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.xml" ContentType="application/vnd.ms-excel.rdrichvalue+xml"/>
  <Override PartName="/xl/richData/rdsupportingpropertybagstructure.xml" ContentType="application/vnd.ms-excel.rdsupportingpropertybagstructure+xml"/>
  <Override PartName="/xl/richData/richStyles.xml" ContentType="application/vnd.ms-excel.richstyles+xml"/>
  <Override PartName="/xl/richData/rdRichValueTypes.xml" ContentType="application/vnd.ms-excel.rdrichvaluetypes+xml"/>
  <Override PartName="/xl/richData/rdrichvaluestructure.xml" ContentType="application/vnd.ms-excel.rdrichvaluestructure+xml"/>
  <Override PartName="/xl/richData/rdsupportingpropertybag.xml" ContentType="application/vnd.ms-excel.rdsupporting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U:\PLANILHA\"/>
    </mc:Choice>
  </mc:AlternateContent>
  <bookViews>
    <workbookView xWindow="-135" yWindow="-135" windowWidth="23310" windowHeight="13230" tabRatio="882" activeTab="1"/>
  </bookViews>
  <sheets>
    <sheet name="INICIO" sheetId="22" r:id="rId1"/>
    <sheet name="CARTEIRA" sheetId="23" r:id="rId2"/>
    <sheet name="LANCAMENTOS" sheetId="7" r:id="rId3"/>
    <sheet name="BASE_SETOR" sheetId="8" r:id="rId4"/>
    <sheet name="OPÇÕES" sheetId="45" r:id="rId5"/>
    <sheet name="SIMULAÇÃO" sheetId="34" r:id="rId6"/>
    <sheet name="FII-Fund" sheetId="36" r:id="rId7"/>
    <sheet name="COT_ACOES" sheetId="31" r:id="rId8"/>
    <sheet name="IMPOSTO" sheetId="41" r:id="rId9"/>
    <sheet name="PROVENTOS" sheetId="19" r:id="rId10"/>
    <sheet name="Valid_Dados" sheetId="25" state="hidden" r:id="rId11"/>
  </sheets>
  <externalReferences>
    <externalReference r:id="rId12"/>
  </externalReferences>
  <definedNames>
    <definedName name="_xlnm._FilterDatabase" localSheetId="3" hidden="1">BASE_SETOR!$B$3:$C$3</definedName>
    <definedName name="_xlnm._FilterDatabase" localSheetId="1" hidden="1">CARTEIRA!$G$24:$K$2000</definedName>
    <definedName name="_xlnm._FilterDatabase" localSheetId="8" hidden="1">IMPOSTO!$A$24:$H$677</definedName>
    <definedName name="_xlnm._FilterDatabase" localSheetId="2" hidden="1">LANCAMENTOS!$B$3:$H$1192</definedName>
    <definedName name="DadosExternos_2" localSheetId="7" hidden="1">COT_ACOES!$A$38:$H$809</definedName>
    <definedName name="DadosExternos_2" localSheetId="6" hidden="1">'FII-Fund'!$A$6:$Y$216</definedName>
    <definedName name="DadosExternos_3" localSheetId="4" hidden="1">OPÇÕES!$A$200:$G$13196</definedName>
    <definedName name="EXP_SETORIAL_NOME" localSheetId="4">OFFSET([1]BASE_SETOR!$M$3,0,0,(COUNTA([1]BASE_SETOR!$N$3:$N$22)-COUNTIF([1]BASE_SETOR!$N$3:$N$22,"")),1)</definedName>
    <definedName name="EXP_SETORIAL_NOME">OFFSET(BASE_SETOR!$M$3,0,0,(COUNTA(BASE_SETOR!$N$3:$N$22)-COUNTIF(BASE_SETOR!$N$3:$N$22,"")),1)</definedName>
    <definedName name="EXP_SETORIAL_PESO" localSheetId="4">OFFSET([1]BASE_SETOR!$N$3,0,0,(COUNTA([1]BASE_SETOR!$N$3:$N$22)-COUNTIF([1]BASE_SETOR!$N$3:$N$22,"")),1)</definedName>
    <definedName name="EXP_SETORIAL_PESO">OFFSET(BASE_SETOR!$N$3,0,0,(COUNTA(BASE_SETOR!$N$3:$N$22)-COUNTIF(BASE_SETOR!$N$3:$N$22,"")),1)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23" l="1"/>
  <c r="F27" i="23"/>
  <c r="F28" i="23" s="1"/>
  <c r="F29" i="23" s="1"/>
  <c r="F30" i="23" s="1"/>
  <c r="F31" i="23" s="1"/>
  <c r="F32" i="23" s="1"/>
  <c r="F33" i="23" s="1"/>
  <c r="F34" i="23" s="1"/>
  <c r="F35" i="23" s="1"/>
  <c r="F36" i="23" s="1"/>
  <c r="F37" i="23" s="1"/>
  <c r="F38" i="23" s="1"/>
  <c r="F39" i="23" s="1"/>
  <c r="F40" i="23" s="1"/>
  <c r="F41" i="23" s="1"/>
  <c r="F42" i="23" s="1"/>
  <c r="F43" i="23" s="1"/>
  <c r="F44" i="23" s="1"/>
  <c r="F45" i="23" s="1"/>
  <c r="F46" i="23" s="1"/>
  <c r="F47" i="23" s="1"/>
  <c r="F48" i="23" s="1"/>
  <c r="F49" i="23" s="1"/>
  <c r="F50" i="23" s="1"/>
  <c r="F51" i="23" s="1"/>
  <c r="F52" i="23" s="1"/>
  <c r="F53" i="23" s="1"/>
  <c r="F54" i="23" s="1"/>
  <c r="F55" i="23" s="1"/>
  <c r="F56" i="23" s="1"/>
  <c r="F57" i="23" s="1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624" i="23"/>
  <c r="F625" i="23"/>
  <c r="F626" i="23"/>
  <c r="F627" i="23"/>
  <c r="F628" i="23"/>
  <c r="F629" i="23"/>
  <c r="F630" i="23"/>
  <c r="F631" i="23"/>
  <c r="F632" i="23"/>
  <c r="F633" i="23"/>
  <c r="F634" i="23"/>
  <c r="F635" i="23"/>
  <c r="F636" i="23"/>
  <c r="F637" i="23"/>
  <c r="F638" i="23"/>
  <c r="F639" i="23"/>
  <c r="F640" i="23"/>
  <c r="F641" i="23"/>
  <c r="F642" i="23"/>
  <c r="F643" i="23"/>
  <c r="F644" i="23"/>
  <c r="F645" i="23"/>
  <c r="F646" i="23"/>
  <c r="F647" i="23"/>
  <c r="F648" i="23"/>
  <c r="F649" i="23"/>
  <c r="F650" i="23"/>
  <c r="F651" i="23"/>
  <c r="F652" i="23"/>
  <c r="F653" i="23"/>
  <c r="F654" i="23"/>
  <c r="F655" i="23"/>
  <c r="F656" i="23"/>
  <c r="F657" i="23"/>
  <c r="F658" i="23"/>
  <c r="F659" i="23"/>
  <c r="F660" i="23"/>
  <c r="F661" i="23"/>
  <c r="F662" i="23"/>
  <c r="F663" i="23"/>
  <c r="F664" i="23"/>
  <c r="F665" i="23"/>
  <c r="F666" i="23"/>
  <c r="F667" i="23"/>
  <c r="F668" i="23"/>
  <c r="F669" i="23"/>
  <c r="F670" i="23"/>
  <c r="F671" i="23"/>
  <c r="F672" i="23"/>
  <c r="F673" i="23"/>
  <c r="F674" i="23"/>
  <c r="F675" i="23"/>
  <c r="F676" i="23"/>
  <c r="F677" i="23"/>
  <c r="F678" i="23"/>
  <c r="F679" i="23"/>
  <c r="F680" i="23"/>
  <c r="F681" i="23"/>
  <c r="F682" i="23"/>
  <c r="F683" i="23"/>
  <c r="F684" i="23"/>
  <c r="F685" i="23"/>
  <c r="F686" i="23"/>
  <c r="F687" i="23"/>
  <c r="F688" i="23"/>
  <c r="F689" i="23"/>
  <c r="F690" i="23"/>
  <c r="F691" i="23"/>
  <c r="F692" i="23"/>
  <c r="F693" i="23"/>
  <c r="F694" i="23"/>
  <c r="F695" i="23"/>
  <c r="F696" i="23"/>
  <c r="F697" i="23"/>
  <c r="F698" i="23"/>
  <c r="F699" i="23"/>
  <c r="F700" i="23"/>
  <c r="F701" i="23"/>
  <c r="F702" i="23"/>
  <c r="F703" i="23"/>
  <c r="F704" i="23"/>
  <c r="F705" i="23"/>
  <c r="F706" i="23"/>
  <c r="F707" i="23"/>
  <c r="F708" i="23"/>
  <c r="F709" i="23"/>
  <c r="F710" i="23"/>
  <c r="F711" i="23"/>
  <c r="F712" i="23"/>
  <c r="F713" i="23"/>
  <c r="F714" i="23"/>
  <c r="F715" i="23"/>
  <c r="F716" i="23"/>
  <c r="F717" i="23"/>
  <c r="F718" i="23"/>
  <c r="F719" i="23"/>
  <c r="F720" i="23"/>
  <c r="F721" i="23"/>
  <c r="F722" i="23"/>
  <c r="F723" i="23"/>
  <c r="F724" i="23"/>
  <c r="F725" i="23"/>
  <c r="F726" i="23"/>
  <c r="F727" i="23"/>
  <c r="F728" i="23"/>
  <c r="F729" i="23"/>
  <c r="F730" i="23"/>
  <c r="F731" i="23"/>
  <c r="F732" i="23"/>
  <c r="F733" i="23"/>
  <c r="F734" i="23"/>
  <c r="F735" i="23"/>
  <c r="F736" i="23"/>
  <c r="F737" i="23"/>
  <c r="F738" i="23"/>
  <c r="F739" i="23"/>
  <c r="F740" i="23"/>
  <c r="F741" i="23"/>
  <c r="F742" i="23"/>
  <c r="F743" i="23"/>
  <c r="F744" i="23"/>
  <c r="F745" i="23"/>
  <c r="F746" i="23"/>
  <c r="F747" i="23"/>
  <c r="F748" i="23"/>
  <c r="F749" i="23"/>
  <c r="F750" i="23"/>
  <c r="F751" i="23"/>
  <c r="F752" i="23"/>
  <c r="F753" i="23"/>
  <c r="F754" i="23"/>
  <c r="F755" i="23"/>
  <c r="F756" i="23"/>
  <c r="F757" i="23"/>
  <c r="F758" i="23"/>
  <c r="F759" i="23"/>
  <c r="F760" i="23"/>
  <c r="F761" i="23"/>
  <c r="F762" i="23"/>
  <c r="F763" i="23"/>
  <c r="F764" i="23"/>
  <c r="F765" i="23"/>
  <c r="F766" i="23"/>
  <c r="F767" i="23"/>
  <c r="F768" i="23"/>
  <c r="F769" i="23"/>
  <c r="F770" i="23"/>
  <c r="F771" i="23"/>
  <c r="F772" i="23"/>
  <c r="F773" i="23"/>
  <c r="F774" i="23"/>
  <c r="F775" i="23"/>
  <c r="F776" i="23"/>
  <c r="F777" i="23"/>
  <c r="F778" i="23"/>
  <c r="F779" i="23"/>
  <c r="F780" i="23"/>
  <c r="F781" i="23"/>
  <c r="F782" i="23"/>
  <c r="F783" i="23"/>
  <c r="F784" i="23"/>
  <c r="F785" i="23"/>
  <c r="F786" i="23"/>
  <c r="F787" i="23"/>
  <c r="F788" i="23"/>
  <c r="F789" i="23"/>
  <c r="F790" i="23"/>
  <c r="F791" i="23"/>
  <c r="F792" i="23"/>
  <c r="F793" i="23"/>
  <c r="F794" i="23"/>
  <c r="F795" i="23"/>
  <c r="F796" i="23"/>
  <c r="F797" i="23"/>
  <c r="F798" i="23"/>
  <c r="F799" i="23"/>
  <c r="F800" i="23"/>
  <c r="F801" i="23"/>
  <c r="F802" i="23"/>
  <c r="F803" i="23"/>
  <c r="F804" i="23"/>
  <c r="F805" i="23"/>
  <c r="F806" i="23"/>
  <c r="F807" i="23"/>
  <c r="F808" i="23"/>
  <c r="F809" i="23"/>
  <c r="F810" i="23"/>
  <c r="F811" i="23"/>
  <c r="F812" i="23"/>
  <c r="F813" i="23"/>
  <c r="F814" i="23"/>
  <c r="F815" i="23"/>
  <c r="F816" i="23"/>
  <c r="F817" i="23"/>
  <c r="F818" i="23"/>
  <c r="F819" i="23"/>
  <c r="F820" i="23"/>
  <c r="F821" i="23"/>
  <c r="F822" i="23"/>
  <c r="F823" i="23"/>
  <c r="F824" i="23"/>
  <c r="F825" i="23"/>
  <c r="F826" i="23"/>
  <c r="F827" i="23"/>
  <c r="F828" i="23"/>
  <c r="F829" i="23"/>
  <c r="F830" i="23"/>
  <c r="F831" i="23"/>
  <c r="F832" i="23"/>
  <c r="F833" i="23"/>
  <c r="F834" i="23"/>
  <c r="F835" i="23"/>
  <c r="F836" i="23"/>
  <c r="F837" i="23"/>
  <c r="F838" i="23"/>
  <c r="F839" i="23"/>
  <c r="F840" i="23"/>
  <c r="F841" i="23"/>
  <c r="F842" i="23"/>
  <c r="F843" i="23"/>
  <c r="F844" i="23"/>
  <c r="F845" i="23"/>
  <c r="F846" i="23"/>
  <c r="F847" i="23"/>
  <c r="F848" i="23"/>
  <c r="F849" i="23"/>
  <c r="F850" i="23"/>
  <c r="F851" i="23"/>
  <c r="F852" i="23"/>
  <c r="F853" i="23"/>
  <c r="F854" i="23"/>
  <c r="F855" i="23"/>
  <c r="F856" i="23"/>
  <c r="F857" i="23"/>
  <c r="F858" i="23"/>
  <c r="F859" i="23"/>
  <c r="F860" i="23"/>
  <c r="F861" i="23"/>
  <c r="F862" i="23"/>
  <c r="F863" i="23"/>
  <c r="F864" i="23"/>
  <c r="F865" i="23"/>
  <c r="F866" i="23"/>
  <c r="F867" i="23"/>
  <c r="F868" i="23"/>
  <c r="F869" i="23"/>
  <c r="F870" i="23"/>
  <c r="F871" i="23"/>
  <c r="F872" i="23"/>
  <c r="F873" i="23"/>
  <c r="F874" i="23"/>
  <c r="F875" i="23"/>
  <c r="F876" i="23"/>
  <c r="F877" i="23"/>
  <c r="F878" i="23"/>
  <c r="F879" i="23"/>
  <c r="F880" i="23"/>
  <c r="F881" i="23"/>
  <c r="F882" i="23"/>
  <c r="F883" i="23"/>
  <c r="F884" i="23"/>
  <c r="F885" i="23"/>
  <c r="F886" i="23"/>
  <c r="F887" i="23"/>
  <c r="F888" i="23"/>
  <c r="F889" i="23"/>
  <c r="F890" i="23"/>
  <c r="F891" i="23"/>
  <c r="F892" i="23"/>
  <c r="F893" i="23"/>
  <c r="F894" i="23"/>
  <c r="F895" i="23"/>
  <c r="F896" i="23"/>
  <c r="F897" i="23"/>
  <c r="F898" i="23"/>
  <c r="F899" i="23"/>
  <c r="F900" i="23"/>
  <c r="F901" i="23"/>
  <c r="F902" i="23"/>
  <c r="F903" i="23"/>
  <c r="F904" i="23"/>
  <c r="F905" i="23"/>
  <c r="F906" i="23"/>
  <c r="F907" i="23"/>
  <c r="F908" i="23"/>
  <c r="F909" i="23"/>
  <c r="F910" i="23"/>
  <c r="F911" i="23"/>
  <c r="F912" i="23"/>
  <c r="F913" i="23"/>
  <c r="F914" i="23"/>
  <c r="F915" i="23"/>
  <c r="F916" i="23"/>
  <c r="F917" i="23"/>
  <c r="F918" i="23"/>
  <c r="F919" i="23"/>
  <c r="F920" i="23"/>
  <c r="F921" i="23"/>
  <c r="F922" i="23"/>
  <c r="F923" i="23"/>
  <c r="F924" i="23"/>
  <c r="F925" i="23"/>
  <c r="F926" i="23"/>
  <c r="F927" i="23"/>
  <c r="F928" i="23"/>
  <c r="F929" i="23"/>
  <c r="F930" i="23"/>
  <c r="F931" i="23"/>
  <c r="F932" i="23"/>
  <c r="F933" i="23"/>
  <c r="F934" i="23"/>
  <c r="F935" i="23"/>
  <c r="F936" i="23"/>
  <c r="F937" i="23"/>
  <c r="F938" i="23"/>
  <c r="F939" i="23"/>
  <c r="F940" i="23"/>
  <c r="F941" i="23"/>
  <c r="F942" i="23"/>
  <c r="F943" i="23"/>
  <c r="F944" i="23"/>
  <c r="F945" i="23"/>
  <c r="F946" i="23"/>
  <c r="F947" i="23"/>
  <c r="F948" i="23"/>
  <c r="F949" i="23"/>
  <c r="F950" i="23"/>
  <c r="F951" i="23"/>
  <c r="F952" i="23"/>
  <c r="F953" i="23"/>
  <c r="F954" i="23"/>
  <c r="F955" i="23"/>
  <c r="F956" i="23"/>
  <c r="F957" i="23"/>
  <c r="F958" i="23"/>
  <c r="F959" i="23"/>
  <c r="F960" i="23"/>
  <c r="F961" i="23"/>
  <c r="F962" i="23"/>
  <c r="F963" i="23"/>
  <c r="F964" i="23"/>
  <c r="F965" i="23"/>
  <c r="F966" i="23"/>
  <c r="F967" i="23"/>
  <c r="F968" i="23"/>
  <c r="F969" i="23"/>
  <c r="F970" i="23"/>
  <c r="F971" i="23"/>
  <c r="F972" i="23"/>
  <c r="F973" i="23"/>
  <c r="F974" i="23"/>
  <c r="F975" i="23"/>
  <c r="F976" i="23"/>
  <c r="F977" i="23"/>
  <c r="F978" i="23"/>
  <c r="F979" i="23"/>
  <c r="F980" i="23"/>
  <c r="F981" i="23"/>
  <c r="F982" i="23"/>
  <c r="F983" i="23"/>
  <c r="F984" i="23"/>
  <c r="F985" i="23"/>
  <c r="F986" i="23"/>
  <c r="F987" i="23"/>
  <c r="F988" i="23"/>
  <c r="F989" i="23"/>
  <c r="F990" i="23"/>
  <c r="F991" i="23"/>
  <c r="F992" i="23"/>
  <c r="F993" i="23"/>
  <c r="F994" i="23"/>
  <c r="F995" i="23"/>
  <c r="F996" i="23"/>
  <c r="F997" i="23"/>
  <c r="F998" i="23"/>
  <c r="F999" i="23"/>
  <c r="F1000" i="23"/>
  <c r="F1001" i="23"/>
  <c r="F1002" i="23"/>
  <c r="F1003" i="23"/>
  <c r="F1004" i="23"/>
  <c r="F1005" i="23"/>
  <c r="F1006" i="23"/>
  <c r="F1007" i="23"/>
  <c r="F1008" i="23"/>
  <c r="F1009" i="23"/>
  <c r="F1010" i="23"/>
  <c r="F1011" i="23"/>
  <c r="F1012" i="23"/>
  <c r="F1013" i="23"/>
  <c r="F1014" i="23"/>
  <c r="F1015" i="23"/>
  <c r="F1016" i="23"/>
  <c r="F1017" i="23"/>
  <c r="F1018" i="23"/>
  <c r="F1019" i="23"/>
  <c r="F1020" i="23"/>
  <c r="F1021" i="23"/>
  <c r="F1022" i="23"/>
  <c r="F1023" i="23"/>
  <c r="F1024" i="23"/>
  <c r="F1025" i="23"/>
  <c r="F1026" i="23"/>
  <c r="F1027" i="23"/>
  <c r="F1028" i="23"/>
  <c r="F1029" i="23"/>
  <c r="F1030" i="23"/>
  <c r="F1031" i="23"/>
  <c r="F1032" i="23"/>
  <c r="F1033" i="23"/>
  <c r="F1034" i="23"/>
  <c r="F1035" i="23"/>
  <c r="F1036" i="23"/>
  <c r="F1037" i="23"/>
  <c r="F1038" i="23"/>
  <c r="F1039" i="23"/>
  <c r="F1040" i="23"/>
  <c r="F1041" i="23"/>
  <c r="F1042" i="23"/>
  <c r="F1043" i="23"/>
  <c r="F1044" i="23"/>
  <c r="F1045" i="23"/>
  <c r="F1046" i="23"/>
  <c r="F1047" i="23"/>
  <c r="F1048" i="23"/>
  <c r="F1049" i="23"/>
  <c r="F1050" i="23"/>
  <c r="F1051" i="23"/>
  <c r="F1052" i="23"/>
  <c r="F1053" i="23"/>
  <c r="F1054" i="23"/>
  <c r="F1055" i="23"/>
  <c r="F1056" i="23"/>
  <c r="F1057" i="23"/>
  <c r="F1058" i="23"/>
  <c r="F1059" i="23"/>
  <c r="F1060" i="23"/>
  <c r="F1061" i="23"/>
  <c r="F1062" i="23"/>
  <c r="F1063" i="23"/>
  <c r="F1064" i="23"/>
  <c r="F1065" i="23"/>
  <c r="F1066" i="23"/>
  <c r="F1067" i="23"/>
  <c r="F1068" i="23"/>
  <c r="F1069" i="23"/>
  <c r="F1070" i="23"/>
  <c r="F1071" i="23"/>
  <c r="F1072" i="23"/>
  <c r="F1073" i="23"/>
  <c r="F1074" i="23"/>
  <c r="F1075" i="23"/>
  <c r="F1076" i="23"/>
  <c r="F1077" i="23"/>
  <c r="F1078" i="23"/>
  <c r="F1079" i="23"/>
  <c r="F1080" i="23"/>
  <c r="F1081" i="23"/>
  <c r="F1082" i="23"/>
  <c r="F1083" i="23"/>
  <c r="F1084" i="23"/>
  <c r="F1085" i="23"/>
  <c r="F1086" i="23"/>
  <c r="F1087" i="23"/>
  <c r="F1088" i="23"/>
  <c r="F1089" i="23"/>
  <c r="F1090" i="23"/>
  <c r="F1091" i="23"/>
  <c r="F1092" i="23"/>
  <c r="F1093" i="23"/>
  <c r="F1094" i="23"/>
  <c r="F1095" i="23"/>
  <c r="F1096" i="23"/>
  <c r="F1097" i="23"/>
  <c r="F1098" i="23"/>
  <c r="F1099" i="23"/>
  <c r="F1100" i="23"/>
  <c r="F1101" i="23"/>
  <c r="F1102" i="23"/>
  <c r="F1103" i="23"/>
  <c r="F1104" i="23"/>
  <c r="F1105" i="23"/>
  <c r="F1106" i="23"/>
  <c r="F1107" i="23"/>
  <c r="F1108" i="23"/>
  <c r="F1109" i="23"/>
  <c r="F1110" i="23"/>
  <c r="F1111" i="23"/>
  <c r="F1112" i="23"/>
  <c r="F1113" i="23"/>
  <c r="F1114" i="23"/>
  <c r="F1115" i="23"/>
  <c r="F1116" i="23"/>
  <c r="F1117" i="23"/>
  <c r="F1118" i="23"/>
  <c r="F1119" i="23"/>
  <c r="F1120" i="23"/>
  <c r="F1121" i="23"/>
  <c r="F1122" i="23"/>
  <c r="F1123" i="23"/>
  <c r="F1124" i="23"/>
  <c r="F1125" i="23"/>
  <c r="F1126" i="23"/>
  <c r="F1127" i="23"/>
  <c r="F1128" i="23"/>
  <c r="F1129" i="23"/>
  <c r="F1130" i="23"/>
  <c r="F1131" i="23"/>
  <c r="F1132" i="23"/>
  <c r="F1133" i="23"/>
  <c r="F1134" i="23"/>
  <c r="F1135" i="23"/>
  <c r="F1136" i="23"/>
  <c r="F1137" i="23"/>
  <c r="F1138" i="23"/>
  <c r="F1139" i="23"/>
  <c r="F1140" i="23"/>
  <c r="F1141" i="23"/>
  <c r="F1142" i="23"/>
  <c r="F1143" i="23"/>
  <c r="F1144" i="23"/>
  <c r="F1145" i="23"/>
  <c r="F1146" i="23"/>
  <c r="F1147" i="23"/>
  <c r="F1148" i="23"/>
  <c r="F1149" i="23"/>
  <c r="F1150" i="23"/>
  <c r="F1151" i="23"/>
  <c r="F1152" i="23"/>
  <c r="F1153" i="23"/>
  <c r="F1154" i="23"/>
  <c r="F1155" i="23"/>
  <c r="F1156" i="23"/>
  <c r="F1157" i="23"/>
  <c r="F1158" i="23"/>
  <c r="F1159" i="23"/>
  <c r="F1160" i="23"/>
  <c r="F1161" i="23"/>
  <c r="F1162" i="23"/>
  <c r="F1163" i="23"/>
  <c r="F1164" i="23"/>
  <c r="F1165" i="23"/>
  <c r="F1166" i="23"/>
  <c r="F1167" i="23"/>
  <c r="F1168" i="23"/>
  <c r="F1169" i="23"/>
  <c r="F1170" i="23"/>
  <c r="F1171" i="23"/>
  <c r="F1172" i="23"/>
  <c r="F1173" i="23"/>
  <c r="F1174" i="23"/>
  <c r="F1175" i="23"/>
  <c r="F1176" i="23"/>
  <c r="F1177" i="23"/>
  <c r="F1178" i="23"/>
  <c r="F1179" i="23"/>
  <c r="F1180" i="23"/>
  <c r="F1181" i="23"/>
  <c r="F1182" i="23"/>
  <c r="F1183" i="23"/>
  <c r="F1184" i="23"/>
  <c r="F1185" i="23"/>
  <c r="F1186" i="23"/>
  <c r="F1187" i="23"/>
  <c r="F1188" i="23"/>
  <c r="F1189" i="23"/>
  <c r="F1190" i="23"/>
  <c r="F1191" i="23"/>
  <c r="F1192" i="23"/>
  <c r="F1193" i="23"/>
  <c r="F1194" i="23"/>
  <c r="F1195" i="23"/>
  <c r="F1196" i="23"/>
  <c r="F1197" i="23"/>
  <c r="F1198" i="23"/>
  <c r="F1199" i="23"/>
  <c r="F1200" i="23"/>
  <c r="F1201" i="23"/>
  <c r="F1202" i="23"/>
  <c r="F1203" i="23"/>
  <c r="F1204" i="23"/>
  <c r="F1205" i="23"/>
  <c r="F1206" i="23"/>
  <c r="F1207" i="23"/>
  <c r="F1208" i="23"/>
  <c r="F1209" i="23"/>
  <c r="F1210" i="23"/>
  <c r="F1211" i="23"/>
  <c r="F1212" i="23"/>
  <c r="F1213" i="23"/>
  <c r="F1214" i="23"/>
  <c r="F1215" i="23"/>
  <c r="F1216" i="23"/>
  <c r="F1217" i="23"/>
  <c r="F1218" i="23"/>
  <c r="F1219" i="23"/>
  <c r="F1220" i="23"/>
  <c r="F1221" i="23"/>
  <c r="F1222" i="23"/>
  <c r="F1223" i="23"/>
  <c r="F1224" i="23"/>
  <c r="F1225" i="23"/>
  <c r="F1226" i="23"/>
  <c r="F1227" i="23"/>
  <c r="F1228" i="23"/>
  <c r="F1229" i="23"/>
  <c r="F1230" i="23"/>
  <c r="F1231" i="23"/>
  <c r="F1232" i="23"/>
  <c r="F1233" i="23"/>
  <c r="F1234" i="23"/>
  <c r="F1235" i="23"/>
  <c r="F1236" i="23"/>
  <c r="F1237" i="23"/>
  <c r="F1238" i="23"/>
  <c r="F1239" i="23"/>
  <c r="F1240" i="23"/>
  <c r="F1241" i="23"/>
  <c r="F1242" i="23"/>
  <c r="F1243" i="23"/>
  <c r="F1244" i="23"/>
  <c r="F1245" i="23"/>
  <c r="F1246" i="23"/>
  <c r="F1247" i="23"/>
  <c r="F1248" i="23"/>
  <c r="F1249" i="23"/>
  <c r="F1250" i="23"/>
  <c r="F1251" i="23"/>
  <c r="F1252" i="23"/>
  <c r="F1253" i="23"/>
  <c r="F1254" i="23"/>
  <c r="F1255" i="23"/>
  <c r="F1256" i="23"/>
  <c r="F1257" i="23"/>
  <c r="F1258" i="23"/>
  <c r="F1259" i="23"/>
  <c r="F1260" i="23"/>
  <c r="F1261" i="23"/>
  <c r="F1262" i="23"/>
  <c r="F1263" i="23"/>
  <c r="F1264" i="23"/>
  <c r="F1265" i="23"/>
  <c r="F1266" i="23"/>
  <c r="F1267" i="23"/>
  <c r="F1268" i="23"/>
  <c r="F1269" i="23"/>
  <c r="F1270" i="23"/>
  <c r="F1271" i="23"/>
  <c r="F1272" i="23"/>
  <c r="F1273" i="23"/>
  <c r="F1274" i="23"/>
  <c r="F1275" i="23"/>
  <c r="F1276" i="23"/>
  <c r="F1277" i="23"/>
  <c r="F1278" i="23"/>
  <c r="F1279" i="23"/>
  <c r="F1280" i="23"/>
  <c r="F1281" i="23"/>
  <c r="F1282" i="23"/>
  <c r="F1283" i="23"/>
  <c r="F1284" i="23"/>
  <c r="F1285" i="23"/>
  <c r="F1286" i="23"/>
  <c r="F1287" i="23"/>
  <c r="F1288" i="23"/>
  <c r="F1289" i="23"/>
  <c r="F1290" i="23"/>
  <c r="F1291" i="23"/>
  <c r="F1292" i="23"/>
  <c r="F1293" i="23"/>
  <c r="F1294" i="23"/>
  <c r="F1295" i="23"/>
  <c r="F1296" i="23"/>
  <c r="F1297" i="23"/>
  <c r="F1298" i="23"/>
  <c r="F1299" i="23"/>
  <c r="F1300" i="23"/>
  <c r="F1301" i="23"/>
  <c r="F1302" i="23"/>
  <c r="F1303" i="23"/>
  <c r="F1304" i="23"/>
  <c r="F1305" i="23"/>
  <c r="F1306" i="23"/>
  <c r="F1307" i="23"/>
  <c r="F1308" i="23"/>
  <c r="F1309" i="23"/>
  <c r="F1310" i="23"/>
  <c r="F1311" i="23"/>
  <c r="F1312" i="23"/>
  <c r="F1313" i="23"/>
  <c r="F1314" i="23"/>
  <c r="F1315" i="23"/>
  <c r="F1316" i="23"/>
  <c r="F1317" i="23"/>
  <c r="F1318" i="23"/>
  <c r="F1319" i="23"/>
  <c r="F1320" i="23"/>
  <c r="F1321" i="23"/>
  <c r="F1322" i="23"/>
  <c r="F1323" i="23"/>
  <c r="F1324" i="23"/>
  <c r="F1325" i="23"/>
  <c r="F1326" i="23"/>
  <c r="F1327" i="23"/>
  <c r="F1328" i="23"/>
  <c r="F1329" i="23"/>
  <c r="F1330" i="23"/>
  <c r="F1331" i="23"/>
  <c r="F1332" i="23"/>
  <c r="F1333" i="23"/>
  <c r="F1334" i="23"/>
  <c r="F1335" i="23"/>
  <c r="F1336" i="23"/>
  <c r="F1337" i="23"/>
  <c r="F1338" i="23"/>
  <c r="F1339" i="23"/>
  <c r="F1340" i="23"/>
  <c r="F1341" i="23"/>
  <c r="F1342" i="23"/>
  <c r="F1343" i="23"/>
  <c r="F1344" i="23"/>
  <c r="F1345" i="23"/>
  <c r="F1346" i="23"/>
  <c r="F1347" i="23"/>
  <c r="F1348" i="23"/>
  <c r="F1349" i="23"/>
  <c r="F1350" i="23"/>
  <c r="F1351" i="23"/>
  <c r="F1352" i="23"/>
  <c r="F1353" i="23"/>
  <c r="F1354" i="23"/>
  <c r="F1355" i="23"/>
  <c r="F1356" i="23"/>
  <c r="F1357" i="23"/>
  <c r="F1358" i="23"/>
  <c r="F1359" i="23"/>
  <c r="F1360" i="23"/>
  <c r="F1361" i="23"/>
  <c r="F1362" i="23"/>
  <c r="F1363" i="23"/>
  <c r="F1364" i="23"/>
  <c r="F1365" i="23"/>
  <c r="F1366" i="23"/>
  <c r="F1367" i="23"/>
  <c r="F1368" i="23"/>
  <c r="F1369" i="23"/>
  <c r="F1370" i="23"/>
  <c r="F1371" i="23"/>
  <c r="F1372" i="23"/>
  <c r="F1373" i="23"/>
  <c r="F1374" i="23"/>
  <c r="F1375" i="23"/>
  <c r="F1376" i="23"/>
  <c r="F1377" i="23"/>
  <c r="F1378" i="23"/>
  <c r="F1379" i="23"/>
  <c r="F1380" i="23"/>
  <c r="F1381" i="23"/>
  <c r="F1382" i="23"/>
  <c r="F1383" i="23"/>
  <c r="F1384" i="23"/>
  <c r="F1385" i="23"/>
  <c r="F1386" i="23"/>
  <c r="F1387" i="23"/>
  <c r="F1388" i="23"/>
  <c r="F1389" i="23"/>
  <c r="F1390" i="23"/>
  <c r="F1391" i="23"/>
  <c r="F1392" i="23"/>
  <c r="F1393" i="23"/>
  <c r="F1394" i="23"/>
  <c r="F1395" i="23"/>
  <c r="F1396" i="23"/>
  <c r="F1397" i="23"/>
  <c r="F1398" i="23"/>
  <c r="F1399" i="23"/>
  <c r="F1400" i="23"/>
  <c r="F1401" i="23"/>
  <c r="F1402" i="23"/>
  <c r="F1403" i="23"/>
  <c r="F1404" i="23"/>
  <c r="F1405" i="23"/>
  <c r="F1406" i="23"/>
  <c r="F1407" i="23"/>
  <c r="F1408" i="23"/>
  <c r="F1409" i="23"/>
  <c r="F1410" i="23"/>
  <c r="F1411" i="23"/>
  <c r="F1412" i="23"/>
  <c r="F1413" i="23"/>
  <c r="F1414" i="23"/>
  <c r="F1415" i="23"/>
  <c r="F1416" i="23"/>
  <c r="F1417" i="23"/>
  <c r="F1418" i="23"/>
  <c r="F1419" i="23"/>
  <c r="F1420" i="23"/>
  <c r="F1421" i="23"/>
  <c r="F1422" i="23"/>
  <c r="F1423" i="23"/>
  <c r="F1424" i="23"/>
  <c r="F1425" i="23"/>
  <c r="F1426" i="23"/>
  <c r="F1427" i="23"/>
  <c r="F1428" i="23"/>
  <c r="F1429" i="23"/>
  <c r="F1430" i="23"/>
  <c r="F1431" i="23"/>
  <c r="F1432" i="23"/>
  <c r="F1433" i="23"/>
  <c r="F1434" i="23"/>
  <c r="F1435" i="23"/>
  <c r="F1436" i="23"/>
  <c r="F1437" i="23"/>
  <c r="F1438" i="23"/>
  <c r="F1439" i="23"/>
  <c r="F1440" i="23"/>
  <c r="F1441" i="23"/>
  <c r="F1442" i="23"/>
  <c r="F1443" i="23"/>
  <c r="F1444" i="23"/>
  <c r="F1445" i="23"/>
  <c r="F1446" i="23"/>
  <c r="F1447" i="23"/>
  <c r="F1448" i="23"/>
  <c r="F1449" i="23"/>
  <c r="F1450" i="23"/>
  <c r="F1451" i="23"/>
  <c r="F1452" i="23"/>
  <c r="F1453" i="23"/>
  <c r="F1454" i="23"/>
  <c r="F1455" i="23"/>
  <c r="F1456" i="23"/>
  <c r="F1457" i="23"/>
  <c r="F1458" i="23"/>
  <c r="F1459" i="23"/>
  <c r="F1460" i="23"/>
  <c r="F1461" i="23"/>
  <c r="F1462" i="23"/>
  <c r="F1463" i="23"/>
  <c r="F1464" i="23"/>
  <c r="F1465" i="23"/>
  <c r="F1466" i="23"/>
  <c r="F1467" i="23"/>
  <c r="F1468" i="23"/>
  <c r="F1469" i="23"/>
  <c r="F1470" i="23"/>
  <c r="F1471" i="23"/>
  <c r="F1472" i="23"/>
  <c r="F1473" i="23"/>
  <c r="F1474" i="23"/>
  <c r="F1475" i="23"/>
  <c r="F1476" i="23"/>
  <c r="F1477" i="23"/>
  <c r="F1478" i="23"/>
  <c r="F1479" i="23"/>
  <c r="F1480" i="23"/>
  <c r="F1481" i="23"/>
  <c r="F1482" i="23"/>
  <c r="F1483" i="23"/>
  <c r="F1484" i="23"/>
  <c r="F1485" i="23"/>
  <c r="F1486" i="23"/>
  <c r="F1487" i="23"/>
  <c r="F1488" i="23"/>
  <c r="F1489" i="23"/>
  <c r="F1490" i="23"/>
  <c r="F1491" i="23"/>
  <c r="F1492" i="23"/>
  <c r="F1493" i="23"/>
  <c r="F1494" i="23"/>
  <c r="F1495" i="23"/>
  <c r="F1496" i="23"/>
  <c r="F1497" i="23"/>
  <c r="F1498" i="23"/>
  <c r="F1499" i="23"/>
  <c r="F1500" i="23"/>
  <c r="F1501" i="23"/>
  <c r="F1502" i="23"/>
  <c r="F1503" i="23"/>
  <c r="F1504" i="23"/>
  <c r="F1505" i="23"/>
  <c r="F1506" i="23"/>
  <c r="F1507" i="23"/>
  <c r="F1508" i="23"/>
  <c r="F1509" i="23"/>
  <c r="F1510" i="23"/>
  <c r="F1511" i="23"/>
  <c r="F1512" i="23"/>
  <c r="F1513" i="23"/>
  <c r="F1514" i="23"/>
  <c r="F1515" i="23"/>
  <c r="F1516" i="23"/>
  <c r="F1517" i="23"/>
  <c r="F1518" i="23"/>
  <c r="F1519" i="23"/>
  <c r="F1520" i="23"/>
  <c r="F1521" i="23"/>
  <c r="F1522" i="23"/>
  <c r="F1523" i="23"/>
  <c r="F1524" i="23"/>
  <c r="F1525" i="23"/>
  <c r="F1526" i="23"/>
  <c r="F1527" i="23"/>
  <c r="F1528" i="23"/>
  <c r="F1529" i="23"/>
  <c r="F1530" i="23"/>
  <c r="F1531" i="23"/>
  <c r="F1532" i="23"/>
  <c r="F1533" i="23"/>
  <c r="F1534" i="23"/>
  <c r="F1535" i="23"/>
  <c r="F1536" i="23"/>
  <c r="F1537" i="23"/>
  <c r="F1538" i="23"/>
  <c r="F1539" i="23"/>
  <c r="F1540" i="23"/>
  <c r="F1541" i="23"/>
  <c r="F1542" i="23"/>
  <c r="F1543" i="23"/>
  <c r="F1544" i="23"/>
  <c r="F1545" i="23"/>
  <c r="F1546" i="23"/>
  <c r="F1547" i="23"/>
  <c r="F1548" i="23"/>
  <c r="F1549" i="23"/>
  <c r="F1550" i="23"/>
  <c r="F1551" i="23"/>
  <c r="F1552" i="23"/>
  <c r="F1553" i="23"/>
  <c r="F1554" i="23"/>
  <c r="F1555" i="23"/>
  <c r="F1556" i="23"/>
  <c r="F1557" i="23"/>
  <c r="F1558" i="23"/>
  <c r="F1559" i="23"/>
  <c r="F1560" i="23"/>
  <c r="F1561" i="23"/>
  <c r="F1562" i="23"/>
  <c r="F1563" i="23"/>
  <c r="F1564" i="23"/>
  <c r="F1565" i="23"/>
  <c r="F1566" i="23"/>
  <c r="F1567" i="23"/>
  <c r="F1568" i="23"/>
  <c r="F1569" i="23"/>
  <c r="F1570" i="23"/>
  <c r="F1571" i="23"/>
  <c r="F1572" i="23"/>
  <c r="F1573" i="23"/>
  <c r="F1574" i="23"/>
  <c r="F1575" i="23"/>
  <c r="F1576" i="23"/>
  <c r="F1577" i="23"/>
  <c r="F1578" i="23"/>
  <c r="F1579" i="23"/>
  <c r="F1580" i="23"/>
  <c r="F1581" i="23"/>
  <c r="F1582" i="23"/>
  <c r="F1583" i="23"/>
  <c r="F1584" i="23"/>
  <c r="F1585" i="23"/>
  <c r="F1586" i="23"/>
  <c r="F1587" i="23"/>
  <c r="F1588" i="23"/>
  <c r="F1589" i="23"/>
  <c r="F1590" i="23"/>
  <c r="F1591" i="23"/>
  <c r="F1592" i="23"/>
  <c r="F1593" i="23"/>
  <c r="F1594" i="23"/>
  <c r="F1595" i="23"/>
  <c r="F1596" i="23"/>
  <c r="F1597" i="23"/>
  <c r="F1598" i="23"/>
  <c r="F1599" i="23"/>
  <c r="F1600" i="23"/>
  <c r="F1601" i="23"/>
  <c r="F1602" i="23"/>
  <c r="F1603" i="23"/>
  <c r="F1604" i="23"/>
  <c r="F1605" i="23"/>
  <c r="F1606" i="23"/>
  <c r="F1607" i="23"/>
  <c r="F1608" i="23"/>
  <c r="F1609" i="23"/>
  <c r="F1610" i="23"/>
  <c r="F1611" i="23"/>
  <c r="F1612" i="23"/>
  <c r="F1613" i="23"/>
  <c r="F1614" i="23"/>
  <c r="F1615" i="23"/>
  <c r="F1616" i="23"/>
  <c r="F1617" i="23"/>
  <c r="F1618" i="23"/>
  <c r="F1619" i="23"/>
  <c r="F1620" i="23"/>
  <c r="F1621" i="23"/>
  <c r="F1622" i="23"/>
  <c r="F1623" i="23"/>
  <c r="F1624" i="23"/>
  <c r="F1625" i="23"/>
  <c r="F1626" i="23"/>
  <c r="F1627" i="23"/>
  <c r="F1628" i="23"/>
  <c r="F1629" i="23"/>
  <c r="F1630" i="23"/>
  <c r="F1631" i="23"/>
  <c r="F1632" i="23"/>
  <c r="F1633" i="23"/>
  <c r="F1634" i="23"/>
  <c r="F1635" i="23"/>
  <c r="F1636" i="23"/>
  <c r="F1637" i="23"/>
  <c r="F1638" i="23"/>
  <c r="F1639" i="23"/>
  <c r="F1640" i="23"/>
  <c r="F1641" i="23"/>
  <c r="F1642" i="23"/>
  <c r="F1643" i="23"/>
  <c r="F1644" i="23"/>
  <c r="F1645" i="23"/>
  <c r="F1646" i="23"/>
  <c r="F1647" i="23"/>
  <c r="F1648" i="23"/>
  <c r="F1649" i="23"/>
  <c r="F1650" i="23"/>
  <c r="F1651" i="23"/>
  <c r="F1652" i="23"/>
  <c r="F1653" i="23"/>
  <c r="F1654" i="23"/>
  <c r="F1655" i="23"/>
  <c r="F1656" i="23"/>
  <c r="F1657" i="23"/>
  <c r="F1658" i="23"/>
  <c r="F1659" i="23"/>
  <c r="F1660" i="23"/>
  <c r="F1661" i="23"/>
  <c r="F1662" i="23"/>
  <c r="F1663" i="23"/>
  <c r="F1664" i="23"/>
  <c r="F1665" i="23"/>
  <c r="F1666" i="23"/>
  <c r="F1667" i="23"/>
  <c r="F1668" i="23"/>
  <c r="F1669" i="23"/>
  <c r="F1670" i="23"/>
  <c r="F1671" i="23"/>
  <c r="F1672" i="23"/>
  <c r="F1673" i="23"/>
  <c r="F1674" i="23"/>
  <c r="F1675" i="23"/>
  <c r="F1676" i="23"/>
  <c r="F1677" i="23"/>
  <c r="F1678" i="23"/>
  <c r="F1679" i="23"/>
  <c r="F1680" i="23"/>
  <c r="F1681" i="23"/>
  <c r="F1682" i="23"/>
  <c r="F1683" i="23"/>
  <c r="F1684" i="23"/>
  <c r="F1685" i="23"/>
  <c r="F1686" i="23"/>
  <c r="F1687" i="23"/>
  <c r="F1688" i="23"/>
  <c r="F1689" i="23"/>
  <c r="F1690" i="23"/>
  <c r="F1691" i="23"/>
  <c r="F1692" i="23"/>
  <c r="F1693" i="23"/>
  <c r="F1694" i="23"/>
  <c r="F1695" i="23"/>
  <c r="F1696" i="23"/>
  <c r="F1697" i="23"/>
  <c r="F1698" i="23"/>
  <c r="F1699" i="23"/>
  <c r="F1700" i="23"/>
  <c r="F1701" i="23"/>
  <c r="F1702" i="23"/>
  <c r="F1703" i="23"/>
  <c r="F1704" i="23"/>
  <c r="F1705" i="23"/>
  <c r="F1706" i="23"/>
  <c r="F1707" i="23"/>
  <c r="F1708" i="23"/>
  <c r="F1709" i="23"/>
  <c r="F1710" i="23"/>
  <c r="F1711" i="23"/>
  <c r="F1712" i="23"/>
  <c r="F1713" i="23"/>
  <c r="F1714" i="23"/>
  <c r="F1715" i="23"/>
  <c r="F1716" i="23"/>
  <c r="F1717" i="23"/>
  <c r="F1718" i="23"/>
  <c r="F1719" i="23"/>
  <c r="F1720" i="23"/>
  <c r="F1721" i="23"/>
  <c r="F1722" i="23"/>
  <c r="F1723" i="23"/>
  <c r="F1724" i="23"/>
  <c r="F1725" i="23"/>
  <c r="F1726" i="23"/>
  <c r="F1727" i="23"/>
  <c r="F1728" i="23"/>
  <c r="F1729" i="23"/>
  <c r="F1730" i="23"/>
  <c r="F1731" i="23"/>
  <c r="F1732" i="23"/>
  <c r="F1733" i="23"/>
  <c r="F1734" i="23"/>
  <c r="F1735" i="23"/>
  <c r="F1736" i="23"/>
  <c r="F1737" i="23"/>
  <c r="F1738" i="23"/>
  <c r="F1739" i="23"/>
  <c r="F1740" i="23"/>
  <c r="F1741" i="23"/>
  <c r="F1742" i="23"/>
  <c r="F1743" i="23"/>
  <c r="F1744" i="23"/>
  <c r="F1745" i="23"/>
  <c r="F1746" i="23"/>
  <c r="F1747" i="23"/>
  <c r="F1748" i="23"/>
  <c r="F1749" i="23"/>
  <c r="F1750" i="23"/>
  <c r="F1751" i="23"/>
  <c r="F1752" i="23"/>
  <c r="F1753" i="23"/>
  <c r="F1754" i="23"/>
  <c r="F1755" i="23"/>
  <c r="F1756" i="23"/>
  <c r="F1757" i="23"/>
  <c r="F1758" i="23"/>
  <c r="F1759" i="23"/>
  <c r="F1760" i="23"/>
  <c r="F1761" i="23"/>
  <c r="F1762" i="23"/>
  <c r="F1763" i="23"/>
  <c r="F1764" i="23"/>
  <c r="F1765" i="23"/>
  <c r="F1766" i="23"/>
  <c r="F1767" i="23"/>
  <c r="F1768" i="23"/>
  <c r="F1769" i="23"/>
  <c r="F1770" i="23"/>
  <c r="F1771" i="23"/>
  <c r="F1772" i="23"/>
  <c r="F1773" i="23"/>
  <c r="F1774" i="23"/>
  <c r="F1775" i="23"/>
  <c r="F1776" i="23"/>
  <c r="F1777" i="23"/>
  <c r="F1778" i="23"/>
  <c r="F1779" i="23"/>
  <c r="F1780" i="23"/>
  <c r="F1781" i="23"/>
  <c r="F1782" i="23"/>
  <c r="F1783" i="23"/>
  <c r="F1784" i="23"/>
  <c r="F1785" i="23"/>
  <c r="F1786" i="23"/>
  <c r="F1787" i="23"/>
  <c r="F1788" i="23"/>
  <c r="F1789" i="23"/>
  <c r="F1790" i="23"/>
  <c r="F1791" i="23"/>
  <c r="F1792" i="23"/>
  <c r="F1793" i="23"/>
  <c r="F1794" i="23"/>
  <c r="F1795" i="23"/>
  <c r="F1796" i="23"/>
  <c r="F1797" i="23"/>
  <c r="F1798" i="23"/>
  <c r="F1799" i="23"/>
  <c r="F1800" i="23"/>
  <c r="F1801" i="23"/>
  <c r="F1802" i="23"/>
  <c r="F1803" i="23"/>
  <c r="F1804" i="23"/>
  <c r="F1805" i="23"/>
  <c r="F1806" i="23"/>
  <c r="F1807" i="23"/>
  <c r="F1808" i="23"/>
  <c r="F1809" i="23"/>
  <c r="F1810" i="23"/>
  <c r="F1811" i="23"/>
  <c r="F1812" i="23"/>
  <c r="F1813" i="23"/>
  <c r="F1814" i="23"/>
  <c r="F1815" i="23"/>
  <c r="F1816" i="23"/>
  <c r="F1817" i="23"/>
  <c r="F1818" i="23"/>
  <c r="F1819" i="23"/>
  <c r="F1820" i="23"/>
  <c r="F1821" i="23"/>
  <c r="F1822" i="23"/>
  <c r="F1823" i="23"/>
  <c r="F1824" i="23"/>
  <c r="F1825" i="23"/>
  <c r="F1826" i="23"/>
  <c r="F1827" i="23"/>
  <c r="F1828" i="23"/>
  <c r="F1829" i="23"/>
  <c r="F1830" i="23"/>
  <c r="F1831" i="23"/>
  <c r="F1832" i="23"/>
  <c r="F1833" i="23"/>
  <c r="F1834" i="23"/>
  <c r="F1835" i="23"/>
  <c r="F1836" i="23"/>
  <c r="F1837" i="23"/>
  <c r="F1838" i="23"/>
  <c r="F1839" i="23"/>
  <c r="F1840" i="23"/>
  <c r="F1841" i="23"/>
  <c r="F1842" i="23"/>
  <c r="F1843" i="23"/>
  <c r="F1844" i="23"/>
  <c r="F1845" i="23"/>
  <c r="F1846" i="23"/>
  <c r="F1847" i="23"/>
  <c r="F1848" i="23"/>
  <c r="F1849" i="23"/>
  <c r="F1850" i="23"/>
  <c r="F1851" i="23"/>
  <c r="F1852" i="23"/>
  <c r="F1853" i="23"/>
  <c r="F1854" i="23"/>
  <c r="F1855" i="23"/>
  <c r="F1856" i="23"/>
  <c r="F1857" i="23"/>
  <c r="F1858" i="23"/>
  <c r="F1859" i="23"/>
  <c r="F1860" i="23"/>
  <c r="F1861" i="23"/>
  <c r="F1862" i="23"/>
  <c r="F1863" i="23"/>
  <c r="F1864" i="23"/>
  <c r="F1865" i="23"/>
  <c r="F1866" i="23"/>
  <c r="F1867" i="23"/>
  <c r="F1868" i="23"/>
  <c r="F1869" i="23"/>
  <c r="F1870" i="23"/>
  <c r="F1871" i="23"/>
  <c r="F1872" i="23"/>
  <c r="F1873" i="23"/>
  <c r="F1874" i="23"/>
  <c r="F1875" i="23"/>
  <c r="F1876" i="23"/>
  <c r="F1877" i="23"/>
  <c r="F1878" i="23"/>
  <c r="F1879" i="23"/>
  <c r="F1880" i="23"/>
  <c r="F1881" i="23"/>
  <c r="F1882" i="23"/>
  <c r="F1883" i="23"/>
  <c r="F1884" i="23"/>
  <c r="F1885" i="23"/>
  <c r="F1886" i="23"/>
  <c r="F1887" i="23"/>
  <c r="F1888" i="23"/>
  <c r="F1889" i="23"/>
  <c r="F1890" i="23"/>
  <c r="F1891" i="23"/>
  <c r="F1892" i="23"/>
  <c r="F1893" i="23"/>
  <c r="F1894" i="23"/>
  <c r="F1895" i="23"/>
  <c r="F1896" i="23"/>
  <c r="F1897" i="23"/>
  <c r="F1898" i="23"/>
  <c r="F1899" i="23"/>
  <c r="F1900" i="23"/>
  <c r="F1901" i="23"/>
  <c r="F1902" i="23"/>
  <c r="F1903" i="23"/>
  <c r="F1904" i="23"/>
  <c r="F1905" i="23"/>
  <c r="F1906" i="23"/>
  <c r="F1907" i="23"/>
  <c r="F1908" i="23"/>
  <c r="F1909" i="23"/>
  <c r="F1910" i="23"/>
  <c r="F1911" i="23"/>
  <c r="F1912" i="23"/>
  <c r="F1913" i="23"/>
  <c r="F1914" i="23"/>
  <c r="F1915" i="23"/>
  <c r="F1916" i="23"/>
  <c r="F1917" i="23"/>
  <c r="F1918" i="23"/>
  <c r="F1919" i="23"/>
  <c r="F1920" i="23"/>
  <c r="F1921" i="23"/>
  <c r="F1922" i="23"/>
  <c r="F1923" i="23"/>
  <c r="F1924" i="23"/>
  <c r="F1925" i="23"/>
  <c r="F1926" i="23"/>
  <c r="F1927" i="23"/>
  <c r="F1928" i="23"/>
  <c r="F1929" i="23"/>
  <c r="F1930" i="23"/>
  <c r="F1931" i="23"/>
  <c r="F1932" i="23"/>
  <c r="F1933" i="23"/>
  <c r="F1934" i="23"/>
  <c r="F1935" i="23"/>
  <c r="F1936" i="23"/>
  <c r="F1937" i="23"/>
  <c r="F1938" i="23"/>
  <c r="F1939" i="23"/>
  <c r="F1940" i="23"/>
  <c r="F1941" i="23"/>
  <c r="F1942" i="23"/>
  <c r="F1943" i="23"/>
  <c r="F1944" i="23"/>
  <c r="F1945" i="23"/>
  <c r="F1946" i="23"/>
  <c r="F1947" i="23"/>
  <c r="F1948" i="23"/>
  <c r="F1949" i="23"/>
  <c r="F1950" i="23"/>
  <c r="F1951" i="23"/>
  <c r="F1952" i="23"/>
  <c r="F1953" i="23"/>
  <c r="F1954" i="23"/>
  <c r="F1955" i="23"/>
  <c r="F1956" i="23"/>
  <c r="F1957" i="23"/>
  <c r="F1958" i="23"/>
  <c r="F1959" i="23"/>
  <c r="F1960" i="23"/>
  <c r="F1961" i="23"/>
  <c r="F1962" i="23"/>
  <c r="F1963" i="23"/>
  <c r="F1964" i="23"/>
  <c r="F1965" i="23"/>
  <c r="F1966" i="23"/>
  <c r="F1967" i="23"/>
  <c r="F1968" i="23"/>
  <c r="F1969" i="23"/>
  <c r="F1970" i="23"/>
  <c r="F1971" i="23"/>
  <c r="F1972" i="23"/>
  <c r="F1973" i="23"/>
  <c r="F1974" i="23"/>
  <c r="F1975" i="23"/>
  <c r="F1976" i="23"/>
  <c r="F1977" i="23"/>
  <c r="F1978" i="23"/>
  <c r="F1979" i="23"/>
  <c r="F1980" i="23"/>
  <c r="F1981" i="23"/>
  <c r="F1982" i="23"/>
  <c r="F1983" i="23"/>
  <c r="F1984" i="23"/>
  <c r="F1985" i="23"/>
  <c r="F1986" i="23"/>
  <c r="F1987" i="23"/>
  <c r="F1988" i="23"/>
  <c r="F1989" i="23"/>
  <c r="F1990" i="23"/>
  <c r="F1991" i="23"/>
  <c r="F1992" i="23"/>
  <c r="F1993" i="23"/>
  <c r="F1994" i="23"/>
  <c r="F1995" i="23"/>
  <c r="F1996" i="23"/>
  <c r="F1997" i="23"/>
  <c r="F1998" i="23"/>
  <c r="F1999" i="23"/>
  <c r="F2000" i="23"/>
  <c r="C7" i="31" l="1" a="1"/>
  <c r="C7" i="31" s="1"/>
  <c r="B7" i="31" a="1"/>
  <c r="B7" i="31" s="1"/>
  <c r="I14905" i="45" l="1"/>
  <c r="I14904" i="45"/>
  <c r="I14903" i="45"/>
  <c r="K14903" i="45" s="1"/>
  <c r="I14902" i="45"/>
  <c r="I14901" i="45"/>
  <c r="I14900" i="45"/>
  <c r="J14900" i="45" s="1"/>
  <c r="I14899" i="45"/>
  <c r="I14898" i="45"/>
  <c r="I14897" i="45"/>
  <c r="I14896" i="45"/>
  <c r="J14896" i="45" s="1"/>
  <c r="I14895" i="45"/>
  <c r="K14895" i="45" s="1"/>
  <c r="I14894" i="45"/>
  <c r="I14893" i="45"/>
  <c r="I14892" i="45"/>
  <c r="J14892" i="45" s="1"/>
  <c r="I14891" i="45"/>
  <c r="I14890" i="45"/>
  <c r="I14889" i="45"/>
  <c r="I14888" i="45"/>
  <c r="I14887" i="45"/>
  <c r="I14886" i="45"/>
  <c r="K14886" i="45" s="1"/>
  <c r="I14885" i="45"/>
  <c r="I14884" i="45"/>
  <c r="J14884" i="45" s="1"/>
  <c r="I14883" i="45"/>
  <c r="J14883" i="45" s="1"/>
  <c r="I14882" i="45"/>
  <c r="K14882" i="45" s="1"/>
  <c r="I14881" i="45"/>
  <c r="I14880" i="45"/>
  <c r="J14880" i="45" s="1"/>
  <c r="I14879" i="45"/>
  <c r="J14879" i="45" s="1"/>
  <c r="I14878" i="45"/>
  <c r="K14878" i="45" s="1"/>
  <c r="I14877" i="45"/>
  <c r="I14876" i="45"/>
  <c r="K14876" i="45" s="1"/>
  <c r="I14875" i="45"/>
  <c r="J14875" i="45" s="1"/>
  <c r="I14874" i="45"/>
  <c r="I14873" i="45"/>
  <c r="I14872" i="45"/>
  <c r="K14872" i="45" s="1"/>
  <c r="I14871" i="45"/>
  <c r="I14870" i="45"/>
  <c r="I14869" i="45"/>
  <c r="I14868" i="45"/>
  <c r="I14867" i="45"/>
  <c r="K14867" i="45" s="1"/>
  <c r="I14866" i="45"/>
  <c r="K14866" i="45" s="1"/>
  <c r="I14865" i="45"/>
  <c r="I14864" i="45"/>
  <c r="I14863" i="45"/>
  <c r="K14863" i="45" s="1"/>
  <c r="I14862" i="45"/>
  <c r="K14862" i="45" s="1"/>
  <c r="I14861" i="45"/>
  <c r="I14860" i="45"/>
  <c r="I14859" i="45"/>
  <c r="K14859" i="45" s="1"/>
  <c r="I14858" i="45"/>
  <c r="I14857" i="45"/>
  <c r="I14856" i="45"/>
  <c r="I14855" i="45"/>
  <c r="K14855" i="45" s="1"/>
  <c r="I14854" i="45"/>
  <c r="K14854" i="45" s="1"/>
  <c r="I14853" i="45"/>
  <c r="I14852" i="45"/>
  <c r="K14852" i="45" s="1"/>
  <c r="I14851" i="45"/>
  <c r="I14850" i="45"/>
  <c r="K14850" i="45" s="1"/>
  <c r="I14849" i="45"/>
  <c r="I14848" i="45"/>
  <c r="K14848" i="45" s="1"/>
  <c r="I14847" i="45"/>
  <c r="I14846" i="45"/>
  <c r="K14846" i="45" s="1"/>
  <c r="I14845" i="45"/>
  <c r="I14844" i="45"/>
  <c r="J14844" i="45" s="1"/>
  <c r="I14843" i="45"/>
  <c r="I14842" i="45"/>
  <c r="I14841" i="45"/>
  <c r="I14840" i="45"/>
  <c r="J14840" i="45" s="1"/>
  <c r="I14839" i="45"/>
  <c r="K14839" i="45" s="1"/>
  <c r="I14838" i="45"/>
  <c r="K14838" i="45" s="1"/>
  <c r="I14837" i="45"/>
  <c r="I14836" i="45"/>
  <c r="I14835" i="45"/>
  <c r="I14834" i="45"/>
  <c r="K14834" i="45" s="1"/>
  <c r="I14833" i="45"/>
  <c r="I14832" i="45"/>
  <c r="I14831" i="45"/>
  <c r="I14830" i="45"/>
  <c r="I14829" i="45"/>
  <c r="I14828" i="45"/>
  <c r="I14827" i="45"/>
  <c r="K14827" i="45" s="1"/>
  <c r="I14826" i="45"/>
  <c r="I14825" i="45"/>
  <c r="I14824" i="45"/>
  <c r="I14823" i="45"/>
  <c r="K14823" i="45" s="1"/>
  <c r="I14822" i="45"/>
  <c r="K14822" i="45" s="1"/>
  <c r="I14821" i="45"/>
  <c r="I14820" i="45"/>
  <c r="J14820" i="45" s="1"/>
  <c r="I14819" i="45"/>
  <c r="I14818" i="45"/>
  <c r="K14818" i="45" s="1"/>
  <c r="I14817" i="45"/>
  <c r="I14816" i="45"/>
  <c r="K14816" i="45" s="1"/>
  <c r="I14815" i="45"/>
  <c r="I14814" i="45"/>
  <c r="K14814" i="45" s="1"/>
  <c r="I14813" i="45"/>
  <c r="I14812" i="45"/>
  <c r="J14812" i="45" s="1"/>
  <c r="I14811" i="45"/>
  <c r="K14811" i="45" s="1"/>
  <c r="I14810" i="45"/>
  <c r="I14809" i="45"/>
  <c r="I14808" i="45"/>
  <c r="J14808" i="45" s="1"/>
  <c r="I14807" i="45"/>
  <c r="K14807" i="45" s="1"/>
  <c r="I14806" i="45"/>
  <c r="K14806" i="45" s="1"/>
  <c r="I14805" i="45"/>
  <c r="I14804" i="45"/>
  <c r="I14803" i="45"/>
  <c r="I14802" i="45"/>
  <c r="K14802" i="45" s="1"/>
  <c r="I14801" i="45"/>
  <c r="I14800" i="45"/>
  <c r="I14799" i="45"/>
  <c r="J14799" i="45" s="1"/>
  <c r="I14798" i="45"/>
  <c r="I14797" i="45"/>
  <c r="I14796" i="45"/>
  <c r="I14795" i="45"/>
  <c r="K14795" i="45" s="1"/>
  <c r="I14794" i="45"/>
  <c r="I14793" i="45"/>
  <c r="I14792" i="45"/>
  <c r="I14791" i="45"/>
  <c r="K14791" i="45" s="1"/>
  <c r="I14790" i="45"/>
  <c r="I14789" i="45"/>
  <c r="I14788" i="45"/>
  <c r="J14788" i="45" s="1"/>
  <c r="I14787" i="45"/>
  <c r="I14786" i="45"/>
  <c r="K14786" i="45" s="1"/>
  <c r="I14785" i="45"/>
  <c r="I14784" i="45"/>
  <c r="K14784" i="45" s="1"/>
  <c r="I14783" i="45"/>
  <c r="I14782" i="45"/>
  <c r="K14782" i="45" s="1"/>
  <c r="I14781" i="45"/>
  <c r="I14780" i="45"/>
  <c r="J14780" i="45" s="1"/>
  <c r="I14779" i="45"/>
  <c r="I14778" i="45"/>
  <c r="I14777" i="45"/>
  <c r="I14776" i="45"/>
  <c r="I14775" i="45"/>
  <c r="K14775" i="45" s="1"/>
  <c r="I14774" i="45"/>
  <c r="K14774" i="45" s="1"/>
  <c r="I14773" i="45"/>
  <c r="I14772" i="45"/>
  <c r="K14772" i="45" s="1"/>
  <c r="I14771" i="45"/>
  <c r="J14771" i="45" s="1"/>
  <c r="I14770" i="45"/>
  <c r="K14770" i="45" s="1"/>
  <c r="I14769" i="45"/>
  <c r="I14768" i="45"/>
  <c r="K14768" i="45" s="1"/>
  <c r="I14767" i="45"/>
  <c r="I14766" i="45"/>
  <c r="I14765" i="45"/>
  <c r="I14764" i="45"/>
  <c r="I14763" i="45"/>
  <c r="J14763" i="45" s="1"/>
  <c r="I14762" i="45"/>
  <c r="I14761" i="45"/>
  <c r="J14761" i="45" s="1"/>
  <c r="I14760" i="45"/>
  <c r="K14760" i="45" s="1"/>
  <c r="I14759" i="45"/>
  <c r="I14758" i="45"/>
  <c r="K14758" i="45" s="1"/>
  <c r="I14757" i="45"/>
  <c r="I14756" i="45"/>
  <c r="J14756" i="45" s="1"/>
  <c r="I14755" i="45"/>
  <c r="J14755" i="45" s="1"/>
  <c r="I14754" i="45"/>
  <c r="I14753" i="45"/>
  <c r="J14753" i="45" s="1"/>
  <c r="I14752" i="45"/>
  <c r="I14751" i="45"/>
  <c r="I14750" i="45"/>
  <c r="K14750" i="45" s="1"/>
  <c r="I14749" i="45"/>
  <c r="I14748" i="45"/>
  <c r="J14748" i="45" s="1"/>
  <c r="I14747" i="45"/>
  <c r="I14746" i="45"/>
  <c r="I14745" i="45"/>
  <c r="J14745" i="45" s="1"/>
  <c r="I14744" i="45"/>
  <c r="J14744" i="45" s="1"/>
  <c r="I14743" i="45"/>
  <c r="I14742" i="45"/>
  <c r="K14742" i="45" s="1"/>
  <c r="I14741" i="45"/>
  <c r="I14740" i="45"/>
  <c r="I14739" i="45"/>
  <c r="I14738" i="45"/>
  <c r="I14737" i="45"/>
  <c r="J14737" i="45" s="1"/>
  <c r="I14736" i="45"/>
  <c r="I14735" i="45"/>
  <c r="I14734" i="45"/>
  <c r="J14734" i="45" s="1"/>
  <c r="I14733" i="45"/>
  <c r="J14733" i="45" s="1"/>
  <c r="I14732" i="45"/>
  <c r="I14731" i="45"/>
  <c r="I14730" i="45"/>
  <c r="I14729" i="45"/>
  <c r="J14729" i="45" s="1"/>
  <c r="I14728" i="45"/>
  <c r="K14728" i="45" s="1"/>
  <c r="I14727" i="45"/>
  <c r="I14726" i="45"/>
  <c r="K14726" i="45" s="1"/>
  <c r="I14725" i="45"/>
  <c r="J14725" i="45" s="1"/>
  <c r="I14724" i="45"/>
  <c r="I14723" i="45"/>
  <c r="I14722" i="45"/>
  <c r="K14722" i="45" s="1"/>
  <c r="I14721" i="45"/>
  <c r="J14721" i="45" s="1"/>
  <c r="I14720" i="45"/>
  <c r="I14719" i="45"/>
  <c r="I14718" i="45"/>
  <c r="I14717" i="45"/>
  <c r="J14717" i="45" s="1"/>
  <c r="I14716" i="45"/>
  <c r="K14716" i="45" s="1"/>
  <c r="I14715" i="45"/>
  <c r="I14714" i="45"/>
  <c r="J14714" i="45" s="1"/>
  <c r="I14713" i="45"/>
  <c r="J14713" i="45" s="1"/>
  <c r="I14712" i="45"/>
  <c r="K14712" i="45" s="1"/>
  <c r="I14711" i="45"/>
  <c r="I14710" i="45"/>
  <c r="I14709" i="45"/>
  <c r="J14709" i="45" s="1"/>
  <c r="I14708" i="45"/>
  <c r="K14708" i="45" s="1"/>
  <c r="I14707" i="45"/>
  <c r="I14706" i="45"/>
  <c r="I14705" i="45"/>
  <c r="J14705" i="45" s="1"/>
  <c r="I14704" i="45"/>
  <c r="I14703" i="45"/>
  <c r="I14702" i="45"/>
  <c r="J14702" i="45" s="1"/>
  <c r="I14701" i="45"/>
  <c r="J14701" i="45" s="1"/>
  <c r="I14700" i="45"/>
  <c r="K14700" i="45" s="1"/>
  <c r="I14699" i="45"/>
  <c r="I14698" i="45"/>
  <c r="J14698" i="45" s="1"/>
  <c r="I14697" i="45"/>
  <c r="J14697" i="45" s="1"/>
  <c r="I14696" i="45"/>
  <c r="K14696" i="45" s="1"/>
  <c r="I14695" i="45"/>
  <c r="I14694" i="45"/>
  <c r="I14693" i="45"/>
  <c r="J14693" i="45" s="1"/>
  <c r="I14692" i="45"/>
  <c r="K14692" i="45" s="1"/>
  <c r="I14691" i="45"/>
  <c r="I14690" i="45"/>
  <c r="I14689" i="45"/>
  <c r="J14689" i="45" s="1"/>
  <c r="I14688" i="45"/>
  <c r="K14688" i="45" s="1"/>
  <c r="I14687" i="45"/>
  <c r="I14686" i="45"/>
  <c r="J14686" i="45" s="1"/>
  <c r="I14685" i="45"/>
  <c r="J14685" i="45" s="1"/>
  <c r="I14684" i="45"/>
  <c r="K14684" i="45" s="1"/>
  <c r="I14683" i="45"/>
  <c r="I14682" i="45"/>
  <c r="J14682" i="45" s="1"/>
  <c r="I14681" i="45"/>
  <c r="J14681" i="45" s="1"/>
  <c r="I14680" i="45"/>
  <c r="K14680" i="45" s="1"/>
  <c r="I14679" i="45"/>
  <c r="I14678" i="45"/>
  <c r="J14678" i="45" s="1"/>
  <c r="I14677" i="45"/>
  <c r="J14677" i="45" s="1"/>
  <c r="I14676" i="45"/>
  <c r="K14676" i="45" s="1"/>
  <c r="I14675" i="45"/>
  <c r="I14674" i="45"/>
  <c r="I14673" i="45"/>
  <c r="J14673" i="45" s="1"/>
  <c r="I14672" i="45"/>
  <c r="K14672" i="45" s="1"/>
  <c r="I14671" i="45"/>
  <c r="I14670" i="45"/>
  <c r="I14669" i="45"/>
  <c r="J14669" i="45" s="1"/>
  <c r="I14668" i="45"/>
  <c r="K14668" i="45" s="1"/>
  <c r="I14667" i="45"/>
  <c r="J14667" i="45" s="1"/>
  <c r="I14666" i="45"/>
  <c r="J14666" i="45" s="1"/>
  <c r="I14665" i="45"/>
  <c r="I14664" i="45"/>
  <c r="I14663" i="45"/>
  <c r="I14662" i="45"/>
  <c r="I14661" i="45"/>
  <c r="J14661" i="45" s="1"/>
  <c r="I14660" i="45"/>
  <c r="I14659" i="45"/>
  <c r="J14659" i="45" s="1"/>
  <c r="I14658" i="45"/>
  <c r="I14657" i="45"/>
  <c r="J14657" i="45" s="1"/>
  <c r="I14656" i="45"/>
  <c r="I14655" i="45"/>
  <c r="J14655" i="45" s="1"/>
  <c r="I14654" i="45"/>
  <c r="K14654" i="45" s="1"/>
  <c r="I14653" i="45"/>
  <c r="J14653" i="45" s="1"/>
  <c r="I14652" i="45"/>
  <c r="K14652" i="45" s="1"/>
  <c r="I14651" i="45"/>
  <c r="J14651" i="45" s="1"/>
  <c r="I14650" i="45"/>
  <c r="I14649" i="45"/>
  <c r="I14648" i="45"/>
  <c r="I14647" i="45"/>
  <c r="I14646" i="45"/>
  <c r="I14645" i="45"/>
  <c r="J14645" i="45" s="1"/>
  <c r="I14644" i="45"/>
  <c r="K14644" i="45" s="1"/>
  <c r="I14643" i="45"/>
  <c r="J14643" i="45" s="1"/>
  <c r="I14642" i="45"/>
  <c r="K14642" i="45" s="1"/>
  <c r="I14641" i="45"/>
  <c r="J14641" i="45" s="1"/>
  <c r="I14640" i="45"/>
  <c r="K14640" i="45" s="1"/>
  <c r="I14639" i="45"/>
  <c r="J14639" i="45" s="1"/>
  <c r="I14638" i="45"/>
  <c r="I14637" i="45"/>
  <c r="J14637" i="45" s="1"/>
  <c r="I14636" i="45"/>
  <c r="I14635" i="45"/>
  <c r="J14635" i="45" s="1"/>
  <c r="I14634" i="45"/>
  <c r="K14634" i="45" s="1"/>
  <c r="I14633" i="45"/>
  <c r="K14633" i="45" s="1"/>
  <c r="I14632" i="45"/>
  <c r="I14631" i="45"/>
  <c r="J14631" i="45" s="1"/>
  <c r="I14630" i="45"/>
  <c r="I14629" i="45"/>
  <c r="J14629" i="45" s="1"/>
  <c r="I14628" i="45"/>
  <c r="I14627" i="45"/>
  <c r="J14627" i="45" s="1"/>
  <c r="I14626" i="45"/>
  <c r="I14625" i="45"/>
  <c r="I14624" i="45"/>
  <c r="K14624" i="45" s="1"/>
  <c r="I14623" i="45"/>
  <c r="J14623" i="45" s="1"/>
  <c r="I14622" i="45"/>
  <c r="J14622" i="45" s="1"/>
  <c r="I14621" i="45"/>
  <c r="I14620" i="45"/>
  <c r="K14620" i="45" s="1"/>
  <c r="I14619" i="45"/>
  <c r="J14619" i="45" s="1"/>
  <c r="I14618" i="45"/>
  <c r="J14618" i="45" s="1"/>
  <c r="I14617" i="45"/>
  <c r="I14616" i="45"/>
  <c r="K14616" i="45" s="1"/>
  <c r="I14615" i="45"/>
  <c r="K14615" i="45" s="1"/>
  <c r="I14614" i="45"/>
  <c r="K14614" i="45" s="1"/>
  <c r="I14613" i="45"/>
  <c r="I14612" i="45"/>
  <c r="I14611" i="45"/>
  <c r="K14611" i="45" s="1"/>
  <c r="I14610" i="45"/>
  <c r="K14610" i="45" s="1"/>
  <c r="I14609" i="45"/>
  <c r="I14608" i="45"/>
  <c r="I14607" i="45"/>
  <c r="K14607" i="45" s="1"/>
  <c r="I14606" i="45"/>
  <c r="K14606" i="45" s="1"/>
  <c r="I14605" i="45"/>
  <c r="I14604" i="45"/>
  <c r="I14603" i="45"/>
  <c r="I14602" i="45"/>
  <c r="I14601" i="45"/>
  <c r="I14600" i="45"/>
  <c r="I14599" i="45"/>
  <c r="I14598" i="45"/>
  <c r="K14598" i="45" s="1"/>
  <c r="I14597" i="45"/>
  <c r="I14596" i="45"/>
  <c r="I14595" i="45"/>
  <c r="K14595" i="45" s="1"/>
  <c r="I14594" i="45"/>
  <c r="K14594" i="45" s="1"/>
  <c r="I14593" i="45"/>
  <c r="I14592" i="45"/>
  <c r="I14591" i="45"/>
  <c r="K14591" i="45" s="1"/>
  <c r="I14590" i="45"/>
  <c r="K14590" i="45" s="1"/>
  <c r="I14589" i="45"/>
  <c r="I14588" i="45"/>
  <c r="I14587" i="45"/>
  <c r="I14586" i="45"/>
  <c r="I14585" i="45"/>
  <c r="I14584" i="45"/>
  <c r="I14583" i="45"/>
  <c r="I14582" i="45"/>
  <c r="K14582" i="45" s="1"/>
  <c r="I14581" i="45"/>
  <c r="I14580" i="45"/>
  <c r="I14579" i="45"/>
  <c r="K14579" i="45" s="1"/>
  <c r="I14578" i="45"/>
  <c r="K14578" i="45" s="1"/>
  <c r="I14577" i="45"/>
  <c r="I14576" i="45"/>
  <c r="I14575" i="45"/>
  <c r="K14575" i="45" s="1"/>
  <c r="I14574" i="45"/>
  <c r="K14574" i="45" s="1"/>
  <c r="I14573" i="45"/>
  <c r="I14572" i="45"/>
  <c r="I14571" i="45"/>
  <c r="J14571" i="45" s="1"/>
  <c r="I14570" i="45"/>
  <c r="K14570" i="45" s="1"/>
  <c r="I14569" i="45"/>
  <c r="I14568" i="45"/>
  <c r="I14567" i="45"/>
  <c r="J14567" i="45" s="1"/>
  <c r="I14566" i="45"/>
  <c r="K14566" i="45" s="1"/>
  <c r="I14565" i="45"/>
  <c r="I14564" i="45"/>
  <c r="I14563" i="45"/>
  <c r="K14563" i="45" s="1"/>
  <c r="I14562" i="45"/>
  <c r="K14562" i="45" s="1"/>
  <c r="I14561" i="45"/>
  <c r="I14560" i="45"/>
  <c r="I14559" i="45"/>
  <c r="K14559" i="45" s="1"/>
  <c r="I14558" i="45"/>
  <c r="K14558" i="45" s="1"/>
  <c r="I14557" i="45"/>
  <c r="I14556" i="45"/>
  <c r="I14555" i="45"/>
  <c r="K14555" i="45" s="1"/>
  <c r="I14554" i="45"/>
  <c r="I14553" i="45"/>
  <c r="I14552" i="45"/>
  <c r="I14551" i="45"/>
  <c r="I14550" i="45"/>
  <c r="K14550" i="45" s="1"/>
  <c r="I14549" i="45"/>
  <c r="I14548" i="45"/>
  <c r="I14547" i="45"/>
  <c r="I14546" i="45"/>
  <c r="K14546" i="45" s="1"/>
  <c r="I14545" i="45"/>
  <c r="I14544" i="45"/>
  <c r="I14543" i="45"/>
  <c r="K14543" i="45" s="1"/>
  <c r="I14542" i="45"/>
  <c r="K14542" i="45" s="1"/>
  <c r="I14541" i="45"/>
  <c r="I14540" i="45"/>
  <c r="I14539" i="45"/>
  <c r="J14539" i="45" s="1"/>
  <c r="I14538" i="45"/>
  <c r="I14537" i="45"/>
  <c r="I14536" i="45"/>
  <c r="I14535" i="45"/>
  <c r="K14535" i="45" s="1"/>
  <c r="I14534" i="45"/>
  <c r="K14534" i="45" s="1"/>
  <c r="I14533" i="45"/>
  <c r="I14532" i="45"/>
  <c r="I14531" i="45"/>
  <c r="I14530" i="45"/>
  <c r="K14530" i="45" s="1"/>
  <c r="I14529" i="45"/>
  <c r="I14528" i="45"/>
  <c r="I14527" i="45"/>
  <c r="J14527" i="45" s="1"/>
  <c r="I14526" i="45"/>
  <c r="K14526" i="45" s="1"/>
  <c r="I14525" i="45"/>
  <c r="I14524" i="45"/>
  <c r="I14523" i="45"/>
  <c r="I14522" i="45"/>
  <c r="I14521" i="45"/>
  <c r="I14520" i="45"/>
  <c r="I14519" i="45"/>
  <c r="J14519" i="45" s="1"/>
  <c r="I14518" i="45"/>
  <c r="K14518" i="45" s="1"/>
  <c r="I14517" i="45"/>
  <c r="I14516" i="45"/>
  <c r="I14515" i="45"/>
  <c r="K14515" i="45" s="1"/>
  <c r="I14514" i="45"/>
  <c r="I14513" i="45"/>
  <c r="I14512" i="45"/>
  <c r="K14512" i="45" s="1"/>
  <c r="I14511" i="45"/>
  <c r="J14511" i="45" s="1"/>
  <c r="I14510" i="45"/>
  <c r="I14509" i="45"/>
  <c r="I14508" i="45"/>
  <c r="K14508" i="45" s="1"/>
  <c r="I14507" i="45"/>
  <c r="K14507" i="45" s="1"/>
  <c r="I14506" i="45"/>
  <c r="I14505" i="45"/>
  <c r="I14504" i="45"/>
  <c r="I14503" i="45"/>
  <c r="K14503" i="45" s="1"/>
  <c r="I14502" i="45"/>
  <c r="K14502" i="45" s="1"/>
  <c r="I14501" i="45"/>
  <c r="I14500" i="45"/>
  <c r="J14500" i="45" s="1"/>
  <c r="I14499" i="45"/>
  <c r="K14499" i="45" s="1"/>
  <c r="I14498" i="45"/>
  <c r="K14498" i="45" s="1"/>
  <c r="I14497" i="45"/>
  <c r="I14496" i="45"/>
  <c r="J14496" i="45" s="1"/>
  <c r="I14495" i="45"/>
  <c r="K14495" i="45" s="1"/>
  <c r="I14494" i="45"/>
  <c r="I14493" i="45"/>
  <c r="I14492" i="45"/>
  <c r="J14492" i="45" s="1"/>
  <c r="I14491" i="45"/>
  <c r="K14491" i="45" s="1"/>
  <c r="I14490" i="45"/>
  <c r="I14489" i="45"/>
  <c r="I14488" i="45"/>
  <c r="J14488" i="45" s="1"/>
  <c r="I14487" i="45"/>
  <c r="J14487" i="45" s="1"/>
  <c r="I14486" i="45"/>
  <c r="I14485" i="45"/>
  <c r="I14484" i="45"/>
  <c r="K14484" i="45" s="1"/>
  <c r="I14483" i="45"/>
  <c r="J14483" i="45" s="1"/>
  <c r="I14482" i="45"/>
  <c r="K14482" i="45" s="1"/>
  <c r="I14481" i="45"/>
  <c r="I14480" i="45"/>
  <c r="I14479" i="45"/>
  <c r="K14479" i="45" s="1"/>
  <c r="I14478" i="45"/>
  <c r="K14478" i="45" s="1"/>
  <c r="I14477" i="45"/>
  <c r="I14476" i="45"/>
  <c r="K14476" i="45" s="1"/>
  <c r="I14475" i="45"/>
  <c r="I14474" i="45"/>
  <c r="I14473" i="45"/>
  <c r="I14472" i="45"/>
  <c r="K14472" i="45" s="1"/>
  <c r="I14471" i="45"/>
  <c r="I14470" i="45"/>
  <c r="I14469" i="45"/>
  <c r="I14468" i="45"/>
  <c r="I14467" i="45"/>
  <c r="I14466" i="45"/>
  <c r="K14466" i="45" s="1"/>
  <c r="I14465" i="45"/>
  <c r="I14464" i="45"/>
  <c r="I14463" i="45"/>
  <c r="K14463" i="45" s="1"/>
  <c r="I14462" i="45"/>
  <c r="K14462" i="45" s="1"/>
  <c r="I14461" i="45"/>
  <c r="I14460" i="45"/>
  <c r="J14460" i="45" s="1"/>
  <c r="I14459" i="45"/>
  <c r="K14459" i="45" s="1"/>
  <c r="I14458" i="45"/>
  <c r="I14457" i="45"/>
  <c r="I14456" i="45"/>
  <c r="J14456" i="45" s="1"/>
  <c r="I14455" i="45"/>
  <c r="J14455" i="45" s="1"/>
  <c r="I14454" i="45"/>
  <c r="K14454" i="45" s="1"/>
  <c r="I14453" i="45"/>
  <c r="I14452" i="45"/>
  <c r="I14451" i="45"/>
  <c r="J14451" i="45" s="1"/>
  <c r="I14450" i="45"/>
  <c r="I14449" i="45"/>
  <c r="I14448" i="45"/>
  <c r="I14447" i="45"/>
  <c r="I14446" i="45"/>
  <c r="K14446" i="45" s="1"/>
  <c r="I14445" i="45"/>
  <c r="I14444" i="45"/>
  <c r="K14444" i="45" s="1"/>
  <c r="I14443" i="45"/>
  <c r="I14442" i="45"/>
  <c r="I14441" i="45"/>
  <c r="I14440" i="45"/>
  <c r="I14439" i="45"/>
  <c r="I14438" i="45"/>
  <c r="K14438" i="45" s="1"/>
  <c r="I14437" i="45"/>
  <c r="I14436" i="45"/>
  <c r="K14436" i="45" s="1"/>
  <c r="I14435" i="45"/>
  <c r="I14434" i="45"/>
  <c r="I14433" i="45"/>
  <c r="I14432" i="45"/>
  <c r="I14431" i="45"/>
  <c r="K14431" i="45" s="1"/>
  <c r="I14430" i="45"/>
  <c r="I14429" i="45"/>
  <c r="J14429" i="45" s="1"/>
  <c r="I14428" i="45"/>
  <c r="K14428" i="45" s="1"/>
  <c r="I14427" i="45"/>
  <c r="I14426" i="45"/>
  <c r="I14425" i="45"/>
  <c r="I14424" i="45"/>
  <c r="K14424" i="45" s="1"/>
  <c r="I14423" i="45"/>
  <c r="I14422" i="45"/>
  <c r="K14422" i="45" s="1"/>
  <c r="I14421" i="45"/>
  <c r="I14420" i="45"/>
  <c r="I14419" i="45"/>
  <c r="I14418" i="45"/>
  <c r="K14418" i="45" s="1"/>
  <c r="I14417" i="45"/>
  <c r="I14416" i="45"/>
  <c r="K14416" i="45" s="1"/>
  <c r="I14415" i="45"/>
  <c r="I14414" i="45"/>
  <c r="I14413" i="45"/>
  <c r="K14413" i="45" s="1"/>
  <c r="I14412" i="45"/>
  <c r="K14412" i="45" s="1"/>
  <c r="I14411" i="45"/>
  <c r="I14410" i="45"/>
  <c r="I14409" i="45"/>
  <c r="K14409" i="45" s="1"/>
  <c r="I14408" i="45"/>
  <c r="K14408" i="45" s="1"/>
  <c r="I14407" i="45"/>
  <c r="I14406" i="45"/>
  <c r="I14405" i="45"/>
  <c r="K14405" i="45" s="1"/>
  <c r="I14404" i="45"/>
  <c r="I14403" i="45"/>
  <c r="I14402" i="45"/>
  <c r="I14401" i="45"/>
  <c r="I14400" i="45"/>
  <c r="K14400" i="45" s="1"/>
  <c r="I14399" i="45"/>
  <c r="I14398" i="45"/>
  <c r="K14398" i="45" s="1"/>
  <c r="I14397" i="45"/>
  <c r="I14396" i="45"/>
  <c r="K14396" i="45" s="1"/>
  <c r="I14395" i="45"/>
  <c r="I14394" i="45"/>
  <c r="I14393" i="45"/>
  <c r="J14393" i="45" s="1"/>
  <c r="I14392" i="45"/>
  <c r="K14392" i="45" s="1"/>
  <c r="I14391" i="45"/>
  <c r="I14390" i="45"/>
  <c r="J14390" i="45" s="1"/>
  <c r="I14389" i="45"/>
  <c r="I14388" i="45"/>
  <c r="I14387" i="45"/>
  <c r="I14386" i="45"/>
  <c r="I14385" i="45"/>
  <c r="J14385" i="45" s="1"/>
  <c r="I14384" i="45"/>
  <c r="I14383" i="45"/>
  <c r="I14382" i="45"/>
  <c r="I14381" i="45"/>
  <c r="I14380" i="45"/>
  <c r="K14380" i="45" s="1"/>
  <c r="I14379" i="45"/>
  <c r="I14378" i="45"/>
  <c r="I14377" i="45"/>
  <c r="I14376" i="45"/>
  <c r="K14376" i="45" s="1"/>
  <c r="I14375" i="45"/>
  <c r="I14374" i="45"/>
  <c r="I14373" i="45"/>
  <c r="I14372" i="45"/>
  <c r="I14371" i="45"/>
  <c r="I14370" i="45"/>
  <c r="I14369" i="45"/>
  <c r="J14369" i="45" s="1"/>
  <c r="I14368" i="45"/>
  <c r="I14367" i="45"/>
  <c r="I14366" i="45"/>
  <c r="K14366" i="45" s="1"/>
  <c r="I14365" i="45"/>
  <c r="I14364" i="45"/>
  <c r="K14364" i="45" s="1"/>
  <c r="I14363" i="45"/>
  <c r="I14362" i="45"/>
  <c r="I14361" i="45"/>
  <c r="I14360" i="45"/>
  <c r="K14360" i="45" s="1"/>
  <c r="I14359" i="45"/>
  <c r="I14358" i="45"/>
  <c r="I14357" i="45"/>
  <c r="I14356" i="45"/>
  <c r="I14355" i="45"/>
  <c r="I14354" i="45"/>
  <c r="I14353" i="45"/>
  <c r="I14352" i="45"/>
  <c r="K14352" i="45" s="1"/>
  <c r="I14351" i="45"/>
  <c r="I14350" i="45"/>
  <c r="K14350" i="45" s="1"/>
  <c r="I14349" i="45"/>
  <c r="I14348" i="45"/>
  <c r="K14348" i="45" s="1"/>
  <c r="I14347" i="45"/>
  <c r="I14346" i="45"/>
  <c r="J14346" i="45" s="1"/>
  <c r="I14345" i="45"/>
  <c r="I14344" i="45"/>
  <c r="K14344" i="45" s="1"/>
  <c r="I14343" i="45"/>
  <c r="I14342" i="45"/>
  <c r="I14341" i="45"/>
  <c r="K14341" i="45" s="1"/>
  <c r="I14340" i="45"/>
  <c r="I14339" i="45"/>
  <c r="I14338" i="45"/>
  <c r="J14338" i="45" s="1"/>
  <c r="I14337" i="45"/>
  <c r="I14336" i="45"/>
  <c r="I14335" i="45"/>
  <c r="I14334" i="45"/>
  <c r="I14333" i="45"/>
  <c r="I14332" i="45"/>
  <c r="K14332" i="45" s="1"/>
  <c r="I14331" i="45"/>
  <c r="I14330" i="45"/>
  <c r="I14329" i="45"/>
  <c r="K14329" i="45" s="1"/>
  <c r="I14328" i="45"/>
  <c r="K14328" i="45" s="1"/>
  <c r="I14327" i="45"/>
  <c r="I14326" i="45"/>
  <c r="I14325" i="45"/>
  <c r="K14325" i="45" s="1"/>
  <c r="I14324" i="45"/>
  <c r="I14323" i="45"/>
  <c r="I14322" i="45"/>
  <c r="J14322" i="45" s="1"/>
  <c r="I14321" i="45"/>
  <c r="I14320" i="45"/>
  <c r="I14319" i="45"/>
  <c r="I14318" i="45"/>
  <c r="I14317" i="45"/>
  <c r="J14317" i="45" s="1"/>
  <c r="I14316" i="45"/>
  <c r="K14316" i="45" s="1"/>
  <c r="I14315" i="45"/>
  <c r="I14314" i="45"/>
  <c r="I14313" i="45"/>
  <c r="I14312" i="45"/>
  <c r="K14312" i="45" s="1"/>
  <c r="I14311" i="45"/>
  <c r="I14310" i="45"/>
  <c r="I14309" i="45"/>
  <c r="I14308" i="45"/>
  <c r="I14307" i="45"/>
  <c r="I14306" i="45"/>
  <c r="I14305" i="45"/>
  <c r="K14305" i="45" s="1"/>
  <c r="I14304" i="45"/>
  <c r="K14304" i="45" s="1"/>
  <c r="I14303" i="45"/>
  <c r="I14302" i="45"/>
  <c r="K14302" i="45" s="1"/>
  <c r="I14301" i="45"/>
  <c r="I14300" i="45"/>
  <c r="K14300" i="45" s="1"/>
  <c r="I14299" i="45"/>
  <c r="I14298" i="45"/>
  <c r="I14297" i="45"/>
  <c r="I14296" i="45"/>
  <c r="K14296" i="45" s="1"/>
  <c r="I14295" i="45"/>
  <c r="I14294" i="45"/>
  <c r="I14293" i="45"/>
  <c r="I14292" i="45"/>
  <c r="I14291" i="45"/>
  <c r="I14290" i="45"/>
  <c r="I14289" i="45"/>
  <c r="I14288" i="45"/>
  <c r="I14287" i="45"/>
  <c r="I14286" i="45"/>
  <c r="J14286" i="45" s="1"/>
  <c r="I14285" i="45"/>
  <c r="I14284" i="45"/>
  <c r="K14284" i="45" s="1"/>
  <c r="I14283" i="45"/>
  <c r="I14282" i="45"/>
  <c r="K14282" i="45" s="1"/>
  <c r="I14281" i="45"/>
  <c r="K14281" i="45" s="1"/>
  <c r="I14280" i="45"/>
  <c r="K14280" i="45" s="1"/>
  <c r="I14279" i="45"/>
  <c r="I14278" i="45"/>
  <c r="I14277" i="45"/>
  <c r="I14276" i="45"/>
  <c r="I14275" i="45"/>
  <c r="I14274" i="45"/>
  <c r="I14273" i="45"/>
  <c r="K14273" i="45" s="1"/>
  <c r="I14272" i="45"/>
  <c r="K14272" i="45" s="1"/>
  <c r="I14271" i="45"/>
  <c r="I14270" i="45"/>
  <c r="J14270" i="45" s="1"/>
  <c r="I14269" i="45"/>
  <c r="I14268" i="45"/>
  <c r="K14268" i="45" s="1"/>
  <c r="I14267" i="45"/>
  <c r="I14266" i="45"/>
  <c r="I14265" i="45"/>
  <c r="K14265" i="45" s="1"/>
  <c r="I14264" i="45"/>
  <c r="K14264" i="45" s="1"/>
  <c r="I14263" i="45"/>
  <c r="I14262" i="45"/>
  <c r="J14262" i="45" s="1"/>
  <c r="I14261" i="45"/>
  <c r="J14261" i="45" s="1"/>
  <c r="I14260" i="45"/>
  <c r="I14259" i="45"/>
  <c r="I14258" i="45"/>
  <c r="I14257" i="45"/>
  <c r="I14256" i="45"/>
  <c r="I14255" i="45"/>
  <c r="I14254" i="45"/>
  <c r="I14253" i="45"/>
  <c r="I14252" i="45"/>
  <c r="K14252" i="45" s="1"/>
  <c r="I14251" i="45"/>
  <c r="I14250" i="45"/>
  <c r="I14249" i="45"/>
  <c r="I14248" i="45"/>
  <c r="K14248" i="45" s="1"/>
  <c r="I14247" i="45"/>
  <c r="I14246" i="45"/>
  <c r="I14245" i="45"/>
  <c r="I14244" i="45"/>
  <c r="I14243" i="45"/>
  <c r="I14242" i="45"/>
  <c r="I14241" i="45"/>
  <c r="K14241" i="45" s="1"/>
  <c r="I14240" i="45"/>
  <c r="I14239" i="45"/>
  <c r="I14238" i="45"/>
  <c r="I14237" i="45"/>
  <c r="I14236" i="45"/>
  <c r="K14236" i="45" s="1"/>
  <c r="I14235" i="45"/>
  <c r="I14234" i="45"/>
  <c r="K14234" i="45" s="1"/>
  <c r="I14233" i="45"/>
  <c r="I14232" i="45"/>
  <c r="K14232" i="45" s="1"/>
  <c r="I14231" i="45"/>
  <c r="I14230" i="45"/>
  <c r="K14230" i="45" s="1"/>
  <c r="I14229" i="45"/>
  <c r="I14228" i="45"/>
  <c r="I14227" i="45"/>
  <c r="I14226" i="45"/>
  <c r="K14226" i="45" s="1"/>
  <c r="I14225" i="45"/>
  <c r="I14224" i="45"/>
  <c r="I14223" i="45"/>
  <c r="I14222" i="45"/>
  <c r="K14222" i="45" s="1"/>
  <c r="I14221" i="45"/>
  <c r="I14220" i="45"/>
  <c r="K14220" i="45" s="1"/>
  <c r="I14219" i="45"/>
  <c r="I14218" i="45"/>
  <c r="I14217" i="45"/>
  <c r="K14217" i="45" s="1"/>
  <c r="I14216" i="45"/>
  <c r="K14216" i="45" s="1"/>
  <c r="I14215" i="45"/>
  <c r="I14214" i="45"/>
  <c r="K14214" i="45" s="1"/>
  <c r="I14213" i="45"/>
  <c r="K14213" i="45" s="1"/>
  <c r="I14212" i="45"/>
  <c r="I14211" i="45"/>
  <c r="I14210" i="45"/>
  <c r="I14209" i="45"/>
  <c r="K14209" i="45" s="1"/>
  <c r="I14208" i="45"/>
  <c r="I14207" i="45"/>
  <c r="I14206" i="45"/>
  <c r="I14205" i="45"/>
  <c r="I14204" i="45"/>
  <c r="K14204" i="45" s="1"/>
  <c r="I14203" i="45"/>
  <c r="I14202" i="45"/>
  <c r="I14201" i="45"/>
  <c r="J14201" i="45" s="1"/>
  <c r="I14200" i="45"/>
  <c r="K14200" i="45" s="1"/>
  <c r="I14199" i="45"/>
  <c r="I14198" i="45"/>
  <c r="I14197" i="45"/>
  <c r="I14196" i="45"/>
  <c r="I14195" i="45"/>
  <c r="I14194" i="45"/>
  <c r="I14193" i="45"/>
  <c r="J14193" i="45" s="1"/>
  <c r="I14192" i="45"/>
  <c r="I14191" i="45"/>
  <c r="I14190" i="45"/>
  <c r="I14189" i="45"/>
  <c r="K14189" i="45" s="1"/>
  <c r="I14188" i="45"/>
  <c r="K14188" i="45" s="1"/>
  <c r="I14187" i="45"/>
  <c r="I14186" i="45"/>
  <c r="I14185" i="45"/>
  <c r="J14185" i="45" s="1"/>
  <c r="I14184" i="45"/>
  <c r="K14184" i="45" s="1"/>
  <c r="I14183" i="45"/>
  <c r="I14182" i="45"/>
  <c r="I14181" i="45"/>
  <c r="I14180" i="45"/>
  <c r="I14179" i="45"/>
  <c r="I14178" i="45"/>
  <c r="I14177" i="45"/>
  <c r="I14176" i="45"/>
  <c r="I14175" i="45"/>
  <c r="I14174" i="45"/>
  <c r="K14174" i="45" s="1"/>
  <c r="I14173" i="45"/>
  <c r="I14172" i="45"/>
  <c r="K14172" i="45" s="1"/>
  <c r="I14171" i="45"/>
  <c r="I14170" i="45"/>
  <c r="I14169" i="45"/>
  <c r="J14169" i="45" s="1"/>
  <c r="I14168" i="45"/>
  <c r="I14167" i="45"/>
  <c r="J14167" i="45" s="1"/>
  <c r="I14166" i="45"/>
  <c r="K14166" i="45" s="1"/>
  <c r="I14165" i="45"/>
  <c r="I14164" i="45"/>
  <c r="K14164" i="45" s="1"/>
  <c r="I14163" i="45"/>
  <c r="I14162" i="45"/>
  <c r="I14161" i="45"/>
  <c r="I14160" i="45"/>
  <c r="I14159" i="45"/>
  <c r="J14159" i="45" s="1"/>
  <c r="I14158" i="45"/>
  <c r="K14158" i="45" s="1"/>
  <c r="I14157" i="45"/>
  <c r="I14156" i="45"/>
  <c r="K14156" i="45" s="1"/>
  <c r="I14155" i="45"/>
  <c r="I14154" i="45"/>
  <c r="I14153" i="45"/>
  <c r="J14153" i="45" s="1"/>
  <c r="I14152" i="45"/>
  <c r="I14151" i="45"/>
  <c r="J14151" i="45" s="1"/>
  <c r="I14150" i="45"/>
  <c r="I14149" i="45"/>
  <c r="I14148" i="45"/>
  <c r="K14148" i="45" s="1"/>
  <c r="I14147" i="45"/>
  <c r="I14146" i="45"/>
  <c r="I14145" i="45"/>
  <c r="I14144" i="45"/>
  <c r="I14143" i="45"/>
  <c r="J14143" i="45" s="1"/>
  <c r="I14142" i="45"/>
  <c r="I14141" i="45"/>
  <c r="I14140" i="45"/>
  <c r="K14140" i="45" s="1"/>
  <c r="I14139" i="45"/>
  <c r="I14138" i="45"/>
  <c r="I14137" i="45"/>
  <c r="I14136" i="45"/>
  <c r="I14135" i="45"/>
  <c r="J14135" i="45" s="1"/>
  <c r="I14134" i="45"/>
  <c r="I14133" i="45"/>
  <c r="I14132" i="45"/>
  <c r="K14132" i="45" s="1"/>
  <c r="I14131" i="45"/>
  <c r="I14130" i="45"/>
  <c r="I14129" i="45"/>
  <c r="I14128" i="45"/>
  <c r="I14127" i="45"/>
  <c r="I14126" i="45"/>
  <c r="I14125" i="45"/>
  <c r="K14125" i="45" s="1"/>
  <c r="I14124" i="45"/>
  <c r="I14123" i="45"/>
  <c r="J14123" i="45" s="1"/>
  <c r="I14122" i="45"/>
  <c r="I14121" i="45"/>
  <c r="I14120" i="45"/>
  <c r="I14119" i="45"/>
  <c r="K14119" i="45" s="1"/>
  <c r="I14118" i="45"/>
  <c r="I14117" i="45"/>
  <c r="I14116" i="45"/>
  <c r="I14115" i="45"/>
  <c r="K14115" i="45" s="1"/>
  <c r="I14114" i="45"/>
  <c r="I14113" i="45"/>
  <c r="I14112" i="45"/>
  <c r="I14111" i="45"/>
  <c r="I14110" i="45"/>
  <c r="I14109" i="45"/>
  <c r="K14109" i="45" s="1"/>
  <c r="I14108" i="45"/>
  <c r="I14107" i="45"/>
  <c r="I14106" i="45"/>
  <c r="I14105" i="45"/>
  <c r="K14105" i="45" s="1"/>
  <c r="I14104" i="45"/>
  <c r="I14103" i="45"/>
  <c r="K14103" i="45" s="1"/>
  <c r="I14102" i="45"/>
  <c r="I14101" i="45"/>
  <c r="K14101" i="45" s="1"/>
  <c r="I14100" i="45"/>
  <c r="I14099" i="45"/>
  <c r="I14098" i="45"/>
  <c r="I14097" i="45"/>
  <c r="I14096" i="45"/>
  <c r="I14095" i="45"/>
  <c r="I14094" i="45"/>
  <c r="I14093" i="45"/>
  <c r="K14093" i="45" s="1"/>
  <c r="I14092" i="45"/>
  <c r="I14091" i="45"/>
  <c r="J14091" i="45" s="1"/>
  <c r="I14090" i="45"/>
  <c r="I14089" i="45"/>
  <c r="I14088" i="45"/>
  <c r="I14087" i="45"/>
  <c r="I14086" i="45"/>
  <c r="I14085" i="45"/>
  <c r="I14084" i="45"/>
  <c r="I14083" i="45"/>
  <c r="K14083" i="45" s="1"/>
  <c r="I14082" i="45"/>
  <c r="I14081" i="45"/>
  <c r="I14080" i="45"/>
  <c r="I14079" i="45"/>
  <c r="I14078" i="45"/>
  <c r="I14077" i="45"/>
  <c r="K14077" i="45" s="1"/>
  <c r="I14076" i="45"/>
  <c r="I14075" i="45"/>
  <c r="I14074" i="45"/>
  <c r="I14073" i="45"/>
  <c r="K14073" i="45" s="1"/>
  <c r="I14072" i="45"/>
  <c r="I14071" i="45"/>
  <c r="K14071" i="45" s="1"/>
  <c r="I14070" i="45"/>
  <c r="I14069" i="45"/>
  <c r="K14069" i="45" s="1"/>
  <c r="I14068" i="45"/>
  <c r="I14067" i="45"/>
  <c r="K14067" i="45" s="1"/>
  <c r="I14066" i="45"/>
  <c r="I14065" i="45"/>
  <c r="I14064" i="45"/>
  <c r="I14063" i="45"/>
  <c r="I14062" i="45"/>
  <c r="I14061" i="45"/>
  <c r="K14061" i="45" s="1"/>
  <c r="I14060" i="45"/>
  <c r="I14059" i="45"/>
  <c r="J14059" i="45" s="1"/>
  <c r="I14058" i="45"/>
  <c r="I14057" i="45"/>
  <c r="K14057" i="45" s="1"/>
  <c r="I14056" i="45"/>
  <c r="I14055" i="45"/>
  <c r="K14055" i="45" s="1"/>
  <c r="I14054" i="45"/>
  <c r="I14053" i="45"/>
  <c r="I14052" i="45"/>
  <c r="I14051" i="45"/>
  <c r="K14051" i="45" s="1"/>
  <c r="I14050" i="45"/>
  <c r="I14049" i="45"/>
  <c r="I14048" i="45"/>
  <c r="I14047" i="45"/>
  <c r="I14046" i="45"/>
  <c r="I14045" i="45"/>
  <c r="K14045" i="45" s="1"/>
  <c r="I14044" i="45"/>
  <c r="I14043" i="45"/>
  <c r="I14042" i="45"/>
  <c r="I14041" i="45"/>
  <c r="K14041" i="45" s="1"/>
  <c r="I14040" i="45"/>
  <c r="I14039" i="45"/>
  <c r="K14039" i="45" s="1"/>
  <c r="I14038" i="45"/>
  <c r="I14037" i="45"/>
  <c r="I14036" i="45"/>
  <c r="I14035" i="45"/>
  <c r="K14035" i="45" s="1"/>
  <c r="I14034" i="45"/>
  <c r="I14033" i="45"/>
  <c r="I14032" i="45"/>
  <c r="I14031" i="45"/>
  <c r="I14030" i="45"/>
  <c r="I14029" i="45"/>
  <c r="K14029" i="45" s="1"/>
  <c r="I14028" i="45"/>
  <c r="I14027" i="45"/>
  <c r="I14026" i="45"/>
  <c r="I14025" i="45"/>
  <c r="I14024" i="45"/>
  <c r="I14023" i="45"/>
  <c r="I14022" i="45"/>
  <c r="I14021" i="45"/>
  <c r="K14021" i="45" s="1"/>
  <c r="I14020" i="45"/>
  <c r="I14019" i="45"/>
  <c r="K14019" i="45" s="1"/>
  <c r="I14018" i="45"/>
  <c r="I14017" i="45"/>
  <c r="K14017" i="45" s="1"/>
  <c r="I14016" i="45"/>
  <c r="J14016" i="45" s="1"/>
  <c r="I14015" i="45"/>
  <c r="I14014" i="45"/>
  <c r="I14013" i="45"/>
  <c r="K14013" i="45" s="1"/>
  <c r="I14012" i="45"/>
  <c r="I14011" i="45"/>
  <c r="I14010" i="45"/>
  <c r="I14009" i="45"/>
  <c r="K14009" i="45" s="1"/>
  <c r="I14008" i="45"/>
  <c r="I14007" i="45"/>
  <c r="I14006" i="45"/>
  <c r="I14005" i="45"/>
  <c r="K14005" i="45" s="1"/>
  <c r="I14004" i="45"/>
  <c r="I14003" i="45"/>
  <c r="I14002" i="45"/>
  <c r="I14001" i="45"/>
  <c r="K14001" i="45" s="1"/>
  <c r="I14000" i="45"/>
  <c r="I13999" i="45"/>
  <c r="I13998" i="45"/>
  <c r="I13997" i="45"/>
  <c r="K13997" i="45" s="1"/>
  <c r="I13996" i="45"/>
  <c r="I13995" i="45"/>
  <c r="I13994" i="45"/>
  <c r="I13993" i="45"/>
  <c r="K13993" i="45" s="1"/>
  <c r="I13992" i="45"/>
  <c r="I13991" i="45"/>
  <c r="K13991" i="45" s="1"/>
  <c r="I13990" i="45"/>
  <c r="I13989" i="45"/>
  <c r="K13989" i="45" s="1"/>
  <c r="I13988" i="45"/>
  <c r="J13988" i="45" s="1"/>
  <c r="I13987" i="45"/>
  <c r="I13986" i="45"/>
  <c r="I13985" i="45"/>
  <c r="K13985" i="45" s="1"/>
  <c r="I13984" i="45"/>
  <c r="I13983" i="45"/>
  <c r="I13982" i="45"/>
  <c r="I13981" i="45"/>
  <c r="K13981" i="45" s="1"/>
  <c r="I13980" i="45"/>
  <c r="I13979" i="45"/>
  <c r="J13979" i="45" s="1"/>
  <c r="I13978" i="45"/>
  <c r="I13977" i="45"/>
  <c r="K13977" i="45" s="1"/>
  <c r="I13976" i="45"/>
  <c r="I13975" i="45"/>
  <c r="I13974" i="45"/>
  <c r="I13973" i="45"/>
  <c r="K13973" i="45" s="1"/>
  <c r="I13972" i="45"/>
  <c r="I13971" i="45"/>
  <c r="K13971" i="45" s="1"/>
  <c r="I13970" i="45"/>
  <c r="I13969" i="45"/>
  <c r="K13969" i="45" s="1"/>
  <c r="I13968" i="45"/>
  <c r="J13968" i="45" s="1"/>
  <c r="I13967" i="45"/>
  <c r="I13966" i="45"/>
  <c r="I13965" i="45"/>
  <c r="K13965" i="45" s="1"/>
  <c r="I13964" i="45"/>
  <c r="I13963" i="45"/>
  <c r="J13963" i="45" s="1"/>
  <c r="I13962" i="45"/>
  <c r="K13962" i="45" s="1"/>
  <c r="I13961" i="45"/>
  <c r="I13960" i="45"/>
  <c r="I13959" i="45"/>
  <c r="J13959" i="45" s="1"/>
  <c r="I13958" i="45"/>
  <c r="K13958" i="45" s="1"/>
  <c r="I13957" i="45"/>
  <c r="I13956" i="45"/>
  <c r="J13956" i="45" s="1"/>
  <c r="I13955" i="45"/>
  <c r="I13954" i="45"/>
  <c r="K13954" i="45" s="1"/>
  <c r="I13953" i="45"/>
  <c r="I13952" i="45"/>
  <c r="I13951" i="45"/>
  <c r="I13950" i="45"/>
  <c r="K13950" i="45" s="1"/>
  <c r="I13949" i="45"/>
  <c r="I13948" i="45"/>
  <c r="I13947" i="45"/>
  <c r="I13946" i="45"/>
  <c r="K13946" i="45" s="1"/>
  <c r="I13945" i="45"/>
  <c r="I13944" i="45"/>
  <c r="I13943" i="45"/>
  <c r="K13943" i="45" s="1"/>
  <c r="I13942" i="45"/>
  <c r="K13942" i="45" s="1"/>
  <c r="I13941" i="45"/>
  <c r="I13940" i="45"/>
  <c r="J13940" i="45" s="1"/>
  <c r="I13939" i="45"/>
  <c r="K13939" i="45" s="1"/>
  <c r="I13938" i="45"/>
  <c r="K13938" i="45" s="1"/>
  <c r="I13937" i="45"/>
  <c r="I13936" i="45"/>
  <c r="J13936" i="45" s="1"/>
  <c r="I13935" i="45"/>
  <c r="K13935" i="45" s="1"/>
  <c r="I13934" i="45"/>
  <c r="K13934" i="45" s="1"/>
  <c r="I13933" i="45"/>
  <c r="I13932" i="45"/>
  <c r="J13932" i="45" s="1"/>
  <c r="I13931" i="45"/>
  <c r="I13930" i="45"/>
  <c r="K13930" i="45" s="1"/>
  <c r="I13929" i="45"/>
  <c r="I13928" i="45"/>
  <c r="I13927" i="45"/>
  <c r="J13927" i="45" s="1"/>
  <c r="I13926" i="45"/>
  <c r="K13926" i="45" s="1"/>
  <c r="I13925" i="45"/>
  <c r="I13924" i="45"/>
  <c r="I13923" i="45"/>
  <c r="I13922" i="45"/>
  <c r="K13922" i="45" s="1"/>
  <c r="I13921" i="45"/>
  <c r="I13920" i="45"/>
  <c r="I13919" i="45"/>
  <c r="I13918" i="45"/>
  <c r="I13917" i="45"/>
  <c r="I13916" i="45"/>
  <c r="I13915" i="45"/>
  <c r="I13914" i="45"/>
  <c r="K13914" i="45" s="1"/>
  <c r="I13913" i="45"/>
  <c r="I13912" i="45"/>
  <c r="J13912" i="45" s="1"/>
  <c r="I13911" i="45"/>
  <c r="K13911" i="45" s="1"/>
  <c r="I13910" i="45"/>
  <c r="I13909" i="45"/>
  <c r="I13908" i="45"/>
  <c r="I13907" i="45"/>
  <c r="J13907" i="45" s="1"/>
  <c r="I13906" i="45"/>
  <c r="I13905" i="45"/>
  <c r="I13904" i="45"/>
  <c r="I13903" i="45"/>
  <c r="I13902" i="45"/>
  <c r="I13901" i="45"/>
  <c r="I13900" i="45"/>
  <c r="I13899" i="45"/>
  <c r="J13899" i="45" s="1"/>
  <c r="I13898" i="45"/>
  <c r="K13898" i="45" s="1"/>
  <c r="I13897" i="45"/>
  <c r="I13896" i="45"/>
  <c r="I13895" i="45"/>
  <c r="K13895" i="45" s="1"/>
  <c r="I13894" i="45"/>
  <c r="I13893" i="45"/>
  <c r="I13892" i="45"/>
  <c r="I13891" i="45"/>
  <c r="I13890" i="45"/>
  <c r="I13889" i="45"/>
  <c r="I13888" i="45"/>
  <c r="I13887" i="45"/>
  <c r="I13886" i="45"/>
  <c r="I13885" i="45"/>
  <c r="I13884" i="45"/>
  <c r="I13883" i="45"/>
  <c r="I13882" i="45"/>
  <c r="I13881" i="45"/>
  <c r="I13880" i="45"/>
  <c r="J13880" i="45" s="1"/>
  <c r="I13879" i="45"/>
  <c r="I13878" i="45"/>
  <c r="I13877" i="45"/>
  <c r="I13876" i="45"/>
  <c r="I13875" i="45"/>
  <c r="J13875" i="45" s="1"/>
  <c r="I13874" i="45"/>
  <c r="I13873" i="45"/>
  <c r="I13872" i="45"/>
  <c r="I13871" i="45"/>
  <c r="I13870" i="45"/>
  <c r="I13869" i="45"/>
  <c r="J13869" i="45" s="1"/>
  <c r="I13868" i="45"/>
  <c r="K13868" i="45" s="1"/>
  <c r="I13867" i="45"/>
  <c r="I13866" i="45"/>
  <c r="I13865" i="45"/>
  <c r="J13865" i="45" s="1"/>
  <c r="I13864" i="45"/>
  <c r="J13864" i="45" s="1"/>
  <c r="I13863" i="45"/>
  <c r="I13862" i="45"/>
  <c r="I13861" i="45"/>
  <c r="J13861" i="45" s="1"/>
  <c r="I13860" i="45"/>
  <c r="I13859" i="45"/>
  <c r="I13858" i="45"/>
  <c r="I13857" i="45"/>
  <c r="I13856" i="45"/>
  <c r="I13855" i="45"/>
  <c r="I13854" i="45"/>
  <c r="I13853" i="45"/>
  <c r="I13852" i="45"/>
  <c r="J13852" i="45" s="1"/>
  <c r="I13851" i="45"/>
  <c r="K13851" i="45" s="1"/>
  <c r="I13850" i="45"/>
  <c r="I13849" i="45"/>
  <c r="K13849" i="45" s="1"/>
  <c r="I13848" i="45"/>
  <c r="I13847" i="45"/>
  <c r="K13847" i="45" s="1"/>
  <c r="I13846" i="45"/>
  <c r="I13845" i="45"/>
  <c r="K13845" i="45" s="1"/>
  <c r="I13844" i="45"/>
  <c r="I13843" i="45"/>
  <c r="I13842" i="45"/>
  <c r="I13841" i="45"/>
  <c r="I13840" i="45"/>
  <c r="K13840" i="45" s="1"/>
  <c r="I13839" i="45"/>
  <c r="I13838" i="45"/>
  <c r="I13837" i="45"/>
  <c r="I13836" i="45"/>
  <c r="I13835" i="45"/>
  <c r="K13835" i="45" s="1"/>
  <c r="I13834" i="45"/>
  <c r="I13833" i="45"/>
  <c r="I13832" i="45"/>
  <c r="I13831" i="45"/>
  <c r="K13831" i="45" s="1"/>
  <c r="I13830" i="45"/>
  <c r="I13829" i="45"/>
  <c r="I13828" i="45"/>
  <c r="I13827" i="45"/>
  <c r="I13826" i="45"/>
  <c r="I13825" i="45"/>
  <c r="J13825" i="45" s="1"/>
  <c r="I13824" i="45"/>
  <c r="I13823" i="45"/>
  <c r="K13823" i="45" s="1"/>
  <c r="I13822" i="45"/>
  <c r="I13821" i="45"/>
  <c r="K13821" i="45" s="1"/>
  <c r="I13820" i="45"/>
  <c r="I13819" i="45"/>
  <c r="K13819" i="45" s="1"/>
  <c r="I13818" i="45"/>
  <c r="I13817" i="45"/>
  <c r="K13817" i="45" s="1"/>
  <c r="I13816" i="45"/>
  <c r="K13816" i="45" s="1"/>
  <c r="I13815" i="45"/>
  <c r="K13815" i="45" s="1"/>
  <c r="I13814" i="45"/>
  <c r="I13813" i="45"/>
  <c r="K13813" i="45" s="1"/>
  <c r="I13812" i="45"/>
  <c r="I13811" i="45"/>
  <c r="I13810" i="45"/>
  <c r="I13809" i="45"/>
  <c r="I13808" i="45"/>
  <c r="K13808" i="45" s="1"/>
  <c r="I13807" i="45"/>
  <c r="K13807" i="45" s="1"/>
  <c r="I13806" i="45"/>
  <c r="I13805" i="45"/>
  <c r="K13805" i="45" s="1"/>
  <c r="I13804" i="45"/>
  <c r="I13803" i="45"/>
  <c r="K13803" i="45" s="1"/>
  <c r="I13802" i="45"/>
  <c r="I13801" i="45"/>
  <c r="K13801" i="45" s="1"/>
  <c r="I13800" i="45"/>
  <c r="I13799" i="45"/>
  <c r="K13799" i="45" s="1"/>
  <c r="I13798" i="45"/>
  <c r="I13797" i="45"/>
  <c r="I13796" i="45"/>
  <c r="K13796" i="45" s="1"/>
  <c r="I13795" i="45"/>
  <c r="I13794" i="45"/>
  <c r="I13793" i="45"/>
  <c r="J13793" i="45" s="1"/>
  <c r="I13792" i="45"/>
  <c r="I13791" i="45"/>
  <c r="I13790" i="45"/>
  <c r="I13789" i="45"/>
  <c r="I13788" i="45"/>
  <c r="I13787" i="45"/>
  <c r="K13787" i="45" s="1"/>
  <c r="I13786" i="45"/>
  <c r="I13785" i="45"/>
  <c r="I13784" i="45"/>
  <c r="K13784" i="45" s="1"/>
  <c r="I13783" i="45"/>
  <c r="K13783" i="45" s="1"/>
  <c r="I13782" i="45"/>
  <c r="I13781" i="45"/>
  <c r="I13780" i="45"/>
  <c r="I13779" i="45"/>
  <c r="I13778" i="45"/>
  <c r="I13777" i="45"/>
  <c r="I13776" i="45"/>
  <c r="I13775" i="45"/>
  <c r="K13775" i="45" s="1"/>
  <c r="I13774" i="45"/>
  <c r="I13773" i="45"/>
  <c r="J13773" i="45" s="1"/>
  <c r="I13772" i="45"/>
  <c r="I13771" i="45"/>
  <c r="K13771" i="45" s="1"/>
  <c r="I13770" i="45"/>
  <c r="I13769" i="45"/>
  <c r="K13769" i="45" s="1"/>
  <c r="I13768" i="45"/>
  <c r="K13768" i="45" s="1"/>
  <c r="I13767" i="45"/>
  <c r="K13767" i="45" s="1"/>
  <c r="I13766" i="45"/>
  <c r="I13765" i="45"/>
  <c r="J13765" i="45" s="1"/>
  <c r="I13764" i="45"/>
  <c r="K13764" i="45" s="1"/>
  <c r="I13763" i="45"/>
  <c r="I13762" i="45"/>
  <c r="I13761" i="45"/>
  <c r="I13760" i="45"/>
  <c r="I13759" i="45"/>
  <c r="I13758" i="45"/>
  <c r="I13757" i="45"/>
  <c r="I13756" i="45"/>
  <c r="J13756" i="45" s="1"/>
  <c r="I13755" i="45"/>
  <c r="K13755" i="45" s="1"/>
  <c r="I13754" i="45"/>
  <c r="I13753" i="45"/>
  <c r="I13752" i="45"/>
  <c r="K13752" i="45" s="1"/>
  <c r="I13751" i="45"/>
  <c r="K13751" i="45" s="1"/>
  <c r="I13750" i="45"/>
  <c r="I13749" i="45"/>
  <c r="I13748" i="45"/>
  <c r="J13748" i="45" s="1"/>
  <c r="I13747" i="45"/>
  <c r="I13746" i="45"/>
  <c r="I13745" i="45"/>
  <c r="K13745" i="45" s="1"/>
  <c r="I13744" i="45"/>
  <c r="I13743" i="45"/>
  <c r="K13743" i="45" s="1"/>
  <c r="I13742" i="45"/>
  <c r="I13741" i="45"/>
  <c r="J13741" i="45" s="1"/>
  <c r="I13740" i="45"/>
  <c r="I13739" i="45"/>
  <c r="K13739" i="45" s="1"/>
  <c r="I13738" i="45"/>
  <c r="I13737" i="45"/>
  <c r="I13736" i="45"/>
  <c r="K13736" i="45" s="1"/>
  <c r="I13735" i="45"/>
  <c r="K13735" i="45" s="1"/>
  <c r="I13734" i="45"/>
  <c r="I13733" i="45"/>
  <c r="K13733" i="45" s="1"/>
  <c r="I13732" i="45"/>
  <c r="I13731" i="45"/>
  <c r="K13731" i="45" s="1"/>
  <c r="I13730" i="45"/>
  <c r="I13729" i="45"/>
  <c r="J13729" i="45" s="1"/>
  <c r="I13728" i="45"/>
  <c r="I13727" i="45"/>
  <c r="I13726" i="45"/>
  <c r="I13725" i="45"/>
  <c r="J13725" i="45" s="1"/>
  <c r="I13724" i="45"/>
  <c r="I13723" i="45"/>
  <c r="K13723" i="45" s="1"/>
  <c r="I13722" i="45"/>
  <c r="I13721" i="45"/>
  <c r="I13720" i="45"/>
  <c r="K13720" i="45" s="1"/>
  <c r="I13719" i="45"/>
  <c r="K13719" i="45" s="1"/>
  <c r="I13718" i="45"/>
  <c r="I13717" i="45"/>
  <c r="I13716" i="45"/>
  <c r="I13715" i="45"/>
  <c r="K13715" i="45" s="1"/>
  <c r="I13714" i="45"/>
  <c r="I13713" i="45"/>
  <c r="I13712" i="45"/>
  <c r="J13712" i="45" s="1"/>
  <c r="I13711" i="45"/>
  <c r="I13710" i="45"/>
  <c r="I13709" i="45"/>
  <c r="I13708" i="45"/>
  <c r="K13708" i="45" s="1"/>
  <c r="I13707" i="45"/>
  <c r="K13707" i="45" s="1"/>
  <c r="I13706" i="45"/>
  <c r="I13705" i="45"/>
  <c r="I13704" i="45"/>
  <c r="K13704" i="45" s="1"/>
  <c r="I13703" i="45"/>
  <c r="K13703" i="45" s="1"/>
  <c r="I13702" i="45"/>
  <c r="I13701" i="45"/>
  <c r="J13701" i="45" s="1"/>
  <c r="I13700" i="45"/>
  <c r="I13699" i="45"/>
  <c r="I13698" i="45"/>
  <c r="I13697" i="45"/>
  <c r="K13697" i="45" s="1"/>
  <c r="I13696" i="45"/>
  <c r="I13695" i="45"/>
  <c r="I13694" i="45"/>
  <c r="I13693" i="45"/>
  <c r="I13692" i="45"/>
  <c r="K13692" i="45" s="1"/>
  <c r="I13691" i="45"/>
  <c r="K13691" i="45" s="1"/>
  <c r="I13690" i="45"/>
  <c r="I13689" i="45"/>
  <c r="I13688" i="45"/>
  <c r="I13687" i="45"/>
  <c r="K13687" i="45" s="1"/>
  <c r="I13686" i="45"/>
  <c r="I13685" i="45"/>
  <c r="I13684" i="45"/>
  <c r="I13683" i="45"/>
  <c r="I13682" i="45"/>
  <c r="I13681" i="45"/>
  <c r="I13680" i="45"/>
  <c r="I13679" i="45"/>
  <c r="I13678" i="45"/>
  <c r="I13677" i="45"/>
  <c r="K13677" i="45" s="1"/>
  <c r="I13676" i="45"/>
  <c r="K13676" i="45" s="1"/>
  <c r="I13675" i="45"/>
  <c r="K13675" i="45" s="1"/>
  <c r="I13674" i="45"/>
  <c r="I13673" i="45"/>
  <c r="J13673" i="45" s="1"/>
  <c r="I13672" i="45"/>
  <c r="I13671" i="45"/>
  <c r="K13671" i="45" s="1"/>
  <c r="I13670" i="45"/>
  <c r="I13669" i="45"/>
  <c r="K13669" i="45" s="1"/>
  <c r="I13668" i="45"/>
  <c r="K13668" i="45" s="1"/>
  <c r="I13667" i="45"/>
  <c r="K13667" i="45" s="1"/>
  <c r="I13666" i="45"/>
  <c r="I13665" i="45"/>
  <c r="K13665" i="45" s="1"/>
  <c r="I13664" i="45"/>
  <c r="I13663" i="45"/>
  <c r="I13662" i="45"/>
  <c r="I13661" i="45"/>
  <c r="I13660" i="45"/>
  <c r="K13660" i="45" s="1"/>
  <c r="I13659" i="45"/>
  <c r="K13659" i="45" s="1"/>
  <c r="I13658" i="45"/>
  <c r="I13657" i="45"/>
  <c r="J13657" i="45" s="1"/>
  <c r="I13656" i="45"/>
  <c r="I13655" i="45"/>
  <c r="K13655" i="45" s="1"/>
  <c r="I13654" i="45"/>
  <c r="I13653" i="45"/>
  <c r="J13653" i="45" s="1"/>
  <c r="I13652" i="45"/>
  <c r="K13652" i="45" s="1"/>
  <c r="I13651" i="45"/>
  <c r="I13650" i="45"/>
  <c r="I13649" i="45"/>
  <c r="K13649" i="45" s="1"/>
  <c r="I13648" i="45"/>
  <c r="I13647" i="45"/>
  <c r="K13647" i="45" s="1"/>
  <c r="I13646" i="45"/>
  <c r="I13645" i="45"/>
  <c r="I13644" i="45"/>
  <c r="I13643" i="45"/>
  <c r="K13643" i="45" s="1"/>
  <c r="I13642" i="45"/>
  <c r="I13641" i="45"/>
  <c r="I13640" i="45"/>
  <c r="I13639" i="45"/>
  <c r="K13639" i="45" s="1"/>
  <c r="I13638" i="45"/>
  <c r="I13637" i="45"/>
  <c r="I13636" i="45"/>
  <c r="K13636" i="45" s="1"/>
  <c r="I13635" i="45"/>
  <c r="I13634" i="45"/>
  <c r="I13633" i="45"/>
  <c r="I13632" i="45"/>
  <c r="I13631" i="45"/>
  <c r="K13631" i="45" s="1"/>
  <c r="I13630" i="45"/>
  <c r="I13629" i="45"/>
  <c r="K13629" i="45" s="1"/>
  <c r="I13628" i="45"/>
  <c r="I13627" i="45"/>
  <c r="K13627" i="45" s="1"/>
  <c r="I13626" i="45"/>
  <c r="I13625" i="45"/>
  <c r="K13625" i="45" s="1"/>
  <c r="I13624" i="45"/>
  <c r="I13623" i="45"/>
  <c r="K13623" i="45" s="1"/>
  <c r="I13622" i="45"/>
  <c r="I13621" i="45"/>
  <c r="K13621" i="45" s="1"/>
  <c r="I13620" i="45"/>
  <c r="I13619" i="45"/>
  <c r="K13619" i="45" s="1"/>
  <c r="I13618" i="45"/>
  <c r="J13618" i="45" s="1"/>
  <c r="I13617" i="45"/>
  <c r="I13616" i="45"/>
  <c r="K13616" i="45" s="1"/>
  <c r="I13615" i="45"/>
  <c r="K13615" i="45" s="1"/>
  <c r="I13614" i="45"/>
  <c r="I13613" i="45"/>
  <c r="K13613" i="45" s="1"/>
  <c r="I13612" i="45"/>
  <c r="K13612" i="45" s="1"/>
  <c r="I13611" i="45"/>
  <c r="K13611" i="45" s="1"/>
  <c r="I13610" i="45"/>
  <c r="J13610" i="45" s="1"/>
  <c r="I13609" i="45"/>
  <c r="I13608" i="45"/>
  <c r="K13608" i="45" s="1"/>
  <c r="I13607" i="45"/>
  <c r="K13607" i="45" s="1"/>
  <c r="I13606" i="45"/>
  <c r="I13605" i="45"/>
  <c r="K13605" i="45" s="1"/>
  <c r="I13604" i="45"/>
  <c r="K13604" i="45" s="1"/>
  <c r="I13603" i="45"/>
  <c r="K13603" i="45" s="1"/>
  <c r="I13602" i="45"/>
  <c r="J13602" i="45" s="1"/>
  <c r="I13601" i="45"/>
  <c r="I13600" i="45"/>
  <c r="K13600" i="45" s="1"/>
  <c r="I13599" i="45"/>
  <c r="K13599" i="45" s="1"/>
  <c r="I13598" i="45"/>
  <c r="I13597" i="45"/>
  <c r="K13597" i="45" s="1"/>
  <c r="I13596" i="45"/>
  <c r="K13596" i="45" s="1"/>
  <c r="I13595" i="45"/>
  <c r="K13595" i="45" s="1"/>
  <c r="I13594" i="45"/>
  <c r="J13594" i="45" s="1"/>
  <c r="I13593" i="45"/>
  <c r="I13592" i="45"/>
  <c r="K13592" i="45" s="1"/>
  <c r="I13591" i="45"/>
  <c r="K13591" i="45" s="1"/>
  <c r="I13590" i="45"/>
  <c r="I13589" i="45"/>
  <c r="K13589" i="45" s="1"/>
  <c r="I13588" i="45"/>
  <c r="K13588" i="45" s="1"/>
  <c r="I13587" i="45"/>
  <c r="K13587" i="45" s="1"/>
  <c r="I13586" i="45"/>
  <c r="J13586" i="45" s="1"/>
  <c r="I13585" i="45"/>
  <c r="I13584" i="45"/>
  <c r="K13584" i="45" s="1"/>
  <c r="I13583" i="45"/>
  <c r="K13583" i="45" s="1"/>
  <c r="I13582" i="45"/>
  <c r="I13581" i="45"/>
  <c r="K13581" i="45" s="1"/>
  <c r="I13580" i="45"/>
  <c r="K13580" i="45" s="1"/>
  <c r="I13579" i="45"/>
  <c r="K13579" i="45" s="1"/>
  <c r="I13578" i="45"/>
  <c r="I13577" i="45"/>
  <c r="K13577" i="45" s="1"/>
  <c r="I13576" i="45"/>
  <c r="K13576" i="45" s="1"/>
  <c r="I13575" i="45"/>
  <c r="I13574" i="45"/>
  <c r="I13573" i="45"/>
  <c r="K13573" i="45" s="1"/>
  <c r="I13572" i="45"/>
  <c r="K13572" i="45" s="1"/>
  <c r="I13571" i="45"/>
  <c r="I13570" i="45"/>
  <c r="I13569" i="45"/>
  <c r="K13569" i="45" s="1"/>
  <c r="I13568" i="45"/>
  <c r="K13568" i="45" s="1"/>
  <c r="I13567" i="45"/>
  <c r="I13566" i="45"/>
  <c r="I13565" i="45"/>
  <c r="K13565" i="45" s="1"/>
  <c r="I13564" i="45"/>
  <c r="K13564" i="45" s="1"/>
  <c r="I13563" i="45"/>
  <c r="I13562" i="45"/>
  <c r="I13561" i="45"/>
  <c r="K13561" i="45" s="1"/>
  <c r="I13560" i="45"/>
  <c r="K13560" i="45" s="1"/>
  <c r="I13559" i="45"/>
  <c r="I13558" i="45"/>
  <c r="I13557" i="45"/>
  <c r="K13557" i="45" s="1"/>
  <c r="I13556" i="45"/>
  <c r="K13556" i="45" s="1"/>
  <c r="I13555" i="45"/>
  <c r="I13554" i="45"/>
  <c r="I13553" i="45"/>
  <c r="K13553" i="45" s="1"/>
  <c r="I13552" i="45"/>
  <c r="K13552" i="45" s="1"/>
  <c r="I13551" i="45"/>
  <c r="I13550" i="45"/>
  <c r="I13549" i="45"/>
  <c r="K13549" i="45" s="1"/>
  <c r="I13548" i="45"/>
  <c r="K13548" i="45" s="1"/>
  <c r="I13547" i="45"/>
  <c r="J13547" i="45" s="1"/>
  <c r="I13546" i="45"/>
  <c r="I13545" i="45"/>
  <c r="K13545" i="45" s="1"/>
  <c r="I13544" i="45"/>
  <c r="K13544" i="45" s="1"/>
  <c r="I13543" i="45"/>
  <c r="I13542" i="45"/>
  <c r="I13541" i="45"/>
  <c r="K13541" i="45" s="1"/>
  <c r="I13540" i="45"/>
  <c r="K13540" i="45" s="1"/>
  <c r="I13539" i="45"/>
  <c r="I13538" i="45"/>
  <c r="I13537" i="45"/>
  <c r="K13537" i="45" s="1"/>
  <c r="I13536" i="45"/>
  <c r="K13536" i="45" s="1"/>
  <c r="I13535" i="45"/>
  <c r="I13534" i="45"/>
  <c r="I13533" i="45"/>
  <c r="K13533" i="45" s="1"/>
  <c r="I13532" i="45"/>
  <c r="K13532" i="45" s="1"/>
  <c r="I13531" i="45"/>
  <c r="I13530" i="45"/>
  <c r="I13529" i="45"/>
  <c r="K13529" i="45" s="1"/>
  <c r="I13528" i="45"/>
  <c r="K13528" i="45" s="1"/>
  <c r="I13527" i="45"/>
  <c r="I13526" i="45"/>
  <c r="I13525" i="45"/>
  <c r="I13524" i="45"/>
  <c r="K13524" i="45" s="1"/>
  <c r="I13523" i="45"/>
  <c r="J13523" i="45" s="1"/>
  <c r="I13522" i="45"/>
  <c r="I13521" i="45"/>
  <c r="I13520" i="45"/>
  <c r="K13520" i="45" s="1"/>
  <c r="I13519" i="45"/>
  <c r="I13518" i="45"/>
  <c r="I13517" i="45"/>
  <c r="I13516" i="45"/>
  <c r="K13516" i="45" s="1"/>
  <c r="I13515" i="45"/>
  <c r="I13514" i="45"/>
  <c r="I13513" i="45"/>
  <c r="I13512" i="45"/>
  <c r="K13512" i="45" s="1"/>
  <c r="I13511" i="45"/>
  <c r="I13510" i="45"/>
  <c r="I13509" i="45"/>
  <c r="I13508" i="45"/>
  <c r="K13508" i="45" s="1"/>
  <c r="I13507" i="45"/>
  <c r="I13506" i="45"/>
  <c r="I13505" i="45"/>
  <c r="I13504" i="45"/>
  <c r="K13504" i="45" s="1"/>
  <c r="I13503" i="45"/>
  <c r="I13502" i="45"/>
  <c r="I13501" i="45"/>
  <c r="I13500" i="45"/>
  <c r="K13500" i="45" s="1"/>
  <c r="I13499" i="45"/>
  <c r="J13499" i="45" s="1"/>
  <c r="I13498" i="45"/>
  <c r="I13497" i="45"/>
  <c r="I13496" i="45"/>
  <c r="K13496" i="45" s="1"/>
  <c r="I13495" i="45"/>
  <c r="I13494" i="45"/>
  <c r="I13493" i="45"/>
  <c r="I13492" i="45"/>
  <c r="K13492" i="45" s="1"/>
  <c r="I13491" i="45"/>
  <c r="J13491" i="45" s="1"/>
  <c r="I13490" i="45"/>
  <c r="I13489" i="45"/>
  <c r="I13488" i="45"/>
  <c r="K13488" i="45" s="1"/>
  <c r="I13487" i="45"/>
  <c r="I13486" i="45"/>
  <c r="I13485" i="45"/>
  <c r="I13484" i="45"/>
  <c r="K13484" i="45" s="1"/>
  <c r="I13483" i="45"/>
  <c r="K13483" i="45" s="1"/>
  <c r="I13482" i="45"/>
  <c r="I13481" i="45"/>
  <c r="I13480" i="45"/>
  <c r="K13480" i="45" s="1"/>
  <c r="I13479" i="45"/>
  <c r="I13478" i="45"/>
  <c r="I13477" i="45"/>
  <c r="I13476" i="45"/>
  <c r="K13476" i="45" s="1"/>
  <c r="I13475" i="45"/>
  <c r="J13475" i="45" s="1"/>
  <c r="I13474" i="45"/>
  <c r="I13473" i="45"/>
  <c r="I13472" i="45"/>
  <c r="K13472" i="45" s="1"/>
  <c r="I13471" i="45"/>
  <c r="I13470" i="45"/>
  <c r="I13469" i="45"/>
  <c r="I13468" i="45"/>
  <c r="K13468" i="45" s="1"/>
  <c r="I13467" i="45"/>
  <c r="I13466" i="45"/>
  <c r="I13465" i="45"/>
  <c r="I13464" i="45"/>
  <c r="K13464" i="45" s="1"/>
  <c r="I13463" i="45"/>
  <c r="I13462" i="45"/>
  <c r="I13461" i="45"/>
  <c r="I13460" i="45"/>
  <c r="K13460" i="45" s="1"/>
  <c r="I13459" i="45"/>
  <c r="I13458" i="45"/>
  <c r="I13457" i="45"/>
  <c r="I13456" i="45"/>
  <c r="K13456" i="45" s="1"/>
  <c r="I13455" i="45"/>
  <c r="I13454" i="45"/>
  <c r="I13453" i="45"/>
  <c r="I13452" i="45"/>
  <c r="K13452" i="45" s="1"/>
  <c r="I13451" i="45"/>
  <c r="K13451" i="45" s="1"/>
  <c r="I13450" i="45"/>
  <c r="I13449" i="45"/>
  <c r="I13448" i="45"/>
  <c r="K13448" i="45" s="1"/>
  <c r="I13447" i="45"/>
  <c r="K13447" i="45" s="1"/>
  <c r="I13446" i="45"/>
  <c r="I13445" i="45"/>
  <c r="I13444" i="45"/>
  <c r="K13444" i="45" s="1"/>
  <c r="I13443" i="45"/>
  <c r="I13442" i="45"/>
  <c r="I13441" i="45"/>
  <c r="I13440" i="45"/>
  <c r="K13440" i="45" s="1"/>
  <c r="I13439" i="45"/>
  <c r="K13439" i="45" s="1"/>
  <c r="I13438" i="45"/>
  <c r="I13437" i="45"/>
  <c r="I13436" i="45"/>
  <c r="K13436" i="45" s="1"/>
  <c r="I13435" i="45"/>
  <c r="I13434" i="45"/>
  <c r="I13433" i="45"/>
  <c r="I13432" i="45"/>
  <c r="K13432" i="45" s="1"/>
  <c r="I13431" i="45"/>
  <c r="K13431" i="45" s="1"/>
  <c r="I13430" i="45"/>
  <c r="I13429" i="45"/>
  <c r="I13428" i="45"/>
  <c r="K13428" i="45" s="1"/>
  <c r="I13427" i="45"/>
  <c r="I13426" i="45"/>
  <c r="I13425" i="45"/>
  <c r="I13424" i="45"/>
  <c r="K13424" i="45" s="1"/>
  <c r="I13423" i="45"/>
  <c r="K13423" i="45" s="1"/>
  <c r="I13422" i="45"/>
  <c r="I13421" i="45"/>
  <c r="I13420" i="45"/>
  <c r="K13420" i="45" s="1"/>
  <c r="I13419" i="45"/>
  <c r="K13419" i="45" s="1"/>
  <c r="I13418" i="45"/>
  <c r="I13417" i="45"/>
  <c r="I13416" i="45"/>
  <c r="K13416" i="45" s="1"/>
  <c r="I13415" i="45"/>
  <c r="K13415" i="45" s="1"/>
  <c r="I13414" i="45"/>
  <c r="I13413" i="45"/>
  <c r="I13412" i="45"/>
  <c r="K13412" i="45" s="1"/>
  <c r="I13411" i="45"/>
  <c r="I13410" i="45"/>
  <c r="I13409" i="45"/>
  <c r="I13408" i="45"/>
  <c r="K13408" i="45" s="1"/>
  <c r="I13407" i="45"/>
  <c r="I13406" i="45"/>
  <c r="I13405" i="45"/>
  <c r="I13404" i="45"/>
  <c r="K13404" i="45" s="1"/>
  <c r="I13403" i="45"/>
  <c r="I13402" i="45"/>
  <c r="I13401" i="45"/>
  <c r="I13400" i="45"/>
  <c r="K13400" i="45" s="1"/>
  <c r="I13399" i="45"/>
  <c r="K13399" i="45" s="1"/>
  <c r="I13398" i="45"/>
  <c r="I13397" i="45"/>
  <c r="I13396" i="45"/>
  <c r="K13396" i="45" s="1"/>
  <c r="I13395" i="45"/>
  <c r="I13394" i="45"/>
  <c r="I13393" i="45"/>
  <c r="I13392" i="45"/>
  <c r="K13392" i="45" s="1"/>
  <c r="I13391" i="45"/>
  <c r="I13390" i="45"/>
  <c r="I13389" i="45"/>
  <c r="I13388" i="45"/>
  <c r="K13388" i="45" s="1"/>
  <c r="I13387" i="45"/>
  <c r="K13387" i="45" s="1"/>
  <c r="I13386" i="45"/>
  <c r="I13385" i="45"/>
  <c r="I13384" i="45"/>
  <c r="K13384" i="45" s="1"/>
  <c r="I13383" i="45"/>
  <c r="K13383" i="45" s="1"/>
  <c r="I13382" i="45"/>
  <c r="I13381" i="45"/>
  <c r="I13380" i="45"/>
  <c r="K13380" i="45" s="1"/>
  <c r="I13379" i="45"/>
  <c r="I13378" i="45"/>
  <c r="I13377" i="45"/>
  <c r="I13376" i="45"/>
  <c r="K13376" i="45" s="1"/>
  <c r="I13375" i="45"/>
  <c r="K13375" i="45" s="1"/>
  <c r="I13374" i="45"/>
  <c r="I13373" i="45"/>
  <c r="I13372" i="45"/>
  <c r="K13372" i="45" s="1"/>
  <c r="I13371" i="45"/>
  <c r="I13370" i="45"/>
  <c r="I13369" i="45"/>
  <c r="I13368" i="45"/>
  <c r="K13368" i="45" s="1"/>
  <c r="I13367" i="45"/>
  <c r="K13367" i="45" s="1"/>
  <c r="I13366" i="45"/>
  <c r="I13365" i="45"/>
  <c r="I13364" i="45"/>
  <c r="K13364" i="45" s="1"/>
  <c r="I13363" i="45"/>
  <c r="I13362" i="45"/>
  <c r="I13361" i="45"/>
  <c r="I13360" i="45"/>
  <c r="K13360" i="45" s="1"/>
  <c r="I13359" i="45"/>
  <c r="K13359" i="45" s="1"/>
  <c r="I13358" i="45"/>
  <c r="I13357" i="45"/>
  <c r="I13356" i="45"/>
  <c r="K13356" i="45" s="1"/>
  <c r="I13355" i="45"/>
  <c r="I13354" i="45"/>
  <c r="I13353" i="45"/>
  <c r="I13352" i="45"/>
  <c r="K13352" i="45" s="1"/>
  <c r="I13351" i="45"/>
  <c r="K13351" i="45" s="1"/>
  <c r="I13350" i="45"/>
  <c r="I13349" i="45"/>
  <c r="I13348" i="45"/>
  <c r="K13348" i="45" s="1"/>
  <c r="I13347" i="45"/>
  <c r="I13346" i="45"/>
  <c r="I13345" i="45"/>
  <c r="I13344" i="45"/>
  <c r="K13344" i="45" s="1"/>
  <c r="I13343" i="45"/>
  <c r="I13342" i="45"/>
  <c r="I13341" i="45"/>
  <c r="I13340" i="45"/>
  <c r="K13340" i="45" s="1"/>
  <c r="I13339" i="45"/>
  <c r="I13338" i="45"/>
  <c r="I13337" i="45"/>
  <c r="I13336" i="45"/>
  <c r="K13336" i="45" s="1"/>
  <c r="I13335" i="45"/>
  <c r="K13335" i="45" s="1"/>
  <c r="I13334" i="45"/>
  <c r="I13333" i="45"/>
  <c r="I13332" i="45"/>
  <c r="K13332" i="45" s="1"/>
  <c r="I13331" i="45"/>
  <c r="I13330" i="45"/>
  <c r="I13329" i="45"/>
  <c r="I13328" i="45"/>
  <c r="K13328" i="45" s="1"/>
  <c r="I13327" i="45"/>
  <c r="K13327" i="45" s="1"/>
  <c r="I13326" i="45"/>
  <c r="I13325" i="45"/>
  <c r="I13324" i="45"/>
  <c r="K13324" i="45" s="1"/>
  <c r="I13323" i="45"/>
  <c r="K13323" i="45" s="1"/>
  <c r="I13322" i="45"/>
  <c r="I13321" i="45"/>
  <c r="I13320" i="45"/>
  <c r="K13320" i="45" s="1"/>
  <c r="I13319" i="45"/>
  <c r="K13319" i="45" s="1"/>
  <c r="I13318" i="45"/>
  <c r="I13317" i="45"/>
  <c r="I13316" i="45"/>
  <c r="K13316" i="45" s="1"/>
  <c r="I13315" i="45"/>
  <c r="I13314" i="45"/>
  <c r="I13313" i="45"/>
  <c r="I13312" i="45"/>
  <c r="K13312" i="45" s="1"/>
  <c r="I13311" i="45"/>
  <c r="K13311" i="45" s="1"/>
  <c r="I13310" i="45"/>
  <c r="I13309" i="45"/>
  <c r="I13308" i="45"/>
  <c r="K13308" i="45" s="1"/>
  <c r="I13307" i="45"/>
  <c r="I13306" i="45"/>
  <c r="I13305" i="45"/>
  <c r="I13304" i="45"/>
  <c r="K13304" i="45" s="1"/>
  <c r="I13303" i="45"/>
  <c r="K13303" i="45" s="1"/>
  <c r="I13302" i="45"/>
  <c r="I13301" i="45"/>
  <c r="I13300" i="45"/>
  <c r="K13300" i="45" s="1"/>
  <c r="I13299" i="45"/>
  <c r="I13298" i="45"/>
  <c r="I13297" i="45"/>
  <c r="I13296" i="45"/>
  <c r="K13296" i="45" s="1"/>
  <c r="I13295" i="45"/>
  <c r="K13295" i="45" s="1"/>
  <c r="I13294" i="45"/>
  <c r="I13293" i="45"/>
  <c r="K13293" i="45" s="1"/>
  <c r="I13292" i="45"/>
  <c r="I13291" i="45"/>
  <c r="K13291" i="45" s="1"/>
  <c r="I13290" i="45"/>
  <c r="I13289" i="45"/>
  <c r="K13289" i="45" s="1"/>
  <c r="I13288" i="45"/>
  <c r="I13287" i="45"/>
  <c r="K13287" i="45" s="1"/>
  <c r="I13286" i="45"/>
  <c r="I13285" i="45"/>
  <c r="K13285" i="45" s="1"/>
  <c r="I13284" i="45"/>
  <c r="I13283" i="45"/>
  <c r="I13282" i="45"/>
  <c r="I13281" i="45"/>
  <c r="K13281" i="45" s="1"/>
  <c r="I13280" i="45"/>
  <c r="I13279" i="45"/>
  <c r="I13278" i="45"/>
  <c r="I13277" i="45"/>
  <c r="K13277" i="45" s="1"/>
  <c r="I13276" i="45"/>
  <c r="I13275" i="45"/>
  <c r="I13274" i="45"/>
  <c r="I13273" i="45"/>
  <c r="K13273" i="45" s="1"/>
  <c r="I13272" i="45"/>
  <c r="I13271" i="45"/>
  <c r="I13270" i="45"/>
  <c r="I13269" i="45"/>
  <c r="K13269" i="45" s="1"/>
  <c r="I13268" i="45"/>
  <c r="I13267" i="45"/>
  <c r="K13267" i="45" s="1"/>
  <c r="I13266" i="45"/>
  <c r="I13265" i="45"/>
  <c r="K13265" i="45" s="1"/>
  <c r="I13264" i="45"/>
  <c r="I13263" i="45"/>
  <c r="K13263" i="45" s="1"/>
  <c r="I13262" i="45"/>
  <c r="J13262" i="45" s="1"/>
  <c r="I13261" i="45"/>
  <c r="K13261" i="45" s="1"/>
  <c r="I13260" i="45"/>
  <c r="I13259" i="45"/>
  <c r="I13258" i="45"/>
  <c r="J13258" i="45" s="1"/>
  <c r="I13257" i="45"/>
  <c r="K13257" i="45" s="1"/>
  <c r="I13256" i="45"/>
  <c r="I13255" i="45"/>
  <c r="K13255" i="45" s="1"/>
  <c r="I13254" i="45"/>
  <c r="I13253" i="45"/>
  <c r="I13252" i="45"/>
  <c r="I13251" i="45"/>
  <c r="I13250" i="45"/>
  <c r="K13250" i="45" s="1"/>
  <c r="I13249" i="45"/>
  <c r="K13249" i="45" s="1"/>
  <c r="I13248" i="45"/>
  <c r="I13247" i="45"/>
  <c r="I13246" i="45"/>
  <c r="I13245" i="45"/>
  <c r="K13245" i="45" s="1"/>
  <c r="I13244" i="45"/>
  <c r="I13243" i="45"/>
  <c r="I13242" i="45"/>
  <c r="K13242" i="45" s="1"/>
  <c r="I13241" i="45"/>
  <c r="I13240" i="45"/>
  <c r="I13239" i="45"/>
  <c r="I13238" i="45"/>
  <c r="J13238" i="45" s="1"/>
  <c r="I13237" i="45"/>
  <c r="K13237" i="45" s="1"/>
  <c r="I13236" i="45"/>
  <c r="I13235" i="45"/>
  <c r="K13235" i="45" s="1"/>
  <c r="I13234" i="45"/>
  <c r="I13233" i="45"/>
  <c r="K13233" i="45" s="1"/>
  <c r="I13232" i="45"/>
  <c r="I13231" i="45"/>
  <c r="K13231" i="45" s="1"/>
  <c r="I13230" i="45"/>
  <c r="I13229" i="45"/>
  <c r="K13229" i="45" s="1"/>
  <c r="I13228" i="45"/>
  <c r="I13227" i="45"/>
  <c r="I13226" i="45"/>
  <c r="I13225" i="45"/>
  <c r="I13224" i="45"/>
  <c r="I13223" i="45"/>
  <c r="K13223" i="45" s="1"/>
  <c r="I13222" i="45"/>
  <c r="I13221" i="45"/>
  <c r="K13221" i="45" s="1"/>
  <c r="I13220" i="45"/>
  <c r="I13219" i="45"/>
  <c r="I13218" i="45"/>
  <c r="I13217" i="45"/>
  <c r="K13217" i="45" s="1"/>
  <c r="I13216" i="45"/>
  <c r="I13215" i="45"/>
  <c r="I13214" i="45"/>
  <c r="K13214" i="45" s="1"/>
  <c r="I13213" i="45"/>
  <c r="K13213" i="45" s="1"/>
  <c r="I13212" i="45"/>
  <c r="I13211" i="45"/>
  <c r="J13211" i="45" s="1"/>
  <c r="I13210" i="45"/>
  <c r="I13209" i="45"/>
  <c r="I13208" i="45"/>
  <c r="I13207" i="45"/>
  <c r="I13206" i="45"/>
  <c r="I13205" i="45"/>
  <c r="I13204" i="45"/>
  <c r="I13203" i="45"/>
  <c r="I13202" i="45"/>
  <c r="J13202" i="45" s="1"/>
  <c r="I13201" i="45"/>
  <c r="K13201" i="45" s="1"/>
  <c r="I13200" i="45"/>
  <c r="I13199" i="45"/>
  <c r="K13199" i="45" s="1"/>
  <c r="I13198" i="45"/>
  <c r="I13197" i="45"/>
  <c r="K13197" i="45" s="1"/>
  <c r="I13196" i="45"/>
  <c r="I13195" i="45"/>
  <c r="J13195" i="45" s="1"/>
  <c r="I13194" i="45"/>
  <c r="I13193" i="45"/>
  <c r="I13192" i="45"/>
  <c r="I13191" i="45"/>
  <c r="K13191" i="45" s="1"/>
  <c r="I13190" i="45"/>
  <c r="J13190" i="45" s="1"/>
  <c r="I13189" i="45"/>
  <c r="I13188" i="45"/>
  <c r="I13187" i="45"/>
  <c r="I13186" i="45"/>
  <c r="I13185" i="45"/>
  <c r="K13185" i="45" s="1"/>
  <c r="I13184" i="45"/>
  <c r="I13183" i="45"/>
  <c r="I13182" i="45"/>
  <c r="K13182" i="45" s="1"/>
  <c r="I13181" i="45"/>
  <c r="K13181" i="45" s="1"/>
  <c r="I13180" i="45"/>
  <c r="I13179" i="45"/>
  <c r="I13178" i="45"/>
  <c r="I13177" i="45"/>
  <c r="I13176" i="45"/>
  <c r="I13175" i="45"/>
  <c r="I13174" i="45"/>
  <c r="K13174" i="45" s="1"/>
  <c r="I13173" i="45"/>
  <c r="I13172" i="45"/>
  <c r="J13172" i="45" s="1"/>
  <c r="I13171" i="45"/>
  <c r="I13170" i="45"/>
  <c r="I13169" i="45"/>
  <c r="K13169" i="45" s="1"/>
  <c r="I13168" i="45"/>
  <c r="I13167" i="45"/>
  <c r="I13166" i="45"/>
  <c r="K13166" i="45" s="1"/>
  <c r="I13165" i="45"/>
  <c r="K13165" i="45" s="1"/>
  <c r="I13164" i="45"/>
  <c r="J13164" i="45" s="1"/>
  <c r="I13163" i="45"/>
  <c r="I13162" i="45"/>
  <c r="I13161" i="45"/>
  <c r="K13161" i="45" s="1"/>
  <c r="I13160" i="45"/>
  <c r="I13159" i="45"/>
  <c r="I13158" i="45"/>
  <c r="K13158" i="45" s="1"/>
  <c r="I13157" i="45"/>
  <c r="I13156" i="45"/>
  <c r="J13156" i="45" s="1"/>
  <c r="I13155" i="45"/>
  <c r="I13154" i="45"/>
  <c r="I13153" i="45"/>
  <c r="K13153" i="45" s="1"/>
  <c r="I13152" i="45"/>
  <c r="I13151" i="45"/>
  <c r="J13151" i="45" s="1"/>
  <c r="I13150" i="45"/>
  <c r="K13150" i="45" s="1"/>
  <c r="I13149" i="45"/>
  <c r="I13148" i="45"/>
  <c r="J13148" i="45" s="1"/>
  <c r="I13147" i="45"/>
  <c r="I13146" i="45"/>
  <c r="I13145" i="45"/>
  <c r="K13145" i="45" s="1"/>
  <c r="I13144" i="45"/>
  <c r="I13143" i="45"/>
  <c r="J13143" i="45" s="1"/>
  <c r="I13142" i="45"/>
  <c r="K13142" i="45" s="1"/>
  <c r="I13141" i="45"/>
  <c r="I13140" i="45"/>
  <c r="J13140" i="45" s="1"/>
  <c r="I13139" i="45"/>
  <c r="I13138" i="45"/>
  <c r="I13137" i="45"/>
  <c r="K13137" i="45" s="1"/>
  <c r="I13136" i="45"/>
  <c r="I13135" i="45"/>
  <c r="I13134" i="45"/>
  <c r="K13134" i="45" s="1"/>
  <c r="I13133" i="45"/>
  <c r="K13133" i="45" s="1"/>
  <c r="I13132" i="45"/>
  <c r="J13132" i="45" s="1"/>
  <c r="I13131" i="45"/>
  <c r="I13130" i="45"/>
  <c r="I13129" i="45"/>
  <c r="K13129" i="45" s="1"/>
  <c r="I13128" i="45"/>
  <c r="I13127" i="45"/>
  <c r="J13127" i="45" s="1"/>
  <c r="I13126" i="45"/>
  <c r="K13126" i="45" s="1"/>
  <c r="I13125" i="45"/>
  <c r="I13124" i="45"/>
  <c r="J13124" i="45" s="1"/>
  <c r="I13123" i="45"/>
  <c r="I13122" i="45"/>
  <c r="I13121" i="45"/>
  <c r="K13121" i="45" s="1"/>
  <c r="I13120" i="45"/>
  <c r="I13119" i="45"/>
  <c r="J13119" i="45" s="1"/>
  <c r="I13118" i="45"/>
  <c r="K13118" i="45" s="1"/>
  <c r="I13117" i="45"/>
  <c r="K13117" i="45" s="1"/>
  <c r="I13116" i="45"/>
  <c r="J13116" i="45" s="1"/>
  <c r="I13115" i="45"/>
  <c r="I13114" i="45"/>
  <c r="I13113" i="45"/>
  <c r="K13113" i="45" s="1"/>
  <c r="I13112" i="45"/>
  <c r="I13111" i="45"/>
  <c r="J13111" i="45" s="1"/>
  <c r="I13110" i="45"/>
  <c r="K13110" i="45" s="1"/>
  <c r="I13109" i="45"/>
  <c r="I13108" i="45"/>
  <c r="J13108" i="45" s="1"/>
  <c r="I13107" i="45"/>
  <c r="I13106" i="45"/>
  <c r="I13105" i="45"/>
  <c r="K13105" i="45" s="1"/>
  <c r="I13104" i="45"/>
  <c r="I13103" i="45"/>
  <c r="I13102" i="45"/>
  <c r="K13102" i="45" s="1"/>
  <c r="I13101" i="45"/>
  <c r="K13101" i="45" s="1"/>
  <c r="I13100" i="45"/>
  <c r="J13100" i="45" s="1"/>
  <c r="I13099" i="45"/>
  <c r="I13098" i="45"/>
  <c r="I13097" i="45"/>
  <c r="K13097" i="45" s="1"/>
  <c r="I13096" i="45"/>
  <c r="I13095" i="45"/>
  <c r="I13094" i="45"/>
  <c r="K13094" i="45" s="1"/>
  <c r="I13093" i="45"/>
  <c r="I13092" i="45"/>
  <c r="J13092" i="45" s="1"/>
  <c r="I13091" i="45"/>
  <c r="I13090" i="45"/>
  <c r="I13089" i="45"/>
  <c r="K13089" i="45" s="1"/>
  <c r="I13088" i="45"/>
  <c r="I13087" i="45"/>
  <c r="J13087" i="45" s="1"/>
  <c r="I13086" i="45"/>
  <c r="K13086" i="45" s="1"/>
  <c r="I13085" i="45"/>
  <c r="I13084" i="45"/>
  <c r="J13084" i="45" s="1"/>
  <c r="I13083" i="45"/>
  <c r="I13082" i="45"/>
  <c r="I13081" i="45"/>
  <c r="K13081" i="45" s="1"/>
  <c r="I13080" i="45"/>
  <c r="I13079" i="45"/>
  <c r="J13079" i="45" s="1"/>
  <c r="I13078" i="45"/>
  <c r="K13078" i="45" s="1"/>
  <c r="I13077" i="45"/>
  <c r="I13076" i="45"/>
  <c r="J13076" i="45" s="1"/>
  <c r="I13075" i="45"/>
  <c r="I13074" i="45"/>
  <c r="I13073" i="45"/>
  <c r="K13073" i="45" s="1"/>
  <c r="I13072" i="45"/>
  <c r="I13071" i="45"/>
  <c r="I13070" i="45"/>
  <c r="K13070" i="45" s="1"/>
  <c r="I13069" i="45"/>
  <c r="K13069" i="45" s="1"/>
  <c r="I13068" i="45"/>
  <c r="J13068" i="45" s="1"/>
  <c r="I13067" i="45"/>
  <c r="I13066" i="45"/>
  <c r="I13065" i="45"/>
  <c r="K13065" i="45" s="1"/>
  <c r="I13064" i="45"/>
  <c r="I13063" i="45"/>
  <c r="J13063" i="45" s="1"/>
  <c r="I13062" i="45"/>
  <c r="K13062" i="45" s="1"/>
  <c r="I13061" i="45"/>
  <c r="I13060" i="45"/>
  <c r="J13060" i="45" s="1"/>
  <c r="I13059" i="45"/>
  <c r="I13058" i="45"/>
  <c r="I13057" i="45"/>
  <c r="K13057" i="45" s="1"/>
  <c r="I13056" i="45"/>
  <c r="I13055" i="45"/>
  <c r="J13055" i="45" s="1"/>
  <c r="I13054" i="45"/>
  <c r="K13054" i="45" s="1"/>
  <c r="I13053" i="45"/>
  <c r="K13053" i="45" s="1"/>
  <c r="I13052" i="45"/>
  <c r="J13052" i="45" s="1"/>
  <c r="I13051" i="45"/>
  <c r="I13050" i="45"/>
  <c r="I13049" i="45"/>
  <c r="K13049" i="45" s="1"/>
  <c r="I13048" i="45"/>
  <c r="I13047" i="45"/>
  <c r="J13047" i="45" s="1"/>
  <c r="I13046" i="45"/>
  <c r="K13046" i="45" s="1"/>
  <c r="I13045" i="45"/>
  <c r="I13044" i="45"/>
  <c r="J13044" i="45" s="1"/>
  <c r="I13043" i="45"/>
  <c r="I13042" i="45"/>
  <c r="I13041" i="45"/>
  <c r="K13041" i="45" s="1"/>
  <c r="I13040" i="45"/>
  <c r="I13039" i="45"/>
  <c r="I13038" i="45"/>
  <c r="K13038" i="45" s="1"/>
  <c r="I13037" i="45"/>
  <c r="K13037" i="45" s="1"/>
  <c r="I13036" i="45"/>
  <c r="J13036" i="45" s="1"/>
  <c r="I13035" i="45"/>
  <c r="I13034" i="45"/>
  <c r="I13033" i="45"/>
  <c r="K13033" i="45" s="1"/>
  <c r="I13032" i="45"/>
  <c r="I13031" i="45"/>
  <c r="I13030" i="45"/>
  <c r="K13030" i="45" s="1"/>
  <c r="I13029" i="45"/>
  <c r="I13028" i="45"/>
  <c r="J13028" i="45" s="1"/>
  <c r="I13027" i="45"/>
  <c r="I13026" i="45"/>
  <c r="I13025" i="45"/>
  <c r="K13025" i="45" s="1"/>
  <c r="I13024" i="45"/>
  <c r="I13023" i="45"/>
  <c r="J13023" i="45" s="1"/>
  <c r="I13022" i="45"/>
  <c r="K13022" i="45" s="1"/>
  <c r="I13021" i="45"/>
  <c r="I13020" i="45"/>
  <c r="J13020" i="45" s="1"/>
  <c r="I13019" i="45"/>
  <c r="I13018" i="45"/>
  <c r="I13017" i="45"/>
  <c r="K13017" i="45" s="1"/>
  <c r="I13016" i="45"/>
  <c r="I13015" i="45"/>
  <c r="J13015" i="45" s="1"/>
  <c r="I13014" i="45"/>
  <c r="K13014" i="45" s="1"/>
  <c r="I13013" i="45"/>
  <c r="I13012" i="45"/>
  <c r="J13012" i="45" s="1"/>
  <c r="I13011" i="45"/>
  <c r="I13010" i="45"/>
  <c r="I13009" i="45"/>
  <c r="K13009" i="45" s="1"/>
  <c r="I13008" i="45"/>
  <c r="I13007" i="45"/>
  <c r="I13006" i="45"/>
  <c r="K13006" i="45" s="1"/>
  <c r="I13005" i="45"/>
  <c r="K13005" i="45" s="1"/>
  <c r="I13004" i="45"/>
  <c r="J13004" i="45" s="1"/>
  <c r="I13003" i="45"/>
  <c r="I13002" i="45"/>
  <c r="I13001" i="45"/>
  <c r="K13001" i="45" s="1"/>
  <c r="I13000" i="45"/>
  <c r="I12999" i="45"/>
  <c r="J12999" i="45" s="1"/>
  <c r="I12998" i="45"/>
  <c r="K12998" i="45" s="1"/>
  <c r="I12997" i="45"/>
  <c r="I12996" i="45"/>
  <c r="J12996" i="45" s="1"/>
  <c r="I12995" i="45"/>
  <c r="I12994" i="45"/>
  <c r="I12993" i="45"/>
  <c r="K12993" i="45" s="1"/>
  <c r="I12992" i="45"/>
  <c r="I12991" i="45"/>
  <c r="J12991" i="45" s="1"/>
  <c r="I12990" i="45"/>
  <c r="K12990" i="45" s="1"/>
  <c r="I12989" i="45"/>
  <c r="K12989" i="45" s="1"/>
  <c r="I12988" i="45"/>
  <c r="J12988" i="45" s="1"/>
  <c r="I12987" i="45"/>
  <c r="I12986" i="45"/>
  <c r="I12985" i="45"/>
  <c r="K12985" i="45" s="1"/>
  <c r="I12984" i="45"/>
  <c r="I12983" i="45"/>
  <c r="J12983" i="45" s="1"/>
  <c r="I12982" i="45"/>
  <c r="K12982" i="45" s="1"/>
  <c r="I12981" i="45"/>
  <c r="I12980" i="45"/>
  <c r="J12980" i="45" s="1"/>
  <c r="I12979" i="45"/>
  <c r="I12978" i="45"/>
  <c r="I12977" i="45"/>
  <c r="K12977" i="45" s="1"/>
  <c r="I12976" i="45"/>
  <c r="I12975" i="45"/>
  <c r="J12975" i="45" s="1"/>
  <c r="I12974" i="45"/>
  <c r="I12973" i="45"/>
  <c r="K12973" i="45" s="1"/>
  <c r="I12972" i="45"/>
  <c r="I12971" i="45"/>
  <c r="I12970" i="45"/>
  <c r="I12969" i="45"/>
  <c r="K12969" i="45" s="1"/>
  <c r="I12968" i="45"/>
  <c r="I12967" i="45"/>
  <c r="I12966" i="45"/>
  <c r="I12965" i="45"/>
  <c r="K12965" i="45" s="1"/>
  <c r="I12964" i="45"/>
  <c r="I12963" i="45"/>
  <c r="I12962" i="45"/>
  <c r="I12961" i="45"/>
  <c r="K12961" i="45" s="1"/>
  <c r="I12960" i="45"/>
  <c r="I12959" i="45"/>
  <c r="I12958" i="45"/>
  <c r="I12957" i="45"/>
  <c r="K12957" i="45" s="1"/>
  <c r="I12956" i="45"/>
  <c r="I12955" i="45"/>
  <c r="I12954" i="45"/>
  <c r="I12953" i="45"/>
  <c r="K12953" i="45" s="1"/>
  <c r="I12952" i="45"/>
  <c r="I12951" i="45"/>
  <c r="K12951" i="45" s="1"/>
  <c r="I12950" i="45"/>
  <c r="I12949" i="45"/>
  <c r="K12949" i="45" s="1"/>
  <c r="I12948" i="45"/>
  <c r="I12947" i="45"/>
  <c r="I12946" i="45"/>
  <c r="I12945" i="45"/>
  <c r="K12945" i="45" s="1"/>
  <c r="I12944" i="45"/>
  <c r="I12943" i="45"/>
  <c r="I12942" i="45"/>
  <c r="I12941" i="45"/>
  <c r="K12941" i="45" s="1"/>
  <c r="I12940" i="45"/>
  <c r="I12939" i="45"/>
  <c r="I12938" i="45"/>
  <c r="I12937" i="45"/>
  <c r="K12937" i="45" s="1"/>
  <c r="I12936" i="45"/>
  <c r="I12935" i="45"/>
  <c r="J12935" i="45" s="1"/>
  <c r="I12934" i="45"/>
  <c r="I12933" i="45"/>
  <c r="K12933" i="45" s="1"/>
  <c r="I12932" i="45"/>
  <c r="I12931" i="45"/>
  <c r="I12930" i="45"/>
  <c r="I12929" i="45"/>
  <c r="K12929" i="45" s="1"/>
  <c r="I12928" i="45"/>
  <c r="I12927" i="45"/>
  <c r="J12927" i="45" s="1"/>
  <c r="I12926" i="45"/>
  <c r="I12925" i="45"/>
  <c r="K12925" i="45" s="1"/>
  <c r="I12924" i="45"/>
  <c r="I12923" i="45"/>
  <c r="I12922" i="45"/>
  <c r="I12921" i="45"/>
  <c r="K12921" i="45" s="1"/>
  <c r="I12920" i="45"/>
  <c r="I12919" i="45"/>
  <c r="I12918" i="45"/>
  <c r="I12917" i="45"/>
  <c r="K12917" i="45" s="1"/>
  <c r="I12916" i="45"/>
  <c r="I12915" i="45"/>
  <c r="I12914" i="45"/>
  <c r="I12913" i="45"/>
  <c r="K12913" i="45" s="1"/>
  <c r="I12912" i="45"/>
  <c r="I12911" i="45"/>
  <c r="K12911" i="45" s="1"/>
  <c r="I12910" i="45"/>
  <c r="I12909" i="45"/>
  <c r="K12909" i="45" s="1"/>
  <c r="I12908" i="45"/>
  <c r="I12907" i="45"/>
  <c r="I12906" i="45"/>
  <c r="I12905" i="45"/>
  <c r="K12905" i="45" s="1"/>
  <c r="I12904" i="45"/>
  <c r="I12903" i="45"/>
  <c r="K12903" i="45" s="1"/>
  <c r="I12902" i="45"/>
  <c r="I12901" i="45"/>
  <c r="K12901" i="45" s="1"/>
  <c r="I12900" i="45"/>
  <c r="I12899" i="45"/>
  <c r="I12898" i="45"/>
  <c r="I12897" i="45"/>
  <c r="K12897" i="45" s="1"/>
  <c r="I12896" i="45"/>
  <c r="I12895" i="45"/>
  <c r="K12895" i="45" s="1"/>
  <c r="I12894" i="45"/>
  <c r="I12893" i="45"/>
  <c r="K12893" i="45" s="1"/>
  <c r="I12892" i="45"/>
  <c r="I12891" i="45"/>
  <c r="I12890" i="45"/>
  <c r="I12889" i="45"/>
  <c r="K12889" i="45" s="1"/>
  <c r="I12888" i="45"/>
  <c r="I12887" i="45"/>
  <c r="K12887" i="45" s="1"/>
  <c r="I12886" i="45"/>
  <c r="I12885" i="45"/>
  <c r="K12885" i="45" s="1"/>
  <c r="I12884" i="45"/>
  <c r="I12883" i="45"/>
  <c r="I12882" i="45"/>
  <c r="I12881" i="45"/>
  <c r="K12881" i="45" s="1"/>
  <c r="I12880" i="45"/>
  <c r="I12879" i="45"/>
  <c r="K12879" i="45" s="1"/>
  <c r="I12878" i="45"/>
  <c r="I12877" i="45"/>
  <c r="I12876" i="45"/>
  <c r="I12875" i="45"/>
  <c r="K12875" i="45" s="1"/>
  <c r="I12874" i="45"/>
  <c r="I12873" i="45"/>
  <c r="J12873" i="45" s="1"/>
  <c r="I12872" i="45"/>
  <c r="I12871" i="45"/>
  <c r="I12870" i="45"/>
  <c r="I12869" i="45"/>
  <c r="I12868" i="45"/>
  <c r="I12867" i="45"/>
  <c r="K12867" i="45" s="1"/>
  <c r="I12866" i="45"/>
  <c r="I12865" i="45"/>
  <c r="J12865" i="45" s="1"/>
  <c r="I12864" i="45"/>
  <c r="I12863" i="45"/>
  <c r="K12863" i="45" s="1"/>
  <c r="I12862" i="45"/>
  <c r="I12861" i="45"/>
  <c r="I12860" i="45"/>
  <c r="I12859" i="45"/>
  <c r="K12859" i="45" s="1"/>
  <c r="I12858" i="45"/>
  <c r="I12857" i="45"/>
  <c r="J12857" i="45" s="1"/>
  <c r="I12856" i="45"/>
  <c r="I12855" i="45"/>
  <c r="I12854" i="45"/>
  <c r="I12853" i="45"/>
  <c r="I12852" i="45"/>
  <c r="I12851" i="45"/>
  <c r="K12851" i="45" s="1"/>
  <c r="I12850" i="45"/>
  <c r="I12849" i="45"/>
  <c r="I12848" i="45"/>
  <c r="I12847" i="45"/>
  <c r="K12847" i="45" s="1"/>
  <c r="I12846" i="45"/>
  <c r="I12845" i="45"/>
  <c r="I12844" i="45"/>
  <c r="I12843" i="45"/>
  <c r="K12843" i="45" s="1"/>
  <c r="I12842" i="45"/>
  <c r="I12841" i="45"/>
  <c r="J12841" i="45" s="1"/>
  <c r="I12840" i="45"/>
  <c r="I12839" i="45"/>
  <c r="I12838" i="45"/>
  <c r="I12837" i="45"/>
  <c r="I12836" i="45"/>
  <c r="I12835" i="45"/>
  <c r="K12835" i="45" s="1"/>
  <c r="I12834" i="45"/>
  <c r="I12833" i="45"/>
  <c r="J12833" i="45" s="1"/>
  <c r="I12832" i="45"/>
  <c r="I12831" i="45"/>
  <c r="K12831" i="45" s="1"/>
  <c r="I12830" i="45"/>
  <c r="I12829" i="45"/>
  <c r="I12828" i="45"/>
  <c r="I12827" i="45"/>
  <c r="K12827" i="45" s="1"/>
  <c r="I12826" i="45"/>
  <c r="I12825" i="45"/>
  <c r="J12825" i="45" s="1"/>
  <c r="I12824" i="45"/>
  <c r="I12823" i="45"/>
  <c r="I12822" i="45"/>
  <c r="I12821" i="45"/>
  <c r="J12821" i="45" s="1"/>
  <c r="I12820" i="45"/>
  <c r="I12819" i="45"/>
  <c r="K12819" i="45" s="1"/>
  <c r="I12818" i="45"/>
  <c r="I12817" i="45"/>
  <c r="J12817" i="45" s="1"/>
  <c r="I12816" i="45"/>
  <c r="I12815" i="45"/>
  <c r="K12815" i="45" s="1"/>
  <c r="I12814" i="45"/>
  <c r="I12813" i="45"/>
  <c r="J12813" i="45" s="1"/>
  <c r="I12812" i="45"/>
  <c r="I12811" i="45"/>
  <c r="K12811" i="45" s="1"/>
  <c r="I12810" i="45"/>
  <c r="I12809" i="45"/>
  <c r="J12809" i="45" s="1"/>
  <c r="I12808" i="45"/>
  <c r="I12807" i="45"/>
  <c r="K12807" i="45" s="1"/>
  <c r="I12806" i="45"/>
  <c r="I12805" i="45"/>
  <c r="J12805" i="45" s="1"/>
  <c r="I12804" i="45"/>
  <c r="I12803" i="45"/>
  <c r="I12802" i="45"/>
  <c r="I12801" i="45"/>
  <c r="J12801" i="45" s="1"/>
  <c r="I12800" i="45"/>
  <c r="I12799" i="45"/>
  <c r="I12798" i="45"/>
  <c r="I12797" i="45"/>
  <c r="I12796" i="45"/>
  <c r="I12795" i="45"/>
  <c r="K12795" i="45" s="1"/>
  <c r="I12794" i="45"/>
  <c r="I12793" i="45"/>
  <c r="J12793" i="45" s="1"/>
  <c r="I12792" i="45"/>
  <c r="I12791" i="45"/>
  <c r="K12791" i="45" s="1"/>
  <c r="I12790" i="45"/>
  <c r="I12789" i="45"/>
  <c r="J12789" i="45" s="1"/>
  <c r="I12788" i="45"/>
  <c r="J12788" i="45" s="1"/>
  <c r="I12787" i="45"/>
  <c r="K12787" i="45" s="1"/>
  <c r="I12786" i="45"/>
  <c r="I12785" i="45"/>
  <c r="I12784" i="45"/>
  <c r="J12784" i="45" s="1"/>
  <c r="I12783" i="45"/>
  <c r="I12782" i="45"/>
  <c r="I12781" i="45"/>
  <c r="J12781" i="45" s="1"/>
  <c r="I12780" i="45"/>
  <c r="J12780" i="45" s="1"/>
  <c r="I12779" i="45"/>
  <c r="K12779" i="45" s="1"/>
  <c r="I12778" i="45"/>
  <c r="I12777" i="45"/>
  <c r="J12777" i="45" s="1"/>
  <c r="I12776" i="45"/>
  <c r="I12775" i="45"/>
  <c r="K12775" i="45" s="1"/>
  <c r="I12774" i="45"/>
  <c r="I12773" i="45"/>
  <c r="J12773" i="45" s="1"/>
  <c r="I12772" i="45"/>
  <c r="J12772" i="45" s="1"/>
  <c r="I12771" i="45"/>
  <c r="I12770" i="45"/>
  <c r="I12769" i="45"/>
  <c r="I12768" i="45"/>
  <c r="J12768" i="45" s="1"/>
  <c r="I12767" i="45"/>
  <c r="I12766" i="45"/>
  <c r="I12765" i="45"/>
  <c r="J12765" i="45" s="1"/>
  <c r="I12764" i="45"/>
  <c r="I12763" i="45"/>
  <c r="K12763" i="45" s="1"/>
  <c r="I12762" i="45"/>
  <c r="I12761" i="45"/>
  <c r="J12761" i="45" s="1"/>
  <c r="I12760" i="45"/>
  <c r="I12759" i="45"/>
  <c r="K12759" i="45" s="1"/>
  <c r="I12758" i="45"/>
  <c r="I12757" i="45"/>
  <c r="I12756" i="45"/>
  <c r="J12756" i="45" s="1"/>
  <c r="I12755" i="45"/>
  <c r="K12755" i="45" s="1"/>
  <c r="I12754" i="45"/>
  <c r="I12753" i="45"/>
  <c r="I12752" i="45"/>
  <c r="J12752" i="45" s="1"/>
  <c r="I12751" i="45"/>
  <c r="I12750" i="45"/>
  <c r="I12749" i="45"/>
  <c r="J12749" i="45" s="1"/>
  <c r="I12748" i="45"/>
  <c r="J12748" i="45" s="1"/>
  <c r="I12747" i="45"/>
  <c r="K12747" i="45" s="1"/>
  <c r="I12746" i="45"/>
  <c r="I12745" i="45"/>
  <c r="J12745" i="45" s="1"/>
  <c r="I12744" i="45"/>
  <c r="I12743" i="45"/>
  <c r="K12743" i="45" s="1"/>
  <c r="I12742" i="45"/>
  <c r="I12741" i="45"/>
  <c r="J12741" i="45" s="1"/>
  <c r="I12740" i="45"/>
  <c r="J12740" i="45" s="1"/>
  <c r="I12739" i="45"/>
  <c r="K12739" i="45" s="1"/>
  <c r="I12738" i="45"/>
  <c r="I12737" i="45"/>
  <c r="I12736" i="45"/>
  <c r="J12736" i="45" s="1"/>
  <c r="I12735" i="45"/>
  <c r="I12734" i="45"/>
  <c r="I12733" i="45"/>
  <c r="J12733" i="45" s="1"/>
  <c r="I12732" i="45"/>
  <c r="J12732" i="45" s="1"/>
  <c r="I12731" i="45"/>
  <c r="K12731" i="45" s="1"/>
  <c r="I12730" i="45"/>
  <c r="I12729" i="45"/>
  <c r="J12729" i="45" s="1"/>
  <c r="I12728" i="45"/>
  <c r="I12727" i="45"/>
  <c r="K12727" i="45" s="1"/>
  <c r="I12726" i="45"/>
  <c r="I12725" i="45"/>
  <c r="J12725" i="45" s="1"/>
  <c r="I12724" i="45"/>
  <c r="J12724" i="45" s="1"/>
  <c r="I12723" i="45"/>
  <c r="I12722" i="45"/>
  <c r="I12721" i="45"/>
  <c r="I12720" i="45"/>
  <c r="J12720" i="45" s="1"/>
  <c r="I12719" i="45"/>
  <c r="I12718" i="45"/>
  <c r="I12717" i="45"/>
  <c r="J12717" i="45" s="1"/>
  <c r="I12716" i="45"/>
  <c r="I12715" i="45"/>
  <c r="K12715" i="45" s="1"/>
  <c r="I12714" i="45"/>
  <c r="I12713" i="45"/>
  <c r="J12713" i="45" s="1"/>
  <c r="I12712" i="45"/>
  <c r="I12711" i="45"/>
  <c r="K12711" i="45" s="1"/>
  <c r="I12710" i="45"/>
  <c r="I12709" i="45"/>
  <c r="I12708" i="45"/>
  <c r="J12708" i="45" s="1"/>
  <c r="I12707" i="45"/>
  <c r="I12706" i="45"/>
  <c r="I12705" i="45"/>
  <c r="I12704" i="45"/>
  <c r="J12704" i="45" s="1"/>
  <c r="I12703" i="45"/>
  <c r="I12702" i="45"/>
  <c r="I12701" i="45"/>
  <c r="J12701" i="45" s="1"/>
  <c r="I12700" i="45"/>
  <c r="I12699" i="45"/>
  <c r="K12699" i="45" s="1"/>
  <c r="I12698" i="45"/>
  <c r="I12697" i="45"/>
  <c r="J12697" i="45" s="1"/>
  <c r="I12696" i="45"/>
  <c r="I12695" i="45"/>
  <c r="K12695" i="45" s="1"/>
  <c r="I12694" i="45"/>
  <c r="I12693" i="45"/>
  <c r="I12692" i="45"/>
  <c r="J12692" i="45" s="1"/>
  <c r="I12691" i="45"/>
  <c r="K12691" i="45" s="1"/>
  <c r="I12690" i="45"/>
  <c r="I12689" i="45"/>
  <c r="I12688" i="45"/>
  <c r="J12688" i="45" s="1"/>
  <c r="I12687" i="45"/>
  <c r="I12686" i="45"/>
  <c r="I12685" i="45"/>
  <c r="J12685" i="45" s="1"/>
  <c r="I12684" i="45"/>
  <c r="J12684" i="45" s="1"/>
  <c r="I12683" i="45"/>
  <c r="K12683" i="45" s="1"/>
  <c r="I12682" i="45"/>
  <c r="I12681" i="45"/>
  <c r="J12681" i="45" s="1"/>
  <c r="I12680" i="45"/>
  <c r="I12679" i="45"/>
  <c r="K12679" i="45" s="1"/>
  <c r="I12678" i="45"/>
  <c r="I12677" i="45"/>
  <c r="J12677" i="45" s="1"/>
  <c r="I12676" i="45"/>
  <c r="J12676" i="45" s="1"/>
  <c r="I12675" i="45"/>
  <c r="K12675" i="45" s="1"/>
  <c r="I12674" i="45"/>
  <c r="I12673" i="45"/>
  <c r="I12672" i="45"/>
  <c r="J12672" i="45" s="1"/>
  <c r="I12671" i="45"/>
  <c r="I12670" i="45"/>
  <c r="I12669" i="45"/>
  <c r="J12669" i="45" s="1"/>
  <c r="I12668" i="45"/>
  <c r="J12668" i="45" s="1"/>
  <c r="I12667" i="45"/>
  <c r="I12666" i="45"/>
  <c r="I12665" i="45"/>
  <c r="J12665" i="45" s="1"/>
  <c r="I12664" i="45"/>
  <c r="J12664" i="45" s="1"/>
  <c r="I12663" i="45"/>
  <c r="I12662" i="45"/>
  <c r="I12661" i="45"/>
  <c r="J12661" i="45" s="1"/>
  <c r="I12660" i="45"/>
  <c r="I12659" i="45"/>
  <c r="I12658" i="45"/>
  <c r="I12657" i="45"/>
  <c r="I12656" i="45"/>
  <c r="I12655" i="45"/>
  <c r="I12654" i="45"/>
  <c r="I12653" i="45"/>
  <c r="I12652" i="45"/>
  <c r="K12652" i="45" s="1"/>
  <c r="I12651" i="45"/>
  <c r="I12650" i="45"/>
  <c r="I12649" i="45"/>
  <c r="J12649" i="45" s="1"/>
  <c r="I12648" i="45"/>
  <c r="J12648" i="45" s="1"/>
  <c r="I12647" i="45"/>
  <c r="I12646" i="45"/>
  <c r="I12645" i="45"/>
  <c r="J12645" i="45" s="1"/>
  <c r="I12644" i="45"/>
  <c r="J12644" i="45" s="1"/>
  <c r="I12643" i="45"/>
  <c r="I12642" i="45"/>
  <c r="I12641" i="45"/>
  <c r="I12640" i="45"/>
  <c r="I12639" i="45"/>
  <c r="I12638" i="45"/>
  <c r="I12637" i="45"/>
  <c r="I12636" i="45"/>
  <c r="K12636" i="45" s="1"/>
  <c r="I12635" i="45"/>
  <c r="I12634" i="45"/>
  <c r="I12633" i="45"/>
  <c r="J12633" i="45" s="1"/>
  <c r="I12632" i="45"/>
  <c r="J12632" i="45" s="1"/>
  <c r="I12631" i="45"/>
  <c r="I12630" i="45"/>
  <c r="I12629" i="45"/>
  <c r="J12629" i="45" s="1"/>
  <c r="I12628" i="45"/>
  <c r="K12628" i="45" s="1"/>
  <c r="I12627" i="45"/>
  <c r="I12626" i="45"/>
  <c r="I12625" i="45"/>
  <c r="J12625" i="45" s="1"/>
  <c r="I12624" i="45"/>
  <c r="I12623" i="45"/>
  <c r="I12622" i="45"/>
  <c r="I12621" i="45"/>
  <c r="I12620" i="45"/>
  <c r="K12620" i="45" s="1"/>
  <c r="I12619" i="45"/>
  <c r="I12618" i="45"/>
  <c r="I12617" i="45"/>
  <c r="J12617" i="45" s="1"/>
  <c r="I12616" i="45"/>
  <c r="J12616" i="45" s="1"/>
  <c r="I12615" i="45"/>
  <c r="I12614" i="45"/>
  <c r="I12613" i="45"/>
  <c r="J12613" i="45" s="1"/>
  <c r="I12612" i="45"/>
  <c r="I12611" i="45"/>
  <c r="I12610" i="45"/>
  <c r="I12609" i="45"/>
  <c r="I12608" i="45"/>
  <c r="I12607" i="45"/>
  <c r="I12606" i="45"/>
  <c r="I12605" i="45"/>
  <c r="I12604" i="45"/>
  <c r="K12604" i="45" s="1"/>
  <c r="I12603" i="45"/>
  <c r="I12602" i="45"/>
  <c r="I12601" i="45"/>
  <c r="J12601" i="45" s="1"/>
  <c r="I12600" i="45"/>
  <c r="I12599" i="45"/>
  <c r="I12598" i="45"/>
  <c r="I12597" i="45"/>
  <c r="I12596" i="45"/>
  <c r="K12596" i="45" s="1"/>
  <c r="I12595" i="45"/>
  <c r="I12594" i="45"/>
  <c r="I12593" i="45"/>
  <c r="J12593" i="45" s="1"/>
  <c r="I12592" i="45"/>
  <c r="I12591" i="45"/>
  <c r="I12590" i="45"/>
  <c r="I12589" i="45"/>
  <c r="I12588" i="45"/>
  <c r="K12588" i="45" s="1"/>
  <c r="I12587" i="45"/>
  <c r="I12586" i="45"/>
  <c r="I12585" i="45"/>
  <c r="J12585" i="45" s="1"/>
  <c r="I12584" i="45"/>
  <c r="I12583" i="45"/>
  <c r="I12582" i="45"/>
  <c r="I12581" i="45"/>
  <c r="J12581" i="45" s="1"/>
  <c r="I12580" i="45"/>
  <c r="J12580" i="45" s="1"/>
  <c r="I12579" i="45"/>
  <c r="I12578" i="45"/>
  <c r="I12577" i="45"/>
  <c r="I12576" i="45"/>
  <c r="I12575" i="45"/>
  <c r="I12574" i="45"/>
  <c r="I12573" i="45"/>
  <c r="I12572" i="45"/>
  <c r="K12572" i="45" s="1"/>
  <c r="I12571" i="45"/>
  <c r="I12570" i="45"/>
  <c r="I12569" i="45"/>
  <c r="J12569" i="45" s="1"/>
  <c r="I12568" i="45"/>
  <c r="I12567" i="45"/>
  <c r="I12566" i="45"/>
  <c r="I12565" i="45"/>
  <c r="I12564" i="45"/>
  <c r="K12564" i="45" s="1"/>
  <c r="I12563" i="45"/>
  <c r="I12562" i="45"/>
  <c r="I12561" i="45"/>
  <c r="J12561" i="45" s="1"/>
  <c r="I12560" i="45"/>
  <c r="I12559" i="45"/>
  <c r="I12558" i="45"/>
  <c r="I12557" i="45"/>
  <c r="I12556" i="45"/>
  <c r="K12556" i="45" s="1"/>
  <c r="I12555" i="45"/>
  <c r="I12554" i="45"/>
  <c r="I12553" i="45"/>
  <c r="J12553" i="45" s="1"/>
  <c r="I12552" i="45"/>
  <c r="I12551" i="45"/>
  <c r="I12550" i="45"/>
  <c r="I12549" i="45"/>
  <c r="J12549" i="45" s="1"/>
  <c r="I12548" i="45"/>
  <c r="J12548" i="45" s="1"/>
  <c r="I12547" i="45"/>
  <c r="I12546" i="45"/>
  <c r="I12545" i="45"/>
  <c r="I12544" i="45"/>
  <c r="I12543" i="45"/>
  <c r="I12542" i="45"/>
  <c r="I12541" i="45"/>
  <c r="I12540" i="45"/>
  <c r="K12540" i="45" s="1"/>
  <c r="I12539" i="45"/>
  <c r="I12538" i="45"/>
  <c r="I12537" i="45"/>
  <c r="J12537" i="45" s="1"/>
  <c r="I12536" i="45"/>
  <c r="K12536" i="45" s="1"/>
  <c r="I12535" i="45"/>
  <c r="I12534" i="45"/>
  <c r="I12533" i="45"/>
  <c r="J12533" i="45" s="1"/>
  <c r="I12532" i="45"/>
  <c r="I12531" i="45"/>
  <c r="I12530" i="45"/>
  <c r="I12529" i="45"/>
  <c r="I12528" i="45"/>
  <c r="I12527" i="45"/>
  <c r="I12526" i="45"/>
  <c r="I12525" i="45"/>
  <c r="I12524" i="45"/>
  <c r="K12524" i="45" s="1"/>
  <c r="I12523" i="45"/>
  <c r="I12522" i="45"/>
  <c r="I12521" i="45"/>
  <c r="J12521" i="45" s="1"/>
  <c r="I12520" i="45"/>
  <c r="I12519" i="45"/>
  <c r="I12518" i="45"/>
  <c r="I12517" i="45"/>
  <c r="J12517" i="45" s="1"/>
  <c r="I12516" i="45"/>
  <c r="J12516" i="45" s="1"/>
  <c r="I12515" i="45"/>
  <c r="I12514" i="45"/>
  <c r="I12513" i="45"/>
  <c r="I12512" i="45"/>
  <c r="I12511" i="45"/>
  <c r="I12510" i="45"/>
  <c r="I12509" i="45"/>
  <c r="I12508" i="45"/>
  <c r="K12508" i="45" s="1"/>
  <c r="I12507" i="45"/>
  <c r="I12506" i="45"/>
  <c r="I12505" i="45"/>
  <c r="J12505" i="45" s="1"/>
  <c r="I12504" i="45"/>
  <c r="I12503" i="45"/>
  <c r="I12502" i="45"/>
  <c r="I12501" i="45"/>
  <c r="I12500" i="45"/>
  <c r="I12499" i="45"/>
  <c r="I12498" i="45"/>
  <c r="I12497" i="45"/>
  <c r="I12496" i="45"/>
  <c r="I12495" i="45"/>
  <c r="I12494" i="45"/>
  <c r="I12493" i="45"/>
  <c r="I12492" i="45"/>
  <c r="K12492" i="45" s="1"/>
  <c r="I12491" i="45"/>
  <c r="I12490" i="45"/>
  <c r="I12489" i="45"/>
  <c r="J12489" i="45" s="1"/>
  <c r="I12488" i="45"/>
  <c r="I12487" i="45"/>
  <c r="I12486" i="45"/>
  <c r="I12485" i="45"/>
  <c r="J12485" i="45" s="1"/>
  <c r="I12483" i="45"/>
  <c r="K12483" i="45" s="1"/>
  <c r="I12482" i="45"/>
  <c r="I12481" i="45"/>
  <c r="J12481" i="45" s="1"/>
  <c r="I12480" i="45"/>
  <c r="I12479" i="45"/>
  <c r="K12479" i="45" s="1"/>
  <c r="I12478" i="45"/>
  <c r="I12477" i="45"/>
  <c r="I12476" i="45"/>
  <c r="I12475" i="45"/>
  <c r="K12475" i="45" s="1"/>
  <c r="I12474" i="45"/>
  <c r="I12473" i="45"/>
  <c r="I12472" i="45"/>
  <c r="K12472" i="45" s="1"/>
  <c r="I12471" i="45"/>
  <c r="K12471" i="45" s="1"/>
  <c r="I12470" i="45"/>
  <c r="I12469" i="45"/>
  <c r="J12469" i="45" s="1"/>
  <c r="I12468" i="45"/>
  <c r="K12468" i="45" s="1"/>
  <c r="I12467" i="45"/>
  <c r="K12467" i="45" s="1"/>
  <c r="I12466" i="45"/>
  <c r="I12465" i="45"/>
  <c r="J12465" i="45" s="1"/>
  <c r="I12464" i="45"/>
  <c r="I12463" i="45"/>
  <c r="K12463" i="45" s="1"/>
  <c r="I12462" i="45"/>
  <c r="I12461" i="45"/>
  <c r="I12460" i="45"/>
  <c r="I12459" i="45"/>
  <c r="K12459" i="45" s="1"/>
  <c r="I12458" i="45"/>
  <c r="I12457" i="45"/>
  <c r="I12456" i="45"/>
  <c r="K12456" i="45" s="1"/>
  <c r="I12455" i="45"/>
  <c r="K12455" i="45" s="1"/>
  <c r="I12454" i="45"/>
  <c r="I12453" i="45"/>
  <c r="J12453" i="45" s="1"/>
  <c r="I12452" i="45"/>
  <c r="J12452" i="45" s="1"/>
  <c r="I12451" i="45"/>
  <c r="K12451" i="45" s="1"/>
  <c r="I12450" i="45"/>
  <c r="I12449" i="45"/>
  <c r="J12449" i="45" s="1"/>
  <c r="I12448" i="45"/>
  <c r="K12448" i="45" s="1"/>
  <c r="I12447" i="45"/>
  <c r="K12447" i="45" s="1"/>
  <c r="I12446" i="45"/>
  <c r="I12445" i="45"/>
  <c r="J12445" i="45" s="1"/>
  <c r="I12444" i="45"/>
  <c r="I12443" i="45"/>
  <c r="K12443" i="45" s="1"/>
  <c r="I12442" i="45"/>
  <c r="I12441" i="45"/>
  <c r="I12440" i="45"/>
  <c r="K12440" i="45" s="1"/>
  <c r="I12439" i="45"/>
  <c r="K12439" i="45" s="1"/>
  <c r="I12438" i="45"/>
  <c r="I12437" i="45"/>
  <c r="J12437" i="45" s="1"/>
  <c r="I12436" i="45"/>
  <c r="I12435" i="45"/>
  <c r="K12435" i="45" s="1"/>
  <c r="I12434" i="45"/>
  <c r="I12433" i="45"/>
  <c r="I12432" i="45"/>
  <c r="I12431" i="45"/>
  <c r="K12431" i="45" s="1"/>
  <c r="I12430" i="45"/>
  <c r="I12429" i="45"/>
  <c r="I12428" i="45"/>
  <c r="I12427" i="45"/>
  <c r="K12427" i="45" s="1"/>
  <c r="I12426" i="45"/>
  <c r="I12425" i="45"/>
  <c r="I12424" i="45"/>
  <c r="K12424" i="45" s="1"/>
  <c r="I12423" i="45"/>
  <c r="K12423" i="45" s="1"/>
  <c r="I12422" i="45"/>
  <c r="I12421" i="45"/>
  <c r="J12421" i="45" s="1"/>
  <c r="I12420" i="45"/>
  <c r="J12420" i="45" s="1"/>
  <c r="I12419" i="45"/>
  <c r="K12419" i="45" s="1"/>
  <c r="I12418" i="45"/>
  <c r="I12417" i="45"/>
  <c r="J12417" i="45" s="1"/>
  <c r="I12416" i="45"/>
  <c r="K12416" i="45" s="1"/>
  <c r="I12415" i="45"/>
  <c r="K12415" i="45" s="1"/>
  <c r="I12414" i="45"/>
  <c r="I12413" i="45"/>
  <c r="J12413" i="45" s="1"/>
  <c r="I12412" i="45"/>
  <c r="I12411" i="45"/>
  <c r="K12411" i="45" s="1"/>
  <c r="I12410" i="45"/>
  <c r="I12409" i="45"/>
  <c r="I12408" i="45"/>
  <c r="K12408" i="45" s="1"/>
  <c r="I12407" i="45"/>
  <c r="K12407" i="45" s="1"/>
  <c r="I12406" i="45"/>
  <c r="I12405" i="45"/>
  <c r="J12405" i="45" s="1"/>
  <c r="I12404" i="45"/>
  <c r="K12404" i="45" s="1"/>
  <c r="I12403" i="45"/>
  <c r="I12402" i="45"/>
  <c r="I12401" i="45"/>
  <c r="J12401" i="45" s="1"/>
  <c r="I12400" i="45"/>
  <c r="I12399" i="45"/>
  <c r="I12398" i="45"/>
  <c r="I12397" i="45"/>
  <c r="I12396" i="45"/>
  <c r="I12395" i="45"/>
  <c r="I12394" i="45"/>
  <c r="I12393" i="45"/>
  <c r="I12392" i="45"/>
  <c r="I12391" i="45"/>
  <c r="I12390" i="45"/>
  <c r="I12389" i="45"/>
  <c r="I12388" i="45"/>
  <c r="K12388" i="45" s="1"/>
  <c r="I12387" i="45"/>
  <c r="I12386" i="45"/>
  <c r="I12385" i="45"/>
  <c r="J12385" i="45" s="1"/>
  <c r="I12384" i="45"/>
  <c r="I12383" i="45"/>
  <c r="I12382" i="45"/>
  <c r="I12381" i="45"/>
  <c r="I12380" i="45"/>
  <c r="K12380" i="45" s="1"/>
  <c r="I12379" i="45"/>
  <c r="I12378" i="45"/>
  <c r="I12377" i="45"/>
  <c r="J12377" i="45" s="1"/>
  <c r="I12376" i="45"/>
  <c r="I12375" i="45"/>
  <c r="I12374" i="45"/>
  <c r="I12373" i="45"/>
  <c r="I12372" i="45"/>
  <c r="K12372" i="45" s="1"/>
  <c r="I12371" i="45"/>
  <c r="I12370" i="45"/>
  <c r="I12369" i="45"/>
  <c r="J12369" i="45" s="1"/>
  <c r="I12368" i="45"/>
  <c r="I12367" i="45"/>
  <c r="I12366" i="45"/>
  <c r="I12365" i="45"/>
  <c r="I12364" i="45"/>
  <c r="I12363" i="45"/>
  <c r="I12362" i="45"/>
  <c r="I12361" i="45"/>
  <c r="I12360" i="45"/>
  <c r="I12359" i="45"/>
  <c r="I12358" i="45"/>
  <c r="I12357" i="45"/>
  <c r="I12356" i="45"/>
  <c r="K12356" i="45" s="1"/>
  <c r="I12355" i="45"/>
  <c r="I12354" i="45"/>
  <c r="I12353" i="45"/>
  <c r="J12353" i="45" s="1"/>
  <c r="I12352" i="45"/>
  <c r="I12351" i="45"/>
  <c r="I12350" i="45"/>
  <c r="I12349" i="45"/>
  <c r="I12348" i="45"/>
  <c r="K12348" i="45" s="1"/>
  <c r="I12347" i="45"/>
  <c r="I12346" i="45"/>
  <c r="I12345" i="45"/>
  <c r="J12345" i="45" s="1"/>
  <c r="I12344" i="45"/>
  <c r="I12343" i="45"/>
  <c r="I12342" i="45"/>
  <c r="I12341" i="45"/>
  <c r="I12340" i="45"/>
  <c r="J12340" i="45" s="1"/>
  <c r="I12339" i="45"/>
  <c r="I12338" i="45"/>
  <c r="I12337" i="45"/>
  <c r="J12337" i="45" s="1"/>
  <c r="I12336" i="45"/>
  <c r="K12336" i="45" s="1"/>
  <c r="I12335" i="45"/>
  <c r="I12334" i="45"/>
  <c r="I12333" i="45"/>
  <c r="J12333" i="45" s="1"/>
  <c r="I12332" i="45"/>
  <c r="K12332" i="45" s="1"/>
  <c r="I12331" i="45"/>
  <c r="I12330" i="45"/>
  <c r="I12329" i="45"/>
  <c r="J12329" i="45" s="1"/>
  <c r="I12328" i="45"/>
  <c r="I12327" i="45"/>
  <c r="I12326" i="45"/>
  <c r="I12325" i="45"/>
  <c r="I12324" i="45"/>
  <c r="I12323" i="45"/>
  <c r="I12322" i="45"/>
  <c r="I12321" i="45"/>
  <c r="I12320" i="45"/>
  <c r="I12319" i="45"/>
  <c r="I12318" i="45"/>
  <c r="I12317" i="45"/>
  <c r="I12316" i="45"/>
  <c r="K12316" i="45" s="1"/>
  <c r="I12315" i="45"/>
  <c r="I12314" i="45"/>
  <c r="I12313" i="45"/>
  <c r="J12313" i="45" s="1"/>
  <c r="I12312" i="45"/>
  <c r="I12311" i="45"/>
  <c r="I12310" i="45"/>
  <c r="I12309" i="45"/>
  <c r="I12308" i="45"/>
  <c r="J12308" i="45" s="1"/>
  <c r="I12307" i="45"/>
  <c r="I12306" i="45"/>
  <c r="I12305" i="45"/>
  <c r="I12304" i="45"/>
  <c r="J12304" i="45" s="1"/>
  <c r="I12303" i="45"/>
  <c r="I12302" i="45"/>
  <c r="I12301" i="45"/>
  <c r="I12300" i="45"/>
  <c r="K12300" i="45" s="1"/>
  <c r="I12299" i="45"/>
  <c r="I12298" i="45"/>
  <c r="I12297" i="45"/>
  <c r="J12297" i="45" s="1"/>
  <c r="I12296" i="45"/>
  <c r="I12295" i="45"/>
  <c r="I12294" i="45"/>
  <c r="I12293" i="45"/>
  <c r="I12292" i="45"/>
  <c r="K12292" i="45" s="1"/>
  <c r="I12291" i="45"/>
  <c r="I12290" i="45"/>
  <c r="I12289" i="45"/>
  <c r="J12289" i="45" s="1"/>
  <c r="I12288" i="45"/>
  <c r="I12287" i="45"/>
  <c r="I12286" i="45"/>
  <c r="I12285" i="45"/>
  <c r="I12284" i="45"/>
  <c r="K12284" i="45" s="1"/>
  <c r="I12283" i="45"/>
  <c r="I12282" i="45"/>
  <c r="I12281" i="45"/>
  <c r="J12281" i="45" s="1"/>
  <c r="I12280" i="45"/>
  <c r="I12279" i="45"/>
  <c r="I12278" i="45"/>
  <c r="I12277" i="45"/>
  <c r="I12276" i="45"/>
  <c r="J12276" i="45" s="1"/>
  <c r="I12275" i="45"/>
  <c r="I12274" i="45"/>
  <c r="I12273" i="45"/>
  <c r="I12272" i="45"/>
  <c r="K12272" i="45" s="1"/>
  <c r="I12271" i="45"/>
  <c r="I12270" i="45"/>
  <c r="I12269" i="45"/>
  <c r="J12269" i="45" s="1"/>
  <c r="I12268" i="45"/>
  <c r="K12268" i="45" s="1"/>
  <c r="I12267" i="45"/>
  <c r="I12266" i="45"/>
  <c r="I12265" i="45"/>
  <c r="I12264" i="45"/>
  <c r="I12263" i="45"/>
  <c r="K12263" i="45" s="1"/>
  <c r="I12262" i="45"/>
  <c r="I12261" i="45"/>
  <c r="I12260" i="45"/>
  <c r="K12260" i="45" s="1"/>
  <c r="I12259" i="45"/>
  <c r="I12258" i="45"/>
  <c r="I12257" i="45"/>
  <c r="I12256" i="45"/>
  <c r="I12255" i="45"/>
  <c r="I12254" i="45"/>
  <c r="I12253" i="45"/>
  <c r="J12253" i="45" s="1"/>
  <c r="I12252" i="45"/>
  <c r="K12252" i="45" s="1"/>
  <c r="I12251" i="45"/>
  <c r="I12250" i="45"/>
  <c r="I12249" i="45"/>
  <c r="I12248" i="45"/>
  <c r="I12247" i="45"/>
  <c r="I12246" i="45"/>
  <c r="I12245" i="45"/>
  <c r="I12244" i="45"/>
  <c r="K12244" i="45" s="1"/>
  <c r="I12243" i="45"/>
  <c r="I12242" i="45"/>
  <c r="I12241" i="45"/>
  <c r="I12240" i="45"/>
  <c r="I12239" i="45"/>
  <c r="J12239" i="45" s="1"/>
  <c r="I12238" i="45"/>
  <c r="I12237" i="45"/>
  <c r="I12236" i="45"/>
  <c r="K12236" i="45" s="1"/>
  <c r="I12235" i="45"/>
  <c r="I12234" i="45"/>
  <c r="I12233" i="45"/>
  <c r="I12232" i="45"/>
  <c r="I12231" i="45"/>
  <c r="K12231" i="45" s="1"/>
  <c r="I12230" i="45"/>
  <c r="I12229" i="45"/>
  <c r="I12228" i="45"/>
  <c r="K12228" i="45" s="1"/>
  <c r="I12227" i="45"/>
  <c r="I12226" i="45"/>
  <c r="K12226" i="45" s="1"/>
  <c r="I12225" i="45"/>
  <c r="I12224" i="45"/>
  <c r="I12223" i="45"/>
  <c r="I12222" i="45"/>
  <c r="I12221" i="45"/>
  <c r="I12220" i="45"/>
  <c r="I12219" i="45"/>
  <c r="K12219" i="45" s="1"/>
  <c r="I12218" i="45"/>
  <c r="K12218" i="45" s="1"/>
  <c r="I12217" i="45"/>
  <c r="I12216" i="45"/>
  <c r="K12216" i="45" s="1"/>
  <c r="I12215" i="45"/>
  <c r="I12214" i="45"/>
  <c r="I12213" i="45"/>
  <c r="I12212" i="45"/>
  <c r="I12211" i="45"/>
  <c r="J12211" i="45" s="1"/>
  <c r="I12210" i="45"/>
  <c r="K12210" i="45" s="1"/>
  <c r="I12209" i="45"/>
  <c r="I12208" i="45"/>
  <c r="I12207" i="45"/>
  <c r="I12206" i="45"/>
  <c r="K12206" i="45" s="1"/>
  <c r="I12205" i="45"/>
  <c r="I12204" i="45"/>
  <c r="I12203" i="45"/>
  <c r="K12203" i="45" s="1"/>
  <c r="I12202" i="45"/>
  <c r="K12202" i="45" s="1"/>
  <c r="I12201" i="45"/>
  <c r="I12200" i="45"/>
  <c r="J12200" i="45" s="1"/>
  <c r="I12199" i="45"/>
  <c r="K12199" i="45" s="1"/>
  <c r="I12198" i="45"/>
  <c r="I12197" i="45"/>
  <c r="I12196" i="45"/>
  <c r="J12196" i="45" s="1"/>
  <c r="I12195" i="45"/>
  <c r="J12195" i="45" s="1"/>
  <c r="I12194" i="45"/>
  <c r="I12193" i="45"/>
  <c r="I12192" i="45"/>
  <c r="I12191" i="45"/>
  <c r="I12190" i="45"/>
  <c r="K12190" i="45" s="1"/>
  <c r="I12189" i="45"/>
  <c r="I12188" i="45"/>
  <c r="I12187" i="45"/>
  <c r="I12186" i="45"/>
  <c r="K12186" i="45" s="1"/>
  <c r="I12185" i="45"/>
  <c r="I12184" i="45"/>
  <c r="K12184" i="45" s="1"/>
  <c r="I12183" i="45"/>
  <c r="I12182" i="45"/>
  <c r="I12181" i="45"/>
  <c r="I12180" i="45"/>
  <c r="I12179" i="45"/>
  <c r="I12178" i="45"/>
  <c r="I12177" i="45"/>
  <c r="I12176" i="45"/>
  <c r="I12175" i="45"/>
  <c r="K12175" i="45" s="1"/>
  <c r="I12174" i="45"/>
  <c r="I12173" i="45"/>
  <c r="I12172" i="45"/>
  <c r="I12171" i="45"/>
  <c r="I12170" i="45"/>
  <c r="K12170" i="45" s="1"/>
  <c r="I12169" i="45"/>
  <c r="I12168" i="45"/>
  <c r="I12167" i="45"/>
  <c r="I12166" i="45"/>
  <c r="K12166" i="45" s="1"/>
  <c r="I12165" i="45"/>
  <c r="I12164" i="45"/>
  <c r="I12163" i="45"/>
  <c r="I12162" i="45"/>
  <c r="I12161" i="45"/>
  <c r="I12160" i="45"/>
  <c r="J12160" i="45" s="1"/>
  <c r="I12159" i="45"/>
  <c r="K12159" i="45" s="1"/>
  <c r="I12158" i="45"/>
  <c r="I12157" i="45"/>
  <c r="I12156" i="45"/>
  <c r="K12156" i="45" s="1"/>
  <c r="I12155" i="45"/>
  <c r="I12154" i="45"/>
  <c r="K12154" i="45" s="1"/>
  <c r="I12153" i="45"/>
  <c r="I12152" i="45"/>
  <c r="I12151" i="45"/>
  <c r="J12151" i="45" s="1"/>
  <c r="I12150" i="45"/>
  <c r="I12149" i="45"/>
  <c r="I12148" i="45"/>
  <c r="I12147" i="45"/>
  <c r="I12146" i="45"/>
  <c r="I12145" i="45"/>
  <c r="I12144" i="45"/>
  <c r="K12144" i="45" s="1"/>
  <c r="I12143" i="45"/>
  <c r="I12142" i="45"/>
  <c r="K12142" i="45" s="1"/>
  <c r="I12141" i="45"/>
  <c r="I12140" i="45"/>
  <c r="I12139" i="45"/>
  <c r="K12139" i="45" s="1"/>
  <c r="I12138" i="45"/>
  <c r="K12138" i="45" s="1"/>
  <c r="I12137" i="45"/>
  <c r="I12136" i="45"/>
  <c r="I12135" i="45"/>
  <c r="K12135" i="45" s="1"/>
  <c r="I12134" i="45"/>
  <c r="I12133" i="45"/>
  <c r="I12132" i="45"/>
  <c r="I12131" i="45"/>
  <c r="J12131" i="45" s="1"/>
  <c r="I12130" i="45"/>
  <c r="I12129" i="45"/>
  <c r="I12128" i="45"/>
  <c r="I12127" i="45"/>
  <c r="J12127" i="45" s="1"/>
  <c r="I12126" i="45"/>
  <c r="I12125" i="45"/>
  <c r="I12124" i="45"/>
  <c r="K12124" i="45" s="1"/>
  <c r="I12123" i="45"/>
  <c r="I12122" i="45"/>
  <c r="K12122" i="45" s="1"/>
  <c r="I12121" i="45"/>
  <c r="I12120" i="45"/>
  <c r="I12119" i="45"/>
  <c r="I12118" i="45"/>
  <c r="I12117" i="45"/>
  <c r="I12116" i="45"/>
  <c r="J12116" i="45" s="1"/>
  <c r="I12115" i="45"/>
  <c r="K12115" i="45" s="1"/>
  <c r="I12114" i="45"/>
  <c r="I12113" i="45"/>
  <c r="I12112" i="45"/>
  <c r="J12112" i="45" s="1"/>
  <c r="I12111" i="45"/>
  <c r="K12111" i="45" s="1"/>
  <c r="I12110" i="45"/>
  <c r="I12109" i="45"/>
  <c r="I12108" i="45"/>
  <c r="I12107" i="45"/>
  <c r="I12106" i="45"/>
  <c r="K12106" i="45" s="1"/>
  <c r="I12105" i="45"/>
  <c r="I12104" i="45"/>
  <c r="I12103" i="45"/>
  <c r="K12103" i="45" s="1"/>
  <c r="I12102" i="45"/>
  <c r="I12101" i="45"/>
  <c r="I12100" i="45"/>
  <c r="K12100" i="45" s="1"/>
  <c r="I12099" i="45"/>
  <c r="J12099" i="45" s="1"/>
  <c r="I12098" i="45"/>
  <c r="K12098" i="45" s="1"/>
  <c r="I12097" i="45"/>
  <c r="I12096" i="45"/>
  <c r="K12096" i="45" s="1"/>
  <c r="I12095" i="45"/>
  <c r="K12095" i="45" s="1"/>
  <c r="I12094" i="45"/>
  <c r="I12093" i="45"/>
  <c r="I12092" i="45"/>
  <c r="K12092" i="45" s="1"/>
  <c r="I12091" i="45"/>
  <c r="I12090" i="45"/>
  <c r="K12090" i="45" s="1"/>
  <c r="I12089" i="45"/>
  <c r="I12088" i="45"/>
  <c r="K12088" i="45" s="1"/>
  <c r="I12087" i="45"/>
  <c r="I12086" i="45"/>
  <c r="I12085" i="45"/>
  <c r="I12084" i="45"/>
  <c r="I12083" i="45"/>
  <c r="K12083" i="45" s="1"/>
  <c r="I12082" i="45"/>
  <c r="K12082" i="45" s="1"/>
  <c r="I12081" i="45"/>
  <c r="I12080" i="45"/>
  <c r="J12080" i="45" s="1"/>
  <c r="I12079" i="45"/>
  <c r="J12079" i="45" s="1"/>
  <c r="I12078" i="45"/>
  <c r="I12077" i="45"/>
  <c r="I12076" i="45"/>
  <c r="K12076" i="45" s="1"/>
  <c r="I12075" i="45"/>
  <c r="J12075" i="45" s="1"/>
  <c r="I12074" i="45"/>
  <c r="K12074" i="45" s="1"/>
  <c r="I12073" i="45"/>
  <c r="I12072" i="45"/>
  <c r="K12072" i="45" s="1"/>
  <c r="I12071" i="45"/>
  <c r="J12071" i="45" s="1"/>
  <c r="I12070" i="45"/>
  <c r="K12070" i="45" s="1"/>
  <c r="I12069" i="45"/>
  <c r="I12068" i="45"/>
  <c r="K12068" i="45" s="1"/>
  <c r="I12067" i="45"/>
  <c r="I12066" i="45"/>
  <c r="I12065" i="45"/>
  <c r="I12064" i="45"/>
  <c r="J12064" i="45" s="1"/>
  <c r="I12063" i="45"/>
  <c r="K12063" i="45" s="1"/>
  <c r="I12062" i="45"/>
  <c r="K12062" i="45" s="1"/>
  <c r="I12061" i="45"/>
  <c r="I12060" i="45"/>
  <c r="J12060" i="45" s="1"/>
  <c r="I12059" i="45"/>
  <c r="K12059" i="45" s="1"/>
  <c r="I12058" i="45"/>
  <c r="K12058" i="45" s="1"/>
  <c r="I12057" i="45"/>
  <c r="I12056" i="45"/>
  <c r="J12056" i="45" s="1"/>
  <c r="I12055" i="45"/>
  <c r="J12055" i="45" s="1"/>
  <c r="I12054" i="45"/>
  <c r="K12054" i="45" s="1"/>
  <c r="I12053" i="45"/>
  <c r="I12052" i="45"/>
  <c r="I12051" i="45"/>
  <c r="I12050" i="45"/>
  <c r="K12050" i="45" s="1"/>
  <c r="I12049" i="45"/>
  <c r="I12048" i="45"/>
  <c r="K12048" i="45" s="1"/>
  <c r="I12047" i="45"/>
  <c r="K12047" i="45" s="1"/>
  <c r="I12046" i="45"/>
  <c r="K12046" i="45" s="1"/>
  <c r="I12045" i="45"/>
  <c r="J12045" i="45" s="1"/>
  <c r="I12044" i="45"/>
  <c r="J12044" i="45" s="1"/>
  <c r="I12043" i="45"/>
  <c r="K12043" i="45" s="1"/>
  <c r="I12042" i="45"/>
  <c r="K12042" i="45" s="1"/>
  <c r="I12041" i="45"/>
  <c r="J12041" i="45" s="1"/>
  <c r="I12040" i="45"/>
  <c r="K12040" i="45" s="1"/>
  <c r="I12039" i="45"/>
  <c r="I12038" i="45"/>
  <c r="I12037" i="45"/>
  <c r="I12036" i="45"/>
  <c r="K12036" i="45" s="1"/>
  <c r="I12035" i="45"/>
  <c r="K12035" i="45" s="1"/>
  <c r="I12034" i="45"/>
  <c r="K12034" i="45" s="1"/>
  <c r="I12033" i="45"/>
  <c r="J12033" i="45" s="1"/>
  <c r="I12032" i="45"/>
  <c r="I12031" i="45"/>
  <c r="K12031" i="45" s="1"/>
  <c r="I12030" i="45"/>
  <c r="K12030" i="45" s="1"/>
  <c r="I12029" i="45"/>
  <c r="J12029" i="45" s="1"/>
  <c r="I12028" i="45"/>
  <c r="K12028" i="45" s="1"/>
  <c r="I12027" i="45"/>
  <c r="I12026" i="45"/>
  <c r="I12025" i="45"/>
  <c r="J12025" i="45" s="1"/>
  <c r="I12024" i="45"/>
  <c r="K12024" i="45" s="1"/>
  <c r="I12023" i="45"/>
  <c r="K12023" i="45" s="1"/>
  <c r="I12022" i="45"/>
  <c r="K12022" i="45" s="1"/>
  <c r="I12021" i="45"/>
  <c r="J12021" i="45" s="1"/>
  <c r="I12020" i="45"/>
  <c r="K12020" i="45" s="1"/>
  <c r="I12019" i="45"/>
  <c r="I12018" i="45"/>
  <c r="K12018" i="45" s="1"/>
  <c r="I12017" i="45"/>
  <c r="J12017" i="45" s="1"/>
  <c r="I12016" i="45"/>
  <c r="I12015" i="45"/>
  <c r="I12014" i="45"/>
  <c r="K12014" i="45" s="1"/>
  <c r="I12013" i="45"/>
  <c r="J12013" i="45" s="1"/>
  <c r="I12012" i="45"/>
  <c r="I12011" i="45"/>
  <c r="J12011" i="45" s="1"/>
  <c r="I12010" i="45"/>
  <c r="I12009" i="45"/>
  <c r="J12009" i="45" s="1"/>
  <c r="I12008" i="45"/>
  <c r="K12008" i="45" s="1"/>
  <c r="I12007" i="45"/>
  <c r="I12006" i="45"/>
  <c r="K12006" i="45" s="1"/>
  <c r="I12005" i="45"/>
  <c r="J12005" i="45" s="1"/>
  <c r="I12004" i="45"/>
  <c r="I12003" i="45"/>
  <c r="J12003" i="45" s="1"/>
  <c r="I12002" i="45"/>
  <c r="I12001" i="45"/>
  <c r="J12001" i="45" s="1"/>
  <c r="I12000" i="45"/>
  <c r="I11999" i="45"/>
  <c r="I11998" i="45"/>
  <c r="K11998" i="45" s="1"/>
  <c r="I11997" i="45"/>
  <c r="J11997" i="45" s="1"/>
  <c r="I11996" i="45"/>
  <c r="I11995" i="45"/>
  <c r="I11994" i="45"/>
  <c r="I11993" i="45"/>
  <c r="J11993" i="45" s="1"/>
  <c r="I11992" i="45"/>
  <c r="K11992" i="45" s="1"/>
  <c r="I11991" i="45"/>
  <c r="K11991" i="45" s="1"/>
  <c r="I11990" i="45"/>
  <c r="K11990" i="45" s="1"/>
  <c r="I11989" i="45"/>
  <c r="J11989" i="45" s="1"/>
  <c r="I11988" i="45"/>
  <c r="K11988" i="45" s="1"/>
  <c r="I11987" i="45"/>
  <c r="J11987" i="45" s="1"/>
  <c r="I11986" i="45"/>
  <c r="K11986" i="45" s="1"/>
  <c r="I11985" i="45"/>
  <c r="J11985" i="45" s="1"/>
  <c r="I11984" i="45"/>
  <c r="K11984" i="45" s="1"/>
  <c r="I11983" i="45"/>
  <c r="I11982" i="45"/>
  <c r="K11982" i="45" s="1"/>
  <c r="I11981" i="45"/>
  <c r="J11981" i="45" s="1"/>
  <c r="I11980" i="45"/>
  <c r="I11979" i="45"/>
  <c r="J11979" i="45" s="1"/>
  <c r="I11978" i="45"/>
  <c r="I11977" i="45"/>
  <c r="J11977" i="45" s="1"/>
  <c r="I11976" i="45"/>
  <c r="K11976" i="45" s="1"/>
  <c r="I11975" i="45"/>
  <c r="I11974" i="45"/>
  <c r="K11974" i="45" s="1"/>
  <c r="I11973" i="45"/>
  <c r="J11973" i="45" s="1"/>
  <c r="I11972" i="45"/>
  <c r="K11972" i="45" s="1"/>
  <c r="I11971" i="45"/>
  <c r="I11970" i="45"/>
  <c r="I11969" i="45"/>
  <c r="J11969" i="45" s="1"/>
  <c r="I11968" i="45"/>
  <c r="J11968" i="45" s="1"/>
  <c r="I11967" i="45"/>
  <c r="I11966" i="45"/>
  <c r="K11966" i="45" s="1"/>
  <c r="I11965" i="45"/>
  <c r="J11965" i="45" s="1"/>
  <c r="I11964" i="45"/>
  <c r="J11964" i="45" s="1"/>
  <c r="I11963" i="45"/>
  <c r="J11963" i="45" s="1"/>
  <c r="I11962" i="45"/>
  <c r="K11962" i="45" s="1"/>
  <c r="I11961" i="45"/>
  <c r="J11961" i="45" s="1"/>
  <c r="I11960" i="45"/>
  <c r="I11959" i="45"/>
  <c r="K11959" i="45" s="1"/>
  <c r="I11958" i="45"/>
  <c r="K11958" i="45" s="1"/>
  <c r="I11957" i="45"/>
  <c r="J11957" i="45" s="1"/>
  <c r="I11956" i="45"/>
  <c r="I11955" i="45"/>
  <c r="J11955" i="45" s="1"/>
  <c r="I11954" i="45"/>
  <c r="I11953" i="45"/>
  <c r="J11953" i="45" s="1"/>
  <c r="I11952" i="45"/>
  <c r="I11951" i="45"/>
  <c r="I11950" i="45"/>
  <c r="K11950" i="45" s="1"/>
  <c r="I11949" i="45"/>
  <c r="J11949" i="45" s="1"/>
  <c r="I11948" i="45"/>
  <c r="K11948" i="45" s="1"/>
  <c r="I11947" i="45"/>
  <c r="J11947" i="45" s="1"/>
  <c r="I11946" i="45"/>
  <c r="K11946" i="45" s="1"/>
  <c r="I11945" i="45"/>
  <c r="J11945" i="45" s="1"/>
  <c r="I11944" i="45"/>
  <c r="K11944" i="45" s="1"/>
  <c r="I11943" i="45"/>
  <c r="I11942" i="45"/>
  <c r="K11942" i="45" s="1"/>
  <c r="I11941" i="45"/>
  <c r="J11941" i="45" s="1"/>
  <c r="I11940" i="45"/>
  <c r="K11940" i="45" s="1"/>
  <c r="I11939" i="45"/>
  <c r="I11938" i="45"/>
  <c r="I11937" i="45"/>
  <c r="J11937" i="45" s="1"/>
  <c r="I11936" i="45"/>
  <c r="J11936" i="45" s="1"/>
  <c r="I11935" i="45"/>
  <c r="I11934" i="45"/>
  <c r="K11934" i="45" s="1"/>
  <c r="I11933" i="45"/>
  <c r="J11933" i="45" s="1"/>
  <c r="I11932" i="45"/>
  <c r="J11932" i="45" s="1"/>
  <c r="I11931" i="45"/>
  <c r="J11931" i="45" s="1"/>
  <c r="I11930" i="45"/>
  <c r="K11930" i="45" s="1"/>
  <c r="I11929" i="45"/>
  <c r="J11929" i="45" s="1"/>
  <c r="I11928" i="45"/>
  <c r="K11928" i="45" s="1"/>
  <c r="I11927" i="45"/>
  <c r="K11927" i="45" s="1"/>
  <c r="I11926" i="45"/>
  <c r="K11926" i="45" s="1"/>
  <c r="I11925" i="45"/>
  <c r="J11925" i="45" s="1"/>
  <c r="I11924" i="45"/>
  <c r="I11923" i="45"/>
  <c r="J11923" i="45" s="1"/>
  <c r="I11922" i="45"/>
  <c r="I11921" i="45"/>
  <c r="J11921" i="45" s="1"/>
  <c r="I11920" i="45"/>
  <c r="I11919" i="45"/>
  <c r="I11918" i="45"/>
  <c r="K11918" i="45" s="1"/>
  <c r="I11917" i="45"/>
  <c r="J11917" i="45" s="1"/>
  <c r="I11916" i="45"/>
  <c r="K11916" i="45" s="1"/>
  <c r="I11915" i="45"/>
  <c r="J11915" i="45" s="1"/>
  <c r="I11914" i="45"/>
  <c r="K11914" i="45" s="1"/>
  <c r="I11913" i="45"/>
  <c r="J11913" i="45" s="1"/>
  <c r="I11912" i="45"/>
  <c r="K11912" i="45" s="1"/>
  <c r="I11911" i="45"/>
  <c r="I11910" i="45"/>
  <c r="K11910" i="45" s="1"/>
  <c r="I11909" i="45"/>
  <c r="J11909" i="45" s="1"/>
  <c r="I11908" i="45"/>
  <c r="K11908" i="45" s="1"/>
  <c r="I11907" i="45"/>
  <c r="I11906" i="45"/>
  <c r="I11905" i="45"/>
  <c r="J11905" i="45" s="1"/>
  <c r="I11904" i="45"/>
  <c r="J11904" i="45" s="1"/>
  <c r="I11903" i="45"/>
  <c r="I11902" i="45"/>
  <c r="K11902" i="45" s="1"/>
  <c r="I11901" i="45"/>
  <c r="J11901" i="45" s="1"/>
  <c r="I11900" i="45"/>
  <c r="J11900" i="45" s="1"/>
  <c r="I11899" i="45"/>
  <c r="J11899" i="45" s="1"/>
  <c r="I11898" i="45"/>
  <c r="K11898" i="45" s="1"/>
  <c r="I11897" i="45"/>
  <c r="J11897" i="45" s="1"/>
  <c r="I11896" i="45"/>
  <c r="K11896" i="45" s="1"/>
  <c r="I11895" i="45"/>
  <c r="K11895" i="45" s="1"/>
  <c r="I11894" i="45"/>
  <c r="K11894" i="45" s="1"/>
  <c r="I11893" i="45"/>
  <c r="J11893" i="45" s="1"/>
  <c r="I11892" i="45"/>
  <c r="I11891" i="45"/>
  <c r="J11891" i="45" s="1"/>
  <c r="I11890" i="45"/>
  <c r="I11889" i="45"/>
  <c r="J11889" i="45" s="1"/>
  <c r="I11888" i="45"/>
  <c r="I11887" i="45"/>
  <c r="I11886" i="45"/>
  <c r="K11886" i="45" s="1"/>
  <c r="I11885" i="45"/>
  <c r="J11885" i="45" s="1"/>
  <c r="I11884" i="45"/>
  <c r="K11884" i="45" s="1"/>
  <c r="I11883" i="45"/>
  <c r="J11883" i="45" s="1"/>
  <c r="I11882" i="45"/>
  <c r="K11882" i="45" s="1"/>
  <c r="I11881" i="45"/>
  <c r="J11881" i="45" s="1"/>
  <c r="I11880" i="45"/>
  <c r="K11880" i="45" s="1"/>
  <c r="I11879" i="45"/>
  <c r="I11878" i="45"/>
  <c r="K11878" i="45" s="1"/>
  <c r="I11877" i="45"/>
  <c r="J11877" i="45" s="1"/>
  <c r="I11876" i="45"/>
  <c r="K11876" i="45" s="1"/>
  <c r="I11875" i="45"/>
  <c r="I11874" i="45"/>
  <c r="K11874" i="45" s="1"/>
  <c r="I11873" i="45"/>
  <c r="J11873" i="45" s="1"/>
  <c r="I11872" i="45"/>
  <c r="K11872" i="45" s="1"/>
  <c r="I11871" i="45"/>
  <c r="K11871" i="45" s="1"/>
  <c r="I11870" i="45"/>
  <c r="K11870" i="45" s="1"/>
  <c r="I11869" i="45"/>
  <c r="J11869" i="45" s="1"/>
  <c r="I11868" i="45"/>
  <c r="I11867" i="45"/>
  <c r="K11867" i="45" s="1"/>
  <c r="I11866" i="45"/>
  <c r="K11866" i="45" s="1"/>
  <c r="I11865" i="45"/>
  <c r="J11865" i="45" s="1"/>
  <c r="I11864" i="45"/>
  <c r="K11864" i="45" s="1"/>
  <c r="I11863" i="45"/>
  <c r="I11862" i="45"/>
  <c r="K11862" i="45" s="1"/>
  <c r="I11861" i="45"/>
  <c r="J11861" i="45" s="1"/>
  <c r="I11860" i="45"/>
  <c r="K11860" i="45" s="1"/>
  <c r="I11859" i="45"/>
  <c r="I11858" i="45"/>
  <c r="K11858" i="45" s="1"/>
  <c r="I11857" i="45"/>
  <c r="J11857" i="45" s="1"/>
  <c r="I11856" i="45"/>
  <c r="K11856" i="45" s="1"/>
  <c r="I11855" i="45"/>
  <c r="K11855" i="45" s="1"/>
  <c r="I11854" i="45"/>
  <c r="K11854" i="45" s="1"/>
  <c r="I11853" i="45"/>
  <c r="J11853" i="45" s="1"/>
  <c r="I11852" i="45"/>
  <c r="I11851" i="45"/>
  <c r="K11851" i="45" s="1"/>
  <c r="I11850" i="45"/>
  <c r="K11850" i="45" s="1"/>
  <c r="I11849" i="45"/>
  <c r="J11849" i="45" s="1"/>
  <c r="I11848" i="45"/>
  <c r="K11848" i="45" s="1"/>
  <c r="I11847" i="45"/>
  <c r="I11846" i="45"/>
  <c r="K11846" i="45" s="1"/>
  <c r="I11845" i="45"/>
  <c r="J11845" i="45" s="1"/>
  <c r="I11844" i="45"/>
  <c r="K11844" i="45" s="1"/>
  <c r="I11843" i="45"/>
  <c r="I11842" i="45"/>
  <c r="K11842" i="45" s="1"/>
  <c r="I11841" i="45"/>
  <c r="J11841" i="45" s="1"/>
  <c r="I11840" i="45"/>
  <c r="K11840" i="45" s="1"/>
  <c r="I11839" i="45"/>
  <c r="K11839" i="45" s="1"/>
  <c r="I11838" i="45"/>
  <c r="K11838" i="45" s="1"/>
  <c r="I11837" i="45"/>
  <c r="J11837" i="45" s="1"/>
  <c r="I11836" i="45"/>
  <c r="I11835" i="45"/>
  <c r="K11835" i="45" s="1"/>
  <c r="I11834" i="45"/>
  <c r="K11834" i="45" s="1"/>
  <c r="I11833" i="45"/>
  <c r="J11833" i="45" s="1"/>
  <c r="I11832" i="45"/>
  <c r="K11832" i="45" s="1"/>
  <c r="I11831" i="45"/>
  <c r="K11831" i="45" s="1"/>
  <c r="I11830" i="45"/>
  <c r="K11830" i="45" s="1"/>
  <c r="I11829" i="45"/>
  <c r="J11829" i="45" s="1"/>
  <c r="I11828" i="45"/>
  <c r="K11828" i="45" s="1"/>
  <c r="I11827" i="45"/>
  <c r="I11826" i="45"/>
  <c r="K11826" i="45" s="1"/>
  <c r="I11825" i="45"/>
  <c r="J11825" i="45" s="1"/>
  <c r="I11824" i="45"/>
  <c r="J11824" i="45" s="1"/>
  <c r="I11823" i="45"/>
  <c r="K11823" i="45" s="1"/>
  <c r="I11822" i="45"/>
  <c r="K11822" i="45" s="1"/>
  <c r="I11821" i="45"/>
  <c r="J11821" i="45" s="1"/>
  <c r="I11820" i="45"/>
  <c r="I11819" i="45"/>
  <c r="K11819" i="45" s="1"/>
  <c r="I11818" i="45"/>
  <c r="K11818" i="45" s="1"/>
  <c r="I11817" i="45"/>
  <c r="J11817" i="45" s="1"/>
  <c r="I11816" i="45"/>
  <c r="K11816" i="45" s="1"/>
  <c r="I11815" i="45"/>
  <c r="K11815" i="45" s="1"/>
  <c r="I11814" i="45"/>
  <c r="K11814" i="45" s="1"/>
  <c r="I11813" i="45"/>
  <c r="J11813" i="45" s="1"/>
  <c r="I11812" i="45"/>
  <c r="K11812" i="45" s="1"/>
  <c r="I11811" i="45"/>
  <c r="I11810" i="45"/>
  <c r="K11810" i="45" s="1"/>
  <c r="I11809" i="45"/>
  <c r="J11809" i="45" s="1"/>
  <c r="I11808" i="45"/>
  <c r="K11808" i="45" s="1"/>
  <c r="I11807" i="45"/>
  <c r="K11807" i="45" s="1"/>
  <c r="I11806" i="45"/>
  <c r="K11806" i="45" s="1"/>
  <c r="I11805" i="45"/>
  <c r="J11805" i="45" s="1"/>
  <c r="I11804" i="45"/>
  <c r="I11803" i="45"/>
  <c r="K11803" i="45" s="1"/>
  <c r="I11802" i="45"/>
  <c r="K11802" i="45" s="1"/>
  <c r="I11801" i="45"/>
  <c r="J11801" i="45" s="1"/>
  <c r="I11800" i="45"/>
  <c r="K11800" i="45" s="1"/>
  <c r="I11799" i="45"/>
  <c r="K11799" i="45" s="1"/>
  <c r="I11798" i="45"/>
  <c r="K11798" i="45" s="1"/>
  <c r="I11797" i="45"/>
  <c r="J11797" i="45" s="1"/>
  <c r="I11796" i="45"/>
  <c r="K11796" i="45" s="1"/>
  <c r="I11795" i="45"/>
  <c r="I11794" i="45"/>
  <c r="K11794" i="45" s="1"/>
  <c r="I11793" i="45"/>
  <c r="J11793" i="45" s="1"/>
  <c r="I11792" i="45"/>
  <c r="K11792" i="45" s="1"/>
  <c r="I11791" i="45"/>
  <c r="K11791" i="45" s="1"/>
  <c r="I11790" i="45"/>
  <c r="K11790" i="45" s="1"/>
  <c r="I11789" i="45"/>
  <c r="J11789" i="45" s="1"/>
  <c r="I11788" i="45"/>
  <c r="I11787" i="45"/>
  <c r="K11787" i="45" s="1"/>
  <c r="I11786" i="45"/>
  <c r="K11786" i="45" s="1"/>
  <c r="I11785" i="45"/>
  <c r="J11785" i="45" s="1"/>
  <c r="I11784" i="45"/>
  <c r="K11784" i="45" s="1"/>
  <c r="I11783" i="45"/>
  <c r="K11783" i="45" s="1"/>
  <c r="I11782" i="45"/>
  <c r="K11782" i="45" s="1"/>
  <c r="I11781" i="45"/>
  <c r="J11781" i="45" s="1"/>
  <c r="I11780" i="45"/>
  <c r="J11780" i="45" s="1"/>
  <c r="I11779" i="45"/>
  <c r="I11778" i="45"/>
  <c r="K11778" i="45" s="1"/>
  <c r="I11777" i="45"/>
  <c r="J11777" i="45" s="1"/>
  <c r="I11776" i="45"/>
  <c r="K11776" i="45" s="1"/>
  <c r="I11775" i="45"/>
  <c r="K11775" i="45" s="1"/>
  <c r="I11774" i="45"/>
  <c r="K11774" i="45" s="1"/>
  <c r="I11773" i="45"/>
  <c r="J11773" i="45" s="1"/>
  <c r="I11772" i="45"/>
  <c r="I11771" i="45"/>
  <c r="K11771" i="45" s="1"/>
  <c r="I11770" i="45"/>
  <c r="K11770" i="45" s="1"/>
  <c r="I11769" i="45"/>
  <c r="J11769" i="45" s="1"/>
  <c r="I11768" i="45"/>
  <c r="K11768" i="45" s="1"/>
  <c r="I11767" i="45"/>
  <c r="K11767" i="45" s="1"/>
  <c r="I11766" i="45"/>
  <c r="K11766" i="45" s="1"/>
  <c r="I11765" i="45"/>
  <c r="J11765" i="45" s="1"/>
  <c r="I11764" i="45"/>
  <c r="K11764" i="45" s="1"/>
  <c r="I11763" i="45"/>
  <c r="I11762" i="45"/>
  <c r="K11762" i="45" s="1"/>
  <c r="I11761" i="45"/>
  <c r="J11761" i="45" s="1"/>
  <c r="I11760" i="45"/>
  <c r="J11760" i="45" s="1"/>
  <c r="I11759" i="45"/>
  <c r="K11759" i="45" s="1"/>
  <c r="I11758" i="45"/>
  <c r="K11758" i="45" s="1"/>
  <c r="I11757" i="45"/>
  <c r="J11757" i="45" s="1"/>
  <c r="I11756" i="45"/>
  <c r="I11755" i="45"/>
  <c r="K11755" i="45" s="1"/>
  <c r="I11754" i="45"/>
  <c r="K11754" i="45" s="1"/>
  <c r="I11753" i="45"/>
  <c r="J11753" i="45" s="1"/>
  <c r="I11752" i="45"/>
  <c r="K11752" i="45" s="1"/>
  <c r="I11751" i="45"/>
  <c r="K11751" i="45" s="1"/>
  <c r="I11750" i="45"/>
  <c r="K11750" i="45" s="1"/>
  <c r="I11749" i="45"/>
  <c r="J11749" i="45" s="1"/>
  <c r="I11748" i="45"/>
  <c r="K11748" i="45" s="1"/>
  <c r="I11747" i="45"/>
  <c r="I11746" i="45"/>
  <c r="K11746" i="45" s="1"/>
  <c r="I11745" i="45"/>
  <c r="J11745" i="45" s="1"/>
  <c r="I11744" i="45"/>
  <c r="K11744" i="45" s="1"/>
  <c r="I11743" i="45"/>
  <c r="K11743" i="45" s="1"/>
  <c r="I11742" i="45"/>
  <c r="K11742" i="45" s="1"/>
  <c r="I11741" i="45"/>
  <c r="J11741" i="45" s="1"/>
  <c r="I11740" i="45"/>
  <c r="I11739" i="45"/>
  <c r="K11739" i="45" s="1"/>
  <c r="I11738" i="45"/>
  <c r="K11738" i="45" s="1"/>
  <c r="I11737" i="45"/>
  <c r="J11737" i="45" s="1"/>
  <c r="I11736" i="45"/>
  <c r="K11736" i="45" s="1"/>
  <c r="I11735" i="45"/>
  <c r="K11735" i="45" s="1"/>
  <c r="I11734" i="45"/>
  <c r="K11734" i="45" s="1"/>
  <c r="I11733" i="45"/>
  <c r="J11733" i="45" s="1"/>
  <c r="I11732" i="45"/>
  <c r="K11732" i="45" s="1"/>
  <c r="I11731" i="45"/>
  <c r="I11730" i="45"/>
  <c r="K11730" i="45" s="1"/>
  <c r="I11729" i="45"/>
  <c r="J11729" i="45" s="1"/>
  <c r="I11728" i="45"/>
  <c r="K11728" i="45" s="1"/>
  <c r="I11727" i="45"/>
  <c r="K11727" i="45" s="1"/>
  <c r="I11726" i="45"/>
  <c r="K11726" i="45" s="1"/>
  <c r="I11725" i="45"/>
  <c r="J11725" i="45" s="1"/>
  <c r="I11724" i="45"/>
  <c r="I11723" i="45"/>
  <c r="K11723" i="45" s="1"/>
  <c r="I11722" i="45"/>
  <c r="K11722" i="45" s="1"/>
  <c r="I11721" i="45"/>
  <c r="J11721" i="45" s="1"/>
  <c r="I11720" i="45"/>
  <c r="K11720" i="45" s="1"/>
  <c r="I11719" i="45"/>
  <c r="K11719" i="45" s="1"/>
  <c r="I11718" i="45"/>
  <c r="K11718" i="45" s="1"/>
  <c r="I11717" i="45"/>
  <c r="J11717" i="45" s="1"/>
  <c r="I11716" i="45"/>
  <c r="K11716" i="45" s="1"/>
  <c r="I11715" i="45"/>
  <c r="I11714" i="45"/>
  <c r="K11714" i="45" s="1"/>
  <c r="I11713" i="45"/>
  <c r="J11713" i="45" s="1"/>
  <c r="I11712" i="45"/>
  <c r="K11712" i="45" s="1"/>
  <c r="I11711" i="45"/>
  <c r="K11711" i="45" s="1"/>
  <c r="I11710" i="45"/>
  <c r="K11710" i="45" s="1"/>
  <c r="I11709" i="45"/>
  <c r="J11709" i="45" s="1"/>
  <c r="I11708" i="45"/>
  <c r="I11707" i="45"/>
  <c r="K11707" i="45" s="1"/>
  <c r="I11706" i="45"/>
  <c r="K11706" i="45" s="1"/>
  <c r="I11705" i="45"/>
  <c r="J11705" i="45" s="1"/>
  <c r="I11704" i="45"/>
  <c r="K11704" i="45" s="1"/>
  <c r="I11703" i="45"/>
  <c r="K11703" i="45" s="1"/>
  <c r="I11702" i="45"/>
  <c r="K11702" i="45" s="1"/>
  <c r="I11701" i="45"/>
  <c r="J11701" i="45" s="1"/>
  <c r="I11700" i="45"/>
  <c r="K11700" i="45" s="1"/>
  <c r="I11699" i="45"/>
  <c r="I11698" i="45"/>
  <c r="K11698" i="45" s="1"/>
  <c r="I11697" i="45"/>
  <c r="J11697" i="45" s="1"/>
  <c r="I11696" i="45"/>
  <c r="J11696" i="45" s="1"/>
  <c r="I11695" i="45"/>
  <c r="K11695" i="45" s="1"/>
  <c r="I11694" i="45"/>
  <c r="K11694" i="45" s="1"/>
  <c r="I11693" i="45"/>
  <c r="J11693" i="45" s="1"/>
  <c r="I11692" i="45"/>
  <c r="I11691" i="45"/>
  <c r="K11691" i="45" s="1"/>
  <c r="I11690" i="45"/>
  <c r="K11690" i="45" s="1"/>
  <c r="I11689" i="45"/>
  <c r="J11689" i="45" s="1"/>
  <c r="I11688" i="45"/>
  <c r="K11688" i="45" s="1"/>
  <c r="I11687" i="45"/>
  <c r="K11687" i="45" s="1"/>
  <c r="I11686" i="45"/>
  <c r="K11686" i="45" s="1"/>
  <c r="I11685" i="45"/>
  <c r="J11685" i="45" s="1"/>
  <c r="I11684" i="45"/>
  <c r="K11684" i="45" s="1"/>
  <c r="I11683" i="45"/>
  <c r="I11682" i="45"/>
  <c r="K11682" i="45" s="1"/>
  <c r="I11681" i="45"/>
  <c r="J11681" i="45" s="1"/>
  <c r="I11680" i="45"/>
  <c r="K11680" i="45" s="1"/>
  <c r="I11679" i="45"/>
  <c r="K11679" i="45" s="1"/>
  <c r="I11678" i="45"/>
  <c r="K11678" i="45" s="1"/>
  <c r="I11677" i="45"/>
  <c r="J11677" i="45" s="1"/>
  <c r="I11676" i="45"/>
  <c r="I11675" i="45"/>
  <c r="K11675" i="45" s="1"/>
  <c r="I11674" i="45"/>
  <c r="K11674" i="45" s="1"/>
  <c r="I11673" i="45"/>
  <c r="J11673" i="45" s="1"/>
  <c r="I11672" i="45"/>
  <c r="K11672" i="45" s="1"/>
  <c r="I11671" i="45"/>
  <c r="K11671" i="45" s="1"/>
  <c r="I11670" i="45"/>
  <c r="K11670" i="45" s="1"/>
  <c r="I11669" i="45"/>
  <c r="J11669" i="45" s="1"/>
  <c r="I11668" i="45"/>
  <c r="K11668" i="45" s="1"/>
  <c r="I11667" i="45"/>
  <c r="I11666" i="45"/>
  <c r="K11666" i="45" s="1"/>
  <c r="I11665" i="45"/>
  <c r="J11665" i="45" s="1"/>
  <c r="I11664" i="45"/>
  <c r="K11664" i="45" s="1"/>
  <c r="I11663" i="45"/>
  <c r="K11663" i="45" s="1"/>
  <c r="I11662" i="45"/>
  <c r="K11662" i="45" s="1"/>
  <c r="I11661" i="45"/>
  <c r="J11661" i="45" s="1"/>
  <c r="I11660" i="45"/>
  <c r="I11659" i="45"/>
  <c r="K11659" i="45" s="1"/>
  <c r="I11658" i="45"/>
  <c r="K11658" i="45" s="1"/>
  <c r="I11657" i="45"/>
  <c r="J11657" i="45" s="1"/>
  <c r="I11656" i="45"/>
  <c r="K11656" i="45" s="1"/>
  <c r="I11655" i="45"/>
  <c r="K11655" i="45" s="1"/>
  <c r="I11654" i="45"/>
  <c r="K11654" i="45" s="1"/>
  <c r="I11653" i="45"/>
  <c r="J11653" i="45" s="1"/>
  <c r="I11652" i="45"/>
  <c r="J11652" i="45" s="1"/>
  <c r="I11651" i="45"/>
  <c r="I11650" i="45"/>
  <c r="I11649" i="45"/>
  <c r="J11649" i="45" s="1"/>
  <c r="I11648" i="45"/>
  <c r="K11648" i="45" s="1"/>
  <c r="I11647" i="45"/>
  <c r="K11647" i="45" s="1"/>
  <c r="I11646" i="45"/>
  <c r="I11645" i="45"/>
  <c r="J11645" i="45" s="1"/>
  <c r="I11644" i="45"/>
  <c r="I11643" i="45"/>
  <c r="K11643" i="45" s="1"/>
  <c r="I11642" i="45"/>
  <c r="I11641" i="45"/>
  <c r="J11641" i="45" s="1"/>
  <c r="I11640" i="45"/>
  <c r="K11640" i="45" s="1"/>
  <c r="I11639" i="45"/>
  <c r="K11639" i="45" s="1"/>
  <c r="I11638" i="45"/>
  <c r="I11637" i="45"/>
  <c r="J11637" i="45" s="1"/>
  <c r="I11636" i="45"/>
  <c r="K11636" i="45" s="1"/>
  <c r="I11635" i="45"/>
  <c r="I11634" i="45"/>
  <c r="I11633" i="45"/>
  <c r="J11633" i="45" s="1"/>
  <c r="I11632" i="45"/>
  <c r="J11632" i="45" s="1"/>
  <c r="I11631" i="45"/>
  <c r="K11631" i="45" s="1"/>
  <c r="I11630" i="45"/>
  <c r="I11629" i="45"/>
  <c r="J11629" i="45" s="1"/>
  <c r="I11628" i="45"/>
  <c r="I11627" i="45"/>
  <c r="K11627" i="45" s="1"/>
  <c r="I11626" i="45"/>
  <c r="I11625" i="45"/>
  <c r="J11625" i="45" s="1"/>
  <c r="I11624" i="45"/>
  <c r="K11624" i="45" s="1"/>
  <c r="I11623" i="45"/>
  <c r="K11623" i="45" s="1"/>
  <c r="I11622" i="45"/>
  <c r="I11621" i="45"/>
  <c r="J11621" i="45" s="1"/>
  <c r="I11620" i="45"/>
  <c r="K11620" i="45" s="1"/>
  <c r="I11619" i="45"/>
  <c r="I11618" i="45"/>
  <c r="I11617" i="45"/>
  <c r="J11617" i="45" s="1"/>
  <c r="I11616" i="45"/>
  <c r="K11616" i="45" s="1"/>
  <c r="I11615" i="45"/>
  <c r="K11615" i="45" s="1"/>
  <c r="I11614" i="45"/>
  <c r="I11613" i="45"/>
  <c r="J11613" i="45" s="1"/>
  <c r="I11612" i="45"/>
  <c r="I11611" i="45"/>
  <c r="K11611" i="45" s="1"/>
  <c r="I11610" i="45"/>
  <c r="I11609" i="45"/>
  <c r="J11609" i="45" s="1"/>
  <c r="I11608" i="45"/>
  <c r="K11608" i="45" s="1"/>
  <c r="I11607" i="45"/>
  <c r="K11607" i="45" s="1"/>
  <c r="I11606" i="45"/>
  <c r="I11605" i="45"/>
  <c r="J11605" i="45" s="1"/>
  <c r="I11604" i="45"/>
  <c r="K11604" i="45" s="1"/>
  <c r="I11603" i="45"/>
  <c r="I11602" i="45"/>
  <c r="I11601" i="45"/>
  <c r="J11601" i="45" s="1"/>
  <c r="I11600" i="45"/>
  <c r="K11600" i="45" s="1"/>
  <c r="I11599" i="45"/>
  <c r="K11599" i="45" s="1"/>
  <c r="I11598" i="45"/>
  <c r="I11597" i="45"/>
  <c r="J11597" i="45" s="1"/>
  <c r="I11596" i="45"/>
  <c r="I11595" i="45"/>
  <c r="K11595" i="45" s="1"/>
  <c r="I11594" i="45"/>
  <c r="I11593" i="45"/>
  <c r="J11593" i="45" s="1"/>
  <c r="I11592" i="45"/>
  <c r="K11592" i="45" s="1"/>
  <c r="I11591" i="45"/>
  <c r="K11591" i="45" s="1"/>
  <c r="I11590" i="45"/>
  <c r="I11589" i="45"/>
  <c r="J11589" i="45" s="1"/>
  <c r="I11588" i="45"/>
  <c r="K11588" i="45" s="1"/>
  <c r="I11587" i="45"/>
  <c r="I11586" i="45"/>
  <c r="I11585" i="45"/>
  <c r="J11585" i="45" s="1"/>
  <c r="I11584" i="45"/>
  <c r="K11584" i="45" s="1"/>
  <c r="I11583" i="45"/>
  <c r="I11582" i="45"/>
  <c r="I11581" i="45"/>
  <c r="J11581" i="45" s="1"/>
  <c r="I11580" i="45"/>
  <c r="J11580" i="45" s="1"/>
  <c r="I11579" i="45"/>
  <c r="I11578" i="45"/>
  <c r="I11577" i="45"/>
  <c r="J11577" i="45" s="1"/>
  <c r="I11576" i="45"/>
  <c r="I11575" i="45"/>
  <c r="I11574" i="45"/>
  <c r="I11573" i="45"/>
  <c r="I11572" i="45"/>
  <c r="K11572" i="45" s="1"/>
  <c r="I11571" i="45"/>
  <c r="I11570" i="45"/>
  <c r="I11569" i="45"/>
  <c r="J11569" i="45" s="1"/>
  <c r="I11568" i="45"/>
  <c r="K11568" i="45" s="1"/>
  <c r="I11567" i="45"/>
  <c r="I11566" i="45"/>
  <c r="I11565" i="45"/>
  <c r="J11565" i="45" s="1"/>
  <c r="I11564" i="45"/>
  <c r="J11564" i="45" s="1"/>
  <c r="I11563" i="45"/>
  <c r="I11562" i="45"/>
  <c r="I11561" i="45"/>
  <c r="J11561" i="45" s="1"/>
  <c r="I11560" i="45"/>
  <c r="K11560" i="45" s="1"/>
  <c r="I11559" i="45"/>
  <c r="I11558" i="45"/>
  <c r="I11557" i="45"/>
  <c r="J11557" i="45" s="1"/>
  <c r="I11556" i="45"/>
  <c r="K11556" i="45" s="1"/>
  <c r="I11555" i="45"/>
  <c r="I11554" i="45"/>
  <c r="I11553" i="45"/>
  <c r="J11553" i="45" s="1"/>
  <c r="I11552" i="45"/>
  <c r="J11552" i="45" s="1"/>
  <c r="I11551" i="45"/>
  <c r="I11550" i="45"/>
  <c r="I11549" i="45"/>
  <c r="J11549" i="45" s="1"/>
  <c r="I11548" i="45"/>
  <c r="J11548" i="45" s="1"/>
  <c r="I11547" i="45"/>
  <c r="I11546" i="45"/>
  <c r="I11545" i="45"/>
  <c r="J11545" i="45" s="1"/>
  <c r="I11544" i="45"/>
  <c r="I11543" i="45"/>
  <c r="I11542" i="45"/>
  <c r="I11541" i="45"/>
  <c r="I11540" i="45"/>
  <c r="K11540" i="45" s="1"/>
  <c r="I11539" i="45"/>
  <c r="I11538" i="45"/>
  <c r="I11537" i="45"/>
  <c r="J11537" i="45" s="1"/>
  <c r="I11536" i="45"/>
  <c r="K11536" i="45" s="1"/>
  <c r="I11535" i="45"/>
  <c r="I11534" i="45"/>
  <c r="I11533" i="45"/>
  <c r="J11533" i="45" s="1"/>
  <c r="I11532" i="45"/>
  <c r="J11532" i="45" s="1"/>
  <c r="I11531" i="45"/>
  <c r="I11530" i="45"/>
  <c r="I11529" i="45"/>
  <c r="J11529" i="45" s="1"/>
  <c r="I11528" i="45"/>
  <c r="K11528" i="45" s="1"/>
  <c r="I11527" i="45"/>
  <c r="I11526" i="45"/>
  <c r="I11525" i="45"/>
  <c r="J11525" i="45" s="1"/>
  <c r="I11524" i="45"/>
  <c r="K11524" i="45" s="1"/>
  <c r="I11523" i="45"/>
  <c r="I11522" i="45"/>
  <c r="I11521" i="45"/>
  <c r="J11521" i="45" s="1"/>
  <c r="I11520" i="45"/>
  <c r="K11520" i="45" s="1"/>
  <c r="I11519" i="45"/>
  <c r="I11518" i="45"/>
  <c r="I11517" i="45"/>
  <c r="J11517" i="45" s="1"/>
  <c r="I11516" i="45"/>
  <c r="J11516" i="45" s="1"/>
  <c r="I11515" i="45"/>
  <c r="I11514" i="45"/>
  <c r="I11513" i="45"/>
  <c r="J11513" i="45" s="1"/>
  <c r="I11512" i="45"/>
  <c r="I11511" i="45"/>
  <c r="I11510" i="45"/>
  <c r="I11509" i="45"/>
  <c r="I11508" i="45"/>
  <c r="K11508" i="45" s="1"/>
  <c r="I11507" i="45"/>
  <c r="I11506" i="45"/>
  <c r="I11505" i="45"/>
  <c r="J11505" i="45" s="1"/>
  <c r="I11504" i="45"/>
  <c r="K11504" i="45" s="1"/>
  <c r="I11503" i="45"/>
  <c r="I11502" i="45"/>
  <c r="I11501" i="45"/>
  <c r="J11501" i="45" s="1"/>
  <c r="I11500" i="45"/>
  <c r="J11500" i="45" s="1"/>
  <c r="I11499" i="45"/>
  <c r="I11498" i="45"/>
  <c r="I11497" i="45"/>
  <c r="J11497" i="45" s="1"/>
  <c r="I11496" i="45"/>
  <c r="K11496" i="45" s="1"/>
  <c r="I11495" i="45"/>
  <c r="I11494" i="45"/>
  <c r="I11493" i="45"/>
  <c r="J11493" i="45" s="1"/>
  <c r="I11492" i="45"/>
  <c r="K11492" i="45" s="1"/>
  <c r="I11491" i="45"/>
  <c r="I11490" i="45"/>
  <c r="I11489" i="45"/>
  <c r="J11489" i="45" s="1"/>
  <c r="I11488" i="45"/>
  <c r="K11488" i="45" s="1"/>
  <c r="I11487" i="45"/>
  <c r="I11486" i="45"/>
  <c r="I11485" i="45"/>
  <c r="J11485" i="45" s="1"/>
  <c r="I11484" i="45"/>
  <c r="J11484" i="45" s="1"/>
  <c r="I11483" i="45"/>
  <c r="I11482" i="45"/>
  <c r="I11481" i="45"/>
  <c r="J11481" i="45" s="1"/>
  <c r="I11480" i="45"/>
  <c r="I11479" i="45"/>
  <c r="I11478" i="45"/>
  <c r="I11477" i="45"/>
  <c r="I11476" i="45"/>
  <c r="K11476" i="45" s="1"/>
  <c r="I11475" i="45"/>
  <c r="I11474" i="45"/>
  <c r="I11473" i="45"/>
  <c r="J11473" i="45" s="1"/>
  <c r="I11472" i="45"/>
  <c r="J11472" i="45" s="1"/>
  <c r="I11471" i="45"/>
  <c r="I11470" i="45"/>
  <c r="I11469" i="45"/>
  <c r="J11469" i="45" s="1"/>
  <c r="I11468" i="45"/>
  <c r="J11468" i="45" s="1"/>
  <c r="I11467" i="45"/>
  <c r="I11466" i="45"/>
  <c r="I11465" i="45"/>
  <c r="J11465" i="45" s="1"/>
  <c r="I11464" i="45"/>
  <c r="K11464" i="45" s="1"/>
  <c r="I11463" i="45"/>
  <c r="I11462" i="45"/>
  <c r="I11461" i="45"/>
  <c r="J11461" i="45" s="1"/>
  <c r="I11460" i="45"/>
  <c r="K11460" i="45" s="1"/>
  <c r="I11459" i="45"/>
  <c r="I11458" i="45"/>
  <c r="I11457" i="45"/>
  <c r="J11457" i="45" s="1"/>
  <c r="I11456" i="45"/>
  <c r="K11456" i="45" s="1"/>
  <c r="I11455" i="45"/>
  <c r="I11454" i="45"/>
  <c r="I11453" i="45"/>
  <c r="J11453" i="45" s="1"/>
  <c r="I11452" i="45"/>
  <c r="J11452" i="45" s="1"/>
  <c r="I11451" i="45"/>
  <c r="I11450" i="45"/>
  <c r="I11449" i="45"/>
  <c r="J11449" i="45" s="1"/>
  <c r="I11448" i="45"/>
  <c r="I11447" i="45"/>
  <c r="I11446" i="45"/>
  <c r="I11445" i="45"/>
  <c r="I11444" i="45"/>
  <c r="K11444" i="45" s="1"/>
  <c r="I11443" i="45"/>
  <c r="I11442" i="45"/>
  <c r="I11441" i="45"/>
  <c r="J11441" i="45" s="1"/>
  <c r="I11440" i="45"/>
  <c r="J11440" i="45" s="1"/>
  <c r="I11439" i="45"/>
  <c r="I11438" i="45"/>
  <c r="I11437" i="45"/>
  <c r="J11437" i="45" s="1"/>
  <c r="I11436" i="45"/>
  <c r="J11436" i="45" s="1"/>
  <c r="I11435" i="45"/>
  <c r="I11434" i="45"/>
  <c r="I11433" i="45"/>
  <c r="J11433" i="45" s="1"/>
  <c r="I11432" i="45"/>
  <c r="K11432" i="45" s="1"/>
  <c r="I11431" i="45"/>
  <c r="I11430" i="45"/>
  <c r="I11429" i="45"/>
  <c r="J11429" i="45" s="1"/>
  <c r="I11428" i="45"/>
  <c r="K11428" i="45" s="1"/>
  <c r="I11427" i="45"/>
  <c r="I11426" i="45"/>
  <c r="I11425" i="45"/>
  <c r="J11425" i="45" s="1"/>
  <c r="I11424" i="45"/>
  <c r="K11424" i="45" s="1"/>
  <c r="I11423" i="45"/>
  <c r="I11422" i="45"/>
  <c r="I11421" i="45"/>
  <c r="J11421" i="45" s="1"/>
  <c r="I11420" i="45"/>
  <c r="J11420" i="45" s="1"/>
  <c r="I11419" i="45"/>
  <c r="I11418" i="45"/>
  <c r="I11417" i="45"/>
  <c r="J11417" i="45" s="1"/>
  <c r="I11416" i="45"/>
  <c r="I11415" i="45"/>
  <c r="I11414" i="45"/>
  <c r="I11413" i="45"/>
  <c r="I11412" i="45"/>
  <c r="K11412" i="45" s="1"/>
  <c r="I11411" i="45"/>
  <c r="I11410" i="45"/>
  <c r="I11409" i="45"/>
  <c r="J11409" i="45" s="1"/>
  <c r="I11408" i="45"/>
  <c r="J11408" i="45" s="1"/>
  <c r="I11407" i="45"/>
  <c r="I11406" i="45"/>
  <c r="I11405" i="45"/>
  <c r="J11405" i="45" s="1"/>
  <c r="I11404" i="45"/>
  <c r="J11404" i="45" s="1"/>
  <c r="I11403" i="45"/>
  <c r="I11402" i="45"/>
  <c r="I11401" i="45"/>
  <c r="J11401" i="45" s="1"/>
  <c r="I11400" i="45"/>
  <c r="K11400" i="45" s="1"/>
  <c r="I11399" i="45"/>
  <c r="I11398" i="45"/>
  <c r="I11397" i="45"/>
  <c r="J11397" i="45" s="1"/>
  <c r="I11396" i="45"/>
  <c r="K11396" i="45" s="1"/>
  <c r="I11395" i="45"/>
  <c r="I11394" i="45"/>
  <c r="I11393" i="45"/>
  <c r="J11393" i="45" s="1"/>
  <c r="I11392" i="45"/>
  <c r="K11392" i="45" s="1"/>
  <c r="I11391" i="45"/>
  <c r="I11390" i="45"/>
  <c r="I11389" i="45"/>
  <c r="J11389" i="45" s="1"/>
  <c r="I11388" i="45"/>
  <c r="J11388" i="45" s="1"/>
  <c r="I11387" i="45"/>
  <c r="I11386" i="45"/>
  <c r="I11385" i="45"/>
  <c r="J11385" i="45" s="1"/>
  <c r="I11384" i="45"/>
  <c r="I11383" i="45"/>
  <c r="I11382" i="45"/>
  <c r="I11381" i="45"/>
  <c r="I11380" i="45"/>
  <c r="K11380" i="45" s="1"/>
  <c r="I11379" i="45"/>
  <c r="I11378" i="45"/>
  <c r="I11377" i="45"/>
  <c r="J11377" i="45" s="1"/>
  <c r="I11376" i="45"/>
  <c r="J11376" i="45" s="1"/>
  <c r="I11375" i="45"/>
  <c r="I11374" i="45"/>
  <c r="I11373" i="45"/>
  <c r="J11373" i="45" s="1"/>
  <c r="I11372" i="45"/>
  <c r="J11372" i="45" s="1"/>
  <c r="I11371" i="45"/>
  <c r="I11370" i="45"/>
  <c r="I11369" i="45"/>
  <c r="J11369" i="45" s="1"/>
  <c r="I11368" i="45"/>
  <c r="K11368" i="45" s="1"/>
  <c r="I11367" i="45"/>
  <c r="I11366" i="45"/>
  <c r="I11365" i="45"/>
  <c r="J11365" i="45" s="1"/>
  <c r="I11364" i="45"/>
  <c r="K11364" i="45" s="1"/>
  <c r="I11363" i="45"/>
  <c r="I11362" i="45"/>
  <c r="I11361" i="45"/>
  <c r="J11361" i="45" s="1"/>
  <c r="I11360" i="45"/>
  <c r="K11360" i="45" s="1"/>
  <c r="I11359" i="45"/>
  <c r="I11358" i="45"/>
  <c r="I11357" i="45"/>
  <c r="J11357" i="45" s="1"/>
  <c r="I11356" i="45"/>
  <c r="J11356" i="45" s="1"/>
  <c r="I11355" i="45"/>
  <c r="I11354" i="45"/>
  <c r="I11353" i="45"/>
  <c r="J11353" i="45" s="1"/>
  <c r="I11352" i="45"/>
  <c r="I11351" i="45"/>
  <c r="I11350" i="45"/>
  <c r="I11349" i="45"/>
  <c r="I11348" i="45"/>
  <c r="K11348" i="45" s="1"/>
  <c r="I11347" i="45"/>
  <c r="I11346" i="45"/>
  <c r="I11345" i="45"/>
  <c r="I11344" i="45"/>
  <c r="J11344" i="45" s="1"/>
  <c r="I11343" i="45"/>
  <c r="K11343" i="45" s="1"/>
  <c r="I11342" i="45"/>
  <c r="I11341" i="45"/>
  <c r="J11341" i="45" s="1"/>
  <c r="I11340" i="45"/>
  <c r="I11339" i="45"/>
  <c r="K11339" i="45" s="1"/>
  <c r="I11338" i="45"/>
  <c r="I11337" i="45"/>
  <c r="K11337" i="45" s="1"/>
  <c r="I11336" i="45"/>
  <c r="K11336" i="45" s="1"/>
  <c r="I11335" i="45"/>
  <c r="I11334" i="45"/>
  <c r="K11334" i="45" s="1"/>
  <c r="I11333" i="45"/>
  <c r="K11333" i="45" s="1"/>
  <c r="I11332" i="45"/>
  <c r="I11331" i="45"/>
  <c r="I11330" i="45"/>
  <c r="K11330" i="45" s="1"/>
  <c r="I11329" i="45"/>
  <c r="K11329" i="45" s="1"/>
  <c r="I11328" i="45"/>
  <c r="K11328" i="45" s="1"/>
  <c r="I11327" i="45"/>
  <c r="I11326" i="45"/>
  <c r="K11326" i="45" s="1"/>
  <c r="I11325" i="45"/>
  <c r="K11325" i="45" s="1"/>
  <c r="I11324" i="45"/>
  <c r="I11323" i="45"/>
  <c r="I11322" i="45"/>
  <c r="K11322" i="45" s="1"/>
  <c r="I11321" i="45"/>
  <c r="K11321" i="45" s="1"/>
  <c r="I11320" i="45"/>
  <c r="J11320" i="45" s="1"/>
  <c r="I11319" i="45"/>
  <c r="I11318" i="45"/>
  <c r="K11318" i="45" s="1"/>
  <c r="I11317" i="45"/>
  <c r="K11317" i="45" s="1"/>
  <c r="I11316" i="45"/>
  <c r="I11315" i="45"/>
  <c r="I11314" i="45"/>
  <c r="K11314" i="45" s="1"/>
  <c r="I11313" i="45"/>
  <c r="K11313" i="45" s="1"/>
  <c r="I11312" i="45"/>
  <c r="K11312" i="45" s="1"/>
  <c r="I11311" i="45"/>
  <c r="I11310" i="45"/>
  <c r="K11310" i="45" s="1"/>
  <c r="I11309" i="45"/>
  <c r="K11309" i="45" s="1"/>
  <c r="I11308" i="45"/>
  <c r="I11307" i="45"/>
  <c r="I11306" i="45"/>
  <c r="K11306" i="45" s="1"/>
  <c r="I11305" i="45"/>
  <c r="K11305" i="45" s="1"/>
  <c r="I11304" i="45"/>
  <c r="J11304" i="45" s="1"/>
  <c r="I199" i="45"/>
  <c r="I344" i="45" s="1"/>
  <c r="K344" i="45" s="1"/>
  <c r="A128" i="45"/>
  <c r="A127" i="45"/>
  <c r="A126" i="45"/>
  <c r="A125" i="45"/>
  <c r="A124" i="45"/>
  <c r="A123" i="45"/>
  <c r="A122" i="45"/>
  <c r="A121" i="45"/>
  <c r="A120" i="45"/>
  <c r="A119" i="45"/>
  <c r="A118" i="45"/>
  <c r="A117" i="45"/>
  <c r="A116" i="45"/>
  <c r="A115" i="45"/>
  <c r="A114" i="45"/>
  <c r="A113" i="45"/>
  <c r="A112" i="45"/>
  <c r="A111" i="45"/>
  <c r="A110" i="45"/>
  <c r="A109" i="45"/>
  <c r="A108" i="45"/>
  <c r="A107" i="45"/>
  <c r="A106" i="45"/>
  <c r="A105" i="45"/>
  <c r="A104" i="45"/>
  <c r="A103" i="45"/>
  <c r="A102" i="45"/>
  <c r="A101" i="45"/>
  <c r="A100" i="45"/>
  <c r="A99" i="45"/>
  <c r="A98" i="45"/>
  <c r="A97" i="45"/>
  <c r="A96" i="45"/>
  <c r="A95" i="45"/>
  <c r="A94" i="45"/>
  <c r="A93" i="45"/>
  <c r="A92" i="45"/>
  <c r="A91" i="45"/>
  <c r="A90" i="45"/>
  <c r="A89" i="45"/>
  <c r="A88" i="45"/>
  <c r="A87" i="45"/>
  <c r="A86" i="45"/>
  <c r="A85" i="45"/>
  <c r="A84" i="45"/>
  <c r="A83" i="45"/>
  <c r="A82" i="45"/>
  <c r="D81" i="45"/>
  <c r="P81" i="45" s="1"/>
  <c r="B81" i="45"/>
  <c r="A81" i="45"/>
  <c r="D80" i="45"/>
  <c r="M80" i="45" s="1"/>
  <c r="O80" i="45" s="1"/>
  <c r="B80" i="45"/>
  <c r="A80" i="45"/>
  <c r="D79" i="45"/>
  <c r="P79" i="45" s="1"/>
  <c r="B79" i="45"/>
  <c r="A79" i="45"/>
  <c r="D78" i="45"/>
  <c r="M78" i="45" s="1"/>
  <c r="O78" i="45" s="1"/>
  <c r="B78" i="45"/>
  <c r="A78" i="45"/>
  <c r="D77" i="45"/>
  <c r="P77" i="45" s="1"/>
  <c r="B77" i="45"/>
  <c r="A77" i="45"/>
  <c r="D76" i="45"/>
  <c r="M76" i="45" s="1"/>
  <c r="O76" i="45" s="1"/>
  <c r="B76" i="45"/>
  <c r="A76" i="45"/>
  <c r="D75" i="45"/>
  <c r="P75" i="45" s="1"/>
  <c r="B75" i="45"/>
  <c r="A75" i="45"/>
  <c r="D74" i="45"/>
  <c r="P74" i="45" s="1"/>
  <c r="B74" i="45"/>
  <c r="A74" i="45"/>
  <c r="D73" i="45"/>
  <c r="E73" i="45" s="1"/>
  <c r="H73" i="45" s="1"/>
  <c r="B73" i="45"/>
  <c r="A73" i="45"/>
  <c r="D71" i="45"/>
  <c r="D68" i="45"/>
  <c r="F68" i="45" s="1"/>
  <c r="B68" i="45"/>
  <c r="A68" i="45"/>
  <c r="D67" i="45"/>
  <c r="M67" i="45" s="1"/>
  <c r="O67" i="45" s="1"/>
  <c r="B67" i="45"/>
  <c r="A67" i="45"/>
  <c r="D66" i="45"/>
  <c r="F66" i="45" s="1"/>
  <c r="B66" i="45"/>
  <c r="A66" i="45"/>
  <c r="B65" i="45"/>
  <c r="D65" i="45" s="1"/>
  <c r="E65" i="45" s="1"/>
  <c r="H65" i="45" s="1"/>
  <c r="A65" i="45"/>
  <c r="B64" i="45"/>
  <c r="D64" i="45" s="1"/>
  <c r="A64" i="45"/>
  <c r="B63" i="45"/>
  <c r="D63" i="45" s="1"/>
  <c r="E63" i="45" s="1"/>
  <c r="H63" i="45" s="1"/>
  <c r="A63" i="45"/>
  <c r="B62" i="45"/>
  <c r="D62" i="45" s="1"/>
  <c r="A62" i="45"/>
  <c r="B61" i="45"/>
  <c r="D61" i="45" s="1"/>
  <c r="E61" i="45" s="1"/>
  <c r="H61" i="45" s="1"/>
  <c r="A61" i="45"/>
  <c r="B60" i="45"/>
  <c r="D60" i="45" s="1"/>
  <c r="A60" i="45"/>
  <c r="D58" i="45"/>
  <c r="D55" i="45"/>
  <c r="P55" i="45" s="1"/>
  <c r="B55" i="45"/>
  <c r="A55" i="45"/>
  <c r="D54" i="45"/>
  <c r="P54" i="45" s="1"/>
  <c r="B54" i="45"/>
  <c r="A54" i="45"/>
  <c r="D53" i="45"/>
  <c r="N53" i="45" s="1"/>
  <c r="B53" i="45"/>
  <c r="A53" i="45"/>
  <c r="D52" i="45"/>
  <c r="P52" i="45" s="1"/>
  <c r="B52" i="45"/>
  <c r="A52" i="45"/>
  <c r="D51" i="45"/>
  <c r="P51" i="45" s="1"/>
  <c r="B51" i="45"/>
  <c r="A51" i="45"/>
  <c r="B50" i="45"/>
  <c r="D50" i="45" s="1"/>
  <c r="A50" i="45"/>
  <c r="B49" i="45"/>
  <c r="D49" i="45" s="1"/>
  <c r="A49" i="45"/>
  <c r="B48" i="45"/>
  <c r="D48" i="45" s="1"/>
  <c r="A48" i="45"/>
  <c r="B47" i="45"/>
  <c r="D47" i="45" s="1"/>
  <c r="A47" i="45"/>
  <c r="D45" i="45"/>
  <c r="B42" i="45"/>
  <c r="D42" i="45" s="1"/>
  <c r="A42" i="45"/>
  <c r="B41" i="45"/>
  <c r="D41" i="45" s="1"/>
  <c r="A41" i="45"/>
  <c r="B40" i="45"/>
  <c r="D40" i="45" s="1"/>
  <c r="E40" i="45" s="1"/>
  <c r="H40" i="45" s="1"/>
  <c r="A40" i="45"/>
  <c r="B39" i="45"/>
  <c r="D39" i="45" s="1"/>
  <c r="A39" i="45"/>
  <c r="B38" i="45"/>
  <c r="D38" i="45" s="1"/>
  <c r="E38" i="45" s="1"/>
  <c r="H38" i="45" s="1"/>
  <c r="A38" i="45"/>
  <c r="B37" i="45"/>
  <c r="D37" i="45" s="1"/>
  <c r="A37" i="45"/>
  <c r="B36" i="45"/>
  <c r="D36" i="45" s="1"/>
  <c r="E36" i="45" s="1"/>
  <c r="H36" i="45" s="1"/>
  <c r="A36" i="45"/>
  <c r="B35" i="45"/>
  <c r="D35" i="45" s="1"/>
  <c r="A35" i="45"/>
  <c r="B34" i="45"/>
  <c r="D34" i="45" s="1"/>
  <c r="E34" i="45" s="1"/>
  <c r="H34" i="45" s="1"/>
  <c r="A34" i="45"/>
  <c r="D32" i="45"/>
  <c r="B29" i="45"/>
  <c r="D29" i="45" s="1"/>
  <c r="A29" i="45"/>
  <c r="B28" i="45"/>
  <c r="D28" i="45" s="1"/>
  <c r="A28" i="45"/>
  <c r="B27" i="45"/>
  <c r="D27" i="45" s="1"/>
  <c r="A27" i="45"/>
  <c r="B26" i="45"/>
  <c r="D26" i="45" s="1"/>
  <c r="A26" i="45"/>
  <c r="B25" i="45"/>
  <c r="D25" i="45" s="1"/>
  <c r="A25" i="45"/>
  <c r="B24" i="45"/>
  <c r="D24" i="45" s="1"/>
  <c r="A24" i="45"/>
  <c r="B23" i="45"/>
  <c r="D23" i="45" s="1"/>
  <c r="A23" i="45"/>
  <c r="B22" i="45"/>
  <c r="D22" i="45" s="1"/>
  <c r="A22" i="45"/>
  <c r="B21" i="45"/>
  <c r="D21" i="45" s="1"/>
  <c r="A21" i="45"/>
  <c r="D19" i="45"/>
  <c r="B16" i="45"/>
  <c r="D16" i="45" s="1"/>
  <c r="A16" i="45"/>
  <c r="B15" i="45"/>
  <c r="D15" i="45" s="1"/>
  <c r="A15" i="45"/>
  <c r="B14" i="45"/>
  <c r="D14" i="45" s="1"/>
  <c r="A14" i="45"/>
  <c r="B13" i="45"/>
  <c r="D13" i="45" s="1"/>
  <c r="A13" i="45"/>
  <c r="B12" i="45"/>
  <c r="D12" i="45" s="1"/>
  <c r="A12" i="45"/>
  <c r="B11" i="45"/>
  <c r="D11" i="45" s="1"/>
  <c r="A11" i="45"/>
  <c r="B10" i="45"/>
  <c r="D10" i="45" s="1"/>
  <c r="A10" i="45"/>
  <c r="B9" i="45"/>
  <c r="D9" i="45" s="1"/>
  <c r="A9" i="45"/>
  <c r="B8" i="45"/>
  <c r="D8" i="45" s="1"/>
  <c r="A8" i="45"/>
  <c r="D5" i="45"/>
  <c r="J12263" i="45" l="1"/>
  <c r="K14714" i="45"/>
  <c r="K12935" i="45"/>
  <c r="K13869" i="45"/>
  <c r="K11397" i="45"/>
  <c r="J11400" i="45"/>
  <c r="J13451" i="45"/>
  <c r="J11620" i="45"/>
  <c r="K12116" i="45"/>
  <c r="J12139" i="45"/>
  <c r="J13911" i="45"/>
  <c r="J13914" i="45"/>
  <c r="K12196" i="45"/>
  <c r="J11856" i="45"/>
  <c r="J12199" i="45"/>
  <c r="K13195" i="45"/>
  <c r="K13861" i="45"/>
  <c r="K11964" i="45"/>
  <c r="K13657" i="45"/>
  <c r="J13660" i="45"/>
  <c r="K13864" i="45"/>
  <c r="K14091" i="45"/>
  <c r="J14578" i="45"/>
  <c r="J12206" i="45"/>
  <c r="J12380" i="45"/>
  <c r="K13202" i="45"/>
  <c r="K13959" i="45"/>
  <c r="J14700" i="45"/>
  <c r="J11336" i="45"/>
  <c r="J11675" i="45"/>
  <c r="K11883" i="45"/>
  <c r="J12072" i="45"/>
  <c r="K12865" i="45"/>
  <c r="J12887" i="45"/>
  <c r="K13023" i="45"/>
  <c r="J13311" i="45"/>
  <c r="K13547" i="45"/>
  <c r="J14071" i="45"/>
  <c r="J14073" i="45"/>
  <c r="K14123" i="45"/>
  <c r="J14158" i="45"/>
  <c r="K14201" i="45"/>
  <c r="K14270" i="45"/>
  <c r="J14273" i="45"/>
  <c r="K14686" i="45"/>
  <c r="J14712" i="45"/>
  <c r="J11898" i="45"/>
  <c r="K13055" i="45"/>
  <c r="J13263" i="45"/>
  <c r="J13269" i="45"/>
  <c r="J13323" i="45"/>
  <c r="K13729" i="45"/>
  <c r="J14241" i="45"/>
  <c r="J14341" i="45"/>
  <c r="J14352" i="45"/>
  <c r="K11652" i="45"/>
  <c r="J11748" i="45"/>
  <c r="J11876" i="45"/>
  <c r="K12075" i="45"/>
  <c r="K11461" i="45"/>
  <c r="J11464" i="45"/>
  <c r="K11780" i="45"/>
  <c r="J11803" i="45"/>
  <c r="K12056" i="45"/>
  <c r="J12059" i="45"/>
  <c r="J12103" i="45"/>
  <c r="K12160" i="45"/>
  <c r="J12175" i="45"/>
  <c r="J12219" i="45"/>
  <c r="J12226" i="45"/>
  <c r="K12304" i="45"/>
  <c r="K12413" i="45"/>
  <c r="J12416" i="45"/>
  <c r="K12873" i="45"/>
  <c r="J12895" i="45"/>
  <c r="K11552" i="45"/>
  <c r="K11696" i="45"/>
  <c r="J11707" i="45"/>
  <c r="J12034" i="45"/>
  <c r="K12340" i="45"/>
  <c r="K12625" i="45"/>
  <c r="J12628" i="45"/>
  <c r="J13439" i="45"/>
  <c r="K13701" i="45"/>
  <c r="J13704" i="45"/>
  <c r="J13715" i="45"/>
  <c r="K13741" i="45"/>
  <c r="K13865" i="45"/>
  <c r="K13875" i="45"/>
  <c r="K13956" i="45"/>
  <c r="K14492" i="45"/>
  <c r="J14495" i="45"/>
  <c r="J14562" i="45"/>
  <c r="J11348" i="45"/>
  <c r="K11429" i="45"/>
  <c r="J11432" i="45"/>
  <c r="J11588" i="45"/>
  <c r="K11632" i="45"/>
  <c r="J11643" i="45"/>
  <c r="J11716" i="45"/>
  <c r="K11760" i="45"/>
  <c r="J11771" i="45"/>
  <c r="J11844" i="45"/>
  <c r="J11851" i="45"/>
  <c r="K11955" i="45"/>
  <c r="J11962" i="45"/>
  <c r="J11972" i="45"/>
  <c r="K11979" i="45"/>
  <c r="J12024" i="45"/>
  <c r="K12269" i="45"/>
  <c r="J12272" i="45"/>
  <c r="K12789" i="45"/>
  <c r="J12811" i="45"/>
  <c r="K12833" i="45"/>
  <c r="J12951" i="45"/>
  <c r="K13119" i="45"/>
  <c r="J13375" i="45"/>
  <c r="K13491" i="45"/>
  <c r="J13579" i="45"/>
  <c r="J13625" i="45"/>
  <c r="K13756" i="45"/>
  <c r="K13793" i="45"/>
  <c r="J13816" i="45"/>
  <c r="K14016" i="45"/>
  <c r="J14019" i="45"/>
  <c r="J14051" i="45"/>
  <c r="J14057" i="45"/>
  <c r="J14103" i="45"/>
  <c r="J14105" i="45"/>
  <c r="J14166" i="45"/>
  <c r="J14305" i="45"/>
  <c r="J14515" i="45"/>
  <c r="K14879" i="45"/>
  <c r="K11304" i="45"/>
  <c r="J11611" i="45"/>
  <c r="J11684" i="45"/>
  <c r="J11739" i="45"/>
  <c r="J11812" i="45"/>
  <c r="K12725" i="45"/>
  <c r="K12732" i="45"/>
  <c r="J12739" i="45"/>
  <c r="K12805" i="45"/>
  <c r="J12819" i="45"/>
  <c r="K12841" i="45"/>
  <c r="J12911" i="45"/>
  <c r="K12991" i="45"/>
  <c r="K13151" i="45"/>
  <c r="J13223" i="45"/>
  <c r="K13238" i="45"/>
  <c r="J13387" i="45"/>
  <c r="K13499" i="45"/>
  <c r="K13673" i="45"/>
  <c r="J13676" i="45"/>
  <c r="J13733" i="45"/>
  <c r="K13988" i="45"/>
  <c r="J13991" i="45"/>
  <c r="J14039" i="45"/>
  <c r="J14041" i="45"/>
  <c r="J14055" i="45"/>
  <c r="J14101" i="45"/>
  <c r="K14193" i="45"/>
  <c r="K14261" i="45"/>
  <c r="K14317" i="45"/>
  <c r="K14519" i="45"/>
  <c r="J14546" i="45"/>
  <c r="J14595" i="45"/>
  <c r="K11824" i="45"/>
  <c r="J11835" i="45"/>
  <c r="J11908" i="45"/>
  <c r="K11915" i="45"/>
  <c r="J11930" i="45"/>
  <c r="J11992" i="45"/>
  <c r="K12011" i="45"/>
  <c r="K12079" i="45"/>
  <c r="K12420" i="45"/>
  <c r="J13731" i="45"/>
  <c r="J13743" i="45"/>
  <c r="K13773" i="45"/>
  <c r="J13784" i="45"/>
  <c r="K13825" i="45"/>
  <c r="J14611" i="45"/>
  <c r="K14622" i="45"/>
  <c r="K12134" i="45"/>
  <c r="J12134" i="45"/>
  <c r="J14835" i="45"/>
  <c r="K14835" i="45"/>
  <c r="K12084" i="45"/>
  <c r="J12084" i="45"/>
  <c r="K12164" i="45"/>
  <c r="J12164" i="45"/>
  <c r="K12191" i="45"/>
  <c r="J12191" i="45"/>
  <c r="J12361" i="45"/>
  <c r="K12361" i="45"/>
  <c r="K12396" i="45"/>
  <c r="J12396" i="45"/>
  <c r="K12660" i="45"/>
  <c r="J12660" i="45"/>
  <c r="J13103" i="45"/>
  <c r="K13103" i="45"/>
  <c r="K13343" i="45"/>
  <c r="J13343" i="45"/>
  <c r="K13763" i="45"/>
  <c r="J13763" i="45"/>
  <c r="K11320" i="45"/>
  <c r="K11485" i="45"/>
  <c r="J11488" i="45"/>
  <c r="K11525" i="45"/>
  <c r="J11528" i="45"/>
  <c r="K11564" i="45"/>
  <c r="J11600" i="45"/>
  <c r="J11623" i="45"/>
  <c r="J11664" i="45"/>
  <c r="J11687" i="45"/>
  <c r="J11728" i="45"/>
  <c r="J11751" i="45"/>
  <c r="J11792" i="45"/>
  <c r="J11815" i="45"/>
  <c r="J11860" i="45"/>
  <c r="J11867" i="45"/>
  <c r="K11891" i="45"/>
  <c r="K11904" i="45"/>
  <c r="J11928" i="45"/>
  <c r="K11960" i="45"/>
  <c r="J11960" i="45"/>
  <c r="K11999" i="45"/>
  <c r="J11999" i="45"/>
  <c r="J12028" i="45"/>
  <c r="K12188" i="45"/>
  <c r="J12188" i="45"/>
  <c r="K12224" i="45"/>
  <c r="J12224" i="45"/>
  <c r="J12393" i="45"/>
  <c r="K12393" i="45"/>
  <c r="J12657" i="45"/>
  <c r="K12657" i="45"/>
  <c r="J12959" i="45"/>
  <c r="K12959" i="45"/>
  <c r="J13135" i="45"/>
  <c r="K13135" i="45"/>
  <c r="J13178" i="45"/>
  <c r="K13178" i="45"/>
  <c r="K13797" i="45"/>
  <c r="J13797" i="45"/>
  <c r="K13824" i="45"/>
  <c r="J13824" i="45"/>
  <c r="K13855" i="45"/>
  <c r="J13855" i="45"/>
  <c r="K14023" i="45"/>
  <c r="J14023" i="45"/>
  <c r="J14177" i="45"/>
  <c r="K14177" i="45"/>
  <c r="K14257" i="45"/>
  <c r="J14257" i="45"/>
  <c r="K14309" i="45"/>
  <c r="J14309" i="45"/>
  <c r="K14386" i="45"/>
  <c r="J14386" i="45"/>
  <c r="K14410" i="45"/>
  <c r="J14410" i="45"/>
  <c r="K14486" i="45"/>
  <c r="J14486" i="45"/>
  <c r="K14587" i="45"/>
  <c r="J14587" i="45"/>
  <c r="K14602" i="45"/>
  <c r="J14602" i="45"/>
  <c r="J14710" i="45"/>
  <c r="K14710" i="45"/>
  <c r="K14732" i="45"/>
  <c r="J14732" i="45"/>
  <c r="K14832" i="45"/>
  <c r="J14832" i="45"/>
  <c r="K12002" i="45"/>
  <c r="J12002" i="45"/>
  <c r="J12477" i="45"/>
  <c r="K12477" i="45"/>
  <c r="J13071" i="45"/>
  <c r="K13071" i="45"/>
  <c r="J13459" i="45"/>
  <c r="K13459" i="45"/>
  <c r="K13563" i="45"/>
  <c r="J13563" i="45"/>
  <c r="K13651" i="45"/>
  <c r="J13651" i="45"/>
  <c r="J13888" i="45"/>
  <c r="K13888" i="45"/>
  <c r="K14089" i="45"/>
  <c r="J14089" i="45"/>
  <c r="J14694" i="45"/>
  <c r="K14694" i="45"/>
  <c r="K11996" i="45"/>
  <c r="J11996" i="45"/>
  <c r="J12019" i="45"/>
  <c r="K12019" i="45"/>
  <c r="K12132" i="45"/>
  <c r="J12132" i="45"/>
  <c r="K12147" i="45"/>
  <c r="J12147" i="45"/>
  <c r="J12612" i="45"/>
  <c r="K12612" i="45"/>
  <c r="J12849" i="45"/>
  <c r="K12849" i="45"/>
  <c r="J13007" i="45"/>
  <c r="K13007" i="45"/>
  <c r="J13167" i="45"/>
  <c r="K13167" i="45"/>
  <c r="J13254" i="45"/>
  <c r="K13254" i="45"/>
  <c r="K13407" i="45"/>
  <c r="J13407" i="45"/>
  <c r="K13515" i="45"/>
  <c r="J13515" i="45"/>
  <c r="K13641" i="45"/>
  <c r="J13641" i="45"/>
  <c r="K13688" i="45"/>
  <c r="J13688" i="45"/>
  <c r="K13761" i="45"/>
  <c r="J13761" i="45"/>
  <c r="J13844" i="45"/>
  <c r="K13844" i="45"/>
  <c r="K13906" i="45"/>
  <c r="J13906" i="45"/>
  <c r="J14020" i="45"/>
  <c r="K14020" i="45"/>
  <c r="K14269" i="45"/>
  <c r="J14269" i="45"/>
  <c r="K14321" i="45"/>
  <c r="J14321" i="45"/>
  <c r="J14447" i="45"/>
  <c r="K14447" i="45"/>
  <c r="K14531" i="45"/>
  <c r="J14531" i="45"/>
  <c r="J14599" i="45"/>
  <c r="K14599" i="45"/>
  <c r="K11468" i="45"/>
  <c r="K11500" i="45"/>
  <c r="K11549" i="45"/>
  <c r="J11591" i="45"/>
  <c r="J11655" i="45"/>
  <c r="J11719" i="45"/>
  <c r="J11783" i="45"/>
  <c r="J11872" i="45"/>
  <c r="J11896" i="45"/>
  <c r="K11923" i="45"/>
  <c r="J11940" i="45"/>
  <c r="K11947" i="45"/>
  <c r="K12016" i="45"/>
  <c r="J12016" i="45"/>
  <c r="K12140" i="45"/>
  <c r="J12140" i="45"/>
  <c r="K12167" i="45"/>
  <c r="J12167" i="45"/>
  <c r="K12204" i="45"/>
  <c r="J12204" i="45"/>
  <c r="J12237" i="45"/>
  <c r="K12237" i="45"/>
  <c r="K12364" i="45"/>
  <c r="J12364" i="45"/>
  <c r="K12480" i="45"/>
  <c r="J12480" i="45"/>
  <c r="K12919" i="45"/>
  <c r="J12919" i="45"/>
  <c r="J13039" i="45"/>
  <c r="K13039" i="45"/>
  <c r="J13685" i="45"/>
  <c r="K13685" i="45"/>
  <c r="K13792" i="45"/>
  <c r="J13792" i="45"/>
  <c r="K13833" i="45"/>
  <c r="J13833" i="45"/>
  <c r="K13903" i="45"/>
  <c r="J13903" i="45"/>
  <c r="K14025" i="45"/>
  <c r="J14025" i="45"/>
  <c r="K14099" i="45"/>
  <c r="J14099" i="45"/>
  <c r="J14266" i="45"/>
  <c r="K14266" i="45"/>
  <c r="K14468" i="45"/>
  <c r="J14468" i="45"/>
  <c r="K14514" i="45"/>
  <c r="J14514" i="45"/>
  <c r="K14662" i="45"/>
  <c r="J14662" i="45"/>
  <c r="K14730" i="45"/>
  <c r="J14730" i="45"/>
  <c r="J12231" i="45"/>
  <c r="K12333" i="45"/>
  <c r="J12336" i="45"/>
  <c r="K12445" i="45"/>
  <c r="J12448" i="45"/>
  <c r="K12857" i="45"/>
  <c r="J12903" i="45"/>
  <c r="K12927" i="45"/>
  <c r="K12983" i="45"/>
  <c r="J13005" i="45"/>
  <c r="K13015" i="45"/>
  <c r="J13037" i="45"/>
  <c r="K13047" i="45"/>
  <c r="J13069" i="45"/>
  <c r="K13079" i="45"/>
  <c r="J13101" i="45"/>
  <c r="K13111" i="45"/>
  <c r="J13133" i="45"/>
  <c r="K13143" i="45"/>
  <c r="J13165" i="45"/>
  <c r="K13211" i="45"/>
  <c r="J13214" i="45"/>
  <c r="J13295" i="45"/>
  <c r="J13359" i="45"/>
  <c r="J13423" i="45"/>
  <c r="J13483" i="45"/>
  <c r="K13523" i="45"/>
  <c r="J13720" i="45"/>
  <c r="K13748" i="45"/>
  <c r="J13805" i="45"/>
  <c r="J13807" i="45"/>
  <c r="K13936" i="45"/>
  <c r="J13939" i="45"/>
  <c r="K13979" i="45"/>
  <c r="J14067" i="45"/>
  <c r="J14083" i="45"/>
  <c r="J14115" i="45"/>
  <c r="K14185" i="45"/>
  <c r="J14214" i="45"/>
  <c r="J14282" i="45"/>
  <c r="J14304" i="45"/>
  <c r="K14451" i="45"/>
  <c r="J14476" i="45"/>
  <c r="K14496" i="45"/>
  <c r="J14563" i="45"/>
  <c r="J14594" i="45"/>
  <c r="J14610" i="45"/>
  <c r="K14678" i="45"/>
  <c r="J14708" i="45"/>
  <c r="J14726" i="45"/>
  <c r="J14728" i="45"/>
  <c r="J14772" i="45"/>
  <c r="J14859" i="45"/>
  <c r="K14884" i="45"/>
  <c r="J11984" i="45"/>
  <c r="K11987" i="45"/>
  <c r="J12040" i="45"/>
  <c r="K12377" i="45"/>
  <c r="K12452" i="45"/>
  <c r="K13087" i="45"/>
  <c r="K14286" i="45"/>
  <c r="K14322" i="45"/>
  <c r="J14325" i="45"/>
  <c r="J14366" i="45"/>
  <c r="K14369" i="45"/>
  <c r="K14390" i="45"/>
  <c r="K14393" i="45"/>
  <c r="J14431" i="45"/>
  <c r="J14446" i="45"/>
  <c r="K14455" i="45"/>
  <c r="K14539" i="45"/>
  <c r="K14571" i="45"/>
  <c r="K14682" i="45"/>
  <c r="K14702" i="45"/>
  <c r="J14716" i="45"/>
  <c r="K14788" i="45"/>
  <c r="K14799" i="45"/>
  <c r="K12007" i="45"/>
  <c r="J12007" i="45"/>
  <c r="J12285" i="45"/>
  <c r="K12285" i="45"/>
  <c r="K12504" i="45"/>
  <c r="J12504" i="45"/>
  <c r="K13274" i="45"/>
  <c r="J13274" i="45"/>
  <c r="K14402" i="45"/>
  <c r="J14402" i="45"/>
  <c r="K14510" i="45"/>
  <c r="J14510" i="45"/>
  <c r="J14767" i="45"/>
  <c r="K14767" i="45"/>
  <c r="N81" i="45"/>
  <c r="K11404" i="45"/>
  <c r="K11440" i="45"/>
  <c r="K11472" i="45"/>
  <c r="K11517" i="45"/>
  <c r="J11520" i="45"/>
  <c r="K11532" i="45"/>
  <c r="K11581" i="45"/>
  <c r="J11584" i="45"/>
  <c r="J11595" i="45"/>
  <c r="J11604" i="45"/>
  <c r="J11616" i="45"/>
  <c r="J11627" i="45"/>
  <c r="J11636" i="45"/>
  <c r="J11648" i="45"/>
  <c r="J11659" i="45"/>
  <c r="J11668" i="45"/>
  <c r="J11680" i="45"/>
  <c r="J11691" i="45"/>
  <c r="J11700" i="45"/>
  <c r="J11712" i="45"/>
  <c r="J11723" i="45"/>
  <c r="J11732" i="45"/>
  <c r="J11744" i="45"/>
  <c r="J11755" i="45"/>
  <c r="J11764" i="45"/>
  <c r="J11776" i="45"/>
  <c r="J11787" i="45"/>
  <c r="J11796" i="45"/>
  <c r="J11808" i="45"/>
  <c r="J11819" i="45"/>
  <c r="J11828" i="45"/>
  <c r="J11840" i="45"/>
  <c r="K11863" i="45"/>
  <c r="J11863" i="45"/>
  <c r="K11887" i="45"/>
  <c r="J11887" i="45"/>
  <c r="K11906" i="45"/>
  <c r="J11906" i="45"/>
  <c r="K11932" i="45"/>
  <c r="K11968" i="45"/>
  <c r="K11975" i="45"/>
  <c r="J11975" i="45"/>
  <c r="K12004" i="45"/>
  <c r="J12004" i="45"/>
  <c r="K12038" i="45"/>
  <c r="J12038" i="45"/>
  <c r="K12044" i="45"/>
  <c r="K12052" i="45"/>
  <c r="J12052" i="45"/>
  <c r="K12055" i="45"/>
  <c r="K12112" i="45"/>
  <c r="J12155" i="45"/>
  <c r="K12155" i="45"/>
  <c r="K12162" i="45"/>
  <c r="J12162" i="45"/>
  <c r="K12195" i="45"/>
  <c r="J12501" i="45"/>
  <c r="K12501" i="45"/>
  <c r="J12513" i="45"/>
  <c r="K12513" i="45"/>
  <c r="K12516" i="45"/>
  <c r="J12520" i="45"/>
  <c r="K12520" i="45"/>
  <c r="K12723" i="45"/>
  <c r="J12723" i="45"/>
  <c r="K12799" i="45"/>
  <c r="J12799" i="45"/>
  <c r="K12839" i="45"/>
  <c r="J12839" i="45"/>
  <c r="K12871" i="45"/>
  <c r="J12871" i="45"/>
  <c r="K12967" i="45"/>
  <c r="J12967" i="45"/>
  <c r="K12997" i="45"/>
  <c r="J12997" i="45"/>
  <c r="K13061" i="45"/>
  <c r="J13061" i="45"/>
  <c r="K13125" i="45"/>
  <c r="J13125" i="45"/>
  <c r="J13186" i="45"/>
  <c r="K13186" i="45"/>
  <c r="J13271" i="45"/>
  <c r="K13271" i="45"/>
  <c r="K13355" i="45"/>
  <c r="J13355" i="45"/>
  <c r="K13467" i="45"/>
  <c r="J13467" i="45"/>
  <c r="K12066" i="45"/>
  <c r="J12066" i="45"/>
  <c r="J12609" i="45"/>
  <c r="K12609" i="45"/>
  <c r="J13246" i="45"/>
  <c r="K13246" i="45"/>
  <c r="K13391" i="45"/>
  <c r="J13391" i="45"/>
  <c r="J13507" i="45"/>
  <c r="K13507" i="45"/>
  <c r="K13747" i="45"/>
  <c r="J13747" i="45"/>
  <c r="J14205" i="45"/>
  <c r="K14205" i="45"/>
  <c r="K14249" i="45"/>
  <c r="J14249" i="45"/>
  <c r="K14349" i="45"/>
  <c r="J14349" i="45"/>
  <c r="K14523" i="45"/>
  <c r="J14523" i="45"/>
  <c r="K14547" i="45"/>
  <c r="J14547" i="45"/>
  <c r="K14800" i="45"/>
  <c r="J14800" i="45"/>
  <c r="N52" i="45"/>
  <c r="F53" i="45"/>
  <c r="F80" i="45"/>
  <c r="J11312" i="45"/>
  <c r="J11328" i="45"/>
  <c r="K11365" i="45"/>
  <c r="J11368" i="45"/>
  <c r="K11341" i="45"/>
  <c r="K11344" i="45"/>
  <c r="K11376" i="45"/>
  <c r="K11408" i="45"/>
  <c r="K11493" i="45"/>
  <c r="J11496" i="45"/>
  <c r="K11557" i="45"/>
  <c r="J11560" i="45"/>
  <c r="J11607" i="45"/>
  <c r="J11639" i="45"/>
  <c r="J11671" i="45"/>
  <c r="J11703" i="45"/>
  <c r="J11735" i="45"/>
  <c r="J11767" i="45"/>
  <c r="J11799" i="45"/>
  <c r="J11831" i="45"/>
  <c r="K11847" i="45"/>
  <c r="J11847" i="45"/>
  <c r="K11900" i="45"/>
  <c r="K11936" i="45"/>
  <c r="K11943" i="45"/>
  <c r="J11943" i="45"/>
  <c r="J12032" i="45"/>
  <c r="K12032" i="45"/>
  <c r="K12064" i="45"/>
  <c r="K12087" i="45"/>
  <c r="J12087" i="45"/>
  <c r="K12131" i="45"/>
  <c r="K12152" i="45"/>
  <c r="J12152" i="45"/>
  <c r="K12208" i="45"/>
  <c r="J12208" i="45"/>
  <c r="K12211" i="45"/>
  <c r="K12215" i="45"/>
  <c r="J12215" i="45"/>
  <c r="J12545" i="45"/>
  <c r="K12545" i="45"/>
  <c r="K12548" i="45"/>
  <c r="J12552" i="45"/>
  <c r="K12552" i="45"/>
  <c r="J12716" i="45"/>
  <c r="K12716" i="45"/>
  <c r="K13307" i="45"/>
  <c r="J13307" i="45"/>
  <c r="K13435" i="45"/>
  <c r="J13435" i="45"/>
  <c r="K13531" i="45"/>
  <c r="J13531" i="45"/>
  <c r="K11879" i="45"/>
  <c r="J11879" i="45"/>
  <c r="K11919" i="45"/>
  <c r="J11919" i="45"/>
  <c r="K11938" i="45"/>
  <c r="J11938" i="45"/>
  <c r="K11994" i="45"/>
  <c r="J11994" i="45"/>
  <c r="K12126" i="45"/>
  <c r="J12126" i="45"/>
  <c r="J12301" i="45"/>
  <c r="K12301" i="45"/>
  <c r="J12488" i="45"/>
  <c r="K12488" i="45"/>
  <c r="K13021" i="45"/>
  <c r="J13021" i="45"/>
  <c r="K13085" i="45"/>
  <c r="J13085" i="45"/>
  <c r="K13149" i="45"/>
  <c r="J13149" i="45"/>
  <c r="K13555" i="45"/>
  <c r="J13555" i="45"/>
  <c r="J13915" i="45"/>
  <c r="K13915" i="45"/>
  <c r="K14121" i="45"/>
  <c r="J14121" i="45"/>
  <c r="K14277" i="45"/>
  <c r="J14277" i="45"/>
  <c r="K14394" i="45"/>
  <c r="J14394" i="45"/>
  <c r="J14690" i="45"/>
  <c r="K14690" i="45"/>
  <c r="K14804" i="45"/>
  <c r="J14804" i="45"/>
  <c r="K11911" i="45"/>
  <c r="J11911" i="45"/>
  <c r="K11951" i="45"/>
  <c r="J11951" i="45"/>
  <c r="K11970" i="45"/>
  <c r="J11970" i="45"/>
  <c r="K12026" i="45"/>
  <c r="J12026" i="45"/>
  <c r="K12114" i="45"/>
  <c r="J12114" i="45"/>
  <c r="J12180" i="45"/>
  <c r="K12180" i="45"/>
  <c r="K12247" i="45"/>
  <c r="J12247" i="45"/>
  <c r="K12288" i="45"/>
  <c r="J12288" i="45"/>
  <c r="J12577" i="45"/>
  <c r="K12577" i="45"/>
  <c r="K12580" i="45"/>
  <c r="J12584" i="45"/>
  <c r="K12584" i="45"/>
  <c r="J12641" i="45"/>
  <c r="K12641" i="45"/>
  <c r="K12644" i="45"/>
  <c r="J12709" i="45"/>
  <c r="K12709" i="45"/>
  <c r="K12855" i="45"/>
  <c r="J12855" i="45"/>
  <c r="J12943" i="45"/>
  <c r="K12943" i="45"/>
  <c r="J13031" i="45"/>
  <c r="K13031" i="45"/>
  <c r="J13095" i="45"/>
  <c r="K13095" i="45"/>
  <c r="J13159" i="45"/>
  <c r="K13159" i="45"/>
  <c r="J13198" i="45"/>
  <c r="K13198" i="45"/>
  <c r="K12981" i="45"/>
  <c r="J12981" i="45"/>
  <c r="K13045" i="45"/>
  <c r="J13045" i="45"/>
  <c r="K13109" i="45"/>
  <c r="J13109" i="45"/>
  <c r="K13173" i="45"/>
  <c r="J13173" i="45"/>
  <c r="J13219" i="45"/>
  <c r="K13219" i="45"/>
  <c r="K13282" i="45"/>
  <c r="J13282" i="45"/>
  <c r="K13403" i="45"/>
  <c r="J13403" i="45"/>
  <c r="K13716" i="45"/>
  <c r="J13716" i="45"/>
  <c r="J14003" i="45"/>
  <c r="K14003" i="45"/>
  <c r="J14107" i="45"/>
  <c r="K14107" i="45"/>
  <c r="K14181" i="45"/>
  <c r="J14181" i="45"/>
  <c r="K14224" i="45"/>
  <c r="J14224" i="45"/>
  <c r="J14274" i="45"/>
  <c r="K14274" i="45"/>
  <c r="K14342" i="45"/>
  <c r="J14342" i="45"/>
  <c r="J14389" i="45"/>
  <c r="K14389" i="45"/>
  <c r="J14414" i="45"/>
  <c r="K14414" i="45"/>
  <c r="J14670" i="45"/>
  <c r="K14670" i="45"/>
  <c r="J14718" i="45"/>
  <c r="K14718" i="45"/>
  <c r="K14736" i="45"/>
  <c r="J14736" i="45"/>
  <c r="K14740" i="45"/>
  <c r="J14740" i="45"/>
  <c r="K14779" i="45"/>
  <c r="J14779" i="45"/>
  <c r="K14843" i="45"/>
  <c r="J14843" i="45"/>
  <c r="J14899" i="45"/>
  <c r="K14899" i="45"/>
  <c r="K13029" i="45"/>
  <c r="J13029" i="45"/>
  <c r="K13093" i="45"/>
  <c r="J13093" i="45"/>
  <c r="K13157" i="45"/>
  <c r="J13157" i="45"/>
  <c r="K13206" i="45"/>
  <c r="J13206" i="45"/>
  <c r="J13279" i="45"/>
  <c r="K13279" i="45"/>
  <c r="K13371" i="45"/>
  <c r="J13371" i="45"/>
  <c r="K13539" i="45"/>
  <c r="J13539" i="45"/>
  <c r="K13571" i="45"/>
  <c r="J13571" i="45"/>
  <c r="K13656" i="45"/>
  <c r="J13656" i="45"/>
  <c r="J13696" i="45"/>
  <c r="K13696" i="45"/>
  <c r="K13724" i="45"/>
  <c r="J13724" i="45"/>
  <c r="K13987" i="45"/>
  <c r="J13987" i="45"/>
  <c r="K14087" i="45"/>
  <c r="J14087" i="45"/>
  <c r="K14138" i="45"/>
  <c r="J14138" i="45"/>
  <c r="K14313" i="45"/>
  <c r="J14313" i="45"/>
  <c r="K14480" i="45"/>
  <c r="J14480" i="45"/>
  <c r="J14603" i="45"/>
  <c r="K14603" i="45"/>
  <c r="J14776" i="45"/>
  <c r="K14776" i="45"/>
  <c r="J14888" i="45"/>
  <c r="K14888" i="45"/>
  <c r="K12773" i="45"/>
  <c r="K12780" i="45"/>
  <c r="J12787" i="45"/>
  <c r="J12807" i="45"/>
  <c r="K12813" i="45"/>
  <c r="J12831" i="45"/>
  <c r="J12847" i="45"/>
  <c r="J12863" i="45"/>
  <c r="J12879" i="45"/>
  <c r="K12975" i="45"/>
  <c r="J12989" i="45"/>
  <c r="K12999" i="45"/>
  <c r="K13013" i="45"/>
  <c r="J13013" i="45"/>
  <c r="J13053" i="45"/>
  <c r="K13063" i="45"/>
  <c r="K13077" i="45"/>
  <c r="J13077" i="45"/>
  <c r="J13117" i="45"/>
  <c r="K13127" i="45"/>
  <c r="K13141" i="45"/>
  <c r="J13141" i="45"/>
  <c r="J13191" i="45"/>
  <c r="J13235" i="45"/>
  <c r="K13258" i="45"/>
  <c r="J13267" i="45"/>
  <c r="J13291" i="45"/>
  <c r="J13327" i="45"/>
  <c r="K13339" i="45"/>
  <c r="J13339" i="45"/>
  <c r="J13419" i="45"/>
  <c r="K13475" i="45"/>
  <c r="K13632" i="45"/>
  <c r="J13632" i="45"/>
  <c r="J13680" i="45"/>
  <c r="K13680" i="45"/>
  <c r="J13721" i="45"/>
  <c r="K13721" i="45"/>
  <c r="K13760" i="45"/>
  <c r="J13760" i="45"/>
  <c r="J13984" i="45"/>
  <c r="K13984" i="45"/>
  <c r="K14131" i="45"/>
  <c r="J14131" i="45"/>
  <c r="J14258" i="45"/>
  <c r="K14258" i="45"/>
  <c r="K14290" i="45"/>
  <c r="J14290" i="45"/>
  <c r="J14373" i="45"/>
  <c r="K14373" i="45"/>
  <c r="J14397" i="45"/>
  <c r="K14397" i="45"/>
  <c r="J14452" i="45"/>
  <c r="K14452" i="45"/>
  <c r="K14554" i="45"/>
  <c r="J14554" i="45"/>
  <c r="K14706" i="45"/>
  <c r="J14706" i="45"/>
  <c r="K14724" i="45"/>
  <c r="J14724" i="45"/>
  <c r="K13795" i="45"/>
  <c r="J13795" i="45"/>
  <c r="K13827" i="45"/>
  <c r="J13827" i="45"/>
  <c r="K13860" i="45"/>
  <c r="J13860" i="45"/>
  <c r="J14000" i="45"/>
  <c r="K14000" i="45"/>
  <c r="K14053" i="45"/>
  <c r="J14053" i="45"/>
  <c r="K14298" i="45"/>
  <c r="J14298" i="45"/>
  <c r="K14440" i="45"/>
  <c r="J14440" i="45"/>
  <c r="J14551" i="45"/>
  <c r="K14551" i="45"/>
  <c r="K14586" i="45"/>
  <c r="J14586" i="45"/>
  <c r="J14674" i="45"/>
  <c r="K14674" i="45"/>
  <c r="K14790" i="45"/>
  <c r="J14790" i="45"/>
  <c r="K14836" i="45"/>
  <c r="J14836" i="45"/>
  <c r="J13668" i="45"/>
  <c r="K13765" i="45"/>
  <c r="J13857" i="45"/>
  <c r="K13857" i="45"/>
  <c r="K13907" i="45"/>
  <c r="J13924" i="45"/>
  <c r="K13924" i="45"/>
  <c r="K13927" i="45"/>
  <c r="K13940" i="45"/>
  <c r="J13943" i="45"/>
  <c r="K13967" i="45"/>
  <c r="J13967" i="45"/>
  <c r="J14043" i="45"/>
  <c r="K14043" i="45"/>
  <c r="K14059" i="45"/>
  <c r="J14069" i="45"/>
  <c r="K14085" i="45"/>
  <c r="J14085" i="45"/>
  <c r="J14119" i="45"/>
  <c r="J14189" i="45"/>
  <c r="J14209" i="45"/>
  <c r="J14222" i="45"/>
  <c r="K14262" i="45"/>
  <c r="J14265" i="45"/>
  <c r="J14329" i="45"/>
  <c r="K14333" i="45"/>
  <c r="J14333" i="45"/>
  <c r="J14350" i="45"/>
  <c r="K14385" i="45"/>
  <c r="J14398" i="45"/>
  <c r="J14400" i="45"/>
  <c r="J14409" i="45"/>
  <c r="J14418" i="45"/>
  <c r="K14426" i="45"/>
  <c r="J14426" i="45"/>
  <c r="K14460" i="45"/>
  <c r="J14464" i="45"/>
  <c r="K14464" i="45"/>
  <c r="K14487" i="45"/>
  <c r="K14527" i="45"/>
  <c r="J14530" i="45"/>
  <c r="J14535" i="45"/>
  <c r="J14555" i="45"/>
  <c r="K14567" i="45"/>
  <c r="J14570" i="45"/>
  <c r="J14579" i="45"/>
  <c r="J14583" i="45"/>
  <c r="K14583" i="45"/>
  <c r="K14664" i="45"/>
  <c r="J14664" i="45"/>
  <c r="K14698" i="45"/>
  <c r="K14704" i="45"/>
  <c r="J14704" i="45"/>
  <c r="J14722" i="45"/>
  <c r="K14734" i="45"/>
  <c r="K14771" i="45"/>
  <c r="K14812" i="45"/>
  <c r="J14823" i="45"/>
  <c r="J14831" i="45"/>
  <c r="K14831" i="45"/>
  <c r="J14852" i="45"/>
  <c r="J14855" i="45"/>
  <c r="K14883" i="45"/>
  <c r="J13964" i="45"/>
  <c r="K13964" i="45"/>
  <c r="J14027" i="45"/>
  <c r="K14027" i="45"/>
  <c r="J14075" i="45"/>
  <c r="K14075" i="45"/>
  <c r="K14117" i="45"/>
  <c r="J14117" i="45"/>
  <c r="J14197" i="45"/>
  <c r="K14197" i="45"/>
  <c r="J14330" i="45"/>
  <c r="K14330" i="45"/>
  <c r="K14358" i="45"/>
  <c r="J14358" i="45"/>
  <c r="K14401" i="45"/>
  <c r="J14401" i="45"/>
  <c r="K14650" i="45"/>
  <c r="J14650" i="45"/>
  <c r="K14720" i="45"/>
  <c r="J14720" i="45"/>
  <c r="J14739" i="45"/>
  <c r="K14739" i="45"/>
  <c r="J14803" i="45"/>
  <c r="K14803" i="45"/>
  <c r="J14871" i="45"/>
  <c r="K14871" i="45"/>
  <c r="F74" i="45"/>
  <c r="J11939" i="45"/>
  <c r="K11939" i="45"/>
  <c r="J13883" i="45"/>
  <c r="K13883" i="45"/>
  <c r="J13931" i="45"/>
  <c r="K13931" i="45"/>
  <c r="J13972" i="45"/>
  <c r="K13972" i="45"/>
  <c r="K11345" i="45"/>
  <c r="J11345" i="45"/>
  <c r="K11389" i="45"/>
  <c r="J11456" i="45"/>
  <c r="K11480" i="45"/>
  <c r="J11480" i="45"/>
  <c r="K11587" i="45"/>
  <c r="J11587" i="45"/>
  <c r="K11683" i="45"/>
  <c r="J11683" i="45"/>
  <c r="K11843" i="45"/>
  <c r="J11843" i="45"/>
  <c r="K11875" i="45"/>
  <c r="J11875" i="45"/>
  <c r="K11890" i="45"/>
  <c r="J11890" i="45"/>
  <c r="J12027" i="45"/>
  <c r="K12027" i="45"/>
  <c r="J12136" i="45"/>
  <c r="K12136" i="45"/>
  <c r="J12245" i="45"/>
  <c r="K12245" i="45"/>
  <c r="N55" i="45"/>
  <c r="F55" i="45"/>
  <c r="E75" i="45"/>
  <c r="H75" i="45" s="1"/>
  <c r="J75" i="45" s="1"/>
  <c r="K11308" i="45"/>
  <c r="J11308" i="45"/>
  <c r="K11324" i="45"/>
  <c r="J11324" i="45"/>
  <c r="J11340" i="45"/>
  <c r="K11340" i="45"/>
  <c r="J11349" i="45"/>
  <c r="K11349" i="45"/>
  <c r="K11372" i="45"/>
  <c r="J11413" i="45"/>
  <c r="K11413" i="45"/>
  <c r="K11436" i="45"/>
  <c r="J11477" i="45"/>
  <c r="K11477" i="45"/>
  <c r="J11541" i="45"/>
  <c r="K11541" i="45"/>
  <c r="K11596" i="45"/>
  <c r="J11596" i="45"/>
  <c r="K11628" i="45"/>
  <c r="J11628" i="45"/>
  <c r="K11660" i="45"/>
  <c r="J11660" i="45"/>
  <c r="K11692" i="45"/>
  <c r="J11692" i="45"/>
  <c r="K11724" i="45"/>
  <c r="J11724" i="45"/>
  <c r="K11756" i="45"/>
  <c r="J11756" i="45"/>
  <c r="K11788" i="45"/>
  <c r="J11788" i="45"/>
  <c r="K11820" i="45"/>
  <c r="J11820" i="45"/>
  <c r="K11852" i="45"/>
  <c r="J11852" i="45"/>
  <c r="K11924" i="45"/>
  <c r="J11924" i="45"/>
  <c r="K11935" i="45"/>
  <c r="J11935" i="45"/>
  <c r="K12000" i="45"/>
  <c r="J12000" i="45"/>
  <c r="K12012" i="45"/>
  <c r="J12012" i="45"/>
  <c r="J12037" i="45"/>
  <c r="K12037" i="45"/>
  <c r="K12078" i="45"/>
  <c r="J12078" i="45"/>
  <c r="J12107" i="45"/>
  <c r="K12107" i="45"/>
  <c r="K12179" i="45"/>
  <c r="J12179" i="45"/>
  <c r="K12220" i="45"/>
  <c r="J12220" i="45"/>
  <c r="J12261" i="45"/>
  <c r="K12261" i="45"/>
  <c r="J12429" i="45"/>
  <c r="K12429" i="45"/>
  <c r="J12433" i="45"/>
  <c r="K12433" i="45"/>
  <c r="K12532" i="45"/>
  <c r="J12532" i="45"/>
  <c r="P73" i="45"/>
  <c r="N73" i="45"/>
  <c r="M74" i="45"/>
  <c r="O74" i="45" s="1"/>
  <c r="E74" i="45"/>
  <c r="H74" i="45" s="1"/>
  <c r="J74" i="45" s="1"/>
  <c r="K11316" i="45"/>
  <c r="J11316" i="45"/>
  <c r="K11332" i="45"/>
  <c r="J11332" i="45"/>
  <c r="J11381" i="45"/>
  <c r="K11381" i="45"/>
  <c r="J11445" i="45"/>
  <c r="K11445" i="45"/>
  <c r="J11509" i="45"/>
  <c r="K11509" i="45"/>
  <c r="J11573" i="45"/>
  <c r="K11573" i="45"/>
  <c r="K11612" i="45"/>
  <c r="J11612" i="45"/>
  <c r="K11644" i="45"/>
  <c r="J11644" i="45"/>
  <c r="K11676" i="45"/>
  <c r="J11676" i="45"/>
  <c r="K11708" i="45"/>
  <c r="J11708" i="45"/>
  <c r="K11740" i="45"/>
  <c r="J11740" i="45"/>
  <c r="K11772" i="45"/>
  <c r="J11772" i="45"/>
  <c r="K11804" i="45"/>
  <c r="J11804" i="45"/>
  <c r="K11836" i="45"/>
  <c r="J11836" i="45"/>
  <c r="K11868" i="45"/>
  <c r="J11868" i="45"/>
  <c r="K11892" i="45"/>
  <c r="J11892" i="45"/>
  <c r="K11903" i="45"/>
  <c r="J11903" i="45"/>
  <c r="K11956" i="45"/>
  <c r="J11956" i="45"/>
  <c r="K11967" i="45"/>
  <c r="J11967" i="45"/>
  <c r="K11980" i="45"/>
  <c r="J11980" i="45"/>
  <c r="J12051" i="45"/>
  <c r="K12051" i="45"/>
  <c r="K12091" i="45"/>
  <c r="J12091" i="45"/>
  <c r="K12171" i="45"/>
  <c r="J12171" i="45"/>
  <c r="K12222" i="45"/>
  <c r="J12222" i="45"/>
  <c r="K12255" i="45"/>
  <c r="J12255" i="45"/>
  <c r="J12317" i="45"/>
  <c r="K12317" i="45"/>
  <c r="J12321" i="45"/>
  <c r="K12321" i="45"/>
  <c r="J12764" i="45"/>
  <c r="K12764" i="45"/>
  <c r="K12803" i="45"/>
  <c r="J12803" i="45"/>
  <c r="K12891" i="45"/>
  <c r="J12891" i="45"/>
  <c r="K12907" i="45"/>
  <c r="J12907" i="45"/>
  <c r="K12923" i="45"/>
  <c r="J12923" i="45"/>
  <c r="K12939" i="45"/>
  <c r="J12939" i="45"/>
  <c r="K12955" i="45"/>
  <c r="J12955" i="45"/>
  <c r="K12971" i="45"/>
  <c r="J12971" i="45"/>
  <c r="K12987" i="45"/>
  <c r="J12987" i="45"/>
  <c r="K13003" i="45"/>
  <c r="J13003" i="45"/>
  <c r="K13019" i="45"/>
  <c r="J13019" i="45"/>
  <c r="K13035" i="45"/>
  <c r="J13035" i="45"/>
  <c r="K13051" i="45"/>
  <c r="J13051" i="45"/>
  <c r="K13067" i="45"/>
  <c r="J13067" i="45"/>
  <c r="K13083" i="45"/>
  <c r="J13083" i="45"/>
  <c r="K13099" i="45"/>
  <c r="J13099" i="45"/>
  <c r="K13115" i="45"/>
  <c r="J13115" i="45"/>
  <c r="K13131" i="45"/>
  <c r="J13131" i="45"/>
  <c r="K13147" i="45"/>
  <c r="J13147" i="45"/>
  <c r="K13163" i="45"/>
  <c r="J13163" i="45"/>
  <c r="J13194" i="45"/>
  <c r="K13194" i="45"/>
  <c r="J13215" i="45"/>
  <c r="K13215" i="45"/>
  <c r="J13275" i="45"/>
  <c r="K13275" i="45"/>
  <c r="K13299" i="45"/>
  <c r="J13299" i="45"/>
  <c r="K13331" i="45"/>
  <c r="J13331" i="45"/>
  <c r="K13363" i="45"/>
  <c r="J13363" i="45"/>
  <c r="K13395" i="45"/>
  <c r="J13395" i="45"/>
  <c r="K13427" i="45"/>
  <c r="J13427" i="45"/>
  <c r="K13455" i="45"/>
  <c r="J13455" i="45"/>
  <c r="K13471" i="45"/>
  <c r="J13471" i="45"/>
  <c r="K13487" i="45"/>
  <c r="J13487" i="45"/>
  <c r="K13503" i="45"/>
  <c r="J13503" i="45"/>
  <c r="K13519" i="45"/>
  <c r="J13519" i="45"/>
  <c r="K13535" i="45"/>
  <c r="J13535" i="45"/>
  <c r="K13551" i="45"/>
  <c r="J13551" i="45"/>
  <c r="K13567" i="45"/>
  <c r="J13567" i="45"/>
  <c r="K13640" i="45"/>
  <c r="J13640" i="45"/>
  <c r="K13684" i="45"/>
  <c r="J13684" i="45"/>
  <c r="J13693" i="45"/>
  <c r="K13693" i="45"/>
  <c r="K13879" i="45"/>
  <c r="J13879" i="45"/>
  <c r="K14198" i="45"/>
  <c r="J14198" i="45"/>
  <c r="K14208" i="45"/>
  <c r="J14208" i="45"/>
  <c r="J14334" i="45"/>
  <c r="K14334" i="45"/>
  <c r="N67" i="45"/>
  <c r="K11352" i="45"/>
  <c r="J11352" i="45"/>
  <c r="J11392" i="45"/>
  <c r="K11416" i="45"/>
  <c r="J11416" i="45"/>
  <c r="K11453" i="45"/>
  <c r="K11544" i="45"/>
  <c r="J11544" i="45"/>
  <c r="K11619" i="45"/>
  <c r="J11619" i="45"/>
  <c r="K11651" i="45"/>
  <c r="J11651" i="45"/>
  <c r="K11715" i="45"/>
  <c r="J11715" i="45"/>
  <c r="K11747" i="45"/>
  <c r="J11747" i="45"/>
  <c r="K11779" i="45"/>
  <c r="J11779" i="45"/>
  <c r="K11811" i="45"/>
  <c r="J11811" i="45"/>
  <c r="K11920" i="45"/>
  <c r="J11920" i="45"/>
  <c r="K11954" i="45"/>
  <c r="J11954" i="45"/>
  <c r="K11978" i="45"/>
  <c r="J11978" i="45"/>
  <c r="K12015" i="45"/>
  <c r="J12015" i="45"/>
  <c r="K12039" i="45"/>
  <c r="J12039" i="45"/>
  <c r="K12067" i="45"/>
  <c r="J12067" i="45"/>
  <c r="K12158" i="45"/>
  <c r="J12158" i="45"/>
  <c r="K12436" i="45"/>
  <c r="J12436" i="45"/>
  <c r="N51" i="45"/>
  <c r="F51" i="45"/>
  <c r="N75" i="45"/>
  <c r="K11347" i="45"/>
  <c r="J11347" i="45"/>
  <c r="K11357" i="45"/>
  <c r="J11360" i="45"/>
  <c r="K11384" i="45"/>
  <c r="J11384" i="45"/>
  <c r="K11421" i="45"/>
  <c r="J11424" i="45"/>
  <c r="K11448" i="45"/>
  <c r="J11448" i="45"/>
  <c r="K11512" i="45"/>
  <c r="J11512" i="45"/>
  <c r="K11576" i="45"/>
  <c r="J11576" i="45"/>
  <c r="K11603" i="45"/>
  <c r="J11603" i="45"/>
  <c r="K11635" i="45"/>
  <c r="J11635" i="45"/>
  <c r="K11667" i="45"/>
  <c r="J11667" i="45"/>
  <c r="K11699" i="45"/>
  <c r="J11699" i="45"/>
  <c r="K11731" i="45"/>
  <c r="J11731" i="45"/>
  <c r="K11763" i="45"/>
  <c r="J11763" i="45"/>
  <c r="K11795" i="45"/>
  <c r="J11795" i="45"/>
  <c r="K11827" i="45"/>
  <c r="J11827" i="45"/>
  <c r="K11859" i="45"/>
  <c r="J11859" i="45"/>
  <c r="K11888" i="45"/>
  <c r="J11888" i="45"/>
  <c r="J11907" i="45"/>
  <c r="K11907" i="45"/>
  <c r="K11922" i="45"/>
  <c r="J11922" i="45"/>
  <c r="K11952" i="45"/>
  <c r="J11952" i="45"/>
  <c r="J11971" i="45"/>
  <c r="K11971" i="45"/>
  <c r="K11983" i="45"/>
  <c r="J11983" i="45"/>
  <c r="J11995" i="45"/>
  <c r="K11995" i="45"/>
  <c r="K12010" i="45"/>
  <c r="J12010" i="45"/>
  <c r="K12094" i="45"/>
  <c r="J12094" i="45"/>
  <c r="K12120" i="45"/>
  <c r="J12120" i="45"/>
  <c r="J12176" i="45"/>
  <c r="K12176" i="45"/>
  <c r="K12230" i="45"/>
  <c r="J12230" i="45"/>
  <c r="K12324" i="45"/>
  <c r="J12324" i="45"/>
  <c r="K12102" i="45"/>
  <c r="J12102" i="45"/>
  <c r="K12182" i="45"/>
  <c r="J12182" i="45"/>
  <c r="K12352" i="45"/>
  <c r="J12352" i="45"/>
  <c r="K12368" i="45"/>
  <c r="J12368" i="45"/>
  <c r="K12384" i="45"/>
  <c r="J12384" i="45"/>
  <c r="K12400" i="45"/>
  <c r="J12400" i="45"/>
  <c r="K12464" i="45"/>
  <c r="J12464" i="45"/>
  <c r="J12529" i="45"/>
  <c r="K12529" i="45"/>
  <c r="K12707" i="45"/>
  <c r="J12707" i="45"/>
  <c r="J12757" i="45"/>
  <c r="K12757" i="45"/>
  <c r="J12797" i="45"/>
  <c r="K12797" i="45"/>
  <c r="K12823" i="45"/>
  <c r="J12823" i="45"/>
  <c r="J12837" i="45"/>
  <c r="K12837" i="45"/>
  <c r="J12853" i="45"/>
  <c r="K12853" i="45"/>
  <c r="J12869" i="45"/>
  <c r="K12869" i="45"/>
  <c r="J12984" i="45"/>
  <c r="K12984" i="45"/>
  <c r="J13000" i="45"/>
  <c r="K13000" i="45"/>
  <c r="J13016" i="45"/>
  <c r="K13016" i="45"/>
  <c r="J13032" i="45"/>
  <c r="K13032" i="45"/>
  <c r="J13048" i="45"/>
  <c r="K13048" i="45"/>
  <c r="J13064" i="45"/>
  <c r="K13064" i="45"/>
  <c r="J13080" i="45"/>
  <c r="K13080" i="45"/>
  <c r="J13096" i="45"/>
  <c r="K13096" i="45"/>
  <c r="J13112" i="45"/>
  <c r="K13112" i="45"/>
  <c r="J13128" i="45"/>
  <c r="K13128" i="45"/>
  <c r="J13144" i="45"/>
  <c r="K13144" i="45"/>
  <c r="J13160" i="45"/>
  <c r="K13160" i="45"/>
  <c r="K13203" i="45"/>
  <c r="J13203" i="45"/>
  <c r="K13210" i="45"/>
  <c r="J13210" i="45"/>
  <c r="K13259" i="45"/>
  <c r="J13259" i="45"/>
  <c r="K13270" i="45"/>
  <c r="J13270" i="45"/>
  <c r="K13681" i="45"/>
  <c r="J13681" i="45"/>
  <c r="K13740" i="45"/>
  <c r="J13740" i="45"/>
  <c r="K13812" i="45"/>
  <c r="J13812" i="45"/>
  <c r="K13829" i="45"/>
  <c r="J13829" i="45"/>
  <c r="K13839" i="45"/>
  <c r="J13839" i="45"/>
  <c r="K13853" i="45"/>
  <c r="J13853" i="45"/>
  <c r="K13923" i="45"/>
  <c r="J13923" i="45"/>
  <c r="K14037" i="45"/>
  <c r="J14037" i="45"/>
  <c r="K11356" i="45"/>
  <c r="K11373" i="45"/>
  <c r="K11388" i="45"/>
  <c r="K11405" i="45"/>
  <c r="K11420" i="45"/>
  <c r="K11437" i="45"/>
  <c r="K11452" i="45"/>
  <c r="K11469" i="45"/>
  <c r="K11484" i="45"/>
  <c r="K11501" i="45"/>
  <c r="J11504" i="45"/>
  <c r="K11516" i="45"/>
  <c r="K11533" i="45"/>
  <c r="J11536" i="45"/>
  <c r="K11548" i="45"/>
  <c r="K11565" i="45"/>
  <c r="J11568" i="45"/>
  <c r="K11580" i="45"/>
  <c r="J11592" i="45"/>
  <c r="J11599" i="45"/>
  <c r="J11608" i="45"/>
  <c r="J11615" i="45"/>
  <c r="J11624" i="45"/>
  <c r="J11631" i="45"/>
  <c r="J11640" i="45"/>
  <c r="J11647" i="45"/>
  <c r="J11656" i="45"/>
  <c r="J11663" i="45"/>
  <c r="J11672" i="45"/>
  <c r="J11679" i="45"/>
  <c r="J11688" i="45"/>
  <c r="J11695" i="45"/>
  <c r="J11704" i="45"/>
  <c r="J11711" i="45"/>
  <c r="J11720" i="45"/>
  <c r="J11727" i="45"/>
  <c r="J11736" i="45"/>
  <c r="J11743" i="45"/>
  <c r="J11752" i="45"/>
  <c r="J11759" i="45"/>
  <c r="J11768" i="45"/>
  <c r="J11775" i="45"/>
  <c r="J11784" i="45"/>
  <c r="J11791" i="45"/>
  <c r="J11800" i="45"/>
  <c r="J11807" i="45"/>
  <c r="J11816" i="45"/>
  <c r="J11823" i="45"/>
  <c r="J11832" i="45"/>
  <c r="J11839" i="45"/>
  <c r="J11848" i="45"/>
  <c r="J11855" i="45"/>
  <c r="J11864" i="45"/>
  <c r="J11871" i="45"/>
  <c r="J11880" i="45"/>
  <c r="J11882" i="45"/>
  <c r="J11884" i="45"/>
  <c r="J11895" i="45"/>
  <c r="K11899" i="45"/>
  <c r="J11912" i="45"/>
  <c r="J11914" i="45"/>
  <c r="J11916" i="45"/>
  <c r="J11927" i="45"/>
  <c r="K11931" i="45"/>
  <c r="J11944" i="45"/>
  <c r="J11946" i="45"/>
  <c r="J11948" i="45"/>
  <c r="J11959" i="45"/>
  <c r="K11963" i="45"/>
  <c r="J11976" i="45"/>
  <c r="J11986" i="45"/>
  <c r="J11988" i="45"/>
  <c r="J11991" i="45"/>
  <c r="K12003" i="45"/>
  <c r="J12008" i="45"/>
  <c r="J12018" i="45"/>
  <c r="J12020" i="45"/>
  <c r="J12023" i="45"/>
  <c r="K12033" i="45"/>
  <c r="J12035" i="45"/>
  <c r="J12054" i="45"/>
  <c r="K12060" i="45"/>
  <c r="K12071" i="45"/>
  <c r="J12076" i="45"/>
  <c r="K12080" i="45"/>
  <c r="K12086" i="45"/>
  <c r="J12086" i="45"/>
  <c r="J12111" i="45"/>
  <c r="K12118" i="45"/>
  <c r="J12118" i="45"/>
  <c r="K12127" i="45"/>
  <c r="J12142" i="45"/>
  <c r="K12146" i="45"/>
  <c r="J12146" i="45"/>
  <c r="K12151" i="45"/>
  <c r="J12156" i="45"/>
  <c r="K12198" i="45"/>
  <c r="J12198" i="45"/>
  <c r="K12200" i="45"/>
  <c r="J12216" i="45"/>
  <c r="K12223" i="45"/>
  <c r="J12223" i="45"/>
  <c r="K12239" i="45"/>
  <c r="K12253" i="45"/>
  <c r="J12273" i="45"/>
  <c r="K12273" i="45"/>
  <c r="K12276" i="45"/>
  <c r="K12289" i="45"/>
  <c r="J12292" i="45"/>
  <c r="J12349" i="45"/>
  <c r="K12349" i="45"/>
  <c r="J12365" i="45"/>
  <c r="K12365" i="45"/>
  <c r="J12381" i="45"/>
  <c r="K12381" i="45"/>
  <c r="J12397" i="45"/>
  <c r="K12397" i="45"/>
  <c r="J12461" i="45"/>
  <c r="K12461" i="45"/>
  <c r="K12500" i="45"/>
  <c r="J12500" i="45"/>
  <c r="K12533" i="45"/>
  <c r="J12536" i="45"/>
  <c r="K12568" i="45"/>
  <c r="J12568" i="45"/>
  <c r="K12600" i="45"/>
  <c r="J12600" i="45"/>
  <c r="J12700" i="45"/>
  <c r="K12700" i="45"/>
  <c r="K12883" i="45"/>
  <c r="J12883" i="45"/>
  <c r="K12899" i="45"/>
  <c r="J12899" i="45"/>
  <c r="K12915" i="45"/>
  <c r="J12915" i="45"/>
  <c r="K12931" i="45"/>
  <c r="J12931" i="45"/>
  <c r="K12947" i="45"/>
  <c r="J12947" i="45"/>
  <c r="K12963" i="45"/>
  <c r="J12963" i="45"/>
  <c r="K12979" i="45"/>
  <c r="J12979" i="45"/>
  <c r="K12995" i="45"/>
  <c r="J12995" i="45"/>
  <c r="K13011" i="45"/>
  <c r="J13011" i="45"/>
  <c r="K13027" i="45"/>
  <c r="J13027" i="45"/>
  <c r="K13043" i="45"/>
  <c r="J13043" i="45"/>
  <c r="K13059" i="45"/>
  <c r="J13059" i="45"/>
  <c r="K13075" i="45"/>
  <c r="J13075" i="45"/>
  <c r="K13091" i="45"/>
  <c r="J13091" i="45"/>
  <c r="K13107" i="45"/>
  <c r="J13107" i="45"/>
  <c r="K13123" i="45"/>
  <c r="J13123" i="45"/>
  <c r="K13139" i="45"/>
  <c r="J13139" i="45"/>
  <c r="K13155" i="45"/>
  <c r="J13155" i="45"/>
  <c r="K13171" i="45"/>
  <c r="J13171" i="45"/>
  <c r="J13207" i="45"/>
  <c r="K13207" i="45"/>
  <c r="K13227" i="45"/>
  <c r="J13227" i="45"/>
  <c r="J13266" i="45"/>
  <c r="K13266" i="45"/>
  <c r="J13283" i="45"/>
  <c r="K13283" i="45"/>
  <c r="K13315" i="45"/>
  <c r="J13315" i="45"/>
  <c r="K13347" i="45"/>
  <c r="J13347" i="45"/>
  <c r="K13379" i="45"/>
  <c r="J13379" i="45"/>
  <c r="K13411" i="45"/>
  <c r="J13411" i="45"/>
  <c r="K13443" i="45"/>
  <c r="J13443" i="45"/>
  <c r="K13463" i="45"/>
  <c r="J13463" i="45"/>
  <c r="K13479" i="45"/>
  <c r="J13479" i="45"/>
  <c r="K13495" i="45"/>
  <c r="J13495" i="45"/>
  <c r="K13511" i="45"/>
  <c r="J13511" i="45"/>
  <c r="K13527" i="45"/>
  <c r="J13527" i="45"/>
  <c r="K13543" i="45"/>
  <c r="J13543" i="45"/>
  <c r="K13559" i="45"/>
  <c r="J13559" i="45"/>
  <c r="K13575" i="45"/>
  <c r="J13575" i="45"/>
  <c r="J13585" i="45"/>
  <c r="K13585" i="45"/>
  <c r="J13593" i="45"/>
  <c r="K13593" i="45"/>
  <c r="J13601" i="45"/>
  <c r="K13601" i="45"/>
  <c r="J13609" i="45"/>
  <c r="K13609" i="45"/>
  <c r="J13617" i="45"/>
  <c r="K13617" i="45"/>
  <c r="K13679" i="45"/>
  <c r="J13679" i="45"/>
  <c r="K13737" i="45"/>
  <c r="J13737" i="45"/>
  <c r="J13920" i="45"/>
  <c r="K13920" i="45"/>
  <c r="K12178" i="45"/>
  <c r="J12178" i="45"/>
  <c r="J12305" i="45"/>
  <c r="K12305" i="45"/>
  <c r="K12308" i="45"/>
  <c r="K12320" i="45"/>
  <c r="J12320" i="45"/>
  <c r="K12353" i="45"/>
  <c r="J12356" i="45"/>
  <c r="K12369" i="45"/>
  <c r="J12372" i="45"/>
  <c r="K12385" i="45"/>
  <c r="J12388" i="45"/>
  <c r="K12401" i="45"/>
  <c r="J12404" i="45"/>
  <c r="K12432" i="45"/>
  <c r="J12432" i="45"/>
  <c r="K12465" i="45"/>
  <c r="J12468" i="45"/>
  <c r="J12497" i="45"/>
  <c r="K12497" i="45"/>
  <c r="J12565" i="45"/>
  <c r="K12565" i="45"/>
  <c r="J12597" i="45"/>
  <c r="K12597" i="45"/>
  <c r="J12693" i="45"/>
  <c r="K12693" i="45"/>
  <c r="K12771" i="45"/>
  <c r="J12771" i="45"/>
  <c r="J12829" i="45"/>
  <c r="K12829" i="45"/>
  <c r="J12845" i="45"/>
  <c r="K12845" i="45"/>
  <c r="J12861" i="45"/>
  <c r="K12861" i="45"/>
  <c r="J12877" i="45"/>
  <c r="K12877" i="45"/>
  <c r="J12992" i="45"/>
  <c r="K12992" i="45"/>
  <c r="J13008" i="45"/>
  <c r="K13008" i="45"/>
  <c r="J13024" i="45"/>
  <c r="K13024" i="45"/>
  <c r="J13040" i="45"/>
  <c r="K13040" i="45"/>
  <c r="J13056" i="45"/>
  <c r="K13056" i="45"/>
  <c r="J13072" i="45"/>
  <c r="K13072" i="45"/>
  <c r="J13088" i="45"/>
  <c r="K13088" i="45"/>
  <c r="J13104" i="45"/>
  <c r="K13104" i="45"/>
  <c r="J13120" i="45"/>
  <c r="K13120" i="45"/>
  <c r="J13136" i="45"/>
  <c r="K13136" i="45"/>
  <c r="J13152" i="45"/>
  <c r="K13152" i="45"/>
  <c r="J13168" i="45"/>
  <c r="K13168" i="45"/>
  <c r="K13205" i="45"/>
  <c r="J13205" i="45"/>
  <c r="K13218" i="45"/>
  <c r="J13218" i="45"/>
  <c r="K13278" i="45"/>
  <c r="J13278" i="45"/>
  <c r="J13645" i="45"/>
  <c r="K13645" i="45"/>
  <c r="K13699" i="45"/>
  <c r="J13699" i="45"/>
  <c r="K13788" i="45"/>
  <c r="J13788" i="45"/>
  <c r="K13975" i="45"/>
  <c r="J13975" i="45"/>
  <c r="K13705" i="45"/>
  <c r="J13705" i="45"/>
  <c r="K13804" i="45"/>
  <c r="J13804" i="45"/>
  <c r="K13856" i="45"/>
  <c r="J13856" i="45"/>
  <c r="K13890" i="45"/>
  <c r="J13890" i="45"/>
  <c r="K14031" i="45"/>
  <c r="J14031" i="45"/>
  <c r="K14049" i="45"/>
  <c r="J14049" i="45"/>
  <c r="K14063" i="45"/>
  <c r="J14063" i="45"/>
  <c r="K14081" i="45"/>
  <c r="J14081" i="45"/>
  <c r="K14095" i="45"/>
  <c r="J14095" i="45"/>
  <c r="K14113" i="45"/>
  <c r="J14113" i="45"/>
  <c r="K14127" i="45"/>
  <c r="J14127" i="45"/>
  <c r="K14134" i="45"/>
  <c r="J14134" i="45"/>
  <c r="K14202" i="45"/>
  <c r="J14202" i="45"/>
  <c r="K14218" i="45"/>
  <c r="J14218" i="45"/>
  <c r="K14245" i="45"/>
  <c r="J14245" i="45"/>
  <c r="J14326" i="45"/>
  <c r="K14326" i="45"/>
  <c r="J14377" i="45"/>
  <c r="K14377" i="45"/>
  <c r="K12561" i="45"/>
  <c r="J12564" i="45"/>
  <c r="K12593" i="45"/>
  <c r="J12596" i="45"/>
  <c r="K12616" i="45"/>
  <c r="K12632" i="45"/>
  <c r="K12648" i="45"/>
  <c r="K12664" i="45"/>
  <c r="K12677" i="45"/>
  <c r="K12684" i="45"/>
  <c r="J12691" i="45"/>
  <c r="K12741" i="45"/>
  <c r="K12748" i="45"/>
  <c r="J12755" i="45"/>
  <c r="J12795" i="45"/>
  <c r="J12815" i="45"/>
  <c r="K12821" i="45"/>
  <c r="J12827" i="45"/>
  <c r="J12835" i="45"/>
  <c r="J12843" i="45"/>
  <c r="J12851" i="45"/>
  <c r="J12859" i="45"/>
  <c r="J12867" i="45"/>
  <c r="J12875" i="45"/>
  <c r="J13174" i="45"/>
  <c r="J13182" i="45"/>
  <c r="K13190" i="45"/>
  <c r="J13199" i="45"/>
  <c r="J13231" i="45"/>
  <c r="J13237" i="45"/>
  <c r="J13242" i="45"/>
  <c r="J13250" i="45"/>
  <c r="J13255" i="45"/>
  <c r="K13262" i="45"/>
  <c r="J13287" i="45"/>
  <c r="J13303" i="45"/>
  <c r="J13319" i="45"/>
  <c r="J13335" i="45"/>
  <c r="J13351" i="45"/>
  <c r="J13367" i="45"/>
  <c r="J13383" i="45"/>
  <c r="J13399" i="45"/>
  <c r="J13415" i="45"/>
  <c r="J13431" i="45"/>
  <c r="J13447" i="45"/>
  <c r="J13584" i="45"/>
  <c r="J13589" i="45"/>
  <c r="J13592" i="45"/>
  <c r="J13597" i="45"/>
  <c r="J13600" i="45"/>
  <c r="J13605" i="45"/>
  <c r="J13608" i="45"/>
  <c r="J13613" i="45"/>
  <c r="J13616" i="45"/>
  <c r="J13621" i="45"/>
  <c r="J13629" i="45"/>
  <c r="J13631" i="45"/>
  <c r="J13652" i="45"/>
  <c r="J13665" i="45"/>
  <c r="J13667" i="45"/>
  <c r="J13669" i="45"/>
  <c r="J13677" i="45"/>
  <c r="J13692" i="45"/>
  <c r="J13697" i="45"/>
  <c r="K13732" i="45"/>
  <c r="J13732" i="45"/>
  <c r="J13752" i="45"/>
  <c r="J13769" i="45"/>
  <c r="K13780" i="45"/>
  <c r="J13780" i="45"/>
  <c r="J13796" i="45"/>
  <c r="J13801" i="45"/>
  <c r="K13820" i="45"/>
  <c r="J13820" i="45"/>
  <c r="K13837" i="45"/>
  <c r="J13837" i="45"/>
  <c r="K13874" i="45"/>
  <c r="J13874" i="45"/>
  <c r="J13898" i="45"/>
  <c r="K13951" i="45"/>
  <c r="J13951" i="45"/>
  <c r="K14007" i="45"/>
  <c r="J14007" i="45"/>
  <c r="J14035" i="45"/>
  <c r="K14170" i="45"/>
  <c r="J14170" i="45"/>
  <c r="K14206" i="45"/>
  <c r="J14206" i="45"/>
  <c r="K14240" i="45"/>
  <c r="J14240" i="45"/>
  <c r="K14294" i="45"/>
  <c r="J14294" i="45"/>
  <c r="K14345" i="45"/>
  <c r="J14345" i="45"/>
  <c r="K12337" i="45"/>
  <c r="K12417" i="45"/>
  <c r="K12449" i="45"/>
  <c r="K12481" i="45"/>
  <c r="K12485" i="45"/>
  <c r="K12517" i="45"/>
  <c r="K12549" i="45"/>
  <c r="K12581" i="45"/>
  <c r="K12668" i="45"/>
  <c r="J12675" i="45"/>
  <c r="J13728" i="45"/>
  <c r="K13728" i="45"/>
  <c r="K13777" i="45"/>
  <c r="J13777" i="45"/>
  <c r="K13848" i="45"/>
  <c r="J13848" i="45"/>
  <c r="K13882" i="45"/>
  <c r="J13882" i="45"/>
  <c r="J13896" i="45"/>
  <c r="K13896" i="45"/>
  <c r="J13948" i="45"/>
  <c r="K13948" i="45"/>
  <c r="J14004" i="45"/>
  <c r="K14004" i="45"/>
  <c r="K14033" i="45"/>
  <c r="J14033" i="45"/>
  <c r="K14047" i="45"/>
  <c r="J14047" i="45"/>
  <c r="K14065" i="45"/>
  <c r="J14065" i="45"/>
  <c r="K14079" i="45"/>
  <c r="J14079" i="45"/>
  <c r="K14097" i="45"/>
  <c r="J14097" i="45"/>
  <c r="K14111" i="45"/>
  <c r="J14111" i="45"/>
  <c r="K14129" i="45"/>
  <c r="J14129" i="45"/>
  <c r="K14146" i="45"/>
  <c r="J14146" i="45"/>
  <c r="J14161" i="45"/>
  <c r="K14161" i="45"/>
  <c r="K14194" i="45"/>
  <c r="J14194" i="45"/>
  <c r="K14210" i="45"/>
  <c r="J14210" i="45"/>
  <c r="K14253" i="45"/>
  <c r="J14253" i="45"/>
  <c r="K14278" i="45"/>
  <c r="J14278" i="45"/>
  <c r="K14285" i="45"/>
  <c r="J14285" i="45"/>
  <c r="K14337" i="45"/>
  <c r="J14337" i="45"/>
  <c r="K14288" i="45"/>
  <c r="J14288" i="45"/>
  <c r="K14354" i="45"/>
  <c r="J14354" i="45"/>
  <c r="K14368" i="45"/>
  <c r="J14368" i="45"/>
  <c r="K14381" i="45"/>
  <c r="J14381" i="45"/>
  <c r="J13775" i="45"/>
  <c r="J14029" i="45"/>
  <c r="J14045" i="45"/>
  <c r="J14061" i="45"/>
  <c r="J14077" i="45"/>
  <c r="J14093" i="45"/>
  <c r="J14109" i="45"/>
  <c r="J14125" i="45"/>
  <c r="K14153" i="45"/>
  <c r="J14234" i="45"/>
  <c r="J14272" i="45"/>
  <c r="J14281" i="45"/>
  <c r="J14302" i="45"/>
  <c r="K14338" i="45"/>
  <c r="K14346" i="45"/>
  <c r="K14362" i="45"/>
  <c r="J14362" i="45"/>
  <c r="K14406" i="45"/>
  <c r="J14406" i="45"/>
  <c r="K14336" i="45"/>
  <c r="J14336" i="45"/>
  <c r="J14405" i="45"/>
  <c r="J14416" i="45"/>
  <c r="J14422" i="45"/>
  <c r="J14428" i="45"/>
  <c r="J14436" i="45"/>
  <c r="J14462" i="45"/>
  <c r="J14466" i="45"/>
  <c r="J14472" i="45"/>
  <c r="J14478" i="45"/>
  <c r="K14483" i="45"/>
  <c r="J14498" i="45"/>
  <c r="K14500" i="45"/>
  <c r="J14503" i="45"/>
  <c r="J14512" i="45"/>
  <c r="J14542" i="45"/>
  <c r="J14558" i="45"/>
  <c r="J14574" i="45"/>
  <c r="J14590" i="45"/>
  <c r="J14606" i="45"/>
  <c r="J14615" i="45"/>
  <c r="K14618" i="45"/>
  <c r="K14639" i="45"/>
  <c r="K14641" i="45"/>
  <c r="J14652" i="45"/>
  <c r="J14654" i="45"/>
  <c r="K14666" i="45"/>
  <c r="J14668" i="45"/>
  <c r="J14672" i="45"/>
  <c r="J14676" i="45"/>
  <c r="J14680" i="45"/>
  <c r="J14684" i="45"/>
  <c r="J14688" i="45"/>
  <c r="J14692" i="45"/>
  <c r="J14696" i="45"/>
  <c r="K14744" i="45"/>
  <c r="K14756" i="45"/>
  <c r="J14774" i="45"/>
  <c r="K14820" i="45"/>
  <c r="J14839" i="45"/>
  <c r="K14844" i="45"/>
  <c r="K14748" i="45"/>
  <c r="K14755" i="45"/>
  <c r="J14760" i="45"/>
  <c r="J14807" i="45"/>
  <c r="J14848" i="45"/>
  <c r="J14854" i="45"/>
  <c r="J14863" i="45"/>
  <c r="J14872" i="45"/>
  <c r="K14875" i="45"/>
  <c r="K14892" i="45"/>
  <c r="J14895" i="45"/>
  <c r="K14900" i="45"/>
  <c r="J14903" i="45"/>
  <c r="J14413" i="45"/>
  <c r="K14429" i="45"/>
  <c r="J14444" i="45"/>
  <c r="K14456" i="45"/>
  <c r="J14459" i="45"/>
  <c r="J14463" i="45"/>
  <c r="J14482" i="45"/>
  <c r="J14484" i="45"/>
  <c r="K14488" i="45"/>
  <c r="J14491" i="45"/>
  <c r="J14499" i="45"/>
  <c r="J14508" i="45"/>
  <c r="J14526" i="45"/>
  <c r="J14543" i="45"/>
  <c r="J14550" i="45"/>
  <c r="J14559" i="45"/>
  <c r="J14566" i="45"/>
  <c r="J14575" i="45"/>
  <c r="J14582" i="45"/>
  <c r="J14591" i="45"/>
  <c r="J14598" i="45"/>
  <c r="J14607" i="45"/>
  <c r="J14614" i="45"/>
  <c r="J14634" i="45"/>
  <c r="J14640" i="45"/>
  <c r="J14642" i="45"/>
  <c r="J14644" i="45"/>
  <c r="K14653" i="45"/>
  <c r="K14667" i="45"/>
  <c r="K14669" i="45"/>
  <c r="K14673" i="45"/>
  <c r="K14677" i="45"/>
  <c r="K14681" i="45"/>
  <c r="K14685" i="45"/>
  <c r="K14689" i="45"/>
  <c r="K14693" i="45"/>
  <c r="K14697" i="45"/>
  <c r="K14701" i="45"/>
  <c r="K14705" i="45"/>
  <c r="K14709" i="45"/>
  <c r="K14713" i="45"/>
  <c r="K14717" i="45"/>
  <c r="K14721" i="45"/>
  <c r="K14725" i="45"/>
  <c r="K14729" i="45"/>
  <c r="K14733" i="45"/>
  <c r="J14775" i="45"/>
  <c r="K14780" i="45"/>
  <c r="J14791" i="45"/>
  <c r="J14816" i="45"/>
  <c r="J14827" i="45"/>
  <c r="J14838" i="45"/>
  <c r="K14840" i="45"/>
  <c r="J14867" i="45"/>
  <c r="J14878" i="45"/>
  <c r="J14768" i="45"/>
  <c r="J14784" i="45"/>
  <c r="J14795" i="45"/>
  <c r="J14806" i="45"/>
  <c r="K14808" i="45"/>
  <c r="J14811" i="45"/>
  <c r="J14822" i="45"/>
  <c r="J14876" i="45"/>
  <c r="K14880" i="45"/>
  <c r="E9" i="45"/>
  <c r="H9" i="45" s="1"/>
  <c r="J9" i="45" s="1"/>
  <c r="P21" i="45"/>
  <c r="E21" i="45"/>
  <c r="H21" i="45" s="1"/>
  <c r="I21" i="45" s="1"/>
  <c r="P25" i="45"/>
  <c r="E25" i="45"/>
  <c r="H25" i="45" s="1"/>
  <c r="I25" i="45" s="1"/>
  <c r="P27" i="45"/>
  <c r="E27" i="45"/>
  <c r="H27" i="45" s="1"/>
  <c r="J27" i="45" s="1"/>
  <c r="P29" i="45"/>
  <c r="E29" i="45"/>
  <c r="H29" i="45" s="1"/>
  <c r="I29" i="45" s="1"/>
  <c r="P48" i="45"/>
  <c r="E48" i="45"/>
  <c r="H48" i="45" s="1"/>
  <c r="I48" i="45" s="1"/>
  <c r="P23" i="45"/>
  <c r="E23" i="45"/>
  <c r="H23" i="45" s="1"/>
  <c r="J23" i="45" s="1"/>
  <c r="P50" i="45"/>
  <c r="E50" i="45"/>
  <c r="H50" i="45" s="1"/>
  <c r="J50" i="45" s="1"/>
  <c r="N54" i="45"/>
  <c r="E52" i="45"/>
  <c r="H52" i="45" s="1"/>
  <c r="J52" i="45" s="1"/>
  <c r="N76" i="45"/>
  <c r="K12104" i="45"/>
  <c r="J12104" i="45"/>
  <c r="K12110" i="45"/>
  <c r="J12110" i="45"/>
  <c r="K12128" i="45"/>
  <c r="J12128" i="45"/>
  <c r="K12148" i="45"/>
  <c r="J12148" i="45"/>
  <c r="K12163" i="45"/>
  <c r="J12163" i="45"/>
  <c r="K12187" i="45"/>
  <c r="J12187" i="45"/>
  <c r="K12207" i="45"/>
  <c r="J12207" i="45"/>
  <c r="K12234" i="45"/>
  <c r="J12234" i="45"/>
  <c r="K12242" i="45"/>
  <c r="J12242" i="45"/>
  <c r="K12250" i="45"/>
  <c r="J12250" i="45"/>
  <c r="K12258" i="45"/>
  <c r="J12258" i="45"/>
  <c r="K12266" i="45"/>
  <c r="J12266" i="45"/>
  <c r="J12425" i="45"/>
  <c r="K12425" i="45"/>
  <c r="J12457" i="45"/>
  <c r="K12457" i="45"/>
  <c r="J12493" i="45"/>
  <c r="K12493" i="45"/>
  <c r="J12525" i="45"/>
  <c r="K12525" i="45"/>
  <c r="J12557" i="45"/>
  <c r="K12557" i="45"/>
  <c r="J12589" i="45"/>
  <c r="K12589" i="45"/>
  <c r="K12667" i="45"/>
  <c r="J12667" i="45"/>
  <c r="J12680" i="45"/>
  <c r="K12680" i="45"/>
  <c r="K12687" i="45"/>
  <c r="J12687" i="45"/>
  <c r="J12721" i="45"/>
  <c r="K12721" i="45"/>
  <c r="J12744" i="45"/>
  <c r="K12744" i="45"/>
  <c r="K12751" i="45"/>
  <c r="J12751" i="45"/>
  <c r="J12785" i="45"/>
  <c r="K12785" i="45"/>
  <c r="K12800" i="45"/>
  <c r="J12800" i="45"/>
  <c r="K12832" i="45"/>
  <c r="J12832" i="45"/>
  <c r="K12840" i="45"/>
  <c r="J12840" i="45"/>
  <c r="K12848" i="45"/>
  <c r="J12848" i="45"/>
  <c r="K12856" i="45"/>
  <c r="J12856" i="45"/>
  <c r="K12864" i="45"/>
  <c r="J12864" i="45"/>
  <c r="K12872" i="45"/>
  <c r="J12872" i="45"/>
  <c r="K12880" i="45"/>
  <c r="J12880" i="45"/>
  <c r="K12888" i="45"/>
  <c r="J12888" i="45"/>
  <c r="K12896" i="45"/>
  <c r="J12896" i="45"/>
  <c r="K12904" i="45"/>
  <c r="J12904" i="45"/>
  <c r="K12912" i="45"/>
  <c r="J12912" i="45"/>
  <c r="K12920" i="45"/>
  <c r="J12920" i="45"/>
  <c r="K12928" i="45"/>
  <c r="J12928" i="45"/>
  <c r="K12936" i="45"/>
  <c r="J12936" i="45"/>
  <c r="K12944" i="45"/>
  <c r="J12944" i="45"/>
  <c r="K12952" i="45"/>
  <c r="J12952" i="45"/>
  <c r="K12960" i="45"/>
  <c r="J12960" i="45"/>
  <c r="K12968" i="45"/>
  <c r="J12968" i="45"/>
  <c r="K12976" i="45"/>
  <c r="J12976" i="45"/>
  <c r="K13234" i="45"/>
  <c r="J13234" i="45"/>
  <c r="K13290" i="45"/>
  <c r="J13290" i="45"/>
  <c r="K13306" i="45"/>
  <c r="J13306" i="45"/>
  <c r="K13322" i="45"/>
  <c r="J13322" i="45"/>
  <c r="K13338" i="45"/>
  <c r="J13338" i="45"/>
  <c r="K13354" i="45"/>
  <c r="J13354" i="45"/>
  <c r="K13370" i="45"/>
  <c r="J13370" i="45"/>
  <c r="K13386" i="45"/>
  <c r="J13386" i="45"/>
  <c r="K13402" i="45"/>
  <c r="J13402" i="45"/>
  <c r="K13418" i="45"/>
  <c r="J13418" i="45"/>
  <c r="K13434" i="45"/>
  <c r="J13434" i="45"/>
  <c r="K13450" i="45"/>
  <c r="J13450" i="45"/>
  <c r="K13458" i="45"/>
  <c r="J13458" i="45"/>
  <c r="K13466" i="45"/>
  <c r="J13466" i="45"/>
  <c r="K13474" i="45"/>
  <c r="J13474" i="45"/>
  <c r="K13482" i="45"/>
  <c r="J13482" i="45"/>
  <c r="K13490" i="45"/>
  <c r="J13490" i="45"/>
  <c r="K13498" i="45"/>
  <c r="J13498" i="45"/>
  <c r="K13506" i="45"/>
  <c r="J13506" i="45"/>
  <c r="K13514" i="45"/>
  <c r="J13514" i="45"/>
  <c r="K13522" i="45"/>
  <c r="J13522" i="45"/>
  <c r="K13530" i="45"/>
  <c r="J13530" i="45"/>
  <c r="K13538" i="45"/>
  <c r="J13538" i="45"/>
  <c r="K13546" i="45"/>
  <c r="J13546" i="45"/>
  <c r="K13554" i="45"/>
  <c r="J13554" i="45"/>
  <c r="K13562" i="45"/>
  <c r="J13562" i="45"/>
  <c r="K13570" i="45"/>
  <c r="J13570" i="45"/>
  <c r="K13578" i="45"/>
  <c r="J13578" i="45"/>
  <c r="K13633" i="45"/>
  <c r="J13633" i="45"/>
  <c r="K13637" i="45"/>
  <c r="J13637" i="45"/>
  <c r="J13661" i="45"/>
  <c r="K13661" i="45"/>
  <c r="K13700" i="45"/>
  <c r="J13700" i="45"/>
  <c r="K13709" i="45"/>
  <c r="J13709" i="45"/>
  <c r="K13713" i="45"/>
  <c r="J13713" i="45"/>
  <c r="K13809" i="45"/>
  <c r="J13809" i="45"/>
  <c r="K13832" i="45"/>
  <c r="J13832" i="45"/>
  <c r="K13843" i="45"/>
  <c r="J13843" i="45"/>
  <c r="J13928" i="45"/>
  <c r="K13928" i="45"/>
  <c r="K13955" i="45"/>
  <c r="J13955" i="45"/>
  <c r="J13992" i="45"/>
  <c r="K13992" i="45"/>
  <c r="J13996" i="45"/>
  <c r="K13996" i="45"/>
  <c r="J14024" i="45"/>
  <c r="K14024" i="45"/>
  <c r="J14040" i="45"/>
  <c r="K14040" i="45"/>
  <c r="J14056" i="45"/>
  <c r="K14056" i="45"/>
  <c r="J14072" i="45"/>
  <c r="K14072" i="45"/>
  <c r="J14088" i="45"/>
  <c r="K14088" i="45"/>
  <c r="J14104" i="45"/>
  <c r="K14104" i="45"/>
  <c r="J14120" i="45"/>
  <c r="K14120" i="45"/>
  <c r="J14137" i="45"/>
  <c r="K14137" i="45"/>
  <c r="K14221" i="45"/>
  <c r="J14221" i="45"/>
  <c r="K14242" i="45"/>
  <c r="J14242" i="45"/>
  <c r="K14250" i="45"/>
  <c r="J14250" i="45"/>
  <c r="K14256" i="45"/>
  <c r="J14256" i="45"/>
  <c r="K14293" i="45"/>
  <c r="J14293" i="45"/>
  <c r="K14361" i="45"/>
  <c r="J14361" i="45"/>
  <c r="K14374" i="45"/>
  <c r="J14374" i="45"/>
  <c r="K14382" i="45"/>
  <c r="J14382" i="45"/>
  <c r="K14443" i="45"/>
  <c r="J14443" i="45"/>
  <c r="K14448" i="45"/>
  <c r="J14448" i="45"/>
  <c r="J14544" i="45"/>
  <c r="K14544" i="45"/>
  <c r="J14560" i="45"/>
  <c r="K14560" i="45"/>
  <c r="J14576" i="45"/>
  <c r="K14576" i="45"/>
  <c r="J14592" i="45"/>
  <c r="K14592" i="45"/>
  <c r="J14608" i="45"/>
  <c r="K14608" i="45"/>
  <c r="K14636" i="45"/>
  <c r="J14636" i="45"/>
  <c r="K14646" i="45"/>
  <c r="J14646" i="45"/>
  <c r="K14658" i="45"/>
  <c r="J14658" i="45"/>
  <c r="K14796" i="45"/>
  <c r="J14796" i="45"/>
  <c r="K14815" i="45"/>
  <c r="J14815" i="45"/>
  <c r="K14851" i="45"/>
  <c r="J14851" i="45"/>
  <c r="K14856" i="45"/>
  <c r="J14856" i="45"/>
  <c r="E67" i="45"/>
  <c r="H67" i="45" s="1"/>
  <c r="I67" i="45" s="1"/>
  <c r="K67" i="45" s="1"/>
  <c r="E76" i="45"/>
  <c r="H76" i="45" s="1"/>
  <c r="J76" i="45" s="1"/>
  <c r="P76" i="45"/>
  <c r="E77" i="45"/>
  <c r="H77" i="45" s="1"/>
  <c r="I77" i="45" s="1"/>
  <c r="K77" i="45" s="1"/>
  <c r="N78" i="45"/>
  <c r="J11305" i="45"/>
  <c r="J11309" i="45"/>
  <c r="J11313" i="45"/>
  <c r="J11317" i="45"/>
  <c r="J11321" i="45"/>
  <c r="J11325" i="45"/>
  <c r="J11329" i="45"/>
  <c r="J11333" i="45"/>
  <c r="J11337" i="45"/>
  <c r="J11339" i="45"/>
  <c r="J11343" i="45"/>
  <c r="K11361" i="45"/>
  <c r="J11364" i="45"/>
  <c r="K11377" i="45"/>
  <c r="J11380" i="45"/>
  <c r="K11393" i="45"/>
  <c r="J11396" i="45"/>
  <c r="K11409" i="45"/>
  <c r="J11412" i="45"/>
  <c r="K11425" i="45"/>
  <c r="J11428" i="45"/>
  <c r="K11441" i="45"/>
  <c r="J11444" i="45"/>
  <c r="K11457" i="45"/>
  <c r="J11460" i="45"/>
  <c r="K11473" i="45"/>
  <c r="J11476" i="45"/>
  <c r="K11489" i="45"/>
  <c r="J11492" i="45"/>
  <c r="K11505" i="45"/>
  <c r="J11508" i="45"/>
  <c r="K11521" i="45"/>
  <c r="J11524" i="45"/>
  <c r="K11537" i="45"/>
  <c r="J11540" i="45"/>
  <c r="K11553" i="45"/>
  <c r="J11556" i="45"/>
  <c r="K11569" i="45"/>
  <c r="J11572" i="45"/>
  <c r="K11585" i="45"/>
  <c r="K11589" i="45"/>
  <c r="K11593" i="45"/>
  <c r="K11597" i="45"/>
  <c r="K11601" i="45"/>
  <c r="K11605" i="45"/>
  <c r="K11609" i="45"/>
  <c r="K11613" i="45"/>
  <c r="K11617" i="45"/>
  <c r="K11621" i="45"/>
  <c r="K11625" i="45"/>
  <c r="K11629" i="45"/>
  <c r="K11633" i="45"/>
  <c r="K11637" i="45"/>
  <c r="K11641" i="45"/>
  <c r="K11645" i="45"/>
  <c r="K11649" i="45"/>
  <c r="K11653" i="45"/>
  <c r="K11657" i="45"/>
  <c r="K11661" i="45"/>
  <c r="K11665" i="45"/>
  <c r="K11669" i="45"/>
  <c r="K11673" i="45"/>
  <c r="K11677" i="45"/>
  <c r="K11681" i="45"/>
  <c r="K11685" i="45"/>
  <c r="K11689" i="45"/>
  <c r="K11693" i="45"/>
  <c r="K11697" i="45"/>
  <c r="K11701" i="45"/>
  <c r="K11705" i="45"/>
  <c r="K11709" i="45"/>
  <c r="K11713" i="45"/>
  <c r="K11717" i="45"/>
  <c r="K11721" i="45"/>
  <c r="K11725" i="45"/>
  <c r="K11729" i="45"/>
  <c r="K11733" i="45"/>
  <c r="K11737" i="45"/>
  <c r="K11741" i="45"/>
  <c r="K11745" i="45"/>
  <c r="K11749" i="45"/>
  <c r="K11753" i="45"/>
  <c r="K11757" i="45"/>
  <c r="K11761" i="45"/>
  <c r="K11765" i="45"/>
  <c r="K11769" i="45"/>
  <c r="K11773" i="45"/>
  <c r="K11777" i="45"/>
  <c r="K11781" i="45"/>
  <c r="K11785" i="45"/>
  <c r="K11789" i="45"/>
  <c r="K11793" i="45"/>
  <c r="K11797" i="45"/>
  <c r="K11801" i="45"/>
  <c r="K11805" i="45"/>
  <c r="K11809" i="45"/>
  <c r="K11813" i="45"/>
  <c r="K11817" i="45"/>
  <c r="K11821" i="45"/>
  <c r="K11825" i="45"/>
  <c r="K11829" i="45"/>
  <c r="K11833" i="45"/>
  <c r="K11837" i="45"/>
  <c r="K11841" i="45"/>
  <c r="K11845" i="45"/>
  <c r="K11849" i="45"/>
  <c r="K11853" i="45"/>
  <c r="K11857" i="45"/>
  <c r="K11861" i="45"/>
  <c r="K11865" i="45"/>
  <c r="K11869" i="45"/>
  <c r="K11873" i="45"/>
  <c r="K11877" i="45"/>
  <c r="K11885" i="45"/>
  <c r="K11893" i="45"/>
  <c r="K11901" i="45"/>
  <c r="K11909" i="45"/>
  <c r="K11917" i="45"/>
  <c r="K11925" i="45"/>
  <c r="K11933" i="45"/>
  <c r="K11941" i="45"/>
  <c r="K11949" i="45"/>
  <c r="K11957" i="45"/>
  <c r="K11965" i="45"/>
  <c r="K11973" i="45"/>
  <c r="K11981" i="45"/>
  <c r="K11989" i="45"/>
  <c r="K11997" i="45"/>
  <c r="K12005" i="45"/>
  <c r="K12013" i="45"/>
  <c r="K12021" i="45"/>
  <c r="K12029" i="45"/>
  <c r="J12031" i="45"/>
  <c r="J12036" i="45"/>
  <c r="K12041" i="45"/>
  <c r="J12043" i="45"/>
  <c r="J12046" i="45"/>
  <c r="J12048" i="45"/>
  <c r="J12050" i="45"/>
  <c r="J12063" i="45"/>
  <c r="J12068" i="45"/>
  <c r="J12070" i="45"/>
  <c r="J12083" i="45"/>
  <c r="J12088" i="45"/>
  <c r="J12092" i="45"/>
  <c r="J12096" i="45"/>
  <c r="J12098" i="45"/>
  <c r="J12100" i="45"/>
  <c r="J12124" i="45"/>
  <c r="J12135" i="45"/>
  <c r="J12144" i="45"/>
  <c r="J12159" i="45"/>
  <c r="J12166" i="45"/>
  <c r="K12168" i="45"/>
  <c r="J12168" i="45"/>
  <c r="K12174" i="45"/>
  <c r="J12174" i="45"/>
  <c r="J12184" i="45"/>
  <c r="J12190" i="45"/>
  <c r="K12192" i="45"/>
  <c r="J12192" i="45"/>
  <c r="J12203" i="45"/>
  <c r="J12210" i="45"/>
  <c r="K12212" i="45"/>
  <c r="J12212" i="45"/>
  <c r="K12227" i="45"/>
  <c r="J12227" i="45"/>
  <c r="K12280" i="45"/>
  <c r="J12280" i="45"/>
  <c r="K12296" i="45"/>
  <c r="J12296" i="45"/>
  <c r="K12312" i="45"/>
  <c r="J12312" i="45"/>
  <c r="K12328" i="45"/>
  <c r="J12328" i="45"/>
  <c r="K12344" i="45"/>
  <c r="J12344" i="45"/>
  <c r="K12360" i="45"/>
  <c r="J12360" i="45"/>
  <c r="K12376" i="45"/>
  <c r="J12376" i="45"/>
  <c r="K12392" i="45"/>
  <c r="J12392" i="45"/>
  <c r="K12412" i="45"/>
  <c r="J12412" i="45"/>
  <c r="K12444" i="45"/>
  <c r="J12444" i="45"/>
  <c r="K12476" i="45"/>
  <c r="J12476" i="45"/>
  <c r="K12512" i="45"/>
  <c r="J12512" i="45"/>
  <c r="K12544" i="45"/>
  <c r="J12544" i="45"/>
  <c r="K12576" i="45"/>
  <c r="J12576" i="45"/>
  <c r="K12608" i="45"/>
  <c r="J12608" i="45"/>
  <c r="K12624" i="45"/>
  <c r="J12624" i="45"/>
  <c r="K12640" i="45"/>
  <c r="J12640" i="45"/>
  <c r="K12656" i="45"/>
  <c r="J12656" i="45"/>
  <c r="K12671" i="45"/>
  <c r="J12671" i="45"/>
  <c r="J12705" i="45"/>
  <c r="K12705" i="45"/>
  <c r="J12728" i="45"/>
  <c r="K12728" i="45"/>
  <c r="K12735" i="45"/>
  <c r="J12735" i="45"/>
  <c r="J12769" i="45"/>
  <c r="K12769" i="45"/>
  <c r="K12792" i="45"/>
  <c r="J12792" i="45"/>
  <c r="K12824" i="45"/>
  <c r="J12824" i="45"/>
  <c r="E11" i="45"/>
  <c r="H11" i="45" s="1"/>
  <c r="I11" i="45" s="1"/>
  <c r="E13" i="45"/>
  <c r="H13" i="45" s="1"/>
  <c r="I13" i="45" s="1"/>
  <c r="E15" i="45"/>
  <c r="H15" i="45" s="1"/>
  <c r="I15" i="45" s="1"/>
  <c r="P53" i="45"/>
  <c r="E54" i="45"/>
  <c r="H54" i="45" s="1"/>
  <c r="L54" i="45" s="1"/>
  <c r="F67" i="45"/>
  <c r="F76" i="45"/>
  <c r="N77" i="45"/>
  <c r="E78" i="45"/>
  <c r="H78" i="45" s="1"/>
  <c r="J78" i="45" s="1"/>
  <c r="P78" i="45"/>
  <c r="E79" i="45"/>
  <c r="H79" i="45" s="1"/>
  <c r="L79" i="45" s="1"/>
  <c r="N80" i="45"/>
  <c r="K12108" i="45"/>
  <c r="J12108" i="45"/>
  <c r="K12119" i="45"/>
  <c r="J12119" i="45"/>
  <c r="K12130" i="45"/>
  <c r="J12130" i="45"/>
  <c r="K12150" i="45"/>
  <c r="J12150" i="45"/>
  <c r="K12232" i="45"/>
  <c r="J12232" i="45"/>
  <c r="K12240" i="45"/>
  <c r="J12240" i="45"/>
  <c r="K12248" i="45"/>
  <c r="J12248" i="45"/>
  <c r="K12256" i="45"/>
  <c r="J12256" i="45"/>
  <c r="K12264" i="45"/>
  <c r="J12264" i="45"/>
  <c r="J12277" i="45"/>
  <c r="K12277" i="45"/>
  <c r="J12293" i="45"/>
  <c r="K12293" i="45"/>
  <c r="J12309" i="45"/>
  <c r="K12309" i="45"/>
  <c r="J12325" i="45"/>
  <c r="K12325" i="45"/>
  <c r="J12341" i="45"/>
  <c r="K12341" i="45"/>
  <c r="J12357" i="45"/>
  <c r="K12357" i="45"/>
  <c r="J12373" i="45"/>
  <c r="K12373" i="45"/>
  <c r="J12389" i="45"/>
  <c r="K12389" i="45"/>
  <c r="J12409" i="45"/>
  <c r="K12409" i="45"/>
  <c r="J12441" i="45"/>
  <c r="K12441" i="45"/>
  <c r="J12473" i="45"/>
  <c r="K12473" i="45"/>
  <c r="J12509" i="45"/>
  <c r="K12509" i="45"/>
  <c r="J12541" i="45"/>
  <c r="K12541" i="45"/>
  <c r="J12573" i="45"/>
  <c r="K12573" i="45"/>
  <c r="J12605" i="45"/>
  <c r="K12605" i="45"/>
  <c r="J12621" i="45"/>
  <c r="K12621" i="45"/>
  <c r="J12637" i="45"/>
  <c r="K12637" i="45"/>
  <c r="J12653" i="45"/>
  <c r="K12653" i="45"/>
  <c r="J12689" i="45"/>
  <c r="K12689" i="45"/>
  <c r="J12712" i="45"/>
  <c r="K12712" i="45"/>
  <c r="K12719" i="45"/>
  <c r="J12719" i="45"/>
  <c r="J12753" i="45"/>
  <c r="K12753" i="45"/>
  <c r="J12776" i="45"/>
  <c r="K12776" i="45"/>
  <c r="K12783" i="45"/>
  <c r="J12783" i="45"/>
  <c r="K12816" i="45"/>
  <c r="J12816" i="45"/>
  <c r="N74" i="45"/>
  <c r="F78" i="45"/>
  <c r="N79" i="45"/>
  <c r="E80" i="45"/>
  <c r="H80" i="45" s="1"/>
  <c r="J80" i="45" s="1"/>
  <c r="P80" i="45"/>
  <c r="E81" i="45"/>
  <c r="H81" i="45" s="1"/>
  <c r="L81" i="45" s="1"/>
  <c r="K11353" i="45"/>
  <c r="K11369" i="45"/>
  <c r="K11385" i="45"/>
  <c r="K11401" i="45"/>
  <c r="K11417" i="45"/>
  <c r="K11433" i="45"/>
  <c r="K11449" i="45"/>
  <c r="K11465" i="45"/>
  <c r="K11481" i="45"/>
  <c r="K11497" i="45"/>
  <c r="K11513" i="45"/>
  <c r="K11529" i="45"/>
  <c r="K11545" i="45"/>
  <c r="K11561" i="45"/>
  <c r="K11577" i="45"/>
  <c r="J12030" i="45"/>
  <c r="J12042" i="45"/>
  <c r="K12045" i="45"/>
  <c r="J12047" i="45"/>
  <c r="J12062" i="45"/>
  <c r="J12082" i="45"/>
  <c r="J12095" i="45"/>
  <c r="K12099" i="45"/>
  <c r="J12115" i="45"/>
  <c r="K12123" i="45"/>
  <c r="J12123" i="45"/>
  <c r="K12143" i="45"/>
  <c r="J12143" i="45"/>
  <c r="K12172" i="45"/>
  <c r="J12172" i="45"/>
  <c r="K12183" i="45"/>
  <c r="J12183" i="45"/>
  <c r="K12194" i="45"/>
  <c r="J12194" i="45"/>
  <c r="K12214" i="45"/>
  <c r="J12214" i="45"/>
  <c r="J12228" i="45"/>
  <c r="J12236" i="45"/>
  <c r="J12244" i="45"/>
  <c r="J12252" i="45"/>
  <c r="J12260" i="45"/>
  <c r="J12268" i="45"/>
  <c r="K12281" i="45"/>
  <c r="J12284" i="45"/>
  <c r="K12297" i="45"/>
  <c r="J12300" i="45"/>
  <c r="K12313" i="45"/>
  <c r="J12316" i="45"/>
  <c r="K12329" i="45"/>
  <c r="J12332" i="45"/>
  <c r="K12345" i="45"/>
  <c r="J12348" i="45"/>
  <c r="K12428" i="45"/>
  <c r="J12428" i="45"/>
  <c r="K12460" i="45"/>
  <c r="J12460" i="45"/>
  <c r="K12496" i="45"/>
  <c r="J12496" i="45"/>
  <c r="K12528" i="45"/>
  <c r="J12528" i="45"/>
  <c r="K12560" i="45"/>
  <c r="J12560" i="45"/>
  <c r="K12592" i="45"/>
  <c r="J12592" i="45"/>
  <c r="J12673" i="45"/>
  <c r="K12673" i="45"/>
  <c r="J12696" i="45"/>
  <c r="K12696" i="45"/>
  <c r="K12703" i="45"/>
  <c r="J12703" i="45"/>
  <c r="J12737" i="45"/>
  <c r="K12737" i="45"/>
  <c r="J12760" i="45"/>
  <c r="K12760" i="45"/>
  <c r="K12767" i="45"/>
  <c r="J12767" i="45"/>
  <c r="K12808" i="45"/>
  <c r="J12808" i="45"/>
  <c r="K13179" i="45"/>
  <c r="J13179" i="45"/>
  <c r="K13187" i="45"/>
  <c r="J13187" i="45"/>
  <c r="K13222" i="45"/>
  <c r="J13222" i="45"/>
  <c r="K13239" i="45"/>
  <c r="J13239" i="45"/>
  <c r="K13247" i="45"/>
  <c r="J13247" i="45"/>
  <c r="K13253" i="45"/>
  <c r="J13253" i="45"/>
  <c r="K13294" i="45"/>
  <c r="J13294" i="45"/>
  <c r="K13310" i="45"/>
  <c r="J13310" i="45"/>
  <c r="K13326" i="45"/>
  <c r="J13326" i="45"/>
  <c r="K13342" i="45"/>
  <c r="J13342" i="45"/>
  <c r="K13358" i="45"/>
  <c r="J13358" i="45"/>
  <c r="K13374" i="45"/>
  <c r="J13374" i="45"/>
  <c r="K13390" i="45"/>
  <c r="J13390" i="45"/>
  <c r="K13406" i="45"/>
  <c r="J13406" i="45"/>
  <c r="K13422" i="45"/>
  <c r="J13422" i="45"/>
  <c r="K13438" i="45"/>
  <c r="J13438" i="45"/>
  <c r="K13624" i="45"/>
  <c r="J13624" i="45"/>
  <c r="K13672" i="45"/>
  <c r="J13672" i="45"/>
  <c r="J13689" i="45"/>
  <c r="K13689" i="45"/>
  <c r="K13753" i="45"/>
  <c r="J13753" i="45"/>
  <c r="K13759" i="45"/>
  <c r="J13759" i="45"/>
  <c r="K13800" i="45"/>
  <c r="J13800" i="45"/>
  <c r="K12405" i="45"/>
  <c r="J12408" i="45"/>
  <c r="K12421" i="45"/>
  <c r="J12424" i="45"/>
  <c r="K12437" i="45"/>
  <c r="J12440" i="45"/>
  <c r="K12453" i="45"/>
  <c r="J12456" i="45"/>
  <c r="K12469" i="45"/>
  <c r="J12472" i="45"/>
  <c r="K12489" i="45"/>
  <c r="J12492" i="45"/>
  <c r="K12505" i="45"/>
  <c r="J12508" i="45"/>
  <c r="K12521" i="45"/>
  <c r="J12524" i="45"/>
  <c r="K12537" i="45"/>
  <c r="J12540" i="45"/>
  <c r="K12553" i="45"/>
  <c r="J12556" i="45"/>
  <c r="K12569" i="45"/>
  <c r="J12572" i="45"/>
  <c r="K12585" i="45"/>
  <c r="J12588" i="45"/>
  <c r="K12601" i="45"/>
  <c r="J12604" i="45"/>
  <c r="K12617" i="45"/>
  <c r="J12620" i="45"/>
  <c r="K12633" i="45"/>
  <c r="J12636" i="45"/>
  <c r="K12649" i="45"/>
  <c r="J12652" i="45"/>
  <c r="K12665" i="45"/>
  <c r="K12669" i="45"/>
  <c r="K12676" i="45"/>
  <c r="J12683" i="45"/>
  <c r="K12685" i="45"/>
  <c r="K12692" i="45"/>
  <c r="J12699" i="45"/>
  <c r="K12701" i="45"/>
  <c r="K12708" i="45"/>
  <c r="J12715" i="45"/>
  <c r="K12717" i="45"/>
  <c r="K12724" i="45"/>
  <c r="J12731" i="45"/>
  <c r="K12733" i="45"/>
  <c r="K12740" i="45"/>
  <c r="J12747" i="45"/>
  <c r="K12749" i="45"/>
  <c r="K12756" i="45"/>
  <c r="J12763" i="45"/>
  <c r="K12765" i="45"/>
  <c r="K12772" i="45"/>
  <c r="J12779" i="45"/>
  <c r="K12781" i="45"/>
  <c r="K12788" i="45"/>
  <c r="K12793" i="45"/>
  <c r="K12796" i="45"/>
  <c r="J12796" i="45"/>
  <c r="K12801" i="45"/>
  <c r="K12804" i="45"/>
  <c r="J12804" i="45"/>
  <c r="K12809" i="45"/>
  <c r="K12812" i="45"/>
  <c r="J12812" i="45"/>
  <c r="K12817" i="45"/>
  <c r="K12820" i="45"/>
  <c r="J12820" i="45"/>
  <c r="K12825" i="45"/>
  <c r="K12828" i="45"/>
  <c r="J12828" i="45"/>
  <c r="K12836" i="45"/>
  <c r="J12836" i="45"/>
  <c r="K12844" i="45"/>
  <c r="J12844" i="45"/>
  <c r="K12852" i="45"/>
  <c r="J12852" i="45"/>
  <c r="K12860" i="45"/>
  <c r="J12860" i="45"/>
  <c r="K12868" i="45"/>
  <c r="J12868" i="45"/>
  <c r="K12876" i="45"/>
  <c r="J12876" i="45"/>
  <c r="K12884" i="45"/>
  <c r="J12884" i="45"/>
  <c r="K12892" i="45"/>
  <c r="J12892" i="45"/>
  <c r="K12900" i="45"/>
  <c r="J12900" i="45"/>
  <c r="K12908" i="45"/>
  <c r="J12908" i="45"/>
  <c r="K12916" i="45"/>
  <c r="J12916" i="45"/>
  <c r="K12924" i="45"/>
  <c r="J12924" i="45"/>
  <c r="K12932" i="45"/>
  <c r="J12932" i="45"/>
  <c r="K12940" i="45"/>
  <c r="J12940" i="45"/>
  <c r="K12948" i="45"/>
  <c r="J12948" i="45"/>
  <c r="K12956" i="45"/>
  <c r="J12956" i="45"/>
  <c r="K12964" i="45"/>
  <c r="J12964" i="45"/>
  <c r="K12972" i="45"/>
  <c r="J12972" i="45"/>
  <c r="K12978" i="45"/>
  <c r="J12978" i="45"/>
  <c r="K12986" i="45"/>
  <c r="J12986" i="45"/>
  <c r="K12994" i="45"/>
  <c r="J12994" i="45"/>
  <c r="K13002" i="45"/>
  <c r="J13002" i="45"/>
  <c r="K13010" i="45"/>
  <c r="J13010" i="45"/>
  <c r="K13018" i="45"/>
  <c r="J13018" i="45"/>
  <c r="K13026" i="45"/>
  <c r="J13026" i="45"/>
  <c r="K13034" i="45"/>
  <c r="J13034" i="45"/>
  <c r="K13042" i="45"/>
  <c r="J13042" i="45"/>
  <c r="K13050" i="45"/>
  <c r="J13050" i="45"/>
  <c r="K13058" i="45"/>
  <c r="J13058" i="45"/>
  <c r="K13066" i="45"/>
  <c r="J13066" i="45"/>
  <c r="K13074" i="45"/>
  <c r="J13074" i="45"/>
  <c r="K13082" i="45"/>
  <c r="J13082" i="45"/>
  <c r="K13090" i="45"/>
  <c r="J13090" i="45"/>
  <c r="K13098" i="45"/>
  <c r="J13098" i="45"/>
  <c r="K13106" i="45"/>
  <c r="J13106" i="45"/>
  <c r="K13114" i="45"/>
  <c r="J13114" i="45"/>
  <c r="K13122" i="45"/>
  <c r="J13122" i="45"/>
  <c r="K13130" i="45"/>
  <c r="J13130" i="45"/>
  <c r="K13138" i="45"/>
  <c r="J13138" i="45"/>
  <c r="K13146" i="45"/>
  <c r="J13146" i="45"/>
  <c r="K13154" i="45"/>
  <c r="J13154" i="45"/>
  <c r="K13162" i="45"/>
  <c r="J13162" i="45"/>
  <c r="K13170" i="45"/>
  <c r="J13170" i="45"/>
  <c r="K13226" i="45"/>
  <c r="J13226" i="45"/>
  <c r="K13298" i="45"/>
  <c r="J13298" i="45"/>
  <c r="K13314" i="45"/>
  <c r="J13314" i="45"/>
  <c r="K13330" i="45"/>
  <c r="J13330" i="45"/>
  <c r="K13346" i="45"/>
  <c r="J13346" i="45"/>
  <c r="K13362" i="45"/>
  <c r="J13362" i="45"/>
  <c r="K13378" i="45"/>
  <c r="J13378" i="45"/>
  <c r="K13394" i="45"/>
  <c r="J13394" i="45"/>
  <c r="K13410" i="45"/>
  <c r="J13410" i="45"/>
  <c r="K13426" i="45"/>
  <c r="J13426" i="45"/>
  <c r="K13442" i="45"/>
  <c r="J13442" i="45"/>
  <c r="K13454" i="45"/>
  <c r="J13454" i="45"/>
  <c r="K13462" i="45"/>
  <c r="J13462" i="45"/>
  <c r="K13470" i="45"/>
  <c r="J13470" i="45"/>
  <c r="K13478" i="45"/>
  <c r="J13478" i="45"/>
  <c r="K13486" i="45"/>
  <c r="J13486" i="45"/>
  <c r="K13494" i="45"/>
  <c r="J13494" i="45"/>
  <c r="K13502" i="45"/>
  <c r="J13502" i="45"/>
  <c r="K13510" i="45"/>
  <c r="J13510" i="45"/>
  <c r="K13518" i="45"/>
  <c r="J13518" i="45"/>
  <c r="K13526" i="45"/>
  <c r="J13526" i="45"/>
  <c r="K13534" i="45"/>
  <c r="J13534" i="45"/>
  <c r="K13542" i="45"/>
  <c r="J13542" i="45"/>
  <c r="K13550" i="45"/>
  <c r="J13550" i="45"/>
  <c r="K13558" i="45"/>
  <c r="J13558" i="45"/>
  <c r="K13566" i="45"/>
  <c r="J13566" i="45"/>
  <c r="K13574" i="45"/>
  <c r="J13574" i="45"/>
  <c r="J13582" i="45"/>
  <c r="K13582" i="45"/>
  <c r="J13590" i="45"/>
  <c r="K13590" i="45"/>
  <c r="J13598" i="45"/>
  <c r="K13598" i="45"/>
  <c r="J13606" i="45"/>
  <c r="K13606" i="45"/>
  <c r="J13614" i="45"/>
  <c r="K13614" i="45"/>
  <c r="K13635" i="45"/>
  <c r="J13635" i="45"/>
  <c r="K13644" i="45"/>
  <c r="J13644" i="45"/>
  <c r="K13683" i="45"/>
  <c r="J13683" i="45"/>
  <c r="K13711" i="45"/>
  <c r="J13711" i="45"/>
  <c r="K13776" i="45"/>
  <c r="J13776" i="45"/>
  <c r="K13779" i="45"/>
  <c r="J13779" i="45"/>
  <c r="K12613" i="45"/>
  <c r="K12629" i="45"/>
  <c r="K12645" i="45"/>
  <c r="K12661" i="45"/>
  <c r="K12672" i="45"/>
  <c r="J12679" i="45"/>
  <c r="K12681" i="45"/>
  <c r="K12688" i="45"/>
  <c r="J12695" i="45"/>
  <c r="K12697" i="45"/>
  <c r="K12704" i="45"/>
  <c r="J12711" i="45"/>
  <c r="K12713" i="45"/>
  <c r="K12720" i="45"/>
  <c r="J12727" i="45"/>
  <c r="K12729" i="45"/>
  <c r="K12736" i="45"/>
  <c r="J12743" i="45"/>
  <c r="K12745" i="45"/>
  <c r="K12752" i="45"/>
  <c r="J12759" i="45"/>
  <c r="K12761" i="45"/>
  <c r="K12768" i="45"/>
  <c r="J12775" i="45"/>
  <c r="K12777" i="45"/>
  <c r="K12784" i="45"/>
  <c r="J12791" i="45"/>
  <c r="K13175" i="45"/>
  <c r="J13175" i="45"/>
  <c r="K13183" i="45"/>
  <c r="J13183" i="45"/>
  <c r="K13189" i="45"/>
  <c r="J13189" i="45"/>
  <c r="K13230" i="45"/>
  <c r="J13230" i="45"/>
  <c r="K13243" i="45"/>
  <c r="J13243" i="45"/>
  <c r="K13251" i="45"/>
  <c r="J13251" i="45"/>
  <c r="K13286" i="45"/>
  <c r="J13286" i="45"/>
  <c r="K13302" i="45"/>
  <c r="J13302" i="45"/>
  <c r="K13318" i="45"/>
  <c r="J13318" i="45"/>
  <c r="K13334" i="45"/>
  <c r="J13334" i="45"/>
  <c r="K13350" i="45"/>
  <c r="J13350" i="45"/>
  <c r="K13366" i="45"/>
  <c r="J13366" i="45"/>
  <c r="K13382" i="45"/>
  <c r="J13382" i="45"/>
  <c r="K13398" i="45"/>
  <c r="J13398" i="45"/>
  <c r="K13414" i="45"/>
  <c r="J13414" i="45"/>
  <c r="K13430" i="45"/>
  <c r="J13430" i="45"/>
  <c r="K13446" i="45"/>
  <c r="J13446" i="45"/>
  <c r="K13620" i="45"/>
  <c r="J13620" i="45"/>
  <c r="K13628" i="45"/>
  <c r="J13628" i="45"/>
  <c r="J13648" i="45"/>
  <c r="K13648" i="45"/>
  <c r="K13664" i="45"/>
  <c r="J13664" i="45"/>
  <c r="J13717" i="45"/>
  <c r="K13717" i="45"/>
  <c r="K13772" i="45"/>
  <c r="J13772" i="45"/>
  <c r="K13727" i="45"/>
  <c r="J13727" i="45"/>
  <c r="K13744" i="45"/>
  <c r="J13744" i="45"/>
  <c r="K13781" i="45"/>
  <c r="J13781" i="45"/>
  <c r="K13789" i="45"/>
  <c r="J13789" i="45"/>
  <c r="J13872" i="45"/>
  <c r="K13872" i="45"/>
  <c r="K13919" i="45"/>
  <c r="J13919" i="45"/>
  <c r="J13952" i="45"/>
  <c r="K13952" i="45"/>
  <c r="K13983" i="45"/>
  <c r="J13983" i="45"/>
  <c r="K14015" i="45"/>
  <c r="J14015" i="45"/>
  <c r="K14162" i="45"/>
  <c r="J14162" i="45"/>
  <c r="K14238" i="45"/>
  <c r="J14238" i="45"/>
  <c r="K13695" i="45"/>
  <c r="J13695" i="45"/>
  <c r="K13749" i="45"/>
  <c r="J13749" i="45"/>
  <c r="K13757" i="45"/>
  <c r="J13757" i="45"/>
  <c r="J13768" i="45"/>
  <c r="K13811" i="45"/>
  <c r="J13811" i="45"/>
  <c r="K13828" i="45"/>
  <c r="J13828" i="45"/>
  <c r="K13836" i="45"/>
  <c r="J13836" i="45"/>
  <c r="K13841" i="45"/>
  <c r="J13841" i="45"/>
  <c r="J13891" i="45"/>
  <c r="K13891" i="45"/>
  <c r="J13947" i="45"/>
  <c r="K13947" i="45"/>
  <c r="J13980" i="45"/>
  <c r="K13980" i="45"/>
  <c r="J14008" i="45"/>
  <c r="K14008" i="45"/>
  <c r="J14012" i="45"/>
  <c r="K14012" i="45"/>
  <c r="J14145" i="45"/>
  <c r="K14145" i="45"/>
  <c r="K14154" i="45"/>
  <c r="J14154" i="45"/>
  <c r="J13221" i="45"/>
  <c r="J13285" i="45"/>
  <c r="J13587" i="45"/>
  <c r="J13595" i="45"/>
  <c r="J13603" i="45"/>
  <c r="J13611" i="45"/>
  <c r="J13619" i="45"/>
  <c r="J13636" i="45"/>
  <c r="J13647" i="45"/>
  <c r="J13649" i="45"/>
  <c r="K13653" i="45"/>
  <c r="K13663" i="45"/>
  <c r="J13663" i="45"/>
  <c r="J13708" i="45"/>
  <c r="K13712" i="45"/>
  <c r="K13725" i="45"/>
  <c r="J13736" i="45"/>
  <c r="J13745" i="45"/>
  <c r="J13764" i="45"/>
  <c r="K13785" i="45"/>
  <c r="J13785" i="45"/>
  <c r="K13791" i="45"/>
  <c r="J13791" i="45"/>
  <c r="K13867" i="45"/>
  <c r="J13867" i="45"/>
  <c r="K13887" i="45"/>
  <c r="J13887" i="45"/>
  <c r="K13901" i="45"/>
  <c r="J13901" i="45"/>
  <c r="J13904" i="45"/>
  <c r="K13904" i="45"/>
  <c r="K13999" i="45"/>
  <c r="J13999" i="45"/>
  <c r="K14142" i="45"/>
  <c r="J14142" i="45"/>
  <c r="K14176" i="45"/>
  <c r="J14176" i="45"/>
  <c r="K14225" i="45"/>
  <c r="J14225" i="45"/>
  <c r="K13863" i="45"/>
  <c r="J13863" i="45"/>
  <c r="K13877" i="45"/>
  <c r="J13877" i="45"/>
  <c r="K13909" i="45"/>
  <c r="J13909" i="45"/>
  <c r="J13944" i="45"/>
  <c r="K13944" i="45"/>
  <c r="J14036" i="45"/>
  <c r="K14036" i="45"/>
  <c r="J14052" i="45"/>
  <c r="K14052" i="45"/>
  <c r="J14068" i="45"/>
  <c r="K14068" i="45"/>
  <c r="J14084" i="45"/>
  <c r="K14084" i="45"/>
  <c r="J14100" i="45"/>
  <c r="K14100" i="45"/>
  <c r="J14116" i="45"/>
  <c r="K14116" i="45"/>
  <c r="K14178" i="45"/>
  <c r="J14178" i="45"/>
  <c r="K14186" i="45"/>
  <c r="J14186" i="45"/>
  <c r="K14192" i="45"/>
  <c r="J14192" i="45"/>
  <c r="K14229" i="45"/>
  <c r="J14229" i="45"/>
  <c r="K14297" i="45"/>
  <c r="J14297" i="45"/>
  <c r="K14310" i="45"/>
  <c r="J14310" i="45"/>
  <c r="K14318" i="45"/>
  <c r="J14318" i="45"/>
  <c r="K14365" i="45"/>
  <c r="J14365" i="45"/>
  <c r="K14417" i="45"/>
  <c r="J14417" i="45"/>
  <c r="K14434" i="45"/>
  <c r="J14434" i="45"/>
  <c r="K14467" i="45"/>
  <c r="J14467" i="45"/>
  <c r="K14504" i="45"/>
  <c r="J14504" i="45"/>
  <c r="K14538" i="45"/>
  <c r="J14538" i="45"/>
  <c r="J13808" i="45"/>
  <c r="J13813" i="45"/>
  <c r="J13817" i="45"/>
  <c r="J13821" i="45"/>
  <c r="J13823" i="45"/>
  <c r="J13840" i="45"/>
  <c r="J13845" i="45"/>
  <c r="J13849" i="45"/>
  <c r="K13852" i="45"/>
  <c r="K13859" i="45"/>
  <c r="J13859" i="45"/>
  <c r="J13868" i="45"/>
  <c r="K13880" i="45"/>
  <c r="K13885" i="45"/>
  <c r="J13885" i="45"/>
  <c r="J13895" i="45"/>
  <c r="K13899" i="45"/>
  <c r="K13912" i="45"/>
  <c r="K13917" i="45"/>
  <c r="J13917" i="45"/>
  <c r="K13932" i="45"/>
  <c r="J13935" i="45"/>
  <c r="J13960" i="45"/>
  <c r="K13960" i="45"/>
  <c r="K13963" i="45"/>
  <c r="K13968" i="45"/>
  <c r="J13971" i="45"/>
  <c r="J14032" i="45"/>
  <c r="K14032" i="45"/>
  <c r="J14048" i="45"/>
  <c r="K14048" i="45"/>
  <c r="J14064" i="45"/>
  <c r="K14064" i="45"/>
  <c r="J14080" i="45"/>
  <c r="K14080" i="45"/>
  <c r="J14096" i="45"/>
  <c r="K14096" i="45"/>
  <c r="J14112" i="45"/>
  <c r="K14112" i="45"/>
  <c r="J14128" i="45"/>
  <c r="K14128" i="45"/>
  <c r="K14169" i="45"/>
  <c r="J14174" i="45"/>
  <c r="J14217" i="45"/>
  <c r="J14226" i="45"/>
  <c r="K14233" i="45"/>
  <c r="J14233" i="45"/>
  <c r="K14246" i="45"/>
  <c r="J14246" i="45"/>
  <c r="K14254" i="45"/>
  <c r="J14254" i="45"/>
  <c r="K14301" i="45"/>
  <c r="J14301" i="45"/>
  <c r="K14353" i="45"/>
  <c r="J14353" i="45"/>
  <c r="K14370" i="45"/>
  <c r="J14370" i="45"/>
  <c r="K14378" i="45"/>
  <c r="J14378" i="45"/>
  <c r="K14384" i="45"/>
  <c r="J14384" i="45"/>
  <c r="K14421" i="45"/>
  <c r="J14421" i="45"/>
  <c r="K14450" i="45"/>
  <c r="J14450" i="45"/>
  <c r="K14471" i="45"/>
  <c r="J14471" i="45"/>
  <c r="J14528" i="45"/>
  <c r="K14528" i="45"/>
  <c r="K13871" i="45"/>
  <c r="J13871" i="45"/>
  <c r="K13893" i="45"/>
  <c r="J13893" i="45"/>
  <c r="J13976" i="45"/>
  <c r="K13976" i="45"/>
  <c r="K13995" i="45"/>
  <c r="J13995" i="45"/>
  <c r="K14011" i="45"/>
  <c r="J14011" i="45"/>
  <c r="J14028" i="45"/>
  <c r="K14028" i="45"/>
  <c r="J14044" i="45"/>
  <c r="K14044" i="45"/>
  <c r="J14060" i="45"/>
  <c r="K14060" i="45"/>
  <c r="J14076" i="45"/>
  <c r="K14076" i="45"/>
  <c r="J14092" i="45"/>
  <c r="K14092" i="45"/>
  <c r="J14108" i="45"/>
  <c r="K14108" i="45"/>
  <c r="J14124" i="45"/>
  <c r="K14124" i="45"/>
  <c r="K14150" i="45"/>
  <c r="J14150" i="45"/>
  <c r="K14182" i="45"/>
  <c r="J14182" i="45"/>
  <c r="K14190" i="45"/>
  <c r="J14190" i="45"/>
  <c r="J14213" i="45"/>
  <c r="J14230" i="45"/>
  <c r="K14237" i="45"/>
  <c r="J14237" i="45"/>
  <c r="K14289" i="45"/>
  <c r="J14289" i="45"/>
  <c r="K14306" i="45"/>
  <c r="J14306" i="45"/>
  <c r="K14314" i="45"/>
  <c r="J14314" i="45"/>
  <c r="K14320" i="45"/>
  <c r="J14320" i="45"/>
  <c r="K14357" i="45"/>
  <c r="J14357" i="45"/>
  <c r="K14425" i="45"/>
  <c r="J14425" i="45"/>
  <c r="K14432" i="45"/>
  <c r="J14432" i="45"/>
  <c r="K14439" i="45"/>
  <c r="J14439" i="45"/>
  <c r="K14475" i="45"/>
  <c r="J14475" i="45"/>
  <c r="K14522" i="45"/>
  <c r="J14522" i="45"/>
  <c r="K14494" i="45"/>
  <c r="J14494" i="45"/>
  <c r="J14524" i="45"/>
  <c r="K14524" i="45"/>
  <c r="J14540" i="45"/>
  <c r="K14540" i="45"/>
  <c r="J14556" i="45"/>
  <c r="K14556" i="45"/>
  <c r="J14572" i="45"/>
  <c r="K14572" i="45"/>
  <c r="J14588" i="45"/>
  <c r="K14588" i="45"/>
  <c r="J14604" i="45"/>
  <c r="K14604" i="45"/>
  <c r="K14626" i="45"/>
  <c r="J14626" i="45"/>
  <c r="K14630" i="45"/>
  <c r="J14630" i="45"/>
  <c r="K14752" i="45"/>
  <c r="J14752" i="45"/>
  <c r="K14764" i="45"/>
  <c r="J14764" i="45"/>
  <c r="K14783" i="45"/>
  <c r="J14783" i="45"/>
  <c r="K14819" i="45"/>
  <c r="J14819" i="45"/>
  <c r="K14830" i="45"/>
  <c r="J14830" i="45"/>
  <c r="K14860" i="45"/>
  <c r="J14860" i="45"/>
  <c r="K14870" i="45"/>
  <c r="J14870" i="45"/>
  <c r="K14887" i="45"/>
  <c r="J14887" i="45"/>
  <c r="J14479" i="45"/>
  <c r="J14507" i="45"/>
  <c r="K14511" i="45"/>
  <c r="J14518" i="45"/>
  <c r="J14520" i="45"/>
  <c r="K14520" i="45"/>
  <c r="J14534" i="45"/>
  <c r="J14536" i="45"/>
  <c r="K14536" i="45"/>
  <c r="J14552" i="45"/>
  <c r="K14552" i="45"/>
  <c r="J14568" i="45"/>
  <c r="K14568" i="45"/>
  <c r="J14584" i="45"/>
  <c r="K14584" i="45"/>
  <c r="J14600" i="45"/>
  <c r="K14600" i="45"/>
  <c r="K14638" i="45"/>
  <c r="J14638" i="45"/>
  <c r="K14648" i="45"/>
  <c r="J14648" i="45"/>
  <c r="K14656" i="45"/>
  <c r="J14656" i="45"/>
  <c r="K14660" i="45"/>
  <c r="J14660" i="45"/>
  <c r="K14787" i="45"/>
  <c r="J14787" i="45"/>
  <c r="K14798" i="45"/>
  <c r="J14798" i="45"/>
  <c r="K14824" i="45"/>
  <c r="J14824" i="45"/>
  <c r="K14864" i="45"/>
  <c r="J14864" i="45"/>
  <c r="J14904" i="45"/>
  <c r="K14904" i="45"/>
  <c r="J14516" i="45"/>
  <c r="K14516" i="45"/>
  <c r="J14532" i="45"/>
  <c r="K14532" i="45"/>
  <c r="J14548" i="45"/>
  <c r="K14548" i="45"/>
  <c r="J14564" i="45"/>
  <c r="K14564" i="45"/>
  <c r="J14580" i="45"/>
  <c r="K14580" i="45"/>
  <c r="J14596" i="45"/>
  <c r="K14596" i="45"/>
  <c r="J14612" i="45"/>
  <c r="K14612" i="45"/>
  <c r="J14621" i="45"/>
  <c r="K14621" i="45"/>
  <c r="K14628" i="45"/>
  <c r="J14628" i="45"/>
  <c r="K14632" i="45"/>
  <c r="J14632" i="45"/>
  <c r="J14747" i="45"/>
  <c r="K14747" i="45"/>
  <c r="K14766" i="45"/>
  <c r="J14766" i="45"/>
  <c r="K14792" i="45"/>
  <c r="J14792" i="45"/>
  <c r="K14828" i="45"/>
  <c r="J14828" i="45"/>
  <c r="K14847" i="45"/>
  <c r="J14847" i="45"/>
  <c r="K14868" i="45"/>
  <c r="J14868" i="45"/>
  <c r="K14891" i="45"/>
  <c r="J14891" i="45"/>
  <c r="J14620" i="45"/>
  <c r="K14629" i="45"/>
  <c r="K14635" i="45"/>
  <c r="K14637" i="45"/>
  <c r="K14655" i="45"/>
  <c r="K14657" i="45"/>
  <c r="K14763" i="45"/>
  <c r="J14782" i="45"/>
  <c r="J14814" i="45"/>
  <c r="J14846" i="45"/>
  <c r="J14886" i="45"/>
  <c r="K14896" i="45"/>
  <c r="I216" i="45"/>
  <c r="K216" i="45" s="1"/>
  <c r="I237" i="45"/>
  <c r="I280" i="45"/>
  <c r="K280" i="45" s="1"/>
  <c r="I301" i="45"/>
  <c r="I2192" i="45"/>
  <c r="J2192" i="45" s="1"/>
  <c r="I652" i="45"/>
  <c r="K652" i="45" s="1"/>
  <c r="I636" i="45"/>
  <c r="K636" i="45" s="1"/>
  <c r="I620" i="45"/>
  <c r="K620" i="45" s="1"/>
  <c r="I604" i="45"/>
  <c r="K604" i="45" s="1"/>
  <c r="I588" i="45"/>
  <c r="K588" i="45" s="1"/>
  <c r="I572" i="45"/>
  <c r="K572" i="45" s="1"/>
  <c r="I556" i="45"/>
  <c r="K556" i="45" s="1"/>
  <c r="I540" i="45"/>
  <c r="K540" i="45" s="1"/>
  <c r="I524" i="45"/>
  <c r="K524" i="45" s="1"/>
  <c r="I513" i="45"/>
  <c r="I508" i="45"/>
  <c r="K508" i="45" s="1"/>
  <c r="I497" i="45"/>
  <c r="I492" i="45"/>
  <c r="K492" i="45" s="1"/>
  <c r="I481" i="45"/>
  <c r="I476" i="45"/>
  <c r="K476" i="45" s="1"/>
  <c r="I465" i="45"/>
  <c r="I460" i="45"/>
  <c r="K460" i="45" s="1"/>
  <c r="I449" i="45"/>
  <c r="I444" i="45"/>
  <c r="K444" i="45" s="1"/>
  <c r="I433" i="45"/>
  <c r="I428" i="45"/>
  <c r="K428" i="45" s="1"/>
  <c r="I417" i="45"/>
  <c r="I412" i="45"/>
  <c r="K412" i="45" s="1"/>
  <c r="I401" i="45"/>
  <c r="I396" i="45"/>
  <c r="K396" i="45" s="1"/>
  <c r="I385" i="45"/>
  <c r="I380" i="45"/>
  <c r="K380" i="45" s="1"/>
  <c r="I369" i="45"/>
  <c r="I364" i="45"/>
  <c r="K364" i="45" s="1"/>
  <c r="I353" i="45"/>
  <c r="I348" i="45"/>
  <c r="K348" i="45" s="1"/>
  <c r="I337" i="45"/>
  <c r="I332" i="45"/>
  <c r="K332" i="45" s="1"/>
  <c r="I321" i="45"/>
  <c r="I316" i="45"/>
  <c r="K316" i="45" s="1"/>
  <c r="I305" i="45"/>
  <c r="I300" i="45"/>
  <c r="K300" i="45" s="1"/>
  <c r="I289" i="45"/>
  <c r="I284" i="45"/>
  <c r="K284" i="45" s="1"/>
  <c r="I273" i="45"/>
  <c r="I268" i="45"/>
  <c r="K268" i="45" s="1"/>
  <c r="I257" i="45"/>
  <c r="I252" i="45"/>
  <c r="K252" i="45" s="1"/>
  <c r="I241" i="45"/>
  <c r="I236" i="45"/>
  <c r="K236" i="45" s="1"/>
  <c r="I225" i="45"/>
  <c r="I220" i="45"/>
  <c r="K220" i="45" s="1"/>
  <c r="I209" i="45"/>
  <c r="I204" i="45"/>
  <c r="K204" i="45" s="1"/>
  <c r="I624" i="45"/>
  <c r="K624" i="45" s="1"/>
  <c r="I592" i="45"/>
  <c r="K592" i="45" s="1"/>
  <c r="I576" i="45"/>
  <c r="K576" i="45" s="1"/>
  <c r="I544" i="45"/>
  <c r="K544" i="45" s="1"/>
  <c r="I509" i="45"/>
  <c r="I488" i="45"/>
  <c r="K488" i="45" s="1"/>
  <c r="I472" i="45"/>
  <c r="K472" i="45" s="1"/>
  <c r="I445" i="45"/>
  <c r="I429" i="45"/>
  <c r="I413" i="45"/>
  <c r="I397" i="45"/>
  <c r="I381" i="45"/>
  <c r="I648" i="45"/>
  <c r="K648" i="45" s="1"/>
  <c r="I632" i="45"/>
  <c r="K632" i="45" s="1"/>
  <c r="I616" i="45"/>
  <c r="K616" i="45" s="1"/>
  <c r="I600" i="45"/>
  <c r="K600" i="45" s="1"/>
  <c r="I584" i="45"/>
  <c r="K584" i="45" s="1"/>
  <c r="I568" i="45"/>
  <c r="K568" i="45" s="1"/>
  <c r="I552" i="45"/>
  <c r="K552" i="45" s="1"/>
  <c r="I536" i="45"/>
  <c r="K536" i="45" s="1"/>
  <c r="I517" i="45"/>
  <c r="I512" i="45"/>
  <c r="K512" i="45" s="1"/>
  <c r="I501" i="45"/>
  <c r="I496" i="45"/>
  <c r="K496" i="45" s="1"/>
  <c r="I485" i="45"/>
  <c r="I480" i="45"/>
  <c r="K480" i="45" s="1"/>
  <c r="I469" i="45"/>
  <c r="I464" i="45"/>
  <c r="K464" i="45" s="1"/>
  <c r="I453" i="45"/>
  <c r="I448" i="45"/>
  <c r="K448" i="45" s="1"/>
  <c r="I437" i="45"/>
  <c r="I432" i="45"/>
  <c r="K432" i="45" s="1"/>
  <c r="I421" i="45"/>
  <c r="I416" i="45"/>
  <c r="K416" i="45" s="1"/>
  <c r="I405" i="45"/>
  <c r="I400" i="45"/>
  <c r="K400" i="45" s="1"/>
  <c r="I389" i="45"/>
  <c r="I384" i="45"/>
  <c r="K384" i="45" s="1"/>
  <c r="I373" i="45"/>
  <c r="I368" i="45"/>
  <c r="K368" i="45" s="1"/>
  <c r="I357" i="45"/>
  <c r="I352" i="45"/>
  <c r="K352" i="45" s="1"/>
  <c r="I341" i="45"/>
  <c r="I336" i="45"/>
  <c r="K336" i="45" s="1"/>
  <c r="I325" i="45"/>
  <c r="I320" i="45"/>
  <c r="K320" i="45" s="1"/>
  <c r="I309" i="45"/>
  <c r="I304" i="45"/>
  <c r="K304" i="45" s="1"/>
  <c r="I293" i="45"/>
  <c r="I288" i="45"/>
  <c r="K288" i="45" s="1"/>
  <c r="I277" i="45"/>
  <c r="I272" i="45"/>
  <c r="K272" i="45" s="1"/>
  <c r="I261" i="45"/>
  <c r="I256" i="45"/>
  <c r="K256" i="45" s="1"/>
  <c r="I245" i="45"/>
  <c r="I240" i="45"/>
  <c r="K240" i="45" s="1"/>
  <c r="I229" i="45"/>
  <c r="I224" i="45"/>
  <c r="K224" i="45" s="1"/>
  <c r="I213" i="45"/>
  <c r="I208" i="45"/>
  <c r="K208" i="45" s="1"/>
  <c r="I640" i="45"/>
  <c r="K640" i="45" s="1"/>
  <c r="I560" i="45"/>
  <c r="K560" i="45" s="1"/>
  <c r="I528" i="45"/>
  <c r="K528" i="45" s="1"/>
  <c r="I504" i="45"/>
  <c r="K504" i="45" s="1"/>
  <c r="I456" i="45"/>
  <c r="K456" i="45" s="1"/>
  <c r="I424" i="45"/>
  <c r="K424" i="45" s="1"/>
  <c r="I408" i="45"/>
  <c r="K408" i="45" s="1"/>
  <c r="I376" i="45"/>
  <c r="K376" i="45" s="1"/>
  <c r="I360" i="45"/>
  <c r="K360" i="45" s="1"/>
  <c r="I644" i="45"/>
  <c r="K644" i="45" s="1"/>
  <c r="I628" i="45"/>
  <c r="K628" i="45" s="1"/>
  <c r="I612" i="45"/>
  <c r="K612" i="45" s="1"/>
  <c r="I596" i="45"/>
  <c r="K596" i="45" s="1"/>
  <c r="I580" i="45"/>
  <c r="K580" i="45" s="1"/>
  <c r="I564" i="45"/>
  <c r="K564" i="45" s="1"/>
  <c r="I548" i="45"/>
  <c r="K548" i="45" s="1"/>
  <c r="I532" i="45"/>
  <c r="K532" i="45" s="1"/>
  <c r="I521" i="45"/>
  <c r="I516" i="45"/>
  <c r="K516" i="45" s="1"/>
  <c r="I505" i="45"/>
  <c r="I500" i="45"/>
  <c r="K500" i="45" s="1"/>
  <c r="I489" i="45"/>
  <c r="I484" i="45"/>
  <c r="K484" i="45" s="1"/>
  <c r="I473" i="45"/>
  <c r="I468" i="45"/>
  <c r="K468" i="45" s="1"/>
  <c r="I457" i="45"/>
  <c r="I452" i="45"/>
  <c r="K452" i="45" s="1"/>
  <c r="I441" i="45"/>
  <c r="I436" i="45"/>
  <c r="K436" i="45" s="1"/>
  <c r="I425" i="45"/>
  <c r="I420" i="45"/>
  <c r="K420" i="45" s="1"/>
  <c r="I409" i="45"/>
  <c r="I404" i="45"/>
  <c r="K404" i="45" s="1"/>
  <c r="I393" i="45"/>
  <c r="I388" i="45"/>
  <c r="K388" i="45" s="1"/>
  <c r="I377" i="45"/>
  <c r="I372" i="45"/>
  <c r="K372" i="45" s="1"/>
  <c r="I361" i="45"/>
  <c r="I356" i="45"/>
  <c r="K356" i="45" s="1"/>
  <c r="I345" i="45"/>
  <c r="I340" i="45"/>
  <c r="K340" i="45" s="1"/>
  <c r="I329" i="45"/>
  <c r="I324" i="45"/>
  <c r="K324" i="45" s="1"/>
  <c r="I313" i="45"/>
  <c r="I308" i="45"/>
  <c r="K308" i="45" s="1"/>
  <c r="I297" i="45"/>
  <c r="I292" i="45"/>
  <c r="K292" i="45" s="1"/>
  <c r="I281" i="45"/>
  <c r="I276" i="45"/>
  <c r="K276" i="45" s="1"/>
  <c r="I265" i="45"/>
  <c r="I260" i="45"/>
  <c r="K260" i="45" s="1"/>
  <c r="I249" i="45"/>
  <c r="I244" i="45"/>
  <c r="K244" i="45" s="1"/>
  <c r="I233" i="45"/>
  <c r="I228" i="45"/>
  <c r="K228" i="45" s="1"/>
  <c r="I217" i="45"/>
  <c r="I212" i="45"/>
  <c r="K212" i="45" s="1"/>
  <c r="I201" i="45"/>
  <c r="I608" i="45"/>
  <c r="K608" i="45" s="1"/>
  <c r="I520" i="45"/>
  <c r="K520" i="45" s="1"/>
  <c r="I493" i="45"/>
  <c r="I477" i="45"/>
  <c r="I461" i="45"/>
  <c r="I440" i="45"/>
  <c r="K440" i="45" s="1"/>
  <c r="I392" i="45"/>
  <c r="K392" i="45" s="1"/>
  <c r="I221" i="45"/>
  <c r="I264" i="45"/>
  <c r="K264" i="45" s="1"/>
  <c r="I285" i="45"/>
  <c r="I328" i="45"/>
  <c r="K328" i="45" s="1"/>
  <c r="I349" i="45"/>
  <c r="I205" i="45"/>
  <c r="I248" i="45"/>
  <c r="K248" i="45" s="1"/>
  <c r="I269" i="45"/>
  <c r="I312" i="45"/>
  <c r="K312" i="45" s="1"/>
  <c r="I333" i="45"/>
  <c r="I232" i="45"/>
  <c r="K232" i="45" s="1"/>
  <c r="I253" i="45"/>
  <c r="I296" i="45"/>
  <c r="K296" i="45" s="1"/>
  <c r="I317" i="45"/>
  <c r="I365" i="45"/>
  <c r="I34" i="45"/>
  <c r="J34" i="45"/>
  <c r="I61" i="45"/>
  <c r="J61" i="45"/>
  <c r="E22" i="45"/>
  <c r="H22" i="45" s="1"/>
  <c r="P22" i="45"/>
  <c r="I23" i="45"/>
  <c r="E26" i="45"/>
  <c r="H26" i="45" s="1"/>
  <c r="P26" i="45"/>
  <c r="I40" i="45"/>
  <c r="J40" i="45"/>
  <c r="E47" i="45"/>
  <c r="H47" i="45" s="1"/>
  <c r="P47" i="45"/>
  <c r="L75" i="45"/>
  <c r="I38" i="45"/>
  <c r="J38" i="45"/>
  <c r="P42" i="45"/>
  <c r="E42" i="45"/>
  <c r="H42" i="45" s="1"/>
  <c r="I65" i="45"/>
  <c r="J65" i="45"/>
  <c r="E24" i="45"/>
  <c r="H24" i="45" s="1"/>
  <c r="P24" i="45"/>
  <c r="E28" i="45"/>
  <c r="H28" i="45" s="1"/>
  <c r="P28" i="45"/>
  <c r="I36" i="45"/>
  <c r="J36" i="45"/>
  <c r="E49" i="45"/>
  <c r="H49" i="45" s="1"/>
  <c r="P49" i="45"/>
  <c r="I63" i="45"/>
  <c r="J63" i="45"/>
  <c r="L73" i="45"/>
  <c r="J73" i="45"/>
  <c r="I73" i="45"/>
  <c r="K73" i="45" s="1"/>
  <c r="P8" i="45"/>
  <c r="P10" i="45"/>
  <c r="P12" i="45"/>
  <c r="P14" i="45"/>
  <c r="P16" i="45"/>
  <c r="P35" i="45"/>
  <c r="P37" i="45"/>
  <c r="P39" i="45"/>
  <c r="P41" i="45"/>
  <c r="M52" i="45"/>
  <c r="O52" i="45" s="1"/>
  <c r="M54" i="45"/>
  <c r="O54" i="45" s="1"/>
  <c r="P60" i="45"/>
  <c r="P62" i="45"/>
  <c r="P64" i="45"/>
  <c r="P66" i="45"/>
  <c r="P68" i="45"/>
  <c r="M73" i="45"/>
  <c r="O73" i="45" s="1"/>
  <c r="M75" i="45"/>
  <c r="O75" i="45" s="1"/>
  <c r="M77" i="45"/>
  <c r="O77" i="45" s="1"/>
  <c r="M79" i="45"/>
  <c r="O79" i="45" s="1"/>
  <c r="M81" i="45"/>
  <c r="O81" i="45" s="1"/>
  <c r="I525" i="45"/>
  <c r="I529" i="45"/>
  <c r="I533" i="45"/>
  <c r="I537" i="45"/>
  <c r="I541" i="45"/>
  <c r="I545" i="45"/>
  <c r="I549" i="45"/>
  <c r="I553" i="45"/>
  <c r="I557" i="45"/>
  <c r="I561" i="45"/>
  <c r="I565" i="45"/>
  <c r="I569" i="45"/>
  <c r="I573" i="45"/>
  <c r="I577" i="45"/>
  <c r="I581" i="45"/>
  <c r="I585" i="45"/>
  <c r="I589" i="45"/>
  <c r="I593" i="45"/>
  <c r="I597" i="45"/>
  <c r="I601" i="45"/>
  <c r="I605" i="45"/>
  <c r="I609" i="45"/>
  <c r="I613" i="45"/>
  <c r="I617" i="45"/>
  <c r="I621" i="45"/>
  <c r="I625" i="45"/>
  <c r="I629" i="45"/>
  <c r="I633" i="45"/>
  <c r="I637" i="45"/>
  <c r="I641" i="45"/>
  <c r="I645" i="45"/>
  <c r="I649" i="45"/>
  <c r="I653" i="45"/>
  <c r="I657" i="45"/>
  <c r="I661" i="45"/>
  <c r="I665" i="45"/>
  <c r="I669" i="45"/>
  <c r="I673" i="45"/>
  <c r="I677" i="45"/>
  <c r="I681" i="45"/>
  <c r="I685" i="45"/>
  <c r="I689" i="45"/>
  <c r="I693" i="45"/>
  <c r="I697" i="45"/>
  <c r="I701" i="45"/>
  <c r="I705" i="45"/>
  <c r="I709" i="45"/>
  <c r="I713" i="45"/>
  <c r="I717" i="45"/>
  <c r="I721" i="45"/>
  <c r="I725" i="45"/>
  <c r="I729" i="45"/>
  <c r="I733" i="45"/>
  <c r="I737" i="45"/>
  <c r="I741" i="45"/>
  <c r="I745" i="45"/>
  <c r="I749" i="45"/>
  <c r="I753" i="45"/>
  <c r="I757" i="45"/>
  <c r="I761" i="45"/>
  <c r="I765" i="45"/>
  <c r="I769" i="45"/>
  <c r="I773" i="45"/>
  <c r="I777" i="45"/>
  <c r="I781" i="45"/>
  <c r="I785" i="45"/>
  <c r="I789" i="45"/>
  <c r="I793" i="45"/>
  <c r="I797" i="45"/>
  <c r="I801" i="45"/>
  <c r="I805" i="45"/>
  <c r="I809" i="45"/>
  <c r="I813" i="45"/>
  <c r="I817" i="45"/>
  <c r="I821" i="45"/>
  <c r="I825" i="45"/>
  <c r="I829" i="45"/>
  <c r="I833" i="45"/>
  <c r="I837" i="45"/>
  <c r="I841" i="45"/>
  <c r="I845" i="45"/>
  <c r="I849" i="45"/>
  <c r="I853" i="45"/>
  <c r="I857" i="45"/>
  <c r="I861" i="45"/>
  <c r="I865" i="45"/>
  <c r="I869" i="45"/>
  <c r="I873" i="45"/>
  <c r="I877" i="45"/>
  <c r="I881" i="45"/>
  <c r="I885" i="45"/>
  <c r="I889" i="45"/>
  <c r="I893" i="45"/>
  <c r="I897" i="45"/>
  <c r="I901" i="45"/>
  <c r="I905" i="45"/>
  <c r="I909" i="45"/>
  <c r="I913" i="45"/>
  <c r="I917" i="45"/>
  <c r="I921" i="45"/>
  <c r="I925" i="45"/>
  <c r="I929" i="45"/>
  <c r="I933" i="45"/>
  <c r="I937" i="45"/>
  <c r="I941" i="45"/>
  <c r="I945" i="45"/>
  <c r="I949" i="45"/>
  <c r="I953" i="45"/>
  <c r="I957" i="45"/>
  <c r="I961" i="45"/>
  <c r="I965" i="45"/>
  <c r="I969" i="45"/>
  <c r="I973" i="45"/>
  <c r="I977" i="45"/>
  <c r="I981" i="45"/>
  <c r="I985" i="45"/>
  <c r="I989" i="45"/>
  <c r="I993" i="45"/>
  <c r="I997" i="45"/>
  <c r="I1001" i="45"/>
  <c r="I1005" i="45"/>
  <c r="I1009" i="45"/>
  <c r="I1013" i="45"/>
  <c r="I1017" i="45"/>
  <c r="I1021" i="45"/>
  <c r="I1025" i="45"/>
  <c r="I1029" i="45"/>
  <c r="I1033" i="45"/>
  <c r="I1037" i="45"/>
  <c r="I1041" i="45"/>
  <c r="I1045" i="45"/>
  <c r="I1049" i="45"/>
  <c r="I1053" i="45"/>
  <c r="I1057" i="45"/>
  <c r="I1061" i="45"/>
  <c r="I1065" i="45"/>
  <c r="I1069" i="45"/>
  <c r="I1073" i="45"/>
  <c r="I1077" i="45"/>
  <c r="I1081" i="45"/>
  <c r="I1085" i="45"/>
  <c r="I1089" i="45"/>
  <c r="I1093" i="45"/>
  <c r="I1097" i="45"/>
  <c r="I1101" i="45"/>
  <c r="I1105" i="45"/>
  <c r="I1109" i="45"/>
  <c r="I1113" i="45"/>
  <c r="I1117" i="45"/>
  <c r="I1121" i="45"/>
  <c r="I1125" i="45"/>
  <c r="I1129" i="45"/>
  <c r="I1133" i="45"/>
  <c r="I1137" i="45"/>
  <c r="I1141" i="45"/>
  <c r="I1145" i="45"/>
  <c r="I1149" i="45"/>
  <c r="I1153" i="45"/>
  <c r="I1157" i="45"/>
  <c r="I1161" i="45"/>
  <c r="I1165" i="45"/>
  <c r="I1169" i="45"/>
  <c r="I1173" i="45"/>
  <c r="I1177" i="45"/>
  <c r="I1181" i="45"/>
  <c r="I1185" i="45"/>
  <c r="I1189" i="45"/>
  <c r="I1193" i="45"/>
  <c r="I1197" i="45"/>
  <c r="I1201" i="45"/>
  <c r="I1205" i="45"/>
  <c r="I1209" i="45"/>
  <c r="I1213" i="45"/>
  <c r="I1217" i="45"/>
  <c r="I1221" i="45"/>
  <c r="I1225" i="45"/>
  <c r="I1229" i="45"/>
  <c r="I1233" i="45"/>
  <c r="I1237" i="45"/>
  <c r="I1241" i="45"/>
  <c r="I1245" i="45"/>
  <c r="I1249" i="45"/>
  <c r="I1253" i="45"/>
  <c r="I1257" i="45"/>
  <c r="I1261" i="45"/>
  <c r="I1265" i="45"/>
  <c r="I1269" i="45"/>
  <c r="I1273" i="45"/>
  <c r="I1277" i="45"/>
  <c r="I1281" i="45"/>
  <c r="I1285" i="45"/>
  <c r="I1289" i="45"/>
  <c r="I1293" i="45"/>
  <c r="I1297" i="45"/>
  <c r="I1301" i="45"/>
  <c r="I1305" i="45"/>
  <c r="I1309" i="45"/>
  <c r="I1313" i="45"/>
  <c r="I1317" i="45"/>
  <c r="I1321" i="45"/>
  <c r="I1325" i="45"/>
  <c r="I1329" i="45"/>
  <c r="I1333" i="45"/>
  <c r="I1337" i="45"/>
  <c r="I1341" i="45"/>
  <c r="I1345" i="45"/>
  <c r="I1349" i="45"/>
  <c r="I1353" i="45"/>
  <c r="I1357" i="45"/>
  <c r="I1361" i="45"/>
  <c r="I1365" i="45"/>
  <c r="I1369" i="45"/>
  <c r="I1373" i="45"/>
  <c r="I1377" i="45"/>
  <c r="I1381" i="45"/>
  <c r="I1385" i="45"/>
  <c r="I1389" i="45"/>
  <c r="I1393" i="45"/>
  <c r="I1397" i="45"/>
  <c r="I1401" i="45"/>
  <c r="I1405" i="45"/>
  <c r="I1409" i="45"/>
  <c r="I1413" i="45"/>
  <c r="I1417" i="45"/>
  <c r="I1421" i="45"/>
  <c r="I1425" i="45"/>
  <c r="I1429" i="45"/>
  <c r="I1433" i="45"/>
  <c r="I1437" i="45"/>
  <c r="I1441" i="45"/>
  <c r="I1445" i="45"/>
  <c r="I1449" i="45"/>
  <c r="I1453" i="45"/>
  <c r="I1457" i="45"/>
  <c r="I1461" i="45"/>
  <c r="I1465" i="45"/>
  <c r="I1469" i="45"/>
  <c r="I1473" i="45"/>
  <c r="I1477" i="45"/>
  <c r="I1481" i="45"/>
  <c r="I1485" i="45"/>
  <c r="I1489" i="45"/>
  <c r="I1493" i="45"/>
  <c r="I1497" i="45"/>
  <c r="I1501" i="45"/>
  <c r="I1505" i="45"/>
  <c r="I1509" i="45"/>
  <c r="I1513" i="45"/>
  <c r="I1517" i="45"/>
  <c r="I1521" i="45"/>
  <c r="I1525" i="45"/>
  <c r="I1529" i="45"/>
  <c r="I1533" i="45"/>
  <c r="I1537" i="45"/>
  <c r="I1541" i="45"/>
  <c r="I1545" i="45"/>
  <c r="I1549" i="45"/>
  <c r="I1553" i="45"/>
  <c r="I1557" i="45"/>
  <c r="I1561" i="45"/>
  <c r="I1565" i="45"/>
  <c r="I1569" i="45"/>
  <c r="I1571" i="45"/>
  <c r="I1579" i="45"/>
  <c r="I1587" i="45"/>
  <c r="I1595" i="45"/>
  <c r="I1603" i="45"/>
  <c r="I1611" i="45"/>
  <c r="I1619" i="45"/>
  <c r="I1627" i="45"/>
  <c r="I1635" i="45"/>
  <c r="I1643" i="45"/>
  <c r="I1651" i="45"/>
  <c r="I1656" i="45"/>
  <c r="I1672" i="45"/>
  <c r="I1688" i="45"/>
  <c r="I1704" i="45"/>
  <c r="I1720" i="45"/>
  <c r="I1736" i="45"/>
  <c r="I1752" i="45"/>
  <c r="I1768" i="45"/>
  <c r="I1784" i="45"/>
  <c r="I1800" i="45"/>
  <c r="I1816" i="45"/>
  <c r="I1832" i="45"/>
  <c r="I1848" i="45"/>
  <c r="I1864" i="45"/>
  <c r="I1880" i="45"/>
  <c r="I1896" i="45"/>
  <c r="I1912" i="45"/>
  <c r="I1928" i="45"/>
  <c r="I1944" i="45"/>
  <c r="I1960" i="45"/>
  <c r="I1976" i="45"/>
  <c r="I1992" i="45"/>
  <c r="I2008" i="45"/>
  <c r="I2024" i="45"/>
  <c r="I2040" i="45"/>
  <c r="I2056" i="45"/>
  <c r="I2072" i="45"/>
  <c r="I2088" i="45"/>
  <c r="I2104" i="45"/>
  <c r="I2120" i="45"/>
  <c r="I2136" i="45"/>
  <c r="I2152" i="45"/>
  <c r="I2168" i="45"/>
  <c r="I2184" i="45"/>
  <c r="I2200" i="45"/>
  <c r="M66" i="45"/>
  <c r="O66" i="45" s="1"/>
  <c r="M68" i="45"/>
  <c r="O68" i="45" s="1"/>
  <c r="I656" i="45"/>
  <c r="I660" i="45"/>
  <c r="I664" i="45"/>
  <c r="I668" i="45"/>
  <c r="I672" i="45"/>
  <c r="I676" i="45"/>
  <c r="I680" i="45"/>
  <c r="I684" i="45"/>
  <c r="I688" i="45"/>
  <c r="I692" i="45"/>
  <c r="I696" i="45"/>
  <c r="I700" i="45"/>
  <c r="I704" i="45"/>
  <c r="I708" i="45"/>
  <c r="I712" i="45"/>
  <c r="I716" i="45"/>
  <c r="I720" i="45"/>
  <c r="I724" i="45"/>
  <c r="I728" i="45"/>
  <c r="I732" i="45"/>
  <c r="I736" i="45"/>
  <c r="I740" i="45"/>
  <c r="I744" i="45"/>
  <c r="I748" i="45"/>
  <c r="I752" i="45"/>
  <c r="I756" i="45"/>
  <c r="I760" i="45"/>
  <c r="I764" i="45"/>
  <c r="I768" i="45"/>
  <c r="I772" i="45"/>
  <c r="I776" i="45"/>
  <c r="I780" i="45"/>
  <c r="I784" i="45"/>
  <c r="I788" i="45"/>
  <c r="I792" i="45"/>
  <c r="I796" i="45"/>
  <c r="I800" i="45"/>
  <c r="I804" i="45"/>
  <c r="I808" i="45"/>
  <c r="I812" i="45"/>
  <c r="I816" i="45"/>
  <c r="I820" i="45"/>
  <c r="I824" i="45"/>
  <c r="I828" i="45"/>
  <c r="I832" i="45"/>
  <c r="I836" i="45"/>
  <c r="I840" i="45"/>
  <c r="I844" i="45"/>
  <c r="I848" i="45"/>
  <c r="I852" i="45"/>
  <c r="I856" i="45"/>
  <c r="I860" i="45"/>
  <c r="I864" i="45"/>
  <c r="I868" i="45"/>
  <c r="I872" i="45"/>
  <c r="I876" i="45"/>
  <c r="I880" i="45"/>
  <c r="I884" i="45"/>
  <c r="I888" i="45"/>
  <c r="I892" i="45"/>
  <c r="I896" i="45"/>
  <c r="I900" i="45"/>
  <c r="I904" i="45"/>
  <c r="I908" i="45"/>
  <c r="I912" i="45"/>
  <c r="I916" i="45"/>
  <c r="I920" i="45"/>
  <c r="I924" i="45"/>
  <c r="I928" i="45"/>
  <c r="I932" i="45"/>
  <c r="I936" i="45"/>
  <c r="I940" i="45"/>
  <c r="I944" i="45"/>
  <c r="I948" i="45"/>
  <c r="I952" i="45"/>
  <c r="I956" i="45"/>
  <c r="I960" i="45"/>
  <c r="I964" i="45"/>
  <c r="I968" i="45"/>
  <c r="I972" i="45"/>
  <c r="I976" i="45"/>
  <c r="I980" i="45"/>
  <c r="I984" i="45"/>
  <c r="I988" i="45"/>
  <c r="I992" i="45"/>
  <c r="I996" i="45"/>
  <c r="I1000" i="45"/>
  <c r="I1004" i="45"/>
  <c r="I1008" i="45"/>
  <c r="I1012" i="45"/>
  <c r="I1016" i="45"/>
  <c r="I1020" i="45"/>
  <c r="I1024" i="45"/>
  <c r="I1028" i="45"/>
  <c r="I1032" i="45"/>
  <c r="I1036" i="45"/>
  <c r="I1040" i="45"/>
  <c r="I1044" i="45"/>
  <c r="I1048" i="45"/>
  <c r="I1052" i="45"/>
  <c r="I1056" i="45"/>
  <c r="I1060" i="45"/>
  <c r="I1064" i="45"/>
  <c r="I1068" i="45"/>
  <c r="I1072" i="45"/>
  <c r="I1076" i="45"/>
  <c r="I1080" i="45"/>
  <c r="I1084" i="45"/>
  <c r="I1088" i="45"/>
  <c r="I1092" i="45"/>
  <c r="I1096" i="45"/>
  <c r="I1100" i="45"/>
  <c r="I1104" i="45"/>
  <c r="I1108" i="45"/>
  <c r="I1112" i="45"/>
  <c r="I1116" i="45"/>
  <c r="I1120" i="45"/>
  <c r="I1124" i="45"/>
  <c r="I1128" i="45"/>
  <c r="I1132" i="45"/>
  <c r="I1136" i="45"/>
  <c r="I1140" i="45"/>
  <c r="I1144" i="45"/>
  <c r="I1148" i="45"/>
  <c r="I1152" i="45"/>
  <c r="I1156" i="45"/>
  <c r="I1160" i="45"/>
  <c r="I1164" i="45"/>
  <c r="I1168" i="45"/>
  <c r="I1172" i="45"/>
  <c r="I1176" i="45"/>
  <c r="I1180" i="45"/>
  <c r="I1184" i="45"/>
  <c r="I1188" i="45"/>
  <c r="I1192" i="45"/>
  <c r="I1196" i="45"/>
  <c r="I1200" i="45"/>
  <c r="I1204" i="45"/>
  <c r="I1208" i="45"/>
  <c r="I1212" i="45"/>
  <c r="I1216" i="45"/>
  <c r="I1220" i="45"/>
  <c r="I1224" i="45"/>
  <c r="I1228" i="45"/>
  <c r="I1232" i="45"/>
  <c r="I1236" i="45"/>
  <c r="I1240" i="45"/>
  <c r="I1244" i="45"/>
  <c r="I1248" i="45"/>
  <c r="I1252" i="45"/>
  <c r="I1256" i="45"/>
  <c r="I1260" i="45"/>
  <c r="I1264" i="45"/>
  <c r="I1268" i="45"/>
  <c r="I1272" i="45"/>
  <c r="I1276" i="45"/>
  <c r="I1280" i="45"/>
  <c r="I1284" i="45"/>
  <c r="I1288" i="45"/>
  <c r="I1292" i="45"/>
  <c r="I1296" i="45"/>
  <c r="I1300" i="45"/>
  <c r="I1304" i="45"/>
  <c r="I1308" i="45"/>
  <c r="I1312" i="45"/>
  <c r="I1316" i="45"/>
  <c r="I1320" i="45"/>
  <c r="I1324" i="45"/>
  <c r="I1328" i="45"/>
  <c r="I1332" i="45"/>
  <c r="I1336" i="45"/>
  <c r="I1340" i="45"/>
  <c r="I1344" i="45"/>
  <c r="I1348" i="45"/>
  <c r="I1352" i="45"/>
  <c r="I1356" i="45"/>
  <c r="I1360" i="45"/>
  <c r="I1364" i="45"/>
  <c r="I1368" i="45"/>
  <c r="I1372" i="45"/>
  <c r="I1376" i="45"/>
  <c r="I1380" i="45"/>
  <c r="I1384" i="45"/>
  <c r="I1388" i="45"/>
  <c r="I1392" i="45"/>
  <c r="I1396" i="45"/>
  <c r="I1400" i="45"/>
  <c r="I1404" i="45"/>
  <c r="I1408" i="45"/>
  <c r="I1412" i="45"/>
  <c r="I1416" i="45"/>
  <c r="I1420" i="45"/>
  <c r="I1424" i="45"/>
  <c r="I1428" i="45"/>
  <c r="I1432" i="45"/>
  <c r="I1436" i="45"/>
  <c r="I1440" i="45"/>
  <c r="I1444" i="45"/>
  <c r="I1448" i="45"/>
  <c r="I1452" i="45"/>
  <c r="I1456" i="45"/>
  <c r="I1460" i="45"/>
  <c r="I1464" i="45"/>
  <c r="I1468" i="45"/>
  <c r="I1472" i="45"/>
  <c r="I1476" i="45"/>
  <c r="I1480" i="45"/>
  <c r="I1484" i="45"/>
  <c r="I1488" i="45"/>
  <c r="I1492" i="45"/>
  <c r="I1496" i="45"/>
  <c r="I1500" i="45"/>
  <c r="I1504" i="45"/>
  <c r="I1508" i="45"/>
  <c r="I1512" i="45"/>
  <c r="I1516" i="45"/>
  <c r="I1520" i="45"/>
  <c r="I1524" i="45"/>
  <c r="I1528" i="45"/>
  <c r="I1532" i="45"/>
  <c r="I1536" i="45"/>
  <c r="I1540" i="45"/>
  <c r="I1544" i="45"/>
  <c r="I1548" i="45"/>
  <c r="I1552" i="45"/>
  <c r="I1556" i="45"/>
  <c r="I1560" i="45"/>
  <c r="I1564" i="45"/>
  <c r="I1568" i="45"/>
  <c r="I1572" i="45"/>
  <c r="I1580" i="45"/>
  <c r="I1588" i="45"/>
  <c r="I1596" i="45"/>
  <c r="I1604" i="45"/>
  <c r="I1612" i="45"/>
  <c r="I1620" i="45"/>
  <c r="I1628" i="45"/>
  <c r="I1636" i="45"/>
  <c r="I1644" i="45"/>
  <c r="I1652" i="45"/>
  <c r="I1668" i="45"/>
  <c r="I1684" i="45"/>
  <c r="I1700" i="45"/>
  <c r="I1716" i="45"/>
  <c r="I1732" i="45"/>
  <c r="I1748" i="45"/>
  <c r="I1764" i="45"/>
  <c r="I1780" i="45"/>
  <c r="I1796" i="45"/>
  <c r="I1812" i="45"/>
  <c r="I1828" i="45"/>
  <c r="I1844" i="45"/>
  <c r="I1860" i="45"/>
  <c r="I1876" i="45"/>
  <c r="I1892" i="45"/>
  <c r="I1908" i="45"/>
  <c r="I1924" i="45"/>
  <c r="I1940" i="45"/>
  <c r="I1956" i="45"/>
  <c r="I1972" i="45"/>
  <c r="I1988" i="45"/>
  <c r="I2004" i="45"/>
  <c r="I2020" i="45"/>
  <c r="I2036" i="45"/>
  <c r="I2052" i="45"/>
  <c r="I2068" i="45"/>
  <c r="I2084" i="45"/>
  <c r="I2100" i="45"/>
  <c r="I2116" i="45"/>
  <c r="I2132" i="45"/>
  <c r="I2148" i="45"/>
  <c r="I2164" i="45"/>
  <c r="I2180" i="45"/>
  <c r="I2196" i="45"/>
  <c r="E8" i="45"/>
  <c r="H8" i="45" s="1"/>
  <c r="P9" i="45"/>
  <c r="E10" i="45"/>
  <c r="H10" i="45" s="1"/>
  <c r="P11" i="45"/>
  <c r="E12" i="45"/>
  <c r="H12" i="45" s="1"/>
  <c r="P13" i="45"/>
  <c r="E14" i="45"/>
  <c r="H14" i="45" s="1"/>
  <c r="P15" i="45"/>
  <c r="E16" i="45"/>
  <c r="H16" i="45" s="1"/>
  <c r="P34" i="45"/>
  <c r="E35" i="45"/>
  <c r="H35" i="45" s="1"/>
  <c r="P36" i="45"/>
  <c r="E37" i="45"/>
  <c r="H37" i="45" s="1"/>
  <c r="P38" i="45"/>
  <c r="E39" i="45"/>
  <c r="H39" i="45" s="1"/>
  <c r="P40" i="45"/>
  <c r="E41" i="45"/>
  <c r="H41" i="45" s="1"/>
  <c r="M51" i="45"/>
  <c r="O51" i="45" s="1"/>
  <c r="F52" i="45"/>
  <c r="M53" i="45"/>
  <c r="O53" i="45" s="1"/>
  <c r="F54" i="45"/>
  <c r="M55" i="45"/>
  <c r="O55" i="45" s="1"/>
  <c r="E60" i="45"/>
  <c r="H60" i="45" s="1"/>
  <c r="P61" i="45"/>
  <c r="E62" i="45"/>
  <c r="H62" i="45" s="1"/>
  <c r="P63" i="45"/>
  <c r="E64" i="45"/>
  <c r="H64" i="45" s="1"/>
  <c r="P65" i="45"/>
  <c r="E66" i="45"/>
  <c r="H66" i="45" s="1"/>
  <c r="N66" i="45"/>
  <c r="P67" i="45"/>
  <c r="E68" i="45"/>
  <c r="H68" i="45" s="1"/>
  <c r="N68" i="45"/>
  <c r="F73" i="45"/>
  <c r="F75" i="45"/>
  <c r="F77" i="45"/>
  <c r="F79" i="45"/>
  <c r="F81" i="45"/>
  <c r="I203" i="45"/>
  <c r="I207" i="45"/>
  <c r="I211" i="45"/>
  <c r="I215" i="45"/>
  <c r="I219" i="45"/>
  <c r="I223" i="45"/>
  <c r="I227" i="45"/>
  <c r="I231" i="45"/>
  <c r="I235" i="45"/>
  <c r="I239" i="45"/>
  <c r="I243" i="45"/>
  <c r="I247" i="45"/>
  <c r="I251" i="45"/>
  <c r="I255" i="45"/>
  <c r="I259" i="45"/>
  <c r="I263" i="45"/>
  <c r="I267" i="45"/>
  <c r="I271" i="45"/>
  <c r="I275" i="45"/>
  <c r="I279" i="45"/>
  <c r="I283" i="45"/>
  <c r="I287" i="45"/>
  <c r="I291" i="45"/>
  <c r="I295" i="45"/>
  <c r="I299" i="45"/>
  <c r="I303" i="45"/>
  <c r="I307" i="45"/>
  <c r="I311" i="45"/>
  <c r="I315" i="45"/>
  <c r="I319" i="45"/>
  <c r="I323" i="45"/>
  <c r="I327" i="45"/>
  <c r="I331" i="45"/>
  <c r="I335" i="45"/>
  <c r="I339" i="45"/>
  <c r="I343" i="45"/>
  <c r="J344" i="45"/>
  <c r="I347" i="45"/>
  <c r="I351" i="45"/>
  <c r="I355" i="45"/>
  <c r="I359" i="45"/>
  <c r="I363" i="45"/>
  <c r="I367" i="45"/>
  <c r="I371" i="45"/>
  <c r="I375" i="45"/>
  <c r="I379" i="45"/>
  <c r="I383" i="45"/>
  <c r="I387" i="45"/>
  <c r="I391" i="45"/>
  <c r="I395" i="45"/>
  <c r="I399" i="45"/>
  <c r="I403" i="45"/>
  <c r="I407" i="45"/>
  <c r="I411" i="45"/>
  <c r="I415" i="45"/>
  <c r="I419" i="45"/>
  <c r="I423" i="45"/>
  <c r="I427" i="45"/>
  <c r="I431" i="45"/>
  <c r="I435" i="45"/>
  <c r="I439" i="45"/>
  <c r="I443" i="45"/>
  <c r="I447" i="45"/>
  <c r="I451" i="45"/>
  <c r="I455" i="45"/>
  <c r="I459" i="45"/>
  <c r="I463" i="45"/>
  <c r="I467" i="45"/>
  <c r="I471" i="45"/>
  <c r="I475" i="45"/>
  <c r="I479" i="45"/>
  <c r="I483" i="45"/>
  <c r="I487" i="45"/>
  <c r="I491" i="45"/>
  <c r="I495" i="45"/>
  <c r="I499" i="45"/>
  <c r="I503" i="45"/>
  <c r="I507" i="45"/>
  <c r="I511" i="45"/>
  <c r="I515" i="45"/>
  <c r="I519" i="45"/>
  <c r="I523" i="45"/>
  <c r="I527" i="45"/>
  <c r="I531" i="45"/>
  <c r="I535" i="45"/>
  <c r="I539" i="45"/>
  <c r="I543" i="45"/>
  <c r="I547" i="45"/>
  <c r="I551" i="45"/>
  <c r="I555" i="45"/>
  <c r="I559" i="45"/>
  <c r="I563" i="45"/>
  <c r="I567" i="45"/>
  <c r="I571" i="45"/>
  <c r="I575" i="45"/>
  <c r="I579" i="45"/>
  <c r="I583" i="45"/>
  <c r="I587" i="45"/>
  <c r="I591" i="45"/>
  <c r="I595" i="45"/>
  <c r="I599" i="45"/>
  <c r="I603" i="45"/>
  <c r="I607" i="45"/>
  <c r="I611" i="45"/>
  <c r="I615" i="45"/>
  <c r="I619" i="45"/>
  <c r="I623" i="45"/>
  <c r="I627" i="45"/>
  <c r="I631" i="45"/>
  <c r="I635" i="45"/>
  <c r="I639" i="45"/>
  <c r="I643" i="45"/>
  <c r="I647" i="45"/>
  <c r="I651" i="45"/>
  <c r="I655" i="45"/>
  <c r="I659" i="45"/>
  <c r="I663" i="45"/>
  <c r="I667" i="45"/>
  <c r="I671" i="45"/>
  <c r="I675" i="45"/>
  <c r="I679" i="45"/>
  <c r="I683" i="45"/>
  <c r="I687" i="45"/>
  <c r="I691" i="45"/>
  <c r="I695" i="45"/>
  <c r="I699" i="45"/>
  <c r="I703" i="45"/>
  <c r="I707" i="45"/>
  <c r="I711" i="45"/>
  <c r="I715" i="45"/>
  <c r="I719" i="45"/>
  <c r="I723" i="45"/>
  <c r="I727" i="45"/>
  <c r="I731" i="45"/>
  <c r="I735" i="45"/>
  <c r="I739" i="45"/>
  <c r="I743" i="45"/>
  <c r="I747" i="45"/>
  <c r="I751" i="45"/>
  <c r="I755" i="45"/>
  <c r="I759" i="45"/>
  <c r="I763" i="45"/>
  <c r="I767" i="45"/>
  <c r="I771" i="45"/>
  <c r="I775" i="45"/>
  <c r="I779" i="45"/>
  <c r="I783" i="45"/>
  <c r="I787" i="45"/>
  <c r="I791" i="45"/>
  <c r="I795" i="45"/>
  <c r="I799" i="45"/>
  <c r="I803" i="45"/>
  <c r="I807" i="45"/>
  <c r="I811" i="45"/>
  <c r="I815" i="45"/>
  <c r="I819" i="45"/>
  <c r="I823" i="45"/>
  <c r="I827" i="45"/>
  <c r="I831" i="45"/>
  <c r="I835" i="45"/>
  <c r="I839" i="45"/>
  <c r="I843" i="45"/>
  <c r="I847" i="45"/>
  <c r="I851" i="45"/>
  <c r="I855" i="45"/>
  <c r="I859" i="45"/>
  <c r="I863" i="45"/>
  <c r="I867" i="45"/>
  <c r="I871" i="45"/>
  <c r="I875" i="45"/>
  <c r="I879" i="45"/>
  <c r="I883" i="45"/>
  <c r="I887" i="45"/>
  <c r="I891" i="45"/>
  <c r="I895" i="45"/>
  <c r="I899" i="45"/>
  <c r="I903" i="45"/>
  <c r="I907" i="45"/>
  <c r="I911" i="45"/>
  <c r="I915" i="45"/>
  <c r="I919" i="45"/>
  <c r="I923" i="45"/>
  <c r="I927" i="45"/>
  <c r="I931" i="45"/>
  <c r="I935" i="45"/>
  <c r="I939" i="45"/>
  <c r="I943" i="45"/>
  <c r="I947" i="45"/>
  <c r="I951" i="45"/>
  <c r="I955" i="45"/>
  <c r="I959" i="45"/>
  <c r="I963" i="45"/>
  <c r="I967" i="45"/>
  <c r="I971" i="45"/>
  <c r="I975" i="45"/>
  <c r="I979" i="45"/>
  <c r="I983" i="45"/>
  <c r="I987" i="45"/>
  <c r="I991" i="45"/>
  <c r="I995" i="45"/>
  <c r="I999" i="45"/>
  <c r="I1003" i="45"/>
  <c r="I1007" i="45"/>
  <c r="I1011" i="45"/>
  <c r="I1015" i="45"/>
  <c r="I1019" i="45"/>
  <c r="I1023" i="45"/>
  <c r="I1027" i="45"/>
  <c r="I1031" i="45"/>
  <c r="I1035" i="45"/>
  <c r="I1039" i="45"/>
  <c r="I1043" i="45"/>
  <c r="I1047" i="45"/>
  <c r="I1051" i="45"/>
  <c r="I1055" i="45"/>
  <c r="I1059" i="45"/>
  <c r="I1063" i="45"/>
  <c r="I1067" i="45"/>
  <c r="I1071" i="45"/>
  <c r="I1075" i="45"/>
  <c r="I1079" i="45"/>
  <c r="I1083" i="45"/>
  <c r="I1087" i="45"/>
  <c r="I1091" i="45"/>
  <c r="I1095" i="45"/>
  <c r="I1099" i="45"/>
  <c r="I1103" i="45"/>
  <c r="I1107" i="45"/>
  <c r="I1111" i="45"/>
  <c r="I1115" i="45"/>
  <c r="I1119" i="45"/>
  <c r="I1123" i="45"/>
  <c r="I1127" i="45"/>
  <c r="I1131" i="45"/>
  <c r="I1135" i="45"/>
  <c r="I1139" i="45"/>
  <c r="I1143" i="45"/>
  <c r="I1147" i="45"/>
  <c r="I1151" i="45"/>
  <c r="I1155" i="45"/>
  <c r="I1159" i="45"/>
  <c r="I1163" i="45"/>
  <c r="I1167" i="45"/>
  <c r="I1171" i="45"/>
  <c r="I1175" i="45"/>
  <c r="I1179" i="45"/>
  <c r="I1183" i="45"/>
  <c r="I1187" i="45"/>
  <c r="I1191" i="45"/>
  <c r="I1195" i="45"/>
  <c r="I1199" i="45"/>
  <c r="I1203" i="45"/>
  <c r="I1207" i="45"/>
  <c r="I1211" i="45"/>
  <c r="I1215" i="45"/>
  <c r="I1219" i="45"/>
  <c r="I1223" i="45"/>
  <c r="I1227" i="45"/>
  <c r="I1231" i="45"/>
  <c r="I1235" i="45"/>
  <c r="I1239" i="45"/>
  <c r="I1243" i="45"/>
  <c r="I1247" i="45"/>
  <c r="I1251" i="45"/>
  <c r="I1255" i="45"/>
  <c r="I1259" i="45"/>
  <c r="I1263" i="45"/>
  <c r="I1267" i="45"/>
  <c r="I1271" i="45"/>
  <c r="I1275" i="45"/>
  <c r="I1279" i="45"/>
  <c r="I1283" i="45"/>
  <c r="I1287" i="45"/>
  <c r="I1291" i="45"/>
  <c r="I1295" i="45"/>
  <c r="I1299" i="45"/>
  <c r="I1303" i="45"/>
  <c r="I1307" i="45"/>
  <c r="I1311" i="45"/>
  <c r="I1315" i="45"/>
  <c r="I1319" i="45"/>
  <c r="I1323" i="45"/>
  <c r="I1327" i="45"/>
  <c r="I1331" i="45"/>
  <c r="I1335" i="45"/>
  <c r="I1339" i="45"/>
  <c r="I1343" i="45"/>
  <c r="I1347" i="45"/>
  <c r="I1351" i="45"/>
  <c r="I1355" i="45"/>
  <c r="I1359" i="45"/>
  <c r="I1363" i="45"/>
  <c r="I1367" i="45"/>
  <c r="I1371" i="45"/>
  <c r="I1375" i="45"/>
  <c r="I1379" i="45"/>
  <c r="I1383" i="45"/>
  <c r="I1387" i="45"/>
  <c r="I1391" i="45"/>
  <c r="I1395" i="45"/>
  <c r="I1399" i="45"/>
  <c r="I1403" i="45"/>
  <c r="I1407" i="45"/>
  <c r="I1411" i="45"/>
  <c r="I1415" i="45"/>
  <c r="I1419" i="45"/>
  <c r="I1423" i="45"/>
  <c r="I1427" i="45"/>
  <c r="I1431" i="45"/>
  <c r="I1435" i="45"/>
  <c r="I1439" i="45"/>
  <c r="I1443" i="45"/>
  <c r="I1447" i="45"/>
  <c r="I1451" i="45"/>
  <c r="I1455" i="45"/>
  <c r="I1459" i="45"/>
  <c r="I1463" i="45"/>
  <c r="I1467" i="45"/>
  <c r="I1471" i="45"/>
  <c r="I1475" i="45"/>
  <c r="I1479" i="45"/>
  <c r="I1483" i="45"/>
  <c r="I1487" i="45"/>
  <c r="I1491" i="45"/>
  <c r="I1495" i="45"/>
  <c r="I1499" i="45"/>
  <c r="I1503" i="45"/>
  <c r="I1507" i="45"/>
  <c r="I1511" i="45"/>
  <c r="I1515" i="45"/>
  <c r="I1519" i="45"/>
  <c r="I1523" i="45"/>
  <c r="I1527" i="45"/>
  <c r="I1531" i="45"/>
  <c r="I1535" i="45"/>
  <c r="I1539" i="45"/>
  <c r="I1543" i="45"/>
  <c r="I1547" i="45"/>
  <c r="I1551" i="45"/>
  <c r="I1555" i="45"/>
  <c r="I1559" i="45"/>
  <c r="I1563" i="45"/>
  <c r="I1567" i="45"/>
  <c r="I1575" i="45"/>
  <c r="I1583" i="45"/>
  <c r="I1591" i="45"/>
  <c r="I1599" i="45"/>
  <c r="I1607" i="45"/>
  <c r="I1615" i="45"/>
  <c r="I1623" i="45"/>
  <c r="I1631" i="45"/>
  <c r="I1639" i="45"/>
  <c r="I1647" i="45"/>
  <c r="I1664" i="45"/>
  <c r="I1680" i="45"/>
  <c r="I1696" i="45"/>
  <c r="I1712" i="45"/>
  <c r="I1728" i="45"/>
  <c r="I1744" i="45"/>
  <c r="I1760" i="45"/>
  <c r="I1776" i="45"/>
  <c r="I1792" i="45"/>
  <c r="I1808" i="45"/>
  <c r="I1824" i="45"/>
  <c r="I1840" i="45"/>
  <c r="I1856" i="45"/>
  <c r="I1872" i="45"/>
  <c r="I1888" i="45"/>
  <c r="I1904" i="45"/>
  <c r="I1920" i="45"/>
  <c r="I1936" i="45"/>
  <c r="I1952" i="45"/>
  <c r="I1968" i="45"/>
  <c r="I1984" i="45"/>
  <c r="I2000" i="45"/>
  <c r="I2016" i="45"/>
  <c r="I2032" i="45"/>
  <c r="I2048" i="45"/>
  <c r="I2064" i="45"/>
  <c r="I2080" i="45"/>
  <c r="I2096" i="45"/>
  <c r="I2112" i="45"/>
  <c r="I2128" i="45"/>
  <c r="I2144" i="45"/>
  <c r="I2160" i="45"/>
  <c r="I2176" i="45"/>
  <c r="E51" i="45"/>
  <c r="H51" i="45" s="1"/>
  <c r="E53" i="45"/>
  <c r="H53" i="45" s="1"/>
  <c r="E55" i="45"/>
  <c r="H55" i="45" s="1"/>
  <c r="I12484" i="45"/>
  <c r="I11302" i="45"/>
  <c r="I11298" i="45"/>
  <c r="I11294" i="45"/>
  <c r="I11290" i="45"/>
  <c r="I11286" i="45"/>
  <c r="I11282" i="45"/>
  <c r="I11278" i="45"/>
  <c r="I11274" i="45"/>
  <c r="I11270" i="45"/>
  <c r="I11266" i="45"/>
  <c r="I11262" i="45"/>
  <c r="I11258" i="45"/>
  <c r="I11254" i="45"/>
  <c r="I11300" i="45"/>
  <c r="I11296" i="45"/>
  <c r="I11292" i="45"/>
  <c r="I11288" i="45"/>
  <c r="I11284" i="45"/>
  <c r="I11280" i="45"/>
  <c r="I11276" i="45"/>
  <c r="I11272" i="45"/>
  <c r="I11268" i="45"/>
  <c r="I11264" i="45"/>
  <c r="I11260" i="45"/>
  <c r="I11256" i="45"/>
  <c r="I11252" i="45"/>
  <c r="I11248" i="45"/>
  <c r="I11244" i="45"/>
  <c r="I11240" i="45"/>
  <c r="I11236" i="45"/>
  <c r="I11232" i="45"/>
  <c r="I11228" i="45"/>
  <c r="I11224" i="45"/>
  <c r="I11220" i="45"/>
  <c r="I11216" i="45"/>
  <c r="I11212" i="45"/>
  <c r="I11208" i="45"/>
  <c r="I11204" i="45"/>
  <c r="I11200" i="45"/>
  <c r="I11196" i="45"/>
  <c r="I11192" i="45"/>
  <c r="I11188" i="45"/>
  <c r="I11301" i="45"/>
  <c r="I11297" i="45"/>
  <c r="I11293" i="45"/>
  <c r="I11289" i="45"/>
  <c r="I11285" i="45"/>
  <c r="I11281" i="45"/>
  <c r="I11277" i="45"/>
  <c r="I11273" i="45"/>
  <c r="I11269" i="45"/>
  <c r="I11265" i="45"/>
  <c r="I11261" i="45"/>
  <c r="I11257" i="45"/>
  <c r="I11253" i="45"/>
  <c r="I11249" i="45"/>
  <c r="I11245" i="45"/>
  <c r="I11241" i="45"/>
  <c r="I11237" i="45"/>
  <c r="I11233" i="45"/>
  <c r="I11229" i="45"/>
  <c r="I11225" i="45"/>
  <c r="I11221" i="45"/>
  <c r="I11217" i="45"/>
  <c r="I11213" i="45"/>
  <c r="I11209" i="45"/>
  <c r="I11205" i="45"/>
  <c r="I11201" i="45"/>
  <c r="I11197" i="45"/>
  <c r="I11193" i="45"/>
  <c r="I11189" i="45"/>
  <c r="I11185" i="45"/>
  <c r="I11181" i="45"/>
  <c r="I11177" i="45"/>
  <c r="I11173" i="45"/>
  <c r="I11169" i="45"/>
  <c r="I11165" i="45"/>
  <c r="I11161" i="45"/>
  <c r="I11157" i="45"/>
  <c r="I11153" i="45"/>
  <c r="I11149" i="45"/>
  <c r="I11145" i="45"/>
  <c r="I11141" i="45"/>
  <c r="I11137" i="45"/>
  <c r="I11133" i="45"/>
  <c r="I11129" i="45"/>
  <c r="I11125" i="45"/>
  <c r="I11121" i="45"/>
  <c r="I11117" i="45"/>
  <c r="I11113" i="45"/>
  <c r="I11109" i="45"/>
  <c r="I11105" i="45"/>
  <c r="I11101" i="45"/>
  <c r="I11303" i="45"/>
  <c r="I11287" i="45"/>
  <c r="I11271" i="45"/>
  <c r="I11255" i="45"/>
  <c r="I11246" i="45"/>
  <c r="I11238" i="45"/>
  <c r="I11230" i="45"/>
  <c r="I11222" i="45"/>
  <c r="I11214" i="45"/>
  <c r="I11206" i="45"/>
  <c r="I11198" i="45"/>
  <c r="I11190" i="45"/>
  <c r="I11184" i="45"/>
  <c r="I11182" i="45"/>
  <c r="I11175" i="45"/>
  <c r="I11168" i="45"/>
  <c r="I11166" i="45"/>
  <c r="I11159" i="45"/>
  <c r="I11152" i="45"/>
  <c r="I11150" i="45"/>
  <c r="I11143" i="45"/>
  <c r="I11136" i="45"/>
  <c r="I11134" i="45"/>
  <c r="I11127" i="45"/>
  <c r="I11120" i="45"/>
  <c r="I11118" i="45"/>
  <c r="I11111" i="45"/>
  <c r="I11104" i="45"/>
  <c r="I11102" i="45"/>
  <c r="I11096" i="45"/>
  <c r="I11092" i="45"/>
  <c r="I11088" i="45"/>
  <c r="I11084" i="45"/>
  <c r="I11080" i="45"/>
  <c r="I11076" i="45"/>
  <c r="I11072" i="45"/>
  <c r="I11068" i="45"/>
  <c r="I11064" i="45"/>
  <c r="I11060" i="45"/>
  <c r="I11056" i="45"/>
  <c r="I11052" i="45"/>
  <c r="I11048" i="45"/>
  <c r="I11044" i="45"/>
  <c r="I11040" i="45"/>
  <c r="I11036" i="45"/>
  <c r="I11032" i="45"/>
  <c r="I11028" i="45"/>
  <c r="I11024" i="45"/>
  <c r="I11020" i="45"/>
  <c r="I11016" i="45"/>
  <c r="I11012" i="45"/>
  <c r="I11008" i="45"/>
  <c r="I11004" i="45"/>
  <c r="I11000" i="45"/>
  <c r="I10996" i="45"/>
  <c r="I10992" i="45"/>
  <c r="I10988" i="45"/>
  <c r="I10984" i="45"/>
  <c r="I10980" i="45"/>
  <c r="I10976" i="45"/>
  <c r="I10972" i="45"/>
  <c r="I10968" i="45"/>
  <c r="I10964" i="45"/>
  <c r="I10960" i="45"/>
  <c r="I10956" i="45"/>
  <c r="I10952" i="45"/>
  <c r="I10948" i="45"/>
  <c r="I10944" i="45"/>
  <c r="I10940" i="45"/>
  <c r="I10936" i="45"/>
  <c r="I10932" i="45"/>
  <c r="I10928" i="45"/>
  <c r="I10924" i="45"/>
  <c r="I10920" i="45"/>
  <c r="I10916" i="45"/>
  <c r="I10912" i="45"/>
  <c r="I10908" i="45"/>
  <c r="I10904" i="45"/>
  <c r="I10900" i="45"/>
  <c r="I10896" i="45"/>
  <c r="I10892" i="45"/>
  <c r="I10888" i="45"/>
  <c r="I10884" i="45"/>
  <c r="I10880" i="45"/>
  <c r="I10876" i="45"/>
  <c r="I10872" i="45"/>
  <c r="I10868" i="45"/>
  <c r="I10864" i="45"/>
  <c r="I10860" i="45"/>
  <c r="I10856" i="45"/>
  <c r="I10852" i="45"/>
  <c r="I10848" i="45"/>
  <c r="I10844" i="45"/>
  <c r="I10840" i="45"/>
  <c r="I10836" i="45"/>
  <c r="I10832" i="45"/>
  <c r="I10828" i="45"/>
  <c r="I10824" i="45"/>
  <c r="I10820" i="45"/>
  <c r="I10816" i="45"/>
  <c r="I10812" i="45"/>
  <c r="I10808" i="45"/>
  <c r="I10804" i="45"/>
  <c r="I10800" i="45"/>
  <c r="I10796" i="45"/>
  <c r="I10792" i="45"/>
  <c r="I10788" i="45"/>
  <c r="I10784" i="45"/>
  <c r="I10780" i="45"/>
  <c r="I10776" i="45"/>
  <c r="I10772" i="45"/>
  <c r="I10768" i="45"/>
  <c r="I10764" i="45"/>
  <c r="I10760" i="45"/>
  <c r="I10756" i="45"/>
  <c r="I10752" i="45"/>
  <c r="I10748" i="45"/>
  <c r="I10744" i="45"/>
  <c r="I10740" i="45"/>
  <c r="I10736" i="45"/>
  <c r="I10732" i="45"/>
  <c r="I10728" i="45"/>
  <c r="I10724" i="45"/>
  <c r="I10720" i="45"/>
  <c r="I10716" i="45"/>
  <c r="I10712" i="45"/>
  <c r="I10708" i="45"/>
  <c r="I10704" i="45"/>
  <c r="I10700" i="45"/>
  <c r="I10696" i="45"/>
  <c r="I10692" i="45"/>
  <c r="I10688" i="45"/>
  <c r="I10684" i="45"/>
  <c r="I10680" i="45"/>
  <c r="I10676" i="45"/>
  <c r="I10672" i="45"/>
  <c r="I10668" i="45"/>
  <c r="I10664" i="45"/>
  <c r="I10660" i="45"/>
  <c r="I10656" i="45"/>
  <c r="I10652" i="45"/>
  <c r="I10648" i="45"/>
  <c r="I10644" i="45"/>
  <c r="I10640" i="45"/>
  <c r="I10636" i="45"/>
  <c r="I10632" i="45"/>
  <c r="I10628" i="45"/>
  <c r="I10624" i="45"/>
  <c r="I10620" i="45"/>
  <c r="I10616" i="45"/>
  <c r="I10612" i="45"/>
  <c r="I10608" i="45"/>
  <c r="I10604" i="45"/>
  <c r="I10600" i="45"/>
  <c r="I10596" i="45"/>
  <c r="I10592" i="45"/>
  <c r="I10588" i="45"/>
  <c r="I10584" i="45"/>
  <c r="I10580" i="45"/>
  <c r="I10576" i="45"/>
  <c r="I10572" i="45"/>
  <c r="I10568" i="45"/>
  <c r="I10564" i="45"/>
  <c r="I10560" i="45"/>
  <c r="I10556" i="45"/>
  <c r="I10552" i="45"/>
  <c r="I10548" i="45"/>
  <c r="I10544" i="45"/>
  <c r="I10540" i="45"/>
  <c r="I10536" i="45"/>
  <c r="I10532" i="45"/>
  <c r="I10528" i="45"/>
  <c r="I10524" i="45"/>
  <c r="I11291" i="45"/>
  <c r="I11275" i="45"/>
  <c r="I11259" i="45"/>
  <c r="I11251" i="45"/>
  <c r="I11243" i="45"/>
  <c r="I11235" i="45"/>
  <c r="I11227" i="45"/>
  <c r="I11219" i="45"/>
  <c r="I11211" i="45"/>
  <c r="I11203" i="45"/>
  <c r="I11195" i="45"/>
  <c r="I11187" i="45"/>
  <c r="I11180" i="45"/>
  <c r="I11178" i="45"/>
  <c r="I11171" i="45"/>
  <c r="I11164" i="45"/>
  <c r="I11162" i="45"/>
  <c r="I11155" i="45"/>
  <c r="I11148" i="45"/>
  <c r="I11146" i="45"/>
  <c r="I11139" i="45"/>
  <c r="I11132" i="45"/>
  <c r="I11130" i="45"/>
  <c r="I11123" i="45"/>
  <c r="I11116" i="45"/>
  <c r="I11114" i="45"/>
  <c r="I11107" i="45"/>
  <c r="I11100" i="45"/>
  <c r="I11097" i="45"/>
  <c r="I11093" i="45"/>
  <c r="I11089" i="45"/>
  <c r="I11085" i="45"/>
  <c r="I11081" i="45"/>
  <c r="I11077" i="45"/>
  <c r="I11073" i="45"/>
  <c r="I11069" i="45"/>
  <c r="I11065" i="45"/>
  <c r="I11061" i="45"/>
  <c r="I11057" i="45"/>
  <c r="I11053" i="45"/>
  <c r="I11049" i="45"/>
  <c r="I11045" i="45"/>
  <c r="I11041" i="45"/>
  <c r="I11037" i="45"/>
  <c r="I11033" i="45"/>
  <c r="I11029" i="45"/>
  <c r="I11025" i="45"/>
  <c r="I11021" i="45"/>
  <c r="I11017" i="45"/>
  <c r="I11013" i="45"/>
  <c r="I11009" i="45"/>
  <c r="I11005" i="45"/>
  <c r="I11001" i="45"/>
  <c r="I10997" i="45"/>
  <c r="I10993" i="45"/>
  <c r="I10989" i="45"/>
  <c r="I10985" i="45"/>
  <c r="I10981" i="45"/>
  <c r="I10977" i="45"/>
  <c r="I10973" i="45"/>
  <c r="I10969" i="45"/>
  <c r="I10965" i="45"/>
  <c r="I10961" i="45"/>
  <c r="I10957" i="45"/>
  <c r="I10953" i="45"/>
  <c r="I10949" i="45"/>
  <c r="I10945" i="45"/>
  <c r="I10941" i="45"/>
  <c r="I10937" i="45"/>
  <c r="I10933" i="45"/>
  <c r="I10929" i="45"/>
  <c r="I10925" i="45"/>
  <c r="I10921" i="45"/>
  <c r="I10917" i="45"/>
  <c r="I10913" i="45"/>
  <c r="I10909" i="45"/>
  <c r="I10905" i="45"/>
  <c r="I10901" i="45"/>
  <c r="I10897" i="45"/>
  <c r="I10893" i="45"/>
  <c r="I10889" i="45"/>
  <c r="I10885" i="45"/>
  <c r="I10881" i="45"/>
  <c r="I10877" i="45"/>
  <c r="I10873" i="45"/>
  <c r="I10869" i="45"/>
  <c r="I10865" i="45"/>
  <c r="I10861" i="45"/>
  <c r="I10857" i="45"/>
  <c r="I11295" i="45"/>
  <c r="I11279" i="45"/>
  <c r="I11263" i="45"/>
  <c r="I11250" i="45"/>
  <c r="I11242" i="45"/>
  <c r="I11234" i="45"/>
  <c r="I11226" i="45"/>
  <c r="I11218" i="45"/>
  <c r="I11210" i="45"/>
  <c r="I11202" i="45"/>
  <c r="I11194" i="45"/>
  <c r="I11183" i="45"/>
  <c r="I11176" i="45"/>
  <c r="I11174" i="45"/>
  <c r="I11167" i="45"/>
  <c r="I11160" i="45"/>
  <c r="I11158" i="45"/>
  <c r="I11151" i="45"/>
  <c r="I11144" i="45"/>
  <c r="I11142" i="45"/>
  <c r="I11135" i="45"/>
  <c r="I11128" i="45"/>
  <c r="I11126" i="45"/>
  <c r="I11119" i="45"/>
  <c r="I11112" i="45"/>
  <c r="I11110" i="45"/>
  <c r="I11103" i="45"/>
  <c r="I11098" i="45"/>
  <c r="I11094" i="45"/>
  <c r="I11090" i="45"/>
  <c r="I11086" i="45"/>
  <c r="I11082" i="45"/>
  <c r="I11078" i="45"/>
  <c r="I11074" i="45"/>
  <c r="I11070" i="45"/>
  <c r="I11066" i="45"/>
  <c r="I11062" i="45"/>
  <c r="I11058" i="45"/>
  <c r="I11054" i="45"/>
  <c r="I11050" i="45"/>
  <c r="I11046" i="45"/>
  <c r="I11042" i="45"/>
  <c r="I11038" i="45"/>
  <c r="I11034" i="45"/>
  <c r="I11030" i="45"/>
  <c r="I11026" i="45"/>
  <c r="I11022" i="45"/>
  <c r="I11018" i="45"/>
  <c r="I11014" i="45"/>
  <c r="I11010" i="45"/>
  <c r="I11006" i="45"/>
  <c r="I11002" i="45"/>
  <c r="I10998" i="45"/>
  <c r="I10994" i="45"/>
  <c r="I10990" i="45"/>
  <c r="I10986" i="45"/>
  <c r="I10982" i="45"/>
  <c r="I10978" i="45"/>
  <c r="I10974" i="45"/>
  <c r="I10970" i="45"/>
  <c r="I10966" i="45"/>
  <c r="I10962" i="45"/>
  <c r="I10958" i="45"/>
  <c r="I10954" i="45"/>
  <c r="I10950" i="45"/>
  <c r="I10946" i="45"/>
  <c r="I10942" i="45"/>
  <c r="I10938" i="45"/>
  <c r="I10934" i="45"/>
  <c r="I10930" i="45"/>
  <c r="I10926" i="45"/>
  <c r="I10922" i="45"/>
  <c r="I10918" i="45"/>
  <c r="I10914" i="45"/>
  <c r="I10910" i="45"/>
  <c r="I10906" i="45"/>
  <c r="I10902" i="45"/>
  <c r="I10898" i="45"/>
  <c r="I10894" i="45"/>
  <c r="I10890" i="45"/>
  <c r="I10886" i="45"/>
  <c r="I10882" i="45"/>
  <c r="I10878" i="45"/>
  <c r="I10874" i="45"/>
  <c r="I10870" i="45"/>
  <c r="I10866" i="45"/>
  <c r="I10862" i="45"/>
  <c r="I10858" i="45"/>
  <c r="I10854" i="45"/>
  <c r="I10850" i="45"/>
  <c r="I10846" i="45"/>
  <c r="I10842" i="45"/>
  <c r="I10838" i="45"/>
  <c r="I10834" i="45"/>
  <c r="I10830" i="45"/>
  <c r="I10826" i="45"/>
  <c r="I10822" i="45"/>
  <c r="I10818" i="45"/>
  <c r="I10814" i="45"/>
  <c r="I10810" i="45"/>
  <c r="I10806" i="45"/>
  <c r="I10802" i="45"/>
  <c r="I10798" i="45"/>
  <c r="I10794" i="45"/>
  <c r="I10790" i="45"/>
  <c r="I10786" i="45"/>
  <c r="I10782" i="45"/>
  <c r="I10778" i="45"/>
  <c r="I10774" i="45"/>
  <c r="I10770" i="45"/>
  <c r="I10766" i="45"/>
  <c r="I10762" i="45"/>
  <c r="I10758" i="45"/>
  <c r="I10754" i="45"/>
  <c r="I10750" i="45"/>
  <c r="I10746" i="45"/>
  <c r="I10742" i="45"/>
  <c r="I10738" i="45"/>
  <c r="I10734" i="45"/>
  <c r="I10730" i="45"/>
  <c r="I10726" i="45"/>
  <c r="I10722" i="45"/>
  <c r="I10718" i="45"/>
  <c r="I10714" i="45"/>
  <c r="I10710" i="45"/>
  <c r="I10706" i="45"/>
  <c r="I10702" i="45"/>
  <c r="I10698" i="45"/>
  <c r="I10694" i="45"/>
  <c r="I10690" i="45"/>
  <c r="I10686" i="45"/>
  <c r="I10682" i="45"/>
  <c r="I10678" i="45"/>
  <c r="I10674" i="45"/>
  <c r="I10670" i="45"/>
  <c r="I10666" i="45"/>
  <c r="I10662" i="45"/>
  <c r="I10658" i="45"/>
  <c r="I10654" i="45"/>
  <c r="I10650" i="45"/>
  <c r="I10646" i="45"/>
  <c r="I10642" i="45"/>
  <c r="I10638" i="45"/>
  <c r="I10634" i="45"/>
  <c r="I10630" i="45"/>
  <c r="I10626" i="45"/>
  <c r="I10622" i="45"/>
  <c r="I10618" i="45"/>
  <c r="I10614" i="45"/>
  <c r="I10610" i="45"/>
  <c r="I10606" i="45"/>
  <c r="I10602" i="45"/>
  <c r="I10598" i="45"/>
  <c r="I10594" i="45"/>
  <c r="I10590" i="45"/>
  <c r="I10586" i="45"/>
  <c r="I10582" i="45"/>
  <c r="I10578" i="45"/>
  <c r="I10574" i="45"/>
  <c r="I10570" i="45"/>
  <c r="I10566" i="45"/>
  <c r="I10562" i="45"/>
  <c r="I10558" i="45"/>
  <c r="I10554" i="45"/>
  <c r="I10550" i="45"/>
  <c r="I10546" i="45"/>
  <c r="I10542" i="45"/>
  <c r="I10538" i="45"/>
  <c r="I10534" i="45"/>
  <c r="I10530" i="45"/>
  <c r="I10526" i="45"/>
  <c r="I11299" i="45"/>
  <c r="I11283" i="45"/>
  <c r="I11267" i="45"/>
  <c r="I11247" i="45"/>
  <c r="I11239" i="45"/>
  <c r="I11231" i="45"/>
  <c r="I11223" i="45"/>
  <c r="I11215" i="45"/>
  <c r="I11207" i="45"/>
  <c r="I11199" i="45"/>
  <c r="I11191" i="45"/>
  <c r="I11186" i="45"/>
  <c r="I11179" i="45"/>
  <c r="I11172" i="45"/>
  <c r="I11170" i="45"/>
  <c r="I11163" i="45"/>
  <c r="I11156" i="45"/>
  <c r="I11154" i="45"/>
  <c r="I11147" i="45"/>
  <c r="I11140" i="45"/>
  <c r="I11138" i="45"/>
  <c r="I11131" i="45"/>
  <c r="I11124" i="45"/>
  <c r="I11122" i="45"/>
  <c r="I11115" i="45"/>
  <c r="I11108" i="45"/>
  <c r="I11106" i="45"/>
  <c r="I11099" i="45"/>
  <c r="I11095" i="45"/>
  <c r="I11091" i="45"/>
  <c r="I11087" i="45"/>
  <c r="I11083" i="45"/>
  <c r="I11079" i="45"/>
  <c r="I11075" i="45"/>
  <c r="I11071" i="45"/>
  <c r="I11067" i="45"/>
  <c r="I11063" i="45"/>
  <c r="I11059" i="45"/>
  <c r="I11055" i="45"/>
  <c r="I11051" i="45"/>
  <c r="I11047" i="45"/>
  <c r="I11043" i="45"/>
  <c r="I11039" i="45"/>
  <c r="I11035" i="45"/>
  <c r="I11031" i="45"/>
  <c r="I11027" i="45"/>
  <c r="I11023" i="45"/>
  <c r="I11019" i="45"/>
  <c r="I11015" i="45"/>
  <c r="I11011" i="45"/>
  <c r="I11007" i="45"/>
  <c r="I11003" i="45"/>
  <c r="I10999" i="45"/>
  <c r="I10995" i="45"/>
  <c r="I10991" i="45"/>
  <c r="I10987" i="45"/>
  <c r="I10983" i="45"/>
  <c r="I10979" i="45"/>
  <c r="I10975" i="45"/>
  <c r="I10971" i="45"/>
  <c r="I10967" i="45"/>
  <c r="I10963" i="45"/>
  <c r="I10959" i="45"/>
  <c r="I10955" i="45"/>
  <c r="I10951" i="45"/>
  <c r="I10947" i="45"/>
  <c r="I10943" i="45"/>
  <c r="I10939" i="45"/>
  <c r="I10935" i="45"/>
  <c r="I10931" i="45"/>
  <c r="I10927" i="45"/>
  <c r="I10923" i="45"/>
  <c r="I10919" i="45"/>
  <c r="I10915" i="45"/>
  <c r="I10911" i="45"/>
  <c r="I10907" i="45"/>
  <c r="I10903" i="45"/>
  <c r="I10899" i="45"/>
  <c r="I10895" i="45"/>
  <c r="I10891" i="45"/>
  <c r="I10887" i="45"/>
  <c r="I10883" i="45"/>
  <c r="I10879" i="45"/>
  <c r="I10875" i="45"/>
  <c r="I10871" i="45"/>
  <c r="I10867" i="45"/>
  <c r="I10863" i="45"/>
  <c r="I10859" i="45"/>
  <c r="I10855" i="45"/>
  <c r="I10851" i="45"/>
  <c r="I10847" i="45"/>
  <c r="I10843" i="45"/>
  <c r="I10839" i="45"/>
  <c r="I10835" i="45"/>
  <c r="I10831" i="45"/>
  <c r="I10827" i="45"/>
  <c r="I10823" i="45"/>
  <c r="I10819" i="45"/>
  <c r="I10815" i="45"/>
  <c r="I10811" i="45"/>
  <c r="I10807" i="45"/>
  <c r="I10803" i="45"/>
  <c r="I10799" i="45"/>
  <c r="I10795" i="45"/>
  <c r="I10791" i="45"/>
  <c r="I10787" i="45"/>
  <c r="I10783" i="45"/>
  <c r="I10779" i="45"/>
  <c r="I10775" i="45"/>
  <c r="I10771" i="45"/>
  <c r="I10767" i="45"/>
  <c r="I10763" i="45"/>
  <c r="I10849" i="45"/>
  <c r="I10833" i="45"/>
  <c r="I10817" i="45"/>
  <c r="I10801" i="45"/>
  <c r="I10785" i="45"/>
  <c r="I10769" i="45"/>
  <c r="I10755" i="45"/>
  <c r="I10747" i="45"/>
  <c r="I10739" i="45"/>
  <c r="I10731" i="45"/>
  <c r="I10723" i="45"/>
  <c r="I10715" i="45"/>
  <c r="I10707" i="45"/>
  <c r="I10699" i="45"/>
  <c r="I10691" i="45"/>
  <c r="I10683" i="45"/>
  <c r="I10675" i="45"/>
  <c r="I10667" i="45"/>
  <c r="I10659" i="45"/>
  <c r="I10651" i="45"/>
  <c r="I10643" i="45"/>
  <c r="I10635" i="45"/>
  <c r="I10627" i="45"/>
  <c r="I10619" i="45"/>
  <c r="I10611" i="45"/>
  <c r="I10603" i="45"/>
  <c r="I10595" i="45"/>
  <c r="I10587" i="45"/>
  <c r="I10579" i="45"/>
  <c r="I10571" i="45"/>
  <c r="I10563" i="45"/>
  <c r="I10555" i="45"/>
  <c r="I10547" i="45"/>
  <c r="I10539" i="45"/>
  <c r="I10531" i="45"/>
  <c r="I10523" i="45"/>
  <c r="I10519" i="45"/>
  <c r="I10515" i="45"/>
  <c r="I10511" i="45"/>
  <c r="I10507" i="45"/>
  <c r="I10503" i="45"/>
  <c r="I10499" i="45"/>
  <c r="I10495" i="45"/>
  <c r="I10491" i="45"/>
  <c r="I10487" i="45"/>
  <c r="I10483" i="45"/>
  <c r="I10479" i="45"/>
  <c r="I10475" i="45"/>
  <c r="I10471" i="45"/>
  <c r="I10467" i="45"/>
  <c r="I10463" i="45"/>
  <c r="I10459" i="45"/>
  <c r="I10455" i="45"/>
  <c r="I10451" i="45"/>
  <c r="I10447" i="45"/>
  <c r="I10443" i="45"/>
  <c r="I10439" i="45"/>
  <c r="I10435" i="45"/>
  <c r="I10431" i="45"/>
  <c r="I10427" i="45"/>
  <c r="I10423" i="45"/>
  <c r="I10419" i="45"/>
  <c r="I10415" i="45"/>
  <c r="I10411" i="45"/>
  <c r="I10407" i="45"/>
  <c r="I10403" i="45"/>
  <c r="I10399" i="45"/>
  <c r="I10395" i="45"/>
  <c r="I10391" i="45"/>
  <c r="I10387" i="45"/>
  <c r="I10383" i="45"/>
  <c r="I10379" i="45"/>
  <c r="I10375" i="45"/>
  <c r="I10371" i="45"/>
  <c r="I10367" i="45"/>
  <c r="I10363" i="45"/>
  <c r="I10359" i="45"/>
  <c r="I10355" i="45"/>
  <c r="I10351" i="45"/>
  <c r="I10347" i="45"/>
  <c r="I10343" i="45"/>
  <c r="I10339" i="45"/>
  <c r="I10335" i="45"/>
  <c r="I10331" i="45"/>
  <c r="I10327" i="45"/>
  <c r="I10323" i="45"/>
  <c r="I10319" i="45"/>
  <c r="I10315" i="45"/>
  <c r="I10311" i="45"/>
  <c r="I10307" i="45"/>
  <c r="I10303" i="45"/>
  <c r="I10299" i="45"/>
  <c r="I10295" i="45"/>
  <c r="I10291" i="45"/>
  <c r="I10287" i="45"/>
  <c r="I10283" i="45"/>
  <c r="I10279" i="45"/>
  <c r="I10275" i="45"/>
  <c r="I10271" i="45"/>
  <c r="I10267" i="45"/>
  <c r="I10263" i="45"/>
  <c r="I10259" i="45"/>
  <c r="I10255" i="45"/>
  <c r="I10251" i="45"/>
  <c r="I10247" i="45"/>
  <c r="I10243" i="45"/>
  <c r="I10239" i="45"/>
  <c r="I10235" i="45"/>
  <c r="I10231" i="45"/>
  <c r="I10227" i="45"/>
  <c r="I10223" i="45"/>
  <c r="I10219" i="45"/>
  <c r="I10215" i="45"/>
  <c r="I10211" i="45"/>
  <c r="I10207" i="45"/>
  <c r="I10203" i="45"/>
  <c r="I10199" i="45"/>
  <c r="I10195" i="45"/>
  <c r="I10191" i="45"/>
  <c r="I10187" i="45"/>
  <c r="I10183" i="45"/>
  <c r="I10179" i="45"/>
  <c r="I10175" i="45"/>
  <c r="I10171" i="45"/>
  <c r="I10167" i="45"/>
  <c r="I10163" i="45"/>
  <c r="I10159" i="45"/>
  <c r="I10155" i="45"/>
  <c r="I10151" i="45"/>
  <c r="I10147" i="45"/>
  <c r="I10143" i="45"/>
  <c r="I10139" i="45"/>
  <c r="I10135" i="45"/>
  <c r="I10131" i="45"/>
  <c r="I10127" i="45"/>
  <c r="I10123" i="45"/>
  <c r="I10119" i="45"/>
  <c r="I10115" i="45"/>
  <c r="I10111" i="45"/>
  <c r="I10107" i="45"/>
  <c r="I10103" i="45"/>
  <c r="I10099" i="45"/>
  <c r="I10095" i="45"/>
  <c r="I10091" i="45"/>
  <c r="I10087" i="45"/>
  <c r="I10083" i="45"/>
  <c r="I10079" i="45"/>
  <c r="I10075" i="45"/>
  <c r="I10071" i="45"/>
  <c r="I10067" i="45"/>
  <c r="I10063" i="45"/>
  <c r="I10059" i="45"/>
  <c r="I10055" i="45"/>
  <c r="I10051" i="45"/>
  <c r="I10047" i="45"/>
  <c r="I10043" i="45"/>
  <c r="I10039" i="45"/>
  <c r="I10035" i="45"/>
  <c r="I10031" i="45"/>
  <c r="I10027" i="45"/>
  <c r="I10023" i="45"/>
  <c r="I10019" i="45"/>
  <c r="I10015" i="45"/>
  <c r="I10011" i="45"/>
  <c r="I10007" i="45"/>
  <c r="I10003" i="45"/>
  <c r="I9999" i="45"/>
  <c r="I9995" i="45"/>
  <c r="I9991" i="45"/>
  <c r="I9987" i="45"/>
  <c r="I9983" i="45"/>
  <c r="I9979" i="45"/>
  <c r="I9975" i="45"/>
  <c r="I9971" i="45"/>
  <c r="I9967" i="45"/>
  <c r="I9963" i="45"/>
  <c r="I9959" i="45"/>
  <c r="I9955" i="45"/>
  <c r="I9951" i="45"/>
  <c r="I9947" i="45"/>
  <c r="I9943" i="45"/>
  <c r="I9939" i="45"/>
  <c r="I9935" i="45"/>
  <c r="I9931" i="45"/>
  <c r="I9927" i="45"/>
  <c r="I9923" i="45"/>
  <c r="I9919" i="45"/>
  <c r="I9915" i="45"/>
  <c r="I9911" i="45"/>
  <c r="I9907" i="45"/>
  <c r="I9903" i="45"/>
  <c r="I9899" i="45"/>
  <c r="I9895" i="45"/>
  <c r="I9891" i="45"/>
  <c r="I9887" i="45"/>
  <c r="I9883" i="45"/>
  <c r="I9879" i="45"/>
  <c r="I9875" i="45"/>
  <c r="I9871" i="45"/>
  <c r="I9867" i="45"/>
  <c r="I9863" i="45"/>
  <c r="I9859" i="45"/>
  <c r="I9855" i="45"/>
  <c r="I9851" i="45"/>
  <c r="I9847" i="45"/>
  <c r="I9843" i="45"/>
  <c r="I9839" i="45"/>
  <c r="I9835" i="45"/>
  <c r="I9831" i="45"/>
  <c r="I9827" i="45"/>
  <c r="I9823" i="45"/>
  <c r="I9819" i="45"/>
  <c r="I9815" i="45"/>
  <c r="I9811" i="45"/>
  <c r="I9807" i="45"/>
  <c r="I9803" i="45"/>
  <c r="I9799" i="45"/>
  <c r="I9795" i="45"/>
  <c r="I9791" i="45"/>
  <c r="I9787" i="45"/>
  <c r="I9783" i="45"/>
  <c r="I9779" i="45"/>
  <c r="I9775" i="45"/>
  <c r="I9771" i="45"/>
  <c r="I9767" i="45"/>
  <c r="I9763" i="45"/>
  <c r="I9759" i="45"/>
  <c r="I10853" i="45"/>
  <c r="I10837" i="45"/>
  <c r="I10821" i="45"/>
  <c r="I10805" i="45"/>
  <c r="I10789" i="45"/>
  <c r="I10773" i="45"/>
  <c r="I10757" i="45"/>
  <c r="I10749" i="45"/>
  <c r="I10741" i="45"/>
  <c r="I10733" i="45"/>
  <c r="I10725" i="45"/>
  <c r="I10717" i="45"/>
  <c r="I10709" i="45"/>
  <c r="I10701" i="45"/>
  <c r="I10693" i="45"/>
  <c r="I10685" i="45"/>
  <c r="I10677" i="45"/>
  <c r="I10669" i="45"/>
  <c r="I10661" i="45"/>
  <c r="I10653" i="45"/>
  <c r="I10645" i="45"/>
  <c r="I10637" i="45"/>
  <c r="I10629" i="45"/>
  <c r="I10621" i="45"/>
  <c r="I10613" i="45"/>
  <c r="I10605" i="45"/>
  <c r="I10597" i="45"/>
  <c r="I10589" i="45"/>
  <c r="I10581" i="45"/>
  <c r="I10573" i="45"/>
  <c r="I10565" i="45"/>
  <c r="I10557" i="45"/>
  <c r="I10549" i="45"/>
  <c r="I10541" i="45"/>
  <c r="I10533" i="45"/>
  <c r="I10525" i="45"/>
  <c r="I10520" i="45"/>
  <c r="I10516" i="45"/>
  <c r="I10512" i="45"/>
  <c r="I10508" i="45"/>
  <c r="I10504" i="45"/>
  <c r="I10500" i="45"/>
  <c r="I10496" i="45"/>
  <c r="I10492" i="45"/>
  <c r="I10488" i="45"/>
  <c r="I10484" i="45"/>
  <c r="I10480" i="45"/>
  <c r="I10476" i="45"/>
  <c r="I10472" i="45"/>
  <c r="I10468" i="45"/>
  <c r="I10464" i="45"/>
  <c r="I10460" i="45"/>
  <c r="I10456" i="45"/>
  <c r="I10452" i="45"/>
  <c r="I10448" i="45"/>
  <c r="I10444" i="45"/>
  <c r="I10440" i="45"/>
  <c r="I10436" i="45"/>
  <c r="I10432" i="45"/>
  <c r="I10428" i="45"/>
  <c r="I10424" i="45"/>
  <c r="I10420" i="45"/>
  <c r="I10416" i="45"/>
  <c r="I10412" i="45"/>
  <c r="I10408" i="45"/>
  <c r="I10404" i="45"/>
  <c r="I10400" i="45"/>
  <c r="I10396" i="45"/>
  <c r="I10392" i="45"/>
  <c r="I10388" i="45"/>
  <c r="I10384" i="45"/>
  <c r="I10380" i="45"/>
  <c r="I10376" i="45"/>
  <c r="I10372" i="45"/>
  <c r="I10368" i="45"/>
  <c r="I10364" i="45"/>
  <c r="I10360" i="45"/>
  <c r="I10356" i="45"/>
  <c r="I10352" i="45"/>
  <c r="I10348" i="45"/>
  <c r="I10344" i="45"/>
  <c r="I10340" i="45"/>
  <c r="I10336" i="45"/>
  <c r="I10332" i="45"/>
  <c r="I10328" i="45"/>
  <c r="I10324" i="45"/>
  <c r="I10320" i="45"/>
  <c r="I10316" i="45"/>
  <c r="I10312" i="45"/>
  <c r="I10308" i="45"/>
  <c r="I10304" i="45"/>
  <c r="I10300" i="45"/>
  <c r="I10296" i="45"/>
  <c r="I10292" i="45"/>
  <c r="I10288" i="45"/>
  <c r="I10284" i="45"/>
  <c r="I10280" i="45"/>
  <c r="I10276" i="45"/>
  <c r="I10272" i="45"/>
  <c r="I10268" i="45"/>
  <c r="I10264" i="45"/>
  <c r="I10260" i="45"/>
  <c r="I10256" i="45"/>
  <c r="I10252" i="45"/>
  <c r="I10248" i="45"/>
  <c r="I10244" i="45"/>
  <c r="I10240" i="45"/>
  <c r="I10236" i="45"/>
  <c r="I10232" i="45"/>
  <c r="I10228" i="45"/>
  <c r="I10224" i="45"/>
  <c r="I10220" i="45"/>
  <c r="I10216" i="45"/>
  <c r="I10212" i="45"/>
  <c r="I10208" i="45"/>
  <c r="I10204" i="45"/>
  <c r="I10200" i="45"/>
  <c r="I10196" i="45"/>
  <c r="I10192" i="45"/>
  <c r="I10188" i="45"/>
  <c r="I10184" i="45"/>
  <c r="I10180" i="45"/>
  <c r="I10176" i="45"/>
  <c r="I10172" i="45"/>
  <c r="I10168" i="45"/>
  <c r="I10164" i="45"/>
  <c r="I10160" i="45"/>
  <c r="I10156" i="45"/>
  <c r="I10152" i="45"/>
  <c r="I10148" i="45"/>
  <c r="I10144" i="45"/>
  <c r="I10140" i="45"/>
  <c r="I10136" i="45"/>
  <c r="I10132" i="45"/>
  <c r="I10128" i="45"/>
  <c r="I10124" i="45"/>
  <c r="I10120" i="45"/>
  <c r="I10116" i="45"/>
  <c r="I10112" i="45"/>
  <c r="I10108" i="45"/>
  <c r="I10104" i="45"/>
  <c r="I10100" i="45"/>
  <c r="I10096" i="45"/>
  <c r="I10092" i="45"/>
  <c r="I10088" i="45"/>
  <c r="I10084" i="45"/>
  <c r="I10080" i="45"/>
  <c r="I10076" i="45"/>
  <c r="I10072" i="45"/>
  <c r="I10068" i="45"/>
  <c r="I10064" i="45"/>
  <c r="I10060" i="45"/>
  <c r="I10056" i="45"/>
  <c r="I10052" i="45"/>
  <c r="I10048" i="45"/>
  <c r="I10044" i="45"/>
  <c r="I10040" i="45"/>
  <c r="I10036" i="45"/>
  <c r="I10032" i="45"/>
  <c r="I10028" i="45"/>
  <c r="I10024" i="45"/>
  <c r="I10020" i="45"/>
  <c r="I10016" i="45"/>
  <c r="I10012" i="45"/>
  <c r="I10008" i="45"/>
  <c r="I10004" i="45"/>
  <c r="I10000" i="45"/>
  <c r="I9996" i="45"/>
  <c r="I9992" i="45"/>
  <c r="I9988" i="45"/>
  <c r="I9984" i="45"/>
  <c r="I9980" i="45"/>
  <c r="I9976" i="45"/>
  <c r="I9972" i="45"/>
  <c r="I9968" i="45"/>
  <c r="I9964" i="45"/>
  <c r="I9960" i="45"/>
  <c r="I9956" i="45"/>
  <c r="I9952" i="45"/>
  <c r="I9948" i="45"/>
  <c r="I9944" i="45"/>
  <c r="I9940" i="45"/>
  <c r="I9936" i="45"/>
  <c r="I9932" i="45"/>
  <c r="I9928" i="45"/>
  <c r="I9924" i="45"/>
  <c r="I9920" i="45"/>
  <c r="I9916" i="45"/>
  <c r="I9912" i="45"/>
  <c r="I9908" i="45"/>
  <c r="I9904" i="45"/>
  <c r="I9900" i="45"/>
  <c r="I9896" i="45"/>
  <c r="I9892" i="45"/>
  <c r="I9888" i="45"/>
  <c r="I9884" i="45"/>
  <c r="I9880" i="45"/>
  <c r="I9876" i="45"/>
  <c r="I9872" i="45"/>
  <c r="I9868" i="45"/>
  <c r="I9864" i="45"/>
  <c r="I9860" i="45"/>
  <c r="I9856" i="45"/>
  <c r="I9852" i="45"/>
  <c r="I9848" i="45"/>
  <c r="I9844" i="45"/>
  <c r="I9840" i="45"/>
  <c r="I9836" i="45"/>
  <c r="I9832" i="45"/>
  <c r="I9828" i="45"/>
  <c r="I9824" i="45"/>
  <c r="I9820" i="45"/>
  <c r="I9816" i="45"/>
  <c r="I9812" i="45"/>
  <c r="I9808" i="45"/>
  <c r="I9804" i="45"/>
  <c r="I9800" i="45"/>
  <c r="I9796" i="45"/>
  <c r="I9792" i="45"/>
  <c r="I9788" i="45"/>
  <c r="I9784" i="45"/>
  <c r="I9780" i="45"/>
  <c r="I9776" i="45"/>
  <c r="I9772" i="45"/>
  <c r="I9768" i="45"/>
  <c r="I9764" i="45"/>
  <c r="I9760" i="45"/>
  <c r="I10841" i="45"/>
  <c r="I10825" i="45"/>
  <c r="I10809" i="45"/>
  <c r="I10793" i="45"/>
  <c r="I10777" i="45"/>
  <c r="I10759" i="45"/>
  <c r="I10751" i="45"/>
  <c r="I10743" i="45"/>
  <c r="I10735" i="45"/>
  <c r="I10727" i="45"/>
  <c r="I10719" i="45"/>
  <c r="I10711" i="45"/>
  <c r="I10703" i="45"/>
  <c r="I10695" i="45"/>
  <c r="I10687" i="45"/>
  <c r="I10679" i="45"/>
  <c r="I10671" i="45"/>
  <c r="I10663" i="45"/>
  <c r="I10655" i="45"/>
  <c r="I10647" i="45"/>
  <c r="I10639" i="45"/>
  <c r="I10631" i="45"/>
  <c r="I10623" i="45"/>
  <c r="I10615" i="45"/>
  <c r="I10607" i="45"/>
  <c r="I10599" i="45"/>
  <c r="I10591" i="45"/>
  <c r="I10583" i="45"/>
  <c r="I10575" i="45"/>
  <c r="I10567" i="45"/>
  <c r="I10559" i="45"/>
  <c r="I10551" i="45"/>
  <c r="I10543" i="45"/>
  <c r="I10535" i="45"/>
  <c r="I10527" i="45"/>
  <c r="I10521" i="45"/>
  <c r="I10517" i="45"/>
  <c r="I10513" i="45"/>
  <c r="I10509" i="45"/>
  <c r="I10505" i="45"/>
  <c r="I10501" i="45"/>
  <c r="I10497" i="45"/>
  <c r="I10493" i="45"/>
  <c r="I10489" i="45"/>
  <c r="I10485" i="45"/>
  <c r="I10481" i="45"/>
  <c r="I10477" i="45"/>
  <c r="I10473" i="45"/>
  <c r="I10469" i="45"/>
  <c r="I10465" i="45"/>
  <c r="I10461" i="45"/>
  <c r="I10457" i="45"/>
  <c r="I10453" i="45"/>
  <c r="I10449" i="45"/>
  <c r="I10445" i="45"/>
  <c r="I10441" i="45"/>
  <c r="I10437" i="45"/>
  <c r="I10433" i="45"/>
  <c r="I10429" i="45"/>
  <c r="I10425" i="45"/>
  <c r="I10421" i="45"/>
  <c r="I10417" i="45"/>
  <c r="I10413" i="45"/>
  <c r="I10409" i="45"/>
  <c r="I10405" i="45"/>
  <c r="I10401" i="45"/>
  <c r="I10397" i="45"/>
  <c r="I10393" i="45"/>
  <c r="I10389" i="45"/>
  <c r="I10385" i="45"/>
  <c r="I10381" i="45"/>
  <c r="I10377" i="45"/>
  <c r="I10373" i="45"/>
  <c r="I10369" i="45"/>
  <c r="I10365" i="45"/>
  <c r="I10361" i="45"/>
  <c r="I10357" i="45"/>
  <c r="I10353" i="45"/>
  <c r="I10349" i="45"/>
  <c r="I10345" i="45"/>
  <c r="I10341" i="45"/>
  <c r="I10337" i="45"/>
  <c r="I10333" i="45"/>
  <c r="I10329" i="45"/>
  <c r="I10325" i="45"/>
  <c r="I10321" i="45"/>
  <c r="I10317" i="45"/>
  <c r="I10313" i="45"/>
  <c r="I10309" i="45"/>
  <c r="I10305" i="45"/>
  <c r="I10301" i="45"/>
  <c r="I10297" i="45"/>
  <c r="I10293" i="45"/>
  <c r="I10289" i="45"/>
  <c r="I10285" i="45"/>
  <c r="I10281" i="45"/>
  <c r="I10277" i="45"/>
  <c r="I10273" i="45"/>
  <c r="I10269" i="45"/>
  <c r="I10265" i="45"/>
  <c r="I10261" i="45"/>
  <c r="I10257" i="45"/>
  <c r="I10253" i="45"/>
  <c r="I10249" i="45"/>
  <c r="I10245" i="45"/>
  <c r="I10241" i="45"/>
  <c r="I10237" i="45"/>
  <c r="I10233" i="45"/>
  <c r="I10229" i="45"/>
  <c r="I10225" i="45"/>
  <c r="I10221" i="45"/>
  <c r="I10217" i="45"/>
  <c r="I10213" i="45"/>
  <c r="I10209" i="45"/>
  <c r="I10205" i="45"/>
  <c r="I10201" i="45"/>
  <c r="I10197" i="45"/>
  <c r="I10193" i="45"/>
  <c r="I10189" i="45"/>
  <c r="I10185" i="45"/>
  <c r="I10181" i="45"/>
  <c r="I10177" i="45"/>
  <c r="I10173" i="45"/>
  <c r="I10169" i="45"/>
  <c r="I10165" i="45"/>
  <c r="I10161" i="45"/>
  <c r="I10157" i="45"/>
  <c r="I10153" i="45"/>
  <c r="I10149" i="45"/>
  <c r="I10145" i="45"/>
  <c r="I10141" i="45"/>
  <c r="I10137" i="45"/>
  <c r="I10133" i="45"/>
  <c r="I10129" i="45"/>
  <c r="I10125" i="45"/>
  <c r="I10121" i="45"/>
  <c r="I10117" i="45"/>
  <c r="I10113" i="45"/>
  <c r="I10109" i="45"/>
  <c r="I10105" i="45"/>
  <c r="I10101" i="45"/>
  <c r="I10097" i="45"/>
  <c r="I10093" i="45"/>
  <c r="I10089" i="45"/>
  <c r="I10085" i="45"/>
  <c r="I10081" i="45"/>
  <c r="I10077" i="45"/>
  <c r="I10073" i="45"/>
  <c r="I10069" i="45"/>
  <c r="I10065" i="45"/>
  <c r="I10061" i="45"/>
  <c r="I10057" i="45"/>
  <c r="I10053" i="45"/>
  <c r="I10049" i="45"/>
  <c r="I10045" i="45"/>
  <c r="I10041" i="45"/>
  <c r="I10037" i="45"/>
  <c r="I10033" i="45"/>
  <c r="I10029" i="45"/>
  <c r="I10025" i="45"/>
  <c r="I10021" i="45"/>
  <c r="I10017" i="45"/>
  <c r="I10013" i="45"/>
  <c r="I10009" i="45"/>
  <c r="I10005" i="45"/>
  <c r="I10001" i="45"/>
  <c r="I9997" i="45"/>
  <c r="I9993" i="45"/>
  <c r="I9989" i="45"/>
  <c r="I9985" i="45"/>
  <c r="I9981" i="45"/>
  <c r="I9977" i="45"/>
  <c r="I9973" i="45"/>
  <c r="I9969" i="45"/>
  <c r="I9965" i="45"/>
  <c r="I9961" i="45"/>
  <c r="I9957" i="45"/>
  <c r="I9953" i="45"/>
  <c r="I9949" i="45"/>
  <c r="I9945" i="45"/>
  <c r="I9941" i="45"/>
  <c r="I9937" i="45"/>
  <c r="I9933" i="45"/>
  <c r="I9929" i="45"/>
  <c r="I9925" i="45"/>
  <c r="I9921" i="45"/>
  <c r="I9917" i="45"/>
  <c r="I9913" i="45"/>
  <c r="I9909" i="45"/>
  <c r="I9905" i="45"/>
  <c r="I9901" i="45"/>
  <c r="I9897" i="45"/>
  <c r="I10845" i="45"/>
  <c r="I10829" i="45"/>
  <c r="I10813" i="45"/>
  <c r="I10797" i="45"/>
  <c r="I10781" i="45"/>
  <c r="I10765" i="45"/>
  <c r="I10753" i="45"/>
  <c r="I10721" i="45"/>
  <c r="I10689" i="45"/>
  <c r="I10657" i="45"/>
  <c r="I10625" i="45"/>
  <c r="I10593" i="45"/>
  <c r="I10561" i="45"/>
  <c r="I10529" i="45"/>
  <c r="I10510" i="45"/>
  <c r="I10494" i="45"/>
  <c r="I10478" i="45"/>
  <c r="I10462" i="45"/>
  <c r="I10446" i="45"/>
  <c r="I10430" i="45"/>
  <c r="I10414" i="45"/>
  <c r="I10398" i="45"/>
  <c r="I10382" i="45"/>
  <c r="I10366" i="45"/>
  <c r="I10350" i="45"/>
  <c r="I10334" i="45"/>
  <c r="I10318" i="45"/>
  <c r="I10302" i="45"/>
  <c r="I10286" i="45"/>
  <c r="I10270" i="45"/>
  <c r="I10254" i="45"/>
  <c r="I10238" i="45"/>
  <c r="I10222" i="45"/>
  <c r="I10206" i="45"/>
  <c r="I10190" i="45"/>
  <c r="I10174" i="45"/>
  <c r="I10158" i="45"/>
  <c r="I10142" i="45"/>
  <c r="I10126" i="45"/>
  <c r="I10110" i="45"/>
  <c r="I10094" i="45"/>
  <c r="I10078" i="45"/>
  <c r="I10062" i="45"/>
  <c r="I10046" i="45"/>
  <c r="I10030" i="45"/>
  <c r="I10014" i="45"/>
  <c r="I9998" i="45"/>
  <c r="I9982" i="45"/>
  <c r="I9966" i="45"/>
  <c r="I9950" i="45"/>
  <c r="I9934" i="45"/>
  <c r="I9918" i="45"/>
  <c r="I9902" i="45"/>
  <c r="I9894" i="45"/>
  <c r="I9886" i="45"/>
  <c r="I9878" i="45"/>
  <c r="I9870" i="45"/>
  <c r="I9862" i="45"/>
  <c r="I9854" i="45"/>
  <c r="I9846" i="45"/>
  <c r="I9838" i="45"/>
  <c r="I9830" i="45"/>
  <c r="I9822" i="45"/>
  <c r="I9814" i="45"/>
  <c r="I9806" i="45"/>
  <c r="I9798" i="45"/>
  <c r="I9790" i="45"/>
  <c r="I9782" i="45"/>
  <c r="I9774" i="45"/>
  <c r="I9766" i="45"/>
  <c r="I9758" i="45"/>
  <c r="I9756" i="45"/>
  <c r="I9752" i="45"/>
  <c r="I9748" i="45"/>
  <c r="I9744" i="45"/>
  <c r="I9740" i="45"/>
  <c r="I9736" i="45"/>
  <c r="I9732" i="45"/>
  <c r="I9728" i="45"/>
  <c r="I9724" i="45"/>
  <c r="I9720" i="45"/>
  <c r="I9716" i="45"/>
  <c r="I9712" i="45"/>
  <c r="I9708" i="45"/>
  <c r="I9704" i="45"/>
  <c r="I9700" i="45"/>
  <c r="I9696" i="45"/>
  <c r="I9692" i="45"/>
  <c r="I9688" i="45"/>
  <c r="I9684" i="45"/>
  <c r="I9680" i="45"/>
  <c r="I9676" i="45"/>
  <c r="I9672" i="45"/>
  <c r="I9668" i="45"/>
  <c r="I9664" i="45"/>
  <c r="I9660" i="45"/>
  <c r="I9656" i="45"/>
  <c r="I9652" i="45"/>
  <c r="I9648" i="45"/>
  <c r="I9644" i="45"/>
  <c r="I9640" i="45"/>
  <c r="I9636" i="45"/>
  <c r="I9632" i="45"/>
  <c r="I9628" i="45"/>
  <c r="I9624" i="45"/>
  <c r="I9620" i="45"/>
  <c r="I9616" i="45"/>
  <c r="I9612" i="45"/>
  <c r="I9608" i="45"/>
  <c r="I9604" i="45"/>
  <c r="I9600" i="45"/>
  <c r="I9596" i="45"/>
  <c r="I9592" i="45"/>
  <c r="I9588" i="45"/>
  <c r="I9584" i="45"/>
  <c r="I9580" i="45"/>
  <c r="I9576" i="45"/>
  <c r="I9572" i="45"/>
  <c r="I9568" i="45"/>
  <c r="I9564" i="45"/>
  <c r="I9560" i="45"/>
  <c r="I9556" i="45"/>
  <c r="I9552" i="45"/>
  <c r="I9548" i="45"/>
  <c r="I9544" i="45"/>
  <c r="I9540" i="45"/>
  <c r="I9536" i="45"/>
  <c r="I9532" i="45"/>
  <c r="I9528" i="45"/>
  <c r="I9524" i="45"/>
  <c r="I9520" i="45"/>
  <c r="I9516" i="45"/>
  <c r="I9512" i="45"/>
  <c r="I9508" i="45"/>
  <c r="I9504" i="45"/>
  <c r="I9500" i="45"/>
  <c r="I9496" i="45"/>
  <c r="I9492" i="45"/>
  <c r="I9488" i="45"/>
  <c r="I9484" i="45"/>
  <c r="I9480" i="45"/>
  <c r="I9476" i="45"/>
  <c r="I9472" i="45"/>
  <c r="I9468" i="45"/>
  <c r="I9464" i="45"/>
  <c r="I9460" i="45"/>
  <c r="I9456" i="45"/>
  <c r="I9452" i="45"/>
  <c r="I9448" i="45"/>
  <c r="I9444" i="45"/>
  <c r="I9440" i="45"/>
  <c r="I10761" i="45"/>
  <c r="I10729" i="45"/>
  <c r="I10697" i="45"/>
  <c r="I10665" i="45"/>
  <c r="I10633" i="45"/>
  <c r="I10601" i="45"/>
  <c r="I10569" i="45"/>
  <c r="I10537" i="45"/>
  <c r="I10514" i="45"/>
  <c r="I10498" i="45"/>
  <c r="I10482" i="45"/>
  <c r="I10466" i="45"/>
  <c r="I10450" i="45"/>
  <c r="I10434" i="45"/>
  <c r="I10418" i="45"/>
  <c r="I10402" i="45"/>
  <c r="I10386" i="45"/>
  <c r="I10370" i="45"/>
  <c r="I10354" i="45"/>
  <c r="I10338" i="45"/>
  <c r="I10322" i="45"/>
  <c r="I10306" i="45"/>
  <c r="I10290" i="45"/>
  <c r="I10274" i="45"/>
  <c r="I10258" i="45"/>
  <c r="I10242" i="45"/>
  <c r="I10226" i="45"/>
  <c r="I10210" i="45"/>
  <c r="I10194" i="45"/>
  <c r="I10178" i="45"/>
  <c r="I10162" i="45"/>
  <c r="I10146" i="45"/>
  <c r="I10130" i="45"/>
  <c r="I10114" i="45"/>
  <c r="I10098" i="45"/>
  <c r="I10082" i="45"/>
  <c r="I10066" i="45"/>
  <c r="I10050" i="45"/>
  <c r="I10034" i="45"/>
  <c r="I10018" i="45"/>
  <c r="I10002" i="45"/>
  <c r="I9986" i="45"/>
  <c r="I9970" i="45"/>
  <c r="I9954" i="45"/>
  <c r="I9938" i="45"/>
  <c r="I9922" i="45"/>
  <c r="I9906" i="45"/>
  <c r="I9893" i="45"/>
  <c r="I9885" i="45"/>
  <c r="I9877" i="45"/>
  <c r="I9869" i="45"/>
  <c r="I9861" i="45"/>
  <c r="I9853" i="45"/>
  <c r="I9845" i="45"/>
  <c r="I9837" i="45"/>
  <c r="I9829" i="45"/>
  <c r="I9821" i="45"/>
  <c r="I9813" i="45"/>
  <c r="I9805" i="45"/>
  <c r="I9797" i="45"/>
  <c r="I9789" i="45"/>
  <c r="I9781" i="45"/>
  <c r="I9773" i="45"/>
  <c r="I9765" i="45"/>
  <c r="I9757" i="45"/>
  <c r="I9753" i="45"/>
  <c r="I9749" i="45"/>
  <c r="I9745" i="45"/>
  <c r="I9741" i="45"/>
  <c r="I9737" i="45"/>
  <c r="I9733" i="45"/>
  <c r="I9729" i="45"/>
  <c r="I9725" i="45"/>
  <c r="I9721" i="45"/>
  <c r="I9717" i="45"/>
  <c r="I9713" i="45"/>
  <c r="I9709" i="45"/>
  <c r="I9705" i="45"/>
  <c r="I9701" i="45"/>
  <c r="I9697" i="45"/>
  <c r="I9693" i="45"/>
  <c r="I9689" i="45"/>
  <c r="I9685" i="45"/>
  <c r="I9681" i="45"/>
  <c r="I9677" i="45"/>
  <c r="I9673" i="45"/>
  <c r="I9669" i="45"/>
  <c r="I9665" i="45"/>
  <c r="I9661" i="45"/>
  <c r="I9657" i="45"/>
  <c r="I9653" i="45"/>
  <c r="I9649" i="45"/>
  <c r="I9645" i="45"/>
  <c r="I9641" i="45"/>
  <c r="I9637" i="45"/>
  <c r="I9633" i="45"/>
  <c r="I9629" i="45"/>
  <c r="I9625" i="45"/>
  <c r="I9621" i="45"/>
  <c r="I9617" i="45"/>
  <c r="I9613" i="45"/>
  <c r="I9609" i="45"/>
  <c r="I9605" i="45"/>
  <c r="I9601" i="45"/>
  <c r="I9597" i="45"/>
  <c r="I9593" i="45"/>
  <c r="I9589" i="45"/>
  <c r="I9585" i="45"/>
  <c r="I9581" i="45"/>
  <c r="I9577" i="45"/>
  <c r="I9573" i="45"/>
  <c r="I9569" i="45"/>
  <c r="I9565" i="45"/>
  <c r="I9561" i="45"/>
  <c r="I9557" i="45"/>
  <c r="I9553" i="45"/>
  <c r="I9549" i="45"/>
  <c r="I9545" i="45"/>
  <c r="I9541" i="45"/>
  <c r="I9537" i="45"/>
  <c r="I9533" i="45"/>
  <c r="I9529" i="45"/>
  <c r="I9525" i="45"/>
  <c r="I9521" i="45"/>
  <c r="I9517" i="45"/>
  <c r="I9513" i="45"/>
  <c r="I9509" i="45"/>
  <c r="I9505" i="45"/>
  <c r="I9501" i="45"/>
  <c r="I9497" i="45"/>
  <c r="I9493" i="45"/>
  <c r="I9489" i="45"/>
  <c r="I9485" i="45"/>
  <c r="I9481" i="45"/>
  <c r="I9477" i="45"/>
  <c r="I9473" i="45"/>
  <c r="I9469" i="45"/>
  <c r="I9465" i="45"/>
  <c r="I9461" i="45"/>
  <c r="I9457" i="45"/>
  <c r="I9453" i="45"/>
  <c r="I9449" i="45"/>
  <c r="I9445" i="45"/>
  <c r="I9441" i="45"/>
  <c r="I9437" i="45"/>
  <c r="I9433" i="45"/>
  <c r="I9429" i="45"/>
  <c r="I9425" i="45"/>
  <c r="I9421" i="45"/>
  <c r="I9417" i="45"/>
  <c r="I9413" i="45"/>
  <c r="I9409" i="45"/>
  <c r="I9405" i="45"/>
  <c r="I9401" i="45"/>
  <c r="I9397" i="45"/>
  <c r="I9393" i="45"/>
  <c r="I9389" i="45"/>
  <c r="I9385" i="45"/>
  <c r="I9381" i="45"/>
  <c r="I9377" i="45"/>
  <c r="I9373" i="45"/>
  <c r="I9369" i="45"/>
  <c r="I9365" i="45"/>
  <c r="I9361" i="45"/>
  <c r="I9357" i="45"/>
  <c r="I9353" i="45"/>
  <c r="I9349" i="45"/>
  <c r="I9345" i="45"/>
  <c r="I9341" i="45"/>
  <c r="I9337" i="45"/>
  <c r="I9333" i="45"/>
  <c r="I9329" i="45"/>
  <c r="I9325" i="45"/>
  <c r="I9321" i="45"/>
  <c r="I9317" i="45"/>
  <c r="I9313" i="45"/>
  <c r="I9309" i="45"/>
  <c r="I9305" i="45"/>
  <c r="I9301" i="45"/>
  <c r="I9297" i="45"/>
  <c r="I9293" i="45"/>
  <c r="I9289" i="45"/>
  <c r="I9285" i="45"/>
  <c r="I9281" i="45"/>
  <c r="I9277" i="45"/>
  <c r="I9273" i="45"/>
  <c r="I9269" i="45"/>
  <c r="I9265" i="45"/>
  <c r="I9261" i="45"/>
  <c r="I9257" i="45"/>
  <c r="I9253" i="45"/>
  <c r="I9249" i="45"/>
  <c r="I9245" i="45"/>
  <c r="I9241" i="45"/>
  <c r="I9237" i="45"/>
  <c r="I9233" i="45"/>
  <c r="I9229" i="45"/>
  <c r="I9225" i="45"/>
  <c r="I9221" i="45"/>
  <c r="I9217" i="45"/>
  <c r="I9213" i="45"/>
  <c r="I9209" i="45"/>
  <c r="I9205" i="45"/>
  <c r="I9201" i="45"/>
  <c r="I9197" i="45"/>
  <c r="I9193" i="45"/>
  <c r="I9189" i="45"/>
  <c r="I9185" i="45"/>
  <c r="I9181" i="45"/>
  <c r="I9177" i="45"/>
  <c r="I9173" i="45"/>
  <c r="I9169" i="45"/>
  <c r="I9165" i="45"/>
  <c r="I9161" i="45"/>
  <c r="I9157" i="45"/>
  <c r="I9153" i="45"/>
  <c r="I9149" i="45"/>
  <c r="I9145" i="45"/>
  <c r="I9141" i="45"/>
  <c r="I9137" i="45"/>
  <c r="I9133" i="45"/>
  <c r="I9129" i="45"/>
  <c r="I9125" i="45"/>
  <c r="I9121" i="45"/>
  <c r="I9117" i="45"/>
  <c r="I9113" i="45"/>
  <c r="I9109" i="45"/>
  <c r="I9105" i="45"/>
  <c r="I10737" i="45"/>
  <c r="I10705" i="45"/>
  <c r="I10673" i="45"/>
  <c r="I10641" i="45"/>
  <c r="I10609" i="45"/>
  <c r="I10577" i="45"/>
  <c r="I10545" i="45"/>
  <c r="I10518" i="45"/>
  <c r="I10502" i="45"/>
  <c r="I10486" i="45"/>
  <c r="I10470" i="45"/>
  <c r="I10454" i="45"/>
  <c r="I10438" i="45"/>
  <c r="I10422" i="45"/>
  <c r="I10406" i="45"/>
  <c r="I10390" i="45"/>
  <c r="I10374" i="45"/>
  <c r="I10358" i="45"/>
  <c r="I10342" i="45"/>
  <c r="I10326" i="45"/>
  <c r="I10310" i="45"/>
  <c r="I10294" i="45"/>
  <c r="I10278" i="45"/>
  <c r="I10262" i="45"/>
  <c r="I10246" i="45"/>
  <c r="I10230" i="45"/>
  <c r="I10214" i="45"/>
  <c r="I10198" i="45"/>
  <c r="I10182" i="45"/>
  <c r="I10166" i="45"/>
  <c r="I10150" i="45"/>
  <c r="I10134" i="45"/>
  <c r="I10118" i="45"/>
  <c r="I10102" i="45"/>
  <c r="I10086" i="45"/>
  <c r="I10070" i="45"/>
  <c r="I10054" i="45"/>
  <c r="I10038" i="45"/>
  <c r="I10022" i="45"/>
  <c r="I10006" i="45"/>
  <c r="I9990" i="45"/>
  <c r="I9974" i="45"/>
  <c r="I9958" i="45"/>
  <c r="I9942" i="45"/>
  <c r="I9926" i="45"/>
  <c r="I9910" i="45"/>
  <c r="I9890" i="45"/>
  <c r="I9882" i="45"/>
  <c r="I9874" i="45"/>
  <c r="I9866" i="45"/>
  <c r="I9858" i="45"/>
  <c r="I9850" i="45"/>
  <c r="I9842" i="45"/>
  <c r="I9834" i="45"/>
  <c r="I9826" i="45"/>
  <c r="I9818" i="45"/>
  <c r="I9810" i="45"/>
  <c r="I9802" i="45"/>
  <c r="I9794" i="45"/>
  <c r="I9786" i="45"/>
  <c r="I9778" i="45"/>
  <c r="I9770" i="45"/>
  <c r="I9762" i="45"/>
  <c r="I9754" i="45"/>
  <c r="I9750" i="45"/>
  <c r="I9746" i="45"/>
  <c r="I9742" i="45"/>
  <c r="I9738" i="45"/>
  <c r="I9734" i="45"/>
  <c r="I9730" i="45"/>
  <c r="I9726" i="45"/>
  <c r="I9722" i="45"/>
  <c r="I9718" i="45"/>
  <c r="I9714" i="45"/>
  <c r="I9710" i="45"/>
  <c r="I9706" i="45"/>
  <c r="I9702" i="45"/>
  <c r="I9698" i="45"/>
  <c r="I9694" i="45"/>
  <c r="I9690" i="45"/>
  <c r="I9686" i="45"/>
  <c r="I9682" i="45"/>
  <c r="I9678" i="45"/>
  <c r="I9674" i="45"/>
  <c r="I9670" i="45"/>
  <c r="I9666" i="45"/>
  <c r="I9662" i="45"/>
  <c r="I9658" i="45"/>
  <c r="I9654" i="45"/>
  <c r="I9650" i="45"/>
  <c r="I9646" i="45"/>
  <c r="I9642" i="45"/>
  <c r="I9638" i="45"/>
  <c r="I9634" i="45"/>
  <c r="I9630" i="45"/>
  <c r="I9626" i="45"/>
  <c r="I9622" i="45"/>
  <c r="I9618" i="45"/>
  <c r="I9614" i="45"/>
  <c r="I9610" i="45"/>
  <c r="I9606" i="45"/>
  <c r="I9602" i="45"/>
  <c r="I9598" i="45"/>
  <c r="I9594" i="45"/>
  <c r="I9590" i="45"/>
  <c r="I9586" i="45"/>
  <c r="I9582" i="45"/>
  <c r="I9578" i="45"/>
  <c r="I9574" i="45"/>
  <c r="I9570" i="45"/>
  <c r="I9566" i="45"/>
  <c r="I9562" i="45"/>
  <c r="I9558" i="45"/>
  <c r="I9554" i="45"/>
  <c r="I9550" i="45"/>
  <c r="I9546" i="45"/>
  <c r="I9542" i="45"/>
  <c r="I9538" i="45"/>
  <c r="I9534" i="45"/>
  <c r="I9530" i="45"/>
  <c r="I9526" i="45"/>
  <c r="I9522" i="45"/>
  <c r="I9518" i="45"/>
  <c r="I9514" i="45"/>
  <c r="I9510" i="45"/>
  <c r="I9506" i="45"/>
  <c r="I9502" i="45"/>
  <c r="I9498" i="45"/>
  <c r="I9494" i="45"/>
  <c r="I9490" i="45"/>
  <c r="I9486" i="45"/>
  <c r="I9482" i="45"/>
  <c r="I9478" i="45"/>
  <c r="I9474" i="45"/>
  <c r="I9470" i="45"/>
  <c r="I9466" i="45"/>
  <c r="I9462" i="45"/>
  <c r="I9458" i="45"/>
  <c r="I9454" i="45"/>
  <c r="I9450" i="45"/>
  <c r="I9446" i="45"/>
  <c r="I9442" i="45"/>
  <c r="I9438" i="45"/>
  <c r="I9434" i="45"/>
  <c r="I9430" i="45"/>
  <c r="I9426" i="45"/>
  <c r="I9422" i="45"/>
  <c r="I9418" i="45"/>
  <c r="I9414" i="45"/>
  <c r="I9410" i="45"/>
  <c r="I9406" i="45"/>
  <c r="I9402" i="45"/>
  <c r="I9398" i="45"/>
  <c r="I9394" i="45"/>
  <c r="I9390" i="45"/>
  <c r="I9386" i="45"/>
  <c r="I9382" i="45"/>
  <c r="I9378" i="45"/>
  <c r="I9374" i="45"/>
  <c r="I9370" i="45"/>
  <c r="I9366" i="45"/>
  <c r="I9362" i="45"/>
  <c r="I9358" i="45"/>
  <c r="I9354" i="45"/>
  <c r="I9350" i="45"/>
  <c r="I9346" i="45"/>
  <c r="I9342" i="45"/>
  <c r="I9338" i="45"/>
  <c r="I9334" i="45"/>
  <c r="I9330" i="45"/>
  <c r="I9326" i="45"/>
  <c r="I9322" i="45"/>
  <c r="I9318" i="45"/>
  <c r="I9314" i="45"/>
  <c r="I9310" i="45"/>
  <c r="I9306" i="45"/>
  <c r="I9302" i="45"/>
  <c r="I9298" i="45"/>
  <c r="I9294" i="45"/>
  <c r="I9290" i="45"/>
  <c r="I9286" i="45"/>
  <c r="I9282" i="45"/>
  <c r="I9278" i="45"/>
  <c r="I9274" i="45"/>
  <c r="I9270" i="45"/>
  <c r="I9266" i="45"/>
  <c r="I9262" i="45"/>
  <c r="I9258" i="45"/>
  <c r="I9254" i="45"/>
  <c r="I9250" i="45"/>
  <c r="I9246" i="45"/>
  <c r="I9242" i="45"/>
  <c r="I9238" i="45"/>
  <c r="I9234" i="45"/>
  <c r="I10745" i="45"/>
  <c r="I10713" i="45"/>
  <c r="I10681" i="45"/>
  <c r="I10649" i="45"/>
  <c r="I10617" i="45"/>
  <c r="I10585" i="45"/>
  <c r="I10553" i="45"/>
  <c r="I10522" i="45"/>
  <c r="I10506" i="45"/>
  <c r="I10490" i="45"/>
  <c r="I10474" i="45"/>
  <c r="I10458" i="45"/>
  <c r="I10442" i="45"/>
  <c r="I10426" i="45"/>
  <c r="I10410" i="45"/>
  <c r="I10394" i="45"/>
  <c r="I10378" i="45"/>
  <c r="I10362" i="45"/>
  <c r="I10346" i="45"/>
  <c r="I10330" i="45"/>
  <c r="I10314" i="45"/>
  <c r="I10298" i="45"/>
  <c r="I10282" i="45"/>
  <c r="I10266" i="45"/>
  <c r="I10250" i="45"/>
  <c r="I10234" i="45"/>
  <c r="I10218" i="45"/>
  <c r="I10202" i="45"/>
  <c r="I10186" i="45"/>
  <c r="I10170" i="45"/>
  <c r="I10154" i="45"/>
  <c r="I10138" i="45"/>
  <c r="I10122" i="45"/>
  <c r="I10106" i="45"/>
  <c r="I10090" i="45"/>
  <c r="I10074" i="45"/>
  <c r="I10058" i="45"/>
  <c r="I10042" i="45"/>
  <c r="I10026" i="45"/>
  <c r="I10010" i="45"/>
  <c r="I9994" i="45"/>
  <c r="I9978" i="45"/>
  <c r="I9962" i="45"/>
  <c r="I9946" i="45"/>
  <c r="I9930" i="45"/>
  <c r="I9914" i="45"/>
  <c r="I9898" i="45"/>
  <c r="I9889" i="45"/>
  <c r="I9881" i="45"/>
  <c r="I9873" i="45"/>
  <c r="I9865" i="45"/>
  <c r="I9857" i="45"/>
  <c r="I9849" i="45"/>
  <c r="I9841" i="45"/>
  <c r="I9833" i="45"/>
  <c r="I9825" i="45"/>
  <c r="I9817" i="45"/>
  <c r="I9809" i="45"/>
  <c r="I9801" i="45"/>
  <c r="I9793" i="45"/>
  <c r="I9785" i="45"/>
  <c r="I9777" i="45"/>
  <c r="I9769" i="45"/>
  <c r="I9761" i="45"/>
  <c r="I9755" i="45"/>
  <c r="I9751" i="45"/>
  <c r="I9747" i="45"/>
  <c r="I9743" i="45"/>
  <c r="I9739" i="45"/>
  <c r="I9735" i="45"/>
  <c r="I9731" i="45"/>
  <c r="I9727" i="45"/>
  <c r="I9723" i="45"/>
  <c r="I9719" i="45"/>
  <c r="I9715" i="45"/>
  <c r="I9711" i="45"/>
  <c r="I9707" i="45"/>
  <c r="I9703" i="45"/>
  <c r="I9699" i="45"/>
  <c r="I9695" i="45"/>
  <c r="I9691" i="45"/>
  <c r="I9687" i="45"/>
  <c r="I9683" i="45"/>
  <c r="I9679" i="45"/>
  <c r="I9675" i="45"/>
  <c r="I9671" i="45"/>
  <c r="I9667" i="45"/>
  <c r="I9663" i="45"/>
  <c r="I9659" i="45"/>
  <c r="I9655" i="45"/>
  <c r="I9651" i="45"/>
  <c r="I9647" i="45"/>
  <c r="I9643" i="45"/>
  <c r="I9639" i="45"/>
  <c r="I9635" i="45"/>
  <c r="I9631" i="45"/>
  <c r="I9627" i="45"/>
  <c r="I9623" i="45"/>
  <c r="I9619" i="45"/>
  <c r="I9615" i="45"/>
  <c r="I9611" i="45"/>
  <c r="I9607" i="45"/>
  <c r="I9603" i="45"/>
  <c r="I9599" i="45"/>
  <c r="I9595" i="45"/>
  <c r="I9591" i="45"/>
  <c r="I9587" i="45"/>
  <c r="I9583" i="45"/>
  <c r="I9579" i="45"/>
  <c r="I9575" i="45"/>
  <c r="I9571" i="45"/>
  <c r="I9567" i="45"/>
  <c r="I9563" i="45"/>
  <c r="I9559" i="45"/>
  <c r="I9555" i="45"/>
  <c r="I9551" i="45"/>
  <c r="I9547" i="45"/>
  <c r="I9543" i="45"/>
  <c r="I9539" i="45"/>
  <c r="I9535" i="45"/>
  <c r="I9531" i="45"/>
  <c r="I9527" i="45"/>
  <c r="I9523" i="45"/>
  <c r="I9519" i="45"/>
  <c r="I9515" i="45"/>
  <c r="I9511" i="45"/>
  <c r="I9507" i="45"/>
  <c r="I9503" i="45"/>
  <c r="I9499" i="45"/>
  <c r="I9495" i="45"/>
  <c r="I9491" i="45"/>
  <c r="I9487" i="45"/>
  <c r="I9483" i="45"/>
  <c r="I9479" i="45"/>
  <c r="I9475" i="45"/>
  <c r="I9471" i="45"/>
  <c r="I9467" i="45"/>
  <c r="I9463" i="45"/>
  <c r="I9459" i="45"/>
  <c r="I9455" i="45"/>
  <c r="I9451" i="45"/>
  <c r="I9447" i="45"/>
  <c r="I9443" i="45"/>
  <c r="I9439" i="45"/>
  <c r="I9435" i="45"/>
  <c r="I9431" i="45"/>
  <c r="I9427" i="45"/>
  <c r="I9423" i="45"/>
  <c r="I9419" i="45"/>
  <c r="I9415" i="45"/>
  <c r="I9411" i="45"/>
  <c r="I9407" i="45"/>
  <c r="I9403" i="45"/>
  <c r="I9399" i="45"/>
  <c r="I9395" i="45"/>
  <c r="I9391" i="45"/>
  <c r="I9387" i="45"/>
  <c r="I9383" i="45"/>
  <c r="I9379" i="45"/>
  <c r="I9375" i="45"/>
  <c r="I9371" i="45"/>
  <c r="I9367" i="45"/>
  <c r="I9363" i="45"/>
  <c r="I9359" i="45"/>
  <c r="I9355" i="45"/>
  <c r="I9351" i="45"/>
  <c r="I9347" i="45"/>
  <c r="I9343" i="45"/>
  <c r="I9339" i="45"/>
  <c r="I9335" i="45"/>
  <c r="I9331" i="45"/>
  <c r="I9327" i="45"/>
  <c r="I9323" i="45"/>
  <c r="I9319" i="45"/>
  <c r="I9315" i="45"/>
  <c r="I9311" i="45"/>
  <c r="I9307" i="45"/>
  <c r="I9303" i="45"/>
  <c r="I9299" i="45"/>
  <c r="I9295" i="45"/>
  <c r="I9291" i="45"/>
  <c r="I9287" i="45"/>
  <c r="I9283" i="45"/>
  <c r="I9279" i="45"/>
  <c r="I9275" i="45"/>
  <c r="I9271" i="45"/>
  <c r="I9267" i="45"/>
  <c r="I9263" i="45"/>
  <c r="I9259" i="45"/>
  <c r="I9255" i="45"/>
  <c r="I9251" i="45"/>
  <c r="I9247" i="45"/>
  <c r="I9243" i="45"/>
  <c r="I9239" i="45"/>
  <c r="I9235" i="45"/>
  <c r="I9231" i="45"/>
  <c r="I9227" i="45"/>
  <c r="I9223" i="45"/>
  <c r="I9219" i="45"/>
  <c r="I9215" i="45"/>
  <c r="I9211" i="45"/>
  <c r="I9207" i="45"/>
  <c r="I9203" i="45"/>
  <c r="I9199" i="45"/>
  <c r="I9195" i="45"/>
  <c r="I9191" i="45"/>
  <c r="I9187" i="45"/>
  <c r="I9183" i="45"/>
  <c r="I9179" i="45"/>
  <c r="I9175" i="45"/>
  <c r="I9171" i="45"/>
  <c r="I9167" i="45"/>
  <c r="I9163" i="45"/>
  <c r="I9159" i="45"/>
  <c r="I9155" i="45"/>
  <c r="I9151" i="45"/>
  <c r="I9147" i="45"/>
  <c r="I9143" i="45"/>
  <c r="I9139" i="45"/>
  <c r="I9135" i="45"/>
  <c r="I9131" i="45"/>
  <c r="I9127" i="45"/>
  <c r="I9123" i="45"/>
  <c r="I9119" i="45"/>
  <c r="I9115" i="45"/>
  <c r="I9111" i="45"/>
  <c r="I9107" i="45"/>
  <c r="I9432" i="45"/>
  <c r="I9416" i="45"/>
  <c r="I9400" i="45"/>
  <c r="I9384" i="45"/>
  <c r="I9368" i="45"/>
  <c r="I9352" i="45"/>
  <c r="I9336" i="45"/>
  <c r="I9320" i="45"/>
  <c r="I9304" i="45"/>
  <c r="I9288" i="45"/>
  <c r="I9272" i="45"/>
  <c r="I9256" i="45"/>
  <c r="I9240" i="45"/>
  <c r="I9230" i="45"/>
  <c r="I9222" i="45"/>
  <c r="I9214" i="45"/>
  <c r="I9206" i="45"/>
  <c r="I9198" i="45"/>
  <c r="I9190" i="45"/>
  <c r="I9182" i="45"/>
  <c r="I9174" i="45"/>
  <c r="I9166" i="45"/>
  <c r="I9158" i="45"/>
  <c r="I9150" i="45"/>
  <c r="I9142" i="45"/>
  <c r="I9134" i="45"/>
  <c r="I9126" i="45"/>
  <c r="I9118" i="45"/>
  <c r="I9110" i="45"/>
  <c r="I9100" i="45"/>
  <c r="I9096" i="45"/>
  <c r="I9092" i="45"/>
  <c r="I9088" i="45"/>
  <c r="I9084" i="45"/>
  <c r="I9080" i="45"/>
  <c r="I9076" i="45"/>
  <c r="I9072" i="45"/>
  <c r="I9068" i="45"/>
  <c r="I9064" i="45"/>
  <c r="I9060" i="45"/>
  <c r="I9056" i="45"/>
  <c r="I9052" i="45"/>
  <c r="I9048" i="45"/>
  <c r="I9044" i="45"/>
  <c r="I9040" i="45"/>
  <c r="I9036" i="45"/>
  <c r="I9032" i="45"/>
  <c r="I9028" i="45"/>
  <c r="I9024" i="45"/>
  <c r="I9020" i="45"/>
  <c r="I9016" i="45"/>
  <c r="I9012" i="45"/>
  <c r="I9008" i="45"/>
  <c r="I9004" i="45"/>
  <c r="I9000" i="45"/>
  <c r="I8996" i="45"/>
  <c r="I8992" i="45"/>
  <c r="I8988" i="45"/>
  <c r="I8984" i="45"/>
  <c r="I8980" i="45"/>
  <c r="I8976" i="45"/>
  <c r="I8972" i="45"/>
  <c r="I8968" i="45"/>
  <c r="I8964" i="45"/>
  <c r="I8960" i="45"/>
  <c r="I8956" i="45"/>
  <c r="I8952" i="45"/>
  <c r="I8948" i="45"/>
  <c r="I8944" i="45"/>
  <c r="I8940" i="45"/>
  <c r="I8936" i="45"/>
  <c r="I8932" i="45"/>
  <c r="I8928" i="45"/>
  <c r="I8924" i="45"/>
  <c r="I8920" i="45"/>
  <c r="I8916" i="45"/>
  <c r="I8912" i="45"/>
  <c r="I8908" i="45"/>
  <c r="I8904" i="45"/>
  <c r="I8900" i="45"/>
  <c r="I8896" i="45"/>
  <c r="I8892" i="45"/>
  <c r="I8888" i="45"/>
  <c r="I8884" i="45"/>
  <c r="I8880" i="45"/>
  <c r="I8876" i="45"/>
  <c r="I8872" i="45"/>
  <c r="I8868" i="45"/>
  <c r="I8864" i="45"/>
  <c r="I8860" i="45"/>
  <c r="I8856" i="45"/>
  <c r="I8852" i="45"/>
  <c r="I8848" i="45"/>
  <c r="I8844" i="45"/>
  <c r="I8840" i="45"/>
  <c r="I8836" i="45"/>
  <c r="I8832" i="45"/>
  <c r="I8828" i="45"/>
  <c r="I8824" i="45"/>
  <c r="I8820" i="45"/>
  <c r="I8816" i="45"/>
  <c r="I8812" i="45"/>
  <c r="I8808" i="45"/>
  <c r="I8804" i="45"/>
  <c r="I8800" i="45"/>
  <c r="I8796" i="45"/>
  <c r="I8792" i="45"/>
  <c r="I8788" i="45"/>
  <c r="I8784" i="45"/>
  <c r="I8780" i="45"/>
  <c r="I8776" i="45"/>
  <c r="I8772" i="45"/>
  <c r="I8768" i="45"/>
  <c r="I8764" i="45"/>
  <c r="I8760" i="45"/>
  <c r="I8756" i="45"/>
  <c r="I8752" i="45"/>
  <c r="I8748" i="45"/>
  <c r="I8744" i="45"/>
  <c r="I8740" i="45"/>
  <c r="I8736" i="45"/>
  <c r="I8732" i="45"/>
  <c r="I8728" i="45"/>
  <c r="I8724" i="45"/>
  <c r="I8720" i="45"/>
  <c r="I8716" i="45"/>
  <c r="I8712" i="45"/>
  <c r="I8708" i="45"/>
  <c r="I8704" i="45"/>
  <c r="I8700" i="45"/>
  <c r="I8696" i="45"/>
  <c r="I8692" i="45"/>
  <c r="I8688" i="45"/>
  <c r="I8684" i="45"/>
  <c r="I8680" i="45"/>
  <c r="I8676" i="45"/>
  <c r="I8672" i="45"/>
  <c r="I8668" i="45"/>
  <c r="I8664" i="45"/>
  <c r="I8660" i="45"/>
  <c r="I8656" i="45"/>
  <c r="I8652" i="45"/>
  <c r="I8648" i="45"/>
  <c r="I8644" i="45"/>
  <c r="I8640" i="45"/>
  <c r="I8636" i="45"/>
  <c r="I8632" i="45"/>
  <c r="I8628" i="45"/>
  <c r="I8624" i="45"/>
  <c r="I8620" i="45"/>
  <c r="I8616" i="45"/>
  <c r="I8612" i="45"/>
  <c r="I8608" i="45"/>
  <c r="I8604" i="45"/>
  <c r="I8600" i="45"/>
  <c r="I8596" i="45"/>
  <c r="I8592" i="45"/>
  <c r="I8588" i="45"/>
  <c r="I8584" i="45"/>
  <c r="I8580" i="45"/>
  <c r="I8576" i="45"/>
  <c r="I8572" i="45"/>
  <c r="I8568" i="45"/>
  <c r="I8564" i="45"/>
  <c r="I8560" i="45"/>
  <c r="I8556" i="45"/>
  <c r="I8552" i="45"/>
  <c r="I8548" i="45"/>
  <c r="I8544" i="45"/>
  <c r="I8540" i="45"/>
  <c r="I8536" i="45"/>
  <c r="I8532" i="45"/>
  <c r="I8528" i="45"/>
  <c r="I8524" i="45"/>
  <c r="I8520" i="45"/>
  <c r="I8516" i="45"/>
  <c r="I8512" i="45"/>
  <c r="I8508" i="45"/>
  <c r="I8504" i="45"/>
  <c r="I8500" i="45"/>
  <c r="I8496" i="45"/>
  <c r="I8492" i="45"/>
  <c r="I8488" i="45"/>
  <c r="I8484" i="45"/>
  <c r="I8480" i="45"/>
  <c r="I8476" i="45"/>
  <c r="I8472" i="45"/>
  <c r="I8468" i="45"/>
  <c r="I8464" i="45"/>
  <c r="I8460" i="45"/>
  <c r="I8456" i="45"/>
  <c r="I8452" i="45"/>
  <c r="I8448" i="45"/>
  <c r="I8444" i="45"/>
  <c r="I8440" i="45"/>
  <c r="I8436" i="45"/>
  <c r="I8432" i="45"/>
  <c r="I8428" i="45"/>
  <c r="I8424" i="45"/>
  <c r="I8420" i="45"/>
  <c r="I8416" i="45"/>
  <c r="I8412" i="45"/>
  <c r="I8408" i="45"/>
  <c r="I8404" i="45"/>
  <c r="I8400" i="45"/>
  <c r="I8396" i="45"/>
  <c r="I8392" i="45"/>
  <c r="I8388" i="45"/>
  <c r="I8384" i="45"/>
  <c r="I8380" i="45"/>
  <c r="I8376" i="45"/>
  <c r="I8372" i="45"/>
  <c r="I8368" i="45"/>
  <c r="I8364" i="45"/>
  <c r="I8360" i="45"/>
  <c r="I8356" i="45"/>
  <c r="I8352" i="45"/>
  <c r="I8348" i="45"/>
  <c r="I8344" i="45"/>
  <c r="I8340" i="45"/>
  <c r="I8336" i="45"/>
  <c r="I8332" i="45"/>
  <c r="I8328" i="45"/>
  <c r="I8324" i="45"/>
  <c r="I9436" i="45"/>
  <c r="I9420" i="45"/>
  <c r="I9404" i="45"/>
  <c r="I9388" i="45"/>
  <c r="I9372" i="45"/>
  <c r="I9356" i="45"/>
  <c r="I9340" i="45"/>
  <c r="I9324" i="45"/>
  <c r="I9308" i="45"/>
  <c r="I9292" i="45"/>
  <c r="I9276" i="45"/>
  <c r="I9260" i="45"/>
  <c r="I9244" i="45"/>
  <c r="I9224" i="45"/>
  <c r="I9216" i="45"/>
  <c r="I9208" i="45"/>
  <c r="I9200" i="45"/>
  <c r="I9192" i="45"/>
  <c r="I9184" i="45"/>
  <c r="I9176" i="45"/>
  <c r="I9168" i="45"/>
  <c r="I9160" i="45"/>
  <c r="I9152" i="45"/>
  <c r="I9144" i="45"/>
  <c r="I9136" i="45"/>
  <c r="I9128" i="45"/>
  <c r="I9120" i="45"/>
  <c r="I9112" i="45"/>
  <c r="I9104" i="45"/>
  <c r="I9101" i="45"/>
  <c r="I9097" i="45"/>
  <c r="I9093" i="45"/>
  <c r="I9089" i="45"/>
  <c r="I9085" i="45"/>
  <c r="I9081" i="45"/>
  <c r="I9077" i="45"/>
  <c r="I9073" i="45"/>
  <c r="I9069" i="45"/>
  <c r="I9065" i="45"/>
  <c r="I9061" i="45"/>
  <c r="I9057" i="45"/>
  <c r="I9053" i="45"/>
  <c r="I9049" i="45"/>
  <c r="I9045" i="45"/>
  <c r="I9041" i="45"/>
  <c r="I9037" i="45"/>
  <c r="I9033" i="45"/>
  <c r="I9029" i="45"/>
  <c r="I9025" i="45"/>
  <c r="I9021" i="45"/>
  <c r="I9017" i="45"/>
  <c r="I9013" i="45"/>
  <c r="I9009" i="45"/>
  <c r="I9005" i="45"/>
  <c r="I9001" i="45"/>
  <c r="I8997" i="45"/>
  <c r="I8993" i="45"/>
  <c r="I8989" i="45"/>
  <c r="I8985" i="45"/>
  <c r="I8981" i="45"/>
  <c r="I8977" i="45"/>
  <c r="I8973" i="45"/>
  <c r="I8969" i="45"/>
  <c r="I8965" i="45"/>
  <c r="I8961" i="45"/>
  <c r="I8957" i="45"/>
  <c r="I8953" i="45"/>
  <c r="I8949" i="45"/>
  <c r="I8945" i="45"/>
  <c r="I8941" i="45"/>
  <c r="I8937" i="45"/>
  <c r="I8933" i="45"/>
  <c r="I8929" i="45"/>
  <c r="I8925" i="45"/>
  <c r="I8921" i="45"/>
  <c r="I8917" i="45"/>
  <c r="I8913" i="45"/>
  <c r="I8909" i="45"/>
  <c r="I8905" i="45"/>
  <c r="I8901" i="45"/>
  <c r="I8897" i="45"/>
  <c r="I8893" i="45"/>
  <c r="I8889" i="45"/>
  <c r="I8885" i="45"/>
  <c r="I8881" i="45"/>
  <c r="I8877" i="45"/>
  <c r="I8873" i="45"/>
  <c r="I8869" i="45"/>
  <c r="I8865" i="45"/>
  <c r="I8861" i="45"/>
  <c r="I8857" i="45"/>
  <c r="I8853" i="45"/>
  <c r="I8849" i="45"/>
  <c r="I8845" i="45"/>
  <c r="I8841" i="45"/>
  <c r="I8837" i="45"/>
  <c r="I8833" i="45"/>
  <c r="I8829" i="45"/>
  <c r="I8825" i="45"/>
  <c r="I8821" i="45"/>
  <c r="I8817" i="45"/>
  <c r="I8813" i="45"/>
  <c r="I8809" i="45"/>
  <c r="I8805" i="45"/>
  <c r="I8801" i="45"/>
  <c r="I8797" i="45"/>
  <c r="I8793" i="45"/>
  <c r="I8789" i="45"/>
  <c r="I8785" i="45"/>
  <c r="I8781" i="45"/>
  <c r="I8777" i="45"/>
  <c r="I8773" i="45"/>
  <c r="I8769" i="45"/>
  <c r="I8765" i="45"/>
  <c r="I8761" i="45"/>
  <c r="I8757" i="45"/>
  <c r="I8753" i="45"/>
  <c r="I8749" i="45"/>
  <c r="I8745" i="45"/>
  <c r="I8741" i="45"/>
  <c r="I8737" i="45"/>
  <c r="I8733" i="45"/>
  <c r="I8729" i="45"/>
  <c r="I8725" i="45"/>
  <c r="I8721" i="45"/>
  <c r="I8717" i="45"/>
  <c r="I8713" i="45"/>
  <c r="I8709" i="45"/>
  <c r="I8705" i="45"/>
  <c r="I8701" i="45"/>
  <c r="I8697" i="45"/>
  <c r="I8693" i="45"/>
  <c r="I8689" i="45"/>
  <c r="I8685" i="45"/>
  <c r="I8681" i="45"/>
  <c r="I8677" i="45"/>
  <c r="I8673" i="45"/>
  <c r="I8669" i="45"/>
  <c r="I8665" i="45"/>
  <c r="I8661" i="45"/>
  <c r="I8657" i="45"/>
  <c r="I8653" i="45"/>
  <c r="I8649" i="45"/>
  <c r="I8645" i="45"/>
  <c r="I8641" i="45"/>
  <c r="I8637" i="45"/>
  <c r="I8633" i="45"/>
  <c r="I8629" i="45"/>
  <c r="I8625" i="45"/>
  <c r="I8621" i="45"/>
  <c r="I8617" i="45"/>
  <c r="I8613" i="45"/>
  <c r="I8609" i="45"/>
  <c r="I8605" i="45"/>
  <c r="I8601" i="45"/>
  <c r="I8597" i="45"/>
  <c r="I8593" i="45"/>
  <c r="I8589" i="45"/>
  <c r="I8585" i="45"/>
  <c r="I8581" i="45"/>
  <c r="I8577" i="45"/>
  <c r="I8573" i="45"/>
  <c r="I8569" i="45"/>
  <c r="I8565" i="45"/>
  <c r="I8561" i="45"/>
  <c r="I8557" i="45"/>
  <c r="I8553" i="45"/>
  <c r="I8549" i="45"/>
  <c r="I8545" i="45"/>
  <c r="I8541" i="45"/>
  <c r="I8537" i="45"/>
  <c r="I8533" i="45"/>
  <c r="I8529" i="45"/>
  <c r="I8525" i="45"/>
  <c r="I8521" i="45"/>
  <c r="I8517" i="45"/>
  <c r="I8513" i="45"/>
  <c r="I8509" i="45"/>
  <c r="I8505" i="45"/>
  <c r="I8501" i="45"/>
  <c r="I8497" i="45"/>
  <c r="I8493" i="45"/>
  <c r="I8489" i="45"/>
  <c r="I8485" i="45"/>
  <c r="I8481" i="45"/>
  <c r="I8477" i="45"/>
  <c r="I8473" i="45"/>
  <c r="I8469" i="45"/>
  <c r="I8465" i="45"/>
  <c r="I8461" i="45"/>
  <c r="I8457" i="45"/>
  <c r="I8453" i="45"/>
  <c r="I8449" i="45"/>
  <c r="I8445" i="45"/>
  <c r="I8441" i="45"/>
  <c r="I8437" i="45"/>
  <c r="I8433" i="45"/>
  <c r="I8429" i="45"/>
  <c r="I8425" i="45"/>
  <c r="I8421" i="45"/>
  <c r="I8417" i="45"/>
  <c r="I8413" i="45"/>
  <c r="I8409" i="45"/>
  <c r="I8405" i="45"/>
  <c r="I8401" i="45"/>
  <c r="I8397" i="45"/>
  <c r="I8393" i="45"/>
  <c r="I8389" i="45"/>
  <c r="I8385" i="45"/>
  <c r="I8381" i="45"/>
  <c r="I8377" i="45"/>
  <c r="I8373" i="45"/>
  <c r="I8369" i="45"/>
  <c r="I8365" i="45"/>
  <c r="I8361" i="45"/>
  <c r="I8357" i="45"/>
  <c r="I8353" i="45"/>
  <c r="I8349" i="45"/>
  <c r="I8345" i="45"/>
  <c r="I8341" i="45"/>
  <c r="I8337" i="45"/>
  <c r="I8333" i="45"/>
  <c r="I8329" i="45"/>
  <c r="I8325" i="45"/>
  <c r="I8321" i="45"/>
  <c r="I8317" i="45"/>
  <c r="I8313" i="45"/>
  <c r="I8309" i="45"/>
  <c r="I9424" i="45"/>
  <c r="I9408" i="45"/>
  <c r="I9392" i="45"/>
  <c r="I9376" i="45"/>
  <c r="I9360" i="45"/>
  <c r="I9344" i="45"/>
  <c r="I9328" i="45"/>
  <c r="I9312" i="45"/>
  <c r="I9296" i="45"/>
  <c r="I9280" i="45"/>
  <c r="I9264" i="45"/>
  <c r="I9248" i="45"/>
  <c r="I9232" i="45"/>
  <c r="I9226" i="45"/>
  <c r="I9218" i="45"/>
  <c r="I9210" i="45"/>
  <c r="I9202" i="45"/>
  <c r="I9194" i="45"/>
  <c r="I9186" i="45"/>
  <c r="I9178" i="45"/>
  <c r="I9170" i="45"/>
  <c r="I9162" i="45"/>
  <c r="I9154" i="45"/>
  <c r="I9146" i="45"/>
  <c r="I9138" i="45"/>
  <c r="I9130" i="45"/>
  <c r="I9122" i="45"/>
  <c r="I9114" i="45"/>
  <c r="I9106" i="45"/>
  <c r="I9102" i="45"/>
  <c r="I9098" i="45"/>
  <c r="I9094" i="45"/>
  <c r="I9090" i="45"/>
  <c r="I9086" i="45"/>
  <c r="I9082" i="45"/>
  <c r="I9078" i="45"/>
  <c r="I9074" i="45"/>
  <c r="I9070" i="45"/>
  <c r="I9066" i="45"/>
  <c r="I9062" i="45"/>
  <c r="I9058" i="45"/>
  <c r="I9054" i="45"/>
  <c r="I9050" i="45"/>
  <c r="I9046" i="45"/>
  <c r="I9042" i="45"/>
  <c r="I9038" i="45"/>
  <c r="I9034" i="45"/>
  <c r="I9030" i="45"/>
  <c r="I9026" i="45"/>
  <c r="I9022" i="45"/>
  <c r="I9018" i="45"/>
  <c r="I9014" i="45"/>
  <c r="I9010" i="45"/>
  <c r="I9006" i="45"/>
  <c r="I9002" i="45"/>
  <c r="I8998" i="45"/>
  <c r="I8994" i="45"/>
  <c r="I8990" i="45"/>
  <c r="I8986" i="45"/>
  <c r="I8982" i="45"/>
  <c r="I8978" i="45"/>
  <c r="I8974" i="45"/>
  <c r="I8970" i="45"/>
  <c r="I8966" i="45"/>
  <c r="I8962" i="45"/>
  <c r="I8958" i="45"/>
  <c r="I8954" i="45"/>
  <c r="I8950" i="45"/>
  <c r="I8946" i="45"/>
  <c r="I8942" i="45"/>
  <c r="I8938" i="45"/>
  <c r="I8934" i="45"/>
  <c r="I8930" i="45"/>
  <c r="I8926" i="45"/>
  <c r="I8922" i="45"/>
  <c r="I8918" i="45"/>
  <c r="I8914" i="45"/>
  <c r="I8910" i="45"/>
  <c r="I8906" i="45"/>
  <c r="I8902" i="45"/>
  <c r="I8898" i="45"/>
  <c r="I8894" i="45"/>
  <c r="I8890" i="45"/>
  <c r="I8886" i="45"/>
  <c r="I8882" i="45"/>
  <c r="I8878" i="45"/>
  <c r="I8874" i="45"/>
  <c r="I8870" i="45"/>
  <c r="I8866" i="45"/>
  <c r="I8862" i="45"/>
  <c r="I8858" i="45"/>
  <c r="I8854" i="45"/>
  <c r="I8850" i="45"/>
  <c r="I8846" i="45"/>
  <c r="I8842" i="45"/>
  <c r="I8838" i="45"/>
  <c r="I8834" i="45"/>
  <c r="I8830" i="45"/>
  <c r="I8826" i="45"/>
  <c r="I8822" i="45"/>
  <c r="I8818" i="45"/>
  <c r="I8814" i="45"/>
  <c r="I8810" i="45"/>
  <c r="I8806" i="45"/>
  <c r="I8802" i="45"/>
  <c r="I8798" i="45"/>
  <c r="I8794" i="45"/>
  <c r="I8790" i="45"/>
  <c r="I8786" i="45"/>
  <c r="I8782" i="45"/>
  <c r="I8778" i="45"/>
  <c r="I8774" i="45"/>
  <c r="I8770" i="45"/>
  <c r="I8766" i="45"/>
  <c r="I8762" i="45"/>
  <c r="I8758" i="45"/>
  <c r="I8754" i="45"/>
  <c r="I8750" i="45"/>
  <c r="I8746" i="45"/>
  <c r="I8742" i="45"/>
  <c r="I8738" i="45"/>
  <c r="I8734" i="45"/>
  <c r="I8730" i="45"/>
  <c r="I8726" i="45"/>
  <c r="I8722" i="45"/>
  <c r="I8718" i="45"/>
  <c r="I8714" i="45"/>
  <c r="I8710" i="45"/>
  <c r="I8706" i="45"/>
  <c r="I8702" i="45"/>
  <c r="I8698" i="45"/>
  <c r="I8694" i="45"/>
  <c r="I8690" i="45"/>
  <c r="I8686" i="45"/>
  <c r="I8682" i="45"/>
  <c r="I8678" i="45"/>
  <c r="I8674" i="45"/>
  <c r="I8670" i="45"/>
  <c r="I8666" i="45"/>
  <c r="I8662" i="45"/>
  <c r="I8658" i="45"/>
  <c r="I8654" i="45"/>
  <c r="I8650" i="45"/>
  <c r="I8646" i="45"/>
  <c r="I8642" i="45"/>
  <c r="I8638" i="45"/>
  <c r="I8634" i="45"/>
  <c r="I8630" i="45"/>
  <c r="I8626" i="45"/>
  <c r="I8622" i="45"/>
  <c r="I8618" i="45"/>
  <c r="I8614" i="45"/>
  <c r="I8610" i="45"/>
  <c r="I8606" i="45"/>
  <c r="I8602" i="45"/>
  <c r="I8598" i="45"/>
  <c r="I8594" i="45"/>
  <c r="I8590" i="45"/>
  <c r="I8586" i="45"/>
  <c r="I8582" i="45"/>
  <c r="I8578" i="45"/>
  <c r="I8574" i="45"/>
  <c r="I8570" i="45"/>
  <c r="I8566" i="45"/>
  <c r="I8562" i="45"/>
  <c r="I8558" i="45"/>
  <c r="I8554" i="45"/>
  <c r="I8550" i="45"/>
  <c r="I8546" i="45"/>
  <c r="I8542" i="45"/>
  <c r="I8538" i="45"/>
  <c r="I8534" i="45"/>
  <c r="I8530" i="45"/>
  <c r="I8526" i="45"/>
  <c r="I8522" i="45"/>
  <c r="I8518" i="45"/>
  <c r="I8514" i="45"/>
  <c r="I8510" i="45"/>
  <c r="I8506" i="45"/>
  <c r="I8502" i="45"/>
  <c r="I8498" i="45"/>
  <c r="I8494" i="45"/>
  <c r="I8490" i="45"/>
  <c r="I8486" i="45"/>
  <c r="I8482" i="45"/>
  <c r="I8478" i="45"/>
  <c r="I8474" i="45"/>
  <c r="I8470" i="45"/>
  <c r="I8466" i="45"/>
  <c r="I8462" i="45"/>
  <c r="I8458" i="45"/>
  <c r="I8454" i="45"/>
  <c r="I8450" i="45"/>
  <c r="I8446" i="45"/>
  <c r="I8442" i="45"/>
  <c r="I8438" i="45"/>
  <c r="I8434" i="45"/>
  <c r="I8430" i="45"/>
  <c r="I8426" i="45"/>
  <c r="I8422" i="45"/>
  <c r="I8418" i="45"/>
  <c r="I8414" i="45"/>
  <c r="I8410" i="45"/>
  <c r="I8406" i="45"/>
  <c r="I8402" i="45"/>
  <c r="I8398" i="45"/>
  <c r="I8394" i="45"/>
  <c r="I8390" i="45"/>
  <c r="I8386" i="45"/>
  <c r="I8382" i="45"/>
  <c r="I8378" i="45"/>
  <c r="I8374" i="45"/>
  <c r="I8370" i="45"/>
  <c r="I8366" i="45"/>
  <c r="I8362" i="45"/>
  <c r="I8358" i="45"/>
  <c r="I8354" i="45"/>
  <c r="I8350" i="45"/>
  <c r="I8346" i="45"/>
  <c r="I8342" i="45"/>
  <c r="I8338" i="45"/>
  <c r="I8334" i="45"/>
  <c r="I8330" i="45"/>
  <c r="I8326" i="45"/>
  <c r="I8322" i="45"/>
  <c r="I8318" i="45"/>
  <c r="I8314" i="45"/>
  <c r="I8310" i="45"/>
  <c r="I9428" i="45"/>
  <c r="I9412" i="45"/>
  <c r="I9396" i="45"/>
  <c r="I9380" i="45"/>
  <c r="I9364" i="45"/>
  <c r="I9348" i="45"/>
  <c r="I9332" i="45"/>
  <c r="I9316" i="45"/>
  <c r="I9300" i="45"/>
  <c r="I9284" i="45"/>
  <c r="I9268" i="45"/>
  <c r="I9252" i="45"/>
  <c r="I9236" i="45"/>
  <c r="I9228" i="45"/>
  <c r="I9220" i="45"/>
  <c r="I9212" i="45"/>
  <c r="I9204" i="45"/>
  <c r="I9196" i="45"/>
  <c r="I9188" i="45"/>
  <c r="I9180" i="45"/>
  <c r="I9172" i="45"/>
  <c r="I9164" i="45"/>
  <c r="I9156" i="45"/>
  <c r="I9148" i="45"/>
  <c r="I9140" i="45"/>
  <c r="I9132" i="45"/>
  <c r="I9124" i="45"/>
  <c r="I9116" i="45"/>
  <c r="I9108" i="45"/>
  <c r="I9103" i="45"/>
  <c r="I9099" i="45"/>
  <c r="I9095" i="45"/>
  <c r="I9091" i="45"/>
  <c r="I9087" i="45"/>
  <c r="I9083" i="45"/>
  <c r="I9079" i="45"/>
  <c r="I9075" i="45"/>
  <c r="I9071" i="45"/>
  <c r="I9067" i="45"/>
  <c r="I9063" i="45"/>
  <c r="I9059" i="45"/>
  <c r="I9055" i="45"/>
  <c r="I9051" i="45"/>
  <c r="I9047" i="45"/>
  <c r="I9043" i="45"/>
  <c r="I9039" i="45"/>
  <c r="I9035" i="45"/>
  <c r="I9031" i="45"/>
  <c r="I9027" i="45"/>
  <c r="I9023" i="45"/>
  <c r="I9019" i="45"/>
  <c r="I9015" i="45"/>
  <c r="I9011" i="45"/>
  <c r="I9007" i="45"/>
  <c r="I9003" i="45"/>
  <c r="I8999" i="45"/>
  <c r="I8995" i="45"/>
  <c r="I8991" i="45"/>
  <c r="I8987" i="45"/>
  <c r="I8983" i="45"/>
  <c r="I8979" i="45"/>
  <c r="I8975" i="45"/>
  <c r="I8971" i="45"/>
  <c r="I8967" i="45"/>
  <c r="I8963" i="45"/>
  <c r="I8959" i="45"/>
  <c r="I8955" i="45"/>
  <c r="I8951" i="45"/>
  <c r="I8947" i="45"/>
  <c r="I8943" i="45"/>
  <c r="I8939" i="45"/>
  <c r="I8935" i="45"/>
  <c r="I8931" i="45"/>
  <c r="I8927" i="45"/>
  <c r="I8923" i="45"/>
  <c r="I8919" i="45"/>
  <c r="I8915" i="45"/>
  <c r="I8911" i="45"/>
  <c r="I8907" i="45"/>
  <c r="I8903" i="45"/>
  <c r="I8899" i="45"/>
  <c r="I8895" i="45"/>
  <c r="I8891" i="45"/>
  <c r="I8887" i="45"/>
  <c r="I8883" i="45"/>
  <c r="I8879" i="45"/>
  <c r="I8875" i="45"/>
  <c r="I8871" i="45"/>
  <c r="I8867" i="45"/>
  <c r="I8863" i="45"/>
  <c r="I8859" i="45"/>
  <c r="I8855" i="45"/>
  <c r="I8851" i="45"/>
  <c r="I8847" i="45"/>
  <c r="I8843" i="45"/>
  <c r="I8839" i="45"/>
  <c r="I8835" i="45"/>
  <c r="I8831" i="45"/>
  <c r="I8827" i="45"/>
  <c r="I8823" i="45"/>
  <c r="I8819" i="45"/>
  <c r="I8815" i="45"/>
  <c r="I8811" i="45"/>
  <c r="I8807" i="45"/>
  <c r="I8803" i="45"/>
  <c r="I8799" i="45"/>
  <c r="I8795" i="45"/>
  <c r="I8791" i="45"/>
  <c r="I8787" i="45"/>
  <c r="I8783" i="45"/>
  <c r="I8779" i="45"/>
  <c r="I8775" i="45"/>
  <c r="I8771" i="45"/>
  <c r="I8767" i="45"/>
  <c r="I8763" i="45"/>
  <c r="I8759" i="45"/>
  <c r="I8755" i="45"/>
  <c r="I8751" i="45"/>
  <c r="I8747" i="45"/>
  <c r="I8743" i="45"/>
  <c r="I8739" i="45"/>
  <c r="I8735" i="45"/>
  <c r="I8731" i="45"/>
  <c r="I8727" i="45"/>
  <c r="I8723" i="45"/>
  <c r="I8719" i="45"/>
  <c r="I8715" i="45"/>
  <c r="I8711" i="45"/>
  <c r="I8707" i="45"/>
  <c r="I8703" i="45"/>
  <c r="I8699" i="45"/>
  <c r="I8695" i="45"/>
  <c r="I8691" i="45"/>
  <c r="I8687" i="45"/>
  <c r="I8683" i="45"/>
  <c r="I8679" i="45"/>
  <c r="I8675" i="45"/>
  <c r="I8671" i="45"/>
  <c r="I8667" i="45"/>
  <c r="I8663" i="45"/>
  <c r="I8659" i="45"/>
  <c r="I8655" i="45"/>
  <c r="I8651" i="45"/>
  <c r="I8647" i="45"/>
  <c r="I8643" i="45"/>
  <c r="I8639" i="45"/>
  <c r="I8635" i="45"/>
  <c r="I8631" i="45"/>
  <c r="I8627" i="45"/>
  <c r="I8623" i="45"/>
  <c r="I8619" i="45"/>
  <c r="I8615" i="45"/>
  <c r="I8611" i="45"/>
  <c r="I8607" i="45"/>
  <c r="I8603" i="45"/>
  <c r="I8599" i="45"/>
  <c r="I8595" i="45"/>
  <c r="I8591" i="45"/>
  <c r="I8587" i="45"/>
  <c r="I8583" i="45"/>
  <c r="I8579" i="45"/>
  <c r="I8575" i="45"/>
  <c r="I8571" i="45"/>
  <c r="I8567" i="45"/>
  <c r="I8563" i="45"/>
  <c r="I8559" i="45"/>
  <c r="I8555" i="45"/>
  <c r="I8551" i="45"/>
  <c r="I8547" i="45"/>
  <c r="I8543" i="45"/>
  <c r="I8539" i="45"/>
  <c r="I8535" i="45"/>
  <c r="I8531" i="45"/>
  <c r="I8527" i="45"/>
  <c r="I8523" i="45"/>
  <c r="I8519" i="45"/>
  <c r="I8515" i="45"/>
  <c r="I8511" i="45"/>
  <c r="I8507" i="45"/>
  <c r="I8503" i="45"/>
  <c r="I8499" i="45"/>
  <c r="I8495" i="45"/>
  <c r="I8491" i="45"/>
  <c r="I8487" i="45"/>
  <c r="I8483" i="45"/>
  <c r="I8479" i="45"/>
  <c r="I8475" i="45"/>
  <c r="I8471" i="45"/>
  <c r="I8467" i="45"/>
  <c r="I8463" i="45"/>
  <c r="I8459" i="45"/>
  <c r="I8455" i="45"/>
  <c r="I8451" i="45"/>
  <c r="I8447" i="45"/>
  <c r="I8443" i="45"/>
  <c r="I8439" i="45"/>
  <c r="I8435" i="45"/>
  <c r="I8431" i="45"/>
  <c r="I8427" i="45"/>
  <c r="I8423" i="45"/>
  <c r="I8419" i="45"/>
  <c r="I8407" i="45"/>
  <c r="I8391" i="45"/>
  <c r="I8375" i="45"/>
  <c r="I8359" i="45"/>
  <c r="I8343" i="45"/>
  <c r="I8327" i="45"/>
  <c r="I8320" i="45"/>
  <c r="I8312" i="45"/>
  <c r="I8305" i="45"/>
  <c r="I8301" i="45"/>
  <c r="I8297" i="45"/>
  <c r="I8293" i="45"/>
  <c r="I8289" i="45"/>
  <c r="I8285" i="45"/>
  <c r="I8281" i="45"/>
  <c r="I8277" i="45"/>
  <c r="I8273" i="45"/>
  <c r="I8269" i="45"/>
  <c r="I8265" i="45"/>
  <c r="I8261" i="45"/>
  <c r="I8257" i="45"/>
  <c r="I8253" i="45"/>
  <c r="I8249" i="45"/>
  <c r="I8245" i="45"/>
  <c r="I8241" i="45"/>
  <c r="I8237" i="45"/>
  <c r="I8233" i="45"/>
  <c r="I8229" i="45"/>
  <c r="I8225" i="45"/>
  <c r="I8221" i="45"/>
  <c r="I8217" i="45"/>
  <c r="I8213" i="45"/>
  <c r="I8209" i="45"/>
  <c r="I8205" i="45"/>
  <c r="I8201" i="45"/>
  <c r="I8197" i="45"/>
  <c r="I8193" i="45"/>
  <c r="I8189" i="45"/>
  <c r="I8185" i="45"/>
  <c r="I8181" i="45"/>
  <c r="I8177" i="45"/>
  <c r="I8173" i="45"/>
  <c r="I8169" i="45"/>
  <c r="I8165" i="45"/>
  <c r="I8161" i="45"/>
  <c r="I8157" i="45"/>
  <c r="I8153" i="45"/>
  <c r="I8149" i="45"/>
  <c r="I8145" i="45"/>
  <c r="I8141" i="45"/>
  <c r="I8137" i="45"/>
  <c r="I8133" i="45"/>
  <c r="I8129" i="45"/>
  <c r="I8125" i="45"/>
  <c r="I8121" i="45"/>
  <c r="I8117" i="45"/>
  <c r="I8113" i="45"/>
  <c r="I8109" i="45"/>
  <c r="I8105" i="45"/>
  <c r="I8101" i="45"/>
  <c r="I8097" i="45"/>
  <c r="I8093" i="45"/>
  <c r="I8089" i="45"/>
  <c r="I8085" i="45"/>
  <c r="I8081" i="45"/>
  <c r="I8077" i="45"/>
  <c r="I8073" i="45"/>
  <c r="I8069" i="45"/>
  <c r="I8065" i="45"/>
  <c r="I8061" i="45"/>
  <c r="I8057" i="45"/>
  <c r="I8053" i="45"/>
  <c r="I8049" i="45"/>
  <c r="I8045" i="45"/>
  <c r="I8041" i="45"/>
  <c r="I8037" i="45"/>
  <c r="I8033" i="45"/>
  <c r="I8029" i="45"/>
  <c r="I8025" i="45"/>
  <c r="I8021" i="45"/>
  <c r="I8017" i="45"/>
  <c r="I8013" i="45"/>
  <c r="I8009" i="45"/>
  <c r="I8005" i="45"/>
  <c r="I8001" i="45"/>
  <c r="I7997" i="45"/>
  <c r="I7993" i="45"/>
  <c r="I7989" i="45"/>
  <c r="I7985" i="45"/>
  <c r="I7981" i="45"/>
  <c r="I7977" i="45"/>
  <c r="I7973" i="45"/>
  <c r="I7969" i="45"/>
  <c r="I7965" i="45"/>
  <c r="I7961" i="45"/>
  <c r="I7957" i="45"/>
  <c r="I7953" i="45"/>
  <c r="I7949" i="45"/>
  <c r="I7945" i="45"/>
  <c r="I7941" i="45"/>
  <c r="I7937" i="45"/>
  <c r="I7933" i="45"/>
  <c r="I7929" i="45"/>
  <c r="I7925" i="45"/>
  <c r="I7921" i="45"/>
  <c r="I7917" i="45"/>
  <c r="I7913" i="45"/>
  <c r="I7909" i="45"/>
  <c r="I7905" i="45"/>
  <c r="I7901" i="45"/>
  <c r="I7897" i="45"/>
  <c r="I7893" i="45"/>
  <c r="I7889" i="45"/>
  <c r="I7885" i="45"/>
  <c r="I7881" i="45"/>
  <c r="I7877" i="45"/>
  <c r="I7873" i="45"/>
  <c r="I7869" i="45"/>
  <c r="I7865" i="45"/>
  <c r="I7861" i="45"/>
  <c r="I7857" i="45"/>
  <c r="I7853" i="45"/>
  <c r="I7849" i="45"/>
  <c r="I7845" i="45"/>
  <c r="I7841" i="45"/>
  <c r="I7837" i="45"/>
  <c r="I7833" i="45"/>
  <c r="I7829" i="45"/>
  <c r="I7825" i="45"/>
  <c r="I7821" i="45"/>
  <c r="I7817" i="45"/>
  <c r="I7813" i="45"/>
  <c r="I7809" i="45"/>
  <c r="I7805" i="45"/>
  <c r="I7801" i="45"/>
  <c r="I7797" i="45"/>
  <c r="I7793" i="45"/>
  <c r="I7789" i="45"/>
  <c r="I7785" i="45"/>
  <c r="I7781" i="45"/>
  <c r="I7777" i="45"/>
  <c r="I7773" i="45"/>
  <c r="I7769" i="45"/>
  <c r="I7765" i="45"/>
  <c r="I7761" i="45"/>
  <c r="I7757" i="45"/>
  <c r="I7753" i="45"/>
  <c r="I7749" i="45"/>
  <c r="I7745" i="45"/>
  <c r="I7741" i="45"/>
  <c r="I7737" i="45"/>
  <c r="I7733" i="45"/>
  <c r="I7729" i="45"/>
  <c r="I7725" i="45"/>
  <c r="I7721" i="45"/>
  <c r="I7717" i="45"/>
  <c r="I7713" i="45"/>
  <c r="I7709" i="45"/>
  <c r="I7705" i="45"/>
  <c r="I7701" i="45"/>
  <c r="I7697" i="45"/>
  <c r="I7693" i="45"/>
  <c r="I7689" i="45"/>
  <c r="I7685" i="45"/>
  <c r="I7681" i="45"/>
  <c r="I7677" i="45"/>
  <c r="I7673" i="45"/>
  <c r="I7669" i="45"/>
  <c r="I7665" i="45"/>
  <c r="I7661" i="45"/>
  <c r="I7657" i="45"/>
  <c r="I7653" i="45"/>
  <c r="I7649" i="45"/>
  <c r="I7645" i="45"/>
  <c r="I7641" i="45"/>
  <c r="I7637" i="45"/>
  <c r="I7633" i="45"/>
  <c r="I7629" i="45"/>
  <c r="I7625" i="45"/>
  <c r="I7621" i="45"/>
  <c r="I7617" i="45"/>
  <c r="I7613" i="45"/>
  <c r="I7609" i="45"/>
  <c r="I7605" i="45"/>
  <c r="I7601" i="45"/>
  <c r="I7597" i="45"/>
  <c r="I7593" i="45"/>
  <c r="I7589" i="45"/>
  <c r="I7585" i="45"/>
  <c r="I7581" i="45"/>
  <c r="I7577" i="45"/>
  <c r="I7573" i="45"/>
  <c r="I7569" i="45"/>
  <c r="I7565" i="45"/>
  <c r="I7561" i="45"/>
  <c r="I7557" i="45"/>
  <c r="I7553" i="45"/>
  <c r="I7549" i="45"/>
  <c r="I7545" i="45"/>
  <c r="I7541" i="45"/>
  <c r="I7537" i="45"/>
  <c r="I7533" i="45"/>
  <c r="I7529" i="45"/>
  <c r="I7525" i="45"/>
  <c r="I7521" i="45"/>
  <c r="I7517" i="45"/>
  <c r="I7513" i="45"/>
  <c r="I7509" i="45"/>
  <c r="I7505" i="45"/>
  <c r="I7501" i="45"/>
  <c r="I7497" i="45"/>
  <c r="I7493" i="45"/>
  <c r="I7489" i="45"/>
  <c r="I7485" i="45"/>
  <c r="I7481" i="45"/>
  <c r="I7477" i="45"/>
  <c r="I7473" i="45"/>
  <c r="I7469" i="45"/>
  <c r="I7465" i="45"/>
  <c r="I7461" i="45"/>
  <c r="I7457" i="45"/>
  <c r="I7453" i="45"/>
  <c r="I7449" i="45"/>
  <c r="I7445" i="45"/>
  <c r="I7441" i="45"/>
  <c r="I7437" i="45"/>
  <c r="I7433" i="45"/>
  <c r="I7429" i="45"/>
  <c r="I7425" i="45"/>
  <c r="I7421" i="45"/>
  <c r="I7417" i="45"/>
  <c r="I7413" i="45"/>
  <c r="I7409" i="45"/>
  <c r="I7405" i="45"/>
  <c r="I7401" i="45"/>
  <c r="I7397" i="45"/>
  <c r="I7393" i="45"/>
  <c r="I7389" i="45"/>
  <c r="I7385" i="45"/>
  <c r="I7381" i="45"/>
  <c r="I7377" i="45"/>
  <c r="I7373" i="45"/>
  <c r="I7369" i="45"/>
  <c r="I7365" i="45"/>
  <c r="I7361" i="45"/>
  <c r="I7357" i="45"/>
  <c r="I7353" i="45"/>
  <c r="I7349" i="45"/>
  <c r="I7345" i="45"/>
  <c r="I7341" i="45"/>
  <c r="I7337" i="45"/>
  <c r="I7333" i="45"/>
  <c r="I7329" i="45"/>
  <c r="I7325" i="45"/>
  <c r="I7321" i="45"/>
  <c r="I7317" i="45"/>
  <c r="I7313" i="45"/>
  <c r="I7309" i="45"/>
  <c r="I7305" i="45"/>
  <c r="I7301" i="45"/>
  <c r="I7297" i="45"/>
  <c r="I7293" i="45"/>
  <c r="I7289" i="45"/>
  <c r="I7285" i="45"/>
  <c r="I7281" i="45"/>
  <c r="I7277" i="45"/>
  <c r="I7273" i="45"/>
  <c r="I7269" i="45"/>
  <c r="I7265" i="45"/>
  <c r="I7261" i="45"/>
  <c r="I7257" i="45"/>
  <c r="I7253" i="45"/>
  <c r="I7249" i="45"/>
  <c r="I7245" i="45"/>
  <c r="I7241" i="45"/>
  <c r="I7237" i="45"/>
  <c r="I7233" i="45"/>
  <c r="I7229" i="45"/>
  <c r="I7225" i="45"/>
  <c r="I7221" i="45"/>
  <c r="I7217" i="45"/>
  <c r="I7213" i="45"/>
  <c r="I7209" i="45"/>
  <c r="I7205" i="45"/>
  <c r="I7201" i="45"/>
  <c r="I7197" i="45"/>
  <c r="I7193" i="45"/>
  <c r="I7189" i="45"/>
  <c r="I7185" i="45"/>
  <c r="I7181" i="45"/>
  <c r="I7177" i="45"/>
  <c r="I7173" i="45"/>
  <c r="I7169" i="45"/>
  <c r="I7165" i="45"/>
  <c r="I7161" i="45"/>
  <c r="I7157" i="45"/>
  <c r="I7153" i="45"/>
  <c r="I7149" i="45"/>
  <c r="I7145" i="45"/>
  <c r="I7141" i="45"/>
  <c r="I7137" i="45"/>
  <c r="I7133" i="45"/>
  <c r="I7129" i="45"/>
  <c r="I7125" i="45"/>
  <c r="I7121" i="45"/>
  <c r="I7117" i="45"/>
  <c r="I7113" i="45"/>
  <c r="I7109" i="45"/>
  <c r="I7105" i="45"/>
  <c r="I7101" i="45"/>
  <c r="I7097" i="45"/>
  <c r="I7093" i="45"/>
  <c r="I7089" i="45"/>
  <c r="I7085" i="45"/>
  <c r="I7081" i="45"/>
  <c r="I7077" i="45"/>
  <c r="I7073" i="45"/>
  <c r="I7069" i="45"/>
  <c r="I7065" i="45"/>
  <c r="I7061" i="45"/>
  <c r="I7057" i="45"/>
  <c r="I7053" i="45"/>
  <c r="I7049" i="45"/>
  <c r="I7045" i="45"/>
  <c r="I7041" i="45"/>
  <c r="I7037" i="45"/>
  <c r="I7033" i="45"/>
  <c r="I7029" i="45"/>
  <c r="I7025" i="45"/>
  <c r="I7021" i="45"/>
  <c r="I7017" i="45"/>
  <c r="I7013" i="45"/>
  <c r="I7009" i="45"/>
  <c r="I7005" i="45"/>
  <c r="I7001" i="45"/>
  <c r="I6997" i="45"/>
  <c r="I6993" i="45"/>
  <c r="I6989" i="45"/>
  <c r="I6985" i="45"/>
  <c r="I6981" i="45"/>
  <c r="I6977" i="45"/>
  <c r="I6973" i="45"/>
  <c r="I6969" i="45"/>
  <c r="I6965" i="45"/>
  <c r="I6961" i="45"/>
  <c r="I6957" i="45"/>
  <c r="I6953" i="45"/>
  <c r="I6949" i="45"/>
  <c r="I6945" i="45"/>
  <c r="I6941" i="45"/>
  <c r="I6937" i="45"/>
  <c r="I6933" i="45"/>
  <c r="I6929" i="45"/>
  <c r="I6925" i="45"/>
  <c r="I6921" i="45"/>
  <c r="I6917" i="45"/>
  <c r="I6913" i="45"/>
  <c r="I6909" i="45"/>
  <c r="I6905" i="45"/>
  <c r="I6901" i="45"/>
  <c r="I6897" i="45"/>
  <c r="I6893" i="45"/>
  <c r="I6889" i="45"/>
  <c r="I6885" i="45"/>
  <c r="I6881" i="45"/>
  <c r="I6877" i="45"/>
  <c r="I6873" i="45"/>
  <c r="I6869" i="45"/>
  <c r="I6865" i="45"/>
  <c r="I6861" i="45"/>
  <c r="I6857" i="45"/>
  <c r="I6853" i="45"/>
  <c r="I6849" i="45"/>
  <c r="I6845" i="45"/>
  <c r="I6841" i="45"/>
  <c r="I6837" i="45"/>
  <c r="I6833" i="45"/>
  <c r="I6829" i="45"/>
  <c r="I6825" i="45"/>
  <c r="I6821" i="45"/>
  <c r="I6817" i="45"/>
  <c r="I6813" i="45"/>
  <c r="I6809" i="45"/>
  <c r="I6805" i="45"/>
  <c r="I6801" i="45"/>
  <c r="I6797" i="45"/>
  <c r="I6793" i="45"/>
  <c r="I6789" i="45"/>
  <c r="I6785" i="45"/>
  <c r="I6781" i="45"/>
  <c r="I6777" i="45"/>
  <c r="I6773" i="45"/>
  <c r="I6769" i="45"/>
  <c r="I6765" i="45"/>
  <c r="I6761" i="45"/>
  <c r="I6757" i="45"/>
  <c r="I6753" i="45"/>
  <c r="I6749" i="45"/>
  <c r="I6745" i="45"/>
  <c r="I6741" i="45"/>
  <c r="I6737" i="45"/>
  <c r="I6733" i="45"/>
  <c r="I6729" i="45"/>
  <c r="I6725" i="45"/>
  <c r="I6721" i="45"/>
  <c r="I6717" i="45"/>
  <c r="I6713" i="45"/>
  <c r="I6709" i="45"/>
  <c r="I6705" i="45"/>
  <c r="I6701" i="45"/>
  <c r="I6697" i="45"/>
  <c r="I6693" i="45"/>
  <c r="I6689" i="45"/>
  <c r="I6685" i="45"/>
  <c r="I6681" i="45"/>
  <c r="I6677" i="45"/>
  <c r="I6673" i="45"/>
  <c r="I6669" i="45"/>
  <c r="I6665" i="45"/>
  <c r="I6661" i="45"/>
  <c r="I6657" i="45"/>
  <c r="I6653" i="45"/>
  <c r="I6649" i="45"/>
  <c r="I6645" i="45"/>
  <c r="I6641" i="45"/>
  <c r="I6637" i="45"/>
  <c r="I6633" i="45"/>
  <c r="I6629" i="45"/>
  <c r="I6625" i="45"/>
  <c r="I6621" i="45"/>
  <c r="I6617" i="45"/>
  <c r="I6613" i="45"/>
  <c r="I6609" i="45"/>
  <c r="I6605" i="45"/>
  <c r="I6601" i="45"/>
  <c r="I6597" i="45"/>
  <c r="I6593" i="45"/>
  <c r="I6589" i="45"/>
  <c r="I6585" i="45"/>
  <c r="I6581" i="45"/>
  <c r="I6577" i="45"/>
  <c r="I6573" i="45"/>
  <c r="I6569" i="45"/>
  <c r="I6565" i="45"/>
  <c r="I6561" i="45"/>
  <c r="I6557" i="45"/>
  <c r="I6553" i="45"/>
  <c r="I6549" i="45"/>
  <c r="I6545" i="45"/>
  <c r="I6541" i="45"/>
  <c r="I6537" i="45"/>
  <c r="I6533" i="45"/>
  <c r="I6529" i="45"/>
  <c r="I6525" i="45"/>
  <c r="I6521" i="45"/>
  <c r="I8411" i="45"/>
  <c r="I8395" i="45"/>
  <c r="I8379" i="45"/>
  <c r="I8363" i="45"/>
  <c r="I8347" i="45"/>
  <c r="I8331" i="45"/>
  <c r="I8319" i="45"/>
  <c r="I8311" i="45"/>
  <c r="I8306" i="45"/>
  <c r="I8302" i="45"/>
  <c r="I8298" i="45"/>
  <c r="I8294" i="45"/>
  <c r="I8290" i="45"/>
  <c r="I8286" i="45"/>
  <c r="I8282" i="45"/>
  <c r="I8278" i="45"/>
  <c r="I8274" i="45"/>
  <c r="I8270" i="45"/>
  <c r="I8266" i="45"/>
  <c r="I8262" i="45"/>
  <c r="I8258" i="45"/>
  <c r="I8254" i="45"/>
  <c r="I8250" i="45"/>
  <c r="I8246" i="45"/>
  <c r="I8242" i="45"/>
  <c r="I8238" i="45"/>
  <c r="I8234" i="45"/>
  <c r="I8230" i="45"/>
  <c r="I8226" i="45"/>
  <c r="I8222" i="45"/>
  <c r="I8218" i="45"/>
  <c r="I8214" i="45"/>
  <c r="I8210" i="45"/>
  <c r="I8206" i="45"/>
  <c r="I8202" i="45"/>
  <c r="I8198" i="45"/>
  <c r="I8194" i="45"/>
  <c r="I8190" i="45"/>
  <c r="I8186" i="45"/>
  <c r="I8182" i="45"/>
  <c r="I8178" i="45"/>
  <c r="I8174" i="45"/>
  <c r="I8170" i="45"/>
  <c r="I8166" i="45"/>
  <c r="I8162" i="45"/>
  <c r="I8158" i="45"/>
  <c r="I8154" i="45"/>
  <c r="I8150" i="45"/>
  <c r="I8146" i="45"/>
  <c r="I8142" i="45"/>
  <c r="I8138" i="45"/>
  <c r="I8134" i="45"/>
  <c r="I8130" i="45"/>
  <c r="I8126" i="45"/>
  <c r="I8122" i="45"/>
  <c r="I8118" i="45"/>
  <c r="I8114" i="45"/>
  <c r="I8110" i="45"/>
  <c r="I8106" i="45"/>
  <c r="I8102" i="45"/>
  <c r="I8098" i="45"/>
  <c r="I8094" i="45"/>
  <c r="I8090" i="45"/>
  <c r="I8086" i="45"/>
  <c r="I8082" i="45"/>
  <c r="I8078" i="45"/>
  <c r="I8074" i="45"/>
  <c r="I8070" i="45"/>
  <c r="I8066" i="45"/>
  <c r="I8062" i="45"/>
  <c r="I8058" i="45"/>
  <c r="I8054" i="45"/>
  <c r="I8050" i="45"/>
  <c r="I8046" i="45"/>
  <c r="I8042" i="45"/>
  <c r="I8038" i="45"/>
  <c r="I8034" i="45"/>
  <c r="I8030" i="45"/>
  <c r="I8026" i="45"/>
  <c r="I8022" i="45"/>
  <c r="I8018" i="45"/>
  <c r="I8014" i="45"/>
  <c r="I8010" i="45"/>
  <c r="I8006" i="45"/>
  <c r="I8002" i="45"/>
  <c r="I7998" i="45"/>
  <c r="I7994" i="45"/>
  <c r="I7990" i="45"/>
  <c r="I7986" i="45"/>
  <c r="I7982" i="45"/>
  <c r="I7978" i="45"/>
  <c r="I7974" i="45"/>
  <c r="I7970" i="45"/>
  <c r="I7966" i="45"/>
  <c r="I7962" i="45"/>
  <c r="I7958" i="45"/>
  <c r="I7954" i="45"/>
  <c r="I7950" i="45"/>
  <c r="I7946" i="45"/>
  <c r="I7942" i="45"/>
  <c r="I7938" i="45"/>
  <c r="I7934" i="45"/>
  <c r="I7930" i="45"/>
  <c r="I7926" i="45"/>
  <c r="I7922" i="45"/>
  <c r="I7918" i="45"/>
  <c r="I7914" i="45"/>
  <c r="I7910" i="45"/>
  <c r="I7906" i="45"/>
  <c r="I7902" i="45"/>
  <c r="I7898" i="45"/>
  <c r="I7894" i="45"/>
  <c r="I7890" i="45"/>
  <c r="I7886" i="45"/>
  <c r="I7882" i="45"/>
  <c r="I7878" i="45"/>
  <c r="I7874" i="45"/>
  <c r="I7870" i="45"/>
  <c r="I7866" i="45"/>
  <c r="I7862" i="45"/>
  <c r="I7858" i="45"/>
  <c r="I7854" i="45"/>
  <c r="I7850" i="45"/>
  <c r="I7846" i="45"/>
  <c r="I7842" i="45"/>
  <c r="I7838" i="45"/>
  <c r="I7834" i="45"/>
  <c r="I7830" i="45"/>
  <c r="I7826" i="45"/>
  <c r="I7822" i="45"/>
  <c r="I7818" i="45"/>
  <c r="I7814" i="45"/>
  <c r="I7810" i="45"/>
  <c r="I7806" i="45"/>
  <c r="I7802" i="45"/>
  <c r="I7798" i="45"/>
  <c r="I7794" i="45"/>
  <c r="I7790" i="45"/>
  <c r="I7786" i="45"/>
  <c r="I7782" i="45"/>
  <c r="I7778" i="45"/>
  <c r="I7774" i="45"/>
  <c r="I7770" i="45"/>
  <c r="I7766" i="45"/>
  <c r="I7762" i="45"/>
  <c r="I7758" i="45"/>
  <c r="I7754" i="45"/>
  <c r="I7750" i="45"/>
  <c r="I7746" i="45"/>
  <c r="I7742" i="45"/>
  <c r="I7738" i="45"/>
  <c r="I7734" i="45"/>
  <c r="I7730" i="45"/>
  <c r="I7726" i="45"/>
  <c r="I7722" i="45"/>
  <c r="I7718" i="45"/>
  <c r="I7714" i="45"/>
  <c r="I7710" i="45"/>
  <c r="I7706" i="45"/>
  <c r="I7702" i="45"/>
  <c r="I7698" i="45"/>
  <c r="I7694" i="45"/>
  <c r="I7690" i="45"/>
  <c r="I7686" i="45"/>
  <c r="I7682" i="45"/>
  <c r="I7678" i="45"/>
  <c r="I7674" i="45"/>
  <c r="I7670" i="45"/>
  <c r="I7666" i="45"/>
  <c r="I7662" i="45"/>
  <c r="I7658" i="45"/>
  <c r="I7654" i="45"/>
  <c r="I7650" i="45"/>
  <c r="I7646" i="45"/>
  <c r="I7642" i="45"/>
  <c r="I7638" i="45"/>
  <c r="I7634" i="45"/>
  <c r="I7630" i="45"/>
  <c r="I7626" i="45"/>
  <c r="I7622" i="45"/>
  <c r="I7618" i="45"/>
  <c r="I7614" i="45"/>
  <c r="I7610" i="45"/>
  <c r="I7606" i="45"/>
  <c r="I7602" i="45"/>
  <c r="I7598" i="45"/>
  <c r="I7594" i="45"/>
  <c r="I7590" i="45"/>
  <c r="I7586" i="45"/>
  <c r="I7582" i="45"/>
  <c r="I7578" i="45"/>
  <c r="I7574" i="45"/>
  <c r="I7570" i="45"/>
  <c r="I7566" i="45"/>
  <c r="I7562" i="45"/>
  <c r="I7558" i="45"/>
  <c r="I7554" i="45"/>
  <c r="I7550" i="45"/>
  <c r="I7546" i="45"/>
  <c r="I7542" i="45"/>
  <c r="I7538" i="45"/>
  <c r="I7534" i="45"/>
  <c r="I7530" i="45"/>
  <c r="I7526" i="45"/>
  <c r="I7522" i="45"/>
  <c r="I7518" i="45"/>
  <c r="I7514" i="45"/>
  <c r="I7510" i="45"/>
  <c r="I7506" i="45"/>
  <c r="I7502" i="45"/>
  <c r="I7498" i="45"/>
  <c r="I7494" i="45"/>
  <c r="I7490" i="45"/>
  <c r="I7486" i="45"/>
  <c r="I7482" i="45"/>
  <c r="I7478" i="45"/>
  <c r="I7474" i="45"/>
  <c r="I7470" i="45"/>
  <c r="I7466" i="45"/>
  <c r="I7462" i="45"/>
  <c r="I7458" i="45"/>
  <c r="I7454" i="45"/>
  <c r="I7450" i="45"/>
  <c r="I7446" i="45"/>
  <c r="I7442" i="45"/>
  <c r="I7438" i="45"/>
  <c r="I7434" i="45"/>
  <c r="I7430" i="45"/>
  <c r="I7426" i="45"/>
  <c r="I7422" i="45"/>
  <c r="I7418" i="45"/>
  <c r="I7414" i="45"/>
  <c r="I7410" i="45"/>
  <c r="I7406" i="45"/>
  <c r="I7402" i="45"/>
  <c r="I7398" i="45"/>
  <c r="I7394" i="45"/>
  <c r="I7390" i="45"/>
  <c r="I7386" i="45"/>
  <c r="I7382" i="45"/>
  <c r="I7378" i="45"/>
  <c r="I7374" i="45"/>
  <c r="I7370" i="45"/>
  <c r="I7366" i="45"/>
  <c r="I7362" i="45"/>
  <c r="I7358" i="45"/>
  <c r="I7354" i="45"/>
  <c r="I7350" i="45"/>
  <c r="I7346" i="45"/>
  <c r="I7342" i="45"/>
  <c r="I7338" i="45"/>
  <c r="I7334" i="45"/>
  <c r="I7330" i="45"/>
  <c r="I7326" i="45"/>
  <c r="I7322" i="45"/>
  <c r="I7318" i="45"/>
  <c r="I7314" i="45"/>
  <c r="I7310" i="45"/>
  <c r="I7306" i="45"/>
  <c r="I7302" i="45"/>
  <c r="I7298" i="45"/>
  <c r="I7294" i="45"/>
  <c r="I7290" i="45"/>
  <c r="I7286" i="45"/>
  <c r="I7282" i="45"/>
  <c r="I7278" i="45"/>
  <c r="I7274" i="45"/>
  <c r="I7270" i="45"/>
  <c r="I7266" i="45"/>
  <c r="I7262" i="45"/>
  <c r="I7258" i="45"/>
  <c r="I7254" i="45"/>
  <c r="I7250" i="45"/>
  <c r="I7246" i="45"/>
  <c r="I7242" i="45"/>
  <c r="I7238" i="45"/>
  <c r="I7234" i="45"/>
  <c r="I7230" i="45"/>
  <c r="I7226" i="45"/>
  <c r="I7222" i="45"/>
  <c r="I7218" i="45"/>
  <c r="I7214" i="45"/>
  <c r="I7210" i="45"/>
  <c r="I7206" i="45"/>
  <c r="I7202" i="45"/>
  <c r="I7198" i="45"/>
  <c r="I7194" i="45"/>
  <c r="I7190" i="45"/>
  <c r="I7186" i="45"/>
  <c r="I7182" i="45"/>
  <c r="I7178" i="45"/>
  <c r="I7174" i="45"/>
  <c r="I7170" i="45"/>
  <c r="I7166" i="45"/>
  <c r="I7162" i="45"/>
  <c r="I7158" i="45"/>
  <c r="I7154" i="45"/>
  <c r="I7150" i="45"/>
  <c r="I7146" i="45"/>
  <c r="I7142" i="45"/>
  <c r="I7138" i="45"/>
  <c r="I7134" i="45"/>
  <c r="I7130" i="45"/>
  <c r="I7126" i="45"/>
  <c r="I7122" i="45"/>
  <c r="I7118" i="45"/>
  <c r="I7114" i="45"/>
  <c r="I7110" i="45"/>
  <c r="I7106" i="45"/>
  <c r="I7102" i="45"/>
  <c r="I7098" i="45"/>
  <c r="I7094" i="45"/>
  <c r="I7090" i="45"/>
  <c r="I7086" i="45"/>
  <c r="I7082" i="45"/>
  <c r="I7078" i="45"/>
  <c r="I7074" i="45"/>
  <c r="I7070" i="45"/>
  <c r="I7066" i="45"/>
  <c r="I7062" i="45"/>
  <c r="I7058" i="45"/>
  <c r="I7054" i="45"/>
  <c r="I7050" i="45"/>
  <c r="I7046" i="45"/>
  <c r="I7042" i="45"/>
  <c r="I7038" i="45"/>
  <c r="I7034" i="45"/>
  <c r="I7030" i="45"/>
  <c r="I7026" i="45"/>
  <c r="I7022" i="45"/>
  <c r="I7018" i="45"/>
  <c r="I7014" i="45"/>
  <c r="I7010" i="45"/>
  <c r="I7006" i="45"/>
  <c r="I7002" i="45"/>
  <c r="I6998" i="45"/>
  <c r="I6994" i="45"/>
  <c r="I6990" i="45"/>
  <c r="I6986" i="45"/>
  <c r="I6982" i="45"/>
  <c r="I6978" i="45"/>
  <c r="I6974" i="45"/>
  <c r="I6970" i="45"/>
  <c r="I6966" i="45"/>
  <c r="I6962" i="45"/>
  <c r="I6958" i="45"/>
  <c r="I6954" i="45"/>
  <c r="I6950" i="45"/>
  <c r="I6946" i="45"/>
  <c r="I6942" i="45"/>
  <c r="I6938" i="45"/>
  <c r="I6934" i="45"/>
  <c r="I6930" i="45"/>
  <c r="I6926" i="45"/>
  <c r="I6922" i="45"/>
  <c r="I6918" i="45"/>
  <c r="I6914" i="45"/>
  <c r="I6910" i="45"/>
  <c r="I6906" i="45"/>
  <c r="I6902" i="45"/>
  <c r="I6898" i="45"/>
  <c r="I6894" i="45"/>
  <c r="I6890" i="45"/>
  <c r="I6886" i="45"/>
  <c r="I6882" i="45"/>
  <c r="I6878" i="45"/>
  <c r="I6874" i="45"/>
  <c r="I6870" i="45"/>
  <c r="I6866" i="45"/>
  <c r="I6862" i="45"/>
  <c r="I6858" i="45"/>
  <c r="I6854" i="45"/>
  <c r="I6850" i="45"/>
  <c r="I6846" i="45"/>
  <c r="I6842" i="45"/>
  <c r="I6838" i="45"/>
  <c r="I6834" i="45"/>
  <c r="I6830" i="45"/>
  <c r="I6826" i="45"/>
  <c r="I6822" i="45"/>
  <c r="I6818" i="45"/>
  <c r="I6814" i="45"/>
  <c r="I6810" i="45"/>
  <c r="I6806" i="45"/>
  <c r="I6802" i="45"/>
  <c r="I6798" i="45"/>
  <c r="I6794" i="45"/>
  <c r="I6790" i="45"/>
  <c r="I6786" i="45"/>
  <c r="I6782" i="45"/>
  <c r="I6778" i="45"/>
  <c r="I6774" i="45"/>
  <c r="I6770" i="45"/>
  <c r="I6766" i="45"/>
  <c r="I6762" i="45"/>
  <c r="I6758" i="45"/>
  <c r="I6754" i="45"/>
  <c r="I6750" i="45"/>
  <c r="I6746" i="45"/>
  <c r="I6742" i="45"/>
  <c r="I6738" i="45"/>
  <c r="I6734" i="45"/>
  <c r="I6730" i="45"/>
  <c r="I6726" i="45"/>
  <c r="I6722" i="45"/>
  <c r="I6718" i="45"/>
  <c r="I6714" i="45"/>
  <c r="I6710" i="45"/>
  <c r="I6706" i="45"/>
  <c r="I6702" i="45"/>
  <c r="I6698" i="45"/>
  <c r="I6694" i="45"/>
  <c r="I6690" i="45"/>
  <c r="I6686" i="45"/>
  <c r="I6682" i="45"/>
  <c r="I6678" i="45"/>
  <c r="I6674" i="45"/>
  <c r="I6670" i="45"/>
  <c r="I6666" i="45"/>
  <c r="I6662" i="45"/>
  <c r="I6658" i="45"/>
  <c r="I6654" i="45"/>
  <c r="I6650" i="45"/>
  <c r="I6646" i="45"/>
  <c r="I6642" i="45"/>
  <c r="I6638" i="45"/>
  <c r="I6634" i="45"/>
  <c r="I6630" i="45"/>
  <c r="I6626" i="45"/>
  <c r="I6622" i="45"/>
  <c r="I6618" i="45"/>
  <c r="I6614" i="45"/>
  <c r="I6610" i="45"/>
  <c r="I6606" i="45"/>
  <c r="I6602" i="45"/>
  <c r="I6598" i="45"/>
  <c r="I6594" i="45"/>
  <c r="I6590" i="45"/>
  <c r="I6586" i="45"/>
  <c r="I6582" i="45"/>
  <c r="I6578" i="45"/>
  <c r="I6574" i="45"/>
  <c r="I6570" i="45"/>
  <c r="I6566" i="45"/>
  <c r="I6562" i="45"/>
  <c r="I6558" i="45"/>
  <c r="I6554" i="45"/>
  <c r="I6550" i="45"/>
  <c r="I6546" i="45"/>
  <c r="I6542" i="45"/>
  <c r="I6538" i="45"/>
  <c r="I6534" i="45"/>
  <c r="I6530" i="45"/>
  <c r="I6526" i="45"/>
  <c r="I6522" i="45"/>
  <c r="I8415" i="45"/>
  <c r="I8399" i="45"/>
  <c r="I8383" i="45"/>
  <c r="I8367" i="45"/>
  <c r="I8351" i="45"/>
  <c r="I8335" i="45"/>
  <c r="I8316" i="45"/>
  <c r="I8307" i="45"/>
  <c r="I8303" i="45"/>
  <c r="I8299" i="45"/>
  <c r="I8295" i="45"/>
  <c r="I8291" i="45"/>
  <c r="I8287" i="45"/>
  <c r="I8283" i="45"/>
  <c r="I8279" i="45"/>
  <c r="I8275" i="45"/>
  <c r="I8271" i="45"/>
  <c r="I8267" i="45"/>
  <c r="I8263" i="45"/>
  <c r="I8259" i="45"/>
  <c r="I8255" i="45"/>
  <c r="I8251" i="45"/>
  <c r="I8247" i="45"/>
  <c r="I8243" i="45"/>
  <c r="I8239" i="45"/>
  <c r="I8235" i="45"/>
  <c r="I8231" i="45"/>
  <c r="I8227" i="45"/>
  <c r="I8223" i="45"/>
  <c r="I8219" i="45"/>
  <c r="I8215" i="45"/>
  <c r="I8211" i="45"/>
  <c r="I8207" i="45"/>
  <c r="I8203" i="45"/>
  <c r="I8199" i="45"/>
  <c r="I8195" i="45"/>
  <c r="I8191" i="45"/>
  <c r="I8187" i="45"/>
  <c r="I8183" i="45"/>
  <c r="I8179" i="45"/>
  <c r="I8175" i="45"/>
  <c r="I8171" i="45"/>
  <c r="I8167" i="45"/>
  <c r="I8163" i="45"/>
  <c r="I8159" i="45"/>
  <c r="I8155" i="45"/>
  <c r="I8151" i="45"/>
  <c r="I8147" i="45"/>
  <c r="I8143" i="45"/>
  <c r="I8139" i="45"/>
  <c r="I8135" i="45"/>
  <c r="I8131" i="45"/>
  <c r="I8127" i="45"/>
  <c r="I8123" i="45"/>
  <c r="I8119" i="45"/>
  <c r="I8115" i="45"/>
  <c r="I8111" i="45"/>
  <c r="I8107" i="45"/>
  <c r="I8103" i="45"/>
  <c r="I8099" i="45"/>
  <c r="I8095" i="45"/>
  <c r="I8091" i="45"/>
  <c r="I8087" i="45"/>
  <c r="I8083" i="45"/>
  <c r="I8079" i="45"/>
  <c r="I8075" i="45"/>
  <c r="I8071" i="45"/>
  <c r="I8067" i="45"/>
  <c r="I8063" i="45"/>
  <c r="I8059" i="45"/>
  <c r="I8055" i="45"/>
  <c r="I8051" i="45"/>
  <c r="I8047" i="45"/>
  <c r="I8043" i="45"/>
  <c r="I8039" i="45"/>
  <c r="I8035" i="45"/>
  <c r="I8031" i="45"/>
  <c r="I8027" i="45"/>
  <c r="I8023" i="45"/>
  <c r="I8019" i="45"/>
  <c r="I8015" i="45"/>
  <c r="I8011" i="45"/>
  <c r="I8007" i="45"/>
  <c r="I8003" i="45"/>
  <c r="I7999" i="45"/>
  <c r="I7995" i="45"/>
  <c r="I7991" i="45"/>
  <c r="I7987" i="45"/>
  <c r="I7983" i="45"/>
  <c r="I7979" i="45"/>
  <c r="I7975" i="45"/>
  <c r="I7971" i="45"/>
  <c r="I7967" i="45"/>
  <c r="I7963" i="45"/>
  <c r="I7959" i="45"/>
  <c r="I7955" i="45"/>
  <c r="I7951" i="45"/>
  <c r="I7947" i="45"/>
  <c r="I7943" i="45"/>
  <c r="I7939" i="45"/>
  <c r="I7935" i="45"/>
  <c r="I7931" i="45"/>
  <c r="I7927" i="45"/>
  <c r="I7923" i="45"/>
  <c r="I7919" i="45"/>
  <c r="I7915" i="45"/>
  <c r="I7911" i="45"/>
  <c r="I7907" i="45"/>
  <c r="I7903" i="45"/>
  <c r="I7899" i="45"/>
  <c r="I7895" i="45"/>
  <c r="I7891" i="45"/>
  <c r="I7887" i="45"/>
  <c r="I7883" i="45"/>
  <c r="I7879" i="45"/>
  <c r="I7875" i="45"/>
  <c r="I7871" i="45"/>
  <c r="I7867" i="45"/>
  <c r="I7863" i="45"/>
  <c r="I7859" i="45"/>
  <c r="I7855" i="45"/>
  <c r="I7851" i="45"/>
  <c r="I7847" i="45"/>
  <c r="I7843" i="45"/>
  <c r="I7839" i="45"/>
  <c r="I7835" i="45"/>
  <c r="I7831" i="45"/>
  <c r="I7827" i="45"/>
  <c r="I7823" i="45"/>
  <c r="I7819" i="45"/>
  <c r="I7815" i="45"/>
  <c r="I7811" i="45"/>
  <c r="I7807" i="45"/>
  <c r="I7803" i="45"/>
  <c r="I7799" i="45"/>
  <c r="I7795" i="45"/>
  <c r="I7791" i="45"/>
  <c r="I7787" i="45"/>
  <c r="I7783" i="45"/>
  <c r="I7779" i="45"/>
  <c r="I7775" i="45"/>
  <c r="I7771" i="45"/>
  <c r="I7767" i="45"/>
  <c r="I7763" i="45"/>
  <c r="I7759" i="45"/>
  <c r="I7755" i="45"/>
  <c r="I7751" i="45"/>
  <c r="I7747" i="45"/>
  <c r="I7743" i="45"/>
  <c r="I7739" i="45"/>
  <c r="I7735" i="45"/>
  <c r="I7731" i="45"/>
  <c r="I7727" i="45"/>
  <c r="I7723" i="45"/>
  <c r="I7719" i="45"/>
  <c r="I7715" i="45"/>
  <c r="I7711" i="45"/>
  <c r="I7707" i="45"/>
  <c r="I7703" i="45"/>
  <c r="I7699" i="45"/>
  <c r="I7695" i="45"/>
  <c r="I7691" i="45"/>
  <c r="I7687" i="45"/>
  <c r="I7683" i="45"/>
  <c r="I7679" i="45"/>
  <c r="I7675" i="45"/>
  <c r="I7671" i="45"/>
  <c r="I7667" i="45"/>
  <c r="I7663" i="45"/>
  <c r="I7659" i="45"/>
  <c r="I7655" i="45"/>
  <c r="I7651" i="45"/>
  <c r="I7647" i="45"/>
  <c r="I7643" i="45"/>
  <c r="I7639" i="45"/>
  <c r="I7635" i="45"/>
  <c r="I7631" i="45"/>
  <c r="I7627" i="45"/>
  <c r="I7623" i="45"/>
  <c r="I7619" i="45"/>
  <c r="I7615" i="45"/>
  <c r="I7611" i="45"/>
  <c r="I7607" i="45"/>
  <c r="I7603" i="45"/>
  <c r="I7599" i="45"/>
  <c r="I7595" i="45"/>
  <c r="I7591" i="45"/>
  <c r="I7587" i="45"/>
  <c r="I7583" i="45"/>
  <c r="I7579" i="45"/>
  <c r="I7575" i="45"/>
  <c r="I7571" i="45"/>
  <c r="I7567" i="45"/>
  <c r="I7563" i="45"/>
  <c r="I7559" i="45"/>
  <c r="I7555" i="45"/>
  <c r="I7551" i="45"/>
  <c r="I7547" i="45"/>
  <c r="I7543" i="45"/>
  <c r="I7539" i="45"/>
  <c r="I7535" i="45"/>
  <c r="I7531" i="45"/>
  <c r="I7527" i="45"/>
  <c r="I7523" i="45"/>
  <c r="I7519" i="45"/>
  <c r="I7515" i="45"/>
  <c r="I7511" i="45"/>
  <c r="I7507" i="45"/>
  <c r="I7503" i="45"/>
  <c r="I7499" i="45"/>
  <c r="I7495" i="45"/>
  <c r="I7491" i="45"/>
  <c r="I7487" i="45"/>
  <c r="I7483" i="45"/>
  <c r="I7479" i="45"/>
  <c r="I7475" i="45"/>
  <c r="I7471" i="45"/>
  <c r="I7467" i="45"/>
  <c r="I7463" i="45"/>
  <c r="I7459" i="45"/>
  <c r="I7455" i="45"/>
  <c r="I7451" i="45"/>
  <c r="I7447" i="45"/>
  <c r="I7443" i="45"/>
  <c r="I7439" i="45"/>
  <c r="I7435" i="45"/>
  <c r="I7431" i="45"/>
  <c r="I7427" i="45"/>
  <c r="I7423" i="45"/>
  <c r="I7419" i="45"/>
  <c r="I7415" i="45"/>
  <c r="I7411" i="45"/>
  <c r="I7407" i="45"/>
  <c r="I7403" i="45"/>
  <c r="I7399" i="45"/>
  <c r="I7395" i="45"/>
  <c r="I7391" i="45"/>
  <c r="I7387" i="45"/>
  <c r="I7383" i="45"/>
  <c r="I7379" i="45"/>
  <c r="I7375" i="45"/>
  <c r="I7371" i="45"/>
  <c r="I7367" i="45"/>
  <c r="I7363" i="45"/>
  <c r="I7359" i="45"/>
  <c r="I7355" i="45"/>
  <c r="I7351" i="45"/>
  <c r="I7347" i="45"/>
  <c r="I7343" i="45"/>
  <c r="I7339" i="45"/>
  <c r="I7335" i="45"/>
  <c r="I7331" i="45"/>
  <c r="I7327" i="45"/>
  <c r="I7323" i="45"/>
  <c r="I7319" i="45"/>
  <c r="I7315" i="45"/>
  <c r="I7311" i="45"/>
  <c r="I7307" i="45"/>
  <c r="I7303" i="45"/>
  <c r="I7299" i="45"/>
  <c r="I7295" i="45"/>
  <c r="I7291" i="45"/>
  <c r="I7287" i="45"/>
  <c r="I7283" i="45"/>
  <c r="I7279" i="45"/>
  <c r="I7275" i="45"/>
  <c r="I7271" i="45"/>
  <c r="I7267" i="45"/>
  <c r="I7263" i="45"/>
  <c r="I7259" i="45"/>
  <c r="I7255" i="45"/>
  <c r="I7251" i="45"/>
  <c r="I7247" i="45"/>
  <c r="I7243" i="45"/>
  <c r="I7239" i="45"/>
  <c r="I7235" i="45"/>
  <c r="I7231" i="45"/>
  <c r="I7227" i="45"/>
  <c r="I7223" i="45"/>
  <c r="I7219" i="45"/>
  <c r="I7215" i="45"/>
  <c r="I7211" i="45"/>
  <c r="I7207" i="45"/>
  <c r="I7203" i="45"/>
  <c r="I7199" i="45"/>
  <c r="I7195" i="45"/>
  <c r="I7191" i="45"/>
  <c r="I7187" i="45"/>
  <c r="I7183" i="45"/>
  <c r="I7179" i="45"/>
  <c r="I7175" i="45"/>
  <c r="I7171" i="45"/>
  <c r="I7167" i="45"/>
  <c r="I7163" i="45"/>
  <c r="I7159" i="45"/>
  <c r="I7155" i="45"/>
  <c r="I7151" i="45"/>
  <c r="I7147" i="45"/>
  <c r="I7143" i="45"/>
  <c r="I7139" i="45"/>
  <c r="I7135" i="45"/>
  <c r="I7131" i="45"/>
  <c r="I7127" i="45"/>
  <c r="I7123" i="45"/>
  <c r="I7119" i="45"/>
  <c r="I7115" i="45"/>
  <c r="I7111" i="45"/>
  <c r="I7107" i="45"/>
  <c r="I7103" i="45"/>
  <c r="I7099" i="45"/>
  <c r="I7095" i="45"/>
  <c r="I7091" i="45"/>
  <c r="I7087" i="45"/>
  <c r="I7083" i="45"/>
  <c r="I7079" i="45"/>
  <c r="I7075" i="45"/>
  <c r="I7071" i="45"/>
  <c r="I7067" i="45"/>
  <c r="I7063" i="45"/>
  <c r="I7059" i="45"/>
  <c r="I7055" i="45"/>
  <c r="I7051" i="45"/>
  <c r="I7047" i="45"/>
  <c r="I7043" i="45"/>
  <c r="I7039" i="45"/>
  <c r="I7035" i="45"/>
  <c r="I7031" i="45"/>
  <c r="I7027" i="45"/>
  <c r="I7023" i="45"/>
  <c r="I7019" i="45"/>
  <c r="I7015" i="45"/>
  <c r="I7011" i="45"/>
  <c r="I7007" i="45"/>
  <c r="I7003" i="45"/>
  <c r="I6999" i="45"/>
  <c r="I6995" i="45"/>
  <c r="I6991" i="45"/>
  <c r="I6987" i="45"/>
  <c r="I6983" i="45"/>
  <c r="I6979" i="45"/>
  <c r="I6975" i="45"/>
  <c r="I6971" i="45"/>
  <c r="I6967" i="45"/>
  <c r="I6963" i="45"/>
  <c r="I6959" i="45"/>
  <c r="I6955" i="45"/>
  <c r="I6951" i="45"/>
  <c r="I6947" i="45"/>
  <c r="I6943" i="45"/>
  <c r="I6939" i="45"/>
  <c r="I6935" i="45"/>
  <c r="I6931" i="45"/>
  <c r="I6927" i="45"/>
  <c r="I6923" i="45"/>
  <c r="I6919" i="45"/>
  <c r="I6915" i="45"/>
  <c r="I6911" i="45"/>
  <c r="I6907" i="45"/>
  <c r="I6903" i="45"/>
  <c r="I6899" i="45"/>
  <c r="I6895" i="45"/>
  <c r="I6891" i="45"/>
  <c r="I6887" i="45"/>
  <c r="I6883" i="45"/>
  <c r="I6879" i="45"/>
  <c r="I6875" i="45"/>
  <c r="I6871" i="45"/>
  <c r="I6867" i="45"/>
  <c r="I6863" i="45"/>
  <c r="I6859" i="45"/>
  <c r="I6855" i="45"/>
  <c r="I6851" i="45"/>
  <c r="I6847" i="45"/>
  <c r="I6843" i="45"/>
  <c r="I6839" i="45"/>
  <c r="I6835" i="45"/>
  <c r="I6831" i="45"/>
  <c r="I6827" i="45"/>
  <c r="I6823" i="45"/>
  <c r="I6819" i="45"/>
  <c r="I6815" i="45"/>
  <c r="I6811" i="45"/>
  <c r="I6807" i="45"/>
  <c r="I6803" i="45"/>
  <c r="I6799" i="45"/>
  <c r="I6795" i="45"/>
  <c r="I6791" i="45"/>
  <c r="I6787" i="45"/>
  <c r="I6783" i="45"/>
  <c r="I6779" i="45"/>
  <c r="I6775" i="45"/>
  <c r="I6771" i="45"/>
  <c r="I6767" i="45"/>
  <c r="I6763" i="45"/>
  <c r="I6759" i="45"/>
  <c r="I6755" i="45"/>
  <c r="I6751" i="45"/>
  <c r="I6747" i="45"/>
  <c r="I6743" i="45"/>
  <c r="I6739" i="45"/>
  <c r="I6735" i="45"/>
  <c r="I6731" i="45"/>
  <c r="I6727" i="45"/>
  <c r="I6723" i="45"/>
  <c r="I6719" i="45"/>
  <c r="I6715" i="45"/>
  <c r="I6711" i="45"/>
  <c r="I6707" i="45"/>
  <c r="I6703" i="45"/>
  <c r="I6699" i="45"/>
  <c r="I6695" i="45"/>
  <c r="I6691" i="45"/>
  <c r="I6687" i="45"/>
  <c r="I6683" i="45"/>
  <c r="I6679" i="45"/>
  <c r="I6675" i="45"/>
  <c r="I6671" i="45"/>
  <c r="I6667" i="45"/>
  <c r="I6663" i="45"/>
  <c r="I6659" i="45"/>
  <c r="I6655" i="45"/>
  <c r="I6651" i="45"/>
  <c r="I6647" i="45"/>
  <c r="I6643" i="45"/>
  <c r="I6639" i="45"/>
  <c r="I6635" i="45"/>
  <c r="I6631" i="45"/>
  <c r="I6627" i="45"/>
  <c r="I6623" i="45"/>
  <c r="I6619" i="45"/>
  <c r="I6615" i="45"/>
  <c r="I6611" i="45"/>
  <c r="I6607" i="45"/>
  <c r="I6603" i="45"/>
  <c r="I6599" i="45"/>
  <c r="I6595" i="45"/>
  <c r="I6591" i="45"/>
  <c r="I6587" i="45"/>
  <c r="I6583" i="45"/>
  <c r="I6579" i="45"/>
  <c r="I6575" i="45"/>
  <c r="I6571" i="45"/>
  <c r="I6567" i="45"/>
  <c r="I8403" i="45"/>
  <c r="I8387" i="45"/>
  <c r="I8371" i="45"/>
  <c r="I8355" i="45"/>
  <c r="I8339" i="45"/>
  <c r="I8323" i="45"/>
  <c r="I8315" i="45"/>
  <c r="I8308" i="45"/>
  <c r="I8304" i="45"/>
  <c r="I8300" i="45"/>
  <c r="I8296" i="45"/>
  <c r="I8292" i="45"/>
  <c r="I8288" i="45"/>
  <c r="I8284" i="45"/>
  <c r="I8280" i="45"/>
  <c r="I8276" i="45"/>
  <c r="I8272" i="45"/>
  <c r="I8268" i="45"/>
  <c r="I8264" i="45"/>
  <c r="I8260" i="45"/>
  <c r="I8256" i="45"/>
  <c r="I8252" i="45"/>
  <c r="I8248" i="45"/>
  <c r="I8244" i="45"/>
  <c r="I8240" i="45"/>
  <c r="I8236" i="45"/>
  <c r="I8232" i="45"/>
  <c r="I8228" i="45"/>
  <c r="I8224" i="45"/>
  <c r="I8220" i="45"/>
  <c r="I8216" i="45"/>
  <c r="I8212" i="45"/>
  <c r="I8208" i="45"/>
  <c r="I8204" i="45"/>
  <c r="I8200" i="45"/>
  <c r="I8196" i="45"/>
  <c r="I8192" i="45"/>
  <c r="I8188" i="45"/>
  <c r="I8184" i="45"/>
  <c r="I8180" i="45"/>
  <c r="I8176" i="45"/>
  <c r="I8172" i="45"/>
  <c r="I8168" i="45"/>
  <c r="I8164" i="45"/>
  <c r="I8160" i="45"/>
  <c r="I8156" i="45"/>
  <c r="I8152" i="45"/>
  <c r="I8148" i="45"/>
  <c r="I8144" i="45"/>
  <c r="I8140" i="45"/>
  <c r="I8136" i="45"/>
  <c r="I8132" i="45"/>
  <c r="I8128" i="45"/>
  <c r="I8124" i="45"/>
  <c r="I8120" i="45"/>
  <c r="I8116" i="45"/>
  <c r="I8112" i="45"/>
  <c r="I8108" i="45"/>
  <c r="I8104" i="45"/>
  <c r="I8100" i="45"/>
  <c r="I8096" i="45"/>
  <c r="I8092" i="45"/>
  <c r="I8088" i="45"/>
  <c r="I8084" i="45"/>
  <c r="I8080" i="45"/>
  <c r="I8076" i="45"/>
  <c r="I8072" i="45"/>
  <c r="I8068" i="45"/>
  <c r="I8064" i="45"/>
  <c r="I8060" i="45"/>
  <c r="I8056" i="45"/>
  <c r="I8052" i="45"/>
  <c r="I8048" i="45"/>
  <c r="I8044" i="45"/>
  <c r="I8040" i="45"/>
  <c r="I8036" i="45"/>
  <c r="I8032" i="45"/>
  <c r="I8028" i="45"/>
  <c r="I8024" i="45"/>
  <c r="I8020" i="45"/>
  <c r="I8016" i="45"/>
  <c r="I8012" i="45"/>
  <c r="I8008" i="45"/>
  <c r="I8004" i="45"/>
  <c r="I8000" i="45"/>
  <c r="I7996" i="45"/>
  <c r="I7992" i="45"/>
  <c r="I7988" i="45"/>
  <c r="I7984" i="45"/>
  <c r="I7980" i="45"/>
  <c r="I7976" i="45"/>
  <c r="I7972" i="45"/>
  <c r="I7968" i="45"/>
  <c r="I7964" i="45"/>
  <c r="I7960" i="45"/>
  <c r="I7956" i="45"/>
  <c r="I7952" i="45"/>
  <c r="I7948" i="45"/>
  <c r="I7944" i="45"/>
  <c r="I7940" i="45"/>
  <c r="I7936" i="45"/>
  <c r="I7932" i="45"/>
  <c r="I7928" i="45"/>
  <c r="I7924" i="45"/>
  <c r="I7920" i="45"/>
  <c r="I7916" i="45"/>
  <c r="I7912" i="45"/>
  <c r="I7908" i="45"/>
  <c r="I7904" i="45"/>
  <c r="I7900" i="45"/>
  <c r="I7896" i="45"/>
  <c r="I7892" i="45"/>
  <c r="I7888" i="45"/>
  <c r="I7884" i="45"/>
  <c r="I7880" i="45"/>
  <c r="I7876" i="45"/>
  <c r="I7872" i="45"/>
  <c r="I7868" i="45"/>
  <c r="I7864" i="45"/>
  <c r="I7860" i="45"/>
  <c r="I7856" i="45"/>
  <c r="I7852" i="45"/>
  <c r="I7848" i="45"/>
  <c r="I7844" i="45"/>
  <c r="I7840" i="45"/>
  <c r="I7836" i="45"/>
  <c r="I7832" i="45"/>
  <c r="I7828" i="45"/>
  <c r="I7824" i="45"/>
  <c r="I7820" i="45"/>
  <c r="I7816" i="45"/>
  <c r="I7812" i="45"/>
  <c r="I7808" i="45"/>
  <c r="I7804" i="45"/>
  <c r="I7800" i="45"/>
  <c r="I7796" i="45"/>
  <c r="I7792" i="45"/>
  <c r="I7788" i="45"/>
  <c r="I7784" i="45"/>
  <c r="I7780" i="45"/>
  <c r="I7776" i="45"/>
  <c r="I7772" i="45"/>
  <c r="I7768" i="45"/>
  <c r="I7764" i="45"/>
  <c r="I7760" i="45"/>
  <c r="I7756" i="45"/>
  <c r="I7752" i="45"/>
  <c r="I7748" i="45"/>
  <c r="I7744" i="45"/>
  <c r="I7740" i="45"/>
  <c r="I7736" i="45"/>
  <c r="I7732" i="45"/>
  <c r="I7728" i="45"/>
  <c r="I7724" i="45"/>
  <c r="I7720" i="45"/>
  <c r="I7716" i="45"/>
  <c r="I7712" i="45"/>
  <c r="I7708" i="45"/>
  <c r="I7704" i="45"/>
  <c r="I7700" i="45"/>
  <c r="I7696" i="45"/>
  <c r="I7692" i="45"/>
  <c r="I7688" i="45"/>
  <c r="I7684" i="45"/>
  <c r="I7680" i="45"/>
  <c r="I7676" i="45"/>
  <c r="I7672" i="45"/>
  <c r="I7668" i="45"/>
  <c r="I7664" i="45"/>
  <c r="I7660" i="45"/>
  <c r="I7656" i="45"/>
  <c r="I7652" i="45"/>
  <c r="I7648" i="45"/>
  <c r="I7644" i="45"/>
  <c r="I7640" i="45"/>
  <c r="I7636" i="45"/>
  <c r="I7632" i="45"/>
  <c r="I7628" i="45"/>
  <c r="I7624" i="45"/>
  <c r="I7620" i="45"/>
  <c r="I7616" i="45"/>
  <c r="I7612" i="45"/>
  <c r="I7608" i="45"/>
  <c r="I7604" i="45"/>
  <c r="I7600" i="45"/>
  <c r="I7596" i="45"/>
  <c r="I7592" i="45"/>
  <c r="I7588" i="45"/>
  <c r="I7584" i="45"/>
  <c r="I7580" i="45"/>
  <c r="I7576" i="45"/>
  <c r="I7572" i="45"/>
  <c r="I7568" i="45"/>
  <c r="I7564" i="45"/>
  <c r="I7560" i="45"/>
  <c r="I7556" i="45"/>
  <c r="I7552" i="45"/>
  <c r="I7548" i="45"/>
  <c r="I7544" i="45"/>
  <c r="I7540" i="45"/>
  <c r="I7536" i="45"/>
  <c r="I7532" i="45"/>
  <c r="I7528" i="45"/>
  <c r="I7524" i="45"/>
  <c r="I7520" i="45"/>
  <c r="I7516" i="45"/>
  <c r="I7512" i="45"/>
  <c r="I7508" i="45"/>
  <c r="I7504" i="45"/>
  <c r="I7500" i="45"/>
  <c r="I7496" i="45"/>
  <c r="I7492" i="45"/>
  <c r="I7488" i="45"/>
  <c r="I7484" i="45"/>
  <c r="I7480" i="45"/>
  <c r="I7476" i="45"/>
  <c r="I7472" i="45"/>
  <c r="I7468" i="45"/>
  <c r="I7464" i="45"/>
  <c r="I7460" i="45"/>
  <c r="I7456" i="45"/>
  <c r="I7452" i="45"/>
  <c r="I7448" i="45"/>
  <c r="I7444" i="45"/>
  <c r="I7440" i="45"/>
  <c r="I7436" i="45"/>
  <c r="I7432" i="45"/>
  <c r="I7428" i="45"/>
  <c r="I7424" i="45"/>
  <c r="I7420" i="45"/>
  <c r="I7416" i="45"/>
  <c r="I7412" i="45"/>
  <c r="I7408" i="45"/>
  <c r="I7404" i="45"/>
  <c r="I7400" i="45"/>
  <c r="I7396" i="45"/>
  <c r="I7392" i="45"/>
  <c r="I7388" i="45"/>
  <c r="I7384" i="45"/>
  <c r="I7380" i="45"/>
  <c r="I7376" i="45"/>
  <c r="I7372" i="45"/>
  <c r="I7368" i="45"/>
  <c r="I7364" i="45"/>
  <c r="I7360" i="45"/>
  <c r="I7356" i="45"/>
  <c r="I7352" i="45"/>
  <c r="I7348" i="45"/>
  <c r="I7344" i="45"/>
  <c r="I7340" i="45"/>
  <c r="I7336" i="45"/>
  <c r="I7332" i="45"/>
  <c r="I7328" i="45"/>
  <c r="I7324" i="45"/>
  <c r="I7320" i="45"/>
  <c r="I7316" i="45"/>
  <c r="I7312" i="45"/>
  <c r="I7308" i="45"/>
  <c r="I7304" i="45"/>
  <c r="I7300" i="45"/>
  <c r="I7296" i="45"/>
  <c r="I7292" i="45"/>
  <c r="I7288" i="45"/>
  <c r="I7284" i="45"/>
  <c r="I7280" i="45"/>
  <c r="I7276" i="45"/>
  <c r="I7272" i="45"/>
  <c r="I7268" i="45"/>
  <c r="I7264" i="45"/>
  <c r="I7260" i="45"/>
  <c r="I7256" i="45"/>
  <c r="I7252" i="45"/>
  <c r="I7248" i="45"/>
  <c r="I7244" i="45"/>
  <c r="I7240" i="45"/>
  <c r="I7236" i="45"/>
  <c r="I7232" i="45"/>
  <c r="I7228" i="45"/>
  <c r="I7224" i="45"/>
  <c r="I7220" i="45"/>
  <c r="I7216" i="45"/>
  <c r="I7212" i="45"/>
  <c r="I7208" i="45"/>
  <c r="I7204" i="45"/>
  <c r="I7200" i="45"/>
  <c r="I7196" i="45"/>
  <c r="I7192" i="45"/>
  <c r="I7188" i="45"/>
  <c r="I7184" i="45"/>
  <c r="I7180" i="45"/>
  <c r="I7176" i="45"/>
  <c r="I7172" i="45"/>
  <c r="I7168" i="45"/>
  <c r="I7164" i="45"/>
  <c r="I7160" i="45"/>
  <c r="I7156" i="45"/>
  <c r="I7152" i="45"/>
  <c r="I7148" i="45"/>
  <c r="I7144" i="45"/>
  <c r="I7140" i="45"/>
  <c r="I7136" i="45"/>
  <c r="I7132" i="45"/>
  <c r="I7128" i="45"/>
  <c r="I7124" i="45"/>
  <c r="I7120" i="45"/>
  <c r="I7116" i="45"/>
  <c r="I7112" i="45"/>
  <c r="I7108" i="45"/>
  <c r="I7104" i="45"/>
  <c r="I7100" i="45"/>
  <c r="I7096" i="45"/>
  <c r="I7092" i="45"/>
  <c r="I7088" i="45"/>
  <c r="I7084" i="45"/>
  <c r="I7080" i="45"/>
  <c r="I7076" i="45"/>
  <c r="I7072" i="45"/>
  <c r="I7068" i="45"/>
  <c r="I7064" i="45"/>
  <c r="I7060" i="45"/>
  <c r="I7056" i="45"/>
  <c r="I7052" i="45"/>
  <c r="I7048" i="45"/>
  <c r="I7044" i="45"/>
  <c r="I7040" i="45"/>
  <c r="I7036" i="45"/>
  <c r="I7032" i="45"/>
  <c r="I7028" i="45"/>
  <c r="I7024" i="45"/>
  <c r="I7020" i="45"/>
  <c r="I7016" i="45"/>
  <c r="I7012" i="45"/>
  <c r="I7008" i="45"/>
  <c r="I7004" i="45"/>
  <c r="I7000" i="45"/>
  <c r="I6996" i="45"/>
  <c r="I6992" i="45"/>
  <c r="I6988" i="45"/>
  <c r="I6972" i="45"/>
  <c r="I6956" i="45"/>
  <c r="I6940" i="45"/>
  <c r="I6924" i="45"/>
  <c r="I6908" i="45"/>
  <c r="I6892" i="45"/>
  <c r="I6876" i="45"/>
  <c r="I6860" i="45"/>
  <c r="I6844" i="45"/>
  <c r="I6828" i="45"/>
  <c r="I6812" i="45"/>
  <c r="I6796" i="45"/>
  <c r="I6780" i="45"/>
  <c r="I6764" i="45"/>
  <c r="I6748" i="45"/>
  <c r="I6732" i="45"/>
  <c r="I6716" i="45"/>
  <c r="I6700" i="45"/>
  <c r="I6684" i="45"/>
  <c r="I6668" i="45"/>
  <c r="I6652" i="45"/>
  <c r="I6636" i="45"/>
  <c r="I6620" i="45"/>
  <c r="I6604" i="45"/>
  <c r="I6588" i="45"/>
  <c r="I6572" i="45"/>
  <c r="I6564" i="45"/>
  <c r="I6556" i="45"/>
  <c r="I6548" i="45"/>
  <c r="I6540" i="45"/>
  <c r="I6532" i="45"/>
  <c r="I6524" i="45"/>
  <c r="I6518" i="45"/>
  <c r="I6514" i="45"/>
  <c r="I6510" i="45"/>
  <c r="I6506" i="45"/>
  <c r="I6502" i="45"/>
  <c r="I6498" i="45"/>
  <c r="I6494" i="45"/>
  <c r="I6490" i="45"/>
  <c r="I6486" i="45"/>
  <c r="I6482" i="45"/>
  <c r="I6478" i="45"/>
  <c r="I6474" i="45"/>
  <c r="I6470" i="45"/>
  <c r="I6466" i="45"/>
  <c r="I6462" i="45"/>
  <c r="I6458" i="45"/>
  <c r="I6454" i="45"/>
  <c r="I6450" i="45"/>
  <c r="I6446" i="45"/>
  <c r="I6442" i="45"/>
  <c r="I6438" i="45"/>
  <c r="I6434" i="45"/>
  <c r="I6430" i="45"/>
  <c r="I6426" i="45"/>
  <c r="I6422" i="45"/>
  <c r="I6418" i="45"/>
  <c r="I6414" i="45"/>
  <c r="I6410" i="45"/>
  <c r="I6406" i="45"/>
  <c r="I6402" i="45"/>
  <c r="I6398" i="45"/>
  <c r="I6394" i="45"/>
  <c r="I6390" i="45"/>
  <c r="I6386" i="45"/>
  <c r="I6382" i="45"/>
  <c r="I6378" i="45"/>
  <c r="I6374" i="45"/>
  <c r="I6370" i="45"/>
  <c r="I6366" i="45"/>
  <c r="I6362" i="45"/>
  <c r="I6358" i="45"/>
  <c r="I6354" i="45"/>
  <c r="I6350" i="45"/>
  <c r="I6346" i="45"/>
  <c r="I6342" i="45"/>
  <c r="I6338" i="45"/>
  <c r="I6334" i="45"/>
  <c r="I6330" i="45"/>
  <c r="I6326" i="45"/>
  <c r="I6322" i="45"/>
  <c r="I6318" i="45"/>
  <c r="I6314" i="45"/>
  <c r="I6310" i="45"/>
  <c r="I6306" i="45"/>
  <c r="I6302" i="45"/>
  <c r="I6298" i="45"/>
  <c r="I6294" i="45"/>
  <c r="I6290" i="45"/>
  <c r="I6286" i="45"/>
  <c r="I6282" i="45"/>
  <c r="I6278" i="45"/>
  <c r="I6274" i="45"/>
  <c r="I6270" i="45"/>
  <c r="I6266" i="45"/>
  <c r="I6262" i="45"/>
  <c r="I6258" i="45"/>
  <c r="I6254" i="45"/>
  <c r="I6250" i="45"/>
  <c r="I6246" i="45"/>
  <c r="I6242" i="45"/>
  <c r="I6238" i="45"/>
  <c r="I6234" i="45"/>
  <c r="I6230" i="45"/>
  <c r="I6226" i="45"/>
  <c r="I6222" i="45"/>
  <c r="I6218" i="45"/>
  <c r="I6214" i="45"/>
  <c r="I6210" i="45"/>
  <c r="I6206" i="45"/>
  <c r="I6202" i="45"/>
  <c r="I6198" i="45"/>
  <c r="I6194" i="45"/>
  <c r="I6190" i="45"/>
  <c r="I6186" i="45"/>
  <c r="I6182" i="45"/>
  <c r="I6178" i="45"/>
  <c r="I6174" i="45"/>
  <c r="I6170" i="45"/>
  <c r="I6166" i="45"/>
  <c r="I6162" i="45"/>
  <c r="I6158" i="45"/>
  <c r="I6154" i="45"/>
  <c r="I6150" i="45"/>
  <c r="I6146" i="45"/>
  <c r="I6142" i="45"/>
  <c r="I6138" i="45"/>
  <c r="I6134" i="45"/>
  <c r="I6130" i="45"/>
  <c r="I6126" i="45"/>
  <c r="I6122" i="45"/>
  <c r="I6118" i="45"/>
  <c r="I6114" i="45"/>
  <c r="I6110" i="45"/>
  <c r="I6106" i="45"/>
  <c r="I6102" i="45"/>
  <c r="I6098" i="45"/>
  <c r="I6094" i="45"/>
  <c r="I6090" i="45"/>
  <c r="I6086" i="45"/>
  <c r="I6082" i="45"/>
  <c r="I6078" i="45"/>
  <c r="I6074" i="45"/>
  <c r="I6070" i="45"/>
  <c r="I6066" i="45"/>
  <c r="I6062" i="45"/>
  <c r="I6058" i="45"/>
  <c r="I6054" i="45"/>
  <c r="I6050" i="45"/>
  <c r="I6046" i="45"/>
  <c r="I6042" i="45"/>
  <c r="I6038" i="45"/>
  <c r="I6034" i="45"/>
  <c r="I6030" i="45"/>
  <c r="I6026" i="45"/>
  <c r="I6022" i="45"/>
  <c r="I6018" i="45"/>
  <c r="I6014" i="45"/>
  <c r="I6010" i="45"/>
  <c r="I6006" i="45"/>
  <c r="I6002" i="45"/>
  <c r="I5998" i="45"/>
  <c r="I5994" i="45"/>
  <c r="I5990" i="45"/>
  <c r="I5986" i="45"/>
  <c r="I5982" i="45"/>
  <c r="I5978" i="45"/>
  <c r="I5974" i="45"/>
  <c r="I5970" i="45"/>
  <c r="I5966" i="45"/>
  <c r="I5962" i="45"/>
  <c r="I5958" i="45"/>
  <c r="I5954" i="45"/>
  <c r="I5950" i="45"/>
  <c r="I5946" i="45"/>
  <c r="I5942" i="45"/>
  <c r="I5938" i="45"/>
  <c r="I5934" i="45"/>
  <c r="I5930" i="45"/>
  <c r="I5926" i="45"/>
  <c r="I5922" i="45"/>
  <c r="I5918" i="45"/>
  <c r="I5914" i="45"/>
  <c r="I5910" i="45"/>
  <c r="I5906" i="45"/>
  <c r="I5902" i="45"/>
  <c r="I5898" i="45"/>
  <c r="I5894" i="45"/>
  <c r="I5890" i="45"/>
  <c r="I5886" i="45"/>
  <c r="I5882" i="45"/>
  <c r="I5878" i="45"/>
  <c r="I5874" i="45"/>
  <c r="I5870" i="45"/>
  <c r="I5866" i="45"/>
  <c r="I5862" i="45"/>
  <c r="I5858" i="45"/>
  <c r="I5854" i="45"/>
  <c r="I5850" i="45"/>
  <c r="I5846" i="45"/>
  <c r="I5842" i="45"/>
  <c r="I5838" i="45"/>
  <c r="I5834" i="45"/>
  <c r="I5830" i="45"/>
  <c r="I5826" i="45"/>
  <c r="I5822" i="45"/>
  <c r="I5818" i="45"/>
  <c r="I5814" i="45"/>
  <c r="I5810" i="45"/>
  <c r="I5806" i="45"/>
  <c r="I5802" i="45"/>
  <c r="I5798" i="45"/>
  <c r="I5794" i="45"/>
  <c r="I5790" i="45"/>
  <c r="I5786" i="45"/>
  <c r="I5782" i="45"/>
  <c r="I5778" i="45"/>
  <c r="I5774" i="45"/>
  <c r="I5770" i="45"/>
  <c r="I5766" i="45"/>
  <c r="I5762" i="45"/>
  <c r="I5758" i="45"/>
  <c r="I5754" i="45"/>
  <c r="I5750" i="45"/>
  <c r="I5746" i="45"/>
  <c r="I5742" i="45"/>
  <c r="I5738" i="45"/>
  <c r="I5734" i="45"/>
  <c r="I5730" i="45"/>
  <c r="I5726" i="45"/>
  <c r="I5722" i="45"/>
  <c r="I5718" i="45"/>
  <c r="I5714" i="45"/>
  <c r="I5710" i="45"/>
  <c r="I5706" i="45"/>
  <c r="I5702" i="45"/>
  <c r="I5698" i="45"/>
  <c r="I5694" i="45"/>
  <c r="I5690" i="45"/>
  <c r="I5686" i="45"/>
  <c r="I5682" i="45"/>
  <c r="I5678" i="45"/>
  <c r="I5674" i="45"/>
  <c r="I5670" i="45"/>
  <c r="I5666" i="45"/>
  <c r="I5662" i="45"/>
  <c r="I5658" i="45"/>
  <c r="I5654" i="45"/>
  <c r="I5650" i="45"/>
  <c r="I5646" i="45"/>
  <c r="I5642" i="45"/>
  <c r="I5638" i="45"/>
  <c r="I5634" i="45"/>
  <c r="I5630" i="45"/>
  <c r="I5626" i="45"/>
  <c r="I5622" i="45"/>
  <c r="I5618" i="45"/>
  <c r="I5614" i="45"/>
  <c r="I5610" i="45"/>
  <c r="I5606" i="45"/>
  <c r="I5602" i="45"/>
  <c r="I5598" i="45"/>
  <c r="I5594" i="45"/>
  <c r="I5590" i="45"/>
  <c r="I5586" i="45"/>
  <c r="I5582" i="45"/>
  <c r="I5578" i="45"/>
  <c r="I5574" i="45"/>
  <c r="I5570" i="45"/>
  <c r="I5566" i="45"/>
  <c r="I5562" i="45"/>
  <c r="I5558" i="45"/>
  <c r="I5554" i="45"/>
  <c r="I5550" i="45"/>
  <c r="I5546" i="45"/>
  <c r="I5542" i="45"/>
  <c r="I5538" i="45"/>
  <c r="I5534" i="45"/>
  <c r="I5530" i="45"/>
  <c r="I5526" i="45"/>
  <c r="I5522" i="45"/>
  <c r="I5518" i="45"/>
  <c r="I5514" i="45"/>
  <c r="I5510" i="45"/>
  <c r="I5506" i="45"/>
  <c r="I5502" i="45"/>
  <c r="I5498" i="45"/>
  <c r="I5494" i="45"/>
  <c r="I5490" i="45"/>
  <c r="I5486" i="45"/>
  <c r="I5482" i="45"/>
  <c r="I5478" i="45"/>
  <c r="I5474" i="45"/>
  <c r="I5470" i="45"/>
  <c r="I5466" i="45"/>
  <c r="I5462" i="45"/>
  <c r="I5458" i="45"/>
  <c r="I5454" i="45"/>
  <c r="I5450" i="45"/>
  <c r="I5446" i="45"/>
  <c r="I5442" i="45"/>
  <c r="I5438" i="45"/>
  <c r="I5434" i="45"/>
  <c r="I5430" i="45"/>
  <c r="I5426" i="45"/>
  <c r="I5422" i="45"/>
  <c r="I5418" i="45"/>
  <c r="I5414" i="45"/>
  <c r="I5410" i="45"/>
  <c r="I5406" i="45"/>
  <c r="I5402" i="45"/>
  <c r="I5398" i="45"/>
  <c r="I5394" i="45"/>
  <c r="I5390" i="45"/>
  <c r="I5386" i="45"/>
  <c r="I5382" i="45"/>
  <c r="I5378" i="45"/>
  <c r="I5374" i="45"/>
  <c r="I5370" i="45"/>
  <c r="I5366" i="45"/>
  <c r="I5362" i="45"/>
  <c r="I5358" i="45"/>
  <c r="I5354" i="45"/>
  <c r="I5350" i="45"/>
  <c r="I5346" i="45"/>
  <c r="I5342" i="45"/>
  <c r="I5338" i="45"/>
  <c r="I5334" i="45"/>
  <c r="I5330" i="45"/>
  <c r="I5326" i="45"/>
  <c r="I5322" i="45"/>
  <c r="I5318" i="45"/>
  <c r="I5314" i="45"/>
  <c r="I5310" i="45"/>
  <c r="I5306" i="45"/>
  <c r="I5302" i="45"/>
  <c r="I5298" i="45"/>
  <c r="I5294" i="45"/>
  <c r="I5290" i="45"/>
  <c r="I5286" i="45"/>
  <c r="I5282" i="45"/>
  <c r="I5278" i="45"/>
  <c r="I5274" i="45"/>
  <c r="I5270" i="45"/>
  <c r="I5266" i="45"/>
  <c r="I5262" i="45"/>
  <c r="I5258" i="45"/>
  <c r="I5254" i="45"/>
  <c r="I5250" i="45"/>
  <c r="I5246" i="45"/>
  <c r="I5242" i="45"/>
  <c r="I5238" i="45"/>
  <c r="I5234" i="45"/>
  <c r="I5230" i="45"/>
  <c r="I5226" i="45"/>
  <c r="I5222" i="45"/>
  <c r="I5218" i="45"/>
  <c r="I5214" i="45"/>
  <c r="I5210" i="45"/>
  <c r="I5206" i="45"/>
  <c r="I5202" i="45"/>
  <c r="I5198" i="45"/>
  <c r="I5194" i="45"/>
  <c r="I5190" i="45"/>
  <c r="I5186" i="45"/>
  <c r="I5182" i="45"/>
  <c r="I5178" i="45"/>
  <c r="I5174" i="45"/>
  <c r="I5170" i="45"/>
  <c r="I5166" i="45"/>
  <c r="I5162" i="45"/>
  <c r="I5158" i="45"/>
  <c r="I5154" i="45"/>
  <c r="I5150" i="45"/>
  <c r="I5146" i="45"/>
  <c r="I5142" i="45"/>
  <c r="I5138" i="45"/>
  <c r="I5134" i="45"/>
  <c r="I5130" i="45"/>
  <c r="I5126" i="45"/>
  <c r="I5122" i="45"/>
  <c r="I5118" i="45"/>
  <c r="I5114" i="45"/>
  <c r="I5110" i="45"/>
  <c r="I5106" i="45"/>
  <c r="I5102" i="45"/>
  <c r="I5098" i="45"/>
  <c r="I5094" i="45"/>
  <c r="I5090" i="45"/>
  <c r="I5086" i="45"/>
  <c r="I5082" i="45"/>
  <c r="I5078" i="45"/>
  <c r="I5074" i="45"/>
  <c r="I5070" i="45"/>
  <c r="I5066" i="45"/>
  <c r="I5062" i="45"/>
  <c r="I5058" i="45"/>
  <c r="I5054" i="45"/>
  <c r="I5050" i="45"/>
  <c r="I5046" i="45"/>
  <c r="I5042" i="45"/>
  <c r="I5038" i="45"/>
  <c r="I5034" i="45"/>
  <c r="I5030" i="45"/>
  <c r="I5026" i="45"/>
  <c r="I5022" i="45"/>
  <c r="I5018" i="45"/>
  <c r="I5014" i="45"/>
  <c r="I5010" i="45"/>
  <c r="I5006" i="45"/>
  <c r="I5002" i="45"/>
  <c r="I4998" i="45"/>
  <c r="I4994" i="45"/>
  <c r="I4990" i="45"/>
  <c r="I4986" i="45"/>
  <c r="I4982" i="45"/>
  <c r="I4978" i="45"/>
  <c r="I4974" i="45"/>
  <c r="I4970" i="45"/>
  <c r="I4966" i="45"/>
  <c r="I4962" i="45"/>
  <c r="I4958" i="45"/>
  <c r="I4954" i="45"/>
  <c r="I4950" i="45"/>
  <c r="I4946" i="45"/>
  <c r="I4942" i="45"/>
  <c r="I4938" i="45"/>
  <c r="I4934" i="45"/>
  <c r="I4930" i="45"/>
  <c r="I4926" i="45"/>
  <c r="I4922" i="45"/>
  <c r="I4918" i="45"/>
  <c r="I4914" i="45"/>
  <c r="I4910" i="45"/>
  <c r="I4906" i="45"/>
  <c r="I4902" i="45"/>
  <c r="I4898" i="45"/>
  <c r="I4894" i="45"/>
  <c r="I4890" i="45"/>
  <c r="I4886" i="45"/>
  <c r="I6976" i="45"/>
  <c r="I6960" i="45"/>
  <c r="I6944" i="45"/>
  <c r="I6928" i="45"/>
  <c r="I6912" i="45"/>
  <c r="I6896" i="45"/>
  <c r="I6880" i="45"/>
  <c r="I6864" i="45"/>
  <c r="I6848" i="45"/>
  <c r="I6832" i="45"/>
  <c r="I6816" i="45"/>
  <c r="I6800" i="45"/>
  <c r="I6784" i="45"/>
  <c r="I6768" i="45"/>
  <c r="I6752" i="45"/>
  <c r="I6736" i="45"/>
  <c r="I6720" i="45"/>
  <c r="I6704" i="45"/>
  <c r="I6688" i="45"/>
  <c r="I6672" i="45"/>
  <c r="I6656" i="45"/>
  <c r="I6640" i="45"/>
  <c r="I6624" i="45"/>
  <c r="I6608" i="45"/>
  <c r="I6592" i="45"/>
  <c r="I6576" i="45"/>
  <c r="I6563" i="45"/>
  <c r="I6555" i="45"/>
  <c r="I6547" i="45"/>
  <c r="I6539" i="45"/>
  <c r="I6531" i="45"/>
  <c r="I6523" i="45"/>
  <c r="I6519" i="45"/>
  <c r="I6515" i="45"/>
  <c r="I6511" i="45"/>
  <c r="I6507" i="45"/>
  <c r="I6503" i="45"/>
  <c r="I6499" i="45"/>
  <c r="I6495" i="45"/>
  <c r="I6491" i="45"/>
  <c r="I6487" i="45"/>
  <c r="I6483" i="45"/>
  <c r="I6479" i="45"/>
  <c r="I6475" i="45"/>
  <c r="I6471" i="45"/>
  <c r="I6467" i="45"/>
  <c r="I6463" i="45"/>
  <c r="I6459" i="45"/>
  <c r="I6455" i="45"/>
  <c r="I6451" i="45"/>
  <c r="I6447" i="45"/>
  <c r="I6443" i="45"/>
  <c r="I6439" i="45"/>
  <c r="I6435" i="45"/>
  <c r="I6431" i="45"/>
  <c r="I6427" i="45"/>
  <c r="I6423" i="45"/>
  <c r="I6419" i="45"/>
  <c r="I6415" i="45"/>
  <c r="I6411" i="45"/>
  <c r="I6407" i="45"/>
  <c r="I6403" i="45"/>
  <c r="I6399" i="45"/>
  <c r="I6395" i="45"/>
  <c r="I6391" i="45"/>
  <c r="I6387" i="45"/>
  <c r="I6383" i="45"/>
  <c r="I6379" i="45"/>
  <c r="I6375" i="45"/>
  <c r="I6371" i="45"/>
  <c r="I6367" i="45"/>
  <c r="I6363" i="45"/>
  <c r="I6359" i="45"/>
  <c r="I6355" i="45"/>
  <c r="I6351" i="45"/>
  <c r="I6347" i="45"/>
  <c r="I6343" i="45"/>
  <c r="I6339" i="45"/>
  <c r="I6335" i="45"/>
  <c r="I6331" i="45"/>
  <c r="I6327" i="45"/>
  <c r="I6323" i="45"/>
  <c r="I6319" i="45"/>
  <c r="I6315" i="45"/>
  <c r="I6311" i="45"/>
  <c r="I6307" i="45"/>
  <c r="I6303" i="45"/>
  <c r="I6299" i="45"/>
  <c r="I6295" i="45"/>
  <c r="I6291" i="45"/>
  <c r="I6287" i="45"/>
  <c r="I6283" i="45"/>
  <c r="I6279" i="45"/>
  <c r="I6275" i="45"/>
  <c r="I6271" i="45"/>
  <c r="I6267" i="45"/>
  <c r="I6263" i="45"/>
  <c r="I6259" i="45"/>
  <c r="I6255" i="45"/>
  <c r="I6251" i="45"/>
  <c r="I6247" i="45"/>
  <c r="I6243" i="45"/>
  <c r="I6239" i="45"/>
  <c r="I6235" i="45"/>
  <c r="I6231" i="45"/>
  <c r="I6227" i="45"/>
  <c r="I6223" i="45"/>
  <c r="I6219" i="45"/>
  <c r="I6215" i="45"/>
  <c r="I6211" i="45"/>
  <c r="I6207" i="45"/>
  <c r="I6203" i="45"/>
  <c r="I6199" i="45"/>
  <c r="I6195" i="45"/>
  <c r="I6191" i="45"/>
  <c r="I6187" i="45"/>
  <c r="I6183" i="45"/>
  <c r="I6179" i="45"/>
  <c r="I6175" i="45"/>
  <c r="I6171" i="45"/>
  <c r="I6167" i="45"/>
  <c r="I6163" i="45"/>
  <c r="I6159" i="45"/>
  <c r="I6155" i="45"/>
  <c r="I6151" i="45"/>
  <c r="I6147" i="45"/>
  <c r="I6143" i="45"/>
  <c r="I6139" i="45"/>
  <c r="I6135" i="45"/>
  <c r="I6131" i="45"/>
  <c r="I6127" i="45"/>
  <c r="I6123" i="45"/>
  <c r="I6119" i="45"/>
  <c r="I6115" i="45"/>
  <c r="I6111" i="45"/>
  <c r="I6107" i="45"/>
  <c r="I6103" i="45"/>
  <c r="I6099" i="45"/>
  <c r="I6095" i="45"/>
  <c r="I6091" i="45"/>
  <c r="I6087" i="45"/>
  <c r="I6083" i="45"/>
  <c r="I6079" i="45"/>
  <c r="I6075" i="45"/>
  <c r="I6071" i="45"/>
  <c r="I6067" i="45"/>
  <c r="I6063" i="45"/>
  <c r="I6059" i="45"/>
  <c r="I6055" i="45"/>
  <c r="I6051" i="45"/>
  <c r="I6047" i="45"/>
  <c r="I6043" i="45"/>
  <c r="I6039" i="45"/>
  <c r="I6035" i="45"/>
  <c r="I6031" i="45"/>
  <c r="I6027" i="45"/>
  <c r="I6023" i="45"/>
  <c r="I6019" i="45"/>
  <c r="I6015" i="45"/>
  <c r="I6011" i="45"/>
  <c r="I6007" i="45"/>
  <c r="I6003" i="45"/>
  <c r="I5999" i="45"/>
  <c r="I5995" i="45"/>
  <c r="I5991" i="45"/>
  <c r="I5987" i="45"/>
  <c r="I5983" i="45"/>
  <c r="I5979" i="45"/>
  <c r="I5975" i="45"/>
  <c r="I5971" i="45"/>
  <c r="I5967" i="45"/>
  <c r="I5963" i="45"/>
  <c r="I5959" i="45"/>
  <c r="I5955" i="45"/>
  <c r="I5951" i="45"/>
  <c r="I5947" i="45"/>
  <c r="I5943" i="45"/>
  <c r="I5939" i="45"/>
  <c r="I5935" i="45"/>
  <c r="I5931" i="45"/>
  <c r="I5927" i="45"/>
  <c r="I5923" i="45"/>
  <c r="I5919" i="45"/>
  <c r="I5915" i="45"/>
  <c r="I5911" i="45"/>
  <c r="I5907" i="45"/>
  <c r="I5903" i="45"/>
  <c r="I5899" i="45"/>
  <c r="I5895" i="45"/>
  <c r="I5891" i="45"/>
  <c r="I5887" i="45"/>
  <c r="I5883" i="45"/>
  <c r="I5879" i="45"/>
  <c r="I5875" i="45"/>
  <c r="I5871" i="45"/>
  <c r="I5867" i="45"/>
  <c r="I5863" i="45"/>
  <c r="I5859" i="45"/>
  <c r="I5855" i="45"/>
  <c r="I5851" i="45"/>
  <c r="I5847" i="45"/>
  <c r="I5843" i="45"/>
  <c r="I5839" i="45"/>
  <c r="I5835" i="45"/>
  <c r="I5831" i="45"/>
  <c r="I5827" i="45"/>
  <c r="I5823" i="45"/>
  <c r="I5819" i="45"/>
  <c r="I5815" i="45"/>
  <c r="I5811" i="45"/>
  <c r="I5807" i="45"/>
  <c r="I5803" i="45"/>
  <c r="I5799" i="45"/>
  <c r="I5795" i="45"/>
  <c r="I5791" i="45"/>
  <c r="I5787" i="45"/>
  <c r="I5783" i="45"/>
  <c r="I5779" i="45"/>
  <c r="I5775" i="45"/>
  <c r="I5771" i="45"/>
  <c r="I5767" i="45"/>
  <c r="I5763" i="45"/>
  <c r="I5759" i="45"/>
  <c r="I5755" i="45"/>
  <c r="I5751" i="45"/>
  <c r="I5747" i="45"/>
  <c r="I5743" i="45"/>
  <c r="I5739" i="45"/>
  <c r="I5735" i="45"/>
  <c r="I5731" i="45"/>
  <c r="I5727" i="45"/>
  <c r="I5723" i="45"/>
  <c r="I5719" i="45"/>
  <c r="I5715" i="45"/>
  <c r="I5711" i="45"/>
  <c r="I5707" i="45"/>
  <c r="I5703" i="45"/>
  <c r="I5699" i="45"/>
  <c r="I5695" i="45"/>
  <c r="I5691" i="45"/>
  <c r="I5687" i="45"/>
  <c r="I5683" i="45"/>
  <c r="I5679" i="45"/>
  <c r="I5675" i="45"/>
  <c r="I5671" i="45"/>
  <c r="I5667" i="45"/>
  <c r="I5663" i="45"/>
  <c r="I5659" i="45"/>
  <c r="I5655" i="45"/>
  <c r="I5651" i="45"/>
  <c r="I5647" i="45"/>
  <c r="I5643" i="45"/>
  <c r="I5639" i="45"/>
  <c r="I5635" i="45"/>
  <c r="I5631" i="45"/>
  <c r="I5627" i="45"/>
  <c r="I5623" i="45"/>
  <c r="I5619" i="45"/>
  <c r="I5615" i="45"/>
  <c r="I5611" i="45"/>
  <c r="I5607" i="45"/>
  <c r="I5603" i="45"/>
  <c r="I5599" i="45"/>
  <c r="I5595" i="45"/>
  <c r="I5591" i="45"/>
  <c r="I5587" i="45"/>
  <c r="I5583" i="45"/>
  <c r="I5579" i="45"/>
  <c r="I5575" i="45"/>
  <c r="I5571" i="45"/>
  <c r="I5567" i="45"/>
  <c r="I5563" i="45"/>
  <c r="I5559" i="45"/>
  <c r="I5555" i="45"/>
  <c r="I5551" i="45"/>
  <c r="I5547" i="45"/>
  <c r="I5543" i="45"/>
  <c r="I5539" i="45"/>
  <c r="I5535" i="45"/>
  <c r="I5531" i="45"/>
  <c r="I5527" i="45"/>
  <c r="I5523" i="45"/>
  <c r="I5519" i="45"/>
  <c r="I5515" i="45"/>
  <c r="I5511" i="45"/>
  <c r="I5507" i="45"/>
  <c r="I5503" i="45"/>
  <c r="I5499" i="45"/>
  <c r="I5495" i="45"/>
  <c r="I5491" i="45"/>
  <c r="I5487" i="45"/>
  <c r="I5483" i="45"/>
  <c r="I5479" i="45"/>
  <c r="I5475" i="45"/>
  <c r="I5471" i="45"/>
  <c r="I5467" i="45"/>
  <c r="I5463" i="45"/>
  <c r="I5459" i="45"/>
  <c r="I5455" i="45"/>
  <c r="I5451" i="45"/>
  <c r="I5447" i="45"/>
  <c r="I5443" i="45"/>
  <c r="I5439" i="45"/>
  <c r="I5435" i="45"/>
  <c r="I5431" i="45"/>
  <c r="I5427" i="45"/>
  <c r="I5423" i="45"/>
  <c r="I5419" i="45"/>
  <c r="I5415" i="45"/>
  <c r="I5411" i="45"/>
  <c r="I5407" i="45"/>
  <c r="I5403" i="45"/>
  <c r="I5399" i="45"/>
  <c r="I5395" i="45"/>
  <c r="I5391" i="45"/>
  <c r="I5387" i="45"/>
  <c r="I5383" i="45"/>
  <c r="I5379" i="45"/>
  <c r="I5375" i="45"/>
  <c r="I5371" i="45"/>
  <c r="I5367" i="45"/>
  <c r="I5363" i="45"/>
  <c r="I5359" i="45"/>
  <c r="I5355" i="45"/>
  <c r="I5351" i="45"/>
  <c r="I5347" i="45"/>
  <c r="I5343" i="45"/>
  <c r="I5339" i="45"/>
  <c r="I5335" i="45"/>
  <c r="I5331" i="45"/>
  <c r="I5327" i="45"/>
  <c r="I5323" i="45"/>
  <c r="I5319" i="45"/>
  <c r="I5315" i="45"/>
  <c r="I5311" i="45"/>
  <c r="I5307" i="45"/>
  <c r="I5303" i="45"/>
  <c r="I5299" i="45"/>
  <c r="I5295" i="45"/>
  <c r="I5291" i="45"/>
  <c r="I5287" i="45"/>
  <c r="I5283" i="45"/>
  <c r="I5279" i="45"/>
  <c r="I5275" i="45"/>
  <c r="I5271" i="45"/>
  <c r="I5267" i="45"/>
  <c r="I5263" i="45"/>
  <c r="I5259" i="45"/>
  <c r="I5255" i="45"/>
  <c r="I5251" i="45"/>
  <c r="I5247" i="45"/>
  <c r="I5243" i="45"/>
  <c r="I5239" i="45"/>
  <c r="I5235" i="45"/>
  <c r="I5231" i="45"/>
  <c r="I5227" i="45"/>
  <c r="I5223" i="45"/>
  <c r="I5219" i="45"/>
  <c r="I5215" i="45"/>
  <c r="I5211" i="45"/>
  <c r="I5207" i="45"/>
  <c r="I5203" i="45"/>
  <c r="I5199" i="45"/>
  <c r="I5195" i="45"/>
  <c r="I5191" i="45"/>
  <c r="I5187" i="45"/>
  <c r="I5183" i="45"/>
  <c r="I5179" i="45"/>
  <c r="I5175" i="45"/>
  <c r="I5171" i="45"/>
  <c r="I5167" i="45"/>
  <c r="I5163" i="45"/>
  <c r="I5159" i="45"/>
  <c r="I5155" i="45"/>
  <c r="I5151" i="45"/>
  <c r="I5147" i="45"/>
  <c r="I5143" i="45"/>
  <c r="I5139" i="45"/>
  <c r="I5135" i="45"/>
  <c r="I5131" i="45"/>
  <c r="I5127" i="45"/>
  <c r="I5123" i="45"/>
  <c r="I5119" i="45"/>
  <c r="I5115" i="45"/>
  <c r="I5111" i="45"/>
  <c r="I5107" i="45"/>
  <c r="I5103" i="45"/>
  <c r="I5099" i="45"/>
  <c r="I5095" i="45"/>
  <c r="I5091" i="45"/>
  <c r="I5087" i="45"/>
  <c r="I5083" i="45"/>
  <c r="I5079" i="45"/>
  <c r="I5075" i="45"/>
  <c r="I5071" i="45"/>
  <c r="I5067" i="45"/>
  <c r="I5063" i="45"/>
  <c r="I5059" i="45"/>
  <c r="I5055" i="45"/>
  <c r="I5051" i="45"/>
  <c r="I5047" i="45"/>
  <c r="I5043" i="45"/>
  <c r="I5039" i="45"/>
  <c r="I5035" i="45"/>
  <c r="I5031" i="45"/>
  <c r="I5027" i="45"/>
  <c r="I5023" i="45"/>
  <c r="I5019" i="45"/>
  <c r="I5015" i="45"/>
  <c r="I5011" i="45"/>
  <c r="I5007" i="45"/>
  <c r="I5003" i="45"/>
  <c r="I4999" i="45"/>
  <c r="I4995" i="45"/>
  <c r="I4991" i="45"/>
  <c r="I4987" i="45"/>
  <c r="I4983" i="45"/>
  <c r="I4979" i="45"/>
  <c r="I4975" i="45"/>
  <c r="I4971" i="45"/>
  <c r="I4967" i="45"/>
  <c r="I4963" i="45"/>
  <c r="I4959" i="45"/>
  <c r="I4955" i="45"/>
  <c r="I4951" i="45"/>
  <c r="I4947" i="45"/>
  <c r="I4943" i="45"/>
  <c r="I4939" i="45"/>
  <c r="I4935" i="45"/>
  <c r="I4931" i="45"/>
  <c r="I4927" i="45"/>
  <c r="I4923" i="45"/>
  <c r="I4919" i="45"/>
  <c r="I4915" i="45"/>
  <c r="I4911" i="45"/>
  <c r="I4907" i="45"/>
  <c r="I4903" i="45"/>
  <c r="I4899" i="45"/>
  <c r="I4895" i="45"/>
  <c r="I4891" i="45"/>
  <c r="I4887" i="45"/>
  <c r="I4883" i="45"/>
  <c r="I4879" i="45"/>
  <c r="I4875" i="45"/>
  <c r="I4871" i="45"/>
  <c r="I4867" i="45"/>
  <c r="I4863" i="45"/>
  <c r="I4859" i="45"/>
  <c r="I4855" i="45"/>
  <c r="I4851" i="45"/>
  <c r="I4847" i="45"/>
  <c r="I4843" i="45"/>
  <c r="I4839" i="45"/>
  <c r="I4835" i="45"/>
  <c r="I4831" i="45"/>
  <c r="I6980" i="45"/>
  <c r="I6964" i="45"/>
  <c r="I6948" i="45"/>
  <c r="I6932" i="45"/>
  <c r="I6916" i="45"/>
  <c r="I6900" i="45"/>
  <c r="I6884" i="45"/>
  <c r="I6868" i="45"/>
  <c r="I6852" i="45"/>
  <c r="I6836" i="45"/>
  <c r="I6820" i="45"/>
  <c r="I6804" i="45"/>
  <c r="I6788" i="45"/>
  <c r="I6772" i="45"/>
  <c r="I6756" i="45"/>
  <c r="I6740" i="45"/>
  <c r="I6724" i="45"/>
  <c r="I6708" i="45"/>
  <c r="I6692" i="45"/>
  <c r="I6676" i="45"/>
  <c r="I6660" i="45"/>
  <c r="I6644" i="45"/>
  <c r="I6628" i="45"/>
  <c r="I6612" i="45"/>
  <c r="I6596" i="45"/>
  <c r="I6580" i="45"/>
  <c r="I6560" i="45"/>
  <c r="I6552" i="45"/>
  <c r="I6544" i="45"/>
  <c r="I6536" i="45"/>
  <c r="I6528" i="45"/>
  <c r="I6520" i="45"/>
  <c r="I6516" i="45"/>
  <c r="I6512" i="45"/>
  <c r="I6508" i="45"/>
  <c r="I6504" i="45"/>
  <c r="I6500" i="45"/>
  <c r="I6496" i="45"/>
  <c r="I6492" i="45"/>
  <c r="I6488" i="45"/>
  <c r="I6484" i="45"/>
  <c r="I6480" i="45"/>
  <c r="I6476" i="45"/>
  <c r="I6472" i="45"/>
  <c r="I6468" i="45"/>
  <c r="I6464" i="45"/>
  <c r="I6460" i="45"/>
  <c r="I6456" i="45"/>
  <c r="I6452" i="45"/>
  <c r="I6448" i="45"/>
  <c r="I6444" i="45"/>
  <c r="I6440" i="45"/>
  <c r="I6436" i="45"/>
  <c r="I6432" i="45"/>
  <c r="I6428" i="45"/>
  <c r="I6424" i="45"/>
  <c r="I6420" i="45"/>
  <c r="I6416" i="45"/>
  <c r="I6412" i="45"/>
  <c r="I6408" i="45"/>
  <c r="I6404" i="45"/>
  <c r="I6400" i="45"/>
  <c r="I6396" i="45"/>
  <c r="I6392" i="45"/>
  <c r="I6388" i="45"/>
  <c r="I6384" i="45"/>
  <c r="I6380" i="45"/>
  <c r="I6376" i="45"/>
  <c r="I6372" i="45"/>
  <c r="I6368" i="45"/>
  <c r="I6364" i="45"/>
  <c r="I6360" i="45"/>
  <c r="I6356" i="45"/>
  <c r="I6352" i="45"/>
  <c r="I6348" i="45"/>
  <c r="I6344" i="45"/>
  <c r="I6340" i="45"/>
  <c r="I6336" i="45"/>
  <c r="I6332" i="45"/>
  <c r="I6328" i="45"/>
  <c r="I6324" i="45"/>
  <c r="I6320" i="45"/>
  <c r="I6316" i="45"/>
  <c r="I6312" i="45"/>
  <c r="I6308" i="45"/>
  <c r="I6304" i="45"/>
  <c r="I6300" i="45"/>
  <c r="I6296" i="45"/>
  <c r="I6292" i="45"/>
  <c r="I6288" i="45"/>
  <c r="I6284" i="45"/>
  <c r="I6280" i="45"/>
  <c r="I6276" i="45"/>
  <c r="I6272" i="45"/>
  <c r="I6268" i="45"/>
  <c r="I6264" i="45"/>
  <c r="I6260" i="45"/>
  <c r="I6256" i="45"/>
  <c r="I6252" i="45"/>
  <c r="I6248" i="45"/>
  <c r="I6244" i="45"/>
  <c r="I6240" i="45"/>
  <c r="I6236" i="45"/>
  <c r="I6232" i="45"/>
  <c r="I6228" i="45"/>
  <c r="I6224" i="45"/>
  <c r="I6220" i="45"/>
  <c r="I6216" i="45"/>
  <c r="I6212" i="45"/>
  <c r="I6208" i="45"/>
  <c r="I6204" i="45"/>
  <c r="I6200" i="45"/>
  <c r="I6196" i="45"/>
  <c r="I6192" i="45"/>
  <c r="I6188" i="45"/>
  <c r="I6184" i="45"/>
  <c r="I6180" i="45"/>
  <c r="I6176" i="45"/>
  <c r="I6172" i="45"/>
  <c r="I6168" i="45"/>
  <c r="I6164" i="45"/>
  <c r="I6160" i="45"/>
  <c r="I6156" i="45"/>
  <c r="I6152" i="45"/>
  <c r="I6148" i="45"/>
  <c r="I6144" i="45"/>
  <c r="I6140" i="45"/>
  <c r="I6136" i="45"/>
  <c r="I6132" i="45"/>
  <c r="I6128" i="45"/>
  <c r="I6124" i="45"/>
  <c r="I6120" i="45"/>
  <c r="I6116" i="45"/>
  <c r="I6112" i="45"/>
  <c r="I6108" i="45"/>
  <c r="I6104" i="45"/>
  <c r="I6100" i="45"/>
  <c r="I6096" i="45"/>
  <c r="I6092" i="45"/>
  <c r="I6088" i="45"/>
  <c r="I6084" i="45"/>
  <c r="I6080" i="45"/>
  <c r="I6076" i="45"/>
  <c r="I6072" i="45"/>
  <c r="I6068" i="45"/>
  <c r="I6064" i="45"/>
  <c r="I6060" i="45"/>
  <c r="I6056" i="45"/>
  <c r="I6052" i="45"/>
  <c r="I6048" i="45"/>
  <c r="I6044" i="45"/>
  <c r="I6040" i="45"/>
  <c r="I6036" i="45"/>
  <c r="I6032" i="45"/>
  <c r="I6028" i="45"/>
  <c r="I6024" i="45"/>
  <c r="I6020" i="45"/>
  <c r="I6016" i="45"/>
  <c r="I6012" i="45"/>
  <c r="I6008" i="45"/>
  <c r="I6004" i="45"/>
  <c r="I6000" i="45"/>
  <c r="I5996" i="45"/>
  <c r="I5992" i="45"/>
  <c r="I5988" i="45"/>
  <c r="I5984" i="45"/>
  <c r="I5980" i="45"/>
  <c r="I5976" i="45"/>
  <c r="I5972" i="45"/>
  <c r="I5968" i="45"/>
  <c r="I5964" i="45"/>
  <c r="I5960" i="45"/>
  <c r="I5956" i="45"/>
  <c r="I5952" i="45"/>
  <c r="I5948" i="45"/>
  <c r="I5944" i="45"/>
  <c r="I5940" i="45"/>
  <c r="I5936" i="45"/>
  <c r="I5932" i="45"/>
  <c r="I5928" i="45"/>
  <c r="I5924" i="45"/>
  <c r="I5920" i="45"/>
  <c r="I5916" i="45"/>
  <c r="I5912" i="45"/>
  <c r="I5908" i="45"/>
  <c r="I5904" i="45"/>
  <c r="I5900" i="45"/>
  <c r="I5896" i="45"/>
  <c r="I5892" i="45"/>
  <c r="I5888" i="45"/>
  <c r="I5884" i="45"/>
  <c r="I5880" i="45"/>
  <c r="I5876" i="45"/>
  <c r="I5872" i="45"/>
  <c r="I5868" i="45"/>
  <c r="I5864" i="45"/>
  <c r="I5860" i="45"/>
  <c r="I5856" i="45"/>
  <c r="I5852" i="45"/>
  <c r="I5848" i="45"/>
  <c r="I5844" i="45"/>
  <c r="I5840" i="45"/>
  <c r="I5836" i="45"/>
  <c r="I5832" i="45"/>
  <c r="I5828" i="45"/>
  <c r="I5824" i="45"/>
  <c r="I5820" i="45"/>
  <c r="I5816" i="45"/>
  <c r="I5812" i="45"/>
  <c r="I5808" i="45"/>
  <c r="I5804" i="45"/>
  <c r="I5800" i="45"/>
  <c r="I5796" i="45"/>
  <c r="I5792" i="45"/>
  <c r="I5788" i="45"/>
  <c r="I5784" i="45"/>
  <c r="I5780" i="45"/>
  <c r="I5776" i="45"/>
  <c r="I5772" i="45"/>
  <c r="I5768" i="45"/>
  <c r="I5764" i="45"/>
  <c r="I5760" i="45"/>
  <c r="I5756" i="45"/>
  <c r="I5752" i="45"/>
  <c r="I5748" i="45"/>
  <c r="I5744" i="45"/>
  <c r="I5740" i="45"/>
  <c r="I5736" i="45"/>
  <c r="I5732" i="45"/>
  <c r="I5728" i="45"/>
  <c r="I5724" i="45"/>
  <c r="I5720" i="45"/>
  <c r="I5716" i="45"/>
  <c r="I5712" i="45"/>
  <c r="I5708" i="45"/>
  <c r="I5704" i="45"/>
  <c r="I5700" i="45"/>
  <c r="I5696" i="45"/>
  <c r="I5692" i="45"/>
  <c r="I5688" i="45"/>
  <c r="I5684" i="45"/>
  <c r="I5680" i="45"/>
  <c r="I5676" i="45"/>
  <c r="I5672" i="45"/>
  <c r="I5668" i="45"/>
  <c r="I5664" i="45"/>
  <c r="I5660" i="45"/>
  <c r="I5656" i="45"/>
  <c r="I5652" i="45"/>
  <c r="I5648" i="45"/>
  <c r="I5644" i="45"/>
  <c r="I5640" i="45"/>
  <c r="I5636" i="45"/>
  <c r="I5632" i="45"/>
  <c r="I5628" i="45"/>
  <c r="I5624" i="45"/>
  <c r="I5620" i="45"/>
  <c r="I5616" i="45"/>
  <c r="I5612" i="45"/>
  <c r="I5608" i="45"/>
  <c r="I5604" i="45"/>
  <c r="I5600" i="45"/>
  <c r="I5596" i="45"/>
  <c r="I5592" i="45"/>
  <c r="I5588" i="45"/>
  <c r="I5584" i="45"/>
  <c r="I5580" i="45"/>
  <c r="I5576" i="45"/>
  <c r="I5572" i="45"/>
  <c r="I5568" i="45"/>
  <c r="I5564" i="45"/>
  <c r="I5560" i="45"/>
  <c r="I5556" i="45"/>
  <c r="I5552" i="45"/>
  <c r="I5548" i="45"/>
  <c r="I5544" i="45"/>
  <c r="I5540" i="45"/>
  <c r="I5536" i="45"/>
  <c r="I5532" i="45"/>
  <c r="I5528" i="45"/>
  <c r="I5524" i="45"/>
  <c r="I5520" i="45"/>
  <c r="I5516" i="45"/>
  <c r="I5512" i="45"/>
  <c r="I5508" i="45"/>
  <c r="I5504" i="45"/>
  <c r="I5500" i="45"/>
  <c r="I5496" i="45"/>
  <c r="I5492" i="45"/>
  <c r="I5488" i="45"/>
  <c r="I5484" i="45"/>
  <c r="I5480" i="45"/>
  <c r="I5476" i="45"/>
  <c r="I5472" i="45"/>
  <c r="I5468" i="45"/>
  <c r="I5464" i="45"/>
  <c r="I5460" i="45"/>
  <c r="I5456" i="45"/>
  <c r="I5452" i="45"/>
  <c r="I5448" i="45"/>
  <c r="I5444" i="45"/>
  <c r="I5440" i="45"/>
  <c r="I5436" i="45"/>
  <c r="I5432" i="45"/>
  <c r="I5428" i="45"/>
  <c r="I5424" i="45"/>
  <c r="I5420" i="45"/>
  <c r="I5416" i="45"/>
  <c r="I5412" i="45"/>
  <c r="I5408" i="45"/>
  <c r="I5404" i="45"/>
  <c r="I5400" i="45"/>
  <c r="I5396" i="45"/>
  <c r="I5392" i="45"/>
  <c r="I5388" i="45"/>
  <c r="I5384" i="45"/>
  <c r="I5380" i="45"/>
  <c r="I5376" i="45"/>
  <c r="I5372" i="45"/>
  <c r="I5368" i="45"/>
  <c r="I5364" i="45"/>
  <c r="I5360" i="45"/>
  <c r="I5356" i="45"/>
  <c r="I5352" i="45"/>
  <c r="I5348" i="45"/>
  <c r="I5344" i="45"/>
  <c r="I5340" i="45"/>
  <c r="I5336" i="45"/>
  <c r="I5332" i="45"/>
  <c r="I5328" i="45"/>
  <c r="I5324" i="45"/>
  <c r="I5320" i="45"/>
  <c r="I5316" i="45"/>
  <c r="I5312" i="45"/>
  <c r="I5308" i="45"/>
  <c r="I5304" i="45"/>
  <c r="I5300" i="45"/>
  <c r="I5296" i="45"/>
  <c r="I5292" i="45"/>
  <c r="I5288" i="45"/>
  <c r="I5284" i="45"/>
  <c r="I5280" i="45"/>
  <c r="I5276" i="45"/>
  <c r="I5272" i="45"/>
  <c r="I5268" i="45"/>
  <c r="I5264" i="45"/>
  <c r="I5260" i="45"/>
  <c r="I5256" i="45"/>
  <c r="I5252" i="45"/>
  <c r="I5248" i="45"/>
  <c r="I5244" i="45"/>
  <c r="I5240" i="45"/>
  <c r="I5236" i="45"/>
  <c r="I5232" i="45"/>
  <c r="I5228" i="45"/>
  <c r="I5224" i="45"/>
  <c r="I5220" i="45"/>
  <c r="I5216" i="45"/>
  <c r="I5212" i="45"/>
  <c r="I5208" i="45"/>
  <c r="I5204" i="45"/>
  <c r="I5200" i="45"/>
  <c r="I5196" i="45"/>
  <c r="I5192" i="45"/>
  <c r="I5188" i="45"/>
  <c r="I5184" i="45"/>
  <c r="I5180" i="45"/>
  <c r="I5176" i="45"/>
  <c r="I5172" i="45"/>
  <c r="I5168" i="45"/>
  <c r="I5164" i="45"/>
  <c r="I5160" i="45"/>
  <c r="I5156" i="45"/>
  <c r="I5152" i="45"/>
  <c r="I5148" i="45"/>
  <c r="I5144" i="45"/>
  <c r="I5140" i="45"/>
  <c r="I5136" i="45"/>
  <c r="I5132" i="45"/>
  <c r="I5128" i="45"/>
  <c r="I5124" i="45"/>
  <c r="I5120" i="45"/>
  <c r="I5116" i="45"/>
  <c r="I5112" i="45"/>
  <c r="I5108" i="45"/>
  <c r="I5104" i="45"/>
  <c r="I5100" i="45"/>
  <c r="I5096" i="45"/>
  <c r="I5092" i="45"/>
  <c r="I5088" i="45"/>
  <c r="I5084" i="45"/>
  <c r="I5080" i="45"/>
  <c r="I5076" i="45"/>
  <c r="I5072" i="45"/>
  <c r="I5068" i="45"/>
  <c r="I5064" i="45"/>
  <c r="I5060" i="45"/>
  <c r="I5056" i="45"/>
  <c r="I5052" i="45"/>
  <c r="I5048" i="45"/>
  <c r="I5044" i="45"/>
  <c r="I5040" i="45"/>
  <c r="I5036" i="45"/>
  <c r="I5032" i="45"/>
  <c r="I5028" i="45"/>
  <c r="I5024" i="45"/>
  <c r="I5020" i="45"/>
  <c r="I5016" i="45"/>
  <c r="I5012" i="45"/>
  <c r="I5008" i="45"/>
  <c r="I5004" i="45"/>
  <c r="I5000" i="45"/>
  <c r="I4996" i="45"/>
  <c r="I4992" i="45"/>
  <c r="I4988" i="45"/>
  <c r="I4984" i="45"/>
  <c r="I4980" i="45"/>
  <c r="I4976" i="45"/>
  <c r="I4972" i="45"/>
  <c r="I4968" i="45"/>
  <c r="I4964" i="45"/>
  <c r="I4960" i="45"/>
  <c r="I4956" i="45"/>
  <c r="I4952" i="45"/>
  <c r="I4948" i="45"/>
  <c r="I4944" i="45"/>
  <c r="I4940" i="45"/>
  <c r="I4936" i="45"/>
  <c r="I4932" i="45"/>
  <c r="I4928" i="45"/>
  <c r="I4924" i="45"/>
  <c r="I4920" i="45"/>
  <c r="I4916" i="45"/>
  <c r="I4912" i="45"/>
  <c r="I4908" i="45"/>
  <c r="I4904" i="45"/>
  <c r="I4900" i="45"/>
  <c r="I4896" i="45"/>
  <c r="I4892" i="45"/>
  <c r="I4888" i="45"/>
  <c r="I4884" i="45"/>
  <c r="I4880" i="45"/>
  <c r="I4876" i="45"/>
  <c r="I4872" i="45"/>
  <c r="I4868" i="45"/>
  <c r="I4864" i="45"/>
  <c r="I4860" i="45"/>
  <c r="I4856" i="45"/>
  <c r="I4852" i="45"/>
  <c r="I4848" i="45"/>
  <c r="I4844" i="45"/>
  <c r="I4840" i="45"/>
  <c r="I4836" i="45"/>
  <c r="I4832" i="45"/>
  <c r="I6984" i="45"/>
  <c r="I6968" i="45"/>
  <c r="I6952" i="45"/>
  <c r="I6936" i="45"/>
  <c r="I6920" i="45"/>
  <c r="I6904" i="45"/>
  <c r="I6888" i="45"/>
  <c r="I6872" i="45"/>
  <c r="I6856" i="45"/>
  <c r="I6840" i="45"/>
  <c r="I6824" i="45"/>
  <c r="I6808" i="45"/>
  <c r="I6792" i="45"/>
  <c r="I6776" i="45"/>
  <c r="I6760" i="45"/>
  <c r="I6744" i="45"/>
  <c r="I6728" i="45"/>
  <c r="I6712" i="45"/>
  <c r="I6696" i="45"/>
  <c r="I6680" i="45"/>
  <c r="I6664" i="45"/>
  <c r="I6648" i="45"/>
  <c r="I6632" i="45"/>
  <c r="I6616" i="45"/>
  <c r="I6600" i="45"/>
  <c r="I6584" i="45"/>
  <c r="I6568" i="45"/>
  <c r="I6559" i="45"/>
  <c r="I6551" i="45"/>
  <c r="I6543" i="45"/>
  <c r="I6535" i="45"/>
  <c r="I6527" i="45"/>
  <c r="I6517" i="45"/>
  <c r="I6513" i="45"/>
  <c r="I6509" i="45"/>
  <c r="I6505" i="45"/>
  <c r="I6501" i="45"/>
  <c r="I6497" i="45"/>
  <c r="I6493" i="45"/>
  <c r="I6489" i="45"/>
  <c r="I6485" i="45"/>
  <c r="I6481" i="45"/>
  <c r="I6477" i="45"/>
  <c r="I6473" i="45"/>
  <c r="I6469" i="45"/>
  <c r="I6465" i="45"/>
  <c r="I6461" i="45"/>
  <c r="I6457" i="45"/>
  <c r="I6453" i="45"/>
  <c r="I6449" i="45"/>
  <c r="I6445" i="45"/>
  <c r="I6441" i="45"/>
  <c r="I6437" i="45"/>
  <c r="I6433" i="45"/>
  <c r="I6429" i="45"/>
  <c r="I6425" i="45"/>
  <c r="I6421" i="45"/>
  <c r="I6417" i="45"/>
  <c r="I6413" i="45"/>
  <c r="I6409" i="45"/>
  <c r="I6405" i="45"/>
  <c r="I6401" i="45"/>
  <c r="I6397" i="45"/>
  <c r="I6393" i="45"/>
  <c r="I6389" i="45"/>
  <c r="I6385" i="45"/>
  <c r="I6381" i="45"/>
  <c r="I6377" i="45"/>
  <c r="I6373" i="45"/>
  <c r="I6369" i="45"/>
  <c r="I6365" i="45"/>
  <c r="I6361" i="45"/>
  <c r="I6357" i="45"/>
  <c r="I6353" i="45"/>
  <c r="I6349" i="45"/>
  <c r="I6345" i="45"/>
  <c r="I6341" i="45"/>
  <c r="I6337" i="45"/>
  <c r="I6333" i="45"/>
  <c r="I6329" i="45"/>
  <c r="I6325" i="45"/>
  <c r="I6321" i="45"/>
  <c r="I6317" i="45"/>
  <c r="I6313" i="45"/>
  <c r="I6309" i="45"/>
  <c r="I6305" i="45"/>
  <c r="I6301" i="45"/>
  <c r="I6297" i="45"/>
  <c r="I6293" i="45"/>
  <c r="I6289" i="45"/>
  <c r="I6285" i="45"/>
  <c r="I6281" i="45"/>
  <c r="I6277" i="45"/>
  <c r="I6273" i="45"/>
  <c r="I6269" i="45"/>
  <c r="I6265" i="45"/>
  <c r="I6261" i="45"/>
  <c r="I6257" i="45"/>
  <c r="I6253" i="45"/>
  <c r="I6249" i="45"/>
  <c r="I6245" i="45"/>
  <c r="I6241" i="45"/>
  <c r="I6237" i="45"/>
  <c r="I6233" i="45"/>
  <c r="I6229" i="45"/>
  <c r="I6225" i="45"/>
  <c r="I6221" i="45"/>
  <c r="I6217" i="45"/>
  <c r="I6213" i="45"/>
  <c r="I6209" i="45"/>
  <c r="I6205" i="45"/>
  <c r="I6201" i="45"/>
  <c r="I6197" i="45"/>
  <c r="I6193" i="45"/>
  <c r="I6189" i="45"/>
  <c r="I6185" i="45"/>
  <c r="I6181" i="45"/>
  <c r="I6177" i="45"/>
  <c r="I6173" i="45"/>
  <c r="I6169" i="45"/>
  <c r="I6165" i="45"/>
  <c r="I6161" i="45"/>
  <c r="I6157" i="45"/>
  <c r="I6153" i="45"/>
  <c r="I6149" i="45"/>
  <c r="I6145" i="45"/>
  <c r="I6141" i="45"/>
  <c r="I6137" i="45"/>
  <c r="I6133" i="45"/>
  <c r="I6129" i="45"/>
  <c r="I6125" i="45"/>
  <c r="I6121" i="45"/>
  <c r="I6117" i="45"/>
  <c r="I6113" i="45"/>
  <c r="I6109" i="45"/>
  <c r="I6105" i="45"/>
  <c r="I6101" i="45"/>
  <c r="I6097" i="45"/>
  <c r="I6093" i="45"/>
  <c r="I6089" i="45"/>
  <c r="I6085" i="45"/>
  <c r="I6081" i="45"/>
  <c r="I6077" i="45"/>
  <c r="I6073" i="45"/>
  <c r="I6069" i="45"/>
  <c r="I6065" i="45"/>
  <c r="I6061" i="45"/>
  <c r="I6057" i="45"/>
  <c r="I6053" i="45"/>
  <c r="I6049" i="45"/>
  <c r="I6045" i="45"/>
  <c r="I6041" i="45"/>
  <c r="I6037" i="45"/>
  <c r="I6033" i="45"/>
  <c r="I6029" i="45"/>
  <c r="I6025" i="45"/>
  <c r="I6021" i="45"/>
  <c r="I6017" i="45"/>
  <c r="I6013" i="45"/>
  <c r="I6009" i="45"/>
  <c r="I6005" i="45"/>
  <c r="I6001" i="45"/>
  <c r="I5997" i="45"/>
  <c r="I5993" i="45"/>
  <c r="I5989" i="45"/>
  <c r="I5985" i="45"/>
  <c r="I5981" i="45"/>
  <c r="I5977" i="45"/>
  <c r="I5973" i="45"/>
  <c r="I5969" i="45"/>
  <c r="I5965" i="45"/>
  <c r="I5961" i="45"/>
  <c r="I5957" i="45"/>
  <c r="I5953" i="45"/>
  <c r="I5949" i="45"/>
  <c r="I5945" i="45"/>
  <c r="I5941" i="45"/>
  <c r="I5937" i="45"/>
  <c r="I5933" i="45"/>
  <c r="I5929" i="45"/>
  <c r="I5925" i="45"/>
  <c r="I5921" i="45"/>
  <c r="I5917" i="45"/>
  <c r="I5913" i="45"/>
  <c r="I5909" i="45"/>
  <c r="I5905" i="45"/>
  <c r="I5901" i="45"/>
  <c r="I5897" i="45"/>
  <c r="I5893" i="45"/>
  <c r="I5889" i="45"/>
  <c r="I5885" i="45"/>
  <c r="I5881" i="45"/>
  <c r="I5877" i="45"/>
  <c r="I5873" i="45"/>
  <c r="I5869" i="45"/>
  <c r="I5865" i="45"/>
  <c r="I5861" i="45"/>
  <c r="I5857" i="45"/>
  <c r="I5853" i="45"/>
  <c r="I5849" i="45"/>
  <c r="I5845" i="45"/>
  <c r="I5841" i="45"/>
  <c r="I5837" i="45"/>
  <c r="I5833" i="45"/>
  <c r="I5829" i="45"/>
  <c r="I5825" i="45"/>
  <c r="I5821" i="45"/>
  <c r="I5817" i="45"/>
  <c r="I5813" i="45"/>
  <c r="I5809" i="45"/>
  <c r="I5805" i="45"/>
  <c r="I5801" i="45"/>
  <c r="I5797" i="45"/>
  <c r="I5793" i="45"/>
  <c r="I5789" i="45"/>
  <c r="I5785" i="45"/>
  <c r="I5781" i="45"/>
  <c r="I5777" i="45"/>
  <c r="I5773" i="45"/>
  <c r="I5769" i="45"/>
  <c r="I5765" i="45"/>
  <c r="I5761" i="45"/>
  <c r="I5757" i="45"/>
  <c r="I5753" i="45"/>
  <c r="I5749" i="45"/>
  <c r="I5745" i="45"/>
  <c r="I5741" i="45"/>
  <c r="I5737" i="45"/>
  <c r="I5733" i="45"/>
  <c r="I5729" i="45"/>
  <c r="I5725" i="45"/>
  <c r="I5721" i="45"/>
  <c r="I5717" i="45"/>
  <c r="I5713" i="45"/>
  <c r="I5709" i="45"/>
  <c r="I5705" i="45"/>
  <c r="I5701" i="45"/>
  <c r="I5697" i="45"/>
  <c r="I5693" i="45"/>
  <c r="I5689" i="45"/>
  <c r="I5677" i="45"/>
  <c r="I5661" i="45"/>
  <c r="I5645" i="45"/>
  <c r="I5629" i="45"/>
  <c r="I5613" i="45"/>
  <c r="I5597" i="45"/>
  <c r="I5581" i="45"/>
  <c r="I5565" i="45"/>
  <c r="I5549" i="45"/>
  <c r="I5533" i="45"/>
  <c r="I5517" i="45"/>
  <c r="I5501" i="45"/>
  <c r="I5485" i="45"/>
  <c r="I5469" i="45"/>
  <c r="I5453" i="45"/>
  <c r="I5437" i="45"/>
  <c r="I5421" i="45"/>
  <c r="I5405" i="45"/>
  <c r="I5389" i="45"/>
  <c r="I5373" i="45"/>
  <c r="I5357" i="45"/>
  <c r="I5341" i="45"/>
  <c r="I5325" i="45"/>
  <c r="I5309" i="45"/>
  <c r="I5293" i="45"/>
  <c r="I5277" i="45"/>
  <c r="I5261" i="45"/>
  <c r="I5245" i="45"/>
  <c r="I5229" i="45"/>
  <c r="I5213" i="45"/>
  <c r="I5197" i="45"/>
  <c r="I5181" i="45"/>
  <c r="I5165" i="45"/>
  <c r="I5149" i="45"/>
  <c r="I5133" i="45"/>
  <c r="I5117" i="45"/>
  <c r="I5101" i="45"/>
  <c r="I5085" i="45"/>
  <c r="I5069" i="45"/>
  <c r="I5053" i="45"/>
  <c r="I5037" i="45"/>
  <c r="I5021" i="45"/>
  <c r="I5005" i="45"/>
  <c r="I4989" i="45"/>
  <c r="I4973" i="45"/>
  <c r="I4957" i="45"/>
  <c r="I4941" i="45"/>
  <c r="I4925" i="45"/>
  <c r="I4909" i="45"/>
  <c r="I4893" i="45"/>
  <c r="I4877" i="45"/>
  <c r="I4869" i="45"/>
  <c r="I4861" i="45"/>
  <c r="I4853" i="45"/>
  <c r="I4845" i="45"/>
  <c r="I4837" i="45"/>
  <c r="I4829" i="45"/>
  <c r="I4826" i="45"/>
  <c r="I4822" i="45"/>
  <c r="I4818" i="45"/>
  <c r="I4814" i="45"/>
  <c r="I4810" i="45"/>
  <c r="I4806" i="45"/>
  <c r="I4802" i="45"/>
  <c r="I4798" i="45"/>
  <c r="I4794" i="45"/>
  <c r="I4790" i="45"/>
  <c r="I4786" i="45"/>
  <c r="I4782" i="45"/>
  <c r="I4778" i="45"/>
  <c r="I4774" i="45"/>
  <c r="I4770" i="45"/>
  <c r="I4766" i="45"/>
  <c r="I4762" i="45"/>
  <c r="I4758" i="45"/>
  <c r="I4754" i="45"/>
  <c r="I4750" i="45"/>
  <c r="I4746" i="45"/>
  <c r="I4742" i="45"/>
  <c r="I4738" i="45"/>
  <c r="I4734" i="45"/>
  <c r="I4730" i="45"/>
  <c r="I4726" i="45"/>
  <c r="I4722" i="45"/>
  <c r="I4718" i="45"/>
  <c r="I4714" i="45"/>
  <c r="I4710" i="45"/>
  <c r="I4706" i="45"/>
  <c r="I4702" i="45"/>
  <c r="I4698" i="45"/>
  <c r="I4694" i="45"/>
  <c r="I4690" i="45"/>
  <c r="I4686" i="45"/>
  <c r="I4682" i="45"/>
  <c r="I4678" i="45"/>
  <c r="I4674" i="45"/>
  <c r="I4670" i="45"/>
  <c r="I4666" i="45"/>
  <c r="I4662" i="45"/>
  <c r="I4658" i="45"/>
  <c r="I4654" i="45"/>
  <c r="I4650" i="45"/>
  <c r="I4646" i="45"/>
  <c r="I4642" i="45"/>
  <c r="I4638" i="45"/>
  <c r="I4634" i="45"/>
  <c r="I4630" i="45"/>
  <c r="I4626" i="45"/>
  <c r="I4622" i="45"/>
  <c r="I4618" i="45"/>
  <c r="I4614" i="45"/>
  <c r="I4610" i="45"/>
  <c r="I4606" i="45"/>
  <c r="I4602" i="45"/>
  <c r="I4598" i="45"/>
  <c r="I4594" i="45"/>
  <c r="I4590" i="45"/>
  <c r="I4586" i="45"/>
  <c r="I4582" i="45"/>
  <c r="I4578" i="45"/>
  <c r="I4574" i="45"/>
  <c r="I4570" i="45"/>
  <c r="I4566" i="45"/>
  <c r="I4562" i="45"/>
  <c r="I4558" i="45"/>
  <c r="I4554" i="45"/>
  <c r="I4550" i="45"/>
  <c r="I4546" i="45"/>
  <c r="I4542" i="45"/>
  <c r="I4538" i="45"/>
  <c r="I4534" i="45"/>
  <c r="I4530" i="45"/>
  <c r="I4526" i="45"/>
  <c r="I4522" i="45"/>
  <c r="I4518" i="45"/>
  <c r="I4514" i="45"/>
  <c r="I4510" i="45"/>
  <c r="I4506" i="45"/>
  <c r="I4502" i="45"/>
  <c r="I4498" i="45"/>
  <c r="I4494" i="45"/>
  <c r="I4490" i="45"/>
  <c r="I4486" i="45"/>
  <c r="I4482" i="45"/>
  <c r="I4478" i="45"/>
  <c r="I4474" i="45"/>
  <c r="I4470" i="45"/>
  <c r="I4466" i="45"/>
  <c r="I4462" i="45"/>
  <c r="I4458" i="45"/>
  <c r="I4454" i="45"/>
  <c r="I4450" i="45"/>
  <c r="I4446" i="45"/>
  <c r="I4442" i="45"/>
  <c r="I4438" i="45"/>
  <c r="I4434" i="45"/>
  <c r="I4430" i="45"/>
  <c r="I4426" i="45"/>
  <c r="I4422" i="45"/>
  <c r="I4418" i="45"/>
  <c r="I4414" i="45"/>
  <c r="I4410" i="45"/>
  <c r="I4406" i="45"/>
  <c r="I4402" i="45"/>
  <c r="I4398" i="45"/>
  <c r="I4394" i="45"/>
  <c r="I4390" i="45"/>
  <c r="I4386" i="45"/>
  <c r="I4382" i="45"/>
  <c r="I4378" i="45"/>
  <c r="I4374" i="45"/>
  <c r="I4370" i="45"/>
  <c r="I4366" i="45"/>
  <c r="I4362" i="45"/>
  <c r="I4358" i="45"/>
  <c r="I4354" i="45"/>
  <c r="I4350" i="45"/>
  <c r="I4346" i="45"/>
  <c r="I4342" i="45"/>
  <c r="I4338" i="45"/>
  <c r="I4334" i="45"/>
  <c r="I4330" i="45"/>
  <c r="I4326" i="45"/>
  <c r="I4322" i="45"/>
  <c r="I4318" i="45"/>
  <c r="I4314" i="45"/>
  <c r="I4310" i="45"/>
  <c r="I4306" i="45"/>
  <c r="I4302" i="45"/>
  <c r="I4298" i="45"/>
  <c r="I4294" i="45"/>
  <c r="I4290" i="45"/>
  <c r="I4286" i="45"/>
  <c r="I4282" i="45"/>
  <c r="I4278" i="45"/>
  <c r="I4274" i="45"/>
  <c r="I4270" i="45"/>
  <c r="I4266" i="45"/>
  <c r="I4262" i="45"/>
  <c r="I4258" i="45"/>
  <c r="I4254" i="45"/>
  <c r="I4250" i="45"/>
  <c r="I4246" i="45"/>
  <c r="I4242" i="45"/>
  <c r="I4238" i="45"/>
  <c r="I4234" i="45"/>
  <c r="I4230" i="45"/>
  <c r="I4226" i="45"/>
  <c r="I4222" i="45"/>
  <c r="I4218" i="45"/>
  <c r="I4214" i="45"/>
  <c r="I4210" i="45"/>
  <c r="I4206" i="45"/>
  <c r="I4202" i="45"/>
  <c r="I4198" i="45"/>
  <c r="I4194" i="45"/>
  <c r="I4190" i="45"/>
  <c r="I4186" i="45"/>
  <c r="I4182" i="45"/>
  <c r="I4178" i="45"/>
  <c r="I4174" i="45"/>
  <c r="I4170" i="45"/>
  <c r="I4166" i="45"/>
  <c r="I4162" i="45"/>
  <c r="I4158" i="45"/>
  <c r="I4154" i="45"/>
  <c r="I4150" i="45"/>
  <c r="I4146" i="45"/>
  <c r="I4142" i="45"/>
  <c r="I4138" i="45"/>
  <c r="I4134" i="45"/>
  <c r="I4130" i="45"/>
  <c r="I4126" i="45"/>
  <c r="I4122" i="45"/>
  <c r="I4118" i="45"/>
  <c r="I4114" i="45"/>
  <c r="I4110" i="45"/>
  <c r="I4106" i="45"/>
  <c r="I4102" i="45"/>
  <c r="I4098" i="45"/>
  <c r="I4094" i="45"/>
  <c r="I4090" i="45"/>
  <c r="I4086" i="45"/>
  <c r="I4082" i="45"/>
  <c r="I4078" i="45"/>
  <c r="I4074" i="45"/>
  <c r="I4070" i="45"/>
  <c r="I4066" i="45"/>
  <c r="I4062" i="45"/>
  <c r="I4058" i="45"/>
  <c r="I4054" i="45"/>
  <c r="I4050" i="45"/>
  <c r="I4046" i="45"/>
  <c r="I4042" i="45"/>
  <c r="I4038" i="45"/>
  <c r="I4034" i="45"/>
  <c r="I4030" i="45"/>
  <c r="I4026" i="45"/>
  <c r="I4022" i="45"/>
  <c r="I4018" i="45"/>
  <c r="I4014" i="45"/>
  <c r="I4010" i="45"/>
  <c r="I4006" i="45"/>
  <c r="I4002" i="45"/>
  <c r="I3998" i="45"/>
  <c r="I3994" i="45"/>
  <c r="I3990" i="45"/>
  <c r="I3986" i="45"/>
  <c r="I3982" i="45"/>
  <c r="I3978" i="45"/>
  <c r="I3974" i="45"/>
  <c r="I3970" i="45"/>
  <c r="I3966" i="45"/>
  <c r="I3962" i="45"/>
  <c r="I3958" i="45"/>
  <c r="I3954" i="45"/>
  <c r="I3950" i="45"/>
  <c r="I3946" i="45"/>
  <c r="I3942" i="45"/>
  <c r="I3938" i="45"/>
  <c r="I3934" i="45"/>
  <c r="I3930" i="45"/>
  <c r="I3926" i="45"/>
  <c r="I3922" i="45"/>
  <c r="I3918" i="45"/>
  <c r="I3914" i="45"/>
  <c r="I3910" i="45"/>
  <c r="I3906" i="45"/>
  <c r="I3902" i="45"/>
  <c r="I3898" i="45"/>
  <c r="I3894" i="45"/>
  <c r="I3890" i="45"/>
  <c r="I3886" i="45"/>
  <c r="I3882" i="45"/>
  <c r="I3878" i="45"/>
  <c r="I3874" i="45"/>
  <c r="I3870" i="45"/>
  <c r="I3866" i="45"/>
  <c r="I3862" i="45"/>
  <c r="I3858" i="45"/>
  <c r="I3854" i="45"/>
  <c r="I3850" i="45"/>
  <c r="I3846" i="45"/>
  <c r="I3842" i="45"/>
  <c r="I3838" i="45"/>
  <c r="I3834" i="45"/>
  <c r="I3830" i="45"/>
  <c r="I3826" i="45"/>
  <c r="I3822" i="45"/>
  <c r="I3818" i="45"/>
  <c r="I3814" i="45"/>
  <c r="I3810" i="45"/>
  <c r="I3806" i="45"/>
  <c r="I3802" i="45"/>
  <c r="I3798" i="45"/>
  <c r="I3794" i="45"/>
  <c r="I3790" i="45"/>
  <c r="I3786" i="45"/>
  <c r="I3782" i="45"/>
  <c r="I3778" i="45"/>
  <c r="I3774" i="45"/>
  <c r="I3770" i="45"/>
  <c r="I3766" i="45"/>
  <c r="I3762" i="45"/>
  <c r="I3758" i="45"/>
  <c r="I3754" i="45"/>
  <c r="I3750" i="45"/>
  <c r="I3746" i="45"/>
  <c r="I3742" i="45"/>
  <c r="I3738" i="45"/>
  <c r="I3734" i="45"/>
  <c r="I3730" i="45"/>
  <c r="I3726" i="45"/>
  <c r="I3722" i="45"/>
  <c r="I3718" i="45"/>
  <c r="I3714" i="45"/>
  <c r="I3710" i="45"/>
  <c r="I3706" i="45"/>
  <c r="I3702" i="45"/>
  <c r="I3698" i="45"/>
  <c r="I3694" i="45"/>
  <c r="I3690" i="45"/>
  <c r="I3686" i="45"/>
  <c r="I3682" i="45"/>
  <c r="I3678" i="45"/>
  <c r="I3674" i="45"/>
  <c r="I3670" i="45"/>
  <c r="I3666" i="45"/>
  <c r="I3662" i="45"/>
  <c r="I3658" i="45"/>
  <c r="I3654" i="45"/>
  <c r="I3650" i="45"/>
  <c r="I3646" i="45"/>
  <c r="I3642" i="45"/>
  <c r="I3638" i="45"/>
  <c r="I3634" i="45"/>
  <c r="I3630" i="45"/>
  <c r="I3626" i="45"/>
  <c r="I3622" i="45"/>
  <c r="I3618" i="45"/>
  <c r="I3614" i="45"/>
  <c r="I3610" i="45"/>
  <c r="I3606" i="45"/>
  <c r="I3602" i="45"/>
  <c r="I3598" i="45"/>
  <c r="I3594" i="45"/>
  <c r="I3590" i="45"/>
  <c r="I3586" i="45"/>
  <c r="I3582" i="45"/>
  <c r="I3578" i="45"/>
  <c r="I3574" i="45"/>
  <c r="I3570" i="45"/>
  <c r="I3566" i="45"/>
  <c r="I3562" i="45"/>
  <c r="I3558" i="45"/>
  <c r="I3554" i="45"/>
  <c r="I3550" i="45"/>
  <c r="I3546" i="45"/>
  <c r="I3542" i="45"/>
  <c r="I3538" i="45"/>
  <c r="I3534" i="45"/>
  <c r="I3530" i="45"/>
  <c r="I3526" i="45"/>
  <c r="I3522" i="45"/>
  <c r="I3518" i="45"/>
  <c r="I3514" i="45"/>
  <c r="I3510" i="45"/>
  <c r="I3506" i="45"/>
  <c r="I3502" i="45"/>
  <c r="I3498" i="45"/>
  <c r="I3494" i="45"/>
  <c r="I3490" i="45"/>
  <c r="I3486" i="45"/>
  <c r="I3482" i="45"/>
  <c r="I3478" i="45"/>
  <c r="I3474" i="45"/>
  <c r="I3470" i="45"/>
  <c r="I3466" i="45"/>
  <c r="I3462" i="45"/>
  <c r="I3458" i="45"/>
  <c r="I3454" i="45"/>
  <c r="I3450" i="45"/>
  <c r="I3446" i="45"/>
  <c r="I3442" i="45"/>
  <c r="I3438" i="45"/>
  <c r="I3434" i="45"/>
  <c r="I3430" i="45"/>
  <c r="I3426" i="45"/>
  <c r="I3422" i="45"/>
  <c r="I3418" i="45"/>
  <c r="I3414" i="45"/>
  <c r="I3410" i="45"/>
  <c r="I3406" i="45"/>
  <c r="I3402" i="45"/>
  <c r="I3398" i="45"/>
  <c r="I3394" i="45"/>
  <c r="I3390" i="45"/>
  <c r="I3386" i="45"/>
  <c r="I3382" i="45"/>
  <c r="I3378" i="45"/>
  <c r="I3374" i="45"/>
  <c r="I3370" i="45"/>
  <c r="I3366" i="45"/>
  <c r="I3362" i="45"/>
  <c r="I3358" i="45"/>
  <c r="I3354" i="45"/>
  <c r="I3350" i="45"/>
  <c r="I3346" i="45"/>
  <c r="I3342" i="45"/>
  <c r="I3338" i="45"/>
  <c r="I3334" i="45"/>
  <c r="I3330" i="45"/>
  <c r="I3326" i="45"/>
  <c r="I3322" i="45"/>
  <c r="I3318" i="45"/>
  <c r="I3314" i="45"/>
  <c r="I3310" i="45"/>
  <c r="I3306" i="45"/>
  <c r="I3302" i="45"/>
  <c r="I3298" i="45"/>
  <c r="I3294" i="45"/>
  <c r="I3290" i="45"/>
  <c r="I3286" i="45"/>
  <c r="I3282" i="45"/>
  <c r="I3278" i="45"/>
  <c r="I3274" i="45"/>
  <c r="I3270" i="45"/>
  <c r="I3266" i="45"/>
  <c r="I3262" i="45"/>
  <c r="I3258" i="45"/>
  <c r="I3254" i="45"/>
  <c r="I3250" i="45"/>
  <c r="I3246" i="45"/>
  <c r="I3242" i="45"/>
  <c r="I3238" i="45"/>
  <c r="I5681" i="45"/>
  <c r="I5665" i="45"/>
  <c r="I5649" i="45"/>
  <c r="I5633" i="45"/>
  <c r="I5617" i="45"/>
  <c r="I5601" i="45"/>
  <c r="I5585" i="45"/>
  <c r="I5569" i="45"/>
  <c r="I5553" i="45"/>
  <c r="I5537" i="45"/>
  <c r="I5521" i="45"/>
  <c r="I5505" i="45"/>
  <c r="I5489" i="45"/>
  <c r="I5473" i="45"/>
  <c r="I5457" i="45"/>
  <c r="I5441" i="45"/>
  <c r="I5425" i="45"/>
  <c r="I5409" i="45"/>
  <c r="I5393" i="45"/>
  <c r="I5377" i="45"/>
  <c r="I5361" i="45"/>
  <c r="I5345" i="45"/>
  <c r="I5329" i="45"/>
  <c r="I5313" i="45"/>
  <c r="I5297" i="45"/>
  <c r="I5281" i="45"/>
  <c r="I5265" i="45"/>
  <c r="I5249" i="45"/>
  <c r="I5233" i="45"/>
  <c r="I5217" i="45"/>
  <c r="I5201" i="45"/>
  <c r="I5185" i="45"/>
  <c r="I5169" i="45"/>
  <c r="I5153" i="45"/>
  <c r="I5137" i="45"/>
  <c r="I5121" i="45"/>
  <c r="I5105" i="45"/>
  <c r="I5089" i="45"/>
  <c r="I5073" i="45"/>
  <c r="I5057" i="45"/>
  <c r="I5041" i="45"/>
  <c r="I5025" i="45"/>
  <c r="I5009" i="45"/>
  <c r="I4993" i="45"/>
  <c r="I4977" i="45"/>
  <c r="I4961" i="45"/>
  <c r="I4945" i="45"/>
  <c r="I4929" i="45"/>
  <c r="I4913" i="45"/>
  <c r="I4897" i="45"/>
  <c r="I4882" i="45"/>
  <c r="I4874" i="45"/>
  <c r="I4866" i="45"/>
  <c r="I4858" i="45"/>
  <c r="I4850" i="45"/>
  <c r="I4842" i="45"/>
  <c r="I4834" i="45"/>
  <c r="I4827" i="45"/>
  <c r="I4823" i="45"/>
  <c r="I4819" i="45"/>
  <c r="I4815" i="45"/>
  <c r="I4811" i="45"/>
  <c r="I4807" i="45"/>
  <c r="I4803" i="45"/>
  <c r="I4799" i="45"/>
  <c r="I4795" i="45"/>
  <c r="I4791" i="45"/>
  <c r="I4787" i="45"/>
  <c r="I4783" i="45"/>
  <c r="I4779" i="45"/>
  <c r="I4775" i="45"/>
  <c r="I4771" i="45"/>
  <c r="I4767" i="45"/>
  <c r="I4763" i="45"/>
  <c r="I4759" i="45"/>
  <c r="I4755" i="45"/>
  <c r="I4751" i="45"/>
  <c r="I4747" i="45"/>
  <c r="I4743" i="45"/>
  <c r="I4739" i="45"/>
  <c r="I4735" i="45"/>
  <c r="I4731" i="45"/>
  <c r="I4727" i="45"/>
  <c r="I4723" i="45"/>
  <c r="I4719" i="45"/>
  <c r="I4715" i="45"/>
  <c r="I4711" i="45"/>
  <c r="I4707" i="45"/>
  <c r="I4703" i="45"/>
  <c r="I4699" i="45"/>
  <c r="I4695" i="45"/>
  <c r="I4691" i="45"/>
  <c r="I4687" i="45"/>
  <c r="I4683" i="45"/>
  <c r="I4679" i="45"/>
  <c r="I4675" i="45"/>
  <c r="I4671" i="45"/>
  <c r="I4667" i="45"/>
  <c r="I4663" i="45"/>
  <c r="I4659" i="45"/>
  <c r="I4655" i="45"/>
  <c r="I4651" i="45"/>
  <c r="I4647" i="45"/>
  <c r="I4643" i="45"/>
  <c r="I4639" i="45"/>
  <c r="I4635" i="45"/>
  <c r="I4631" i="45"/>
  <c r="I4627" i="45"/>
  <c r="I4623" i="45"/>
  <c r="I4619" i="45"/>
  <c r="I4615" i="45"/>
  <c r="I4611" i="45"/>
  <c r="I4607" i="45"/>
  <c r="I4603" i="45"/>
  <c r="I4599" i="45"/>
  <c r="I4595" i="45"/>
  <c r="I4591" i="45"/>
  <c r="I4587" i="45"/>
  <c r="I4583" i="45"/>
  <c r="I4579" i="45"/>
  <c r="I4575" i="45"/>
  <c r="I4571" i="45"/>
  <c r="I4567" i="45"/>
  <c r="I4563" i="45"/>
  <c r="I4559" i="45"/>
  <c r="I4555" i="45"/>
  <c r="I4551" i="45"/>
  <c r="I4547" i="45"/>
  <c r="I4543" i="45"/>
  <c r="I4539" i="45"/>
  <c r="I4535" i="45"/>
  <c r="I4531" i="45"/>
  <c r="I4527" i="45"/>
  <c r="I4523" i="45"/>
  <c r="I4519" i="45"/>
  <c r="I4515" i="45"/>
  <c r="I4511" i="45"/>
  <c r="I4507" i="45"/>
  <c r="I4503" i="45"/>
  <c r="I4499" i="45"/>
  <c r="I4495" i="45"/>
  <c r="I4491" i="45"/>
  <c r="I4487" i="45"/>
  <c r="I4483" i="45"/>
  <c r="I4479" i="45"/>
  <c r="I4475" i="45"/>
  <c r="I4471" i="45"/>
  <c r="I4467" i="45"/>
  <c r="I4463" i="45"/>
  <c r="I4459" i="45"/>
  <c r="I4455" i="45"/>
  <c r="I4451" i="45"/>
  <c r="I4447" i="45"/>
  <c r="I4443" i="45"/>
  <c r="I4439" i="45"/>
  <c r="I4435" i="45"/>
  <c r="I4431" i="45"/>
  <c r="I4427" i="45"/>
  <c r="I4423" i="45"/>
  <c r="I4419" i="45"/>
  <c r="I4415" i="45"/>
  <c r="I4411" i="45"/>
  <c r="I4407" i="45"/>
  <c r="I4403" i="45"/>
  <c r="I4399" i="45"/>
  <c r="I4395" i="45"/>
  <c r="I4391" i="45"/>
  <c r="I4387" i="45"/>
  <c r="I4383" i="45"/>
  <c r="I4379" i="45"/>
  <c r="I4375" i="45"/>
  <c r="I4371" i="45"/>
  <c r="I4367" i="45"/>
  <c r="I4363" i="45"/>
  <c r="I4359" i="45"/>
  <c r="I4355" i="45"/>
  <c r="I4351" i="45"/>
  <c r="I4347" i="45"/>
  <c r="I4343" i="45"/>
  <c r="I4339" i="45"/>
  <c r="I4335" i="45"/>
  <c r="I4331" i="45"/>
  <c r="I4327" i="45"/>
  <c r="I4323" i="45"/>
  <c r="I4319" i="45"/>
  <c r="I4315" i="45"/>
  <c r="I4311" i="45"/>
  <c r="I4307" i="45"/>
  <c r="I4303" i="45"/>
  <c r="I4299" i="45"/>
  <c r="I4295" i="45"/>
  <c r="I4291" i="45"/>
  <c r="I4287" i="45"/>
  <c r="I4283" i="45"/>
  <c r="I4279" i="45"/>
  <c r="I4275" i="45"/>
  <c r="I4271" i="45"/>
  <c r="I4267" i="45"/>
  <c r="I4263" i="45"/>
  <c r="I4259" i="45"/>
  <c r="I4255" i="45"/>
  <c r="I4251" i="45"/>
  <c r="I4247" i="45"/>
  <c r="I4243" i="45"/>
  <c r="I4239" i="45"/>
  <c r="I4235" i="45"/>
  <c r="I4231" i="45"/>
  <c r="I4227" i="45"/>
  <c r="I4223" i="45"/>
  <c r="I4219" i="45"/>
  <c r="I4215" i="45"/>
  <c r="I4211" i="45"/>
  <c r="I4207" i="45"/>
  <c r="I4203" i="45"/>
  <c r="I4199" i="45"/>
  <c r="I4195" i="45"/>
  <c r="I4191" i="45"/>
  <c r="I4187" i="45"/>
  <c r="I4183" i="45"/>
  <c r="I4179" i="45"/>
  <c r="I4175" i="45"/>
  <c r="I4171" i="45"/>
  <c r="I4167" i="45"/>
  <c r="I4163" i="45"/>
  <c r="I4159" i="45"/>
  <c r="I4155" i="45"/>
  <c r="I4151" i="45"/>
  <c r="I4147" i="45"/>
  <c r="I4143" i="45"/>
  <c r="I4139" i="45"/>
  <c r="I4135" i="45"/>
  <c r="I4131" i="45"/>
  <c r="I4127" i="45"/>
  <c r="I4123" i="45"/>
  <c r="I4119" i="45"/>
  <c r="I4115" i="45"/>
  <c r="I4111" i="45"/>
  <c r="I4107" i="45"/>
  <c r="I4103" i="45"/>
  <c r="I4099" i="45"/>
  <c r="I4095" i="45"/>
  <c r="I4091" i="45"/>
  <c r="I4087" i="45"/>
  <c r="I4083" i="45"/>
  <c r="I4079" i="45"/>
  <c r="I4075" i="45"/>
  <c r="I4071" i="45"/>
  <c r="I4067" i="45"/>
  <c r="I4063" i="45"/>
  <c r="I4059" i="45"/>
  <c r="I4055" i="45"/>
  <c r="I4051" i="45"/>
  <c r="I4047" i="45"/>
  <c r="I4043" i="45"/>
  <c r="I4039" i="45"/>
  <c r="I4035" i="45"/>
  <c r="I4031" i="45"/>
  <c r="I4027" i="45"/>
  <c r="I4023" i="45"/>
  <c r="I4019" i="45"/>
  <c r="I4015" i="45"/>
  <c r="I4011" i="45"/>
  <c r="I4007" i="45"/>
  <c r="I4003" i="45"/>
  <c r="I3999" i="45"/>
  <c r="I3995" i="45"/>
  <c r="I3991" i="45"/>
  <c r="I3987" i="45"/>
  <c r="I3983" i="45"/>
  <c r="I3979" i="45"/>
  <c r="I3975" i="45"/>
  <c r="I3971" i="45"/>
  <c r="I3967" i="45"/>
  <c r="I3963" i="45"/>
  <c r="I3959" i="45"/>
  <c r="I3955" i="45"/>
  <c r="I3951" i="45"/>
  <c r="I3947" i="45"/>
  <c r="I3943" i="45"/>
  <c r="I3939" i="45"/>
  <c r="I3935" i="45"/>
  <c r="I3931" i="45"/>
  <c r="I3927" i="45"/>
  <c r="I3923" i="45"/>
  <c r="I3919" i="45"/>
  <c r="I3915" i="45"/>
  <c r="I3911" i="45"/>
  <c r="I3907" i="45"/>
  <c r="I3903" i="45"/>
  <c r="I3899" i="45"/>
  <c r="I3895" i="45"/>
  <c r="I3891" i="45"/>
  <c r="I3887" i="45"/>
  <c r="I3883" i="45"/>
  <c r="I3879" i="45"/>
  <c r="I3875" i="45"/>
  <c r="I3871" i="45"/>
  <c r="I3867" i="45"/>
  <c r="I3863" i="45"/>
  <c r="I3859" i="45"/>
  <c r="I3855" i="45"/>
  <c r="I3851" i="45"/>
  <c r="I3847" i="45"/>
  <c r="I3843" i="45"/>
  <c r="I3839" i="45"/>
  <c r="I3835" i="45"/>
  <c r="I3831" i="45"/>
  <c r="I3827" i="45"/>
  <c r="I3823" i="45"/>
  <c r="I3819" i="45"/>
  <c r="I3815" i="45"/>
  <c r="I3811" i="45"/>
  <c r="I3807" i="45"/>
  <c r="I3803" i="45"/>
  <c r="I3799" i="45"/>
  <c r="I3795" i="45"/>
  <c r="I3791" i="45"/>
  <c r="I3787" i="45"/>
  <c r="I3783" i="45"/>
  <c r="I3779" i="45"/>
  <c r="I3775" i="45"/>
  <c r="I3771" i="45"/>
  <c r="I3767" i="45"/>
  <c r="I3763" i="45"/>
  <c r="I3759" i="45"/>
  <c r="I3755" i="45"/>
  <c r="I3751" i="45"/>
  <c r="I3747" i="45"/>
  <c r="I3743" i="45"/>
  <c r="I3739" i="45"/>
  <c r="I3735" i="45"/>
  <c r="I3731" i="45"/>
  <c r="I3727" i="45"/>
  <c r="I3723" i="45"/>
  <c r="I3719" i="45"/>
  <c r="I3715" i="45"/>
  <c r="I3711" i="45"/>
  <c r="I3707" i="45"/>
  <c r="I3703" i="45"/>
  <c r="I3699" i="45"/>
  <c r="I3695" i="45"/>
  <c r="I3691" i="45"/>
  <c r="I3687" i="45"/>
  <c r="I3683" i="45"/>
  <c r="I3679" i="45"/>
  <c r="I3675" i="45"/>
  <c r="I3671" i="45"/>
  <c r="I3667" i="45"/>
  <c r="I3663" i="45"/>
  <c r="I3659" i="45"/>
  <c r="I3655" i="45"/>
  <c r="I3651" i="45"/>
  <c r="I3647" i="45"/>
  <c r="I3643" i="45"/>
  <c r="I3639" i="45"/>
  <c r="I3635" i="45"/>
  <c r="I3631" i="45"/>
  <c r="I3627" i="45"/>
  <c r="I3623" i="45"/>
  <c r="I3619" i="45"/>
  <c r="I3615" i="45"/>
  <c r="I3611" i="45"/>
  <c r="I3607" i="45"/>
  <c r="I3603" i="45"/>
  <c r="I3599" i="45"/>
  <c r="I3595" i="45"/>
  <c r="I3591" i="45"/>
  <c r="I3587" i="45"/>
  <c r="I3583" i="45"/>
  <c r="I3579" i="45"/>
  <c r="I3575" i="45"/>
  <c r="I3571" i="45"/>
  <c r="I3567" i="45"/>
  <c r="I3563" i="45"/>
  <c r="I3559" i="45"/>
  <c r="I3555" i="45"/>
  <c r="I3551" i="45"/>
  <c r="I3547" i="45"/>
  <c r="I3543" i="45"/>
  <c r="I3539" i="45"/>
  <c r="I3535" i="45"/>
  <c r="I3531" i="45"/>
  <c r="I3527" i="45"/>
  <c r="I3523" i="45"/>
  <c r="I3519" i="45"/>
  <c r="I3515" i="45"/>
  <c r="I3511" i="45"/>
  <c r="I3507" i="45"/>
  <c r="I3503" i="45"/>
  <c r="I3499" i="45"/>
  <c r="I3495" i="45"/>
  <c r="I3491" i="45"/>
  <c r="I3487" i="45"/>
  <c r="I3483" i="45"/>
  <c r="I3479" i="45"/>
  <c r="I3475" i="45"/>
  <c r="I3471" i="45"/>
  <c r="I3467" i="45"/>
  <c r="I3463" i="45"/>
  <c r="I3459" i="45"/>
  <c r="I3455" i="45"/>
  <c r="I3451" i="45"/>
  <c r="I3447" i="45"/>
  <c r="I3443" i="45"/>
  <c r="I3439" i="45"/>
  <c r="I3435" i="45"/>
  <c r="I3431" i="45"/>
  <c r="I3427" i="45"/>
  <c r="I3423" i="45"/>
  <c r="I3419" i="45"/>
  <c r="I3415" i="45"/>
  <c r="I3411" i="45"/>
  <c r="I3407" i="45"/>
  <c r="I3403" i="45"/>
  <c r="I3399" i="45"/>
  <c r="I3395" i="45"/>
  <c r="I3391" i="45"/>
  <c r="I3387" i="45"/>
  <c r="I3383" i="45"/>
  <c r="I3379" i="45"/>
  <c r="I3375" i="45"/>
  <c r="I3371" i="45"/>
  <c r="I3367" i="45"/>
  <c r="I3363" i="45"/>
  <c r="I3359" i="45"/>
  <c r="I3355" i="45"/>
  <c r="I3351" i="45"/>
  <c r="I3347" i="45"/>
  <c r="I3343" i="45"/>
  <c r="I3339" i="45"/>
  <c r="I3335" i="45"/>
  <c r="I3331" i="45"/>
  <c r="I3327" i="45"/>
  <c r="I3323" i="45"/>
  <c r="I3319" i="45"/>
  <c r="I3315" i="45"/>
  <c r="I3311" i="45"/>
  <c r="I3307" i="45"/>
  <c r="I3303" i="45"/>
  <c r="I3299" i="45"/>
  <c r="I3295" i="45"/>
  <c r="I3291" i="45"/>
  <c r="I3287" i="45"/>
  <c r="I3283" i="45"/>
  <c r="I3279" i="45"/>
  <c r="I3275" i="45"/>
  <c r="I3271" i="45"/>
  <c r="I3267" i="45"/>
  <c r="I3263" i="45"/>
  <c r="I3259" i="45"/>
  <c r="I3255" i="45"/>
  <c r="I3251" i="45"/>
  <c r="I3247" i="45"/>
  <c r="I3243" i="45"/>
  <c r="I3239" i="45"/>
  <c r="I5685" i="45"/>
  <c r="I5669" i="45"/>
  <c r="I5653" i="45"/>
  <c r="I5637" i="45"/>
  <c r="I5621" i="45"/>
  <c r="I5605" i="45"/>
  <c r="I5589" i="45"/>
  <c r="I5573" i="45"/>
  <c r="I5557" i="45"/>
  <c r="I5541" i="45"/>
  <c r="I5525" i="45"/>
  <c r="I5509" i="45"/>
  <c r="I5493" i="45"/>
  <c r="I5477" i="45"/>
  <c r="I5461" i="45"/>
  <c r="I5445" i="45"/>
  <c r="I5429" i="45"/>
  <c r="I5413" i="45"/>
  <c r="I5397" i="45"/>
  <c r="I5381" i="45"/>
  <c r="I5365" i="45"/>
  <c r="I5349" i="45"/>
  <c r="I5333" i="45"/>
  <c r="I5317" i="45"/>
  <c r="I5301" i="45"/>
  <c r="I5285" i="45"/>
  <c r="I5269" i="45"/>
  <c r="I5253" i="45"/>
  <c r="I5237" i="45"/>
  <c r="I5221" i="45"/>
  <c r="I5205" i="45"/>
  <c r="I5189" i="45"/>
  <c r="I5173" i="45"/>
  <c r="I5157" i="45"/>
  <c r="I5141" i="45"/>
  <c r="I5125" i="45"/>
  <c r="I5109" i="45"/>
  <c r="I5093" i="45"/>
  <c r="I5077" i="45"/>
  <c r="I5061" i="45"/>
  <c r="I5045" i="45"/>
  <c r="I5029" i="45"/>
  <c r="I5013" i="45"/>
  <c r="I4997" i="45"/>
  <c r="I4981" i="45"/>
  <c r="I4965" i="45"/>
  <c r="I4949" i="45"/>
  <c r="I4933" i="45"/>
  <c r="I4917" i="45"/>
  <c r="I4901" i="45"/>
  <c r="I4885" i="45"/>
  <c r="I4881" i="45"/>
  <c r="I4873" i="45"/>
  <c r="I4865" i="45"/>
  <c r="I4857" i="45"/>
  <c r="I4849" i="45"/>
  <c r="I4841" i="45"/>
  <c r="I4833" i="45"/>
  <c r="I4828" i="45"/>
  <c r="I4824" i="45"/>
  <c r="I4820" i="45"/>
  <c r="I4816" i="45"/>
  <c r="I4812" i="45"/>
  <c r="I4808" i="45"/>
  <c r="I4804" i="45"/>
  <c r="I4800" i="45"/>
  <c r="I4796" i="45"/>
  <c r="I4792" i="45"/>
  <c r="I4788" i="45"/>
  <c r="I4784" i="45"/>
  <c r="I4780" i="45"/>
  <c r="I4776" i="45"/>
  <c r="I4772" i="45"/>
  <c r="I4768" i="45"/>
  <c r="I4764" i="45"/>
  <c r="I4760" i="45"/>
  <c r="I4756" i="45"/>
  <c r="I4752" i="45"/>
  <c r="I4748" i="45"/>
  <c r="I4744" i="45"/>
  <c r="I4740" i="45"/>
  <c r="I4736" i="45"/>
  <c r="I4732" i="45"/>
  <c r="I4728" i="45"/>
  <c r="I4724" i="45"/>
  <c r="I4720" i="45"/>
  <c r="I4716" i="45"/>
  <c r="I4712" i="45"/>
  <c r="I4708" i="45"/>
  <c r="I4704" i="45"/>
  <c r="I4700" i="45"/>
  <c r="I4696" i="45"/>
  <c r="I4692" i="45"/>
  <c r="I4688" i="45"/>
  <c r="I4684" i="45"/>
  <c r="I4680" i="45"/>
  <c r="I4676" i="45"/>
  <c r="I4672" i="45"/>
  <c r="I4668" i="45"/>
  <c r="I4664" i="45"/>
  <c r="I4660" i="45"/>
  <c r="I4656" i="45"/>
  <c r="I4652" i="45"/>
  <c r="I4648" i="45"/>
  <c r="I4644" i="45"/>
  <c r="I4640" i="45"/>
  <c r="I4636" i="45"/>
  <c r="I4632" i="45"/>
  <c r="I4628" i="45"/>
  <c r="I4624" i="45"/>
  <c r="I4620" i="45"/>
  <c r="I4616" i="45"/>
  <c r="I4612" i="45"/>
  <c r="I4608" i="45"/>
  <c r="I4604" i="45"/>
  <c r="I4600" i="45"/>
  <c r="I4596" i="45"/>
  <c r="I4592" i="45"/>
  <c r="I4588" i="45"/>
  <c r="I4584" i="45"/>
  <c r="I4580" i="45"/>
  <c r="I4576" i="45"/>
  <c r="I4572" i="45"/>
  <c r="I4568" i="45"/>
  <c r="I4564" i="45"/>
  <c r="I4560" i="45"/>
  <c r="I4556" i="45"/>
  <c r="I4552" i="45"/>
  <c r="I4548" i="45"/>
  <c r="I4544" i="45"/>
  <c r="I4540" i="45"/>
  <c r="I4536" i="45"/>
  <c r="I4532" i="45"/>
  <c r="I4528" i="45"/>
  <c r="I4524" i="45"/>
  <c r="I4520" i="45"/>
  <c r="I4516" i="45"/>
  <c r="I4512" i="45"/>
  <c r="I4508" i="45"/>
  <c r="I4504" i="45"/>
  <c r="I4500" i="45"/>
  <c r="I4496" i="45"/>
  <c r="I4492" i="45"/>
  <c r="I4488" i="45"/>
  <c r="I4484" i="45"/>
  <c r="I4480" i="45"/>
  <c r="I4476" i="45"/>
  <c r="I4472" i="45"/>
  <c r="I4468" i="45"/>
  <c r="I4464" i="45"/>
  <c r="I4460" i="45"/>
  <c r="I4456" i="45"/>
  <c r="I4452" i="45"/>
  <c r="I4448" i="45"/>
  <c r="I4444" i="45"/>
  <c r="I4440" i="45"/>
  <c r="I4436" i="45"/>
  <c r="I4432" i="45"/>
  <c r="I4428" i="45"/>
  <c r="I4424" i="45"/>
  <c r="I4420" i="45"/>
  <c r="I4416" i="45"/>
  <c r="I4412" i="45"/>
  <c r="I4408" i="45"/>
  <c r="I4404" i="45"/>
  <c r="I4400" i="45"/>
  <c r="I4396" i="45"/>
  <c r="I4392" i="45"/>
  <c r="I4388" i="45"/>
  <c r="I4384" i="45"/>
  <c r="I4380" i="45"/>
  <c r="I4376" i="45"/>
  <c r="I4372" i="45"/>
  <c r="I4368" i="45"/>
  <c r="I4364" i="45"/>
  <c r="I4360" i="45"/>
  <c r="I4356" i="45"/>
  <c r="I4352" i="45"/>
  <c r="I4348" i="45"/>
  <c r="I4344" i="45"/>
  <c r="I4340" i="45"/>
  <c r="I4336" i="45"/>
  <c r="I4332" i="45"/>
  <c r="I4328" i="45"/>
  <c r="I4324" i="45"/>
  <c r="I4320" i="45"/>
  <c r="I4316" i="45"/>
  <c r="I4312" i="45"/>
  <c r="I4308" i="45"/>
  <c r="I4304" i="45"/>
  <c r="I4300" i="45"/>
  <c r="I4296" i="45"/>
  <c r="I4292" i="45"/>
  <c r="I4288" i="45"/>
  <c r="I4284" i="45"/>
  <c r="I4280" i="45"/>
  <c r="I4276" i="45"/>
  <c r="I4272" i="45"/>
  <c r="I4268" i="45"/>
  <c r="I4264" i="45"/>
  <c r="I4260" i="45"/>
  <c r="I4256" i="45"/>
  <c r="I4252" i="45"/>
  <c r="I4248" i="45"/>
  <c r="I4244" i="45"/>
  <c r="I4240" i="45"/>
  <c r="I4236" i="45"/>
  <c r="I4232" i="45"/>
  <c r="I4228" i="45"/>
  <c r="I4224" i="45"/>
  <c r="I4220" i="45"/>
  <c r="I4216" i="45"/>
  <c r="I4212" i="45"/>
  <c r="I4208" i="45"/>
  <c r="I4204" i="45"/>
  <c r="I4200" i="45"/>
  <c r="I4196" i="45"/>
  <c r="I4192" i="45"/>
  <c r="I4188" i="45"/>
  <c r="I4184" i="45"/>
  <c r="I4180" i="45"/>
  <c r="I4176" i="45"/>
  <c r="I4172" i="45"/>
  <c r="I4168" i="45"/>
  <c r="I4164" i="45"/>
  <c r="I4160" i="45"/>
  <c r="I4156" i="45"/>
  <c r="I4152" i="45"/>
  <c r="I4148" i="45"/>
  <c r="I4144" i="45"/>
  <c r="I4140" i="45"/>
  <c r="I4136" i="45"/>
  <c r="I4132" i="45"/>
  <c r="I4128" i="45"/>
  <c r="I4124" i="45"/>
  <c r="I4120" i="45"/>
  <c r="I4116" i="45"/>
  <c r="I4112" i="45"/>
  <c r="I4108" i="45"/>
  <c r="I4104" i="45"/>
  <c r="I4100" i="45"/>
  <c r="I4096" i="45"/>
  <c r="I4092" i="45"/>
  <c r="I4088" i="45"/>
  <c r="I4084" i="45"/>
  <c r="I4080" i="45"/>
  <c r="I4076" i="45"/>
  <c r="I4072" i="45"/>
  <c r="I4068" i="45"/>
  <c r="I4064" i="45"/>
  <c r="I4060" i="45"/>
  <c r="I4056" i="45"/>
  <c r="I4052" i="45"/>
  <c r="I4048" i="45"/>
  <c r="I4044" i="45"/>
  <c r="I4040" i="45"/>
  <c r="I4036" i="45"/>
  <c r="I4032" i="45"/>
  <c r="I4028" i="45"/>
  <c r="I4024" i="45"/>
  <c r="I4020" i="45"/>
  <c r="I4016" i="45"/>
  <c r="I4012" i="45"/>
  <c r="I4008" i="45"/>
  <c r="I4004" i="45"/>
  <c r="I4000" i="45"/>
  <c r="I3996" i="45"/>
  <c r="I3992" i="45"/>
  <c r="I3988" i="45"/>
  <c r="I3984" i="45"/>
  <c r="I3980" i="45"/>
  <c r="I3976" i="45"/>
  <c r="I3972" i="45"/>
  <c r="I3968" i="45"/>
  <c r="I3964" i="45"/>
  <c r="I3960" i="45"/>
  <c r="I3956" i="45"/>
  <c r="I3952" i="45"/>
  <c r="I3948" i="45"/>
  <c r="I3944" i="45"/>
  <c r="I3940" i="45"/>
  <c r="I3936" i="45"/>
  <c r="I3932" i="45"/>
  <c r="I3928" i="45"/>
  <c r="I3924" i="45"/>
  <c r="I3920" i="45"/>
  <c r="I3916" i="45"/>
  <c r="I3912" i="45"/>
  <c r="I3908" i="45"/>
  <c r="I3904" i="45"/>
  <c r="I3900" i="45"/>
  <c r="I3896" i="45"/>
  <c r="I3892" i="45"/>
  <c r="I3888" i="45"/>
  <c r="I3884" i="45"/>
  <c r="I3880" i="45"/>
  <c r="I3876" i="45"/>
  <c r="I3872" i="45"/>
  <c r="I3868" i="45"/>
  <c r="I3864" i="45"/>
  <c r="I3860" i="45"/>
  <c r="I3856" i="45"/>
  <c r="I3852" i="45"/>
  <c r="I3848" i="45"/>
  <c r="I3844" i="45"/>
  <c r="I3840" i="45"/>
  <c r="I3836" i="45"/>
  <c r="I3832" i="45"/>
  <c r="I3828" i="45"/>
  <c r="I3824" i="45"/>
  <c r="I3820" i="45"/>
  <c r="I3816" i="45"/>
  <c r="I3812" i="45"/>
  <c r="I3808" i="45"/>
  <c r="I3804" i="45"/>
  <c r="I3800" i="45"/>
  <c r="I3796" i="45"/>
  <c r="I3792" i="45"/>
  <c r="I3788" i="45"/>
  <c r="I3784" i="45"/>
  <c r="I3780" i="45"/>
  <c r="I3776" i="45"/>
  <c r="I3772" i="45"/>
  <c r="I3768" i="45"/>
  <c r="I3764" i="45"/>
  <c r="I3760" i="45"/>
  <c r="I3756" i="45"/>
  <c r="I3752" i="45"/>
  <c r="I3748" i="45"/>
  <c r="I3744" i="45"/>
  <c r="I3740" i="45"/>
  <c r="I3736" i="45"/>
  <c r="I3732" i="45"/>
  <c r="I3728" i="45"/>
  <c r="I3724" i="45"/>
  <c r="I3720" i="45"/>
  <c r="I3716" i="45"/>
  <c r="I3712" i="45"/>
  <c r="I3708" i="45"/>
  <c r="I3704" i="45"/>
  <c r="I3700" i="45"/>
  <c r="I3696" i="45"/>
  <c r="I3692" i="45"/>
  <c r="I3688" i="45"/>
  <c r="I3684" i="45"/>
  <c r="I3680" i="45"/>
  <c r="I3676" i="45"/>
  <c r="I3672" i="45"/>
  <c r="I3668" i="45"/>
  <c r="I3664" i="45"/>
  <c r="I3660" i="45"/>
  <c r="I3656" i="45"/>
  <c r="I3652" i="45"/>
  <c r="I3648" i="45"/>
  <c r="I3644" i="45"/>
  <c r="I3640" i="45"/>
  <c r="I3636" i="45"/>
  <c r="I3632" i="45"/>
  <c r="I3628" i="45"/>
  <c r="I3624" i="45"/>
  <c r="I3620" i="45"/>
  <c r="I3616" i="45"/>
  <c r="I3612" i="45"/>
  <c r="I3608" i="45"/>
  <c r="I3604" i="45"/>
  <c r="I3600" i="45"/>
  <c r="I3596" i="45"/>
  <c r="I3592" i="45"/>
  <c r="I3588" i="45"/>
  <c r="I3584" i="45"/>
  <c r="I3580" i="45"/>
  <c r="I3576" i="45"/>
  <c r="I3572" i="45"/>
  <c r="I3568" i="45"/>
  <c r="I3564" i="45"/>
  <c r="I3560" i="45"/>
  <c r="I3556" i="45"/>
  <c r="I3552" i="45"/>
  <c r="I3548" i="45"/>
  <c r="I3544" i="45"/>
  <c r="I3540" i="45"/>
  <c r="I3536" i="45"/>
  <c r="I3532" i="45"/>
  <c r="I3528" i="45"/>
  <c r="I3524" i="45"/>
  <c r="I3520" i="45"/>
  <c r="I3516" i="45"/>
  <c r="I3512" i="45"/>
  <c r="I3508" i="45"/>
  <c r="I3504" i="45"/>
  <c r="I3500" i="45"/>
  <c r="I3496" i="45"/>
  <c r="I3492" i="45"/>
  <c r="I3488" i="45"/>
  <c r="I3484" i="45"/>
  <c r="I3480" i="45"/>
  <c r="I3476" i="45"/>
  <c r="I3472" i="45"/>
  <c r="I3468" i="45"/>
  <c r="I3464" i="45"/>
  <c r="I3460" i="45"/>
  <c r="I3456" i="45"/>
  <c r="I3452" i="45"/>
  <c r="I3448" i="45"/>
  <c r="I3444" i="45"/>
  <c r="I3440" i="45"/>
  <c r="I3436" i="45"/>
  <c r="I3432" i="45"/>
  <c r="I3428" i="45"/>
  <c r="I3424" i="45"/>
  <c r="I3420" i="45"/>
  <c r="I3416" i="45"/>
  <c r="I3412" i="45"/>
  <c r="I3408" i="45"/>
  <c r="I3404" i="45"/>
  <c r="I3400" i="45"/>
  <c r="I3396" i="45"/>
  <c r="I5673" i="45"/>
  <c r="I5657" i="45"/>
  <c r="I5641" i="45"/>
  <c r="I5625" i="45"/>
  <c r="I5609" i="45"/>
  <c r="I5593" i="45"/>
  <c r="I5577" i="45"/>
  <c r="I5561" i="45"/>
  <c r="I5545" i="45"/>
  <c r="I5529" i="45"/>
  <c r="I5513" i="45"/>
  <c r="I5497" i="45"/>
  <c r="I5481" i="45"/>
  <c r="I5465" i="45"/>
  <c r="I5449" i="45"/>
  <c r="I5433" i="45"/>
  <c r="I5417" i="45"/>
  <c r="I5401" i="45"/>
  <c r="I5385" i="45"/>
  <c r="I5369" i="45"/>
  <c r="I5353" i="45"/>
  <c r="I5337" i="45"/>
  <c r="I5321" i="45"/>
  <c r="I5305" i="45"/>
  <c r="I5289" i="45"/>
  <c r="I5273" i="45"/>
  <c r="I5257" i="45"/>
  <c r="I5241" i="45"/>
  <c r="I5225" i="45"/>
  <c r="I5209" i="45"/>
  <c r="I5193" i="45"/>
  <c r="I5177" i="45"/>
  <c r="I5161" i="45"/>
  <c r="I5145" i="45"/>
  <c r="I5129" i="45"/>
  <c r="I5113" i="45"/>
  <c r="I5097" i="45"/>
  <c r="I5081" i="45"/>
  <c r="I5065" i="45"/>
  <c r="I5049" i="45"/>
  <c r="I5033" i="45"/>
  <c r="I5017" i="45"/>
  <c r="I5001" i="45"/>
  <c r="I4985" i="45"/>
  <c r="I4969" i="45"/>
  <c r="I4953" i="45"/>
  <c r="I4937" i="45"/>
  <c r="I4921" i="45"/>
  <c r="I4905" i="45"/>
  <c r="I4889" i="45"/>
  <c r="I4878" i="45"/>
  <c r="I4870" i="45"/>
  <c r="I4862" i="45"/>
  <c r="I4854" i="45"/>
  <c r="I4846" i="45"/>
  <c r="I4838" i="45"/>
  <c r="I4830" i="45"/>
  <c r="I4825" i="45"/>
  <c r="I4821" i="45"/>
  <c r="I4817" i="45"/>
  <c r="I4813" i="45"/>
  <c r="I4809" i="45"/>
  <c r="I4805" i="45"/>
  <c r="I4801" i="45"/>
  <c r="I4797" i="45"/>
  <c r="I4793" i="45"/>
  <c r="I4789" i="45"/>
  <c r="I4785" i="45"/>
  <c r="I4781" i="45"/>
  <c r="I4777" i="45"/>
  <c r="I4773" i="45"/>
  <c r="I4769" i="45"/>
  <c r="I4765" i="45"/>
  <c r="I4761" i="45"/>
  <c r="I4757" i="45"/>
  <c r="I4753" i="45"/>
  <c r="I4749" i="45"/>
  <c r="I4745" i="45"/>
  <c r="I4741" i="45"/>
  <c r="I4737" i="45"/>
  <c r="I4733" i="45"/>
  <c r="I4729" i="45"/>
  <c r="I4725" i="45"/>
  <c r="I4721" i="45"/>
  <c r="I4717" i="45"/>
  <c r="I4713" i="45"/>
  <c r="I4709" i="45"/>
  <c r="I4705" i="45"/>
  <c r="I4701" i="45"/>
  <c r="I4697" i="45"/>
  <c r="I4693" i="45"/>
  <c r="I4689" i="45"/>
  <c r="I4685" i="45"/>
  <c r="I4681" i="45"/>
  <c r="I4677" i="45"/>
  <c r="I4673" i="45"/>
  <c r="I4669" i="45"/>
  <c r="I4665" i="45"/>
  <c r="I4661" i="45"/>
  <c r="I4657" i="45"/>
  <c r="I4653" i="45"/>
  <c r="I4649" i="45"/>
  <c r="I4645" i="45"/>
  <c r="I4641" i="45"/>
  <c r="I4637" i="45"/>
  <c r="I4633" i="45"/>
  <c r="I4629" i="45"/>
  <c r="I4625" i="45"/>
  <c r="I4621" i="45"/>
  <c r="I4617" i="45"/>
  <c r="I4613" i="45"/>
  <c r="I4609" i="45"/>
  <c r="I4605" i="45"/>
  <c r="I4601" i="45"/>
  <c r="I4597" i="45"/>
  <c r="I4593" i="45"/>
  <c r="I4589" i="45"/>
  <c r="I4585" i="45"/>
  <c r="I4581" i="45"/>
  <c r="I4577" i="45"/>
  <c r="I4573" i="45"/>
  <c r="I4569" i="45"/>
  <c r="I4565" i="45"/>
  <c r="I4561" i="45"/>
  <c r="I4557" i="45"/>
  <c r="I4553" i="45"/>
  <c r="I4549" i="45"/>
  <c r="I4545" i="45"/>
  <c r="I4541" i="45"/>
  <c r="I4537" i="45"/>
  <c r="I4533" i="45"/>
  <c r="I4529" i="45"/>
  <c r="I4525" i="45"/>
  <c r="I4521" i="45"/>
  <c r="I4517" i="45"/>
  <c r="I4513" i="45"/>
  <c r="I4509" i="45"/>
  <c r="I4505" i="45"/>
  <c r="I4501" i="45"/>
  <c r="I4497" i="45"/>
  <c r="I4493" i="45"/>
  <c r="I4489" i="45"/>
  <c r="I4485" i="45"/>
  <c r="I4481" i="45"/>
  <c r="I4477" i="45"/>
  <c r="I4473" i="45"/>
  <c r="I4469" i="45"/>
  <c r="I4465" i="45"/>
  <c r="I4461" i="45"/>
  <c r="I4457" i="45"/>
  <c r="I4453" i="45"/>
  <c r="I4449" i="45"/>
  <c r="I4445" i="45"/>
  <c r="I4441" i="45"/>
  <c r="I4437" i="45"/>
  <c r="I4433" i="45"/>
  <c r="I4429" i="45"/>
  <c r="I4425" i="45"/>
  <c r="I4421" i="45"/>
  <c r="I4417" i="45"/>
  <c r="I4413" i="45"/>
  <c r="I4409" i="45"/>
  <c r="I4405" i="45"/>
  <c r="I4401" i="45"/>
  <c r="I4397" i="45"/>
  <c r="I4393" i="45"/>
  <c r="I4389" i="45"/>
  <c r="I4385" i="45"/>
  <c r="I4381" i="45"/>
  <c r="I4377" i="45"/>
  <c r="I4373" i="45"/>
  <c r="I4369" i="45"/>
  <c r="I4365" i="45"/>
  <c r="I4361" i="45"/>
  <c r="I4357" i="45"/>
  <c r="I4353" i="45"/>
  <c r="I4349" i="45"/>
  <c r="I4345" i="45"/>
  <c r="I4341" i="45"/>
  <c r="I4337" i="45"/>
  <c r="I4333" i="45"/>
  <c r="I4329" i="45"/>
  <c r="I4325" i="45"/>
  <c r="I4321" i="45"/>
  <c r="I4317" i="45"/>
  <c r="I4313" i="45"/>
  <c r="I4309" i="45"/>
  <c r="I4305" i="45"/>
  <c r="I4301" i="45"/>
  <c r="I4297" i="45"/>
  <c r="I4293" i="45"/>
  <c r="I4289" i="45"/>
  <c r="I4285" i="45"/>
  <c r="I4281" i="45"/>
  <c r="I4277" i="45"/>
  <c r="I4273" i="45"/>
  <c r="I4269" i="45"/>
  <c r="I4265" i="45"/>
  <c r="I4261" i="45"/>
  <c r="I4257" i="45"/>
  <c r="I4253" i="45"/>
  <c r="I4249" i="45"/>
  <c r="I4245" i="45"/>
  <c r="I4241" i="45"/>
  <c r="I4237" i="45"/>
  <c r="I4233" i="45"/>
  <c r="I4229" i="45"/>
  <c r="I4225" i="45"/>
  <c r="I4221" i="45"/>
  <c r="I4217" i="45"/>
  <c r="I4213" i="45"/>
  <c r="I4209" i="45"/>
  <c r="I4205" i="45"/>
  <c r="I4201" i="45"/>
  <c r="I4197" i="45"/>
  <c r="I4193" i="45"/>
  <c r="I4189" i="45"/>
  <c r="I4185" i="45"/>
  <c r="I4181" i="45"/>
  <c r="I4177" i="45"/>
  <c r="I4173" i="45"/>
  <c r="I4169" i="45"/>
  <c r="I4165" i="45"/>
  <c r="I4161" i="45"/>
  <c r="I4157" i="45"/>
  <c r="I4153" i="45"/>
  <c r="I4149" i="45"/>
  <c r="I4145" i="45"/>
  <c r="I4141" i="45"/>
  <c r="I4137" i="45"/>
  <c r="I4133" i="45"/>
  <c r="I4129" i="45"/>
  <c r="I4125" i="45"/>
  <c r="I4121" i="45"/>
  <c r="I4117" i="45"/>
  <c r="I4113" i="45"/>
  <c r="I4109" i="45"/>
  <c r="I4105" i="45"/>
  <c r="I4101" i="45"/>
  <c r="I4097" i="45"/>
  <c r="I4093" i="45"/>
  <c r="I4089" i="45"/>
  <c r="I4085" i="45"/>
  <c r="I4081" i="45"/>
  <c r="I4077" i="45"/>
  <c r="I4073" i="45"/>
  <c r="I4069" i="45"/>
  <c r="I4065" i="45"/>
  <c r="I4061" i="45"/>
  <c r="I4057" i="45"/>
  <c r="I4053" i="45"/>
  <c r="I4049" i="45"/>
  <c r="I4045" i="45"/>
  <c r="I4041" i="45"/>
  <c r="I4037" i="45"/>
  <c r="I4033" i="45"/>
  <c r="I4029" i="45"/>
  <c r="I4025" i="45"/>
  <c r="I4021" i="45"/>
  <c r="I4013" i="45"/>
  <c r="I3997" i="45"/>
  <c r="I3981" i="45"/>
  <c r="I3965" i="45"/>
  <c r="I3949" i="45"/>
  <c r="I3933" i="45"/>
  <c r="I3917" i="45"/>
  <c r="I3901" i="45"/>
  <c r="I3885" i="45"/>
  <c r="I3869" i="45"/>
  <c r="I3853" i="45"/>
  <c r="I3837" i="45"/>
  <c r="I3821" i="45"/>
  <c r="I3805" i="45"/>
  <c r="I3789" i="45"/>
  <c r="I3773" i="45"/>
  <c r="I3757" i="45"/>
  <c r="I3741" i="45"/>
  <c r="I3725" i="45"/>
  <c r="I3709" i="45"/>
  <c r="I3693" i="45"/>
  <c r="I3677" i="45"/>
  <c r="I3661" i="45"/>
  <c r="I3645" i="45"/>
  <c r="I3629" i="45"/>
  <c r="I3613" i="45"/>
  <c r="I3597" i="45"/>
  <c r="I3581" i="45"/>
  <c r="I3565" i="45"/>
  <c r="I3549" i="45"/>
  <c r="I3533" i="45"/>
  <c r="I3517" i="45"/>
  <c r="I3501" i="45"/>
  <c r="I3485" i="45"/>
  <c r="I3469" i="45"/>
  <c r="I3453" i="45"/>
  <c r="I3437" i="45"/>
  <c r="I3421" i="45"/>
  <c r="I3405" i="45"/>
  <c r="I3392" i="45"/>
  <c r="I3384" i="45"/>
  <c r="I3376" i="45"/>
  <c r="I3368" i="45"/>
  <c r="I3360" i="45"/>
  <c r="I3352" i="45"/>
  <c r="I3344" i="45"/>
  <c r="I3336" i="45"/>
  <c r="I3328" i="45"/>
  <c r="I3320" i="45"/>
  <c r="I3312" i="45"/>
  <c r="I3304" i="45"/>
  <c r="I3296" i="45"/>
  <c r="I3288" i="45"/>
  <c r="I3280" i="45"/>
  <c r="I3272" i="45"/>
  <c r="I3264" i="45"/>
  <c r="I3256" i="45"/>
  <c r="I3248" i="45"/>
  <c r="I3240" i="45"/>
  <c r="I3236" i="45"/>
  <c r="I3232" i="45"/>
  <c r="I3228" i="45"/>
  <c r="I3224" i="45"/>
  <c r="I3220" i="45"/>
  <c r="I3216" i="45"/>
  <c r="I3212" i="45"/>
  <c r="I3208" i="45"/>
  <c r="I3204" i="45"/>
  <c r="I3200" i="45"/>
  <c r="I3196" i="45"/>
  <c r="I3192" i="45"/>
  <c r="I3188" i="45"/>
  <c r="I3184" i="45"/>
  <c r="I3180" i="45"/>
  <c r="I3176" i="45"/>
  <c r="I3172" i="45"/>
  <c r="I3168" i="45"/>
  <c r="I3164" i="45"/>
  <c r="I3160" i="45"/>
  <c r="I3156" i="45"/>
  <c r="I3152" i="45"/>
  <c r="I3148" i="45"/>
  <c r="I3144" i="45"/>
  <c r="I3140" i="45"/>
  <c r="I3136" i="45"/>
  <c r="I3132" i="45"/>
  <c r="I3128" i="45"/>
  <c r="I3124" i="45"/>
  <c r="I3120" i="45"/>
  <c r="I3116" i="45"/>
  <c r="I3112" i="45"/>
  <c r="I3108" i="45"/>
  <c r="I3104" i="45"/>
  <c r="I3100" i="45"/>
  <c r="I3096" i="45"/>
  <c r="I3092" i="45"/>
  <c r="I3088" i="45"/>
  <c r="I3084" i="45"/>
  <c r="I3080" i="45"/>
  <c r="I3076" i="45"/>
  <c r="I3072" i="45"/>
  <c r="I3068" i="45"/>
  <c r="I3064" i="45"/>
  <c r="I3060" i="45"/>
  <c r="I3056" i="45"/>
  <c r="I3052" i="45"/>
  <c r="I3048" i="45"/>
  <c r="I3044" i="45"/>
  <c r="I3040" i="45"/>
  <c r="I3036" i="45"/>
  <c r="I3032" i="45"/>
  <c r="I3028" i="45"/>
  <c r="I3024" i="45"/>
  <c r="I3020" i="45"/>
  <c r="I3016" i="45"/>
  <c r="I3012" i="45"/>
  <c r="I3008" i="45"/>
  <c r="I3004" i="45"/>
  <c r="I3000" i="45"/>
  <c r="I2996" i="45"/>
  <c r="I2992" i="45"/>
  <c r="I2988" i="45"/>
  <c r="I2984" i="45"/>
  <c r="I2980" i="45"/>
  <c r="I2976" i="45"/>
  <c r="I2972" i="45"/>
  <c r="I2968" i="45"/>
  <c r="I2964" i="45"/>
  <c r="I2960" i="45"/>
  <c r="I2956" i="45"/>
  <c r="I2952" i="45"/>
  <c r="I2948" i="45"/>
  <c r="I2944" i="45"/>
  <c r="I2940" i="45"/>
  <c r="I2936" i="45"/>
  <c r="I2932" i="45"/>
  <c r="I2928" i="45"/>
  <c r="I2924" i="45"/>
  <c r="I2920" i="45"/>
  <c r="I2916" i="45"/>
  <c r="I2912" i="45"/>
  <c r="I2908" i="45"/>
  <c r="I2904" i="45"/>
  <c r="I2900" i="45"/>
  <c r="I2896" i="45"/>
  <c r="I2892" i="45"/>
  <c r="I2888" i="45"/>
  <c r="I2884" i="45"/>
  <c r="I2880" i="45"/>
  <c r="I2876" i="45"/>
  <c r="I2872" i="45"/>
  <c r="I2868" i="45"/>
  <c r="I2864" i="45"/>
  <c r="I2860" i="45"/>
  <c r="I2856" i="45"/>
  <c r="I2852" i="45"/>
  <c r="I2848" i="45"/>
  <c r="I2844" i="45"/>
  <c r="I2840" i="45"/>
  <c r="I2836" i="45"/>
  <c r="I2832" i="45"/>
  <c r="I2828" i="45"/>
  <c r="I2824" i="45"/>
  <c r="I2820" i="45"/>
  <c r="I2816" i="45"/>
  <c r="I2812" i="45"/>
  <c r="I2808" i="45"/>
  <c r="I2804" i="45"/>
  <c r="I2800" i="45"/>
  <c r="I2796" i="45"/>
  <c r="I2792" i="45"/>
  <c r="I2788" i="45"/>
  <c r="I2784" i="45"/>
  <c r="I2780" i="45"/>
  <c r="I2776" i="45"/>
  <c r="I2772" i="45"/>
  <c r="I2768" i="45"/>
  <c r="I2764" i="45"/>
  <c r="I2760" i="45"/>
  <c r="I2756" i="45"/>
  <c r="I2752" i="45"/>
  <c r="I2748" i="45"/>
  <c r="I2744" i="45"/>
  <c r="I2740" i="45"/>
  <c r="I2736" i="45"/>
  <c r="I2732" i="45"/>
  <c r="I2728" i="45"/>
  <c r="I2724" i="45"/>
  <c r="I2720" i="45"/>
  <c r="I2716" i="45"/>
  <c r="I2712" i="45"/>
  <c r="I2708" i="45"/>
  <c r="I2704" i="45"/>
  <c r="I2700" i="45"/>
  <c r="I2696" i="45"/>
  <c r="I2692" i="45"/>
  <c r="I2688" i="45"/>
  <c r="I2684" i="45"/>
  <c r="I2680" i="45"/>
  <c r="I2676" i="45"/>
  <c r="I2672" i="45"/>
  <c r="I2668" i="45"/>
  <c r="I2664" i="45"/>
  <c r="I2660" i="45"/>
  <c r="I2656" i="45"/>
  <c r="I2652" i="45"/>
  <c r="I2648" i="45"/>
  <c r="I2644" i="45"/>
  <c r="I2640" i="45"/>
  <c r="I2636" i="45"/>
  <c r="I2632" i="45"/>
  <c r="I2628" i="45"/>
  <c r="I2624" i="45"/>
  <c r="I2620" i="45"/>
  <c r="I2616" i="45"/>
  <c r="I2612" i="45"/>
  <c r="I2608" i="45"/>
  <c r="I2604" i="45"/>
  <c r="I2600" i="45"/>
  <c r="I2596" i="45"/>
  <c r="I2592" i="45"/>
  <c r="I2588" i="45"/>
  <c r="I2584" i="45"/>
  <c r="I2580" i="45"/>
  <c r="I2576" i="45"/>
  <c r="I2572" i="45"/>
  <c r="I2568" i="45"/>
  <c r="I2564" i="45"/>
  <c r="I2560" i="45"/>
  <c r="I2556" i="45"/>
  <c r="I2552" i="45"/>
  <c r="I2548" i="45"/>
  <c r="I2544" i="45"/>
  <c r="I2540" i="45"/>
  <c r="I2536" i="45"/>
  <c r="I2532" i="45"/>
  <c r="I2528" i="45"/>
  <c r="I2524" i="45"/>
  <c r="I2520" i="45"/>
  <c r="I2516" i="45"/>
  <c r="I2512" i="45"/>
  <c r="I2508" i="45"/>
  <c r="I2504" i="45"/>
  <c r="I2500" i="45"/>
  <c r="I2496" i="45"/>
  <c r="I2492" i="45"/>
  <c r="I2488" i="45"/>
  <c r="I2484" i="45"/>
  <c r="I2480" i="45"/>
  <c r="I2476" i="45"/>
  <c r="I2472" i="45"/>
  <c r="I2468" i="45"/>
  <c r="I2464" i="45"/>
  <c r="I2460" i="45"/>
  <c r="I2456" i="45"/>
  <c r="I2452" i="45"/>
  <c r="I2448" i="45"/>
  <c r="I2444" i="45"/>
  <c r="I2440" i="45"/>
  <c r="I2436" i="45"/>
  <c r="I2432" i="45"/>
  <c r="I2428" i="45"/>
  <c r="I2424" i="45"/>
  <c r="I2420" i="45"/>
  <c r="I2416" i="45"/>
  <c r="I2412" i="45"/>
  <c r="I2408" i="45"/>
  <c r="I2404" i="45"/>
  <c r="I2400" i="45"/>
  <c r="I2396" i="45"/>
  <c r="I2392" i="45"/>
  <c r="I2388" i="45"/>
  <c r="I2384" i="45"/>
  <c r="I2380" i="45"/>
  <c r="I2376" i="45"/>
  <c r="I2372" i="45"/>
  <c r="I2368" i="45"/>
  <c r="I2364" i="45"/>
  <c r="I2360" i="45"/>
  <c r="I2356" i="45"/>
  <c r="I2352" i="45"/>
  <c r="I2348" i="45"/>
  <c r="I2344" i="45"/>
  <c r="I2340" i="45"/>
  <c r="I2336" i="45"/>
  <c r="I2332" i="45"/>
  <c r="I2328" i="45"/>
  <c r="I2324" i="45"/>
  <c r="I2320" i="45"/>
  <c r="I2316" i="45"/>
  <c r="I2312" i="45"/>
  <c r="I2308" i="45"/>
  <c r="I2304" i="45"/>
  <c r="I2300" i="45"/>
  <c r="I2296" i="45"/>
  <c r="I2292" i="45"/>
  <c r="I2288" i="45"/>
  <c r="I2284" i="45"/>
  <c r="I2280" i="45"/>
  <c r="I2276" i="45"/>
  <c r="I2272" i="45"/>
  <c r="I2268" i="45"/>
  <c r="I2264" i="45"/>
  <c r="I2260" i="45"/>
  <c r="I2256" i="45"/>
  <c r="I2252" i="45"/>
  <c r="I2248" i="45"/>
  <c r="I2244" i="45"/>
  <c r="I2240" i="45"/>
  <c r="I2236" i="45"/>
  <c r="I2232" i="45"/>
  <c r="I2228" i="45"/>
  <c r="I2224" i="45"/>
  <c r="I2220" i="45"/>
  <c r="I2216" i="45"/>
  <c r="I2212" i="45"/>
  <c r="I2208" i="45"/>
  <c r="I4017" i="45"/>
  <c r="I4001" i="45"/>
  <c r="I3985" i="45"/>
  <c r="I3969" i="45"/>
  <c r="I3953" i="45"/>
  <c r="I3937" i="45"/>
  <c r="I3921" i="45"/>
  <c r="I3905" i="45"/>
  <c r="I3889" i="45"/>
  <c r="I3873" i="45"/>
  <c r="I3857" i="45"/>
  <c r="I3841" i="45"/>
  <c r="I3825" i="45"/>
  <c r="I3809" i="45"/>
  <c r="I3793" i="45"/>
  <c r="I3777" i="45"/>
  <c r="I3761" i="45"/>
  <c r="I3745" i="45"/>
  <c r="I3729" i="45"/>
  <c r="I3713" i="45"/>
  <c r="I3697" i="45"/>
  <c r="I3681" i="45"/>
  <c r="I3665" i="45"/>
  <c r="I3649" i="45"/>
  <c r="I3633" i="45"/>
  <c r="I3617" i="45"/>
  <c r="I3601" i="45"/>
  <c r="I3585" i="45"/>
  <c r="I3569" i="45"/>
  <c r="I3553" i="45"/>
  <c r="I3537" i="45"/>
  <c r="I3521" i="45"/>
  <c r="I3505" i="45"/>
  <c r="I3489" i="45"/>
  <c r="I3473" i="45"/>
  <c r="I3457" i="45"/>
  <c r="I3441" i="45"/>
  <c r="I3425" i="45"/>
  <c r="I3409" i="45"/>
  <c r="I3389" i="45"/>
  <c r="I3381" i="45"/>
  <c r="I3373" i="45"/>
  <c r="I3365" i="45"/>
  <c r="I3357" i="45"/>
  <c r="I3349" i="45"/>
  <c r="I3341" i="45"/>
  <c r="I3333" i="45"/>
  <c r="I3325" i="45"/>
  <c r="I3317" i="45"/>
  <c r="I3309" i="45"/>
  <c r="I3301" i="45"/>
  <c r="I3293" i="45"/>
  <c r="I3285" i="45"/>
  <c r="I3277" i="45"/>
  <c r="I3269" i="45"/>
  <c r="I3261" i="45"/>
  <c r="I3253" i="45"/>
  <c r="I3245" i="45"/>
  <c r="I3237" i="45"/>
  <c r="I3233" i="45"/>
  <c r="I3229" i="45"/>
  <c r="I3225" i="45"/>
  <c r="I3221" i="45"/>
  <c r="I3217" i="45"/>
  <c r="I3213" i="45"/>
  <c r="I3209" i="45"/>
  <c r="I3205" i="45"/>
  <c r="I3201" i="45"/>
  <c r="I3197" i="45"/>
  <c r="I3193" i="45"/>
  <c r="I3189" i="45"/>
  <c r="I3185" i="45"/>
  <c r="I3181" i="45"/>
  <c r="I3177" i="45"/>
  <c r="I3173" i="45"/>
  <c r="I3169" i="45"/>
  <c r="I3165" i="45"/>
  <c r="I3161" i="45"/>
  <c r="I3157" i="45"/>
  <c r="I3153" i="45"/>
  <c r="I3149" i="45"/>
  <c r="I3145" i="45"/>
  <c r="I3141" i="45"/>
  <c r="I3137" i="45"/>
  <c r="I3133" i="45"/>
  <c r="I3129" i="45"/>
  <c r="I3125" i="45"/>
  <c r="I3121" i="45"/>
  <c r="I3117" i="45"/>
  <c r="I3113" i="45"/>
  <c r="I3109" i="45"/>
  <c r="I3105" i="45"/>
  <c r="I3101" i="45"/>
  <c r="I3097" i="45"/>
  <c r="I3093" i="45"/>
  <c r="I3089" i="45"/>
  <c r="I3085" i="45"/>
  <c r="I3081" i="45"/>
  <c r="I3077" i="45"/>
  <c r="I3073" i="45"/>
  <c r="I3069" i="45"/>
  <c r="I3065" i="45"/>
  <c r="I3061" i="45"/>
  <c r="I3057" i="45"/>
  <c r="I3053" i="45"/>
  <c r="I3049" i="45"/>
  <c r="I3045" i="45"/>
  <c r="I3041" i="45"/>
  <c r="I3037" i="45"/>
  <c r="I3033" i="45"/>
  <c r="I3029" i="45"/>
  <c r="I3025" i="45"/>
  <c r="I3021" i="45"/>
  <c r="I3017" i="45"/>
  <c r="I3013" i="45"/>
  <c r="I3009" i="45"/>
  <c r="I3005" i="45"/>
  <c r="I3001" i="45"/>
  <c r="I2997" i="45"/>
  <c r="I2993" i="45"/>
  <c r="I2989" i="45"/>
  <c r="I2985" i="45"/>
  <c r="I2981" i="45"/>
  <c r="I2977" i="45"/>
  <c r="I2973" i="45"/>
  <c r="I2969" i="45"/>
  <c r="I2965" i="45"/>
  <c r="I2961" i="45"/>
  <c r="I2957" i="45"/>
  <c r="I2953" i="45"/>
  <c r="I2949" i="45"/>
  <c r="I2945" i="45"/>
  <c r="I2941" i="45"/>
  <c r="I2937" i="45"/>
  <c r="I2933" i="45"/>
  <c r="I2929" i="45"/>
  <c r="I2925" i="45"/>
  <c r="I2921" i="45"/>
  <c r="I2917" i="45"/>
  <c r="I2913" i="45"/>
  <c r="I2909" i="45"/>
  <c r="I2905" i="45"/>
  <c r="I2901" i="45"/>
  <c r="I2897" i="45"/>
  <c r="I2893" i="45"/>
  <c r="I2889" i="45"/>
  <c r="I2885" i="45"/>
  <c r="I2881" i="45"/>
  <c r="I2877" i="45"/>
  <c r="I2873" i="45"/>
  <c r="I2869" i="45"/>
  <c r="I2865" i="45"/>
  <c r="I2861" i="45"/>
  <c r="I2857" i="45"/>
  <c r="I2853" i="45"/>
  <c r="I2849" i="45"/>
  <c r="I2845" i="45"/>
  <c r="I2841" i="45"/>
  <c r="I2837" i="45"/>
  <c r="I2833" i="45"/>
  <c r="I2829" i="45"/>
  <c r="I2825" i="45"/>
  <c r="I2821" i="45"/>
  <c r="I2817" i="45"/>
  <c r="I2813" i="45"/>
  <c r="I2809" i="45"/>
  <c r="I2805" i="45"/>
  <c r="I2801" i="45"/>
  <c r="I2797" i="45"/>
  <c r="I2793" i="45"/>
  <c r="I2789" i="45"/>
  <c r="I2785" i="45"/>
  <c r="I2781" i="45"/>
  <c r="I2777" i="45"/>
  <c r="I2773" i="45"/>
  <c r="I2769" i="45"/>
  <c r="I2765" i="45"/>
  <c r="I2761" i="45"/>
  <c r="I2757" i="45"/>
  <c r="I2753" i="45"/>
  <c r="I2749" i="45"/>
  <c r="I2745" i="45"/>
  <c r="I2741" i="45"/>
  <c r="I2737" i="45"/>
  <c r="I2733" i="45"/>
  <c r="I2729" i="45"/>
  <c r="I2725" i="45"/>
  <c r="I2721" i="45"/>
  <c r="I2717" i="45"/>
  <c r="I2713" i="45"/>
  <c r="I2709" i="45"/>
  <c r="I2705" i="45"/>
  <c r="I2701" i="45"/>
  <c r="I2697" i="45"/>
  <c r="I2693" i="45"/>
  <c r="I2689" i="45"/>
  <c r="I2685" i="45"/>
  <c r="I2681" i="45"/>
  <c r="I2677" i="45"/>
  <c r="I2673" i="45"/>
  <c r="I2669" i="45"/>
  <c r="I2665" i="45"/>
  <c r="I2661" i="45"/>
  <c r="I2657" i="45"/>
  <c r="I2653" i="45"/>
  <c r="I2649" i="45"/>
  <c r="I2645" i="45"/>
  <c r="I2641" i="45"/>
  <c r="I2637" i="45"/>
  <c r="I2633" i="45"/>
  <c r="I2629" i="45"/>
  <c r="I2625" i="45"/>
  <c r="I2621" i="45"/>
  <c r="I2617" i="45"/>
  <c r="I2613" i="45"/>
  <c r="I2609" i="45"/>
  <c r="I2605" i="45"/>
  <c r="I2601" i="45"/>
  <c r="I2597" i="45"/>
  <c r="I2593" i="45"/>
  <c r="I2589" i="45"/>
  <c r="I2585" i="45"/>
  <c r="I2581" i="45"/>
  <c r="I2577" i="45"/>
  <c r="I2573" i="45"/>
  <c r="I2569" i="45"/>
  <c r="I2565" i="45"/>
  <c r="I2561" i="45"/>
  <c r="I2557" i="45"/>
  <c r="I2553" i="45"/>
  <c r="I2549" i="45"/>
  <c r="I2545" i="45"/>
  <c r="I2541" i="45"/>
  <c r="I2537" i="45"/>
  <c r="I2533" i="45"/>
  <c r="I2529" i="45"/>
  <c r="I2525" i="45"/>
  <c r="I2521" i="45"/>
  <c r="I2517" i="45"/>
  <c r="I2513" i="45"/>
  <c r="I2509" i="45"/>
  <c r="I2505" i="45"/>
  <c r="I2501" i="45"/>
  <c r="I2497" i="45"/>
  <c r="I2493" i="45"/>
  <c r="I2489" i="45"/>
  <c r="I2485" i="45"/>
  <c r="I2481" i="45"/>
  <c r="I2477" i="45"/>
  <c r="I2473" i="45"/>
  <c r="I2469" i="45"/>
  <c r="I2465" i="45"/>
  <c r="I2461" i="45"/>
  <c r="I2457" i="45"/>
  <c r="I2453" i="45"/>
  <c r="I2449" i="45"/>
  <c r="I2445" i="45"/>
  <c r="I2441" i="45"/>
  <c r="I2437" i="45"/>
  <c r="I2433" i="45"/>
  <c r="I2429" i="45"/>
  <c r="I2425" i="45"/>
  <c r="I2421" i="45"/>
  <c r="I2417" i="45"/>
  <c r="I2413" i="45"/>
  <c r="I2409" i="45"/>
  <c r="I2405" i="45"/>
  <c r="I2401" i="45"/>
  <c r="I2397" i="45"/>
  <c r="I2393" i="45"/>
  <c r="I2389" i="45"/>
  <c r="I2385" i="45"/>
  <c r="I2381" i="45"/>
  <c r="I2377" i="45"/>
  <c r="I2373" i="45"/>
  <c r="I2369" i="45"/>
  <c r="I2365" i="45"/>
  <c r="I2361" i="45"/>
  <c r="I2357" i="45"/>
  <c r="I2353" i="45"/>
  <c r="I2349" i="45"/>
  <c r="I2345" i="45"/>
  <c r="I2341" i="45"/>
  <c r="I2337" i="45"/>
  <c r="I2333" i="45"/>
  <c r="I2329" i="45"/>
  <c r="I2325" i="45"/>
  <c r="I2321" i="45"/>
  <c r="I2317" i="45"/>
  <c r="I2313" i="45"/>
  <c r="I2309" i="45"/>
  <c r="I2305" i="45"/>
  <c r="I2301" i="45"/>
  <c r="I2297" i="45"/>
  <c r="I2293" i="45"/>
  <c r="I2289" i="45"/>
  <c r="I2285" i="45"/>
  <c r="I2281" i="45"/>
  <c r="I2277" i="45"/>
  <c r="I2273" i="45"/>
  <c r="I2269" i="45"/>
  <c r="I2265" i="45"/>
  <c r="I2261" i="45"/>
  <c r="I2257" i="45"/>
  <c r="I2253" i="45"/>
  <c r="I2249" i="45"/>
  <c r="I2245" i="45"/>
  <c r="I2241" i="45"/>
  <c r="I2237" i="45"/>
  <c r="I2233" i="45"/>
  <c r="I2229" i="45"/>
  <c r="I2225" i="45"/>
  <c r="I2221" i="45"/>
  <c r="I2217" i="45"/>
  <c r="I2213" i="45"/>
  <c r="I2209" i="45"/>
  <c r="I2205" i="45"/>
  <c r="I2201" i="45"/>
  <c r="I2197" i="45"/>
  <c r="I2193" i="45"/>
  <c r="I2189" i="45"/>
  <c r="I2185" i="45"/>
  <c r="I2181" i="45"/>
  <c r="I2177" i="45"/>
  <c r="I2173" i="45"/>
  <c r="I2169" i="45"/>
  <c r="I2165" i="45"/>
  <c r="I2161" i="45"/>
  <c r="I2157" i="45"/>
  <c r="I2153" i="45"/>
  <c r="I2149" i="45"/>
  <c r="I2145" i="45"/>
  <c r="I2141" i="45"/>
  <c r="I2137" i="45"/>
  <c r="I2133" i="45"/>
  <c r="I2129" i="45"/>
  <c r="I2125" i="45"/>
  <c r="I2121" i="45"/>
  <c r="I2117" i="45"/>
  <c r="I2113" i="45"/>
  <c r="I2109" i="45"/>
  <c r="I2105" i="45"/>
  <c r="I2101" i="45"/>
  <c r="I2097" i="45"/>
  <c r="I2093" i="45"/>
  <c r="I2089" i="45"/>
  <c r="I2085" i="45"/>
  <c r="I2081" i="45"/>
  <c r="I2077" i="45"/>
  <c r="I2073" i="45"/>
  <c r="I2069" i="45"/>
  <c r="I2065" i="45"/>
  <c r="I2061" i="45"/>
  <c r="I2057" i="45"/>
  <c r="I2053" i="45"/>
  <c r="I2049" i="45"/>
  <c r="I2045" i="45"/>
  <c r="I2041" i="45"/>
  <c r="I2037" i="45"/>
  <c r="I2033" i="45"/>
  <c r="I2029" i="45"/>
  <c r="I2025" i="45"/>
  <c r="I2021" i="45"/>
  <c r="I2017" i="45"/>
  <c r="I2013" i="45"/>
  <c r="I2009" i="45"/>
  <c r="I2005" i="45"/>
  <c r="I2001" i="45"/>
  <c r="I1997" i="45"/>
  <c r="I1993" i="45"/>
  <c r="I1989" i="45"/>
  <c r="I1985" i="45"/>
  <c r="I1981" i="45"/>
  <c r="I1977" i="45"/>
  <c r="I1973" i="45"/>
  <c r="I1969" i="45"/>
  <c r="I1965" i="45"/>
  <c r="I1961" i="45"/>
  <c r="I1957" i="45"/>
  <c r="I1953" i="45"/>
  <c r="I1949" i="45"/>
  <c r="I1945" i="45"/>
  <c r="I1941" i="45"/>
  <c r="I1937" i="45"/>
  <c r="I1933" i="45"/>
  <c r="I1929" i="45"/>
  <c r="I1925" i="45"/>
  <c r="I1921" i="45"/>
  <c r="I1917" i="45"/>
  <c r="I1913" i="45"/>
  <c r="I1909" i="45"/>
  <c r="I1905" i="45"/>
  <c r="I1901" i="45"/>
  <c r="I1897" i="45"/>
  <c r="I1893" i="45"/>
  <c r="I1889" i="45"/>
  <c r="I1885" i="45"/>
  <c r="I1881" i="45"/>
  <c r="I1877" i="45"/>
  <c r="I1873" i="45"/>
  <c r="I1869" i="45"/>
  <c r="I1865" i="45"/>
  <c r="I1861" i="45"/>
  <c r="I1857" i="45"/>
  <c r="I1853" i="45"/>
  <c r="I1849" i="45"/>
  <c r="I1845" i="45"/>
  <c r="I1841" i="45"/>
  <c r="I1837" i="45"/>
  <c r="I1833" i="45"/>
  <c r="I1829" i="45"/>
  <c r="I1825" i="45"/>
  <c r="I1821" i="45"/>
  <c r="I1817" i="45"/>
  <c r="I1813" i="45"/>
  <c r="I1809" i="45"/>
  <c r="I1805" i="45"/>
  <c r="I1801" i="45"/>
  <c r="I1797" i="45"/>
  <c r="I1793" i="45"/>
  <c r="I1789" i="45"/>
  <c r="I1785" i="45"/>
  <c r="I1781" i="45"/>
  <c r="I1777" i="45"/>
  <c r="I1773" i="45"/>
  <c r="I1769" i="45"/>
  <c r="I1765" i="45"/>
  <c r="I1761" i="45"/>
  <c r="I1757" i="45"/>
  <c r="I1753" i="45"/>
  <c r="I1749" i="45"/>
  <c r="I1745" i="45"/>
  <c r="I1741" i="45"/>
  <c r="I1737" i="45"/>
  <c r="I1733" i="45"/>
  <c r="I1729" i="45"/>
  <c r="I1725" i="45"/>
  <c r="I1721" i="45"/>
  <c r="I1717" i="45"/>
  <c r="I1713" i="45"/>
  <c r="I1709" i="45"/>
  <c r="I1705" i="45"/>
  <c r="I1701" i="45"/>
  <c r="I1697" i="45"/>
  <c r="I1693" i="45"/>
  <c r="I1689" i="45"/>
  <c r="I1685" i="45"/>
  <c r="I1681" i="45"/>
  <c r="I1677" i="45"/>
  <c r="I1673" i="45"/>
  <c r="I1669" i="45"/>
  <c r="I1665" i="45"/>
  <c r="I1661" i="45"/>
  <c r="I1657" i="45"/>
  <c r="I1653" i="45"/>
  <c r="I1649" i="45"/>
  <c r="I1645" i="45"/>
  <c r="I1641" i="45"/>
  <c r="I1637" i="45"/>
  <c r="I1633" i="45"/>
  <c r="I1629" i="45"/>
  <c r="I1625" i="45"/>
  <c r="I1621" i="45"/>
  <c r="I1617" i="45"/>
  <c r="I1613" i="45"/>
  <c r="I1609" i="45"/>
  <c r="I1605" i="45"/>
  <c r="I1601" i="45"/>
  <c r="I1597" i="45"/>
  <c r="I1593" i="45"/>
  <c r="I1589" i="45"/>
  <c r="I1585" i="45"/>
  <c r="I1581" i="45"/>
  <c r="I1577" i="45"/>
  <c r="I1573" i="45"/>
  <c r="I4005" i="45"/>
  <c r="I3989" i="45"/>
  <c r="I3973" i="45"/>
  <c r="I3957" i="45"/>
  <c r="I3941" i="45"/>
  <c r="I3925" i="45"/>
  <c r="I3909" i="45"/>
  <c r="I3893" i="45"/>
  <c r="I3877" i="45"/>
  <c r="I3861" i="45"/>
  <c r="I3845" i="45"/>
  <c r="I3829" i="45"/>
  <c r="I3813" i="45"/>
  <c r="I3797" i="45"/>
  <c r="I3781" i="45"/>
  <c r="I3765" i="45"/>
  <c r="I3749" i="45"/>
  <c r="I3733" i="45"/>
  <c r="I3717" i="45"/>
  <c r="I3701" i="45"/>
  <c r="I3685" i="45"/>
  <c r="I3669" i="45"/>
  <c r="I3653" i="45"/>
  <c r="I3637" i="45"/>
  <c r="I3621" i="45"/>
  <c r="I3605" i="45"/>
  <c r="I3589" i="45"/>
  <c r="I3573" i="45"/>
  <c r="I3557" i="45"/>
  <c r="I3541" i="45"/>
  <c r="I3525" i="45"/>
  <c r="I3509" i="45"/>
  <c r="I3493" i="45"/>
  <c r="I3477" i="45"/>
  <c r="I3461" i="45"/>
  <c r="I3445" i="45"/>
  <c r="I3429" i="45"/>
  <c r="I3413" i="45"/>
  <c r="I3397" i="45"/>
  <c r="I3388" i="45"/>
  <c r="I3380" i="45"/>
  <c r="I3372" i="45"/>
  <c r="I3364" i="45"/>
  <c r="I3356" i="45"/>
  <c r="I3348" i="45"/>
  <c r="I3340" i="45"/>
  <c r="I3332" i="45"/>
  <c r="I3324" i="45"/>
  <c r="I3316" i="45"/>
  <c r="I3308" i="45"/>
  <c r="I3300" i="45"/>
  <c r="I3292" i="45"/>
  <c r="I3284" i="45"/>
  <c r="I3276" i="45"/>
  <c r="I3268" i="45"/>
  <c r="I3260" i="45"/>
  <c r="I3252" i="45"/>
  <c r="I3244" i="45"/>
  <c r="I3234" i="45"/>
  <c r="I3230" i="45"/>
  <c r="I3226" i="45"/>
  <c r="I3222" i="45"/>
  <c r="I3218" i="45"/>
  <c r="I3214" i="45"/>
  <c r="I3210" i="45"/>
  <c r="I3206" i="45"/>
  <c r="I3202" i="45"/>
  <c r="I3198" i="45"/>
  <c r="I3194" i="45"/>
  <c r="I3190" i="45"/>
  <c r="I3186" i="45"/>
  <c r="I3182" i="45"/>
  <c r="I3178" i="45"/>
  <c r="I3174" i="45"/>
  <c r="I3170" i="45"/>
  <c r="I3166" i="45"/>
  <c r="I3162" i="45"/>
  <c r="I3158" i="45"/>
  <c r="I3154" i="45"/>
  <c r="I3150" i="45"/>
  <c r="I3146" i="45"/>
  <c r="I3142" i="45"/>
  <c r="I3138" i="45"/>
  <c r="I3134" i="45"/>
  <c r="I3130" i="45"/>
  <c r="I3126" i="45"/>
  <c r="I3122" i="45"/>
  <c r="I3118" i="45"/>
  <c r="I3114" i="45"/>
  <c r="I3110" i="45"/>
  <c r="I3106" i="45"/>
  <c r="I3102" i="45"/>
  <c r="I3098" i="45"/>
  <c r="I3094" i="45"/>
  <c r="I3090" i="45"/>
  <c r="I3086" i="45"/>
  <c r="I3082" i="45"/>
  <c r="I3078" i="45"/>
  <c r="I3074" i="45"/>
  <c r="I3070" i="45"/>
  <c r="I3066" i="45"/>
  <c r="I3062" i="45"/>
  <c r="I3058" i="45"/>
  <c r="I3054" i="45"/>
  <c r="I3050" i="45"/>
  <c r="I3046" i="45"/>
  <c r="I3042" i="45"/>
  <c r="I3038" i="45"/>
  <c r="I3034" i="45"/>
  <c r="I3030" i="45"/>
  <c r="I3026" i="45"/>
  <c r="I3022" i="45"/>
  <c r="I3018" i="45"/>
  <c r="I3014" i="45"/>
  <c r="I3010" i="45"/>
  <c r="I3006" i="45"/>
  <c r="I3002" i="45"/>
  <c r="I2998" i="45"/>
  <c r="I2994" i="45"/>
  <c r="I2990" i="45"/>
  <c r="I2986" i="45"/>
  <c r="I2982" i="45"/>
  <c r="I2978" i="45"/>
  <c r="I2974" i="45"/>
  <c r="I2970" i="45"/>
  <c r="I2966" i="45"/>
  <c r="I2962" i="45"/>
  <c r="I2958" i="45"/>
  <c r="I2954" i="45"/>
  <c r="I2950" i="45"/>
  <c r="I2946" i="45"/>
  <c r="I2942" i="45"/>
  <c r="I2938" i="45"/>
  <c r="I2934" i="45"/>
  <c r="I2930" i="45"/>
  <c r="I2926" i="45"/>
  <c r="I2922" i="45"/>
  <c r="I2918" i="45"/>
  <c r="I2914" i="45"/>
  <c r="I2910" i="45"/>
  <c r="I2906" i="45"/>
  <c r="I2902" i="45"/>
  <c r="I2898" i="45"/>
  <c r="I2894" i="45"/>
  <c r="I2890" i="45"/>
  <c r="I2886" i="45"/>
  <c r="I2882" i="45"/>
  <c r="I2878" i="45"/>
  <c r="I2874" i="45"/>
  <c r="I2870" i="45"/>
  <c r="I2866" i="45"/>
  <c r="I2862" i="45"/>
  <c r="I2858" i="45"/>
  <c r="I2854" i="45"/>
  <c r="I2850" i="45"/>
  <c r="I2846" i="45"/>
  <c r="I2842" i="45"/>
  <c r="I2838" i="45"/>
  <c r="I2834" i="45"/>
  <c r="I2830" i="45"/>
  <c r="I2826" i="45"/>
  <c r="I2822" i="45"/>
  <c r="I2818" i="45"/>
  <c r="I2814" i="45"/>
  <c r="I2810" i="45"/>
  <c r="I2806" i="45"/>
  <c r="I2802" i="45"/>
  <c r="I2798" i="45"/>
  <c r="I2794" i="45"/>
  <c r="I2790" i="45"/>
  <c r="I2786" i="45"/>
  <c r="I2782" i="45"/>
  <c r="I2778" i="45"/>
  <c r="I2774" i="45"/>
  <c r="I2770" i="45"/>
  <c r="I2766" i="45"/>
  <c r="I2762" i="45"/>
  <c r="I2758" i="45"/>
  <c r="I2754" i="45"/>
  <c r="I2750" i="45"/>
  <c r="I2746" i="45"/>
  <c r="I2742" i="45"/>
  <c r="I2738" i="45"/>
  <c r="I2734" i="45"/>
  <c r="I2730" i="45"/>
  <c r="I2726" i="45"/>
  <c r="I2722" i="45"/>
  <c r="I2718" i="45"/>
  <c r="I2714" i="45"/>
  <c r="I2710" i="45"/>
  <c r="I2706" i="45"/>
  <c r="I2702" i="45"/>
  <c r="I2698" i="45"/>
  <c r="I2694" i="45"/>
  <c r="I2690" i="45"/>
  <c r="I2686" i="45"/>
  <c r="I2682" i="45"/>
  <c r="I2678" i="45"/>
  <c r="I2674" i="45"/>
  <c r="I2670" i="45"/>
  <c r="I2666" i="45"/>
  <c r="I2662" i="45"/>
  <c r="I2658" i="45"/>
  <c r="I2654" i="45"/>
  <c r="I2650" i="45"/>
  <c r="I2646" i="45"/>
  <c r="I2642" i="45"/>
  <c r="I2638" i="45"/>
  <c r="I2634" i="45"/>
  <c r="I2630" i="45"/>
  <c r="I2626" i="45"/>
  <c r="I2622" i="45"/>
  <c r="I2618" i="45"/>
  <c r="I2614" i="45"/>
  <c r="I2610" i="45"/>
  <c r="I2606" i="45"/>
  <c r="I2602" i="45"/>
  <c r="I2598" i="45"/>
  <c r="I2594" i="45"/>
  <c r="I2590" i="45"/>
  <c r="I2586" i="45"/>
  <c r="I2582" i="45"/>
  <c r="I2578" i="45"/>
  <c r="I2574" i="45"/>
  <c r="I2570" i="45"/>
  <c r="I2566" i="45"/>
  <c r="I2562" i="45"/>
  <c r="I2558" i="45"/>
  <c r="I2554" i="45"/>
  <c r="I2550" i="45"/>
  <c r="I2546" i="45"/>
  <c r="I2542" i="45"/>
  <c r="I2538" i="45"/>
  <c r="I2534" i="45"/>
  <c r="I2530" i="45"/>
  <c r="I2526" i="45"/>
  <c r="I2522" i="45"/>
  <c r="I2518" i="45"/>
  <c r="I2514" i="45"/>
  <c r="I2510" i="45"/>
  <c r="I2506" i="45"/>
  <c r="I2502" i="45"/>
  <c r="I2498" i="45"/>
  <c r="I2494" i="45"/>
  <c r="I2490" i="45"/>
  <c r="I2486" i="45"/>
  <c r="I2482" i="45"/>
  <c r="I2478" i="45"/>
  <c r="I2474" i="45"/>
  <c r="I2470" i="45"/>
  <c r="I2466" i="45"/>
  <c r="I2462" i="45"/>
  <c r="I2458" i="45"/>
  <c r="I2454" i="45"/>
  <c r="I2450" i="45"/>
  <c r="I2446" i="45"/>
  <c r="I2442" i="45"/>
  <c r="I2438" i="45"/>
  <c r="I2434" i="45"/>
  <c r="I2430" i="45"/>
  <c r="I2426" i="45"/>
  <c r="I2422" i="45"/>
  <c r="I2418" i="45"/>
  <c r="I2414" i="45"/>
  <c r="I2410" i="45"/>
  <c r="I2406" i="45"/>
  <c r="I2402" i="45"/>
  <c r="I2398" i="45"/>
  <c r="I2394" i="45"/>
  <c r="I2390" i="45"/>
  <c r="I2386" i="45"/>
  <c r="I2382" i="45"/>
  <c r="I2378" i="45"/>
  <c r="I2374" i="45"/>
  <c r="I2370" i="45"/>
  <c r="I2366" i="45"/>
  <c r="I2362" i="45"/>
  <c r="I2358" i="45"/>
  <c r="I2354" i="45"/>
  <c r="I2350" i="45"/>
  <c r="I2346" i="45"/>
  <c r="I2342" i="45"/>
  <c r="I2338" i="45"/>
  <c r="I2334" i="45"/>
  <c r="I2330" i="45"/>
  <c r="I2326" i="45"/>
  <c r="I2322" i="45"/>
  <c r="I2318" i="45"/>
  <c r="I2314" i="45"/>
  <c r="I2310" i="45"/>
  <c r="I2306" i="45"/>
  <c r="I2302" i="45"/>
  <c r="I2298" i="45"/>
  <c r="I2294" i="45"/>
  <c r="I2290" i="45"/>
  <c r="I2286" i="45"/>
  <c r="I2282" i="45"/>
  <c r="I2278" i="45"/>
  <c r="I2274" i="45"/>
  <c r="I2270" i="45"/>
  <c r="I2266" i="45"/>
  <c r="I2262" i="45"/>
  <c r="I2258" i="45"/>
  <c r="I2254" i="45"/>
  <c r="I2250" i="45"/>
  <c r="I2246" i="45"/>
  <c r="I2242" i="45"/>
  <c r="I2238" i="45"/>
  <c r="I2234" i="45"/>
  <c r="I2230" i="45"/>
  <c r="I2226" i="45"/>
  <c r="I2222" i="45"/>
  <c r="I2218" i="45"/>
  <c r="I2214" i="45"/>
  <c r="I2210" i="45"/>
  <c r="I2206" i="45"/>
  <c r="I2202" i="45"/>
  <c r="I2198" i="45"/>
  <c r="I2194" i="45"/>
  <c r="I2190" i="45"/>
  <c r="I2186" i="45"/>
  <c r="I2182" i="45"/>
  <c r="I2178" i="45"/>
  <c r="I2174" i="45"/>
  <c r="I2170" i="45"/>
  <c r="I2166" i="45"/>
  <c r="I2162" i="45"/>
  <c r="I2158" i="45"/>
  <c r="I2154" i="45"/>
  <c r="I2150" i="45"/>
  <c r="I2146" i="45"/>
  <c r="I2142" i="45"/>
  <c r="I2138" i="45"/>
  <c r="I2134" i="45"/>
  <c r="I2130" i="45"/>
  <c r="I2126" i="45"/>
  <c r="I2122" i="45"/>
  <c r="I2118" i="45"/>
  <c r="I2114" i="45"/>
  <c r="I2110" i="45"/>
  <c r="I2106" i="45"/>
  <c r="I2102" i="45"/>
  <c r="I2098" i="45"/>
  <c r="I2094" i="45"/>
  <c r="I2090" i="45"/>
  <c r="I2086" i="45"/>
  <c r="I2082" i="45"/>
  <c r="I2078" i="45"/>
  <c r="I2074" i="45"/>
  <c r="I2070" i="45"/>
  <c r="I2066" i="45"/>
  <c r="I2062" i="45"/>
  <c r="I2058" i="45"/>
  <c r="I2054" i="45"/>
  <c r="I2050" i="45"/>
  <c r="I2046" i="45"/>
  <c r="I2042" i="45"/>
  <c r="I2038" i="45"/>
  <c r="I2034" i="45"/>
  <c r="I2030" i="45"/>
  <c r="I2026" i="45"/>
  <c r="I2022" i="45"/>
  <c r="I2018" i="45"/>
  <c r="I2014" i="45"/>
  <c r="I2010" i="45"/>
  <c r="I2006" i="45"/>
  <c r="I2002" i="45"/>
  <c r="I1998" i="45"/>
  <c r="I1994" i="45"/>
  <c r="I1990" i="45"/>
  <c r="I1986" i="45"/>
  <c r="I1982" i="45"/>
  <c r="I1978" i="45"/>
  <c r="I1974" i="45"/>
  <c r="I1970" i="45"/>
  <c r="I1966" i="45"/>
  <c r="I1962" i="45"/>
  <c r="I1958" i="45"/>
  <c r="I1954" i="45"/>
  <c r="I1950" i="45"/>
  <c r="I1946" i="45"/>
  <c r="I1942" i="45"/>
  <c r="I1938" i="45"/>
  <c r="I1934" i="45"/>
  <c r="I1930" i="45"/>
  <c r="I1926" i="45"/>
  <c r="I1922" i="45"/>
  <c r="I1918" i="45"/>
  <c r="I1914" i="45"/>
  <c r="I1910" i="45"/>
  <c r="I1906" i="45"/>
  <c r="I1902" i="45"/>
  <c r="I1898" i="45"/>
  <c r="I1894" i="45"/>
  <c r="I1890" i="45"/>
  <c r="I1886" i="45"/>
  <c r="I1882" i="45"/>
  <c r="I1878" i="45"/>
  <c r="I1874" i="45"/>
  <c r="I1870" i="45"/>
  <c r="I1866" i="45"/>
  <c r="I1862" i="45"/>
  <c r="I1858" i="45"/>
  <c r="I1854" i="45"/>
  <c r="I1850" i="45"/>
  <c r="I1846" i="45"/>
  <c r="I1842" i="45"/>
  <c r="I1838" i="45"/>
  <c r="I1834" i="45"/>
  <c r="I1830" i="45"/>
  <c r="I1826" i="45"/>
  <c r="I1822" i="45"/>
  <c r="I1818" i="45"/>
  <c r="I1814" i="45"/>
  <c r="I1810" i="45"/>
  <c r="I1806" i="45"/>
  <c r="I1802" i="45"/>
  <c r="I1798" i="45"/>
  <c r="I1794" i="45"/>
  <c r="I1790" i="45"/>
  <c r="I1786" i="45"/>
  <c r="I1782" i="45"/>
  <c r="I1778" i="45"/>
  <c r="I1774" i="45"/>
  <c r="I1770" i="45"/>
  <c r="I1766" i="45"/>
  <c r="I1762" i="45"/>
  <c r="I1758" i="45"/>
  <c r="I1754" i="45"/>
  <c r="I1750" i="45"/>
  <c r="I1746" i="45"/>
  <c r="I1742" i="45"/>
  <c r="I1738" i="45"/>
  <c r="I1734" i="45"/>
  <c r="I1730" i="45"/>
  <c r="I1726" i="45"/>
  <c r="I1722" i="45"/>
  <c r="I1718" i="45"/>
  <c r="I1714" i="45"/>
  <c r="I1710" i="45"/>
  <c r="I1706" i="45"/>
  <c r="I1702" i="45"/>
  <c r="I1698" i="45"/>
  <c r="I1694" i="45"/>
  <c r="I1690" i="45"/>
  <c r="I1686" i="45"/>
  <c r="I1682" i="45"/>
  <c r="I1678" i="45"/>
  <c r="I1674" i="45"/>
  <c r="I1670" i="45"/>
  <c r="I1666" i="45"/>
  <c r="I1662" i="45"/>
  <c r="I1658" i="45"/>
  <c r="I1654" i="45"/>
  <c r="I1650" i="45"/>
  <c r="I1646" i="45"/>
  <c r="I1642" i="45"/>
  <c r="I1638" i="45"/>
  <c r="I1634" i="45"/>
  <c r="I1630" i="45"/>
  <c r="I1626" i="45"/>
  <c r="I1622" i="45"/>
  <c r="I1618" i="45"/>
  <c r="I1614" i="45"/>
  <c r="I1610" i="45"/>
  <c r="I1606" i="45"/>
  <c r="I1602" i="45"/>
  <c r="I1598" i="45"/>
  <c r="I1594" i="45"/>
  <c r="I1590" i="45"/>
  <c r="I1586" i="45"/>
  <c r="I1582" i="45"/>
  <c r="I1578" i="45"/>
  <c r="I1574" i="45"/>
  <c r="I1570" i="45"/>
  <c r="I4009" i="45"/>
  <c r="I3993" i="45"/>
  <c r="I3977" i="45"/>
  <c r="I3961" i="45"/>
  <c r="I3945" i="45"/>
  <c r="I3929" i="45"/>
  <c r="I3913" i="45"/>
  <c r="I3897" i="45"/>
  <c r="I3881" i="45"/>
  <c r="I3865" i="45"/>
  <c r="I3849" i="45"/>
  <c r="I3833" i="45"/>
  <c r="I3817" i="45"/>
  <c r="I3801" i="45"/>
  <c r="I3785" i="45"/>
  <c r="I3769" i="45"/>
  <c r="I3753" i="45"/>
  <c r="I3737" i="45"/>
  <c r="I3721" i="45"/>
  <c r="I3705" i="45"/>
  <c r="I3689" i="45"/>
  <c r="I3673" i="45"/>
  <c r="I3657" i="45"/>
  <c r="I3641" i="45"/>
  <c r="I3625" i="45"/>
  <c r="I3609" i="45"/>
  <c r="I3593" i="45"/>
  <c r="I3577" i="45"/>
  <c r="I3561" i="45"/>
  <c r="I3545" i="45"/>
  <c r="I3529" i="45"/>
  <c r="I3513" i="45"/>
  <c r="I3497" i="45"/>
  <c r="I3481" i="45"/>
  <c r="I3465" i="45"/>
  <c r="I3449" i="45"/>
  <c r="I3433" i="45"/>
  <c r="I3417" i="45"/>
  <c r="I3401" i="45"/>
  <c r="I3393" i="45"/>
  <c r="I3385" i="45"/>
  <c r="I3377" i="45"/>
  <c r="I3369" i="45"/>
  <c r="I3361" i="45"/>
  <c r="I3353" i="45"/>
  <c r="I3345" i="45"/>
  <c r="I3337" i="45"/>
  <c r="I3329" i="45"/>
  <c r="I3321" i="45"/>
  <c r="I3313" i="45"/>
  <c r="I3305" i="45"/>
  <c r="I3297" i="45"/>
  <c r="I3289" i="45"/>
  <c r="I3281" i="45"/>
  <c r="I3273" i="45"/>
  <c r="I3265" i="45"/>
  <c r="I3257" i="45"/>
  <c r="I3249" i="45"/>
  <c r="I3241" i="45"/>
  <c r="I3235" i="45"/>
  <c r="I3231" i="45"/>
  <c r="I3227" i="45"/>
  <c r="I3223" i="45"/>
  <c r="I3219" i="45"/>
  <c r="I3215" i="45"/>
  <c r="I3211" i="45"/>
  <c r="I3207" i="45"/>
  <c r="I3203" i="45"/>
  <c r="I3199" i="45"/>
  <c r="I3195" i="45"/>
  <c r="I3191" i="45"/>
  <c r="I3187" i="45"/>
  <c r="I3183" i="45"/>
  <c r="I3179" i="45"/>
  <c r="I3175" i="45"/>
  <c r="I3171" i="45"/>
  <c r="I3167" i="45"/>
  <c r="I3163" i="45"/>
  <c r="I3159" i="45"/>
  <c r="I3155" i="45"/>
  <c r="I3151" i="45"/>
  <c r="I3147" i="45"/>
  <c r="I3143" i="45"/>
  <c r="I3139" i="45"/>
  <c r="I3135" i="45"/>
  <c r="I3131" i="45"/>
  <c r="I3127" i="45"/>
  <c r="I3123" i="45"/>
  <c r="I3119" i="45"/>
  <c r="I3115" i="45"/>
  <c r="I3111" i="45"/>
  <c r="I3107" i="45"/>
  <c r="I3103" i="45"/>
  <c r="I3099" i="45"/>
  <c r="I3095" i="45"/>
  <c r="I3091" i="45"/>
  <c r="I3087" i="45"/>
  <c r="I3083" i="45"/>
  <c r="I3079" i="45"/>
  <c r="I3075" i="45"/>
  <c r="I3071" i="45"/>
  <c r="I3067" i="45"/>
  <c r="I3063" i="45"/>
  <c r="I3059" i="45"/>
  <c r="I3055" i="45"/>
  <c r="I3051" i="45"/>
  <c r="I3047" i="45"/>
  <c r="I3043" i="45"/>
  <c r="I3039" i="45"/>
  <c r="I3035" i="45"/>
  <c r="I3031" i="45"/>
  <c r="I3027" i="45"/>
  <c r="I3023" i="45"/>
  <c r="I3019" i="45"/>
  <c r="I3015" i="45"/>
  <c r="I3011" i="45"/>
  <c r="I3007" i="45"/>
  <c r="I3003" i="45"/>
  <c r="I2999" i="45"/>
  <c r="I2995" i="45"/>
  <c r="I2991" i="45"/>
  <c r="I2987" i="45"/>
  <c r="I2983" i="45"/>
  <c r="I2979" i="45"/>
  <c r="I2975" i="45"/>
  <c r="I2971" i="45"/>
  <c r="I2967" i="45"/>
  <c r="I2963" i="45"/>
  <c r="I2959" i="45"/>
  <c r="I2955" i="45"/>
  <c r="I2951" i="45"/>
  <c r="I2947" i="45"/>
  <c r="I2943" i="45"/>
  <c r="I2939" i="45"/>
  <c r="I2935" i="45"/>
  <c r="I2931" i="45"/>
  <c r="I2927" i="45"/>
  <c r="I2923" i="45"/>
  <c r="I2919" i="45"/>
  <c r="I2915" i="45"/>
  <c r="I2911" i="45"/>
  <c r="I2907" i="45"/>
  <c r="I2903" i="45"/>
  <c r="I2899" i="45"/>
  <c r="I2895" i="45"/>
  <c r="I2891" i="45"/>
  <c r="I2887" i="45"/>
  <c r="I2883" i="45"/>
  <c r="I2879" i="45"/>
  <c r="I2875" i="45"/>
  <c r="I2871" i="45"/>
  <c r="I2867" i="45"/>
  <c r="I2863" i="45"/>
  <c r="I2859" i="45"/>
  <c r="I2855" i="45"/>
  <c r="I2851" i="45"/>
  <c r="I2847" i="45"/>
  <c r="I2843" i="45"/>
  <c r="I2839" i="45"/>
  <c r="I2835" i="45"/>
  <c r="I2831" i="45"/>
  <c r="I2827" i="45"/>
  <c r="I2823" i="45"/>
  <c r="I2819" i="45"/>
  <c r="I2815" i="45"/>
  <c r="I2811" i="45"/>
  <c r="I2807" i="45"/>
  <c r="I2803" i="45"/>
  <c r="I2799" i="45"/>
  <c r="I2795" i="45"/>
  <c r="I2791" i="45"/>
  <c r="I2787" i="45"/>
  <c r="I2783" i="45"/>
  <c r="I2779" i="45"/>
  <c r="I2775" i="45"/>
  <c r="I2771" i="45"/>
  <c r="I2767" i="45"/>
  <c r="I2763" i="45"/>
  <c r="I2759" i="45"/>
  <c r="I2755" i="45"/>
  <c r="I2751" i="45"/>
  <c r="I2747" i="45"/>
  <c r="I2743" i="45"/>
  <c r="I2739" i="45"/>
  <c r="I2735" i="45"/>
  <c r="I2731" i="45"/>
  <c r="I2727" i="45"/>
  <c r="I2723" i="45"/>
  <c r="I2719" i="45"/>
  <c r="I2715" i="45"/>
  <c r="I2711" i="45"/>
  <c r="I2707" i="45"/>
  <c r="I2703" i="45"/>
  <c r="I2699" i="45"/>
  <c r="I2695" i="45"/>
  <c r="I2691" i="45"/>
  <c r="I2687" i="45"/>
  <c r="I2683" i="45"/>
  <c r="I2679" i="45"/>
  <c r="I2675" i="45"/>
  <c r="I2671" i="45"/>
  <c r="I2667" i="45"/>
  <c r="I2663" i="45"/>
  <c r="I2659" i="45"/>
  <c r="I2655" i="45"/>
  <c r="I2651" i="45"/>
  <c r="I2647" i="45"/>
  <c r="I2643" i="45"/>
  <c r="I2639" i="45"/>
  <c r="I2635" i="45"/>
  <c r="I2631" i="45"/>
  <c r="I2627" i="45"/>
  <c r="I2623" i="45"/>
  <c r="I2619" i="45"/>
  <c r="I2615" i="45"/>
  <c r="I2611" i="45"/>
  <c r="I2607" i="45"/>
  <c r="I2603" i="45"/>
  <c r="I2599" i="45"/>
  <c r="I2595" i="45"/>
  <c r="I2591" i="45"/>
  <c r="I2587" i="45"/>
  <c r="I2583" i="45"/>
  <c r="I2579" i="45"/>
  <c r="I2575" i="45"/>
  <c r="I2571" i="45"/>
  <c r="I2567" i="45"/>
  <c r="I2563" i="45"/>
  <c r="I2559" i="45"/>
  <c r="I2555" i="45"/>
  <c r="I2551" i="45"/>
  <c r="I2547" i="45"/>
  <c r="I2543" i="45"/>
  <c r="I2539" i="45"/>
  <c r="I2535" i="45"/>
  <c r="I2531" i="45"/>
  <c r="I2527" i="45"/>
  <c r="I2523" i="45"/>
  <c r="I2519" i="45"/>
  <c r="I2515" i="45"/>
  <c r="I2511" i="45"/>
  <c r="I2507" i="45"/>
  <c r="I2503" i="45"/>
  <c r="I2499" i="45"/>
  <c r="I2495" i="45"/>
  <c r="I2491" i="45"/>
  <c r="I2487" i="45"/>
  <c r="I2483" i="45"/>
  <c r="I2479" i="45"/>
  <c r="I2475" i="45"/>
  <c r="I2471" i="45"/>
  <c r="I2467" i="45"/>
  <c r="I2463" i="45"/>
  <c r="I2459" i="45"/>
  <c r="I2455" i="45"/>
  <c r="I2451" i="45"/>
  <c r="I2447" i="45"/>
  <c r="I2443" i="45"/>
  <c r="I2439" i="45"/>
  <c r="I2435" i="45"/>
  <c r="I2431" i="45"/>
  <c r="I2427" i="45"/>
  <c r="I2423" i="45"/>
  <c r="I2419" i="45"/>
  <c r="I2415" i="45"/>
  <c r="I2411" i="45"/>
  <c r="I2407" i="45"/>
  <c r="I2403" i="45"/>
  <c r="I2399" i="45"/>
  <c r="I2395" i="45"/>
  <c r="I2391" i="45"/>
  <c r="I2387" i="45"/>
  <c r="I2383" i="45"/>
  <c r="I2379" i="45"/>
  <c r="I2375" i="45"/>
  <c r="I2371" i="45"/>
  <c r="I2367" i="45"/>
  <c r="I2363" i="45"/>
  <c r="I2359" i="45"/>
  <c r="I2355" i="45"/>
  <c r="I2351" i="45"/>
  <c r="I2347" i="45"/>
  <c r="I2343" i="45"/>
  <c r="I2339" i="45"/>
  <c r="I2335" i="45"/>
  <c r="I2331" i="45"/>
  <c r="I2327" i="45"/>
  <c r="I2323" i="45"/>
  <c r="I2319" i="45"/>
  <c r="I2315" i="45"/>
  <c r="I2311" i="45"/>
  <c r="I2307" i="45"/>
  <c r="I2303" i="45"/>
  <c r="I2299" i="45"/>
  <c r="I2295" i="45"/>
  <c r="I2291" i="45"/>
  <c r="I2287" i="45"/>
  <c r="I2283" i="45"/>
  <c r="I2279" i="45"/>
  <c r="I2275" i="45"/>
  <c r="I2271" i="45"/>
  <c r="I2267" i="45"/>
  <c r="I2263" i="45"/>
  <c r="I2259" i="45"/>
  <c r="I2255" i="45"/>
  <c r="I2251" i="45"/>
  <c r="I2247" i="45"/>
  <c r="I2243" i="45"/>
  <c r="I2239" i="45"/>
  <c r="I2235" i="45"/>
  <c r="I2231" i="45"/>
  <c r="I2227" i="45"/>
  <c r="I2223" i="45"/>
  <c r="I2219" i="45"/>
  <c r="I2215" i="45"/>
  <c r="I2211" i="45"/>
  <c r="I2207" i="45"/>
  <c r="I2203" i="45"/>
  <c r="I2199" i="45"/>
  <c r="I2195" i="45"/>
  <c r="I2191" i="45"/>
  <c r="I2187" i="45"/>
  <c r="I2183" i="45"/>
  <c r="I2179" i="45"/>
  <c r="I2175" i="45"/>
  <c r="I2171" i="45"/>
  <c r="I2167" i="45"/>
  <c r="I2163" i="45"/>
  <c r="I2159" i="45"/>
  <c r="I2155" i="45"/>
  <c r="I2151" i="45"/>
  <c r="I2147" i="45"/>
  <c r="I2143" i="45"/>
  <c r="I2139" i="45"/>
  <c r="I2135" i="45"/>
  <c r="I2131" i="45"/>
  <c r="I2127" i="45"/>
  <c r="I2123" i="45"/>
  <c r="I2119" i="45"/>
  <c r="I2115" i="45"/>
  <c r="I2111" i="45"/>
  <c r="I2107" i="45"/>
  <c r="I2103" i="45"/>
  <c r="I2099" i="45"/>
  <c r="I2095" i="45"/>
  <c r="I2091" i="45"/>
  <c r="I2087" i="45"/>
  <c r="I2083" i="45"/>
  <c r="I2079" i="45"/>
  <c r="I2075" i="45"/>
  <c r="I2071" i="45"/>
  <c r="I2067" i="45"/>
  <c r="I2063" i="45"/>
  <c r="I2059" i="45"/>
  <c r="I2055" i="45"/>
  <c r="I2051" i="45"/>
  <c r="I2047" i="45"/>
  <c r="I2043" i="45"/>
  <c r="I2039" i="45"/>
  <c r="I2035" i="45"/>
  <c r="I2031" i="45"/>
  <c r="I2027" i="45"/>
  <c r="I2023" i="45"/>
  <c r="I2019" i="45"/>
  <c r="I2015" i="45"/>
  <c r="I2011" i="45"/>
  <c r="I2007" i="45"/>
  <c r="I2003" i="45"/>
  <c r="I1999" i="45"/>
  <c r="I1995" i="45"/>
  <c r="I1991" i="45"/>
  <c r="I1987" i="45"/>
  <c r="I1983" i="45"/>
  <c r="I1979" i="45"/>
  <c r="I1975" i="45"/>
  <c r="I1971" i="45"/>
  <c r="I1967" i="45"/>
  <c r="I1963" i="45"/>
  <c r="I1959" i="45"/>
  <c r="I1955" i="45"/>
  <c r="I1951" i="45"/>
  <c r="I1947" i="45"/>
  <c r="I1943" i="45"/>
  <c r="I1939" i="45"/>
  <c r="I1935" i="45"/>
  <c r="I1931" i="45"/>
  <c r="I1927" i="45"/>
  <c r="I1923" i="45"/>
  <c r="I1919" i="45"/>
  <c r="I1915" i="45"/>
  <c r="I1911" i="45"/>
  <c r="I1907" i="45"/>
  <c r="I1903" i="45"/>
  <c r="I1899" i="45"/>
  <c r="I1895" i="45"/>
  <c r="I1891" i="45"/>
  <c r="I1887" i="45"/>
  <c r="I1883" i="45"/>
  <c r="I1879" i="45"/>
  <c r="I1875" i="45"/>
  <c r="I1871" i="45"/>
  <c r="I1867" i="45"/>
  <c r="I1863" i="45"/>
  <c r="I1859" i="45"/>
  <c r="I1855" i="45"/>
  <c r="I1851" i="45"/>
  <c r="I1847" i="45"/>
  <c r="I1843" i="45"/>
  <c r="I1839" i="45"/>
  <c r="I1835" i="45"/>
  <c r="I1831" i="45"/>
  <c r="I1827" i="45"/>
  <c r="I1823" i="45"/>
  <c r="I1819" i="45"/>
  <c r="I1815" i="45"/>
  <c r="I1811" i="45"/>
  <c r="I1807" i="45"/>
  <c r="I1803" i="45"/>
  <c r="I1799" i="45"/>
  <c r="I1795" i="45"/>
  <c r="I1791" i="45"/>
  <c r="I1787" i="45"/>
  <c r="I1783" i="45"/>
  <c r="I1779" i="45"/>
  <c r="I1775" i="45"/>
  <c r="I1771" i="45"/>
  <c r="I1767" i="45"/>
  <c r="I1763" i="45"/>
  <c r="I1759" i="45"/>
  <c r="I1755" i="45"/>
  <c r="I1751" i="45"/>
  <c r="I1747" i="45"/>
  <c r="I1743" i="45"/>
  <c r="I1739" i="45"/>
  <c r="I1735" i="45"/>
  <c r="I1731" i="45"/>
  <c r="I1727" i="45"/>
  <c r="I1723" i="45"/>
  <c r="I1719" i="45"/>
  <c r="I1715" i="45"/>
  <c r="I1711" i="45"/>
  <c r="I1707" i="45"/>
  <c r="I1703" i="45"/>
  <c r="I1699" i="45"/>
  <c r="I1695" i="45"/>
  <c r="I1691" i="45"/>
  <c r="I1687" i="45"/>
  <c r="I1683" i="45"/>
  <c r="I1679" i="45"/>
  <c r="I1675" i="45"/>
  <c r="I1671" i="45"/>
  <c r="I1667" i="45"/>
  <c r="I1663" i="45"/>
  <c r="I1659" i="45"/>
  <c r="I1655" i="45"/>
  <c r="I202" i="45"/>
  <c r="I206" i="45"/>
  <c r="I210" i="45"/>
  <c r="I214" i="45"/>
  <c r="I218" i="45"/>
  <c r="I222" i="45"/>
  <c r="I226" i="45"/>
  <c r="I230" i="45"/>
  <c r="I234" i="45"/>
  <c r="I238" i="45"/>
  <c r="I242" i="45"/>
  <c r="I246" i="45"/>
  <c r="I250" i="45"/>
  <c r="I254" i="45"/>
  <c r="I258" i="45"/>
  <c r="I262" i="45"/>
  <c r="I266" i="45"/>
  <c r="I270" i="45"/>
  <c r="I274" i="45"/>
  <c r="I278" i="45"/>
  <c r="I282" i="45"/>
  <c r="I286" i="45"/>
  <c r="I290" i="45"/>
  <c r="I294" i="45"/>
  <c r="I298" i="45"/>
  <c r="I302" i="45"/>
  <c r="I306" i="45"/>
  <c r="I310" i="45"/>
  <c r="I314" i="45"/>
  <c r="I318" i="45"/>
  <c r="I322" i="45"/>
  <c r="I326" i="45"/>
  <c r="I330" i="45"/>
  <c r="I334" i="45"/>
  <c r="I338" i="45"/>
  <c r="I342" i="45"/>
  <c r="I346" i="45"/>
  <c r="I350" i="45"/>
  <c r="I354" i="45"/>
  <c r="I358" i="45"/>
  <c r="I362" i="45"/>
  <c r="I366" i="45"/>
  <c r="I370" i="45"/>
  <c r="I374" i="45"/>
  <c r="I378" i="45"/>
  <c r="I382" i="45"/>
  <c r="I386" i="45"/>
  <c r="I390" i="45"/>
  <c r="I394" i="45"/>
  <c r="I398" i="45"/>
  <c r="I402" i="45"/>
  <c r="I406" i="45"/>
  <c r="I410" i="45"/>
  <c r="I414" i="45"/>
  <c r="I418" i="45"/>
  <c r="I422" i="45"/>
  <c r="I426" i="45"/>
  <c r="I430" i="45"/>
  <c r="I434" i="45"/>
  <c r="I438" i="45"/>
  <c r="I442" i="45"/>
  <c r="I446" i="45"/>
  <c r="I450" i="45"/>
  <c r="I454" i="45"/>
  <c r="I458" i="45"/>
  <c r="I462" i="45"/>
  <c r="I466" i="45"/>
  <c r="I470" i="45"/>
  <c r="I474" i="45"/>
  <c r="I478" i="45"/>
  <c r="I482" i="45"/>
  <c r="I486" i="45"/>
  <c r="I490" i="45"/>
  <c r="I494" i="45"/>
  <c r="I498" i="45"/>
  <c r="I502" i="45"/>
  <c r="I506" i="45"/>
  <c r="I510" i="45"/>
  <c r="I514" i="45"/>
  <c r="I518" i="45"/>
  <c r="I522" i="45"/>
  <c r="I526" i="45"/>
  <c r="I530" i="45"/>
  <c r="I534" i="45"/>
  <c r="I538" i="45"/>
  <c r="I542" i="45"/>
  <c r="I546" i="45"/>
  <c r="I550" i="45"/>
  <c r="I554" i="45"/>
  <c r="I558" i="45"/>
  <c r="I562" i="45"/>
  <c r="I566" i="45"/>
  <c r="I570" i="45"/>
  <c r="I574" i="45"/>
  <c r="I578" i="45"/>
  <c r="I582" i="45"/>
  <c r="I586" i="45"/>
  <c r="I590" i="45"/>
  <c r="I594" i="45"/>
  <c r="I598" i="45"/>
  <c r="I602" i="45"/>
  <c r="I606" i="45"/>
  <c r="I610" i="45"/>
  <c r="I614" i="45"/>
  <c r="I618" i="45"/>
  <c r="I622" i="45"/>
  <c r="I626" i="45"/>
  <c r="I630" i="45"/>
  <c r="I634" i="45"/>
  <c r="I638" i="45"/>
  <c r="I642" i="45"/>
  <c r="I646" i="45"/>
  <c r="I650" i="45"/>
  <c r="I654" i="45"/>
  <c r="I658" i="45"/>
  <c r="I662" i="45"/>
  <c r="I666" i="45"/>
  <c r="I670" i="45"/>
  <c r="I674" i="45"/>
  <c r="I678" i="45"/>
  <c r="I682" i="45"/>
  <c r="I686" i="45"/>
  <c r="I690" i="45"/>
  <c r="I694" i="45"/>
  <c r="I698" i="45"/>
  <c r="I702" i="45"/>
  <c r="I706" i="45"/>
  <c r="I710" i="45"/>
  <c r="I714" i="45"/>
  <c r="I718" i="45"/>
  <c r="I722" i="45"/>
  <c r="I726" i="45"/>
  <c r="I730" i="45"/>
  <c r="I734" i="45"/>
  <c r="I738" i="45"/>
  <c r="I742" i="45"/>
  <c r="I746" i="45"/>
  <c r="I750" i="45"/>
  <c r="I754" i="45"/>
  <c r="I758" i="45"/>
  <c r="I762" i="45"/>
  <c r="I766" i="45"/>
  <c r="I770" i="45"/>
  <c r="I774" i="45"/>
  <c r="I778" i="45"/>
  <c r="I782" i="45"/>
  <c r="I786" i="45"/>
  <c r="I790" i="45"/>
  <c r="I794" i="45"/>
  <c r="I798" i="45"/>
  <c r="I802" i="45"/>
  <c r="I806" i="45"/>
  <c r="I810" i="45"/>
  <c r="I814" i="45"/>
  <c r="I818" i="45"/>
  <c r="I822" i="45"/>
  <c r="I826" i="45"/>
  <c r="I830" i="45"/>
  <c r="I834" i="45"/>
  <c r="I838" i="45"/>
  <c r="I842" i="45"/>
  <c r="I846" i="45"/>
  <c r="I850" i="45"/>
  <c r="I854" i="45"/>
  <c r="I858" i="45"/>
  <c r="I862" i="45"/>
  <c r="I866" i="45"/>
  <c r="I870" i="45"/>
  <c r="I874" i="45"/>
  <c r="I878" i="45"/>
  <c r="I882" i="45"/>
  <c r="I886" i="45"/>
  <c r="I890" i="45"/>
  <c r="I894" i="45"/>
  <c r="I898" i="45"/>
  <c r="I902" i="45"/>
  <c r="I906" i="45"/>
  <c r="I910" i="45"/>
  <c r="I914" i="45"/>
  <c r="I918" i="45"/>
  <c r="I922" i="45"/>
  <c r="I926" i="45"/>
  <c r="I930" i="45"/>
  <c r="I934" i="45"/>
  <c r="I938" i="45"/>
  <c r="I942" i="45"/>
  <c r="I946" i="45"/>
  <c r="I950" i="45"/>
  <c r="I954" i="45"/>
  <c r="I958" i="45"/>
  <c r="I962" i="45"/>
  <c r="I966" i="45"/>
  <c r="I970" i="45"/>
  <c r="I974" i="45"/>
  <c r="I978" i="45"/>
  <c r="I982" i="45"/>
  <c r="I986" i="45"/>
  <c r="I990" i="45"/>
  <c r="I994" i="45"/>
  <c r="I998" i="45"/>
  <c r="I1002" i="45"/>
  <c r="I1006" i="45"/>
  <c r="I1010" i="45"/>
  <c r="I1014" i="45"/>
  <c r="I1018" i="45"/>
  <c r="I1022" i="45"/>
  <c r="I1026" i="45"/>
  <c r="I1030" i="45"/>
  <c r="I1034" i="45"/>
  <c r="I1038" i="45"/>
  <c r="I1042" i="45"/>
  <c r="I1046" i="45"/>
  <c r="I1050" i="45"/>
  <c r="I1054" i="45"/>
  <c r="I1058" i="45"/>
  <c r="I1062" i="45"/>
  <c r="I1066" i="45"/>
  <c r="I1070" i="45"/>
  <c r="I1074" i="45"/>
  <c r="I1078" i="45"/>
  <c r="I1082" i="45"/>
  <c r="I1086" i="45"/>
  <c r="I1090" i="45"/>
  <c r="I1094" i="45"/>
  <c r="I1098" i="45"/>
  <c r="I1102" i="45"/>
  <c r="I1106" i="45"/>
  <c r="I1110" i="45"/>
  <c r="I1114" i="45"/>
  <c r="I1118" i="45"/>
  <c r="I1122" i="45"/>
  <c r="I1126" i="45"/>
  <c r="I1130" i="45"/>
  <c r="I1134" i="45"/>
  <c r="I1138" i="45"/>
  <c r="I1142" i="45"/>
  <c r="I1146" i="45"/>
  <c r="I1150" i="45"/>
  <c r="I1154" i="45"/>
  <c r="I1158" i="45"/>
  <c r="I1162" i="45"/>
  <c r="I1166" i="45"/>
  <c r="I1170" i="45"/>
  <c r="I1174" i="45"/>
  <c r="I1178" i="45"/>
  <c r="I1182" i="45"/>
  <c r="I1186" i="45"/>
  <c r="I1190" i="45"/>
  <c r="I1194" i="45"/>
  <c r="I1198" i="45"/>
  <c r="I1202" i="45"/>
  <c r="I1206" i="45"/>
  <c r="I1210" i="45"/>
  <c r="I1214" i="45"/>
  <c r="I1218" i="45"/>
  <c r="I1222" i="45"/>
  <c r="I1226" i="45"/>
  <c r="I1230" i="45"/>
  <c r="I1234" i="45"/>
  <c r="I1238" i="45"/>
  <c r="I1242" i="45"/>
  <c r="I1246" i="45"/>
  <c r="I1250" i="45"/>
  <c r="I1254" i="45"/>
  <c r="I1258" i="45"/>
  <c r="I1262" i="45"/>
  <c r="I1266" i="45"/>
  <c r="I1270" i="45"/>
  <c r="I1274" i="45"/>
  <c r="I1278" i="45"/>
  <c r="I1282" i="45"/>
  <c r="I1286" i="45"/>
  <c r="I1290" i="45"/>
  <c r="I1294" i="45"/>
  <c r="I1298" i="45"/>
  <c r="I1302" i="45"/>
  <c r="I1306" i="45"/>
  <c r="I1310" i="45"/>
  <c r="I1314" i="45"/>
  <c r="I1318" i="45"/>
  <c r="I1322" i="45"/>
  <c r="I1326" i="45"/>
  <c r="I1330" i="45"/>
  <c r="I1334" i="45"/>
  <c r="I1338" i="45"/>
  <c r="I1342" i="45"/>
  <c r="I1346" i="45"/>
  <c r="I1350" i="45"/>
  <c r="I1354" i="45"/>
  <c r="I1358" i="45"/>
  <c r="I1362" i="45"/>
  <c r="I1366" i="45"/>
  <c r="I1370" i="45"/>
  <c r="I1374" i="45"/>
  <c r="I1378" i="45"/>
  <c r="I1382" i="45"/>
  <c r="I1386" i="45"/>
  <c r="I1390" i="45"/>
  <c r="I1394" i="45"/>
  <c r="I1398" i="45"/>
  <c r="I1402" i="45"/>
  <c r="I1406" i="45"/>
  <c r="I1410" i="45"/>
  <c r="I1414" i="45"/>
  <c r="I1418" i="45"/>
  <c r="I1422" i="45"/>
  <c r="I1426" i="45"/>
  <c r="I1430" i="45"/>
  <c r="I1434" i="45"/>
  <c r="I1438" i="45"/>
  <c r="I1442" i="45"/>
  <c r="I1446" i="45"/>
  <c r="I1450" i="45"/>
  <c r="I1454" i="45"/>
  <c r="I1458" i="45"/>
  <c r="I1462" i="45"/>
  <c r="I1466" i="45"/>
  <c r="I1470" i="45"/>
  <c r="I1474" i="45"/>
  <c r="I1478" i="45"/>
  <c r="I1482" i="45"/>
  <c r="I1486" i="45"/>
  <c r="I1490" i="45"/>
  <c r="I1494" i="45"/>
  <c r="I1498" i="45"/>
  <c r="I1502" i="45"/>
  <c r="I1506" i="45"/>
  <c r="I1510" i="45"/>
  <c r="I1514" i="45"/>
  <c r="I1518" i="45"/>
  <c r="I1522" i="45"/>
  <c r="I1526" i="45"/>
  <c r="I1530" i="45"/>
  <c r="I1534" i="45"/>
  <c r="I1538" i="45"/>
  <c r="I1542" i="45"/>
  <c r="I1546" i="45"/>
  <c r="I1550" i="45"/>
  <c r="I1554" i="45"/>
  <c r="I1558" i="45"/>
  <c r="I1562" i="45"/>
  <c r="I1566" i="45"/>
  <c r="I1576" i="45"/>
  <c r="I1584" i="45"/>
  <c r="I1592" i="45"/>
  <c r="I1600" i="45"/>
  <c r="I1608" i="45"/>
  <c r="I1616" i="45"/>
  <c r="I1624" i="45"/>
  <c r="I1632" i="45"/>
  <c r="I1640" i="45"/>
  <c r="I1648" i="45"/>
  <c r="I1660" i="45"/>
  <c r="I1676" i="45"/>
  <c r="I1692" i="45"/>
  <c r="I1708" i="45"/>
  <c r="I1724" i="45"/>
  <c r="I1740" i="45"/>
  <c r="I1756" i="45"/>
  <c r="I1772" i="45"/>
  <c r="I1788" i="45"/>
  <c r="I1804" i="45"/>
  <c r="I1820" i="45"/>
  <c r="I1836" i="45"/>
  <c r="I1852" i="45"/>
  <c r="I1868" i="45"/>
  <c r="I1884" i="45"/>
  <c r="I1900" i="45"/>
  <c r="I1916" i="45"/>
  <c r="I1932" i="45"/>
  <c r="I1948" i="45"/>
  <c r="I1964" i="45"/>
  <c r="I1980" i="45"/>
  <c r="I1996" i="45"/>
  <c r="I2012" i="45"/>
  <c r="I2028" i="45"/>
  <c r="I2044" i="45"/>
  <c r="I2060" i="45"/>
  <c r="I2076" i="45"/>
  <c r="I2092" i="45"/>
  <c r="I2108" i="45"/>
  <c r="I2124" i="45"/>
  <c r="I2140" i="45"/>
  <c r="I2156" i="45"/>
  <c r="I2172" i="45"/>
  <c r="I2188" i="45"/>
  <c r="I2204" i="45"/>
  <c r="K11355" i="45"/>
  <c r="J11355" i="45"/>
  <c r="K11371" i="45"/>
  <c r="J11371" i="45"/>
  <c r="K11387" i="45"/>
  <c r="J11387" i="45"/>
  <c r="K11403" i="45"/>
  <c r="J11403" i="45"/>
  <c r="K11419" i="45"/>
  <c r="J11419" i="45"/>
  <c r="K11435" i="45"/>
  <c r="J11435" i="45"/>
  <c r="K11451" i="45"/>
  <c r="J11451" i="45"/>
  <c r="K11467" i="45"/>
  <c r="J11467" i="45"/>
  <c r="K11483" i="45"/>
  <c r="J11483" i="45"/>
  <c r="K11499" i="45"/>
  <c r="J11499" i="45"/>
  <c r="K11515" i="45"/>
  <c r="J11515" i="45"/>
  <c r="K11531" i="45"/>
  <c r="J11531" i="45"/>
  <c r="K11547" i="45"/>
  <c r="J11547" i="45"/>
  <c r="K11563" i="45"/>
  <c r="J11563" i="45"/>
  <c r="K11579" i="45"/>
  <c r="J11579" i="45"/>
  <c r="K11351" i="45"/>
  <c r="J11351" i="45"/>
  <c r="K11367" i="45"/>
  <c r="J11367" i="45"/>
  <c r="K11383" i="45"/>
  <c r="J11383" i="45"/>
  <c r="K11399" i="45"/>
  <c r="J11399" i="45"/>
  <c r="K11415" i="45"/>
  <c r="J11415" i="45"/>
  <c r="K11431" i="45"/>
  <c r="J11431" i="45"/>
  <c r="K11447" i="45"/>
  <c r="J11447" i="45"/>
  <c r="K11463" i="45"/>
  <c r="J11463" i="45"/>
  <c r="K11479" i="45"/>
  <c r="J11479" i="45"/>
  <c r="K11495" i="45"/>
  <c r="J11495" i="45"/>
  <c r="K11511" i="45"/>
  <c r="J11511" i="45"/>
  <c r="K11527" i="45"/>
  <c r="J11527" i="45"/>
  <c r="K11543" i="45"/>
  <c r="J11543" i="45"/>
  <c r="K11559" i="45"/>
  <c r="J11559" i="45"/>
  <c r="K11575" i="45"/>
  <c r="J11575" i="45"/>
  <c r="K11363" i="45"/>
  <c r="J11363" i="45"/>
  <c r="K11379" i="45"/>
  <c r="J11379" i="45"/>
  <c r="K11395" i="45"/>
  <c r="J11395" i="45"/>
  <c r="K11411" i="45"/>
  <c r="J11411" i="45"/>
  <c r="K11427" i="45"/>
  <c r="J11427" i="45"/>
  <c r="K11443" i="45"/>
  <c r="J11443" i="45"/>
  <c r="K11459" i="45"/>
  <c r="J11459" i="45"/>
  <c r="K11475" i="45"/>
  <c r="J11475" i="45"/>
  <c r="K11491" i="45"/>
  <c r="J11491" i="45"/>
  <c r="K11507" i="45"/>
  <c r="J11507" i="45"/>
  <c r="K11523" i="45"/>
  <c r="J11523" i="45"/>
  <c r="K11539" i="45"/>
  <c r="J11539" i="45"/>
  <c r="K11555" i="45"/>
  <c r="J11555" i="45"/>
  <c r="K11571" i="45"/>
  <c r="J11571" i="45"/>
  <c r="J11307" i="45"/>
  <c r="K11307" i="45"/>
  <c r="J11311" i="45"/>
  <c r="K11311" i="45"/>
  <c r="J11315" i="45"/>
  <c r="K11315" i="45"/>
  <c r="J11319" i="45"/>
  <c r="K11319" i="45"/>
  <c r="J11323" i="45"/>
  <c r="K11323" i="45"/>
  <c r="J11327" i="45"/>
  <c r="K11327" i="45"/>
  <c r="J11331" i="45"/>
  <c r="K11331" i="45"/>
  <c r="J11335" i="45"/>
  <c r="K11335" i="45"/>
  <c r="K11359" i="45"/>
  <c r="J11359" i="45"/>
  <c r="K11375" i="45"/>
  <c r="J11375" i="45"/>
  <c r="K11391" i="45"/>
  <c r="J11391" i="45"/>
  <c r="K11407" i="45"/>
  <c r="J11407" i="45"/>
  <c r="K11423" i="45"/>
  <c r="J11423" i="45"/>
  <c r="K11439" i="45"/>
  <c r="J11439" i="45"/>
  <c r="K11455" i="45"/>
  <c r="J11455" i="45"/>
  <c r="K11471" i="45"/>
  <c r="J11471" i="45"/>
  <c r="K11487" i="45"/>
  <c r="J11487" i="45"/>
  <c r="K11503" i="45"/>
  <c r="J11503" i="45"/>
  <c r="K11519" i="45"/>
  <c r="J11519" i="45"/>
  <c r="K11535" i="45"/>
  <c r="J11535" i="45"/>
  <c r="K11551" i="45"/>
  <c r="J11551" i="45"/>
  <c r="K11567" i="45"/>
  <c r="J11567" i="45"/>
  <c r="K11583" i="45"/>
  <c r="J11583" i="45"/>
  <c r="J11306" i="45"/>
  <c r="J11310" i="45"/>
  <c r="J11314" i="45"/>
  <c r="J11318" i="45"/>
  <c r="J11322" i="45"/>
  <c r="J11326" i="45"/>
  <c r="J11330" i="45"/>
  <c r="J11334" i="45"/>
  <c r="K11346" i="45"/>
  <c r="J11346" i="45"/>
  <c r="K11350" i="45"/>
  <c r="J11350" i="45"/>
  <c r="K11354" i="45"/>
  <c r="J11354" i="45"/>
  <c r="K11358" i="45"/>
  <c r="J11358" i="45"/>
  <c r="K11362" i="45"/>
  <c r="J11362" i="45"/>
  <c r="K11366" i="45"/>
  <c r="J11366" i="45"/>
  <c r="K11370" i="45"/>
  <c r="J11370" i="45"/>
  <c r="K11374" i="45"/>
  <c r="J11374" i="45"/>
  <c r="K11378" i="45"/>
  <c r="J11378" i="45"/>
  <c r="K11382" i="45"/>
  <c r="J11382" i="45"/>
  <c r="K11386" i="45"/>
  <c r="J11386" i="45"/>
  <c r="K11390" i="45"/>
  <c r="J11390" i="45"/>
  <c r="K11394" i="45"/>
  <c r="J11394" i="45"/>
  <c r="K11398" i="45"/>
  <c r="J11398" i="45"/>
  <c r="K11402" i="45"/>
  <c r="J11402" i="45"/>
  <c r="K11406" i="45"/>
  <c r="J11406" i="45"/>
  <c r="K11410" i="45"/>
  <c r="J11410" i="45"/>
  <c r="K11414" i="45"/>
  <c r="J11414" i="45"/>
  <c r="K11418" i="45"/>
  <c r="J11418" i="45"/>
  <c r="K11422" i="45"/>
  <c r="J11422" i="45"/>
  <c r="K11426" i="45"/>
  <c r="J11426" i="45"/>
  <c r="K11430" i="45"/>
  <c r="J11430" i="45"/>
  <c r="K11434" i="45"/>
  <c r="J11434" i="45"/>
  <c r="K11438" i="45"/>
  <c r="J11438" i="45"/>
  <c r="K11442" i="45"/>
  <c r="J11442" i="45"/>
  <c r="K11446" i="45"/>
  <c r="J11446" i="45"/>
  <c r="K11450" i="45"/>
  <c r="J11450" i="45"/>
  <c r="K11454" i="45"/>
  <c r="J11454" i="45"/>
  <c r="K11458" i="45"/>
  <c r="J11458" i="45"/>
  <c r="K11462" i="45"/>
  <c r="J11462" i="45"/>
  <c r="K11466" i="45"/>
  <c r="J11466" i="45"/>
  <c r="K11470" i="45"/>
  <c r="J11470" i="45"/>
  <c r="K11474" i="45"/>
  <c r="J11474" i="45"/>
  <c r="K11478" i="45"/>
  <c r="J11478" i="45"/>
  <c r="K11482" i="45"/>
  <c r="J11482" i="45"/>
  <c r="K11486" i="45"/>
  <c r="J11486" i="45"/>
  <c r="K11490" i="45"/>
  <c r="J11490" i="45"/>
  <c r="K11494" i="45"/>
  <c r="J11494" i="45"/>
  <c r="K11498" i="45"/>
  <c r="J11498" i="45"/>
  <c r="K11502" i="45"/>
  <c r="J11502" i="45"/>
  <c r="K11506" i="45"/>
  <c r="J11506" i="45"/>
  <c r="K11510" i="45"/>
  <c r="J11510" i="45"/>
  <c r="K11514" i="45"/>
  <c r="J11514" i="45"/>
  <c r="K11518" i="45"/>
  <c r="J11518" i="45"/>
  <c r="K11522" i="45"/>
  <c r="J11522" i="45"/>
  <c r="K11526" i="45"/>
  <c r="J11526" i="45"/>
  <c r="K11530" i="45"/>
  <c r="J11530" i="45"/>
  <c r="K11534" i="45"/>
  <c r="J11534" i="45"/>
  <c r="K11538" i="45"/>
  <c r="J11538" i="45"/>
  <c r="K11542" i="45"/>
  <c r="J11542" i="45"/>
  <c r="K11546" i="45"/>
  <c r="J11546" i="45"/>
  <c r="K11550" i="45"/>
  <c r="J11550" i="45"/>
  <c r="K11554" i="45"/>
  <c r="J11554" i="45"/>
  <c r="K11558" i="45"/>
  <c r="J11558" i="45"/>
  <c r="K11562" i="45"/>
  <c r="J11562" i="45"/>
  <c r="K11566" i="45"/>
  <c r="J11566" i="45"/>
  <c r="K11570" i="45"/>
  <c r="J11570" i="45"/>
  <c r="K11574" i="45"/>
  <c r="J11574" i="45"/>
  <c r="K11578" i="45"/>
  <c r="J11578" i="45"/>
  <c r="K11582" i="45"/>
  <c r="J11582" i="45"/>
  <c r="K11586" i="45"/>
  <c r="J11586" i="45"/>
  <c r="K11590" i="45"/>
  <c r="J11590" i="45"/>
  <c r="K11594" i="45"/>
  <c r="J11594" i="45"/>
  <c r="K11598" i="45"/>
  <c r="J11598" i="45"/>
  <c r="K11602" i="45"/>
  <c r="J11602" i="45"/>
  <c r="K11606" i="45"/>
  <c r="J11606" i="45"/>
  <c r="K11610" i="45"/>
  <c r="J11610" i="45"/>
  <c r="K11614" i="45"/>
  <c r="J11614" i="45"/>
  <c r="K11618" i="45"/>
  <c r="J11618" i="45"/>
  <c r="K11622" i="45"/>
  <c r="J11622" i="45"/>
  <c r="K11626" i="45"/>
  <c r="J11626" i="45"/>
  <c r="K11630" i="45"/>
  <c r="J11630" i="45"/>
  <c r="K11634" i="45"/>
  <c r="J11634" i="45"/>
  <c r="K11638" i="45"/>
  <c r="J11638" i="45"/>
  <c r="K11642" i="45"/>
  <c r="J11642" i="45"/>
  <c r="K11646" i="45"/>
  <c r="J11646" i="45"/>
  <c r="K11650" i="45"/>
  <c r="J11650" i="45"/>
  <c r="K11338" i="45"/>
  <c r="J11338" i="45"/>
  <c r="K11342" i="45"/>
  <c r="J11342" i="45"/>
  <c r="J12057" i="45"/>
  <c r="K12057" i="45"/>
  <c r="J12073" i="45"/>
  <c r="K12073" i="45"/>
  <c r="J12089" i="45"/>
  <c r="K12089" i="45"/>
  <c r="J12105" i="45"/>
  <c r="K12105" i="45"/>
  <c r="J12121" i="45"/>
  <c r="K12121" i="45"/>
  <c r="J12137" i="45"/>
  <c r="K12137" i="45"/>
  <c r="J12153" i="45"/>
  <c r="K12153" i="45"/>
  <c r="J12169" i="45"/>
  <c r="K12169" i="45"/>
  <c r="J12185" i="45"/>
  <c r="K12185" i="45"/>
  <c r="J12201" i="45"/>
  <c r="K12201" i="45"/>
  <c r="J12217" i="45"/>
  <c r="K12217" i="45"/>
  <c r="J12233" i="45"/>
  <c r="K12233" i="45"/>
  <c r="J12241" i="45"/>
  <c r="K12241" i="45"/>
  <c r="J12249" i="45"/>
  <c r="K12249" i="45"/>
  <c r="J12257" i="45"/>
  <c r="K12257" i="45"/>
  <c r="J12265" i="45"/>
  <c r="K12265" i="45"/>
  <c r="K12274" i="45"/>
  <c r="J12274" i="45"/>
  <c r="K12279" i="45"/>
  <c r="J12279" i="45"/>
  <c r="K12290" i="45"/>
  <c r="J12290" i="45"/>
  <c r="K12295" i="45"/>
  <c r="J12295" i="45"/>
  <c r="K12306" i="45"/>
  <c r="J12306" i="45"/>
  <c r="K12311" i="45"/>
  <c r="J12311" i="45"/>
  <c r="K12322" i="45"/>
  <c r="J12322" i="45"/>
  <c r="K12327" i="45"/>
  <c r="J12327" i="45"/>
  <c r="K12338" i="45"/>
  <c r="J12338" i="45"/>
  <c r="K12343" i="45"/>
  <c r="J12343" i="45"/>
  <c r="K12354" i="45"/>
  <c r="J12354" i="45"/>
  <c r="K12359" i="45"/>
  <c r="J12359" i="45"/>
  <c r="K12370" i="45"/>
  <c r="J12370" i="45"/>
  <c r="K12375" i="45"/>
  <c r="J12375" i="45"/>
  <c r="K12386" i="45"/>
  <c r="J12386" i="45"/>
  <c r="K12391" i="45"/>
  <c r="J12391" i="45"/>
  <c r="K12402" i="45"/>
  <c r="J12402" i="45"/>
  <c r="K12418" i="45"/>
  <c r="J12418" i="45"/>
  <c r="K12434" i="45"/>
  <c r="J12434" i="45"/>
  <c r="K12450" i="45"/>
  <c r="J12450" i="45"/>
  <c r="K12466" i="45"/>
  <c r="J12466" i="45"/>
  <c r="K12482" i="45"/>
  <c r="J12482" i="45"/>
  <c r="K12495" i="45"/>
  <c r="J12495" i="45"/>
  <c r="K12511" i="45"/>
  <c r="J12511" i="45"/>
  <c r="K12527" i="45"/>
  <c r="J12527" i="45"/>
  <c r="K12543" i="45"/>
  <c r="J12543" i="45"/>
  <c r="K12559" i="45"/>
  <c r="J12559" i="45"/>
  <c r="K12575" i="45"/>
  <c r="J12575" i="45"/>
  <c r="K12591" i="45"/>
  <c r="J12591" i="45"/>
  <c r="K12607" i="45"/>
  <c r="J12607" i="45"/>
  <c r="K12623" i="45"/>
  <c r="J12623" i="45"/>
  <c r="K12639" i="45"/>
  <c r="J12639" i="45"/>
  <c r="K12655" i="45"/>
  <c r="J12655" i="45"/>
  <c r="J12061" i="45"/>
  <c r="K12061" i="45"/>
  <c r="J12077" i="45"/>
  <c r="K12077" i="45"/>
  <c r="J12093" i="45"/>
  <c r="K12093" i="45"/>
  <c r="J12109" i="45"/>
  <c r="K12109" i="45"/>
  <c r="J12125" i="45"/>
  <c r="K12125" i="45"/>
  <c r="J12141" i="45"/>
  <c r="K12141" i="45"/>
  <c r="J12157" i="45"/>
  <c r="K12157" i="45"/>
  <c r="J12173" i="45"/>
  <c r="K12173" i="45"/>
  <c r="J12189" i="45"/>
  <c r="K12189" i="45"/>
  <c r="J12205" i="45"/>
  <c r="K12205" i="45"/>
  <c r="J12221" i="45"/>
  <c r="K12221" i="45"/>
  <c r="K12238" i="45"/>
  <c r="J12238" i="45"/>
  <c r="K12246" i="45"/>
  <c r="J12246" i="45"/>
  <c r="K12254" i="45"/>
  <c r="J12254" i="45"/>
  <c r="K12262" i="45"/>
  <c r="J12262" i="45"/>
  <c r="K12270" i="45"/>
  <c r="J12270" i="45"/>
  <c r="K12275" i="45"/>
  <c r="J12275" i="45"/>
  <c r="K12286" i="45"/>
  <c r="J12286" i="45"/>
  <c r="K12291" i="45"/>
  <c r="J12291" i="45"/>
  <c r="K12302" i="45"/>
  <c r="J12302" i="45"/>
  <c r="K12307" i="45"/>
  <c r="J12307" i="45"/>
  <c r="K12318" i="45"/>
  <c r="J12318" i="45"/>
  <c r="K12323" i="45"/>
  <c r="J12323" i="45"/>
  <c r="K12334" i="45"/>
  <c r="J12334" i="45"/>
  <c r="K12339" i="45"/>
  <c r="J12339" i="45"/>
  <c r="K12350" i="45"/>
  <c r="J12350" i="45"/>
  <c r="K12355" i="45"/>
  <c r="J12355" i="45"/>
  <c r="K12366" i="45"/>
  <c r="J12366" i="45"/>
  <c r="K12371" i="45"/>
  <c r="J12371" i="45"/>
  <c r="K12382" i="45"/>
  <c r="J12382" i="45"/>
  <c r="K12387" i="45"/>
  <c r="J12387" i="45"/>
  <c r="K12398" i="45"/>
  <c r="J12398" i="45"/>
  <c r="K12403" i="45"/>
  <c r="J12403" i="45"/>
  <c r="K12414" i="45"/>
  <c r="J12414" i="45"/>
  <c r="K12430" i="45"/>
  <c r="J12430" i="45"/>
  <c r="K12446" i="45"/>
  <c r="J12446" i="45"/>
  <c r="K12462" i="45"/>
  <c r="J12462" i="45"/>
  <c r="K12478" i="45"/>
  <c r="J12478" i="45"/>
  <c r="K12491" i="45"/>
  <c r="J12491" i="45"/>
  <c r="K12507" i="45"/>
  <c r="J12507" i="45"/>
  <c r="K12523" i="45"/>
  <c r="J12523" i="45"/>
  <c r="K12539" i="45"/>
  <c r="J12539" i="45"/>
  <c r="K12555" i="45"/>
  <c r="J12555" i="45"/>
  <c r="K12571" i="45"/>
  <c r="J12571" i="45"/>
  <c r="K12587" i="45"/>
  <c r="J12587" i="45"/>
  <c r="K12603" i="45"/>
  <c r="J12603" i="45"/>
  <c r="K12619" i="45"/>
  <c r="J12619" i="45"/>
  <c r="K12635" i="45"/>
  <c r="J12635" i="45"/>
  <c r="K12651" i="45"/>
  <c r="J12651" i="45"/>
  <c r="J11654" i="45"/>
  <c r="J11658" i="45"/>
  <c r="J11662" i="45"/>
  <c r="J11666" i="45"/>
  <c r="J11670" i="45"/>
  <c r="J11674" i="45"/>
  <c r="J11678" i="45"/>
  <c r="J11682" i="45"/>
  <c r="J11686" i="45"/>
  <c r="J11690" i="45"/>
  <c r="J11694" i="45"/>
  <c r="J11698" i="45"/>
  <c r="J11702" i="45"/>
  <c r="J11706" i="45"/>
  <c r="J11710" i="45"/>
  <c r="J11714" i="45"/>
  <c r="J11718" i="45"/>
  <c r="J11722" i="45"/>
  <c r="J11726" i="45"/>
  <c r="J11730" i="45"/>
  <c r="J11734" i="45"/>
  <c r="J11738" i="45"/>
  <c r="J11742" i="45"/>
  <c r="J11746" i="45"/>
  <c r="J11750" i="45"/>
  <c r="J11754" i="45"/>
  <c r="J11758" i="45"/>
  <c r="J11762" i="45"/>
  <c r="J11766" i="45"/>
  <c r="J11770" i="45"/>
  <c r="J11774" i="45"/>
  <c r="J11778" i="45"/>
  <c r="J11782" i="45"/>
  <c r="J11786" i="45"/>
  <c r="J11790" i="45"/>
  <c r="J11794" i="45"/>
  <c r="J11798" i="45"/>
  <c r="J11802" i="45"/>
  <c r="J11806" i="45"/>
  <c r="J11810" i="45"/>
  <c r="J11814" i="45"/>
  <c r="J11818" i="45"/>
  <c r="J11822" i="45"/>
  <c r="J11826" i="45"/>
  <c r="J11830" i="45"/>
  <c r="J11834" i="45"/>
  <c r="J11838" i="45"/>
  <c r="J11842" i="45"/>
  <c r="J11846" i="45"/>
  <c r="J11850" i="45"/>
  <c r="J11854" i="45"/>
  <c r="J11858" i="45"/>
  <c r="J11862" i="45"/>
  <c r="J11866" i="45"/>
  <c r="J11870" i="45"/>
  <c r="J11874" i="45"/>
  <c r="J11878" i="45"/>
  <c r="J12049" i="45"/>
  <c r="K12049" i="45"/>
  <c r="J12058" i="45"/>
  <c r="J12065" i="45"/>
  <c r="K12065" i="45"/>
  <c r="J12074" i="45"/>
  <c r="J12081" i="45"/>
  <c r="K12081" i="45"/>
  <c r="J12090" i="45"/>
  <c r="J12097" i="45"/>
  <c r="K12097" i="45"/>
  <c r="J12106" i="45"/>
  <c r="J12113" i="45"/>
  <c r="K12113" i="45"/>
  <c r="J12122" i="45"/>
  <c r="J12129" i="45"/>
  <c r="K12129" i="45"/>
  <c r="J12138" i="45"/>
  <c r="J12145" i="45"/>
  <c r="K12145" i="45"/>
  <c r="J12154" i="45"/>
  <c r="J12161" i="45"/>
  <c r="K12161" i="45"/>
  <c r="J12170" i="45"/>
  <c r="J12177" i="45"/>
  <c r="K12177" i="45"/>
  <c r="J12186" i="45"/>
  <c r="J12193" i="45"/>
  <c r="K12193" i="45"/>
  <c r="J12202" i="45"/>
  <c r="J12209" i="45"/>
  <c r="K12209" i="45"/>
  <c r="J12218" i="45"/>
  <c r="J12225" i="45"/>
  <c r="K12225" i="45"/>
  <c r="K12271" i="45"/>
  <c r="J12271" i="45"/>
  <c r="K12282" i="45"/>
  <c r="J12282" i="45"/>
  <c r="K12287" i="45"/>
  <c r="J12287" i="45"/>
  <c r="K12298" i="45"/>
  <c r="J12298" i="45"/>
  <c r="K12303" i="45"/>
  <c r="J12303" i="45"/>
  <c r="K12314" i="45"/>
  <c r="J12314" i="45"/>
  <c r="K12319" i="45"/>
  <c r="J12319" i="45"/>
  <c r="K12330" i="45"/>
  <c r="J12330" i="45"/>
  <c r="K12335" i="45"/>
  <c r="J12335" i="45"/>
  <c r="K12346" i="45"/>
  <c r="J12346" i="45"/>
  <c r="K12351" i="45"/>
  <c r="J12351" i="45"/>
  <c r="K12362" i="45"/>
  <c r="J12362" i="45"/>
  <c r="K12367" i="45"/>
  <c r="J12367" i="45"/>
  <c r="K12378" i="45"/>
  <c r="J12378" i="45"/>
  <c r="K12383" i="45"/>
  <c r="J12383" i="45"/>
  <c r="K12394" i="45"/>
  <c r="J12394" i="45"/>
  <c r="K12399" i="45"/>
  <c r="J12399" i="45"/>
  <c r="K12410" i="45"/>
  <c r="J12410" i="45"/>
  <c r="K12426" i="45"/>
  <c r="J12426" i="45"/>
  <c r="K12442" i="45"/>
  <c r="J12442" i="45"/>
  <c r="K12458" i="45"/>
  <c r="J12458" i="45"/>
  <c r="K12474" i="45"/>
  <c r="J12474" i="45"/>
  <c r="K12487" i="45"/>
  <c r="J12487" i="45"/>
  <c r="K12503" i="45"/>
  <c r="J12503" i="45"/>
  <c r="K12519" i="45"/>
  <c r="J12519" i="45"/>
  <c r="K12535" i="45"/>
  <c r="J12535" i="45"/>
  <c r="K12551" i="45"/>
  <c r="J12551" i="45"/>
  <c r="K12567" i="45"/>
  <c r="J12567" i="45"/>
  <c r="K12583" i="45"/>
  <c r="J12583" i="45"/>
  <c r="K12599" i="45"/>
  <c r="J12599" i="45"/>
  <c r="K12615" i="45"/>
  <c r="J12615" i="45"/>
  <c r="K12631" i="45"/>
  <c r="J12631" i="45"/>
  <c r="K12647" i="45"/>
  <c r="J12647" i="45"/>
  <c r="K12663" i="45"/>
  <c r="J12663" i="45"/>
  <c r="K11881" i="45"/>
  <c r="J11886" i="45"/>
  <c r="K11889" i="45"/>
  <c r="J11894" i="45"/>
  <c r="K11897" i="45"/>
  <c r="J11902" i="45"/>
  <c r="K11905" i="45"/>
  <c r="J11910" i="45"/>
  <c r="K11913" i="45"/>
  <c r="J11918" i="45"/>
  <c r="K11921" i="45"/>
  <c r="J11926" i="45"/>
  <c r="K11929" i="45"/>
  <c r="J11934" i="45"/>
  <c r="K11937" i="45"/>
  <c r="J11942" i="45"/>
  <c r="K11945" i="45"/>
  <c r="J11950" i="45"/>
  <c r="K11953" i="45"/>
  <c r="J11958" i="45"/>
  <c r="K11961" i="45"/>
  <c r="J11966" i="45"/>
  <c r="K11969" i="45"/>
  <c r="J11974" i="45"/>
  <c r="K11977" i="45"/>
  <c r="J11982" i="45"/>
  <c r="K11985" i="45"/>
  <c r="J11990" i="45"/>
  <c r="K11993" i="45"/>
  <c r="J11998" i="45"/>
  <c r="K12001" i="45"/>
  <c r="J12006" i="45"/>
  <c r="K12009" i="45"/>
  <c r="J12014" i="45"/>
  <c r="K12017" i="45"/>
  <c r="J12022" i="45"/>
  <c r="K12025" i="45"/>
  <c r="J12053" i="45"/>
  <c r="K12053" i="45"/>
  <c r="J12069" i="45"/>
  <c r="K12069" i="45"/>
  <c r="J12085" i="45"/>
  <c r="K12085" i="45"/>
  <c r="J12101" i="45"/>
  <c r="K12101" i="45"/>
  <c r="J12117" i="45"/>
  <c r="K12117" i="45"/>
  <c r="J12133" i="45"/>
  <c r="K12133" i="45"/>
  <c r="J12149" i="45"/>
  <c r="K12149" i="45"/>
  <c r="J12165" i="45"/>
  <c r="K12165" i="45"/>
  <c r="J12181" i="45"/>
  <c r="K12181" i="45"/>
  <c r="J12197" i="45"/>
  <c r="K12197" i="45"/>
  <c r="J12213" i="45"/>
  <c r="K12213" i="45"/>
  <c r="J12229" i="45"/>
  <c r="K12229" i="45"/>
  <c r="J12235" i="45"/>
  <c r="K12235" i="45"/>
  <c r="J12243" i="45"/>
  <c r="K12243" i="45"/>
  <c r="J12251" i="45"/>
  <c r="K12251" i="45"/>
  <c r="J12259" i="45"/>
  <c r="K12259" i="45"/>
  <c r="K12267" i="45"/>
  <c r="J12267" i="45"/>
  <c r="K12278" i="45"/>
  <c r="J12278" i="45"/>
  <c r="K12283" i="45"/>
  <c r="J12283" i="45"/>
  <c r="K12294" i="45"/>
  <c r="J12294" i="45"/>
  <c r="K12299" i="45"/>
  <c r="J12299" i="45"/>
  <c r="K12310" i="45"/>
  <c r="J12310" i="45"/>
  <c r="K12315" i="45"/>
  <c r="J12315" i="45"/>
  <c r="K12326" i="45"/>
  <c r="J12326" i="45"/>
  <c r="K12331" i="45"/>
  <c r="J12331" i="45"/>
  <c r="K12342" i="45"/>
  <c r="J12342" i="45"/>
  <c r="K12347" i="45"/>
  <c r="J12347" i="45"/>
  <c r="K12358" i="45"/>
  <c r="J12358" i="45"/>
  <c r="K12363" i="45"/>
  <c r="J12363" i="45"/>
  <c r="K12374" i="45"/>
  <c r="J12374" i="45"/>
  <c r="K12379" i="45"/>
  <c r="J12379" i="45"/>
  <c r="K12390" i="45"/>
  <c r="J12390" i="45"/>
  <c r="K12395" i="45"/>
  <c r="J12395" i="45"/>
  <c r="K12406" i="45"/>
  <c r="J12406" i="45"/>
  <c r="K12422" i="45"/>
  <c r="J12422" i="45"/>
  <c r="K12438" i="45"/>
  <c r="J12438" i="45"/>
  <c r="K12454" i="45"/>
  <c r="J12454" i="45"/>
  <c r="K12470" i="45"/>
  <c r="J12470" i="45"/>
  <c r="K12499" i="45"/>
  <c r="J12499" i="45"/>
  <c r="K12515" i="45"/>
  <c r="J12515" i="45"/>
  <c r="K12531" i="45"/>
  <c r="J12531" i="45"/>
  <c r="K12547" i="45"/>
  <c r="J12547" i="45"/>
  <c r="K12563" i="45"/>
  <c r="J12563" i="45"/>
  <c r="K12579" i="45"/>
  <c r="J12579" i="45"/>
  <c r="K12595" i="45"/>
  <c r="J12595" i="45"/>
  <c r="K12611" i="45"/>
  <c r="J12611" i="45"/>
  <c r="K12627" i="45"/>
  <c r="J12627" i="45"/>
  <c r="K12643" i="45"/>
  <c r="J12643" i="45"/>
  <c r="K12659" i="45"/>
  <c r="J12659" i="45"/>
  <c r="K12486" i="45"/>
  <c r="J12486" i="45"/>
  <c r="K12490" i="45"/>
  <c r="J12490" i="45"/>
  <c r="K12494" i="45"/>
  <c r="J12494" i="45"/>
  <c r="K12498" i="45"/>
  <c r="J12498" i="45"/>
  <c r="K12502" i="45"/>
  <c r="J12502" i="45"/>
  <c r="K12506" i="45"/>
  <c r="J12506" i="45"/>
  <c r="K12510" i="45"/>
  <c r="J12510" i="45"/>
  <c r="K12514" i="45"/>
  <c r="J12514" i="45"/>
  <c r="K12518" i="45"/>
  <c r="J12518" i="45"/>
  <c r="K12522" i="45"/>
  <c r="J12522" i="45"/>
  <c r="K12526" i="45"/>
  <c r="J12526" i="45"/>
  <c r="K12530" i="45"/>
  <c r="J12530" i="45"/>
  <c r="K12534" i="45"/>
  <c r="J12534" i="45"/>
  <c r="K12538" i="45"/>
  <c r="J12538" i="45"/>
  <c r="K12542" i="45"/>
  <c r="J12542" i="45"/>
  <c r="K12546" i="45"/>
  <c r="J12546" i="45"/>
  <c r="K12550" i="45"/>
  <c r="J12550" i="45"/>
  <c r="K12554" i="45"/>
  <c r="J12554" i="45"/>
  <c r="K12558" i="45"/>
  <c r="J12558" i="45"/>
  <c r="K12562" i="45"/>
  <c r="J12562" i="45"/>
  <c r="K12566" i="45"/>
  <c r="J12566" i="45"/>
  <c r="K12570" i="45"/>
  <c r="J12570" i="45"/>
  <c r="K12574" i="45"/>
  <c r="J12574" i="45"/>
  <c r="K12578" i="45"/>
  <c r="J12578" i="45"/>
  <c r="K12582" i="45"/>
  <c r="J12582" i="45"/>
  <c r="K12586" i="45"/>
  <c r="J12586" i="45"/>
  <c r="K12590" i="45"/>
  <c r="J12590" i="45"/>
  <c r="K12594" i="45"/>
  <c r="J12594" i="45"/>
  <c r="K12598" i="45"/>
  <c r="J12598" i="45"/>
  <c r="K12602" i="45"/>
  <c r="J12602" i="45"/>
  <c r="K12606" i="45"/>
  <c r="J12606" i="45"/>
  <c r="K12610" i="45"/>
  <c r="J12610" i="45"/>
  <c r="K12614" i="45"/>
  <c r="J12614" i="45"/>
  <c r="K12618" i="45"/>
  <c r="J12618" i="45"/>
  <c r="K12622" i="45"/>
  <c r="J12622" i="45"/>
  <c r="K12626" i="45"/>
  <c r="J12626" i="45"/>
  <c r="K12630" i="45"/>
  <c r="J12630" i="45"/>
  <c r="K12634" i="45"/>
  <c r="J12634" i="45"/>
  <c r="K12638" i="45"/>
  <c r="J12638" i="45"/>
  <c r="K12642" i="45"/>
  <c r="J12642" i="45"/>
  <c r="K12646" i="45"/>
  <c r="J12646" i="45"/>
  <c r="K12650" i="45"/>
  <c r="J12650" i="45"/>
  <c r="K12654" i="45"/>
  <c r="J12654" i="45"/>
  <c r="K12658" i="45"/>
  <c r="J12658" i="45"/>
  <c r="K12662" i="45"/>
  <c r="J12662" i="45"/>
  <c r="K12666" i="45"/>
  <c r="J12666" i="45"/>
  <c r="K12670" i="45"/>
  <c r="J12670" i="45"/>
  <c r="K12674" i="45"/>
  <c r="J12674" i="45"/>
  <c r="K12678" i="45"/>
  <c r="J12678" i="45"/>
  <c r="K12682" i="45"/>
  <c r="J12682" i="45"/>
  <c r="K12686" i="45"/>
  <c r="J12686" i="45"/>
  <c r="K12690" i="45"/>
  <c r="J12690" i="45"/>
  <c r="K12694" i="45"/>
  <c r="J12694" i="45"/>
  <c r="K12698" i="45"/>
  <c r="J12698" i="45"/>
  <c r="K12702" i="45"/>
  <c r="J12702" i="45"/>
  <c r="K12706" i="45"/>
  <c r="J12706" i="45"/>
  <c r="K12710" i="45"/>
  <c r="J12710" i="45"/>
  <c r="K12714" i="45"/>
  <c r="J12714" i="45"/>
  <c r="K12718" i="45"/>
  <c r="J12718" i="45"/>
  <c r="K12722" i="45"/>
  <c r="J12722" i="45"/>
  <c r="K12726" i="45"/>
  <c r="J12726" i="45"/>
  <c r="K12730" i="45"/>
  <c r="J12730" i="45"/>
  <c r="K12734" i="45"/>
  <c r="J12734" i="45"/>
  <c r="K12738" i="45"/>
  <c r="J12738" i="45"/>
  <c r="K12742" i="45"/>
  <c r="J12742" i="45"/>
  <c r="K12746" i="45"/>
  <c r="J12746" i="45"/>
  <c r="K12750" i="45"/>
  <c r="J12750" i="45"/>
  <c r="K12754" i="45"/>
  <c r="J12754" i="45"/>
  <c r="K12758" i="45"/>
  <c r="J12758" i="45"/>
  <c r="K12762" i="45"/>
  <c r="J12762" i="45"/>
  <c r="K12766" i="45"/>
  <c r="J12766" i="45"/>
  <c r="K12770" i="45"/>
  <c r="J12770" i="45"/>
  <c r="K12774" i="45"/>
  <c r="J12774" i="45"/>
  <c r="K12778" i="45"/>
  <c r="J12778" i="45"/>
  <c r="K12782" i="45"/>
  <c r="J12782" i="45"/>
  <c r="K12786" i="45"/>
  <c r="J12786" i="45"/>
  <c r="K12790" i="45"/>
  <c r="J12790" i="45"/>
  <c r="K12794" i="45"/>
  <c r="J12794" i="45"/>
  <c r="K12798" i="45"/>
  <c r="J12798" i="45"/>
  <c r="K12802" i="45"/>
  <c r="J12802" i="45"/>
  <c r="K12806" i="45"/>
  <c r="J12806" i="45"/>
  <c r="K12810" i="45"/>
  <c r="J12810" i="45"/>
  <c r="K12814" i="45"/>
  <c r="J12814" i="45"/>
  <c r="K12818" i="45"/>
  <c r="J12818" i="45"/>
  <c r="K12822" i="45"/>
  <c r="J12822" i="45"/>
  <c r="K12826" i="45"/>
  <c r="J12826" i="45"/>
  <c r="K12830" i="45"/>
  <c r="J12830" i="45"/>
  <c r="K12834" i="45"/>
  <c r="J12834" i="45"/>
  <c r="K12838" i="45"/>
  <c r="J12838" i="45"/>
  <c r="K12842" i="45"/>
  <c r="J12842" i="45"/>
  <c r="K12846" i="45"/>
  <c r="J12846" i="45"/>
  <c r="K12850" i="45"/>
  <c r="J12850" i="45"/>
  <c r="K12854" i="45"/>
  <c r="J12854" i="45"/>
  <c r="K12858" i="45"/>
  <c r="J12858" i="45"/>
  <c r="K12862" i="45"/>
  <c r="J12862" i="45"/>
  <c r="K12866" i="45"/>
  <c r="J12866" i="45"/>
  <c r="K12870" i="45"/>
  <c r="J12870" i="45"/>
  <c r="K12874" i="45"/>
  <c r="J12874" i="45"/>
  <c r="K12878" i="45"/>
  <c r="J12878" i="45"/>
  <c r="K13193" i="45"/>
  <c r="J13193" i="45"/>
  <c r="K13212" i="45"/>
  <c r="J13212" i="45"/>
  <c r="K13209" i="45"/>
  <c r="J13209" i="45"/>
  <c r="K13228" i="45"/>
  <c r="J13228" i="45"/>
  <c r="K13180" i="45"/>
  <c r="J13180" i="45"/>
  <c r="K13225" i="45"/>
  <c r="J13225" i="45"/>
  <c r="J12407" i="45"/>
  <c r="J12411" i="45"/>
  <c r="J12415" i="45"/>
  <c r="J12419" i="45"/>
  <c r="J12423" i="45"/>
  <c r="J12427" i="45"/>
  <c r="J12431" i="45"/>
  <c r="J12435" i="45"/>
  <c r="J12439" i="45"/>
  <c r="J12443" i="45"/>
  <c r="J12447" i="45"/>
  <c r="J12451" i="45"/>
  <c r="J12455" i="45"/>
  <c r="J12459" i="45"/>
  <c r="J12463" i="45"/>
  <c r="J12467" i="45"/>
  <c r="J12471" i="45"/>
  <c r="J12475" i="45"/>
  <c r="J12479" i="45"/>
  <c r="J12483" i="45"/>
  <c r="K12882" i="45"/>
  <c r="J12882" i="45"/>
  <c r="K12886" i="45"/>
  <c r="J12886" i="45"/>
  <c r="K12890" i="45"/>
  <c r="J12890" i="45"/>
  <c r="K12894" i="45"/>
  <c r="J12894" i="45"/>
  <c r="K12898" i="45"/>
  <c r="J12898" i="45"/>
  <c r="K12902" i="45"/>
  <c r="J12902" i="45"/>
  <c r="K12906" i="45"/>
  <c r="J12906" i="45"/>
  <c r="K12910" i="45"/>
  <c r="J12910" i="45"/>
  <c r="K12914" i="45"/>
  <c r="J12914" i="45"/>
  <c r="K12918" i="45"/>
  <c r="J12918" i="45"/>
  <c r="K12922" i="45"/>
  <c r="J12922" i="45"/>
  <c r="K12926" i="45"/>
  <c r="J12926" i="45"/>
  <c r="K12930" i="45"/>
  <c r="J12930" i="45"/>
  <c r="K12934" i="45"/>
  <c r="J12934" i="45"/>
  <c r="K12938" i="45"/>
  <c r="J12938" i="45"/>
  <c r="K12942" i="45"/>
  <c r="J12942" i="45"/>
  <c r="K12946" i="45"/>
  <c r="J12946" i="45"/>
  <c r="K12950" i="45"/>
  <c r="J12950" i="45"/>
  <c r="K12954" i="45"/>
  <c r="J12954" i="45"/>
  <c r="K12958" i="45"/>
  <c r="J12958" i="45"/>
  <c r="K12962" i="45"/>
  <c r="J12962" i="45"/>
  <c r="K12966" i="45"/>
  <c r="J12966" i="45"/>
  <c r="K12970" i="45"/>
  <c r="J12970" i="45"/>
  <c r="K12974" i="45"/>
  <c r="J12974" i="45"/>
  <c r="K13177" i="45"/>
  <c r="J13177" i="45"/>
  <c r="K13196" i="45"/>
  <c r="J13196" i="45"/>
  <c r="K13241" i="45"/>
  <c r="J13241" i="45"/>
  <c r="K13244" i="45"/>
  <c r="J13244" i="45"/>
  <c r="K13260" i="45"/>
  <c r="J13260" i="45"/>
  <c r="K13276" i="45"/>
  <c r="J13276" i="45"/>
  <c r="K13292" i="45"/>
  <c r="J13292" i="45"/>
  <c r="K13184" i="45"/>
  <c r="J13184" i="45"/>
  <c r="K13200" i="45"/>
  <c r="J13200" i="45"/>
  <c r="K13216" i="45"/>
  <c r="J13216" i="45"/>
  <c r="K13232" i="45"/>
  <c r="J13232" i="45"/>
  <c r="K13248" i="45"/>
  <c r="J13248" i="45"/>
  <c r="J13257" i="45"/>
  <c r="K13264" i="45"/>
  <c r="J13264" i="45"/>
  <c r="J13273" i="45"/>
  <c r="K13280" i="45"/>
  <c r="J13280" i="45"/>
  <c r="J13289" i="45"/>
  <c r="J12881" i="45"/>
  <c r="J12885" i="45"/>
  <c r="J12889" i="45"/>
  <c r="J12893" i="45"/>
  <c r="J12897" i="45"/>
  <c r="J12901" i="45"/>
  <c r="J12905" i="45"/>
  <c r="J12909" i="45"/>
  <c r="J12913" i="45"/>
  <c r="J12917" i="45"/>
  <c r="J12921" i="45"/>
  <c r="J12925" i="45"/>
  <c r="J12929" i="45"/>
  <c r="J12933" i="45"/>
  <c r="J12937" i="45"/>
  <c r="J12941" i="45"/>
  <c r="J12945" i="45"/>
  <c r="J12949" i="45"/>
  <c r="J12953" i="45"/>
  <c r="J12957" i="45"/>
  <c r="J12961" i="45"/>
  <c r="J12965" i="45"/>
  <c r="J12969" i="45"/>
  <c r="J12973" i="45"/>
  <c r="J12977" i="45"/>
  <c r="K12980" i="45"/>
  <c r="J12982" i="45"/>
  <c r="J12985" i="45"/>
  <c r="K12988" i="45"/>
  <c r="J12990" i="45"/>
  <c r="J12993" i="45"/>
  <c r="K12996" i="45"/>
  <c r="J12998" i="45"/>
  <c r="J13001" i="45"/>
  <c r="K13004" i="45"/>
  <c r="J13006" i="45"/>
  <c r="J13009" i="45"/>
  <c r="K13012" i="45"/>
  <c r="J13014" i="45"/>
  <c r="J13017" i="45"/>
  <c r="K13020" i="45"/>
  <c r="J13022" i="45"/>
  <c r="J13025" i="45"/>
  <c r="K13028" i="45"/>
  <c r="J13030" i="45"/>
  <c r="J13033" i="45"/>
  <c r="K13036" i="45"/>
  <c r="J13038" i="45"/>
  <c r="J13041" i="45"/>
  <c r="K13044" i="45"/>
  <c r="J13046" i="45"/>
  <c r="J13049" i="45"/>
  <c r="K13052" i="45"/>
  <c r="J13054" i="45"/>
  <c r="J13057" i="45"/>
  <c r="K13060" i="45"/>
  <c r="J13062" i="45"/>
  <c r="J13065" i="45"/>
  <c r="K13068" i="45"/>
  <c r="J13070" i="45"/>
  <c r="J13073" i="45"/>
  <c r="K13076" i="45"/>
  <c r="J13078" i="45"/>
  <c r="J13081" i="45"/>
  <c r="K13084" i="45"/>
  <c r="J13086" i="45"/>
  <c r="J13089" i="45"/>
  <c r="K13092" i="45"/>
  <c r="J13094" i="45"/>
  <c r="J13097" i="45"/>
  <c r="K13100" i="45"/>
  <c r="J13102" i="45"/>
  <c r="J13105" i="45"/>
  <c r="K13108" i="45"/>
  <c r="J13110" i="45"/>
  <c r="J13113" i="45"/>
  <c r="K13116" i="45"/>
  <c r="J13118" i="45"/>
  <c r="J13121" i="45"/>
  <c r="K13124" i="45"/>
  <c r="J13126" i="45"/>
  <c r="J13129" i="45"/>
  <c r="K13132" i="45"/>
  <c r="J13134" i="45"/>
  <c r="J13137" i="45"/>
  <c r="K13140" i="45"/>
  <c r="J13142" i="45"/>
  <c r="J13145" i="45"/>
  <c r="K13148" i="45"/>
  <c r="J13150" i="45"/>
  <c r="J13153" i="45"/>
  <c r="K13156" i="45"/>
  <c r="J13158" i="45"/>
  <c r="J13161" i="45"/>
  <c r="K13164" i="45"/>
  <c r="J13166" i="45"/>
  <c r="J13169" i="45"/>
  <c r="K13172" i="45"/>
  <c r="J13181" i="45"/>
  <c r="K13188" i="45"/>
  <c r="J13188" i="45"/>
  <c r="J13197" i="45"/>
  <c r="K13204" i="45"/>
  <c r="J13204" i="45"/>
  <c r="J13213" i="45"/>
  <c r="K13220" i="45"/>
  <c r="J13220" i="45"/>
  <c r="J13229" i="45"/>
  <c r="K13236" i="45"/>
  <c r="J13236" i="45"/>
  <c r="J13245" i="45"/>
  <c r="K13252" i="45"/>
  <c r="J13252" i="45"/>
  <c r="J13261" i="45"/>
  <c r="K13268" i="45"/>
  <c r="J13268" i="45"/>
  <c r="J13277" i="45"/>
  <c r="K13284" i="45"/>
  <c r="J13284" i="45"/>
  <c r="J13293" i="45"/>
  <c r="K13297" i="45"/>
  <c r="J13297" i="45"/>
  <c r="K13301" i="45"/>
  <c r="J13301" i="45"/>
  <c r="K13305" i="45"/>
  <c r="J13305" i="45"/>
  <c r="K13309" i="45"/>
  <c r="J13309" i="45"/>
  <c r="K13313" i="45"/>
  <c r="J13313" i="45"/>
  <c r="K13317" i="45"/>
  <c r="J13317" i="45"/>
  <c r="K13321" i="45"/>
  <c r="J13321" i="45"/>
  <c r="K13325" i="45"/>
  <c r="J13325" i="45"/>
  <c r="K13329" i="45"/>
  <c r="J13329" i="45"/>
  <c r="K13333" i="45"/>
  <c r="J13333" i="45"/>
  <c r="K13337" i="45"/>
  <c r="J13337" i="45"/>
  <c r="K13341" i="45"/>
  <c r="J13341" i="45"/>
  <c r="K13345" i="45"/>
  <c r="J13345" i="45"/>
  <c r="K13349" i="45"/>
  <c r="J13349" i="45"/>
  <c r="K13353" i="45"/>
  <c r="J13353" i="45"/>
  <c r="K13357" i="45"/>
  <c r="J13357" i="45"/>
  <c r="K13361" i="45"/>
  <c r="J13361" i="45"/>
  <c r="K13365" i="45"/>
  <c r="J13365" i="45"/>
  <c r="K13369" i="45"/>
  <c r="J13369" i="45"/>
  <c r="K13373" i="45"/>
  <c r="J13373" i="45"/>
  <c r="K13377" i="45"/>
  <c r="J13377" i="45"/>
  <c r="K13381" i="45"/>
  <c r="J13381" i="45"/>
  <c r="K13385" i="45"/>
  <c r="J13385" i="45"/>
  <c r="K13389" i="45"/>
  <c r="J13389" i="45"/>
  <c r="K13393" i="45"/>
  <c r="J13393" i="45"/>
  <c r="K13397" i="45"/>
  <c r="J13397" i="45"/>
  <c r="K13401" i="45"/>
  <c r="J13401" i="45"/>
  <c r="K13405" i="45"/>
  <c r="J13405" i="45"/>
  <c r="K13409" i="45"/>
  <c r="J13409" i="45"/>
  <c r="K13413" i="45"/>
  <c r="J13413" i="45"/>
  <c r="K13417" i="45"/>
  <c r="J13417" i="45"/>
  <c r="K13421" i="45"/>
  <c r="J13421" i="45"/>
  <c r="K13425" i="45"/>
  <c r="J13425" i="45"/>
  <c r="K13429" i="45"/>
  <c r="J13429" i="45"/>
  <c r="K13433" i="45"/>
  <c r="J13433" i="45"/>
  <c r="K13437" i="45"/>
  <c r="J13437" i="45"/>
  <c r="K13441" i="45"/>
  <c r="J13441" i="45"/>
  <c r="K13445" i="45"/>
  <c r="J13445" i="45"/>
  <c r="K13449" i="45"/>
  <c r="J13449" i="45"/>
  <c r="K13453" i="45"/>
  <c r="J13453" i="45"/>
  <c r="K13457" i="45"/>
  <c r="J13457" i="45"/>
  <c r="K13461" i="45"/>
  <c r="J13461" i="45"/>
  <c r="K13465" i="45"/>
  <c r="J13465" i="45"/>
  <c r="K13469" i="45"/>
  <c r="J13469" i="45"/>
  <c r="K13473" i="45"/>
  <c r="J13473" i="45"/>
  <c r="K13477" i="45"/>
  <c r="J13477" i="45"/>
  <c r="K13481" i="45"/>
  <c r="J13481" i="45"/>
  <c r="K13485" i="45"/>
  <c r="J13485" i="45"/>
  <c r="K13489" i="45"/>
  <c r="J13489" i="45"/>
  <c r="K13493" i="45"/>
  <c r="J13493" i="45"/>
  <c r="K13497" i="45"/>
  <c r="J13497" i="45"/>
  <c r="K13501" i="45"/>
  <c r="J13501" i="45"/>
  <c r="K13505" i="45"/>
  <c r="J13505" i="45"/>
  <c r="K13509" i="45"/>
  <c r="J13509" i="45"/>
  <c r="K13513" i="45"/>
  <c r="J13513" i="45"/>
  <c r="K13517" i="45"/>
  <c r="J13517" i="45"/>
  <c r="K13521" i="45"/>
  <c r="J13521" i="45"/>
  <c r="K13525" i="45"/>
  <c r="J13525" i="45"/>
  <c r="K13176" i="45"/>
  <c r="J13176" i="45"/>
  <c r="J13185" i="45"/>
  <c r="K13192" i="45"/>
  <c r="J13192" i="45"/>
  <c r="J13201" i="45"/>
  <c r="K13208" i="45"/>
  <c r="J13208" i="45"/>
  <c r="J13217" i="45"/>
  <c r="K13224" i="45"/>
  <c r="J13224" i="45"/>
  <c r="J13233" i="45"/>
  <c r="K13240" i="45"/>
  <c r="J13240" i="45"/>
  <c r="J13249" i="45"/>
  <c r="K13256" i="45"/>
  <c r="J13256" i="45"/>
  <c r="J13265" i="45"/>
  <c r="K13272" i="45"/>
  <c r="J13272" i="45"/>
  <c r="J13281" i="45"/>
  <c r="K13288" i="45"/>
  <c r="J13288" i="45"/>
  <c r="K13626" i="45"/>
  <c r="J13626" i="45"/>
  <c r="K13642" i="45"/>
  <c r="J13642" i="45"/>
  <c r="K13658" i="45"/>
  <c r="J13658" i="45"/>
  <c r="K13674" i="45"/>
  <c r="J13674" i="45"/>
  <c r="K13690" i="45"/>
  <c r="J13690" i="45"/>
  <c r="K13706" i="45"/>
  <c r="J13706" i="45"/>
  <c r="K13722" i="45"/>
  <c r="J13722" i="45"/>
  <c r="K13738" i="45"/>
  <c r="J13738" i="45"/>
  <c r="K13754" i="45"/>
  <c r="J13754" i="45"/>
  <c r="K13770" i="45"/>
  <c r="J13770" i="45"/>
  <c r="K13786" i="45"/>
  <c r="J13786" i="45"/>
  <c r="K13802" i="45"/>
  <c r="J13802" i="45"/>
  <c r="K13818" i="45"/>
  <c r="J13818" i="45"/>
  <c r="K13834" i="45"/>
  <c r="J13834" i="45"/>
  <c r="K13850" i="45"/>
  <c r="J13850" i="45"/>
  <c r="K13933" i="45"/>
  <c r="J13933" i="45"/>
  <c r="K13949" i="45"/>
  <c r="J13949" i="45"/>
  <c r="K13970" i="45"/>
  <c r="J13970" i="45"/>
  <c r="K13986" i="45"/>
  <c r="J13986" i="45"/>
  <c r="K14002" i="45"/>
  <c r="J14002" i="45"/>
  <c r="K14018" i="45"/>
  <c r="J14018" i="45"/>
  <c r="K14133" i="45"/>
  <c r="J14133" i="45"/>
  <c r="J14147" i="45"/>
  <c r="K14147" i="45"/>
  <c r="K14160" i="45"/>
  <c r="J14160" i="45"/>
  <c r="K14165" i="45"/>
  <c r="J14165" i="45"/>
  <c r="K14196" i="45"/>
  <c r="J14196" i="45"/>
  <c r="K14215" i="45"/>
  <c r="J14215" i="45"/>
  <c r="K14260" i="45"/>
  <c r="J14260" i="45"/>
  <c r="K14279" i="45"/>
  <c r="J14279" i="45"/>
  <c r="K14324" i="45"/>
  <c r="J14324" i="45"/>
  <c r="K14343" i="45"/>
  <c r="J14343" i="45"/>
  <c r="K14388" i="45"/>
  <c r="J14388" i="45"/>
  <c r="K14407" i="45"/>
  <c r="J14407" i="45"/>
  <c r="K14625" i="45"/>
  <c r="J14625" i="45"/>
  <c r="K14746" i="45"/>
  <c r="J14746" i="45"/>
  <c r="K14751" i="45"/>
  <c r="J14751" i="45"/>
  <c r="K14765" i="45"/>
  <c r="J14765" i="45"/>
  <c r="K14797" i="45"/>
  <c r="J14797" i="45"/>
  <c r="K14829" i="45"/>
  <c r="J14829" i="45"/>
  <c r="K14861" i="45"/>
  <c r="J14861" i="45"/>
  <c r="K14890" i="45"/>
  <c r="J14890" i="45"/>
  <c r="J13529" i="45"/>
  <c r="J13533" i="45"/>
  <c r="J13537" i="45"/>
  <c r="J13541" i="45"/>
  <c r="J13545" i="45"/>
  <c r="J13549" i="45"/>
  <c r="J13553" i="45"/>
  <c r="J13557" i="45"/>
  <c r="J13561" i="45"/>
  <c r="J13565" i="45"/>
  <c r="J13569" i="45"/>
  <c r="J13573" i="45"/>
  <c r="J13577" i="45"/>
  <c r="J13581" i="45"/>
  <c r="J13623" i="45"/>
  <c r="K13630" i="45"/>
  <c r="J13630" i="45"/>
  <c r="J13639" i="45"/>
  <c r="K13646" i="45"/>
  <c r="J13646" i="45"/>
  <c r="J13655" i="45"/>
  <c r="K13662" i="45"/>
  <c r="J13662" i="45"/>
  <c r="J13671" i="45"/>
  <c r="K13678" i="45"/>
  <c r="J13678" i="45"/>
  <c r="J13687" i="45"/>
  <c r="K13694" i="45"/>
  <c r="J13694" i="45"/>
  <c r="J13703" i="45"/>
  <c r="K13710" i="45"/>
  <c r="J13710" i="45"/>
  <c r="J13719" i="45"/>
  <c r="K13726" i="45"/>
  <c r="J13726" i="45"/>
  <c r="J13735" i="45"/>
  <c r="K13742" i="45"/>
  <c r="J13742" i="45"/>
  <c r="J13751" i="45"/>
  <c r="K13758" i="45"/>
  <c r="J13758" i="45"/>
  <c r="J13767" i="45"/>
  <c r="K13774" i="45"/>
  <c r="J13774" i="45"/>
  <c r="J13783" i="45"/>
  <c r="K13790" i="45"/>
  <c r="J13790" i="45"/>
  <c r="J13799" i="45"/>
  <c r="K13806" i="45"/>
  <c r="J13806" i="45"/>
  <c r="J13815" i="45"/>
  <c r="K13822" i="45"/>
  <c r="J13822" i="45"/>
  <c r="J13831" i="45"/>
  <c r="K13838" i="45"/>
  <c r="J13838" i="45"/>
  <c r="J13847" i="45"/>
  <c r="K13854" i="45"/>
  <c r="J13854" i="45"/>
  <c r="K13878" i="45"/>
  <c r="J13878" i="45"/>
  <c r="K13886" i="45"/>
  <c r="J13886" i="45"/>
  <c r="K13894" i="45"/>
  <c r="J13894" i="45"/>
  <c r="K13902" i="45"/>
  <c r="J13902" i="45"/>
  <c r="K13910" i="45"/>
  <c r="J13910" i="45"/>
  <c r="K13918" i="45"/>
  <c r="J13918" i="45"/>
  <c r="K13929" i="45"/>
  <c r="J13929" i="45"/>
  <c r="K13945" i="45"/>
  <c r="J13945" i="45"/>
  <c r="K13961" i="45"/>
  <c r="J13961" i="45"/>
  <c r="J13296" i="45"/>
  <c r="J13300" i="45"/>
  <c r="J13304" i="45"/>
  <c r="J13308" i="45"/>
  <c r="J13312" i="45"/>
  <c r="J13316" i="45"/>
  <c r="J13320" i="45"/>
  <c r="J13324" i="45"/>
  <c r="J13328" i="45"/>
  <c r="J13332" i="45"/>
  <c r="J13336" i="45"/>
  <c r="J13340" i="45"/>
  <c r="J13344" i="45"/>
  <c r="J13348" i="45"/>
  <c r="J13352" i="45"/>
  <c r="J13356" i="45"/>
  <c r="J13360" i="45"/>
  <c r="J13364" i="45"/>
  <c r="J13368" i="45"/>
  <c r="J13372" i="45"/>
  <c r="J13376" i="45"/>
  <c r="J13380" i="45"/>
  <c r="J13384" i="45"/>
  <c r="J13388" i="45"/>
  <c r="J13392" i="45"/>
  <c r="J13396" i="45"/>
  <c r="J13400" i="45"/>
  <c r="J13404" i="45"/>
  <c r="J13408" i="45"/>
  <c r="J13412" i="45"/>
  <c r="J13416" i="45"/>
  <c r="J13420" i="45"/>
  <c r="J13424" i="45"/>
  <c r="J13428" i="45"/>
  <c r="J13432" i="45"/>
  <c r="J13436" i="45"/>
  <c r="J13440" i="45"/>
  <c r="J13444" i="45"/>
  <c r="J13448" i="45"/>
  <c r="J13452" i="45"/>
  <c r="J13456" i="45"/>
  <c r="J13460" i="45"/>
  <c r="J13464" i="45"/>
  <c r="J13468" i="45"/>
  <c r="J13472" i="45"/>
  <c r="J13476" i="45"/>
  <c r="J13480" i="45"/>
  <c r="J13484" i="45"/>
  <c r="J13488" i="45"/>
  <c r="J13492" i="45"/>
  <c r="J13496" i="45"/>
  <c r="J13500" i="45"/>
  <c r="J13504" i="45"/>
  <c r="J13508" i="45"/>
  <c r="J13512" i="45"/>
  <c r="J13516" i="45"/>
  <c r="J13520" i="45"/>
  <c r="J13524" i="45"/>
  <c r="J13528" i="45"/>
  <c r="J13532" i="45"/>
  <c r="J13536" i="45"/>
  <c r="J13540" i="45"/>
  <c r="J13544" i="45"/>
  <c r="J13548" i="45"/>
  <c r="J13552" i="45"/>
  <c r="J13556" i="45"/>
  <c r="J13560" i="45"/>
  <c r="J13564" i="45"/>
  <c r="J13568" i="45"/>
  <c r="J13572" i="45"/>
  <c r="J13576" i="45"/>
  <c r="J13580" i="45"/>
  <c r="J13583" i="45"/>
  <c r="K13586" i="45"/>
  <c r="J13588" i="45"/>
  <c r="J13591" i="45"/>
  <c r="K13594" i="45"/>
  <c r="J13596" i="45"/>
  <c r="J13599" i="45"/>
  <c r="K13602" i="45"/>
  <c r="J13604" i="45"/>
  <c r="J13607" i="45"/>
  <c r="K13610" i="45"/>
  <c r="J13612" i="45"/>
  <c r="J13615" i="45"/>
  <c r="K13618" i="45"/>
  <c r="J13627" i="45"/>
  <c r="K13634" i="45"/>
  <c r="J13634" i="45"/>
  <c r="J13643" i="45"/>
  <c r="K13650" i="45"/>
  <c r="J13650" i="45"/>
  <c r="J13659" i="45"/>
  <c r="K13666" i="45"/>
  <c r="J13666" i="45"/>
  <c r="J13675" i="45"/>
  <c r="K13682" i="45"/>
  <c r="J13682" i="45"/>
  <c r="J13691" i="45"/>
  <c r="K13698" i="45"/>
  <c r="J13698" i="45"/>
  <c r="J13707" i="45"/>
  <c r="K13714" i="45"/>
  <c r="J13714" i="45"/>
  <c r="J13723" i="45"/>
  <c r="K13730" i="45"/>
  <c r="J13730" i="45"/>
  <c r="J13739" i="45"/>
  <c r="K13746" i="45"/>
  <c r="J13746" i="45"/>
  <c r="J13755" i="45"/>
  <c r="K13762" i="45"/>
  <c r="J13762" i="45"/>
  <c r="J13771" i="45"/>
  <c r="K13778" i="45"/>
  <c r="J13778" i="45"/>
  <c r="J13787" i="45"/>
  <c r="K13794" i="45"/>
  <c r="J13794" i="45"/>
  <c r="J13803" i="45"/>
  <c r="K13810" i="45"/>
  <c r="J13810" i="45"/>
  <c r="J13819" i="45"/>
  <c r="K13826" i="45"/>
  <c r="J13826" i="45"/>
  <c r="J13835" i="45"/>
  <c r="K13842" i="45"/>
  <c r="J13842" i="45"/>
  <c r="J13851" i="45"/>
  <c r="K13858" i="45"/>
  <c r="J13858" i="45"/>
  <c r="K13862" i="45"/>
  <c r="J13862" i="45"/>
  <c r="K13866" i="45"/>
  <c r="J13866" i="45"/>
  <c r="K13870" i="45"/>
  <c r="J13870" i="45"/>
  <c r="J13876" i="45"/>
  <c r="K13876" i="45"/>
  <c r="J13884" i="45"/>
  <c r="K13884" i="45"/>
  <c r="J13892" i="45"/>
  <c r="K13892" i="45"/>
  <c r="J13900" i="45"/>
  <c r="K13900" i="45"/>
  <c r="J13908" i="45"/>
  <c r="K13908" i="45"/>
  <c r="J13916" i="45"/>
  <c r="K13916" i="45"/>
  <c r="K13925" i="45"/>
  <c r="J13925" i="45"/>
  <c r="K13941" i="45"/>
  <c r="J13941" i="45"/>
  <c r="K13957" i="45"/>
  <c r="J13957" i="45"/>
  <c r="K13622" i="45"/>
  <c r="J13622" i="45"/>
  <c r="K13638" i="45"/>
  <c r="J13638" i="45"/>
  <c r="K13654" i="45"/>
  <c r="J13654" i="45"/>
  <c r="K13670" i="45"/>
  <c r="J13670" i="45"/>
  <c r="K13686" i="45"/>
  <c r="J13686" i="45"/>
  <c r="K13702" i="45"/>
  <c r="J13702" i="45"/>
  <c r="K13718" i="45"/>
  <c r="J13718" i="45"/>
  <c r="K13734" i="45"/>
  <c r="J13734" i="45"/>
  <c r="K13750" i="45"/>
  <c r="J13750" i="45"/>
  <c r="K13766" i="45"/>
  <c r="J13766" i="45"/>
  <c r="K13782" i="45"/>
  <c r="J13782" i="45"/>
  <c r="K13798" i="45"/>
  <c r="J13798" i="45"/>
  <c r="K13814" i="45"/>
  <c r="J13814" i="45"/>
  <c r="K13830" i="45"/>
  <c r="J13830" i="45"/>
  <c r="K13846" i="45"/>
  <c r="J13846" i="45"/>
  <c r="K13873" i="45"/>
  <c r="J13873" i="45"/>
  <c r="K13881" i="45"/>
  <c r="J13881" i="45"/>
  <c r="K13889" i="45"/>
  <c r="J13889" i="45"/>
  <c r="K13897" i="45"/>
  <c r="J13897" i="45"/>
  <c r="K13905" i="45"/>
  <c r="J13905" i="45"/>
  <c r="K13913" i="45"/>
  <c r="J13913" i="45"/>
  <c r="K13921" i="45"/>
  <c r="J13921" i="45"/>
  <c r="K13937" i="45"/>
  <c r="J13937" i="45"/>
  <c r="K13953" i="45"/>
  <c r="J13953" i="45"/>
  <c r="K13974" i="45"/>
  <c r="J13974" i="45"/>
  <c r="K13990" i="45"/>
  <c r="J13990" i="45"/>
  <c r="K14006" i="45"/>
  <c r="J14006" i="45"/>
  <c r="K14022" i="45"/>
  <c r="J14022" i="45"/>
  <c r="K14026" i="45"/>
  <c r="J14026" i="45"/>
  <c r="K14030" i="45"/>
  <c r="J14030" i="45"/>
  <c r="K14034" i="45"/>
  <c r="J14034" i="45"/>
  <c r="K14038" i="45"/>
  <c r="J14038" i="45"/>
  <c r="K14042" i="45"/>
  <c r="J14042" i="45"/>
  <c r="K14046" i="45"/>
  <c r="J14046" i="45"/>
  <c r="K14050" i="45"/>
  <c r="J14050" i="45"/>
  <c r="K14054" i="45"/>
  <c r="J14054" i="45"/>
  <c r="K14058" i="45"/>
  <c r="J14058" i="45"/>
  <c r="K14062" i="45"/>
  <c r="J14062" i="45"/>
  <c r="K14066" i="45"/>
  <c r="J14066" i="45"/>
  <c r="K14070" i="45"/>
  <c r="J14070" i="45"/>
  <c r="K14074" i="45"/>
  <c r="J14074" i="45"/>
  <c r="K14078" i="45"/>
  <c r="J14078" i="45"/>
  <c r="K13966" i="45"/>
  <c r="J13966" i="45"/>
  <c r="K13982" i="45"/>
  <c r="J13982" i="45"/>
  <c r="K13998" i="45"/>
  <c r="J13998" i="45"/>
  <c r="K14014" i="45"/>
  <c r="J14014" i="45"/>
  <c r="K14136" i="45"/>
  <c r="J14136" i="45"/>
  <c r="K14141" i="45"/>
  <c r="J14141" i="45"/>
  <c r="J14155" i="45"/>
  <c r="K14155" i="45"/>
  <c r="K14168" i="45"/>
  <c r="J14168" i="45"/>
  <c r="K14173" i="45"/>
  <c r="J14173" i="45"/>
  <c r="K14212" i="45"/>
  <c r="J14212" i="45"/>
  <c r="K14231" i="45"/>
  <c r="J14231" i="45"/>
  <c r="K14276" i="45"/>
  <c r="J14276" i="45"/>
  <c r="K14295" i="45"/>
  <c r="J14295" i="45"/>
  <c r="K14340" i="45"/>
  <c r="J14340" i="45"/>
  <c r="K14359" i="45"/>
  <c r="J14359" i="45"/>
  <c r="K14404" i="45"/>
  <c r="J14404" i="45"/>
  <c r="K14423" i="45"/>
  <c r="J14423" i="45"/>
  <c r="K14473" i="45"/>
  <c r="J14473" i="45"/>
  <c r="K14477" i="45"/>
  <c r="J14477" i="45"/>
  <c r="K14490" i="45"/>
  <c r="J14490" i="45"/>
  <c r="J13922" i="45"/>
  <c r="J13926" i="45"/>
  <c r="J13930" i="45"/>
  <c r="J13934" i="45"/>
  <c r="J13938" i="45"/>
  <c r="J13942" i="45"/>
  <c r="J13946" i="45"/>
  <c r="J13950" i="45"/>
  <c r="J13954" i="45"/>
  <c r="J13958" i="45"/>
  <c r="J13962" i="45"/>
  <c r="K13978" i="45"/>
  <c r="J13978" i="45"/>
  <c r="K13994" i="45"/>
  <c r="J13994" i="45"/>
  <c r="K14010" i="45"/>
  <c r="J14010" i="45"/>
  <c r="K14144" i="45"/>
  <c r="J14144" i="45"/>
  <c r="K14149" i="45"/>
  <c r="J14149" i="45"/>
  <c r="J14163" i="45"/>
  <c r="K14163" i="45"/>
  <c r="K14183" i="45"/>
  <c r="J14183" i="45"/>
  <c r="K14228" i="45"/>
  <c r="J14228" i="45"/>
  <c r="K14247" i="45"/>
  <c r="J14247" i="45"/>
  <c r="K14292" i="45"/>
  <c r="J14292" i="45"/>
  <c r="K14311" i="45"/>
  <c r="J14311" i="45"/>
  <c r="K14356" i="45"/>
  <c r="J14356" i="45"/>
  <c r="K14375" i="45"/>
  <c r="J14375" i="45"/>
  <c r="K14420" i="45"/>
  <c r="J14420" i="45"/>
  <c r="K14470" i="45"/>
  <c r="J14470" i="45"/>
  <c r="K14082" i="45"/>
  <c r="J14082" i="45"/>
  <c r="K14086" i="45"/>
  <c r="J14086" i="45"/>
  <c r="K14090" i="45"/>
  <c r="J14090" i="45"/>
  <c r="K14094" i="45"/>
  <c r="J14094" i="45"/>
  <c r="K14098" i="45"/>
  <c r="J14098" i="45"/>
  <c r="K14102" i="45"/>
  <c r="J14102" i="45"/>
  <c r="K14106" i="45"/>
  <c r="J14106" i="45"/>
  <c r="K14110" i="45"/>
  <c r="J14110" i="45"/>
  <c r="K14114" i="45"/>
  <c r="J14114" i="45"/>
  <c r="K14118" i="45"/>
  <c r="J14118" i="45"/>
  <c r="K14122" i="45"/>
  <c r="J14122" i="45"/>
  <c r="K14126" i="45"/>
  <c r="J14126" i="45"/>
  <c r="K14130" i="45"/>
  <c r="J14130" i="45"/>
  <c r="J14139" i="45"/>
  <c r="K14139" i="45"/>
  <c r="K14152" i="45"/>
  <c r="J14152" i="45"/>
  <c r="K14157" i="45"/>
  <c r="J14157" i="45"/>
  <c r="J14171" i="45"/>
  <c r="K14171" i="45"/>
  <c r="K14180" i="45"/>
  <c r="J14180" i="45"/>
  <c r="K14199" i="45"/>
  <c r="J14199" i="45"/>
  <c r="K14244" i="45"/>
  <c r="J14244" i="45"/>
  <c r="K14263" i="45"/>
  <c r="J14263" i="45"/>
  <c r="K14308" i="45"/>
  <c r="J14308" i="45"/>
  <c r="K14327" i="45"/>
  <c r="J14327" i="45"/>
  <c r="K14372" i="45"/>
  <c r="J14372" i="45"/>
  <c r="K14391" i="45"/>
  <c r="J14391" i="45"/>
  <c r="K14187" i="45"/>
  <c r="J14187" i="45"/>
  <c r="K14203" i="45"/>
  <c r="J14203" i="45"/>
  <c r="K14219" i="45"/>
  <c r="J14219" i="45"/>
  <c r="K14235" i="45"/>
  <c r="J14235" i="45"/>
  <c r="K14251" i="45"/>
  <c r="J14251" i="45"/>
  <c r="K14267" i="45"/>
  <c r="J14267" i="45"/>
  <c r="K14283" i="45"/>
  <c r="J14283" i="45"/>
  <c r="K14299" i="45"/>
  <c r="J14299" i="45"/>
  <c r="K14315" i="45"/>
  <c r="J14315" i="45"/>
  <c r="K14331" i="45"/>
  <c r="J14331" i="45"/>
  <c r="K14347" i="45"/>
  <c r="J14347" i="45"/>
  <c r="K14363" i="45"/>
  <c r="J14363" i="45"/>
  <c r="K14379" i="45"/>
  <c r="J14379" i="45"/>
  <c r="K14395" i="45"/>
  <c r="J14395" i="45"/>
  <c r="K14411" i="45"/>
  <c r="J14411" i="45"/>
  <c r="K14427" i="45"/>
  <c r="J14427" i="45"/>
  <c r="K14435" i="45"/>
  <c r="J14435" i="45"/>
  <c r="K14457" i="45"/>
  <c r="J14457" i="45"/>
  <c r="K14461" i="45"/>
  <c r="J14461" i="45"/>
  <c r="K14474" i="45"/>
  <c r="J14474" i="45"/>
  <c r="J13965" i="45"/>
  <c r="J13969" i="45"/>
  <c r="J13973" i="45"/>
  <c r="J13977" i="45"/>
  <c r="J13981" i="45"/>
  <c r="J13985" i="45"/>
  <c r="J13989" i="45"/>
  <c r="J13993" i="45"/>
  <c r="J13997" i="45"/>
  <c r="J14001" i="45"/>
  <c r="J14005" i="45"/>
  <c r="J14009" i="45"/>
  <c r="J14013" i="45"/>
  <c r="J14017" i="45"/>
  <c r="J14021" i="45"/>
  <c r="K14175" i="45"/>
  <c r="J14175" i="45"/>
  <c r="J14184" i="45"/>
  <c r="K14191" i="45"/>
  <c r="J14191" i="45"/>
  <c r="J14200" i="45"/>
  <c r="K14207" i="45"/>
  <c r="J14207" i="45"/>
  <c r="J14216" i="45"/>
  <c r="K14223" i="45"/>
  <c r="J14223" i="45"/>
  <c r="J14232" i="45"/>
  <c r="K14239" i="45"/>
  <c r="J14239" i="45"/>
  <c r="J14248" i="45"/>
  <c r="K14255" i="45"/>
  <c r="J14255" i="45"/>
  <c r="J14264" i="45"/>
  <c r="K14271" i="45"/>
  <c r="J14271" i="45"/>
  <c r="J14280" i="45"/>
  <c r="K14287" i="45"/>
  <c r="J14287" i="45"/>
  <c r="J14296" i="45"/>
  <c r="K14303" i="45"/>
  <c r="J14303" i="45"/>
  <c r="J14312" i="45"/>
  <c r="K14319" i="45"/>
  <c r="J14319" i="45"/>
  <c r="J14328" i="45"/>
  <c r="K14335" i="45"/>
  <c r="J14335" i="45"/>
  <c r="J14344" i="45"/>
  <c r="K14351" i="45"/>
  <c r="J14351" i="45"/>
  <c r="J14360" i="45"/>
  <c r="K14367" i="45"/>
  <c r="J14367" i="45"/>
  <c r="J14376" i="45"/>
  <c r="K14383" i="45"/>
  <c r="J14383" i="45"/>
  <c r="J14392" i="45"/>
  <c r="K14399" i="45"/>
  <c r="J14399" i="45"/>
  <c r="J14408" i="45"/>
  <c r="K14415" i="45"/>
  <c r="J14415" i="45"/>
  <c r="J14424" i="45"/>
  <c r="J14433" i="45"/>
  <c r="K14433" i="45"/>
  <c r="K14441" i="45"/>
  <c r="J14441" i="45"/>
  <c r="K14445" i="45"/>
  <c r="J14445" i="45"/>
  <c r="J14454" i="45"/>
  <c r="K14458" i="45"/>
  <c r="J14458" i="45"/>
  <c r="K14505" i="45"/>
  <c r="J14505" i="45"/>
  <c r="K14509" i="45"/>
  <c r="J14509" i="45"/>
  <c r="K14617" i="45"/>
  <c r="J14617" i="45"/>
  <c r="J14132" i="45"/>
  <c r="K14135" i="45"/>
  <c r="J14140" i="45"/>
  <c r="K14143" i="45"/>
  <c r="J14148" i="45"/>
  <c r="K14151" i="45"/>
  <c r="J14156" i="45"/>
  <c r="K14159" i="45"/>
  <c r="J14164" i="45"/>
  <c r="K14167" i="45"/>
  <c r="J14172" i="45"/>
  <c r="K14179" i="45"/>
  <c r="J14179" i="45"/>
  <c r="J14188" i="45"/>
  <c r="K14195" i="45"/>
  <c r="J14195" i="45"/>
  <c r="J14204" i="45"/>
  <c r="K14211" i="45"/>
  <c r="J14211" i="45"/>
  <c r="J14220" i="45"/>
  <c r="K14227" i="45"/>
  <c r="J14227" i="45"/>
  <c r="J14236" i="45"/>
  <c r="K14243" i="45"/>
  <c r="J14243" i="45"/>
  <c r="J14252" i="45"/>
  <c r="K14259" i="45"/>
  <c r="J14259" i="45"/>
  <c r="J14268" i="45"/>
  <c r="K14275" i="45"/>
  <c r="J14275" i="45"/>
  <c r="J14284" i="45"/>
  <c r="K14291" i="45"/>
  <c r="J14291" i="45"/>
  <c r="J14300" i="45"/>
  <c r="K14307" i="45"/>
  <c r="J14307" i="45"/>
  <c r="J14316" i="45"/>
  <c r="K14323" i="45"/>
  <c r="J14323" i="45"/>
  <c r="J14332" i="45"/>
  <c r="K14339" i="45"/>
  <c r="J14339" i="45"/>
  <c r="J14348" i="45"/>
  <c r="K14355" i="45"/>
  <c r="J14355" i="45"/>
  <c r="J14364" i="45"/>
  <c r="K14371" i="45"/>
  <c r="J14371" i="45"/>
  <c r="J14380" i="45"/>
  <c r="K14387" i="45"/>
  <c r="J14387" i="45"/>
  <c r="J14396" i="45"/>
  <c r="K14403" i="45"/>
  <c r="J14403" i="45"/>
  <c r="J14412" i="45"/>
  <c r="K14419" i="45"/>
  <c r="J14419" i="45"/>
  <c r="K14430" i="45"/>
  <c r="J14430" i="45"/>
  <c r="J14438" i="45"/>
  <c r="K14442" i="45"/>
  <c r="J14442" i="45"/>
  <c r="K14489" i="45"/>
  <c r="J14489" i="45"/>
  <c r="K14493" i="45"/>
  <c r="J14493" i="45"/>
  <c r="J14502" i="45"/>
  <c r="K14506" i="45"/>
  <c r="J14506" i="45"/>
  <c r="J14649" i="45"/>
  <c r="K14649" i="45"/>
  <c r="J14741" i="45"/>
  <c r="K14741" i="45"/>
  <c r="K14754" i="45"/>
  <c r="J14754" i="45"/>
  <c r="K14759" i="45"/>
  <c r="J14759" i="45"/>
  <c r="K14794" i="45"/>
  <c r="J14794" i="45"/>
  <c r="K14826" i="45"/>
  <c r="J14826" i="45"/>
  <c r="K14858" i="45"/>
  <c r="J14858" i="45"/>
  <c r="K14877" i="45"/>
  <c r="J14877" i="45"/>
  <c r="K14902" i="45"/>
  <c r="J14902" i="45"/>
  <c r="K14449" i="45"/>
  <c r="J14449" i="45"/>
  <c r="K14465" i="45"/>
  <c r="J14465" i="45"/>
  <c r="K14481" i="45"/>
  <c r="J14481" i="45"/>
  <c r="K14497" i="45"/>
  <c r="J14497" i="45"/>
  <c r="K14513" i="45"/>
  <c r="J14513" i="45"/>
  <c r="K14517" i="45"/>
  <c r="J14517" i="45"/>
  <c r="K14521" i="45"/>
  <c r="J14521" i="45"/>
  <c r="K14525" i="45"/>
  <c r="J14525" i="45"/>
  <c r="K14529" i="45"/>
  <c r="J14529" i="45"/>
  <c r="K14533" i="45"/>
  <c r="J14533" i="45"/>
  <c r="K14537" i="45"/>
  <c r="J14537" i="45"/>
  <c r="K14541" i="45"/>
  <c r="J14541" i="45"/>
  <c r="K14545" i="45"/>
  <c r="J14545" i="45"/>
  <c r="K14549" i="45"/>
  <c r="J14549" i="45"/>
  <c r="K14553" i="45"/>
  <c r="J14553" i="45"/>
  <c r="K14557" i="45"/>
  <c r="J14557" i="45"/>
  <c r="K14561" i="45"/>
  <c r="J14561" i="45"/>
  <c r="K14565" i="45"/>
  <c r="J14565" i="45"/>
  <c r="K14569" i="45"/>
  <c r="J14569" i="45"/>
  <c r="K14573" i="45"/>
  <c r="J14573" i="45"/>
  <c r="K14577" i="45"/>
  <c r="J14577" i="45"/>
  <c r="K14581" i="45"/>
  <c r="J14581" i="45"/>
  <c r="K14585" i="45"/>
  <c r="J14585" i="45"/>
  <c r="K14589" i="45"/>
  <c r="J14589" i="45"/>
  <c r="K14593" i="45"/>
  <c r="J14593" i="45"/>
  <c r="K14597" i="45"/>
  <c r="J14597" i="45"/>
  <c r="K14601" i="45"/>
  <c r="J14601" i="45"/>
  <c r="K14605" i="45"/>
  <c r="J14605" i="45"/>
  <c r="K14609" i="45"/>
  <c r="J14609" i="45"/>
  <c r="K14613" i="45"/>
  <c r="J14613" i="45"/>
  <c r="K14643" i="45"/>
  <c r="K14645" i="45"/>
  <c r="J14647" i="45"/>
  <c r="K14647" i="45"/>
  <c r="J14665" i="45"/>
  <c r="K14665" i="45"/>
  <c r="K14437" i="45"/>
  <c r="J14437" i="45"/>
  <c r="K14453" i="45"/>
  <c r="J14453" i="45"/>
  <c r="K14469" i="45"/>
  <c r="J14469" i="45"/>
  <c r="K14485" i="45"/>
  <c r="J14485" i="45"/>
  <c r="K14501" i="45"/>
  <c r="J14501" i="45"/>
  <c r="K14623" i="45"/>
  <c r="K14631" i="45"/>
  <c r="J14633" i="45"/>
  <c r="K14659" i="45"/>
  <c r="K14661" i="45"/>
  <c r="J14663" i="45"/>
  <c r="K14663" i="45"/>
  <c r="J14749" i="45"/>
  <c r="K14749" i="45"/>
  <c r="K14762" i="45"/>
  <c r="J14762" i="45"/>
  <c r="K14781" i="45"/>
  <c r="J14781" i="45"/>
  <c r="K14813" i="45"/>
  <c r="J14813" i="45"/>
  <c r="K14845" i="45"/>
  <c r="J14845" i="45"/>
  <c r="K14874" i="45"/>
  <c r="J14874" i="45"/>
  <c r="K14898" i="45"/>
  <c r="J14898" i="45"/>
  <c r="J14616" i="45"/>
  <c r="K14619" i="45"/>
  <c r="J14624" i="45"/>
  <c r="K14627" i="45"/>
  <c r="K14651" i="45"/>
  <c r="K14671" i="45"/>
  <c r="J14671" i="45"/>
  <c r="K14675" i="45"/>
  <c r="J14675" i="45"/>
  <c r="K14679" i="45"/>
  <c r="J14679" i="45"/>
  <c r="K14683" i="45"/>
  <c r="J14683" i="45"/>
  <c r="K14687" i="45"/>
  <c r="J14687" i="45"/>
  <c r="K14691" i="45"/>
  <c r="J14691" i="45"/>
  <c r="K14695" i="45"/>
  <c r="J14695" i="45"/>
  <c r="K14699" i="45"/>
  <c r="J14699" i="45"/>
  <c r="K14703" i="45"/>
  <c r="J14703" i="45"/>
  <c r="K14707" i="45"/>
  <c r="J14707" i="45"/>
  <c r="K14711" i="45"/>
  <c r="J14711" i="45"/>
  <c r="K14715" i="45"/>
  <c r="J14715" i="45"/>
  <c r="K14719" i="45"/>
  <c r="J14719" i="45"/>
  <c r="K14723" i="45"/>
  <c r="J14723" i="45"/>
  <c r="K14727" i="45"/>
  <c r="J14727" i="45"/>
  <c r="K14731" i="45"/>
  <c r="J14731" i="45"/>
  <c r="K14735" i="45"/>
  <c r="J14735" i="45"/>
  <c r="K14738" i="45"/>
  <c r="J14738" i="45"/>
  <c r="K14743" i="45"/>
  <c r="J14743" i="45"/>
  <c r="J14757" i="45"/>
  <c r="K14757" i="45"/>
  <c r="K14778" i="45"/>
  <c r="J14778" i="45"/>
  <c r="K14810" i="45"/>
  <c r="J14810" i="45"/>
  <c r="K14842" i="45"/>
  <c r="J14842" i="45"/>
  <c r="K14894" i="45"/>
  <c r="J14894" i="45"/>
  <c r="K14769" i="45"/>
  <c r="J14769" i="45"/>
  <c r="K14785" i="45"/>
  <c r="J14785" i="45"/>
  <c r="K14801" i="45"/>
  <c r="J14801" i="45"/>
  <c r="K14817" i="45"/>
  <c r="J14817" i="45"/>
  <c r="K14833" i="45"/>
  <c r="J14833" i="45"/>
  <c r="K14849" i="45"/>
  <c r="J14849" i="45"/>
  <c r="K14865" i="45"/>
  <c r="J14865" i="45"/>
  <c r="K14881" i="45"/>
  <c r="J14881" i="45"/>
  <c r="K14773" i="45"/>
  <c r="J14773" i="45"/>
  <c r="K14789" i="45"/>
  <c r="J14789" i="45"/>
  <c r="K14805" i="45"/>
  <c r="J14805" i="45"/>
  <c r="K14821" i="45"/>
  <c r="J14821" i="45"/>
  <c r="K14837" i="45"/>
  <c r="J14837" i="45"/>
  <c r="K14853" i="45"/>
  <c r="J14853" i="45"/>
  <c r="J14862" i="45"/>
  <c r="K14869" i="45"/>
  <c r="J14869" i="45"/>
  <c r="K14885" i="45"/>
  <c r="J14885" i="45"/>
  <c r="K14737" i="45"/>
  <c r="J14742" i="45"/>
  <c r="K14745" i="45"/>
  <c r="J14750" i="45"/>
  <c r="K14753" i="45"/>
  <c r="J14758" i="45"/>
  <c r="K14761" i="45"/>
  <c r="J14770" i="45"/>
  <c r="K14777" i="45"/>
  <c r="J14777" i="45"/>
  <c r="J14786" i="45"/>
  <c r="K14793" i="45"/>
  <c r="J14793" i="45"/>
  <c r="J14802" i="45"/>
  <c r="K14809" i="45"/>
  <c r="J14809" i="45"/>
  <c r="J14818" i="45"/>
  <c r="K14825" i="45"/>
  <c r="J14825" i="45"/>
  <c r="J14834" i="45"/>
  <c r="K14841" i="45"/>
  <c r="J14841" i="45"/>
  <c r="J14850" i="45"/>
  <c r="K14857" i="45"/>
  <c r="J14857" i="45"/>
  <c r="J14866" i="45"/>
  <c r="K14873" i="45"/>
  <c r="J14873" i="45"/>
  <c r="J14882" i="45"/>
  <c r="K14889" i="45"/>
  <c r="J14889" i="45"/>
  <c r="K14893" i="45"/>
  <c r="J14893" i="45"/>
  <c r="K14897" i="45"/>
  <c r="J14897" i="45"/>
  <c r="K14901" i="45"/>
  <c r="J14901" i="45"/>
  <c r="K14905" i="45"/>
  <c r="J14905" i="45"/>
  <c r="L1002" i="23"/>
  <c r="L1003" i="23"/>
  <c r="L1004" i="23"/>
  <c r="L1005" i="23"/>
  <c r="L1006" i="23"/>
  <c r="L1007" i="23"/>
  <c r="L1008" i="23"/>
  <c r="L1009" i="23"/>
  <c r="L1010" i="23"/>
  <c r="L1011" i="23"/>
  <c r="L1012" i="23"/>
  <c r="L1013" i="23"/>
  <c r="L1014" i="23"/>
  <c r="L1015" i="23"/>
  <c r="L1016" i="23"/>
  <c r="L1017" i="23"/>
  <c r="L1018" i="23"/>
  <c r="L1019" i="23"/>
  <c r="L1020" i="23"/>
  <c r="L1021" i="23"/>
  <c r="L1022" i="23"/>
  <c r="L1023" i="23"/>
  <c r="L1024" i="23"/>
  <c r="L1025" i="23"/>
  <c r="L1026" i="23"/>
  <c r="L1027" i="23"/>
  <c r="L1028" i="23"/>
  <c r="L1029" i="23"/>
  <c r="L1030" i="23"/>
  <c r="L1031" i="23"/>
  <c r="L1032" i="23"/>
  <c r="L1033" i="23"/>
  <c r="L1034" i="23"/>
  <c r="L1035" i="23"/>
  <c r="L1036" i="23"/>
  <c r="L1037" i="23"/>
  <c r="L1038" i="23"/>
  <c r="L1039" i="23"/>
  <c r="L1040" i="23"/>
  <c r="L1041" i="23"/>
  <c r="L1042" i="23"/>
  <c r="L1043" i="23"/>
  <c r="L1044" i="23"/>
  <c r="L1045" i="23"/>
  <c r="L1046" i="23"/>
  <c r="L1047" i="23"/>
  <c r="L1048" i="23"/>
  <c r="L1049" i="23"/>
  <c r="L1050" i="23"/>
  <c r="L1051" i="23"/>
  <c r="L1052" i="23"/>
  <c r="L1053" i="23"/>
  <c r="L1054" i="23"/>
  <c r="L1055" i="23"/>
  <c r="L1056" i="23"/>
  <c r="L1057" i="23"/>
  <c r="L1058" i="23"/>
  <c r="L1059" i="23"/>
  <c r="L1060" i="23"/>
  <c r="L1061" i="23"/>
  <c r="L1062" i="23"/>
  <c r="L1063" i="23"/>
  <c r="L1064" i="23"/>
  <c r="L1065" i="23"/>
  <c r="L1066" i="23"/>
  <c r="L1067" i="23"/>
  <c r="L1068" i="23"/>
  <c r="L1069" i="23"/>
  <c r="L1070" i="23"/>
  <c r="L1071" i="23"/>
  <c r="L1072" i="23"/>
  <c r="L1073" i="23"/>
  <c r="L1074" i="23"/>
  <c r="L1075" i="23"/>
  <c r="L1076" i="23"/>
  <c r="L1077" i="23"/>
  <c r="L1078" i="23"/>
  <c r="L1079" i="23"/>
  <c r="L1080" i="23"/>
  <c r="L1081" i="23"/>
  <c r="L1082" i="23"/>
  <c r="L1083" i="23"/>
  <c r="L1084" i="23"/>
  <c r="L1085" i="23"/>
  <c r="L1086" i="23"/>
  <c r="L1087" i="23"/>
  <c r="L1088" i="23"/>
  <c r="L1089" i="23"/>
  <c r="L1090" i="23"/>
  <c r="L1091" i="23"/>
  <c r="L1092" i="23"/>
  <c r="L1093" i="23"/>
  <c r="L1094" i="23"/>
  <c r="L1095" i="23"/>
  <c r="L1096" i="23"/>
  <c r="L1097" i="23"/>
  <c r="L1098" i="23"/>
  <c r="L1099" i="23"/>
  <c r="L1100" i="23"/>
  <c r="L1101" i="23"/>
  <c r="L1102" i="23"/>
  <c r="L1103" i="23"/>
  <c r="L1104" i="23"/>
  <c r="L1105" i="23"/>
  <c r="L1106" i="23"/>
  <c r="L1107" i="23"/>
  <c r="L1108" i="23"/>
  <c r="L1109" i="23"/>
  <c r="L1110" i="23"/>
  <c r="L1111" i="23"/>
  <c r="L1112" i="23"/>
  <c r="L1113" i="23"/>
  <c r="L1114" i="23"/>
  <c r="L1115" i="23"/>
  <c r="L1116" i="23"/>
  <c r="L1117" i="23"/>
  <c r="L1118" i="23"/>
  <c r="L1119" i="23"/>
  <c r="L1120" i="23"/>
  <c r="L1121" i="23"/>
  <c r="L1122" i="23"/>
  <c r="L1123" i="23"/>
  <c r="L1124" i="23"/>
  <c r="L1125" i="23"/>
  <c r="L1126" i="23"/>
  <c r="L1127" i="23"/>
  <c r="L1128" i="23"/>
  <c r="L1129" i="23"/>
  <c r="L1130" i="23"/>
  <c r="L1131" i="23"/>
  <c r="L1132" i="23"/>
  <c r="L1133" i="23"/>
  <c r="L1134" i="23"/>
  <c r="L1135" i="23"/>
  <c r="L1136" i="23"/>
  <c r="L1137" i="23"/>
  <c r="L1138" i="23"/>
  <c r="L1139" i="23"/>
  <c r="L1140" i="23"/>
  <c r="L1141" i="23"/>
  <c r="L1142" i="23"/>
  <c r="L1143" i="23"/>
  <c r="L1144" i="23"/>
  <c r="L1145" i="23"/>
  <c r="L1146" i="23"/>
  <c r="L1147" i="23"/>
  <c r="L1148" i="23"/>
  <c r="L1149" i="23"/>
  <c r="L1150" i="23"/>
  <c r="L1151" i="23"/>
  <c r="L1152" i="23"/>
  <c r="L1153" i="23"/>
  <c r="L1154" i="23"/>
  <c r="L1155" i="23"/>
  <c r="L1156" i="23"/>
  <c r="L1157" i="23"/>
  <c r="L1158" i="23"/>
  <c r="L1159" i="23"/>
  <c r="L1160" i="23"/>
  <c r="L1161" i="23"/>
  <c r="L1162" i="23"/>
  <c r="L1163" i="23"/>
  <c r="L1164" i="23"/>
  <c r="L1165" i="23"/>
  <c r="L1166" i="23"/>
  <c r="L1167" i="23"/>
  <c r="L1168" i="23"/>
  <c r="L1169" i="23"/>
  <c r="L1170" i="23"/>
  <c r="L1171" i="23"/>
  <c r="L1172" i="23"/>
  <c r="L1173" i="23"/>
  <c r="L1174" i="23"/>
  <c r="L1175" i="23"/>
  <c r="L1176" i="23"/>
  <c r="L1177" i="23"/>
  <c r="L1178" i="23"/>
  <c r="L1179" i="23"/>
  <c r="L1180" i="23"/>
  <c r="L1181" i="23"/>
  <c r="L1182" i="23"/>
  <c r="L1183" i="23"/>
  <c r="L1184" i="23"/>
  <c r="L1185" i="23"/>
  <c r="L1186" i="23"/>
  <c r="L1187" i="23"/>
  <c r="L1188" i="23"/>
  <c r="L1189" i="23"/>
  <c r="L1190" i="23"/>
  <c r="L1191" i="23"/>
  <c r="L1192" i="23"/>
  <c r="L1193" i="23"/>
  <c r="L1194" i="23"/>
  <c r="L1195" i="23"/>
  <c r="L1196" i="23"/>
  <c r="L1197" i="23"/>
  <c r="L1198" i="23"/>
  <c r="L1199" i="23"/>
  <c r="L1200" i="23"/>
  <c r="L1201" i="23"/>
  <c r="L1202" i="23"/>
  <c r="L1203" i="23"/>
  <c r="L1204" i="23"/>
  <c r="L1205" i="23"/>
  <c r="L1206" i="23"/>
  <c r="L1207" i="23"/>
  <c r="L1208" i="23"/>
  <c r="L1209" i="23"/>
  <c r="L1210" i="23"/>
  <c r="L1211" i="23"/>
  <c r="L1212" i="23"/>
  <c r="L1213" i="23"/>
  <c r="L1214" i="23"/>
  <c r="L1215" i="23"/>
  <c r="L1216" i="23"/>
  <c r="L1217" i="23"/>
  <c r="L1218" i="23"/>
  <c r="L1219" i="23"/>
  <c r="L1220" i="23"/>
  <c r="L1221" i="23"/>
  <c r="L1222" i="23"/>
  <c r="L1223" i="23"/>
  <c r="L1224" i="23"/>
  <c r="L1225" i="23"/>
  <c r="L1226" i="23"/>
  <c r="L1227" i="23"/>
  <c r="L1228" i="23"/>
  <c r="L1229" i="23"/>
  <c r="L1230" i="23"/>
  <c r="L1231" i="23"/>
  <c r="L1232" i="23"/>
  <c r="L1233" i="23"/>
  <c r="L1234" i="23"/>
  <c r="L1235" i="23"/>
  <c r="L1236" i="23"/>
  <c r="L1237" i="23"/>
  <c r="L1238" i="23"/>
  <c r="L1239" i="23"/>
  <c r="L1240" i="23"/>
  <c r="L1241" i="23"/>
  <c r="L1242" i="23"/>
  <c r="L1243" i="23"/>
  <c r="L1244" i="23"/>
  <c r="L1245" i="23"/>
  <c r="L1246" i="23"/>
  <c r="L1247" i="23"/>
  <c r="L1248" i="23"/>
  <c r="L1249" i="23"/>
  <c r="L1250" i="23"/>
  <c r="L1251" i="23"/>
  <c r="L1252" i="23"/>
  <c r="L1253" i="23"/>
  <c r="L1254" i="23"/>
  <c r="L1255" i="23"/>
  <c r="L1256" i="23"/>
  <c r="L1257" i="23"/>
  <c r="L1258" i="23"/>
  <c r="L1259" i="23"/>
  <c r="L1260" i="23"/>
  <c r="L1261" i="23"/>
  <c r="L1262" i="23"/>
  <c r="L1263" i="23"/>
  <c r="L1264" i="23"/>
  <c r="L1265" i="23"/>
  <c r="L1266" i="23"/>
  <c r="L1267" i="23"/>
  <c r="L1268" i="23"/>
  <c r="L1269" i="23"/>
  <c r="L1270" i="23"/>
  <c r="L1271" i="23"/>
  <c r="L1272" i="23"/>
  <c r="L1273" i="23"/>
  <c r="L1274" i="23"/>
  <c r="L1275" i="23"/>
  <c r="L1276" i="23"/>
  <c r="L1277" i="23"/>
  <c r="L1278" i="23"/>
  <c r="L1279" i="23"/>
  <c r="L1280" i="23"/>
  <c r="L1281" i="23"/>
  <c r="L1282" i="23"/>
  <c r="L1283" i="23"/>
  <c r="L1284" i="23"/>
  <c r="L1285" i="23"/>
  <c r="L1286" i="23"/>
  <c r="L1287" i="23"/>
  <c r="L1288" i="23"/>
  <c r="L1289" i="23"/>
  <c r="L1290" i="23"/>
  <c r="L1291" i="23"/>
  <c r="L1292" i="23"/>
  <c r="L1293" i="23"/>
  <c r="L1294" i="23"/>
  <c r="L1295" i="23"/>
  <c r="L1296" i="23"/>
  <c r="L1297" i="23"/>
  <c r="L1298" i="23"/>
  <c r="L1299" i="23"/>
  <c r="L1300" i="23"/>
  <c r="L1301" i="23"/>
  <c r="L1302" i="23"/>
  <c r="L1303" i="23"/>
  <c r="L1304" i="23"/>
  <c r="L1305" i="23"/>
  <c r="L1306" i="23"/>
  <c r="L1307" i="23"/>
  <c r="L1308" i="23"/>
  <c r="L1309" i="23"/>
  <c r="L1310" i="23"/>
  <c r="L1311" i="23"/>
  <c r="L1312" i="23"/>
  <c r="L1313" i="23"/>
  <c r="L1314" i="23"/>
  <c r="L1315" i="23"/>
  <c r="L1316" i="23"/>
  <c r="L1317" i="23"/>
  <c r="L1318" i="23"/>
  <c r="L1319" i="23"/>
  <c r="L1320" i="23"/>
  <c r="L1321" i="23"/>
  <c r="L1322" i="23"/>
  <c r="L1323" i="23"/>
  <c r="L1324" i="23"/>
  <c r="L1325" i="23"/>
  <c r="L1326" i="23"/>
  <c r="L1327" i="23"/>
  <c r="L1328" i="23"/>
  <c r="L1329" i="23"/>
  <c r="L1330" i="23"/>
  <c r="L1331" i="23"/>
  <c r="L1332" i="23"/>
  <c r="L1333" i="23"/>
  <c r="L1334" i="23"/>
  <c r="L1335" i="23"/>
  <c r="L1336" i="23"/>
  <c r="L1337" i="23"/>
  <c r="L1338" i="23"/>
  <c r="L1339" i="23"/>
  <c r="L1340" i="23"/>
  <c r="L1341" i="23"/>
  <c r="L1342" i="23"/>
  <c r="L1343" i="23"/>
  <c r="L1344" i="23"/>
  <c r="L1345" i="23"/>
  <c r="L1346" i="23"/>
  <c r="L1347" i="23"/>
  <c r="L1348" i="23"/>
  <c r="L1349" i="23"/>
  <c r="L1350" i="23"/>
  <c r="L1351" i="23"/>
  <c r="L1352" i="23"/>
  <c r="L1353" i="23"/>
  <c r="L1354" i="23"/>
  <c r="L1355" i="23"/>
  <c r="L1356" i="23"/>
  <c r="L1357" i="23"/>
  <c r="L1358" i="23"/>
  <c r="L1359" i="23"/>
  <c r="L1360" i="23"/>
  <c r="L1361" i="23"/>
  <c r="L1362" i="23"/>
  <c r="L1363" i="23"/>
  <c r="L1364" i="23"/>
  <c r="L1365" i="23"/>
  <c r="L1366" i="23"/>
  <c r="L1367" i="23"/>
  <c r="L1368" i="23"/>
  <c r="L1369" i="23"/>
  <c r="L1370" i="23"/>
  <c r="L1371" i="23"/>
  <c r="L1372" i="23"/>
  <c r="L1373" i="23"/>
  <c r="L1374" i="23"/>
  <c r="L1375" i="23"/>
  <c r="L1376" i="23"/>
  <c r="L1377" i="23"/>
  <c r="L1378" i="23"/>
  <c r="L1379" i="23"/>
  <c r="L1380" i="23"/>
  <c r="L1381" i="23"/>
  <c r="L1382" i="23"/>
  <c r="L1383" i="23"/>
  <c r="L1384" i="23"/>
  <c r="L1385" i="23"/>
  <c r="L1386" i="23"/>
  <c r="L1387" i="23"/>
  <c r="L1388" i="23"/>
  <c r="L1389" i="23"/>
  <c r="L1390" i="23"/>
  <c r="L1391" i="23"/>
  <c r="L1392" i="23"/>
  <c r="L1393" i="23"/>
  <c r="L1394" i="23"/>
  <c r="L1395" i="23"/>
  <c r="L1396" i="23"/>
  <c r="L1397" i="23"/>
  <c r="L1398" i="23"/>
  <c r="L1399" i="23"/>
  <c r="L1400" i="23"/>
  <c r="L1401" i="23"/>
  <c r="L1402" i="23"/>
  <c r="L1403" i="23"/>
  <c r="L1404" i="23"/>
  <c r="L1405" i="23"/>
  <c r="L1406" i="23"/>
  <c r="L1407" i="23"/>
  <c r="L1408" i="23"/>
  <c r="L1409" i="23"/>
  <c r="L1410" i="23"/>
  <c r="L1411" i="23"/>
  <c r="L1412" i="23"/>
  <c r="L1413" i="23"/>
  <c r="L1414" i="23"/>
  <c r="L1415" i="23"/>
  <c r="L1416" i="23"/>
  <c r="L1417" i="23"/>
  <c r="L1418" i="23"/>
  <c r="L1419" i="23"/>
  <c r="L1420" i="23"/>
  <c r="L1421" i="23"/>
  <c r="L1422" i="23"/>
  <c r="L1423" i="23"/>
  <c r="L1424" i="23"/>
  <c r="L1425" i="23"/>
  <c r="L1426" i="23"/>
  <c r="L1427" i="23"/>
  <c r="L1428" i="23"/>
  <c r="L1429" i="23"/>
  <c r="L1430" i="23"/>
  <c r="L1431" i="23"/>
  <c r="L1432" i="23"/>
  <c r="L1433" i="23"/>
  <c r="L1434" i="23"/>
  <c r="L1435" i="23"/>
  <c r="L1436" i="23"/>
  <c r="L1437" i="23"/>
  <c r="L1438" i="23"/>
  <c r="L1439" i="23"/>
  <c r="L1440" i="23"/>
  <c r="L1441" i="23"/>
  <c r="L1442" i="23"/>
  <c r="L1443" i="23"/>
  <c r="L1444" i="23"/>
  <c r="L1445" i="23"/>
  <c r="L1446" i="23"/>
  <c r="L1447" i="23"/>
  <c r="L1448" i="23"/>
  <c r="L1449" i="23"/>
  <c r="L1450" i="23"/>
  <c r="L1451" i="23"/>
  <c r="L1452" i="23"/>
  <c r="L1453" i="23"/>
  <c r="L1454" i="23"/>
  <c r="L1455" i="23"/>
  <c r="L1456" i="23"/>
  <c r="L1457" i="23"/>
  <c r="L1458" i="23"/>
  <c r="L1459" i="23"/>
  <c r="L1460" i="23"/>
  <c r="L1461" i="23"/>
  <c r="L1462" i="23"/>
  <c r="L1463" i="23"/>
  <c r="L1464" i="23"/>
  <c r="L1465" i="23"/>
  <c r="L1466" i="23"/>
  <c r="L1467" i="23"/>
  <c r="L1468" i="23"/>
  <c r="L1469" i="23"/>
  <c r="L1470" i="23"/>
  <c r="L1471" i="23"/>
  <c r="L1472" i="23"/>
  <c r="L1473" i="23"/>
  <c r="L1474" i="23"/>
  <c r="L1475" i="23"/>
  <c r="L1476" i="23"/>
  <c r="L1477" i="23"/>
  <c r="L1478" i="23"/>
  <c r="L1479" i="23"/>
  <c r="L1480" i="23"/>
  <c r="L1481" i="23"/>
  <c r="L1482" i="23"/>
  <c r="L1483" i="23"/>
  <c r="L1484" i="23"/>
  <c r="L1485" i="23"/>
  <c r="L1486" i="23"/>
  <c r="L1487" i="23"/>
  <c r="L1488" i="23"/>
  <c r="L1489" i="23"/>
  <c r="L1490" i="23"/>
  <c r="L1491" i="23"/>
  <c r="L1492" i="23"/>
  <c r="L1493" i="23"/>
  <c r="L1494" i="23"/>
  <c r="L1495" i="23"/>
  <c r="L1496" i="23"/>
  <c r="L1497" i="23"/>
  <c r="L1498" i="23"/>
  <c r="L1499" i="23"/>
  <c r="L1500" i="23"/>
  <c r="L1501" i="23"/>
  <c r="L1502" i="23"/>
  <c r="L1503" i="23"/>
  <c r="L1504" i="23"/>
  <c r="L1505" i="23"/>
  <c r="L1506" i="23"/>
  <c r="L1507" i="23"/>
  <c r="L1508" i="23"/>
  <c r="L1509" i="23"/>
  <c r="L1510" i="23"/>
  <c r="L1511" i="23"/>
  <c r="L1512" i="23"/>
  <c r="L1513" i="23"/>
  <c r="L1514" i="23"/>
  <c r="L1515" i="23"/>
  <c r="L1516" i="23"/>
  <c r="L1517" i="23"/>
  <c r="L1518" i="23"/>
  <c r="L1519" i="23"/>
  <c r="L1520" i="23"/>
  <c r="L1521" i="23"/>
  <c r="L1522" i="23"/>
  <c r="L1523" i="23"/>
  <c r="L1524" i="23"/>
  <c r="L1525" i="23"/>
  <c r="L1526" i="23"/>
  <c r="L1527" i="23"/>
  <c r="L1528" i="23"/>
  <c r="L1529" i="23"/>
  <c r="L1530" i="23"/>
  <c r="L1531" i="23"/>
  <c r="L1532" i="23"/>
  <c r="L1533" i="23"/>
  <c r="L1534" i="23"/>
  <c r="L1535" i="23"/>
  <c r="L1536" i="23"/>
  <c r="L1537" i="23"/>
  <c r="L1538" i="23"/>
  <c r="L1539" i="23"/>
  <c r="L1540" i="23"/>
  <c r="L1541" i="23"/>
  <c r="L1542" i="23"/>
  <c r="L1543" i="23"/>
  <c r="L1544" i="23"/>
  <c r="L1545" i="23"/>
  <c r="L1546" i="23"/>
  <c r="L1547" i="23"/>
  <c r="L1548" i="23"/>
  <c r="L1549" i="23"/>
  <c r="L1550" i="23"/>
  <c r="L1551" i="23"/>
  <c r="L1552" i="23"/>
  <c r="L1553" i="23"/>
  <c r="L1554" i="23"/>
  <c r="L1555" i="23"/>
  <c r="L1556" i="23"/>
  <c r="L1557" i="23"/>
  <c r="L1558" i="23"/>
  <c r="L1559" i="23"/>
  <c r="L1560" i="23"/>
  <c r="L1561" i="23"/>
  <c r="L1562" i="23"/>
  <c r="L1563" i="23"/>
  <c r="L1564" i="23"/>
  <c r="L1565" i="23"/>
  <c r="L1566" i="23"/>
  <c r="L1567" i="23"/>
  <c r="L1568" i="23"/>
  <c r="L1569" i="23"/>
  <c r="L1570" i="23"/>
  <c r="L1571" i="23"/>
  <c r="L1572" i="23"/>
  <c r="L1573" i="23"/>
  <c r="L1574" i="23"/>
  <c r="L1575" i="23"/>
  <c r="L1576" i="23"/>
  <c r="L1577" i="23"/>
  <c r="L1578" i="23"/>
  <c r="L1579" i="23"/>
  <c r="L1580" i="23"/>
  <c r="L1581" i="23"/>
  <c r="L1582" i="23"/>
  <c r="L1583" i="23"/>
  <c r="L1584" i="23"/>
  <c r="L1585" i="23"/>
  <c r="L1586" i="23"/>
  <c r="L1587" i="23"/>
  <c r="L1588" i="23"/>
  <c r="L1589" i="23"/>
  <c r="L1590" i="23"/>
  <c r="L1591" i="23"/>
  <c r="L1592" i="23"/>
  <c r="L1593" i="23"/>
  <c r="L1594" i="23"/>
  <c r="L1595" i="23"/>
  <c r="L1596" i="23"/>
  <c r="L1597" i="23"/>
  <c r="L1598" i="23"/>
  <c r="L1599" i="23"/>
  <c r="L1600" i="23"/>
  <c r="L1601" i="23"/>
  <c r="L1602" i="23"/>
  <c r="L1603" i="23"/>
  <c r="L1604" i="23"/>
  <c r="L1605" i="23"/>
  <c r="L1606" i="23"/>
  <c r="L1607" i="23"/>
  <c r="L1608" i="23"/>
  <c r="L1609" i="23"/>
  <c r="L1610" i="23"/>
  <c r="L1611" i="23"/>
  <c r="L1612" i="23"/>
  <c r="L1613" i="23"/>
  <c r="L1614" i="23"/>
  <c r="L1615" i="23"/>
  <c r="L1616" i="23"/>
  <c r="L1617" i="23"/>
  <c r="L1618" i="23"/>
  <c r="L1619" i="23"/>
  <c r="L1620" i="23"/>
  <c r="L1621" i="23"/>
  <c r="L1622" i="23"/>
  <c r="L1623" i="23"/>
  <c r="L1624" i="23"/>
  <c r="L1625" i="23"/>
  <c r="L1626" i="23"/>
  <c r="L1627" i="23"/>
  <c r="L1628" i="23"/>
  <c r="L1629" i="23"/>
  <c r="L1630" i="23"/>
  <c r="L1631" i="23"/>
  <c r="L1632" i="23"/>
  <c r="L1633" i="23"/>
  <c r="L1634" i="23"/>
  <c r="L1635" i="23"/>
  <c r="L1636" i="23"/>
  <c r="L1637" i="23"/>
  <c r="L1638" i="23"/>
  <c r="L1639" i="23"/>
  <c r="L1640" i="23"/>
  <c r="L1641" i="23"/>
  <c r="L1642" i="23"/>
  <c r="L1643" i="23"/>
  <c r="L1644" i="23"/>
  <c r="L1645" i="23"/>
  <c r="L1646" i="23"/>
  <c r="L1647" i="23"/>
  <c r="L1648" i="23"/>
  <c r="L1649" i="23"/>
  <c r="L1650" i="23"/>
  <c r="L1651" i="23"/>
  <c r="L1652" i="23"/>
  <c r="L1653" i="23"/>
  <c r="L1654" i="23"/>
  <c r="L1655" i="23"/>
  <c r="L1656" i="23"/>
  <c r="L1657" i="23"/>
  <c r="L1658" i="23"/>
  <c r="L1659" i="23"/>
  <c r="L1660" i="23"/>
  <c r="L1661" i="23"/>
  <c r="L1662" i="23"/>
  <c r="L1663" i="23"/>
  <c r="L1664" i="23"/>
  <c r="L1665" i="23"/>
  <c r="L1666" i="23"/>
  <c r="L1667" i="23"/>
  <c r="L1668" i="23"/>
  <c r="L1669" i="23"/>
  <c r="L1670" i="23"/>
  <c r="L1671" i="23"/>
  <c r="L1672" i="23"/>
  <c r="L1673" i="23"/>
  <c r="L1674" i="23"/>
  <c r="L1675" i="23"/>
  <c r="L1676" i="23"/>
  <c r="L1677" i="23"/>
  <c r="L1678" i="23"/>
  <c r="L1679" i="23"/>
  <c r="L1680" i="23"/>
  <c r="L1681" i="23"/>
  <c r="L1682" i="23"/>
  <c r="L1683" i="23"/>
  <c r="L1684" i="23"/>
  <c r="L1685" i="23"/>
  <c r="L1686" i="23"/>
  <c r="L1687" i="23"/>
  <c r="L1688" i="23"/>
  <c r="L1689" i="23"/>
  <c r="L1690" i="23"/>
  <c r="L1691" i="23"/>
  <c r="L1692" i="23"/>
  <c r="L1693" i="23"/>
  <c r="L1694" i="23"/>
  <c r="L1695" i="23"/>
  <c r="L1696" i="23"/>
  <c r="L1697" i="23"/>
  <c r="L1698" i="23"/>
  <c r="L1699" i="23"/>
  <c r="L1700" i="23"/>
  <c r="L1701" i="23"/>
  <c r="L1702" i="23"/>
  <c r="L1703" i="23"/>
  <c r="L1704" i="23"/>
  <c r="L1705" i="23"/>
  <c r="L1706" i="23"/>
  <c r="L1707" i="23"/>
  <c r="L1708" i="23"/>
  <c r="L1709" i="23"/>
  <c r="L1710" i="23"/>
  <c r="L1711" i="23"/>
  <c r="L1712" i="23"/>
  <c r="L1713" i="23"/>
  <c r="L1714" i="23"/>
  <c r="L1715" i="23"/>
  <c r="L1716" i="23"/>
  <c r="L1717" i="23"/>
  <c r="L1718" i="23"/>
  <c r="L1719" i="23"/>
  <c r="L1720" i="23"/>
  <c r="L1721" i="23"/>
  <c r="L1722" i="23"/>
  <c r="L1723" i="23"/>
  <c r="L1724" i="23"/>
  <c r="L1725" i="23"/>
  <c r="L1726" i="23"/>
  <c r="L1727" i="23"/>
  <c r="L1728" i="23"/>
  <c r="L1729" i="23"/>
  <c r="L1730" i="23"/>
  <c r="L1731" i="23"/>
  <c r="L1732" i="23"/>
  <c r="L1733" i="23"/>
  <c r="L1734" i="23"/>
  <c r="L1735" i="23"/>
  <c r="L1736" i="23"/>
  <c r="L1737" i="23"/>
  <c r="L1738" i="23"/>
  <c r="L1739" i="23"/>
  <c r="L1740" i="23"/>
  <c r="L1741" i="23"/>
  <c r="L1742" i="23"/>
  <c r="L1743" i="23"/>
  <c r="L1744" i="23"/>
  <c r="L1745" i="23"/>
  <c r="L1746" i="23"/>
  <c r="L1747" i="23"/>
  <c r="L1748" i="23"/>
  <c r="L1749" i="23"/>
  <c r="L1750" i="23"/>
  <c r="L1751" i="23"/>
  <c r="L1752" i="23"/>
  <c r="L1753" i="23"/>
  <c r="L1754" i="23"/>
  <c r="L1755" i="23"/>
  <c r="L1756" i="23"/>
  <c r="L1757" i="23"/>
  <c r="L1758" i="23"/>
  <c r="L1759" i="23"/>
  <c r="L1760" i="23"/>
  <c r="L1761" i="23"/>
  <c r="L1762" i="23"/>
  <c r="L1763" i="23"/>
  <c r="L1764" i="23"/>
  <c r="L1765" i="23"/>
  <c r="L1766" i="23"/>
  <c r="L1767" i="23"/>
  <c r="L1768" i="23"/>
  <c r="L1769" i="23"/>
  <c r="L1770" i="23"/>
  <c r="L1771" i="23"/>
  <c r="L1772" i="23"/>
  <c r="L1773" i="23"/>
  <c r="L1774" i="23"/>
  <c r="L1775" i="23"/>
  <c r="L1776" i="23"/>
  <c r="L1777" i="23"/>
  <c r="L1778" i="23"/>
  <c r="L1779" i="23"/>
  <c r="L1780" i="23"/>
  <c r="L1781" i="23"/>
  <c r="L1782" i="23"/>
  <c r="L1783" i="23"/>
  <c r="L1784" i="23"/>
  <c r="L1785" i="23"/>
  <c r="L1786" i="23"/>
  <c r="L1787" i="23"/>
  <c r="L1788" i="23"/>
  <c r="L1789" i="23"/>
  <c r="L1790" i="23"/>
  <c r="L1791" i="23"/>
  <c r="L1792" i="23"/>
  <c r="L1793" i="23"/>
  <c r="L1794" i="23"/>
  <c r="L1795" i="23"/>
  <c r="L1796" i="23"/>
  <c r="L1797" i="23"/>
  <c r="L1798" i="23"/>
  <c r="L1799" i="23"/>
  <c r="L1800" i="23"/>
  <c r="L1801" i="23"/>
  <c r="L1802" i="23"/>
  <c r="L1803" i="23"/>
  <c r="L1804" i="23"/>
  <c r="L1805" i="23"/>
  <c r="L1806" i="23"/>
  <c r="L1807" i="23"/>
  <c r="L1808" i="23"/>
  <c r="L1809" i="23"/>
  <c r="L1810" i="23"/>
  <c r="L1811" i="23"/>
  <c r="L1812" i="23"/>
  <c r="L1813" i="23"/>
  <c r="L1814" i="23"/>
  <c r="L1815" i="23"/>
  <c r="L1816" i="23"/>
  <c r="L1817" i="23"/>
  <c r="L1818" i="23"/>
  <c r="L1819" i="23"/>
  <c r="L1820" i="23"/>
  <c r="L1821" i="23"/>
  <c r="L1822" i="23"/>
  <c r="L1823" i="23"/>
  <c r="L1824" i="23"/>
  <c r="L1825" i="23"/>
  <c r="L1826" i="23"/>
  <c r="L1827" i="23"/>
  <c r="L1828" i="23"/>
  <c r="L1829" i="23"/>
  <c r="L1830" i="23"/>
  <c r="L1831" i="23"/>
  <c r="L1832" i="23"/>
  <c r="L1833" i="23"/>
  <c r="L1834" i="23"/>
  <c r="L1835" i="23"/>
  <c r="L1836" i="23"/>
  <c r="L1837" i="23"/>
  <c r="L1838" i="23"/>
  <c r="L1839" i="23"/>
  <c r="L1840" i="23"/>
  <c r="L1841" i="23"/>
  <c r="L1842" i="23"/>
  <c r="L1843" i="23"/>
  <c r="L1844" i="23"/>
  <c r="L1845" i="23"/>
  <c r="L1846" i="23"/>
  <c r="L1847" i="23"/>
  <c r="L1848" i="23"/>
  <c r="L1849" i="23"/>
  <c r="L1850" i="23"/>
  <c r="L1851" i="23"/>
  <c r="L1852" i="23"/>
  <c r="L1853" i="23"/>
  <c r="L1854" i="23"/>
  <c r="L1855" i="23"/>
  <c r="L1856" i="23"/>
  <c r="L1857" i="23"/>
  <c r="L1858" i="23"/>
  <c r="L1859" i="23"/>
  <c r="L1860" i="23"/>
  <c r="L1861" i="23"/>
  <c r="L1862" i="23"/>
  <c r="L1863" i="23"/>
  <c r="L1864" i="23"/>
  <c r="L1865" i="23"/>
  <c r="L1866" i="23"/>
  <c r="L1867" i="23"/>
  <c r="L1868" i="23"/>
  <c r="L1869" i="23"/>
  <c r="L1870" i="23"/>
  <c r="L1871" i="23"/>
  <c r="L1872" i="23"/>
  <c r="L1873" i="23"/>
  <c r="L1874" i="23"/>
  <c r="L1875" i="23"/>
  <c r="L1876" i="23"/>
  <c r="L1877" i="23"/>
  <c r="L1878" i="23"/>
  <c r="L1879" i="23"/>
  <c r="L1880" i="23"/>
  <c r="L1881" i="23"/>
  <c r="L1882" i="23"/>
  <c r="L1883" i="23"/>
  <c r="L1884" i="23"/>
  <c r="L1885" i="23"/>
  <c r="L1886" i="23"/>
  <c r="L1887" i="23"/>
  <c r="L1888" i="23"/>
  <c r="L1889" i="23"/>
  <c r="L1890" i="23"/>
  <c r="L1891" i="23"/>
  <c r="L1892" i="23"/>
  <c r="L1893" i="23"/>
  <c r="L1894" i="23"/>
  <c r="L1895" i="23"/>
  <c r="L1896" i="23"/>
  <c r="L1897" i="23"/>
  <c r="L1898" i="23"/>
  <c r="L1899" i="23"/>
  <c r="L1900" i="23"/>
  <c r="L1901" i="23"/>
  <c r="L1902" i="23"/>
  <c r="L1903" i="23"/>
  <c r="L1904" i="23"/>
  <c r="L1905" i="23"/>
  <c r="L1906" i="23"/>
  <c r="L1907" i="23"/>
  <c r="L1908" i="23"/>
  <c r="L1909" i="23"/>
  <c r="L1910" i="23"/>
  <c r="L1911" i="23"/>
  <c r="L1912" i="23"/>
  <c r="L1913" i="23"/>
  <c r="L1914" i="23"/>
  <c r="L1915" i="23"/>
  <c r="L1916" i="23"/>
  <c r="L1917" i="23"/>
  <c r="L1918" i="23"/>
  <c r="L1919" i="23"/>
  <c r="L1920" i="23"/>
  <c r="L1921" i="23"/>
  <c r="L1922" i="23"/>
  <c r="L1923" i="23"/>
  <c r="L1924" i="23"/>
  <c r="L1925" i="23"/>
  <c r="L1926" i="23"/>
  <c r="L1927" i="23"/>
  <c r="L1928" i="23"/>
  <c r="L1929" i="23"/>
  <c r="L1930" i="23"/>
  <c r="L1931" i="23"/>
  <c r="L1932" i="23"/>
  <c r="L1933" i="23"/>
  <c r="L1934" i="23"/>
  <c r="L1935" i="23"/>
  <c r="L1936" i="23"/>
  <c r="L1937" i="23"/>
  <c r="L1938" i="23"/>
  <c r="L1939" i="23"/>
  <c r="L1940" i="23"/>
  <c r="L1941" i="23"/>
  <c r="L1942" i="23"/>
  <c r="L1943" i="23"/>
  <c r="L1944" i="23"/>
  <c r="L1945" i="23"/>
  <c r="L1946" i="23"/>
  <c r="L1947" i="23"/>
  <c r="L1948" i="23"/>
  <c r="L1949" i="23"/>
  <c r="L1950" i="23"/>
  <c r="L1951" i="23"/>
  <c r="L1952" i="23"/>
  <c r="L1953" i="23"/>
  <c r="L1954" i="23"/>
  <c r="L1955" i="23"/>
  <c r="L1956" i="23"/>
  <c r="L1957" i="23"/>
  <c r="L1958" i="23"/>
  <c r="L1959" i="23"/>
  <c r="L1960" i="23"/>
  <c r="L1961" i="23"/>
  <c r="L1962" i="23"/>
  <c r="L1963" i="23"/>
  <c r="L1964" i="23"/>
  <c r="L1965" i="23"/>
  <c r="L1966" i="23"/>
  <c r="L1967" i="23"/>
  <c r="L1968" i="23"/>
  <c r="L1969" i="23"/>
  <c r="L1970" i="23"/>
  <c r="L1971" i="23"/>
  <c r="L1972" i="23"/>
  <c r="L1973" i="23"/>
  <c r="L1974" i="23"/>
  <c r="L1975" i="23"/>
  <c r="L1976" i="23"/>
  <c r="L1977" i="23"/>
  <c r="L1978" i="23"/>
  <c r="L1979" i="23"/>
  <c r="L1980" i="23"/>
  <c r="L1981" i="23"/>
  <c r="L1982" i="23"/>
  <c r="L1983" i="23"/>
  <c r="L1984" i="23"/>
  <c r="L1985" i="23"/>
  <c r="L1986" i="23"/>
  <c r="L1987" i="23"/>
  <c r="L1988" i="23"/>
  <c r="L1989" i="23"/>
  <c r="L1990" i="23"/>
  <c r="L1991" i="23"/>
  <c r="L1992" i="23"/>
  <c r="L1993" i="23"/>
  <c r="L1994" i="23"/>
  <c r="L1995" i="23"/>
  <c r="L1996" i="23"/>
  <c r="L1997" i="23"/>
  <c r="L1998" i="23"/>
  <c r="L1999" i="23"/>
  <c r="L2000" i="23"/>
  <c r="M1002" i="23"/>
  <c r="N1002" i="23"/>
  <c r="R1002" i="23"/>
  <c r="M1003" i="23"/>
  <c r="N1003" i="23"/>
  <c r="R1003" i="23"/>
  <c r="M1004" i="23"/>
  <c r="N1004" i="23"/>
  <c r="R1004" i="23"/>
  <c r="M1005" i="23"/>
  <c r="N1005" i="23"/>
  <c r="R1005" i="23"/>
  <c r="M1006" i="23"/>
  <c r="N1006" i="23"/>
  <c r="R1006" i="23"/>
  <c r="M1007" i="23"/>
  <c r="N1007" i="23"/>
  <c r="R1007" i="23"/>
  <c r="M1008" i="23"/>
  <c r="N1008" i="23"/>
  <c r="R1008" i="23"/>
  <c r="M1009" i="23"/>
  <c r="N1009" i="23"/>
  <c r="R1009" i="23"/>
  <c r="M1010" i="23"/>
  <c r="N1010" i="23"/>
  <c r="R1010" i="23"/>
  <c r="M1011" i="23"/>
  <c r="N1011" i="23"/>
  <c r="R1011" i="23"/>
  <c r="M1012" i="23"/>
  <c r="N1012" i="23"/>
  <c r="R1012" i="23"/>
  <c r="M1013" i="23"/>
  <c r="N1013" i="23"/>
  <c r="R1013" i="23"/>
  <c r="M1014" i="23"/>
  <c r="N1014" i="23"/>
  <c r="R1014" i="23"/>
  <c r="M1015" i="23"/>
  <c r="N1015" i="23"/>
  <c r="R1015" i="23"/>
  <c r="M1016" i="23"/>
  <c r="N1016" i="23"/>
  <c r="R1016" i="23"/>
  <c r="M1017" i="23"/>
  <c r="N1017" i="23"/>
  <c r="R1017" i="23"/>
  <c r="M1018" i="23"/>
  <c r="N1018" i="23"/>
  <c r="R1018" i="23"/>
  <c r="M1019" i="23"/>
  <c r="N1019" i="23"/>
  <c r="R1019" i="23"/>
  <c r="M1020" i="23"/>
  <c r="N1020" i="23"/>
  <c r="R1020" i="23"/>
  <c r="M1021" i="23"/>
  <c r="N1021" i="23"/>
  <c r="R1021" i="23"/>
  <c r="M1022" i="23"/>
  <c r="N1022" i="23"/>
  <c r="R1022" i="23"/>
  <c r="M1023" i="23"/>
  <c r="N1023" i="23"/>
  <c r="R1023" i="23"/>
  <c r="M1024" i="23"/>
  <c r="N1024" i="23"/>
  <c r="R1024" i="23"/>
  <c r="M1025" i="23"/>
  <c r="N1025" i="23"/>
  <c r="R1025" i="23"/>
  <c r="M1026" i="23"/>
  <c r="N1026" i="23"/>
  <c r="R1026" i="23"/>
  <c r="M1027" i="23"/>
  <c r="N1027" i="23"/>
  <c r="R1027" i="23"/>
  <c r="M1028" i="23"/>
  <c r="N1028" i="23"/>
  <c r="R1028" i="23"/>
  <c r="M1029" i="23"/>
  <c r="N1029" i="23"/>
  <c r="R1029" i="23"/>
  <c r="M1030" i="23"/>
  <c r="N1030" i="23"/>
  <c r="R1030" i="23"/>
  <c r="M1031" i="23"/>
  <c r="N1031" i="23"/>
  <c r="R1031" i="23"/>
  <c r="M1032" i="23"/>
  <c r="N1032" i="23"/>
  <c r="R1032" i="23"/>
  <c r="M1033" i="23"/>
  <c r="N1033" i="23"/>
  <c r="R1033" i="23"/>
  <c r="M1034" i="23"/>
  <c r="N1034" i="23"/>
  <c r="R1034" i="23"/>
  <c r="M1035" i="23"/>
  <c r="N1035" i="23"/>
  <c r="R1035" i="23"/>
  <c r="M1036" i="23"/>
  <c r="N1036" i="23"/>
  <c r="R1036" i="23"/>
  <c r="M1037" i="23"/>
  <c r="N1037" i="23"/>
  <c r="R1037" i="23"/>
  <c r="M1038" i="23"/>
  <c r="N1038" i="23"/>
  <c r="R1038" i="23"/>
  <c r="M1039" i="23"/>
  <c r="N1039" i="23"/>
  <c r="R1039" i="23"/>
  <c r="M1040" i="23"/>
  <c r="N1040" i="23"/>
  <c r="R1040" i="23"/>
  <c r="M1041" i="23"/>
  <c r="N1041" i="23"/>
  <c r="R1041" i="23"/>
  <c r="M1042" i="23"/>
  <c r="N1042" i="23"/>
  <c r="R1042" i="23"/>
  <c r="M1043" i="23"/>
  <c r="N1043" i="23"/>
  <c r="R1043" i="23"/>
  <c r="M1044" i="23"/>
  <c r="N1044" i="23"/>
  <c r="R1044" i="23"/>
  <c r="M1045" i="23"/>
  <c r="N1045" i="23"/>
  <c r="R1045" i="23"/>
  <c r="M1046" i="23"/>
  <c r="N1046" i="23"/>
  <c r="R1046" i="23"/>
  <c r="M1047" i="23"/>
  <c r="N1047" i="23"/>
  <c r="R1047" i="23"/>
  <c r="M1048" i="23"/>
  <c r="N1048" i="23"/>
  <c r="R1048" i="23"/>
  <c r="M1049" i="23"/>
  <c r="N1049" i="23"/>
  <c r="R1049" i="23"/>
  <c r="M1050" i="23"/>
  <c r="N1050" i="23"/>
  <c r="R1050" i="23"/>
  <c r="M1051" i="23"/>
  <c r="N1051" i="23"/>
  <c r="R1051" i="23"/>
  <c r="M1052" i="23"/>
  <c r="N1052" i="23"/>
  <c r="R1052" i="23"/>
  <c r="M1053" i="23"/>
  <c r="N1053" i="23"/>
  <c r="R1053" i="23"/>
  <c r="M1054" i="23"/>
  <c r="N1054" i="23"/>
  <c r="R1054" i="23"/>
  <c r="M1055" i="23"/>
  <c r="N1055" i="23"/>
  <c r="R1055" i="23"/>
  <c r="M1056" i="23"/>
  <c r="N1056" i="23"/>
  <c r="R1056" i="23"/>
  <c r="M1057" i="23"/>
  <c r="N1057" i="23"/>
  <c r="R1057" i="23"/>
  <c r="M1058" i="23"/>
  <c r="N1058" i="23"/>
  <c r="R1058" i="23"/>
  <c r="M1059" i="23"/>
  <c r="N1059" i="23"/>
  <c r="R1059" i="23"/>
  <c r="M1060" i="23"/>
  <c r="N1060" i="23"/>
  <c r="R1060" i="23"/>
  <c r="M1061" i="23"/>
  <c r="N1061" i="23"/>
  <c r="R1061" i="23"/>
  <c r="M1062" i="23"/>
  <c r="N1062" i="23"/>
  <c r="R1062" i="23"/>
  <c r="M1063" i="23"/>
  <c r="N1063" i="23"/>
  <c r="R1063" i="23"/>
  <c r="M1064" i="23"/>
  <c r="N1064" i="23"/>
  <c r="R1064" i="23"/>
  <c r="M1065" i="23"/>
  <c r="N1065" i="23"/>
  <c r="R1065" i="23"/>
  <c r="M1066" i="23"/>
  <c r="N1066" i="23"/>
  <c r="R1066" i="23"/>
  <c r="M1067" i="23"/>
  <c r="N1067" i="23"/>
  <c r="R1067" i="23"/>
  <c r="M1068" i="23"/>
  <c r="N1068" i="23"/>
  <c r="R1068" i="23"/>
  <c r="M1069" i="23"/>
  <c r="N1069" i="23"/>
  <c r="R1069" i="23"/>
  <c r="M1070" i="23"/>
  <c r="N1070" i="23"/>
  <c r="R1070" i="23"/>
  <c r="M1071" i="23"/>
  <c r="N1071" i="23"/>
  <c r="R1071" i="23"/>
  <c r="M1072" i="23"/>
  <c r="N1072" i="23"/>
  <c r="R1072" i="23"/>
  <c r="M1073" i="23"/>
  <c r="N1073" i="23"/>
  <c r="R1073" i="23"/>
  <c r="M1074" i="23"/>
  <c r="N1074" i="23"/>
  <c r="R1074" i="23"/>
  <c r="M1075" i="23"/>
  <c r="N1075" i="23"/>
  <c r="R1075" i="23"/>
  <c r="M1076" i="23"/>
  <c r="N1076" i="23"/>
  <c r="R1076" i="23"/>
  <c r="M1077" i="23"/>
  <c r="N1077" i="23"/>
  <c r="R1077" i="23"/>
  <c r="M1078" i="23"/>
  <c r="N1078" i="23"/>
  <c r="R1078" i="23"/>
  <c r="M1079" i="23"/>
  <c r="N1079" i="23"/>
  <c r="R1079" i="23"/>
  <c r="M1080" i="23"/>
  <c r="N1080" i="23"/>
  <c r="R1080" i="23"/>
  <c r="M1081" i="23"/>
  <c r="N1081" i="23"/>
  <c r="R1081" i="23"/>
  <c r="M1082" i="23"/>
  <c r="N1082" i="23"/>
  <c r="R1082" i="23"/>
  <c r="M1083" i="23"/>
  <c r="N1083" i="23"/>
  <c r="R1083" i="23"/>
  <c r="M1084" i="23"/>
  <c r="N1084" i="23"/>
  <c r="R1084" i="23"/>
  <c r="M1085" i="23"/>
  <c r="N1085" i="23"/>
  <c r="R1085" i="23"/>
  <c r="M1086" i="23"/>
  <c r="N1086" i="23"/>
  <c r="R1086" i="23"/>
  <c r="M1087" i="23"/>
  <c r="N1087" i="23"/>
  <c r="R1087" i="23"/>
  <c r="M1088" i="23"/>
  <c r="N1088" i="23"/>
  <c r="R1088" i="23"/>
  <c r="M1089" i="23"/>
  <c r="N1089" i="23"/>
  <c r="R1089" i="23"/>
  <c r="M1090" i="23"/>
  <c r="N1090" i="23"/>
  <c r="R1090" i="23"/>
  <c r="M1091" i="23"/>
  <c r="N1091" i="23"/>
  <c r="R1091" i="23"/>
  <c r="M1092" i="23"/>
  <c r="N1092" i="23"/>
  <c r="R1092" i="23"/>
  <c r="M1093" i="23"/>
  <c r="N1093" i="23"/>
  <c r="R1093" i="23"/>
  <c r="M1094" i="23"/>
  <c r="N1094" i="23"/>
  <c r="R1094" i="23"/>
  <c r="M1095" i="23"/>
  <c r="N1095" i="23"/>
  <c r="R1095" i="23"/>
  <c r="M1096" i="23"/>
  <c r="N1096" i="23"/>
  <c r="R1096" i="23"/>
  <c r="M1097" i="23"/>
  <c r="N1097" i="23"/>
  <c r="R1097" i="23"/>
  <c r="M1098" i="23"/>
  <c r="N1098" i="23"/>
  <c r="R1098" i="23"/>
  <c r="M1099" i="23"/>
  <c r="N1099" i="23"/>
  <c r="R1099" i="23"/>
  <c r="M1100" i="23"/>
  <c r="N1100" i="23"/>
  <c r="R1100" i="23"/>
  <c r="M1101" i="23"/>
  <c r="N1101" i="23"/>
  <c r="R1101" i="23"/>
  <c r="M1102" i="23"/>
  <c r="N1102" i="23"/>
  <c r="R1102" i="23"/>
  <c r="M1103" i="23"/>
  <c r="N1103" i="23"/>
  <c r="R1103" i="23"/>
  <c r="M1104" i="23"/>
  <c r="N1104" i="23"/>
  <c r="R1104" i="23"/>
  <c r="M1105" i="23"/>
  <c r="N1105" i="23"/>
  <c r="R1105" i="23"/>
  <c r="M1106" i="23"/>
  <c r="N1106" i="23"/>
  <c r="R1106" i="23"/>
  <c r="M1107" i="23"/>
  <c r="N1107" i="23"/>
  <c r="R1107" i="23"/>
  <c r="M1108" i="23"/>
  <c r="N1108" i="23"/>
  <c r="R1108" i="23"/>
  <c r="M1109" i="23"/>
  <c r="N1109" i="23"/>
  <c r="R1109" i="23"/>
  <c r="M1110" i="23"/>
  <c r="N1110" i="23"/>
  <c r="R1110" i="23"/>
  <c r="M1111" i="23"/>
  <c r="N1111" i="23"/>
  <c r="R1111" i="23"/>
  <c r="M1112" i="23"/>
  <c r="N1112" i="23"/>
  <c r="R1112" i="23"/>
  <c r="M1113" i="23"/>
  <c r="N1113" i="23"/>
  <c r="R1113" i="23"/>
  <c r="M1114" i="23"/>
  <c r="N1114" i="23"/>
  <c r="R1114" i="23"/>
  <c r="M1115" i="23"/>
  <c r="N1115" i="23"/>
  <c r="R1115" i="23"/>
  <c r="M1116" i="23"/>
  <c r="N1116" i="23"/>
  <c r="R1116" i="23"/>
  <c r="M1117" i="23"/>
  <c r="N1117" i="23"/>
  <c r="R1117" i="23"/>
  <c r="M1118" i="23"/>
  <c r="N1118" i="23"/>
  <c r="R1118" i="23"/>
  <c r="M1119" i="23"/>
  <c r="N1119" i="23"/>
  <c r="R1119" i="23"/>
  <c r="M1120" i="23"/>
  <c r="N1120" i="23"/>
  <c r="R1120" i="23"/>
  <c r="M1121" i="23"/>
  <c r="N1121" i="23"/>
  <c r="R1121" i="23"/>
  <c r="M1122" i="23"/>
  <c r="N1122" i="23"/>
  <c r="R1122" i="23"/>
  <c r="M1123" i="23"/>
  <c r="N1123" i="23"/>
  <c r="R1123" i="23"/>
  <c r="M1124" i="23"/>
  <c r="N1124" i="23"/>
  <c r="R1124" i="23"/>
  <c r="M1125" i="23"/>
  <c r="N1125" i="23"/>
  <c r="R1125" i="23"/>
  <c r="M1126" i="23"/>
  <c r="N1126" i="23"/>
  <c r="R1126" i="23"/>
  <c r="M1127" i="23"/>
  <c r="N1127" i="23"/>
  <c r="R1127" i="23"/>
  <c r="M1128" i="23"/>
  <c r="N1128" i="23"/>
  <c r="R1128" i="23"/>
  <c r="M1129" i="23"/>
  <c r="N1129" i="23"/>
  <c r="R1129" i="23"/>
  <c r="M1130" i="23"/>
  <c r="N1130" i="23"/>
  <c r="R1130" i="23"/>
  <c r="M1131" i="23"/>
  <c r="N1131" i="23"/>
  <c r="R1131" i="23"/>
  <c r="M1132" i="23"/>
  <c r="N1132" i="23"/>
  <c r="R1132" i="23"/>
  <c r="M1133" i="23"/>
  <c r="N1133" i="23"/>
  <c r="R1133" i="23"/>
  <c r="M1134" i="23"/>
  <c r="N1134" i="23"/>
  <c r="R1134" i="23"/>
  <c r="M1135" i="23"/>
  <c r="N1135" i="23"/>
  <c r="R1135" i="23"/>
  <c r="M1136" i="23"/>
  <c r="N1136" i="23"/>
  <c r="R1136" i="23"/>
  <c r="M1137" i="23"/>
  <c r="N1137" i="23"/>
  <c r="R1137" i="23"/>
  <c r="M1138" i="23"/>
  <c r="N1138" i="23"/>
  <c r="R1138" i="23"/>
  <c r="M1139" i="23"/>
  <c r="N1139" i="23"/>
  <c r="R1139" i="23"/>
  <c r="M1140" i="23"/>
  <c r="N1140" i="23"/>
  <c r="R1140" i="23"/>
  <c r="M1141" i="23"/>
  <c r="N1141" i="23"/>
  <c r="R1141" i="23"/>
  <c r="M1142" i="23"/>
  <c r="N1142" i="23"/>
  <c r="R1142" i="23"/>
  <c r="M1143" i="23"/>
  <c r="N1143" i="23"/>
  <c r="R1143" i="23"/>
  <c r="M1144" i="23"/>
  <c r="N1144" i="23"/>
  <c r="R1144" i="23"/>
  <c r="M1145" i="23"/>
  <c r="N1145" i="23"/>
  <c r="R1145" i="23"/>
  <c r="M1146" i="23"/>
  <c r="N1146" i="23"/>
  <c r="R1146" i="23"/>
  <c r="M1147" i="23"/>
  <c r="N1147" i="23"/>
  <c r="R1147" i="23"/>
  <c r="M1148" i="23"/>
  <c r="N1148" i="23"/>
  <c r="R1148" i="23"/>
  <c r="M1149" i="23"/>
  <c r="N1149" i="23"/>
  <c r="R1149" i="23"/>
  <c r="M1150" i="23"/>
  <c r="N1150" i="23"/>
  <c r="R1150" i="23"/>
  <c r="M1151" i="23"/>
  <c r="N1151" i="23"/>
  <c r="R1151" i="23"/>
  <c r="M1152" i="23"/>
  <c r="N1152" i="23"/>
  <c r="R1152" i="23"/>
  <c r="M1153" i="23"/>
  <c r="N1153" i="23"/>
  <c r="R1153" i="23"/>
  <c r="M1154" i="23"/>
  <c r="N1154" i="23"/>
  <c r="R1154" i="23"/>
  <c r="M1155" i="23"/>
  <c r="N1155" i="23"/>
  <c r="R1155" i="23"/>
  <c r="M1156" i="23"/>
  <c r="N1156" i="23"/>
  <c r="R1156" i="23"/>
  <c r="M1157" i="23"/>
  <c r="N1157" i="23"/>
  <c r="R1157" i="23"/>
  <c r="M1158" i="23"/>
  <c r="N1158" i="23"/>
  <c r="R1158" i="23"/>
  <c r="M1159" i="23"/>
  <c r="N1159" i="23"/>
  <c r="R1159" i="23"/>
  <c r="M1160" i="23"/>
  <c r="N1160" i="23"/>
  <c r="R1160" i="23"/>
  <c r="M1161" i="23"/>
  <c r="N1161" i="23"/>
  <c r="R1161" i="23"/>
  <c r="M1162" i="23"/>
  <c r="N1162" i="23"/>
  <c r="R1162" i="23"/>
  <c r="M1163" i="23"/>
  <c r="N1163" i="23"/>
  <c r="R1163" i="23"/>
  <c r="M1164" i="23"/>
  <c r="N1164" i="23"/>
  <c r="R1164" i="23"/>
  <c r="M1165" i="23"/>
  <c r="N1165" i="23"/>
  <c r="R1165" i="23"/>
  <c r="M1166" i="23"/>
  <c r="N1166" i="23"/>
  <c r="R1166" i="23"/>
  <c r="M1167" i="23"/>
  <c r="N1167" i="23"/>
  <c r="R1167" i="23"/>
  <c r="M1168" i="23"/>
  <c r="N1168" i="23"/>
  <c r="R1168" i="23"/>
  <c r="M1169" i="23"/>
  <c r="N1169" i="23"/>
  <c r="R1169" i="23"/>
  <c r="M1170" i="23"/>
  <c r="N1170" i="23"/>
  <c r="R1170" i="23"/>
  <c r="M1171" i="23"/>
  <c r="N1171" i="23"/>
  <c r="R1171" i="23"/>
  <c r="M1172" i="23"/>
  <c r="N1172" i="23"/>
  <c r="R1172" i="23"/>
  <c r="M1173" i="23"/>
  <c r="N1173" i="23"/>
  <c r="R1173" i="23"/>
  <c r="M1174" i="23"/>
  <c r="N1174" i="23"/>
  <c r="R1174" i="23"/>
  <c r="M1175" i="23"/>
  <c r="N1175" i="23"/>
  <c r="R1175" i="23"/>
  <c r="M1176" i="23"/>
  <c r="N1176" i="23"/>
  <c r="R1176" i="23"/>
  <c r="M1177" i="23"/>
  <c r="N1177" i="23"/>
  <c r="R1177" i="23"/>
  <c r="M1178" i="23"/>
  <c r="N1178" i="23"/>
  <c r="R1178" i="23"/>
  <c r="M1179" i="23"/>
  <c r="N1179" i="23"/>
  <c r="R1179" i="23"/>
  <c r="M1180" i="23"/>
  <c r="N1180" i="23"/>
  <c r="R1180" i="23"/>
  <c r="M1181" i="23"/>
  <c r="N1181" i="23"/>
  <c r="R1181" i="23"/>
  <c r="M1182" i="23"/>
  <c r="N1182" i="23"/>
  <c r="R1182" i="23"/>
  <c r="M1183" i="23"/>
  <c r="N1183" i="23"/>
  <c r="R1183" i="23"/>
  <c r="M1184" i="23"/>
  <c r="N1184" i="23"/>
  <c r="R1184" i="23"/>
  <c r="M1185" i="23"/>
  <c r="N1185" i="23"/>
  <c r="R1185" i="23"/>
  <c r="M1186" i="23"/>
  <c r="N1186" i="23"/>
  <c r="R1186" i="23"/>
  <c r="M1187" i="23"/>
  <c r="N1187" i="23"/>
  <c r="R1187" i="23"/>
  <c r="M1188" i="23"/>
  <c r="N1188" i="23"/>
  <c r="R1188" i="23"/>
  <c r="M1189" i="23"/>
  <c r="N1189" i="23"/>
  <c r="R1189" i="23"/>
  <c r="M1190" i="23"/>
  <c r="N1190" i="23"/>
  <c r="R1190" i="23"/>
  <c r="M1191" i="23"/>
  <c r="N1191" i="23"/>
  <c r="R1191" i="23"/>
  <c r="M1192" i="23"/>
  <c r="N1192" i="23"/>
  <c r="R1192" i="23"/>
  <c r="M1193" i="23"/>
  <c r="N1193" i="23"/>
  <c r="R1193" i="23"/>
  <c r="M1194" i="23"/>
  <c r="N1194" i="23"/>
  <c r="R1194" i="23"/>
  <c r="M1195" i="23"/>
  <c r="N1195" i="23"/>
  <c r="R1195" i="23"/>
  <c r="M1196" i="23"/>
  <c r="N1196" i="23"/>
  <c r="R1196" i="23"/>
  <c r="M1197" i="23"/>
  <c r="N1197" i="23"/>
  <c r="R1197" i="23"/>
  <c r="M1198" i="23"/>
  <c r="N1198" i="23"/>
  <c r="R1198" i="23"/>
  <c r="M1199" i="23"/>
  <c r="N1199" i="23"/>
  <c r="R1199" i="23"/>
  <c r="M1200" i="23"/>
  <c r="N1200" i="23"/>
  <c r="R1200" i="23"/>
  <c r="M1201" i="23"/>
  <c r="N1201" i="23"/>
  <c r="R1201" i="23"/>
  <c r="M1202" i="23"/>
  <c r="N1202" i="23"/>
  <c r="R1202" i="23"/>
  <c r="M1203" i="23"/>
  <c r="N1203" i="23"/>
  <c r="R1203" i="23"/>
  <c r="M1204" i="23"/>
  <c r="N1204" i="23"/>
  <c r="R1204" i="23"/>
  <c r="M1205" i="23"/>
  <c r="N1205" i="23"/>
  <c r="R1205" i="23"/>
  <c r="M1206" i="23"/>
  <c r="N1206" i="23"/>
  <c r="R1206" i="23"/>
  <c r="M1207" i="23"/>
  <c r="N1207" i="23"/>
  <c r="R1207" i="23"/>
  <c r="M1208" i="23"/>
  <c r="N1208" i="23"/>
  <c r="R1208" i="23"/>
  <c r="M1209" i="23"/>
  <c r="N1209" i="23"/>
  <c r="R1209" i="23"/>
  <c r="M1210" i="23"/>
  <c r="N1210" i="23"/>
  <c r="R1210" i="23"/>
  <c r="M1211" i="23"/>
  <c r="N1211" i="23"/>
  <c r="R1211" i="23"/>
  <c r="M1212" i="23"/>
  <c r="N1212" i="23"/>
  <c r="R1212" i="23"/>
  <c r="M1213" i="23"/>
  <c r="N1213" i="23"/>
  <c r="R1213" i="23"/>
  <c r="M1214" i="23"/>
  <c r="N1214" i="23"/>
  <c r="R1214" i="23"/>
  <c r="M1215" i="23"/>
  <c r="N1215" i="23"/>
  <c r="R1215" i="23"/>
  <c r="M1216" i="23"/>
  <c r="N1216" i="23"/>
  <c r="R1216" i="23"/>
  <c r="M1217" i="23"/>
  <c r="N1217" i="23"/>
  <c r="R1217" i="23"/>
  <c r="M1218" i="23"/>
  <c r="N1218" i="23"/>
  <c r="R1218" i="23"/>
  <c r="M1219" i="23"/>
  <c r="N1219" i="23"/>
  <c r="R1219" i="23"/>
  <c r="M1220" i="23"/>
  <c r="N1220" i="23"/>
  <c r="R1220" i="23"/>
  <c r="M1221" i="23"/>
  <c r="N1221" i="23"/>
  <c r="R1221" i="23"/>
  <c r="M1222" i="23"/>
  <c r="N1222" i="23"/>
  <c r="R1222" i="23"/>
  <c r="M1223" i="23"/>
  <c r="N1223" i="23"/>
  <c r="R1223" i="23"/>
  <c r="M1224" i="23"/>
  <c r="N1224" i="23"/>
  <c r="R1224" i="23"/>
  <c r="M1225" i="23"/>
  <c r="N1225" i="23"/>
  <c r="R1225" i="23"/>
  <c r="M1226" i="23"/>
  <c r="N1226" i="23"/>
  <c r="R1226" i="23"/>
  <c r="M1227" i="23"/>
  <c r="N1227" i="23"/>
  <c r="R1227" i="23"/>
  <c r="M1228" i="23"/>
  <c r="N1228" i="23"/>
  <c r="R1228" i="23"/>
  <c r="M1229" i="23"/>
  <c r="N1229" i="23"/>
  <c r="R1229" i="23"/>
  <c r="M1230" i="23"/>
  <c r="N1230" i="23"/>
  <c r="R1230" i="23"/>
  <c r="M1231" i="23"/>
  <c r="N1231" i="23"/>
  <c r="R1231" i="23"/>
  <c r="M1232" i="23"/>
  <c r="N1232" i="23"/>
  <c r="R1232" i="23"/>
  <c r="M1233" i="23"/>
  <c r="N1233" i="23"/>
  <c r="R1233" i="23"/>
  <c r="M1234" i="23"/>
  <c r="N1234" i="23"/>
  <c r="R1234" i="23"/>
  <c r="M1235" i="23"/>
  <c r="N1235" i="23"/>
  <c r="R1235" i="23"/>
  <c r="M1236" i="23"/>
  <c r="N1236" i="23"/>
  <c r="R1236" i="23"/>
  <c r="M1237" i="23"/>
  <c r="N1237" i="23"/>
  <c r="R1237" i="23"/>
  <c r="M1238" i="23"/>
  <c r="N1238" i="23"/>
  <c r="R1238" i="23"/>
  <c r="M1239" i="23"/>
  <c r="N1239" i="23"/>
  <c r="R1239" i="23"/>
  <c r="M1240" i="23"/>
  <c r="N1240" i="23"/>
  <c r="R1240" i="23"/>
  <c r="M1241" i="23"/>
  <c r="N1241" i="23"/>
  <c r="R1241" i="23"/>
  <c r="M1242" i="23"/>
  <c r="N1242" i="23"/>
  <c r="R1242" i="23"/>
  <c r="M1243" i="23"/>
  <c r="N1243" i="23"/>
  <c r="R1243" i="23"/>
  <c r="M1244" i="23"/>
  <c r="N1244" i="23"/>
  <c r="R1244" i="23"/>
  <c r="M1245" i="23"/>
  <c r="N1245" i="23"/>
  <c r="R1245" i="23"/>
  <c r="M1246" i="23"/>
  <c r="N1246" i="23"/>
  <c r="R1246" i="23"/>
  <c r="M1247" i="23"/>
  <c r="N1247" i="23"/>
  <c r="R1247" i="23"/>
  <c r="M1248" i="23"/>
  <c r="N1248" i="23"/>
  <c r="R1248" i="23"/>
  <c r="M1249" i="23"/>
  <c r="N1249" i="23"/>
  <c r="R1249" i="23"/>
  <c r="M1250" i="23"/>
  <c r="N1250" i="23"/>
  <c r="R1250" i="23"/>
  <c r="M1251" i="23"/>
  <c r="N1251" i="23"/>
  <c r="R1251" i="23"/>
  <c r="M1252" i="23"/>
  <c r="N1252" i="23"/>
  <c r="R1252" i="23"/>
  <c r="M1253" i="23"/>
  <c r="N1253" i="23"/>
  <c r="R1253" i="23"/>
  <c r="M1254" i="23"/>
  <c r="N1254" i="23"/>
  <c r="R1254" i="23"/>
  <c r="M1255" i="23"/>
  <c r="N1255" i="23"/>
  <c r="R1255" i="23"/>
  <c r="M1256" i="23"/>
  <c r="N1256" i="23"/>
  <c r="R1256" i="23"/>
  <c r="M1257" i="23"/>
  <c r="N1257" i="23"/>
  <c r="R1257" i="23"/>
  <c r="M1258" i="23"/>
  <c r="N1258" i="23"/>
  <c r="R1258" i="23"/>
  <c r="M1259" i="23"/>
  <c r="N1259" i="23"/>
  <c r="R1259" i="23"/>
  <c r="M1260" i="23"/>
  <c r="N1260" i="23"/>
  <c r="R1260" i="23"/>
  <c r="M1261" i="23"/>
  <c r="N1261" i="23"/>
  <c r="R1261" i="23"/>
  <c r="M1262" i="23"/>
  <c r="N1262" i="23"/>
  <c r="R1262" i="23"/>
  <c r="M1263" i="23"/>
  <c r="N1263" i="23"/>
  <c r="R1263" i="23"/>
  <c r="M1264" i="23"/>
  <c r="N1264" i="23"/>
  <c r="R1264" i="23"/>
  <c r="M1265" i="23"/>
  <c r="N1265" i="23"/>
  <c r="R1265" i="23"/>
  <c r="M1266" i="23"/>
  <c r="N1266" i="23"/>
  <c r="R1266" i="23"/>
  <c r="M1267" i="23"/>
  <c r="N1267" i="23"/>
  <c r="R1267" i="23"/>
  <c r="M1268" i="23"/>
  <c r="N1268" i="23"/>
  <c r="R1268" i="23"/>
  <c r="M1269" i="23"/>
  <c r="N1269" i="23"/>
  <c r="R1269" i="23"/>
  <c r="M1270" i="23"/>
  <c r="N1270" i="23"/>
  <c r="R1270" i="23"/>
  <c r="M1271" i="23"/>
  <c r="N1271" i="23"/>
  <c r="R1271" i="23"/>
  <c r="M1272" i="23"/>
  <c r="N1272" i="23"/>
  <c r="R1272" i="23"/>
  <c r="M1273" i="23"/>
  <c r="N1273" i="23"/>
  <c r="R1273" i="23"/>
  <c r="M1274" i="23"/>
  <c r="N1274" i="23"/>
  <c r="R1274" i="23"/>
  <c r="M1275" i="23"/>
  <c r="N1275" i="23"/>
  <c r="R1275" i="23"/>
  <c r="M1276" i="23"/>
  <c r="N1276" i="23"/>
  <c r="R1276" i="23"/>
  <c r="M1277" i="23"/>
  <c r="N1277" i="23"/>
  <c r="R1277" i="23"/>
  <c r="M1278" i="23"/>
  <c r="N1278" i="23"/>
  <c r="R1278" i="23"/>
  <c r="M1279" i="23"/>
  <c r="N1279" i="23"/>
  <c r="R1279" i="23"/>
  <c r="M1280" i="23"/>
  <c r="N1280" i="23"/>
  <c r="R1280" i="23"/>
  <c r="M1281" i="23"/>
  <c r="N1281" i="23"/>
  <c r="R1281" i="23"/>
  <c r="M1282" i="23"/>
  <c r="N1282" i="23"/>
  <c r="R1282" i="23"/>
  <c r="M1283" i="23"/>
  <c r="N1283" i="23"/>
  <c r="R1283" i="23"/>
  <c r="M1284" i="23"/>
  <c r="N1284" i="23"/>
  <c r="R1284" i="23"/>
  <c r="M1285" i="23"/>
  <c r="N1285" i="23"/>
  <c r="R1285" i="23"/>
  <c r="M1286" i="23"/>
  <c r="N1286" i="23"/>
  <c r="R1286" i="23"/>
  <c r="M1287" i="23"/>
  <c r="N1287" i="23"/>
  <c r="R1287" i="23"/>
  <c r="M1288" i="23"/>
  <c r="N1288" i="23"/>
  <c r="R1288" i="23"/>
  <c r="M1289" i="23"/>
  <c r="N1289" i="23"/>
  <c r="R1289" i="23"/>
  <c r="M1290" i="23"/>
  <c r="N1290" i="23"/>
  <c r="R1290" i="23"/>
  <c r="M1291" i="23"/>
  <c r="N1291" i="23"/>
  <c r="R1291" i="23"/>
  <c r="M1292" i="23"/>
  <c r="N1292" i="23"/>
  <c r="R1292" i="23"/>
  <c r="M1293" i="23"/>
  <c r="N1293" i="23"/>
  <c r="R1293" i="23"/>
  <c r="M1294" i="23"/>
  <c r="N1294" i="23"/>
  <c r="R1294" i="23"/>
  <c r="M1295" i="23"/>
  <c r="N1295" i="23"/>
  <c r="R1295" i="23"/>
  <c r="M1296" i="23"/>
  <c r="N1296" i="23"/>
  <c r="R1296" i="23"/>
  <c r="M1297" i="23"/>
  <c r="N1297" i="23"/>
  <c r="R1297" i="23"/>
  <c r="M1298" i="23"/>
  <c r="N1298" i="23"/>
  <c r="R1298" i="23"/>
  <c r="M1299" i="23"/>
  <c r="N1299" i="23"/>
  <c r="R1299" i="23"/>
  <c r="M1300" i="23"/>
  <c r="N1300" i="23"/>
  <c r="R1300" i="23"/>
  <c r="M1301" i="23"/>
  <c r="N1301" i="23"/>
  <c r="R1301" i="23"/>
  <c r="M1302" i="23"/>
  <c r="N1302" i="23"/>
  <c r="R1302" i="23"/>
  <c r="M1303" i="23"/>
  <c r="N1303" i="23"/>
  <c r="R1303" i="23"/>
  <c r="M1304" i="23"/>
  <c r="N1304" i="23"/>
  <c r="R1304" i="23"/>
  <c r="M1305" i="23"/>
  <c r="N1305" i="23"/>
  <c r="R1305" i="23"/>
  <c r="M1306" i="23"/>
  <c r="N1306" i="23"/>
  <c r="R1306" i="23"/>
  <c r="M1307" i="23"/>
  <c r="N1307" i="23"/>
  <c r="R1307" i="23"/>
  <c r="M1308" i="23"/>
  <c r="N1308" i="23"/>
  <c r="R1308" i="23"/>
  <c r="M1309" i="23"/>
  <c r="N1309" i="23"/>
  <c r="R1309" i="23"/>
  <c r="M1310" i="23"/>
  <c r="N1310" i="23"/>
  <c r="R1310" i="23"/>
  <c r="M1311" i="23"/>
  <c r="N1311" i="23"/>
  <c r="R1311" i="23"/>
  <c r="M1312" i="23"/>
  <c r="N1312" i="23"/>
  <c r="R1312" i="23"/>
  <c r="M1313" i="23"/>
  <c r="N1313" i="23"/>
  <c r="R1313" i="23"/>
  <c r="M1314" i="23"/>
  <c r="N1314" i="23"/>
  <c r="R1314" i="23"/>
  <c r="M1315" i="23"/>
  <c r="N1315" i="23"/>
  <c r="R1315" i="23"/>
  <c r="M1316" i="23"/>
  <c r="N1316" i="23"/>
  <c r="R1316" i="23"/>
  <c r="M1317" i="23"/>
  <c r="N1317" i="23"/>
  <c r="R1317" i="23"/>
  <c r="M1318" i="23"/>
  <c r="N1318" i="23"/>
  <c r="R1318" i="23"/>
  <c r="M1319" i="23"/>
  <c r="N1319" i="23"/>
  <c r="R1319" i="23"/>
  <c r="M1320" i="23"/>
  <c r="N1320" i="23"/>
  <c r="R1320" i="23"/>
  <c r="M1321" i="23"/>
  <c r="N1321" i="23"/>
  <c r="R1321" i="23"/>
  <c r="M1322" i="23"/>
  <c r="N1322" i="23"/>
  <c r="R1322" i="23"/>
  <c r="M1323" i="23"/>
  <c r="N1323" i="23"/>
  <c r="R1323" i="23"/>
  <c r="M1324" i="23"/>
  <c r="N1324" i="23"/>
  <c r="R1324" i="23"/>
  <c r="M1325" i="23"/>
  <c r="N1325" i="23"/>
  <c r="R1325" i="23"/>
  <c r="M1326" i="23"/>
  <c r="N1326" i="23"/>
  <c r="R1326" i="23"/>
  <c r="M1327" i="23"/>
  <c r="N1327" i="23"/>
  <c r="R1327" i="23"/>
  <c r="M1328" i="23"/>
  <c r="N1328" i="23"/>
  <c r="R1328" i="23"/>
  <c r="M1329" i="23"/>
  <c r="N1329" i="23"/>
  <c r="R1329" i="23"/>
  <c r="M1330" i="23"/>
  <c r="N1330" i="23"/>
  <c r="R1330" i="23"/>
  <c r="M1331" i="23"/>
  <c r="N1331" i="23"/>
  <c r="R1331" i="23"/>
  <c r="M1332" i="23"/>
  <c r="N1332" i="23"/>
  <c r="R1332" i="23"/>
  <c r="M1333" i="23"/>
  <c r="N1333" i="23"/>
  <c r="R1333" i="23"/>
  <c r="M1334" i="23"/>
  <c r="N1334" i="23"/>
  <c r="R1334" i="23"/>
  <c r="M1335" i="23"/>
  <c r="N1335" i="23"/>
  <c r="R1335" i="23"/>
  <c r="M1336" i="23"/>
  <c r="N1336" i="23"/>
  <c r="R1336" i="23"/>
  <c r="M1337" i="23"/>
  <c r="N1337" i="23"/>
  <c r="R1337" i="23"/>
  <c r="M1338" i="23"/>
  <c r="N1338" i="23"/>
  <c r="R1338" i="23"/>
  <c r="M1339" i="23"/>
  <c r="N1339" i="23"/>
  <c r="R1339" i="23"/>
  <c r="M1340" i="23"/>
  <c r="N1340" i="23"/>
  <c r="R1340" i="23"/>
  <c r="M1341" i="23"/>
  <c r="N1341" i="23"/>
  <c r="R1341" i="23"/>
  <c r="M1342" i="23"/>
  <c r="N1342" i="23"/>
  <c r="R1342" i="23"/>
  <c r="M1343" i="23"/>
  <c r="N1343" i="23"/>
  <c r="R1343" i="23"/>
  <c r="M1344" i="23"/>
  <c r="N1344" i="23"/>
  <c r="R1344" i="23"/>
  <c r="M1345" i="23"/>
  <c r="N1345" i="23"/>
  <c r="R1345" i="23"/>
  <c r="M1346" i="23"/>
  <c r="N1346" i="23"/>
  <c r="R1346" i="23"/>
  <c r="M1347" i="23"/>
  <c r="N1347" i="23"/>
  <c r="R1347" i="23"/>
  <c r="M1348" i="23"/>
  <c r="N1348" i="23"/>
  <c r="R1348" i="23"/>
  <c r="M1349" i="23"/>
  <c r="N1349" i="23"/>
  <c r="R1349" i="23"/>
  <c r="M1350" i="23"/>
  <c r="N1350" i="23"/>
  <c r="R1350" i="23"/>
  <c r="M1351" i="23"/>
  <c r="N1351" i="23"/>
  <c r="R1351" i="23"/>
  <c r="M1352" i="23"/>
  <c r="N1352" i="23"/>
  <c r="R1352" i="23"/>
  <c r="M1353" i="23"/>
  <c r="N1353" i="23"/>
  <c r="R1353" i="23"/>
  <c r="M1354" i="23"/>
  <c r="N1354" i="23"/>
  <c r="R1354" i="23"/>
  <c r="M1355" i="23"/>
  <c r="N1355" i="23"/>
  <c r="R1355" i="23"/>
  <c r="M1356" i="23"/>
  <c r="N1356" i="23"/>
  <c r="R1356" i="23"/>
  <c r="M1357" i="23"/>
  <c r="N1357" i="23"/>
  <c r="R1357" i="23"/>
  <c r="M1358" i="23"/>
  <c r="N1358" i="23"/>
  <c r="R1358" i="23"/>
  <c r="M1359" i="23"/>
  <c r="N1359" i="23"/>
  <c r="R1359" i="23"/>
  <c r="M1360" i="23"/>
  <c r="N1360" i="23"/>
  <c r="R1360" i="23"/>
  <c r="M1361" i="23"/>
  <c r="N1361" i="23"/>
  <c r="R1361" i="23"/>
  <c r="M1362" i="23"/>
  <c r="N1362" i="23"/>
  <c r="R1362" i="23"/>
  <c r="M1363" i="23"/>
  <c r="N1363" i="23"/>
  <c r="R1363" i="23"/>
  <c r="M1364" i="23"/>
  <c r="N1364" i="23"/>
  <c r="R1364" i="23"/>
  <c r="M1365" i="23"/>
  <c r="N1365" i="23"/>
  <c r="R1365" i="23"/>
  <c r="M1366" i="23"/>
  <c r="N1366" i="23"/>
  <c r="R1366" i="23"/>
  <c r="M1367" i="23"/>
  <c r="N1367" i="23"/>
  <c r="R1367" i="23"/>
  <c r="M1368" i="23"/>
  <c r="N1368" i="23"/>
  <c r="R1368" i="23"/>
  <c r="M1369" i="23"/>
  <c r="N1369" i="23"/>
  <c r="R1369" i="23"/>
  <c r="M1370" i="23"/>
  <c r="N1370" i="23"/>
  <c r="R1370" i="23"/>
  <c r="M1371" i="23"/>
  <c r="N1371" i="23"/>
  <c r="R1371" i="23"/>
  <c r="M1372" i="23"/>
  <c r="N1372" i="23"/>
  <c r="R1372" i="23"/>
  <c r="M1373" i="23"/>
  <c r="N1373" i="23"/>
  <c r="R1373" i="23"/>
  <c r="M1374" i="23"/>
  <c r="N1374" i="23"/>
  <c r="R1374" i="23"/>
  <c r="M1375" i="23"/>
  <c r="N1375" i="23"/>
  <c r="R1375" i="23"/>
  <c r="M1376" i="23"/>
  <c r="N1376" i="23"/>
  <c r="R1376" i="23"/>
  <c r="M1377" i="23"/>
  <c r="N1377" i="23"/>
  <c r="R1377" i="23"/>
  <c r="M1378" i="23"/>
  <c r="N1378" i="23"/>
  <c r="R1378" i="23"/>
  <c r="M1379" i="23"/>
  <c r="N1379" i="23"/>
  <c r="R1379" i="23"/>
  <c r="M1380" i="23"/>
  <c r="N1380" i="23"/>
  <c r="R1380" i="23"/>
  <c r="M1381" i="23"/>
  <c r="N1381" i="23"/>
  <c r="R1381" i="23"/>
  <c r="M1382" i="23"/>
  <c r="N1382" i="23"/>
  <c r="R1382" i="23"/>
  <c r="M1383" i="23"/>
  <c r="N1383" i="23"/>
  <c r="R1383" i="23"/>
  <c r="M1384" i="23"/>
  <c r="N1384" i="23"/>
  <c r="R1384" i="23"/>
  <c r="M1385" i="23"/>
  <c r="N1385" i="23"/>
  <c r="R1385" i="23"/>
  <c r="M1386" i="23"/>
  <c r="N1386" i="23"/>
  <c r="R1386" i="23"/>
  <c r="M1387" i="23"/>
  <c r="N1387" i="23"/>
  <c r="R1387" i="23"/>
  <c r="M1388" i="23"/>
  <c r="N1388" i="23"/>
  <c r="R1388" i="23"/>
  <c r="M1389" i="23"/>
  <c r="N1389" i="23"/>
  <c r="R1389" i="23"/>
  <c r="M1390" i="23"/>
  <c r="N1390" i="23"/>
  <c r="R1390" i="23"/>
  <c r="M1391" i="23"/>
  <c r="N1391" i="23"/>
  <c r="R1391" i="23"/>
  <c r="M1392" i="23"/>
  <c r="N1392" i="23"/>
  <c r="R1392" i="23"/>
  <c r="M1393" i="23"/>
  <c r="N1393" i="23"/>
  <c r="R1393" i="23"/>
  <c r="M1394" i="23"/>
  <c r="N1394" i="23"/>
  <c r="R1394" i="23"/>
  <c r="M1395" i="23"/>
  <c r="N1395" i="23"/>
  <c r="R1395" i="23"/>
  <c r="M1396" i="23"/>
  <c r="N1396" i="23"/>
  <c r="R1396" i="23"/>
  <c r="M1397" i="23"/>
  <c r="N1397" i="23"/>
  <c r="R1397" i="23"/>
  <c r="M1398" i="23"/>
  <c r="N1398" i="23"/>
  <c r="R1398" i="23"/>
  <c r="M1399" i="23"/>
  <c r="N1399" i="23"/>
  <c r="R1399" i="23"/>
  <c r="M1400" i="23"/>
  <c r="N1400" i="23"/>
  <c r="R1400" i="23"/>
  <c r="M1401" i="23"/>
  <c r="N1401" i="23"/>
  <c r="R1401" i="23"/>
  <c r="M1402" i="23"/>
  <c r="N1402" i="23"/>
  <c r="R1402" i="23"/>
  <c r="M1403" i="23"/>
  <c r="N1403" i="23"/>
  <c r="R1403" i="23"/>
  <c r="M1404" i="23"/>
  <c r="N1404" i="23"/>
  <c r="R1404" i="23"/>
  <c r="M1405" i="23"/>
  <c r="N1405" i="23"/>
  <c r="R1405" i="23"/>
  <c r="M1406" i="23"/>
  <c r="N1406" i="23"/>
  <c r="R1406" i="23"/>
  <c r="M1407" i="23"/>
  <c r="N1407" i="23"/>
  <c r="R1407" i="23"/>
  <c r="M1408" i="23"/>
  <c r="N1408" i="23"/>
  <c r="R1408" i="23"/>
  <c r="M1409" i="23"/>
  <c r="N1409" i="23"/>
  <c r="R1409" i="23"/>
  <c r="M1410" i="23"/>
  <c r="N1410" i="23"/>
  <c r="R1410" i="23"/>
  <c r="M1411" i="23"/>
  <c r="N1411" i="23"/>
  <c r="R1411" i="23"/>
  <c r="M1412" i="23"/>
  <c r="N1412" i="23"/>
  <c r="R1412" i="23"/>
  <c r="M1413" i="23"/>
  <c r="N1413" i="23"/>
  <c r="R1413" i="23"/>
  <c r="M1414" i="23"/>
  <c r="N1414" i="23"/>
  <c r="R1414" i="23"/>
  <c r="M1415" i="23"/>
  <c r="N1415" i="23"/>
  <c r="R1415" i="23"/>
  <c r="M1416" i="23"/>
  <c r="N1416" i="23"/>
  <c r="R1416" i="23"/>
  <c r="M1417" i="23"/>
  <c r="N1417" i="23"/>
  <c r="R1417" i="23"/>
  <c r="M1418" i="23"/>
  <c r="N1418" i="23"/>
  <c r="R1418" i="23"/>
  <c r="M1419" i="23"/>
  <c r="N1419" i="23"/>
  <c r="R1419" i="23"/>
  <c r="M1420" i="23"/>
  <c r="N1420" i="23"/>
  <c r="R1420" i="23"/>
  <c r="M1421" i="23"/>
  <c r="N1421" i="23"/>
  <c r="R1421" i="23"/>
  <c r="M1422" i="23"/>
  <c r="N1422" i="23"/>
  <c r="R1422" i="23"/>
  <c r="M1423" i="23"/>
  <c r="N1423" i="23"/>
  <c r="R1423" i="23"/>
  <c r="M1424" i="23"/>
  <c r="N1424" i="23"/>
  <c r="R1424" i="23"/>
  <c r="M1425" i="23"/>
  <c r="N1425" i="23"/>
  <c r="R1425" i="23"/>
  <c r="M1426" i="23"/>
  <c r="N1426" i="23"/>
  <c r="R1426" i="23"/>
  <c r="M1427" i="23"/>
  <c r="N1427" i="23"/>
  <c r="R1427" i="23"/>
  <c r="M1428" i="23"/>
  <c r="N1428" i="23"/>
  <c r="R1428" i="23"/>
  <c r="M1429" i="23"/>
  <c r="N1429" i="23"/>
  <c r="R1429" i="23"/>
  <c r="M1430" i="23"/>
  <c r="N1430" i="23"/>
  <c r="R1430" i="23"/>
  <c r="M1431" i="23"/>
  <c r="N1431" i="23"/>
  <c r="R1431" i="23"/>
  <c r="M1432" i="23"/>
  <c r="N1432" i="23"/>
  <c r="R1432" i="23"/>
  <c r="M1433" i="23"/>
  <c r="N1433" i="23"/>
  <c r="R1433" i="23"/>
  <c r="M1434" i="23"/>
  <c r="N1434" i="23"/>
  <c r="R1434" i="23"/>
  <c r="M1435" i="23"/>
  <c r="N1435" i="23"/>
  <c r="R1435" i="23"/>
  <c r="M1436" i="23"/>
  <c r="N1436" i="23"/>
  <c r="R1436" i="23"/>
  <c r="M1437" i="23"/>
  <c r="N1437" i="23"/>
  <c r="R1437" i="23"/>
  <c r="M1438" i="23"/>
  <c r="N1438" i="23"/>
  <c r="R1438" i="23"/>
  <c r="M1439" i="23"/>
  <c r="N1439" i="23"/>
  <c r="R1439" i="23"/>
  <c r="M1440" i="23"/>
  <c r="N1440" i="23"/>
  <c r="R1440" i="23"/>
  <c r="M1441" i="23"/>
  <c r="N1441" i="23"/>
  <c r="R1441" i="23"/>
  <c r="M1442" i="23"/>
  <c r="N1442" i="23"/>
  <c r="R1442" i="23"/>
  <c r="M1443" i="23"/>
  <c r="N1443" i="23"/>
  <c r="R1443" i="23"/>
  <c r="M1444" i="23"/>
  <c r="N1444" i="23"/>
  <c r="R1444" i="23"/>
  <c r="M1445" i="23"/>
  <c r="N1445" i="23"/>
  <c r="R1445" i="23"/>
  <c r="M1446" i="23"/>
  <c r="N1446" i="23"/>
  <c r="R1446" i="23"/>
  <c r="M1447" i="23"/>
  <c r="N1447" i="23"/>
  <c r="R1447" i="23"/>
  <c r="M1448" i="23"/>
  <c r="N1448" i="23"/>
  <c r="R1448" i="23"/>
  <c r="M1449" i="23"/>
  <c r="N1449" i="23"/>
  <c r="R1449" i="23"/>
  <c r="M1450" i="23"/>
  <c r="N1450" i="23"/>
  <c r="R1450" i="23"/>
  <c r="M1451" i="23"/>
  <c r="N1451" i="23"/>
  <c r="R1451" i="23"/>
  <c r="M1452" i="23"/>
  <c r="N1452" i="23"/>
  <c r="R1452" i="23"/>
  <c r="M1453" i="23"/>
  <c r="N1453" i="23"/>
  <c r="R1453" i="23"/>
  <c r="M1454" i="23"/>
  <c r="N1454" i="23"/>
  <c r="R1454" i="23"/>
  <c r="M1455" i="23"/>
  <c r="N1455" i="23"/>
  <c r="R1455" i="23"/>
  <c r="M1456" i="23"/>
  <c r="N1456" i="23"/>
  <c r="R1456" i="23"/>
  <c r="M1457" i="23"/>
  <c r="N1457" i="23"/>
  <c r="R1457" i="23"/>
  <c r="M1458" i="23"/>
  <c r="N1458" i="23"/>
  <c r="R1458" i="23"/>
  <c r="M1459" i="23"/>
  <c r="N1459" i="23"/>
  <c r="R1459" i="23"/>
  <c r="M1460" i="23"/>
  <c r="N1460" i="23"/>
  <c r="R1460" i="23"/>
  <c r="M1461" i="23"/>
  <c r="N1461" i="23"/>
  <c r="R1461" i="23"/>
  <c r="M1462" i="23"/>
  <c r="N1462" i="23"/>
  <c r="R1462" i="23"/>
  <c r="M1463" i="23"/>
  <c r="N1463" i="23"/>
  <c r="R1463" i="23"/>
  <c r="M1464" i="23"/>
  <c r="N1464" i="23"/>
  <c r="R1464" i="23"/>
  <c r="M1465" i="23"/>
  <c r="N1465" i="23"/>
  <c r="R1465" i="23"/>
  <c r="M1466" i="23"/>
  <c r="N1466" i="23"/>
  <c r="R1466" i="23"/>
  <c r="M1467" i="23"/>
  <c r="N1467" i="23"/>
  <c r="R1467" i="23"/>
  <c r="M1468" i="23"/>
  <c r="N1468" i="23"/>
  <c r="R1468" i="23"/>
  <c r="M1469" i="23"/>
  <c r="N1469" i="23"/>
  <c r="R1469" i="23"/>
  <c r="M1470" i="23"/>
  <c r="N1470" i="23"/>
  <c r="R1470" i="23"/>
  <c r="M1471" i="23"/>
  <c r="N1471" i="23"/>
  <c r="R1471" i="23"/>
  <c r="M1472" i="23"/>
  <c r="N1472" i="23"/>
  <c r="R1472" i="23"/>
  <c r="M1473" i="23"/>
  <c r="N1473" i="23"/>
  <c r="R1473" i="23"/>
  <c r="M1474" i="23"/>
  <c r="N1474" i="23"/>
  <c r="R1474" i="23"/>
  <c r="M1475" i="23"/>
  <c r="N1475" i="23"/>
  <c r="R1475" i="23"/>
  <c r="M1476" i="23"/>
  <c r="N1476" i="23"/>
  <c r="R1476" i="23"/>
  <c r="M1477" i="23"/>
  <c r="N1477" i="23"/>
  <c r="R1477" i="23"/>
  <c r="M1478" i="23"/>
  <c r="N1478" i="23"/>
  <c r="R1478" i="23"/>
  <c r="M1479" i="23"/>
  <c r="N1479" i="23"/>
  <c r="R1479" i="23"/>
  <c r="M1480" i="23"/>
  <c r="N1480" i="23"/>
  <c r="R1480" i="23"/>
  <c r="M1481" i="23"/>
  <c r="N1481" i="23"/>
  <c r="R1481" i="23"/>
  <c r="M1482" i="23"/>
  <c r="N1482" i="23"/>
  <c r="R1482" i="23"/>
  <c r="M1483" i="23"/>
  <c r="N1483" i="23"/>
  <c r="R1483" i="23"/>
  <c r="M1484" i="23"/>
  <c r="N1484" i="23"/>
  <c r="R1484" i="23"/>
  <c r="M1485" i="23"/>
  <c r="N1485" i="23"/>
  <c r="R1485" i="23"/>
  <c r="M1486" i="23"/>
  <c r="N1486" i="23"/>
  <c r="R1486" i="23"/>
  <c r="M1487" i="23"/>
  <c r="N1487" i="23"/>
  <c r="R1487" i="23"/>
  <c r="M1488" i="23"/>
  <c r="N1488" i="23"/>
  <c r="R1488" i="23"/>
  <c r="M1489" i="23"/>
  <c r="N1489" i="23"/>
  <c r="R1489" i="23"/>
  <c r="M1490" i="23"/>
  <c r="N1490" i="23"/>
  <c r="R1490" i="23"/>
  <c r="M1491" i="23"/>
  <c r="N1491" i="23"/>
  <c r="R1491" i="23"/>
  <c r="M1492" i="23"/>
  <c r="N1492" i="23"/>
  <c r="R1492" i="23"/>
  <c r="M1493" i="23"/>
  <c r="N1493" i="23"/>
  <c r="R1493" i="23"/>
  <c r="M1494" i="23"/>
  <c r="N1494" i="23"/>
  <c r="R1494" i="23"/>
  <c r="M1495" i="23"/>
  <c r="N1495" i="23"/>
  <c r="R1495" i="23"/>
  <c r="M1496" i="23"/>
  <c r="N1496" i="23"/>
  <c r="R1496" i="23"/>
  <c r="M1497" i="23"/>
  <c r="N1497" i="23"/>
  <c r="R1497" i="23"/>
  <c r="M1498" i="23"/>
  <c r="N1498" i="23"/>
  <c r="R1498" i="23"/>
  <c r="M1499" i="23"/>
  <c r="N1499" i="23"/>
  <c r="R1499" i="23"/>
  <c r="M1500" i="23"/>
  <c r="N1500" i="23"/>
  <c r="R1500" i="23"/>
  <c r="M1501" i="23"/>
  <c r="N1501" i="23"/>
  <c r="R1501" i="23"/>
  <c r="M1502" i="23"/>
  <c r="N1502" i="23"/>
  <c r="R1502" i="23"/>
  <c r="M1503" i="23"/>
  <c r="N1503" i="23"/>
  <c r="R1503" i="23"/>
  <c r="M1504" i="23"/>
  <c r="N1504" i="23"/>
  <c r="R1504" i="23"/>
  <c r="M1505" i="23"/>
  <c r="N1505" i="23"/>
  <c r="R1505" i="23"/>
  <c r="M1506" i="23"/>
  <c r="N1506" i="23"/>
  <c r="R1506" i="23"/>
  <c r="M1507" i="23"/>
  <c r="N1507" i="23"/>
  <c r="R1507" i="23"/>
  <c r="M1508" i="23"/>
  <c r="N1508" i="23"/>
  <c r="R1508" i="23"/>
  <c r="M1509" i="23"/>
  <c r="N1509" i="23"/>
  <c r="R1509" i="23"/>
  <c r="M1510" i="23"/>
  <c r="N1510" i="23"/>
  <c r="R1510" i="23"/>
  <c r="M1511" i="23"/>
  <c r="N1511" i="23"/>
  <c r="R1511" i="23"/>
  <c r="M1512" i="23"/>
  <c r="N1512" i="23"/>
  <c r="R1512" i="23"/>
  <c r="M1513" i="23"/>
  <c r="N1513" i="23"/>
  <c r="R1513" i="23"/>
  <c r="M1514" i="23"/>
  <c r="N1514" i="23"/>
  <c r="R1514" i="23"/>
  <c r="M1515" i="23"/>
  <c r="N1515" i="23"/>
  <c r="R1515" i="23"/>
  <c r="M1516" i="23"/>
  <c r="N1516" i="23"/>
  <c r="R1516" i="23"/>
  <c r="M1517" i="23"/>
  <c r="N1517" i="23"/>
  <c r="R1517" i="23"/>
  <c r="M1518" i="23"/>
  <c r="N1518" i="23"/>
  <c r="R1518" i="23"/>
  <c r="M1519" i="23"/>
  <c r="N1519" i="23"/>
  <c r="R1519" i="23"/>
  <c r="M1520" i="23"/>
  <c r="N1520" i="23"/>
  <c r="R1520" i="23"/>
  <c r="M1521" i="23"/>
  <c r="N1521" i="23"/>
  <c r="R1521" i="23"/>
  <c r="M1522" i="23"/>
  <c r="N1522" i="23"/>
  <c r="R1522" i="23"/>
  <c r="M1523" i="23"/>
  <c r="N1523" i="23"/>
  <c r="R1523" i="23"/>
  <c r="M1524" i="23"/>
  <c r="N1524" i="23"/>
  <c r="R1524" i="23"/>
  <c r="M1525" i="23"/>
  <c r="N1525" i="23"/>
  <c r="R1525" i="23"/>
  <c r="M1526" i="23"/>
  <c r="N1526" i="23"/>
  <c r="R1526" i="23"/>
  <c r="M1527" i="23"/>
  <c r="N1527" i="23"/>
  <c r="R1527" i="23"/>
  <c r="M1528" i="23"/>
  <c r="N1528" i="23"/>
  <c r="R1528" i="23"/>
  <c r="M1529" i="23"/>
  <c r="N1529" i="23"/>
  <c r="R1529" i="23"/>
  <c r="M1530" i="23"/>
  <c r="N1530" i="23"/>
  <c r="R1530" i="23"/>
  <c r="M1531" i="23"/>
  <c r="N1531" i="23"/>
  <c r="R1531" i="23"/>
  <c r="M1532" i="23"/>
  <c r="N1532" i="23"/>
  <c r="R1532" i="23"/>
  <c r="M1533" i="23"/>
  <c r="N1533" i="23"/>
  <c r="R1533" i="23"/>
  <c r="M1534" i="23"/>
  <c r="N1534" i="23"/>
  <c r="R1534" i="23"/>
  <c r="M1535" i="23"/>
  <c r="N1535" i="23"/>
  <c r="R1535" i="23"/>
  <c r="M1536" i="23"/>
  <c r="N1536" i="23"/>
  <c r="R1536" i="23"/>
  <c r="M1537" i="23"/>
  <c r="N1537" i="23"/>
  <c r="R1537" i="23"/>
  <c r="M1538" i="23"/>
  <c r="N1538" i="23"/>
  <c r="R1538" i="23"/>
  <c r="M1539" i="23"/>
  <c r="N1539" i="23"/>
  <c r="R1539" i="23"/>
  <c r="M1540" i="23"/>
  <c r="N1540" i="23"/>
  <c r="R1540" i="23"/>
  <c r="M1541" i="23"/>
  <c r="N1541" i="23"/>
  <c r="R1541" i="23"/>
  <c r="M1542" i="23"/>
  <c r="N1542" i="23"/>
  <c r="R1542" i="23"/>
  <c r="M1543" i="23"/>
  <c r="N1543" i="23"/>
  <c r="R1543" i="23"/>
  <c r="M1544" i="23"/>
  <c r="N1544" i="23"/>
  <c r="R1544" i="23"/>
  <c r="M1545" i="23"/>
  <c r="N1545" i="23"/>
  <c r="R1545" i="23"/>
  <c r="M1546" i="23"/>
  <c r="N1546" i="23"/>
  <c r="R1546" i="23"/>
  <c r="M1547" i="23"/>
  <c r="N1547" i="23"/>
  <c r="R1547" i="23"/>
  <c r="M1548" i="23"/>
  <c r="N1548" i="23"/>
  <c r="R1548" i="23"/>
  <c r="M1549" i="23"/>
  <c r="N1549" i="23"/>
  <c r="R1549" i="23"/>
  <c r="M1550" i="23"/>
  <c r="N1550" i="23"/>
  <c r="R1550" i="23"/>
  <c r="M1551" i="23"/>
  <c r="N1551" i="23"/>
  <c r="R1551" i="23"/>
  <c r="M1552" i="23"/>
  <c r="N1552" i="23"/>
  <c r="R1552" i="23"/>
  <c r="M1553" i="23"/>
  <c r="N1553" i="23"/>
  <c r="R1553" i="23"/>
  <c r="M1554" i="23"/>
  <c r="N1554" i="23"/>
  <c r="R1554" i="23"/>
  <c r="M1555" i="23"/>
  <c r="N1555" i="23"/>
  <c r="R1555" i="23"/>
  <c r="M1556" i="23"/>
  <c r="N1556" i="23"/>
  <c r="R1556" i="23"/>
  <c r="M1557" i="23"/>
  <c r="N1557" i="23"/>
  <c r="R1557" i="23"/>
  <c r="M1558" i="23"/>
  <c r="N1558" i="23"/>
  <c r="R1558" i="23"/>
  <c r="M1559" i="23"/>
  <c r="N1559" i="23"/>
  <c r="R1559" i="23"/>
  <c r="M1560" i="23"/>
  <c r="N1560" i="23"/>
  <c r="R1560" i="23"/>
  <c r="M1561" i="23"/>
  <c r="N1561" i="23"/>
  <c r="R1561" i="23"/>
  <c r="M1562" i="23"/>
  <c r="N1562" i="23"/>
  <c r="R1562" i="23"/>
  <c r="M1563" i="23"/>
  <c r="N1563" i="23"/>
  <c r="R1563" i="23"/>
  <c r="M1564" i="23"/>
  <c r="N1564" i="23"/>
  <c r="R1564" i="23"/>
  <c r="M1565" i="23"/>
  <c r="N1565" i="23"/>
  <c r="R1565" i="23"/>
  <c r="M1566" i="23"/>
  <c r="N1566" i="23"/>
  <c r="R1566" i="23"/>
  <c r="M1567" i="23"/>
  <c r="N1567" i="23"/>
  <c r="R1567" i="23"/>
  <c r="M1568" i="23"/>
  <c r="N1568" i="23"/>
  <c r="R1568" i="23"/>
  <c r="M1569" i="23"/>
  <c r="N1569" i="23"/>
  <c r="R1569" i="23"/>
  <c r="M1570" i="23"/>
  <c r="N1570" i="23"/>
  <c r="R1570" i="23"/>
  <c r="M1571" i="23"/>
  <c r="N1571" i="23"/>
  <c r="R1571" i="23"/>
  <c r="M1572" i="23"/>
  <c r="N1572" i="23"/>
  <c r="R1572" i="23"/>
  <c r="M1573" i="23"/>
  <c r="N1573" i="23"/>
  <c r="R1573" i="23"/>
  <c r="M1574" i="23"/>
  <c r="N1574" i="23"/>
  <c r="R1574" i="23"/>
  <c r="M1575" i="23"/>
  <c r="N1575" i="23"/>
  <c r="R1575" i="23"/>
  <c r="M1576" i="23"/>
  <c r="N1576" i="23"/>
  <c r="R1576" i="23"/>
  <c r="M1577" i="23"/>
  <c r="N1577" i="23"/>
  <c r="R1577" i="23"/>
  <c r="M1578" i="23"/>
  <c r="N1578" i="23"/>
  <c r="R1578" i="23"/>
  <c r="M1579" i="23"/>
  <c r="N1579" i="23"/>
  <c r="R1579" i="23"/>
  <c r="M1580" i="23"/>
  <c r="N1580" i="23"/>
  <c r="R1580" i="23"/>
  <c r="M1581" i="23"/>
  <c r="N1581" i="23"/>
  <c r="R1581" i="23"/>
  <c r="M1582" i="23"/>
  <c r="N1582" i="23"/>
  <c r="R1582" i="23"/>
  <c r="M1583" i="23"/>
  <c r="N1583" i="23"/>
  <c r="R1583" i="23"/>
  <c r="M1584" i="23"/>
  <c r="N1584" i="23"/>
  <c r="R1584" i="23"/>
  <c r="M1585" i="23"/>
  <c r="N1585" i="23"/>
  <c r="R1585" i="23"/>
  <c r="M1586" i="23"/>
  <c r="N1586" i="23"/>
  <c r="R1586" i="23"/>
  <c r="M1587" i="23"/>
  <c r="N1587" i="23"/>
  <c r="R1587" i="23"/>
  <c r="M1588" i="23"/>
  <c r="N1588" i="23"/>
  <c r="R1588" i="23"/>
  <c r="M1589" i="23"/>
  <c r="N1589" i="23"/>
  <c r="R1589" i="23"/>
  <c r="M1590" i="23"/>
  <c r="N1590" i="23"/>
  <c r="R1590" i="23"/>
  <c r="M1591" i="23"/>
  <c r="N1591" i="23"/>
  <c r="R1591" i="23"/>
  <c r="M1592" i="23"/>
  <c r="N1592" i="23"/>
  <c r="R1592" i="23"/>
  <c r="M1593" i="23"/>
  <c r="N1593" i="23"/>
  <c r="R1593" i="23"/>
  <c r="M1594" i="23"/>
  <c r="N1594" i="23"/>
  <c r="R1594" i="23"/>
  <c r="M1595" i="23"/>
  <c r="N1595" i="23"/>
  <c r="R1595" i="23"/>
  <c r="M1596" i="23"/>
  <c r="N1596" i="23"/>
  <c r="R1596" i="23"/>
  <c r="M1597" i="23"/>
  <c r="N1597" i="23"/>
  <c r="R1597" i="23"/>
  <c r="M1598" i="23"/>
  <c r="N1598" i="23"/>
  <c r="R1598" i="23"/>
  <c r="M1599" i="23"/>
  <c r="N1599" i="23"/>
  <c r="R1599" i="23"/>
  <c r="M1600" i="23"/>
  <c r="N1600" i="23"/>
  <c r="R1600" i="23"/>
  <c r="M1601" i="23"/>
  <c r="N1601" i="23"/>
  <c r="R1601" i="23"/>
  <c r="M1602" i="23"/>
  <c r="N1602" i="23"/>
  <c r="R1602" i="23"/>
  <c r="M1603" i="23"/>
  <c r="N1603" i="23"/>
  <c r="R1603" i="23"/>
  <c r="M1604" i="23"/>
  <c r="N1604" i="23"/>
  <c r="R1604" i="23"/>
  <c r="M1605" i="23"/>
  <c r="N1605" i="23"/>
  <c r="R1605" i="23"/>
  <c r="M1606" i="23"/>
  <c r="N1606" i="23"/>
  <c r="R1606" i="23"/>
  <c r="M1607" i="23"/>
  <c r="N1607" i="23"/>
  <c r="R1607" i="23"/>
  <c r="M1608" i="23"/>
  <c r="N1608" i="23"/>
  <c r="R1608" i="23"/>
  <c r="M1609" i="23"/>
  <c r="N1609" i="23"/>
  <c r="R1609" i="23"/>
  <c r="M1610" i="23"/>
  <c r="N1610" i="23"/>
  <c r="R1610" i="23"/>
  <c r="M1611" i="23"/>
  <c r="N1611" i="23"/>
  <c r="R1611" i="23"/>
  <c r="M1612" i="23"/>
  <c r="N1612" i="23"/>
  <c r="R1612" i="23"/>
  <c r="M1613" i="23"/>
  <c r="N1613" i="23"/>
  <c r="R1613" i="23"/>
  <c r="M1614" i="23"/>
  <c r="N1614" i="23"/>
  <c r="R1614" i="23"/>
  <c r="M1615" i="23"/>
  <c r="N1615" i="23"/>
  <c r="R1615" i="23"/>
  <c r="M1616" i="23"/>
  <c r="N1616" i="23"/>
  <c r="R1616" i="23"/>
  <c r="M1617" i="23"/>
  <c r="N1617" i="23"/>
  <c r="R1617" i="23"/>
  <c r="M1618" i="23"/>
  <c r="N1618" i="23"/>
  <c r="R1618" i="23"/>
  <c r="M1619" i="23"/>
  <c r="N1619" i="23"/>
  <c r="R1619" i="23"/>
  <c r="M1620" i="23"/>
  <c r="N1620" i="23"/>
  <c r="R1620" i="23"/>
  <c r="M1621" i="23"/>
  <c r="N1621" i="23"/>
  <c r="R1621" i="23"/>
  <c r="M1622" i="23"/>
  <c r="N1622" i="23"/>
  <c r="R1622" i="23"/>
  <c r="M1623" i="23"/>
  <c r="N1623" i="23"/>
  <c r="R1623" i="23"/>
  <c r="M1624" i="23"/>
  <c r="N1624" i="23"/>
  <c r="R1624" i="23"/>
  <c r="M1625" i="23"/>
  <c r="N1625" i="23"/>
  <c r="R1625" i="23"/>
  <c r="M1626" i="23"/>
  <c r="N1626" i="23"/>
  <c r="R1626" i="23"/>
  <c r="M1627" i="23"/>
  <c r="N1627" i="23"/>
  <c r="R1627" i="23"/>
  <c r="M1628" i="23"/>
  <c r="N1628" i="23"/>
  <c r="R1628" i="23"/>
  <c r="M1629" i="23"/>
  <c r="N1629" i="23"/>
  <c r="R1629" i="23"/>
  <c r="M1630" i="23"/>
  <c r="N1630" i="23"/>
  <c r="R1630" i="23"/>
  <c r="M1631" i="23"/>
  <c r="N1631" i="23"/>
  <c r="R1631" i="23"/>
  <c r="M1632" i="23"/>
  <c r="N1632" i="23"/>
  <c r="R1632" i="23"/>
  <c r="M1633" i="23"/>
  <c r="N1633" i="23"/>
  <c r="R1633" i="23"/>
  <c r="M1634" i="23"/>
  <c r="N1634" i="23"/>
  <c r="R1634" i="23"/>
  <c r="M1635" i="23"/>
  <c r="N1635" i="23"/>
  <c r="R1635" i="23"/>
  <c r="M1636" i="23"/>
  <c r="N1636" i="23"/>
  <c r="R1636" i="23"/>
  <c r="M1637" i="23"/>
  <c r="N1637" i="23"/>
  <c r="R1637" i="23"/>
  <c r="M1638" i="23"/>
  <c r="N1638" i="23"/>
  <c r="R1638" i="23"/>
  <c r="M1639" i="23"/>
  <c r="N1639" i="23"/>
  <c r="R1639" i="23"/>
  <c r="M1640" i="23"/>
  <c r="N1640" i="23"/>
  <c r="R1640" i="23"/>
  <c r="M1641" i="23"/>
  <c r="N1641" i="23"/>
  <c r="R1641" i="23"/>
  <c r="M1642" i="23"/>
  <c r="N1642" i="23"/>
  <c r="R1642" i="23"/>
  <c r="M1643" i="23"/>
  <c r="N1643" i="23"/>
  <c r="R1643" i="23"/>
  <c r="M1644" i="23"/>
  <c r="N1644" i="23"/>
  <c r="R1644" i="23"/>
  <c r="M1645" i="23"/>
  <c r="N1645" i="23"/>
  <c r="R1645" i="23"/>
  <c r="M1646" i="23"/>
  <c r="N1646" i="23"/>
  <c r="R1646" i="23"/>
  <c r="M1647" i="23"/>
  <c r="N1647" i="23"/>
  <c r="R1647" i="23"/>
  <c r="M1648" i="23"/>
  <c r="N1648" i="23"/>
  <c r="R1648" i="23"/>
  <c r="M1649" i="23"/>
  <c r="N1649" i="23"/>
  <c r="R1649" i="23"/>
  <c r="M1650" i="23"/>
  <c r="N1650" i="23"/>
  <c r="R1650" i="23"/>
  <c r="M1651" i="23"/>
  <c r="N1651" i="23"/>
  <c r="R1651" i="23"/>
  <c r="M1652" i="23"/>
  <c r="N1652" i="23"/>
  <c r="R1652" i="23"/>
  <c r="M1653" i="23"/>
  <c r="N1653" i="23"/>
  <c r="R1653" i="23"/>
  <c r="M1654" i="23"/>
  <c r="N1654" i="23"/>
  <c r="R1654" i="23"/>
  <c r="M1655" i="23"/>
  <c r="N1655" i="23"/>
  <c r="R1655" i="23"/>
  <c r="M1656" i="23"/>
  <c r="N1656" i="23"/>
  <c r="R1656" i="23"/>
  <c r="M1657" i="23"/>
  <c r="N1657" i="23"/>
  <c r="R1657" i="23"/>
  <c r="M1658" i="23"/>
  <c r="N1658" i="23"/>
  <c r="R1658" i="23"/>
  <c r="M1659" i="23"/>
  <c r="N1659" i="23"/>
  <c r="R1659" i="23"/>
  <c r="M1660" i="23"/>
  <c r="N1660" i="23"/>
  <c r="R1660" i="23"/>
  <c r="M1661" i="23"/>
  <c r="N1661" i="23"/>
  <c r="R1661" i="23"/>
  <c r="M1662" i="23"/>
  <c r="N1662" i="23"/>
  <c r="R1662" i="23"/>
  <c r="M1663" i="23"/>
  <c r="N1663" i="23"/>
  <c r="R1663" i="23"/>
  <c r="M1664" i="23"/>
  <c r="N1664" i="23"/>
  <c r="R1664" i="23"/>
  <c r="M1665" i="23"/>
  <c r="N1665" i="23"/>
  <c r="R1665" i="23"/>
  <c r="M1666" i="23"/>
  <c r="N1666" i="23"/>
  <c r="R1666" i="23"/>
  <c r="M1667" i="23"/>
  <c r="N1667" i="23"/>
  <c r="R1667" i="23"/>
  <c r="M1668" i="23"/>
  <c r="N1668" i="23"/>
  <c r="R1668" i="23"/>
  <c r="M1669" i="23"/>
  <c r="N1669" i="23"/>
  <c r="R1669" i="23"/>
  <c r="M1670" i="23"/>
  <c r="N1670" i="23"/>
  <c r="R1670" i="23"/>
  <c r="M1671" i="23"/>
  <c r="N1671" i="23"/>
  <c r="R1671" i="23"/>
  <c r="M1672" i="23"/>
  <c r="N1672" i="23"/>
  <c r="R1672" i="23"/>
  <c r="M1673" i="23"/>
  <c r="N1673" i="23"/>
  <c r="R1673" i="23"/>
  <c r="M1674" i="23"/>
  <c r="N1674" i="23"/>
  <c r="R1674" i="23"/>
  <c r="M1675" i="23"/>
  <c r="N1675" i="23"/>
  <c r="R1675" i="23"/>
  <c r="M1676" i="23"/>
  <c r="N1676" i="23"/>
  <c r="R1676" i="23"/>
  <c r="M1677" i="23"/>
  <c r="N1677" i="23"/>
  <c r="R1677" i="23"/>
  <c r="M1678" i="23"/>
  <c r="N1678" i="23"/>
  <c r="R1678" i="23"/>
  <c r="M1679" i="23"/>
  <c r="N1679" i="23"/>
  <c r="R1679" i="23"/>
  <c r="M1680" i="23"/>
  <c r="N1680" i="23"/>
  <c r="R1680" i="23"/>
  <c r="M1681" i="23"/>
  <c r="N1681" i="23"/>
  <c r="R1681" i="23"/>
  <c r="M1682" i="23"/>
  <c r="N1682" i="23"/>
  <c r="R1682" i="23"/>
  <c r="M1683" i="23"/>
  <c r="N1683" i="23"/>
  <c r="R1683" i="23"/>
  <c r="M1684" i="23"/>
  <c r="N1684" i="23"/>
  <c r="R1684" i="23"/>
  <c r="M1685" i="23"/>
  <c r="N1685" i="23"/>
  <c r="R1685" i="23"/>
  <c r="M1686" i="23"/>
  <c r="N1686" i="23"/>
  <c r="R1686" i="23"/>
  <c r="M1687" i="23"/>
  <c r="N1687" i="23"/>
  <c r="R1687" i="23"/>
  <c r="M1688" i="23"/>
  <c r="N1688" i="23"/>
  <c r="R1688" i="23"/>
  <c r="M1689" i="23"/>
  <c r="N1689" i="23"/>
  <c r="R1689" i="23"/>
  <c r="M1690" i="23"/>
  <c r="N1690" i="23"/>
  <c r="R1690" i="23"/>
  <c r="M1691" i="23"/>
  <c r="N1691" i="23"/>
  <c r="R1691" i="23"/>
  <c r="M1692" i="23"/>
  <c r="N1692" i="23"/>
  <c r="R1692" i="23"/>
  <c r="M1693" i="23"/>
  <c r="N1693" i="23"/>
  <c r="R1693" i="23"/>
  <c r="M1694" i="23"/>
  <c r="N1694" i="23"/>
  <c r="R1694" i="23"/>
  <c r="M1695" i="23"/>
  <c r="N1695" i="23"/>
  <c r="R1695" i="23"/>
  <c r="M1696" i="23"/>
  <c r="N1696" i="23"/>
  <c r="R1696" i="23"/>
  <c r="M1697" i="23"/>
  <c r="N1697" i="23"/>
  <c r="R1697" i="23"/>
  <c r="M1698" i="23"/>
  <c r="N1698" i="23"/>
  <c r="R1698" i="23"/>
  <c r="M1699" i="23"/>
  <c r="N1699" i="23"/>
  <c r="R1699" i="23"/>
  <c r="M1700" i="23"/>
  <c r="N1700" i="23"/>
  <c r="R1700" i="23"/>
  <c r="M1701" i="23"/>
  <c r="N1701" i="23"/>
  <c r="R1701" i="23"/>
  <c r="M1702" i="23"/>
  <c r="N1702" i="23"/>
  <c r="R1702" i="23"/>
  <c r="M1703" i="23"/>
  <c r="N1703" i="23"/>
  <c r="R1703" i="23"/>
  <c r="M1704" i="23"/>
  <c r="N1704" i="23"/>
  <c r="R1704" i="23"/>
  <c r="M1705" i="23"/>
  <c r="N1705" i="23"/>
  <c r="R1705" i="23"/>
  <c r="M1706" i="23"/>
  <c r="N1706" i="23"/>
  <c r="R1706" i="23"/>
  <c r="M1707" i="23"/>
  <c r="N1707" i="23"/>
  <c r="R1707" i="23"/>
  <c r="M1708" i="23"/>
  <c r="N1708" i="23"/>
  <c r="R1708" i="23"/>
  <c r="M1709" i="23"/>
  <c r="N1709" i="23"/>
  <c r="R1709" i="23"/>
  <c r="M1710" i="23"/>
  <c r="N1710" i="23"/>
  <c r="R1710" i="23"/>
  <c r="M1711" i="23"/>
  <c r="N1711" i="23"/>
  <c r="R1711" i="23"/>
  <c r="M1712" i="23"/>
  <c r="N1712" i="23"/>
  <c r="R1712" i="23"/>
  <c r="M1713" i="23"/>
  <c r="N1713" i="23"/>
  <c r="R1713" i="23"/>
  <c r="M1714" i="23"/>
  <c r="N1714" i="23"/>
  <c r="R1714" i="23"/>
  <c r="M1715" i="23"/>
  <c r="N1715" i="23"/>
  <c r="R1715" i="23"/>
  <c r="M1716" i="23"/>
  <c r="N1716" i="23"/>
  <c r="R1716" i="23"/>
  <c r="M1717" i="23"/>
  <c r="N1717" i="23"/>
  <c r="R1717" i="23"/>
  <c r="M1718" i="23"/>
  <c r="N1718" i="23"/>
  <c r="R1718" i="23"/>
  <c r="M1719" i="23"/>
  <c r="N1719" i="23"/>
  <c r="R1719" i="23"/>
  <c r="M1720" i="23"/>
  <c r="N1720" i="23"/>
  <c r="R1720" i="23"/>
  <c r="M1721" i="23"/>
  <c r="N1721" i="23"/>
  <c r="R1721" i="23"/>
  <c r="M1722" i="23"/>
  <c r="N1722" i="23"/>
  <c r="R1722" i="23"/>
  <c r="M1723" i="23"/>
  <c r="N1723" i="23"/>
  <c r="R1723" i="23"/>
  <c r="M1724" i="23"/>
  <c r="N1724" i="23"/>
  <c r="R1724" i="23"/>
  <c r="M1725" i="23"/>
  <c r="N1725" i="23"/>
  <c r="R1725" i="23"/>
  <c r="M1726" i="23"/>
  <c r="N1726" i="23"/>
  <c r="R1726" i="23"/>
  <c r="M1727" i="23"/>
  <c r="N1727" i="23"/>
  <c r="R1727" i="23"/>
  <c r="M1728" i="23"/>
  <c r="N1728" i="23"/>
  <c r="R1728" i="23"/>
  <c r="M1729" i="23"/>
  <c r="N1729" i="23"/>
  <c r="R1729" i="23"/>
  <c r="M1730" i="23"/>
  <c r="N1730" i="23"/>
  <c r="R1730" i="23"/>
  <c r="M1731" i="23"/>
  <c r="N1731" i="23"/>
  <c r="R1731" i="23"/>
  <c r="M1732" i="23"/>
  <c r="N1732" i="23"/>
  <c r="R1732" i="23"/>
  <c r="M1733" i="23"/>
  <c r="N1733" i="23"/>
  <c r="R1733" i="23"/>
  <c r="M1734" i="23"/>
  <c r="N1734" i="23"/>
  <c r="R1734" i="23"/>
  <c r="M1735" i="23"/>
  <c r="N1735" i="23"/>
  <c r="R1735" i="23"/>
  <c r="M1736" i="23"/>
  <c r="N1736" i="23"/>
  <c r="R1736" i="23"/>
  <c r="M1737" i="23"/>
  <c r="N1737" i="23"/>
  <c r="R1737" i="23"/>
  <c r="M1738" i="23"/>
  <c r="N1738" i="23"/>
  <c r="R1738" i="23"/>
  <c r="M1739" i="23"/>
  <c r="N1739" i="23"/>
  <c r="R1739" i="23"/>
  <c r="M1740" i="23"/>
  <c r="N1740" i="23"/>
  <c r="R1740" i="23"/>
  <c r="M1741" i="23"/>
  <c r="N1741" i="23"/>
  <c r="R1741" i="23"/>
  <c r="M1742" i="23"/>
  <c r="N1742" i="23"/>
  <c r="R1742" i="23"/>
  <c r="M1743" i="23"/>
  <c r="N1743" i="23"/>
  <c r="R1743" i="23"/>
  <c r="M1744" i="23"/>
  <c r="N1744" i="23"/>
  <c r="R1744" i="23"/>
  <c r="M1745" i="23"/>
  <c r="N1745" i="23"/>
  <c r="R1745" i="23"/>
  <c r="M1746" i="23"/>
  <c r="N1746" i="23"/>
  <c r="R1746" i="23"/>
  <c r="M1747" i="23"/>
  <c r="N1747" i="23"/>
  <c r="R1747" i="23"/>
  <c r="M1748" i="23"/>
  <c r="N1748" i="23"/>
  <c r="R1748" i="23"/>
  <c r="M1749" i="23"/>
  <c r="N1749" i="23"/>
  <c r="R1749" i="23"/>
  <c r="M1750" i="23"/>
  <c r="N1750" i="23"/>
  <c r="R1750" i="23"/>
  <c r="M1751" i="23"/>
  <c r="N1751" i="23"/>
  <c r="R1751" i="23"/>
  <c r="M1752" i="23"/>
  <c r="N1752" i="23"/>
  <c r="R1752" i="23"/>
  <c r="M1753" i="23"/>
  <c r="N1753" i="23"/>
  <c r="R1753" i="23"/>
  <c r="M1754" i="23"/>
  <c r="N1754" i="23"/>
  <c r="R1754" i="23"/>
  <c r="M1755" i="23"/>
  <c r="N1755" i="23"/>
  <c r="R1755" i="23"/>
  <c r="M1756" i="23"/>
  <c r="N1756" i="23"/>
  <c r="R1756" i="23"/>
  <c r="M1757" i="23"/>
  <c r="N1757" i="23"/>
  <c r="R1757" i="23"/>
  <c r="M1758" i="23"/>
  <c r="N1758" i="23"/>
  <c r="R1758" i="23"/>
  <c r="M1759" i="23"/>
  <c r="N1759" i="23"/>
  <c r="R1759" i="23"/>
  <c r="M1760" i="23"/>
  <c r="N1760" i="23"/>
  <c r="R1760" i="23"/>
  <c r="M1761" i="23"/>
  <c r="N1761" i="23"/>
  <c r="R1761" i="23"/>
  <c r="M1762" i="23"/>
  <c r="N1762" i="23"/>
  <c r="R1762" i="23"/>
  <c r="M1763" i="23"/>
  <c r="N1763" i="23"/>
  <c r="R1763" i="23"/>
  <c r="M1764" i="23"/>
  <c r="N1764" i="23"/>
  <c r="R1764" i="23"/>
  <c r="M1765" i="23"/>
  <c r="N1765" i="23"/>
  <c r="R1765" i="23"/>
  <c r="M1766" i="23"/>
  <c r="N1766" i="23"/>
  <c r="R1766" i="23"/>
  <c r="M1767" i="23"/>
  <c r="N1767" i="23"/>
  <c r="R1767" i="23"/>
  <c r="M1768" i="23"/>
  <c r="N1768" i="23"/>
  <c r="R1768" i="23"/>
  <c r="M1769" i="23"/>
  <c r="N1769" i="23"/>
  <c r="R1769" i="23"/>
  <c r="M1770" i="23"/>
  <c r="N1770" i="23"/>
  <c r="R1770" i="23"/>
  <c r="M1771" i="23"/>
  <c r="N1771" i="23"/>
  <c r="R1771" i="23"/>
  <c r="M1772" i="23"/>
  <c r="N1772" i="23"/>
  <c r="R1772" i="23"/>
  <c r="M1773" i="23"/>
  <c r="N1773" i="23"/>
  <c r="R1773" i="23"/>
  <c r="M1774" i="23"/>
  <c r="N1774" i="23"/>
  <c r="R1774" i="23"/>
  <c r="M1775" i="23"/>
  <c r="N1775" i="23"/>
  <c r="R1775" i="23"/>
  <c r="M1776" i="23"/>
  <c r="N1776" i="23"/>
  <c r="R1776" i="23"/>
  <c r="M1777" i="23"/>
  <c r="N1777" i="23"/>
  <c r="R1777" i="23"/>
  <c r="M1778" i="23"/>
  <c r="N1778" i="23"/>
  <c r="R1778" i="23"/>
  <c r="M1779" i="23"/>
  <c r="N1779" i="23"/>
  <c r="R1779" i="23"/>
  <c r="M1780" i="23"/>
  <c r="N1780" i="23"/>
  <c r="R1780" i="23"/>
  <c r="M1781" i="23"/>
  <c r="N1781" i="23"/>
  <c r="R1781" i="23"/>
  <c r="M1782" i="23"/>
  <c r="N1782" i="23"/>
  <c r="R1782" i="23"/>
  <c r="M1783" i="23"/>
  <c r="N1783" i="23"/>
  <c r="R1783" i="23"/>
  <c r="M1784" i="23"/>
  <c r="N1784" i="23"/>
  <c r="R1784" i="23"/>
  <c r="M1785" i="23"/>
  <c r="N1785" i="23"/>
  <c r="R1785" i="23"/>
  <c r="M1786" i="23"/>
  <c r="N1786" i="23"/>
  <c r="R1786" i="23"/>
  <c r="M1787" i="23"/>
  <c r="N1787" i="23"/>
  <c r="R1787" i="23"/>
  <c r="M1788" i="23"/>
  <c r="N1788" i="23"/>
  <c r="R1788" i="23"/>
  <c r="M1789" i="23"/>
  <c r="N1789" i="23"/>
  <c r="R1789" i="23"/>
  <c r="M1790" i="23"/>
  <c r="N1790" i="23"/>
  <c r="R1790" i="23"/>
  <c r="M1791" i="23"/>
  <c r="N1791" i="23"/>
  <c r="R1791" i="23"/>
  <c r="M1792" i="23"/>
  <c r="N1792" i="23"/>
  <c r="R1792" i="23"/>
  <c r="M1793" i="23"/>
  <c r="N1793" i="23"/>
  <c r="R1793" i="23"/>
  <c r="M1794" i="23"/>
  <c r="N1794" i="23"/>
  <c r="R1794" i="23"/>
  <c r="M1795" i="23"/>
  <c r="N1795" i="23"/>
  <c r="R1795" i="23"/>
  <c r="M1796" i="23"/>
  <c r="N1796" i="23"/>
  <c r="R1796" i="23"/>
  <c r="M1797" i="23"/>
  <c r="N1797" i="23"/>
  <c r="R1797" i="23"/>
  <c r="M1798" i="23"/>
  <c r="N1798" i="23"/>
  <c r="R1798" i="23"/>
  <c r="M1799" i="23"/>
  <c r="N1799" i="23"/>
  <c r="R1799" i="23"/>
  <c r="M1800" i="23"/>
  <c r="N1800" i="23"/>
  <c r="R1800" i="23"/>
  <c r="M1801" i="23"/>
  <c r="N1801" i="23"/>
  <c r="R1801" i="23"/>
  <c r="M1802" i="23"/>
  <c r="N1802" i="23"/>
  <c r="R1802" i="23"/>
  <c r="M1803" i="23"/>
  <c r="N1803" i="23"/>
  <c r="R1803" i="23"/>
  <c r="M1804" i="23"/>
  <c r="N1804" i="23"/>
  <c r="R1804" i="23"/>
  <c r="M1805" i="23"/>
  <c r="N1805" i="23"/>
  <c r="R1805" i="23"/>
  <c r="M1806" i="23"/>
  <c r="N1806" i="23"/>
  <c r="R1806" i="23"/>
  <c r="M1807" i="23"/>
  <c r="N1807" i="23"/>
  <c r="R1807" i="23"/>
  <c r="M1808" i="23"/>
  <c r="N1808" i="23"/>
  <c r="R1808" i="23"/>
  <c r="M1809" i="23"/>
  <c r="N1809" i="23"/>
  <c r="R1809" i="23"/>
  <c r="M1810" i="23"/>
  <c r="N1810" i="23"/>
  <c r="R1810" i="23"/>
  <c r="M1811" i="23"/>
  <c r="N1811" i="23"/>
  <c r="R1811" i="23"/>
  <c r="M1812" i="23"/>
  <c r="N1812" i="23"/>
  <c r="R1812" i="23"/>
  <c r="M1813" i="23"/>
  <c r="N1813" i="23"/>
  <c r="R1813" i="23"/>
  <c r="M1814" i="23"/>
  <c r="N1814" i="23"/>
  <c r="R1814" i="23"/>
  <c r="M1815" i="23"/>
  <c r="N1815" i="23"/>
  <c r="R1815" i="23"/>
  <c r="M1816" i="23"/>
  <c r="N1816" i="23"/>
  <c r="R1816" i="23"/>
  <c r="M1817" i="23"/>
  <c r="N1817" i="23"/>
  <c r="R1817" i="23"/>
  <c r="M1818" i="23"/>
  <c r="N1818" i="23"/>
  <c r="R1818" i="23"/>
  <c r="M1819" i="23"/>
  <c r="N1819" i="23"/>
  <c r="R1819" i="23"/>
  <c r="M1820" i="23"/>
  <c r="N1820" i="23"/>
  <c r="R1820" i="23"/>
  <c r="M1821" i="23"/>
  <c r="N1821" i="23"/>
  <c r="R1821" i="23"/>
  <c r="M1822" i="23"/>
  <c r="N1822" i="23"/>
  <c r="R1822" i="23"/>
  <c r="M1823" i="23"/>
  <c r="N1823" i="23"/>
  <c r="R1823" i="23"/>
  <c r="M1824" i="23"/>
  <c r="N1824" i="23"/>
  <c r="R1824" i="23"/>
  <c r="M1825" i="23"/>
  <c r="N1825" i="23"/>
  <c r="R1825" i="23"/>
  <c r="M1826" i="23"/>
  <c r="N1826" i="23"/>
  <c r="R1826" i="23"/>
  <c r="M1827" i="23"/>
  <c r="N1827" i="23"/>
  <c r="R1827" i="23"/>
  <c r="M1828" i="23"/>
  <c r="N1828" i="23"/>
  <c r="R1828" i="23"/>
  <c r="M1829" i="23"/>
  <c r="N1829" i="23"/>
  <c r="R1829" i="23"/>
  <c r="M1830" i="23"/>
  <c r="N1830" i="23"/>
  <c r="R1830" i="23"/>
  <c r="M1831" i="23"/>
  <c r="N1831" i="23"/>
  <c r="R1831" i="23"/>
  <c r="M1832" i="23"/>
  <c r="N1832" i="23"/>
  <c r="R1832" i="23"/>
  <c r="M1833" i="23"/>
  <c r="N1833" i="23"/>
  <c r="R1833" i="23"/>
  <c r="M1834" i="23"/>
  <c r="N1834" i="23"/>
  <c r="R1834" i="23"/>
  <c r="M1835" i="23"/>
  <c r="N1835" i="23"/>
  <c r="R1835" i="23"/>
  <c r="M1836" i="23"/>
  <c r="N1836" i="23"/>
  <c r="R1836" i="23"/>
  <c r="M1837" i="23"/>
  <c r="N1837" i="23"/>
  <c r="R1837" i="23"/>
  <c r="M1838" i="23"/>
  <c r="N1838" i="23"/>
  <c r="R1838" i="23"/>
  <c r="M1839" i="23"/>
  <c r="N1839" i="23"/>
  <c r="R1839" i="23"/>
  <c r="M1840" i="23"/>
  <c r="N1840" i="23"/>
  <c r="R1840" i="23"/>
  <c r="M1841" i="23"/>
  <c r="N1841" i="23"/>
  <c r="R1841" i="23"/>
  <c r="M1842" i="23"/>
  <c r="N1842" i="23"/>
  <c r="R1842" i="23"/>
  <c r="M1843" i="23"/>
  <c r="N1843" i="23"/>
  <c r="R1843" i="23"/>
  <c r="M1844" i="23"/>
  <c r="N1844" i="23"/>
  <c r="R1844" i="23"/>
  <c r="M1845" i="23"/>
  <c r="N1845" i="23"/>
  <c r="R1845" i="23"/>
  <c r="M1846" i="23"/>
  <c r="N1846" i="23"/>
  <c r="R1846" i="23"/>
  <c r="M1847" i="23"/>
  <c r="N1847" i="23"/>
  <c r="R1847" i="23"/>
  <c r="M1848" i="23"/>
  <c r="N1848" i="23"/>
  <c r="R1848" i="23"/>
  <c r="M1849" i="23"/>
  <c r="N1849" i="23"/>
  <c r="R1849" i="23"/>
  <c r="M1850" i="23"/>
  <c r="N1850" i="23"/>
  <c r="R1850" i="23"/>
  <c r="M1851" i="23"/>
  <c r="N1851" i="23"/>
  <c r="R1851" i="23"/>
  <c r="M1852" i="23"/>
  <c r="N1852" i="23"/>
  <c r="R1852" i="23"/>
  <c r="M1853" i="23"/>
  <c r="N1853" i="23"/>
  <c r="R1853" i="23"/>
  <c r="M1854" i="23"/>
  <c r="N1854" i="23"/>
  <c r="R1854" i="23"/>
  <c r="M1855" i="23"/>
  <c r="N1855" i="23"/>
  <c r="R1855" i="23"/>
  <c r="M1856" i="23"/>
  <c r="N1856" i="23"/>
  <c r="R1856" i="23"/>
  <c r="M1857" i="23"/>
  <c r="N1857" i="23"/>
  <c r="R1857" i="23"/>
  <c r="M1858" i="23"/>
  <c r="N1858" i="23"/>
  <c r="R1858" i="23"/>
  <c r="M1859" i="23"/>
  <c r="N1859" i="23"/>
  <c r="R1859" i="23"/>
  <c r="M1860" i="23"/>
  <c r="N1860" i="23"/>
  <c r="R1860" i="23"/>
  <c r="M1861" i="23"/>
  <c r="N1861" i="23"/>
  <c r="R1861" i="23"/>
  <c r="M1862" i="23"/>
  <c r="N1862" i="23"/>
  <c r="R1862" i="23"/>
  <c r="M1863" i="23"/>
  <c r="N1863" i="23"/>
  <c r="R1863" i="23"/>
  <c r="M1864" i="23"/>
  <c r="N1864" i="23"/>
  <c r="R1864" i="23"/>
  <c r="M1865" i="23"/>
  <c r="N1865" i="23"/>
  <c r="R1865" i="23"/>
  <c r="M1866" i="23"/>
  <c r="N1866" i="23"/>
  <c r="R1866" i="23"/>
  <c r="M1867" i="23"/>
  <c r="N1867" i="23"/>
  <c r="R1867" i="23"/>
  <c r="M1868" i="23"/>
  <c r="N1868" i="23"/>
  <c r="R1868" i="23"/>
  <c r="M1869" i="23"/>
  <c r="N1869" i="23"/>
  <c r="R1869" i="23"/>
  <c r="M1870" i="23"/>
  <c r="N1870" i="23"/>
  <c r="R1870" i="23"/>
  <c r="M1871" i="23"/>
  <c r="N1871" i="23"/>
  <c r="R1871" i="23"/>
  <c r="M1872" i="23"/>
  <c r="N1872" i="23"/>
  <c r="R1872" i="23"/>
  <c r="M1873" i="23"/>
  <c r="N1873" i="23"/>
  <c r="R1873" i="23"/>
  <c r="M1874" i="23"/>
  <c r="N1874" i="23"/>
  <c r="R1874" i="23"/>
  <c r="M1875" i="23"/>
  <c r="N1875" i="23"/>
  <c r="R1875" i="23"/>
  <c r="M1876" i="23"/>
  <c r="N1876" i="23"/>
  <c r="R1876" i="23"/>
  <c r="M1877" i="23"/>
  <c r="N1877" i="23"/>
  <c r="R1877" i="23"/>
  <c r="M1878" i="23"/>
  <c r="N1878" i="23"/>
  <c r="R1878" i="23"/>
  <c r="M1879" i="23"/>
  <c r="N1879" i="23"/>
  <c r="R1879" i="23"/>
  <c r="M1880" i="23"/>
  <c r="N1880" i="23"/>
  <c r="R1880" i="23"/>
  <c r="M1881" i="23"/>
  <c r="N1881" i="23"/>
  <c r="R1881" i="23"/>
  <c r="M1882" i="23"/>
  <c r="N1882" i="23"/>
  <c r="R1882" i="23"/>
  <c r="M1883" i="23"/>
  <c r="N1883" i="23"/>
  <c r="R1883" i="23"/>
  <c r="M1884" i="23"/>
  <c r="N1884" i="23"/>
  <c r="R1884" i="23"/>
  <c r="M1885" i="23"/>
  <c r="N1885" i="23"/>
  <c r="R1885" i="23"/>
  <c r="M1886" i="23"/>
  <c r="N1886" i="23"/>
  <c r="R1886" i="23"/>
  <c r="M1887" i="23"/>
  <c r="N1887" i="23"/>
  <c r="R1887" i="23"/>
  <c r="M1888" i="23"/>
  <c r="N1888" i="23"/>
  <c r="R1888" i="23"/>
  <c r="M1889" i="23"/>
  <c r="N1889" i="23"/>
  <c r="R1889" i="23"/>
  <c r="M1890" i="23"/>
  <c r="N1890" i="23"/>
  <c r="R1890" i="23"/>
  <c r="M1891" i="23"/>
  <c r="N1891" i="23"/>
  <c r="R1891" i="23"/>
  <c r="M1892" i="23"/>
  <c r="N1892" i="23"/>
  <c r="R1892" i="23"/>
  <c r="M1893" i="23"/>
  <c r="N1893" i="23"/>
  <c r="R1893" i="23"/>
  <c r="M1894" i="23"/>
  <c r="N1894" i="23"/>
  <c r="R1894" i="23"/>
  <c r="M1895" i="23"/>
  <c r="N1895" i="23"/>
  <c r="R1895" i="23"/>
  <c r="M1896" i="23"/>
  <c r="N1896" i="23"/>
  <c r="R1896" i="23"/>
  <c r="M1897" i="23"/>
  <c r="N1897" i="23"/>
  <c r="R1897" i="23"/>
  <c r="M1898" i="23"/>
  <c r="N1898" i="23"/>
  <c r="R1898" i="23"/>
  <c r="M1899" i="23"/>
  <c r="N1899" i="23"/>
  <c r="R1899" i="23"/>
  <c r="M1900" i="23"/>
  <c r="N1900" i="23"/>
  <c r="R1900" i="23"/>
  <c r="M1901" i="23"/>
  <c r="N1901" i="23"/>
  <c r="R1901" i="23"/>
  <c r="M1902" i="23"/>
  <c r="N1902" i="23"/>
  <c r="R1902" i="23"/>
  <c r="M1903" i="23"/>
  <c r="N1903" i="23"/>
  <c r="R1903" i="23"/>
  <c r="M1904" i="23"/>
  <c r="N1904" i="23"/>
  <c r="R1904" i="23"/>
  <c r="M1905" i="23"/>
  <c r="N1905" i="23"/>
  <c r="R1905" i="23"/>
  <c r="M1906" i="23"/>
  <c r="N1906" i="23"/>
  <c r="R1906" i="23"/>
  <c r="M1907" i="23"/>
  <c r="N1907" i="23"/>
  <c r="R1907" i="23"/>
  <c r="M1908" i="23"/>
  <c r="N1908" i="23"/>
  <c r="R1908" i="23"/>
  <c r="M1909" i="23"/>
  <c r="N1909" i="23"/>
  <c r="R1909" i="23"/>
  <c r="M1910" i="23"/>
  <c r="N1910" i="23"/>
  <c r="R1910" i="23"/>
  <c r="M1911" i="23"/>
  <c r="N1911" i="23"/>
  <c r="R1911" i="23"/>
  <c r="M1912" i="23"/>
  <c r="N1912" i="23"/>
  <c r="R1912" i="23"/>
  <c r="M1913" i="23"/>
  <c r="N1913" i="23"/>
  <c r="R1913" i="23"/>
  <c r="M1914" i="23"/>
  <c r="N1914" i="23"/>
  <c r="R1914" i="23"/>
  <c r="M1915" i="23"/>
  <c r="N1915" i="23"/>
  <c r="R1915" i="23"/>
  <c r="M1916" i="23"/>
  <c r="N1916" i="23"/>
  <c r="R1916" i="23"/>
  <c r="M1917" i="23"/>
  <c r="N1917" i="23"/>
  <c r="R1917" i="23"/>
  <c r="M1918" i="23"/>
  <c r="N1918" i="23"/>
  <c r="R1918" i="23"/>
  <c r="M1919" i="23"/>
  <c r="N1919" i="23"/>
  <c r="R1919" i="23"/>
  <c r="M1920" i="23"/>
  <c r="N1920" i="23"/>
  <c r="R1920" i="23"/>
  <c r="M1921" i="23"/>
  <c r="N1921" i="23"/>
  <c r="R1921" i="23"/>
  <c r="M1922" i="23"/>
  <c r="N1922" i="23"/>
  <c r="R1922" i="23"/>
  <c r="M1923" i="23"/>
  <c r="N1923" i="23"/>
  <c r="R1923" i="23"/>
  <c r="M1924" i="23"/>
  <c r="N1924" i="23"/>
  <c r="R1924" i="23"/>
  <c r="M1925" i="23"/>
  <c r="N1925" i="23"/>
  <c r="R1925" i="23"/>
  <c r="M1926" i="23"/>
  <c r="N1926" i="23"/>
  <c r="R1926" i="23"/>
  <c r="M1927" i="23"/>
  <c r="N1927" i="23"/>
  <c r="R1927" i="23"/>
  <c r="M1928" i="23"/>
  <c r="N1928" i="23"/>
  <c r="R1928" i="23"/>
  <c r="M1929" i="23"/>
  <c r="N1929" i="23"/>
  <c r="R1929" i="23"/>
  <c r="M1930" i="23"/>
  <c r="N1930" i="23"/>
  <c r="R1930" i="23"/>
  <c r="M1931" i="23"/>
  <c r="N1931" i="23"/>
  <c r="R1931" i="23"/>
  <c r="M1932" i="23"/>
  <c r="N1932" i="23"/>
  <c r="R1932" i="23"/>
  <c r="M1933" i="23"/>
  <c r="N1933" i="23"/>
  <c r="R1933" i="23"/>
  <c r="M1934" i="23"/>
  <c r="N1934" i="23"/>
  <c r="R1934" i="23"/>
  <c r="M1935" i="23"/>
  <c r="N1935" i="23"/>
  <c r="R1935" i="23"/>
  <c r="M1936" i="23"/>
  <c r="N1936" i="23"/>
  <c r="R1936" i="23"/>
  <c r="M1937" i="23"/>
  <c r="N1937" i="23"/>
  <c r="R1937" i="23"/>
  <c r="M1938" i="23"/>
  <c r="N1938" i="23"/>
  <c r="R1938" i="23"/>
  <c r="M1939" i="23"/>
  <c r="N1939" i="23"/>
  <c r="R1939" i="23"/>
  <c r="M1940" i="23"/>
  <c r="N1940" i="23"/>
  <c r="R1940" i="23"/>
  <c r="M1941" i="23"/>
  <c r="N1941" i="23"/>
  <c r="R1941" i="23"/>
  <c r="M1942" i="23"/>
  <c r="N1942" i="23"/>
  <c r="R1942" i="23"/>
  <c r="M1943" i="23"/>
  <c r="N1943" i="23"/>
  <c r="R1943" i="23"/>
  <c r="M1944" i="23"/>
  <c r="N1944" i="23"/>
  <c r="R1944" i="23"/>
  <c r="M1945" i="23"/>
  <c r="N1945" i="23"/>
  <c r="R1945" i="23"/>
  <c r="M1946" i="23"/>
  <c r="N1946" i="23"/>
  <c r="R1946" i="23"/>
  <c r="M1947" i="23"/>
  <c r="N1947" i="23"/>
  <c r="R1947" i="23"/>
  <c r="M1948" i="23"/>
  <c r="N1948" i="23"/>
  <c r="R1948" i="23"/>
  <c r="M1949" i="23"/>
  <c r="N1949" i="23"/>
  <c r="R1949" i="23"/>
  <c r="M1950" i="23"/>
  <c r="N1950" i="23"/>
  <c r="R1950" i="23"/>
  <c r="M1951" i="23"/>
  <c r="N1951" i="23"/>
  <c r="R1951" i="23"/>
  <c r="M1952" i="23"/>
  <c r="N1952" i="23"/>
  <c r="R1952" i="23"/>
  <c r="M1953" i="23"/>
  <c r="N1953" i="23"/>
  <c r="R1953" i="23"/>
  <c r="M1954" i="23"/>
  <c r="N1954" i="23"/>
  <c r="R1954" i="23"/>
  <c r="M1955" i="23"/>
  <c r="N1955" i="23"/>
  <c r="R1955" i="23"/>
  <c r="M1956" i="23"/>
  <c r="N1956" i="23"/>
  <c r="R1956" i="23"/>
  <c r="M1957" i="23"/>
  <c r="N1957" i="23"/>
  <c r="R1957" i="23"/>
  <c r="M1958" i="23"/>
  <c r="N1958" i="23"/>
  <c r="R1958" i="23"/>
  <c r="M1959" i="23"/>
  <c r="N1959" i="23"/>
  <c r="R1959" i="23"/>
  <c r="M1960" i="23"/>
  <c r="N1960" i="23"/>
  <c r="R1960" i="23"/>
  <c r="M1961" i="23"/>
  <c r="N1961" i="23"/>
  <c r="R1961" i="23"/>
  <c r="M1962" i="23"/>
  <c r="N1962" i="23"/>
  <c r="R1962" i="23"/>
  <c r="M1963" i="23"/>
  <c r="N1963" i="23"/>
  <c r="R1963" i="23"/>
  <c r="M1964" i="23"/>
  <c r="N1964" i="23"/>
  <c r="R1964" i="23"/>
  <c r="M1965" i="23"/>
  <c r="N1965" i="23"/>
  <c r="R1965" i="23"/>
  <c r="M1966" i="23"/>
  <c r="N1966" i="23"/>
  <c r="R1966" i="23"/>
  <c r="M1967" i="23"/>
  <c r="N1967" i="23"/>
  <c r="R1967" i="23"/>
  <c r="M1968" i="23"/>
  <c r="N1968" i="23"/>
  <c r="R1968" i="23"/>
  <c r="M1969" i="23"/>
  <c r="N1969" i="23"/>
  <c r="R1969" i="23"/>
  <c r="M1970" i="23"/>
  <c r="N1970" i="23"/>
  <c r="R1970" i="23"/>
  <c r="M1971" i="23"/>
  <c r="N1971" i="23"/>
  <c r="R1971" i="23"/>
  <c r="M1972" i="23"/>
  <c r="N1972" i="23"/>
  <c r="R1972" i="23"/>
  <c r="M1973" i="23"/>
  <c r="N1973" i="23"/>
  <c r="R1973" i="23"/>
  <c r="M1974" i="23"/>
  <c r="N1974" i="23"/>
  <c r="R1974" i="23"/>
  <c r="M1975" i="23"/>
  <c r="N1975" i="23"/>
  <c r="R1975" i="23"/>
  <c r="M1976" i="23"/>
  <c r="N1976" i="23"/>
  <c r="R1976" i="23"/>
  <c r="M1977" i="23"/>
  <c r="N1977" i="23"/>
  <c r="R1977" i="23"/>
  <c r="M1978" i="23"/>
  <c r="N1978" i="23"/>
  <c r="R1978" i="23"/>
  <c r="M1979" i="23"/>
  <c r="N1979" i="23"/>
  <c r="R1979" i="23"/>
  <c r="M1980" i="23"/>
  <c r="N1980" i="23"/>
  <c r="R1980" i="23"/>
  <c r="M1981" i="23"/>
  <c r="N1981" i="23"/>
  <c r="R1981" i="23"/>
  <c r="M1982" i="23"/>
  <c r="N1982" i="23"/>
  <c r="R1982" i="23"/>
  <c r="M1983" i="23"/>
  <c r="N1983" i="23"/>
  <c r="R1983" i="23"/>
  <c r="M1984" i="23"/>
  <c r="N1984" i="23"/>
  <c r="R1984" i="23"/>
  <c r="M1985" i="23"/>
  <c r="N1985" i="23"/>
  <c r="R1985" i="23"/>
  <c r="M1986" i="23"/>
  <c r="N1986" i="23"/>
  <c r="R1986" i="23"/>
  <c r="M1987" i="23"/>
  <c r="N1987" i="23"/>
  <c r="R1987" i="23"/>
  <c r="M1988" i="23"/>
  <c r="N1988" i="23"/>
  <c r="R1988" i="23"/>
  <c r="M1989" i="23"/>
  <c r="N1989" i="23"/>
  <c r="R1989" i="23"/>
  <c r="M1990" i="23"/>
  <c r="N1990" i="23"/>
  <c r="R1990" i="23"/>
  <c r="M1991" i="23"/>
  <c r="N1991" i="23"/>
  <c r="R1991" i="23"/>
  <c r="M1992" i="23"/>
  <c r="N1992" i="23"/>
  <c r="R1992" i="23"/>
  <c r="M1993" i="23"/>
  <c r="N1993" i="23"/>
  <c r="R1993" i="23"/>
  <c r="M1994" i="23"/>
  <c r="N1994" i="23"/>
  <c r="R1994" i="23"/>
  <c r="M1995" i="23"/>
  <c r="N1995" i="23"/>
  <c r="R1995" i="23"/>
  <c r="M1996" i="23"/>
  <c r="N1996" i="23"/>
  <c r="R1996" i="23"/>
  <c r="M1997" i="23"/>
  <c r="N1997" i="23"/>
  <c r="R1997" i="23"/>
  <c r="M1998" i="23"/>
  <c r="N1998" i="23"/>
  <c r="R1998" i="23"/>
  <c r="M1999" i="23"/>
  <c r="N1999" i="23"/>
  <c r="R1999" i="23"/>
  <c r="M2000" i="23"/>
  <c r="N2000" i="23"/>
  <c r="R2000" i="23"/>
  <c r="J81" i="45" l="1"/>
  <c r="J13" i="45"/>
  <c r="J25" i="45"/>
  <c r="J29" i="45"/>
  <c r="L52" i="45"/>
  <c r="I9" i="45"/>
  <c r="N15" i="45"/>
  <c r="I52" i="45"/>
  <c r="K52" i="45" s="1"/>
  <c r="L78" i="45"/>
  <c r="I78" i="45"/>
  <c r="K78" i="45" s="1"/>
  <c r="J11" i="45"/>
  <c r="J216" i="45"/>
  <c r="J428" i="45"/>
  <c r="L74" i="45"/>
  <c r="L80" i="45"/>
  <c r="I75" i="45"/>
  <c r="K75" i="45" s="1"/>
  <c r="I74" i="45"/>
  <c r="K74" i="45" s="1"/>
  <c r="J400" i="45"/>
  <c r="N8" i="45"/>
  <c r="N16" i="45"/>
  <c r="N12" i="45"/>
  <c r="N14" i="45"/>
  <c r="N11" i="45"/>
  <c r="N13" i="45"/>
  <c r="N10" i="45"/>
  <c r="I81" i="45"/>
  <c r="K81" i="45" s="1"/>
  <c r="J77" i="45"/>
  <c r="N35" i="45"/>
  <c r="N9" i="45"/>
  <c r="J540" i="45"/>
  <c r="J528" i="45"/>
  <c r="J492" i="45"/>
  <c r="J268" i="45"/>
  <c r="N62" i="45"/>
  <c r="J524" i="45"/>
  <c r="J304" i="45"/>
  <c r="J232" i="45"/>
  <c r="K2192" i="45"/>
  <c r="J628" i="45"/>
  <c r="J616" i="45"/>
  <c r="J604" i="45"/>
  <c r="J408" i="45"/>
  <c r="J324" i="45"/>
  <c r="J472" i="45"/>
  <c r="I50" i="45"/>
  <c r="I79" i="45"/>
  <c r="K79" i="45" s="1"/>
  <c r="J67" i="45"/>
  <c r="J652" i="45"/>
  <c r="J520" i="45"/>
  <c r="J496" i="45"/>
  <c r="J460" i="45"/>
  <c r="J432" i="45"/>
  <c r="J240" i="45"/>
  <c r="J204" i="45"/>
  <c r="J48" i="45"/>
  <c r="J600" i="45"/>
  <c r="J588" i="45"/>
  <c r="J544" i="45"/>
  <c r="J536" i="45"/>
  <c r="J504" i="45"/>
  <c r="J364" i="45"/>
  <c r="J300" i="45"/>
  <c r="J272" i="45"/>
  <c r="J248" i="45"/>
  <c r="N64" i="45"/>
  <c r="N39" i="45"/>
  <c r="N49" i="45"/>
  <c r="J21" i="45"/>
  <c r="N22" i="45"/>
  <c r="J79" i="45"/>
  <c r="J15" i="45"/>
  <c r="L67" i="45"/>
  <c r="I27" i="45"/>
  <c r="L76" i="45"/>
  <c r="I80" i="45"/>
  <c r="K80" i="45" s="1"/>
  <c r="I76" i="45"/>
  <c r="K76" i="45" s="1"/>
  <c r="J608" i="45"/>
  <c r="J576" i="45"/>
  <c r="J564" i="45"/>
  <c r="J552" i="45"/>
  <c r="I54" i="45"/>
  <c r="K54" i="45" s="1"/>
  <c r="L77" i="45"/>
  <c r="J54" i="45"/>
  <c r="J372" i="45"/>
  <c r="J612" i="45"/>
  <c r="J548" i="45"/>
  <c r="J464" i="45"/>
  <c r="J440" i="45"/>
  <c r="J396" i="45"/>
  <c r="J332" i="45"/>
  <c r="J236" i="45"/>
  <c r="J392" i="45"/>
  <c r="J212" i="45"/>
  <c r="J516" i="45"/>
  <c r="J484" i="45"/>
  <c r="J452" i="45"/>
  <c r="J420" i="45"/>
  <c r="J356" i="45"/>
  <c r="J388" i="45"/>
  <c r="J228" i="45"/>
  <c r="J292" i="45"/>
  <c r="J264" i="45"/>
  <c r="J376" i="45"/>
  <c r="J368" i="45"/>
  <c r="J336" i="45"/>
  <c r="J208" i="45"/>
  <c r="J572" i="45"/>
  <c r="J532" i="45"/>
  <c r="J260" i="45"/>
  <c r="J636" i="45"/>
  <c r="J308" i="45"/>
  <c r="J276" i="45"/>
  <c r="J624" i="45"/>
  <c r="J468" i="45"/>
  <c r="J328" i="45"/>
  <c r="J640" i="45"/>
  <c r="J596" i="45"/>
  <c r="J456" i="45"/>
  <c r="J436" i="45"/>
  <c r="J648" i="45"/>
  <c r="J584" i="45"/>
  <c r="J500" i="45"/>
  <c r="J404" i="45"/>
  <c r="J360" i="45"/>
  <c r="J340" i="45"/>
  <c r="J280" i="45"/>
  <c r="J244" i="45"/>
  <c r="J644" i="45"/>
  <c r="J620" i="45"/>
  <c r="J580" i="45"/>
  <c r="J556" i="45"/>
  <c r="J508" i="45"/>
  <c r="J476" i="45"/>
  <c r="J444" i="45"/>
  <c r="J412" i="45"/>
  <c r="J380" i="45"/>
  <c r="J348" i="45"/>
  <c r="J316" i="45"/>
  <c r="J284" i="45"/>
  <c r="J252" i="45"/>
  <c r="J220" i="45"/>
  <c r="J632" i="45"/>
  <c r="J592" i="45"/>
  <c r="J568" i="45"/>
  <c r="J560" i="45"/>
  <c r="J512" i="45"/>
  <c r="J488" i="45"/>
  <c r="J480" i="45"/>
  <c r="J448" i="45"/>
  <c r="J424" i="45"/>
  <c r="J416" i="45"/>
  <c r="J384" i="45"/>
  <c r="J352" i="45"/>
  <c r="J320" i="45"/>
  <c r="J312" i="45"/>
  <c r="J296" i="45"/>
  <c r="J288" i="45"/>
  <c r="J256" i="45"/>
  <c r="J224" i="45"/>
  <c r="K349" i="45"/>
  <c r="J349" i="45"/>
  <c r="K221" i="45"/>
  <c r="J221" i="45"/>
  <c r="K477" i="45"/>
  <c r="J477" i="45"/>
  <c r="K201" i="45"/>
  <c r="J201" i="45"/>
  <c r="K233" i="45"/>
  <c r="J233" i="45"/>
  <c r="K265" i="45"/>
  <c r="J265" i="45"/>
  <c r="K297" i="45"/>
  <c r="J297" i="45"/>
  <c r="K329" i="45"/>
  <c r="J329" i="45"/>
  <c r="K361" i="45"/>
  <c r="J361" i="45"/>
  <c r="K393" i="45"/>
  <c r="J393" i="45"/>
  <c r="K425" i="45"/>
  <c r="J425" i="45"/>
  <c r="K457" i="45"/>
  <c r="J457" i="45"/>
  <c r="K489" i="45"/>
  <c r="J489" i="45"/>
  <c r="K521" i="45"/>
  <c r="J521" i="45"/>
  <c r="K413" i="45"/>
  <c r="J413" i="45"/>
  <c r="K301" i="45"/>
  <c r="J301" i="45"/>
  <c r="K253" i="45"/>
  <c r="J253" i="45"/>
  <c r="K269" i="45"/>
  <c r="J269" i="45"/>
  <c r="K493" i="45"/>
  <c r="J493" i="45"/>
  <c r="K229" i="45"/>
  <c r="J229" i="45"/>
  <c r="K261" i="45"/>
  <c r="J261" i="45"/>
  <c r="K293" i="45"/>
  <c r="J293" i="45"/>
  <c r="K325" i="45"/>
  <c r="J325" i="45"/>
  <c r="K357" i="45"/>
  <c r="J357" i="45"/>
  <c r="K389" i="45"/>
  <c r="J389" i="45"/>
  <c r="K421" i="45"/>
  <c r="J421" i="45"/>
  <c r="K453" i="45"/>
  <c r="J453" i="45"/>
  <c r="K485" i="45"/>
  <c r="J485" i="45"/>
  <c r="K517" i="45"/>
  <c r="J517" i="45"/>
  <c r="K429" i="45"/>
  <c r="J429" i="45"/>
  <c r="K509" i="45"/>
  <c r="J509" i="45"/>
  <c r="K225" i="45"/>
  <c r="J225" i="45"/>
  <c r="K257" i="45"/>
  <c r="J257" i="45"/>
  <c r="K289" i="45"/>
  <c r="J289" i="45"/>
  <c r="K321" i="45"/>
  <c r="J321" i="45"/>
  <c r="K353" i="45"/>
  <c r="J353" i="45"/>
  <c r="K385" i="45"/>
  <c r="J385" i="45"/>
  <c r="K417" i="45"/>
  <c r="J417" i="45"/>
  <c r="K449" i="45"/>
  <c r="J449" i="45"/>
  <c r="K481" i="45"/>
  <c r="J481" i="45"/>
  <c r="K513" i="45"/>
  <c r="J513" i="45"/>
  <c r="K365" i="45"/>
  <c r="J365" i="45"/>
  <c r="K285" i="45"/>
  <c r="J285" i="45"/>
  <c r="K217" i="45"/>
  <c r="J217" i="45"/>
  <c r="K249" i="45"/>
  <c r="J249" i="45"/>
  <c r="K281" i="45"/>
  <c r="J281" i="45"/>
  <c r="K313" i="45"/>
  <c r="J313" i="45"/>
  <c r="K345" i="45"/>
  <c r="J345" i="45"/>
  <c r="K377" i="45"/>
  <c r="J377" i="45"/>
  <c r="K409" i="45"/>
  <c r="J409" i="45"/>
  <c r="K441" i="45"/>
  <c r="J441" i="45"/>
  <c r="K473" i="45"/>
  <c r="J473" i="45"/>
  <c r="K505" i="45"/>
  <c r="J505" i="45"/>
  <c r="K381" i="45"/>
  <c r="J381" i="45"/>
  <c r="K445" i="45"/>
  <c r="J445" i="45"/>
  <c r="K237" i="45"/>
  <c r="J237" i="45"/>
  <c r="N60" i="45"/>
  <c r="K317" i="45"/>
  <c r="J317" i="45"/>
  <c r="K333" i="45"/>
  <c r="J333" i="45"/>
  <c r="K205" i="45"/>
  <c r="J205" i="45"/>
  <c r="K461" i="45"/>
  <c r="J461" i="45"/>
  <c r="K213" i="45"/>
  <c r="J213" i="45"/>
  <c r="K245" i="45"/>
  <c r="J245" i="45"/>
  <c r="K277" i="45"/>
  <c r="J277" i="45"/>
  <c r="K309" i="45"/>
  <c r="J309" i="45"/>
  <c r="K341" i="45"/>
  <c r="J341" i="45"/>
  <c r="K373" i="45"/>
  <c r="J373" i="45"/>
  <c r="K405" i="45"/>
  <c r="J405" i="45"/>
  <c r="K437" i="45"/>
  <c r="J437" i="45"/>
  <c r="K469" i="45"/>
  <c r="J469" i="45"/>
  <c r="K501" i="45"/>
  <c r="J501" i="45"/>
  <c r="K397" i="45"/>
  <c r="J397" i="45"/>
  <c r="K209" i="45"/>
  <c r="J209" i="45"/>
  <c r="K241" i="45"/>
  <c r="J241" i="45"/>
  <c r="K273" i="45"/>
  <c r="J273" i="45"/>
  <c r="K305" i="45"/>
  <c r="J305" i="45"/>
  <c r="K337" i="45"/>
  <c r="J337" i="45"/>
  <c r="K369" i="45"/>
  <c r="J369" i="45"/>
  <c r="K401" i="45"/>
  <c r="J401" i="45"/>
  <c r="K433" i="45"/>
  <c r="J433" i="45"/>
  <c r="K465" i="45"/>
  <c r="J465" i="45"/>
  <c r="K497" i="45"/>
  <c r="J497" i="45"/>
  <c r="K2060" i="45"/>
  <c r="J2060" i="45"/>
  <c r="K1740" i="45"/>
  <c r="J1740" i="45"/>
  <c r="K1550" i="45"/>
  <c r="J1550" i="45"/>
  <c r="K1502" i="45"/>
  <c r="J1502" i="45"/>
  <c r="K1422" i="45"/>
  <c r="J1422" i="45"/>
  <c r="K1358" i="45"/>
  <c r="J1358" i="45"/>
  <c r="K1294" i="45"/>
  <c r="J1294" i="45"/>
  <c r="K1214" i="45"/>
  <c r="J1214" i="45"/>
  <c r="K1134" i="45"/>
  <c r="J1134" i="45"/>
  <c r="K1086" i="45"/>
  <c r="J1086" i="45"/>
  <c r="K1006" i="45"/>
  <c r="J1006" i="45"/>
  <c r="K926" i="45"/>
  <c r="J926" i="45"/>
  <c r="K862" i="45"/>
  <c r="J862" i="45"/>
  <c r="K798" i="45"/>
  <c r="J798" i="45"/>
  <c r="K734" i="45"/>
  <c r="J734" i="45"/>
  <c r="K670" i="45"/>
  <c r="J670" i="45"/>
  <c r="K606" i="45"/>
  <c r="J606" i="45"/>
  <c r="K542" i="45"/>
  <c r="J542" i="45"/>
  <c r="K462" i="45"/>
  <c r="J462" i="45"/>
  <c r="K382" i="45"/>
  <c r="J382" i="45"/>
  <c r="K318" i="45"/>
  <c r="J318" i="45"/>
  <c r="K270" i="45"/>
  <c r="J270" i="45"/>
  <c r="K1663" i="45"/>
  <c r="J1663" i="45"/>
  <c r="K1727" i="45"/>
  <c r="J1727" i="45"/>
  <c r="K1791" i="45"/>
  <c r="J1791" i="45"/>
  <c r="K1871" i="45"/>
  <c r="J1871" i="45"/>
  <c r="K1951" i="45"/>
  <c r="J1951" i="45"/>
  <c r="K2031" i="45"/>
  <c r="J2031" i="45"/>
  <c r="K2111" i="45"/>
  <c r="J2111" i="45"/>
  <c r="K2175" i="45"/>
  <c r="J2175" i="45"/>
  <c r="K2255" i="45"/>
  <c r="J2255" i="45"/>
  <c r="K2335" i="45"/>
  <c r="J2335" i="45"/>
  <c r="K2415" i="45"/>
  <c r="J2415" i="45"/>
  <c r="K2479" i="45"/>
  <c r="J2479" i="45"/>
  <c r="K2559" i="45"/>
  <c r="J2559" i="45"/>
  <c r="K2623" i="45"/>
  <c r="J2623" i="45"/>
  <c r="K2703" i="45"/>
  <c r="J2703" i="45"/>
  <c r="K2767" i="45"/>
  <c r="J2767" i="45"/>
  <c r="K2847" i="45"/>
  <c r="J2847" i="45"/>
  <c r="K2927" i="45"/>
  <c r="J2927" i="45"/>
  <c r="K3007" i="45"/>
  <c r="J3007" i="45"/>
  <c r="K3103" i="45"/>
  <c r="J3103" i="45"/>
  <c r="K3183" i="45"/>
  <c r="J3183" i="45"/>
  <c r="K3289" i="45"/>
  <c r="J3289" i="45"/>
  <c r="K3497" i="45"/>
  <c r="J3497" i="45"/>
  <c r="K3817" i="45"/>
  <c r="J3817" i="45"/>
  <c r="J1598" i="45"/>
  <c r="K1598" i="45"/>
  <c r="J1662" i="45"/>
  <c r="K1662" i="45"/>
  <c r="J1742" i="45"/>
  <c r="K1742" i="45"/>
  <c r="J1822" i="45"/>
  <c r="K1822" i="45"/>
  <c r="J1886" i="45"/>
  <c r="K1886" i="45"/>
  <c r="J1966" i="45"/>
  <c r="K1966" i="45"/>
  <c r="J2030" i="45"/>
  <c r="K2030" i="45"/>
  <c r="J2094" i="45"/>
  <c r="K2094" i="45"/>
  <c r="J2158" i="45"/>
  <c r="K2158" i="45"/>
  <c r="K2238" i="45"/>
  <c r="J2238" i="45"/>
  <c r="K2318" i="45"/>
  <c r="J2318" i="45"/>
  <c r="K2398" i="45"/>
  <c r="J2398" i="45"/>
  <c r="K2478" i="45"/>
  <c r="J2478" i="45"/>
  <c r="K2558" i="45"/>
  <c r="J2558" i="45"/>
  <c r="K2622" i="45"/>
  <c r="J2622" i="45"/>
  <c r="K2686" i="45"/>
  <c r="J2686" i="45"/>
  <c r="K2766" i="45"/>
  <c r="J2766" i="45"/>
  <c r="K2830" i="45"/>
  <c r="J2830" i="45"/>
  <c r="K2894" i="45"/>
  <c r="J2894" i="45"/>
  <c r="K2958" i="45"/>
  <c r="J2958" i="45"/>
  <c r="K3022" i="45"/>
  <c r="J3022" i="45"/>
  <c r="K3086" i="45"/>
  <c r="J3086" i="45"/>
  <c r="K3166" i="45"/>
  <c r="J3166" i="45"/>
  <c r="K3260" i="45"/>
  <c r="J3260" i="45"/>
  <c r="K3388" i="45"/>
  <c r="J3388" i="45"/>
  <c r="K3637" i="45"/>
  <c r="J3637" i="45"/>
  <c r="K3957" i="45"/>
  <c r="J3957" i="45"/>
  <c r="J1621" i="45"/>
  <c r="K1621" i="45"/>
  <c r="K1685" i="45"/>
  <c r="J1685" i="45"/>
  <c r="K1765" i="45"/>
  <c r="J1765" i="45"/>
  <c r="K1845" i="45"/>
  <c r="J1845" i="45"/>
  <c r="K1909" i="45"/>
  <c r="J1909" i="45"/>
  <c r="K1973" i="45"/>
  <c r="J1973" i="45"/>
  <c r="K2037" i="45"/>
  <c r="J2037" i="45"/>
  <c r="K2101" i="45"/>
  <c r="J2101" i="45"/>
  <c r="K2165" i="45"/>
  <c r="J2165" i="45"/>
  <c r="J2229" i="45"/>
  <c r="K2229" i="45"/>
  <c r="J2309" i="45"/>
  <c r="K2309" i="45"/>
  <c r="J2357" i="45"/>
  <c r="K2357" i="45"/>
  <c r="J2437" i="45"/>
  <c r="K2437" i="45"/>
  <c r="J2517" i="45"/>
  <c r="K2517" i="45"/>
  <c r="J2565" i="45"/>
  <c r="K2565" i="45"/>
  <c r="J2645" i="45"/>
  <c r="K2645" i="45"/>
  <c r="J2709" i="45"/>
  <c r="K2709" i="45"/>
  <c r="J2789" i="45"/>
  <c r="K2789" i="45"/>
  <c r="J2853" i="45"/>
  <c r="K2853" i="45"/>
  <c r="J2917" i="45"/>
  <c r="K2917" i="45"/>
  <c r="J2997" i="45"/>
  <c r="K2997" i="45"/>
  <c r="J3061" i="45"/>
  <c r="K3061" i="45"/>
  <c r="J3141" i="45"/>
  <c r="K3141" i="45"/>
  <c r="J3221" i="45"/>
  <c r="K3221" i="45"/>
  <c r="K3365" i="45"/>
  <c r="J3365" i="45"/>
  <c r="K3601" i="45"/>
  <c r="J3601" i="45"/>
  <c r="K3793" i="45"/>
  <c r="J3793" i="45"/>
  <c r="K2228" i="45"/>
  <c r="J2228" i="45"/>
  <c r="K2292" i="45"/>
  <c r="J2292" i="45"/>
  <c r="K2356" i="45"/>
  <c r="J2356" i="45"/>
  <c r="K2420" i="45"/>
  <c r="J2420" i="45"/>
  <c r="K2468" i="45"/>
  <c r="J2468" i="45"/>
  <c r="K2548" i="45"/>
  <c r="J2548" i="45"/>
  <c r="K2628" i="45"/>
  <c r="J2628" i="45"/>
  <c r="K2676" i="45"/>
  <c r="J2676" i="45"/>
  <c r="K2756" i="45"/>
  <c r="J2756" i="45"/>
  <c r="K2820" i="45"/>
  <c r="J2820" i="45"/>
  <c r="K2884" i="45"/>
  <c r="J2884" i="45"/>
  <c r="K2948" i="45"/>
  <c r="J2948" i="45"/>
  <c r="K3028" i="45"/>
  <c r="J3028" i="45"/>
  <c r="K3076" i="45"/>
  <c r="J3076" i="45"/>
  <c r="K3140" i="45"/>
  <c r="J3140" i="45"/>
  <c r="K3204" i="45"/>
  <c r="J3204" i="45"/>
  <c r="K3328" i="45"/>
  <c r="J3328" i="45"/>
  <c r="K3581" i="45"/>
  <c r="J3581" i="45"/>
  <c r="K3773" i="45"/>
  <c r="J3773" i="45"/>
  <c r="K4037" i="45"/>
  <c r="J4037" i="45"/>
  <c r="K4101" i="45"/>
  <c r="J4101" i="45"/>
  <c r="K4165" i="45"/>
  <c r="J4165" i="45"/>
  <c r="K4229" i="45"/>
  <c r="J4229" i="45"/>
  <c r="K4309" i="45"/>
  <c r="J4309" i="45"/>
  <c r="K4389" i="45"/>
  <c r="J4389" i="45"/>
  <c r="K4469" i="45"/>
  <c r="J4469" i="45"/>
  <c r="K4533" i="45"/>
  <c r="J4533" i="45"/>
  <c r="K4597" i="45"/>
  <c r="J4597" i="45"/>
  <c r="K4677" i="45"/>
  <c r="J4677" i="45"/>
  <c r="K4757" i="45"/>
  <c r="J4757" i="45"/>
  <c r="K4846" i="45"/>
  <c r="J4846" i="45"/>
  <c r="K5129" i="45"/>
  <c r="J5129" i="45"/>
  <c r="K5449" i="45"/>
  <c r="J5449" i="45"/>
  <c r="K3400" i="45"/>
  <c r="J3400" i="45"/>
  <c r="K3464" i="45"/>
  <c r="J3464" i="45"/>
  <c r="K3544" i="45"/>
  <c r="J3544" i="45"/>
  <c r="K3624" i="45"/>
  <c r="J3624" i="45"/>
  <c r="K3704" i="45"/>
  <c r="J3704" i="45"/>
  <c r="K3784" i="45"/>
  <c r="J3784" i="45"/>
  <c r="K3848" i="45"/>
  <c r="J3848" i="45"/>
  <c r="K3912" i="45"/>
  <c r="J3912" i="45"/>
  <c r="K3992" i="45"/>
  <c r="J3992" i="45"/>
  <c r="K4056" i="45"/>
  <c r="J4056" i="45"/>
  <c r="K4136" i="45"/>
  <c r="J4136" i="45"/>
  <c r="K4216" i="45"/>
  <c r="J4216" i="45"/>
  <c r="K4264" i="45"/>
  <c r="J4264" i="45"/>
  <c r="K4344" i="45"/>
  <c r="J4344" i="45"/>
  <c r="K4424" i="45"/>
  <c r="J4424" i="45"/>
  <c r="K4504" i="45"/>
  <c r="J4504" i="45"/>
  <c r="K4584" i="45"/>
  <c r="J4584" i="45"/>
  <c r="K4664" i="45"/>
  <c r="J4664" i="45"/>
  <c r="K4712" i="45"/>
  <c r="J4712" i="45"/>
  <c r="K4792" i="45"/>
  <c r="J4792" i="45"/>
  <c r="K4997" i="45"/>
  <c r="J4997" i="45"/>
  <c r="K5253" i="45"/>
  <c r="J5253" i="45"/>
  <c r="K5573" i="45"/>
  <c r="J5573" i="45"/>
  <c r="J3255" i="45"/>
  <c r="K3255" i="45"/>
  <c r="J3319" i="45"/>
  <c r="K3319" i="45"/>
  <c r="J3399" i="45"/>
  <c r="K3399" i="45"/>
  <c r="J3463" i="45"/>
  <c r="K3463" i="45"/>
  <c r="J3527" i="45"/>
  <c r="K3527" i="45"/>
  <c r="J3607" i="45"/>
  <c r="K3607" i="45"/>
  <c r="J3671" i="45"/>
  <c r="K3671" i="45"/>
  <c r="J3751" i="45"/>
  <c r="K3751" i="45"/>
  <c r="J3831" i="45"/>
  <c r="K3831" i="45"/>
  <c r="J3911" i="45"/>
  <c r="K3911" i="45"/>
  <c r="J3991" i="45"/>
  <c r="K3991" i="45"/>
  <c r="J4071" i="45"/>
  <c r="K4071" i="45"/>
  <c r="J4119" i="45"/>
  <c r="K4119" i="45"/>
  <c r="J4199" i="45"/>
  <c r="K4199" i="45"/>
  <c r="J4263" i="45"/>
  <c r="K4263" i="45"/>
  <c r="J4343" i="45"/>
  <c r="K4343" i="45"/>
  <c r="J4407" i="45"/>
  <c r="K4407" i="45"/>
  <c r="J4471" i="45"/>
  <c r="K4471" i="45"/>
  <c r="J4551" i="45"/>
  <c r="K4551" i="45"/>
  <c r="J4599" i="45"/>
  <c r="K4599" i="45"/>
  <c r="J4663" i="45"/>
  <c r="K4663" i="45"/>
  <c r="J4743" i="45"/>
  <c r="K4743" i="45"/>
  <c r="J4823" i="45"/>
  <c r="K4823" i="45"/>
  <c r="K5073" i="45"/>
  <c r="J5073" i="45"/>
  <c r="K5393" i="45"/>
  <c r="J5393" i="45"/>
  <c r="K5585" i="45"/>
  <c r="J5585" i="45"/>
  <c r="K3290" i="45"/>
  <c r="J3290" i="45"/>
  <c r="K3370" i="45"/>
  <c r="J3370" i="45"/>
  <c r="K3434" i="45"/>
  <c r="J3434" i="45"/>
  <c r="K3498" i="45"/>
  <c r="J3498" i="45"/>
  <c r="K3562" i="45"/>
  <c r="J3562" i="45"/>
  <c r="K3626" i="45"/>
  <c r="J3626" i="45"/>
  <c r="K3690" i="45"/>
  <c r="J3690" i="45"/>
  <c r="K3770" i="45"/>
  <c r="J3770" i="45"/>
  <c r="K3834" i="45"/>
  <c r="J3834" i="45"/>
  <c r="K3898" i="45"/>
  <c r="J3898" i="45"/>
  <c r="K3962" i="45"/>
  <c r="J3962" i="45"/>
  <c r="K4010" i="45"/>
  <c r="J4010" i="45"/>
  <c r="K4090" i="45"/>
  <c r="J4090" i="45"/>
  <c r="K4138" i="45"/>
  <c r="J4138" i="45"/>
  <c r="K4186" i="45"/>
  <c r="J4186" i="45"/>
  <c r="K4266" i="45"/>
  <c r="J4266" i="45"/>
  <c r="K4330" i="45"/>
  <c r="J4330" i="45"/>
  <c r="K4394" i="45"/>
  <c r="J4394" i="45"/>
  <c r="K4458" i="45"/>
  <c r="J4458" i="45"/>
  <c r="K4522" i="45"/>
  <c r="J4522" i="45"/>
  <c r="K4586" i="45"/>
  <c r="J4586" i="45"/>
  <c r="K4650" i="45"/>
  <c r="J4650" i="45"/>
  <c r="K4714" i="45"/>
  <c r="J4714" i="45"/>
  <c r="K4778" i="45"/>
  <c r="J4778" i="45"/>
  <c r="K4893" i="45"/>
  <c r="J4893" i="45"/>
  <c r="K5213" i="45"/>
  <c r="J5213" i="45"/>
  <c r="K5533" i="45"/>
  <c r="J5533" i="45"/>
  <c r="K5713" i="45"/>
  <c r="J5713" i="45"/>
  <c r="K5793" i="45"/>
  <c r="J5793" i="45"/>
  <c r="K5873" i="45"/>
  <c r="J5873" i="45"/>
  <c r="K5937" i="45"/>
  <c r="J5937" i="45"/>
  <c r="K6017" i="45"/>
  <c r="J6017" i="45"/>
  <c r="K6097" i="45"/>
  <c r="J6097" i="45"/>
  <c r="K6145" i="45"/>
  <c r="J6145" i="45"/>
  <c r="K6225" i="45"/>
  <c r="J6225" i="45"/>
  <c r="K6289" i="45"/>
  <c r="J6289" i="45"/>
  <c r="K6353" i="45"/>
  <c r="J6353" i="45"/>
  <c r="K6433" i="45"/>
  <c r="J6433" i="45"/>
  <c r="K6513" i="45"/>
  <c r="J6513" i="45"/>
  <c r="K6776" i="45"/>
  <c r="J6776" i="45"/>
  <c r="J4840" i="45"/>
  <c r="K4840" i="45"/>
  <c r="K4920" i="45"/>
  <c r="J4920" i="45"/>
  <c r="K5000" i="45"/>
  <c r="J5000" i="45"/>
  <c r="K5064" i="45"/>
  <c r="J5064" i="45"/>
  <c r="K5128" i="45"/>
  <c r="J5128" i="45"/>
  <c r="K5192" i="45"/>
  <c r="J5192" i="45"/>
  <c r="K5272" i="45"/>
  <c r="J5272" i="45"/>
  <c r="K5352" i="45"/>
  <c r="J5352" i="45"/>
  <c r="K5432" i="45"/>
  <c r="J5432" i="45"/>
  <c r="K5496" i="45"/>
  <c r="J5496" i="45"/>
  <c r="K5576" i="45"/>
  <c r="J5576" i="45"/>
  <c r="K5656" i="45"/>
  <c r="J5656" i="45"/>
  <c r="K5736" i="45"/>
  <c r="J5736" i="45"/>
  <c r="K5800" i="45"/>
  <c r="J5800" i="45"/>
  <c r="K5864" i="45"/>
  <c r="J5864" i="45"/>
  <c r="K5944" i="45"/>
  <c r="J5944" i="45"/>
  <c r="K6024" i="45"/>
  <c r="J6024" i="45"/>
  <c r="K6104" i="45"/>
  <c r="J6104" i="45"/>
  <c r="K6168" i="45"/>
  <c r="J6168" i="45"/>
  <c r="K6232" i="45"/>
  <c r="J6232" i="45"/>
  <c r="K6312" i="45"/>
  <c r="J6312" i="45"/>
  <c r="K6376" i="45"/>
  <c r="J6376" i="45"/>
  <c r="K6440" i="45"/>
  <c r="J6440" i="45"/>
  <c r="K6520" i="45"/>
  <c r="J6520" i="45"/>
  <c r="K6804" i="45"/>
  <c r="J6804" i="45"/>
  <c r="K4847" i="45"/>
  <c r="J4847" i="45"/>
  <c r="J4927" i="45"/>
  <c r="K4927" i="45"/>
  <c r="J5007" i="45"/>
  <c r="K5007" i="45"/>
  <c r="J5071" i="45"/>
  <c r="K5071" i="45"/>
  <c r="J5151" i="45"/>
  <c r="K5151" i="45"/>
  <c r="J5215" i="45"/>
  <c r="K5215" i="45"/>
  <c r="J5295" i="45"/>
  <c r="K5295" i="45"/>
  <c r="J5359" i="45"/>
  <c r="K5359" i="45"/>
  <c r="J5439" i="45"/>
  <c r="K5439" i="45"/>
  <c r="J5487" i="45"/>
  <c r="K5487" i="45"/>
  <c r="J5567" i="45"/>
  <c r="K5567" i="45"/>
  <c r="J5647" i="45"/>
  <c r="K5647" i="45"/>
  <c r="J5711" i="45"/>
  <c r="K5711" i="45"/>
  <c r="J5775" i="45"/>
  <c r="K5775" i="45"/>
  <c r="J5855" i="45"/>
  <c r="K5855" i="45"/>
  <c r="J5919" i="45"/>
  <c r="K5919" i="45"/>
  <c r="J5983" i="45"/>
  <c r="K5983" i="45"/>
  <c r="J6047" i="45"/>
  <c r="K6047" i="45"/>
  <c r="J6111" i="45"/>
  <c r="K6111" i="45"/>
  <c r="J6191" i="45"/>
  <c r="K6191" i="45"/>
  <c r="J6271" i="45"/>
  <c r="K6271" i="45"/>
  <c r="J6351" i="45"/>
  <c r="K6351" i="45"/>
  <c r="J6431" i="45"/>
  <c r="K6431" i="45"/>
  <c r="J6511" i="45"/>
  <c r="K6511" i="45"/>
  <c r="K6752" i="45"/>
  <c r="J6752" i="45"/>
  <c r="K4890" i="45"/>
  <c r="J4890" i="45"/>
  <c r="K4954" i="45"/>
  <c r="J4954" i="45"/>
  <c r="K5002" i="45"/>
  <c r="J5002" i="45"/>
  <c r="K5082" i="45"/>
  <c r="J5082" i="45"/>
  <c r="K5146" i="45"/>
  <c r="J5146" i="45"/>
  <c r="K5210" i="45"/>
  <c r="J5210" i="45"/>
  <c r="K5274" i="45"/>
  <c r="J5274" i="45"/>
  <c r="K5354" i="45"/>
  <c r="J5354" i="45"/>
  <c r="K5418" i="45"/>
  <c r="J5418" i="45"/>
  <c r="K5482" i="45"/>
  <c r="J5482" i="45"/>
  <c r="K5546" i="45"/>
  <c r="J5546" i="45"/>
  <c r="K5626" i="45"/>
  <c r="J5626" i="45"/>
  <c r="K5674" i="45"/>
  <c r="J5674" i="45"/>
  <c r="K5738" i="45"/>
  <c r="J5738" i="45"/>
  <c r="K5802" i="45"/>
  <c r="J5802" i="45"/>
  <c r="K5866" i="45"/>
  <c r="J5866" i="45"/>
  <c r="K5930" i="45"/>
  <c r="J5930" i="45"/>
  <c r="K5994" i="45"/>
  <c r="J5994" i="45"/>
  <c r="K6058" i="45"/>
  <c r="J6058" i="45"/>
  <c r="K6122" i="45"/>
  <c r="J6122" i="45"/>
  <c r="K6186" i="45"/>
  <c r="J6186" i="45"/>
  <c r="K6266" i="45"/>
  <c r="J6266" i="45"/>
  <c r="K6330" i="45"/>
  <c r="J6330" i="45"/>
  <c r="K6394" i="45"/>
  <c r="J6394" i="45"/>
  <c r="K6474" i="45"/>
  <c r="J6474" i="45"/>
  <c r="K6556" i="45"/>
  <c r="J6556" i="45"/>
  <c r="K6796" i="45"/>
  <c r="J6796" i="45"/>
  <c r="K7020" i="45"/>
  <c r="J7020" i="45"/>
  <c r="K7100" i="45"/>
  <c r="J7100" i="45"/>
  <c r="K7148" i="45"/>
  <c r="J7148" i="45"/>
  <c r="K7228" i="45"/>
  <c r="J7228" i="45"/>
  <c r="K7308" i="45"/>
  <c r="J7308" i="45"/>
  <c r="K7372" i="45"/>
  <c r="J7372" i="45"/>
  <c r="K7436" i="45"/>
  <c r="J7436" i="45"/>
  <c r="K7516" i="45"/>
  <c r="J7516" i="45"/>
  <c r="K7596" i="45"/>
  <c r="J7596" i="45"/>
  <c r="K7676" i="45"/>
  <c r="J7676" i="45"/>
  <c r="K7724" i="45"/>
  <c r="J7724" i="45"/>
  <c r="K7804" i="45"/>
  <c r="J7804" i="45"/>
  <c r="K7884" i="45"/>
  <c r="J7884" i="45"/>
  <c r="K7964" i="45"/>
  <c r="J7964" i="45"/>
  <c r="K8044" i="45"/>
  <c r="J8044" i="45"/>
  <c r="K8108" i="45"/>
  <c r="J8108" i="45"/>
  <c r="K8188" i="45"/>
  <c r="J8188" i="45"/>
  <c r="K8268" i="45"/>
  <c r="J8268" i="45"/>
  <c r="K6575" i="45"/>
  <c r="J6575" i="45"/>
  <c r="K6655" i="45"/>
  <c r="J6655" i="45"/>
  <c r="K6719" i="45"/>
  <c r="J6719" i="45"/>
  <c r="K6799" i="45"/>
  <c r="J6799" i="45"/>
  <c r="K6863" i="45"/>
  <c r="J6863" i="45"/>
  <c r="K6927" i="45"/>
  <c r="J6927" i="45"/>
  <c r="K6991" i="45"/>
  <c r="J6991" i="45"/>
  <c r="K7071" i="45"/>
  <c r="J7071" i="45"/>
  <c r="K7151" i="45"/>
  <c r="J7151" i="45"/>
  <c r="K7215" i="45"/>
  <c r="J7215" i="45"/>
  <c r="K7279" i="45"/>
  <c r="J7279" i="45"/>
  <c r="K7343" i="45"/>
  <c r="J7343" i="45"/>
  <c r="K7407" i="45"/>
  <c r="J7407" i="45"/>
  <c r="K7487" i="45"/>
  <c r="J7487" i="45"/>
  <c r="K7567" i="45"/>
  <c r="J7567" i="45"/>
  <c r="K7631" i="45"/>
  <c r="J7631" i="45"/>
  <c r="K7711" i="45"/>
  <c r="J7711" i="45"/>
  <c r="K7791" i="45"/>
  <c r="J7791" i="45"/>
  <c r="K7855" i="45"/>
  <c r="J7855" i="45"/>
  <c r="K7919" i="45"/>
  <c r="J7919" i="45"/>
  <c r="K7999" i="45"/>
  <c r="J7999" i="45"/>
  <c r="K8063" i="45"/>
  <c r="J8063" i="45"/>
  <c r="K8143" i="45"/>
  <c r="J8143" i="45"/>
  <c r="K8223" i="45"/>
  <c r="J8223" i="45"/>
  <c r="K8287" i="45"/>
  <c r="J8287" i="45"/>
  <c r="J6550" i="45"/>
  <c r="K6550" i="45"/>
  <c r="J6630" i="45"/>
  <c r="K6630" i="45"/>
  <c r="J6694" i="45"/>
  <c r="K6694" i="45"/>
  <c r="J6774" i="45"/>
  <c r="K6774" i="45"/>
  <c r="J6854" i="45"/>
  <c r="K6854" i="45"/>
  <c r="J6918" i="45"/>
  <c r="K6918" i="45"/>
  <c r="J6982" i="45"/>
  <c r="K6982" i="45"/>
  <c r="J7046" i="45"/>
  <c r="K7046" i="45"/>
  <c r="J7126" i="45"/>
  <c r="K7126" i="45"/>
  <c r="J7206" i="45"/>
  <c r="K7206" i="45"/>
  <c r="J7270" i="45"/>
  <c r="K7270" i="45"/>
  <c r="J7334" i="45"/>
  <c r="K7334" i="45"/>
  <c r="J7414" i="45"/>
  <c r="K7414" i="45"/>
  <c r="J7462" i="45"/>
  <c r="K7462" i="45"/>
  <c r="J7542" i="45"/>
  <c r="K7542" i="45"/>
  <c r="J7622" i="45"/>
  <c r="K7622" i="45"/>
  <c r="J7702" i="45"/>
  <c r="K7702" i="45"/>
  <c r="J7766" i="45"/>
  <c r="K7766" i="45"/>
  <c r="J7830" i="45"/>
  <c r="K7830" i="45"/>
  <c r="J7910" i="45"/>
  <c r="K7910" i="45"/>
  <c r="J7958" i="45"/>
  <c r="K7958" i="45"/>
  <c r="J8038" i="45"/>
  <c r="K8038" i="45"/>
  <c r="J8118" i="45"/>
  <c r="K8118" i="45"/>
  <c r="J8198" i="45"/>
  <c r="K8198" i="45"/>
  <c r="J8278" i="45"/>
  <c r="K8278" i="45"/>
  <c r="J6521" i="45"/>
  <c r="K6521" i="45"/>
  <c r="K6585" i="45"/>
  <c r="J6585" i="45"/>
  <c r="K6649" i="45"/>
  <c r="J6649" i="45"/>
  <c r="K6713" i="45"/>
  <c r="J6713" i="45"/>
  <c r="K6777" i="45"/>
  <c r="J6777" i="45"/>
  <c r="K6841" i="45"/>
  <c r="J6841" i="45"/>
  <c r="K6905" i="45"/>
  <c r="J6905" i="45"/>
  <c r="K6969" i="45"/>
  <c r="J6969" i="45"/>
  <c r="K7017" i="45"/>
  <c r="J7017" i="45"/>
  <c r="K7081" i="45"/>
  <c r="J7081" i="45"/>
  <c r="K7145" i="45"/>
  <c r="J7145" i="45"/>
  <c r="K7209" i="45"/>
  <c r="J7209" i="45"/>
  <c r="K7257" i="45"/>
  <c r="J7257" i="45"/>
  <c r="K7305" i="45"/>
  <c r="J7305" i="45"/>
  <c r="K7369" i="45"/>
  <c r="J7369" i="45"/>
  <c r="K7401" i="45"/>
  <c r="J7401" i="45"/>
  <c r="K7449" i="45"/>
  <c r="J7449" i="45"/>
  <c r="K7481" i="45"/>
  <c r="J7481" i="45"/>
  <c r="K7545" i="45"/>
  <c r="J7545" i="45"/>
  <c r="K7609" i="45"/>
  <c r="J7609" i="45"/>
  <c r="K7657" i="45"/>
  <c r="J7657" i="45"/>
  <c r="K7705" i="45"/>
  <c r="J7705" i="45"/>
  <c r="K7737" i="45"/>
  <c r="J7737" i="45"/>
  <c r="K7817" i="45"/>
  <c r="J7817" i="45"/>
  <c r="K7865" i="45"/>
  <c r="J7865" i="45"/>
  <c r="K7913" i="45"/>
  <c r="J7913" i="45"/>
  <c r="K7993" i="45"/>
  <c r="J7993" i="45"/>
  <c r="K8041" i="45"/>
  <c r="J8041" i="45"/>
  <c r="K8089" i="45"/>
  <c r="J8089" i="45"/>
  <c r="K8169" i="45"/>
  <c r="J8169" i="45"/>
  <c r="K8233" i="45"/>
  <c r="J8233" i="45"/>
  <c r="K8297" i="45"/>
  <c r="J8297" i="45"/>
  <c r="K8455" i="45"/>
  <c r="J8455" i="45"/>
  <c r="K8535" i="45"/>
  <c r="J8535" i="45"/>
  <c r="K8631" i="45"/>
  <c r="J8631" i="45"/>
  <c r="K8711" i="45"/>
  <c r="J8711" i="45"/>
  <c r="K8791" i="45"/>
  <c r="J8791" i="45"/>
  <c r="K8871" i="45"/>
  <c r="J8871" i="45"/>
  <c r="K8935" i="45"/>
  <c r="J8935" i="45"/>
  <c r="K9015" i="45"/>
  <c r="J9015" i="45"/>
  <c r="K9095" i="45"/>
  <c r="J9095" i="45"/>
  <c r="K9252" i="45"/>
  <c r="J9252" i="45"/>
  <c r="K8342" i="45"/>
  <c r="J8342" i="45"/>
  <c r="K8422" i="45"/>
  <c r="J8422" i="45"/>
  <c r="K8502" i="45"/>
  <c r="J8502" i="45"/>
  <c r="K8582" i="45"/>
  <c r="J8582" i="45"/>
  <c r="K8662" i="45"/>
  <c r="J8662" i="45"/>
  <c r="K8742" i="45"/>
  <c r="J8742" i="45"/>
  <c r="K8822" i="45"/>
  <c r="J8822" i="45"/>
  <c r="K8902" i="45"/>
  <c r="J8902" i="45"/>
  <c r="K8982" i="45"/>
  <c r="J8982" i="45"/>
  <c r="K9062" i="45"/>
  <c r="J9062" i="45"/>
  <c r="J9178" i="45"/>
  <c r="K9178" i="45"/>
  <c r="K9376" i="45"/>
  <c r="J9376" i="45"/>
  <c r="J8357" i="45"/>
  <c r="K8357" i="45"/>
  <c r="J8437" i="45"/>
  <c r="K8437" i="45"/>
  <c r="J8517" i="45"/>
  <c r="K8517" i="45"/>
  <c r="J8597" i="45"/>
  <c r="K8597" i="45"/>
  <c r="J8677" i="45"/>
  <c r="K8677" i="45"/>
  <c r="J8757" i="45"/>
  <c r="K8757" i="45"/>
  <c r="J8837" i="45"/>
  <c r="K8837" i="45"/>
  <c r="J8917" i="45"/>
  <c r="K8917" i="45"/>
  <c r="J8965" i="45"/>
  <c r="K8965" i="45"/>
  <c r="J9045" i="45"/>
  <c r="K9045" i="45"/>
  <c r="J9144" i="45"/>
  <c r="K9144" i="45"/>
  <c r="K9388" i="45"/>
  <c r="J9388" i="45"/>
  <c r="K8372" i="45"/>
  <c r="J8372" i="45"/>
  <c r="K8436" i="45"/>
  <c r="J8436" i="45"/>
  <c r="K8500" i="45"/>
  <c r="J8500" i="45"/>
  <c r="K8564" i="45"/>
  <c r="J8564" i="45"/>
  <c r="K8612" i="45"/>
  <c r="J8612" i="45"/>
  <c r="K8676" i="45"/>
  <c r="J8676" i="45"/>
  <c r="K8740" i="45"/>
  <c r="J8740" i="45"/>
  <c r="K8804" i="45"/>
  <c r="J8804" i="45"/>
  <c r="K8868" i="45"/>
  <c r="J8868" i="45"/>
  <c r="K8932" i="45"/>
  <c r="J8932" i="45"/>
  <c r="K8996" i="45"/>
  <c r="J8996" i="45"/>
  <c r="K9060" i="45"/>
  <c r="J9060" i="45"/>
  <c r="J9150" i="45"/>
  <c r="K9150" i="45"/>
  <c r="K9384" i="45"/>
  <c r="J9384" i="45"/>
  <c r="K9187" i="45"/>
  <c r="J9187" i="45"/>
  <c r="K9251" i="45"/>
  <c r="J9251" i="45"/>
  <c r="K9299" i="45"/>
  <c r="J9299" i="45"/>
  <c r="K9379" i="45"/>
  <c r="J9379" i="45"/>
  <c r="K9459" i="45"/>
  <c r="J9459" i="45"/>
  <c r="K9539" i="45"/>
  <c r="J9539" i="45"/>
  <c r="K9619" i="45"/>
  <c r="J9619" i="45"/>
  <c r="K9699" i="45"/>
  <c r="J9699" i="45"/>
  <c r="K9801" i="45"/>
  <c r="J9801" i="45"/>
  <c r="K10026" i="45"/>
  <c r="J10026" i="45"/>
  <c r="K10346" i="45"/>
  <c r="J10346" i="45"/>
  <c r="J9238" i="45"/>
  <c r="K9238" i="45"/>
  <c r="J9270" i="45"/>
  <c r="K9270" i="45"/>
  <c r="J9302" i="45"/>
  <c r="K9302" i="45"/>
  <c r="J9334" i="45"/>
  <c r="K9334" i="45"/>
  <c r="J9366" i="45"/>
  <c r="K9366" i="45"/>
  <c r="J9414" i="45"/>
  <c r="K9414" i="45"/>
  <c r="K9462" i="45"/>
  <c r="J9462" i="45"/>
  <c r="K9526" i="45"/>
  <c r="J9526" i="45"/>
  <c r="K9606" i="45"/>
  <c r="J9606" i="45"/>
  <c r="K9686" i="45"/>
  <c r="J9686" i="45"/>
  <c r="K9778" i="45"/>
  <c r="J9778" i="45"/>
  <c r="K9926" i="45"/>
  <c r="J9926" i="45"/>
  <c r="K10182" i="45"/>
  <c r="J10182" i="45"/>
  <c r="K10438" i="45"/>
  <c r="J10438" i="45"/>
  <c r="K9133" i="45"/>
  <c r="J9133" i="45"/>
  <c r="K9181" i="45"/>
  <c r="J9181" i="45"/>
  <c r="K9261" i="45"/>
  <c r="J9261" i="45"/>
  <c r="K9341" i="45"/>
  <c r="J9341" i="45"/>
  <c r="K9405" i="45"/>
  <c r="J9405" i="45"/>
  <c r="J9485" i="45"/>
  <c r="K9485" i="45"/>
  <c r="J9565" i="45"/>
  <c r="K9565" i="45"/>
  <c r="J9645" i="45"/>
  <c r="K9645" i="45"/>
  <c r="J9741" i="45"/>
  <c r="K9741" i="45"/>
  <c r="K9853" i="45"/>
  <c r="J9853" i="45"/>
  <c r="K10130" i="45"/>
  <c r="J10130" i="45"/>
  <c r="K10386" i="45"/>
  <c r="J10386" i="45"/>
  <c r="K9452" i="45"/>
  <c r="J9452" i="45"/>
  <c r="K9516" i="45"/>
  <c r="J9516" i="45"/>
  <c r="K9580" i="45"/>
  <c r="J9580" i="45"/>
  <c r="K9644" i="45"/>
  <c r="J9644" i="45"/>
  <c r="K9708" i="45"/>
  <c r="J9708" i="45"/>
  <c r="K9814" i="45"/>
  <c r="J9814" i="45"/>
  <c r="K10046" i="45"/>
  <c r="J10046" i="45"/>
  <c r="K10302" i="45"/>
  <c r="J10302" i="45"/>
  <c r="J10593" i="45"/>
  <c r="K10593" i="45"/>
  <c r="K9929" i="45"/>
  <c r="J9929" i="45"/>
  <c r="K10009" i="45"/>
  <c r="J10009" i="45"/>
  <c r="K10057" i="45"/>
  <c r="J10057" i="45"/>
  <c r="K10137" i="45"/>
  <c r="J10137" i="45"/>
  <c r="K10217" i="45"/>
  <c r="J10217" i="45"/>
  <c r="K10281" i="45"/>
  <c r="J10281" i="45"/>
  <c r="K10361" i="45"/>
  <c r="J10361" i="45"/>
  <c r="K10441" i="45"/>
  <c r="J10441" i="45"/>
  <c r="K10521" i="45"/>
  <c r="J10521" i="45"/>
  <c r="J10679" i="45"/>
  <c r="K10679" i="45"/>
  <c r="J9776" i="45"/>
  <c r="K9776" i="45"/>
  <c r="J9840" i="45"/>
  <c r="K9840" i="45"/>
  <c r="J9920" i="45"/>
  <c r="K9920" i="45"/>
  <c r="J10000" i="45"/>
  <c r="K10000" i="45"/>
  <c r="J10048" i="45"/>
  <c r="K10048" i="45"/>
  <c r="J10128" i="45"/>
  <c r="K10128" i="45"/>
  <c r="J10208" i="45"/>
  <c r="K10208" i="45"/>
  <c r="J10272" i="45"/>
  <c r="K10272" i="45"/>
  <c r="J10336" i="45"/>
  <c r="K10336" i="45"/>
  <c r="J10416" i="45"/>
  <c r="K10416" i="45"/>
  <c r="J10496" i="45"/>
  <c r="K10496" i="45"/>
  <c r="J10629" i="45"/>
  <c r="K10629" i="45"/>
  <c r="J10757" i="45"/>
  <c r="K10757" i="45"/>
  <c r="J9795" i="45"/>
  <c r="K9795" i="45"/>
  <c r="J9875" i="45"/>
  <c r="K9875" i="45"/>
  <c r="K9923" i="45"/>
  <c r="J9923" i="45"/>
  <c r="K9971" i="45"/>
  <c r="J9971" i="45"/>
  <c r="K10051" i="45"/>
  <c r="J10051" i="45"/>
  <c r="K10099" i="45"/>
  <c r="J10099" i="45"/>
  <c r="K10179" i="45"/>
  <c r="J10179" i="45"/>
  <c r="K10243" i="45"/>
  <c r="J10243" i="45"/>
  <c r="K10323" i="45"/>
  <c r="J10323" i="45"/>
  <c r="K10403" i="45"/>
  <c r="J10403" i="45"/>
  <c r="K10467" i="45"/>
  <c r="J10467" i="45"/>
  <c r="J10571" i="45"/>
  <c r="K10571" i="45"/>
  <c r="J10731" i="45"/>
  <c r="K10731" i="45"/>
  <c r="J10787" i="45"/>
  <c r="K10787" i="45"/>
  <c r="K10867" i="45"/>
  <c r="J10867" i="45"/>
  <c r="K10931" i="45"/>
  <c r="J10931" i="45"/>
  <c r="K11011" i="45"/>
  <c r="J11011" i="45"/>
  <c r="K11091" i="45"/>
  <c r="J11091" i="45"/>
  <c r="K11199" i="45"/>
  <c r="J11199" i="45"/>
  <c r="K10550" i="45"/>
  <c r="J10550" i="45"/>
  <c r="K10630" i="45"/>
  <c r="J10630" i="45"/>
  <c r="K10694" i="45"/>
  <c r="J10694" i="45"/>
  <c r="K10774" i="45"/>
  <c r="J10774" i="45"/>
  <c r="K10854" i="45"/>
  <c r="J10854" i="45"/>
  <c r="K10934" i="45"/>
  <c r="J10934" i="45"/>
  <c r="K11014" i="45"/>
  <c r="J11014" i="45"/>
  <c r="K11094" i="45"/>
  <c r="J11094" i="45"/>
  <c r="K11210" i="45"/>
  <c r="J11210" i="45"/>
  <c r="J10885" i="45"/>
  <c r="K10885" i="45"/>
  <c r="J10949" i="45"/>
  <c r="K10949" i="45"/>
  <c r="J11029" i="45"/>
  <c r="K11029" i="45"/>
  <c r="J11114" i="45"/>
  <c r="K11114" i="45"/>
  <c r="K11235" i="45"/>
  <c r="J11235" i="45"/>
  <c r="K10580" i="45"/>
  <c r="J10580" i="45"/>
  <c r="K10644" i="45"/>
  <c r="J10644" i="45"/>
  <c r="K10708" i="45"/>
  <c r="J10708" i="45"/>
  <c r="K10788" i="45"/>
  <c r="J10788" i="45"/>
  <c r="K10836" i="45"/>
  <c r="J10836" i="45"/>
  <c r="K10916" i="45"/>
  <c r="J10916" i="45"/>
  <c r="K10964" i="45"/>
  <c r="J10964" i="45"/>
  <c r="K11028" i="45"/>
  <c r="J11028" i="45"/>
  <c r="K11092" i="45"/>
  <c r="J11092" i="45"/>
  <c r="K11198" i="45"/>
  <c r="J11198" i="45"/>
  <c r="K11137" i="45"/>
  <c r="J11137" i="45"/>
  <c r="J11217" i="45"/>
  <c r="K11217" i="45"/>
  <c r="K11212" i="45"/>
  <c r="J11212" i="45"/>
  <c r="K1872" i="45"/>
  <c r="J1872" i="45"/>
  <c r="K1631" i="45"/>
  <c r="J1631" i="45"/>
  <c r="J1535" i="45"/>
  <c r="K1535" i="45"/>
  <c r="J1455" i="45"/>
  <c r="K1455" i="45"/>
  <c r="J1375" i="45"/>
  <c r="K1375" i="45"/>
  <c r="J1295" i="45"/>
  <c r="K1295" i="45"/>
  <c r="J1231" i="45"/>
  <c r="K1231" i="45"/>
  <c r="J1167" i="45"/>
  <c r="K1167" i="45"/>
  <c r="J1119" i="45"/>
  <c r="K1119" i="45"/>
  <c r="J1039" i="45"/>
  <c r="K1039" i="45"/>
  <c r="J959" i="45"/>
  <c r="K959" i="45"/>
  <c r="J879" i="45"/>
  <c r="K879" i="45"/>
  <c r="J831" i="45"/>
  <c r="K831" i="45"/>
  <c r="J751" i="45"/>
  <c r="K751" i="45"/>
  <c r="J671" i="45"/>
  <c r="K671" i="45"/>
  <c r="J615" i="45"/>
  <c r="K615" i="45"/>
  <c r="J583" i="45"/>
  <c r="K583" i="45"/>
  <c r="J543" i="45"/>
  <c r="K543" i="45"/>
  <c r="J519" i="45"/>
  <c r="K519" i="45"/>
  <c r="J479" i="45"/>
  <c r="K479" i="45"/>
  <c r="J439" i="45"/>
  <c r="K439" i="45"/>
  <c r="J399" i="45"/>
  <c r="K399" i="45"/>
  <c r="J359" i="45"/>
  <c r="K359" i="45"/>
  <c r="J335" i="45"/>
  <c r="K335" i="45"/>
  <c r="J295" i="45"/>
  <c r="K295" i="45"/>
  <c r="J263" i="45"/>
  <c r="K263" i="45"/>
  <c r="J231" i="45"/>
  <c r="K231" i="45"/>
  <c r="J207" i="45"/>
  <c r="K207" i="45"/>
  <c r="J10" i="45"/>
  <c r="I10" i="45"/>
  <c r="K2164" i="45"/>
  <c r="J2164" i="45"/>
  <c r="K1844" i="45"/>
  <c r="J1844" i="45"/>
  <c r="K1620" i="45"/>
  <c r="J1620" i="45"/>
  <c r="K1516" i="45"/>
  <c r="J1516" i="45"/>
  <c r="K1452" i="45"/>
  <c r="J1452" i="45"/>
  <c r="K1388" i="45"/>
  <c r="J1388" i="45"/>
  <c r="K1308" i="45"/>
  <c r="J1308" i="45"/>
  <c r="K1260" i="45"/>
  <c r="J1260" i="45"/>
  <c r="K1180" i="45"/>
  <c r="J1180" i="45"/>
  <c r="K1100" i="45"/>
  <c r="J1100" i="45"/>
  <c r="K1052" i="45"/>
  <c r="J1052" i="45"/>
  <c r="K972" i="45"/>
  <c r="J972" i="45"/>
  <c r="K924" i="45"/>
  <c r="J924" i="45"/>
  <c r="K844" i="45"/>
  <c r="J844" i="45"/>
  <c r="K764" i="45"/>
  <c r="J764" i="45"/>
  <c r="K716" i="45"/>
  <c r="J716" i="45"/>
  <c r="K684" i="45"/>
  <c r="J684" i="45"/>
  <c r="K668" i="45"/>
  <c r="J668" i="45"/>
  <c r="K2200" i="45"/>
  <c r="J2200" i="45"/>
  <c r="K1944" i="45"/>
  <c r="J1944" i="45"/>
  <c r="K1643" i="45"/>
  <c r="J1643" i="45"/>
  <c r="K1529" i="45"/>
  <c r="J1529" i="45"/>
  <c r="K1449" i="45"/>
  <c r="J1449" i="45"/>
  <c r="K1385" i="45"/>
  <c r="J1385" i="45"/>
  <c r="K1321" i="45"/>
  <c r="J1321" i="45"/>
  <c r="K1241" i="45"/>
  <c r="J1241" i="45"/>
  <c r="K1193" i="45"/>
  <c r="J1193" i="45"/>
  <c r="K1113" i="45"/>
  <c r="J1113" i="45"/>
  <c r="K1049" i="45"/>
  <c r="J1049" i="45"/>
  <c r="K985" i="45"/>
  <c r="J985" i="45"/>
  <c r="K921" i="45"/>
  <c r="J921" i="45"/>
  <c r="K873" i="45"/>
  <c r="J873" i="45"/>
  <c r="K793" i="45"/>
  <c r="J793" i="45"/>
  <c r="K729" i="45"/>
  <c r="J729" i="45"/>
  <c r="K649" i="45"/>
  <c r="J649" i="45"/>
  <c r="K569" i="45"/>
  <c r="J569" i="45"/>
  <c r="I42" i="45"/>
  <c r="J42" i="45"/>
  <c r="J47" i="45"/>
  <c r="I47" i="45"/>
  <c r="K2626" i="45"/>
  <c r="J2626" i="45"/>
  <c r="K2642" i="45"/>
  <c r="J2642" i="45"/>
  <c r="K2658" i="45"/>
  <c r="J2658" i="45"/>
  <c r="K2674" i="45"/>
  <c r="J2674" i="45"/>
  <c r="K2690" i="45"/>
  <c r="J2690" i="45"/>
  <c r="K2706" i="45"/>
  <c r="J2706" i="45"/>
  <c r="K2722" i="45"/>
  <c r="J2722" i="45"/>
  <c r="K2738" i="45"/>
  <c r="J2738" i="45"/>
  <c r="K2754" i="45"/>
  <c r="J2754" i="45"/>
  <c r="K2770" i="45"/>
  <c r="J2770" i="45"/>
  <c r="K2786" i="45"/>
  <c r="J2786" i="45"/>
  <c r="K2802" i="45"/>
  <c r="J2802" i="45"/>
  <c r="K2818" i="45"/>
  <c r="J2818" i="45"/>
  <c r="K2834" i="45"/>
  <c r="J2834" i="45"/>
  <c r="K2850" i="45"/>
  <c r="J2850" i="45"/>
  <c r="K2866" i="45"/>
  <c r="J2866" i="45"/>
  <c r="K2882" i="45"/>
  <c r="J2882" i="45"/>
  <c r="K2898" i="45"/>
  <c r="J2898" i="45"/>
  <c r="K2914" i="45"/>
  <c r="J2914" i="45"/>
  <c r="K2930" i="45"/>
  <c r="J2930" i="45"/>
  <c r="K2946" i="45"/>
  <c r="J2946" i="45"/>
  <c r="K2962" i="45"/>
  <c r="J2962" i="45"/>
  <c r="K2978" i="45"/>
  <c r="J2978" i="45"/>
  <c r="K2994" i="45"/>
  <c r="J2994" i="45"/>
  <c r="K3010" i="45"/>
  <c r="J3010" i="45"/>
  <c r="K3026" i="45"/>
  <c r="J3026" i="45"/>
  <c r="K3042" i="45"/>
  <c r="J3042" i="45"/>
  <c r="K3058" i="45"/>
  <c r="J3058" i="45"/>
  <c r="K3074" i="45"/>
  <c r="J3074" i="45"/>
  <c r="K3090" i="45"/>
  <c r="J3090" i="45"/>
  <c r="K3106" i="45"/>
  <c r="J3106" i="45"/>
  <c r="K3122" i="45"/>
  <c r="J3122" i="45"/>
  <c r="K3138" i="45"/>
  <c r="J3138" i="45"/>
  <c r="K3154" i="45"/>
  <c r="J3154" i="45"/>
  <c r="K3170" i="45"/>
  <c r="J3170" i="45"/>
  <c r="K3186" i="45"/>
  <c r="J3186" i="45"/>
  <c r="K3202" i="45"/>
  <c r="J3202" i="45"/>
  <c r="K3218" i="45"/>
  <c r="J3218" i="45"/>
  <c r="K3234" i="45"/>
  <c r="J3234" i="45"/>
  <c r="K3268" i="45"/>
  <c r="J3268" i="45"/>
  <c r="K3300" i="45"/>
  <c r="J3300" i="45"/>
  <c r="K3332" i="45"/>
  <c r="J3332" i="45"/>
  <c r="K3364" i="45"/>
  <c r="J3364" i="45"/>
  <c r="K3397" i="45"/>
  <c r="J3397" i="45"/>
  <c r="K3461" i="45"/>
  <c r="J3461" i="45"/>
  <c r="K3525" i="45"/>
  <c r="J3525" i="45"/>
  <c r="K3589" i="45"/>
  <c r="J3589" i="45"/>
  <c r="K3653" i="45"/>
  <c r="J3653" i="45"/>
  <c r="K3717" i="45"/>
  <c r="J3717" i="45"/>
  <c r="K3781" i="45"/>
  <c r="J3781" i="45"/>
  <c r="K3845" i="45"/>
  <c r="J3845" i="45"/>
  <c r="K3909" i="45"/>
  <c r="J3909" i="45"/>
  <c r="K3973" i="45"/>
  <c r="J3973" i="45"/>
  <c r="K1577" i="45"/>
  <c r="J1577" i="45"/>
  <c r="K1593" i="45"/>
  <c r="J1593" i="45"/>
  <c r="K1609" i="45"/>
  <c r="J1609" i="45"/>
  <c r="K1625" i="45"/>
  <c r="J1625" i="45"/>
  <c r="K1641" i="45"/>
  <c r="J1641" i="45"/>
  <c r="K1657" i="45"/>
  <c r="J1657" i="45"/>
  <c r="K1673" i="45"/>
  <c r="J1673" i="45"/>
  <c r="K1689" i="45"/>
  <c r="J1689" i="45"/>
  <c r="K1705" i="45"/>
  <c r="J1705" i="45"/>
  <c r="K1721" i="45"/>
  <c r="J1721" i="45"/>
  <c r="K1737" i="45"/>
  <c r="J1737" i="45"/>
  <c r="K1753" i="45"/>
  <c r="J1753" i="45"/>
  <c r="K1769" i="45"/>
  <c r="J1769" i="45"/>
  <c r="K1785" i="45"/>
  <c r="J1785" i="45"/>
  <c r="K1801" i="45"/>
  <c r="J1801" i="45"/>
  <c r="K1817" i="45"/>
  <c r="J1817" i="45"/>
  <c r="K1833" i="45"/>
  <c r="J1833" i="45"/>
  <c r="K1849" i="45"/>
  <c r="J1849" i="45"/>
  <c r="K1865" i="45"/>
  <c r="J1865" i="45"/>
  <c r="K1881" i="45"/>
  <c r="J1881" i="45"/>
  <c r="K1897" i="45"/>
  <c r="J1897" i="45"/>
  <c r="K1913" i="45"/>
  <c r="J1913" i="45"/>
  <c r="K1929" i="45"/>
  <c r="J1929" i="45"/>
  <c r="K1945" i="45"/>
  <c r="J1945" i="45"/>
  <c r="K1961" i="45"/>
  <c r="J1961" i="45"/>
  <c r="K1977" i="45"/>
  <c r="J1977" i="45"/>
  <c r="K1993" i="45"/>
  <c r="J1993" i="45"/>
  <c r="K2009" i="45"/>
  <c r="J2009" i="45"/>
  <c r="K2025" i="45"/>
  <c r="J2025" i="45"/>
  <c r="K2041" i="45"/>
  <c r="J2041" i="45"/>
  <c r="K2057" i="45"/>
  <c r="J2057" i="45"/>
  <c r="K2073" i="45"/>
  <c r="J2073" i="45"/>
  <c r="K2089" i="45"/>
  <c r="J2089" i="45"/>
  <c r="K2105" i="45"/>
  <c r="J2105" i="45"/>
  <c r="K2121" i="45"/>
  <c r="J2121" i="45"/>
  <c r="K2137" i="45"/>
  <c r="J2137" i="45"/>
  <c r="K2153" i="45"/>
  <c r="J2153" i="45"/>
  <c r="K2169" i="45"/>
  <c r="J2169" i="45"/>
  <c r="K2185" i="45"/>
  <c r="J2185" i="45"/>
  <c r="K2201" i="45"/>
  <c r="J2201" i="45"/>
  <c r="J2217" i="45"/>
  <c r="K2217" i="45"/>
  <c r="J2233" i="45"/>
  <c r="K2233" i="45"/>
  <c r="J2249" i="45"/>
  <c r="K2249" i="45"/>
  <c r="J2265" i="45"/>
  <c r="K2265" i="45"/>
  <c r="J2281" i="45"/>
  <c r="K2281" i="45"/>
  <c r="J2297" i="45"/>
  <c r="K2297" i="45"/>
  <c r="J2313" i="45"/>
  <c r="K2313" i="45"/>
  <c r="J2329" i="45"/>
  <c r="K2329" i="45"/>
  <c r="J2345" i="45"/>
  <c r="K2345" i="45"/>
  <c r="J2361" i="45"/>
  <c r="K2361" i="45"/>
  <c r="J2377" i="45"/>
  <c r="K2377" i="45"/>
  <c r="J2393" i="45"/>
  <c r="K2393" i="45"/>
  <c r="J2409" i="45"/>
  <c r="K2409" i="45"/>
  <c r="J2425" i="45"/>
  <c r="K2425" i="45"/>
  <c r="J2441" i="45"/>
  <c r="K2441" i="45"/>
  <c r="J2457" i="45"/>
  <c r="K2457" i="45"/>
  <c r="J2473" i="45"/>
  <c r="K2473" i="45"/>
  <c r="J2489" i="45"/>
  <c r="K2489" i="45"/>
  <c r="J2505" i="45"/>
  <c r="K2505" i="45"/>
  <c r="J2521" i="45"/>
  <c r="K2521" i="45"/>
  <c r="J2537" i="45"/>
  <c r="K2537" i="45"/>
  <c r="J2553" i="45"/>
  <c r="K2553" i="45"/>
  <c r="J2569" i="45"/>
  <c r="K2569" i="45"/>
  <c r="J2585" i="45"/>
  <c r="K2585" i="45"/>
  <c r="J2601" i="45"/>
  <c r="K2601" i="45"/>
  <c r="J2617" i="45"/>
  <c r="K2617" i="45"/>
  <c r="J2633" i="45"/>
  <c r="K2633" i="45"/>
  <c r="J2649" i="45"/>
  <c r="K2649" i="45"/>
  <c r="J2665" i="45"/>
  <c r="K2665" i="45"/>
  <c r="J2681" i="45"/>
  <c r="K2681" i="45"/>
  <c r="J2697" i="45"/>
  <c r="K2697" i="45"/>
  <c r="J2713" i="45"/>
  <c r="K2713" i="45"/>
  <c r="J2729" i="45"/>
  <c r="K2729" i="45"/>
  <c r="J2745" i="45"/>
  <c r="K2745" i="45"/>
  <c r="J2761" i="45"/>
  <c r="K2761" i="45"/>
  <c r="J2777" i="45"/>
  <c r="K2777" i="45"/>
  <c r="J2793" i="45"/>
  <c r="K2793" i="45"/>
  <c r="J2809" i="45"/>
  <c r="K2809" i="45"/>
  <c r="J2825" i="45"/>
  <c r="K2825" i="45"/>
  <c r="J2841" i="45"/>
  <c r="K2841" i="45"/>
  <c r="J2857" i="45"/>
  <c r="K2857" i="45"/>
  <c r="J2873" i="45"/>
  <c r="K2873" i="45"/>
  <c r="J2889" i="45"/>
  <c r="K2889" i="45"/>
  <c r="J2905" i="45"/>
  <c r="K2905" i="45"/>
  <c r="J2921" i="45"/>
  <c r="K2921" i="45"/>
  <c r="J2937" i="45"/>
  <c r="K2937" i="45"/>
  <c r="J2953" i="45"/>
  <c r="K2953" i="45"/>
  <c r="J2969" i="45"/>
  <c r="K2969" i="45"/>
  <c r="J2985" i="45"/>
  <c r="K2985" i="45"/>
  <c r="J3001" i="45"/>
  <c r="K3001" i="45"/>
  <c r="J3017" i="45"/>
  <c r="K3017" i="45"/>
  <c r="J3033" i="45"/>
  <c r="K3033" i="45"/>
  <c r="J3049" i="45"/>
  <c r="K3049" i="45"/>
  <c r="J3065" i="45"/>
  <c r="K3065" i="45"/>
  <c r="J3081" i="45"/>
  <c r="K3081" i="45"/>
  <c r="J3097" i="45"/>
  <c r="K3097" i="45"/>
  <c r="J3113" i="45"/>
  <c r="K3113" i="45"/>
  <c r="J3129" i="45"/>
  <c r="K3129" i="45"/>
  <c r="J3145" i="45"/>
  <c r="K3145" i="45"/>
  <c r="J3161" i="45"/>
  <c r="K3161" i="45"/>
  <c r="J3177" i="45"/>
  <c r="K3177" i="45"/>
  <c r="J3193" i="45"/>
  <c r="K3193" i="45"/>
  <c r="J3209" i="45"/>
  <c r="K3209" i="45"/>
  <c r="J3225" i="45"/>
  <c r="K3225" i="45"/>
  <c r="K3245" i="45"/>
  <c r="J3245" i="45"/>
  <c r="K3277" i="45"/>
  <c r="J3277" i="45"/>
  <c r="K3309" i="45"/>
  <c r="J3309" i="45"/>
  <c r="K3341" i="45"/>
  <c r="J3341" i="45"/>
  <c r="K3373" i="45"/>
  <c r="J3373" i="45"/>
  <c r="K3425" i="45"/>
  <c r="J3425" i="45"/>
  <c r="K3489" i="45"/>
  <c r="J3489" i="45"/>
  <c r="K3553" i="45"/>
  <c r="J3553" i="45"/>
  <c r="K3617" i="45"/>
  <c r="J3617" i="45"/>
  <c r="K3681" i="45"/>
  <c r="J3681" i="45"/>
  <c r="K3745" i="45"/>
  <c r="J3745" i="45"/>
  <c r="K3809" i="45"/>
  <c r="J3809" i="45"/>
  <c r="K3873" i="45"/>
  <c r="J3873" i="45"/>
  <c r="K3937" i="45"/>
  <c r="J3937" i="45"/>
  <c r="K4001" i="45"/>
  <c r="J4001" i="45"/>
  <c r="K2216" i="45"/>
  <c r="J2216" i="45"/>
  <c r="K2232" i="45"/>
  <c r="J2232" i="45"/>
  <c r="K2248" i="45"/>
  <c r="J2248" i="45"/>
  <c r="K2264" i="45"/>
  <c r="J2264" i="45"/>
  <c r="K2280" i="45"/>
  <c r="J2280" i="45"/>
  <c r="K2296" i="45"/>
  <c r="J2296" i="45"/>
  <c r="K2312" i="45"/>
  <c r="J2312" i="45"/>
  <c r="K2328" i="45"/>
  <c r="J2328" i="45"/>
  <c r="K2344" i="45"/>
  <c r="J2344" i="45"/>
  <c r="K2360" i="45"/>
  <c r="J2360" i="45"/>
  <c r="K2376" i="45"/>
  <c r="J2376" i="45"/>
  <c r="K2392" i="45"/>
  <c r="J2392" i="45"/>
  <c r="K2408" i="45"/>
  <c r="J2408" i="45"/>
  <c r="K2424" i="45"/>
  <c r="J2424" i="45"/>
  <c r="K2440" i="45"/>
  <c r="J2440" i="45"/>
  <c r="K2456" i="45"/>
  <c r="J2456" i="45"/>
  <c r="K2472" i="45"/>
  <c r="J2472" i="45"/>
  <c r="K2488" i="45"/>
  <c r="J2488" i="45"/>
  <c r="K2504" i="45"/>
  <c r="J2504" i="45"/>
  <c r="K2520" i="45"/>
  <c r="J2520" i="45"/>
  <c r="K2536" i="45"/>
  <c r="J2536" i="45"/>
  <c r="K2552" i="45"/>
  <c r="J2552" i="45"/>
  <c r="K2568" i="45"/>
  <c r="J2568" i="45"/>
  <c r="K2584" i="45"/>
  <c r="J2584" i="45"/>
  <c r="K2600" i="45"/>
  <c r="J2600" i="45"/>
  <c r="K2616" i="45"/>
  <c r="J2616" i="45"/>
  <c r="K2632" i="45"/>
  <c r="J2632" i="45"/>
  <c r="K2648" i="45"/>
  <c r="J2648" i="45"/>
  <c r="K2664" i="45"/>
  <c r="J2664" i="45"/>
  <c r="K2680" i="45"/>
  <c r="J2680" i="45"/>
  <c r="K2696" i="45"/>
  <c r="J2696" i="45"/>
  <c r="K2712" i="45"/>
  <c r="J2712" i="45"/>
  <c r="K2728" i="45"/>
  <c r="J2728" i="45"/>
  <c r="K2744" i="45"/>
  <c r="J2744" i="45"/>
  <c r="K2760" i="45"/>
  <c r="J2760" i="45"/>
  <c r="K2776" i="45"/>
  <c r="J2776" i="45"/>
  <c r="K2792" i="45"/>
  <c r="J2792" i="45"/>
  <c r="K2808" i="45"/>
  <c r="J2808" i="45"/>
  <c r="K2824" i="45"/>
  <c r="J2824" i="45"/>
  <c r="K2840" i="45"/>
  <c r="J2840" i="45"/>
  <c r="K2856" i="45"/>
  <c r="J2856" i="45"/>
  <c r="K2872" i="45"/>
  <c r="J2872" i="45"/>
  <c r="K2888" i="45"/>
  <c r="J2888" i="45"/>
  <c r="K2904" i="45"/>
  <c r="J2904" i="45"/>
  <c r="K2920" i="45"/>
  <c r="J2920" i="45"/>
  <c r="K2936" i="45"/>
  <c r="J2936" i="45"/>
  <c r="K2952" i="45"/>
  <c r="J2952" i="45"/>
  <c r="K2968" i="45"/>
  <c r="J2968" i="45"/>
  <c r="K2984" i="45"/>
  <c r="J2984" i="45"/>
  <c r="K3000" i="45"/>
  <c r="J3000" i="45"/>
  <c r="K3016" i="45"/>
  <c r="J3016" i="45"/>
  <c r="K3032" i="45"/>
  <c r="J3032" i="45"/>
  <c r="K3048" i="45"/>
  <c r="J3048" i="45"/>
  <c r="K3064" i="45"/>
  <c r="J3064" i="45"/>
  <c r="K3080" i="45"/>
  <c r="J3080" i="45"/>
  <c r="K3096" i="45"/>
  <c r="J3096" i="45"/>
  <c r="K3112" i="45"/>
  <c r="J3112" i="45"/>
  <c r="K3128" i="45"/>
  <c r="J3128" i="45"/>
  <c r="K3144" i="45"/>
  <c r="J3144" i="45"/>
  <c r="K3160" i="45"/>
  <c r="J3160" i="45"/>
  <c r="K3176" i="45"/>
  <c r="J3176" i="45"/>
  <c r="K3192" i="45"/>
  <c r="J3192" i="45"/>
  <c r="K3208" i="45"/>
  <c r="J3208" i="45"/>
  <c r="K3224" i="45"/>
  <c r="J3224" i="45"/>
  <c r="K3240" i="45"/>
  <c r="J3240" i="45"/>
  <c r="K3272" i="45"/>
  <c r="J3272" i="45"/>
  <c r="K3304" i="45"/>
  <c r="J3304" i="45"/>
  <c r="K3336" i="45"/>
  <c r="J3336" i="45"/>
  <c r="K3368" i="45"/>
  <c r="J3368" i="45"/>
  <c r="K3405" i="45"/>
  <c r="J3405" i="45"/>
  <c r="K3469" i="45"/>
  <c r="J3469" i="45"/>
  <c r="K3533" i="45"/>
  <c r="J3533" i="45"/>
  <c r="K3597" i="45"/>
  <c r="J3597" i="45"/>
  <c r="K3661" i="45"/>
  <c r="J3661" i="45"/>
  <c r="K3725" i="45"/>
  <c r="J3725" i="45"/>
  <c r="K3789" i="45"/>
  <c r="J3789" i="45"/>
  <c r="K3853" i="45"/>
  <c r="J3853" i="45"/>
  <c r="K3917" i="45"/>
  <c r="J3917" i="45"/>
  <c r="K3981" i="45"/>
  <c r="J3981" i="45"/>
  <c r="K4025" i="45"/>
  <c r="J4025" i="45"/>
  <c r="K4041" i="45"/>
  <c r="J4041" i="45"/>
  <c r="K4057" i="45"/>
  <c r="J4057" i="45"/>
  <c r="K4073" i="45"/>
  <c r="J4073" i="45"/>
  <c r="K4089" i="45"/>
  <c r="J4089" i="45"/>
  <c r="K4105" i="45"/>
  <c r="J4105" i="45"/>
  <c r="K4121" i="45"/>
  <c r="J4121" i="45"/>
  <c r="K4137" i="45"/>
  <c r="J4137" i="45"/>
  <c r="K4153" i="45"/>
  <c r="J4153" i="45"/>
  <c r="K4169" i="45"/>
  <c r="J4169" i="45"/>
  <c r="K4185" i="45"/>
  <c r="J4185" i="45"/>
  <c r="K4201" i="45"/>
  <c r="J4201" i="45"/>
  <c r="K4217" i="45"/>
  <c r="J4217" i="45"/>
  <c r="K4233" i="45"/>
  <c r="J4233" i="45"/>
  <c r="K4249" i="45"/>
  <c r="J4249" i="45"/>
  <c r="K4265" i="45"/>
  <c r="J4265" i="45"/>
  <c r="K4281" i="45"/>
  <c r="J4281" i="45"/>
  <c r="K4297" i="45"/>
  <c r="J4297" i="45"/>
  <c r="K4313" i="45"/>
  <c r="J4313" i="45"/>
  <c r="K4329" i="45"/>
  <c r="J4329" i="45"/>
  <c r="K4345" i="45"/>
  <c r="J4345" i="45"/>
  <c r="K4361" i="45"/>
  <c r="J4361" i="45"/>
  <c r="K4377" i="45"/>
  <c r="J4377" i="45"/>
  <c r="K4393" i="45"/>
  <c r="J4393" i="45"/>
  <c r="K4409" i="45"/>
  <c r="J4409" i="45"/>
  <c r="K4425" i="45"/>
  <c r="J4425" i="45"/>
  <c r="K4441" i="45"/>
  <c r="J4441" i="45"/>
  <c r="K4457" i="45"/>
  <c r="J4457" i="45"/>
  <c r="K4473" i="45"/>
  <c r="J4473" i="45"/>
  <c r="K4489" i="45"/>
  <c r="J4489" i="45"/>
  <c r="K4505" i="45"/>
  <c r="J4505" i="45"/>
  <c r="K4521" i="45"/>
  <c r="J4521" i="45"/>
  <c r="K4537" i="45"/>
  <c r="J4537" i="45"/>
  <c r="K4553" i="45"/>
  <c r="J4553" i="45"/>
  <c r="K4569" i="45"/>
  <c r="J4569" i="45"/>
  <c r="K4585" i="45"/>
  <c r="J4585" i="45"/>
  <c r="K4601" i="45"/>
  <c r="J4601" i="45"/>
  <c r="K4617" i="45"/>
  <c r="J4617" i="45"/>
  <c r="K4633" i="45"/>
  <c r="J4633" i="45"/>
  <c r="K4649" i="45"/>
  <c r="J4649" i="45"/>
  <c r="K4665" i="45"/>
  <c r="J4665" i="45"/>
  <c r="K4681" i="45"/>
  <c r="J4681" i="45"/>
  <c r="K4697" i="45"/>
  <c r="J4697" i="45"/>
  <c r="K4713" i="45"/>
  <c r="J4713" i="45"/>
  <c r="K4729" i="45"/>
  <c r="J4729" i="45"/>
  <c r="K4745" i="45"/>
  <c r="J4745" i="45"/>
  <c r="K4761" i="45"/>
  <c r="J4761" i="45"/>
  <c r="K4777" i="45"/>
  <c r="J4777" i="45"/>
  <c r="K4793" i="45"/>
  <c r="J4793" i="45"/>
  <c r="K4809" i="45"/>
  <c r="J4809" i="45"/>
  <c r="K4825" i="45"/>
  <c r="J4825" i="45"/>
  <c r="K4854" i="45"/>
  <c r="J4854" i="45"/>
  <c r="K4889" i="45"/>
  <c r="J4889" i="45"/>
  <c r="K4953" i="45"/>
  <c r="J4953" i="45"/>
  <c r="K5017" i="45"/>
  <c r="J5017" i="45"/>
  <c r="K5081" i="45"/>
  <c r="J5081" i="45"/>
  <c r="K5145" i="45"/>
  <c r="J5145" i="45"/>
  <c r="K5209" i="45"/>
  <c r="J5209" i="45"/>
  <c r="K5273" i="45"/>
  <c r="J5273" i="45"/>
  <c r="K5337" i="45"/>
  <c r="J5337" i="45"/>
  <c r="K5401" i="45"/>
  <c r="J5401" i="45"/>
  <c r="K5465" i="45"/>
  <c r="J5465" i="45"/>
  <c r="K5529" i="45"/>
  <c r="J5529" i="45"/>
  <c r="K5593" i="45"/>
  <c r="J5593" i="45"/>
  <c r="K5657" i="45"/>
  <c r="J5657" i="45"/>
  <c r="K3404" i="45"/>
  <c r="J3404" i="45"/>
  <c r="K3420" i="45"/>
  <c r="J3420" i="45"/>
  <c r="K3436" i="45"/>
  <c r="J3436" i="45"/>
  <c r="K3452" i="45"/>
  <c r="J3452" i="45"/>
  <c r="K3468" i="45"/>
  <c r="J3468" i="45"/>
  <c r="K3484" i="45"/>
  <c r="J3484" i="45"/>
  <c r="K3500" i="45"/>
  <c r="J3500" i="45"/>
  <c r="K3516" i="45"/>
  <c r="J3516" i="45"/>
  <c r="K3532" i="45"/>
  <c r="J3532" i="45"/>
  <c r="K3548" i="45"/>
  <c r="J3548" i="45"/>
  <c r="K3564" i="45"/>
  <c r="J3564" i="45"/>
  <c r="K3580" i="45"/>
  <c r="J3580" i="45"/>
  <c r="K3596" i="45"/>
  <c r="J3596" i="45"/>
  <c r="K3612" i="45"/>
  <c r="J3612" i="45"/>
  <c r="K3628" i="45"/>
  <c r="J3628" i="45"/>
  <c r="K3644" i="45"/>
  <c r="J3644" i="45"/>
  <c r="K3660" i="45"/>
  <c r="J3660" i="45"/>
  <c r="K3676" i="45"/>
  <c r="J3676" i="45"/>
  <c r="K3692" i="45"/>
  <c r="J3692" i="45"/>
  <c r="K3708" i="45"/>
  <c r="J3708" i="45"/>
  <c r="K3724" i="45"/>
  <c r="J3724" i="45"/>
  <c r="K3740" i="45"/>
  <c r="J3740" i="45"/>
  <c r="K3756" i="45"/>
  <c r="J3756" i="45"/>
  <c r="K3772" i="45"/>
  <c r="J3772" i="45"/>
  <c r="K3788" i="45"/>
  <c r="J3788" i="45"/>
  <c r="K3804" i="45"/>
  <c r="J3804" i="45"/>
  <c r="K3820" i="45"/>
  <c r="J3820" i="45"/>
  <c r="K3836" i="45"/>
  <c r="J3836" i="45"/>
  <c r="K3852" i="45"/>
  <c r="J3852" i="45"/>
  <c r="K3868" i="45"/>
  <c r="J3868" i="45"/>
  <c r="K3884" i="45"/>
  <c r="J3884" i="45"/>
  <c r="K3900" i="45"/>
  <c r="J3900" i="45"/>
  <c r="K3916" i="45"/>
  <c r="J3916" i="45"/>
  <c r="K3932" i="45"/>
  <c r="J3932" i="45"/>
  <c r="K3948" i="45"/>
  <c r="J3948" i="45"/>
  <c r="K3964" i="45"/>
  <c r="J3964" i="45"/>
  <c r="K3980" i="45"/>
  <c r="J3980" i="45"/>
  <c r="K3996" i="45"/>
  <c r="J3996" i="45"/>
  <c r="K4012" i="45"/>
  <c r="J4012" i="45"/>
  <c r="K4028" i="45"/>
  <c r="J4028" i="45"/>
  <c r="K4044" i="45"/>
  <c r="J4044" i="45"/>
  <c r="N48" i="45"/>
  <c r="K4060" i="45"/>
  <c r="J4060" i="45"/>
  <c r="K4076" i="45"/>
  <c r="J4076" i="45"/>
  <c r="K4092" i="45"/>
  <c r="J4092" i="45"/>
  <c r="K4108" i="45"/>
  <c r="J4108" i="45"/>
  <c r="K4124" i="45"/>
  <c r="J4124" i="45"/>
  <c r="K4140" i="45"/>
  <c r="J4140" i="45"/>
  <c r="K4156" i="45"/>
  <c r="J4156" i="45"/>
  <c r="K4172" i="45"/>
  <c r="J4172" i="45"/>
  <c r="K4188" i="45"/>
  <c r="J4188" i="45"/>
  <c r="K4204" i="45"/>
  <c r="J4204" i="45"/>
  <c r="K4220" i="45"/>
  <c r="J4220" i="45"/>
  <c r="K4236" i="45"/>
  <c r="J4236" i="45"/>
  <c r="K4252" i="45"/>
  <c r="J4252" i="45"/>
  <c r="K4268" i="45"/>
  <c r="J4268" i="45"/>
  <c r="K4284" i="45"/>
  <c r="J4284" i="45"/>
  <c r="K4300" i="45"/>
  <c r="J4300" i="45"/>
  <c r="K4316" i="45"/>
  <c r="J4316" i="45"/>
  <c r="K4332" i="45"/>
  <c r="J4332" i="45"/>
  <c r="K4348" i="45"/>
  <c r="J4348" i="45"/>
  <c r="K4364" i="45"/>
  <c r="J4364" i="45"/>
  <c r="K4380" i="45"/>
  <c r="J4380" i="45"/>
  <c r="K4396" i="45"/>
  <c r="J4396" i="45"/>
  <c r="K4412" i="45"/>
  <c r="J4412" i="45"/>
  <c r="K4428" i="45"/>
  <c r="J4428" i="45"/>
  <c r="K4444" i="45"/>
  <c r="J4444" i="45"/>
  <c r="K4460" i="45"/>
  <c r="J4460" i="45"/>
  <c r="K4476" i="45"/>
  <c r="J4476" i="45"/>
  <c r="K4492" i="45"/>
  <c r="J4492" i="45"/>
  <c r="K4508" i="45"/>
  <c r="J4508" i="45"/>
  <c r="K4524" i="45"/>
  <c r="J4524" i="45"/>
  <c r="K4540" i="45"/>
  <c r="J4540" i="45"/>
  <c r="K4556" i="45"/>
  <c r="J4556" i="45"/>
  <c r="K4572" i="45"/>
  <c r="J4572" i="45"/>
  <c r="K4588" i="45"/>
  <c r="J4588" i="45"/>
  <c r="K4604" i="45"/>
  <c r="J4604" i="45"/>
  <c r="K4620" i="45"/>
  <c r="J4620" i="45"/>
  <c r="K4636" i="45"/>
  <c r="J4636" i="45"/>
  <c r="K4652" i="45"/>
  <c r="J4652" i="45"/>
  <c r="K4668" i="45"/>
  <c r="J4668" i="45"/>
  <c r="K4684" i="45"/>
  <c r="J4684" i="45"/>
  <c r="K4700" i="45"/>
  <c r="J4700" i="45"/>
  <c r="K4716" i="45"/>
  <c r="J4716" i="45"/>
  <c r="K4732" i="45"/>
  <c r="J4732" i="45"/>
  <c r="K4748" i="45"/>
  <c r="J4748" i="45"/>
  <c r="K4764" i="45"/>
  <c r="J4764" i="45"/>
  <c r="K4780" i="45"/>
  <c r="J4780" i="45"/>
  <c r="K4796" i="45"/>
  <c r="J4796" i="45"/>
  <c r="K4812" i="45"/>
  <c r="J4812" i="45"/>
  <c r="J4828" i="45"/>
  <c r="K4828" i="45"/>
  <c r="K4857" i="45"/>
  <c r="J4857" i="45"/>
  <c r="K4885" i="45"/>
  <c r="J4885" i="45"/>
  <c r="K4949" i="45"/>
  <c r="J4949" i="45"/>
  <c r="K5013" i="45"/>
  <c r="J5013" i="45"/>
  <c r="K5077" i="45"/>
  <c r="J5077" i="45"/>
  <c r="K5141" i="45"/>
  <c r="J5141" i="45"/>
  <c r="K5205" i="45"/>
  <c r="J5205" i="45"/>
  <c r="K5269" i="45"/>
  <c r="J5269" i="45"/>
  <c r="K5333" i="45"/>
  <c r="J5333" i="45"/>
  <c r="K5397" i="45"/>
  <c r="J5397" i="45"/>
  <c r="K5461" i="45"/>
  <c r="J5461" i="45"/>
  <c r="K5525" i="45"/>
  <c r="J5525" i="45"/>
  <c r="K5589" i="45"/>
  <c r="J5589" i="45"/>
  <c r="K5653" i="45"/>
  <c r="J5653" i="45"/>
  <c r="J3243" i="45"/>
  <c r="K3243" i="45"/>
  <c r="J3259" i="45"/>
  <c r="K3259" i="45"/>
  <c r="J3275" i="45"/>
  <c r="K3275" i="45"/>
  <c r="J3291" i="45"/>
  <c r="K3291" i="45"/>
  <c r="J3307" i="45"/>
  <c r="K3307" i="45"/>
  <c r="J3323" i="45"/>
  <c r="K3323" i="45"/>
  <c r="J3339" i="45"/>
  <c r="K3339" i="45"/>
  <c r="J3355" i="45"/>
  <c r="K3355" i="45"/>
  <c r="J3371" i="45"/>
  <c r="K3371" i="45"/>
  <c r="J3387" i="45"/>
  <c r="K3387" i="45"/>
  <c r="J3403" i="45"/>
  <c r="K3403" i="45"/>
  <c r="J3419" i="45"/>
  <c r="K3419" i="45"/>
  <c r="J3435" i="45"/>
  <c r="K3435" i="45"/>
  <c r="J3451" i="45"/>
  <c r="K3451" i="45"/>
  <c r="J3467" i="45"/>
  <c r="K3467" i="45"/>
  <c r="J3483" i="45"/>
  <c r="K3483" i="45"/>
  <c r="J3499" i="45"/>
  <c r="K3499" i="45"/>
  <c r="J3515" i="45"/>
  <c r="K3515" i="45"/>
  <c r="J3531" i="45"/>
  <c r="K3531" i="45"/>
  <c r="J3547" i="45"/>
  <c r="K3547" i="45"/>
  <c r="J3563" i="45"/>
  <c r="K3563" i="45"/>
  <c r="J3579" i="45"/>
  <c r="K3579" i="45"/>
  <c r="J3595" i="45"/>
  <c r="K3595" i="45"/>
  <c r="J3611" i="45"/>
  <c r="K3611" i="45"/>
  <c r="J3627" i="45"/>
  <c r="K3627" i="45"/>
  <c r="J3643" i="45"/>
  <c r="K3643" i="45"/>
  <c r="J3659" i="45"/>
  <c r="K3659" i="45"/>
  <c r="J3675" i="45"/>
  <c r="K3675" i="45"/>
  <c r="J3691" i="45"/>
  <c r="K3691" i="45"/>
  <c r="J3707" i="45"/>
  <c r="K3707" i="45"/>
  <c r="J3723" i="45"/>
  <c r="K3723" i="45"/>
  <c r="J3739" i="45"/>
  <c r="K3739" i="45"/>
  <c r="J3755" i="45"/>
  <c r="K3755" i="45"/>
  <c r="J3771" i="45"/>
  <c r="K3771" i="45"/>
  <c r="J3787" i="45"/>
  <c r="K3787" i="45"/>
  <c r="J3803" i="45"/>
  <c r="K3803" i="45"/>
  <c r="J3819" i="45"/>
  <c r="K3819" i="45"/>
  <c r="J3835" i="45"/>
  <c r="K3835" i="45"/>
  <c r="J3851" i="45"/>
  <c r="K3851" i="45"/>
  <c r="J3867" i="45"/>
  <c r="K3867" i="45"/>
  <c r="J3883" i="45"/>
  <c r="K3883" i="45"/>
  <c r="J3899" i="45"/>
  <c r="K3899" i="45"/>
  <c r="J3915" i="45"/>
  <c r="K3915" i="45"/>
  <c r="J3931" i="45"/>
  <c r="K3931" i="45"/>
  <c r="J3947" i="45"/>
  <c r="K3947" i="45"/>
  <c r="J3963" i="45"/>
  <c r="K3963" i="45"/>
  <c r="J3979" i="45"/>
  <c r="K3979" i="45"/>
  <c r="J3995" i="45"/>
  <c r="K3995" i="45"/>
  <c r="J4011" i="45"/>
  <c r="K4011" i="45"/>
  <c r="J4027" i="45"/>
  <c r="K4027" i="45"/>
  <c r="J4043" i="45"/>
  <c r="K4043" i="45"/>
  <c r="J4059" i="45"/>
  <c r="K4059" i="45"/>
  <c r="J4075" i="45"/>
  <c r="K4075" i="45"/>
  <c r="J4091" i="45"/>
  <c r="K4091" i="45"/>
  <c r="J4107" i="45"/>
  <c r="K4107" i="45"/>
  <c r="J4123" i="45"/>
  <c r="K4123" i="45"/>
  <c r="J4139" i="45"/>
  <c r="K4139" i="45"/>
  <c r="J4155" i="45"/>
  <c r="K4155" i="45"/>
  <c r="J4171" i="45"/>
  <c r="K4171" i="45"/>
  <c r="J4187" i="45"/>
  <c r="K4187" i="45"/>
  <c r="J4203" i="45"/>
  <c r="K4203" i="45"/>
  <c r="J4219" i="45"/>
  <c r="K4219" i="45"/>
  <c r="J4235" i="45"/>
  <c r="K4235" i="45"/>
  <c r="J4251" i="45"/>
  <c r="K4251" i="45"/>
  <c r="J4267" i="45"/>
  <c r="K4267" i="45"/>
  <c r="J4283" i="45"/>
  <c r="K4283" i="45"/>
  <c r="J4299" i="45"/>
  <c r="K4299" i="45"/>
  <c r="J4315" i="45"/>
  <c r="K4315" i="45"/>
  <c r="J4331" i="45"/>
  <c r="K4331" i="45"/>
  <c r="J4347" i="45"/>
  <c r="K4347" i="45"/>
  <c r="J4363" i="45"/>
  <c r="K4363" i="45"/>
  <c r="J4379" i="45"/>
  <c r="K4379" i="45"/>
  <c r="J4395" i="45"/>
  <c r="K4395" i="45"/>
  <c r="J4411" i="45"/>
  <c r="K4411" i="45"/>
  <c r="J4427" i="45"/>
  <c r="K4427" i="45"/>
  <c r="J4443" i="45"/>
  <c r="K4443" i="45"/>
  <c r="J4459" i="45"/>
  <c r="K4459" i="45"/>
  <c r="J4475" i="45"/>
  <c r="K4475" i="45"/>
  <c r="J4491" i="45"/>
  <c r="K4491" i="45"/>
  <c r="J4507" i="45"/>
  <c r="K4507" i="45"/>
  <c r="J4523" i="45"/>
  <c r="K4523" i="45"/>
  <c r="J4539" i="45"/>
  <c r="K4539" i="45"/>
  <c r="J4555" i="45"/>
  <c r="K4555" i="45"/>
  <c r="J4571" i="45"/>
  <c r="K4571" i="45"/>
  <c r="J4587" i="45"/>
  <c r="K4587" i="45"/>
  <c r="J4603" i="45"/>
  <c r="K4603" i="45"/>
  <c r="J4619" i="45"/>
  <c r="K4619" i="45"/>
  <c r="J4635" i="45"/>
  <c r="K4635" i="45"/>
  <c r="J4651" i="45"/>
  <c r="K4651" i="45"/>
  <c r="J4667" i="45"/>
  <c r="K4667" i="45"/>
  <c r="J4683" i="45"/>
  <c r="K4683" i="45"/>
  <c r="J4699" i="45"/>
  <c r="K4699" i="45"/>
  <c r="J4715" i="45"/>
  <c r="K4715" i="45"/>
  <c r="J4731" i="45"/>
  <c r="K4731" i="45"/>
  <c r="J4747" i="45"/>
  <c r="K4747" i="45"/>
  <c r="J4763" i="45"/>
  <c r="K4763" i="45"/>
  <c r="J4779" i="45"/>
  <c r="K4779" i="45"/>
  <c r="J4795" i="45"/>
  <c r="K4795" i="45"/>
  <c r="J4811" i="45"/>
  <c r="K4811" i="45"/>
  <c r="J4827" i="45"/>
  <c r="K4827" i="45"/>
  <c r="K4858" i="45"/>
  <c r="J4858" i="45"/>
  <c r="K4897" i="45"/>
  <c r="J4897" i="45"/>
  <c r="K4961" i="45"/>
  <c r="J4961" i="45"/>
  <c r="K5025" i="45"/>
  <c r="J5025" i="45"/>
  <c r="K5089" i="45"/>
  <c r="J5089" i="45"/>
  <c r="K5153" i="45"/>
  <c r="J5153" i="45"/>
  <c r="K5217" i="45"/>
  <c r="J5217" i="45"/>
  <c r="K5281" i="45"/>
  <c r="J5281" i="45"/>
  <c r="K5345" i="45"/>
  <c r="J5345" i="45"/>
  <c r="K5409" i="45"/>
  <c r="J5409" i="45"/>
  <c r="K5473" i="45"/>
  <c r="J5473" i="45"/>
  <c r="K5537" i="45"/>
  <c r="J5537" i="45"/>
  <c r="K5601" i="45"/>
  <c r="J5601" i="45"/>
  <c r="K5665" i="45"/>
  <c r="J5665" i="45"/>
  <c r="K3246" i="45"/>
  <c r="J3246" i="45"/>
  <c r="K3262" i="45"/>
  <c r="J3262" i="45"/>
  <c r="K3278" i="45"/>
  <c r="J3278" i="45"/>
  <c r="K3294" i="45"/>
  <c r="J3294" i="45"/>
  <c r="K3310" i="45"/>
  <c r="J3310" i="45"/>
  <c r="K3326" i="45"/>
  <c r="J3326" i="45"/>
  <c r="K3342" i="45"/>
  <c r="J3342" i="45"/>
  <c r="K3358" i="45"/>
  <c r="J3358" i="45"/>
  <c r="K3374" i="45"/>
  <c r="J3374" i="45"/>
  <c r="K3390" i="45"/>
  <c r="J3390" i="45"/>
  <c r="K3406" i="45"/>
  <c r="J3406" i="45"/>
  <c r="K3422" i="45"/>
  <c r="J3422" i="45"/>
  <c r="K3438" i="45"/>
  <c r="J3438" i="45"/>
  <c r="K3454" i="45"/>
  <c r="J3454" i="45"/>
  <c r="K3470" i="45"/>
  <c r="J3470" i="45"/>
  <c r="K3486" i="45"/>
  <c r="J3486" i="45"/>
  <c r="K3502" i="45"/>
  <c r="J3502" i="45"/>
  <c r="K3518" i="45"/>
  <c r="J3518" i="45"/>
  <c r="K3534" i="45"/>
  <c r="J3534" i="45"/>
  <c r="K3550" i="45"/>
  <c r="J3550" i="45"/>
  <c r="K3566" i="45"/>
  <c r="J3566" i="45"/>
  <c r="K3582" i="45"/>
  <c r="J3582" i="45"/>
  <c r="K3598" i="45"/>
  <c r="J3598" i="45"/>
  <c r="K3614" i="45"/>
  <c r="J3614" i="45"/>
  <c r="K3630" i="45"/>
  <c r="J3630" i="45"/>
  <c r="K3646" i="45"/>
  <c r="J3646" i="45"/>
  <c r="K3662" i="45"/>
  <c r="J3662" i="45"/>
  <c r="K3678" i="45"/>
  <c r="J3678" i="45"/>
  <c r="K3694" i="45"/>
  <c r="J3694" i="45"/>
  <c r="K3710" i="45"/>
  <c r="J3710" i="45"/>
  <c r="K3726" i="45"/>
  <c r="J3726" i="45"/>
  <c r="K3742" i="45"/>
  <c r="J3742" i="45"/>
  <c r="K3758" i="45"/>
  <c r="J3758" i="45"/>
  <c r="K3774" i="45"/>
  <c r="J3774" i="45"/>
  <c r="K3790" i="45"/>
  <c r="J3790" i="45"/>
  <c r="K3806" i="45"/>
  <c r="J3806" i="45"/>
  <c r="K3822" i="45"/>
  <c r="J3822" i="45"/>
  <c r="K3838" i="45"/>
  <c r="J3838" i="45"/>
  <c r="K3854" i="45"/>
  <c r="J3854" i="45"/>
  <c r="K3870" i="45"/>
  <c r="J3870" i="45"/>
  <c r="K3886" i="45"/>
  <c r="J3886" i="45"/>
  <c r="K3902" i="45"/>
  <c r="J3902" i="45"/>
  <c r="K3918" i="45"/>
  <c r="J3918" i="45"/>
  <c r="K3934" i="45"/>
  <c r="J3934" i="45"/>
  <c r="K3950" i="45"/>
  <c r="J3950" i="45"/>
  <c r="K3966" i="45"/>
  <c r="J3966" i="45"/>
  <c r="K3982" i="45"/>
  <c r="J3982" i="45"/>
  <c r="K3998" i="45"/>
  <c r="J3998" i="45"/>
  <c r="K4014" i="45"/>
  <c r="J4014" i="45"/>
  <c r="K4030" i="45"/>
  <c r="J4030" i="45"/>
  <c r="K4046" i="45"/>
  <c r="J4046" i="45"/>
  <c r="K4062" i="45"/>
  <c r="J4062" i="45"/>
  <c r="K4078" i="45"/>
  <c r="J4078" i="45"/>
  <c r="K4094" i="45"/>
  <c r="J4094" i="45"/>
  <c r="K4110" i="45"/>
  <c r="J4110" i="45"/>
  <c r="K4126" i="45"/>
  <c r="J4126" i="45"/>
  <c r="K4142" i="45"/>
  <c r="J4142" i="45"/>
  <c r="K4158" i="45"/>
  <c r="J4158" i="45"/>
  <c r="K4174" i="45"/>
  <c r="J4174" i="45"/>
  <c r="K4190" i="45"/>
  <c r="J4190" i="45"/>
  <c r="K4206" i="45"/>
  <c r="J4206" i="45"/>
  <c r="K4222" i="45"/>
  <c r="J4222" i="45"/>
  <c r="K4238" i="45"/>
  <c r="J4238" i="45"/>
  <c r="K4254" i="45"/>
  <c r="J4254" i="45"/>
  <c r="K4270" i="45"/>
  <c r="J4270" i="45"/>
  <c r="K4286" i="45"/>
  <c r="J4286" i="45"/>
  <c r="K4302" i="45"/>
  <c r="J4302" i="45"/>
  <c r="K4318" i="45"/>
  <c r="J4318" i="45"/>
  <c r="K4334" i="45"/>
  <c r="J4334" i="45"/>
  <c r="K4350" i="45"/>
  <c r="J4350" i="45"/>
  <c r="K4366" i="45"/>
  <c r="J4366" i="45"/>
  <c r="K4382" i="45"/>
  <c r="J4382" i="45"/>
  <c r="K4398" i="45"/>
  <c r="J4398" i="45"/>
  <c r="K4414" i="45"/>
  <c r="J4414" i="45"/>
  <c r="K4430" i="45"/>
  <c r="J4430" i="45"/>
  <c r="K4446" i="45"/>
  <c r="J4446" i="45"/>
  <c r="K4462" i="45"/>
  <c r="J4462" i="45"/>
  <c r="K4478" i="45"/>
  <c r="J4478" i="45"/>
  <c r="K4494" i="45"/>
  <c r="J4494" i="45"/>
  <c r="K4510" i="45"/>
  <c r="J4510" i="45"/>
  <c r="K4526" i="45"/>
  <c r="J4526" i="45"/>
  <c r="K4542" i="45"/>
  <c r="J4542" i="45"/>
  <c r="K4558" i="45"/>
  <c r="J4558" i="45"/>
  <c r="K4574" i="45"/>
  <c r="J4574" i="45"/>
  <c r="K4590" i="45"/>
  <c r="J4590" i="45"/>
  <c r="K4606" i="45"/>
  <c r="J4606" i="45"/>
  <c r="K4622" i="45"/>
  <c r="J4622" i="45"/>
  <c r="K4638" i="45"/>
  <c r="J4638" i="45"/>
  <c r="K4654" i="45"/>
  <c r="J4654" i="45"/>
  <c r="K4670" i="45"/>
  <c r="J4670" i="45"/>
  <c r="K4686" i="45"/>
  <c r="J4686" i="45"/>
  <c r="K4702" i="45"/>
  <c r="J4702" i="45"/>
  <c r="K4718" i="45"/>
  <c r="J4718" i="45"/>
  <c r="K4734" i="45"/>
  <c r="J4734" i="45"/>
  <c r="K4750" i="45"/>
  <c r="J4750" i="45"/>
  <c r="K4766" i="45"/>
  <c r="J4766" i="45"/>
  <c r="K4782" i="45"/>
  <c r="J4782" i="45"/>
  <c r="K4798" i="45"/>
  <c r="J4798" i="45"/>
  <c r="K4814" i="45"/>
  <c r="J4814" i="45"/>
  <c r="K4829" i="45"/>
  <c r="J4829" i="45"/>
  <c r="K4861" i="45"/>
  <c r="J4861" i="45"/>
  <c r="K4909" i="45"/>
  <c r="J4909" i="45"/>
  <c r="K4973" i="45"/>
  <c r="J4973" i="45"/>
  <c r="K5037" i="45"/>
  <c r="J5037" i="45"/>
  <c r="K5101" i="45"/>
  <c r="J5101" i="45"/>
  <c r="K5165" i="45"/>
  <c r="J5165" i="45"/>
  <c r="K5229" i="45"/>
  <c r="J5229" i="45"/>
  <c r="K5293" i="45"/>
  <c r="J5293" i="45"/>
  <c r="K5357" i="45"/>
  <c r="J5357" i="45"/>
  <c r="K5421" i="45"/>
  <c r="J5421" i="45"/>
  <c r="K5485" i="45"/>
  <c r="J5485" i="45"/>
  <c r="K5549" i="45"/>
  <c r="J5549" i="45"/>
  <c r="K5613" i="45"/>
  <c r="J5613" i="45"/>
  <c r="K5677" i="45"/>
  <c r="J5677" i="45"/>
  <c r="K5701" i="45"/>
  <c r="J5701" i="45"/>
  <c r="K5717" i="45"/>
  <c r="J5717" i="45"/>
  <c r="K5733" i="45"/>
  <c r="J5733" i="45"/>
  <c r="K5749" i="45"/>
  <c r="J5749" i="45"/>
  <c r="K5765" i="45"/>
  <c r="J5765" i="45"/>
  <c r="K5781" i="45"/>
  <c r="J5781" i="45"/>
  <c r="K5797" i="45"/>
  <c r="J5797" i="45"/>
  <c r="K5813" i="45"/>
  <c r="J5813" i="45"/>
  <c r="K5829" i="45"/>
  <c r="J5829" i="45"/>
  <c r="K5845" i="45"/>
  <c r="J5845" i="45"/>
  <c r="K5861" i="45"/>
  <c r="J5861" i="45"/>
  <c r="K5877" i="45"/>
  <c r="J5877" i="45"/>
  <c r="K5893" i="45"/>
  <c r="J5893" i="45"/>
  <c r="K5909" i="45"/>
  <c r="J5909" i="45"/>
  <c r="K5925" i="45"/>
  <c r="J5925" i="45"/>
  <c r="K5941" i="45"/>
  <c r="J5941" i="45"/>
  <c r="K5957" i="45"/>
  <c r="J5957" i="45"/>
  <c r="K5973" i="45"/>
  <c r="J5973" i="45"/>
  <c r="K5989" i="45"/>
  <c r="J5989" i="45"/>
  <c r="K6005" i="45"/>
  <c r="J6005" i="45"/>
  <c r="K6021" i="45"/>
  <c r="J6021" i="45"/>
  <c r="K6037" i="45"/>
  <c r="J6037" i="45"/>
  <c r="K6053" i="45"/>
  <c r="J6053" i="45"/>
  <c r="K6069" i="45"/>
  <c r="J6069" i="45"/>
  <c r="K6085" i="45"/>
  <c r="J6085" i="45"/>
  <c r="K6101" i="45"/>
  <c r="J6101" i="45"/>
  <c r="K6117" i="45"/>
  <c r="J6117" i="45"/>
  <c r="K6133" i="45"/>
  <c r="J6133" i="45"/>
  <c r="K6149" i="45"/>
  <c r="J6149" i="45"/>
  <c r="K6165" i="45"/>
  <c r="J6165" i="45"/>
  <c r="K6181" i="45"/>
  <c r="J6181" i="45"/>
  <c r="K6197" i="45"/>
  <c r="J6197" i="45"/>
  <c r="K6213" i="45"/>
  <c r="J6213" i="45"/>
  <c r="K6229" i="45"/>
  <c r="J6229" i="45"/>
  <c r="K6245" i="45"/>
  <c r="J6245" i="45"/>
  <c r="K6261" i="45"/>
  <c r="J6261" i="45"/>
  <c r="K6277" i="45"/>
  <c r="J6277" i="45"/>
  <c r="K6293" i="45"/>
  <c r="J6293" i="45"/>
  <c r="K6309" i="45"/>
  <c r="J6309" i="45"/>
  <c r="K6325" i="45"/>
  <c r="J6325" i="45"/>
  <c r="K6341" i="45"/>
  <c r="J6341" i="45"/>
  <c r="K6357" i="45"/>
  <c r="J6357" i="45"/>
  <c r="K6373" i="45"/>
  <c r="J6373" i="45"/>
  <c r="K6389" i="45"/>
  <c r="J6389" i="45"/>
  <c r="K6405" i="45"/>
  <c r="J6405" i="45"/>
  <c r="K6421" i="45"/>
  <c r="J6421" i="45"/>
  <c r="K6437" i="45"/>
  <c r="J6437" i="45"/>
  <c r="K6453" i="45"/>
  <c r="J6453" i="45"/>
  <c r="K6469" i="45"/>
  <c r="J6469" i="45"/>
  <c r="K6485" i="45"/>
  <c r="J6485" i="45"/>
  <c r="K6501" i="45"/>
  <c r="J6501" i="45"/>
  <c r="K6517" i="45"/>
  <c r="J6517" i="45"/>
  <c r="K6551" i="45"/>
  <c r="J6551" i="45"/>
  <c r="K6600" i="45"/>
  <c r="J6600" i="45"/>
  <c r="K6664" i="45"/>
  <c r="J6664" i="45"/>
  <c r="K6728" i="45"/>
  <c r="J6728" i="45"/>
  <c r="K6792" i="45"/>
  <c r="J6792" i="45"/>
  <c r="K6856" i="45"/>
  <c r="J6856" i="45"/>
  <c r="K6920" i="45"/>
  <c r="J6920" i="45"/>
  <c r="K6984" i="45"/>
  <c r="J6984" i="45"/>
  <c r="J4844" i="45"/>
  <c r="K4844" i="45"/>
  <c r="J4860" i="45"/>
  <c r="K4860" i="45"/>
  <c r="J4876" i="45"/>
  <c r="K4876" i="45"/>
  <c r="K4892" i="45"/>
  <c r="J4892" i="45"/>
  <c r="K4908" i="45"/>
  <c r="J4908" i="45"/>
  <c r="K4924" i="45"/>
  <c r="J4924" i="45"/>
  <c r="K4940" i="45"/>
  <c r="J4940" i="45"/>
  <c r="K4956" i="45"/>
  <c r="J4956" i="45"/>
  <c r="K4972" i="45"/>
  <c r="J4972" i="45"/>
  <c r="K4988" i="45"/>
  <c r="J4988" i="45"/>
  <c r="K5004" i="45"/>
  <c r="J5004" i="45"/>
  <c r="K5020" i="45"/>
  <c r="J5020" i="45"/>
  <c r="K5036" i="45"/>
  <c r="J5036" i="45"/>
  <c r="K5052" i="45"/>
  <c r="J5052" i="45"/>
  <c r="K5068" i="45"/>
  <c r="J5068" i="45"/>
  <c r="K5084" i="45"/>
  <c r="J5084" i="45"/>
  <c r="K5100" i="45"/>
  <c r="J5100" i="45"/>
  <c r="K5116" i="45"/>
  <c r="J5116" i="45"/>
  <c r="K5132" i="45"/>
  <c r="J5132" i="45"/>
  <c r="K5148" i="45"/>
  <c r="J5148" i="45"/>
  <c r="K5164" i="45"/>
  <c r="J5164" i="45"/>
  <c r="K5180" i="45"/>
  <c r="J5180" i="45"/>
  <c r="K5196" i="45"/>
  <c r="J5196" i="45"/>
  <c r="K5212" i="45"/>
  <c r="J5212" i="45"/>
  <c r="K5228" i="45"/>
  <c r="J5228" i="45"/>
  <c r="K5244" i="45"/>
  <c r="J5244" i="45"/>
  <c r="K5260" i="45"/>
  <c r="J5260" i="45"/>
  <c r="K5276" i="45"/>
  <c r="J5276" i="45"/>
  <c r="K5292" i="45"/>
  <c r="J5292" i="45"/>
  <c r="K5308" i="45"/>
  <c r="J5308" i="45"/>
  <c r="K5324" i="45"/>
  <c r="J5324" i="45"/>
  <c r="K5340" i="45"/>
  <c r="J5340" i="45"/>
  <c r="K5356" i="45"/>
  <c r="J5356" i="45"/>
  <c r="K5372" i="45"/>
  <c r="J5372" i="45"/>
  <c r="K5388" i="45"/>
  <c r="J5388" i="45"/>
  <c r="K5404" i="45"/>
  <c r="J5404" i="45"/>
  <c r="K5420" i="45"/>
  <c r="J5420" i="45"/>
  <c r="K5436" i="45"/>
  <c r="J5436" i="45"/>
  <c r="K5452" i="45"/>
  <c r="J5452" i="45"/>
  <c r="K5468" i="45"/>
  <c r="J5468" i="45"/>
  <c r="K5484" i="45"/>
  <c r="J5484" i="45"/>
  <c r="K5500" i="45"/>
  <c r="J5500" i="45"/>
  <c r="K5516" i="45"/>
  <c r="J5516" i="45"/>
  <c r="K5532" i="45"/>
  <c r="J5532" i="45"/>
  <c r="K5548" i="45"/>
  <c r="J5548" i="45"/>
  <c r="K5564" i="45"/>
  <c r="J5564" i="45"/>
  <c r="K5580" i="45"/>
  <c r="J5580" i="45"/>
  <c r="K5596" i="45"/>
  <c r="J5596" i="45"/>
  <c r="K5612" i="45"/>
  <c r="J5612" i="45"/>
  <c r="K5628" i="45"/>
  <c r="J5628" i="45"/>
  <c r="K5644" i="45"/>
  <c r="J5644" i="45"/>
  <c r="K5660" i="45"/>
  <c r="J5660" i="45"/>
  <c r="K5676" i="45"/>
  <c r="J5676" i="45"/>
  <c r="K5692" i="45"/>
  <c r="J5692" i="45"/>
  <c r="K5708" i="45"/>
  <c r="J5708" i="45"/>
  <c r="K5724" i="45"/>
  <c r="J5724" i="45"/>
  <c r="K5740" i="45"/>
  <c r="J5740" i="45"/>
  <c r="K5756" i="45"/>
  <c r="J5756" i="45"/>
  <c r="K5772" i="45"/>
  <c r="J5772" i="45"/>
  <c r="K5788" i="45"/>
  <c r="J5788" i="45"/>
  <c r="K5804" i="45"/>
  <c r="J5804" i="45"/>
  <c r="K5820" i="45"/>
  <c r="J5820" i="45"/>
  <c r="K5836" i="45"/>
  <c r="J5836" i="45"/>
  <c r="K5852" i="45"/>
  <c r="J5852" i="45"/>
  <c r="K5868" i="45"/>
  <c r="J5868" i="45"/>
  <c r="K5884" i="45"/>
  <c r="J5884" i="45"/>
  <c r="K5900" i="45"/>
  <c r="J5900" i="45"/>
  <c r="K5916" i="45"/>
  <c r="J5916" i="45"/>
  <c r="K5932" i="45"/>
  <c r="J5932" i="45"/>
  <c r="K5948" i="45"/>
  <c r="J5948" i="45"/>
  <c r="K5964" i="45"/>
  <c r="J5964" i="45"/>
  <c r="K5980" i="45"/>
  <c r="J5980" i="45"/>
  <c r="K5996" i="45"/>
  <c r="J5996" i="45"/>
  <c r="K6012" i="45"/>
  <c r="J6012" i="45"/>
  <c r="K6028" i="45"/>
  <c r="J6028" i="45"/>
  <c r="K6044" i="45"/>
  <c r="J6044" i="45"/>
  <c r="K6060" i="45"/>
  <c r="J6060" i="45"/>
  <c r="K6076" i="45"/>
  <c r="J6076" i="45"/>
  <c r="K6092" i="45"/>
  <c r="J6092" i="45"/>
  <c r="K6108" i="45"/>
  <c r="J6108" i="45"/>
  <c r="K6124" i="45"/>
  <c r="J6124" i="45"/>
  <c r="K6140" i="45"/>
  <c r="J6140" i="45"/>
  <c r="K6156" i="45"/>
  <c r="J6156" i="45"/>
  <c r="K6172" i="45"/>
  <c r="J6172" i="45"/>
  <c r="K6188" i="45"/>
  <c r="J6188" i="45"/>
  <c r="K6204" i="45"/>
  <c r="J6204" i="45"/>
  <c r="K6220" i="45"/>
  <c r="J6220" i="45"/>
  <c r="K6236" i="45"/>
  <c r="J6236" i="45"/>
  <c r="K6252" i="45"/>
  <c r="J6252" i="45"/>
  <c r="K6268" i="45"/>
  <c r="J6268" i="45"/>
  <c r="K6284" i="45"/>
  <c r="J6284" i="45"/>
  <c r="K6300" i="45"/>
  <c r="J6300" i="45"/>
  <c r="K6316" i="45"/>
  <c r="J6316" i="45"/>
  <c r="K6332" i="45"/>
  <c r="J6332" i="45"/>
  <c r="K6348" i="45"/>
  <c r="J6348" i="45"/>
  <c r="K6364" i="45"/>
  <c r="J6364" i="45"/>
  <c r="K6380" i="45"/>
  <c r="J6380" i="45"/>
  <c r="K6396" i="45"/>
  <c r="J6396" i="45"/>
  <c r="K6412" i="45"/>
  <c r="J6412" i="45"/>
  <c r="K6428" i="45"/>
  <c r="J6428" i="45"/>
  <c r="K6444" i="45"/>
  <c r="J6444" i="45"/>
  <c r="K6460" i="45"/>
  <c r="J6460" i="45"/>
  <c r="K6476" i="45"/>
  <c r="J6476" i="45"/>
  <c r="K6492" i="45"/>
  <c r="J6492" i="45"/>
  <c r="K6508" i="45"/>
  <c r="J6508" i="45"/>
  <c r="K6528" i="45"/>
  <c r="J6528" i="45"/>
  <c r="K6560" i="45"/>
  <c r="J6560" i="45"/>
  <c r="K6628" i="45"/>
  <c r="J6628" i="45"/>
  <c r="K6692" i="45"/>
  <c r="J6692" i="45"/>
  <c r="K6756" i="45"/>
  <c r="J6756" i="45"/>
  <c r="K6820" i="45"/>
  <c r="J6820" i="45"/>
  <c r="K6884" i="45"/>
  <c r="J6884" i="45"/>
  <c r="K6948" i="45"/>
  <c r="J6948" i="45"/>
  <c r="K4835" i="45"/>
  <c r="J4835" i="45"/>
  <c r="K4851" i="45"/>
  <c r="J4851" i="45"/>
  <c r="K4867" i="45"/>
  <c r="J4867" i="45"/>
  <c r="J4883" i="45"/>
  <c r="K4883" i="45"/>
  <c r="J4899" i="45"/>
  <c r="K4899" i="45"/>
  <c r="J4915" i="45"/>
  <c r="K4915" i="45"/>
  <c r="J4931" i="45"/>
  <c r="K4931" i="45"/>
  <c r="J4947" i="45"/>
  <c r="K4947" i="45"/>
  <c r="J4963" i="45"/>
  <c r="K4963" i="45"/>
  <c r="J4979" i="45"/>
  <c r="K4979" i="45"/>
  <c r="J4995" i="45"/>
  <c r="K4995" i="45"/>
  <c r="J5011" i="45"/>
  <c r="K5011" i="45"/>
  <c r="J5027" i="45"/>
  <c r="K5027" i="45"/>
  <c r="J5043" i="45"/>
  <c r="K5043" i="45"/>
  <c r="J5059" i="45"/>
  <c r="K5059" i="45"/>
  <c r="J5075" i="45"/>
  <c r="K5075" i="45"/>
  <c r="J5091" i="45"/>
  <c r="K5091" i="45"/>
  <c r="J5107" i="45"/>
  <c r="K5107" i="45"/>
  <c r="J5123" i="45"/>
  <c r="K5123" i="45"/>
  <c r="J5139" i="45"/>
  <c r="K5139" i="45"/>
  <c r="J5155" i="45"/>
  <c r="K5155" i="45"/>
  <c r="J5171" i="45"/>
  <c r="K5171" i="45"/>
  <c r="J5187" i="45"/>
  <c r="K5187" i="45"/>
  <c r="J5203" i="45"/>
  <c r="K5203" i="45"/>
  <c r="J5219" i="45"/>
  <c r="K5219" i="45"/>
  <c r="J5235" i="45"/>
  <c r="K5235" i="45"/>
  <c r="J5251" i="45"/>
  <c r="K5251" i="45"/>
  <c r="J5267" i="45"/>
  <c r="K5267" i="45"/>
  <c r="J5283" i="45"/>
  <c r="K5283" i="45"/>
  <c r="J5299" i="45"/>
  <c r="K5299" i="45"/>
  <c r="J5315" i="45"/>
  <c r="K5315" i="45"/>
  <c r="J5331" i="45"/>
  <c r="K5331" i="45"/>
  <c r="J5347" i="45"/>
  <c r="K5347" i="45"/>
  <c r="J5363" i="45"/>
  <c r="K5363" i="45"/>
  <c r="J5379" i="45"/>
  <c r="K5379" i="45"/>
  <c r="J5395" i="45"/>
  <c r="K5395" i="45"/>
  <c r="J5411" i="45"/>
  <c r="K5411" i="45"/>
  <c r="J5427" i="45"/>
  <c r="K5427" i="45"/>
  <c r="J5443" i="45"/>
  <c r="K5443" i="45"/>
  <c r="J5459" i="45"/>
  <c r="K5459" i="45"/>
  <c r="J5475" i="45"/>
  <c r="K5475" i="45"/>
  <c r="J5491" i="45"/>
  <c r="K5491" i="45"/>
  <c r="J5507" i="45"/>
  <c r="K5507" i="45"/>
  <c r="J5523" i="45"/>
  <c r="K5523" i="45"/>
  <c r="J5539" i="45"/>
  <c r="K5539" i="45"/>
  <c r="J5555" i="45"/>
  <c r="K5555" i="45"/>
  <c r="J5571" i="45"/>
  <c r="K5571" i="45"/>
  <c r="J5587" i="45"/>
  <c r="K5587" i="45"/>
  <c r="J5603" i="45"/>
  <c r="K5603" i="45"/>
  <c r="J5619" i="45"/>
  <c r="K5619" i="45"/>
  <c r="J5635" i="45"/>
  <c r="K5635" i="45"/>
  <c r="J5651" i="45"/>
  <c r="K5651" i="45"/>
  <c r="J5667" i="45"/>
  <c r="K5667" i="45"/>
  <c r="J5683" i="45"/>
  <c r="K5683" i="45"/>
  <c r="J5699" i="45"/>
  <c r="K5699" i="45"/>
  <c r="J5715" i="45"/>
  <c r="K5715" i="45"/>
  <c r="J5731" i="45"/>
  <c r="K5731" i="45"/>
  <c r="J5747" i="45"/>
  <c r="K5747" i="45"/>
  <c r="J5763" i="45"/>
  <c r="K5763" i="45"/>
  <c r="J5779" i="45"/>
  <c r="K5779" i="45"/>
  <c r="J5795" i="45"/>
  <c r="K5795" i="45"/>
  <c r="J5811" i="45"/>
  <c r="K5811" i="45"/>
  <c r="J5827" i="45"/>
  <c r="K5827" i="45"/>
  <c r="J5843" i="45"/>
  <c r="K5843" i="45"/>
  <c r="J5859" i="45"/>
  <c r="K5859" i="45"/>
  <c r="J5875" i="45"/>
  <c r="K5875" i="45"/>
  <c r="J5891" i="45"/>
  <c r="K5891" i="45"/>
  <c r="J5907" i="45"/>
  <c r="K5907" i="45"/>
  <c r="J5923" i="45"/>
  <c r="K5923" i="45"/>
  <c r="J5939" i="45"/>
  <c r="K5939" i="45"/>
  <c r="J5955" i="45"/>
  <c r="K5955" i="45"/>
  <c r="J5971" i="45"/>
  <c r="K5971" i="45"/>
  <c r="J5987" i="45"/>
  <c r="K5987" i="45"/>
  <c r="J6003" i="45"/>
  <c r="K6003" i="45"/>
  <c r="J6019" i="45"/>
  <c r="K6019" i="45"/>
  <c r="J6035" i="45"/>
  <c r="K6035" i="45"/>
  <c r="J6051" i="45"/>
  <c r="K6051" i="45"/>
  <c r="J6067" i="45"/>
  <c r="K6067" i="45"/>
  <c r="J6083" i="45"/>
  <c r="K6083" i="45"/>
  <c r="J6099" i="45"/>
  <c r="K6099" i="45"/>
  <c r="J6115" i="45"/>
  <c r="K6115" i="45"/>
  <c r="J6131" i="45"/>
  <c r="K6131" i="45"/>
  <c r="J6147" i="45"/>
  <c r="K6147" i="45"/>
  <c r="J6163" i="45"/>
  <c r="K6163" i="45"/>
  <c r="J6179" i="45"/>
  <c r="K6179" i="45"/>
  <c r="J6195" i="45"/>
  <c r="K6195" i="45"/>
  <c r="J6211" i="45"/>
  <c r="K6211" i="45"/>
  <c r="J6227" i="45"/>
  <c r="K6227" i="45"/>
  <c r="J6243" i="45"/>
  <c r="K6243" i="45"/>
  <c r="J6259" i="45"/>
  <c r="K6259" i="45"/>
  <c r="J6275" i="45"/>
  <c r="K6275" i="45"/>
  <c r="J6291" i="45"/>
  <c r="K6291" i="45"/>
  <c r="J6307" i="45"/>
  <c r="K6307" i="45"/>
  <c r="J6323" i="45"/>
  <c r="K6323" i="45"/>
  <c r="J6339" i="45"/>
  <c r="K6339" i="45"/>
  <c r="J6355" i="45"/>
  <c r="K6355" i="45"/>
  <c r="J6371" i="45"/>
  <c r="K6371" i="45"/>
  <c r="J6387" i="45"/>
  <c r="K6387" i="45"/>
  <c r="J6403" i="45"/>
  <c r="K6403" i="45"/>
  <c r="J6419" i="45"/>
  <c r="K6419" i="45"/>
  <c r="J6435" i="45"/>
  <c r="K6435" i="45"/>
  <c r="J6451" i="45"/>
  <c r="K6451" i="45"/>
  <c r="J6467" i="45"/>
  <c r="K6467" i="45"/>
  <c r="J6483" i="45"/>
  <c r="K6483" i="45"/>
  <c r="J6499" i="45"/>
  <c r="K6499" i="45"/>
  <c r="J6515" i="45"/>
  <c r="K6515" i="45"/>
  <c r="K6539" i="45"/>
  <c r="J6539" i="45"/>
  <c r="K6576" i="45"/>
  <c r="J6576" i="45"/>
  <c r="K6640" i="45"/>
  <c r="J6640" i="45"/>
  <c r="K6704" i="45"/>
  <c r="J6704" i="45"/>
  <c r="K6768" i="45"/>
  <c r="J6768" i="45"/>
  <c r="K6832" i="45"/>
  <c r="J6832" i="45"/>
  <c r="K6896" i="45"/>
  <c r="J6896" i="45"/>
  <c r="K6960" i="45"/>
  <c r="J6960" i="45"/>
  <c r="K4894" i="45"/>
  <c r="J4894" i="45"/>
  <c r="K4910" i="45"/>
  <c r="J4910" i="45"/>
  <c r="K4926" i="45"/>
  <c r="J4926" i="45"/>
  <c r="K4942" i="45"/>
  <c r="J4942" i="45"/>
  <c r="K4958" i="45"/>
  <c r="J4958" i="45"/>
  <c r="K4974" i="45"/>
  <c r="J4974" i="45"/>
  <c r="K4990" i="45"/>
  <c r="J4990" i="45"/>
  <c r="K5006" i="45"/>
  <c r="J5006" i="45"/>
  <c r="K5022" i="45"/>
  <c r="J5022" i="45"/>
  <c r="K5038" i="45"/>
  <c r="J5038" i="45"/>
  <c r="K5054" i="45"/>
  <c r="J5054" i="45"/>
  <c r="K5070" i="45"/>
  <c r="J5070" i="45"/>
  <c r="K5086" i="45"/>
  <c r="J5086" i="45"/>
  <c r="K5102" i="45"/>
  <c r="J5102" i="45"/>
  <c r="K5118" i="45"/>
  <c r="J5118" i="45"/>
  <c r="K5134" i="45"/>
  <c r="J5134" i="45"/>
  <c r="K5150" i="45"/>
  <c r="J5150" i="45"/>
  <c r="K5166" i="45"/>
  <c r="J5166" i="45"/>
  <c r="K5182" i="45"/>
  <c r="J5182" i="45"/>
  <c r="K5198" i="45"/>
  <c r="J5198" i="45"/>
  <c r="K5214" i="45"/>
  <c r="J5214" i="45"/>
  <c r="K5230" i="45"/>
  <c r="J5230" i="45"/>
  <c r="K5246" i="45"/>
  <c r="J5246" i="45"/>
  <c r="K5262" i="45"/>
  <c r="J5262" i="45"/>
  <c r="K5278" i="45"/>
  <c r="J5278" i="45"/>
  <c r="K5294" i="45"/>
  <c r="J5294" i="45"/>
  <c r="K5310" i="45"/>
  <c r="J5310" i="45"/>
  <c r="K5326" i="45"/>
  <c r="J5326" i="45"/>
  <c r="K5342" i="45"/>
  <c r="J5342" i="45"/>
  <c r="K5358" i="45"/>
  <c r="J5358" i="45"/>
  <c r="K5374" i="45"/>
  <c r="J5374" i="45"/>
  <c r="K5390" i="45"/>
  <c r="J5390" i="45"/>
  <c r="K5406" i="45"/>
  <c r="J5406" i="45"/>
  <c r="K5422" i="45"/>
  <c r="J5422" i="45"/>
  <c r="K5438" i="45"/>
  <c r="J5438" i="45"/>
  <c r="K5454" i="45"/>
  <c r="J5454" i="45"/>
  <c r="K5470" i="45"/>
  <c r="J5470" i="45"/>
  <c r="K5486" i="45"/>
  <c r="J5486" i="45"/>
  <c r="K5502" i="45"/>
  <c r="J5502" i="45"/>
  <c r="K5518" i="45"/>
  <c r="J5518" i="45"/>
  <c r="K5534" i="45"/>
  <c r="J5534" i="45"/>
  <c r="K5550" i="45"/>
  <c r="J5550" i="45"/>
  <c r="K5566" i="45"/>
  <c r="J5566" i="45"/>
  <c r="K5582" i="45"/>
  <c r="J5582" i="45"/>
  <c r="K5598" i="45"/>
  <c r="J5598" i="45"/>
  <c r="K5614" i="45"/>
  <c r="J5614" i="45"/>
  <c r="K5630" i="45"/>
  <c r="J5630" i="45"/>
  <c r="K5646" i="45"/>
  <c r="J5646" i="45"/>
  <c r="K5662" i="45"/>
  <c r="J5662" i="45"/>
  <c r="K5678" i="45"/>
  <c r="J5678" i="45"/>
  <c r="K5694" i="45"/>
  <c r="J5694" i="45"/>
  <c r="K5710" i="45"/>
  <c r="J5710" i="45"/>
  <c r="K5726" i="45"/>
  <c r="J5726" i="45"/>
  <c r="K5742" i="45"/>
  <c r="J5742" i="45"/>
  <c r="K5758" i="45"/>
  <c r="J5758" i="45"/>
  <c r="K5774" i="45"/>
  <c r="J5774" i="45"/>
  <c r="K5790" i="45"/>
  <c r="J5790" i="45"/>
  <c r="K5806" i="45"/>
  <c r="J5806" i="45"/>
  <c r="K5822" i="45"/>
  <c r="J5822" i="45"/>
  <c r="K5838" i="45"/>
  <c r="J5838" i="45"/>
  <c r="K5854" i="45"/>
  <c r="J5854" i="45"/>
  <c r="K5870" i="45"/>
  <c r="J5870" i="45"/>
  <c r="K5886" i="45"/>
  <c r="J5886" i="45"/>
  <c r="K5902" i="45"/>
  <c r="J5902" i="45"/>
  <c r="K5918" i="45"/>
  <c r="J5918" i="45"/>
  <c r="K5934" i="45"/>
  <c r="J5934" i="45"/>
  <c r="K5950" i="45"/>
  <c r="J5950" i="45"/>
  <c r="K5966" i="45"/>
  <c r="J5966" i="45"/>
  <c r="K5982" i="45"/>
  <c r="J5982" i="45"/>
  <c r="K5998" i="45"/>
  <c r="J5998" i="45"/>
  <c r="K6014" i="45"/>
  <c r="J6014" i="45"/>
  <c r="K6030" i="45"/>
  <c r="J6030" i="45"/>
  <c r="K6046" i="45"/>
  <c r="J6046" i="45"/>
  <c r="K6062" i="45"/>
  <c r="J6062" i="45"/>
  <c r="K6078" i="45"/>
  <c r="J6078" i="45"/>
  <c r="K6094" i="45"/>
  <c r="J6094" i="45"/>
  <c r="K6110" i="45"/>
  <c r="J6110" i="45"/>
  <c r="K6126" i="45"/>
  <c r="J6126" i="45"/>
  <c r="K6142" i="45"/>
  <c r="J6142" i="45"/>
  <c r="K6158" i="45"/>
  <c r="J6158" i="45"/>
  <c r="K6174" i="45"/>
  <c r="J6174" i="45"/>
  <c r="K6190" i="45"/>
  <c r="J6190" i="45"/>
  <c r="K6206" i="45"/>
  <c r="J6206" i="45"/>
  <c r="K6222" i="45"/>
  <c r="J6222" i="45"/>
  <c r="K6238" i="45"/>
  <c r="J6238" i="45"/>
  <c r="K6254" i="45"/>
  <c r="J6254" i="45"/>
  <c r="K6270" i="45"/>
  <c r="J6270" i="45"/>
  <c r="K6286" i="45"/>
  <c r="J6286" i="45"/>
  <c r="K6302" i="45"/>
  <c r="J6302" i="45"/>
  <c r="K6318" i="45"/>
  <c r="J6318" i="45"/>
  <c r="K6334" i="45"/>
  <c r="J6334" i="45"/>
  <c r="K6350" i="45"/>
  <c r="J6350" i="45"/>
  <c r="K6366" i="45"/>
  <c r="J6366" i="45"/>
  <c r="K6382" i="45"/>
  <c r="J6382" i="45"/>
  <c r="K6398" i="45"/>
  <c r="J6398" i="45"/>
  <c r="K6414" i="45"/>
  <c r="J6414" i="45"/>
  <c r="K6430" i="45"/>
  <c r="J6430" i="45"/>
  <c r="K6446" i="45"/>
  <c r="J6446" i="45"/>
  <c r="K6462" i="45"/>
  <c r="J6462" i="45"/>
  <c r="K6478" i="45"/>
  <c r="J6478" i="45"/>
  <c r="K6494" i="45"/>
  <c r="J6494" i="45"/>
  <c r="K6510" i="45"/>
  <c r="J6510" i="45"/>
  <c r="K6532" i="45"/>
  <c r="J6532" i="45"/>
  <c r="K6564" i="45"/>
  <c r="J6564" i="45"/>
  <c r="K6620" i="45"/>
  <c r="J6620" i="45"/>
  <c r="K6684" i="45"/>
  <c r="J6684" i="45"/>
  <c r="K6748" i="45"/>
  <c r="J6748" i="45"/>
  <c r="K6812" i="45"/>
  <c r="J6812" i="45"/>
  <c r="K6876" i="45"/>
  <c r="J6876" i="45"/>
  <c r="K6940" i="45"/>
  <c r="J6940" i="45"/>
  <c r="K6992" i="45"/>
  <c r="J6992" i="45"/>
  <c r="K7008" i="45"/>
  <c r="J7008" i="45"/>
  <c r="K7024" i="45"/>
  <c r="J7024" i="45"/>
  <c r="K7040" i="45"/>
  <c r="J7040" i="45"/>
  <c r="K7056" i="45"/>
  <c r="J7056" i="45"/>
  <c r="K7072" i="45"/>
  <c r="J7072" i="45"/>
  <c r="K7088" i="45"/>
  <c r="J7088" i="45"/>
  <c r="K7104" i="45"/>
  <c r="J7104" i="45"/>
  <c r="K7120" i="45"/>
  <c r="J7120" i="45"/>
  <c r="K7136" i="45"/>
  <c r="J7136" i="45"/>
  <c r="K7152" i="45"/>
  <c r="J7152" i="45"/>
  <c r="K7168" i="45"/>
  <c r="J7168" i="45"/>
  <c r="K7184" i="45"/>
  <c r="J7184" i="45"/>
  <c r="K7200" i="45"/>
  <c r="J7200" i="45"/>
  <c r="K7216" i="45"/>
  <c r="J7216" i="45"/>
  <c r="K7232" i="45"/>
  <c r="J7232" i="45"/>
  <c r="K7248" i="45"/>
  <c r="J7248" i="45"/>
  <c r="K7264" i="45"/>
  <c r="J7264" i="45"/>
  <c r="K7280" i="45"/>
  <c r="J7280" i="45"/>
  <c r="K7296" i="45"/>
  <c r="J7296" i="45"/>
  <c r="K7312" i="45"/>
  <c r="J7312" i="45"/>
  <c r="K7328" i="45"/>
  <c r="J7328" i="45"/>
  <c r="K7344" i="45"/>
  <c r="J7344" i="45"/>
  <c r="K7360" i="45"/>
  <c r="J7360" i="45"/>
  <c r="K7376" i="45"/>
  <c r="J7376" i="45"/>
  <c r="K7392" i="45"/>
  <c r="J7392" i="45"/>
  <c r="K7408" i="45"/>
  <c r="J7408" i="45"/>
  <c r="K7424" i="45"/>
  <c r="J7424" i="45"/>
  <c r="K7440" i="45"/>
  <c r="J7440" i="45"/>
  <c r="K7456" i="45"/>
  <c r="J7456" i="45"/>
  <c r="K7472" i="45"/>
  <c r="J7472" i="45"/>
  <c r="K7488" i="45"/>
  <c r="J7488" i="45"/>
  <c r="K7504" i="45"/>
  <c r="J7504" i="45"/>
  <c r="K7520" i="45"/>
  <c r="J7520" i="45"/>
  <c r="K7536" i="45"/>
  <c r="J7536" i="45"/>
  <c r="K7552" i="45"/>
  <c r="J7552" i="45"/>
  <c r="K7568" i="45"/>
  <c r="J7568" i="45"/>
  <c r="K7584" i="45"/>
  <c r="J7584" i="45"/>
  <c r="K7600" i="45"/>
  <c r="J7600" i="45"/>
  <c r="K7616" i="45"/>
  <c r="J7616" i="45"/>
  <c r="K7632" i="45"/>
  <c r="J7632" i="45"/>
  <c r="K7648" i="45"/>
  <c r="J7648" i="45"/>
  <c r="K7664" i="45"/>
  <c r="J7664" i="45"/>
  <c r="K7680" i="45"/>
  <c r="J7680" i="45"/>
  <c r="K7696" i="45"/>
  <c r="J7696" i="45"/>
  <c r="K7712" i="45"/>
  <c r="J7712" i="45"/>
  <c r="K7728" i="45"/>
  <c r="J7728" i="45"/>
  <c r="K7744" i="45"/>
  <c r="J7744" i="45"/>
  <c r="K7760" i="45"/>
  <c r="J7760" i="45"/>
  <c r="K7776" i="45"/>
  <c r="J7776" i="45"/>
  <c r="K7792" i="45"/>
  <c r="J7792" i="45"/>
  <c r="K7808" i="45"/>
  <c r="J7808" i="45"/>
  <c r="K7824" i="45"/>
  <c r="J7824" i="45"/>
  <c r="K7840" i="45"/>
  <c r="J7840" i="45"/>
  <c r="K7856" i="45"/>
  <c r="J7856" i="45"/>
  <c r="K7872" i="45"/>
  <c r="J7872" i="45"/>
  <c r="K7888" i="45"/>
  <c r="J7888" i="45"/>
  <c r="K7904" i="45"/>
  <c r="J7904" i="45"/>
  <c r="K7920" i="45"/>
  <c r="J7920" i="45"/>
  <c r="K7936" i="45"/>
  <c r="J7936" i="45"/>
  <c r="K7952" i="45"/>
  <c r="J7952" i="45"/>
  <c r="K7968" i="45"/>
  <c r="J7968" i="45"/>
  <c r="K7984" i="45"/>
  <c r="J7984" i="45"/>
  <c r="K8000" i="45"/>
  <c r="J8000" i="45"/>
  <c r="K8016" i="45"/>
  <c r="J8016" i="45"/>
  <c r="K8032" i="45"/>
  <c r="J8032" i="45"/>
  <c r="K8048" i="45"/>
  <c r="J8048" i="45"/>
  <c r="K8064" i="45"/>
  <c r="J8064" i="45"/>
  <c r="K8080" i="45"/>
  <c r="J8080" i="45"/>
  <c r="K8096" i="45"/>
  <c r="J8096" i="45"/>
  <c r="K8112" i="45"/>
  <c r="J8112" i="45"/>
  <c r="K8128" i="45"/>
  <c r="J8128" i="45"/>
  <c r="K8144" i="45"/>
  <c r="J8144" i="45"/>
  <c r="K8160" i="45"/>
  <c r="J8160" i="45"/>
  <c r="K8176" i="45"/>
  <c r="J8176" i="45"/>
  <c r="K8192" i="45"/>
  <c r="J8192" i="45"/>
  <c r="K8208" i="45"/>
  <c r="J8208" i="45"/>
  <c r="K8224" i="45"/>
  <c r="J8224" i="45"/>
  <c r="K8240" i="45"/>
  <c r="J8240" i="45"/>
  <c r="K8256" i="45"/>
  <c r="J8256" i="45"/>
  <c r="K8272" i="45"/>
  <c r="J8272" i="45"/>
  <c r="K8288" i="45"/>
  <c r="J8288" i="45"/>
  <c r="K8304" i="45"/>
  <c r="J8304" i="45"/>
  <c r="K8339" i="45"/>
  <c r="J8339" i="45"/>
  <c r="K8403" i="45"/>
  <c r="J8403" i="45"/>
  <c r="K6579" i="45"/>
  <c r="J6579" i="45"/>
  <c r="K6595" i="45"/>
  <c r="J6595" i="45"/>
  <c r="K6611" i="45"/>
  <c r="J6611" i="45"/>
  <c r="K6627" i="45"/>
  <c r="J6627" i="45"/>
  <c r="K6643" i="45"/>
  <c r="J6643" i="45"/>
  <c r="K6659" i="45"/>
  <c r="J6659" i="45"/>
  <c r="K6675" i="45"/>
  <c r="J6675" i="45"/>
  <c r="K6691" i="45"/>
  <c r="J6691" i="45"/>
  <c r="K6707" i="45"/>
  <c r="J6707" i="45"/>
  <c r="K6723" i="45"/>
  <c r="J6723" i="45"/>
  <c r="K6739" i="45"/>
  <c r="J6739" i="45"/>
  <c r="K6755" i="45"/>
  <c r="J6755" i="45"/>
  <c r="K6771" i="45"/>
  <c r="J6771" i="45"/>
  <c r="K6787" i="45"/>
  <c r="J6787" i="45"/>
  <c r="K6803" i="45"/>
  <c r="J6803" i="45"/>
  <c r="K6819" i="45"/>
  <c r="J6819" i="45"/>
  <c r="K6835" i="45"/>
  <c r="J6835" i="45"/>
  <c r="K6851" i="45"/>
  <c r="J6851" i="45"/>
  <c r="K6867" i="45"/>
  <c r="J6867" i="45"/>
  <c r="K6883" i="45"/>
  <c r="J6883" i="45"/>
  <c r="K6899" i="45"/>
  <c r="J6899" i="45"/>
  <c r="K6915" i="45"/>
  <c r="J6915" i="45"/>
  <c r="K6931" i="45"/>
  <c r="J6931" i="45"/>
  <c r="K6947" i="45"/>
  <c r="J6947" i="45"/>
  <c r="K6963" i="45"/>
  <c r="J6963" i="45"/>
  <c r="K6979" i="45"/>
  <c r="J6979" i="45"/>
  <c r="K6995" i="45"/>
  <c r="J6995" i="45"/>
  <c r="K7011" i="45"/>
  <c r="J7011" i="45"/>
  <c r="K7027" i="45"/>
  <c r="J7027" i="45"/>
  <c r="K7043" i="45"/>
  <c r="J7043" i="45"/>
  <c r="K7059" i="45"/>
  <c r="J7059" i="45"/>
  <c r="K7075" i="45"/>
  <c r="J7075" i="45"/>
  <c r="K7091" i="45"/>
  <c r="J7091" i="45"/>
  <c r="K7107" i="45"/>
  <c r="J7107" i="45"/>
  <c r="K7123" i="45"/>
  <c r="J7123" i="45"/>
  <c r="K7139" i="45"/>
  <c r="J7139" i="45"/>
  <c r="K7155" i="45"/>
  <c r="J7155" i="45"/>
  <c r="K7171" i="45"/>
  <c r="J7171" i="45"/>
  <c r="K7187" i="45"/>
  <c r="J7187" i="45"/>
  <c r="K7203" i="45"/>
  <c r="J7203" i="45"/>
  <c r="K7219" i="45"/>
  <c r="J7219" i="45"/>
  <c r="K7235" i="45"/>
  <c r="J7235" i="45"/>
  <c r="K7251" i="45"/>
  <c r="J7251" i="45"/>
  <c r="K7267" i="45"/>
  <c r="J7267" i="45"/>
  <c r="K7283" i="45"/>
  <c r="J7283" i="45"/>
  <c r="K7299" i="45"/>
  <c r="J7299" i="45"/>
  <c r="K7315" i="45"/>
  <c r="J7315" i="45"/>
  <c r="K7331" i="45"/>
  <c r="J7331" i="45"/>
  <c r="K7347" i="45"/>
  <c r="J7347" i="45"/>
  <c r="K7363" i="45"/>
  <c r="J7363" i="45"/>
  <c r="K7379" i="45"/>
  <c r="J7379" i="45"/>
  <c r="K7395" i="45"/>
  <c r="J7395" i="45"/>
  <c r="K7411" i="45"/>
  <c r="J7411" i="45"/>
  <c r="K7427" i="45"/>
  <c r="J7427" i="45"/>
  <c r="K7443" i="45"/>
  <c r="J7443" i="45"/>
  <c r="K7459" i="45"/>
  <c r="J7459" i="45"/>
  <c r="K7475" i="45"/>
  <c r="J7475" i="45"/>
  <c r="K7491" i="45"/>
  <c r="J7491" i="45"/>
  <c r="K7507" i="45"/>
  <c r="J7507" i="45"/>
  <c r="K7523" i="45"/>
  <c r="J7523" i="45"/>
  <c r="K7539" i="45"/>
  <c r="J7539" i="45"/>
  <c r="K7555" i="45"/>
  <c r="J7555" i="45"/>
  <c r="K7571" i="45"/>
  <c r="J7571" i="45"/>
  <c r="K7587" i="45"/>
  <c r="J7587" i="45"/>
  <c r="K7603" i="45"/>
  <c r="J7603" i="45"/>
  <c r="K7619" i="45"/>
  <c r="J7619" i="45"/>
  <c r="K7635" i="45"/>
  <c r="J7635" i="45"/>
  <c r="K7651" i="45"/>
  <c r="J7651" i="45"/>
  <c r="K7667" i="45"/>
  <c r="J7667" i="45"/>
  <c r="K7683" i="45"/>
  <c r="J7683" i="45"/>
  <c r="K7699" i="45"/>
  <c r="J7699" i="45"/>
  <c r="K7715" i="45"/>
  <c r="J7715" i="45"/>
  <c r="K7731" i="45"/>
  <c r="J7731" i="45"/>
  <c r="K7747" i="45"/>
  <c r="J7747" i="45"/>
  <c r="K7763" i="45"/>
  <c r="J7763" i="45"/>
  <c r="K7779" i="45"/>
  <c r="J7779" i="45"/>
  <c r="K7795" i="45"/>
  <c r="J7795" i="45"/>
  <c r="K7811" i="45"/>
  <c r="J7811" i="45"/>
  <c r="K7827" i="45"/>
  <c r="J7827" i="45"/>
  <c r="K7843" i="45"/>
  <c r="J7843" i="45"/>
  <c r="K7859" i="45"/>
  <c r="J7859" i="45"/>
  <c r="K7875" i="45"/>
  <c r="J7875" i="45"/>
  <c r="K7891" i="45"/>
  <c r="J7891" i="45"/>
  <c r="K7907" i="45"/>
  <c r="J7907" i="45"/>
  <c r="K7923" i="45"/>
  <c r="J7923" i="45"/>
  <c r="K7939" i="45"/>
  <c r="J7939" i="45"/>
  <c r="K7955" i="45"/>
  <c r="J7955" i="45"/>
  <c r="K7971" i="45"/>
  <c r="J7971" i="45"/>
  <c r="K7987" i="45"/>
  <c r="J7987" i="45"/>
  <c r="K8003" i="45"/>
  <c r="J8003" i="45"/>
  <c r="K8019" i="45"/>
  <c r="J8019" i="45"/>
  <c r="K8035" i="45"/>
  <c r="J8035" i="45"/>
  <c r="K8051" i="45"/>
  <c r="J8051" i="45"/>
  <c r="K8067" i="45"/>
  <c r="J8067" i="45"/>
  <c r="K8083" i="45"/>
  <c r="J8083" i="45"/>
  <c r="K8099" i="45"/>
  <c r="J8099" i="45"/>
  <c r="K8115" i="45"/>
  <c r="J8115" i="45"/>
  <c r="K8131" i="45"/>
  <c r="J8131" i="45"/>
  <c r="K8147" i="45"/>
  <c r="J8147" i="45"/>
  <c r="K8163" i="45"/>
  <c r="J8163" i="45"/>
  <c r="K8179" i="45"/>
  <c r="J8179" i="45"/>
  <c r="K8195" i="45"/>
  <c r="J8195" i="45"/>
  <c r="K8211" i="45"/>
  <c r="J8211" i="45"/>
  <c r="K8227" i="45"/>
  <c r="J8227" i="45"/>
  <c r="K8243" i="45"/>
  <c r="J8243" i="45"/>
  <c r="K8259" i="45"/>
  <c r="J8259" i="45"/>
  <c r="K8275" i="45"/>
  <c r="J8275" i="45"/>
  <c r="K8291" i="45"/>
  <c r="J8291" i="45"/>
  <c r="K8307" i="45"/>
  <c r="J8307" i="45"/>
  <c r="K8367" i="45"/>
  <c r="J8367" i="45"/>
  <c r="J6522" i="45"/>
  <c r="K6522" i="45"/>
  <c r="J6538" i="45"/>
  <c r="K6538" i="45"/>
  <c r="J6554" i="45"/>
  <c r="K6554" i="45"/>
  <c r="J6570" i="45"/>
  <c r="K6570" i="45"/>
  <c r="J6586" i="45"/>
  <c r="K6586" i="45"/>
  <c r="J6602" i="45"/>
  <c r="K6602" i="45"/>
  <c r="J6618" i="45"/>
  <c r="K6618" i="45"/>
  <c r="J6634" i="45"/>
  <c r="K6634" i="45"/>
  <c r="J6650" i="45"/>
  <c r="K6650" i="45"/>
  <c r="J6666" i="45"/>
  <c r="K6666" i="45"/>
  <c r="J6682" i="45"/>
  <c r="K6682" i="45"/>
  <c r="J6698" i="45"/>
  <c r="K6698" i="45"/>
  <c r="J6714" i="45"/>
  <c r="K6714" i="45"/>
  <c r="J6730" i="45"/>
  <c r="K6730" i="45"/>
  <c r="J6746" i="45"/>
  <c r="K6746" i="45"/>
  <c r="J6762" i="45"/>
  <c r="K6762" i="45"/>
  <c r="J6778" i="45"/>
  <c r="K6778" i="45"/>
  <c r="J6794" i="45"/>
  <c r="K6794" i="45"/>
  <c r="J6810" i="45"/>
  <c r="K6810" i="45"/>
  <c r="J6826" i="45"/>
  <c r="K6826" i="45"/>
  <c r="J6842" i="45"/>
  <c r="K6842" i="45"/>
  <c r="J6858" i="45"/>
  <c r="K6858" i="45"/>
  <c r="J6874" i="45"/>
  <c r="K6874" i="45"/>
  <c r="J6890" i="45"/>
  <c r="K6890" i="45"/>
  <c r="J6906" i="45"/>
  <c r="K6906" i="45"/>
  <c r="J6922" i="45"/>
  <c r="K6922" i="45"/>
  <c r="J6938" i="45"/>
  <c r="K6938" i="45"/>
  <c r="J6954" i="45"/>
  <c r="K6954" i="45"/>
  <c r="J6970" i="45"/>
  <c r="K6970" i="45"/>
  <c r="J6986" i="45"/>
  <c r="K6986" i="45"/>
  <c r="J7002" i="45"/>
  <c r="K7002" i="45"/>
  <c r="J7018" i="45"/>
  <c r="K7018" i="45"/>
  <c r="J7034" i="45"/>
  <c r="K7034" i="45"/>
  <c r="J7050" i="45"/>
  <c r="K7050" i="45"/>
  <c r="J7066" i="45"/>
  <c r="K7066" i="45"/>
  <c r="J7082" i="45"/>
  <c r="K7082" i="45"/>
  <c r="J7098" i="45"/>
  <c r="K7098" i="45"/>
  <c r="J7114" i="45"/>
  <c r="K7114" i="45"/>
  <c r="J7130" i="45"/>
  <c r="K7130" i="45"/>
  <c r="J7146" i="45"/>
  <c r="K7146" i="45"/>
  <c r="J7162" i="45"/>
  <c r="K7162" i="45"/>
  <c r="J7178" i="45"/>
  <c r="K7178" i="45"/>
  <c r="J7194" i="45"/>
  <c r="K7194" i="45"/>
  <c r="J7210" i="45"/>
  <c r="K7210" i="45"/>
  <c r="J7226" i="45"/>
  <c r="K7226" i="45"/>
  <c r="J7242" i="45"/>
  <c r="K7242" i="45"/>
  <c r="J7258" i="45"/>
  <c r="K7258" i="45"/>
  <c r="J7274" i="45"/>
  <c r="K7274" i="45"/>
  <c r="J7290" i="45"/>
  <c r="K7290" i="45"/>
  <c r="J7306" i="45"/>
  <c r="K7306" i="45"/>
  <c r="J7322" i="45"/>
  <c r="K7322" i="45"/>
  <c r="J7338" i="45"/>
  <c r="K7338" i="45"/>
  <c r="J7354" i="45"/>
  <c r="K7354" i="45"/>
  <c r="J7370" i="45"/>
  <c r="K7370" i="45"/>
  <c r="J7386" i="45"/>
  <c r="K7386" i="45"/>
  <c r="J7402" i="45"/>
  <c r="K7402" i="45"/>
  <c r="J7418" i="45"/>
  <c r="K7418" i="45"/>
  <c r="J7434" i="45"/>
  <c r="K7434" i="45"/>
  <c r="J7450" i="45"/>
  <c r="K7450" i="45"/>
  <c r="J7466" i="45"/>
  <c r="K7466" i="45"/>
  <c r="J7482" i="45"/>
  <c r="K7482" i="45"/>
  <c r="J7498" i="45"/>
  <c r="K7498" i="45"/>
  <c r="J7514" i="45"/>
  <c r="K7514" i="45"/>
  <c r="J7530" i="45"/>
  <c r="K7530" i="45"/>
  <c r="J7546" i="45"/>
  <c r="K7546" i="45"/>
  <c r="J7562" i="45"/>
  <c r="K7562" i="45"/>
  <c r="J7578" i="45"/>
  <c r="K7578" i="45"/>
  <c r="J7594" i="45"/>
  <c r="K7594" i="45"/>
  <c r="J7610" i="45"/>
  <c r="K7610" i="45"/>
  <c r="J7626" i="45"/>
  <c r="K7626" i="45"/>
  <c r="J7642" i="45"/>
  <c r="K7642" i="45"/>
  <c r="J7658" i="45"/>
  <c r="K7658" i="45"/>
  <c r="J7674" i="45"/>
  <c r="K7674" i="45"/>
  <c r="J7690" i="45"/>
  <c r="K7690" i="45"/>
  <c r="J7706" i="45"/>
  <c r="K7706" i="45"/>
  <c r="J7722" i="45"/>
  <c r="K7722" i="45"/>
  <c r="J7738" i="45"/>
  <c r="K7738" i="45"/>
  <c r="J7754" i="45"/>
  <c r="K7754" i="45"/>
  <c r="J7770" i="45"/>
  <c r="K7770" i="45"/>
  <c r="J7786" i="45"/>
  <c r="K7786" i="45"/>
  <c r="J7802" i="45"/>
  <c r="K7802" i="45"/>
  <c r="J7818" i="45"/>
  <c r="K7818" i="45"/>
  <c r="J7834" i="45"/>
  <c r="K7834" i="45"/>
  <c r="J7850" i="45"/>
  <c r="K7850" i="45"/>
  <c r="J7866" i="45"/>
  <c r="K7866" i="45"/>
  <c r="J7882" i="45"/>
  <c r="K7882" i="45"/>
  <c r="J7898" i="45"/>
  <c r="K7898" i="45"/>
  <c r="J7914" i="45"/>
  <c r="K7914" i="45"/>
  <c r="J7930" i="45"/>
  <c r="K7930" i="45"/>
  <c r="J7946" i="45"/>
  <c r="K7946" i="45"/>
  <c r="J7962" i="45"/>
  <c r="K7962" i="45"/>
  <c r="J7978" i="45"/>
  <c r="K7978" i="45"/>
  <c r="J7994" i="45"/>
  <c r="K7994" i="45"/>
  <c r="J8010" i="45"/>
  <c r="K8010" i="45"/>
  <c r="J8026" i="45"/>
  <c r="K8026" i="45"/>
  <c r="J8042" i="45"/>
  <c r="K8042" i="45"/>
  <c r="J8058" i="45"/>
  <c r="K8058" i="45"/>
  <c r="J8074" i="45"/>
  <c r="K8074" i="45"/>
  <c r="J8090" i="45"/>
  <c r="K8090" i="45"/>
  <c r="J8106" i="45"/>
  <c r="K8106" i="45"/>
  <c r="J8122" i="45"/>
  <c r="K8122" i="45"/>
  <c r="J8138" i="45"/>
  <c r="K8138" i="45"/>
  <c r="J8154" i="45"/>
  <c r="K8154" i="45"/>
  <c r="J8170" i="45"/>
  <c r="K8170" i="45"/>
  <c r="J8186" i="45"/>
  <c r="K8186" i="45"/>
  <c r="J8202" i="45"/>
  <c r="K8202" i="45"/>
  <c r="J8218" i="45"/>
  <c r="K8218" i="45"/>
  <c r="J8234" i="45"/>
  <c r="K8234" i="45"/>
  <c r="J8250" i="45"/>
  <c r="K8250" i="45"/>
  <c r="J8266" i="45"/>
  <c r="K8266" i="45"/>
  <c r="J8282" i="45"/>
  <c r="K8282" i="45"/>
  <c r="J8298" i="45"/>
  <c r="K8298" i="45"/>
  <c r="K8319" i="45"/>
  <c r="J8319" i="45"/>
  <c r="K8379" i="45"/>
  <c r="J8379" i="45"/>
  <c r="K6525" i="45"/>
  <c r="J6525" i="45"/>
  <c r="K6541" i="45"/>
  <c r="J6541" i="45"/>
  <c r="K6557" i="45"/>
  <c r="J6557" i="45"/>
  <c r="K6573" i="45"/>
  <c r="J6573" i="45"/>
  <c r="K6589" i="45"/>
  <c r="J6589" i="45"/>
  <c r="K6605" i="45"/>
  <c r="J6605" i="45"/>
  <c r="K6621" i="45"/>
  <c r="J6621" i="45"/>
  <c r="K6637" i="45"/>
  <c r="J6637" i="45"/>
  <c r="K6653" i="45"/>
  <c r="J6653" i="45"/>
  <c r="K6669" i="45"/>
  <c r="J6669" i="45"/>
  <c r="K6685" i="45"/>
  <c r="J6685" i="45"/>
  <c r="K6701" i="45"/>
  <c r="J6701" i="45"/>
  <c r="K6717" i="45"/>
  <c r="J6717" i="45"/>
  <c r="K6733" i="45"/>
  <c r="J6733" i="45"/>
  <c r="K6749" i="45"/>
  <c r="J6749" i="45"/>
  <c r="K6765" i="45"/>
  <c r="J6765" i="45"/>
  <c r="K6781" i="45"/>
  <c r="J6781" i="45"/>
  <c r="K6797" i="45"/>
  <c r="J6797" i="45"/>
  <c r="K6813" i="45"/>
  <c r="J6813" i="45"/>
  <c r="K6829" i="45"/>
  <c r="J6829" i="45"/>
  <c r="K6845" i="45"/>
  <c r="J6845" i="45"/>
  <c r="K6861" i="45"/>
  <c r="J6861" i="45"/>
  <c r="K6877" i="45"/>
  <c r="J6877" i="45"/>
  <c r="K6893" i="45"/>
  <c r="J6893" i="45"/>
  <c r="K6909" i="45"/>
  <c r="J6909" i="45"/>
  <c r="K6925" i="45"/>
  <c r="J6925" i="45"/>
  <c r="K6941" i="45"/>
  <c r="J6941" i="45"/>
  <c r="K6957" i="45"/>
  <c r="J6957" i="45"/>
  <c r="K6973" i="45"/>
  <c r="J6973" i="45"/>
  <c r="K6989" i="45"/>
  <c r="J6989" i="45"/>
  <c r="K7005" i="45"/>
  <c r="J7005" i="45"/>
  <c r="K7021" i="45"/>
  <c r="J7021" i="45"/>
  <c r="K7037" i="45"/>
  <c r="J7037" i="45"/>
  <c r="K7053" i="45"/>
  <c r="J7053" i="45"/>
  <c r="K7069" i="45"/>
  <c r="J7069" i="45"/>
  <c r="K7085" i="45"/>
  <c r="J7085" i="45"/>
  <c r="K7101" i="45"/>
  <c r="J7101" i="45"/>
  <c r="K7117" i="45"/>
  <c r="J7117" i="45"/>
  <c r="K7133" i="45"/>
  <c r="J7133" i="45"/>
  <c r="K7149" i="45"/>
  <c r="J7149" i="45"/>
  <c r="K7165" i="45"/>
  <c r="J7165" i="45"/>
  <c r="K7181" i="45"/>
  <c r="J7181" i="45"/>
  <c r="K7197" i="45"/>
  <c r="J7197" i="45"/>
  <c r="K7213" i="45"/>
  <c r="J7213" i="45"/>
  <c r="K7229" i="45"/>
  <c r="J7229" i="45"/>
  <c r="K7245" i="45"/>
  <c r="J7245" i="45"/>
  <c r="K7261" i="45"/>
  <c r="J7261" i="45"/>
  <c r="K7277" i="45"/>
  <c r="J7277" i="45"/>
  <c r="K7293" i="45"/>
  <c r="J7293" i="45"/>
  <c r="K7309" i="45"/>
  <c r="J7309" i="45"/>
  <c r="K7325" i="45"/>
  <c r="J7325" i="45"/>
  <c r="K7341" i="45"/>
  <c r="J7341" i="45"/>
  <c r="K7357" i="45"/>
  <c r="J7357" i="45"/>
  <c r="K7373" i="45"/>
  <c r="J7373" i="45"/>
  <c r="K7389" i="45"/>
  <c r="J7389" i="45"/>
  <c r="K7405" i="45"/>
  <c r="J7405" i="45"/>
  <c r="K7421" i="45"/>
  <c r="J7421" i="45"/>
  <c r="K7437" i="45"/>
  <c r="J7437" i="45"/>
  <c r="K7453" i="45"/>
  <c r="J7453" i="45"/>
  <c r="K7469" i="45"/>
  <c r="J7469" i="45"/>
  <c r="K7485" i="45"/>
  <c r="J7485" i="45"/>
  <c r="K7501" i="45"/>
  <c r="J7501" i="45"/>
  <c r="K7517" i="45"/>
  <c r="J7517" i="45"/>
  <c r="K7533" i="45"/>
  <c r="J7533" i="45"/>
  <c r="K7549" i="45"/>
  <c r="J7549" i="45"/>
  <c r="K7565" i="45"/>
  <c r="J7565" i="45"/>
  <c r="K7581" i="45"/>
  <c r="J7581" i="45"/>
  <c r="K7597" i="45"/>
  <c r="J7597" i="45"/>
  <c r="K7613" i="45"/>
  <c r="J7613" i="45"/>
  <c r="K7629" i="45"/>
  <c r="J7629" i="45"/>
  <c r="K7645" i="45"/>
  <c r="J7645" i="45"/>
  <c r="K7661" i="45"/>
  <c r="J7661" i="45"/>
  <c r="K7677" i="45"/>
  <c r="J7677" i="45"/>
  <c r="K7693" i="45"/>
  <c r="J7693" i="45"/>
  <c r="K7709" i="45"/>
  <c r="J7709" i="45"/>
  <c r="K7725" i="45"/>
  <c r="J7725" i="45"/>
  <c r="K7741" i="45"/>
  <c r="J7741" i="45"/>
  <c r="K7757" i="45"/>
  <c r="J7757" i="45"/>
  <c r="K7773" i="45"/>
  <c r="J7773" i="45"/>
  <c r="K7789" i="45"/>
  <c r="J7789" i="45"/>
  <c r="K7805" i="45"/>
  <c r="J7805" i="45"/>
  <c r="K7821" i="45"/>
  <c r="J7821" i="45"/>
  <c r="K7837" i="45"/>
  <c r="J7837" i="45"/>
  <c r="K7853" i="45"/>
  <c r="J7853" i="45"/>
  <c r="K7869" i="45"/>
  <c r="J7869" i="45"/>
  <c r="K7885" i="45"/>
  <c r="J7885" i="45"/>
  <c r="K7901" i="45"/>
  <c r="J7901" i="45"/>
  <c r="K7917" i="45"/>
  <c r="J7917" i="45"/>
  <c r="K7933" i="45"/>
  <c r="J7933" i="45"/>
  <c r="K7949" i="45"/>
  <c r="J7949" i="45"/>
  <c r="K7965" i="45"/>
  <c r="J7965" i="45"/>
  <c r="K7981" i="45"/>
  <c r="J7981" i="45"/>
  <c r="K7997" i="45"/>
  <c r="J7997" i="45"/>
  <c r="K8013" i="45"/>
  <c r="J8013" i="45"/>
  <c r="K8029" i="45"/>
  <c r="J8029" i="45"/>
  <c r="K8045" i="45"/>
  <c r="J8045" i="45"/>
  <c r="K8061" i="45"/>
  <c r="J8061" i="45"/>
  <c r="K8077" i="45"/>
  <c r="J8077" i="45"/>
  <c r="K8093" i="45"/>
  <c r="J8093" i="45"/>
  <c r="K8109" i="45"/>
  <c r="J8109" i="45"/>
  <c r="K8125" i="45"/>
  <c r="J8125" i="45"/>
  <c r="K8141" i="45"/>
  <c r="J8141" i="45"/>
  <c r="K8157" i="45"/>
  <c r="J8157" i="45"/>
  <c r="K8173" i="45"/>
  <c r="J8173" i="45"/>
  <c r="K8189" i="45"/>
  <c r="J8189" i="45"/>
  <c r="K8205" i="45"/>
  <c r="J8205" i="45"/>
  <c r="K8221" i="45"/>
  <c r="J8221" i="45"/>
  <c r="K8237" i="45"/>
  <c r="J8237" i="45"/>
  <c r="K8253" i="45"/>
  <c r="J8253" i="45"/>
  <c r="K8269" i="45"/>
  <c r="J8269" i="45"/>
  <c r="K8285" i="45"/>
  <c r="J8285" i="45"/>
  <c r="K8301" i="45"/>
  <c r="J8301" i="45"/>
  <c r="K8327" i="45"/>
  <c r="J8327" i="45"/>
  <c r="K8391" i="45"/>
  <c r="J8391" i="45"/>
  <c r="K8427" i="45"/>
  <c r="J8427" i="45"/>
  <c r="K8443" i="45"/>
  <c r="J8443" i="45"/>
  <c r="K8459" i="45"/>
  <c r="J8459" i="45"/>
  <c r="K8475" i="45"/>
  <c r="J8475" i="45"/>
  <c r="K8491" i="45"/>
  <c r="J8491" i="45"/>
  <c r="K8507" i="45"/>
  <c r="J8507" i="45"/>
  <c r="K8523" i="45"/>
  <c r="J8523" i="45"/>
  <c r="K8539" i="45"/>
  <c r="J8539" i="45"/>
  <c r="K8555" i="45"/>
  <c r="J8555" i="45"/>
  <c r="K8571" i="45"/>
  <c r="J8571" i="45"/>
  <c r="K8587" i="45"/>
  <c r="J8587" i="45"/>
  <c r="K8603" i="45"/>
  <c r="J8603" i="45"/>
  <c r="K8619" i="45"/>
  <c r="J8619" i="45"/>
  <c r="K8635" i="45"/>
  <c r="J8635" i="45"/>
  <c r="K8651" i="45"/>
  <c r="J8651" i="45"/>
  <c r="K8667" i="45"/>
  <c r="J8667" i="45"/>
  <c r="K8683" i="45"/>
  <c r="J8683" i="45"/>
  <c r="K8699" i="45"/>
  <c r="J8699" i="45"/>
  <c r="K8715" i="45"/>
  <c r="J8715" i="45"/>
  <c r="K8731" i="45"/>
  <c r="J8731" i="45"/>
  <c r="K8747" i="45"/>
  <c r="J8747" i="45"/>
  <c r="K8763" i="45"/>
  <c r="J8763" i="45"/>
  <c r="K8779" i="45"/>
  <c r="J8779" i="45"/>
  <c r="K8795" i="45"/>
  <c r="J8795" i="45"/>
  <c r="K8811" i="45"/>
  <c r="J8811" i="45"/>
  <c r="K8827" i="45"/>
  <c r="J8827" i="45"/>
  <c r="K8843" i="45"/>
  <c r="J8843" i="45"/>
  <c r="K8859" i="45"/>
  <c r="J8859" i="45"/>
  <c r="K8875" i="45"/>
  <c r="J8875" i="45"/>
  <c r="K8891" i="45"/>
  <c r="J8891" i="45"/>
  <c r="K8907" i="45"/>
  <c r="J8907" i="45"/>
  <c r="K8923" i="45"/>
  <c r="J8923" i="45"/>
  <c r="K8939" i="45"/>
  <c r="J8939" i="45"/>
  <c r="K8955" i="45"/>
  <c r="J8955" i="45"/>
  <c r="K8971" i="45"/>
  <c r="J8971" i="45"/>
  <c r="K8987" i="45"/>
  <c r="J8987" i="45"/>
  <c r="K9003" i="45"/>
  <c r="J9003" i="45"/>
  <c r="K9019" i="45"/>
  <c r="J9019" i="45"/>
  <c r="K9035" i="45"/>
  <c r="J9035" i="45"/>
  <c r="K9051" i="45"/>
  <c r="J9051" i="45"/>
  <c r="K9067" i="45"/>
  <c r="J9067" i="45"/>
  <c r="K9083" i="45"/>
  <c r="J9083" i="45"/>
  <c r="K9099" i="45"/>
  <c r="J9099" i="45"/>
  <c r="J9124" i="45"/>
  <c r="K9124" i="45"/>
  <c r="J9156" i="45"/>
  <c r="K9156" i="45"/>
  <c r="J9188" i="45"/>
  <c r="K9188" i="45"/>
  <c r="J9220" i="45"/>
  <c r="K9220" i="45"/>
  <c r="K9268" i="45"/>
  <c r="J9268" i="45"/>
  <c r="K9332" i="45"/>
  <c r="J9332" i="45"/>
  <c r="K9396" i="45"/>
  <c r="J9396" i="45"/>
  <c r="J8314" i="45"/>
  <c r="K8314" i="45"/>
  <c r="K8330" i="45"/>
  <c r="J8330" i="45"/>
  <c r="K8346" i="45"/>
  <c r="J8346" i="45"/>
  <c r="K8362" i="45"/>
  <c r="J8362" i="45"/>
  <c r="K8378" i="45"/>
  <c r="J8378" i="45"/>
  <c r="K8394" i="45"/>
  <c r="J8394" i="45"/>
  <c r="K8410" i="45"/>
  <c r="J8410" i="45"/>
  <c r="K8426" i="45"/>
  <c r="J8426" i="45"/>
  <c r="K8442" i="45"/>
  <c r="J8442" i="45"/>
  <c r="K8458" i="45"/>
  <c r="J8458" i="45"/>
  <c r="K8474" i="45"/>
  <c r="J8474" i="45"/>
  <c r="K8490" i="45"/>
  <c r="J8490" i="45"/>
  <c r="K8506" i="45"/>
  <c r="J8506" i="45"/>
  <c r="K8522" i="45"/>
  <c r="J8522" i="45"/>
  <c r="K8538" i="45"/>
  <c r="J8538" i="45"/>
  <c r="K8554" i="45"/>
  <c r="J8554" i="45"/>
  <c r="K8570" i="45"/>
  <c r="J8570" i="45"/>
  <c r="K8586" i="45"/>
  <c r="J8586" i="45"/>
  <c r="K8602" i="45"/>
  <c r="J8602" i="45"/>
  <c r="K8618" i="45"/>
  <c r="J8618" i="45"/>
  <c r="K8634" i="45"/>
  <c r="J8634" i="45"/>
  <c r="K8650" i="45"/>
  <c r="J8650" i="45"/>
  <c r="K8666" i="45"/>
  <c r="J8666" i="45"/>
  <c r="K8682" i="45"/>
  <c r="J8682" i="45"/>
  <c r="K8698" i="45"/>
  <c r="J8698" i="45"/>
  <c r="K8714" i="45"/>
  <c r="J8714" i="45"/>
  <c r="K8730" i="45"/>
  <c r="J8730" i="45"/>
  <c r="K8746" i="45"/>
  <c r="J8746" i="45"/>
  <c r="K8762" i="45"/>
  <c r="J8762" i="45"/>
  <c r="K8778" i="45"/>
  <c r="J8778" i="45"/>
  <c r="K8794" i="45"/>
  <c r="J8794" i="45"/>
  <c r="K8810" i="45"/>
  <c r="J8810" i="45"/>
  <c r="K8826" i="45"/>
  <c r="J8826" i="45"/>
  <c r="K8842" i="45"/>
  <c r="J8842" i="45"/>
  <c r="K8858" i="45"/>
  <c r="J8858" i="45"/>
  <c r="K8874" i="45"/>
  <c r="J8874" i="45"/>
  <c r="K8890" i="45"/>
  <c r="J8890" i="45"/>
  <c r="K8906" i="45"/>
  <c r="J8906" i="45"/>
  <c r="K8922" i="45"/>
  <c r="J8922" i="45"/>
  <c r="K8938" i="45"/>
  <c r="J8938" i="45"/>
  <c r="K8954" i="45"/>
  <c r="J8954" i="45"/>
  <c r="K8970" i="45"/>
  <c r="J8970" i="45"/>
  <c r="K8986" i="45"/>
  <c r="J8986" i="45"/>
  <c r="K9002" i="45"/>
  <c r="J9002" i="45"/>
  <c r="K9018" i="45"/>
  <c r="J9018" i="45"/>
  <c r="K9034" i="45"/>
  <c r="J9034" i="45"/>
  <c r="K9050" i="45"/>
  <c r="J9050" i="45"/>
  <c r="K9066" i="45"/>
  <c r="J9066" i="45"/>
  <c r="K9082" i="45"/>
  <c r="J9082" i="45"/>
  <c r="K9098" i="45"/>
  <c r="J9098" i="45"/>
  <c r="J9122" i="45"/>
  <c r="K9122" i="45"/>
  <c r="J9154" i="45"/>
  <c r="K9154" i="45"/>
  <c r="J9186" i="45"/>
  <c r="K9186" i="45"/>
  <c r="J9218" i="45"/>
  <c r="K9218" i="45"/>
  <c r="K9264" i="45"/>
  <c r="J9264" i="45"/>
  <c r="K9328" i="45"/>
  <c r="J9328" i="45"/>
  <c r="K9392" i="45"/>
  <c r="J9392" i="45"/>
  <c r="K8313" i="45"/>
  <c r="J8313" i="45"/>
  <c r="J8329" i="45"/>
  <c r="K8329" i="45"/>
  <c r="J8345" i="45"/>
  <c r="K8345" i="45"/>
  <c r="J8361" i="45"/>
  <c r="K8361" i="45"/>
  <c r="J8377" i="45"/>
  <c r="K8377" i="45"/>
  <c r="J8393" i="45"/>
  <c r="K8393" i="45"/>
  <c r="J8409" i="45"/>
  <c r="K8409" i="45"/>
  <c r="J8425" i="45"/>
  <c r="K8425" i="45"/>
  <c r="J8441" i="45"/>
  <c r="K8441" i="45"/>
  <c r="J8457" i="45"/>
  <c r="K8457" i="45"/>
  <c r="J8473" i="45"/>
  <c r="K8473" i="45"/>
  <c r="J8489" i="45"/>
  <c r="K8489" i="45"/>
  <c r="J8505" i="45"/>
  <c r="K8505" i="45"/>
  <c r="J8521" i="45"/>
  <c r="K8521" i="45"/>
  <c r="J8537" i="45"/>
  <c r="K8537" i="45"/>
  <c r="J8553" i="45"/>
  <c r="K8553" i="45"/>
  <c r="J8569" i="45"/>
  <c r="K8569" i="45"/>
  <c r="J8585" i="45"/>
  <c r="K8585" i="45"/>
  <c r="J8601" i="45"/>
  <c r="K8601" i="45"/>
  <c r="J8617" i="45"/>
  <c r="K8617" i="45"/>
  <c r="J8633" i="45"/>
  <c r="K8633" i="45"/>
  <c r="J8649" i="45"/>
  <c r="K8649" i="45"/>
  <c r="J8665" i="45"/>
  <c r="K8665" i="45"/>
  <c r="J8681" i="45"/>
  <c r="K8681" i="45"/>
  <c r="J8697" i="45"/>
  <c r="K8697" i="45"/>
  <c r="J8713" i="45"/>
  <c r="K8713" i="45"/>
  <c r="J8729" i="45"/>
  <c r="K8729" i="45"/>
  <c r="J8745" i="45"/>
  <c r="K8745" i="45"/>
  <c r="J8761" i="45"/>
  <c r="K8761" i="45"/>
  <c r="J8777" i="45"/>
  <c r="K8777" i="45"/>
  <c r="J8793" i="45"/>
  <c r="K8793" i="45"/>
  <c r="J8809" i="45"/>
  <c r="K8809" i="45"/>
  <c r="J8825" i="45"/>
  <c r="K8825" i="45"/>
  <c r="J8841" i="45"/>
  <c r="K8841" i="45"/>
  <c r="J8857" i="45"/>
  <c r="K8857" i="45"/>
  <c r="J8873" i="45"/>
  <c r="K8873" i="45"/>
  <c r="J8889" i="45"/>
  <c r="K8889" i="45"/>
  <c r="J8905" i="45"/>
  <c r="K8905" i="45"/>
  <c r="J8921" i="45"/>
  <c r="K8921" i="45"/>
  <c r="J8937" i="45"/>
  <c r="K8937" i="45"/>
  <c r="J8953" i="45"/>
  <c r="K8953" i="45"/>
  <c r="J8969" i="45"/>
  <c r="K8969" i="45"/>
  <c r="J8985" i="45"/>
  <c r="K8985" i="45"/>
  <c r="J9001" i="45"/>
  <c r="K9001" i="45"/>
  <c r="J9017" i="45"/>
  <c r="K9017" i="45"/>
  <c r="J9033" i="45"/>
  <c r="K9033" i="45"/>
  <c r="J9049" i="45"/>
  <c r="K9049" i="45"/>
  <c r="J9065" i="45"/>
  <c r="K9065" i="45"/>
  <c r="J9081" i="45"/>
  <c r="K9081" i="45"/>
  <c r="J9097" i="45"/>
  <c r="K9097" i="45"/>
  <c r="J9120" i="45"/>
  <c r="K9120" i="45"/>
  <c r="J9152" i="45"/>
  <c r="K9152" i="45"/>
  <c r="J9184" i="45"/>
  <c r="K9184" i="45"/>
  <c r="J9216" i="45"/>
  <c r="K9216" i="45"/>
  <c r="K9276" i="45"/>
  <c r="J9276" i="45"/>
  <c r="K9340" i="45"/>
  <c r="J9340" i="45"/>
  <c r="K9404" i="45"/>
  <c r="J9404" i="45"/>
  <c r="K8328" i="45"/>
  <c r="J8328" i="45"/>
  <c r="K8344" i="45"/>
  <c r="J8344" i="45"/>
  <c r="K8360" i="45"/>
  <c r="J8360" i="45"/>
  <c r="K8376" i="45"/>
  <c r="J8376" i="45"/>
  <c r="K8392" i="45"/>
  <c r="J8392" i="45"/>
  <c r="K8408" i="45"/>
  <c r="J8408" i="45"/>
  <c r="K8424" i="45"/>
  <c r="J8424" i="45"/>
  <c r="K8440" i="45"/>
  <c r="J8440" i="45"/>
  <c r="K8456" i="45"/>
  <c r="J8456" i="45"/>
  <c r="K8472" i="45"/>
  <c r="J8472" i="45"/>
  <c r="K8488" i="45"/>
  <c r="J8488" i="45"/>
  <c r="K8504" i="45"/>
  <c r="J8504" i="45"/>
  <c r="K8520" i="45"/>
  <c r="J8520" i="45"/>
  <c r="K8536" i="45"/>
  <c r="J8536" i="45"/>
  <c r="K8552" i="45"/>
  <c r="J8552" i="45"/>
  <c r="K8568" i="45"/>
  <c r="J8568" i="45"/>
  <c r="K8584" i="45"/>
  <c r="J8584" i="45"/>
  <c r="K8600" i="45"/>
  <c r="J8600" i="45"/>
  <c r="K8616" i="45"/>
  <c r="J8616" i="45"/>
  <c r="K8632" i="45"/>
  <c r="J8632" i="45"/>
  <c r="K8648" i="45"/>
  <c r="J8648" i="45"/>
  <c r="K8664" i="45"/>
  <c r="J8664" i="45"/>
  <c r="K8680" i="45"/>
  <c r="J8680" i="45"/>
  <c r="K8696" i="45"/>
  <c r="J8696" i="45"/>
  <c r="K8712" i="45"/>
  <c r="J8712" i="45"/>
  <c r="K8728" i="45"/>
  <c r="J8728" i="45"/>
  <c r="K8744" i="45"/>
  <c r="J8744" i="45"/>
  <c r="K8760" i="45"/>
  <c r="J8760" i="45"/>
  <c r="K8776" i="45"/>
  <c r="J8776" i="45"/>
  <c r="K8792" i="45"/>
  <c r="J8792" i="45"/>
  <c r="K8808" i="45"/>
  <c r="J8808" i="45"/>
  <c r="K8824" i="45"/>
  <c r="J8824" i="45"/>
  <c r="K8840" i="45"/>
  <c r="J8840" i="45"/>
  <c r="K8856" i="45"/>
  <c r="J8856" i="45"/>
  <c r="K8872" i="45"/>
  <c r="J8872" i="45"/>
  <c r="K8888" i="45"/>
  <c r="J8888" i="45"/>
  <c r="K8904" i="45"/>
  <c r="J8904" i="45"/>
  <c r="K8920" i="45"/>
  <c r="J8920" i="45"/>
  <c r="K8936" i="45"/>
  <c r="J8936" i="45"/>
  <c r="K8952" i="45"/>
  <c r="J8952" i="45"/>
  <c r="K8968" i="45"/>
  <c r="J8968" i="45"/>
  <c r="K8984" i="45"/>
  <c r="J8984" i="45"/>
  <c r="K9000" i="45"/>
  <c r="J9000" i="45"/>
  <c r="K9016" i="45"/>
  <c r="J9016" i="45"/>
  <c r="K9032" i="45"/>
  <c r="J9032" i="45"/>
  <c r="K9048" i="45"/>
  <c r="J9048" i="45"/>
  <c r="K9064" i="45"/>
  <c r="J9064" i="45"/>
  <c r="K9080" i="45"/>
  <c r="J9080" i="45"/>
  <c r="K9096" i="45"/>
  <c r="J9096" i="45"/>
  <c r="J9126" i="45"/>
  <c r="K9126" i="45"/>
  <c r="J9158" i="45"/>
  <c r="K9158" i="45"/>
  <c r="J9190" i="45"/>
  <c r="K9190" i="45"/>
  <c r="J9222" i="45"/>
  <c r="K9222" i="45"/>
  <c r="K9272" i="45"/>
  <c r="J9272" i="45"/>
  <c r="K9336" i="45"/>
  <c r="J9336" i="45"/>
  <c r="K9400" i="45"/>
  <c r="J9400" i="45"/>
  <c r="K9111" i="45"/>
  <c r="J9111" i="45"/>
  <c r="K9127" i="45"/>
  <c r="J9127" i="45"/>
  <c r="K9143" i="45"/>
  <c r="J9143" i="45"/>
  <c r="K9159" i="45"/>
  <c r="J9159" i="45"/>
  <c r="K9175" i="45"/>
  <c r="J9175" i="45"/>
  <c r="K9191" i="45"/>
  <c r="J9191" i="45"/>
  <c r="K9207" i="45"/>
  <c r="J9207" i="45"/>
  <c r="K9223" i="45"/>
  <c r="J9223" i="45"/>
  <c r="K9239" i="45"/>
  <c r="J9239" i="45"/>
  <c r="K9255" i="45"/>
  <c r="J9255" i="45"/>
  <c r="K9271" i="45"/>
  <c r="J9271" i="45"/>
  <c r="K9287" i="45"/>
  <c r="J9287" i="45"/>
  <c r="K9303" i="45"/>
  <c r="J9303" i="45"/>
  <c r="K9319" i="45"/>
  <c r="J9319" i="45"/>
  <c r="K9335" i="45"/>
  <c r="J9335" i="45"/>
  <c r="K9351" i="45"/>
  <c r="J9351" i="45"/>
  <c r="K9367" i="45"/>
  <c r="J9367" i="45"/>
  <c r="K9383" i="45"/>
  <c r="J9383" i="45"/>
  <c r="K9399" i="45"/>
  <c r="J9399" i="45"/>
  <c r="K9415" i="45"/>
  <c r="J9415" i="45"/>
  <c r="K9431" i="45"/>
  <c r="J9431" i="45"/>
  <c r="K9447" i="45"/>
  <c r="J9447" i="45"/>
  <c r="K9463" i="45"/>
  <c r="J9463" i="45"/>
  <c r="K9479" i="45"/>
  <c r="J9479" i="45"/>
  <c r="K9495" i="45"/>
  <c r="J9495" i="45"/>
  <c r="K9511" i="45"/>
  <c r="J9511" i="45"/>
  <c r="K9527" i="45"/>
  <c r="J9527" i="45"/>
  <c r="K9543" i="45"/>
  <c r="J9543" i="45"/>
  <c r="K9559" i="45"/>
  <c r="J9559" i="45"/>
  <c r="K9575" i="45"/>
  <c r="J9575" i="45"/>
  <c r="K9591" i="45"/>
  <c r="J9591" i="45"/>
  <c r="K9607" i="45"/>
  <c r="J9607" i="45"/>
  <c r="K9623" i="45"/>
  <c r="J9623" i="45"/>
  <c r="K9639" i="45"/>
  <c r="J9639" i="45"/>
  <c r="K9655" i="45"/>
  <c r="J9655" i="45"/>
  <c r="K9671" i="45"/>
  <c r="J9671" i="45"/>
  <c r="K9687" i="45"/>
  <c r="J9687" i="45"/>
  <c r="K9703" i="45"/>
  <c r="J9703" i="45"/>
  <c r="K9719" i="45"/>
  <c r="J9719" i="45"/>
  <c r="K9735" i="45"/>
  <c r="J9735" i="45"/>
  <c r="K9751" i="45"/>
  <c r="J9751" i="45"/>
  <c r="K9777" i="45"/>
  <c r="J9777" i="45"/>
  <c r="K9809" i="45"/>
  <c r="J9809" i="45"/>
  <c r="K9841" i="45"/>
  <c r="J9841" i="45"/>
  <c r="K9873" i="45"/>
  <c r="J9873" i="45"/>
  <c r="K9914" i="45"/>
  <c r="J9914" i="45"/>
  <c r="K9978" i="45"/>
  <c r="J9978" i="45"/>
  <c r="K10042" i="45"/>
  <c r="J10042" i="45"/>
  <c r="K10106" i="45"/>
  <c r="J10106" i="45"/>
  <c r="K10170" i="45"/>
  <c r="J10170" i="45"/>
  <c r="K10234" i="45"/>
  <c r="J10234" i="45"/>
  <c r="K10298" i="45"/>
  <c r="J10298" i="45"/>
  <c r="K10362" i="45"/>
  <c r="J10362" i="45"/>
  <c r="K10426" i="45"/>
  <c r="J10426" i="45"/>
  <c r="K10490" i="45"/>
  <c r="J10490" i="45"/>
  <c r="J10585" i="45"/>
  <c r="K10585" i="45"/>
  <c r="J10713" i="45"/>
  <c r="K10713" i="45"/>
  <c r="J9242" i="45"/>
  <c r="K9242" i="45"/>
  <c r="J9258" i="45"/>
  <c r="K9258" i="45"/>
  <c r="J9274" i="45"/>
  <c r="K9274" i="45"/>
  <c r="J9290" i="45"/>
  <c r="K9290" i="45"/>
  <c r="J9306" i="45"/>
  <c r="K9306" i="45"/>
  <c r="J9322" i="45"/>
  <c r="K9322" i="45"/>
  <c r="J9338" i="45"/>
  <c r="K9338" i="45"/>
  <c r="J9354" i="45"/>
  <c r="K9354" i="45"/>
  <c r="J9370" i="45"/>
  <c r="K9370" i="45"/>
  <c r="J9386" i="45"/>
  <c r="K9386" i="45"/>
  <c r="J9402" i="45"/>
  <c r="K9402" i="45"/>
  <c r="J9418" i="45"/>
  <c r="K9418" i="45"/>
  <c r="J9434" i="45"/>
  <c r="K9434" i="45"/>
  <c r="K9450" i="45"/>
  <c r="J9450" i="45"/>
  <c r="K9466" i="45"/>
  <c r="J9466" i="45"/>
  <c r="K9482" i="45"/>
  <c r="J9482" i="45"/>
  <c r="K9498" i="45"/>
  <c r="J9498" i="45"/>
  <c r="K9514" i="45"/>
  <c r="J9514" i="45"/>
  <c r="K9530" i="45"/>
  <c r="J9530" i="45"/>
  <c r="K9546" i="45"/>
  <c r="J9546" i="45"/>
  <c r="K9562" i="45"/>
  <c r="J9562" i="45"/>
  <c r="K9578" i="45"/>
  <c r="J9578" i="45"/>
  <c r="K9594" i="45"/>
  <c r="J9594" i="45"/>
  <c r="K9610" i="45"/>
  <c r="J9610" i="45"/>
  <c r="K9626" i="45"/>
  <c r="J9626" i="45"/>
  <c r="K9642" i="45"/>
  <c r="J9642" i="45"/>
  <c r="K9658" i="45"/>
  <c r="J9658" i="45"/>
  <c r="K9674" i="45"/>
  <c r="J9674" i="45"/>
  <c r="K9690" i="45"/>
  <c r="J9690" i="45"/>
  <c r="K9706" i="45"/>
  <c r="J9706" i="45"/>
  <c r="K9722" i="45"/>
  <c r="J9722" i="45"/>
  <c r="K9738" i="45"/>
  <c r="J9738" i="45"/>
  <c r="K9754" i="45"/>
  <c r="J9754" i="45"/>
  <c r="K9786" i="45"/>
  <c r="J9786" i="45"/>
  <c r="K9818" i="45"/>
  <c r="J9818" i="45"/>
  <c r="K9850" i="45"/>
  <c r="J9850" i="45"/>
  <c r="K9882" i="45"/>
  <c r="J9882" i="45"/>
  <c r="K9942" i="45"/>
  <c r="J9942" i="45"/>
  <c r="K10006" i="45"/>
  <c r="J10006" i="45"/>
  <c r="K10070" i="45"/>
  <c r="J10070" i="45"/>
  <c r="K10134" i="45"/>
  <c r="J10134" i="45"/>
  <c r="K10198" i="45"/>
  <c r="J10198" i="45"/>
  <c r="K10262" i="45"/>
  <c r="J10262" i="45"/>
  <c r="K10326" i="45"/>
  <c r="J10326" i="45"/>
  <c r="K10390" i="45"/>
  <c r="J10390" i="45"/>
  <c r="K10454" i="45"/>
  <c r="J10454" i="45"/>
  <c r="K10518" i="45"/>
  <c r="J10518" i="45"/>
  <c r="J10641" i="45"/>
  <c r="K10641" i="45"/>
  <c r="K9105" i="45"/>
  <c r="J9105" i="45"/>
  <c r="K9121" i="45"/>
  <c r="J9121" i="45"/>
  <c r="K9137" i="45"/>
  <c r="J9137" i="45"/>
  <c r="K9153" i="45"/>
  <c r="J9153" i="45"/>
  <c r="K9169" i="45"/>
  <c r="J9169" i="45"/>
  <c r="K9185" i="45"/>
  <c r="J9185" i="45"/>
  <c r="K9201" i="45"/>
  <c r="J9201" i="45"/>
  <c r="K9217" i="45"/>
  <c r="J9217" i="45"/>
  <c r="K9233" i="45"/>
  <c r="J9233" i="45"/>
  <c r="K9249" i="45"/>
  <c r="J9249" i="45"/>
  <c r="K9265" i="45"/>
  <c r="J9265" i="45"/>
  <c r="K9281" i="45"/>
  <c r="J9281" i="45"/>
  <c r="K9297" i="45"/>
  <c r="J9297" i="45"/>
  <c r="K9313" i="45"/>
  <c r="J9313" i="45"/>
  <c r="K9329" i="45"/>
  <c r="J9329" i="45"/>
  <c r="K9345" i="45"/>
  <c r="J9345" i="45"/>
  <c r="K9361" i="45"/>
  <c r="J9361" i="45"/>
  <c r="K9377" i="45"/>
  <c r="J9377" i="45"/>
  <c r="K9393" i="45"/>
  <c r="J9393" i="45"/>
  <c r="K9409" i="45"/>
  <c r="J9409" i="45"/>
  <c r="K9425" i="45"/>
  <c r="J9425" i="45"/>
  <c r="J9441" i="45"/>
  <c r="K9441" i="45"/>
  <c r="J9457" i="45"/>
  <c r="K9457" i="45"/>
  <c r="J9473" i="45"/>
  <c r="K9473" i="45"/>
  <c r="J9489" i="45"/>
  <c r="K9489" i="45"/>
  <c r="J9505" i="45"/>
  <c r="K9505" i="45"/>
  <c r="J9521" i="45"/>
  <c r="K9521" i="45"/>
  <c r="J9537" i="45"/>
  <c r="K9537" i="45"/>
  <c r="J9553" i="45"/>
  <c r="K9553" i="45"/>
  <c r="J9569" i="45"/>
  <c r="K9569" i="45"/>
  <c r="J9585" i="45"/>
  <c r="K9585" i="45"/>
  <c r="J9601" i="45"/>
  <c r="K9601" i="45"/>
  <c r="J9617" i="45"/>
  <c r="K9617" i="45"/>
  <c r="J9633" i="45"/>
  <c r="K9633" i="45"/>
  <c r="J9649" i="45"/>
  <c r="K9649" i="45"/>
  <c r="J9665" i="45"/>
  <c r="K9665" i="45"/>
  <c r="J9681" i="45"/>
  <c r="K9681" i="45"/>
  <c r="J9697" i="45"/>
  <c r="K9697" i="45"/>
  <c r="J9713" i="45"/>
  <c r="K9713" i="45"/>
  <c r="J9729" i="45"/>
  <c r="K9729" i="45"/>
  <c r="J9745" i="45"/>
  <c r="K9745" i="45"/>
  <c r="K9765" i="45"/>
  <c r="J9765" i="45"/>
  <c r="K9797" i="45"/>
  <c r="J9797" i="45"/>
  <c r="K9829" i="45"/>
  <c r="J9829" i="45"/>
  <c r="K9861" i="45"/>
  <c r="J9861" i="45"/>
  <c r="K9893" i="45"/>
  <c r="J9893" i="45"/>
  <c r="K9954" i="45"/>
  <c r="J9954" i="45"/>
  <c r="K10018" i="45"/>
  <c r="J10018" i="45"/>
  <c r="K10082" i="45"/>
  <c r="J10082" i="45"/>
  <c r="K10146" i="45"/>
  <c r="J10146" i="45"/>
  <c r="K10210" i="45"/>
  <c r="J10210" i="45"/>
  <c r="K10274" i="45"/>
  <c r="J10274" i="45"/>
  <c r="K10338" i="45"/>
  <c r="J10338" i="45"/>
  <c r="K10402" i="45"/>
  <c r="J10402" i="45"/>
  <c r="K10466" i="45"/>
  <c r="J10466" i="45"/>
  <c r="J10537" i="45"/>
  <c r="K10537" i="45"/>
  <c r="J10665" i="45"/>
  <c r="K10665" i="45"/>
  <c r="K9440" i="45"/>
  <c r="J9440" i="45"/>
  <c r="K9456" i="45"/>
  <c r="J9456" i="45"/>
  <c r="K9472" i="45"/>
  <c r="J9472" i="45"/>
  <c r="K9488" i="45"/>
  <c r="J9488" i="45"/>
  <c r="K9504" i="45"/>
  <c r="J9504" i="45"/>
  <c r="K9520" i="45"/>
  <c r="J9520" i="45"/>
  <c r="K9536" i="45"/>
  <c r="J9536" i="45"/>
  <c r="K9552" i="45"/>
  <c r="J9552" i="45"/>
  <c r="K9568" i="45"/>
  <c r="J9568" i="45"/>
  <c r="K9584" i="45"/>
  <c r="J9584" i="45"/>
  <c r="K9600" i="45"/>
  <c r="J9600" i="45"/>
  <c r="K9616" i="45"/>
  <c r="J9616" i="45"/>
  <c r="K9632" i="45"/>
  <c r="J9632" i="45"/>
  <c r="K9648" i="45"/>
  <c r="J9648" i="45"/>
  <c r="K9664" i="45"/>
  <c r="J9664" i="45"/>
  <c r="K9680" i="45"/>
  <c r="J9680" i="45"/>
  <c r="K9696" i="45"/>
  <c r="J9696" i="45"/>
  <c r="K9712" i="45"/>
  <c r="J9712" i="45"/>
  <c r="K9728" i="45"/>
  <c r="J9728" i="45"/>
  <c r="K9744" i="45"/>
  <c r="J9744" i="45"/>
  <c r="K9758" i="45"/>
  <c r="J9758" i="45"/>
  <c r="K9790" i="45"/>
  <c r="J9790" i="45"/>
  <c r="K9822" i="45"/>
  <c r="J9822" i="45"/>
  <c r="K9854" i="45"/>
  <c r="J9854" i="45"/>
  <c r="K9886" i="45"/>
  <c r="J9886" i="45"/>
  <c r="K9934" i="45"/>
  <c r="J9934" i="45"/>
  <c r="K9998" i="45"/>
  <c r="J9998" i="45"/>
  <c r="K10062" i="45"/>
  <c r="J10062" i="45"/>
  <c r="K10126" i="45"/>
  <c r="J10126" i="45"/>
  <c r="K10190" i="45"/>
  <c r="J10190" i="45"/>
  <c r="K10254" i="45"/>
  <c r="J10254" i="45"/>
  <c r="K10318" i="45"/>
  <c r="J10318" i="45"/>
  <c r="K10382" i="45"/>
  <c r="J10382" i="45"/>
  <c r="K10446" i="45"/>
  <c r="J10446" i="45"/>
  <c r="K10510" i="45"/>
  <c r="J10510" i="45"/>
  <c r="J10625" i="45"/>
  <c r="K10625" i="45"/>
  <c r="J10753" i="45"/>
  <c r="K10753" i="45"/>
  <c r="J10813" i="45"/>
  <c r="K10813" i="45"/>
  <c r="K9901" i="45"/>
  <c r="J9901" i="45"/>
  <c r="K9917" i="45"/>
  <c r="J9917" i="45"/>
  <c r="K9933" i="45"/>
  <c r="J9933" i="45"/>
  <c r="K9949" i="45"/>
  <c r="J9949" i="45"/>
  <c r="K9965" i="45"/>
  <c r="J9965" i="45"/>
  <c r="K9981" i="45"/>
  <c r="J9981" i="45"/>
  <c r="K9997" i="45"/>
  <c r="J9997" i="45"/>
  <c r="K10013" i="45"/>
  <c r="J10013" i="45"/>
  <c r="K10029" i="45"/>
  <c r="J10029" i="45"/>
  <c r="K10045" i="45"/>
  <c r="J10045" i="45"/>
  <c r="K10061" i="45"/>
  <c r="J10061" i="45"/>
  <c r="K10077" i="45"/>
  <c r="J10077" i="45"/>
  <c r="K10093" i="45"/>
  <c r="J10093" i="45"/>
  <c r="K10109" i="45"/>
  <c r="J10109" i="45"/>
  <c r="K10125" i="45"/>
  <c r="J10125" i="45"/>
  <c r="K10141" i="45"/>
  <c r="J10141" i="45"/>
  <c r="K10157" i="45"/>
  <c r="J10157" i="45"/>
  <c r="K10173" i="45"/>
  <c r="J10173" i="45"/>
  <c r="K10189" i="45"/>
  <c r="J10189" i="45"/>
  <c r="K10205" i="45"/>
  <c r="J10205" i="45"/>
  <c r="K10221" i="45"/>
  <c r="J10221" i="45"/>
  <c r="K10237" i="45"/>
  <c r="J10237" i="45"/>
  <c r="K10253" i="45"/>
  <c r="J10253" i="45"/>
  <c r="K10269" i="45"/>
  <c r="J10269" i="45"/>
  <c r="K10285" i="45"/>
  <c r="J10285" i="45"/>
  <c r="K10301" i="45"/>
  <c r="J10301" i="45"/>
  <c r="K10317" i="45"/>
  <c r="J10317" i="45"/>
  <c r="K10333" i="45"/>
  <c r="J10333" i="45"/>
  <c r="K10349" i="45"/>
  <c r="J10349" i="45"/>
  <c r="K10365" i="45"/>
  <c r="J10365" i="45"/>
  <c r="K10381" i="45"/>
  <c r="J10381" i="45"/>
  <c r="K10397" i="45"/>
  <c r="J10397" i="45"/>
  <c r="K10413" i="45"/>
  <c r="J10413" i="45"/>
  <c r="K10429" i="45"/>
  <c r="J10429" i="45"/>
  <c r="K10445" i="45"/>
  <c r="J10445" i="45"/>
  <c r="K10461" i="45"/>
  <c r="J10461" i="45"/>
  <c r="K10477" i="45"/>
  <c r="J10477" i="45"/>
  <c r="K10493" i="45"/>
  <c r="J10493" i="45"/>
  <c r="K10509" i="45"/>
  <c r="J10509" i="45"/>
  <c r="J10527" i="45"/>
  <c r="K10527" i="45"/>
  <c r="J10559" i="45"/>
  <c r="K10559" i="45"/>
  <c r="J10591" i="45"/>
  <c r="K10591" i="45"/>
  <c r="J10623" i="45"/>
  <c r="K10623" i="45"/>
  <c r="J10655" i="45"/>
  <c r="K10655" i="45"/>
  <c r="J10687" i="45"/>
  <c r="K10687" i="45"/>
  <c r="J10719" i="45"/>
  <c r="K10719" i="45"/>
  <c r="J10751" i="45"/>
  <c r="K10751" i="45"/>
  <c r="J10809" i="45"/>
  <c r="K10809" i="45"/>
  <c r="J9764" i="45"/>
  <c r="K9764" i="45"/>
  <c r="J9780" i="45"/>
  <c r="K9780" i="45"/>
  <c r="J9796" i="45"/>
  <c r="K9796" i="45"/>
  <c r="J9812" i="45"/>
  <c r="K9812" i="45"/>
  <c r="J9828" i="45"/>
  <c r="K9828" i="45"/>
  <c r="J9844" i="45"/>
  <c r="K9844" i="45"/>
  <c r="J9860" i="45"/>
  <c r="K9860" i="45"/>
  <c r="J9876" i="45"/>
  <c r="K9876" i="45"/>
  <c r="J9892" i="45"/>
  <c r="K9892" i="45"/>
  <c r="J9908" i="45"/>
  <c r="K9908" i="45"/>
  <c r="J9924" i="45"/>
  <c r="K9924" i="45"/>
  <c r="J9940" i="45"/>
  <c r="K9940" i="45"/>
  <c r="J9956" i="45"/>
  <c r="K9956" i="45"/>
  <c r="J9972" i="45"/>
  <c r="K9972" i="45"/>
  <c r="J9988" i="45"/>
  <c r="K9988" i="45"/>
  <c r="J10004" i="45"/>
  <c r="K10004" i="45"/>
  <c r="J10020" i="45"/>
  <c r="K10020" i="45"/>
  <c r="J10036" i="45"/>
  <c r="K10036" i="45"/>
  <c r="J10052" i="45"/>
  <c r="K10052" i="45"/>
  <c r="J10068" i="45"/>
  <c r="K10068" i="45"/>
  <c r="J10084" i="45"/>
  <c r="K10084" i="45"/>
  <c r="J10100" i="45"/>
  <c r="K10100" i="45"/>
  <c r="J10116" i="45"/>
  <c r="K10116" i="45"/>
  <c r="J10132" i="45"/>
  <c r="K10132" i="45"/>
  <c r="J10148" i="45"/>
  <c r="K10148" i="45"/>
  <c r="J10164" i="45"/>
  <c r="K10164" i="45"/>
  <c r="J10180" i="45"/>
  <c r="K10180" i="45"/>
  <c r="J10196" i="45"/>
  <c r="K10196" i="45"/>
  <c r="J10212" i="45"/>
  <c r="K10212" i="45"/>
  <c r="J10228" i="45"/>
  <c r="K10228" i="45"/>
  <c r="J10244" i="45"/>
  <c r="K10244" i="45"/>
  <c r="J10260" i="45"/>
  <c r="K10260" i="45"/>
  <c r="J10276" i="45"/>
  <c r="K10276" i="45"/>
  <c r="J10292" i="45"/>
  <c r="K10292" i="45"/>
  <c r="J10308" i="45"/>
  <c r="K10308" i="45"/>
  <c r="J10324" i="45"/>
  <c r="K10324" i="45"/>
  <c r="J10340" i="45"/>
  <c r="K10340" i="45"/>
  <c r="J10356" i="45"/>
  <c r="K10356" i="45"/>
  <c r="J10372" i="45"/>
  <c r="K10372" i="45"/>
  <c r="J10388" i="45"/>
  <c r="K10388" i="45"/>
  <c r="J10404" i="45"/>
  <c r="K10404" i="45"/>
  <c r="J10420" i="45"/>
  <c r="K10420" i="45"/>
  <c r="J10436" i="45"/>
  <c r="K10436" i="45"/>
  <c r="J10452" i="45"/>
  <c r="K10452" i="45"/>
  <c r="J10468" i="45"/>
  <c r="K10468" i="45"/>
  <c r="J10484" i="45"/>
  <c r="K10484" i="45"/>
  <c r="J10500" i="45"/>
  <c r="K10500" i="45"/>
  <c r="J10516" i="45"/>
  <c r="K10516" i="45"/>
  <c r="J10541" i="45"/>
  <c r="K10541" i="45"/>
  <c r="J10573" i="45"/>
  <c r="K10573" i="45"/>
  <c r="J10605" i="45"/>
  <c r="K10605" i="45"/>
  <c r="J10637" i="45"/>
  <c r="K10637" i="45"/>
  <c r="J10669" i="45"/>
  <c r="K10669" i="45"/>
  <c r="J10701" i="45"/>
  <c r="K10701" i="45"/>
  <c r="J10733" i="45"/>
  <c r="K10733" i="45"/>
  <c r="J10773" i="45"/>
  <c r="K10773" i="45"/>
  <c r="J10837" i="45"/>
  <c r="K10837" i="45"/>
  <c r="K9767" i="45"/>
  <c r="J9767" i="45"/>
  <c r="K9783" i="45"/>
  <c r="J9783" i="45"/>
  <c r="K9799" i="45"/>
  <c r="J9799" i="45"/>
  <c r="K9815" i="45"/>
  <c r="J9815" i="45"/>
  <c r="K9831" i="45"/>
  <c r="J9831" i="45"/>
  <c r="K9847" i="45"/>
  <c r="J9847" i="45"/>
  <c r="K9863" i="45"/>
  <c r="J9863" i="45"/>
  <c r="K9879" i="45"/>
  <c r="J9879" i="45"/>
  <c r="K9895" i="45"/>
  <c r="J9895" i="45"/>
  <c r="K9911" i="45"/>
  <c r="J9911" i="45"/>
  <c r="K9927" i="45"/>
  <c r="J9927" i="45"/>
  <c r="K9943" i="45"/>
  <c r="J9943" i="45"/>
  <c r="K9959" i="45"/>
  <c r="J9959" i="45"/>
  <c r="K9975" i="45"/>
  <c r="J9975" i="45"/>
  <c r="K9991" i="45"/>
  <c r="J9991" i="45"/>
  <c r="K10007" i="45"/>
  <c r="J10007" i="45"/>
  <c r="K10023" i="45"/>
  <c r="J10023" i="45"/>
  <c r="K10039" i="45"/>
  <c r="J10039" i="45"/>
  <c r="K10055" i="45"/>
  <c r="J10055" i="45"/>
  <c r="K10071" i="45"/>
  <c r="J10071" i="45"/>
  <c r="K10087" i="45"/>
  <c r="J10087" i="45"/>
  <c r="K10103" i="45"/>
  <c r="J10103" i="45"/>
  <c r="K10119" i="45"/>
  <c r="J10119" i="45"/>
  <c r="K10135" i="45"/>
  <c r="J10135" i="45"/>
  <c r="K10151" i="45"/>
  <c r="J10151" i="45"/>
  <c r="K10167" i="45"/>
  <c r="J10167" i="45"/>
  <c r="K10183" i="45"/>
  <c r="J10183" i="45"/>
  <c r="K10199" i="45"/>
  <c r="J10199" i="45"/>
  <c r="K10215" i="45"/>
  <c r="J10215" i="45"/>
  <c r="K10231" i="45"/>
  <c r="J10231" i="45"/>
  <c r="K10247" i="45"/>
  <c r="J10247" i="45"/>
  <c r="K10263" i="45"/>
  <c r="J10263" i="45"/>
  <c r="K10279" i="45"/>
  <c r="J10279" i="45"/>
  <c r="K10295" i="45"/>
  <c r="J10295" i="45"/>
  <c r="K10311" i="45"/>
  <c r="J10311" i="45"/>
  <c r="K10327" i="45"/>
  <c r="J10327" i="45"/>
  <c r="K10343" i="45"/>
  <c r="J10343" i="45"/>
  <c r="K10359" i="45"/>
  <c r="J10359" i="45"/>
  <c r="K10375" i="45"/>
  <c r="J10375" i="45"/>
  <c r="K10391" i="45"/>
  <c r="J10391" i="45"/>
  <c r="K10407" i="45"/>
  <c r="J10407" i="45"/>
  <c r="K10423" i="45"/>
  <c r="J10423" i="45"/>
  <c r="K10439" i="45"/>
  <c r="J10439" i="45"/>
  <c r="K10455" i="45"/>
  <c r="J10455" i="45"/>
  <c r="K10471" i="45"/>
  <c r="J10471" i="45"/>
  <c r="K10487" i="45"/>
  <c r="J10487" i="45"/>
  <c r="K10503" i="45"/>
  <c r="J10503" i="45"/>
  <c r="K10519" i="45"/>
  <c r="J10519" i="45"/>
  <c r="J10547" i="45"/>
  <c r="K10547" i="45"/>
  <c r="J10579" i="45"/>
  <c r="K10579" i="45"/>
  <c r="J10611" i="45"/>
  <c r="K10611" i="45"/>
  <c r="J10643" i="45"/>
  <c r="K10643" i="45"/>
  <c r="J10675" i="45"/>
  <c r="K10675" i="45"/>
  <c r="J10707" i="45"/>
  <c r="K10707" i="45"/>
  <c r="J10739" i="45"/>
  <c r="K10739" i="45"/>
  <c r="J10785" i="45"/>
  <c r="K10785" i="45"/>
  <c r="J10849" i="45"/>
  <c r="K10849" i="45"/>
  <c r="J10775" i="45"/>
  <c r="K10775" i="45"/>
  <c r="J10791" i="45"/>
  <c r="K10791" i="45"/>
  <c r="J10807" i="45"/>
  <c r="K10807" i="45"/>
  <c r="J10823" i="45"/>
  <c r="K10823" i="45"/>
  <c r="J10839" i="45"/>
  <c r="K10839" i="45"/>
  <c r="K10855" i="45"/>
  <c r="J10855" i="45"/>
  <c r="K10871" i="45"/>
  <c r="J10871" i="45"/>
  <c r="K10887" i="45"/>
  <c r="J10887" i="45"/>
  <c r="K10903" i="45"/>
  <c r="J10903" i="45"/>
  <c r="K10919" i="45"/>
  <c r="J10919" i="45"/>
  <c r="K10935" i="45"/>
  <c r="J10935" i="45"/>
  <c r="K10951" i="45"/>
  <c r="J10951" i="45"/>
  <c r="K10967" i="45"/>
  <c r="J10967" i="45"/>
  <c r="K10983" i="45"/>
  <c r="J10983" i="45"/>
  <c r="K10999" i="45"/>
  <c r="J10999" i="45"/>
  <c r="K11015" i="45"/>
  <c r="J11015" i="45"/>
  <c r="K11031" i="45"/>
  <c r="J11031" i="45"/>
  <c r="K11047" i="45"/>
  <c r="J11047" i="45"/>
  <c r="K11063" i="45"/>
  <c r="J11063" i="45"/>
  <c r="K11079" i="45"/>
  <c r="J11079" i="45"/>
  <c r="K11095" i="45"/>
  <c r="J11095" i="45"/>
  <c r="K11115" i="45"/>
  <c r="J11115" i="45"/>
  <c r="J11138" i="45"/>
  <c r="K11138" i="45"/>
  <c r="K11156" i="45"/>
  <c r="J11156" i="45"/>
  <c r="K11179" i="45"/>
  <c r="J11179" i="45"/>
  <c r="K11207" i="45"/>
  <c r="J11207" i="45"/>
  <c r="K11239" i="45"/>
  <c r="J11239" i="45"/>
  <c r="J11299" i="45"/>
  <c r="K11299" i="45"/>
  <c r="K10538" i="45"/>
  <c r="J10538" i="45"/>
  <c r="K10554" i="45"/>
  <c r="J10554" i="45"/>
  <c r="K10570" i="45"/>
  <c r="J10570" i="45"/>
  <c r="K10586" i="45"/>
  <c r="J10586" i="45"/>
  <c r="K10602" i="45"/>
  <c r="J10602" i="45"/>
  <c r="K10618" i="45"/>
  <c r="J10618" i="45"/>
  <c r="K10634" i="45"/>
  <c r="J10634" i="45"/>
  <c r="K10650" i="45"/>
  <c r="J10650" i="45"/>
  <c r="K10666" i="45"/>
  <c r="J10666" i="45"/>
  <c r="K10682" i="45"/>
  <c r="J10682" i="45"/>
  <c r="K10698" i="45"/>
  <c r="J10698" i="45"/>
  <c r="K10714" i="45"/>
  <c r="J10714" i="45"/>
  <c r="K10730" i="45"/>
  <c r="J10730" i="45"/>
  <c r="K10746" i="45"/>
  <c r="J10746" i="45"/>
  <c r="K10762" i="45"/>
  <c r="J10762" i="45"/>
  <c r="K10778" i="45"/>
  <c r="J10778" i="45"/>
  <c r="K10794" i="45"/>
  <c r="J10794" i="45"/>
  <c r="K10810" i="45"/>
  <c r="J10810" i="45"/>
  <c r="K10826" i="45"/>
  <c r="J10826" i="45"/>
  <c r="K10842" i="45"/>
  <c r="J10842" i="45"/>
  <c r="K10858" i="45"/>
  <c r="J10858" i="45"/>
  <c r="K10874" i="45"/>
  <c r="J10874" i="45"/>
  <c r="K10890" i="45"/>
  <c r="J10890" i="45"/>
  <c r="K10906" i="45"/>
  <c r="J10906" i="45"/>
  <c r="K10922" i="45"/>
  <c r="J10922" i="45"/>
  <c r="K10938" i="45"/>
  <c r="J10938" i="45"/>
  <c r="K10954" i="45"/>
  <c r="J10954" i="45"/>
  <c r="K10970" i="45"/>
  <c r="J10970" i="45"/>
  <c r="K10986" i="45"/>
  <c r="J10986" i="45"/>
  <c r="K11002" i="45"/>
  <c r="J11002" i="45"/>
  <c r="K11018" i="45"/>
  <c r="J11018" i="45"/>
  <c r="K11034" i="45"/>
  <c r="J11034" i="45"/>
  <c r="K11050" i="45"/>
  <c r="J11050" i="45"/>
  <c r="K11066" i="45"/>
  <c r="J11066" i="45"/>
  <c r="K11082" i="45"/>
  <c r="J11082" i="45"/>
  <c r="K11098" i="45"/>
  <c r="J11098" i="45"/>
  <c r="K11119" i="45"/>
  <c r="J11119" i="45"/>
  <c r="J11142" i="45"/>
  <c r="K11142" i="45"/>
  <c r="K11160" i="45"/>
  <c r="J11160" i="45"/>
  <c r="K11183" i="45"/>
  <c r="J11183" i="45"/>
  <c r="K11218" i="45"/>
  <c r="J11218" i="45"/>
  <c r="K11250" i="45"/>
  <c r="J11250" i="45"/>
  <c r="J10857" i="45"/>
  <c r="K10857" i="45"/>
  <c r="J10873" i="45"/>
  <c r="K10873" i="45"/>
  <c r="J10889" i="45"/>
  <c r="K10889" i="45"/>
  <c r="J10905" i="45"/>
  <c r="K10905" i="45"/>
  <c r="J10921" i="45"/>
  <c r="K10921" i="45"/>
  <c r="J10937" i="45"/>
  <c r="K10937" i="45"/>
  <c r="J10953" i="45"/>
  <c r="K10953" i="45"/>
  <c r="J10969" i="45"/>
  <c r="K10969" i="45"/>
  <c r="J10985" i="45"/>
  <c r="K10985" i="45"/>
  <c r="J11001" i="45"/>
  <c r="K11001" i="45"/>
  <c r="J11017" i="45"/>
  <c r="K11017" i="45"/>
  <c r="J11033" i="45"/>
  <c r="K11033" i="45"/>
  <c r="J11049" i="45"/>
  <c r="K11049" i="45"/>
  <c r="J11065" i="45"/>
  <c r="K11065" i="45"/>
  <c r="J11081" i="45"/>
  <c r="K11081" i="45"/>
  <c r="J11097" i="45"/>
  <c r="K11097" i="45"/>
  <c r="J11116" i="45"/>
  <c r="K11116" i="45"/>
  <c r="K11139" i="45"/>
  <c r="J11139" i="45"/>
  <c r="J11162" i="45"/>
  <c r="K11162" i="45"/>
  <c r="J11180" i="45"/>
  <c r="K11180" i="45"/>
  <c r="K11211" i="45"/>
  <c r="J11211" i="45"/>
  <c r="K11243" i="45"/>
  <c r="J11243" i="45"/>
  <c r="J11291" i="45"/>
  <c r="K11291" i="45"/>
  <c r="K10536" i="45"/>
  <c r="J10536" i="45"/>
  <c r="K10552" i="45"/>
  <c r="J10552" i="45"/>
  <c r="K10568" i="45"/>
  <c r="J10568" i="45"/>
  <c r="K10584" i="45"/>
  <c r="J10584" i="45"/>
  <c r="K10600" i="45"/>
  <c r="J10600" i="45"/>
  <c r="K10616" i="45"/>
  <c r="J10616" i="45"/>
  <c r="K10632" i="45"/>
  <c r="J10632" i="45"/>
  <c r="K10648" i="45"/>
  <c r="J10648" i="45"/>
  <c r="K10664" i="45"/>
  <c r="J10664" i="45"/>
  <c r="K10680" i="45"/>
  <c r="J10680" i="45"/>
  <c r="K10696" i="45"/>
  <c r="J10696" i="45"/>
  <c r="K10712" i="45"/>
  <c r="J10712" i="45"/>
  <c r="K10728" i="45"/>
  <c r="J10728" i="45"/>
  <c r="K10744" i="45"/>
  <c r="J10744" i="45"/>
  <c r="K10760" i="45"/>
  <c r="J10760" i="45"/>
  <c r="K10776" i="45"/>
  <c r="J10776" i="45"/>
  <c r="K10792" i="45"/>
  <c r="J10792" i="45"/>
  <c r="K10808" i="45"/>
  <c r="J10808" i="45"/>
  <c r="K10824" i="45"/>
  <c r="J10824" i="45"/>
  <c r="K10840" i="45"/>
  <c r="J10840" i="45"/>
  <c r="K10856" i="45"/>
  <c r="J10856" i="45"/>
  <c r="K10872" i="45"/>
  <c r="J10872" i="45"/>
  <c r="K10888" i="45"/>
  <c r="J10888" i="45"/>
  <c r="K10904" i="45"/>
  <c r="J10904" i="45"/>
  <c r="K10920" i="45"/>
  <c r="J10920" i="45"/>
  <c r="K10936" i="45"/>
  <c r="J10936" i="45"/>
  <c r="K10952" i="45"/>
  <c r="J10952" i="45"/>
  <c r="K10968" i="45"/>
  <c r="J10968" i="45"/>
  <c r="K10984" i="45"/>
  <c r="J10984" i="45"/>
  <c r="K11000" i="45"/>
  <c r="J11000" i="45"/>
  <c r="K11016" i="45"/>
  <c r="J11016" i="45"/>
  <c r="K11032" i="45"/>
  <c r="J11032" i="45"/>
  <c r="K11048" i="45"/>
  <c r="J11048" i="45"/>
  <c r="K11064" i="45"/>
  <c r="J11064" i="45"/>
  <c r="K11080" i="45"/>
  <c r="J11080" i="45"/>
  <c r="K11096" i="45"/>
  <c r="J11096" i="45"/>
  <c r="J11118" i="45"/>
  <c r="K11118" i="45"/>
  <c r="K11136" i="45"/>
  <c r="J11136" i="45"/>
  <c r="K11159" i="45"/>
  <c r="J11159" i="45"/>
  <c r="J11182" i="45"/>
  <c r="K11182" i="45"/>
  <c r="K11206" i="45"/>
  <c r="J11206" i="45"/>
  <c r="K11238" i="45"/>
  <c r="J11238" i="45"/>
  <c r="J11287" i="45"/>
  <c r="K11287" i="45"/>
  <c r="J11109" i="45"/>
  <c r="K11109" i="45"/>
  <c r="J11125" i="45"/>
  <c r="K11125" i="45"/>
  <c r="J11141" i="45"/>
  <c r="K11141" i="45"/>
  <c r="J11157" i="45"/>
  <c r="K11157" i="45"/>
  <c r="J11173" i="45"/>
  <c r="K11173" i="45"/>
  <c r="J11189" i="45"/>
  <c r="K11189" i="45"/>
  <c r="J11205" i="45"/>
  <c r="K11205" i="45"/>
  <c r="J11221" i="45"/>
  <c r="K11221" i="45"/>
  <c r="J11237" i="45"/>
  <c r="K11237" i="45"/>
  <c r="J11253" i="45"/>
  <c r="K11253" i="45"/>
  <c r="J11269" i="45"/>
  <c r="K11269" i="45"/>
  <c r="J11285" i="45"/>
  <c r="K11285" i="45"/>
  <c r="J11301" i="45"/>
  <c r="K11301" i="45"/>
  <c r="K11200" i="45"/>
  <c r="J11200" i="45"/>
  <c r="K11216" i="45"/>
  <c r="J11216" i="45"/>
  <c r="K11232" i="45"/>
  <c r="J11232" i="45"/>
  <c r="K11248" i="45"/>
  <c r="J11248" i="45"/>
  <c r="K11264" i="45"/>
  <c r="J11264" i="45"/>
  <c r="K11280" i="45"/>
  <c r="J11280" i="45"/>
  <c r="K11296" i="45"/>
  <c r="J11296" i="45"/>
  <c r="K11262" i="45"/>
  <c r="J11262" i="45"/>
  <c r="K11278" i="45"/>
  <c r="J11278" i="45"/>
  <c r="K11294" i="45"/>
  <c r="J11294" i="45"/>
  <c r="J55" i="45"/>
  <c r="I55" i="45"/>
  <c r="K55" i="45" s="1"/>
  <c r="L55" i="45"/>
  <c r="K2176" i="45"/>
  <c r="J2176" i="45"/>
  <c r="K2112" i="45"/>
  <c r="J2112" i="45"/>
  <c r="K2048" i="45"/>
  <c r="J2048" i="45"/>
  <c r="K1984" i="45"/>
  <c r="J1984" i="45"/>
  <c r="K1920" i="45"/>
  <c r="J1920" i="45"/>
  <c r="K1856" i="45"/>
  <c r="J1856" i="45"/>
  <c r="K1792" i="45"/>
  <c r="J1792" i="45"/>
  <c r="K1728" i="45"/>
  <c r="J1728" i="45"/>
  <c r="K1664" i="45"/>
  <c r="J1664" i="45"/>
  <c r="K1623" i="45"/>
  <c r="J1623" i="45"/>
  <c r="K1591" i="45"/>
  <c r="J1591" i="45"/>
  <c r="J1563" i="45"/>
  <c r="K1563" i="45"/>
  <c r="J1547" i="45"/>
  <c r="K1547" i="45"/>
  <c r="J1531" i="45"/>
  <c r="K1531" i="45"/>
  <c r="J1515" i="45"/>
  <c r="K1515" i="45"/>
  <c r="J1499" i="45"/>
  <c r="K1499" i="45"/>
  <c r="J1483" i="45"/>
  <c r="K1483" i="45"/>
  <c r="J1467" i="45"/>
  <c r="K1467" i="45"/>
  <c r="J1451" i="45"/>
  <c r="K1451" i="45"/>
  <c r="J1435" i="45"/>
  <c r="K1435" i="45"/>
  <c r="J1419" i="45"/>
  <c r="K1419" i="45"/>
  <c r="J1403" i="45"/>
  <c r="K1403" i="45"/>
  <c r="J1387" i="45"/>
  <c r="K1387" i="45"/>
  <c r="J1371" i="45"/>
  <c r="K1371" i="45"/>
  <c r="J1355" i="45"/>
  <c r="K1355" i="45"/>
  <c r="J1339" i="45"/>
  <c r="K1339" i="45"/>
  <c r="J1323" i="45"/>
  <c r="K1323" i="45"/>
  <c r="J1307" i="45"/>
  <c r="K1307" i="45"/>
  <c r="J1291" i="45"/>
  <c r="K1291" i="45"/>
  <c r="J1275" i="45"/>
  <c r="K1275" i="45"/>
  <c r="J1259" i="45"/>
  <c r="K1259" i="45"/>
  <c r="J1243" i="45"/>
  <c r="K1243" i="45"/>
  <c r="J1227" i="45"/>
  <c r="K1227" i="45"/>
  <c r="J1211" i="45"/>
  <c r="K1211" i="45"/>
  <c r="J1195" i="45"/>
  <c r="K1195" i="45"/>
  <c r="J1179" i="45"/>
  <c r="K1179" i="45"/>
  <c r="J1163" i="45"/>
  <c r="K1163" i="45"/>
  <c r="J1147" i="45"/>
  <c r="K1147" i="45"/>
  <c r="J1131" i="45"/>
  <c r="K1131" i="45"/>
  <c r="J1115" i="45"/>
  <c r="K1115" i="45"/>
  <c r="J1099" i="45"/>
  <c r="K1099" i="45"/>
  <c r="J1083" i="45"/>
  <c r="K1083" i="45"/>
  <c r="J1067" i="45"/>
  <c r="K1067" i="45"/>
  <c r="J1051" i="45"/>
  <c r="K1051" i="45"/>
  <c r="J1035" i="45"/>
  <c r="K1035" i="45"/>
  <c r="J1019" i="45"/>
  <c r="K1019" i="45"/>
  <c r="J1003" i="45"/>
  <c r="K1003" i="45"/>
  <c r="J987" i="45"/>
  <c r="K987" i="45"/>
  <c r="J971" i="45"/>
  <c r="K971" i="45"/>
  <c r="J955" i="45"/>
  <c r="K955" i="45"/>
  <c r="J939" i="45"/>
  <c r="K939" i="45"/>
  <c r="J923" i="45"/>
  <c r="K923" i="45"/>
  <c r="J907" i="45"/>
  <c r="K907" i="45"/>
  <c r="J891" i="45"/>
  <c r="K891" i="45"/>
  <c r="J875" i="45"/>
  <c r="K875" i="45"/>
  <c r="J859" i="45"/>
  <c r="K859" i="45"/>
  <c r="J843" i="45"/>
  <c r="K843" i="45"/>
  <c r="J827" i="45"/>
  <c r="K827" i="45"/>
  <c r="J811" i="45"/>
  <c r="K811" i="45"/>
  <c r="J795" i="45"/>
  <c r="K795" i="45"/>
  <c r="J779" i="45"/>
  <c r="K779" i="45"/>
  <c r="J763" i="45"/>
  <c r="K763" i="45"/>
  <c r="J747" i="45"/>
  <c r="K747" i="45"/>
  <c r="J731" i="45"/>
  <c r="K731" i="45"/>
  <c r="J715" i="45"/>
  <c r="K715" i="45"/>
  <c r="J699" i="45"/>
  <c r="K699" i="45"/>
  <c r="J683" i="45"/>
  <c r="K683" i="45"/>
  <c r="J667" i="45"/>
  <c r="K667" i="45"/>
  <c r="J68" i="45"/>
  <c r="I68" i="45"/>
  <c r="K68" i="45" s="1"/>
  <c r="L68" i="45"/>
  <c r="J60" i="45"/>
  <c r="I60" i="45"/>
  <c r="N41" i="45"/>
  <c r="J39" i="45"/>
  <c r="I39" i="45"/>
  <c r="J12" i="45"/>
  <c r="I12" i="45"/>
  <c r="K2148" i="45"/>
  <c r="J2148" i="45"/>
  <c r="K2084" i="45"/>
  <c r="J2084" i="45"/>
  <c r="K2020" i="45"/>
  <c r="J2020" i="45"/>
  <c r="K1956" i="45"/>
  <c r="J1956" i="45"/>
  <c r="K1892" i="45"/>
  <c r="J1892" i="45"/>
  <c r="K1828" i="45"/>
  <c r="J1828" i="45"/>
  <c r="K1764" i="45"/>
  <c r="J1764" i="45"/>
  <c r="K1700" i="45"/>
  <c r="J1700" i="45"/>
  <c r="K1644" i="45"/>
  <c r="J1644" i="45"/>
  <c r="K1612" i="45"/>
  <c r="J1612" i="45"/>
  <c r="K1580" i="45"/>
  <c r="J1580" i="45"/>
  <c r="K1560" i="45"/>
  <c r="J1560" i="45"/>
  <c r="K1544" i="45"/>
  <c r="J1544" i="45"/>
  <c r="K1528" i="45"/>
  <c r="J1528" i="45"/>
  <c r="K1512" i="45"/>
  <c r="J1512" i="45"/>
  <c r="K1496" i="45"/>
  <c r="J1496" i="45"/>
  <c r="K1480" i="45"/>
  <c r="J1480" i="45"/>
  <c r="K1464" i="45"/>
  <c r="J1464" i="45"/>
  <c r="K1448" i="45"/>
  <c r="J1448" i="45"/>
  <c r="K1432" i="45"/>
  <c r="J1432" i="45"/>
  <c r="K1416" i="45"/>
  <c r="J1416" i="45"/>
  <c r="K1400" i="45"/>
  <c r="J1400" i="45"/>
  <c r="K1384" i="45"/>
  <c r="J1384" i="45"/>
  <c r="K1368" i="45"/>
  <c r="J1368" i="45"/>
  <c r="K1352" i="45"/>
  <c r="J1352" i="45"/>
  <c r="K1336" i="45"/>
  <c r="J1336" i="45"/>
  <c r="K1320" i="45"/>
  <c r="J1320" i="45"/>
  <c r="K1304" i="45"/>
  <c r="J1304" i="45"/>
  <c r="K1288" i="45"/>
  <c r="J1288" i="45"/>
  <c r="K1272" i="45"/>
  <c r="J1272" i="45"/>
  <c r="K1256" i="45"/>
  <c r="J1256" i="45"/>
  <c r="K1240" i="45"/>
  <c r="J1240" i="45"/>
  <c r="K1224" i="45"/>
  <c r="J1224" i="45"/>
  <c r="K1208" i="45"/>
  <c r="J1208" i="45"/>
  <c r="K1192" i="45"/>
  <c r="J1192" i="45"/>
  <c r="K1176" i="45"/>
  <c r="J1176" i="45"/>
  <c r="K1160" i="45"/>
  <c r="J1160" i="45"/>
  <c r="K1144" i="45"/>
  <c r="J1144" i="45"/>
  <c r="K1128" i="45"/>
  <c r="J1128" i="45"/>
  <c r="K1112" i="45"/>
  <c r="J1112" i="45"/>
  <c r="K1096" i="45"/>
  <c r="J1096" i="45"/>
  <c r="K1080" i="45"/>
  <c r="J1080" i="45"/>
  <c r="K1064" i="45"/>
  <c r="J1064" i="45"/>
  <c r="K1048" i="45"/>
  <c r="J1048" i="45"/>
  <c r="K1032" i="45"/>
  <c r="J1032" i="45"/>
  <c r="K1016" i="45"/>
  <c r="J1016" i="45"/>
  <c r="K1000" i="45"/>
  <c r="J1000" i="45"/>
  <c r="K984" i="45"/>
  <c r="J984" i="45"/>
  <c r="K968" i="45"/>
  <c r="J968" i="45"/>
  <c r="K952" i="45"/>
  <c r="J952" i="45"/>
  <c r="K936" i="45"/>
  <c r="J936" i="45"/>
  <c r="K920" i="45"/>
  <c r="J920" i="45"/>
  <c r="K904" i="45"/>
  <c r="J904" i="45"/>
  <c r="K888" i="45"/>
  <c r="J888" i="45"/>
  <c r="K872" i="45"/>
  <c r="J872" i="45"/>
  <c r="K856" i="45"/>
  <c r="J856" i="45"/>
  <c r="K840" i="45"/>
  <c r="J840" i="45"/>
  <c r="K824" i="45"/>
  <c r="J824" i="45"/>
  <c r="K808" i="45"/>
  <c r="J808" i="45"/>
  <c r="K792" i="45"/>
  <c r="J792" i="45"/>
  <c r="K776" i="45"/>
  <c r="J776" i="45"/>
  <c r="K760" i="45"/>
  <c r="J760" i="45"/>
  <c r="K744" i="45"/>
  <c r="J744" i="45"/>
  <c r="K728" i="45"/>
  <c r="J728" i="45"/>
  <c r="K712" i="45"/>
  <c r="J712" i="45"/>
  <c r="K696" i="45"/>
  <c r="J696" i="45"/>
  <c r="K680" i="45"/>
  <c r="J680" i="45"/>
  <c r="K664" i="45"/>
  <c r="J664" i="45"/>
  <c r="K2184" i="45"/>
  <c r="J2184" i="45"/>
  <c r="K2120" i="45"/>
  <c r="J2120" i="45"/>
  <c r="K2056" i="45"/>
  <c r="J2056" i="45"/>
  <c r="K1992" i="45"/>
  <c r="J1992" i="45"/>
  <c r="K1928" i="45"/>
  <c r="J1928" i="45"/>
  <c r="K1864" i="45"/>
  <c r="J1864" i="45"/>
  <c r="K1800" i="45"/>
  <c r="J1800" i="45"/>
  <c r="K1736" i="45"/>
  <c r="J1736" i="45"/>
  <c r="K1672" i="45"/>
  <c r="J1672" i="45"/>
  <c r="K1635" i="45"/>
  <c r="J1635" i="45"/>
  <c r="K1603" i="45"/>
  <c r="J1603" i="45"/>
  <c r="K1571" i="45"/>
  <c r="J1571" i="45"/>
  <c r="K1557" i="45"/>
  <c r="J1557" i="45"/>
  <c r="K1541" i="45"/>
  <c r="J1541" i="45"/>
  <c r="K1525" i="45"/>
  <c r="J1525" i="45"/>
  <c r="K1509" i="45"/>
  <c r="J1509" i="45"/>
  <c r="K1493" i="45"/>
  <c r="J1493" i="45"/>
  <c r="K1477" i="45"/>
  <c r="J1477" i="45"/>
  <c r="K1461" i="45"/>
  <c r="J1461" i="45"/>
  <c r="K1445" i="45"/>
  <c r="J1445" i="45"/>
  <c r="K1429" i="45"/>
  <c r="J1429" i="45"/>
  <c r="K1413" i="45"/>
  <c r="J1413" i="45"/>
  <c r="K1397" i="45"/>
  <c r="J1397" i="45"/>
  <c r="K1381" i="45"/>
  <c r="J1381" i="45"/>
  <c r="K1365" i="45"/>
  <c r="J1365" i="45"/>
  <c r="K1349" i="45"/>
  <c r="J1349" i="45"/>
  <c r="K1333" i="45"/>
  <c r="J1333" i="45"/>
  <c r="K1317" i="45"/>
  <c r="J1317" i="45"/>
  <c r="K1301" i="45"/>
  <c r="J1301" i="45"/>
  <c r="K1285" i="45"/>
  <c r="J1285" i="45"/>
  <c r="K1269" i="45"/>
  <c r="J1269" i="45"/>
  <c r="K1253" i="45"/>
  <c r="J1253" i="45"/>
  <c r="K1237" i="45"/>
  <c r="J1237" i="45"/>
  <c r="K1221" i="45"/>
  <c r="J1221" i="45"/>
  <c r="K1205" i="45"/>
  <c r="J1205" i="45"/>
  <c r="K1189" i="45"/>
  <c r="J1189" i="45"/>
  <c r="K1173" i="45"/>
  <c r="J1173" i="45"/>
  <c r="K1157" i="45"/>
  <c r="J1157" i="45"/>
  <c r="K1141" i="45"/>
  <c r="J1141" i="45"/>
  <c r="K1125" i="45"/>
  <c r="J1125" i="45"/>
  <c r="K1109" i="45"/>
  <c r="J1109" i="45"/>
  <c r="K1093" i="45"/>
  <c r="J1093" i="45"/>
  <c r="K1077" i="45"/>
  <c r="J1077" i="45"/>
  <c r="K1061" i="45"/>
  <c r="J1061" i="45"/>
  <c r="K1045" i="45"/>
  <c r="J1045" i="45"/>
  <c r="K1029" i="45"/>
  <c r="J1029" i="45"/>
  <c r="K1013" i="45"/>
  <c r="J1013" i="45"/>
  <c r="K997" i="45"/>
  <c r="J997" i="45"/>
  <c r="K981" i="45"/>
  <c r="J981" i="45"/>
  <c r="K965" i="45"/>
  <c r="J965" i="45"/>
  <c r="K949" i="45"/>
  <c r="J949" i="45"/>
  <c r="K933" i="45"/>
  <c r="J933" i="45"/>
  <c r="K917" i="45"/>
  <c r="J917" i="45"/>
  <c r="K901" i="45"/>
  <c r="J901" i="45"/>
  <c r="K885" i="45"/>
  <c r="J885" i="45"/>
  <c r="K869" i="45"/>
  <c r="J869" i="45"/>
  <c r="K853" i="45"/>
  <c r="J853" i="45"/>
  <c r="K837" i="45"/>
  <c r="J837" i="45"/>
  <c r="K821" i="45"/>
  <c r="J821" i="45"/>
  <c r="K805" i="45"/>
  <c r="J805" i="45"/>
  <c r="K789" i="45"/>
  <c r="J789" i="45"/>
  <c r="K773" i="45"/>
  <c r="J773" i="45"/>
  <c r="K757" i="45"/>
  <c r="J757" i="45"/>
  <c r="K741" i="45"/>
  <c r="J741" i="45"/>
  <c r="K725" i="45"/>
  <c r="J725" i="45"/>
  <c r="K709" i="45"/>
  <c r="J709" i="45"/>
  <c r="K693" i="45"/>
  <c r="J693" i="45"/>
  <c r="K677" i="45"/>
  <c r="J677" i="45"/>
  <c r="K661" i="45"/>
  <c r="J661" i="45"/>
  <c r="K645" i="45"/>
  <c r="J645" i="45"/>
  <c r="K629" i="45"/>
  <c r="J629" i="45"/>
  <c r="K613" i="45"/>
  <c r="J613" i="45"/>
  <c r="K597" i="45"/>
  <c r="J597" i="45"/>
  <c r="K581" i="45"/>
  <c r="J581" i="45"/>
  <c r="K565" i="45"/>
  <c r="J565" i="45"/>
  <c r="K549" i="45"/>
  <c r="J549" i="45"/>
  <c r="K533" i="45"/>
  <c r="J533" i="45"/>
  <c r="N28" i="45"/>
  <c r="N24" i="45"/>
  <c r="N42" i="45"/>
  <c r="N47" i="45"/>
  <c r="J26" i="45"/>
  <c r="I26" i="45"/>
  <c r="J22" i="45"/>
  <c r="I22" i="45"/>
  <c r="K2188" i="45"/>
  <c r="J2188" i="45"/>
  <c r="K1996" i="45"/>
  <c r="J1996" i="45"/>
  <c r="K1868" i="45"/>
  <c r="J1868" i="45"/>
  <c r="K1676" i="45"/>
  <c r="J1676" i="45"/>
  <c r="K1600" i="45"/>
  <c r="J1600" i="45"/>
  <c r="K1534" i="45"/>
  <c r="J1534" i="45"/>
  <c r="K1486" i="45"/>
  <c r="J1486" i="45"/>
  <c r="K1454" i="45"/>
  <c r="J1454" i="45"/>
  <c r="K1406" i="45"/>
  <c r="J1406" i="45"/>
  <c r="K1374" i="45"/>
  <c r="J1374" i="45"/>
  <c r="K1326" i="45"/>
  <c r="J1326" i="45"/>
  <c r="K1278" i="45"/>
  <c r="J1278" i="45"/>
  <c r="K1246" i="45"/>
  <c r="J1246" i="45"/>
  <c r="K1198" i="45"/>
  <c r="J1198" i="45"/>
  <c r="K1166" i="45"/>
  <c r="J1166" i="45"/>
  <c r="K1118" i="45"/>
  <c r="J1118" i="45"/>
  <c r="K1070" i="45"/>
  <c r="J1070" i="45"/>
  <c r="K1038" i="45"/>
  <c r="J1038" i="45"/>
  <c r="K990" i="45"/>
  <c r="J990" i="45"/>
  <c r="K958" i="45"/>
  <c r="J958" i="45"/>
  <c r="K910" i="45"/>
  <c r="J910" i="45"/>
  <c r="K878" i="45"/>
  <c r="J878" i="45"/>
  <c r="K830" i="45"/>
  <c r="J830" i="45"/>
  <c r="K782" i="45"/>
  <c r="J782" i="45"/>
  <c r="K750" i="45"/>
  <c r="J750" i="45"/>
  <c r="K702" i="45"/>
  <c r="J702" i="45"/>
  <c r="K654" i="45"/>
  <c r="J654" i="45"/>
  <c r="K622" i="45"/>
  <c r="J622" i="45"/>
  <c r="K574" i="45"/>
  <c r="J574" i="45"/>
  <c r="K526" i="45"/>
  <c r="J526" i="45"/>
  <c r="K494" i="45"/>
  <c r="J494" i="45"/>
  <c r="K446" i="45"/>
  <c r="J446" i="45"/>
  <c r="K414" i="45"/>
  <c r="J414" i="45"/>
  <c r="K366" i="45"/>
  <c r="J366" i="45"/>
  <c r="K334" i="45"/>
  <c r="J334" i="45"/>
  <c r="K286" i="45"/>
  <c r="J286" i="45"/>
  <c r="K238" i="45"/>
  <c r="J238" i="45"/>
  <c r="K206" i="45"/>
  <c r="J206" i="45"/>
  <c r="K1695" i="45"/>
  <c r="J1695" i="45"/>
  <c r="K1743" i="45"/>
  <c r="J1743" i="45"/>
  <c r="K1775" i="45"/>
  <c r="J1775" i="45"/>
  <c r="K1823" i="45"/>
  <c r="J1823" i="45"/>
  <c r="K1855" i="45"/>
  <c r="J1855" i="45"/>
  <c r="K1903" i="45"/>
  <c r="J1903" i="45"/>
  <c r="K1935" i="45"/>
  <c r="J1935" i="45"/>
  <c r="K1983" i="45"/>
  <c r="J1983" i="45"/>
  <c r="K2015" i="45"/>
  <c r="J2015" i="45"/>
  <c r="K2063" i="45"/>
  <c r="J2063" i="45"/>
  <c r="K2095" i="45"/>
  <c r="J2095" i="45"/>
  <c r="K2143" i="45"/>
  <c r="J2143" i="45"/>
  <c r="K2191" i="45"/>
  <c r="J2191" i="45"/>
  <c r="K2223" i="45"/>
  <c r="J2223" i="45"/>
  <c r="K2271" i="45"/>
  <c r="J2271" i="45"/>
  <c r="K2303" i="45"/>
  <c r="J2303" i="45"/>
  <c r="K2351" i="45"/>
  <c r="J2351" i="45"/>
  <c r="K2383" i="45"/>
  <c r="J2383" i="45"/>
  <c r="K2431" i="45"/>
  <c r="J2431" i="45"/>
  <c r="K2463" i="45"/>
  <c r="J2463" i="45"/>
  <c r="K2511" i="45"/>
  <c r="J2511" i="45"/>
  <c r="K2543" i="45"/>
  <c r="J2543" i="45"/>
  <c r="K2591" i="45"/>
  <c r="J2591" i="45"/>
  <c r="K2639" i="45"/>
  <c r="J2639" i="45"/>
  <c r="K2671" i="45"/>
  <c r="J2671" i="45"/>
  <c r="K2719" i="45"/>
  <c r="J2719" i="45"/>
  <c r="K2751" i="45"/>
  <c r="J2751" i="45"/>
  <c r="K2799" i="45"/>
  <c r="J2799" i="45"/>
  <c r="K2831" i="45"/>
  <c r="J2831" i="45"/>
  <c r="K2879" i="45"/>
  <c r="J2879" i="45"/>
  <c r="K2911" i="45"/>
  <c r="J2911" i="45"/>
  <c r="K2959" i="45"/>
  <c r="J2959" i="45"/>
  <c r="K2991" i="45"/>
  <c r="J2991" i="45"/>
  <c r="K3055" i="45"/>
  <c r="J3055" i="45"/>
  <c r="K3087" i="45"/>
  <c r="J3087" i="45"/>
  <c r="K3135" i="45"/>
  <c r="J3135" i="45"/>
  <c r="K3167" i="45"/>
  <c r="J3167" i="45"/>
  <c r="K3215" i="45"/>
  <c r="J3215" i="45"/>
  <c r="K3257" i="45"/>
  <c r="J3257" i="45"/>
  <c r="K3353" i="45"/>
  <c r="J3353" i="45"/>
  <c r="K3433" i="45"/>
  <c r="J3433" i="45"/>
  <c r="K3625" i="45"/>
  <c r="J3625" i="45"/>
  <c r="K3753" i="45"/>
  <c r="J3753" i="45"/>
  <c r="K3945" i="45"/>
  <c r="J3945" i="45"/>
  <c r="J1582" i="45"/>
  <c r="K1582" i="45"/>
  <c r="J1630" i="45"/>
  <c r="K1630" i="45"/>
  <c r="J1678" i="45"/>
  <c r="K1678" i="45"/>
  <c r="J1710" i="45"/>
  <c r="K1710" i="45"/>
  <c r="J1758" i="45"/>
  <c r="K1758" i="45"/>
  <c r="J1790" i="45"/>
  <c r="K1790" i="45"/>
  <c r="J1838" i="45"/>
  <c r="K1838" i="45"/>
  <c r="J1870" i="45"/>
  <c r="K1870" i="45"/>
  <c r="J1918" i="45"/>
  <c r="K1918" i="45"/>
  <c r="J1950" i="45"/>
  <c r="K1950" i="45"/>
  <c r="J1998" i="45"/>
  <c r="K1998" i="45"/>
  <c r="J2046" i="45"/>
  <c r="K2046" i="45"/>
  <c r="J2078" i="45"/>
  <c r="K2078" i="45"/>
  <c r="J2126" i="45"/>
  <c r="K2126" i="45"/>
  <c r="J2174" i="45"/>
  <c r="K2174" i="45"/>
  <c r="K2206" i="45"/>
  <c r="J2206" i="45"/>
  <c r="K2254" i="45"/>
  <c r="J2254" i="45"/>
  <c r="K2286" i="45"/>
  <c r="J2286" i="45"/>
  <c r="K2334" i="45"/>
  <c r="J2334" i="45"/>
  <c r="K2366" i="45"/>
  <c r="J2366" i="45"/>
  <c r="K2414" i="45"/>
  <c r="J2414" i="45"/>
  <c r="K2446" i="45"/>
  <c r="J2446" i="45"/>
  <c r="K2494" i="45"/>
  <c r="J2494" i="45"/>
  <c r="K2526" i="45"/>
  <c r="J2526" i="45"/>
  <c r="K2574" i="45"/>
  <c r="J2574" i="45"/>
  <c r="K2606" i="45"/>
  <c r="J2606" i="45"/>
  <c r="K2654" i="45"/>
  <c r="J2654" i="45"/>
  <c r="K2702" i="45"/>
  <c r="J2702" i="45"/>
  <c r="K2734" i="45"/>
  <c r="J2734" i="45"/>
  <c r="K2782" i="45"/>
  <c r="J2782" i="45"/>
  <c r="K2814" i="45"/>
  <c r="J2814" i="45"/>
  <c r="K2862" i="45"/>
  <c r="J2862" i="45"/>
  <c r="K2910" i="45"/>
  <c r="J2910" i="45"/>
  <c r="K2942" i="45"/>
  <c r="J2942" i="45"/>
  <c r="K2990" i="45"/>
  <c r="J2990" i="45"/>
  <c r="K3038" i="45"/>
  <c r="J3038" i="45"/>
  <c r="K3070" i="45"/>
  <c r="J3070" i="45"/>
  <c r="K3118" i="45"/>
  <c r="J3118" i="45"/>
  <c r="K3150" i="45"/>
  <c r="J3150" i="45"/>
  <c r="K3198" i="45"/>
  <c r="J3198" i="45"/>
  <c r="K3230" i="45"/>
  <c r="J3230" i="45"/>
  <c r="K3324" i="45"/>
  <c r="J3324" i="45"/>
  <c r="K3445" i="45"/>
  <c r="J3445" i="45"/>
  <c r="K3573" i="45"/>
  <c r="J3573" i="45"/>
  <c r="K3765" i="45"/>
  <c r="J3765" i="45"/>
  <c r="K3893" i="45"/>
  <c r="J3893" i="45"/>
  <c r="J1589" i="45"/>
  <c r="K1589" i="45"/>
  <c r="J1637" i="45"/>
  <c r="K1637" i="45"/>
  <c r="K1669" i="45"/>
  <c r="J1669" i="45"/>
  <c r="K1717" i="45"/>
  <c r="J1717" i="45"/>
  <c r="K1749" i="45"/>
  <c r="J1749" i="45"/>
  <c r="K1797" i="45"/>
  <c r="J1797" i="45"/>
  <c r="K1829" i="45"/>
  <c r="J1829" i="45"/>
  <c r="K1877" i="45"/>
  <c r="J1877" i="45"/>
  <c r="K1925" i="45"/>
  <c r="J1925" i="45"/>
  <c r="K1957" i="45"/>
  <c r="J1957" i="45"/>
  <c r="K2005" i="45"/>
  <c r="J2005" i="45"/>
  <c r="K2053" i="45"/>
  <c r="J2053" i="45"/>
  <c r="K2085" i="45"/>
  <c r="J2085" i="45"/>
  <c r="K2133" i="45"/>
  <c r="J2133" i="45"/>
  <c r="K2181" i="45"/>
  <c r="J2181" i="45"/>
  <c r="J2213" i="45"/>
  <c r="K2213" i="45"/>
  <c r="J2245" i="45"/>
  <c r="K2245" i="45"/>
  <c r="J2277" i="45"/>
  <c r="K2277" i="45"/>
  <c r="J2325" i="45"/>
  <c r="K2325" i="45"/>
  <c r="J2389" i="45"/>
  <c r="K2389" i="45"/>
  <c r="J2405" i="45"/>
  <c r="K2405" i="45"/>
  <c r="J2453" i="45"/>
  <c r="K2453" i="45"/>
  <c r="J2485" i="45"/>
  <c r="K2485" i="45"/>
  <c r="J2549" i="45"/>
  <c r="K2549" i="45"/>
  <c r="J2597" i="45"/>
  <c r="K2597" i="45"/>
  <c r="J2629" i="45"/>
  <c r="K2629" i="45"/>
  <c r="J2677" i="45"/>
  <c r="K2677" i="45"/>
  <c r="J2725" i="45"/>
  <c r="K2725" i="45"/>
  <c r="J2757" i="45"/>
  <c r="K2757" i="45"/>
  <c r="J2821" i="45"/>
  <c r="K2821" i="45"/>
  <c r="J2869" i="45"/>
  <c r="K2869" i="45"/>
  <c r="J2901" i="45"/>
  <c r="K2901" i="45"/>
  <c r="J2949" i="45"/>
  <c r="K2949" i="45"/>
  <c r="J2981" i="45"/>
  <c r="K2981" i="45"/>
  <c r="J3029" i="45"/>
  <c r="K3029" i="45"/>
  <c r="J3077" i="45"/>
  <c r="K3077" i="45"/>
  <c r="J3109" i="45"/>
  <c r="K3109" i="45"/>
  <c r="J3157" i="45"/>
  <c r="K3157" i="45"/>
  <c r="J3189" i="45"/>
  <c r="K3189" i="45"/>
  <c r="K3237" i="45"/>
  <c r="J3237" i="45"/>
  <c r="K3301" i="45"/>
  <c r="J3301" i="45"/>
  <c r="K3409" i="45"/>
  <c r="J3409" i="45"/>
  <c r="K3537" i="45"/>
  <c r="J3537" i="45"/>
  <c r="K3729" i="45"/>
  <c r="J3729" i="45"/>
  <c r="K3921" i="45"/>
  <c r="J3921" i="45"/>
  <c r="K2212" i="45"/>
  <c r="J2212" i="45"/>
  <c r="K2260" i="45"/>
  <c r="J2260" i="45"/>
  <c r="K2308" i="45"/>
  <c r="J2308" i="45"/>
  <c r="K2340" i="45"/>
  <c r="J2340" i="45"/>
  <c r="K2388" i="45"/>
  <c r="J2388" i="45"/>
  <c r="K2436" i="45"/>
  <c r="J2436" i="45"/>
  <c r="K2484" i="45"/>
  <c r="J2484" i="45"/>
  <c r="K2516" i="45"/>
  <c r="J2516" i="45"/>
  <c r="K2564" i="45"/>
  <c r="J2564" i="45"/>
  <c r="K2612" i="45"/>
  <c r="J2612" i="45"/>
  <c r="K2660" i="45"/>
  <c r="J2660" i="45"/>
  <c r="K2708" i="45"/>
  <c r="J2708" i="45"/>
  <c r="K2724" i="45"/>
  <c r="J2724" i="45"/>
  <c r="K2772" i="45"/>
  <c r="J2772" i="45"/>
  <c r="K2804" i="45"/>
  <c r="J2804" i="45"/>
  <c r="K2852" i="45"/>
  <c r="J2852" i="45"/>
  <c r="K2900" i="45"/>
  <c r="J2900" i="45"/>
  <c r="K2932" i="45"/>
  <c r="J2932" i="45"/>
  <c r="K2980" i="45"/>
  <c r="J2980" i="45"/>
  <c r="K3012" i="45"/>
  <c r="J3012" i="45"/>
  <c r="K3060" i="45"/>
  <c r="J3060" i="45"/>
  <c r="K3108" i="45"/>
  <c r="J3108" i="45"/>
  <c r="K3156" i="45"/>
  <c r="J3156" i="45"/>
  <c r="K3188" i="45"/>
  <c r="J3188" i="45"/>
  <c r="K3236" i="45"/>
  <c r="J3236" i="45"/>
  <c r="K3296" i="45"/>
  <c r="J3296" i="45"/>
  <c r="K3392" i="45"/>
  <c r="J3392" i="45"/>
  <c r="K3517" i="45"/>
  <c r="J3517" i="45"/>
  <c r="K3709" i="45"/>
  <c r="J3709" i="45"/>
  <c r="K3837" i="45"/>
  <c r="J3837" i="45"/>
  <c r="K3965" i="45"/>
  <c r="J3965" i="45"/>
  <c r="K4053" i="45"/>
  <c r="J4053" i="45"/>
  <c r="K4085" i="45"/>
  <c r="J4085" i="45"/>
  <c r="K4133" i="45"/>
  <c r="J4133" i="45"/>
  <c r="K4181" i="45"/>
  <c r="J4181" i="45"/>
  <c r="K4213" i="45"/>
  <c r="J4213" i="45"/>
  <c r="K4261" i="45"/>
  <c r="J4261" i="45"/>
  <c r="K4293" i="45"/>
  <c r="J4293" i="45"/>
  <c r="K4341" i="45"/>
  <c r="J4341" i="45"/>
  <c r="K4373" i="45"/>
  <c r="J4373" i="45"/>
  <c r="K4421" i="45"/>
  <c r="J4421" i="45"/>
  <c r="K4453" i="45"/>
  <c r="J4453" i="45"/>
  <c r="K4501" i="45"/>
  <c r="J4501" i="45"/>
  <c r="K4549" i="45"/>
  <c r="J4549" i="45"/>
  <c r="K4581" i="45"/>
  <c r="J4581" i="45"/>
  <c r="K4629" i="45"/>
  <c r="J4629" i="45"/>
  <c r="K4661" i="45"/>
  <c r="J4661" i="45"/>
  <c r="K4709" i="45"/>
  <c r="J4709" i="45"/>
  <c r="K4741" i="45"/>
  <c r="J4741" i="45"/>
  <c r="K4789" i="45"/>
  <c r="J4789" i="45"/>
  <c r="K4821" i="45"/>
  <c r="J4821" i="45"/>
  <c r="K4937" i="45"/>
  <c r="J4937" i="45"/>
  <c r="K5065" i="45"/>
  <c r="J5065" i="45"/>
  <c r="K5257" i="45"/>
  <c r="J5257" i="45"/>
  <c r="K5385" i="45"/>
  <c r="J5385" i="45"/>
  <c r="K5577" i="45"/>
  <c r="J5577" i="45"/>
  <c r="K3416" i="45"/>
  <c r="J3416" i="45"/>
  <c r="K3448" i="45"/>
  <c r="J3448" i="45"/>
  <c r="K3496" i="45"/>
  <c r="J3496" i="45"/>
  <c r="K3528" i="45"/>
  <c r="J3528" i="45"/>
  <c r="K3576" i="45"/>
  <c r="J3576" i="45"/>
  <c r="K3608" i="45"/>
  <c r="J3608" i="45"/>
  <c r="K3656" i="45"/>
  <c r="J3656" i="45"/>
  <c r="K3688" i="45"/>
  <c r="J3688" i="45"/>
  <c r="K3736" i="45"/>
  <c r="J3736" i="45"/>
  <c r="K3768" i="45"/>
  <c r="J3768" i="45"/>
  <c r="K3816" i="45"/>
  <c r="J3816" i="45"/>
  <c r="K3864" i="45"/>
  <c r="J3864" i="45"/>
  <c r="K3896" i="45"/>
  <c r="J3896" i="45"/>
  <c r="K3944" i="45"/>
  <c r="J3944" i="45"/>
  <c r="K3976" i="45"/>
  <c r="J3976" i="45"/>
  <c r="K4024" i="45"/>
  <c r="J4024" i="45"/>
  <c r="K4072" i="45"/>
  <c r="J4072" i="45"/>
  <c r="K4104" i="45"/>
  <c r="J4104" i="45"/>
  <c r="K4152" i="45"/>
  <c r="J4152" i="45"/>
  <c r="K4184" i="45"/>
  <c r="J4184" i="45"/>
  <c r="K4232" i="45"/>
  <c r="J4232" i="45"/>
  <c r="K4296" i="45"/>
  <c r="J4296" i="45"/>
  <c r="K4328" i="45"/>
  <c r="J4328" i="45"/>
  <c r="K4360" i="45"/>
  <c r="J4360" i="45"/>
  <c r="K4408" i="45"/>
  <c r="J4408" i="45"/>
  <c r="K4456" i="45"/>
  <c r="J4456" i="45"/>
  <c r="K4472" i="45"/>
  <c r="J4472" i="45"/>
  <c r="K4520" i="45"/>
  <c r="J4520" i="45"/>
  <c r="K4552" i="45"/>
  <c r="J4552" i="45"/>
  <c r="K4600" i="45"/>
  <c r="J4600" i="45"/>
  <c r="K4632" i="45"/>
  <c r="J4632" i="45"/>
  <c r="K4680" i="45"/>
  <c r="J4680" i="45"/>
  <c r="K4728" i="45"/>
  <c r="J4728" i="45"/>
  <c r="K4760" i="45"/>
  <c r="J4760" i="45"/>
  <c r="K4808" i="45"/>
  <c r="J4808" i="45"/>
  <c r="K4849" i="45"/>
  <c r="J4849" i="45"/>
  <c r="K4933" i="45"/>
  <c r="J4933" i="45"/>
  <c r="K5125" i="45"/>
  <c r="J5125" i="45"/>
  <c r="K5317" i="45"/>
  <c r="J5317" i="45"/>
  <c r="K5445" i="45"/>
  <c r="J5445" i="45"/>
  <c r="K5637" i="45"/>
  <c r="J5637" i="45"/>
  <c r="J3271" i="45"/>
  <c r="K3271" i="45"/>
  <c r="J3303" i="45"/>
  <c r="K3303" i="45"/>
  <c r="J3351" i="45"/>
  <c r="K3351" i="45"/>
  <c r="J3383" i="45"/>
  <c r="K3383" i="45"/>
  <c r="J3431" i="45"/>
  <c r="K3431" i="45"/>
  <c r="J3479" i="45"/>
  <c r="K3479" i="45"/>
  <c r="J3511" i="45"/>
  <c r="K3511" i="45"/>
  <c r="J3559" i="45"/>
  <c r="K3559" i="45"/>
  <c r="J3591" i="45"/>
  <c r="K3591" i="45"/>
  <c r="J3639" i="45"/>
  <c r="K3639" i="45"/>
  <c r="J3687" i="45"/>
  <c r="K3687" i="45"/>
  <c r="J3719" i="45"/>
  <c r="K3719" i="45"/>
  <c r="J3767" i="45"/>
  <c r="K3767" i="45"/>
  <c r="J3799" i="45"/>
  <c r="K3799" i="45"/>
  <c r="J3847" i="45"/>
  <c r="K3847" i="45"/>
  <c r="J3879" i="45"/>
  <c r="K3879" i="45"/>
  <c r="J3927" i="45"/>
  <c r="K3927" i="45"/>
  <c r="J3959" i="45"/>
  <c r="K3959" i="45"/>
  <c r="J4007" i="45"/>
  <c r="K4007" i="45"/>
  <c r="J4039" i="45"/>
  <c r="K4039" i="45"/>
  <c r="J4087" i="45"/>
  <c r="K4087" i="45"/>
  <c r="J4135" i="45"/>
  <c r="K4135" i="45"/>
  <c r="J4167" i="45"/>
  <c r="K4167" i="45"/>
  <c r="J4215" i="45"/>
  <c r="K4215" i="45"/>
  <c r="J4247" i="45"/>
  <c r="K4247" i="45"/>
  <c r="J4295" i="45"/>
  <c r="K4295" i="45"/>
  <c r="J4327" i="45"/>
  <c r="K4327" i="45"/>
  <c r="J4375" i="45"/>
  <c r="K4375" i="45"/>
  <c r="J4423" i="45"/>
  <c r="K4423" i="45"/>
  <c r="J4455" i="45"/>
  <c r="K4455" i="45"/>
  <c r="J4503" i="45"/>
  <c r="K4503" i="45"/>
  <c r="J4535" i="45"/>
  <c r="K4535" i="45"/>
  <c r="J4583" i="45"/>
  <c r="K4583" i="45"/>
  <c r="J4631" i="45"/>
  <c r="K4631" i="45"/>
  <c r="J4679" i="45"/>
  <c r="K4679" i="45"/>
  <c r="J4711" i="45"/>
  <c r="K4711" i="45"/>
  <c r="J4759" i="45"/>
  <c r="K4759" i="45"/>
  <c r="N65" i="45"/>
  <c r="J4791" i="45"/>
  <c r="K4791" i="45"/>
  <c r="K4850" i="45"/>
  <c r="J4850" i="45"/>
  <c r="K4945" i="45"/>
  <c r="J4945" i="45"/>
  <c r="K5137" i="45"/>
  <c r="J5137" i="45"/>
  <c r="K5329" i="45"/>
  <c r="J5329" i="45"/>
  <c r="K5521" i="45"/>
  <c r="J5521" i="45"/>
  <c r="K3242" i="45"/>
  <c r="J3242" i="45"/>
  <c r="K3274" i="45"/>
  <c r="J3274" i="45"/>
  <c r="K3306" i="45"/>
  <c r="J3306" i="45"/>
  <c r="K3338" i="45"/>
  <c r="J3338" i="45"/>
  <c r="K3386" i="45"/>
  <c r="J3386" i="45"/>
  <c r="K3418" i="45"/>
  <c r="J3418" i="45"/>
  <c r="K3466" i="45"/>
  <c r="J3466" i="45"/>
  <c r="K3514" i="45"/>
  <c r="J3514" i="45"/>
  <c r="K3546" i="45"/>
  <c r="J3546" i="45"/>
  <c r="K3594" i="45"/>
  <c r="J3594" i="45"/>
  <c r="K3642" i="45"/>
  <c r="J3642" i="45"/>
  <c r="K3674" i="45"/>
  <c r="J3674" i="45"/>
  <c r="K3722" i="45"/>
  <c r="J3722" i="45"/>
  <c r="K3754" i="45"/>
  <c r="J3754" i="45"/>
  <c r="K3802" i="45"/>
  <c r="J3802" i="45"/>
  <c r="K3850" i="45"/>
  <c r="J3850" i="45"/>
  <c r="K3882" i="45"/>
  <c r="J3882" i="45"/>
  <c r="K3930" i="45"/>
  <c r="J3930" i="45"/>
  <c r="K3978" i="45"/>
  <c r="J3978" i="45"/>
  <c r="K4026" i="45"/>
  <c r="J4026" i="45"/>
  <c r="K4058" i="45"/>
  <c r="J4058" i="45"/>
  <c r="K4106" i="45"/>
  <c r="J4106" i="45"/>
  <c r="K4154" i="45"/>
  <c r="J4154" i="45"/>
  <c r="K4218" i="45"/>
  <c r="J4218" i="45"/>
  <c r="K4250" i="45"/>
  <c r="J4250" i="45"/>
  <c r="K4298" i="45"/>
  <c r="J4298" i="45"/>
  <c r="K4346" i="45"/>
  <c r="J4346" i="45"/>
  <c r="K4378" i="45"/>
  <c r="J4378" i="45"/>
  <c r="K4426" i="45"/>
  <c r="J4426" i="45"/>
  <c r="K4474" i="45"/>
  <c r="J4474" i="45"/>
  <c r="K4506" i="45"/>
  <c r="J4506" i="45"/>
  <c r="K4554" i="45"/>
  <c r="J4554" i="45"/>
  <c r="K4602" i="45"/>
  <c r="J4602" i="45"/>
  <c r="K4634" i="45"/>
  <c r="J4634" i="45"/>
  <c r="K4682" i="45"/>
  <c r="J4682" i="45"/>
  <c r="K4730" i="45"/>
  <c r="J4730" i="45"/>
  <c r="K4762" i="45"/>
  <c r="J4762" i="45"/>
  <c r="K4810" i="45"/>
  <c r="J4810" i="45"/>
  <c r="K4853" i="45"/>
  <c r="J4853" i="45"/>
  <c r="K5021" i="45"/>
  <c r="J5021" i="45"/>
  <c r="K5149" i="45"/>
  <c r="J5149" i="45"/>
  <c r="K5341" i="45"/>
  <c r="J5341" i="45"/>
  <c r="K5469" i="45"/>
  <c r="J5469" i="45"/>
  <c r="K5661" i="45"/>
  <c r="J5661" i="45"/>
  <c r="K5729" i="45"/>
  <c r="J5729" i="45"/>
  <c r="K5761" i="45"/>
  <c r="J5761" i="45"/>
  <c r="K5809" i="45"/>
  <c r="J5809" i="45"/>
  <c r="K5841" i="45"/>
  <c r="J5841" i="45"/>
  <c r="K5889" i="45"/>
  <c r="J5889" i="45"/>
  <c r="K5921" i="45"/>
  <c r="J5921" i="45"/>
  <c r="K5969" i="45"/>
  <c r="J5969" i="45"/>
  <c r="K6001" i="45"/>
  <c r="J6001" i="45"/>
  <c r="K6049" i="45"/>
  <c r="J6049" i="45"/>
  <c r="K6065" i="45"/>
  <c r="J6065" i="45"/>
  <c r="K6129" i="45"/>
  <c r="J6129" i="45"/>
  <c r="K6177" i="45"/>
  <c r="J6177" i="45"/>
  <c r="K6209" i="45"/>
  <c r="J6209" i="45"/>
  <c r="K6257" i="45"/>
  <c r="J6257" i="45"/>
  <c r="K6305" i="45"/>
  <c r="J6305" i="45"/>
  <c r="K6337" i="45"/>
  <c r="J6337" i="45"/>
  <c r="K6385" i="45"/>
  <c r="J6385" i="45"/>
  <c r="K6417" i="45"/>
  <c r="J6417" i="45"/>
  <c r="K6465" i="45"/>
  <c r="J6465" i="45"/>
  <c r="K6497" i="45"/>
  <c r="J6497" i="45"/>
  <c r="K6584" i="45"/>
  <c r="J6584" i="45"/>
  <c r="K6712" i="45"/>
  <c r="J6712" i="45"/>
  <c r="K6904" i="45"/>
  <c r="J6904" i="45"/>
  <c r="J4856" i="45"/>
  <c r="K4856" i="45"/>
  <c r="K4888" i="45"/>
  <c r="J4888" i="45"/>
  <c r="K4936" i="45"/>
  <c r="J4936" i="45"/>
  <c r="K4968" i="45"/>
  <c r="J4968" i="45"/>
  <c r="K5016" i="45"/>
  <c r="J5016" i="45"/>
  <c r="K5048" i="45"/>
  <c r="J5048" i="45"/>
  <c r="K5096" i="45"/>
  <c r="J5096" i="45"/>
  <c r="K5144" i="45"/>
  <c r="J5144" i="45"/>
  <c r="K5176" i="45"/>
  <c r="J5176" i="45"/>
  <c r="K5224" i="45"/>
  <c r="J5224" i="45"/>
  <c r="K5240" i="45"/>
  <c r="J5240" i="45"/>
  <c r="K5288" i="45"/>
  <c r="J5288" i="45"/>
  <c r="K5320" i="45"/>
  <c r="J5320" i="45"/>
  <c r="K5368" i="45"/>
  <c r="J5368" i="45"/>
  <c r="K5400" i="45"/>
  <c r="J5400" i="45"/>
  <c r="K5448" i="45"/>
  <c r="J5448" i="45"/>
  <c r="K5480" i="45"/>
  <c r="J5480" i="45"/>
  <c r="K5528" i="45"/>
  <c r="J5528" i="45"/>
  <c r="K5560" i="45"/>
  <c r="J5560" i="45"/>
  <c r="K5608" i="45"/>
  <c r="J5608" i="45"/>
  <c r="K5640" i="45"/>
  <c r="J5640" i="45"/>
  <c r="K5688" i="45"/>
  <c r="J5688" i="45"/>
  <c r="K5720" i="45"/>
  <c r="J5720" i="45"/>
  <c r="K5768" i="45"/>
  <c r="J5768" i="45"/>
  <c r="K5816" i="45"/>
  <c r="J5816" i="45"/>
  <c r="K5848" i="45"/>
  <c r="J5848" i="45"/>
  <c r="K5896" i="45"/>
  <c r="J5896" i="45"/>
  <c r="K5928" i="45"/>
  <c r="J5928" i="45"/>
  <c r="K5976" i="45"/>
  <c r="J5976" i="45"/>
  <c r="K6008" i="45"/>
  <c r="J6008" i="45"/>
  <c r="K6040" i="45"/>
  <c r="J6040" i="45"/>
  <c r="K6072" i="45"/>
  <c r="J6072" i="45"/>
  <c r="K6120" i="45"/>
  <c r="J6120" i="45"/>
  <c r="K6152" i="45"/>
  <c r="J6152" i="45"/>
  <c r="K6200" i="45"/>
  <c r="J6200" i="45"/>
  <c r="K6248" i="45"/>
  <c r="J6248" i="45"/>
  <c r="K6280" i="45"/>
  <c r="J6280" i="45"/>
  <c r="K6328" i="45"/>
  <c r="J6328" i="45"/>
  <c r="K6360" i="45"/>
  <c r="J6360" i="45"/>
  <c r="K6408" i="45"/>
  <c r="J6408" i="45"/>
  <c r="K6456" i="45"/>
  <c r="J6456" i="45"/>
  <c r="K6488" i="45"/>
  <c r="J6488" i="45"/>
  <c r="K6552" i="45"/>
  <c r="J6552" i="45"/>
  <c r="K6676" i="45"/>
  <c r="J6676" i="45"/>
  <c r="K6868" i="45"/>
  <c r="J6868" i="45"/>
  <c r="K4831" i="45"/>
  <c r="J4831" i="45"/>
  <c r="K4879" i="45"/>
  <c r="J4879" i="45"/>
  <c r="J4911" i="45"/>
  <c r="K4911" i="45"/>
  <c r="J4959" i="45"/>
  <c r="K4959" i="45"/>
  <c r="J4991" i="45"/>
  <c r="K4991" i="45"/>
  <c r="J5039" i="45"/>
  <c r="K5039" i="45"/>
  <c r="J5087" i="45"/>
  <c r="K5087" i="45"/>
  <c r="J5119" i="45"/>
  <c r="K5119" i="45"/>
  <c r="J5167" i="45"/>
  <c r="K5167" i="45"/>
  <c r="J5199" i="45"/>
  <c r="K5199" i="45"/>
  <c r="J5247" i="45"/>
  <c r="K5247" i="45"/>
  <c r="J5279" i="45"/>
  <c r="K5279" i="45"/>
  <c r="J5327" i="45"/>
  <c r="K5327" i="45"/>
  <c r="J5375" i="45"/>
  <c r="K5375" i="45"/>
  <c r="J5407" i="45"/>
  <c r="K5407" i="45"/>
  <c r="J5455" i="45"/>
  <c r="K5455" i="45"/>
  <c r="J5503" i="45"/>
  <c r="K5503" i="45"/>
  <c r="J5551" i="45"/>
  <c r="K5551" i="45"/>
  <c r="J5599" i="45"/>
  <c r="K5599" i="45"/>
  <c r="J5631" i="45"/>
  <c r="K5631" i="45"/>
  <c r="J5679" i="45"/>
  <c r="K5679" i="45"/>
  <c r="J5727" i="45"/>
  <c r="K5727" i="45"/>
  <c r="J5759" i="45"/>
  <c r="K5759" i="45"/>
  <c r="J5807" i="45"/>
  <c r="K5807" i="45"/>
  <c r="J5839" i="45"/>
  <c r="K5839" i="45"/>
  <c r="J5887" i="45"/>
  <c r="K5887" i="45"/>
  <c r="J5935" i="45"/>
  <c r="K5935" i="45"/>
  <c r="J5967" i="45"/>
  <c r="K5967" i="45"/>
  <c r="J6015" i="45"/>
  <c r="K6015" i="45"/>
  <c r="J6063" i="45"/>
  <c r="K6063" i="45"/>
  <c r="J6095" i="45"/>
  <c r="K6095" i="45"/>
  <c r="J6143" i="45"/>
  <c r="K6143" i="45"/>
  <c r="J6175" i="45"/>
  <c r="K6175" i="45"/>
  <c r="J6223" i="45"/>
  <c r="K6223" i="45"/>
  <c r="J6255" i="45"/>
  <c r="K6255" i="45"/>
  <c r="J6303" i="45"/>
  <c r="K6303" i="45"/>
  <c r="J6335" i="45"/>
  <c r="K6335" i="45"/>
  <c r="J6383" i="45"/>
  <c r="K6383" i="45"/>
  <c r="J6415" i="45"/>
  <c r="K6415" i="45"/>
  <c r="J6463" i="45"/>
  <c r="K6463" i="45"/>
  <c r="J6495" i="45"/>
  <c r="K6495" i="45"/>
  <c r="K6563" i="45"/>
  <c r="J6563" i="45"/>
  <c r="K6688" i="45"/>
  <c r="J6688" i="45"/>
  <c r="K6880" i="45"/>
  <c r="J6880" i="45"/>
  <c r="K4906" i="45"/>
  <c r="J4906" i="45"/>
  <c r="K4938" i="45"/>
  <c r="J4938" i="45"/>
  <c r="K4986" i="45"/>
  <c r="J4986" i="45"/>
  <c r="K5034" i="45"/>
  <c r="J5034" i="45"/>
  <c r="K5066" i="45"/>
  <c r="J5066" i="45"/>
  <c r="K5114" i="45"/>
  <c r="J5114" i="45"/>
  <c r="K5162" i="45"/>
  <c r="J5162" i="45"/>
  <c r="K5194" i="45"/>
  <c r="J5194" i="45"/>
  <c r="K5242" i="45"/>
  <c r="J5242" i="45"/>
  <c r="K5290" i="45"/>
  <c r="J5290" i="45"/>
  <c r="K5322" i="45"/>
  <c r="J5322" i="45"/>
  <c r="K5370" i="45"/>
  <c r="J5370" i="45"/>
  <c r="K5402" i="45"/>
  <c r="J5402" i="45"/>
  <c r="K5450" i="45"/>
  <c r="J5450" i="45"/>
  <c r="K5498" i="45"/>
  <c r="J5498" i="45"/>
  <c r="K5530" i="45"/>
  <c r="J5530" i="45"/>
  <c r="K5578" i="45"/>
  <c r="J5578" i="45"/>
  <c r="K5594" i="45"/>
  <c r="J5594" i="45"/>
  <c r="K5642" i="45"/>
  <c r="J5642" i="45"/>
  <c r="K5690" i="45"/>
  <c r="J5690" i="45"/>
  <c r="K5722" i="45"/>
  <c r="J5722" i="45"/>
  <c r="K5770" i="45"/>
  <c r="J5770" i="45"/>
  <c r="K5818" i="45"/>
  <c r="J5818" i="45"/>
  <c r="K5850" i="45"/>
  <c r="J5850" i="45"/>
  <c r="K5898" i="45"/>
  <c r="J5898" i="45"/>
  <c r="K5946" i="45"/>
  <c r="J5946" i="45"/>
  <c r="K5978" i="45"/>
  <c r="J5978" i="45"/>
  <c r="K6026" i="45"/>
  <c r="J6026" i="45"/>
  <c r="K6074" i="45"/>
  <c r="J6074" i="45"/>
  <c r="K6138" i="45"/>
  <c r="J6138" i="45"/>
  <c r="K6170" i="45"/>
  <c r="J6170" i="45"/>
  <c r="K6218" i="45"/>
  <c r="J6218" i="45"/>
  <c r="K6250" i="45"/>
  <c r="J6250" i="45"/>
  <c r="K6298" i="45"/>
  <c r="J6298" i="45"/>
  <c r="K6346" i="45"/>
  <c r="J6346" i="45"/>
  <c r="K6378" i="45"/>
  <c r="J6378" i="45"/>
  <c r="K6426" i="45"/>
  <c r="J6426" i="45"/>
  <c r="K6458" i="45"/>
  <c r="J6458" i="45"/>
  <c r="K6506" i="45"/>
  <c r="J6506" i="45"/>
  <c r="K6604" i="45"/>
  <c r="J6604" i="45"/>
  <c r="K6732" i="45"/>
  <c r="J6732" i="45"/>
  <c r="K6924" i="45"/>
  <c r="J6924" i="45"/>
  <c r="K7004" i="45"/>
  <c r="J7004" i="45"/>
  <c r="K7052" i="45"/>
  <c r="J7052" i="45"/>
  <c r="K7084" i="45"/>
  <c r="J7084" i="45"/>
  <c r="K7132" i="45"/>
  <c r="J7132" i="45"/>
  <c r="K7180" i="45"/>
  <c r="J7180" i="45"/>
  <c r="K7196" i="45"/>
  <c r="J7196" i="45"/>
  <c r="K7244" i="45"/>
  <c r="J7244" i="45"/>
  <c r="K7276" i="45"/>
  <c r="J7276" i="45"/>
  <c r="K7324" i="45"/>
  <c r="J7324" i="45"/>
  <c r="K7356" i="45"/>
  <c r="J7356" i="45"/>
  <c r="K7404" i="45"/>
  <c r="J7404" i="45"/>
  <c r="K7452" i="45"/>
  <c r="J7452" i="45"/>
  <c r="K7484" i="45"/>
  <c r="J7484" i="45"/>
  <c r="K7532" i="45"/>
  <c r="J7532" i="45"/>
  <c r="K7564" i="45"/>
  <c r="J7564" i="45"/>
  <c r="K7612" i="45"/>
  <c r="J7612" i="45"/>
  <c r="K7660" i="45"/>
  <c r="J7660" i="45"/>
  <c r="K7708" i="45"/>
  <c r="J7708" i="45"/>
  <c r="K7756" i="45"/>
  <c r="J7756" i="45"/>
  <c r="K7788" i="45"/>
  <c r="J7788" i="45"/>
  <c r="K7836" i="45"/>
  <c r="J7836" i="45"/>
  <c r="K7868" i="45"/>
  <c r="J7868" i="45"/>
  <c r="K7916" i="45"/>
  <c r="J7916" i="45"/>
  <c r="K7948" i="45"/>
  <c r="J7948" i="45"/>
  <c r="K7996" i="45"/>
  <c r="J7996" i="45"/>
  <c r="K8028" i="45"/>
  <c r="J8028" i="45"/>
  <c r="K8076" i="45"/>
  <c r="J8076" i="45"/>
  <c r="K8124" i="45"/>
  <c r="J8124" i="45"/>
  <c r="K8156" i="45"/>
  <c r="J8156" i="45"/>
  <c r="K8204" i="45"/>
  <c r="J8204" i="45"/>
  <c r="K8252" i="45"/>
  <c r="J8252" i="45"/>
  <c r="K8300" i="45"/>
  <c r="J8300" i="45"/>
  <c r="K8387" i="45"/>
  <c r="J8387" i="45"/>
  <c r="K6607" i="45"/>
  <c r="J6607" i="45"/>
  <c r="K6639" i="45"/>
  <c r="J6639" i="45"/>
  <c r="K6687" i="45"/>
  <c r="J6687" i="45"/>
  <c r="K6735" i="45"/>
  <c r="J6735" i="45"/>
  <c r="K6767" i="45"/>
  <c r="J6767" i="45"/>
  <c r="K6815" i="45"/>
  <c r="J6815" i="45"/>
  <c r="K6847" i="45"/>
  <c r="J6847" i="45"/>
  <c r="K6895" i="45"/>
  <c r="J6895" i="45"/>
  <c r="K6943" i="45"/>
  <c r="J6943" i="45"/>
  <c r="K6959" i="45"/>
  <c r="J6959" i="45"/>
  <c r="K7007" i="45"/>
  <c r="J7007" i="45"/>
  <c r="K7039" i="45"/>
  <c r="J7039" i="45"/>
  <c r="K7087" i="45"/>
  <c r="J7087" i="45"/>
  <c r="K7119" i="45"/>
  <c r="J7119" i="45"/>
  <c r="K7167" i="45"/>
  <c r="J7167" i="45"/>
  <c r="K7199" i="45"/>
  <c r="J7199" i="45"/>
  <c r="K7247" i="45"/>
  <c r="J7247" i="45"/>
  <c r="K7295" i="45"/>
  <c r="J7295" i="45"/>
  <c r="K7327" i="45"/>
  <c r="J7327" i="45"/>
  <c r="K7375" i="45"/>
  <c r="J7375" i="45"/>
  <c r="K7423" i="45"/>
  <c r="J7423" i="45"/>
  <c r="K7455" i="45"/>
  <c r="J7455" i="45"/>
  <c r="K7503" i="45"/>
  <c r="J7503" i="45"/>
  <c r="K7535" i="45"/>
  <c r="J7535" i="45"/>
  <c r="K7583" i="45"/>
  <c r="J7583" i="45"/>
  <c r="K7615" i="45"/>
  <c r="J7615" i="45"/>
  <c r="K7663" i="45"/>
  <c r="J7663" i="45"/>
  <c r="K7695" i="45"/>
  <c r="J7695" i="45"/>
  <c r="K7743" i="45"/>
  <c r="J7743" i="45"/>
  <c r="K7775" i="45"/>
  <c r="J7775" i="45"/>
  <c r="K7823" i="45"/>
  <c r="J7823" i="45"/>
  <c r="K7871" i="45"/>
  <c r="J7871" i="45"/>
  <c r="K7903" i="45"/>
  <c r="J7903" i="45"/>
  <c r="K7951" i="45"/>
  <c r="J7951" i="45"/>
  <c r="K7983" i="45"/>
  <c r="J7983" i="45"/>
  <c r="K8031" i="45"/>
  <c r="J8031" i="45"/>
  <c r="K8079" i="45"/>
  <c r="J8079" i="45"/>
  <c r="K8111" i="45"/>
  <c r="J8111" i="45"/>
  <c r="K8159" i="45"/>
  <c r="J8159" i="45"/>
  <c r="K8191" i="45"/>
  <c r="J8191" i="45"/>
  <c r="K8239" i="45"/>
  <c r="J8239" i="45"/>
  <c r="K8271" i="45"/>
  <c r="J8271" i="45"/>
  <c r="K8351" i="45"/>
  <c r="J8351" i="45"/>
  <c r="J6534" i="45"/>
  <c r="K6534" i="45"/>
  <c r="J6582" i="45"/>
  <c r="K6582" i="45"/>
  <c r="J6614" i="45"/>
  <c r="K6614" i="45"/>
  <c r="J6662" i="45"/>
  <c r="K6662" i="45"/>
  <c r="J6710" i="45"/>
  <c r="K6710" i="45"/>
  <c r="J6742" i="45"/>
  <c r="K6742" i="45"/>
  <c r="J6790" i="45"/>
  <c r="K6790" i="45"/>
  <c r="J6822" i="45"/>
  <c r="K6822" i="45"/>
  <c r="J6870" i="45"/>
  <c r="K6870" i="45"/>
  <c r="J6902" i="45"/>
  <c r="K6902" i="45"/>
  <c r="J6950" i="45"/>
  <c r="K6950" i="45"/>
  <c r="J6998" i="45"/>
  <c r="K6998" i="45"/>
  <c r="J7030" i="45"/>
  <c r="K7030" i="45"/>
  <c r="J7078" i="45"/>
  <c r="K7078" i="45"/>
  <c r="J7110" i="45"/>
  <c r="K7110" i="45"/>
  <c r="J7158" i="45"/>
  <c r="K7158" i="45"/>
  <c r="J7190" i="45"/>
  <c r="K7190" i="45"/>
  <c r="J7238" i="45"/>
  <c r="K7238" i="45"/>
  <c r="J7286" i="45"/>
  <c r="K7286" i="45"/>
  <c r="J7318" i="45"/>
  <c r="K7318" i="45"/>
  <c r="J7366" i="45"/>
  <c r="K7366" i="45"/>
  <c r="J7398" i="45"/>
  <c r="K7398" i="45"/>
  <c r="J7430" i="45"/>
  <c r="K7430" i="45"/>
  <c r="J7478" i="45"/>
  <c r="K7478" i="45"/>
  <c r="J7510" i="45"/>
  <c r="K7510" i="45"/>
  <c r="J7558" i="45"/>
  <c r="K7558" i="45"/>
  <c r="J7590" i="45"/>
  <c r="K7590" i="45"/>
  <c r="J7638" i="45"/>
  <c r="K7638" i="45"/>
  <c r="J7670" i="45"/>
  <c r="K7670" i="45"/>
  <c r="J7718" i="45"/>
  <c r="K7718" i="45"/>
  <c r="J7750" i="45"/>
  <c r="K7750" i="45"/>
  <c r="J7798" i="45"/>
  <c r="K7798" i="45"/>
  <c r="J7846" i="45"/>
  <c r="K7846" i="45"/>
  <c r="J7878" i="45"/>
  <c r="K7878" i="45"/>
  <c r="J7926" i="45"/>
  <c r="K7926" i="45"/>
  <c r="J7974" i="45"/>
  <c r="K7974" i="45"/>
  <c r="J8006" i="45"/>
  <c r="K8006" i="45"/>
  <c r="J8054" i="45"/>
  <c r="K8054" i="45"/>
  <c r="J8086" i="45"/>
  <c r="K8086" i="45"/>
  <c r="J8134" i="45"/>
  <c r="K8134" i="45"/>
  <c r="J8166" i="45"/>
  <c r="K8166" i="45"/>
  <c r="J8214" i="45"/>
  <c r="K8214" i="45"/>
  <c r="J8246" i="45"/>
  <c r="K8246" i="45"/>
  <c r="J8294" i="45"/>
  <c r="K8294" i="45"/>
  <c r="K8363" i="45"/>
  <c r="J8363" i="45"/>
  <c r="J6553" i="45"/>
  <c r="K6553" i="45"/>
  <c r="K6601" i="45"/>
  <c r="J6601" i="45"/>
  <c r="K6633" i="45"/>
  <c r="J6633" i="45"/>
  <c r="K6681" i="45"/>
  <c r="J6681" i="45"/>
  <c r="K6729" i="45"/>
  <c r="J6729" i="45"/>
  <c r="K6793" i="45"/>
  <c r="J6793" i="45"/>
  <c r="K6825" i="45"/>
  <c r="J6825" i="45"/>
  <c r="K6873" i="45"/>
  <c r="J6873" i="45"/>
  <c r="K6921" i="45"/>
  <c r="J6921" i="45"/>
  <c r="K6953" i="45"/>
  <c r="J6953" i="45"/>
  <c r="K7001" i="45"/>
  <c r="J7001" i="45"/>
  <c r="K7049" i="45"/>
  <c r="J7049" i="45"/>
  <c r="K7097" i="45"/>
  <c r="J7097" i="45"/>
  <c r="K7129" i="45"/>
  <c r="J7129" i="45"/>
  <c r="K7177" i="45"/>
  <c r="J7177" i="45"/>
  <c r="K7193" i="45"/>
  <c r="J7193" i="45"/>
  <c r="K7241" i="45"/>
  <c r="J7241" i="45"/>
  <c r="K7273" i="45"/>
  <c r="J7273" i="45"/>
  <c r="K7321" i="45"/>
  <c r="J7321" i="45"/>
  <c r="K7353" i="45"/>
  <c r="J7353" i="45"/>
  <c r="K7433" i="45"/>
  <c r="J7433" i="45"/>
  <c r="K7497" i="45"/>
  <c r="J7497" i="45"/>
  <c r="K7529" i="45"/>
  <c r="J7529" i="45"/>
  <c r="K7577" i="45"/>
  <c r="J7577" i="45"/>
  <c r="K7625" i="45"/>
  <c r="J7625" i="45"/>
  <c r="K7689" i="45"/>
  <c r="J7689" i="45"/>
  <c r="K7753" i="45"/>
  <c r="J7753" i="45"/>
  <c r="K7801" i="45"/>
  <c r="J7801" i="45"/>
  <c r="K7849" i="45"/>
  <c r="J7849" i="45"/>
  <c r="K7897" i="45"/>
  <c r="J7897" i="45"/>
  <c r="K7945" i="45"/>
  <c r="J7945" i="45"/>
  <c r="K7977" i="45"/>
  <c r="J7977" i="45"/>
  <c r="K8025" i="45"/>
  <c r="J8025" i="45"/>
  <c r="K8073" i="45"/>
  <c r="J8073" i="45"/>
  <c r="K8121" i="45"/>
  <c r="J8121" i="45"/>
  <c r="K8137" i="45"/>
  <c r="J8137" i="45"/>
  <c r="K8185" i="45"/>
  <c r="J8185" i="45"/>
  <c r="K8217" i="45"/>
  <c r="J8217" i="45"/>
  <c r="K8265" i="45"/>
  <c r="J8265" i="45"/>
  <c r="K8320" i="45"/>
  <c r="J8320" i="45"/>
  <c r="K8375" i="45"/>
  <c r="J8375" i="45"/>
  <c r="K8439" i="45"/>
  <c r="J8439" i="45"/>
  <c r="K8487" i="45"/>
  <c r="J8487" i="45"/>
  <c r="K8519" i="45"/>
  <c r="J8519" i="45"/>
  <c r="K8567" i="45"/>
  <c r="J8567" i="45"/>
  <c r="K8599" i="45"/>
  <c r="J8599" i="45"/>
  <c r="K8647" i="45"/>
  <c r="J8647" i="45"/>
  <c r="K8679" i="45"/>
  <c r="J8679" i="45"/>
  <c r="K8727" i="45"/>
  <c r="J8727" i="45"/>
  <c r="K8759" i="45"/>
  <c r="J8759" i="45"/>
  <c r="K8807" i="45"/>
  <c r="J8807" i="45"/>
  <c r="K8855" i="45"/>
  <c r="J8855" i="45"/>
  <c r="K8903" i="45"/>
  <c r="J8903" i="45"/>
  <c r="K8951" i="45"/>
  <c r="J8951" i="45"/>
  <c r="K8983" i="45"/>
  <c r="J8983" i="45"/>
  <c r="K9031" i="45"/>
  <c r="J9031" i="45"/>
  <c r="K9063" i="45"/>
  <c r="J9063" i="45"/>
  <c r="J9116" i="45"/>
  <c r="K9116" i="45"/>
  <c r="J9212" i="45"/>
  <c r="K9212" i="45"/>
  <c r="K9380" i="45"/>
  <c r="J9380" i="45"/>
  <c r="K8326" i="45"/>
  <c r="J8326" i="45"/>
  <c r="K8374" i="45"/>
  <c r="J8374" i="45"/>
  <c r="K8406" i="45"/>
  <c r="J8406" i="45"/>
  <c r="K8454" i="45"/>
  <c r="J8454" i="45"/>
  <c r="K8486" i="45"/>
  <c r="J8486" i="45"/>
  <c r="K8534" i="45"/>
  <c r="J8534" i="45"/>
  <c r="K8566" i="45"/>
  <c r="J8566" i="45"/>
  <c r="K8614" i="45"/>
  <c r="J8614" i="45"/>
  <c r="K8646" i="45"/>
  <c r="J8646" i="45"/>
  <c r="K8694" i="45"/>
  <c r="J8694" i="45"/>
  <c r="K8726" i="45"/>
  <c r="J8726" i="45"/>
  <c r="K8774" i="45"/>
  <c r="J8774" i="45"/>
  <c r="K8806" i="45"/>
  <c r="J8806" i="45"/>
  <c r="K8854" i="45"/>
  <c r="J8854" i="45"/>
  <c r="K8886" i="45"/>
  <c r="J8886" i="45"/>
  <c r="K8934" i="45"/>
  <c r="J8934" i="45"/>
  <c r="K8966" i="45"/>
  <c r="J8966" i="45"/>
  <c r="K9014" i="45"/>
  <c r="J9014" i="45"/>
  <c r="K9046" i="45"/>
  <c r="J9046" i="45"/>
  <c r="K9094" i="45"/>
  <c r="J9094" i="45"/>
  <c r="J9146" i="45"/>
  <c r="K9146" i="45"/>
  <c r="K9248" i="45"/>
  <c r="J9248" i="45"/>
  <c r="J8309" i="45"/>
  <c r="K8309" i="45"/>
  <c r="J8341" i="45"/>
  <c r="K8341" i="45"/>
  <c r="J8389" i="45"/>
  <c r="K8389" i="45"/>
  <c r="J8421" i="45"/>
  <c r="K8421" i="45"/>
  <c r="J8453" i="45"/>
  <c r="K8453" i="45"/>
  <c r="J8501" i="45"/>
  <c r="K8501" i="45"/>
  <c r="J8549" i="45"/>
  <c r="K8549" i="45"/>
  <c r="J8581" i="45"/>
  <c r="K8581" i="45"/>
  <c r="J8629" i="45"/>
  <c r="K8629" i="45"/>
  <c r="J8645" i="45"/>
  <c r="K8645" i="45"/>
  <c r="J8693" i="45"/>
  <c r="K8693" i="45"/>
  <c r="J8741" i="45"/>
  <c r="K8741" i="45"/>
  <c r="J8789" i="45"/>
  <c r="K8789" i="45"/>
  <c r="J8821" i="45"/>
  <c r="K8821" i="45"/>
  <c r="J8853" i="45"/>
  <c r="K8853" i="45"/>
  <c r="J8885" i="45"/>
  <c r="K8885" i="45"/>
  <c r="J8933" i="45"/>
  <c r="K8933" i="45"/>
  <c r="J8981" i="45"/>
  <c r="K8981" i="45"/>
  <c r="J9013" i="45"/>
  <c r="K9013" i="45"/>
  <c r="J9061" i="45"/>
  <c r="K9061" i="45"/>
  <c r="J9093" i="45"/>
  <c r="K9093" i="45"/>
  <c r="J9176" i="45"/>
  <c r="K9176" i="45"/>
  <c r="K9260" i="45"/>
  <c r="J9260" i="45"/>
  <c r="K8324" i="45"/>
  <c r="J8324" i="45"/>
  <c r="K8356" i="45"/>
  <c r="J8356" i="45"/>
  <c r="K8404" i="45"/>
  <c r="J8404" i="45"/>
  <c r="K8452" i="45"/>
  <c r="J8452" i="45"/>
  <c r="K8484" i="45"/>
  <c r="J8484" i="45"/>
  <c r="K8532" i="45"/>
  <c r="J8532" i="45"/>
  <c r="K8580" i="45"/>
  <c r="J8580" i="45"/>
  <c r="K8628" i="45"/>
  <c r="J8628" i="45"/>
  <c r="K8660" i="45"/>
  <c r="J8660" i="45"/>
  <c r="K8708" i="45"/>
  <c r="J8708" i="45"/>
  <c r="K8756" i="45"/>
  <c r="J8756" i="45"/>
  <c r="K8788" i="45"/>
  <c r="J8788" i="45"/>
  <c r="K8836" i="45"/>
  <c r="J8836" i="45"/>
  <c r="K8884" i="45"/>
  <c r="J8884" i="45"/>
  <c r="K8916" i="45"/>
  <c r="J8916" i="45"/>
  <c r="K8964" i="45"/>
  <c r="J8964" i="45"/>
  <c r="K9012" i="45"/>
  <c r="J9012" i="45"/>
  <c r="K9044" i="45"/>
  <c r="J9044" i="45"/>
  <c r="K9092" i="45"/>
  <c r="J9092" i="45"/>
  <c r="J9182" i="45"/>
  <c r="K9182" i="45"/>
  <c r="K9256" i="45"/>
  <c r="J9256" i="45"/>
  <c r="K9107" i="45"/>
  <c r="J9107" i="45"/>
  <c r="K9139" i="45"/>
  <c r="J9139" i="45"/>
  <c r="K9171" i="45"/>
  <c r="J9171" i="45"/>
  <c r="K9219" i="45"/>
  <c r="J9219" i="45"/>
  <c r="K9283" i="45"/>
  <c r="J9283" i="45"/>
  <c r="K9331" i="45"/>
  <c r="J9331" i="45"/>
  <c r="K9363" i="45"/>
  <c r="J9363" i="45"/>
  <c r="K9411" i="45"/>
  <c r="J9411" i="45"/>
  <c r="K9443" i="45"/>
  <c r="J9443" i="45"/>
  <c r="K9491" i="45"/>
  <c r="J9491" i="45"/>
  <c r="K9523" i="45"/>
  <c r="J9523" i="45"/>
  <c r="K9571" i="45"/>
  <c r="J9571" i="45"/>
  <c r="K9603" i="45"/>
  <c r="J9603" i="45"/>
  <c r="K9651" i="45"/>
  <c r="J9651" i="45"/>
  <c r="K9683" i="45"/>
  <c r="J9683" i="45"/>
  <c r="K9715" i="45"/>
  <c r="J9715" i="45"/>
  <c r="K9769" i="45"/>
  <c r="J9769" i="45"/>
  <c r="K9865" i="45"/>
  <c r="J9865" i="45"/>
  <c r="K9898" i="45"/>
  <c r="J9898" i="45"/>
  <c r="K10090" i="45"/>
  <c r="J10090" i="45"/>
  <c r="K10218" i="45"/>
  <c r="J10218" i="45"/>
  <c r="K10410" i="45"/>
  <c r="J10410" i="45"/>
  <c r="J10553" i="45"/>
  <c r="K10553" i="45"/>
  <c r="J9254" i="45"/>
  <c r="K9254" i="45"/>
  <c r="J9286" i="45"/>
  <c r="K9286" i="45"/>
  <c r="J9318" i="45"/>
  <c r="K9318" i="45"/>
  <c r="J9350" i="45"/>
  <c r="K9350" i="45"/>
  <c r="J9382" i="45"/>
  <c r="K9382" i="45"/>
  <c r="J9398" i="45"/>
  <c r="K9398" i="45"/>
  <c r="J9430" i="45"/>
  <c r="K9430" i="45"/>
  <c r="K9446" i="45"/>
  <c r="J9446" i="45"/>
  <c r="K9510" i="45"/>
  <c r="J9510" i="45"/>
  <c r="K9558" i="45"/>
  <c r="J9558" i="45"/>
  <c r="K9590" i="45"/>
  <c r="J9590" i="45"/>
  <c r="K9638" i="45"/>
  <c r="J9638" i="45"/>
  <c r="K9670" i="45"/>
  <c r="J9670" i="45"/>
  <c r="K9718" i="45"/>
  <c r="J9718" i="45"/>
  <c r="K9750" i="45"/>
  <c r="J9750" i="45"/>
  <c r="K9842" i="45"/>
  <c r="J9842" i="45"/>
  <c r="K9990" i="45"/>
  <c r="J9990" i="45"/>
  <c r="K10118" i="45"/>
  <c r="J10118" i="45"/>
  <c r="K10246" i="45"/>
  <c r="J10246" i="45"/>
  <c r="K10374" i="45"/>
  <c r="J10374" i="45"/>
  <c r="J10609" i="45"/>
  <c r="K10609" i="45"/>
  <c r="K9117" i="45"/>
  <c r="J9117" i="45"/>
  <c r="K9165" i="45"/>
  <c r="J9165" i="45"/>
  <c r="K9213" i="45"/>
  <c r="J9213" i="45"/>
  <c r="K9245" i="45"/>
  <c r="J9245" i="45"/>
  <c r="K9293" i="45"/>
  <c r="J9293" i="45"/>
  <c r="K9325" i="45"/>
  <c r="J9325" i="45"/>
  <c r="K9373" i="45"/>
  <c r="J9373" i="45"/>
  <c r="K9421" i="45"/>
  <c r="J9421" i="45"/>
  <c r="J9453" i="45"/>
  <c r="K9453" i="45"/>
  <c r="J9501" i="45"/>
  <c r="K9501" i="45"/>
  <c r="J9533" i="45"/>
  <c r="K9533" i="45"/>
  <c r="J9581" i="45"/>
  <c r="K9581" i="45"/>
  <c r="J9613" i="45"/>
  <c r="K9613" i="45"/>
  <c r="J9661" i="45"/>
  <c r="K9661" i="45"/>
  <c r="J9693" i="45"/>
  <c r="K9693" i="45"/>
  <c r="J9725" i="45"/>
  <c r="K9725" i="45"/>
  <c r="K9789" i="45"/>
  <c r="J9789" i="45"/>
  <c r="K9885" i="45"/>
  <c r="J9885" i="45"/>
  <c r="K10002" i="45"/>
  <c r="J10002" i="45"/>
  <c r="K10194" i="45"/>
  <c r="J10194" i="45"/>
  <c r="K10322" i="45"/>
  <c r="J10322" i="45"/>
  <c r="K10514" i="45"/>
  <c r="J10514" i="45"/>
  <c r="J10761" i="45"/>
  <c r="K10761" i="45"/>
  <c r="K9484" i="45"/>
  <c r="J9484" i="45"/>
  <c r="K9532" i="45"/>
  <c r="J9532" i="45"/>
  <c r="K9564" i="45"/>
  <c r="J9564" i="45"/>
  <c r="K9612" i="45"/>
  <c r="J9612" i="45"/>
  <c r="K9660" i="45"/>
  <c r="J9660" i="45"/>
  <c r="K9692" i="45"/>
  <c r="J9692" i="45"/>
  <c r="K9740" i="45"/>
  <c r="J9740" i="45"/>
  <c r="K9782" i="45"/>
  <c r="J9782" i="45"/>
  <c r="K9878" i="45"/>
  <c r="J9878" i="45"/>
  <c r="K9982" i="45"/>
  <c r="J9982" i="45"/>
  <c r="K10174" i="45"/>
  <c r="J10174" i="45"/>
  <c r="K10366" i="45"/>
  <c r="J10366" i="45"/>
  <c r="K10494" i="45"/>
  <c r="J10494" i="45"/>
  <c r="J10797" i="45"/>
  <c r="K10797" i="45"/>
  <c r="K9913" i="45"/>
  <c r="J9913" i="45"/>
  <c r="K9961" i="45"/>
  <c r="J9961" i="45"/>
  <c r="K9993" i="45"/>
  <c r="J9993" i="45"/>
  <c r="K10041" i="45"/>
  <c r="J10041" i="45"/>
  <c r="K10089" i="45"/>
  <c r="J10089" i="45"/>
  <c r="K10121" i="45"/>
  <c r="J10121" i="45"/>
  <c r="K10169" i="45"/>
  <c r="J10169" i="45"/>
  <c r="K10201" i="45"/>
  <c r="J10201" i="45"/>
  <c r="K10233" i="45"/>
  <c r="J10233" i="45"/>
  <c r="K10265" i="45"/>
  <c r="J10265" i="45"/>
  <c r="K10313" i="45"/>
  <c r="J10313" i="45"/>
  <c r="K10345" i="45"/>
  <c r="J10345" i="45"/>
  <c r="K10393" i="45"/>
  <c r="J10393" i="45"/>
  <c r="K10425" i="45"/>
  <c r="J10425" i="45"/>
  <c r="K10473" i="45"/>
  <c r="J10473" i="45"/>
  <c r="K10505" i="45"/>
  <c r="J10505" i="45"/>
  <c r="J10583" i="45"/>
  <c r="K10583" i="45"/>
  <c r="J10647" i="45"/>
  <c r="K10647" i="45"/>
  <c r="J10743" i="45"/>
  <c r="K10743" i="45"/>
  <c r="J9760" i="45"/>
  <c r="K9760" i="45"/>
  <c r="J9808" i="45"/>
  <c r="K9808" i="45"/>
  <c r="J9856" i="45"/>
  <c r="K9856" i="45"/>
  <c r="J9888" i="45"/>
  <c r="K9888" i="45"/>
  <c r="J9936" i="45"/>
  <c r="K9936" i="45"/>
  <c r="J9968" i="45"/>
  <c r="K9968" i="45"/>
  <c r="J10016" i="45"/>
  <c r="K10016" i="45"/>
  <c r="J10064" i="45"/>
  <c r="K10064" i="45"/>
  <c r="J10096" i="45"/>
  <c r="K10096" i="45"/>
  <c r="J10144" i="45"/>
  <c r="K10144" i="45"/>
  <c r="J10192" i="45"/>
  <c r="K10192" i="45"/>
  <c r="J10240" i="45"/>
  <c r="K10240" i="45"/>
  <c r="J10288" i="45"/>
  <c r="K10288" i="45"/>
  <c r="J10320" i="45"/>
  <c r="K10320" i="45"/>
  <c r="J10368" i="45"/>
  <c r="K10368" i="45"/>
  <c r="J10400" i="45"/>
  <c r="K10400" i="45"/>
  <c r="J10448" i="45"/>
  <c r="K10448" i="45"/>
  <c r="J10480" i="45"/>
  <c r="K10480" i="45"/>
  <c r="J10533" i="45"/>
  <c r="K10533" i="45"/>
  <c r="J10597" i="45"/>
  <c r="K10597" i="45"/>
  <c r="J10693" i="45"/>
  <c r="K10693" i="45"/>
  <c r="J10821" i="45"/>
  <c r="K10821" i="45"/>
  <c r="J9779" i="45"/>
  <c r="K9779" i="45"/>
  <c r="J9827" i="45"/>
  <c r="K9827" i="45"/>
  <c r="J9859" i="45"/>
  <c r="K9859" i="45"/>
  <c r="K9907" i="45"/>
  <c r="J9907" i="45"/>
  <c r="K9955" i="45"/>
  <c r="J9955" i="45"/>
  <c r="K10003" i="45"/>
  <c r="J10003" i="45"/>
  <c r="K10035" i="45"/>
  <c r="J10035" i="45"/>
  <c r="K10083" i="45"/>
  <c r="J10083" i="45"/>
  <c r="K10131" i="45"/>
  <c r="J10131" i="45"/>
  <c r="K10163" i="45"/>
  <c r="J10163" i="45"/>
  <c r="K10211" i="45"/>
  <c r="J10211" i="45"/>
  <c r="K10259" i="45"/>
  <c r="J10259" i="45"/>
  <c r="K10291" i="45"/>
  <c r="J10291" i="45"/>
  <c r="K10339" i="45"/>
  <c r="J10339" i="45"/>
  <c r="K10371" i="45"/>
  <c r="J10371" i="45"/>
  <c r="K10419" i="45"/>
  <c r="J10419" i="45"/>
  <c r="K10451" i="45"/>
  <c r="J10451" i="45"/>
  <c r="K10499" i="45"/>
  <c r="J10499" i="45"/>
  <c r="J10539" i="45"/>
  <c r="K10539" i="45"/>
  <c r="J10635" i="45"/>
  <c r="K10635" i="45"/>
  <c r="J10699" i="45"/>
  <c r="K10699" i="45"/>
  <c r="J10833" i="45"/>
  <c r="K10833" i="45"/>
  <c r="J10803" i="45"/>
  <c r="K10803" i="45"/>
  <c r="J10835" i="45"/>
  <c r="K10835" i="45"/>
  <c r="K10883" i="45"/>
  <c r="J10883" i="45"/>
  <c r="K10915" i="45"/>
  <c r="J10915" i="45"/>
  <c r="K10963" i="45"/>
  <c r="J10963" i="45"/>
  <c r="K10995" i="45"/>
  <c r="J10995" i="45"/>
  <c r="K11043" i="45"/>
  <c r="J11043" i="45"/>
  <c r="K11075" i="45"/>
  <c r="J11075" i="45"/>
  <c r="K11131" i="45"/>
  <c r="J11131" i="45"/>
  <c r="K11172" i="45"/>
  <c r="J11172" i="45"/>
  <c r="J11283" i="45"/>
  <c r="K11283" i="45"/>
  <c r="K10566" i="45"/>
  <c r="J10566" i="45"/>
  <c r="K10614" i="45"/>
  <c r="J10614" i="45"/>
  <c r="K10662" i="45"/>
  <c r="J10662" i="45"/>
  <c r="K10710" i="45"/>
  <c r="J10710" i="45"/>
  <c r="K10742" i="45"/>
  <c r="J10742" i="45"/>
  <c r="K10790" i="45"/>
  <c r="J10790" i="45"/>
  <c r="K10822" i="45"/>
  <c r="J10822" i="45"/>
  <c r="K10870" i="45"/>
  <c r="J10870" i="45"/>
  <c r="K10902" i="45"/>
  <c r="J10902" i="45"/>
  <c r="K10950" i="45"/>
  <c r="J10950" i="45"/>
  <c r="K10982" i="45"/>
  <c r="J10982" i="45"/>
  <c r="K11030" i="45"/>
  <c r="J11030" i="45"/>
  <c r="K11062" i="45"/>
  <c r="J11062" i="45"/>
  <c r="K11112" i="45"/>
  <c r="J11112" i="45"/>
  <c r="J11158" i="45"/>
  <c r="K11158" i="45"/>
  <c r="K11242" i="45"/>
  <c r="J11242" i="45"/>
  <c r="J10869" i="45"/>
  <c r="K10869" i="45"/>
  <c r="J10917" i="45"/>
  <c r="K10917" i="45"/>
  <c r="J10965" i="45"/>
  <c r="K10965" i="45"/>
  <c r="J10997" i="45"/>
  <c r="K10997" i="45"/>
  <c r="J11045" i="45"/>
  <c r="K11045" i="45"/>
  <c r="J11077" i="45"/>
  <c r="K11077" i="45"/>
  <c r="J11132" i="45"/>
  <c r="K11132" i="45"/>
  <c r="J11178" i="45"/>
  <c r="K11178" i="45"/>
  <c r="J11275" i="45"/>
  <c r="K11275" i="45"/>
  <c r="K10548" i="45"/>
  <c r="J10548" i="45"/>
  <c r="K10596" i="45"/>
  <c r="J10596" i="45"/>
  <c r="K10628" i="45"/>
  <c r="J10628" i="45"/>
  <c r="K10676" i="45"/>
  <c r="J10676" i="45"/>
  <c r="K10724" i="45"/>
  <c r="J10724" i="45"/>
  <c r="K10756" i="45"/>
  <c r="J10756" i="45"/>
  <c r="K10804" i="45"/>
  <c r="J10804" i="45"/>
  <c r="K10868" i="45"/>
  <c r="J10868" i="45"/>
  <c r="K10900" i="45"/>
  <c r="J10900" i="45"/>
  <c r="K10932" i="45"/>
  <c r="J10932" i="45"/>
  <c r="K10996" i="45"/>
  <c r="J10996" i="45"/>
  <c r="K11044" i="45"/>
  <c r="J11044" i="45"/>
  <c r="K11076" i="45"/>
  <c r="J11076" i="45"/>
  <c r="J11134" i="45"/>
  <c r="K11134" i="45"/>
  <c r="K11175" i="45"/>
  <c r="J11175" i="45"/>
  <c r="J11271" i="45"/>
  <c r="K11271" i="45"/>
  <c r="K11121" i="45"/>
  <c r="J11121" i="45"/>
  <c r="K11169" i="45"/>
  <c r="J11169" i="45"/>
  <c r="J11201" i="45"/>
  <c r="K11201" i="45"/>
  <c r="J11249" i="45"/>
  <c r="K11249" i="45"/>
  <c r="J11281" i="45"/>
  <c r="K11281" i="45"/>
  <c r="K11196" i="45"/>
  <c r="J11196" i="45"/>
  <c r="K11244" i="45"/>
  <c r="J11244" i="45"/>
  <c r="K11276" i="45"/>
  <c r="J11276" i="45"/>
  <c r="K11292" i="45"/>
  <c r="J11292" i="45"/>
  <c r="K11274" i="45"/>
  <c r="J11274" i="45"/>
  <c r="J12484" i="45"/>
  <c r="K12484" i="45"/>
  <c r="K2064" i="45"/>
  <c r="J2064" i="45"/>
  <c r="K1936" i="45"/>
  <c r="J1936" i="45"/>
  <c r="K1744" i="45"/>
  <c r="J1744" i="45"/>
  <c r="K1599" i="45"/>
  <c r="J1599" i="45"/>
  <c r="J1551" i="45"/>
  <c r="K1551" i="45"/>
  <c r="J1503" i="45"/>
  <c r="K1503" i="45"/>
  <c r="J1471" i="45"/>
  <c r="K1471" i="45"/>
  <c r="J1423" i="45"/>
  <c r="K1423" i="45"/>
  <c r="J1391" i="45"/>
  <c r="K1391" i="45"/>
  <c r="J1343" i="45"/>
  <c r="K1343" i="45"/>
  <c r="J1311" i="45"/>
  <c r="K1311" i="45"/>
  <c r="J1263" i="45"/>
  <c r="K1263" i="45"/>
  <c r="J1215" i="45"/>
  <c r="K1215" i="45"/>
  <c r="J1183" i="45"/>
  <c r="K1183" i="45"/>
  <c r="J1135" i="45"/>
  <c r="K1135" i="45"/>
  <c r="J1087" i="45"/>
  <c r="K1087" i="45"/>
  <c r="J1055" i="45"/>
  <c r="K1055" i="45"/>
  <c r="J1007" i="45"/>
  <c r="K1007" i="45"/>
  <c r="J975" i="45"/>
  <c r="K975" i="45"/>
  <c r="J927" i="45"/>
  <c r="K927" i="45"/>
  <c r="J895" i="45"/>
  <c r="K895" i="45"/>
  <c r="J847" i="45"/>
  <c r="K847" i="45"/>
  <c r="J799" i="45"/>
  <c r="K799" i="45"/>
  <c r="J767" i="45"/>
  <c r="K767" i="45"/>
  <c r="J719" i="45"/>
  <c r="K719" i="45"/>
  <c r="J687" i="45"/>
  <c r="K687" i="45"/>
  <c r="J647" i="45"/>
  <c r="K647" i="45"/>
  <c r="J631" i="45"/>
  <c r="K631" i="45"/>
  <c r="J607" i="45"/>
  <c r="K607" i="45"/>
  <c r="J591" i="45"/>
  <c r="K591" i="45"/>
  <c r="J567" i="45"/>
  <c r="K567" i="45"/>
  <c r="J559" i="45"/>
  <c r="K559" i="45"/>
  <c r="J535" i="45"/>
  <c r="K535" i="45"/>
  <c r="J511" i="45"/>
  <c r="K511" i="45"/>
  <c r="J495" i="45"/>
  <c r="K495" i="45"/>
  <c r="J471" i="45"/>
  <c r="K471" i="45"/>
  <c r="J455" i="45"/>
  <c r="K455" i="45"/>
  <c r="J431" i="45"/>
  <c r="K431" i="45"/>
  <c r="J415" i="45"/>
  <c r="K415" i="45"/>
  <c r="J391" i="45"/>
  <c r="K391" i="45"/>
  <c r="J375" i="45"/>
  <c r="K375" i="45"/>
  <c r="J351" i="45"/>
  <c r="K351" i="45"/>
  <c r="J327" i="45"/>
  <c r="K327" i="45"/>
  <c r="J311" i="45"/>
  <c r="K311" i="45"/>
  <c r="J287" i="45"/>
  <c r="K287" i="45"/>
  <c r="J271" i="45"/>
  <c r="K271" i="45"/>
  <c r="J247" i="45"/>
  <c r="K247" i="45"/>
  <c r="J215" i="45"/>
  <c r="K215" i="45"/>
  <c r="J66" i="45"/>
  <c r="I66" i="45"/>
  <c r="K66" i="45" s="1"/>
  <c r="L66" i="45"/>
  <c r="K2036" i="45"/>
  <c r="J2036" i="45"/>
  <c r="K1908" i="45"/>
  <c r="J1908" i="45"/>
  <c r="K1652" i="45"/>
  <c r="J1652" i="45"/>
  <c r="K1564" i="45"/>
  <c r="J1564" i="45"/>
  <c r="K1548" i="45"/>
  <c r="J1548" i="45"/>
  <c r="K1500" i="45"/>
  <c r="J1500" i="45"/>
  <c r="K1468" i="45"/>
  <c r="J1468" i="45"/>
  <c r="K1420" i="45"/>
  <c r="J1420" i="45"/>
  <c r="K1372" i="45"/>
  <c r="J1372" i="45"/>
  <c r="K1340" i="45"/>
  <c r="J1340" i="45"/>
  <c r="K1292" i="45"/>
  <c r="J1292" i="45"/>
  <c r="K1244" i="45"/>
  <c r="J1244" i="45"/>
  <c r="K1212" i="45"/>
  <c r="J1212" i="45"/>
  <c r="K1164" i="45"/>
  <c r="J1164" i="45"/>
  <c r="K1132" i="45"/>
  <c r="J1132" i="45"/>
  <c r="K1084" i="45"/>
  <c r="J1084" i="45"/>
  <c r="K1036" i="45"/>
  <c r="J1036" i="45"/>
  <c r="K1004" i="45"/>
  <c r="J1004" i="45"/>
  <c r="K956" i="45"/>
  <c r="J956" i="45"/>
  <c r="K908" i="45"/>
  <c r="J908" i="45"/>
  <c r="K876" i="45"/>
  <c r="J876" i="45"/>
  <c r="K828" i="45"/>
  <c r="J828" i="45"/>
  <c r="K796" i="45"/>
  <c r="J796" i="45"/>
  <c r="K748" i="45"/>
  <c r="J748" i="45"/>
  <c r="K700" i="45"/>
  <c r="J700" i="45"/>
  <c r="K2136" i="45"/>
  <c r="J2136" i="45"/>
  <c r="K2008" i="45"/>
  <c r="J2008" i="45"/>
  <c r="K1816" i="45"/>
  <c r="J1816" i="45"/>
  <c r="K1688" i="45"/>
  <c r="J1688" i="45"/>
  <c r="K1579" i="45"/>
  <c r="J1579" i="45"/>
  <c r="K1545" i="45"/>
  <c r="J1545" i="45"/>
  <c r="K1497" i="45"/>
  <c r="J1497" i="45"/>
  <c r="K1465" i="45"/>
  <c r="J1465" i="45"/>
  <c r="K1417" i="45"/>
  <c r="J1417" i="45"/>
  <c r="K1369" i="45"/>
  <c r="J1369" i="45"/>
  <c r="K1337" i="45"/>
  <c r="J1337" i="45"/>
  <c r="K1289" i="45"/>
  <c r="J1289" i="45"/>
  <c r="K1273" i="45"/>
  <c r="J1273" i="45"/>
  <c r="K1225" i="45"/>
  <c r="J1225" i="45"/>
  <c r="K1177" i="45"/>
  <c r="J1177" i="45"/>
  <c r="K1129" i="45"/>
  <c r="J1129" i="45"/>
  <c r="K1081" i="45"/>
  <c r="J1081" i="45"/>
  <c r="K1033" i="45"/>
  <c r="J1033" i="45"/>
  <c r="K1001" i="45"/>
  <c r="J1001" i="45"/>
  <c r="K953" i="45"/>
  <c r="J953" i="45"/>
  <c r="K905" i="45"/>
  <c r="J905" i="45"/>
  <c r="K857" i="45"/>
  <c r="J857" i="45"/>
  <c r="K825" i="45"/>
  <c r="J825" i="45"/>
  <c r="K777" i="45"/>
  <c r="J777" i="45"/>
  <c r="K745" i="45"/>
  <c r="J745" i="45"/>
  <c r="K697" i="45"/>
  <c r="J697" i="45"/>
  <c r="K665" i="45"/>
  <c r="J665" i="45"/>
  <c r="K617" i="45"/>
  <c r="J617" i="45"/>
  <c r="K585" i="45"/>
  <c r="J585" i="45"/>
  <c r="K553" i="45"/>
  <c r="J553" i="45"/>
  <c r="J28" i="45"/>
  <c r="I28" i="45"/>
  <c r="K2172" i="45"/>
  <c r="J2172" i="45"/>
  <c r="K2044" i="45"/>
  <c r="J2044" i="45"/>
  <c r="K1916" i="45"/>
  <c r="J1916" i="45"/>
  <c r="K1788" i="45"/>
  <c r="J1788" i="45"/>
  <c r="K1660" i="45"/>
  <c r="J1660" i="45"/>
  <c r="K1592" i="45"/>
  <c r="J1592" i="45"/>
  <c r="K1546" i="45"/>
  <c r="J1546" i="45"/>
  <c r="K1514" i="45"/>
  <c r="J1514" i="45"/>
  <c r="K1482" i="45"/>
  <c r="J1482" i="45"/>
  <c r="K1450" i="45"/>
  <c r="J1450" i="45"/>
  <c r="K1418" i="45"/>
  <c r="J1418" i="45"/>
  <c r="K1386" i="45"/>
  <c r="J1386" i="45"/>
  <c r="K1354" i="45"/>
  <c r="J1354" i="45"/>
  <c r="K1322" i="45"/>
  <c r="J1322" i="45"/>
  <c r="K1290" i="45"/>
  <c r="J1290" i="45"/>
  <c r="K1258" i="45"/>
  <c r="J1258" i="45"/>
  <c r="K1226" i="45"/>
  <c r="J1226" i="45"/>
  <c r="K1194" i="45"/>
  <c r="J1194" i="45"/>
  <c r="K1162" i="45"/>
  <c r="J1162" i="45"/>
  <c r="K1130" i="45"/>
  <c r="J1130" i="45"/>
  <c r="K1098" i="45"/>
  <c r="J1098" i="45"/>
  <c r="K1050" i="45"/>
  <c r="J1050" i="45"/>
  <c r="K1018" i="45"/>
  <c r="J1018" i="45"/>
  <c r="K986" i="45"/>
  <c r="J986" i="45"/>
  <c r="K954" i="45"/>
  <c r="J954" i="45"/>
  <c r="K922" i="45"/>
  <c r="J922" i="45"/>
  <c r="K890" i="45"/>
  <c r="J890" i="45"/>
  <c r="K858" i="45"/>
  <c r="J858" i="45"/>
  <c r="K826" i="45"/>
  <c r="J826" i="45"/>
  <c r="K794" i="45"/>
  <c r="J794" i="45"/>
  <c r="K762" i="45"/>
  <c r="J762" i="45"/>
  <c r="K730" i="45"/>
  <c r="J730" i="45"/>
  <c r="K698" i="45"/>
  <c r="J698" i="45"/>
  <c r="K666" i="45"/>
  <c r="J666" i="45"/>
  <c r="K634" i="45"/>
  <c r="J634" i="45"/>
  <c r="K602" i="45"/>
  <c r="J602" i="45"/>
  <c r="K554" i="45"/>
  <c r="J554" i="45"/>
  <c r="K538" i="45"/>
  <c r="J538" i="45"/>
  <c r="K506" i="45"/>
  <c r="J506" i="45"/>
  <c r="K474" i="45"/>
  <c r="J474" i="45"/>
  <c r="K426" i="45"/>
  <c r="J426" i="45"/>
  <c r="K394" i="45"/>
  <c r="J394" i="45"/>
  <c r="K362" i="45"/>
  <c r="J362" i="45"/>
  <c r="K346" i="45"/>
  <c r="J346" i="45"/>
  <c r="K314" i="45"/>
  <c r="J314" i="45"/>
  <c r="K282" i="45"/>
  <c r="J282" i="45"/>
  <c r="K250" i="45"/>
  <c r="J250" i="45"/>
  <c r="K218" i="45"/>
  <c r="J218" i="45"/>
  <c r="K1667" i="45"/>
  <c r="J1667" i="45"/>
  <c r="K1699" i="45"/>
  <c r="J1699" i="45"/>
  <c r="K1731" i="45"/>
  <c r="J1731" i="45"/>
  <c r="K1763" i="45"/>
  <c r="J1763" i="45"/>
  <c r="K1795" i="45"/>
  <c r="J1795" i="45"/>
  <c r="K1827" i="45"/>
  <c r="J1827" i="45"/>
  <c r="K1859" i="45"/>
  <c r="J1859" i="45"/>
  <c r="K1891" i="45"/>
  <c r="J1891" i="45"/>
  <c r="K1923" i="45"/>
  <c r="J1923" i="45"/>
  <c r="K1955" i="45"/>
  <c r="J1955" i="45"/>
  <c r="K1987" i="45"/>
  <c r="J1987" i="45"/>
  <c r="K2019" i="45"/>
  <c r="J2019" i="45"/>
  <c r="K2051" i="45"/>
  <c r="J2051" i="45"/>
  <c r="K2083" i="45"/>
  <c r="J2083" i="45"/>
  <c r="K2115" i="45"/>
  <c r="J2115" i="45"/>
  <c r="K2147" i="45"/>
  <c r="J2147" i="45"/>
  <c r="K2179" i="45"/>
  <c r="J2179" i="45"/>
  <c r="K2211" i="45"/>
  <c r="J2211" i="45"/>
  <c r="K2243" i="45"/>
  <c r="J2243" i="45"/>
  <c r="K2275" i="45"/>
  <c r="J2275" i="45"/>
  <c r="K2307" i="45"/>
  <c r="J2307" i="45"/>
  <c r="K2339" i="45"/>
  <c r="J2339" i="45"/>
  <c r="K2371" i="45"/>
  <c r="J2371" i="45"/>
  <c r="K2403" i="45"/>
  <c r="J2403" i="45"/>
  <c r="K2435" i="45"/>
  <c r="J2435" i="45"/>
  <c r="K2467" i="45"/>
  <c r="J2467" i="45"/>
  <c r="K2499" i="45"/>
  <c r="J2499" i="45"/>
  <c r="K2531" i="45"/>
  <c r="J2531" i="45"/>
  <c r="K2563" i="45"/>
  <c r="J2563" i="45"/>
  <c r="K2595" i="45"/>
  <c r="J2595" i="45"/>
  <c r="K2643" i="45"/>
  <c r="J2643" i="45"/>
  <c r="K2675" i="45"/>
  <c r="J2675" i="45"/>
  <c r="K2707" i="45"/>
  <c r="J2707" i="45"/>
  <c r="K2739" i="45"/>
  <c r="J2739" i="45"/>
  <c r="K2771" i="45"/>
  <c r="J2771" i="45"/>
  <c r="K2803" i="45"/>
  <c r="J2803" i="45"/>
  <c r="K2819" i="45"/>
  <c r="J2819" i="45"/>
  <c r="K2851" i="45"/>
  <c r="J2851" i="45"/>
  <c r="K2883" i="45"/>
  <c r="J2883" i="45"/>
  <c r="K2915" i="45"/>
  <c r="J2915" i="45"/>
  <c r="K2947" i="45"/>
  <c r="J2947" i="45"/>
  <c r="K2979" i="45"/>
  <c r="J2979" i="45"/>
  <c r="K3011" i="45"/>
  <c r="J3011" i="45"/>
  <c r="K3043" i="45"/>
  <c r="J3043" i="45"/>
  <c r="K3075" i="45"/>
  <c r="J3075" i="45"/>
  <c r="K3107" i="45"/>
  <c r="J3107" i="45"/>
  <c r="K3139" i="45"/>
  <c r="J3139" i="45"/>
  <c r="K3171" i="45"/>
  <c r="J3171" i="45"/>
  <c r="K3203" i="45"/>
  <c r="J3203" i="45"/>
  <c r="K3235" i="45"/>
  <c r="J3235" i="45"/>
  <c r="K3297" i="45"/>
  <c r="J3297" i="45"/>
  <c r="K3361" i="45"/>
  <c r="J3361" i="45"/>
  <c r="K3449" i="45"/>
  <c r="J3449" i="45"/>
  <c r="K3577" i="45"/>
  <c r="J3577" i="45"/>
  <c r="K3705" i="45"/>
  <c r="J3705" i="45"/>
  <c r="K3833" i="45"/>
  <c r="J3833" i="45"/>
  <c r="K3961" i="45"/>
  <c r="J3961" i="45"/>
  <c r="J1586" i="45"/>
  <c r="K1586" i="45"/>
  <c r="J1618" i="45"/>
  <c r="K1618" i="45"/>
  <c r="J1650" i="45"/>
  <c r="K1650" i="45"/>
  <c r="J1682" i="45"/>
  <c r="K1682" i="45"/>
  <c r="J1698" i="45"/>
  <c r="K1698" i="45"/>
  <c r="J1730" i="45"/>
  <c r="K1730" i="45"/>
  <c r="J1762" i="45"/>
  <c r="K1762" i="45"/>
  <c r="J1794" i="45"/>
  <c r="K1794" i="45"/>
  <c r="J1826" i="45"/>
  <c r="K1826" i="45"/>
  <c r="J1858" i="45"/>
  <c r="K1858" i="45"/>
  <c r="J1890" i="45"/>
  <c r="K1890" i="45"/>
  <c r="J1922" i="45"/>
  <c r="K1922" i="45"/>
  <c r="J1954" i="45"/>
  <c r="K1954" i="45"/>
  <c r="J1986" i="45"/>
  <c r="K1986" i="45"/>
  <c r="J2018" i="45"/>
  <c r="K2018" i="45"/>
  <c r="J2050" i="45"/>
  <c r="K2050" i="45"/>
  <c r="J2082" i="45"/>
  <c r="K2082" i="45"/>
  <c r="J2114" i="45"/>
  <c r="K2114" i="45"/>
  <c r="J2146" i="45"/>
  <c r="K2146" i="45"/>
  <c r="J2178" i="45"/>
  <c r="K2178" i="45"/>
  <c r="K2210" i="45"/>
  <c r="J2210" i="45"/>
  <c r="K2242" i="45"/>
  <c r="J2242" i="45"/>
  <c r="K2274" i="45"/>
  <c r="J2274" i="45"/>
  <c r="K2306" i="45"/>
  <c r="J2306" i="45"/>
  <c r="K2338" i="45"/>
  <c r="J2338" i="45"/>
  <c r="K2386" i="45"/>
  <c r="J2386" i="45"/>
  <c r="K2418" i="45"/>
  <c r="J2418" i="45"/>
  <c r="K2450" i="45"/>
  <c r="J2450" i="45"/>
  <c r="K2482" i="45"/>
  <c r="J2482" i="45"/>
  <c r="K2514" i="45"/>
  <c r="J2514" i="45"/>
  <c r="K2546" i="45"/>
  <c r="J2546" i="45"/>
  <c r="K2578" i="45"/>
  <c r="J2578" i="45"/>
  <c r="K2610" i="45"/>
  <c r="J2610" i="45"/>
  <c r="K2156" i="45"/>
  <c r="J2156" i="45"/>
  <c r="K2092" i="45"/>
  <c r="J2092" i="45"/>
  <c r="K2028" i="45"/>
  <c r="J2028" i="45"/>
  <c r="K1964" i="45"/>
  <c r="J1964" i="45"/>
  <c r="K1900" i="45"/>
  <c r="J1900" i="45"/>
  <c r="K1836" i="45"/>
  <c r="J1836" i="45"/>
  <c r="K1772" i="45"/>
  <c r="J1772" i="45"/>
  <c r="K1708" i="45"/>
  <c r="J1708" i="45"/>
  <c r="K1648" i="45"/>
  <c r="J1648" i="45"/>
  <c r="K1616" i="45"/>
  <c r="J1616" i="45"/>
  <c r="K1584" i="45"/>
  <c r="J1584" i="45"/>
  <c r="K1558" i="45"/>
  <c r="J1558" i="45"/>
  <c r="K1542" i="45"/>
  <c r="J1542" i="45"/>
  <c r="K1526" i="45"/>
  <c r="J1526" i="45"/>
  <c r="K1510" i="45"/>
  <c r="J1510" i="45"/>
  <c r="K1494" i="45"/>
  <c r="J1494" i="45"/>
  <c r="K1478" i="45"/>
  <c r="J1478" i="45"/>
  <c r="K1462" i="45"/>
  <c r="J1462" i="45"/>
  <c r="K1446" i="45"/>
  <c r="J1446" i="45"/>
  <c r="K1430" i="45"/>
  <c r="J1430" i="45"/>
  <c r="K1414" i="45"/>
  <c r="J1414" i="45"/>
  <c r="K1398" i="45"/>
  <c r="J1398" i="45"/>
  <c r="K1382" i="45"/>
  <c r="J1382" i="45"/>
  <c r="K1366" i="45"/>
  <c r="J1366" i="45"/>
  <c r="K1350" i="45"/>
  <c r="J1350" i="45"/>
  <c r="K1334" i="45"/>
  <c r="J1334" i="45"/>
  <c r="K1318" i="45"/>
  <c r="J1318" i="45"/>
  <c r="K1302" i="45"/>
  <c r="J1302" i="45"/>
  <c r="K1286" i="45"/>
  <c r="J1286" i="45"/>
  <c r="K1270" i="45"/>
  <c r="J1270" i="45"/>
  <c r="K1254" i="45"/>
  <c r="J1254" i="45"/>
  <c r="K1238" i="45"/>
  <c r="J1238" i="45"/>
  <c r="K1222" i="45"/>
  <c r="J1222" i="45"/>
  <c r="K1206" i="45"/>
  <c r="J1206" i="45"/>
  <c r="K1190" i="45"/>
  <c r="J1190" i="45"/>
  <c r="K1174" i="45"/>
  <c r="J1174" i="45"/>
  <c r="K1158" i="45"/>
  <c r="J1158" i="45"/>
  <c r="K1142" i="45"/>
  <c r="J1142" i="45"/>
  <c r="K1126" i="45"/>
  <c r="J1126" i="45"/>
  <c r="K1110" i="45"/>
  <c r="J1110" i="45"/>
  <c r="K1094" i="45"/>
  <c r="J1094" i="45"/>
  <c r="K1078" i="45"/>
  <c r="J1078" i="45"/>
  <c r="K1062" i="45"/>
  <c r="J1062" i="45"/>
  <c r="K1046" i="45"/>
  <c r="J1046" i="45"/>
  <c r="K1030" i="45"/>
  <c r="J1030" i="45"/>
  <c r="K1014" i="45"/>
  <c r="J1014" i="45"/>
  <c r="K998" i="45"/>
  <c r="J998" i="45"/>
  <c r="K982" i="45"/>
  <c r="J982" i="45"/>
  <c r="K966" i="45"/>
  <c r="J966" i="45"/>
  <c r="K950" i="45"/>
  <c r="J950" i="45"/>
  <c r="K934" i="45"/>
  <c r="J934" i="45"/>
  <c r="K918" i="45"/>
  <c r="J918" i="45"/>
  <c r="K902" i="45"/>
  <c r="J902" i="45"/>
  <c r="K886" i="45"/>
  <c r="J886" i="45"/>
  <c r="K870" i="45"/>
  <c r="J870" i="45"/>
  <c r="K854" i="45"/>
  <c r="J854" i="45"/>
  <c r="K838" i="45"/>
  <c r="J838" i="45"/>
  <c r="K822" i="45"/>
  <c r="J822" i="45"/>
  <c r="K806" i="45"/>
  <c r="J806" i="45"/>
  <c r="K790" i="45"/>
  <c r="J790" i="45"/>
  <c r="K774" i="45"/>
  <c r="J774" i="45"/>
  <c r="K758" i="45"/>
  <c r="J758" i="45"/>
  <c r="K742" i="45"/>
  <c r="J742" i="45"/>
  <c r="K726" i="45"/>
  <c r="J726" i="45"/>
  <c r="K710" i="45"/>
  <c r="J710" i="45"/>
  <c r="K694" i="45"/>
  <c r="J694" i="45"/>
  <c r="K678" i="45"/>
  <c r="J678" i="45"/>
  <c r="K662" i="45"/>
  <c r="J662" i="45"/>
  <c r="K646" i="45"/>
  <c r="J646" i="45"/>
  <c r="K630" i="45"/>
  <c r="J630" i="45"/>
  <c r="K614" i="45"/>
  <c r="J614" i="45"/>
  <c r="K598" i="45"/>
  <c r="J598" i="45"/>
  <c r="K582" i="45"/>
  <c r="J582" i="45"/>
  <c r="K566" i="45"/>
  <c r="J566" i="45"/>
  <c r="K550" i="45"/>
  <c r="J550" i="45"/>
  <c r="K534" i="45"/>
  <c r="J534" i="45"/>
  <c r="K518" i="45"/>
  <c r="J518" i="45"/>
  <c r="K502" i="45"/>
  <c r="J502" i="45"/>
  <c r="K486" i="45"/>
  <c r="J486" i="45"/>
  <c r="K470" i="45"/>
  <c r="J470" i="45"/>
  <c r="K454" i="45"/>
  <c r="J454" i="45"/>
  <c r="K438" i="45"/>
  <c r="J438" i="45"/>
  <c r="K422" i="45"/>
  <c r="J422" i="45"/>
  <c r="K406" i="45"/>
  <c r="J406" i="45"/>
  <c r="K390" i="45"/>
  <c r="J390" i="45"/>
  <c r="K374" i="45"/>
  <c r="J374" i="45"/>
  <c r="K358" i="45"/>
  <c r="J358" i="45"/>
  <c r="K342" i="45"/>
  <c r="J342" i="45"/>
  <c r="K326" i="45"/>
  <c r="J326" i="45"/>
  <c r="K310" i="45"/>
  <c r="J310" i="45"/>
  <c r="K294" i="45"/>
  <c r="J294" i="45"/>
  <c r="K278" i="45"/>
  <c r="J278" i="45"/>
  <c r="K262" i="45"/>
  <c r="J262" i="45"/>
  <c r="K246" i="45"/>
  <c r="J246" i="45"/>
  <c r="K230" i="45"/>
  <c r="J230" i="45"/>
  <c r="K214" i="45"/>
  <c r="J214" i="45"/>
  <c r="K1655" i="45"/>
  <c r="J1655" i="45"/>
  <c r="K1671" i="45"/>
  <c r="J1671" i="45"/>
  <c r="K1687" i="45"/>
  <c r="J1687" i="45"/>
  <c r="K1703" i="45"/>
  <c r="J1703" i="45"/>
  <c r="K1719" i="45"/>
  <c r="J1719" i="45"/>
  <c r="K1735" i="45"/>
  <c r="J1735" i="45"/>
  <c r="K1751" i="45"/>
  <c r="J1751" i="45"/>
  <c r="K1767" i="45"/>
  <c r="J1767" i="45"/>
  <c r="K1783" i="45"/>
  <c r="J1783" i="45"/>
  <c r="K1799" i="45"/>
  <c r="J1799" i="45"/>
  <c r="K1815" i="45"/>
  <c r="J1815" i="45"/>
  <c r="K1831" i="45"/>
  <c r="J1831" i="45"/>
  <c r="K1847" i="45"/>
  <c r="J1847" i="45"/>
  <c r="K1863" i="45"/>
  <c r="J1863" i="45"/>
  <c r="K1879" i="45"/>
  <c r="J1879" i="45"/>
  <c r="K1895" i="45"/>
  <c r="J1895" i="45"/>
  <c r="K1911" i="45"/>
  <c r="J1911" i="45"/>
  <c r="K1927" i="45"/>
  <c r="J1927" i="45"/>
  <c r="K1943" i="45"/>
  <c r="J1943" i="45"/>
  <c r="K1959" i="45"/>
  <c r="J1959" i="45"/>
  <c r="K1975" i="45"/>
  <c r="J1975" i="45"/>
  <c r="K1991" i="45"/>
  <c r="J1991" i="45"/>
  <c r="K2007" i="45"/>
  <c r="J2007" i="45"/>
  <c r="K2023" i="45"/>
  <c r="J2023" i="45"/>
  <c r="K2039" i="45"/>
  <c r="J2039" i="45"/>
  <c r="K2055" i="45"/>
  <c r="J2055" i="45"/>
  <c r="K2071" i="45"/>
  <c r="J2071" i="45"/>
  <c r="K2087" i="45"/>
  <c r="J2087" i="45"/>
  <c r="K2103" i="45"/>
  <c r="J2103" i="45"/>
  <c r="K2119" i="45"/>
  <c r="J2119" i="45"/>
  <c r="K2135" i="45"/>
  <c r="J2135" i="45"/>
  <c r="K2151" i="45"/>
  <c r="J2151" i="45"/>
  <c r="K2167" i="45"/>
  <c r="J2167" i="45"/>
  <c r="K2183" i="45"/>
  <c r="J2183" i="45"/>
  <c r="K2199" i="45"/>
  <c r="J2199" i="45"/>
  <c r="K2215" i="45"/>
  <c r="J2215" i="45"/>
  <c r="K2231" i="45"/>
  <c r="J2231" i="45"/>
  <c r="K2247" i="45"/>
  <c r="J2247" i="45"/>
  <c r="K2263" i="45"/>
  <c r="J2263" i="45"/>
  <c r="K2279" i="45"/>
  <c r="J2279" i="45"/>
  <c r="K2295" i="45"/>
  <c r="J2295" i="45"/>
  <c r="K2311" i="45"/>
  <c r="J2311" i="45"/>
  <c r="K2327" i="45"/>
  <c r="J2327" i="45"/>
  <c r="K2343" i="45"/>
  <c r="J2343" i="45"/>
  <c r="K2359" i="45"/>
  <c r="J2359" i="45"/>
  <c r="K2375" i="45"/>
  <c r="J2375" i="45"/>
  <c r="K2391" i="45"/>
  <c r="J2391" i="45"/>
  <c r="K2407" i="45"/>
  <c r="J2407" i="45"/>
  <c r="K2423" i="45"/>
  <c r="J2423" i="45"/>
  <c r="K2439" i="45"/>
  <c r="J2439" i="45"/>
  <c r="K2455" i="45"/>
  <c r="J2455" i="45"/>
  <c r="K2471" i="45"/>
  <c r="J2471" i="45"/>
  <c r="K2487" i="45"/>
  <c r="J2487" i="45"/>
  <c r="K2503" i="45"/>
  <c r="J2503" i="45"/>
  <c r="K2519" i="45"/>
  <c r="J2519" i="45"/>
  <c r="K2535" i="45"/>
  <c r="J2535" i="45"/>
  <c r="K2551" i="45"/>
  <c r="J2551" i="45"/>
  <c r="K2567" i="45"/>
  <c r="J2567" i="45"/>
  <c r="K2583" i="45"/>
  <c r="J2583" i="45"/>
  <c r="K2599" i="45"/>
  <c r="J2599" i="45"/>
  <c r="K2615" i="45"/>
  <c r="J2615" i="45"/>
  <c r="K2631" i="45"/>
  <c r="J2631" i="45"/>
  <c r="K2647" i="45"/>
  <c r="J2647" i="45"/>
  <c r="K2663" i="45"/>
  <c r="J2663" i="45"/>
  <c r="K2679" i="45"/>
  <c r="J2679" i="45"/>
  <c r="K2695" i="45"/>
  <c r="J2695" i="45"/>
  <c r="K2711" i="45"/>
  <c r="J2711" i="45"/>
  <c r="K2727" i="45"/>
  <c r="J2727" i="45"/>
  <c r="K2743" i="45"/>
  <c r="J2743" i="45"/>
  <c r="K2759" i="45"/>
  <c r="J2759" i="45"/>
  <c r="K2775" i="45"/>
  <c r="J2775" i="45"/>
  <c r="K2791" i="45"/>
  <c r="J2791" i="45"/>
  <c r="K2807" i="45"/>
  <c r="J2807" i="45"/>
  <c r="K2823" i="45"/>
  <c r="J2823" i="45"/>
  <c r="K2839" i="45"/>
  <c r="J2839" i="45"/>
  <c r="K2855" i="45"/>
  <c r="J2855" i="45"/>
  <c r="K2871" i="45"/>
  <c r="J2871" i="45"/>
  <c r="K2887" i="45"/>
  <c r="J2887" i="45"/>
  <c r="K2903" i="45"/>
  <c r="J2903" i="45"/>
  <c r="K2919" i="45"/>
  <c r="J2919" i="45"/>
  <c r="K2935" i="45"/>
  <c r="J2935" i="45"/>
  <c r="K2951" i="45"/>
  <c r="J2951" i="45"/>
  <c r="K2967" i="45"/>
  <c r="J2967" i="45"/>
  <c r="K2983" i="45"/>
  <c r="J2983" i="45"/>
  <c r="K2999" i="45"/>
  <c r="J2999" i="45"/>
  <c r="K3015" i="45"/>
  <c r="J3015" i="45"/>
  <c r="K3031" i="45"/>
  <c r="J3031" i="45"/>
  <c r="K3047" i="45"/>
  <c r="J3047" i="45"/>
  <c r="K3063" i="45"/>
  <c r="J3063" i="45"/>
  <c r="K3079" i="45"/>
  <c r="J3079" i="45"/>
  <c r="K3095" i="45"/>
  <c r="J3095" i="45"/>
  <c r="K3111" i="45"/>
  <c r="J3111" i="45"/>
  <c r="K3127" i="45"/>
  <c r="J3127" i="45"/>
  <c r="K3143" i="45"/>
  <c r="J3143" i="45"/>
  <c r="K3159" i="45"/>
  <c r="J3159" i="45"/>
  <c r="K3175" i="45"/>
  <c r="J3175" i="45"/>
  <c r="K3191" i="45"/>
  <c r="J3191" i="45"/>
  <c r="K3207" i="45"/>
  <c r="J3207" i="45"/>
  <c r="K3223" i="45"/>
  <c r="J3223" i="45"/>
  <c r="K3241" i="45"/>
  <c r="J3241" i="45"/>
  <c r="K3273" i="45"/>
  <c r="J3273" i="45"/>
  <c r="K3305" i="45"/>
  <c r="J3305" i="45"/>
  <c r="K3337" i="45"/>
  <c r="J3337" i="45"/>
  <c r="K3369" i="45"/>
  <c r="J3369" i="45"/>
  <c r="K3401" i="45"/>
  <c r="J3401" i="45"/>
  <c r="K3465" i="45"/>
  <c r="J3465" i="45"/>
  <c r="K3529" i="45"/>
  <c r="J3529" i="45"/>
  <c r="K3593" i="45"/>
  <c r="J3593" i="45"/>
  <c r="K3657" i="45"/>
  <c r="J3657" i="45"/>
  <c r="K3721" i="45"/>
  <c r="J3721" i="45"/>
  <c r="K3785" i="45"/>
  <c r="J3785" i="45"/>
  <c r="K3849" i="45"/>
  <c r="J3849" i="45"/>
  <c r="K3913" i="45"/>
  <c r="J3913" i="45"/>
  <c r="K3977" i="45"/>
  <c r="J3977" i="45"/>
  <c r="J1574" i="45"/>
  <c r="K1574" i="45"/>
  <c r="J1590" i="45"/>
  <c r="K1590" i="45"/>
  <c r="J1606" i="45"/>
  <c r="K1606" i="45"/>
  <c r="J1622" i="45"/>
  <c r="K1622" i="45"/>
  <c r="J1638" i="45"/>
  <c r="K1638" i="45"/>
  <c r="J1654" i="45"/>
  <c r="K1654" i="45"/>
  <c r="J1670" i="45"/>
  <c r="K1670" i="45"/>
  <c r="J1686" i="45"/>
  <c r="K1686" i="45"/>
  <c r="J1702" i="45"/>
  <c r="K1702" i="45"/>
  <c r="J1718" i="45"/>
  <c r="K1718" i="45"/>
  <c r="J1734" i="45"/>
  <c r="K1734" i="45"/>
  <c r="J1750" i="45"/>
  <c r="K1750" i="45"/>
  <c r="J1766" i="45"/>
  <c r="K1766" i="45"/>
  <c r="J1782" i="45"/>
  <c r="K1782" i="45"/>
  <c r="J1798" i="45"/>
  <c r="K1798" i="45"/>
  <c r="J1814" i="45"/>
  <c r="K1814" i="45"/>
  <c r="J1830" i="45"/>
  <c r="K1830" i="45"/>
  <c r="J1846" i="45"/>
  <c r="K1846" i="45"/>
  <c r="J1862" i="45"/>
  <c r="K1862" i="45"/>
  <c r="J1878" i="45"/>
  <c r="K1878" i="45"/>
  <c r="J1894" i="45"/>
  <c r="K1894" i="45"/>
  <c r="J1910" i="45"/>
  <c r="K1910" i="45"/>
  <c r="J1926" i="45"/>
  <c r="K1926" i="45"/>
  <c r="J1942" i="45"/>
  <c r="K1942" i="45"/>
  <c r="J1958" i="45"/>
  <c r="K1958" i="45"/>
  <c r="J1974" i="45"/>
  <c r="K1974" i="45"/>
  <c r="J1990" i="45"/>
  <c r="K1990" i="45"/>
  <c r="J2006" i="45"/>
  <c r="K2006" i="45"/>
  <c r="J2022" i="45"/>
  <c r="K2022" i="45"/>
  <c r="J2038" i="45"/>
  <c r="K2038" i="45"/>
  <c r="J2054" i="45"/>
  <c r="K2054" i="45"/>
  <c r="J2070" i="45"/>
  <c r="K2070" i="45"/>
  <c r="J2086" i="45"/>
  <c r="K2086" i="45"/>
  <c r="J2102" i="45"/>
  <c r="K2102" i="45"/>
  <c r="J2118" i="45"/>
  <c r="K2118" i="45"/>
  <c r="J2134" i="45"/>
  <c r="K2134" i="45"/>
  <c r="J2150" i="45"/>
  <c r="K2150" i="45"/>
  <c r="J2166" i="45"/>
  <c r="K2166" i="45"/>
  <c r="J2182" i="45"/>
  <c r="K2182" i="45"/>
  <c r="J2198" i="45"/>
  <c r="K2198" i="45"/>
  <c r="K2214" i="45"/>
  <c r="J2214" i="45"/>
  <c r="K2230" i="45"/>
  <c r="J2230" i="45"/>
  <c r="K2246" i="45"/>
  <c r="J2246" i="45"/>
  <c r="K2262" i="45"/>
  <c r="J2262" i="45"/>
  <c r="K2278" i="45"/>
  <c r="J2278" i="45"/>
  <c r="K2294" i="45"/>
  <c r="J2294" i="45"/>
  <c r="K2310" i="45"/>
  <c r="J2310" i="45"/>
  <c r="K2326" i="45"/>
  <c r="J2326" i="45"/>
  <c r="K2342" i="45"/>
  <c r="J2342" i="45"/>
  <c r="K2358" i="45"/>
  <c r="J2358" i="45"/>
  <c r="K2374" i="45"/>
  <c r="J2374" i="45"/>
  <c r="K2390" i="45"/>
  <c r="J2390" i="45"/>
  <c r="K2406" i="45"/>
  <c r="J2406" i="45"/>
  <c r="K2422" i="45"/>
  <c r="J2422" i="45"/>
  <c r="K2438" i="45"/>
  <c r="J2438" i="45"/>
  <c r="K2454" i="45"/>
  <c r="J2454" i="45"/>
  <c r="K2470" i="45"/>
  <c r="J2470" i="45"/>
  <c r="K2486" i="45"/>
  <c r="J2486" i="45"/>
  <c r="K2502" i="45"/>
  <c r="J2502" i="45"/>
  <c r="K2518" i="45"/>
  <c r="J2518" i="45"/>
  <c r="K2534" i="45"/>
  <c r="J2534" i="45"/>
  <c r="K2550" i="45"/>
  <c r="J2550" i="45"/>
  <c r="K2566" i="45"/>
  <c r="J2566" i="45"/>
  <c r="K2582" i="45"/>
  <c r="J2582" i="45"/>
  <c r="K2598" i="45"/>
  <c r="J2598" i="45"/>
  <c r="K2614" i="45"/>
  <c r="J2614" i="45"/>
  <c r="K2630" i="45"/>
  <c r="J2630" i="45"/>
  <c r="K2646" i="45"/>
  <c r="J2646" i="45"/>
  <c r="K2662" i="45"/>
  <c r="J2662" i="45"/>
  <c r="K2678" i="45"/>
  <c r="J2678" i="45"/>
  <c r="K2694" i="45"/>
  <c r="J2694" i="45"/>
  <c r="K2710" i="45"/>
  <c r="J2710" i="45"/>
  <c r="K2726" i="45"/>
  <c r="J2726" i="45"/>
  <c r="K2742" i="45"/>
  <c r="J2742" i="45"/>
  <c r="K2758" i="45"/>
  <c r="J2758" i="45"/>
  <c r="K2774" i="45"/>
  <c r="J2774" i="45"/>
  <c r="K2790" i="45"/>
  <c r="J2790" i="45"/>
  <c r="K2806" i="45"/>
  <c r="J2806" i="45"/>
  <c r="K2822" i="45"/>
  <c r="J2822" i="45"/>
  <c r="K2838" i="45"/>
  <c r="J2838" i="45"/>
  <c r="K2854" i="45"/>
  <c r="J2854" i="45"/>
  <c r="K2870" i="45"/>
  <c r="J2870" i="45"/>
  <c r="K2886" i="45"/>
  <c r="J2886" i="45"/>
  <c r="K2902" i="45"/>
  <c r="J2902" i="45"/>
  <c r="K2918" i="45"/>
  <c r="J2918" i="45"/>
  <c r="K2934" i="45"/>
  <c r="J2934" i="45"/>
  <c r="K2950" i="45"/>
  <c r="J2950" i="45"/>
  <c r="K2966" i="45"/>
  <c r="J2966" i="45"/>
  <c r="K2982" i="45"/>
  <c r="J2982" i="45"/>
  <c r="K2998" i="45"/>
  <c r="J2998" i="45"/>
  <c r="K3014" i="45"/>
  <c r="J3014" i="45"/>
  <c r="K3030" i="45"/>
  <c r="J3030" i="45"/>
  <c r="K3046" i="45"/>
  <c r="J3046" i="45"/>
  <c r="K3062" i="45"/>
  <c r="J3062" i="45"/>
  <c r="K3078" i="45"/>
  <c r="J3078" i="45"/>
  <c r="K3094" i="45"/>
  <c r="J3094" i="45"/>
  <c r="K3110" i="45"/>
  <c r="J3110" i="45"/>
  <c r="K3126" i="45"/>
  <c r="J3126" i="45"/>
  <c r="K3142" i="45"/>
  <c r="J3142" i="45"/>
  <c r="K3158" i="45"/>
  <c r="J3158" i="45"/>
  <c r="K3174" i="45"/>
  <c r="J3174" i="45"/>
  <c r="K3190" i="45"/>
  <c r="J3190" i="45"/>
  <c r="K3206" i="45"/>
  <c r="J3206" i="45"/>
  <c r="K3222" i="45"/>
  <c r="J3222" i="45"/>
  <c r="K3244" i="45"/>
  <c r="J3244" i="45"/>
  <c r="K3276" i="45"/>
  <c r="J3276" i="45"/>
  <c r="K3308" i="45"/>
  <c r="J3308" i="45"/>
  <c r="K3340" i="45"/>
  <c r="J3340" i="45"/>
  <c r="K3372" i="45"/>
  <c r="J3372" i="45"/>
  <c r="K3413" i="45"/>
  <c r="J3413" i="45"/>
  <c r="K3477" i="45"/>
  <c r="J3477" i="45"/>
  <c r="K3541" i="45"/>
  <c r="J3541" i="45"/>
  <c r="K3605" i="45"/>
  <c r="J3605" i="45"/>
  <c r="K3669" i="45"/>
  <c r="J3669" i="45"/>
  <c r="K3733" i="45"/>
  <c r="J3733" i="45"/>
  <c r="K3797" i="45"/>
  <c r="J3797" i="45"/>
  <c r="K3861" i="45"/>
  <c r="J3861" i="45"/>
  <c r="K3925" i="45"/>
  <c r="J3925" i="45"/>
  <c r="K3989" i="45"/>
  <c r="J3989" i="45"/>
  <c r="J1581" i="45"/>
  <c r="K1581" i="45"/>
  <c r="J1597" i="45"/>
  <c r="K1597" i="45"/>
  <c r="J1613" i="45"/>
  <c r="K1613" i="45"/>
  <c r="J1629" i="45"/>
  <c r="K1629" i="45"/>
  <c r="J1645" i="45"/>
  <c r="K1645" i="45"/>
  <c r="K1661" i="45"/>
  <c r="J1661" i="45"/>
  <c r="K1677" i="45"/>
  <c r="J1677" i="45"/>
  <c r="K1693" i="45"/>
  <c r="J1693" i="45"/>
  <c r="K1709" i="45"/>
  <c r="J1709" i="45"/>
  <c r="K1725" i="45"/>
  <c r="J1725" i="45"/>
  <c r="K1741" i="45"/>
  <c r="J1741" i="45"/>
  <c r="K1757" i="45"/>
  <c r="J1757" i="45"/>
  <c r="K1773" i="45"/>
  <c r="J1773" i="45"/>
  <c r="K1789" i="45"/>
  <c r="J1789" i="45"/>
  <c r="K1805" i="45"/>
  <c r="J1805" i="45"/>
  <c r="K1821" i="45"/>
  <c r="J1821" i="45"/>
  <c r="K1837" i="45"/>
  <c r="J1837" i="45"/>
  <c r="K1853" i="45"/>
  <c r="J1853" i="45"/>
  <c r="K1869" i="45"/>
  <c r="J1869" i="45"/>
  <c r="K1885" i="45"/>
  <c r="J1885" i="45"/>
  <c r="K1901" i="45"/>
  <c r="J1901" i="45"/>
  <c r="K1917" i="45"/>
  <c r="J1917" i="45"/>
  <c r="K1933" i="45"/>
  <c r="J1933" i="45"/>
  <c r="K1949" i="45"/>
  <c r="J1949" i="45"/>
  <c r="K1965" i="45"/>
  <c r="J1965" i="45"/>
  <c r="K1981" i="45"/>
  <c r="J1981" i="45"/>
  <c r="K1997" i="45"/>
  <c r="J1997" i="45"/>
  <c r="K2013" i="45"/>
  <c r="J2013" i="45"/>
  <c r="K2029" i="45"/>
  <c r="J2029" i="45"/>
  <c r="K2045" i="45"/>
  <c r="J2045" i="45"/>
  <c r="K2061" i="45"/>
  <c r="J2061" i="45"/>
  <c r="K2077" i="45"/>
  <c r="J2077" i="45"/>
  <c r="K2093" i="45"/>
  <c r="J2093" i="45"/>
  <c r="K2109" i="45"/>
  <c r="J2109" i="45"/>
  <c r="K2125" i="45"/>
  <c r="J2125" i="45"/>
  <c r="K2141" i="45"/>
  <c r="J2141" i="45"/>
  <c r="K2157" i="45"/>
  <c r="J2157" i="45"/>
  <c r="K2173" i="45"/>
  <c r="J2173" i="45"/>
  <c r="K2189" i="45"/>
  <c r="J2189" i="45"/>
  <c r="J2205" i="45"/>
  <c r="K2205" i="45"/>
  <c r="J2221" i="45"/>
  <c r="K2221" i="45"/>
  <c r="J2237" i="45"/>
  <c r="K2237" i="45"/>
  <c r="J2253" i="45"/>
  <c r="K2253" i="45"/>
  <c r="J2269" i="45"/>
  <c r="K2269" i="45"/>
  <c r="J2285" i="45"/>
  <c r="K2285" i="45"/>
  <c r="J2301" i="45"/>
  <c r="K2301" i="45"/>
  <c r="J2317" i="45"/>
  <c r="K2317" i="45"/>
  <c r="J2333" i="45"/>
  <c r="K2333" i="45"/>
  <c r="J2349" i="45"/>
  <c r="K2349" i="45"/>
  <c r="J2365" i="45"/>
  <c r="K2365" i="45"/>
  <c r="J2381" i="45"/>
  <c r="K2381" i="45"/>
  <c r="J2397" i="45"/>
  <c r="K2397" i="45"/>
  <c r="J2413" i="45"/>
  <c r="K2413" i="45"/>
  <c r="J2429" i="45"/>
  <c r="K2429" i="45"/>
  <c r="J2445" i="45"/>
  <c r="K2445" i="45"/>
  <c r="J2461" i="45"/>
  <c r="K2461" i="45"/>
  <c r="J2477" i="45"/>
  <c r="K2477" i="45"/>
  <c r="J2493" i="45"/>
  <c r="K2493" i="45"/>
  <c r="J2509" i="45"/>
  <c r="K2509" i="45"/>
  <c r="J2525" i="45"/>
  <c r="K2525" i="45"/>
  <c r="J2541" i="45"/>
  <c r="K2541" i="45"/>
  <c r="J2557" i="45"/>
  <c r="K2557" i="45"/>
  <c r="J2573" i="45"/>
  <c r="K2573" i="45"/>
  <c r="J2589" i="45"/>
  <c r="K2589" i="45"/>
  <c r="J2605" i="45"/>
  <c r="K2605" i="45"/>
  <c r="J2621" i="45"/>
  <c r="K2621" i="45"/>
  <c r="J2637" i="45"/>
  <c r="K2637" i="45"/>
  <c r="J2653" i="45"/>
  <c r="K2653" i="45"/>
  <c r="J2669" i="45"/>
  <c r="K2669" i="45"/>
  <c r="J2685" i="45"/>
  <c r="K2685" i="45"/>
  <c r="J2701" i="45"/>
  <c r="K2701" i="45"/>
  <c r="J2717" i="45"/>
  <c r="K2717" i="45"/>
  <c r="J2733" i="45"/>
  <c r="K2733" i="45"/>
  <c r="J2749" i="45"/>
  <c r="K2749" i="45"/>
  <c r="J2765" i="45"/>
  <c r="K2765" i="45"/>
  <c r="J2781" i="45"/>
  <c r="K2781" i="45"/>
  <c r="J2797" i="45"/>
  <c r="K2797" i="45"/>
  <c r="J2813" i="45"/>
  <c r="K2813" i="45"/>
  <c r="J2829" i="45"/>
  <c r="K2829" i="45"/>
  <c r="J2845" i="45"/>
  <c r="K2845" i="45"/>
  <c r="J2861" i="45"/>
  <c r="K2861" i="45"/>
  <c r="J2877" i="45"/>
  <c r="K2877" i="45"/>
  <c r="J2893" i="45"/>
  <c r="K2893" i="45"/>
  <c r="J2909" i="45"/>
  <c r="K2909" i="45"/>
  <c r="J2925" i="45"/>
  <c r="K2925" i="45"/>
  <c r="J2941" i="45"/>
  <c r="K2941" i="45"/>
  <c r="J2957" i="45"/>
  <c r="K2957" i="45"/>
  <c r="J2973" i="45"/>
  <c r="K2973" i="45"/>
  <c r="J2989" i="45"/>
  <c r="K2989" i="45"/>
  <c r="J3005" i="45"/>
  <c r="K3005" i="45"/>
  <c r="J3021" i="45"/>
  <c r="K3021" i="45"/>
  <c r="J3037" i="45"/>
  <c r="K3037" i="45"/>
  <c r="J3053" i="45"/>
  <c r="K3053" i="45"/>
  <c r="J3069" i="45"/>
  <c r="K3069" i="45"/>
  <c r="J3085" i="45"/>
  <c r="K3085" i="45"/>
  <c r="J3101" i="45"/>
  <c r="K3101" i="45"/>
  <c r="J3117" i="45"/>
  <c r="K3117" i="45"/>
  <c r="J3133" i="45"/>
  <c r="K3133" i="45"/>
  <c r="J3149" i="45"/>
  <c r="K3149" i="45"/>
  <c r="J3165" i="45"/>
  <c r="K3165" i="45"/>
  <c r="J3181" i="45"/>
  <c r="K3181" i="45"/>
  <c r="J3197" i="45"/>
  <c r="K3197" i="45"/>
  <c r="J3213" i="45"/>
  <c r="K3213" i="45"/>
  <c r="J3229" i="45"/>
  <c r="K3229" i="45"/>
  <c r="K3253" i="45"/>
  <c r="J3253" i="45"/>
  <c r="K3285" i="45"/>
  <c r="J3285" i="45"/>
  <c r="K3317" i="45"/>
  <c r="J3317" i="45"/>
  <c r="K3349" i="45"/>
  <c r="J3349" i="45"/>
  <c r="K3381" i="45"/>
  <c r="J3381" i="45"/>
  <c r="K3441" i="45"/>
  <c r="J3441" i="45"/>
  <c r="K3505" i="45"/>
  <c r="J3505" i="45"/>
  <c r="K3569" i="45"/>
  <c r="J3569" i="45"/>
  <c r="K3633" i="45"/>
  <c r="J3633" i="45"/>
  <c r="K3697" i="45"/>
  <c r="J3697" i="45"/>
  <c r="K3761" i="45"/>
  <c r="J3761" i="45"/>
  <c r="K3825" i="45"/>
  <c r="J3825" i="45"/>
  <c r="K3889" i="45"/>
  <c r="J3889" i="45"/>
  <c r="K3953" i="45"/>
  <c r="J3953" i="45"/>
  <c r="K4017" i="45"/>
  <c r="J4017" i="45"/>
  <c r="K2220" i="45"/>
  <c r="J2220" i="45"/>
  <c r="K2236" i="45"/>
  <c r="J2236" i="45"/>
  <c r="K2252" i="45"/>
  <c r="J2252" i="45"/>
  <c r="K2268" i="45"/>
  <c r="J2268" i="45"/>
  <c r="K2284" i="45"/>
  <c r="J2284" i="45"/>
  <c r="K2300" i="45"/>
  <c r="J2300" i="45"/>
  <c r="K2316" i="45"/>
  <c r="J2316" i="45"/>
  <c r="K2332" i="45"/>
  <c r="J2332" i="45"/>
  <c r="K2348" i="45"/>
  <c r="J2348" i="45"/>
  <c r="K2364" i="45"/>
  <c r="J2364" i="45"/>
  <c r="K2380" i="45"/>
  <c r="J2380" i="45"/>
  <c r="K2396" i="45"/>
  <c r="J2396" i="45"/>
  <c r="K2412" i="45"/>
  <c r="J2412" i="45"/>
  <c r="K2428" i="45"/>
  <c r="J2428" i="45"/>
  <c r="K2444" i="45"/>
  <c r="J2444" i="45"/>
  <c r="K2460" i="45"/>
  <c r="J2460" i="45"/>
  <c r="K2476" i="45"/>
  <c r="J2476" i="45"/>
  <c r="K2492" i="45"/>
  <c r="J2492" i="45"/>
  <c r="K2508" i="45"/>
  <c r="J2508" i="45"/>
  <c r="K2524" i="45"/>
  <c r="J2524" i="45"/>
  <c r="K2540" i="45"/>
  <c r="J2540" i="45"/>
  <c r="K2556" i="45"/>
  <c r="J2556" i="45"/>
  <c r="K2572" i="45"/>
  <c r="J2572" i="45"/>
  <c r="K2588" i="45"/>
  <c r="J2588" i="45"/>
  <c r="K2604" i="45"/>
  <c r="J2604" i="45"/>
  <c r="K2620" i="45"/>
  <c r="J2620" i="45"/>
  <c r="K2636" i="45"/>
  <c r="J2636" i="45"/>
  <c r="K2652" i="45"/>
  <c r="J2652" i="45"/>
  <c r="K2668" i="45"/>
  <c r="J2668" i="45"/>
  <c r="K2684" i="45"/>
  <c r="J2684" i="45"/>
  <c r="K2700" i="45"/>
  <c r="J2700" i="45"/>
  <c r="K2716" i="45"/>
  <c r="J2716" i="45"/>
  <c r="K2732" i="45"/>
  <c r="J2732" i="45"/>
  <c r="K2748" i="45"/>
  <c r="J2748" i="45"/>
  <c r="K2764" i="45"/>
  <c r="J2764" i="45"/>
  <c r="K2780" i="45"/>
  <c r="J2780" i="45"/>
  <c r="K2796" i="45"/>
  <c r="J2796" i="45"/>
  <c r="K2812" i="45"/>
  <c r="J2812" i="45"/>
  <c r="K2828" i="45"/>
  <c r="J2828" i="45"/>
  <c r="K2844" i="45"/>
  <c r="J2844" i="45"/>
  <c r="K2860" i="45"/>
  <c r="J2860" i="45"/>
  <c r="K2876" i="45"/>
  <c r="J2876" i="45"/>
  <c r="K2892" i="45"/>
  <c r="J2892" i="45"/>
  <c r="K2908" i="45"/>
  <c r="J2908" i="45"/>
  <c r="K2924" i="45"/>
  <c r="J2924" i="45"/>
  <c r="K2940" i="45"/>
  <c r="J2940" i="45"/>
  <c r="K2956" i="45"/>
  <c r="J2956" i="45"/>
  <c r="K2972" i="45"/>
  <c r="J2972" i="45"/>
  <c r="K2988" i="45"/>
  <c r="J2988" i="45"/>
  <c r="K3004" i="45"/>
  <c r="J3004" i="45"/>
  <c r="K3020" i="45"/>
  <c r="J3020" i="45"/>
  <c r="K3036" i="45"/>
  <c r="J3036" i="45"/>
  <c r="K3052" i="45"/>
  <c r="J3052" i="45"/>
  <c r="K3068" i="45"/>
  <c r="J3068" i="45"/>
  <c r="K3084" i="45"/>
  <c r="J3084" i="45"/>
  <c r="K3100" i="45"/>
  <c r="J3100" i="45"/>
  <c r="K3116" i="45"/>
  <c r="J3116" i="45"/>
  <c r="K3132" i="45"/>
  <c r="J3132" i="45"/>
  <c r="K3148" i="45"/>
  <c r="J3148" i="45"/>
  <c r="K3164" i="45"/>
  <c r="J3164" i="45"/>
  <c r="K3180" i="45"/>
  <c r="J3180" i="45"/>
  <c r="K3196" i="45"/>
  <c r="J3196" i="45"/>
  <c r="K3212" i="45"/>
  <c r="J3212" i="45"/>
  <c r="K3228" i="45"/>
  <c r="J3228" i="45"/>
  <c r="K3248" i="45"/>
  <c r="J3248" i="45"/>
  <c r="K3280" i="45"/>
  <c r="J3280" i="45"/>
  <c r="K3312" i="45"/>
  <c r="J3312" i="45"/>
  <c r="K3344" i="45"/>
  <c r="J3344" i="45"/>
  <c r="K3376" i="45"/>
  <c r="J3376" i="45"/>
  <c r="K3421" i="45"/>
  <c r="J3421" i="45"/>
  <c r="K3485" i="45"/>
  <c r="J3485" i="45"/>
  <c r="K3549" i="45"/>
  <c r="J3549" i="45"/>
  <c r="K3613" i="45"/>
  <c r="J3613" i="45"/>
  <c r="K3677" i="45"/>
  <c r="J3677" i="45"/>
  <c r="K3741" i="45"/>
  <c r="J3741" i="45"/>
  <c r="K3805" i="45"/>
  <c r="J3805" i="45"/>
  <c r="K3869" i="45"/>
  <c r="J3869" i="45"/>
  <c r="K3933" i="45"/>
  <c r="J3933" i="45"/>
  <c r="K3997" i="45"/>
  <c r="J3997" i="45"/>
  <c r="K4029" i="45"/>
  <c r="J4029" i="45"/>
  <c r="K4045" i="45"/>
  <c r="J4045" i="45"/>
  <c r="N50" i="45"/>
  <c r="K4061" i="45"/>
  <c r="J4061" i="45"/>
  <c r="K4077" i="45"/>
  <c r="J4077" i="45"/>
  <c r="K4093" i="45"/>
  <c r="J4093" i="45"/>
  <c r="K4109" i="45"/>
  <c r="J4109" i="45"/>
  <c r="K4125" i="45"/>
  <c r="J4125" i="45"/>
  <c r="K4141" i="45"/>
  <c r="J4141" i="45"/>
  <c r="K4157" i="45"/>
  <c r="J4157" i="45"/>
  <c r="K4173" i="45"/>
  <c r="J4173" i="45"/>
  <c r="K4189" i="45"/>
  <c r="J4189" i="45"/>
  <c r="K4205" i="45"/>
  <c r="J4205" i="45"/>
  <c r="K4221" i="45"/>
  <c r="J4221" i="45"/>
  <c r="K4237" i="45"/>
  <c r="J4237" i="45"/>
  <c r="K4253" i="45"/>
  <c r="J4253" i="45"/>
  <c r="K4269" i="45"/>
  <c r="J4269" i="45"/>
  <c r="K4285" i="45"/>
  <c r="J4285" i="45"/>
  <c r="K4301" i="45"/>
  <c r="J4301" i="45"/>
  <c r="K4317" i="45"/>
  <c r="J4317" i="45"/>
  <c r="K4333" i="45"/>
  <c r="J4333" i="45"/>
  <c r="K4349" i="45"/>
  <c r="J4349" i="45"/>
  <c r="K4365" i="45"/>
  <c r="J4365" i="45"/>
  <c r="K4381" i="45"/>
  <c r="J4381" i="45"/>
  <c r="K4397" i="45"/>
  <c r="J4397" i="45"/>
  <c r="K4413" i="45"/>
  <c r="J4413" i="45"/>
  <c r="K4429" i="45"/>
  <c r="J4429" i="45"/>
  <c r="K4445" i="45"/>
  <c r="J4445" i="45"/>
  <c r="K4461" i="45"/>
  <c r="J4461" i="45"/>
  <c r="K4477" i="45"/>
  <c r="J4477" i="45"/>
  <c r="K4493" i="45"/>
  <c r="J4493" i="45"/>
  <c r="K4509" i="45"/>
  <c r="J4509" i="45"/>
  <c r="K4525" i="45"/>
  <c r="J4525" i="45"/>
  <c r="K4541" i="45"/>
  <c r="J4541" i="45"/>
  <c r="K4557" i="45"/>
  <c r="J4557" i="45"/>
  <c r="K4573" i="45"/>
  <c r="J4573" i="45"/>
  <c r="K4589" i="45"/>
  <c r="J4589" i="45"/>
  <c r="K4605" i="45"/>
  <c r="J4605" i="45"/>
  <c r="K4621" i="45"/>
  <c r="J4621" i="45"/>
  <c r="K4637" i="45"/>
  <c r="J4637" i="45"/>
  <c r="K4653" i="45"/>
  <c r="J4653" i="45"/>
  <c r="K4669" i="45"/>
  <c r="J4669" i="45"/>
  <c r="K4685" i="45"/>
  <c r="J4685" i="45"/>
  <c r="K4701" i="45"/>
  <c r="J4701" i="45"/>
  <c r="K4717" i="45"/>
  <c r="J4717" i="45"/>
  <c r="K4733" i="45"/>
  <c r="J4733" i="45"/>
  <c r="K4749" i="45"/>
  <c r="J4749" i="45"/>
  <c r="K4765" i="45"/>
  <c r="J4765" i="45"/>
  <c r="K4781" i="45"/>
  <c r="J4781" i="45"/>
  <c r="K4797" i="45"/>
  <c r="J4797" i="45"/>
  <c r="K4813" i="45"/>
  <c r="J4813" i="45"/>
  <c r="K4830" i="45"/>
  <c r="J4830" i="45"/>
  <c r="K4862" i="45"/>
  <c r="J4862" i="45"/>
  <c r="K4905" i="45"/>
  <c r="J4905" i="45"/>
  <c r="K4969" i="45"/>
  <c r="J4969" i="45"/>
  <c r="K5033" i="45"/>
  <c r="J5033" i="45"/>
  <c r="K5097" i="45"/>
  <c r="J5097" i="45"/>
  <c r="K5161" i="45"/>
  <c r="J5161" i="45"/>
  <c r="K5225" i="45"/>
  <c r="J5225" i="45"/>
  <c r="K5289" i="45"/>
  <c r="J5289" i="45"/>
  <c r="K5353" i="45"/>
  <c r="J5353" i="45"/>
  <c r="K5417" i="45"/>
  <c r="J5417" i="45"/>
  <c r="K5481" i="45"/>
  <c r="J5481" i="45"/>
  <c r="K5545" i="45"/>
  <c r="J5545" i="45"/>
  <c r="K5609" i="45"/>
  <c r="J5609" i="45"/>
  <c r="K5673" i="45"/>
  <c r="J5673" i="45"/>
  <c r="K3408" i="45"/>
  <c r="J3408" i="45"/>
  <c r="K3424" i="45"/>
  <c r="J3424" i="45"/>
  <c r="K3440" i="45"/>
  <c r="J3440" i="45"/>
  <c r="K3456" i="45"/>
  <c r="J3456" i="45"/>
  <c r="K3472" i="45"/>
  <c r="J3472" i="45"/>
  <c r="K3488" i="45"/>
  <c r="J3488" i="45"/>
  <c r="K3504" i="45"/>
  <c r="J3504" i="45"/>
  <c r="K3520" i="45"/>
  <c r="J3520" i="45"/>
  <c r="K3536" i="45"/>
  <c r="J3536" i="45"/>
  <c r="K3552" i="45"/>
  <c r="J3552" i="45"/>
  <c r="K3568" i="45"/>
  <c r="J3568" i="45"/>
  <c r="K3584" i="45"/>
  <c r="J3584" i="45"/>
  <c r="K3600" i="45"/>
  <c r="J3600" i="45"/>
  <c r="K3616" i="45"/>
  <c r="J3616" i="45"/>
  <c r="K3632" i="45"/>
  <c r="J3632" i="45"/>
  <c r="K3648" i="45"/>
  <c r="J3648" i="45"/>
  <c r="K3664" i="45"/>
  <c r="J3664" i="45"/>
  <c r="K3680" i="45"/>
  <c r="J3680" i="45"/>
  <c r="K3696" i="45"/>
  <c r="J3696" i="45"/>
  <c r="K3712" i="45"/>
  <c r="J3712" i="45"/>
  <c r="K3728" i="45"/>
  <c r="J3728" i="45"/>
  <c r="K3744" i="45"/>
  <c r="J3744" i="45"/>
  <c r="K3760" i="45"/>
  <c r="J3760" i="45"/>
  <c r="K3776" i="45"/>
  <c r="J3776" i="45"/>
  <c r="K3792" i="45"/>
  <c r="J3792" i="45"/>
  <c r="K3808" i="45"/>
  <c r="J3808" i="45"/>
  <c r="K3824" i="45"/>
  <c r="J3824" i="45"/>
  <c r="K3840" i="45"/>
  <c r="J3840" i="45"/>
  <c r="K3856" i="45"/>
  <c r="J3856" i="45"/>
  <c r="K3872" i="45"/>
  <c r="J3872" i="45"/>
  <c r="K3888" i="45"/>
  <c r="J3888" i="45"/>
  <c r="K3904" i="45"/>
  <c r="J3904" i="45"/>
  <c r="K3920" i="45"/>
  <c r="J3920" i="45"/>
  <c r="K3936" i="45"/>
  <c r="J3936" i="45"/>
  <c r="K3952" i="45"/>
  <c r="J3952" i="45"/>
  <c r="K3968" i="45"/>
  <c r="J3968" i="45"/>
  <c r="K3984" i="45"/>
  <c r="J3984" i="45"/>
  <c r="K4000" i="45"/>
  <c r="J4000" i="45"/>
  <c r="K4016" i="45"/>
  <c r="J4016" i="45"/>
  <c r="K4032" i="45"/>
  <c r="J4032" i="45"/>
  <c r="K4048" i="45"/>
  <c r="J4048" i="45"/>
  <c r="K4064" i="45"/>
  <c r="J4064" i="45"/>
  <c r="K4080" i="45"/>
  <c r="J4080" i="45"/>
  <c r="K4096" i="45"/>
  <c r="J4096" i="45"/>
  <c r="K4112" i="45"/>
  <c r="J4112" i="45"/>
  <c r="K4128" i="45"/>
  <c r="J4128" i="45"/>
  <c r="K4144" i="45"/>
  <c r="J4144" i="45"/>
  <c r="K4160" i="45"/>
  <c r="J4160" i="45"/>
  <c r="K4176" i="45"/>
  <c r="J4176" i="45"/>
  <c r="K4192" i="45"/>
  <c r="J4192" i="45"/>
  <c r="K4208" i="45"/>
  <c r="J4208" i="45"/>
  <c r="K4224" i="45"/>
  <c r="J4224" i="45"/>
  <c r="K4240" i="45"/>
  <c r="J4240" i="45"/>
  <c r="K4256" i="45"/>
  <c r="J4256" i="45"/>
  <c r="K4272" i="45"/>
  <c r="J4272" i="45"/>
  <c r="K4288" i="45"/>
  <c r="J4288" i="45"/>
  <c r="K4304" i="45"/>
  <c r="J4304" i="45"/>
  <c r="K4320" i="45"/>
  <c r="J4320" i="45"/>
  <c r="K4336" i="45"/>
  <c r="J4336" i="45"/>
  <c r="K4352" i="45"/>
  <c r="J4352" i="45"/>
  <c r="K4368" i="45"/>
  <c r="J4368" i="45"/>
  <c r="K4384" i="45"/>
  <c r="J4384" i="45"/>
  <c r="K4400" i="45"/>
  <c r="J4400" i="45"/>
  <c r="K4416" i="45"/>
  <c r="J4416" i="45"/>
  <c r="K4432" i="45"/>
  <c r="J4432" i="45"/>
  <c r="K4448" i="45"/>
  <c r="J4448" i="45"/>
  <c r="K4464" i="45"/>
  <c r="J4464" i="45"/>
  <c r="K4480" i="45"/>
  <c r="J4480" i="45"/>
  <c r="K4496" i="45"/>
  <c r="J4496" i="45"/>
  <c r="K4512" i="45"/>
  <c r="J4512" i="45"/>
  <c r="K4528" i="45"/>
  <c r="J4528" i="45"/>
  <c r="K4544" i="45"/>
  <c r="J4544" i="45"/>
  <c r="K4560" i="45"/>
  <c r="J4560" i="45"/>
  <c r="K4576" i="45"/>
  <c r="J4576" i="45"/>
  <c r="K4592" i="45"/>
  <c r="J4592" i="45"/>
  <c r="K4608" i="45"/>
  <c r="J4608" i="45"/>
  <c r="K4624" i="45"/>
  <c r="J4624" i="45"/>
  <c r="K4640" i="45"/>
  <c r="J4640" i="45"/>
  <c r="K4656" i="45"/>
  <c r="J4656" i="45"/>
  <c r="K4672" i="45"/>
  <c r="J4672" i="45"/>
  <c r="K4688" i="45"/>
  <c r="J4688" i="45"/>
  <c r="K4704" i="45"/>
  <c r="J4704" i="45"/>
  <c r="K4720" i="45"/>
  <c r="J4720" i="45"/>
  <c r="K4736" i="45"/>
  <c r="J4736" i="45"/>
  <c r="K4752" i="45"/>
  <c r="J4752" i="45"/>
  <c r="K4768" i="45"/>
  <c r="J4768" i="45"/>
  <c r="K4784" i="45"/>
  <c r="J4784" i="45"/>
  <c r="K4800" i="45"/>
  <c r="J4800" i="45"/>
  <c r="K4816" i="45"/>
  <c r="J4816" i="45"/>
  <c r="K4833" i="45"/>
  <c r="J4833" i="45"/>
  <c r="K4865" i="45"/>
  <c r="J4865" i="45"/>
  <c r="K4901" i="45"/>
  <c r="J4901" i="45"/>
  <c r="K4965" i="45"/>
  <c r="J4965" i="45"/>
  <c r="K5029" i="45"/>
  <c r="J5029" i="45"/>
  <c r="K5093" i="45"/>
  <c r="J5093" i="45"/>
  <c r="K5157" i="45"/>
  <c r="J5157" i="45"/>
  <c r="K5221" i="45"/>
  <c r="J5221" i="45"/>
  <c r="K5285" i="45"/>
  <c r="J5285" i="45"/>
  <c r="K5349" i="45"/>
  <c r="J5349" i="45"/>
  <c r="K5413" i="45"/>
  <c r="J5413" i="45"/>
  <c r="K5477" i="45"/>
  <c r="J5477" i="45"/>
  <c r="K5541" i="45"/>
  <c r="J5541" i="45"/>
  <c r="K5605" i="45"/>
  <c r="J5605" i="45"/>
  <c r="K5669" i="45"/>
  <c r="J5669" i="45"/>
  <c r="J3247" i="45"/>
  <c r="K3247" i="45"/>
  <c r="J3263" i="45"/>
  <c r="K3263" i="45"/>
  <c r="J3279" i="45"/>
  <c r="K3279" i="45"/>
  <c r="J3295" i="45"/>
  <c r="K3295" i="45"/>
  <c r="J3311" i="45"/>
  <c r="K3311" i="45"/>
  <c r="J3327" i="45"/>
  <c r="K3327" i="45"/>
  <c r="J3343" i="45"/>
  <c r="K3343" i="45"/>
  <c r="J3359" i="45"/>
  <c r="K3359" i="45"/>
  <c r="J3375" i="45"/>
  <c r="K3375" i="45"/>
  <c r="J3391" i="45"/>
  <c r="K3391" i="45"/>
  <c r="J3407" i="45"/>
  <c r="K3407" i="45"/>
  <c r="J3423" i="45"/>
  <c r="K3423" i="45"/>
  <c r="J3439" i="45"/>
  <c r="K3439" i="45"/>
  <c r="J3455" i="45"/>
  <c r="K3455" i="45"/>
  <c r="J3471" i="45"/>
  <c r="K3471" i="45"/>
  <c r="J3487" i="45"/>
  <c r="K3487" i="45"/>
  <c r="J3503" i="45"/>
  <c r="K3503" i="45"/>
  <c r="J3519" i="45"/>
  <c r="K3519" i="45"/>
  <c r="J3535" i="45"/>
  <c r="K3535" i="45"/>
  <c r="J3551" i="45"/>
  <c r="K3551" i="45"/>
  <c r="J3567" i="45"/>
  <c r="K3567" i="45"/>
  <c r="J3583" i="45"/>
  <c r="K3583" i="45"/>
  <c r="J3599" i="45"/>
  <c r="K3599" i="45"/>
  <c r="J3615" i="45"/>
  <c r="K3615" i="45"/>
  <c r="J3631" i="45"/>
  <c r="K3631" i="45"/>
  <c r="J3647" i="45"/>
  <c r="K3647" i="45"/>
  <c r="J3663" i="45"/>
  <c r="K3663" i="45"/>
  <c r="J3679" i="45"/>
  <c r="K3679" i="45"/>
  <c r="J3695" i="45"/>
  <c r="K3695" i="45"/>
  <c r="J3711" i="45"/>
  <c r="K3711" i="45"/>
  <c r="J3727" i="45"/>
  <c r="K3727" i="45"/>
  <c r="J3743" i="45"/>
  <c r="K3743" i="45"/>
  <c r="J3759" i="45"/>
  <c r="K3759" i="45"/>
  <c r="J3775" i="45"/>
  <c r="K3775" i="45"/>
  <c r="J3791" i="45"/>
  <c r="K3791" i="45"/>
  <c r="J3807" i="45"/>
  <c r="K3807" i="45"/>
  <c r="J3823" i="45"/>
  <c r="K3823" i="45"/>
  <c r="J3839" i="45"/>
  <c r="K3839" i="45"/>
  <c r="J3855" i="45"/>
  <c r="K3855" i="45"/>
  <c r="J3871" i="45"/>
  <c r="K3871" i="45"/>
  <c r="J3887" i="45"/>
  <c r="K3887" i="45"/>
  <c r="J3903" i="45"/>
  <c r="K3903" i="45"/>
  <c r="J3919" i="45"/>
  <c r="K3919" i="45"/>
  <c r="J3935" i="45"/>
  <c r="K3935" i="45"/>
  <c r="J3951" i="45"/>
  <c r="K3951" i="45"/>
  <c r="J3967" i="45"/>
  <c r="K3967" i="45"/>
  <c r="J3983" i="45"/>
  <c r="K3983" i="45"/>
  <c r="J3999" i="45"/>
  <c r="K3999" i="45"/>
  <c r="J4015" i="45"/>
  <c r="K4015" i="45"/>
  <c r="J4031" i="45"/>
  <c r="K4031" i="45"/>
  <c r="J4047" i="45"/>
  <c r="K4047" i="45"/>
  <c r="J4063" i="45"/>
  <c r="K4063" i="45"/>
  <c r="J4079" i="45"/>
  <c r="K4079" i="45"/>
  <c r="J4095" i="45"/>
  <c r="K4095" i="45"/>
  <c r="J4111" i="45"/>
  <c r="K4111" i="45"/>
  <c r="J4127" i="45"/>
  <c r="K4127" i="45"/>
  <c r="J4143" i="45"/>
  <c r="K4143" i="45"/>
  <c r="J4159" i="45"/>
  <c r="K4159" i="45"/>
  <c r="J4175" i="45"/>
  <c r="K4175" i="45"/>
  <c r="J4191" i="45"/>
  <c r="K4191" i="45"/>
  <c r="J4207" i="45"/>
  <c r="K4207" i="45"/>
  <c r="J4223" i="45"/>
  <c r="K4223" i="45"/>
  <c r="J4239" i="45"/>
  <c r="K4239" i="45"/>
  <c r="J4255" i="45"/>
  <c r="K4255" i="45"/>
  <c r="J4271" i="45"/>
  <c r="K4271" i="45"/>
  <c r="J4287" i="45"/>
  <c r="K4287" i="45"/>
  <c r="J4303" i="45"/>
  <c r="K4303" i="45"/>
  <c r="J4319" i="45"/>
  <c r="K4319" i="45"/>
  <c r="J4335" i="45"/>
  <c r="K4335" i="45"/>
  <c r="J4351" i="45"/>
  <c r="K4351" i="45"/>
  <c r="J4367" i="45"/>
  <c r="K4367" i="45"/>
  <c r="J4383" i="45"/>
  <c r="K4383" i="45"/>
  <c r="J4399" i="45"/>
  <c r="K4399" i="45"/>
  <c r="J4415" i="45"/>
  <c r="K4415" i="45"/>
  <c r="J4431" i="45"/>
  <c r="K4431" i="45"/>
  <c r="J4447" i="45"/>
  <c r="K4447" i="45"/>
  <c r="J4463" i="45"/>
  <c r="K4463" i="45"/>
  <c r="J4479" i="45"/>
  <c r="K4479" i="45"/>
  <c r="J4495" i="45"/>
  <c r="K4495" i="45"/>
  <c r="J4511" i="45"/>
  <c r="K4511" i="45"/>
  <c r="J4527" i="45"/>
  <c r="K4527" i="45"/>
  <c r="J4543" i="45"/>
  <c r="K4543" i="45"/>
  <c r="J4559" i="45"/>
  <c r="K4559" i="45"/>
  <c r="J4575" i="45"/>
  <c r="K4575" i="45"/>
  <c r="J4591" i="45"/>
  <c r="K4591" i="45"/>
  <c r="J4607" i="45"/>
  <c r="K4607" i="45"/>
  <c r="J4623" i="45"/>
  <c r="K4623" i="45"/>
  <c r="J4639" i="45"/>
  <c r="K4639" i="45"/>
  <c r="J4655" i="45"/>
  <c r="K4655" i="45"/>
  <c r="J4671" i="45"/>
  <c r="K4671" i="45"/>
  <c r="J4687" i="45"/>
  <c r="K4687" i="45"/>
  <c r="J4703" i="45"/>
  <c r="K4703" i="45"/>
  <c r="J4719" i="45"/>
  <c r="K4719" i="45"/>
  <c r="J4735" i="45"/>
  <c r="K4735" i="45"/>
  <c r="J4751" i="45"/>
  <c r="K4751" i="45"/>
  <c r="J4767" i="45"/>
  <c r="K4767" i="45"/>
  <c r="J4783" i="45"/>
  <c r="K4783" i="45"/>
  <c r="J4799" i="45"/>
  <c r="K4799" i="45"/>
  <c r="J4815" i="45"/>
  <c r="K4815" i="45"/>
  <c r="K4834" i="45"/>
  <c r="J4834" i="45"/>
  <c r="K4866" i="45"/>
  <c r="J4866" i="45"/>
  <c r="K4913" i="45"/>
  <c r="J4913" i="45"/>
  <c r="K4977" i="45"/>
  <c r="J4977" i="45"/>
  <c r="K5041" i="45"/>
  <c r="J5041" i="45"/>
  <c r="K5105" i="45"/>
  <c r="J5105" i="45"/>
  <c r="K5169" i="45"/>
  <c r="J5169" i="45"/>
  <c r="K5233" i="45"/>
  <c r="J5233" i="45"/>
  <c r="K5297" i="45"/>
  <c r="J5297" i="45"/>
  <c r="K5361" i="45"/>
  <c r="J5361" i="45"/>
  <c r="K5425" i="45"/>
  <c r="J5425" i="45"/>
  <c r="K5489" i="45"/>
  <c r="J5489" i="45"/>
  <c r="K5553" i="45"/>
  <c r="J5553" i="45"/>
  <c r="K5617" i="45"/>
  <c r="J5617" i="45"/>
  <c r="K5681" i="45"/>
  <c r="J5681" i="45"/>
  <c r="K3250" i="45"/>
  <c r="J3250" i="45"/>
  <c r="K3266" i="45"/>
  <c r="J3266" i="45"/>
  <c r="K3282" i="45"/>
  <c r="J3282" i="45"/>
  <c r="K3298" i="45"/>
  <c r="J3298" i="45"/>
  <c r="K3314" i="45"/>
  <c r="J3314" i="45"/>
  <c r="K3330" i="45"/>
  <c r="J3330" i="45"/>
  <c r="K3346" i="45"/>
  <c r="J3346" i="45"/>
  <c r="K3362" i="45"/>
  <c r="J3362" i="45"/>
  <c r="K3378" i="45"/>
  <c r="J3378" i="45"/>
  <c r="K3394" i="45"/>
  <c r="J3394" i="45"/>
  <c r="K3410" i="45"/>
  <c r="J3410" i="45"/>
  <c r="K3426" i="45"/>
  <c r="J3426" i="45"/>
  <c r="K3442" i="45"/>
  <c r="J3442" i="45"/>
  <c r="K3458" i="45"/>
  <c r="J3458" i="45"/>
  <c r="K3474" i="45"/>
  <c r="J3474" i="45"/>
  <c r="K3490" i="45"/>
  <c r="J3490" i="45"/>
  <c r="K3506" i="45"/>
  <c r="J3506" i="45"/>
  <c r="K3522" i="45"/>
  <c r="J3522" i="45"/>
  <c r="K3538" i="45"/>
  <c r="J3538" i="45"/>
  <c r="K3554" i="45"/>
  <c r="J3554" i="45"/>
  <c r="K3570" i="45"/>
  <c r="J3570" i="45"/>
  <c r="K3586" i="45"/>
  <c r="J3586" i="45"/>
  <c r="K3602" i="45"/>
  <c r="J3602" i="45"/>
  <c r="K3618" i="45"/>
  <c r="J3618" i="45"/>
  <c r="K3634" i="45"/>
  <c r="J3634" i="45"/>
  <c r="K3650" i="45"/>
  <c r="J3650" i="45"/>
  <c r="K3666" i="45"/>
  <c r="J3666" i="45"/>
  <c r="K3682" i="45"/>
  <c r="J3682" i="45"/>
  <c r="K3698" i="45"/>
  <c r="J3698" i="45"/>
  <c r="K3714" i="45"/>
  <c r="J3714" i="45"/>
  <c r="K3730" i="45"/>
  <c r="J3730" i="45"/>
  <c r="K3746" i="45"/>
  <c r="J3746" i="45"/>
  <c r="K3762" i="45"/>
  <c r="J3762" i="45"/>
  <c r="K3778" i="45"/>
  <c r="J3778" i="45"/>
  <c r="K3794" i="45"/>
  <c r="J3794" i="45"/>
  <c r="K3810" i="45"/>
  <c r="J3810" i="45"/>
  <c r="K3826" i="45"/>
  <c r="J3826" i="45"/>
  <c r="K3842" i="45"/>
  <c r="J3842" i="45"/>
  <c r="K3858" i="45"/>
  <c r="J3858" i="45"/>
  <c r="K3874" i="45"/>
  <c r="J3874" i="45"/>
  <c r="K3890" i="45"/>
  <c r="J3890" i="45"/>
  <c r="K3906" i="45"/>
  <c r="J3906" i="45"/>
  <c r="K3922" i="45"/>
  <c r="J3922" i="45"/>
  <c r="K3938" i="45"/>
  <c r="J3938" i="45"/>
  <c r="K3954" i="45"/>
  <c r="J3954" i="45"/>
  <c r="K3970" i="45"/>
  <c r="J3970" i="45"/>
  <c r="K3986" i="45"/>
  <c r="J3986" i="45"/>
  <c r="K4002" i="45"/>
  <c r="J4002" i="45"/>
  <c r="K4018" i="45"/>
  <c r="J4018" i="45"/>
  <c r="K4034" i="45"/>
  <c r="J4034" i="45"/>
  <c r="K4050" i="45"/>
  <c r="J4050" i="45"/>
  <c r="K4066" i="45"/>
  <c r="J4066" i="45"/>
  <c r="K4082" i="45"/>
  <c r="J4082" i="45"/>
  <c r="K4098" i="45"/>
  <c r="J4098" i="45"/>
  <c r="K4114" i="45"/>
  <c r="J4114" i="45"/>
  <c r="K4130" i="45"/>
  <c r="J4130" i="45"/>
  <c r="K4146" i="45"/>
  <c r="J4146" i="45"/>
  <c r="K4162" i="45"/>
  <c r="J4162" i="45"/>
  <c r="K4178" i="45"/>
  <c r="J4178" i="45"/>
  <c r="K4194" i="45"/>
  <c r="J4194" i="45"/>
  <c r="K4210" i="45"/>
  <c r="J4210" i="45"/>
  <c r="K4226" i="45"/>
  <c r="J4226" i="45"/>
  <c r="K4242" i="45"/>
  <c r="J4242" i="45"/>
  <c r="K4258" i="45"/>
  <c r="J4258" i="45"/>
  <c r="K4274" i="45"/>
  <c r="J4274" i="45"/>
  <c r="K4290" i="45"/>
  <c r="J4290" i="45"/>
  <c r="K4306" i="45"/>
  <c r="J4306" i="45"/>
  <c r="K4322" i="45"/>
  <c r="J4322" i="45"/>
  <c r="K4338" i="45"/>
  <c r="J4338" i="45"/>
  <c r="K4354" i="45"/>
  <c r="J4354" i="45"/>
  <c r="K4370" i="45"/>
  <c r="J4370" i="45"/>
  <c r="K4386" i="45"/>
  <c r="J4386" i="45"/>
  <c r="K4402" i="45"/>
  <c r="J4402" i="45"/>
  <c r="K4418" i="45"/>
  <c r="J4418" i="45"/>
  <c r="K4434" i="45"/>
  <c r="J4434" i="45"/>
  <c r="K4450" i="45"/>
  <c r="J4450" i="45"/>
  <c r="K4466" i="45"/>
  <c r="J4466" i="45"/>
  <c r="K4482" i="45"/>
  <c r="J4482" i="45"/>
  <c r="K4498" i="45"/>
  <c r="J4498" i="45"/>
  <c r="K4514" i="45"/>
  <c r="J4514" i="45"/>
  <c r="K4530" i="45"/>
  <c r="J4530" i="45"/>
  <c r="K4546" i="45"/>
  <c r="J4546" i="45"/>
  <c r="K4562" i="45"/>
  <c r="J4562" i="45"/>
  <c r="K4578" i="45"/>
  <c r="J4578" i="45"/>
  <c r="K4594" i="45"/>
  <c r="J4594" i="45"/>
  <c r="K4610" i="45"/>
  <c r="J4610" i="45"/>
  <c r="K4626" i="45"/>
  <c r="J4626" i="45"/>
  <c r="K4642" i="45"/>
  <c r="J4642" i="45"/>
  <c r="K4658" i="45"/>
  <c r="J4658" i="45"/>
  <c r="K4674" i="45"/>
  <c r="J4674" i="45"/>
  <c r="K4690" i="45"/>
  <c r="J4690" i="45"/>
  <c r="K4706" i="45"/>
  <c r="J4706" i="45"/>
  <c r="K4722" i="45"/>
  <c r="J4722" i="45"/>
  <c r="K4738" i="45"/>
  <c r="J4738" i="45"/>
  <c r="K4754" i="45"/>
  <c r="J4754" i="45"/>
  <c r="N63" i="45"/>
  <c r="K4770" i="45"/>
  <c r="J4770" i="45"/>
  <c r="K4786" i="45"/>
  <c r="J4786" i="45"/>
  <c r="K4802" i="45"/>
  <c r="J4802" i="45"/>
  <c r="K4818" i="45"/>
  <c r="J4818" i="45"/>
  <c r="K4837" i="45"/>
  <c r="J4837" i="45"/>
  <c r="K4869" i="45"/>
  <c r="J4869" i="45"/>
  <c r="K4925" i="45"/>
  <c r="J4925" i="45"/>
  <c r="K4989" i="45"/>
  <c r="J4989" i="45"/>
  <c r="K5053" i="45"/>
  <c r="J5053" i="45"/>
  <c r="K5117" i="45"/>
  <c r="J5117" i="45"/>
  <c r="K5181" i="45"/>
  <c r="J5181" i="45"/>
  <c r="K5245" i="45"/>
  <c r="J5245" i="45"/>
  <c r="K5309" i="45"/>
  <c r="J5309" i="45"/>
  <c r="K5373" i="45"/>
  <c r="J5373" i="45"/>
  <c r="K5437" i="45"/>
  <c r="J5437" i="45"/>
  <c r="K5501" i="45"/>
  <c r="J5501" i="45"/>
  <c r="K5565" i="45"/>
  <c r="J5565" i="45"/>
  <c r="K5629" i="45"/>
  <c r="J5629" i="45"/>
  <c r="K5689" i="45"/>
  <c r="J5689" i="45"/>
  <c r="K5705" i="45"/>
  <c r="J5705" i="45"/>
  <c r="K5721" i="45"/>
  <c r="J5721" i="45"/>
  <c r="K5737" i="45"/>
  <c r="J5737" i="45"/>
  <c r="K5753" i="45"/>
  <c r="J5753" i="45"/>
  <c r="K5769" i="45"/>
  <c r="J5769" i="45"/>
  <c r="K5785" i="45"/>
  <c r="J5785" i="45"/>
  <c r="K5801" i="45"/>
  <c r="J5801" i="45"/>
  <c r="K5817" i="45"/>
  <c r="J5817" i="45"/>
  <c r="K5833" i="45"/>
  <c r="J5833" i="45"/>
  <c r="K5849" i="45"/>
  <c r="J5849" i="45"/>
  <c r="K5865" i="45"/>
  <c r="J5865" i="45"/>
  <c r="K5881" i="45"/>
  <c r="J5881" i="45"/>
  <c r="K5897" i="45"/>
  <c r="J5897" i="45"/>
  <c r="K5913" i="45"/>
  <c r="J5913" i="45"/>
  <c r="K5929" i="45"/>
  <c r="J5929" i="45"/>
  <c r="K5945" i="45"/>
  <c r="J5945" i="45"/>
  <c r="K5961" i="45"/>
  <c r="J5961" i="45"/>
  <c r="K5977" i="45"/>
  <c r="J5977" i="45"/>
  <c r="K5993" i="45"/>
  <c r="J5993" i="45"/>
  <c r="K6009" i="45"/>
  <c r="J6009" i="45"/>
  <c r="K6025" i="45"/>
  <c r="J6025" i="45"/>
  <c r="K6041" i="45"/>
  <c r="J6041" i="45"/>
  <c r="K6057" i="45"/>
  <c r="J6057" i="45"/>
  <c r="K6073" i="45"/>
  <c r="J6073" i="45"/>
  <c r="K6089" i="45"/>
  <c r="J6089" i="45"/>
  <c r="K6105" i="45"/>
  <c r="J6105" i="45"/>
  <c r="K6121" i="45"/>
  <c r="J6121" i="45"/>
  <c r="K6137" i="45"/>
  <c r="J6137" i="45"/>
  <c r="K6153" i="45"/>
  <c r="J6153" i="45"/>
  <c r="K6169" i="45"/>
  <c r="J6169" i="45"/>
  <c r="K6185" i="45"/>
  <c r="J6185" i="45"/>
  <c r="K6201" i="45"/>
  <c r="J6201" i="45"/>
  <c r="K6217" i="45"/>
  <c r="J6217" i="45"/>
  <c r="K6233" i="45"/>
  <c r="J6233" i="45"/>
  <c r="K6249" i="45"/>
  <c r="J6249" i="45"/>
  <c r="K6265" i="45"/>
  <c r="J6265" i="45"/>
  <c r="K6281" i="45"/>
  <c r="J6281" i="45"/>
  <c r="K6297" i="45"/>
  <c r="J6297" i="45"/>
  <c r="K6313" i="45"/>
  <c r="J6313" i="45"/>
  <c r="K6329" i="45"/>
  <c r="J6329" i="45"/>
  <c r="K6345" i="45"/>
  <c r="J6345" i="45"/>
  <c r="K6361" i="45"/>
  <c r="J6361" i="45"/>
  <c r="K6377" i="45"/>
  <c r="J6377" i="45"/>
  <c r="K6393" i="45"/>
  <c r="J6393" i="45"/>
  <c r="K6409" i="45"/>
  <c r="J6409" i="45"/>
  <c r="K6425" i="45"/>
  <c r="J6425" i="45"/>
  <c r="K6441" i="45"/>
  <c r="J6441" i="45"/>
  <c r="K6457" i="45"/>
  <c r="J6457" i="45"/>
  <c r="K6473" i="45"/>
  <c r="J6473" i="45"/>
  <c r="K6489" i="45"/>
  <c r="J6489" i="45"/>
  <c r="K6505" i="45"/>
  <c r="J6505" i="45"/>
  <c r="K6527" i="45"/>
  <c r="J6527" i="45"/>
  <c r="K6559" i="45"/>
  <c r="J6559" i="45"/>
  <c r="K6616" i="45"/>
  <c r="J6616" i="45"/>
  <c r="K6680" i="45"/>
  <c r="J6680" i="45"/>
  <c r="K6744" i="45"/>
  <c r="J6744" i="45"/>
  <c r="K6808" i="45"/>
  <c r="J6808" i="45"/>
  <c r="K6872" i="45"/>
  <c r="J6872" i="45"/>
  <c r="K6936" i="45"/>
  <c r="J6936" i="45"/>
  <c r="J4832" i="45"/>
  <c r="K4832" i="45"/>
  <c r="J4848" i="45"/>
  <c r="K4848" i="45"/>
  <c r="J4864" i="45"/>
  <c r="K4864" i="45"/>
  <c r="J4880" i="45"/>
  <c r="K4880" i="45"/>
  <c r="K4896" i="45"/>
  <c r="J4896" i="45"/>
  <c r="K4912" i="45"/>
  <c r="J4912" i="45"/>
  <c r="K4928" i="45"/>
  <c r="J4928" i="45"/>
  <c r="K4944" i="45"/>
  <c r="J4944" i="45"/>
  <c r="K4960" i="45"/>
  <c r="J4960" i="45"/>
  <c r="K4976" i="45"/>
  <c r="J4976" i="45"/>
  <c r="K4992" i="45"/>
  <c r="J4992" i="45"/>
  <c r="K5008" i="45"/>
  <c r="J5008" i="45"/>
  <c r="K5024" i="45"/>
  <c r="J5024" i="45"/>
  <c r="K5040" i="45"/>
  <c r="J5040" i="45"/>
  <c r="K5056" i="45"/>
  <c r="J5056" i="45"/>
  <c r="K5072" i="45"/>
  <c r="J5072" i="45"/>
  <c r="K5088" i="45"/>
  <c r="J5088" i="45"/>
  <c r="K5104" i="45"/>
  <c r="J5104" i="45"/>
  <c r="K5120" i="45"/>
  <c r="J5120" i="45"/>
  <c r="K5136" i="45"/>
  <c r="J5136" i="45"/>
  <c r="K5152" i="45"/>
  <c r="J5152" i="45"/>
  <c r="K5168" i="45"/>
  <c r="J5168" i="45"/>
  <c r="K5184" i="45"/>
  <c r="J5184" i="45"/>
  <c r="K5200" i="45"/>
  <c r="J5200" i="45"/>
  <c r="K5216" i="45"/>
  <c r="J5216" i="45"/>
  <c r="K5232" i="45"/>
  <c r="J5232" i="45"/>
  <c r="K5248" i="45"/>
  <c r="J5248" i="45"/>
  <c r="K5264" i="45"/>
  <c r="J5264" i="45"/>
  <c r="K5280" i="45"/>
  <c r="J5280" i="45"/>
  <c r="K5296" i="45"/>
  <c r="J5296" i="45"/>
  <c r="K5312" i="45"/>
  <c r="J5312" i="45"/>
  <c r="K5328" i="45"/>
  <c r="J5328" i="45"/>
  <c r="K5344" i="45"/>
  <c r="J5344" i="45"/>
  <c r="K5360" i="45"/>
  <c r="J5360" i="45"/>
  <c r="K5376" i="45"/>
  <c r="J5376" i="45"/>
  <c r="K5392" i="45"/>
  <c r="J5392" i="45"/>
  <c r="K5408" i="45"/>
  <c r="J5408" i="45"/>
  <c r="K5424" i="45"/>
  <c r="J5424" i="45"/>
  <c r="K5440" i="45"/>
  <c r="J5440" i="45"/>
  <c r="K5456" i="45"/>
  <c r="J5456" i="45"/>
  <c r="K5472" i="45"/>
  <c r="J5472" i="45"/>
  <c r="K5488" i="45"/>
  <c r="J5488" i="45"/>
  <c r="K5504" i="45"/>
  <c r="J5504" i="45"/>
  <c r="K5520" i="45"/>
  <c r="J5520" i="45"/>
  <c r="K5536" i="45"/>
  <c r="J5536" i="45"/>
  <c r="K5552" i="45"/>
  <c r="J5552" i="45"/>
  <c r="K5568" i="45"/>
  <c r="J5568" i="45"/>
  <c r="K5584" i="45"/>
  <c r="J5584" i="45"/>
  <c r="K5600" i="45"/>
  <c r="J5600" i="45"/>
  <c r="K5616" i="45"/>
  <c r="J5616" i="45"/>
  <c r="K5632" i="45"/>
  <c r="J5632" i="45"/>
  <c r="K5648" i="45"/>
  <c r="J5648" i="45"/>
  <c r="K5664" i="45"/>
  <c r="J5664" i="45"/>
  <c r="K5680" i="45"/>
  <c r="J5680" i="45"/>
  <c r="K5696" i="45"/>
  <c r="J5696" i="45"/>
  <c r="K5712" i="45"/>
  <c r="J5712" i="45"/>
  <c r="K5728" i="45"/>
  <c r="J5728" i="45"/>
  <c r="K5744" i="45"/>
  <c r="J5744" i="45"/>
  <c r="K5760" i="45"/>
  <c r="J5760" i="45"/>
  <c r="K5776" i="45"/>
  <c r="J5776" i="45"/>
  <c r="K5792" i="45"/>
  <c r="J5792" i="45"/>
  <c r="K5808" i="45"/>
  <c r="J5808" i="45"/>
  <c r="K5824" i="45"/>
  <c r="J5824" i="45"/>
  <c r="K5840" i="45"/>
  <c r="J5840" i="45"/>
  <c r="K5856" i="45"/>
  <c r="J5856" i="45"/>
  <c r="K5872" i="45"/>
  <c r="J5872" i="45"/>
  <c r="K5888" i="45"/>
  <c r="J5888" i="45"/>
  <c r="K5904" i="45"/>
  <c r="J5904" i="45"/>
  <c r="K5920" i="45"/>
  <c r="J5920" i="45"/>
  <c r="K5936" i="45"/>
  <c r="J5936" i="45"/>
  <c r="K5952" i="45"/>
  <c r="J5952" i="45"/>
  <c r="K5968" i="45"/>
  <c r="J5968" i="45"/>
  <c r="K5984" i="45"/>
  <c r="J5984" i="45"/>
  <c r="K6000" i="45"/>
  <c r="J6000" i="45"/>
  <c r="K6016" i="45"/>
  <c r="J6016" i="45"/>
  <c r="K6032" i="45"/>
  <c r="J6032" i="45"/>
  <c r="K6048" i="45"/>
  <c r="J6048" i="45"/>
  <c r="K6064" i="45"/>
  <c r="J6064" i="45"/>
  <c r="K6080" i="45"/>
  <c r="J6080" i="45"/>
  <c r="K6096" i="45"/>
  <c r="J6096" i="45"/>
  <c r="K6112" i="45"/>
  <c r="J6112" i="45"/>
  <c r="K6128" i="45"/>
  <c r="J6128" i="45"/>
  <c r="K6144" i="45"/>
  <c r="J6144" i="45"/>
  <c r="K6160" i="45"/>
  <c r="J6160" i="45"/>
  <c r="K6176" i="45"/>
  <c r="J6176" i="45"/>
  <c r="K6192" i="45"/>
  <c r="J6192" i="45"/>
  <c r="K6208" i="45"/>
  <c r="J6208" i="45"/>
  <c r="K6224" i="45"/>
  <c r="J6224" i="45"/>
  <c r="K6240" i="45"/>
  <c r="J6240" i="45"/>
  <c r="K6256" i="45"/>
  <c r="J6256" i="45"/>
  <c r="K6272" i="45"/>
  <c r="J6272" i="45"/>
  <c r="K6288" i="45"/>
  <c r="J6288" i="45"/>
  <c r="K6304" i="45"/>
  <c r="J6304" i="45"/>
  <c r="K6320" i="45"/>
  <c r="J6320" i="45"/>
  <c r="K6336" i="45"/>
  <c r="J6336" i="45"/>
  <c r="K6352" i="45"/>
  <c r="J6352" i="45"/>
  <c r="K6368" i="45"/>
  <c r="J6368" i="45"/>
  <c r="K6384" i="45"/>
  <c r="J6384" i="45"/>
  <c r="K6400" i="45"/>
  <c r="J6400" i="45"/>
  <c r="K6416" i="45"/>
  <c r="J6416" i="45"/>
  <c r="K6432" i="45"/>
  <c r="J6432" i="45"/>
  <c r="K6448" i="45"/>
  <c r="J6448" i="45"/>
  <c r="K6464" i="45"/>
  <c r="J6464" i="45"/>
  <c r="K6480" i="45"/>
  <c r="J6480" i="45"/>
  <c r="K6496" i="45"/>
  <c r="J6496" i="45"/>
  <c r="K6512" i="45"/>
  <c r="J6512" i="45"/>
  <c r="K6536" i="45"/>
  <c r="J6536" i="45"/>
  <c r="K6580" i="45"/>
  <c r="J6580" i="45"/>
  <c r="K6644" i="45"/>
  <c r="J6644" i="45"/>
  <c r="K6708" i="45"/>
  <c r="J6708" i="45"/>
  <c r="K6772" i="45"/>
  <c r="J6772" i="45"/>
  <c r="K6836" i="45"/>
  <c r="J6836" i="45"/>
  <c r="K6900" i="45"/>
  <c r="J6900" i="45"/>
  <c r="K6964" i="45"/>
  <c r="J6964" i="45"/>
  <c r="K4839" i="45"/>
  <c r="J4839" i="45"/>
  <c r="K4855" i="45"/>
  <c r="J4855" i="45"/>
  <c r="K4871" i="45"/>
  <c r="J4871" i="45"/>
  <c r="J4887" i="45"/>
  <c r="K4887" i="45"/>
  <c r="J4903" i="45"/>
  <c r="K4903" i="45"/>
  <c r="J4919" i="45"/>
  <c r="K4919" i="45"/>
  <c r="J4935" i="45"/>
  <c r="K4935" i="45"/>
  <c r="J4951" i="45"/>
  <c r="K4951" i="45"/>
  <c r="J4967" i="45"/>
  <c r="K4967" i="45"/>
  <c r="J4983" i="45"/>
  <c r="K4983" i="45"/>
  <c r="J4999" i="45"/>
  <c r="K4999" i="45"/>
  <c r="J5015" i="45"/>
  <c r="K5015" i="45"/>
  <c r="J5031" i="45"/>
  <c r="K5031" i="45"/>
  <c r="J5047" i="45"/>
  <c r="K5047" i="45"/>
  <c r="J5063" i="45"/>
  <c r="K5063" i="45"/>
  <c r="J5079" i="45"/>
  <c r="K5079" i="45"/>
  <c r="J5095" i="45"/>
  <c r="K5095" i="45"/>
  <c r="J5111" i="45"/>
  <c r="K5111" i="45"/>
  <c r="J5127" i="45"/>
  <c r="K5127" i="45"/>
  <c r="J5143" i="45"/>
  <c r="K5143" i="45"/>
  <c r="J5159" i="45"/>
  <c r="K5159" i="45"/>
  <c r="J5175" i="45"/>
  <c r="K5175" i="45"/>
  <c r="J5191" i="45"/>
  <c r="K5191" i="45"/>
  <c r="J5207" i="45"/>
  <c r="K5207" i="45"/>
  <c r="J5223" i="45"/>
  <c r="K5223" i="45"/>
  <c r="J5239" i="45"/>
  <c r="K5239" i="45"/>
  <c r="J5255" i="45"/>
  <c r="K5255" i="45"/>
  <c r="J5271" i="45"/>
  <c r="K5271" i="45"/>
  <c r="J5287" i="45"/>
  <c r="K5287" i="45"/>
  <c r="J5303" i="45"/>
  <c r="K5303" i="45"/>
  <c r="J5319" i="45"/>
  <c r="K5319" i="45"/>
  <c r="J5335" i="45"/>
  <c r="K5335" i="45"/>
  <c r="J5351" i="45"/>
  <c r="K5351" i="45"/>
  <c r="J5367" i="45"/>
  <c r="K5367" i="45"/>
  <c r="J5383" i="45"/>
  <c r="K5383" i="45"/>
  <c r="J5399" i="45"/>
  <c r="K5399" i="45"/>
  <c r="J5415" i="45"/>
  <c r="K5415" i="45"/>
  <c r="J5431" i="45"/>
  <c r="K5431" i="45"/>
  <c r="J5447" i="45"/>
  <c r="K5447" i="45"/>
  <c r="J5463" i="45"/>
  <c r="K5463" i="45"/>
  <c r="J5479" i="45"/>
  <c r="K5479" i="45"/>
  <c r="J5495" i="45"/>
  <c r="K5495" i="45"/>
  <c r="J5511" i="45"/>
  <c r="K5511" i="45"/>
  <c r="J5527" i="45"/>
  <c r="K5527" i="45"/>
  <c r="J5543" i="45"/>
  <c r="K5543" i="45"/>
  <c r="J5559" i="45"/>
  <c r="K5559" i="45"/>
  <c r="J5575" i="45"/>
  <c r="K5575" i="45"/>
  <c r="J5591" i="45"/>
  <c r="K5591" i="45"/>
  <c r="J5607" i="45"/>
  <c r="K5607" i="45"/>
  <c r="J5623" i="45"/>
  <c r="K5623" i="45"/>
  <c r="J5639" i="45"/>
  <c r="K5639" i="45"/>
  <c r="J5655" i="45"/>
  <c r="K5655" i="45"/>
  <c r="J5671" i="45"/>
  <c r="K5671" i="45"/>
  <c r="J5687" i="45"/>
  <c r="K5687" i="45"/>
  <c r="J5703" i="45"/>
  <c r="K5703" i="45"/>
  <c r="J5719" i="45"/>
  <c r="K5719" i="45"/>
  <c r="J5735" i="45"/>
  <c r="K5735" i="45"/>
  <c r="J5751" i="45"/>
  <c r="K5751" i="45"/>
  <c r="J5767" i="45"/>
  <c r="K5767" i="45"/>
  <c r="J5783" i="45"/>
  <c r="K5783" i="45"/>
  <c r="J5799" i="45"/>
  <c r="K5799" i="45"/>
  <c r="J5815" i="45"/>
  <c r="K5815" i="45"/>
  <c r="J5831" i="45"/>
  <c r="K5831" i="45"/>
  <c r="J5847" i="45"/>
  <c r="K5847" i="45"/>
  <c r="J5863" i="45"/>
  <c r="K5863" i="45"/>
  <c r="J5879" i="45"/>
  <c r="K5879" i="45"/>
  <c r="J5895" i="45"/>
  <c r="K5895" i="45"/>
  <c r="J5911" i="45"/>
  <c r="K5911" i="45"/>
  <c r="J5927" i="45"/>
  <c r="K5927" i="45"/>
  <c r="J5943" i="45"/>
  <c r="K5943" i="45"/>
  <c r="J5959" i="45"/>
  <c r="K5959" i="45"/>
  <c r="J5975" i="45"/>
  <c r="K5975" i="45"/>
  <c r="J5991" i="45"/>
  <c r="K5991" i="45"/>
  <c r="J6007" i="45"/>
  <c r="K6007" i="45"/>
  <c r="J6023" i="45"/>
  <c r="K6023" i="45"/>
  <c r="J6039" i="45"/>
  <c r="K6039" i="45"/>
  <c r="J6055" i="45"/>
  <c r="K6055" i="45"/>
  <c r="J6071" i="45"/>
  <c r="K6071" i="45"/>
  <c r="J6087" i="45"/>
  <c r="K6087" i="45"/>
  <c r="J6103" i="45"/>
  <c r="K6103" i="45"/>
  <c r="J6119" i="45"/>
  <c r="K6119" i="45"/>
  <c r="J6135" i="45"/>
  <c r="K6135" i="45"/>
  <c r="J6151" i="45"/>
  <c r="K6151" i="45"/>
  <c r="J6167" i="45"/>
  <c r="K6167" i="45"/>
  <c r="J6183" i="45"/>
  <c r="K6183" i="45"/>
  <c r="J6199" i="45"/>
  <c r="K6199" i="45"/>
  <c r="J6215" i="45"/>
  <c r="K6215" i="45"/>
  <c r="J6231" i="45"/>
  <c r="K6231" i="45"/>
  <c r="J6247" i="45"/>
  <c r="K6247" i="45"/>
  <c r="J6263" i="45"/>
  <c r="K6263" i="45"/>
  <c r="J6279" i="45"/>
  <c r="K6279" i="45"/>
  <c r="J6295" i="45"/>
  <c r="K6295" i="45"/>
  <c r="J6311" i="45"/>
  <c r="K6311" i="45"/>
  <c r="J6327" i="45"/>
  <c r="K6327" i="45"/>
  <c r="J6343" i="45"/>
  <c r="K6343" i="45"/>
  <c r="J6359" i="45"/>
  <c r="K6359" i="45"/>
  <c r="J6375" i="45"/>
  <c r="K6375" i="45"/>
  <c r="J6391" i="45"/>
  <c r="K6391" i="45"/>
  <c r="J6407" i="45"/>
  <c r="K6407" i="45"/>
  <c r="J6423" i="45"/>
  <c r="K6423" i="45"/>
  <c r="J6439" i="45"/>
  <c r="K6439" i="45"/>
  <c r="J6455" i="45"/>
  <c r="K6455" i="45"/>
  <c r="J6471" i="45"/>
  <c r="K6471" i="45"/>
  <c r="J6487" i="45"/>
  <c r="K6487" i="45"/>
  <c r="J6503" i="45"/>
  <c r="K6503" i="45"/>
  <c r="J6519" i="45"/>
  <c r="K6519" i="45"/>
  <c r="K6547" i="45"/>
  <c r="J6547" i="45"/>
  <c r="K6592" i="45"/>
  <c r="J6592" i="45"/>
  <c r="K6656" i="45"/>
  <c r="J6656" i="45"/>
  <c r="K6720" i="45"/>
  <c r="J6720" i="45"/>
  <c r="K6784" i="45"/>
  <c r="J6784" i="45"/>
  <c r="K6848" i="45"/>
  <c r="J6848" i="45"/>
  <c r="K6912" i="45"/>
  <c r="J6912" i="45"/>
  <c r="K6976" i="45"/>
  <c r="J6976" i="45"/>
  <c r="K4898" i="45"/>
  <c r="J4898" i="45"/>
  <c r="K4914" i="45"/>
  <c r="J4914" i="45"/>
  <c r="K4930" i="45"/>
  <c r="J4930" i="45"/>
  <c r="K4946" i="45"/>
  <c r="J4946" i="45"/>
  <c r="K4962" i="45"/>
  <c r="J4962" i="45"/>
  <c r="K4978" i="45"/>
  <c r="J4978" i="45"/>
  <c r="K4994" i="45"/>
  <c r="J4994" i="45"/>
  <c r="K5010" i="45"/>
  <c r="J5010" i="45"/>
  <c r="K5026" i="45"/>
  <c r="J5026" i="45"/>
  <c r="K5042" i="45"/>
  <c r="J5042" i="45"/>
  <c r="K5058" i="45"/>
  <c r="J5058" i="45"/>
  <c r="K5074" i="45"/>
  <c r="J5074" i="45"/>
  <c r="K5090" i="45"/>
  <c r="J5090" i="45"/>
  <c r="K5106" i="45"/>
  <c r="J5106" i="45"/>
  <c r="K5122" i="45"/>
  <c r="J5122" i="45"/>
  <c r="K5138" i="45"/>
  <c r="J5138" i="45"/>
  <c r="K5154" i="45"/>
  <c r="J5154" i="45"/>
  <c r="K5170" i="45"/>
  <c r="J5170" i="45"/>
  <c r="K5186" i="45"/>
  <c r="J5186" i="45"/>
  <c r="K5202" i="45"/>
  <c r="J5202" i="45"/>
  <c r="K5218" i="45"/>
  <c r="J5218" i="45"/>
  <c r="K5234" i="45"/>
  <c r="J5234" i="45"/>
  <c r="K5250" i="45"/>
  <c r="J5250" i="45"/>
  <c r="K5266" i="45"/>
  <c r="J5266" i="45"/>
  <c r="K5282" i="45"/>
  <c r="J5282" i="45"/>
  <c r="K5298" i="45"/>
  <c r="J5298" i="45"/>
  <c r="K5314" i="45"/>
  <c r="J5314" i="45"/>
  <c r="K5330" i="45"/>
  <c r="J5330" i="45"/>
  <c r="K5346" i="45"/>
  <c r="J5346" i="45"/>
  <c r="K5362" i="45"/>
  <c r="J5362" i="45"/>
  <c r="K5378" i="45"/>
  <c r="J5378" i="45"/>
  <c r="K5394" i="45"/>
  <c r="J5394" i="45"/>
  <c r="K5410" i="45"/>
  <c r="J5410" i="45"/>
  <c r="K5426" i="45"/>
  <c r="J5426" i="45"/>
  <c r="K5442" i="45"/>
  <c r="J5442" i="45"/>
  <c r="K5458" i="45"/>
  <c r="J5458" i="45"/>
  <c r="K5474" i="45"/>
  <c r="J5474" i="45"/>
  <c r="K5490" i="45"/>
  <c r="J5490" i="45"/>
  <c r="K5506" i="45"/>
  <c r="J5506" i="45"/>
  <c r="K5522" i="45"/>
  <c r="J5522" i="45"/>
  <c r="K5538" i="45"/>
  <c r="J5538" i="45"/>
  <c r="K5554" i="45"/>
  <c r="J5554" i="45"/>
  <c r="K5570" i="45"/>
  <c r="J5570" i="45"/>
  <c r="K5586" i="45"/>
  <c r="J5586" i="45"/>
  <c r="K5602" i="45"/>
  <c r="J5602" i="45"/>
  <c r="K5618" i="45"/>
  <c r="J5618" i="45"/>
  <c r="K5634" i="45"/>
  <c r="J5634" i="45"/>
  <c r="K5650" i="45"/>
  <c r="J5650" i="45"/>
  <c r="K5666" i="45"/>
  <c r="J5666" i="45"/>
  <c r="K5682" i="45"/>
  <c r="J5682" i="45"/>
  <c r="K5698" i="45"/>
  <c r="J5698" i="45"/>
  <c r="K5714" i="45"/>
  <c r="J5714" i="45"/>
  <c r="K5730" i="45"/>
  <c r="J5730" i="45"/>
  <c r="K5746" i="45"/>
  <c r="J5746" i="45"/>
  <c r="K5762" i="45"/>
  <c r="J5762" i="45"/>
  <c r="K5778" i="45"/>
  <c r="J5778" i="45"/>
  <c r="K5794" i="45"/>
  <c r="J5794" i="45"/>
  <c r="K5810" i="45"/>
  <c r="J5810" i="45"/>
  <c r="K5826" i="45"/>
  <c r="J5826" i="45"/>
  <c r="K5842" i="45"/>
  <c r="J5842" i="45"/>
  <c r="K5858" i="45"/>
  <c r="J5858" i="45"/>
  <c r="K5874" i="45"/>
  <c r="J5874" i="45"/>
  <c r="K5890" i="45"/>
  <c r="J5890" i="45"/>
  <c r="K5906" i="45"/>
  <c r="J5906" i="45"/>
  <c r="K5922" i="45"/>
  <c r="J5922" i="45"/>
  <c r="K5938" i="45"/>
  <c r="J5938" i="45"/>
  <c r="K5954" i="45"/>
  <c r="J5954" i="45"/>
  <c r="K5970" i="45"/>
  <c r="J5970" i="45"/>
  <c r="K5986" i="45"/>
  <c r="J5986" i="45"/>
  <c r="K6002" i="45"/>
  <c r="J6002" i="45"/>
  <c r="K6018" i="45"/>
  <c r="J6018" i="45"/>
  <c r="K6034" i="45"/>
  <c r="J6034" i="45"/>
  <c r="K6050" i="45"/>
  <c r="J6050" i="45"/>
  <c r="K6066" i="45"/>
  <c r="J6066" i="45"/>
  <c r="K6082" i="45"/>
  <c r="J6082" i="45"/>
  <c r="K6098" i="45"/>
  <c r="J6098" i="45"/>
  <c r="K6114" i="45"/>
  <c r="J6114" i="45"/>
  <c r="K6130" i="45"/>
  <c r="J6130" i="45"/>
  <c r="K6146" i="45"/>
  <c r="J6146" i="45"/>
  <c r="K6162" i="45"/>
  <c r="J6162" i="45"/>
  <c r="K6178" i="45"/>
  <c r="J6178" i="45"/>
  <c r="K6194" i="45"/>
  <c r="J6194" i="45"/>
  <c r="K6210" i="45"/>
  <c r="J6210" i="45"/>
  <c r="K6226" i="45"/>
  <c r="J6226" i="45"/>
  <c r="K6242" i="45"/>
  <c r="J6242" i="45"/>
  <c r="K6258" i="45"/>
  <c r="J6258" i="45"/>
  <c r="K6274" i="45"/>
  <c r="J6274" i="45"/>
  <c r="K6290" i="45"/>
  <c r="J6290" i="45"/>
  <c r="K6306" i="45"/>
  <c r="J6306" i="45"/>
  <c r="K6322" i="45"/>
  <c r="J6322" i="45"/>
  <c r="K6338" i="45"/>
  <c r="J6338" i="45"/>
  <c r="K6354" i="45"/>
  <c r="J6354" i="45"/>
  <c r="K6370" i="45"/>
  <c r="J6370" i="45"/>
  <c r="K6386" i="45"/>
  <c r="J6386" i="45"/>
  <c r="K6402" i="45"/>
  <c r="J6402" i="45"/>
  <c r="K6418" i="45"/>
  <c r="J6418" i="45"/>
  <c r="K6434" i="45"/>
  <c r="J6434" i="45"/>
  <c r="K6450" i="45"/>
  <c r="J6450" i="45"/>
  <c r="K6466" i="45"/>
  <c r="J6466" i="45"/>
  <c r="K6482" i="45"/>
  <c r="J6482" i="45"/>
  <c r="K6498" i="45"/>
  <c r="J6498" i="45"/>
  <c r="K6514" i="45"/>
  <c r="J6514" i="45"/>
  <c r="K6540" i="45"/>
  <c r="J6540" i="45"/>
  <c r="K6572" i="45"/>
  <c r="J6572" i="45"/>
  <c r="K6636" i="45"/>
  <c r="J6636" i="45"/>
  <c r="K6700" i="45"/>
  <c r="J6700" i="45"/>
  <c r="K6764" i="45"/>
  <c r="J6764" i="45"/>
  <c r="K6828" i="45"/>
  <c r="J6828" i="45"/>
  <c r="K6892" i="45"/>
  <c r="J6892" i="45"/>
  <c r="K6956" i="45"/>
  <c r="J6956" i="45"/>
  <c r="K6996" i="45"/>
  <c r="J6996" i="45"/>
  <c r="K7012" i="45"/>
  <c r="J7012" i="45"/>
  <c r="K7028" i="45"/>
  <c r="J7028" i="45"/>
  <c r="K7044" i="45"/>
  <c r="J7044" i="45"/>
  <c r="K7060" i="45"/>
  <c r="J7060" i="45"/>
  <c r="K7076" i="45"/>
  <c r="J7076" i="45"/>
  <c r="K7092" i="45"/>
  <c r="J7092" i="45"/>
  <c r="K7108" i="45"/>
  <c r="J7108" i="45"/>
  <c r="K7124" i="45"/>
  <c r="J7124" i="45"/>
  <c r="K7140" i="45"/>
  <c r="J7140" i="45"/>
  <c r="K7156" i="45"/>
  <c r="J7156" i="45"/>
  <c r="K7172" i="45"/>
  <c r="J7172" i="45"/>
  <c r="K7188" i="45"/>
  <c r="J7188" i="45"/>
  <c r="K7204" i="45"/>
  <c r="J7204" i="45"/>
  <c r="K7220" i="45"/>
  <c r="J7220" i="45"/>
  <c r="K7236" i="45"/>
  <c r="J7236" i="45"/>
  <c r="K7252" i="45"/>
  <c r="J7252" i="45"/>
  <c r="K7268" i="45"/>
  <c r="J7268" i="45"/>
  <c r="K7284" i="45"/>
  <c r="J7284" i="45"/>
  <c r="K7300" i="45"/>
  <c r="J7300" i="45"/>
  <c r="K7316" i="45"/>
  <c r="J7316" i="45"/>
  <c r="K7332" i="45"/>
  <c r="J7332" i="45"/>
  <c r="K7348" i="45"/>
  <c r="J7348" i="45"/>
  <c r="K7364" i="45"/>
  <c r="J7364" i="45"/>
  <c r="K7380" i="45"/>
  <c r="J7380" i="45"/>
  <c r="K7396" i="45"/>
  <c r="J7396" i="45"/>
  <c r="K7412" i="45"/>
  <c r="J7412" i="45"/>
  <c r="K7428" i="45"/>
  <c r="J7428" i="45"/>
  <c r="K7444" i="45"/>
  <c r="J7444" i="45"/>
  <c r="K7460" i="45"/>
  <c r="J7460" i="45"/>
  <c r="K7476" i="45"/>
  <c r="J7476" i="45"/>
  <c r="K7492" i="45"/>
  <c r="J7492" i="45"/>
  <c r="K7508" i="45"/>
  <c r="J7508" i="45"/>
  <c r="K7524" i="45"/>
  <c r="J7524" i="45"/>
  <c r="K7540" i="45"/>
  <c r="J7540" i="45"/>
  <c r="K7556" i="45"/>
  <c r="J7556" i="45"/>
  <c r="K7572" i="45"/>
  <c r="J7572" i="45"/>
  <c r="K7588" i="45"/>
  <c r="J7588" i="45"/>
  <c r="K7604" i="45"/>
  <c r="J7604" i="45"/>
  <c r="K7620" i="45"/>
  <c r="J7620" i="45"/>
  <c r="K7636" i="45"/>
  <c r="J7636" i="45"/>
  <c r="K7652" i="45"/>
  <c r="J7652" i="45"/>
  <c r="K7668" i="45"/>
  <c r="J7668" i="45"/>
  <c r="K7684" i="45"/>
  <c r="J7684" i="45"/>
  <c r="K7700" i="45"/>
  <c r="J7700" i="45"/>
  <c r="K7716" i="45"/>
  <c r="J7716" i="45"/>
  <c r="K7732" i="45"/>
  <c r="J7732" i="45"/>
  <c r="K7748" i="45"/>
  <c r="J7748" i="45"/>
  <c r="K7764" i="45"/>
  <c r="J7764" i="45"/>
  <c r="K7780" i="45"/>
  <c r="J7780" i="45"/>
  <c r="K7796" i="45"/>
  <c r="J7796" i="45"/>
  <c r="K7812" i="45"/>
  <c r="J7812" i="45"/>
  <c r="K7828" i="45"/>
  <c r="J7828" i="45"/>
  <c r="K7844" i="45"/>
  <c r="J7844" i="45"/>
  <c r="K7860" i="45"/>
  <c r="J7860" i="45"/>
  <c r="K7876" i="45"/>
  <c r="J7876" i="45"/>
  <c r="K7892" i="45"/>
  <c r="J7892" i="45"/>
  <c r="K7908" i="45"/>
  <c r="J7908" i="45"/>
  <c r="K7924" i="45"/>
  <c r="J7924" i="45"/>
  <c r="K7940" i="45"/>
  <c r="J7940" i="45"/>
  <c r="K7956" i="45"/>
  <c r="J7956" i="45"/>
  <c r="K7972" i="45"/>
  <c r="J7972" i="45"/>
  <c r="K7988" i="45"/>
  <c r="J7988" i="45"/>
  <c r="K8004" i="45"/>
  <c r="J8004" i="45"/>
  <c r="K8020" i="45"/>
  <c r="J8020" i="45"/>
  <c r="K8036" i="45"/>
  <c r="J8036" i="45"/>
  <c r="K8052" i="45"/>
  <c r="J8052" i="45"/>
  <c r="K8068" i="45"/>
  <c r="J8068" i="45"/>
  <c r="K8084" i="45"/>
  <c r="J8084" i="45"/>
  <c r="K8100" i="45"/>
  <c r="J8100" i="45"/>
  <c r="K8116" i="45"/>
  <c r="J8116" i="45"/>
  <c r="K8132" i="45"/>
  <c r="J8132" i="45"/>
  <c r="K8148" i="45"/>
  <c r="J8148" i="45"/>
  <c r="K8164" i="45"/>
  <c r="J8164" i="45"/>
  <c r="K8180" i="45"/>
  <c r="J8180" i="45"/>
  <c r="K8196" i="45"/>
  <c r="J8196" i="45"/>
  <c r="K8212" i="45"/>
  <c r="J8212" i="45"/>
  <c r="K8228" i="45"/>
  <c r="J8228" i="45"/>
  <c r="K8244" i="45"/>
  <c r="J8244" i="45"/>
  <c r="K8260" i="45"/>
  <c r="J8260" i="45"/>
  <c r="K8276" i="45"/>
  <c r="J8276" i="45"/>
  <c r="K8292" i="45"/>
  <c r="J8292" i="45"/>
  <c r="K8308" i="45"/>
  <c r="J8308" i="45"/>
  <c r="K8355" i="45"/>
  <c r="J8355" i="45"/>
  <c r="K6567" i="45"/>
  <c r="J6567" i="45"/>
  <c r="K6583" i="45"/>
  <c r="J6583" i="45"/>
  <c r="K6599" i="45"/>
  <c r="J6599" i="45"/>
  <c r="K6615" i="45"/>
  <c r="J6615" i="45"/>
  <c r="K6631" i="45"/>
  <c r="J6631" i="45"/>
  <c r="K6647" i="45"/>
  <c r="J6647" i="45"/>
  <c r="K6663" i="45"/>
  <c r="J6663" i="45"/>
  <c r="K6679" i="45"/>
  <c r="J6679" i="45"/>
  <c r="K6695" i="45"/>
  <c r="J6695" i="45"/>
  <c r="K6711" i="45"/>
  <c r="J6711" i="45"/>
  <c r="K6727" i="45"/>
  <c r="J6727" i="45"/>
  <c r="K6743" i="45"/>
  <c r="J6743" i="45"/>
  <c r="K6759" i="45"/>
  <c r="J6759" i="45"/>
  <c r="K6775" i="45"/>
  <c r="J6775" i="45"/>
  <c r="K6791" i="45"/>
  <c r="J6791" i="45"/>
  <c r="K6807" i="45"/>
  <c r="J6807" i="45"/>
  <c r="K6823" i="45"/>
  <c r="J6823" i="45"/>
  <c r="K6839" i="45"/>
  <c r="J6839" i="45"/>
  <c r="K6855" i="45"/>
  <c r="J6855" i="45"/>
  <c r="K6871" i="45"/>
  <c r="J6871" i="45"/>
  <c r="K6887" i="45"/>
  <c r="J6887" i="45"/>
  <c r="K6903" i="45"/>
  <c r="J6903" i="45"/>
  <c r="K6919" i="45"/>
  <c r="J6919" i="45"/>
  <c r="K6935" i="45"/>
  <c r="J6935" i="45"/>
  <c r="K6951" i="45"/>
  <c r="J6951" i="45"/>
  <c r="K6967" i="45"/>
  <c r="J6967" i="45"/>
  <c r="K6983" i="45"/>
  <c r="J6983" i="45"/>
  <c r="K6999" i="45"/>
  <c r="J6999" i="45"/>
  <c r="K7015" i="45"/>
  <c r="J7015" i="45"/>
  <c r="K7031" i="45"/>
  <c r="J7031" i="45"/>
  <c r="K7047" i="45"/>
  <c r="J7047" i="45"/>
  <c r="K7063" i="45"/>
  <c r="J7063" i="45"/>
  <c r="K7079" i="45"/>
  <c r="J7079" i="45"/>
  <c r="K7095" i="45"/>
  <c r="J7095" i="45"/>
  <c r="K7111" i="45"/>
  <c r="J7111" i="45"/>
  <c r="K7127" i="45"/>
  <c r="J7127" i="45"/>
  <c r="K7143" i="45"/>
  <c r="J7143" i="45"/>
  <c r="K7159" i="45"/>
  <c r="J7159" i="45"/>
  <c r="K7175" i="45"/>
  <c r="J7175" i="45"/>
  <c r="K7191" i="45"/>
  <c r="J7191" i="45"/>
  <c r="K7207" i="45"/>
  <c r="J7207" i="45"/>
  <c r="K7223" i="45"/>
  <c r="J7223" i="45"/>
  <c r="K7239" i="45"/>
  <c r="J7239" i="45"/>
  <c r="K7255" i="45"/>
  <c r="J7255" i="45"/>
  <c r="K7271" i="45"/>
  <c r="J7271" i="45"/>
  <c r="K7287" i="45"/>
  <c r="J7287" i="45"/>
  <c r="K7303" i="45"/>
  <c r="J7303" i="45"/>
  <c r="K7319" i="45"/>
  <c r="J7319" i="45"/>
  <c r="K7335" i="45"/>
  <c r="J7335" i="45"/>
  <c r="K7351" i="45"/>
  <c r="J7351" i="45"/>
  <c r="K7367" i="45"/>
  <c r="J7367" i="45"/>
  <c r="K7383" i="45"/>
  <c r="J7383" i="45"/>
  <c r="K7399" i="45"/>
  <c r="J7399" i="45"/>
  <c r="K7415" i="45"/>
  <c r="J7415" i="45"/>
  <c r="K7431" i="45"/>
  <c r="J7431" i="45"/>
  <c r="K7447" i="45"/>
  <c r="J7447" i="45"/>
  <c r="K7463" i="45"/>
  <c r="J7463" i="45"/>
  <c r="K7479" i="45"/>
  <c r="J7479" i="45"/>
  <c r="K7495" i="45"/>
  <c r="J7495" i="45"/>
  <c r="K7511" i="45"/>
  <c r="J7511" i="45"/>
  <c r="K7527" i="45"/>
  <c r="J7527" i="45"/>
  <c r="K7543" i="45"/>
  <c r="J7543" i="45"/>
  <c r="K7559" i="45"/>
  <c r="J7559" i="45"/>
  <c r="K7575" i="45"/>
  <c r="J7575" i="45"/>
  <c r="K7591" i="45"/>
  <c r="J7591" i="45"/>
  <c r="K7607" i="45"/>
  <c r="J7607" i="45"/>
  <c r="K7623" i="45"/>
  <c r="J7623" i="45"/>
  <c r="K7639" i="45"/>
  <c r="J7639" i="45"/>
  <c r="K7655" i="45"/>
  <c r="J7655" i="45"/>
  <c r="K7671" i="45"/>
  <c r="J7671" i="45"/>
  <c r="K7687" i="45"/>
  <c r="J7687" i="45"/>
  <c r="K7703" i="45"/>
  <c r="J7703" i="45"/>
  <c r="K7719" i="45"/>
  <c r="J7719" i="45"/>
  <c r="K7735" i="45"/>
  <c r="J7735" i="45"/>
  <c r="K7751" i="45"/>
  <c r="J7751" i="45"/>
  <c r="K7767" i="45"/>
  <c r="J7767" i="45"/>
  <c r="K7783" i="45"/>
  <c r="J7783" i="45"/>
  <c r="K7799" i="45"/>
  <c r="J7799" i="45"/>
  <c r="K7815" i="45"/>
  <c r="J7815" i="45"/>
  <c r="K7831" i="45"/>
  <c r="J7831" i="45"/>
  <c r="K7847" i="45"/>
  <c r="J7847" i="45"/>
  <c r="K7863" i="45"/>
  <c r="J7863" i="45"/>
  <c r="K7879" i="45"/>
  <c r="J7879" i="45"/>
  <c r="K7895" i="45"/>
  <c r="J7895" i="45"/>
  <c r="K7911" i="45"/>
  <c r="J7911" i="45"/>
  <c r="K7927" i="45"/>
  <c r="J7927" i="45"/>
  <c r="K7943" i="45"/>
  <c r="J7943" i="45"/>
  <c r="K7959" i="45"/>
  <c r="J7959" i="45"/>
  <c r="K7975" i="45"/>
  <c r="J7975" i="45"/>
  <c r="K7991" i="45"/>
  <c r="J7991" i="45"/>
  <c r="K8007" i="45"/>
  <c r="J8007" i="45"/>
  <c r="K8023" i="45"/>
  <c r="J8023" i="45"/>
  <c r="K8039" i="45"/>
  <c r="J8039" i="45"/>
  <c r="K8055" i="45"/>
  <c r="J8055" i="45"/>
  <c r="K8071" i="45"/>
  <c r="J8071" i="45"/>
  <c r="K8087" i="45"/>
  <c r="J8087" i="45"/>
  <c r="K8103" i="45"/>
  <c r="J8103" i="45"/>
  <c r="K8119" i="45"/>
  <c r="J8119" i="45"/>
  <c r="K8135" i="45"/>
  <c r="J8135" i="45"/>
  <c r="K8151" i="45"/>
  <c r="J8151" i="45"/>
  <c r="K8167" i="45"/>
  <c r="J8167" i="45"/>
  <c r="K8183" i="45"/>
  <c r="J8183" i="45"/>
  <c r="K8199" i="45"/>
  <c r="J8199" i="45"/>
  <c r="K8215" i="45"/>
  <c r="J8215" i="45"/>
  <c r="K8231" i="45"/>
  <c r="J8231" i="45"/>
  <c r="K8247" i="45"/>
  <c r="J8247" i="45"/>
  <c r="K8263" i="45"/>
  <c r="J8263" i="45"/>
  <c r="K8279" i="45"/>
  <c r="J8279" i="45"/>
  <c r="K8295" i="45"/>
  <c r="J8295" i="45"/>
  <c r="K8316" i="45"/>
  <c r="J8316" i="45"/>
  <c r="K8383" i="45"/>
  <c r="J8383" i="45"/>
  <c r="J6526" i="45"/>
  <c r="K6526" i="45"/>
  <c r="J6542" i="45"/>
  <c r="K6542" i="45"/>
  <c r="J6558" i="45"/>
  <c r="K6558" i="45"/>
  <c r="J6574" i="45"/>
  <c r="K6574" i="45"/>
  <c r="J6590" i="45"/>
  <c r="K6590" i="45"/>
  <c r="J6606" i="45"/>
  <c r="K6606" i="45"/>
  <c r="J6622" i="45"/>
  <c r="K6622" i="45"/>
  <c r="J6638" i="45"/>
  <c r="K6638" i="45"/>
  <c r="J6654" i="45"/>
  <c r="K6654" i="45"/>
  <c r="J6670" i="45"/>
  <c r="K6670" i="45"/>
  <c r="J6686" i="45"/>
  <c r="K6686" i="45"/>
  <c r="J6702" i="45"/>
  <c r="K6702" i="45"/>
  <c r="J6718" i="45"/>
  <c r="K6718" i="45"/>
  <c r="J6734" i="45"/>
  <c r="K6734" i="45"/>
  <c r="J6750" i="45"/>
  <c r="K6750" i="45"/>
  <c r="J6766" i="45"/>
  <c r="K6766" i="45"/>
  <c r="J6782" i="45"/>
  <c r="K6782" i="45"/>
  <c r="J6798" i="45"/>
  <c r="K6798" i="45"/>
  <c r="J6814" i="45"/>
  <c r="K6814" i="45"/>
  <c r="J6830" i="45"/>
  <c r="K6830" i="45"/>
  <c r="J6846" i="45"/>
  <c r="K6846" i="45"/>
  <c r="J6862" i="45"/>
  <c r="K6862" i="45"/>
  <c r="J6878" i="45"/>
  <c r="K6878" i="45"/>
  <c r="J6894" i="45"/>
  <c r="K6894" i="45"/>
  <c r="J6910" i="45"/>
  <c r="K6910" i="45"/>
  <c r="J6926" i="45"/>
  <c r="K6926" i="45"/>
  <c r="J6942" i="45"/>
  <c r="K6942" i="45"/>
  <c r="J6958" i="45"/>
  <c r="K6958" i="45"/>
  <c r="J6974" i="45"/>
  <c r="K6974" i="45"/>
  <c r="J6990" i="45"/>
  <c r="K6990" i="45"/>
  <c r="J7006" i="45"/>
  <c r="K7006" i="45"/>
  <c r="J7022" i="45"/>
  <c r="K7022" i="45"/>
  <c r="J7038" i="45"/>
  <c r="K7038" i="45"/>
  <c r="J7054" i="45"/>
  <c r="K7054" i="45"/>
  <c r="J7070" i="45"/>
  <c r="K7070" i="45"/>
  <c r="J7086" i="45"/>
  <c r="K7086" i="45"/>
  <c r="J7102" i="45"/>
  <c r="K7102" i="45"/>
  <c r="J7118" i="45"/>
  <c r="K7118" i="45"/>
  <c r="J7134" i="45"/>
  <c r="K7134" i="45"/>
  <c r="J7150" i="45"/>
  <c r="K7150" i="45"/>
  <c r="J7166" i="45"/>
  <c r="K7166" i="45"/>
  <c r="J7182" i="45"/>
  <c r="K7182" i="45"/>
  <c r="J7198" i="45"/>
  <c r="K7198" i="45"/>
  <c r="J7214" i="45"/>
  <c r="K7214" i="45"/>
  <c r="J7230" i="45"/>
  <c r="K7230" i="45"/>
  <c r="J7246" i="45"/>
  <c r="K7246" i="45"/>
  <c r="J7262" i="45"/>
  <c r="K7262" i="45"/>
  <c r="J7278" i="45"/>
  <c r="K7278" i="45"/>
  <c r="J7294" i="45"/>
  <c r="K7294" i="45"/>
  <c r="J7310" i="45"/>
  <c r="K7310" i="45"/>
  <c r="J7326" i="45"/>
  <c r="K7326" i="45"/>
  <c r="J7342" i="45"/>
  <c r="K7342" i="45"/>
  <c r="J7358" i="45"/>
  <c r="K7358" i="45"/>
  <c r="J7374" i="45"/>
  <c r="K7374" i="45"/>
  <c r="J7390" i="45"/>
  <c r="K7390" i="45"/>
  <c r="J7406" i="45"/>
  <c r="K7406" i="45"/>
  <c r="J7422" i="45"/>
  <c r="K7422" i="45"/>
  <c r="J7438" i="45"/>
  <c r="K7438" i="45"/>
  <c r="J7454" i="45"/>
  <c r="K7454" i="45"/>
  <c r="J7470" i="45"/>
  <c r="K7470" i="45"/>
  <c r="J7486" i="45"/>
  <c r="K7486" i="45"/>
  <c r="J7502" i="45"/>
  <c r="K7502" i="45"/>
  <c r="J7518" i="45"/>
  <c r="K7518" i="45"/>
  <c r="J7534" i="45"/>
  <c r="K7534" i="45"/>
  <c r="J7550" i="45"/>
  <c r="K7550" i="45"/>
  <c r="J7566" i="45"/>
  <c r="K7566" i="45"/>
  <c r="J7582" i="45"/>
  <c r="K7582" i="45"/>
  <c r="J7598" i="45"/>
  <c r="K7598" i="45"/>
  <c r="J7614" i="45"/>
  <c r="K7614" i="45"/>
  <c r="J7630" i="45"/>
  <c r="K7630" i="45"/>
  <c r="J7646" i="45"/>
  <c r="K7646" i="45"/>
  <c r="J7662" i="45"/>
  <c r="K7662" i="45"/>
  <c r="J7678" i="45"/>
  <c r="K7678" i="45"/>
  <c r="J7694" i="45"/>
  <c r="K7694" i="45"/>
  <c r="J7710" i="45"/>
  <c r="K7710" i="45"/>
  <c r="J7726" i="45"/>
  <c r="K7726" i="45"/>
  <c r="J7742" i="45"/>
  <c r="K7742" i="45"/>
  <c r="J7758" i="45"/>
  <c r="K7758" i="45"/>
  <c r="J7774" i="45"/>
  <c r="K7774" i="45"/>
  <c r="J7790" i="45"/>
  <c r="K7790" i="45"/>
  <c r="J7806" i="45"/>
  <c r="K7806" i="45"/>
  <c r="J7822" i="45"/>
  <c r="K7822" i="45"/>
  <c r="J7838" i="45"/>
  <c r="K7838" i="45"/>
  <c r="J7854" i="45"/>
  <c r="K7854" i="45"/>
  <c r="J7870" i="45"/>
  <c r="K7870" i="45"/>
  <c r="J7886" i="45"/>
  <c r="K7886" i="45"/>
  <c r="J7902" i="45"/>
  <c r="K7902" i="45"/>
  <c r="J7918" i="45"/>
  <c r="K7918" i="45"/>
  <c r="J7934" i="45"/>
  <c r="K7934" i="45"/>
  <c r="J7950" i="45"/>
  <c r="K7950" i="45"/>
  <c r="J7966" i="45"/>
  <c r="K7966" i="45"/>
  <c r="J7982" i="45"/>
  <c r="K7982" i="45"/>
  <c r="J7998" i="45"/>
  <c r="K7998" i="45"/>
  <c r="J8014" i="45"/>
  <c r="K8014" i="45"/>
  <c r="J8030" i="45"/>
  <c r="K8030" i="45"/>
  <c r="J8046" i="45"/>
  <c r="K8046" i="45"/>
  <c r="J8062" i="45"/>
  <c r="K8062" i="45"/>
  <c r="J8078" i="45"/>
  <c r="K8078" i="45"/>
  <c r="J8094" i="45"/>
  <c r="K8094" i="45"/>
  <c r="J8110" i="45"/>
  <c r="K8110" i="45"/>
  <c r="J8126" i="45"/>
  <c r="K8126" i="45"/>
  <c r="J8142" i="45"/>
  <c r="K8142" i="45"/>
  <c r="J8158" i="45"/>
  <c r="K8158" i="45"/>
  <c r="J8174" i="45"/>
  <c r="K8174" i="45"/>
  <c r="J8190" i="45"/>
  <c r="K8190" i="45"/>
  <c r="J8206" i="45"/>
  <c r="K8206" i="45"/>
  <c r="J8222" i="45"/>
  <c r="K8222" i="45"/>
  <c r="J8238" i="45"/>
  <c r="K8238" i="45"/>
  <c r="J8254" i="45"/>
  <c r="K8254" i="45"/>
  <c r="J8270" i="45"/>
  <c r="K8270" i="45"/>
  <c r="J8286" i="45"/>
  <c r="K8286" i="45"/>
  <c r="J8302" i="45"/>
  <c r="K8302" i="45"/>
  <c r="K8331" i="45"/>
  <c r="J8331" i="45"/>
  <c r="K8395" i="45"/>
  <c r="J8395" i="45"/>
  <c r="J6529" i="45"/>
  <c r="K6529" i="45"/>
  <c r="J6545" i="45"/>
  <c r="K6545" i="45"/>
  <c r="J6561" i="45"/>
  <c r="K6561" i="45"/>
  <c r="K6577" i="45"/>
  <c r="J6577" i="45"/>
  <c r="K6593" i="45"/>
  <c r="J6593" i="45"/>
  <c r="K6609" i="45"/>
  <c r="J6609" i="45"/>
  <c r="K6625" i="45"/>
  <c r="J6625" i="45"/>
  <c r="K6641" i="45"/>
  <c r="J6641" i="45"/>
  <c r="K6657" i="45"/>
  <c r="J6657" i="45"/>
  <c r="K6673" i="45"/>
  <c r="J6673" i="45"/>
  <c r="K6689" i="45"/>
  <c r="J6689" i="45"/>
  <c r="K6705" i="45"/>
  <c r="J6705" i="45"/>
  <c r="K6721" i="45"/>
  <c r="J6721" i="45"/>
  <c r="K6737" i="45"/>
  <c r="J6737" i="45"/>
  <c r="K6753" i="45"/>
  <c r="J6753" i="45"/>
  <c r="K6769" i="45"/>
  <c r="J6769" i="45"/>
  <c r="K6785" i="45"/>
  <c r="J6785" i="45"/>
  <c r="K6801" i="45"/>
  <c r="J6801" i="45"/>
  <c r="K6817" i="45"/>
  <c r="J6817" i="45"/>
  <c r="K6833" i="45"/>
  <c r="J6833" i="45"/>
  <c r="K6849" i="45"/>
  <c r="J6849" i="45"/>
  <c r="K6865" i="45"/>
  <c r="J6865" i="45"/>
  <c r="K6881" i="45"/>
  <c r="J6881" i="45"/>
  <c r="K6897" i="45"/>
  <c r="J6897" i="45"/>
  <c r="K6913" i="45"/>
  <c r="J6913" i="45"/>
  <c r="K6929" i="45"/>
  <c r="J6929" i="45"/>
  <c r="K6945" i="45"/>
  <c r="J6945" i="45"/>
  <c r="K6961" i="45"/>
  <c r="J6961" i="45"/>
  <c r="K6977" i="45"/>
  <c r="J6977" i="45"/>
  <c r="K6993" i="45"/>
  <c r="J6993" i="45"/>
  <c r="K7009" i="45"/>
  <c r="J7009" i="45"/>
  <c r="K7025" i="45"/>
  <c r="J7025" i="45"/>
  <c r="K7041" i="45"/>
  <c r="J7041" i="45"/>
  <c r="K7057" i="45"/>
  <c r="J7057" i="45"/>
  <c r="K7073" i="45"/>
  <c r="J7073" i="45"/>
  <c r="K7089" i="45"/>
  <c r="J7089" i="45"/>
  <c r="K7105" i="45"/>
  <c r="J7105" i="45"/>
  <c r="K7121" i="45"/>
  <c r="J7121" i="45"/>
  <c r="K7137" i="45"/>
  <c r="J7137" i="45"/>
  <c r="K7153" i="45"/>
  <c r="J7153" i="45"/>
  <c r="K7169" i="45"/>
  <c r="J7169" i="45"/>
  <c r="K7185" i="45"/>
  <c r="J7185" i="45"/>
  <c r="K7201" i="45"/>
  <c r="J7201" i="45"/>
  <c r="K7217" i="45"/>
  <c r="J7217" i="45"/>
  <c r="K7233" i="45"/>
  <c r="J7233" i="45"/>
  <c r="K7249" i="45"/>
  <c r="J7249" i="45"/>
  <c r="K7265" i="45"/>
  <c r="J7265" i="45"/>
  <c r="K7281" i="45"/>
  <c r="J7281" i="45"/>
  <c r="K7297" i="45"/>
  <c r="J7297" i="45"/>
  <c r="K7313" i="45"/>
  <c r="J7313" i="45"/>
  <c r="K7329" i="45"/>
  <c r="J7329" i="45"/>
  <c r="K7345" i="45"/>
  <c r="J7345" i="45"/>
  <c r="K7361" i="45"/>
  <c r="J7361" i="45"/>
  <c r="K7377" i="45"/>
  <c r="J7377" i="45"/>
  <c r="K7393" i="45"/>
  <c r="J7393" i="45"/>
  <c r="K7409" i="45"/>
  <c r="J7409" i="45"/>
  <c r="K7425" i="45"/>
  <c r="J7425" i="45"/>
  <c r="K7441" i="45"/>
  <c r="J7441" i="45"/>
  <c r="K7457" i="45"/>
  <c r="J7457" i="45"/>
  <c r="K7473" i="45"/>
  <c r="J7473" i="45"/>
  <c r="K7489" i="45"/>
  <c r="J7489" i="45"/>
  <c r="K7505" i="45"/>
  <c r="J7505" i="45"/>
  <c r="K7521" i="45"/>
  <c r="J7521" i="45"/>
  <c r="K7537" i="45"/>
  <c r="J7537" i="45"/>
  <c r="K7553" i="45"/>
  <c r="J7553" i="45"/>
  <c r="K7569" i="45"/>
  <c r="J7569" i="45"/>
  <c r="K7585" i="45"/>
  <c r="J7585" i="45"/>
  <c r="K7601" i="45"/>
  <c r="J7601" i="45"/>
  <c r="K7617" i="45"/>
  <c r="J7617" i="45"/>
  <c r="K7633" i="45"/>
  <c r="J7633" i="45"/>
  <c r="K7649" i="45"/>
  <c r="J7649" i="45"/>
  <c r="K7665" i="45"/>
  <c r="J7665" i="45"/>
  <c r="K7681" i="45"/>
  <c r="J7681" i="45"/>
  <c r="K7697" i="45"/>
  <c r="J7697" i="45"/>
  <c r="K7713" i="45"/>
  <c r="J7713" i="45"/>
  <c r="K7729" i="45"/>
  <c r="J7729" i="45"/>
  <c r="K7745" i="45"/>
  <c r="J7745" i="45"/>
  <c r="K7761" i="45"/>
  <c r="J7761" i="45"/>
  <c r="K7777" i="45"/>
  <c r="J7777" i="45"/>
  <c r="K7793" i="45"/>
  <c r="J7793" i="45"/>
  <c r="K7809" i="45"/>
  <c r="J7809" i="45"/>
  <c r="K7825" i="45"/>
  <c r="J7825" i="45"/>
  <c r="K7841" i="45"/>
  <c r="J7841" i="45"/>
  <c r="K7857" i="45"/>
  <c r="J7857" i="45"/>
  <c r="K7873" i="45"/>
  <c r="J7873" i="45"/>
  <c r="K7889" i="45"/>
  <c r="J7889" i="45"/>
  <c r="K7905" i="45"/>
  <c r="J7905" i="45"/>
  <c r="K7921" i="45"/>
  <c r="J7921" i="45"/>
  <c r="K7937" i="45"/>
  <c r="J7937" i="45"/>
  <c r="K7953" i="45"/>
  <c r="J7953" i="45"/>
  <c r="K7969" i="45"/>
  <c r="J7969" i="45"/>
  <c r="K7985" i="45"/>
  <c r="J7985" i="45"/>
  <c r="K8001" i="45"/>
  <c r="J8001" i="45"/>
  <c r="K8017" i="45"/>
  <c r="J8017" i="45"/>
  <c r="K8033" i="45"/>
  <c r="J8033" i="45"/>
  <c r="K8049" i="45"/>
  <c r="J8049" i="45"/>
  <c r="K8065" i="45"/>
  <c r="J8065" i="45"/>
  <c r="K8081" i="45"/>
  <c r="J8081" i="45"/>
  <c r="K8097" i="45"/>
  <c r="J8097" i="45"/>
  <c r="K8113" i="45"/>
  <c r="J8113" i="45"/>
  <c r="K8129" i="45"/>
  <c r="J8129" i="45"/>
  <c r="K8145" i="45"/>
  <c r="J8145" i="45"/>
  <c r="K8161" i="45"/>
  <c r="J8161" i="45"/>
  <c r="K8177" i="45"/>
  <c r="J8177" i="45"/>
  <c r="K8193" i="45"/>
  <c r="J8193" i="45"/>
  <c r="K8209" i="45"/>
  <c r="J8209" i="45"/>
  <c r="K8225" i="45"/>
  <c r="J8225" i="45"/>
  <c r="K8241" i="45"/>
  <c r="J8241" i="45"/>
  <c r="K8257" i="45"/>
  <c r="J8257" i="45"/>
  <c r="K8273" i="45"/>
  <c r="J8273" i="45"/>
  <c r="K8289" i="45"/>
  <c r="J8289" i="45"/>
  <c r="K8305" i="45"/>
  <c r="J8305" i="45"/>
  <c r="K8343" i="45"/>
  <c r="J8343" i="45"/>
  <c r="K8407" i="45"/>
  <c r="J8407" i="45"/>
  <c r="K8431" i="45"/>
  <c r="J8431" i="45"/>
  <c r="K8447" i="45"/>
  <c r="J8447" i="45"/>
  <c r="K8463" i="45"/>
  <c r="J8463" i="45"/>
  <c r="K8479" i="45"/>
  <c r="J8479" i="45"/>
  <c r="K8495" i="45"/>
  <c r="J8495" i="45"/>
  <c r="K8511" i="45"/>
  <c r="J8511" i="45"/>
  <c r="K8527" i="45"/>
  <c r="J8527" i="45"/>
  <c r="K8543" i="45"/>
  <c r="J8543" i="45"/>
  <c r="K8559" i="45"/>
  <c r="J8559" i="45"/>
  <c r="K8575" i="45"/>
  <c r="J8575" i="45"/>
  <c r="K8591" i="45"/>
  <c r="J8591" i="45"/>
  <c r="K8607" i="45"/>
  <c r="J8607" i="45"/>
  <c r="K8623" i="45"/>
  <c r="J8623" i="45"/>
  <c r="K8639" i="45"/>
  <c r="J8639" i="45"/>
  <c r="K8655" i="45"/>
  <c r="J8655" i="45"/>
  <c r="K8671" i="45"/>
  <c r="J8671" i="45"/>
  <c r="K8687" i="45"/>
  <c r="J8687" i="45"/>
  <c r="K8703" i="45"/>
  <c r="J8703" i="45"/>
  <c r="K8719" i="45"/>
  <c r="J8719" i="45"/>
  <c r="K8735" i="45"/>
  <c r="J8735" i="45"/>
  <c r="K8751" i="45"/>
  <c r="J8751" i="45"/>
  <c r="K8767" i="45"/>
  <c r="J8767" i="45"/>
  <c r="K8783" i="45"/>
  <c r="J8783" i="45"/>
  <c r="K8799" i="45"/>
  <c r="J8799" i="45"/>
  <c r="K8815" i="45"/>
  <c r="J8815" i="45"/>
  <c r="K8831" i="45"/>
  <c r="J8831" i="45"/>
  <c r="K8847" i="45"/>
  <c r="J8847" i="45"/>
  <c r="K8863" i="45"/>
  <c r="J8863" i="45"/>
  <c r="K8879" i="45"/>
  <c r="J8879" i="45"/>
  <c r="K8895" i="45"/>
  <c r="J8895" i="45"/>
  <c r="K8911" i="45"/>
  <c r="J8911" i="45"/>
  <c r="K8927" i="45"/>
  <c r="J8927" i="45"/>
  <c r="K8943" i="45"/>
  <c r="J8943" i="45"/>
  <c r="K8959" i="45"/>
  <c r="J8959" i="45"/>
  <c r="K8975" i="45"/>
  <c r="J8975" i="45"/>
  <c r="K8991" i="45"/>
  <c r="J8991" i="45"/>
  <c r="K9007" i="45"/>
  <c r="J9007" i="45"/>
  <c r="K9023" i="45"/>
  <c r="J9023" i="45"/>
  <c r="K9039" i="45"/>
  <c r="J9039" i="45"/>
  <c r="K9055" i="45"/>
  <c r="J9055" i="45"/>
  <c r="K9071" i="45"/>
  <c r="J9071" i="45"/>
  <c r="K9087" i="45"/>
  <c r="J9087" i="45"/>
  <c r="K9103" i="45"/>
  <c r="J9103" i="45"/>
  <c r="J9132" i="45"/>
  <c r="K9132" i="45"/>
  <c r="J9164" i="45"/>
  <c r="K9164" i="45"/>
  <c r="J9196" i="45"/>
  <c r="K9196" i="45"/>
  <c r="J9228" i="45"/>
  <c r="K9228" i="45"/>
  <c r="K9284" i="45"/>
  <c r="J9284" i="45"/>
  <c r="K9348" i="45"/>
  <c r="J9348" i="45"/>
  <c r="K9412" i="45"/>
  <c r="J9412" i="45"/>
  <c r="J8318" i="45"/>
  <c r="K8318" i="45"/>
  <c r="K8334" i="45"/>
  <c r="J8334" i="45"/>
  <c r="K8350" i="45"/>
  <c r="J8350" i="45"/>
  <c r="K8366" i="45"/>
  <c r="J8366" i="45"/>
  <c r="K8382" i="45"/>
  <c r="J8382" i="45"/>
  <c r="K8398" i="45"/>
  <c r="J8398" i="45"/>
  <c r="K8414" i="45"/>
  <c r="J8414" i="45"/>
  <c r="K8430" i="45"/>
  <c r="J8430" i="45"/>
  <c r="K8446" i="45"/>
  <c r="J8446" i="45"/>
  <c r="K8462" i="45"/>
  <c r="J8462" i="45"/>
  <c r="K8478" i="45"/>
  <c r="J8478" i="45"/>
  <c r="K8494" i="45"/>
  <c r="J8494" i="45"/>
  <c r="K8510" i="45"/>
  <c r="J8510" i="45"/>
  <c r="K8526" i="45"/>
  <c r="J8526" i="45"/>
  <c r="K8542" i="45"/>
  <c r="J8542" i="45"/>
  <c r="K8558" i="45"/>
  <c r="J8558" i="45"/>
  <c r="K8574" i="45"/>
  <c r="J8574" i="45"/>
  <c r="K8590" i="45"/>
  <c r="J8590" i="45"/>
  <c r="K8606" i="45"/>
  <c r="J8606" i="45"/>
  <c r="K8622" i="45"/>
  <c r="J8622" i="45"/>
  <c r="K8638" i="45"/>
  <c r="J8638" i="45"/>
  <c r="K8654" i="45"/>
  <c r="J8654" i="45"/>
  <c r="K8670" i="45"/>
  <c r="J8670" i="45"/>
  <c r="K8686" i="45"/>
  <c r="J8686" i="45"/>
  <c r="K8702" i="45"/>
  <c r="J8702" i="45"/>
  <c r="K8718" i="45"/>
  <c r="J8718" i="45"/>
  <c r="K8734" i="45"/>
  <c r="J8734" i="45"/>
  <c r="K8750" i="45"/>
  <c r="J8750" i="45"/>
  <c r="K8766" i="45"/>
  <c r="J8766" i="45"/>
  <c r="K8782" i="45"/>
  <c r="J8782" i="45"/>
  <c r="K8798" i="45"/>
  <c r="J8798" i="45"/>
  <c r="K8814" i="45"/>
  <c r="J8814" i="45"/>
  <c r="K8830" i="45"/>
  <c r="J8830" i="45"/>
  <c r="K8846" i="45"/>
  <c r="J8846" i="45"/>
  <c r="K8862" i="45"/>
  <c r="J8862" i="45"/>
  <c r="K8878" i="45"/>
  <c r="J8878" i="45"/>
  <c r="K8894" i="45"/>
  <c r="J8894" i="45"/>
  <c r="K8910" i="45"/>
  <c r="J8910" i="45"/>
  <c r="K8926" i="45"/>
  <c r="J8926" i="45"/>
  <c r="K8942" i="45"/>
  <c r="J8942" i="45"/>
  <c r="K8958" i="45"/>
  <c r="J8958" i="45"/>
  <c r="K8974" i="45"/>
  <c r="J8974" i="45"/>
  <c r="K8990" i="45"/>
  <c r="J8990" i="45"/>
  <c r="K9006" i="45"/>
  <c r="J9006" i="45"/>
  <c r="K9022" i="45"/>
  <c r="J9022" i="45"/>
  <c r="K9038" i="45"/>
  <c r="J9038" i="45"/>
  <c r="K9054" i="45"/>
  <c r="J9054" i="45"/>
  <c r="K9070" i="45"/>
  <c r="J9070" i="45"/>
  <c r="K9086" i="45"/>
  <c r="J9086" i="45"/>
  <c r="K9102" i="45"/>
  <c r="J9102" i="45"/>
  <c r="J9130" i="45"/>
  <c r="K9130" i="45"/>
  <c r="J9162" i="45"/>
  <c r="K9162" i="45"/>
  <c r="J9194" i="45"/>
  <c r="K9194" i="45"/>
  <c r="J9226" i="45"/>
  <c r="K9226" i="45"/>
  <c r="K9280" i="45"/>
  <c r="J9280" i="45"/>
  <c r="K9344" i="45"/>
  <c r="J9344" i="45"/>
  <c r="K9408" i="45"/>
  <c r="J9408" i="45"/>
  <c r="J8317" i="45"/>
  <c r="K8317" i="45"/>
  <c r="J8333" i="45"/>
  <c r="K8333" i="45"/>
  <c r="J8349" i="45"/>
  <c r="K8349" i="45"/>
  <c r="J8365" i="45"/>
  <c r="K8365" i="45"/>
  <c r="J8381" i="45"/>
  <c r="K8381" i="45"/>
  <c r="J8397" i="45"/>
  <c r="K8397" i="45"/>
  <c r="J8413" i="45"/>
  <c r="K8413" i="45"/>
  <c r="J8429" i="45"/>
  <c r="K8429" i="45"/>
  <c r="J8445" i="45"/>
  <c r="K8445" i="45"/>
  <c r="J8461" i="45"/>
  <c r="K8461" i="45"/>
  <c r="J8477" i="45"/>
  <c r="K8477" i="45"/>
  <c r="J8493" i="45"/>
  <c r="K8493" i="45"/>
  <c r="J8509" i="45"/>
  <c r="K8509" i="45"/>
  <c r="J8525" i="45"/>
  <c r="K8525" i="45"/>
  <c r="J8541" i="45"/>
  <c r="K8541" i="45"/>
  <c r="J8557" i="45"/>
  <c r="K8557" i="45"/>
  <c r="J8573" i="45"/>
  <c r="K8573" i="45"/>
  <c r="J8589" i="45"/>
  <c r="K8589" i="45"/>
  <c r="J8605" i="45"/>
  <c r="K8605" i="45"/>
  <c r="J8621" i="45"/>
  <c r="K8621" i="45"/>
  <c r="J8637" i="45"/>
  <c r="K8637" i="45"/>
  <c r="J8653" i="45"/>
  <c r="K8653" i="45"/>
  <c r="J8669" i="45"/>
  <c r="K8669" i="45"/>
  <c r="J8685" i="45"/>
  <c r="K8685" i="45"/>
  <c r="J8701" i="45"/>
  <c r="K8701" i="45"/>
  <c r="J8717" i="45"/>
  <c r="K8717" i="45"/>
  <c r="J8733" i="45"/>
  <c r="K8733" i="45"/>
  <c r="J8749" i="45"/>
  <c r="K8749" i="45"/>
  <c r="J8765" i="45"/>
  <c r="K8765" i="45"/>
  <c r="J8781" i="45"/>
  <c r="K8781" i="45"/>
  <c r="J8797" i="45"/>
  <c r="K8797" i="45"/>
  <c r="J8813" i="45"/>
  <c r="K8813" i="45"/>
  <c r="J8829" i="45"/>
  <c r="K8829" i="45"/>
  <c r="J8845" i="45"/>
  <c r="K8845" i="45"/>
  <c r="J8861" i="45"/>
  <c r="K8861" i="45"/>
  <c r="J8877" i="45"/>
  <c r="K8877" i="45"/>
  <c r="J8893" i="45"/>
  <c r="K8893" i="45"/>
  <c r="J8909" i="45"/>
  <c r="K8909" i="45"/>
  <c r="J8925" i="45"/>
  <c r="K8925" i="45"/>
  <c r="J8941" i="45"/>
  <c r="K8941" i="45"/>
  <c r="J8957" i="45"/>
  <c r="K8957" i="45"/>
  <c r="J8973" i="45"/>
  <c r="K8973" i="45"/>
  <c r="J8989" i="45"/>
  <c r="K8989" i="45"/>
  <c r="J9005" i="45"/>
  <c r="K9005" i="45"/>
  <c r="J9021" i="45"/>
  <c r="K9021" i="45"/>
  <c r="J9037" i="45"/>
  <c r="K9037" i="45"/>
  <c r="J9053" i="45"/>
  <c r="K9053" i="45"/>
  <c r="J9069" i="45"/>
  <c r="K9069" i="45"/>
  <c r="J9085" i="45"/>
  <c r="K9085" i="45"/>
  <c r="J9101" i="45"/>
  <c r="K9101" i="45"/>
  <c r="J9128" i="45"/>
  <c r="K9128" i="45"/>
  <c r="J9160" i="45"/>
  <c r="K9160" i="45"/>
  <c r="J9192" i="45"/>
  <c r="K9192" i="45"/>
  <c r="J9224" i="45"/>
  <c r="K9224" i="45"/>
  <c r="K9292" i="45"/>
  <c r="J9292" i="45"/>
  <c r="K9356" i="45"/>
  <c r="J9356" i="45"/>
  <c r="K9420" i="45"/>
  <c r="J9420" i="45"/>
  <c r="K8332" i="45"/>
  <c r="J8332" i="45"/>
  <c r="K8348" i="45"/>
  <c r="J8348" i="45"/>
  <c r="K8364" i="45"/>
  <c r="J8364" i="45"/>
  <c r="K8380" i="45"/>
  <c r="J8380" i="45"/>
  <c r="K8396" i="45"/>
  <c r="J8396" i="45"/>
  <c r="K8412" i="45"/>
  <c r="J8412" i="45"/>
  <c r="K8428" i="45"/>
  <c r="J8428" i="45"/>
  <c r="K8444" i="45"/>
  <c r="J8444" i="45"/>
  <c r="K8460" i="45"/>
  <c r="J8460" i="45"/>
  <c r="K8476" i="45"/>
  <c r="J8476" i="45"/>
  <c r="K8492" i="45"/>
  <c r="J8492" i="45"/>
  <c r="K8508" i="45"/>
  <c r="J8508" i="45"/>
  <c r="K8524" i="45"/>
  <c r="J8524" i="45"/>
  <c r="K8540" i="45"/>
  <c r="J8540" i="45"/>
  <c r="K8556" i="45"/>
  <c r="J8556" i="45"/>
  <c r="K8572" i="45"/>
  <c r="J8572" i="45"/>
  <c r="K8588" i="45"/>
  <c r="J8588" i="45"/>
  <c r="K8604" i="45"/>
  <c r="J8604" i="45"/>
  <c r="K8620" i="45"/>
  <c r="J8620" i="45"/>
  <c r="K8636" i="45"/>
  <c r="J8636" i="45"/>
  <c r="K8652" i="45"/>
  <c r="J8652" i="45"/>
  <c r="K8668" i="45"/>
  <c r="J8668" i="45"/>
  <c r="K8684" i="45"/>
  <c r="J8684" i="45"/>
  <c r="K8700" i="45"/>
  <c r="J8700" i="45"/>
  <c r="K8716" i="45"/>
  <c r="J8716" i="45"/>
  <c r="K8732" i="45"/>
  <c r="J8732" i="45"/>
  <c r="K8748" i="45"/>
  <c r="J8748" i="45"/>
  <c r="K8764" i="45"/>
  <c r="J8764" i="45"/>
  <c r="K8780" i="45"/>
  <c r="J8780" i="45"/>
  <c r="K8796" i="45"/>
  <c r="J8796" i="45"/>
  <c r="K8812" i="45"/>
  <c r="J8812" i="45"/>
  <c r="K8828" i="45"/>
  <c r="J8828" i="45"/>
  <c r="K8844" i="45"/>
  <c r="J8844" i="45"/>
  <c r="K8860" i="45"/>
  <c r="J8860" i="45"/>
  <c r="K8876" i="45"/>
  <c r="J8876" i="45"/>
  <c r="K8892" i="45"/>
  <c r="J8892" i="45"/>
  <c r="K8908" i="45"/>
  <c r="J8908" i="45"/>
  <c r="K8924" i="45"/>
  <c r="J8924" i="45"/>
  <c r="K8940" i="45"/>
  <c r="J8940" i="45"/>
  <c r="K8956" i="45"/>
  <c r="J8956" i="45"/>
  <c r="K8972" i="45"/>
  <c r="J8972" i="45"/>
  <c r="K8988" i="45"/>
  <c r="J8988" i="45"/>
  <c r="K9004" i="45"/>
  <c r="J9004" i="45"/>
  <c r="K9020" i="45"/>
  <c r="J9020" i="45"/>
  <c r="K9036" i="45"/>
  <c r="J9036" i="45"/>
  <c r="K9052" i="45"/>
  <c r="J9052" i="45"/>
  <c r="K9068" i="45"/>
  <c r="J9068" i="45"/>
  <c r="K9084" i="45"/>
  <c r="J9084" i="45"/>
  <c r="K9100" i="45"/>
  <c r="J9100" i="45"/>
  <c r="J9134" i="45"/>
  <c r="K9134" i="45"/>
  <c r="J9166" i="45"/>
  <c r="K9166" i="45"/>
  <c r="J9198" i="45"/>
  <c r="K9198" i="45"/>
  <c r="J9230" i="45"/>
  <c r="K9230" i="45"/>
  <c r="K9288" i="45"/>
  <c r="J9288" i="45"/>
  <c r="K9352" i="45"/>
  <c r="J9352" i="45"/>
  <c r="K9416" i="45"/>
  <c r="J9416" i="45"/>
  <c r="K9115" i="45"/>
  <c r="J9115" i="45"/>
  <c r="K9131" i="45"/>
  <c r="J9131" i="45"/>
  <c r="K9147" i="45"/>
  <c r="J9147" i="45"/>
  <c r="K9163" i="45"/>
  <c r="J9163" i="45"/>
  <c r="K9179" i="45"/>
  <c r="J9179" i="45"/>
  <c r="K9195" i="45"/>
  <c r="J9195" i="45"/>
  <c r="K9211" i="45"/>
  <c r="J9211" i="45"/>
  <c r="K9227" i="45"/>
  <c r="J9227" i="45"/>
  <c r="K9243" i="45"/>
  <c r="J9243" i="45"/>
  <c r="K9259" i="45"/>
  <c r="J9259" i="45"/>
  <c r="K9275" i="45"/>
  <c r="J9275" i="45"/>
  <c r="K9291" i="45"/>
  <c r="J9291" i="45"/>
  <c r="K9307" i="45"/>
  <c r="J9307" i="45"/>
  <c r="K9323" i="45"/>
  <c r="J9323" i="45"/>
  <c r="K9339" i="45"/>
  <c r="J9339" i="45"/>
  <c r="K9355" i="45"/>
  <c r="J9355" i="45"/>
  <c r="K9371" i="45"/>
  <c r="J9371" i="45"/>
  <c r="K9387" i="45"/>
  <c r="J9387" i="45"/>
  <c r="K9403" i="45"/>
  <c r="J9403" i="45"/>
  <c r="K9419" i="45"/>
  <c r="J9419" i="45"/>
  <c r="K9435" i="45"/>
  <c r="J9435" i="45"/>
  <c r="K9451" i="45"/>
  <c r="J9451" i="45"/>
  <c r="K9467" i="45"/>
  <c r="J9467" i="45"/>
  <c r="K9483" i="45"/>
  <c r="J9483" i="45"/>
  <c r="K9499" i="45"/>
  <c r="J9499" i="45"/>
  <c r="K9515" i="45"/>
  <c r="J9515" i="45"/>
  <c r="K9531" i="45"/>
  <c r="J9531" i="45"/>
  <c r="K9547" i="45"/>
  <c r="J9547" i="45"/>
  <c r="K9563" i="45"/>
  <c r="J9563" i="45"/>
  <c r="K9579" i="45"/>
  <c r="J9579" i="45"/>
  <c r="K9595" i="45"/>
  <c r="J9595" i="45"/>
  <c r="K9611" i="45"/>
  <c r="J9611" i="45"/>
  <c r="K9627" i="45"/>
  <c r="J9627" i="45"/>
  <c r="K9643" i="45"/>
  <c r="J9643" i="45"/>
  <c r="K9659" i="45"/>
  <c r="J9659" i="45"/>
  <c r="K9675" i="45"/>
  <c r="J9675" i="45"/>
  <c r="K9691" i="45"/>
  <c r="J9691" i="45"/>
  <c r="K9707" i="45"/>
  <c r="J9707" i="45"/>
  <c r="K9723" i="45"/>
  <c r="J9723" i="45"/>
  <c r="K9739" i="45"/>
  <c r="J9739" i="45"/>
  <c r="K9755" i="45"/>
  <c r="J9755" i="45"/>
  <c r="K9785" i="45"/>
  <c r="J9785" i="45"/>
  <c r="K9817" i="45"/>
  <c r="J9817" i="45"/>
  <c r="K9849" i="45"/>
  <c r="J9849" i="45"/>
  <c r="K9881" i="45"/>
  <c r="J9881" i="45"/>
  <c r="K9930" i="45"/>
  <c r="J9930" i="45"/>
  <c r="K9994" i="45"/>
  <c r="J9994" i="45"/>
  <c r="K10058" i="45"/>
  <c r="J10058" i="45"/>
  <c r="K10122" i="45"/>
  <c r="J10122" i="45"/>
  <c r="K10186" i="45"/>
  <c r="J10186" i="45"/>
  <c r="K10250" i="45"/>
  <c r="J10250" i="45"/>
  <c r="K10314" i="45"/>
  <c r="J10314" i="45"/>
  <c r="K10378" i="45"/>
  <c r="J10378" i="45"/>
  <c r="K10442" i="45"/>
  <c r="J10442" i="45"/>
  <c r="K10506" i="45"/>
  <c r="J10506" i="45"/>
  <c r="J10617" i="45"/>
  <c r="K10617" i="45"/>
  <c r="J10745" i="45"/>
  <c r="K10745" i="45"/>
  <c r="J9246" i="45"/>
  <c r="K9246" i="45"/>
  <c r="J9262" i="45"/>
  <c r="K9262" i="45"/>
  <c r="J9278" i="45"/>
  <c r="K9278" i="45"/>
  <c r="J9294" i="45"/>
  <c r="K9294" i="45"/>
  <c r="J9310" i="45"/>
  <c r="K9310" i="45"/>
  <c r="J9326" i="45"/>
  <c r="K9326" i="45"/>
  <c r="J9342" i="45"/>
  <c r="K9342" i="45"/>
  <c r="J9358" i="45"/>
  <c r="K9358" i="45"/>
  <c r="J9374" i="45"/>
  <c r="K9374" i="45"/>
  <c r="J9390" i="45"/>
  <c r="K9390" i="45"/>
  <c r="J9406" i="45"/>
  <c r="K9406" i="45"/>
  <c r="J9422" i="45"/>
  <c r="K9422" i="45"/>
  <c r="K9438" i="45"/>
  <c r="J9438" i="45"/>
  <c r="K9454" i="45"/>
  <c r="J9454" i="45"/>
  <c r="K9470" i="45"/>
  <c r="J9470" i="45"/>
  <c r="K9486" i="45"/>
  <c r="J9486" i="45"/>
  <c r="K9502" i="45"/>
  <c r="J9502" i="45"/>
  <c r="K9518" i="45"/>
  <c r="J9518" i="45"/>
  <c r="K9534" i="45"/>
  <c r="J9534" i="45"/>
  <c r="K9550" i="45"/>
  <c r="J9550" i="45"/>
  <c r="K9566" i="45"/>
  <c r="J9566" i="45"/>
  <c r="K9582" i="45"/>
  <c r="J9582" i="45"/>
  <c r="K9598" i="45"/>
  <c r="J9598" i="45"/>
  <c r="K9614" i="45"/>
  <c r="J9614" i="45"/>
  <c r="K9630" i="45"/>
  <c r="J9630" i="45"/>
  <c r="K9646" i="45"/>
  <c r="J9646" i="45"/>
  <c r="K9662" i="45"/>
  <c r="J9662" i="45"/>
  <c r="K9678" i="45"/>
  <c r="J9678" i="45"/>
  <c r="K9694" i="45"/>
  <c r="J9694" i="45"/>
  <c r="K9710" i="45"/>
  <c r="J9710" i="45"/>
  <c r="K9726" i="45"/>
  <c r="J9726" i="45"/>
  <c r="K9742" i="45"/>
  <c r="J9742" i="45"/>
  <c r="K9762" i="45"/>
  <c r="J9762" i="45"/>
  <c r="K9794" i="45"/>
  <c r="J9794" i="45"/>
  <c r="K9826" i="45"/>
  <c r="J9826" i="45"/>
  <c r="K9858" i="45"/>
  <c r="J9858" i="45"/>
  <c r="K9890" i="45"/>
  <c r="J9890" i="45"/>
  <c r="K9958" i="45"/>
  <c r="J9958" i="45"/>
  <c r="K10022" i="45"/>
  <c r="J10022" i="45"/>
  <c r="K10086" i="45"/>
  <c r="J10086" i="45"/>
  <c r="K10150" i="45"/>
  <c r="J10150" i="45"/>
  <c r="K10214" i="45"/>
  <c r="J10214" i="45"/>
  <c r="K10278" i="45"/>
  <c r="J10278" i="45"/>
  <c r="K10342" i="45"/>
  <c r="J10342" i="45"/>
  <c r="K10406" i="45"/>
  <c r="J10406" i="45"/>
  <c r="K10470" i="45"/>
  <c r="J10470" i="45"/>
  <c r="J10545" i="45"/>
  <c r="K10545" i="45"/>
  <c r="J10673" i="45"/>
  <c r="K10673" i="45"/>
  <c r="K9109" i="45"/>
  <c r="J9109" i="45"/>
  <c r="K9125" i="45"/>
  <c r="J9125" i="45"/>
  <c r="K9141" i="45"/>
  <c r="J9141" i="45"/>
  <c r="K9157" i="45"/>
  <c r="J9157" i="45"/>
  <c r="K9173" i="45"/>
  <c r="J9173" i="45"/>
  <c r="K9189" i="45"/>
  <c r="J9189" i="45"/>
  <c r="K9205" i="45"/>
  <c r="J9205" i="45"/>
  <c r="K9221" i="45"/>
  <c r="J9221" i="45"/>
  <c r="K9237" i="45"/>
  <c r="J9237" i="45"/>
  <c r="K9253" i="45"/>
  <c r="J9253" i="45"/>
  <c r="K9269" i="45"/>
  <c r="J9269" i="45"/>
  <c r="K9285" i="45"/>
  <c r="J9285" i="45"/>
  <c r="K9301" i="45"/>
  <c r="J9301" i="45"/>
  <c r="K9317" i="45"/>
  <c r="J9317" i="45"/>
  <c r="K9333" i="45"/>
  <c r="J9333" i="45"/>
  <c r="K9349" i="45"/>
  <c r="J9349" i="45"/>
  <c r="K9365" i="45"/>
  <c r="J9365" i="45"/>
  <c r="K9381" i="45"/>
  <c r="J9381" i="45"/>
  <c r="K9397" i="45"/>
  <c r="J9397" i="45"/>
  <c r="K9413" i="45"/>
  <c r="J9413" i="45"/>
  <c r="K9429" i="45"/>
  <c r="J9429" i="45"/>
  <c r="J9445" i="45"/>
  <c r="K9445" i="45"/>
  <c r="J9461" i="45"/>
  <c r="K9461" i="45"/>
  <c r="J9477" i="45"/>
  <c r="K9477" i="45"/>
  <c r="J9493" i="45"/>
  <c r="K9493" i="45"/>
  <c r="J9509" i="45"/>
  <c r="K9509" i="45"/>
  <c r="J9525" i="45"/>
  <c r="K9525" i="45"/>
  <c r="J9541" i="45"/>
  <c r="K9541" i="45"/>
  <c r="J9557" i="45"/>
  <c r="K9557" i="45"/>
  <c r="J9573" i="45"/>
  <c r="K9573" i="45"/>
  <c r="J9589" i="45"/>
  <c r="K9589" i="45"/>
  <c r="J9605" i="45"/>
  <c r="K9605" i="45"/>
  <c r="J9621" i="45"/>
  <c r="K9621" i="45"/>
  <c r="J9637" i="45"/>
  <c r="K9637" i="45"/>
  <c r="J9653" i="45"/>
  <c r="K9653" i="45"/>
  <c r="J9669" i="45"/>
  <c r="K9669" i="45"/>
  <c r="J9685" i="45"/>
  <c r="K9685" i="45"/>
  <c r="J9701" i="45"/>
  <c r="K9701" i="45"/>
  <c r="J9717" i="45"/>
  <c r="K9717" i="45"/>
  <c r="J9733" i="45"/>
  <c r="K9733" i="45"/>
  <c r="J9749" i="45"/>
  <c r="K9749" i="45"/>
  <c r="K9773" i="45"/>
  <c r="J9773" i="45"/>
  <c r="K9805" i="45"/>
  <c r="J9805" i="45"/>
  <c r="K9837" i="45"/>
  <c r="J9837" i="45"/>
  <c r="K9869" i="45"/>
  <c r="J9869" i="45"/>
  <c r="K9906" i="45"/>
  <c r="J9906" i="45"/>
  <c r="K9970" i="45"/>
  <c r="J9970" i="45"/>
  <c r="K10034" i="45"/>
  <c r="J10034" i="45"/>
  <c r="K10098" i="45"/>
  <c r="J10098" i="45"/>
  <c r="K10162" i="45"/>
  <c r="J10162" i="45"/>
  <c r="K10226" i="45"/>
  <c r="J10226" i="45"/>
  <c r="K10290" i="45"/>
  <c r="J10290" i="45"/>
  <c r="K10354" i="45"/>
  <c r="J10354" i="45"/>
  <c r="K10418" i="45"/>
  <c r="J10418" i="45"/>
  <c r="K10482" i="45"/>
  <c r="J10482" i="45"/>
  <c r="J10569" i="45"/>
  <c r="K10569" i="45"/>
  <c r="J10697" i="45"/>
  <c r="K10697" i="45"/>
  <c r="K9444" i="45"/>
  <c r="J9444" i="45"/>
  <c r="K9460" i="45"/>
  <c r="J9460" i="45"/>
  <c r="K9476" i="45"/>
  <c r="J9476" i="45"/>
  <c r="K9492" i="45"/>
  <c r="J9492" i="45"/>
  <c r="K9508" i="45"/>
  <c r="J9508" i="45"/>
  <c r="K9524" i="45"/>
  <c r="J9524" i="45"/>
  <c r="K9540" i="45"/>
  <c r="J9540" i="45"/>
  <c r="K9556" i="45"/>
  <c r="J9556" i="45"/>
  <c r="K9572" i="45"/>
  <c r="J9572" i="45"/>
  <c r="K9588" i="45"/>
  <c r="J9588" i="45"/>
  <c r="K9604" i="45"/>
  <c r="J9604" i="45"/>
  <c r="K9620" i="45"/>
  <c r="J9620" i="45"/>
  <c r="K9636" i="45"/>
  <c r="J9636" i="45"/>
  <c r="K9652" i="45"/>
  <c r="J9652" i="45"/>
  <c r="K9668" i="45"/>
  <c r="J9668" i="45"/>
  <c r="K9684" i="45"/>
  <c r="J9684" i="45"/>
  <c r="K9700" i="45"/>
  <c r="J9700" i="45"/>
  <c r="K9716" i="45"/>
  <c r="J9716" i="45"/>
  <c r="K9732" i="45"/>
  <c r="J9732" i="45"/>
  <c r="K9748" i="45"/>
  <c r="J9748" i="45"/>
  <c r="K9766" i="45"/>
  <c r="J9766" i="45"/>
  <c r="K9798" i="45"/>
  <c r="J9798" i="45"/>
  <c r="K9830" i="45"/>
  <c r="J9830" i="45"/>
  <c r="K9862" i="45"/>
  <c r="J9862" i="45"/>
  <c r="K9894" i="45"/>
  <c r="J9894" i="45"/>
  <c r="K9950" i="45"/>
  <c r="J9950" i="45"/>
  <c r="K10014" i="45"/>
  <c r="J10014" i="45"/>
  <c r="K10078" i="45"/>
  <c r="J10078" i="45"/>
  <c r="K10142" i="45"/>
  <c r="J10142" i="45"/>
  <c r="K10206" i="45"/>
  <c r="J10206" i="45"/>
  <c r="K10270" i="45"/>
  <c r="J10270" i="45"/>
  <c r="K10334" i="45"/>
  <c r="J10334" i="45"/>
  <c r="K10398" i="45"/>
  <c r="J10398" i="45"/>
  <c r="K10462" i="45"/>
  <c r="J10462" i="45"/>
  <c r="J10529" i="45"/>
  <c r="K10529" i="45"/>
  <c r="J10657" i="45"/>
  <c r="K10657" i="45"/>
  <c r="J10765" i="45"/>
  <c r="K10765" i="45"/>
  <c r="J10829" i="45"/>
  <c r="K10829" i="45"/>
  <c r="K9905" i="45"/>
  <c r="J9905" i="45"/>
  <c r="K9921" i="45"/>
  <c r="J9921" i="45"/>
  <c r="K9937" i="45"/>
  <c r="J9937" i="45"/>
  <c r="K9953" i="45"/>
  <c r="J9953" i="45"/>
  <c r="K9969" i="45"/>
  <c r="J9969" i="45"/>
  <c r="K9985" i="45"/>
  <c r="J9985" i="45"/>
  <c r="K10001" i="45"/>
  <c r="J10001" i="45"/>
  <c r="K10017" i="45"/>
  <c r="J10017" i="45"/>
  <c r="K10033" i="45"/>
  <c r="J10033" i="45"/>
  <c r="K10049" i="45"/>
  <c r="J10049" i="45"/>
  <c r="K10065" i="45"/>
  <c r="J10065" i="45"/>
  <c r="K10081" i="45"/>
  <c r="J10081" i="45"/>
  <c r="K10097" i="45"/>
  <c r="J10097" i="45"/>
  <c r="K10113" i="45"/>
  <c r="J10113" i="45"/>
  <c r="K10129" i="45"/>
  <c r="J10129" i="45"/>
  <c r="K10145" i="45"/>
  <c r="J10145" i="45"/>
  <c r="K10161" i="45"/>
  <c r="J10161" i="45"/>
  <c r="K10177" i="45"/>
  <c r="J10177" i="45"/>
  <c r="K10193" i="45"/>
  <c r="J10193" i="45"/>
  <c r="K10209" i="45"/>
  <c r="J10209" i="45"/>
  <c r="K10225" i="45"/>
  <c r="J10225" i="45"/>
  <c r="K10241" i="45"/>
  <c r="J10241" i="45"/>
  <c r="K10257" i="45"/>
  <c r="J10257" i="45"/>
  <c r="K10273" i="45"/>
  <c r="J10273" i="45"/>
  <c r="K10289" i="45"/>
  <c r="J10289" i="45"/>
  <c r="K10305" i="45"/>
  <c r="J10305" i="45"/>
  <c r="K10321" i="45"/>
  <c r="J10321" i="45"/>
  <c r="K10337" i="45"/>
  <c r="J10337" i="45"/>
  <c r="K10353" i="45"/>
  <c r="J10353" i="45"/>
  <c r="K10369" i="45"/>
  <c r="J10369" i="45"/>
  <c r="K10385" i="45"/>
  <c r="J10385" i="45"/>
  <c r="K10401" i="45"/>
  <c r="J10401" i="45"/>
  <c r="K10417" i="45"/>
  <c r="J10417" i="45"/>
  <c r="K10433" i="45"/>
  <c r="J10433" i="45"/>
  <c r="K10449" i="45"/>
  <c r="J10449" i="45"/>
  <c r="K10465" i="45"/>
  <c r="J10465" i="45"/>
  <c r="K10481" i="45"/>
  <c r="J10481" i="45"/>
  <c r="K10497" i="45"/>
  <c r="J10497" i="45"/>
  <c r="K10513" i="45"/>
  <c r="J10513" i="45"/>
  <c r="J10535" i="45"/>
  <c r="K10535" i="45"/>
  <c r="J10567" i="45"/>
  <c r="K10567" i="45"/>
  <c r="J10599" i="45"/>
  <c r="K10599" i="45"/>
  <c r="J10631" i="45"/>
  <c r="K10631" i="45"/>
  <c r="J10663" i="45"/>
  <c r="K10663" i="45"/>
  <c r="J10695" i="45"/>
  <c r="K10695" i="45"/>
  <c r="J10727" i="45"/>
  <c r="K10727" i="45"/>
  <c r="J10759" i="45"/>
  <c r="K10759" i="45"/>
  <c r="J10825" i="45"/>
  <c r="K10825" i="45"/>
  <c r="J9768" i="45"/>
  <c r="K9768" i="45"/>
  <c r="J9784" i="45"/>
  <c r="K9784" i="45"/>
  <c r="J9800" i="45"/>
  <c r="K9800" i="45"/>
  <c r="J9816" i="45"/>
  <c r="K9816" i="45"/>
  <c r="J9832" i="45"/>
  <c r="K9832" i="45"/>
  <c r="J9848" i="45"/>
  <c r="K9848" i="45"/>
  <c r="J9864" i="45"/>
  <c r="K9864" i="45"/>
  <c r="J9880" i="45"/>
  <c r="K9880" i="45"/>
  <c r="J9896" i="45"/>
  <c r="K9896" i="45"/>
  <c r="J9912" i="45"/>
  <c r="K9912" i="45"/>
  <c r="J9928" i="45"/>
  <c r="K9928" i="45"/>
  <c r="J9944" i="45"/>
  <c r="K9944" i="45"/>
  <c r="J9960" i="45"/>
  <c r="K9960" i="45"/>
  <c r="J9976" i="45"/>
  <c r="K9976" i="45"/>
  <c r="J9992" i="45"/>
  <c r="K9992" i="45"/>
  <c r="J10008" i="45"/>
  <c r="K10008" i="45"/>
  <c r="J10024" i="45"/>
  <c r="K10024" i="45"/>
  <c r="J10040" i="45"/>
  <c r="K10040" i="45"/>
  <c r="J10056" i="45"/>
  <c r="K10056" i="45"/>
  <c r="J10072" i="45"/>
  <c r="K10072" i="45"/>
  <c r="J10088" i="45"/>
  <c r="K10088" i="45"/>
  <c r="J10104" i="45"/>
  <c r="K10104" i="45"/>
  <c r="J10120" i="45"/>
  <c r="K10120" i="45"/>
  <c r="J10136" i="45"/>
  <c r="K10136" i="45"/>
  <c r="J10152" i="45"/>
  <c r="K10152" i="45"/>
  <c r="J10168" i="45"/>
  <c r="K10168" i="45"/>
  <c r="J10184" i="45"/>
  <c r="K10184" i="45"/>
  <c r="J10200" i="45"/>
  <c r="K10200" i="45"/>
  <c r="J10216" i="45"/>
  <c r="K10216" i="45"/>
  <c r="J10232" i="45"/>
  <c r="K10232" i="45"/>
  <c r="J10248" i="45"/>
  <c r="K10248" i="45"/>
  <c r="J10264" i="45"/>
  <c r="K10264" i="45"/>
  <c r="J10280" i="45"/>
  <c r="K10280" i="45"/>
  <c r="J10296" i="45"/>
  <c r="K10296" i="45"/>
  <c r="J10312" i="45"/>
  <c r="K10312" i="45"/>
  <c r="J10328" i="45"/>
  <c r="K10328" i="45"/>
  <c r="J10344" i="45"/>
  <c r="K10344" i="45"/>
  <c r="J10360" i="45"/>
  <c r="K10360" i="45"/>
  <c r="J10376" i="45"/>
  <c r="K10376" i="45"/>
  <c r="J10392" i="45"/>
  <c r="K10392" i="45"/>
  <c r="J10408" i="45"/>
  <c r="K10408" i="45"/>
  <c r="J10424" i="45"/>
  <c r="K10424" i="45"/>
  <c r="J10440" i="45"/>
  <c r="K10440" i="45"/>
  <c r="J10456" i="45"/>
  <c r="K10456" i="45"/>
  <c r="J10472" i="45"/>
  <c r="K10472" i="45"/>
  <c r="J10488" i="45"/>
  <c r="K10488" i="45"/>
  <c r="J10504" i="45"/>
  <c r="K10504" i="45"/>
  <c r="J10520" i="45"/>
  <c r="K10520" i="45"/>
  <c r="J10549" i="45"/>
  <c r="K10549" i="45"/>
  <c r="J10581" i="45"/>
  <c r="K10581" i="45"/>
  <c r="J10613" i="45"/>
  <c r="K10613" i="45"/>
  <c r="J10645" i="45"/>
  <c r="K10645" i="45"/>
  <c r="J10677" i="45"/>
  <c r="K10677" i="45"/>
  <c r="J10709" i="45"/>
  <c r="K10709" i="45"/>
  <c r="J10741" i="45"/>
  <c r="K10741" i="45"/>
  <c r="J10789" i="45"/>
  <c r="K10789" i="45"/>
  <c r="J10853" i="45"/>
  <c r="K10853" i="45"/>
  <c r="J9771" i="45"/>
  <c r="K9771" i="45"/>
  <c r="J9787" i="45"/>
  <c r="K9787" i="45"/>
  <c r="J9803" i="45"/>
  <c r="K9803" i="45"/>
  <c r="J9819" i="45"/>
  <c r="K9819" i="45"/>
  <c r="J9835" i="45"/>
  <c r="K9835" i="45"/>
  <c r="J9851" i="45"/>
  <c r="K9851" i="45"/>
  <c r="J9867" i="45"/>
  <c r="K9867" i="45"/>
  <c r="J9883" i="45"/>
  <c r="K9883" i="45"/>
  <c r="K9899" i="45"/>
  <c r="J9899" i="45"/>
  <c r="K9915" i="45"/>
  <c r="J9915" i="45"/>
  <c r="K9931" i="45"/>
  <c r="J9931" i="45"/>
  <c r="K9947" i="45"/>
  <c r="J9947" i="45"/>
  <c r="K9963" i="45"/>
  <c r="J9963" i="45"/>
  <c r="K9979" i="45"/>
  <c r="J9979" i="45"/>
  <c r="K9995" i="45"/>
  <c r="J9995" i="45"/>
  <c r="K10011" i="45"/>
  <c r="J10011" i="45"/>
  <c r="K10027" i="45"/>
  <c r="J10027" i="45"/>
  <c r="K10043" i="45"/>
  <c r="J10043" i="45"/>
  <c r="K10059" i="45"/>
  <c r="J10059" i="45"/>
  <c r="K10075" i="45"/>
  <c r="J10075" i="45"/>
  <c r="K10091" i="45"/>
  <c r="J10091" i="45"/>
  <c r="K10107" i="45"/>
  <c r="J10107" i="45"/>
  <c r="K10123" i="45"/>
  <c r="J10123" i="45"/>
  <c r="K10139" i="45"/>
  <c r="J10139" i="45"/>
  <c r="K10155" i="45"/>
  <c r="J10155" i="45"/>
  <c r="K10171" i="45"/>
  <c r="J10171" i="45"/>
  <c r="K10187" i="45"/>
  <c r="J10187" i="45"/>
  <c r="K10203" i="45"/>
  <c r="J10203" i="45"/>
  <c r="K10219" i="45"/>
  <c r="J10219" i="45"/>
  <c r="K10235" i="45"/>
  <c r="J10235" i="45"/>
  <c r="K10251" i="45"/>
  <c r="J10251" i="45"/>
  <c r="K10267" i="45"/>
  <c r="J10267" i="45"/>
  <c r="K10283" i="45"/>
  <c r="J10283" i="45"/>
  <c r="K10299" i="45"/>
  <c r="J10299" i="45"/>
  <c r="K10315" i="45"/>
  <c r="J10315" i="45"/>
  <c r="K10331" i="45"/>
  <c r="J10331" i="45"/>
  <c r="K10347" i="45"/>
  <c r="J10347" i="45"/>
  <c r="K10363" i="45"/>
  <c r="J10363" i="45"/>
  <c r="K10379" i="45"/>
  <c r="J10379" i="45"/>
  <c r="K10395" i="45"/>
  <c r="J10395" i="45"/>
  <c r="K10411" i="45"/>
  <c r="J10411" i="45"/>
  <c r="K10427" i="45"/>
  <c r="J10427" i="45"/>
  <c r="K10443" i="45"/>
  <c r="J10443" i="45"/>
  <c r="K10459" i="45"/>
  <c r="J10459" i="45"/>
  <c r="K10475" i="45"/>
  <c r="J10475" i="45"/>
  <c r="K10491" i="45"/>
  <c r="J10491" i="45"/>
  <c r="K10507" i="45"/>
  <c r="J10507" i="45"/>
  <c r="J10523" i="45"/>
  <c r="K10523" i="45"/>
  <c r="J10555" i="45"/>
  <c r="K10555" i="45"/>
  <c r="J10587" i="45"/>
  <c r="K10587" i="45"/>
  <c r="J10619" i="45"/>
  <c r="K10619" i="45"/>
  <c r="J10651" i="45"/>
  <c r="K10651" i="45"/>
  <c r="J10683" i="45"/>
  <c r="K10683" i="45"/>
  <c r="J10715" i="45"/>
  <c r="K10715" i="45"/>
  <c r="J10747" i="45"/>
  <c r="K10747" i="45"/>
  <c r="J10801" i="45"/>
  <c r="K10801" i="45"/>
  <c r="J10763" i="45"/>
  <c r="K10763" i="45"/>
  <c r="J10779" i="45"/>
  <c r="K10779" i="45"/>
  <c r="J10795" i="45"/>
  <c r="K10795" i="45"/>
  <c r="J10811" i="45"/>
  <c r="K10811" i="45"/>
  <c r="J10827" i="45"/>
  <c r="K10827" i="45"/>
  <c r="J10843" i="45"/>
  <c r="K10843" i="45"/>
  <c r="K10859" i="45"/>
  <c r="J10859" i="45"/>
  <c r="K10875" i="45"/>
  <c r="J10875" i="45"/>
  <c r="K10891" i="45"/>
  <c r="J10891" i="45"/>
  <c r="K10907" i="45"/>
  <c r="J10907" i="45"/>
  <c r="K10923" i="45"/>
  <c r="J10923" i="45"/>
  <c r="K10939" i="45"/>
  <c r="J10939" i="45"/>
  <c r="K10955" i="45"/>
  <c r="J10955" i="45"/>
  <c r="K10971" i="45"/>
  <c r="J10971" i="45"/>
  <c r="K10987" i="45"/>
  <c r="J10987" i="45"/>
  <c r="K11003" i="45"/>
  <c r="J11003" i="45"/>
  <c r="K11019" i="45"/>
  <c r="J11019" i="45"/>
  <c r="K11035" i="45"/>
  <c r="J11035" i="45"/>
  <c r="K11051" i="45"/>
  <c r="J11051" i="45"/>
  <c r="K11067" i="45"/>
  <c r="J11067" i="45"/>
  <c r="K11083" i="45"/>
  <c r="J11083" i="45"/>
  <c r="K11099" i="45"/>
  <c r="J11099" i="45"/>
  <c r="J11122" i="45"/>
  <c r="K11122" i="45"/>
  <c r="K11140" i="45"/>
  <c r="J11140" i="45"/>
  <c r="K11163" i="45"/>
  <c r="J11163" i="45"/>
  <c r="J11186" i="45"/>
  <c r="K11186" i="45"/>
  <c r="K11215" i="45"/>
  <c r="J11215" i="45"/>
  <c r="K11247" i="45"/>
  <c r="J11247" i="45"/>
  <c r="K10526" i="45"/>
  <c r="J10526" i="45"/>
  <c r="K10542" i="45"/>
  <c r="J10542" i="45"/>
  <c r="K10558" i="45"/>
  <c r="J10558" i="45"/>
  <c r="K10574" i="45"/>
  <c r="J10574" i="45"/>
  <c r="K10590" i="45"/>
  <c r="J10590" i="45"/>
  <c r="K10606" i="45"/>
  <c r="J10606" i="45"/>
  <c r="K10622" i="45"/>
  <c r="J10622" i="45"/>
  <c r="K10638" i="45"/>
  <c r="J10638" i="45"/>
  <c r="K10654" i="45"/>
  <c r="J10654" i="45"/>
  <c r="K10670" i="45"/>
  <c r="J10670" i="45"/>
  <c r="K10686" i="45"/>
  <c r="J10686" i="45"/>
  <c r="K10702" i="45"/>
  <c r="J10702" i="45"/>
  <c r="K10718" i="45"/>
  <c r="J10718" i="45"/>
  <c r="K10734" i="45"/>
  <c r="J10734" i="45"/>
  <c r="K10750" i="45"/>
  <c r="J10750" i="45"/>
  <c r="K10766" i="45"/>
  <c r="J10766" i="45"/>
  <c r="K10782" i="45"/>
  <c r="J10782" i="45"/>
  <c r="K10798" i="45"/>
  <c r="J10798" i="45"/>
  <c r="K10814" i="45"/>
  <c r="J10814" i="45"/>
  <c r="K10830" i="45"/>
  <c r="J10830" i="45"/>
  <c r="K10846" i="45"/>
  <c r="J10846" i="45"/>
  <c r="K10862" i="45"/>
  <c r="J10862" i="45"/>
  <c r="K10878" i="45"/>
  <c r="J10878" i="45"/>
  <c r="K10894" i="45"/>
  <c r="J10894" i="45"/>
  <c r="K10910" i="45"/>
  <c r="J10910" i="45"/>
  <c r="K10926" i="45"/>
  <c r="J10926" i="45"/>
  <c r="K10942" i="45"/>
  <c r="J10942" i="45"/>
  <c r="K10958" i="45"/>
  <c r="J10958" i="45"/>
  <c r="K10974" i="45"/>
  <c r="J10974" i="45"/>
  <c r="K10990" i="45"/>
  <c r="J10990" i="45"/>
  <c r="K11006" i="45"/>
  <c r="J11006" i="45"/>
  <c r="K11022" i="45"/>
  <c r="J11022" i="45"/>
  <c r="K11038" i="45"/>
  <c r="J11038" i="45"/>
  <c r="K11054" i="45"/>
  <c r="J11054" i="45"/>
  <c r="K11070" i="45"/>
  <c r="J11070" i="45"/>
  <c r="K11086" i="45"/>
  <c r="J11086" i="45"/>
  <c r="K11103" i="45"/>
  <c r="J11103" i="45"/>
  <c r="J11126" i="45"/>
  <c r="K11126" i="45"/>
  <c r="K11144" i="45"/>
  <c r="J11144" i="45"/>
  <c r="K11167" i="45"/>
  <c r="J11167" i="45"/>
  <c r="K11194" i="45"/>
  <c r="J11194" i="45"/>
  <c r="K11226" i="45"/>
  <c r="J11226" i="45"/>
  <c r="J11263" i="45"/>
  <c r="K11263" i="45"/>
  <c r="J10861" i="45"/>
  <c r="K10861" i="45"/>
  <c r="J10877" i="45"/>
  <c r="K10877" i="45"/>
  <c r="J10893" i="45"/>
  <c r="K10893" i="45"/>
  <c r="J10909" i="45"/>
  <c r="K10909" i="45"/>
  <c r="J10925" i="45"/>
  <c r="K10925" i="45"/>
  <c r="J10941" i="45"/>
  <c r="K10941" i="45"/>
  <c r="J10957" i="45"/>
  <c r="K10957" i="45"/>
  <c r="J10973" i="45"/>
  <c r="K10973" i="45"/>
  <c r="J10989" i="45"/>
  <c r="K10989" i="45"/>
  <c r="J11005" i="45"/>
  <c r="K11005" i="45"/>
  <c r="J11021" i="45"/>
  <c r="K11021" i="45"/>
  <c r="J11037" i="45"/>
  <c r="K11037" i="45"/>
  <c r="J11053" i="45"/>
  <c r="K11053" i="45"/>
  <c r="J11069" i="45"/>
  <c r="K11069" i="45"/>
  <c r="J11085" i="45"/>
  <c r="K11085" i="45"/>
  <c r="J11100" i="45"/>
  <c r="K11100" i="45"/>
  <c r="K11123" i="45"/>
  <c r="J11123" i="45"/>
  <c r="J11146" i="45"/>
  <c r="K11146" i="45"/>
  <c r="J11164" i="45"/>
  <c r="K11164" i="45"/>
  <c r="K11187" i="45"/>
  <c r="J11187" i="45"/>
  <c r="K11219" i="45"/>
  <c r="J11219" i="45"/>
  <c r="K11251" i="45"/>
  <c r="J11251" i="45"/>
  <c r="K10524" i="45"/>
  <c r="J10524" i="45"/>
  <c r="K10540" i="45"/>
  <c r="J10540" i="45"/>
  <c r="K10556" i="45"/>
  <c r="J10556" i="45"/>
  <c r="K10572" i="45"/>
  <c r="J10572" i="45"/>
  <c r="K10588" i="45"/>
  <c r="J10588" i="45"/>
  <c r="K10604" i="45"/>
  <c r="J10604" i="45"/>
  <c r="K10620" i="45"/>
  <c r="J10620" i="45"/>
  <c r="K10636" i="45"/>
  <c r="J10636" i="45"/>
  <c r="K10652" i="45"/>
  <c r="J10652" i="45"/>
  <c r="K10668" i="45"/>
  <c r="J10668" i="45"/>
  <c r="K10684" i="45"/>
  <c r="J10684" i="45"/>
  <c r="K10700" i="45"/>
  <c r="J10700" i="45"/>
  <c r="K10716" i="45"/>
  <c r="J10716" i="45"/>
  <c r="K10732" i="45"/>
  <c r="J10732" i="45"/>
  <c r="K10748" i="45"/>
  <c r="J10748" i="45"/>
  <c r="K10764" i="45"/>
  <c r="J10764" i="45"/>
  <c r="K10780" i="45"/>
  <c r="J10780" i="45"/>
  <c r="K10796" i="45"/>
  <c r="J10796" i="45"/>
  <c r="K10812" i="45"/>
  <c r="J10812" i="45"/>
  <c r="K10828" i="45"/>
  <c r="J10828" i="45"/>
  <c r="K10844" i="45"/>
  <c r="J10844" i="45"/>
  <c r="K10860" i="45"/>
  <c r="J10860" i="45"/>
  <c r="K10876" i="45"/>
  <c r="J10876" i="45"/>
  <c r="K10892" i="45"/>
  <c r="J10892" i="45"/>
  <c r="K10908" i="45"/>
  <c r="J10908" i="45"/>
  <c r="K10924" i="45"/>
  <c r="J10924" i="45"/>
  <c r="K10940" i="45"/>
  <c r="J10940" i="45"/>
  <c r="K10956" i="45"/>
  <c r="J10956" i="45"/>
  <c r="K10972" i="45"/>
  <c r="J10972" i="45"/>
  <c r="K10988" i="45"/>
  <c r="J10988" i="45"/>
  <c r="K11004" i="45"/>
  <c r="J11004" i="45"/>
  <c r="K11020" i="45"/>
  <c r="J11020" i="45"/>
  <c r="K11036" i="45"/>
  <c r="J11036" i="45"/>
  <c r="K11052" i="45"/>
  <c r="J11052" i="45"/>
  <c r="K11068" i="45"/>
  <c r="J11068" i="45"/>
  <c r="K11084" i="45"/>
  <c r="J11084" i="45"/>
  <c r="J11102" i="45"/>
  <c r="K11102" i="45"/>
  <c r="K11120" i="45"/>
  <c r="J11120" i="45"/>
  <c r="K11143" i="45"/>
  <c r="J11143" i="45"/>
  <c r="J11166" i="45"/>
  <c r="K11166" i="45"/>
  <c r="K11184" i="45"/>
  <c r="J11184" i="45"/>
  <c r="K11214" i="45"/>
  <c r="J11214" i="45"/>
  <c r="K11246" i="45"/>
  <c r="J11246" i="45"/>
  <c r="J11303" i="45"/>
  <c r="K11303" i="45"/>
  <c r="K11113" i="45"/>
  <c r="J11113" i="45"/>
  <c r="K11129" i="45"/>
  <c r="J11129" i="45"/>
  <c r="K11145" i="45"/>
  <c r="J11145" i="45"/>
  <c r="K11161" i="45"/>
  <c r="J11161" i="45"/>
  <c r="K11177" i="45"/>
  <c r="J11177" i="45"/>
  <c r="J11193" i="45"/>
  <c r="K11193" i="45"/>
  <c r="J11209" i="45"/>
  <c r="K11209" i="45"/>
  <c r="J11225" i="45"/>
  <c r="K11225" i="45"/>
  <c r="J11241" i="45"/>
  <c r="K11241" i="45"/>
  <c r="J11257" i="45"/>
  <c r="K11257" i="45"/>
  <c r="J11273" i="45"/>
  <c r="K11273" i="45"/>
  <c r="J11289" i="45"/>
  <c r="K11289" i="45"/>
  <c r="K11188" i="45"/>
  <c r="J11188" i="45"/>
  <c r="K11204" i="45"/>
  <c r="J11204" i="45"/>
  <c r="K11220" i="45"/>
  <c r="J11220" i="45"/>
  <c r="K11236" i="45"/>
  <c r="J11236" i="45"/>
  <c r="K11252" i="45"/>
  <c r="J11252" i="45"/>
  <c r="K11268" i="45"/>
  <c r="J11268" i="45"/>
  <c r="K11284" i="45"/>
  <c r="J11284" i="45"/>
  <c r="K11300" i="45"/>
  <c r="J11300" i="45"/>
  <c r="K11266" i="45"/>
  <c r="J11266" i="45"/>
  <c r="K11282" i="45"/>
  <c r="J11282" i="45"/>
  <c r="K11298" i="45"/>
  <c r="J11298" i="45"/>
  <c r="J53" i="45"/>
  <c r="I53" i="45"/>
  <c r="K53" i="45" s="1"/>
  <c r="L53" i="45"/>
  <c r="K2160" i="45"/>
  <c r="J2160" i="45"/>
  <c r="K2096" i="45"/>
  <c r="J2096" i="45"/>
  <c r="K2032" i="45"/>
  <c r="J2032" i="45"/>
  <c r="K1968" i="45"/>
  <c r="J1968" i="45"/>
  <c r="K1904" i="45"/>
  <c r="J1904" i="45"/>
  <c r="K1840" i="45"/>
  <c r="J1840" i="45"/>
  <c r="K1776" i="45"/>
  <c r="J1776" i="45"/>
  <c r="K1712" i="45"/>
  <c r="J1712" i="45"/>
  <c r="K1647" i="45"/>
  <c r="J1647" i="45"/>
  <c r="K1615" i="45"/>
  <c r="J1615" i="45"/>
  <c r="K1583" i="45"/>
  <c r="J1583" i="45"/>
  <c r="J1559" i="45"/>
  <c r="K1559" i="45"/>
  <c r="J1543" i="45"/>
  <c r="K1543" i="45"/>
  <c r="J1527" i="45"/>
  <c r="K1527" i="45"/>
  <c r="J1511" i="45"/>
  <c r="K1511" i="45"/>
  <c r="J1495" i="45"/>
  <c r="K1495" i="45"/>
  <c r="J1479" i="45"/>
  <c r="K1479" i="45"/>
  <c r="J1463" i="45"/>
  <c r="K1463" i="45"/>
  <c r="J1447" i="45"/>
  <c r="K1447" i="45"/>
  <c r="J1431" i="45"/>
  <c r="K1431" i="45"/>
  <c r="J1415" i="45"/>
  <c r="K1415" i="45"/>
  <c r="J1399" i="45"/>
  <c r="K1399" i="45"/>
  <c r="J1383" i="45"/>
  <c r="K1383" i="45"/>
  <c r="J1367" i="45"/>
  <c r="K1367" i="45"/>
  <c r="J1351" i="45"/>
  <c r="K1351" i="45"/>
  <c r="J1335" i="45"/>
  <c r="K1335" i="45"/>
  <c r="J1319" i="45"/>
  <c r="K1319" i="45"/>
  <c r="J1303" i="45"/>
  <c r="K1303" i="45"/>
  <c r="J1287" i="45"/>
  <c r="K1287" i="45"/>
  <c r="J1271" i="45"/>
  <c r="K1271" i="45"/>
  <c r="J1255" i="45"/>
  <c r="K1255" i="45"/>
  <c r="J1239" i="45"/>
  <c r="K1239" i="45"/>
  <c r="J1223" i="45"/>
  <c r="K1223" i="45"/>
  <c r="J1207" i="45"/>
  <c r="K1207" i="45"/>
  <c r="J1191" i="45"/>
  <c r="K1191" i="45"/>
  <c r="J1175" i="45"/>
  <c r="K1175" i="45"/>
  <c r="J1159" i="45"/>
  <c r="K1159" i="45"/>
  <c r="J1143" i="45"/>
  <c r="K1143" i="45"/>
  <c r="J1127" i="45"/>
  <c r="K1127" i="45"/>
  <c r="J1111" i="45"/>
  <c r="K1111" i="45"/>
  <c r="J1095" i="45"/>
  <c r="K1095" i="45"/>
  <c r="J1079" i="45"/>
  <c r="K1079" i="45"/>
  <c r="J1063" i="45"/>
  <c r="K1063" i="45"/>
  <c r="J1047" i="45"/>
  <c r="K1047" i="45"/>
  <c r="J1031" i="45"/>
  <c r="K1031" i="45"/>
  <c r="J1015" i="45"/>
  <c r="K1015" i="45"/>
  <c r="J999" i="45"/>
  <c r="K999" i="45"/>
  <c r="J983" i="45"/>
  <c r="K983" i="45"/>
  <c r="J967" i="45"/>
  <c r="K967" i="45"/>
  <c r="J951" i="45"/>
  <c r="K951" i="45"/>
  <c r="J935" i="45"/>
  <c r="K935" i="45"/>
  <c r="J919" i="45"/>
  <c r="K919" i="45"/>
  <c r="J903" i="45"/>
  <c r="K903" i="45"/>
  <c r="J887" i="45"/>
  <c r="K887" i="45"/>
  <c r="J871" i="45"/>
  <c r="K871" i="45"/>
  <c r="J855" i="45"/>
  <c r="K855" i="45"/>
  <c r="J839" i="45"/>
  <c r="K839" i="45"/>
  <c r="J823" i="45"/>
  <c r="K823" i="45"/>
  <c r="J807" i="45"/>
  <c r="K807" i="45"/>
  <c r="J791" i="45"/>
  <c r="K791" i="45"/>
  <c r="J775" i="45"/>
  <c r="K775" i="45"/>
  <c r="J759" i="45"/>
  <c r="K759" i="45"/>
  <c r="J743" i="45"/>
  <c r="K743" i="45"/>
  <c r="J727" i="45"/>
  <c r="K727" i="45"/>
  <c r="J711" i="45"/>
  <c r="K711" i="45"/>
  <c r="J695" i="45"/>
  <c r="K695" i="45"/>
  <c r="J679" i="45"/>
  <c r="K679" i="45"/>
  <c r="J663" i="45"/>
  <c r="K663" i="45"/>
  <c r="J651" i="45"/>
  <c r="K651" i="45"/>
  <c r="J643" i="45"/>
  <c r="K643" i="45"/>
  <c r="J635" i="45"/>
  <c r="K635" i="45"/>
  <c r="J627" i="45"/>
  <c r="K627" i="45"/>
  <c r="J619" i="45"/>
  <c r="K619" i="45"/>
  <c r="J611" i="45"/>
  <c r="K611" i="45"/>
  <c r="J603" i="45"/>
  <c r="K603" i="45"/>
  <c r="J595" i="45"/>
  <c r="K595" i="45"/>
  <c r="J587" i="45"/>
  <c r="K587" i="45"/>
  <c r="J579" i="45"/>
  <c r="K579" i="45"/>
  <c r="J571" i="45"/>
  <c r="K571" i="45"/>
  <c r="J563" i="45"/>
  <c r="K563" i="45"/>
  <c r="J555" i="45"/>
  <c r="K555" i="45"/>
  <c r="J547" i="45"/>
  <c r="K547" i="45"/>
  <c r="J539" i="45"/>
  <c r="K539" i="45"/>
  <c r="J531" i="45"/>
  <c r="K531" i="45"/>
  <c r="J523" i="45"/>
  <c r="K523" i="45"/>
  <c r="J515" i="45"/>
  <c r="K515" i="45"/>
  <c r="J507" i="45"/>
  <c r="K507" i="45"/>
  <c r="J499" i="45"/>
  <c r="K499" i="45"/>
  <c r="J491" i="45"/>
  <c r="K491" i="45"/>
  <c r="J483" i="45"/>
  <c r="K483" i="45"/>
  <c r="J475" i="45"/>
  <c r="K475" i="45"/>
  <c r="J467" i="45"/>
  <c r="K467" i="45"/>
  <c r="J459" i="45"/>
  <c r="K459" i="45"/>
  <c r="J451" i="45"/>
  <c r="K451" i="45"/>
  <c r="J443" i="45"/>
  <c r="K443" i="45"/>
  <c r="J435" i="45"/>
  <c r="K435" i="45"/>
  <c r="J427" i="45"/>
  <c r="K427" i="45"/>
  <c r="J419" i="45"/>
  <c r="K419" i="45"/>
  <c r="J411" i="45"/>
  <c r="K411" i="45"/>
  <c r="J403" i="45"/>
  <c r="K403" i="45"/>
  <c r="J395" i="45"/>
  <c r="K395" i="45"/>
  <c r="J387" i="45"/>
  <c r="K387" i="45"/>
  <c r="J379" i="45"/>
  <c r="K379" i="45"/>
  <c r="J371" i="45"/>
  <c r="K371" i="45"/>
  <c r="J363" i="45"/>
  <c r="K363" i="45"/>
  <c r="J355" i="45"/>
  <c r="K355" i="45"/>
  <c r="J347" i="45"/>
  <c r="K347" i="45"/>
  <c r="J339" i="45"/>
  <c r="K339" i="45"/>
  <c r="J331" i="45"/>
  <c r="K331" i="45"/>
  <c r="J323" i="45"/>
  <c r="K323" i="45"/>
  <c r="J315" i="45"/>
  <c r="K315" i="45"/>
  <c r="J307" i="45"/>
  <c r="K307" i="45"/>
  <c r="J299" i="45"/>
  <c r="K299" i="45"/>
  <c r="J291" i="45"/>
  <c r="K291" i="45"/>
  <c r="J283" i="45"/>
  <c r="K283" i="45"/>
  <c r="J275" i="45"/>
  <c r="K275" i="45"/>
  <c r="J267" i="45"/>
  <c r="K267" i="45"/>
  <c r="J259" i="45"/>
  <c r="K259" i="45"/>
  <c r="J251" i="45"/>
  <c r="K251" i="45"/>
  <c r="J243" i="45"/>
  <c r="K243" i="45"/>
  <c r="J235" i="45"/>
  <c r="K235" i="45"/>
  <c r="J227" i="45"/>
  <c r="K227" i="45"/>
  <c r="J219" i="45"/>
  <c r="K219" i="45"/>
  <c r="J211" i="45"/>
  <c r="K211" i="45"/>
  <c r="J203" i="45"/>
  <c r="K203" i="45"/>
  <c r="J62" i="45"/>
  <c r="I62" i="45"/>
  <c r="J41" i="45"/>
  <c r="I41" i="45"/>
  <c r="J14" i="45"/>
  <c r="I14" i="45"/>
  <c r="K2196" i="45"/>
  <c r="J2196" i="45"/>
  <c r="K2132" i="45"/>
  <c r="J2132" i="45"/>
  <c r="K2068" i="45"/>
  <c r="J2068" i="45"/>
  <c r="K2004" i="45"/>
  <c r="J2004" i="45"/>
  <c r="K1940" i="45"/>
  <c r="J1940" i="45"/>
  <c r="K1876" i="45"/>
  <c r="J1876" i="45"/>
  <c r="K1812" i="45"/>
  <c r="J1812" i="45"/>
  <c r="K1748" i="45"/>
  <c r="J1748" i="45"/>
  <c r="K1684" i="45"/>
  <c r="J1684" i="45"/>
  <c r="K1636" i="45"/>
  <c r="J1636" i="45"/>
  <c r="K1604" i="45"/>
  <c r="J1604" i="45"/>
  <c r="K1572" i="45"/>
  <c r="J1572" i="45"/>
  <c r="K1556" i="45"/>
  <c r="J1556" i="45"/>
  <c r="K1540" i="45"/>
  <c r="J1540" i="45"/>
  <c r="K1524" i="45"/>
  <c r="J1524" i="45"/>
  <c r="K1508" i="45"/>
  <c r="J1508" i="45"/>
  <c r="K1492" i="45"/>
  <c r="J1492" i="45"/>
  <c r="K1476" i="45"/>
  <c r="J1476" i="45"/>
  <c r="K1460" i="45"/>
  <c r="J1460" i="45"/>
  <c r="K1444" i="45"/>
  <c r="J1444" i="45"/>
  <c r="K1428" i="45"/>
  <c r="J1428" i="45"/>
  <c r="K1412" i="45"/>
  <c r="J1412" i="45"/>
  <c r="K1396" i="45"/>
  <c r="J1396" i="45"/>
  <c r="K1380" i="45"/>
  <c r="J1380" i="45"/>
  <c r="K1364" i="45"/>
  <c r="J1364" i="45"/>
  <c r="K1348" i="45"/>
  <c r="J1348" i="45"/>
  <c r="K1332" i="45"/>
  <c r="J1332" i="45"/>
  <c r="K1316" i="45"/>
  <c r="J1316" i="45"/>
  <c r="K1300" i="45"/>
  <c r="J1300" i="45"/>
  <c r="K1284" i="45"/>
  <c r="J1284" i="45"/>
  <c r="K1268" i="45"/>
  <c r="J1268" i="45"/>
  <c r="K1252" i="45"/>
  <c r="J1252" i="45"/>
  <c r="K1236" i="45"/>
  <c r="J1236" i="45"/>
  <c r="K1220" i="45"/>
  <c r="J1220" i="45"/>
  <c r="K1204" i="45"/>
  <c r="J1204" i="45"/>
  <c r="K1188" i="45"/>
  <c r="J1188" i="45"/>
  <c r="K1172" i="45"/>
  <c r="J1172" i="45"/>
  <c r="K1156" i="45"/>
  <c r="J1156" i="45"/>
  <c r="K1140" i="45"/>
  <c r="J1140" i="45"/>
  <c r="K1124" i="45"/>
  <c r="J1124" i="45"/>
  <c r="K1108" i="45"/>
  <c r="J1108" i="45"/>
  <c r="K1092" i="45"/>
  <c r="J1092" i="45"/>
  <c r="K1076" i="45"/>
  <c r="J1076" i="45"/>
  <c r="K1060" i="45"/>
  <c r="J1060" i="45"/>
  <c r="K1044" i="45"/>
  <c r="J1044" i="45"/>
  <c r="K1028" i="45"/>
  <c r="J1028" i="45"/>
  <c r="K1012" i="45"/>
  <c r="J1012" i="45"/>
  <c r="K996" i="45"/>
  <c r="J996" i="45"/>
  <c r="K980" i="45"/>
  <c r="J980" i="45"/>
  <c r="K964" i="45"/>
  <c r="J964" i="45"/>
  <c r="K948" i="45"/>
  <c r="J948" i="45"/>
  <c r="K932" i="45"/>
  <c r="J932" i="45"/>
  <c r="K916" i="45"/>
  <c r="J916" i="45"/>
  <c r="K900" i="45"/>
  <c r="J900" i="45"/>
  <c r="K884" i="45"/>
  <c r="J884" i="45"/>
  <c r="K868" i="45"/>
  <c r="J868" i="45"/>
  <c r="K852" i="45"/>
  <c r="J852" i="45"/>
  <c r="K836" i="45"/>
  <c r="J836" i="45"/>
  <c r="K820" i="45"/>
  <c r="J820" i="45"/>
  <c r="K804" i="45"/>
  <c r="J804" i="45"/>
  <c r="K788" i="45"/>
  <c r="J788" i="45"/>
  <c r="K772" i="45"/>
  <c r="J772" i="45"/>
  <c r="K756" i="45"/>
  <c r="J756" i="45"/>
  <c r="K740" i="45"/>
  <c r="J740" i="45"/>
  <c r="K724" i="45"/>
  <c r="J724" i="45"/>
  <c r="K708" i="45"/>
  <c r="J708" i="45"/>
  <c r="K692" i="45"/>
  <c r="J692" i="45"/>
  <c r="K676" i="45"/>
  <c r="J676" i="45"/>
  <c r="K660" i="45"/>
  <c r="J660" i="45"/>
  <c r="K2168" i="45"/>
  <c r="J2168" i="45"/>
  <c r="K2104" i="45"/>
  <c r="J2104" i="45"/>
  <c r="K2040" i="45"/>
  <c r="J2040" i="45"/>
  <c r="K1976" i="45"/>
  <c r="J1976" i="45"/>
  <c r="K1912" i="45"/>
  <c r="J1912" i="45"/>
  <c r="K1848" i="45"/>
  <c r="J1848" i="45"/>
  <c r="K1784" i="45"/>
  <c r="J1784" i="45"/>
  <c r="K1720" i="45"/>
  <c r="J1720" i="45"/>
  <c r="K1656" i="45"/>
  <c r="J1656" i="45"/>
  <c r="K1627" i="45"/>
  <c r="J1627" i="45"/>
  <c r="K1595" i="45"/>
  <c r="J1595" i="45"/>
  <c r="K1569" i="45"/>
  <c r="J1569" i="45"/>
  <c r="K1553" i="45"/>
  <c r="J1553" i="45"/>
  <c r="K1537" i="45"/>
  <c r="J1537" i="45"/>
  <c r="K1521" i="45"/>
  <c r="J1521" i="45"/>
  <c r="K1505" i="45"/>
  <c r="J1505" i="45"/>
  <c r="K1489" i="45"/>
  <c r="J1489" i="45"/>
  <c r="K1473" i="45"/>
  <c r="J1473" i="45"/>
  <c r="K1457" i="45"/>
  <c r="J1457" i="45"/>
  <c r="K1441" i="45"/>
  <c r="J1441" i="45"/>
  <c r="K1425" i="45"/>
  <c r="J1425" i="45"/>
  <c r="K1409" i="45"/>
  <c r="J1409" i="45"/>
  <c r="K1393" i="45"/>
  <c r="J1393" i="45"/>
  <c r="K1377" i="45"/>
  <c r="J1377" i="45"/>
  <c r="K1361" i="45"/>
  <c r="J1361" i="45"/>
  <c r="K1345" i="45"/>
  <c r="J1345" i="45"/>
  <c r="K1329" i="45"/>
  <c r="J1329" i="45"/>
  <c r="K1313" i="45"/>
  <c r="J1313" i="45"/>
  <c r="K1297" i="45"/>
  <c r="J1297" i="45"/>
  <c r="K1281" i="45"/>
  <c r="J1281" i="45"/>
  <c r="K1265" i="45"/>
  <c r="J1265" i="45"/>
  <c r="K1249" i="45"/>
  <c r="J1249" i="45"/>
  <c r="K1233" i="45"/>
  <c r="J1233" i="45"/>
  <c r="K1217" i="45"/>
  <c r="J1217" i="45"/>
  <c r="K1201" i="45"/>
  <c r="J1201" i="45"/>
  <c r="K1185" i="45"/>
  <c r="J1185" i="45"/>
  <c r="K1169" i="45"/>
  <c r="J1169" i="45"/>
  <c r="K1153" i="45"/>
  <c r="J1153" i="45"/>
  <c r="K1137" i="45"/>
  <c r="J1137" i="45"/>
  <c r="K1121" i="45"/>
  <c r="J1121" i="45"/>
  <c r="K1105" i="45"/>
  <c r="J1105" i="45"/>
  <c r="K1089" i="45"/>
  <c r="J1089" i="45"/>
  <c r="K1073" i="45"/>
  <c r="J1073" i="45"/>
  <c r="K1057" i="45"/>
  <c r="J1057" i="45"/>
  <c r="K1041" i="45"/>
  <c r="J1041" i="45"/>
  <c r="K1025" i="45"/>
  <c r="J1025" i="45"/>
  <c r="K1009" i="45"/>
  <c r="J1009" i="45"/>
  <c r="K993" i="45"/>
  <c r="J993" i="45"/>
  <c r="K977" i="45"/>
  <c r="J977" i="45"/>
  <c r="K961" i="45"/>
  <c r="J961" i="45"/>
  <c r="K945" i="45"/>
  <c r="J945" i="45"/>
  <c r="K929" i="45"/>
  <c r="J929" i="45"/>
  <c r="K913" i="45"/>
  <c r="J913" i="45"/>
  <c r="K897" i="45"/>
  <c r="J897" i="45"/>
  <c r="K881" i="45"/>
  <c r="J881" i="45"/>
  <c r="K865" i="45"/>
  <c r="J865" i="45"/>
  <c r="K849" i="45"/>
  <c r="J849" i="45"/>
  <c r="K833" i="45"/>
  <c r="J833" i="45"/>
  <c r="K817" i="45"/>
  <c r="J817" i="45"/>
  <c r="K801" i="45"/>
  <c r="J801" i="45"/>
  <c r="K785" i="45"/>
  <c r="J785" i="45"/>
  <c r="K769" i="45"/>
  <c r="J769" i="45"/>
  <c r="K753" i="45"/>
  <c r="J753" i="45"/>
  <c r="K737" i="45"/>
  <c r="J737" i="45"/>
  <c r="K721" i="45"/>
  <c r="J721" i="45"/>
  <c r="K705" i="45"/>
  <c r="J705" i="45"/>
  <c r="K689" i="45"/>
  <c r="J689" i="45"/>
  <c r="K673" i="45"/>
  <c r="J673" i="45"/>
  <c r="K657" i="45"/>
  <c r="J657" i="45"/>
  <c r="K641" i="45"/>
  <c r="J641" i="45"/>
  <c r="K625" i="45"/>
  <c r="J625" i="45"/>
  <c r="K609" i="45"/>
  <c r="J609" i="45"/>
  <c r="K593" i="45"/>
  <c r="J593" i="45"/>
  <c r="K577" i="45"/>
  <c r="J577" i="45"/>
  <c r="K561" i="45"/>
  <c r="J561" i="45"/>
  <c r="K545" i="45"/>
  <c r="J545" i="45"/>
  <c r="K529" i="45"/>
  <c r="J529" i="45"/>
  <c r="N26" i="45"/>
  <c r="K2124" i="45"/>
  <c r="J2124" i="45"/>
  <c r="K1932" i="45"/>
  <c r="J1932" i="45"/>
  <c r="K1804" i="45"/>
  <c r="J1804" i="45"/>
  <c r="K1632" i="45"/>
  <c r="J1632" i="45"/>
  <c r="K1566" i="45"/>
  <c r="J1566" i="45"/>
  <c r="K1518" i="45"/>
  <c r="J1518" i="45"/>
  <c r="K1470" i="45"/>
  <c r="J1470" i="45"/>
  <c r="K1438" i="45"/>
  <c r="J1438" i="45"/>
  <c r="K1390" i="45"/>
  <c r="J1390" i="45"/>
  <c r="K1342" i="45"/>
  <c r="J1342" i="45"/>
  <c r="K1310" i="45"/>
  <c r="J1310" i="45"/>
  <c r="K1262" i="45"/>
  <c r="J1262" i="45"/>
  <c r="K1230" i="45"/>
  <c r="J1230" i="45"/>
  <c r="K1182" i="45"/>
  <c r="J1182" i="45"/>
  <c r="K1150" i="45"/>
  <c r="J1150" i="45"/>
  <c r="K1102" i="45"/>
  <c r="J1102" i="45"/>
  <c r="K1054" i="45"/>
  <c r="J1054" i="45"/>
  <c r="K1022" i="45"/>
  <c r="J1022" i="45"/>
  <c r="K974" i="45"/>
  <c r="J974" i="45"/>
  <c r="K942" i="45"/>
  <c r="J942" i="45"/>
  <c r="K894" i="45"/>
  <c r="J894" i="45"/>
  <c r="K846" i="45"/>
  <c r="J846" i="45"/>
  <c r="K814" i="45"/>
  <c r="J814" i="45"/>
  <c r="K766" i="45"/>
  <c r="J766" i="45"/>
  <c r="K718" i="45"/>
  <c r="J718" i="45"/>
  <c r="K686" i="45"/>
  <c r="J686" i="45"/>
  <c r="K638" i="45"/>
  <c r="J638" i="45"/>
  <c r="K590" i="45"/>
  <c r="J590" i="45"/>
  <c r="K558" i="45"/>
  <c r="J558" i="45"/>
  <c r="K510" i="45"/>
  <c r="J510" i="45"/>
  <c r="K478" i="45"/>
  <c r="J478" i="45"/>
  <c r="K430" i="45"/>
  <c r="J430" i="45"/>
  <c r="K398" i="45"/>
  <c r="J398" i="45"/>
  <c r="K350" i="45"/>
  <c r="J350" i="45"/>
  <c r="K302" i="45"/>
  <c r="J302" i="45"/>
  <c r="K254" i="45"/>
  <c r="J254" i="45"/>
  <c r="K222" i="45"/>
  <c r="J222" i="45"/>
  <c r="K1679" i="45"/>
  <c r="J1679" i="45"/>
  <c r="K1711" i="45"/>
  <c r="J1711" i="45"/>
  <c r="K1759" i="45"/>
  <c r="J1759" i="45"/>
  <c r="K1807" i="45"/>
  <c r="J1807" i="45"/>
  <c r="K1839" i="45"/>
  <c r="J1839" i="45"/>
  <c r="K1887" i="45"/>
  <c r="J1887" i="45"/>
  <c r="K1919" i="45"/>
  <c r="J1919" i="45"/>
  <c r="K1967" i="45"/>
  <c r="J1967" i="45"/>
  <c r="K1999" i="45"/>
  <c r="J1999" i="45"/>
  <c r="K2047" i="45"/>
  <c r="J2047" i="45"/>
  <c r="K2079" i="45"/>
  <c r="J2079" i="45"/>
  <c r="K2127" i="45"/>
  <c r="J2127" i="45"/>
  <c r="K2159" i="45"/>
  <c r="J2159" i="45"/>
  <c r="K2207" i="45"/>
  <c r="J2207" i="45"/>
  <c r="K2239" i="45"/>
  <c r="J2239" i="45"/>
  <c r="K2287" i="45"/>
  <c r="J2287" i="45"/>
  <c r="K2319" i="45"/>
  <c r="J2319" i="45"/>
  <c r="K2367" i="45"/>
  <c r="J2367" i="45"/>
  <c r="K2399" i="45"/>
  <c r="J2399" i="45"/>
  <c r="K2447" i="45"/>
  <c r="J2447" i="45"/>
  <c r="K2495" i="45"/>
  <c r="J2495" i="45"/>
  <c r="K2527" i="45"/>
  <c r="J2527" i="45"/>
  <c r="K2575" i="45"/>
  <c r="J2575" i="45"/>
  <c r="K2607" i="45"/>
  <c r="J2607" i="45"/>
  <c r="K2655" i="45"/>
  <c r="J2655" i="45"/>
  <c r="K2687" i="45"/>
  <c r="J2687" i="45"/>
  <c r="K2735" i="45"/>
  <c r="J2735" i="45"/>
  <c r="K2783" i="45"/>
  <c r="J2783" i="45"/>
  <c r="K2815" i="45"/>
  <c r="J2815" i="45"/>
  <c r="K2863" i="45"/>
  <c r="J2863" i="45"/>
  <c r="K2895" i="45"/>
  <c r="J2895" i="45"/>
  <c r="K2943" i="45"/>
  <c r="J2943" i="45"/>
  <c r="K2975" i="45"/>
  <c r="J2975" i="45"/>
  <c r="K3023" i="45"/>
  <c r="J3023" i="45"/>
  <c r="K3039" i="45"/>
  <c r="J3039" i="45"/>
  <c r="K3071" i="45"/>
  <c r="J3071" i="45"/>
  <c r="K3119" i="45"/>
  <c r="J3119" i="45"/>
  <c r="K3151" i="45"/>
  <c r="J3151" i="45"/>
  <c r="K3199" i="45"/>
  <c r="J3199" i="45"/>
  <c r="K3231" i="45"/>
  <c r="J3231" i="45"/>
  <c r="K3321" i="45"/>
  <c r="J3321" i="45"/>
  <c r="K3385" i="45"/>
  <c r="J3385" i="45"/>
  <c r="K3561" i="45"/>
  <c r="J3561" i="45"/>
  <c r="K3689" i="45"/>
  <c r="J3689" i="45"/>
  <c r="K3881" i="45"/>
  <c r="J3881" i="45"/>
  <c r="K4009" i="45"/>
  <c r="J4009" i="45"/>
  <c r="J1614" i="45"/>
  <c r="K1614" i="45"/>
  <c r="J1646" i="45"/>
  <c r="K1646" i="45"/>
  <c r="J1694" i="45"/>
  <c r="K1694" i="45"/>
  <c r="J1726" i="45"/>
  <c r="K1726" i="45"/>
  <c r="J1774" i="45"/>
  <c r="K1774" i="45"/>
  <c r="J1806" i="45"/>
  <c r="K1806" i="45"/>
  <c r="J1854" i="45"/>
  <c r="K1854" i="45"/>
  <c r="J1902" i="45"/>
  <c r="K1902" i="45"/>
  <c r="J1934" i="45"/>
  <c r="K1934" i="45"/>
  <c r="J1982" i="45"/>
  <c r="K1982" i="45"/>
  <c r="J2014" i="45"/>
  <c r="K2014" i="45"/>
  <c r="J2062" i="45"/>
  <c r="K2062" i="45"/>
  <c r="J2110" i="45"/>
  <c r="K2110" i="45"/>
  <c r="J2142" i="45"/>
  <c r="K2142" i="45"/>
  <c r="J2190" i="45"/>
  <c r="K2190" i="45"/>
  <c r="K2222" i="45"/>
  <c r="J2222" i="45"/>
  <c r="K2270" i="45"/>
  <c r="J2270" i="45"/>
  <c r="K2302" i="45"/>
  <c r="J2302" i="45"/>
  <c r="K2350" i="45"/>
  <c r="J2350" i="45"/>
  <c r="K2382" i="45"/>
  <c r="J2382" i="45"/>
  <c r="K2430" i="45"/>
  <c r="J2430" i="45"/>
  <c r="K2462" i="45"/>
  <c r="J2462" i="45"/>
  <c r="K2510" i="45"/>
  <c r="J2510" i="45"/>
  <c r="K2542" i="45"/>
  <c r="J2542" i="45"/>
  <c r="K2590" i="45"/>
  <c r="J2590" i="45"/>
  <c r="K2638" i="45"/>
  <c r="J2638" i="45"/>
  <c r="K2670" i="45"/>
  <c r="J2670" i="45"/>
  <c r="K2718" i="45"/>
  <c r="J2718" i="45"/>
  <c r="K2750" i="45"/>
  <c r="J2750" i="45"/>
  <c r="K2798" i="45"/>
  <c r="J2798" i="45"/>
  <c r="K2846" i="45"/>
  <c r="J2846" i="45"/>
  <c r="K2878" i="45"/>
  <c r="J2878" i="45"/>
  <c r="K2926" i="45"/>
  <c r="J2926" i="45"/>
  <c r="K2974" i="45"/>
  <c r="J2974" i="45"/>
  <c r="K3006" i="45"/>
  <c r="J3006" i="45"/>
  <c r="K3054" i="45"/>
  <c r="J3054" i="45"/>
  <c r="K3102" i="45"/>
  <c r="J3102" i="45"/>
  <c r="K3134" i="45"/>
  <c r="J3134" i="45"/>
  <c r="K3182" i="45"/>
  <c r="J3182" i="45"/>
  <c r="K3214" i="45"/>
  <c r="J3214" i="45"/>
  <c r="K3292" i="45"/>
  <c r="J3292" i="45"/>
  <c r="K3356" i="45"/>
  <c r="J3356" i="45"/>
  <c r="K3509" i="45"/>
  <c r="J3509" i="45"/>
  <c r="K3701" i="45"/>
  <c r="J3701" i="45"/>
  <c r="K3829" i="45"/>
  <c r="J3829" i="45"/>
  <c r="J1573" i="45"/>
  <c r="K1573" i="45"/>
  <c r="J1605" i="45"/>
  <c r="K1605" i="45"/>
  <c r="K1653" i="45"/>
  <c r="J1653" i="45"/>
  <c r="K1701" i="45"/>
  <c r="J1701" i="45"/>
  <c r="K1733" i="45"/>
  <c r="J1733" i="45"/>
  <c r="K1781" i="45"/>
  <c r="J1781" i="45"/>
  <c r="K1813" i="45"/>
  <c r="J1813" i="45"/>
  <c r="K1861" i="45"/>
  <c r="J1861" i="45"/>
  <c r="K1893" i="45"/>
  <c r="J1893" i="45"/>
  <c r="K1941" i="45"/>
  <c r="J1941" i="45"/>
  <c r="K1989" i="45"/>
  <c r="J1989" i="45"/>
  <c r="K2021" i="45"/>
  <c r="J2021" i="45"/>
  <c r="K2069" i="45"/>
  <c r="J2069" i="45"/>
  <c r="K2117" i="45"/>
  <c r="J2117" i="45"/>
  <c r="K2149" i="45"/>
  <c r="J2149" i="45"/>
  <c r="K2197" i="45"/>
  <c r="J2197" i="45"/>
  <c r="J2261" i="45"/>
  <c r="K2261" i="45"/>
  <c r="J2293" i="45"/>
  <c r="K2293" i="45"/>
  <c r="J2341" i="45"/>
  <c r="K2341" i="45"/>
  <c r="J2373" i="45"/>
  <c r="K2373" i="45"/>
  <c r="J2421" i="45"/>
  <c r="K2421" i="45"/>
  <c r="J2469" i="45"/>
  <c r="K2469" i="45"/>
  <c r="J2501" i="45"/>
  <c r="K2501" i="45"/>
  <c r="J2533" i="45"/>
  <c r="K2533" i="45"/>
  <c r="J2581" i="45"/>
  <c r="K2581" i="45"/>
  <c r="J2613" i="45"/>
  <c r="K2613" i="45"/>
  <c r="J2661" i="45"/>
  <c r="K2661" i="45"/>
  <c r="J2693" i="45"/>
  <c r="K2693" i="45"/>
  <c r="J2741" i="45"/>
  <c r="K2741" i="45"/>
  <c r="J2773" i="45"/>
  <c r="K2773" i="45"/>
  <c r="J2805" i="45"/>
  <c r="K2805" i="45"/>
  <c r="J2837" i="45"/>
  <c r="K2837" i="45"/>
  <c r="J2885" i="45"/>
  <c r="K2885" i="45"/>
  <c r="J2933" i="45"/>
  <c r="K2933" i="45"/>
  <c r="J2965" i="45"/>
  <c r="K2965" i="45"/>
  <c r="J3013" i="45"/>
  <c r="K3013" i="45"/>
  <c r="J3045" i="45"/>
  <c r="K3045" i="45"/>
  <c r="J3093" i="45"/>
  <c r="K3093" i="45"/>
  <c r="J3125" i="45"/>
  <c r="K3125" i="45"/>
  <c r="J3173" i="45"/>
  <c r="K3173" i="45"/>
  <c r="J3205" i="45"/>
  <c r="K3205" i="45"/>
  <c r="K3269" i="45"/>
  <c r="J3269" i="45"/>
  <c r="K3333" i="45"/>
  <c r="J3333" i="45"/>
  <c r="K3473" i="45"/>
  <c r="J3473" i="45"/>
  <c r="K3665" i="45"/>
  <c r="J3665" i="45"/>
  <c r="K3857" i="45"/>
  <c r="J3857" i="45"/>
  <c r="K3985" i="45"/>
  <c r="J3985" i="45"/>
  <c r="K2244" i="45"/>
  <c r="J2244" i="45"/>
  <c r="K2276" i="45"/>
  <c r="J2276" i="45"/>
  <c r="K2324" i="45"/>
  <c r="J2324" i="45"/>
  <c r="K2372" i="45"/>
  <c r="J2372" i="45"/>
  <c r="K2404" i="45"/>
  <c r="J2404" i="45"/>
  <c r="K2452" i="45"/>
  <c r="J2452" i="45"/>
  <c r="K2500" i="45"/>
  <c r="J2500" i="45"/>
  <c r="K2532" i="45"/>
  <c r="J2532" i="45"/>
  <c r="K2580" i="45"/>
  <c r="J2580" i="45"/>
  <c r="K2596" i="45"/>
  <c r="J2596" i="45"/>
  <c r="K2644" i="45"/>
  <c r="J2644" i="45"/>
  <c r="K2692" i="45"/>
  <c r="J2692" i="45"/>
  <c r="K2740" i="45"/>
  <c r="J2740" i="45"/>
  <c r="K2788" i="45"/>
  <c r="J2788" i="45"/>
  <c r="K2836" i="45"/>
  <c r="J2836" i="45"/>
  <c r="K2868" i="45"/>
  <c r="J2868" i="45"/>
  <c r="K2916" i="45"/>
  <c r="J2916" i="45"/>
  <c r="K2964" i="45"/>
  <c r="J2964" i="45"/>
  <c r="K2996" i="45"/>
  <c r="J2996" i="45"/>
  <c r="K3044" i="45"/>
  <c r="J3044" i="45"/>
  <c r="K3092" i="45"/>
  <c r="J3092" i="45"/>
  <c r="K3124" i="45"/>
  <c r="J3124" i="45"/>
  <c r="K3172" i="45"/>
  <c r="J3172" i="45"/>
  <c r="K3220" i="45"/>
  <c r="J3220" i="45"/>
  <c r="K3264" i="45"/>
  <c r="J3264" i="45"/>
  <c r="K3360" i="45"/>
  <c r="J3360" i="45"/>
  <c r="K3453" i="45"/>
  <c r="J3453" i="45"/>
  <c r="K3645" i="45"/>
  <c r="J3645" i="45"/>
  <c r="K3901" i="45"/>
  <c r="J3901" i="45"/>
  <c r="K4021" i="45"/>
  <c r="J4021" i="45"/>
  <c r="K4069" i="45"/>
  <c r="J4069" i="45"/>
  <c r="K4117" i="45"/>
  <c r="J4117" i="45"/>
  <c r="K4149" i="45"/>
  <c r="J4149" i="45"/>
  <c r="K4197" i="45"/>
  <c r="J4197" i="45"/>
  <c r="K4245" i="45"/>
  <c r="J4245" i="45"/>
  <c r="K4277" i="45"/>
  <c r="J4277" i="45"/>
  <c r="K4325" i="45"/>
  <c r="J4325" i="45"/>
  <c r="K4357" i="45"/>
  <c r="J4357" i="45"/>
  <c r="K4405" i="45"/>
  <c r="J4405" i="45"/>
  <c r="K4437" i="45"/>
  <c r="J4437" i="45"/>
  <c r="K4485" i="45"/>
  <c r="J4485" i="45"/>
  <c r="K4517" i="45"/>
  <c r="J4517" i="45"/>
  <c r="K4565" i="45"/>
  <c r="J4565" i="45"/>
  <c r="K4613" i="45"/>
  <c r="J4613" i="45"/>
  <c r="K4645" i="45"/>
  <c r="J4645" i="45"/>
  <c r="K4693" i="45"/>
  <c r="J4693" i="45"/>
  <c r="K4725" i="45"/>
  <c r="J4725" i="45"/>
  <c r="K4773" i="45"/>
  <c r="J4773" i="45"/>
  <c r="K4805" i="45"/>
  <c r="J4805" i="45"/>
  <c r="K4878" i="45"/>
  <c r="J4878" i="45"/>
  <c r="K5001" i="45"/>
  <c r="J5001" i="45"/>
  <c r="K5193" i="45"/>
  <c r="J5193" i="45"/>
  <c r="K5321" i="45"/>
  <c r="J5321" i="45"/>
  <c r="K5513" i="45"/>
  <c r="J5513" i="45"/>
  <c r="K5641" i="45"/>
  <c r="J5641" i="45"/>
  <c r="K3432" i="45"/>
  <c r="J3432" i="45"/>
  <c r="K3480" i="45"/>
  <c r="J3480" i="45"/>
  <c r="K3512" i="45"/>
  <c r="J3512" i="45"/>
  <c r="K3560" i="45"/>
  <c r="J3560" i="45"/>
  <c r="K3592" i="45"/>
  <c r="J3592" i="45"/>
  <c r="K3640" i="45"/>
  <c r="J3640" i="45"/>
  <c r="K3672" i="45"/>
  <c r="J3672" i="45"/>
  <c r="K3720" i="45"/>
  <c r="J3720" i="45"/>
  <c r="K3752" i="45"/>
  <c r="J3752" i="45"/>
  <c r="K3800" i="45"/>
  <c r="J3800" i="45"/>
  <c r="K3832" i="45"/>
  <c r="J3832" i="45"/>
  <c r="K3880" i="45"/>
  <c r="J3880" i="45"/>
  <c r="K3928" i="45"/>
  <c r="J3928" i="45"/>
  <c r="K3960" i="45"/>
  <c r="J3960" i="45"/>
  <c r="K4008" i="45"/>
  <c r="J4008" i="45"/>
  <c r="K4040" i="45"/>
  <c r="J4040" i="45"/>
  <c r="K4088" i="45"/>
  <c r="J4088" i="45"/>
  <c r="K4120" i="45"/>
  <c r="J4120" i="45"/>
  <c r="K4168" i="45"/>
  <c r="J4168" i="45"/>
  <c r="K4200" i="45"/>
  <c r="J4200" i="45"/>
  <c r="K4248" i="45"/>
  <c r="J4248" i="45"/>
  <c r="K4280" i="45"/>
  <c r="J4280" i="45"/>
  <c r="K4312" i="45"/>
  <c r="J4312" i="45"/>
  <c r="K4376" i="45"/>
  <c r="J4376" i="45"/>
  <c r="K4392" i="45"/>
  <c r="J4392" i="45"/>
  <c r="K4440" i="45"/>
  <c r="J4440" i="45"/>
  <c r="K4488" i="45"/>
  <c r="J4488" i="45"/>
  <c r="K4536" i="45"/>
  <c r="J4536" i="45"/>
  <c r="K4568" i="45"/>
  <c r="J4568" i="45"/>
  <c r="K4616" i="45"/>
  <c r="J4616" i="45"/>
  <c r="K4648" i="45"/>
  <c r="J4648" i="45"/>
  <c r="K4696" i="45"/>
  <c r="J4696" i="45"/>
  <c r="K4744" i="45"/>
  <c r="J4744" i="45"/>
  <c r="K4776" i="45"/>
  <c r="J4776" i="45"/>
  <c r="K4824" i="45"/>
  <c r="J4824" i="45"/>
  <c r="K4881" i="45"/>
  <c r="J4881" i="45"/>
  <c r="K5061" i="45"/>
  <c r="J5061" i="45"/>
  <c r="K5189" i="45"/>
  <c r="J5189" i="45"/>
  <c r="K5381" i="45"/>
  <c r="J5381" i="45"/>
  <c r="K5509" i="45"/>
  <c r="J5509" i="45"/>
  <c r="J3239" i="45"/>
  <c r="K3239" i="45"/>
  <c r="J3287" i="45"/>
  <c r="K3287" i="45"/>
  <c r="J3335" i="45"/>
  <c r="K3335" i="45"/>
  <c r="J3367" i="45"/>
  <c r="K3367" i="45"/>
  <c r="J3415" i="45"/>
  <c r="K3415" i="45"/>
  <c r="J3447" i="45"/>
  <c r="K3447" i="45"/>
  <c r="J3495" i="45"/>
  <c r="K3495" i="45"/>
  <c r="J3543" i="45"/>
  <c r="K3543" i="45"/>
  <c r="J3575" i="45"/>
  <c r="K3575" i="45"/>
  <c r="J3623" i="45"/>
  <c r="K3623" i="45"/>
  <c r="J3655" i="45"/>
  <c r="K3655" i="45"/>
  <c r="J3703" i="45"/>
  <c r="K3703" i="45"/>
  <c r="J3735" i="45"/>
  <c r="K3735" i="45"/>
  <c r="J3783" i="45"/>
  <c r="K3783" i="45"/>
  <c r="J3815" i="45"/>
  <c r="K3815" i="45"/>
  <c r="J3863" i="45"/>
  <c r="K3863" i="45"/>
  <c r="J3895" i="45"/>
  <c r="K3895" i="45"/>
  <c r="J3943" i="45"/>
  <c r="K3943" i="45"/>
  <c r="J3975" i="45"/>
  <c r="K3975" i="45"/>
  <c r="J4023" i="45"/>
  <c r="K4023" i="45"/>
  <c r="J4055" i="45"/>
  <c r="K4055" i="45"/>
  <c r="J4103" i="45"/>
  <c r="K4103" i="45"/>
  <c r="J4151" i="45"/>
  <c r="K4151" i="45"/>
  <c r="J4183" i="45"/>
  <c r="K4183" i="45"/>
  <c r="J4231" i="45"/>
  <c r="K4231" i="45"/>
  <c r="J4279" i="45"/>
  <c r="K4279" i="45"/>
  <c r="J4311" i="45"/>
  <c r="K4311" i="45"/>
  <c r="J4359" i="45"/>
  <c r="K4359" i="45"/>
  <c r="J4391" i="45"/>
  <c r="K4391" i="45"/>
  <c r="J4439" i="45"/>
  <c r="K4439" i="45"/>
  <c r="J4487" i="45"/>
  <c r="K4487" i="45"/>
  <c r="J4519" i="45"/>
  <c r="K4519" i="45"/>
  <c r="J4567" i="45"/>
  <c r="K4567" i="45"/>
  <c r="J4615" i="45"/>
  <c r="K4615" i="45"/>
  <c r="J4647" i="45"/>
  <c r="K4647" i="45"/>
  <c r="J4695" i="45"/>
  <c r="K4695" i="45"/>
  <c r="J4727" i="45"/>
  <c r="K4727" i="45"/>
  <c r="J4775" i="45"/>
  <c r="K4775" i="45"/>
  <c r="J4807" i="45"/>
  <c r="K4807" i="45"/>
  <c r="K4882" i="45"/>
  <c r="J4882" i="45"/>
  <c r="K5009" i="45"/>
  <c r="J5009" i="45"/>
  <c r="K5201" i="45"/>
  <c r="J5201" i="45"/>
  <c r="K5265" i="45"/>
  <c r="J5265" i="45"/>
  <c r="K5457" i="45"/>
  <c r="J5457" i="45"/>
  <c r="K5649" i="45"/>
  <c r="J5649" i="45"/>
  <c r="K3258" i="45"/>
  <c r="J3258" i="45"/>
  <c r="K3322" i="45"/>
  <c r="J3322" i="45"/>
  <c r="K3354" i="45"/>
  <c r="J3354" i="45"/>
  <c r="K3402" i="45"/>
  <c r="J3402" i="45"/>
  <c r="K3450" i="45"/>
  <c r="J3450" i="45"/>
  <c r="K3482" i="45"/>
  <c r="J3482" i="45"/>
  <c r="K3530" i="45"/>
  <c r="J3530" i="45"/>
  <c r="K3578" i="45"/>
  <c r="J3578" i="45"/>
  <c r="K3610" i="45"/>
  <c r="J3610" i="45"/>
  <c r="K3658" i="45"/>
  <c r="J3658" i="45"/>
  <c r="K3706" i="45"/>
  <c r="J3706" i="45"/>
  <c r="K3738" i="45"/>
  <c r="J3738" i="45"/>
  <c r="K3786" i="45"/>
  <c r="J3786" i="45"/>
  <c r="N23" i="45"/>
  <c r="N29" i="45"/>
  <c r="N27" i="45"/>
  <c r="N25" i="45"/>
  <c r="N21" i="45"/>
  <c r="K3818" i="45"/>
  <c r="J3818" i="45"/>
  <c r="K3866" i="45"/>
  <c r="J3866" i="45"/>
  <c r="K3914" i="45"/>
  <c r="J3914" i="45"/>
  <c r="K3946" i="45"/>
  <c r="J3946" i="45"/>
  <c r="K3994" i="45"/>
  <c r="J3994" i="45"/>
  <c r="K4042" i="45"/>
  <c r="J4042" i="45"/>
  <c r="K4074" i="45"/>
  <c r="J4074" i="45"/>
  <c r="K4122" i="45"/>
  <c r="J4122" i="45"/>
  <c r="K4170" i="45"/>
  <c r="J4170" i="45"/>
  <c r="K4202" i="45"/>
  <c r="J4202" i="45"/>
  <c r="K4234" i="45"/>
  <c r="J4234" i="45"/>
  <c r="K4282" i="45"/>
  <c r="J4282" i="45"/>
  <c r="K4314" i="45"/>
  <c r="J4314" i="45"/>
  <c r="K4362" i="45"/>
  <c r="J4362" i="45"/>
  <c r="K4410" i="45"/>
  <c r="J4410" i="45"/>
  <c r="K4442" i="45"/>
  <c r="J4442" i="45"/>
  <c r="K4490" i="45"/>
  <c r="J4490" i="45"/>
  <c r="K4538" i="45"/>
  <c r="J4538" i="45"/>
  <c r="K4570" i="45"/>
  <c r="J4570" i="45"/>
  <c r="K4618" i="45"/>
  <c r="J4618" i="45"/>
  <c r="K4666" i="45"/>
  <c r="J4666" i="45"/>
  <c r="K4698" i="45"/>
  <c r="J4698" i="45"/>
  <c r="K4746" i="45"/>
  <c r="J4746" i="45"/>
  <c r="K4794" i="45"/>
  <c r="J4794" i="45"/>
  <c r="K4826" i="45"/>
  <c r="J4826" i="45"/>
  <c r="K4957" i="45"/>
  <c r="J4957" i="45"/>
  <c r="K5085" i="45"/>
  <c r="J5085" i="45"/>
  <c r="K5277" i="45"/>
  <c r="J5277" i="45"/>
  <c r="K5405" i="45"/>
  <c r="J5405" i="45"/>
  <c r="K5597" i="45"/>
  <c r="J5597" i="45"/>
  <c r="K5697" i="45"/>
  <c r="J5697" i="45"/>
  <c r="K5745" i="45"/>
  <c r="J5745" i="45"/>
  <c r="K5777" i="45"/>
  <c r="J5777" i="45"/>
  <c r="K5825" i="45"/>
  <c r="J5825" i="45"/>
  <c r="K5857" i="45"/>
  <c r="J5857" i="45"/>
  <c r="K5905" i="45"/>
  <c r="J5905" i="45"/>
  <c r="K5953" i="45"/>
  <c r="J5953" i="45"/>
  <c r="K5985" i="45"/>
  <c r="J5985" i="45"/>
  <c r="K6033" i="45"/>
  <c r="J6033" i="45"/>
  <c r="K6081" i="45"/>
  <c r="J6081" i="45"/>
  <c r="K6113" i="45"/>
  <c r="J6113" i="45"/>
  <c r="K6161" i="45"/>
  <c r="J6161" i="45"/>
  <c r="K6193" i="45"/>
  <c r="J6193" i="45"/>
  <c r="K6241" i="45"/>
  <c r="J6241" i="45"/>
  <c r="K6273" i="45"/>
  <c r="J6273" i="45"/>
  <c r="K6321" i="45"/>
  <c r="J6321" i="45"/>
  <c r="K6369" i="45"/>
  <c r="J6369" i="45"/>
  <c r="K6401" i="45"/>
  <c r="J6401" i="45"/>
  <c r="K6449" i="45"/>
  <c r="J6449" i="45"/>
  <c r="K6481" i="45"/>
  <c r="J6481" i="45"/>
  <c r="K6543" i="45"/>
  <c r="J6543" i="45"/>
  <c r="K6648" i="45"/>
  <c r="J6648" i="45"/>
  <c r="K6840" i="45"/>
  <c r="J6840" i="45"/>
  <c r="K6968" i="45"/>
  <c r="J6968" i="45"/>
  <c r="J4872" i="45"/>
  <c r="K4872" i="45"/>
  <c r="K4904" i="45"/>
  <c r="J4904" i="45"/>
  <c r="K4952" i="45"/>
  <c r="J4952" i="45"/>
  <c r="K4984" i="45"/>
  <c r="J4984" i="45"/>
  <c r="K5032" i="45"/>
  <c r="J5032" i="45"/>
  <c r="K5080" i="45"/>
  <c r="J5080" i="45"/>
  <c r="K5112" i="45"/>
  <c r="J5112" i="45"/>
  <c r="K5160" i="45"/>
  <c r="J5160" i="45"/>
  <c r="K5208" i="45"/>
  <c r="J5208" i="45"/>
  <c r="K5256" i="45"/>
  <c r="J5256" i="45"/>
  <c r="K5304" i="45"/>
  <c r="J5304" i="45"/>
  <c r="K5336" i="45"/>
  <c r="J5336" i="45"/>
  <c r="K5384" i="45"/>
  <c r="J5384" i="45"/>
  <c r="K5416" i="45"/>
  <c r="J5416" i="45"/>
  <c r="K5464" i="45"/>
  <c r="J5464" i="45"/>
  <c r="K5512" i="45"/>
  <c r="J5512" i="45"/>
  <c r="K5544" i="45"/>
  <c r="J5544" i="45"/>
  <c r="K5592" i="45"/>
  <c r="J5592" i="45"/>
  <c r="K5624" i="45"/>
  <c r="J5624" i="45"/>
  <c r="K5672" i="45"/>
  <c r="J5672" i="45"/>
  <c r="K5704" i="45"/>
  <c r="J5704" i="45"/>
  <c r="K5752" i="45"/>
  <c r="J5752" i="45"/>
  <c r="K5784" i="45"/>
  <c r="J5784" i="45"/>
  <c r="K5832" i="45"/>
  <c r="J5832" i="45"/>
  <c r="K5880" i="45"/>
  <c r="J5880" i="45"/>
  <c r="K5912" i="45"/>
  <c r="J5912" i="45"/>
  <c r="K5960" i="45"/>
  <c r="J5960" i="45"/>
  <c r="K5992" i="45"/>
  <c r="J5992" i="45"/>
  <c r="K6056" i="45"/>
  <c r="J6056" i="45"/>
  <c r="K6088" i="45"/>
  <c r="J6088" i="45"/>
  <c r="K6136" i="45"/>
  <c r="J6136" i="45"/>
  <c r="K6184" i="45"/>
  <c r="J6184" i="45"/>
  <c r="K6216" i="45"/>
  <c r="J6216" i="45"/>
  <c r="K6264" i="45"/>
  <c r="J6264" i="45"/>
  <c r="K6296" i="45"/>
  <c r="J6296" i="45"/>
  <c r="K6344" i="45"/>
  <c r="J6344" i="45"/>
  <c r="K6392" i="45"/>
  <c r="J6392" i="45"/>
  <c r="K6424" i="45"/>
  <c r="J6424" i="45"/>
  <c r="K6472" i="45"/>
  <c r="J6472" i="45"/>
  <c r="K6504" i="45"/>
  <c r="J6504" i="45"/>
  <c r="K6612" i="45"/>
  <c r="J6612" i="45"/>
  <c r="K6740" i="45"/>
  <c r="J6740" i="45"/>
  <c r="K6932" i="45"/>
  <c r="J6932" i="45"/>
  <c r="K4863" i="45"/>
  <c r="J4863" i="45"/>
  <c r="J4895" i="45"/>
  <c r="K4895" i="45"/>
  <c r="J4943" i="45"/>
  <c r="K4943" i="45"/>
  <c r="J4975" i="45"/>
  <c r="K4975" i="45"/>
  <c r="J5023" i="45"/>
  <c r="K5023" i="45"/>
  <c r="J5055" i="45"/>
  <c r="K5055" i="45"/>
  <c r="J5103" i="45"/>
  <c r="K5103" i="45"/>
  <c r="J5135" i="45"/>
  <c r="K5135" i="45"/>
  <c r="J5183" i="45"/>
  <c r="K5183" i="45"/>
  <c r="J5231" i="45"/>
  <c r="K5231" i="45"/>
  <c r="J5263" i="45"/>
  <c r="K5263" i="45"/>
  <c r="J5311" i="45"/>
  <c r="K5311" i="45"/>
  <c r="J5343" i="45"/>
  <c r="K5343" i="45"/>
  <c r="J5391" i="45"/>
  <c r="K5391" i="45"/>
  <c r="J5423" i="45"/>
  <c r="K5423" i="45"/>
  <c r="J5471" i="45"/>
  <c r="K5471" i="45"/>
  <c r="J5519" i="45"/>
  <c r="K5519" i="45"/>
  <c r="J5535" i="45"/>
  <c r="K5535" i="45"/>
  <c r="J5583" i="45"/>
  <c r="K5583" i="45"/>
  <c r="J5615" i="45"/>
  <c r="K5615" i="45"/>
  <c r="J5663" i="45"/>
  <c r="K5663" i="45"/>
  <c r="J5695" i="45"/>
  <c r="K5695" i="45"/>
  <c r="J5743" i="45"/>
  <c r="K5743" i="45"/>
  <c r="J5791" i="45"/>
  <c r="K5791" i="45"/>
  <c r="J5823" i="45"/>
  <c r="K5823" i="45"/>
  <c r="J5871" i="45"/>
  <c r="K5871" i="45"/>
  <c r="J5903" i="45"/>
  <c r="K5903" i="45"/>
  <c r="J5951" i="45"/>
  <c r="K5951" i="45"/>
  <c r="J5999" i="45"/>
  <c r="K5999" i="45"/>
  <c r="J6031" i="45"/>
  <c r="K6031" i="45"/>
  <c r="J6079" i="45"/>
  <c r="K6079" i="45"/>
  <c r="J6127" i="45"/>
  <c r="K6127" i="45"/>
  <c r="J6159" i="45"/>
  <c r="K6159" i="45"/>
  <c r="J6207" i="45"/>
  <c r="K6207" i="45"/>
  <c r="J6239" i="45"/>
  <c r="K6239" i="45"/>
  <c r="J6287" i="45"/>
  <c r="K6287" i="45"/>
  <c r="J6319" i="45"/>
  <c r="K6319" i="45"/>
  <c r="J6367" i="45"/>
  <c r="K6367" i="45"/>
  <c r="J6399" i="45"/>
  <c r="K6399" i="45"/>
  <c r="J6447" i="45"/>
  <c r="K6447" i="45"/>
  <c r="J6479" i="45"/>
  <c r="K6479" i="45"/>
  <c r="K6531" i="45"/>
  <c r="J6531" i="45"/>
  <c r="K6624" i="45"/>
  <c r="J6624" i="45"/>
  <c r="K6816" i="45"/>
  <c r="J6816" i="45"/>
  <c r="K6944" i="45"/>
  <c r="J6944" i="45"/>
  <c r="K4922" i="45"/>
  <c r="J4922" i="45"/>
  <c r="K4970" i="45"/>
  <c r="J4970" i="45"/>
  <c r="K5018" i="45"/>
  <c r="J5018" i="45"/>
  <c r="K5050" i="45"/>
  <c r="J5050" i="45"/>
  <c r="K5098" i="45"/>
  <c r="J5098" i="45"/>
  <c r="K5130" i="45"/>
  <c r="J5130" i="45"/>
  <c r="K5178" i="45"/>
  <c r="J5178" i="45"/>
  <c r="K5226" i="45"/>
  <c r="J5226" i="45"/>
  <c r="K5258" i="45"/>
  <c r="J5258" i="45"/>
  <c r="K5306" i="45"/>
  <c r="J5306" i="45"/>
  <c r="K5338" i="45"/>
  <c r="J5338" i="45"/>
  <c r="K5386" i="45"/>
  <c r="J5386" i="45"/>
  <c r="K5434" i="45"/>
  <c r="J5434" i="45"/>
  <c r="K5466" i="45"/>
  <c r="J5466" i="45"/>
  <c r="K5514" i="45"/>
  <c r="J5514" i="45"/>
  <c r="K5562" i="45"/>
  <c r="J5562" i="45"/>
  <c r="K5610" i="45"/>
  <c r="J5610" i="45"/>
  <c r="K5658" i="45"/>
  <c r="J5658" i="45"/>
  <c r="K5706" i="45"/>
  <c r="J5706" i="45"/>
  <c r="K5754" i="45"/>
  <c r="J5754" i="45"/>
  <c r="K5786" i="45"/>
  <c r="J5786" i="45"/>
  <c r="K5834" i="45"/>
  <c r="J5834" i="45"/>
  <c r="K5882" i="45"/>
  <c r="J5882" i="45"/>
  <c r="K5914" i="45"/>
  <c r="J5914" i="45"/>
  <c r="K5962" i="45"/>
  <c r="J5962" i="45"/>
  <c r="K6010" i="45"/>
  <c r="J6010" i="45"/>
  <c r="K6042" i="45"/>
  <c r="J6042" i="45"/>
  <c r="K6090" i="45"/>
  <c r="J6090" i="45"/>
  <c r="K6106" i="45"/>
  <c r="J6106" i="45"/>
  <c r="K6154" i="45"/>
  <c r="J6154" i="45"/>
  <c r="K6202" i="45"/>
  <c r="J6202" i="45"/>
  <c r="K6234" i="45"/>
  <c r="J6234" i="45"/>
  <c r="K6282" i="45"/>
  <c r="J6282" i="45"/>
  <c r="K6314" i="45"/>
  <c r="J6314" i="45"/>
  <c r="K6362" i="45"/>
  <c r="J6362" i="45"/>
  <c r="K6410" i="45"/>
  <c r="J6410" i="45"/>
  <c r="K6442" i="45"/>
  <c r="J6442" i="45"/>
  <c r="K6490" i="45"/>
  <c r="J6490" i="45"/>
  <c r="K6524" i="45"/>
  <c r="J6524" i="45"/>
  <c r="K6668" i="45"/>
  <c r="J6668" i="45"/>
  <c r="K6860" i="45"/>
  <c r="J6860" i="45"/>
  <c r="K6988" i="45"/>
  <c r="J6988" i="45"/>
  <c r="K7036" i="45"/>
  <c r="J7036" i="45"/>
  <c r="K7068" i="45"/>
  <c r="J7068" i="45"/>
  <c r="K7116" i="45"/>
  <c r="J7116" i="45"/>
  <c r="K7164" i="45"/>
  <c r="J7164" i="45"/>
  <c r="K7212" i="45"/>
  <c r="J7212" i="45"/>
  <c r="K7260" i="45"/>
  <c r="J7260" i="45"/>
  <c r="K7292" i="45"/>
  <c r="J7292" i="45"/>
  <c r="K7340" i="45"/>
  <c r="J7340" i="45"/>
  <c r="K7388" i="45"/>
  <c r="J7388" i="45"/>
  <c r="K7420" i="45"/>
  <c r="J7420" i="45"/>
  <c r="K7468" i="45"/>
  <c r="J7468" i="45"/>
  <c r="K7500" i="45"/>
  <c r="J7500" i="45"/>
  <c r="K7548" i="45"/>
  <c r="J7548" i="45"/>
  <c r="K7580" i="45"/>
  <c r="J7580" i="45"/>
  <c r="K7628" i="45"/>
  <c r="J7628" i="45"/>
  <c r="K7644" i="45"/>
  <c r="J7644" i="45"/>
  <c r="K7692" i="45"/>
  <c r="J7692" i="45"/>
  <c r="K7740" i="45"/>
  <c r="J7740" i="45"/>
  <c r="K7772" i="45"/>
  <c r="J7772" i="45"/>
  <c r="K7820" i="45"/>
  <c r="J7820" i="45"/>
  <c r="K7852" i="45"/>
  <c r="J7852" i="45"/>
  <c r="K7900" i="45"/>
  <c r="J7900" i="45"/>
  <c r="K7932" i="45"/>
  <c r="J7932" i="45"/>
  <c r="K7980" i="45"/>
  <c r="J7980" i="45"/>
  <c r="K8012" i="45"/>
  <c r="J8012" i="45"/>
  <c r="K8060" i="45"/>
  <c r="J8060" i="45"/>
  <c r="K8092" i="45"/>
  <c r="J8092" i="45"/>
  <c r="K8140" i="45"/>
  <c r="J8140" i="45"/>
  <c r="K8172" i="45"/>
  <c r="J8172" i="45"/>
  <c r="K8220" i="45"/>
  <c r="J8220" i="45"/>
  <c r="K8236" i="45"/>
  <c r="J8236" i="45"/>
  <c r="K8284" i="45"/>
  <c r="J8284" i="45"/>
  <c r="K8323" i="45"/>
  <c r="J8323" i="45"/>
  <c r="K6591" i="45"/>
  <c r="J6591" i="45"/>
  <c r="K6623" i="45"/>
  <c r="J6623" i="45"/>
  <c r="K6671" i="45"/>
  <c r="J6671" i="45"/>
  <c r="K6703" i="45"/>
  <c r="J6703" i="45"/>
  <c r="K6751" i="45"/>
  <c r="J6751" i="45"/>
  <c r="K6783" i="45"/>
  <c r="J6783" i="45"/>
  <c r="K6831" i="45"/>
  <c r="J6831" i="45"/>
  <c r="K6879" i="45"/>
  <c r="J6879" i="45"/>
  <c r="K6911" i="45"/>
  <c r="J6911" i="45"/>
  <c r="K6975" i="45"/>
  <c r="J6975" i="45"/>
  <c r="K7023" i="45"/>
  <c r="J7023" i="45"/>
  <c r="K7055" i="45"/>
  <c r="J7055" i="45"/>
  <c r="K7103" i="45"/>
  <c r="J7103" i="45"/>
  <c r="K7135" i="45"/>
  <c r="J7135" i="45"/>
  <c r="K7183" i="45"/>
  <c r="J7183" i="45"/>
  <c r="K7231" i="45"/>
  <c r="J7231" i="45"/>
  <c r="K7263" i="45"/>
  <c r="J7263" i="45"/>
  <c r="K7311" i="45"/>
  <c r="J7311" i="45"/>
  <c r="K7359" i="45"/>
  <c r="J7359" i="45"/>
  <c r="K7391" i="45"/>
  <c r="J7391" i="45"/>
  <c r="K7439" i="45"/>
  <c r="J7439" i="45"/>
  <c r="K7471" i="45"/>
  <c r="J7471" i="45"/>
  <c r="K7519" i="45"/>
  <c r="J7519" i="45"/>
  <c r="K7551" i="45"/>
  <c r="J7551" i="45"/>
  <c r="K7599" i="45"/>
  <c r="J7599" i="45"/>
  <c r="K7647" i="45"/>
  <c r="J7647" i="45"/>
  <c r="K7679" i="45"/>
  <c r="J7679" i="45"/>
  <c r="K7727" i="45"/>
  <c r="J7727" i="45"/>
  <c r="K7759" i="45"/>
  <c r="J7759" i="45"/>
  <c r="K7807" i="45"/>
  <c r="J7807" i="45"/>
  <c r="K7839" i="45"/>
  <c r="J7839" i="45"/>
  <c r="K7887" i="45"/>
  <c r="J7887" i="45"/>
  <c r="K7935" i="45"/>
  <c r="J7935" i="45"/>
  <c r="K7967" i="45"/>
  <c r="J7967" i="45"/>
  <c r="K8015" i="45"/>
  <c r="J8015" i="45"/>
  <c r="K8047" i="45"/>
  <c r="J8047" i="45"/>
  <c r="K8095" i="45"/>
  <c r="J8095" i="45"/>
  <c r="K8127" i="45"/>
  <c r="J8127" i="45"/>
  <c r="K8175" i="45"/>
  <c r="J8175" i="45"/>
  <c r="K8207" i="45"/>
  <c r="J8207" i="45"/>
  <c r="K8255" i="45"/>
  <c r="J8255" i="45"/>
  <c r="K8303" i="45"/>
  <c r="J8303" i="45"/>
  <c r="K8415" i="45"/>
  <c r="J8415" i="45"/>
  <c r="J6566" i="45"/>
  <c r="K6566" i="45"/>
  <c r="J6598" i="45"/>
  <c r="K6598" i="45"/>
  <c r="J6646" i="45"/>
  <c r="K6646" i="45"/>
  <c r="J6678" i="45"/>
  <c r="K6678" i="45"/>
  <c r="J6726" i="45"/>
  <c r="K6726" i="45"/>
  <c r="J6758" i="45"/>
  <c r="K6758" i="45"/>
  <c r="J6806" i="45"/>
  <c r="K6806" i="45"/>
  <c r="J6838" i="45"/>
  <c r="K6838" i="45"/>
  <c r="J6886" i="45"/>
  <c r="K6886" i="45"/>
  <c r="J6934" i="45"/>
  <c r="K6934" i="45"/>
  <c r="J6966" i="45"/>
  <c r="K6966" i="45"/>
  <c r="J7014" i="45"/>
  <c r="K7014" i="45"/>
  <c r="J7062" i="45"/>
  <c r="K7062" i="45"/>
  <c r="J7094" i="45"/>
  <c r="K7094" i="45"/>
  <c r="J7142" i="45"/>
  <c r="K7142" i="45"/>
  <c r="J7174" i="45"/>
  <c r="K7174" i="45"/>
  <c r="J7222" i="45"/>
  <c r="K7222" i="45"/>
  <c r="J7254" i="45"/>
  <c r="K7254" i="45"/>
  <c r="J7302" i="45"/>
  <c r="K7302" i="45"/>
  <c r="J7350" i="45"/>
  <c r="K7350" i="45"/>
  <c r="J7382" i="45"/>
  <c r="K7382" i="45"/>
  <c r="J7446" i="45"/>
  <c r="K7446" i="45"/>
  <c r="J7494" i="45"/>
  <c r="K7494" i="45"/>
  <c r="J7526" i="45"/>
  <c r="K7526" i="45"/>
  <c r="J7574" i="45"/>
  <c r="K7574" i="45"/>
  <c r="J7606" i="45"/>
  <c r="K7606" i="45"/>
  <c r="J7654" i="45"/>
  <c r="K7654" i="45"/>
  <c r="J7686" i="45"/>
  <c r="K7686" i="45"/>
  <c r="J7734" i="45"/>
  <c r="K7734" i="45"/>
  <c r="J7782" i="45"/>
  <c r="K7782" i="45"/>
  <c r="J7814" i="45"/>
  <c r="K7814" i="45"/>
  <c r="J7862" i="45"/>
  <c r="K7862" i="45"/>
  <c r="J7894" i="45"/>
  <c r="K7894" i="45"/>
  <c r="J7942" i="45"/>
  <c r="K7942" i="45"/>
  <c r="J7990" i="45"/>
  <c r="K7990" i="45"/>
  <c r="J8022" i="45"/>
  <c r="K8022" i="45"/>
  <c r="J8070" i="45"/>
  <c r="K8070" i="45"/>
  <c r="J8102" i="45"/>
  <c r="K8102" i="45"/>
  <c r="J8150" i="45"/>
  <c r="K8150" i="45"/>
  <c r="J8182" i="45"/>
  <c r="K8182" i="45"/>
  <c r="J8230" i="45"/>
  <c r="K8230" i="45"/>
  <c r="J8262" i="45"/>
  <c r="K8262" i="45"/>
  <c r="K8311" i="45"/>
  <c r="J8311" i="45"/>
  <c r="J6537" i="45"/>
  <c r="K6537" i="45"/>
  <c r="K6569" i="45"/>
  <c r="J6569" i="45"/>
  <c r="K6617" i="45"/>
  <c r="J6617" i="45"/>
  <c r="K6665" i="45"/>
  <c r="J6665" i="45"/>
  <c r="K6697" i="45"/>
  <c r="J6697" i="45"/>
  <c r="K6745" i="45"/>
  <c r="J6745" i="45"/>
  <c r="K6761" i="45"/>
  <c r="J6761" i="45"/>
  <c r="K6809" i="45"/>
  <c r="J6809" i="45"/>
  <c r="K6857" i="45"/>
  <c r="J6857" i="45"/>
  <c r="K6889" i="45"/>
  <c r="J6889" i="45"/>
  <c r="K6937" i="45"/>
  <c r="J6937" i="45"/>
  <c r="K6985" i="45"/>
  <c r="J6985" i="45"/>
  <c r="K7033" i="45"/>
  <c r="J7033" i="45"/>
  <c r="K7065" i="45"/>
  <c r="J7065" i="45"/>
  <c r="K7113" i="45"/>
  <c r="J7113" i="45"/>
  <c r="K7161" i="45"/>
  <c r="J7161" i="45"/>
  <c r="K7225" i="45"/>
  <c r="J7225" i="45"/>
  <c r="K7289" i="45"/>
  <c r="J7289" i="45"/>
  <c r="K7337" i="45"/>
  <c r="J7337" i="45"/>
  <c r="K7385" i="45"/>
  <c r="J7385" i="45"/>
  <c r="K7417" i="45"/>
  <c r="J7417" i="45"/>
  <c r="K7465" i="45"/>
  <c r="J7465" i="45"/>
  <c r="K7513" i="45"/>
  <c r="J7513" i="45"/>
  <c r="K7561" i="45"/>
  <c r="J7561" i="45"/>
  <c r="K7593" i="45"/>
  <c r="J7593" i="45"/>
  <c r="K7641" i="45"/>
  <c r="J7641" i="45"/>
  <c r="K7673" i="45"/>
  <c r="J7673" i="45"/>
  <c r="K7721" i="45"/>
  <c r="J7721" i="45"/>
  <c r="K7769" i="45"/>
  <c r="J7769" i="45"/>
  <c r="K7785" i="45"/>
  <c r="J7785" i="45"/>
  <c r="K7833" i="45"/>
  <c r="J7833" i="45"/>
  <c r="K7881" i="45"/>
  <c r="J7881" i="45"/>
  <c r="K7929" i="45"/>
  <c r="J7929" i="45"/>
  <c r="K7961" i="45"/>
  <c r="J7961" i="45"/>
  <c r="K8009" i="45"/>
  <c r="J8009" i="45"/>
  <c r="K8057" i="45"/>
  <c r="J8057" i="45"/>
  <c r="K8105" i="45"/>
  <c r="J8105" i="45"/>
  <c r="K8153" i="45"/>
  <c r="J8153" i="45"/>
  <c r="K8201" i="45"/>
  <c r="J8201" i="45"/>
  <c r="K8249" i="45"/>
  <c r="J8249" i="45"/>
  <c r="K8281" i="45"/>
  <c r="J8281" i="45"/>
  <c r="K8423" i="45"/>
  <c r="J8423" i="45"/>
  <c r="K8471" i="45"/>
  <c r="J8471" i="45"/>
  <c r="K8503" i="45"/>
  <c r="J8503" i="45"/>
  <c r="K8551" i="45"/>
  <c r="J8551" i="45"/>
  <c r="K8583" i="45"/>
  <c r="J8583" i="45"/>
  <c r="K8615" i="45"/>
  <c r="J8615" i="45"/>
  <c r="K8663" i="45"/>
  <c r="J8663" i="45"/>
  <c r="K8695" i="45"/>
  <c r="J8695" i="45"/>
  <c r="K8743" i="45"/>
  <c r="J8743" i="45"/>
  <c r="K8775" i="45"/>
  <c r="J8775" i="45"/>
  <c r="K8823" i="45"/>
  <c r="J8823" i="45"/>
  <c r="K8839" i="45"/>
  <c r="J8839" i="45"/>
  <c r="K8887" i="45"/>
  <c r="J8887" i="45"/>
  <c r="K8919" i="45"/>
  <c r="J8919" i="45"/>
  <c r="K8967" i="45"/>
  <c r="J8967" i="45"/>
  <c r="K8999" i="45"/>
  <c r="J8999" i="45"/>
  <c r="K9047" i="45"/>
  <c r="J9047" i="45"/>
  <c r="K9079" i="45"/>
  <c r="J9079" i="45"/>
  <c r="J9148" i="45"/>
  <c r="K9148" i="45"/>
  <c r="J9180" i="45"/>
  <c r="K9180" i="45"/>
  <c r="K9316" i="45"/>
  <c r="J9316" i="45"/>
  <c r="J8310" i="45"/>
  <c r="K8310" i="45"/>
  <c r="K8358" i="45"/>
  <c r="J8358" i="45"/>
  <c r="K8390" i="45"/>
  <c r="J8390" i="45"/>
  <c r="K8438" i="45"/>
  <c r="J8438" i="45"/>
  <c r="K8470" i="45"/>
  <c r="J8470" i="45"/>
  <c r="K8518" i="45"/>
  <c r="J8518" i="45"/>
  <c r="K8550" i="45"/>
  <c r="J8550" i="45"/>
  <c r="K8598" i="45"/>
  <c r="J8598" i="45"/>
  <c r="K8630" i="45"/>
  <c r="J8630" i="45"/>
  <c r="K8678" i="45"/>
  <c r="J8678" i="45"/>
  <c r="K8710" i="45"/>
  <c r="J8710" i="45"/>
  <c r="K8758" i="45"/>
  <c r="J8758" i="45"/>
  <c r="K8790" i="45"/>
  <c r="J8790" i="45"/>
  <c r="K8838" i="45"/>
  <c r="J8838" i="45"/>
  <c r="K8870" i="45"/>
  <c r="J8870" i="45"/>
  <c r="K8918" i="45"/>
  <c r="J8918" i="45"/>
  <c r="K8950" i="45"/>
  <c r="J8950" i="45"/>
  <c r="K8998" i="45"/>
  <c r="J8998" i="45"/>
  <c r="K9030" i="45"/>
  <c r="J9030" i="45"/>
  <c r="K9078" i="45"/>
  <c r="J9078" i="45"/>
  <c r="J9114" i="45"/>
  <c r="K9114" i="45"/>
  <c r="J9210" i="45"/>
  <c r="K9210" i="45"/>
  <c r="K9312" i="45"/>
  <c r="J9312" i="45"/>
  <c r="J8325" i="45"/>
  <c r="K8325" i="45"/>
  <c r="J8373" i="45"/>
  <c r="K8373" i="45"/>
  <c r="J8405" i="45"/>
  <c r="K8405" i="45"/>
  <c r="J8469" i="45"/>
  <c r="K8469" i="45"/>
  <c r="J8485" i="45"/>
  <c r="K8485" i="45"/>
  <c r="J8533" i="45"/>
  <c r="K8533" i="45"/>
  <c r="J8565" i="45"/>
  <c r="K8565" i="45"/>
  <c r="J8613" i="45"/>
  <c r="K8613" i="45"/>
  <c r="J8661" i="45"/>
  <c r="K8661" i="45"/>
  <c r="J8709" i="45"/>
  <c r="K8709" i="45"/>
  <c r="J8725" i="45"/>
  <c r="K8725" i="45"/>
  <c r="J8773" i="45"/>
  <c r="K8773" i="45"/>
  <c r="J8805" i="45"/>
  <c r="K8805" i="45"/>
  <c r="J8869" i="45"/>
  <c r="K8869" i="45"/>
  <c r="J8901" i="45"/>
  <c r="K8901" i="45"/>
  <c r="J8949" i="45"/>
  <c r="K8949" i="45"/>
  <c r="J8997" i="45"/>
  <c r="K8997" i="45"/>
  <c r="J9029" i="45"/>
  <c r="K9029" i="45"/>
  <c r="J9077" i="45"/>
  <c r="K9077" i="45"/>
  <c r="J9112" i="45"/>
  <c r="K9112" i="45"/>
  <c r="J9208" i="45"/>
  <c r="K9208" i="45"/>
  <c r="K9324" i="45"/>
  <c r="J9324" i="45"/>
  <c r="K8340" i="45"/>
  <c r="J8340" i="45"/>
  <c r="K8388" i="45"/>
  <c r="J8388" i="45"/>
  <c r="K8420" i="45"/>
  <c r="J8420" i="45"/>
  <c r="K8468" i="45"/>
  <c r="J8468" i="45"/>
  <c r="K8516" i="45"/>
  <c r="J8516" i="45"/>
  <c r="K8548" i="45"/>
  <c r="J8548" i="45"/>
  <c r="K8596" i="45"/>
  <c r="J8596" i="45"/>
  <c r="K8644" i="45"/>
  <c r="J8644" i="45"/>
  <c r="K8692" i="45"/>
  <c r="J8692" i="45"/>
  <c r="K8724" i="45"/>
  <c r="J8724" i="45"/>
  <c r="K8772" i="45"/>
  <c r="J8772" i="45"/>
  <c r="K8820" i="45"/>
  <c r="J8820" i="45"/>
  <c r="K8852" i="45"/>
  <c r="J8852" i="45"/>
  <c r="K8900" i="45"/>
  <c r="J8900" i="45"/>
  <c r="K8948" i="45"/>
  <c r="J8948" i="45"/>
  <c r="K8980" i="45"/>
  <c r="J8980" i="45"/>
  <c r="K9028" i="45"/>
  <c r="J9028" i="45"/>
  <c r="K9076" i="45"/>
  <c r="J9076" i="45"/>
  <c r="J9118" i="45"/>
  <c r="K9118" i="45"/>
  <c r="J9214" i="45"/>
  <c r="K9214" i="45"/>
  <c r="K9320" i="45"/>
  <c r="J9320" i="45"/>
  <c r="K9123" i="45"/>
  <c r="J9123" i="45"/>
  <c r="K9155" i="45"/>
  <c r="J9155" i="45"/>
  <c r="K9203" i="45"/>
  <c r="J9203" i="45"/>
  <c r="K9235" i="45"/>
  <c r="J9235" i="45"/>
  <c r="K9267" i="45"/>
  <c r="J9267" i="45"/>
  <c r="K9315" i="45"/>
  <c r="J9315" i="45"/>
  <c r="K9347" i="45"/>
  <c r="J9347" i="45"/>
  <c r="K9395" i="45"/>
  <c r="J9395" i="45"/>
  <c r="K9427" i="45"/>
  <c r="J9427" i="45"/>
  <c r="K9475" i="45"/>
  <c r="J9475" i="45"/>
  <c r="K9507" i="45"/>
  <c r="J9507" i="45"/>
  <c r="K9555" i="45"/>
  <c r="J9555" i="45"/>
  <c r="K9587" i="45"/>
  <c r="J9587" i="45"/>
  <c r="K9635" i="45"/>
  <c r="J9635" i="45"/>
  <c r="K9667" i="45"/>
  <c r="J9667" i="45"/>
  <c r="K9731" i="45"/>
  <c r="J9731" i="45"/>
  <c r="K9747" i="45"/>
  <c r="J9747" i="45"/>
  <c r="K9833" i="45"/>
  <c r="J9833" i="45"/>
  <c r="K9962" i="45"/>
  <c r="J9962" i="45"/>
  <c r="K10154" i="45"/>
  <c r="J10154" i="45"/>
  <c r="K10282" i="45"/>
  <c r="J10282" i="45"/>
  <c r="K10474" i="45"/>
  <c r="J10474" i="45"/>
  <c r="J10681" i="45"/>
  <c r="K10681" i="45"/>
  <c r="K9478" i="45"/>
  <c r="J9478" i="45"/>
  <c r="K9494" i="45"/>
  <c r="J9494" i="45"/>
  <c r="K9542" i="45"/>
  <c r="J9542" i="45"/>
  <c r="K9574" i="45"/>
  <c r="J9574" i="45"/>
  <c r="K9622" i="45"/>
  <c r="J9622" i="45"/>
  <c r="K9654" i="45"/>
  <c r="J9654" i="45"/>
  <c r="K9702" i="45"/>
  <c r="J9702" i="45"/>
  <c r="K9734" i="45"/>
  <c r="J9734" i="45"/>
  <c r="K9810" i="45"/>
  <c r="J9810" i="45"/>
  <c r="K9874" i="45"/>
  <c r="J9874" i="45"/>
  <c r="K10054" i="45"/>
  <c r="J10054" i="45"/>
  <c r="K10310" i="45"/>
  <c r="J10310" i="45"/>
  <c r="K10502" i="45"/>
  <c r="J10502" i="45"/>
  <c r="J10737" i="45"/>
  <c r="K10737" i="45"/>
  <c r="K9149" i="45"/>
  <c r="J9149" i="45"/>
  <c r="K9197" i="45"/>
  <c r="J9197" i="45"/>
  <c r="K9229" i="45"/>
  <c r="J9229" i="45"/>
  <c r="K9277" i="45"/>
  <c r="J9277" i="45"/>
  <c r="K9309" i="45"/>
  <c r="J9309" i="45"/>
  <c r="K9357" i="45"/>
  <c r="J9357" i="45"/>
  <c r="K9389" i="45"/>
  <c r="J9389" i="45"/>
  <c r="K9437" i="45"/>
  <c r="J9437" i="45"/>
  <c r="J9469" i="45"/>
  <c r="K9469" i="45"/>
  <c r="J9517" i="45"/>
  <c r="K9517" i="45"/>
  <c r="J9549" i="45"/>
  <c r="K9549" i="45"/>
  <c r="J9597" i="45"/>
  <c r="K9597" i="45"/>
  <c r="J9629" i="45"/>
  <c r="K9629" i="45"/>
  <c r="J9677" i="45"/>
  <c r="K9677" i="45"/>
  <c r="J9709" i="45"/>
  <c r="K9709" i="45"/>
  <c r="K9757" i="45"/>
  <c r="J9757" i="45"/>
  <c r="K9821" i="45"/>
  <c r="J9821" i="45"/>
  <c r="K9938" i="45"/>
  <c r="J9938" i="45"/>
  <c r="K10066" i="45"/>
  <c r="J10066" i="45"/>
  <c r="K10258" i="45"/>
  <c r="J10258" i="45"/>
  <c r="K10450" i="45"/>
  <c r="J10450" i="45"/>
  <c r="J10633" i="45"/>
  <c r="K10633" i="45"/>
  <c r="K9468" i="45"/>
  <c r="J9468" i="45"/>
  <c r="K9500" i="45"/>
  <c r="J9500" i="45"/>
  <c r="K9548" i="45"/>
  <c r="J9548" i="45"/>
  <c r="K9596" i="45"/>
  <c r="J9596" i="45"/>
  <c r="K9628" i="45"/>
  <c r="J9628" i="45"/>
  <c r="K9676" i="45"/>
  <c r="J9676" i="45"/>
  <c r="K9724" i="45"/>
  <c r="J9724" i="45"/>
  <c r="K9756" i="45"/>
  <c r="J9756" i="45"/>
  <c r="K9846" i="45"/>
  <c r="J9846" i="45"/>
  <c r="K9918" i="45"/>
  <c r="J9918" i="45"/>
  <c r="K10110" i="45"/>
  <c r="J10110" i="45"/>
  <c r="K10238" i="45"/>
  <c r="J10238" i="45"/>
  <c r="K10430" i="45"/>
  <c r="J10430" i="45"/>
  <c r="J10721" i="45"/>
  <c r="K10721" i="45"/>
  <c r="K9897" i="45"/>
  <c r="J9897" i="45"/>
  <c r="K9945" i="45"/>
  <c r="J9945" i="45"/>
  <c r="K9977" i="45"/>
  <c r="J9977" i="45"/>
  <c r="K10025" i="45"/>
  <c r="J10025" i="45"/>
  <c r="K10073" i="45"/>
  <c r="J10073" i="45"/>
  <c r="K10105" i="45"/>
  <c r="J10105" i="45"/>
  <c r="K10153" i="45"/>
  <c r="J10153" i="45"/>
  <c r="K10185" i="45"/>
  <c r="J10185" i="45"/>
  <c r="K10249" i="45"/>
  <c r="J10249" i="45"/>
  <c r="K10297" i="45"/>
  <c r="J10297" i="45"/>
  <c r="K10329" i="45"/>
  <c r="J10329" i="45"/>
  <c r="K10377" i="45"/>
  <c r="J10377" i="45"/>
  <c r="K10409" i="45"/>
  <c r="J10409" i="45"/>
  <c r="K10457" i="45"/>
  <c r="J10457" i="45"/>
  <c r="K10489" i="45"/>
  <c r="J10489" i="45"/>
  <c r="J10551" i="45"/>
  <c r="K10551" i="45"/>
  <c r="J10615" i="45"/>
  <c r="K10615" i="45"/>
  <c r="J10711" i="45"/>
  <c r="K10711" i="45"/>
  <c r="J10793" i="45"/>
  <c r="K10793" i="45"/>
  <c r="J9792" i="45"/>
  <c r="K9792" i="45"/>
  <c r="J9824" i="45"/>
  <c r="K9824" i="45"/>
  <c r="J9872" i="45"/>
  <c r="K9872" i="45"/>
  <c r="J9904" i="45"/>
  <c r="K9904" i="45"/>
  <c r="J9952" i="45"/>
  <c r="K9952" i="45"/>
  <c r="J9984" i="45"/>
  <c r="K9984" i="45"/>
  <c r="J10032" i="45"/>
  <c r="K10032" i="45"/>
  <c r="J10080" i="45"/>
  <c r="K10080" i="45"/>
  <c r="J10112" i="45"/>
  <c r="K10112" i="45"/>
  <c r="J10160" i="45"/>
  <c r="K10160" i="45"/>
  <c r="J10176" i="45"/>
  <c r="K10176" i="45"/>
  <c r="J10224" i="45"/>
  <c r="K10224" i="45"/>
  <c r="J10256" i="45"/>
  <c r="K10256" i="45"/>
  <c r="J10304" i="45"/>
  <c r="K10304" i="45"/>
  <c r="J10352" i="45"/>
  <c r="K10352" i="45"/>
  <c r="J10384" i="45"/>
  <c r="K10384" i="45"/>
  <c r="J10432" i="45"/>
  <c r="K10432" i="45"/>
  <c r="J10464" i="45"/>
  <c r="K10464" i="45"/>
  <c r="J10512" i="45"/>
  <c r="K10512" i="45"/>
  <c r="J10565" i="45"/>
  <c r="K10565" i="45"/>
  <c r="J10661" i="45"/>
  <c r="K10661" i="45"/>
  <c r="J10725" i="45"/>
  <c r="K10725" i="45"/>
  <c r="J9763" i="45"/>
  <c r="K9763" i="45"/>
  <c r="J9811" i="45"/>
  <c r="K9811" i="45"/>
  <c r="J9843" i="45"/>
  <c r="K9843" i="45"/>
  <c r="J9891" i="45"/>
  <c r="K9891" i="45"/>
  <c r="K9939" i="45"/>
  <c r="J9939" i="45"/>
  <c r="K9987" i="45"/>
  <c r="J9987" i="45"/>
  <c r="K10019" i="45"/>
  <c r="J10019" i="45"/>
  <c r="K10067" i="45"/>
  <c r="J10067" i="45"/>
  <c r="K10115" i="45"/>
  <c r="J10115" i="45"/>
  <c r="K10147" i="45"/>
  <c r="J10147" i="45"/>
  <c r="K10195" i="45"/>
  <c r="J10195" i="45"/>
  <c r="K10227" i="45"/>
  <c r="J10227" i="45"/>
  <c r="K10275" i="45"/>
  <c r="J10275" i="45"/>
  <c r="K10307" i="45"/>
  <c r="J10307" i="45"/>
  <c r="K10355" i="45"/>
  <c r="J10355" i="45"/>
  <c r="K10387" i="45"/>
  <c r="J10387" i="45"/>
  <c r="K10435" i="45"/>
  <c r="J10435" i="45"/>
  <c r="K10483" i="45"/>
  <c r="J10483" i="45"/>
  <c r="K10515" i="45"/>
  <c r="J10515" i="45"/>
  <c r="J10603" i="45"/>
  <c r="K10603" i="45"/>
  <c r="J10667" i="45"/>
  <c r="K10667" i="45"/>
  <c r="J10769" i="45"/>
  <c r="K10769" i="45"/>
  <c r="J10771" i="45"/>
  <c r="K10771" i="45"/>
  <c r="J10819" i="45"/>
  <c r="K10819" i="45"/>
  <c r="J10851" i="45"/>
  <c r="K10851" i="45"/>
  <c r="K10899" i="45"/>
  <c r="J10899" i="45"/>
  <c r="K10947" i="45"/>
  <c r="J10947" i="45"/>
  <c r="K10979" i="45"/>
  <c r="J10979" i="45"/>
  <c r="K11027" i="45"/>
  <c r="J11027" i="45"/>
  <c r="K11059" i="45"/>
  <c r="J11059" i="45"/>
  <c r="K11108" i="45"/>
  <c r="J11108" i="45"/>
  <c r="J11154" i="45"/>
  <c r="K11154" i="45"/>
  <c r="K11231" i="45"/>
  <c r="J11231" i="45"/>
  <c r="K10534" i="45"/>
  <c r="J10534" i="45"/>
  <c r="K10582" i="45"/>
  <c r="J10582" i="45"/>
  <c r="K10598" i="45"/>
  <c r="J10598" i="45"/>
  <c r="K10646" i="45"/>
  <c r="J10646" i="45"/>
  <c r="K10678" i="45"/>
  <c r="J10678" i="45"/>
  <c r="K10726" i="45"/>
  <c r="J10726" i="45"/>
  <c r="K10758" i="45"/>
  <c r="J10758" i="45"/>
  <c r="K10806" i="45"/>
  <c r="J10806" i="45"/>
  <c r="K10838" i="45"/>
  <c r="J10838" i="45"/>
  <c r="K10886" i="45"/>
  <c r="J10886" i="45"/>
  <c r="K10918" i="45"/>
  <c r="J10918" i="45"/>
  <c r="K10966" i="45"/>
  <c r="J10966" i="45"/>
  <c r="K10998" i="45"/>
  <c r="J10998" i="45"/>
  <c r="K11046" i="45"/>
  <c r="J11046" i="45"/>
  <c r="K11078" i="45"/>
  <c r="J11078" i="45"/>
  <c r="K11135" i="45"/>
  <c r="J11135" i="45"/>
  <c r="K11176" i="45"/>
  <c r="J11176" i="45"/>
  <c r="J11295" i="45"/>
  <c r="K11295" i="45"/>
  <c r="J10901" i="45"/>
  <c r="K10901" i="45"/>
  <c r="J10933" i="45"/>
  <c r="K10933" i="45"/>
  <c r="J10981" i="45"/>
  <c r="K10981" i="45"/>
  <c r="J11013" i="45"/>
  <c r="K11013" i="45"/>
  <c r="J11061" i="45"/>
  <c r="K11061" i="45"/>
  <c r="J11093" i="45"/>
  <c r="K11093" i="45"/>
  <c r="K11155" i="45"/>
  <c r="J11155" i="45"/>
  <c r="K11203" i="45"/>
  <c r="J11203" i="45"/>
  <c r="K10532" i="45"/>
  <c r="J10532" i="45"/>
  <c r="K10564" i="45"/>
  <c r="J10564" i="45"/>
  <c r="K10612" i="45"/>
  <c r="J10612" i="45"/>
  <c r="K10660" i="45"/>
  <c r="J10660" i="45"/>
  <c r="K10692" i="45"/>
  <c r="J10692" i="45"/>
  <c r="K10740" i="45"/>
  <c r="J10740" i="45"/>
  <c r="K10772" i="45"/>
  <c r="J10772" i="45"/>
  <c r="K10820" i="45"/>
  <c r="J10820" i="45"/>
  <c r="K10852" i="45"/>
  <c r="J10852" i="45"/>
  <c r="K10884" i="45"/>
  <c r="J10884" i="45"/>
  <c r="K10948" i="45"/>
  <c r="J10948" i="45"/>
  <c r="K10980" i="45"/>
  <c r="J10980" i="45"/>
  <c r="K11012" i="45"/>
  <c r="J11012" i="45"/>
  <c r="K11060" i="45"/>
  <c r="J11060" i="45"/>
  <c r="K11111" i="45"/>
  <c r="J11111" i="45"/>
  <c r="K11152" i="45"/>
  <c r="J11152" i="45"/>
  <c r="K11230" i="45"/>
  <c r="J11230" i="45"/>
  <c r="K11105" i="45"/>
  <c r="J11105" i="45"/>
  <c r="K11153" i="45"/>
  <c r="J11153" i="45"/>
  <c r="K11185" i="45"/>
  <c r="J11185" i="45"/>
  <c r="J11233" i="45"/>
  <c r="K11233" i="45"/>
  <c r="J11265" i="45"/>
  <c r="K11265" i="45"/>
  <c r="J11297" i="45"/>
  <c r="K11297" i="45"/>
  <c r="K11228" i="45"/>
  <c r="J11228" i="45"/>
  <c r="K11260" i="45"/>
  <c r="J11260" i="45"/>
  <c r="K11258" i="45"/>
  <c r="J11258" i="45"/>
  <c r="K11290" i="45"/>
  <c r="J11290" i="45"/>
  <c r="K2128" i="45"/>
  <c r="J2128" i="45"/>
  <c r="K2000" i="45"/>
  <c r="J2000" i="45"/>
  <c r="K1808" i="45"/>
  <c r="J1808" i="45"/>
  <c r="K1680" i="45"/>
  <c r="J1680" i="45"/>
  <c r="J1567" i="45"/>
  <c r="K1567" i="45"/>
  <c r="J1519" i="45"/>
  <c r="K1519" i="45"/>
  <c r="J1487" i="45"/>
  <c r="K1487" i="45"/>
  <c r="J1439" i="45"/>
  <c r="K1439" i="45"/>
  <c r="J1407" i="45"/>
  <c r="K1407" i="45"/>
  <c r="J1359" i="45"/>
  <c r="K1359" i="45"/>
  <c r="J1327" i="45"/>
  <c r="K1327" i="45"/>
  <c r="J1279" i="45"/>
  <c r="K1279" i="45"/>
  <c r="J1247" i="45"/>
  <c r="K1247" i="45"/>
  <c r="J1199" i="45"/>
  <c r="K1199" i="45"/>
  <c r="J1151" i="45"/>
  <c r="K1151" i="45"/>
  <c r="J1103" i="45"/>
  <c r="K1103" i="45"/>
  <c r="J1071" i="45"/>
  <c r="K1071" i="45"/>
  <c r="J1023" i="45"/>
  <c r="K1023" i="45"/>
  <c r="J991" i="45"/>
  <c r="K991" i="45"/>
  <c r="J943" i="45"/>
  <c r="K943" i="45"/>
  <c r="J911" i="45"/>
  <c r="K911" i="45"/>
  <c r="J863" i="45"/>
  <c r="K863" i="45"/>
  <c r="J815" i="45"/>
  <c r="K815" i="45"/>
  <c r="J783" i="45"/>
  <c r="K783" i="45"/>
  <c r="J735" i="45"/>
  <c r="K735" i="45"/>
  <c r="J703" i="45"/>
  <c r="K703" i="45"/>
  <c r="J655" i="45"/>
  <c r="K655" i="45"/>
  <c r="J639" i="45"/>
  <c r="K639" i="45"/>
  <c r="J623" i="45"/>
  <c r="K623" i="45"/>
  <c r="J599" i="45"/>
  <c r="K599" i="45"/>
  <c r="J575" i="45"/>
  <c r="K575" i="45"/>
  <c r="J551" i="45"/>
  <c r="K551" i="45"/>
  <c r="J527" i="45"/>
  <c r="K527" i="45"/>
  <c r="J503" i="45"/>
  <c r="K503" i="45"/>
  <c r="J487" i="45"/>
  <c r="K487" i="45"/>
  <c r="J463" i="45"/>
  <c r="K463" i="45"/>
  <c r="J447" i="45"/>
  <c r="K447" i="45"/>
  <c r="J423" i="45"/>
  <c r="K423" i="45"/>
  <c r="J407" i="45"/>
  <c r="K407" i="45"/>
  <c r="J383" i="45"/>
  <c r="K383" i="45"/>
  <c r="J367" i="45"/>
  <c r="K367" i="45"/>
  <c r="J343" i="45"/>
  <c r="K343" i="45"/>
  <c r="J319" i="45"/>
  <c r="K319" i="45"/>
  <c r="J303" i="45"/>
  <c r="K303" i="45"/>
  <c r="J279" i="45"/>
  <c r="K279" i="45"/>
  <c r="J255" i="45"/>
  <c r="K255" i="45"/>
  <c r="J239" i="45"/>
  <c r="K239" i="45"/>
  <c r="J223" i="45"/>
  <c r="K223" i="45"/>
  <c r="J37" i="45"/>
  <c r="I37" i="45"/>
  <c r="K2100" i="45"/>
  <c r="J2100" i="45"/>
  <c r="K1972" i="45"/>
  <c r="J1972" i="45"/>
  <c r="K1780" i="45"/>
  <c r="J1780" i="45"/>
  <c r="K1716" i="45"/>
  <c r="J1716" i="45"/>
  <c r="K1588" i="45"/>
  <c r="J1588" i="45"/>
  <c r="K1532" i="45"/>
  <c r="J1532" i="45"/>
  <c r="K1484" i="45"/>
  <c r="J1484" i="45"/>
  <c r="K1436" i="45"/>
  <c r="J1436" i="45"/>
  <c r="K1404" i="45"/>
  <c r="J1404" i="45"/>
  <c r="K1356" i="45"/>
  <c r="J1356" i="45"/>
  <c r="K1324" i="45"/>
  <c r="J1324" i="45"/>
  <c r="K1276" i="45"/>
  <c r="J1276" i="45"/>
  <c r="K1228" i="45"/>
  <c r="J1228" i="45"/>
  <c r="K1196" i="45"/>
  <c r="J1196" i="45"/>
  <c r="K1148" i="45"/>
  <c r="J1148" i="45"/>
  <c r="K1116" i="45"/>
  <c r="J1116" i="45"/>
  <c r="K1068" i="45"/>
  <c r="J1068" i="45"/>
  <c r="K1020" i="45"/>
  <c r="J1020" i="45"/>
  <c r="K988" i="45"/>
  <c r="J988" i="45"/>
  <c r="K940" i="45"/>
  <c r="J940" i="45"/>
  <c r="K892" i="45"/>
  <c r="J892" i="45"/>
  <c r="K860" i="45"/>
  <c r="J860" i="45"/>
  <c r="K812" i="45"/>
  <c r="J812" i="45"/>
  <c r="K780" i="45"/>
  <c r="J780" i="45"/>
  <c r="K732" i="45"/>
  <c r="J732" i="45"/>
  <c r="K2072" i="45"/>
  <c r="J2072" i="45"/>
  <c r="K1880" i="45"/>
  <c r="J1880" i="45"/>
  <c r="K1752" i="45"/>
  <c r="J1752" i="45"/>
  <c r="K1611" i="45"/>
  <c r="J1611" i="45"/>
  <c r="K1561" i="45"/>
  <c r="J1561" i="45"/>
  <c r="K1513" i="45"/>
  <c r="J1513" i="45"/>
  <c r="K1481" i="45"/>
  <c r="J1481" i="45"/>
  <c r="K1433" i="45"/>
  <c r="J1433" i="45"/>
  <c r="K1401" i="45"/>
  <c r="J1401" i="45"/>
  <c r="K1353" i="45"/>
  <c r="J1353" i="45"/>
  <c r="K1305" i="45"/>
  <c r="J1305" i="45"/>
  <c r="K1257" i="45"/>
  <c r="J1257" i="45"/>
  <c r="K1209" i="45"/>
  <c r="J1209" i="45"/>
  <c r="K1161" i="45"/>
  <c r="J1161" i="45"/>
  <c r="K1145" i="45"/>
  <c r="J1145" i="45"/>
  <c r="K1097" i="45"/>
  <c r="J1097" i="45"/>
  <c r="K1065" i="45"/>
  <c r="J1065" i="45"/>
  <c r="K1017" i="45"/>
  <c r="J1017" i="45"/>
  <c r="K969" i="45"/>
  <c r="J969" i="45"/>
  <c r="K937" i="45"/>
  <c r="J937" i="45"/>
  <c r="K889" i="45"/>
  <c r="J889" i="45"/>
  <c r="K841" i="45"/>
  <c r="J841" i="45"/>
  <c r="K809" i="45"/>
  <c r="J809" i="45"/>
  <c r="K761" i="45"/>
  <c r="J761" i="45"/>
  <c r="K713" i="45"/>
  <c r="J713" i="45"/>
  <c r="K681" i="45"/>
  <c r="J681" i="45"/>
  <c r="K633" i="45"/>
  <c r="J633" i="45"/>
  <c r="K601" i="45"/>
  <c r="J601" i="45"/>
  <c r="K537" i="45"/>
  <c r="J537" i="45"/>
  <c r="J24" i="45"/>
  <c r="I24" i="45"/>
  <c r="K2108" i="45"/>
  <c r="J2108" i="45"/>
  <c r="K1980" i="45"/>
  <c r="J1980" i="45"/>
  <c r="K1852" i="45"/>
  <c r="J1852" i="45"/>
  <c r="K1724" i="45"/>
  <c r="J1724" i="45"/>
  <c r="K1624" i="45"/>
  <c r="J1624" i="45"/>
  <c r="K1562" i="45"/>
  <c r="J1562" i="45"/>
  <c r="K1530" i="45"/>
  <c r="J1530" i="45"/>
  <c r="K1498" i="45"/>
  <c r="J1498" i="45"/>
  <c r="K1466" i="45"/>
  <c r="J1466" i="45"/>
  <c r="K1434" i="45"/>
  <c r="J1434" i="45"/>
  <c r="K1402" i="45"/>
  <c r="J1402" i="45"/>
  <c r="K1370" i="45"/>
  <c r="J1370" i="45"/>
  <c r="K1338" i="45"/>
  <c r="J1338" i="45"/>
  <c r="K1306" i="45"/>
  <c r="J1306" i="45"/>
  <c r="K1274" i="45"/>
  <c r="J1274" i="45"/>
  <c r="K1242" i="45"/>
  <c r="J1242" i="45"/>
  <c r="K1210" i="45"/>
  <c r="J1210" i="45"/>
  <c r="K1178" i="45"/>
  <c r="J1178" i="45"/>
  <c r="K1146" i="45"/>
  <c r="J1146" i="45"/>
  <c r="K1114" i="45"/>
  <c r="J1114" i="45"/>
  <c r="K1082" i="45"/>
  <c r="J1082" i="45"/>
  <c r="K1066" i="45"/>
  <c r="J1066" i="45"/>
  <c r="K1034" i="45"/>
  <c r="J1034" i="45"/>
  <c r="K1002" i="45"/>
  <c r="J1002" i="45"/>
  <c r="K970" i="45"/>
  <c r="J970" i="45"/>
  <c r="K938" i="45"/>
  <c r="J938" i="45"/>
  <c r="K906" i="45"/>
  <c r="J906" i="45"/>
  <c r="K874" i="45"/>
  <c r="J874" i="45"/>
  <c r="K842" i="45"/>
  <c r="J842" i="45"/>
  <c r="K810" i="45"/>
  <c r="J810" i="45"/>
  <c r="K778" i="45"/>
  <c r="J778" i="45"/>
  <c r="K746" i="45"/>
  <c r="J746" i="45"/>
  <c r="K714" i="45"/>
  <c r="J714" i="45"/>
  <c r="K682" i="45"/>
  <c r="J682" i="45"/>
  <c r="K650" i="45"/>
  <c r="J650" i="45"/>
  <c r="K618" i="45"/>
  <c r="J618" i="45"/>
  <c r="K586" i="45"/>
  <c r="J586" i="45"/>
  <c r="K570" i="45"/>
  <c r="J570" i="45"/>
  <c r="K522" i="45"/>
  <c r="J522" i="45"/>
  <c r="K490" i="45"/>
  <c r="J490" i="45"/>
  <c r="K458" i="45"/>
  <c r="J458" i="45"/>
  <c r="K442" i="45"/>
  <c r="J442" i="45"/>
  <c r="K410" i="45"/>
  <c r="J410" i="45"/>
  <c r="K378" i="45"/>
  <c r="J378" i="45"/>
  <c r="K330" i="45"/>
  <c r="J330" i="45"/>
  <c r="K298" i="45"/>
  <c r="J298" i="45"/>
  <c r="K266" i="45"/>
  <c r="J266" i="45"/>
  <c r="K234" i="45"/>
  <c r="J234" i="45"/>
  <c r="K202" i="45"/>
  <c r="J202" i="45"/>
  <c r="K1683" i="45"/>
  <c r="J1683" i="45"/>
  <c r="K1715" i="45"/>
  <c r="J1715" i="45"/>
  <c r="K1747" i="45"/>
  <c r="J1747" i="45"/>
  <c r="K1779" i="45"/>
  <c r="J1779" i="45"/>
  <c r="K1811" i="45"/>
  <c r="J1811" i="45"/>
  <c r="K1843" i="45"/>
  <c r="J1843" i="45"/>
  <c r="K1875" i="45"/>
  <c r="J1875" i="45"/>
  <c r="K1907" i="45"/>
  <c r="J1907" i="45"/>
  <c r="K1939" i="45"/>
  <c r="J1939" i="45"/>
  <c r="K1971" i="45"/>
  <c r="J1971" i="45"/>
  <c r="K2003" i="45"/>
  <c r="J2003" i="45"/>
  <c r="K2035" i="45"/>
  <c r="J2035" i="45"/>
  <c r="K2067" i="45"/>
  <c r="J2067" i="45"/>
  <c r="K2099" i="45"/>
  <c r="J2099" i="45"/>
  <c r="K2131" i="45"/>
  <c r="J2131" i="45"/>
  <c r="K2163" i="45"/>
  <c r="J2163" i="45"/>
  <c r="K2195" i="45"/>
  <c r="J2195" i="45"/>
  <c r="K2227" i="45"/>
  <c r="J2227" i="45"/>
  <c r="K2259" i="45"/>
  <c r="J2259" i="45"/>
  <c r="K2291" i="45"/>
  <c r="J2291" i="45"/>
  <c r="K2323" i="45"/>
  <c r="J2323" i="45"/>
  <c r="K2355" i="45"/>
  <c r="J2355" i="45"/>
  <c r="K2387" i="45"/>
  <c r="J2387" i="45"/>
  <c r="K2419" i="45"/>
  <c r="J2419" i="45"/>
  <c r="K2451" i="45"/>
  <c r="J2451" i="45"/>
  <c r="K2483" i="45"/>
  <c r="J2483" i="45"/>
  <c r="K2515" i="45"/>
  <c r="J2515" i="45"/>
  <c r="K2547" i="45"/>
  <c r="J2547" i="45"/>
  <c r="K2579" i="45"/>
  <c r="J2579" i="45"/>
  <c r="K2611" i="45"/>
  <c r="J2611" i="45"/>
  <c r="K2627" i="45"/>
  <c r="J2627" i="45"/>
  <c r="K2659" i="45"/>
  <c r="J2659" i="45"/>
  <c r="K2691" i="45"/>
  <c r="J2691" i="45"/>
  <c r="K2723" i="45"/>
  <c r="J2723" i="45"/>
  <c r="K2755" i="45"/>
  <c r="J2755" i="45"/>
  <c r="K2787" i="45"/>
  <c r="J2787" i="45"/>
  <c r="K2835" i="45"/>
  <c r="J2835" i="45"/>
  <c r="K2867" i="45"/>
  <c r="J2867" i="45"/>
  <c r="K2899" i="45"/>
  <c r="J2899" i="45"/>
  <c r="K2931" i="45"/>
  <c r="J2931" i="45"/>
  <c r="K2963" i="45"/>
  <c r="J2963" i="45"/>
  <c r="K2995" i="45"/>
  <c r="J2995" i="45"/>
  <c r="K3027" i="45"/>
  <c r="J3027" i="45"/>
  <c r="K3059" i="45"/>
  <c r="J3059" i="45"/>
  <c r="K3091" i="45"/>
  <c r="J3091" i="45"/>
  <c r="K3123" i="45"/>
  <c r="J3123" i="45"/>
  <c r="K3155" i="45"/>
  <c r="J3155" i="45"/>
  <c r="K3187" i="45"/>
  <c r="J3187" i="45"/>
  <c r="K3219" i="45"/>
  <c r="J3219" i="45"/>
  <c r="K3265" i="45"/>
  <c r="J3265" i="45"/>
  <c r="K3329" i="45"/>
  <c r="J3329" i="45"/>
  <c r="K3393" i="45"/>
  <c r="J3393" i="45"/>
  <c r="K3513" i="45"/>
  <c r="J3513" i="45"/>
  <c r="K3641" i="45"/>
  <c r="J3641" i="45"/>
  <c r="K3769" i="45"/>
  <c r="J3769" i="45"/>
  <c r="K3897" i="45"/>
  <c r="J3897" i="45"/>
  <c r="J1570" i="45"/>
  <c r="K1570" i="45"/>
  <c r="J1602" i="45"/>
  <c r="K1602" i="45"/>
  <c r="J1634" i="45"/>
  <c r="K1634" i="45"/>
  <c r="J1666" i="45"/>
  <c r="K1666" i="45"/>
  <c r="J1714" i="45"/>
  <c r="K1714" i="45"/>
  <c r="J1746" i="45"/>
  <c r="K1746" i="45"/>
  <c r="J1778" i="45"/>
  <c r="K1778" i="45"/>
  <c r="J1810" i="45"/>
  <c r="K1810" i="45"/>
  <c r="J1842" i="45"/>
  <c r="K1842" i="45"/>
  <c r="J1874" i="45"/>
  <c r="K1874" i="45"/>
  <c r="J1906" i="45"/>
  <c r="K1906" i="45"/>
  <c r="J1938" i="45"/>
  <c r="K1938" i="45"/>
  <c r="J1970" i="45"/>
  <c r="K1970" i="45"/>
  <c r="J2002" i="45"/>
  <c r="K2002" i="45"/>
  <c r="J2034" i="45"/>
  <c r="K2034" i="45"/>
  <c r="J2066" i="45"/>
  <c r="K2066" i="45"/>
  <c r="J2098" i="45"/>
  <c r="K2098" i="45"/>
  <c r="J2130" i="45"/>
  <c r="K2130" i="45"/>
  <c r="J2162" i="45"/>
  <c r="K2162" i="45"/>
  <c r="J2194" i="45"/>
  <c r="K2194" i="45"/>
  <c r="K2226" i="45"/>
  <c r="J2226" i="45"/>
  <c r="K2258" i="45"/>
  <c r="J2258" i="45"/>
  <c r="K2290" i="45"/>
  <c r="J2290" i="45"/>
  <c r="K2322" i="45"/>
  <c r="J2322" i="45"/>
  <c r="K2354" i="45"/>
  <c r="J2354" i="45"/>
  <c r="K2370" i="45"/>
  <c r="J2370" i="45"/>
  <c r="K2402" i="45"/>
  <c r="J2402" i="45"/>
  <c r="K2434" i="45"/>
  <c r="J2434" i="45"/>
  <c r="K2466" i="45"/>
  <c r="J2466" i="45"/>
  <c r="K2498" i="45"/>
  <c r="J2498" i="45"/>
  <c r="K2530" i="45"/>
  <c r="J2530" i="45"/>
  <c r="K2562" i="45"/>
  <c r="J2562" i="45"/>
  <c r="K2594" i="45"/>
  <c r="J2594" i="45"/>
  <c r="K2204" i="45"/>
  <c r="J2204" i="45"/>
  <c r="K2140" i="45"/>
  <c r="J2140" i="45"/>
  <c r="K2076" i="45"/>
  <c r="J2076" i="45"/>
  <c r="K2012" i="45"/>
  <c r="J2012" i="45"/>
  <c r="K1948" i="45"/>
  <c r="J1948" i="45"/>
  <c r="K1884" i="45"/>
  <c r="J1884" i="45"/>
  <c r="K1820" i="45"/>
  <c r="J1820" i="45"/>
  <c r="K1756" i="45"/>
  <c r="J1756" i="45"/>
  <c r="K1692" i="45"/>
  <c r="J1692" i="45"/>
  <c r="K1640" i="45"/>
  <c r="J1640" i="45"/>
  <c r="K1608" i="45"/>
  <c r="J1608" i="45"/>
  <c r="K1576" i="45"/>
  <c r="J1576" i="45"/>
  <c r="K1554" i="45"/>
  <c r="J1554" i="45"/>
  <c r="K1538" i="45"/>
  <c r="J1538" i="45"/>
  <c r="K1522" i="45"/>
  <c r="J1522" i="45"/>
  <c r="K1506" i="45"/>
  <c r="J1506" i="45"/>
  <c r="K1490" i="45"/>
  <c r="J1490" i="45"/>
  <c r="K1474" i="45"/>
  <c r="J1474" i="45"/>
  <c r="K1458" i="45"/>
  <c r="J1458" i="45"/>
  <c r="K1442" i="45"/>
  <c r="J1442" i="45"/>
  <c r="K1426" i="45"/>
  <c r="J1426" i="45"/>
  <c r="K1410" i="45"/>
  <c r="J1410" i="45"/>
  <c r="K1394" i="45"/>
  <c r="J1394" i="45"/>
  <c r="K1378" i="45"/>
  <c r="J1378" i="45"/>
  <c r="K1362" i="45"/>
  <c r="J1362" i="45"/>
  <c r="K1346" i="45"/>
  <c r="J1346" i="45"/>
  <c r="K1330" i="45"/>
  <c r="J1330" i="45"/>
  <c r="K1314" i="45"/>
  <c r="J1314" i="45"/>
  <c r="K1298" i="45"/>
  <c r="J1298" i="45"/>
  <c r="K1282" i="45"/>
  <c r="J1282" i="45"/>
  <c r="K1266" i="45"/>
  <c r="J1266" i="45"/>
  <c r="K1250" i="45"/>
  <c r="J1250" i="45"/>
  <c r="K1234" i="45"/>
  <c r="J1234" i="45"/>
  <c r="K1218" i="45"/>
  <c r="J1218" i="45"/>
  <c r="K1202" i="45"/>
  <c r="J1202" i="45"/>
  <c r="K1186" i="45"/>
  <c r="J1186" i="45"/>
  <c r="K1170" i="45"/>
  <c r="J1170" i="45"/>
  <c r="K1154" i="45"/>
  <c r="J1154" i="45"/>
  <c r="K1138" i="45"/>
  <c r="J1138" i="45"/>
  <c r="K1122" i="45"/>
  <c r="J1122" i="45"/>
  <c r="K1106" i="45"/>
  <c r="J1106" i="45"/>
  <c r="K1090" i="45"/>
  <c r="J1090" i="45"/>
  <c r="K1074" i="45"/>
  <c r="J1074" i="45"/>
  <c r="K1058" i="45"/>
  <c r="J1058" i="45"/>
  <c r="K1042" i="45"/>
  <c r="J1042" i="45"/>
  <c r="K1026" i="45"/>
  <c r="J1026" i="45"/>
  <c r="K1010" i="45"/>
  <c r="J1010" i="45"/>
  <c r="K994" i="45"/>
  <c r="J994" i="45"/>
  <c r="K978" i="45"/>
  <c r="J978" i="45"/>
  <c r="K962" i="45"/>
  <c r="J962" i="45"/>
  <c r="K946" i="45"/>
  <c r="J946" i="45"/>
  <c r="K930" i="45"/>
  <c r="J930" i="45"/>
  <c r="K914" i="45"/>
  <c r="J914" i="45"/>
  <c r="K898" i="45"/>
  <c r="J898" i="45"/>
  <c r="K882" i="45"/>
  <c r="J882" i="45"/>
  <c r="K866" i="45"/>
  <c r="J866" i="45"/>
  <c r="K850" i="45"/>
  <c r="J850" i="45"/>
  <c r="K834" i="45"/>
  <c r="J834" i="45"/>
  <c r="K818" i="45"/>
  <c r="J818" i="45"/>
  <c r="K802" i="45"/>
  <c r="J802" i="45"/>
  <c r="K786" i="45"/>
  <c r="J786" i="45"/>
  <c r="K770" i="45"/>
  <c r="J770" i="45"/>
  <c r="K754" i="45"/>
  <c r="J754" i="45"/>
  <c r="K738" i="45"/>
  <c r="J738" i="45"/>
  <c r="K722" i="45"/>
  <c r="J722" i="45"/>
  <c r="K706" i="45"/>
  <c r="J706" i="45"/>
  <c r="K690" i="45"/>
  <c r="J690" i="45"/>
  <c r="K674" i="45"/>
  <c r="J674" i="45"/>
  <c r="K658" i="45"/>
  <c r="J658" i="45"/>
  <c r="K642" i="45"/>
  <c r="J642" i="45"/>
  <c r="K626" i="45"/>
  <c r="J626" i="45"/>
  <c r="K610" i="45"/>
  <c r="J610" i="45"/>
  <c r="K594" i="45"/>
  <c r="J594" i="45"/>
  <c r="K578" i="45"/>
  <c r="J578" i="45"/>
  <c r="K562" i="45"/>
  <c r="J562" i="45"/>
  <c r="K546" i="45"/>
  <c r="J546" i="45"/>
  <c r="K530" i="45"/>
  <c r="J530" i="45"/>
  <c r="K514" i="45"/>
  <c r="J514" i="45"/>
  <c r="K498" i="45"/>
  <c r="J498" i="45"/>
  <c r="K482" i="45"/>
  <c r="J482" i="45"/>
  <c r="K466" i="45"/>
  <c r="J466" i="45"/>
  <c r="K450" i="45"/>
  <c r="J450" i="45"/>
  <c r="K434" i="45"/>
  <c r="J434" i="45"/>
  <c r="K418" i="45"/>
  <c r="J418" i="45"/>
  <c r="K402" i="45"/>
  <c r="J402" i="45"/>
  <c r="K386" i="45"/>
  <c r="J386" i="45"/>
  <c r="K370" i="45"/>
  <c r="J370" i="45"/>
  <c r="K354" i="45"/>
  <c r="J354" i="45"/>
  <c r="K338" i="45"/>
  <c r="J338" i="45"/>
  <c r="K322" i="45"/>
  <c r="J322" i="45"/>
  <c r="K306" i="45"/>
  <c r="J306" i="45"/>
  <c r="K290" i="45"/>
  <c r="J290" i="45"/>
  <c r="K274" i="45"/>
  <c r="J274" i="45"/>
  <c r="K258" i="45"/>
  <c r="J258" i="45"/>
  <c r="K242" i="45"/>
  <c r="J242" i="45"/>
  <c r="K226" i="45"/>
  <c r="J226" i="45"/>
  <c r="K210" i="45"/>
  <c r="J210" i="45"/>
  <c r="K1659" i="45"/>
  <c r="J1659" i="45"/>
  <c r="K1675" i="45"/>
  <c r="J1675" i="45"/>
  <c r="K1691" i="45"/>
  <c r="J1691" i="45"/>
  <c r="K1707" i="45"/>
  <c r="J1707" i="45"/>
  <c r="K1723" i="45"/>
  <c r="J1723" i="45"/>
  <c r="K1739" i="45"/>
  <c r="J1739" i="45"/>
  <c r="K1755" i="45"/>
  <c r="J1755" i="45"/>
  <c r="K1771" i="45"/>
  <c r="J1771" i="45"/>
  <c r="K1787" i="45"/>
  <c r="J1787" i="45"/>
  <c r="K1803" i="45"/>
  <c r="J1803" i="45"/>
  <c r="K1819" i="45"/>
  <c r="J1819" i="45"/>
  <c r="K1835" i="45"/>
  <c r="J1835" i="45"/>
  <c r="K1851" i="45"/>
  <c r="J1851" i="45"/>
  <c r="K1867" i="45"/>
  <c r="J1867" i="45"/>
  <c r="K1883" i="45"/>
  <c r="J1883" i="45"/>
  <c r="K1899" i="45"/>
  <c r="J1899" i="45"/>
  <c r="K1915" i="45"/>
  <c r="J1915" i="45"/>
  <c r="K1931" i="45"/>
  <c r="J1931" i="45"/>
  <c r="K1947" i="45"/>
  <c r="J1947" i="45"/>
  <c r="K1963" i="45"/>
  <c r="J1963" i="45"/>
  <c r="K1979" i="45"/>
  <c r="J1979" i="45"/>
  <c r="K1995" i="45"/>
  <c r="J1995" i="45"/>
  <c r="K2011" i="45"/>
  <c r="J2011" i="45"/>
  <c r="K2027" i="45"/>
  <c r="J2027" i="45"/>
  <c r="K2043" i="45"/>
  <c r="J2043" i="45"/>
  <c r="K2059" i="45"/>
  <c r="J2059" i="45"/>
  <c r="K2075" i="45"/>
  <c r="J2075" i="45"/>
  <c r="K2091" i="45"/>
  <c r="J2091" i="45"/>
  <c r="K2107" i="45"/>
  <c r="J2107" i="45"/>
  <c r="K2123" i="45"/>
  <c r="J2123" i="45"/>
  <c r="K2139" i="45"/>
  <c r="J2139" i="45"/>
  <c r="K2155" i="45"/>
  <c r="J2155" i="45"/>
  <c r="K2171" i="45"/>
  <c r="J2171" i="45"/>
  <c r="K2187" i="45"/>
  <c r="J2187" i="45"/>
  <c r="K2203" i="45"/>
  <c r="J2203" i="45"/>
  <c r="K2219" i="45"/>
  <c r="J2219" i="45"/>
  <c r="K2235" i="45"/>
  <c r="J2235" i="45"/>
  <c r="K2251" i="45"/>
  <c r="J2251" i="45"/>
  <c r="K2267" i="45"/>
  <c r="J2267" i="45"/>
  <c r="K2283" i="45"/>
  <c r="J2283" i="45"/>
  <c r="K2299" i="45"/>
  <c r="J2299" i="45"/>
  <c r="K2315" i="45"/>
  <c r="J2315" i="45"/>
  <c r="K2331" i="45"/>
  <c r="J2331" i="45"/>
  <c r="K2347" i="45"/>
  <c r="J2347" i="45"/>
  <c r="K2363" i="45"/>
  <c r="J2363" i="45"/>
  <c r="K2379" i="45"/>
  <c r="J2379" i="45"/>
  <c r="K2395" i="45"/>
  <c r="J2395" i="45"/>
  <c r="K2411" i="45"/>
  <c r="J2411" i="45"/>
  <c r="K2427" i="45"/>
  <c r="J2427" i="45"/>
  <c r="K2443" i="45"/>
  <c r="J2443" i="45"/>
  <c r="K2459" i="45"/>
  <c r="J2459" i="45"/>
  <c r="K2475" i="45"/>
  <c r="J2475" i="45"/>
  <c r="K2491" i="45"/>
  <c r="J2491" i="45"/>
  <c r="K2507" i="45"/>
  <c r="J2507" i="45"/>
  <c r="K2523" i="45"/>
  <c r="J2523" i="45"/>
  <c r="K2539" i="45"/>
  <c r="J2539" i="45"/>
  <c r="K2555" i="45"/>
  <c r="J2555" i="45"/>
  <c r="K2571" i="45"/>
  <c r="J2571" i="45"/>
  <c r="K2587" i="45"/>
  <c r="J2587" i="45"/>
  <c r="K2603" i="45"/>
  <c r="J2603" i="45"/>
  <c r="K2619" i="45"/>
  <c r="J2619" i="45"/>
  <c r="K2635" i="45"/>
  <c r="J2635" i="45"/>
  <c r="K2651" i="45"/>
  <c r="J2651" i="45"/>
  <c r="K2667" i="45"/>
  <c r="J2667" i="45"/>
  <c r="K2683" i="45"/>
  <c r="J2683" i="45"/>
  <c r="K2699" i="45"/>
  <c r="J2699" i="45"/>
  <c r="K2715" i="45"/>
  <c r="J2715" i="45"/>
  <c r="K2731" i="45"/>
  <c r="J2731" i="45"/>
  <c r="K2747" i="45"/>
  <c r="J2747" i="45"/>
  <c r="K2763" i="45"/>
  <c r="J2763" i="45"/>
  <c r="K2779" i="45"/>
  <c r="J2779" i="45"/>
  <c r="K2795" i="45"/>
  <c r="J2795" i="45"/>
  <c r="K2811" i="45"/>
  <c r="J2811" i="45"/>
  <c r="K2827" i="45"/>
  <c r="J2827" i="45"/>
  <c r="K2843" i="45"/>
  <c r="J2843" i="45"/>
  <c r="K2859" i="45"/>
  <c r="J2859" i="45"/>
  <c r="K2875" i="45"/>
  <c r="J2875" i="45"/>
  <c r="K2891" i="45"/>
  <c r="J2891" i="45"/>
  <c r="K2907" i="45"/>
  <c r="J2907" i="45"/>
  <c r="K2923" i="45"/>
  <c r="J2923" i="45"/>
  <c r="K2939" i="45"/>
  <c r="J2939" i="45"/>
  <c r="K2955" i="45"/>
  <c r="J2955" i="45"/>
  <c r="K2971" i="45"/>
  <c r="J2971" i="45"/>
  <c r="K2987" i="45"/>
  <c r="J2987" i="45"/>
  <c r="K3003" i="45"/>
  <c r="J3003" i="45"/>
  <c r="K3019" i="45"/>
  <c r="J3019" i="45"/>
  <c r="K3035" i="45"/>
  <c r="J3035" i="45"/>
  <c r="K3051" i="45"/>
  <c r="J3051" i="45"/>
  <c r="K3067" i="45"/>
  <c r="J3067" i="45"/>
  <c r="K3083" i="45"/>
  <c r="J3083" i="45"/>
  <c r="K3099" i="45"/>
  <c r="J3099" i="45"/>
  <c r="K3115" i="45"/>
  <c r="J3115" i="45"/>
  <c r="K3131" i="45"/>
  <c r="J3131" i="45"/>
  <c r="K3147" i="45"/>
  <c r="J3147" i="45"/>
  <c r="K3163" i="45"/>
  <c r="J3163" i="45"/>
  <c r="K3179" i="45"/>
  <c r="J3179" i="45"/>
  <c r="K3195" i="45"/>
  <c r="J3195" i="45"/>
  <c r="K3211" i="45"/>
  <c r="J3211" i="45"/>
  <c r="K3227" i="45"/>
  <c r="J3227" i="45"/>
  <c r="K3249" i="45"/>
  <c r="J3249" i="45"/>
  <c r="K3281" i="45"/>
  <c r="J3281" i="45"/>
  <c r="K3313" i="45"/>
  <c r="J3313" i="45"/>
  <c r="K3345" i="45"/>
  <c r="J3345" i="45"/>
  <c r="K3377" i="45"/>
  <c r="J3377" i="45"/>
  <c r="K3417" i="45"/>
  <c r="J3417" i="45"/>
  <c r="K3481" i="45"/>
  <c r="J3481" i="45"/>
  <c r="K3545" i="45"/>
  <c r="J3545" i="45"/>
  <c r="K3609" i="45"/>
  <c r="J3609" i="45"/>
  <c r="K3673" i="45"/>
  <c r="J3673" i="45"/>
  <c r="K3737" i="45"/>
  <c r="J3737" i="45"/>
  <c r="K3801" i="45"/>
  <c r="J3801" i="45"/>
  <c r="K3865" i="45"/>
  <c r="J3865" i="45"/>
  <c r="K3929" i="45"/>
  <c r="J3929" i="45"/>
  <c r="K3993" i="45"/>
  <c r="J3993" i="45"/>
  <c r="J1578" i="45"/>
  <c r="K1578" i="45"/>
  <c r="J1594" i="45"/>
  <c r="K1594" i="45"/>
  <c r="J1610" i="45"/>
  <c r="K1610" i="45"/>
  <c r="J1626" i="45"/>
  <c r="K1626" i="45"/>
  <c r="J1642" i="45"/>
  <c r="K1642" i="45"/>
  <c r="J1658" i="45"/>
  <c r="K1658" i="45"/>
  <c r="J1674" i="45"/>
  <c r="K1674" i="45"/>
  <c r="J1690" i="45"/>
  <c r="K1690" i="45"/>
  <c r="J1706" i="45"/>
  <c r="K1706" i="45"/>
  <c r="J1722" i="45"/>
  <c r="K1722" i="45"/>
  <c r="J1738" i="45"/>
  <c r="K1738" i="45"/>
  <c r="J1754" i="45"/>
  <c r="K1754" i="45"/>
  <c r="J1770" i="45"/>
  <c r="K1770" i="45"/>
  <c r="J1786" i="45"/>
  <c r="K1786" i="45"/>
  <c r="J1802" i="45"/>
  <c r="K1802" i="45"/>
  <c r="J1818" i="45"/>
  <c r="K1818" i="45"/>
  <c r="J1834" i="45"/>
  <c r="K1834" i="45"/>
  <c r="J1850" i="45"/>
  <c r="K1850" i="45"/>
  <c r="J1866" i="45"/>
  <c r="K1866" i="45"/>
  <c r="J1882" i="45"/>
  <c r="K1882" i="45"/>
  <c r="J1898" i="45"/>
  <c r="K1898" i="45"/>
  <c r="J1914" i="45"/>
  <c r="K1914" i="45"/>
  <c r="J1930" i="45"/>
  <c r="K1930" i="45"/>
  <c r="J1946" i="45"/>
  <c r="K1946" i="45"/>
  <c r="J1962" i="45"/>
  <c r="K1962" i="45"/>
  <c r="J1978" i="45"/>
  <c r="K1978" i="45"/>
  <c r="J1994" i="45"/>
  <c r="K1994" i="45"/>
  <c r="J2010" i="45"/>
  <c r="K2010" i="45"/>
  <c r="J2026" i="45"/>
  <c r="K2026" i="45"/>
  <c r="J2042" i="45"/>
  <c r="K2042" i="45"/>
  <c r="J2058" i="45"/>
  <c r="K2058" i="45"/>
  <c r="J2074" i="45"/>
  <c r="K2074" i="45"/>
  <c r="J2090" i="45"/>
  <c r="K2090" i="45"/>
  <c r="J2106" i="45"/>
  <c r="K2106" i="45"/>
  <c r="J2122" i="45"/>
  <c r="K2122" i="45"/>
  <c r="J2138" i="45"/>
  <c r="K2138" i="45"/>
  <c r="J2154" i="45"/>
  <c r="K2154" i="45"/>
  <c r="J2170" i="45"/>
  <c r="K2170" i="45"/>
  <c r="J2186" i="45"/>
  <c r="K2186" i="45"/>
  <c r="J2202" i="45"/>
  <c r="K2202" i="45"/>
  <c r="K2218" i="45"/>
  <c r="J2218" i="45"/>
  <c r="K2234" i="45"/>
  <c r="J2234" i="45"/>
  <c r="K2250" i="45"/>
  <c r="J2250" i="45"/>
  <c r="K2266" i="45"/>
  <c r="J2266" i="45"/>
  <c r="K2282" i="45"/>
  <c r="J2282" i="45"/>
  <c r="K2298" i="45"/>
  <c r="J2298" i="45"/>
  <c r="K2314" i="45"/>
  <c r="J2314" i="45"/>
  <c r="K2330" i="45"/>
  <c r="J2330" i="45"/>
  <c r="K2346" i="45"/>
  <c r="J2346" i="45"/>
  <c r="K2362" i="45"/>
  <c r="J2362" i="45"/>
  <c r="N40" i="45"/>
  <c r="N38" i="45"/>
  <c r="N36" i="45"/>
  <c r="N34" i="45"/>
  <c r="K2378" i="45"/>
  <c r="J2378" i="45"/>
  <c r="K2394" i="45"/>
  <c r="J2394" i="45"/>
  <c r="K2410" i="45"/>
  <c r="J2410" i="45"/>
  <c r="K2426" i="45"/>
  <c r="J2426" i="45"/>
  <c r="K2442" i="45"/>
  <c r="J2442" i="45"/>
  <c r="K2458" i="45"/>
  <c r="J2458" i="45"/>
  <c r="K2474" i="45"/>
  <c r="J2474" i="45"/>
  <c r="K2490" i="45"/>
  <c r="J2490" i="45"/>
  <c r="K2506" i="45"/>
  <c r="J2506" i="45"/>
  <c r="K2522" i="45"/>
  <c r="J2522" i="45"/>
  <c r="K2538" i="45"/>
  <c r="J2538" i="45"/>
  <c r="K2554" i="45"/>
  <c r="J2554" i="45"/>
  <c r="K2570" i="45"/>
  <c r="J2570" i="45"/>
  <c r="K2586" i="45"/>
  <c r="J2586" i="45"/>
  <c r="K2602" i="45"/>
  <c r="J2602" i="45"/>
  <c r="K2618" i="45"/>
  <c r="J2618" i="45"/>
  <c r="K2634" i="45"/>
  <c r="J2634" i="45"/>
  <c r="K2650" i="45"/>
  <c r="J2650" i="45"/>
  <c r="K2666" i="45"/>
  <c r="J2666" i="45"/>
  <c r="K2682" i="45"/>
  <c r="J2682" i="45"/>
  <c r="K2698" i="45"/>
  <c r="J2698" i="45"/>
  <c r="K2714" i="45"/>
  <c r="J2714" i="45"/>
  <c r="K2730" i="45"/>
  <c r="J2730" i="45"/>
  <c r="K2746" i="45"/>
  <c r="J2746" i="45"/>
  <c r="K2762" i="45"/>
  <c r="J2762" i="45"/>
  <c r="K2778" i="45"/>
  <c r="J2778" i="45"/>
  <c r="K2794" i="45"/>
  <c r="J2794" i="45"/>
  <c r="K2810" i="45"/>
  <c r="J2810" i="45"/>
  <c r="K2826" i="45"/>
  <c r="J2826" i="45"/>
  <c r="K2842" i="45"/>
  <c r="J2842" i="45"/>
  <c r="K2858" i="45"/>
  <c r="J2858" i="45"/>
  <c r="K2874" i="45"/>
  <c r="J2874" i="45"/>
  <c r="K2890" i="45"/>
  <c r="J2890" i="45"/>
  <c r="K2906" i="45"/>
  <c r="J2906" i="45"/>
  <c r="K2922" i="45"/>
  <c r="J2922" i="45"/>
  <c r="K2938" i="45"/>
  <c r="J2938" i="45"/>
  <c r="K2954" i="45"/>
  <c r="J2954" i="45"/>
  <c r="K2970" i="45"/>
  <c r="J2970" i="45"/>
  <c r="K2986" i="45"/>
  <c r="J2986" i="45"/>
  <c r="K3002" i="45"/>
  <c r="J3002" i="45"/>
  <c r="K3018" i="45"/>
  <c r="J3018" i="45"/>
  <c r="K3034" i="45"/>
  <c r="J3034" i="45"/>
  <c r="K3050" i="45"/>
  <c r="J3050" i="45"/>
  <c r="K3066" i="45"/>
  <c r="J3066" i="45"/>
  <c r="K3082" i="45"/>
  <c r="J3082" i="45"/>
  <c r="K3098" i="45"/>
  <c r="J3098" i="45"/>
  <c r="K3114" i="45"/>
  <c r="J3114" i="45"/>
  <c r="K3130" i="45"/>
  <c r="J3130" i="45"/>
  <c r="K3146" i="45"/>
  <c r="J3146" i="45"/>
  <c r="K3162" i="45"/>
  <c r="J3162" i="45"/>
  <c r="K3178" i="45"/>
  <c r="J3178" i="45"/>
  <c r="K3194" i="45"/>
  <c r="J3194" i="45"/>
  <c r="K3210" i="45"/>
  <c r="J3210" i="45"/>
  <c r="K3226" i="45"/>
  <c r="J3226" i="45"/>
  <c r="K3252" i="45"/>
  <c r="J3252" i="45"/>
  <c r="K3284" i="45"/>
  <c r="J3284" i="45"/>
  <c r="K3316" i="45"/>
  <c r="J3316" i="45"/>
  <c r="K3348" i="45"/>
  <c r="J3348" i="45"/>
  <c r="K3380" i="45"/>
  <c r="J3380" i="45"/>
  <c r="K3429" i="45"/>
  <c r="J3429" i="45"/>
  <c r="K3493" i="45"/>
  <c r="J3493" i="45"/>
  <c r="K3557" i="45"/>
  <c r="J3557" i="45"/>
  <c r="K3621" i="45"/>
  <c r="J3621" i="45"/>
  <c r="K3685" i="45"/>
  <c r="J3685" i="45"/>
  <c r="K3749" i="45"/>
  <c r="J3749" i="45"/>
  <c r="K3813" i="45"/>
  <c r="J3813" i="45"/>
  <c r="K3877" i="45"/>
  <c r="J3877" i="45"/>
  <c r="K3941" i="45"/>
  <c r="J3941" i="45"/>
  <c r="K4005" i="45"/>
  <c r="J4005" i="45"/>
  <c r="K1585" i="45"/>
  <c r="J1585" i="45"/>
  <c r="K1601" i="45"/>
  <c r="J1601" i="45"/>
  <c r="K1617" i="45"/>
  <c r="J1617" i="45"/>
  <c r="K1633" i="45"/>
  <c r="J1633" i="45"/>
  <c r="K1649" i="45"/>
  <c r="J1649" i="45"/>
  <c r="K1665" i="45"/>
  <c r="J1665" i="45"/>
  <c r="K1681" i="45"/>
  <c r="J1681" i="45"/>
  <c r="K1697" i="45"/>
  <c r="J1697" i="45"/>
  <c r="K1713" i="45"/>
  <c r="J1713" i="45"/>
  <c r="K1729" i="45"/>
  <c r="J1729" i="45"/>
  <c r="K1745" i="45"/>
  <c r="J1745" i="45"/>
  <c r="K1761" i="45"/>
  <c r="J1761" i="45"/>
  <c r="K1777" i="45"/>
  <c r="J1777" i="45"/>
  <c r="K1793" i="45"/>
  <c r="J1793" i="45"/>
  <c r="K1809" i="45"/>
  <c r="J1809" i="45"/>
  <c r="K1825" i="45"/>
  <c r="J1825" i="45"/>
  <c r="K1841" i="45"/>
  <c r="J1841" i="45"/>
  <c r="K1857" i="45"/>
  <c r="J1857" i="45"/>
  <c r="K1873" i="45"/>
  <c r="J1873" i="45"/>
  <c r="K1889" i="45"/>
  <c r="J1889" i="45"/>
  <c r="K1905" i="45"/>
  <c r="J1905" i="45"/>
  <c r="K1921" i="45"/>
  <c r="J1921" i="45"/>
  <c r="K1937" i="45"/>
  <c r="J1937" i="45"/>
  <c r="K1953" i="45"/>
  <c r="J1953" i="45"/>
  <c r="K1969" i="45"/>
  <c r="J1969" i="45"/>
  <c r="K1985" i="45"/>
  <c r="J1985" i="45"/>
  <c r="K2001" i="45"/>
  <c r="J2001" i="45"/>
  <c r="K2017" i="45"/>
  <c r="J2017" i="45"/>
  <c r="K2033" i="45"/>
  <c r="J2033" i="45"/>
  <c r="K2049" i="45"/>
  <c r="J2049" i="45"/>
  <c r="K2065" i="45"/>
  <c r="J2065" i="45"/>
  <c r="K2081" i="45"/>
  <c r="J2081" i="45"/>
  <c r="K2097" i="45"/>
  <c r="J2097" i="45"/>
  <c r="K2113" i="45"/>
  <c r="J2113" i="45"/>
  <c r="K2129" i="45"/>
  <c r="J2129" i="45"/>
  <c r="K2145" i="45"/>
  <c r="J2145" i="45"/>
  <c r="K2161" i="45"/>
  <c r="J2161" i="45"/>
  <c r="K2177" i="45"/>
  <c r="J2177" i="45"/>
  <c r="K2193" i="45"/>
  <c r="J2193" i="45"/>
  <c r="J2209" i="45"/>
  <c r="K2209" i="45"/>
  <c r="J2225" i="45"/>
  <c r="K2225" i="45"/>
  <c r="J2241" i="45"/>
  <c r="K2241" i="45"/>
  <c r="J2257" i="45"/>
  <c r="K2257" i="45"/>
  <c r="J2273" i="45"/>
  <c r="K2273" i="45"/>
  <c r="J2289" i="45"/>
  <c r="K2289" i="45"/>
  <c r="J2305" i="45"/>
  <c r="K2305" i="45"/>
  <c r="J2321" i="45"/>
  <c r="K2321" i="45"/>
  <c r="J2337" i="45"/>
  <c r="K2337" i="45"/>
  <c r="J2353" i="45"/>
  <c r="K2353" i="45"/>
  <c r="J2369" i="45"/>
  <c r="K2369" i="45"/>
  <c r="J2385" i="45"/>
  <c r="K2385" i="45"/>
  <c r="J2401" i="45"/>
  <c r="K2401" i="45"/>
  <c r="J2417" i="45"/>
  <c r="K2417" i="45"/>
  <c r="J2433" i="45"/>
  <c r="K2433" i="45"/>
  <c r="J2449" i="45"/>
  <c r="K2449" i="45"/>
  <c r="J2465" i="45"/>
  <c r="K2465" i="45"/>
  <c r="J2481" i="45"/>
  <c r="K2481" i="45"/>
  <c r="J2497" i="45"/>
  <c r="K2497" i="45"/>
  <c r="J2513" i="45"/>
  <c r="K2513" i="45"/>
  <c r="J2529" i="45"/>
  <c r="K2529" i="45"/>
  <c r="J2545" i="45"/>
  <c r="K2545" i="45"/>
  <c r="J2561" i="45"/>
  <c r="K2561" i="45"/>
  <c r="J2577" i="45"/>
  <c r="K2577" i="45"/>
  <c r="J2593" i="45"/>
  <c r="K2593" i="45"/>
  <c r="J2609" i="45"/>
  <c r="K2609" i="45"/>
  <c r="J2625" i="45"/>
  <c r="K2625" i="45"/>
  <c r="J2641" i="45"/>
  <c r="K2641" i="45"/>
  <c r="J2657" i="45"/>
  <c r="K2657" i="45"/>
  <c r="J2673" i="45"/>
  <c r="K2673" i="45"/>
  <c r="J2689" i="45"/>
  <c r="K2689" i="45"/>
  <c r="J2705" i="45"/>
  <c r="K2705" i="45"/>
  <c r="J2721" i="45"/>
  <c r="K2721" i="45"/>
  <c r="J2737" i="45"/>
  <c r="K2737" i="45"/>
  <c r="J2753" i="45"/>
  <c r="K2753" i="45"/>
  <c r="J2769" i="45"/>
  <c r="K2769" i="45"/>
  <c r="J2785" i="45"/>
  <c r="K2785" i="45"/>
  <c r="J2801" i="45"/>
  <c r="K2801" i="45"/>
  <c r="J2817" i="45"/>
  <c r="K2817" i="45"/>
  <c r="J2833" i="45"/>
  <c r="K2833" i="45"/>
  <c r="J2849" i="45"/>
  <c r="K2849" i="45"/>
  <c r="J2865" i="45"/>
  <c r="K2865" i="45"/>
  <c r="J2881" i="45"/>
  <c r="K2881" i="45"/>
  <c r="J2897" i="45"/>
  <c r="K2897" i="45"/>
  <c r="J2913" i="45"/>
  <c r="K2913" i="45"/>
  <c r="J2929" i="45"/>
  <c r="K2929" i="45"/>
  <c r="J2945" i="45"/>
  <c r="K2945" i="45"/>
  <c r="J2961" i="45"/>
  <c r="K2961" i="45"/>
  <c r="J2977" i="45"/>
  <c r="K2977" i="45"/>
  <c r="J2993" i="45"/>
  <c r="K2993" i="45"/>
  <c r="J3009" i="45"/>
  <c r="K3009" i="45"/>
  <c r="J3025" i="45"/>
  <c r="K3025" i="45"/>
  <c r="J3041" i="45"/>
  <c r="K3041" i="45"/>
  <c r="J3057" i="45"/>
  <c r="K3057" i="45"/>
  <c r="J3073" i="45"/>
  <c r="K3073" i="45"/>
  <c r="J3089" i="45"/>
  <c r="K3089" i="45"/>
  <c r="J3105" i="45"/>
  <c r="K3105" i="45"/>
  <c r="J3121" i="45"/>
  <c r="K3121" i="45"/>
  <c r="J3137" i="45"/>
  <c r="K3137" i="45"/>
  <c r="J3153" i="45"/>
  <c r="K3153" i="45"/>
  <c r="J3169" i="45"/>
  <c r="K3169" i="45"/>
  <c r="J3185" i="45"/>
  <c r="K3185" i="45"/>
  <c r="J3201" i="45"/>
  <c r="K3201" i="45"/>
  <c r="J3217" i="45"/>
  <c r="K3217" i="45"/>
  <c r="J3233" i="45"/>
  <c r="K3233" i="45"/>
  <c r="K3261" i="45"/>
  <c r="J3261" i="45"/>
  <c r="K3293" i="45"/>
  <c r="J3293" i="45"/>
  <c r="K3325" i="45"/>
  <c r="J3325" i="45"/>
  <c r="K3357" i="45"/>
  <c r="J3357" i="45"/>
  <c r="K3389" i="45"/>
  <c r="J3389" i="45"/>
  <c r="K3457" i="45"/>
  <c r="J3457" i="45"/>
  <c r="K3521" i="45"/>
  <c r="J3521" i="45"/>
  <c r="K3585" i="45"/>
  <c r="J3585" i="45"/>
  <c r="K3649" i="45"/>
  <c r="J3649" i="45"/>
  <c r="K3713" i="45"/>
  <c r="J3713" i="45"/>
  <c r="K3777" i="45"/>
  <c r="J3777" i="45"/>
  <c r="K3841" i="45"/>
  <c r="J3841" i="45"/>
  <c r="K3905" i="45"/>
  <c r="J3905" i="45"/>
  <c r="K3969" i="45"/>
  <c r="J3969" i="45"/>
  <c r="K2208" i="45"/>
  <c r="J2208" i="45"/>
  <c r="K2224" i="45"/>
  <c r="J2224" i="45"/>
  <c r="K2240" i="45"/>
  <c r="J2240" i="45"/>
  <c r="K2256" i="45"/>
  <c r="J2256" i="45"/>
  <c r="K2272" i="45"/>
  <c r="J2272" i="45"/>
  <c r="K2288" i="45"/>
  <c r="J2288" i="45"/>
  <c r="K2304" i="45"/>
  <c r="J2304" i="45"/>
  <c r="K2320" i="45"/>
  <c r="J2320" i="45"/>
  <c r="K2336" i="45"/>
  <c r="J2336" i="45"/>
  <c r="K2352" i="45"/>
  <c r="J2352" i="45"/>
  <c r="K2368" i="45"/>
  <c r="J2368" i="45"/>
  <c r="K2384" i="45"/>
  <c r="J2384" i="45"/>
  <c r="K2400" i="45"/>
  <c r="J2400" i="45"/>
  <c r="K2416" i="45"/>
  <c r="J2416" i="45"/>
  <c r="K2432" i="45"/>
  <c r="J2432" i="45"/>
  <c r="K2448" i="45"/>
  <c r="J2448" i="45"/>
  <c r="K2464" i="45"/>
  <c r="J2464" i="45"/>
  <c r="K2480" i="45"/>
  <c r="J2480" i="45"/>
  <c r="K2496" i="45"/>
  <c r="J2496" i="45"/>
  <c r="K2512" i="45"/>
  <c r="J2512" i="45"/>
  <c r="K2528" i="45"/>
  <c r="J2528" i="45"/>
  <c r="K2544" i="45"/>
  <c r="J2544" i="45"/>
  <c r="K2560" i="45"/>
  <c r="J2560" i="45"/>
  <c r="K2576" i="45"/>
  <c r="J2576" i="45"/>
  <c r="K2592" i="45"/>
  <c r="J2592" i="45"/>
  <c r="K2608" i="45"/>
  <c r="J2608" i="45"/>
  <c r="K2624" i="45"/>
  <c r="J2624" i="45"/>
  <c r="K2640" i="45"/>
  <c r="J2640" i="45"/>
  <c r="K2656" i="45"/>
  <c r="J2656" i="45"/>
  <c r="K2672" i="45"/>
  <c r="J2672" i="45"/>
  <c r="K2688" i="45"/>
  <c r="J2688" i="45"/>
  <c r="K2704" i="45"/>
  <c r="J2704" i="45"/>
  <c r="K2720" i="45"/>
  <c r="J2720" i="45"/>
  <c r="K2736" i="45"/>
  <c r="J2736" i="45"/>
  <c r="K2752" i="45"/>
  <c r="J2752" i="45"/>
  <c r="K2768" i="45"/>
  <c r="J2768" i="45"/>
  <c r="K2784" i="45"/>
  <c r="J2784" i="45"/>
  <c r="K2800" i="45"/>
  <c r="J2800" i="45"/>
  <c r="K2816" i="45"/>
  <c r="J2816" i="45"/>
  <c r="K2832" i="45"/>
  <c r="J2832" i="45"/>
  <c r="K2848" i="45"/>
  <c r="J2848" i="45"/>
  <c r="K2864" i="45"/>
  <c r="J2864" i="45"/>
  <c r="K2880" i="45"/>
  <c r="J2880" i="45"/>
  <c r="K2896" i="45"/>
  <c r="J2896" i="45"/>
  <c r="K2912" i="45"/>
  <c r="J2912" i="45"/>
  <c r="K2928" i="45"/>
  <c r="J2928" i="45"/>
  <c r="K2944" i="45"/>
  <c r="J2944" i="45"/>
  <c r="K2960" i="45"/>
  <c r="J2960" i="45"/>
  <c r="K2976" i="45"/>
  <c r="J2976" i="45"/>
  <c r="K2992" i="45"/>
  <c r="J2992" i="45"/>
  <c r="K3008" i="45"/>
  <c r="J3008" i="45"/>
  <c r="K3024" i="45"/>
  <c r="J3024" i="45"/>
  <c r="K3040" i="45"/>
  <c r="J3040" i="45"/>
  <c r="K3056" i="45"/>
  <c r="J3056" i="45"/>
  <c r="K3072" i="45"/>
  <c r="J3072" i="45"/>
  <c r="K3088" i="45"/>
  <c r="J3088" i="45"/>
  <c r="K3104" i="45"/>
  <c r="J3104" i="45"/>
  <c r="K3120" i="45"/>
  <c r="J3120" i="45"/>
  <c r="K3136" i="45"/>
  <c r="J3136" i="45"/>
  <c r="K3152" i="45"/>
  <c r="J3152" i="45"/>
  <c r="K3168" i="45"/>
  <c r="J3168" i="45"/>
  <c r="K3184" i="45"/>
  <c r="J3184" i="45"/>
  <c r="K3200" i="45"/>
  <c r="J3200" i="45"/>
  <c r="K3216" i="45"/>
  <c r="J3216" i="45"/>
  <c r="K3232" i="45"/>
  <c r="J3232" i="45"/>
  <c r="K3256" i="45"/>
  <c r="J3256" i="45"/>
  <c r="K3288" i="45"/>
  <c r="J3288" i="45"/>
  <c r="K3320" i="45"/>
  <c r="J3320" i="45"/>
  <c r="K3352" i="45"/>
  <c r="J3352" i="45"/>
  <c r="K3384" i="45"/>
  <c r="J3384" i="45"/>
  <c r="K3437" i="45"/>
  <c r="J3437" i="45"/>
  <c r="K3501" i="45"/>
  <c r="J3501" i="45"/>
  <c r="K3565" i="45"/>
  <c r="J3565" i="45"/>
  <c r="K3629" i="45"/>
  <c r="J3629" i="45"/>
  <c r="K3693" i="45"/>
  <c r="J3693" i="45"/>
  <c r="K3757" i="45"/>
  <c r="J3757" i="45"/>
  <c r="K3821" i="45"/>
  <c r="J3821" i="45"/>
  <c r="K3885" i="45"/>
  <c r="J3885" i="45"/>
  <c r="K3949" i="45"/>
  <c r="J3949" i="45"/>
  <c r="K4013" i="45"/>
  <c r="J4013" i="45"/>
  <c r="K4033" i="45"/>
  <c r="J4033" i="45"/>
  <c r="K4049" i="45"/>
  <c r="J4049" i="45"/>
  <c r="K4065" i="45"/>
  <c r="J4065" i="45"/>
  <c r="K4081" i="45"/>
  <c r="J4081" i="45"/>
  <c r="K4097" i="45"/>
  <c r="J4097" i="45"/>
  <c r="K4113" i="45"/>
  <c r="J4113" i="45"/>
  <c r="K4129" i="45"/>
  <c r="J4129" i="45"/>
  <c r="K4145" i="45"/>
  <c r="J4145" i="45"/>
  <c r="K4161" i="45"/>
  <c r="J4161" i="45"/>
  <c r="K4177" i="45"/>
  <c r="J4177" i="45"/>
  <c r="K4193" i="45"/>
  <c r="J4193" i="45"/>
  <c r="K4209" i="45"/>
  <c r="J4209" i="45"/>
  <c r="K4225" i="45"/>
  <c r="J4225" i="45"/>
  <c r="K4241" i="45"/>
  <c r="J4241" i="45"/>
  <c r="K4257" i="45"/>
  <c r="J4257" i="45"/>
  <c r="K4273" i="45"/>
  <c r="J4273" i="45"/>
  <c r="K4289" i="45"/>
  <c r="J4289" i="45"/>
  <c r="K4305" i="45"/>
  <c r="J4305" i="45"/>
  <c r="K4321" i="45"/>
  <c r="J4321" i="45"/>
  <c r="K4337" i="45"/>
  <c r="J4337" i="45"/>
  <c r="K4353" i="45"/>
  <c r="J4353" i="45"/>
  <c r="K4369" i="45"/>
  <c r="J4369" i="45"/>
  <c r="K4385" i="45"/>
  <c r="J4385" i="45"/>
  <c r="K4401" i="45"/>
  <c r="J4401" i="45"/>
  <c r="K4417" i="45"/>
  <c r="J4417" i="45"/>
  <c r="K4433" i="45"/>
  <c r="J4433" i="45"/>
  <c r="K4449" i="45"/>
  <c r="J4449" i="45"/>
  <c r="K4465" i="45"/>
  <c r="J4465" i="45"/>
  <c r="K4481" i="45"/>
  <c r="J4481" i="45"/>
  <c r="K4497" i="45"/>
  <c r="J4497" i="45"/>
  <c r="K4513" i="45"/>
  <c r="J4513" i="45"/>
  <c r="K4529" i="45"/>
  <c r="J4529" i="45"/>
  <c r="K4545" i="45"/>
  <c r="J4545" i="45"/>
  <c r="K4561" i="45"/>
  <c r="J4561" i="45"/>
  <c r="K4577" i="45"/>
  <c r="J4577" i="45"/>
  <c r="K4593" i="45"/>
  <c r="J4593" i="45"/>
  <c r="K4609" i="45"/>
  <c r="J4609" i="45"/>
  <c r="K4625" i="45"/>
  <c r="J4625" i="45"/>
  <c r="K4641" i="45"/>
  <c r="J4641" i="45"/>
  <c r="K4657" i="45"/>
  <c r="J4657" i="45"/>
  <c r="K4673" i="45"/>
  <c r="J4673" i="45"/>
  <c r="K4689" i="45"/>
  <c r="J4689" i="45"/>
  <c r="K4705" i="45"/>
  <c r="J4705" i="45"/>
  <c r="K4721" i="45"/>
  <c r="J4721" i="45"/>
  <c r="K4737" i="45"/>
  <c r="J4737" i="45"/>
  <c r="K4753" i="45"/>
  <c r="J4753" i="45"/>
  <c r="N61" i="45"/>
  <c r="K4769" i="45"/>
  <c r="J4769" i="45"/>
  <c r="K4785" i="45"/>
  <c r="J4785" i="45"/>
  <c r="K4801" i="45"/>
  <c r="J4801" i="45"/>
  <c r="K4817" i="45"/>
  <c r="J4817" i="45"/>
  <c r="K4838" i="45"/>
  <c r="J4838" i="45"/>
  <c r="K4870" i="45"/>
  <c r="J4870" i="45"/>
  <c r="K4921" i="45"/>
  <c r="J4921" i="45"/>
  <c r="K4985" i="45"/>
  <c r="J4985" i="45"/>
  <c r="K5049" i="45"/>
  <c r="J5049" i="45"/>
  <c r="K5113" i="45"/>
  <c r="J5113" i="45"/>
  <c r="K5177" i="45"/>
  <c r="J5177" i="45"/>
  <c r="K5241" i="45"/>
  <c r="J5241" i="45"/>
  <c r="K5305" i="45"/>
  <c r="J5305" i="45"/>
  <c r="K5369" i="45"/>
  <c r="J5369" i="45"/>
  <c r="K5433" i="45"/>
  <c r="J5433" i="45"/>
  <c r="K5497" i="45"/>
  <c r="J5497" i="45"/>
  <c r="K5561" i="45"/>
  <c r="J5561" i="45"/>
  <c r="K5625" i="45"/>
  <c r="J5625" i="45"/>
  <c r="K3396" i="45"/>
  <c r="J3396" i="45"/>
  <c r="K3412" i="45"/>
  <c r="J3412" i="45"/>
  <c r="K3428" i="45"/>
  <c r="J3428" i="45"/>
  <c r="K3444" i="45"/>
  <c r="J3444" i="45"/>
  <c r="K3460" i="45"/>
  <c r="J3460" i="45"/>
  <c r="K3476" i="45"/>
  <c r="J3476" i="45"/>
  <c r="K3492" i="45"/>
  <c r="J3492" i="45"/>
  <c r="K3508" i="45"/>
  <c r="J3508" i="45"/>
  <c r="K3524" i="45"/>
  <c r="J3524" i="45"/>
  <c r="K3540" i="45"/>
  <c r="J3540" i="45"/>
  <c r="K3556" i="45"/>
  <c r="J3556" i="45"/>
  <c r="K3572" i="45"/>
  <c r="J3572" i="45"/>
  <c r="K3588" i="45"/>
  <c r="J3588" i="45"/>
  <c r="K3604" i="45"/>
  <c r="J3604" i="45"/>
  <c r="K3620" i="45"/>
  <c r="J3620" i="45"/>
  <c r="K3636" i="45"/>
  <c r="J3636" i="45"/>
  <c r="K3652" i="45"/>
  <c r="J3652" i="45"/>
  <c r="K3668" i="45"/>
  <c r="J3668" i="45"/>
  <c r="K3684" i="45"/>
  <c r="J3684" i="45"/>
  <c r="K3700" i="45"/>
  <c r="J3700" i="45"/>
  <c r="K3716" i="45"/>
  <c r="J3716" i="45"/>
  <c r="K3732" i="45"/>
  <c r="J3732" i="45"/>
  <c r="K3748" i="45"/>
  <c r="J3748" i="45"/>
  <c r="K3764" i="45"/>
  <c r="J3764" i="45"/>
  <c r="K3780" i="45"/>
  <c r="J3780" i="45"/>
  <c r="K3796" i="45"/>
  <c r="J3796" i="45"/>
  <c r="K3812" i="45"/>
  <c r="J3812" i="45"/>
  <c r="K3828" i="45"/>
  <c r="J3828" i="45"/>
  <c r="K3844" i="45"/>
  <c r="J3844" i="45"/>
  <c r="K3860" i="45"/>
  <c r="J3860" i="45"/>
  <c r="K3876" i="45"/>
  <c r="J3876" i="45"/>
  <c r="K3892" i="45"/>
  <c r="J3892" i="45"/>
  <c r="K3908" i="45"/>
  <c r="J3908" i="45"/>
  <c r="K3924" i="45"/>
  <c r="J3924" i="45"/>
  <c r="K3940" i="45"/>
  <c r="J3940" i="45"/>
  <c r="K3956" i="45"/>
  <c r="J3956" i="45"/>
  <c r="K3972" i="45"/>
  <c r="J3972" i="45"/>
  <c r="K3988" i="45"/>
  <c r="J3988" i="45"/>
  <c r="K4004" i="45"/>
  <c r="J4004" i="45"/>
  <c r="K4020" i="45"/>
  <c r="J4020" i="45"/>
  <c r="K4036" i="45"/>
  <c r="J4036" i="45"/>
  <c r="K4052" i="45"/>
  <c r="J4052" i="45"/>
  <c r="K4068" i="45"/>
  <c r="J4068" i="45"/>
  <c r="K4084" i="45"/>
  <c r="J4084" i="45"/>
  <c r="K4100" i="45"/>
  <c r="J4100" i="45"/>
  <c r="K4116" i="45"/>
  <c r="J4116" i="45"/>
  <c r="K4132" i="45"/>
  <c r="J4132" i="45"/>
  <c r="K4148" i="45"/>
  <c r="J4148" i="45"/>
  <c r="K4164" i="45"/>
  <c r="J4164" i="45"/>
  <c r="K4180" i="45"/>
  <c r="J4180" i="45"/>
  <c r="K4196" i="45"/>
  <c r="J4196" i="45"/>
  <c r="K4212" i="45"/>
  <c r="J4212" i="45"/>
  <c r="K4228" i="45"/>
  <c r="J4228" i="45"/>
  <c r="K4244" i="45"/>
  <c r="J4244" i="45"/>
  <c r="K4260" i="45"/>
  <c r="J4260" i="45"/>
  <c r="K4276" i="45"/>
  <c r="J4276" i="45"/>
  <c r="K4292" i="45"/>
  <c r="J4292" i="45"/>
  <c r="K4308" i="45"/>
  <c r="J4308" i="45"/>
  <c r="K4324" i="45"/>
  <c r="J4324" i="45"/>
  <c r="K4340" i="45"/>
  <c r="J4340" i="45"/>
  <c r="K4356" i="45"/>
  <c r="J4356" i="45"/>
  <c r="K4372" i="45"/>
  <c r="J4372" i="45"/>
  <c r="K4388" i="45"/>
  <c r="J4388" i="45"/>
  <c r="K4404" i="45"/>
  <c r="J4404" i="45"/>
  <c r="K4420" i="45"/>
  <c r="J4420" i="45"/>
  <c r="K4436" i="45"/>
  <c r="J4436" i="45"/>
  <c r="K4452" i="45"/>
  <c r="J4452" i="45"/>
  <c r="K4468" i="45"/>
  <c r="J4468" i="45"/>
  <c r="K4484" i="45"/>
  <c r="J4484" i="45"/>
  <c r="K4500" i="45"/>
  <c r="J4500" i="45"/>
  <c r="K4516" i="45"/>
  <c r="J4516" i="45"/>
  <c r="K4532" i="45"/>
  <c r="J4532" i="45"/>
  <c r="K4548" i="45"/>
  <c r="J4548" i="45"/>
  <c r="K4564" i="45"/>
  <c r="J4564" i="45"/>
  <c r="K4580" i="45"/>
  <c r="J4580" i="45"/>
  <c r="K4596" i="45"/>
  <c r="J4596" i="45"/>
  <c r="K4612" i="45"/>
  <c r="J4612" i="45"/>
  <c r="K4628" i="45"/>
  <c r="J4628" i="45"/>
  <c r="K4644" i="45"/>
  <c r="J4644" i="45"/>
  <c r="K4660" i="45"/>
  <c r="J4660" i="45"/>
  <c r="K4676" i="45"/>
  <c r="J4676" i="45"/>
  <c r="K4692" i="45"/>
  <c r="J4692" i="45"/>
  <c r="K4708" i="45"/>
  <c r="J4708" i="45"/>
  <c r="K4724" i="45"/>
  <c r="J4724" i="45"/>
  <c r="K4740" i="45"/>
  <c r="J4740" i="45"/>
  <c r="K4756" i="45"/>
  <c r="J4756" i="45"/>
  <c r="K4772" i="45"/>
  <c r="J4772" i="45"/>
  <c r="K4788" i="45"/>
  <c r="J4788" i="45"/>
  <c r="K4804" i="45"/>
  <c r="J4804" i="45"/>
  <c r="K4820" i="45"/>
  <c r="J4820" i="45"/>
  <c r="K4841" i="45"/>
  <c r="J4841" i="45"/>
  <c r="K4873" i="45"/>
  <c r="J4873" i="45"/>
  <c r="K4917" i="45"/>
  <c r="J4917" i="45"/>
  <c r="K4981" i="45"/>
  <c r="J4981" i="45"/>
  <c r="K5045" i="45"/>
  <c r="J5045" i="45"/>
  <c r="K5109" i="45"/>
  <c r="J5109" i="45"/>
  <c r="K5173" i="45"/>
  <c r="J5173" i="45"/>
  <c r="K5237" i="45"/>
  <c r="J5237" i="45"/>
  <c r="K5301" i="45"/>
  <c r="J5301" i="45"/>
  <c r="K5365" i="45"/>
  <c r="J5365" i="45"/>
  <c r="K5429" i="45"/>
  <c r="J5429" i="45"/>
  <c r="K5493" i="45"/>
  <c r="J5493" i="45"/>
  <c r="K5557" i="45"/>
  <c r="J5557" i="45"/>
  <c r="K5621" i="45"/>
  <c r="J5621" i="45"/>
  <c r="K5685" i="45"/>
  <c r="J5685" i="45"/>
  <c r="J3251" i="45"/>
  <c r="K3251" i="45"/>
  <c r="J3267" i="45"/>
  <c r="K3267" i="45"/>
  <c r="J3283" i="45"/>
  <c r="K3283" i="45"/>
  <c r="J3299" i="45"/>
  <c r="K3299" i="45"/>
  <c r="J3315" i="45"/>
  <c r="K3315" i="45"/>
  <c r="J3331" i="45"/>
  <c r="K3331" i="45"/>
  <c r="J3347" i="45"/>
  <c r="K3347" i="45"/>
  <c r="J3363" i="45"/>
  <c r="K3363" i="45"/>
  <c r="J3379" i="45"/>
  <c r="K3379" i="45"/>
  <c r="J3395" i="45"/>
  <c r="K3395" i="45"/>
  <c r="J3411" i="45"/>
  <c r="K3411" i="45"/>
  <c r="J3427" i="45"/>
  <c r="K3427" i="45"/>
  <c r="J3443" i="45"/>
  <c r="K3443" i="45"/>
  <c r="J3459" i="45"/>
  <c r="K3459" i="45"/>
  <c r="J3475" i="45"/>
  <c r="K3475" i="45"/>
  <c r="J3491" i="45"/>
  <c r="K3491" i="45"/>
  <c r="J3507" i="45"/>
  <c r="K3507" i="45"/>
  <c r="J3523" i="45"/>
  <c r="K3523" i="45"/>
  <c r="J3539" i="45"/>
  <c r="K3539" i="45"/>
  <c r="J3555" i="45"/>
  <c r="K3555" i="45"/>
  <c r="J3571" i="45"/>
  <c r="K3571" i="45"/>
  <c r="J3587" i="45"/>
  <c r="K3587" i="45"/>
  <c r="J3603" i="45"/>
  <c r="K3603" i="45"/>
  <c r="J3619" i="45"/>
  <c r="K3619" i="45"/>
  <c r="J3635" i="45"/>
  <c r="K3635" i="45"/>
  <c r="J3651" i="45"/>
  <c r="K3651" i="45"/>
  <c r="J3667" i="45"/>
  <c r="K3667" i="45"/>
  <c r="J3683" i="45"/>
  <c r="K3683" i="45"/>
  <c r="J3699" i="45"/>
  <c r="K3699" i="45"/>
  <c r="J3715" i="45"/>
  <c r="K3715" i="45"/>
  <c r="J3731" i="45"/>
  <c r="K3731" i="45"/>
  <c r="J3747" i="45"/>
  <c r="K3747" i="45"/>
  <c r="J3763" i="45"/>
  <c r="K3763" i="45"/>
  <c r="J3779" i="45"/>
  <c r="K3779" i="45"/>
  <c r="J3795" i="45"/>
  <c r="K3795" i="45"/>
  <c r="J3811" i="45"/>
  <c r="K3811" i="45"/>
  <c r="J3827" i="45"/>
  <c r="K3827" i="45"/>
  <c r="J3843" i="45"/>
  <c r="K3843" i="45"/>
  <c r="J3859" i="45"/>
  <c r="K3859" i="45"/>
  <c r="J3875" i="45"/>
  <c r="K3875" i="45"/>
  <c r="J3891" i="45"/>
  <c r="K3891" i="45"/>
  <c r="J3907" i="45"/>
  <c r="K3907" i="45"/>
  <c r="J3923" i="45"/>
  <c r="K3923" i="45"/>
  <c r="J3939" i="45"/>
  <c r="K3939" i="45"/>
  <c r="J3955" i="45"/>
  <c r="K3955" i="45"/>
  <c r="J3971" i="45"/>
  <c r="K3971" i="45"/>
  <c r="J3987" i="45"/>
  <c r="K3987" i="45"/>
  <c r="J4003" i="45"/>
  <c r="K4003" i="45"/>
  <c r="J4019" i="45"/>
  <c r="K4019" i="45"/>
  <c r="J4035" i="45"/>
  <c r="K4035" i="45"/>
  <c r="J4051" i="45"/>
  <c r="K4051" i="45"/>
  <c r="J4067" i="45"/>
  <c r="K4067" i="45"/>
  <c r="J4083" i="45"/>
  <c r="K4083" i="45"/>
  <c r="J4099" i="45"/>
  <c r="K4099" i="45"/>
  <c r="J4115" i="45"/>
  <c r="K4115" i="45"/>
  <c r="J4131" i="45"/>
  <c r="K4131" i="45"/>
  <c r="J4147" i="45"/>
  <c r="K4147" i="45"/>
  <c r="J4163" i="45"/>
  <c r="K4163" i="45"/>
  <c r="J4179" i="45"/>
  <c r="K4179" i="45"/>
  <c r="J4195" i="45"/>
  <c r="K4195" i="45"/>
  <c r="J4211" i="45"/>
  <c r="K4211" i="45"/>
  <c r="J4227" i="45"/>
  <c r="K4227" i="45"/>
  <c r="J4243" i="45"/>
  <c r="K4243" i="45"/>
  <c r="J4259" i="45"/>
  <c r="K4259" i="45"/>
  <c r="J4275" i="45"/>
  <c r="K4275" i="45"/>
  <c r="J4291" i="45"/>
  <c r="K4291" i="45"/>
  <c r="J4307" i="45"/>
  <c r="K4307" i="45"/>
  <c r="J4323" i="45"/>
  <c r="K4323" i="45"/>
  <c r="J4339" i="45"/>
  <c r="K4339" i="45"/>
  <c r="J4355" i="45"/>
  <c r="K4355" i="45"/>
  <c r="J4371" i="45"/>
  <c r="K4371" i="45"/>
  <c r="J4387" i="45"/>
  <c r="K4387" i="45"/>
  <c r="J4403" i="45"/>
  <c r="K4403" i="45"/>
  <c r="J4419" i="45"/>
  <c r="K4419" i="45"/>
  <c r="J4435" i="45"/>
  <c r="K4435" i="45"/>
  <c r="J4451" i="45"/>
  <c r="K4451" i="45"/>
  <c r="J4467" i="45"/>
  <c r="K4467" i="45"/>
  <c r="J4483" i="45"/>
  <c r="K4483" i="45"/>
  <c r="J4499" i="45"/>
  <c r="K4499" i="45"/>
  <c r="J4515" i="45"/>
  <c r="K4515" i="45"/>
  <c r="J4531" i="45"/>
  <c r="K4531" i="45"/>
  <c r="J4547" i="45"/>
  <c r="K4547" i="45"/>
  <c r="J4563" i="45"/>
  <c r="K4563" i="45"/>
  <c r="J4579" i="45"/>
  <c r="K4579" i="45"/>
  <c r="J4595" i="45"/>
  <c r="K4595" i="45"/>
  <c r="J4611" i="45"/>
  <c r="K4611" i="45"/>
  <c r="J4627" i="45"/>
  <c r="K4627" i="45"/>
  <c r="J4643" i="45"/>
  <c r="K4643" i="45"/>
  <c r="J4659" i="45"/>
  <c r="K4659" i="45"/>
  <c r="J4675" i="45"/>
  <c r="K4675" i="45"/>
  <c r="J4691" i="45"/>
  <c r="K4691" i="45"/>
  <c r="J4707" i="45"/>
  <c r="K4707" i="45"/>
  <c r="J4723" i="45"/>
  <c r="K4723" i="45"/>
  <c r="J4739" i="45"/>
  <c r="K4739" i="45"/>
  <c r="J4755" i="45"/>
  <c r="K4755" i="45"/>
  <c r="J4771" i="45"/>
  <c r="K4771" i="45"/>
  <c r="J4787" i="45"/>
  <c r="K4787" i="45"/>
  <c r="J4803" i="45"/>
  <c r="K4803" i="45"/>
  <c r="J4819" i="45"/>
  <c r="K4819" i="45"/>
  <c r="K4842" i="45"/>
  <c r="J4842" i="45"/>
  <c r="K4874" i="45"/>
  <c r="J4874" i="45"/>
  <c r="K4929" i="45"/>
  <c r="J4929" i="45"/>
  <c r="K4993" i="45"/>
  <c r="J4993" i="45"/>
  <c r="K5057" i="45"/>
  <c r="J5057" i="45"/>
  <c r="K5121" i="45"/>
  <c r="J5121" i="45"/>
  <c r="K5185" i="45"/>
  <c r="J5185" i="45"/>
  <c r="K5249" i="45"/>
  <c r="J5249" i="45"/>
  <c r="K5313" i="45"/>
  <c r="J5313" i="45"/>
  <c r="K5377" i="45"/>
  <c r="J5377" i="45"/>
  <c r="K5441" i="45"/>
  <c r="J5441" i="45"/>
  <c r="K5505" i="45"/>
  <c r="J5505" i="45"/>
  <c r="K5569" i="45"/>
  <c r="J5569" i="45"/>
  <c r="K5633" i="45"/>
  <c r="J5633" i="45"/>
  <c r="K3238" i="45"/>
  <c r="J3238" i="45"/>
  <c r="K3254" i="45"/>
  <c r="J3254" i="45"/>
  <c r="K3270" i="45"/>
  <c r="J3270" i="45"/>
  <c r="K3286" i="45"/>
  <c r="J3286" i="45"/>
  <c r="K3302" i="45"/>
  <c r="J3302" i="45"/>
  <c r="K3318" i="45"/>
  <c r="J3318" i="45"/>
  <c r="K3334" i="45"/>
  <c r="J3334" i="45"/>
  <c r="K3350" i="45"/>
  <c r="J3350" i="45"/>
  <c r="K3366" i="45"/>
  <c r="J3366" i="45"/>
  <c r="K3382" i="45"/>
  <c r="J3382" i="45"/>
  <c r="K3398" i="45"/>
  <c r="J3398" i="45"/>
  <c r="K3414" i="45"/>
  <c r="J3414" i="45"/>
  <c r="K3430" i="45"/>
  <c r="J3430" i="45"/>
  <c r="K3446" i="45"/>
  <c r="J3446" i="45"/>
  <c r="K3462" i="45"/>
  <c r="J3462" i="45"/>
  <c r="K3478" i="45"/>
  <c r="J3478" i="45"/>
  <c r="K3494" i="45"/>
  <c r="J3494" i="45"/>
  <c r="K3510" i="45"/>
  <c r="J3510" i="45"/>
  <c r="K3526" i="45"/>
  <c r="J3526" i="45"/>
  <c r="K3542" i="45"/>
  <c r="J3542" i="45"/>
  <c r="K3558" i="45"/>
  <c r="J3558" i="45"/>
  <c r="K3574" i="45"/>
  <c r="J3574" i="45"/>
  <c r="K3590" i="45"/>
  <c r="J3590" i="45"/>
  <c r="K3606" i="45"/>
  <c r="J3606" i="45"/>
  <c r="K3622" i="45"/>
  <c r="J3622" i="45"/>
  <c r="K3638" i="45"/>
  <c r="J3638" i="45"/>
  <c r="K3654" i="45"/>
  <c r="J3654" i="45"/>
  <c r="K3670" i="45"/>
  <c r="J3670" i="45"/>
  <c r="K3686" i="45"/>
  <c r="J3686" i="45"/>
  <c r="K3702" i="45"/>
  <c r="J3702" i="45"/>
  <c r="K3718" i="45"/>
  <c r="J3718" i="45"/>
  <c r="K3734" i="45"/>
  <c r="J3734" i="45"/>
  <c r="K3750" i="45"/>
  <c r="J3750" i="45"/>
  <c r="K3766" i="45"/>
  <c r="J3766" i="45"/>
  <c r="K3782" i="45"/>
  <c r="J3782" i="45"/>
  <c r="K3798" i="45"/>
  <c r="J3798" i="45"/>
  <c r="K3814" i="45"/>
  <c r="J3814" i="45"/>
  <c r="K3830" i="45"/>
  <c r="J3830" i="45"/>
  <c r="K3846" i="45"/>
  <c r="J3846" i="45"/>
  <c r="K3862" i="45"/>
  <c r="J3862" i="45"/>
  <c r="K3878" i="45"/>
  <c r="J3878" i="45"/>
  <c r="K3894" i="45"/>
  <c r="J3894" i="45"/>
  <c r="K3910" i="45"/>
  <c r="J3910" i="45"/>
  <c r="K3926" i="45"/>
  <c r="J3926" i="45"/>
  <c r="K3942" i="45"/>
  <c r="J3942" i="45"/>
  <c r="K3958" i="45"/>
  <c r="J3958" i="45"/>
  <c r="K3974" i="45"/>
  <c r="J3974" i="45"/>
  <c r="K3990" i="45"/>
  <c r="J3990" i="45"/>
  <c r="K4006" i="45"/>
  <c r="J4006" i="45"/>
  <c r="K4022" i="45"/>
  <c r="J4022" i="45"/>
  <c r="K4038" i="45"/>
  <c r="J4038" i="45"/>
  <c r="K4054" i="45"/>
  <c r="J4054" i="45"/>
  <c r="K4070" i="45"/>
  <c r="J4070" i="45"/>
  <c r="K4086" i="45"/>
  <c r="J4086" i="45"/>
  <c r="K4102" i="45"/>
  <c r="J4102" i="45"/>
  <c r="K4118" i="45"/>
  <c r="J4118" i="45"/>
  <c r="K4134" i="45"/>
  <c r="J4134" i="45"/>
  <c r="K4150" i="45"/>
  <c r="J4150" i="45"/>
  <c r="K4166" i="45"/>
  <c r="J4166" i="45"/>
  <c r="K4182" i="45"/>
  <c r="J4182" i="45"/>
  <c r="K4198" i="45"/>
  <c r="J4198" i="45"/>
  <c r="K4214" i="45"/>
  <c r="J4214" i="45"/>
  <c r="K4230" i="45"/>
  <c r="J4230" i="45"/>
  <c r="K4246" i="45"/>
  <c r="J4246" i="45"/>
  <c r="K4262" i="45"/>
  <c r="J4262" i="45"/>
  <c r="K4278" i="45"/>
  <c r="J4278" i="45"/>
  <c r="K4294" i="45"/>
  <c r="J4294" i="45"/>
  <c r="K4310" i="45"/>
  <c r="J4310" i="45"/>
  <c r="K4326" i="45"/>
  <c r="J4326" i="45"/>
  <c r="K4342" i="45"/>
  <c r="J4342" i="45"/>
  <c r="K4358" i="45"/>
  <c r="J4358" i="45"/>
  <c r="K4374" i="45"/>
  <c r="J4374" i="45"/>
  <c r="K4390" i="45"/>
  <c r="J4390" i="45"/>
  <c r="K4406" i="45"/>
  <c r="J4406" i="45"/>
  <c r="K4422" i="45"/>
  <c r="J4422" i="45"/>
  <c r="K4438" i="45"/>
  <c r="J4438" i="45"/>
  <c r="K4454" i="45"/>
  <c r="J4454" i="45"/>
  <c r="K4470" i="45"/>
  <c r="J4470" i="45"/>
  <c r="K4486" i="45"/>
  <c r="J4486" i="45"/>
  <c r="K4502" i="45"/>
  <c r="J4502" i="45"/>
  <c r="K4518" i="45"/>
  <c r="J4518" i="45"/>
  <c r="K4534" i="45"/>
  <c r="J4534" i="45"/>
  <c r="K4550" i="45"/>
  <c r="J4550" i="45"/>
  <c r="K4566" i="45"/>
  <c r="J4566" i="45"/>
  <c r="K4582" i="45"/>
  <c r="J4582" i="45"/>
  <c r="K4598" i="45"/>
  <c r="J4598" i="45"/>
  <c r="K4614" i="45"/>
  <c r="J4614" i="45"/>
  <c r="K4630" i="45"/>
  <c r="J4630" i="45"/>
  <c r="K4646" i="45"/>
  <c r="J4646" i="45"/>
  <c r="K4662" i="45"/>
  <c r="J4662" i="45"/>
  <c r="K4678" i="45"/>
  <c r="J4678" i="45"/>
  <c r="K4694" i="45"/>
  <c r="J4694" i="45"/>
  <c r="K4710" i="45"/>
  <c r="J4710" i="45"/>
  <c r="K4726" i="45"/>
  <c r="J4726" i="45"/>
  <c r="K4742" i="45"/>
  <c r="J4742" i="45"/>
  <c r="K4758" i="45"/>
  <c r="J4758" i="45"/>
  <c r="K4774" i="45"/>
  <c r="J4774" i="45"/>
  <c r="K4790" i="45"/>
  <c r="J4790" i="45"/>
  <c r="K4806" i="45"/>
  <c r="J4806" i="45"/>
  <c r="K4822" i="45"/>
  <c r="J4822" i="45"/>
  <c r="K4845" i="45"/>
  <c r="J4845" i="45"/>
  <c r="K4877" i="45"/>
  <c r="J4877" i="45"/>
  <c r="K4941" i="45"/>
  <c r="J4941" i="45"/>
  <c r="K5005" i="45"/>
  <c r="J5005" i="45"/>
  <c r="K5069" i="45"/>
  <c r="J5069" i="45"/>
  <c r="K5133" i="45"/>
  <c r="J5133" i="45"/>
  <c r="K5197" i="45"/>
  <c r="J5197" i="45"/>
  <c r="K5261" i="45"/>
  <c r="J5261" i="45"/>
  <c r="K5325" i="45"/>
  <c r="J5325" i="45"/>
  <c r="K5389" i="45"/>
  <c r="J5389" i="45"/>
  <c r="K5453" i="45"/>
  <c r="J5453" i="45"/>
  <c r="K5517" i="45"/>
  <c r="J5517" i="45"/>
  <c r="K5581" i="45"/>
  <c r="J5581" i="45"/>
  <c r="K5645" i="45"/>
  <c r="J5645" i="45"/>
  <c r="K5693" i="45"/>
  <c r="J5693" i="45"/>
  <c r="K5709" i="45"/>
  <c r="J5709" i="45"/>
  <c r="K5725" i="45"/>
  <c r="J5725" i="45"/>
  <c r="K5741" i="45"/>
  <c r="J5741" i="45"/>
  <c r="K5757" i="45"/>
  <c r="J5757" i="45"/>
  <c r="K5773" i="45"/>
  <c r="J5773" i="45"/>
  <c r="K5789" i="45"/>
  <c r="J5789" i="45"/>
  <c r="K5805" i="45"/>
  <c r="J5805" i="45"/>
  <c r="K5821" i="45"/>
  <c r="J5821" i="45"/>
  <c r="K5837" i="45"/>
  <c r="J5837" i="45"/>
  <c r="K5853" i="45"/>
  <c r="J5853" i="45"/>
  <c r="K5869" i="45"/>
  <c r="J5869" i="45"/>
  <c r="K5885" i="45"/>
  <c r="J5885" i="45"/>
  <c r="K5901" i="45"/>
  <c r="J5901" i="45"/>
  <c r="K5917" i="45"/>
  <c r="J5917" i="45"/>
  <c r="K5933" i="45"/>
  <c r="J5933" i="45"/>
  <c r="K5949" i="45"/>
  <c r="J5949" i="45"/>
  <c r="K5965" i="45"/>
  <c r="J5965" i="45"/>
  <c r="K5981" i="45"/>
  <c r="J5981" i="45"/>
  <c r="K5997" i="45"/>
  <c r="J5997" i="45"/>
  <c r="K6013" i="45"/>
  <c r="J6013" i="45"/>
  <c r="K6029" i="45"/>
  <c r="J6029" i="45"/>
  <c r="K6045" i="45"/>
  <c r="J6045" i="45"/>
  <c r="K6061" i="45"/>
  <c r="J6061" i="45"/>
  <c r="K6077" i="45"/>
  <c r="J6077" i="45"/>
  <c r="K6093" i="45"/>
  <c r="J6093" i="45"/>
  <c r="K6109" i="45"/>
  <c r="J6109" i="45"/>
  <c r="K6125" i="45"/>
  <c r="J6125" i="45"/>
  <c r="K6141" i="45"/>
  <c r="J6141" i="45"/>
  <c r="K6157" i="45"/>
  <c r="J6157" i="45"/>
  <c r="K6173" i="45"/>
  <c r="J6173" i="45"/>
  <c r="K6189" i="45"/>
  <c r="J6189" i="45"/>
  <c r="K6205" i="45"/>
  <c r="J6205" i="45"/>
  <c r="K6221" i="45"/>
  <c r="J6221" i="45"/>
  <c r="K6237" i="45"/>
  <c r="J6237" i="45"/>
  <c r="K6253" i="45"/>
  <c r="J6253" i="45"/>
  <c r="K6269" i="45"/>
  <c r="J6269" i="45"/>
  <c r="K6285" i="45"/>
  <c r="J6285" i="45"/>
  <c r="K6301" i="45"/>
  <c r="J6301" i="45"/>
  <c r="K6317" i="45"/>
  <c r="J6317" i="45"/>
  <c r="K6333" i="45"/>
  <c r="J6333" i="45"/>
  <c r="K6349" i="45"/>
  <c r="J6349" i="45"/>
  <c r="K6365" i="45"/>
  <c r="J6365" i="45"/>
  <c r="K6381" i="45"/>
  <c r="J6381" i="45"/>
  <c r="K6397" i="45"/>
  <c r="J6397" i="45"/>
  <c r="K6413" i="45"/>
  <c r="J6413" i="45"/>
  <c r="K6429" i="45"/>
  <c r="J6429" i="45"/>
  <c r="K6445" i="45"/>
  <c r="J6445" i="45"/>
  <c r="K6461" i="45"/>
  <c r="J6461" i="45"/>
  <c r="K6477" i="45"/>
  <c r="J6477" i="45"/>
  <c r="K6493" i="45"/>
  <c r="J6493" i="45"/>
  <c r="K6509" i="45"/>
  <c r="J6509" i="45"/>
  <c r="K6535" i="45"/>
  <c r="J6535" i="45"/>
  <c r="K6568" i="45"/>
  <c r="J6568" i="45"/>
  <c r="K6632" i="45"/>
  <c r="J6632" i="45"/>
  <c r="K6696" i="45"/>
  <c r="J6696" i="45"/>
  <c r="K6760" i="45"/>
  <c r="J6760" i="45"/>
  <c r="K6824" i="45"/>
  <c r="J6824" i="45"/>
  <c r="K6888" i="45"/>
  <c r="J6888" i="45"/>
  <c r="K6952" i="45"/>
  <c r="J6952" i="45"/>
  <c r="J4836" i="45"/>
  <c r="K4836" i="45"/>
  <c r="J4852" i="45"/>
  <c r="K4852" i="45"/>
  <c r="J4868" i="45"/>
  <c r="K4868" i="45"/>
  <c r="K4884" i="45"/>
  <c r="J4884" i="45"/>
  <c r="K4900" i="45"/>
  <c r="J4900" i="45"/>
  <c r="K4916" i="45"/>
  <c r="J4916" i="45"/>
  <c r="K4932" i="45"/>
  <c r="J4932" i="45"/>
  <c r="K4948" i="45"/>
  <c r="J4948" i="45"/>
  <c r="K4964" i="45"/>
  <c r="J4964" i="45"/>
  <c r="K4980" i="45"/>
  <c r="J4980" i="45"/>
  <c r="K4996" i="45"/>
  <c r="J4996" i="45"/>
  <c r="K5012" i="45"/>
  <c r="J5012" i="45"/>
  <c r="K5028" i="45"/>
  <c r="J5028" i="45"/>
  <c r="K5044" i="45"/>
  <c r="J5044" i="45"/>
  <c r="K5060" i="45"/>
  <c r="J5060" i="45"/>
  <c r="K5076" i="45"/>
  <c r="J5076" i="45"/>
  <c r="K5092" i="45"/>
  <c r="J5092" i="45"/>
  <c r="K5108" i="45"/>
  <c r="J5108" i="45"/>
  <c r="K5124" i="45"/>
  <c r="J5124" i="45"/>
  <c r="K5140" i="45"/>
  <c r="J5140" i="45"/>
  <c r="K5156" i="45"/>
  <c r="J5156" i="45"/>
  <c r="K5172" i="45"/>
  <c r="J5172" i="45"/>
  <c r="K5188" i="45"/>
  <c r="J5188" i="45"/>
  <c r="K5204" i="45"/>
  <c r="J5204" i="45"/>
  <c r="K5220" i="45"/>
  <c r="J5220" i="45"/>
  <c r="K5236" i="45"/>
  <c r="J5236" i="45"/>
  <c r="K5252" i="45"/>
  <c r="J5252" i="45"/>
  <c r="K5268" i="45"/>
  <c r="J5268" i="45"/>
  <c r="K5284" i="45"/>
  <c r="J5284" i="45"/>
  <c r="K5300" i="45"/>
  <c r="J5300" i="45"/>
  <c r="K5316" i="45"/>
  <c r="J5316" i="45"/>
  <c r="K5332" i="45"/>
  <c r="J5332" i="45"/>
  <c r="K5348" i="45"/>
  <c r="J5348" i="45"/>
  <c r="K5364" i="45"/>
  <c r="J5364" i="45"/>
  <c r="K5380" i="45"/>
  <c r="J5380" i="45"/>
  <c r="K5396" i="45"/>
  <c r="J5396" i="45"/>
  <c r="K5412" i="45"/>
  <c r="J5412" i="45"/>
  <c r="K5428" i="45"/>
  <c r="J5428" i="45"/>
  <c r="K5444" i="45"/>
  <c r="J5444" i="45"/>
  <c r="K5460" i="45"/>
  <c r="J5460" i="45"/>
  <c r="K5476" i="45"/>
  <c r="J5476" i="45"/>
  <c r="K5492" i="45"/>
  <c r="J5492" i="45"/>
  <c r="K5508" i="45"/>
  <c r="J5508" i="45"/>
  <c r="K5524" i="45"/>
  <c r="J5524" i="45"/>
  <c r="K5540" i="45"/>
  <c r="J5540" i="45"/>
  <c r="K5556" i="45"/>
  <c r="J5556" i="45"/>
  <c r="K5572" i="45"/>
  <c r="J5572" i="45"/>
  <c r="K5588" i="45"/>
  <c r="J5588" i="45"/>
  <c r="K5604" i="45"/>
  <c r="J5604" i="45"/>
  <c r="K5620" i="45"/>
  <c r="J5620" i="45"/>
  <c r="K5636" i="45"/>
  <c r="J5636" i="45"/>
  <c r="K5652" i="45"/>
  <c r="J5652" i="45"/>
  <c r="K5668" i="45"/>
  <c r="J5668" i="45"/>
  <c r="K5684" i="45"/>
  <c r="J5684" i="45"/>
  <c r="K5700" i="45"/>
  <c r="J5700" i="45"/>
  <c r="K5716" i="45"/>
  <c r="J5716" i="45"/>
  <c r="K5732" i="45"/>
  <c r="J5732" i="45"/>
  <c r="K5748" i="45"/>
  <c r="J5748" i="45"/>
  <c r="K5764" i="45"/>
  <c r="J5764" i="45"/>
  <c r="K5780" i="45"/>
  <c r="J5780" i="45"/>
  <c r="K5796" i="45"/>
  <c r="J5796" i="45"/>
  <c r="K5812" i="45"/>
  <c r="J5812" i="45"/>
  <c r="K5828" i="45"/>
  <c r="J5828" i="45"/>
  <c r="K5844" i="45"/>
  <c r="J5844" i="45"/>
  <c r="K5860" i="45"/>
  <c r="J5860" i="45"/>
  <c r="K5876" i="45"/>
  <c r="J5876" i="45"/>
  <c r="K5892" i="45"/>
  <c r="J5892" i="45"/>
  <c r="K5908" i="45"/>
  <c r="J5908" i="45"/>
  <c r="K5924" i="45"/>
  <c r="J5924" i="45"/>
  <c r="K5940" i="45"/>
  <c r="J5940" i="45"/>
  <c r="K5956" i="45"/>
  <c r="J5956" i="45"/>
  <c r="K5972" i="45"/>
  <c r="J5972" i="45"/>
  <c r="K5988" i="45"/>
  <c r="J5988" i="45"/>
  <c r="K6004" i="45"/>
  <c r="J6004" i="45"/>
  <c r="K6020" i="45"/>
  <c r="J6020" i="45"/>
  <c r="K6036" i="45"/>
  <c r="J6036" i="45"/>
  <c r="K6052" i="45"/>
  <c r="J6052" i="45"/>
  <c r="K6068" i="45"/>
  <c r="J6068" i="45"/>
  <c r="K6084" i="45"/>
  <c r="J6084" i="45"/>
  <c r="K6100" i="45"/>
  <c r="J6100" i="45"/>
  <c r="K6116" i="45"/>
  <c r="J6116" i="45"/>
  <c r="K6132" i="45"/>
  <c r="J6132" i="45"/>
  <c r="K6148" i="45"/>
  <c r="J6148" i="45"/>
  <c r="K6164" i="45"/>
  <c r="J6164" i="45"/>
  <c r="K6180" i="45"/>
  <c r="J6180" i="45"/>
  <c r="K6196" i="45"/>
  <c r="J6196" i="45"/>
  <c r="K6212" i="45"/>
  <c r="J6212" i="45"/>
  <c r="K6228" i="45"/>
  <c r="J6228" i="45"/>
  <c r="K6244" i="45"/>
  <c r="J6244" i="45"/>
  <c r="K6260" i="45"/>
  <c r="J6260" i="45"/>
  <c r="K6276" i="45"/>
  <c r="J6276" i="45"/>
  <c r="K6292" i="45"/>
  <c r="J6292" i="45"/>
  <c r="K6308" i="45"/>
  <c r="J6308" i="45"/>
  <c r="K6324" i="45"/>
  <c r="J6324" i="45"/>
  <c r="K6340" i="45"/>
  <c r="J6340" i="45"/>
  <c r="K6356" i="45"/>
  <c r="J6356" i="45"/>
  <c r="K6372" i="45"/>
  <c r="J6372" i="45"/>
  <c r="K6388" i="45"/>
  <c r="J6388" i="45"/>
  <c r="K6404" i="45"/>
  <c r="J6404" i="45"/>
  <c r="K6420" i="45"/>
  <c r="J6420" i="45"/>
  <c r="K6436" i="45"/>
  <c r="J6436" i="45"/>
  <c r="K6452" i="45"/>
  <c r="J6452" i="45"/>
  <c r="K6468" i="45"/>
  <c r="J6468" i="45"/>
  <c r="K6484" i="45"/>
  <c r="J6484" i="45"/>
  <c r="K6500" i="45"/>
  <c r="J6500" i="45"/>
  <c r="K6516" i="45"/>
  <c r="J6516" i="45"/>
  <c r="K6544" i="45"/>
  <c r="J6544" i="45"/>
  <c r="K6596" i="45"/>
  <c r="J6596" i="45"/>
  <c r="K6660" i="45"/>
  <c r="J6660" i="45"/>
  <c r="K6724" i="45"/>
  <c r="J6724" i="45"/>
  <c r="K6788" i="45"/>
  <c r="J6788" i="45"/>
  <c r="K6852" i="45"/>
  <c r="J6852" i="45"/>
  <c r="K6916" i="45"/>
  <c r="J6916" i="45"/>
  <c r="K6980" i="45"/>
  <c r="J6980" i="45"/>
  <c r="K4843" i="45"/>
  <c r="J4843" i="45"/>
  <c r="K4859" i="45"/>
  <c r="J4859" i="45"/>
  <c r="K4875" i="45"/>
  <c r="J4875" i="45"/>
  <c r="J4891" i="45"/>
  <c r="K4891" i="45"/>
  <c r="J4907" i="45"/>
  <c r="K4907" i="45"/>
  <c r="J4923" i="45"/>
  <c r="K4923" i="45"/>
  <c r="J4939" i="45"/>
  <c r="K4939" i="45"/>
  <c r="J4955" i="45"/>
  <c r="K4955" i="45"/>
  <c r="J4971" i="45"/>
  <c r="K4971" i="45"/>
  <c r="J4987" i="45"/>
  <c r="K4987" i="45"/>
  <c r="J5003" i="45"/>
  <c r="K5003" i="45"/>
  <c r="J5019" i="45"/>
  <c r="K5019" i="45"/>
  <c r="J5035" i="45"/>
  <c r="K5035" i="45"/>
  <c r="J5051" i="45"/>
  <c r="K5051" i="45"/>
  <c r="J5067" i="45"/>
  <c r="K5067" i="45"/>
  <c r="J5083" i="45"/>
  <c r="K5083" i="45"/>
  <c r="J5099" i="45"/>
  <c r="K5099" i="45"/>
  <c r="J5115" i="45"/>
  <c r="K5115" i="45"/>
  <c r="J5131" i="45"/>
  <c r="K5131" i="45"/>
  <c r="J5147" i="45"/>
  <c r="K5147" i="45"/>
  <c r="J5163" i="45"/>
  <c r="K5163" i="45"/>
  <c r="J5179" i="45"/>
  <c r="K5179" i="45"/>
  <c r="J5195" i="45"/>
  <c r="K5195" i="45"/>
  <c r="J5211" i="45"/>
  <c r="K5211" i="45"/>
  <c r="J5227" i="45"/>
  <c r="K5227" i="45"/>
  <c r="J5243" i="45"/>
  <c r="K5243" i="45"/>
  <c r="J5259" i="45"/>
  <c r="K5259" i="45"/>
  <c r="J5275" i="45"/>
  <c r="K5275" i="45"/>
  <c r="J5291" i="45"/>
  <c r="K5291" i="45"/>
  <c r="J5307" i="45"/>
  <c r="K5307" i="45"/>
  <c r="J5323" i="45"/>
  <c r="K5323" i="45"/>
  <c r="J5339" i="45"/>
  <c r="K5339" i="45"/>
  <c r="J5355" i="45"/>
  <c r="K5355" i="45"/>
  <c r="J5371" i="45"/>
  <c r="K5371" i="45"/>
  <c r="J5387" i="45"/>
  <c r="K5387" i="45"/>
  <c r="J5403" i="45"/>
  <c r="K5403" i="45"/>
  <c r="J5419" i="45"/>
  <c r="K5419" i="45"/>
  <c r="J5435" i="45"/>
  <c r="K5435" i="45"/>
  <c r="J5451" i="45"/>
  <c r="K5451" i="45"/>
  <c r="J5467" i="45"/>
  <c r="K5467" i="45"/>
  <c r="J5483" i="45"/>
  <c r="K5483" i="45"/>
  <c r="J5499" i="45"/>
  <c r="K5499" i="45"/>
  <c r="J5515" i="45"/>
  <c r="K5515" i="45"/>
  <c r="J5531" i="45"/>
  <c r="K5531" i="45"/>
  <c r="J5547" i="45"/>
  <c r="K5547" i="45"/>
  <c r="J5563" i="45"/>
  <c r="K5563" i="45"/>
  <c r="J5579" i="45"/>
  <c r="K5579" i="45"/>
  <c r="J5595" i="45"/>
  <c r="K5595" i="45"/>
  <c r="J5611" i="45"/>
  <c r="K5611" i="45"/>
  <c r="J5627" i="45"/>
  <c r="K5627" i="45"/>
  <c r="J5643" i="45"/>
  <c r="K5643" i="45"/>
  <c r="J5659" i="45"/>
  <c r="K5659" i="45"/>
  <c r="J5675" i="45"/>
  <c r="K5675" i="45"/>
  <c r="J5691" i="45"/>
  <c r="K5691" i="45"/>
  <c r="J5707" i="45"/>
  <c r="K5707" i="45"/>
  <c r="J5723" i="45"/>
  <c r="K5723" i="45"/>
  <c r="J5739" i="45"/>
  <c r="K5739" i="45"/>
  <c r="J5755" i="45"/>
  <c r="K5755" i="45"/>
  <c r="J5771" i="45"/>
  <c r="K5771" i="45"/>
  <c r="J5787" i="45"/>
  <c r="K5787" i="45"/>
  <c r="J5803" i="45"/>
  <c r="K5803" i="45"/>
  <c r="J5819" i="45"/>
  <c r="K5819" i="45"/>
  <c r="J5835" i="45"/>
  <c r="K5835" i="45"/>
  <c r="J5851" i="45"/>
  <c r="K5851" i="45"/>
  <c r="J5867" i="45"/>
  <c r="K5867" i="45"/>
  <c r="J5883" i="45"/>
  <c r="K5883" i="45"/>
  <c r="J5899" i="45"/>
  <c r="K5899" i="45"/>
  <c r="J5915" i="45"/>
  <c r="K5915" i="45"/>
  <c r="J5931" i="45"/>
  <c r="K5931" i="45"/>
  <c r="J5947" i="45"/>
  <c r="K5947" i="45"/>
  <c r="J5963" i="45"/>
  <c r="K5963" i="45"/>
  <c r="J5979" i="45"/>
  <c r="K5979" i="45"/>
  <c r="J5995" i="45"/>
  <c r="K5995" i="45"/>
  <c r="J6011" i="45"/>
  <c r="K6011" i="45"/>
  <c r="J6027" i="45"/>
  <c r="K6027" i="45"/>
  <c r="J6043" i="45"/>
  <c r="K6043" i="45"/>
  <c r="J6059" i="45"/>
  <c r="K6059" i="45"/>
  <c r="J6075" i="45"/>
  <c r="K6075" i="45"/>
  <c r="J6091" i="45"/>
  <c r="K6091" i="45"/>
  <c r="J6107" i="45"/>
  <c r="K6107" i="45"/>
  <c r="J6123" i="45"/>
  <c r="K6123" i="45"/>
  <c r="J6139" i="45"/>
  <c r="K6139" i="45"/>
  <c r="J6155" i="45"/>
  <c r="K6155" i="45"/>
  <c r="J6171" i="45"/>
  <c r="K6171" i="45"/>
  <c r="J6187" i="45"/>
  <c r="K6187" i="45"/>
  <c r="J6203" i="45"/>
  <c r="K6203" i="45"/>
  <c r="J6219" i="45"/>
  <c r="K6219" i="45"/>
  <c r="J6235" i="45"/>
  <c r="K6235" i="45"/>
  <c r="J6251" i="45"/>
  <c r="K6251" i="45"/>
  <c r="J6267" i="45"/>
  <c r="K6267" i="45"/>
  <c r="J6283" i="45"/>
  <c r="K6283" i="45"/>
  <c r="J6299" i="45"/>
  <c r="K6299" i="45"/>
  <c r="J6315" i="45"/>
  <c r="K6315" i="45"/>
  <c r="J6331" i="45"/>
  <c r="K6331" i="45"/>
  <c r="J6347" i="45"/>
  <c r="K6347" i="45"/>
  <c r="J6363" i="45"/>
  <c r="K6363" i="45"/>
  <c r="J6379" i="45"/>
  <c r="K6379" i="45"/>
  <c r="J6395" i="45"/>
  <c r="K6395" i="45"/>
  <c r="J6411" i="45"/>
  <c r="K6411" i="45"/>
  <c r="J6427" i="45"/>
  <c r="K6427" i="45"/>
  <c r="J6443" i="45"/>
  <c r="K6443" i="45"/>
  <c r="J6459" i="45"/>
  <c r="K6459" i="45"/>
  <c r="J6475" i="45"/>
  <c r="K6475" i="45"/>
  <c r="J6491" i="45"/>
  <c r="K6491" i="45"/>
  <c r="J6507" i="45"/>
  <c r="K6507" i="45"/>
  <c r="K6523" i="45"/>
  <c r="J6523" i="45"/>
  <c r="K6555" i="45"/>
  <c r="J6555" i="45"/>
  <c r="K6608" i="45"/>
  <c r="J6608" i="45"/>
  <c r="K6672" i="45"/>
  <c r="J6672" i="45"/>
  <c r="K6736" i="45"/>
  <c r="J6736" i="45"/>
  <c r="K6800" i="45"/>
  <c r="J6800" i="45"/>
  <c r="K6864" i="45"/>
  <c r="J6864" i="45"/>
  <c r="K6928" i="45"/>
  <c r="J6928" i="45"/>
  <c r="K4886" i="45"/>
  <c r="J4886" i="45"/>
  <c r="K4902" i="45"/>
  <c r="J4902" i="45"/>
  <c r="K4918" i="45"/>
  <c r="J4918" i="45"/>
  <c r="K4934" i="45"/>
  <c r="J4934" i="45"/>
  <c r="K4950" i="45"/>
  <c r="J4950" i="45"/>
  <c r="K4966" i="45"/>
  <c r="J4966" i="45"/>
  <c r="K4982" i="45"/>
  <c r="J4982" i="45"/>
  <c r="K4998" i="45"/>
  <c r="J4998" i="45"/>
  <c r="K5014" i="45"/>
  <c r="J5014" i="45"/>
  <c r="K5030" i="45"/>
  <c r="J5030" i="45"/>
  <c r="K5046" i="45"/>
  <c r="J5046" i="45"/>
  <c r="K5062" i="45"/>
  <c r="J5062" i="45"/>
  <c r="K5078" i="45"/>
  <c r="J5078" i="45"/>
  <c r="K5094" i="45"/>
  <c r="J5094" i="45"/>
  <c r="K5110" i="45"/>
  <c r="J5110" i="45"/>
  <c r="K5126" i="45"/>
  <c r="J5126" i="45"/>
  <c r="K5142" i="45"/>
  <c r="J5142" i="45"/>
  <c r="K5158" i="45"/>
  <c r="J5158" i="45"/>
  <c r="K5174" i="45"/>
  <c r="J5174" i="45"/>
  <c r="K5190" i="45"/>
  <c r="J5190" i="45"/>
  <c r="K5206" i="45"/>
  <c r="J5206" i="45"/>
  <c r="K5222" i="45"/>
  <c r="J5222" i="45"/>
  <c r="K5238" i="45"/>
  <c r="J5238" i="45"/>
  <c r="K5254" i="45"/>
  <c r="J5254" i="45"/>
  <c r="K5270" i="45"/>
  <c r="J5270" i="45"/>
  <c r="K5286" i="45"/>
  <c r="J5286" i="45"/>
  <c r="K5302" i="45"/>
  <c r="J5302" i="45"/>
  <c r="K5318" i="45"/>
  <c r="J5318" i="45"/>
  <c r="K5334" i="45"/>
  <c r="J5334" i="45"/>
  <c r="K5350" i="45"/>
  <c r="J5350" i="45"/>
  <c r="K5366" i="45"/>
  <c r="J5366" i="45"/>
  <c r="K5382" i="45"/>
  <c r="J5382" i="45"/>
  <c r="K5398" i="45"/>
  <c r="J5398" i="45"/>
  <c r="K5414" i="45"/>
  <c r="J5414" i="45"/>
  <c r="K5430" i="45"/>
  <c r="J5430" i="45"/>
  <c r="K5446" i="45"/>
  <c r="J5446" i="45"/>
  <c r="K5462" i="45"/>
  <c r="J5462" i="45"/>
  <c r="K5478" i="45"/>
  <c r="J5478" i="45"/>
  <c r="K5494" i="45"/>
  <c r="J5494" i="45"/>
  <c r="K5510" i="45"/>
  <c r="J5510" i="45"/>
  <c r="K5526" i="45"/>
  <c r="J5526" i="45"/>
  <c r="K5542" i="45"/>
  <c r="J5542" i="45"/>
  <c r="K5558" i="45"/>
  <c r="J5558" i="45"/>
  <c r="K5574" i="45"/>
  <c r="J5574" i="45"/>
  <c r="K5590" i="45"/>
  <c r="J5590" i="45"/>
  <c r="K5606" i="45"/>
  <c r="J5606" i="45"/>
  <c r="K5622" i="45"/>
  <c r="J5622" i="45"/>
  <c r="K5638" i="45"/>
  <c r="J5638" i="45"/>
  <c r="K5654" i="45"/>
  <c r="J5654" i="45"/>
  <c r="K5670" i="45"/>
  <c r="J5670" i="45"/>
  <c r="K5686" i="45"/>
  <c r="J5686" i="45"/>
  <c r="K5702" i="45"/>
  <c r="J5702" i="45"/>
  <c r="K5718" i="45"/>
  <c r="J5718" i="45"/>
  <c r="K5734" i="45"/>
  <c r="J5734" i="45"/>
  <c r="K5750" i="45"/>
  <c r="J5750" i="45"/>
  <c r="K5766" i="45"/>
  <c r="J5766" i="45"/>
  <c r="K5782" i="45"/>
  <c r="J5782" i="45"/>
  <c r="K5798" i="45"/>
  <c r="J5798" i="45"/>
  <c r="K5814" i="45"/>
  <c r="J5814" i="45"/>
  <c r="K5830" i="45"/>
  <c r="J5830" i="45"/>
  <c r="K5846" i="45"/>
  <c r="J5846" i="45"/>
  <c r="K5862" i="45"/>
  <c r="J5862" i="45"/>
  <c r="K5878" i="45"/>
  <c r="J5878" i="45"/>
  <c r="K5894" i="45"/>
  <c r="J5894" i="45"/>
  <c r="K5910" i="45"/>
  <c r="J5910" i="45"/>
  <c r="K5926" i="45"/>
  <c r="J5926" i="45"/>
  <c r="K5942" i="45"/>
  <c r="J5942" i="45"/>
  <c r="K5958" i="45"/>
  <c r="J5958" i="45"/>
  <c r="K5974" i="45"/>
  <c r="J5974" i="45"/>
  <c r="K5990" i="45"/>
  <c r="J5990" i="45"/>
  <c r="K6006" i="45"/>
  <c r="J6006" i="45"/>
  <c r="K6022" i="45"/>
  <c r="J6022" i="45"/>
  <c r="K6038" i="45"/>
  <c r="J6038" i="45"/>
  <c r="K6054" i="45"/>
  <c r="J6054" i="45"/>
  <c r="K6070" i="45"/>
  <c r="J6070" i="45"/>
  <c r="K6086" i="45"/>
  <c r="J6086" i="45"/>
  <c r="K6102" i="45"/>
  <c r="J6102" i="45"/>
  <c r="K6118" i="45"/>
  <c r="J6118" i="45"/>
  <c r="K6134" i="45"/>
  <c r="J6134" i="45"/>
  <c r="K6150" i="45"/>
  <c r="J6150" i="45"/>
  <c r="K6166" i="45"/>
  <c r="J6166" i="45"/>
  <c r="K6182" i="45"/>
  <c r="J6182" i="45"/>
  <c r="K6198" i="45"/>
  <c r="J6198" i="45"/>
  <c r="K6214" i="45"/>
  <c r="J6214" i="45"/>
  <c r="K6230" i="45"/>
  <c r="J6230" i="45"/>
  <c r="K6246" i="45"/>
  <c r="J6246" i="45"/>
  <c r="K6262" i="45"/>
  <c r="J6262" i="45"/>
  <c r="K6278" i="45"/>
  <c r="J6278" i="45"/>
  <c r="K6294" i="45"/>
  <c r="J6294" i="45"/>
  <c r="K6310" i="45"/>
  <c r="J6310" i="45"/>
  <c r="K6326" i="45"/>
  <c r="J6326" i="45"/>
  <c r="K6342" i="45"/>
  <c r="J6342" i="45"/>
  <c r="K6358" i="45"/>
  <c r="J6358" i="45"/>
  <c r="K6374" i="45"/>
  <c r="J6374" i="45"/>
  <c r="K6390" i="45"/>
  <c r="J6390" i="45"/>
  <c r="K6406" i="45"/>
  <c r="J6406" i="45"/>
  <c r="K6422" i="45"/>
  <c r="J6422" i="45"/>
  <c r="K6438" i="45"/>
  <c r="J6438" i="45"/>
  <c r="K6454" i="45"/>
  <c r="J6454" i="45"/>
  <c r="K6470" i="45"/>
  <c r="J6470" i="45"/>
  <c r="K6486" i="45"/>
  <c r="J6486" i="45"/>
  <c r="K6502" i="45"/>
  <c r="J6502" i="45"/>
  <c r="K6518" i="45"/>
  <c r="J6518" i="45"/>
  <c r="K6548" i="45"/>
  <c r="J6548" i="45"/>
  <c r="K6588" i="45"/>
  <c r="J6588" i="45"/>
  <c r="K6652" i="45"/>
  <c r="J6652" i="45"/>
  <c r="K6716" i="45"/>
  <c r="J6716" i="45"/>
  <c r="K6780" i="45"/>
  <c r="J6780" i="45"/>
  <c r="K6844" i="45"/>
  <c r="J6844" i="45"/>
  <c r="K6908" i="45"/>
  <c r="J6908" i="45"/>
  <c r="K6972" i="45"/>
  <c r="J6972" i="45"/>
  <c r="K7000" i="45"/>
  <c r="J7000" i="45"/>
  <c r="K7016" i="45"/>
  <c r="J7016" i="45"/>
  <c r="K7032" i="45"/>
  <c r="J7032" i="45"/>
  <c r="K7048" i="45"/>
  <c r="J7048" i="45"/>
  <c r="K7064" i="45"/>
  <c r="J7064" i="45"/>
  <c r="K7080" i="45"/>
  <c r="J7080" i="45"/>
  <c r="K7096" i="45"/>
  <c r="J7096" i="45"/>
  <c r="K7112" i="45"/>
  <c r="J7112" i="45"/>
  <c r="K7128" i="45"/>
  <c r="J7128" i="45"/>
  <c r="K7144" i="45"/>
  <c r="J7144" i="45"/>
  <c r="K7160" i="45"/>
  <c r="J7160" i="45"/>
  <c r="K7176" i="45"/>
  <c r="J7176" i="45"/>
  <c r="K7192" i="45"/>
  <c r="J7192" i="45"/>
  <c r="K7208" i="45"/>
  <c r="J7208" i="45"/>
  <c r="K7224" i="45"/>
  <c r="J7224" i="45"/>
  <c r="K7240" i="45"/>
  <c r="J7240" i="45"/>
  <c r="K7256" i="45"/>
  <c r="J7256" i="45"/>
  <c r="K7272" i="45"/>
  <c r="J7272" i="45"/>
  <c r="K7288" i="45"/>
  <c r="J7288" i="45"/>
  <c r="K7304" i="45"/>
  <c r="J7304" i="45"/>
  <c r="K7320" i="45"/>
  <c r="J7320" i="45"/>
  <c r="K7336" i="45"/>
  <c r="J7336" i="45"/>
  <c r="K7352" i="45"/>
  <c r="J7352" i="45"/>
  <c r="K7368" i="45"/>
  <c r="J7368" i="45"/>
  <c r="K7384" i="45"/>
  <c r="J7384" i="45"/>
  <c r="K7400" i="45"/>
  <c r="J7400" i="45"/>
  <c r="K7416" i="45"/>
  <c r="J7416" i="45"/>
  <c r="K7432" i="45"/>
  <c r="J7432" i="45"/>
  <c r="K7448" i="45"/>
  <c r="J7448" i="45"/>
  <c r="K7464" i="45"/>
  <c r="J7464" i="45"/>
  <c r="K7480" i="45"/>
  <c r="J7480" i="45"/>
  <c r="K7496" i="45"/>
  <c r="J7496" i="45"/>
  <c r="K7512" i="45"/>
  <c r="J7512" i="45"/>
  <c r="K7528" i="45"/>
  <c r="J7528" i="45"/>
  <c r="K7544" i="45"/>
  <c r="J7544" i="45"/>
  <c r="K7560" i="45"/>
  <c r="J7560" i="45"/>
  <c r="K7576" i="45"/>
  <c r="J7576" i="45"/>
  <c r="K7592" i="45"/>
  <c r="J7592" i="45"/>
  <c r="K7608" i="45"/>
  <c r="J7608" i="45"/>
  <c r="K7624" i="45"/>
  <c r="J7624" i="45"/>
  <c r="K7640" i="45"/>
  <c r="J7640" i="45"/>
  <c r="K7656" i="45"/>
  <c r="J7656" i="45"/>
  <c r="K7672" i="45"/>
  <c r="J7672" i="45"/>
  <c r="K7688" i="45"/>
  <c r="J7688" i="45"/>
  <c r="K7704" i="45"/>
  <c r="J7704" i="45"/>
  <c r="K7720" i="45"/>
  <c r="J7720" i="45"/>
  <c r="K7736" i="45"/>
  <c r="J7736" i="45"/>
  <c r="K7752" i="45"/>
  <c r="J7752" i="45"/>
  <c r="K7768" i="45"/>
  <c r="J7768" i="45"/>
  <c r="K7784" i="45"/>
  <c r="J7784" i="45"/>
  <c r="K7800" i="45"/>
  <c r="J7800" i="45"/>
  <c r="K7816" i="45"/>
  <c r="J7816" i="45"/>
  <c r="K7832" i="45"/>
  <c r="J7832" i="45"/>
  <c r="K7848" i="45"/>
  <c r="J7848" i="45"/>
  <c r="K7864" i="45"/>
  <c r="J7864" i="45"/>
  <c r="K7880" i="45"/>
  <c r="J7880" i="45"/>
  <c r="K7896" i="45"/>
  <c r="J7896" i="45"/>
  <c r="K7912" i="45"/>
  <c r="J7912" i="45"/>
  <c r="K7928" i="45"/>
  <c r="J7928" i="45"/>
  <c r="K7944" i="45"/>
  <c r="J7944" i="45"/>
  <c r="K7960" i="45"/>
  <c r="J7960" i="45"/>
  <c r="K7976" i="45"/>
  <c r="J7976" i="45"/>
  <c r="K7992" i="45"/>
  <c r="J7992" i="45"/>
  <c r="K8008" i="45"/>
  <c r="J8008" i="45"/>
  <c r="K8024" i="45"/>
  <c r="J8024" i="45"/>
  <c r="K8040" i="45"/>
  <c r="J8040" i="45"/>
  <c r="K8056" i="45"/>
  <c r="J8056" i="45"/>
  <c r="K8072" i="45"/>
  <c r="J8072" i="45"/>
  <c r="K8088" i="45"/>
  <c r="J8088" i="45"/>
  <c r="K8104" i="45"/>
  <c r="J8104" i="45"/>
  <c r="K8120" i="45"/>
  <c r="J8120" i="45"/>
  <c r="K8136" i="45"/>
  <c r="J8136" i="45"/>
  <c r="K8152" i="45"/>
  <c r="J8152" i="45"/>
  <c r="K8168" i="45"/>
  <c r="J8168" i="45"/>
  <c r="K8184" i="45"/>
  <c r="J8184" i="45"/>
  <c r="K8200" i="45"/>
  <c r="J8200" i="45"/>
  <c r="K8216" i="45"/>
  <c r="J8216" i="45"/>
  <c r="K8232" i="45"/>
  <c r="J8232" i="45"/>
  <c r="K8248" i="45"/>
  <c r="J8248" i="45"/>
  <c r="K8264" i="45"/>
  <c r="J8264" i="45"/>
  <c r="K8280" i="45"/>
  <c r="J8280" i="45"/>
  <c r="K8296" i="45"/>
  <c r="J8296" i="45"/>
  <c r="K8315" i="45"/>
  <c r="J8315" i="45"/>
  <c r="K8371" i="45"/>
  <c r="J8371" i="45"/>
  <c r="K6571" i="45"/>
  <c r="J6571" i="45"/>
  <c r="K6587" i="45"/>
  <c r="J6587" i="45"/>
  <c r="K6603" i="45"/>
  <c r="J6603" i="45"/>
  <c r="K6619" i="45"/>
  <c r="J6619" i="45"/>
  <c r="K6635" i="45"/>
  <c r="J6635" i="45"/>
  <c r="K6651" i="45"/>
  <c r="J6651" i="45"/>
  <c r="K6667" i="45"/>
  <c r="J6667" i="45"/>
  <c r="K6683" i="45"/>
  <c r="J6683" i="45"/>
  <c r="K6699" i="45"/>
  <c r="J6699" i="45"/>
  <c r="K6715" i="45"/>
  <c r="J6715" i="45"/>
  <c r="K6731" i="45"/>
  <c r="J6731" i="45"/>
  <c r="K6747" i="45"/>
  <c r="J6747" i="45"/>
  <c r="K6763" i="45"/>
  <c r="J6763" i="45"/>
  <c r="K6779" i="45"/>
  <c r="J6779" i="45"/>
  <c r="K6795" i="45"/>
  <c r="J6795" i="45"/>
  <c r="K6811" i="45"/>
  <c r="J6811" i="45"/>
  <c r="K6827" i="45"/>
  <c r="J6827" i="45"/>
  <c r="K6843" i="45"/>
  <c r="J6843" i="45"/>
  <c r="K6859" i="45"/>
  <c r="J6859" i="45"/>
  <c r="K6875" i="45"/>
  <c r="J6875" i="45"/>
  <c r="K6891" i="45"/>
  <c r="J6891" i="45"/>
  <c r="K6907" i="45"/>
  <c r="J6907" i="45"/>
  <c r="K6923" i="45"/>
  <c r="J6923" i="45"/>
  <c r="K6939" i="45"/>
  <c r="J6939" i="45"/>
  <c r="K6955" i="45"/>
  <c r="J6955" i="45"/>
  <c r="K6971" i="45"/>
  <c r="J6971" i="45"/>
  <c r="K6987" i="45"/>
  <c r="J6987" i="45"/>
  <c r="K7003" i="45"/>
  <c r="J7003" i="45"/>
  <c r="K7019" i="45"/>
  <c r="J7019" i="45"/>
  <c r="K7035" i="45"/>
  <c r="J7035" i="45"/>
  <c r="K7051" i="45"/>
  <c r="J7051" i="45"/>
  <c r="K7067" i="45"/>
  <c r="J7067" i="45"/>
  <c r="K7083" i="45"/>
  <c r="J7083" i="45"/>
  <c r="K7099" i="45"/>
  <c r="J7099" i="45"/>
  <c r="K7115" i="45"/>
  <c r="J7115" i="45"/>
  <c r="K7131" i="45"/>
  <c r="J7131" i="45"/>
  <c r="K7147" i="45"/>
  <c r="J7147" i="45"/>
  <c r="K7163" i="45"/>
  <c r="J7163" i="45"/>
  <c r="K7179" i="45"/>
  <c r="J7179" i="45"/>
  <c r="K7195" i="45"/>
  <c r="J7195" i="45"/>
  <c r="K7211" i="45"/>
  <c r="J7211" i="45"/>
  <c r="K7227" i="45"/>
  <c r="J7227" i="45"/>
  <c r="K7243" i="45"/>
  <c r="J7243" i="45"/>
  <c r="K7259" i="45"/>
  <c r="J7259" i="45"/>
  <c r="K7275" i="45"/>
  <c r="J7275" i="45"/>
  <c r="K7291" i="45"/>
  <c r="J7291" i="45"/>
  <c r="K7307" i="45"/>
  <c r="J7307" i="45"/>
  <c r="K7323" i="45"/>
  <c r="J7323" i="45"/>
  <c r="K7339" i="45"/>
  <c r="J7339" i="45"/>
  <c r="K7355" i="45"/>
  <c r="J7355" i="45"/>
  <c r="K7371" i="45"/>
  <c r="J7371" i="45"/>
  <c r="K7387" i="45"/>
  <c r="J7387" i="45"/>
  <c r="K7403" i="45"/>
  <c r="J7403" i="45"/>
  <c r="K7419" i="45"/>
  <c r="J7419" i="45"/>
  <c r="K7435" i="45"/>
  <c r="J7435" i="45"/>
  <c r="K7451" i="45"/>
  <c r="J7451" i="45"/>
  <c r="K7467" i="45"/>
  <c r="J7467" i="45"/>
  <c r="K7483" i="45"/>
  <c r="J7483" i="45"/>
  <c r="K7499" i="45"/>
  <c r="J7499" i="45"/>
  <c r="K7515" i="45"/>
  <c r="J7515" i="45"/>
  <c r="K7531" i="45"/>
  <c r="J7531" i="45"/>
  <c r="K7547" i="45"/>
  <c r="J7547" i="45"/>
  <c r="K7563" i="45"/>
  <c r="J7563" i="45"/>
  <c r="K7579" i="45"/>
  <c r="J7579" i="45"/>
  <c r="K7595" i="45"/>
  <c r="J7595" i="45"/>
  <c r="K7611" i="45"/>
  <c r="J7611" i="45"/>
  <c r="K7627" i="45"/>
  <c r="J7627" i="45"/>
  <c r="K7643" i="45"/>
  <c r="J7643" i="45"/>
  <c r="K7659" i="45"/>
  <c r="J7659" i="45"/>
  <c r="K7675" i="45"/>
  <c r="J7675" i="45"/>
  <c r="K7691" i="45"/>
  <c r="J7691" i="45"/>
  <c r="K7707" i="45"/>
  <c r="J7707" i="45"/>
  <c r="K7723" i="45"/>
  <c r="J7723" i="45"/>
  <c r="K7739" i="45"/>
  <c r="J7739" i="45"/>
  <c r="K7755" i="45"/>
  <c r="J7755" i="45"/>
  <c r="K7771" i="45"/>
  <c r="J7771" i="45"/>
  <c r="K7787" i="45"/>
  <c r="J7787" i="45"/>
  <c r="K7803" i="45"/>
  <c r="J7803" i="45"/>
  <c r="K7819" i="45"/>
  <c r="J7819" i="45"/>
  <c r="K7835" i="45"/>
  <c r="J7835" i="45"/>
  <c r="K7851" i="45"/>
  <c r="J7851" i="45"/>
  <c r="K7867" i="45"/>
  <c r="J7867" i="45"/>
  <c r="K7883" i="45"/>
  <c r="J7883" i="45"/>
  <c r="K7899" i="45"/>
  <c r="J7899" i="45"/>
  <c r="K7915" i="45"/>
  <c r="J7915" i="45"/>
  <c r="K7931" i="45"/>
  <c r="J7931" i="45"/>
  <c r="K7947" i="45"/>
  <c r="J7947" i="45"/>
  <c r="K7963" i="45"/>
  <c r="J7963" i="45"/>
  <c r="K7979" i="45"/>
  <c r="J7979" i="45"/>
  <c r="K7995" i="45"/>
  <c r="J7995" i="45"/>
  <c r="K8011" i="45"/>
  <c r="J8011" i="45"/>
  <c r="K8027" i="45"/>
  <c r="J8027" i="45"/>
  <c r="K8043" i="45"/>
  <c r="J8043" i="45"/>
  <c r="K8059" i="45"/>
  <c r="J8059" i="45"/>
  <c r="K8075" i="45"/>
  <c r="J8075" i="45"/>
  <c r="K8091" i="45"/>
  <c r="J8091" i="45"/>
  <c r="K8107" i="45"/>
  <c r="J8107" i="45"/>
  <c r="K8123" i="45"/>
  <c r="J8123" i="45"/>
  <c r="K8139" i="45"/>
  <c r="J8139" i="45"/>
  <c r="K8155" i="45"/>
  <c r="J8155" i="45"/>
  <c r="K8171" i="45"/>
  <c r="J8171" i="45"/>
  <c r="K8187" i="45"/>
  <c r="J8187" i="45"/>
  <c r="K8203" i="45"/>
  <c r="J8203" i="45"/>
  <c r="K8219" i="45"/>
  <c r="J8219" i="45"/>
  <c r="K8235" i="45"/>
  <c r="J8235" i="45"/>
  <c r="K8251" i="45"/>
  <c r="J8251" i="45"/>
  <c r="K8267" i="45"/>
  <c r="J8267" i="45"/>
  <c r="K8283" i="45"/>
  <c r="J8283" i="45"/>
  <c r="K8299" i="45"/>
  <c r="J8299" i="45"/>
  <c r="K8335" i="45"/>
  <c r="J8335" i="45"/>
  <c r="K8399" i="45"/>
  <c r="J8399" i="45"/>
  <c r="J6530" i="45"/>
  <c r="K6530" i="45"/>
  <c r="J6546" i="45"/>
  <c r="K6546" i="45"/>
  <c r="J6562" i="45"/>
  <c r="K6562" i="45"/>
  <c r="J6578" i="45"/>
  <c r="K6578" i="45"/>
  <c r="J6594" i="45"/>
  <c r="K6594" i="45"/>
  <c r="J6610" i="45"/>
  <c r="K6610" i="45"/>
  <c r="J6626" i="45"/>
  <c r="K6626" i="45"/>
  <c r="J6642" i="45"/>
  <c r="K6642" i="45"/>
  <c r="J6658" i="45"/>
  <c r="K6658" i="45"/>
  <c r="J6674" i="45"/>
  <c r="K6674" i="45"/>
  <c r="J6690" i="45"/>
  <c r="K6690" i="45"/>
  <c r="J6706" i="45"/>
  <c r="K6706" i="45"/>
  <c r="J6722" i="45"/>
  <c r="K6722" i="45"/>
  <c r="J6738" i="45"/>
  <c r="K6738" i="45"/>
  <c r="J6754" i="45"/>
  <c r="K6754" i="45"/>
  <c r="J6770" i="45"/>
  <c r="K6770" i="45"/>
  <c r="J6786" i="45"/>
  <c r="K6786" i="45"/>
  <c r="J6802" i="45"/>
  <c r="K6802" i="45"/>
  <c r="J6818" i="45"/>
  <c r="K6818" i="45"/>
  <c r="J6834" i="45"/>
  <c r="K6834" i="45"/>
  <c r="J6850" i="45"/>
  <c r="K6850" i="45"/>
  <c r="J6866" i="45"/>
  <c r="K6866" i="45"/>
  <c r="J6882" i="45"/>
  <c r="K6882" i="45"/>
  <c r="J6898" i="45"/>
  <c r="K6898" i="45"/>
  <c r="J6914" i="45"/>
  <c r="K6914" i="45"/>
  <c r="J6930" i="45"/>
  <c r="K6930" i="45"/>
  <c r="J6946" i="45"/>
  <c r="K6946" i="45"/>
  <c r="J6962" i="45"/>
  <c r="K6962" i="45"/>
  <c r="J6978" i="45"/>
  <c r="K6978" i="45"/>
  <c r="J6994" i="45"/>
  <c r="K6994" i="45"/>
  <c r="J7010" i="45"/>
  <c r="K7010" i="45"/>
  <c r="J7026" i="45"/>
  <c r="K7026" i="45"/>
  <c r="J7042" i="45"/>
  <c r="K7042" i="45"/>
  <c r="J7058" i="45"/>
  <c r="K7058" i="45"/>
  <c r="J7074" i="45"/>
  <c r="K7074" i="45"/>
  <c r="J7090" i="45"/>
  <c r="K7090" i="45"/>
  <c r="J7106" i="45"/>
  <c r="K7106" i="45"/>
  <c r="J7122" i="45"/>
  <c r="K7122" i="45"/>
  <c r="J7138" i="45"/>
  <c r="K7138" i="45"/>
  <c r="J7154" i="45"/>
  <c r="K7154" i="45"/>
  <c r="J7170" i="45"/>
  <c r="K7170" i="45"/>
  <c r="J7186" i="45"/>
  <c r="K7186" i="45"/>
  <c r="J7202" i="45"/>
  <c r="K7202" i="45"/>
  <c r="J7218" i="45"/>
  <c r="K7218" i="45"/>
  <c r="J7234" i="45"/>
  <c r="K7234" i="45"/>
  <c r="J7250" i="45"/>
  <c r="K7250" i="45"/>
  <c r="J7266" i="45"/>
  <c r="K7266" i="45"/>
  <c r="J7282" i="45"/>
  <c r="K7282" i="45"/>
  <c r="J7298" i="45"/>
  <c r="K7298" i="45"/>
  <c r="J7314" i="45"/>
  <c r="K7314" i="45"/>
  <c r="J7330" i="45"/>
  <c r="K7330" i="45"/>
  <c r="J7346" i="45"/>
  <c r="K7346" i="45"/>
  <c r="J7362" i="45"/>
  <c r="K7362" i="45"/>
  <c r="J7378" i="45"/>
  <c r="K7378" i="45"/>
  <c r="J7394" i="45"/>
  <c r="K7394" i="45"/>
  <c r="J7410" i="45"/>
  <c r="K7410" i="45"/>
  <c r="J7426" i="45"/>
  <c r="K7426" i="45"/>
  <c r="J7442" i="45"/>
  <c r="K7442" i="45"/>
  <c r="J7458" i="45"/>
  <c r="K7458" i="45"/>
  <c r="J7474" i="45"/>
  <c r="K7474" i="45"/>
  <c r="J7490" i="45"/>
  <c r="K7490" i="45"/>
  <c r="J7506" i="45"/>
  <c r="K7506" i="45"/>
  <c r="J7522" i="45"/>
  <c r="K7522" i="45"/>
  <c r="J7538" i="45"/>
  <c r="K7538" i="45"/>
  <c r="J7554" i="45"/>
  <c r="K7554" i="45"/>
  <c r="J7570" i="45"/>
  <c r="K7570" i="45"/>
  <c r="J7586" i="45"/>
  <c r="K7586" i="45"/>
  <c r="J7602" i="45"/>
  <c r="K7602" i="45"/>
  <c r="J7618" i="45"/>
  <c r="K7618" i="45"/>
  <c r="J7634" i="45"/>
  <c r="K7634" i="45"/>
  <c r="J7650" i="45"/>
  <c r="K7650" i="45"/>
  <c r="J7666" i="45"/>
  <c r="K7666" i="45"/>
  <c r="J7682" i="45"/>
  <c r="K7682" i="45"/>
  <c r="J7698" i="45"/>
  <c r="K7698" i="45"/>
  <c r="J7714" i="45"/>
  <c r="K7714" i="45"/>
  <c r="J7730" i="45"/>
  <c r="K7730" i="45"/>
  <c r="J7746" i="45"/>
  <c r="K7746" i="45"/>
  <c r="J7762" i="45"/>
  <c r="K7762" i="45"/>
  <c r="J7778" i="45"/>
  <c r="K7778" i="45"/>
  <c r="J7794" i="45"/>
  <c r="K7794" i="45"/>
  <c r="J7810" i="45"/>
  <c r="K7810" i="45"/>
  <c r="J7826" i="45"/>
  <c r="K7826" i="45"/>
  <c r="J7842" i="45"/>
  <c r="K7842" i="45"/>
  <c r="J7858" i="45"/>
  <c r="K7858" i="45"/>
  <c r="J7874" i="45"/>
  <c r="K7874" i="45"/>
  <c r="J7890" i="45"/>
  <c r="K7890" i="45"/>
  <c r="J7906" i="45"/>
  <c r="K7906" i="45"/>
  <c r="J7922" i="45"/>
  <c r="K7922" i="45"/>
  <c r="J7938" i="45"/>
  <c r="K7938" i="45"/>
  <c r="J7954" i="45"/>
  <c r="K7954" i="45"/>
  <c r="J7970" i="45"/>
  <c r="K7970" i="45"/>
  <c r="J7986" i="45"/>
  <c r="K7986" i="45"/>
  <c r="J8002" i="45"/>
  <c r="K8002" i="45"/>
  <c r="J8018" i="45"/>
  <c r="K8018" i="45"/>
  <c r="J8034" i="45"/>
  <c r="K8034" i="45"/>
  <c r="J8050" i="45"/>
  <c r="K8050" i="45"/>
  <c r="J8066" i="45"/>
  <c r="K8066" i="45"/>
  <c r="J8082" i="45"/>
  <c r="K8082" i="45"/>
  <c r="J8098" i="45"/>
  <c r="K8098" i="45"/>
  <c r="J8114" i="45"/>
  <c r="K8114" i="45"/>
  <c r="J8130" i="45"/>
  <c r="K8130" i="45"/>
  <c r="J8146" i="45"/>
  <c r="K8146" i="45"/>
  <c r="J8162" i="45"/>
  <c r="K8162" i="45"/>
  <c r="J8178" i="45"/>
  <c r="K8178" i="45"/>
  <c r="J8194" i="45"/>
  <c r="K8194" i="45"/>
  <c r="J8210" i="45"/>
  <c r="K8210" i="45"/>
  <c r="J8226" i="45"/>
  <c r="K8226" i="45"/>
  <c r="J8242" i="45"/>
  <c r="K8242" i="45"/>
  <c r="J8258" i="45"/>
  <c r="K8258" i="45"/>
  <c r="J8274" i="45"/>
  <c r="K8274" i="45"/>
  <c r="J8290" i="45"/>
  <c r="K8290" i="45"/>
  <c r="J8306" i="45"/>
  <c r="K8306" i="45"/>
  <c r="K8347" i="45"/>
  <c r="J8347" i="45"/>
  <c r="K8411" i="45"/>
  <c r="J8411" i="45"/>
  <c r="K6533" i="45"/>
  <c r="J6533" i="45"/>
  <c r="K6549" i="45"/>
  <c r="J6549" i="45"/>
  <c r="K6565" i="45"/>
  <c r="J6565" i="45"/>
  <c r="K6581" i="45"/>
  <c r="J6581" i="45"/>
  <c r="K6597" i="45"/>
  <c r="J6597" i="45"/>
  <c r="K6613" i="45"/>
  <c r="J6613" i="45"/>
  <c r="K6629" i="45"/>
  <c r="J6629" i="45"/>
  <c r="K6645" i="45"/>
  <c r="J6645" i="45"/>
  <c r="K6661" i="45"/>
  <c r="J6661" i="45"/>
  <c r="K6677" i="45"/>
  <c r="J6677" i="45"/>
  <c r="K6693" i="45"/>
  <c r="J6693" i="45"/>
  <c r="K6709" i="45"/>
  <c r="J6709" i="45"/>
  <c r="K6725" i="45"/>
  <c r="J6725" i="45"/>
  <c r="K6741" i="45"/>
  <c r="J6741" i="45"/>
  <c r="K6757" i="45"/>
  <c r="J6757" i="45"/>
  <c r="K6773" i="45"/>
  <c r="J6773" i="45"/>
  <c r="K6789" i="45"/>
  <c r="J6789" i="45"/>
  <c r="K6805" i="45"/>
  <c r="J6805" i="45"/>
  <c r="K6821" i="45"/>
  <c r="J6821" i="45"/>
  <c r="K6837" i="45"/>
  <c r="J6837" i="45"/>
  <c r="K6853" i="45"/>
  <c r="J6853" i="45"/>
  <c r="K6869" i="45"/>
  <c r="J6869" i="45"/>
  <c r="K6885" i="45"/>
  <c r="J6885" i="45"/>
  <c r="K6901" i="45"/>
  <c r="J6901" i="45"/>
  <c r="K6917" i="45"/>
  <c r="J6917" i="45"/>
  <c r="K6933" i="45"/>
  <c r="J6933" i="45"/>
  <c r="K6949" i="45"/>
  <c r="J6949" i="45"/>
  <c r="K6965" i="45"/>
  <c r="J6965" i="45"/>
  <c r="K6981" i="45"/>
  <c r="J6981" i="45"/>
  <c r="K6997" i="45"/>
  <c r="J6997" i="45"/>
  <c r="K7013" i="45"/>
  <c r="J7013" i="45"/>
  <c r="K7029" i="45"/>
  <c r="J7029" i="45"/>
  <c r="K7045" i="45"/>
  <c r="J7045" i="45"/>
  <c r="K7061" i="45"/>
  <c r="J7061" i="45"/>
  <c r="K7077" i="45"/>
  <c r="J7077" i="45"/>
  <c r="K7093" i="45"/>
  <c r="J7093" i="45"/>
  <c r="K7109" i="45"/>
  <c r="J7109" i="45"/>
  <c r="K7125" i="45"/>
  <c r="J7125" i="45"/>
  <c r="K7141" i="45"/>
  <c r="J7141" i="45"/>
  <c r="K7157" i="45"/>
  <c r="J7157" i="45"/>
  <c r="K7173" i="45"/>
  <c r="J7173" i="45"/>
  <c r="K7189" i="45"/>
  <c r="J7189" i="45"/>
  <c r="K7205" i="45"/>
  <c r="J7205" i="45"/>
  <c r="K7221" i="45"/>
  <c r="J7221" i="45"/>
  <c r="K7237" i="45"/>
  <c r="J7237" i="45"/>
  <c r="K7253" i="45"/>
  <c r="J7253" i="45"/>
  <c r="K7269" i="45"/>
  <c r="J7269" i="45"/>
  <c r="K7285" i="45"/>
  <c r="J7285" i="45"/>
  <c r="K7301" i="45"/>
  <c r="J7301" i="45"/>
  <c r="K7317" i="45"/>
  <c r="J7317" i="45"/>
  <c r="K7333" i="45"/>
  <c r="J7333" i="45"/>
  <c r="K7349" i="45"/>
  <c r="J7349" i="45"/>
  <c r="K7365" i="45"/>
  <c r="J7365" i="45"/>
  <c r="K7381" i="45"/>
  <c r="J7381" i="45"/>
  <c r="K7397" i="45"/>
  <c r="J7397" i="45"/>
  <c r="K7413" i="45"/>
  <c r="J7413" i="45"/>
  <c r="K7429" i="45"/>
  <c r="J7429" i="45"/>
  <c r="K7445" i="45"/>
  <c r="J7445" i="45"/>
  <c r="K7461" i="45"/>
  <c r="J7461" i="45"/>
  <c r="K7477" i="45"/>
  <c r="J7477" i="45"/>
  <c r="K7493" i="45"/>
  <c r="J7493" i="45"/>
  <c r="K7509" i="45"/>
  <c r="J7509" i="45"/>
  <c r="K7525" i="45"/>
  <c r="J7525" i="45"/>
  <c r="K7541" i="45"/>
  <c r="J7541" i="45"/>
  <c r="K7557" i="45"/>
  <c r="J7557" i="45"/>
  <c r="K7573" i="45"/>
  <c r="J7573" i="45"/>
  <c r="K7589" i="45"/>
  <c r="J7589" i="45"/>
  <c r="K7605" i="45"/>
  <c r="J7605" i="45"/>
  <c r="K7621" i="45"/>
  <c r="J7621" i="45"/>
  <c r="K7637" i="45"/>
  <c r="J7637" i="45"/>
  <c r="K7653" i="45"/>
  <c r="J7653" i="45"/>
  <c r="K7669" i="45"/>
  <c r="J7669" i="45"/>
  <c r="K7685" i="45"/>
  <c r="J7685" i="45"/>
  <c r="K7701" i="45"/>
  <c r="J7701" i="45"/>
  <c r="K7717" i="45"/>
  <c r="J7717" i="45"/>
  <c r="K7733" i="45"/>
  <c r="J7733" i="45"/>
  <c r="K7749" i="45"/>
  <c r="J7749" i="45"/>
  <c r="K7765" i="45"/>
  <c r="J7765" i="45"/>
  <c r="K7781" i="45"/>
  <c r="J7781" i="45"/>
  <c r="K7797" i="45"/>
  <c r="J7797" i="45"/>
  <c r="K7813" i="45"/>
  <c r="J7813" i="45"/>
  <c r="K7829" i="45"/>
  <c r="J7829" i="45"/>
  <c r="K7845" i="45"/>
  <c r="J7845" i="45"/>
  <c r="K7861" i="45"/>
  <c r="J7861" i="45"/>
  <c r="K7877" i="45"/>
  <c r="J7877" i="45"/>
  <c r="K7893" i="45"/>
  <c r="J7893" i="45"/>
  <c r="K7909" i="45"/>
  <c r="J7909" i="45"/>
  <c r="K7925" i="45"/>
  <c r="J7925" i="45"/>
  <c r="K7941" i="45"/>
  <c r="J7941" i="45"/>
  <c r="K7957" i="45"/>
  <c r="J7957" i="45"/>
  <c r="K7973" i="45"/>
  <c r="J7973" i="45"/>
  <c r="K7989" i="45"/>
  <c r="J7989" i="45"/>
  <c r="K8005" i="45"/>
  <c r="J8005" i="45"/>
  <c r="K8021" i="45"/>
  <c r="J8021" i="45"/>
  <c r="K8037" i="45"/>
  <c r="J8037" i="45"/>
  <c r="K8053" i="45"/>
  <c r="J8053" i="45"/>
  <c r="K8069" i="45"/>
  <c r="J8069" i="45"/>
  <c r="K8085" i="45"/>
  <c r="J8085" i="45"/>
  <c r="K8101" i="45"/>
  <c r="J8101" i="45"/>
  <c r="K8117" i="45"/>
  <c r="J8117" i="45"/>
  <c r="K8133" i="45"/>
  <c r="J8133" i="45"/>
  <c r="K8149" i="45"/>
  <c r="J8149" i="45"/>
  <c r="K8165" i="45"/>
  <c r="J8165" i="45"/>
  <c r="K8181" i="45"/>
  <c r="J8181" i="45"/>
  <c r="K8197" i="45"/>
  <c r="J8197" i="45"/>
  <c r="K8213" i="45"/>
  <c r="J8213" i="45"/>
  <c r="K8229" i="45"/>
  <c r="J8229" i="45"/>
  <c r="K8245" i="45"/>
  <c r="J8245" i="45"/>
  <c r="K8261" i="45"/>
  <c r="J8261" i="45"/>
  <c r="K8277" i="45"/>
  <c r="J8277" i="45"/>
  <c r="K8293" i="45"/>
  <c r="J8293" i="45"/>
  <c r="K8312" i="45"/>
  <c r="J8312" i="45"/>
  <c r="K8359" i="45"/>
  <c r="J8359" i="45"/>
  <c r="K8419" i="45"/>
  <c r="J8419" i="45"/>
  <c r="K8435" i="45"/>
  <c r="J8435" i="45"/>
  <c r="K8451" i="45"/>
  <c r="J8451" i="45"/>
  <c r="K8467" i="45"/>
  <c r="J8467" i="45"/>
  <c r="K8483" i="45"/>
  <c r="J8483" i="45"/>
  <c r="K8499" i="45"/>
  <c r="J8499" i="45"/>
  <c r="K8515" i="45"/>
  <c r="J8515" i="45"/>
  <c r="K8531" i="45"/>
  <c r="J8531" i="45"/>
  <c r="K8547" i="45"/>
  <c r="J8547" i="45"/>
  <c r="K8563" i="45"/>
  <c r="J8563" i="45"/>
  <c r="K8579" i="45"/>
  <c r="J8579" i="45"/>
  <c r="K8595" i="45"/>
  <c r="J8595" i="45"/>
  <c r="K8611" i="45"/>
  <c r="J8611" i="45"/>
  <c r="K8627" i="45"/>
  <c r="J8627" i="45"/>
  <c r="K8643" i="45"/>
  <c r="J8643" i="45"/>
  <c r="K8659" i="45"/>
  <c r="J8659" i="45"/>
  <c r="K8675" i="45"/>
  <c r="J8675" i="45"/>
  <c r="K8691" i="45"/>
  <c r="J8691" i="45"/>
  <c r="K8707" i="45"/>
  <c r="J8707" i="45"/>
  <c r="K8723" i="45"/>
  <c r="J8723" i="45"/>
  <c r="K8739" i="45"/>
  <c r="J8739" i="45"/>
  <c r="K8755" i="45"/>
  <c r="J8755" i="45"/>
  <c r="K8771" i="45"/>
  <c r="J8771" i="45"/>
  <c r="K8787" i="45"/>
  <c r="J8787" i="45"/>
  <c r="K8803" i="45"/>
  <c r="J8803" i="45"/>
  <c r="K8819" i="45"/>
  <c r="J8819" i="45"/>
  <c r="K8835" i="45"/>
  <c r="J8835" i="45"/>
  <c r="K8851" i="45"/>
  <c r="J8851" i="45"/>
  <c r="K8867" i="45"/>
  <c r="J8867" i="45"/>
  <c r="K8883" i="45"/>
  <c r="J8883" i="45"/>
  <c r="K8899" i="45"/>
  <c r="J8899" i="45"/>
  <c r="K8915" i="45"/>
  <c r="J8915" i="45"/>
  <c r="K8931" i="45"/>
  <c r="J8931" i="45"/>
  <c r="K8947" i="45"/>
  <c r="J8947" i="45"/>
  <c r="K8963" i="45"/>
  <c r="J8963" i="45"/>
  <c r="K8979" i="45"/>
  <c r="J8979" i="45"/>
  <c r="K8995" i="45"/>
  <c r="J8995" i="45"/>
  <c r="K9011" i="45"/>
  <c r="J9011" i="45"/>
  <c r="K9027" i="45"/>
  <c r="J9027" i="45"/>
  <c r="K9043" i="45"/>
  <c r="J9043" i="45"/>
  <c r="K9059" i="45"/>
  <c r="J9059" i="45"/>
  <c r="K9075" i="45"/>
  <c r="J9075" i="45"/>
  <c r="K9091" i="45"/>
  <c r="J9091" i="45"/>
  <c r="J9108" i="45"/>
  <c r="K9108" i="45"/>
  <c r="J9140" i="45"/>
  <c r="K9140" i="45"/>
  <c r="J9172" i="45"/>
  <c r="K9172" i="45"/>
  <c r="J9204" i="45"/>
  <c r="K9204" i="45"/>
  <c r="K9236" i="45"/>
  <c r="J9236" i="45"/>
  <c r="K9300" i="45"/>
  <c r="J9300" i="45"/>
  <c r="K9364" i="45"/>
  <c r="J9364" i="45"/>
  <c r="K9428" i="45"/>
  <c r="J9428" i="45"/>
  <c r="J8322" i="45"/>
  <c r="K8322" i="45"/>
  <c r="K8338" i="45"/>
  <c r="J8338" i="45"/>
  <c r="K8354" i="45"/>
  <c r="J8354" i="45"/>
  <c r="K8370" i="45"/>
  <c r="J8370" i="45"/>
  <c r="K8386" i="45"/>
  <c r="J8386" i="45"/>
  <c r="K8402" i="45"/>
  <c r="J8402" i="45"/>
  <c r="K8418" i="45"/>
  <c r="J8418" i="45"/>
  <c r="K8434" i="45"/>
  <c r="J8434" i="45"/>
  <c r="K8450" i="45"/>
  <c r="J8450" i="45"/>
  <c r="K8466" i="45"/>
  <c r="J8466" i="45"/>
  <c r="K8482" i="45"/>
  <c r="J8482" i="45"/>
  <c r="K8498" i="45"/>
  <c r="J8498" i="45"/>
  <c r="K8514" i="45"/>
  <c r="J8514" i="45"/>
  <c r="K8530" i="45"/>
  <c r="J8530" i="45"/>
  <c r="K8546" i="45"/>
  <c r="J8546" i="45"/>
  <c r="K8562" i="45"/>
  <c r="J8562" i="45"/>
  <c r="K8578" i="45"/>
  <c r="J8578" i="45"/>
  <c r="K8594" i="45"/>
  <c r="J8594" i="45"/>
  <c r="K8610" i="45"/>
  <c r="J8610" i="45"/>
  <c r="K8626" i="45"/>
  <c r="J8626" i="45"/>
  <c r="K8642" i="45"/>
  <c r="J8642" i="45"/>
  <c r="K8658" i="45"/>
  <c r="J8658" i="45"/>
  <c r="K8674" i="45"/>
  <c r="J8674" i="45"/>
  <c r="K8690" i="45"/>
  <c r="J8690" i="45"/>
  <c r="K8706" i="45"/>
  <c r="J8706" i="45"/>
  <c r="K8722" i="45"/>
  <c r="J8722" i="45"/>
  <c r="K8738" i="45"/>
  <c r="J8738" i="45"/>
  <c r="K8754" i="45"/>
  <c r="J8754" i="45"/>
  <c r="K8770" i="45"/>
  <c r="J8770" i="45"/>
  <c r="K8786" i="45"/>
  <c r="J8786" i="45"/>
  <c r="K8802" i="45"/>
  <c r="J8802" i="45"/>
  <c r="K8818" i="45"/>
  <c r="J8818" i="45"/>
  <c r="K8834" i="45"/>
  <c r="J8834" i="45"/>
  <c r="K8850" i="45"/>
  <c r="J8850" i="45"/>
  <c r="K8866" i="45"/>
  <c r="J8866" i="45"/>
  <c r="K8882" i="45"/>
  <c r="J8882" i="45"/>
  <c r="K8898" i="45"/>
  <c r="J8898" i="45"/>
  <c r="K8914" i="45"/>
  <c r="J8914" i="45"/>
  <c r="K8930" i="45"/>
  <c r="J8930" i="45"/>
  <c r="K8946" i="45"/>
  <c r="J8946" i="45"/>
  <c r="K8962" i="45"/>
  <c r="J8962" i="45"/>
  <c r="K8978" i="45"/>
  <c r="J8978" i="45"/>
  <c r="K8994" i="45"/>
  <c r="J8994" i="45"/>
  <c r="K9010" i="45"/>
  <c r="J9010" i="45"/>
  <c r="K9026" i="45"/>
  <c r="J9026" i="45"/>
  <c r="K9042" i="45"/>
  <c r="J9042" i="45"/>
  <c r="K9058" i="45"/>
  <c r="J9058" i="45"/>
  <c r="K9074" i="45"/>
  <c r="J9074" i="45"/>
  <c r="K9090" i="45"/>
  <c r="J9090" i="45"/>
  <c r="J9106" i="45"/>
  <c r="K9106" i="45"/>
  <c r="J9138" i="45"/>
  <c r="K9138" i="45"/>
  <c r="J9170" i="45"/>
  <c r="K9170" i="45"/>
  <c r="J9202" i="45"/>
  <c r="K9202" i="45"/>
  <c r="K9232" i="45"/>
  <c r="J9232" i="45"/>
  <c r="K9296" i="45"/>
  <c r="J9296" i="45"/>
  <c r="K9360" i="45"/>
  <c r="J9360" i="45"/>
  <c r="K9424" i="45"/>
  <c r="J9424" i="45"/>
  <c r="K8321" i="45"/>
  <c r="J8321" i="45"/>
  <c r="J8337" i="45"/>
  <c r="K8337" i="45"/>
  <c r="J8353" i="45"/>
  <c r="K8353" i="45"/>
  <c r="J8369" i="45"/>
  <c r="K8369" i="45"/>
  <c r="J8385" i="45"/>
  <c r="K8385" i="45"/>
  <c r="J8401" i="45"/>
  <c r="K8401" i="45"/>
  <c r="J8417" i="45"/>
  <c r="K8417" i="45"/>
  <c r="J8433" i="45"/>
  <c r="K8433" i="45"/>
  <c r="J8449" i="45"/>
  <c r="K8449" i="45"/>
  <c r="J8465" i="45"/>
  <c r="K8465" i="45"/>
  <c r="J8481" i="45"/>
  <c r="K8481" i="45"/>
  <c r="J8497" i="45"/>
  <c r="K8497" i="45"/>
  <c r="J8513" i="45"/>
  <c r="K8513" i="45"/>
  <c r="J8529" i="45"/>
  <c r="K8529" i="45"/>
  <c r="J8545" i="45"/>
  <c r="K8545" i="45"/>
  <c r="J8561" i="45"/>
  <c r="K8561" i="45"/>
  <c r="J8577" i="45"/>
  <c r="K8577" i="45"/>
  <c r="J8593" i="45"/>
  <c r="K8593" i="45"/>
  <c r="J8609" i="45"/>
  <c r="K8609" i="45"/>
  <c r="J8625" i="45"/>
  <c r="K8625" i="45"/>
  <c r="J8641" i="45"/>
  <c r="K8641" i="45"/>
  <c r="J8657" i="45"/>
  <c r="K8657" i="45"/>
  <c r="J8673" i="45"/>
  <c r="K8673" i="45"/>
  <c r="J8689" i="45"/>
  <c r="K8689" i="45"/>
  <c r="J8705" i="45"/>
  <c r="K8705" i="45"/>
  <c r="J8721" i="45"/>
  <c r="K8721" i="45"/>
  <c r="J8737" i="45"/>
  <c r="K8737" i="45"/>
  <c r="J8753" i="45"/>
  <c r="K8753" i="45"/>
  <c r="J8769" i="45"/>
  <c r="K8769" i="45"/>
  <c r="J8785" i="45"/>
  <c r="K8785" i="45"/>
  <c r="J8801" i="45"/>
  <c r="K8801" i="45"/>
  <c r="J8817" i="45"/>
  <c r="K8817" i="45"/>
  <c r="J8833" i="45"/>
  <c r="K8833" i="45"/>
  <c r="J8849" i="45"/>
  <c r="K8849" i="45"/>
  <c r="J8865" i="45"/>
  <c r="K8865" i="45"/>
  <c r="J8881" i="45"/>
  <c r="K8881" i="45"/>
  <c r="J8897" i="45"/>
  <c r="K8897" i="45"/>
  <c r="J8913" i="45"/>
  <c r="K8913" i="45"/>
  <c r="J8929" i="45"/>
  <c r="K8929" i="45"/>
  <c r="J8945" i="45"/>
  <c r="K8945" i="45"/>
  <c r="J8961" i="45"/>
  <c r="K8961" i="45"/>
  <c r="J8977" i="45"/>
  <c r="K8977" i="45"/>
  <c r="J8993" i="45"/>
  <c r="K8993" i="45"/>
  <c r="J9009" i="45"/>
  <c r="K9009" i="45"/>
  <c r="J9025" i="45"/>
  <c r="K9025" i="45"/>
  <c r="J9041" i="45"/>
  <c r="K9041" i="45"/>
  <c r="J9057" i="45"/>
  <c r="K9057" i="45"/>
  <c r="J9073" i="45"/>
  <c r="K9073" i="45"/>
  <c r="J9089" i="45"/>
  <c r="K9089" i="45"/>
  <c r="J9104" i="45"/>
  <c r="K9104" i="45"/>
  <c r="J9136" i="45"/>
  <c r="K9136" i="45"/>
  <c r="J9168" i="45"/>
  <c r="K9168" i="45"/>
  <c r="J9200" i="45"/>
  <c r="K9200" i="45"/>
  <c r="K9244" i="45"/>
  <c r="J9244" i="45"/>
  <c r="K9308" i="45"/>
  <c r="J9308" i="45"/>
  <c r="K9372" i="45"/>
  <c r="J9372" i="45"/>
  <c r="K9436" i="45"/>
  <c r="J9436" i="45"/>
  <c r="K8336" i="45"/>
  <c r="J8336" i="45"/>
  <c r="K8352" i="45"/>
  <c r="J8352" i="45"/>
  <c r="K8368" i="45"/>
  <c r="J8368" i="45"/>
  <c r="K8384" i="45"/>
  <c r="J8384" i="45"/>
  <c r="K8400" i="45"/>
  <c r="J8400" i="45"/>
  <c r="K8416" i="45"/>
  <c r="J8416" i="45"/>
  <c r="K8432" i="45"/>
  <c r="J8432" i="45"/>
  <c r="K8448" i="45"/>
  <c r="J8448" i="45"/>
  <c r="K8464" i="45"/>
  <c r="J8464" i="45"/>
  <c r="K8480" i="45"/>
  <c r="J8480" i="45"/>
  <c r="K8496" i="45"/>
  <c r="J8496" i="45"/>
  <c r="K8512" i="45"/>
  <c r="J8512" i="45"/>
  <c r="K8528" i="45"/>
  <c r="J8528" i="45"/>
  <c r="K8544" i="45"/>
  <c r="J8544" i="45"/>
  <c r="K8560" i="45"/>
  <c r="J8560" i="45"/>
  <c r="K8576" i="45"/>
  <c r="J8576" i="45"/>
  <c r="K8592" i="45"/>
  <c r="J8592" i="45"/>
  <c r="K8608" i="45"/>
  <c r="J8608" i="45"/>
  <c r="K8624" i="45"/>
  <c r="J8624" i="45"/>
  <c r="K8640" i="45"/>
  <c r="J8640" i="45"/>
  <c r="K8656" i="45"/>
  <c r="J8656" i="45"/>
  <c r="K8672" i="45"/>
  <c r="J8672" i="45"/>
  <c r="K8688" i="45"/>
  <c r="J8688" i="45"/>
  <c r="K8704" i="45"/>
  <c r="J8704" i="45"/>
  <c r="K8720" i="45"/>
  <c r="J8720" i="45"/>
  <c r="K8736" i="45"/>
  <c r="J8736" i="45"/>
  <c r="K8752" i="45"/>
  <c r="J8752" i="45"/>
  <c r="K8768" i="45"/>
  <c r="J8768" i="45"/>
  <c r="K8784" i="45"/>
  <c r="J8784" i="45"/>
  <c r="K8800" i="45"/>
  <c r="J8800" i="45"/>
  <c r="K8816" i="45"/>
  <c r="J8816" i="45"/>
  <c r="K8832" i="45"/>
  <c r="J8832" i="45"/>
  <c r="K8848" i="45"/>
  <c r="J8848" i="45"/>
  <c r="K8864" i="45"/>
  <c r="J8864" i="45"/>
  <c r="K8880" i="45"/>
  <c r="J8880" i="45"/>
  <c r="K8896" i="45"/>
  <c r="J8896" i="45"/>
  <c r="K8912" i="45"/>
  <c r="J8912" i="45"/>
  <c r="K8928" i="45"/>
  <c r="J8928" i="45"/>
  <c r="K8944" i="45"/>
  <c r="J8944" i="45"/>
  <c r="K8960" i="45"/>
  <c r="J8960" i="45"/>
  <c r="K8976" i="45"/>
  <c r="J8976" i="45"/>
  <c r="K8992" i="45"/>
  <c r="J8992" i="45"/>
  <c r="K9008" i="45"/>
  <c r="J9008" i="45"/>
  <c r="K9024" i="45"/>
  <c r="J9024" i="45"/>
  <c r="K9040" i="45"/>
  <c r="J9040" i="45"/>
  <c r="K9056" i="45"/>
  <c r="J9056" i="45"/>
  <c r="K9072" i="45"/>
  <c r="J9072" i="45"/>
  <c r="K9088" i="45"/>
  <c r="J9088" i="45"/>
  <c r="J9110" i="45"/>
  <c r="K9110" i="45"/>
  <c r="J9142" i="45"/>
  <c r="K9142" i="45"/>
  <c r="J9174" i="45"/>
  <c r="K9174" i="45"/>
  <c r="J9206" i="45"/>
  <c r="K9206" i="45"/>
  <c r="K9240" i="45"/>
  <c r="J9240" i="45"/>
  <c r="K9304" i="45"/>
  <c r="J9304" i="45"/>
  <c r="K9368" i="45"/>
  <c r="J9368" i="45"/>
  <c r="K9432" i="45"/>
  <c r="J9432" i="45"/>
  <c r="K9119" i="45"/>
  <c r="J9119" i="45"/>
  <c r="K9135" i="45"/>
  <c r="J9135" i="45"/>
  <c r="K9151" i="45"/>
  <c r="J9151" i="45"/>
  <c r="K9167" i="45"/>
  <c r="J9167" i="45"/>
  <c r="K9183" i="45"/>
  <c r="J9183" i="45"/>
  <c r="K9199" i="45"/>
  <c r="J9199" i="45"/>
  <c r="K9215" i="45"/>
  <c r="J9215" i="45"/>
  <c r="K9231" i="45"/>
  <c r="J9231" i="45"/>
  <c r="K9247" i="45"/>
  <c r="J9247" i="45"/>
  <c r="K9263" i="45"/>
  <c r="J9263" i="45"/>
  <c r="K9279" i="45"/>
  <c r="J9279" i="45"/>
  <c r="K9295" i="45"/>
  <c r="J9295" i="45"/>
  <c r="K9311" i="45"/>
  <c r="J9311" i="45"/>
  <c r="K9327" i="45"/>
  <c r="J9327" i="45"/>
  <c r="K9343" i="45"/>
  <c r="J9343" i="45"/>
  <c r="K9359" i="45"/>
  <c r="J9359" i="45"/>
  <c r="K9375" i="45"/>
  <c r="J9375" i="45"/>
  <c r="K9391" i="45"/>
  <c r="J9391" i="45"/>
  <c r="K9407" i="45"/>
  <c r="J9407" i="45"/>
  <c r="K9423" i="45"/>
  <c r="J9423" i="45"/>
  <c r="K9439" i="45"/>
  <c r="J9439" i="45"/>
  <c r="K9455" i="45"/>
  <c r="J9455" i="45"/>
  <c r="K9471" i="45"/>
  <c r="J9471" i="45"/>
  <c r="K9487" i="45"/>
  <c r="J9487" i="45"/>
  <c r="K9503" i="45"/>
  <c r="J9503" i="45"/>
  <c r="K9519" i="45"/>
  <c r="J9519" i="45"/>
  <c r="K9535" i="45"/>
  <c r="J9535" i="45"/>
  <c r="K9551" i="45"/>
  <c r="J9551" i="45"/>
  <c r="K9567" i="45"/>
  <c r="J9567" i="45"/>
  <c r="K9583" i="45"/>
  <c r="J9583" i="45"/>
  <c r="K9599" i="45"/>
  <c r="J9599" i="45"/>
  <c r="K9615" i="45"/>
  <c r="J9615" i="45"/>
  <c r="K9631" i="45"/>
  <c r="J9631" i="45"/>
  <c r="K9647" i="45"/>
  <c r="J9647" i="45"/>
  <c r="K9663" i="45"/>
  <c r="J9663" i="45"/>
  <c r="K9679" i="45"/>
  <c r="J9679" i="45"/>
  <c r="K9695" i="45"/>
  <c r="J9695" i="45"/>
  <c r="K9711" i="45"/>
  <c r="J9711" i="45"/>
  <c r="K9727" i="45"/>
  <c r="J9727" i="45"/>
  <c r="K9743" i="45"/>
  <c r="J9743" i="45"/>
  <c r="K9761" i="45"/>
  <c r="J9761" i="45"/>
  <c r="K9793" i="45"/>
  <c r="J9793" i="45"/>
  <c r="K9825" i="45"/>
  <c r="J9825" i="45"/>
  <c r="K9857" i="45"/>
  <c r="J9857" i="45"/>
  <c r="K9889" i="45"/>
  <c r="J9889" i="45"/>
  <c r="K9946" i="45"/>
  <c r="J9946" i="45"/>
  <c r="K10010" i="45"/>
  <c r="J10010" i="45"/>
  <c r="K10074" i="45"/>
  <c r="J10074" i="45"/>
  <c r="K10138" i="45"/>
  <c r="J10138" i="45"/>
  <c r="K10202" i="45"/>
  <c r="J10202" i="45"/>
  <c r="K10266" i="45"/>
  <c r="J10266" i="45"/>
  <c r="K10330" i="45"/>
  <c r="J10330" i="45"/>
  <c r="K10394" i="45"/>
  <c r="J10394" i="45"/>
  <c r="K10458" i="45"/>
  <c r="J10458" i="45"/>
  <c r="K10522" i="45"/>
  <c r="J10522" i="45"/>
  <c r="J10649" i="45"/>
  <c r="K10649" i="45"/>
  <c r="J9234" i="45"/>
  <c r="K9234" i="45"/>
  <c r="J9250" i="45"/>
  <c r="K9250" i="45"/>
  <c r="J9266" i="45"/>
  <c r="K9266" i="45"/>
  <c r="J9282" i="45"/>
  <c r="K9282" i="45"/>
  <c r="J9298" i="45"/>
  <c r="K9298" i="45"/>
  <c r="J9314" i="45"/>
  <c r="K9314" i="45"/>
  <c r="J9330" i="45"/>
  <c r="K9330" i="45"/>
  <c r="J9346" i="45"/>
  <c r="K9346" i="45"/>
  <c r="J9362" i="45"/>
  <c r="K9362" i="45"/>
  <c r="J9378" i="45"/>
  <c r="K9378" i="45"/>
  <c r="J9394" i="45"/>
  <c r="K9394" i="45"/>
  <c r="J9410" i="45"/>
  <c r="K9410" i="45"/>
  <c r="J9426" i="45"/>
  <c r="K9426" i="45"/>
  <c r="K9442" i="45"/>
  <c r="J9442" i="45"/>
  <c r="K9458" i="45"/>
  <c r="J9458" i="45"/>
  <c r="K9474" i="45"/>
  <c r="J9474" i="45"/>
  <c r="K9490" i="45"/>
  <c r="J9490" i="45"/>
  <c r="K9506" i="45"/>
  <c r="J9506" i="45"/>
  <c r="K9522" i="45"/>
  <c r="J9522" i="45"/>
  <c r="K9538" i="45"/>
  <c r="J9538" i="45"/>
  <c r="K9554" i="45"/>
  <c r="J9554" i="45"/>
  <c r="K9570" i="45"/>
  <c r="J9570" i="45"/>
  <c r="K9586" i="45"/>
  <c r="J9586" i="45"/>
  <c r="K9602" i="45"/>
  <c r="J9602" i="45"/>
  <c r="K9618" i="45"/>
  <c r="J9618" i="45"/>
  <c r="K9634" i="45"/>
  <c r="J9634" i="45"/>
  <c r="K9650" i="45"/>
  <c r="J9650" i="45"/>
  <c r="K9666" i="45"/>
  <c r="J9666" i="45"/>
  <c r="K9682" i="45"/>
  <c r="J9682" i="45"/>
  <c r="K9698" i="45"/>
  <c r="J9698" i="45"/>
  <c r="K9714" i="45"/>
  <c r="J9714" i="45"/>
  <c r="K9730" i="45"/>
  <c r="J9730" i="45"/>
  <c r="K9746" i="45"/>
  <c r="J9746" i="45"/>
  <c r="K9770" i="45"/>
  <c r="J9770" i="45"/>
  <c r="K9802" i="45"/>
  <c r="J9802" i="45"/>
  <c r="K9834" i="45"/>
  <c r="J9834" i="45"/>
  <c r="K9866" i="45"/>
  <c r="J9866" i="45"/>
  <c r="K9910" i="45"/>
  <c r="J9910" i="45"/>
  <c r="K9974" i="45"/>
  <c r="J9974" i="45"/>
  <c r="K10038" i="45"/>
  <c r="J10038" i="45"/>
  <c r="K10102" i="45"/>
  <c r="J10102" i="45"/>
  <c r="K10166" i="45"/>
  <c r="J10166" i="45"/>
  <c r="K10230" i="45"/>
  <c r="J10230" i="45"/>
  <c r="K10294" i="45"/>
  <c r="J10294" i="45"/>
  <c r="K10358" i="45"/>
  <c r="J10358" i="45"/>
  <c r="K10422" i="45"/>
  <c r="J10422" i="45"/>
  <c r="K10486" i="45"/>
  <c r="J10486" i="45"/>
  <c r="J10577" i="45"/>
  <c r="K10577" i="45"/>
  <c r="J10705" i="45"/>
  <c r="K10705" i="45"/>
  <c r="K9113" i="45"/>
  <c r="J9113" i="45"/>
  <c r="K9129" i="45"/>
  <c r="J9129" i="45"/>
  <c r="K9145" i="45"/>
  <c r="J9145" i="45"/>
  <c r="K9161" i="45"/>
  <c r="J9161" i="45"/>
  <c r="K9177" i="45"/>
  <c r="J9177" i="45"/>
  <c r="K9193" i="45"/>
  <c r="J9193" i="45"/>
  <c r="K9209" i="45"/>
  <c r="J9209" i="45"/>
  <c r="K9225" i="45"/>
  <c r="J9225" i="45"/>
  <c r="K9241" i="45"/>
  <c r="J9241" i="45"/>
  <c r="K9257" i="45"/>
  <c r="J9257" i="45"/>
  <c r="K9273" i="45"/>
  <c r="J9273" i="45"/>
  <c r="K9289" i="45"/>
  <c r="J9289" i="45"/>
  <c r="K9305" i="45"/>
  <c r="J9305" i="45"/>
  <c r="K9321" i="45"/>
  <c r="J9321" i="45"/>
  <c r="K9337" i="45"/>
  <c r="J9337" i="45"/>
  <c r="K9353" i="45"/>
  <c r="J9353" i="45"/>
  <c r="K9369" i="45"/>
  <c r="J9369" i="45"/>
  <c r="K9385" i="45"/>
  <c r="J9385" i="45"/>
  <c r="K9401" i="45"/>
  <c r="J9401" i="45"/>
  <c r="K9417" i="45"/>
  <c r="J9417" i="45"/>
  <c r="K9433" i="45"/>
  <c r="J9433" i="45"/>
  <c r="J9449" i="45"/>
  <c r="K9449" i="45"/>
  <c r="J9465" i="45"/>
  <c r="K9465" i="45"/>
  <c r="J9481" i="45"/>
  <c r="K9481" i="45"/>
  <c r="J9497" i="45"/>
  <c r="K9497" i="45"/>
  <c r="J9513" i="45"/>
  <c r="K9513" i="45"/>
  <c r="J9529" i="45"/>
  <c r="K9529" i="45"/>
  <c r="J9545" i="45"/>
  <c r="K9545" i="45"/>
  <c r="J9561" i="45"/>
  <c r="K9561" i="45"/>
  <c r="J9577" i="45"/>
  <c r="K9577" i="45"/>
  <c r="J9593" i="45"/>
  <c r="K9593" i="45"/>
  <c r="J9609" i="45"/>
  <c r="K9609" i="45"/>
  <c r="J9625" i="45"/>
  <c r="K9625" i="45"/>
  <c r="J9641" i="45"/>
  <c r="K9641" i="45"/>
  <c r="J9657" i="45"/>
  <c r="K9657" i="45"/>
  <c r="J9673" i="45"/>
  <c r="K9673" i="45"/>
  <c r="J9689" i="45"/>
  <c r="K9689" i="45"/>
  <c r="J9705" i="45"/>
  <c r="K9705" i="45"/>
  <c r="J9721" i="45"/>
  <c r="K9721" i="45"/>
  <c r="J9737" i="45"/>
  <c r="K9737" i="45"/>
  <c r="J9753" i="45"/>
  <c r="K9753" i="45"/>
  <c r="K9781" i="45"/>
  <c r="J9781" i="45"/>
  <c r="K9813" i="45"/>
  <c r="J9813" i="45"/>
  <c r="K9845" i="45"/>
  <c r="J9845" i="45"/>
  <c r="K9877" i="45"/>
  <c r="J9877" i="45"/>
  <c r="K9922" i="45"/>
  <c r="J9922" i="45"/>
  <c r="K9986" i="45"/>
  <c r="J9986" i="45"/>
  <c r="K10050" i="45"/>
  <c r="J10050" i="45"/>
  <c r="K10114" i="45"/>
  <c r="J10114" i="45"/>
  <c r="K10178" i="45"/>
  <c r="J10178" i="45"/>
  <c r="K10242" i="45"/>
  <c r="J10242" i="45"/>
  <c r="K10306" i="45"/>
  <c r="J10306" i="45"/>
  <c r="K10370" i="45"/>
  <c r="J10370" i="45"/>
  <c r="K10434" i="45"/>
  <c r="J10434" i="45"/>
  <c r="K10498" i="45"/>
  <c r="J10498" i="45"/>
  <c r="J10601" i="45"/>
  <c r="K10601" i="45"/>
  <c r="J10729" i="45"/>
  <c r="K10729" i="45"/>
  <c r="K9448" i="45"/>
  <c r="J9448" i="45"/>
  <c r="K9464" i="45"/>
  <c r="J9464" i="45"/>
  <c r="K9480" i="45"/>
  <c r="J9480" i="45"/>
  <c r="K9496" i="45"/>
  <c r="J9496" i="45"/>
  <c r="K9512" i="45"/>
  <c r="J9512" i="45"/>
  <c r="K9528" i="45"/>
  <c r="J9528" i="45"/>
  <c r="K9544" i="45"/>
  <c r="J9544" i="45"/>
  <c r="K9560" i="45"/>
  <c r="J9560" i="45"/>
  <c r="K9576" i="45"/>
  <c r="J9576" i="45"/>
  <c r="K9592" i="45"/>
  <c r="J9592" i="45"/>
  <c r="K9608" i="45"/>
  <c r="J9608" i="45"/>
  <c r="K9624" i="45"/>
  <c r="J9624" i="45"/>
  <c r="K9640" i="45"/>
  <c r="J9640" i="45"/>
  <c r="K9656" i="45"/>
  <c r="J9656" i="45"/>
  <c r="K9672" i="45"/>
  <c r="J9672" i="45"/>
  <c r="K9688" i="45"/>
  <c r="J9688" i="45"/>
  <c r="K9704" i="45"/>
  <c r="J9704" i="45"/>
  <c r="K9720" i="45"/>
  <c r="J9720" i="45"/>
  <c r="K9736" i="45"/>
  <c r="J9736" i="45"/>
  <c r="K9752" i="45"/>
  <c r="J9752" i="45"/>
  <c r="K9774" i="45"/>
  <c r="J9774" i="45"/>
  <c r="K9806" i="45"/>
  <c r="J9806" i="45"/>
  <c r="K9838" i="45"/>
  <c r="J9838" i="45"/>
  <c r="K9870" i="45"/>
  <c r="J9870" i="45"/>
  <c r="K9902" i="45"/>
  <c r="J9902" i="45"/>
  <c r="K9966" i="45"/>
  <c r="J9966" i="45"/>
  <c r="K10030" i="45"/>
  <c r="J10030" i="45"/>
  <c r="K10094" i="45"/>
  <c r="J10094" i="45"/>
  <c r="K10158" i="45"/>
  <c r="J10158" i="45"/>
  <c r="K10222" i="45"/>
  <c r="J10222" i="45"/>
  <c r="K10286" i="45"/>
  <c r="J10286" i="45"/>
  <c r="K10350" i="45"/>
  <c r="J10350" i="45"/>
  <c r="K10414" i="45"/>
  <c r="J10414" i="45"/>
  <c r="K10478" i="45"/>
  <c r="J10478" i="45"/>
  <c r="J10561" i="45"/>
  <c r="K10561" i="45"/>
  <c r="J10689" i="45"/>
  <c r="K10689" i="45"/>
  <c r="J10781" i="45"/>
  <c r="K10781" i="45"/>
  <c r="J10845" i="45"/>
  <c r="K10845" i="45"/>
  <c r="K9909" i="45"/>
  <c r="J9909" i="45"/>
  <c r="K9925" i="45"/>
  <c r="J9925" i="45"/>
  <c r="K9941" i="45"/>
  <c r="J9941" i="45"/>
  <c r="K9957" i="45"/>
  <c r="J9957" i="45"/>
  <c r="K9973" i="45"/>
  <c r="J9973" i="45"/>
  <c r="K9989" i="45"/>
  <c r="J9989" i="45"/>
  <c r="K10005" i="45"/>
  <c r="J10005" i="45"/>
  <c r="K10021" i="45"/>
  <c r="J10021" i="45"/>
  <c r="K10037" i="45"/>
  <c r="J10037" i="45"/>
  <c r="K10053" i="45"/>
  <c r="J10053" i="45"/>
  <c r="K10069" i="45"/>
  <c r="J10069" i="45"/>
  <c r="K10085" i="45"/>
  <c r="J10085" i="45"/>
  <c r="K10101" i="45"/>
  <c r="J10101" i="45"/>
  <c r="K10117" i="45"/>
  <c r="J10117" i="45"/>
  <c r="K10133" i="45"/>
  <c r="J10133" i="45"/>
  <c r="K10149" i="45"/>
  <c r="J10149" i="45"/>
  <c r="K10165" i="45"/>
  <c r="J10165" i="45"/>
  <c r="K10181" i="45"/>
  <c r="J10181" i="45"/>
  <c r="K10197" i="45"/>
  <c r="J10197" i="45"/>
  <c r="K10213" i="45"/>
  <c r="J10213" i="45"/>
  <c r="K10229" i="45"/>
  <c r="J10229" i="45"/>
  <c r="K10245" i="45"/>
  <c r="J10245" i="45"/>
  <c r="K10261" i="45"/>
  <c r="J10261" i="45"/>
  <c r="K10277" i="45"/>
  <c r="J10277" i="45"/>
  <c r="K10293" i="45"/>
  <c r="J10293" i="45"/>
  <c r="K10309" i="45"/>
  <c r="J10309" i="45"/>
  <c r="K10325" i="45"/>
  <c r="J10325" i="45"/>
  <c r="K10341" i="45"/>
  <c r="J10341" i="45"/>
  <c r="K10357" i="45"/>
  <c r="J10357" i="45"/>
  <c r="K10373" i="45"/>
  <c r="J10373" i="45"/>
  <c r="K10389" i="45"/>
  <c r="J10389" i="45"/>
  <c r="K10405" i="45"/>
  <c r="J10405" i="45"/>
  <c r="K10421" i="45"/>
  <c r="J10421" i="45"/>
  <c r="K10437" i="45"/>
  <c r="J10437" i="45"/>
  <c r="K10453" i="45"/>
  <c r="J10453" i="45"/>
  <c r="K10469" i="45"/>
  <c r="J10469" i="45"/>
  <c r="K10485" i="45"/>
  <c r="J10485" i="45"/>
  <c r="K10501" i="45"/>
  <c r="J10501" i="45"/>
  <c r="K10517" i="45"/>
  <c r="J10517" i="45"/>
  <c r="J10543" i="45"/>
  <c r="K10543" i="45"/>
  <c r="J10575" i="45"/>
  <c r="K10575" i="45"/>
  <c r="J10607" i="45"/>
  <c r="K10607" i="45"/>
  <c r="J10639" i="45"/>
  <c r="K10639" i="45"/>
  <c r="J10671" i="45"/>
  <c r="K10671" i="45"/>
  <c r="J10703" i="45"/>
  <c r="K10703" i="45"/>
  <c r="J10735" i="45"/>
  <c r="K10735" i="45"/>
  <c r="J10777" i="45"/>
  <c r="K10777" i="45"/>
  <c r="J10841" i="45"/>
  <c r="K10841" i="45"/>
  <c r="J9772" i="45"/>
  <c r="K9772" i="45"/>
  <c r="J9788" i="45"/>
  <c r="K9788" i="45"/>
  <c r="J9804" i="45"/>
  <c r="K9804" i="45"/>
  <c r="J9820" i="45"/>
  <c r="K9820" i="45"/>
  <c r="J9836" i="45"/>
  <c r="K9836" i="45"/>
  <c r="J9852" i="45"/>
  <c r="K9852" i="45"/>
  <c r="J9868" i="45"/>
  <c r="K9868" i="45"/>
  <c r="J9884" i="45"/>
  <c r="K9884" i="45"/>
  <c r="J9900" i="45"/>
  <c r="K9900" i="45"/>
  <c r="J9916" i="45"/>
  <c r="K9916" i="45"/>
  <c r="J9932" i="45"/>
  <c r="K9932" i="45"/>
  <c r="J9948" i="45"/>
  <c r="K9948" i="45"/>
  <c r="J9964" i="45"/>
  <c r="K9964" i="45"/>
  <c r="J9980" i="45"/>
  <c r="K9980" i="45"/>
  <c r="J9996" i="45"/>
  <c r="K9996" i="45"/>
  <c r="J10012" i="45"/>
  <c r="K10012" i="45"/>
  <c r="J10028" i="45"/>
  <c r="K10028" i="45"/>
  <c r="J10044" i="45"/>
  <c r="K10044" i="45"/>
  <c r="J10060" i="45"/>
  <c r="K10060" i="45"/>
  <c r="J10076" i="45"/>
  <c r="K10076" i="45"/>
  <c r="J10092" i="45"/>
  <c r="K10092" i="45"/>
  <c r="J10108" i="45"/>
  <c r="K10108" i="45"/>
  <c r="J10124" i="45"/>
  <c r="K10124" i="45"/>
  <c r="J10140" i="45"/>
  <c r="K10140" i="45"/>
  <c r="J10156" i="45"/>
  <c r="K10156" i="45"/>
  <c r="J10172" i="45"/>
  <c r="K10172" i="45"/>
  <c r="J10188" i="45"/>
  <c r="K10188" i="45"/>
  <c r="J10204" i="45"/>
  <c r="K10204" i="45"/>
  <c r="J10220" i="45"/>
  <c r="K10220" i="45"/>
  <c r="J10236" i="45"/>
  <c r="K10236" i="45"/>
  <c r="J10252" i="45"/>
  <c r="K10252" i="45"/>
  <c r="J10268" i="45"/>
  <c r="K10268" i="45"/>
  <c r="J10284" i="45"/>
  <c r="K10284" i="45"/>
  <c r="J10300" i="45"/>
  <c r="K10300" i="45"/>
  <c r="J10316" i="45"/>
  <c r="K10316" i="45"/>
  <c r="J10332" i="45"/>
  <c r="K10332" i="45"/>
  <c r="J10348" i="45"/>
  <c r="K10348" i="45"/>
  <c r="J10364" i="45"/>
  <c r="K10364" i="45"/>
  <c r="J10380" i="45"/>
  <c r="K10380" i="45"/>
  <c r="J10396" i="45"/>
  <c r="K10396" i="45"/>
  <c r="J10412" i="45"/>
  <c r="K10412" i="45"/>
  <c r="J10428" i="45"/>
  <c r="K10428" i="45"/>
  <c r="J10444" i="45"/>
  <c r="K10444" i="45"/>
  <c r="J10460" i="45"/>
  <c r="K10460" i="45"/>
  <c r="J10476" i="45"/>
  <c r="K10476" i="45"/>
  <c r="J10492" i="45"/>
  <c r="K10492" i="45"/>
  <c r="J10508" i="45"/>
  <c r="K10508" i="45"/>
  <c r="J10525" i="45"/>
  <c r="K10525" i="45"/>
  <c r="J10557" i="45"/>
  <c r="K10557" i="45"/>
  <c r="J10589" i="45"/>
  <c r="K10589" i="45"/>
  <c r="J10621" i="45"/>
  <c r="K10621" i="45"/>
  <c r="J10653" i="45"/>
  <c r="K10653" i="45"/>
  <c r="J10685" i="45"/>
  <c r="K10685" i="45"/>
  <c r="J10717" i="45"/>
  <c r="K10717" i="45"/>
  <c r="J10749" i="45"/>
  <c r="K10749" i="45"/>
  <c r="J10805" i="45"/>
  <c r="K10805" i="45"/>
  <c r="K9759" i="45"/>
  <c r="J9759" i="45"/>
  <c r="K9775" i="45"/>
  <c r="J9775" i="45"/>
  <c r="K9791" i="45"/>
  <c r="J9791" i="45"/>
  <c r="K9807" i="45"/>
  <c r="J9807" i="45"/>
  <c r="K9823" i="45"/>
  <c r="J9823" i="45"/>
  <c r="K9839" i="45"/>
  <c r="J9839" i="45"/>
  <c r="K9855" i="45"/>
  <c r="J9855" i="45"/>
  <c r="K9871" i="45"/>
  <c r="J9871" i="45"/>
  <c r="K9887" i="45"/>
  <c r="J9887" i="45"/>
  <c r="K9903" i="45"/>
  <c r="J9903" i="45"/>
  <c r="K9919" i="45"/>
  <c r="J9919" i="45"/>
  <c r="K9935" i="45"/>
  <c r="J9935" i="45"/>
  <c r="K9951" i="45"/>
  <c r="J9951" i="45"/>
  <c r="K9967" i="45"/>
  <c r="J9967" i="45"/>
  <c r="K9983" i="45"/>
  <c r="J9983" i="45"/>
  <c r="K9999" i="45"/>
  <c r="J9999" i="45"/>
  <c r="K10015" i="45"/>
  <c r="J10015" i="45"/>
  <c r="K10031" i="45"/>
  <c r="J10031" i="45"/>
  <c r="K10047" i="45"/>
  <c r="J10047" i="45"/>
  <c r="K10063" i="45"/>
  <c r="J10063" i="45"/>
  <c r="K10079" i="45"/>
  <c r="J10079" i="45"/>
  <c r="K10095" i="45"/>
  <c r="J10095" i="45"/>
  <c r="K10111" i="45"/>
  <c r="J10111" i="45"/>
  <c r="K10127" i="45"/>
  <c r="J10127" i="45"/>
  <c r="K10143" i="45"/>
  <c r="J10143" i="45"/>
  <c r="K10159" i="45"/>
  <c r="J10159" i="45"/>
  <c r="K10175" i="45"/>
  <c r="J10175" i="45"/>
  <c r="K10191" i="45"/>
  <c r="J10191" i="45"/>
  <c r="K10207" i="45"/>
  <c r="J10207" i="45"/>
  <c r="K10223" i="45"/>
  <c r="J10223" i="45"/>
  <c r="K10239" i="45"/>
  <c r="J10239" i="45"/>
  <c r="K10255" i="45"/>
  <c r="J10255" i="45"/>
  <c r="K10271" i="45"/>
  <c r="J10271" i="45"/>
  <c r="K10287" i="45"/>
  <c r="J10287" i="45"/>
  <c r="K10303" i="45"/>
  <c r="J10303" i="45"/>
  <c r="K10319" i="45"/>
  <c r="J10319" i="45"/>
  <c r="K10335" i="45"/>
  <c r="J10335" i="45"/>
  <c r="K10351" i="45"/>
  <c r="J10351" i="45"/>
  <c r="K10367" i="45"/>
  <c r="J10367" i="45"/>
  <c r="K10383" i="45"/>
  <c r="J10383" i="45"/>
  <c r="K10399" i="45"/>
  <c r="J10399" i="45"/>
  <c r="K10415" i="45"/>
  <c r="J10415" i="45"/>
  <c r="K10431" i="45"/>
  <c r="J10431" i="45"/>
  <c r="K10447" i="45"/>
  <c r="J10447" i="45"/>
  <c r="K10463" i="45"/>
  <c r="J10463" i="45"/>
  <c r="K10479" i="45"/>
  <c r="J10479" i="45"/>
  <c r="K10495" i="45"/>
  <c r="J10495" i="45"/>
  <c r="K10511" i="45"/>
  <c r="J10511" i="45"/>
  <c r="J10531" i="45"/>
  <c r="K10531" i="45"/>
  <c r="J10563" i="45"/>
  <c r="K10563" i="45"/>
  <c r="J10595" i="45"/>
  <c r="K10595" i="45"/>
  <c r="J10627" i="45"/>
  <c r="K10627" i="45"/>
  <c r="J10659" i="45"/>
  <c r="K10659" i="45"/>
  <c r="J10691" i="45"/>
  <c r="K10691" i="45"/>
  <c r="J10723" i="45"/>
  <c r="K10723" i="45"/>
  <c r="J10755" i="45"/>
  <c r="K10755" i="45"/>
  <c r="J10817" i="45"/>
  <c r="K10817" i="45"/>
  <c r="J10767" i="45"/>
  <c r="K10767" i="45"/>
  <c r="J10783" i="45"/>
  <c r="K10783" i="45"/>
  <c r="J10799" i="45"/>
  <c r="K10799" i="45"/>
  <c r="J10815" i="45"/>
  <c r="K10815" i="45"/>
  <c r="J10831" i="45"/>
  <c r="K10831" i="45"/>
  <c r="J10847" i="45"/>
  <c r="K10847" i="45"/>
  <c r="K10863" i="45"/>
  <c r="J10863" i="45"/>
  <c r="K10879" i="45"/>
  <c r="J10879" i="45"/>
  <c r="K10895" i="45"/>
  <c r="J10895" i="45"/>
  <c r="K10911" i="45"/>
  <c r="J10911" i="45"/>
  <c r="K10927" i="45"/>
  <c r="J10927" i="45"/>
  <c r="K10943" i="45"/>
  <c r="J10943" i="45"/>
  <c r="K10959" i="45"/>
  <c r="J10959" i="45"/>
  <c r="K10975" i="45"/>
  <c r="J10975" i="45"/>
  <c r="K10991" i="45"/>
  <c r="J10991" i="45"/>
  <c r="K11007" i="45"/>
  <c r="J11007" i="45"/>
  <c r="K11023" i="45"/>
  <c r="J11023" i="45"/>
  <c r="K11039" i="45"/>
  <c r="J11039" i="45"/>
  <c r="K11055" i="45"/>
  <c r="J11055" i="45"/>
  <c r="K11071" i="45"/>
  <c r="J11071" i="45"/>
  <c r="K11087" i="45"/>
  <c r="J11087" i="45"/>
  <c r="J11106" i="45"/>
  <c r="K11106" i="45"/>
  <c r="K11124" i="45"/>
  <c r="J11124" i="45"/>
  <c r="K11147" i="45"/>
  <c r="J11147" i="45"/>
  <c r="J11170" i="45"/>
  <c r="K11170" i="45"/>
  <c r="K11191" i="45"/>
  <c r="J11191" i="45"/>
  <c r="K11223" i="45"/>
  <c r="J11223" i="45"/>
  <c r="J11267" i="45"/>
  <c r="K11267" i="45"/>
  <c r="K10530" i="45"/>
  <c r="J10530" i="45"/>
  <c r="K10546" i="45"/>
  <c r="J10546" i="45"/>
  <c r="K10562" i="45"/>
  <c r="J10562" i="45"/>
  <c r="K10578" i="45"/>
  <c r="J10578" i="45"/>
  <c r="K10594" i="45"/>
  <c r="J10594" i="45"/>
  <c r="K10610" i="45"/>
  <c r="J10610" i="45"/>
  <c r="K10626" i="45"/>
  <c r="J10626" i="45"/>
  <c r="K10642" i="45"/>
  <c r="J10642" i="45"/>
  <c r="K10658" i="45"/>
  <c r="J10658" i="45"/>
  <c r="K10674" i="45"/>
  <c r="J10674" i="45"/>
  <c r="K10690" i="45"/>
  <c r="J10690" i="45"/>
  <c r="K10706" i="45"/>
  <c r="J10706" i="45"/>
  <c r="K10722" i="45"/>
  <c r="J10722" i="45"/>
  <c r="K10738" i="45"/>
  <c r="J10738" i="45"/>
  <c r="K10754" i="45"/>
  <c r="J10754" i="45"/>
  <c r="K10770" i="45"/>
  <c r="J10770" i="45"/>
  <c r="K10786" i="45"/>
  <c r="J10786" i="45"/>
  <c r="K10802" i="45"/>
  <c r="J10802" i="45"/>
  <c r="K10818" i="45"/>
  <c r="J10818" i="45"/>
  <c r="K10834" i="45"/>
  <c r="J10834" i="45"/>
  <c r="K10850" i="45"/>
  <c r="J10850" i="45"/>
  <c r="K10866" i="45"/>
  <c r="J10866" i="45"/>
  <c r="K10882" i="45"/>
  <c r="J10882" i="45"/>
  <c r="K10898" i="45"/>
  <c r="J10898" i="45"/>
  <c r="K10914" i="45"/>
  <c r="J10914" i="45"/>
  <c r="K10930" i="45"/>
  <c r="J10930" i="45"/>
  <c r="K10946" i="45"/>
  <c r="J10946" i="45"/>
  <c r="K10962" i="45"/>
  <c r="J10962" i="45"/>
  <c r="K10978" i="45"/>
  <c r="J10978" i="45"/>
  <c r="K10994" i="45"/>
  <c r="J10994" i="45"/>
  <c r="K11010" i="45"/>
  <c r="J11010" i="45"/>
  <c r="K11026" i="45"/>
  <c r="J11026" i="45"/>
  <c r="K11042" i="45"/>
  <c r="J11042" i="45"/>
  <c r="K11058" i="45"/>
  <c r="J11058" i="45"/>
  <c r="K11074" i="45"/>
  <c r="J11074" i="45"/>
  <c r="K11090" i="45"/>
  <c r="J11090" i="45"/>
  <c r="J11110" i="45"/>
  <c r="K11110" i="45"/>
  <c r="K11128" i="45"/>
  <c r="J11128" i="45"/>
  <c r="K11151" i="45"/>
  <c r="J11151" i="45"/>
  <c r="J11174" i="45"/>
  <c r="K11174" i="45"/>
  <c r="K11202" i="45"/>
  <c r="J11202" i="45"/>
  <c r="K11234" i="45"/>
  <c r="J11234" i="45"/>
  <c r="J11279" i="45"/>
  <c r="K11279" i="45"/>
  <c r="J10865" i="45"/>
  <c r="K10865" i="45"/>
  <c r="J10881" i="45"/>
  <c r="K10881" i="45"/>
  <c r="J10897" i="45"/>
  <c r="K10897" i="45"/>
  <c r="J10913" i="45"/>
  <c r="K10913" i="45"/>
  <c r="J10929" i="45"/>
  <c r="K10929" i="45"/>
  <c r="J10945" i="45"/>
  <c r="K10945" i="45"/>
  <c r="J10961" i="45"/>
  <c r="K10961" i="45"/>
  <c r="J10977" i="45"/>
  <c r="K10977" i="45"/>
  <c r="J10993" i="45"/>
  <c r="K10993" i="45"/>
  <c r="J11009" i="45"/>
  <c r="K11009" i="45"/>
  <c r="J11025" i="45"/>
  <c r="K11025" i="45"/>
  <c r="J11041" i="45"/>
  <c r="K11041" i="45"/>
  <c r="J11057" i="45"/>
  <c r="K11057" i="45"/>
  <c r="J11073" i="45"/>
  <c r="K11073" i="45"/>
  <c r="J11089" i="45"/>
  <c r="K11089" i="45"/>
  <c r="K11107" i="45"/>
  <c r="J11107" i="45"/>
  <c r="J11130" i="45"/>
  <c r="K11130" i="45"/>
  <c r="J11148" i="45"/>
  <c r="K11148" i="45"/>
  <c r="K11171" i="45"/>
  <c r="J11171" i="45"/>
  <c r="K11195" i="45"/>
  <c r="J11195" i="45"/>
  <c r="K11227" i="45"/>
  <c r="J11227" i="45"/>
  <c r="J11259" i="45"/>
  <c r="K11259" i="45"/>
  <c r="K10528" i="45"/>
  <c r="J10528" i="45"/>
  <c r="K10544" i="45"/>
  <c r="J10544" i="45"/>
  <c r="K10560" i="45"/>
  <c r="J10560" i="45"/>
  <c r="K10576" i="45"/>
  <c r="J10576" i="45"/>
  <c r="K10592" i="45"/>
  <c r="J10592" i="45"/>
  <c r="K10608" i="45"/>
  <c r="J10608" i="45"/>
  <c r="K10624" i="45"/>
  <c r="J10624" i="45"/>
  <c r="K10640" i="45"/>
  <c r="J10640" i="45"/>
  <c r="K10656" i="45"/>
  <c r="J10656" i="45"/>
  <c r="K10672" i="45"/>
  <c r="J10672" i="45"/>
  <c r="K10688" i="45"/>
  <c r="J10688" i="45"/>
  <c r="K10704" i="45"/>
  <c r="J10704" i="45"/>
  <c r="K10720" i="45"/>
  <c r="J10720" i="45"/>
  <c r="K10736" i="45"/>
  <c r="J10736" i="45"/>
  <c r="K10752" i="45"/>
  <c r="J10752" i="45"/>
  <c r="K10768" i="45"/>
  <c r="J10768" i="45"/>
  <c r="K10784" i="45"/>
  <c r="J10784" i="45"/>
  <c r="K10800" i="45"/>
  <c r="J10800" i="45"/>
  <c r="K10816" i="45"/>
  <c r="J10816" i="45"/>
  <c r="K10832" i="45"/>
  <c r="J10832" i="45"/>
  <c r="K10848" i="45"/>
  <c r="J10848" i="45"/>
  <c r="K10864" i="45"/>
  <c r="J10864" i="45"/>
  <c r="K10880" i="45"/>
  <c r="J10880" i="45"/>
  <c r="K10896" i="45"/>
  <c r="J10896" i="45"/>
  <c r="K10912" i="45"/>
  <c r="J10912" i="45"/>
  <c r="K10928" i="45"/>
  <c r="J10928" i="45"/>
  <c r="K10944" i="45"/>
  <c r="J10944" i="45"/>
  <c r="K10960" i="45"/>
  <c r="J10960" i="45"/>
  <c r="K10976" i="45"/>
  <c r="J10976" i="45"/>
  <c r="K10992" i="45"/>
  <c r="J10992" i="45"/>
  <c r="K11008" i="45"/>
  <c r="J11008" i="45"/>
  <c r="K11024" i="45"/>
  <c r="J11024" i="45"/>
  <c r="K11040" i="45"/>
  <c r="J11040" i="45"/>
  <c r="K11056" i="45"/>
  <c r="J11056" i="45"/>
  <c r="K11072" i="45"/>
  <c r="J11072" i="45"/>
  <c r="K11088" i="45"/>
  <c r="J11088" i="45"/>
  <c r="K11104" i="45"/>
  <c r="J11104" i="45"/>
  <c r="K11127" i="45"/>
  <c r="J11127" i="45"/>
  <c r="J11150" i="45"/>
  <c r="K11150" i="45"/>
  <c r="K11168" i="45"/>
  <c r="J11168" i="45"/>
  <c r="K11190" i="45"/>
  <c r="J11190" i="45"/>
  <c r="K11222" i="45"/>
  <c r="J11222" i="45"/>
  <c r="J11255" i="45"/>
  <c r="K11255" i="45"/>
  <c r="K11101" i="45"/>
  <c r="J11101" i="45"/>
  <c r="K11117" i="45"/>
  <c r="J11117" i="45"/>
  <c r="K11133" i="45"/>
  <c r="J11133" i="45"/>
  <c r="K11149" i="45"/>
  <c r="J11149" i="45"/>
  <c r="K11165" i="45"/>
  <c r="J11165" i="45"/>
  <c r="K11181" i="45"/>
  <c r="J11181" i="45"/>
  <c r="J11197" i="45"/>
  <c r="K11197" i="45"/>
  <c r="J11213" i="45"/>
  <c r="K11213" i="45"/>
  <c r="J11229" i="45"/>
  <c r="K11229" i="45"/>
  <c r="J11245" i="45"/>
  <c r="K11245" i="45"/>
  <c r="J11261" i="45"/>
  <c r="K11261" i="45"/>
  <c r="J11277" i="45"/>
  <c r="K11277" i="45"/>
  <c r="J11293" i="45"/>
  <c r="K11293" i="45"/>
  <c r="K11192" i="45"/>
  <c r="J11192" i="45"/>
  <c r="K11208" i="45"/>
  <c r="J11208" i="45"/>
  <c r="K11224" i="45"/>
  <c r="J11224" i="45"/>
  <c r="K11240" i="45"/>
  <c r="J11240" i="45"/>
  <c r="K11256" i="45"/>
  <c r="J11256" i="45"/>
  <c r="K11272" i="45"/>
  <c r="J11272" i="45"/>
  <c r="K11288" i="45"/>
  <c r="J11288" i="45"/>
  <c r="K11254" i="45"/>
  <c r="J11254" i="45"/>
  <c r="K11270" i="45"/>
  <c r="J11270" i="45"/>
  <c r="K11286" i="45"/>
  <c r="J11286" i="45"/>
  <c r="K11302" i="45"/>
  <c r="J11302" i="45"/>
  <c r="J51" i="45"/>
  <c r="I51" i="45"/>
  <c r="K51" i="45" s="1"/>
  <c r="L51" i="45"/>
  <c r="K2144" i="45"/>
  <c r="J2144" i="45"/>
  <c r="K2080" i="45"/>
  <c r="J2080" i="45"/>
  <c r="K2016" i="45"/>
  <c r="J2016" i="45"/>
  <c r="K1952" i="45"/>
  <c r="J1952" i="45"/>
  <c r="K1888" i="45"/>
  <c r="J1888" i="45"/>
  <c r="K1824" i="45"/>
  <c r="J1824" i="45"/>
  <c r="K1760" i="45"/>
  <c r="J1760" i="45"/>
  <c r="K1696" i="45"/>
  <c r="J1696" i="45"/>
  <c r="K1639" i="45"/>
  <c r="J1639" i="45"/>
  <c r="K1607" i="45"/>
  <c r="J1607" i="45"/>
  <c r="K1575" i="45"/>
  <c r="J1575" i="45"/>
  <c r="J1555" i="45"/>
  <c r="K1555" i="45"/>
  <c r="J1539" i="45"/>
  <c r="K1539" i="45"/>
  <c r="J1523" i="45"/>
  <c r="K1523" i="45"/>
  <c r="J1507" i="45"/>
  <c r="K1507" i="45"/>
  <c r="J1491" i="45"/>
  <c r="K1491" i="45"/>
  <c r="J1475" i="45"/>
  <c r="K1475" i="45"/>
  <c r="J1459" i="45"/>
  <c r="K1459" i="45"/>
  <c r="J1443" i="45"/>
  <c r="K1443" i="45"/>
  <c r="J1427" i="45"/>
  <c r="K1427" i="45"/>
  <c r="J1411" i="45"/>
  <c r="K1411" i="45"/>
  <c r="J1395" i="45"/>
  <c r="K1395" i="45"/>
  <c r="J1379" i="45"/>
  <c r="K1379" i="45"/>
  <c r="J1363" i="45"/>
  <c r="K1363" i="45"/>
  <c r="J1347" i="45"/>
  <c r="K1347" i="45"/>
  <c r="J1331" i="45"/>
  <c r="K1331" i="45"/>
  <c r="J1315" i="45"/>
  <c r="K1315" i="45"/>
  <c r="J1299" i="45"/>
  <c r="K1299" i="45"/>
  <c r="J1283" i="45"/>
  <c r="K1283" i="45"/>
  <c r="J1267" i="45"/>
  <c r="K1267" i="45"/>
  <c r="J1251" i="45"/>
  <c r="K1251" i="45"/>
  <c r="J1235" i="45"/>
  <c r="K1235" i="45"/>
  <c r="J1219" i="45"/>
  <c r="K1219" i="45"/>
  <c r="J1203" i="45"/>
  <c r="K1203" i="45"/>
  <c r="J1187" i="45"/>
  <c r="K1187" i="45"/>
  <c r="J1171" i="45"/>
  <c r="K1171" i="45"/>
  <c r="J1155" i="45"/>
  <c r="K1155" i="45"/>
  <c r="J1139" i="45"/>
  <c r="K1139" i="45"/>
  <c r="J1123" i="45"/>
  <c r="K1123" i="45"/>
  <c r="J1107" i="45"/>
  <c r="K1107" i="45"/>
  <c r="J1091" i="45"/>
  <c r="K1091" i="45"/>
  <c r="J1075" i="45"/>
  <c r="K1075" i="45"/>
  <c r="J1059" i="45"/>
  <c r="K1059" i="45"/>
  <c r="J1043" i="45"/>
  <c r="K1043" i="45"/>
  <c r="J1027" i="45"/>
  <c r="K1027" i="45"/>
  <c r="J1011" i="45"/>
  <c r="K1011" i="45"/>
  <c r="J995" i="45"/>
  <c r="K995" i="45"/>
  <c r="J979" i="45"/>
  <c r="K979" i="45"/>
  <c r="J963" i="45"/>
  <c r="K963" i="45"/>
  <c r="J947" i="45"/>
  <c r="K947" i="45"/>
  <c r="J931" i="45"/>
  <c r="K931" i="45"/>
  <c r="J915" i="45"/>
  <c r="K915" i="45"/>
  <c r="J899" i="45"/>
  <c r="K899" i="45"/>
  <c r="J883" i="45"/>
  <c r="K883" i="45"/>
  <c r="J867" i="45"/>
  <c r="K867" i="45"/>
  <c r="J851" i="45"/>
  <c r="K851" i="45"/>
  <c r="J835" i="45"/>
  <c r="K835" i="45"/>
  <c r="J819" i="45"/>
  <c r="K819" i="45"/>
  <c r="J803" i="45"/>
  <c r="K803" i="45"/>
  <c r="J787" i="45"/>
  <c r="K787" i="45"/>
  <c r="J771" i="45"/>
  <c r="K771" i="45"/>
  <c r="J755" i="45"/>
  <c r="K755" i="45"/>
  <c r="J739" i="45"/>
  <c r="K739" i="45"/>
  <c r="J723" i="45"/>
  <c r="K723" i="45"/>
  <c r="J707" i="45"/>
  <c r="K707" i="45"/>
  <c r="J691" i="45"/>
  <c r="K691" i="45"/>
  <c r="J675" i="45"/>
  <c r="K675" i="45"/>
  <c r="J659" i="45"/>
  <c r="K659" i="45"/>
  <c r="J64" i="45"/>
  <c r="I64" i="45"/>
  <c r="N37" i="45"/>
  <c r="J35" i="45"/>
  <c r="I35" i="45"/>
  <c r="J16" i="45"/>
  <c r="I16" i="45"/>
  <c r="J8" i="45"/>
  <c r="I8" i="45"/>
  <c r="K2180" i="45"/>
  <c r="J2180" i="45"/>
  <c r="K2116" i="45"/>
  <c r="J2116" i="45"/>
  <c r="K2052" i="45"/>
  <c r="J2052" i="45"/>
  <c r="K1988" i="45"/>
  <c r="J1988" i="45"/>
  <c r="K1924" i="45"/>
  <c r="J1924" i="45"/>
  <c r="K1860" i="45"/>
  <c r="J1860" i="45"/>
  <c r="K1796" i="45"/>
  <c r="J1796" i="45"/>
  <c r="K1732" i="45"/>
  <c r="J1732" i="45"/>
  <c r="K1668" i="45"/>
  <c r="J1668" i="45"/>
  <c r="K1628" i="45"/>
  <c r="J1628" i="45"/>
  <c r="K1596" i="45"/>
  <c r="J1596" i="45"/>
  <c r="K1568" i="45"/>
  <c r="J1568" i="45"/>
  <c r="K1552" i="45"/>
  <c r="J1552" i="45"/>
  <c r="K1536" i="45"/>
  <c r="J1536" i="45"/>
  <c r="K1520" i="45"/>
  <c r="J1520" i="45"/>
  <c r="K1504" i="45"/>
  <c r="J1504" i="45"/>
  <c r="K1488" i="45"/>
  <c r="J1488" i="45"/>
  <c r="K1472" i="45"/>
  <c r="J1472" i="45"/>
  <c r="K1456" i="45"/>
  <c r="J1456" i="45"/>
  <c r="K1440" i="45"/>
  <c r="J1440" i="45"/>
  <c r="K1424" i="45"/>
  <c r="J1424" i="45"/>
  <c r="K1408" i="45"/>
  <c r="J1408" i="45"/>
  <c r="K1392" i="45"/>
  <c r="J1392" i="45"/>
  <c r="K1376" i="45"/>
  <c r="J1376" i="45"/>
  <c r="K1360" i="45"/>
  <c r="J1360" i="45"/>
  <c r="K1344" i="45"/>
  <c r="J1344" i="45"/>
  <c r="K1328" i="45"/>
  <c r="J1328" i="45"/>
  <c r="K1312" i="45"/>
  <c r="J1312" i="45"/>
  <c r="K1296" i="45"/>
  <c r="J1296" i="45"/>
  <c r="K1280" i="45"/>
  <c r="J1280" i="45"/>
  <c r="K1264" i="45"/>
  <c r="J1264" i="45"/>
  <c r="K1248" i="45"/>
  <c r="J1248" i="45"/>
  <c r="K1232" i="45"/>
  <c r="J1232" i="45"/>
  <c r="K1216" i="45"/>
  <c r="J1216" i="45"/>
  <c r="K1200" i="45"/>
  <c r="J1200" i="45"/>
  <c r="K1184" i="45"/>
  <c r="J1184" i="45"/>
  <c r="K1168" i="45"/>
  <c r="J1168" i="45"/>
  <c r="K1152" i="45"/>
  <c r="J1152" i="45"/>
  <c r="K1136" i="45"/>
  <c r="J1136" i="45"/>
  <c r="K1120" i="45"/>
  <c r="J1120" i="45"/>
  <c r="K1104" i="45"/>
  <c r="J1104" i="45"/>
  <c r="K1088" i="45"/>
  <c r="J1088" i="45"/>
  <c r="K1072" i="45"/>
  <c r="J1072" i="45"/>
  <c r="K1056" i="45"/>
  <c r="J1056" i="45"/>
  <c r="K1040" i="45"/>
  <c r="J1040" i="45"/>
  <c r="K1024" i="45"/>
  <c r="J1024" i="45"/>
  <c r="K1008" i="45"/>
  <c r="J1008" i="45"/>
  <c r="K992" i="45"/>
  <c r="J992" i="45"/>
  <c r="K976" i="45"/>
  <c r="J976" i="45"/>
  <c r="K960" i="45"/>
  <c r="J960" i="45"/>
  <c r="K944" i="45"/>
  <c r="J944" i="45"/>
  <c r="K928" i="45"/>
  <c r="J928" i="45"/>
  <c r="K912" i="45"/>
  <c r="J912" i="45"/>
  <c r="K896" i="45"/>
  <c r="J896" i="45"/>
  <c r="K880" i="45"/>
  <c r="J880" i="45"/>
  <c r="K864" i="45"/>
  <c r="J864" i="45"/>
  <c r="K848" i="45"/>
  <c r="J848" i="45"/>
  <c r="K832" i="45"/>
  <c r="J832" i="45"/>
  <c r="K816" i="45"/>
  <c r="J816" i="45"/>
  <c r="K800" i="45"/>
  <c r="J800" i="45"/>
  <c r="K784" i="45"/>
  <c r="J784" i="45"/>
  <c r="K768" i="45"/>
  <c r="J768" i="45"/>
  <c r="K752" i="45"/>
  <c r="J752" i="45"/>
  <c r="K736" i="45"/>
  <c r="J736" i="45"/>
  <c r="K720" i="45"/>
  <c r="J720" i="45"/>
  <c r="K704" i="45"/>
  <c r="J704" i="45"/>
  <c r="K688" i="45"/>
  <c r="J688" i="45"/>
  <c r="K672" i="45"/>
  <c r="J672" i="45"/>
  <c r="K656" i="45"/>
  <c r="J656" i="45"/>
  <c r="K2152" i="45"/>
  <c r="J2152" i="45"/>
  <c r="K2088" i="45"/>
  <c r="J2088" i="45"/>
  <c r="K2024" i="45"/>
  <c r="J2024" i="45"/>
  <c r="K1960" i="45"/>
  <c r="J1960" i="45"/>
  <c r="K1896" i="45"/>
  <c r="J1896" i="45"/>
  <c r="K1832" i="45"/>
  <c r="J1832" i="45"/>
  <c r="K1768" i="45"/>
  <c r="J1768" i="45"/>
  <c r="K1704" i="45"/>
  <c r="J1704" i="45"/>
  <c r="K1651" i="45"/>
  <c r="J1651" i="45"/>
  <c r="K1619" i="45"/>
  <c r="J1619" i="45"/>
  <c r="K1587" i="45"/>
  <c r="J1587" i="45"/>
  <c r="K1565" i="45"/>
  <c r="J1565" i="45"/>
  <c r="K1549" i="45"/>
  <c r="J1549" i="45"/>
  <c r="K1533" i="45"/>
  <c r="J1533" i="45"/>
  <c r="K1517" i="45"/>
  <c r="J1517" i="45"/>
  <c r="K1501" i="45"/>
  <c r="J1501" i="45"/>
  <c r="K1485" i="45"/>
  <c r="J1485" i="45"/>
  <c r="K1469" i="45"/>
  <c r="J1469" i="45"/>
  <c r="K1453" i="45"/>
  <c r="J1453" i="45"/>
  <c r="K1437" i="45"/>
  <c r="J1437" i="45"/>
  <c r="K1421" i="45"/>
  <c r="J1421" i="45"/>
  <c r="K1405" i="45"/>
  <c r="J1405" i="45"/>
  <c r="K1389" i="45"/>
  <c r="J1389" i="45"/>
  <c r="K1373" i="45"/>
  <c r="J1373" i="45"/>
  <c r="K1357" i="45"/>
  <c r="J1357" i="45"/>
  <c r="K1341" i="45"/>
  <c r="J1341" i="45"/>
  <c r="K1325" i="45"/>
  <c r="J1325" i="45"/>
  <c r="K1309" i="45"/>
  <c r="J1309" i="45"/>
  <c r="K1293" i="45"/>
  <c r="J1293" i="45"/>
  <c r="K1277" i="45"/>
  <c r="J1277" i="45"/>
  <c r="K1261" i="45"/>
  <c r="J1261" i="45"/>
  <c r="K1245" i="45"/>
  <c r="J1245" i="45"/>
  <c r="K1229" i="45"/>
  <c r="J1229" i="45"/>
  <c r="K1213" i="45"/>
  <c r="J1213" i="45"/>
  <c r="K1197" i="45"/>
  <c r="J1197" i="45"/>
  <c r="K1181" i="45"/>
  <c r="J1181" i="45"/>
  <c r="K1165" i="45"/>
  <c r="J1165" i="45"/>
  <c r="K1149" i="45"/>
  <c r="J1149" i="45"/>
  <c r="K1133" i="45"/>
  <c r="J1133" i="45"/>
  <c r="K1117" i="45"/>
  <c r="J1117" i="45"/>
  <c r="K1101" i="45"/>
  <c r="J1101" i="45"/>
  <c r="K1085" i="45"/>
  <c r="J1085" i="45"/>
  <c r="K1069" i="45"/>
  <c r="J1069" i="45"/>
  <c r="K1053" i="45"/>
  <c r="J1053" i="45"/>
  <c r="K1037" i="45"/>
  <c r="J1037" i="45"/>
  <c r="K1021" i="45"/>
  <c r="J1021" i="45"/>
  <c r="K1005" i="45"/>
  <c r="J1005" i="45"/>
  <c r="K989" i="45"/>
  <c r="J989" i="45"/>
  <c r="K973" i="45"/>
  <c r="J973" i="45"/>
  <c r="K957" i="45"/>
  <c r="J957" i="45"/>
  <c r="K941" i="45"/>
  <c r="J941" i="45"/>
  <c r="K925" i="45"/>
  <c r="J925" i="45"/>
  <c r="K909" i="45"/>
  <c r="J909" i="45"/>
  <c r="K893" i="45"/>
  <c r="J893" i="45"/>
  <c r="K877" i="45"/>
  <c r="J877" i="45"/>
  <c r="K861" i="45"/>
  <c r="J861" i="45"/>
  <c r="K845" i="45"/>
  <c r="J845" i="45"/>
  <c r="K829" i="45"/>
  <c r="J829" i="45"/>
  <c r="K813" i="45"/>
  <c r="J813" i="45"/>
  <c r="K797" i="45"/>
  <c r="J797" i="45"/>
  <c r="K781" i="45"/>
  <c r="J781" i="45"/>
  <c r="K765" i="45"/>
  <c r="J765" i="45"/>
  <c r="K749" i="45"/>
  <c r="J749" i="45"/>
  <c r="K733" i="45"/>
  <c r="J733" i="45"/>
  <c r="K717" i="45"/>
  <c r="J717" i="45"/>
  <c r="K701" i="45"/>
  <c r="J701" i="45"/>
  <c r="K685" i="45"/>
  <c r="J685" i="45"/>
  <c r="K669" i="45"/>
  <c r="J669" i="45"/>
  <c r="K653" i="45"/>
  <c r="J653" i="45"/>
  <c r="K637" i="45"/>
  <c r="J637" i="45"/>
  <c r="K621" i="45"/>
  <c r="J621" i="45"/>
  <c r="K605" i="45"/>
  <c r="J605" i="45"/>
  <c r="J589" i="45"/>
  <c r="K589" i="45"/>
  <c r="K573" i="45"/>
  <c r="J573" i="45"/>
  <c r="K557" i="45"/>
  <c r="J557" i="45"/>
  <c r="K541" i="45"/>
  <c r="J541" i="45"/>
  <c r="K525" i="45"/>
  <c r="J525" i="45"/>
  <c r="J49" i="45"/>
  <c r="I49" i="45"/>
  <c r="F10" i="45"/>
  <c r="L10" i="45" s="1"/>
  <c r="P1731" i="23"/>
  <c r="Q1731" i="23" s="1"/>
  <c r="P1727" i="23"/>
  <c r="Q1727" i="23" s="1"/>
  <c r="P1723" i="23"/>
  <c r="Q1723" i="23" s="1"/>
  <c r="P1719" i="23"/>
  <c r="Q1719" i="23" s="1"/>
  <c r="P1715" i="23"/>
  <c r="Q1715" i="23" s="1"/>
  <c r="P1591" i="23"/>
  <c r="Q1591" i="23" s="1"/>
  <c r="P1559" i="23"/>
  <c r="Q1559" i="23" s="1"/>
  <c r="P1479" i="23"/>
  <c r="Q1479" i="23" s="1"/>
  <c r="P1475" i="23"/>
  <c r="Q1475" i="23" s="1"/>
  <c r="P1471" i="23"/>
  <c r="Q1471" i="23" s="1"/>
  <c r="P1463" i="23"/>
  <c r="Q1463" i="23" s="1"/>
  <c r="P1459" i="23"/>
  <c r="Q1459" i="23" s="1"/>
  <c r="P1455" i="23"/>
  <c r="Q1455" i="23" s="1"/>
  <c r="P1451" i="23"/>
  <c r="Q1451" i="23" s="1"/>
  <c r="P1447" i="23"/>
  <c r="Q1447" i="23" s="1"/>
  <c r="P1443" i="23"/>
  <c r="Q1443" i="23" s="1"/>
  <c r="P1439" i="23"/>
  <c r="Q1439" i="23" s="1"/>
  <c r="P1431" i="23"/>
  <c r="Q1431" i="23" s="1"/>
  <c r="P1395" i="23"/>
  <c r="Q1395" i="23" s="1"/>
  <c r="P1171" i="23"/>
  <c r="Q1171" i="23" s="1"/>
  <c r="P1986" i="23"/>
  <c r="Q1986" i="23" s="1"/>
  <c r="P1982" i="23"/>
  <c r="Q1982" i="23" s="1"/>
  <c r="P1966" i="23"/>
  <c r="Q1966" i="23" s="1"/>
  <c r="P1946" i="23"/>
  <c r="Q1946" i="23" s="1"/>
  <c r="P1826" i="23"/>
  <c r="Q1826" i="23" s="1"/>
  <c r="P1730" i="23"/>
  <c r="Q1730" i="23" s="1"/>
  <c r="P1726" i="23"/>
  <c r="Q1726" i="23" s="1"/>
  <c r="P1722" i="23"/>
  <c r="Q1722" i="23" s="1"/>
  <c r="P1718" i="23"/>
  <c r="Q1718" i="23" s="1"/>
  <c r="P1714" i="23"/>
  <c r="Q1714" i="23" s="1"/>
  <c r="P1682" i="23"/>
  <c r="Q1682" i="23" s="1"/>
  <c r="P1670" i="23"/>
  <c r="Q1670" i="23" s="1"/>
  <c r="P1274" i="23"/>
  <c r="Q1274" i="23" s="1"/>
  <c r="P1246" i="23"/>
  <c r="Q1246" i="23" s="1"/>
  <c r="P1170" i="23"/>
  <c r="Q1170" i="23" s="1"/>
  <c r="P1960" i="23"/>
  <c r="Q1960" i="23" s="1"/>
  <c r="P1728" i="23"/>
  <c r="Q1728" i="23" s="1"/>
  <c r="P1724" i="23"/>
  <c r="Q1724" i="23" s="1"/>
  <c r="P1720" i="23"/>
  <c r="Q1720" i="23" s="1"/>
  <c r="P1716" i="23"/>
  <c r="Q1716" i="23" s="1"/>
  <c r="P1560" i="23"/>
  <c r="Q1560" i="23" s="1"/>
  <c r="P1480" i="23"/>
  <c r="Q1480" i="23" s="1"/>
  <c r="P1404" i="23"/>
  <c r="Q1404" i="23" s="1"/>
  <c r="P1172" i="23"/>
  <c r="Q1172" i="23" s="1"/>
  <c r="P1857" i="23"/>
  <c r="Q1857" i="23" s="1"/>
  <c r="P1825" i="23"/>
  <c r="Q1825" i="23" s="1"/>
  <c r="P1813" i="23"/>
  <c r="Q1813" i="23" s="1"/>
  <c r="P1785" i="23"/>
  <c r="Q1785" i="23" s="1"/>
  <c r="P1781" i="23"/>
  <c r="Q1781" i="23" s="1"/>
  <c r="P1777" i="23"/>
  <c r="Q1777" i="23" s="1"/>
  <c r="P1773" i="23"/>
  <c r="Q1773" i="23" s="1"/>
  <c r="P1757" i="23"/>
  <c r="Q1757" i="23" s="1"/>
  <c r="P1729" i="23"/>
  <c r="Q1729" i="23" s="1"/>
  <c r="P1725" i="23"/>
  <c r="Q1725" i="23" s="1"/>
  <c r="P1721" i="23"/>
  <c r="Q1721" i="23" s="1"/>
  <c r="P1717" i="23"/>
  <c r="Q1717" i="23" s="1"/>
  <c r="P1609" i="23"/>
  <c r="Q1609" i="23" s="1"/>
  <c r="P1605" i="23"/>
  <c r="Q1605" i="23" s="1"/>
  <c r="P1589" i="23"/>
  <c r="Q1589" i="23" s="1"/>
  <c r="P1493" i="23"/>
  <c r="Q1493" i="23" s="1"/>
  <c r="P1333" i="23"/>
  <c r="Q1333" i="23" s="1"/>
  <c r="P1329" i="23"/>
  <c r="Q1329" i="23" s="1"/>
  <c r="P1321" i="23"/>
  <c r="Q1321" i="23" s="1"/>
  <c r="P1317" i="23"/>
  <c r="Q1317" i="23" s="1"/>
  <c r="P1273" i="23"/>
  <c r="Q1273" i="23" s="1"/>
  <c r="P1241" i="23"/>
  <c r="Q1241" i="23" s="1"/>
  <c r="P1229" i="23"/>
  <c r="Q1229" i="23" s="1"/>
  <c r="P1209" i="23"/>
  <c r="Q1209" i="23" s="1"/>
  <c r="P1205" i="23"/>
  <c r="Q1205" i="23" s="1"/>
  <c r="P1201" i="23"/>
  <c r="Q1201" i="23" s="1"/>
  <c r="P1197" i="23"/>
  <c r="Q1197" i="23" s="1"/>
  <c r="P1193" i="23"/>
  <c r="Q1193" i="23" s="1"/>
  <c r="P1185" i="23"/>
  <c r="Q1185" i="23" s="1"/>
  <c r="P1181" i="23"/>
  <c r="Q1181" i="23" s="1"/>
  <c r="P1177" i="23"/>
  <c r="Q1177" i="23" s="1"/>
  <c r="P1165" i="23"/>
  <c r="Q1165" i="23" s="1"/>
  <c r="P1161" i="23"/>
  <c r="Q1161" i="23" s="1"/>
  <c r="P1157" i="23"/>
  <c r="Q1157" i="23" s="1"/>
  <c r="P1153" i="23"/>
  <c r="Q1153" i="23" s="1"/>
  <c r="P1145" i="23"/>
  <c r="Q1145" i="23" s="1"/>
  <c r="P1141" i="23"/>
  <c r="Q1141" i="23" s="1"/>
  <c r="P1137" i="23"/>
  <c r="Q1137" i="23" s="1"/>
  <c r="P1133" i="23"/>
  <c r="Q1133" i="23" s="1"/>
  <c r="P1129" i="23"/>
  <c r="Q1129" i="23" s="1"/>
  <c r="P1992" i="23"/>
  <c r="Q1992" i="23" s="1"/>
  <c r="P1392" i="23"/>
  <c r="Q1392" i="23" s="1"/>
  <c r="P1372" i="23"/>
  <c r="Q1372" i="23" s="1"/>
  <c r="P1842" i="23"/>
  <c r="Q1842" i="23" s="1"/>
  <c r="P1841" i="23"/>
  <c r="Q1841" i="23" s="1"/>
  <c r="P1118" i="23"/>
  <c r="Q1118" i="23" s="1"/>
  <c r="P1994" i="23"/>
  <c r="Q1994" i="23" s="1"/>
  <c r="P1938" i="23"/>
  <c r="Q1938" i="23" s="1"/>
  <c r="P1814" i="23"/>
  <c r="Q1814" i="23" s="1"/>
  <c r="P1790" i="23"/>
  <c r="Q1790" i="23" s="1"/>
  <c r="P1257" i="23"/>
  <c r="Q1257" i="23" s="1"/>
  <c r="P1253" i="23"/>
  <c r="Q1253" i="23" s="1"/>
  <c r="P1168" i="23"/>
  <c r="Q1168" i="23" s="1"/>
  <c r="P1483" i="23"/>
  <c r="Q1483" i="23" s="1"/>
  <c r="P1990" i="23"/>
  <c r="Q1990" i="23" s="1"/>
  <c r="P1952" i="23"/>
  <c r="Q1952" i="23" s="1"/>
  <c r="P1935" i="23"/>
  <c r="Q1935" i="23" s="1"/>
  <c r="P1931" i="23"/>
  <c r="Q1931" i="23" s="1"/>
  <c r="P1927" i="23"/>
  <c r="Q1927" i="23" s="1"/>
  <c r="P1923" i="23"/>
  <c r="Q1923" i="23" s="1"/>
  <c r="P1919" i="23"/>
  <c r="Q1919" i="23" s="1"/>
  <c r="P1907" i="23"/>
  <c r="Q1907" i="23" s="1"/>
  <c r="P1903" i="23"/>
  <c r="Q1903" i="23" s="1"/>
  <c r="P1899" i="23"/>
  <c r="Q1899" i="23" s="1"/>
  <c r="P1895" i="23"/>
  <c r="Q1895" i="23" s="1"/>
  <c r="P1891" i="23"/>
  <c r="Q1891" i="23" s="1"/>
  <c r="P1887" i="23"/>
  <c r="Q1887" i="23" s="1"/>
  <c r="P1883" i="23"/>
  <c r="Q1883" i="23" s="1"/>
  <c r="P1879" i="23"/>
  <c r="Q1879" i="23" s="1"/>
  <c r="P1875" i="23"/>
  <c r="Q1875" i="23" s="1"/>
  <c r="P1871" i="23"/>
  <c r="Q1871" i="23" s="1"/>
  <c r="P1867" i="23"/>
  <c r="Q1867" i="23" s="1"/>
  <c r="P1850" i="23"/>
  <c r="Q1850" i="23" s="1"/>
  <c r="P1834" i="23"/>
  <c r="Q1834" i="23" s="1"/>
  <c r="P1702" i="23"/>
  <c r="Q1702" i="23" s="1"/>
  <c r="P1698" i="23"/>
  <c r="Q1698" i="23" s="1"/>
  <c r="P1694" i="23"/>
  <c r="Q1694" i="23" s="1"/>
  <c r="P1686" i="23"/>
  <c r="Q1686" i="23" s="1"/>
  <c r="P1544" i="23"/>
  <c r="Q1544" i="23" s="1"/>
  <c r="P1536" i="23"/>
  <c r="Q1536" i="23" s="1"/>
  <c r="P1532" i="23"/>
  <c r="P1528" i="23"/>
  <c r="Q1528" i="23" s="1"/>
  <c r="P1524" i="23"/>
  <c r="Q1524" i="23" s="1"/>
  <c r="P1520" i="23"/>
  <c r="Q1520" i="23" s="1"/>
  <c r="P1516" i="23"/>
  <c r="P1512" i="23"/>
  <c r="Q1512" i="23" s="1"/>
  <c r="P1508" i="23"/>
  <c r="Q1508" i="23" s="1"/>
  <c r="P1504" i="23"/>
  <c r="Q1504" i="23" s="1"/>
  <c r="P1500" i="23"/>
  <c r="Q1500" i="23" s="1"/>
  <c r="P1496" i="23"/>
  <c r="Q1496" i="23" s="1"/>
  <c r="P1492" i="23"/>
  <c r="Q1492" i="23" s="1"/>
  <c r="P1269" i="23"/>
  <c r="Q1269" i="23" s="1"/>
  <c r="P1265" i="23"/>
  <c r="Q1265" i="23" s="1"/>
  <c r="P1261" i="23"/>
  <c r="Q1261" i="23" s="1"/>
  <c r="P1978" i="23"/>
  <c r="Q1978" i="23" s="1"/>
  <c r="P1970" i="23"/>
  <c r="Q1970" i="23" s="1"/>
  <c r="P1954" i="23"/>
  <c r="Q1954" i="23" s="1"/>
  <c r="P1950" i="23"/>
  <c r="Q1950" i="23" s="1"/>
  <c r="P1933" i="23"/>
  <c r="Q1933" i="23" s="1"/>
  <c r="P1928" i="23"/>
  <c r="Q1928" i="23" s="1"/>
  <c r="P1920" i="23"/>
  <c r="Q1920" i="23" s="1"/>
  <c r="P1917" i="23"/>
  <c r="Q1917" i="23" s="1"/>
  <c r="P1912" i="23"/>
  <c r="Q1912" i="23" s="1"/>
  <c r="P1909" i="23"/>
  <c r="Q1909" i="23" s="1"/>
  <c r="P1904" i="23"/>
  <c r="Q1904" i="23" s="1"/>
  <c r="P1900" i="23"/>
  <c r="Q1900" i="23" s="1"/>
  <c r="P1897" i="23"/>
  <c r="Q1897" i="23" s="1"/>
  <c r="P1892" i="23"/>
  <c r="Q1892" i="23" s="1"/>
  <c r="P1888" i="23"/>
  <c r="Q1888" i="23" s="1"/>
  <c r="P1884" i="23"/>
  <c r="Q1884" i="23" s="1"/>
  <c r="P1876" i="23"/>
  <c r="Q1876" i="23" s="1"/>
  <c r="P1872" i="23"/>
  <c r="Q1872" i="23" s="1"/>
  <c r="P1868" i="23"/>
  <c r="Q1868" i="23" s="1"/>
  <c r="P1865" i="23"/>
  <c r="Q1865" i="23" s="1"/>
  <c r="P1860" i="23"/>
  <c r="Q1860" i="23" s="1"/>
  <c r="P1822" i="23"/>
  <c r="Q1822" i="23" s="1"/>
  <c r="P1798" i="23"/>
  <c r="Q1798" i="23" s="1"/>
  <c r="P1749" i="23"/>
  <c r="Q1749" i="23" s="1"/>
  <c r="P1745" i="23"/>
  <c r="Q1745" i="23" s="1"/>
  <c r="P1708" i="23"/>
  <c r="Q1708" i="23" s="1"/>
  <c r="P1700" i="23"/>
  <c r="Q1700" i="23" s="1"/>
  <c r="P1692" i="23"/>
  <c r="Q1692" i="23" s="1"/>
  <c r="P1601" i="23"/>
  <c r="Q1601" i="23" s="1"/>
  <c r="P1597" i="23"/>
  <c r="Q1597" i="23" s="1"/>
  <c r="P1593" i="23"/>
  <c r="Q1593" i="23" s="1"/>
  <c r="P1575" i="23"/>
  <c r="Q1575" i="23" s="1"/>
  <c r="P1571" i="23"/>
  <c r="Q1571" i="23" s="1"/>
  <c r="P1568" i="23"/>
  <c r="Q1568" i="23" s="1"/>
  <c r="P1564" i="23"/>
  <c r="Q1564" i="23" s="1"/>
  <c r="P1420" i="23"/>
  <c r="Q1420" i="23" s="1"/>
  <c r="P1415" i="23"/>
  <c r="Q1415" i="23" s="1"/>
  <c r="P1341" i="23"/>
  <c r="Q1341" i="23" s="1"/>
  <c r="P1313" i="23"/>
  <c r="Q1313" i="23" s="1"/>
  <c r="P1305" i="23"/>
  <c r="Q1305" i="23" s="1"/>
  <c r="P1301" i="23"/>
  <c r="Q1301" i="23" s="1"/>
  <c r="P1230" i="23"/>
  <c r="Q1230" i="23" s="1"/>
  <c r="P1222" i="23"/>
  <c r="Q1222" i="23" s="1"/>
  <c r="P1206" i="23"/>
  <c r="Q1206" i="23" s="1"/>
  <c r="P1194" i="23"/>
  <c r="Q1194" i="23" s="1"/>
  <c r="P1182" i="23"/>
  <c r="Q1182" i="23" s="1"/>
  <c r="P1158" i="23"/>
  <c r="Q1158" i="23" s="1"/>
  <c r="P1142" i="23"/>
  <c r="Q1142" i="23" s="1"/>
  <c r="P1134" i="23"/>
  <c r="Q1134" i="23" s="1"/>
  <c r="P1976" i="23"/>
  <c r="Q1976" i="23" s="1"/>
  <c r="P1972" i="23"/>
  <c r="Q1972" i="23" s="1"/>
  <c r="P1968" i="23"/>
  <c r="Q1968" i="23" s="1"/>
  <c r="P1599" i="23"/>
  <c r="Q1599" i="23" s="1"/>
  <c r="P1595" i="23"/>
  <c r="Q1595" i="23" s="1"/>
  <c r="P1581" i="23"/>
  <c r="Q1581" i="23" s="1"/>
  <c r="P1551" i="23"/>
  <c r="Q1551" i="23" s="1"/>
  <c r="P1547" i="23"/>
  <c r="Q1547" i="23" s="1"/>
  <c r="P1379" i="23"/>
  <c r="Q1379" i="23" s="1"/>
  <c r="P1375" i="23"/>
  <c r="Q1375" i="23" s="1"/>
  <c r="P1359" i="23"/>
  <c r="Q1359" i="23" s="1"/>
  <c r="P1355" i="23"/>
  <c r="Q1355" i="23" s="1"/>
  <c r="P1351" i="23"/>
  <c r="Q1351" i="23" s="1"/>
  <c r="P1290" i="23"/>
  <c r="Q1290" i="23" s="1"/>
  <c r="P1286" i="23"/>
  <c r="Q1286" i="23" s="1"/>
  <c r="P1243" i="23"/>
  <c r="Q1243" i="23" s="1"/>
  <c r="P1110" i="23"/>
  <c r="Q1110" i="23" s="1"/>
  <c r="P1086" i="23"/>
  <c r="Q1086" i="23" s="1"/>
  <c r="P1082" i="23"/>
  <c r="Q1082" i="23" s="1"/>
  <c r="P1078" i="23"/>
  <c r="Q1078" i="23" s="1"/>
  <c r="P1074" i="23"/>
  <c r="Q1074" i="23" s="1"/>
  <c r="P1070" i="23"/>
  <c r="Q1070" i="23" s="1"/>
  <c r="P1066" i="23"/>
  <c r="Q1066" i="23" s="1"/>
  <c r="P1062" i="23"/>
  <c r="Q1062" i="23" s="1"/>
  <c r="P1058" i="23"/>
  <c r="Q1058" i="23" s="1"/>
  <c r="P1054" i="23"/>
  <c r="Q1054" i="23" s="1"/>
  <c r="P1050" i="23"/>
  <c r="Q1050" i="23" s="1"/>
  <c r="P1046" i="23"/>
  <c r="Q1046" i="23" s="1"/>
  <c r="P1042" i="23"/>
  <c r="Q1042" i="23" s="1"/>
  <c r="P1038" i="23"/>
  <c r="Q1038" i="23" s="1"/>
  <c r="P1034" i="23"/>
  <c r="Q1034" i="23" s="1"/>
  <c r="P1030" i="23"/>
  <c r="Q1030" i="23" s="1"/>
  <c r="P1026" i="23"/>
  <c r="Q1026" i="23" s="1"/>
  <c r="P1022" i="23"/>
  <c r="Q1022" i="23" s="1"/>
  <c r="P1018" i="23"/>
  <c r="Q1018" i="23" s="1"/>
  <c r="P1014" i="23"/>
  <c r="Q1014" i="23" s="1"/>
  <c r="P1010" i="23"/>
  <c r="Q1010" i="23" s="1"/>
  <c r="P1006" i="23"/>
  <c r="Q1006" i="23" s="1"/>
  <c r="P1002" i="23"/>
  <c r="Q1002" i="23" s="1"/>
  <c r="P2000" i="23"/>
  <c r="Q2000" i="23" s="1"/>
  <c r="P1804" i="23"/>
  <c r="Q1804" i="23" s="1"/>
  <c r="P1678" i="23"/>
  <c r="Q1678" i="23" s="1"/>
  <c r="P1583" i="23"/>
  <c r="Q1583" i="23" s="1"/>
  <c r="P1567" i="23"/>
  <c r="Q1567" i="23" s="1"/>
  <c r="P1563" i="23"/>
  <c r="Q1563" i="23" s="1"/>
  <c r="P1419" i="23"/>
  <c r="Q1419" i="23" s="1"/>
  <c r="P1377" i="23"/>
  <c r="Q1377" i="23" s="1"/>
  <c r="P1373" i="23"/>
  <c r="Q1373" i="23" s="1"/>
  <c r="P1357" i="23"/>
  <c r="Q1357" i="23" s="1"/>
  <c r="P1353" i="23"/>
  <c r="Q1353" i="23" s="1"/>
  <c r="P1345" i="23"/>
  <c r="Q1345" i="23" s="1"/>
  <c r="P1337" i="23"/>
  <c r="Q1337" i="23" s="1"/>
  <c r="P1299" i="23"/>
  <c r="Q1299" i="23" s="1"/>
  <c r="P1998" i="23"/>
  <c r="Q1998" i="23" s="1"/>
  <c r="P1984" i="23"/>
  <c r="Q1984" i="23" s="1"/>
  <c r="P1962" i="23"/>
  <c r="Q1962" i="23" s="1"/>
  <c r="P1958" i="23"/>
  <c r="Q1958" i="23" s="1"/>
  <c r="P1944" i="23"/>
  <c r="Q1944" i="23" s="1"/>
  <c r="P1940" i="23"/>
  <c r="Q1940" i="23" s="1"/>
  <c r="P1833" i="23"/>
  <c r="Q1833" i="23" s="1"/>
  <c r="P1828" i="23"/>
  <c r="Q1828" i="23" s="1"/>
  <c r="P1818" i="23"/>
  <c r="Q1818" i="23" s="1"/>
  <c r="P1815" i="23"/>
  <c r="Q1815" i="23" s="1"/>
  <c r="P1676" i="23"/>
  <c r="Q1676" i="23" s="1"/>
  <c r="P1607" i="23"/>
  <c r="Q1607" i="23" s="1"/>
  <c r="P1603" i="23"/>
  <c r="Q1603" i="23" s="1"/>
  <c r="P1543" i="23"/>
  <c r="Q1543" i="23" s="1"/>
  <c r="P1535" i="23"/>
  <c r="Q1535" i="23" s="1"/>
  <c r="P1531" i="23"/>
  <c r="Q1531" i="23" s="1"/>
  <c r="P1527" i="23"/>
  <c r="Q1527" i="23" s="1"/>
  <c r="P1523" i="23"/>
  <c r="Q1523" i="23" s="1"/>
  <c r="P1519" i="23"/>
  <c r="Q1519" i="23" s="1"/>
  <c r="P1515" i="23"/>
  <c r="Q1515" i="23" s="1"/>
  <c r="P1511" i="23"/>
  <c r="Q1511" i="23" s="1"/>
  <c r="P1507" i="23"/>
  <c r="Q1507" i="23" s="1"/>
  <c r="P1503" i="23"/>
  <c r="Q1503" i="23" s="1"/>
  <c r="P1499" i="23"/>
  <c r="Q1499" i="23" s="1"/>
  <c r="P1495" i="23"/>
  <c r="Q1495" i="23" s="1"/>
  <c r="P1473" i="23"/>
  <c r="Q1473" i="23" s="1"/>
  <c r="P1469" i="23"/>
  <c r="Q1469" i="23" s="1"/>
  <c r="P1461" i="23"/>
  <c r="Q1461" i="23" s="1"/>
  <c r="P1457" i="23"/>
  <c r="Q1457" i="23" s="1"/>
  <c r="P1453" i="23"/>
  <c r="Q1453" i="23" s="1"/>
  <c r="P1449" i="23"/>
  <c r="Q1449" i="23" s="1"/>
  <c r="P1445" i="23"/>
  <c r="Q1445" i="23" s="1"/>
  <c r="P1441" i="23"/>
  <c r="Q1441" i="23" s="1"/>
  <c r="P1437" i="23"/>
  <c r="Q1437" i="23" s="1"/>
  <c r="P1429" i="23"/>
  <c r="Q1429" i="23" s="1"/>
  <c r="P1289" i="23"/>
  <c r="Q1289" i="23" s="1"/>
  <c r="P1267" i="23"/>
  <c r="Q1267" i="23" s="1"/>
  <c r="P1254" i="23"/>
  <c r="Q1254" i="23" s="1"/>
  <c r="P1109" i="23"/>
  <c r="Q1109" i="23" s="1"/>
  <c r="P1325" i="23"/>
  <c r="Q1325" i="23" s="1"/>
  <c r="P1213" i="23"/>
  <c r="Q1213" i="23" s="1"/>
  <c r="P1149" i="23"/>
  <c r="Q1149" i="23" s="1"/>
  <c r="P1585" i="23"/>
  <c r="Q1585" i="23" s="1"/>
  <c r="P1484" i="23"/>
  <c r="Q1484" i="23" s="1"/>
  <c r="P1416" i="23"/>
  <c r="Q1416" i="23" s="1"/>
  <c r="P1225" i="23"/>
  <c r="Q1225" i="23" s="1"/>
  <c r="P1102" i="23"/>
  <c r="Q1102" i="23" s="1"/>
  <c r="P1974" i="23"/>
  <c r="Q1974" i="23" s="1"/>
  <c r="P1942" i="23"/>
  <c r="Q1942" i="23" s="1"/>
  <c r="P1918" i="23"/>
  <c r="Q1918" i="23" s="1"/>
  <c r="P1898" i="23"/>
  <c r="Q1898" i="23" s="1"/>
  <c r="P1866" i="23"/>
  <c r="Q1866" i="23" s="1"/>
  <c r="P1849" i="23"/>
  <c r="Q1849" i="23" s="1"/>
  <c r="P1844" i="23"/>
  <c r="Q1844" i="23" s="1"/>
  <c r="P1812" i="23"/>
  <c r="Q1812" i="23" s="1"/>
  <c r="P1803" i="23"/>
  <c r="Q1803" i="23" s="1"/>
  <c r="P1778" i="23"/>
  <c r="Q1778" i="23" s="1"/>
  <c r="P1769" i="23"/>
  <c r="Q1769" i="23" s="1"/>
  <c r="P1736" i="23"/>
  <c r="Q1736" i="23" s="1"/>
  <c r="P1732" i="23"/>
  <c r="Q1732" i="23" s="1"/>
  <c r="P1706" i="23"/>
  <c r="Q1706" i="23" s="1"/>
  <c r="P1552" i="23"/>
  <c r="Q1552" i="23" s="1"/>
  <c r="P1548" i="23"/>
  <c r="Q1548" i="23" s="1"/>
  <c r="P1468" i="23"/>
  <c r="Q1468" i="23" s="1"/>
  <c r="P1460" i="23"/>
  <c r="Q1460" i="23" s="1"/>
  <c r="P1452" i="23"/>
  <c r="Q1452" i="23" s="1"/>
  <c r="P1448" i="23"/>
  <c r="Q1448" i="23" s="1"/>
  <c r="P1436" i="23"/>
  <c r="Q1436" i="23" s="1"/>
  <c r="P1428" i="23"/>
  <c r="Q1428" i="23" s="1"/>
  <c r="P1401" i="23"/>
  <c r="Q1401" i="23" s="1"/>
  <c r="P1391" i="23"/>
  <c r="Q1391" i="23" s="1"/>
  <c r="P1388" i="23"/>
  <c r="Q1388" i="23" s="1"/>
  <c r="P1376" i="23"/>
  <c r="Q1376" i="23" s="1"/>
  <c r="P1371" i="23"/>
  <c r="Q1371" i="23" s="1"/>
  <c r="P1356" i="23"/>
  <c r="Q1356" i="23" s="1"/>
  <c r="P1348" i="23"/>
  <c r="Q1348" i="23" s="1"/>
  <c r="P1309" i="23"/>
  <c r="Q1309" i="23" s="1"/>
  <c r="P1302" i="23"/>
  <c r="Q1302" i="23" s="1"/>
  <c r="P1293" i="23"/>
  <c r="Q1293" i="23" s="1"/>
  <c r="P1270" i="23"/>
  <c r="Q1270" i="23" s="1"/>
  <c r="P1238" i="23"/>
  <c r="Q1238" i="23" s="1"/>
  <c r="P1235" i="23"/>
  <c r="Q1235" i="23" s="1"/>
  <c r="P1227" i="23"/>
  <c r="Q1227" i="23" s="1"/>
  <c r="P1226" i="23"/>
  <c r="Q1226" i="23" s="1"/>
  <c r="P1214" i="23"/>
  <c r="Q1214" i="23" s="1"/>
  <c r="P1207" i="23"/>
  <c r="Q1207" i="23" s="1"/>
  <c r="P1203" i="23"/>
  <c r="Q1203" i="23" s="1"/>
  <c r="P1191" i="23"/>
  <c r="Q1191" i="23" s="1"/>
  <c r="P1190" i="23"/>
  <c r="Q1190" i="23" s="1"/>
  <c r="P1187" i="23"/>
  <c r="Q1187" i="23" s="1"/>
  <c r="P1179" i="23"/>
  <c r="Q1179" i="23" s="1"/>
  <c r="P1113" i="23"/>
  <c r="Q1113" i="23" s="1"/>
  <c r="P1096" i="23"/>
  <c r="Q1096" i="23" s="1"/>
  <c r="P1084" i="23"/>
  <c r="Q1084" i="23" s="1"/>
  <c r="P1080" i="23"/>
  <c r="Q1080" i="23" s="1"/>
  <c r="P1076" i="23"/>
  <c r="Q1076" i="23" s="1"/>
  <c r="P1072" i="23"/>
  <c r="Q1072" i="23" s="1"/>
  <c r="P1068" i="23"/>
  <c r="Q1068" i="23" s="1"/>
  <c r="P1052" i="23"/>
  <c r="Q1052" i="23" s="1"/>
  <c r="P1048" i="23"/>
  <c r="Q1048" i="23" s="1"/>
  <c r="P1044" i="23"/>
  <c r="Q1044" i="23" s="1"/>
  <c r="P1040" i="23"/>
  <c r="Q1040" i="23" s="1"/>
  <c r="P1036" i="23"/>
  <c r="Q1036" i="23" s="1"/>
  <c r="P1032" i="23"/>
  <c r="Q1032" i="23" s="1"/>
  <c r="P1028" i="23"/>
  <c r="Q1028" i="23" s="1"/>
  <c r="P1024" i="23"/>
  <c r="Q1024" i="23" s="1"/>
  <c r="P1020" i="23"/>
  <c r="Q1020" i="23" s="1"/>
  <c r="P1016" i="23"/>
  <c r="Q1016" i="23" s="1"/>
  <c r="P1012" i="23"/>
  <c r="Q1012" i="23" s="1"/>
  <c r="P1008" i="23"/>
  <c r="Q1008" i="23" s="1"/>
  <c r="P1004" i="23"/>
  <c r="Q1004" i="23" s="1"/>
  <c r="P1101" i="23"/>
  <c r="Q1101" i="23" s="1"/>
  <c r="P1097" i="23"/>
  <c r="Q1097" i="23" s="1"/>
  <c r="P1061" i="23"/>
  <c r="Q1061" i="23" s="1"/>
  <c r="P1057" i="23"/>
  <c r="Q1057" i="23" s="1"/>
  <c r="P1980" i="23"/>
  <c r="Q1980" i="23" s="1"/>
  <c r="P1948" i="23"/>
  <c r="Q1948" i="23" s="1"/>
  <c r="P1910" i="23"/>
  <c r="Q1910" i="23" s="1"/>
  <c r="P1782" i="23"/>
  <c r="Q1782" i="23" s="1"/>
  <c r="P1710" i="23"/>
  <c r="Q1710" i="23" s="1"/>
  <c r="P1988" i="23"/>
  <c r="Q1988" i="23" s="1"/>
  <c r="P1956" i="23"/>
  <c r="Q1956" i="23" s="1"/>
  <c r="P1925" i="23"/>
  <c r="Q1925" i="23" s="1"/>
  <c r="P1915" i="23"/>
  <c r="Q1915" i="23" s="1"/>
  <c r="P1911" i="23"/>
  <c r="Q1911" i="23" s="1"/>
  <c r="P1881" i="23"/>
  <c r="Q1881" i="23" s="1"/>
  <c r="P1863" i="23"/>
  <c r="Q1863" i="23" s="1"/>
  <c r="P1859" i="23"/>
  <c r="Q1859" i="23" s="1"/>
  <c r="P1821" i="23"/>
  <c r="Q1821" i="23" s="1"/>
  <c r="P1817" i="23"/>
  <c r="Q1817" i="23" s="1"/>
  <c r="P1801" i="23"/>
  <c r="Q1801" i="23" s="1"/>
  <c r="P1737" i="23"/>
  <c r="Q1737" i="23" s="1"/>
  <c r="P1668" i="23"/>
  <c r="Q1668" i="23" s="1"/>
  <c r="P1579" i="23"/>
  <c r="Q1579" i="23" s="1"/>
  <c r="P1555" i="23"/>
  <c r="Q1555" i="23" s="1"/>
  <c r="P1539" i="23"/>
  <c r="Q1539" i="23" s="1"/>
  <c r="Q1532" i="23"/>
  <c r="P1996" i="23"/>
  <c r="Q1996" i="23" s="1"/>
  <c r="P1964" i="23"/>
  <c r="Q1964" i="23" s="1"/>
  <c r="P1926" i="23"/>
  <c r="Q1926" i="23" s="1"/>
  <c r="P1882" i="23"/>
  <c r="Q1882" i="23" s="1"/>
  <c r="P1855" i="23"/>
  <c r="Q1855" i="23" s="1"/>
  <c r="P1851" i="23"/>
  <c r="Q1851" i="23" s="1"/>
  <c r="P1839" i="23"/>
  <c r="Q1839" i="23" s="1"/>
  <c r="P1835" i="23"/>
  <c r="Q1835" i="23" s="1"/>
  <c r="P1811" i="23"/>
  <c r="Q1811" i="23" s="1"/>
  <c r="P1807" i="23"/>
  <c r="Q1807" i="23" s="1"/>
  <c r="P1797" i="23"/>
  <c r="Q1797" i="23" s="1"/>
  <c r="P1793" i="23"/>
  <c r="Q1793" i="23" s="1"/>
  <c r="P1761" i="23"/>
  <c r="Q1761" i="23" s="1"/>
  <c r="P1674" i="23"/>
  <c r="Q1674" i="23" s="1"/>
  <c r="P1665" i="23"/>
  <c r="Q1665" i="23" s="1"/>
  <c r="P1661" i="23"/>
  <c r="Q1661" i="23" s="1"/>
  <c r="P1657" i="23"/>
  <c r="Q1657" i="23" s="1"/>
  <c r="P1653" i="23"/>
  <c r="Q1653" i="23" s="1"/>
  <c r="P1649" i="23"/>
  <c r="Q1649" i="23" s="1"/>
  <c r="P1645" i="23"/>
  <c r="Q1645" i="23" s="1"/>
  <c r="P1641" i="23"/>
  <c r="Q1641" i="23" s="1"/>
  <c r="P1637" i="23"/>
  <c r="Q1637" i="23" s="1"/>
  <c r="P1633" i="23"/>
  <c r="Q1633" i="23" s="1"/>
  <c r="P1629" i="23"/>
  <c r="Q1629" i="23" s="1"/>
  <c r="P1625" i="23"/>
  <c r="Q1625" i="23" s="1"/>
  <c r="P1621" i="23"/>
  <c r="Q1621" i="23" s="1"/>
  <c r="P1617" i="23"/>
  <c r="Q1617" i="23" s="1"/>
  <c r="P1613" i="23"/>
  <c r="Q1613" i="23" s="1"/>
  <c r="P1587" i="23"/>
  <c r="Q1587" i="23" s="1"/>
  <c r="P1556" i="23"/>
  <c r="Q1556" i="23" s="1"/>
  <c r="P1540" i="23"/>
  <c r="Q1540" i="23" s="1"/>
  <c r="Q1516" i="23"/>
  <c r="P1489" i="23"/>
  <c r="Q1489" i="23" s="1"/>
  <c r="P1485" i="23"/>
  <c r="Q1485" i="23" s="1"/>
  <c r="P1477" i="23"/>
  <c r="Q1477" i="23" s="1"/>
  <c r="P1425" i="23"/>
  <c r="Q1425" i="23" s="1"/>
  <c r="P1421" i="23"/>
  <c r="Q1421" i="23" s="1"/>
  <c r="P1413" i="23"/>
  <c r="Q1413" i="23" s="1"/>
  <c r="P1409" i="23"/>
  <c r="Q1409" i="23" s="1"/>
  <c r="P1405" i="23"/>
  <c r="Q1405" i="23" s="1"/>
  <c r="P1389" i="23"/>
  <c r="Q1389" i="23" s="1"/>
  <c r="P1383" i="23"/>
  <c r="Q1383" i="23" s="1"/>
  <c r="P1369" i="23"/>
  <c r="Q1369" i="23" s="1"/>
  <c r="P1307" i="23"/>
  <c r="Q1307" i="23" s="1"/>
  <c r="P1291" i="23"/>
  <c r="Q1291" i="23" s="1"/>
  <c r="P1283" i="23"/>
  <c r="Q1283" i="23" s="1"/>
  <c r="P1275" i="23"/>
  <c r="Q1275" i="23" s="1"/>
  <c r="P1251" i="23"/>
  <c r="Q1251" i="23" s="1"/>
  <c r="P1223" i="23"/>
  <c r="Q1223" i="23" s="1"/>
  <c r="P1217" i="23"/>
  <c r="Q1217" i="23" s="1"/>
  <c r="P1211" i="23"/>
  <c r="Q1211" i="23" s="1"/>
  <c r="P1125" i="23"/>
  <c r="Q1125" i="23" s="1"/>
  <c r="P1121" i="23"/>
  <c r="Q1121" i="23" s="1"/>
  <c r="P1105" i="23"/>
  <c r="Q1105" i="23" s="1"/>
  <c r="P1095" i="23"/>
  <c r="Q1095" i="23" s="1"/>
  <c r="P1094" i="23"/>
  <c r="Q1094" i="23" s="1"/>
  <c r="P1083" i="23"/>
  <c r="Q1083" i="23" s="1"/>
  <c r="P1079" i="23"/>
  <c r="Q1079" i="23" s="1"/>
  <c r="P1075" i="23"/>
  <c r="Q1075" i="23" s="1"/>
  <c r="P1071" i="23"/>
  <c r="Q1071" i="23" s="1"/>
  <c r="P1067" i="23"/>
  <c r="Q1067" i="23" s="1"/>
  <c r="P1063" i="23"/>
  <c r="Q1063" i="23" s="1"/>
  <c r="P1059" i="23"/>
  <c r="Q1059" i="23" s="1"/>
  <c r="P1055" i="23"/>
  <c r="Q1055" i="23" s="1"/>
  <c r="P1051" i="23"/>
  <c r="Q1051" i="23" s="1"/>
  <c r="P1047" i="23"/>
  <c r="Q1047" i="23" s="1"/>
  <c r="P1043" i="23"/>
  <c r="Q1043" i="23" s="1"/>
  <c r="P1039" i="23"/>
  <c r="Q1039" i="23" s="1"/>
  <c r="P1035" i="23"/>
  <c r="Q1035" i="23" s="1"/>
  <c r="P1031" i="23"/>
  <c r="Q1031" i="23" s="1"/>
  <c r="P1027" i="23"/>
  <c r="Q1027" i="23" s="1"/>
  <c r="P1023" i="23"/>
  <c r="Q1023" i="23" s="1"/>
  <c r="P1019" i="23"/>
  <c r="Q1019" i="23" s="1"/>
  <c r="P1015" i="23"/>
  <c r="Q1015" i="23" s="1"/>
  <c r="P1011" i="23"/>
  <c r="Q1011" i="23" s="1"/>
  <c r="P1007" i="23"/>
  <c r="Q1007" i="23" s="1"/>
  <c r="P1003" i="23"/>
  <c r="Q1003" i="23" s="1"/>
  <c r="P1064" i="23"/>
  <c r="Q1064" i="23" s="1"/>
  <c r="P1060" i="23"/>
  <c r="Q1060" i="23" s="1"/>
  <c r="P1056" i="23"/>
  <c r="Q1056" i="23" s="1"/>
  <c r="P1852" i="23"/>
  <c r="Q1852" i="23" s="1"/>
  <c r="P1847" i="23"/>
  <c r="Q1847" i="23" s="1"/>
  <c r="P1843" i="23"/>
  <c r="Q1843" i="23" s="1"/>
  <c r="P1836" i="23"/>
  <c r="Q1836" i="23" s="1"/>
  <c r="P1831" i="23"/>
  <c r="Q1831" i="23" s="1"/>
  <c r="P1827" i="23"/>
  <c r="Q1827" i="23" s="1"/>
  <c r="P1809" i="23"/>
  <c r="Q1809" i="23" s="1"/>
  <c r="P1808" i="23"/>
  <c r="Q1808" i="23" s="1"/>
  <c r="P1805" i="23"/>
  <c r="Q1805" i="23" s="1"/>
  <c r="P1794" i="23"/>
  <c r="Q1794" i="23" s="1"/>
  <c r="P1744" i="23"/>
  <c r="Q1744" i="23" s="1"/>
  <c r="P1741" i="23"/>
  <c r="Q1741" i="23" s="1"/>
  <c r="P1667" i="23"/>
  <c r="Q1667" i="23" s="1"/>
  <c r="P1662" i="23"/>
  <c r="Q1662" i="23" s="1"/>
  <c r="P1659" i="23"/>
  <c r="Q1659" i="23" s="1"/>
  <c r="P1655" i="23"/>
  <c r="Q1655" i="23" s="1"/>
  <c r="P1651" i="23"/>
  <c r="Q1651" i="23" s="1"/>
  <c r="P1647" i="23"/>
  <c r="Q1647" i="23" s="1"/>
  <c r="P1643" i="23"/>
  <c r="Q1643" i="23" s="1"/>
  <c r="P1639" i="23"/>
  <c r="Q1639" i="23" s="1"/>
  <c r="P1635" i="23"/>
  <c r="Q1635" i="23" s="1"/>
  <c r="P1631" i="23"/>
  <c r="Q1631" i="23" s="1"/>
  <c r="P1627" i="23"/>
  <c r="Q1627" i="23" s="1"/>
  <c r="P1623" i="23"/>
  <c r="Q1623" i="23" s="1"/>
  <c r="P1619" i="23"/>
  <c r="Q1619" i="23" s="1"/>
  <c r="P1615" i="23"/>
  <c r="Q1615" i="23" s="1"/>
  <c r="P1610" i="23"/>
  <c r="Q1610" i="23" s="1"/>
  <c r="P1577" i="23"/>
  <c r="Q1577" i="23" s="1"/>
  <c r="P1573" i="23"/>
  <c r="Q1573" i="23" s="1"/>
  <c r="P1487" i="23"/>
  <c r="Q1487" i="23" s="1"/>
  <c r="P1481" i="23"/>
  <c r="Q1481" i="23" s="1"/>
  <c r="P1465" i="23"/>
  <c r="Q1465" i="23" s="1"/>
  <c r="P1433" i="23"/>
  <c r="Q1433" i="23" s="1"/>
  <c r="P1423" i="23"/>
  <c r="Q1423" i="23" s="1"/>
  <c r="P1417" i="23"/>
  <c r="Q1417" i="23" s="1"/>
  <c r="P1411" i="23"/>
  <c r="Q1411" i="23" s="1"/>
  <c r="P1407" i="23"/>
  <c r="Q1407" i="23" s="1"/>
  <c r="P1393" i="23"/>
  <c r="Q1393" i="23" s="1"/>
  <c r="P1385" i="23"/>
  <c r="Q1385" i="23" s="1"/>
  <c r="P1367" i="23"/>
  <c r="Q1367" i="23" s="1"/>
  <c r="P1363" i="23"/>
  <c r="Q1363" i="23" s="1"/>
  <c r="P1287" i="23"/>
  <c r="Q1287" i="23" s="1"/>
  <c r="P1281" i="23"/>
  <c r="Q1281" i="23" s="1"/>
  <c r="P1277" i="23"/>
  <c r="Q1277" i="23" s="1"/>
  <c r="P1271" i="23"/>
  <c r="Q1271" i="23" s="1"/>
  <c r="P1255" i="23"/>
  <c r="Q1255" i="23" s="1"/>
  <c r="P1249" i="23"/>
  <c r="Q1249" i="23" s="1"/>
  <c r="P1219" i="23"/>
  <c r="Q1219" i="23" s="1"/>
  <c r="P1085" i="23"/>
  <c r="Q1085" i="23" s="1"/>
  <c r="P1081" i="23"/>
  <c r="Q1081" i="23" s="1"/>
  <c r="P1077" i="23"/>
  <c r="Q1077" i="23" s="1"/>
  <c r="P1073" i="23"/>
  <c r="Q1073" i="23" s="1"/>
  <c r="P1069" i="23"/>
  <c r="Q1069" i="23" s="1"/>
  <c r="P1065" i="23"/>
  <c r="Q1065" i="23" s="1"/>
  <c r="P1053" i="23"/>
  <c r="Q1053" i="23" s="1"/>
  <c r="P1049" i="23"/>
  <c r="Q1049" i="23" s="1"/>
  <c r="P1045" i="23"/>
  <c r="Q1045" i="23" s="1"/>
  <c r="P1041" i="23"/>
  <c r="Q1041" i="23" s="1"/>
  <c r="P1037" i="23"/>
  <c r="Q1037" i="23" s="1"/>
  <c r="P1033" i="23"/>
  <c r="Q1033" i="23" s="1"/>
  <c r="P1029" i="23"/>
  <c r="Q1029" i="23" s="1"/>
  <c r="P1025" i="23"/>
  <c r="Q1025" i="23" s="1"/>
  <c r="P1021" i="23"/>
  <c r="Q1021" i="23" s="1"/>
  <c r="P1017" i="23"/>
  <c r="Q1017" i="23" s="1"/>
  <c r="P1013" i="23"/>
  <c r="Q1013" i="23" s="1"/>
  <c r="P1009" i="23"/>
  <c r="Q1009" i="23" s="1"/>
  <c r="P1005" i="23"/>
  <c r="Q1005" i="23" s="1"/>
  <c r="P1093" i="23"/>
  <c r="Q1093" i="23" s="1"/>
  <c r="P1901" i="23"/>
  <c r="Q1901" i="23" s="1"/>
  <c r="P1885" i="23"/>
  <c r="Q1885" i="23" s="1"/>
  <c r="P1869" i="23"/>
  <c r="Q1869" i="23" s="1"/>
  <c r="P1820" i="23"/>
  <c r="Q1820" i="23" s="1"/>
  <c r="P1789" i="23"/>
  <c r="Q1789" i="23" s="1"/>
  <c r="P1765" i="23"/>
  <c r="Q1765" i="23" s="1"/>
  <c r="P1823" i="23"/>
  <c r="Q1823" i="23" s="1"/>
  <c r="P1929" i="23"/>
  <c r="Q1929" i="23" s="1"/>
  <c r="P1922" i="23"/>
  <c r="Q1922" i="23" s="1"/>
  <c r="P1921" i="23"/>
  <c r="Q1921" i="23" s="1"/>
  <c r="P1914" i="23"/>
  <c r="Q1914" i="23" s="1"/>
  <c r="P1913" i="23"/>
  <c r="Q1913" i="23" s="1"/>
  <c r="P1906" i="23"/>
  <c r="Q1906" i="23" s="1"/>
  <c r="P1905" i="23"/>
  <c r="Q1905" i="23" s="1"/>
  <c r="P1894" i="23"/>
  <c r="Q1894" i="23" s="1"/>
  <c r="P1890" i="23"/>
  <c r="Q1890" i="23" s="1"/>
  <c r="P1889" i="23"/>
  <c r="Q1889" i="23" s="1"/>
  <c r="P1878" i="23"/>
  <c r="Q1878" i="23" s="1"/>
  <c r="P1874" i="23"/>
  <c r="Q1874" i="23" s="1"/>
  <c r="P1873" i="23"/>
  <c r="Q1873" i="23" s="1"/>
  <c r="P1862" i="23"/>
  <c r="Q1862" i="23" s="1"/>
  <c r="P1858" i="23"/>
  <c r="Q1858" i="23" s="1"/>
  <c r="P1846" i="23"/>
  <c r="Q1846" i="23" s="1"/>
  <c r="P1830" i="23"/>
  <c r="Q1830" i="23" s="1"/>
  <c r="P1819" i="23"/>
  <c r="Q1819" i="23" s="1"/>
  <c r="P1774" i="23"/>
  <c r="Q1774" i="23" s="1"/>
  <c r="P1753" i="23"/>
  <c r="Q1753" i="23" s="1"/>
  <c r="P1704" i="23"/>
  <c r="Q1704" i="23" s="1"/>
  <c r="P1672" i="23"/>
  <c r="Q1672" i="23" s="1"/>
  <c r="P1491" i="23"/>
  <c r="Q1491" i="23" s="1"/>
  <c r="P1472" i="23"/>
  <c r="Q1472" i="23" s="1"/>
  <c r="P1427" i="23"/>
  <c r="Q1427" i="23" s="1"/>
  <c r="P1408" i="23"/>
  <c r="Q1408" i="23" s="1"/>
  <c r="P1399" i="23"/>
  <c r="Q1399" i="23" s="1"/>
  <c r="P1381" i="23"/>
  <c r="Q1381" i="23" s="1"/>
  <c r="P1361" i="23"/>
  <c r="Q1361" i="23" s="1"/>
  <c r="P1352" i="23"/>
  <c r="Q1352" i="23" s="1"/>
  <c r="P1295" i="23"/>
  <c r="Q1295" i="23" s="1"/>
  <c r="P1262" i="23"/>
  <c r="Q1262" i="23" s="1"/>
  <c r="P1234" i="23"/>
  <c r="Q1234" i="23" s="1"/>
  <c r="P1202" i="23"/>
  <c r="Q1202" i="23" s="1"/>
  <c r="P1178" i="23"/>
  <c r="Q1178" i="23" s="1"/>
  <c r="P1169" i="23"/>
  <c r="Q1169" i="23" s="1"/>
  <c r="P1126" i="23"/>
  <c r="Q1126" i="23" s="1"/>
  <c r="P1837" i="23"/>
  <c r="Q1837" i="23" s="1"/>
  <c r="P1786" i="23"/>
  <c r="Q1786" i="23" s="1"/>
  <c r="P1740" i="23"/>
  <c r="Q1740" i="23" s="1"/>
  <c r="P1712" i="23"/>
  <c r="Q1712" i="23" s="1"/>
  <c r="P1680" i="23"/>
  <c r="Q1680" i="23" s="1"/>
  <c r="P1664" i="23"/>
  <c r="Q1664" i="23" s="1"/>
  <c r="P1530" i="23"/>
  <c r="Q1530" i="23" s="1"/>
  <c r="P1522" i="23"/>
  <c r="Q1522" i="23" s="1"/>
  <c r="P1514" i="23"/>
  <c r="Q1514" i="23" s="1"/>
  <c r="P1506" i="23"/>
  <c r="Q1506" i="23" s="1"/>
  <c r="P1498" i="23"/>
  <c r="Q1498" i="23" s="1"/>
  <c r="P1476" i="23"/>
  <c r="Q1476" i="23" s="1"/>
  <c r="P1467" i="23"/>
  <c r="Q1467" i="23" s="1"/>
  <c r="P1456" i="23"/>
  <c r="Q1456" i="23" s="1"/>
  <c r="P1432" i="23"/>
  <c r="Q1432" i="23" s="1"/>
  <c r="P1412" i="23"/>
  <c r="Q1412" i="23" s="1"/>
  <c r="P1403" i="23"/>
  <c r="Q1403" i="23" s="1"/>
  <c r="P1400" i="23"/>
  <c r="Q1400" i="23" s="1"/>
  <c r="P1396" i="23"/>
  <c r="Q1396" i="23" s="1"/>
  <c r="P1368" i="23"/>
  <c r="Q1368" i="23" s="1"/>
  <c r="P1347" i="23"/>
  <c r="Q1347" i="23" s="1"/>
  <c r="P1339" i="23"/>
  <c r="Q1339" i="23" s="1"/>
  <c r="P1331" i="23"/>
  <c r="Q1331" i="23" s="1"/>
  <c r="P1323" i="23"/>
  <c r="Q1323" i="23" s="1"/>
  <c r="P1315" i="23"/>
  <c r="Q1315" i="23" s="1"/>
  <c r="P1303" i="23"/>
  <c r="Q1303" i="23" s="1"/>
  <c r="P1285" i="23"/>
  <c r="Q1285" i="23" s="1"/>
  <c r="P1278" i="23"/>
  <c r="Q1278" i="23" s="1"/>
  <c r="P1263" i="23"/>
  <c r="Q1263" i="23" s="1"/>
  <c r="P1258" i="23"/>
  <c r="Q1258" i="23" s="1"/>
  <c r="P1237" i="23"/>
  <c r="Q1237" i="23" s="1"/>
  <c r="P1231" i="23"/>
  <c r="Q1231" i="23" s="1"/>
  <c r="P1198" i="23"/>
  <c r="Q1198" i="23" s="1"/>
  <c r="P1173" i="23"/>
  <c r="Q1173" i="23" s="1"/>
  <c r="P1162" i="23"/>
  <c r="Q1162" i="23" s="1"/>
  <c r="P1130" i="23"/>
  <c r="Q1130" i="23" s="1"/>
  <c r="P1122" i="23"/>
  <c r="Q1122" i="23" s="1"/>
  <c r="P1853" i="23"/>
  <c r="Q1853" i="23" s="1"/>
  <c r="P1824" i="23"/>
  <c r="Q1824" i="23" s="1"/>
  <c r="P1810" i="23"/>
  <c r="Q1810" i="23" s="1"/>
  <c r="P1799" i="23"/>
  <c r="Q1799" i="23" s="1"/>
  <c r="P1934" i="23"/>
  <c r="Q1934" i="23" s="1"/>
  <c r="P1932" i="23"/>
  <c r="Q1932" i="23" s="1"/>
  <c r="P1902" i="23"/>
  <c r="Q1902" i="23" s="1"/>
  <c r="P1870" i="23"/>
  <c r="Q1870" i="23" s="1"/>
  <c r="P1806" i="23"/>
  <c r="Q1806" i="23" s="1"/>
  <c r="P1795" i="23"/>
  <c r="Q1795" i="23" s="1"/>
  <c r="P1688" i="23"/>
  <c r="Q1688" i="23" s="1"/>
  <c r="P1666" i="23"/>
  <c r="Q1666" i="23" s="1"/>
  <c r="P1440" i="23"/>
  <c r="Q1440" i="23" s="1"/>
  <c r="P1397" i="23"/>
  <c r="Q1397" i="23" s="1"/>
  <c r="P1364" i="23"/>
  <c r="Q1364" i="23" s="1"/>
  <c r="P1306" i="23"/>
  <c r="Q1306" i="23" s="1"/>
  <c r="P1297" i="23"/>
  <c r="Q1297" i="23" s="1"/>
  <c r="P1279" i="23"/>
  <c r="Q1279" i="23" s="1"/>
  <c r="P1259" i="23"/>
  <c r="Q1259" i="23" s="1"/>
  <c r="P1250" i="23"/>
  <c r="Q1250" i="23" s="1"/>
  <c r="P1239" i="23"/>
  <c r="Q1239" i="23" s="1"/>
  <c r="P1221" i="23"/>
  <c r="Q1221" i="23" s="1"/>
  <c r="P1199" i="23"/>
  <c r="Q1199" i="23" s="1"/>
  <c r="P1163" i="23"/>
  <c r="Q1163" i="23" s="1"/>
  <c r="P1146" i="23"/>
  <c r="Q1146" i="23" s="1"/>
  <c r="P1138" i="23"/>
  <c r="Q1138" i="23" s="1"/>
  <c r="P1117" i="23"/>
  <c r="Q1117" i="23" s="1"/>
  <c r="P1099" i="23"/>
  <c r="Q1099" i="23" s="1"/>
  <c r="P1856" i="23"/>
  <c r="Q1856" i="23" s="1"/>
  <c r="P1840" i="23"/>
  <c r="Q1840" i="23" s="1"/>
  <c r="P1936" i="23"/>
  <c r="Q1936" i="23" s="1"/>
  <c r="P1930" i="23"/>
  <c r="Q1930" i="23" s="1"/>
  <c r="P1886" i="23"/>
  <c r="Q1886" i="23" s="1"/>
  <c r="P1854" i="23"/>
  <c r="Q1854" i="23" s="1"/>
  <c r="P1838" i="23"/>
  <c r="Q1838" i="23" s="1"/>
  <c r="P1733" i="23"/>
  <c r="Q1733" i="23" s="1"/>
  <c r="P1576" i="23"/>
  <c r="Q1576" i="23" s="1"/>
  <c r="P1572" i="23"/>
  <c r="Q1572" i="23" s="1"/>
  <c r="P1924" i="23"/>
  <c r="Q1924" i="23" s="1"/>
  <c r="P1916" i="23"/>
  <c r="Q1916" i="23" s="1"/>
  <c r="P1908" i="23"/>
  <c r="Q1908" i="23" s="1"/>
  <c r="P1896" i="23"/>
  <c r="Q1896" i="23" s="1"/>
  <c r="P1893" i="23"/>
  <c r="Q1893" i="23" s="1"/>
  <c r="P1880" i="23"/>
  <c r="Q1880" i="23" s="1"/>
  <c r="P1877" i="23"/>
  <c r="Q1877" i="23" s="1"/>
  <c r="P1864" i="23"/>
  <c r="Q1864" i="23" s="1"/>
  <c r="P1861" i="23"/>
  <c r="Q1861" i="23" s="1"/>
  <c r="P1848" i="23"/>
  <c r="Q1848" i="23" s="1"/>
  <c r="P1845" i="23"/>
  <c r="Q1845" i="23" s="1"/>
  <c r="P1832" i="23"/>
  <c r="Q1832" i="23" s="1"/>
  <c r="P1829" i="23"/>
  <c r="Q1829" i="23" s="1"/>
  <c r="P1800" i="23"/>
  <c r="Q1800" i="23" s="1"/>
  <c r="P1796" i="23"/>
  <c r="Q1796" i="23" s="1"/>
  <c r="P1696" i="23"/>
  <c r="Q1696" i="23" s="1"/>
  <c r="P1690" i="23"/>
  <c r="Q1690" i="23" s="1"/>
  <c r="P1684" i="23"/>
  <c r="Q1684" i="23" s="1"/>
  <c r="P1663" i="23"/>
  <c r="Q1663" i="23" s="1"/>
  <c r="P1488" i="23"/>
  <c r="Q1488" i="23" s="1"/>
  <c r="P1464" i="23"/>
  <c r="Q1464" i="23" s="1"/>
  <c r="P1444" i="23"/>
  <c r="Q1444" i="23" s="1"/>
  <c r="P1435" i="23"/>
  <c r="Q1435" i="23" s="1"/>
  <c r="P1424" i="23"/>
  <c r="Q1424" i="23" s="1"/>
  <c r="P1387" i="23"/>
  <c r="Q1387" i="23" s="1"/>
  <c r="P1380" i="23"/>
  <c r="Q1380" i="23" s="1"/>
  <c r="P1365" i="23"/>
  <c r="Q1365" i="23" s="1"/>
  <c r="P1360" i="23"/>
  <c r="Q1360" i="23" s="1"/>
  <c r="P1343" i="23"/>
  <c r="Q1343" i="23" s="1"/>
  <c r="P1335" i="23"/>
  <c r="Q1335" i="23" s="1"/>
  <c r="P1327" i="23"/>
  <c r="Q1327" i="23" s="1"/>
  <c r="P1319" i="23"/>
  <c r="Q1319" i="23" s="1"/>
  <c r="P1311" i="23"/>
  <c r="Q1311" i="23" s="1"/>
  <c r="P1298" i="23"/>
  <c r="Q1298" i="23" s="1"/>
  <c r="P1294" i="23"/>
  <c r="Q1294" i="23" s="1"/>
  <c r="P1266" i="23"/>
  <c r="Q1266" i="23" s="1"/>
  <c r="P1245" i="23"/>
  <c r="Q1245" i="23" s="1"/>
  <c r="P1242" i="23"/>
  <c r="Q1242" i="23" s="1"/>
  <c r="P1233" i="23"/>
  <c r="Q1233" i="23" s="1"/>
  <c r="P1215" i="23"/>
  <c r="Q1215" i="23" s="1"/>
  <c r="P1210" i="23"/>
  <c r="Q1210" i="23" s="1"/>
  <c r="P1195" i="23"/>
  <c r="Q1195" i="23" s="1"/>
  <c r="P1189" i="23"/>
  <c r="Q1189" i="23" s="1"/>
  <c r="P1186" i="23"/>
  <c r="Q1186" i="23" s="1"/>
  <c r="P1114" i="23"/>
  <c r="Q1114" i="23" s="1"/>
  <c r="P1100" i="23"/>
  <c r="Q1100" i="23" s="1"/>
  <c r="P1092" i="23"/>
  <c r="Q1092" i="23" s="1"/>
  <c r="P1091" i="23"/>
  <c r="Q1091" i="23" s="1"/>
  <c r="P1090" i="23"/>
  <c r="Q1090" i="23" s="1"/>
  <c r="P1087" i="23"/>
  <c r="Q1087" i="23" s="1"/>
  <c r="P1816" i="23"/>
  <c r="Q1816" i="23" s="1"/>
  <c r="P1802" i="23"/>
  <c r="Q1802" i="23" s="1"/>
  <c r="P1792" i="23"/>
  <c r="Q1792" i="23" s="1"/>
  <c r="P1660" i="23"/>
  <c r="Q1660" i="23" s="1"/>
  <c r="P1658" i="23"/>
  <c r="Q1658" i="23" s="1"/>
  <c r="P1656" i="23"/>
  <c r="Q1656" i="23" s="1"/>
  <c r="P1654" i="23"/>
  <c r="Q1654" i="23" s="1"/>
  <c r="P1652" i="23"/>
  <c r="Q1652" i="23" s="1"/>
  <c r="P1650" i="23"/>
  <c r="Q1650" i="23" s="1"/>
  <c r="P1648" i="23"/>
  <c r="Q1648" i="23" s="1"/>
  <c r="P1646" i="23"/>
  <c r="Q1646" i="23" s="1"/>
  <c r="P1644" i="23"/>
  <c r="Q1644" i="23" s="1"/>
  <c r="P1642" i="23"/>
  <c r="Q1642" i="23" s="1"/>
  <c r="P1640" i="23"/>
  <c r="Q1640" i="23" s="1"/>
  <c r="P1638" i="23"/>
  <c r="Q1638" i="23" s="1"/>
  <c r="P1636" i="23"/>
  <c r="Q1636" i="23" s="1"/>
  <c r="P1634" i="23"/>
  <c r="Q1634" i="23" s="1"/>
  <c r="P1632" i="23"/>
  <c r="Q1632" i="23" s="1"/>
  <c r="P1630" i="23"/>
  <c r="Q1630" i="23" s="1"/>
  <c r="P1628" i="23"/>
  <c r="Q1628" i="23" s="1"/>
  <c r="P1626" i="23"/>
  <c r="Q1626" i="23" s="1"/>
  <c r="P1624" i="23"/>
  <c r="Q1624" i="23" s="1"/>
  <c r="P1622" i="23"/>
  <c r="Q1622" i="23" s="1"/>
  <c r="P1620" i="23"/>
  <c r="Q1620" i="23" s="1"/>
  <c r="P1618" i="23"/>
  <c r="Q1618" i="23" s="1"/>
  <c r="P1616" i="23"/>
  <c r="Q1616" i="23" s="1"/>
  <c r="P1614" i="23"/>
  <c r="Q1614" i="23" s="1"/>
  <c r="P1612" i="23"/>
  <c r="Q1612" i="23" s="1"/>
  <c r="P1611" i="23"/>
  <c r="Q1611" i="23" s="1"/>
  <c r="P1526" i="23"/>
  <c r="Q1526" i="23" s="1"/>
  <c r="P1518" i="23"/>
  <c r="Q1518" i="23" s="1"/>
  <c r="P1510" i="23"/>
  <c r="Q1510" i="23" s="1"/>
  <c r="P1502" i="23"/>
  <c r="Q1502" i="23" s="1"/>
  <c r="P1384" i="23"/>
  <c r="Q1384" i="23" s="1"/>
  <c r="P1349" i="23"/>
  <c r="Q1349" i="23" s="1"/>
  <c r="P1282" i="23"/>
  <c r="Q1282" i="23" s="1"/>
  <c r="P1247" i="23"/>
  <c r="Q1247" i="23" s="1"/>
  <c r="P1218" i="23"/>
  <c r="Q1218" i="23" s="1"/>
  <c r="P1183" i="23"/>
  <c r="Q1183" i="23" s="1"/>
  <c r="P1164" i="23"/>
  <c r="Q1164" i="23" s="1"/>
  <c r="P1106" i="23"/>
  <c r="Q1106" i="23" s="1"/>
  <c r="P1089" i="23"/>
  <c r="Q1089" i="23" s="1"/>
  <c r="P1088" i="23"/>
  <c r="Q1088" i="23" s="1"/>
  <c r="P1176" i="23"/>
  <c r="Q1176" i="23" s="1"/>
  <c r="P1787" i="23"/>
  <c r="Q1787" i="23" s="1"/>
  <c r="P1999" i="23"/>
  <c r="Q1999" i="23" s="1"/>
  <c r="P1997" i="23"/>
  <c r="Q1997" i="23" s="1"/>
  <c r="P1995" i="23"/>
  <c r="Q1995" i="23" s="1"/>
  <c r="P1993" i="23"/>
  <c r="Q1993" i="23" s="1"/>
  <c r="P1991" i="23"/>
  <c r="Q1991" i="23" s="1"/>
  <c r="P1989" i="23"/>
  <c r="Q1989" i="23" s="1"/>
  <c r="P1987" i="23"/>
  <c r="Q1987" i="23" s="1"/>
  <c r="P1985" i="23"/>
  <c r="Q1985" i="23" s="1"/>
  <c r="P1983" i="23"/>
  <c r="Q1983" i="23" s="1"/>
  <c r="P1981" i="23"/>
  <c r="Q1981" i="23" s="1"/>
  <c r="P1979" i="23"/>
  <c r="Q1979" i="23" s="1"/>
  <c r="P1977" i="23"/>
  <c r="Q1977" i="23" s="1"/>
  <c r="P1975" i="23"/>
  <c r="Q1975" i="23" s="1"/>
  <c r="P1973" i="23"/>
  <c r="Q1973" i="23" s="1"/>
  <c r="P1971" i="23"/>
  <c r="Q1971" i="23" s="1"/>
  <c r="P1969" i="23"/>
  <c r="Q1969" i="23" s="1"/>
  <c r="P1967" i="23"/>
  <c r="Q1967" i="23" s="1"/>
  <c r="P1965" i="23"/>
  <c r="Q1965" i="23" s="1"/>
  <c r="P1963" i="23"/>
  <c r="Q1963" i="23" s="1"/>
  <c r="P1961" i="23"/>
  <c r="Q1961" i="23" s="1"/>
  <c r="P1959" i="23"/>
  <c r="Q1959" i="23" s="1"/>
  <c r="P1957" i="23"/>
  <c r="Q1957" i="23" s="1"/>
  <c r="P1955" i="23"/>
  <c r="Q1955" i="23" s="1"/>
  <c r="P1953" i="23"/>
  <c r="Q1953" i="23" s="1"/>
  <c r="P1951" i="23"/>
  <c r="Q1951" i="23" s="1"/>
  <c r="P1949" i="23"/>
  <c r="Q1949" i="23" s="1"/>
  <c r="P1947" i="23"/>
  <c r="Q1947" i="23" s="1"/>
  <c r="P1945" i="23"/>
  <c r="Q1945" i="23" s="1"/>
  <c r="P1943" i="23"/>
  <c r="Q1943" i="23" s="1"/>
  <c r="P1941" i="23"/>
  <c r="Q1941" i="23" s="1"/>
  <c r="P1939" i="23"/>
  <c r="Q1939" i="23" s="1"/>
  <c r="P1937" i="23"/>
  <c r="Q1937" i="23" s="1"/>
  <c r="P1791" i="23"/>
  <c r="Q1791" i="23" s="1"/>
  <c r="P1711" i="23"/>
  <c r="Q1711" i="23" s="1"/>
  <c r="P1703" i="23"/>
  <c r="Q1703" i="23" s="1"/>
  <c r="P1695" i="23"/>
  <c r="Q1695" i="23" s="1"/>
  <c r="P1687" i="23"/>
  <c r="Q1687" i="23" s="1"/>
  <c r="P1788" i="23"/>
  <c r="Q1788" i="23" s="1"/>
  <c r="P1784" i="23"/>
  <c r="Q1784" i="23" s="1"/>
  <c r="P1783" i="23"/>
  <c r="Q1783" i="23" s="1"/>
  <c r="P1780" i="23"/>
  <c r="Q1780" i="23" s="1"/>
  <c r="P1779" i="23"/>
  <c r="Q1779" i="23" s="1"/>
  <c r="P1776" i="23"/>
  <c r="Q1776" i="23" s="1"/>
  <c r="P1775" i="23"/>
  <c r="Q1775" i="23" s="1"/>
  <c r="P1772" i="23"/>
  <c r="Q1772" i="23" s="1"/>
  <c r="P1771" i="23"/>
  <c r="Q1771" i="23" s="1"/>
  <c r="P1768" i="23"/>
  <c r="Q1768" i="23" s="1"/>
  <c r="P1767" i="23"/>
  <c r="Q1767" i="23" s="1"/>
  <c r="P1764" i="23"/>
  <c r="Q1764" i="23" s="1"/>
  <c r="P1763" i="23"/>
  <c r="Q1763" i="23" s="1"/>
  <c r="P1760" i="23"/>
  <c r="Q1760" i="23" s="1"/>
  <c r="P1759" i="23"/>
  <c r="Q1759" i="23" s="1"/>
  <c r="P1756" i="23"/>
  <c r="Q1756" i="23" s="1"/>
  <c r="P1755" i="23"/>
  <c r="Q1755" i="23" s="1"/>
  <c r="P1752" i="23"/>
  <c r="Q1752" i="23" s="1"/>
  <c r="P1751" i="23"/>
  <c r="Q1751" i="23" s="1"/>
  <c r="P1748" i="23"/>
  <c r="Q1748" i="23" s="1"/>
  <c r="P1747" i="23"/>
  <c r="Q1747" i="23" s="1"/>
  <c r="P1743" i="23"/>
  <c r="Q1743" i="23" s="1"/>
  <c r="P1739" i="23"/>
  <c r="Q1739" i="23" s="1"/>
  <c r="P1735" i="23"/>
  <c r="Q1735" i="23" s="1"/>
  <c r="P1713" i="23"/>
  <c r="Q1713" i="23" s="1"/>
  <c r="P1705" i="23"/>
  <c r="Q1705" i="23" s="1"/>
  <c r="P1697" i="23"/>
  <c r="Q1697" i="23" s="1"/>
  <c r="P1689" i="23"/>
  <c r="Q1689" i="23" s="1"/>
  <c r="P1707" i="23"/>
  <c r="Q1707" i="23" s="1"/>
  <c r="P1699" i="23"/>
  <c r="Q1699" i="23" s="1"/>
  <c r="P1691" i="23"/>
  <c r="Q1691" i="23" s="1"/>
  <c r="P1770" i="23"/>
  <c r="Q1770" i="23" s="1"/>
  <c r="P1766" i="23"/>
  <c r="Q1766" i="23" s="1"/>
  <c r="P1762" i="23"/>
  <c r="Q1762" i="23" s="1"/>
  <c r="P1758" i="23"/>
  <c r="Q1758" i="23" s="1"/>
  <c r="P1754" i="23"/>
  <c r="Q1754" i="23" s="1"/>
  <c r="P1750" i="23"/>
  <c r="Q1750" i="23" s="1"/>
  <c r="P1746" i="23"/>
  <c r="Q1746" i="23" s="1"/>
  <c r="P1742" i="23"/>
  <c r="Q1742" i="23" s="1"/>
  <c r="P1738" i="23"/>
  <c r="Q1738" i="23" s="1"/>
  <c r="P1734" i="23"/>
  <c r="Q1734" i="23" s="1"/>
  <c r="P1709" i="23"/>
  <c r="Q1709" i="23" s="1"/>
  <c r="P1701" i="23"/>
  <c r="Q1701" i="23" s="1"/>
  <c r="P1693" i="23"/>
  <c r="Q1693" i="23" s="1"/>
  <c r="P1602" i="23"/>
  <c r="Q1602" i="23" s="1"/>
  <c r="P1594" i="23"/>
  <c r="Q1594" i="23" s="1"/>
  <c r="P1586" i="23"/>
  <c r="Q1586" i="23" s="1"/>
  <c r="P1569" i="23"/>
  <c r="Q1569" i="23" s="1"/>
  <c r="P1566" i="23"/>
  <c r="Q1566" i="23" s="1"/>
  <c r="P1561" i="23"/>
  <c r="Q1561" i="23" s="1"/>
  <c r="P1558" i="23"/>
  <c r="Q1558" i="23" s="1"/>
  <c r="P1553" i="23"/>
  <c r="Q1553" i="23" s="1"/>
  <c r="P1550" i="23"/>
  <c r="Q1550" i="23" s="1"/>
  <c r="P1545" i="23"/>
  <c r="Q1545" i="23" s="1"/>
  <c r="P1542" i="23"/>
  <c r="Q1542" i="23" s="1"/>
  <c r="P1537" i="23"/>
  <c r="Q1537" i="23" s="1"/>
  <c r="P1534" i="23"/>
  <c r="Q1534" i="23" s="1"/>
  <c r="P1685" i="23"/>
  <c r="Q1685" i="23" s="1"/>
  <c r="P1683" i="23"/>
  <c r="Q1683" i="23" s="1"/>
  <c r="P1681" i="23"/>
  <c r="Q1681" i="23" s="1"/>
  <c r="P1679" i="23"/>
  <c r="Q1679" i="23" s="1"/>
  <c r="P1677" i="23"/>
  <c r="Q1677" i="23" s="1"/>
  <c r="P1675" i="23"/>
  <c r="Q1675" i="23" s="1"/>
  <c r="P1673" i="23"/>
  <c r="Q1673" i="23" s="1"/>
  <c r="P1671" i="23"/>
  <c r="Q1671" i="23" s="1"/>
  <c r="P1669" i="23"/>
  <c r="Q1669" i="23" s="1"/>
  <c r="P1608" i="23"/>
  <c r="Q1608" i="23" s="1"/>
  <c r="P1600" i="23"/>
  <c r="Q1600" i="23" s="1"/>
  <c r="P1592" i="23"/>
  <c r="Q1592" i="23" s="1"/>
  <c r="P1578" i="23"/>
  <c r="Q1578" i="23" s="1"/>
  <c r="P1570" i="23"/>
  <c r="Q1570" i="23" s="1"/>
  <c r="P1606" i="23"/>
  <c r="Q1606" i="23" s="1"/>
  <c r="P1598" i="23"/>
  <c r="Q1598" i="23" s="1"/>
  <c r="P1590" i="23"/>
  <c r="Q1590" i="23" s="1"/>
  <c r="P1565" i="23"/>
  <c r="Q1565" i="23" s="1"/>
  <c r="P1562" i="23"/>
  <c r="Q1562" i="23" s="1"/>
  <c r="P1557" i="23"/>
  <c r="Q1557" i="23" s="1"/>
  <c r="P1554" i="23"/>
  <c r="Q1554" i="23" s="1"/>
  <c r="P1549" i="23"/>
  <c r="Q1549" i="23" s="1"/>
  <c r="P1546" i="23"/>
  <c r="Q1546" i="23" s="1"/>
  <c r="P1541" i="23"/>
  <c r="Q1541" i="23" s="1"/>
  <c r="P1538" i="23"/>
  <c r="Q1538" i="23" s="1"/>
  <c r="P1533" i="23"/>
  <c r="Q1533" i="23" s="1"/>
  <c r="P1604" i="23"/>
  <c r="Q1604" i="23" s="1"/>
  <c r="P1596" i="23"/>
  <c r="Q1596" i="23" s="1"/>
  <c r="P1588" i="23"/>
  <c r="Q1588" i="23" s="1"/>
  <c r="P1574" i="23"/>
  <c r="Q1574" i="23" s="1"/>
  <c r="P1584" i="23"/>
  <c r="Q1584" i="23" s="1"/>
  <c r="P1582" i="23"/>
  <c r="Q1582" i="23" s="1"/>
  <c r="P1580" i="23"/>
  <c r="Q1580" i="23" s="1"/>
  <c r="P1418" i="23"/>
  <c r="P1402" i="23"/>
  <c r="Q1402" i="23" s="1"/>
  <c r="P1529" i="23"/>
  <c r="Q1529" i="23" s="1"/>
  <c r="P1525" i="23"/>
  <c r="Q1525" i="23" s="1"/>
  <c r="P1521" i="23"/>
  <c r="Q1521" i="23" s="1"/>
  <c r="P1517" i="23"/>
  <c r="Q1517" i="23" s="1"/>
  <c r="P1513" i="23"/>
  <c r="Q1513" i="23" s="1"/>
  <c r="P1509" i="23"/>
  <c r="Q1509" i="23" s="1"/>
  <c r="P1505" i="23"/>
  <c r="Q1505" i="23" s="1"/>
  <c r="P1501" i="23"/>
  <c r="Q1501" i="23" s="1"/>
  <c r="P1497" i="23"/>
  <c r="Q1497" i="23" s="1"/>
  <c r="P1494" i="23"/>
  <c r="Q1494" i="23" s="1"/>
  <c r="P1486" i="23"/>
  <c r="Q1486" i="23" s="1"/>
  <c r="P1478" i="23"/>
  <c r="Q1478" i="23" s="1"/>
  <c r="P1470" i="23"/>
  <c r="Q1470" i="23" s="1"/>
  <c r="P1462" i="23"/>
  <c r="Q1462" i="23" s="1"/>
  <c r="P1454" i="23"/>
  <c r="Q1454" i="23" s="1"/>
  <c r="P1446" i="23"/>
  <c r="Q1446" i="23" s="1"/>
  <c r="P1438" i="23"/>
  <c r="Q1438" i="23" s="1"/>
  <c r="P1430" i="23"/>
  <c r="Q1430" i="23" s="1"/>
  <c r="Q1418" i="23"/>
  <c r="P1414" i="23"/>
  <c r="Q1414" i="23" s="1"/>
  <c r="P1398" i="23"/>
  <c r="Q1398" i="23" s="1"/>
  <c r="P1426" i="23"/>
  <c r="Q1426" i="23" s="1"/>
  <c r="P1410" i="23"/>
  <c r="Q1410" i="23" s="1"/>
  <c r="P1394" i="23"/>
  <c r="Q1394" i="23" s="1"/>
  <c r="P1490" i="23"/>
  <c r="Q1490" i="23" s="1"/>
  <c r="P1482" i="23"/>
  <c r="Q1482" i="23" s="1"/>
  <c r="P1474" i="23"/>
  <c r="Q1474" i="23" s="1"/>
  <c r="P1466" i="23"/>
  <c r="Q1466" i="23" s="1"/>
  <c r="P1458" i="23"/>
  <c r="Q1458" i="23" s="1"/>
  <c r="P1450" i="23"/>
  <c r="Q1450" i="23" s="1"/>
  <c r="P1442" i="23"/>
  <c r="Q1442" i="23" s="1"/>
  <c r="P1434" i="23"/>
  <c r="Q1434" i="23" s="1"/>
  <c r="P1422" i="23"/>
  <c r="Q1422" i="23" s="1"/>
  <c r="P1406" i="23"/>
  <c r="Q1406" i="23" s="1"/>
  <c r="P1390" i="23"/>
  <c r="Q1390" i="23" s="1"/>
  <c r="P1386" i="23"/>
  <c r="Q1386" i="23" s="1"/>
  <c r="P1382" i="23"/>
  <c r="Q1382" i="23" s="1"/>
  <c r="P1378" i="23"/>
  <c r="Q1378" i="23" s="1"/>
  <c r="P1374" i="23"/>
  <c r="Q1374" i="23" s="1"/>
  <c r="P1370" i="23"/>
  <c r="Q1370" i="23" s="1"/>
  <c r="P1366" i="23"/>
  <c r="Q1366" i="23" s="1"/>
  <c r="P1362" i="23"/>
  <c r="Q1362" i="23" s="1"/>
  <c r="P1358" i="23"/>
  <c r="Q1358" i="23" s="1"/>
  <c r="P1354" i="23"/>
  <c r="Q1354" i="23" s="1"/>
  <c r="P1350" i="23"/>
  <c r="Q1350" i="23" s="1"/>
  <c r="P1346" i="23"/>
  <c r="Q1346" i="23" s="1"/>
  <c r="P1338" i="23"/>
  <c r="Q1338" i="23" s="1"/>
  <c r="P1300" i="23"/>
  <c r="Q1300" i="23" s="1"/>
  <c r="P1344" i="23"/>
  <c r="Q1344" i="23" s="1"/>
  <c r="P1336" i="23"/>
  <c r="Q1336" i="23" s="1"/>
  <c r="P1296" i="23"/>
  <c r="P1342" i="23"/>
  <c r="Q1342" i="23" s="1"/>
  <c r="P1334" i="23"/>
  <c r="Q1334" i="23" s="1"/>
  <c r="P1332" i="23"/>
  <c r="Q1332" i="23" s="1"/>
  <c r="P1330" i="23"/>
  <c r="Q1330" i="23" s="1"/>
  <c r="P1328" i="23"/>
  <c r="Q1328" i="23" s="1"/>
  <c r="P1326" i="23"/>
  <c r="Q1326" i="23" s="1"/>
  <c r="P1324" i="23"/>
  <c r="Q1324" i="23" s="1"/>
  <c r="P1322" i="23"/>
  <c r="Q1322" i="23" s="1"/>
  <c r="P1320" i="23"/>
  <c r="Q1320" i="23" s="1"/>
  <c r="P1318" i="23"/>
  <c r="Q1318" i="23" s="1"/>
  <c r="P1316" i="23"/>
  <c r="Q1316" i="23" s="1"/>
  <c r="P1314" i="23"/>
  <c r="Q1314" i="23" s="1"/>
  <c r="P1312" i="23"/>
  <c r="Q1312" i="23" s="1"/>
  <c r="P1310" i="23"/>
  <c r="Q1310" i="23" s="1"/>
  <c r="P1308" i="23"/>
  <c r="Q1308" i="23" s="1"/>
  <c r="Q1296" i="23"/>
  <c r="P1340" i="23"/>
  <c r="Q1340" i="23" s="1"/>
  <c r="P1304" i="23"/>
  <c r="Q1304" i="23" s="1"/>
  <c r="P1139" i="23"/>
  <c r="Q1139" i="23" s="1"/>
  <c r="P1123" i="23"/>
  <c r="Q1123" i="23" s="1"/>
  <c r="P1107" i="23"/>
  <c r="Q1107" i="23" s="1"/>
  <c r="P1098" i="23"/>
  <c r="Q1098" i="23" s="1"/>
  <c r="P1154" i="23"/>
  <c r="Q1154" i="23" s="1"/>
  <c r="P1150" i="23"/>
  <c r="Q1150" i="23" s="1"/>
  <c r="P1143" i="23"/>
  <c r="Q1143" i="23" s="1"/>
  <c r="P1127" i="23"/>
  <c r="Q1127" i="23" s="1"/>
  <c r="P1111" i="23"/>
  <c r="Q1111" i="23" s="1"/>
  <c r="P1159" i="23"/>
  <c r="Q1159" i="23" s="1"/>
  <c r="P1155" i="23"/>
  <c r="Q1155" i="23" s="1"/>
  <c r="P1151" i="23"/>
  <c r="Q1151" i="23" s="1"/>
  <c r="P1147" i="23"/>
  <c r="Q1147" i="23" s="1"/>
  <c r="P1131" i="23"/>
  <c r="Q1131" i="23" s="1"/>
  <c r="P1115" i="23"/>
  <c r="Q1115" i="23" s="1"/>
  <c r="P1292" i="23"/>
  <c r="Q1292" i="23" s="1"/>
  <c r="P1288" i="23"/>
  <c r="Q1288" i="23" s="1"/>
  <c r="P1284" i="23"/>
  <c r="Q1284" i="23" s="1"/>
  <c r="P1280" i="23"/>
  <c r="Q1280" i="23" s="1"/>
  <c r="P1276" i="23"/>
  <c r="Q1276" i="23" s="1"/>
  <c r="P1272" i="23"/>
  <c r="Q1272" i="23" s="1"/>
  <c r="P1268" i="23"/>
  <c r="Q1268" i="23" s="1"/>
  <c r="P1264" i="23"/>
  <c r="Q1264" i="23" s="1"/>
  <c r="P1260" i="23"/>
  <c r="Q1260" i="23" s="1"/>
  <c r="P1256" i="23"/>
  <c r="Q1256" i="23" s="1"/>
  <c r="P1252" i="23"/>
  <c r="Q1252" i="23" s="1"/>
  <c r="P1248" i="23"/>
  <c r="Q1248" i="23" s="1"/>
  <c r="P1244" i="23"/>
  <c r="Q1244" i="23" s="1"/>
  <c r="P1240" i="23"/>
  <c r="Q1240" i="23" s="1"/>
  <c r="P1236" i="23"/>
  <c r="Q1236" i="23" s="1"/>
  <c r="P1232" i="23"/>
  <c r="Q1232" i="23" s="1"/>
  <c r="P1228" i="23"/>
  <c r="Q1228" i="23" s="1"/>
  <c r="P1224" i="23"/>
  <c r="Q1224" i="23" s="1"/>
  <c r="P1220" i="23"/>
  <c r="Q1220" i="23" s="1"/>
  <c r="P1216" i="23"/>
  <c r="Q1216" i="23" s="1"/>
  <c r="P1212" i="23"/>
  <c r="Q1212" i="23" s="1"/>
  <c r="P1208" i="23"/>
  <c r="Q1208" i="23" s="1"/>
  <c r="P1204" i="23"/>
  <c r="Q1204" i="23" s="1"/>
  <c r="P1200" i="23"/>
  <c r="Q1200" i="23" s="1"/>
  <c r="P1196" i="23"/>
  <c r="Q1196" i="23" s="1"/>
  <c r="P1192" i="23"/>
  <c r="Q1192" i="23" s="1"/>
  <c r="P1188" i="23"/>
  <c r="Q1188" i="23" s="1"/>
  <c r="P1184" i="23"/>
  <c r="Q1184" i="23" s="1"/>
  <c r="P1180" i="23"/>
  <c r="Q1180" i="23" s="1"/>
  <c r="P1175" i="23"/>
  <c r="Q1175" i="23" s="1"/>
  <c r="P1174" i="23"/>
  <c r="Q1174" i="23" s="1"/>
  <c r="P1167" i="23"/>
  <c r="Q1167" i="23" s="1"/>
  <c r="P1166" i="23"/>
  <c r="Q1166" i="23" s="1"/>
  <c r="P1135" i="23"/>
  <c r="Q1135" i="23" s="1"/>
  <c r="P1119" i="23"/>
  <c r="Q1119" i="23" s="1"/>
  <c r="P1103" i="23"/>
  <c r="Q1103" i="23" s="1"/>
  <c r="P1160" i="23"/>
  <c r="Q1160" i="23" s="1"/>
  <c r="P1156" i="23"/>
  <c r="Q1156" i="23" s="1"/>
  <c r="P1152" i="23"/>
  <c r="Q1152" i="23" s="1"/>
  <c r="P1148" i="23"/>
  <c r="Q1148" i="23" s="1"/>
  <c r="P1144" i="23"/>
  <c r="Q1144" i="23" s="1"/>
  <c r="P1140" i="23"/>
  <c r="Q1140" i="23" s="1"/>
  <c r="P1136" i="23"/>
  <c r="Q1136" i="23" s="1"/>
  <c r="P1132" i="23"/>
  <c r="Q1132" i="23" s="1"/>
  <c r="P1128" i="23"/>
  <c r="Q1128" i="23" s="1"/>
  <c r="P1124" i="23"/>
  <c r="Q1124" i="23" s="1"/>
  <c r="P1120" i="23"/>
  <c r="Q1120" i="23" s="1"/>
  <c r="P1116" i="23"/>
  <c r="Q1116" i="23" s="1"/>
  <c r="P1112" i="23"/>
  <c r="Q1112" i="23" s="1"/>
  <c r="P1108" i="23"/>
  <c r="Q1108" i="23" s="1"/>
  <c r="P1104" i="23"/>
  <c r="Q1104" i="23" s="1"/>
  <c r="I44" i="8"/>
  <c r="I4" i="8"/>
  <c r="F14" i="45" l="1"/>
  <c r="L14" i="45" s="1"/>
  <c r="F13" i="45"/>
  <c r="L13" i="45" s="1"/>
  <c r="M63" i="45"/>
  <c r="O63" i="45" s="1"/>
  <c r="F63" i="45"/>
  <c r="L63" i="45" s="1"/>
  <c r="M64" i="45"/>
  <c r="O64" i="45" s="1"/>
  <c r="F64" i="45"/>
  <c r="L64" i="45" s="1"/>
  <c r="F12" i="45"/>
  <c r="L12" i="45" s="1"/>
  <c r="F16" i="45"/>
  <c r="L16" i="45" s="1"/>
  <c r="F11" i="45"/>
  <c r="L11" i="45" s="1"/>
  <c r="F15" i="45"/>
  <c r="L15" i="45" s="1"/>
  <c r="M65" i="45"/>
  <c r="O65" i="45" s="1"/>
  <c r="M8" i="45"/>
  <c r="O8" i="45" s="1"/>
  <c r="M11" i="45"/>
  <c r="O11" i="45" s="1"/>
  <c r="M10" i="45"/>
  <c r="O10" i="45" s="1"/>
  <c r="M12" i="45"/>
  <c r="O12" i="45" s="1"/>
  <c r="M14" i="45"/>
  <c r="O14" i="45" s="1"/>
  <c r="M13" i="45"/>
  <c r="O13" i="45" s="1"/>
  <c r="M15" i="45"/>
  <c r="O15" i="45" s="1"/>
  <c r="M9" i="45"/>
  <c r="O9" i="45" s="1"/>
  <c r="M16" i="45"/>
  <c r="O16" i="45" s="1"/>
  <c r="F9" i="45"/>
  <c r="L9" i="45" s="1"/>
  <c r="F8" i="45"/>
  <c r="L8" i="45" s="1"/>
  <c r="F65" i="45"/>
  <c r="L65" i="45" s="1"/>
  <c r="M61" i="45"/>
  <c r="O61" i="45" s="1"/>
  <c r="M60" i="45"/>
  <c r="O60" i="45" s="1"/>
  <c r="M62" i="45"/>
  <c r="O62" i="45" s="1"/>
  <c r="F22" i="45"/>
  <c r="L22" i="45" s="1"/>
  <c r="F25" i="45"/>
  <c r="F26" i="45"/>
  <c r="L26" i="45" s="1"/>
  <c r="F27" i="45"/>
  <c r="F24" i="45"/>
  <c r="L24" i="45" s="1"/>
  <c r="F28" i="45"/>
  <c r="L28" i="45" s="1"/>
  <c r="F21" i="45"/>
  <c r="F29" i="45"/>
  <c r="F23" i="45"/>
  <c r="F61" i="45"/>
  <c r="F60" i="45"/>
  <c r="L60" i="45" s="1"/>
  <c r="F62" i="45"/>
  <c r="L62" i="45" s="1"/>
  <c r="M47" i="45"/>
  <c r="O47" i="45" s="1"/>
  <c r="M48" i="45"/>
  <c r="O48" i="45" s="1"/>
  <c r="F41" i="45"/>
  <c r="L41" i="45" s="1"/>
  <c r="F42" i="45"/>
  <c r="L42" i="45" s="1"/>
  <c r="F37" i="45"/>
  <c r="L37" i="45" s="1"/>
  <c r="F39" i="45"/>
  <c r="L39" i="45" s="1"/>
  <c r="M49" i="45"/>
  <c r="O49" i="45" s="1"/>
  <c r="M50" i="45"/>
  <c r="O50" i="45" s="1"/>
  <c r="F47" i="45"/>
  <c r="L47" i="45" s="1"/>
  <c r="F48" i="45"/>
  <c r="M42" i="45"/>
  <c r="O42" i="45" s="1"/>
  <c r="M39" i="45"/>
  <c r="O39" i="45" s="1"/>
  <c r="M37" i="45"/>
  <c r="O37" i="45" s="1"/>
  <c r="M41" i="45"/>
  <c r="O41" i="45" s="1"/>
  <c r="K10" i="45"/>
  <c r="M35" i="45"/>
  <c r="O35" i="45" s="1"/>
  <c r="M38" i="45"/>
  <c r="O38" i="45" s="1"/>
  <c r="M40" i="45"/>
  <c r="O40" i="45" s="1"/>
  <c r="M36" i="45"/>
  <c r="O36" i="45" s="1"/>
  <c r="M34" i="45"/>
  <c r="O34" i="45" s="1"/>
  <c r="F40" i="45"/>
  <c r="F36" i="45"/>
  <c r="F38" i="45"/>
  <c r="F34" i="45"/>
  <c r="F35" i="45"/>
  <c r="L35" i="45" s="1"/>
  <c r="M24" i="45"/>
  <c r="O24" i="45" s="1"/>
  <c r="M27" i="45"/>
  <c r="O27" i="45" s="1"/>
  <c r="M28" i="45"/>
  <c r="O28" i="45" s="1"/>
  <c r="M21" i="45"/>
  <c r="O21" i="45" s="1"/>
  <c r="M29" i="45"/>
  <c r="O29" i="45" s="1"/>
  <c r="M26" i="45"/>
  <c r="O26" i="45" s="1"/>
  <c r="M25" i="45"/>
  <c r="O25" i="45" s="1"/>
  <c r="M23" i="45"/>
  <c r="O23" i="45" s="1"/>
  <c r="M22" i="45"/>
  <c r="O22" i="45" s="1"/>
  <c r="K14" i="45"/>
  <c r="F50" i="45"/>
  <c r="F49" i="45"/>
  <c r="L49" i="45" s="1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5" i="8"/>
  <c r="I46" i="8"/>
  <c r="I47" i="8"/>
  <c r="I48" i="8"/>
  <c r="I49" i="8"/>
  <c r="I50" i="8"/>
  <c r="R900" i="23"/>
  <c r="R886" i="23"/>
  <c r="R881" i="23"/>
  <c r="R880" i="23"/>
  <c r="R879" i="23"/>
  <c r="R878" i="23"/>
  <c r="R877" i="23"/>
  <c r="R30" i="23"/>
  <c r="R54" i="23"/>
  <c r="R33" i="23"/>
  <c r="R40" i="23"/>
  <c r="R45" i="23"/>
  <c r="R899" i="23"/>
  <c r="R28" i="23"/>
  <c r="R52" i="23"/>
  <c r="R43" i="23"/>
  <c r="R42" i="23"/>
  <c r="R49" i="23"/>
  <c r="R53" i="23"/>
  <c r="R32" i="23"/>
  <c r="R47" i="23"/>
  <c r="R50" i="23"/>
  <c r="R25" i="23"/>
  <c r="R55" i="23"/>
  <c r="R37" i="23"/>
  <c r="R38" i="23"/>
  <c r="R57" i="23"/>
  <c r="R36" i="23"/>
  <c r="R35" i="23"/>
  <c r="R31" i="23"/>
  <c r="R41" i="23"/>
  <c r="R29" i="23"/>
  <c r="R44" i="23"/>
  <c r="R48" i="23"/>
  <c r="R27" i="23"/>
  <c r="R34" i="23"/>
  <c r="R46" i="23"/>
  <c r="R56" i="23"/>
  <c r="R51" i="23"/>
  <c r="R39" i="23"/>
  <c r="R26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R205" i="23"/>
  <c r="R206" i="23"/>
  <c r="R207" i="23"/>
  <c r="R208" i="23"/>
  <c r="R209" i="23"/>
  <c r="R210" i="23"/>
  <c r="R211" i="23"/>
  <c r="R212" i="23"/>
  <c r="R213" i="23"/>
  <c r="R214" i="23"/>
  <c r="R215" i="23"/>
  <c r="R216" i="23"/>
  <c r="R217" i="23"/>
  <c r="R218" i="23"/>
  <c r="R219" i="23"/>
  <c r="R220" i="23"/>
  <c r="R221" i="23"/>
  <c r="R222" i="23"/>
  <c r="R223" i="23"/>
  <c r="R224" i="23"/>
  <c r="R225" i="23"/>
  <c r="R226" i="23"/>
  <c r="R227" i="23"/>
  <c r="R228" i="23"/>
  <c r="R229" i="23"/>
  <c r="R230" i="23"/>
  <c r="R231" i="23"/>
  <c r="R232" i="23"/>
  <c r="R233" i="23"/>
  <c r="R234" i="23"/>
  <c r="R235" i="23"/>
  <c r="R236" i="23"/>
  <c r="R237" i="23"/>
  <c r="R238" i="23"/>
  <c r="R239" i="23"/>
  <c r="R240" i="23"/>
  <c r="R241" i="23"/>
  <c r="R242" i="23"/>
  <c r="R243" i="23"/>
  <c r="R244" i="23"/>
  <c r="R245" i="23"/>
  <c r="R246" i="23"/>
  <c r="R247" i="23"/>
  <c r="R248" i="23"/>
  <c r="R249" i="23"/>
  <c r="R250" i="23"/>
  <c r="R251" i="23"/>
  <c r="R252" i="23"/>
  <c r="R253" i="23"/>
  <c r="R254" i="23"/>
  <c r="R255" i="23"/>
  <c r="R256" i="23"/>
  <c r="R257" i="23"/>
  <c r="R258" i="23"/>
  <c r="R259" i="23"/>
  <c r="R260" i="23"/>
  <c r="R261" i="23"/>
  <c r="R262" i="23"/>
  <c r="R263" i="23"/>
  <c r="R264" i="23"/>
  <c r="R265" i="23"/>
  <c r="R266" i="23"/>
  <c r="R267" i="23"/>
  <c r="R268" i="23"/>
  <c r="R269" i="23"/>
  <c r="R270" i="23"/>
  <c r="R271" i="23"/>
  <c r="R272" i="23"/>
  <c r="R273" i="23"/>
  <c r="R274" i="23"/>
  <c r="R275" i="23"/>
  <c r="R276" i="23"/>
  <c r="R277" i="23"/>
  <c r="R278" i="23"/>
  <c r="R279" i="23"/>
  <c r="R280" i="23"/>
  <c r="R281" i="23"/>
  <c r="R282" i="23"/>
  <c r="R283" i="23"/>
  <c r="R284" i="23"/>
  <c r="R285" i="23"/>
  <c r="R286" i="23"/>
  <c r="R287" i="23"/>
  <c r="R288" i="23"/>
  <c r="R289" i="23"/>
  <c r="R290" i="23"/>
  <c r="R291" i="23"/>
  <c r="R292" i="23"/>
  <c r="R293" i="23"/>
  <c r="R294" i="23"/>
  <c r="R295" i="23"/>
  <c r="R296" i="23"/>
  <c r="R297" i="23"/>
  <c r="R298" i="23"/>
  <c r="R299" i="23"/>
  <c r="R300" i="23"/>
  <c r="R301" i="23"/>
  <c r="R302" i="23"/>
  <c r="R303" i="23"/>
  <c r="R304" i="23"/>
  <c r="R305" i="23"/>
  <c r="R306" i="23"/>
  <c r="R307" i="23"/>
  <c r="R308" i="23"/>
  <c r="R309" i="23"/>
  <c r="R310" i="23"/>
  <c r="R311" i="23"/>
  <c r="R312" i="23"/>
  <c r="R313" i="23"/>
  <c r="R314" i="23"/>
  <c r="R315" i="23"/>
  <c r="R316" i="23"/>
  <c r="R317" i="23"/>
  <c r="R318" i="23"/>
  <c r="R319" i="23"/>
  <c r="R320" i="23"/>
  <c r="R321" i="23"/>
  <c r="R322" i="23"/>
  <c r="R323" i="23"/>
  <c r="R324" i="23"/>
  <c r="R325" i="23"/>
  <c r="R326" i="23"/>
  <c r="R327" i="23"/>
  <c r="R328" i="23"/>
  <c r="R329" i="23"/>
  <c r="R330" i="23"/>
  <c r="R331" i="23"/>
  <c r="R332" i="23"/>
  <c r="R333" i="23"/>
  <c r="R334" i="23"/>
  <c r="R335" i="23"/>
  <c r="R336" i="23"/>
  <c r="R337" i="23"/>
  <c r="R338" i="23"/>
  <c r="R339" i="23"/>
  <c r="R340" i="23"/>
  <c r="R341" i="23"/>
  <c r="R342" i="23"/>
  <c r="R343" i="23"/>
  <c r="R344" i="23"/>
  <c r="R345" i="23"/>
  <c r="R346" i="23"/>
  <c r="R347" i="23"/>
  <c r="R348" i="23"/>
  <c r="R349" i="23"/>
  <c r="R350" i="23"/>
  <c r="R351" i="23"/>
  <c r="R352" i="23"/>
  <c r="R353" i="23"/>
  <c r="R354" i="23"/>
  <c r="R355" i="23"/>
  <c r="R356" i="23"/>
  <c r="R357" i="23"/>
  <c r="R358" i="23"/>
  <c r="R359" i="23"/>
  <c r="R360" i="23"/>
  <c r="R361" i="23"/>
  <c r="R362" i="23"/>
  <c r="R363" i="23"/>
  <c r="R364" i="23"/>
  <c r="R365" i="23"/>
  <c r="R366" i="23"/>
  <c r="R367" i="23"/>
  <c r="R368" i="23"/>
  <c r="R369" i="23"/>
  <c r="R370" i="23"/>
  <c r="R371" i="23"/>
  <c r="R372" i="23"/>
  <c r="R373" i="23"/>
  <c r="R374" i="23"/>
  <c r="R375" i="23"/>
  <c r="R376" i="23"/>
  <c r="R377" i="23"/>
  <c r="R378" i="23"/>
  <c r="R379" i="23"/>
  <c r="R380" i="23"/>
  <c r="R381" i="23"/>
  <c r="R382" i="23"/>
  <c r="R383" i="23"/>
  <c r="R384" i="23"/>
  <c r="R385" i="23"/>
  <c r="R386" i="23"/>
  <c r="R387" i="23"/>
  <c r="R388" i="23"/>
  <c r="R389" i="23"/>
  <c r="R390" i="23"/>
  <c r="R391" i="23"/>
  <c r="R392" i="23"/>
  <c r="R393" i="23"/>
  <c r="R394" i="23"/>
  <c r="R395" i="23"/>
  <c r="R396" i="23"/>
  <c r="R397" i="23"/>
  <c r="R398" i="23"/>
  <c r="R399" i="23"/>
  <c r="R400" i="23"/>
  <c r="R401" i="23"/>
  <c r="R402" i="23"/>
  <c r="R403" i="23"/>
  <c r="R404" i="23"/>
  <c r="R405" i="23"/>
  <c r="R406" i="23"/>
  <c r="R407" i="23"/>
  <c r="R408" i="23"/>
  <c r="R409" i="23"/>
  <c r="R410" i="23"/>
  <c r="R411" i="23"/>
  <c r="R412" i="23"/>
  <c r="R413" i="23"/>
  <c r="R414" i="23"/>
  <c r="R415" i="23"/>
  <c r="R416" i="23"/>
  <c r="R417" i="23"/>
  <c r="R418" i="23"/>
  <c r="R419" i="23"/>
  <c r="R420" i="23"/>
  <c r="R421" i="23"/>
  <c r="R422" i="23"/>
  <c r="R423" i="23"/>
  <c r="R424" i="23"/>
  <c r="R425" i="23"/>
  <c r="R426" i="23"/>
  <c r="R427" i="23"/>
  <c r="R428" i="23"/>
  <c r="R429" i="23"/>
  <c r="R430" i="23"/>
  <c r="R431" i="23"/>
  <c r="R432" i="23"/>
  <c r="R433" i="23"/>
  <c r="R434" i="23"/>
  <c r="R435" i="23"/>
  <c r="R436" i="23"/>
  <c r="R437" i="23"/>
  <c r="R438" i="23"/>
  <c r="R439" i="23"/>
  <c r="R440" i="23"/>
  <c r="R441" i="23"/>
  <c r="R442" i="23"/>
  <c r="R443" i="23"/>
  <c r="R444" i="23"/>
  <c r="R445" i="23"/>
  <c r="R446" i="23"/>
  <c r="R447" i="23"/>
  <c r="R448" i="23"/>
  <c r="R449" i="23"/>
  <c r="R450" i="23"/>
  <c r="R451" i="23"/>
  <c r="R452" i="23"/>
  <c r="R453" i="23"/>
  <c r="R454" i="23"/>
  <c r="R455" i="23"/>
  <c r="R456" i="23"/>
  <c r="R457" i="23"/>
  <c r="R458" i="23"/>
  <c r="R459" i="23"/>
  <c r="R460" i="23"/>
  <c r="R461" i="23"/>
  <c r="R462" i="23"/>
  <c r="R463" i="23"/>
  <c r="R464" i="23"/>
  <c r="R465" i="23"/>
  <c r="R466" i="23"/>
  <c r="R467" i="23"/>
  <c r="R468" i="23"/>
  <c r="R469" i="23"/>
  <c r="R470" i="23"/>
  <c r="R471" i="23"/>
  <c r="R472" i="23"/>
  <c r="R473" i="23"/>
  <c r="R474" i="23"/>
  <c r="R475" i="23"/>
  <c r="R476" i="23"/>
  <c r="R477" i="23"/>
  <c r="R478" i="23"/>
  <c r="R479" i="23"/>
  <c r="R480" i="23"/>
  <c r="R481" i="23"/>
  <c r="R482" i="23"/>
  <c r="R483" i="23"/>
  <c r="R484" i="23"/>
  <c r="R485" i="23"/>
  <c r="R486" i="23"/>
  <c r="R487" i="23"/>
  <c r="R488" i="23"/>
  <c r="R489" i="23"/>
  <c r="R490" i="23"/>
  <c r="R491" i="23"/>
  <c r="R492" i="23"/>
  <c r="R493" i="23"/>
  <c r="R494" i="23"/>
  <c r="R495" i="23"/>
  <c r="R496" i="23"/>
  <c r="R497" i="23"/>
  <c r="R498" i="23"/>
  <c r="R499" i="23"/>
  <c r="R500" i="23"/>
  <c r="R501" i="23"/>
  <c r="R502" i="23"/>
  <c r="R503" i="23"/>
  <c r="R504" i="23"/>
  <c r="R505" i="23"/>
  <c r="R506" i="23"/>
  <c r="R507" i="23"/>
  <c r="R508" i="23"/>
  <c r="R509" i="23"/>
  <c r="R510" i="23"/>
  <c r="R511" i="23"/>
  <c r="R512" i="23"/>
  <c r="R513" i="23"/>
  <c r="R514" i="23"/>
  <c r="R515" i="23"/>
  <c r="R516" i="23"/>
  <c r="R517" i="23"/>
  <c r="R518" i="23"/>
  <c r="R519" i="23"/>
  <c r="R520" i="23"/>
  <c r="R521" i="23"/>
  <c r="R522" i="23"/>
  <c r="R523" i="23"/>
  <c r="R524" i="23"/>
  <c r="R525" i="23"/>
  <c r="R526" i="23"/>
  <c r="R527" i="23"/>
  <c r="R528" i="23"/>
  <c r="R529" i="23"/>
  <c r="R530" i="23"/>
  <c r="R531" i="23"/>
  <c r="R532" i="23"/>
  <c r="R533" i="23"/>
  <c r="R534" i="23"/>
  <c r="R535" i="23"/>
  <c r="R536" i="23"/>
  <c r="R537" i="23"/>
  <c r="R538" i="23"/>
  <c r="R539" i="23"/>
  <c r="R540" i="23"/>
  <c r="R541" i="23"/>
  <c r="R542" i="23"/>
  <c r="R543" i="23"/>
  <c r="R544" i="23"/>
  <c r="R545" i="23"/>
  <c r="R546" i="23"/>
  <c r="R547" i="23"/>
  <c r="R548" i="23"/>
  <c r="R549" i="23"/>
  <c r="R550" i="23"/>
  <c r="R551" i="23"/>
  <c r="R552" i="23"/>
  <c r="R553" i="23"/>
  <c r="R554" i="23"/>
  <c r="R555" i="23"/>
  <c r="R556" i="23"/>
  <c r="R557" i="23"/>
  <c r="R558" i="23"/>
  <c r="R559" i="23"/>
  <c r="R560" i="23"/>
  <c r="R561" i="23"/>
  <c r="R562" i="23"/>
  <c r="R563" i="23"/>
  <c r="R564" i="23"/>
  <c r="R565" i="23"/>
  <c r="R566" i="23"/>
  <c r="R567" i="23"/>
  <c r="R568" i="23"/>
  <c r="R569" i="23"/>
  <c r="R570" i="23"/>
  <c r="R571" i="23"/>
  <c r="R572" i="23"/>
  <c r="R573" i="23"/>
  <c r="R574" i="23"/>
  <c r="R575" i="23"/>
  <c r="R576" i="23"/>
  <c r="R577" i="23"/>
  <c r="R578" i="23"/>
  <c r="R579" i="23"/>
  <c r="R580" i="23"/>
  <c r="R581" i="23"/>
  <c r="R582" i="23"/>
  <c r="R583" i="23"/>
  <c r="R584" i="23"/>
  <c r="R585" i="23"/>
  <c r="R586" i="23"/>
  <c r="R587" i="23"/>
  <c r="R588" i="23"/>
  <c r="R589" i="23"/>
  <c r="R590" i="23"/>
  <c r="R591" i="23"/>
  <c r="R592" i="23"/>
  <c r="R593" i="23"/>
  <c r="R594" i="23"/>
  <c r="R595" i="23"/>
  <c r="R596" i="23"/>
  <c r="R597" i="23"/>
  <c r="R598" i="23"/>
  <c r="R599" i="23"/>
  <c r="R600" i="23"/>
  <c r="R601" i="23"/>
  <c r="R602" i="23"/>
  <c r="R603" i="23"/>
  <c r="R604" i="23"/>
  <c r="R605" i="23"/>
  <c r="R606" i="23"/>
  <c r="R607" i="23"/>
  <c r="R608" i="23"/>
  <c r="R609" i="23"/>
  <c r="R610" i="23"/>
  <c r="R611" i="23"/>
  <c r="R612" i="23"/>
  <c r="R613" i="23"/>
  <c r="R614" i="23"/>
  <c r="R615" i="23"/>
  <c r="R616" i="23"/>
  <c r="R617" i="23"/>
  <c r="R618" i="23"/>
  <c r="R619" i="23"/>
  <c r="R620" i="23"/>
  <c r="R621" i="23"/>
  <c r="R622" i="23"/>
  <c r="R623" i="23"/>
  <c r="R624" i="23"/>
  <c r="R625" i="23"/>
  <c r="R626" i="23"/>
  <c r="R627" i="23"/>
  <c r="R628" i="23"/>
  <c r="R629" i="23"/>
  <c r="R630" i="23"/>
  <c r="R631" i="23"/>
  <c r="R632" i="23"/>
  <c r="R633" i="23"/>
  <c r="R634" i="23"/>
  <c r="R635" i="23"/>
  <c r="R636" i="23"/>
  <c r="R637" i="23"/>
  <c r="R638" i="23"/>
  <c r="R639" i="23"/>
  <c r="R640" i="23"/>
  <c r="R641" i="23"/>
  <c r="R642" i="23"/>
  <c r="R643" i="23"/>
  <c r="R644" i="23"/>
  <c r="R645" i="23"/>
  <c r="R646" i="23"/>
  <c r="R647" i="23"/>
  <c r="R648" i="23"/>
  <c r="R649" i="23"/>
  <c r="R650" i="23"/>
  <c r="R651" i="23"/>
  <c r="R652" i="23"/>
  <c r="R653" i="23"/>
  <c r="R654" i="23"/>
  <c r="R655" i="23"/>
  <c r="R656" i="23"/>
  <c r="R657" i="23"/>
  <c r="R658" i="23"/>
  <c r="R659" i="23"/>
  <c r="R660" i="23"/>
  <c r="R661" i="23"/>
  <c r="R662" i="23"/>
  <c r="R663" i="23"/>
  <c r="R664" i="23"/>
  <c r="R665" i="23"/>
  <c r="R666" i="23"/>
  <c r="R667" i="23"/>
  <c r="R668" i="23"/>
  <c r="R669" i="23"/>
  <c r="R670" i="23"/>
  <c r="R671" i="23"/>
  <c r="R672" i="23"/>
  <c r="R673" i="23"/>
  <c r="R674" i="23"/>
  <c r="R675" i="23"/>
  <c r="R676" i="23"/>
  <c r="R677" i="23"/>
  <c r="R678" i="23"/>
  <c r="R679" i="23"/>
  <c r="R680" i="23"/>
  <c r="R681" i="23"/>
  <c r="R682" i="23"/>
  <c r="R683" i="23"/>
  <c r="R684" i="23"/>
  <c r="R685" i="23"/>
  <c r="R686" i="23"/>
  <c r="R687" i="23"/>
  <c r="R688" i="23"/>
  <c r="R689" i="23"/>
  <c r="R690" i="23"/>
  <c r="R691" i="23"/>
  <c r="R692" i="23"/>
  <c r="R693" i="23"/>
  <c r="R694" i="23"/>
  <c r="R695" i="23"/>
  <c r="R696" i="23"/>
  <c r="R697" i="23"/>
  <c r="R698" i="23"/>
  <c r="R699" i="23"/>
  <c r="R700" i="23"/>
  <c r="R701" i="23"/>
  <c r="R702" i="23"/>
  <c r="R703" i="23"/>
  <c r="R704" i="23"/>
  <c r="R705" i="23"/>
  <c r="R706" i="23"/>
  <c r="R707" i="23"/>
  <c r="R708" i="23"/>
  <c r="R709" i="23"/>
  <c r="R710" i="23"/>
  <c r="R711" i="23"/>
  <c r="R712" i="23"/>
  <c r="R713" i="23"/>
  <c r="R714" i="23"/>
  <c r="R715" i="23"/>
  <c r="R716" i="23"/>
  <c r="R717" i="23"/>
  <c r="R718" i="23"/>
  <c r="R719" i="23"/>
  <c r="R720" i="23"/>
  <c r="R721" i="23"/>
  <c r="R722" i="23"/>
  <c r="R723" i="23"/>
  <c r="R724" i="23"/>
  <c r="R725" i="23"/>
  <c r="R726" i="23"/>
  <c r="R727" i="23"/>
  <c r="R728" i="23"/>
  <c r="R729" i="23"/>
  <c r="R730" i="23"/>
  <c r="R731" i="23"/>
  <c r="R732" i="23"/>
  <c r="R733" i="23"/>
  <c r="R734" i="23"/>
  <c r="R735" i="23"/>
  <c r="R736" i="23"/>
  <c r="R737" i="23"/>
  <c r="R738" i="23"/>
  <c r="R739" i="23"/>
  <c r="R740" i="23"/>
  <c r="R741" i="23"/>
  <c r="R742" i="23"/>
  <c r="R743" i="23"/>
  <c r="R744" i="23"/>
  <c r="R745" i="23"/>
  <c r="R746" i="23"/>
  <c r="R747" i="23"/>
  <c r="R748" i="23"/>
  <c r="R749" i="23"/>
  <c r="R750" i="23"/>
  <c r="R751" i="23"/>
  <c r="R752" i="23"/>
  <c r="R753" i="23"/>
  <c r="R754" i="23"/>
  <c r="R755" i="23"/>
  <c r="R756" i="23"/>
  <c r="R757" i="23"/>
  <c r="R758" i="23"/>
  <c r="R759" i="23"/>
  <c r="R760" i="23"/>
  <c r="R761" i="23"/>
  <c r="R762" i="23"/>
  <c r="R763" i="23"/>
  <c r="R764" i="23"/>
  <c r="R765" i="23"/>
  <c r="R766" i="23"/>
  <c r="R767" i="23"/>
  <c r="R768" i="23"/>
  <c r="R769" i="23"/>
  <c r="R770" i="23"/>
  <c r="R771" i="23"/>
  <c r="R772" i="23"/>
  <c r="R773" i="23"/>
  <c r="R774" i="23"/>
  <c r="R775" i="23"/>
  <c r="R776" i="23"/>
  <c r="R777" i="23"/>
  <c r="R778" i="23"/>
  <c r="R779" i="23"/>
  <c r="R780" i="23"/>
  <c r="R781" i="23"/>
  <c r="R782" i="23"/>
  <c r="R783" i="23"/>
  <c r="R784" i="23"/>
  <c r="R785" i="23"/>
  <c r="R786" i="23"/>
  <c r="R787" i="23"/>
  <c r="R788" i="23"/>
  <c r="R789" i="23"/>
  <c r="R790" i="23"/>
  <c r="R791" i="23"/>
  <c r="R792" i="23"/>
  <c r="R793" i="23"/>
  <c r="R794" i="23"/>
  <c r="R795" i="23"/>
  <c r="R796" i="23"/>
  <c r="R797" i="23"/>
  <c r="R798" i="23"/>
  <c r="R799" i="23"/>
  <c r="R800" i="23"/>
  <c r="R801" i="23"/>
  <c r="R802" i="23"/>
  <c r="R803" i="23"/>
  <c r="R804" i="23"/>
  <c r="R805" i="23"/>
  <c r="R806" i="23"/>
  <c r="R807" i="23"/>
  <c r="R808" i="23"/>
  <c r="R809" i="23"/>
  <c r="R810" i="23"/>
  <c r="R811" i="23"/>
  <c r="R812" i="23"/>
  <c r="R813" i="23"/>
  <c r="R814" i="23"/>
  <c r="R815" i="23"/>
  <c r="R816" i="23"/>
  <c r="R817" i="23"/>
  <c r="R818" i="23"/>
  <c r="R819" i="23"/>
  <c r="R820" i="23"/>
  <c r="R821" i="23"/>
  <c r="R822" i="23"/>
  <c r="R823" i="23"/>
  <c r="R824" i="23"/>
  <c r="R825" i="23"/>
  <c r="R826" i="23"/>
  <c r="R827" i="23"/>
  <c r="R828" i="23"/>
  <c r="R829" i="23"/>
  <c r="R830" i="23"/>
  <c r="R831" i="23"/>
  <c r="R832" i="23"/>
  <c r="R833" i="23"/>
  <c r="R834" i="23"/>
  <c r="R835" i="23"/>
  <c r="R836" i="23"/>
  <c r="R837" i="23"/>
  <c r="R838" i="23"/>
  <c r="R839" i="23"/>
  <c r="R840" i="23"/>
  <c r="R841" i="23"/>
  <c r="R842" i="23"/>
  <c r="R843" i="23"/>
  <c r="R844" i="23"/>
  <c r="R845" i="23"/>
  <c r="R846" i="23"/>
  <c r="R847" i="23"/>
  <c r="R848" i="23"/>
  <c r="R849" i="23"/>
  <c r="R850" i="23"/>
  <c r="R851" i="23"/>
  <c r="R852" i="23"/>
  <c r="R853" i="23"/>
  <c r="R854" i="23"/>
  <c r="R855" i="23"/>
  <c r="R856" i="23"/>
  <c r="R857" i="23"/>
  <c r="R858" i="23"/>
  <c r="R859" i="23"/>
  <c r="R860" i="23"/>
  <c r="R861" i="23"/>
  <c r="R862" i="23"/>
  <c r="R863" i="23"/>
  <c r="R864" i="23"/>
  <c r="R865" i="23"/>
  <c r="R866" i="23"/>
  <c r="R867" i="23"/>
  <c r="R868" i="23"/>
  <c r="R869" i="23"/>
  <c r="R870" i="23"/>
  <c r="R871" i="23"/>
  <c r="R872" i="23"/>
  <c r="R873" i="23"/>
  <c r="R874" i="23"/>
  <c r="R875" i="23"/>
  <c r="R876" i="23"/>
  <c r="R901" i="23"/>
  <c r="R902" i="23"/>
  <c r="R903" i="23"/>
  <c r="R904" i="23"/>
  <c r="R905" i="23"/>
  <c r="R906" i="23"/>
  <c r="R907" i="23"/>
  <c r="R908" i="23"/>
  <c r="R909" i="23"/>
  <c r="R910" i="23"/>
  <c r="R911" i="23"/>
  <c r="R912" i="23"/>
  <c r="R913" i="23"/>
  <c r="R914" i="23"/>
  <c r="R915" i="23"/>
  <c r="R916" i="23"/>
  <c r="R917" i="23"/>
  <c r="R918" i="23"/>
  <c r="R919" i="23"/>
  <c r="R920" i="23"/>
  <c r="R921" i="23"/>
  <c r="R922" i="23"/>
  <c r="R923" i="23"/>
  <c r="R924" i="23"/>
  <c r="R925" i="23"/>
  <c r="R926" i="23"/>
  <c r="R927" i="23"/>
  <c r="R928" i="23"/>
  <c r="R929" i="23"/>
  <c r="R930" i="23"/>
  <c r="R931" i="23"/>
  <c r="R932" i="23"/>
  <c r="R933" i="23"/>
  <c r="R934" i="23"/>
  <c r="R935" i="23"/>
  <c r="R936" i="23"/>
  <c r="R937" i="23"/>
  <c r="R938" i="23"/>
  <c r="R939" i="23"/>
  <c r="R940" i="23"/>
  <c r="R941" i="23"/>
  <c r="R942" i="23"/>
  <c r="R943" i="23"/>
  <c r="R944" i="23"/>
  <c r="R945" i="23"/>
  <c r="R946" i="23"/>
  <c r="R947" i="23"/>
  <c r="R948" i="23"/>
  <c r="R949" i="23"/>
  <c r="R950" i="23"/>
  <c r="R951" i="23"/>
  <c r="R952" i="23"/>
  <c r="R953" i="23"/>
  <c r="R954" i="23"/>
  <c r="R955" i="23"/>
  <c r="R956" i="23"/>
  <c r="R957" i="23"/>
  <c r="R958" i="23"/>
  <c r="R959" i="23"/>
  <c r="R960" i="23"/>
  <c r="R961" i="23"/>
  <c r="R962" i="23"/>
  <c r="R963" i="23"/>
  <c r="R964" i="23"/>
  <c r="R965" i="23"/>
  <c r="R966" i="23"/>
  <c r="R967" i="23"/>
  <c r="R968" i="23"/>
  <c r="R969" i="23"/>
  <c r="R970" i="23"/>
  <c r="R971" i="23"/>
  <c r="R972" i="23"/>
  <c r="R973" i="23"/>
  <c r="R974" i="23"/>
  <c r="R975" i="23"/>
  <c r="R976" i="23"/>
  <c r="R977" i="23"/>
  <c r="R978" i="23"/>
  <c r="R979" i="23"/>
  <c r="R980" i="23"/>
  <c r="R981" i="23"/>
  <c r="R982" i="23"/>
  <c r="R983" i="23"/>
  <c r="R984" i="23"/>
  <c r="R985" i="23"/>
  <c r="R986" i="23"/>
  <c r="R987" i="23"/>
  <c r="R988" i="23"/>
  <c r="R989" i="23"/>
  <c r="R990" i="23"/>
  <c r="R991" i="23"/>
  <c r="R992" i="23"/>
  <c r="R993" i="23"/>
  <c r="R994" i="23"/>
  <c r="R995" i="23"/>
  <c r="R996" i="23"/>
  <c r="R997" i="23"/>
  <c r="R998" i="23"/>
  <c r="R999" i="23"/>
  <c r="R1000" i="23"/>
  <c r="R1001" i="23"/>
  <c r="R893" i="23"/>
  <c r="R898" i="23"/>
  <c r="R883" i="23"/>
  <c r="R882" i="23"/>
  <c r="R894" i="23"/>
  <c r="R897" i="23"/>
  <c r="R885" i="23"/>
  <c r="R889" i="23"/>
  <c r="R887" i="23"/>
  <c r="R891" i="23"/>
  <c r="R892" i="23"/>
  <c r="R888" i="23"/>
  <c r="R895" i="23"/>
  <c r="R896" i="23"/>
  <c r="R890" i="23"/>
  <c r="R884" i="23"/>
  <c r="K11" i="45" l="1"/>
  <c r="K13" i="45"/>
  <c r="K15" i="45"/>
  <c r="K16" i="45"/>
  <c r="K12" i="45"/>
  <c r="K63" i="45"/>
  <c r="K64" i="45"/>
  <c r="K9" i="45"/>
  <c r="K8" i="45"/>
  <c r="K65" i="45"/>
  <c r="K41" i="45"/>
  <c r="K26" i="45"/>
  <c r="K28" i="45"/>
  <c r="K37" i="45"/>
  <c r="K22" i="45"/>
  <c r="K24" i="45"/>
  <c r="L36" i="45"/>
  <c r="K36" i="45"/>
  <c r="K35" i="45"/>
  <c r="L61" i="45"/>
  <c r="K61" i="45"/>
  <c r="K60" i="45"/>
  <c r="L23" i="45"/>
  <c r="K23" i="45"/>
  <c r="L50" i="45"/>
  <c r="K50" i="45"/>
  <c r="L40" i="45"/>
  <c r="K40" i="45"/>
  <c r="K62" i="45"/>
  <c r="K49" i="45"/>
  <c r="K39" i="45"/>
  <c r="L29" i="45"/>
  <c r="K29" i="45"/>
  <c r="L27" i="45"/>
  <c r="K27" i="45"/>
  <c r="L34" i="45"/>
  <c r="K34" i="45"/>
  <c r="L48" i="45"/>
  <c r="K48" i="45"/>
  <c r="K42" i="45"/>
  <c r="L21" i="45"/>
  <c r="K21" i="45"/>
  <c r="L38" i="45"/>
  <c r="K38" i="45"/>
  <c r="K47" i="45"/>
  <c r="L25" i="45"/>
  <c r="K25" i="45"/>
  <c r="AM10010" i="23"/>
  <c r="AM10011" i="23"/>
  <c r="AM10013" i="23"/>
  <c r="AF10006" i="23"/>
  <c r="AF10013" i="23"/>
  <c r="AF10018" i="23"/>
  <c r="AF10023" i="23"/>
  <c r="AF10027" i="23"/>
  <c r="AF10031" i="23"/>
  <c r="AF10035" i="23"/>
  <c r="AF10039" i="23"/>
  <c r="Y10007" i="23"/>
  <c r="Y10019" i="23"/>
  <c r="Y10027" i="23"/>
  <c r="Y10032" i="23"/>
  <c r="Y10036" i="23"/>
  <c r="AF10007" i="23"/>
  <c r="AF10014" i="23"/>
  <c r="AF10019" i="23"/>
  <c r="AF10024" i="23"/>
  <c r="AF10028" i="23"/>
  <c r="AF10032" i="23"/>
  <c r="AF10036" i="23"/>
  <c r="AF10040" i="23"/>
  <c r="Y10008" i="23"/>
  <c r="Y10012" i="23"/>
  <c r="Y10024" i="23"/>
  <c r="Y10033" i="23"/>
  <c r="Y10037" i="23"/>
  <c r="Y10041" i="23"/>
  <c r="Y10005" i="23"/>
  <c r="AF10008" i="23"/>
  <c r="AF10021" i="23"/>
  <c r="AF10025" i="23"/>
  <c r="AF10029" i="23"/>
  <c r="AF10033" i="23"/>
  <c r="AF10037" i="23"/>
  <c r="AF10005" i="23"/>
  <c r="Y10017" i="23"/>
  <c r="Y10025" i="23"/>
  <c r="Y10029" i="23"/>
  <c r="Y10034" i="23"/>
  <c r="AF10009" i="23"/>
  <c r="AF10017" i="23"/>
  <c r="AF10022" i="23"/>
  <c r="AF10026" i="23"/>
  <c r="AF10030" i="23"/>
  <c r="AF10034" i="23"/>
  <c r="Y10006" i="23"/>
  <c r="Y10010" i="23"/>
  <c r="Y10014" i="23"/>
  <c r="Y10018" i="23"/>
  <c r="Y10026" i="23"/>
  <c r="Y10031" i="23"/>
  <c r="Y10039" i="23"/>
  <c r="H23" i="8"/>
  <c r="H46" i="8"/>
  <c r="H32" i="8"/>
  <c r="H27" i="8"/>
  <c r="H45" i="8"/>
  <c r="H35" i="8"/>
  <c r="H31" i="8"/>
  <c r="H34" i="8"/>
  <c r="H30" i="8"/>
  <c r="H25" i="8"/>
  <c r="H48" i="8"/>
  <c r="H37" i="8"/>
  <c r="H29" i="8"/>
  <c r="L642" i="23"/>
  <c r="M642" i="23"/>
  <c r="N642" i="23"/>
  <c r="L643" i="23"/>
  <c r="M643" i="23"/>
  <c r="N643" i="23"/>
  <c r="L644" i="23"/>
  <c r="M644" i="23"/>
  <c r="N644" i="23"/>
  <c r="L645" i="23"/>
  <c r="M645" i="23"/>
  <c r="N645" i="23"/>
  <c r="L646" i="23"/>
  <c r="M646" i="23"/>
  <c r="N646" i="23"/>
  <c r="L647" i="23"/>
  <c r="M647" i="23"/>
  <c r="N647" i="23"/>
  <c r="L648" i="23"/>
  <c r="M648" i="23"/>
  <c r="N648" i="23"/>
  <c r="L649" i="23"/>
  <c r="M649" i="23"/>
  <c r="N649" i="23"/>
  <c r="L650" i="23"/>
  <c r="M650" i="23"/>
  <c r="N650" i="23"/>
  <c r="L651" i="23"/>
  <c r="M651" i="23"/>
  <c r="N651" i="23"/>
  <c r="L652" i="23"/>
  <c r="M652" i="23"/>
  <c r="N652" i="23"/>
  <c r="L653" i="23"/>
  <c r="M653" i="23"/>
  <c r="N653" i="23"/>
  <c r="L654" i="23"/>
  <c r="M654" i="23"/>
  <c r="N654" i="23"/>
  <c r="L655" i="23"/>
  <c r="M655" i="23"/>
  <c r="N655" i="23"/>
  <c r="L656" i="23"/>
  <c r="M656" i="23"/>
  <c r="N656" i="23"/>
  <c r="L657" i="23"/>
  <c r="M657" i="23"/>
  <c r="N657" i="23"/>
  <c r="L658" i="23"/>
  <c r="M658" i="23"/>
  <c r="N658" i="23"/>
  <c r="L659" i="23"/>
  <c r="M659" i="23"/>
  <c r="N659" i="23"/>
  <c r="L660" i="23"/>
  <c r="M660" i="23"/>
  <c r="N660" i="23"/>
  <c r="L661" i="23"/>
  <c r="M661" i="23"/>
  <c r="N661" i="23"/>
  <c r="L662" i="23"/>
  <c r="M662" i="23"/>
  <c r="N662" i="23"/>
  <c r="L663" i="23"/>
  <c r="M663" i="23"/>
  <c r="N663" i="23"/>
  <c r="L664" i="23"/>
  <c r="M664" i="23"/>
  <c r="N664" i="23"/>
  <c r="L665" i="23"/>
  <c r="M665" i="23"/>
  <c r="N665" i="23"/>
  <c r="L666" i="23"/>
  <c r="M666" i="23"/>
  <c r="N666" i="23"/>
  <c r="L667" i="23"/>
  <c r="M667" i="23"/>
  <c r="N667" i="23"/>
  <c r="L668" i="23"/>
  <c r="M668" i="23"/>
  <c r="N668" i="23"/>
  <c r="L669" i="23"/>
  <c r="M669" i="23"/>
  <c r="N669" i="23"/>
  <c r="L670" i="23"/>
  <c r="M670" i="23"/>
  <c r="N670" i="23"/>
  <c r="L671" i="23"/>
  <c r="M671" i="23"/>
  <c r="N671" i="23"/>
  <c r="L672" i="23"/>
  <c r="M672" i="23"/>
  <c r="N672" i="23"/>
  <c r="L673" i="23"/>
  <c r="M673" i="23"/>
  <c r="N673" i="23"/>
  <c r="L674" i="23"/>
  <c r="M674" i="23"/>
  <c r="N674" i="23"/>
  <c r="L675" i="23"/>
  <c r="M675" i="23"/>
  <c r="N675" i="23"/>
  <c r="L676" i="23"/>
  <c r="M676" i="23"/>
  <c r="N676" i="23"/>
  <c r="L677" i="23"/>
  <c r="M677" i="23"/>
  <c r="N677" i="23"/>
  <c r="L678" i="23"/>
  <c r="M678" i="23"/>
  <c r="N678" i="23"/>
  <c r="L679" i="23"/>
  <c r="M679" i="23"/>
  <c r="N679" i="23"/>
  <c r="L680" i="23"/>
  <c r="M680" i="23"/>
  <c r="N680" i="23"/>
  <c r="L681" i="23"/>
  <c r="M681" i="23"/>
  <c r="N681" i="23"/>
  <c r="L682" i="23"/>
  <c r="M682" i="23"/>
  <c r="N682" i="23"/>
  <c r="L683" i="23"/>
  <c r="M683" i="23"/>
  <c r="N683" i="23"/>
  <c r="L684" i="23"/>
  <c r="M684" i="23"/>
  <c r="N684" i="23"/>
  <c r="L685" i="23"/>
  <c r="M685" i="23"/>
  <c r="N685" i="23"/>
  <c r="L686" i="23"/>
  <c r="M686" i="23"/>
  <c r="N686" i="23"/>
  <c r="L687" i="23"/>
  <c r="M687" i="23"/>
  <c r="N687" i="23"/>
  <c r="L688" i="23"/>
  <c r="M688" i="23"/>
  <c r="N688" i="23"/>
  <c r="L689" i="23"/>
  <c r="M689" i="23"/>
  <c r="N689" i="23"/>
  <c r="L690" i="23"/>
  <c r="M690" i="23"/>
  <c r="N690" i="23"/>
  <c r="L691" i="23"/>
  <c r="M691" i="23"/>
  <c r="N691" i="23"/>
  <c r="L692" i="23"/>
  <c r="M692" i="23"/>
  <c r="N692" i="23"/>
  <c r="L693" i="23"/>
  <c r="M693" i="23"/>
  <c r="N693" i="23"/>
  <c r="L694" i="23"/>
  <c r="M694" i="23"/>
  <c r="N694" i="23"/>
  <c r="L695" i="23"/>
  <c r="M695" i="23"/>
  <c r="N695" i="23"/>
  <c r="L696" i="23"/>
  <c r="M696" i="23"/>
  <c r="N696" i="23"/>
  <c r="L697" i="23"/>
  <c r="M697" i="23"/>
  <c r="N697" i="23"/>
  <c r="L698" i="23"/>
  <c r="M698" i="23"/>
  <c r="N698" i="23"/>
  <c r="L699" i="23"/>
  <c r="M699" i="23"/>
  <c r="N699" i="23"/>
  <c r="L700" i="23"/>
  <c r="M700" i="23"/>
  <c r="N700" i="23"/>
  <c r="L701" i="23"/>
  <c r="M701" i="23"/>
  <c r="N701" i="23"/>
  <c r="L702" i="23"/>
  <c r="M702" i="23"/>
  <c r="N702" i="23"/>
  <c r="L703" i="23"/>
  <c r="M703" i="23"/>
  <c r="N703" i="23"/>
  <c r="L704" i="23"/>
  <c r="M704" i="23"/>
  <c r="N704" i="23"/>
  <c r="L705" i="23"/>
  <c r="M705" i="23"/>
  <c r="N705" i="23"/>
  <c r="L706" i="23"/>
  <c r="M706" i="23"/>
  <c r="N706" i="23"/>
  <c r="L707" i="23"/>
  <c r="M707" i="23"/>
  <c r="N707" i="23"/>
  <c r="L708" i="23"/>
  <c r="M708" i="23"/>
  <c r="N708" i="23"/>
  <c r="L709" i="23"/>
  <c r="M709" i="23"/>
  <c r="N709" i="23"/>
  <c r="L710" i="23"/>
  <c r="M710" i="23"/>
  <c r="N710" i="23"/>
  <c r="L711" i="23"/>
  <c r="M711" i="23"/>
  <c r="N711" i="23"/>
  <c r="L712" i="23"/>
  <c r="M712" i="23"/>
  <c r="N712" i="23"/>
  <c r="L713" i="23"/>
  <c r="M713" i="23"/>
  <c r="N713" i="23"/>
  <c r="L714" i="23"/>
  <c r="M714" i="23"/>
  <c r="N714" i="23"/>
  <c r="L715" i="23"/>
  <c r="M715" i="23"/>
  <c r="N715" i="23"/>
  <c r="L716" i="23"/>
  <c r="M716" i="23"/>
  <c r="N716" i="23"/>
  <c r="L717" i="23"/>
  <c r="M717" i="23"/>
  <c r="N717" i="23"/>
  <c r="L718" i="23"/>
  <c r="M718" i="23"/>
  <c r="N718" i="23"/>
  <c r="L719" i="23"/>
  <c r="M719" i="23"/>
  <c r="N719" i="23"/>
  <c r="L720" i="23"/>
  <c r="M720" i="23"/>
  <c r="N720" i="23"/>
  <c r="L721" i="23"/>
  <c r="M721" i="23"/>
  <c r="N721" i="23"/>
  <c r="L722" i="23"/>
  <c r="M722" i="23"/>
  <c r="N722" i="23"/>
  <c r="L723" i="23"/>
  <c r="M723" i="23"/>
  <c r="N723" i="23"/>
  <c r="L724" i="23"/>
  <c r="M724" i="23"/>
  <c r="N724" i="23"/>
  <c r="L725" i="23"/>
  <c r="M725" i="23"/>
  <c r="N725" i="23"/>
  <c r="L726" i="23"/>
  <c r="M726" i="23"/>
  <c r="N726" i="23"/>
  <c r="L727" i="23"/>
  <c r="M727" i="23"/>
  <c r="N727" i="23"/>
  <c r="L728" i="23"/>
  <c r="M728" i="23"/>
  <c r="N728" i="23"/>
  <c r="L729" i="23"/>
  <c r="M729" i="23"/>
  <c r="N729" i="23"/>
  <c r="L730" i="23"/>
  <c r="M730" i="23"/>
  <c r="N730" i="23"/>
  <c r="L731" i="23"/>
  <c r="M731" i="23"/>
  <c r="N731" i="23"/>
  <c r="L732" i="23"/>
  <c r="M732" i="23"/>
  <c r="N732" i="23"/>
  <c r="L733" i="23"/>
  <c r="M733" i="23"/>
  <c r="N733" i="23"/>
  <c r="L734" i="23"/>
  <c r="M734" i="23"/>
  <c r="N734" i="23"/>
  <c r="L735" i="23"/>
  <c r="M735" i="23"/>
  <c r="N735" i="23"/>
  <c r="L736" i="23"/>
  <c r="M736" i="23"/>
  <c r="N736" i="23"/>
  <c r="L737" i="23"/>
  <c r="M737" i="23"/>
  <c r="N737" i="23"/>
  <c r="L738" i="23"/>
  <c r="M738" i="23"/>
  <c r="N738" i="23"/>
  <c r="L739" i="23"/>
  <c r="M739" i="23"/>
  <c r="N739" i="23"/>
  <c r="L740" i="23"/>
  <c r="M740" i="23"/>
  <c r="N740" i="23"/>
  <c r="L741" i="23"/>
  <c r="M741" i="23"/>
  <c r="N741" i="23"/>
  <c r="L742" i="23"/>
  <c r="M742" i="23"/>
  <c r="N742" i="23"/>
  <c r="L743" i="23"/>
  <c r="M743" i="23"/>
  <c r="N743" i="23"/>
  <c r="L744" i="23"/>
  <c r="M744" i="23"/>
  <c r="N744" i="23"/>
  <c r="L745" i="23"/>
  <c r="M745" i="23"/>
  <c r="N745" i="23"/>
  <c r="L746" i="23"/>
  <c r="M746" i="23"/>
  <c r="N746" i="23"/>
  <c r="L747" i="23"/>
  <c r="M747" i="23"/>
  <c r="N747" i="23"/>
  <c r="L748" i="23"/>
  <c r="M748" i="23"/>
  <c r="N748" i="23"/>
  <c r="L749" i="23"/>
  <c r="M749" i="23"/>
  <c r="N749" i="23"/>
  <c r="L750" i="23"/>
  <c r="M750" i="23"/>
  <c r="N750" i="23"/>
  <c r="L751" i="23"/>
  <c r="M751" i="23"/>
  <c r="N751" i="23"/>
  <c r="L752" i="23"/>
  <c r="M752" i="23"/>
  <c r="N752" i="23"/>
  <c r="L753" i="23"/>
  <c r="M753" i="23"/>
  <c r="N753" i="23"/>
  <c r="L754" i="23"/>
  <c r="M754" i="23"/>
  <c r="N754" i="23"/>
  <c r="L755" i="23"/>
  <c r="M755" i="23"/>
  <c r="N755" i="23"/>
  <c r="L756" i="23"/>
  <c r="M756" i="23"/>
  <c r="N756" i="23"/>
  <c r="L757" i="23"/>
  <c r="M757" i="23"/>
  <c r="N757" i="23"/>
  <c r="L758" i="23"/>
  <c r="M758" i="23"/>
  <c r="N758" i="23"/>
  <c r="L759" i="23"/>
  <c r="M759" i="23"/>
  <c r="N759" i="23"/>
  <c r="L760" i="23"/>
  <c r="M760" i="23"/>
  <c r="N760" i="23"/>
  <c r="L761" i="23"/>
  <c r="M761" i="23"/>
  <c r="N761" i="23"/>
  <c r="L762" i="23"/>
  <c r="M762" i="23"/>
  <c r="N762" i="23"/>
  <c r="L763" i="23"/>
  <c r="M763" i="23"/>
  <c r="N763" i="23"/>
  <c r="L764" i="23"/>
  <c r="M764" i="23"/>
  <c r="N764" i="23"/>
  <c r="L765" i="23"/>
  <c r="M765" i="23"/>
  <c r="N765" i="23"/>
  <c r="L766" i="23"/>
  <c r="M766" i="23"/>
  <c r="N766" i="23"/>
  <c r="L767" i="23"/>
  <c r="M767" i="23"/>
  <c r="N767" i="23"/>
  <c r="L768" i="23"/>
  <c r="M768" i="23"/>
  <c r="N768" i="23"/>
  <c r="L769" i="23"/>
  <c r="M769" i="23"/>
  <c r="N769" i="23"/>
  <c r="L770" i="23"/>
  <c r="M770" i="23"/>
  <c r="N770" i="23"/>
  <c r="L771" i="23"/>
  <c r="M771" i="23"/>
  <c r="N771" i="23"/>
  <c r="L772" i="23"/>
  <c r="M772" i="23"/>
  <c r="N772" i="23"/>
  <c r="L773" i="23"/>
  <c r="M773" i="23"/>
  <c r="N773" i="23"/>
  <c r="L774" i="23"/>
  <c r="M774" i="23"/>
  <c r="N774" i="23"/>
  <c r="L775" i="23"/>
  <c r="M775" i="23"/>
  <c r="N775" i="23"/>
  <c r="L776" i="23"/>
  <c r="M776" i="23"/>
  <c r="N776" i="23"/>
  <c r="L777" i="23"/>
  <c r="M777" i="23"/>
  <c r="N777" i="23"/>
  <c r="L778" i="23"/>
  <c r="M778" i="23"/>
  <c r="N778" i="23"/>
  <c r="L779" i="23"/>
  <c r="M779" i="23"/>
  <c r="N779" i="23"/>
  <c r="L780" i="23"/>
  <c r="M780" i="23"/>
  <c r="N780" i="23"/>
  <c r="L781" i="23"/>
  <c r="M781" i="23"/>
  <c r="N781" i="23"/>
  <c r="L782" i="23"/>
  <c r="M782" i="23"/>
  <c r="N782" i="23"/>
  <c r="L783" i="23"/>
  <c r="M783" i="23"/>
  <c r="N783" i="23"/>
  <c r="L784" i="23"/>
  <c r="M784" i="23"/>
  <c r="N784" i="23"/>
  <c r="L785" i="23"/>
  <c r="M785" i="23"/>
  <c r="N785" i="23"/>
  <c r="L786" i="23"/>
  <c r="M786" i="23"/>
  <c r="N786" i="23"/>
  <c r="L787" i="23"/>
  <c r="M787" i="23"/>
  <c r="N787" i="23"/>
  <c r="L788" i="23"/>
  <c r="M788" i="23"/>
  <c r="N788" i="23"/>
  <c r="L789" i="23"/>
  <c r="M789" i="23"/>
  <c r="N789" i="23"/>
  <c r="L790" i="23"/>
  <c r="M790" i="23"/>
  <c r="N790" i="23"/>
  <c r="L791" i="23"/>
  <c r="M791" i="23"/>
  <c r="N791" i="23"/>
  <c r="L792" i="23"/>
  <c r="M792" i="23"/>
  <c r="N792" i="23"/>
  <c r="L793" i="23"/>
  <c r="M793" i="23"/>
  <c r="N793" i="23"/>
  <c r="L794" i="23"/>
  <c r="M794" i="23"/>
  <c r="N794" i="23"/>
  <c r="L795" i="23"/>
  <c r="M795" i="23"/>
  <c r="N795" i="23"/>
  <c r="L796" i="23"/>
  <c r="M796" i="23"/>
  <c r="N796" i="23"/>
  <c r="L797" i="23"/>
  <c r="M797" i="23"/>
  <c r="N797" i="23"/>
  <c r="L798" i="23"/>
  <c r="M798" i="23"/>
  <c r="N798" i="23"/>
  <c r="L799" i="23"/>
  <c r="M799" i="23"/>
  <c r="N799" i="23"/>
  <c r="L800" i="23"/>
  <c r="M800" i="23"/>
  <c r="N800" i="23"/>
  <c r="L801" i="23"/>
  <c r="M801" i="23"/>
  <c r="N801" i="23"/>
  <c r="L802" i="23"/>
  <c r="M802" i="23"/>
  <c r="N802" i="23"/>
  <c r="L803" i="23"/>
  <c r="M803" i="23"/>
  <c r="N803" i="23"/>
  <c r="L804" i="23"/>
  <c r="M804" i="23"/>
  <c r="N804" i="23"/>
  <c r="L805" i="23"/>
  <c r="M805" i="23"/>
  <c r="N805" i="23"/>
  <c r="L806" i="23"/>
  <c r="M806" i="23"/>
  <c r="N806" i="23"/>
  <c r="L807" i="23"/>
  <c r="M807" i="23"/>
  <c r="N807" i="23"/>
  <c r="L808" i="23"/>
  <c r="M808" i="23"/>
  <c r="N808" i="23"/>
  <c r="L809" i="23"/>
  <c r="M809" i="23"/>
  <c r="N809" i="23"/>
  <c r="L810" i="23"/>
  <c r="M810" i="23"/>
  <c r="N810" i="23"/>
  <c r="L811" i="23"/>
  <c r="M811" i="23"/>
  <c r="N811" i="23"/>
  <c r="L812" i="23"/>
  <c r="M812" i="23"/>
  <c r="N812" i="23"/>
  <c r="L813" i="23"/>
  <c r="M813" i="23"/>
  <c r="N813" i="23"/>
  <c r="L814" i="23"/>
  <c r="M814" i="23"/>
  <c r="N814" i="23"/>
  <c r="L815" i="23"/>
  <c r="M815" i="23"/>
  <c r="N815" i="23"/>
  <c r="L816" i="23"/>
  <c r="M816" i="23"/>
  <c r="N816" i="23"/>
  <c r="L817" i="23"/>
  <c r="M817" i="23"/>
  <c r="N817" i="23"/>
  <c r="L818" i="23"/>
  <c r="M818" i="23"/>
  <c r="N818" i="23"/>
  <c r="L819" i="23"/>
  <c r="M819" i="23"/>
  <c r="N819" i="23"/>
  <c r="L820" i="23"/>
  <c r="M820" i="23"/>
  <c r="N820" i="23"/>
  <c r="L821" i="23"/>
  <c r="M821" i="23"/>
  <c r="N821" i="23"/>
  <c r="L822" i="23"/>
  <c r="M822" i="23"/>
  <c r="N822" i="23"/>
  <c r="L823" i="23"/>
  <c r="M823" i="23"/>
  <c r="N823" i="23"/>
  <c r="L824" i="23"/>
  <c r="M824" i="23"/>
  <c r="N824" i="23"/>
  <c r="L825" i="23"/>
  <c r="M825" i="23"/>
  <c r="N825" i="23"/>
  <c r="L826" i="23"/>
  <c r="M826" i="23"/>
  <c r="N826" i="23"/>
  <c r="L827" i="23"/>
  <c r="M827" i="23"/>
  <c r="N827" i="23"/>
  <c r="L828" i="23"/>
  <c r="M828" i="23"/>
  <c r="N828" i="23"/>
  <c r="L829" i="23"/>
  <c r="M829" i="23"/>
  <c r="N829" i="23"/>
  <c r="L830" i="23"/>
  <c r="M830" i="23"/>
  <c r="N830" i="23"/>
  <c r="L831" i="23"/>
  <c r="M831" i="23"/>
  <c r="N831" i="23"/>
  <c r="L832" i="23"/>
  <c r="M832" i="23"/>
  <c r="N832" i="23"/>
  <c r="L833" i="23"/>
  <c r="M833" i="23"/>
  <c r="N833" i="23"/>
  <c r="L834" i="23"/>
  <c r="M834" i="23"/>
  <c r="N834" i="23"/>
  <c r="L835" i="23"/>
  <c r="M835" i="23"/>
  <c r="N835" i="23"/>
  <c r="L836" i="23"/>
  <c r="M836" i="23"/>
  <c r="N836" i="23"/>
  <c r="L837" i="23"/>
  <c r="M837" i="23"/>
  <c r="N837" i="23"/>
  <c r="L838" i="23"/>
  <c r="M838" i="23"/>
  <c r="N838" i="23"/>
  <c r="L839" i="23"/>
  <c r="M839" i="23"/>
  <c r="N839" i="23"/>
  <c r="L840" i="23"/>
  <c r="M840" i="23"/>
  <c r="N840" i="23"/>
  <c r="L841" i="23"/>
  <c r="M841" i="23"/>
  <c r="N841" i="23"/>
  <c r="L842" i="23"/>
  <c r="M842" i="23"/>
  <c r="N842" i="23"/>
  <c r="L843" i="23"/>
  <c r="M843" i="23"/>
  <c r="N843" i="23"/>
  <c r="L844" i="23"/>
  <c r="M844" i="23"/>
  <c r="N844" i="23"/>
  <c r="L845" i="23"/>
  <c r="M845" i="23"/>
  <c r="N845" i="23"/>
  <c r="L846" i="23"/>
  <c r="M846" i="23"/>
  <c r="N846" i="23"/>
  <c r="L847" i="23"/>
  <c r="M847" i="23"/>
  <c r="N847" i="23"/>
  <c r="L848" i="23"/>
  <c r="M848" i="23"/>
  <c r="N848" i="23"/>
  <c r="L849" i="23"/>
  <c r="M849" i="23"/>
  <c r="N849" i="23"/>
  <c r="L850" i="23"/>
  <c r="M850" i="23"/>
  <c r="N850" i="23"/>
  <c r="L851" i="23"/>
  <c r="M851" i="23"/>
  <c r="N851" i="23"/>
  <c r="L852" i="23"/>
  <c r="M852" i="23"/>
  <c r="N852" i="23"/>
  <c r="L853" i="23"/>
  <c r="M853" i="23"/>
  <c r="N853" i="23"/>
  <c r="L854" i="23"/>
  <c r="M854" i="23"/>
  <c r="N854" i="23"/>
  <c r="L855" i="23"/>
  <c r="M855" i="23"/>
  <c r="N855" i="23"/>
  <c r="L856" i="23"/>
  <c r="M856" i="23"/>
  <c r="N856" i="23"/>
  <c r="L857" i="23"/>
  <c r="M857" i="23"/>
  <c r="N857" i="23"/>
  <c r="L858" i="23"/>
  <c r="M858" i="23"/>
  <c r="N858" i="23"/>
  <c r="L859" i="23"/>
  <c r="M859" i="23"/>
  <c r="N859" i="23"/>
  <c r="L860" i="23"/>
  <c r="M860" i="23"/>
  <c r="N860" i="23"/>
  <c r="L861" i="23"/>
  <c r="M861" i="23"/>
  <c r="N861" i="23"/>
  <c r="L862" i="23"/>
  <c r="M862" i="23"/>
  <c r="N862" i="23"/>
  <c r="L863" i="23"/>
  <c r="M863" i="23"/>
  <c r="N863" i="23"/>
  <c r="L864" i="23"/>
  <c r="M864" i="23"/>
  <c r="N864" i="23"/>
  <c r="L865" i="23"/>
  <c r="M865" i="23"/>
  <c r="N865" i="23"/>
  <c r="L866" i="23"/>
  <c r="M866" i="23"/>
  <c r="N866" i="23"/>
  <c r="L867" i="23"/>
  <c r="M867" i="23"/>
  <c r="N867" i="23"/>
  <c r="L868" i="23"/>
  <c r="M868" i="23"/>
  <c r="N868" i="23"/>
  <c r="L869" i="23"/>
  <c r="M869" i="23"/>
  <c r="N869" i="23"/>
  <c r="L870" i="23"/>
  <c r="M870" i="23"/>
  <c r="N870" i="23"/>
  <c r="L871" i="23"/>
  <c r="M871" i="23"/>
  <c r="N871" i="23"/>
  <c r="L872" i="23"/>
  <c r="M872" i="23"/>
  <c r="N872" i="23"/>
  <c r="L873" i="23"/>
  <c r="M873" i="23"/>
  <c r="N873" i="23"/>
  <c r="L874" i="23"/>
  <c r="M874" i="23"/>
  <c r="N874" i="23"/>
  <c r="L875" i="23"/>
  <c r="M875" i="23"/>
  <c r="N875" i="23"/>
  <c r="L876" i="23"/>
  <c r="M876" i="23"/>
  <c r="N876" i="23"/>
  <c r="L901" i="23"/>
  <c r="M901" i="23"/>
  <c r="N901" i="23"/>
  <c r="L902" i="23"/>
  <c r="M902" i="23"/>
  <c r="N902" i="23"/>
  <c r="L903" i="23"/>
  <c r="M903" i="23"/>
  <c r="N903" i="23"/>
  <c r="L904" i="23"/>
  <c r="M904" i="23"/>
  <c r="N904" i="23"/>
  <c r="L905" i="23"/>
  <c r="M905" i="23"/>
  <c r="N905" i="23"/>
  <c r="L906" i="23"/>
  <c r="M906" i="23"/>
  <c r="N906" i="23"/>
  <c r="L907" i="23"/>
  <c r="M907" i="23"/>
  <c r="N907" i="23"/>
  <c r="L908" i="23"/>
  <c r="M908" i="23"/>
  <c r="N908" i="23"/>
  <c r="L909" i="23"/>
  <c r="M909" i="23"/>
  <c r="N909" i="23"/>
  <c r="L910" i="23"/>
  <c r="M910" i="23"/>
  <c r="N910" i="23"/>
  <c r="L911" i="23"/>
  <c r="M911" i="23"/>
  <c r="N911" i="23"/>
  <c r="L912" i="23"/>
  <c r="M912" i="23"/>
  <c r="N912" i="23"/>
  <c r="L913" i="23"/>
  <c r="M913" i="23"/>
  <c r="N913" i="23"/>
  <c r="L914" i="23"/>
  <c r="M914" i="23"/>
  <c r="N914" i="23"/>
  <c r="L915" i="23"/>
  <c r="M915" i="23"/>
  <c r="N915" i="23"/>
  <c r="L916" i="23"/>
  <c r="M916" i="23"/>
  <c r="N916" i="23"/>
  <c r="L917" i="23"/>
  <c r="M917" i="23"/>
  <c r="N917" i="23"/>
  <c r="L918" i="23"/>
  <c r="M918" i="23"/>
  <c r="N918" i="23"/>
  <c r="L919" i="23"/>
  <c r="M919" i="23"/>
  <c r="N919" i="23"/>
  <c r="L920" i="23"/>
  <c r="M920" i="23"/>
  <c r="N920" i="23"/>
  <c r="L921" i="23"/>
  <c r="M921" i="23"/>
  <c r="N921" i="23"/>
  <c r="L922" i="23"/>
  <c r="M922" i="23"/>
  <c r="N922" i="23"/>
  <c r="L923" i="23"/>
  <c r="M923" i="23"/>
  <c r="N923" i="23"/>
  <c r="L924" i="23"/>
  <c r="M924" i="23"/>
  <c r="N924" i="23"/>
  <c r="L925" i="23"/>
  <c r="M925" i="23"/>
  <c r="N925" i="23"/>
  <c r="L926" i="23"/>
  <c r="M926" i="23"/>
  <c r="N926" i="23"/>
  <c r="L927" i="23"/>
  <c r="M927" i="23"/>
  <c r="N927" i="23"/>
  <c r="L928" i="23"/>
  <c r="M928" i="23"/>
  <c r="N928" i="23"/>
  <c r="L929" i="23"/>
  <c r="M929" i="23"/>
  <c r="N929" i="23"/>
  <c r="L930" i="23"/>
  <c r="M930" i="23"/>
  <c r="N930" i="23"/>
  <c r="L931" i="23"/>
  <c r="M931" i="23"/>
  <c r="N931" i="23"/>
  <c r="L932" i="23"/>
  <c r="M932" i="23"/>
  <c r="N932" i="23"/>
  <c r="L933" i="23"/>
  <c r="M933" i="23"/>
  <c r="N933" i="23"/>
  <c r="L934" i="23"/>
  <c r="M934" i="23"/>
  <c r="N934" i="23"/>
  <c r="L935" i="23"/>
  <c r="M935" i="23"/>
  <c r="N935" i="23"/>
  <c r="L936" i="23"/>
  <c r="M936" i="23"/>
  <c r="N936" i="23"/>
  <c r="L937" i="23"/>
  <c r="M937" i="23"/>
  <c r="N937" i="23"/>
  <c r="L938" i="23"/>
  <c r="M938" i="23"/>
  <c r="N938" i="23"/>
  <c r="L939" i="23"/>
  <c r="M939" i="23"/>
  <c r="N939" i="23"/>
  <c r="L940" i="23"/>
  <c r="M940" i="23"/>
  <c r="N940" i="23"/>
  <c r="L941" i="23"/>
  <c r="M941" i="23"/>
  <c r="N941" i="23"/>
  <c r="L942" i="23"/>
  <c r="M942" i="23"/>
  <c r="N942" i="23"/>
  <c r="L943" i="23"/>
  <c r="M943" i="23"/>
  <c r="N943" i="23"/>
  <c r="L944" i="23"/>
  <c r="M944" i="23"/>
  <c r="N944" i="23"/>
  <c r="L945" i="23"/>
  <c r="M945" i="23"/>
  <c r="N945" i="23"/>
  <c r="L946" i="23"/>
  <c r="M946" i="23"/>
  <c r="N946" i="23"/>
  <c r="L947" i="23"/>
  <c r="M947" i="23"/>
  <c r="N947" i="23"/>
  <c r="L948" i="23"/>
  <c r="M948" i="23"/>
  <c r="N948" i="23"/>
  <c r="L949" i="23"/>
  <c r="M949" i="23"/>
  <c r="N949" i="23"/>
  <c r="L950" i="23"/>
  <c r="M950" i="23"/>
  <c r="N950" i="23"/>
  <c r="L951" i="23"/>
  <c r="M951" i="23"/>
  <c r="N951" i="23"/>
  <c r="L952" i="23"/>
  <c r="M952" i="23"/>
  <c r="N952" i="23"/>
  <c r="L953" i="23"/>
  <c r="M953" i="23"/>
  <c r="N953" i="23"/>
  <c r="L954" i="23"/>
  <c r="M954" i="23"/>
  <c r="N954" i="23"/>
  <c r="L955" i="23"/>
  <c r="M955" i="23"/>
  <c r="N955" i="23"/>
  <c r="L956" i="23"/>
  <c r="M956" i="23"/>
  <c r="N956" i="23"/>
  <c r="L957" i="23"/>
  <c r="M957" i="23"/>
  <c r="N957" i="23"/>
  <c r="L958" i="23"/>
  <c r="M958" i="23"/>
  <c r="N958" i="23"/>
  <c r="L959" i="23"/>
  <c r="M959" i="23"/>
  <c r="N959" i="23"/>
  <c r="L960" i="23"/>
  <c r="M960" i="23"/>
  <c r="N960" i="23"/>
  <c r="L961" i="23"/>
  <c r="M961" i="23"/>
  <c r="N961" i="23"/>
  <c r="L962" i="23"/>
  <c r="M962" i="23"/>
  <c r="N962" i="23"/>
  <c r="L963" i="23"/>
  <c r="M963" i="23"/>
  <c r="N963" i="23"/>
  <c r="L964" i="23"/>
  <c r="M964" i="23"/>
  <c r="N964" i="23"/>
  <c r="L965" i="23"/>
  <c r="M965" i="23"/>
  <c r="N965" i="23"/>
  <c r="L966" i="23"/>
  <c r="M966" i="23"/>
  <c r="N966" i="23"/>
  <c r="L967" i="23"/>
  <c r="M967" i="23"/>
  <c r="N967" i="23"/>
  <c r="L968" i="23"/>
  <c r="M968" i="23"/>
  <c r="N968" i="23"/>
  <c r="L969" i="23"/>
  <c r="M969" i="23"/>
  <c r="N969" i="23"/>
  <c r="L970" i="23"/>
  <c r="M970" i="23"/>
  <c r="N970" i="23"/>
  <c r="L971" i="23"/>
  <c r="M971" i="23"/>
  <c r="N971" i="23"/>
  <c r="L972" i="23"/>
  <c r="M972" i="23"/>
  <c r="N972" i="23"/>
  <c r="L973" i="23"/>
  <c r="M973" i="23"/>
  <c r="N973" i="23"/>
  <c r="L974" i="23"/>
  <c r="M974" i="23"/>
  <c r="N974" i="23"/>
  <c r="L975" i="23"/>
  <c r="M975" i="23"/>
  <c r="N975" i="23"/>
  <c r="L976" i="23"/>
  <c r="M976" i="23"/>
  <c r="N976" i="23"/>
  <c r="L977" i="23"/>
  <c r="M977" i="23"/>
  <c r="N977" i="23"/>
  <c r="L978" i="23"/>
  <c r="M978" i="23"/>
  <c r="N978" i="23"/>
  <c r="L979" i="23"/>
  <c r="M979" i="23"/>
  <c r="N979" i="23"/>
  <c r="L980" i="23"/>
  <c r="M980" i="23"/>
  <c r="N980" i="23"/>
  <c r="L981" i="23"/>
  <c r="M981" i="23"/>
  <c r="N981" i="23"/>
  <c r="L982" i="23"/>
  <c r="M982" i="23"/>
  <c r="N982" i="23"/>
  <c r="L983" i="23"/>
  <c r="M983" i="23"/>
  <c r="N983" i="23"/>
  <c r="L984" i="23"/>
  <c r="M984" i="23"/>
  <c r="N984" i="23"/>
  <c r="L985" i="23"/>
  <c r="M985" i="23"/>
  <c r="N985" i="23"/>
  <c r="L986" i="23"/>
  <c r="M986" i="23"/>
  <c r="N986" i="23"/>
  <c r="L987" i="23"/>
  <c r="M987" i="23"/>
  <c r="N987" i="23"/>
  <c r="L988" i="23"/>
  <c r="M988" i="23"/>
  <c r="N988" i="23"/>
  <c r="L989" i="23"/>
  <c r="M989" i="23"/>
  <c r="N989" i="23"/>
  <c r="L990" i="23"/>
  <c r="M990" i="23"/>
  <c r="N990" i="23"/>
  <c r="L991" i="23"/>
  <c r="M991" i="23"/>
  <c r="N991" i="23"/>
  <c r="L992" i="23"/>
  <c r="M992" i="23"/>
  <c r="N992" i="23"/>
  <c r="L993" i="23"/>
  <c r="M993" i="23"/>
  <c r="N993" i="23"/>
  <c r="L994" i="23"/>
  <c r="M994" i="23"/>
  <c r="N994" i="23"/>
  <c r="L995" i="23"/>
  <c r="M995" i="23"/>
  <c r="N995" i="23"/>
  <c r="L996" i="23"/>
  <c r="M996" i="23"/>
  <c r="N996" i="23"/>
  <c r="L997" i="23"/>
  <c r="M997" i="23"/>
  <c r="N997" i="23"/>
  <c r="L998" i="23"/>
  <c r="M998" i="23"/>
  <c r="N998" i="23"/>
  <c r="L999" i="23"/>
  <c r="M999" i="23"/>
  <c r="N999" i="23"/>
  <c r="L1000" i="23"/>
  <c r="M1000" i="23"/>
  <c r="N1000" i="23"/>
  <c r="L1001" i="23"/>
  <c r="M1001" i="23"/>
  <c r="N1001" i="23"/>
  <c r="P985" i="23" l="1"/>
  <c r="Q985" i="23" s="1"/>
  <c r="P984" i="23"/>
  <c r="Q984" i="23" s="1"/>
  <c r="P969" i="23"/>
  <c r="Q969" i="23" s="1"/>
  <c r="P965" i="23"/>
  <c r="Q965" i="23" s="1"/>
  <c r="P964" i="23"/>
  <c r="Q964" i="23" s="1"/>
  <c r="P957" i="23"/>
  <c r="Q957" i="23" s="1"/>
  <c r="P956" i="23"/>
  <c r="Q956" i="23" s="1"/>
  <c r="P922" i="23"/>
  <c r="Q922" i="23" s="1"/>
  <c r="P918" i="23"/>
  <c r="Q918" i="23" s="1"/>
  <c r="P916" i="23"/>
  <c r="Q916" i="23" s="1"/>
  <c r="P908" i="23"/>
  <c r="Q908" i="23" s="1"/>
  <c r="P904" i="23"/>
  <c r="Q904" i="23" s="1"/>
  <c r="P840" i="23"/>
  <c r="Q840" i="23" s="1"/>
  <c r="P824" i="23"/>
  <c r="Q824" i="23" s="1"/>
  <c r="P820" i="23"/>
  <c r="Q820" i="23" s="1"/>
  <c r="P812" i="23"/>
  <c r="Q812" i="23" s="1"/>
  <c r="P789" i="23"/>
  <c r="Q789" i="23" s="1"/>
  <c r="P788" i="23"/>
  <c r="Q788" i="23" s="1"/>
  <c r="P778" i="23"/>
  <c r="Q778" i="23" s="1"/>
  <c r="P777" i="23"/>
  <c r="Q777" i="23" s="1"/>
  <c r="P776" i="23"/>
  <c r="Q776" i="23" s="1"/>
  <c r="P770" i="23"/>
  <c r="Q770" i="23" s="1"/>
  <c r="P769" i="23"/>
  <c r="Q769" i="23" s="1"/>
  <c r="P756" i="23"/>
  <c r="Q756" i="23" s="1"/>
  <c r="P683" i="23"/>
  <c r="Q683" i="23" s="1"/>
  <c r="P680" i="23"/>
  <c r="Q680" i="23" s="1"/>
  <c r="P658" i="23"/>
  <c r="Q658" i="23" s="1"/>
  <c r="P655" i="23"/>
  <c r="Q655" i="23" s="1"/>
  <c r="P650" i="23"/>
  <c r="Q650" i="23" s="1"/>
  <c r="P647" i="23"/>
  <c r="Q647" i="23" s="1"/>
  <c r="P643" i="23"/>
  <c r="Q643" i="23" s="1"/>
  <c r="P642" i="23"/>
  <c r="Q642" i="23" s="1"/>
  <c r="P1001" i="23"/>
  <c r="Q1001" i="23" s="1"/>
  <c r="P997" i="23"/>
  <c r="Q997" i="23" s="1"/>
  <c r="P996" i="23"/>
  <c r="Q996" i="23" s="1"/>
  <c r="P989" i="23"/>
  <c r="Q989" i="23" s="1"/>
  <c r="P988" i="23"/>
  <c r="Q988" i="23" s="1"/>
  <c r="P733" i="23"/>
  <c r="Q733" i="23" s="1"/>
  <c r="P872" i="23"/>
  <c r="Q872" i="23" s="1"/>
  <c r="P766" i="23"/>
  <c r="Q766" i="23" s="1"/>
  <c r="P763" i="23"/>
  <c r="Q763" i="23" s="1"/>
  <c r="P761" i="23"/>
  <c r="Q761" i="23" s="1"/>
  <c r="P759" i="23"/>
  <c r="Q759" i="23" s="1"/>
  <c r="P809" i="23"/>
  <c r="Q809" i="23" s="1"/>
  <c r="P804" i="23"/>
  <c r="Q804" i="23" s="1"/>
  <c r="P954" i="23"/>
  <c r="Q954" i="23" s="1"/>
  <c r="P946" i="23"/>
  <c r="Q946" i="23" s="1"/>
  <c r="P944" i="23"/>
  <c r="Q944" i="23" s="1"/>
  <c r="P943" i="23"/>
  <c r="Q943" i="23" s="1"/>
  <c r="P936" i="23"/>
  <c r="Q936" i="23" s="1"/>
  <c r="P935" i="23"/>
  <c r="Q935" i="23" s="1"/>
  <c r="P864" i="23"/>
  <c r="Q864" i="23" s="1"/>
  <c r="P852" i="23"/>
  <c r="Q852" i="23" s="1"/>
  <c r="P848" i="23"/>
  <c r="Q848" i="23" s="1"/>
  <c r="P679" i="23"/>
  <c r="Q679" i="23" s="1"/>
  <c r="P675" i="23"/>
  <c r="Q675" i="23" s="1"/>
  <c r="P674" i="23"/>
  <c r="Q674" i="23" s="1"/>
  <c r="P749" i="23"/>
  <c r="Q749" i="23" s="1"/>
  <c r="P740" i="23"/>
  <c r="Q740" i="23" s="1"/>
  <c r="P738" i="23"/>
  <c r="Q738" i="23" s="1"/>
  <c r="P735" i="23"/>
  <c r="Q735" i="23" s="1"/>
  <c r="P715" i="23"/>
  <c r="Q715" i="23" s="1"/>
  <c r="P713" i="23"/>
  <c r="Q713" i="23" s="1"/>
  <c r="P709" i="23"/>
  <c r="Q709" i="23" s="1"/>
  <c r="P695" i="23"/>
  <c r="Q695" i="23" s="1"/>
  <c r="P692" i="23"/>
  <c r="Q692" i="23" s="1"/>
  <c r="P687" i="23"/>
  <c r="Q687" i="23" s="1"/>
  <c r="P684" i="23"/>
  <c r="Q684" i="23" s="1"/>
  <c r="P914" i="23"/>
  <c r="Q914" i="23" s="1"/>
  <c r="P912" i="23"/>
  <c r="Q912" i="23" s="1"/>
  <c r="P911" i="23"/>
  <c r="Q911" i="23" s="1"/>
  <c r="P786" i="23"/>
  <c r="Q786" i="23" s="1"/>
  <c r="P785" i="23"/>
  <c r="Q785" i="23" s="1"/>
  <c r="P782" i="23"/>
  <c r="Q782" i="23" s="1"/>
  <c r="P707" i="23"/>
  <c r="Q707" i="23" s="1"/>
  <c r="P704" i="23"/>
  <c r="Q704" i="23" s="1"/>
  <c r="P702" i="23"/>
  <c r="Q702" i="23" s="1"/>
  <c r="P654" i="23"/>
  <c r="Q654" i="23" s="1"/>
  <c r="P652" i="23"/>
  <c r="Q652" i="23" s="1"/>
  <c r="P860" i="23"/>
  <c r="Q860" i="23" s="1"/>
  <c r="P856" i="23"/>
  <c r="Q856" i="23" s="1"/>
  <c r="P667" i="23"/>
  <c r="Q667" i="23" s="1"/>
  <c r="P663" i="23"/>
  <c r="Q663" i="23" s="1"/>
  <c r="P659" i="23"/>
  <c r="Q659" i="23" s="1"/>
  <c r="P855" i="23"/>
  <c r="Q855" i="23" s="1"/>
  <c r="P981" i="23"/>
  <c r="Q981" i="23" s="1"/>
  <c r="P977" i="23"/>
  <c r="Q977" i="23" s="1"/>
  <c r="P974" i="23"/>
  <c r="Q974" i="23" s="1"/>
  <c r="P950" i="23"/>
  <c r="Q950" i="23" s="1"/>
  <c r="P938" i="23"/>
  <c r="Q938" i="23" s="1"/>
  <c r="P930" i="23"/>
  <c r="Q930" i="23" s="1"/>
  <c r="P926" i="23"/>
  <c r="Q926" i="23" s="1"/>
  <c r="P924" i="23"/>
  <c r="Q924" i="23" s="1"/>
  <c r="P836" i="23"/>
  <c r="Q836" i="23" s="1"/>
  <c r="P832" i="23"/>
  <c r="Q832" i="23" s="1"/>
  <c r="P831" i="23"/>
  <c r="Q831" i="23" s="1"/>
  <c r="P829" i="23"/>
  <c r="Q829" i="23" s="1"/>
  <c r="P801" i="23"/>
  <c r="Q801" i="23" s="1"/>
  <c r="P800" i="23"/>
  <c r="Q800" i="23" s="1"/>
  <c r="P799" i="23"/>
  <c r="Q799" i="23" s="1"/>
  <c r="P798" i="23"/>
  <c r="Q798" i="23" s="1"/>
  <c r="P793" i="23"/>
  <c r="Q793" i="23" s="1"/>
  <c r="P752" i="23"/>
  <c r="Q752" i="23" s="1"/>
  <c r="P747" i="23"/>
  <c r="Q747" i="23" s="1"/>
  <c r="P732" i="23"/>
  <c r="Q732" i="23" s="1"/>
  <c r="P724" i="23"/>
  <c r="Q724" i="23" s="1"/>
  <c r="P719" i="23"/>
  <c r="Q719" i="23" s="1"/>
  <c r="P716" i="23"/>
  <c r="Q716" i="23" s="1"/>
  <c r="P993" i="23"/>
  <c r="Q993" i="23" s="1"/>
  <c r="P961" i="23"/>
  <c r="Q961" i="23" s="1"/>
  <c r="P958" i="23"/>
  <c r="Q958" i="23" s="1"/>
  <c r="P928" i="23"/>
  <c r="Q928" i="23" s="1"/>
  <c r="P875" i="23"/>
  <c r="Q875" i="23" s="1"/>
  <c r="P843" i="23"/>
  <c r="Q843" i="23" s="1"/>
  <c r="P816" i="23"/>
  <c r="Q816" i="23" s="1"/>
  <c r="P813" i="23"/>
  <c r="Q813" i="23" s="1"/>
  <c r="P796" i="23"/>
  <c r="Q796" i="23" s="1"/>
  <c r="P794" i="23"/>
  <c r="Q794" i="23" s="1"/>
  <c r="P691" i="23"/>
  <c r="Q691" i="23" s="1"/>
  <c r="P690" i="23"/>
  <c r="Q690" i="23" s="1"/>
  <c r="P662" i="23"/>
  <c r="Q662" i="23" s="1"/>
  <c r="P660" i="23"/>
  <c r="Q660" i="23" s="1"/>
  <c r="P646" i="23"/>
  <c r="Q646" i="23" s="1"/>
  <c r="P644" i="23"/>
  <c r="Q644" i="23" s="1"/>
  <c r="P990" i="23"/>
  <c r="Q990" i="23" s="1"/>
  <c r="P927" i="23"/>
  <c r="Q927" i="23" s="1"/>
  <c r="P876" i="23"/>
  <c r="Q876" i="23" s="1"/>
  <c r="P844" i="23"/>
  <c r="Q844" i="23" s="1"/>
  <c r="P815" i="23"/>
  <c r="Q815" i="23" s="1"/>
  <c r="P773" i="23"/>
  <c r="Q773" i="23" s="1"/>
  <c r="P736" i="23"/>
  <c r="Q736" i="23" s="1"/>
  <c r="P980" i="23"/>
  <c r="Q980" i="23" s="1"/>
  <c r="P973" i="23"/>
  <c r="Q973" i="23" s="1"/>
  <c r="P972" i="23"/>
  <c r="Q972" i="23" s="1"/>
  <c r="P952" i="23"/>
  <c r="Q952" i="23" s="1"/>
  <c r="P951" i="23"/>
  <c r="Q951" i="23" s="1"/>
  <c r="P942" i="23"/>
  <c r="Q942" i="23" s="1"/>
  <c r="P940" i="23"/>
  <c r="Q940" i="23" s="1"/>
  <c r="P920" i="23"/>
  <c r="Q920" i="23" s="1"/>
  <c r="P919" i="23"/>
  <c r="Q919" i="23" s="1"/>
  <c r="P909" i="23"/>
  <c r="Q909" i="23" s="1"/>
  <c r="P868" i="23"/>
  <c r="Q868" i="23" s="1"/>
  <c r="P867" i="23"/>
  <c r="Q867" i="23" s="1"/>
  <c r="P865" i="23"/>
  <c r="Q865" i="23" s="1"/>
  <c r="P828" i="23"/>
  <c r="Q828" i="23" s="1"/>
  <c r="P807" i="23"/>
  <c r="Q807" i="23" s="1"/>
  <c r="P802" i="23"/>
  <c r="Q802" i="23" s="1"/>
  <c r="P781" i="23"/>
  <c r="Q781" i="23" s="1"/>
  <c r="P780" i="23"/>
  <c r="Q780" i="23" s="1"/>
  <c r="P765" i="23"/>
  <c r="Q765" i="23" s="1"/>
  <c r="P754" i="23"/>
  <c r="Q754" i="23" s="1"/>
  <c r="P751" i="23"/>
  <c r="Q751" i="23" s="1"/>
  <c r="P731" i="23"/>
  <c r="Q731" i="23" s="1"/>
  <c r="P728" i="23"/>
  <c r="Q728" i="23" s="1"/>
  <c r="P720" i="23"/>
  <c r="Q720" i="23" s="1"/>
  <c r="P717" i="23"/>
  <c r="Q717" i="23" s="1"/>
  <c r="P676" i="23"/>
  <c r="Q676" i="23" s="1"/>
  <c r="P671" i="23"/>
  <c r="Q671" i="23" s="1"/>
  <c r="P668" i="23"/>
  <c r="Q668" i="23" s="1"/>
  <c r="P651" i="23"/>
  <c r="Q651" i="23" s="1"/>
  <c r="P1000" i="23"/>
  <c r="Q1000" i="23" s="1"/>
  <c r="P968" i="23"/>
  <c r="Q968" i="23" s="1"/>
  <c r="P934" i="23"/>
  <c r="Q934" i="23" s="1"/>
  <c r="P932" i="23"/>
  <c r="Q932" i="23" s="1"/>
  <c r="P748" i="23"/>
  <c r="Q748" i="23" s="1"/>
  <c r="P745" i="23"/>
  <c r="Q745" i="23" s="1"/>
  <c r="P743" i="23"/>
  <c r="Q743" i="23" s="1"/>
  <c r="P711" i="23"/>
  <c r="Q711" i="23" s="1"/>
  <c r="P703" i="23"/>
  <c r="Q703" i="23" s="1"/>
  <c r="P699" i="23"/>
  <c r="Q699" i="23" s="1"/>
  <c r="P696" i="23"/>
  <c r="Q696" i="23" s="1"/>
  <c r="P664" i="23"/>
  <c r="Q664" i="23" s="1"/>
  <c r="P986" i="23"/>
  <c r="Q986" i="23" s="1"/>
  <c r="P970" i="23"/>
  <c r="Q970" i="23" s="1"/>
  <c r="P998" i="23"/>
  <c r="Q998" i="23" s="1"/>
  <c r="P982" i="23"/>
  <c r="Q982" i="23" s="1"/>
  <c r="P966" i="23"/>
  <c r="Q966" i="23" s="1"/>
  <c r="P947" i="23"/>
  <c r="Q947" i="23" s="1"/>
  <c r="P939" i="23"/>
  <c r="Q939" i="23" s="1"/>
  <c r="P859" i="23"/>
  <c r="Q859" i="23" s="1"/>
  <c r="P849" i="23"/>
  <c r="Q849" i="23" s="1"/>
  <c r="P837" i="23"/>
  <c r="Q837" i="23" s="1"/>
  <c r="P823" i="23"/>
  <c r="Q823" i="23" s="1"/>
  <c r="P821" i="23"/>
  <c r="Q821" i="23" s="1"/>
  <c r="P994" i="23"/>
  <c r="Q994" i="23" s="1"/>
  <c r="P992" i="23"/>
  <c r="Q992" i="23" s="1"/>
  <c r="P978" i="23"/>
  <c r="Q978" i="23" s="1"/>
  <c r="P976" i="23"/>
  <c r="Q976" i="23" s="1"/>
  <c r="P962" i="23"/>
  <c r="Q962" i="23" s="1"/>
  <c r="P960" i="23"/>
  <c r="Q960" i="23" s="1"/>
  <c r="P953" i="23"/>
  <c r="Q953" i="23" s="1"/>
  <c r="P945" i="23"/>
  <c r="Q945" i="23" s="1"/>
  <c r="P937" i="23"/>
  <c r="Q937" i="23" s="1"/>
  <c r="P929" i="23"/>
  <c r="Q929" i="23" s="1"/>
  <c r="P921" i="23"/>
  <c r="Q921" i="23" s="1"/>
  <c r="P913" i="23"/>
  <c r="Q913" i="23" s="1"/>
  <c r="P903" i="23"/>
  <c r="Q903" i="23" s="1"/>
  <c r="P901" i="23"/>
  <c r="Q901" i="23" s="1"/>
  <c r="P869" i="23"/>
  <c r="Q869" i="23" s="1"/>
  <c r="P857" i="23"/>
  <c r="Q857" i="23" s="1"/>
  <c r="P847" i="23"/>
  <c r="Q847" i="23" s="1"/>
  <c r="P845" i="23"/>
  <c r="Q845" i="23" s="1"/>
  <c r="P835" i="23"/>
  <c r="Q835" i="23" s="1"/>
  <c r="P833" i="23"/>
  <c r="Q833" i="23" s="1"/>
  <c r="P819" i="23"/>
  <c r="Q819" i="23" s="1"/>
  <c r="P817" i="23"/>
  <c r="Q817" i="23" s="1"/>
  <c r="P805" i="23"/>
  <c r="Q805" i="23" s="1"/>
  <c r="P797" i="23"/>
  <c r="Q797" i="23" s="1"/>
  <c r="P784" i="23"/>
  <c r="Q784" i="23" s="1"/>
  <c r="P774" i="23"/>
  <c r="Q774" i="23" s="1"/>
  <c r="P772" i="23"/>
  <c r="Q772" i="23" s="1"/>
  <c r="P729" i="23"/>
  <c r="Q729" i="23" s="1"/>
  <c r="P727" i="23"/>
  <c r="Q727" i="23" s="1"/>
  <c r="P712" i="23"/>
  <c r="Q712" i="23" s="1"/>
  <c r="P700" i="23"/>
  <c r="Q700" i="23" s="1"/>
  <c r="P686" i="23"/>
  <c r="Q686" i="23" s="1"/>
  <c r="P670" i="23"/>
  <c r="Q670" i="23" s="1"/>
  <c r="P949" i="23"/>
  <c r="Q949" i="23" s="1"/>
  <c r="P941" i="23"/>
  <c r="Q941" i="23" s="1"/>
  <c r="P933" i="23"/>
  <c r="Q933" i="23" s="1"/>
  <c r="P925" i="23"/>
  <c r="Q925" i="23" s="1"/>
  <c r="P917" i="23"/>
  <c r="Q917" i="23" s="1"/>
  <c r="P873" i="23"/>
  <c r="Q873" i="23" s="1"/>
  <c r="P863" i="23"/>
  <c r="Q863" i="23" s="1"/>
  <c r="P861" i="23"/>
  <c r="Q861" i="23" s="1"/>
  <c r="P853" i="23"/>
  <c r="Q853" i="23" s="1"/>
  <c r="P841" i="23"/>
  <c r="Q841" i="23" s="1"/>
  <c r="P827" i="23"/>
  <c r="Q827" i="23" s="1"/>
  <c r="P825" i="23"/>
  <c r="Q825" i="23" s="1"/>
  <c r="P811" i="23"/>
  <c r="Q811" i="23" s="1"/>
  <c r="P810" i="23"/>
  <c r="Q810" i="23" s="1"/>
  <c r="P790" i="23"/>
  <c r="Q790" i="23" s="1"/>
  <c r="P760" i="23"/>
  <c r="Q760" i="23" s="1"/>
  <c r="P744" i="23"/>
  <c r="Q744" i="23" s="1"/>
  <c r="P722" i="23"/>
  <c r="Q722" i="23" s="1"/>
  <c r="P708" i="23"/>
  <c r="Q708" i="23" s="1"/>
  <c r="P706" i="23"/>
  <c r="Q706" i="23" s="1"/>
  <c r="P698" i="23"/>
  <c r="Q698" i="23" s="1"/>
  <c r="P682" i="23"/>
  <c r="Q682" i="23" s="1"/>
  <c r="P666" i="23"/>
  <c r="Q666" i="23" s="1"/>
  <c r="P656" i="23"/>
  <c r="Q656" i="23" s="1"/>
  <c r="P648" i="23"/>
  <c r="Q648" i="23" s="1"/>
  <c r="P955" i="23"/>
  <c r="Q955" i="23" s="1"/>
  <c r="P931" i="23"/>
  <c r="Q931" i="23" s="1"/>
  <c r="P923" i="23"/>
  <c r="Q923" i="23" s="1"/>
  <c r="P915" i="23"/>
  <c r="Q915" i="23" s="1"/>
  <c r="P907" i="23"/>
  <c r="Q907" i="23" s="1"/>
  <c r="P905" i="23"/>
  <c r="Q905" i="23" s="1"/>
  <c r="P871" i="23"/>
  <c r="Q871" i="23" s="1"/>
  <c r="P851" i="23"/>
  <c r="Q851" i="23" s="1"/>
  <c r="P839" i="23"/>
  <c r="Q839" i="23" s="1"/>
  <c r="P694" i="23"/>
  <c r="Q694" i="23" s="1"/>
  <c r="P688" i="23"/>
  <c r="Q688" i="23" s="1"/>
  <c r="P678" i="23"/>
  <c r="Q678" i="23" s="1"/>
  <c r="P672" i="23"/>
  <c r="Q672" i="23" s="1"/>
  <c r="P874" i="23"/>
  <c r="Q874" i="23" s="1"/>
  <c r="P858" i="23"/>
  <c r="Q858" i="23" s="1"/>
  <c r="P842" i="23"/>
  <c r="Q842" i="23" s="1"/>
  <c r="P999" i="23"/>
  <c r="Q999" i="23" s="1"/>
  <c r="P995" i="23"/>
  <c r="Q995" i="23" s="1"/>
  <c r="P991" i="23"/>
  <c r="Q991" i="23" s="1"/>
  <c r="P987" i="23"/>
  <c r="Q987" i="23" s="1"/>
  <c r="P983" i="23"/>
  <c r="Q983" i="23" s="1"/>
  <c r="P979" i="23"/>
  <c r="Q979" i="23" s="1"/>
  <c r="P975" i="23"/>
  <c r="Q975" i="23" s="1"/>
  <c r="P971" i="23"/>
  <c r="Q971" i="23" s="1"/>
  <c r="P967" i="23"/>
  <c r="Q967" i="23" s="1"/>
  <c r="P963" i="23"/>
  <c r="Q963" i="23" s="1"/>
  <c r="P959" i="23"/>
  <c r="Q959" i="23" s="1"/>
  <c r="P902" i="23"/>
  <c r="Q902" i="23" s="1"/>
  <c r="P862" i="23"/>
  <c r="Q862" i="23" s="1"/>
  <c r="P846" i="23"/>
  <c r="Q846" i="23" s="1"/>
  <c r="P948" i="23"/>
  <c r="Q948" i="23" s="1"/>
  <c r="P906" i="23"/>
  <c r="Q906" i="23" s="1"/>
  <c r="P866" i="23"/>
  <c r="Q866" i="23" s="1"/>
  <c r="P850" i="23"/>
  <c r="Q850" i="23" s="1"/>
  <c r="P910" i="23"/>
  <c r="Q910" i="23" s="1"/>
  <c r="P870" i="23"/>
  <c r="Q870" i="23" s="1"/>
  <c r="P854" i="23"/>
  <c r="Q854" i="23" s="1"/>
  <c r="P753" i="23"/>
  <c r="Q753" i="23" s="1"/>
  <c r="P714" i="23"/>
  <c r="Q714" i="23" s="1"/>
  <c r="P795" i="23"/>
  <c r="Q795" i="23" s="1"/>
  <c r="P791" i="23"/>
  <c r="Q791" i="23" s="1"/>
  <c r="P783" i="23"/>
  <c r="Q783" i="23" s="1"/>
  <c r="P775" i="23"/>
  <c r="Q775" i="23" s="1"/>
  <c r="P730" i="23"/>
  <c r="Q730" i="23" s="1"/>
  <c r="P725" i="23"/>
  <c r="Q725" i="23" s="1"/>
  <c r="P723" i="23"/>
  <c r="Q723" i="23" s="1"/>
  <c r="P838" i="23"/>
  <c r="Q838" i="23" s="1"/>
  <c r="P834" i="23"/>
  <c r="Q834" i="23" s="1"/>
  <c r="P830" i="23"/>
  <c r="Q830" i="23" s="1"/>
  <c r="P826" i="23"/>
  <c r="Q826" i="23" s="1"/>
  <c r="P822" i="23"/>
  <c r="Q822" i="23" s="1"/>
  <c r="P818" i="23"/>
  <c r="Q818" i="23" s="1"/>
  <c r="P814" i="23"/>
  <c r="Q814" i="23" s="1"/>
  <c r="P808" i="23"/>
  <c r="Q808" i="23" s="1"/>
  <c r="P792" i="23"/>
  <c r="Q792" i="23" s="1"/>
  <c r="P768" i="23"/>
  <c r="Q768" i="23" s="1"/>
  <c r="P764" i="23"/>
  <c r="Q764" i="23" s="1"/>
  <c r="P746" i="23"/>
  <c r="Q746" i="23" s="1"/>
  <c r="P741" i="23"/>
  <c r="Q741" i="23" s="1"/>
  <c r="P739" i="23"/>
  <c r="Q739" i="23" s="1"/>
  <c r="P721" i="23"/>
  <c r="Q721" i="23" s="1"/>
  <c r="P806" i="23"/>
  <c r="Q806" i="23" s="1"/>
  <c r="P803" i="23"/>
  <c r="Q803" i="23" s="1"/>
  <c r="P787" i="23"/>
  <c r="Q787" i="23" s="1"/>
  <c r="P779" i="23"/>
  <c r="Q779" i="23" s="1"/>
  <c r="P762" i="23"/>
  <c r="Q762" i="23" s="1"/>
  <c r="P757" i="23"/>
  <c r="Q757" i="23" s="1"/>
  <c r="P755" i="23"/>
  <c r="Q755" i="23" s="1"/>
  <c r="P737" i="23"/>
  <c r="Q737" i="23" s="1"/>
  <c r="P771" i="23"/>
  <c r="Q771" i="23" s="1"/>
  <c r="P767" i="23"/>
  <c r="Q767" i="23" s="1"/>
  <c r="P758" i="23"/>
  <c r="Q758" i="23" s="1"/>
  <c r="P742" i="23"/>
  <c r="Q742" i="23" s="1"/>
  <c r="P726" i="23"/>
  <c r="Q726" i="23" s="1"/>
  <c r="P710" i="23"/>
  <c r="Q710" i="23" s="1"/>
  <c r="P750" i="23"/>
  <c r="Q750" i="23" s="1"/>
  <c r="P734" i="23"/>
  <c r="Q734" i="23" s="1"/>
  <c r="P718" i="23"/>
  <c r="Q718" i="23" s="1"/>
  <c r="P705" i="23"/>
  <c r="Q705" i="23" s="1"/>
  <c r="P701" i="23"/>
  <c r="Q701" i="23" s="1"/>
  <c r="P697" i="23"/>
  <c r="Q697" i="23" s="1"/>
  <c r="P693" i="23"/>
  <c r="Q693" i="23" s="1"/>
  <c r="P689" i="23"/>
  <c r="Q689" i="23" s="1"/>
  <c r="P685" i="23"/>
  <c r="Q685" i="23" s="1"/>
  <c r="P681" i="23"/>
  <c r="Q681" i="23" s="1"/>
  <c r="P677" i="23"/>
  <c r="Q677" i="23" s="1"/>
  <c r="P673" i="23"/>
  <c r="Q673" i="23" s="1"/>
  <c r="P669" i="23"/>
  <c r="Q669" i="23" s="1"/>
  <c r="P665" i="23"/>
  <c r="Q665" i="23" s="1"/>
  <c r="P661" i="23"/>
  <c r="Q661" i="23" s="1"/>
  <c r="P657" i="23"/>
  <c r="Q657" i="23" s="1"/>
  <c r="P653" i="23"/>
  <c r="Q653" i="23" s="1"/>
  <c r="P649" i="23"/>
  <c r="Q649" i="23" s="1"/>
  <c r="P645" i="23"/>
  <c r="Q645" i="23" s="1"/>
  <c r="U6" i="41"/>
  <c r="U7" i="41"/>
  <c r="U8" i="41"/>
  <c r="U9" i="41"/>
  <c r="U10" i="41"/>
  <c r="U11" i="41"/>
  <c r="U12" i="41"/>
  <c r="U13" i="41"/>
  <c r="U14" i="41"/>
  <c r="U15" i="41"/>
  <c r="U16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5" i="41"/>
  <c r="AN5" i="7" l="1"/>
  <c r="AN6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29" i="7"/>
  <c r="AN30" i="7"/>
  <c r="AN31" i="7"/>
  <c r="AN32" i="7"/>
  <c r="AN33" i="7"/>
  <c r="AN34" i="7"/>
  <c r="AN35" i="7"/>
  <c r="AN36" i="7"/>
  <c r="AN37" i="7"/>
  <c r="AN38" i="7"/>
  <c r="AN39" i="7"/>
  <c r="AN40" i="7"/>
  <c r="AN41" i="7"/>
  <c r="AN42" i="7"/>
  <c r="AN43" i="7"/>
  <c r="AN44" i="7"/>
  <c r="AN45" i="7"/>
  <c r="AN46" i="7"/>
  <c r="AN47" i="7"/>
  <c r="AN48" i="7"/>
  <c r="AN49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N79" i="7"/>
  <c r="AN80" i="7"/>
  <c r="AN81" i="7"/>
  <c r="AN82" i="7"/>
  <c r="AN83" i="7"/>
  <c r="AN84" i="7"/>
  <c r="AN85" i="7"/>
  <c r="AN86" i="7"/>
  <c r="AN87" i="7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115" i="7"/>
  <c r="AN116" i="7"/>
  <c r="AN117" i="7"/>
  <c r="AN118" i="7"/>
  <c r="AN119" i="7"/>
  <c r="AN120" i="7"/>
  <c r="AN121" i="7"/>
  <c r="AN122" i="7"/>
  <c r="AN123" i="7"/>
  <c r="AN124" i="7"/>
  <c r="AN125" i="7"/>
  <c r="AN126" i="7"/>
  <c r="AN127" i="7"/>
  <c r="AN128" i="7"/>
  <c r="AN129" i="7"/>
  <c r="AN130" i="7"/>
  <c r="AN131" i="7"/>
  <c r="AN132" i="7"/>
  <c r="AN133" i="7"/>
  <c r="AN134" i="7"/>
  <c r="AN135" i="7"/>
  <c r="AN136" i="7"/>
  <c r="AN137" i="7"/>
  <c r="AN138" i="7"/>
  <c r="AN139" i="7"/>
  <c r="AN140" i="7"/>
  <c r="AN141" i="7"/>
  <c r="AN142" i="7"/>
  <c r="AN143" i="7"/>
  <c r="AN144" i="7"/>
  <c r="AN145" i="7"/>
  <c r="AN146" i="7"/>
  <c r="AN147" i="7"/>
  <c r="AN148" i="7"/>
  <c r="AN149" i="7"/>
  <c r="AN150" i="7"/>
  <c r="AN151" i="7"/>
  <c r="AN152" i="7"/>
  <c r="AN153" i="7"/>
  <c r="AN154" i="7"/>
  <c r="AN155" i="7"/>
  <c r="AN156" i="7"/>
  <c r="AN157" i="7"/>
  <c r="AN158" i="7"/>
  <c r="AN159" i="7"/>
  <c r="AN160" i="7"/>
  <c r="AN161" i="7"/>
  <c r="AN162" i="7"/>
  <c r="AN163" i="7"/>
  <c r="AN164" i="7"/>
  <c r="AN165" i="7"/>
  <c r="AN166" i="7"/>
  <c r="AN167" i="7"/>
  <c r="AN168" i="7"/>
  <c r="AN169" i="7"/>
  <c r="AN170" i="7"/>
  <c r="AN171" i="7"/>
  <c r="AN172" i="7"/>
  <c r="AN173" i="7"/>
  <c r="AN174" i="7"/>
  <c r="AN175" i="7"/>
  <c r="AN176" i="7"/>
  <c r="AN177" i="7"/>
  <c r="AN178" i="7"/>
  <c r="AN179" i="7"/>
  <c r="AN180" i="7"/>
  <c r="AN181" i="7"/>
  <c r="AN182" i="7"/>
  <c r="AN183" i="7"/>
  <c r="AN184" i="7"/>
  <c r="AN185" i="7"/>
  <c r="AN186" i="7"/>
  <c r="AN187" i="7"/>
  <c r="AN188" i="7"/>
  <c r="AN189" i="7"/>
  <c r="AN190" i="7"/>
  <c r="AN191" i="7"/>
  <c r="AN192" i="7"/>
  <c r="AN193" i="7"/>
  <c r="AN194" i="7"/>
  <c r="AN195" i="7"/>
  <c r="AN196" i="7"/>
  <c r="AN197" i="7"/>
  <c r="AN198" i="7"/>
  <c r="AN199" i="7"/>
  <c r="AN200" i="7"/>
  <c r="AN201" i="7"/>
  <c r="AN202" i="7"/>
  <c r="AN203" i="7"/>
  <c r="AN204" i="7"/>
  <c r="AN205" i="7"/>
  <c r="AN206" i="7"/>
  <c r="AN207" i="7"/>
  <c r="AN208" i="7"/>
  <c r="AN209" i="7"/>
  <c r="AN210" i="7"/>
  <c r="AN211" i="7"/>
  <c r="AN212" i="7"/>
  <c r="AN213" i="7"/>
  <c r="AN214" i="7"/>
  <c r="AN215" i="7"/>
  <c r="AN216" i="7"/>
  <c r="AN217" i="7"/>
  <c r="AN218" i="7"/>
  <c r="AN219" i="7"/>
  <c r="AN220" i="7"/>
  <c r="AN221" i="7"/>
  <c r="AN222" i="7"/>
  <c r="AN223" i="7"/>
  <c r="AN224" i="7"/>
  <c r="AN225" i="7"/>
  <c r="AN226" i="7"/>
  <c r="AN227" i="7"/>
  <c r="AN228" i="7"/>
  <c r="AN229" i="7"/>
  <c r="AN230" i="7"/>
  <c r="AN231" i="7"/>
  <c r="AN232" i="7"/>
  <c r="AN233" i="7"/>
  <c r="AN234" i="7"/>
  <c r="AN235" i="7"/>
  <c r="AN236" i="7"/>
  <c r="AN237" i="7"/>
  <c r="AN238" i="7"/>
  <c r="AN239" i="7"/>
  <c r="AN240" i="7"/>
  <c r="AN241" i="7"/>
  <c r="AN242" i="7"/>
  <c r="AN243" i="7"/>
  <c r="AN244" i="7"/>
  <c r="AN245" i="7"/>
  <c r="AN246" i="7"/>
  <c r="AN247" i="7"/>
  <c r="AN248" i="7"/>
  <c r="AN249" i="7"/>
  <c r="AN250" i="7"/>
  <c r="AN251" i="7"/>
  <c r="AN252" i="7"/>
  <c r="AN253" i="7"/>
  <c r="AN254" i="7"/>
  <c r="AN255" i="7"/>
  <c r="AN256" i="7"/>
  <c r="AN257" i="7"/>
  <c r="AN258" i="7"/>
  <c r="AN259" i="7"/>
  <c r="AN260" i="7"/>
  <c r="AN261" i="7"/>
  <c r="AN262" i="7"/>
  <c r="AN263" i="7"/>
  <c r="AN264" i="7"/>
  <c r="AN265" i="7"/>
  <c r="AN266" i="7"/>
  <c r="AN267" i="7"/>
  <c r="AN268" i="7"/>
  <c r="AN269" i="7"/>
  <c r="AN270" i="7"/>
  <c r="AN271" i="7"/>
  <c r="AN272" i="7"/>
  <c r="AN273" i="7"/>
  <c r="AN274" i="7"/>
  <c r="AN275" i="7"/>
  <c r="AN276" i="7"/>
  <c r="AN277" i="7"/>
  <c r="AN278" i="7"/>
  <c r="AN279" i="7"/>
  <c r="AN280" i="7"/>
  <c r="AN281" i="7"/>
  <c r="AN282" i="7"/>
  <c r="AN283" i="7"/>
  <c r="AN284" i="7"/>
  <c r="AN285" i="7"/>
  <c r="AN286" i="7"/>
  <c r="AN287" i="7"/>
  <c r="AN288" i="7"/>
  <c r="AN289" i="7"/>
  <c r="AN290" i="7"/>
  <c r="AN291" i="7"/>
  <c r="AN292" i="7"/>
  <c r="AN293" i="7"/>
  <c r="AN294" i="7"/>
  <c r="AN295" i="7"/>
  <c r="AN296" i="7"/>
  <c r="AN297" i="7"/>
  <c r="AN298" i="7"/>
  <c r="AN299" i="7"/>
  <c r="AN300" i="7"/>
  <c r="AN301" i="7"/>
  <c r="AN302" i="7"/>
  <c r="AN303" i="7"/>
  <c r="AN304" i="7"/>
  <c r="AN305" i="7"/>
  <c r="AN306" i="7"/>
  <c r="AN307" i="7"/>
  <c r="AN308" i="7"/>
  <c r="AN309" i="7"/>
  <c r="AN310" i="7"/>
  <c r="AN311" i="7"/>
  <c r="AN312" i="7"/>
  <c r="AN313" i="7"/>
  <c r="AN314" i="7"/>
  <c r="AN315" i="7"/>
  <c r="AN316" i="7"/>
  <c r="AN317" i="7"/>
  <c r="AN318" i="7"/>
  <c r="AN319" i="7"/>
  <c r="AN320" i="7"/>
  <c r="AN321" i="7"/>
  <c r="AN322" i="7"/>
  <c r="AN323" i="7"/>
  <c r="AN324" i="7"/>
  <c r="AN325" i="7"/>
  <c r="AN326" i="7"/>
  <c r="AN327" i="7"/>
  <c r="AN328" i="7"/>
  <c r="AN329" i="7"/>
  <c r="AN330" i="7"/>
  <c r="AN331" i="7"/>
  <c r="AN332" i="7"/>
  <c r="AN333" i="7"/>
  <c r="AN334" i="7"/>
  <c r="AN335" i="7"/>
  <c r="AN336" i="7"/>
  <c r="AN337" i="7"/>
  <c r="AN338" i="7"/>
  <c r="AN339" i="7"/>
  <c r="AN340" i="7"/>
  <c r="AN341" i="7"/>
  <c r="AN342" i="7"/>
  <c r="AN343" i="7"/>
  <c r="AN344" i="7"/>
  <c r="AN345" i="7"/>
  <c r="AN346" i="7"/>
  <c r="AN347" i="7"/>
  <c r="AN348" i="7"/>
  <c r="AN349" i="7"/>
  <c r="AN350" i="7"/>
  <c r="AN351" i="7"/>
  <c r="AN352" i="7"/>
  <c r="AN353" i="7"/>
  <c r="AN354" i="7"/>
  <c r="AN355" i="7"/>
  <c r="AN356" i="7"/>
  <c r="AN357" i="7"/>
  <c r="AN358" i="7"/>
  <c r="AN359" i="7"/>
  <c r="AN360" i="7"/>
  <c r="AN361" i="7"/>
  <c r="AN362" i="7"/>
  <c r="AN363" i="7"/>
  <c r="AN364" i="7"/>
  <c r="AN365" i="7"/>
  <c r="AN366" i="7"/>
  <c r="AN367" i="7"/>
  <c r="AN368" i="7"/>
  <c r="AN369" i="7"/>
  <c r="AN370" i="7"/>
  <c r="AN371" i="7"/>
  <c r="AN372" i="7"/>
  <c r="AN373" i="7"/>
  <c r="AN374" i="7"/>
  <c r="AN375" i="7"/>
  <c r="AN376" i="7"/>
  <c r="AN377" i="7"/>
  <c r="AN378" i="7"/>
  <c r="AN379" i="7"/>
  <c r="AN380" i="7"/>
  <c r="AN381" i="7"/>
  <c r="AN382" i="7"/>
  <c r="AN383" i="7"/>
  <c r="AN384" i="7"/>
  <c r="AN385" i="7"/>
  <c r="AN386" i="7"/>
  <c r="AN387" i="7"/>
  <c r="AN388" i="7"/>
  <c r="AN389" i="7"/>
  <c r="AN390" i="7"/>
  <c r="AN391" i="7"/>
  <c r="AN392" i="7"/>
  <c r="AN393" i="7"/>
  <c r="AN394" i="7"/>
  <c r="AN395" i="7"/>
  <c r="AN396" i="7"/>
  <c r="AN397" i="7"/>
  <c r="AN398" i="7"/>
  <c r="AN399" i="7"/>
  <c r="AN400" i="7"/>
  <c r="AN401" i="7"/>
  <c r="AN402" i="7"/>
  <c r="AN403" i="7"/>
  <c r="AN404" i="7"/>
  <c r="AN405" i="7"/>
  <c r="AN406" i="7"/>
  <c r="AN407" i="7"/>
  <c r="AN408" i="7"/>
  <c r="AN409" i="7"/>
  <c r="AN410" i="7"/>
  <c r="AN411" i="7"/>
  <c r="AN412" i="7"/>
  <c r="AN413" i="7"/>
  <c r="AN414" i="7"/>
  <c r="AN415" i="7"/>
  <c r="AN416" i="7"/>
  <c r="AN417" i="7"/>
  <c r="AN418" i="7"/>
  <c r="AN419" i="7"/>
  <c r="AN420" i="7"/>
  <c r="AN421" i="7"/>
  <c r="AN422" i="7"/>
  <c r="AN423" i="7"/>
  <c r="AN424" i="7"/>
  <c r="AN425" i="7"/>
  <c r="AN426" i="7"/>
  <c r="AN427" i="7"/>
  <c r="AN428" i="7"/>
  <c r="AN429" i="7"/>
  <c r="AN430" i="7"/>
  <c r="AN431" i="7"/>
  <c r="AN432" i="7"/>
  <c r="AN433" i="7"/>
  <c r="AN434" i="7"/>
  <c r="AN435" i="7"/>
  <c r="AN436" i="7"/>
  <c r="AN437" i="7"/>
  <c r="AN438" i="7"/>
  <c r="AN439" i="7"/>
  <c r="AN440" i="7"/>
  <c r="AN441" i="7"/>
  <c r="AN442" i="7"/>
  <c r="AN443" i="7"/>
  <c r="AN444" i="7"/>
  <c r="AN445" i="7"/>
  <c r="AN446" i="7"/>
  <c r="AN447" i="7"/>
  <c r="AN448" i="7"/>
  <c r="AN449" i="7"/>
  <c r="AN450" i="7"/>
  <c r="AN451" i="7"/>
  <c r="AN452" i="7"/>
  <c r="AN453" i="7"/>
  <c r="AN454" i="7"/>
  <c r="AN455" i="7"/>
  <c r="AN456" i="7"/>
  <c r="AN457" i="7"/>
  <c r="AN458" i="7"/>
  <c r="AN459" i="7"/>
  <c r="AN460" i="7"/>
  <c r="AN461" i="7"/>
  <c r="AN462" i="7"/>
  <c r="AN463" i="7"/>
  <c r="AN464" i="7"/>
  <c r="AN465" i="7"/>
  <c r="AN466" i="7"/>
  <c r="AN467" i="7"/>
  <c r="AN468" i="7"/>
  <c r="AN469" i="7"/>
  <c r="AN470" i="7"/>
  <c r="AN471" i="7"/>
  <c r="AN472" i="7"/>
  <c r="AN473" i="7"/>
  <c r="AN474" i="7"/>
  <c r="AN475" i="7"/>
  <c r="AN476" i="7"/>
  <c r="AN477" i="7"/>
  <c r="AN478" i="7"/>
  <c r="AN479" i="7"/>
  <c r="AN480" i="7"/>
  <c r="AN481" i="7"/>
  <c r="AN482" i="7"/>
  <c r="AN483" i="7"/>
  <c r="AN484" i="7"/>
  <c r="AN485" i="7"/>
  <c r="AN486" i="7"/>
  <c r="AN487" i="7"/>
  <c r="AN488" i="7"/>
  <c r="AN489" i="7"/>
  <c r="AN490" i="7"/>
  <c r="AN491" i="7"/>
  <c r="AN492" i="7"/>
  <c r="AN493" i="7"/>
  <c r="AN494" i="7"/>
  <c r="AN495" i="7"/>
  <c r="AN496" i="7"/>
  <c r="AN497" i="7"/>
  <c r="AN498" i="7"/>
  <c r="AN499" i="7"/>
  <c r="AN500" i="7"/>
  <c r="AN501" i="7"/>
  <c r="AN502" i="7"/>
  <c r="AN503" i="7"/>
  <c r="AN504" i="7"/>
  <c r="AN505" i="7"/>
  <c r="AN506" i="7"/>
  <c r="AN507" i="7"/>
  <c r="AN508" i="7"/>
  <c r="AN509" i="7"/>
  <c r="AN510" i="7"/>
  <c r="AN511" i="7"/>
  <c r="AN512" i="7"/>
  <c r="AN513" i="7"/>
  <c r="AN514" i="7"/>
  <c r="AN515" i="7"/>
  <c r="AN516" i="7"/>
  <c r="AN517" i="7"/>
  <c r="AN518" i="7"/>
  <c r="AN519" i="7"/>
  <c r="AN520" i="7"/>
  <c r="AN521" i="7"/>
  <c r="AN522" i="7"/>
  <c r="AN523" i="7"/>
  <c r="AN524" i="7"/>
  <c r="AN525" i="7"/>
  <c r="AN526" i="7"/>
  <c r="AN527" i="7"/>
  <c r="AN528" i="7"/>
  <c r="AN529" i="7"/>
  <c r="AN530" i="7"/>
  <c r="AN531" i="7"/>
  <c r="AN532" i="7"/>
  <c r="AN533" i="7"/>
  <c r="AN534" i="7"/>
  <c r="AN535" i="7"/>
  <c r="AN536" i="7"/>
  <c r="AN537" i="7"/>
  <c r="AN538" i="7"/>
  <c r="AN539" i="7"/>
  <c r="AN540" i="7"/>
  <c r="AN541" i="7"/>
  <c r="AN542" i="7"/>
  <c r="AN543" i="7"/>
  <c r="AN544" i="7"/>
  <c r="AN545" i="7"/>
  <c r="AN546" i="7"/>
  <c r="AN547" i="7"/>
  <c r="AN548" i="7"/>
  <c r="AN549" i="7"/>
  <c r="AN550" i="7"/>
  <c r="AN551" i="7"/>
  <c r="AN552" i="7"/>
  <c r="AN553" i="7"/>
  <c r="AN554" i="7"/>
  <c r="AN555" i="7"/>
  <c r="AN556" i="7"/>
  <c r="AN557" i="7"/>
  <c r="AN558" i="7"/>
  <c r="AN559" i="7"/>
  <c r="AN560" i="7"/>
  <c r="AN561" i="7"/>
  <c r="AN562" i="7"/>
  <c r="AN563" i="7"/>
  <c r="AN564" i="7"/>
  <c r="AN565" i="7"/>
  <c r="AN566" i="7"/>
  <c r="AN567" i="7"/>
  <c r="AN568" i="7"/>
  <c r="AN569" i="7"/>
  <c r="AN570" i="7"/>
  <c r="AN571" i="7"/>
  <c r="AN572" i="7"/>
  <c r="AN573" i="7"/>
  <c r="AN574" i="7"/>
  <c r="AN575" i="7"/>
  <c r="AN576" i="7"/>
  <c r="AN577" i="7"/>
  <c r="AN578" i="7"/>
  <c r="AN579" i="7"/>
  <c r="AN580" i="7"/>
  <c r="AN581" i="7"/>
  <c r="AN582" i="7"/>
  <c r="AN583" i="7"/>
  <c r="AN584" i="7"/>
  <c r="AN585" i="7"/>
  <c r="AN586" i="7"/>
  <c r="AN587" i="7"/>
  <c r="AN588" i="7"/>
  <c r="AN589" i="7"/>
  <c r="AN590" i="7"/>
  <c r="AN591" i="7"/>
  <c r="AN592" i="7"/>
  <c r="AN593" i="7"/>
  <c r="AN594" i="7"/>
  <c r="AN595" i="7"/>
  <c r="AN596" i="7"/>
  <c r="AN597" i="7"/>
  <c r="AN598" i="7"/>
  <c r="AN599" i="7"/>
  <c r="AN600" i="7"/>
  <c r="AN601" i="7"/>
  <c r="AN602" i="7"/>
  <c r="AN603" i="7"/>
  <c r="AN604" i="7"/>
  <c r="AN605" i="7"/>
  <c r="AN606" i="7"/>
  <c r="AN607" i="7"/>
  <c r="AN608" i="7"/>
  <c r="AN609" i="7"/>
  <c r="AN610" i="7"/>
  <c r="AN611" i="7"/>
  <c r="AN612" i="7"/>
  <c r="AN613" i="7"/>
  <c r="AN614" i="7"/>
  <c r="AN615" i="7"/>
  <c r="AN616" i="7"/>
  <c r="AN617" i="7"/>
  <c r="AN618" i="7"/>
  <c r="AN619" i="7"/>
  <c r="AN620" i="7"/>
  <c r="AN621" i="7"/>
  <c r="AN622" i="7"/>
  <c r="AN623" i="7"/>
  <c r="AN624" i="7"/>
  <c r="AN625" i="7"/>
  <c r="AN626" i="7"/>
  <c r="AN627" i="7"/>
  <c r="AN628" i="7"/>
  <c r="AN629" i="7"/>
  <c r="AN630" i="7"/>
  <c r="AN631" i="7"/>
  <c r="AN632" i="7"/>
  <c r="AN633" i="7"/>
  <c r="AN634" i="7"/>
  <c r="AN635" i="7"/>
  <c r="AN636" i="7"/>
  <c r="AN637" i="7"/>
  <c r="AN638" i="7"/>
  <c r="AN639" i="7"/>
  <c r="AN640" i="7"/>
  <c r="AN641" i="7"/>
  <c r="AN642" i="7"/>
  <c r="AN643" i="7"/>
  <c r="AN644" i="7"/>
  <c r="AN645" i="7"/>
  <c r="AN646" i="7"/>
  <c r="AN647" i="7"/>
  <c r="AN648" i="7"/>
  <c r="AN649" i="7"/>
  <c r="AN650" i="7"/>
  <c r="AN651" i="7"/>
  <c r="AN652" i="7"/>
  <c r="AN653" i="7"/>
  <c r="AN654" i="7"/>
  <c r="AN655" i="7"/>
  <c r="AN656" i="7"/>
  <c r="AN657" i="7"/>
  <c r="AN658" i="7"/>
  <c r="AN659" i="7"/>
  <c r="AN660" i="7"/>
  <c r="AN661" i="7"/>
  <c r="AN662" i="7"/>
  <c r="AN663" i="7"/>
  <c r="AN664" i="7"/>
  <c r="AN665" i="7"/>
  <c r="AN666" i="7"/>
  <c r="AN667" i="7"/>
  <c r="AN668" i="7"/>
  <c r="AN669" i="7"/>
  <c r="AN670" i="7"/>
  <c r="AN671" i="7"/>
  <c r="AN672" i="7"/>
  <c r="AN673" i="7"/>
  <c r="AN674" i="7"/>
  <c r="AN675" i="7"/>
  <c r="AN676" i="7"/>
  <c r="AN677" i="7"/>
  <c r="AN678" i="7"/>
  <c r="AN679" i="7"/>
  <c r="AN680" i="7"/>
  <c r="AN681" i="7"/>
  <c r="AN682" i="7"/>
  <c r="AN683" i="7"/>
  <c r="AN684" i="7"/>
  <c r="AN685" i="7"/>
  <c r="AN686" i="7"/>
  <c r="AN687" i="7"/>
  <c r="AN688" i="7"/>
  <c r="AN689" i="7"/>
  <c r="AN690" i="7"/>
  <c r="AN691" i="7"/>
  <c r="AN692" i="7"/>
  <c r="AN693" i="7"/>
  <c r="AN694" i="7"/>
  <c r="AN695" i="7"/>
  <c r="AN696" i="7"/>
  <c r="AN697" i="7"/>
  <c r="AN698" i="7"/>
  <c r="AN699" i="7"/>
  <c r="AN700" i="7"/>
  <c r="AN701" i="7"/>
  <c r="AN702" i="7"/>
  <c r="AN703" i="7"/>
  <c r="AN704" i="7"/>
  <c r="AN705" i="7"/>
  <c r="AN706" i="7"/>
  <c r="AN707" i="7"/>
  <c r="AN708" i="7"/>
  <c r="AN709" i="7"/>
  <c r="AN710" i="7"/>
  <c r="AN711" i="7"/>
  <c r="AN712" i="7"/>
  <c r="AN713" i="7"/>
  <c r="AN714" i="7"/>
  <c r="AN715" i="7"/>
  <c r="AN716" i="7"/>
  <c r="AN717" i="7"/>
  <c r="AN718" i="7"/>
  <c r="AN719" i="7"/>
  <c r="AN720" i="7"/>
  <c r="AN721" i="7"/>
  <c r="AN722" i="7"/>
  <c r="AN723" i="7"/>
  <c r="AN724" i="7"/>
  <c r="AN725" i="7"/>
  <c r="AN726" i="7"/>
  <c r="AN727" i="7"/>
  <c r="AN728" i="7"/>
  <c r="AN729" i="7"/>
  <c r="AN730" i="7"/>
  <c r="AN731" i="7"/>
  <c r="AN732" i="7"/>
  <c r="AN733" i="7"/>
  <c r="AN734" i="7"/>
  <c r="AN735" i="7"/>
  <c r="AN736" i="7"/>
  <c r="AN737" i="7"/>
  <c r="AN738" i="7"/>
  <c r="AN739" i="7"/>
  <c r="AN740" i="7"/>
  <c r="AN741" i="7"/>
  <c r="AN742" i="7"/>
  <c r="AN743" i="7"/>
  <c r="AN744" i="7"/>
  <c r="AN745" i="7"/>
  <c r="AN746" i="7"/>
  <c r="AN747" i="7"/>
  <c r="AN748" i="7"/>
  <c r="AN749" i="7"/>
  <c r="AN750" i="7"/>
  <c r="AN751" i="7"/>
  <c r="AN752" i="7"/>
  <c r="AN753" i="7"/>
  <c r="AN754" i="7"/>
  <c r="AN755" i="7"/>
  <c r="AN756" i="7"/>
  <c r="AN757" i="7"/>
  <c r="AN758" i="7"/>
  <c r="AN759" i="7"/>
  <c r="AN760" i="7"/>
  <c r="AN761" i="7"/>
  <c r="AN762" i="7"/>
  <c r="AN763" i="7"/>
  <c r="AN764" i="7"/>
  <c r="AN765" i="7"/>
  <c r="AN766" i="7"/>
  <c r="AN767" i="7"/>
  <c r="AN768" i="7"/>
  <c r="AN769" i="7"/>
  <c r="AN770" i="7"/>
  <c r="AN771" i="7"/>
  <c r="AN772" i="7"/>
  <c r="AN773" i="7"/>
  <c r="AN774" i="7"/>
  <c r="AN775" i="7"/>
  <c r="AN776" i="7"/>
  <c r="AN777" i="7"/>
  <c r="AN778" i="7"/>
  <c r="AN779" i="7"/>
  <c r="AN780" i="7"/>
  <c r="AN781" i="7"/>
  <c r="AN782" i="7"/>
  <c r="AN783" i="7"/>
  <c r="AN784" i="7"/>
  <c r="AN785" i="7"/>
  <c r="AN786" i="7"/>
  <c r="AN787" i="7"/>
  <c r="AN788" i="7"/>
  <c r="AN789" i="7"/>
  <c r="AN790" i="7"/>
  <c r="AN791" i="7"/>
  <c r="AN792" i="7"/>
  <c r="AN793" i="7"/>
  <c r="AN794" i="7"/>
  <c r="AN795" i="7"/>
  <c r="AN796" i="7"/>
  <c r="AN797" i="7"/>
  <c r="AN798" i="7"/>
  <c r="AN799" i="7"/>
  <c r="AN800" i="7"/>
  <c r="AN801" i="7"/>
  <c r="AN802" i="7"/>
  <c r="AN803" i="7"/>
  <c r="AN804" i="7"/>
  <c r="AN805" i="7"/>
  <c r="AN806" i="7"/>
  <c r="AN807" i="7"/>
  <c r="AN808" i="7"/>
  <c r="AN809" i="7"/>
  <c r="AN810" i="7"/>
  <c r="AN811" i="7"/>
  <c r="AN812" i="7"/>
  <c r="AN813" i="7"/>
  <c r="AN814" i="7"/>
  <c r="AN815" i="7"/>
  <c r="AN816" i="7"/>
  <c r="AN817" i="7"/>
  <c r="AN818" i="7"/>
  <c r="AN819" i="7"/>
  <c r="AN820" i="7"/>
  <c r="AN821" i="7"/>
  <c r="AN822" i="7"/>
  <c r="AN823" i="7"/>
  <c r="AN824" i="7"/>
  <c r="AN825" i="7"/>
  <c r="AN826" i="7"/>
  <c r="AN827" i="7"/>
  <c r="AN828" i="7"/>
  <c r="AN829" i="7"/>
  <c r="AN830" i="7"/>
  <c r="AN831" i="7"/>
  <c r="AN832" i="7"/>
  <c r="AN833" i="7"/>
  <c r="AN834" i="7"/>
  <c r="AN835" i="7"/>
  <c r="AN836" i="7"/>
  <c r="AN837" i="7"/>
  <c r="AN838" i="7"/>
  <c r="AN839" i="7"/>
  <c r="AN840" i="7"/>
  <c r="AN841" i="7"/>
  <c r="AN842" i="7"/>
  <c r="AN843" i="7"/>
  <c r="AN844" i="7"/>
  <c r="AN845" i="7"/>
  <c r="AN846" i="7"/>
  <c r="AN847" i="7"/>
  <c r="AN848" i="7"/>
  <c r="AN849" i="7"/>
  <c r="AN850" i="7"/>
  <c r="AN851" i="7"/>
  <c r="AN852" i="7"/>
  <c r="AN853" i="7"/>
  <c r="AN854" i="7"/>
  <c r="AN855" i="7"/>
  <c r="AN856" i="7"/>
  <c r="AN857" i="7"/>
  <c r="AN858" i="7"/>
  <c r="AN859" i="7"/>
  <c r="AN860" i="7"/>
  <c r="AN861" i="7"/>
  <c r="AN862" i="7"/>
  <c r="AN863" i="7"/>
  <c r="AN864" i="7"/>
  <c r="AN865" i="7"/>
  <c r="AN866" i="7"/>
  <c r="AN867" i="7"/>
  <c r="AN868" i="7"/>
  <c r="AN869" i="7"/>
  <c r="AN870" i="7"/>
  <c r="AN871" i="7"/>
  <c r="AN872" i="7"/>
  <c r="AN873" i="7"/>
  <c r="AN874" i="7"/>
  <c r="AN875" i="7"/>
  <c r="AN876" i="7"/>
  <c r="AN877" i="7"/>
  <c r="AN878" i="7"/>
  <c r="AN879" i="7"/>
  <c r="AN880" i="7"/>
  <c r="AN881" i="7"/>
  <c r="AN882" i="7"/>
  <c r="AN883" i="7"/>
  <c r="AN884" i="7"/>
  <c r="AN885" i="7"/>
  <c r="AN886" i="7"/>
  <c r="AN887" i="7"/>
  <c r="AN888" i="7"/>
  <c r="AN889" i="7"/>
  <c r="AN890" i="7"/>
  <c r="AN891" i="7"/>
  <c r="AN892" i="7"/>
  <c r="AN893" i="7"/>
  <c r="AN894" i="7"/>
  <c r="AN895" i="7"/>
  <c r="AN896" i="7"/>
  <c r="AN897" i="7"/>
  <c r="AN898" i="7"/>
  <c r="AN899" i="7"/>
  <c r="AN900" i="7"/>
  <c r="AN901" i="7"/>
  <c r="AN902" i="7"/>
  <c r="AN903" i="7"/>
  <c r="AN904" i="7"/>
  <c r="AN905" i="7"/>
  <c r="AN906" i="7"/>
  <c r="AN907" i="7"/>
  <c r="AN908" i="7"/>
  <c r="AN909" i="7"/>
  <c r="AN910" i="7"/>
  <c r="AN911" i="7"/>
  <c r="AN912" i="7"/>
  <c r="AN913" i="7"/>
  <c r="AN914" i="7"/>
  <c r="AN915" i="7"/>
  <c r="AN916" i="7"/>
  <c r="AN917" i="7"/>
  <c r="AN918" i="7"/>
  <c r="AN919" i="7"/>
  <c r="AN920" i="7"/>
  <c r="AN921" i="7"/>
  <c r="AN922" i="7"/>
  <c r="AN923" i="7"/>
  <c r="AN924" i="7"/>
  <c r="AN925" i="7"/>
  <c r="AN926" i="7"/>
  <c r="AN927" i="7"/>
  <c r="AN928" i="7"/>
  <c r="AN929" i="7"/>
  <c r="AN930" i="7"/>
  <c r="AN931" i="7"/>
  <c r="AN932" i="7"/>
  <c r="AN933" i="7"/>
  <c r="AN934" i="7"/>
  <c r="AN935" i="7"/>
  <c r="AN936" i="7"/>
  <c r="AN937" i="7"/>
  <c r="AN938" i="7"/>
  <c r="AN939" i="7"/>
  <c r="AN940" i="7"/>
  <c r="AN941" i="7"/>
  <c r="AN942" i="7"/>
  <c r="AN943" i="7"/>
  <c r="AN944" i="7"/>
  <c r="AN945" i="7"/>
  <c r="AN946" i="7"/>
  <c r="AN947" i="7"/>
  <c r="AN948" i="7"/>
  <c r="AN949" i="7"/>
  <c r="AN950" i="7"/>
  <c r="AN951" i="7"/>
  <c r="AN952" i="7"/>
  <c r="AN953" i="7"/>
  <c r="AN954" i="7"/>
  <c r="AN955" i="7"/>
  <c r="AN956" i="7"/>
  <c r="AN957" i="7"/>
  <c r="AN958" i="7"/>
  <c r="AN959" i="7"/>
  <c r="AN960" i="7"/>
  <c r="AN961" i="7"/>
  <c r="AN962" i="7"/>
  <c r="AN963" i="7"/>
  <c r="AN964" i="7"/>
  <c r="AN965" i="7"/>
  <c r="AN966" i="7"/>
  <c r="AN967" i="7"/>
  <c r="AN968" i="7"/>
  <c r="AN969" i="7"/>
  <c r="AN970" i="7"/>
  <c r="AN971" i="7"/>
  <c r="AN972" i="7"/>
  <c r="AN973" i="7"/>
  <c r="AN974" i="7"/>
  <c r="AN975" i="7"/>
  <c r="AN976" i="7"/>
  <c r="AN977" i="7"/>
  <c r="AN978" i="7"/>
  <c r="AN979" i="7"/>
  <c r="AN980" i="7"/>
  <c r="AN981" i="7"/>
  <c r="AN982" i="7"/>
  <c r="AN983" i="7"/>
  <c r="AN984" i="7"/>
  <c r="AN985" i="7"/>
  <c r="AN986" i="7"/>
  <c r="AN987" i="7"/>
  <c r="AN988" i="7"/>
  <c r="AN989" i="7"/>
  <c r="AN990" i="7"/>
  <c r="AN991" i="7"/>
  <c r="AN992" i="7"/>
  <c r="AN993" i="7"/>
  <c r="AN994" i="7"/>
  <c r="AN995" i="7"/>
  <c r="AN996" i="7"/>
  <c r="AN997" i="7"/>
  <c r="AN998" i="7"/>
  <c r="AN999" i="7"/>
  <c r="AN1000" i="7"/>
  <c r="AN1001" i="7"/>
  <c r="AN1002" i="7"/>
  <c r="AN1003" i="7"/>
  <c r="AN1004" i="7"/>
  <c r="AN1005" i="7"/>
  <c r="AN1006" i="7"/>
  <c r="AN1007" i="7"/>
  <c r="AN1008" i="7"/>
  <c r="AN1009" i="7"/>
  <c r="AN1010" i="7"/>
  <c r="AN1011" i="7"/>
  <c r="AN1012" i="7"/>
  <c r="AN1013" i="7"/>
  <c r="AN1014" i="7"/>
  <c r="AN1015" i="7"/>
  <c r="AN1016" i="7"/>
  <c r="AN1017" i="7"/>
  <c r="AN1018" i="7"/>
  <c r="AN1019" i="7"/>
  <c r="AN1020" i="7"/>
  <c r="AN1021" i="7"/>
  <c r="AN1022" i="7"/>
  <c r="AN1023" i="7"/>
  <c r="AN1024" i="7"/>
  <c r="AN1025" i="7"/>
  <c r="AN1026" i="7"/>
  <c r="AN1027" i="7"/>
  <c r="AN1028" i="7"/>
  <c r="AN1029" i="7"/>
  <c r="AN1030" i="7"/>
  <c r="AN1031" i="7"/>
  <c r="AN1032" i="7"/>
  <c r="AN1033" i="7"/>
  <c r="AN1034" i="7"/>
  <c r="AN1035" i="7"/>
  <c r="AN1036" i="7"/>
  <c r="AN1037" i="7"/>
  <c r="AN1038" i="7"/>
  <c r="AN1039" i="7"/>
  <c r="AN1040" i="7"/>
  <c r="AN1041" i="7"/>
  <c r="AN1042" i="7"/>
  <c r="AN1043" i="7"/>
  <c r="AN1044" i="7"/>
  <c r="AN1045" i="7"/>
  <c r="AN1046" i="7"/>
  <c r="AN1047" i="7"/>
  <c r="AN1048" i="7"/>
  <c r="AN1049" i="7"/>
  <c r="AN1050" i="7"/>
  <c r="AN1051" i="7"/>
  <c r="AN1052" i="7"/>
  <c r="AN1053" i="7"/>
  <c r="AN1054" i="7"/>
  <c r="AN1055" i="7"/>
  <c r="AN1056" i="7"/>
  <c r="AN1057" i="7"/>
  <c r="AN1058" i="7"/>
  <c r="AN1059" i="7"/>
  <c r="AN1060" i="7"/>
  <c r="AN1061" i="7"/>
  <c r="AN1062" i="7"/>
  <c r="AN1063" i="7"/>
  <c r="AN1064" i="7"/>
  <c r="AN1065" i="7"/>
  <c r="AN1066" i="7"/>
  <c r="AN1067" i="7"/>
  <c r="AN1068" i="7"/>
  <c r="AN1069" i="7"/>
  <c r="AN1070" i="7"/>
  <c r="AN1071" i="7"/>
  <c r="AN1072" i="7"/>
  <c r="AN1073" i="7"/>
  <c r="AN1074" i="7"/>
  <c r="AN1075" i="7"/>
  <c r="AN1076" i="7"/>
  <c r="AN1077" i="7"/>
  <c r="AN1078" i="7"/>
  <c r="AN1079" i="7"/>
  <c r="AN1080" i="7"/>
  <c r="AN1081" i="7"/>
  <c r="AN1082" i="7"/>
  <c r="AN1083" i="7"/>
  <c r="AN1084" i="7"/>
  <c r="AN1085" i="7"/>
  <c r="AN1086" i="7"/>
  <c r="AN1087" i="7"/>
  <c r="AN1088" i="7"/>
  <c r="AN1089" i="7"/>
  <c r="AN1090" i="7"/>
  <c r="AN1091" i="7"/>
  <c r="AN1092" i="7"/>
  <c r="AN1093" i="7"/>
  <c r="AN1094" i="7"/>
  <c r="AN1095" i="7"/>
  <c r="AN1096" i="7"/>
  <c r="AN4" i="7"/>
  <c r="B6" i="34" l="1"/>
  <c r="B7" i="34"/>
  <c r="B8" i="34"/>
  <c r="B9" i="34"/>
  <c r="B10" i="34"/>
  <c r="B11" i="34"/>
  <c r="AM6" i="7" l="1"/>
  <c r="AM7" i="7"/>
  <c r="AM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69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5" i="7"/>
  <c r="AM96" i="7"/>
  <c r="AM97" i="7"/>
  <c r="AM98" i="7"/>
  <c r="AM99" i="7"/>
  <c r="AM100" i="7"/>
  <c r="AM101" i="7"/>
  <c r="AM102" i="7"/>
  <c r="AM103" i="7"/>
  <c r="AM104" i="7"/>
  <c r="AM105" i="7"/>
  <c r="AM106" i="7"/>
  <c r="AM107" i="7"/>
  <c r="AM108" i="7"/>
  <c r="AM109" i="7"/>
  <c r="AM110" i="7"/>
  <c r="AM111" i="7"/>
  <c r="AM112" i="7"/>
  <c r="AM113" i="7"/>
  <c r="AM114" i="7"/>
  <c r="AM115" i="7"/>
  <c r="AM116" i="7"/>
  <c r="AM117" i="7"/>
  <c r="AM118" i="7"/>
  <c r="AM119" i="7"/>
  <c r="AM120" i="7"/>
  <c r="AM121" i="7"/>
  <c r="AM122" i="7"/>
  <c r="AM123" i="7"/>
  <c r="AM124" i="7"/>
  <c r="AM125" i="7"/>
  <c r="AM126" i="7"/>
  <c r="AM127" i="7"/>
  <c r="AM128" i="7"/>
  <c r="AM129" i="7"/>
  <c r="AM130" i="7"/>
  <c r="AM131" i="7"/>
  <c r="AM132" i="7"/>
  <c r="AM133" i="7"/>
  <c r="AM134" i="7"/>
  <c r="AM135" i="7"/>
  <c r="AM136" i="7"/>
  <c r="AM137" i="7"/>
  <c r="AM138" i="7"/>
  <c r="AM139" i="7"/>
  <c r="AM140" i="7"/>
  <c r="AM141" i="7"/>
  <c r="AM142" i="7"/>
  <c r="AM143" i="7"/>
  <c r="AM144" i="7"/>
  <c r="AM145" i="7"/>
  <c r="AM146" i="7"/>
  <c r="AM147" i="7"/>
  <c r="AM148" i="7"/>
  <c r="AM149" i="7"/>
  <c r="AM150" i="7"/>
  <c r="AM151" i="7"/>
  <c r="AM152" i="7"/>
  <c r="AM153" i="7"/>
  <c r="AM154" i="7"/>
  <c r="AM155" i="7"/>
  <c r="AM156" i="7"/>
  <c r="AM157" i="7"/>
  <c r="AM158" i="7"/>
  <c r="AM159" i="7"/>
  <c r="AM160" i="7"/>
  <c r="AM161" i="7"/>
  <c r="AM162" i="7"/>
  <c r="AM163" i="7"/>
  <c r="AM164" i="7"/>
  <c r="AM165" i="7"/>
  <c r="AM166" i="7"/>
  <c r="AM167" i="7"/>
  <c r="AM168" i="7"/>
  <c r="AM169" i="7"/>
  <c r="AM170" i="7"/>
  <c r="AM171" i="7"/>
  <c r="AM172" i="7"/>
  <c r="AM173" i="7"/>
  <c r="AM174" i="7"/>
  <c r="AM175" i="7"/>
  <c r="AM176" i="7"/>
  <c r="AM177" i="7"/>
  <c r="AM178" i="7"/>
  <c r="AM179" i="7"/>
  <c r="AM180" i="7"/>
  <c r="AM181" i="7"/>
  <c r="AM182" i="7"/>
  <c r="AM183" i="7"/>
  <c r="AM184" i="7"/>
  <c r="AM185" i="7"/>
  <c r="AM186" i="7"/>
  <c r="AM187" i="7"/>
  <c r="AM188" i="7"/>
  <c r="AM189" i="7"/>
  <c r="AM190" i="7"/>
  <c r="AM191" i="7"/>
  <c r="AM192" i="7"/>
  <c r="AM193" i="7"/>
  <c r="AM194" i="7"/>
  <c r="AM195" i="7"/>
  <c r="AM196" i="7"/>
  <c r="AM197" i="7"/>
  <c r="AM198" i="7"/>
  <c r="AM199" i="7"/>
  <c r="AM200" i="7"/>
  <c r="AM201" i="7"/>
  <c r="AM202" i="7"/>
  <c r="AM203" i="7"/>
  <c r="AM204" i="7"/>
  <c r="AM205" i="7"/>
  <c r="AM206" i="7"/>
  <c r="AM207" i="7"/>
  <c r="AM208" i="7"/>
  <c r="AM209" i="7"/>
  <c r="AM210" i="7"/>
  <c r="AM211" i="7"/>
  <c r="AM212" i="7"/>
  <c r="AM213" i="7"/>
  <c r="AM214" i="7"/>
  <c r="AM215" i="7"/>
  <c r="AM216" i="7"/>
  <c r="AM217" i="7"/>
  <c r="AM218" i="7"/>
  <c r="AM219" i="7"/>
  <c r="AM220" i="7"/>
  <c r="AM221" i="7"/>
  <c r="AM222" i="7"/>
  <c r="AM223" i="7"/>
  <c r="AM224" i="7"/>
  <c r="AM225" i="7"/>
  <c r="AM226" i="7"/>
  <c r="AM227" i="7"/>
  <c r="AM228" i="7"/>
  <c r="AM229" i="7"/>
  <c r="AM230" i="7"/>
  <c r="AM231" i="7"/>
  <c r="AM232" i="7"/>
  <c r="AM233" i="7"/>
  <c r="AM234" i="7"/>
  <c r="AM235" i="7"/>
  <c r="AM236" i="7"/>
  <c r="AM237" i="7"/>
  <c r="AM238" i="7"/>
  <c r="AM239" i="7"/>
  <c r="AM240" i="7"/>
  <c r="AM241" i="7"/>
  <c r="AM242" i="7"/>
  <c r="AM243" i="7"/>
  <c r="AM244" i="7"/>
  <c r="AM245" i="7"/>
  <c r="AM246" i="7"/>
  <c r="AM247" i="7"/>
  <c r="AM248" i="7"/>
  <c r="AM249" i="7"/>
  <c r="AM250" i="7"/>
  <c r="AM251" i="7"/>
  <c r="AM252" i="7"/>
  <c r="AM253" i="7"/>
  <c r="AM254" i="7"/>
  <c r="AM255" i="7"/>
  <c r="AM256" i="7"/>
  <c r="AM257" i="7"/>
  <c r="AM258" i="7"/>
  <c r="AM259" i="7"/>
  <c r="AM260" i="7"/>
  <c r="AM261" i="7"/>
  <c r="AM262" i="7"/>
  <c r="AM263" i="7"/>
  <c r="AM264" i="7"/>
  <c r="AM265" i="7"/>
  <c r="AM266" i="7"/>
  <c r="AM267" i="7"/>
  <c r="AM268" i="7"/>
  <c r="AM269" i="7"/>
  <c r="AM270" i="7"/>
  <c r="AM271" i="7"/>
  <c r="AM272" i="7"/>
  <c r="AM273" i="7"/>
  <c r="AM274" i="7"/>
  <c r="AM275" i="7"/>
  <c r="AM276" i="7"/>
  <c r="AM277" i="7"/>
  <c r="AM278" i="7"/>
  <c r="AM279" i="7"/>
  <c r="AM280" i="7"/>
  <c r="AM281" i="7"/>
  <c r="AM282" i="7"/>
  <c r="AM283" i="7"/>
  <c r="AM284" i="7"/>
  <c r="AM285" i="7"/>
  <c r="AM286" i="7"/>
  <c r="AM287" i="7"/>
  <c r="AM288" i="7"/>
  <c r="AM289" i="7"/>
  <c r="AM290" i="7"/>
  <c r="AM291" i="7"/>
  <c r="AM292" i="7"/>
  <c r="AM293" i="7"/>
  <c r="AM294" i="7"/>
  <c r="AM295" i="7"/>
  <c r="AM296" i="7"/>
  <c r="AM297" i="7"/>
  <c r="AM298" i="7"/>
  <c r="AM299" i="7"/>
  <c r="AM300" i="7"/>
  <c r="AM301" i="7"/>
  <c r="AM302" i="7"/>
  <c r="AM303" i="7"/>
  <c r="AM304" i="7"/>
  <c r="AM305" i="7"/>
  <c r="AM306" i="7"/>
  <c r="AM307" i="7"/>
  <c r="AM308" i="7"/>
  <c r="AM309" i="7"/>
  <c r="AM310" i="7"/>
  <c r="AM311" i="7"/>
  <c r="AM312" i="7"/>
  <c r="AM313" i="7"/>
  <c r="AM314" i="7"/>
  <c r="AM315" i="7"/>
  <c r="AM316" i="7"/>
  <c r="AM317" i="7"/>
  <c r="AM318" i="7"/>
  <c r="AM319" i="7"/>
  <c r="AM320" i="7"/>
  <c r="AM321" i="7"/>
  <c r="AM322" i="7"/>
  <c r="AM323" i="7"/>
  <c r="AM324" i="7"/>
  <c r="AM325" i="7"/>
  <c r="AM326" i="7"/>
  <c r="AM327" i="7"/>
  <c r="AM328" i="7"/>
  <c r="AM329" i="7"/>
  <c r="AM330" i="7"/>
  <c r="AM331" i="7"/>
  <c r="AM332" i="7"/>
  <c r="AM333" i="7"/>
  <c r="AM334" i="7"/>
  <c r="AM335" i="7"/>
  <c r="AM336" i="7"/>
  <c r="AM337" i="7"/>
  <c r="AM338" i="7"/>
  <c r="AM339" i="7"/>
  <c r="AM340" i="7"/>
  <c r="AM341" i="7"/>
  <c r="AM342" i="7"/>
  <c r="AM343" i="7"/>
  <c r="AM344" i="7"/>
  <c r="AM345" i="7"/>
  <c r="AM346" i="7"/>
  <c r="AM347" i="7"/>
  <c r="AM348" i="7"/>
  <c r="AM349" i="7"/>
  <c r="AM350" i="7"/>
  <c r="AM351" i="7"/>
  <c r="AM352" i="7"/>
  <c r="AM353" i="7"/>
  <c r="AM354" i="7"/>
  <c r="AM355" i="7"/>
  <c r="AM356" i="7"/>
  <c r="AM357" i="7"/>
  <c r="AM358" i="7"/>
  <c r="AM359" i="7"/>
  <c r="AM360" i="7"/>
  <c r="AM361" i="7"/>
  <c r="AM362" i="7"/>
  <c r="AM363" i="7"/>
  <c r="AM364" i="7"/>
  <c r="AM365" i="7"/>
  <c r="AM366" i="7"/>
  <c r="AM367" i="7"/>
  <c r="AM368" i="7"/>
  <c r="AM369" i="7"/>
  <c r="AM370" i="7"/>
  <c r="AM371" i="7"/>
  <c r="AM372" i="7"/>
  <c r="AM373" i="7"/>
  <c r="AM374" i="7"/>
  <c r="AM375" i="7"/>
  <c r="AM376" i="7"/>
  <c r="AM377" i="7"/>
  <c r="AM378" i="7"/>
  <c r="AM379" i="7"/>
  <c r="AM380" i="7"/>
  <c r="AM381" i="7"/>
  <c r="AM382" i="7"/>
  <c r="AM383" i="7"/>
  <c r="AM384" i="7"/>
  <c r="AM385" i="7"/>
  <c r="AM386" i="7"/>
  <c r="AM387" i="7"/>
  <c r="AM388" i="7"/>
  <c r="AM389" i="7"/>
  <c r="AM390" i="7"/>
  <c r="AM391" i="7"/>
  <c r="AM392" i="7"/>
  <c r="AM393" i="7"/>
  <c r="AM394" i="7"/>
  <c r="AM395" i="7"/>
  <c r="AM396" i="7"/>
  <c r="AM397" i="7"/>
  <c r="AM398" i="7"/>
  <c r="AM399" i="7"/>
  <c r="AM400" i="7"/>
  <c r="AM401" i="7"/>
  <c r="AM402" i="7"/>
  <c r="AM403" i="7"/>
  <c r="AM404" i="7"/>
  <c r="AM405" i="7"/>
  <c r="AM406" i="7"/>
  <c r="AM407" i="7"/>
  <c r="AM408" i="7"/>
  <c r="AM409" i="7"/>
  <c r="AM410" i="7"/>
  <c r="AM411" i="7"/>
  <c r="AM412" i="7"/>
  <c r="AM413" i="7"/>
  <c r="AM414" i="7"/>
  <c r="AM415" i="7"/>
  <c r="AM416" i="7"/>
  <c r="AM417" i="7"/>
  <c r="AM418" i="7"/>
  <c r="AM419" i="7"/>
  <c r="AM420" i="7"/>
  <c r="AM421" i="7"/>
  <c r="AM422" i="7"/>
  <c r="AM423" i="7"/>
  <c r="AM424" i="7"/>
  <c r="AM425" i="7"/>
  <c r="AM426" i="7"/>
  <c r="AM427" i="7"/>
  <c r="AM428" i="7"/>
  <c r="AM429" i="7"/>
  <c r="AM430" i="7"/>
  <c r="AM431" i="7"/>
  <c r="AM432" i="7"/>
  <c r="AM433" i="7"/>
  <c r="AM434" i="7"/>
  <c r="AM435" i="7"/>
  <c r="AM436" i="7"/>
  <c r="AM437" i="7"/>
  <c r="AM438" i="7"/>
  <c r="AM439" i="7"/>
  <c r="AM440" i="7"/>
  <c r="AM441" i="7"/>
  <c r="AM442" i="7"/>
  <c r="AM443" i="7"/>
  <c r="AM444" i="7"/>
  <c r="AM445" i="7"/>
  <c r="AM446" i="7"/>
  <c r="AM447" i="7"/>
  <c r="AM448" i="7"/>
  <c r="AM449" i="7"/>
  <c r="AM450" i="7"/>
  <c r="AM451" i="7"/>
  <c r="AM452" i="7"/>
  <c r="AM453" i="7"/>
  <c r="AM454" i="7"/>
  <c r="AM455" i="7"/>
  <c r="AM456" i="7"/>
  <c r="AM457" i="7"/>
  <c r="AM458" i="7"/>
  <c r="AM459" i="7"/>
  <c r="AM460" i="7"/>
  <c r="AM461" i="7"/>
  <c r="AM462" i="7"/>
  <c r="AM463" i="7"/>
  <c r="AM464" i="7"/>
  <c r="AM465" i="7"/>
  <c r="AM466" i="7"/>
  <c r="AM467" i="7"/>
  <c r="AM468" i="7"/>
  <c r="AM469" i="7"/>
  <c r="AM470" i="7"/>
  <c r="AM471" i="7"/>
  <c r="AM472" i="7"/>
  <c r="AM473" i="7"/>
  <c r="AM474" i="7"/>
  <c r="AM475" i="7"/>
  <c r="AM476" i="7"/>
  <c r="AM477" i="7"/>
  <c r="AM478" i="7"/>
  <c r="AM479" i="7"/>
  <c r="AM480" i="7"/>
  <c r="AM481" i="7"/>
  <c r="AM482" i="7"/>
  <c r="AM483" i="7"/>
  <c r="AM484" i="7"/>
  <c r="AM485" i="7"/>
  <c r="AM486" i="7"/>
  <c r="AM487" i="7"/>
  <c r="AM488" i="7"/>
  <c r="AM489" i="7"/>
  <c r="AM490" i="7"/>
  <c r="AM491" i="7"/>
  <c r="AM492" i="7"/>
  <c r="AM493" i="7"/>
  <c r="AM494" i="7"/>
  <c r="AM495" i="7"/>
  <c r="AM496" i="7"/>
  <c r="AM497" i="7"/>
  <c r="AM498" i="7"/>
  <c r="AM499" i="7"/>
  <c r="AM500" i="7"/>
  <c r="AM501" i="7"/>
  <c r="AM502" i="7"/>
  <c r="AM503" i="7"/>
  <c r="AM504" i="7"/>
  <c r="AM505" i="7"/>
  <c r="AM506" i="7"/>
  <c r="AM507" i="7"/>
  <c r="AM508" i="7"/>
  <c r="AM509" i="7"/>
  <c r="AM510" i="7"/>
  <c r="AM511" i="7"/>
  <c r="AM512" i="7"/>
  <c r="AM513" i="7"/>
  <c r="AM514" i="7"/>
  <c r="AM515" i="7"/>
  <c r="AM516" i="7"/>
  <c r="AM517" i="7"/>
  <c r="AM518" i="7"/>
  <c r="AM519" i="7"/>
  <c r="AM520" i="7"/>
  <c r="AM521" i="7"/>
  <c r="AM522" i="7"/>
  <c r="AM523" i="7"/>
  <c r="AM524" i="7"/>
  <c r="AM525" i="7"/>
  <c r="AM526" i="7"/>
  <c r="AM527" i="7"/>
  <c r="AM528" i="7"/>
  <c r="AM529" i="7"/>
  <c r="AM530" i="7"/>
  <c r="AM531" i="7"/>
  <c r="AM532" i="7"/>
  <c r="AM533" i="7"/>
  <c r="AM534" i="7"/>
  <c r="AM535" i="7"/>
  <c r="AM536" i="7"/>
  <c r="AM537" i="7"/>
  <c r="AM538" i="7"/>
  <c r="AM539" i="7"/>
  <c r="AM540" i="7"/>
  <c r="AM541" i="7"/>
  <c r="AM542" i="7"/>
  <c r="AM543" i="7"/>
  <c r="AM544" i="7"/>
  <c r="AM545" i="7"/>
  <c r="AM546" i="7"/>
  <c r="AM547" i="7"/>
  <c r="AM548" i="7"/>
  <c r="AM549" i="7"/>
  <c r="AM550" i="7"/>
  <c r="AM551" i="7"/>
  <c r="AM552" i="7"/>
  <c r="AM553" i="7"/>
  <c r="AM554" i="7"/>
  <c r="AM555" i="7"/>
  <c r="AM556" i="7"/>
  <c r="AM557" i="7"/>
  <c r="AM558" i="7"/>
  <c r="AM559" i="7"/>
  <c r="AM560" i="7"/>
  <c r="AM561" i="7"/>
  <c r="AM562" i="7"/>
  <c r="AM563" i="7"/>
  <c r="AM564" i="7"/>
  <c r="AM565" i="7"/>
  <c r="AM566" i="7"/>
  <c r="AM567" i="7"/>
  <c r="AM568" i="7"/>
  <c r="AM569" i="7"/>
  <c r="AM570" i="7"/>
  <c r="AM571" i="7"/>
  <c r="AM572" i="7"/>
  <c r="AM573" i="7"/>
  <c r="AM574" i="7"/>
  <c r="AM575" i="7"/>
  <c r="AM576" i="7"/>
  <c r="AM577" i="7"/>
  <c r="AM578" i="7"/>
  <c r="AM579" i="7"/>
  <c r="AM580" i="7"/>
  <c r="AM581" i="7"/>
  <c r="AM582" i="7"/>
  <c r="AM583" i="7"/>
  <c r="AM584" i="7"/>
  <c r="AM585" i="7"/>
  <c r="AM586" i="7"/>
  <c r="AM587" i="7"/>
  <c r="AM588" i="7"/>
  <c r="AM589" i="7"/>
  <c r="AM590" i="7"/>
  <c r="AM591" i="7"/>
  <c r="AM592" i="7"/>
  <c r="AM593" i="7"/>
  <c r="AM594" i="7"/>
  <c r="AM595" i="7"/>
  <c r="AM596" i="7"/>
  <c r="AM597" i="7"/>
  <c r="AM598" i="7"/>
  <c r="AM599" i="7"/>
  <c r="AM600" i="7"/>
  <c r="AM601" i="7"/>
  <c r="AM602" i="7"/>
  <c r="AM603" i="7"/>
  <c r="AM604" i="7"/>
  <c r="AM605" i="7"/>
  <c r="AM606" i="7"/>
  <c r="AM607" i="7"/>
  <c r="AM608" i="7"/>
  <c r="AM609" i="7"/>
  <c r="AM610" i="7"/>
  <c r="AM611" i="7"/>
  <c r="AM612" i="7"/>
  <c r="AM613" i="7"/>
  <c r="AM614" i="7"/>
  <c r="AM615" i="7"/>
  <c r="AM616" i="7"/>
  <c r="AM617" i="7"/>
  <c r="AM618" i="7"/>
  <c r="AM619" i="7"/>
  <c r="AM620" i="7"/>
  <c r="AM621" i="7"/>
  <c r="AM622" i="7"/>
  <c r="AM623" i="7"/>
  <c r="AM624" i="7"/>
  <c r="AM625" i="7"/>
  <c r="AM626" i="7"/>
  <c r="AM627" i="7"/>
  <c r="AM628" i="7"/>
  <c r="AM629" i="7"/>
  <c r="AM630" i="7"/>
  <c r="AM631" i="7"/>
  <c r="AM632" i="7"/>
  <c r="AM633" i="7"/>
  <c r="AM634" i="7"/>
  <c r="AM635" i="7"/>
  <c r="AM636" i="7"/>
  <c r="AM637" i="7"/>
  <c r="AM638" i="7"/>
  <c r="AM639" i="7"/>
  <c r="AM640" i="7"/>
  <c r="AM641" i="7"/>
  <c r="AM642" i="7"/>
  <c r="AM643" i="7"/>
  <c r="AM644" i="7"/>
  <c r="AM645" i="7"/>
  <c r="AM646" i="7"/>
  <c r="AM647" i="7"/>
  <c r="AM648" i="7"/>
  <c r="AM649" i="7"/>
  <c r="AM650" i="7"/>
  <c r="AM651" i="7"/>
  <c r="AM652" i="7"/>
  <c r="AM653" i="7"/>
  <c r="AM654" i="7"/>
  <c r="AM655" i="7"/>
  <c r="AM656" i="7"/>
  <c r="AM657" i="7"/>
  <c r="AM658" i="7"/>
  <c r="AM659" i="7"/>
  <c r="AM660" i="7"/>
  <c r="AM661" i="7"/>
  <c r="AM662" i="7"/>
  <c r="AM663" i="7"/>
  <c r="AM664" i="7"/>
  <c r="AM665" i="7"/>
  <c r="AM666" i="7"/>
  <c r="AM667" i="7"/>
  <c r="AM668" i="7"/>
  <c r="AM669" i="7"/>
  <c r="AM670" i="7"/>
  <c r="AM671" i="7"/>
  <c r="AM672" i="7"/>
  <c r="AM673" i="7"/>
  <c r="AM674" i="7"/>
  <c r="AM675" i="7"/>
  <c r="AM676" i="7"/>
  <c r="AM677" i="7"/>
  <c r="AM678" i="7"/>
  <c r="AM679" i="7"/>
  <c r="AM680" i="7"/>
  <c r="AM681" i="7"/>
  <c r="AM682" i="7"/>
  <c r="AM683" i="7"/>
  <c r="AM684" i="7"/>
  <c r="AM685" i="7"/>
  <c r="AM686" i="7"/>
  <c r="AM687" i="7"/>
  <c r="AM688" i="7"/>
  <c r="AM689" i="7"/>
  <c r="AM690" i="7"/>
  <c r="AM691" i="7"/>
  <c r="AM692" i="7"/>
  <c r="AM693" i="7"/>
  <c r="AM694" i="7"/>
  <c r="AM695" i="7"/>
  <c r="AM696" i="7"/>
  <c r="AM697" i="7"/>
  <c r="AM698" i="7"/>
  <c r="AM699" i="7"/>
  <c r="AM700" i="7"/>
  <c r="AM701" i="7"/>
  <c r="AM702" i="7"/>
  <c r="AM703" i="7"/>
  <c r="AM704" i="7"/>
  <c r="AM705" i="7"/>
  <c r="AM706" i="7"/>
  <c r="AM707" i="7"/>
  <c r="AM708" i="7"/>
  <c r="AM709" i="7"/>
  <c r="AM710" i="7"/>
  <c r="AM711" i="7"/>
  <c r="AM712" i="7"/>
  <c r="AM713" i="7"/>
  <c r="AM714" i="7"/>
  <c r="AM715" i="7"/>
  <c r="AM716" i="7"/>
  <c r="AM717" i="7"/>
  <c r="AM718" i="7"/>
  <c r="AM719" i="7"/>
  <c r="AM720" i="7"/>
  <c r="AM721" i="7"/>
  <c r="AM722" i="7"/>
  <c r="AM723" i="7"/>
  <c r="AM724" i="7"/>
  <c r="AM725" i="7"/>
  <c r="AM726" i="7"/>
  <c r="AM727" i="7"/>
  <c r="AM728" i="7"/>
  <c r="AM729" i="7"/>
  <c r="AM730" i="7"/>
  <c r="AM731" i="7"/>
  <c r="AM732" i="7"/>
  <c r="AM733" i="7"/>
  <c r="AM734" i="7"/>
  <c r="AM735" i="7"/>
  <c r="AM736" i="7"/>
  <c r="AM737" i="7"/>
  <c r="AM738" i="7"/>
  <c r="AM739" i="7"/>
  <c r="AM740" i="7"/>
  <c r="AM741" i="7"/>
  <c r="AM742" i="7"/>
  <c r="AM743" i="7"/>
  <c r="AM744" i="7"/>
  <c r="AM745" i="7"/>
  <c r="AM746" i="7"/>
  <c r="AM747" i="7"/>
  <c r="AM748" i="7"/>
  <c r="AM749" i="7"/>
  <c r="AM750" i="7"/>
  <c r="AM751" i="7"/>
  <c r="AM752" i="7"/>
  <c r="AM753" i="7"/>
  <c r="AM754" i="7"/>
  <c r="AM755" i="7"/>
  <c r="AM756" i="7"/>
  <c r="AM757" i="7"/>
  <c r="AM758" i="7"/>
  <c r="AM759" i="7"/>
  <c r="AM760" i="7"/>
  <c r="AM761" i="7"/>
  <c r="AM762" i="7"/>
  <c r="AM763" i="7"/>
  <c r="AM764" i="7"/>
  <c r="AM765" i="7"/>
  <c r="AM766" i="7"/>
  <c r="AM767" i="7"/>
  <c r="AM768" i="7"/>
  <c r="AM769" i="7"/>
  <c r="AM770" i="7"/>
  <c r="AM771" i="7"/>
  <c r="AM772" i="7"/>
  <c r="AM773" i="7"/>
  <c r="AM774" i="7"/>
  <c r="AM775" i="7"/>
  <c r="AM776" i="7"/>
  <c r="AM777" i="7"/>
  <c r="AM778" i="7"/>
  <c r="AM779" i="7"/>
  <c r="AM780" i="7"/>
  <c r="AM781" i="7"/>
  <c r="AM782" i="7"/>
  <c r="AM783" i="7"/>
  <c r="AM784" i="7"/>
  <c r="AM785" i="7"/>
  <c r="AM786" i="7"/>
  <c r="AM787" i="7"/>
  <c r="AM788" i="7"/>
  <c r="AM789" i="7"/>
  <c r="AM790" i="7"/>
  <c r="AM791" i="7"/>
  <c r="AM792" i="7"/>
  <c r="AM793" i="7"/>
  <c r="AM794" i="7"/>
  <c r="AM795" i="7"/>
  <c r="AM796" i="7"/>
  <c r="AM797" i="7"/>
  <c r="AM798" i="7"/>
  <c r="AM799" i="7"/>
  <c r="AM800" i="7"/>
  <c r="AM801" i="7"/>
  <c r="AM802" i="7"/>
  <c r="AM803" i="7"/>
  <c r="AM804" i="7"/>
  <c r="AM805" i="7"/>
  <c r="AM806" i="7"/>
  <c r="AM807" i="7"/>
  <c r="AM808" i="7"/>
  <c r="AM809" i="7"/>
  <c r="AM810" i="7"/>
  <c r="AM811" i="7"/>
  <c r="AM812" i="7"/>
  <c r="AM813" i="7"/>
  <c r="AM814" i="7"/>
  <c r="AM815" i="7"/>
  <c r="AM816" i="7"/>
  <c r="AM817" i="7"/>
  <c r="AM818" i="7"/>
  <c r="AM819" i="7"/>
  <c r="AM820" i="7"/>
  <c r="AM821" i="7"/>
  <c r="AM822" i="7"/>
  <c r="AM823" i="7"/>
  <c r="AM824" i="7"/>
  <c r="AM825" i="7"/>
  <c r="AM826" i="7"/>
  <c r="AM827" i="7"/>
  <c r="AM828" i="7"/>
  <c r="AM829" i="7"/>
  <c r="AM830" i="7"/>
  <c r="AM831" i="7"/>
  <c r="AM832" i="7"/>
  <c r="AM833" i="7"/>
  <c r="AM834" i="7"/>
  <c r="AM835" i="7"/>
  <c r="AM836" i="7"/>
  <c r="AM837" i="7"/>
  <c r="AM838" i="7"/>
  <c r="AM839" i="7"/>
  <c r="AM840" i="7"/>
  <c r="AM841" i="7"/>
  <c r="AM842" i="7"/>
  <c r="AM843" i="7"/>
  <c r="AM844" i="7"/>
  <c r="AM845" i="7"/>
  <c r="AM846" i="7"/>
  <c r="AM847" i="7"/>
  <c r="AM848" i="7"/>
  <c r="AM849" i="7"/>
  <c r="AM850" i="7"/>
  <c r="AM851" i="7"/>
  <c r="AM852" i="7"/>
  <c r="AM853" i="7"/>
  <c r="AM854" i="7"/>
  <c r="AM855" i="7"/>
  <c r="AM856" i="7"/>
  <c r="AM857" i="7"/>
  <c r="AM858" i="7"/>
  <c r="AM859" i="7"/>
  <c r="AM860" i="7"/>
  <c r="AM861" i="7"/>
  <c r="AM862" i="7"/>
  <c r="AM863" i="7"/>
  <c r="AM864" i="7"/>
  <c r="AM865" i="7"/>
  <c r="AM866" i="7"/>
  <c r="AM867" i="7"/>
  <c r="AM868" i="7"/>
  <c r="AM869" i="7"/>
  <c r="AM870" i="7"/>
  <c r="AM871" i="7"/>
  <c r="AM872" i="7"/>
  <c r="AM873" i="7"/>
  <c r="AM874" i="7"/>
  <c r="AM875" i="7"/>
  <c r="AM876" i="7"/>
  <c r="AM877" i="7"/>
  <c r="AM878" i="7"/>
  <c r="AM879" i="7"/>
  <c r="AM880" i="7"/>
  <c r="AM881" i="7"/>
  <c r="AM882" i="7"/>
  <c r="AM883" i="7"/>
  <c r="AM884" i="7"/>
  <c r="AM885" i="7"/>
  <c r="AM886" i="7"/>
  <c r="AM887" i="7"/>
  <c r="AM888" i="7"/>
  <c r="AM889" i="7"/>
  <c r="AM890" i="7"/>
  <c r="AM891" i="7"/>
  <c r="AM892" i="7"/>
  <c r="AM893" i="7"/>
  <c r="AM894" i="7"/>
  <c r="AM895" i="7"/>
  <c r="AM896" i="7"/>
  <c r="AM897" i="7"/>
  <c r="AM898" i="7"/>
  <c r="AM899" i="7"/>
  <c r="AM900" i="7"/>
  <c r="AM901" i="7"/>
  <c r="AM902" i="7"/>
  <c r="AM903" i="7"/>
  <c r="AM904" i="7"/>
  <c r="AM905" i="7"/>
  <c r="AM906" i="7"/>
  <c r="AM907" i="7"/>
  <c r="AM908" i="7"/>
  <c r="AM909" i="7"/>
  <c r="AM910" i="7"/>
  <c r="AM911" i="7"/>
  <c r="AM912" i="7"/>
  <c r="AM913" i="7"/>
  <c r="AM914" i="7"/>
  <c r="AM915" i="7"/>
  <c r="AM916" i="7"/>
  <c r="AM917" i="7"/>
  <c r="AM918" i="7"/>
  <c r="AM919" i="7"/>
  <c r="AM920" i="7"/>
  <c r="AM921" i="7"/>
  <c r="AM922" i="7"/>
  <c r="AM923" i="7"/>
  <c r="AM924" i="7"/>
  <c r="AM925" i="7"/>
  <c r="AM926" i="7"/>
  <c r="AM927" i="7"/>
  <c r="AM928" i="7"/>
  <c r="AM929" i="7"/>
  <c r="AM930" i="7"/>
  <c r="AM931" i="7"/>
  <c r="AM932" i="7"/>
  <c r="AM933" i="7"/>
  <c r="AM934" i="7"/>
  <c r="AM935" i="7"/>
  <c r="AM936" i="7"/>
  <c r="AM937" i="7"/>
  <c r="AM938" i="7"/>
  <c r="AM939" i="7"/>
  <c r="AM940" i="7"/>
  <c r="AM941" i="7"/>
  <c r="AM942" i="7"/>
  <c r="AM943" i="7"/>
  <c r="AM944" i="7"/>
  <c r="AM945" i="7"/>
  <c r="AM946" i="7"/>
  <c r="AM947" i="7"/>
  <c r="AM948" i="7"/>
  <c r="AM949" i="7"/>
  <c r="AM950" i="7"/>
  <c r="AM951" i="7"/>
  <c r="AM952" i="7"/>
  <c r="AM953" i="7"/>
  <c r="AM954" i="7"/>
  <c r="AM955" i="7"/>
  <c r="AM956" i="7"/>
  <c r="AM957" i="7"/>
  <c r="AM958" i="7"/>
  <c r="AM959" i="7"/>
  <c r="AM960" i="7"/>
  <c r="AM961" i="7"/>
  <c r="AM962" i="7"/>
  <c r="AM963" i="7"/>
  <c r="AM964" i="7"/>
  <c r="AM965" i="7"/>
  <c r="AM966" i="7"/>
  <c r="AM967" i="7"/>
  <c r="AM968" i="7"/>
  <c r="AM969" i="7"/>
  <c r="AM970" i="7"/>
  <c r="AM971" i="7"/>
  <c r="AM972" i="7"/>
  <c r="AM973" i="7"/>
  <c r="AM974" i="7"/>
  <c r="AM975" i="7"/>
  <c r="AM976" i="7"/>
  <c r="AM977" i="7"/>
  <c r="AM978" i="7"/>
  <c r="AM979" i="7"/>
  <c r="AM980" i="7"/>
  <c r="AM981" i="7"/>
  <c r="AM982" i="7"/>
  <c r="AM983" i="7"/>
  <c r="AM984" i="7"/>
  <c r="AM985" i="7"/>
  <c r="AM986" i="7"/>
  <c r="AM987" i="7"/>
  <c r="AM988" i="7"/>
  <c r="AM989" i="7"/>
  <c r="AM990" i="7"/>
  <c r="AM991" i="7"/>
  <c r="AM992" i="7"/>
  <c r="AM993" i="7"/>
  <c r="AM994" i="7"/>
  <c r="AM995" i="7"/>
  <c r="AM996" i="7"/>
  <c r="AM997" i="7"/>
  <c r="AM998" i="7"/>
  <c r="AM999" i="7"/>
  <c r="AM1000" i="7"/>
  <c r="AM1001" i="7"/>
  <c r="AM1002" i="7"/>
  <c r="AM1003" i="7"/>
  <c r="AM1004" i="7"/>
  <c r="AM1005" i="7"/>
  <c r="AM1006" i="7"/>
  <c r="AM1007" i="7"/>
  <c r="AM1008" i="7"/>
  <c r="AM1009" i="7"/>
  <c r="AM1010" i="7"/>
  <c r="AM1011" i="7"/>
  <c r="AM1012" i="7"/>
  <c r="AM1013" i="7"/>
  <c r="AM1014" i="7"/>
  <c r="AM1015" i="7"/>
  <c r="AM1016" i="7"/>
  <c r="AM1017" i="7"/>
  <c r="AM1018" i="7"/>
  <c r="AM1019" i="7"/>
  <c r="AM1020" i="7"/>
  <c r="AM1021" i="7"/>
  <c r="AM1022" i="7"/>
  <c r="AM1023" i="7"/>
  <c r="AM1024" i="7"/>
  <c r="AM1025" i="7"/>
  <c r="AM1026" i="7"/>
  <c r="AM1027" i="7"/>
  <c r="AM1028" i="7"/>
  <c r="AM1029" i="7"/>
  <c r="AM1030" i="7"/>
  <c r="AM1031" i="7"/>
  <c r="AM1032" i="7"/>
  <c r="AM1033" i="7"/>
  <c r="AM1034" i="7"/>
  <c r="AM1035" i="7"/>
  <c r="AM1036" i="7"/>
  <c r="AM1037" i="7"/>
  <c r="AM1038" i="7"/>
  <c r="AM1039" i="7"/>
  <c r="AM1040" i="7"/>
  <c r="AM1041" i="7"/>
  <c r="AM1042" i="7"/>
  <c r="AM1043" i="7"/>
  <c r="AM1044" i="7"/>
  <c r="AM1045" i="7"/>
  <c r="AM1046" i="7"/>
  <c r="AM1047" i="7"/>
  <c r="AM1048" i="7"/>
  <c r="AM1049" i="7"/>
  <c r="AM1050" i="7"/>
  <c r="AM1051" i="7"/>
  <c r="AM1052" i="7"/>
  <c r="AM1053" i="7"/>
  <c r="AM1054" i="7"/>
  <c r="AM1055" i="7"/>
  <c r="AM1056" i="7"/>
  <c r="AM1057" i="7"/>
  <c r="AM1058" i="7"/>
  <c r="AM1059" i="7"/>
  <c r="AM1060" i="7"/>
  <c r="AM1061" i="7"/>
  <c r="AM1062" i="7"/>
  <c r="AM1063" i="7"/>
  <c r="AM1064" i="7"/>
  <c r="AM1065" i="7"/>
  <c r="AM1066" i="7"/>
  <c r="AM1067" i="7"/>
  <c r="AM1068" i="7"/>
  <c r="AM1069" i="7"/>
  <c r="AM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115" i="7"/>
  <c r="AK116" i="7"/>
  <c r="AK117" i="7"/>
  <c r="AK118" i="7"/>
  <c r="AK119" i="7"/>
  <c r="AK120" i="7"/>
  <c r="AK121" i="7"/>
  <c r="AK122" i="7"/>
  <c r="AK123" i="7"/>
  <c r="AK124" i="7"/>
  <c r="AK125" i="7"/>
  <c r="AK126" i="7"/>
  <c r="AK127" i="7"/>
  <c r="AK128" i="7"/>
  <c r="AK129" i="7"/>
  <c r="AK130" i="7"/>
  <c r="AK131" i="7"/>
  <c r="AK132" i="7"/>
  <c r="AK133" i="7"/>
  <c r="AK134" i="7"/>
  <c r="AK135" i="7"/>
  <c r="AK136" i="7"/>
  <c r="AK137" i="7"/>
  <c r="AK138" i="7"/>
  <c r="AK139" i="7"/>
  <c r="AK140" i="7"/>
  <c r="AK141" i="7"/>
  <c r="AK142" i="7"/>
  <c r="AK143" i="7"/>
  <c r="AK144" i="7"/>
  <c r="AK145" i="7"/>
  <c r="AK146" i="7"/>
  <c r="AK147" i="7"/>
  <c r="AK148" i="7"/>
  <c r="AK149" i="7"/>
  <c r="AK150" i="7"/>
  <c r="AK151" i="7"/>
  <c r="AK152" i="7"/>
  <c r="AK153" i="7"/>
  <c r="AK154" i="7"/>
  <c r="AK155" i="7"/>
  <c r="AK156" i="7"/>
  <c r="AK157" i="7"/>
  <c r="AK158" i="7"/>
  <c r="AK159" i="7"/>
  <c r="AK160" i="7"/>
  <c r="AK161" i="7"/>
  <c r="AK162" i="7"/>
  <c r="AK163" i="7"/>
  <c r="AK164" i="7"/>
  <c r="AK165" i="7"/>
  <c r="AK166" i="7"/>
  <c r="AK167" i="7"/>
  <c r="AK168" i="7"/>
  <c r="AK169" i="7"/>
  <c r="AK170" i="7"/>
  <c r="AK171" i="7"/>
  <c r="AK172" i="7"/>
  <c r="AK173" i="7"/>
  <c r="AK174" i="7"/>
  <c r="AK175" i="7"/>
  <c r="AK176" i="7"/>
  <c r="AK177" i="7"/>
  <c r="AK178" i="7"/>
  <c r="AK179" i="7"/>
  <c r="AK180" i="7"/>
  <c r="AK181" i="7"/>
  <c r="AK182" i="7"/>
  <c r="AK183" i="7"/>
  <c r="AK184" i="7"/>
  <c r="AK185" i="7"/>
  <c r="AK186" i="7"/>
  <c r="AK187" i="7"/>
  <c r="AK188" i="7"/>
  <c r="AK189" i="7"/>
  <c r="AK190" i="7"/>
  <c r="AK191" i="7"/>
  <c r="AK192" i="7"/>
  <c r="AK193" i="7"/>
  <c r="AK194" i="7"/>
  <c r="AK195" i="7"/>
  <c r="AK196" i="7"/>
  <c r="AK197" i="7"/>
  <c r="AK198" i="7"/>
  <c r="AK199" i="7"/>
  <c r="AK200" i="7"/>
  <c r="AK201" i="7"/>
  <c r="AK202" i="7"/>
  <c r="AK203" i="7"/>
  <c r="AK204" i="7"/>
  <c r="AK205" i="7"/>
  <c r="AK206" i="7"/>
  <c r="AK207" i="7"/>
  <c r="AK208" i="7"/>
  <c r="AK209" i="7"/>
  <c r="AK210" i="7"/>
  <c r="AK211" i="7"/>
  <c r="AK212" i="7"/>
  <c r="AK213" i="7"/>
  <c r="AK214" i="7"/>
  <c r="AK215" i="7"/>
  <c r="AK216" i="7"/>
  <c r="AK217" i="7"/>
  <c r="AK218" i="7"/>
  <c r="AK219" i="7"/>
  <c r="AK220" i="7"/>
  <c r="AK221" i="7"/>
  <c r="AK222" i="7"/>
  <c r="AK223" i="7"/>
  <c r="AK224" i="7"/>
  <c r="AK225" i="7"/>
  <c r="AK226" i="7"/>
  <c r="AK227" i="7"/>
  <c r="AK228" i="7"/>
  <c r="AK229" i="7"/>
  <c r="AK230" i="7"/>
  <c r="AK231" i="7"/>
  <c r="AK232" i="7"/>
  <c r="AK233" i="7"/>
  <c r="AK234" i="7"/>
  <c r="AK235" i="7"/>
  <c r="AK236" i="7"/>
  <c r="AK237" i="7"/>
  <c r="AK238" i="7"/>
  <c r="AK239" i="7"/>
  <c r="AK240" i="7"/>
  <c r="AK241" i="7"/>
  <c r="AK242" i="7"/>
  <c r="AK243" i="7"/>
  <c r="AK244" i="7"/>
  <c r="AK245" i="7"/>
  <c r="AK246" i="7"/>
  <c r="AK247" i="7"/>
  <c r="AK248" i="7"/>
  <c r="AK249" i="7"/>
  <c r="AK250" i="7"/>
  <c r="AK251" i="7"/>
  <c r="AK252" i="7"/>
  <c r="AK253" i="7"/>
  <c r="AK254" i="7"/>
  <c r="AK255" i="7"/>
  <c r="AK256" i="7"/>
  <c r="AK257" i="7"/>
  <c r="AK258" i="7"/>
  <c r="AK259" i="7"/>
  <c r="AK260" i="7"/>
  <c r="AK261" i="7"/>
  <c r="AK262" i="7"/>
  <c r="AK263" i="7"/>
  <c r="AK264" i="7"/>
  <c r="AK265" i="7"/>
  <c r="AK266" i="7"/>
  <c r="AK267" i="7"/>
  <c r="AK268" i="7"/>
  <c r="AK269" i="7"/>
  <c r="AK270" i="7"/>
  <c r="AK271" i="7"/>
  <c r="AK272" i="7"/>
  <c r="AK273" i="7"/>
  <c r="AK274" i="7"/>
  <c r="AK275" i="7"/>
  <c r="AK276" i="7"/>
  <c r="AK277" i="7"/>
  <c r="AK278" i="7"/>
  <c r="AK279" i="7"/>
  <c r="AK280" i="7"/>
  <c r="AK281" i="7"/>
  <c r="AK282" i="7"/>
  <c r="AK283" i="7"/>
  <c r="AK284" i="7"/>
  <c r="AK285" i="7"/>
  <c r="AK286" i="7"/>
  <c r="AK287" i="7"/>
  <c r="AK288" i="7"/>
  <c r="AK289" i="7"/>
  <c r="AK290" i="7"/>
  <c r="AK291" i="7"/>
  <c r="AK292" i="7"/>
  <c r="AK293" i="7"/>
  <c r="AK294" i="7"/>
  <c r="AK295" i="7"/>
  <c r="AK296" i="7"/>
  <c r="AK297" i="7"/>
  <c r="AK298" i="7"/>
  <c r="AK299" i="7"/>
  <c r="AK300" i="7"/>
  <c r="AK301" i="7"/>
  <c r="AK302" i="7"/>
  <c r="AK303" i="7"/>
  <c r="AK304" i="7"/>
  <c r="AK305" i="7"/>
  <c r="AK306" i="7"/>
  <c r="AK307" i="7"/>
  <c r="AK308" i="7"/>
  <c r="AK309" i="7"/>
  <c r="AK310" i="7"/>
  <c r="AK311" i="7"/>
  <c r="AK312" i="7"/>
  <c r="AK313" i="7"/>
  <c r="AK314" i="7"/>
  <c r="AK315" i="7"/>
  <c r="AK316" i="7"/>
  <c r="AK317" i="7"/>
  <c r="AK318" i="7"/>
  <c r="AK319" i="7"/>
  <c r="AK320" i="7"/>
  <c r="AK321" i="7"/>
  <c r="AK322" i="7"/>
  <c r="AK323" i="7"/>
  <c r="AK324" i="7"/>
  <c r="AK325" i="7"/>
  <c r="AK326" i="7"/>
  <c r="AK327" i="7"/>
  <c r="AK328" i="7"/>
  <c r="AK329" i="7"/>
  <c r="AK330" i="7"/>
  <c r="AK331" i="7"/>
  <c r="AK332" i="7"/>
  <c r="AK333" i="7"/>
  <c r="AK334" i="7"/>
  <c r="AK335" i="7"/>
  <c r="AK336" i="7"/>
  <c r="AK337" i="7"/>
  <c r="AK338" i="7"/>
  <c r="AK339" i="7"/>
  <c r="AK340" i="7"/>
  <c r="AK341" i="7"/>
  <c r="AK342" i="7"/>
  <c r="AK343" i="7"/>
  <c r="AK344" i="7"/>
  <c r="AK345" i="7"/>
  <c r="AK346" i="7"/>
  <c r="AK347" i="7"/>
  <c r="AK348" i="7"/>
  <c r="AK349" i="7"/>
  <c r="AK350" i="7"/>
  <c r="AK351" i="7"/>
  <c r="AK352" i="7"/>
  <c r="AK353" i="7"/>
  <c r="AK354" i="7"/>
  <c r="AK355" i="7"/>
  <c r="AK356" i="7"/>
  <c r="AK357" i="7"/>
  <c r="AK358" i="7"/>
  <c r="AK359" i="7"/>
  <c r="AK360" i="7"/>
  <c r="AK361" i="7"/>
  <c r="AK362" i="7"/>
  <c r="AK363" i="7"/>
  <c r="AK364" i="7"/>
  <c r="AK365" i="7"/>
  <c r="AK366" i="7"/>
  <c r="AK367" i="7"/>
  <c r="AK368" i="7"/>
  <c r="AK369" i="7"/>
  <c r="AK370" i="7"/>
  <c r="AK371" i="7"/>
  <c r="AK372" i="7"/>
  <c r="AK373" i="7"/>
  <c r="AK374" i="7"/>
  <c r="AK375" i="7"/>
  <c r="AK376" i="7"/>
  <c r="AK377" i="7"/>
  <c r="AK378" i="7"/>
  <c r="AK379" i="7"/>
  <c r="AK380" i="7"/>
  <c r="AK381" i="7"/>
  <c r="AK382" i="7"/>
  <c r="AK383" i="7"/>
  <c r="AK384" i="7"/>
  <c r="AK385" i="7"/>
  <c r="AK386" i="7"/>
  <c r="AK387" i="7"/>
  <c r="AK388" i="7"/>
  <c r="AK389" i="7"/>
  <c r="AK390" i="7"/>
  <c r="AK391" i="7"/>
  <c r="AK392" i="7"/>
  <c r="AK393" i="7"/>
  <c r="AK394" i="7"/>
  <c r="AK395" i="7"/>
  <c r="AK396" i="7"/>
  <c r="AK397" i="7"/>
  <c r="AK398" i="7"/>
  <c r="AK399" i="7"/>
  <c r="AK400" i="7"/>
  <c r="AK401" i="7"/>
  <c r="AK402" i="7"/>
  <c r="AK403" i="7"/>
  <c r="AK404" i="7"/>
  <c r="AK405" i="7"/>
  <c r="AK406" i="7"/>
  <c r="AK407" i="7"/>
  <c r="AK408" i="7"/>
  <c r="AK409" i="7"/>
  <c r="AK410" i="7"/>
  <c r="AK411" i="7"/>
  <c r="AK412" i="7"/>
  <c r="AK413" i="7"/>
  <c r="AK414" i="7"/>
  <c r="AK415" i="7"/>
  <c r="AK416" i="7"/>
  <c r="AK417" i="7"/>
  <c r="AK418" i="7"/>
  <c r="AK419" i="7"/>
  <c r="AK420" i="7"/>
  <c r="AK421" i="7"/>
  <c r="AK422" i="7"/>
  <c r="AK423" i="7"/>
  <c r="AK424" i="7"/>
  <c r="AK425" i="7"/>
  <c r="AK426" i="7"/>
  <c r="AK427" i="7"/>
  <c r="AK428" i="7"/>
  <c r="AK429" i="7"/>
  <c r="AK430" i="7"/>
  <c r="AK431" i="7"/>
  <c r="AK432" i="7"/>
  <c r="AK433" i="7"/>
  <c r="AK434" i="7"/>
  <c r="AK435" i="7"/>
  <c r="AK436" i="7"/>
  <c r="AK437" i="7"/>
  <c r="AK438" i="7"/>
  <c r="AK439" i="7"/>
  <c r="AK440" i="7"/>
  <c r="AK441" i="7"/>
  <c r="AK442" i="7"/>
  <c r="AK443" i="7"/>
  <c r="AK444" i="7"/>
  <c r="AK445" i="7"/>
  <c r="AK446" i="7"/>
  <c r="AK447" i="7"/>
  <c r="AK448" i="7"/>
  <c r="AK449" i="7"/>
  <c r="AK450" i="7"/>
  <c r="AK451" i="7"/>
  <c r="AK452" i="7"/>
  <c r="AK453" i="7"/>
  <c r="AK454" i="7"/>
  <c r="AK455" i="7"/>
  <c r="AK456" i="7"/>
  <c r="AK457" i="7"/>
  <c r="AK458" i="7"/>
  <c r="AK459" i="7"/>
  <c r="AK460" i="7"/>
  <c r="AK461" i="7"/>
  <c r="AK462" i="7"/>
  <c r="AK463" i="7"/>
  <c r="AK464" i="7"/>
  <c r="AK465" i="7"/>
  <c r="AK466" i="7"/>
  <c r="AK467" i="7"/>
  <c r="AK468" i="7"/>
  <c r="AK469" i="7"/>
  <c r="AK470" i="7"/>
  <c r="AK471" i="7"/>
  <c r="AK472" i="7"/>
  <c r="AK473" i="7"/>
  <c r="AK474" i="7"/>
  <c r="AK475" i="7"/>
  <c r="AK476" i="7"/>
  <c r="AK477" i="7"/>
  <c r="AK478" i="7"/>
  <c r="AK479" i="7"/>
  <c r="AK480" i="7"/>
  <c r="AK481" i="7"/>
  <c r="AK482" i="7"/>
  <c r="AK483" i="7"/>
  <c r="AK484" i="7"/>
  <c r="AK485" i="7"/>
  <c r="AK486" i="7"/>
  <c r="AK487" i="7"/>
  <c r="AK488" i="7"/>
  <c r="AK489" i="7"/>
  <c r="AK490" i="7"/>
  <c r="AK491" i="7"/>
  <c r="AK492" i="7"/>
  <c r="AK493" i="7"/>
  <c r="AK494" i="7"/>
  <c r="AK495" i="7"/>
  <c r="AK496" i="7"/>
  <c r="AK497" i="7"/>
  <c r="AK498" i="7"/>
  <c r="AK499" i="7"/>
  <c r="AK500" i="7"/>
  <c r="AK501" i="7"/>
  <c r="AK502" i="7"/>
  <c r="AK503" i="7"/>
  <c r="AK504" i="7"/>
  <c r="AK505" i="7"/>
  <c r="AK506" i="7"/>
  <c r="AK507" i="7"/>
  <c r="AK508" i="7"/>
  <c r="AK509" i="7"/>
  <c r="AK510" i="7"/>
  <c r="AK511" i="7"/>
  <c r="AK512" i="7"/>
  <c r="AK513" i="7"/>
  <c r="AK514" i="7"/>
  <c r="AK515" i="7"/>
  <c r="AK516" i="7"/>
  <c r="AK517" i="7"/>
  <c r="AK518" i="7"/>
  <c r="AK519" i="7"/>
  <c r="AK520" i="7"/>
  <c r="AK521" i="7"/>
  <c r="AK522" i="7"/>
  <c r="AK523" i="7"/>
  <c r="AK524" i="7"/>
  <c r="AK525" i="7"/>
  <c r="AK526" i="7"/>
  <c r="AK527" i="7"/>
  <c r="AK528" i="7"/>
  <c r="AK529" i="7"/>
  <c r="AK530" i="7"/>
  <c r="AK531" i="7"/>
  <c r="AK532" i="7"/>
  <c r="AK533" i="7"/>
  <c r="AK534" i="7"/>
  <c r="AK535" i="7"/>
  <c r="AK536" i="7"/>
  <c r="AK537" i="7"/>
  <c r="AK538" i="7"/>
  <c r="AK539" i="7"/>
  <c r="AK540" i="7"/>
  <c r="AK541" i="7"/>
  <c r="AK542" i="7"/>
  <c r="AK543" i="7"/>
  <c r="AK544" i="7"/>
  <c r="AK545" i="7"/>
  <c r="AK546" i="7"/>
  <c r="AK547" i="7"/>
  <c r="AK548" i="7"/>
  <c r="AK549" i="7"/>
  <c r="AK550" i="7"/>
  <c r="AK551" i="7"/>
  <c r="AK552" i="7"/>
  <c r="AK553" i="7"/>
  <c r="AK554" i="7"/>
  <c r="AK555" i="7"/>
  <c r="AK556" i="7"/>
  <c r="AK557" i="7"/>
  <c r="AK558" i="7"/>
  <c r="AK559" i="7"/>
  <c r="AK560" i="7"/>
  <c r="AK561" i="7"/>
  <c r="AK562" i="7"/>
  <c r="AK563" i="7"/>
  <c r="AK564" i="7"/>
  <c r="AK565" i="7"/>
  <c r="AK566" i="7"/>
  <c r="AK567" i="7"/>
  <c r="AK568" i="7"/>
  <c r="AK569" i="7"/>
  <c r="AK570" i="7"/>
  <c r="AK571" i="7"/>
  <c r="AK572" i="7"/>
  <c r="AK573" i="7"/>
  <c r="AK574" i="7"/>
  <c r="AK575" i="7"/>
  <c r="AK576" i="7"/>
  <c r="AK577" i="7"/>
  <c r="AK578" i="7"/>
  <c r="AK579" i="7"/>
  <c r="AK580" i="7"/>
  <c r="AK581" i="7"/>
  <c r="AK582" i="7"/>
  <c r="AK583" i="7"/>
  <c r="AK584" i="7"/>
  <c r="AK585" i="7"/>
  <c r="AK586" i="7"/>
  <c r="AK587" i="7"/>
  <c r="AK588" i="7"/>
  <c r="AK589" i="7"/>
  <c r="AK590" i="7"/>
  <c r="AK591" i="7"/>
  <c r="AK592" i="7"/>
  <c r="AK593" i="7"/>
  <c r="AK594" i="7"/>
  <c r="AK595" i="7"/>
  <c r="AK596" i="7"/>
  <c r="AK597" i="7"/>
  <c r="AK598" i="7"/>
  <c r="AK599" i="7"/>
  <c r="AK600" i="7"/>
  <c r="AK601" i="7"/>
  <c r="AK602" i="7"/>
  <c r="AK603" i="7"/>
  <c r="AK604" i="7"/>
  <c r="AK605" i="7"/>
  <c r="AK606" i="7"/>
  <c r="AK607" i="7"/>
  <c r="AK608" i="7"/>
  <c r="AK609" i="7"/>
  <c r="AK610" i="7"/>
  <c r="AK611" i="7"/>
  <c r="AK612" i="7"/>
  <c r="AK613" i="7"/>
  <c r="AK614" i="7"/>
  <c r="AK615" i="7"/>
  <c r="AK616" i="7"/>
  <c r="AK617" i="7"/>
  <c r="AK618" i="7"/>
  <c r="AK619" i="7"/>
  <c r="AK620" i="7"/>
  <c r="AK621" i="7"/>
  <c r="AK622" i="7"/>
  <c r="AK623" i="7"/>
  <c r="AK624" i="7"/>
  <c r="AK625" i="7"/>
  <c r="AK626" i="7"/>
  <c r="AK627" i="7"/>
  <c r="AK628" i="7"/>
  <c r="AK629" i="7"/>
  <c r="AK630" i="7"/>
  <c r="AK631" i="7"/>
  <c r="AK632" i="7"/>
  <c r="AK633" i="7"/>
  <c r="AK634" i="7"/>
  <c r="AK635" i="7"/>
  <c r="AK636" i="7"/>
  <c r="AK637" i="7"/>
  <c r="AK638" i="7"/>
  <c r="AK639" i="7"/>
  <c r="AK640" i="7"/>
  <c r="AK641" i="7"/>
  <c r="AK642" i="7"/>
  <c r="AK643" i="7"/>
  <c r="AK644" i="7"/>
  <c r="AK645" i="7"/>
  <c r="AK646" i="7"/>
  <c r="AK647" i="7"/>
  <c r="AK648" i="7"/>
  <c r="AK649" i="7"/>
  <c r="AK650" i="7"/>
  <c r="AK651" i="7"/>
  <c r="AK652" i="7"/>
  <c r="AK653" i="7"/>
  <c r="AK654" i="7"/>
  <c r="AK655" i="7"/>
  <c r="AK656" i="7"/>
  <c r="AK657" i="7"/>
  <c r="AK658" i="7"/>
  <c r="AK659" i="7"/>
  <c r="AK660" i="7"/>
  <c r="AK661" i="7"/>
  <c r="AK662" i="7"/>
  <c r="AK663" i="7"/>
  <c r="AK664" i="7"/>
  <c r="AK665" i="7"/>
  <c r="AK666" i="7"/>
  <c r="AK667" i="7"/>
  <c r="AK668" i="7"/>
  <c r="AK669" i="7"/>
  <c r="AK670" i="7"/>
  <c r="AK671" i="7"/>
  <c r="AK672" i="7"/>
  <c r="AK673" i="7"/>
  <c r="AK674" i="7"/>
  <c r="AK675" i="7"/>
  <c r="AK676" i="7"/>
  <c r="AK677" i="7"/>
  <c r="AK678" i="7"/>
  <c r="AK679" i="7"/>
  <c r="AK680" i="7"/>
  <c r="AK681" i="7"/>
  <c r="AK682" i="7"/>
  <c r="AK683" i="7"/>
  <c r="AK684" i="7"/>
  <c r="AK685" i="7"/>
  <c r="AK686" i="7"/>
  <c r="AK687" i="7"/>
  <c r="AK688" i="7"/>
  <c r="AK689" i="7"/>
  <c r="AK690" i="7"/>
  <c r="AK691" i="7"/>
  <c r="AK692" i="7"/>
  <c r="AK693" i="7"/>
  <c r="AK694" i="7"/>
  <c r="AK695" i="7"/>
  <c r="AK696" i="7"/>
  <c r="AK697" i="7"/>
  <c r="AK698" i="7"/>
  <c r="AK699" i="7"/>
  <c r="AK700" i="7"/>
  <c r="AK701" i="7"/>
  <c r="AK702" i="7"/>
  <c r="AK703" i="7"/>
  <c r="AK704" i="7"/>
  <c r="AK705" i="7"/>
  <c r="AK706" i="7"/>
  <c r="AK707" i="7"/>
  <c r="AK708" i="7"/>
  <c r="AK709" i="7"/>
  <c r="AK710" i="7"/>
  <c r="AK711" i="7"/>
  <c r="AK712" i="7"/>
  <c r="AK713" i="7"/>
  <c r="AK714" i="7"/>
  <c r="AK715" i="7"/>
  <c r="AK716" i="7"/>
  <c r="AK717" i="7"/>
  <c r="AK718" i="7"/>
  <c r="AK719" i="7"/>
  <c r="AK720" i="7"/>
  <c r="AK721" i="7"/>
  <c r="AK722" i="7"/>
  <c r="AK723" i="7"/>
  <c r="AK724" i="7"/>
  <c r="AK725" i="7"/>
  <c r="AK726" i="7"/>
  <c r="AK727" i="7"/>
  <c r="AK728" i="7"/>
  <c r="AK729" i="7"/>
  <c r="AK730" i="7"/>
  <c r="AK731" i="7"/>
  <c r="AK732" i="7"/>
  <c r="AK733" i="7"/>
  <c r="AK734" i="7"/>
  <c r="AK735" i="7"/>
  <c r="AK736" i="7"/>
  <c r="AK737" i="7"/>
  <c r="AK738" i="7"/>
  <c r="AK739" i="7"/>
  <c r="AK740" i="7"/>
  <c r="AK741" i="7"/>
  <c r="AK742" i="7"/>
  <c r="AK743" i="7"/>
  <c r="AK744" i="7"/>
  <c r="AK745" i="7"/>
  <c r="AK746" i="7"/>
  <c r="AK747" i="7"/>
  <c r="AK748" i="7"/>
  <c r="AK749" i="7"/>
  <c r="AK750" i="7"/>
  <c r="AK751" i="7"/>
  <c r="AK752" i="7"/>
  <c r="AK753" i="7"/>
  <c r="AK754" i="7"/>
  <c r="AK755" i="7"/>
  <c r="AK756" i="7"/>
  <c r="AK757" i="7"/>
  <c r="AK758" i="7"/>
  <c r="AK759" i="7"/>
  <c r="AK760" i="7"/>
  <c r="AK761" i="7"/>
  <c r="AK762" i="7"/>
  <c r="AK763" i="7"/>
  <c r="AK764" i="7"/>
  <c r="AK765" i="7"/>
  <c r="AK766" i="7"/>
  <c r="AK767" i="7"/>
  <c r="AK768" i="7"/>
  <c r="AK769" i="7"/>
  <c r="AK770" i="7"/>
  <c r="AK771" i="7"/>
  <c r="AK772" i="7"/>
  <c r="AK773" i="7"/>
  <c r="AK774" i="7"/>
  <c r="AK775" i="7"/>
  <c r="AK776" i="7"/>
  <c r="AK777" i="7"/>
  <c r="AK778" i="7"/>
  <c r="AK779" i="7"/>
  <c r="AK780" i="7"/>
  <c r="AK781" i="7"/>
  <c r="AK782" i="7"/>
  <c r="AK783" i="7"/>
  <c r="AK784" i="7"/>
  <c r="AK785" i="7"/>
  <c r="AK786" i="7"/>
  <c r="AK787" i="7"/>
  <c r="AK788" i="7"/>
  <c r="AK789" i="7"/>
  <c r="AK790" i="7"/>
  <c r="AK791" i="7"/>
  <c r="AK792" i="7"/>
  <c r="AK793" i="7"/>
  <c r="AK794" i="7"/>
  <c r="AK795" i="7"/>
  <c r="AK796" i="7"/>
  <c r="AK797" i="7"/>
  <c r="AK798" i="7"/>
  <c r="AK799" i="7"/>
  <c r="AK800" i="7"/>
  <c r="AK801" i="7"/>
  <c r="AK802" i="7"/>
  <c r="AK803" i="7"/>
  <c r="AK804" i="7"/>
  <c r="AK805" i="7"/>
  <c r="AK806" i="7"/>
  <c r="AK807" i="7"/>
  <c r="AK808" i="7"/>
  <c r="AK809" i="7"/>
  <c r="AK810" i="7"/>
  <c r="AK811" i="7"/>
  <c r="AK812" i="7"/>
  <c r="AK813" i="7"/>
  <c r="AK814" i="7"/>
  <c r="AK815" i="7"/>
  <c r="AK816" i="7"/>
  <c r="AK817" i="7"/>
  <c r="AK818" i="7"/>
  <c r="AK819" i="7"/>
  <c r="AK820" i="7"/>
  <c r="AK821" i="7"/>
  <c r="AK822" i="7"/>
  <c r="AK823" i="7"/>
  <c r="AK824" i="7"/>
  <c r="AK825" i="7"/>
  <c r="AK826" i="7"/>
  <c r="AK827" i="7"/>
  <c r="AK828" i="7"/>
  <c r="AK829" i="7"/>
  <c r="AK830" i="7"/>
  <c r="AK831" i="7"/>
  <c r="AK832" i="7"/>
  <c r="AK833" i="7"/>
  <c r="AK834" i="7"/>
  <c r="AK835" i="7"/>
  <c r="AK836" i="7"/>
  <c r="AK837" i="7"/>
  <c r="AK838" i="7"/>
  <c r="AK839" i="7"/>
  <c r="AK840" i="7"/>
  <c r="AK841" i="7"/>
  <c r="AK842" i="7"/>
  <c r="AK843" i="7"/>
  <c r="AK844" i="7"/>
  <c r="AK845" i="7"/>
  <c r="AK846" i="7"/>
  <c r="AK847" i="7"/>
  <c r="AK848" i="7"/>
  <c r="AK849" i="7"/>
  <c r="AK850" i="7"/>
  <c r="AK851" i="7"/>
  <c r="AK852" i="7"/>
  <c r="AK853" i="7"/>
  <c r="AK854" i="7"/>
  <c r="AK855" i="7"/>
  <c r="AK856" i="7"/>
  <c r="AK857" i="7"/>
  <c r="AK858" i="7"/>
  <c r="AK859" i="7"/>
  <c r="AK860" i="7"/>
  <c r="AK861" i="7"/>
  <c r="AK862" i="7"/>
  <c r="AK863" i="7"/>
  <c r="AK864" i="7"/>
  <c r="AK865" i="7"/>
  <c r="AK866" i="7"/>
  <c r="AK867" i="7"/>
  <c r="AK868" i="7"/>
  <c r="AK869" i="7"/>
  <c r="AK870" i="7"/>
  <c r="AK871" i="7"/>
  <c r="AK872" i="7"/>
  <c r="AK873" i="7"/>
  <c r="AK874" i="7"/>
  <c r="AK875" i="7"/>
  <c r="AK876" i="7"/>
  <c r="AK877" i="7"/>
  <c r="AK878" i="7"/>
  <c r="AK879" i="7"/>
  <c r="AK880" i="7"/>
  <c r="AK881" i="7"/>
  <c r="AK882" i="7"/>
  <c r="AK883" i="7"/>
  <c r="AK884" i="7"/>
  <c r="AK885" i="7"/>
  <c r="AK886" i="7"/>
  <c r="AK887" i="7"/>
  <c r="AK888" i="7"/>
  <c r="AK889" i="7"/>
  <c r="AK890" i="7"/>
  <c r="AK891" i="7"/>
  <c r="AK892" i="7"/>
  <c r="AK893" i="7"/>
  <c r="AK894" i="7"/>
  <c r="AK895" i="7"/>
  <c r="AK896" i="7"/>
  <c r="AK897" i="7"/>
  <c r="AK898" i="7"/>
  <c r="AK899" i="7"/>
  <c r="AK900" i="7"/>
  <c r="AK901" i="7"/>
  <c r="AK902" i="7"/>
  <c r="AK903" i="7"/>
  <c r="AK904" i="7"/>
  <c r="AK905" i="7"/>
  <c r="AK906" i="7"/>
  <c r="AK907" i="7"/>
  <c r="AK908" i="7"/>
  <c r="AK909" i="7"/>
  <c r="AK910" i="7"/>
  <c r="AK911" i="7"/>
  <c r="AK912" i="7"/>
  <c r="AK913" i="7"/>
  <c r="AK914" i="7"/>
  <c r="AK915" i="7"/>
  <c r="AK916" i="7"/>
  <c r="AK917" i="7"/>
  <c r="AK918" i="7"/>
  <c r="AK919" i="7"/>
  <c r="AK920" i="7"/>
  <c r="AK921" i="7"/>
  <c r="AK922" i="7"/>
  <c r="AK923" i="7"/>
  <c r="AK924" i="7"/>
  <c r="AK925" i="7"/>
  <c r="AK926" i="7"/>
  <c r="AK927" i="7"/>
  <c r="AK928" i="7"/>
  <c r="AK929" i="7"/>
  <c r="AK930" i="7"/>
  <c r="AK931" i="7"/>
  <c r="AK932" i="7"/>
  <c r="AK933" i="7"/>
  <c r="AK934" i="7"/>
  <c r="AK935" i="7"/>
  <c r="AK936" i="7"/>
  <c r="AK937" i="7"/>
  <c r="AK938" i="7"/>
  <c r="AK939" i="7"/>
  <c r="AK940" i="7"/>
  <c r="AK941" i="7"/>
  <c r="AK942" i="7"/>
  <c r="AK943" i="7"/>
  <c r="AK944" i="7"/>
  <c r="AK945" i="7"/>
  <c r="AK946" i="7"/>
  <c r="AK947" i="7"/>
  <c r="AK948" i="7"/>
  <c r="AK949" i="7"/>
  <c r="AK950" i="7"/>
  <c r="AK951" i="7"/>
  <c r="AK952" i="7"/>
  <c r="AK953" i="7"/>
  <c r="AK954" i="7"/>
  <c r="AK955" i="7"/>
  <c r="AK956" i="7"/>
  <c r="AK957" i="7"/>
  <c r="AK958" i="7"/>
  <c r="AK959" i="7"/>
  <c r="AK960" i="7"/>
  <c r="AK961" i="7"/>
  <c r="AK962" i="7"/>
  <c r="AK963" i="7"/>
  <c r="AK964" i="7"/>
  <c r="AK965" i="7"/>
  <c r="AK966" i="7"/>
  <c r="AK967" i="7"/>
  <c r="AK968" i="7"/>
  <c r="AK969" i="7"/>
  <c r="AK970" i="7"/>
  <c r="AK971" i="7"/>
  <c r="AK972" i="7"/>
  <c r="AK973" i="7"/>
  <c r="AK974" i="7"/>
  <c r="AK975" i="7"/>
  <c r="AK976" i="7"/>
  <c r="AK977" i="7"/>
  <c r="AK978" i="7"/>
  <c r="AK979" i="7"/>
  <c r="AK980" i="7"/>
  <c r="AK981" i="7"/>
  <c r="AK982" i="7"/>
  <c r="AK983" i="7"/>
  <c r="AK984" i="7"/>
  <c r="AK985" i="7"/>
  <c r="AK986" i="7"/>
  <c r="AK987" i="7"/>
  <c r="AK988" i="7"/>
  <c r="AK989" i="7"/>
  <c r="AK990" i="7"/>
  <c r="AK991" i="7"/>
  <c r="AK992" i="7"/>
  <c r="AK993" i="7"/>
  <c r="AK994" i="7"/>
  <c r="AK995" i="7"/>
  <c r="AK996" i="7"/>
  <c r="AK997" i="7"/>
  <c r="AK998" i="7"/>
  <c r="AK999" i="7"/>
  <c r="AK1000" i="7"/>
  <c r="AK1001" i="7"/>
  <c r="AK1002" i="7"/>
  <c r="AK1003" i="7"/>
  <c r="AK1004" i="7"/>
  <c r="AK1005" i="7"/>
  <c r="AK1006" i="7"/>
  <c r="AK1007" i="7"/>
  <c r="AK1008" i="7"/>
  <c r="AK1009" i="7"/>
  <c r="AK1010" i="7"/>
  <c r="AK1011" i="7"/>
  <c r="AK1012" i="7"/>
  <c r="AK1013" i="7"/>
  <c r="AK1014" i="7"/>
  <c r="AK1015" i="7"/>
  <c r="AK1016" i="7"/>
  <c r="AK1017" i="7"/>
  <c r="AK1018" i="7"/>
  <c r="AK1019" i="7"/>
  <c r="AK1020" i="7"/>
  <c r="AK1021" i="7"/>
  <c r="AK1022" i="7"/>
  <c r="AK1023" i="7"/>
  <c r="AK1024" i="7"/>
  <c r="AK1025" i="7"/>
  <c r="AK1026" i="7"/>
  <c r="AK1027" i="7"/>
  <c r="AK1028" i="7"/>
  <c r="AK1029" i="7"/>
  <c r="AK1030" i="7"/>
  <c r="AK1031" i="7"/>
  <c r="AK1032" i="7"/>
  <c r="AK1033" i="7"/>
  <c r="AK1034" i="7"/>
  <c r="AK1035" i="7"/>
  <c r="AK1036" i="7"/>
  <c r="AK1037" i="7"/>
  <c r="AK1038" i="7"/>
  <c r="AK1039" i="7"/>
  <c r="AK1040" i="7"/>
  <c r="AK1041" i="7"/>
  <c r="AK1042" i="7"/>
  <c r="AK1043" i="7"/>
  <c r="AK1044" i="7"/>
  <c r="AK1045" i="7"/>
  <c r="AK1046" i="7"/>
  <c r="AK1047" i="7"/>
  <c r="AK1048" i="7"/>
  <c r="AK1049" i="7"/>
  <c r="AK1050" i="7"/>
  <c r="AK1051" i="7"/>
  <c r="AK1052" i="7"/>
  <c r="AK1053" i="7"/>
  <c r="AK1054" i="7"/>
  <c r="AK1055" i="7"/>
  <c r="AK1056" i="7"/>
  <c r="AK1057" i="7"/>
  <c r="AK1058" i="7"/>
  <c r="AK1059" i="7"/>
  <c r="AK1060" i="7"/>
  <c r="AK1061" i="7"/>
  <c r="AK1062" i="7"/>
  <c r="AK1063" i="7"/>
  <c r="AK1064" i="7"/>
  <c r="AK1065" i="7"/>
  <c r="AK1066" i="7"/>
  <c r="AK1067" i="7"/>
  <c r="AK1068" i="7"/>
  <c r="AK1069" i="7"/>
  <c r="AK5" i="7"/>
  <c r="AJ6" i="7"/>
  <c r="AJ7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J106" i="7"/>
  <c r="AJ107" i="7"/>
  <c r="AJ108" i="7"/>
  <c r="AJ109" i="7"/>
  <c r="AJ110" i="7"/>
  <c r="AJ111" i="7"/>
  <c r="AJ112" i="7"/>
  <c r="AJ113" i="7"/>
  <c r="AJ114" i="7"/>
  <c r="AJ115" i="7"/>
  <c r="AJ116" i="7"/>
  <c r="AJ117" i="7"/>
  <c r="AJ118" i="7"/>
  <c r="AJ119" i="7"/>
  <c r="AJ120" i="7"/>
  <c r="AJ121" i="7"/>
  <c r="AJ122" i="7"/>
  <c r="AJ123" i="7"/>
  <c r="AJ124" i="7"/>
  <c r="AJ125" i="7"/>
  <c r="AJ126" i="7"/>
  <c r="AJ127" i="7"/>
  <c r="AJ128" i="7"/>
  <c r="AJ129" i="7"/>
  <c r="AJ130" i="7"/>
  <c r="AJ131" i="7"/>
  <c r="AJ132" i="7"/>
  <c r="AJ133" i="7"/>
  <c r="AJ134" i="7"/>
  <c r="AJ135" i="7"/>
  <c r="AJ136" i="7"/>
  <c r="AJ137" i="7"/>
  <c r="AJ138" i="7"/>
  <c r="AJ139" i="7"/>
  <c r="AJ140" i="7"/>
  <c r="AJ141" i="7"/>
  <c r="AJ142" i="7"/>
  <c r="AJ143" i="7"/>
  <c r="AJ144" i="7"/>
  <c r="AJ145" i="7"/>
  <c r="AJ146" i="7"/>
  <c r="AJ147" i="7"/>
  <c r="AJ148" i="7"/>
  <c r="AJ149" i="7"/>
  <c r="AJ150" i="7"/>
  <c r="AJ151" i="7"/>
  <c r="AJ152" i="7"/>
  <c r="AJ153" i="7"/>
  <c r="AJ154" i="7"/>
  <c r="AJ155" i="7"/>
  <c r="AJ156" i="7"/>
  <c r="AJ157" i="7"/>
  <c r="AJ158" i="7"/>
  <c r="AJ159" i="7"/>
  <c r="AJ160" i="7"/>
  <c r="AJ161" i="7"/>
  <c r="AJ162" i="7"/>
  <c r="AJ163" i="7"/>
  <c r="AJ164" i="7"/>
  <c r="AJ165" i="7"/>
  <c r="AJ166" i="7"/>
  <c r="AJ167" i="7"/>
  <c r="AJ168" i="7"/>
  <c r="AJ169" i="7"/>
  <c r="AJ170" i="7"/>
  <c r="AJ171" i="7"/>
  <c r="AJ172" i="7"/>
  <c r="AJ173" i="7"/>
  <c r="AJ174" i="7"/>
  <c r="AJ175" i="7"/>
  <c r="AJ176" i="7"/>
  <c r="AJ177" i="7"/>
  <c r="AJ178" i="7"/>
  <c r="AJ179" i="7"/>
  <c r="AJ180" i="7"/>
  <c r="AJ181" i="7"/>
  <c r="AJ182" i="7"/>
  <c r="AJ183" i="7"/>
  <c r="AJ184" i="7"/>
  <c r="AJ185" i="7"/>
  <c r="AJ186" i="7"/>
  <c r="AJ187" i="7"/>
  <c r="AJ188" i="7"/>
  <c r="AJ189" i="7"/>
  <c r="AJ190" i="7"/>
  <c r="AJ191" i="7"/>
  <c r="AJ192" i="7"/>
  <c r="AJ193" i="7"/>
  <c r="AJ194" i="7"/>
  <c r="AJ195" i="7"/>
  <c r="AJ196" i="7"/>
  <c r="AJ197" i="7"/>
  <c r="AJ198" i="7"/>
  <c r="AJ199" i="7"/>
  <c r="AJ200" i="7"/>
  <c r="AJ201" i="7"/>
  <c r="AJ202" i="7"/>
  <c r="AJ203" i="7"/>
  <c r="AJ204" i="7"/>
  <c r="AJ205" i="7"/>
  <c r="AJ206" i="7"/>
  <c r="AJ207" i="7"/>
  <c r="AJ208" i="7"/>
  <c r="AJ209" i="7"/>
  <c r="AJ210" i="7"/>
  <c r="AJ211" i="7"/>
  <c r="AJ212" i="7"/>
  <c r="AJ213" i="7"/>
  <c r="AJ214" i="7"/>
  <c r="AJ215" i="7"/>
  <c r="AJ216" i="7"/>
  <c r="AJ217" i="7"/>
  <c r="AJ218" i="7"/>
  <c r="AJ219" i="7"/>
  <c r="AJ220" i="7"/>
  <c r="AJ221" i="7"/>
  <c r="AJ222" i="7"/>
  <c r="AJ223" i="7"/>
  <c r="AJ224" i="7"/>
  <c r="AJ225" i="7"/>
  <c r="AJ226" i="7"/>
  <c r="AJ227" i="7"/>
  <c r="AJ228" i="7"/>
  <c r="AJ229" i="7"/>
  <c r="AJ230" i="7"/>
  <c r="AJ231" i="7"/>
  <c r="AJ232" i="7"/>
  <c r="AJ233" i="7"/>
  <c r="AJ234" i="7"/>
  <c r="AJ235" i="7"/>
  <c r="AJ236" i="7"/>
  <c r="AJ237" i="7"/>
  <c r="AJ238" i="7"/>
  <c r="AJ239" i="7"/>
  <c r="AJ240" i="7"/>
  <c r="AJ241" i="7"/>
  <c r="AJ242" i="7"/>
  <c r="AJ243" i="7"/>
  <c r="AJ244" i="7"/>
  <c r="AJ245" i="7"/>
  <c r="AJ246" i="7"/>
  <c r="AJ247" i="7"/>
  <c r="AJ248" i="7"/>
  <c r="AJ249" i="7"/>
  <c r="AJ250" i="7"/>
  <c r="AJ251" i="7"/>
  <c r="AJ252" i="7"/>
  <c r="AJ253" i="7"/>
  <c r="AJ254" i="7"/>
  <c r="AJ255" i="7"/>
  <c r="AJ256" i="7"/>
  <c r="AJ257" i="7"/>
  <c r="AJ258" i="7"/>
  <c r="AJ259" i="7"/>
  <c r="AJ260" i="7"/>
  <c r="AJ261" i="7"/>
  <c r="AJ262" i="7"/>
  <c r="AJ263" i="7"/>
  <c r="AJ264" i="7"/>
  <c r="AJ265" i="7"/>
  <c r="AJ266" i="7"/>
  <c r="AJ267" i="7"/>
  <c r="AJ268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85" i="7"/>
  <c r="AJ286" i="7"/>
  <c r="AJ287" i="7"/>
  <c r="AJ288" i="7"/>
  <c r="AJ289" i="7"/>
  <c r="AJ290" i="7"/>
  <c r="AJ291" i="7"/>
  <c r="AJ292" i="7"/>
  <c r="AJ293" i="7"/>
  <c r="AJ294" i="7"/>
  <c r="AJ295" i="7"/>
  <c r="AJ296" i="7"/>
  <c r="AJ297" i="7"/>
  <c r="AJ298" i="7"/>
  <c r="AJ299" i="7"/>
  <c r="AJ300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333" i="7"/>
  <c r="AJ334" i="7"/>
  <c r="AJ335" i="7"/>
  <c r="AJ336" i="7"/>
  <c r="AJ337" i="7"/>
  <c r="AJ338" i="7"/>
  <c r="AJ339" i="7"/>
  <c r="AJ340" i="7"/>
  <c r="AJ341" i="7"/>
  <c r="AJ342" i="7"/>
  <c r="AJ343" i="7"/>
  <c r="AJ344" i="7"/>
  <c r="AJ345" i="7"/>
  <c r="AJ346" i="7"/>
  <c r="AJ347" i="7"/>
  <c r="AJ348" i="7"/>
  <c r="AJ349" i="7"/>
  <c r="AJ350" i="7"/>
  <c r="AJ351" i="7"/>
  <c r="AJ352" i="7"/>
  <c r="AJ353" i="7"/>
  <c r="AJ354" i="7"/>
  <c r="AJ355" i="7"/>
  <c r="AJ356" i="7"/>
  <c r="AJ357" i="7"/>
  <c r="AJ358" i="7"/>
  <c r="AJ359" i="7"/>
  <c r="AJ360" i="7"/>
  <c r="AJ361" i="7"/>
  <c r="AJ362" i="7"/>
  <c r="AJ363" i="7"/>
  <c r="AJ364" i="7"/>
  <c r="AJ365" i="7"/>
  <c r="AJ366" i="7"/>
  <c r="AJ367" i="7"/>
  <c r="AJ368" i="7"/>
  <c r="AJ369" i="7"/>
  <c r="AJ370" i="7"/>
  <c r="AJ371" i="7"/>
  <c r="AJ372" i="7"/>
  <c r="AJ373" i="7"/>
  <c r="AJ374" i="7"/>
  <c r="AJ375" i="7"/>
  <c r="AJ376" i="7"/>
  <c r="AJ377" i="7"/>
  <c r="AJ378" i="7"/>
  <c r="AJ379" i="7"/>
  <c r="AJ380" i="7"/>
  <c r="AJ381" i="7"/>
  <c r="AJ382" i="7"/>
  <c r="AJ383" i="7"/>
  <c r="AJ384" i="7"/>
  <c r="AJ385" i="7"/>
  <c r="AJ386" i="7"/>
  <c r="AJ387" i="7"/>
  <c r="AJ388" i="7"/>
  <c r="AJ389" i="7"/>
  <c r="AJ390" i="7"/>
  <c r="AJ391" i="7"/>
  <c r="AJ392" i="7"/>
  <c r="AJ393" i="7"/>
  <c r="AJ394" i="7"/>
  <c r="AJ395" i="7"/>
  <c r="AJ396" i="7"/>
  <c r="AJ397" i="7"/>
  <c r="AJ398" i="7"/>
  <c r="AJ399" i="7"/>
  <c r="AJ400" i="7"/>
  <c r="AJ401" i="7"/>
  <c r="AJ402" i="7"/>
  <c r="AJ403" i="7"/>
  <c r="AJ404" i="7"/>
  <c r="AJ405" i="7"/>
  <c r="AJ406" i="7"/>
  <c r="AJ407" i="7"/>
  <c r="AJ408" i="7"/>
  <c r="AJ409" i="7"/>
  <c r="AJ410" i="7"/>
  <c r="AJ411" i="7"/>
  <c r="AJ412" i="7"/>
  <c r="AJ413" i="7"/>
  <c r="AJ414" i="7"/>
  <c r="AJ415" i="7"/>
  <c r="AJ416" i="7"/>
  <c r="AJ417" i="7"/>
  <c r="AJ418" i="7"/>
  <c r="AJ419" i="7"/>
  <c r="AJ420" i="7"/>
  <c r="AJ421" i="7"/>
  <c r="AJ422" i="7"/>
  <c r="AJ423" i="7"/>
  <c r="AJ424" i="7"/>
  <c r="AJ425" i="7"/>
  <c r="AJ426" i="7"/>
  <c r="AJ427" i="7"/>
  <c r="AJ428" i="7"/>
  <c r="AJ429" i="7"/>
  <c r="AJ430" i="7"/>
  <c r="AJ431" i="7"/>
  <c r="AJ432" i="7"/>
  <c r="AJ433" i="7"/>
  <c r="AJ434" i="7"/>
  <c r="AJ435" i="7"/>
  <c r="AJ436" i="7"/>
  <c r="AJ437" i="7"/>
  <c r="AJ438" i="7"/>
  <c r="AJ439" i="7"/>
  <c r="AJ440" i="7"/>
  <c r="AJ441" i="7"/>
  <c r="AJ442" i="7"/>
  <c r="AJ443" i="7"/>
  <c r="AJ444" i="7"/>
  <c r="AJ445" i="7"/>
  <c r="AJ446" i="7"/>
  <c r="AJ447" i="7"/>
  <c r="AJ448" i="7"/>
  <c r="AJ449" i="7"/>
  <c r="AJ450" i="7"/>
  <c r="AJ451" i="7"/>
  <c r="AJ452" i="7"/>
  <c r="AJ453" i="7"/>
  <c r="AJ454" i="7"/>
  <c r="AJ455" i="7"/>
  <c r="AJ456" i="7"/>
  <c r="AJ457" i="7"/>
  <c r="AJ458" i="7"/>
  <c r="AJ459" i="7"/>
  <c r="AJ460" i="7"/>
  <c r="AJ461" i="7"/>
  <c r="AJ462" i="7"/>
  <c r="AJ463" i="7"/>
  <c r="AJ464" i="7"/>
  <c r="AJ465" i="7"/>
  <c r="AJ466" i="7"/>
  <c r="AJ467" i="7"/>
  <c r="AJ468" i="7"/>
  <c r="AJ469" i="7"/>
  <c r="AJ470" i="7"/>
  <c r="AJ471" i="7"/>
  <c r="AJ472" i="7"/>
  <c r="AJ473" i="7"/>
  <c r="AJ474" i="7"/>
  <c r="AJ475" i="7"/>
  <c r="AJ476" i="7"/>
  <c r="AJ477" i="7"/>
  <c r="AJ478" i="7"/>
  <c r="AJ479" i="7"/>
  <c r="AJ480" i="7"/>
  <c r="AJ481" i="7"/>
  <c r="AJ482" i="7"/>
  <c r="AJ483" i="7"/>
  <c r="AJ484" i="7"/>
  <c r="AJ485" i="7"/>
  <c r="AJ486" i="7"/>
  <c r="AJ487" i="7"/>
  <c r="AJ488" i="7"/>
  <c r="AJ489" i="7"/>
  <c r="AJ490" i="7"/>
  <c r="AJ491" i="7"/>
  <c r="AJ492" i="7"/>
  <c r="AJ493" i="7"/>
  <c r="AJ494" i="7"/>
  <c r="AJ495" i="7"/>
  <c r="AJ496" i="7"/>
  <c r="AJ497" i="7"/>
  <c r="AJ498" i="7"/>
  <c r="AJ499" i="7"/>
  <c r="AJ500" i="7"/>
  <c r="AJ501" i="7"/>
  <c r="AJ502" i="7"/>
  <c r="AJ503" i="7"/>
  <c r="AJ504" i="7"/>
  <c r="AJ505" i="7"/>
  <c r="AJ506" i="7"/>
  <c r="AJ507" i="7"/>
  <c r="AJ508" i="7"/>
  <c r="AJ509" i="7"/>
  <c r="AJ510" i="7"/>
  <c r="AJ511" i="7"/>
  <c r="AJ512" i="7"/>
  <c r="AJ513" i="7"/>
  <c r="AJ514" i="7"/>
  <c r="AJ515" i="7"/>
  <c r="AJ516" i="7"/>
  <c r="AJ517" i="7"/>
  <c r="AJ518" i="7"/>
  <c r="AJ519" i="7"/>
  <c r="AJ520" i="7"/>
  <c r="AJ521" i="7"/>
  <c r="AJ522" i="7"/>
  <c r="AJ523" i="7"/>
  <c r="AJ524" i="7"/>
  <c r="AJ525" i="7"/>
  <c r="AJ526" i="7"/>
  <c r="AJ527" i="7"/>
  <c r="AJ528" i="7"/>
  <c r="AJ529" i="7"/>
  <c r="AJ530" i="7"/>
  <c r="AJ531" i="7"/>
  <c r="AJ532" i="7"/>
  <c r="AJ533" i="7"/>
  <c r="AJ534" i="7"/>
  <c r="AJ535" i="7"/>
  <c r="AJ536" i="7"/>
  <c r="AJ537" i="7"/>
  <c r="AJ538" i="7"/>
  <c r="AJ539" i="7"/>
  <c r="AJ540" i="7"/>
  <c r="AJ541" i="7"/>
  <c r="AJ542" i="7"/>
  <c r="AJ543" i="7"/>
  <c r="AJ544" i="7"/>
  <c r="AJ545" i="7"/>
  <c r="AJ546" i="7"/>
  <c r="AJ547" i="7"/>
  <c r="AJ548" i="7"/>
  <c r="AJ549" i="7"/>
  <c r="AJ550" i="7"/>
  <c r="AJ551" i="7"/>
  <c r="AJ552" i="7"/>
  <c r="AJ553" i="7"/>
  <c r="AJ554" i="7"/>
  <c r="AJ555" i="7"/>
  <c r="AJ556" i="7"/>
  <c r="AJ557" i="7"/>
  <c r="AJ558" i="7"/>
  <c r="AJ559" i="7"/>
  <c r="AJ560" i="7"/>
  <c r="AJ561" i="7"/>
  <c r="AJ562" i="7"/>
  <c r="AJ563" i="7"/>
  <c r="AJ564" i="7"/>
  <c r="AJ565" i="7"/>
  <c r="AJ566" i="7"/>
  <c r="AJ567" i="7"/>
  <c r="AJ568" i="7"/>
  <c r="AJ569" i="7"/>
  <c r="AJ570" i="7"/>
  <c r="AJ571" i="7"/>
  <c r="AJ572" i="7"/>
  <c r="AJ573" i="7"/>
  <c r="AJ574" i="7"/>
  <c r="AJ575" i="7"/>
  <c r="AJ576" i="7"/>
  <c r="AJ577" i="7"/>
  <c r="AJ578" i="7"/>
  <c r="AJ579" i="7"/>
  <c r="AJ580" i="7"/>
  <c r="AJ581" i="7"/>
  <c r="AJ582" i="7"/>
  <c r="AJ583" i="7"/>
  <c r="AJ584" i="7"/>
  <c r="AJ585" i="7"/>
  <c r="AJ586" i="7"/>
  <c r="AJ587" i="7"/>
  <c r="AJ588" i="7"/>
  <c r="AJ589" i="7"/>
  <c r="AJ590" i="7"/>
  <c r="AJ591" i="7"/>
  <c r="AJ592" i="7"/>
  <c r="AJ593" i="7"/>
  <c r="AJ594" i="7"/>
  <c r="AJ595" i="7"/>
  <c r="AJ596" i="7"/>
  <c r="AJ597" i="7"/>
  <c r="AJ598" i="7"/>
  <c r="AJ599" i="7"/>
  <c r="AJ600" i="7"/>
  <c r="AJ601" i="7"/>
  <c r="AJ602" i="7"/>
  <c r="AJ603" i="7"/>
  <c r="AJ604" i="7"/>
  <c r="AJ605" i="7"/>
  <c r="AJ606" i="7"/>
  <c r="AJ607" i="7"/>
  <c r="AJ608" i="7"/>
  <c r="AJ609" i="7"/>
  <c r="AJ610" i="7"/>
  <c r="AJ611" i="7"/>
  <c r="AJ612" i="7"/>
  <c r="AJ613" i="7"/>
  <c r="AJ614" i="7"/>
  <c r="AJ615" i="7"/>
  <c r="AJ616" i="7"/>
  <c r="AJ617" i="7"/>
  <c r="AJ618" i="7"/>
  <c r="AJ619" i="7"/>
  <c r="AJ620" i="7"/>
  <c r="AJ621" i="7"/>
  <c r="AJ622" i="7"/>
  <c r="AJ623" i="7"/>
  <c r="AJ624" i="7"/>
  <c r="AJ625" i="7"/>
  <c r="AJ626" i="7"/>
  <c r="AJ627" i="7"/>
  <c r="AJ628" i="7"/>
  <c r="AJ629" i="7"/>
  <c r="AJ630" i="7"/>
  <c r="AJ631" i="7"/>
  <c r="AJ632" i="7"/>
  <c r="AJ633" i="7"/>
  <c r="AJ634" i="7"/>
  <c r="AJ635" i="7"/>
  <c r="AJ636" i="7"/>
  <c r="AJ637" i="7"/>
  <c r="AJ638" i="7"/>
  <c r="AJ639" i="7"/>
  <c r="AJ640" i="7"/>
  <c r="AJ641" i="7"/>
  <c r="AJ642" i="7"/>
  <c r="AJ643" i="7"/>
  <c r="AJ644" i="7"/>
  <c r="AJ645" i="7"/>
  <c r="AJ646" i="7"/>
  <c r="AJ647" i="7"/>
  <c r="AJ648" i="7"/>
  <c r="AJ649" i="7"/>
  <c r="AJ650" i="7"/>
  <c r="AJ651" i="7"/>
  <c r="AJ652" i="7"/>
  <c r="AJ653" i="7"/>
  <c r="AJ654" i="7"/>
  <c r="AJ655" i="7"/>
  <c r="AJ656" i="7"/>
  <c r="AJ657" i="7"/>
  <c r="AJ658" i="7"/>
  <c r="AJ659" i="7"/>
  <c r="AJ660" i="7"/>
  <c r="AJ661" i="7"/>
  <c r="AJ662" i="7"/>
  <c r="AJ663" i="7"/>
  <c r="AJ664" i="7"/>
  <c r="AJ665" i="7"/>
  <c r="AJ666" i="7"/>
  <c r="AJ667" i="7"/>
  <c r="AJ668" i="7"/>
  <c r="AJ669" i="7"/>
  <c r="AJ670" i="7"/>
  <c r="AJ671" i="7"/>
  <c r="AJ672" i="7"/>
  <c r="AJ673" i="7"/>
  <c r="AJ674" i="7"/>
  <c r="AJ675" i="7"/>
  <c r="AJ676" i="7"/>
  <c r="AJ677" i="7"/>
  <c r="AJ678" i="7"/>
  <c r="AJ679" i="7"/>
  <c r="AJ680" i="7"/>
  <c r="AJ681" i="7"/>
  <c r="AJ682" i="7"/>
  <c r="AJ683" i="7"/>
  <c r="AJ684" i="7"/>
  <c r="AJ685" i="7"/>
  <c r="AJ686" i="7"/>
  <c r="AJ687" i="7"/>
  <c r="AJ688" i="7"/>
  <c r="AJ689" i="7"/>
  <c r="AJ690" i="7"/>
  <c r="AJ691" i="7"/>
  <c r="AJ692" i="7"/>
  <c r="AJ693" i="7"/>
  <c r="AJ694" i="7"/>
  <c r="AJ695" i="7"/>
  <c r="AJ696" i="7"/>
  <c r="AJ697" i="7"/>
  <c r="AJ698" i="7"/>
  <c r="AJ699" i="7"/>
  <c r="AJ700" i="7"/>
  <c r="AJ701" i="7"/>
  <c r="AJ702" i="7"/>
  <c r="AJ703" i="7"/>
  <c r="AJ704" i="7"/>
  <c r="AJ705" i="7"/>
  <c r="AJ706" i="7"/>
  <c r="AJ707" i="7"/>
  <c r="AJ708" i="7"/>
  <c r="AJ709" i="7"/>
  <c r="AJ710" i="7"/>
  <c r="AJ711" i="7"/>
  <c r="AJ712" i="7"/>
  <c r="AJ713" i="7"/>
  <c r="AJ714" i="7"/>
  <c r="AJ715" i="7"/>
  <c r="AJ716" i="7"/>
  <c r="AJ717" i="7"/>
  <c r="AJ718" i="7"/>
  <c r="AJ719" i="7"/>
  <c r="AJ720" i="7"/>
  <c r="AJ721" i="7"/>
  <c r="AJ722" i="7"/>
  <c r="AJ723" i="7"/>
  <c r="AJ724" i="7"/>
  <c r="AJ725" i="7"/>
  <c r="AJ726" i="7"/>
  <c r="AJ727" i="7"/>
  <c r="AJ728" i="7"/>
  <c r="AJ729" i="7"/>
  <c r="AJ730" i="7"/>
  <c r="AJ731" i="7"/>
  <c r="AJ732" i="7"/>
  <c r="AJ733" i="7"/>
  <c r="AJ734" i="7"/>
  <c r="AJ735" i="7"/>
  <c r="AJ736" i="7"/>
  <c r="AJ737" i="7"/>
  <c r="AJ738" i="7"/>
  <c r="AJ739" i="7"/>
  <c r="AJ740" i="7"/>
  <c r="AJ741" i="7"/>
  <c r="AJ742" i="7"/>
  <c r="AJ743" i="7"/>
  <c r="AJ744" i="7"/>
  <c r="AJ745" i="7"/>
  <c r="AJ746" i="7"/>
  <c r="AJ747" i="7"/>
  <c r="AJ748" i="7"/>
  <c r="AJ749" i="7"/>
  <c r="AJ750" i="7"/>
  <c r="AJ751" i="7"/>
  <c r="AJ752" i="7"/>
  <c r="AJ753" i="7"/>
  <c r="AJ754" i="7"/>
  <c r="AJ755" i="7"/>
  <c r="AJ756" i="7"/>
  <c r="AJ757" i="7"/>
  <c r="AJ758" i="7"/>
  <c r="AJ759" i="7"/>
  <c r="AJ760" i="7"/>
  <c r="AJ761" i="7"/>
  <c r="AJ762" i="7"/>
  <c r="AJ763" i="7"/>
  <c r="AJ764" i="7"/>
  <c r="AJ765" i="7"/>
  <c r="AJ766" i="7"/>
  <c r="AJ767" i="7"/>
  <c r="AJ768" i="7"/>
  <c r="AJ769" i="7"/>
  <c r="AJ770" i="7"/>
  <c r="AJ771" i="7"/>
  <c r="AJ772" i="7"/>
  <c r="AJ773" i="7"/>
  <c r="AJ774" i="7"/>
  <c r="AJ775" i="7"/>
  <c r="AJ776" i="7"/>
  <c r="AJ777" i="7"/>
  <c r="AJ778" i="7"/>
  <c r="AJ779" i="7"/>
  <c r="AJ780" i="7"/>
  <c r="AJ781" i="7"/>
  <c r="AJ782" i="7"/>
  <c r="AJ783" i="7"/>
  <c r="AJ784" i="7"/>
  <c r="AJ785" i="7"/>
  <c r="AJ786" i="7"/>
  <c r="AJ787" i="7"/>
  <c r="AJ788" i="7"/>
  <c r="AJ789" i="7"/>
  <c r="AJ790" i="7"/>
  <c r="AJ791" i="7"/>
  <c r="AJ792" i="7"/>
  <c r="AJ793" i="7"/>
  <c r="AJ794" i="7"/>
  <c r="AJ795" i="7"/>
  <c r="AJ796" i="7"/>
  <c r="AJ797" i="7"/>
  <c r="AJ798" i="7"/>
  <c r="AJ799" i="7"/>
  <c r="AJ800" i="7"/>
  <c r="AJ801" i="7"/>
  <c r="AJ802" i="7"/>
  <c r="AJ803" i="7"/>
  <c r="AJ804" i="7"/>
  <c r="AJ805" i="7"/>
  <c r="AJ806" i="7"/>
  <c r="AJ807" i="7"/>
  <c r="AJ808" i="7"/>
  <c r="AJ809" i="7"/>
  <c r="AJ810" i="7"/>
  <c r="AJ811" i="7"/>
  <c r="AJ812" i="7"/>
  <c r="AJ813" i="7"/>
  <c r="AJ814" i="7"/>
  <c r="AJ815" i="7"/>
  <c r="AJ816" i="7"/>
  <c r="AJ817" i="7"/>
  <c r="AJ818" i="7"/>
  <c r="AJ819" i="7"/>
  <c r="AJ820" i="7"/>
  <c r="AJ821" i="7"/>
  <c r="AJ822" i="7"/>
  <c r="AJ823" i="7"/>
  <c r="AJ824" i="7"/>
  <c r="AJ825" i="7"/>
  <c r="AJ826" i="7"/>
  <c r="AJ827" i="7"/>
  <c r="AJ828" i="7"/>
  <c r="AJ829" i="7"/>
  <c r="AJ830" i="7"/>
  <c r="AJ831" i="7"/>
  <c r="AJ832" i="7"/>
  <c r="AJ833" i="7"/>
  <c r="AJ834" i="7"/>
  <c r="AJ835" i="7"/>
  <c r="AJ836" i="7"/>
  <c r="AJ837" i="7"/>
  <c r="AJ838" i="7"/>
  <c r="AJ839" i="7"/>
  <c r="AJ840" i="7"/>
  <c r="AJ841" i="7"/>
  <c r="AJ842" i="7"/>
  <c r="AJ843" i="7"/>
  <c r="AJ844" i="7"/>
  <c r="AJ845" i="7"/>
  <c r="AJ846" i="7"/>
  <c r="AJ847" i="7"/>
  <c r="AJ848" i="7"/>
  <c r="AJ849" i="7"/>
  <c r="AJ850" i="7"/>
  <c r="AJ851" i="7"/>
  <c r="AJ852" i="7"/>
  <c r="AJ853" i="7"/>
  <c r="AJ854" i="7"/>
  <c r="AJ855" i="7"/>
  <c r="AJ856" i="7"/>
  <c r="AJ857" i="7"/>
  <c r="AJ858" i="7"/>
  <c r="AJ859" i="7"/>
  <c r="AJ860" i="7"/>
  <c r="AJ861" i="7"/>
  <c r="AJ862" i="7"/>
  <c r="AJ863" i="7"/>
  <c r="AJ864" i="7"/>
  <c r="AJ865" i="7"/>
  <c r="AJ866" i="7"/>
  <c r="AJ867" i="7"/>
  <c r="AJ868" i="7"/>
  <c r="AJ869" i="7"/>
  <c r="AJ870" i="7"/>
  <c r="AJ871" i="7"/>
  <c r="AJ872" i="7"/>
  <c r="AJ873" i="7"/>
  <c r="AJ874" i="7"/>
  <c r="AJ875" i="7"/>
  <c r="AJ876" i="7"/>
  <c r="AJ877" i="7"/>
  <c r="AJ878" i="7"/>
  <c r="AJ879" i="7"/>
  <c r="AJ880" i="7"/>
  <c r="AJ881" i="7"/>
  <c r="AJ882" i="7"/>
  <c r="AJ883" i="7"/>
  <c r="AJ884" i="7"/>
  <c r="AJ885" i="7"/>
  <c r="AJ886" i="7"/>
  <c r="AJ887" i="7"/>
  <c r="AJ888" i="7"/>
  <c r="AJ889" i="7"/>
  <c r="AJ890" i="7"/>
  <c r="AJ891" i="7"/>
  <c r="AJ892" i="7"/>
  <c r="AJ893" i="7"/>
  <c r="AJ894" i="7"/>
  <c r="AJ895" i="7"/>
  <c r="AJ896" i="7"/>
  <c r="AJ897" i="7"/>
  <c r="AJ898" i="7"/>
  <c r="AJ899" i="7"/>
  <c r="AJ900" i="7"/>
  <c r="AJ901" i="7"/>
  <c r="AJ902" i="7"/>
  <c r="AJ903" i="7"/>
  <c r="AJ904" i="7"/>
  <c r="AJ905" i="7"/>
  <c r="AJ906" i="7"/>
  <c r="AJ907" i="7"/>
  <c r="AJ908" i="7"/>
  <c r="AJ909" i="7"/>
  <c r="AJ910" i="7"/>
  <c r="AJ911" i="7"/>
  <c r="AJ912" i="7"/>
  <c r="AJ913" i="7"/>
  <c r="AJ914" i="7"/>
  <c r="AJ915" i="7"/>
  <c r="AJ916" i="7"/>
  <c r="AJ917" i="7"/>
  <c r="AJ918" i="7"/>
  <c r="AJ919" i="7"/>
  <c r="AJ920" i="7"/>
  <c r="AJ921" i="7"/>
  <c r="AJ922" i="7"/>
  <c r="AJ923" i="7"/>
  <c r="AJ924" i="7"/>
  <c r="AJ925" i="7"/>
  <c r="AJ926" i="7"/>
  <c r="AJ927" i="7"/>
  <c r="AJ928" i="7"/>
  <c r="AJ929" i="7"/>
  <c r="AJ930" i="7"/>
  <c r="AJ931" i="7"/>
  <c r="AJ932" i="7"/>
  <c r="AJ933" i="7"/>
  <c r="AJ934" i="7"/>
  <c r="AJ935" i="7"/>
  <c r="AJ936" i="7"/>
  <c r="AJ937" i="7"/>
  <c r="AJ938" i="7"/>
  <c r="AJ939" i="7"/>
  <c r="AJ940" i="7"/>
  <c r="AJ941" i="7"/>
  <c r="AJ942" i="7"/>
  <c r="AJ943" i="7"/>
  <c r="AJ944" i="7"/>
  <c r="AJ945" i="7"/>
  <c r="AJ946" i="7"/>
  <c r="AJ947" i="7"/>
  <c r="AJ948" i="7"/>
  <c r="AJ949" i="7"/>
  <c r="AJ950" i="7"/>
  <c r="AJ951" i="7"/>
  <c r="AJ952" i="7"/>
  <c r="AJ953" i="7"/>
  <c r="AJ954" i="7"/>
  <c r="AJ955" i="7"/>
  <c r="AJ956" i="7"/>
  <c r="AJ957" i="7"/>
  <c r="AJ958" i="7"/>
  <c r="AJ959" i="7"/>
  <c r="AJ960" i="7"/>
  <c r="AJ961" i="7"/>
  <c r="AJ962" i="7"/>
  <c r="AJ963" i="7"/>
  <c r="AJ964" i="7"/>
  <c r="AJ965" i="7"/>
  <c r="AJ966" i="7"/>
  <c r="AJ967" i="7"/>
  <c r="AJ968" i="7"/>
  <c r="AJ969" i="7"/>
  <c r="AJ970" i="7"/>
  <c r="AJ971" i="7"/>
  <c r="AJ972" i="7"/>
  <c r="AJ973" i="7"/>
  <c r="AJ974" i="7"/>
  <c r="AJ975" i="7"/>
  <c r="AJ976" i="7"/>
  <c r="AJ977" i="7"/>
  <c r="AJ978" i="7"/>
  <c r="AJ979" i="7"/>
  <c r="AJ980" i="7"/>
  <c r="AJ981" i="7"/>
  <c r="AJ982" i="7"/>
  <c r="AJ983" i="7"/>
  <c r="AJ984" i="7"/>
  <c r="AJ985" i="7"/>
  <c r="AJ986" i="7"/>
  <c r="AJ987" i="7"/>
  <c r="AJ988" i="7"/>
  <c r="AJ989" i="7"/>
  <c r="AJ990" i="7"/>
  <c r="AJ991" i="7"/>
  <c r="AJ992" i="7"/>
  <c r="AJ993" i="7"/>
  <c r="AJ994" i="7"/>
  <c r="AJ995" i="7"/>
  <c r="AJ996" i="7"/>
  <c r="AJ997" i="7"/>
  <c r="AJ998" i="7"/>
  <c r="AJ999" i="7"/>
  <c r="AJ1000" i="7"/>
  <c r="AJ1001" i="7"/>
  <c r="AJ1002" i="7"/>
  <c r="AJ1003" i="7"/>
  <c r="AJ1004" i="7"/>
  <c r="AJ1005" i="7"/>
  <c r="AJ1006" i="7"/>
  <c r="AJ1007" i="7"/>
  <c r="AJ1008" i="7"/>
  <c r="AJ1009" i="7"/>
  <c r="AJ1010" i="7"/>
  <c r="AJ1011" i="7"/>
  <c r="AJ1012" i="7"/>
  <c r="AJ1013" i="7"/>
  <c r="AJ1014" i="7"/>
  <c r="AJ1015" i="7"/>
  <c r="AJ1016" i="7"/>
  <c r="AJ1017" i="7"/>
  <c r="AJ1018" i="7"/>
  <c r="AJ1019" i="7"/>
  <c r="AJ1020" i="7"/>
  <c r="AJ1021" i="7"/>
  <c r="AJ1022" i="7"/>
  <c r="AJ1023" i="7"/>
  <c r="AJ1024" i="7"/>
  <c r="AJ1025" i="7"/>
  <c r="AJ1026" i="7"/>
  <c r="AJ1027" i="7"/>
  <c r="AJ1028" i="7"/>
  <c r="AJ1029" i="7"/>
  <c r="AJ1030" i="7"/>
  <c r="AJ1031" i="7"/>
  <c r="AJ1032" i="7"/>
  <c r="AJ1033" i="7"/>
  <c r="AJ1034" i="7"/>
  <c r="AJ1035" i="7"/>
  <c r="AJ1036" i="7"/>
  <c r="AJ1037" i="7"/>
  <c r="AJ1038" i="7"/>
  <c r="AJ1039" i="7"/>
  <c r="AJ1040" i="7"/>
  <c r="AJ1041" i="7"/>
  <c r="AJ1042" i="7"/>
  <c r="AJ1043" i="7"/>
  <c r="AJ1044" i="7"/>
  <c r="AJ1045" i="7"/>
  <c r="AJ1046" i="7"/>
  <c r="AJ1047" i="7"/>
  <c r="AJ1048" i="7"/>
  <c r="AJ1049" i="7"/>
  <c r="AJ1050" i="7"/>
  <c r="AJ1051" i="7"/>
  <c r="AJ1052" i="7"/>
  <c r="AJ1053" i="7"/>
  <c r="AJ1054" i="7"/>
  <c r="AJ1055" i="7"/>
  <c r="AJ1056" i="7"/>
  <c r="AJ1057" i="7"/>
  <c r="AJ1058" i="7"/>
  <c r="AJ1059" i="7"/>
  <c r="AJ1060" i="7"/>
  <c r="AJ1061" i="7"/>
  <c r="AJ1062" i="7"/>
  <c r="AJ1063" i="7"/>
  <c r="AJ1064" i="7"/>
  <c r="AJ1065" i="7"/>
  <c r="AJ1066" i="7"/>
  <c r="AJ1067" i="7"/>
  <c r="AJ1068" i="7"/>
  <c r="AJ1069" i="7"/>
  <c r="AJ5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41" i="7"/>
  <c r="AH42" i="7"/>
  <c r="AH43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AH111" i="7"/>
  <c r="AH112" i="7"/>
  <c r="AH113" i="7"/>
  <c r="AH114" i="7"/>
  <c r="AH115" i="7"/>
  <c r="AH116" i="7"/>
  <c r="AH117" i="7"/>
  <c r="AH118" i="7"/>
  <c r="AH119" i="7"/>
  <c r="AH120" i="7"/>
  <c r="AH121" i="7"/>
  <c r="AH122" i="7"/>
  <c r="AH123" i="7"/>
  <c r="AH124" i="7"/>
  <c r="AH125" i="7"/>
  <c r="AH126" i="7"/>
  <c r="AH127" i="7"/>
  <c r="AH128" i="7"/>
  <c r="AH129" i="7"/>
  <c r="AH130" i="7"/>
  <c r="AH131" i="7"/>
  <c r="AH132" i="7"/>
  <c r="AH133" i="7"/>
  <c r="AH134" i="7"/>
  <c r="AH135" i="7"/>
  <c r="AH136" i="7"/>
  <c r="AH137" i="7"/>
  <c r="AH138" i="7"/>
  <c r="AH139" i="7"/>
  <c r="AH140" i="7"/>
  <c r="AH141" i="7"/>
  <c r="AH142" i="7"/>
  <c r="AH143" i="7"/>
  <c r="AH144" i="7"/>
  <c r="AH145" i="7"/>
  <c r="AH146" i="7"/>
  <c r="AH147" i="7"/>
  <c r="AH148" i="7"/>
  <c r="AH149" i="7"/>
  <c r="AH150" i="7"/>
  <c r="AH151" i="7"/>
  <c r="AH152" i="7"/>
  <c r="AH153" i="7"/>
  <c r="AH154" i="7"/>
  <c r="AH155" i="7"/>
  <c r="AH156" i="7"/>
  <c r="AH157" i="7"/>
  <c r="AH158" i="7"/>
  <c r="AH159" i="7"/>
  <c r="AH160" i="7"/>
  <c r="AH161" i="7"/>
  <c r="AH162" i="7"/>
  <c r="AH163" i="7"/>
  <c r="AH164" i="7"/>
  <c r="AH165" i="7"/>
  <c r="AH166" i="7"/>
  <c r="AH167" i="7"/>
  <c r="AH168" i="7"/>
  <c r="AH169" i="7"/>
  <c r="AH170" i="7"/>
  <c r="AH171" i="7"/>
  <c r="AH172" i="7"/>
  <c r="AH173" i="7"/>
  <c r="AH174" i="7"/>
  <c r="AH175" i="7"/>
  <c r="AH176" i="7"/>
  <c r="AH177" i="7"/>
  <c r="AH178" i="7"/>
  <c r="AH179" i="7"/>
  <c r="AH180" i="7"/>
  <c r="AH181" i="7"/>
  <c r="AH182" i="7"/>
  <c r="AH183" i="7"/>
  <c r="AH184" i="7"/>
  <c r="AH185" i="7"/>
  <c r="AH186" i="7"/>
  <c r="AH187" i="7"/>
  <c r="AH188" i="7"/>
  <c r="AH189" i="7"/>
  <c r="AH190" i="7"/>
  <c r="AH191" i="7"/>
  <c r="AH192" i="7"/>
  <c r="AH193" i="7"/>
  <c r="AH194" i="7"/>
  <c r="AH195" i="7"/>
  <c r="AH196" i="7"/>
  <c r="AH197" i="7"/>
  <c r="AH198" i="7"/>
  <c r="AH199" i="7"/>
  <c r="AH200" i="7"/>
  <c r="AH201" i="7"/>
  <c r="AH202" i="7"/>
  <c r="AH203" i="7"/>
  <c r="AH204" i="7"/>
  <c r="AH205" i="7"/>
  <c r="AH206" i="7"/>
  <c r="AH207" i="7"/>
  <c r="AH208" i="7"/>
  <c r="AH209" i="7"/>
  <c r="AH210" i="7"/>
  <c r="AH211" i="7"/>
  <c r="AH212" i="7"/>
  <c r="AH213" i="7"/>
  <c r="AH214" i="7"/>
  <c r="AH215" i="7"/>
  <c r="AH216" i="7"/>
  <c r="AH217" i="7"/>
  <c r="AH218" i="7"/>
  <c r="AH219" i="7"/>
  <c r="AH220" i="7"/>
  <c r="AH221" i="7"/>
  <c r="AH222" i="7"/>
  <c r="AH223" i="7"/>
  <c r="AH224" i="7"/>
  <c r="AH225" i="7"/>
  <c r="AH226" i="7"/>
  <c r="AH227" i="7"/>
  <c r="AH228" i="7"/>
  <c r="AH229" i="7"/>
  <c r="AH230" i="7"/>
  <c r="AH231" i="7"/>
  <c r="AH232" i="7"/>
  <c r="AH233" i="7"/>
  <c r="AH234" i="7"/>
  <c r="AH235" i="7"/>
  <c r="AH236" i="7"/>
  <c r="AH237" i="7"/>
  <c r="AH238" i="7"/>
  <c r="AH239" i="7"/>
  <c r="AH240" i="7"/>
  <c r="AH241" i="7"/>
  <c r="AH242" i="7"/>
  <c r="AH243" i="7"/>
  <c r="AH244" i="7"/>
  <c r="AH245" i="7"/>
  <c r="AH246" i="7"/>
  <c r="AH247" i="7"/>
  <c r="AH248" i="7"/>
  <c r="AH249" i="7"/>
  <c r="AH250" i="7"/>
  <c r="AH251" i="7"/>
  <c r="AH252" i="7"/>
  <c r="AH253" i="7"/>
  <c r="AH254" i="7"/>
  <c r="AH255" i="7"/>
  <c r="AH256" i="7"/>
  <c r="AH257" i="7"/>
  <c r="AH258" i="7"/>
  <c r="AH259" i="7"/>
  <c r="AH260" i="7"/>
  <c r="AH261" i="7"/>
  <c r="AH262" i="7"/>
  <c r="AH263" i="7"/>
  <c r="AH264" i="7"/>
  <c r="AH265" i="7"/>
  <c r="AH266" i="7"/>
  <c r="AH267" i="7"/>
  <c r="AH268" i="7"/>
  <c r="AH269" i="7"/>
  <c r="AH270" i="7"/>
  <c r="AH271" i="7"/>
  <c r="AH272" i="7"/>
  <c r="AH273" i="7"/>
  <c r="AH274" i="7"/>
  <c r="AH275" i="7"/>
  <c r="AH276" i="7"/>
  <c r="AH277" i="7"/>
  <c r="AH278" i="7"/>
  <c r="AH279" i="7"/>
  <c r="AH280" i="7"/>
  <c r="AH281" i="7"/>
  <c r="AH282" i="7"/>
  <c r="AH283" i="7"/>
  <c r="AH284" i="7"/>
  <c r="AH285" i="7"/>
  <c r="AH286" i="7"/>
  <c r="AH287" i="7"/>
  <c r="AH288" i="7"/>
  <c r="AH289" i="7"/>
  <c r="AH290" i="7"/>
  <c r="AH291" i="7"/>
  <c r="AH292" i="7"/>
  <c r="AH293" i="7"/>
  <c r="AH294" i="7"/>
  <c r="AH295" i="7"/>
  <c r="AH296" i="7"/>
  <c r="AH297" i="7"/>
  <c r="AH298" i="7"/>
  <c r="AH299" i="7"/>
  <c r="AH300" i="7"/>
  <c r="AH301" i="7"/>
  <c r="AH302" i="7"/>
  <c r="AH303" i="7"/>
  <c r="AH304" i="7"/>
  <c r="AH305" i="7"/>
  <c r="AH306" i="7"/>
  <c r="AH307" i="7"/>
  <c r="AH308" i="7"/>
  <c r="AH309" i="7"/>
  <c r="AH310" i="7"/>
  <c r="AH311" i="7"/>
  <c r="AH312" i="7"/>
  <c r="AH313" i="7"/>
  <c r="AH314" i="7"/>
  <c r="AH315" i="7"/>
  <c r="AH316" i="7"/>
  <c r="AH317" i="7"/>
  <c r="AH318" i="7"/>
  <c r="AH319" i="7"/>
  <c r="AH320" i="7"/>
  <c r="AH321" i="7"/>
  <c r="AH322" i="7"/>
  <c r="AH323" i="7"/>
  <c r="AH324" i="7"/>
  <c r="AH325" i="7"/>
  <c r="AH326" i="7"/>
  <c r="AH327" i="7"/>
  <c r="AH328" i="7"/>
  <c r="AH329" i="7"/>
  <c r="AH330" i="7"/>
  <c r="AH331" i="7"/>
  <c r="AH332" i="7"/>
  <c r="AH333" i="7"/>
  <c r="AH334" i="7"/>
  <c r="AH335" i="7"/>
  <c r="AH336" i="7"/>
  <c r="AH337" i="7"/>
  <c r="AH338" i="7"/>
  <c r="AH339" i="7"/>
  <c r="AH340" i="7"/>
  <c r="AH341" i="7"/>
  <c r="AH342" i="7"/>
  <c r="AH343" i="7"/>
  <c r="AH344" i="7"/>
  <c r="AH345" i="7"/>
  <c r="AH346" i="7"/>
  <c r="AH347" i="7"/>
  <c r="AH348" i="7"/>
  <c r="AH349" i="7"/>
  <c r="AH350" i="7"/>
  <c r="AH351" i="7"/>
  <c r="AH352" i="7"/>
  <c r="AH353" i="7"/>
  <c r="AH354" i="7"/>
  <c r="AH355" i="7"/>
  <c r="AH356" i="7"/>
  <c r="AH357" i="7"/>
  <c r="AH358" i="7"/>
  <c r="AH359" i="7"/>
  <c r="AH360" i="7"/>
  <c r="AH361" i="7"/>
  <c r="AH362" i="7"/>
  <c r="AH363" i="7"/>
  <c r="AH364" i="7"/>
  <c r="AH365" i="7"/>
  <c r="AH366" i="7"/>
  <c r="AH367" i="7"/>
  <c r="AH368" i="7"/>
  <c r="AH369" i="7"/>
  <c r="AH370" i="7"/>
  <c r="AH371" i="7"/>
  <c r="AH372" i="7"/>
  <c r="AH373" i="7"/>
  <c r="AH374" i="7"/>
  <c r="AH375" i="7"/>
  <c r="AH376" i="7"/>
  <c r="AH377" i="7"/>
  <c r="AH378" i="7"/>
  <c r="AH379" i="7"/>
  <c r="AH380" i="7"/>
  <c r="AH381" i="7"/>
  <c r="AH382" i="7"/>
  <c r="AH383" i="7"/>
  <c r="AH384" i="7"/>
  <c r="AH385" i="7"/>
  <c r="AH386" i="7"/>
  <c r="AH387" i="7"/>
  <c r="AH388" i="7"/>
  <c r="AH389" i="7"/>
  <c r="AH390" i="7"/>
  <c r="AH391" i="7"/>
  <c r="AH392" i="7"/>
  <c r="AH393" i="7"/>
  <c r="AH394" i="7"/>
  <c r="AH395" i="7"/>
  <c r="AH396" i="7"/>
  <c r="AH397" i="7"/>
  <c r="AH398" i="7"/>
  <c r="AH399" i="7"/>
  <c r="AH400" i="7"/>
  <c r="AH401" i="7"/>
  <c r="AH402" i="7"/>
  <c r="AH403" i="7"/>
  <c r="AH404" i="7"/>
  <c r="AH405" i="7"/>
  <c r="AH406" i="7"/>
  <c r="AH407" i="7"/>
  <c r="AH408" i="7"/>
  <c r="AH409" i="7"/>
  <c r="AH410" i="7"/>
  <c r="AH411" i="7"/>
  <c r="AH412" i="7"/>
  <c r="AH413" i="7"/>
  <c r="AH414" i="7"/>
  <c r="AH415" i="7"/>
  <c r="AH416" i="7"/>
  <c r="AH417" i="7"/>
  <c r="AH418" i="7"/>
  <c r="AH419" i="7"/>
  <c r="AH420" i="7"/>
  <c r="AH421" i="7"/>
  <c r="AH422" i="7"/>
  <c r="AH423" i="7"/>
  <c r="AH424" i="7"/>
  <c r="AH425" i="7"/>
  <c r="AH426" i="7"/>
  <c r="AH427" i="7"/>
  <c r="AH428" i="7"/>
  <c r="AH429" i="7"/>
  <c r="AH430" i="7"/>
  <c r="AH431" i="7"/>
  <c r="AH432" i="7"/>
  <c r="AH433" i="7"/>
  <c r="AH434" i="7"/>
  <c r="AH435" i="7"/>
  <c r="AH436" i="7"/>
  <c r="AH437" i="7"/>
  <c r="AH438" i="7"/>
  <c r="AH439" i="7"/>
  <c r="AH440" i="7"/>
  <c r="AH441" i="7"/>
  <c r="AH442" i="7"/>
  <c r="AH443" i="7"/>
  <c r="AH444" i="7"/>
  <c r="AH445" i="7"/>
  <c r="AH446" i="7"/>
  <c r="AH447" i="7"/>
  <c r="AH448" i="7"/>
  <c r="AH449" i="7"/>
  <c r="AH450" i="7"/>
  <c r="AH451" i="7"/>
  <c r="AH452" i="7"/>
  <c r="AH453" i="7"/>
  <c r="AH454" i="7"/>
  <c r="AH455" i="7"/>
  <c r="AH456" i="7"/>
  <c r="AH457" i="7"/>
  <c r="AH458" i="7"/>
  <c r="AH459" i="7"/>
  <c r="AH460" i="7"/>
  <c r="AH461" i="7"/>
  <c r="AH462" i="7"/>
  <c r="AH463" i="7"/>
  <c r="AH464" i="7"/>
  <c r="AH465" i="7"/>
  <c r="AH466" i="7"/>
  <c r="AH467" i="7"/>
  <c r="AH468" i="7"/>
  <c r="AH469" i="7"/>
  <c r="AH470" i="7"/>
  <c r="AH471" i="7"/>
  <c r="AH472" i="7"/>
  <c r="AH473" i="7"/>
  <c r="AH474" i="7"/>
  <c r="AH475" i="7"/>
  <c r="AH476" i="7"/>
  <c r="AH477" i="7"/>
  <c r="AH478" i="7"/>
  <c r="AH479" i="7"/>
  <c r="AH480" i="7"/>
  <c r="AH481" i="7"/>
  <c r="AH482" i="7"/>
  <c r="AH483" i="7"/>
  <c r="AH484" i="7"/>
  <c r="AH485" i="7"/>
  <c r="AH486" i="7"/>
  <c r="AH487" i="7"/>
  <c r="AH488" i="7"/>
  <c r="AH489" i="7"/>
  <c r="AH490" i="7"/>
  <c r="AH491" i="7"/>
  <c r="AH492" i="7"/>
  <c r="AH493" i="7"/>
  <c r="AH494" i="7"/>
  <c r="AH495" i="7"/>
  <c r="AH496" i="7"/>
  <c r="AH497" i="7"/>
  <c r="AH498" i="7"/>
  <c r="AH499" i="7"/>
  <c r="AH500" i="7"/>
  <c r="AH501" i="7"/>
  <c r="AH502" i="7"/>
  <c r="AH503" i="7"/>
  <c r="AH504" i="7"/>
  <c r="AH505" i="7"/>
  <c r="AH506" i="7"/>
  <c r="AH507" i="7"/>
  <c r="AH508" i="7"/>
  <c r="AH509" i="7"/>
  <c r="AH510" i="7"/>
  <c r="AH511" i="7"/>
  <c r="AH512" i="7"/>
  <c r="AH513" i="7"/>
  <c r="AH514" i="7"/>
  <c r="AH515" i="7"/>
  <c r="AH516" i="7"/>
  <c r="AH517" i="7"/>
  <c r="AH518" i="7"/>
  <c r="AH519" i="7"/>
  <c r="AH520" i="7"/>
  <c r="AH521" i="7"/>
  <c r="AH522" i="7"/>
  <c r="AH523" i="7"/>
  <c r="AH524" i="7"/>
  <c r="AH525" i="7"/>
  <c r="AH526" i="7"/>
  <c r="AH527" i="7"/>
  <c r="AH528" i="7"/>
  <c r="AH529" i="7"/>
  <c r="AH530" i="7"/>
  <c r="AH531" i="7"/>
  <c r="AH532" i="7"/>
  <c r="AH533" i="7"/>
  <c r="AH534" i="7"/>
  <c r="AH535" i="7"/>
  <c r="AH536" i="7"/>
  <c r="AH537" i="7"/>
  <c r="AH538" i="7"/>
  <c r="AH539" i="7"/>
  <c r="AH540" i="7"/>
  <c r="AH541" i="7"/>
  <c r="AH542" i="7"/>
  <c r="AH543" i="7"/>
  <c r="AH544" i="7"/>
  <c r="AH545" i="7"/>
  <c r="AH546" i="7"/>
  <c r="AH547" i="7"/>
  <c r="AH548" i="7"/>
  <c r="AH549" i="7"/>
  <c r="AH550" i="7"/>
  <c r="AH551" i="7"/>
  <c r="AH552" i="7"/>
  <c r="AH553" i="7"/>
  <c r="AH554" i="7"/>
  <c r="AH555" i="7"/>
  <c r="AH556" i="7"/>
  <c r="AH557" i="7"/>
  <c r="AH558" i="7"/>
  <c r="AH559" i="7"/>
  <c r="AH560" i="7"/>
  <c r="AH561" i="7"/>
  <c r="AH562" i="7"/>
  <c r="AH563" i="7"/>
  <c r="AH564" i="7"/>
  <c r="AH565" i="7"/>
  <c r="AH566" i="7"/>
  <c r="AH567" i="7"/>
  <c r="AH568" i="7"/>
  <c r="AH569" i="7"/>
  <c r="AH570" i="7"/>
  <c r="AH571" i="7"/>
  <c r="AH572" i="7"/>
  <c r="AH573" i="7"/>
  <c r="AH574" i="7"/>
  <c r="AH575" i="7"/>
  <c r="AH576" i="7"/>
  <c r="AH577" i="7"/>
  <c r="AH578" i="7"/>
  <c r="AH579" i="7"/>
  <c r="AH580" i="7"/>
  <c r="AH581" i="7"/>
  <c r="AH582" i="7"/>
  <c r="AH583" i="7"/>
  <c r="AH584" i="7"/>
  <c r="AH585" i="7"/>
  <c r="AH586" i="7"/>
  <c r="AH587" i="7"/>
  <c r="AH588" i="7"/>
  <c r="AH589" i="7"/>
  <c r="AH590" i="7"/>
  <c r="AH591" i="7"/>
  <c r="AH592" i="7"/>
  <c r="AH593" i="7"/>
  <c r="AH594" i="7"/>
  <c r="AH595" i="7"/>
  <c r="AH596" i="7"/>
  <c r="AH597" i="7"/>
  <c r="AH598" i="7"/>
  <c r="AH599" i="7"/>
  <c r="AH600" i="7"/>
  <c r="AH601" i="7"/>
  <c r="AH602" i="7"/>
  <c r="AH603" i="7"/>
  <c r="AH604" i="7"/>
  <c r="AH605" i="7"/>
  <c r="AH606" i="7"/>
  <c r="AH607" i="7"/>
  <c r="AH608" i="7"/>
  <c r="AH609" i="7"/>
  <c r="AH610" i="7"/>
  <c r="AH611" i="7"/>
  <c r="AH612" i="7"/>
  <c r="AH613" i="7"/>
  <c r="AH614" i="7"/>
  <c r="AH615" i="7"/>
  <c r="AH616" i="7"/>
  <c r="AH617" i="7"/>
  <c r="AH618" i="7"/>
  <c r="AH619" i="7"/>
  <c r="AH620" i="7"/>
  <c r="AH621" i="7"/>
  <c r="AH622" i="7"/>
  <c r="AH623" i="7"/>
  <c r="AH624" i="7"/>
  <c r="AH625" i="7"/>
  <c r="AH626" i="7"/>
  <c r="AH627" i="7"/>
  <c r="AH628" i="7"/>
  <c r="AH629" i="7"/>
  <c r="AH630" i="7"/>
  <c r="AH631" i="7"/>
  <c r="AH632" i="7"/>
  <c r="AH633" i="7"/>
  <c r="AH634" i="7"/>
  <c r="AH635" i="7"/>
  <c r="AH636" i="7"/>
  <c r="AH637" i="7"/>
  <c r="AH638" i="7"/>
  <c r="AH639" i="7"/>
  <c r="AH640" i="7"/>
  <c r="AH641" i="7"/>
  <c r="AH642" i="7"/>
  <c r="AH643" i="7"/>
  <c r="AH644" i="7"/>
  <c r="AH645" i="7"/>
  <c r="AH646" i="7"/>
  <c r="AH647" i="7"/>
  <c r="AH648" i="7"/>
  <c r="AH649" i="7"/>
  <c r="AH650" i="7"/>
  <c r="AH651" i="7"/>
  <c r="AH652" i="7"/>
  <c r="AH653" i="7"/>
  <c r="AH654" i="7"/>
  <c r="AH655" i="7"/>
  <c r="AH656" i="7"/>
  <c r="AH657" i="7"/>
  <c r="AH658" i="7"/>
  <c r="AH659" i="7"/>
  <c r="AH660" i="7"/>
  <c r="AH661" i="7"/>
  <c r="AH662" i="7"/>
  <c r="AH663" i="7"/>
  <c r="AH664" i="7"/>
  <c r="AH665" i="7"/>
  <c r="AH666" i="7"/>
  <c r="AH667" i="7"/>
  <c r="AH668" i="7"/>
  <c r="AH669" i="7"/>
  <c r="AH670" i="7"/>
  <c r="AH671" i="7"/>
  <c r="AH672" i="7"/>
  <c r="AH673" i="7"/>
  <c r="AH674" i="7"/>
  <c r="AH675" i="7"/>
  <c r="AH676" i="7"/>
  <c r="AH677" i="7"/>
  <c r="AH678" i="7"/>
  <c r="AH679" i="7"/>
  <c r="AH680" i="7"/>
  <c r="AH681" i="7"/>
  <c r="AH682" i="7"/>
  <c r="AH683" i="7"/>
  <c r="AH684" i="7"/>
  <c r="AH685" i="7"/>
  <c r="AH686" i="7"/>
  <c r="AH687" i="7"/>
  <c r="AH688" i="7"/>
  <c r="AH689" i="7"/>
  <c r="AH690" i="7"/>
  <c r="AH691" i="7"/>
  <c r="AH692" i="7"/>
  <c r="AH693" i="7"/>
  <c r="AH694" i="7"/>
  <c r="AH695" i="7"/>
  <c r="AH696" i="7"/>
  <c r="AH697" i="7"/>
  <c r="AH698" i="7"/>
  <c r="AH699" i="7"/>
  <c r="AH700" i="7"/>
  <c r="AH701" i="7"/>
  <c r="AH702" i="7"/>
  <c r="AH703" i="7"/>
  <c r="AH704" i="7"/>
  <c r="AH705" i="7"/>
  <c r="AH706" i="7"/>
  <c r="AH707" i="7"/>
  <c r="AH708" i="7"/>
  <c r="AH709" i="7"/>
  <c r="AH710" i="7"/>
  <c r="AH711" i="7"/>
  <c r="AH712" i="7"/>
  <c r="AH713" i="7"/>
  <c r="AH714" i="7"/>
  <c r="AH715" i="7"/>
  <c r="AH716" i="7"/>
  <c r="AH717" i="7"/>
  <c r="AH718" i="7"/>
  <c r="AH719" i="7"/>
  <c r="AH720" i="7"/>
  <c r="AH721" i="7"/>
  <c r="AH722" i="7"/>
  <c r="AH723" i="7"/>
  <c r="AH724" i="7"/>
  <c r="AH725" i="7"/>
  <c r="AH726" i="7"/>
  <c r="AH727" i="7"/>
  <c r="AH728" i="7"/>
  <c r="AH729" i="7"/>
  <c r="AH730" i="7"/>
  <c r="AH731" i="7"/>
  <c r="AH732" i="7"/>
  <c r="AH733" i="7"/>
  <c r="AH734" i="7"/>
  <c r="AH735" i="7"/>
  <c r="AH736" i="7"/>
  <c r="AH737" i="7"/>
  <c r="AH738" i="7"/>
  <c r="AH739" i="7"/>
  <c r="AH740" i="7"/>
  <c r="AH741" i="7"/>
  <c r="AH742" i="7"/>
  <c r="AH743" i="7"/>
  <c r="AH744" i="7"/>
  <c r="AH745" i="7"/>
  <c r="AH746" i="7"/>
  <c r="AH747" i="7"/>
  <c r="AH748" i="7"/>
  <c r="AH749" i="7"/>
  <c r="AH750" i="7"/>
  <c r="AH751" i="7"/>
  <c r="AH752" i="7"/>
  <c r="AH753" i="7"/>
  <c r="AH754" i="7"/>
  <c r="AH755" i="7"/>
  <c r="AH756" i="7"/>
  <c r="AH757" i="7"/>
  <c r="AH758" i="7"/>
  <c r="AH759" i="7"/>
  <c r="AH760" i="7"/>
  <c r="AH761" i="7"/>
  <c r="AH762" i="7"/>
  <c r="AH763" i="7"/>
  <c r="AH764" i="7"/>
  <c r="AH765" i="7"/>
  <c r="AH766" i="7"/>
  <c r="AH767" i="7"/>
  <c r="AH768" i="7"/>
  <c r="AH769" i="7"/>
  <c r="AH770" i="7"/>
  <c r="AH771" i="7"/>
  <c r="AH772" i="7"/>
  <c r="AH773" i="7"/>
  <c r="AH774" i="7"/>
  <c r="AH775" i="7"/>
  <c r="AH776" i="7"/>
  <c r="AH777" i="7"/>
  <c r="AH778" i="7"/>
  <c r="AH779" i="7"/>
  <c r="AH780" i="7"/>
  <c r="AH781" i="7"/>
  <c r="AH782" i="7"/>
  <c r="AH783" i="7"/>
  <c r="AH784" i="7"/>
  <c r="AH785" i="7"/>
  <c r="AH786" i="7"/>
  <c r="AH787" i="7"/>
  <c r="AH788" i="7"/>
  <c r="AH789" i="7"/>
  <c r="AH790" i="7"/>
  <c r="AH791" i="7"/>
  <c r="AH792" i="7"/>
  <c r="AH793" i="7"/>
  <c r="AH794" i="7"/>
  <c r="AH795" i="7"/>
  <c r="AH796" i="7"/>
  <c r="AH797" i="7"/>
  <c r="AH798" i="7"/>
  <c r="AH799" i="7"/>
  <c r="AH800" i="7"/>
  <c r="AH801" i="7"/>
  <c r="AH802" i="7"/>
  <c r="AH803" i="7"/>
  <c r="AH804" i="7"/>
  <c r="AH805" i="7"/>
  <c r="AH806" i="7"/>
  <c r="AH807" i="7"/>
  <c r="AH808" i="7"/>
  <c r="AH809" i="7"/>
  <c r="AH810" i="7"/>
  <c r="AH811" i="7"/>
  <c r="AH812" i="7"/>
  <c r="AH813" i="7"/>
  <c r="AH814" i="7"/>
  <c r="AH815" i="7"/>
  <c r="AH816" i="7"/>
  <c r="AH817" i="7"/>
  <c r="AH818" i="7"/>
  <c r="AH819" i="7"/>
  <c r="AH820" i="7"/>
  <c r="AH821" i="7"/>
  <c r="AH822" i="7"/>
  <c r="AH823" i="7"/>
  <c r="AH824" i="7"/>
  <c r="AH825" i="7"/>
  <c r="AH826" i="7"/>
  <c r="AH827" i="7"/>
  <c r="AH828" i="7"/>
  <c r="AH829" i="7"/>
  <c r="AH830" i="7"/>
  <c r="AH831" i="7"/>
  <c r="AH832" i="7"/>
  <c r="AH833" i="7"/>
  <c r="AH834" i="7"/>
  <c r="AH835" i="7"/>
  <c r="AH836" i="7"/>
  <c r="AH837" i="7"/>
  <c r="AH838" i="7"/>
  <c r="AH839" i="7"/>
  <c r="AH840" i="7"/>
  <c r="AH841" i="7"/>
  <c r="AH842" i="7"/>
  <c r="AH843" i="7"/>
  <c r="AH844" i="7"/>
  <c r="AH845" i="7"/>
  <c r="AH846" i="7"/>
  <c r="AH847" i="7"/>
  <c r="AH848" i="7"/>
  <c r="AH849" i="7"/>
  <c r="AH850" i="7"/>
  <c r="AH851" i="7"/>
  <c r="AH852" i="7"/>
  <c r="AH853" i="7"/>
  <c r="AH854" i="7"/>
  <c r="AH855" i="7"/>
  <c r="AH856" i="7"/>
  <c r="AH857" i="7"/>
  <c r="AH858" i="7"/>
  <c r="AH859" i="7"/>
  <c r="AH860" i="7"/>
  <c r="AH861" i="7"/>
  <c r="AH862" i="7"/>
  <c r="AH863" i="7"/>
  <c r="AH864" i="7"/>
  <c r="AH865" i="7"/>
  <c r="AH866" i="7"/>
  <c r="AH867" i="7"/>
  <c r="AH868" i="7"/>
  <c r="AH869" i="7"/>
  <c r="AH870" i="7"/>
  <c r="AH871" i="7"/>
  <c r="AH872" i="7"/>
  <c r="AH873" i="7"/>
  <c r="AH874" i="7"/>
  <c r="AH875" i="7"/>
  <c r="AH876" i="7"/>
  <c r="AH877" i="7"/>
  <c r="AH878" i="7"/>
  <c r="AH879" i="7"/>
  <c r="AH880" i="7"/>
  <c r="AH881" i="7"/>
  <c r="AH882" i="7"/>
  <c r="AH883" i="7"/>
  <c r="AH884" i="7"/>
  <c r="AH885" i="7"/>
  <c r="AH886" i="7"/>
  <c r="AH887" i="7"/>
  <c r="AH888" i="7"/>
  <c r="AH889" i="7"/>
  <c r="AH890" i="7"/>
  <c r="AH891" i="7"/>
  <c r="AH892" i="7"/>
  <c r="AH893" i="7"/>
  <c r="AH894" i="7"/>
  <c r="AH895" i="7"/>
  <c r="AH896" i="7"/>
  <c r="AH897" i="7"/>
  <c r="AH898" i="7"/>
  <c r="AH899" i="7"/>
  <c r="AH900" i="7"/>
  <c r="AH901" i="7"/>
  <c r="AH902" i="7"/>
  <c r="AH903" i="7"/>
  <c r="AH904" i="7"/>
  <c r="AH905" i="7"/>
  <c r="AH906" i="7"/>
  <c r="AH907" i="7"/>
  <c r="AH908" i="7"/>
  <c r="AH909" i="7"/>
  <c r="AH910" i="7"/>
  <c r="AH911" i="7"/>
  <c r="AH912" i="7"/>
  <c r="AH913" i="7"/>
  <c r="AH914" i="7"/>
  <c r="AH915" i="7"/>
  <c r="AH916" i="7"/>
  <c r="AH917" i="7"/>
  <c r="AH918" i="7"/>
  <c r="AH919" i="7"/>
  <c r="AH920" i="7"/>
  <c r="AH921" i="7"/>
  <c r="AH922" i="7"/>
  <c r="AH923" i="7"/>
  <c r="AH924" i="7"/>
  <c r="AH925" i="7"/>
  <c r="AH926" i="7"/>
  <c r="AH927" i="7"/>
  <c r="AH928" i="7"/>
  <c r="AH929" i="7"/>
  <c r="AH930" i="7"/>
  <c r="AH931" i="7"/>
  <c r="AH932" i="7"/>
  <c r="AH933" i="7"/>
  <c r="AH934" i="7"/>
  <c r="AH935" i="7"/>
  <c r="AH936" i="7"/>
  <c r="AH937" i="7"/>
  <c r="AH938" i="7"/>
  <c r="AH939" i="7"/>
  <c r="AH940" i="7"/>
  <c r="AH941" i="7"/>
  <c r="AH942" i="7"/>
  <c r="AH943" i="7"/>
  <c r="AH944" i="7"/>
  <c r="AH945" i="7"/>
  <c r="AH946" i="7"/>
  <c r="AH947" i="7"/>
  <c r="AH948" i="7"/>
  <c r="AH949" i="7"/>
  <c r="AH950" i="7"/>
  <c r="AH951" i="7"/>
  <c r="AH952" i="7"/>
  <c r="AH953" i="7"/>
  <c r="AH954" i="7"/>
  <c r="AH955" i="7"/>
  <c r="AH956" i="7"/>
  <c r="AH957" i="7"/>
  <c r="AH958" i="7"/>
  <c r="AH959" i="7"/>
  <c r="AH960" i="7"/>
  <c r="AH961" i="7"/>
  <c r="AH962" i="7"/>
  <c r="AH963" i="7"/>
  <c r="AH964" i="7"/>
  <c r="AH965" i="7"/>
  <c r="AH966" i="7"/>
  <c r="AH967" i="7"/>
  <c r="AH968" i="7"/>
  <c r="AH969" i="7"/>
  <c r="AH970" i="7"/>
  <c r="AH971" i="7"/>
  <c r="AH972" i="7"/>
  <c r="AH973" i="7"/>
  <c r="AH974" i="7"/>
  <c r="AH975" i="7"/>
  <c r="AH976" i="7"/>
  <c r="AH977" i="7"/>
  <c r="AH978" i="7"/>
  <c r="AH979" i="7"/>
  <c r="AH980" i="7"/>
  <c r="AH981" i="7"/>
  <c r="AH982" i="7"/>
  <c r="AH983" i="7"/>
  <c r="AH984" i="7"/>
  <c r="AH985" i="7"/>
  <c r="AH986" i="7"/>
  <c r="AH987" i="7"/>
  <c r="AH988" i="7"/>
  <c r="AH989" i="7"/>
  <c r="AH990" i="7"/>
  <c r="AH991" i="7"/>
  <c r="AH992" i="7"/>
  <c r="AH993" i="7"/>
  <c r="AH994" i="7"/>
  <c r="AH995" i="7"/>
  <c r="AH996" i="7"/>
  <c r="AH997" i="7"/>
  <c r="AH998" i="7"/>
  <c r="AH999" i="7"/>
  <c r="AH1000" i="7"/>
  <c r="AH1001" i="7"/>
  <c r="AH1002" i="7"/>
  <c r="AH1003" i="7"/>
  <c r="AH1004" i="7"/>
  <c r="AH1005" i="7"/>
  <c r="AH1006" i="7"/>
  <c r="AH1007" i="7"/>
  <c r="AH1008" i="7"/>
  <c r="AH1009" i="7"/>
  <c r="AH1010" i="7"/>
  <c r="AH1011" i="7"/>
  <c r="AH1012" i="7"/>
  <c r="AH1013" i="7"/>
  <c r="AH1014" i="7"/>
  <c r="AH1015" i="7"/>
  <c r="AH1016" i="7"/>
  <c r="AH1017" i="7"/>
  <c r="AH1018" i="7"/>
  <c r="AH1019" i="7"/>
  <c r="AH1020" i="7"/>
  <c r="AH1021" i="7"/>
  <c r="AH1022" i="7"/>
  <c r="AH1023" i="7"/>
  <c r="AH1024" i="7"/>
  <c r="AH1025" i="7"/>
  <c r="AH1026" i="7"/>
  <c r="AH1027" i="7"/>
  <c r="AH1028" i="7"/>
  <c r="AH1029" i="7"/>
  <c r="AH1030" i="7"/>
  <c r="AH1031" i="7"/>
  <c r="AH1032" i="7"/>
  <c r="AH1033" i="7"/>
  <c r="AH1034" i="7"/>
  <c r="AH1035" i="7"/>
  <c r="AH1036" i="7"/>
  <c r="AH1037" i="7"/>
  <c r="AH1038" i="7"/>
  <c r="AH1039" i="7"/>
  <c r="AH1040" i="7"/>
  <c r="AH1041" i="7"/>
  <c r="AH1042" i="7"/>
  <c r="AH1043" i="7"/>
  <c r="AH1044" i="7"/>
  <c r="AH1045" i="7"/>
  <c r="AH1046" i="7"/>
  <c r="AH1047" i="7"/>
  <c r="AH1048" i="7"/>
  <c r="AH1049" i="7"/>
  <c r="AH1050" i="7"/>
  <c r="AH1051" i="7"/>
  <c r="AH1052" i="7"/>
  <c r="AH1053" i="7"/>
  <c r="AH1054" i="7"/>
  <c r="AH1055" i="7"/>
  <c r="AH1056" i="7"/>
  <c r="AH1057" i="7"/>
  <c r="AH1058" i="7"/>
  <c r="AH1059" i="7"/>
  <c r="AH1060" i="7"/>
  <c r="AH1061" i="7"/>
  <c r="AH1062" i="7"/>
  <c r="AH1063" i="7"/>
  <c r="AH1064" i="7"/>
  <c r="AH1065" i="7"/>
  <c r="AH1066" i="7"/>
  <c r="AH1067" i="7"/>
  <c r="AH1068" i="7"/>
  <c r="AH1069" i="7"/>
  <c r="AH44" i="7"/>
  <c r="AM4" i="7" l="1"/>
  <c r="AG45" i="7"/>
  <c r="AG46" i="7"/>
  <c r="AG47" i="7"/>
  <c r="AG48" i="7"/>
  <c r="AG49" i="7"/>
  <c r="AG50" i="7"/>
  <c r="AG51" i="7"/>
  <c r="AG52" i="7"/>
  <c r="AK4" i="7"/>
  <c r="AG4" i="7"/>
  <c r="AH4" i="7"/>
  <c r="AG5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G117" i="7"/>
  <c r="AG118" i="7"/>
  <c r="AG119" i="7"/>
  <c r="AG120" i="7"/>
  <c r="AG121" i="7"/>
  <c r="AG122" i="7"/>
  <c r="AG123" i="7"/>
  <c r="AG124" i="7"/>
  <c r="AG125" i="7"/>
  <c r="AG126" i="7"/>
  <c r="AG127" i="7"/>
  <c r="AG128" i="7"/>
  <c r="AG129" i="7"/>
  <c r="AG130" i="7"/>
  <c r="AG131" i="7"/>
  <c r="AG132" i="7"/>
  <c r="AG133" i="7"/>
  <c r="AG134" i="7"/>
  <c r="AG135" i="7"/>
  <c r="AG136" i="7"/>
  <c r="AG137" i="7"/>
  <c r="AG138" i="7"/>
  <c r="AG139" i="7"/>
  <c r="AG140" i="7"/>
  <c r="AG141" i="7"/>
  <c r="AG142" i="7"/>
  <c r="AG143" i="7"/>
  <c r="AG144" i="7"/>
  <c r="AG145" i="7"/>
  <c r="AG146" i="7"/>
  <c r="AG147" i="7"/>
  <c r="AG148" i="7"/>
  <c r="AG149" i="7"/>
  <c r="AG150" i="7"/>
  <c r="AG151" i="7"/>
  <c r="AG152" i="7"/>
  <c r="AG153" i="7"/>
  <c r="AG154" i="7"/>
  <c r="AG155" i="7"/>
  <c r="AG156" i="7"/>
  <c r="AG157" i="7"/>
  <c r="AG158" i="7"/>
  <c r="AG159" i="7"/>
  <c r="AG160" i="7"/>
  <c r="AG161" i="7"/>
  <c r="AG162" i="7"/>
  <c r="AG163" i="7"/>
  <c r="AG164" i="7"/>
  <c r="AG165" i="7"/>
  <c r="AG166" i="7"/>
  <c r="AG167" i="7"/>
  <c r="AG168" i="7"/>
  <c r="AG169" i="7"/>
  <c r="AG170" i="7"/>
  <c r="AG171" i="7"/>
  <c r="AG172" i="7"/>
  <c r="AG173" i="7"/>
  <c r="AG174" i="7"/>
  <c r="AG175" i="7"/>
  <c r="AG176" i="7"/>
  <c r="AG177" i="7"/>
  <c r="AG178" i="7"/>
  <c r="AG179" i="7"/>
  <c r="AG180" i="7"/>
  <c r="AG181" i="7"/>
  <c r="AG182" i="7"/>
  <c r="AG183" i="7"/>
  <c r="AG184" i="7"/>
  <c r="AG185" i="7"/>
  <c r="AG186" i="7"/>
  <c r="AG187" i="7"/>
  <c r="AG188" i="7"/>
  <c r="AG189" i="7"/>
  <c r="AG190" i="7"/>
  <c r="AG191" i="7"/>
  <c r="AG192" i="7"/>
  <c r="AG193" i="7"/>
  <c r="AG194" i="7"/>
  <c r="AG195" i="7"/>
  <c r="AG196" i="7"/>
  <c r="AG197" i="7"/>
  <c r="AG198" i="7"/>
  <c r="AG199" i="7"/>
  <c r="AG200" i="7"/>
  <c r="AG201" i="7"/>
  <c r="AG202" i="7"/>
  <c r="AG203" i="7"/>
  <c r="AG204" i="7"/>
  <c r="AG205" i="7"/>
  <c r="AG206" i="7"/>
  <c r="AG207" i="7"/>
  <c r="AG208" i="7"/>
  <c r="AG209" i="7"/>
  <c r="AG210" i="7"/>
  <c r="AG211" i="7"/>
  <c r="AG212" i="7"/>
  <c r="AG213" i="7"/>
  <c r="AG214" i="7"/>
  <c r="AG215" i="7"/>
  <c r="AG216" i="7"/>
  <c r="AG217" i="7"/>
  <c r="AG218" i="7"/>
  <c r="AG219" i="7"/>
  <c r="AG220" i="7"/>
  <c r="AG221" i="7"/>
  <c r="AG222" i="7"/>
  <c r="AG223" i="7"/>
  <c r="AG224" i="7"/>
  <c r="AG225" i="7"/>
  <c r="AG226" i="7"/>
  <c r="AG227" i="7"/>
  <c r="AG228" i="7"/>
  <c r="AG229" i="7"/>
  <c r="AG230" i="7"/>
  <c r="AG231" i="7"/>
  <c r="AG232" i="7"/>
  <c r="AG233" i="7"/>
  <c r="AG234" i="7"/>
  <c r="AG235" i="7"/>
  <c r="AG236" i="7"/>
  <c r="AG237" i="7"/>
  <c r="AG238" i="7"/>
  <c r="AG239" i="7"/>
  <c r="AG240" i="7"/>
  <c r="AG241" i="7"/>
  <c r="AG242" i="7"/>
  <c r="AG243" i="7"/>
  <c r="AG244" i="7"/>
  <c r="AG245" i="7"/>
  <c r="AG246" i="7"/>
  <c r="AG247" i="7"/>
  <c r="AG248" i="7"/>
  <c r="AG249" i="7"/>
  <c r="AG250" i="7"/>
  <c r="AG251" i="7"/>
  <c r="AG252" i="7"/>
  <c r="AG253" i="7"/>
  <c r="AG254" i="7"/>
  <c r="AG255" i="7"/>
  <c r="AG256" i="7"/>
  <c r="AG257" i="7"/>
  <c r="AG258" i="7"/>
  <c r="AG259" i="7"/>
  <c r="AG260" i="7"/>
  <c r="AG261" i="7"/>
  <c r="AG262" i="7"/>
  <c r="AG263" i="7"/>
  <c r="AG264" i="7"/>
  <c r="AG265" i="7"/>
  <c r="AG266" i="7"/>
  <c r="AG267" i="7"/>
  <c r="AG268" i="7"/>
  <c r="AG269" i="7"/>
  <c r="AG270" i="7"/>
  <c r="AG271" i="7"/>
  <c r="AG272" i="7"/>
  <c r="AG273" i="7"/>
  <c r="AG274" i="7"/>
  <c r="AG275" i="7"/>
  <c r="AG276" i="7"/>
  <c r="AG277" i="7"/>
  <c r="AG278" i="7"/>
  <c r="AG279" i="7"/>
  <c r="AG280" i="7"/>
  <c r="AG281" i="7"/>
  <c r="AG282" i="7"/>
  <c r="AG283" i="7"/>
  <c r="AG284" i="7"/>
  <c r="AG285" i="7"/>
  <c r="AG286" i="7"/>
  <c r="AG287" i="7"/>
  <c r="AG288" i="7"/>
  <c r="AG289" i="7"/>
  <c r="AG290" i="7"/>
  <c r="AG291" i="7"/>
  <c r="AG292" i="7"/>
  <c r="AG293" i="7"/>
  <c r="AG294" i="7"/>
  <c r="AG295" i="7"/>
  <c r="AG296" i="7"/>
  <c r="AG297" i="7"/>
  <c r="AG298" i="7"/>
  <c r="AG299" i="7"/>
  <c r="AG300" i="7"/>
  <c r="AG301" i="7"/>
  <c r="AG302" i="7"/>
  <c r="AG303" i="7"/>
  <c r="AG304" i="7"/>
  <c r="AG305" i="7"/>
  <c r="AG306" i="7"/>
  <c r="AG307" i="7"/>
  <c r="AG308" i="7"/>
  <c r="AG309" i="7"/>
  <c r="AG310" i="7"/>
  <c r="AG311" i="7"/>
  <c r="AG312" i="7"/>
  <c r="AG313" i="7"/>
  <c r="AG314" i="7"/>
  <c r="AG315" i="7"/>
  <c r="AG316" i="7"/>
  <c r="AG317" i="7"/>
  <c r="AG318" i="7"/>
  <c r="AG319" i="7"/>
  <c r="AG320" i="7"/>
  <c r="AG321" i="7"/>
  <c r="AG322" i="7"/>
  <c r="AG323" i="7"/>
  <c r="AG324" i="7"/>
  <c r="AG325" i="7"/>
  <c r="AG326" i="7"/>
  <c r="AG327" i="7"/>
  <c r="AG328" i="7"/>
  <c r="AG329" i="7"/>
  <c r="AG330" i="7"/>
  <c r="AG331" i="7"/>
  <c r="AG332" i="7"/>
  <c r="AG333" i="7"/>
  <c r="AG334" i="7"/>
  <c r="AG335" i="7"/>
  <c r="AG336" i="7"/>
  <c r="AG337" i="7"/>
  <c r="AG338" i="7"/>
  <c r="AG339" i="7"/>
  <c r="AG340" i="7"/>
  <c r="AG341" i="7"/>
  <c r="AG342" i="7"/>
  <c r="AG343" i="7"/>
  <c r="AG344" i="7"/>
  <c r="AG345" i="7"/>
  <c r="AG346" i="7"/>
  <c r="AG347" i="7"/>
  <c r="AG348" i="7"/>
  <c r="AG349" i="7"/>
  <c r="AG350" i="7"/>
  <c r="AG351" i="7"/>
  <c r="AG352" i="7"/>
  <c r="AG353" i="7"/>
  <c r="AG354" i="7"/>
  <c r="AG355" i="7"/>
  <c r="AG356" i="7"/>
  <c r="AG357" i="7"/>
  <c r="AG358" i="7"/>
  <c r="AG359" i="7"/>
  <c r="AG360" i="7"/>
  <c r="AG361" i="7"/>
  <c r="AG362" i="7"/>
  <c r="AG363" i="7"/>
  <c r="AG364" i="7"/>
  <c r="AG365" i="7"/>
  <c r="AG366" i="7"/>
  <c r="AG367" i="7"/>
  <c r="AG368" i="7"/>
  <c r="AG369" i="7"/>
  <c r="AG370" i="7"/>
  <c r="AG371" i="7"/>
  <c r="AG372" i="7"/>
  <c r="AG373" i="7"/>
  <c r="AG374" i="7"/>
  <c r="AG375" i="7"/>
  <c r="AG376" i="7"/>
  <c r="AG377" i="7"/>
  <c r="AG378" i="7"/>
  <c r="AG379" i="7"/>
  <c r="AG380" i="7"/>
  <c r="AG381" i="7"/>
  <c r="AG382" i="7"/>
  <c r="AG383" i="7"/>
  <c r="AG384" i="7"/>
  <c r="AG385" i="7"/>
  <c r="AG386" i="7"/>
  <c r="AG387" i="7"/>
  <c r="AG388" i="7"/>
  <c r="AG389" i="7"/>
  <c r="AG390" i="7"/>
  <c r="AG391" i="7"/>
  <c r="AG392" i="7"/>
  <c r="AG393" i="7"/>
  <c r="AG394" i="7"/>
  <c r="AG395" i="7"/>
  <c r="AG396" i="7"/>
  <c r="AG397" i="7"/>
  <c r="AG398" i="7"/>
  <c r="AG399" i="7"/>
  <c r="AG400" i="7"/>
  <c r="AG401" i="7"/>
  <c r="AG402" i="7"/>
  <c r="AG403" i="7"/>
  <c r="AG404" i="7"/>
  <c r="AG405" i="7"/>
  <c r="AG406" i="7"/>
  <c r="AG407" i="7"/>
  <c r="AG408" i="7"/>
  <c r="AG409" i="7"/>
  <c r="AG410" i="7"/>
  <c r="AG411" i="7"/>
  <c r="AG412" i="7"/>
  <c r="AG413" i="7"/>
  <c r="AG414" i="7"/>
  <c r="AG415" i="7"/>
  <c r="AG416" i="7"/>
  <c r="AG417" i="7"/>
  <c r="AG418" i="7"/>
  <c r="AG419" i="7"/>
  <c r="AG420" i="7"/>
  <c r="AG421" i="7"/>
  <c r="AG422" i="7"/>
  <c r="AG423" i="7"/>
  <c r="AG424" i="7"/>
  <c r="AG425" i="7"/>
  <c r="AG426" i="7"/>
  <c r="AG427" i="7"/>
  <c r="AG428" i="7"/>
  <c r="AG429" i="7"/>
  <c r="AG430" i="7"/>
  <c r="AG431" i="7"/>
  <c r="AG432" i="7"/>
  <c r="AG433" i="7"/>
  <c r="AG434" i="7"/>
  <c r="AG435" i="7"/>
  <c r="AG436" i="7"/>
  <c r="AG437" i="7"/>
  <c r="AG438" i="7"/>
  <c r="AG439" i="7"/>
  <c r="AG440" i="7"/>
  <c r="AG441" i="7"/>
  <c r="AG442" i="7"/>
  <c r="AG443" i="7"/>
  <c r="AG444" i="7"/>
  <c r="AG445" i="7"/>
  <c r="AG446" i="7"/>
  <c r="AG447" i="7"/>
  <c r="AG448" i="7"/>
  <c r="AG449" i="7"/>
  <c r="AG450" i="7"/>
  <c r="AG451" i="7"/>
  <c r="AG452" i="7"/>
  <c r="AG453" i="7"/>
  <c r="AG454" i="7"/>
  <c r="AG455" i="7"/>
  <c r="AG456" i="7"/>
  <c r="AG457" i="7"/>
  <c r="AG458" i="7"/>
  <c r="AG459" i="7"/>
  <c r="AG460" i="7"/>
  <c r="AG461" i="7"/>
  <c r="AG462" i="7"/>
  <c r="AG463" i="7"/>
  <c r="AG464" i="7"/>
  <c r="AG465" i="7"/>
  <c r="AG466" i="7"/>
  <c r="AG467" i="7"/>
  <c r="AG468" i="7"/>
  <c r="AG469" i="7"/>
  <c r="AG470" i="7"/>
  <c r="AG471" i="7"/>
  <c r="AG472" i="7"/>
  <c r="AG473" i="7"/>
  <c r="AG474" i="7"/>
  <c r="AG475" i="7"/>
  <c r="AG476" i="7"/>
  <c r="AG477" i="7"/>
  <c r="AG478" i="7"/>
  <c r="AG479" i="7"/>
  <c r="AG480" i="7"/>
  <c r="AG481" i="7"/>
  <c r="AG482" i="7"/>
  <c r="AG483" i="7"/>
  <c r="AG484" i="7"/>
  <c r="AG485" i="7"/>
  <c r="AG486" i="7"/>
  <c r="AG487" i="7"/>
  <c r="AG488" i="7"/>
  <c r="AG489" i="7"/>
  <c r="AG490" i="7"/>
  <c r="AG491" i="7"/>
  <c r="AG492" i="7"/>
  <c r="AG493" i="7"/>
  <c r="AG494" i="7"/>
  <c r="AG495" i="7"/>
  <c r="AG496" i="7"/>
  <c r="AG497" i="7"/>
  <c r="AG498" i="7"/>
  <c r="AG499" i="7"/>
  <c r="AG500" i="7"/>
  <c r="AG501" i="7"/>
  <c r="AG502" i="7"/>
  <c r="AG503" i="7"/>
  <c r="AG504" i="7"/>
  <c r="AG505" i="7"/>
  <c r="AG506" i="7"/>
  <c r="AG507" i="7"/>
  <c r="AG508" i="7"/>
  <c r="AG509" i="7"/>
  <c r="AG510" i="7"/>
  <c r="AG511" i="7"/>
  <c r="AG512" i="7"/>
  <c r="AG513" i="7"/>
  <c r="AG514" i="7"/>
  <c r="AG515" i="7"/>
  <c r="AG516" i="7"/>
  <c r="AG517" i="7"/>
  <c r="AG518" i="7"/>
  <c r="AG519" i="7"/>
  <c r="AG520" i="7"/>
  <c r="AG521" i="7"/>
  <c r="AG522" i="7"/>
  <c r="AG523" i="7"/>
  <c r="AG524" i="7"/>
  <c r="AG525" i="7"/>
  <c r="AG526" i="7"/>
  <c r="AG527" i="7"/>
  <c r="AG528" i="7"/>
  <c r="AG529" i="7"/>
  <c r="AG530" i="7"/>
  <c r="AG531" i="7"/>
  <c r="AG532" i="7"/>
  <c r="AG533" i="7"/>
  <c r="AG534" i="7"/>
  <c r="AG535" i="7"/>
  <c r="AG536" i="7"/>
  <c r="AG537" i="7"/>
  <c r="AG538" i="7"/>
  <c r="AG539" i="7"/>
  <c r="AG540" i="7"/>
  <c r="AG541" i="7"/>
  <c r="AG542" i="7"/>
  <c r="AG543" i="7"/>
  <c r="AG544" i="7"/>
  <c r="AG545" i="7"/>
  <c r="AG546" i="7"/>
  <c r="AG547" i="7"/>
  <c r="AG548" i="7"/>
  <c r="AG549" i="7"/>
  <c r="AG550" i="7"/>
  <c r="AG551" i="7"/>
  <c r="AG552" i="7"/>
  <c r="AG553" i="7"/>
  <c r="AG554" i="7"/>
  <c r="AG555" i="7"/>
  <c r="AG556" i="7"/>
  <c r="AG557" i="7"/>
  <c r="AG558" i="7"/>
  <c r="AG559" i="7"/>
  <c r="AG560" i="7"/>
  <c r="AG561" i="7"/>
  <c r="AG562" i="7"/>
  <c r="AG563" i="7"/>
  <c r="AG564" i="7"/>
  <c r="AG565" i="7"/>
  <c r="AG566" i="7"/>
  <c r="AG567" i="7"/>
  <c r="AG568" i="7"/>
  <c r="AG569" i="7"/>
  <c r="AG570" i="7"/>
  <c r="AG571" i="7"/>
  <c r="AG572" i="7"/>
  <c r="AG573" i="7"/>
  <c r="AG574" i="7"/>
  <c r="AG575" i="7"/>
  <c r="AG576" i="7"/>
  <c r="AG577" i="7"/>
  <c r="AG578" i="7"/>
  <c r="AG579" i="7"/>
  <c r="AG580" i="7"/>
  <c r="AG581" i="7"/>
  <c r="AG582" i="7"/>
  <c r="AG583" i="7"/>
  <c r="AG584" i="7"/>
  <c r="AG585" i="7"/>
  <c r="AG586" i="7"/>
  <c r="AG587" i="7"/>
  <c r="AG588" i="7"/>
  <c r="AG589" i="7"/>
  <c r="AG590" i="7"/>
  <c r="AG591" i="7"/>
  <c r="AG592" i="7"/>
  <c r="AG593" i="7"/>
  <c r="AG594" i="7"/>
  <c r="AG595" i="7"/>
  <c r="AG596" i="7"/>
  <c r="AG597" i="7"/>
  <c r="AG598" i="7"/>
  <c r="AG599" i="7"/>
  <c r="AG600" i="7"/>
  <c r="AG601" i="7"/>
  <c r="AG602" i="7"/>
  <c r="AG603" i="7"/>
  <c r="AG604" i="7"/>
  <c r="AG605" i="7"/>
  <c r="AG606" i="7"/>
  <c r="AG607" i="7"/>
  <c r="AG608" i="7"/>
  <c r="AG609" i="7"/>
  <c r="AG610" i="7"/>
  <c r="AG611" i="7"/>
  <c r="AG612" i="7"/>
  <c r="AG613" i="7"/>
  <c r="AG614" i="7"/>
  <c r="AG615" i="7"/>
  <c r="AG616" i="7"/>
  <c r="AG617" i="7"/>
  <c r="AG618" i="7"/>
  <c r="AG619" i="7"/>
  <c r="AG620" i="7"/>
  <c r="AG621" i="7"/>
  <c r="AG622" i="7"/>
  <c r="AG623" i="7"/>
  <c r="AG624" i="7"/>
  <c r="AG625" i="7"/>
  <c r="AG626" i="7"/>
  <c r="AG627" i="7"/>
  <c r="AG628" i="7"/>
  <c r="AG629" i="7"/>
  <c r="AG630" i="7"/>
  <c r="AG631" i="7"/>
  <c r="AG632" i="7"/>
  <c r="AG633" i="7"/>
  <c r="AG634" i="7"/>
  <c r="AG635" i="7"/>
  <c r="AG636" i="7"/>
  <c r="AG637" i="7"/>
  <c r="AG638" i="7"/>
  <c r="AG639" i="7"/>
  <c r="AG640" i="7"/>
  <c r="AG641" i="7"/>
  <c r="AG642" i="7"/>
  <c r="AG643" i="7"/>
  <c r="AG644" i="7"/>
  <c r="AG645" i="7"/>
  <c r="AG646" i="7"/>
  <c r="AG647" i="7"/>
  <c r="AG648" i="7"/>
  <c r="AG649" i="7"/>
  <c r="AG650" i="7"/>
  <c r="AG651" i="7"/>
  <c r="AG652" i="7"/>
  <c r="AG653" i="7"/>
  <c r="AG654" i="7"/>
  <c r="AG655" i="7"/>
  <c r="AG656" i="7"/>
  <c r="AG657" i="7"/>
  <c r="AG658" i="7"/>
  <c r="AG659" i="7"/>
  <c r="AG660" i="7"/>
  <c r="AG661" i="7"/>
  <c r="AG662" i="7"/>
  <c r="AG663" i="7"/>
  <c r="AG664" i="7"/>
  <c r="AG665" i="7"/>
  <c r="AG666" i="7"/>
  <c r="AG667" i="7"/>
  <c r="AG668" i="7"/>
  <c r="AG669" i="7"/>
  <c r="AG670" i="7"/>
  <c r="AG671" i="7"/>
  <c r="AG672" i="7"/>
  <c r="AG673" i="7"/>
  <c r="AG674" i="7"/>
  <c r="AG675" i="7"/>
  <c r="AG676" i="7"/>
  <c r="AG677" i="7"/>
  <c r="AG678" i="7"/>
  <c r="AG679" i="7"/>
  <c r="AG680" i="7"/>
  <c r="AG681" i="7"/>
  <c r="AG682" i="7"/>
  <c r="AG683" i="7"/>
  <c r="AG684" i="7"/>
  <c r="AG685" i="7"/>
  <c r="AG686" i="7"/>
  <c r="AG687" i="7"/>
  <c r="AG688" i="7"/>
  <c r="AG689" i="7"/>
  <c r="AG690" i="7"/>
  <c r="AG691" i="7"/>
  <c r="AG692" i="7"/>
  <c r="AG693" i="7"/>
  <c r="AG694" i="7"/>
  <c r="AG695" i="7"/>
  <c r="AG696" i="7"/>
  <c r="AG697" i="7"/>
  <c r="AG698" i="7"/>
  <c r="AG699" i="7"/>
  <c r="AG700" i="7"/>
  <c r="AG701" i="7"/>
  <c r="AG702" i="7"/>
  <c r="AG703" i="7"/>
  <c r="AG704" i="7"/>
  <c r="AG705" i="7"/>
  <c r="AG706" i="7"/>
  <c r="AG707" i="7"/>
  <c r="AG708" i="7"/>
  <c r="AG709" i="7"/>
  <c r="AG710" i="7"/>
  <c r="AG711" i="7"/>
  <c r="AG712" i="7"/>
  <c r="AG713" i="7"/>
  <c r="AG714" i="7"/>
  <c r="AG715" i="7"/>
  <c r="AG716" i="7"/>
  <c r="AG717" i="7"/>
  <c r="AG718" i="7"/>
  <c r="AG719" i="7"/>
  <c r="AG720" i="7"/>
  <c r="AG721" i="7"/>
  <c r="AG722" i="7"/>
  <c r="AG723" i="7"/>
  <c r="AG724" i="7"/>
  <c r="AG725" i="7"/>
  <c r="AG726" i="7"/>
  <c r="AG727" i="7"/>
  <c r="AG728" i="7"/>
  <c r="AG729" i="7"/>
  <c r="AG730" i="7"/>
  <c r="AG731" i="7"/>
  <c r="AG732" i="7"/>
  <c r="AG733" i="7"/>
  <c r="AG734" i="7"/>
  <c r="AG735" i="7"/>
  <c r="AG736" i="7"/>
  <c r="AG737" i="7"/>
  <c r="AG738" i="7"/>
  <c r="AG739" i="7"/>
  <c r="AG740" i="7"/>
  <c r="AG741" i="7"/>
  <c r="AG742" i="7"/>
  <c r="AG743" i="7"/>
  <c r="AG744" i="7"/>
  <c r="AG745" i="7"/>
  <c r="AG746" i="7"/>
  <c r="AG747" i="7"/>
  <c r="AG748" i="7"/>
  <c r="AG749" i="7"/>
  <c r="AG750" i="7"/>
  <c r="AG751" i="7"/>
  <c r="AG752" i="7"/>
  <c r="AG753" i="7"/>
  <c r="AG754" i="7"/>
  <c r="AG755" i="7"/>
  <c r="AG756" i="7"/>
  <c r="AG757" i="7"/>
  <c r="AG758" i="7"/>
  <c r="AG759" i="7"/>
  <c r="AG760" i="7"/>
  <c r="AG761" i="7"/>
  <c r="AG762" i="7"/>
  <c r="AG763" i="7"/>
  <c r="AG764" i="7"/>
  <c r="AG765" i="7"/>
  <c r="AG766" i="7"/>
  <c r="AG767" i="7"/>
  <c r="AG768" i="7"/>
  <c r="AG769" i="7"/>
  <c r="AG770" i="7"/>
  <c r="AG771" i="7"/>
  <c r="AG772" i="7"/>
  <c r="AG773" i="7"/>
  <c r="AG774" i="7"/>
  <c r="AG775" i="7"/>
  <c r="AG776" i="7"/>
  <c r="AG777" i="7"/>
  <c r="AG778" i="7"/>
  <c r="AG779" i="7"/>
  <c r="AG780" i="7"/>
  <c r="AG781" i="7"/>
  <c r="AG782" i="7"/>
  <c r="AG783" i="7"/>
  <c r="AG784" i="7"/>
  <c r="AG785" i="7"/>
  <c r="AG786" i="7"/>
  <c r="AG787" i="7"/>
  <c r="AG788" i="7"/>
  <c r="AG789" i="7"/>
  <c r="AG790" i="7"/>
  <c r="AG791" i="7"/>
  <c r="AG792" i="7"/>
  <c r="AG793" i="7"/>
  <c r="AG794" i="7"/>
  <c r="AG795" i="7"/>
  <c r="AG796" i="7"/>
  <c r="AG797" i="7"/>
  <c r="AG798" i="7"/>
  <c r="AG799" i="7"/>
  <c r="AG800" i="7"/>
  <c r="AG801" i="7"/>
  <c r="AG802" i="7"/>
  <c r="AG803" i="7"/>
  <c r="AG804" i="7"/>
  <c r="AG805" i="7"/>
  <c r="AG806" i="7"/>
  <c r="AG807" i="7"/>
  <c r="AG808" i="7"/>
  <c r="AG809" i="7"/>
  <c r="AG810" i="7"/>
  <c r="AG811" i="7"/>
  <c r="AG812" i="7"/>
  <c r="AG813" i="7"/>
  <c r="AG814" i="7"/>
  <c r="AG815" i="7"/>
  <c r="AG816" i="7"/>
  <c r="AG817" i="7"/>
  <c r="AG818" i="7"/>
  <c r="AG819" i="7"/>
  <c r="AG820" i="7"/>
  <c r="AG821" i="7"/>
  <c r="AG822" i="7"/>
  <c r="AG823" i="7"/>
  <c r="AG824" i="7"/>
  <c r="AG825" i="7"/>
  <c r="AG826" i="7"/>
  <c r="AG827" i="7"/>
  <c r="AG828" i="7"/>
  <c r="AG829" i="7"/>
  <c r="AG830" i="7"/>
  <c r="AG831" i="7"/>
  <c r="AG832" i="7"/>
  <c r="AG833" i="7"/>
  <c r="AG834" i="7"/>
  <c r="AG835" i="7"/>
  <c r="AG836" i="7"/>
  <c r="AG837" i="7"/>
  <c r="AG838" i="7"/>
  <c r="AG839" i="7"/>
  <c r="AG840" i="7"/>
  <c r="AG841" i="7"/>
  <c r="AG842" i="7"/>
  <c r="AG843" i="7"/>
  <c r="AG844" i="7"/>
  <c r="AG845" i="7"/>
  <c r="AG846" i="7"/>
  <c r="AG847" i="7"/>
  <c r="AG848" i="7"/>
  <c r="AG849" i="7"/>
  <c r="AG850" i="7"/>
  <c r="AG851" i="7"/>
  <c r="AG852" i="7"/>
  <c r="AG853" i="7"/>
  <c r="AG854" i="7"/>
  <c r="AG855" i="7"/>
  <c r="AG856" i="7"/>
  <c r="AG857" i="7"/>
  <c r="AG858" i="7"/>
  <c r="AG859" i="7"/>
  <c r="AG860" i="7"/>
  <c r="AG861" i="7"/>
  <c r="AG862" i="7"/>
  <c r="AG863" i="7"/>
  <c r="AG864" i="7"/>
  <c r="AG865" i="7"/>
  <c r="AG866" i="7"/>
  <c r="AG867" i="7"/>
  <c r="AG868" i="7"/>
  <c r="AG869" i="7"/>
  <c r="AG870" i="7"/>
  <c r="AG871" i="7"/>
  <c r="AG872" i="7"/>
  <c r="AG873" i="7"/>
  <c r="AG874" i="7"/>
  <c r="AG875" i="7"/>
  <c r="AG876" i="7"/>
  <c r="AG877" i="7"/>
  <c r="AG878" i="7"/>
  <c r="AG879" i="7"/>
  <c r="AG880" i="7"/>
  <c r="AG881" i="7"/>
  <c r="AG882" i="7"/>
  <c r="AG883" i="7"/>
  <c r="AG884" i="7"/>
  <c r="AG885" i="7"/>
  <c r="AG886" i="7"/>
  <c r="AG887" i="7"/>
  <c r="AG888" i="7"/>
  <c r="AG889" i="7"/>
  <c r="AG890" i="7"/>
  <c r="AG891" i="7"/>
  <c r="AG892" i="7"/>
  <c r="AG893" i="7"/>
  <c r="AG894" i="7"/>
  <c r="AG895" i="7"/>
  <c r="AG896" i="7"/>
  <c r="AG897" i="7"/>
  <c r="AG898" i="7"/>
  <c r="AG899" i="7"/>
  <c r="AG900" i="7"/>
  <c r="AG901" i="7"/>
  <c r="AG902" i="7"/>
  <c r="AG903" i="7"/>
  <c r="AG904" i="7"/>
  <c r="AG905" i="7"/>
  <c r="AG906" i="7"/>
  <c r="AG907" i="7"/>
  <c r="AG908" i="7"/>
  <c r="AG909" i="7"/>
  <c r="AG910" i="7"/>
  <c r="AG911" i="7"/>
  <c r="AG912" i="7"/>
  <c r="AG913" i="7"/>
  <c r="AG914" i="7"/>
  <c r="AG915" i="7"/>
  <c r="AG916" i="7"/>
  <c r="AG917" i="7"/>
  <c r="AG918" i="7"/>
  <c r="AG919" i="7"/>
  <c r="AG920" i="7"/>
  <c r="AG921" i="7"/>
  <c r="AG922" i="7"/>
  <c r="AG923" i="7"/>
  <c r="AG924" i="7"/>
  <c r="AG925" i="7"/>
  <c r="AG926" i="7"/>
  <c r="AG927" i="7"/>
  <c r="AG928" i="7"/>
  <c r="AG929" i="7"/>
  <c r="AG930" i="7"/>
  <c r="AG931" i="7"/>
  <c r="AG932" i="7"/>
  <c r="AG933" i="7"/>
  <c r="AG934" i="7"/>
  <c r="AG935" i="7"/>
  <c r="AG936" i="7"/>
  <c r="AG937" i="7"/>
  <c r="AG938" i="7"/>
  <c r="AG939" i="7"/>
  <c r="AG940" i="7"/>
  <c r="AG941" i="7"/>
  <c r="AG942" i="7"/>
  <c r="AG943" i="7"/>
  <c r="AG944" i="7"/>
  <c r="AG945" i="7"/>
  <c r="AG946" i="7"/>
  <c r="AG947" i="7"/>
  <c r="AG948" i="7"/>
  <c r="AG949" i="7"/>
  <c r="AG950" i="7"/>
  <c r="AG951" i="7"/>
  <c r="AG952" i="7"/>
  <c r="AG953" i="7"/>
  <c r="AG954" i="7"/>
  <c r="AG955" i="7"/>
  <c r="AG956" i="7"/>
  <c r="AG957" i="7"/>
  <c r="AG958" i="7"/>
  <c r="AG959" i="7"/>
  <c r="AG960" i="7"/>
  <c r="AG961" i="7"/>
  <c r="AG962" i="7"/>
  <c r="AG963" i="7"/>
  <c r="AG964" i="7"/>
  <c r="AG965" i="7"/>
  <c r="AG966" i="7"/>
  <c r="AG967" i="7"/>
  <c r="AG968" i="7"/>
  <c r="AG969" i="7"/>
  <c r="AG970" i="7"/>
  <c r="AG971" i="7"/>
  <c r="AG972" i="7"/>
  <c r="AG973" i="7"/>
  <c r="AG974" i="7"/>
  <c r="AG975" i="7"/>
  <c r="AG976" i="7"/>
  <c r="AG977" i="7"/>
  <c r="AG978" i="7"/>
  <c r="AG979" i="7"/>
  <c r="AG980" i="7"/>
  <c r="AG981" i="7"/>
  <c r="AG982" i="7"/>
  <c r="AG983" i="7"/>
  <c r="AG984" i="7"/>
  <c r="AG985" i="7"/>
  <c r="AG986" i="7"/>
  <c r="AG987" i="7"/>
  <c r="AG988" i="7"/>
  <c r="AG989" i="7"/>
  <c r="AG990" i="7"/>
  <c r="AG991" i="7"/>
  <c r="AG992" i="7"/>
  <c r="AG993" i="7"/>
  <c r="AG994" i="7"/>
  <c r="AG995" i="7"/>
  <c r="AG996" i="7"/>
  <c r="AG997" i="7"/>
  <c r="AG998" i="7"/>
  <c r="AG999" i="7"/>
  <c r="AG1000" i="7"/>
  <c r="AG1001" i="7"/>
  <c r="AG1002" i="7"/>
  <c r="AG1003" i="7"/>
  <c r="AG1004" i="7"/>
  <c r="AG1005" i="7"/>
  <c r="AG1006" i="7"/>
  <c r="AG1007" i="7"/>
  <c r="AG1008" i="7"/>
  <c r="AG1009" i="7"/>
  <c r="AG1010" i="7"/>
  <c r="AG1011" i="7"/>
  <c r="AG1012" i="7"/>
  <c r="AG1013" i="7"/>
  <c r="AG1014" i="7"/>
  <c r="AG1015" i="7"/>
  <c r="AG1016" i="7"/>
  <c r="AG1017" i="7"/>
  <c r="AG1018" i="7"/>
  <c r="AG1019" i="7"/>
  <c r="AG1020" i="7"/>
  <c r="AG1021" i="7"/>
  <c r="AG1022" i="7"/>
  <c r="AG1023" i="7"/>
  <c r="AG1024" i="7"/>
  <c r="AG1025" i="7"/>
  <c r="AG1026" i="7"/>
  <c r="AG1027" i="7"/>
  <c r="AG1028" i="7"/>
  <c r="AG1029" i="7"/>
  <c r="AG1030" i="7"/>
  <c r="AG1031" i="7"/>
  <c r="AG1032" i="7"/>
  <c r="AG1033" i="7"/>
  <c r="AG1034" i="7"/>
  <c r="AG1035" i="7"/>
  <c r="AG1036" i="7"/>
  <c r="AG1037" i="7"/>
  <c r="AG1038" i="7"/>
  <c r="AG1039" i="7"/>
  <c r="AG1040" i="7"/>
  <c r="AG1041" i="7"/>
  <c r="AG1042" i="7"/>
  <c r="AG1043" i="7"/>
  <c r="AG1044" i="7"/>
  <c r="AG1045" i="7"/>
  <c r="AG1046" i="7"/>
  <c r="AG1047" i="7"/>
  <c r="AG1048" i="7"/>
  <c r="AG1049" i="7"/>
  <c r="AG1050" i="7"/>
  <c r="AG1051" i="7"/>
  <c r="AG1052" i="7"/>
  <c r="AG1053" i="7"/>
  <c r="AG1054" i="7"/>
  <c r="AG1055" i="7"/>
  <c r="AG1056" i="7"/>
  <c r="AG1057" i="7"/>
  <c r="AG1058" i="7"/>
  <c r="AG1059" i="7"/>
  <c r="AG1060" i="7"/>
  <c r="AG1061" i="7"/>
  <c r="AG1062" i="7"/>
  <c r="AG1063" i="7"/>
  <c r="AG1064" i="7"/>
  <c r="AG1065" i="7"/>
  <c r="AG1066" i="7"/>
  <c r="AG1067" i="7"/>
  <c r="AG1068" i="7"/>
  <c r="AG1069" i="7"/>
  <c r="AG1070" i="7"/>
  <c r="AG1071" i="7"/>
  <c r="AG1072" i="7"/>
  <c r="AG1073" i="7"/>
  <c r="AG1074" i="7"/>
  <c r="AG1075" i="7"/>
  <c r="AG1076" i="7"/>
  <c r="AG1077" i="7"/>
  <c r="AG1078" i="7"/>
  <c r="AG1079" i="7"/>
  <c r="AG1080" i="7"/>
  <c r="AG1081" i="7"/>
  <c r="AG1082" i="7"/>
  <c r="AG1083" i="7"/>
  <c r="AG1084" i="7"/>
  <c r="AG1085" i="7"/>
  <c r="AG1086" i="7"/>
  <c r="AG1087" i="7"/>
  <c r="AG1088" i="7"/>
  <c r="AG1089" i="7"/>
  <c r="AG1090" i="7"/>
  <c r="AG1091" i="7"/>
  <c r="AG1092" i="7"/>
  <c r="AG1093" i="7"/>
  <c r="AG1094" i="7"/>
  <c r="AG1095" i="7"/>
  <c r="AG1096" i="7"/>
  <c r="AG35" i="7"/>
  <c r="AG36" i="7"/>
  <c r="AG37" i="7"/>
  <c r="AG38" i="7"/>
  <c r="AG39" i="7"/>
  <c r="AG40" i="7"/>
  <c r="AG41" i="7"/>
  <c r="AG42" i="7"/>
  <c r="AG43" i="7"/>
  <c r="AG44" i="7"/>
  <c r="AG33" i="7"/>
  <c r="AG34" i="7"/>
  <c r="L145" i="23" l="1"/>
  <c r="M145" i="23"/>
  <c r="N145" i="23"/>
  <c r="L146" i="23"/>
  <c r="M146" i="23"/>
  <c r="N146" i="23"/>
  <c r="L147" i="23"/>
  <c r="M147" i="23"/>
  <c r="N147" i="23"/>
  <c r="L148" i="23"/>
  <c r="M148" i="23"/>
  <c r="N148" i="23"/>
  <c r="L149" i="23"/>
  <c r="M149" i="23"/>
  <c r="N149" i="23"/>
  <c r="L150" i="23"/>
  <c r="M150" i="23"/>
  <c r="N150" i="23"/>
  <c r="L151" i="23"/>
  <c r="M151" i="23"/>
  <c r="N151" i="23"/>
  <c r="L152" i="23"/>
  <c r="M152" i="23"/>
  <c r="N152" i="23"/>
  <c r="L153" i="23"/>
  <c r="M153" i="23"/>
  <c r="N153" i="23"/>
  <c r="L154" i="23"/>
  <c r="M154" i="23"/>
  <c r="N154" i="23"/>
  <c r="L155" i="23"/>
  <c r="M155" i="23"/>
  <c r="N155" i="23"/>
  <c r="L156" i="23"/>
  <c r="M156" i="23"/>
  <c r="N156" i="23"/>
  <c r="L157" i="23"/>
  <c r="M157" i="23"/>
  <c r="N157" i="23"/>
  <c r="L158" i="23"/>
  <c r="M158" i="23"/>
  <c r="N158" i="23"/>
  <c r="L159" i="23"/>
  <c r="M159" i="23"/>
  <c r="N159" i="23"/>
  <c r="L160" i="23"/>
  <c r="M160" i="23"/>
  <c r="N160" i="23"/>
  <c r="L161" i="23"/>
  <c r="M161" i="23"/>
  <c r="N161" i="23"/>
  <c r="L162" i="23"/>
  <c r="M162" i="23"/>
  <c r="N162" i="23"/>
  <c r="L163" i="23"/>
  <c r="M163" i="23"/>
  <c r="N163" i="23"/>
  <c r="L164" i="23"/>
  <c r="M164" i="23"/>
  <c r="N164" i="23"/>
  <c r="L165" i="23"/>
  <c r="M165" i="23"/>
  <c r="N165" i="23"/>
  <c r="L166" i="23"/>
  <c r="M166" i="23"/>
  <c r="N166" i="23"/>
  <c r="L167" i="23"/>
  <c r="M167" i="23"/>
  <c r="N167" i="23"/>
  <c r="L168" i="23"/>
  <c r="M168" i="23"/>
  <c r="N168" i="23"/>
  <c r="L169" i="23"/>
  <c r="M169" i="23"/>
  <c r="N169" i="23"/>
  <c r="L170" i="23"/>
  <c r="M170" i="23"/>
  <c r="N170" i="23"/>
  <c r="L171" i="23"/>
  <c r="M171" i="23"/>
  <c r="N171" i="23"/>
  <c r="L172" i="23"/>
  <c r="M172" i="23"/>
  <c r="N172" i="23"/>
  <c r="L173" i="23"/>
  <c r="M173" i="23"/>
  <c r="N173" i="23"/>
  <c r="L174" i="23"/>
  <c r="M174" i="23"/>
  <c r="N174" i="23"/>
  <c r="L175" i="23"/>
  <c r="M175" i="23"/>
  <c r="N175" i="23"/>
  <c r="L176" i="23"/>
  <c r="M176" i="23"/>
  <c r="N176" i="23"/>
  <c r="L177" i="23"/>
  <c r="M177" i="23"/>
  <c r="N177" i="23"/>
  <c r="L178" i="23"/>
  <c r="M178" i="23"/>
  <c r="N178" i="23"/>
  <c r="L179" i="23"/>
  <c r="M179" i="23"/>
  <c r="N179" i="23"/>
  <c r="L180" i="23"/>
  <c r="M180" i="23"/>
  <c r="N180" i="23"/>
  <c r="L181" i="23"/>
  <c r="M181" i="23"/>
  <c r="N181" i="23"/>
  <c r="L182" i="23"/>
  <c r="M182" i="23"/>
  <c r="N182" i="23"/>
  <c r="L183" i="23"/>
  <c r="M183" i="23"/>
  <c r="N183" i="23"/>
  <c r="L184" i="23"/>
  <c r="M184" i="23"/>
  <c r="N184" i="23"/>
  <c r="L185" i="23"/>
  <c r="M185" i="23"/>
  <c r="N185" i="23"/>
  <c r="L186" i="23"/>
  <c r="M186" i="23"/>
  <c r="N186" i="23"/>
  <c r="L187" i="23"/>
  <c r="M187" i="23"/>
  <c r="N187" i="23"/>
  <c r="L188" i="23"/>
  <c r="M188" i="23"/>
  <c r="N188" i="23"/>
  <c r="L189" i="23"/>
  <c r="M189" i="23"/>
  <c r="N189" i="23"/>
  <c r="L190" i="23"/>
  <c r="M190" i="23"/>
  <c r="N190" i="23"/>
  <c r="L191" i="23"/>
  <c r="M191" i="23"/>
  <c r="N191" i="23"/>
  <c r="L192" i="23"/>
  <c r="M192" i="23"/>
  <c r="N192" i="23"/>
  <c r="L193" i="23"/>
  <c r="M193" i="23"/>
  <c r="N193" i="23"/>
  <c r="L194" i="23"/>
  <c r="M194" i="23"/>
  <c r="N194" i="23"/>
  <c r="L195" i="23"/>
  <c r="M195" i="23"/>
  <c r="N195" i="23"/>
  <c r="L196" i="23"/>
  <c r="M196" i="23"/>
  <c r="N196" i="23"/>
  <c r="L197" i="23"/>
  <c r="M197" i="23"/>
  <c r="N197" i="23"/>
  <c r="L198" i="23"/>
  <c r="M198" i="23"/>
  <c r="N198" i="23"/>
  <c r="L199" i="23"/>
  <c r="M199" i="23"/>
  <c r="N199" i="23"/>
  <c r="L200" i="23"/>
  <c r="M200" i="23"/>
  <c r="N200" i="23"/>
  <c r="L201" i="23"/>
  <c r="M201" i="23"/>
  <c r="N201" i="23"/>
  <c r="L202" i="23"/>
  <c r="M202" i="23"/>
  <c r="N202" i="23"/>
  <c r="L203" i="23"/>
  <c r="M203" i="23"/>
  <c r="N203" i="23"/>
  <c r="L204" i="23"/>
  <c r="M204" i="23"/>
  <c r="N204" i="23"/>
  <c r="L205" i="23"/>
  <c r="M205" i="23"/>
  <c r="N205" i="23"/>
  <c r="L206" i="23"/>
  <c r="M206" i="23"/>
  <c r="N206" i="23"/>
  <c r="L207" i="23"/>
  <c r="M207" i="23"/>
  <c r="N207" i="23"/>
  <c r="L208" i="23"/>
  <c r="M208" i="23"/>
  <c r="N208" i="23"/>
  <c r="L209" i="23"/>
  <c r="M209" i="23"/>
  <c r="N209" i="23"/>
  <c r="L210" i="23"/>
  <c r="M210" i="23"/>
  <c r="N210" i="23"/>
  <c r="L211" i="23"/>
  <c r="M211" i="23"/>
  <c r="N211" i="23"/>
  <c r="L212" i="23"/>
  <c r="M212" i="23"/>
  <c r="N212" i="23"/>
  <c r="L213" i="23"/>
  <c r="M213" i="23"/>
  <c r="N213" i="23"/>
  <c r="L214" i="23"/>
  <c r="M214" i="23"/>
  <c r="N214" i="23"/>
  <c r="L215" i="23"/>
  <c r="M215" i="23"/>
  <c r="N215" i="23"/>
  <c r="L216" i="23"/>
  <c r="M216" i="23"/>
  <c r="N216" i="23"/>
  <c r="L217" i="23"/>
  <c r="M217" i="23"/>
  <c r="N217" i="23"/>
  <c r="L218" i="23"/>
  <c r="M218" i="23"/>
  <c r="N218" i="23"/>
  <c r="L219" i="23"/>
  <c r="M219" i="23"/>
  <c r="N219" i="23"/>
  <c r="L220" i="23"/>
  <c r="M220" i="23"/>
  <c r="N220" i="23"/>
  <c r="L221" i="23"/>
  <c r="M221" i="23"/>
  <c r="N221" i="23"/>
  <c r="L222" i="23"/>
  <c r="M222" i="23"/>
  <c r="N222" i="23"/>
  <c r="L223" i="23"/>
  <c r="M223" i="23"/>
  <c r="N223" i="23"/>
  <c r="L224" i="23"/>
  <c r="M224" i="23"/>
  <c r="N224" i="23"/>
  <c r="L225" i="23"/>
  <c r="M225" i="23"/>
  <c r="N225" i="23"/>
  <c r="L226" i="23"/>
  <c r="M226" i="23"/>
  <c r="N226" i="23"/>
  <c r="L227" i="23"/>
  <c r="M227" i="23"/>
  <c r="N227" i="23"/>
  <c r="L228" i="23"/>
  <c r="M228" i="23"/>
  <c r="N228" i="23"/>
  <c r="L229" i="23"/>
  <c r="M229" i="23"/>
  <c r="N229" i="23"/>
  <c r="L230" i="23"/>
  <c r="M230" i="23"/>
  <c r="N230" i="23"/>
  <c r="L231" i="23"/>
  <c r="M231" i="23"/>
  <c r="N231" i="23"/>
  <c r="L232" i="23"/>
  <c r="M232" i="23"/>
  <c r="N232" i="23"/>
  <c r="L233" i="23"/>
  <c r="M233" i="23"/>
  <c r="N233" i="23"/>
  <c r="L234" i="23"/>
  <c r="M234" i="23"/>
  <c r="N234" i="23"/>
  <c r="L235" i="23"/>
  <c r="M235" i="23"/>
  <c r="N235" i="23"/>
  <c r="L236" i="23"/>
  <c r="M236" i="23"/>
  <c r="N236" i="23"/>
  <c r="L237" i="23"/>
  <c r="M237" i="23"/>
  <c r="N237" i="23"/>
  <c r="L238" i="23"/>
  <c r="M238" i="23"/>
  <c r="N238" i="23"/>
  <c r="L239" i="23"/>
  <c r="M239" i="23"/>
  <c r="N239" i="23"/>
  <c r="L240" i="23"/>
  <c r="M240" i="23"/>
  <c r="N240" i="23"/>
  <c r="L241" i="23"/>
  <c r="M241" i="23"/>
  <c r="N241" i="23"/>
  <c r="L242" i="23"/>
  <c r="M242" i="23"/>
  <c r="N242" i="23"/>
  <c r="L243" i="23"/>
  <c r="M243" i="23"/>
  <c r="N243" i="23"/>
  <c r="L244" i="23"/>
  <c r="M244" i="23"/>
  <c r="N244" i="23"/>
  <c r="L245" i="23"/>
  <c r="M245" i="23"/>
  <c r="N245" i="23"/>
  <c r="L246" i="23"/>
  <c r="M246" i="23"/>
  <c r="N246" i="23"/>
  <c r="L247" i="23"/>
  <c r="M247" i="23"/>
  <c r="N247" i="23"/>
  <c r="L248" i="23"/>
  <c r="M248" i="23"/>
  <c r="N248" i="23"/>
  <c r="L249" i="23"/>
  <c r="M249" i="23"/>
  <c r="N249" i="23"/>
  <c r="L250" i="23"/>
  <c r="M250" i="23"/>
  <c r="N250" i="23"/>
  <c r="L251" i="23"/>
  <c r="M251" i="23"/>
  <c r="N251" i="23"/>
  <c r="L252" i="23"/>
  <c r="M252" i="23"/>
  <c r="N252" i="23"/>
  <c r="L253" i="23"/>
  <c r="M253" i="23"/>
  <c r="N253" i="23"/>
  <c r="L254" i="23"/>
  <c r="M254" i="23"/>
  <c r="N254" i="23"/>
  <c r="L255" i="23"/>
  <c r="M255" i="23"/>
  <c r="N255" i="23"/>
  <c r="L256" i="23"/>
  <c r="M256" i="23"/>
  <c r="N256" i="23"/>
  <c r="L257" i="23"/>
  <c r="M257" i="23"/>
  <c r="N257" i="23"/>
  <c r="L258" i="23"/>
  <c r="M258" i="23"/>
  <c r="N258" i="23"/>
  <c r="L259" i="23"/>
  <c r="M259" i="23"/>
  <c r="N259" i="23"/>
  <c r="L260" i="23"/>
  <c r="M260" i="23"/>
  <c r="N260" i="23"/>
  <c r="L261" i="23"/>
  <c r="M261" i="23"/>
  <c r="N261" i="23"/>
  <c r="L262" i="23"/>
  <c r="M262" i="23"/>
  <c r="N262" i="23"/>
  <c r="L263" i="23"/>
  <c r="M263" i="23"/>
  <c r="N263" i="23"/>
  <c r="L264" i="23"/>
  <c r="M264" i="23"/>
  <c r="N264" i="23"/>
  <c r="L265" i="23"/>
  <c r="M265" i="23"/>
  <c r="N265" i="23"/>
  <c r="L266" i="23"/>
  <c r="M266" i="23"/>
  <c r="N266" i="23"/>
  <c r="L267" i="23"/>
  <c r="M267" i="23"/>
  <c r="N267" i="23"/>
  <c r="L268" i="23"/>
  <c r="M268" i="23"/>
  <c r="N268" i="23"/>
  <c r="L269" i="23"/>
  <c r="M269" i="23"/>
  <c r="N269" i="23"/>
  <c r="L270" i="23"/>
  <c r="M270" i="23"/>
  <c r="N270" i="23"/>
  <c r="L271" i="23"/>
  <c r="M271" i="23"/>
  <c r="N271" i="23"/>
  <c r="L272" i="23"/>
  <c r="M272" i="23"/>
  <c r="N272" i="23"/>
  <c r="L273" i="23"/>
  <c r="M273" i="23"/>
  <c r="N273" i="23"/>
  <c r="L274" i="23"/>
  <c r="M274" i="23"/>
  <c r="N274" i="23"/>
  <c r="L275" i="23"/>
  <c r="M275" i="23"/>
  <c r="N275" i="23"/>
  <c r="L276" i="23"/>
  <c r="M276" i="23"/>
  <c r="N276" i="23"/>
  <c r="L277" i="23"/>
  <c r="M277" i="23"/>
  <c r="N277" i="23"/>
  <c r="L278" i="23"/>
  <c r="M278" i="23"/>
  <c r="N278" i="23"/>
  <c r="L279" i="23"/>
  <c r="M279" i="23"/>
  <c r="N279" i="23"/>
  <c r="L280" i="23"/>
  <c r="M280" i="23"/>
  <c r="N280" i="23"/>
  <c r="L281" i="23"/>
  <c r="M281" i="23"/>
  <c r="N281" i="23"/>
  <c r="L282" i="23"/>
  <c r="M282" i="23"/>
  <c r="N282" i="23"/>
  <c r="L283" i="23"/>
  <c r="M283" i="23"/>
  <c r="N283" i="23"/>
  <c r="L284" i="23"/>
  <c r="M284" i="23"/>
  <c r="N284" i="23"/>
  <c r="L285" i="23"/>
  <c r="M285" i="23"/>
  <c r="N285" i="23"/>
  <c r="L286" i="23"/>
  <c r="M286" i="23"/>
  <c r="N286" i="23"/>
  <c r="L287" i="23"/>
  <c r="M287" i="23"/>
  <c r="N287" i="23"/>
  <c r="L288" i="23"/>
  <c r="M288" i="23"/>
  <c r="N288" i="23"/>
  <c r="L289" i="23"/>
  <c r="M289" i="23"/>
  <c r="N289" i="23"/>
  <c r="L290" i="23"/>
  <c r="M290" i="23"/>
  <c r="N290" i="23"/>
  <c r="L291" i="23"/>
  <c r="M291" i="23"/>
  <c r="N291" i="23"/>
  <c r="L292" i="23"/>
  <c r="M292" i="23"/>
  <c r="N292" i="23"/>
  <c r="L293" i="23"/>
  <c r="M293" i="23"/>
  <c r="N293" i="23"/>
  <c r="L294" i="23"/>
  <c r="M294" i="23"/>
  <c r="N294" i="23"/>
  <c r="L295" i="23"/>
  <c r="M295" i="23"/>
  <c r="N295" i="23"/>
  <c r="L296" i="23"/>
  <c r="M296" i="23"/>
  <c r="N296" i="23"/>
  <c r="L297" i="23"/>
  <c r="M297" i="23"/>
  <c r="N297" i="23"/>
  <c r="L298" i="23"/>
  <c r="M298" i="23"/>
  <c r="N298" i="23"/>
  <c r="L299" i="23"/>
  <c r="M299" i="23"/>
  <c r="N299" i="23"/>
  <c r="L300" i="23"/>
  <c r="M300" i="23"/>
  <c r="N300" i="23"/>
  <c r="L301" i="23"/>
  <c r="M301" i="23"/>
  <c r="N301" i="23"/>
  <c r="L302" i="23"/>
  <c r="M302" i="23"/>
  <c r="N302" i="23"/>
  <c r="L303" i="23"/>
  <c r="M303" i="23"/>
  <c r="N303" i="23"/>
  <c r="L304" i="23"/>
  <c r="M304" i="23"/>
  <c r="N304" i="23"/>
  <c r="L305" i="23"/>
  <c r="M305" i="23"/>
  <c r="N305" i="23"/>
  <c r="L306" i="23"/>
  <c r="M306" i="23"/>
  <c r="N306" i="23"/>
  <c r="L307" i="23"/>
  <c r="M307" i="23"/>
  <c r="N307" i="23"/>
  <c r="L308" i="23"/>
  <c r="M308" i="23"/>
  <c r="N308" i="23"/>
  <c r="L309" i="23"/>
  <c r="M309" i="23"/>
  <c r="N309" i="23"/>
  <c r="L310" i="23"/>
  <c r="M310" i="23"/>
  <c r="N310" i="23"/>
  <c r="L311" i="23"/>
  <c r="M311" i="23"/>
  <c r="N311" i="23"/>
  <c r="L312" i="23"/>
  <c r="M312" i="23"/>
  <c r="N312" i="23"/>
  <c r="L313" i="23"/>
  <c r="M313" i="23"/>
  <c r="N313" i="23"/>
  <c r="L314" i="23"/>
  <c r="M314" i="23"/>
  <c r="N314" i="23"/>
  <c r="L315" i="23"/>
  <c r="M315" i="23"/>
  <c r="N315" i="23"/>
  <c r="L316" i="23"/>
  <c r="M316" i="23"/>
  <c r="N316" i="23"/>
  <c r="L317" i="23"/>
  <c r="M317" i="23"/>
  <c r="N317" i="23"/>
  <c r="L318" i="23"/>
  <c r="M318" i="23"/>
  <c r="N318" i="23"/>
  <c r="L319" i="23"/>
  <c r="M319" i="23"/>
  <c r="N319" i="23"/>
  <c r="L320" i="23"/>
  <c r="M320" i="23"/>
  <c r="N320" i="23"/>
  <c r="L321" i="23"/>
  <c r="M321" i="23"/>
  <c r="N321" i="23"/>
  <c r="L322" i="23"/>
  <c r="M322" i="23"/>
  <c r="N322" i="23"/>
  <c r="L323" i="23"/>
  <c r="M323" i="23"/>
  <c r="N323" i="23"/>
  <c r="L324" i="23"/>
  <c r="M324" i="23"/>
  <c r="N324" i="23"/>
  <c r="L325" i="23"/>
  <c r="M325" i="23"/>
  <c r="N325" i="23"/>
  <c r="L326" i="23"/>
  <c r="M326" i="23"/>
  <c r="N326" i="23"/>
  <c r="L327" i="23"/>
  <c r="M327" i="23"/>
  <c r="N327" i="23"/>
  <c r="L328" i="23"/>
  <c r="M328" i="23"/>
  <c r="N328" i="23"/>
  <c r="L329" i="23"/>
  <c r="M329" i="23"/>
  <c r="N329" i="23"/>
  <c r="L330" i="23"/>
  <c r="M330" i="23"/>
  <c r="N330" i="23"/>
  <c r="L331" i="23"/>
  <c r="M331" i="23"/>
  <c r="N331" i="23"/>
  <c r="L332" i="23"/>
  <c r="M332" i="23"/>
  <c r="N332" i="23"/>
  <c r="L333" i="23"/>
  <c r="M333" i="23"/>
  <c r="N333" i="23"/>
  <c r="L334" i="23"/>
  <c r="M334" i="23"/>
  <c r="N334" i="23"/>
  <c r="L335" i="23"/>
  <c r="M335" i="23"/>
  <c r="N335" i="23"/>
  <c r="L336" i="23"/>
  <c r="M336" i="23"/>
  <c r="N336" i="23"/>
  <c r="L337" i="23"/>
  <c r="M337" i="23"/>
  <c r="N337" i="23"/>
  <c r="L338" i="23"/>
  <c r="M338" i="23"/>
  <c r="N338" i="23"/>
  <c r="L339" i="23"/>
  <c r="M339" i="23"/>
  <c r="N339" i="23"/>
  <c r="L340" i="23"/>
  <c r="M340" i="23"/>
  <c r="N340" i="23"/>
  <c r="L341" i="23"/>
  <c r="M341" i="23"/>
  <c r="N341" i="23"/>
  <c r="L342" i="23"/>
  <c r="M342" i="23"/>
  <c r="N342" i="23"/>
  <c r="L343" i="23"/>
  <c r="M343" i="23"/>
  <c r="N343" i="23"/>
  <c r="L344" i="23"/>
  <c r="M344" i="23"/>
  <c r="N344" i="23"/>
  <c r="L345" i="23"/>
  <c r="M345" i="23"/>
  <c r="N345" i="23"/>
  <c r="L346" i="23"/>
  <c r="M346" i="23"/>
  <c r="N346" i="23"/>
  <c r="L347" i="23"/>
  <c r="M347" i="23"/>
  <c r="N347" i="23"/>
  <c r="L348" i="23"/>
  <c r="M348" i="23"/>
  <c r="N348" i="23"/>
  <c r="L349" i="23"/>
  <c r="M349" i="23"/>
  <c r="N349" i="23"/>
  <c r="L350" i="23"/>
  <c r="M350" i="23"/>
  <c r="N350" i="23"/>
  <c r="L351" i="23"/>
  <c r="M351" i="23"/>
  <c r="N351" i="23"/>
  <c r="L352" i="23"/>
  <c r="M352" i="23"/>
  <c r="N352" i="23"/>
  <c r="L353" i="23"/>
  <c r="M353" i="23"/>
  <c r="N353" i="23"/>
  <c r="L354" i="23"/>
  <c r="M354" i="23"/>
  <c r="N354" i="23"/>
  <c r="L355" i="23"/>
  <c r="M355" i="23"/>
  <c r="N355" i="23"/>
  <c r="L356" i="23"/>
  <c r="M356" i="23"/>
  <c r="N356" i="23"/>
  <c r="L357" i="23"/>
  <c r="M357" i="23"/>
  <c r="N357" i="23"/>
  <c r="L358" i="23"/>
  <c r="M358" i="23"/>
  <c r="N358" i="23"/>
  <c r="L359" i="23"/>
  <c r="M359" i="23"/>
  <c r="N359" i="23"/>
  <c r="L360" i="23"/>
  <c r="M360" i="23"/>
  <c r="N360" i="23"/>
  <c r="L361" i="23"/>
  <c r="M361" i="23"/>
  <c r="N361" i="23"/>
  <c r="L362" i="23"/>
  <c r="M362" i="23"/>
  <c r="N362" i="23"/>
  <c r="L363" i="23"/>
  <c r="M363" i="23"/>
  <c r="N363" i="23"/>
  <c r="L364" i="23"/>
  <c r="M364" i="23"/>
  <c r="N364" i="23"/>
  <c r="L365" i="23"/>
  <c r="M365" i="23"/>
  <c r="N365" i="23"/>
  <c r="L366" i="23"/>
  <c r="M366" i="23"/>
  <c r="N366" i="23"/>
  <c r="L367" i="23"/>
  <c r="M367" i="23"/>
  <c r="N367" i="23"/>
  <c r="L368" i="23"/>
  <c r="M368" i="23"/>
  <c r="N368" i="23"/>
  <c r="L369" i="23"/>
  <c r="M369" i="23"/>
  <c r="N369" i="23"/>
  <c r="L370" i="23"/>
  <c r="M370" i="23"/>
  <c r="N370" i="23"/>
  <c r="L371" i="23"/>
  <c r="M371" i="23"/>
  <c r="N371" i="23"/>
  <c r="L372" i="23"/>
  <c r="M372" i="23"/>
  <c r="N372" i="23"/>
  <c r="L373" i="23"/>
  <c r="M373" i="23"/>
  <c r="N373" i="23"/>
  <c r="L374" i="23"/>
  <c r="M374" i="23"/>
  <c r="N374" i="23"/>
  <c r="L375" i="23"/>
  <c r="M375" i="23"/>
  <c r="N375" i="23"/>
  <c r="L376" i="23"/>
  <c r="M376" i="23"/>
  <c r="N376" i="23"/>
  <c r="L377" i="23"/>
  <c r="M377" i="23"/>
  <c r="N377" i="23"/>
  <c r="L378" i="23"/>
  <c r="M378" i="23"/>
  <c r="N378" i="23"/>
  <c r="L379" i="23"/>
  <c r="M379" i="23"/>
  <c r="N379" i="23"/>
  <c r="L380" i="23"/>
  <c r="M380" i="23"/>
  <c r="N380" i="23"/>
  <c r="L381" i="23"/>
  <c r="M381" i="23"/>
  <c r="N381" i="23"/>
  <c r="L382" i="23"/>
  <c r="M382" i="23"/>
  <c r="N382" i="23"/>
  <c r="L383" i="23"/>
  <c r="M383" i="23"/>
  <c r="N383" i="23"/>
  <c r="L384" i="23"/>
  <c r="M384" i="23"/>
  <c r="N384" i="23"/>
  <c r="L385" i="23"/>
  <c r="M385" i="23"/>
  <c r="N385" i="23"/>
  <c r="L386" i="23"/>
  <c r="M386" i="23"/>
  <c r="N386" i="23"/>
  <c r="L387" i="23"/>
  <c r="M387" i="23"/>
  <c r="N387" i="23"/>
  <c r="L388" i="23"/>
  <c r="M388" i="23"/>
  <c r="N388" i="23"/>
  <c r="L389" i="23"/>
  <c r="M389" i="23"/>
  <c r="N389" i="23"/>
  <c r="L390" i="23"/>
  <c r="M390" i="23"/>
  <c r="N390" i="23"/>
  <c r="L391" i="23"/>
  <c r="M391" i="23"/>
  <c r="N391" i="23"/>
  <c r="L392" i="23"/>
  <c r="M392" i="23"/>
  <c r="N392" i="23"/>
  <c r="L393" i="23"/>
  <c r="M393" i="23"/>
  <c r="N393" i="23"/>
  <c r="L394" i="23"/>
  <c r="M394" i="23"/>
  <c r="N394" i="23"/>
  <c r="L395" i="23"/>
  <c r="M395" i="23"/>
  <c r="N395" i="23"/>
  <c r="L396" i="23"/>
  <c r="M396" i="23"/>
  <c r="N396" i="23"/>
  <c r="L397" i="23"/>
  <c r="M397" i="23"/>
  <c r="N397" i="23"/>
  <c r="L398" i="23"/>
  <c r="M398" i="23"/>
  <c r="N398" i="23"/>
  <c r="L399" i="23"/>
  <c r="M399" i="23"/>
  <c r="N399" i="23"/>
  <c r="L400" i="23"/>
  <c r="M400" i="23"/>
  <c r="N400" i="23"/>
  <c r="L401" i="23"/>
  <c r="M401" i="23"/>
  <c r="N401" i="23"/>
  <c r="L402" i="23"/>
  <c r="M402" i="23"/>
  <c r="N402" i="23"/>
  <c r="L403" i="23"/>
  <c r="M403" i="23"/>
  <c r="N403" i="23"/>
  <c r="L404" i="23"/>
  <c r="M404" i="23"/>
  <c r="N404" i="23"/>
  <c r="L405" i="23"/>
  <c r="M405" i="23"/>
  <c r="N405" i="23"/>
  <c r="L406" i="23"/>
  <c r="M406" i="23"/>
  <c r="N406" i="23"/>
  <c r="L407" i="23"/>
  <c r="M407" i="23"/>
  <c r="N407" i="23"/>
  <c r="L408" i="23"/>
  <c r="M408" i="23"/>
  <c r="N408" i="23"/>
  <c r="L409" i="23"/>
  <c r="M409" i="23"/>
  <c r="N409" i="23"/>
  <c r="L410" i="23"/>
  <c r="M410" i="23"/>
  <c r="N410" i="23"/>
  <c r="L411" i="23"/>
  <c r="M411" i="23"/>
  <c r="N411" i="23"/>
  <c r="L412" i="23"/>
  <c r="M412" i="23"/>
  <c r="N412" i="23"/>
  <c r="L413" i="23"/>
  <c r="M413" i="23"/>
  <c r="N413" i="23"/>
  <c r="L414" i="23"/>
  <c r="M414" i="23"/>
  <c r="N414" i="23"/>
  <c r="L415" i="23"/>
  <c r="M415" i="23"/>
  <c r="N415" i="23"/>
  <c r="L416" i="23"/>
  <c r="M416" i="23"/>
  <c r="N416" i="23"/>
  <c r="L417" i="23"/>
  <c r="M417" i="23"/>
  <c r="N417" i="23"/>
  <c r="L418" i="23"/>
  <c r="M418" i="23"/>
  <c r="N418" i="23"/>
  <c r="L419" i="23"/>
  <c r="M419" i="23"/>
  <c r="N419" i="23"/>
  <c r="L420" i="23"/>
  <c r="M420" i="23"/>
  <c r="N420" i="23"/>
  <c r="L421" i="23"/>
  <c r="M421" i="23"/>
  <c r="N421" i="23"/>
  <c r="L422" i="23"/>
  <c r="M422" i="23"/>
  <c r="N422" i="23"/>
  <c r="L423" i="23"/>
  <c r="M423" i="23"/>
  <c r="N423" i="23"/>
  <c r="L424" i="23"/>
  <c r="M424" i="23"/>
  <c r="N424" i="23"/>
  <c r="L425" i="23"/>
  <c r="M425" i="23"/>
  <c r="N425" i="23"/>
  <c r="L426" i="23"/>
  <c r="M426" i="23"/>
  <c r="N426" i="23"/>
  <c r="L427" i="23"/>
  <c r="M427" i="23"/>
  <c r="N427" i="23"/>
  <c r="L428" i="23"/>
  <c r="M428" i="23"/>
  <c r="N428" i="23"/>
  <c r="L429" i="23"/>
  <c r="M429" i="23"/>
  <c r="N429" i="23"/>
  <c r="L430" i="23"/>
  <c r="M430" i="23"/>
  <c r="N430" i="23"/>
  <c r="L431" i="23"/>
  <c r="M431" i="23"/>
  <c r="N431" i="23"/>
  <c r="L432" i="23"/>
  <c r="M432" i="23"/>
  <c r="N432" i="23"/>
  <c r="L433" i="23"/>
  <c r="M433" i="23"/>
  <c r="N433" i="23"/>
  <c r="L434" i="23"/>
  <c r="M434" i="23"/>
  <c r="N434" i="23"/>
  <c r="L435" i="23"/>
  <c r="M435" i="23"/>
  <c r="N435" i="23"/>
  <c r="L436" i="23"/>
  <c r="M436" i="23"/>
  <c r="N436" i="23"/>
  <c r="L437" i="23"/>
  <c r="M437" i="23"/>
  <c r="N437" i="23"/>
  <c r="L438" i="23"/>
  <c r="M438" i="23"/>
  <c r="N438" i="23"/>
  <c r="L439" i="23"/>
  <c r="M439" i="23"/>
  <c r="N439" i="23"/>
  <c r="L440" i="23"/>
  <c r="M440" i="23"/>
  <c r="N440" i="23"/>
  <c r="L441" i="23"/>
  <c r="M441" i="23"/>
  <c r="N441" i="23"/>
  <c r="L442" i="23"/>
  <c r="M442" i="23"/>
  <c r="N442" i="23"/>
  <c r="L443" i="23"/>
  <c r="M443" i="23"/>
  <c r="N443" i="23"/>
  <c r="L444" i="23"/>
  <c r="M444" i="23"/>
  <c r="N444" i="23"/>
  <c r="L445" i="23"/>
  <c r="M445" i="23"/>
  <c r="N445" i="23"/>
  <c r="L446" i="23"/>
  <c r="M446" i="23"/>
  <c r="N446" i="23"/>
  <c r="L447" i="23"/>
  <c r="M447" i="23"/>
  <c r="N447" i="23"/>
  <c r="L448" i="23"/>
  <c r="M448" i="23"/>
  <c r="N448" i="23"/>
  <c r="L449" i="23"/>
  <c r="M449" i="23"/>
  <c r="N449" i="23"/>
  <c r="L450" i="23"/>
  <c r="M450" i="23"/>
  <c r="N450" i="23"/>
  <c r="L451" i="23"/>
  <c r="M451" i="23"/>
  <c r="N451" i="23"/>
  <c r="L452" i="23"/>
  <c r="M452" i="23"/>
  <c r="N452" i="23"/>
  <c r="L453" i="23"/>
  <c r="M453" i="23"/>
  <c r="N453" i="23"/>
  <c r="L454" i="23"/>
  <c r="M454" i="23"/>
  <c r="N454" i="23"/>
  <c r="L455" i="23"/>
  <c r="M455" i="23"/>
  <c r="N455" i="23"/>
  <c r="L456" i="23"/>
  <c r="M456" i="23"/>
  <c r="N456" i="23"/>
  <c r="L457" i="23"/>
  <c r="M457" i="23"/>
  <c r="N457" i="23"/>
  <c r="L458" i="23"/>
  <c r="M458" i="23"/>
  <c r="N458" i="23"/>
  <c r="L459" i="23"/>
  <c r="M459" i="23"/>
  <c r="N459" i="23"/>
  <c r="L460" i="23"/>
  <c r="M460" i="23"/>
  <c r="N460" i="23"/>
  <c r="L461" i="23"/>
  <c r="M461" i="23"/>
  <c r="N461" i="23"/>
  <c r="L462" i="23"/>
  <c r="M462" i="23"/>
  <c r="N462" i="23"/>
  <c r="L463" i="23"/>
  <c r="M463" i="23"/>
  <c r="N463" i="23"/>
  <c r="L464" i="23"/>
  <c r="M464" i="23"/>
  <c r="N464" i="23"/>
  <c r="L465" i="23"/>
  <c r="M465" i="23"/>
  <c r="N465" i="23"/>
  <c r="L466" i="23"/>
  <c r="M466" i="23"/>
  <c r="N466" i="23"/>
  <c r="L467" i="23"/>
  <c r="M467" i="23"/>
  <c r="N467" i="23"/>
  <c r="L468" i="23"/>
  <c r="M468" i="23"/>
  <c r="N468" i="23"/>
  <c r="L469" i="23"/>
  <c r="M469" i="23"/>
  <c r="N469" i="23"/>
  <c r="L470" i="23"/>
  <c r="M470" i="23"/>
  <c r="N470" i="23"/>
  <c r="L471" i="23"/>
  <c r="M471" i="23"/>
  <c r="N471" i="23"/>
  <c r="L472" i="23"/>
  <c r="M472" i="23"/>
  <c r="N472" i="23"/>
  <c r="L473" i="23"/>
  <c r="M473" i="23"/>
  <c r="N473" i="23"/>
  <c r="L474" i="23"/>
  <c r="M474" i="23"/>
  <c r="N474" i="23"/>
  <c r="L475" i="23"/>
  <c r="M475" i="23"/>
  <c r="N475" i="23"/>
  <c r="L476" i="23"/>
  <c r="M476" i="23"/>
  <c r="N476" i="23"/>
  <c r="L477" i="23"/>
  <c r="M477" i="23"/>
  <c r="N477" i="23"/>
  <c r="L478" i="23"/>
  <c r="M478" i="23"/>
  <c r="N478" i="23"/>
  <c r="L479" i="23"/>
  <c r="M479" i="23"/>
  <c r="N479" i="23"/>
  <c r="L480" i="23"/>
  <c r="M480" i="23"/>
  <c r="N480" i="23"/>
  <c r="L481" i="23"/>
  <c r="M481" i="23"/>
  <c r="N481" i="23"/>
  <c r="L482" i="23"/>
  <c r="M482" i="23"/>
  <c r="N482" i="23"/>
  <c r="L483" i="23"/>
  <c r="M483" i="23"/>
  <c r="N483" i="23"/>
  <c r="L484" i="23"/>
  <c r="M484" i="23"/>
  <c r="N484" i="23"/>
  <c r="L485" i="23"/>
  <c r="M485" i="23"/>
  <c r="N485" i="23"/>
  <c r="L486" i="23"/>
  <c r="M486" i="23"/>
  <c r="N486" i="23"/>
  <c r="L487" i="23"/>
  <c r="M487" i="23"/>
  <c r="N487" i="23"/>
  <c r="L488" i="23"/>
  <c r="M488" i="23"/>
  <c r="N488" i="23"/>
  <c r="L489" i="23"/>
  <c r="M489" i="23"/>
  <c r="N489" i="23"/>
  <c r="L490" i="23"/>
  <c r="M490" i="23"/>
  <c r="N490" i="23"/>
  <c r="L491" i="23"/>
  <c r="M491" i="23"/>
  <c r="N491" i="23"/>
  <c r="L492" i="23"/>
  <c r="M492" i="23"/>
  <c r="N492" i="23"/>
  <c r="L493" i="23"/>
  <c r="M493" i="23"/>
  <c r="N493" i="23"/>
  <c r="L494" i="23"/>
  <c r="M494" i="23"/>
  <c r="N494" i="23"/>
  <c r="L495" i="23"/>
  <c r="M495" i="23"/>
  <c r="N495" i="23"/>
  <c r="L496" i="23"/>
  <c r="M496" i="23"/>
  <c r="N496" i="23"/>
  <c r="L497" i="23"/>
  <c r="M497" i="23"/>
  <c r="N497" i="23"/>
  <c r="L498" i="23"/>
  <c r="M498" i="23"/>
  <c r="N498" i="23"/>
  <c r="L499" i="23"/>
  <c r="M499" i="23"/>
  <c r="N499" i="23"/>
  <c r="L500" i="23"/>
  <c r="M500" i="23"/>
  <c r="N500" i="23"/>
  <c r="L501" i="23"/>
  <c r="M501" i="23"/>
  <c r="N501" i="23"/>
  <c r="L502" i="23"/>
  <c r="M502" i="23"/>
  <c r="N502" i="23"/>
  <c r="L503" i="23"/>
  <c r="M503" i="23"/>
  <c r="N503" i="23"/>
  <c r="L504" i="23"/>
  <c r="M504" i="23"/>
  <c r="N504" i="23"/>
  <c r="L505" i="23"/>
  <c r="M505" i="23"/>
  <c r="N505" i="23"/>
  <c r="L506" i="23"/>
  <c r="M506" i="23"/>
  <c r="N506" i="23"/>
  <c r="L507" i="23"/>
  <c r="M507" i="23"/>
  <c r="N507" i="23"/>
  <c r="L508" i="23"/>
  <c r="M508" i="23"/>
  <c r="N508" i="23"/>
  <c r="L509" i="23"/>
  <c r="M509" i="23"/>
  <c r="N509" i="23"/>
  <c r="L510" i="23"/>
  <c r="M510" i="23"/>
  <c r="N510" i="23"/>
  <c r="L511" i="23"/>
  <c r="M511" i="23"/>
  <c r="N511" i="23"/>
  <c r="L512" i="23"/>
  <c r="M512" i="23"/>
  <c r="N512" i="23"/>
  <c r="L513" i="23"/>
  <c r="M513" i="23"/>
  <c r="N513" i="23"/>
  <c r="L514" i="23"/>
  <c r="M514" i="23"/>
  <c r="N514" i="23"/>
  <c r="L515" i="23"/>
  <c r="M515" i="23"/>
  <c r="N515" i="23"/>
  <c r="L516" i="23"/>
  <c r="M516" i="23"/>
  <c r="N516" i="23"/>
  <c r="L517" i="23"/>
  <c r="M517" i="23"/>
  <c r="N517" i="23"/>
  <c r="L518" i="23"/>
  <c r="M518" i="23"/>
  <c r="N518" i="23"/>
  <c r="L519" i="23"/>
  <c r="M519" i="23"/>
  <c r="N519" i="23"/>
  <c r="L520" i="23"/>
  <c r="M520" i="23"/>
  <c r="N520" i="23"/>
  <c r="L521" i="23"/>
  <c r="M521" i="23"/>
  <c r="N521" i="23"/>
  <c r="L522" i="23"/>
  <c r="M522" i="23"/>
  <c r="N522" i="23"/>
  <c r="L523" i="23"/>
  <c r="M523" i="23"/>
  <c r="N523" i="23"/>
  <c r="L524" i="23"/>
  <c r="M524" i="23"/>
  <c r="N524" i="23"/>
  <c r="L525" i="23"/>
  <c r="M525" i="23"/>
  <c r="N525" i="23"/>
  <c r="L526" i="23"/>
  <c r="M526" i="23"/>
  <c r="N526" i="23"/>
  <c r="L527" i="23"/>
  <c r="M527" i="23"/>
  <c r="N527" i="23"/>
  <c r="L528" i="23"/>
  <c r="M528" i="23"/>
  <c r="N528" i="23"/>
  <c r="L529" i="23"/>
  <c r="M529" i="23"/>
  <c r="N529" i="23"/>
  <c r="L530" i="23"/>
  <c r="M530" i="23"/>
  <c r="N530" i="23"/>
  <c r="L531" i="23"/>
  <c r="M531" i="23"/>
  <c r="N531" i="23"/>
  <c r="L532" i="23"/>
  <c r="M532" i="23"/>
  <c r="N532" i="23"/>
  <c r="L533" i="23"/>
  <c r="M533" i="23"/>
  <c r="N533" i="23"/>
  <c r="L534" i="23"/>
  <c r="M534" i="23"/>
  <c r="N534" i="23"/>
  <c r="L535" i="23"/>
  <c r="M535" i="23"/>
  <c r="N535" i="23"/>
  <c r="L536" i="23"/>
  <c r="M536" i="23"/>
  <c r="N536" i="23"/>
  <c r="L537" i="23"/>
  <c r="M537" i="23"/>
  <c r="N537" i="23"/>
  <c r="L538" i="23"/>
  <c r="M538" i="23"/>
  <c r="N538" i="23"/>
  <c r="L539" i="23"/>
  <c r="M539" i="23"/>
  <c r="N539" i="23"/>
  <c r="L540" i="23"/>
  <c r="M540" i="23"/>
  <c r="N540" i="23"/>
  <c r="L541" i="23"/>
  <c r="M541" i="23"/>
  <c r="N541" i="23"/>
  <c r="L542" i="23"/>
  <c r="M542" i="23"/>
  <c r="N542" i="23"/>
  <c r="L543" i="23"/>
  <c r="M543" i="23"/>
  <c r="N543" i="23"/>
  <c r="L544" i="23"/>
  <c r="M544" i="23"/>
  <c r="N544" i="23"/>
  <c r="L545" i="23"/>
  <c r="M545" i="23"/>
  <c r="N545" i="23"/>
  <c r="L546" i="23"/>
  <c r="M546" i="23"/>
  <c r="N546" i="23"/>
  <c r="L547" i="23"/>
  <c r="M547" i="23"/>
  <c r="N547" i="23"/>
  <c r="L548" i="23"/>
  <c r="M548" i="23"/>
  <c r="N548" i="23"/>
  <c r="L549" i="23"/>
  <c r="M549" i="23"/>
  <c r="N549" i="23"/>
  <c r="L550" i="23"/>
  <c r="M550" i="23"/>
  <c r="N550" i="23"/>
  <c r="L551" i="23"/>
  <c r="M551" i="23"/>
  <c r="N551" i="23"/>
  <c r="L552" i="23"/>
  <c r="M552" i="23"/>
  <c r="N552" i="23"/>
  <c r="L553" i="23"/>
  <c r="M553" i="23"/>
  <c r="N553" i="23"/>
  <c r="L554" i="23"/>
  <c r="M554" i="23"/>
  <c r="N554" i="23"/>
  <c r="L555" i="23"/>
  <c r="M555" i="23"/>
  <c r="N555" i="23"/>
  <c r="L556" i="23"/>
  <c r="M556" i="23"/>
  <c r="N556" i="23"/>
  <c r="L557" i="23"/>
  <c r="M557" i="23"/>
  <c r="N557" i="23"/>
  <c r="L558" i="23"/>
  <c r="M558" i="23"/>
  <c r="N558" i="23"/>
  <c r="L559" i="23"/>
  <c r="M559" i="23"/>
  <c r="N559" i="23"/>
  <c r="L560" i="23"/>
  <c r="M560" i="23"/>
  <c r="N560" i="23"/>
  <c r="L561" i="23"/>
  <c r="M561" i="23"/>
  <c r="N561" i="23"/>
  <c r="L562" i="23"/>
  <c r="M562" i="23"/>
  <c r="N562" i="23"/>
  <c r="L563" i="23"/>
  <c r="M563" i="23"/>
  <c r="N563" i="23"/>
  <c r="L564" i="23"/>
  <c r="M564" i="23"/>
  <c r="N564" i="23"/>
  <c r="L565" i="23"/>
  <c r="M565" i="23"/>
  <c r="N565" i="23"/>
  <c r="L566" i="23"/>
  <c r="M566" i="23"/>
  <c r="N566" i="23"/>
  <c r="L567" i="23"/>
  <c r="M567" i="23"/>
  <c r="N567" i="23"/>
  <c r="L568" i="23"/>
  <c r="M568" i="23"/>
  <c r="N568" i="23"/>
  <c r="L569" i="23"/>
  <c r="M569" i="23"/>
  <c r="N569" i="23"/>
  <c r="L570" i="23"/>
  <c r="M570" i="23"/>
  <c r="N570" i="23"/>
  <c r="L571" i="23"/>
  <c r="M571" i="23"/>
  <c r="N571" i="23"/>
  <c r="L572" i="23"/>
  <c r="M572" i="23"/>
  <c r="N572" i="23"/>
  <c r="L573" i="23"/>
  <c r="M573" i="23"/>
  <c r="N573" i="23"/>
  <c r="L574" i="23"/>
  <c r="M574" i="23"/>
  <c r="N574" i="23"/>
  <c r="L575" i="23"/>
  <c r="M575" i="23"/>
  <c r="N575" i="23"/>
  <c r="L576" i="23"/>
  <c r="M576" i="23"/>
  <c r="N576" i="23"/>
  <c r="L577" i="23"/>
  <c r="M577" i="23"/>
  <c r="N577" i="23"/>
  <c r="L578" i="23"/>
  <c r="M578" i="23"/>
  <c r="N578" i="23"/>
  <c r="L579" i="23"/>
  <c r="M579" i="23"/>
  <c r="N579" i="23"/>
  <c r="L580" i="23"/>
  <c r="M580" i="23"/>
  <c r="N580" i="23"/>
  <c r="L581" i="23"/>
  <c r="M581" i="23"/>
  <c r="N581" i="23"/>
  <c r="L582" i="23"/>
  <c r="M582" i="23"/>
  <c r="N582" i="23"/>
  <c r="L583" i="23"/>
  <c r="M583" i="23"/>
  <c r="N583" i="23"/>
  <c r="L584" i="23"/>
  <c r="M584" i="23"/>
  <c r="N584" i="23"/>
  <c r="L585" i="23"/>
  <c r="M585" i="23"/>
  <c r="N585" i="23"/>
  <c r="L586" i="23"/>
  <c r="M586" i="23"/>
  <c r="N586" i="23"/>
  <c r="L587" i="23"/>
  <c r="M587" i="23"/>
  <c r="N587" i="23"/>
  <c r="L588" i="23"/>
  <c r="M588" i="23"/>
  <c r="N588" i="23"/>
  <c r="L589" i="23"/>
  <c r="M589" i="23"/>
  <c r="N589" i="23"/>
  <c r="L590" i="23"/>
  <c r="M590" i="23"/>
  <c r="N590" i="23"/>
  <c r="L591" i="23"/>
  <c r="M591" i="23"/>
  <c r="N591" i="23"/>
  <c r="L592" i="23"/>
  <c r="M592" i="23"/>
  <c r="N592" i="23"/>
  <c r="L593" i="23"/>
  <c r="M593" i="23"/>
  <c r="N593" i="23"/>
  <c r="L594" i="23"/>
  <c r="M594" i="23"/>
  <c r="N594" i="23"/>
  <c r="L595" i="23"/>
  <c r="M595" i="23"/>
  <c r="N595" i="23"/>
  <c r="L596" i="23"/>
  <c r="M596" i="23"/>
  <c r="N596" i="23"/>
  <c r="L597" i="23"/>
  <c r="M597" i="23"/>
  <c r="N597" i="23"/>
  <c r="L598" i="23"/>
  <c r="M598" i="23"/>
  <c r="N598" i="23"/>
  <c r="L599" i="23"/>
  <c r="M599" i="23"/>
  <c r="N599" i="23"/>
  <c r="L600" i="23"/>
  <c r="M600" i="23"/>
  <c r="N600" i="23"/>
  <c r="L601" i="23"/>
  <c r="M601" i="23"/>
  <c r="N601" i="23"/>
  <c r="L602" i="23"/>
  <c r="M602" i="23"/>
  <c r="N602" i="23"/>
  <c r="L603" i="23"/>
  <c r="M603" i="23"/>
  <c r="N603" i="23"/>
  <c r="L604" i="23"/>
  <c r="M604" i="23"/>
  <c r="N604" i="23"/>
  <c r="L605" i="23"/>
  <c r="M605" i="23"/>
  <c r="N605" i="23"/>
  <c r="L606" i="23"/>
  <c r="M606" i="23"/>
  <c r="N606" i="23"/>
  <c r="L607" i="23"/>
  <c r="M607" i="23"/>
  <c r="N607" i="23"/>
  <c r="L608" i="23"/>
  <c r="M608" i="23"/>
  <c r="N608" i="23"/>
  <c r="L609" i="23"/>
  <c r="M609" i="23"/>
  <c r="N609" i="23"/>
  <c r="L610" i="23"/>
  <c r="M610" i="23"/>
  <c r="N610" i="23"/>
  <c r="L611" i="23"/>
  <c r="M611" i="23"/>
  <c r="N611" i="23"/>
  <c r="L612" i="23"/>
  <c r="M612" i="23"/>
  <c r="N612" i="23"/>
  <c r="L613" i="23"/>
  <c r="M613" i="23"/>
  <c r="N613" i="23"/>
  <c r="L614" i="23"/>
  <c r="M614" i="23"/>
  <c r="N614" i="23"/>
  <c r="L615" i="23"/>
  <c r="M615" i="23"/>
  <c r="N615" i="23"/>
  <c r="L616" i="23"/>
  <c r="M616" i="23"/>
  <c r="N616" i="23"/>
  <c r="L617" i="23"/>
  <c r="M617" i="23"/>
  <c r="N617" i="23"/>
  <c r="L618" i="23"/>
  <c r="M618" i="23"/>
  <c r="N618" i="23"/>
  <c r="L619" i="23"/>
  <c r="M619" i="23"/>
  <c r="N619" i="23"/>
  <c r="L620" i="23"/>
  <c r="M620" i="23"/>
  <c r="N620" i="23"/>
  <c r="L621" i="23"/>
  <c r="M621" i="23"/>
  <c r="N621" i="23"/>
  <c r="L622" i="23"/>
  <c r="M622" i="23"/>
  <c r="N622" i="23"/>
  <c r="L623" i="23"/>
  <c r="M623" i="23"/>
  <c r="N623" i="23"/>
  <c r="L624" i="23"/>
  <c r="M624" i="23"/>
  <c r="N624" i="23"/>
  <c r="L625" i="23"/>
  <c r="M625" i="23"/>
  <c r="N625" i="23"/>
  <c r="L626" i="23"/>
  <c r="M626" i="23"/>
  <c r="N626" i="23"/>
  <c r="L627" i="23"/>
  <c r="M627" i="23"/>
  <c r="N627" i="23"/>
  <c r="L628" i="23"/>
  <c r="M628" i="23"/>
  <c r="N628" i="23"/>
  <c r="L629" i="23"/>
  <c r="M629" i="23"/>
  <c r="N629" i="23"/>
  <c r="L630" i="23"/>
  <c r="M630" i="23"/>
  <c r="N630" i="23"/>
  <c r="L631" i="23"/>
  <c r="M631" i="23"/>
  <c r="N631" i="23"/>
  <c r="L632" i="23"/>
  <c r="M632" i="23"/>
  <c r="N632" i="23"/>
  <c r="L633" i="23"/>
  <c r="M633" i="23"/>
  <c r="N633" i="23"/>
  <c r="L634" i="23"/>
  <c r="M634" i="23"/>
  <c r="N634" i="23"/>
  <c r="L635" i="23"/>
  <c r="M635" i="23"/>
  <c r="N635" i="23"/>
  <c r="L636" i="23"/>
  <c r="M636" i="23"/>
  <c r="N636" i="23"/>
  <c r="L637" i="23"/>
  <c r="M637" i="23"/>
  <c r="N637" i="23"/>
  <c r="L638" i="23"/>
  <c r="M638" i="23"/>
  <c r="N638" i="23"/>
  <c r="L639" i="23"/>
  <c r="M639" i="23"/>
  <c r="N639" i="23"/>
  <c r="L640" i="23"/>
  <c r="M640" i="23"/>
  <c r="N640" i="23"/>
  <c r="L641" i="23"/>
  <c r="M641" i="23"/>
  <c r="N641" i="23"/>
  <c r="P185" i="23" l="1"/>
  <c r="Q185" i="23" s="1"/>
  <c r="P177" i="23"/>
  <c r="Q177" i="23" s="1"/>
  <c r="P188" i="23"/>
  <c r="Q188" i="23" s="1"/>
  <c r="P176" i="23"/>
  <c r="Q176" i="23" s="1"/>
  <c r="P346" i="23"/>
  <c r="Q346" i="23" s="1"/>
  <c r="P282" i="23"/>
  <c r="Q282" i="23" s="1"/>
  <c r="P234" i="23"/>
  <c r="Q234" i="23" s="1"/>
  <c r="P207" i="23"/>
  <c r="Q207" i="23" s="1"/>
  <c r="P201" i="23"/>
  <c r="Q201" i="23" s="1"/>
  <c r="P193" i="23"/>
  <c r="Q193" i="23" s="1"/>
  <c r="P189" i="23"/>
  <c r="Q189" i="23" s="1"/>
  <c r="P169" i="23"/>
  <c r="Q169" i="23" s="1"/>
  <c r="P165" i="23"/>
  <c r="Q165" i="23" s="1"/>
  <c r="P164" i="23"/>
  <c r="Q164" i="23" s="1"/>
  <c r="P153" i="23"/>
  <c r="Q153" i="23" s="1"/>
  <c r="P149" i="23"/>
  <c r="Q149" i="23" s="1"/>
  <c r="P148" i="23"/>
  <c r="Q148" i="23" s="1"/>
  <c r="P145" i="23"/>
  <c r="Q145" i="23" s="1"/>
  <c r="P620" i="23"/>
  <c r="Q620" i="23" s="1"/>
  <c r="P619" i="23"/>
  <c r="Q619" i="23" s="1"/>
  <c r="P569" i="23"/>
  <c r="Q569" i="23" s="1"/>
  <c r="P551" i="23"/>
  <c r="Q551" i="23" s="1"/>
  <c r="P550" i="23"/>
  <c r="Q550" i="23" s="1"/>
  <c r="P528" i="23"/>
  <c r="Q528" i="23" s="1"/>
  <c r="P383" i="23"/>
  <c r="Q383" i="23" s="1"/>
  <c r="P369" i="23"/>
  <c r="Q369" i="23" s="1"/>
  <c r="P349" i="23"/>
  <c r="Q349" i="23" s="1"/>
  <c r="P348" i="23"/>
  <c r="Q348" i="23" s="1"/>
  <c r="P347" i="23"/>
  <c r="Q347" i="23" s="1"/>
  <c r="P527" i="23"/>
  <c r="Q527" i="23" s="1"/>
  <c r="P523" i="23"/>
  <c r="Q523" i="23" s="1"/>
  <c r="P504" i="23"/>
  <c r="Q504" i="23" s="1"/>
  <c r="P503" i="23"/>
  <c r="Q503" i="23" s="1"/>
  <c r="P500" i="23"/>
  <c r="Q500" i="23" s="1"/>
  <c r="P447" i="23"/>
  <c r="Q447" i="23" s="1"/>
  <c r="P444" i="23"/>
  <c r="Q444" i="23" s="1"/>
  <c r="P431" i="23"/>
  <c r="Q431" i="23" s="1"/>
  <c r="P428" i="23"/>
  <c r="Q428" i="23" s="1"/>
  <c r="P323" i="23"/>
  <c r="Q323" i="23" s="1"/>
  <c r="P322" i="23"/>
  <c r="Q322" i="23" s="1"/>
  <c r="P320" i="23"/>
  <c r="Q320" i="23" s="1"/>
  <c r="P317" i="23"/>
  <c r="Q317" i="23" s="1"/>
  <c r="P303" i="23"/>
  <c r="Q303" i="23" s="1"/>
  <c r="P298" i="23"/>
  <c r="Q298" i="23" s="1"/>
  <c r="P296" i="23"/>
  <c r="Q296" i="23" s="1"/>
  <c r="P294" i="23"/>
  <c r="Q294" i="23" s="1"/>
  <c r="P286" i="23"/>
  <c r="Q286" i="23" s="1"/>
  <c r="P284" i="23"/>
  <c r="Q284" i="23" s="1"/>
  <c r="P283" i="23"/>
  <c r="Q283" i="23" s="1"/>
  <c r="P275" i="23"/>
  <c r="Q275" i="23" s="1"/>
  <c r="P243" i="23"/>
  <c r="Q243" i="23" s="1"/>
  <c r="P238" i="23"/>
  <c r="Q238" i="23" s="1"/>
  <c r="P235" i="23"/>
  <c r="Q235" i="23" s="1"/>
  <c r="P616" i="23"/>
  <c r="Q616" i="23" s="1"/>
  <c r="P612" i="23"/>
  <c r="Q612" i="23" s="1"/>
  <c r="P609" i="23"/>
  <c r="Q609" i="23" s="1"/>
  <c r="P585" i="23"/>
  <c r="Q585" i="23" s="1"/>
  <c r="P584" i="23"/>
  <c r="Q584" i="23" s="1"/>
  <c r="P483" i="23"/>
  <c r="Q483" i="23" s="1"/>
  <c r="P464" i="23"/>
  <c r="Q464" i="23" s="1"/>
  <c r="P448" i="23"/>
  <c r="Q448" i="23" s="1"/>
  <c r="P415" i="23"/>
  <c r="Q415" i="23" s="1"/>
  <c r="P400" i="23"/>
  <c r="Q400" i="23" s="1"/>
  <c r="P384" i="23"/>
  <c r="Q384" i="23" s="1"/>
  <c r="P380" i="23"/>
  <c r="Q380" i="23" s="1"/>
  <c r="P368" i="23"/>
  <c r="Q368" i="23" s="1"/>
  <c r="P365" i="23"/>
  <c r="Q365" i="23" s="1"/>
  <c r="P588" i="23"/>
  <c r="Q588" i="23" s="1"/>
  <c r="P572" i="23"/>
  <c r="Q572" i="23" s="1"/>
  <c r="P480" i="23"/>
  <c r="Q480" i="23" s="1"/>
  <c r="P463" i="23"/>
  <c r="Q463" i="23" s="1"/>
  <c r="P460" i="23"/>
  <c r="Q460" i="23" s="1"/>
  <c r="P432" i="23"/>
  <c r="Q432" i="23" s="1"/>
  <c r="P416" i="23"/>
  <c r="Q416" i="23" s="1"/>
  <c r="P332" i="23"/>
  <c r="Q332" i="23" s="1"/>
  <c r="P329" i="23"/>
  <c r="Q329" i="23" s="1"/>
  <c r="P316" i="23"/>
  <c r="Q316" i="23" s="1"/>
  <c r="P271" i="23"/>
  <c r="Q271" i="23" s="1"/>
  <c r="P268" i="23"/>
  <c r="Q268" i="23" s="1"/>
  <c r="P219" i="23"/>
  <c r="Q219" i="23" s="1"/>
  <c r="P211" i="23"/>
  <c r="Q211" i="23" s="1"/>
  <c r="P210" i="23"/>
  <c r="Q210" i="23" s="1"/>
  <c r="P209" i="23"/>
  <c r="Q209" i="23" s="1"/>
  <c r="P208" i="23"/>
  <c r="Q208" i="23" s="1"/>
  <c r="P568" i="23"/>
  <c r="Q568" i="23" s="1"/>
  <c r="P564" i="23"/>
  <c r="Q564" i="23" s="1"/>
  <c r="P547" i="23"/>
  <c r="Q547" i="23" s="1"/>
  <c r="P544" i="23"/>
  <c r="Q544" i="23" s="1"/>
  <c r="P507" i="23"/>
  <c r="Q507" i="23" s="1"/>
  <c r="P506" i="23"/>
  <c r="Q506" i="23" s="1"/>
  <c r="P487" i="23"/>
  <c r="Q487" i="23" s="1"/>
  <c r="P486" i="23"/>
  <c r="Q486" i="23" s="1"/>
  <c r="P412" i="23"/>
  <c r="Q412" i="23" s="1"/>
  <c r="P399" i="23"/>
  <c r="Q399" i="23" s="1"/>
  <c r="P396" i="23"/>
  <c r="Q396" i="23" s="1"/>
  <c r="P604" i="23"/>
  <c r="Q604" i="23" s="1"/>
  <c r="P600" i="23"/>
  <c r="Q600" i="23" s="1"/>
  <c r="P599" i="23"/>
  <c r="Q599" i="23" s="1"/>
  <c r="P592" i="23"/>
  <c r="Q592" i="23" s="1"/>
  <c r="P591" i="23"/>
  <c r="Q591" i="23" s="1"/>
  <c r="P560" i="23"/>
  <c r="Q560" i="23" s="1"/>
  <c r="P559" i="23"/>
  <c r="Q559" i="23" s="1"/>
  <c r="P558" i="23"/>
  <c r="Q558" i="23" s="1"/>
  <c r="P552" i="23"/>
  <c r="Q552" i="23" s="1"/>
  <c r="P519" i="23"/>
  <c r="Q519" i="23" s="1"/>
  <c r="P515" i="23"/>
  <c r="Q515" i="23" s="1"/>
  <c r="P514" i="23"/>
  <c r="Q514" i="23" s="1"/>
  <c r="P511" i="23"/>
  <c r="Q511" i="23" s="1"/>
  <c r="P510" i="23"/>
  <c r="Q510" i="23" s="1"/>
  <c r="P475" i="23"/>
  <c r="Q475" i="23" s="1"/>
  <c r="P472" i="23"/>
  <c r="Q472" i="23" s="1"/>
  <c r="P467" i="23"/>
  <c r="Q467" i="23" s="1"/>
  <c r="P466" i="23"/>
  <c r="Q466" i="23" s="1"/>
  <c r="P440" i="23"/>
  <c r="Q440" i="23" s="1"/>
  <c r="P439" i="23"/>
  <c r="Q439" i="23" s="1"/>
  <c r="P435" i="23"/>
  <c r="Q435" i="23" s="1"/>
  <c r="P408" i="23"/>
  <c r="Q408" i="23" s="1"/>
  <c r="P407" i="23"/>
  <c r="Q407" i="23" s="1"/>
  <c r="P403" i="23"/>
  <c r="Q403" i="23" s="1"/>
  <c r="P376" i="23"/>
  <c r="Q376" i="23" s="1"/>
  <c r="P375" i="23"/>
  <c r="Q375" i="23" s="1"/>
  <c r="P370" i="23"/>
  <c r="Q370" i="23" s="1"/>
  <c r="P336" i="23"/>
  <c r="Q336" i="23" s="1"/>
  <c r="P325" i="23"/>
  <c r="Q325" i="23" s="1"/>
  <c r="P290" i="23"/>
  <c r="Q290" i="23" s="1"/>
  <c r="P289" i="23"/>
  <c r="Q289" i="23" s="1"/>
  <c r="P280" i="23"/>
  <c r="Q280" i="23" s="1"/>
  <c r="P279" i="23"/>
  <c r="Q279" i="23" s="1"/>
  <c r="P276" i="23"/>
  <c r="Q276" i="23" s="1"/>
  <c r="P231" i="23"/>
  <c r="Q231" i="23" s="1"/>
  <c r="P227" i="23"/>
  <c r="Q227" i="23" s="1"/>
  <c r="P215" i="23"/>
  <c r="Q215" i="23" s="1"/>
  <c r="P206" i="23"/>
  <c r="Q206" i="23" s="1"/>
  <c r="P204" i="23"/>
  <c r="Q204" i="23" s="1"/>
  <c r="P184" i="23"/>
  <c r="Q184" i="23" s="1"/>
  <c r="P262" i="23"/>
  <c r="Q262" i="23" s="1"/>
  <c r="P252" i="23"/>
  <c r="Q252" i="23" s="1"/>
  <c r="P251" i="23"/>
  <c r="Q251" i="23" s="1"/>
  <c r="P246" i="23"/>
  <c r="Q246" i="23" s="1"/>
  <c r="P200" i="23"/>
  <c r="Q200" i="23" s="1"/>
  <c r="P196" i="23"/>
  <c r="Q196" i="23" s="1"/>
  <c r="P161" i="23"/>
  <c r="Q161" i="23" s="1"/>
  <c r="P160" i="23"/>
  <c r="Q160" i="23" s="1"/>
  <c r="P158" i="23"/>
  <c r="Q158" i="23" s="1"/>
  <c r="P640" i="23"/>
  <c r="Q640" i="23" s="1"/>
  <c r="P639" i="23"/>
  <c r="Q639" i="23" s="1"/>
  <c r="P632" i="23"/>
  <c r="Q632" i="23" s="1"/>
  <c r="P631" i="23"/>
  <c r="Q631" i="23" s="1"/>
  <c r="P624" i="23"/>
  <c r="Q624" i="23" s="1"/>
  <c r="P623" i="23"/>
  <c r="Q623" i="23" s="1"/>
  <c r="P580" i="23"/>
  <c r="Q580" i="23" s="1"/>
  <c r="P577" i="23"/>
  <c r="Q577" i="23" s="1"/>
  <c r="P573" i="23"/>
  <c r="Q573" i="23" s="1"/>
  <c r="P539" i="23"/>
  <c r="Q539" i="23" s="1"/>
  <c r="P536" i="23"/>
  <c r="Q536" i="23" s="1"/>
  <c r="P531" i="23"/>
  <c r="Q531" i="23" s="1"/>
  <c r="P530" i="23"/>
  <c r="Q530" i="23" s="1"/>
  <c r="P496" i="23"/>
  <c r="Q496" i="23" s="1"/>
  <c r="P495" i="23"/>
  <c r="Q495" i="23" s="1"/>
  <c r="P494" i="23"/>
  <c r="Q494" i="23" s="1"/>
  <c r="P488" i="23"/>
  <c r="Q488" i="23" s="1"/>
  <c r="P456" i="23"/>
  <c r="Q456" i="23" s="1"/>
  <c r="P455" i="23"/>
  <c r="Q455" i="23" s="1"/>
  <c r="P451" i="23"/>
  <c r="Q451" i="23" s="1"/>
  <c r="P424" i="23"/>
  <c r="Q424" i="23" s="1"/>
  <c r="P423" i="23"/>
  <c r="Q423" i="23" s="1"/>
  <c r="P419" i="23"/>
  <c r="Q419" i="23" s="1"/>
  <c r="P392" i="23"/>
  <c r="Q392" i="23" s="1"/>
  <c r="P391" i="23"/>
  <c r="Q391" i="23" s="1"/>
  <c r="P387" i="23"/>
  <c r="Q387" i="23" s="1"/>
  <c r="P356" i="23"/>
  <c r="Q356" i="23" s="1"/>
  <c r="P354" i="23"/>
  <c r="Q354" i="23" s="1"/>
  <c r="P352" i="23"/>
  <c r="Q352" i="23" s="1"/>
  <c r="P351" i="23"/>
  <c r="Q351" i="23" s="1"/>
  <c r="P350" i="23"/>
  <c r="Q350" i="23" s="1"/>
  <c r="P314" i="23"/>
  <c r="Q314" i="23" s="1"/>
  <c r="P306" i="23"/>
  <c r="Q306" i="23" s="1"/>
  <c r="P304" i="23"/>
  <c r="Q304" i="23" s="1"/>
  <c r="P636" i="23"/>
  <c r="Q636" i="23" s="1"/>
  <c r="P628" i="23"/>
  <c r="Q628" i="23" s="1"/>
  <c r="P576" i="23"/>
  <c r="Q576" i="23" s="1"/>
  <c r="P555" i="23"/>
  <c r="Q555" i="23" s="1"/>
  <c r="P535" i="23"/>
  <c r="Q535" i="23" s="1"/>
  <c r="P532" i="23"/>
  <c r="Q532" i="23" s="1"/>
  <c r="P512" i="23"/>
  <c r="Q512" i="23" s="1"/>
  <c r="P491" i="23"/>
  <c r="Q491" i="23" s="1"/>
  <c r="P471" i="23"/>
  <c r="Q471" i="23" s="1"/>
  <c r="P468" i="23"/>
  <c r="Q468" i="23" s="1"/>
  <c r="P452" i="23"/>
  <c r="Q452" i="23" s="1"/>
  <c r="P436" i="23"/>
  <c r="Q436" i="23" s="1"/>
  <c r="P420" i="23"/>
  <c r="Q420" i="23" s="1"/>
  <c r="P404" i="23"/>
  <c r="Q404" i="23" s="1"/>
  <c r="P388" i="23"/>
  <c r="Q388" i="23" s="1"/>
  <c r="P372" i="23"/>
  <c r="Q372" i="23" s="1"/>
  <c r="P353" i="23"/>
  <c r="Q353" i="23" s="1"/>
  <c r="P247" i="23"/>
  <c r="Q247" i="23" s="1"/>
  <c r="P173" i="23"/>
  <c r="Q173" i="23" s="1"/>
  <c r="P172" i="23"/>
  <c r="Q172" i="23" s="1"/>
  <c r="P152" i="23"/>
  <c r="Q152" i="23" s="1"/>
  <c r="P150" i="23"/>
  <c r="Q150" i="23" s="1"/>
  <c r="P641" i="23"/>
  <c r="Q641" i="23" s="1"/>
  <c r="P633" i="23"/>
  <c r="Q633" i="23" s="1"/>
  <c r="P625" i="23"/>
  <c r="Q625" i="23" s="1"/>
  <c r="P596" i="23"/>
  <c r="Q596" i="23" s="1"/>
  <c r="P593" i="23"/>
  <c r="Q593" i="23" s="1"/>
  <c r="P615" i="23"/>
  <c r="Q615" i="23" s="1"/>
  <c r="P608" i="23"/>
  <c r="Q608" i="23" s="1"/>
  <c r="P607" i="23"/>
  <c r="Q607" i="23" s="1"/>
  <c r="P581" i="23"/>
  <c r="Q581" i="23" s="1"/>
  <c r="P563" i="23"/>
  <c r="Q563" i="23" s="1"/>
  <c r="P562" i="23"/>
  <c r="Q562" i="23" s="1"/>
  <c r="P546" i="23"/>
  <c r="Q546" i="23" s="1"/>
  <c r="P543" i="23"/>
  <c r="Q543" i="23" s="1"/>
  <c r="P542" i="23"/>
  <c r="Q542" i="23" s="1"/>
  <c r="P526" i="23"/>
  <c r="Q526" i="23" s="1"/>
  <c r="P520" i="23"/>
  <c r="Q520" i="23" s="1"/>
  <c r="P499" i="23"/>
  <c r="Q499" i="23" s="1"/>
  <c r="P498" i="23"/>
  <c r="Q498" i="23" s="1"/>
  <c r="P482" i="23"/>
  <c r="Q482" i="23" s="1"/>
  <c r="P479" i="23"/>
  <c r="Q479" i="23" s="1"/>
  <c r="P478" i="23"/>
  <c r="Q478" i="23" s="1"/>
  <c r="P459" i="23"/>
  <c r="Q459" i="23" s="1"/>
  <c r="P443" i="23"/>
  <c r="Q443" i="23" s="1"/>
  <c r="P427" i="23"/>
  <c r="Q427" i="23" s="1"/>
  <c r="P411" i="23"/>
  <c r="Q411" i="23" s="1"/>
  <c r="P395" i="23"/>
  <c r="Q395" i="23" s="1"/>
  <c r="P379" i="23"/>
  <c r="Q379" i="23" s="1"/>
  <c r="P367" i="23"/>
  <c r="Q367" i="23" s="1"/>
  <c r="P366" i="23"/>
  <c r="Q366" i="23" s="1"/>
  <c r="P361" i="23"/>
  <c r="Q361" i="23" s="1"/>
  <c r="P342" i="23"/>
  <c r="Q342" i="23" s="1"/>
  <c r="P340" i="23"/>
  <c r="Q340" i="23" s="1"/>
  <c r="P339" i="23"/>
  <c r="Q339" i="23" s="1"/>
  <c r="P315" i="23"/>
  <c r="Q315" i="23" s="1"/>
  <c r="P302" i="23"/>
  <c r="Q302" i="23" s="1"/>
  <c r="P301" i="23"/>
  <c r="Q301" i="23" s="1"/>
  <c r="P295" i="23"/>
  <c r="Q295" i="23" s="1"/>
  <c r="P278" i="23"/>
  <c r="Q278" i="23" s="1"/>
  <c r="P267" i="23"/>
  <c r="Q267" i="23" s="1"/>
  <c r="P266" i="23"/>
  <c r="Q266" i="23" s="1"/>
  <c r="P236" i="23"/>
  <c r="Q236" i="23" s="1"/>
  <c r="P230" i="23"/>
  <c r="Q230" i="23" s="1"/>
  <c r="P226" i="23"/>
  <c r="Q226" i="23" s="1"/>
  <c r="P222" i="23"/>
  <c r="Q222" i="23" s="1"/>
  <c r="P205" i="23"/>
  <c r="Q205" i="23" s="1"/>
  <c r="P603" i="23"/>
  <c r="Q603" i="23" s="1"/>
  <c r="P538" i="23"/>
  <c r="Q538" i="23" s="1"/>
  <c r="P518" i="23"/>
  <c r="Q518" i="23" s="1"/>
  <c r="P474" i="23"/>
  <c r="Q474" i="23" s="1"/>
  <c r="P335" i="23"/>
  <c r="Q335" i="23" s="1"/>
  <c r="P328" i="23"/>
  <c r="Q328" i="23" s="1"/>
  <c r="P327" i="23"/>
  <c r="Q327" i="23" s="1"/>
  <c r="P312" i="23"/>
  <c r="Q312" i="23" s="1"/>
  <c r="P310" i="23"/>
  <c r="Q310" i="23" s="1"/>
  <c r="P308" i="23"/>
  <c r="Q308" i="23" s="1"/>
  <c r="P307" i="23"/>
  <c r="Q307" i="23" s="1"/>
  <c r="P292" i="23"/>
  <c r="Q292" i="23" s="1"/>
  <c r="P291" i="23"/>
  <c r="Q291" i="23" s="1"/>
  <c r="P287" i="23"/>
  <c r="Q287" i="23" s="1"/>
  <c r="P260" i="23"/>
  <c r="Q260" i="23" s="1"/>
  <c r="P259" i="23"/>
  <c r="Q259" i="23" s="1"/>
  <c r="P258" i="23"/>
  <c r="Q258" i="23" s="1"/>
  <c r="P254" i="23"/>
  <c r="Q254" i="23" s="1"/>
  <c r="P218" i="23"/>
  <c r="Q218" i="23" s="1"/>
  <c r="P214" i="23"/>
  <c r="Q214" i="23" s="1"/>
  <c r="P197" i="23"/>
  <c r="Q197" i="23" s="1"/>
  <c r="P192" i="23"/>
  <c r="Q192" i="23" s="1"/>
  <c r="P181" i="23"/>
  <c r="Q181" i="23" s="1"/>
  <c r="P180" i="23"/>
  <c r="Q180" i="23" s="1"/>
  <c r="P168" i="23"/>
  <c r="Q168" i="23" s="1"/>
  <c r="P166" i="23"/>
  <c r="Q166" i="23" s="1"/>
  <c r="P157" i="23"/>
  <c r="Q157" i="23" s="1"/>
  <c r="P156" i="23"/>
  <c r="Q156" i="23" s="1"/>
  <c r="P621" i="23"/>
  <c r="Q621" i="23" s="1"/>
  <c r="P589" i="23"/>
  <c r="Q589" i="23" s="1"/>
  <c r="P637" i="23"/>
  <c r="Q637" i="23" s="1"/>
  <c r="P635" i="23"/>
  <c r="Q635" i="23" s="1"/>
  <c r="P341" i="23"/>
  <c r="Q341" i="23" s="1"/>
  <c r="P540" i="23"/>
  <c r="Q540" i="23" s="1"/>
  <c r="P508" i="23"/>
  <c r="Q508" i="23" s="1"/>
  <c r="P476" i="23"/>
  <c r="Q476" i="23" s="1"/>
  <c r="P357" i="23"/>
  <c r="Q357" i="23" s="1"/>
  <c r="P326" i="23"/>
  <c r="Q326" i="23" s="1"/>
  <c r="P309" i="23"/>
  <c r="Q309" i="23" s="1"/>
  <c r="P297" i="23"/>
  <c r="Q297" i="23" s="1"/>
  <c r="P274" i="23"/>
  <c r="Q274" i="23" s="1"/>
  <c r="P263" i="23"/>
  <c r="Q263" i="23" s="1"/>
  <c r="P255" i="23"/>
  <c r="Q255" i="23" s="1"/>
  <c r="P242" i="23"/>
  <c r="Q242" i="23" s="1"/>
  <c r="P223" i="23"/>
  <c r="Q223" i="23" s="1"/>
  <c r="P170" i="23"/>
  <c r="Q170" i="23" s="1"/>
  <c r="P162" i="23"/>
  <c r="Q162" i="23" s="1"/>
  <c r="P154" i="23"/>
  <c r="Q154" i="23" s="1"/>
  <c r="P146" i="23"/>
  <c r="Q146" i="23" s="1"/>
  <c r="P617" i="23"/>
  <c r="Q617" i="23" s="1"/>
  <c r="P601" i="23"/>
  <c r="Q601" i="23" s="1"/>
  <c r="P548" i="23"/>
  <c r="Q548" i="23" s="1"/>
  <c r="P516" i="23"/>
  <c r="Q516" i="23" s="1"/>
  <c r="P484" i="23"/>
  <c r="Q484" i="23" s="1"/>
  <c r="P337" i="23"/>
  <c r="Q337" i="23" s="1"/>
  <c r="P318" i="23"/>
  <c r="Q318" i="23" s="1"/>
  <c r="P305" i="23"/>
  <c r="Q305" i="23" s="1"/>
  <c r="P285" i="23"/>
  <c r="Q285" i="23" s="1"/>
  <c r="P270" i="23"/>
  <c r="Q270" i="23" s="1"/>
  <c r="P250" i="23"/>
  <c r="Q250" i="23" s="1"/>
  <c r="P629" i="23"/>
  <c r="Q629" i="23" s="1"/>
  <c r="P627" i="23"/>
  <c r="Q627" i="23" s="1"/>
  <c r="P613" i="23"/>
  <c r="Q613" i="23" s="1"/>
  <c r="P611" i="23"/>
  <c r="Q611" i="23" s="1"/>
  <c r="P597" i="23"/>
  <c r="Q597" i="23" s="1"/>
  <c r="P595" i="23"/>
  <c r="Q595" i="23" s="1"/>
  <c r="P566" i="23"/>
  <c r="Q566" i="23" s="1"/>
  <c r="P556" i="23"/>
  <c r="Q556" i="23" s="1"/>
  <c r="P554" i="23"/>
  <c r="Q554" i="23" s="1"/>
  <c r="P534" i="23"/>
  <c r="Q534" i="23" s="1"/>
  <c r="P524" i="23"/>
  <c r="Q524" i="23" s="1"/>
  <c r="P522" i="23"/>
  <c r="Q522" i="23" s="1"/>
  <c r="P502" i="23"/>
  <c r="Q502" i="23" s="1"/>
  <c r="P492" i="23"/>
  <c r="Q492" i="23" s="1"/>
  <c r="P490" i="23"/>
  <c r="Q490" i="23" s="1"/>
  <c r="P470" i="23"/>
  <c r="Q470" i="23" s="1"/>
  <c r="P362" i="23"/>
  <c r="Q362" i="23" s="1"/>
  <c r="P345" i="23"/>
  <c r="Q345" i="23" s="1"/>
  <c r="P333" i="23"/>
  <c r="Q333" i="23" s="1"/>
  <c r="P331" i="23"/>
  <c r="Q331" i="23" s="1"/>
  <c r="P321" i="23"/>
  <c r="Q321" i="23" s="1"/>
  <c r="P313" i="23"/>
  <c r="Q313" i="23" s="1"/>
  <c r="P311" i="23"/>
  <c r="Q311" i="23" s="1"/>
  <c r="P300" i="23"/>
  <c r="Q300" i="23" s="1"/>
  <c r="P299" i="23"/>
  <c r="Q299" i="23" s="1"/>
  <c r="P293" i="23"/>
  <c r="Q293" i="23" s="1"/>
  <c r="P288" i="23"/>
  <c r="Q288" i="23" s="1"/>
  <c r="P281" i="23"/>
  <c r="Q281" i="23" s="1"/>
  <c r="P239" i="23"/>
  <c r="Q239" i="23" s="1"/>
  <c r="P228" i="23"/>
  <c r="Q228" i="23" s="1"/>
  <c r="P605" i="23"/>
  <c r="Q605" i="23" s="1"/>
  <c r="P638" i="23"/>
  <c r="Q638" i="23" s="1"/>
  <c r="P634" i="23"/>
  <c r="Q634" i="23" s="1"/>
  <c r="P630" i="23"/>
  <c r="Q630" i="23" s="1"/>
  <c r="P626" i="23"/>
  <c r="Q626" i="23" s="1"/>
  <c r="P622" i="23"/>
  <c r="Q622" i="23" s="1"/>
  <c r="P614" i="23"/>
  <c r="Q614" i="23" s="1"/>
  <c r="P610" i="23"/>
  <c r="Q610" i="23" s="1"/>
  <c r="P606" i="23"/>
  <c r="Q606" i="23" s="1"/>
  <c r="P602" i="23"/>
  <c r="Q602" i="23" s="1"/>
  <c r="P598" i="23"/>
  <c r="Q598" i="23" s="1"/>
  <c r="P594" i="23"/>
  <c r="Q594" i="23" s="1"/>
  <c r="P590" i="23"/>
  <c r="Q590" i="23" s="1"/>
  <c r="P586" i="23"/>
  <c r="Q586" i="23" s="1"/>
  <c r="P582" i="23"/>
  <c r="Q582" i="23" s="1"/>
  <c r="P578" i="23"/>
  <c r="Q578" i="23" s="1"/>
  <c r="P574" i="23"/>
  <c r="Q574" i="23" s="1"/>
  <c r="P570" i="23"/>
  <c r="Q570" i="23" s="1"/>
  <c r="P567" i="23"/>
  <c r="Q567" i="23" s="1"/>
  <c r="P565" i="23"/>
  <c r="Q565" i="23" s="1"/>
  <c r="P557" i="23"/>
  <c r="Q557" i="23" s="1"/>
  <c r="P549" i="23"/>
  <c r="Q549" i="23" s="1"/>
  <c r="P541" i="23"/>
  <c r="Q541" i="23" s="1"/>
  <c r="P533" i="23"/>
  <c r="Q533" i="23" s="1"/>
  <c r="P525" i="23"/>
  <c r="Q525" i="23" s="1"/>
  <c r="P517" i="23"/>
  <c r="Q517" i="23" s="1"/>
  <c r="P509" i="23"/>
  <c r="Q509" i="23" s="1"/>
  <c r="P501" i="23"/>
  <c r="Q501" i="23" s="1"/>
  <c r="P493" i="23"/>
  <c r="Q493" i="23" s="1"/>
  <c r="P485" i="23"/>
  <c r="Q485" i="23" s="1"/>
  <c r="P477" i="23"/>
  <c r="Q477" i="23" s="1"/>
  <c r="P469" i="23"/>
  <c r="Q469" i="23" s="1"/>
  <c r="P618" i="23"/>
  <c r="Q618" i="23" s="1"/>
  <c r="P587" i="23"/>
  <c r="Q587" i="23" s="1"/>
  <c r="P583" i="23"/>
  <c r="Q583" i="23" s="1"/>
  <c r="P579" i="23"/>
  <c r="Q579" i="23" s="1"/>
  <c r="P575" i="23"/>
  <c r="Q575" i="23" s="1"/>
  <c r="P571" i="23"/>
  <c r="Q571" i="23" s="1"/>
  <c r="P561" i="23"/>
  <c r="Q561" i="23" s="1"/>
  <c r="P553" i="23"/>
  <c r="Q553" i="23" s="1"/>
  <c r="P545" i="23"/>
  <c r="Q545" i="23" s="1"/>
  <c r="P537" i="23"/>
  <c r="Q537" i="23" s="1"/>
  <c r="P529" i="23"/>
  <c r="Q529" i="23" s="1"/>
  <c r="P521" i="23"/>
  <c r="Q521" i="23" s="1"/>
  <c r="P513" i="23"/>
  <c r="Q513" i="23" s="1"/>
  <c r="P505" i="23"/>
  <c r="Q505" i="23" s="1"/>
  <c r="P497" i="23"/>
  <c r="Q497" i="23" s="1"/>
  <c r="P489" i="23"/>
  <c r="Q489" i="23" s="1"/>
  <c r="P481" i="23"/>
  <c r="Q481" i="23" s="1"/>
  <c r="P473" i="23"/>
  <c r="Q473" i="23" s="1"/>
  <c r="P465" i="23"/>
  <c r="Q465" i="23" s="1"/>
  <c r="P462" i="23"/>
  <c r="Q462" i="23" s="1"/>
  <c r="P458" i="23"/>
  <c r="Q458" i="23" s="1"/>
  <c r="P454" i="23"/>
  <c r="Q454" i="23" s="1"/>
  <c r="P450" i="23"/>
  <c r="Q450" i="23" s="1"/>
  <c r="P446" i="23"/>
  <c r="Q446" i="23" s="1"/>
  <c r="P442" i="23"/>
  <c r="Q442" i="23" s="1"/>
  <c r="P438" i="23"/>
  <c r="Q438" i="23" s="1"/>
  <c r="P434" i="23"/>
  <c r="Q434" i="23" s="1"/>
  <c r="P430" i="23"/>
  <c r="Q430" i="23" s="1"/>
  <c r="P426" i="23"/>
  <c r="Q426" i="23" s="1"/>
  <c r="P422" i="23"/>
  <c r="Q422" i="23" s="1"/>
  <c r="P418" i="23"/>
  <c r="Q418" i="23" s="1"/>
  <c r="P414" i="23"/>
  <c r="Q414" i="23" s="1"/>
  <c r="P410" i="23"/>
  <c r="Q410" i="23" s="1"/>
  <c r="P406" i="23"/>
  <c r="Q406" i="23" s="1"/>
  <c r="P402" i="23"/>
  <c r="Q402" i="23" s="1"/>
  <c r="P398" i="23"/>
  <c r="Q398" i="23" s="1"/>
  <c r="P394" i="23"/>
  <c r="Q394" i="23" s="1"/>
  <c r="P390" i="23"/>
  <c r="Q390" i="23" s="1"/>
  <c r="P386" i="23"/>
  <c r="Q386" i="23" s="1"/>
  <c r="P461" i="23"/>
  <c r="Q461" i="23" s="1"/>
  <c r="P457" i="23"/>
  <c r="Q457" i="23" s="1"/>
  <c r="P453" i="23"/>
  <c r="Q453" i="23" s="1"/>
  <c r="P449" i="23"/>
  <c r="Q449" i="23" s="1"/>
  <c r="P445" i="23"/>
  <c r="Q445" i="23" s="1"/>
  <c r="P441" i="23"/>
  <c r="Q441" i="23" s="1"/>
  <c r="P437" i="23"/>
  <c r="Q437" i="23" s="1"/>
  <c r="P433" i="23"/>
  <c r="Q433" i="23" s="1"/>
  <c r="P429" i="23"/>
  <c r="Q429" i="23" s="1"/>
  <c r="P425" i="23"/>
  <c r="Q425" i="23" s="1"/>
  <c r="P421" i="23"/>
  <c r="Q421" i="23" s="1"/>
  <c r="P417" i="23"/>
  <c r="Q417" i="23" s="1"/>
  <c r="P413" i="23"/>
  <c r="Q413" i="23" s="1"/>
  <c r="P409" i="23"/>
  <c r="Q409" i="23" s="1"/>
  <c r="P405" i="23"/>
  <c r="Q405" i="23" s="1"/>
  <c r="P401" i="23"/>
  <c r="Q401" i="23" s="1"/>
  <c r="P397" i="23"/>
  <c r="Q397" i="23" s="1"/>
  <c r="P393" i="23"/>
  <c r="Q393" i="23" s="1"/>
  <c r="P389" i="23"/>
  <c r="Q389" i="23" s="1"/>
  <c r="P385" i="23"/>
  <c r="Q385" i="23" s="1"/>
  <c r="P381" i="23"/>
  <c r="Q381" i="23" s="1"/>
  <c r="P377" i="23"/>
  <c r="Q377" i="23" s="1"/>
  <c r="P373" i="23"/>
  <c r="Q373" i="23" s="1"/>
  <c r="P364" i="23"/>
  <c r="Q364" i="23" s="1"/>
  <c r="P363" i="23"/>
  <c r="Q363" i="23" s="1"/>
  <c r="P382" i="23"/>
  <c r="Q382" i="23" s="1"/>
  <c r="P378" i="23"/>
  <c r="Q378" i="23" s="1"/>
  <c r="P374" i="23"/>
  <c r="Q374" i="23" s="1"/>
  <c r="P360" i="23"/>
  <c r="Q360" i="23" s="1"/>
  <c r="P359" i="23"/>
  <c r="Q359" i="23" s="1"/>
  <c r="P343" i="23"/>
  <c r="Q343" i="23" s="1"/>
  <c r="P334" i="23"/>
  <c r="Q334" i="23" s="1"/>
  <c r="P371" i="23"/>
  <c r="Q371" i="23" s="1"/>
  <c r="P358" i="23"/>
  <c r="Q358" i="23" s="1"/>
  <c r="P355" i="23"/>
  <c r="Q355" i="23" s="1"/>
  <c r="P344" i="23"/>
  <c r="Q344" i="23" s="1"/>
  <c r="P338" i="23"/>
  <c r="Q338" i="23" s="1"/>
  <c r="P273" i="23"/>
  <c r="Q273" i="23" s="1"/>
  <c r="P256" i="23"/>
  <c r="Q256" i="23" s="1"/>
  <c r="P249" i="23"/>
  <c r="Q249" i="23" s="1"/>
  <c r="P232" i="23"/>
  <c r="Q232" i="23" s="1"/>
  <c r="P330" i="23"/>
  <c r="Q330" i="23" s="1"/>
  <c r="P324" i="23"/>
  <c r="Q324" i="23" s="1"/>
  <c r="P272" i="23"/>
  <c r="Q272" i="23" s="1"/>
  <c r="P265" i="23"/>
  <c r="Q265" i="23" s="1"/>
  <c r="P248" i="23"/>
  <c r="Q248" i="23" s="1"/>
  <c r="P225" i="23"/>
  <c r="Q225" i="23" s="1"/>
  <c r="P212" i="23"/>
  <c r="Q212" i="23" s="1"/>
  <c r="P319" i="23"/>
  <c r="Q319" i="23" s="1"/>
  <c r="P264" i="23"/>
  <c r="Q264" i="23" s="1"/>
  <c r="P244" i="23"/>
  <c r="Q244" i="23" s="1"/>
  <c r="P241" i="23"/>
  <c r="Q241" i="23" s="1"/>
  <c r="P224" i="23"/>
  <c r="Q224" i="23" s="1"/>
  <c r="P220" i="23"/>
  <c r="Q220" i="23" s="1"/>
  <c r="P217" i="23"/>
  <c r="Q217" i="23" s="1"/>
  <c r="P257" i="23"/>
  <c r="Q257" i="23" s="1"/>
  <c r="P240" i="23"/>
  <c r="Q240" i="23" s="1"/>
  <c r="P233" i="23"/>
  <c r="Q233" i="23" s="1"/>
  <c r="P216" i="23"/>
  <c r="Q216" i="23" s="1"/>
  <c r="P269" i="23"/>
  <c r="Q269" i="23" s="1"/>
  <c r="P253" i="23"/>
  <c r="Q253" i="23" s="1"/>
  <c r="P237" i="23"/>
  <c r="Q237" i="23" s="1"/>
  <c r="P221" i="23"/>
  <c r="Q221" i="23" s="1"/>
  <c r="P277" i="23"/>
  <c r="Q277" i="23" s="1"/>
  <c r="P261" i="23"/>
  <c r="Q261" i="23" s="1"/>
  <c r="P245" i="23"/>
  <c r="Q245" i="23" s="1"/>
  <c r="P229" i="23"/>
  <c r="Q229" i="23" s="1"/>
  <c r="P213" i="23"/>
  <c r="Q213" i="23" s="1"/>
  <c r="P202" i="23"/>
  <c r="Q202" i="23" s="1"/>
  <c r="P198" i="23"/>
  <c r="Q198" i="23" s="1"/>
  <c r="P194" i="23"/>
  <c r="Q194" i="23" s="1"/>
  <c r="P190" i="23"/>
  <c r="Q190" i="23" s="1"/>
  <c r="P186" i="23"/>
  <c r="Q186" i="23" s="1"/>
  <c r="P182" i="23"/>
  <c r="Q182" i="23" s="1"/>
  <c r="P178" i="23"/>
  <c r="Q178" i="23" s="1"/>
  <c r="P174" i="23"/>
  <c r="Q174" i="23" s="1"/>
  <c r="P203" i="23"/>
  <c r="Q203" i="23" s="1"/>
  <c r="P199" i="23"/>
  <c r="Q199" i="23" s="1"/>
  <c r="P195" i="23"/>
  <c r="Q195" i="23" s="1"/>
  <c r="P191" i="23"/>
  <c r="Q191" i="23" s="1"/>
  <c r="P187" i="23"/>
  <c r="Q187" i="23" s="1"/>
  <c r="P183" i="23"/>
  <c r="Q183" i="23" s="1"/>
  <c r="P179" i="23"/>
  <c r="Q179" i="23" s="1"/>
  <c r="P175" i="23"/>
  <c r="Q175" i="23" s="1"/>
  <c r="P171" i="23"/>
  <c r="Q171" i="23" s="1"/>
  <c r="P167" i="23"/>
  <c r="Q167" i="23" s="1"/>
  <c r="P163" i="23"/>
  <c r="Q163" i="23" s="1"/>
  <c r="P159" i="23"/>
  <c r="Q159" i="23" s="1"/>
  <c r="P155" i="23"/>
  <c r="Q155" i="23" s="1"/>
  <c r="P151" i="23"/>
  <c r="Q151" i="23" s="1"/>
  <c r="P147" i="23"/>
  <c r="Q147" i="23" s="1"/>
  <c r="L894" i="23"/>
  <c r="I124" i="7" l="1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0" i="7"/>
  <c r="F5" i="34" l="1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D5" i="34"/>
  <c r="G6" i="34"/>
  <c r="H6" i="34"/>
  <c r="I6" i="34"/>
  <c r="G7" i="34"/>
  <c r="H7" i="34"/>
  <c r="I7" i="34"/>
  <c r="G8" i="34"/>
  <c r="H8" i="34"/>
  <c r="I8" i="34"/>
  <c r="G9" i="34"/>
  <c r="H9" i="34"/>
  <c r="I9" i="34"/>
  <c r="G10" i="34"/>
  <c r="H10" i="34"/>
  <c r="I10" i="34"/>
  <c r="G11" i="34"/>
  <c r="H11" i="34"/>
  <c r="I11" i="34"/>
  <c r="G12" i="34"/>
  <c r="H12" i="34"/>
  <c r="I12" i="34"/>
  <c r="G13" i="34"/>
  <c r="H13" i="34"/>
  <c r="I13" i="34"/>
  <c r="G14" i="34"/>
  <c r="H14" i="34"/>
  <c r="I14" i="34"/>
  <c r="G15" i="34"/>
  <c r="H15" i="34"/>
  <c r="I15" i="34"/>
  <c r="G16" i="34"/>
  <c r="H16" i="34"/>
  <c r="I16" i="34"/>
  <c r="G17" i="34"/>
  <c r="H17" i="34"/>
  <c r="I17" i="34"/>
  <c r="G18" i="34"/>
  <c r="H18" i="34"/>
  <c r="I18" i="34"/>
  <c r="G19" i="34"/>
  <c r="H19" i="34"/>
  <c r="I19" i="34"/>
  <c r="G20" i="34"/>
  <c r="H20" i="34"/>
  <c r="I20" i="34"/>
  <c r="G21" i="34"/>
  <c r="H21" i="34"/>
  <c r="I21" i="34"/>
  <c r="G22" i="34"/>
  <c r="H22" i="34"/>
  <c r="I22" i="34"/>
  <c r="G23" i="34"/>
  <c r="H23" i="34"/>
  <c r="I23" i="34"/>
  <c r="G24" i="34"/>
  <c r="H24" i="34"/>
  <c r="I24" i="34"/>
  <c r="G25" i="34"/>
  <c r="H25" i="34"/>
  <c r="I25" i="34"/>
  <c r="G26" i="34"/>
  <c r="H26" i="34"/>
  <c r="I26" i="34"/>
  <c r="G27" i="34"/>
  <c r="H27" i="34"/>
  <c r="I27" i="34"/>
  <c r="G28" i="34"/>
  <c r="H28" i="34"/>
  <c r="I28" i="34"/>
  <c r="H5" i="34"/>
  <c r="I5" i="34"/>
  <c r="G5" i="34"/>
  <c r="H3" i="8" l="1"/>
  <c r="L17" i="34"/>
  <c r="K17" i="34"/>
  <c r="L18" i="34"/>
  <c r="K18" i="34"/>
  <c r="L19" i="34"/>
  <c r="K19" i="34"/>
  <c r="L20" i="34"/>
  <c r="K20" i="34"/>
  <c r="L21" i="34"/>
  <c r="K21" i="34"/>
  <c r="L22" i="34"/>
  <c r="K22" i="34"/>
  <c r="L23" i="34"/>
  <c r="K23" i="34"/>
  <c r="L24" i="34"/>
  <c r="K24" i="34"/>
  <c r="L25" i="34"/>
  <c r="K25" i="34"/>
  <c r="L26" i="34"/>
  <c r="K26" i="34"/>
  <c r="L27" i="34"/>
  <c r="K27" i="34"/>
  <c r="L28" i="34"/>
  <c r="K28" i="34"/>
  <c r="L6" i="34"/>
  <c r="K6" i="34"/>
  <c r="L7" i="34"/>
  <c r="K7" i="34"/>
  <c r="L8" i="34"/>
  <c r="K8" i="34"/>
  <c r="L9" i="34"/>
  <c r="K9" i="34"/>
  <c r="L10" i="34"/>
  <c r="K10" i="34"/>
  <c r="L11" i="34"/>
  <c r="K11" i="34"/>
  <c r="L12" i="34"/>
  <c r="K12" i="34"/>
  <c r="L13" i="34"/>
  <c r="K13" i="34"/>
  <c r="L14" i="34"/>
  <c r="K14" i="34"/>
  <c r="K16" i="34"/>
  <c r="L16" i="34"/>
  <c r="K15" i="34"/>
  <c r="L15" i="34"/>
  <c r="K5" i="34"/>
  <c r="L5" i="34"/>
  <c r="C16" i="34" l="1"/>
  <c r="C17" i="34"/>
  <c r="M7" i="34"/>
  <c r="N7" i="34" s="1"/>
  <c r="M18" i="34"/>
  <c r="N18" i="34" s="1"/>
  <c r="M20" i="34"/>
  <c r="N20" i="34" s="1"/>
  <c r="M27" i="34"/>
  <c r="N27" i="34" s="1"/>
  <c r="M24" i="34"/>
  <c r="N24" i="34" s="1"/>
  <c r="M28" i="34"/>
  <c r="N28" i="34" s="1"/>
  <c r="M19" i="34"/>
  <c r="N19" i="34" s="1"/>
  <c r="M23" i="34"/>
  <c r="N23" i="34" s="1"/>
  <c r="M17" i="34"/>
  <c r="N17" i="34" s="1"/>
  <c r="M25" i="34"/>
  <c r="N25" i="34" s="1"/>
  <c r="M21" i="34"/>
  <c r="N21" i="34" s="1"/>
  <c r="M26" i="34"/>
  <c r="N26" i="34" s="1"/>
  <c r="M22" i="34"/>
  <c r="N22" i="34" s="1"/>
  <c r="M9" i="34"/>
  <c r="N9" i="34" s="1"/>
  <c r="M13" i="34"/>
  <c r="N13" i="34" s="1"/>
  <c r="M12" i="34"/>
  <c r="N12" i="34" s="1"/>
  <c r="M8" i="34"/>
  <c r="N8" i="34" s="1"/>
  <c r="M11" i="34"/>
  <c r="N11" i="34" s="1"/>
  <c r="M14" i="34"/>
  <c r="N14" i="34" s="1"/>
  <c r="M10" i="34"/>
  <c r="N10" i="34" s="1"/>
  <c r="M6" i="34"/>
  <c r="N6" i="34" s="1"/>
  <c r="M15" i="34"/>
  <c r="N15" i="34" s="1"/>
  <c r="M16" i="34"/>
  <c r="N16" i="34" s="1"/>
  <c r="M5" i="34"/>
  <c r="N5" i="34" s="1"/>
  <c r="C18" i="34" l="1"/>
  <c r="D18" i="34"/>
  <c r="L886" i="23"/>
  <c r="N886" i="23" s="1"/>
  <c r="M886" i="23"/>
  <c r="L54" i="23"/>
  <c r="N54" i="23" s="1"/>
  <c r="M54" i="23"/>
  <c r="L897" i="23"/>
  <c r="N897" i="23" s="1"/>
  <c r="M897" i="23"/>
  <c r="L33" i="23"/>
  <c r="N33" i="23" s="1"/>
  <c r="M33" i="23"/>
  <c r="L40" i="23"/>
  <c r="N40" i="23" s="1"/>
  <c r="M40" i="23"/>
  <c r="L45" i="23"/>
  <c r="N45" i="23" s="1"/>
  <c r="M45" i="23"/>
  <c r="L899" i="23"/>
  <c r="N899" i="23" s="1"/>
  <c r="M899" i="23"/>
  <c r="L28" i="23"/>
  <c r="N28" i="23" s="1"/>
  <c r="M28" i="23"/>
  <c r="L52" i="23"/>
  <c r="N52" i="23" s="1"/>
  <c r="M52" i="23"/>
  <c r="L43" i="23"/>
  <c r="N43" i="23" s="1"/>
  <c r="M43" i="23"/>
  <c r="L42" i="23"/>
  <c r="N42" i="23" s="1"/>
  <c r="M42" i="23"/>
  <c r="L49" i="23"/>
  <c r="N49" i="23" s="1"/>
  <c r="M49" i="23"/>
  <c r="L53" i="23"/>
  <c r="N53" i="23" s="1"/>
  <c r="M53" i="23"/>
  <c r="L32" i="23"/>
  <c r="N32" i="23" s="1"/>
  <c r="M32" i="23"/>
  <c r="L47" i="23"/>
  <c r="N47" i="23" s="1"/>
  <c r="M47" i="23"/>
  <c r="L50" i="23"/>
  <c r="N50" i="23" s="1"/>
  <c r="M50" i="23"/>
  <c r="L25" i="23"/>
  <c r="N25" i="23" s="1"/>
  <c r="M25" i="23"/>
  <c r="L55" i="23"/>
  <c r="N55" i="23" s="1"/>
  <c r="M55" i="23"/>
  <c r="L37" i="23"/>
  <c r="N37" i="23" s="1"/>
  <c r="M37" i="23"/>
  <c r="L38" i="23"/>
  <c r="N38" i="23" s="1"/>
  <c r="M38" i="23"/>
  <c r="L57" i="23"/>
  <c r="N57" i="23" s="1"/>
  <c r="M57" i="23"/>
  <c r="L36" i="23"/>
  <c r="N36" i="23" s="1"/>
  <c r="M36" i="23"/>
  <c r="L35" i="23"/>
  <c r="N35" i="23" s="1"/>
  <c r="M35" i="23"/>
  <c r="L31" i="23"/>
  <c r="N31" i="23" s="1"/>
  <c r="M31" i="23"/>
  <c r="L41" i="23"/>
  <c r="N41" i="23" s="1"/>
  <c r="M41" i="23"/>
  <c r="L29" i="23"/>
  <c r="N29" i="23" s="1"/>
  <c r="M29" i="23"/>
  <c r="L44" i="23"/>
  <c r="N44" i="23" s="1"/>
  <c r="M44" i="23"/>
  <c r="L48" i="23"/>
  <c r="N48" i="23" s="1"/>
  <c r="M48" i="23"/>
  <c r="L27" i="23"/>
  <c r="N27" i="23" s="1"/>
  <c r="M27" i="23"/>
  <c r="L34" i="23"/>
  <c r="N34" i="23" s="1"/>
  <c r="M34" i="23"/>
  <c r="L46" i="23"/>
  <c r="N46" i="23" s="1"/>
  <c r="M46" i="23"/>
  <c r="L56" i="23"/>
  <c r="N56" i="23" s="1"/>
  <c r="M56" i="23"/>
  <c r="L51" i="23"/>
  <c r="N51" i="23" s="1"/>
  <c r="M51" i="23"/>
  <c r="L39" i="23"/>
  <c r="N39" i="23" s="1"/>
  <c r="M39" i="23"/>
  <c r="L26" i="23"/>
  <c r="N26" i="23" s="1"/>
  <c r="M26" i="23"/>
  <c r="L58" i="23"/>
  <c r="N58" i="23" s="1"/>
  <c r="M58" i="23"/>
  <c r="L59" i="23"/>
  <c r="N59" i="23" s="1"/>
  <c r="M59" i="23"/>
  <c r="L60" i="23"/>
  <c r="N60" i="23" s="1"/>
  <c r="M60" i="23"/>
  <c r="L61" i="23"/>
  <c r="N61" i="23" s="1"/>
  <c r="M61" i="23"/>
  <c r="L62" i="23"/>
  <c r="N62" i="23" s="1"/>
  <c r="M62" i="23"/>
  <c r="L63" i="23"/>
  <c r="N63" i="23" s="1"/>
  <c r="M63" i="23"/>
  <c r="L64" i="23"/>
  <c r="N64" i="23" s="1"/>
  <c r="M64" i="23"/>
  <c r="L65" i="23"/>
  <c r="N65" i="23" s="1"/>
  <c r="M65" i="23"/>
  <c r="L66" i="23"/>
  <c r="N66" i="23" s="1"/>
  <c r="M66" i="23"/>
  <c r="L67" i="23"/>
  <c r="N67" i="23" s="1"/>
  <c r="M67" i="23"/>
  <c r="L68" i="23"/>
  <c r="N68" i="23" s="1"/>
  <c r="M68" i="23"/>
  <c r="L69" i="23"/>
  <c r="N69" i="23" s="1"/>
  <c r="M69" i="23"/>
  <c r="L70" i="23"/>
  <c r="N70" i="23" s="1"/>
  <c r="M70" i="23"/>
  <c r="L71" i="23"/>
  <c r="N71" i="23" s="1"/>
  <c r="M71" i="23"/>
  <c r="L72" i="23"/>
  <c r="N72" i="23" s="1"/>
  <c r="M72" i="23"/>
  <c r="L73" i="23"/>
  <c r="N73" i="23" s="1"/>
  <c r="M73" i="23"/>
  <c r="L74" i="23"/>
  <c r="N74" i="23" s="1"/>
  <c r="M74" i="23"/>
  <c r="L75" i="23"/>
  <c r="N75" i="23" s="1"/>
  <c r="M75" i="23"/>
  <c r="L76" i="23"/>
  <c r="M76" i="23"/>
  <c r="N76" i="23"/>
  <c r="L77" i="23"/>
  <c r="M77" i="23"/>
  <c r="N77" i="23"/>
  <c r="L78" i="23"/>
  <c r="M78" i="23"/>
  <c r="N78" i="23"/>
  <c r="L79" i="23"/>
  <c r="M79" i="23"/>
  <c r="N79" i="23"/>
  <c r="L80" i="23"/>
  <c r="M80" i="23"/>
  <c r="N80" i="23"/>
  <c r="L81" i="23"/>
  <c r="M81" i="23"/>
  <c r="N81" i="23"/>
  <c r="L82" i="23"/>
  <c r="M82" i="23"/>
  <c r="N82" i="23"/>
  <c r="L83" i="23"/>
  <c r="M83" i="23"/>
  <c r="N83" i="23"/>
  <c r="L84" i="23"/>
  <c r="M84" i="23"/>
  <c r="N84" i="23"/>
  <c r="L85" i="23"/>
  <c r="M85" i="23"/>
  <c r="N85" i="23"/>
  <c r="L86" i="23"/>
  <c r="M86" i="23"/>
  <c r="N86" i="23"/>
  <c r="L87" i="23"/>
  <c r="M87" i="23"/>
  <c r="N87" i="23"/>
  <c r="L88" i="23"/>
  <c r="M88" i="23"/>
  <c r="N88" i="23"/>
  <c r="L89" i="23"/>
  <c r="M89" i="23"/>
  <c r="N89" i="23"/>
  <c r="L90" i="23"/>
  <c r="M90" i="23"/>
  <c r="N90" i="23"/>
  <c r="L91" i="23"/>
  <c r="M91" i="23"/>
  <c r="N91" i="23"/>
  <c r="L92" i="23"/>
  <c r="M92" i="23"/>
  <c r="N92" i="23"/>
  <c r="L93" i="23"/>
  <c r="M93" i="23"/>
  <c r="N93" i="23"/>
  <c r="L94" i="23"/>
  <c r="M94" i="23"/>
  <c r="N94" i="23"/>
  <c r="L95" i="23"/>
  <c r="M95" i="23"/>
  <c r="N95" i="23"/>
  <c r="L96" i="23"/>
  <c r="M96" i="23"/>
  <c r="N96" i="23"/>
  <c r="L97" i="23"/>
  <c r="M97" i="23"/>
  <c r="N97" i="23"/>
  <c r="L98" i="23"/>
  <c r="M98" i="23"/>
  <c r="N98" i="23"/>
  <c r="L99" i="23"/>
  <c r="M99" i="23"/>
  <c r="N99" i="23"/>
  <c r="L100" i="23"/>
  <c r="M100" i="23"/>
  <c r="N100" i="23"/>
  <c r="L101" i="23"/>
  <c r="M101" i="23"/>
  <c r="N101" i="23"/>
  <c r="L102" i="23"/>
  <c r="M102" i="23"/>
  <c r="N102" i="23"/>
  <c r="L103" i="23"/>
  <c r="M103" i="23"/>
  <c r="N103" i="23"/>
  <c r="L104" i="23"/>
  <c r="M104" i="23"/>
  <c r="N104" i="23"/>
  <c r="L105" i="23"/>
  <c r="M105" i="23"/>
  <c r="N105" i="23"/>
  <c r="L106" i="23"/>
  <c r="M106" i="23"/>
  <c r="N106" i="23"/>
  <c r="L107" i="23"/>
  <c r="M107" i="23"/>
  <c r="N107" i="23"/>
  <c r="L108" i="23"/>
  <c r="M108" i="23"/>
  <c r="N108" i="23"/>
  <c r="L109" i="23"/>
  <c r="M109" i="23"/>
  <c r="N109" i="23"/>
  <c r="L110" i="23"/>
  <c r="M110" i="23"/>
  <c r="N110" i="23"/>
  <c r="L111" i="23"/>
  <c r="M111" i="23"/>
  <c r="N111" i="23"/>
  <c r="L112" i="23"/>
  <c r="M112" i="23"/>
  <c r="N112" i="23"/>
  <c r="L113" i="23"/>
  <c r="M113" i="23"/>
  <c r="N113" i="23"/>
  <c r="L114" i="23"/>
  <c r="M114" i="23"/>
  <c r="N114" i="23"/>
  <c r="L115" i="23"/>
  <c r="M115" i="23"/>
  <c r="N115" i="23"/>
  <c r="L116" i="23"/>
  <c r="M116" i="23"/>
  <c r="N116" i="23"/>
  <c r="L117" i="23"/>
  <c r="M117" i="23"/>
  <c r="N117" i="23"/>
  <c r="L118" i="23"/>
  <c r="M118" i="23"/>
  <c r="N118" i="23"/>
  <c r="L119" i="23"/>
  <c r="M119" i="23"/>
  <c r="N119" i="23"/>
  <c r="L120" i="23"/>
  <c r="M120" i="23"/>
  <c r="N120" i="23"/>
  <c r="L121" i="23"/>
  <c r="M121" i="23"/>
  <c r="N121" i="23"/>
  <c r="L122" i="23"/>
  <c r="M122" i="23"/>
  <c r="N122" i="23"/>
  <c r="L123" i="23"/>
  <c r="M123" i="23"/>
  <c r="N123" i="23"/>
  <c r="L124" i="23"/>
  <c r="M124" i="23"/>
  <c r="N124" i="23"/>
  <c r="L125" i="23"/>
  <c r="M125" i="23"/>
  <c r="N125" i="23"/>
  <c r="L126" i="23"/>
  <c r="M126" i="23"/>
  <c r="N126" i="23"/>
  <c r="L127" i="23"/>
  <c r="M127" i="23"/>
  <c r="N127" i="23"/>
  <c r="L128" i="23"/>
  <c r="M128" i="23"/>
  <c r="N128" i="23"/>
  <c r="L129" i="23"/>
  <c r="M129" i="23"/>
  <c r="N129" i="23"/>
  <c r="L130" i="23"/>
  <c r="M130" i="23"/>
  <c r="N130" i="23"/>
  <c r="L131" i="23"/>
  <c r="M131" i="23"/>
  <c r="N131" i="23"/>
  <c r="L132" i="23"/>
  <c r="M132" i="23"/>
  <c r="N132" i="23"/>
  <c r="L133" i="23"/>
  <c r="M133" i="23"/>
  <c r="N133" i="23"/>
  <c r="L134" i="23"/>
  <c r="M134" i="23"/>
  <c r="N134" i="23"/>
  <c r="L135" i="23"/>
  <c r="M135" i="23"/>
  <c r="N135" i="23"/>
  <c r="L136" i="23"/>
  <c r="M136" i="23"/>
  <c r="N136" i="23"/>
  <c r="L137" i="23"/>
  <c r="M137" i="23"/>
  <c r="N137" i="23"/>
  <c r="L138" i="23"/>
  <c r="M138" i="23"/>
  <c r="N138" i="23"/>
  <c r="L139" i="23"/>
  <c r="M139" i="23"/>
  <c r="N139" i="23"/>
  <c r="L140" i="23"/>
  <c r="M140" i="23"/>
  <c r="N140" i="23"/>
  <c r="L141" i="23"/>
  <c r="M141" i="23"/>
  <c r="N141" i="23"/>
  <c r="L142" i="23"/>
  <c r="M142" i="23"/>
  <c r="N142" i="23"/>
  <c r="L143" i="23"/>
  <c r="M143" i="23"/>
  <c r="N143" i="23"/>
  <c r="L144" i="23"/>
  <c r="M144" i="23"/>
  <c r="N144" i="23"/>
  <c r="P141" i="23" l="1"/>
  <c r="Q141" i="23" s="1"/>
  <c r="P139" i="23"/>
  <c r="Q139" i="23" s="1"/>
  <c r="P133" i="23"/>
  <c r="Q133" i="23" s="1"/>
  <c r="P131" i="23"/>
  <c r="Q131" i="23" s="1"/>
  <c r="P127" i="23"/>
  <c r="Q127" i="23" s="1"/>
  <c r="P125" i="23"/>
  <c r="Q125" i="23" s="1"/>
  <c r="P123" i="23"/>
  <c r="Q123" i="23" s="1"/>
  <c r="P119" i="23"/>
  <c r="Q119" i="23" s="1"/>
  <c r="P101" i="23"/>
  <c r="Q101" i="23" s="1"/>
  <c r="P99" i="23"/>
  <c r="Q99" i="23" s="1"/>
  <c r="P95" i="23"/>
  <c r="Q95" i="23" s="1"/>
  <c r="P93" i="23"/>
  <c r="Q93" i="23" s="1"/>
  <c r="P91" i="23"/>
  <c r="Q91" i="23" s="1"/>
  <c r="P87" i="23"/>
  <c r="Q87" i="23" s="1"/>
  <c r="P85" i="23"/>
  <c r="Q85" i="23" s="1"/>
  <c r="P83" i="23"/>
  <c r="Q83" i="23" s="1"/>
  <c r="P79" i="23"/>
  <c r="Q79" i="23" s="1"/>
  <c r="P142" i="23"/>
  <c r="Q142" i="23" s="1"/>
  <c r="P140" i="23"/>
  <c r="Q140" i="23" s="1"/>
  <c r="P132" i="23"/>
  <c r="Q132" i="23" s="1"/>
  <c r="P126" i="23"/>
  <c r="Q126" i="23" s="1"/>
  <c r="P124" i="23"/>
  <c r="Q124" i="23" s="1"/>
  <c r="P118" i="23"/>
  <c r="Q118" i="23" s="1"/>
  <c r="P116" i="23"/>
  <c r="Q116" i="23" s="1"/>
  <c r="P108" i="23"/>
  <c r="Q108" i="23" s="1"/>
  <c r="P102" i="23"/>
  <c r="Q102" i="23" s="1"/>
  <c r="P100" i="23"/>
  <c r="Q100" i="23" s="1"/>
  <c r="P94" i="23"/>
  <c r="Q94" i="23" s="1"/>
  <c r="P92" i="23"/>
  <c r="Q92" i="23" s="1"/>
  <c r="P78" i="23"/>
  <c r="Q78" i="23" s="1"/>
  <c r="P86" i="23"/>
  <c r="Q86" i="23" s="1"/>
  <c r="P84" i="23"/>
  <c r="Q84" i="23" s="1"/>
  <c r="P35" i="23"/>
  <c r="Q35" i="23" s="1"/>
  <c r="P71" i="23"/>
  <c r="Q71" i="23" s="1"/>
  <c r="P51" i="23"/>
  <c r="Q51" i="23" s="1"/>
  <c r="P56" i="23"/>
  <c r="Q56" i="23" s="1"/>
  <c r="P76" i="23"/>
  <c r="Q76" i="23" s="1"/>
  <c r="P34" i="23"/>
  <c r="Q34" i="23" s="1"/>
  <c r="P31" i="23"/>
  <c r="Q31" i="23" s="1"/>
  <c r="P886" i="23"/>
  <c r="Q886" i="23" s="1"/>
  <c r="P46" i="23"/>
  <c r="Q46" i="23" s="1"/>
  <c r="P27" i="23"/>
  <c r="Q27" i="23" s="1"/>
  <c r="P41" i="23"/>
  <c r="Q41" i="23" s="1"/>
  <c r="P117" i="23"/>
  <c r="Q117" i="23" s="1"/>
  <c r="P110" i="23"/>
  <c r="Q110" i="23" s="1"/>
  <c r="P57" i="23"/>
  <c r="Q57" i="23" s="1"/>
  <c r="P25" i="23"/>
  <c r="Q25" i="23" s="1"/>
  <c r="P47" i="23"/>
  <c r="Q47" i="23" s="1"/>
  <c r="P53" i="23"/>
  <c r="Q53" i="23" s="1"/>
  <c r="P52" i="23"/>
  <c r="Q52" i="23" s="1"/>
  <c r="P899" i="23"/>
  <c r="Q899" i="23" s="1"/>
  <c r="P40" i="23"/>
  <c r="Q40" i="23" s="1"/>
  <c r="P135" i="23"/>
  <c r="Q135" i="23" s="1"/>
  <c r="P115" i="23"/>
  <c r="Q115" i="23" s="1"/>
  <c r="P111" i="23"/>
  <c r="Q111" i="23" s="1"/>
  <c r="P109" i="23"/>
  <c r="Q109" i="23" s="1"/>
  <c r="P107" i="23"/>
  <c r="Q107" i="23" s="1"/>
  <c r="P103" i="23"/>
  <c r="Q103" i="23" s="1"/>
  <c r="P70" i="23"/>
  <c r="Q70" i="23" s="1"/>
  <c r="P68" i="23"/>
  <c r="Q68" i="23" s="1"/>
  <c r="P62" i="23"/>
  <c r="Q62" i="23" s="1"/>
  <c r="P60" i="23"/>
  <c r="Q60" i="23" s="1"/>
  <c r="P77" i="23"/>
  <c r="Q77" i="23" s="1"/>
  <c r="P75" i="23"/>
  <c r="Q75" i="23" s="1"/>
  <c r="P36" i="23"/>
  <c r="Q36" i="23" s="1"/>
  <c r="P50" i="23"/>
  <c r="Q50" i="23" s="1"/>
  <c r="P32" i="23"/>
  <c r="Q32" i="23" s="1"/>
  <c r="P28" i="23"/>
  <c r="Q28" i="23" s="1"/>
  <c r="P45" i="23"/>
  <c r="Q45" i="23" s="1"/>
  <c r="P69" i="23"/>
  <c r="Q69" i="23" s="1"/>
  <c r="P67" i="23"/>
  <c r="Q67" i="23" s="1"/>
  <c r="P63" i="23"/>
  <c r="Q63" i="23" s="1"/>
  <c r="P61" i="23"/>
  <c r="Q61" i="23" s="1"/>
  <c r="P59" i="23"/>
  <c r="Q59" i="23" s="1"/>
  <c r="P143" i="23"/>
  <c r="Q143" i="23" s="1"/>
  <c r="P134" i="23"/>
  <c r="Q134" i="23" s="1"/>
  <c r="P54" i="23"/>
  <c r="Q54" i="23" s="1"/>
  <c r="P43" i="23"/>
  <c r="Q43" i="23" s="1"/>
  <c r="P144" i="23"/>
  <c r="Q144" i="23" s="1"/>
  <c r="P136" i="23"/>
  <c r="Q136" i="23" s="1"/>
  <c r="P128" i="23"/>
  <c r="Q128" i="23" s="1"/>
  <c r="P120" i="23"/>
  <c r="Q120" i="23" s="1"/>
  <c r="P112" i="23"/>
  <c r="Q112" i="23" s="1"/>
  <c r="P104" i="23"/>
  <c r="Q104" i="23" s="1"/>
  <c r="P96" i="23"/>
  <c r="Q96" i="23" s="1"/>
  <c r="P88" i="23"/>
  <c r="Q88" i="23" s="1"/>
  <c r="P80" i="23"/>
  <c r="Q80" i="23" s="1"/>
  <c r="P72" i="23"/>
  <c r="Q72" i="23" s="1"/>
  <c r="P64" i="23"/>
  <c r="Q64" i="23" s="1"/>
  <c r="P39" i="23"/>
  <c r="Q39" i="23" s="1"/>
  <c r="P29" i="23"/>
  <c r="Q29" i="23" s="1"/>
  <c r="P55" i="23"/>
  <c r="Q55" i="23" s="1"/>
  <c r="P137" i="23"/>
  <c r="Q137" i="23" s="1"/>
  <c r="P129" i="23"/>
  <c r="Q129" i="23" s="1"/>
  <c r="P121" i="23"/>
  <c r="Q121" i="23" s="1"/>
  <c r="P113" i="23"/>
  <c r="Q113" i="23" s="1"/>
  <c r="P105" i="23"/>
  <c r="Q105" i="23" s="1"/>
  <c r="P97" i="23"/>
  <c r="Q97" i="23" s="1"/>
  <c r="P89" i="23"/>
  <c r="Q89" i="23" s="1"/>
  <c r="P81" i="23"/>
  <c r="Q81" i="23" s="1"/>
  <c r="P73" i="23"/>
  <c r="Q73" i="23" s="1"/>
  <c r="P65" i="23"/>
  <c r="Q65" i="23" s="1"/>
  <c r="P26" i="23"/>
  <c r="Q26" i="23" s="1"/>
  <c r="P44" i="23"/>
  <c r="Q44" i="23" s="1"/>
  <c r="P37" i="23"/>
  <c r="Q37" i="23" s="1"/>
  <c r="P42" i="23"/>
  <c r="Q42" i="23" s="1"/>
  <c r="P897" i="23"/>
  <c r="Q897" i="23" s="1"/>
  <c r="P138" i="23"/>
  <c r="Q138" i="23" s="1"/>
  <c r="P130" i="23"/>
  <c r="Q130" i="23" s="1"/>
  <c r="P122" i="23"/>
  <c r="Q122" i="23" s="1"/>
  <c r="P114" i="23"/>
  <c r="Q114" i="23" s="1"/>
  <c r="P106" i="23"/>
  <c r="Q106" i="23" s="1"/>
  <c r="P98" i="23"/>
  <c r="Q98" i="23" s="1"/>
  <c r="P90" i="23"/>
  <c r="Q90" i="23" s="1"/>
  <c r="P82" i="23"/>
  <c r="Q82" i="23" s="1"/>
  <c r="P74" i="23"/>
  <c r="Q74" i="23" s="1"/>
  <c r="P66" i="23"/>
  <c r="Q66" i="23" s="1"/>
  <c r="P58" i="23"/>
  <c r="Q58" i="23" s="1"/>
  <c r="P48" i="23"/>
  <c r="Q48" i="23" s="1"/>
  <c r="P38" i="23"/>
  <c r="Q38" i="23" s="1"/>
  <c r="P49" i="23"/>
  <c r="Q49" i="23" s="1"/>
  <c r="P33" i="23"/>
  <c r="Q33" i="23" s="1"/>
  <c r="L896" i="23"/>
  <c r="N896" i="23" s="1"/>
  <c r="L889" i="23"/>
  <c r="N889" i="23" s="1"/>
  <c r="L895" i="23"/>
  <c r="N895" i="23" s="1"/>
  <c r="L882" i="23"/>
  <c r="N882" i="23" s="1"/>
  <c r="L877" i="23"/>
  <c r="N877" i="23" s="1"/>
  <c r="L887" i="23"/>
  <c r="N887" i="23" s="1"/>
  <c r="N894" i="23"/>
  <c r="L880" i="23"/>
  <c r="N880" i="23" s="1"/>
  <c r="L898" i="23"/>
  <c r="N898" i="23" s="1"/>
  <c r="L30" i="23"/>
  <c r="N30" i="23" s="1"/>
  <c r="L884" i="23"/>
  <c r="N884" i="23" s="1"/>
  <c r="L890" i="23"/>
  <c r="N890" i="23" s="1"/>
  <c r="L900" i="23"/>
  <c r="N900" i="23" s="1"/>
  <c r="L892" i="23"/>
  <c r="N892" i="23" s="1"/>
  <c r="L891" i="23"/>
  <c r="N891" i="23" s="1"/>
  <c r="L893" i="23"/>
  <c r="N893" i="23" s="1"/>
  <c r="L885" i="23"/>
  <c r="N885" i="23" s="1"/>
  <c r="L879" i="23"/>
  <c r="N879" i="23" s="1"/>
  <c r="L881" i="23"/>
  <c r="N881" i="23" s="1"/>
  <c r="L883" i="23"/>
  <c r="N883" i="23" s="1"/>
  <c r="L888" i="23"/>
  <c r="N888" i="23" s="1"/>
  <c r="L878" i="23"/>
  <c r="N878" i="23" s="1"/>
  <c r="M896" i="23"/>
  <c r="M889" i="23"/>
  <c r="M895" i="23"/>
  <c r="M882" i="23"/>
  <c r="M877" i="23"/>
  <c r="M887" i="23"/>
  <c r="M894" i="23"/>
  <c r="M880" i="23"/>
  <c r="M898" i="23"/>
  <c r="M30" i="23"/>
  <c r="M884" i="23"/>
  <c r="M890" i="23"/>
  <c r="M900" i="23"/>
  <c r="M892" i="23"/>
  <c r="M891" i="23"/>
  <c r="M893" i="23"/>
  <c r="M885" i="23"/>
  <c r="M879" i="23"/>
  <c r="M881" i="23"/>
  <c r="M883" i="23"/>
  <c r="M888" i="23"/>
  <c r="M878" i="23"/>
  <c r="M26" i="7"/>
  <c r="S2" i="7"/>
  <c r="Z4" i="7" s="1"/>
  <c r="AC4" i="7" s="1"/>
  <c r="AC502" i="7"/>
  <c r="AC503" i="7"/>
  <c r="AC504" i="7"/>
  <c r="AC505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AC370" i="7"/>
  <c r="AC371" i="7"/>
  <c r="AC372" i="7"/>
  <c r="AC373" i="7"/>
  <c r="AC374" i="7"/>
  <c r="AC375" i="7"/>
  <c r="AC376" i="7"/>
  <c r="AC377" i="7"/>
  <c r="AC378" i="7"/>
  <c r="AC379" i="7"/>
  <c r="AC380" i="7"/>
  <c r="AC381" i="7"/>
  <c r="AC382" i="7"/>
  <c r="AC383" i="7"/>
  <c r="AC384" i="7"/>
  <c r="AC385" i="7"/>
  <c r="AC386" i="7"/>
  <c r="AC387" i="7"/>
  <c r="AC388" i="7"/>
  <c r="AC389" i="7"/>
  <c r="AC390" i="7"/>
  <c r="AC391" i="7"/>
  <c r="AC392" i="7"/>
  <c r="AC393" i="7"/>
  <c r="AC394" i="7"/>
  <c r="AC395" i="7"/>
  <c r="AC396" i="7"/>
  <c r="AC397" i="7"/>
  <c r="AC398" i="7"/>
  <c r="AC399" i="7"/>
  <c r="AC400" i="7"/>
  <c r="AC401" i="7"/>
  <c r="AC402" i="7"/>
  <c r="AC403" i="7"/>
  <c r="AC404" i="7"/>
  <c r="AC405" i="7"/>
  <c r="AC406" i="7"/>
  <c r="AC407" i="7"/>
  <c r="AC408" i="7"/>
  <c r="AC409" i="7"/>
  <c r="AC410" i="7"/>
  <c r="AC411" i="7"/>
  <c r="AC412" i="7"/>
  <c r="AC413" i="7"/>
  <c r="AC414" i="7"/>
  <c r="AC415" i="7"/>
  <c r="AC416" i="7"/>
  <c r="AC417" i="7"/>
  <c r="AC418" i="7"/>
  <c r="AC419" i="7"/>
  <c r="AC420" i="7"/>
  <c r="AC421" i="7"/>
  <c r="AC422" i="7"/>
  <c r="AC423" i="7"/>
  <c r="AC424" i="7"/>
  <c r="AC425" i="7"/>
  <c r="AC426" i="7"/>
  <c r="AC427" i="7"/>
  <c r="AC428" i="7"/>
  <c r="AC429" i="7"/>
  <c r="AC430" i="7"/>
  <c r="AC431" i="7"/>
  <c r="AC432" i="7"/>
  <c r="AC433" i="7"/>
  <c r="AC434" i="7"/>
  <c r="AC435" i="7"/>
  <c r="AC436" i="7"/>
  <c r="AC437" i="7"/>
  <c r="AC438" i="7"/>
  <c r="AC439" i="7"/>
  <c r="AC440" i="7"/>
  <c r="AC441" i="7"/>
  <c r="AC442" i="7"/>
  <c r="AC443" i="7"/>
  <c r="AC444" i="7"/>
  <c r="AC445" i="7"/>
  <c r="AC446" i="7"/>
  <c r="AC447" i="7"/>
  <c r="AC448" i="7"/>
  <c r="AC449" i="7"/>
  <c r="AC450" i="7"/>
  <c r="AC451" i="7"/>
  <c r="AC452" i="7"/>
  <c r="AC453" i="7"/>
  <c r="AC454" i="7"/>
  <c r="AC455" i="7"/>
  <c r="AC456" i="7"/>
  <c r="AC457" i="7"/>
  <c r="AC458" i="7"/>
  <c r="AC459" i="7"/>
  <c r="AC460" i="7"/>
  <c r="AC461" i="7"/>
  <c r="AC462" i="7"/>
  <c r="AC463" i="7"/>
  <c r="AC464" i="7"/>
  <c r="AC465" i="7"/>
  <c r="AC466" i="7"/>
  <c r="AC467" i="7"/>
  <c r="AC468" i="7"/>
  <c r="AC469" i="7"/>
  <c r="AC470" i="7"/>
  <c r="AC471" i="7"/>
  <c r="AC472" i="7"/>
  <c r="AC473" i="7"/>
  <c r="AC474" i="7"/>
  <c r="AC475" i="7"/>
  <c r="AC476" i="7"/>
  <c r="AC477" i="7"/>
  <c r="AC478" i="7"/>
  <c r="AC479" i="7"/>
  <c r="AC480" i="7"/>
  <c r="AC481" i="7"/>
  <c r="AC482" i="7"/>
  <c r="AC483" i="7"/>
  <c r="AC484" i="7"/>
  <c r="AC485" i="7"/>
  <c r="AC486" i="7"/>
  <c r="AC487" i="7"/>
  <c r="AC488" i="7"/>
  <c r="AC489" i="7"/>
  <c r="AC490" i="7"/>
  <c r="AC491" i="7"/>
  <c r="AC492" i="7"/>
  <c r="AC493" i="7"/>
  <c r="AC494" i="7"/>
  <c r="AC495" i="7"/>
  <c r="AC496" i="7"/>
  <c r="AC497" i="7"/>
  <c r="AC498" i="7"/>
  <c r="AC499" i="7"/>
  <c r="AC500" i="7"/>
  <c r="AC501" i="7"/>
  <c r="AC506" i="7"/>
  <c r="AC507" i="7"/>
  <c r="AC508" i="7"/>
  <c r="AC509" i="7"/>
  <c r="AC510" i="7"/>
  <c r="AC511" i="7"/>
  <c r="AC512" i="7"/>
  <c r="AC513" i="7"/>
  <c r="AC514" i="7"/>
  <c r="AC515" i="7"/>
  <c r="AC516" i="7"/>
  <c r="AC517" i="7"/>
  <c r="AC518" i="7"/>
  <c r="AC519" i="7"/>
  <c r="AC520" i="7"/>
  <c r="AC521" i="7"/>
  <c r="AC522" i="7"/>
  <c r="AC523" i="7"/>
  <c r="AC524" i="7"/>
  <c r="AC525" i="7"/>
  <c r="AC526" i="7"/>
  <c r="AC527" i="7"/>
  <c r="AC528" i="7"/>
  <c r="AC529" i="7"/>
  <c r="AC530" i="7"/>
  <c r="AC531" i="7"/>
  <c r="AC532" i="7"/>
  <c r="AC533" i="7"/>
  <c r="AC534" i="7"/>
  <c r="AC535" i="7"/>
  <c r="AC536" i="7"/>
  <c r="AC537" i="7"/>
  <c r="AC538" i="7"/>
  <c r="AC539" i="7"/>
  <c r="AC540" i="7"/>
  <c r="AC541" i="7"/>
  <c r="AC542" i="7"/>
  <c r="AC543" i="7"/>
  <c r="AC544" i="7"/>
  <c r="AC545" i="7"/>
  <c r="AC546" i="7"/>
  <c r="AC547" i="7"/>
  <c r="AC548" i="7"/>
  <c r="AC549" i="7"/>
  <c r="AC550" i="7"/>
  <c r="AC551" i="7"/>
  <c r="AC552" i="7"/>
  <c r="AC553" i="7"/>
  <c r="AC554" i="7"/>
  <c r="AC555" i="7"/>
  <c r="AC556" i="7"/>
  <c r="AC557" i="7"/>
  <c r="AC558" i="7"/>
  <c r="AC559" i="7"/>
  <c r="AC560" i="7"/>
  <c r="AC561" i="7"/>
  <c r="AC562" i="7"/>
  <c r="AC563" i="7"/>
  <c r="AC564" i="7"/>
  <c r="AC565" i="7"/>
  <c r="AC566" i="7"/>
  <c r="AC567" i="7"/>
  <c r="AC568" i="7"/>
  <c r="AC569" i="7"/>
  <c r="AC570" i="7"/>
  <c r="AC571" i="7"/>
  <c r="AC572" i="7"/>
  <c r="AC573" i="7"/>
  <c r="AC574" i="7"/>
  <c r="AC575" i="7"/>
  <c r="AC576" i="7"/>
  <c r="AC577" i="7"/>
  <c r="AC578" i="7"/>
  <c r="AC579" i="7"/>
  <c r="AC580" i="7"/>
  <c r="AC581" i="7"/>
  <c r="AC582" i="7"/>
  <c r="AC583" i="7"/>
  <c r="AC584" i="7"/>
  <c r="AC585" i="7"/>
  <c r="AC586" i="7"/>
  <c r="AC587" i="7"/>
  <c r="AC588" i="7"/>
  <c r="AC589" i="7"/>
  <c r="AC590" i="7"/>
  <c r="AC591" i="7"/>
  <c r="AC592" i="7"/>
  <c r="AC593" i="7"/>
  <c r="AC594" i="7"/>
  <c r="AC595" i="7"/>
  <c r="AC596" i="7"/>
  <c r="AC597" i="7"/>
  <c r="AC598" i="7"/>
  <c r="AC599" i="7"/>
  <c r="AC600" i="7"/>
  <c r="AC601" i="7"/>
  <c r="AC602" i="7"/>
  <c r="AC603" i="7"/>
  <c r="AC604" i="7"/>
  <c r="AC605" i="7"/>
  <c r="AC606" i="7"/>
  <c r="AC607" i="7"/>
  <c r="AC608" i="7"/>
  <c r="AC609" i="7"/>
  <c r="AC610" i="7"/>
  <c r="AC611" i="7"/>
  <c r="AC612" i="7"/>
  <c r="AC613" i="7"/>
  <c r="AC614" i="7"/>
  <c r="AC615" i="7"/>
  <c r="AC616" i="7"/>
  <c r="AC617" i="7"/>
  <c r="AC618" i="7"/>
  <c r="AC619" i="7"/>
  <c r="AC620" i="7"/>
  <c r="AC621" i="7"/>
  <c r="AC622" i="7"/>
  <c r="AC623" i="7"/>
  <c r="AC624" i="7"/>
  <c r="AC625" i="7"/>
  <c r="AC626" i="7"/>
  <c r="AC627" i="7"/>
  <c r="AC628" i="7"/>
  <c r="AC629" i="7"/>
  <c r="AC630" i="7"/>
  <c r="AC631" i="7"/>
  <c r="AC632" i="7"/>
  <c r="AC633" i="7"/>
  <c r="AC634" i="7"/>
  <c r="AC635" i="7"/>
  <c r="AC636" i="7"/>
  <c r="AC637" i="7"/>
  <c r="AC638" i="7"/>
  <c r="AC639" i="7"/>
  <c r="AC640" i="7"/>
  <c r="AC641" i="7"/>
  <c r="AC642" i="7"/>
  <c r="AC643" i="7"/>
  <c r="AC644" i="7"/>
  <c r="AC645" i="7"/>
  <c r="AC646" i="7"/>
  <c r="AC647" i="7"/>
  <c r="AC648" i="7"/>
  <c r="AC649" i="7"/>
  <c r="AC650" i="7"/>
  <c r="AC651" i="7"/>
  <c r="AC652" i="7"/>
  <c r="AC653" i="7"/>
  <c r="AC654" i="7"/>
  <c r="AC655" i="7"/>
  <c r="AC656" i="7"/>
  <c r="AC657" i="7"/>
  <c r="AC658" i="7"/>
  <c r="AC659" i="7"/>
  <c r="AC660" i="7"/>
  <c r="AC661" i="7"/>
  <c r="AC662" i="7"/>
  <c r="AC663" i="7"/>
  <c r="AC664" i="7"/>
  <c r="AC665" i="7"/>
  <c r="AC666" i="7"/>
  <c r="AC667" i="7"/>
  <c r="AC668" i="7"/>
  <c r="AC669" i="7"/>
  <c r="AC670" i="7"/>
  <c r="AC671" i="7"/>
  <c r="AC672" i="7"/>
  <c r="AC673" i="7"/>
  <c r="AC674" i="7"/>
  <c r="AC675" i="7"/>
  <c r="AC676" i="7"/>
  <c r="AC677" i="7"/>
  <c r="AC678" i="7"/>
  <c r="AC679" i="7"/>
  <c r="AC680" i="7"/>
  <c r="AC681" i="7"/>
  <c r="AC682" i="7"/>
  <c r="AC683" i="7"/>
  <c r="AC684" i="7"/>
  <c r="AC685" i="7"/>
  <c r="AC686" i="7"/>
  <c r="AC687" i="7"/>
  <c r="AC688" i="7"/>
  <c r="AC689" i="7"/>
  <c r="AC690" i="7"/>
  <c r="AC691" i="7"/>
  <c r="AC692" i="7"/>
  <c r="AC693" i="7"/>
  <c r="AC694" i="7"/>
  <c r="AC695" i="7"/>
  <c r="AC696" i="7"/>
  <c r="AC697" i="7"/>
  <c r="AC698" i="7"/>
  <c r="AC699" i="7"/>
  <c r="AC700" i="7"/>
  <c r="AC701" i="7"/>
  <c r="AC702" i="7"/>
  <c r="AC703" i="7"/>
  <c r="AC704" i="7"/>
  <c r="AC705" i="7"/>
  <c r="AC706" i="7"/>
  <c r="AC707" i="7"/>
  <c r="AC708" i="7"/>
  <c r="AC709" i="7"/>
  <c r="AC710" i="7"/>
  <c r="AC711" i="7"/>
  <c r="AC712" i="7"/>
  <c r="AC713" i="7"/>
  <c r="AC714" i="7"/>
  <c r="AC715" i="7"/>
  <c r="AC716" i="7"/>
  <c r="AC717" i="7"/>
  <c r="AC718" i="7"/>
  <c r="AC719" i="7"/>
  <c r="AC720" i="7"/>
  <c r="AC721" i="7"/>
  <c r="AC722" i="7"/>
  <c r="AC723" i="7"/>
  <c r="AC724" i="7"/>
  <c r="AC725" i="7"/>
  <c r="AC726" i="7"/>
  <c r="AC727" i="7"/>
  <c r="AC728" i="7"/>
  <c r="AC729" i="7"/>
  <c r="AC730" i="7"/>
  <c r="AC731" i="7"/>
  <c r="AC732" i="7"/>
  <c r="AC733" i="7"/>
  <c r="AC734" i="7"/>
  <c r="AC735" i="7"/>
  <c r="AC736" i="7"/>
  <c r="AC737" i="7"/>
  <c r="AC738" i="7"/>
  <c r="AC739" i="7"/>
  <c r="AC740" i="7"/>
  <c r="AC741" i="7"/>
  <c r="AC742" i="7"/>
  <c r="AC743" i="7"/>
  <c r="AC744" i="7"/>
  <c r="AC745" i="7"/>
  <c r="AC746" i="7"/>
  <c r="AC747" i="7"/>
  <c r="AC748" i="7"/>
  <c r="AC749" i="7"/>
  <c r="AC750" i="7"/>
  <c r="AC751" i="7"/>
  <c r="AC752" i="7"/>
  <c r="AC753" i="7"/>
  <c r="AC754" i="7"/>
  <c r="AC755" i="7"/>
  <c r="AC756" i="7"/>
  <c r="AC757" i="7"/>
  <c r="AC758" i="7"/>
  <c r="AC759" i="7"/>
  <c r="AC760" i="7"/>
  <c r="AC761" i="7"/>
  <c r="AC762" i="7"/>
  <c r="AC763" i="7"/>
  <c r="AC764" i="7"/>
  <c r="AC765" i="7"/>
  <c r="AC766" i="7"/>
  <c r="AC767" i="7"/>
  <c r="AC768" i="7"/>
  <c r="AC769" i="7"/>
  <c r="AC770" i="7"/>
  <c r="AC771" i="7"/>
  <c r="AC772" i="7"/>
  <c r="AC773" i="7"/>
  <c r="AC774" i="7"/>
  <c r="AC775" i="7"/>
  <c r="AC776" i="7"/>
  <c r="AC777" i="7"/>
  <c r="AC778" i="7"/>
  <c r="AC779" i="7"/>
  <c r="AC780" i="7"/>
  <c r="AC781" i="7"/>
  <c r="AC782" i="7"/>
  <c r="AC783" i="7"/>
  <c r="AC784" i="7"/>
  <c r="AC785" i="7"/>
  <c r="AC786" i="7"/>
  <c r="AC787" i="7"/>
  <c r="AC788" i="7"/>
  <c r="AC789" i="7"/>
  <c r="AC790" i="7"/>
  <c r="AC791" i="7"/>
  <c r="AC792" i="7"/>
  <c r="AC793" i="7"/>
  <c r="AC794" i="7"/>
  <c r="AC795" i="7"/>
  <c r="AC796" i="7"/>
  <c r="AC797" i="7"/>
  <c r="AC798" i="7"/>
  <c r="AC799" i="7"/>
  <c r="AC800" i="7"/>
  <c r="AC801" i="7"/>
  <c r="AC802" i="7"/>
  <c r="AC803" i="7"/>
  <c r="AC804" i="7"/>
  <c r="AC805" i="7"/>
  <c r="AC806" i="7"/>
  <c r="AC807" i="7"/>
  <c r="AC808" i="7"/>
  <c r="AC809" i="7"/>
  <c r="AC810" i="7"/>
  <c r="AC811" i="7"/>
  <c r="AC812" i="7"/>
  <c r="AC813" i="7"/>
  <c r="AC814" i="7"/>
  <c r="AC815" i="7"/>
  <c r="AC816" i="7"/>
  <c r="AC817" i="7"/>
  <c r="AC818" i="7"/>
  <c r="AC819" i="7"/>
  <c r="AC820" i="7"/>
  <c r="AC821" i="7"/>
  <c r="AC822" i="7"/>
  <c r="AC823" i="7"/>
  <c r="AC824" i="7"/>
  <c r="AC825" i="7"/>
  <c r="AC826" i="7"/>
  <c r="AC827" i="7"/>
  <c r="AC828" i="7"/>
  <c r="AC829" i="7"/>
  <c r="AC830" i="7"/>
  <c r="AC831" i="7"/>
  <c r="AC832" i="7"/>
  <c r="AC833" i="7"/>
  <c r="AC834" i="7"/>
  <c r="AC835" i="7"/>
  <c r="AC836" i="7"/>
  <c r="AC837" i="7"/>
  <c r="AC838" i="7"/>
  <c r="AC839" i="7"/>
  <c r="AC840" i="7"/>
  <c r="AC841" i="7"/>
  <c r="AC842" i="7"/>
  <c r="AC843" i="7"/>
  <c r="AC844" i="7"/>
  <c r="AC845" i="7"/>
  <c r="AC846" i="7"/>
  <c r="AC847" i="7"/>
  <c r="AC848" i="7"/>
  <c r="AC849" i="7"/>
  <c r="AC850" i="7"/>
  <c r="AC851" i="7"/>
  <c r="AC852" i="7"/>
  <c r="AC853" i="7"/>
  <c r="AC854" i="7"/>
  <c r="AC855" i="7"/>
  <c r="AC856" i="7"/>
  <c r="AC857" i="7"/>
  <c r="AC858" i="7"/>
  <c r="AC859" i="7"/>
  <c r="AC860" i="7"/>
  <c r="AC861" i="7"/>
  <c r="AC862" i="7"/>
  <c r="AC863" i="7"/>
  <c r="AC864" i="7"/>
  <c r="AC865" i="7"/>
  <c r="AC866" i="7"/>
  <c r="AC867" i="7"/>
  <c r="AC868" i="7"/>
  <c r="AC869" i="7"/>
  <c r="AC870" i="7"/>
  <c r="AC871" i="7"/>
  <c r="AC872" i="7"/>
  <c r="AC873" i="7"/>
  <c r="AC874" i="7"/>
  <c r="AC875" i="7"/>
  <c r="AC876" i="7"/>
  <c r="AC877" i="7"/>
  <c r="AC878" i="7"/>
  <c r="AC879" i="7"/>
  <c r="AC880" i="7"/>
  <c r="AC881" i="7"/>
  <c r="AC882" i="7"/>
  <c r="AC883" i="7"/>
  <c r="AC884" i="7"/>
  <c r="AC885" i="7"/>
  <c r="AC886" i="7"/>
  <c r="AC887" i="7"/>
  <c r="AC888" i="7"/>
  <c r="AC889" i="7"/>
  <c r="AC890" i="7"/>
  <c r="AC891" i="7"/>
  <c r="AC892" i="7"/>
  <c r="AC893" i="7"/>
  <c r="AC894" i="7"/>
  <c r="AC895" i="7"/>
  <c r="AC896" i="7"/>
  <c r="AC897" i="7"/>
  <c r="AC898" i="7"/>
  <c r="AC899" i="7"/>
  <c r="AC900" i="7"/>
  <c r="AC901" i="7"/>
  <c r="AC902" i="7"/>
  <c r="AC903" i="7"/>
  <c r="AC904" i="7"/>
  <c r="AC905" i="7"/>
  <c r="AC906" i="7"/>
  <c r="AC907" i="7"/>
  <c r="AC908" i="7"/>
  <c r="AC909" i="7"/>
  <c r="AC910" i="7"/>
  <c r="AC911" i="7"/>
  <c r="AC912" i="7"/>
  <c r="AC913" i="7"/>
  <c r="AC914" i="7"/>
  <c r="AC915" i="7"/>
  <c r="AC916" i="7"/>
  <c r="AC917" i="7"/>
  <c r="AC918" i="7"/>
  <c r="AC919" i="7"/>
  <c r="AC920" i="7"/>
  <c r="AC921" i="7"/>
  <c r="AC922" i="7"/>
  <c r="AC923" i="7"/>
  <c r="AC924" i="7"/>
  <c r="AC925" i="7"/>
  <c r="AC926" i="7"/>
  <c r="AC927" i="7"/>
  <c r="AC928" i="7"/>
  <c r="AC929" i="7"/>
  <c r="AC930" i="7"/>
  <c r="AC931" i="7"/>
  <c r="AC932" i="7"/>
  <c r="AC933" i="7"/>
  <c r="AC934" i="7"/>
  <c r="AC935" i="7"/>
  <c r="AC936" i="7"/>
  <c r="AC937" i="7"/>
  <c r="AC938" i="7"/>
  <c r="AC939" i="7"/>
  <c r="AC940" i="7"/>
  <c r="AC941" i="7"/>
  <c r="AC942" i="7"/>
  <c r="AC943" i="7"/>
  <c r="AC944" i="7"/>
  <c r="AC945" i="7"/>
  <c r="AC946" i="7"/>
  <c r="AC947" i="7"/>
  <c r="AC948" i="7"/>
  <c r="AC949" i="7"/>
  <c r="AC950" i="7"/>
  <c r="AC951" i="7"/>
  <c r="AC952" i="7"/>
  <c r="AC953" i="7"/>
  <c r="AC954" i="7"/>
  <c r="AC955" i="7"/>
  <c r="AC956" i="7"/>
  <c r="AC957" i="7"/>
  <c r="AC958" i="7"/>
  <c r="AC959" i="7"/>
  <c r="AC960" i="7"/>
  <c r="AC961" i="7"/>
  <c r="AC962" i="7"/>
  <c r="AC963" i="7"/>
  <c r="AC964" i="7"/>
  <c r="AC965" i="7"/>
  <c r="AC966" i="7"/>
  <c r="AC967" i="7"/>
  <c r="AC968" i="7"/>
  <c r="AC969" i="7"/>
  <c r="AC970" i="7"/>
  <c r="AC971" i="7"/>
  <c r="AC972" i="7"/>
  <c r="AC973" i="7"/>
  <c r="AC974" i="7"/>
  <c r="AC975" i="7"/>
  <c r="AC976" i="7"/>
  <c r="AC977" i="7"/>
  <c r="AC978" i="7"/>
  <c r="AC979" i="7"/>
  <c r="AC980" i="7"/>
  <c r="AC981" i="7"/>
  <c r="AC982" i="7"/>
  <c r="AC983" i="7"/>
  <c r="AC984" i="7"/>
  <c r="AC985" i="7"/>
  <c r="AC986" i="7"/>
  <c r="AC987" i="7"/>
  <c r="AC988" i="7"/>
  <c r="AC989" i="7"/>
  <c r="AC990" i="7"/>
  <c r="AC991" i="7"/>
  <c r="AC992" i="7"/>
  <c r="AC993" i="7"/>
  <c r="AC994" i="7"/>
  <c r="AC995" i="7"/>
  <c r="AC996" i="7"/>
  <c r="AC997" i="7"/>
  <c r="AC998" i="7"/>
  <c r="AC999" i="7"/>
  <c r="AC1000" i="7"/>
  <c r="AD502" i="7"/>
  <c r="AE502" i="7" s="1"/>
  <c r="AF502" i="7" s="1"/>
  <c r="AD503" i="7"/>
  <c r="AE503" i="7" s="1"/>
  <c r="AF503" i="7" s="1"/>
  <c r="AD504" i="7"/>
  <c r="AE504" i="7" s="1"/>
  <c r="AF504" i="7" s="1"/>
  <c r="AD505" i="7"/>
  <c r="AE505" i="7" s="1"/>
  <c r="AF505" i="7" s="1"/>
  <c r="J26" i="7"/>
  <c r="AI26" i="7" s="1"/>
  <c r="AD79" i="7"/>
  <c r="AE79" i="7" s="1"/>
  <c r="AF79" i="7" s="1"/>
  <c r="AD80" i="7"/>
  <c r="AE80" i="7" s="1"/>
  <c r="AF80" i="7" s="1"/>
  <c r="AD81" i="7"/>
  <c r="AE81" i="7" s="1"/>
  <c r="AF81" i="7" s="1"/>
  <c r="AD82" i="7"/>
  <c r="AE82" i="7" s="1"/>
  <c r="AF82" i="7" s="1"/>
  <c r="AD83" i="7"/>
  <c r="AE83" i="7" s="1"/>
  <c r="AF83" i="7" s="1"/>
  <c r="AD84" i="7"/>
  <c r="AE84" i="7" s="1"/>
  <c r="AF84" i="7" s="1"/>
  <c r="AD85" i="7"/>
  <c r="AE85" i="7" s="1"/>
  <c r="AF85" i="7" s="1"/>
  <c r="AD86" i="7"/>
  <c r="AE86" i="7" s="1"/>
  <c r="AF86" i="7" s="1"/>
  <c r="AD87" i="7"/>
  <c r="AE87" i="7" s="1"/>
  <c r="AF87" i="7" s="1"/>
  <c r="AD88" i="7"/>
  <c r="AE88" i="7" s="1"/>
  <c r="AF88" i="7" s="1"/>
  <c r="AD89" i="7"/>
  <c r="AE89" i="7" s="1"/>
  <c r="AF89" i="7" s="1"/>
  <c r="AD90" i="7"/>
  <c r="AE90" i="7" s="1"/>
  <c r="AF90" i="7" s="1"/>
  <c r="AD91" i="7"/>
  <c r="AE91" i="7" s="1"/>
  <c r="AF91" i="7" s="1"/>
  <c r="AD92" i="7"/>
  <c r="AE92" i="7" s="1"/>
  <c r="AF92" i="7" s="1"/>
  <c r="AD93" i="7"/>
  <c r="AE93" i="7" s="1"/>
  <c r="AF93" i="7" s="1"/>
  <c r="AD94" i="7"/>
  <c r="AE94" i="7" s="1"/>
  <c r="AF94" i="7" s="1"/>
  <c r="AD95" i="7"/>
  <c r="AE95" i="7" s="1"/>
  <c r="AF95" i="7" s="1"/>
  <c r="AD96" i="7"/>
  <c r="AE96" i="7" s="1"/>
  <c r="AF96" i="7" s="1"/>
  <c r="AD97" i="7"/>
  <c r="AE97" i="7" s="1"/>
  <c r="AF97" i="7" s="1"/>
  <c r="AD98" i="7"/>
  <c r="AE98" i="7" s="1"/>
  <c r="AF98" i="7" s="1"/>
  <c r="AD99" i="7"/>
  <c r="AE99" i="7" s="1"/>
  <c r="AF99" i="7" s="1"/>
  <c r="AD100" i="7"/>
  <c r="AE100" i="7" s="1"/>
  <c r="AF100" i="7" s="1"/>
  <c r="AD101" i="7"/>
  <c r="AE101" i="7" s="1"/>
  <c r="AF101" i="7" s="1"/>
  <c r="AD102" i="7"/>
  <c r="AE102" i="7" s="1"/>
  <c r="AF102" i="7" s="1"/>
  <c r="AD103" i="7"/>
  <c r="AE103" i="7" s="1"/>
  <c r="AF103" i="7" s="1"/>
  <c r="AD104" i="7"/>
  <c r="AE104" i="7" s="1"/>
  <c r="AF104" i="7" s="1"/>
  <c r="AD105" i="7"/>
  <c r="AE105" i="7" s="1"/>
  <c r="AF105" i="7" s="1"/>
  <c r="AD106" i="7"/>
  <c r="AE106" i="7" s="1"/>
  <c r="AF106" i="7" s="1"/>
  <c r="AD107" i="7"/>
  <c r="AE107" i="7" s="1"/>
  <c r="AF107" i="7" s="1"/>
  <c r="AD108" i="7"/>
  <c r="AE108" i="7" s="1"/>
  <c r="AF108" i="7" s="1"/>
  <c r="AD109" i="7"/>
  <c r="AE109" i="7" s="1"/>
  <c r="AF109" i="7" s="1"/>
  <c r="AD110" i="7"/>
  <c r="AE110" i="7" s="1"/>
  <c r="AF110" i="7" s="1"/>
  <c r="AD111" i="7"/>
  <c r="AE111" i="7" s="1"/>
  <c r="AF111" i="7" s="1"/>
  <c r="AD112" i="7"/>
  <c r="AE112" i="7" s="1"/>
  <c r="AF112" i="7" s="1"/>
  <c r="AD113" i="7"/>
  <c r="AE113" i="7" s="1"/>
  <c r="AF113" i="7" s="1"/>
  <c r="AD114" i="7"/>
  <c r="AE114" i="7" s="1"/>
  <c r="AF114" i="7" s="1"/>
  <c r="AD115" i="7"/>
  <c r="AE115" i="7" s="1"/>
  <c r="AF115" i="7" s="1"/>
  <c r="AD116" i="7"/>
  <c r="AE116" i="7" s="1"/>
  <c r="AF116" i="7" s="1"/>
  <c r="AD117" i="7"/>
  <c r="AE117" i="7" s="1"/>
  <c r="AF117" i="7" s="1"/>
  <c r="AD118" i="7"/>
  <c r="AE118" i="7" s="1"/>
  <c r="AF118" i="7" s="1"/>
  <c r="AD119" i="7"/>
  <c r="AE119" i="7" s="1"/>
  <c r="AF119" i="7" s="1"/>
  <c r="AD120" i="7"/>
  <c r="AE120" i="7" s="1"/>
  <c r="AF120" i="7" s="1"/>
  <c r="AD121" i="7"/>
  <c r="AE121" i="7" s="1"/>
  <c r="AF121" i="7" s="1"/>
  <c r="AD122" i="7"/>
  <c r="AE122" i="7" s="1"/>
  <c r="AF122" i="7" s="1"/>
  <c r="AD123" i="7"/>
  <c r="AE123" i="7" s="1"/>
  <c r="AF123" i="7" s="1"/>
  <c r="AD124" i="7"/>
  <c r="AE124" i="7" s="1"/>
  <c r="AF124" i="7" s="1"/>
  <c r="AD125" i="7"/>
  <c r="AE125" i="7" s="1"/>
  <c r="AF125" i="7" s="1"/>
  <c r="AD126" i="7"/>
  <c r="AE126" i="7" s="1"/>
  <c r="AF126" i="7" s="1"/>
  <c r="AD127" i="7"/>
  <c r="AE127" i="7" s="1"/>
  <c r="AF127" i="7" s="1"/>
  <c r="AD128" i="7"/>
  <c r="AE128" i="7" s="1"/>
  <c r="AF128" i="7" s="1"/>
  <c r="AD129" i="7"/>
  <c r="AE129" i="7" s="1"/>
  <c r="AF129" i="7" s="1"/>
  <c r="AD130" i="7"/>
  <c r="AE130" i="7" s="1"/>
  <c r="AF130" i="7" s="1"/>
  <c r="AD131" i="7"/>
  <c r="AE131" i="7" s="1"/>
  <c r="AF131" i="7" s="1"/>
  <c r="AD132" i="7"/>
  <c r="AE132" i="7" s="1"/>
  <c r="AF132" i="7" s="1"/>
  <c r="AD133" i="7"/>
  <c r="AE133" i="7" s="1"/>
  <c r="AF133" i="7" s="1"/>
  <c r="AD134" i="7"/>
  <c r="AE134" i="7" s="1"/>
  <c r="AF134" i="7" s="1"/>
  <c r="AD135" i="7"/>
  <c r="AE135" i="7" s="1"/>
  <c r="AF135" i="7" s="1"/>
  <c r="AD136" i="7"/>
  <c r="AE136" i="7" s="1"/>
  <c r="AF136" i="7" s="1"/>
  <c r="AD137" i="7"/>
  <c r="AE137" i="7" s="1"/>
  <c r="AF137" i="7" s="1"/>
  <c r="AD138" i="7"/>
  <c r="AE138" i="7" s="1"/>
  <c r="AF138" i="7" s="1"/>
  <c r="AD139" i="7"/>
  <c r="AE139" i="7" s="1"/>
  <c r="AF139" i="7" s="1"/>
  <c r="AD140" i="7"/>
  <c r="AE140" i="7" s="1"/>
  <c r="AF140" i="7" s="1"/>
  <c r="AD141" i="7"/>
  <c r="AE141" i="7" s="1"/>
  <c r="AF141" i="7" s="1"/>
  <c r="AD142" i="7"/>
  <c r="AE142" i="7" s="1"/>
  <c r="AF142" i="7" s="1"/>
  <c r="AD143" i="7"/>
  <c r="AE143" i="7" s="1"/>
  <c r="AF143" i="7" s="1"/>
  <c r="AD144" i="7"/>
  <c r="AE144" i="7" s="1"/>
  <c r="AF144" i="7" s="1"/>
  <c r="AD145" i="7"/>
  <c r="AE145" i="7" s="1"/>
  <c r="AF145" i="7" s="1"/>
  <c r="AD146" i="7"/>
  <c r="AE146" i="7" s="1"/>
  <c r="AF146" i="7" s="1"/>
  <c r="AD147" i="7"/>
  <c r="AE147" i="7" s="1"/>
  <c r="AF147" i="7" s="1"/>
  <c r="AD148" i="7"/>
  <c r="AE148" i="7" s="1"/>
  <c r="AF148" i="7" s="1"/>
  <c r="AD149" i="7"/>
  <c r="AE149" i="7" s="1"/>
  <c r="AF149" i="7" s="1"/>
  <c r="AD150" i="7"/>
  <c r="AE150" i="7" s="1"/>
  <c r="AF150" i="7" s="1"/>
  <c r="AD151" i="7"/>
  <c r="AE151" i="7" s="1"/>
  <c r="AF151" i="7" s="1"/>
  <c r="AD152" i="7"/>
  <c r="AE152" i="7" s="1"/>
  <c r="AF152" i="7" s="1"/>
  <c r="AD153" i="7"/>
  <c r="AE153" i="7" s="1"/>
  <c r="AF153" i="7" s="1"/>
  <c r="AD154" i="7"/>
  <c r="AE154" i="7" s="1"/>
  <c r="AF154" i="7" s="1"/>
  <c r="AD155" i="7"/>
  <c r="AE155" i="7" s="1"/>
  <c r="AF155" i="7" s="1"/>
  <c r="AD156" i="7"/>
  <c r="AE156" i="7" s="1"/>
  <c r="AF156" i="7" s="1"/>
  <c r="AD157" i="7"/>
  <c r="AE157" i="7" s="1"/>
  <c r="AF157" i="7" s="1"/>
  <c r="AD158" i="7"/>
  <c r="AE158" i="7" s="1"/>
  <c r="AF158" i="7" s="1"/>
  <c r="AD159" i="7"/>
  <c r="AE159" i="7" s="1"/>
  <c r="AF159" i="7" s="1"/>
  <c r="AD160" i="7"/>
  <c r="AE160" i="7" s="1"/>
  <c r="AF160" i="7" s="1"/>
  <c r="AD161" i="7"/>
  <c r="AE161" i="7" s="1"/>
  <c r="AF161" i="7" s="1"/>
  <c r="AD162" i="7"/>
  <c r="AE162" i="7" s="1"/>
  <c r="AF162" i="7" s="1"/>
  <c r="AD163" i="7"/>
  <c r="AE163" i="7" s="1"/>
  <c r="AF163" i="7" s="1"/>
  <c r="AD164" i="7"/>
  <c r="AE164" i="7" s="1"/>
  <c r="AF164" i="7" s="1"/>
  <c r="AD165" i="7"/>
  <c r="AE165" i="7" s="1"/>
  <c r="AF165" i="7" s="1"/>
  <c r="AD166" i="7"/>
  <c r="AE166" i="7" s="1"/>
  <c r="AF166" i="7" s="1"/>
  <c r="AD167" i="7"/>
  <c r="AE167" i="7" s="1"/>
  <c r="AF167" i="7" s="1"/>
  <c r="AD168" i="7"/>
  <c r="AE168" i="7" s="1"/>
  <c r="AF168" i="7" s="1"/>
  <c r="AD169" i="7"/>
  <c r="AE169" i="7" s="1"/>
  <c r="AF169" i="7" s="1"/>
  <c r="AD170" i="7"/>
  <c r="AE170" i="7" s="1"/>
  <c r="AF170" i="7" s="1"/>
  <c r="AD171" i="7"/>
  <c r="AE171" i="7" s="1"/>
  <c r="AF171" i="7" s="1"/>
  <c r="AD172" i="7"/>
  <c r="AE172" i="7" s="1"/>
  <c r="AF172" i="7" s="1"/>
  <c r="AD173" i="7"/>
  <c r="AE173" i="7" s="1"/>
  <c r="AF173" i="7" s="1"/>
  <c r="AD174" i="7"/>
  <c r="AE174" i="7" s="1"/>
  <c r="AF174" i="7" s="1"/>
  <c r="AD175" i="7"/>
  <c r="AE175" i="7" s="1"/>
  <c r="AF175" i="7" s="1"/>
  <c r="AD176" i="7"/>
  <c r="AE176" i="7" s="1"/>
  <c r="AF176" i="7" s="1"/>
  <c r="AD177" i="7"/>
  <c r="AE177" i="7" s="1"/>
  <c r="AF177" i="7" s="1"/>
  <c r="AD178" i="7"/>
  <c r="AE178" i="7" s="1"/>
  <c r="AF178" i="7" s="1"/>
  <c r="AD179" i="7"/>
  <c r="AE179" i="7" s="1"/>
  <c r="AF179" i="7" s="1"/>
  <c r="AD180" i="7"/>
  <c r="AE180" i="7" s="1"/>
  <c r="AF180" i="7" s="1"/>
  <c r="AD181" i="7"/>
  <c r="AE181" i="7" s="1"/>
  <c r="AF181" i="7" s="1"/>
  <c r="AD182" i="7"/>
  <c r="AE182" i="7" s="1"/>
  <c r="AF182" i="7" s="1"/>
  <c r="AD183" i="7"/>
  <c r="AE183" i="7" s="1"/>
  <c r="AF183" i="7" s="1"/>
  <c r="AD184" i="7"/>
  <c r="AE184" i="7" s="1"/>
  <c r="AF184" i="7" s="1"/>
  <c r="AD185" i="7"/>
  <c r="AE185" i="7" s="1"/>
  <c r="AF185" i="7" s="1"/>
  <c r="AD186" i="7"/>
  <c r="AE186" i="7" s="1"/>
  <c r="AF186" i="7" s="1"/>
  <c r="AD187" i="7"/>
  <c r="AE187" i="7" s="1"/>
  <c r="AF187" i="7" s="1"/>
  <c r="AD188" i="7"/>
  <c r="AE188" i="7" s="1"/>
  <c r="AF188" i="7" s="1"/>
  <c r="AD189" i="7"/>
  <c r="AE189" i="7" s="1"/>
  <c r="AF189" i="7" s="1"/>
  <c r="AD190" i="7"/>
  <c r="AE190" i="7" s="1"/>
  <c r="AF190" i="7" s="1"/>
  <c r="AD191" i="7"/>
  <c r="AE191" i="7" s="1"/>
  <c r="AF191" i="7" s="1"/>
  <c r="AD192" i="7"/>
  <c r="AE192" i="7" s="1"/>
  <c r="AF192" i="7" s="1"/>
  <c r="AD193" i="7"/>
  <c r="AE193" i="7" s="1"/>
  <c r="AF193" i="7" s="1"/>
  <c r="AD194" i="7"/>
  <c r="AE194" i="7" s="1"/>
  <c r="AF194" i="7" s="1"/>
  <c r="AD195" i="7"/>
  <c r="AE195" i="7" s="1"/>
  <c r="AF195" i="7" s="1"/>
  <c r="AD196" i="7"/>
  <c r="AE196" i="7" s="1"/>
  <c r="AF196" i="7" s="1"/>
  <c r="AD197" i="7"/>
  <c r="AE197" i="7" s="1"/>
  <c r="AF197" i="7" s="1"/>
  <c r="AD198" i="7"/>
  <c r="AE198" i="7" s="1"/>
  <c r="AF198" i="7" s="1"/>
  <c r="AD199" i="7"/>
  <c r="AE199" i="7" s="1"/>
  <c r="AF199" i="7" s="1"/>
  <c r="AD200" i="7"/>
  <c r="AE200" i="7" s="1"/>
  <c r="AF200" i="7" s="1"/>
  <c r="AD201" i="7"/>
  <c r="AE201" i="7" s="1"/>
  <c r="AF201" i="7" s="1"/>
  <c r="AD202" i="7"/>
  <c r="AE202" i="7" s="1"/>
  <c r="AF202" i="7" s="1"/>
  <c r="AD203" i="7"/>
  <c r="AE203" i="7" s="1"/>
  <c r="AF203" i="7" s="1"/>
  <c r="AD204" i="7"/>
  <c r="AE204" i="7" s="1"/>
  <c r="AF204" i="7" s="1"/>
  <c r="AD205" i="7"/>
  <c r="AE205" i="7" s="1"/>
  <c r="AF205" i="7" s="1"/>
  <c r="AD206" i="7"/>
  <c r="AE206" i="7" s="1"/>
  <c r="AF206" i="7" s="1"/>
  <c r="AD207" i="7"/>
  <c r="AE207" i="7" s="1"/>
  <c r="AF207" i="7" s="1"/>
  <c r="AD208" i="7"/>
  <c r="AE208" i="7" s="1"/>
  <c r="AF208" i="7" s="1"/>
  <c r="AD209" i="7"/>
  <c r="AE209" i="7" s="1"/>
  <c r="AF209" i="7" s="1"/>
  <c r="AD210" i="7"/>
  <c r="AE210" i="7" s="1"/>
  <c r="AF210" i="7" s="1"/>
  <c r="AD211" i="7"/>
  <c r="AE211" i="7" s="1"/>
  <c r="AF211" i="7" s="1"/>
  <c r="AD212" i="7"/>
  <c r="AE212" i="7" s="1"/>
  <c r="AF212" i="7" s="1"/>
  <c r="AD213" i="7"/>
  <c r="AE213" i="7" s="1"/>
  <c r="AF213" i="7" s="1"/>
  <c r="AD214" i="7"/>
  <c r="AE214" i="7" s="1"/>
  <c r="AF214" i="7" s="1"/>
  <c r="AD215" i="7"/>
  <c r="AE215" i="7" s="1"/>
  <c r="AF215" i="7" s="1"/>
  <c r="AD216" i="7"/>
  <c r="AE216" i="7" s="1"/>
  <c r="AF216" i="7" s="1"/>
  <c r="AD217" i="7"/>
  <c r="AE217" i="7" s="1"/>
  <c r="AF217" i="7" s="1"/>
  <c r="AD218" i="7"/>
  <c r="AE218" i="7" s="1"/>
  <c r="AF218" i="7" s="1"/>
  <c r="AD219" i="7"/>
  <c r="AE219" i="7" s="1"/>
  <c r="AF219" i="7" s="1"/>
  <c r="AD220" i="7"/>
  <c r="AE220" i="7" s="1"/>
  <c r="AF220" i="7" s="1"/>
  <c r="AD221" i="7"/>
  <c r="AE221" i="7" s="1"/>
  <c r="AF221" i="7" s="1"/>
  <c r="AD222" i="7"/>
  <c r="AE222" i="7" s="1"/>
  <c r="AF222" i="7" s="1"/>
  <c r="AD223" i="7"/>
  <c r="AE223" i="7" s="1"/>
  <c r="AF223" i="7" s="1"/>
  <c r="AD224" i="7"/>
  <c r="AE224" i="7" s="1"/>
  <c r="AF224" i="7" s="1"/>
  <c r="AD225" i="7"/>
  <c r="AE225" i="7" s="1"/>
  <c r="AF225" i="7" s="1"/>
  <c r="AD226" i="7"/>
  <c r="AE226" i="7" s="1"/>
  <c r="AF226" i="7" s="1"/>
  <c r="AD227" i="7"/>
  <c r="AE227" i="7" s="1"/>
  <c r="AF227" i="7" s="1"/>
  <c r="AD228" i="7"/>
  <c r="AE228" i="7" s="1"/>
  <c r="AF228" i="7" s="1"/>
  <c r="AD229" i="7"/>
  <c r="AE229" i="7" s="1"/>
  <c r="AF229" i="7" s="1"/>
  <c r="AD230" i="7"/>
  <c r="AE230" i="7" s="1"/>
  <c r="AF230" i="7" s="1"/>
  <c r="AD231" i="7"/>
  <c r="AE231" i="7" s="1"/>
  <c r="AF231" i="7" s="1"/>
  <c r="AD232" i="7"/>
  <c r="AE232" i="7" s="1"/>
  <c r="AF232" i="7" s="1"/>
  <c r="AD233" i="7"/>
  <c r="AE233" i="7" s="1"/>
  <c r="AF233" i="7" s="1"/>
  <c r="AD234" i="7"/>
  <c r="AE234" i="7" s="1"/>
  <c r="AF234" i="7" s="1"/>
  <c r="AD235" i="7"/>
  <c r="AE235" i="7" s="1"/>
  <c r="AF235" i="7" s="1"/>
  <c r="AD236" i="7"/>
  <c r="AE236" i="7" s="1"/>
  <c r="AF236" i="7" s="1"/>
  <c r="AD237" i="7"/>
  <c r="AE237" i="7" s="1"/>
  <c r="AF237" i="7" s="1"/>
  <c r="AD238" i="7"/>
  <c r="AE238" i="7" s="1"/>
  <c r="AF238" i="7" s="1"/>
  <c r="AD239" i="7"/>
  <c r="AE239" i="7" s="1"/>
  <c r="AF239" i="7" s="1"/>
  <c r="AD240" i="7"/>
  <c r="AE240" i="7" s="1"/>
  <c r="AF240" i="7" s="1"/>
  <c r="AD241" i="7"/>
  <c r="AE241" i="7" s="1"/>
  <c r="AF241" i="7" s="1"/>
  <c r="AD242" i="7"/>
  <c r="AE242" i="7" s="1"/>
  <c r="AF242" i="7" s="1"/>
  <c r="AD243" i="7"/>
  <c r="AE243" i="7" s="1"/>
  <c r="AF243" i="7" s="1"/>
  <c r="AD244" i="7"/>
  <c r="AE244" i="7" s="1"/>
  <c r="AF244" i="7" s="1"/>
  <c r="AD245" i="7"/>
  <c r="AE245" i="7" s="1"/>
  <c r="AF245" i="7" s="1"/>
  <c r="AD246" i="7"/>
  <c r="AE246" i="7" s="1"/>
  <c r="AF246" i="7" s="1"/>
  <c r="AD247" i="7"/>
  <c r="AE247" i="7" s="1"/>
  <c r="AF247" i="7" s="1"/>
  <c r="AD248" i="7"/>
  <c r="AE248" i="7" s="1"/>
  <c r="AF248" i="7" s="1"/>
  <c r="AD249" i="7"/>
  <c r="AE249" i="7" s="1"/>
  <c r="AF249" i="7" s="1"/>
  <c r="AD250" i="7"/>
  <c r="AE250" i="7" s="1"/>
  <c r="AF250" i="7" s="1"/>
  <c r="AD251" i="7"/>
  <c r="AE251" i="7" s="1"/>
  <c r="AF251" i="7" s="1"/>
  <c r="AD252" i="7"/>
  <c r="AE252" i="7" s="1"/>
  <c r="AF252" i="7" s="1"/>
  <c r="AD253" i="7"/>
  <c r="AE253" i="7" s="1"/>
  <c r="AF253" i="7" s="1"/>
  <c r="AD254" i="7"/>
  <c r="AE254" i="7" s="1"/>
  <c r="AF254" i="7" s="1"/>
  <c r="AD255" i="7"/>
  <c r="AE255" i="7" s="1"/>
  <c r="AF255" i="7" s="1"/>
  <c r="AD256" i="7"/>
  <c r="AE256" i="7" s="1"/>
  <c r="AF256" i="7" s="1"/>
  <c r="AD257" i="7"/>
  <c r="AE257" i="7" s="1"/>
  <c r="AF257" i="7" s="1"/>
  <c r="AD258" i="7"/>
  <c r="AE258" i="7" s="1"/>
  <c r="AF258" i="7" s="1"/>
  <c r="AD259" i="7"/>
  <c r="AE259" i="7" s="1"/>
  <c r="AF259" i="7" s="1"/>
  <c r="AD260" i="7"/>
  <c r="AE260" i="7" s="1"/>
  <c r="AF260" i="7" s="1"/>
  <c r="AD261" i="7"/>
  <c r="AE261" i="7" s="1"/>
  <c r="AF261" i="7" s="1"/>
  <c r="AD262" i="7"/>
  <c r="AE262" i="7" s="1"/>
  <c r="AF262" i="7" s="1"/>
  <c r="AD263" i="7"/>
  <c r="AE263" i="7" s="1"/>
  <c r="AF263" i="7" s="1"/>
  <c r="AD264" i="7"/>
  <c r="AE264" i="7" s="1"/>
  <c r="AF264" i="7" s="1"/>
  <c r="AD265" i="7"/>
  <c r="AE265" i="7" s="1"/>
  <c r="AF265" i="7" s="1"/>
  <c r="AD266" i="7"/>
  <c r="AE266" i="7" s="1"/>
  <c r="AF266" i="7" s="1"/>
  <c r="AD267" i="7"/>
  <c r="AE267" i="7" s="1"/>
  <c r="AF267" i="7" s="1"/>
  <c r="AD268" i="7"/>
  <c r="AE268" i="7" s="1"/>
  <c r="AF268" i="7" s="1"/>
  <c r="AD269" i="7"/>
  <c r="AE269" i="7" s="1"/>
  <c r="AF269" i="7" s="1"/>
  <c r="AD270" i="7"/>
  <c r="AE270" i="7" s="1"/>
  <c r="AF270" i="7" s="1"/>
  <c r="AD271" i="7"/>
  <c r="AE271" i="7" s="1"/>
  <c r="AF271" i="7" s="1"/>
  <c r="AD272" i="7"/>
  <c r="AE272" i="7" s="1"/>
  <c r="AF272" i="7" s="1"/>
  <c r="AD273" i="7"/>
  <c r="AE273" i="7" s="1"/>
  <c r="AF273" i="7" s="1"/>
  <c r="AD274" i="7"/>
  <c r="AE274" i="7" s="1"/>
  <c r="AF274" i="7" s="1"/>
  <c r="AD275" i="7"/>
  <c r="AE275" i="7" s="1"/>
  <c r="AF275" i="7" s="1"/>
  <c r="AD276" i="7"/>
  <c r="AE276" i="7" s="1"/>
  <c r="AF276" i="7" s="1"/>
  <c r="AD277" i="7"/>
  <c r="AE277" i="7" s="1"/>
  <c r="AF277" i="7" s="1"/>
  <c r="AD278" i="7"/>
  <c r="AE278" i="7" s="1"/>
  <c r="AF278" i="7" s="1"/>
  <c r="AD279" i="7"/>
  <c r="AE279" i="7" s="1"/>
  <c r="AF279" i="7" s="1"/>
  <c r="AD280" i="7"/>
  <c r="AE280" i="7" s="1"/>
  <c r="AF280" i="7" s="1"/>
  <c r="AD281" i="7"/>
  <c r="AE281" i="7" s="1"/>
  <c r="AF281" i="7" s="1"/>
  <c r="AD282" i="7"/>
  <c r="AE282" i="7" s="1"/>
  <c r="AF282" i="7" s="1"/>
  <c r="AD283" i="7"/>
  <c r="AE283" i="7" s="1"/>
  <c r="AF283" i="7" s="1"/>
  <c r="AD284" i="7"/>
  <c r="AE284" i="7" s="1"/>
  <c r="AF284" i="7" s="1"/>
  <c r="AD285" i="7"/>
  <c r="AE285" i="7" s="1"/>
  <c r="AF285" i="7" s="1"/>
  <c r="AD286" i="7"/>
  <c r="AE286" i="7" s="1"/>
  <c r="AF286" i="7" s="1"/>
  <c r="AD287" i="7"/>
  <c r="AE287" i="7" s="1"/>
  <c r="AF287" i="7" s="1"/>
  <c r="AD288" i="7"/>
  <c r="AE288" i="7" s="1"/>
  <c r="AF288" i="7" s="1"/>
  <c r="AD289" i="7"/>
  <c r="AE289" i="7" s="1"/>
  <c r="AF289" i="7" s="1"/>
  <c r="AD290" i="7"/>
  <c r="AE290" i="7" s="1"/>
  <c r="AF290" i="7" s="1"/>
  <c r="AD291" i="7"/>
  <c r="AE291" i="7" s="1"/>
  <c r="AF291" i="7" s="1"/>
  <c r="AD292" i="7"/>
  <c r="AE292" i="7" s="1"/>
  <c r="AF292" i="7" s="1"/>
  <c r="AD293" i="7"/>
  <c r="AE293" i="7" s="1"/>
  <c r="AF293" i="7" s="1"/>
  <c r="AD294" i="7"/>
  <c r="AE294" i="7" s="1"/>
  <c r="AF294" i="7" s="1"/>
  <c r="AD295" i="7"/>
  <c r="AE295" i="7" s="1"/>
  <c r="AF295" i="7" s="1"/>
  <c r="AD296" i="7"/>
  <c r="AE296" i="7" s="1"/>
  <c r="AF296" i="7" s="1"/>
  <c r="AD297" i="7"/>
  <c r="AE297" i="7" s="1"/>
  <c r="AF297" i="7" s="1"/>
  <c r="AD298" i="7"/>
  <c r="AE298" i="7" s="1"/>
  <c r="AF298" i="7" s="1"/>
  <c r="AD299" i="7"/>
  <c r="AE299" i="7" s="1"/>
  <c r="AF299" i="7" s="1"/>
  <c r="AD300" i="7"/>
  <c r="AE300" i="7" s="1"/>
  <c r="AF300" i="7" s="1"/>
  <c r="AD301" i="7"/>
  <c r="AE301" i="7" s="1"/>
  <c r="AF301" i="7" s="1"/>
  <c r="AD302" i="7"/>
  <c r="AE302" i="7" s="1"/>
  <c r="AF302" i="7" s="1"/>
  <c r="AD303" i="7"/>
  <c r="AE303" i="7" s="1"/>
  <c r="AF303" i="7" s="1"/>
  <c r="AD304" i="7"/>
  <c r="AE304" i="7" s="1"/>
  <c r="AF304" i="7" s="1"/>
  <c r="AD305" i="7"/>
  <c r="AE305" i="7" s="1"/>
  <c r="AF305" i="7" s="1"/>
  <c r="AD306" i="7"/>
  <c r="AE306" i="7" s="1"/>
  <c r="AF306" i="7" s="1"/>
  <c r="AD307" i="7"/>
  <c r="AE307" i="7" s="1"/>
  <c r="AF307" i="7" s="1"/>
  <c r="AD308" i="7"/>
  <c r="AE308" i="7" s="1"/>
  <c r="AF308" i="7" s="1"/>
  <c r="AD309" i="7"/>
  <c r="AE309" i="7" s="1"/>
  <c r="AF309" i="7" s="1"/>
  <c r="AD310" i="7"/>
  <c r="AE310" i="7" s="1"/>
  <c r="AF310" i="7" s="1"/>
  <c r="AD311" i="7"/>
  <c r="AE311" i="7" s="1"/>
  <c r="AF311" i="7" s="1"/>
  <c r="AD312" i="7"/>
  <c r="AE312" i="7" s="1"/>
  <c r="AF312" i="7" s="1"/>
  <c r="AD313" i="7"/>
  <c r="AE313" i="7" s="1"/>
  <c r="AF313" i="7" s="1"/>
  <c r="AD314" i="7"/>
  <c r="AE314" i="7" s="1"/>
  <c r="AF314" i="7" s="1"/>
  <c r="AD315" i="7"/>
  <c r="AE315" i="7" s="1"/>
  <c r="AF315" i="7" s="1"/>
  <c r="AD316" i="7"/>
  <c r="AE316" i="7" s="1"/>
  <c r="AF316" i="7" s="1"/>
  <c r="AD317" i="7"/>
  <c r="AE317" i="7" s="1"/>
  <c r="AF317" i="7" s="1"/>
  <c r="AD318" i="7"/>
  <c r="AE318" i="7" s="1"/>
  <c r="AF318" i="7" s="1"/>
  <c r="AD319" i="7"/>
  <c r="AE319" i="7" s="1"/>
  <c r="AF319" i="7" s="1"/>
  <c r="AD320" i="7"/>
  <c r="AE320" i="7" s="1"/>
  <c r="AF320" i="7" s="1"/>
  <c r="AD321" i="7"/>
  <c r="AE321" i="7" s="1"/>
  <c r="AF321" i="7" s="1"/>
  <c r="AD322" i="7"/>
  <c r="AE322" i="7" s="1"/>
  <c r="AF322" i="7" s="1"/>
  <c r="AD323" i="7"/>
  <c r="AE323" i="7" s="1"/>
  <c r="AF323" i="7" s="1"/>
  <c r="AD324" i="7"/>
  <c r="AE324" i="7" s="1"/>
  <c r="AF324" i="7" s="1"/>
  <c r="AD325" i="7"/>
  <c r="AE325" i="7" s="1"/>
  <c r="AF325" i="7" s="1"/>
  <c r="AD326" i="7"/>
  <c r="AE326" i="7" s="1"/>
  <c r="AF326" i="7" s="1"/>
  <c r="AD327" i="7"/>
  <c r="AE327" i="7" s="1"/>
  <c r="AF327" i="7" s="1"/>
  <c r="AD328" i="7"/>
  <c r="AE328" i="7" s="1"/>
  <c r="AF328" i="7" s="1"/>
  <c r="AD329" i="7"/>
  <c r="AE329" i="7" s="1"/>
  <c r="AF329" i="7" s="1"/>
  <c r="AD330" i="7"/>
  <c r="AE330" i="7" s="1"/>
  <c r="AF330" i="7" s="1"/>
  <c r="AD331" i="7"/>
  <c r="AE331" i="7" s="1"/>
  <c r="AF331" i="7" s="1"/>
  <c r="AD332" i="7"/>
  <c r="AE332" i="7" s="1"/>
  <c r="AF332" i="7" s="1"/>
  <c r="AD333" i="7"/>
  <c r="AE333" i="7" s="1"/>
  <c r="AF333" i="7" s="1"/>
  <c r="AD334" i="7"/>
  <c r="AE334" i="7" s="1"/>
  <c r="AF334" i="7" s="1"/>
  <c r="AD335" i="7"/>
  <c r="AE335" i="7" s="1"/>
  <c r="AF335" i="7" s="1"/>
  <c r="AD336" i="7"/>
  <c r="AE336" i="7" s="1"/>
  <c r="AF336" i="7" s="1"/>
  <c r="AD337" i="7"/>
  <c r="AE337" i="7" s="1"/>
  <c r="AF337" i="7" s="1"/>
  <c r="AD338" i="7"/>
  <c r="AE338" i="7" s="1"/>
  <c r="AF338" i="7" s="1"/>
  <c r="AD339" i="7"/>
  <c r="AE339" i="7" s="1"/>
  <c r="AF339" i="7" s="1"/>
  <c r="AD340" i="7"/>
  <c r="AE340" i="7" s="1"/>
  <c r="AF340" i="7" s="1"/>
  <c r="AD341" i="7"/>
  <c r="AE341" i="7" s="1"/>
  <c r="AF341" i="7" s="1"/>
  <c r="AD342" i="7"/>
  <c r="AE342" i="7" s="1"/>
  <c r="AF342" i="7" s="1"/>
  <c r="AD343" i="7"/>
  <c r="AE343" i="7" s="1"/>
  <c r="AF343" i="7" s="1"/>
  <c r="AD344" i="7"/>
  <c r="AE344" i="7" s="1"/>
  <c r="AF344" i="7" s="1"/>
  <c r="AD345" i="7"/>
  <c r="AE345" i="7" s="1"/>
  <c r="AF345" i="7" s="1"/>
  <c r="AD346" i="7"/>
  <c r="AE346" i="7" s="1"/>
  <c r="AF346" i="7" s="1"/>
  <c r="AD347" i="7"/>
  <c r="AE347" i="7" s="1"/>
  <c r="AF347" i="7" s="1"/>
  <c r="AD348" i="7"/>
  <c r="AE348" i="7" s="1"/>
  <c r="AF348" i="7" s="1"/>
  <c r="AD349" i="7"/>
  <c r="AE349" i="7" s="1"/>
  <c r="AF349" i="7" s="1"/>
  <c r="AD350" i="7"/>
  <c r="AE350" i="7" s="1"/>
  <c r="AF350" i="7" s="1"/>
  <c r="AD351" i="7"/>
  <c r="AE351" i="7" s="1"/>
  <c r="AF351" i="7" s="1"/>
  <c r="AD352" i="7"/>
  <c r="AE352" i="7" s="1"/>
  <c r="AF352" i="7" s="1"/>
  <c r="AD353" i="7"/>
  <c r="AE353" i="7" s="1"/>
  <c r="AF353" i="7" s="1"/>
  <c r="AD354" i="7"/>
  <c r="AE354" i="7" s="1"/>
  <c r="AF354" i="7" s="1"/>
  <c r="AD355" i="7"/>
  <c r="AE355" i="7" s="1"/>
  <c r="AF355" i="7" s="1"/>
  <c r="AD356" i="7"/>
  <c r="AE356" i="7" s="1"/>
  <c r="AF356" i="7" s="1"/>
  <c r="AD357" i="7"/>
  <c r="AE357" i="7" s="1"/>
  <c r="AF357" i="7" s="1"/>
  <c r="AD358" i="7"/>
  <c r="AE358" i="7" s="1"/>
  <c r="AF358" i="7" s="1"/>
  <c r="AD359" i="7"/>
  <c r="AE359" i="7" s="1"/>
  <c r="AF359" i="7" s="1"/>
  <c r="AD360" i="7"/>
  <c r="AE360" i="7" s="1"/>
  <c r="AF360" i="7" s="1"/>
  <c r="AD361" i="7"/>
  <c r="AE361" i="7" s="1"/>
  <c r="AF361" i="7" s="1"/>
  <c r="AD362" i="7"/>
  <c r="AE362" i="7" s="1"/>
  <c r="AF362" i="7" s="1"/>
  <c r="AD363" i="7"/>
  <c r="AE363" i="7" s="1"/>
  <c r="AF363" i="7" s="1"/>
  <c r="AD364" i="7"/>
  <c r="AE364" i="7" s="1"/>
  <c r="AF364" i="7" s="1"/>
  <c r="AD365" i="7"/>
  <c r="AE365" i="7" s="1"/>
  <c r="AF365" i="7" s="1"/>
  <c r="AD366" i="7"/>
  <c r="AE366" i="7" s="1"/>
  <c r="AF366" i="7" s="1"/>
  <c r="AD367" i="7"/>
  <c r="AE367" i="7" s="1"/>
  <c r="AF367" i="7" s="1"/>
  <c r="AD368" i="7"/>
  <c r="AE368" i="7" s="1"/>
  <c r="AF368" i="7" s="1"/>
  <c r="AD369" i="7"/>
  <c r="AE369" i="7" s="1"/>
  <c r="AF369" i="7" s="1"/>
  <c r="AD370" i="7"/>
  <c r="AE370" i="7" s="1"/>
  <c r="AF370" i="7" s="1"/>
  <c r="AD371" i="7"/>
  <c r="AE371" i="7" s="1"/>
  <c r="AF371" i="7" s="1"/>
  <c r="AD372" i="7"/>
  <c r="AE372" i="7" s="1"/>
  <c r="AF372" i="7" s="1"/>
  <c r="AD373" i="7"/>
  <c r="AE373" i="7" s="1"/>
  <c r="AF373" i="7" s="1"/>
  <c r="AD374" i="7"/>
  <c r="AE374" i="7" s="1"/>
  <c r="AF374" i="7" s="1"/>
  <c r="AD375" i="7"/>
  <c r="AE375" i="7" s="1"/>
  <c r="AF375" i="7" s="1"/>
  <c r="AD376" i="7"/>
  <c r="AE376" i="7" s="1"/>
  <c r="AF376" i="7" s="1"/>
  <c r="AD377" i="7"/>
  <c r="AE377" i="7" s="1"/>
  <c r="AF377" i="7" s="1"/>
  <c r="AD378" i="7"/>
  <c r="AE378" i="7" s="1"/>
  <c r="AF378" i="7" s="1"/>
  <c r="AD379" i="7"/>
  <c r="AE379" i="7" s="1"/>
  <c r="AF379" i="7" s="1"/>
  <c r="AD380" i="7"/>
  <c r="AE380" i="7" s="1"/>
  <c r="AF380" i="7" s="1"/>
  <c r="AD381" i="7"/>
  <c r="AE381" i="7" s="1"/>
  <c r="AF381" i="7" s="1"/>
  <c r="AD382" i="7"/>
  <c r="AE382" i="7" s="1"/>
  <c r="AF382" i="7" s="1"/>
  <c r="AD383" i="7"/>
  <c r="AE383" i="7" s="1"/>
  <c r="AF383" i="7" s="1"/>
  <c r="AD384" i="7"/>
  <c r="AE384" i="7" s="1"/>
  <c r="AF384" i="7" s="1"/>
  <c r="AD385" i="7"/>
  <c r="AE385" i="7" s="1"/>
  <c r="AF385" i="7" s="1"/>
  <c r="AD386" i="7"/>
  <c r="AE386" i="7" s="1"/>
  <c r="AF386" i="7" s="1"/>
  <c r="AD387" i="7"/>
  <c r="AE387" i="7" s="1"/>
  <c r="AF387" i="7" s="1"/>
  <c r="AD388" i="7"/>
  <c r="AE388" i="7" s="1"/>
  <c r="AF388" i="7" s="1"/>
  <c r="AD389" i="7"/>
  <c r="AE389" i="7" s="1"/>
  <c r="AF389" i="7" s="1"/>
  <c r="AD390" i="7"/>
  <c r="AE390" i="7" s="1"/>
  <c r="AF390" i="7" s="1"/>
  <c r="AD391" i="7"/>
  <c r="AE391" i="7" s="1"/>
  <c r="AF391" i="7" s="1"/>
  <c r="AD392" i="7"/>
  <c r="AE392" i="7" s="1"/>
  <c r="AF392" i="7" s="1"/>
  <c r="AD393" i="7"/>
  <c r="AE393" i="7" s="1"/>
  <c r="AF393" i="7" s="1"/>
  <c r="AD394" i="7"/>
  <c r="AE394" i="7" s="1"/>
  <c r="AF394" i="7" s="1"/>
  <c r="AD395" i="7"/>
  <c r="AE395" i="7" s="1"/>
  <c r="AF395" i="7" s="1"/>
  <c r="AD396" i="7"/>
  <c r="AE396" i="7" s="1"/>
  <c r="AF396" i="7" s="1"/>
  <c r="AD397" i="7"/>
  <c r="AE397" i="7" s="1"/>
  <c r="AF397" i="7" s="1"/>
  <c r="AD398" i="7"/>
  <c r="AE398" i="7" s="1"/>
  <c r="AF398" i="7" s="1"/>
  <c r="AD399" i="7"/>
  <c r="AE399" i="7" s="1"/>
  <c r="AF399" i="7" s="1"/>
  <c r="AD400" i="7"/>
  <c r="AE400" i="7" s="1"/>
  <c r="AF400" i="7" s="1"/>
  <c r="AD401" i="7"/>
  <c r="AE401" i="7" s="1"/>
  <c r="AF401" i="7" s="1"/>
  <c r="AD402" i="7"/>
  <c r="AE402" i="7" s="1"/>
  <c r="AF402" i="7" s="1"/>
  <c r="AD403" i="7"/>
  <c r="AE403" i="7" s="1"/>
  <c r="AF403" i="7" s="1"/>
  <c r="AD404" i="7"/>
  <c r="AE404" i="7" s="1"/>
  <c r="AF404" i="7" s="1"/>
  <c r="AD405" i="7"/>
  <c r="AE405" i="7" s="1"/>
  <c r="AF405" i="7" s="1"/>
  <c r="AD406" i="7"/>
  <c r="AE406" i="7" s="1"/>
  <c r="AF406" i="7" s="1"/>
  <c r="AD407" i="7"/>
  <c r="AE407" i="7" s="1"/>
  <c r="AF407" i="7" s="1"/>
  <c r="AD408" i="7"/>
  <c r="AE408" i="7" s="1"/>
  <c r="AF408" i="7" s="1"/>
  <c r="AD409" i="7"/>
  <c r="AE409" i="7" s="1"/>
  <c r="AF409" i="7" s="1"/>
  <c r="AD410" i="7"/>
  <c r="AE410" i="7" s="1"/>
  <c r="AF410" i="7" s="1"/>
  <c r="AD411" i="7"/>
  <c r="AE411" i="7" s="1"/>
  <c r="AF411" i="7" s="1"/>
  <c r="AD412" i="7"/>
  <c r="AE412" i="7" s="1"/>
  <c r="AF412" i="7" s="1"/>
  <c r="AD413" i="7"/>
  <c r="AE413" i="7" s="1"/>
  <c r="AF413" i="7" s="1"/>
  <c r="AD414" i="7"/>
  <c r="AE414" i="7" s="1"/>
  <c r="AF414" i="7" s="1"/>
  <c r="AD415" i="7"/>
  <c r="AE415" i="7" s="1"/>
  <c r="AF415" i="7" s="1"/>
  <c r="AD416" i="7"/>
  <c r="AE416" i="7" s="1"/>
  <c r="AF416" i="7" s="1"/>
  <c r="AD417" i="7"/>
  <c r="AE417" i="7" s="1"/>
  <c r="AF417" i="7" s="1"/>
  <c r="AD418" i="7"/>
  <c r="AE418" i="7" s="1"/>
  <c r="AF418" i="7" s="1"/>
  <c r="AD419" i="7"/>
  <c r="AE419" i="7" s="1"/>
  <c r="AF419" i="7" s="1"/>
  <c r="AD420" i="7"/>
  <c r="AE420" i="7" s="1"/>
  <c r="AF420" i="7" s="1"/>
  <c r="AD421" i="7"/>
  <c r="AE421" i="7" s="1"/>
  <c r="AF421" i="7" s="1"/>
  <c r="AD422" i="7"/>
  <c r="AE422" i="7" s="1"/>
  <c r="AF422" i="7" s="1"/>
  <c r="AD423" i="7"/>
  <c r="AE423" i="7" s="1"/>
  <c r="AF423" i="7" s="1"/>
  <c r="AD424" i="7"/>
  <c r="AE424" i="7" s="1"/>
  <c r="AF424" i="7" s="1"/>
  <c r="AD425" i="7"/>
  <c r="AE425" i="7" s="1"/>
  <c r="AF425" i="7" s="1"/>
  <c r="AD426" i="7"/>
  <c r="AE426" i="7" s="1"/>
  <c r="AF426" i="7" s="1"/>
  <c r="AD427" i="7"/>
  <c r="AE427" i="7" s="1"/>
  <c r="AF427" i="7" s="1"/>
  <c r="AD428" i="7"/>
  <c r="AE428" i="7" s="1"/>
  <c r="AF428" i="7" s="1"/>
  <c r="AD429" i="7"/>
  <c r="AE429" i="7" s="1"/>
  <c r="AF429" i="7" s="1"/>
  <c r="AD430" i="7"/>
  <c r="AE430" i="7" s="1"/>
  <c r="AF430" i="7" s="1"/>
  <c r="AD431" i="7"/>
  <c r="AE431" i="7" s="1"/>
  <c r="AF431" i="7" s="1"/>
  <c r="AD432" i="7"/>
  <c r="AE432" i="7" s="1"/>
  <c r="AF432" i="7" s="1"/>
  <c r="AD433" i="7"/>
  <c r="AE433" i="7" s="1"/>
  <c r="AF433" i="7" s="1"/>
  <c r="AD434" i="7"/>
  <c r="AE434" i="7" s="1"/>
  <c r="AF434" i="7" s="1"/>
  <c r="AD435" i="7"/>
  <c r="AE435" i="7" s="1"/>
  <c r="AF435" i="7" s="1"/>
  <c r="AD436" i="7"/>
  <c r="AE436" i="7" s="1"/>
  <c r="AF436" i="7" s="1"/>
  <c r="AD437" i="7"/>
  <c r="AE437" i="7" s="1"/>
  <c r="AF437" i="7" s="1"/>
  <c r="AD438" i="7"/>
  <c r="AE438" i="7" s="1"/>
  <c r="AF438" i="7" s="1"/>
  <c r="AD439" i="7"/>
  <c r="AE439" i="7" s="1"/>
  <c r="AF439" i="7" s="1"/>
  <c r="AD440" i="7"/>
  <c r="AE440" i="7" s="1"/>
  <c r="AF440" i="7" s="1"/>
  <c r="AD441" i="7"/>
  <c r="AE441" i="7" s="1"/>
  <c r="AF441" i="7" s="1"/>
  <c r="AD442" i="7"/>
  <c r="AE442" i="7" s="1"/>
  <c r="AF442" i="7" s="1"/>
  <c r="AD443" i="7"/>
  <c r="AE443" i="7" s="1"/>
  <c r="AF443" i="7" s="1"/>
  <c r="AD444" i="7"/>
  <c r="AE444" i="7" s="1"/>
  <c r="AF444" i="7" s="1"/>
  <c r="AD445" i="7"/>
  <c r="AE445" i="7" s="1"/>
  <c r="AF445" i="7" s="1"/>
  <c r="AD446" i="7"/>
  <c r="AE446" i="7" s="1"/>
  <c r="AF446" i="7" s="1"/>
  <c r="AD447" i="7"/>
  <c r="AE447" i="7" s="1"/>
  <c r="AF447" i="7" s="1"/>
  <c r="AD448" i="7"/>
  <c r="AE448" i="7" s="1"/>
  <c r="AF448" i="7" s="1"/>
  <c r="AD449" i="7"/>
  <c r="AE449" i="7" s="1"/>
  <c r="AF449" i="7" s="1"/>
  <c r="AD450" i="7"/>
  <c r="AE450" i="7" s="1"/>
  <c r="AF450" i="7" s="1"/>
  <c r="AD451" i="7"/>
  <c r="AE451" i="7" s="1"/>
  <c r="AF451" i="7" s="1"/>
  <c r="AD452" i="7"/>
  <c r="AE452" i="7" s="1"/>
  <c r="AF452" i="7" s="1"/>
  <c r="AD453" i="7"/>
  <c r="AE453" i="7" s="1"/>
  <c r="AF453" i="7" s="1"/>
  <c r="AD454" i="7"/>
  <c r="AE454" i="7" s="1"/>
  <c r="AF454" i="7" s="1"/>
  <c r="AD455" i="7"/>
  <c r="AE455" i="7" s="1"/>
  <c r="AF455" i="7" s="1"/>
  <c r="AD456" i="7"/>
  <c r="AE456" i="7" s="1"/>
  <c r="AF456" i="7" s="1"/>
  <c r="AD457" i="7"/>
  <c r="AE457" i="7" s="1"/>
  <c r="AF457" i="7" s="1"/>
  <c r="AD458" i="7"/>
  <c r="AE458" i="7" s="1"/>
  <c r="AF458" i="7" s="1"/>
  <c r="AD459" i="7"/>
  <c r="AE459" i="7" s="1"/>
  <c r="AF459" i="7" s="1"/>
  <c r="AD460" i="7"/>
  <c r="AE460" i="7" s="1"/>
  <c r="AF460" i="7" s="1"/>
  <c r="AD461" i="7"/>
  <c r="AE461" i="7" s="1"/>
  <c r="AF461" i="7" s="1"/>
  <c r="AD462" i="7"/>
  <c r="AE462" i="7" s="1"/>
  <c r="AF462" i="7" s="1"/>
  <c r="AD463" i="7"/>
  <c r="AE463" i="7" s="1"/>
  <c r="AF463" i="7" s="1"/>
  <c r="AD464" i="7"/>
  <c r="AE464" i="7" s="1"/>
  <c r="AF464" i="7" s="1"/>
  <c r="AD465" i="7"/>
  <c r="AE465" i="7" s="1"/>
  <c r="AF465" i="7" s="1"/>
  <c r="AD466" i="7"/>
  <c r="AE466" i="7" s="1"/>
  <c r="AF466" i="7" s="1"/>
  <c r="AD467" i="7"/>
  <c r="AE467" i="7" s="1"/>
  <c r="AF467" i="7" s="1"/>
  <c r="AD468" i="7"/>
  <c r="AE468" i="7" s="1"/>
  <c r="AF468" i="7" s="1"/>
  <c r="AD469" i="7"/>
  <c r="AE469" i="7" s="1"/>
  <c r="AF469" i="7" s="1"/>
  <c r="AD470" i="7"/>
  <c r="AE470" i="7" s="1"/>
  <c r="AF470" i="7" s="1"/>
  <c r="AD471" i="7"/>
  <c r="AE471" i="7" s="1"/>
  <c r="AF471" i="7" s="1"/>
  <c r="AD472" i="7"/>
  <c r="AE472" i="7" s="1"/>
  <c r="AF472" i="7" s="1"/>
  <c r="AD473" i="7"/>
  <c r="AE473" i="7" s="1"/>
  <c r="AF473" i="7" s="1"/>
  <c r="AD474" i="7"/>
  <c r="AE474" i="7" s="1"/>
  <c r="AF474" i="7" s="1"/>
  <c r="AD475" i="7"/>
  <c r="AE475" i="7" s="1"/>
  <c r="AF475" i="7" s="1"/>
  <c r="AD476" i="7"/>
  <c r="AE476" i="7" s="1"/>
  <c r="AF476" i="7" s="1"/>
  <c r="AD477" i="7"/>
  <c r="AE477" i="7" s="1"/>
  <c r="AF477" i="7" s="1"/>
  <c r="AD478" i="7"/>
  <c r="AE478" i="7" s="1"/>
  <c r="AF478" i="7" s="1"/>
  <c r="AD479" i="7"/>
  <c r="AE479" i="7" s="1"/>
  <c r="AF479" i="7" s="1"/>
  <c r="AD480" i="7"/>
  <c r="AE480" i="7" s="1"/>
  <c r="AF480" i="7" s="1"/>
  <c r="AD481" i="7"/>
  <c r="AE481" i="7" s="1"/>
  <c r="AF481" i="7" s="1"/>
  <c r="AD482" i="7"/>
  <c r="AE482" i="7" s="1"/>
  <c r="AF482" i="7" s="1"/>
  <c r="AD483" i="7"/>
  <c r="AE483" i="7" s="1"/>
  <c r="AF483" i="7" s="1"/>
  <c r="AD484" i="7"/>
  <c r="AE484" i="7" s="1"/>
  <c r="AF484" i="7" s="1"/>
  <c r="AD485" i="7"/>
  <c r="AE485" i="7" s="1"/>
  <c r="AF485" i="7" s="1"/>
  <c r="AD486" i="7"/>
  <c r="AE486" i="7" s="1"/>
  <c r="AF486" i="7" s="1"/>
  <c r="AD487" i="7"/>
  <c r="AE487" i="7" s="1"/>
  <c r="AF487" i="7" s="1"/>
  <c r="AD488" i="7"/>
  <c r="AE488" i="7" s="1"/>
  <c r="AF488" i="7" s="1"/>
  <c r="AD489" i="7"/>
  <c r="AE489" i="7" s="1"/>
  <c r="AF489" i="7" s="1"/>
  <c r="AD490" i="7"/>
  <c r="AE490" i="7" s="1"/>
  <c r="AF490" i="7" s="1"/>
  <c r="AD491" i="7"/>
  <c r="AE491" i="7" s="1"/>
  <c r="AF491" i="7" s="1"/>
  <c r="AD492" i="7"/>
  <c r="AE492" i="7" s="1"/>
  <c r="AF492" i="7" s="1"/>
  <c r="AD493" i="7"/>
  <c r="AE493" i="7" s="1"/>
  <c r="AF493" i="7" s="1"/>
  <c r="AD494" i="7"/>
  <c r="AE494" i="7" s="1"/>
  <c r="AF494" i="7" s="1"/>
  <c r="AD495" i="7"/>
  <c r="AE495" i="7" s="1"/>
  <c r="AF495" i="7" s="1"/>
  <c r="AD496" i="7"/>
  <c r="AE496" i="7" s="1"/>
  <c r="AF496" i="7" s="1"/>
  <c r="AD497" i="7"/>
  <c r="AE497" i="7" s="1"/>
  <c r="AF497" i="7" s="1"/>
  <c r="AD498" i="7"/>
  <c r="AE498" i="7" s="1"/>
  <c r="AF498" i="7" s="1"/>
  <c r="AD499" i="7"/>
  <c r="AE499" i="7" s="1"/>
  <c r="AF499" i="7" s="1"/>
  <c r="AD500" i="7"/>
  <c r="AE500" i="7" s="1"/>
  <c r="AF500" i="7" s="1"/>
  <c r="AD501" i="7"/>
  <c r="AE501" i="7" s="1"/>
  <c r="AF501" i="7" s="1"/>
  <c r="AD506" i="7"/>
  <c r="AE506" i="7" s="1"/>
  <c r="AF506" i="7" s="1"/>
  <c r="AD507" i="7"/>
  <c r="AE507" i="7" s="1"/>
  <c r="AF507" i="7" s="1"/>
  <c r="AD508" i="7"/>
  <c r="AE508" i="7" s="1"/>
  <c r="AF508" i="7" s="1"/>
  <c r="AD509" i="7"/>
  <c r="AE509" i="7" s="1"/>
  <c r="AF509" i="7" s="1"/>
  <c r="AD510" i="7"/>
  <c r="AE510" i="7" s="1"/>
  <c r="AF510" i="7" s="1"/>
  <c r="AD511" i="7"/>
  <c r="AE511" i="7" s="1"/>
  <c r="AF511" i="7" s="1"/>
  <c r="AD512" i="7"/>
  <c r="AE512" i="7" s="1"/>
  <c r="AF512" i="7" s="1"/>
  <c r="AD513" i="7"/>
  <c r="AE513" i="7" s="1"/>
  <c r="AF513" i="7" s="1"/>
  <c r="AD514" i="7"/>
  <c r="AE514" i="7" s="1"/>
  <c r="AF514" i="7" s="1"/>
  <c r="AD515" i="7"/>
  <c r="AE515" i="7" s="1"/>
  <c r="AF515" i="7" s="1"/>
  <c r="AD516" i="7"/>
  <c r="AE516" i="7" s="1"/>
  <c r="AF516" i="7" s="1"/>
  <c r="AD517" i="7"/>
  <c r="AE517" i="7" s="1"/>
  <c r="AF517" i="7" s="1"/>
  <c r="AD518" i="7"/>
  <c r="AE518" i="7" s="1"/>
  <c r="AF518" i="7" s="1"/>
  <c r="AD519" i="7"/>
  <c r="AE519" i="7" s="1"/>
  <c r="AF519" i="7" s="1"/>
  <c r="AD520" i="7"/>
  <c r="AE520" i="7" s="1"/>
  <c r="AF520" i="7" s="1"/>
  <c r="AD521" i="7"/>
  <c r="AE521" i="7" s="1"/>
  <c r="AF521" i="7" s="1"/>
  <c r="AD522" i="7"/>
  <c r="AE522" i="7" s="1"/>
  <c r="AF522" i="7" s="1"/>
  <c r="AD523" i="7"/>
  <c r="AE523" i="7" s="1"/>
  <c r="AF523" i="7" s="1"/>
  <c r="AD524" i="7"/>
  <c r="AE524" i="7" s="1"/>
  <c r="AF524" i="7" s="1"/>
  <c r="AD525" i="7"/>
  <c r="AE525" i="7" s="1"/>
  <c r="AF525" i="7" s="1"/>
  <c r="AD526" i="7"/>
  <c r="AE526" i="7" s="1"/>
  <c r="AF526" i="7" s="1"/>
  <c r="AD527" i="7"/>
  <c r="AE527" i="7" s="1"/>
  <c r="AF527" i="7" s="1"/>
  <c r="AD528" i="7"/>
  <c r="AE528" i="7" s="1"/>
  <c r="AF528" i="7" s="1"/>
  <c r="AD529" i="7"/>
  <c r="AE529" i="7" s="1"/>
  <c r="AF529" i="7" s="1"/>
  <c r="AD530" i="7"/>
  <c r="AE530" i="7" s="1"/>
  <c r="AF530" i="7" s="1"/>
  <c r="AD531" i="7"/>
  <c r="AE531" i="7" s="1"/>
  <c r="AF531" i="7" s="1"/>
  <c r="AD532" i="7"/>
  <c r="AE532" i="7" s="1"/>
  <c r="AF532" i="7" s="1"/>
  <c r="AD533" i="7"/>
  <c r="AE533" i="7" s="1"/>
  <c r="AF533" i="7" s="1"/>
  <c r="AD534" i="7"/>
  <c r="AE534" i="7" s="1"/>
  <c r="AF534" i="7" s="1"/>
  <c r="AD535" i="7"/>
  <c r="AE535" i="7" s="1"/>
  <c r="AF535" i="7" s="1"/>
  <c r="AD536" i="7"/>
  <c r="AE536" i="7" s="1"/>
  <c r="AF536" i="7" s="1"/>
  <c r="AD537" i="7"/>
  <c r="AE537" i="7" s="1"/>
  <c r="AF537" i="7" s="1"/>
  <c r="AD538" i="7"/>
  <c r="AE538" i="7" s="1"/>
  <c r="AF538" i="7" s="1"/>
  <c r="AD539" i="7"/>
  <c r="AE539" i="7" s="1"/>
  <c r="AF539" i="7" s="1"/>
  <c r="AD540" i="7"/>
  <c r="AE540" i="7" s="1"/>
  <c r="AF540" i="7" s="1"/>
  <c r="AD541" i="7"/>
  <c r="AE541" i="7" s="1"/>
  <c r="AF541" i="7" s="1"/>
  <c r="AD542" i="7"/>
  <c r="AE542" i="7" s="1"/>
  <c r="AF542" i="7" s="1"/>
  <c r="AD543" i="7"/>
  <c r="AE543" i="7" s="1"/>
  <c r="AF543" i="7" s="1"/>
  <c r="AD544" i="7"/>
  <c r="AE544" i="7" s="1"/>
  <c r="AF544" i="7" s="1"/>
  <c r="AD545" i="7"/>
  <c r="AE545" i="7" s="1"/>
  <c r="AF545" i="7" s="1"/>
  <c r="AD546" i="7"/>
  <c r="AE546" i="7" s="1"/>
  <c r="AF546" i="7" s="1"/>
  <c r="AD547" i="7"/>
  <c r="AE547" i="7" s="1"/>
  <c r="AF547" i="7" s="1"/>
  <c r="AD548" i="7"/>
  <c r="AE548" i="7" s="1"/>
  <c r="AF548" i="7" s="1"/>
  <c r="AD549" i="7"/>
  <c r="AE549" i="7" s="1"/>
  <c r="AF549" i="7" s="1"/>
  <c r="AD550" i="7"/>
  <c r="AE550" i="7" s="1"/>
  <c r="AF550" i="7" s="1"/>
  <c r="AD551" i="7"/>
  <c r="AE551" i="7" s="1"/>
  <c r="AF551" i="7" s="1"/>
  <c r="AD552" i="7"/>
  <c r="AE552" i="7" s="1"/>
  <c r="AF552" i="7" s="1"/>
  <c r="AD553" i="7"/>
  <c r="AE553" i="7" s="1"/>
  <c r="AF553" i="7" s="1"/>
  <c r="AD554" i="7"/>
  <c r="AE554" i="7" s="1"/>
  <c r="AF554" i="7" s="1"/>
  <c r="AD555" i="7"/>
  <c r="AE555" i="7" s="1"/>
  <c r="AF555" i="7" s="1"/>
  <c r="AD556" i="7"/>
  <c r="AE556" i="7" s="1"/>
  <c r="AF556" i="7" s="1"/>
  <c r="AD557" i="7"/>
  <c r="AE557" i="7" s="1"/>
  <c r="AF557" i="7" s="1"/>
  <c r="AD558" i="7"/>
  <c r="AE558" i="7" s="1"/>
  <c r="AF558" i="7" s="1"/>
  <c r="AD559" i="7"/>
  <c r="AE559" i="7" s="1"/>
  <c r="AF559" i="7" s="1"/>
  <c r="AD560" i="7"/>
  <c r="AE560" i="7" s="1"/>
  <c r="AF560" i="7" s="1"/>
  <c r="AD561" i="7"/>
  <c r="AE561" i="7" s="1"/>
  <c r="AF561" i="7" s="1"/>
  <c r="AD562" i="7"/>
  <c r="AE562" i="7" s="1"/>
  <c r="AF562" i="7" s="1"/>
  <c r="AD563" i="7"/>
  <c r="AE563" i="7" s="1"/>
  <c r="AF563" i="7" s="1"/>
  <c r="AD564" i="7"/>
  <c r="AE564" i="7" s="1"/>
  <c r="AF564" i="7" s="1"/>
  <c r="AD565" i="7"/>
  <c r="AE565" i="7" s="1"/>
  <c r="AF565" i="7" s="1"/>
  <c r="AD566" i="7"/>
  <c r="AE566" i="7" s="1"/>
  <c r="AF566" i="7" s="1"/>
  <c r="AD567" i="7"/>
  <c r="AE567" i="7" s="1"/>
  <c r="AF567" i="7" s="1"/>
  <c r="AD568" i="7"/>
  <c r="AE568" i="7" s="1"/>
  <c r="AF568" i="7" s="1"/>
  <c r="AD569" i="7"/>
  <c r="AE569" i="7" s="1"/>
  <c r="AF569" i="7" s="1"/>
  <c r="AD570" i="7"/>
  <c r="AE570" i="7" s="1"/>
  <c r="AF570" i="7" s="1"/>
  <c r="AD571" i="7"/>
  <c r="AE571" i="7" s="1"/>
  <c r="AF571" i="7" s="1"/>
  <c r="AD572" i="7"/>
  <c r="AE572" i="7" s="1"/>
  <c r="AF572" i="7" s="1"/>
  <c r="AD573" i="7"/>
  <c r="AE573" i="7" s="1"/>
  <c r="AF573" i="7" s="1"/>
  <c r="AD574" i="7"/>
  <c r="AE574" i="7" s="1"/>
  <c r="AF574" i="7" s="1"/>
  <c r="AD575" i="7"/>
  <c r="AE575" i="7" s="1"/>
  <c r="AF575" i="7" s="1"/>
  <c r="AD576" i="7"/>
  <c r="AE576" i="7" s="1"/>
  <c r="AF576" i="7" s="1"/>
  <c r="AD577" i="7"/>
  <c r="AE577" i="7" s="1"/>
  <c r="AF577" i="7" s="1"/>
  <c r="AD578" i="7"/>
  <c r="AE578" i="7" s="1"/>
  <c r="AF578" i="7" s="1"/>
  <c r="AD579" i="7"/>
  <c r="AE579" i="7" s="1"/>
  <c r="AF579" i="7" s="1"/>
  <c r="AD580" i="7"/>
  <c r="AE580" i="7" s="1"/>
  <c r="AF580" i="7" s="1"/>
  <c r="AD581" i="7"/>
  <c r="AE581" i="7" s="1"/>
  <c r="AF581" i="7" s="1"/>
  <c r="AD582" i="7"/>
  <c r="AE582" i="7" s="1"/>
  <c r="AF582" i="7" s="1"/>
  <c r="AD583" i="7"/>
  <c r="AE583" i="7" s="1"/>
  <c r="AF583" i="7" s="1"/>
  <c r="AD584" i="7"/>
  <c r="AE584" i="7" s="1"/>
  <c r="AF584" i="7" s="1"/>
  <c r="AD585" i="7"/>
  <c r="AE585" i="7" s="1"/>
  <c r="AF585" i="7" s="1"/>
  <c r="AD586" i="7"/>
  <c r="AE586" i="7" s="1"/>
  <c r="AF586" i="7" s="1"/>
  <c r="AD587" i="7"/>
  <c r="AE587" i="7" s="1"/>
  <c r="AF587" i="7" s="1"/>
  <c r="AD588" i="7"/>
  <c r="AE588" i="7" s="1"/>
  <c r="AF588" i="7" s="1"/>
  <c r="AD589" i="7"/>
  <c r="AE589" i="7" s="1"/>
  <c r="AF589" i="7" s="1"/>
  <c r="AD590" i="7"/>
  <c r="AE590" i="7" s="1"/>
  <c r="AF590" i="7" s="1"/>
  <c r="AD591" i="7"/>
  <c r="AE591" i="7" s="1"/>
  <c r="AF591" i="7" s="1"/>
  <c r="AD592" i="7"/>
  <c r="AE592" i="7" s="1"/>
  <c r="AF592" i="7" s="1"/>
  <c r="AD593" i="7"/>
  <c r="AE593" i="7" s="1"/>
  <c r="AF593" i="7" s="1"/>
  <c r="AD594" i="7"/>
  <c r="AE594" i="7" s="1"/>
  <c r="AF594" i="7" s="1"/>
  <c r="AD595" i="7"/>
  <c r="AE595" i="7" s="1"/>
  <c r="AF595" i="7" s="1"/>
  <c r="AD596" i="7"/>
  <c r="AE596" i="7" s="1"/>
  <c r="AF596" i="7" s="1"/>
  <c r="AD597" i="7"/>
  <c r="AE597" i="7" s="1"/>
  <c r="AF597" i="7" s="1"/>
  <c r="AD598" i="7"/>
  <c r="AE598" i="7" s="1"/>
  <c r="AF598" i="7" s="1"/>
  <c r="AD599" i="7"/>
  <c r="AE599" i="7" s="1"/>
  <c r="AF599" i="7" s="1"/>
  <c r="AD600" i="7"/>
  <c r="AE600" i="7" s="1"/>
  <c r="AF600" i="7" s="1"/>
  <c r="AD601" i="7"/>
  <c r="AE601" i="7" s="1"/>
  <c r="AF601" i="7" s="1"/>
  <c r="AD602" i="7"/>
  <c r="AE602" i="7" s="1"/>
  <c r="AF602" i="7" s="1"/>
  <c r="AD603" i="7"/>
  <c r="AE603" i="7" s="1"/>
  <c r="AF603" i="7" s="1"/>
  <c r="AD604" i="7"/>
  <c r="AE604" i="7" s="1"/>
  <c r="AF604" i="7" s="1"/>
  <c r="AD605" i="7"/>
  <c r="AE605" i="7" s="1"/>
  <c r="AF605" i="7" s="1"/>
  <c r="AD606" i="7"/>
  <c r="AE606" i="7" s="1"/>
  <c r="AF606" i="7" s="1"/>
  <c r="AD607" i="7"/>
  <c r="AE607" i="7" s="1"/>
  <c r="AF607" i="7" s="1"/>
  <c r="AD608" i="7"/>
  <c r="AE608" i="7" s="1"/>
  <c r="AF608" i="7" s="1"/>
  <c r="AD609" i="7"/>
  <c r="AE609" i="7" s="1"/>
  <c r="AF609" i="7" s="1"/>
  <c r="AD610" i="7"/>
  <c r="AE610" i="7" s="1"/>
  <c r="AF610" i="7" s="1"/>
  <c r="AD611" i="7"/>
  <c r="AE611" i="7" s="1"/>
  <c r="AF611" i="7" s="1"/>
  <c r="AD612" i="7"/>
  <c r="AE612" i="7" s="1"/>
  <c r="AF612" i="7" s="1"/>
  <c r="AD613" i="7"/>
  <c r="AE613" i="7" s="1"/>
  <c r="AF613" i="7" s="1"/>
  <c r="AD614" i="7"/>
  <c r="AE614" i="7" s="1"/>
  <c r="AF614" i="7" s="1"/>
  <c r="AD615" i="7"/>
  <c r="AE615" i="7" s="1"/>
  <c r="AF615" i="7" s="1"/>
  <c r="AD616" i="7"/>
  <c r="AE616" i="7" s="1"/>
  <c r="AF616" i="7" s="1"/>
  <c r="AD617" i="7"/>
  <c r="AE617" i="7" s="1"/>
  <c r="AF617" i="7" s="1"/>
  <c r="AD618" i="7"/>
  <c r="AE618" i="7" s="1"/>
  <c r="AF618" i="7" s="1"/>
  <c r="AD619" i="7"/>
  <c r="AE619" i="7" s="1"/>
  <c r="AF619" i="7" s="1"/>
  <c r="AD620" i="7"/>
  <c r="AE620" i="7" s="1"/>
  <c r="AF620" i="7" s="1"/>
  <c r="AD621" i="7"/>
  <c r="AE621" i="7" s="1"/>
  <c r="AF621" i="7" s="1"/>
  <c r="AD622" i="7"/>
  <c r="AE622" i="7" s="1"/>
  <c r="AF622" i="7" s="1"/>
  <c r="AD623" i="7"/>
  <c r="AE623" i="7" s="1"/>
  <c r="AF623" i="7" s="1"/>
  <c r="AD624" i="7"/>
  <c r="AE624" i="7" s="1"/>
  <c r="AF624" i="7" s="1"/>
  <c r="AD625" i="7"/>
  <c r="AE625" i="7" s="1"/>
  <c r="AF625" i="7" s="1"/>
  <c r="AD626" i="7"/>
  <c r="AE626" i="7" s="1"/>
  <c r="AF626" i="7" s="1"/>
  <c r="AD627" i="7"/>
  <c r="AE627" i="7" s="1"/>
  <c r="AF627" i="7" s="1"/>
  <c r="AD628" i="7"/>
  <c r="AE628" i="7" s="1"/>
  <c r="AF628" i="7" s="1"/>
  <c r="AD629" i="7"/>
  <c r="AE629" i="7" s="1"/>
  <c r="AF629" i="7" s="1"/>
  <c r="AD630" i="7"/>
  <c r="AE630" i="7" s="1"/>
  <c r="AF630" i="7" s="1"/>
  <c r="AD631" i="7"/>
  <c r="AE631" i="7" s="1"/>
  <c r="AF631" i="7" s="1"/>
  <c r="AD632" i="7"/>
  <c r="AE632" i="7" s="1"/>
  <c r="AF632" i="7" s="1"/>
  <c r="AD633" i="7"/>
  <c r="AE633" i="7" s="1"/>
  <c r="AF633" i="7" s="1"/>
  <c r="AD634" i="7"/>
  <c r="AE634" i="7" s="1"/>
  <c r="AF634" i="7" s="1"/>
  <c r="AD635" i="7"/>
  <c r="AE635" i="7" s="1"/>
  <c r="AF635" i="7" s="1"/>
  <c r="AD636" i="7"/>
  <c r="AE636" i="7" s="1"/>
  <c r="AF636" i="7" s="1"/>
  <c r="AD637" i="7"/>
  <c r="AE637" i="7" s="1"/>
  <c r="AF637" i="7" s="1"/>
  <c r="AD638" i="7"/>
  <c r="AE638" i="7" s="1"/>
  <c r="AF638" i="7" s="1"/>
  <c r="AD639" i="7"/>
  <c r="AE639" i="7" s="1"/>
  <c r="AF639" i="7" s="1"/>
  <c r="AD640" i="7"/>
  <c r="AE640" i="7" s="1"/>
  <c r="AF640" i="7" s="1"/>
  <c r="AD641" i="7"/>
  <c r="AE641" i="7" s="1"/>
  <c r="AF641" i="7" s="1"/>
  <c r="AD642" i="7"/>
  <c r="AE642" i="7" s="1"/>
  <c r="AF642" i="7" s="1"/>
  <c r="AD643" i="7"/>
  <c r="AE643" i="7" s="1"/>
  <c r="AF643" i="7" s="1"/>
  <c r="AD644" i="7"/>
  <c r="AE644" i="7" s="1"/>
  <c r="AF644" i="7" s="1"/>
  <c r="AD645" i="7"/>
  <c r="AE645" i="7" s="1"/>
  <c r="AF645" i="7" s="1"/>
  <c r="AD646" i="7"/>
  <c r="AE646" i="7" s="1"/>
  <c r="AF646" i="7" s="1"/>
  <c r="AD647" i="7"/>
  <c r="AE647" i="7" s="1"/>
  <c r="AF647" i="7" s="1"/>
  <c r="AD648" i="7"/>
  <c r="AE648" i="7" s="1"/>
  <c r="AF648" i="7" s="1"/>
  <c r="AD649" i="7"/>
  <c r="AE649" i="7" s="1"/>
  <c r="AF649" i="7" s="1"/>
  <c r="AD650" i="7"/>
  <c r="AE650" i="7" s="1"/>
  <c r="AF650" i="7" s="1"/>
  <c r="AD651" i="7"/>
  <c r="AE651" i="7" s="1"/>
  <c r="AF651" i="7" s="1"/>
  <c r="AD652" i="7"/>
  <c r="AE652" i="7" s="1"/>
  <c r="AF652" i="7" s="1"/>
  <c r="AD653" i="7"/>
  <c r="AE653" i="7" s="1"/>
  <c r="AF653" i="7" s="1"/>
  <c r="AD654" i="7"/>
  <c r="AE654" i="7" s="1"/>
  <c r="AF654" i="7" s="1"/>
  <c r="AD655" i="7"/>
  <c r="AE655" i="7" s="1"/>
  <c r="AF655" i="7" s="1"/>
  <c r="AD656" i="7"/>
  <c r="AE656" i="7" s="1"/>
  <c r="AF656" i="7" s="1"/>
  <c r="AD657" i="7"/>
  <c r="AE657" i="7" s="1"/>
  <c r="AF657" i="7" s="1"/>
  <c r="AD658" i="7"/>
  <c r="AE658" i="7" s="1"/>
  <c r="AF658" i="7" s="1"/>
  <c r="AD659" i="7"/>
  <c r="AE659" i="7" s="1"/>
  <c r="AF659" i="7" s="1"/>
  <c r="AD660" i="7"/>
  <c r="AE660" i="7" s="1"/>
  <c r="AF660" i="7" s="1"/>
  <c r="AD661" i="7"/>
  <c r="AE661" i="7" s="1"/>
  <c r="AF661" i="7" s="1"/>
  <c r="AD662" i="7"/>
  <c r="AE662" i="7" s="1"/>
  <c r="AF662" i="7" s="1"/>
  <c r="AD663" i="7"/>
  <c r="AE663" i="7" s="1"/>
  <c r="AF663" i="7" s="1"/>
  <c r="AD664" i="7"/>
  <c r="AE664" i="7" s="1"/>
  <c r="AF664" i="7" s="1"/>
  <c r="AD665" i="7"/>
  <c r="AE665" i="7" s="1"/>
  <c r="AF665" i="7" s="1"/>
  <c r="AD666" i="7"/>
  <c r="AE666" i="7" s="1"/>
  <c r="AF666" i="7" s="1"/>
  <c r="AD667" i="7"/>
  <c r="AE667" i="7" s="1"/>
  <c r="AF667" i="7" s="1"/>
  <c r="AD668" i="7"/>
  <c r="AE668" i="7" s="1"/>
  <c r="AF668" i="7" s="1"/>
  <c r="AD669" i="7"/>
  <c r="AE669" i="7" s="1"/>
  <c r="AF669" i="7" s="1"/>
  <c r="AD670" i="7"/>
  <c r="AE670" i="7" s="1"/>
  <c r="AF670" i="7" s="1"/>
  <c r="AD671" i="7"/>
  <c r="AE671" i="7" s="1"/>
  <c r="AF671" i="7" s="1"/>
  <c r="AD672" i="7"/>
  <c r="AE672" i="7" s="1"/>
  <c r="AF672" i="7" s="1"/>
  <c r="AD673" i="7"/>
  <c r="AE673" i="7" s="1"/>
  <c r="AF673" i="7" s="1"/>
  <c r="AD674" i="7"/>
  <c r="AE674" i="7" s="1"/>
  <c r="AF674" i="7" s="1"/>
  <c r="AD675" i="7"/>
  <c r="AE675" i="7" s="1"/>
  <c r="AF675" i="7" s="1"/>
  <c r="AD676" i="7"/>
  <c r="AE676" i="7" s="1"/>
  <c r="AF676" i="7" s="1"/>
  <c r="AD677" i="7"/>
  <c r="AE677" i="7" s="1"/>
  <c r="AF677" i="7" s="1"/>
  <c r="AD678" i="7"/>
  <c r="AE678" i="7" s="1"/>
  <c r="AF678" i="7" s="1"/>
  <c r="AD679" i="7"/>
  <c r="AE679" i="7" s="1"/>
  <c r="AF679" i="7" s="1"/>
  <c r="AD680" i="7"/>
  <c r="AE680" i="7" s="1"/>
  <c r="AF680" i="7" s="1"/>
  <c r="AD681" i="7"/>
  <c r="AE681" i="7" s="1"/>
  <c r="AF681" i="7" s="1"/>
  <c r="AD682" i="7"/>
  <c r="AE682" i="7" s="1"/>
  <c r="AF682" i="7" s="1"/>
  <c r="AD683" i="7"/>
  <c r="AE683" i="7" s="1"/>
  <c r="AF683" i="7" s="1"/>
  <c r="AD684" i="7"/>
  <c r="AE684" i="7" s="1"/>
  <c r="AF684" i="7" s="1"/>
  <c r="AD685" i="7"/>
  <c r="AE685" i="7" s="1"/>
  <c r="AF685" i="7" s="1"/>
  <c r="AD686" i="7"/>
  <c r="AE686" i="7" s="1"/>
  <c r="AF686" i="7" s="1"/>
  <c r="AD687" i="7"/>
  <c r="AE687" i="7" s="1"/>
  <c r="AF687" i="7" s="1"/>
  <c r="AD688" i="7"/>
  <c r="AE688" i="7" s="1"/>
  <c r="AF688" i="7" s="1"/>
  <c r="AD689" i="7"/>
  <c r="AE689" i="7" s="1"/>
  <c r="AF689" i="7" s="1"/>
  <c r="AD690" i="7"/>
  <c r="AE690" i="7" s="1"/>
  <c r="AF690" i="7" s="1"/>
  <c r="AD691" i="7"/>
  <c r="AE691" i="7" s="1"/>
  <c r="AF691" i="7" s="1"/>
  <c r="AD692" i="7"/>
  <c r="AE692" i="7" s="1"/>
  <c r="AF692" i="7" s="1"/>
  <c r="AD693" i="7"/>
  <c r="AE693" i="7" s="1"/>
  <c r="AF693" i="7" s="1"/>
  <c r="AD694" i="7"/>
  <c r="AE694" i="7" s="1"/>
  <c r="AF694" i="7" s="1"/>
  <c r="AD695" i="7"/>
  <c r="AE695" i="7" s="1"/>
  <c r="AF695" i="7" s="1"/>
  <c r="AD696" i="7"/>
  <c r="AE696" i="7" s="1"/>
  <c r="AF696" i="7" s="1"/>
  <c r="AD697" i="7"/>
  <c r="AE697" i="7" s="1"/>
  <c r="AF697" i="7" s="1"/>
  <c r="AD698" i="7"/>
  <c r="AE698" i="7" s="1"/>
  <c r="AF698" i="7" s="1"/>
  <c r="AD699" i="7"/>
  <c r="AE699" i="7" s="1"/>
  <c r="AF699" i="7" s="1"/>
  <c r="AD700" i="7"/>
  <c r="AE700" i="7" s="1"/>
  <c r="AF700" i="7" s="1"/>
  <c r="AD701" i="7"/>
  <c r="AE701" i="7" s="1"/>
  <c r="AF701" i="7" s="1"/>
  <c r="AD702" i="7"/>
  <c r="AE702" i="7" s="1"/>
  <c r="AF702" i="7" s="1"/>
  <c r="AD703" i="7"/>
  <c r="AE703" i="7" s="1"/>
  <c r="AF703" i="7" s="1"/>
  <c r="AD704" i="7"/>
  <c r="AE704" i="7" s="1"/>
  <c r="AF704" i="7" s="1"/>
  <c r="AD705" i="7"/>
  <c r="AE705" i="7" s="1"/>
  <c r="AF705" i="7" s="1"/>
  <c r="AD706" i="7"/>
  <c r="AE706" i="7" s="1"/>
  <c r="AF706" i="7" s="1"/>
  <c r="AD707" i="7"/>
  <c r="AE707" i="7" s="1"/>
  <c r="AF707" i="7" s="1"/>
  <c r="AD708" i="7"/>
  <c r="AE708" i="7" s="1"/>
  <c r="AF708" i="7" s="1"/>
  <c r="AD709" i="7"/>
  <c r="AE709" i="7" s="1"/>
  <c r="AF709" i="7" s="1"/>
  <c r="AD710" i="7"/>
  <c r="AE710" i="7" s="1"/>
  <c r="AF710" i="7" s="1"/>
  <c r="AD711" i="7"/>
  <c r="AE711" i="7" s="1"/>
  <c r="AF711" i="7" s="1"/>
  <c r="AD712" i="7"/>
  <c r="AE712" i="7" s="1"/>
  <c r="AF712" i="7" s="1"/>
  <c r="AD713" i="7"/>
  <c r="AE713" i="7" s="1"/>
  <c r="AF713" i="7" s="1"/>
  <c r="AD714" i="7"/>
  <c r="AE714" i="7" s="1"/>
  <c r="AF714" i="7" s="1"/>
  <c r="AD715" i="7"/>
  <c r="AE715" i="7" s="1"/>
  <c r="AF715" i="7" s="1"/>
  <c r="AD716" i="7"/>
  <c r="AE716" i="7" s="1"/>
  <c r="AF716" i="7" s="1"/>
  <c r="AD717" i="7"/>
  <c r="AE717" i="7" s="1"/>
  <c r="AF717" i="7" s="1"/>
  <c r="AD718" i="7"/>
  <c r="AE718" i="7" s="1"/>
  <c r="AF718" i="7" s="1"/>
  <c r="AD719" i="7"/>
  <c r="AE719" i="7" s="1"/>
  <c r="AF719" i="7" s="1"/>
  <c r="AD720" i="7"/>
  <c r="AE720" i="7" s="1"/>
  <c r="AF720" i="7" s="1"/>
  <c r="AD721" i="7"/>
  <c r="AE721" i="7" s="1"/>
  <c r="AF721" i="7" s="1"/>
  <c r="AD722" i="7"/>
  <c r="AE722" i="7" s="1"/>
  <c r="AF722" i="7" s="1"/>
  <c r="AD723" i="7"/>
  <c r="AE723" i="7" s="1"/>
  <c r="AF723" i="7" s="1"/>
  <c r="AD724" i="7"/>
  <c r="AE724" i="7" s="1"/>
  <c r="AF724" i="7" s="1"/>
  <c r="AD725" i="7"/>
  <c r="AE725" i="7" s="1"/>
  <c r="AF725" i="7" s="1"/>
  <c r="AD726" i="7"/>
  <c r="AE726" i="7" s="1"/>
  <c r="AF726" i="7" s="1"/>
  <c r="AD727" i="7"/>
  <c r="AE727" i="7" s="1"/>
  <c r="AF727" i="7" s="1"/>
  <c r="AD728" i="7"/>
  <c r="AE728" i="7" s="1"/>
  <c r="AF728" i="7" s="1"/>
  <c r="AD729" i="7"/>
  <c r="AE729" i="7" s="1"/>
  <c r="AF729" i="7" s="1"/>
  <c r="AD730" i="7"/>
  <c r="AE730" i="7" s="1"/>
  <c r="AF730" i="7" s="1"/>
  <c r="AD731" i="7"/>
  <c r="AE731" i="7" s="1"/>
  <c r="AF731" i="7" s="1"/>
  <c r="AD732" i="7"/>
  <c r="AE732" i="7" s="1"/>
  <c r="AF732" i="7" s="1"/>
  <c r="AD733" i="7"/>
  <c r="AE733" i="7" s="1"/>
  <c r="AF733" i="7" s="1"/>
  <c r="AD734" i="7"/>
  <c r="AE734" i="7" s="1"/>
  <c r="AF734" i="7" s="1"/>
  <c r="AD735" i="7"/>
  <c r="AE735" i="7" s="1"/>
  <c r="AF735" i="7" s="1"/>
  <c r="AD736" i="7"/>
  <c r="AE736" i="7" s="1"/>
  <c r="AF736" i="7" s="1"/>
  <c r="AD737" i="7"/>
  <c r="AE737" i="7" s="1"/>
  <c r="AF737" i="7" s="1"/>
  <c r="AD738" i="7"/>
  <c r="AE738" i="7" s="1"/>
  <c r="AF738" i="7" s="1"/>
  <c r="AD739" i="7"/>
  <c r="AE739" i="7" s="1"/>
  <c r="AF739" i="7" s="1"/>
  <c r="AD740" i="7"/>
  <c r="AE740" i="7" s="1"/>
  <c r="AF740" i="7" s="1"/>
  <c r="AD741" i="7"/>
  <c r="AE741" i="7" s="1"/>
  <c r="AF741" i="7" s="1"/>
  <c r="AD742" i="7"/>
  <c r="AE742" i="7" s="1"/>
  <c r="AF742" i="7" s="1"/>
  <c r="AD743" i="7"/>
  <c r="AE743" i="7" s="1"/>
  <c r="AF743" i="7" s="1"/>
  <c r="AD744" i="7"/>
  <c r="AE744" i="7" s="1"/>
  <c r="AF744" i="7" s="1"/>
  <c r="AD745" i="7"/>
  <c r="AE745" i="7" s="1"/>
  <c r="AF745" i="7" s="1"/>
  <c r="AD746" i="7"/>
  <c r="AE746" i="7" s="1"/>
  <c r="AF746" i="7" s="1"/>
  <c r="AD747" i="7"/>
  <c r="AE747" i="7" s="1"/>
  <c r="AF747" i="7" s="1"/>
  <c r="AD748" i="7"/>
  <c r="AE748" i="7" s="1"/>
  <c r="AF748" i="7" s="1"/>
  <c r="AD749" i="7"/>
  <c r="AE749" i="7" s="1"/>
  <c r="AF749" i="7" s="1"/>
  <c r="AD750" i="7"/>
  <c r="AE750" i="7" s="1"/>
  <c r="AF750" i="7" s="1"/>
  <c r="AD751" i="7"/>
  <c r="AE751" i="7" s="1"/>
  <c r="AF751" i="7" s="1"/>
  <c r="AD752" i="7"/>
  <c r="AE752" i="7" s="1"/>
  <c r="AF752" i="7" s="1"/>
  <c r="AD753" i="7"/>
  <c r="AE753" i="7" s="1"/>
  <c r="AF753" i="7" s="1"/>
  <c r="AD754" i="7"/>
  <c r="AE754" i="7" s="1"/>
  <c r="AF754" i="7" s="1"/>
  <c r="AD755" i="7"/>
  <c r="AE755" i="7" s="1"/>
  <c r="AF755" i="7" s="1"/>
  <c r="AD756" i="7"/>
  <c r="AE756" i="7" s="1"/>
  <c r="AF756" i="7" s="1"/>
  <c r="AD757" i="7"/>
  <c r="AE757" i="7" s="1"/>
  <c r="AF757" i="7" s="1"/>
  <c r="AD758" i="7"/>
  <c r="AE758" i="7" s="1"/>
  <c r="AF758" i="7" s="1"/>
  <c r="AD759" i="7"/>
  <c r="AE759" i="7" s="1"/>
  <c r="AF759" i="7" s="1"/>
  <c r="AD760" i="7"/>
  <c r="AE760" i="7" s="1"/>
  <c r="AF760" i="7" s="1"/>
  <c r="AD761" i="7"/>
  <c r="AE761" i="7" s="1"/>
  <c r="AF761" i="7" s="1"/>
  <c r="AD762" i="7"/>
  <c r="AE762" i="7" s="1"/>
  <c r="AF762" i="7" s="1"/>
  <c r="AD763" i="7"/>
  <c r="AE763" i="7" s="1"/>
  <c r="AF763" i="7" s="1"/>
  <c r="AD764" i="7"/>
  <c r="AE764" i="7" s="1"/>
  <c r="AF764" i="7" s="1"/>
  <c r="AD765" i="7"/>
  <c r="AE765" i="7" s="1"/>
  <c r="AF765" i="7" s="1"/>
  <c r="AD766" i="7"/>
  <c r="AE766" i="7" s="1"/>
  <c r="AF766" i="7" s="1"/>
  <c r="AD767" i="7"/>
  <c r="AE767" i="7" s="1"/>
  <c r="AF767" i="7" s="1"/>
  <c r="AD768" i="7"/>
  <c r="AE768" i="7" s="1"/>
  <c r="AF768" i="7" s="1"/>
  <c r="AD769" i="7"/>
  <c r="AE769" i="7" s="1"/>
  <c r="AF769" i="7" s="1"/>
  <c r="AD770" i="7"/>
  <c r="AE770" i="7" s="1"/>
  <c r="AF770" i="7" s="1"/>
  <c r="AD771" i="7"/>
  <c r="AE771" i="7" s="1"/>
  <c r="AF771" i="7" s="1"/>
  <c r="AD772" i="7"/>
  <c r="AE772" i="7" s="1"/>
  <c r="AF772" i="7" s="1"/>
  <c r="AD773" i="7"/>
  <c r="AE773" i="7" s="1"/>
  <c r="AF773" i="7" s="1"/>
  <c r="AD774" i="7"/>
  <c r="AE774" i="7" s="1"/>
  <c r="AF774" i="7" s="1"/>
  <c r="AD775" i="7"/>
  <c r="AE775" i="7" s="1"/>
  <c r="AF775" i="7" s="1"/>
  <c r="AD776" i="7"/>
  <c r="AE776" i="7" s="1"/>
  <c r="AF776" i="7" s="1"/>
  <c r="AD777" i="7"/>
  <c r="AE777" i="7" s="1"/>
  <c r="AF777" i="7" s="1"/>
  <c r="AD778" i="7"/>
  <c r="AE778" i="7" s="1"/>
  <c r="AF778" i="7" s="1"/>
  <c r="AD779" i="7"/>
  <c r="AE779" i="7" s="1"/>
  <c r="AF779" i="7" s="1"/>
  <c r="AD780" i="7"/>
  <c r="AE780" i="7" s="1"/>
  <c r="AF780" i="7" s="1"/>
  <c r="AD781" i="7"/>
  <c r="AE781" i="7" s="1"/>
  <c r="AF781" i="7" s="1"/>
  <c r="AD782" i="7"/>
  <c r="AE782" i="7" s="1"/>
  <c r="AF782" i="7" s="1"/>
  <c r="AD783" i="7"/>
  <c r="AE783" i="7" s="1"/>
  <c r="AF783" i="7" s="1"/>
  <c r="AD784" i="7"/>
  <c r="AE784" i="7" s="1"/>
  <c r="AF784" i="7" s="1"/>
  <c r="AD785" i="7"/>
  <c r="AE785" i="7" s="1"/>
  <c r="AF785" i="7" s="1"/>
  <c r="AD786" i="7"/>
  <c r="AE786" i="7" s="1"/>
  <c r="AF786" i="7" s="1"/>
  <c r="AD787" i="7"/>
  <c r="AE787" i="7" s="1"/>
  <c r="AF787" i="7" s="1"/>
  <c r="AD788" i="7"/>
  <c r="AE788" i="7" s="1"/>
  <c r="AF788" i="7" s="1"/>
  <c r="AD789" i="7"/>
  <c r="AE789" i="7" s="1"/>
  <c r="AF789" i="7" s="1"/>
  <c r="AD790" i="7"/>
  <c r="AE790" i="7" s="1"/>
  <c r="AF790" i="7" s="1"/>
  <c r="AD791" i="7"/>
  <c r="AE791" i="7" s="1"/>
  <c r="AF791" i="7" s="1"/>
  <c r="AD792" i="7"/>
  <c r="AE792" i="7" s="1"/>
  <c r="AF792" i="7" s="1"/>
  <c r="AD793" i="7"/>
  <c r="AE793" i="7" s="1"/>
  <c r="AF793" i="7" s="1"/>
  <c r="AD794" i="7"/>
  <c r="AE794" i="7" s="1"/>
  <c r="AF794" i="7" s="1"/>
  <c r="AD795" i="7"/>
  <c r="AE795" i="7" s="1"/>
  <c r="AF795" i="7" s="1"/>
  <c r="AD796" i="7"/>
  <c r="AE796" i="7" s="1"/>
  <c r="AF796" i="7" s="1"/>
  <c r="AD797" i="7"/>
  <c r="AE797" i="7" s="1"/>
  <c r="AF797" i="7" s="1"/>
  <c r="AD798" i="7"/>
  <c r="AE798" i="7" s="1"/>
  <c r="AF798" i="7" s="1"/>
  <c r="AD799" i="7"/>
  <c r="AE799" i="7" s="1"/>
  <c r="AF799" i="7" s="1"/>
  <c r="AD800" i="7"/>
  <c r="AE800" i="7" s="1"/>
  <c r="AF800" i="7" s="1"/>
  <c r="AD801" i="7"/>
  <c r="AE801" i="7" s="1"/>
  <c r="AF801" i="7" s="1"/>
  <c r="AD802" i="7"/>
  <c r="AE802" i="7" s="1"/>
  <c r="AF802" i="7" s="1"/>
  <c r="AD803" i="7"/>
  <c r="AE803" i="7" s="1"/>
  <c r="AF803" i="7" s="1"/>
  <c r="AD804" i="7"/>
  <c r="AE804" i="7" s="1"/>
  <c r="AF804" i="7" s="1"/>
  <c r="AD805" i="7"/>
  <c r="AE805" i="7" s="1"/>
  <c r="AF805" i="7" s="1"/>
  <c r="AD806" i="7"/>
  <c r="AE806" i="7" s="1"/>
  <c r="AF806" i="7" s="1"/>
  <c r="AD807" i="7"/>
  <c r="AE807" i="7" s="1"/>
  <c r="AF807" i="7" s="1"/>
  <c r="AD808" i="7"/>
  <c r="AE808" i="7" s="1"/>
  <c r="AF808" i="7" s="1"/>
  <c r="AD809" i="7"/>
  <c r="AE809" i="7" s="1"/>
  <c r="AF809" i="7" s="1"/>
  <c r="AD810" i="7"/>
  <c r="AE810" i="7" s="1"/>
  <c r="AF810" i="7" s="1"/>
  <c r="AD811" i="7"/>
  <c r="AE811" i="7" s="1"/>
  <c r="AF811" i="7" s="1"/>
  <c r="AD812" i="7"/>
  <c r="AE812" i="7" s="1"/>
  <c r="AF812" i="7" s="1"/>
  <c r="AD813" i="7"/>
  <c r="AE813" i="7" s="1"/>
  <c r="AF813" i="7" s="1"/>
  <c r="AD814" i="7"/>
  <c r="AE814" i="7" s="1"/>
  <c r="AF814" i="7" s="1"/>
  <c r="AD815" i="7"/>
  <c r="AE815" i="7" s="1"/>
  <c r="AF815" i="7" s="1"/>
  <c r="AD816" i="7"/>
  <c r="AE816" i="7" s="1"/>
  <c r="AF816" i="7" s="1"/>
  <c r="AD817" i="7"/>
  <c r="AE817" i="7" s="1"/>
  <c r="AF817" i="7" s="1"/>
  <c r="AD818" i="7"/>
  <c r="AE818" i="7" s="1"/>
  <c r="AF818" i="7" s="1"/>
  <c r="AD819" i="7"/>
  <c r="AE819" i="7" s="1"/>
  <c r="AF819" i="7" s="1"/>
  <c r="AD820" i="7"/>
  <c r="AE820" i="7" s="1"/>
  <c r="AF820" i="7" s="1"/>
  <c r="AD821" i="7"/>
  <c r="AE821" i="7" s="1"/>
  <c r="AF821" i="7" s="1"/>
  <c r="AD822" i="7"/>
  <c r="AE822" i="7" s="1"/>
  <c r="AF822" i="7" s="1"/>
  <c r="AD823" i="7"/>
  <c r="AE823" i="7" s="1"/>
  <c r="AF823" i="7" s="1"/>
  <c r="AD824" i="7"/>
  <c r="AE824" i="7" s="1"/>
  <c r="AF824" i="7" s="1"/>
  <c r="AD825" i="7"/>
  <c r="AE825" i="7" s="1"/>
  <c r="AF825" i="7" s="1"/>
  <c r="AD826" i="7"/>
  <c r="AE826" i="7" s="1"/>
  <c r="AF826" i="7" s="1"/>
  <c r="AD827" i="7"/>
  <c r="AE827" i="7" s="1"/>
  <c r="AF827" i="7" s="1"/>
  <c r="AD828" i="7"/>
  <c r="AE828" i="7" s="1"/>
  <c r="AF828" i="7" s="1"/>
  <c r="AD829" i="7"/>
  <c r="AE829" i="7" s="1"/>
  <c r="AF829" i="7" s="1"/>
  <c r="AD830" i="7"/>
  <c r="AE830" i="7" s="1"/>
  <c r="AF830" i="7" s="1"/>
  <c r="AD831" i="7"/>
  <c r="AE831" i="7" s="1"/>
  <c r="AF831" i="7" s="1"/>
  <c r="AD832" i="7"/>
  <c r="AE832" i="7" s="1"/>
  <c r="AF832" i="7" s="1"/>
  <c r="AD833" i="7"/>
  <c r="AE833" i="7" s="1"/>
  <c r="AF833" i="7" s="1"/>
  <c r="AD834" i="7"/>
  <c r="AE834" i="7" s="1"/>
  <c r="AF834" i="7" s="1"/>
  <c r="AD835" i="7"/>
  <c r="AE835" i="7" s="1"/>
  <c r="AF835" i="7" s="1"/>
  <c r="AD836" i="7"/>
  <c r="AE836" i="7" s="1"/>
  <c r="AF836" i="7" s="1"/>
  <c r="AD837" i="7"/>
  <c r="AE837" i="7" s="1"/>
  <c r="AF837" i="7" s="1"/>
  <c r="AD838" i="7"/>
  <c r="AE838" i="7" s="1"/>
  <c r="AF838" i="7" s="1"/>
  <c r="AD839" i="7"/>
  <c r="AE839" i="7" s="1"/>
  <c r="AF839" i="7" s="1"/>
  <c r="AD840" i="7"/>
  <c r="AE840" i="7" s="1"/>
  <c r="AF840" i="7" s="1"/>
  <c r="AD841" i="7"/>
  <c r="AE841" i="7" s="1"/>
  <c r="AF841" i="7" s="1"/>
  <c r="AD842" i="7"/>
  <c r="AE842" i="7" s="1"/>
  <c r="AF842" i="7" s="1"/>
  <c r="AD843" i="7"/>
  <c r="AE843" i="7" s="1"/>
  <c r="AF843" i="7" s="1"/>
  <c r="AD844" i="7"/>
  <c r="AE844" i="7" s="1"/>
  <c r="AF844" i="7" s="1"/>
  <c r="AD845" i="7"/>
  <c r="AE845" i="7" s="1"/>
  <c r="AF845" i="7" s="1"/>
  <c r="AD846" i="7"/>
  <c r="AE846" i="7" s="1"/>
  <c r="AF846" i="7" s="1"/>
  <c r="AD847" i="7"/>
  <c r="AE847" i="7" s="1"/>
  <c r="AF847" i="7" s="1"/>
  <c r="AD848" i="7"/>
  <c r="AE848" i="7" s="1"/>
  <c r="AF848" i="7" s="1"/>
  <c r="AD849" i="7"/>
  <c r="AE849" i="7" s="1"/>
  <c r="AF849" i="7" s="1"/>
  <c r="AD850" i="7"/>
  <c r="AE850" i="7" s="1"/>
  <c r="AF850" i="7" s="1"/>
  <c r="AD851" i="7"/>
  <c r="AE851" i="7" s="1"/>
  <c r="AF851" i="7" s="1"/>
  <c r="AD852" i="7"/>
  <c r="AE852" i="7" s="1"/>
  <c r="AF852" i="7" s="1"/>
  <c r="AD853" i="7"/>
  <c r="AE853" i="7" s="1"/>
  <c r="AF853" i="7" s="1"/>
  <c r="AD854" i="7"/>
  <c r="AE854" i="7" s="1"/>
  <c r="AF854" i="7" s="1"/>
  <c r="AD855" i="7"/>
  <c r="AE855" i="7" s="1"/>
  <c r="AF855" i="7" s="1"/>
  <c r="AD856" i="7"/>
  <c r="AE856" i="7" s="1"/>
  <c r="AF856" i="7" s="1"/>
  <c r="AD857" i="7"/>
  <c r="AE857" i="7" s="1"/>
  <c r="AF857" i="7" s="1"/>
  <c r="AD858" i="7"/>
  <c r="AE858" i="7" s="1"/>
  <c r="AF858" i="7" s="1"/>
  <c r="AD859" i="7"/>
  <c r="AE859" i="7" s="1"/>
  <c r="AF859" i="7" s="1"/>
  <c r="AD860" i="7"/>
  <c r="AE860" i="7" s="1"/>
  <c r="AF860" i="7" s="1"/>
  <c r="AD861" i="7"/>
  <c r="AE861" i="7" s="1"/>
  <c r="AF861" i="7" s="1"/>
  <c r="AD862" i="7"/>
  <c r="AE862" i="7" s="1"/>
  <c r="AF862" i="7" s="1"/>
  <c r="AD863" i="7"/>
  <c r="AE863" i="7" s="1"/>
  <c r="AF863" i="7" s="1"/>
  <c r="AD864" i="7"/>
  <c r="AE864" i="7" s="1"/>
  <c r="AF864" i="7" s="1"/>
  <c r="AD865" i="7"/>
  <c r="AE865" i="7" s="1"/>
  <c r="AF865" i="7" s="1"/>
  <c r="AD866" i="7"/>
  <c r="AE866" i="7" s="1"/>
  <c r="AF866" i="7" s="1"/>
  <c r="AD867" i="7"/>
  <c r="AE867" i="7" s="1"/>
  <c r="AF867" i="7" s="1"/>
  <c r="AD868" i="7"/>
  <c r="AE868" i="7" s="1"/>
  <c r="AF868" i="7" s="1"/>
  <c r="AD869" i="7"/>
  <c r="AE869" i="7" s="1"/>
  <c r="AF869" i="7" s="1"/>
  <c r="AD870" i="7"/>
  <c r="AE870" i="7" s="1"/>
  <c r="AF870" i="7" s="1"/>
  <c r="AD871" i="7"/>
  <c r="AE871" i="7" s="1"/>
  <c r="AF871" i="7" s="1"/>
  <c r="AD872" i="7"/>
  <c r="AE872" i="7" s="1"/>
  <c r="AF872" i="7" s="1"/>
  <c r="AD873" i="7"/>
  <c r="AE873" i="7" s="1"/>
  <c r="AF873" i="7" s="1"/>
  <c r="AD874" i="7"/>
  <c r="AE874" i="7" s="1"/>
  <c r="AF874" i="7" s="1"/>
  <c r="AD875" i="7"/>
  <c r="AE875" i="7" s="1"/>
  <c r="AF875" i="7" s="1"/>
  <c r="AD876" i="7"/>
  <c r="AE876" i="7" s="1"/>
  <c r="AF876" i="7" s="1"/>
  <c r="AD877" i="7"/>
  <c r="AE877" i="7" s="1"/>
  <c r="AF877" i="7" s="1"/>
  <c r="AD878" i="7"/>
  <c r="AE878" i="7" s="1"/>
  <c r="AF878" i="7" s="1"/>
  <c r="AD879" i="7"/>
  <c r="AE879" i="7" s="1"/>
  <c r="AF879" i="7" s="1"/>
  <c r="AD880" i="7"/>
  <c r="AE880" i="7" s="1"/>
  <c r="AF880" i="7" s="1"/>
  <c r="AD881" i="7"/>
  <c r="AE881" i="7" s="1"/>
  <c r="AF881" i="7" s="1"/>
  <c r="AD882" i="7"/>
  <c r="AE882" i="7" s="1"/>
  <c r="AF882" i="7" s="1"/>
  <c r="AD883" i="7"/>
  <c r="AE883" i="7" s="1"/>
  <c r="AF883" i="7" s="1"/>
  <c r="AD884" i="7"/>
  <c r="AE884" i="7" s="1"/>
  <c r="AF884" i="7" s="1"/>
  <c r="AD885" i="7"/>
  <c r="AE885" i="7" s="1"/>
  <c r="AF885" i="7" s="1"/>
  <c r="AD886" i="7"/>
  <c r="AE886" i="7" s="1"/>
  <c r="AF886" i="7" s="1"/>
  <c r="AD887" i="7"/>
  <c r="AE887" i="7" s="1"/>
  <c r="AF887" i="7" s="1"/>
  <c r="AD888" i="7"/>
  <c r="AE888" i="7" s="1"/>
  <c r="AF888" i="7" s="1"/>
  <c r="AD889" i="7"/>
  <c r="AE889" i="7" s="1"/>
  <c r="AF889" i="7" s="1"/>
  <c r="AD890" i="7"/>
  <c r="AE890" i="7" s="1"/>
  <c r="AF890" i="7" s="1"/>
  <c r="AD891" i="7"/>
  <c r="AE891" i="7" s="1"/>
  <c r="AF891" i="7" s="1"/>
  <c r="AD892" i="7"/>
  <c r="AE892" i="7" s="1"/>
  <c r="AF892" i="7" s="1"/>
  <c r="AD893" i="7"/>
  <c r="AE893" i="7" s="1"/>
  <c r="AF893" i="7" s="1"/>
  <c r="AD894" i="7"/>
  <c r="AE894" i="7" s="1"/>
  <c r="AF894" i="7" s="1"/>
  <c r="AD895" i="7"/>
  <c r="AE895" i="7" s="1"/>
  <c r="AF895" i="7" s="1"/>
  <c r="AD896" i="7"/>
  <c r="AE896" i="7" s="1"/>
  <c r="AF896" i="7" s="1"/>
  <c r="AD897" i="7"/>
  <c r="AE897" i="7" s="1"/>
  <c r="AF897" i="7" s="1"/>
  <c r="AD898" i="7"/>
  <c r="AE898" i="7" s="1"/>
  <c r="AF898" i="7" s="1"/>
  <c r="AD899" i="7"/>
  <c r="AE899" i="7" s="1"/>
  <c r="AF899" i="7" s="1"/>
  <c r="AD900" i="7"/>
  <c r="AE900" i="7" s="1"/>
  <c r="AF900" i="7" s="1"/>
  <c r="AD901" i="7"/>
  <c r="AE901" i="7" s="1"/>
  <c r="AF901" i="7" s="1"/>
  <c r="AD902" i="7"/>
  <c r="AE902" i="7" s="1"/>
  <c r="AF902" i="7" s="1"/>
  <c r="AD903" i="7"/>
  <c r="AE903" i="7" s="1"/>
  <c r="AF903" i="7" s="1"/>
  <c r="AD904" i="7"/>
  <c r="AE904" i="7" s="1"/>
  <c r="AF904" i="7" s="1"/>
  <c r="AD905" i="7"/>
  <c r="AE905" i="7" s="1"/>
  <c r="AF905" i="7" s="1"/>
  <c r="AD906" i="7"/>
  <c r="AE906" i="7" s="1"/>
  <c r="AF906" i="7" s="1"/>
  <c r="AD907" i="7"/>
  <c r="AE907" i="7" s="1"/>
  <c r="AF907" i="7" s="1"/>
  <c r="AD908" i="7"/>
  <c r="AE908" i="7" s="1"/>
  <c r="AF908" i="7" s="1"/>
  <c r="AD909" i="7"/>
  <c r="AE909" i="7" s="1"/>
  <c r="AF909" i="7" s="1"/>
  <c r="AD910" i="7"/>
  <c r="AE910" i="7" s="1"/>
  <c r="AF910" i="7" s="1"/>
  <c r="AD911" i="7"/>
  <c r="AE911" i="7" s="1"/>
  <c r="AF911" i="7" s="1"/>
  <c r="AD912" i="7"/>
  <c r="AE912" i="7" s="1"/>
  <c r="AF912" i="7" s="1"/>
  <c r="AD913" i="7"/>
  <c r="AE913" i="7" s="1"/>
  <c r="AF913" i="7" s="1"/>
  <c r="AD914" i="7"/>
  <c r="AE914" i="7" s="1"/>
  <c r="AF914" i="7" s="1"/>
  <c r="AD915" i="7"/>
  <c r="AE915" i="7" s="1"/>
  <c r="AF915" i="7" s="1"/>
  <c r="AD916" i="7"/>
  <c r="AE916" i="7" s="1"/>
  <c r="AF916" i="7" s="1"/>
  <c r="AD917" i="7"/>
  <c r="AE917" i="7" s="1"/>
  <c r="AF917" i="7" s="1"/>
  <c r="AD918" i="7"/>
  <c r="AE918" i="7" s="1"/>
  <c r="AF918" i="7" s="1"/>
  <c r="AD919" i="7"/>
  <c r="AE919" i="7" s="1"/>
  <c r="AF919" i="7" s="1"/>
  <c r="AD920" i="7"/>
  <c r="AE920" i="7" s="1"/>
  <c r="AF920" i="7" s="1"/>
  <c r="AD921" i="7"/>
  <c r="AE921" i="7" s="1"/>
  <c r="AF921" i="7" s="1"/>
  <c r="AD922" i="7"/>
  <c r="AE922" i="7" s="1"/>
  <c r="AF922" i="7" s="1"/>
  <c r="AD923" i="7"/>
  <c r="AE923" i="7" s="1"/>
  <c r="AF923" i="7" s="1"/>
  <c r="AD924" i="7"/>
  <c r="AE924" i="7" s="1"/>
  <c r="AF924" i="7" s="1"/>
  <c r="AD925" i="7"/>
  <c r="AE925" i="7" s="1"/>
  <c r="AF925" i="7" s="1"/>
  <c r="AD926" i="7"/>
  <c r="AE926" i="7" s="1"/>
  <c r="AF926" i="7" s="1"/>
  <c r="AD927" i="7"/>
  <c r="AE927" i="7" s="1"/>
  <c r="AF927" i="7" s="1"/>
  <c r="AD928" i="7"/>
  <c r="AE928" i="7" s="1"/>
  <c r="AF928" i="7" s="1"/>
  <c r="AD929" i="7"/>
  <c r="AE929" i="7" s="1"/>
  <c r="AF929" i="7" s="1"/>
  <c r="AD930" i="7"/>
  <c r="AE930" i="7" s="1"/>
  <c r="AF930" i="7" s="1"/>
  <c r="AD931" i="7"/>
  <c r="AE931" i="7" s="1"/>
  <c r="AF931" i="7" s="1"/>
  <c r="AD932" i="7"/>
  <c r="AE932" i="7" s="1"/>
  <c r="AF932" i="7" s="1"/>
  <c r="AD933" i="7"/>
  <c r="AE933" i="7" s="1"/>
  <c r="AF933" i="7" s="1"/>
  <c r="AD934" i="7"/>
  <c r="AE934" i="7" s="1"/>
  <c r="AF934" i="7" s="1"/>
  <c r="AD935" i="7"/>
  <c r="AE935" i="7" s="1"/>
  <c r="AF935" i="7" s="1"/>
  <c r="AD936" i="7"/>
  <c r="AE936" i="7" s="1"/>
  <c r="AF936" i="7" s="1"/>
  <c r="AD937" i="7"/>
  <c r="AE937" i="7" s="1"/>
  <c r="AF937" i="7" s="1"/>
  <c r="AD938" i="7"/>
  <c r="AE938" i="7" s="1"/>
  <c r="AF938" i="7" s="1"/>
  <c r="AD939" i="7"/>
  <c r="AE939" i="7" s="1"/>
  <c r="AF939" i="7" s="1"/>
  <c r="AD940" i="7"/>
  <c r="AE940" i="7" s="1"/>
  <c r="AF940" i="7" s="1"/>
  <c r="AD941" i="7"/>
  <c r="AE941" i="7" s="1"/>
  <c r="AF941" i="7" s="1"/>
  <c r="AD942" i="7"/>
  <c r="AE942" i="7" s="1"/>
  <c r="AF942" i="7" s="1"/>
  <c r="AD943" i="7"/>
  <c r="AE943" i="7" s="1"/>
  <c r="AF943" i="7" s="1"/>
  <c r="AD944" i="7"/>
  <c r="AE944" i="7" s="1"/>
  <c r="AF944" i="7" s="1"/>
  <c r="AD945" i="7"/>
  <c r="AE945" i="7" s="1"/>
  <c r="AF945" i="7" s="1"/>
  <c r="AD946" i="7"/>
  <c r="AE946" i="7" s="1"/>
  <c r="AF946" i="7" s="1"/>
  <c r="AD947" i="7"/>
  <c r="AE947" i="7" s="1"/>
  <c r="AF947" i="7" s="1"/>
  <c r="AD948" i="7"/>
  <c r="AE948" i="7" s="1"/>
  <c r="AF948" i="7" s="1"/>
  <c r="AD949" i="7"/>
  <c r="AE949" i="7" s="1"/>
  <c r="AF949" i="7" s="1"/>
  <c r="AD950" i="7"/>
  <c r="AE950" i="7" s="1"/>
  <c r="AF950" i="7" s="1"/>
  <c r="AD951" i="7"/>
  <c r="AE951" i="7" s="1"/>
  <c r="AF951" i="7" s="1"/>
  <c r="AD952" i="7"/>
  <c r="AE952" i="7" s="1"/>
  <c r="AF952" i="7" s="1"/>
  <c r="AD953" i="7"/>
  <c r="AE953" i="7" s="1"/>
  <c r="AF953" i="7" s="1"/>
  <c r="AD954" i="7"/>
  <c r="AE954" i="7" s="1"/>
  <c r="AF954" i="7" s="1"/>
  <c r="AD955" i="7"/>
  <c r="AE955" i="7" s="1"/>
  <c r="AF955" i="7" s="1"/>
  <c r="AD956" i="7"/>
  <c r="AE956" i="7" s="1"/>
  <c r="AF956" i="7" s="1"/>
  <c r="AD957" i="7"/>
  <c r="AE957" i="7" s="1"/>
  <c r="AF957" i="7" s="1"/>
  <c r="AD958" i="7"/>
  <c r="AE958" i="7" s="1"/>
  <c r="AF958" i="7" s="1"/>
  <c r="AD959" i="7"/>
  <c r="AE959" i="7" s="1"/>
  <c r="AF959" i="7" s="1"/>
  <c r="AD960" i="7"/>
  <c r="AE960" i="7" s="1"/>
  <c r="AF960" i="7" s="1"/>
  <c r="AD961" i="7"/>
  <c r="AE961" i="7" s="1"/>
  <c r="AF961" i="7" s="1"/>
  <c r="AD962" i="7"/>
  <c r="AE962" i="7" s="1"/>
  <c r="AF962" i="7" s="1"/>
  <c r="AD963" i="7"/>
  <c r="AE963" i="7" s="1"/>
  <c r="AF963" i="7" s="1"/>
  <c r="AD964" i="7"/>
  <c r="AE964" i="7" s="1"/>
  <c r="AF964" i="7" s="1"/>
  <c r="AD965" i="7"/>
  <c r="AE965" i="7" s="1"/>
  <c r="AF965" i="7" s="1"/>
  <c r="AD966" i="7"/>
  <c r="AE966" i="7" s="1"/>
  <c r="AF966" i="7" s="1"/>
  <c r="AD967" i="7"/>
  <c r="AE967" i="7" s="1"/>
  <c r="AF967" i="7" s="1"/>
  <c r="AD968" i="7"/>
  <c r="AE968" i="7" s="1"/>
  <c r="AF968" i="7" s="1"/>
  <c r="AD969" i="7"/>
  <c r="AE969" i="7" s="1"/>
  <c r="AF969" i="7" s="1"/>
  <c r="AD970" i="7"/>
  <c r="AE970" i="7" s="1"/>
  <c r="AF970" i="7" s="1"/>
  <c r="AD971" i="7"/>
  <c r="AE971" i="7" s="1"/>
  <c r="AF971" i="7" s="1"/>
  <c r="AD972" i="7"/>
  <c r="AE972" i="7" s="1"/>
  <c r="AF972" i="7" s="1"/>
  <c r="AD973" i="7"/>
  <c r="AE973" i="7" s="1"/>
  <c r="AF973" i="7" s="1"/>
  <c r="AD974" i="7"/>
  <c r="AE974" i="7" s="1"/>
  <c r="AF974" i="7" s="1"/>
  <c r="AD975" i="7"/>
  <c r="AE975" i="7" s="1"/>
  <c r="AF975" i="7" s="1"/>
  <c r="AD976" i="7"/>
  <c r="AE976" i="7" s="1"/>
  <c r="AF976" i="7" s="1"/>
  <c r="AD977" i="7"/>
  <c r="AE977" i="7" s="1"/>
  <c r="AF977" i="7" s="1"/>
  <c r="AD978" i="7"/>
  <c r="AE978" i="7" s="1"/>
  <c r="AF978" i="7" s="1"/>
  <c r="AD979" i="7"/>
  <c r="AE979" i="7" s="1"/>
  <c r="AF979" i="7" s="1"/>
  <c r="AD980" i="7"/>
  <c r="AE980" i="7" s="1"/>
  <c r="AF980" i="7" s="1"/>
  <c r="AD981" i="7"/>
  <c r="AE981" i="7" s="1"/>
  <c r="AF981" i="7" s="1"/>
  <c r="AD982" i="7"/>
  <c r="AE982" i="7" s="1"/>
  <c r="AF982" i="7" s="1"/>
  <c r="AD983" i="7"/>
  <c r="AE983" i="7" s="1"/>
  <c r="AF983" i="7" s="1"/>
  <c r="AD984" i="7"/>
  <c r="AE984" i="7" s="1"/>
  <c r="AF984" i="7" s="1"/>
  <c r="AD985" i="7"/>
  <c r="AE985" i="7" s="1"/>
  <c r="AF985" i="7" s="1"/>
  <c r="AD986" i="7"/>
  <c r="AE986" i="7" s="1"/>
  <c r="AF986" i="7" s="1"/>
  <c r="AD987" i="7"/>
  <c r="AE987" i="7" s="1"/>
  <c r="AF987" i="7" s="1"/>
  <c r="AD988" i="7"/>
  <c r="AE988" i="7" s="1"/>
  <c r="AF988" i="7" s="1"/>
  <c r="AD989" i="7"/>
  <c r="AE989" i="7" s="1"/>
  <c r="AF989" i="7" s="1"/>
  <c r="AD990" i="7"/>
  <c r="AE990" i="7" s="1"/>
  <c r="AF990" i="7" s="1"/>
  <c r="AD991" i="7"/>
  <c r="AE991" i="7" s="1"/>
  <c r="AF991" i="7" s="1"/>
  <c r="AD992" i="7"/>
  <c r="AE992" i="7" s="1"/>
  <c r="AF992" i="7" s="1"/>
  <c r="AD993" i="7"/>
  <c r="AE993" i="7" s="1"/>
  <c r="AF993" i="7" s="1"/>
  <c r="AD994" i="7"/>
  <c r="AE994" i="7" s="1"/>
  <c r="AF994" i="7" s="1"/>
  <c r="AD995" i="7"/>
  <c r="AE995" i="7" s="1"/>
  <c r="AF995" i="7" s="1"/>
  <c r="AD996" i="7"/>
  <c r="AE996" i="7" s="1"/>
  <c r="AF996" i="7" s="1"/>
  <c r="AD997" i="7"/>
  <c r="AE997" i="7" s="1"/>
  <c r="AF997" i="7" s="1"/>
  <c r="AD998" i="7"/>
  <c r="AE998" i="7" s="1"/>
  <c r="AF998" i="7" s="1"/>
  <c r="AD999" i="7"/>
  <c r="AE999" i="7" s="1"/>
  <c r="AF999" i="7" s="1"/>
  <c r="AD1000" i="7"/>
  <c r="AE1000" i="7" s="1"/>
  <c r="AF1000" i="7" s="1"/>
  <c r="N627" i="7"/>
  <c r="N626" i="7"/>
  <c r="N625" i="7"/>
  <c r="N624" i="7"/>
  <c r="N623" i="7"/>
  <c r="N622" i="7"/>
  <c r="N621" i="7"/>
  <c r="N620" i="7"/>
  <c r="N619" i="7"/>
  <c r="N618" i="7"/>
  <c r="N617" i="7"/>
  <c r="N616" i="7"/>
  <c r="N615" i="7"/>
  <c r="N614" i="7"/>
  <c r="N613" i="7"/>
  <c r="N612" i="7"/>
  <c r="N611" i="7"/>
  <c r="N610" i="7"/>
  <c r="N609" i="7"/>
  <c r="N608" i="7"/>
  <c r="N607" i="7"/>
  <c r="N606" i="7"/>
  <c r="N605" i="7"/>
  <c r="N604" i="7"/>
  <c r="N603" i="7"/>
  <c r="N602" i="7"/>
  <c r="N601" i="7"/>
  <c r="N600" i="7"/>
  <c r="N599" i="7"/>
  <c r="N598" i="7"/>
  <c r="N597" i="7"/>
  <c r="N596" i="7"/>
  <c r="N595" i="7"/>
  <c r="N594" i="7"/>
  <c r="N593" i="7"/>
  <c r="N592" i="7"/>
  <c r="N591" i="7"/>
  <c r="N590" i="7"/>
  <c r="N589" i="7"/>
  <c r="N588" i="7"/>
  <c r="N587" i="7"/>
  <c r="N586" i="7"/>
  <c r="N585" i="7"/>
  <c r="N584" i="7"/>
  <c r="N583" i="7"/>
  <c r="N582" i="7"/>
  <c r="N581" i="7"/>
  <c r="N580" i="7"/>
  <c r="N579" i="7"/>
  <c r="N578" i="7"/>
  <c r="N577" i="7"/>
  <c r="N576" i="7"/>
  <c r="N575" i="7"/>
  <c r="N574" i="7"/>
  <c r="N573" i="7"/>
  <c r="N572" i="7"/>
  <c r="N571" i="7"/>
  <c r="N570" i="7"/>
  <c r="N569" i="7"/>
  <c r="N568" i="7"/>
  <c r="N567" i="7"/>
  <c r="N566" i="7"/>
  <c r="N565" i="7"/>
  <c r="N564" i="7"/>
  <c r="N563" i="7"/>
  <c r="N562" i="7"/>
  <c r="N561" i="7"/>
  <c r="N560" i="7"/>
  <c r="N559" i="7"/>
  <c r="N558" i="7"/>
  <c r="N557" i="7"/>
  <c r="N556" i="7"/>
  <c r="N555" i="7"/>
  <c r="N554" i="7"/>
  <c r="N553" i="7"/>
  <c r="N552" i="7"/>
  <c r="N551" i="7"/>
  <c r="N550" i="7"/>
  <c r="N549" i="7"/>
  <c r="N548" i="7"/>
  <c r="N547" i="7"/>
  <c r="N546" i="7"/>
  <c r="N545" i="7"/>
  <c r="N544" i="7"/>
  <c r="N543" i="7"/>
  <c r="N542" i="7"/>
  <c r="N541" i="7"/>
  <c r="N540" i="7"/>
  <c r="N539" i="7"/>
  <c r="N538" i="7"/>
  <c r="N537" i="7"/>
  <c r="N536" i="7"/>
  <c r="N535" i="7"/>
  <c r="N534" i="7"/>
  <c r="N533" i="7"/>
  <c r="N532" i="7"/>
  <c r="N531" i="7"/>
  <c r="N530" i="7"/>
  <c r="N529" i="7"/>
  <c r="N528" i="7"/>
  <c r="N527" i="7"/>
  <c r="N526" i="7"/>
  <c r="N525" i="7"/>
  <c r="N524" i="7"/>
  <c r="N523" i="7"/>
  <c r="N522" i="7"/>
  <c r="N521" i="7"/>
  <c r="N520" i="7"/>
  <c r="N519" i="7"/>
  <c r="N518" i="7"/>
  <c r="N517" i="7"/>
  <c r="N516" i="7"/>
  <c r="N515" i="7"/>
  <c r="N514" i="7"/>
  <c r="N513" i="7"/>
  <c r="N512" i="7"/>
  <c r="N511" i="7"/>
  <c r="N510" i="7"/>
  <c r="N509" i="7"/>
  <c r="N508" i="7"/>
  <c r="N507" i="7"/>
  <c r="N506" i="7"/>
  <c r="N505" i="7"/>
  <c r="N504" i="7"/>
  <c r="N503" i="7"/>
  <c r="N502" i="7"/>
  <c r="N501" i="7"/>
  <c r="N500" i="7"/>
  <c r="N499" i="7"/>
  <c r="N498" i="7"/>
  <c r="N497" i="7"/>
  <c r="N496" i="7"/>
  <c r="N495" i="7"/>
  <c r="N494" i="7"/>
  <c r="N493" i="7"/>
  <c r="N492" i="7"/>
  <c r="N491" i="7"/>
  <c r="N490" i="7"/>
  <c r="N489" i="7"/>
  <c r="N488" i="7"/>
  <c r="N487" i="7"/>
  <c r="N486" i="7"/>
  <c r="N485" i="7"/>
  <c r="N484" i="7"/>
  <c r="N483" i="7"/>
  <c r="N482" i="7"/>
  <c r="N481" i="7"/>
  <c r="N480" i="7"/>
  <c r="N479" i="7"/>
  <c r="N478" i="7"/>
  <c r="N477" i="7"/>
  <c r="N476" i="7"/>
  <c r="N475" i="7"/>
  <c r="N474" i="7"/>
  <c r="N473" i="7"/>
  <c r="N472" i="7"/>
  <c r="N471" i="7"/>
  <c r="N470" i="7"/>
  <c r="N469" i="7"/>
  <c r="N468" i="7"/>
  <c r="N467" i="7"/>
  <c r="N466" i="7"/>
  <c r="N465" i="7"/>
  <c r="N464" i="7"/>
  <c r="N463" i="7"/>
  <c r="N462" i="7"/>
  <c r="N461" i="7"/>
  <c r="N460" i="7"/>
  <c r="N459" i="7"/>
  <c r="N458" i="7"/>
  <c r="N457" i="7"/>
  <c r="N456" i="7"/>
  <c r="N455" i="7"/>
  <c r="N454" i="7"/>
  <c r="N453" i="7"/>
  <c r="N452" i="7"/>
  <c r="N451" i="7"/>
  <c r="N450" i="7"/>
  <c r="N449" i="7"/>
  <c r="N448" i="7"/>
  <c r="N447" i="7"/>
  <c r="N446" i="7"/>
  <c r="N445" i="7"/>
  <c r="N444" i="7"/>
  <c r="N443" i="7"/>
  <c r="N442" i="7"/>
  <c r="N441" i="7"/>
  <c r="N440" i="7"/>
  <c r="N439" i="7"/>
  <c r="N438" i="7"/>
  <c r="N437" i="7"/>
  <c r="N436" i="7"/>
  <c r="N435" i="7"/>
  <c r="N434" i="7"/>
  <c r="N433" i="7"/>
  <c r="N432" i="7"/>
  <c r="N431" i="7"/>
  <c r="N430" i="7"/>
  <c r="N429" i="7"/>
  <c r="N428" i="7"/>
  <c r="N427" i="7"/>
  <c r="N426" i="7"/>
  <c r="N425" i="7"/>
  <c r="N424" i="7"/>
  <c r="N423" i="7"/>
  <c r="N422" i="7"/>
  <c r="N421" i="7"/>
  <c r="N420" i="7"/>
  <c r="N419" i="7"/>
  <c r="N418" i="7"/>
  <c r="N417" i="7"/>
  <c r="N416" i="7"/>
  <c r="N415" i="7"/>
  <c r="N414" i="7"/>
  <c r="N413" i="7"/>
  <c r="N412" i="7"/>
  <c r="N411" i="7"/>
  <c r="N410" i="7"/>
  <c r="N409" i="7"/>
  <c r="N408" i="7"/>
  <c r="N407" i="7"/>
  <c r="N406" i="7"/>
  <c r="N405" i="7"/>
  <c r="N404" i="7"/>
  <c r="N403" i="7"/>
  <c r="N402" i="7"/>
  <c r="N401" i="7"/>
  <c r="N400" i="7"/>
  <c r="N399" i="7"/>
  <c r="N398" i="7"/>
  <c r="N397" i="7"/>
  <c r="N396" i="7"/>
  <c r="N395" i="7"/>
  <c r="N394" i="7"/>
  <c r="N393" i="7"/>
  <c r="N392" i="7"/>
  <c r="N391" i="7"/>
  <c r="N390" i="7"/>
  <c r="N389" i="7"/>
  <c r="N388" i="7"/>
  <c r="N387" i="7"/>
  <c r="N386" i="7"/>
  <c r="N385" i="7"/>
  <c r="N384" i="7"/>
  <c r="N383" i="7"/>
  <c r="N382" i="7"/>
  <c r="N381" i="7"/>
  <c r="N380" i="7"/>
  <c r="N379" i="7"/>
  <c r="N378" i="7"/>
  <c r="N377" i="7"/>
  <c r="N376" i="7"/>
  <c r="N375" i="7"/>
  <c r="N374" i="7"/>
  <c r="N373" i="7"/>
  <c r="N372" i="7"/>
  <c r="N371" i="7"/>
  <c r="N370" i="7"/>
  <c r="N369" i="7"/>
  <c r="N368" i="7"/>
  <c r="N367" i="7"/>
  <c r="N366" i="7"/>
  <c r="N365" i="7"/>
  <c r="N364" i="7"/>
  <c r="N363" i="7"/>
  <c r="N362" i="7"/>
  <c r="N361" i="7"/>
  <c r="N360" i="7"/>
  <c r="N359" i="7"/>
  <c r="N358" i="7"/>
  <c r="N357" i="7"/>
  <c r="N356" i="7"/>
  <c r="N355" i="7"/>
  <c r="N354" i="7"/>
  <c r="N353" i="7"/>
  <c r="N352" i="7"/>
  <c r="N351" i="7"/>
  <c r="N350" i="7"/>
  <c r="N349" i="7"/>
  <c r="N348" i="7"/>
  <c r="N347" i="7"/>
  <c r="N346" i="7"/>
  <c r="N345" i="7"/>
  <c r="N344" i="7"/>
  <c r="N343" i="7"/>
  <c r="N342" i="7"/>
  <c r="N341" i="7"/>
  <c r="N340" i="7"/>
  <c r="N339" i="7"/>
  <c r="N338" i="7"/>
  <c r="N337" i="7"/>
  <c r="N336" i="7"/>
  <c r="N335" i="7"/>
  <c r="N334" i="7"/>
  <c r="N333" i="7"/>
  <c r="N332" i="7"/>
  <c r="N331" i="7"/>
  <c r="N330" i="7"/>
  <c r="N329" i="7"/>
  <c r="N328" i="7"/>
  <c r="N327" i="7"/>
  <c r="N326" i="7"/>
  <c r="N325" i="7"/>
  <c r="N324" i="7"/>
  <c r="N323" i="7"/>
  <c r="N322" i="7"/>
  <c r="N321" i="7"/>
  <c r="N320" i="7"/>
  <c r="N319" i="7"/>
  <c r="N318" i="7"/>
  <c r="N317" i="7"/>
  <c r="N316" i="7"/>
  <c r="N315" i="7"/>
  <c r="N314" i="7"/>
  <c r="N313" i="7"/>
  <c r="N312" i="7"/>
  <c r="N311" i="7"/>
  <c r="N310" i="7"/>
  <c r="N309" i="7"/>
  <c r="N308" i="7"/>
  <c r="N307" i="7"/>
  <c r="N306" i="7"/>
  <c r="N305" i="7"/>
  <c r="N304" i="7"/>
  <c r="N303" i="7"/>
  <c r="N302" i="7"/>
  <c r="N301" i="7"/>
  <c r="N300" i="7"/>
  <c r="N299" i="7"/>
  <c r="N298" i="7"/>
  <c r="N297" i="7"/>
  <c r="N296" i="7"/>
  <c r="N295" i="7"/>
  <c r="N294" i="7"/>
  <c r="N293" i="7"/>
  <c r="N292" i="7"/>
  <c r="N291" i="7"/>
  <c r="N290" i="7"/>
  <c r="N289" i="7"/>
  <c r="N288" i="7"/>
  <c r="N287" i="7"/>
  <c r="N286" i="7"/>
  <c r="N285" i="7"/>
  <c r="N284" i="7"/>
  <c r="N283" i="7"/>
  <c r="N282" i="7"/>
  <c r="N281" i="7"/>
  <c r="N280" i="7"/>
  <c r="N279" i="7"/>
  <c r="N278" i="7"/>
  <c r="N277" i="7"/>
  <c r="N276" i="7"/>
  <c r="N275" i="7"/>
  <c r="N274" i="7"/>
  <c r="N273" i="7"/>
  <c r="N272" i="7"/>
  <c r="N271" i="7"/>
  <c r="N270" i="7"/>
  <c r="N269" i="7"/>
  <c r="N268" i="7"/>
  <c r="N267" i="7"/>
  <c r="N266" i="7"/>
  <c r="N265" i="7"/>
  <c r="N264" i="7"/>
  <c r="N263" i="7"/>
  <c r="N262" i="7"/>
  <c r="N261" i="7"/>
  <c r="N260" i="7"/>
  <c r="N259" i="7"/>
  <c r="N258" i="7"/>
  <c r="N257" i="7"/>
  <c r="N256" i="7"/>
  <c r="N255" i="7"/>
  <c r="N254" i="7"/>
  <c r="N253" i="7"/>
  <c r="N252" i="7"/>
  <c r="N251" i="7"/>
  <c r="N250" i="7"/>
  <c r="N249" i="7"/>
  <c r="N248" i="7"/>
  <c r="N247" i="7"/>
  <c r="N246" i="7"/>
  <c r="N245" i="7"/>
  <c r="N244" i="7"/>
  <c r="N243" i="7"/>
  <c r="N242" i="7"/>
  <c r="N241" i="7"/>
  <c r="N240" i="7"/>
  <c r="N239" i="7"/>
  <c r="N238" i="7"/>
  <c r="N237" i="7"/>
  <c r="N236" i="7"/>
  <c r="N235" i="7"/>
  <c r="N234" i="7"/>
  <c r="N233" i="7"/>
  <c r="N232" i="7"/>
  <c r="N231" i="7"/>
  <c r="N230" i="7"/>
  <c r="N229" i="7"/>
  <c r="N228" i="7"/>
  <c r="N227" i="7"/>
  <c r="N226" i="7"/>
  <c r="N225" i="7"/>
  <c r="N224" i="7"/>
  <c r="N223" i="7"/>
  <c r="N222" i="7"/>
  <c r="N221" i="7"/>
  <c r="N220" i="7"/>
  <c r="N219" i="7"/>
  <c r="N218" i="7"/>
  <c r="N217" i="7"/>
  <c r="N216" i="7"/>
  <c r="N215" i="7"/>
  <c r="N214" i="7"/>
  <c r="N213" i="7"/>
  <c r="N212" i="7"/>
  <c r="N211" i="7"/>
  <c r="N210" i="7"/>
  <c r="N209" i="7"/>
  <c r="N208" i="7"/>
  <c r="N207" i="7"/>
  <c r="N206" i="7"/>
  <c r="N205" i="7"/>
  <c r="N204" i="7"/>
  <c r="N203" i="7"/>
  <c r="N202" i="7"/>
  <c r="N201" i="7"/>
  <c r="N200" i="7"/>
  <c r="N199" i="7"/>
  <c r="N198" i="7"/>
  <c r="N197" i="7"/>
  <c r="N196" i="7"/>
  <c r="N195" i="7"/>
  <c r="N194" i="7"/>
  <c r="N193" i="7"/>
  <c r="N192" i="7"/>
  <c r="N191" i="7"/>
  <c r="N190" i="7"/>
  <c r="N189" i="7"/>
  <c r="N188" i="7"/>
  <c r="N187" i="7"/>
  <c r="N186" i="7"/>
  <c r="N185" i="7"/>
  <c r="N184" i="7"/>
  <c r="N183" i="7"/>
  <c r="N182" i="7"/>
  <c r="N181" i="7"/>
  <c r="N180" i="7"/>
  <c r="N179" i="7"/>
  <c r="N178" i="7"/>
  <c r="N177" i="7"/>
  <c r="N176" i="7"/>
  <c r="N175" i="7"/>
  <c r="N174" i="7"/>
  <c r="N173" i="7"/>
  <c r="N172" i="7"/>
  <c r="N171" i="7"/>
  <c r="N170" i="7"/>
  <c r="N169" i="7"/>
  <c r="N168" i="7"/>
  <c r="N167" i="7"/>
  <c r="N166" i="7"/>
  <c r="N165" i="7"/>
  <c r="N164" i="7"/>
  <c r="N163" i="7"/>
  <c r="N162" i="7"/>
  <c r="N161" i="7"/>
  <c r="N160" i="7"/>
  <c r="N159" i="7"/>
  <c r="N158" i="7"/>
  <c r="N157" i="7"/>
  <c r="N156" i="7"/>
  <c r="N155" i="7"/>
  <c r="N154" i="7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N133" i="7"/>
  <c r="N132" i="7"/>
  <c r="N131" i="7"/>
  <c r="N130" i="7"/>
  <c r="N129" i="7"/>
  <c r="N128" i="7"/>
  <c r="N127" i="7"/>
  <c r="N126" i="7"/>
  <c r="N125" i="7"/>
  <c r="N124" i="7"/>
  <c r="N123" i="7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81" i="7"/>
  <c r="N80" i="7"/>
  <c r="N79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M24" i="7"/>
  <c r="S24" i="7" s="1"/>
  <c r="M25" i="7"/>
  <c r="S25" i="7" s="1"/>
  <c r="W24" i="7"/>
  <c r="W25" i="7"/>
  <c r="M23" i="7"/>
  <c r="M21" i="7"/>
  <c r="S21" i="7" s="1"/>
  <c r="M22" i="7"/>
  <c r="J16" i="7"/>
  <c r="AI16" i="7" s="1"/>
  <c r="J4" i="7"/>
  <c r="AI4" i="7" s="1"/>
  <c r="J5" i="7"/>
  <c r="AI5" i="7" s="1"/>
  <c r="J6" i="7"/>
  <c r="AI6" i="7" s="1"/>
  <c r="J7" i="7"/>
  <c r="AI7" i="7" s="1"/>
  <c r="J8" i="7"/>
  <c r="AI8" i="7" s="1"/>
  <c r="J9" i="7"/>
  <c r="AI9" i="7" s="1"/>
  <c r="J10" i="7"/>
  <c r="AI10" i="7" s="1"/>
  <c r="J11" i="7"/>
  <c r="AI11" i="7" s="1"/>
  <c r="J12" i="7"/>
  <c r="AI12" i="7" s="1"/>
  <c r="J13" i="7"/>
  <c r="AI13" i="7" s="1"/>
  <c r="J14" i="7"/>
  <c r="AI14" i="7" s="1"/>
  <c r="J15" i="7"/>
  <c r="AI15" i="7" s="1"/>
  <c r="M15" i="7"/>
  <c r="S15" i="7" s="1"/>
  <c r="W15" i="7"/>
  <c r="W14" i="7"/>
  <c r="W13" i="7"/>
  <c r="M12" i="7"/>
  <c r="S12" i="7" s="1"/>
  <c r="M13" i="7"/>
  <c r="S13" i="7" s="1"/>
  <c r="W12" i="7"/>
  <c r="W9" i="7"/>
  <c r="W8" i="7"/>
  <c r="M7" i="7"/>
  <c r="S7" i="7" s="1"/>
  <c r="W7" i="7"/>
  <c r="W6" i="7"/>
  <c r="W5" i="7"/>
  <c r="W4" i="7"/>
  <c r="J17" i="7"/>
  <c r="AI17" i="7" s="1"/>
  <c r="M16" i="7"/>
  <c r="S16" i="7" s="1"/>
  <c r="W16" i="7" s="1"/>
  <c r="M17" i="7"/>
  <c r="J18" i="7"/>
  <c r="AI18" i="7" s="1"/>
  <c r="M18" i="7"/>
  <c r="J24" i="7"/>
  <c r="AI24" i="7" s="1"/>
  <c r="M4" i="7"/>
  <c r="M5" i="7"/>
  <c r="S5" i="7" s="1"/>
  <c r="M6" i="7"/>
  <c r="S6" i="7" s="1"/>
  <c r="M8" i="7"/>
  <c r="S8" i="7" s="1"/>
  <c r="M9" i="7"/>
  <c r="S9" i="7" s="1"/>
  <c r="M10" i="7"/>
  <c r="M11" i="7"/>
  <c r="S11" i="7" s="1"/>
  <c r="W11" i="7" s="1"/>
  <c r="M14" i="7"/>
  <c r="S14" i="7" s="1"/>
  <c r="M19" i="7"/>
  <c r="S19" i="7" s="1"/>
  <c r="M20" i="7"/>
  <c r="M27" i="7"/>
  <c r="S27" i="7" s="1"/>
  <c r="M28" i="7"/>
  <c r="S28" i="7" s="1"/>
  <c r="M29" i="7"/>
  <c r="S29" i="7" s="1"/>
  <c r="M30" i="7"/>
  <c r="S30" i="7" s="1"/>
  <c r="M31" i="7"/>
  <c r="S31" i="7" s="1"/>
  <c r="M32" i="7"/>
  <c r="S32" i="7" s="1"/>
  <c r="M33" i="7"/>
  <c r="S33" i="7" s="1"/>
  <c r="M34" i="7"/>
  <c r="S34" i="7" s="1"/>
  <c r="M35" i="7"/>
  <c r="S35" i="7" s="1"/>
  <c r="M36" i="7"/>
  <c r="S36" i="7" s="1"/>
  <c r="M37" i="7"/>
  <c r="S37" i="7" s="1"/>
  <c r="M38" i="7"/>
  <c r="S38" i="7" s="1"/>
  <c r="M39" i="7"/>
  <c r="S39" i="7" s="1"/>
  <c r="M40" i="7"/>
  <c r="S40" i="7" s="1"/>
  <c r="M41" i="7"/>
  <c r="S41" i="7" s="1"/>
  <c r="M42" i="7"/>
  <c r="S42" i="7" s="1"/>
  <c r="M43" i="7"/>
  <c r="S43" i="7" s="1"/>
  <c r="M44" i="7"/>
  <c r="S44" i="7" s="1"/>
  <c r="M45" i="7"/>
  <c r="S45" i="7" s="1"/>
  <c r="M46" i="7"/>
  <c r="M47" i="7"/>
  <c r="M48" i="7"/>
  <c r="M49" i="7"/>
  <c r="M50" i="7"/>
  <c r="M51" i="7"/>
  <c r="M52" i="7"/>
  <c r="M53" i="7"/>
  <c r="S53" i="7" s="1"/>
  <c r="M54" i="7"/>
  <c r="S54" i="7" s="1"/>
  <c r="M55" i="7"/>
  <c r="S55" i="7" s="1"/>
  <c r="M56" i="7"/>
  <c r="S56" i="7" s="1"/>
  <c r="M57" i="7"/>
  <c r="S57" i="7" s="1"/>
  <c r="M58" i="7"/>
  <c r="S58" i="7" s="1"/>
  <c r="M59" i="7"/>
  <c r="S59" i="7" s="1"/>
  <c r="M60" i="7"/>
  <c r="S60" i="7" s="1"/>
  <c r="M61" i="7"/>
  <c r="S61" i="7" s="1"/>
  <c r="M62" i="7"/>
  <c r="S62" i="7" s="1"/>
  <c r="M63" i="7"/>
  <c r="S63" i="7" s="1"/>
  <c r="M64" i="7"/>
  <c r="S64" i="7" s="1"/>
  <c r="M65" i="7"/>
  <c r="S65" i="7" s="1"/>
  <c r="M66" i="7"/>
  <c r="S66" i="7" s="1"/>
  <c r="M67" i="7"/>
  <c r="S67" i="7" s="1"/>
  <c r="M68" i="7"/>
  <c r="S68" i="7" s="1"/>
  <c r="M69" i="7"/>
  <c r="S69" i="7" s="1"/>
  <c r="M70" i="7"/>
  <c r="S70" i="7" s="1"/>
  <c r="M71" i="7"/>
  <c r="S71" i="7" s="1"/>
  <c r="M72" i="7"/>
  <c r="S72" i="7" s="1"/>
  <c r="M73" i="7"/>
  <c r="S73" i="7" s="1"/>
  <c r="M74" i="7"/>
  <c r="S74" i="7" s="1"/>
  <c r="M75" i="7"/>
  <c r="S75" i="7" s="1"/>
  <c r="M76" i="7"/>
  <c r="S76" i="7" s="1"/>
  <c r="M77" i="7"/>
  <c r="S77" i="7" s="1"/>
  <c r="M78" i="7"/>
  <c r="S78" i="7" s="1"/>
  <c r="M79" i="7"/>
  <c r="S79" i="7" s="1"/>
  <c r="M80" i="7"/>
  <c r="S80" i="7" s="1"/>
  <c r="M81" i="7"/>
  <c r="S81" i="7" s="1"/>
  <c r="M82" i="7"/>
  <c r="S82" i="7" s="1"/>
  <c r="M83" i="7"/>
  <c r="S83" i="7" s="1"/>
  <c r="M84" i="7"/>
  <c r="S84" i="7" s="1"/>
  <c r="M85" i="7"/>
  <c r="S85" i="7" s="1"/>
  <c r="M86" i="7"/>
  <c r="S86" i="7" s="1"/>
  <c r="M87" i="7"/>
  <c r="S87" i="7" s="1"/>
  <c r="M88" i="7"/>
  <c r="S88" i="7" s="1"/>
  <c r="M89" i="7"/>
  <c r="S89" i="7" s="1"/>
  <c r="M90" i="7"/>
  <c r="S90" i="7" s="1"/>
  <c r="M91" i="7"/>
  <c r="S91" i="7" s="1"/>
  <c r="M92" i="7"/>
  <c r="S92" i="7" s="1"/>
  <c r="M93" i="7"/>
  <c r="S93" i="7" s="1"/>
  <c r="M94" i="7"/>
  <c r="S94" i="7" s="1"/>
  <c r="M95" i="7"/>
  <c r="S95" i="7" s="1"/>
  <c r="M96" i="7"/>
  <c r="S96" i="7" s="1"/>
  <c r="M97" i="7"/>
  <c r="S97" i="7" s="1"/>
  <c r="M98" i="7"/>
  <c r="S98" i="7" s="1"/>
  <c r="M99" i="7"/>
  <c r="S99" i="7" s="1"/>
  <c r="M100" i="7"/>
  <c r="S100" i="7" s="1"/>
  <c r="M101" i="7"/>
  <c r="S101" i="7" s="1"/>
  <c r="M102" i="7"/>
  <c r="S102" i="7" s="1"/>
  <c r="M103" i="7"/>
  <c r="S103" i="7" s="1"/>
  <c r="M104" i="7"/>
  <c r="S104" i="7" s="1"/>
  <c r="M105" i="7"/>
  <c r="S105" i="7" s="1"/>
  <c r="M106" i="7"/>
  <c r="S106" i="7" s="1"/>
  <c r="M107" i="7"/>
  <c r="S107" i="7" s="1"/>
  <c r="M108" i="7"/>
  <c r="S108" i="7" s="1"/>
  <c r="M109" i="7"/>
  <c r="S109" i="7" s="1"/>
  <c r="M110" i="7"/>
  <c r="S110" i="7" s="1"/>
  <c r="M111" i="7"/>
  <c r="S111" i="7" s="1"/>
  <c r="M112" i="7"/>
  <c r="S112" i="7" s="1"/>
  <c r="M113" i="7"/>
  <c r="S113" i="7" s="1"/>
  <c r="M114" i="7"/>
  <c r="S114" i="7" s="1"/>
  <c r="M115" i="7"/>
  <c r="S115" i="7" s="1"/>
  <c r="M116" i="7"/>
  <c r="S116" i="7" s="1"/>
  <c r="M117" i="7"/>
  <c r="S117" i="7" s="1"/>
  <c r="M118" i="7"/>
  <c r="S118" i="7" s="1"/>
  <c r="M119" i="7"/>
  <c r="S119" i="7" s="1"/>
  <c r="M120" i="7"/>
  <c r="S120" i="7" s="1"/>
  <c r="M121" i="7"/>
  <c r="S121" i="7" s="1"/>
  <c r="M122" i="7"/>
  <c r="S122" i="7" s="1"/>
  <c r="M123" i="7"/>
  <c r="S123" i="7" s="1"/>
  <c r="M124" i="7"/>
  <c r="S124" i="7" s="1"/>
  <c r="M125" i="7"/>
  <c r="S125" i="7" s="1"/>
  <c r="M126" i="7"/>
  <c r="S126" i="7" s="1"/>
  <c r="M127" i="7"/>
  <c r="S127" i="7" s="1"/>
  <c r="M128" i="7"/>
  <c r="S128" i="7" s="1"/>
  <c r="M129" i="7"/>
  <c r="S129" i="7" s="1"/>
  <c r="M130" i="7"/>
  <c r="S130" i="7" s="1"/>
  <c r="M131" i="7"/>
  <c r="S131" i="7" s="1"/>
  <c r="M132" i="7"/>
  <c r="S132" i="7" s="1"/>
  <c r="M133" i="7"/>
  <c r="S133" i="7" s="1"/>
  <c r="M134" i="7"/>
  <c r="S134" i="7" s="1"/>
  <c r="M135" i="7"/>
  <c r="S135" i="7" s="1"/>
  <c r="M136" i="7"/>
  <c r="S136" i="7" s="1"/>
  <c r="M137" i="7"/>
  <c r="S137" i="7" s="1"/>
  <c r="M138" i="7"/>
  <c r="S138" i="7" s="1"/>
  <c r="M139" i="7"/>
  <c r="S139" i="7" s="1"/>
  <c r="M140" i="7"/>
  <c r="S140" i="7" s="1"/>
  <c r="M141" i="7"/>
  <c r="S141" i="7" s="1"/>
  <c r="M142" i="7"/>
  <c r="S142" i="7" s="1"/>
  <c r="M143" i="7"/>
  <c r="S143" i="7" s="1"/>
  <c r="M144" i="7"/>
  <c r="S144" i="7" s="1"/>
  <c r="M145" i="7"/>
  <c r="S145" i="7" s="1"/>
  <c r="M146" i="7"/>
  <c r="S146" i="7" s="1"/>
  <c r="M147" i="7"/>
  <c r="S147" i="7" s="1"/>
  <c r="M148" i="7"/>
  <c r="S148" i="7" s="1"/>
  <c r="M149" i="7"/>
  <c r="S149" i="7" s="1"/>
  <c r="M150" i="7"/>
  <c r="S150" i="7" s="1"/>
  <c r="M151" i="7"/>
  <c r="S151" i="7" s="1"/>
  <c r="M152" i="7"/>
  <c r="S152" i="7" s="1"/>
  <c r="M153" i="7"/>
  <c r="S153" i="7" s="1"/>
  <c r="M154" i="7"/>
  <c r="S154" i="7" s="1"/>
  <c r="M155" i="7"/>
  <c r="S155" i="7" s="1"/>
  <c r="M156" i="7"/>
  <c r="S156" i="7" s="1"/>
  <c r="M157" i="7"/>
  <c r="S157" i="7" s="1"/>
  <c r="M158" i="7"/>
  <c r="S158" i="7" s="1"/>
  <c r="M159" i="7"/>
  <c r="S159" i="7" s="1"/>
  <c r="M160" i="7"/>
  <c r="S160" i="7" s="1"/>
  <c r="M161" i="7"/>
  <c r="S161" i="7" s="1"/>
  <c r="M162" i="7"/>
  <c r="S162" i="7" s="1"/>
  <c r="M163" i="7"/>
  <c r="S163" i="7" s="1"/>
  <c r="M164" i="7"/>
  <c r="S164" i="7" s="1"/>
  <c r="M165" i="7"/>
  <c r="S165" i="7" s="1"/>
  <c r="M166" i="7"/>
  <c r="S166" i="7" s="1"/>
  <c r="M167" i="7"/>
  <c r="S167" i="7" s="1"/>
  <c r="M168" i="7"/>
  <c r="S168" i="7" s="1"/>
  <c r="M169" i="7"/>
  <c r="S169" i="7" s="1"/>
  <c r="M170" i="7"/>
  <c r="S170" i="7" s="1"/>
  <c r="M171" i="7"/>
  <c r="S171" i="7" s="1"/>
  <c r="M172" i="7"/>
  <c r="S172" i="7" s="1"/>
  <c r="M173" i="7"/>
  <c r="S173" i="7" s="1"/>
  <c r="M174" i="7"/>
  <c r="S174" i="7" s="1"/>
  <c r="M175" i="7"/>
  <c r="S175" i="7" s="1"/>
  <c r="M176" i="7"/>
  <c r="S176" i="7" s="1"/>
  <c r="M177" i="7"/>
  <c r="S177" i="7" s="1"/>
  <c r="M178" i="7"/>
  <c r="S178" i="7" s="1"/>
  <c r="M179" i="7"/>
  <c r="S179" i="7" s="1"/>
  <c r="M180" i="7"/>
  <c r="S180" i="7" s="1"/>
  <c r="M181" i="7"/>
  <c r="S181" i="7" s="1"/>
  <c r="M182" i="7"/>
  <c r="S182" i="7" s="1"/>
  <c r="M183" i="7"/>
  <c r="S183" i="7" s="1"/>
  <c r="M184" i="7"/>
  <c r="S184" i="7" s="1"/>
  <c r="M185" i="7"/>
  <c r="S185" i="7" s="1"/>
  <c r="M186" i="7"/>
  <c r="S186" i="7" s="1"/>
  <c r="M187" i="7"/>
  <c r="S187" i="7" s="1"/>
  <c r="M188" i="7"/>
  <c r="S188" i="7" s="1"/>
  <c r="M189" i="7"/>
  <c r="S189" i="7" s="1"/>
  <c r="M190" i="7"/>
  <c r="S190" i="7" s="1"/>
  <c r="M191" i="7"/>
  <c r="S191" i="7" s="1"/>
  <c r="M192" i="7"/>
  <c r="S192" i="7" s="1"/>
  <c r="M193" i="7"/>
  <c r="S193" i="7" s="1"/>
  <c r="M194" i="7"/>
  <c r="S194" i="7" s="1"/>
  <c r="M195" i="7"/>
  <c r="S195" i="7" s="1"/>
  <c r="M196" i="7"/>
  <c r="S196" i="7" s="1"/>
  <c r="M197" i="7"/>
  <c r="S197" i="7" s="1"/>
  <c r="M198" i="7"/>
  <c r="S198" i="7" s="1"/>
  <c r="M199" i="7"/>
  <c r="S199" i="7" s="1"/>
  <c r="M200" i="7"/>
  <c r="S200" i="7" s="1"/>
  <c r="M201" i="7"/>
  <c r="S201" i="7" s="1"/>
  <c r="M202" i="7"/>
  <c r="S202" i="7" s="1"/>
  <c r="M203" i="7"/>
  <c r="S203" i="7" s="1"/>
  <c r="M204" i="7"/>
  <c r="S204" i="7" s="1"/>
  <c r="M205" i="7"/>
  <c r="S205" i="7" s="1"/>
  <c r="M206" i="7"/>
  <c r="S206" i="7" s="1"/>
  <c r="M207" i="7"/>
  <c r="S207" i="7" s="1"/>
  <c r="M208" i="7"/>
  <c r="S208" i="7" s="1"/>
  <c r="M209" i="7"/>
  <c r="S209" i="7" s="1"/>
  <c r="M210" i="7"/>
  <c r="S210" i="7" s="1"/>
  <c r="M211" i="7"/>
  <c r="S211" i="7" s="1"/>
  <c r="M212" i="7"/>
  <c r="S212" i="7" s="1"/>
  <c r="M213" i="7"/>
  <c r="S213" i="7" s="1"/>
  <c r="M214" i="7"/>
  <c r="S214" i="7" s="1"/>
  <c r="M215" i="7"/>
  <c r="S215" i="7" s="1"/>
  <c r="M216" i="7"/>
  <c r="S216" i="7" s="1"/>
  <c r="M217" i="7"/>
  <c r="S217" i="7" s="1"/>
  <c r="M218" i="7"/>
  <c r="S218" i="7" s="1"/>
  <c r="M219" i="7"/>
  <c r="S219" i="7" s="1"/>
  <c r="M220" i="7"/>
  <c r="S220" i="7" s="1"/>
  <c r="M221" i="7"/>
  <c r="S221" i="7" s="1"/>
  <c r="M222" i="7"/>
  <c r="S222" i="7" s="1"/>
  <c r="M223" i="7"/>
  <c r="S223" i="7" s="1"/>
  <c r="M224" i="7"/>
  <c r="S224" i="7" s="1"/>
  <c r="M225" i="7"/>
  <c r="S225" i="7" s="1"/>
  <c r="M226" i="7"/>
  <c r="S226" i="7" s="1"/>
  <c r="M227" i="7"/>
  <c r="S227" i="7" s="1"/>
  <c r="M228" i="7"/>
  <c r="S228" i="7" s="1"/>
  <c r="M229" i="7"/>
  <c r="S229" i="7" s="1"/>
  <c r="M230" i="7"/>
  <c r="S230" i="7" s="1"/>
  <c r="M231" i="7"/>
  <c r="S231" i="7" s="1"/>
  <c r="M232" i="7"/>
  <c r="S232" i="7" s="1"/>
  <c r="M233" i="7"/>
  <c r="S233" i="7" s="1"/>
  <c r="M234" i="7"/>
  <c r="S234" i="7" s="1"/>
  <c r="M235" i="7"/>
  <c r="S235" i="7" s="1"/>
  <c r="M236" i="7"/>
  <c r="S236" i="7" s="1"/>
  <c r="M237" i="7"/>
  <c r="S237" i="7" s="1"/>
  <c r="M238" i="7"/>
  <c r="S238" i="7" s="1"/>
  <c r="M239" i="7"/>
  <c r="S239" i="7" s="1"/>
  <c r="M240" i="7"/>
  <c r="S240" i="7" s="1"/>
  <c r="M241" i="7"/>
  <c r="S241" i="7" s="1"/>
  <c r="M242" i="7"/>
  <c r="S242" i="7" s="1"/>
  <c r="M243" i="7"/>
  <c r="S243" i="7" s="1"/>
  <c r="M244" i="7"/>
  <c r="S244" i="7" s="1"/>
  <c r="M245" i="7"/>
  <c r="S245" i="7" s="1"/>
  <c r="M246" i="7"/>
  <c r="S246" i="7" s="1"/>
  <c r="M247" i="7"/>
  <c r="S247" i="7" s="1"/>
  <c r="M248" i="7"/>
  <c r="S248" i="7" s="1"/>
  <c r="M249" i="7"/>
  <c r="S249" i="7" s="1"/>
  <c r="M250" i="7"/>
  <c r="S250" i="7" s="1"/>
  <c r="M251" i="7"/>
  <c r="S251" i="7" s="1"/>
  <c r="M252" i="7"/>
  <c r="S252" i="7" s="1"/>
  <c r="M253" i="7"/>
  <c r="S253" i="7" s="1"/>
  <c r="M254" i="7"/>
  <c r="S254" i="7" s="1"/>
  <c r="M255" i="7"/>
  <c r="S255" i="7" s="1"/>
  <c r="M256" i="7"/>
  <c r="S256" i="7" s="1"/>
  <c r="M257" i="7"/>
  <c r="S257" i="7" s="1"/>
  <c r="M258" i="7"/>
  <c r="S258" i="7" s="1"/>
  <c r="M259" i="7"/>
  <c r="S259" i="7" s="1"/>
  <c r="M260" i="7"/>
  <c r="S260" i="7" s="1"/>
  <c r="M261" i="7"/>
  <c r="S261" i="7" s="1"/>
  <c r="M262" i="7"/>
  <c r="S262" i="7" s="1"/>
  <c r="M263" i="7"/>
  <c r="S263" i="7" s="1"/>
  <c r="M264" i="7"/>
  <c r="S264" i="7" s="1"/>
  <c r="M265" i="7"/>
  <c r="S265" i="7" s="1"/>
  <c r="M266" i="7"/>
  <c r="S266" i="7" s="1"/>
  <c r="M267" i="7"/>
  <c r="S267" i="7" s="1"/>
  <c r="M268" i="7"/>
  <c r="S268" i="7" s="1"/>
  <c r="M269" i="7"/>
  <c r="S269" i="7" s="1"/>
  <c r="M270" i="7"/>
  <c r="S270" i="7" s="1"/>
  <c r="M271" i="7"/>
  <c r="S271" i="7" s="1"/>
  <c r="M272" i="7"/>
  <c r="S272" i="7" s="1"/>
  <c r="M273" i="7"/>
  <c r="S273" i="7" s="1"/>
  <c r="M274" i="7"/>
  <c r="S274" i="7" s="1"/>
  <c r="M275" i="7"/>
  <c r="S275" i="7" s="1"/>
  <c r="M276" i="7"/>
  <c r="S276" i="7" s="1"/>
  <c r="M277" i="7"/>
  <c r="S277" i="7" s="1"/>
  <c r="M278" i="7"/>
  <c r="S278" i="7" s="1"/>
  <c r="M279" i="7"/>
  <c r="S279" i="7" s="1"/>
  <c r="M280" i="7"/>
  <c r="S280" i="7" s="1"/>
  <c r="M281" i="7"/>
  <c r="S281" i="7" s="1"/>
  <c r="M282" i="7"/>
  <c r="S282" i="7" s="1"/>
  <c r="M283" i="7"/>
  <c r="S283" i="7" s="1"/>
  <c r="M284" i="7"/>
  <c r="S284" i="7" s="1"/>
  <c r="M285" i="7"/>
  <c r="S285" i="7" s="1"/>
  <c r="M286" i="7"/>
  <c r="S286" i="7" s="1"/>
  <c r="M287" i="7"/>
  <c r="S287" i="7" s="1"/>
  <c r="M288" i="7"/>
  <c r="S288" i="7" s="1"/>
  <c r="M289" i="7"/>
  <c r="S289" i="7" s="1"/>
  <c r="M290" i="7"/>
  <c r="S290" i="7" s="1"/>
  <c r="M291" i="7"/>
  <c r="S291" i="7" s="1"/>
  <c r="M292" i="7"/>
  <c r="S292" i="7" s="1"/>
  <c r="M293" i="7"/>
  <c r="S293" i="7" s="1"/>
  <c r="M294" i="7"/>
  <c r="S294" i="7" s="1"/>
  <c r="M295" i="7"/>
  <c r="S295" i="7" s="1"/>
  <c r="M296" i="7"/>
  <c r="S296" i="7" s="1"/>
  <c r="M297" i="7"/>
  <c r="S297" i="7" s="1"/>
  <c r="M298" i="7"/>
  <c r="S298" i="7" s="1"/>
  <c r="M299" i="7"/>
  <c r="S299" i="7" s="1"/>
  <c r="M300" i="7"/>
  <c r="S300" i="7" s="1"/>
  <c r="M301" i="7"/>
  <c r="S301" i="7" s="1"/>
  <c r="M302" i="7"/>
  <c r="S302" i="7" s="1"/>
  <c r="M303" i="7"/>
  <c r="S303" i="7" s="1"/>
  <c r="M304" i="7"/>
  <c r="S304" i="7" s="1"/>
  <c r="M305" i="7"/>
  <c r="S305" i="7" s="1"/>
  <c r="M306" i="7"/>
  <c r="S306" i="7" s="1"/>
  <c r="M307" i="7"/>
  <c r="S307" i="7" s="1"/>
  <c r="M308" i="7"/>
  <c r="S308" i="7" s="1"/>
  <c r="M309" i="7"/>
  <c r="S309" i="7" s="1"/>
  <c r="M310" i="7"/>
  <c r="S310" i="7" s="1"/>
  <c r="M311" i="7"/>
  <c r="S311" i="7" s="1"/>
  <c r="M312" i="7"/>
  <c r="S312" i="7" s="1"/>
  <c r="M313" i="7"/>
  <c r="S313" i="7" s="1"/>
  <c r="M314" i="7"/>
  <c r="S314" i="7" s="1"/>
  <c r="M315" i="7"/>
  <c r="S315" i="7" s="1"/>
  <c r="M316" i="7"/>
  <c r="S316" i="7" s="1"/>
  <c r="M317" i="7"/>
  <c r="S317" i="7" s="1"/>
  <c r="M318" i="7"/>
  <c r="S318" i="7" s="1"/>
  <c r="M319" i="7"/>
  <c r="S319" i="7" s="1"/>
  <c r="M320" i="7"/>
  <c r="S320" i="7" s="1"/>
  <c r="M321" i="7"/>
  <c r="S321" i="7" s="1"/>
  <c r="M322" i="7"/>
  <c r="S322" i="7" s="1"/>
  <c r="M323" i="7"/>
  <c r="S323" i="7" s="1"/>
  <c r="M324" i="7"/>
  <c r="S324" i="7" s="1"/>
  <c r="M325" i="7"/>
  <c r="S325" i="7" s="1"/>
  <c r="M326" i="7"/>
  <c r="S326" i="7" s="1"/>
  <c r="M327" i="7"/>
  <c r="S327" i="7" s="1"/>
  <c r="M328" i="7"/>
  <c r="S328" i="7" s="1"/>
  <c r="M329" i="7"/>
  <c r="S329" i="7" s="1"/>
  <c r="M330" i="7"/>
  <c r="S330" i="7" s="1"/>
  <c r="M331" i="7"/>
  <c r="S331" i="7" s="1"/>
  <c r="M332" i="7"/>
  <c r="S332" i="7" s="1"/>
  <c r="M333" i="7"/>
  <c r="S333" i="7" s="1"/>
  <c r="M334" i="7"/>
  <c r="S334" i="7" s="1"/>
  <c r="M335" i="7"/>
  <c r="S335" i="7" s="1"/>
  <c r="M336" i="7"/>
  <c r="S336" i="7" s="1"/>
  <c r="M337" i="7"/>
  <c r="S337" i="7" s="1"/>
  <c r="M338" i="7"/>
  <c r="S338" i="7" s="1"/>
  <c r="M339" i="7"/>
  <c r="S339" i="7" s="1"/>
  <c r="M340" i="7"/>
  <c r="S340" i="7" s="1"/>
  <c r="M341" i="7"/>
  <c r="S341" i="7" s="1"/>
  <c r="M342" i="7"/>
  <c r="S342" i="7" s="1"/>
  <c r="M343" i="7"/>
  <c r="S343" i="7" s="1"/>
  <c r="M344" i="7"/>
  <c r="S344" i="7" s="1"/>
  <c r="M345" i="7"/>
  <c r="S345" i="7" s="1"/>
  <c r="M346" i="7"/>
  <c r="S346" i="7" s="1"/>
  <c r="M347" i="7"/>
  <c r="S347" i="7" s="1"/>
  <c r="M348" i="7"/>
  <c r="S348" i="7" s="1"/>
  <c r="M349" i="7"/>
  <c r="S349" i="7" s="1"/>
  <c r="M350" i="7"/>
  <c r="S350" i="7" s="1"/>
  <c r="M351" i="7"/>
  <c r="S351" i="7" s="1"/>
  <c r="M352" i="7"/>
  <c r="S352" i="7" s="1"/>
  <c r="M353" i="7"/>
  <c r="S353" i="7" s="1"/>
  <c r="M354" i="7"/>
  <c r="S354" i="7" s="1"/>
  <c r="M355" i="7"/>
  <c r="S355" i="7" s="1"/>
  <c r="M356" i="7"/>
  <c r="S356" i="7" s="1"/>
  <c r="M357" i="7"/>
  <c r="S357" i="7" s="1"/>
  <c r="M358" i="7"/>
  <c r="S358" i="7" s="1"/>
  <c r="M359" i="7"/>
  <c r="S359" i="7" s="1"/>
  <c r="M360" i="7"/>
  <c r="S360" i="7" s="1"/>
  <c r="M361" i="7"/>
  <c r="S361" i="7" s="1"/>
  <c r="M362" i="7"/>
  <c r="S362" i="7" s="1"/>
  <c r="M363" i="7"/>
  <c r="S363" i="7" s="1"/>
  <c r="M364" i="7"/>
  <c r="S364" i="7" s="1"/>
  <c r="M365" i="7"/>
  <c r="S365" i="7" s="1"/>
  <c r="M366" i="7"/>
  <c r="S366" i="7" s="1"/>
  <c r="M367" i="7"/>
  <c r="S367" i="7" s="1"/>
  <c r="M368" i="7"/>
  <c r="S368" i="7" s="1"/>
  <c r="M369" i="7"/>
  <c r="S369" i="7" s="1"/>
  <c r="M370" i="7"/>
  <c r="S370" i="7" s="1"/>
  <c r="M371" i="7"/>
  <c r="S371" i="7" s="1"/>
  <c r="M372" i="7"/>
  <c r="S372" i="7" s="1"/>
  <c r="M373" i="7"/>
  <c r="S373" i="7" s="1"/>
  <c r="M374" i="7"/>
  <c r="S374" i="7" s="1"/>
  <c r="M375" i="7"/>
  <c r="S375" i="7" s="1"/>
  <c r="M376" i="7"/>
  <c r="S376" i="7" s="1"/>
  <c r="M377" i="7"/>
  <c r="S377" i="7" s="1"/>
  <c r="M378" i="7"/>
  <c r="S378" i="7" s="1"/>
  <c r="M379" i="7"/>
  <c r="S379" i="7" s="1"/>
  <c r="M380" i="7"/>
  <c r="S380" i="7" s="1"/>
  <c r="M381" i="7"/>
  <c r="S381" i="7" s="1"/>
  <c r="M382" i="7"/>
  <c r="S382" i="7" s="1"/>
  <c r="M383" i="7"/>
  <c r="S383" i="7" s="1"/>
  <c r="M384" i="7"/>
  <c r="S384" i="7" s="1"/>
  <c r="M385" i="7"/>
  <c r="S385" i="7" s="1"/>
  <c r="M386" i="7"/>
  <c r="S386" i="7" s="1"/>
  <c r="M387" i="7"/>
  <c r="S387" i="7" s="1"/>
  <c r="M388" i="7"/>
  <c r="S388" i="7" s="1"/>
  <c r="M389" i="7"/>
  <c r="S389" i="7" s="1"/>
  <c r="M390" i="7"/>
  <c r="S390" i="7" s="1"/>
  <c r="M391" i="7"/>
  <c r="S391" i="7" s="1"/>
  <c r="M392" i="7"/>
  <c r="S392" i="7" s="1"/>
  <c r="M393" i="7"/>
  <c r="S393" i="7" s="1"/>
  <c r="M394" i="7"/>
  <c r="S394" i="7" s="1"/>
  <c r="M395" i="7"/>
  <c r="S395" i="7" s="1"/>
  <c r="M396" i="7"/>
  <c r="S396" i="7" s="1"/>
  <c r="M397" i="7"/>
  <c r="S397" i="7" s="1"/>
  <c r="M398" i="7"/>
  <c r="S398" i="7" s="1"/>
  <c r="M399" i="7"/>
  <c r="S399" i="7" s="1"/>
  <c r="M400" i="7"/>
  <c r="S400" i="7" s="1"/>
  <c r="M401" i="7"/>
  <c r="S401" i="7" s="1"/>
  <c r="M402" i="7"/>
  <c r="S402" i="7" s="1"/>
  <c r="M403" i="7"/>
  <c r="S403" i="7" s="1"/>
  <c r="M404" i="7"/>
  <c r="S404" i="7" s="1"/>
  <c r="M405" i="7"/>
  <c r="S405" i="7" s="1"/>
  <c r="M406" i="7"/>
  <c r="S406" i="7" s="1"/>
  <c r="M407" i="7"/>
  <c r="S407" i="7" s="1"/>
  <c r="M408" i="7"/>
  <c r="S408" i="7" s="1"/>
  <c r="M409" i="7"/>
  <c r="S409" i="7" s="1"/>
  <c r="M410" i="7"/>
  <c r="S410" i="7" s="1"/>
  <c r="M411" i="7"/>
  <c r="S411" i="7" s="1"/>
  <c r="M412" i="7"/>
  <c r="S412" i="7" s="1"/>
  <c r="M413" i="7"/>
  <c r="S413" i="7" s="1"/>
  <c r="M414" i="7"/>
  <c r="S414" i="7" s="1"/>
  <c r="M415" i="7"/>
  <c r="S415" i="7" s="1"/>
  <c r="M416" i="7"/>
  <c r="S416" i="7" s="1"/>
  <c r="M417" i="7"/>
  <c r="S417" i="7" s="1"/>
  <c r="M418" i="7"/>
  <c r="S418" i="7" s="1"/>
  <c r="M419" i="7"/>
  <c r="S419" i="7" s="1"/>
  <c r="M420" i="7"/>
  <c r="S420" i="7" s="1"/>
  <c r="M421" i="7"/>
  <c r="S421" i="7" s="1"/>
  <c r="M422" i="7"/>
  <c r="S422" i="7" s="1"/>
  <c r="M423" i="7"/>
  <c r="S423" i="7" s="1"/>
  <c r="M424" i="7"/>
  <c r="S424" i="7" s="1"/>
  <c r="M425" i="7"/>
  <c r="S425" i="7" s="1"/>
  <c r="M426" i="7"/>
  <c r="S426" i="7" s="1"/>
  <c r="M427" i="7"/>
  <c r="S427" i="7" s="1"/>
  <c r="M428" i="7"/>
  <c r="S428" i="7" s="1"/>
  <c r="M429" i="7"/>
  <c r="S429" i="7" s="1"/>
  <c r="M430" i="7"/>
  <c r="S430" i="7" s="1"/>
  <c r="M431" i="7"/>
  <c r="S431" i="7" s="1"/>
  <c r="M432" i="7"/>
  <c r="S432" i="7" s="1"/>
  <c r="M433" i="7"/>
  <c r="S433" i="7" s="1"/>
  <c r="M434" i="7"/>
  <c r="S434" i="7" s="1"/>
  <c r="M435" i="7"/>
  <c r="S435" i="7" s="1"/>
  <c r="M436" i="7"/>
  <c r="S436" i="7" s="1"/>
  <c r="M437" i="7"/>
  <c r="S437" i="7" s="1"/>
  <c r="M438" i="7"/>
  <c r="S438" i="7" s="1"/>
  <c r="M439" i="7"/>
  <c r="S439" i="7" s="1"/>
  <c r="M440" i="7"/>
  <c r="S440" i="7" s="1"/>
  <c r="M441" i="7"/>
  <c r="S441" i="7" s="1"/>
  <c r="M442" i="7"/>
  <c r="S442" i="7" s="1"/>
  <c r="M443" i="7"/>
  <c r="S443" i="7" s="1"/>
  <c r="M444" i="7"/>
  <c r="S444" i="7" s="1"/>
  <c r="M445" i="7"/>
  <c r="S445" i="7" s="1"/>
  <c r="M446" i="7"/>
  <c r="S446" i="7" s="1"/>
  <c r="M447" i="7"/>
  <c r="S447" i="7" s="1"/>
  <c r="M448" i="7"/>
  <c r="S448" i="7" s="1"/>
  <c r="M449" i="7"/>
  <c r="S449" i="7" s="1"/>
  <c r="M450" i="7"/>
  <c r="S450" i="7" s="1"/>
  <c r="M451" i="7"/>
  <c r="S451" i="7" s="1"/>
  <c r="M452" i="7"/>
  <c r="S452" i="7" s="1"/>
  <c r="M453" i="7"/>
  <c r="S453" i="7" s="1"/>
  <c r="M454" i="7"/>
  <c r="S454" i="7" s="1"/>
  <c r="M455" i="7"/>
  <c r="S455" i="7" s="1"/>
  <c r="M456" i="7"/>
  <c r="S456" i="7" s="1"/>
  <c r="M457" i="7"/>
  <c r="S457" i="7" s="1"/>
  <c r="M458" i="7"/>
  <c r="S458" i="7" s="1"/>
  <c r="M459" i="7"/>
  <c r="S459" i="7" s="1"/>
  <c r="M460" i="7"/>
  <c r="S460" i="7" s="1"/>
  <c r="M461" i="7"/>
  <c r="S461" i="7" s="1"/>
  <c r="M462" i="7"/>
  <c r="S462" i="7" s="1"/>
  <c r="M463" i="7"/>
  <c r="S463" i="7" s="1"/>
  <c r="M464" i="7"/>
  <c r="S464" i="7" s="1"/>
  <c r="M465" i="7"/>
  <c r="S465" i="7" s="1"/>
  <c r="M466" i="7"/>
  <c r="S466" i="7" s="1"/>
  <c r="M467" i="7"/>
  <c r="S467" i="7" s="1"/>
  <c r="M468" i="7"/>
  <c r="S468" i="7" s="1"/>
  <c r="M469" i="7"/>
  <c r="S469" i="7" s="1"/>
  <c r="M470" i="7"/>
  <c r="S470" i="7" s="1"/>
  <c r="M471" i="7"/>
  <c r="S471" i="7" s="1"/>
  <c r="M472" i="7"/>
  <c r="S472" i="7" s="1"/>
  <c r="M473" i="7"/>
  <c r="S473" i="7" s="1"/>
  <c r="M474" i="7"/>
  <c r="S474" i="7" s="1"/>
  <c r="M475" i="7"/>
  <c r="S475" i="7" s="1"/>
  <c r="M476" i="7"/>
  <c r="S476" i="7" s="1"/>
  <c r="M477" i="7"/>
  <c r="S477" i="7" s="1"/>
  <c r="M478" i="7"/>
  <c r="S478" i="7" s="1"/>
  <c r="M479" i="7"/>
  <c r="S479" i="7" s="1"/>
  <c r="M480" i="7"/>
  <c r="S480" i="7" s="1"/>
  <c r="M481" i="7"/>
  <c r="S481" i="7" s="1"/>
  <c r="M482" i="7"/>
  <c r="S482" i="7" s="1"/>
  <c r="M483" i="7"/>
  <c r="S483" i="7" s="1"/>
  <c r="M484" i="7"/>
  <c r="S484" i="7" s="1"/>
  <c r="M485" i="7"/>
  <c r="S485" i="7" s="1"/>
  <c r="M486" i="7"/>
  <c r="S486" i="7" s="1"/>
  <c r="M487" i="7"/>
  <c r="S487" i="7" s="1"/>
  <c r="M488" i="7"/>
  <c r="S488" i="7" s="1"/>
  <c r="M489" i="7"/>
  <c r="S489" i="7" s="1"/>
  <c r="M490" i="7"/>
  <c r="S490" i="7" s="1"/>
  <c r="M491" i="7"/>
  <c r="S491" i="7" s="1"/>
  <c r="M492" i="7"/>
  <c r="S492" i="7" s="1"/>
  <c r="M493" i="7"/>
  <c r="S493" i="7" s="1"/>
  <c r="M494" i="7"/>
  <c r="S494" i="7" s="1"/>
  <c r="M495" i="7"/>
  <c r="S495" i="7" s="1"/>
  <c r="M496" i="7"/>
  <c r="S496" i="7" s="1"/>
  <c r="M497" i="7"/>
  <c r="S497" i="7" s="1"/>
  <c r="M498" i="7"/>
  <c r="S498" i="7" s="1"/>
  <c r="M499" i="7"/>
  <c r="S499" i="7" s="1"/>
  <c r="M500" i="7"/>
  <c r="S500" i="7" s="1"/>
  <c r="M501" i="7"/>
  <c r="S501" i="7" s="1"/>
  <c r="M502" i="7"/>
  <c r="S502" i="7" s="1"/>
  <c r="M503" i="7"/>
  <c r="S503" i="7" s="1"/>
  <c r="M504" i="7"/>
  <c r="S504" i="7" s="1"/>
  <c r="M505" i="7"/>
  <c r="S505" i="7" s="1"/>
  <c r="M506" i="7"/>
  <c r="S506" i="7" s="1"/>
  <c r="M507" i="7"/>
  <c r="S507" i="7" s="1"/>
  <c r="M508" i="7"/>
  <c r="S508" i="7" s="1"/>
  <c r="M509" i="7"/>
  <c r="S509" i="7" s="1"/>
  <c r="M510" i="7"/>
  <c r="S510" i="7" s="1"/>
  <c r="M511" i="7"/>
  <c r="S511" i="7" s="1"/>
  <c r="M512" i="7"/>
  <c r="S512" i="7" s="1"/>
  <c r="M513" i="7"/>
  <c r="S513" i="7" s="1"/>
  <c r="M514" i="7"/>
  <c r="S514" i="7" s="1"/>
  <c r="M515" i="7"/>
  <c r="S515" i="7" s="1"/>
  <c r="M516" i="7"/>
  <c r="S516" i="7" s="1"/>
  <c r="M517" i="7"/>
  <c r="S517" i="7" s="1"/>
  <c r="M518" i="7"/>
  <c r="S518" i="7" s="1"/>
  <c r="M519" i="7"/>
  <c r="S519" i="7" s="1"/>
  <c r="M520" i="7"/>
  <c r="S520" i="7" s="1"/>
  <c r="M521" i="7"/>
  <c r="S521" i="7" s="1"/>
  <c r="M522" i="7"/>
  <c r="S522" i="7" s="1"/>
  <c r="M523" i="7"/>
  <c r="S523" i="7" s="1"/>
  <c r="M524" i="7"/>
  <c r="S524" i="7" s="1"/>
  <c r="M525" i="7"/>
  <c r="S525" i="7" s="1"/>
  <c r="M526" i="7"/>
  <c r="S526" i="7" s="1"/>
  <c r="M527" i="7"/>
  <c r="S527" i="7" s="1"/>
  <c r="M528" i="7"/>
  <c r="S528" i="7" s="1"/>
  <c r="M529" i="7"/>
  <c r="S529" i="7" s="1"/>
  <c r="M530" i="7"/>
  <c r="S530" i="7" s="1"/>
  <c r="M531" i="7"/>
  <c r="S531" i="7" s="1"/>
  <c r="M532" i="7"/>
  <c r="S532" i="7" s="1"/>
  <c r="M533" i="7"/>
  <c r="S533" i="7" s="1"/>
  <c r="M534" i="7"/>
  <c r="S534" i="7" s="1"/>
  <c r="M535" i="7"/>
  <c r="S535" i="7" s="1"/>
  <c r="M536" i="7"/>
  <c r="S536" i="7" s="1"/>
  <c r="M537" i="7"/>
  <c r="S537" i="7" s="1"/>
  <c r="M538" i="7"/>
  <c r="S538" i="7" s="1"/>
  <c r="M539" i="7"/>
  <c r="S539" i="7" s="1"/>
  <c r="M540" i="7"/>
  <c r="S540" i="7" s="1"/>
  <c r="M541" i="7"/>
  <c r="S541" i="7" s="1"/>
  <c r="M542" i="7"/>
  <c r="S542" i="7" s="1"/>
  <c r="M543" i="7"/>
  <c r="S543" i="7" s="1"/>
  <c r="M544" i="7"/>
  <c r="S544" i="7" s="1"/>
  <c r="M545" i="7"/>
  <c r="S545" i="7" s="1"/>
  <c r="M546" i="7"/>
  <c r="S546" i="7" s="1"/>
  <c r="M547" i="7"/>
  <c r="S547" i="7" s="1"/>
  <c r="M548" i="7"/>
  <c r="S548" i="7" s="1"/>
  <c r="M549" i="7"/>
  <c r="S549" i="7" s="1"/>
  <c r="M550" i="7"/>
  <c r="S550" i="7" s="1"/>
  <c r="M551" i="7"/>
  <c r="S551" i="7" s="1"/>
  <c r="M552" i="7"/>
  <c r="S552" i="7" s="1"/>
  <c r="M553" i="7"/>
  <c r="S553" i="7" s="1"/>
  <c r="M554" i="7"/>
  <c r="S554" i="7" s="1"/>
  <c r="M555" i="7"/>
  <c r="S555" i="7" s="1"/>
  <c r="M556" i="7"/>
  <c r="S556" i="7" s="1"/>
  <c r="M557" i="7"/>
  <c r="S557" i="7" s="1"/>
  <c r="M558" i="7"/>
  <c r="S558" i="7" s="1"/>
  <c r="M559" i="7"/>
  <c r="S559" i="7" s="1"/>
  <c r="M560" i="7"/>
  <c r="S560" i="7" s="1"/>
  <c r="M561" i="7"/>
  <c r="S561" i="7" s="1"/>
  <c r="M562" i="7"/>
  <c r="S562" i="7" s="1"/>
  <c r="M563" i="7"/>
  <c r="S563" i="7" s="1"/>
  <c r="M564" i="7"/>
  <c r="S564" i="7" s="1"/>
  <c r="M565" i="7"/>
  <c r="S565" i="7" s="1"/>
  <c r="M566" i="7"/>
  <c r="S566" i="7" s="1"/>
  <c r="M567" i="7"/>
  <c r="S567" i="7" s="1"/>
  <c r="M568" i="7"/>
  <c r="S568" i="7" s="1"/>
  <c r="M569" i="7"/>
  <c r="S569" i="7" s="1"/>
  <c r="M570" i="7"/>
  <c r="S570" i="7" s="1"/>
  <c r="M571" i="7"/>
  <c r="S571" i="7" s="1"/>
  <c r="M572" i="7"/>
  <c r="S572" i="7" s="1"/>
  <c r="M573" i="7"/>
  <c r="S573" i="7" s="1"/>
  <c r="M574" i="7"/>
  <c r="S574" i="7" s="1"/>
  <c r="M575" i="7"/>
  <c r="S575" i="7" s="1"/>
  <c r="M576" i="7"/>
  <c r="S576" i="7" s="1"/>
  <c r="M577" i="7"/>
  <c r="S577" i="7" s="1"/>
  <c r="M578" i="7"/>
  <c r="S578" i="7" s="1"/>
  <c r="M579" i="7"/>
  <c r="S579" i="7" s="1"/>
  <c r="M580" i="7"/>
  <c r="S580" i="7" s="1"/>
  <c r="M581" i="7"/>
  <c r="S581" i="7" s="1"/>
  <c r="M582" i="7"/>
  <c r="S582" i="7" s="1"/>
  <c r="M583" i="7"/>
  <c r="S583" i="7" s="1"/>
  <c r="M584" i="7"/>
  <c r="S584" i="7" s="1"/>
  <c r="M585" i="7"/>
  <c r="S585" i="7" s="1"/>
  <c r="M586" i="7"/>
  <c r="S586" i="7" s="1"/>
  <c r="M587" i="7"/>
  <c r="S587" i="7" s="1"/>
  <c r="M588" i="7"/>
  <c r="S588" i="7" s="1"/>
  <c r="M589" i="7"/>
  <c r="S589" i="7" s="1"/>
  <c r="M590" i="7"/>
  <c r="S590" i="7" s="1"/>
  <c r="M591" i="7"/>
  <c r="S591" i="7" s="1"/>
  <c r="M592" i="7"/>
  <c r="S592" i="7" s="1"/>
  <c r="M593" i="7"/>
  <c r="S593" i="7" s="1"/>
  <c r="M594" i="7"/>
  <c r="S594" i="7" s="1"/>
  <c r="M595" i="7"/>
  <c r="S595" i="7" s="1"/>
  <c r="M596" i="7"/>
  <c r="S596" i="7" s="1"/>
  <c r="M597" i="7"/>
  <c r="S597" i="7" s="1"/>
  <c r="M598" i="7"/>
  <c r="S598" i="7" s="1"/>
  <c r="M599" i="7"/>
  <c r="S599" i="7" s="1"/>
  <c r="M600" i="7"/>
  <c r="S600" i="7" s="1"/>
  <c r="M601" i="7"/>
  <c r="S601" i="7" s="1"/>
  <c r="M602" i="7"/>
  <c r="S602" i="7" s="1"/>
  <c r="M603" i="7"/>
  <c r="S603" i="7" s="1"/>
  <c r="M604" i="7"/>
  <c r="S604" i="7" s="1"/>
  <c r="M605" i="7"/>
  <c r="S605" i="7" s="1"/>
  <c r="M606" i="7"/>
  <c r="S606" i="7" s="1"/>
  <c r="M607" i="7"/>
  <c r="S607" i="7" s="1"/>
  <c r="M608" i="7"/>
  <c r="S608" i="7" s="1"/>
  <c r="M609" i="7"/>
  <c r="S609" i="7" s="1"/>
  <c r="M610" i="7"/>
  <c r="S610" i="7" s="1"/>
  <c r="M611" i="7"/>
  <c r="S611" i="7" s="1"/>
  <c r="M612" i="7"/>
  <c r="S612" i="7" s="1"/>
  <c r="M613" i="7"/>
  <c r="S613" i="7" s="1"/>
  <c r="M614" i="7"/>
  <c r="S614" i="7" s="1"/>
  <c r="M615" i="7"/>
  <c r="S615" i="7" s="1"/>
  <c r="M616" i="7"/>
  <c r="S616" i="7" s="1"/>
  <c r="M617" i="7"/>
  <c r="S617" i="7" s="1"/>
  <c r="M618" i="7"/>
  <c r="S618" i="7" s="1"/>
  <c r="M619" i="7"/>
  <c r="S619" i="7" s="1"/>
  <c r="M620" i="7"/>
  <c r="S620" i="7" s="1"/>
  <c r="M621" i="7"/>
  <c r="S621" i="7" s="1"/>
  <c r="M622" i="7"/>
  <c r="S622" i="7" s="1"/>
  <c r="M623" i="7"/>
  <c r="S623" i="7" s="1"/>
  <c r="M624" i="7"/>
  <c r="S624" i="7" s="1"/>
  <c r="M625" i="7"/>
  <c r="S625" i="7" s="1"/>
  <c r="M626" i="7"/>
  <c r="S626" i="7" s="1"/>
  <c r="M627" i="7"/>
  <c r="S627" i="7" s="1"/>
  <c r="M628" i="7"/>
  <c r="S628" i="7" s="1"/>
  <c r="M629" i="7"/>
  <c r="S629" i="7" s="1"/>
  <c r="M630" i="7"/>
  <c r="S630" i="7" s="1"/>
  <c r="M631" i="7"/>
  <c r="S631" i="7" s="1"/>
  <c r="M632" i="7"/>
  <c r="S632" i="7" s="1"/>
  <c r="M633" i="7"/>
  <c r="S633" i="7" s="1"/>
  <c r="M634" i="7"/>
  <c r="S634" i="7" s="1"/>
  <c r="M635" i="7"/>
  <c r="S635" i="7" s="1"/>
  <c r="M636" i="7"/>
  <c r="S636" i="7" s="1"/>
  <c r="M637" i="7"/>
  <c r="S637" i="7" s="1"/>
  <c r="M638" i="7"/>
  <c r="S638" i="7" s="1"/>
  <c r="M639" i="7"/>
  <c r="S639" i="7" s="1"/>
  <c r="M640" i="7"/>
  <c r="S640" i="7" s="1"/>
  <c r="M641" i="7"/>
  <c r="S641" i="7" s="1"/>
  <c r="M642" i="7"/>
  <c r="S642" i="7" s="1"/>
  <c r="M643" i="7"/>
  <c r="S643" i="7" s="1"/>
  <c r="M644" i="7"/>
  <c r="S644" i="7" s="1"/>
  <c r="M645" i="7"/>
  <c r="S645" i="7" s="1"/>
  <c r="M646" i="7"/>
  <c r="S646" i="7" s="1"/>
  <c r="M647" i="7"/>
  <c r="S647" i="7" s="1"/>
  <c r="M648" i="7"/>
  <c r="S648" i="7" s="1"/>
  <c r="M649" i="7"/>
  <c r="S649" i="7" s="1"/>
  <c r="M650" i="7"/>
  <c r="S650" i="7" s="1"/>
  <c r="M651" i="7"/>
  <c r="S651" i="7" s="1"/>
  <c r="M652" i="7"/>
  <c r="S652" i="7" s="1"/>
  <c r="M653" i="7"/>
  <c r="S653" i="7" s="1"/>
  <c r="M654" i="7"/>
  <c r="S654" i="7" s="1"/>
  <c r="M655" i="7"/>
  <c r="S655" i="7" s="1"/>
  <c r="M656" i="7"/>
  <c r="S656" i="7" s="1"/>
  <c r="M657" i="7"/>
  <c r="S657" i="7" s="1"/>
  <c r="M658" i="7"/>
  <c r="S658" i="7" s="1"/>
  <c r="M659" i="7"/>
  <c r="S659" i="7" s="1"/>
  <c r="M660" i="7"/>
  <c r="S660" i="7" s="1"/>
  <c r="M661" i="7"/>
  <c r="S661" i="7" s="1"/>
  <c r="M662" i="7"/>
  <c r="S662" i="7" s="1"/>
  <c r="M663" i="7"/>
  <c r="S663" i="7" s="1"/>
  <c r="M664" i="7"/>
  <c r="S664" i="7" s="1"/>
  <c r="M665" i="7"/>
  <c r="S665" i="7" s="1"/>
  <c r="M666" i="7"/>
  <c r="S666" i="7" s="1"/>
  <c r="M667" i="7"/>
  <c r="S667" i="7" s="1"/>
  <c r="M668" i="7"/>
  <c r="S668" i="7" s="1"/>
  <c r="M669" i="7"/>
  <c r="S669" i="7" s="1"/>
  <c r="M670" i="7"/>
  <c r="S670" i="7" s="1"/>
  <c r="M671" i="7"/>
  <c r="S671" i="7" s="1"/>
  <c r="M672" i="7"/>
  <c r="S672" i="7" s="1"/>
  <c r="M673" i="7"/>
  <c r="S673" i="7" s="1"/>
  <c r="M674" i="7"/>
  <c r="S674" i="7" s="1"/>
  <c r="M675" i="7"/>
  <c r="S675" i="7" s="1"/>
  <c r="M676" i="7"/>
  <c r="S676" i="7" s="1"/>
  <c r="M677" i="7"/>
  <c r="S677" i="7" s="1"/>
  <c r="M678" i="7"/>
  <c r="S678" i="7" s="1"/>
  <c r="M679" i="7"/>
  <c r="S679" i="7" s="1"/>
  <c r="M680" i="7"/>
  <c r="S680" i="7" s="1"/>
  <c r="M681" i="7"/>
  <c r="S681" i="7" s="1"/>
  <c r="M682" i="7"/>
  <c r="S682" i="7" s="1"/>
  <c r="M683" i="7"/>
  <c r="S683" i="7" s="1"/>
  <c r="M684" i="7"/>
  <c r="S684" i="7" s="1"/>
  <c r="M685" i="7"/>
  <c r="S685" i="7" s="1"/>
  <c r="M686" i="7"/>
  <c r="S686" i="7" s="1"/>
  <c r="M687" i="7"/>
  <c r="S687" i="7" s="1"/>
  <c r="M688" i="7"/>
  <c r="S688" i="7" s="1"/>
  <c r="M689" i="7"/>
  <c r="S689" i="7" s="1"/>
  <c r="M690" i="7"/>
  <c r="S690" i="7" s="1"/>
  <c r="M691" i="7"/>
  <c r="S691" i="7" s="1"/>
  <c r="M692" i="7"/>
  <c r="S692" i="7" s="1"/>
  <c r="M693" i="7"/>
  <c r="S693" i="7" s="1"/>
  <c r="M694" i="7"/>
  <c r="S694" i="7" s="1"/>
  <c r="M695" i="7"/>
  <c r="S695" i="7" s="1"/>
  <c r="M696" i="7"/>
  <c r="S696" i="7" s="1"/>
  <c r="M697" i="7"/>
  <c r="S697" i="7" s="1"/>
  <c r="M698" i="7"/>
  <c r="S698" i="7" s="1"/>
  <c r="M699" i="7"/>
  <c r="S699" i="7" s="1"/>
  <c r="M700" i="7"/>
  <c r="S700" i="7" s="1"/>
  <c r="M701" i="7"/>
  <c r="S701" i="7" s="1"/>
  <c r="M702" i="7"/>
  <c r="S702" i="7" s="1"/>
  <c r="M703" i="7"/>
  <c r="S703" i="7" s="1"/>
  <c r="M704" i="7"/>
  <c r="S704" i="7" s="1"/>
  <c r="M705" i="7"/>
  <c r="S705" i="7" s="1"/>
  <c r="M706" i="7"/>
  <c r="S706" i="7" s="1"/>
  <c r="M707" i="7"/>
  <c r="S707" i="7" s="1"/>
  <c r="M708" i="7"/>
  <c r="S708" i="7" s="1"/>
  <c r="M709" i="7"/>
  <c r="S709" i="7" s="1"/>
  <c r="M710" i="7"/>
  <c r="S710" i="7" s="1"/>
  <c r="M711" i="7"/>
  <c r="S711" i="7" s="1"/>
  <c r="M712" i="7"/>
  <c r="S712" i="7" s="1"/>
  <c r="M713" i="7"/>
  <c r="S713" i="7" s="1"/>
  <c r="M714" i="7"/>
  <c r="S714" i="7" s="1"/>
  <c r="M715" i="7"/>
  <c r="S715" i="7" s="1"/>
  <c r="M716" i="7"/>
  <c r="S716" i="7" s="1"/>
  <c r="M717" i="7"/>
  <c r="S717" i="7" s="1"/>
  <c r="M718" i="7"/>
  <c r="S718" i="7" s="1"/>
  <c r="M719" i="7"/>
  <c r="S719" i="7" s="1"/>
  <c r="M720" i="7"/>
  <c r="S720" i="7" s="1"/>
  <c r="M721" i="7"/>
  <c r="S721" i="7" s="1"/>
  <c r="M722" i="7"/>
  <c r="S722" i="7" s="1"/>
  <c r="M723" i="7"/>
  <c r="S723" i="7" s="1"/>
  <c r="M724" i="7"/>
  <c r="S724" i="7" s="1"/>
  <c r="M725" i="7"/>
  <c r="S725" i="7" s="1"/>
  <c r="M726" i="7"/>
  <c r="S726" i="7" s="1"/>
  <c r="M727" i="7"/>
  <c r="S727" i="7" s="1"/>
  <c r="M728" i="7"/>
  <c r="S728" i="7" s="1"/>
  <c r="M729" i="7"/>
  <c r="S729" i="7" s="1"/>
  <c r="M730" i="7"/>
  <c r="S730" i="7" s="1"/>
  <c r="M731" i="7"/>
  <c r="S731" i="7" s="1"/>
  <c r="M732" i="7"/>
  <c r="S732" i="7" s="1"/>
  <c r="M733" i="7"/>
  <c r="S733" i="7" s="1"/>
  <c r="M734" i="7"/>
  <c r="S734" i="7" s="1"/>
  <c r="M735" i="7"/>
  <c r="S735" i="7" s="1"/>
  <c r="M736" i="7"/>
  <c r="S736" i="7" s="1"/>
  <c r="M737" i="7"/>
  <c r="S737" i="7" s="1"/>
  <c r="M738" i="7"/>
  <c r="S738" i="7" s="1"/>
  <c r="M739" i="7"/>
  <c r="S739" i="7" s="1"/>
  <c r="M740" i="7"/>
  <c r="S740" i="7" s="1"/>
  <c r="M741" i="7"/>
  <c r="S741" i="7" s="1"/>
  <c r="M742" i="7"/>
  <c r="S742" i="7" s="1"/>
  <c r="M743" i="7"/>
  <c r="S743" i="7" s="1"/>
  <c r="M744" i="7"/>
  <c r="S744" i="7" s="1"/>
  <c r="M745" i="7"/>
  <c r="S745" i="7" s="1"/>
  <c r="M746" i="7"/>
  <c r="S746" i="7" s="1"/>
  <c r="M747" i="7"/>
  <c r="S747" i="7" s="1"/>
  <c r="M748" i="7"/>
  <c r="S748" i="7" s="1"/>
  <c r="M749" i="7"/>
  <c r="S749" i="7" s="1"/>
  <c r="M750" i="7"/>
  <c r="S750" i="7" s="1"/>
  <c r="M751" i="7"/>
  <c r="S751" i="7" s="1"/>
  <c r="M752" i="7"/>
  <c r="S752" i="7" s="1"/>
  <c r="M753" i="7"/>
  <c r="S753" i="7" s="1"/>
  <c r="M754" i="7"/>
  <c r="S754" i="7" s="1"/>
  <c r="M755" i="7"/>
  <c r="S755" i="7" s="1"/>
  <c r="M756" i="7"/>
  <c r="S756" i="7" s="1"/>
  <c r="M757" i="7"/>
  <c r="S757" i="7" s="1"/>
  <c r="M758" i="7"/>
  <c r="S758" i="7" s="1"/>
  <c r="M759" i="7"/>
  <c r="S759" i="7" s="1"/>
  <c r="M760" i="7"/>
  <c r="S760" i="7" s="1"/>
  <c r="M761" i="7"/>
  <c r="S761" i="7" s="1"/>
  <c r="M762" i="7"/>
  <c r="S762" i="7" s="1"/>
  <c r="M763" i="7"/>
  <c r="S763" i="7" s="1"/>
  <c r="M764" i="7"/>
  <c r="S764" i="7" s="1"/>
  <c r="M765" i="7"/>
  <c r="S765" i="7" s="1"/>
  <c r="M766" i="7"/>
  <c r="S766" i="7" s="1"/>
  <c r="M767" i="7"/>
  <c r="S767" i="7" s="1"/>
  <c r="M768" i="7"/>
  <c r="S768" i="7" s="1"/>
  <c r="M769" i="7"/>
  <c r="S769" i="7" s="1"/>
  <c r="M770" i="7"/>
  <c r="S770" i="7" s="1"/>
  <c r="M771" i="7"/>
  <c r="S771" i="7" s="1"/>
  <c r="M772" i="7"/>
  <c r="S772" i="7" s="1"/>
  <c r="M773" i="7"/>
  <c r="S773" i="7" s="1"/>
  <c r="M774" i="7"/>
  <c r="S774" i="7" s="1"/>
  <c r="M775" i="7"/>
  <c r="S775" i="7" s="1"/>
  <c r="M776" i="7"/>
  <c r="S776" i="7" s="1"/>
  <c r="M777" i="7"/>
  <c r="S777" i="7" s="1"/>
  <c r="M778" i="7"/>
  <c r="S778" i="7" s="1"/>
  <c r="M779" i="7"/>
  <c r="S779" i="7" s="1"/>
  <c r="M780" i="7"/>
  <c r="S780" i="7" s="1"/>
  <c r="M781" i="7"/>
  <c r="S781" i="7" s="1"/>
  <c r="M782" i="7"/>
  <c r="S782" i="7" s="1"/>
  <c r="M783" i="7"/>
  <c r="S783" i="7" s="1"/>
  <c r="M784" i="7"/>
  <c r="S784" i="7" s="1"/>
  <c r="M785" i="7"/>
  <c r="S785" i="7" s="1"/>
  <c r="M786" i="7"/>
  <c r="S786" i="7" s="1"/>
  <c r="M787" i="7"/>
  <c r="S787" i="7" s="1"/>
  <c r="M788" i="7"/>
  <c r="S788" i="7" s="1"/>
  <c r="M789" i="7"/>
  <c r="S789" i="7" s="1"/>
  <c r="M790" i="7"/>
  <c r="S790" i="7" s="1"/>
  <c r="M791" i="7"/>
  <c r="S791" i="7" s="1"/>
  <c r="M792" i="7"/>
  <c r="S792" i="7" s="1"/>
  <c r="M793" i="7"/>
  <c r="S793" i="7" s="1"/>
  <c r="M794" i="7"/>
  <c r="S794" i="7" s="1"/>
  <c r="M795" i="7"/>
  <c r="S795" i="7" s="1"/>
  <c r="M796" i="7"/>
  <c r="S796" i="7" s="1"/>
  <c r="M797" i="7"/>
  <c r="S797" i="7" s="1"/>
  <c r="M798" i="7"/>
  <c r="S798" i="7" s="1"/>
  <c r="M799" i="7"/>
  <c r="S799" i="7" s="1"/>
  <c r="M800" i="7"/>
  <c r="S800" i="7" s="1"/>
  <c r="M801" i="7"/>
  <c r="S801" i="7" s="1"/>
  <c r="M802" i="7"/>
  <c r="S802" i="7" s="1"/>
  <c r="M803" i="7"/>
  <c r="S803" i="7" s="1"/>
  <c r="M804" i="7"/>
  <c r="S804" i="7" s="1"/>
  <c r="M805" i="7"/>
  <c r="S805" i="7" s="1"/>
  <c r="M806" i="7"/>
  <c r="S806" i="7" s="1"/>
  <c r="M807" i="7"/>
  <c r="S807" i="7" s="1"/>
  <c r="M808" i="7"/>
  <c r="S808" i="7" s="1"/>
  <c r="M809" i="7"/>
  <c r="S809" i="7" s="1"/>
  <c r="M810" i="7"/>
  <c r="S810" i="7" s="1"/>
  <c r="M811" i="7"/>
  <c r="S811" i="7" s="1"/>
  <c r="M812" i="7"/>
  <c r="S812" i="7" s="1"/>
  <c r="M813" i="7"/>
  <c r="S813" i="7" s="1"/>
  <c r="M814" i="7"/>
  <c r="S814" i="7" s="1"/>
  <c r="M815" i="7"/>
  <c r="S815" i="7" s="1"/>
  <c r="M816" i="7"/>
  <c r="S816" i="7" s="1"/>
  <c r="M817" i="7"/>
  <c r="S817" i="7" s="1"/>
  <c r="M818" i="7"/>
  <c r="S818" i="7" s="1"/>
  <c r="M819" i="7"/>
  <c r="S819" i="7" s="1"/>
  <c r="M820" i="7"/>
  <c r="S820" i="7" s="1"/>
  <c r="M821" i="7"/>
  <c r="S821" i="7" s="1"/>
  <c r="M822" i="7"/>
  <c r="S822" i="7" s="1"/>
  <c r="M823" i="7"/>
  <c r="S823" i="7" s="1"/>
  <c r="M824" i="7"/>
  <c r="S824" i="7" s="1"/>
  <c r="M825" i="7"/>
  <c r="S825" i="7" s="1"/>
  <c r="M826" i="7"/>
  <c r="S826" i="7" s="1"/>
  <c r="M827" i="7"/>
  <c r="S827" i="7" s="1"/>
  <c r="M828" i="7"/>
  <c r="S828" i="7" s="1"/>
  <c r="M829" i="7"/>
  <c r="S829" i="7" s="1"/>
  <c r="M830" i="7"/>
  <c r="S830" i="7" s="1"/>
  <c r="M831" i="7"/>
  <c r="S831" i="7" s="1"/>
  <c r="M832" i="7"/>
  <c r="S832" i="7" s="1"/>
  <c r="M833" i="7"/>
  <c r="S833" i="7" s="1"/>
  <c r="M834" i="7"/>
  <c r="S834" i="7" s="1"/>
  <c r="M835" i="7"/>
  <c r="S835" i="7" s="1"/>
  <c r="M836" i="7"/>
  <c r="S836" i="7" s="1"/>
  <c r="M837" i="7"/>
  <c r="S837" i="7" s="1"/>
  <c r="M838" i="7"/>
  <c r="S838" i="7" s="1"/>
  <c r="M839" i="7"/>
  <c r="S839" i="7" s="1"/>
  <c r="M840" i="7"/>
  <c r="S840" i="7" s="1"/>
  <c r="M841" i="7"/>
  <c r="S841" i="7" s="1"/>
  <c r="M842" i="7"/>
  <c r="S842" i="7" s="1"/>
  <c r="M843" i="7"/>
  <c r="S843" i="7" s="1"/>
  <c r="M844" i="7"/>
  <c r="S844" i="7" s="1"/>
  <c r="M845" i="7"/>
  <c r="S845" i="7" s="1"/>
  <c r="M846" i="7"/>
  <c r="S846" i="7" s="1"/>
  <c r="M847" i="7"/>
  <c r="S847" i="7" s="1"/>
  <c r="M848" i="7"/>
  <c r="S848" i="7" s="1"/>
  <c r="M849" i="7"/>
  <c r="S849" i="7" s="1"/>
  <c r="M850" i="7"/>
  <c r="S850" i="7" s="1"/>
  <c r="M851" i="7"/>
  <c r="S851" i="7" s="1"/>
  <c r="M852" i="7"/>
  <c r="S852" i="7" s="1"/>
  <c r="M853" i="7"/>
  <c r="S853" i="7" s="1"/>
  <c r="M854" i="7"/>
  <c r="S854" i="7" s="1"/>
  <c r="M855" i="7"/>
  <c r="S855" i="7" s="1"/>
  <c r="M856" i="7"/>
  <c r="S856" i="7" s="1"/>
  <c r="M857" i="7"/>
  <c r="S857" i="7" s="1"/>
  <c r="M858" i="7"/>
  <c r="S858" i="7" s="1"/>
  <c r="M859" i="7"/>
  <c r="S859" i="7" s="1"/>
  <c r="M860" i="7"/>
  <c r="S860" i="7" s="1"/>
  <c r="M861" i="7"/>
  <c r="S861" i="7" s="1"/>
  <c r="M862" i="7"/>
  <c r="S862" i="7" s="1"/>
  <c r="M863" i="7"/>
  <c r="S863" i="7" s="1"/>
  <c r="M864" i="7"/>
  <c r="S864" i="7" s="1"/>
  <c r="M865" i="7"/>
  <c r="S865" i="7" s="1"/>
  <c r="M866" i="7"/>
  <c r="S866" i="7" s="1"/>
  <c r="M867" i="7"/>
  <c r="S867" i="7" s="1"/>
  <c r="M868" i="7"/>
  <c r="S868" i="7" s="1"/>
  <c r="M869" i="7"/>
  <c r="S869" i="7" s="1"/>
  <c r="M870" i="7"/>
  <c r="S870" i="7" s="1"/>
  <c r="M871" i="7"/>
  <c r="S871" i="7" s="1"/>
  <c r="M872" i="7"/>
  <c r="S872" i="7" s="1"/>
  <c r="M873" i="7"/>
  <c r="S873" i="7" s="1"/>
  <c r="M874" i="7"/>
  <c r="S874" i="7" s="1"/>
  <c r="M875" i="7"/>
  <c r="S875" i="7" s="1"/>
  <c r="M876" i="7"/>
  <c r="S876" i="7" s="1"/>
  <c r="M877" i="7"/>
  <c r="S877" i="7" s="1"/>
  <c r="M878" i="7"/>
  <c r="S878" i="7" s="1"/>
  <c r="M879" i="7"/>
  <c r="S879" i="7" s="1"/>
  <c r="M880" i="7"/>
  <c r="S880" i="7" s="1"/>
  <c r="M881" i="7"/>
  <c r="S881" i="7" s="1"/>
  <c r="M882" i="7"/>
  <c r="S882" i="7" s="1"/>
  <c r="M883" i="7"/>
  <c r="S883" i="7" s="1"/>
  <c r="M884" i="7"/>
  <c r="S884" i="7" s="1"/>
  <c r="M885" i="7"/>
  <c r="S885" i="7" s="1"/>
  <c r="M886" i="7"/>
  <c r="S886" i="7" s="1"/>
  <c r="M887" i="7"/>
  <c r="S887" i="7" s="1"/>
  <c r="M888" i="7"/>
  <c r="S888" i="7" s="1"/>
  <c r="M889" i="7"/>
  <c r="S889" i="7" s="1"/>
  <c r="M890" i="7"/>
  <c r="S890" i="7" s="1"/>
  <c r="M891" i="7"/>
  <c r="S891" i="7" s="1"/>
  <c r="M892" i="7"/>
  <c r="S892" i="7" s="1"/>
  <c r="M893" i="7"/>
  <c r="S893" i="7" s="1"/>
  <c r="M894" i="7"/>
  <c r="S894" i="7" s="1"/>
  <c r="M895" i="7"/>
  <c r="S895" i="7" s="1"/>
  <c r="M896" i="7"/>
  <c r="S896" i="7" s="1"/>
  <c r="M897" i="7"/>
  <c r="S897" i="7" s="1"/>
  <c r="M898" i="7"/>
  <c r="S898" i="7" s="1"/>
  <c r="M899" i="7"/>
  <c r="S899" i="7" s="1"/>
  <c r="M900" i="7"/>
  <c r="S900" i="7" s="1"/>
  <c r="M901" i="7"/>
  <c r="S901" i="7" s="1"/>
  <c r="M902" i="7"/>
  <c r="S902" i="7" s="1"/>
  <c r="M903" i="7"/>
  <c r="S903" i="7" s="1"/>
  <c r="M904" i="7"/>
  <c r="S904" i="7" s="1"/>
  <c r="M905" i="7"/>
  <c r="S905" i="7" s="1"/>
  <c r="M906" i="7"/>
  <c r="S906" i="7" s="1"/>
  <c r="M907" i="7"/>
  <c r="S907" i="7" s="1"/>
  <c r="M908" i="7"/>
  <c r="S908" i="7" s="1"/>
  <c r="M909" i="7"/>
  <c r="S909" i="7" s="1"/>
  <c r="M910" i="7"/>
  <c r="S910" i="7" s="1"/>
  <c r="M911" i="7"/>
  <c r="S911" i="7" s="1"/>
  <c r="M912" i="7"/>
  <c r="S912" i="7" s="1"/>
  <c r="M913" i="7"/>
  <c r="S913" i="7" s="1"/>
  <c r="M914" i="7"/>
  <c r="S914" i="7" s="1"/>
  <c r="M915" i="7"/>
  <c r="S915" i="7" s="1"/>
  <c r="M916" i="7"/>
  <c r="S916" i="7" s="1"/>
  <c r="M917" i="7"/>
  <c r="S917" i="7" s="1"/>
  <c r="M918" i="7"/>
  <c r="S918" i="7" s="1"/>
  <c r="M919" i="7"/>
  <c r="S919" i="7" s="1"/>
  <c r="M920" i="7"/>
  <c r="S920" i="7" s="1"/>
  <c r="M921" i="7"/>
  <c r="S921" i="7" s="1"/>
  <c r="M922" i="7"/>
  <c r="S922" i="7" s="1"/>
  <c r="M923" i="7"/>
  <c r="S923" i="7" s="1"/>
  <c r="M924" i="7"/>
  <c r="S924" i="7" s="1"/>
  <c r="M925" i="7"/>
  <c r="S925" i="7" s="1"/>
  <c r="M926" i="7"/>
  <c r="S926" i="7" s="1"/>
  <c r="M927" i="7"/>
  <c r="S927" i="7" s="1"/>
  <c r="M928" i="7"/>
  <c r="S928" i="7" s="1"/>
  <c r="M929" i="7"/>
  <c r="S929" i="7" s="1"/>
  <c r="M930" i="7"/>
  <c r="S930" i="7" s="1"/>
  <c r="M931" i="7"/>
  <c r="S931" i="7" s="1"/>
  <c r="M932" i="7"/>
  <c r="S932" i="7" s="1"/>
  <c r="M933" i="7"/>
  <c r="S933" i="7" s="1"/>
  <c r="M934" i="7"/>
  <c r="S934" i="7" s="1"/>
  <c r="M935" i="7"/>
  <c r="S935" i="7" s="1"/>
  <c r="M936" i="7"/>
  <c r="S936" i="7" s="1"/>
  <c r="M937" i="7"/>
  <c r="S937" i="7" s="1"/>
  <c r="M938" i="7"/>
  <c r="S938" i="7" s="1"/>
  <c r="M939" i="7"/>
  <c r="S939" i="7" s="1"/>
  <c r="M940" i="7"/>
  <c r="S940" i="7" s="1"/>
  <c r="M941" i="7"/>
  <c r="S941" i="7" s="1"/>
  <c r="M942" i="7"/>
  <c r="S942" i="7" s="1"/>
  <c r="M943" i="7"/>
  <c r="S943" i="7" s="1"/>
  <c r="M944" i="7"/>
  <c r="S944" i="7" s="1"/>
  <c r="M945" i="7"/>
  <c r="S945" i="7" s="1"/>
  <c r="M946" i="7"/>
  <c r="S946" i="7" s="1"/>
  <c r="M947" i="7"/>
  <c r="S947" i="7" s="1"/>
  <c r="M948" i="7"/>
  <c r="S948" i="7" s="1"/>
  <c r="M949" i="7"/>
  <c r="S949" i="7" s="1"/>
  <c r="M950" i="7"/>
  <c r="S950" i="7" s="1"/>
  <c r="M951" i="7"/>
  <c r="S951" i="7" s="1"/>
  <c r="M952" i="7"/>
  <c r="S952" i="7" s="1"/>
  <c r="M953" i="7"/>
  <c r="S953" i="7" s="1"/>
  <c r="M954" i="7"/>
  <c r="S954" i="7" s="1"/>
  <c r="M955" i="7"/>
  <c r="S955" i="7" s="1"/>
  <c r="M956" i="7"/>
  <c r="S956" i="7" s="1"/>
  <c r="M957" i="7"/>
  <c r="S957" i="7" s="1"/>
  <c r="M958" i="7"/>
  <c r="S958" i="7" s="1"/>
  <c r="M959" i="7"/>
  <c r="S959" i="7" s="1"/>
  <c r="M960" i="7"/>
  <c r="S960" i="7" s="1"/>
  <c r="M961" i="7"/>
  <c r="S961" i="7" s="1"/>
  <c r="M962" i="7"/>
  <c r="S962" i="7" s="1"/>
  <c r="M963" i="7"/>
  <c r="S963" i="7" s="1"/>
  <c r="M964" i="7"/>
  <c r="S964" i="7" s="1"/>
  <c r="M965" i="7"/>
  <c r="S965" i="7" s="1"/>
  <c r="M966" i="7"/>
  <c r="S966" i="7" s="1"/>
  <c r="M967" i="7"/>
  <c r="S967" i="7" s="1"/>
  <c r="M968" i="7"/>
  <c r="S968" i="7" s="1"/>
  <c r="M969" i="7"/>
  <c r="S969" i="7" s="1"/>
  <c r="M970" i="7"/>
  <c r="S970" i="7" s="1"/>
  <c r="M971" i="7"/>
  <c r="S971" i="7" s="1"/>
  <c r="M972" i="7"/>
  <c r="S972" i="7" s="1"/>
  <c r="M973" i="7"/>
  <c r="S973" i="7" s="1"/>
  <c r="M974" i="7"/>
  <c r="S974" i="7" s="1"/>
  <c r="M975" i="7"/>
  <c r="S975" i="7" s="1"/>
  <c r="M976" i="7"/>
  <c r="S976" i="7" s="1"/>
  <c r="M977" i="7"/>
  <c r="S977" i="7" s="1"/>
  <c r="M978" i="7"/>
  <c r="S978" i="7" s="1"/>
  <c r="M979" i="7"/>
  <c r="S979" i="7" s="1"/>
  <c r="M980" i="7"/>
  <c r="S980" i="7" s="1"/>
  <c r="M981" i="7"/>
  <c r="S981" i="7" s="1"/>
  <c r="M982" i="7"/>
  <c r="S982" i="7" s="1"/>
  <c r="M983" i="7"/>
  <c r="S983" i="7" s="1"/>
  <c r="M984" i="7"/>
  <c r="S984" i="7" s="1"/>
  <c r="M985" i="7"/>
  <c r="S985" i="7" s="1"/>
  <c r="M986" i="7"/>
  <c r="S986" i="7" s="1"/>
  <c r="M987" i="7"/>
  <c r="S987" i="7" s="1"/>
  <c r="M988" i="7"/>
  <c r="S988" i="7" s="1"/>
  <c r="M989" i="7"/>
  <c r="S989" i="7" s="1"/>
  <c r="M990" i="7"/>
  <c r="S990" i="7" s="1"/>
  <c r="M991" i="7"/>
  <c r="S991" i="7" s="1"/>
  <c r="M992" i="7"/>
  <c r="S992" i="7" s="1"/>
  <c r="M993" i="7"/>
  <c r="S993" i="7" s="1"/>
  <c r="M994" i="7"/>
  <c r="S994" i="7" s="1"/>
  <c r="M995" i="7"/>
  <c r="S995" i="7" s="1"/>
  <c r="M996" i="7"/>
  <c r="S996" i="7" s="1"/>
  <c r="M997" i="7"/>
  <c r="S997" i="7" s="1"/>
  <c r="M998" i="7"/>
  <c r="S998" i="7" s="1"/>
  <c r="M999" i="7"/>
  <c r="S999" i="7" s="1"/>
  <c r="M1000" i="7"/>
  <c r="S1000" i="7" s="1"/>
  <c r="M1001" i="7"/>
  <c r="S1001" i="7" s="1"/>
  <c r="M1002" i="7"/>
  <c r="S1002" i="7" s="1"/>
  <c r="M1003" i="7"/>
  <c r="S1003" i="7" s="1"/>
  <c r="M1004" i="7"/>
  <c r="S1004" i="7" s="1"/>
  <c r="M1005" i="7"/>
  <c r="S1005" i="7" s="1"/>
  <c r="M1006" i="7"/>
  <c r="S1006" i="7" s="1"/>
  <c r="M1007" i="7"/>
  <c r="S1007" i="7" s="1"/>
  <c r="M1008" i="7"/>
  <c r="S1008" i="7" s="1"/>
  <c r="M1009" i="7"/>
  <c r="S1009" i="7" s="1"/>
  <c r="M1010" i="7"/>
  <c r="S1010" i="7" s="1"/>
  <c r="M1011" i="7"/>
  <c r="S1011" i="7" s="1"/>
  <c r="M1012" i="7"/>
  <c r="S1012" i="7" s="1"/>
  <c r="M1013" i="7"/>
  <c r="S1013" i="7" s="1"/>
  <c r="M1014" i="7"/>
  <c r="S1014" i="7" s="1"/>
  <c r="M1015" i="7"/>
  <c r="S1015" i="7" s="1"/>
  <c r="M1016" i="7"/>
  <c r="S1016" i="7" s="1"/>
  <c r="M1017" i="7"/>
  <c r="S1017" i="7" s="1"/>
  <c r="M1018" i="7"/>
  <c r="S1018" i="7" s="1"/>
  <c r="M1019" i="7"/>
  <c r="S1019" i="7" s="1"/>
  <c r="M1020" i="7"/>
  <c r="S1020" i="7" s="1"/>
  <c r="M1021" i="7"/>
  <c r="S1021" i="7" s="1"/>
  <c r="M1022" i="7"/>
  <c r="S1022" i="7" s="1"/>
  <c r="M1023" i="7"/>
  <c r="S1023" i="7" s="1"/>
  <c r="M1024" i="7"/>
  <c r="S1024" i="7" s="1"/>
  <c r="M1025" i="7"/>
  <c r="S1025" i="7" s="1"/>
  <c r="M1026" i="7"/>
  <c r="S1026" i="7" s="1"/>
  <c r="M1027" i="7"/>
  <c r="S1027" i="7" s="1"/>
  <c r="M1028" i="7"/>
  <c r="S1028" i="7" s="1"/>
  <c r="M1029" i="7"/>
  <c r="S1029" i="7" s="1"/>
  <c r="M1030" i="7"/>
  <c r="S1030" i="7" s="1"/>
  <c r="M1031" i="7"/>
  <c r="S1031" i="7" s="1"/>
  <c r="M1032" i="7"/>
  <c r="S1032" i="7" s="1"/>
  <c r="M1033" i="7"/>
  <c r="S1033" i="7" s="1"/>
  <c r="M1034" i="7"/>
  <c r="S1034" i="7" s="1"/>
  <c r="M1035" i="7"/>
  <c r="S1035" i="7" s="1"/>
  <c r="M1036" i="7"/>
  <c r="S1036" i="7" s="1"/>
  <c r="M1037" i="7"/>
  <c r="S1037" i="7" s="1"/>
  <c r="M1038" i="7"/>
  <c r="S1038" i="7" s="1"/>
  <c r="M1039" i="7"/>
  <c r="S1039" i="7" s="1"/>
  <c r="M1040" i="7"/>
  <c r="S1040" i="7" s="1"/>
  <c r="M1041" i="7"/>
  <c r="S1041" i="7" s="1"/>
  <c r="M1042" i="7"/>
  <c r="S1042" i="7" s="1"/>
  <c r="M1043" i="7"/>
  <c r="S1043" i="7" s="1"/>
  <c r="M1044" i="7"/>
  <c r="S1044" i="7" s="1"/>
  <c r="M1045" i="7"/>
  <c r="S1045" i="7" s="1"/>
  <c r="M1046" i="7"/>
  <c r="S1046" i="7" s="1"/>
  <c r="M1047" i="7"/>
  <c r="S1047" i="7" s="1"/>
  <c r="M1048" i="7"/>
  <c r="S1048" i="7" s="1"/>
  <c r="M1049" i="7"/>
  <c r="S1049" i="7" s="1"/>
  <c r="M1050" i="7"/>
  <c r="S1050" i="7" s="1"/>
  <c r="M1051" i="7"/>
  <c r="S1051" i="7" s="1"/>
  <c r="M1052" i="7"/>
  <c r="S1052" i="7" s="1"/>
  <c r="M1053" i="7"/>
  <c r="S1053" i="7" s="1"/>
  <c r="M1054" i="7"/>
  <c r="S1054" i="7" s="1"/>
  <c r="M1055" i="7"/>
  <c r="S1055" i="7" s="1"/>
  <c r="M1056" i="7"/>
  <c r="S1056" i="7" s="1"/>
  <c r="M1057" i="7"/>
  <c r="S1057" i="7" s="1"/>
  <c r="M1058" i="7"/>
  <c r="S1058" i="7" s="1"/>
  <c r="M1059" i="7"/>
  <c r="S1059" i="7" s="1"/>
  <c r="M1060" i="7"/>
  <c r="S1060" i="7" s="1"/>
  <c r="M1061" i="7"/>
  <c r="S1061" i="7" s="1"/>
  <c r="M1062" i="7"/>
  <c r="S1062" i="7" s="1"/>
  <c r="M1063" i="7"/>
  <c r="S1063" i="7" s="1"/>
  <c r="M1064" i="7"/>
  <c r="S1064" i="7" s="1"/>
  <c r="M1065" i="7"/>
  <c r="S1065" i="7" s="1"/>
  <c r="M1066" i="7"/>
  <c r="S1066" i="7" s="1"/>
  <c r="M1067" i="7"/>
  <c r="S1067" i="7" s="1"/>
  <c r="M1068" i="7"/>
  <c r="S1068" i="7" s="1"/>
  <c r="M1069" i="7"/>
  <c r="S1069" i="7" s="1"/>
  <c r="M1070" i="7"/>
  <c r="S1070" i="7" s="1"/>
  <c r="M1071" i="7"/>
  <c r="S1071" i="7" s="1"/>
  <c r="M1072" i="7"/>
  <c r="S1072" i="7" s="1"/>
  <c r="M1073" i="7"/>
  <c r="S1073" i="7" s="1"/>
  <c r="M1074" i="7"/>
  <c r="S1074" i="7" s="1"/>
  <c r="M1075" i="7"/>
  <c r="S1075" i="7" s="1"/>
  <c r="M1076" i="7"/>
  <c r="S1076" i="7" s="1"/>
  <c r="M1077" i="7"/>
  <c r="S1077" i="7" s="1"/>
  <c r="M1078" i="7"/>
  <c r="S1078" i="7" s="1"/>
  <c r="M1079" i="7"/>
  <c r="S1079" i="7" s="1"/>
  <c r="M1080" i="7"/>
  <c r="S1080" i="7" s="1"/>
  <c r="M1081" i="7"/>
  <c r="S1081" i="7" s="1"/>
  <c r="M1082" i="7"/>
  <c r="S1082" i="7" s="1"/>
  <c r="M1083" i="7"/>
  <c r="S1083" i="7" s="1"/>
  <c r="M1084" i="7"/>
  <c r="S1084" i="7" s="1"/>
  <c r="M1085" i="7"/>
  <c r="S1085" i="7" s="1"/>
  <c r="M1086" i="7"/>
  <c r="S1086" i="7" s="1"/>
  <c r="M1087" i="7"/>
  <c r="S1087" i="7" s="1"/>
  <c r="M1088" i="7"/>
  <c r="S1088" i="7" s="1"/>
  <c r="M1089" i="7"/>
  <c r="S1089" i="7" s="1"/>
  <c r="M1090" i="7"/>
  <c r="S1090" i="7" s="1"/>
  <c r="M1091" i="7"/>
  <c r="S1091" i="7" s="1"/>
  <c r="M1092" i="7"/>
  <c r="S1092" i="7" s="1"/>
  <c r="M1093" i="7"/>
  <c r="S1093" i="7" s="1"/>
  <c r="M1094" i="7"/>
  <c r="S1094" i="7" s="1"/>
  <c r="M1095" i="7"/>
  <c r="S1095" i="7" s="1"/>
  <c r="M1096" i="7"/>
  <c r="S1096" i="7" s="1"/>
  <c r="I5" i="7"/>
  <c r="I6" i="7"/>
  <c r="I7" i="7"/>
  <c r="I8" i="7"/>
  <c r="I9" i="7"/>
  <c r="I4" i="7"/>
  <c r="W502" i="7"/>
  <c r="Y502" i="7" s="1"/>
  <c r="W503" i="7"/>
  <c r="Y503" i="7" s="1"/>
  <c r="W504" i="7"/>
  <c r="Y504" i="7" s="1"/>
  <c r="W505" i="7"/>
  <c r="Y505" i="7" s="1"/>
  <c r="Y4" i="7"/>
  <c r="W19" i="7"/>
  <c r="W21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Y48" i="7" s="1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Y79" i="7" s="1"/>
  <c r="W80" i="7"/>
  <c r="Y80" i="7" s="1"/>
  <c r="W81" i="7"/>
  <c r="Y81" i="7" s="1"/>
  <c r="W82" i="7"/>
  <c r="Y82" i="7" s="1"/>
  <c r="W83" i="7"/>
  <c r="Y83" i="7" s="1"/>
  <c r="W84" i="7"/>
  <c r="Y84" i="7" s="1"/>
  <c r="W85" i="7"/>
  <c r="Y85" i="7" s="1"/>
  <c r="W86" i="7"/>
  <c r="Y86" i="7" s="1"/>
  <c r="W87" i="7"/>
  <c r="Y87" i="7" s="1"/>
  <c r="W88" i="7"/>
  <c r="Y88" i="7" s="1"/>
  <c r="W89" i="7"/>
  <c r="Y89" i="7" s="1"/>
  <c r="W90" i="7"/>
  <c r="Y90" i="7" s="1"/>
  <c r="W91" i="7"/>
  <c r="Y91" i="7" s="1"/>
  <c r="W92" i="7"/>
  <c r="Y92" i="7" s="1"/>
  <c r="W93" i="7"/>
  <c r="Y93" i="7" s="1"/>
  <c r="W94" i="7"/>
  <c r="Y94" i="7" s="1"/>
  <c r="W95" i="7"/>
  <c r="Y95" i="7" s="1"/>
  <c r="W96" i="7"/>
  <c r="Y96" i="7" s="1"/>
  <c r="W97" i="7"/>
  <c r="Y97" i="7" s="1"/>
  <c r="W98" i="7"/>
  <c r="Y98" i="7" s="1"/>
  <c r="W99" i="7"/>
  <c r="Y99" i="7" s="1"/>
  <c r="W100" i="7"/>
  <c r="Y100" i="7" s="1"/>
  <c r="W101" i="7"/>
  <c r="Y101" i="7" s="1"/>
  <c r="W102" i="7"/>
  <c r="Y102" i="7" s="1"/>
  <c r="W103" i="7"/>
  <c r="Y103" i="7" s="1"/>
  <c r="W104" i="7"/>
  <c r="Y104" i="7" s="1"/>
  <c r="W105" i="7"/>
  <c r="Y105" i="7" s="1"/>
  <c r="W106" i="7"/>
  <c r="Y106" i="7" s="1"/>
  <c r="W107" i="7"/>
  <c r="Y107" i="7" s="1"/>
  <c r="W108" i="7"/>
  <c r="Y108" i="7" s="1"/>
  <c r="W109" i="7"/>
  <c r="Y109" i="7" s="1"/>
  <c r="W110" i="7"/>
  <c r="Y110" i="7" s="1"/>
  <c r="W111" i="7"/>
  <c r="Y111" i="7" s="1"/>
  <c r="W112" i="7"/>
  <c r="Y112" i="7" s="1"/>
  <c r="W113" i="7"/>
  <c r="Y113" i="7" s="1"/>
  <c r="W114" i="7"/>
  <c r="Y114" i="7" s="1"/>
  <c r="W115" i="7"/>
  <c r="Y115" i="7" s="1"/>
  <c r="W116" i="7"/>
  <c r="Y116" i="7" s="1"/>
  <c r="W117" i="7"/>
  <c r="Y117" i="7" s="1"/>
  <c r="W118" i="7"/>
  <c r="Y118" i="7" s="1"/>
  <c r="W119" i="7"/>
  <c r="Y119" i="7" s="1"/>
  <c r="W120" i="7"/>
  <c r="Y120" i="7" s="1"/>
  <c r="W121" i="7"/>
  <c r="Y121" i="7" s="1"/>
  <c r="W122" i="7"/>
  <c r="Y122" i="7" s="1"/>
  <c r="W123" i="7"/>
  <c r="Y123" i="7" s="1"/>
  <c r="W124" i="7"/>
  <c r="Y124" i="7" s="1"/>
  <c r="W125" i="7"/>
  <c r="Y125" i="7" s="1"/>
  <c r="W126" i="7"/>
  <c r="Y126" i="7" s="1"/>
  <c r="W127" i="7"/>
  <c r="Y127" i="7" s="1"/>
  <c r="W128" i="7"/>
  <c r="Y128" i="7" s="1"/>
  <c r="W129" i="7"/>
  <c r="Y129" i="7" s="1"/>
  <c r="W130" i="7"/>
  <c r="Y130" i="7" s="1"/>
  <c r="W131" i="7"/>
  <c r="Y131" i="7" s="1"/>
  <c r="W132" i="7"/>
  <c r="Y132" i="7" s="1"/>
  <c r="W133" i="7"/>
  <c r="Y133" i="7" s="1"/>
  <c r="W134" i="7"/>
  <c r="Y134" i="7" s="1"/>
  <c r="W135" i="7"/>
  <c r="Y135" i="7" s="1"/>
  <c r="W136" i="7"/>
  <c r="Y136" i="7" s="1"/>
  <c r="W137" i="7"/>
  <c r="Y137" i="7" s="1"/>
  <c r="W138" i="7"/>
  <c r="Y138" i="7" s="1"/>
  <c r="W139" i="7"/>
  <c r="Y139" i="7" s="1"/>
  <c r="W140" i="7"/>
  <c r="Y140" i="7" s="1"/>
  <c r="W141" i="7"/>
  <c r="Y141" i="7" s="1"/>
  <c r="W142" i="7"/>
  <c r="Y142" i="7" s="1"/>
  <c r="W143" i="7"/>
  <c r="Y143" i="7" s="1"/>
  <c r="W144" i="7"/>
  <c r="Y144" i="7" s="1"/>
  <c r="W145" i="7"/>
  <c r="Y145" i="7" s="1"/>
  <c r="W146" i="7"/>
  <c r="Y146" i="7" s="1"/>
  <c r="W147" i="7"/>
  <c r="Y147" i="7" s="1"/>
  <c r="W148" i="7"/>
  <c r="Y148" i="7" s="1"/>
  <c r="W149" i="7"/>
  <c r="Y149" i="7" s="1"/>
  <c r="W150" i="7"/>
  <c r="Y150" i="7" s="1"/>
  <c r="W151" i="7"/>
  <c r="Y151" i="7" s="1"/>
  <c r="W152" i="7"/>
  <c r="Y152" i="7" s="1"/>
  <c r="W153" i="7"/>
  <c r="Y153" i="7" s="1"/>
  <c r="W154" i="7"/>
  <c r="Y154" i="7" s="1"/>
  <c r="W155" i="7"/>
  <c r="Y155" i="7" s="1"/>
  <c r="W156" i="7"/>
  <c r="Y156" i="7" s="1"/>
  <c r="W157" i="7"/>
  <c r="Y157" i="7" s="1"/>
  <c r="W158" i="7"/>
  <c r="Y158" i="7" s="1"/>
  <c r="W159" i="7"/>
  <c r="Y159" i="7" s="1"/>
  <c r="W160" i="7"/>
  <c r="Y160" i="7" s="1"/>
  <c r="W161" i="7"/>
  <c r="Y161" i="7" s="1"/>
  <c r="W162" i="7"/>
  <c r="Y162" i="7" s="1"/>
  <c r="W163" i="7"/>
  <c r="Y163" i="7" s="1"/>
  <c r="W164" i="7"/>
  <c r="Y164" i="7" s="1"/>
  <c r="W165" i="7"/>
  <c r="Y165" i="7" s="1"/>
  <c r="W166" i="7"/>
  <c r="Y166" i="7" s="1"/>
  <c r="W167" i="7"/>
  <c r="Y167" i="7" s="1"/>
  <c r="W168" i="7"/>
  <c r="Y168" i="7" s="1"/>
  <c r="W169" i="7"/>
  <c r="Y169" i="7" s="1"/>
  <c r="W170" i="7"/>
  <c r="Y170" i="7" s="1"/>
  <c r="W171" i="7"/>
  <c r="Y171" i="7" s="1"/>
  <c r="W172" i="7"/>
  <c r="Y172" i="7" s="1"/>
  <c r="W173" i="7"/>
  <c r="Y173" i="7" s="1"/>
  <c r="W174" i="7"/>
  <c r="Y174" i="7" s="1"/>
  <c r="W175" i="7"/>
  <c r="Y175" i="7" s="1"/>
  <c r="W176" i="7"/>
  <c r="Y176" i="7" s="1"/>
  <c r="W177" i="7"/>
  <c r="Y177" i="7" s="1"/>
  <c r="W178" i="7"/>
  <c r="Y178" i="7" s="1"/>
  <c r="W179" i="7"/>
  <c r="Y179" i="7" s="1"/>
  <c r="W180" i="7"/>
  <c r="Y180" i="7" s="1"/>
  <c r="W181" i="7"/>
  <c r="Y181" i="7" s="1"/>
  <c r="W182" i="7"/>
  <c r="Y182" i="7" s="1"/>
  <c r="W183" i="7"/>
  <c r="Y183" i="7" s="1"/>
  <c r="W184" i="7"/>
  <c r="Y184" i="7" s="1"/>
  <c r="W185" i="7"/>
  <c r="Y185" i="7" s="1"/>
  <c r="W186" i="7"/>
  <c r="Y186" i="7" s="1"/>
  <c r="W187" i="7"/>
  <c r="Y187" i="7" s="1"/>
  <c r="W188" i="7"/>
  <c r="Y188" i="7" s="1"/>
  <c r="W189" i="7"/>
  <c r="Y189" i="7" s="1"/>
  <c r="W190" i="7"/>
  <c r="Y190" i="7" s="1"/>
  <c r="W191" i="7"/>
  <c r="Y191" i="7" s="1"/>
  <c r="W192" i="7"/>
  <c r="Y192" i="7" s="1"/>
  <c r="W193" i="7"/>
  <c r="Y193" i="7" s="1"/>
  <c r="W194" i="7"/>
  <c r="Y194" i="7" s="1"/>
  <c r="W195" i="7"/>
  <c r="Y195" i="7" s="1"/>
  <c r="W196" i="7"/>
  <c r="Y196" i="7" s="1"/>
  <c r="W197" i="7"/>
  <c r="Y197" i="7" s="1"/>
  <c r="W198" i="7"/>
  <c r="Y198" i="7" s="1"/>
  <c r="W199" i="7"/>
  <c r="Y199" i="7" s="1"/>
  <c r="W200" i="7"/>
  <c r="Y200" i="7" s="1"/>
  <c r="W201" i="7"/>
  <c r="Y201" i="7" s="1"/>
  <c r="W202" i="7"/>
  <c r="Y202" i="7" s="1"/>
  <c r="W203" i="7"/>
  <c r="Y203" i="7" s="1"/>
  <c r="W204" i="7"/>
  <c r="Y204" i="7" s="1"/>
  <c r="W205" i="7"/>
  <c r="Y205" i="7" s="1"/>
  <c r="W206" i="7"/>
  <c r="Y206" i="7" s="1"/>
  <c r="W207" i="7"/>
  <c r="Y207" i="7" s="1"/>
  <c r="W208" i="7"/>
  <c r="Y208" i="7" s="1"/>
  <c r="W209" i="7"/>
  <c r="Y209" i="7" s="1"/>
  <c r="W210" i="7"/>
  <c r="Y210" i="7" s="1"/>
  <c r="W211" i="7"/>
  <c r="Y211" i="7" s="1"/>
  <c r="W212" i="7"/>
  <c r="Y212" i="7" s="1"/>
  <c r="W213" i="7"/>
  <c r="Y213" i="7" s="1"/>
  <c r="W214" i="7"/>
  <c r="Y214" i="7" s="1"/>
  <c r="W215" i="7"/>
  <c r="Y215" i="7" s="1"/>
  <c r="W216" i="7"/>
  <c r="Y216" i="7" s="1"/>
  <c r="W217" i="7"/>
  <c r="Y217" i="7" s="1"/>
  <c r="W218" i="7"/>
  <c r="Y218" i="7" s="1"/>
  <c r="W219" i="7"/>
  <c r="Y219" i="7" s="1"/>
  <c r="W220" i="7"/>
  <c r="Y220" i="7" s="1"/>
  <c r="W221" i="7"/>
  <c r="Y221" i="7" s="1"/>
  <c r="W222" i="7"/>
  <c r="Y222" i="7" s="1"/>
  <c r="W223" i="7"/>
  <c r="Y223" i="7" s="1"/>
  <c r="W224" i="7"/>
  <c r="Y224" i="7" s="1"/>
  <c r="W225" i="7"/>
  <c r="Y225" i="7" s="1"/>
  <c r="W226" i="7"/>
  <c r="Y226" i="7" s="1"/>
  <c r="W227" i="7"/>
  <c r="Y227" i="7" s="1"/>
  <c r="W228" i="7"/>
  <c r="Y228" i="7" s="1"/>
  <c r="W229" i="7"/>
  <c r="Y229" i="7" s="1"/>
  <c r="W230" i="7"/>
  <c r="Y230" i="7" s="1"/>
  <c r="W231" i="7"/>
  <c r="Y231" i="7" s="1"/>
  <c r="W232" i="7"/>
  <c r="Y232" i="7" s="1"/>
  <c r="W233" i="7"/>
  <c r="Y233" i="7" s="1"/>
  <c r="W234" i="7"/>
  <c r="Y234" i="7" s="1"/>
  <c r="W235" i="7"/>
  <c r="Y235" i="7" s="1"/>
  <c r="W236" i="7"/>
  <c r="Y236" i="7" s="1"/>
  <c r="W237" i="7"/>
  <c r="Y237" i="7" s="1"/>
  <c r="W238" i="7"/>
  <c r="Y238" i="7" s="1"/>
  <c r="W239" i="7"/>
  <c r="Y239" i="7" s="1"/>
  <c r="W240" i="7"/>
  <c r="Y240" i="7" s="1"/>
  <c r="W241" i="7"/>
  <c r="Y241" i="7" s="1"/>
  <c r="W242" i="7"/>
  <c r="Y242" i="7" s="1"/>
  <c r="W243" i="7"/>
  <c r="Y243" i="7" s="1"/>
  <c r="W244" i="7"/>
  <c r="Y244" i="7" s="1"/>
  <c r="W245" i="7"/>
  <c r="Y245" i="7" s="1"/>
  <c r="W246" i="7"/>
  <c r="Y246" i="7" s="1"/>
  <c r="W247" i="7"/>
  <c r="Y247" i="7" s="1"/>
  <c r="W248" i="7"/>
  <c r="Y248" i="7" s="1"/>
  <c r="W249" i="7"/>
  <c r="Y249" i="7" s="1"/>
  <c r="W250" i="7"/>
  <c r="Y250" i="7" s="1"/>
  <c r="W251" i="7"/>
  <c r="Y251" i="7" s="1"/>
  <c r="W252" i="7"/>
  <c r="Y252" i="7" s="1"/>
  <c r="W253" i="7"/>
  <c r="Y253" i="7" s="1"/>
  <c r="W254" i="7"/>
  <c r="Y254" i="7" s="1"/>
  <c r="W255" i="7"/>
  <c r="Y255" i="7" s="1"/>
  <c r="W256" i="7"/>
  <c r="Y256" i="7" s="1"/>
  <c r="W257" i="7"/>
  <c r="Y257" i="7" s="1"/>
  <c r="W258" i="7"/>
  <c r="Y258" i="7" s="1"/>
  <c r="W259" i="7"/>
  <c r="Y259" i="7" s="1"/>
  <c r="W260" i="7"/>
  <c r="Y260" i="7" s="1"/>
  <c r="W261" i="7"/>
  <c r="Y261" i="7" s="1"/>
  <c r="W262" i="7"/>
  <c r="Y262" i="7" s="1"/>
  <c r="W263" i="7"/>
  <c r="Y263" i="7" s="1"/>
  <c r="W264" i="7"/>
  <c r="Y264" i="7" s="1"/>
  <c r="W265" i="7"/>
  <c r="Y265" i="7" s="1"/>
  <c r="W266" i="7"/>
  <c r="Y266" i="7" s="1"/>
  <c r="W267" i="7"/>
  <c r="Y267" i="7" s="1"/>
  <c r="W268" i="7"/>
  <c r="Y268" i="7" s="1"/>
  <c r="W269" i="7"/>
  <c r="Y269" i="7" s="1"/>
  <c r="W270" i="7"/>
  <c r="Y270" i="7" s="1"/>
  <c r="W271" i="7"/>
  <c r="Y271" i="7" s="1"/>
  <c r="W272" i="7"/>
  <c r="Y272" i="7" s="1"/>
  <c r="W273" i="7"/>
  <c r="Y273" i="7" s="1"/>
  <c r="W274" i="7"/>
  <c r="Y274" i="7" s="1"/>
  <c r="W275" i="7"/>
  <c r="Y275" i="7" s="1"/>
  <c r="W276" i="7"/>
  <c r="Y276" i="7" s="1"/>
  <c r="W277" i="7"/>
  <c r="Y277" i="7" s="1"/>
  <c r="W278" i="7"/>
  <c r="Y278" i="7" s="1"/>
  <c r="W279" i="7"/>
  <c r="Y279" i="7" s="1"/>
  <c r="W280" i="7"/>
  <c r="Y280" i="7" s="1"/>
  <c r="W281" i="7"/>
  <c r="Y281" i="7" s="1"/>
  <c r="W282" i="7"/>
  <c r="Y282" i="7" s="1"/>
  <c r="W283" i="7"/>
  <c r="Y283" i="7" s="1"/>
  <c r="W284" i="7"/>
  <c r="Y284" i="7" s="1"/>
  <c r="W285" i="7"/>
  <c r="Y285" i="7" s="1"/>
  <c r="W286" i="7"/>
  <c r="Y286" i="7" s="1"/>
  <c r="W287" i="7"/>
  <c r="Y287" i="7" s="1"/>
  <c r="W288" i="7"/>
  <c r="Y288" i="7" s="1"/>
  <c r="W289" i="7"/>
  <c r="Y289" i="7" s="1"/>
  <c r="W290" i="7"/>
  <c r="Y290" i="7" s="1"/>
  <c r="W291" i="7"/>
  <c r="Y291" i="7" s="1"/>
  <c r="W292" i="7"/>
  <c r="Y292" i="7" s="1"/>
  <c r="W293" i="7"/>
  <c r="Y293" i="7" s="1"/>
  <c r="W294" i="7"/>
  <c r="Y294" i="7" s="1"/>
  <c r="W295" i="7"/>
  <c r="Y295" i="7" s="1"/>
  <c r="W296" i="7"/>
  <c r="Y296" i="7" s="1"/>
  <c r="W297" i="7"/>
  <c r="Y297" i="7" s="1"/>
  <c r="W298" i="7"/>
  <c r="Y298" i="7" s="1"/>
  <c r="W299" i="7"/>
  <c r="Y299" i="7" s="1"/>
  <c r="W300" i="7"/>
  <c r="Y300" i="7" s="1"/>
  <c r="W301" i="7"/>
  <c r="Y301" i="7" s="1"/>
  <c r="W302" i="7"/>
  <c r="Y302" i="7" s="1"/>
  <c r="W303" i="7"/>
  <c r="Y303" i="7" s="1"/>
  <c r="W304" i="7"/>
  <c r="Y304" i="7" s="1"/>
  <c r="W305" i="7"/>
  <c r="Y305" i="7" s="1"/>
  <c r="W306" i="7"/>
  <c r="Y306" i="7" s="1"/>
  <c r="W307" i="7"/>
  <c r="Y307" i="7" s="1"/>
  <c r="W308" i="7"/>
  <c r="Y308" i="7" s="1"/>
  <c r="W309" i="7"/>
  <c r="Y309" i="7" s="1"/>
  <c r="W310" i="7"/>
  <c r="Y310" i="7" s="1"/>
  <c r="W311" i="7"/>
  <c r="Y311" i="7" s="1"/>
  <c r="W312" i="7"/>
  <c r="Y312" i="7" s="1"/>
  <c r="W313" i="7"/>
  <c r="Y313" i="7" s="1"/>
  <c r="W314" i="7"/>
  <c r="Y314" i="7" s="1"/>
  <c r="W315" i="7"/>
  <c r="Y315" i="7" s="1"/>
  <c r="W316" i="7"/>
  <c r="Y316" i="7" s="1"/>
  <c r="W317" i="7"/>
  <c r="Y317" i="7" s="1"/>
  <c r="W318" i="7"/>
  <c r="Y318" i="7" s="1"/>
  <c r="W319" i="7"/>
  <c r="Y319" i="7" s="1"/>
  <c r="W320" i="7"/>
  <c r="Y320" i="7" s="1"/>
  <c r="W321" i="7"/>
  <c r="Y321" i="7" s="1"/>
  <c r="W322" i="7"/>
  <c r="Y322" i="7" s="1"/>
  <c r="W323" i="7"/>
  <c r="Y323" i="7" s="1"/>
  <c r="W324" i="7"/>
  <c r="Y324" i="7" s="1"/>
  <c r="W325" i="7"/>
  <c r="Y325" i="7" s="1"/>
  <c r="W326" i="7"/>
  <c r="Y326" i="7" s="1"/>
  <c r="W327" i="7"/>
  <c r="Y327" i="7" s="1"/>
  <c r="W328" i="7"/>
  <c r="Y328" i="7" s="1"/>
  <c r="W329" i="7"/>
  <c r="Y329" i="7" s="1"/>
  <c r="W330" i="7"/>
  <c r="Y330" i="7" s="1"/>
  <c r="W331" i="7"/>
  <c r="Y331" i="7" s="1"/>
  <c r="W332" i="7"/>
  <c r="Y332" i="7" s="1"/>
  <c r="W333" i="7"/>
  <c r="Y333" i="7" s="1"/>
  <c r="W334" i="7"/>
  <c r="Y334" i="7" s="1"/>
  <c r="W335" i="7"/>
  <c r="Y335" i="7" s="1"/>
  <c r="W336" i="7"/>
  <c r="Y336" i="7" s="1"/>
  <c r="W337" i="7"/>
  <c r="Y337" i="7" s="1"/>
  <c r="W338" i="7"/>
  <c r="Y338" i="7" s="1"/>
  <c r="W339" i="7"/>
  <c r="Y339" i="7" s="1"/>
  <c r="W340" i="7"/>
  <c r="Y340" i="7" s="1"/>
  <c r="W341" i="7"/>
  <c r="Y341" i="7" s="1"/>
  <c r="W342" i="7"/>
  <c r="Y342" i="7" s="1"/>
  <c r="W343" i="7"/>
  <c r="Y343" i="7" s="1"/>
  <c r="W344" i="7"/>
  <c r="Y344" i="7" s="1"/>
  <c r="W345" i="7"/>
  <c r="Y345" i="7" s="1"/>
  <c r="W346" i="7"/>
  <c r="Y346" i="7" s="1"/>
  <c r="W347" i="7"/>
  <c r="Y347" i="7" s="1"/>
  <c r="W348" i="7"/>
  <c r="Y348" i="7" s="1"/>
  <c r="W349" i="7"/>
  <c r="Y349" i="7" s="1"/>
  <c r="W350" i="7"/>
  <c r="Y350" i="7" s="1"/>
  <c r="W351" i="7"/>
  <c r="Y351" i="7" s="1"/>
  <c r="W352" i="7"/>
  <c r="Y352" i="7" s="1"/>
  <c r="W353" i="7"/>
  <c r="Y353" i="7" s="1"/>
  <c r="W354" i="7"/>
  <c r="Y354" i="7" s="1"/>
  <c r="W355" i="7"/>
  <c r="Y355" i="7" s="1"/>
  <c r="W356" i="7"/>
  <c r="Y356" i="7" s="1"/>
  <c r="W357" i="7"/>
  <c r="Y357" i="7" s="1"/>
  <c r="W358" i="7"/>
  <c r="Y358" i="7" s="1"/>
  <c r="W359" i="7"/>
  <c r="Y359" i="7" s="1"/>
  <c r="W360" i="7"/>
  <c r="Y360" i="7" s="1"/>
  <c r="W361" i="7"/>
  <c r="Y361" i="7" s="1"/>
  <c r="W362" i="7"/>
  <c r="Y362" i="7" s="1"/>
  <c r="W363" i="7"/>
  <c r="Y363" i="7" s="1"/>
  <c r="W364" i="7"/>
  <c r="Y364" i="7" s="1"/>
  <c r="W365" i="7"/>
  <c r="Y365" i="7" s="1"/>
  <c r="W366" i="7"/>
  <c r="Y366" i="7" s="1"/>
  <c r="W367" i="7"/>
  <c r="Y367" i="7" s="1"/>
  <c r="W368" i="7"/>
  <c r="Y368" i="7" s="1"/>
  <c r="W369" i="7"/>
  <c r="Y369" i="7" s="1"/>
  <c r="W370" i="7"/>
  <c r="Y370" i="7" s="1"/>
  <c r="W371" i="7"/>
  <c r="Y371" i="7" s="1"/>
  <c r="W372" i="7"/>
  <c r="Y372" i="7" s="1"/>
  <c r="W373" i="7"/>
  <c r="Y373" i="7" s="1"/>
  <c r="W374" i="7"/>
  <c r="Y374" i="7" s="1"/>
  <c r="W375" i="7"/>
  <c r="Y375" i="7" s="1"/>
  <c r="W376" i="7"/>
  <c r="Y376" i="7" s="1"/>
  <c r="W377" i="7"/>
  <c r="Y377" i="7" s="1"/>
  <c r="W378" i="7"/>
  <c r="Y378" i="7" s="1"/>
  <c r="W379" i="7"/>
  <c r="Y379" i="7" s="1"/>
  <c r="W380" i="7"/>
  <c r="Y380" i="7" s="1"/>
  <c r="W381" i="7"/>
  <c r="Y381" i="7" s="1"/>
  <c r="W382" i="7"/>
  <c r="Y382" i="7" s="1"/>
  <c r="W383" i="7"/>
  <c r="Y383" i="7" s="1"/>
  <c r="W384" i="7"/>
  <c r="Y384" i="7" s="1"/>
  <c r="W385" i="7"/>
  <c r="Y385" i="7" s="1"/>
  <c r="W386" i="7"/>
  <c r="Y386" i="7" s="1"/>
  <c r="W387" i="7"/>
  <c r="Y387" i="7" s="1"/>
  <c r="W388" i="7"/>
  <c r="Y388" i="7" s="1"/>
  <c r="W389" i="7"/>
  <c r="Y389" i="7" s="1"/>
  <c r="W390" i="7"/>
  <c r="Y390" i="7" s="1"/>
  <c r="W391" i="7"/>
  <c r="Y391" i="7" s="1"/>
  <c r="W392" i="7"/>
  <c r="Y392" i="7" s="1"/>
  <c r="W393" i="7"/>
  <c r="Y393" i="7" s="1"/>
  <c r="W394" i="7"/>
  <c r="Y394" i="7" s="1"/>
  <c r="W395" i="7"/>
  <c r="Y395" i="7" s="1"/>
  <c r="W396" i="7"/>
  <c r="Y396" i="7" s="1"/>
  <c r="W397" i="7"/>
  <c r="Y397" i="7" s="1"/>
  <c r="W398" i="7"/>
  <c r="Y398" i="7" s="1"/>
  <c r="W399" i="7"/>
  <c r="Y399" i="7" s="1"/>
  <c r="W400" i="7"/>
  <c r="Y400" i="7" s="1"/>
  <c r="W401" i="7"/>
  <c r="Y401" i="7" s="1"/>
  <c r="W402" i="7"/>
  <c r="Y402" i="7" s="1"/>
  <c r="W403" i="7"/>
  <c r="Y403" i="7" s="1"/>
  <c r="W404" i="7"/>
  <c r="Y404" i="7" s="1"/>
  <c r="W405" i="7"/>
  <c r="Y405" i="7" s="1"/>
  <c r="W406" i="7"/>
  <c r="Y406" i="7" s="1"/>
  <c r="W407" i="7"/>
  <c r="Y407" i="7" s="1"/>
  <c r="W408" i="7"/>
  <c r="Y408" i="7" s="1"/>
  <c r="W409" i="7"/>
  <c r="Y409" i="7" s="1"/>
  <c r="W410" i="7"/>
  <c r="Y410" i="7" s="1"/>
  <c r="W411" i="7"/>
  <c r="Y411" i="7" s="1"/>
  <c r="W412" i="7"/>
  <c r="Y412" i="7" s="1"/>
  <c r="W413" i="7"/>
  <c r="Y413" i="7" s="1"/>
  <c r="W414" i="7"/>
  <c r="Y414" i="7" s="1"/>
  <c r="W415" i="7"/>
  <c r="Y415" i="7" s="1"/>
  <c r="W416" i="7"/>
  <c r="Y416" i="7" s="1"/>
  <c r="W417" i="7"/>
  <c r="Y417" i="7" s="1"/>
  <c r="W418" i="7"/>
  <c r="Y418" i="7" s="1"/>
  <c r="W419" i="7"/>
  <c r="Y419" i="7" s="1"/>
  <c r="W420" i="7"/>
  <c r="Y420" i="7" s="1"/>
  <c r="W421" i="7"/>
  <c r="Y421" i="7" s="1"/>
  <c r="W422" i="7"/>
  <c r="Y422" i="7" s="1"/>
  <c r="W423" i="7"/>
  <c r="Y423" i="7" s="1"/>
  <c r="W424" i="7"/>
  <c r="Y424" i="7" s="1"/>
  <c r="W425" i="7"/>
  <c r="Y425" i="7" s="1"/>
  <c r="W426" i="7"/>
  <c r="Y426" i="7" s="1"/>
  <c r="W427" i="7"/>
  <c r="Y427" i="7" s="1"/>
  <c r="W428" i="7"/>
  <c r="Y428" i="7" s="1"/>
  <c r="W429" i="7"/>
  <c r="Y429" i="7" s="1"/>
  <c r="W430" i="7"/>
  <c r="Y430" i="7" s="1"/>
  <c r="W431" i="7"/>
  <c r="Y431" i="7" s="1"/>
  <c r="W432" i="7"/>
  <c r="Y432" i="7" s="1"/>
  <c r="W433" i="7"/>
  <c r="Y433" i="7" s="1"/>
  <c r="W434" i="7"/>
  <c r="Y434" i="7" s="1"/>
  <c r="W435" i="7"/>
  <c r="Y435" i="7" s="1"/>
  <c r="W436" i="7"/>
  <c r="Y436" i="7" s="1"/>
  <c r="W437" i="7"/>
  <c r="Y437" i="7" s="1"/>
  <c r="W438" i="7"/>
  <c r="Y438" i="7" s="1"/>
  <c r="W439" i="7"/>
  <c r="Y439" i="7" s="1"/>
  <c r="W440" i="7"/>
  <c r="Y440" i="7" s="1"/>
  <c r="W441" i="7"/>
  <c r="Y441" i="7" s="1"/>
  <c r="W442" i="7"/>
  <c r="Y442" i="7" s="1"/>
  <c r="W443" i="7"/>
  <c r="Y443" i="7" s="1"/>
  <c r="W444" i="7"/>
  <c r="Y444" i="7" s="1"/>
  <c r="W445" i="7"/>
  <c r="Y445" i="7" s="1"/>
  <c r="W446" i="7"/>
  <c r="Y446" i="7" s="1"/>
  <c r="W447" i="7"/>
  <c r="Y447" i="7" s="1"/>
  <c r="W448" i="7"/>
  <c r="Y448" i="7" s="1"/>
  <c r="W449" i="7"/>
  <c r="Y449" i="7" s="1"/>
  <c r="W450" i="7"/>
  <c r="Y450" i="7" s="1"/>
  <c r="W451" i="7"/>
  <c r="Y451" i="7" s="1"/>
  <c r="W452" i="7"/>
  <c r="Y452" i="7" s="1"/>
  <c r="W453" i="7"/>
  <c r="Y453" i="7" s="1"/>
  <c r="W454" i="7"/>
  <c r="Y454" i="7" s="1"/>
  <c r="W455" i="7"/>
  <c r="Y455" i="7" s="1"/>
  <c r="W456" i="7"/>
  <c r="Y456" i="7" s="1"/>
  <c r="W457" i="7"/>
  <c r="Y457" i="7" s="1"/>
  <c r="W458" i="7"/>
  <c r="Y458" i="7" s="1"/>
  <c r="W459" i="7"/>
  <c r="Y459" i="7" s="1"/>
  <c r="W460" i="7"/>
  <c r="Y460" i="7" s="1"/>
  <c r="W461" i="7"/>
  <c r="Y461" i="7" s="1"/>
  <c r="W462" i="7"/>
  <c r="Y462" i="7" s="1"/>
  <c r="W463" i="7"/>
  <c r="Y463" i="7" s="1"/>
  <c r="W464" i="7"/>
  <c r="Y464" i="7" s="1"/>
  <c r="W465" i="7"/>
  <c r="Y465" i="7" s="1"/>
  <c r="W466" i="7"/>
  <c r="Y466" i="7" s="1"/>
  <c r="W467" i="7"/>
  <c r="Y467" i="7" s="1"/>
  <c r="W468" i="7"/>
  <c r="Y468" i="7" s="1"/>
  <c r="W469" i="7"/>
  <c r="Y469" i="7" s="1"/>
  <c r="W470" i="7"/>
  <c r="Y470" i="7" s="1"/>
  <c r="W471" i="7"/>
  <c r="Y471" i="7" s="1"/>
  <c r="W472" i="7"/>
  <c r="Y472" i="7" s="1"/>
  <c r="W473" i="7"/>
  <c r="Y473" i="7" s="1"/>
  <c r="W474" i="7"/>
  <c r="Y474" i="7" s="1"/>
  <c r="W475" i="7"/>
  <c r="Y475" i="7" s="1"/>
  <c r="W476" i="7"/>
  <c r="Y476" i="7" s="1"/>
  <c r="W477" i="7"/>
  <c r="Y477" i="7" s="1"/>
  <c r="W478" i="7"/>
  <c r="Y478" i="7" s="1"/>
  <c r="W479" i="7"/>
  <c r="Y479" i="7" s="1"/>
  <c r="W480" i="7"/>
  <c r="Y480" i="7" s="1"/>
  <c r="W481" i="7"/>
  <c r="Y481" i="7" s="1"/>
  <c r="W482" i="7"/>
  <c r="Y482" i="7" s="1"/>
  <c r="W483" i="7"/>
  <c r="Y483" i="7" s="1"/>
  <c r="W484" i="7"/>
  <c r="Y484" i="7" s="1"/>
  <c r="W485" i="7"/>
  <c r="Y485" i="7" s="1"/>
  <c r="W486" i="7"/>
  <c r="Y486" i="7" s="1"/>
  <c r="W487" i="7"/>
  <c r="Y487" i="7" s="1"/>
  <c r="W488" i="7"/>
  <c r="Y488" i="7" s="1"/>
  <c r="W489" i="7"/>
  <c r="Y489" i="7" s="1"/>
  <c r="W490" i="7"/>
  <c r="Y490" i="7" s="1"/>
  <c r="W491" i="7"/>
  <c r="Y491" i="7" s="1"/>
  <c r="W492" i="7"/>
  <c r="Y492" i="7" s="1"/>
  <c r="W493" i="7"/>
  <c r="Y493" i="7" s="1"/>
  <c r="W494" i="7"/>
  <c r="Y494" i="7" s="1"/>
  <c r="W495" i="7"/>
  <c r="Y495" i="7" s="1"/>
  <c r="W496" i="7"/>
  <c r="Y496" i="7" s="1"/>
  <c r="W497" i="7"/>
  <c r="Y497" i="7" s="1"/>
  <c r="W498" i="7"/>
  <c r="Y498" i="7" s="1"/>
  <c r="W499" i="7"/>
  <c r="Y499" i="7" s="1"/>
  <c r="W500" i="7"/>
  <c r="Y500" i="7" s="1"/>
  <c r="W501" i="7"/>
  <c r="Y501" i="7" s="1"/>
  <c r="W506" i="7"/>
  <c r="Y506" i="7" s="1"/>
  <c r="W507" i="7"/>
  <c r="Y507" i="7" s="1"/>
  <c r="W508" i="7"/>
  <c r="Y508" i="7" s="1"/>
  <c r="W509" i="7"/>
  <c r="Y509" i="7" s="1"/>
  <c r="W510" i="7"/>
  <c r="Y510" i="7" s="1"/>
  <c r="W511" i="7"/>
  <c r="Y511" i="7" s="1"/>
  <c r="W512" i="7"/>
  <c r="Y512" i="7" s="1"/>
  <c r="W513" i="7"/>
  <c r="Y513" i="7" s="1"/>
  <c r="W514" i="7"/>
  <c r="Y514" i="7" s="1"/>
  <c r="W515" i="7"/>
  <c r="Y515" i="7" s="1"/>
  <c r="W516" i="7"/>
  <c r="Y516" i="7" s="1"/>
  <c r="W517" i="7"/>
  <c r="Y517" i="7" s="1"/>
  <c r="W518" i="7"/>
  <c r="Y518" i="7" s="1"/>
  <c r="W519" i="7"/>
  <c r="Y519" i="7" s="1"/>
  <c r="W520" i="7"/>
  <c r="Y520" i="7" s="1"/>
  <c r="W521" i="7"/>
  <c r="Y521" i="7" s="1"/>
  <c r="W522" i="7"/>
  <c r="Y522" i="7" s="1"/>
  <c r="W523" i="7"/>
  <c r="Y523" i="7" s="1"/>
  <c r="W524" i="7"/>
  <c r="Y524" i="7" s="1"/>
  <c r="W525" i="7"/>
  <c r="Y525" i="7" s="1"/>
  <c r="W526" i="7"/>
  <c r="Y526" i="7" s="1"/>
  <c r="W527" i="7"/>
  <c r="Y527" i="7" s="1"/>
  <c r="W528" i="7"/>
  <c r="Y528" i="7" s="1"/>
  <c r="W529" i="7"/>
  <c r="Y529" i="7" s="1"/>
  <c r="W530" i="7"/>
  <c r="Y530" i="7" s="1"/>
  <c r="W531" i="7"/>
  <c r="Y531" i="7" s="1"/>
  <c r="W532" i="7"/>
  <c r="Y532" i="7" s="1"/>
  <c r="W533" i="7"/>
  <c r="Y533" i="7" s="1"/>
  <c r="W534" i="7"/>
  <c r="Y534" i="7" s="1"/>
  <c r="W535" i="7"/>
  <c r="Y535" i="7" s="1"/>
  <c r="W536" i="7"/>
  <c r="Y536" i="7" s="1"/>
  <c r="W537" i="7"/>
  <c r="Y537" i="7" s="1"/>
  <c r="W538" i="7"/>
  <c r="Y538" i="7" s="1"/>
  <c r="W539" i="7"/>
  <c r="Y539" i="7" s="1"/>
  <c r="W540" i="7"/>
  <c r="Y540" i="7" s="1"/>
  <c r="W541" i="7"/>
  <c r="Y541" i="7" s="1"/>
  <c r="W542" i="7"/>
  <c r="Y542" i="7" s="1"/>
  <c r="W543" i="7"/>
  <c r="Y543" i="7" s="1"/>
  <c r="W544" i="7"/>
  <c r="Y544" i="7" s="1"/>
  <c r="W545" i="7"/>
  <c r="Y545" i="7" s="1"/>
  <c r="W546" i="7"/>
  <c r="Y546" i="7" s="1"/>
  <c r="W547" i="7"/>
  <c r="Y547" i="7" s="1"/>
  <c r="W548" i="7"/>
  <c r="Y548" i="7" s="1"/>
  <c r="W549" i="7"/>
  <c r="Y549" i="7" s="1"/>
  <c r="W550" i="7"/>
  <c r="Y550" i="7" s="1"/>
  <c r="W551" i="7"/>
  <c r="Y551" i="7" s="1"/>
  <c r="W552" i="7"/>
  <c r="Y552" i="7" s="1"/>
  <c r="W553" i="7"/>
  <c r="Y553" i="7" s="1"/>
  <c r="W554" i="7"/>
  <c r="Y554" i="7" s="1"/>
  <c r="W555" i="7"/>
  <c r="Y555" i="7" s="1"/>
  <c r="W556" i="7"/>
  <c r="Y556" i="7" s="1"/>
  <c r="W557" i="7"/>
  <c r="Y557" i="7" s="1"/>
  <c r="W558" i="7"/>
  <c r="Y558" i="7" s="1"/>
  <c r="W559" i="7"/>
  <c r="Y559" i="7" s="1"/>
  <c r="W560" i="7"/>
  <c r="Y560" i="7" s="1"/>
  <c r="W561" i="7"/>
  <c r="Y561" i="7" s="1"/>
  <c r="W562" i="7"/>
  <c r="Y562" i="7" s="1"/>
  <c r="W563" i="7"/>
  <c r="Y563" i="7" s="1"/>
  <c r="W564" i="7"/>
  <c r="Y564" i="7" s="1"/>
  <c r="W565" i="7"/>
  <c r="Y565" i="7" s="1"/>
  <c r="W566" i="7"/>
  <c r="Y566" i="7" s="1"/>
  <c r="W567" i="7"/>
  <c r="Y567" i="7" s="1"/>
  <c r="W568" i="7"/>
  <c r="Y568" i="7" s="1"/>
  <c r="W569" i="7"/>
  <c r="Y569" i="7" s="1"/>
  <c r="W570" i="7"/>
  <c r="Y570" i="7" s="1"/>
  <c r="W571" i="7"/>
  <c r="Y571" i="7" s="1"/>
  <c r="W572" i="7"/>
  <c r="Y572" i="7" s="1"/>
  <c r="W573" i="7"/>
  <c r="Y573" i="7" s="1"/>
  <c r="W574" i="7"/>
  <c r="Y574" i="7" s="1"/>
  <c r="W575" i="7"/>
  <c r="Y575" i="7" s="1"/>
  <c r="W576" i="7"/>
  <c r="Y576" i="7" s="1"/>
  <c r="W577" i="7"/>
  <c r="Y577" i="7" s="1"/>
  <c r="W578" i="7"/>
  <c r="Y578" i="7" s="1"/>
  <c r="W579" i="7"/>
  <c r="Y579" i="7" s="1"/>
  <c r="W580" i="7"/>
  <c r="Y580" i="7" s="1"/>
  <c r="W581" i="7"/>
  <c r="Y581" i="7" s="1"/>
  <c r="W582" i="7"/>
  <c r="Y582" i="7" s="1"/>
  <c r="W583" i="7"/>
  <c r="Y583" i="7" s="1"/>
  <c r="W584" i="7"/>
  <c r="Y584" i="7" s="1"/>
  <c r="W585" i="7"/>
  <c r="Y585" i="7" s="1"/>
  <c r="W586" i="7"/>
  <c r="Y586" i="7" s="1"/>
  <c r="W587" i="7"/>
  <c r="Y587" i="7" s="1"/>
  <c r="W588" i="7"/>
  <c r="Y588" i="7" s="1"/>
  <c r="W589" i="7"/>
  <c r="Y589" i="7" s="1"/>
  <c r="W590" i="7"/>
  <c r="Y590" i="7" s="1"/>
  <c r="W591" i="7"/>
  <c r="Y591" i="7" s="1"/>
  <c r="W592" i="7"/>
  <c r="Y592" i="7" s="1"/>
  <c r="W593" i="7"/>
  <c r="Y593" i="7" s="1"/>
  <c r="W594" i="7"/>
  <c r="Y594" i="7" s="1"/>
  <c r="W595" i="7"/>
  <c r="Y595" i="7" s="1"/>
  <c r="W596" i="7"/>
  <c r="Y596" i="7" s="1"/>
  <c r="W597" i="7"/>
  <c r="Y597" i="7" s="1"/>
  <c r="W598" i="7"/>
  <c r="Y598" i="7" s="1"/>
  <c r="W599" i="7"/>
  <c r="Y599" i="7" s="1"/>
  <c r="W600" i="7"/>
  <c r="Y600" i="7" s="1"/>
  <c r="W601" i="7"/>
  <c r="Y601" i="7" s="1"/>
  <c r="W602" i="7"/>
  <c r="Y602" i="7" s="1"/>
  <c r="W603" i="7"/>
  <c r="Y603" i="7" s="1"/>
  <c r="W604" i="7"/>
  <c r="Y604" i="7" s="1"/>
  <c r="W605" i="7"/>
  <c r="Y605" i="7" s="1"/>
  <c r="W606" i="7"/>
  <c r="Y606" i="7" s="1"/>
  <c r="W607" i="7"/>
  <c r="Y607" i="7" s="1"/>
  <c r="W608" i="7"/>
  <c r="Y608" i="7" s="1"/>
  <c r="W609" i="7"/>
  <c r="Y609" i="7" s="1"/>
  <c r="W610" i="7"/>
  <c r="Y610" i="7" s="1"/>
  <c r="W611" i="7"/>
  <c r="Y611" i="7" s="1"/>
  <c r="W612" i="7"/>
  <c r="Y612" i="7" s="1"/>
  <c r="W613" i="7"/>
  <c r="Y613" i="7" s="1"/>
  <c r="W614" i="7"/>
  <c r="Y614" i="7" s="1"/>
  <c r="W615" i="7"/>
  <c r="Y615" i="7" s="1"/>
  <c r="W616" i="7"/>
  <c r="Y616" i="7" s="1"/>
  <c r="W617" i="7"/>
  <c r="Y617" i="7" s="1"/>
  <c r="W618" i="7"/>
  <c r="Y618" i="7" s="1"/>
  <c r="W619" i="7"/>
  <c r="Y619" i="7" s="1"/>
  <c r="W620" i="7"/>
  <c r="Y620" i="7" s="1"/>
  <c r="W621" i="7"/>
  <c r="Y621" i="7" s="1"/>
  <c r="W622" i="7"/>
  <c r="Y622" i="7" s="1"/>
  <c r="W623" i="7"/>
  <c r="Y623" i="7" s="1"/>
  <c r="W624" i="7"/>
  <c r="Y624" i="7" s="1"/>
  <c r="W625" i="7"/>
  <c r="Y625" i="7" s="1"/>
  <c r="W626" i="7"/>
  <c r="Y626" i="7" s="1"/>
  <c r="W627" i="7"/>
  <c r="Y627" i="7" s="1"/>
  <c r="W628" i="7"/>
  <c r="Y628" i="7" s="1"/>
  <c r="W629" i="7"/>
  <c r="Y629" i="7" s="1"/>
  <c r="W630" i="7"/>
  <c r="Y630" i="7" s="1"/>
  <c r="W631" i="7"/>
  <c r="Y631" i="7" s="1"/>
  <c r="W632" i="7"/>
  <c r="Y632" i="7" s="1"/>
  <c r="W633" i="7"/>
  <c r="Y633" i="7" s="1"/>
  <c r="W634" i="7"/>
  <c r="Y634" i="7" s="1"/>
  <c r="W635" i="7"/>
  <c r="Y635" i="7" s="1"/>
  <c r="W636" i="7"/>
  <c r="Y636" i="7" s="1"/>
  <c r="W637" i="7"/>
  <c r="Y637" i="7" s="1"/>
  <c r="W638" i="7"/>
  <c r="Y638" i="7" s="1"/>
  <c r="W639" i="7"/>
  <c r="Y639" i="7" s="1"/>
  <c r="W640" i="7"/>
  <c r="Y640" i="7" s="1"/>
  <c r="W641" i="7"/>
  <c r="Y641" i="7" s="1"/>
  <c r="W642" i="7"/>
  <c r="Y642" i="7" s="1"/>
  <c r="W643" i="7"/>
  <c r="Y643" i="7" s="1"/>
  <c r="W644" i="7"/>
  <c r="Y644" i="7" s="1"/>
  <c r="W645" i="7"/>
  <c r="Y645" i="7" s="1"/>
  <c r="W646" i="7"/>
  <c r="Y646" i="7" s="1"/>
  <c r="W647" i="7"/>
  <c r="Y647" i="7" s="1"/>
  <c r="W648" i="7"/>
  <c r="Y648" i="7" s="1"/>
  <c r="W649" i="7"/>
  <c r="Y649" i="7" s="1"/>
  <c r="W650" i="7"/>
  <c r="Y650" i="7" s="1"/>
  <c r="W651" i="7"/>
  <c r="Y651" i="7" s="1"/>
  <c r="W652" i="7"/>
  <c r="Y652" i="7" s="1"/>
  <c r="W653" i="7"/>
  <c r="Y653" i="7" s="1"/>
  <c r="W654" i="7"/>
  <c r="Y654" i="7" s="1"/>
  <c r="W655" i="7"/>
  <c r="Y655" i="7" s="1"/>
  <c r="W656" i="7"/>
  <c r="Y656" i="7" s="1"/>
  <c r="W657" i="7"/>
  <c r="Y657" i="7" s="1"/>
  <c r="W658" i="7"/>
  <c r="Y658" i="7" s="1"/>
  <c r="W659" i="7"/>
  <c r="Y659" i="7" s="1"/>
  <c r="W660" i="7"/>
  <c r="Y660" i="7" s="1"/>
  <c r="W661" i="7"/>
  <c r="Y661" i="7" s="1"/>
  <c r="W662" i="7"/>
  <c r="Y662" i="7" s="1"/>
  <c r="W663" i="7"/>
  <c r="Y663" i="7" s="1"/>
  <c r="W664" i="7"/>
  <c r="Y664" i="7" s="1"/>
  <c r="W665" i="7"/>
  <c r="Y665" i="7" s="1"/>
  <c r="W666" i="7"/>
  <c r="Y666" i="7" s="1"/>
  <c r="W667" i="7"/>
  <c r="Y667" i="7" s="1"/>
  <c r="W668" i="7"/>
  <c r="Y668" i="7" s="1"/>
  <c r="W669" i="7"/>
  <c r="Y669" i="7" s="1"/>
  <c r="W670" i="7"/>
  <c r="Y670" i="7" s="1"/>
  <c r="W671" i="7"/>
  <c r="Y671" i="7" s="1"/>
  <c r="W672" i="7"/>
  <c r="Y672" i="7" s="1"/>
  <c r="W673" i="7"/>
  <c r="Y673" i="7" s="1"/>
  <c r="W674" i="7"/>
  <c r="Y674" i="7" s="1"/>
  <c r="W675" i="7"/>
  <c r="Y675" i="7" s="1"/>
  <c r="W676" i="7"/>
  <c r="Y676" i="7" s="1"/>
  <c r="W677" i="7"/>
  <c r="Y677" i="7" s="1"/>
  <c r="W678" i="7"/>
  <c r="Y678" i="7" s="1"/>
  <c r="W679" i="7"/>
  <c r="Y679" i="7" s="1"/>
  <c r="W680" i="7"/>
  <c r="Y680" i="7" s="1"/>
  <c r="W681" i="7"/>
  <c r="Y681" i="7" s="1"/>
  <c r="W682" i="7"/>
  <c r="Y682" i="7" s="1"/>
  <c r="W683" i="7"/>
  <c r="Y683" i="7" s="1"/>
  <c r="W684" i="7"/>
  <c r="Y684" i="7" s="1"/>
  <c r="W685" i="7"/>
  <c r="Y685" i="7" s="1"/>
  <c r="W686" i="7"/>
  <c r="Y686" i="7" s="1"/>
  <c r="W687" i="7"/>
  <c r="Y687" i="7" s="1"/>
  <c r="W688" i="7"/>
  <c r="Y688" i="7" s="1"/>
  <c r="W689" i="7"/>
  <c r="Y689" i="7" s="1"/>
  <c r="W690" i="7"/>
  <c r="Y690" i="7" s="1"/>
  <c r="W691" i="7"/>
  <c r="Y691" i="7" s="1"/>
  <c r="W692" i="7"/>
  <c r="Y692" i="7" s="1"/>
  <c r="W693" i="7"/>
  <c r="Y693" i="7" s="1"/>
  <c r="W694" i="7"/>
  <c r="Y694" i="7" s="1"/>
  <c r="W695" i="7"/>
  <c r="Y695" i="7" s="1"/>
  <c r="W696" i="7"/>
  <c r="Y696" i="7" s="1"/>
  <c r="W697" i="7"/>
  <c r="Y697" i="7" s="1"/>
  <c r="W698" i="7"/>
  <c r="Y698" i="7" s="1"/>
  <c r="W699" i="7"/>
  <c r="Y699" i="7" s="1"/>
  <c r="W700" i="7"/>
  <c r="Y700" i="7" s="1"/>
  <c r="W701" i="7"/>
  <c r="Y701" i="7" s="1"/>
  <c r="W702" i="7"/>
  <c r="Y702" i="7" s="1"/>
  <c r="W703" i="7"/>
  <c r="Y703" i="7" s="1"/>
  <c r="W704" i="7"/>
  <c r="Y704" i="7" s="1"/>
  <c r="W705" i="7"/>
  <c r="Y705" i="7" s="1"/>
  <c r="W706" i="7"/>
  <c r="Y706" i="7" s="1"/>
  <c r="W707" i="7"/>
  <c r="Y707" i="7" s="1"/>
  <c r="W708" i="7"/>
  <c r="Y708" i="7" s="1"/>
  <c r="W709" i="7"/>
  <c r="Y709" i="7" s="1"/>
  <c r="W710" i="7"/>
  <c r="Y710" i="7" s="1"/>
  <c r="W711" i="7"/>
  <c r="Y711" i="7" s="1"/>
  <c r="W712" i="7"/>
  <c r="Y712" i="7" s="1"/>
  <c r="W713" i="7"/>
  <c r="Y713" i="7" s="1"/>
  <c r="W714" i="7"/>
  <c r="Y714" i="7" s="1"/>
  <c r="W715" i="7"/>
  <c r="Y715" i="7" s="1"/>
  <c r="W716" i="7"/>
  <c r="Y716" i="7" s="1"/>
  <c r="W717" i="7"/>
  <c r="Y717" i="7" s="1"/>
  <c r="W718" i="7"/>
  <c r="Y718" i="7" s="1"/>
  <c r="W719" i="7"/>
  <c r="Y719" i="7" s="1"/>
  <c r="W720" i="7"/>
  <c r="Y720" i="7" s="1"/>
  <c r="W721" i="7"/>
  <c r="Y721" i="7" s="1"/>
  <c r="W722" i="7"/>
  <c r="Y722" i="7" s="1"/>
  <c r="W723" i="7"/>
  <c r="Y723" i="7" s="1"/>
  <c r="W724" i="7"/>
  <c r="Y724" i="7" s="1"/>
  <c r="W725" i="7"/>
  <c r="Y725" i="7" s="1"/>
  <c r="W726" i="7"/>
  <c r="Y726" i="7" s="1"/>
  <c r="W727" i="7"/>
  <c r="Y727" i="7" s="1"/>
  <c r="W728" i="7"/>
  <c r="Y728" i="7" s="1"/>
  <c r="W729" i="7"/>
  <c r="Y729" i="7" s="1"/>
  <c r="W730" i="7"/>
  <c r="Y730" i="7" s="1"/>
  <c r="W731" i="7"/>
  <c r="Y731" i="7" s="1"/>
  <c r="W732" i="7"/>
  <c r="Y732" i="7" s="1"/>
  <c r="W733" i="7"/>
  <c r="Y733" i="7" s="1"/>
  <c r="W734" i="7"/>
  <c r="Y734" i="7" s="1"/>
  <c r="W735" i="7"/>
  <c r="Y735" i="7" s="1"/>
  <c r="W736" i="7"/>
  <c r="Y736" i="7" s="1"/>
  <c r="W737" i="7"/>
  <c r="Y737" i="7" s="1"/>
  <c r="W738" i="7"/>
  <c r="Y738" i="7" s="1"/>
  <c r="W739" i="7"/>
  <c r="Y739" i="7" s="1"/>
  <c r="W740" i="7"/>
  <c r="Y740" i="7" s="1"/>
  <c r="W741" i="7"/>
  <c r="Y741" i="7" s="1"/>
  <c r="W742" i="7"/>
  <c r="Y742" i="7" s="1"/>
  <c r="W743" i="7"/>
  <c r="Y743" i="7" s="1"/>
  <c r="W744" i="7"/>
  <c r="Y744" i="7" s="1"/>
  <c r="W745" i="7"/>
  <c r="Y745" i="7" s="1"/>
  <c r="W746" i="7"/>
  <c r="Y746" i="7" s="1"/>
  <c r="W747" i="7"/>
  <c r="Y747" i="7" s="1"/>
  <c r="W748" i="7"/>
  <c r="Y748" i="7" s="1"/>
  <c r="W749" i="7"/>
  <c r="Y749" i="7" s="1"/>
  <c r="W750" i="7"/>
  <c r="Y750" i="7" s="1"/>
  <c r="W751" i="7"/>
  <c r="Y751" i="7" s="1"/>
  <c r="W752" i="7"/>
  <c r="Y752" i="7" s="1"/>
  <c r="W753" i="7"/>
  <c r="Y753" i="7" s="1"/>
  <c r="W754" i="7"/>
  <c r="Y754" i="7" s="1"/>
  <c r="W755" i="7"/>
  <c r="Y755" i="7" s="1"/>
  <c r="W756" i="7"/>
  <c r="Y756" i="7" s="1"/>
  <c r="W757" i="7"/>
  <c r="Y757" i="7" s="1"/>
  <c r="W758" i="7"/>
  <c r="Y758" i="7" s="1"/>
  <c r="W759" i="7"/>
  <c r="Y759" i="7" s="1"/>
  <c r="W760" i="7"/>
  <c r="Y760" i="7" s="1"/>
  <c r="W761" i="7"/>
  <c r="Y761" i="7" s="1"/>
  <c r="W762" i="7"/>
  <c r="Y762" i="7" s="1"/>
  <c r="W763" i="7"/>
  <c r="Y763" i="7" s="1"/>
  <c r="W764" i="7"/>
  <c r="Y764" i="7" s="1"/>
  <c r="W765" i="7"/>
  <c r="Y765" i="7" s="1"/>
  <c r="W766" i="7"/>
  <c r="Y766" i="7" s="1"/>
  <c r="W767" i="7"/>
  <c r="Y767" i="7" s="1"/>
  <c r="W768" i="7"/>
  <c r="Y768" i="7" s="1"/>
  <c r="W769" i="7"/>
  <c r="Y769" i="7" s="1"/>
  <c r="W770" i="7"/>
  <c r="Y770" i="7" s="1"/>
  <c r="W771" i="7"/>
  <c r="Y771" i="7" s="1"/>
  <c r="W772" i="7"/>
  <c r="Y772" i="7" s="1"/>
  <c r="W773" i="7"/>
  <c r="Y773" i="7" s="1"/>
  <c r="W774" i="7"/>
  <c r="Y774" i="7" s="1"/>
  <c r="W775" i="7"/>
  <c r="Y775" i="7" s="1"/>
  <c r="W776" i="7"/>
  <c r="Y776" i="7" s="1"/>
  <c r="W777" i="7"/>
  <c r="Y777" i="7" s="1"/>
  <c r="W778" i="7"/>
  <c r="Y778" i="7" s="1"/>
  <c r="W779" i="7"/>
  <c r="Y779" i="7" s="1"/>
  <c r="W780" i="7"/>
  <c r="Y780" i="7" s="1"/>
  <c r="W781" i="7"/>
  <c r="Y781" i="7" s="1"/>
  <c r="W782" i="7"/>
  <c r="Y782" i="7" s="1"/>
  <c r="W783" i="7"/>
  <c r="Y783" i="7" s="1"/>
  <c r="W784" i="7"/>
  <c r="Y784" i="7" s="1"/>
  <c r="W785" i="7"/>
  <c r="Y785" i="7" s="1"/>
  <c r="W786" i="7"/>
  <c r="Y786" i="7" s="1"/>
  <c r="W787" i="7"/>
  <c r="Y787" i="7" s="1"/>
  <c r="W788" i="7"/>
  <c r="Y788" i="7" s="1"/>
  <c r="W789" i="7"/>
  <c r="Y789" i="7" s="1"/>
  <c r="W790" i="7"/>
  <c r="Y790" i="7" s="1"/>
  <c r="W791" i="7"/>
  <c r="Y791" i="7" s="1"/>
  <c r="W792" i="7"/>
  <c r="Y792" i="7" s="1"/>
  <c r="W793" i="7"/>
  <c r="Y793" i="7" s="1"/>
  <c r="W794" i="7"/>
  <c r="Y794" i="7" s="1"/>
  <c r="W795" i="7"/>
  <c r="Y795" i="7" s="1"/>
  <c r="W796" i="7"/>
  <c r="Y796" i="7" s="1"/>
  <c r="W797" i="7"/>
  <c r="Y797" i="7" s="1"/>
  <c r="W798" i="7"/>
  <c r="Y798" i="7" s="1"/>
  <c r="W799" i="7"/>
  <c r="Y799" i="7" s="1"/>
  <c r="W800" i="7"/>
  <c r="Y800" i="7" s="1"/>
  <c r="W801" i="7"/>
  <c r="Y801" i="7" s="1"/>
  <c r="W802" i="7"/>
  <c r="Y802" i="7" s="1"/>
  <c r="W803" i="7"/>
  <c r="Y803" i="7" s="1"/>
  <c r="W804" i="7"/>
  <c r="Y804" i="7" s="1"/>
  <c r="W805" i="7"/>
  <c r="Y805" i="7" s="1"/>
  <c r="W806" i="7"/>
  <c r="Y806" i="7" s="1"/>
  <c r="W807" i="7"/>
  <c r="Y807" i="7" s="1"/>
  <c r="W808" i="7"/>
  <c r="Y808" i="7" s="1"/>
  <c r="W809" i="7"/>
  <c r="Y809" i="7" s="1"/>
  <c r="W810" i="7"/>
  <c r="Y810" i="7" s="1"/>
  <c r="W811" i="7"/>
  <c r="Y811" i="7" s="1"/>
  <c r="W812" i="7"/>
  <c r="Y812" i="7" s="1"/>
  <c r="W813" i="7"/>
  <c r="Y813" i="7" s="1"/>
  <c r="W814" i="7"/>
  <c r="Y814" i="7" s="1"/>
  <c r="W815" i="7"/>
  <c r="Y815" i="7" s="1"/>
  <c r="W816" i="7"/>
  <c r="Y816" i="7" s="1"/>
  <c r="W817" i="7"/>
  <c r="Y817" i="7" s="1"/>
  <c r="W818" i="7"/>
  <c r="Y818" i="7" s="1"/>
  <c r="W819" i="7"/>
  <c r="Y819" i="7" s="1"/>
  <c r="W820" i="7"/>
  <c r="Y820" i="7" s="1"/>
  <c r="W821" i="7"/>
  <c r="Y821" i="7" s="1"/>
  <c r="W822" i="7"/>
  <c r="Y822" i="7" s="1"/>
  <c r="W823" i="7"/>
  <c r="Y823" i="7" s="1"/>
  <c r="W824" i="7"/>
  <c r="Y824" i="7" s="1"/>
  <c r="W825" i="7"/>
  <c r="Y825" i="7" s="1"/>
  <c r="W826" i="7"/>
  <c r="Y826" i="7" s="1"/>
  <c r="W827" i="7"/>
  <c r="Y827" i="7" s="1"/>
  <c r="W828" i="7"/>
  <c r="Y828" i="7" s="1"/>
  <c r="W829" i="7"/>
  <c r="Y829" i="7" s="1"/>
  <c r="W830" i="7"/>
  <c r="Y830" i="7" s="1"/>
  <c r="W831" i="7"/>
  <c r="Y831" i="7" s="1"/>
  <c r="W832" i="7"/>
  <c r="Y832" i="7" s="1"/>
  <c r="W833" i="7"/>
  <c r="Y833" i="7" s="1"/>
  <c r="W834" i="7"/>
  <c r="Y834" i="7" s="1"/>
  <c r="W835" i="7"/>
  <c r="Y835" i="7" s="1"/>
  <c r="W836" i="7"/>
  <c r="Y836" i="7" s="1"/>
  <c r="W837" i="7"/>
  <c r="Y837" i="7" s="1"/>
  <c r="W838" i="7"/>
  <c r="Y838" i="7" s="1"/>
  <c r="W839" i="7"/>
  <c r="Y839" i="7" s="1"/>
  <c r="W840" i="7"/>
  <c r="Y840" i="7" s="1"/>
  <c r="W841" i="7"/>
  <c r="Y841" i="7" s="1"/>
  <c r="W842" i="7"/>
  <c r="Y842" i="7" s="1"/>
  <c r="W843" i="7"/>
  <c r="Y843" i="7" s="1"/>
  <c r="W844" i="7"/>
  <c r="Y844" i="7" s="1"/>
  <c r="W845" i="7"/>
  <c r="Y845" i="7" s="1"/>
  <c r="W846" i="7"/>
  <c r="Y846" i="7" s="1"/>
  <c r="W847" i="7"/>
  <c r="Y847" i="7" s="1"/>
  <c r="W848" i="7"/>
  <c r="Y848" i="7" s="1"/>
  <c r="W849" i="7"/>
  <c r="Y849" i="7" s="1"/>
  <c r="W850" i="7"/>
  <c r="Y850" i="7" s="1"/>
  <c r="W851" i="7"/>
  <c r="Y851" i="7" s="1"/>
  <c r="W852" i="7"/>
  <c r="Y852" i="7" s="1"/>
  <c r="W853" i="7"/>
  <c r="Y853" i="7" s="1"/>
  <c r="W854" i="7"/>
  <c r="Y854" i="7" s="1"/>
  <c r="W855" i="7"/>
  <c r="Y855" i="7" s="1"/>
  <c r="W856" i="7"/>
  <c r="Y856" i="7" s="1"/>
  <c r="W857" i="7"/>
  <c r="Y857" i="7" s="1"/>
  <c r="W858" i="7"/>
  <c r="Y858" i="7" s="1"/>
  <c r="W859" i="7"/>
  <c r="Y859" i="7" s="1"/>
  <c r="W860" i="7"/>
  <c r="Y860" i="7" s="1"/>
  <c r="W861" i="7"/>
  <c r="Y861" i="7" s="1"/>
  <c r="W862" i="7"/>
  <c r="Y862" i="7" s="1"/>
  <c r="W863" i="7"/>
  <c r="Y863" i="7" s="1"/>
  <c r="W864" i="7"/>
  <c r="Y864" i="7" s="1"/>
  <c r="W865" i="7"/>
  <c r="Y865" i="7" s="1"/>
  <c r="W866" i="7"/>
  <c r="Y866" i="7" s="1"/>
  <c r="W867" i="7"/>
  <c r="Y867" i="7" s="1"/>
  <c r="W868" i="7"/>
  <c r="Y868" i="7" s="1"/>
  <c r="W869" i="7"/>
  <c r="Y869" i="7" s="1"/>
  <c r="W870" i="7"/>
  <c r="Y870" i="7" s="1"/>
  <c r="W871" i="7"/>
  <c r="Y871" i="7" s="1"/>
  <c r="W872" i="7"/>
  <c r="Y872" i="7" s="1"/>
  <c r="W873" i="7"/>
  <c r="Y873" i="7" s="1"/>
  <c r="W874" i="7"/>
  <c r="Y874" i="7" s="1"/>
  <c r="W875" i="7"/>
  <c r="Y875" i="7" s="1"/>
  <c r="W876" i="7"/>
  <c r="Y876" i="7" s="1"/>
  <c r="W877" i="7"/>
  <c r="Y877" i="7" s="1"/>
  <c r="W878" i="7"/>
  <c r="Y878" i="7" s="1"/>
  <c r="W879" i="7"/>
  <c r="Y879" i="7" s="1"/>
  <c r="W880" i="7"/>
  <c r="Y880" i="7" s="1"/>
  <c r="W881" i="7"/>
  <c r="Y881" i="7" s="1"/>
  <c r="W882" i="7"/>
  <c r="Y882" i="7" s="1"/>
  <c r="W883" i="7"/>
  <c r="Y883" i="7" s="1"/>
  <c r="W884" i="7"/>
  <c r="Y884" i="7" s="1"/>
  <c r="W885" i="7"/>
  <c r="Y885" i="7" s="1"/>
  <c r="W886" i="7"/>
  <c r="Y886" i="7" s="1"/>
  <c r="W887" i="7"/>
  <c r="Y887" i="7" s="1"/>
  <c r="W888" i="7"/>
  <c r="Y888" i="7" s="1"/>
  <c r="W889" i="7"/>
  <c r="Y889" i="7" s="1"/>
  <c r="W890" i="7"/>
  <c r="Y890" i="7" s="1"/>
  <c r="W891" i="7"/>
  <c r="Y891" i="7" s="1"/>
  <c r="W892" i="7"/>
  <c r="Y892" i="7" s="1"/>
  <c r="W893" i="7"/>
  <c r="Y893" i="7" s="1"/>
  <c r="W894" i="7"/>
  <c r="Y894" i="7" s="1"/>
  <c r="W895" i="7"/>
  <c r="Y895" i="7" s="1"/>
  <c r="W896" i="7"/>
  <c r="Y896" i="7" s="1"/>
  <c r="W897" i="7"/>
  <c r="Y897" i="7" s="1"/>
  <c r="W898" i="7"/>
  <c r="Y898" i="7" s="1"/>
  <c r="W899" i="7"/>
  <c r="Y899" i="7" s="1"/>
  <c r="W900" i="7"/>
  <c r="Y900" i="7" s="1"/>
  <c r="W901" i="7"/>
  <c r="Y901" i="7" s="1"/>
  <c r="W902" i="7"/>
  <c r="Y902" i="7" s="1"/>
  <c r="W903" i="7"/>
  <c r="Y903" i="7" s="1"/>
  <c r="W904" i="7"/>
  <c r="Y904" i="7" s="1"/>
  <c r="W905" i="7"/>
  <c r="Y905" i="7" s="1"/>
  <c r="W906" i="7"/>
  <c r="Y906" i="7" s="1"/>
  <c r="W907" i="7"/>
  <c r="Y907" i="7" s="1"/>
  <c r="W908" i="7"/>
  <c r="Y908" i="7" s="1"/>
  <c r="W909" i="7"/>
  <c r="Y909" i="7" s="1"/>
  <c r="W910" i="7"/>
  <c r="Y910" i="7" s="1"/>
  <c r="W911" i="7"/>
  <c r="Y911" i="7" s="1"/>
  <c r="W912" i="7"/>
  <c r="Y912" i="7" s="1"/>
  <c r="W913" i="7"/>
  <c r="Y913" i="7" s="1"/>
  <c r="W914" i="7"/>
  <c r="Y914" i="7" s="1"/>
  <c r="W915" i="7"/>
  <c r="Y915" i="7" s="1"/>
  <c r="W916" i="7"/>
  <c r="Y916" i="7" s="1"/>
  <c r="W917" i="7"/>
  <c r="Y917" i="7" s="1"/>
  <c r="W918" i="7"/>
  <c r="Y918" i="7" s="1"/>
  <c r="W919" i="7"/>
  <c r="Y919" i="7" s="1"/>
  <c r="W920" i="7"/>
  <c r="Y920" i="7" s="1"/>
  <c r="W921" i="7"/>
  <c r="Y921" i="7" s="1"/>
  <c r="W922" i="7"/>
  <c r="Y922" i="7" s="1"/>
  <c r="W923" i="7"/>
  <c r="Y923" i="7" s="1"/>
  <c r="W924" i="7"/>
  <c r="Y924" i="7" s="1"/>
  <c r="W925" i="7"/>
  <c r="Y925" i="7" s="1"/>
  <c r="W926" i="7"/>
  <c r="Y926" i="7" s="1"/>
  <c r="W927" i="7"/>
  <c r="Y927" i="7" s="1"/>
  <c r="W928" i="7"/>
  <c r="Y928" i="7" s="1"/>
  <c r="W929" i="7"/>
  <c r="Y929" i="7" s="1"/>
  <c r="W930" i="7"/>
  <c r="Y930" i="7" s="1"/>
  <c r="W931" i="7"/>
  <c r="Y931" i="7" s="1"/>
  <c r="W932" i="7"/>
  <c r="Y932" i="7" s="1"/>
  <c r="W933" i="7"/>
  <c r="Y933" i="7" s="1"/>
  <c r="W934" i="7"/>
  <c r="Y934" i="7" s="1"/>
  <c r="W935" i="7"/>
  <c r="Y935" i="7" s="1"/>
  <c r="W936" i="7"/>
  <c r="Y936" i="7" s="1"/>
  <c r="W937" i="7"/>
  <c r="Y937" i="7" s="1"/>
  <c r="W938" i="7"/>
  <c r="Y938" i="7" s="1"/>
  <c r="W939" i="7"/>
  <c r="Y939" i="7" s="1"/>
  <c r="W940" i="7"/>
  <c r="Y940" i="7" s="1"/>
  <c r="W941" i="7"/>
  <c r="Y941" i="7" s="1"/>
  <c r="W942" i="7"/>
  <c r="Y942" i="7" s="1"/>
  <c r="W943" i="7"/>
  <c r="Y943" i="7" s="1"/>
  <c r="W944" i="7"/>
  <c r="Y944" i="7" s="1"/>
  <c r="W945" i="7"/>
  <c r="Y945" i="7" s="1"/>
  <c r="W946" i="7"/>
  <c r="Y946" i="7" s="1"/>
  <c r="W947" i="7"/>
  <c r="Y947" i="7" s="1"/>
  <c r="W948" i="7"/>
  <c r="Y948" i="7" s="1"/>
  <c r="W949" i="7"/>
  <c r="Y949" i="7" s="1"/>
  <c r="W950" i="7"/>
  <c r="Y950" i="7" s="1"/>
  <c r="W951" i="7"/>
  <c r="Y951" i="7" s="1"/>
  <c r="W952" i="7"/>
  <c r="Y952" i="7" s="1"/>
  <c r="W953" i="7"/>
  <c r="Y953" i="7" s="1"/>
  <c r="W954" i="7"/>
  <c r="Y954" i="7" s="1"/>
  <c r="W955" i="7"/>
  <c r="Y955" i="7" s="1"/>
  <c r="W956" i="7"/>
  <c r="Y956" i="7" s="1"/>
  <c r="W957" i="7"/>
  <c r="Y957" i="7" s="1"/>
  <c r="W958" i="7"/>
  <c r="Y958" i="7" s="1"/>
  <c r="W959" i="7"/>
  <c r="Y959" i="7" s="1"/>
  <c r="W960" i="7"/>
  <c r="Y960" i="7" s="1"/>
  <c r="W961" i="7"/>
  <c r="Y961" i="7" s="1"/>
  <c r="W962" i="7"/>
  <c r="Y962" i="7" s="1"/>
  <c r="W963" i="7"/>
  <c r="Y963" i="7" s="1"/>
  <c r="W964" i="7"/>
  <c r="Y964" i="7" s="1"/>
  <c r="W965" i="7"/>
  <c r="Y965" i="7" s="1"/>
  <c r="W966" i="7"/>
  <c r="Y966" i="7" s="1"/>
  <c r="W967" i="7"/>
  <c r="Y967" i="7" s="1"/>
  <c r="W968" i="7"/>
  <c r="Y968" i="7" s="1"/>
  <c r="W969" i="7"/>
  <c r="Y969" i="7" s="1"/>
  <c r="W970" i="7"/>
  <c r="Y970" i="7" s="1"/>
  <c r="W971" i="7"/>
  <c r="Y971" i="7" s="1"/>
  <c r="W972" i="7"/>
  <c r="Y972" i="7" s="1"/>
  <c r="W973" i="7"/>
  <c r="Y973" i="7" s="1"/>
  <c r="W974" i="7"/>
  <c r="Y974" i="7" s="1"/>
  <c r="W975" i="7"/>
  <c r="Y975" i="7" s="1"/>
  <c r="W976" i="7"/>
  <c r="Y976" i="7" s="1"/>
  <c r="W977" i="7"/>
  <c r="Y977" i="7" s="1"/>
  <c r="W978" i="7"/>
  <c r="Y978" i="7" s="1"/>
  <c r="W979" i="7"/>
  <c r="Y979" i="7" s="1"/>
  <c r="W980" i="7"/>
  <c r="Y980" i="7" s="1"/>
  <c r="W981" i="7"/>
  <c r="Y981" i="7" s="1"/>
  <c r="W982" i="7"/>
  <c r="Y982" i="7" s="1"/>
  <c r="W983" i="7"/>
  <c r="Y983" i="7" s="1"/>
  <c r="W984" i="7"/>
  <c r="Y984" i="7" s="1"/>
  <c r="W985" i="7"/>
  <c r="Y985" i="7" s="1"/>
  <c r="W986" i="7"/>
  <c r="Y986" i="7" s="1"/>
  <c r="W987" i="7"/>
  <c r="Y987" i="7" s="1"/>
  <c r="W988" i="7"/>
  <c r="Y988" i="7" s="1"/>
  <c r="W989" i="7"/>
  <c r="Y989" i="7" s="1"/>
  <c r="W990" i="7"/>
  <c r="Y990" i="7" s="1"/>
  <c r="W991" i="7"/>
  <c r="Y991" i="7" s="1"/>
  <c r="W992" i="7"/>
  <c r="Y992" i="7" s="1"/>
  <c r="W993" i="7"/>
  <c r="Y993" i="7" s="1"/>
  <c r="W994" i="7"/>
  <c r="Y994" i="7" s="1"/>
  <c r="W995" i="7"/>
  <c r="Y995" i="7" s="1"/>
  <c r="W996" i="7"/>
  <c r="Y996" i="7" s="1"/>
  <c r="W997" i="7"/>
  <c r="Y997" i="7" s="1"/>
  <c r="W998" i="7"/>
  <c r="Y998" i="7" s="1"/>
  <c r="W999" i="7"/>
  <c r="Y999" i="7" s="1"/>
  <c r="W1000" i="7"/>
  <c r="Y1000" i="7" s="1"/>
  <c r="J19" i="7"/>
  <c r="AI19" i="7" s="1"/>
  <c r="J20" i="7"/>
  <c r="AI20" i="7" s="1"/>
  <c r="J21" i="7"/>
  <c r="AI21" i="7" s="1"/>
  <c r="J22" i="7"/>
  <c r="AI22" i="7" s="1"/>
  <c r="J23" i="7"/>
  <c r="AI23" i="7" s="1"/>
  <c r="J25" i="7"/>
  <c r="AI25" i="7" s="1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AI78" i="7" s="1"/>
  <c r="J77" i="7"/>
  <c r="AI77" i="7" s="1"/>
  <c r="J76" i="7"/>
  <c r="AI76" i="7" s="1"/>
  <c r="J75" i="7"/>
  <c r="AI75" i="7" s="1"/>
  <c r="J74" i="7"/>
  <c r="AI74" i="7" s="1"/>
  <c r="J73" i="7"/>
  <c r="AI73" i="7" s="1"/>
  <c r="J72" i="7"/>
  <c r="AI72" i="7" s="1"/>
  <c r="J71" i="7"/>
  <c r="AI71" i="7" s="1"/>
  <c r="J70" i="7"/>
  <c r="AI70" i="7" s="1"/>
  <c r="J69" i="7"/>
  <c r="AI69" i="7" s="1"/>
  <c r="J68" i="7"/>
  <c r="AI68" i="7" s="1"/>
  <c r="J67" i="7"/>
  <c r="AI67" i="7" s="1"/>
  <c r="J66" i="7"/>
  <c r="AI66" i="7" s="1"/>
  <c r="J65" i="7"/>
  <c r="AI65" i="7" s="1"/>
  <c r="J64" i="7"/>
  <c r="AI64" i="7" s="1"/>
  <c r="J63" i="7"/>
  <c r="AI63" i="7" s="1"/>
  <c r="J62" i="7"/>
  <c r="AI62" i="7" s="1"/>
  <c r="J61" i="7"/>
  <c r="AI61" i="7" s="1"/>
  <c r="J60" i="7"/>
  <c r="AI60" i="7" s="1"/>
  <c r="J59" i="7"/>
  <c r="AI59" i="7" s="1"/>
  <c r="J58" i="7"/>
  <c r="AI58" i="7" s="1"/>
  <c r="J57" i="7"/>
  <c r="AI57" i="7" s="1"/>
  <c r="J56" i="7"/>
  <c r="AI56" i="7" s="1"/>
  <c r="J55" i="7"/>
  <c r="AI55" i="7" s="1"/>
  <c r="J54" i="7"/>
  <c r="AI54" i="7" s="1"/>
  <c r="J53" i="7"/>
  <c r="AI53" i="7" s="1"/>
  <c r="J52" i="7"/>
  <c r="AI52" i="7" s="1"/>
  <c r="J51" i="7"/>
  <c r="AI51" i="7" s="1"/>
  <c r="J50" i="7"/>
  <c r="AI50" i="7" s="1"/>
  <c r="J49" i="7"/>
  <c r="AI49" i="7" s="1"/>
  <c r="J48" i="7"/>
  <c r="AI48" i="7" s="1"/>
  <c r="J47" i="7"/>
  <c r="AI47" i="7" s="1"/>
  <c r="J46" i="7"/>
  <c r="AI46" i="7" s="1"/>
  <c r="J45" i="7"/>
  <c r="AI45" i="7" s="1"/>
  <c r="J44" i="7"/>
  <c r="AI44" i="7" s="1"/>
  <c r="J43" i="7"/>
  <c r="AI43" i="7" s="1"/>
  <c r="J42" i="7"/>
  <c r="AI42" i="7" s="1"/>
  <c r="J41" i="7"/>
  <c r="AI41" i="7" s="1"/>
  <c r="J40" i="7"/>
  <c r="AI40" i="7" s="1"/>
  <c r="J39" i="7"/>
  <c r="AI39" i="7" s="1"/>
  <c r="J38" i="7"/>
  <c r="AI38" i="7" s="1"/>
  <c r="J37" i="7"/>
  <c r="AI37" i="7" s="1"/>
  <c r="J36" i="7"/>
  <c r="AI36" i="7" s="1"/>
  <c r="J35" i="7"/>
  <c r="AI35" i="7" s="1"/>
  <c r="J34" i="7"/>
  <c r="AI34" i="7" s="1"/>
  <c r="J33" i="7"/>
  <c r="AI33" i="7" s="1"/>
  <c r="J32" i="7"/>
  <c r="AI32" i="7" s="1"/>
  <c r="J31" i="7"/>
  <c r="AI31" i="7" s="1"/>
  <c r="J30" i="7"/>
  <c r="AI30" i="7" s="1"/>
  <c r="J29" i="7"/>
  <c r="AI29" i="7" s="1"/>
  <c r="J28" i="7"/>
  <c r="AI28" i="7" s="1"/>
  <c r="J27" i="7"/>
  <c r="AI27" i="7" s="1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K1070" i="7" s="1"/>
  <c r="J1071" i="7"/>
  <c r="K1071" i="7" s="1"/>
  <c r="L1071" i="7" s="1"/>
  <c r="J1072" i="7"/>
  <c r="K1072" i="7" s="1"/>
  <c r="J1073" i="7"/>
  <c r="K1073" i="7" s="1"/>
  <c r="J1074" i="7"/>
  <c r="K1074" i="7" s="1"/>
  <c r="L1074" i="7" s="1"/>
  <c r="J1075" i="7"/>
  <c r="K1075" i="7" s="1"/>
  <c r="J1076" i="7"/>
  <c r="K1076" i="7" s="1"/>
  <c r="L1076" i="7" s="1"/>
  <c r="J1077" i="7"/>
  <c r="K1077" i="7" s="1"/>
  <c r="L1077" i="7" s="1"/>
  <c r="J1078" i="7"/>
  <c r="K1078" i="7" s="1"/>
  <c r="L1078" i="7" s="1"/>
  <c r="J1079" i="7"/>
  <c r="K1079" i="7" s="1"/>
  <c r="L1079" i="7" s="1"/>
  <c r="J1080" i="7"/>
  <c r="K1080" i="7" s="1"/>
  <c r="L1080" i="7" s="1"/>
  <c r="J1081" i="7"/>
  <c r="K1081" i="7" s="1"/>
  <c r="J1082" i="7"/>
  <c r="K1082" i="7" s="1"/>
  <c r="L1082" i="7" s="1"/>
  <c r="J1083" i="7"/>
  <c r="K1083" i="7" s="1"/>
  <c r="L1083" i="7" s="1"/>
  <c r="J1084" i="7"/>
  <c r="K1084" i="7" s="1"/>
  <c r="J1085" i="7"/>
  <c r="K1085" i="7" s="1"/>
  <c r="L1085" i="7" s="1"/>
  <c r="J1086" i="7"/>
  <c r="K1086" i="7" s="1"/>
  <c r="L1086" i="7" s="1"/>
  <c r="J1087" i="7"/>
  <c r="K1087" i="7" s="1"/>
  <c r="L1087" i="7" s="1"/>
  <c r="J1088" i="7"/>
  <c r="K1088" i="7" s="1"/>
  <c r="L1088" i="7" s="1"/>
  <c r="J1089" i="7"/>
  <c r="K1089" i="7" s="1"/>
  <c r="J1090" i="7"/>
  <c r="K1090" i="7" s="1"/>
  <c r="L1090" i="7" s="1"/>
  <c r="J1091" i="7"/>
  <c r="K1091" i="7" s="1"/>
  <c r="J1092" i="7"/>
  <c r="K1092" i="7" s="1"/>
  <c r="L1092" i="7" s="1"/>
  <c r="J1093" i="7"/>
  <c r="K1093" i="7" s="1"/>
  <c r="L1093" i="7" s="1"/>
  <c r="J1094" i="7"/>
  <c r="K1094" i="7" s="1"/>
  <c r="J1095" i="7"/>
  <c r="K1095" i="7" s="1"/>
  <c r="L1095" i="7" s="1"/>
  <c r="J1096" i="7"/>
  <c r="K1096" i="7" s="1"/>
  <c r="W1001" i="7"/>
  <c r="AA1001" i="7" s="1"/>
  <c r="W1002" i="7"/>
  <c r="Z1002" i="7" s="1"/>
  <c r="W1003" i="7"/>
  <c r="Z1003" i="7" s="1"/>
  <c r="W1004" i="7"/>
  <c r="Z1004" i="7" s="1"/>
  <c r="W1005" i="7"/>
  <c r="Z1005" i="7" s="1"/>
  <c r="W1006" i="7"/>
  <c r="Z1006" i="7" s="1"/>
  <c r="W1007" i="7"/>
  <c r="Z1007" i="7" s="1"/>
  <c r="W1008" i="7"/>
  <c r="AA1008" i="7" s="1"/>
  <c r="W1009" i="7"/>
  <c r="AA1009" i="7" s="1"/>
  <c r="W1010" i="7"/>
  <c r="AA1010" i="7" s="1"/>
  <c r="W1011" i="7"/>
  <c r="Z1011" i="7" s="1"/>
  <c r="W1012" i="7"/>
  <c r="Z1012" i="7" s="1"/>
  <c r="W1013" i="7"/>
  <c r="Z1013" i="7" s="1"/>
  <c r="W1014" i="7"/>
  <c r="Z1014" i="7" s="1"/>
  <c r="W1015" i="7"/>
  <c r="Z1015" i="7" s="1"/>
  <c r="W1016" i="7"/>
  <c r="Y1016" i="7" s="1"/>
  <c r="W1017" i="7"/>
  <c r="AA1017" i="7" s="1"/>
  <c r="W1018" i="7"/>
  <c r="Z1018" i="7" s="1"/>
  <c r="W1019" i="7"/>
  <c r="Z1019" i="7" s="1"/>
  <c r="W1020" i="7"/>
  <c r="Z1020" i="7" s="1"/>
  <c r="W1021" i="7"/>
  <c r="Z1021" i="7" s="1"/>
  <c r="W1022" i="7"/>
  <c r="Z1022" i="7" s="1"/>
  <c r="W1023" i="7"/>
  <c r="Z1023" i="7" s="1"/>
  <c r="W1024" i="7"/>
  <c r="Y1024" i="7" s="1"/>
  <c r="W1025" i="7"/>
  <c r="AA1025" i="7" s="1"/>
  <c r="W1026" i="7"/>
  <c r="Z1026" i="7" s="1"/>
  <c r="W1027" i="7"/>
  <c r="Z1027" i="7" s="1"/>
  <c r="W1028" i="7"/>
  <c r="AA1028" i="7" s="1"/>
  <c r="W1029" i="7"/>
  <c r="Z1029" i="7" s="1"/>
  <c r="W1030" i="7"/>
  <c r="AA1030" i="7" s="1"/>
  <c r="W1031" i="7"/>
  <c r="Z1031" i="7" s="1"/>
  <c r="W1032" i="7"/>
  <c r="Y1032" i="7" s="1"/>
  <c r="W1033" i="7"/>
  <c r="AA1033" i="7" s="1"/>
  <c r="W1034" i="7"/>
  <c r="AA1034" i="7" s="1"/>
  <c r="W1035" i="7"/>
  <c r="Z1035" i="7" s="1"/>
  <c r="W1036" i="7"/>
  <c r="Z1036" i="7" s="1"/>
  <c r="W1037" i="7"/>
  <c r="Z1037" i="7" s="1"/>
  <c r="W1038" i="7"/>
  <c r="Z1038" i="7" s="1"/>
  <c r="W1039" i="7"/>
  <c r="Z1039" i="7" s="1"/>
  <c r="W1040" i="7"/>
  <c r="Y1040" i="7" s="1"/>
  <c r="W1041" i="7"/>
  <c r="AA1041" i="7" s="1"/>
  <c r="W1042" i="7"/>
  <c r="Z1042" i="7" s="1"/>
  <c r="W1043" i="7"/>
  <c r="Z1043" i="7" s="1"/>
  <c r="W1044" i="7"/>
  <c r="Z1044" i="7" s="1"/>
  <c r="W1045" i="7"/>
  <c r="Z1045" i="7" s="1"/>
  <c r="W1046" i="7"/>
  <c r="Z1046" i="7" s="1"/>
  <c r="W1047" i="7"/>
  <c r="Z1047" i="7" s="1"/>
  <c r="W1048" i="7"/>
  <c r="Y1048" i="7" s="1"/>
  <c r="W1049" i="7"/>
  <c r="AA1049" i="7" s="1"/>
  <c r="W1050" i="7"/>
  <c r="Z1050" i="7" s="1"/>
  <c r="W1051" i="7"/>
  <c r="Z1051" i="7" s="1"/>
  <c r="W1052" i="7"/>
  <c r="Z1052" i="7" s="1"/>
  <c r="W1053" i="7"/>
  <c r="Z1053" i="7" s="1"/>
  <c r="W1054" i="7"/>
  <c r="Z1054" i="7" s="1"/>
  <c r="W1055" i="7"/>
  <c r="Z1055" i="7" s="1"/>
  <c r="W1056" i="7"/>
  <c r="Y1056" i="7" s="1"/>
  <c r="W1057" i="7"/>
  <c r="AA1057" i="7" s="1"/>
  <c r="W1058" i="7"/>
  <c r="AA1058" i="7" s="1"/>
  <c r="W1059" i="7"/>
  <c r="Z1059" i="7" s="1"/>
  <c r="W1060" i="7"/>
  <c r="Z1060" i="7" s="1"/>
  <c r="W1061" i="7"/>
  <c r="Z1061" i="7" s="1"/>
  <c r="W1062" i="7"/>
  <c r="Z1062" i="7" s="1"/>
  <c r="W1063" i="7"/>
  <c r="Z1063" i="7" s="1"/>
  <c r="W1064" i="7"/>
  <c r="AA1064" i="7" s="1"/>
  <c r="W1065" i="7"/>
  <c r="AA1065" i="7" s="1"/>
  <c r="W1066" i="7"/>
  <c r="Z1066" i="7" s="1"/>
  <c r="W1067" i="7"/>
  <c r="Z1067" i="7" s="1"/>
  <c r="W1068" i="7"/>
  <c r="Z1068" i="7" s="1"/>
  <c r="W1069" i="7"/>
  <c r="Z1069" i="7" s="1"/>
  <c r="W1070" i="7"/>
  <c r="Z1070" i="7" s="1"/>
  <c r="W1071" i="7"/>
  <c r="Z1071" i="7" s="1"/>
  <c r="W1072" i="7"/>
  <c r="AA1072" i="7" s="1"/>
  <c r="W1073" i="7"/>
  <c r="AA1073" i="7" s="1"/>
  <c r="W1074" i="7"/>
  <c r="AA1074" i="7" s="1"/>
  <c r="W1075" i="7"/>
  <c r="Z1075" i="7" s="1"/>
  <c r="W1076" i="7"/>
  <c r="Z1076" i="7" s="1"/>
  <c r="W1077" i="7"/>
  <c r="Z1077" i="7" s="1"/>
  <c r="W1078" i="7"/>
  <c r="Z1078" i="7" s="1"/>
  <c r="W1079" i="7"/>
  <c r="Z1079" i="7" s="1"/>
  <c r="W1080" i="7"/>
  <c r="Y1080" i="7" s="1"/>
  <c r="W1081" i="7"/>
  <c r="AA1081" i="7" s="1"/>
  <c r="W1082" i="7"/>
  <c r="AA1082" i="7" s="1"/>
  <c r="W1083" i="7"/>
  <c r="Z1083" i="7" s="1"/>
  <c r="W1084" i="7"/>
  <c r="Z1084" i="7" s="1"/>
  <c r="W1085" i="7"/>
  <c r="Z1085" i="7" s="1"/>
  <c r="W1086" i="7"/>
  <c r="Z1086" i="7" s="1"/>
  <c r="W1087" i="7"/>
  <c r="Z1087" i="7" s="1"/>
  <c r="W1088" i="7"/>
  <c r="Y1088" i="7" s="1"/>
  <c r="W1089" i="7"/>
  <c r="AA1089" i="7" s="1"/>
  <c r="W1090" i="7"/>
  <c r="AA1090" i="7" s="1"/>
  <c r="W1091" i="7"/>
  <c r="Z1091" i="7" s="1"/>
  <c r="W1092" i="7"/>
  <c r="AA1092" i="7" s="1"/>
  <c r="W1093" i="7"/>
  <c r="Z1093" i="7" s="1"/>
  <c r="W1094" i="7"/>
  <c r="Z1094" i="7" s="1"/>
  <c r="W1095" i="7"/>
  <c r="Z1095" i="7" s="1"/>
  <c r="W1096" i="7"/>
  <c r="Y1096" i="7" s="1"/>
  <c r="W1097" i="7"/>
  <c r="W1098" i="7"/>
  <c r="W1099" i="7"/>
  <c r="W1100" i="7"/>
  <c r="W1101" i="7"/>
  <c r="W1102" i="7"/>
  <c r="W1103" i="7"/>
  <c r="W1104" i="7"/>
  <c r="Z145" i="7"/>
  <c r="Z146" i="7"/>
  <c r="Z147" i="7"/>
  <c r="Z148" i="7"/>
  <c r="AB37" i="7"/>
  <c r="AB38" i="7"/>
  <c r="AB39" i="7"/>
  <c r="AB40" i="7"/>
  <c r="AB41" i="7"/>
  <c r="AB43" i="7"/>
  <c r="AB44" i="7"/>
  <c r="AB45" i="7"/>
  <c r="AB46" i="7"/>
  <c r="AB47" i="7"/>
  <c r="AB48" i="7"/>
  <c r="AB49" i="7"/>
  <c r="AB51" i="7"/>
  <c r="AB52" i="7"/>
  <c r="AB53" i="7"/>
  <c r="AB54" i="7"/>
  <c r="AB55" i="7"/>
  <c r="AB56" i="7"/>
  <c r="AB57" i="7"/>
  <c r="AB58" i="7"/>
  <c r="AB59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09" i="7"/>
  <c r="AB110" i="7"/>
  <c r="AB111" i="7"/>
  <c r="AB112" i="7"/>
  <c r="AB113" i="7"/>
  <c r="AB114" i="7"/>
  <c r="AB115" i="7"/>
  <c r="AB117" i="7"/>
  <c r="AB118" i="7"/>
  <c r="AB119" i="7"/>
  <c r="AB120" i="7"/>
  <c r="AB121" i="7"/>
  <c r="AB123" i="7"/>
  <c r="AB124" i="7"/>
  <c r="AB125" i="7"/>
  <c r="AB126" i="7"/>
  <c r="AB127" i="7"/>
  <c r="AB128" i="7"/>
  <c r="AB129" i="7"/>
  <c r="AB130" i="7"/>
  <c r="AB131" i="7"/>
  <c r="AB133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5" i="7"/>
  <c r="AB246" i="7"/>
  <c r="AB247" i="7"/>
  <c r="AB248" i="7"/>
  <c r="AB249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69" i="7"/>
  <c r="AB370" i="7"/>
  <c r="AB371" i="7"/>
  <c r="AB372" i="7"/>
  <c r="AB373" i="7"/>
  <c r="AB374" i="7"/>
  <c r="AB375" i="7"/>
  <c r="AB376" i="7"/>
  <c r="AB377" i="7"/>
  <c r="AB378" i="7"/>
  <c r="AB379" i="7"/>
  <c r="AB380" i="7"/>
  <c r="AB381" i="7"/>
  <c r="AB382" i="7"/>
  <c r="AB383" i="7"/>
  <c r="AB384" i="7"/>
  <c r="AB385" i="7"/>
  <c r="AB386" i="7"/>
  <c r="AB387" i="7"/>
  <c r="AB388" i="7"/>
  <c r="AB389" i="7"/>
  <c r="AB390" i="7"/>
  <c r="AB391" i="7"/>
  <c r="AB392" i="7"/>
  <c r="AB393" i="7"/>
  <c r="AB394" i="7"/>
  <c r="AB395" i="7"/>
  <c r="AB396" i="7"/>
  <c r="AB397" i="7"/>
  <c r="AB398" i="7"/>
  <c r="AB399" i="7"/>
  <c r="AB400" i="7"/>
  <c r="AB401" i="7"/>
  <c r="AB402" i="7"/>
  <c r="AB403" i="7"/>
  <c r="AB404" i="7"/>
  <c r="AB405" i="7"/>
  <c r="AB406" i="7"/>
  <c r="AB407" i="7"/>
  <c r="AB408" i="7"/>
  <c r="AB409" i="7"/>
  <c r="AB410" i="7"/>
  <c r="AB411" i="7"/>
  <c r="AB412" i="7"/>
  <c r="AB413" i="7"/>
  <c r="AB414" i="7"/>
  <c r="AB415" i="7"/>
  <c r="AB416" i="7"/>
  <c r="AB417" i="7"/>
  <c r="AB418" i="7"/>
  <c r="AB419" i="7"/>
  <c r="AB420" i="7"/>
  <c r="AB421" i="7"/>
  <c r="AB422" i="7"/>
  <c r="AB423" i="7"/>
  <c r="AB424" i="7"/>
  <c r="AB425" i="7"/>
  <c r="AB426" i="7"/>
  <c r="AB427" i="7"/>
  <c r="AB428" i="7"/>
  <c r="AB429" i="7"/>
  <c r="AB430" i="7"/>
  <c r="AB431" i="7"/>
  <c r="AB432" i="7"/>
  <c r="AB433" i="7"/>
  <c r="AB434" i="7"/>
  <c r="AB435" i="7"/>
  <c r="AB436" i="7"/>
  <c r="AB437" i="7"/>
  <c r="AB438" i="7"/>
  <c r="AB439" i="7"/>
  <c r="AB440" i="7"/>
  <c r="AB441" i="7"/>
  <c r="AB442" i="7"/>
  <c r="AB443" i="7"/>
  <c r="AB444" i="7"/>
  <c r="AB445" i="7"/>
  <c r="AB446" i="7"/>
  <c r="AB447" i="7"/>
  <c r="AB448" i="7"/>
  <c r="AB449" i="7"/>
  <c r="AB450" i="7"/>
  <c r="AB451" i="7"/>
  <c r="AB452" i="7"/>
  <c r="AB453" i="7"/>
  <c r="AB454" i="7"/>
  <c r="AB455" i="7"/>
  <c r="AB456" i="7"/>
  <c r="AB457" i="7"/>
  <c r="AB458" i="7"/>
  <c r="AB459" i="7"/>
  <c r="AB460" i="7"/>
  <c r="AB461" i="7"/>
  <c r="AB462" i="7"/>
  <c r="AB463" i="7"/>
  <c r="AB464" i="7"/>
  <c r="AB465" i="7"/>
  <c r="AB466" i="7"/>
  <c r="AB467" i="7"/>
  <c r="AB468" i="7"/>
  <c r="AB469" i="7"/>
  <c r="AB470" i="7"/>
  <c r="AB471" i="7"/>
  <c r="AB472" i="7"/>
  <c r="AB473" i="7"/>
  <c r="AB474" i="7"/>
  <c r="AB475" i="7"/>
  <c r="AB476" i="7"/>
  <c r="AB477" i="7"/>
  <c r="AB478" i="7"/>
  <c r="AB479" i="7"/>
  <c r="AB480" i="7"/>
  <c r="AB481" i="7"/>
  <c r="AB482" i="7"/>
  <c r="AB483" i="7"/>
  <c r="AB484" i="7"/>
  <c r="AB485" i="7"/>
  <c r="AB486" i="7"/>
  <c r="AB487" i="7"/>
  <c r="AB488" i="7"/>
  <c r="AB489" i="7"/>
  <c r="AB490" i="7"/>
  <c r="AB491" i="7"/>
  <c r="AB492" i="7"/>
  <c r="AB493" i="7"/>
  <c r="AB494" i="7"/>
  <c r="AB495" i="7"/>
  <c r="AB496" i="7"/>
  <c r="AB497" i="7"/>
  <c r="AB498" i="7"/>
  <c r="AB499" i="7"/>
  <c r="AB500" i="7"/>
  <c r="AB501" i="7"/>
  <c r="AB502" i="7"/>
  <c r="AB503" i="7"/>
  <c r="AB504" i="7"/>
  <c r="AB505" i="7"/>
  <c r="AB506" i="7"/>
  <c r="AB507" i="7"/>
  <c r="AB508" i="7"/>
  <c r="AB509" i="7"/>
  <c r="AB510" i="7"/>
  <c r="AB511" i="7"/>
  <c r="AB512" i="7"/>
  <c r="AB513" i="7"/>
  <c r="AB514" i="7"/>
  <c r="AB515" i="7"/>
  <c r="AB516" i="7"/>
  <c r="AB517" i="7"/>
  <c r="AB518" i="7"/>
  <c r="AB519" i="7"/>
  <c r="AB520" i="7"/>
  <c r="AB521" i="7"/>
  <c r="AB522" i="7"/>
  <c r="AB523" i="7"/>
  <c r="AB524" i="7"/>
  <c r="AB525" i="7"/>
  <c r="AB526" i="7"/>
  <c r="AB527" i="7"/>
  <c r="AB528" i="7"/>
  <c r="AB529" i="7"/>
  <c r="AB530" i="7"/>
  <c r="AB531" i="7"/>
  <c r="AB532" i="7"/>
  <c r="AB533" i="7"/>
  <c r="AB534" i="7"/>
  <c r="AB535" i="7"/>
  <c r="AB536" i="7"/>
  <c r="AB537" i="7"/>
  <c r="AB538" i="7"/>
  <c r="AB539" i="7"/>
  <c r="AB540" i="7"/>
  <c r="AB541" i="7"/>
  <c r="AB542" i="7"/>
  <c r="AB543" i="7"/>
  <c r="AB544" i="7"/>
  <c r="AB545" i="7"/>
  <c r="AB546" i="7"/>
  <c r="AB547" i="7"/>
  <c r="AB548" i="7"/>
  <c r="AB549" i="7"/>
  <c r="AB550" i="7"/>
  <c r="AB551" i="7"/>
  <c r="AB552" i="7"/>
  <c r="AB553" i="7"/>
  <c r="AB554" i="7"/>
  <c r="AB555" i="7"/>
  <c r="AB556" i="7"/>
  <c r="AB557" i="7"/>
  <c r="AB558" i="7"/>
  <c r="AB559" i="7"/>
  <c r="AB560" i="7"/>
  <c r="AB561" i="7"/>
  <c r="AB562" i="7"/>
  <c r="AB563" i="7"/>
  <c r="AB564" i="7"/>
  <c r="AB565" i="7"/>
  <c r="AB566" i="7"/>
  <c r="AB567" i="7"/>
  <c r="AB568" i="7"/>
  <c r="AB569" i="7"/>
  <c r="AB570" i="7"/>
  <c r="AB571" i="7"/>
  <c r="AB572" i="7"/>
  <c r="AB573" i="7"/>
  <c r="AB574" i="7"/>
  <c r="AB575" i="7"/>
  <c r="AB576" i="7"/>
  <c r="AB577" i="7"/>
  <c r="AB578" i="7"/>
  <c r="AB579" i="7"/>
  <c r="AB580" i="7"/>
  <c r="AB581" i="7"/>
  <c r="AB582" i="7"/>
  <c r="AB583" i="7"/>
  <c r="AB584" i="7"/>
  <c r="AB585" i="7"/>
  <c r="AB586" i="7"/>
  <c r="AB587" i="7"/>
  <c r="AB588" i="7"/>
  <c r="AB589" i="7"/>
  <c r="AB590" i="7"/>
  <c r="AB591" i="7"/>
  <c r="AB592" i="7"/>
  <c r="AB593" i="7"/>
  <c r="AB594" i="7"/>
  <c r="AB595" i="7"/>
  <c r="AB596" i="7"/>
  <c r="AB597" i="7"/>
  <c r="AB598" i="7"/>
  <c r="AB599" i="7"/>
  <c r="AB600" i="7"/>
  <c r="AB601" i="7"/>
  <c r="AB602" i="7"/>
  <c r="AB603" i="7"/>
  <c r="AB604" i="7"/>
  <c r="AB605" i="7"/>
  <c r="AB606" i="7"/>
  <c r="AB607" i="7"/>
  <c r="AB608" i="7"/>
  <c r="AB609" i="7"/>
  <c r="AB610" i="7"/>
  <c r="AB611" i="7"/>
  <c r="AB612" i="7"/>
  <c r="AB613" i="7"/>
  <c r="AB614" i="7"/>
  <c r="AB615" i="7"/>
  <c r="AB616" i="7"/>
  <c r="AB617" i="7"/>
  <c r="AB618" i="7"/>
  <c r="AB619" i="7"/>
  <c r="AB620" i="7"/>
  <c r="AB621" i="7"/>
  <c r="AB622" i="7"/>
  <c r="AB623" i="7"/>
  <c r="AB624" i="7"/>
  <c r="AB625" i="7"/>
  <c r="AB626" i="7"/>
  <c r="AB627" i="7"/>
  <c r="AB628" i="7"/>
  <c r="AB629" i="7"/>
  <c r="AB630" i="7"/>
  <c r="AB631" i="7"/>
  <c r="AB632" i="7"/>
  <c r="AB633" i="7"/>
  <c r="AB634" i="7"/>
  <c r="AB635" i="7"/>
  <c r="AB636" i="7"/>
  <c r="AB637" i="7"/>
  <c r="AB638" i="7"/>
  <c r="AB639" i="7"/>
  <c r="AB640" i="7"/>
  <c r="AB641" i="7"/>
  <c r="AB642" i="7"/>
  <c r="AB643" i="7"/>
  <c r="AB644" i="7"/>
  <c r="AB645" i="7"/>
  <c r="AB646" i="7"/>
  <c r="AB647" i="7"/>
  <c r="AB648" i="7"/>
  <c r="AB649" i="7"/>
  <c r="AB650" i="7"/>
  <c r="AB651" i="7"/>
  <c r="AB652" i="7"/>
  <c r="AB653" i="7"/>
  <c r="AB654" i="7"/>
  <c r="AB655" i="7"/>
  <c r="AB656" i="7"/>
  <c r="AB657" i="7"/>
  <c r="AB658" i="7"/>
  <c r="AB659" i="7"/>
  <c r="AB660" i="7"/>
  <c r="AB661" i="7"/>
  <c r="AB662" i="7"/>
  <c r="AB663" i="7"/>
  <c r="AB664" i="7"/>
  <c r="AB665" i="7"/>
  <c r="AB666" i="7"/>
  <c r="AB667" i="7"/>
  <c r="AB668" i="7"/>
  <c r="AB669" i="7"/>
  <c r="AB670" i="7"/>
  <c r="AB671" i="7"/>
  <c r="AB672" i="7"/>
  <c r="AB673" i="7"/>
  <c r="AB674" i="7"/>
  <c r="AB675" i="7"/>
  <c r="AB676" i="7"/>
  <c r="AB677" i="7"/>
  <c r="AB678" i="7"/>
  <c r="AB679" i="7"/>
  <c r="AB680" i="7"/>
  <c r="AB681" i="7"/>
  <c r="AB682" i="7"/>
  <c r="AB683" i="7"/>
  <c r="AB684" i="7"/>
  <c r="AB685" i="7"/>
  <c r="AB686" i="7"/>
  <c r="AB687" i="7"/>
  <c r="AB688" i="7"/>
  <c r="AB689" i="7"/>
  <c r="AB690" i="7"/>
  <c r="AB691" i="7"/>
  <c r="AB692" i="7"/>
  <c r="AB693" i="7"/>
  <c r="AB694" i="7"/>
  <c r="AB695" i="7"/>
  <c r="AB696" i="7"/>
  <c r="AB697" i="7"/>
  <c r="AB698" i="7"/>
  <c r="AB699" i="7"/>
  <c r="AB700" i="7"/>
  <c r="AB701" i="7"/>
  <c r="AB702" i="7"/>
  <c r="AB703" i="7"/>
  <c r="AB704" i="7"/>
  <c r="AB705" i="7"/>
  <c r="AB706" i="7"/>
  <c r="AB707" i="7"/>
  <c r="AB708" i="7"/>
  <c r="AB709" i="7"/>
  <c r="AB710" i="7"/>
  <c r="AB711" i="7"/>
  <c r="AB712" i="7"/>
  <c r="AB713" i="7"/>
  <c r="AB714" i="7"/>
  <c r="AB715" i="7"/>
  <c r="AB716" i="7"/>
  <c r="AB717" i="7"/>
  <c r="AB718" i="7"/>
  <c r="AB719" i="7"/>
  <c r="AB720" i="7"/>
  <c r="AB721" i="7"/>
  <c r="AB722" i="7"/>
  <c r="AB723" i="7"/>
  <c r="AB724" i="7"/>
  <c r="AB725" i="7"/>
  <c r="AB726" i="7"/>
  <c r="AB727" i="7"/>
  <c r="AB728" i="7"/>
  <c r="AB729" i="7"/>
  <c r="AB730" i="7"/>
  <c r="AB731" i="7"/>
  <c r="AB732" i="7"/>
  <c r="AB733" i="7"/>
  <c r="AB734" i="7"/>
  <c r="AB735" i="7"/>
  <c r="AB736" i="7"/>
  <c r="AB737" i="7"/>
  <c r="AB738" i="7"/>
  <c r="AB739" i="7"/>
  <c r="AB740" i="7"/>
  <c r="AB741" i="7"/>
  <c r="AB742" i="7"/>
  <c r="AB743" i="7"/>
  <c r="AB744" i="7"/>
  <c r="AB745" i="7"/>
  <c r="AB746" i="7"/>
  <c r="AB747" i="7"/>
  <c r="AB748" i="7"/>
  <c r="AB749" i="7"/>
  <c r="AB750" i="7"/>
  <c r="AB751" i="7"/>
  <c r="AB752" i="7"/>
  <c r="AB753" i="7"/>
  <c r="AB754" i="7"/>
  <c r="AB755" i="7"/>
  <c r="AB756" i="7"/>
  <c r="AB757" i="7"/>
  <c r="AB758" i="7"/>
  <c r="AB759" i="7"/>
  <c r="AB760" i="7"/>
  <c r="AB761" i="7"/>
  <c r="AB762" i="7"/>
  <c r="AB763" i="7"/>
  <c r="AB764" i="7"/>
  <c r="AB765" i="7"/>
  <c r="AB766" i="7"/>
  <c r="AB767" i="7"/>
  <c r="AB768" i="7"/>
  <c r="AB769" i="7"/>
  <c r="AB770" i="7"/>
  <c r="AB771" i="7"/>
  <c r="AB772" i="7"/>
  <c r="AB773" i="7"/>
  <c r="AB774" i="7"/>
  <c r="AB775" i="7"/>
  <c r="AB776" i="7"/>
  <c r="AB777" i="7"/>
  <c r="AB778" i="7"/>
  <c r="AB779" i="7"/>
  <c r="AB780" i="7"/>
  <c r="AB781" i="7"/>
  <c r="AB782" i="7"/>
  <c r="AB783" i="7"/>
  <c r="AB784" i="7"/>
  <c r="AB785" i="7"/>
  <c r="AB786" i="7"/>
  <c r="AB787" i="7"/>
  <c r="AB788" i="7"/>
  <c r="AB789" i="7"/>
  <c r="AB790" i="7"/>
  <c r="AB791" i="7"/>
  <c r="AB792" i="7"/>
  <c r="AB793" i="7"/>
  <c r="AB794" i="7"/>
  <c r="AB795" i="7"/>
  <c r="AB796" i="7"/>
  <c r="AB797" i="7"/>
  <c r="AB798" i="7"/>
  <c r="AB799" i="7"/>
  <c r="AB800" i="7"/>
  <c r="AB801" i="7"/>
  <c r="AB802" i="7"/>
  <c r="AB803" i="7"/>
  <c r="AB804" i="7"/>
  <c r="AB805" i="7"/>
  <c r="AB806" i="7"/>
  <c r="AB807" i="7"/>
  <c r="AB808" i="7"/>
  <c r="AB809" i="7"/>
  <c r="AB810" i="7"/>
  <c r="AB811" i="7"/>
  <c r="AB812" i="7"/>
  <c r="AB813" i="7"/>
  <c r="AB814" i="7"/>
  <c r="AB815" i="7"/>
  <c r="AB816" i="7"/>
  <c r="AB817" i="7"/>
  <c r="AB818" i="7"/>
  <c r="AB819" i="7"/>
  <c r="AB820" i="7"/>
  <c r="AB821" i="7"/>
  <c r="AB822" i="7"/>
  <c r="AB823" i="7"/>
  <c r="AB824" i="7"/>
  <c r="AB825" i="7"/>
  <c r="AB826" i="7"/>
  <c r="AB827" i="7"/>
  <c r="AB828" i="7"/>
  <c r="AB829" i="7"/>
  <c r="AB830" i="7"/>
  <c r="AB831" i="7"/>
  <c r="AB832" i="7"/>
  <c r="AB833" i="7"/>
  <c r="AB834" i="7"/>
  <c r="AB835" i="7"/>
  <c r="AB836" i="7"/>
  <c r="AB837" i="7"/>
  <c r="AB838" i="7"/>
  <c r="AB839" i="7"/>
  <c r="AB840" i="7"/>
  <c r="AB841" i="7"/>
  <c r="AB842" i="7"/>
  <c r="AB843" i="7"/>
  <c r="AB844" i="7"/>
  <c r="AB845" i="7"/>
  <c r="AB846" i="7"/>
  <c r="AB847" i="7"/>
  <c r="AB848" i="7"/>
  <c r="AB849" i="7"/>
  <c r="AB850" i="7"/>
  <c r="AB851" i="7"/>
  <c r="AB852" i="7"/>
  <c r="AB853" i="7"/>
  <c r="AB854" i="7"/>
  <c r="AB855" i="7"/>
  <c r="AB856" i="7"/>
  <c r="AB857" i="7"/>
  <c r="AB858" i="7"/>
  <c r="AB859" i="7"/>
  <c r="AB860" i="7"/>
  <c r="AB861" i="7"/>
  <c r="AB862" i="7"/>
  <c r="AB863" i="7"/>
  <c r="AB864" i="7"/>
  <c r="AB865" i="7"/>
  <c r="AB866" i="7"/>
  <c r="AB867" i="7"/>
  <c r="AB868" i="7"/>
  <c r="AB869" i="7"/>
  <c r="AB870" i="7"/>
  <c r="AB871" i="7"/>
  <c r="AB872" i="7"/>
  <c r="AB873" i="7"/>
  <c r="AB874" i="7"/>
  <c r="AB875" i="7"/>
  <c r="AB876" i="7"/>
  <c r="AB877" i="7"/>
  <c r="AB878" i="7"/>
  <c r="AB879" i="7"/>
  <c r="AB880" i="7"/>
  <c r="AB881" i="7"/>
  <c r="AB882" i="7"/>
  <c r="AB883" i="7"/>
  <c r="AB884" i="7"/>
  <c r="AB885" i="7"/>
  <c r="AB886" i="7"/>
  <c r="AB887" i="7"/>
  <c r="AB888" i="7"/>
  <c r="AB889" i="7"/>
  <c r="AB890" i="7"/>
  <c r="AB891" i="7"/>
  <c r="AB892" i="7"/>
  <c r="AB893" i="7"/>
  <c r="AB894" i="7"/>
  <c r="AB895" i="7"/>
  <c r="AB896" i="7"/>
  <c r="AB897" i="7"/>
  <c r="AB898" i="7"/>
  <c r="AB899" i="7"/>
  <c r="AB900" i="7"/>
  <c r="AB901" i="7"/>
  <c r="AB902" i="7"/>
  <c r="AB903" i="7"/>
  <c r="AB904" i="7"/>
  <c r="AB905" i="7"/>
  <c r="AB906" i="7"/>
  <c r="AB907" i="7"/>
  <c r="AB908" i="7"/>
  <c r="AB909" i="7"/>
  <c r="AB910" i="7"/>
  <c r="AB911" i="7"/>
  <c r="AB912" i="7"/>
  <c r="AB913" i="7"/>
  <c r="AB914" i="7"/>
  <c r="AB915" i="7"/>
  <c r="AB916" i="7"/>
  <c r="AB917" i="7"/>
  <c r="AB918" i="7"/>
  <c r="AB919" i="7"/>
  <c r="AB920" i="7"/>
  <c r="AB921" i="7"/>
  <c r="AB922" i="7"/>
  <c r="AB923" i="7"/>
  <c r="AB924" i="7"/>
  <c r="AB925" i="7"/>
  <c r="AB926" i="7"/>
  <c r="AB927" i="7"/>
  <c r="AB928" i="7"/>
  <c r="AB929" i="7"/>
  <c r="AB930" i="7"/>
  <c r="AB931" i="7"/>
  <c r="AB932" i="7"/>
  <c r="AB933" i="7"/>
  <c r="AB934" i="7"/>
  <c r="AB935" i="7"/>
  <c r="AB936" i="7"/>
  <c r="AB937" i="7"/>
  <c r="AB938" i="7"/>
  <c r="AB939" i="7"/>
  <c r="AB940" i="7"/>
  <c r="AB941" i="7"/>
  <c r="AB942" i="7"/>
  <c r="AB943" i="7"/>
  <c r="AB944" i="7"/>
  <c r="AB945" i="7"/>
  <c r="AB946" i="7"/>
  <c r="AB947" i="7"/>
  <c r="AB948" i="7"/>
  <c r="AB949" i="7"/>
  <c r="AB950" i="7"/>
  <c r="AB951" i="7"/>
  <c r="AB952" i="7"/>
  <c r="AB953" i="7"/>
  <c r="AB954" i="7"/>
  <c r="AB955" i="7"/>
  <c r="AB956" i="7"/>
  <c r="AB957" i="7"/>
  <c r="AB958" i="7"/>
  <c r="AB959" i="7"/>
  <c r="AB960" i="7"/>
  <c r="AB961" i="7"/>
  <c r="AB962" i="7"/>
  <c r="AB963" i="7"/>
  <c r="AB964" i="7"/>
  <c r="AB965" i="7"/>
  <c r="AB966" i="7"/>
  <c r="AB967" i="7"/>
  <c r="AB968" i="7"/>
  <c r="AB969" i="7"/>
  <c r="AB970" i="7"/>
  <c r="AB971" i="7"/>
  <c r="AB972" i="7"/>
  <c r="AB973" i="7"/>
  <c r="AB974" i="7"/>
  <c r="AB975" i="7"/>
  <c r="AB976" i="7"/>
  <c r="AB977" i="7"/>
  <c r="AB978" i="7"/>
  <c r="AB979" i="7"/>
  <c r="AB980" i="7"/>
  <c r="AB981" i="7"/>
  <c r="AB982" i="7"/>
  <c r="AB983" i="7"/>
  <c r="AB984" i="7"/>
  <c r="AB985" i="7"/>
  <c r="AB986" i="7"/>
  <c r="AB987" i="7"/>
  <c r="AB988" i="7"/>
  <c r="AB989" i="7"/>
  <c r="AB990" i="7"/>
  <c r="AB991" i="7"/>
  <c r="AB992" i="7"/>
  <c r="AB993" i="7"/>
  <c r="AB994" i="7"/>
  <c r="AB995" i="7"/>
  <c r="AB996" i="7"/>
  <c r="AB997" i="7"/>
  <c r="AB998" i="7"/>
  <c r="AB999" i="7"/>
  <c r="AB1000" i="7"/>
  <c r="AB1001" i="7"/>
  <c r="AB1002" i="7"/>
  <c r="AB1003" i="7"/>
  <c r="AB1004" i="7"/>
  <c r="AB1005" i="7"/>
  <c r="AB1006" i="7"/>
  <c r="AB1007" i="7"/>
  <c r="AB1008" i="7"/>
  <c r="AB1009" i="7"/>
  <c r="AB1010" i="7"/>
  <c r="AB1011" i="7"/>
  <c r="AB1012" i="7"/>
  <c r="AB1013" i="7"/>
  <c r="AB1014" i="7"/>
  <c r="AB1015" i="7"/>
  <c r="AB1016" i="7"/>
  <c r="AB1017" i="7"/>
  <c r="AB1018" i="7"/>
  <c r="AB1019" i="7"/>
  <c r="AB1020" i="7"/>
  <c r="AB1021" i="7"/>
  <c r="AB1022" i="7"/>
  <c r="AB1023" i="7"/>
  <c r="AB1024" i="7"/>
  <c r="AB1025" i="7"/>
  <c r="AB1026" i="7"/>
  <c r="AB1027" i="7"/>
  <c r="AB1028" i="7"/>
  <c r="AB1029" i="7"/>
  <c r="AB1030" i="7"/>
  <c r="AB1031" i="7"/>
  <c r="AB1032" i="7"/>
  <c r="AB1033" i="7"/>
  <c r="AB1034" i="7"/>
  <c r="AB1035" i="7"/>
  <c r="AB1036" i="7"/>
  <c r="AB1037" i="7"/>
  <c r="AB1038" i="7"/>
  <c r="AB1039" i="7"/>
  <c r="AB1040" i="7"/>
  <c r="AB1041" i="7"/>
  <c r="AB1042" i="7"/>
  <c r="AB1043" i="7"/>
  <c r="AB1044" i="7"/>
  <c r="AB1045" i="7"/>
  <c r="AB1046" i="7"/>
  <c r="AB1047" i="7"/>
  <c r="AB1048" i="7"/>
  <c r="AB1049" i="7"/>
  <c r="AB1050" i="7"/>
  <c r="AB1051" i="7"/>
  <c r="AB1052" i="7"/>
  <c r="AB1053" i="7"/>
  <c r="AB1054" i="7"/>
  <c r="AB1055" i="7"/>
  <c r="AB1056" i="7"/>
  <c r="AB1057" i="7"/>
  <c r="AB1058" i="7"/>
  <c r="AB1059" i="7"/>
  <c r="AB1060" i="7"/>
  <c r="AB1061" i="7"/>
  <c r="AB1062" i="7"/>
  <c r="AB1063" i="7"/>
  <c r="AB1064" i="7"/>
  <c r="AB1065" i="7"/>
  <c r="AB1066" i="7"/>
  <c r="AB1067" i="7"/>
  <c r="AB1068" i="7"/>
  <c r="AB1069" i="7"/>
  <c r="AB1070" i="7"/>
  <c r="AB1071" i="7"/>
  <c r="AB1072" i="7"/>
  <c r="AB1073" i="7"/>
  <c r="AB1074" i="7"/>
  <c r="AB1075" i="7"/>
  <c r="AB1076" i="7"/>
  <c r="AB1077" i="7"/>
  <c r="AB1078" i="7"/>
  <c r="AB1079" i="7"/>
  <c r="AB1080" i="7"/>
  <c r="AB1081" i="7"/>
  <c r="AB1082" i="7"/>
  <c r="AB1083" i="7"/>
  <c r="AB1084" i="7"/>
  <c r="AB1085" i="7"/>
  <c r="AB1086" i="7"/>
  <c r="AB1087" i="7"/>
  <c r="AB1088" i="7"/>
  <c r="AB1089" i="7"/>
  <c r="AB1090" i="7"/>
  <c r="AB1091" i="7"/>
  <c r="AB1092" i="7"/>
  <c r="AB1093" i="7"/>
  <c r="AB1094" i="7"/>
  <c r="AB1095" i="7"/>
  <c r="AB1096" i="7"/>
  <c r="AC1001" i="7"/>
  <c r="AC1002" i="7"/>
  <c r="AC1003" i="7"/>
  <c r="AC1004" i="7"/>
  <c r="AC1005" i="7"/>
  <c r="AC1006" i="7"/>
  <c r="AC1007" i="7"/>
  <c r="AC1008" i="7"/>
  <c r="AC1009" i="7"/>
  <c r="AC1010" i="7"/>
  <c r="AC1011" i="7"/>
  <c r="AC1012" i="7"/>
  <c r="AC1013" i="7"/>
  <c r="AC1014" i="7"/>
  <c r="AC1015" i="7"/>
  <c r="AC1016" i="7"/>
  <c r="AC1017" i="7"/>
  <c r="AC1018" i="7"/>
  <c r="AC1019" i="7"/>
  <c r="AC1020" i="7"/>
  <c r="AC1021" i="7"/>
  <c r="AC1022" i="7"/>
  <c r="AC1023" i="7"/>
  <c r="AC1024" i="7"/>
  <c r="AC1025" i="7"/>
  <c r="AC1026" i="7"/>
  <c r="AC1027" i="7"/>
  <c r="AC1028" i="7"/>
  <c r="AC1029" i="7"/>
  <c r="AC1030" i="7"/>
  <c r="AC1031" i="7"/>
  <c r="AC1032" i="7"/>
  <c r="AC1033" i="7"/>
  <c r="AC1034" i="7"/>
  <c r="AC1035" i="7"/>
  <c r="AC1036" i="7"/>
  <c r="AC1037" i="7"/>
  <c r="AC1038" i="7"/>
  <c r="AC1039" i="7"/>
  <c r="AC1040" i="7"/>
  <c r="AC1041" i="7"/>
  <c r="AC1042" i="7"/>
  <c r="AC1043" i="7"/>
  <c r="AC1044" i="7"/>
  <c r="AC1045" i="7"/>
  <c r="AC1046" i="7"/>
  <c r="AC1047" i="7"/>
  <c r="AC1048" i="7"/>
  <c r="AC1049" i="7"/>
  <c r="AC1050" i="7"/>
  <c r="AC1051" i="7"/>
  <c r="AC1052" i="7"/>
  <c r="AC1053" i="7"/>
  <c r="AC1054" i="7"/>
  <c r="AC1055" i="7"/>
  <c r="AC1056" i="7"/>
  <c r="AC1057" i="7"/>
  <c r="AC1058" i="7"/>
  <c r="AC1059" i="7"/>
  <c r="AC1060" i="7"/>
  <c r="AC1061" i="7"/>
  <c r="AC1062" i="7"/>
  <c r="AC1063" i="7"/>
  <c r="AC1064" i="7"/>
  <c r="AC1065" i="7"/>
  <c r="AC1066" i="7"/>
  <c r="AC1067" i="7"/>
  <c r="AC1068" i="7"/>
  <c r="AC1069" i="7"/>
  <c r="AC1070" i="7"/>
  <c r="AC1071" i="7"/>
  <c r="AC1072" i="7"/>
  <c r="AC1073" i="7"/>
  <c r="AC1074" i="7"/>
  <c r="AC1075" i="7"/>
  <c r="AC1076" i="7"/>
  <c r="AC1077" i="7"/>
  <c r="AC1078" i="7"/>
  <c r="AC1079" i="7"/>
  <c r="AC1080" i="7"/>
  <c r="AC1081" i="7"/>
  <c r="AC1082" i="7"/>
  <c r="AC1083" i="7"/>
  <c r="AC1084" i="7"/>
  <c r="AC1085" i="7"/>
  <c r="AC1086" i="7"/>
  <c r="AC1087" i="7"/>
  <c r="AC1088" i="7"/>
  <c r="AC1089" i="7"/>
  <c r="AC1090" i="7"/>
  <c r="AC1091" i="7"/>
  <c r="AC1092" i="7"/>
  <c r="AC1093" i="7"/>
  <c r="AC1094" i="7"/>
  <c r="AC1095" i="7"/>
  <c r="AC1096" i="7"/>
  <c r="AD1001" i="7"/>
  <c r="AE1001" i="7" s="1"/>
  <c r="AF1001" i="7" s="1"/>
  <c r="AD1002" i="7"/>
  <c r="AE1002" i="7" s="1"/>
  <c r="AF1002" i="7" s="1"/>
  <c r="AD1003" i="7"/>
  <c r="AE1003" i="7" s="1"/>
  <c r="AF1003" i="7" s="1"/>
  <c r="AD1004" i="7"/>
  <c r="AE1004" i="7" s="1"/>
  <c r="AF1004" i="7" s="1"/>
  <c r="AD1005" i="7"/>
  <c r="AE1005" i="7" s="1"/>
  <c r="AF1005" i="7" s="1"/>
  <c r="AD1006" i="7"/>
  <c r="AE1006" i="7" s="1"/>
  <c r="AF1006" i="7" s="1"/>
  <c r="AD1007" i="7"/>
  <c r="AE1007" i="7" s="1"/>
  <c r="AF1007" i="7" s="1"/>
  <c r="AD1008" i="7"/>
  <c r="AE1008" i="7" s="1"/>
  <c r="AF1008" i="7" s="1"/>
  <c r="AD1009" i="7"/>
  <c r="AE1009" i="7" s="1"/>
  <c r="AF1009" i="7" s="1"/>
  <c r="AD1010" i="7"/>
  <c r="AE1010" i="7" s="1"/>
  <c r="AF1010" i="7" s="1"/>
  <c r="AD1011" i="7"/>
  <c r="AE1011" i="7" s="1"/>
  <c r="AF1011" i="7" s="1"/>
  <c r="AD1012" i="7"/>
  <c r="AE1012" i="7" s="1"/>
  <c r="AF1012" i="7" s="1"/>
  <c r="AD1013" i="7"/>
  <c r="AE1013" i="7" s="1"/>
  <c r="AF1013" i="7" s="1"/>
  <c r="AD1014" i="7"/>
  <c r="AE1014" i="7" s="1"/>
  <c r="AF1014" i="7" s="1"/>
  <c r="AD1015" i="7"/>
  <c r="AE1015" i="7" s="1"/>
  <c r="AF1015" i="7" s="1"/>
  <c r="AD1016" i="7"/>
  <c r="AE1016" i="7" s="1"/>
  <c r="AF1016" i="7" s="1"/>
  <c r="AD1017" i="7"/>
  <c r="AE1017" i="7" s="1"/>
  <c r="AF1017" i="7" s="1"/>
  <c r="AD1018" i="7"/>
  <c r="AE1018" i="7" s="1"/>
  <c r="AF1018" i="7" s="1"/>
  <c r="AD1019" i="7"/>
  <c r="AE1019" i="7" s="1"/>
  <c r="AF1019" i="7" s="1"/>
  <c r="AD1020" i="7"/>
  <c r="AE1020" i="7" s="1"/>
  <c r="AF1020" i="7" s="1"/>
  <c r="AD1021" i="7"/>
  <c r="AE1021" i="7" s="1"/>
  <c r="AF1021" i="7" s="1"/>
  <c r="AD1022" i="7"/>
  <c r="AE1022" i="7" s="1"/>
  <c r="AF1022" i="7" s="1"/>
  <c r="AD1023" i="7"/>
  <c r="AE1023" i="7" s="1"/>
  <c r="AF1023" i="7" s="1"/>
  <c r="AD1024" i="7"/>
  <c r="AE1024" i="7" s="1"/>
  <c r="AF1024" i="7" s="1"/>
  <c r="AD1025" i="7"/>
  <c r="AE1025" i="7" s="1"/>
  <c r="AF1025" i="7" s="1"/>
  <c r="AD1026" i="7"/>
  <c r="AE1026" i="7" s="1"/>
  <c r="AF1026" i="7" s="1"/>
  <c r="AD1027" i="7"/>
  <c r="AE1027" i="7" s="1"/>
  <c r="AF1027" i="7" s="1"/>
  <c r="AD1028" i="7"/>
  <c r="AE1028" i="7" s="1"/>
  <c r="AF1028" i="7" s="1"/>
  <c r="AD1029" i="7"/>
  <c r="AE1029" i="7" s="1"/>
  <c r="AF1029" i="7" s="1"/>
  <c r="AD1030" i="7"/>
  <c r="AE1030" i="7" s="1"/>
  <c r="AF1030" i="7" s="1"/>
  <c r="AD1031" i="7"/>
  <c r="AE1031" i="7" s="1"/>
  <c r="AF1031" i="7" s="1"/>
  <c r="AD1032" i="7"/>
  <c r="AE1032" i="7" s="1"/>
  <c r="AF1032" i="7" s="1"/>
  <c r="AD1033" i="7"/>
  <c r="AE1033" i="7" s="1"/>
  <c r="AF1033" i="7" s="1"/>
  <c r="AD1034" i="7"/>
  <c r="AE1034" i="7" s="1"/>
  <c r="AF1034" i="7" s="1"/>
  <c r="AD1035" i="7"/>
  <c r="AE1035" i="7" s="1"/>
  <c r="AF1035" i="7" s="1"/>
  <c r="AD1036" i="7"/>
  <c r="AE1036" i="7" s="1"/>
  <c r="AF1036" i="7" s="1"/>
  <c r="AD1037" i="7"/>
  <c r="AE1037" i="7" s="1"/>
  <c r="AF1037" i="7" s="1"/>
  <c r="AD1038" i="7"/>
  <c r="AE1038" i="7" s="1"/>
  <c r="AF1038" i="7" s="1"/>
  <c r="AD1039" i="7"/>
  <c r="AE1039" i="7" s="1"/>
  <c r="AF1039" i="7" s="1"/>
  <c r="AD1040" i="7"/>
  <c r="AE1040" i="7" s="1"/>
  <c r="AF1040" i="7" s="1"/>
  <c r="AD1041" i="7"/>
  <c r="AE1041" i="7" s="1"/>
  <c r="AF1041" i="7" s="1"/>
  <c r="AD1042" i="7"/>
  <c r="AE1042" i="7" s="1"/>
  <c r="AF1042" i="7" s="1"/>
  <c r="AD1043" i="7"/>
  <c r="AE1043" i="7" s="1"/>
  <c r="AF1043" i="7" s="1"/>
  <c r="AD1044" i="7"/>
  <c r="AE1044" i="7" s="1"/>
  <c r="AF1044" i="7" s="1"/>
  <c r="AD1045" i="7"/>
  <c r="AE1045" i="7" s="1"/>
  <c r="AF1045" i="7" s="1"/>
  <c r="AD1046" i="7"/>
  <c r="AE1046" i="7" s="1"/>
  <c r="AF1046" i="7" s="1"/>
  <c r="AD1047" i="7"/>
  <c r="AE1047" i="7" s="1"/>
  <c r="AF1047" i="7" s="1"/>
  <c r="AD1048" i="7"/>
  <c r="AE1048" i="7" s="1"/>
  <c r="AF1048" i="7" s="1"/>
  <c r="AD1049" i="7"/>
  <c r="AE1049" i="7" s="1"/>
  <c r="AF1049" i="7" s="1"/>
  <c r="AD1050" i="7"/>
  <c r="AE1050" i="7" s="1"/>
  <c r="AF1050" i="7" s="1"/>
  <c r="AD1051" i="7"/>
  <c r="AE1051" i="7" s="1"/>
  <c r="AF1051" i="7" s="1"/>
  <c r="AD1052" i="7"/>
  <c r="AE1052" i="7" s="1"/>
  <c r="AF1052" i="7" s="1"/>
  <c r="AD1053" i="7"/>
  <c r="AE1053" i="7" s="1"/>
  <c r="AF1053" i="7" s="1"/>
  <c r="AD1054" i="7"/>
  <c r="AE1054" i="7" s="1"/>
  <c r="AF1054" i="7" s="1"/>
  <c r="AD1055" i="7"/>
  <c r="AE1055" i="7" s="1"/>
  <c r="AF1055" i="7" s="1"/>
  <c r="AD1056" i="7"/>
  <c r="AE1056" i="7" s="1"/>
  <c r="AF1056" i="7" s="1"/>
  <c r="AD1057" i="7"/>
  <c r="AE1057" i="7" s="1"/>
  <c r="AF1057" i="7" s="1"/>
  <c r="AD1058" i="7"/>
  <c r="AE1058" i="7" s="1"/>
  <c r="AF1058" i="7" s="1"/>
  <c r="AD1059" i="7"/>
  <c r="AE1059" i="7" s="1"/>
  <c r="AF1059" i="7" s="1"/>
  <c r="AD1060" i="7"/>
  <c r="AE1060" i="7" s="1"/>
  <c r="AF1060" i="7" s="1"/>
  <c r="AD1061" i="7"/>
  <c r="AE1061" i="7" s="1"/>
  <c r="AF1061" i="7" s="1"/>
  <c r="AD1062" i="7"/>
  <c r="AE1062" i="7" s="1"/>
  <c r="AF1062" i="7" s="1"/>
  <c r="AD1063" i="7"/>
  <c r="AE1063" i="7" s="1"/>
  <c r="AF1063" i="7" s="1"/>
  <c r="AD1064" i="7"/>
  <c r="AE1064" i="7" s="1"/>
  <c r="AF1064" i="7" s="1"/>
  <c r="AD1065" i="7"/>
  <c r="AE1065" i="7" s="1"/>
  <c r="AF1065" i="7" s="1"/>
  <c r="AD1066" i="7"/>
  <c r="AE1066" i="7" s="1"/>
  <c r="AF1066" i="7" s="1"/>
  <c r="AD1067" i="7"/>
  <c r="AE1067" i="7" s="1"/>
  <c r="AF1067" i="7" s="1"/>
  <c r="AD1068" i="7"/>
  <c r="AE1068" i="7" s="1"/>
  <c r="AF1068" i="7" s="1"/>
  <c r="AD1069" i="7"/>
  <c r="AE1069" i="7" s="1"/>
  <c r="AF1069" i="7" s="1"/>
  <c r="AD1070" i="7"/>
  <c r="AE1070" i="7" s="1"/>
  <c r="AF1070" i="7" s="1"/>
  <c r="AD1071" i="7"/>
  <c r="AE1071" i="7" s="1"/>
  <c r="AF1071" i="7" s="1"/>
  <c r="AD1072" i="7"/>
  <c r="AE1072" i="7" s="1"/>
  <c r="AF1072" i="7" s="1"/>
  <c r="AD1073" i="7"/>
  <c r="AE1073" i="7" s="1"/>
  <c r="AF1073" i="7" s="1"/>
  <c r="AD1074" i="7"/>
  <c r="AE1074" i="7" s="1"/>
  <c r="AF1074" i="7" s="1"/>
  <c r="AD1075" i="7"/>
  <c r="AE1075" i="7" s="1"/>
  <c r="AF1075" i="7" s="1"/>
  <c r="AD1076" i="7"/>
  <c r="AE1076" i="7" s="1"/>
  <c r="AF1076" i="7" s="1"/>
  <c r="AD1077" i="7"/>
  <c r="AE1077" i="7" s="1"/>
  <c r="AF1077" i="7" s="1"/>
  <c r="AD1078" i="7"/>
  <c r="AE1078" i="7" s="1"/>
  <c r="AF1078" i="7" s="1"/>
  <c r="AD1079" i="7"/>
  <c r="AE1079" i="7" s="1"/>
  <c r="AF1079" i="7" s="1"/>
  <c r="AD1080" i="7"/>
  <c r="AE1080" i="7" s="1"/>
  <c r="AF1080" i="7" s="1"/>
  <c r="AD1081" i="7"/>
  <c r="AE1081" i="7" s="1"/>
  <c r="AF1081" i="7" s="1"/>
  <c r="AD1082" i="7"/>
  <c r="AE1082" i="7" s="1"/>
  <c r="AF1082" i="7" s="1"/>
  <c r="AD1083" i="7"/>
  <c r="AE1083" i="7" s="1"/>
  <c r="AF1083" i="7" s="1"/>
  <c r="AD1084" i="7"/>
  <c r="AE1084" i="7" s="1"/>
  <c r="AF1084" i="7" s="1"/>
  <c r="AD1085" i="7"/>
  <c r="AE1085" i="7" s="1"/>
  <c r="AF1085" i="7" s="1"/>
  <c r="AD1086" i="7"/>
  <c r="AE1086" i="7" s="1"/>
  <c r="AF1086" i="7" s="1"/>
  <c r="AD1087" i="7"/>
  <c r="AE1087" i="7" s="1"/>
  <c r="AF1087" i="7" s="1"/>
  <c r="AD1088" i="7"/>
  <c r="AE1088" i="7" s="1"/>
  <c r="AF1088" i="7" s="1"/>
  <c r="AD1089" i="7"/>
  <c r="AE1089" i="7" s="1"/>
  <c r="AF1089" i="7" s="1"/>
  <c r="AD1090" i="7"/>
  <c r="AE1090" i="7" s="1"/>
  <c r="AF1090" i="7" s="1"/>
  <c r="AD1091" i="7"/>
  <c r="AE1091" i="7" s="1"/>
  <c r="AF1091" i="7" s="1"/>
  <c r="AD1092" i="7"/>
  <c r="AE1092" i="7" s="1"/>
  <c r="AF1092" i="7" s="1"/>
  <c r="AD1093" i="7"/>
  <c r="AE1093" i="7" s="1"/>
  <c r="AF1093" i="7" s="1"/>
  <c r="AD1094" i="7"/>
  <c r="AE1094" i="7" s="1"/>
  <c r="AF1094" i="7" s="1"/>
  <c r="AD1095" i="7"/>
  <c r="AE1095" i="7" s="1"/>
  <c r="AF1095" i="7" s="1"/>
  <c r="AD1096" i="7"/>
  <c r="AE1096" i="7" s="1"/>
  <c r="AF1096" i="7" s="1"/>
  <c r="O16" i="7"/>
  <c r="I3" i="8"/>
  <c r="I5" i="8"/>
  <c r="I6" i="8"/>
  <c r="I7" i="8"/>
  <c r="I8" i="8"/>
  <c r="AB13" i="7"/>
  <c r="AB17" i="7"/>
  <c r="AB24" i="7"/>
  <c r="AB27" i="7"/>
  <c r="AB28" i="7"/>
  <c r="AB29" i="7"/>
  <c r="AB30" i="7"/>
  <c r="AB31" i="7"/>
  <c r="AB32" i="7"/>
  <c r="AB33" i="7"/>
  <c r="AB34" i="7"/>
  <c r="AB35" i="7"/>
  <c r="AB36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T1001" i="7"/>
  <c r="T1002" i="7"/>
  <c r="T1003" i="7"/>
  <c r="T1004" i="7"/>
  <c r="T1005" i="7"/>
  <c r="T1006" i="7"/>
  <c r="T1007" i="7"/>
  <c r="T1008" i="7"/>
  <c r="T1009" i="7"/>
  <c r="T1010" i="7"/>
  <c r="T1011" i="7"/>
  <c r="T1012" i="7"/>
  <c r="T1013" i="7"/>
  <c r="T1014" i="7"/>
  <c r="T1015" i="7"/>
  <c r="T1016" i="7"/>
  <c r="T1017" i="7"/>
  <c r="T1018" i="7"/>
  <c r="T1019" i="7"/>
  <c r="T1020" i="7"/>
  <c r="T1021" i="7"/>
  <c r="T1022" i="7"/>
  <c r="T1023" i="7"/>
  <c r="T1024" i="7"/>
  <c r="T1025" i="7"/>
  <c r="T1026" i="7"/>
  <c r="T1027" i="7"/>
  <c r="T1028" i="7"/>
  <c r="T1029" i="7"/>
  <c r="T1030" i="7"/>
  <c r="T1031" i="7"/>
  <c r="T1032" i="7"/>
  <c r="T1033" i="7"/>
  <c r="T1034" i="7"/>
  <c r="T1035" i="7"/>
  <c r="T1036" i="7"/>
  <c r="T1037" i="7"/>
  <c r="T1038" i="7"/>
  <c r="T1039" i="7"/>
  <c r="T1040" i="7"/>
  <c r="T1041" i="7"/>
  <c r="T1042" i="7"/>
  <c r="T1043" i="7"/>
  <c r="T1044" i="7"/>
  <c r="T1045" i="7"/>
  <c r="T1046" i="7"/>
  <c r="T1047" i="7"/>
  <c r="T1048" i="7"/>
  <c r="T1049" i="7"/>
  <c r="T1050" i="7"/>
  <c r="T1051" i="7"/>
  <c r="T1052" i="7"/>
  <c r="T1053" i="7"/>
  <c r="T1054" i="7"/>
  <c r="T1055" i="7"/>
  <c r="T1056" i="7"/>
  <c r="T1057" i="7"/>
  <c r="T1058" i="7"/>
  <c r="T1059" i="7"/>
  <c r="T1060" i="7"/>
  <c r="T1061" i="7"/>
  <c r="T1062" i="7"/>
  <c r="T1063" i="7"/>
  <c r="T1064" i="7"/>
  <c r="T1065" i="7"/>
  <c r="T1066" i="7"/>
  <c r="T1067" i="7"/>
  <c r="T1068" i="7"/>
  <c r="T1069" i="7"/>
  <c r="T1070" i="7"/>
  <c r="T1071" i="7"/>
  <c r="T1072" i="7"/>
  <c r="T1073" i="7"/>
  <c r="T1074" i="7"/>
  <c r="T1075" i="7"/>
  <c r="T1076" i="7"/>
  <c r="T1077" i="7"/>
  <c r="T1078" i="7"/>
  <c r="T1079" i="7"/>
  <c r="T1080" i="7"/>
  <c r="T1081" i="7"/>
  <c r="T1082" i="7"/>
  <c r="T1083" i="7"/>
  <c r="T1084" i="7"/>
  <c r="T1085" i="7"/>
  <c r="T1086" i="7"/>
  <c r="T1087" i="7"/>
  <c r="T1088" i="7"/>
  <c r="T1089" i="7"/>
  <c r="T1090" i="7"/>
  <c r="T1091" i="7"/>
  <c r="T1092" i="7"/>
  <c r="T1093" i="7"/>
  <c r="T1094" i="7"/>
  <c r="T1095" i="7"/>
  <c r="T1096" i="7"/>
  <c r="O12" i="7"/>
  <c r="O13" i="7"/>
  <c r="O14" i="7"/>
  <c r="O15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1" i="7"/>
  <c r="I21" i="8"/>
  <c r="I9" i="8"/>
  <c r="I10" i="8"/>
  <c r="I11" i="8"/>
  <c r="I12" i="8"/>
  <c r="I13" i="8"/>
  <c r="I14" i="8"/>
  <c r="I15" i="8"/>
  <c r="I16" i="8"/>
  <c r="I17" i="8"/>
  <c r="I18" i="8"/>
  <c r="I19" i="8"/>
  <c r="I20" i="8"/>
  <c r="I22" i="8"/>
  <c r="O10" i="7"/>
  <c r="O9" i="7"/>
  <c r="O8" i="7"/>
  <c r="O7" i="7"/>
  <c r="O6" i="7"/>
  <c r="O5" i="7"/>
  <c r="O4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AB18" i="7"/>
  <c r="AB6" i="7"/>
  <c r="AB8" i="7"/>
  <c r="AB9" i="7"/>
  <c r="AB5" i="7"/>
  <c r="AB12" i="7"/>
  <c r="AB14" i="7"/>
  <c r="AB42" i="7"/>
  <c r="AB50" i="7"/>
  <c r="AB60" i="7"/>
  <c r="Z91" i="7"/>
  <c r="AA116" i="7"/>
  <c r="AB116" i="7"/>
  <c r="AB122" i="7"/>
  <c r="AB132" i="7"/>
  <c r="AB134" i="7"/>
  <c r="AA109" i="7" l="1"/>
  <c r="AA139" i="7"/>
  <c r="Z622" i="7"/>
  <c r="Z226" i="7"/>
  <c r="Z106" i="7"/>
  <c r="AA526" i="7"/>
  <c r="AA250" i="7"/>
  <c r="AA726" i="7"/>
  <c r="AA450" i="7"/>
  <c r="AA202" i="7"/>
  <c r="Z550" i="7"/>
  <c r="Z178" i="7"/>
  <c r="AA114" i="7"/>
  <c r="AA638" i="7"/>
  <c r="AA362" i="7"/>
  <c r="AA170" i="7"/>
  <c r="Z426" i="7"/>
  <c r="AA90" i="7"/>
  <c r="AA122" i="7"/>
  <c r="AA582" i="7"/>
  <c r="AA314" i="7"/>
  <c r="Z726" i="7"/>
  <c r="Z338" i="7"/>
  <c r="Z114" i="7"/>
  <c r="AA710" i="7"/>
  <c r="AA622" i="7"/>
  <c r="AA558" i="7"/>
  <c r="AA510" i="7"/>
  <c r="AA442" i="7"/>
  <c r="AA346" i="7"/>
  <c r="AA298" i="7"/>
  <c r="AA234" i="7"/>
  <c r="AA194" i="7"/>
  <c r="AA162" i="7"/>
  <c r="Z718" i="7"/>
  <c r="Z614" i="7"/>
  <c r="Z518" i="7"/>
  <c r="Z410" i="7"/>
  <c r="Z306" i="7"/>
  <c r="Z210" i="7"/>
  <c r="Z154" i="7"/>
  <c r="AA138" i="7"/>
  <c r="AA130" i="7"/>
  <c r="Z122" i="7"/>
  <c r="AA98" i="7"/>
  <c r="Z90" i="7"/>
  <c r="Z138" i="7"/>
  <c r="Z130" i="7"/>
  <c r="Z98" i="7"/>
  <c r="AA82" i="7"/>
  <c r="AA862" i="7"/>
  <c r="AA670" i="7"/>
  <c r="AA614" i="7"/>
  <c r="AA542" i="7"/>
  <c r="AA474" i="7"/>
  <c r="AA418" i="7"/>
  <c r="AA338" i="7"/>
  <c r="AA290" i="7"/>
  <c r="AA226" i="7"/>
  <c r="AA186" i="7"/>
  <c r="AA154" i="7"/>
  <c r="Z670" i="7"/>
  <c r="Z606" i="7"/>
  <c r="Z490" i="7"/>
  <c r="Z402" i="7"/>
  <c r="Z282" i="7"/>
  <c r="Z194" i="7"/>
  <c r="AA106" i="7"/>
  <c r="Z82" i="7"/>
  <c r="AA838" i="7"/>
  <c r="AA646" i="7"/>
  <c r="AA590" i="7"/>
  <c r="AA534" i="7"/>
  <c r="AA458" i="7"/>
  <c r="AA394" i="7"/>
  <c r="AA322" i="7"/>
  <c r="AA266" i="7"/>
  <c r="AA210" i="7"/>
  <c r="AA178" i="7"/>
  <c r="AA146" i="7"/>
  <c r="Z654" i="7"/>
  <c r="Z582" i="7"/>
  <c r="Z458" i="7"/>
  <c r="Z370" i="7"/>
  <c r="Z258" i="7"/>
  <c r="Z186" i="7"/>
  <c r="Z123" i="7"/>
  <c r="AA131" i="7"/>
  <c r="Z219" i="7"/>
  <c r="Z115" i="7"/>
  <c r="AA107" i="7"/>
  <c r="AA822" i="7"/>
  <c r="AA702" i="7"/>
  <c r="Z886" i="7"/>
  <c r="Z710" i="7"/>
  <c r="Z646" i="7"/>
  <c r="Z107" i="7"/>
  <c r="AA83" i="7"/>
  <c r="AA774" i="7"/>
  <c r="AA694" i="7"/>
  <c r="Z822" i="7"/>
  <c r="Z686" i="7"/>
  <c r="Z638" i="7"/>
  <c r="AA132" i="7"/>
  <c r="AA84" i="7"/>
  <c r="AA380" i="7"/>
  <c r="AA180" i="7"/>
  <c r="Z728" i="7"/>
  <c r="Z584" i="7"/>
  <c r="AA140" i="7"/>
  <c r="AA100" i="7"/>
  <c r="AA468" i="7"/>
  <c r="AA308" i="7"/>
  <c r="AA220" i="7"/>
  <c r="Z436" i="7"/>
  <c r="Z300" i="7"/>
  <c r="Y1052" i="7"/>
  <c r="AA896" i="7"/>
  <c r="Z348" i="7"/>
  <c r="AA656" i="7"/>
  <c r="AA284" i="7"/>
  <c r="AA196" i="7"/>
  <c r="AA133" i="7"/>
  <c r="AA125" i="7"/>
  <c r="AA129" i="7"/>
  <c r="AA101" i="7"/>
  <c r="Z97" i="7"/>
  <c r="Z89" i="7"/>
  <c r="AA503" i="7"/>
  <c r="AA121" i="7"/>
  <c r="AA81" i="7"/>
  <c r="AA918" i="7"/>
  <c r="Z139" i="7"/>
  <c r="Z131" i="7"/>
  <c r="AA127" i="7"/>
  <c r="AA99" i="7"/>
  <c r="Z83" i="7"/>
  <c r="Z275" i="7"/>
  <c r="AA123" i="7"/>
  <c r="AA115" i="7"/>
  <c r="Z99" i="7"/>
  <c r="AA91" i="7"/>
  <c r="AA395" i="7"/>
  <c r="AA171" i="7"/>
  <c r="Z203" i="7"/>
  <c r="Z141" i="7"/>
  <c r="Z117" i="7"/>
  <c r="Z113" i="7"/>
  <c r="Z105" i="7"/>
  <c r="AA97" i="7"/>
  <c r="AA89" i="7"/>
  <c r="Z125" i="7"/>
  <c r="AA137" i="7"/>
  <c r="Z133" i="7"/>
  <c r="Z129" i="7"/>
  <c r="Z121" i="7"/>
  <c r="Z109" i="7"/>
  <c r="Z101" i="7"/>
  <c r="AA93" i="7"/>
  <c r="AA85" i="7"/>
  <c r="Z81" i="7"/>
  <c r="AA305" i="7"/>
  <c r="AA141" i="7"/>
  <c r="Z137" i="7"/>
  <c r="AA117" i="7"/>
  <c r="AA113" i="7"/>
  <c r="AA105" i="7"/>
  <c r="Z93" i="7"/>
  <c r="Z85" i="7"/>
  <c r="AA321" i="7"/>
  <c r="AA257" i="7"/>
  <c r="Z273" i="7"/>
  <c r="Z217" i="7"/>
  <c r="Y1042" i="7"/>
  <c r="AA108" i="7"/>
  <c r="AA92" i="7"/>
  <c r="Y1012" i="7"/>
  <c r="AA856" i="7"/>
  <c r="AA816" i="7"/>
  <c r="AA744" i="7"/>
  <c r="AA552" i="7"/>
  <c r="AA502" i="7"/>
  <c r="AA428" i="7"/>
  <c r="AA188" i="7"/>
  <c r="AA172" i="7"/>
  <c r="Z500" i="7"/>
  <c r="Z452" i="7"/>
  <c r="Z260" i="7"/>
  <c r="Z156" i="7"/>
  <c r="Z108" i="7"/>
  <c r="Z92" i="7"/>
  <c r="Y1060" i="7"/>
  <c r="Y1004" i="7"/>
  <c r="AA840" i="7"/>
  <c r="AA800" i="7"/>
  <c r="AA632" i="7"/>
  <c r="AA584" i="7"/>
  <c r="AA544" i="7"/>
  <c r="AA512" i="7"/>
  <c r="AA420" i="7"/>
  <c r="AA388" i="7"/>
  <c r="AA340" i="7"/>
  <c r="AA156" i="7"/>
  <c r="Z952" i="7"/>
  <c r="Z744" i="7"/>
  <c r="Z664" i="7"/>
  <c r="Z624" i="7"/>
  <c r="Z600" i="7"/>
  <c r="Z536" i="7"/>
  <c r="Z492" i="7"/>
  <c r="Z444" i="7"/>
  <c r="Z404" i="7"/>
  <c r="Z356" i="7"/>
  <c r="Z188" i="7"/>
  <c r="AA124" i="7"/>
  <c r="Z140" i="7"/>
  <c r="Z132" i="7"/>
  <c r="Z124" i="7"/>
  <c r="Z116" i="7"/>
  <c r="Z100" i="7"/>
  <c r="Z84" i="7"/>
  <c r="AA760" i="7"/>
  <c r="AA460" i="7"/>
  <c r="AA436" i="7"/>
  <c r="AA276" i="7"/>
  <c r="AA244" i="7"/>
  <c r="AA212" i="7"/>
  <c r="AA164" i="7"/>
  <c r="AA148" i="7"/>
  <c r="Z848" i="7"/>
  <c r="Z672" i="7"/>
  <c r="Z502" i="7"/>
  <c r="Z396" i="7"/>
  <c r="Z340" i="7"/>
  <c r="Z292" i="7"/>
  <c r="Z268" i="7"/>
  <c r="Z220" i="7"/>
  <c r="C7" i="23"/>
  <c r="C8" i="23"/>
  <c r="Y1020" i="7"/>
  <c r="AA1004" i="7"/>
  <c r="AA1076" i="7"/>
  <c r="K1066" i="7"/>
  <c r="L1066" i="7" s="1"/>
  <c r="AI1066" i="7"/>
  <c r="K1062" i="7"/>
  <c r="L1062" i="7" s="1"/>
  <c r="AI1062" i="7"/>
  <c r="K1058" i="7"/>
  <c r="L1058" i="7" s="1"/>
  <c r="AI1058" i="7"/>
  <c r="K1054" i="7"/>
  <c r="L1054" i="7" s="1"/>
  <c r="AI1054" i="7"/>
  <c r="K1050" i="7"/>
  <c r="L1050" i="7" s="1"/>
  <c r="AI1050" i="7"/>
  <c r="K1046" i="7"/>
  <c r="L1046" i="7" s="1"/>
  <c r="AI1046" i="7"/>
  <c r="K1042" i="7"/>
  <c r="L1042" i="7" s="1"/>
  <c r="AI1042" i="7"/>
  <c r="K1038" i="7"/>
  <c r="L1038" i="7" s="1"/>
  <c r="AI1038" i="7"/>
  <c r="K1034" i="7"/>
  <c r="L1034" i="7" s="1"/>
  <c r="AI1034" i="7"/>
  <c r="K1030" i="7"/>
  <c r="L1030" i="7" s="1"/>
  <c r="AI1030" i="7"/>
  <c r="K1026" i="7"/>
  <c r="L1026" i="7" s="1"/>
  <c r="AI1026" i="7"/>
  <c r="K1022" i="7"/>
  <c r="L1022" i="7" s="1"/>
  <c r="AI1022" i="7"/>
  <c r="K1018" i="7"/>
  <c r="L1018" i="7" s="1"/>
  <c r="AI1018" i="7"/>
  <c r="K1014" i="7"/>
  <c r="L1014" i="7" s="1"/>
  <c r="AI1014" i="7"/>
  <c r="K1010" i="7"/>
  <c r="L1010" i="7" s="1"/>
  <c r="AI1010" i="7"/>
  <c r="K1006" i="7"/>
  <c r="L1006" i="7" s="1"/>
  <c r="AI1006" i="7"/>
  <c r="K1002" i="7"/>
  <c r="L1002" i="7" s="1"/>
  <c r="AI1002" i="7"/>
  <c r="K998" i="7"/>
  <c r="L998" i="7" s="1"/>
  <c r="AI998" i="7"/>
  <c r="K994" i="7"/>
  <c r="L994" i="7" s="1"/>
  <c r="AI994" i="7"/>
  <c r="K990" i="7"/>
  <c r="L990" i="7" s="1"/>
  <c r="AI990" i="7"/>
  <c r="K986" i="7"/>
  <c r="L986" i="7" s="1"/>
  <c r="AI986" i="7"/>
  <c r="K982" i="7"/>
  <c r="L982" i="7" s="1"/>
  <c r="AI982" i="7"/>
  <c r="K978" i="7"/>
  <c r="L978" i="7" s="1"/>
  <c r="AI978" i="7"/>
  <c r="K974" i="7"/>
  <c r="L974" i="7" s="1"/>
  <c r="AI974" i="7"/>
  <c r="K970" i="7"/>
  <c r="L970" i="7" s="1"/>
  <c r="AI970" i="7"/>
  <c r="K966" i="7"/>
  <c r="L966" i="7" s="1"/>
  <c r="AI966" i="7"/>
  <c r="K962" i="7"/>
  <c r="L962" i="7" s="1"/>
  <c r="AI962" i="7"/>
  <c r="K958" i="7"/>
  <c r="L958" i="7" s="1"/>
  <c r="AI958" i="7"/>
  <c r="K954" i="7"/>
  <c r="L954" i="7" s="1"/>
  <c r="AI954" i="7"/>
  <c r="K950" i="7"/>
  <c r="L950" i="7" s="1"/>
  <c r="AI950" i="7"/>
  <c r="K946" i="7"/>
  <c r="L946" i="7" s="1"/>
  <c r="AI946" i="7"/>
  <c r="K942" i="7"/>
  <c r="L942" i="7" s="1"/>
  <c r="AI942" i="7"/>
  <c r="K938" i="7"/>
  <c r="L938" i="7" s="1"/>
  <c r="AI938" i="7"/>
  <c r="K934" i="7"/>
  <c r="L934" i="7" s="1"/>
  <c r="AI934" i="7"/>
  <c r="K930" i="7"/>
  <c r="L930" i="7" s="1"/>
  <c r="AI930" i="7"/>
  <c r="K926" i="7"/>
  <c r="L926" i="7" s="1"/>
  <c r="AI926" i="7"/>
  <c r="K922" i="7"/>
  <c r="L922" i="7" s="1"/>
  <c r="AI922" i="7"/>
  <c r="K918" i="7"/>
  <c r="L918" i="7" s="1"/>
  <c r="AI918" i="7"/>
  <c r="K914" i="7"/>
  <c r="L914" i="7" s="1"/>
  <c r="AI914" i="7"/>
  <c r="K910" i="7"/>
  <c r="L910" i="7" s="1"/>
  <c r="AI910" i="7"/>
  <c r="K906" i="7"/>
  <c r="L906" i="7" s="1"/>
  <c r="AI906" i="7"/>
  <c r="K902" i="7"/>
  <c r="L902" i="7" s="1"/>
  <c r="AI902" i="7"/>
  <c r="K898" i="7"/>
  <c r="L898" i="7" s="1"/>
  <c r="AI898" i="7"/>
  <c r="K894" i="7"/>
  <c r="L894" i="7" s="1"/>
  <c r="AI894" i="7"/>
  <c r="K890" i="7"/>
  <c r="L890" i="7" s="1"/>
  <c r="AI890" i="7"/>
  <c r="K886" i="7"/>
  <c r="L886" i="7" s="1"/>
  <c r="AI886" i="7"/>
  <c r="K882" i="7"/>
  <c r="L882" i="7" s="1"/>
  <c r="AI882" i="7"/>
  <c r="K878" i="7"/>
  <c r="L878" i="7" s="1"/>
  <c r="AI878" i="7"/>
  <c r="K874" i="7"/>
  <c r="L874" i="7" s="1"/>
  <c r="AI874" i="7"/>
  <c r="K870" i="7"/>
  <c r="L870" i="7" s="1"/>
  <c r="AI870" i="7"/>
  <c r="K866" i="7"/>
  <c r="L866" i="7" s="1"/>
  <c r="AI866" i="7"/>
  <c r="K862" i="7"/>
  <c r="L862" i="7" s="1"/>
  <c r="AI862" i="7"/>
  <c r="K858" i="7"/>
  <c r="L858" i="7" s="1"/>
  <c r="AI858" i="7"/>
  <c r="K854" i="7"/>
  <c r="L854" i="7" s="1"/>
  <c r="AI854" i="7"/>
  <c r="K850" i="7"/>
  <c r="L850" i="7" s="1"/>
  <c r="AI850" i="7"/>
  <c r="K846" i="7"/>
  <c r="L846" i="7" s="1"/>
  <c r="AI846" i="7"/>
  <c r="K842" i="7"/>
  <c r="L842" i="7" s="1"/>
  <c r="AI842" i="7"/>
  <c r="K838" i="7"/>
  <c r="L838" i="7" s="1"/>
  <c r="AI838" i="7"/>
  <c r="K834" i="7"/>
  <c r="L834" i="7" s="1"/>
  <c r="AI834" i="7"/>
  <c r="K830" i="7"/>
  <c r="L830" i="7" s="1"/>
  <c r="AI830" i="7"/>
  <c r="K826" i="7"/>
  <c r="L826" i="7" s="1"/>
  <c r="AI826" i="7"/>
  <c r="K822" i="7"/>
  <c r="L822" i="7" s="1"/>
  <c r="AI822" i="7"/>
  <c r="K818" i="7"/>
  <c r="L818" i="7" s="1"/>
  <c r="AI818" i="7"/>
  <c r="K814" i="7"/>
  <c r="L814" i="7" s="1"/>
  <c r="AI814" i="7"/>
  <c r="K810" i="7"/>
  <c r="L810" i="7" s="1"/>
  <c r="AI810" i="7"/>
  <c r="K806" i="7"/>
  <c r="L806" i="7" s="1"/>
  <c r="AI806" i="7"/>
  <c r="K802" i="7"/>
  <c r="L802" i="7" s="1"/>
  <c r="AI802" i="7"/>
  <c r="K798" i="7"/>
  <c r="L798" i="7" s="1"/>
  <c r="AI798" i="7"/>
  <c r="K794" i="7"/>
  <c r="L794" i="7" s="1"/>
  <c r="AI794" i="7"/>
  <c r="K790" i="7"/>
  <c r="L790" i="7" s="1"/>
  <c r="AI790" i="7"/>
  <c r="K786" i="7"/>
  <c r="L786" i="7" s="1"/>
  <c r="AI786" i="7"/>
  <c r="K782" i="7"/>
  <c r="L782" i="7" s="1"/>
  <c r="AI782" i="7"/>
  <c r="K778" i="7"/>
  <c r="L778" i="7" s="1"/>
  <c r="AI778" i="7"/>
  <c r="K774" i="7"/>
  <c r="L774" i="7" s="1"/>
  <c r="AI774" i="7"/>
  <c r="K770" i="7"/>
  <c r="L770" i="7" s="1"/>
  <c r="AI770" i="7"/>
  <c r="K766" i="7"/>
  <c r="L766" i="7" s="1"/>
  <c r="AI766" i="7"/>
  <c r="K762" i="7"/>
  <c r="L762" i="7" s="1"/>
  <c r="AI762" i="7"/>
  <c r="K758" i="7"/>
  <c r="L758" i="7" s="1"/>
  <c r="AI758" i="7"/>
  <c r="K754" i="7"/>
  <c r="L754" i="7" s="1"/>
  <c r="AI754" i="7"/>
  <c r="K750" i="7"/>
  <c r="L750" i="7" s="1"/>
  <c r="AI750" i="7"/>
  <c r="K746" i="7"/>
  <c r="L746" i="7" s="1"/>
  <c r="AI746" i="7"/>
  <c r="K742" i="7"/>
  <c r="L742" i="7" s="1"/>
  <c r="AI742" i="7"/>
  <c r="K738" i="7"/>
  <c r="L738" i="7" s="1"/>
  <c r="AI738" i="7"/>
  <c r="K734" i="7"/>
  <c r="L734" i="7" s="1"/>
  <c r="AI734" i="7"/>
  <c r="K730" i="7"/>
  <c r="L730" i="7" s="1"/>
  <c r="AI730" i="7"/>
  <c r="K726" i="7"/>
  <c r="L726" i="7" s="1"/>
  <c r="AI726" i="7"/>
  <c r="K722" i="7"/>
  <c r="L722" i="7" s="1"/>
  <c r="AI722" i="7"/>
  <c r="K718" i="7"/>
  <c r="L718" i="7" s="1"/>
  <c r="AI718" i="7"/>
  <c r="K714" i="7"/>
  <c r="L714" i="7" s="1"/>
  <c r="AI714" i="7"/>
  <c r="K710" i="7"/>
  <c r="L710" i="7" s="1"/>
  <c r="AI710" i="7"/>
  <c r="K706" i="7"/>
  <c r="L706" i="7" s="1"/>
  <c r="AI706" i="7"/>
  <c r="K702" i="7"/>
  <c r="L702" i="7" s="1"/>
  <c r="AI702" i="7"/>
  <c r="K698" i="7"/>
  <c r="L698" i="7" s="1"/>
  <c r="AI698" i="7"/>
  <c r="K694" i="7"/>
  <c r="L694" i="7" s="1"/>
  <c r="AI694" i="7"/>
  <c r="K690" i="7"/>
  <c r="L690" i="7" s="1"/>
  <c r="AI690" i="7"/>
  <c r="K686" i="7"/>
  <c r="L686" i="7" s="1"/>
  <c r="AI686" i="7"/>
  <c r="K682" i="7"/>
  <c r="L682" i="7" s="1"/>
  <c r="AI682" i="7"/>
  <c r="K678" i="7"/>
  <c r="L678" i="7" s="1"/>
  <c r="AI678" i="7"/>
  <c r="K674" i="7"/>
  <c r="L674" i="7" s="1"/>
  <c r="AI674" i="7"/>
  <c r="K670" i="7"/>
  <c r="L670" i="7" s="1"/>
  <c r="AI670" i="7"/>
  <c r="K666" i="7"/>
  <c r="L666" i="7" s="1"/>
  <c r="AI666" i="7"/>
  <c r="K662" i="7"/>
  <c r="L662" i="7" s="1"/>
  <c r="AI662" i="7"/>
  <c r="K658" i="7"/>
  <c r="L658" i="7" s="1"/>
  <c r="AI658" i="7"/>
  <c r="K654" i="7"/>
  <c r="L654" i="7" s="1"/>
  <c r="AI654" i="7"/>
  <c r="K650" i="7"/>
  <c r="L650" i="7" s="1"/>
  <c r="AI650" i="7"/>
  <c r="K646" i="7"/>
  <c r="L646" i="7" s="1"/>
  <c r="AI646" i="7"/>
  <c r="K642" i="7"/>
  <c r="L642" i="7" s="1"/>
  <c r="AI642" i="7"/>
  <c r="K638" i="7"/>
  <c r="L638" i="7" s="1"/>
  <c r="AI638" i="7"/>
  <c r="K634" i="7"/>
  <c r="L634" i="7" s="1"/>
  <c r="AI634" i="7"/>
  <c r="K630" i="7"/>
  <c r="L630" i="7" s="1"/>
  <c r="AI630" i="7"/>
  <c r="K80" i="7"/>
  <c r="L80" i="7" s="1"/>
  <c r="AI80" i="7"/>
  <c r="K84" i="7"/>
  <c r="L84" i="7" s="1"/>
  <c r="AI84" i="7"/>
  <c r="K88" i="7"/>
  <c r="L88" i="7" s="1"/>
  <c r="AI88" i="7"/>
  <c r="K92" i="7"/>
  <c r="L92" i="7" s="1"/>
  <c r="AI92" i="7"/>
  <c r="K96" i="7"/>
  <c r="L96" i="7" s="1"/>
  <c r="AI96" i="7"/>
  <c r="K100" i="7"/>
  <c r="L100" i="7" s="1"/>
  <c r="AI100" i="7"/>
  <c r="K104" i="7"/>
  <c r="L104" i="7" s="1"/>
  <c r="AI104" i="7"/>
  <c r="K108" i="7"/>
  <c r="L108" i="7" s="1"/>
  <c r="AI108" i="7"/>
  <c r="K112" i="7"/>
  <c r="L112" i="7" s="1"/>
  <c r="AI112" i="7"/>
  <c r="K116" i="7"/>
  <c r="L116" i="7" s="1"/>
  <c r="AI116" i="7"/>
  <c r="K120" i="7"/>
  <c r="L120" i="7" s="1"/>
  <c r="AI120" i="7"/>
  <c r="K124" i="7"/>
  <c r="L124" i="7" s="1"/>
  <c r="AI124" i="7"/>
  <c r="K128" i="7"/>
  <c r="L128" i="7" s="1"/>
  <c r="AI128" i="7"/>
  <c r="K132" i="7"/>
  <c r="L132" i="7" s="1"/>
  <c r="AI132" i="7"/>
  <c r="K136" i="7"/>
  <c r="L136" i="7" s="1"/>
  <c r="AI136" i="7"/>
  <c r="K140" i="7"/>
  <c r="L140" i="7" s="1"/>
  <c r="AI140" i="7"/>
  <c r="K144" i="7"/>
  <c r="L144" i="7" s="1"/>
  <c r="AI144" i="7"/>
  <c r="K148" i="7"/>
  <c r="L148" i="7" s="1"/>
  <c r="AI148" i="7"/>
  <c r="K152" i="7"/>
  <c r="L152" i="7" s="1"/>
  <c r="AI152" i="7"/>
  <c r="K156" i="7"/>
  <c r="L156" i="7" s="1"/>
  <c r="AI156" i="7"/>
  <c r="K160" i="7"/>
  <c r="L160" i="7" s="1"/>
  <c r="AI160" i="7"/>
  <c r="K164" i="7"/>
  <c r="L164" i="7" s="1"/>
  <c r="AI164" i="7"/>
  <c r="K168" i="7"/>
  <c r="L168" i="7" s="1"/>
  <c r="AI168" i="7"/>
  <c r="K172" i="7"/>
  <c r="L172" i="7" s="1"/>
  <c r="AI172" i="7"/>
  <c r="K176" i="7"/>
  <c r="L176" i="7" s="1"/>
  <c r="AI176" i="7"/>
  <c r="K180" i="7"/>
  <c r="L180" i="7" s="1"/>
  <c r="AI180" i="7"/>
  <c r="K184" i="7"/>
  <c r="L184" i="7" s="1"/>
  <c r="AI184" i="7"/>
  <c r="K188" i="7"/>
  <c r="L188" i="7" s="1"/>
  <c r="AI188" i="7"/>
  <c r="K192" i="7"/>
  <c r="L192" i="7" s="1"/>
  <c r="AI192" i="7"/>
  <c r="K196" i="7"/>
  <c r="L196" i="7" s="1"/>
  <c r="AI196" i="7"/>
  <c r="K200" i="7"/>
  <c r="L200" i="7" s="1"/>
  <c r="AI200" i="7"/>
  <c r="K204" i="7"/>
  <c r="L204" i="7" s="1"/>
  <c r="AI204" i="7"/>
  <c r="K208" i="7"/>
  <c r="L208" i="7" s="1"/>
  <c r="AI208" i="7"/>
  <c r="K212" i="7"/>
  <c r="L212" i="7" s="1"/>
  <c r="AI212" i="7"/>
  <c r="K216" i="7"/>
  <c r="L216" i="7" s="1"/>
  <c r="AI216" i="7"/>
  <c r="K220" i="7"/>
  <c r="L220" i="7" s="1"/>
  <c r="AI220" i="7"/>
  <c r="K224" i="7"/>
  <c r="L224" i="7" s="1"/>
  <c r="AI224" i="7"/>
  <c r="K228" i="7"/>
  <c r="L228" i="7" s="1"/>
  <c r="AI228" i="7"/>
  <c r="K232" i="7"/>
  <c r="L232" i="7" s="1"/>
  <c r="AI232" i="7"/>
  <c r="K236" i="7"/>
  <c r="L236" i="7" s="1"/>
  <c r="AI236" i="7"/>
  <c r="K240" i="7"/>
  <c r="L240" i="7" s="1"/>
  <c r="AI240" i="7"/>
  <c r="K244" i="7"/>
  <c r="L244" i="7" s="1"/>
  <c r="AI244" i="7"/>
  <c r="K248" i="7"/>
  <c r="L248" i="7" s="1"/>
  <c r="AI248" i="7"/>
  <c r="K252" i="7"/>
  <c r="L252" i="7" s="1"/>
  <c r="AI252" i="7"/>
  <c r="K256" i="7"/>
  <c r="L256" i="7" s="1"/>
  <c r="AI256" i="7"/>
  <c r="K260" i="7"/>
  <c r="L260" i="7" s="1"/>
  <c r="AI260" i="7"/>
  <c r="K264" i="7"/>
  <c r="L264" i="7" s="1"/>
  <c r="AI264" i="7"/>
  <c r="K268" i="7"/>
  <c r="L268" i="7" s="1"/>
  <c r="AI268" i="7"/>
  <c r="K272" i="7"/>
  <c r="L272" i="7" s="1"/>
  <c r="AI272" i="7"/>
  <c r="K276" i="7"/>
  <c r="L276" i="7" s="1"/>
  <c r="AI276" i="7"/>
  <c r="K280" i="7"/>
  <c r="L280" i="7" s="1"/>
  <c r="AI280" i="7"/>
  <c r="K284" i="7"/>
  <c r="L284" i="7" s="1"/>
  <c r="AI284" i="7"/>
  <c r="K288" i="7"/>
  <c r="L288" i="7" s="1"/>
  <c r="AI288" i="7"/>
  <c r="K292" i="7"/>
  <c r="L292" i="7" s="1"/>
  <c r="AI292" i="7"/>
  <c r="K296" i="7"/>
  <c r="L296" i="7" s="1"/>
  <c r="AI296" i="7"/>
  <c r="K300" i="7"/>
  <c r="L300" i="7" s="1"/>
  <c r="AI300" i="7"/>
  <c r="K304" i="7"/>
  <c r="L304" i="7" s="1"/>
  <c r="AI304" i="7"/>
  <c r="K308" i="7"/>
  <c r="L308" i="7" s="1"/>
  <c r="AI308" i="7"/>
  <c r="K312" i="7"/>
  <c r="L312" i="7" s="1"/>
  <c r="AI312" i="7"/>
  <c r="K316" i="7"/>
  <c r="L316" i="7" s="1"/>
  <c r="AI316" i="7"/>
  <c r="K320" i="7"/>
  <c r="L320" i="7" s="1"/>
  <c r="AI320" i="7"/>
  <c r="K324" i="7"/>
  <c r="L324" i="7" s="1"/>
  <c r="AI324" i="7"/>
  <c r="K328" i="7"/>
  <c r="L328" i="7" s="1"/>
  <c r="AI328" i="7"/>
  <c r="K332" i="7"/>
  <c r="L332" i="7" s="1"/>
  <c r="AI332" i="7"/>
  <c r="K336" i="7"/>
  <c r="L336" i="7" s="1"/>
  <c r="AI336" i="7"/>
  <c r="K340" i="7"/>
  <c r="L340" i="7" s="1"/>
  <c r="AI340" i="7"/>
  <c r="K344" i="7"/>
  <c r="L344" i="7" s="1"/>
  <c r="AI344" i="7"/>
  <c r="K348" i="7"/>
  <c r="L348" i="7" s="1"/>
  <c r="AI348" i="7"/>
  <c r="K352" i="7"/>
  <c r="L352" i="7" s="1"/>
  <c r="AI352" i="7"/>
  <c r="K356" i="7"/>
  <c r="L356" i="7" s="1"/>
  <c r="AI356" i="7"/>
  <c r="K360" i="7"/>
  <c r="L360" i="7" s="1"/>
  <c r="AI360" i="7"/>
  <c r="K364" i="7"/>
  <c r="L364" i="7" s="1"/>
  <c r="AI364" i="7"/>
  <c r="K368" i="7"/>
  <c r="L368" i="7" s="1"/>
  <c r="AI368" i="7"/>
  <c r="K372" i="7"/>
  <c r="L372" i="7" s="1"/>
  <c r="AI372" i="7"/>
  <c r="K376" i="7"/>
  <c r="L376" i="7" s="1"/>
  <c r="AI376" i="7"/>
  <c r="K380" i="7"/>
  <c r="L380" i="7" s="1"/>
  <c r="AI380" i="7"/>
  <c r="K384" i="7"/>
  <c r="L384" i="7" s="1"/>
  <c r="AI384" i="7"/>
  <c r="K388" i="7"/>
  <c r="L388" i="7" s="1"/>
  <c r="AI388" i="7"/>
  <c r="K392" i="7"/>
  <c r="L392" i="7" s="1"/>
  <c r="AI392" i="7"/>
  <c r="K396" i="7"/>
  <c r="L396" i="7" s="1"/>
  <c r="AI396" i="7"/>
  <c r="K400" i="7"/>
  <c r="L400" i="7" s="1"/>
  <c r="AI400" i="7"/>
  <c r="K404" i="7"/>
  <c r="L404" i="7" s="1"/>
  <c r="AI404" i="7"/>
  <c r="K408" i="7"/>
  <c r="L408" i="7" s="1"/>
  <c r="AI408" i="7"/>
  <c r="K412" i="7"/>
  <c r="L412" i="7" s="1"/>
  <c r="AI412" i="7"/>
  <c r="K416" i="7"/>
  <c r="L416" i="7" s="1"/>
  <c r="AI416" i="7"/>
  <c r="K420" i="7"/>
  <c r="L420" i="7" s="1"/>
  <c r="AI420" i="7"/>
  <c r="K424" i="7"/>
  <c r="L424" i="7" s="1"/>
  <c r="AI424" i="7"/>
  <c r="K428" i="7"/>
  <c r="L428" i="7" s="1"/>
  <c r="AI428" i="7"/>
  <c r="K432" i="7"/>
  <c r="L432" i="7" s="1"/>
  <c r="AI432" i="7"/>
  <c r="K436" i="7"/>
  <c r="L436" i="7" s="1"/>
  <c r="AI436" i="7"/>
  <c r="K440" i="7"/>
  <c r="L440" i="7" s="1"/>
  <c r="AI440" i="7"/>
  <c r="K444" i="7"/>
  <c r="L444" i="7" s="1"/>
  <c r="AI444" i="7"/>
  <c r="K448" i="7"/>
  <c r="L448" i="7" s="1"/>
  <c r="AI448" i="7"/>
  <c r="K452" i="7"/>
  <c r="L452" i="7" s="1"/>
  <c r="AI452" i="7"/>
  <c r="K456" i="7"/>
  <c r="L456" i="7" s="1"/>
  <c r="AI456" i="7"/>
  <c r="K460" i="7"/>
  <c r="L460" i="7" s="1"/>
  <c r="AI460" i="7"/>
  <c r="K464" i="7"/>
  <c r="L464" i="7" s="1"/>
  <c r="AI464" i="7"/>
  <c r="K468" i="7"/>
  <c r="L468" i="7" s="1"/>
  <c r="AI468" i="7"/>
  <c r="K472" i="7"/>
  <c r="L472" i="7" s="1"/>
  <c r="AI472" i="7"/>
  <c r="K476" i="7"/>
  <c r="L476" i="7" s="1"/>
  <c r="AI476" i="7"/>
  <c r="K480" i="7"/>
  <c r="L480" i="7" s="1"/>
  <c r="AI480" i="7"/>
  <c r="K484" i="7"/>
  <c r="L484" i="7" s="1"/>
  <c r="AI484" i="7"/>
  <c r="K488" i="7"/>
  <c r="L488" i="7" s="1"/>
  <c r="AI488" i="7"/>
  <c r="K492" i="7"/>
  <c r="L492" i="7" s="1"/>
  <c r="AI492" i="7"/>
  <c r="K496" i="7"/>
  <c r="L496" i="7" s="1"/>
  <c r="AI496" i="7"/>
  <c r="K500" i="7"/>
  <c r="L500" i="7" s="1"/>
  <c r="AI500" i="7"/>
  <c r="K504" i="7"/>
  <c r="L504" i="7" s="1"/>
  <c r="AI504" i="7"/>
  <c r="K508" i="7"/>
  <c r="L508" i="7" s="1"/>
  <c r="AI508" i="7"/>
  <c r="K512" i="7"/>
  <c r="L512" i="7" s="1"/>
  <c r="AI512" i="7"/>
  <c r="K516" i="7"/>
  <c r="L516" i="7" s="1"/>
  <c r="AI516" i="7"/>
  <c r="K520" i="7"/>
  <c r="L520" i="7" s="1"/>
  <c r="AI520" i="7"/>
  <c r="K524" i="7"/>
  <c r="L524" i="7" s="1"/>
  <c r="AI524" i="7"/>
  <c r="K528" i="7"/>
  <c r="L528" i="7" s="1"/>
  <c r="AI528" i="7"/>
  <c r="K532" i="7"/>
  <c r="L532" i="7" s="1"/>
  <c r="AI532" i="7"/>
  <c r="K536" i="7"/>
  <c r="L536" i="7" s="1"/>
  <c r="AI536" i="7"/>
  <c r="K540" i="7"/>
  <c r="L540" i="7" s="1"/>
  <c r="AI540" i="7"/>
  <c r="K544" i="7"/>
  <c r="L544" i="7" s="1"/>
  <c r="AI544" i="7"/>
  <c r="K548" i="7"/>
  <c r="L548" i="7" s="1"/>
  <c r="AI548" i="7"/>
  <c r="K552" i="7"/>
  <c r="L552" i="7" s="1"/>
  <c r="AI552" i="7"/>
  <c r="K556" i="7"/>
  <c r="L556" i="7" s="1"/>
  <c r="AI556" i="7"/>
  <c r="K560" i="7"/>
  <c r="L560" i="7" s="1"/>
  <c r="AI560" i="7"/>
  <c r="K564" i="7"/>
  <c r="L564" i="7" s="1"/>
  <c r="AI564" i="7"/>
  <c r="K568" i="7"/>
  <c r="L568" i="7" s="1"/>
  <c r="AI568" i="7"/>
  <c r="K572" i="7"/>
  <c r="L572" i="7" s="1"/>
  <c r="AI572" i="7"/>
  <c r="K576" i="7"/>
  <c r="L576" i="7" s="1"/>
  <c r="AI576" i="7"/>
  <c r="K580" i="7"/>
  <c r="L580" i="7" s="1"/>
  <c r="AI580" i="7"/>
  <c r="K584" i="7"/>
  <c r="L584" i="7" s="1"/>
  <c r="AI584" i="7"/>
  <c r="K588" i="7"/>
  <c r="L588" i="7" s="1"/>
  <c r="AI588" i="7"/>
  <c r="K592" i="7"/>
  <c r="L592" i="7" s="1"/>
  <c r="AI592" i="7"/>
  <c r="K596" i="7"/>
  <c r="L596" i="7" s="1"/>
  <c r="AI596" i="7"/>
  <c r="K600" i="7"/>
  <c r="L600" i="7" s="1"/>
  <c r="AI600" i="7"/>
  <c r="K604" i="7"/>
  <c r="L604" i="7" s="1"/>
  <c r="AI604" i="7"/>
  <c r="K608" i="7"/>
  <c r="L608" i="7" s="1"/>
  <c r="AI608" i="7"/>
  <c r="K612" i="7"/>
  <c r="L612" i="7" s="1"/>
  <c r="AI612" i="7"/>
  <c r="K616" i="7"/>
  <c r="L616" i="7" s="1"/>
  <c r="AI616" i="7"/>
  <c r="K620" i="7"/>
  <c r="L620" i="7" s="1"/>
  <c r="AI620" i="7"/>
  <c r="K624" i="7"/>
  <c r="L624" i="7" s="1"/>
  <c r="AI624" i="7"/>
  <c r="K1069" i="7"/>
  <c r="L1069" i="7" s="1"/>
  <c r="AI1069" i="7"/>
  <c r="K1065" i="7"/>
  <c r="L1065" i="7" s="1"/>
  <c r="AI1065" i="7"/>
  <c r="K1061" i="7"/>
  <c r="L1061" i="7" s="1"/>
  <c r="AI1061" i="7"/>
  <c r="K1057" i="7"/>
  <c r="L1057" i="7" s="1"/>
  <c r="AI1057" i="7"/>
  <c r="K1053" i="7"/>
  <c r="L1053" i="7" s="1"/>
  <c r="AI1053" i="7"/>
  <c r="K1049" i="7"/>
  <c r="L1049" i="7" s="1"/>
  <c r="AI1049" i="7"/>
  <c r="K1045" i="7"/>
  <c r="L1045" i="7" s="1"/>
  <c r="AI1045" i="7"/>
  <c r="K1041" i="7"/>
  <c r="L1041" i="7" s="1"/>
  <c r="AI1041" i="7"/>
  <c r="K1037" i="7"/>
  <c r="L1037" i="7" s="1"/>
  <c r="AI1037" i="7"/>
  <c r="K1033" i="7"/>
  <c r="L1033" i="7" s="1"/>
  <c r="AI1033" i="7"/>
  <c r="K1029" i="7"/>
  <c r="L1029" i="7" s="1"/>
  <c r="AI1029" i="7"/>
  <c r="K1025" i="7"/>
  <c r="L1025" i="7" s="1"/>
  <c r="AI1025" i="7"/>
  <c r="K1021" i="7"/>
  <c r="L1021" i="7" s="1"/>
  <c r="AI1021" i="7"/>
  <c r="K1017" i="7"/>
  <c r="L1017" i="7" s="1"/>
  <c r="AI1017" i="7"/>
  <c r="K1013" i="7"/>
  <c r="L1013" i="7" s="1"/>
  <c r="AI1013" i="7"/>
  <c r="K1009" i="7"/>
  <c r="L1009" i="7" s="1"/>
  <c r="AI1009" i="7"/>
  <c r="K1005" i="7"/>
  <c r="L1005" i="7" s="1"/>
  <c r="AI1005" i="7"/>
  <c r="K1001" i="7"/>
  <c r="L1001" i="7" s="1"/>
  <c r="AI1001" i="7"/>
  <c r="K997" i="7"/>
  <c r="L997" i="7" s="1"/>
  <c r="AI997" i="7"/>
  <c r="K993" i="7"/>
  <c r="L993" i="7" s="1"/>
  <c r="AI993" i="7"/>
  <c r="K989" i="7"/>
  <c r="L989" i="7" s="1"/>
  <c r="AI989" i="7"/>
  <c r="K985" i="7"/>
  <c r="L985" i="7" s="1"/>
  <c r="AI985" i="7"/>
  <c r="K981" i="7"/>
  <c r="L981" i="7" s="1"/>
  <c r="AI981" i="7"/>
  <c r="K977" i="7"/>
  <c r="L977" i="7" s="1"/>
  <c r="AI977" i="7"/>
  <c r="K973" i="7"/>
  <c r="L973" i="7" s="1"/>
  <c r="AI973" i="7"/>
  <c r="K969" i="7"/>
  <c r="L969" i="7" s="1"/>
  <c r="AI969" i="7"/>
  <c r="K965" i="7"/>
  <c r="L965" i="7" s="1"/>
  <c r="AI965" i="7"/>
  <c r="K961" i="7"/>
  <c r="L961" i="7" s="1"/>
  <c r="AI961" i="7"/>
  <c r="K957" i="7"/>
  <c r="L957" i="7" s="1"/>
  <c r="AI957" i="7"/>
  <c r="K953" i="7"/>
  <c r="L953" i="7" s="1"/>
  <c r="AI953" i="7"/>
  <c r="K949" i="7"/>
  <c r="L949" i="7" s="1"/>
  <c r="AI949" i="7"/>
  <c r="K945" i="7"/>
  <c r="L945" i="7" s="1"/>
  <c r="AI945" i="7"/>
  <c r="K941" i="7"/>
  <c r="L941" i="7" s="1"/>
  <c r="AI941" i="7"/>
  <c r="K937" i="7"/>
  <c r="L937" i="7" s="1"/>
  <c r="AI937" i="7"/>
  <c r="K933" i="7"/>
  <c r="L933" i="7" s="1"/>
  <c r="AI933" i="7"/>
  <c r="K929" i="7"/>
  <c r="L929" i="7" s="1"/>
  <c r="AI929" i="7"/>
  <c r="K925" i="7"/>
  <c r="L925" i="7" s="1"/>
  <c r="AI925" i="7"/>
  <c r="K921" i="7"/>
  <c r="L921" i="7" s="1"/>
  <c r="AI921" i="7"/>
  <c r="K917" i="7"/>
  <c r="L917" i="7" s="1"/>
  <c r="AI917" i="7"/>
  <c r="K913" i="7"/>
  <c r="L913" i="7" s="1"/>
  <c r="AI913" i="7"/>
  <c r="K909" i="7"/>
  <c r="L909" i="7" s="1"/>
  <c r="AI909" i="7"/>
  <c r="K905" i="7"/>
  <c r="L905" i="7" s="1"/>
  <c r="AI905" i="7"/>
  <c r="K901" i="7"/>
  <c r="L901" i="7" s="1"/>
  <c r="AI901" i="7"/>
  <c r="K897" i="7"/>
  <c r="L897" i="7" s="1"/>
  <c r="AI897" i="7"/>
  <c r="K893" i="7"/>
  <c r="L893" i="7" s="1"/>
  <c r="AI893" i="7"/>
  <c r="K889" i="7"/>
  <c r="L889" i="7" s="1"/>
  <c r="AI889" i="7"/>
  <c r="K885" i="7"/>
  <c r="L885" i="7" s="1"/>
  <c r="AI885" i="7"/>
  <c r="K881" i="7"/>
  <c r="L881" i="7" s="1"/>
  <c r="AI881" i="7"/>
  <c r="K877" i="7"/>
  <c r="L877" i="7" s="1"/>
  <c r="AI877" i="7"/>
  <c r="K873" i="7"/>
  <c r="L873" i="7" s="1"/>
  <c r="AI873" i="7"/>
  <c r="K869" i="7"/>
  <c r="L869" i="7" s="1"/>
  <c r="AI869" i="7"/>
  <c r="K865" i="7"/>
  <c r="L865" i="7" s="1"/>
  <c r="AI865" i="7"/>
  <c r="K861" i="7"/>
  <c r="L861" i="7" s="1"/>
  <c r="AI861" i="7"/>
  <c r="K857" i="7"/>
  <c r="L857" i="7" s="1"/>
  <c r="AI857" i="7"/>
  <c r="K853" i="7"/>
  <c r="L853" i="7" s="1"/>
  <c r="AI853" i="7"/>
  <c r="K849" i="7"/>
  <c r="L849" i="7" s="1"/>
  <c r="AI849" i="7"/>
  <c r="K845" i="7"/>
  <c r="L845" i="7" s="1"/>
  <c r="AI845" i="7"/>
  <c r="K841" i="7"/>
  <c r="L841" i="7" s="1"/>
  <c r="AI841" i="7"/>
  <c r="K837" i="7"/>
  <c r="L837" i="7" s="1"/>
  <c r="AI837" i="7"/>
  <c r="K833" i="7"/>
  <c r="L833" i="7" s="1"/>
  <c r="AI833" i="7"/>
  <c r="K829" i="7"/>
  <c r="L829" i="7" s="1"/>
  <c r="AI829" i="7"/>
  <c r="K825" i="7"/>
  <c r="L825" i="7" s="1"/>
  <c r="AI825" i="7"/>
  <c r="K821" i="7"/>
  <c r="L821" i="7" s="1"/>
  <c r="AI821" i="7"/>
  <c r="K817" i="7"/>
  <c r="L817" i="7" s="1"/>
  <c r="AI817" i="7"/>
  <c r="K813" i="7"/>
  <c r="L813" i="7" s="1"/>
  <c r="AI813" i="7"/>
  <c r="K809" i="7"/>
  <c r="L809" i="7" s="1"/>
  <c r="AI809" i="7"/>
  <c r="K805" i="7"/>
  <c r="L805" i="7" s="1"/>
  <c r="AI805" i="7"/>
  <c r="K801" i="7"/>
  <c r="L801" i="7" s="1"/>
  <c r="AI801" i="7"/>
  <c r="K797" i="7"/>
  <c r="L797" i="7" s="1"/>
  <c r="AI797" i="7"/>
  <c r="K793" i="7"/>
  <c r="L793" i="7" s="1"/>
  <c r="AI793" i="7"/>
  <c r="K789" i="7"/>
  <c r="L789" i="7" s="1"/>
  <c r="AI789" i="7"/>
  <c r="K785" i="7"/>
  <c r="L785" i="7" s="1"/>
  <c r="AI785" i="7"/>
  <c r="K781" i="7"/>
  <c r="L781" i="7" s="1"/>
  <c r="AI781" i="7"/>
  <c r="K777" i="7"/>
  <c r="L777" i="7" s="1"/>
  <c r="AI777" i="7"/>
  <c r="K773" i="7"/>
  <c r="L773" i="7" s="1"/>
  <c r="AI773" i="7"/>
  <c r="K769" i="7"/>
  <c r="L769" i="7" s="1"/>
  <c r="AI769" i="7"/>
  <c r="K765" i="7"/>
  <c r="L765" i="7" s="1"/>
  <c r="AI765" i="7"/>
  <c r="K761" i="7"/>
  <c r="L761" i="7" s="1"/>
  <c r="AI761" i="7"/>
  <c r="K757" i="7"/>
  <c r="L757" i="7" s="1"/>
  <c r="AI757" i="7"/>
  <c r="K753" i="7"/>
  <c r="L753" i="7" s="1"/>
  <c r="AI753" i="7"/>
  <c r="K749" i="7"/>
  <c r="L749" i="7" s="1"/>
  <c r="AI749" i="7"/>
  <c r="K745" i="7"/>
  <c r="L745" i="7" s="1"/>
  <c r="AI745" i="7"/>
  <c r="K741" i="7"/>
  <c r="L741" i="7" s="1"/>
  <c r="AI741" i="7"/>
  <c r="K737" i="7"/>
  <c r="L737" i="7" s="1"/>
  <c r="AI737" i="7"/>
  <c r="K733" i="7"/>
  <c r="L733" i="7" s="1"/>
  <c r="AI733" i="7"/>
  <c r="K729" i="7"/>
  <c r="L729" i="7" s="1"/>
  <c r="AI729" i="7"/>
  <c r="K725" i="7"/>
  <c r="L725" i="7" s="1"/>
  <c r="AI725" i="7"/>
  <c r="K721" i="7"/>
  <c r="L721" i="7" s="1"/>
  <c r="AI721" i="7"/>
  <c r="K717" i="7"/>
  <c r="L717" i="7" s="1"/>
  <c r="AI717" i="7"/>
  <c r="K713" i="7"/>
  <c r="L713" i="7" s="1"/>
  <c r="AI713" i="7"/>
  <c r="K709" i="7"/>
  <c r="L709" i="7" s="1"/>
  <c r="AI709" i="7"/>
  <c r="K705" i="7"/>
  <c r="L705" i="7" s="1"/>
  <c r="AI705" i="7"/>
  <c r="K701" i="7"/>
  <c r="L701" i="7" s="1"/>
  <c r="AI701" i="7"/>
  <c r="K697" i="7"/>
  <c r="L697" i="7" s="1"/>
  <c r="AI697" i="7"/>
  <c r="K693" i="7"/>
  <c r="L693" i="7" s="1"/>
  <c r="AI693" i="7"/>
  <c r="K689" i="7"/>
  <c r="L689" i="7" s="1"/>
  <c r="AI689" i="7"/>
  <c r="K685" i="7"/>
  <c r="L685" i="7" s="1"/>
  <c r="AI685" i="7"/>
  <c r="K681" i="7"/>
  <c r="L681" i="7" s="1"/>
  <c r="AI681" i="7"/>
  <c r="K677" i="7"/>
  <c r="L677" i="7" s="1"/>
  <c r="AI677" i="7"/>
  <c r="K673" i="7"/>
  <c r="L673" i="7" s="1"/>
  <c r="AI673" i="7"/>
  <c r="K669" i="7"/>
  <c r="L669" i="7" s="1"/>
  <c r="AI669" i="7"/>
  <c r="K665" i="7"/>
  <c r="L665" i="7" s="1"/>
  <c r="AI665" i="7"/>
  <c r="K661" i="7"/>
  <c r="L661" i="7" s="1"/>
  <c r="AI661" i="7"/>
  <c r="K657" i="7"/>
  <c r="L657" i="7" s="1"/>
  <c r="AI657" i="7"/>
  <c r="K653" i="7"/>
  <c r="L653" i="7" s="1"/>
  <c r="AI653" i="7"/>
  <c r="K649" i="7"/>
  <c r="L649" i="7" s="1"/>
  <c r="AI649" i="7"/>
  <c r="K645" i="7"/>
  <c r="L645" i="7" s="1"/>
  <c r="AI645" i="7"/>
  <c r="K641" i="7"/>
  <c r="L641" i="7" s="1"/>
  <c r="AI641" i="7"/>
  <c r="K637" i="7"/>
  <c r="L637" i="7" s="1"/>
  <c r="AI637" i="7"/>
  <c r="K633" i="7"/>
  <c r="L633" i="7" s="1"/>
  <c r="AI633" i="7"/>
  <c r="K629" i="7"/>
  <c r="L629" i="7" s="1"/>
  <c r="AI629" i="7"/>
  <c r="K81" i="7"/>
  <c r="L81" i="7" s="1"/>
  <c r="AI81" i="7"/>
  <c r="K85" i="7"/>
  <c r="L85" i="7" s="1"/>
  <c r="AI85" i="7"/>
  <c r="K89" i="7"/>
  <c r="L89" i="7" s="1"/>
  <c r="AI89" i="7"/>
  <c r="K93" i="7"/>
  <c r="L93" i="7" s="1"/>
  <c r="AI93" i="7"/>
  <c r="K97" i="7"/>
  <c r="L97" i="7" s="1"/>
  <c r="AI97" i="7"/>
  <c r="K101" i="7"/>
  <c r="L101" i="7" s="1"/>
  <c r="AI101" i="7"/>
  <c r="K105" i="7"/>
  <c r="L105" i="7" s="1"/>
  <c r="AI105" i="7"/>
  <c r="K109" i="7"/>
  <c r="L109" i="7" s="1"/>
  <c r="AI109" i="7"/>
  <c r="K113" i="7"/>
  <c r="L113" i="7" s="1"/>
  <c r="AI113" i="7"/>
  <c r="K117" i="7"/>
  <c r="L117" i="7" s="1"/>
  <c r="AI117" i="7"/>
  <c r="K121" i="7"/>
  <c r="L121" i="7" s="1"/>
  <c r="AI121" i="7"/>
  <c r="K125" i="7"/>
  <c r="L125" i="7" s="1"/>
  <c r="AI125" i="7"/>
  <c r="K129" i="7"/>
  <c r="L129" i="7" s="1"/>
  <c r="AI129" i="7"/>
  <c r="K133" i="7"/>
  <c r="L133" i="7" s="1"/>
  <c r="AI133" i="7"/>
  <c r="K137" i="7"/>
  <c r="L137" i="7" s="1"/>
  <c r="AI137" i="7"/>
  <c r="K141" i="7"/>
  <c r="L141" i="7" s="1"/>
  <c r="AI141" i="7"/>
  <c r="K145" i="7"/>
  <c r="L145" i="7" s="1"/>
  <c r="AI145" i="7"/>
  <c r="K149" i="7"/>
  <c r="L149" i="7" s="1"/>
  <c r="AI149" i="7"/>
  <c r="K153" i="7"/>
  <c r="L153" i="7" s="1"/>
  <c r="AI153" i="7"/>
  <c r="K157" i="7"/>
  <c r="L157" i="7" s="1"/>
  <c r="AI157" i="7"/>
  <c r="K161" i="7"/>
  <c r="L161" i="7" s="1"/>
  <c r="AI161" i="7"/>
  <c r="K165" i="7"/>
  <c r="L165" i="7" s="1"/>
  <c r="AI165" i="7"/>
  <c r="K169" i="7"/>
  <c r="L169" i="7" s="1"/>
  <c r="AI169" i="7"/>
  <c r="K173" i="7"/>
  <c r="L173" i="7" s="1"/>
  <c r="AI173" i="7"/>
  <c r="K177" i="7"/>
  <c r="L177" i="7" s="1"/>
  <c r="AI177" i="7"/>
  <c r="K181" i="7"/>
  <c r="L181" i="7" s="1"/>
  <c r="AI181" i="7"/>
  <c r="K185" i="7"/>
  <c r="L185" i="7" s="1"/>
  <c r="AI185" i="7"/>
  <c r="K189" i="7"/>
  <c r="L189" i="7" s="1"/>
  <c r="AI189" i="7"/>
  <c r="K193" i="7"/>
  <c r="L193" i="7" s="1"/>
  <c r="AI193" i="7"/>
  <c r="K197" i="7"/>
  <c r="L197" i="7" s="1"/>
  <c r="AI197" i="7"/>
  <c r="K201" i="7"/>
  <c r="L201" i="7" s="1"/>
  <c r="AI201" i="7"/>
  <c r="K205" i="7"/>
  <c r="L205" i="7" s="1"/>
  <c r="AI205" i="7"/>
  <c r="K209" i="7"/>
  <c r="L209" i="7" s="1"/>
  <c r="AI209" i="7"/>
  <c r="K213" i="7"/>
  <c r="L213" i="7" s="1"/>
  <c r="AI213" i="7"/>
  <c r="K217" i="7"/>
  <c r="L217" i="7" s="1"/>
  <c r="AI217" i="7"/>
  <c r="K221" i="7"/>
  <c r="L221" i="7" s="1"/>
  <c r="AI221" i="7"/>
  <c r="K225" i="7"/>
  <c r="L225" i="7" s="1"/>
  <c r="AI225" i="7"/>
  <c r="K229" i="7"/>
  <c r="L229" i="7" s="1"/>
  <c r="AI229" i="7"/>
  <c r="K233" i="7"/>
  <c r="L233" i="7" s="1"/>
  <c r="AI233" i="7"/>
  <c r="K237" i="7"/>
  <c r="L237" i="7" s="1"/>
  <c r="AI237" i="7"/>
  <c r="K241" i="7"/>
  <c r="L241" i="7" s="1"/>
  <c r="AI241" i="7"/>
  <c r="K245" i="7"/>
  <c r="L245" i="7" s="1"/>
  <c r="AI245" i="7"/>
  <c r="K249" i="7"/>
  <c r="L249" i="7" s="1"/>
  <c r="AI249" i="7"/>
  <c r="K253" i="7"/>
  <c r="L253" i="7" s="1"/>
  <c r="AI253" i="7"/>
  <c r="K257" i="7"/>
  <c r="L257" i="7" s="1"/>
  <c r="AI257" i="7"/>
  <c r="K261" i="7"/>
  <c r="L261" i="7" s="1"/>
  <c r="AI261" i="7"/>
  <c r="K265" i="7"/>
  <c r="L265" i="7" s="1"/>
  <c r="AI265" i="7"/>
  <c r="K269" i="7"/>
  <c r="L269" i="7" s="1"/>
  <c r="AI269" i="7"/>
  <c r="K273" i="7"/>
  <c r="L273" i="7" s="1"/>
  <c r="AI273" i="7"/>
  <c r="K277" i="7"/>
  <c r="L277" i="7" s="1"/>
  <c r="AI277" i="7"/>
  <c r="K281" i="7"/>
  <c r="L281" i="7" s="1"/>
  <c r="AI281" i="7"/>
  <c r="K285" i="7"/>
  <c r="L285" i="7" s="1"/>
  <c r="AI285" i="7"/>
  <c r="K289" i="7"/>
  <c r="L289" i="7" s="1"/>
  <c r="AI289" i="7"/>
  <c r="K293" i="7"/>
  <c r="L293" i="7" s="1"/>
  <c r="AI293" i="7"/>
  <c r="K297" i="7"/>
  <c r="L297" i="7" s="1"/>
  <c r="AI297" i="7"/>
  <c r="K301" i="7"/>
  <c r="L301" i="7" s="1"/>
  <c r="AI301" i="7"/>
  <c r="K305" i="7"/>
  <c r="L305" i="7" s="1"/>
  <c r="AI305" i="7"/>
  <c r="K309" i="7"/>
  <c r="L309" i="7" s="1"/>
  <c r="AI309" i="7"/>
  <c r="K313" i="7"/>
  <c r="L313" i="7" s="1"/>
  <c r="AI313" i="7"/>
  <c r="K317" i="7"/>
  <c r="L317" i="7" s="1"/>
  <c r="AI317" i="7"/>
  <c r="K321" i="7"/>
  <c r="L321" i="7" s="1"/>
  <c r="AI321" i="7"/>
  <c r="K325" i="7"/>
  <c r="L325" i="7" s="1"/>
  <c r="AI325" i="7"/>
  <c r="K329" i="7"/>
  <c r="L329" i="7" s="1"/>
  <c r="AI329" i="7"/>
  <c r="K333" i="7"/>
  <c r="L333" i="7" s="1"/>
  <c r="AI333" i="7"/>
  <c r="K337" i="7"/>
  <c r="L337" i="7" s="1"/>
  <c r="AI337" i="7"/>
  <c r="K341" i="7"/>
  <c r="L341" i="7" s="1"/>
  <c r="AI341" i="7"/>
  <c r="K345" i="7"/>
  <c r="L345" i="7" s="1"/>
  <c r="AI345" i="7"/>
  <c r="K349" i="7"/>
  <c r="L349" i="7" s="1"/>
  <c r="AI349" i="7"/>
  <c r="K353" i="7"/>
  <c r="L353" i="7" s="1"/>
  <c r="AI353" i="7"/>
  <c r="K357" i="7"/>
  <c r="L357" i="7" s="1"/>
  <c r="AI357" i="7"/>
  <c r="K361" i="7"/>
  <c r="L361" i="7" s="1"/>
  <c r="AI361" i="7"/>
  <c r="K365" i="7"/>
  <c r="L365" i="7" s="1"/>
  <c r="AI365" i="7"/>
  <c r="K369" i="7"/>
  <c r="L369" i="7" s="1"/>
  <c r="AI369" i="7"/>
  <c r="K373" i="7"/>
  <c r="L373" i="7" s="1"/>
  <c r="AI373" i="7"/>
  <c r="K377" i="7"/>
  <c r="L377" i="7" s="1"/>
  <c r="AI377" i="7"/>
  <c r="K381" i="7"/>
  <c r="L381" i="7" s="1"/>
  <c r="AI381" i="7"/>
  <c r="K385" i="7"/>
  <c r="L385" i="7" s="1"/>
  <c r="AI385" i="7"/>
  <c r="K389" i="7"/>
  <c r="L389" i="7" s="1"/>
  <c r="AI389" i="7"/>
  <c r="K393" i="7"/>
  <c r="L393" i="7" s="1"/>
  <c r="AI393" i="7"/>
  <c r="K397" i="7"/>
  <c r="L397" i="7" s="1"/>
  <c r="AI397" i="7"/>
  <c r="K401" i="7"/>
  <c r="L401" i="7" s="1"/>
  <c r="AI401" i="7"/>
  <c r="K405" i="7"/>
  <c r="L405" i="7" s="1"/>
  <c r="AI405" i="7"/>
  <c r="K409" i="7"/>
  <c r="L409" i="7" s="1"/>
  <c r="AI409" i="7"/>
  <c r="K413" i="7"/>
  <c r="L413" i="7" s="1"/>
  <c r="AI413" i="7"/>
  <c r="K417" i="7"/>
  <c r="L417" i="7" s="1"/>
  <c r="AI417" i="7"/>
  <c r="K421" i="7"/>
  <c r="L421" i="7" s="1"/>
  <c r="AI421" i="7"/>
  <c r="K425" i="7"/>
  <c r="L425" i="7" s="1"/>
  <c r="AI425" i="7"/>
  <c r="K429" i="7"/>
  <c r="L429" i="7" s="1"/>
  <c r="AI429" i="7"/>
  <c r="K433" i="7"/>
  <c r="L433" i="7" s="1"/>
  <c r="AI433" i="7"/>
  <c r="K437" i="7"/>
  <c r="L437" i="7" s="1"/>
  <c r="AI437" i="7"/>
  <c r="K441" i="7"/>
  <c r="L441" i="7" s="1"/>
  <c r="AI441" i="7"/>
  <c r="K445" i="7"/>
  <c r="L445" i="7" s="1"/>
  <c r="AI445" i="7"/>
  <c r="K449" i="7"/>
  <c r="L449" i="7" s="1"/>
  <c r="AI449" i="7"/>
  <c r="K453" i="7"/>
  <c r="L453" i="7" s="1"/>
  <c r="AI453" i="7"/>
  <c r="K457" i="7"/>
  <c r="L457" i="7" s="1"/>
  <c r="AI457" i="7"/>
  <c r="K461" i="7"/>
  <c r="L461" i="7" s="1"/>
  <c r="AI461" i="7"/>
  <c r="K465" i="7"/>
  <c r="L465" i="7" s="1"/>
  <c r="AI465" i="7"/>
  <c r="K469" i="7"/>
  <c r="L469" i="7" s="1"/>
  <c r="AI469" i="7"/>
  <c r="K473" i="7"/>
  <c r="L473" i="7" s="1"/>
  <c r="AI473" i="7"/>
  <c r="K477" i="7"/>
  <c r="L477" i="7" s="1"/>
  <c r="AI477" i="7"/>
  <c r="K481" i="7"/>
  <c r="L481" i="7" s="1"/>
  <c r="AI481" i="7"/>
  <c r="K485" i="7"/>
  <c r="L485" i="7" s="1"/>
  <c r="AI485" i="7"/>
  <c r="K489" i="7"/>
  <c r="L489" i="7" s="1"/>
  <c r="AI489" i="7"/>
  <c r="K493" i="7"/>
  <c r="L493" i="7" s="1"/>
  <c r="AI493" i="7"/>
  <c r="K497" i="7"/>
  <c r="L497" i="7" s="1"/>
  <c r="AI497" i="7"/>
  <c r="K501" i="7"/>
  <c r="L501" i="7" s="1"/>
  <c r="AI501" i="7"/>
  <c r="K505" i="7"/>
  <c r="L505" i="7" s="1"/>
  <c r="AI505" i="7"/>
  <c r="K509" i="7"/>
  <c r="L509" i="7" s="1"/>
  <c r="AI509" i="7"/>
  <c r="K513" i="7"/>
  <c r="L513" i="7" s="1"/>
  <c r="AI513" i="7"/>
  <c r="K517" i="7"/>
  <c r="L517" i="7" s="1"/>
  <c r="AI517" i="7"/>
  <c r="K521" i="7"/>
  <c r="L521" i="7" s="1"/>
  <c r="AI521" i="7"/>
  <c r="K525" i="7"/>
  <c r="L525" i="7" s="1"/>
  <c r="AI525" i="7"/>
  <c r="K529" i="7"/>
  <c r="L529" i="7" s="1"/>
  <c r="AI529" i="7"/>
  <c r="K533" i="7"/>
  <c r="L533" i="7" s="1"/>
  <c r="AI533" i="7"/>
  <c r="K537" i="7"/>
  <c r="L537" i="7" s="1"/>
  <c r="AI537" i="7"/>
  <c r="K541" i="7"/>
  <c r="L541" i="7" s="1"/>
  <c r="AI541" i="7"/>
  <c r="K545" i="7"/>
  <c r="L545" i="7" s="1"/>
  <c r="AI545" i="7"/>
  <c r="K549" i="7"/>
  <c r="L549" i="7" s="1"/>
  <c r="AI549" i="7"/>
  <c r="K553" i="7"/>
  <c r="L553" i="7" s="1"/>
  <c r="AI553" i="7"/>
  <c r="K557" i="7"/>
  <c r="L557" i="7" s="1"/>
  <c r="AI557" i="7"/>
  <c r="K561" i="7"/>
  <c r="L561" i="7" s="1"/>
  <c r="AI561" i="7"/>
  <c r="K565" i="7"/>
  <c r="L565" i="7" s="1"/>
  <c r="AI565" i="7"/>
  <c r="K569" i="7"/>
  <c r="L569" i="7" s="1"/>
  <c r="AI569" i="7"/>
  <c r="K573" i="7"/>
  <c r="L573" i="7" s="1"/>
  <c r="AI573" i="7"/>
  <c r="K577" i="7"/>
  <c r="L577" i="7" s="1"/>
  <c r="AI577" i="7"/>
  <c r="K581" i="7"/>
  <c r="L581" i="7" s="1"/>
  <c r="AI581" i="7"/>
  <c r="K585" i="7"/>
  <c r="L585" i="7" s="1"/>
  <c r="AI585" i="7"/>
  <c r="K589" i="7"/>
  <c r="L589" i="7" s="1"/>
  <c r="AI589" i="7"/>
  <c r="K593" i="7"/>
  <c r="L593" i="7" s="1"/>
  <c r="AI593" i="7"/>
  <c r="K597" i="7"/>
  <c r="L597" i="7" s="1"/>
  <c r="AI597" i="7"/>
  <c r="K601" i="7"/>
  <c r="L601" i="7" s="1"/>
  <c r="AI601" i="7"/>
  <c r="K605" i="7"/>
  <c r="L605" i="7" s="1"/>
  <c r="AI605" i="7"/>
  <c r="K609" i="7"/>
  <c r="L609" i="7" s="1"/>
  <c r="AI609" i="7"/>
  <c r="K613" i="7"/>
  <c r="L613" i="7" s="1"/>
  <c r="AI613" i="7"/>
  <c r="K617" i="7"/>
  <c r="L617" i="7" s="1"/>
  <c r="AI617" i="7"/>
  <c r="K621" i="7"/>
  <c r="L621" i="7" s="1"/>
  <c r="AI621" i="7"/>
  <c r="K625" i="7"/>
  <c r="L625" i="7" s="1"/>
  <c r="AI625" i="7"/>
  <c r="Y1047" i="7"/>
  <c r="K1068" i="7"/>
  <c r="L1068" i="7" s="1"/>
  <c r="AI1068" i="7"/>
  <c r="K1064" i="7"/>
  <c r="L1064" i="7" s="1"/>
  <c r="AI1064" i="7"/>
  <c r="K1060" i="7"/>
  <c r="L1060" i="7" s="1"/>
  <c r="AI1060" i="7"/>
  <c r="K1056" i="7"/>
  <c r="L1056" i="7" s="1"/>
  <c r="AI1056" i="7"/>
  <c r="K1052" i="7"/>
  <c r="L1052" i="7" s="1"/>
  <c r="AI1052" i="7"/>
  <c r="K1048" i="7"/>
  <c r="L1048" i="7" s="1"/>
  <c r="AI1048" i="7"/>
  <c r="K1044" i="7"/>
  <c r="L1044" i="7" s="1"/>
  <c r="AI1044" i="7"/>
  <c r="K1040" i="7"/>
  <c r="L1040" i="7" s="1"/>
  <c r="AI1040" i="7"/>
  <c r="K1036" i="7"/>
  <c r="L1036" i="7" s="1"/>
  <c r="AI1036" i="7"/>
  <c r="K1032" i="7"/>
  <c r="L1032" i="7" s="1"/>
  <c r="AI1032" i="7"/>
  <c r="K1028" i="7"/>
  <c r="L1028" i="7" s="1"/>
  <c r="AI1028" i="7"/>
  <c r="K1024" i="7"/>
  <c r="L1024" i="7" s="1"/>
  <c r="AI1024" i="7"/>
  <c r="K1020" i="7"/>
  <c r="L1020" i="7" s="1"/>
  <c r="AI1020" i="7"/>
  <c r="K1016" i="7"/>
  <c r="L1016" i="7" s="1"/>
  <c r="AI1016" i="7"/>
  <c r="K1012" i="7"/>
  <c r="L1012" i="7" s="1"/>
  <c r="AI1012" i="7"/>
  <c r="K1008" i="7"/>
  <c r="L1008" i="7" s="1"/>
  <c r="AI1008" i="7"/>
  <c r="K1004" i="7"/>
  <c r="L1004" i="7" s="1"/>
  <c r="AI1004" i="7"/>
  <c r="K1000" i="7"/>
  <c r="L1000" i="7" s="1"/>
  <c r="AI1000" i="7"/>
  <c r="K996" i="7"/>
  <c r="L996" i="7" s="1"/>
  <c r="AI996" i="7"/>
  <c r="K992" i="7"/>
  <c r="L992" i="7" s="1"/>
  <c r="AI992" i="7"/>
  <c r="K988" i="7"/>
  <c r="L988" i="7" s="1"/>
  <c r="AI988" i="7"/>
  <c r="K984" i="7"/>
  <c r="L984" i="7" s="1"/>
  <c r="AI984" i="7"/>
  <c r="K980" i="7"/>
  <c r="L980" i="7" s="1"/>
  <c r="AI980" i="7"/>
  <c r="K976" i="7"/>
  <c r="L976" i="7" s="1"/>
  <c r="AI976" i="7"/>
  <c r="K972" i="7"/>
  <c r="L972" i="7" s="1"/>
  <c r="AI972" i="7"/>
  <c r="K968" i="7"/>
  <c r="L968" i="7" s="1"/>
  <c r="AI968" i="7"/>
  <c r="K964" i="7"/>
  <c r="L964" i="7" s="1"/>
  <c r="AI964" i="7"/>
  <c r="K960" i="7"/>
  <c r="L960" i="7" s="1"/>
  <c r="AI960" i="7"/>
  <c r="K956" i="7"/>
  <c r="L956" i="7" s="1"/>
  <c r="AI956" i="7"/>
  <c r="K952" i="7"/>
  <c r="L952" i="7" s="1"/>
  <c r="AI952" i="7"/>
  <c r="K948" i="7"/>
  <c r="L948" i="7" s="1"/>
  <c r="AI948" i="7"/>
  <c r="K944" i="7"/>
  <c r="L944" i="7" s="1"/>
  <c r="AI944" i="7"/>
  <c r="K940" i="7"/>
  <c r="L940" i="7" s="1"/>
  <c r="AI940" i="7"/>
  <c r="K936" i="7"/>
  <c r="L936" i="7" s="1"/>
  <c r="AI936" i="7"/>
  <c r="K932" i="7"/>
  <c r="L932" i="7" s="1"/>
  <c r="AI932" i="7"/>
  <c r="K928" i="7"/>
  <c r="L928" i="7" s="1"/>
  <c r="AI928" i="7"/>
  <c r="K924" i="7"/>
  <c r="L924" i="7" s="1"/>
  <c r="AI924" i="7"/>
  <c r="K920" i="7"/>
  <c r="L920" i="7" s="1"/>
  <c r="AI920" i="7"/>
  <c r="K916" i="7"/>
  <c r="L916" i="7" s="1"/>
  <c r="AI916" i="7"/>
  <c r="K912" i="7"/>
  <c r="L912" i="7" s="1"/>
  <c r="AI912" i="7"/>
  <c r="K908" i="7"/>
  <c r="L908" i="7" s="1"/>
  <c r="AI908" i="7"/>
  <c r="K904" i="7"/>
  <c r="L904" i="7" s="1"/>
  <c r="AI904" i="7"/>
  <c r="K900" i="7"/>
  <c r="L900" i="7" s="1"/>
  <c r="AI900" i="7"/>
  <c r="K896" i="7"/>
  <c r="L896" i="7" s="1"/>
  <c r="AI896" i="7"/>
  <c r="K892" i="7"/>
  <c r="L892" i="7" s="1"/>
  <c r="AI892" i="7"/>
  <c r="K888" i="7"/>
  <c r="L888" i="7" s="1"/>
  <c r="AI888" i="7"/>
  <c r="K884" i="7"/>
  <c r="L884" i="7" s="1"/>
  <c r="AI884" i="7"/>
  <c r="K880" i="7"/>
  <c r="L880" i="7" s="1"/>
  <c r="AI880" i="7"/>
  <c r="K876" i="7"/>
  <c r="L876" i="7" s="1"/>
  <c r="AI876" i="7"/>
  <c r="K872" i="7"/>
  <c r="L872" i="7" s="1"/>
  <c r="AI872" i="7"/>
  <c r="K868" i="7"/>
  <c r="L868" i="7" s="1"/>
  <c r="AI868" i="7"/>
  <c r="K864" i="7"/>
  <c r="L864" i="7" s="1"/>
  <c r="AI864" i="7"/>
  <c r="K860" i="7"/>
  <c r="L860" i="7" s="1"/>
  <c r="AI860" i="7"/>
  <c r="K856" i="7"/>
  <c r="L856" i="7" s="1"/>
  <c r="AI856" i="7"/>
  <c r="K852" i="7"/>
  <c r="L852" i="7" s="1"/>
  <c r="AI852" i="7"/>
  <c r="K848" i="7"/>
  <c r="L848" i="7" s="1"/>
  <c r="AI848" i="7"/>
  <c r="K844" i="7"/>
  <c r="L844" i="7" s="1"/>
  <c r="AI844" i="7"/>
  <c r="K840" i="7"/>
  <c r="L840" i="7" s="1"/>
  <c r="AI840" i="7"/>
  <c r="K836" i="7"/>
  <c r="L836" i="7" s="1"/>
  <c r="AI836" i="7"/>
  <c r="K832" i="7"/>
  <c r="L832" i="7" s="1"/>
  <c r="AI832" i="7"/>
  <c r="K828" i="7"/>
  <c r="L828" i="7" s="1"/>
  <c r="AI828" i="7"/>
  <c r="K824" i="7"/>
  <c r="L824" i="7" s="1"/>
  <c r="AI824" i="7"/>
  <c r="K820" i="7"/>
  <c r="L820" i="7" s="1"/>
  <c r="AI820" i="7"/>
  <c r="K816" i="7"/>
  <c r="L816" i="7" s="1"/>
  <c r="AI816" i="7"/>
  <c r="K812" i="7"/>
  <c r="L812" i="7" s="1"/>
  <c r="AI812" i="7"/>
  <c r="K808" i="7"/>
  <c r="L808" i="7" s="1"/>
  <c r="AI808" i="7"/>
  <c r="K804" i="7"/>
  <c r="L804" i="7" s="1"/>
  <c r="AI804" i="7"/>
  <c r="K800" i="7"/>
  <c r="L800" i="7" s="1"/>
  <c r="AI800" i="7"/>
  <c r="K796" i="7"/>
  <c r="L796" i="7" s="1"/>
  <c r="AI796" i="7"/>
  <c r="K792" i="7"/>
  <c r="L792" i="7" s="1"/>
  <c r="AI792" i="7"/>
  <c r="K788" i="7"/>
  <c r="L788" i="7" s="1"/>
  <c r="AI788" i="7"/>
  <c r="K784" i="7"/>
  <c r="L784" i="7" s="1"/>
  <c r="AI784" i="7"/>
  <c r="K780" i="7"/>
  <c r="L780" i="7" s="1"/>
  <c r="AI780" i="7"/>
  <c r="K776" i="7"/>
  <c r="L776" i="7" s="1"/>
  <c r="AI776" i="7"/>
  <c r="K772" i="7"/>
  <c r="L772" i="7" s="1"/>
  <c r="AI772" i="7"/>
  <c r="K768" i="7"/>
  <c r="L768" i="7" s="1"/>
  <c r="AI768" i="7"/>
  <c r="K764" i="7"/>
  <c r="L764" i="7" s="1"/>
  <c r="AI764" i="7"/>
  <c r="K760" i="7"/>
  <c r="L760" i="7" s="1"/>
  <c r="AI760" i="7"/>
  <c r="K756" i="7"/>
  <c r="L756" i="7" s="1"/>
  <c r="AI756" i="7"/>
  <c r="K752" i="7"/>
  <c r="L752" i="7" s="1"/>
  <c r="AI752" i="7"/>
  <c r="K748" i="7"/>
  <c r="L748" i="7" s="1"/>
  <c r="AI748" i="7"/>
  <c r="K744" i="7"/>
  <c r="L744" i="7" s="1"/>
  <c r="AI744" i="7"/>
  <c r="K740" i="7"/>
  <c r="L740" i="7" s="1"/>
  <c r="AI740" i="7"/>
  <c r="K736" i="7"/>
  <c r="L736" i="7" s="1"/>
  <c r="AI736" i="7"/>
  <c r="K732" i="7"/>
  <c r="L732" i="7" s="1"/>
  <c r="AI732" i="7"/>
  <c r="K728" i="7"/>
  <c r="L728" i="7" s="1"/>
  <c r="AI728" i="7"/>
  <c r="K724" i="7"/>
  <c r="L724" i="7" s="1"/>
  <c r="AI724" i="7"/>
  <c r="K720" i="7"/>
  <c r="L720" i="7" s="1"/>
  <c r="AI720" i="7"/>
  <c r="K716" i="7"/>
  <c r="L716" i="7" s="1"/>
  <c r="AI716" i="7"/>
  <c r="K712" i="7"/>
  <c r="L712" i="7" s="1"/>
  <c r="AI712" i="7"/>
  <c r="K708" i="7"/>
  <c r="L708" i="7" s="1"/>
  <c r="AI708" i="7"/>
  <c r="K704" i="7"/>
  <c r="L704" i="7" s="1"/>
  <c r="AI704" i="7"/>
  <c r="K700" i="7"/>
  <c r="L700" i="7" s="1"/>
  <c r="AI700" i="7"/>
  <c r="K696" i="7"/>
  <c r="L696" i="7" s="1"/>
  <c r="AI696" i="7"/>
  <c r="K692" i="7"/>
  <c r="L692" i="7" s="1"/>
  <c r="AI692" i="7"/>
  <c r="K688" i="7"/>
  <c r="L688" i="7" s="1"/>
  <c r="AI688" i="7"/>
  <c r="K684" i="7"/>
  <c r="L684" i="7" s="1"/>
  <c r="AI684" i="7"/>
  <c r="K680" i="7"/>
  <c r="L680" i="7" s="1"/>
  <c r="AI680" i="7"/>
  <c r="K676" i="7"/>
  <c r="L676" i="7" s="1"/>
  <c r="AI676" i="7"/>
  <c r="K672" i="7"/>
  <c r="L672" i="7" s="1"/>
  <c r="AI672" i="7"/>
  <c r="K668" i="7"/>
  <c r="L668" i="7" s="1"/>
  <c r="AI668" i="7"/>
  <c r="K664" i="7"/>
  <c r="L664" i="7" s="1"/>
  <c r="AI664" i="7"/>
  <c r="K660" i="7"/>
  <c r="L660" i="7" s="1"/>
  <c r="AI660" i="7"/>
  <c r="K656" i="7"/>
  <c r="L656" i="7" s="1"/>
  <c r="AI656" i="7"/>
  <c r="K652" i="7"/>
  <c r="L652" i="7" s="1"/>
  <c r="AI652" i="7"/>
  <c r="K648" i="7"/>
  <c r="L648" i="7" s="1"/>
  <c r="AI648" i="7"/>
  <c r="K644" i="7"/>
  <c r="L644" i="7" s="1"/>
  <c r="AI644" i="7"/>
  <c r="K640" i="7"/>
  <c r="L640" i="7" s="1"/>
  <c r="AI640" i="7"/>
  <c r="K636" i="7"/>
  <c r="L636" i="7" s="1"/>
  <c r="AI636" i="7"/>
  <c r="K632" i="7"/>
  <c r="L632" i="7" s="1"/>
  <c r="AI632" i="7"/>
  <c r="K628" i="7"/>
  <c r="L628" i="7" s="1"/>
  <c r="AI628" i="7"/>
  <c r="K82" i="7"/>
  <c r="L82" i="7" s="1"/>
  <c r="AI82" i="7"/>
  <c r="K86" i="7"/>
  <c r="L86" i="7" s="1"/>
  <c r="AI86" i="7"/>
  <c r="K90" i="7"/>
  <c r="L90" i="7" s="1"/>
  <c r="AI90" i="7"/>
  <c r="K94" i="7"/>
  <c r="L94" i="7" s="1"/>
  <c r="AI94" i="7"/>
  <c r="K98" i="7"/>
  <c r="L98" i="7" s="1"/>
  <c r="AI98" i="7"/>
  <c r="K102" i="7"/>
  <c r="L102" i="7" s="1"/>
  <c r="AI102" i="7"/>
  <c r="K106" i="7"/>
  <c r="L106" i="7" s="1"/>
  <c r="AI106" i="7"/>
  <c r="K110" i="7"/>
  <c r="L110" i="7" s="1"/>
  <c r="AI110" i="7"/>
  <c r="K114" i="7"/>
  <c r="L114" i="7" s="1"/>
  <c r="AI114" i="7"/>
  <c r="K118" i="7"/>
  <c r="L118" i="7" s="1"/>
  <c r="AI118" i="7"/>
  <c r="K122" i="7"/>
  <c r="L122" i="7" s="1"/>
  <c r="AI122" i="7"/>
  <c r="K126" i="7"/>
  <c r="L126" i="7" s="1"/>
  <c r="AI126" i="7"/>
  <c r="K130" i="7"/>
  <c r="L130" i="7" s="1"/>
  <c r="AI130" i="7"/>
  <c r="K134" i="7"/>
  <c r="L134" i="7" s="1"/>
  <c r="AI134" i="7"/>
  <c r="K138" i="7"/>
  <c r="L138" i="7" s="1"/>
  <c r="AI138" i="7"/>
  <c r="K142" i="7"/>
  <c r="L142" i="7" s="1"/>
  <c r="AI142" i="7"/>
  <c r="K146" i="7"/>
  <c r="L146" i="7" s="1"/>
  <c r="AI146" i="7"/>
  <c r="K150" i="7"/>
  <c r="L150" i="7" s="1"/>
  <c r="AI150" i="7"/>
  <c r="K154" i="7"/>
  <c r="L154" i="7" s="1"/>
  <c r="AI154" i="7"/>
  <c r="K158" i="7"/>
  <c r="L158" i="7" s="1"/>
  <c r="AI158" i="7"/>
  <c r="K162" i="7"/>
  <c r="L162" i="7" s="1"/>
  <c r="AI162" i="7"/>
  <c r="K166" i="7"/>
  <c r="L166" i="7" s="1"/>
  <c r="AI166" i="7"/>
  <c r="K170" i="7"/>
  <c r="L170" i="7" s="1"/>
  <c r="AI170" i="7"/>
  <c r="K174" i="7"/>
  <c r="L174" i="7" s="1"/>
  <c r="AI174" i="7"/>
  <c r="K178" i="7"/>
  <c r="L178" i="7" s="1"/>
  <c r="AI178" i="7"/>
  <c r="K182" i="7"/>
  <c r="L182" i="7" s="1"/>
  <c r="AI182" i="7"/>
  <c r="K186" i="7"/>
  <c r="L186" i="7" s="1"/>
  <c r="AI186" i="7"/>
  <c r="K190" i="7"/>
  <c r="L190" i="7" s="1"/>
  <c r="AI190" i="7"/>
  <c r="K194" i="7"/>
  <c r="L194" i="7" s="1"/>
  <c r="AI194" i="7"/>
  <c r="K198" i="7"/>
  <c r="L198" i="7" s="1"/>
  <c r="AI198" i="7"/>
  <c r="K202" i="7"/>
  <c r="L202" i="7" s="1"/>
  <c r="AI202" i="7"/>
  <c r="K206" i="7"/>
  <c r="L206" i="7" s="1"/>
  <c r="AI206" i="7"/>
  <c r="K210" i="7"/>
  <c r="L210" i="7" s="1"/>
  <c r="AI210" i="7"/>
  <c r="K214" i="7"/>
  <c r="L214" i="7" s="1"/>
  <c r="AI214" i="7"/>
  <c r="K218" i="7"/>
  <c r="L218" i="7" s="1"/>
  <c r="AI218" i="7"/>
  <c r="K222" i="7"/>
  <c r="L222" i="7" s="1"/>
  <c r="AI222" i="7"/>
  <c r="K226" i="7"/>
  <c r="L226" i="7" s="1"/>
  <c r="AI226" i="7"/>
  <c r="K230" i="7"/>
  <c r="L230" i="7" s="1"/>
  <c r="AI230" i="7"/>
  <c r="K234" i="7"/>
  <c r="L234" i="7" s="1"/>
  <c r="AI234" i="7"/>
  <c r="K238" i="7"/>
  <c r="L238" i="7" s="1"/>
  <c r="AI238" i="7"/>
  <c r="K242" i="7"/>
  <c r="L242" i="7" s="1"/>
  <c r="AI242" i="7"/>
  <c r="K246" i="7"/>
  <c r="L246" i="7" s="1"/>
  <c r="AI246" i="7"/>
  <c r="K250" i="7"/>
  <c r="L250" i="7" s="1"/>
  <c r="AI250" i="7"/>
  <c r="K254" i="7"/>
  <c r="L254" i="7" s="1"/>
  <c r="AI254" i="7"/>
  <c r="K258" i="7"/>
  <c r="L258" i="7" s="1"/>
  <c r="AI258" i="7"/>
  <c r="K262" i="7"/>
  <c r="L262" i="7" s="1"/>
  <c r="AI262" i="7"/>
  <c r="K266" i="7"/>
  <c r="L266" i="7" s="1"/>
  <c r="AI266" i="7"/>
  <c r="K270" i="7"/>
  <c r="L270" i="7" s="1"/>
  <c r="AI270" i="7"/>
  <c r="K274" i="7"/>
  <c r="L274" i="7" s="1"/>
  <c r="AI274" i="7"/>
  <c r="K278" i="7"/>
  <c r="L278" i="7" s="1"/>
  <c r="AI278" i="7"/>
  <c r="K282" i="7"/>
  <c r="L282" i="7" s="1"/>
  <c r="AI282" i="7"/>
  <c r="K286" i="7"/>
  <c r="L286" i="7" s="1"/>
  <c r="AI286" i="7"/>
  <c r="K290" i="7"/>
  <c r="L290" i="7" s="1"/>
  <c r="AI290" i="7"/>
  <c r="K294" i="7"/>
  <c r="L294" i="7" s="1"/>
  <c r="AI294" i="7"/>
  <c r="K298" i="7"/>
  <c r="L298" i="7" s="1"/>
  <c r="AI298" i="7"/>
  <c r="K302" i="7"/>
  <c r="L302" i="7" s="1"/>
  <c r="AI302" i="7"/>
  <c r="K306" i="7"/>
  <c r="L306" i="7" s="1"/>
  <c r="AI306" i="7"/>
  <c r="K310" i="7"/>
  <c r="L310" i="7" s="1"/>
  <c r="AI310" i="7"/>
  <c r="K314" i="7"/>
  <c r="L314" i="7" s="1"/>
  <c r="AI314" i="7"/>
  <c r="K318" i="7"/>
  <c r="L318" i="7" s="1"/>
  <c r="AI318" i="7"/>
  <c r="K322" i="7"/>
  <c r="L322" i="7" s="1"/>
  <c r="AI322" i="7"/>
  <c r="K326" i="7"/>
  <c r="L326" i="7" s="1"/>
  <c r="AI326" i="7"/>
  <c r="K330" i="7"/>
  <c r="L330" i="7" s="1"/>
  <c r="AI330" i="7"/>
  <c r="K334" i="7"/>
  <c r="L334" i="7" s="1"/>
  <c r="AI334" i="7"/>
  <c r="K338" i="7"/>
  <c r="L338" i="7" s="1"/>
  <c r="AI338" i="7"/>
  <c r="K342" i="7"/>
  <c r="L342" i="7" s="1"/>
  <c r="AI342" i="7"/>
  <c r="K346" i="7"/>
  <c r="L346" i="7" s="1"/>
  <c r="AI346" i="7"/>
  <c r="K350" i="7"/>
  <c r="L350" i="7" s="1"/>
  <c r="AI350" i="7"/>
  <c r="K354" i="7"/>
  <c r="L354" i="7" s="1"/>
  <c r="AI354" i="7"/>
  <c r="K358" i="7"/>
  <c r="L358" i="7" s="1"/>
  <c r="AI358" i="7"/>
  <c r="K362" i="7"/>
  <c r="L362" i="7" s="1"/>
  <c r="AI362" i="7"/>
  <c r="K366" i="7"/>
  <c r="L366" i="7" s="1"/>
  <c r="AI366" i="7"/>
  <c r="K370" i="7"/>
  <c r="L370" i="7" s="1"/>
  <c r="AI370" i="7"/>
  <c r="K374" i="7"/>
  <c r="L374" i="7" s="1"/>
  <c r="AI374" i="7"/>
  <c r="K378" i="7"/>
  <c r="L378" i="7" s="1"/>
  <c r="AI378" i="7"/>
  <c r="K382" i="7"/>
  <c r="L382" i="7" s="1"/>
  <c r="AI382" i="7"/>
  <c r="K386" i="7"/>
  <c r="L386" i="7" s="1"/>
  <c r="AI386" i="7"/>
  <c r="K390" i="7"/>
  <c r="L390" i="7" s="1"/>
  <c r="AI390" i="7"/>
  <c r="K394" i="7"/>
  <c r="L394" i="7" s="1"/>
  <c r="AI394" i="7"/>
  <c r="K398" i="7"/>
  <c r="L398" i="7" s="1"/>
  <c r="AI398" i="7"/>
  <c r="K402" i="7"/>
  <c r="L402" i="7" s="1"/>
  <c r="AI402" i="7"/>
  <c r="K406" i="7"/>
  <c r="L406" i="7" s="1"/>
  <c r="AI406" i="7"/>
  <c r="K410" i="7"/>
  <c r="L410" i="7" s="1"/>
  <c r="AI410" i="7"/>
  <c r="K414" i="7"/>
  <c r="L414" i="7" s="1"/>
  <c r="AI414" i="7"/>
  <c r="K418" i="7"/>
  <c r="L418" i="7" s="1"/>
  <c r="AI418" i="7"/>
  <c r="K422" i="7"/>
  <c r="L422" i="7" s="1"/>
  <c r="AI422" i="7"/>
  <c r="K426" i="7"/>
  <c r="L426" i="7" s="1"/>
  <c r="AI426" i="7"/>
  <c r="K430" i="7"/>
  <c r="L430" i="7" s="1"/>
  <c r="AI430" i="7"/>
  <c r="K434" i="7"/>
  <c r="L434" i="7" s="1"/>
  <c r="AI434" i="7"/>
  <c r="K438" i="7"/>
  <c r="L438" i="7" s="1"/>
  <c r="AI438" i="7"/>
  <c r="K442" i="7"/>
  <c r="L442" i="7" s="1"/>
  <c r="AI442" i="7"/>
  <c r="K446" i="7"/>
  <c r="L446" i="7" s="1"/>
  <c r="AI446" i="7"/>
  <c r="K450" i="7"/>
  <c r="L450" i="7" s="1"/>
  <c r="AI450" i="7"/>
  <c r="K454" i="7"/>
  <c r="L454" i="7" s="1"/>
  <c r="AI454" i="7"/>
  <c r="K458" i="7"/>
  <c r="L458" i="7" s="1"/>
  <c r="AI458" i="7"/>
  <c r="K462" i="7"/>
  <c r="L462" i="7" s="1"/>
  <c r="AI462" i="7"/>
  <c r="K466" i="7"/>
  <c r="L466" i="7" s="1"/>
  <c r="AI466" i="7"/>
  <c r="K470" i="7"/>
  <c r="L470" i="7" s="1"/>
  <c r="AI470" i="7"/>
  <c r="K474" i="7"/>
  <c r="L474" i="7" s="1"/>
  <c r="AI474" i="7"/>
  <c r="K478" i="7"/>
  <c r="L478" i="7" s="1"/>
  <c r="AI478" i="7"/>
  <c r="K482" i="7"/>
  <c r="L482" i="7" s="1"/>
  <c r="AI482" i="7"/>
  <c r="K486" i="7"/>
  <c r="L486" i="7" s="1"/>
  <c r="AI486" i="7"/>
  <c r="K490" i="7"/>
  <c r="L490" i="7" s="1"/>
  <c r="AI490" i="7"/>
  <c r="K494" i="7"/>
  <c r="L494" i="7" s="1"/>
  <c r="AI494" i="7"/>
  <c r="K498" i="7"/>
  <c r="L498" i="7" s="1"/>
  <c r="AI498" i="7"/>
  <c r="K502" i="7"/>
  <c r="L502" i="7" s="1"/>
  <c r="AI502" i="7"/>
  <c r="K506" i="7"/>
  <c r="L506" i="7" s="1"/>
  <c r="AI506" i="7"/>
  <c r="K510" i="7"/>
  <c r="L510" i="7" s="1"/>
  <c r="AI510" i="7"/>
  <c r="K514" i="7"/>
  <c r="L514" i="7" s="1"/>
  <c r="AI514" i="7"/>
  <c r="K518" i="7"/>
  <c r="L518" i="7" s="1"/>
  <c r="AI518" i="7"/>
  <c r="K522" i="7"/>
  <c r="L522" i="7" s="1"/>
  <c r="AI522" i="7"/>
  <c r="K526" i="7"/>
  <c r="L526" i="7" s="1"/>
  <c r="AI526" i="7"/>
  <c r="K530" i="7"/>
  <c r="L530" i="7" s="1"/>
  <c r="AI530" i="7"/>
  <c r="K534" i="7"/>
  <c r="L534" i="7" s="1"/>
  <c r="AI534" i="7"/>
  <c r="K538" i="7"/>
  <c r="L538" i="7" s="1"/>
  <c r="AI538" i="7"/>
  <c r="K542" i="7"/>
  <c r="L542" i="7" s="1"/>
  <c r="AI542" i="7"/>
  <c r="K546" i="7"/>
  <c r="L546" i="7" s="1"/>
  <c r="AI546" i="7"/>
  <c r="K550" i="7"/>
  <c r="L550" i="7" s="1"/>
  <c r="AI550" i="7"/>
  <c r="K554" i="7"/>
  <c r="L554" i="7" s="1"/>
  <c r="AI554" i="7"/>
  <c r="K558" i="7"/>
  <c r="L558" i="7" s="1"/>
  <c r="AI558" i="7"/>
  <c r="K562" i="7"/>
  <c r="L562" i="7" s="1"/>
  <c r="AI562" i="7"/>
  <c r="K566" i="7"/>
  <c r="L566" i="7" s="1"/>
  <c r="AI566" i="7"/>
  <c r="K570" i="7"/>
  <c r="L570" i="7" s="1"/>
  <c r="AI570" i="7"/>
  <c r="K574" i="7"/>
  <c r="L574" i="7" s="1"/>
  <c r="AI574" i="7"/>
  <c r="K578" i="7"/>
  <c r="L578" i="7" s="1"/>
  <c r="AI578" i="7"/>
  <c r="K582" i="7"/>
  <c r="L582" i="7" s="1"/>
  <c r="AI582" i="7"/>
  <c r="K586" i="7"/>
  <c r="L586" i="7" s="1"/>
  <c r="AI586" i="7"/>
  <c r="K590" i="7"/>
  <c r="L590" i="7" s="1"/>
  <c r="AI590" i="7"/>
  <c r="K594" i="7"/>
  <c r="L594" i="7" s="1"/>
  <c r="AI594" i="7"/>
  <c r="K598" i="7"/>
  <c r="L598" i="7" s="1"/>
  <c r="AI598" i="7"/>
  <c r="K602" i="7"/>
  <c r="L602" i="7" s="1"/>
  <c r="AI602" i="7"/>
  <c r="K606" i="7"/>
  <c r="L606" i="7" s="1"/>
  <c r="AI606" i="7"/>
  <c r="K610" i="7"/>
  <c r="L610" i="7" s="1"/>
  <c r="AI610" i="7"/>
  <c r="K614" i="7"/>
  <c r="L614" i="7" s="1"/>
  <c r="AI614" i="7"/>
  <c r="K618" i="7"/>
  <c r="L618" i="7" s="1"/>
  <c r="AI618" i="7"/>
  <c r="K622" i="7"/>
  <c r="L622" i="7" s="1"/>
  <c r="AI622" i="7"/>
  <c r="K626" i="7"/>
  <c r="L626" i="7" s="1"/>
  <c r="AI626" i="7"/>
  <c r="K1067" i="7"/>
  <c r="L1067" i="7" s="1"/>
  <c r="AI1067" i="7"/>
  <c r="K1063" i="7"/>
  <c r="L1063" i="7" s="1"/>
  <c r="AI1063" i="7"/>
  <c r="K1059" i="7"/>
  <c r="L1059" i="7" s="1"/>
  <c r="AI1059" i="7"/>
  <c r="K1055" i="7"/>
  <c r="L1055" i="7" s="1"/>
  <c r="AI1055" i="7"/>
  <c r="K1051" i="7"/>
  <c r="L1051" i="7" s="1"/>
  <c r="AI1051" i="7"/>
  <c r="K1047" i="7"/>
  <c r="L1047" i="7" s="1"/>
  <c r="AI1047" i="7"/>
  <c r="K1043" i="7"/>
  <c r="L1043" i="7" s="1"/>
  <c r="AI1043" i="7"/>
  <c r="K1039" i="7"/>
  <c r="L1039" i="7" s="1"/>
  <c r="AI1039" i="7"/>
  <c r="K1035" i="7"/>
  <c r="L1035" i="7" s="1"/>
  <c r="AI1035" i="7"/>
  <c r="K1031" i="7"/>
  <c r="L1031" i="7" s="1"/>
  <c r="AI1031" i="7"/>
  <c r="K1027" i="7"/>
  <c r="L1027" i="7" s="1"/>
  <c r="AI1027" i="7"/>
  <c r="K1023" i="7"/>
  <c r="L1023" i="7" s="1"/>
  <c r="AI1023" i="7"/>
  <c r="K1019" i="7"/>
  <c r="L1019" i="7" s="1"/>
  <c r="AI1019" i="7"/>
  <c r="K1015" i="7"/>
  <c r="L1015" i="7" s="1"/>
  <c r="AI1015" i="7"/>
  <c r="K1011" i="7"/>
  <c r="L1011" i="7" s="1"/>
  <c r="AI1011" i="7"/>
  <c r="K1007" i="7"/>
  <c r="L1007" i="7" s="1"/>
  <c r="AI1007" i="7"/>
  <c r="K1003" i="7"/>
  <c r="L1003" i="7" s="1"/>
  <c r="AI1003" i="7"/>
  <c r="K999" i="7"/>
  <c r="L999" i="7" s="1"/>
  <c r="AI999" i="7"/>
  <c r="K995" i="7"/>
  <c r="L995" i="7" s="1"/>
  <c r="AI995" i="7"/>
  <c r="K991" i="7"/>
  <c r="L991" i="7" s="1"/>
  <c r="AI991" i="7"/>
  <c r="K987" i="7"/>
  <c r="L987" i="7" s="1"/>
  <c r="AI987" i="7"/>
  <c r="K983" i="7"/>
  <c r="L983" i="7" s="1"/>
  <c r="AI983" i="7"/>
  <c r="K979" i="7"/>
  <c r="L979" i="7" s="1"/>
  <c r="AI979" i="7"/>
  <c r="K975" i="7"/>
  <c r="L975" i="7" s="1"/>
  <c r="AI975" i="7"/>
  <c r="K971" i="7"/>
  <c r="L971" i="7" s="1"/>
  <c r="AI971" i="7"/>
  <c r="K967" i="7"/>
  <c r="L967" i="7" s="1"/>
  <c r="AI967" i="7"/>
  <c r="K963" i="7"/>
  <c r="L963" i="7" s="1"/>
  <c r="AI963" i="7"/>
  <c r="K959" i="7"/>
  <c r="L959" i="7" s="1"/>
  <c r="AI959" i="7"/>
  <c r="K955" i="7"/>
  <c r="L955" i="7" s="1"/>
  <c r="AI955" i="7"/>
  <c r="K951" i="7"/>
  <c r="L951" i="7" s="1"/>
  <c r="AI951" i="7"/>
  <c r="K947" i="7"/>
  <c r="L947" i="7" s="1"/>
  <c r="AI947" i="7"/>
  <c r="K943" i="7"/>
  <c r="L943" i="7" s="1"/>
  <c r="AI943" i="7"/>
  <c r="K939" i="7"/>
  <c r="L939" i="7" s="1"/>
  <c r="AI939" i="7"/>
  <c r="K935" i="7"/>
  <c r="L935" i="7" s="1"/>
  <c r="AI935" i="7"/>
  <c r="K931" i="7"/>
  <c r="L931" i="7" s="1"/>
  <c r="AI931" i="7"/>
  <c r="K927" i="7"/>
  <c r="L927" i="7" s="1"/>
  <c r="AI927" i="7"/>
  <c r="K923" i="7"/>
  <c r="L923" i="7" s="1"/>
  <c r="AI923" i="7"/>
  <c r="K919" i="7"/>
  <c r="L919" i="7" s="1"/>
  <c r="AI919" i="7"/>
  <c r="K915" i="7"/>
  <c r="L915" i="7" s="1"/>
  <c r="AI915" i="7"/>
  <c r="K911" i="7"/>
  <c r="L911" i="7" s="1"/>
  <c r="AI911" i="7"/>
  <c r="K907" i="7"/>
  <c r="L907" i="7" s="1"/>
  <c r="AI907" i="7"/>
  <c r="K903" i="7"/>
  <c r="L903" i="7" s="1"/>
  <c r="AI903" i="7"/>
  <c r="K899" i="7"/>
  <c r="L899" i="7" s="1"/>
  <c r="AI899" i="7"/>
  <c r="K895" i="7"/>
  <c r="L895" i="7" s="1"/>
  <c r="AI895" i="7"/>
  <c r="K891" i="7"/>
  <c r="L891" i="7" s="1"/>
  <c r="AI891" i="7"/>
  <c r="K887" i="7"/>
  <c r="L887" i="7" s="1"/>
  <c r="AI887" i="7"/>
  <c r="K883" i="7"/>
  <c r="L883" i="7" s="1"/>
  <c r="AI883" i="7"/>
  <c r="K879" i="7"/>
  <c r="L879" i="7" s="1"/>
  <c r="AI879" i="7"/>
  <c r="K875" i="7"/>
  <c r="L875" i="7" s="1"/>
  <c r="AI875" i="7"/>
  <c r="K871" i="7"/>
  <c r="L871" i="7" s="1"/>
  <c r="AI871" i="7"/>
  <c r="K867" i="7"/>
  <c r="L867" i="7" s="1"/>
  <c r="AI867" i="7"/>
  <c r="K863" i="7"/>
  <c r="L863" i="7" s="1"/>
  <c r="AI863" i="7"/>
  <c r="K859" i="7"/>
  <c r="L859" i="7" s="1"/>
  <c r="AI859" i="7"/>
  <c r="K855" i="7"/>
  <c r="L855" i="7" s="1"/>
  <c r="AI855" i="7"/>
  <c r="K851" i="7"/>
  <c r="L851" i="7" s="1"/>
  <c r="AI851" i="7"/>
  <c r="K847" i="7"/>
  <c r="L847" i="7" s="1"/>
  <c r="AI847" i="7"/>
  <c r="K843" i="7"/>
  <c r="L843" i="7" s="1"/>
  <c r="AI843" i="7"/>
  <c r="K839" i="7"/>
  <c r="L839" i="7" s="1"/>
  <c r="AI839" i="7"/>
  <c r="K835" i="7"/>
  <c r="L835" i="7" s="1"/>
  <c r="AI835" i="7"/>
  <c r="K831" i="7"/>
  <c r="L831" i="7" s="1"/>
  <c r="AI831" i="7"/>
  <c r="K827" i="7"/>
  <c r="L827" i="7" s="1"/>
  <c r="AI827" i="7"/>
  <c r="K823" i="7"/>
  <c r="L823" i="7" s="1"/>
  <c r="AI823" i="7"/>
  <c r="K819" i="7"/>
  <c r="L819" i="7" s="1"/>
  <c r="AI819" i="7"/>
  <c r="K815" i="7"/>
  <c r="L815" i="7" s="1"/>
  <c r="AI815" i="7"/>
  <c r="K811" i="7"/>
  <c r="L811" i="7" s="1"/>
  <c r="AI811" i="7"/>
  <c r="K807" i="7"/>
  <c r="L807" i="7" s="1"/>
  <c r="AI807" i="7"/>
  <c r="K803" i="7"/>
  <c r="L803" i="7" s="1"/>
  <c r="AI803" i="7"/>
  <c r="K799" i="7"/>
  <c r="L799" i="7" s="1"/>
  <c r="AI799" i="7"/>
  <c r="K795" i="7"/>
  <c r="L795" i="7" s="1"/>
  <c r="AI795" i="7"/>
  <c r="K791" i="7"/>
  <c r="L791" i="7" s="1"/>
  <c r="AI791" i="7"/>
  <c r="K787" i="7"/>
  <c r="L787" i="7" s="1"/>
  <c r="AI787" i="7"/>
  <c r="K783" i="7"/>
  <c r="L783" i="7" s="1"/>
  <c r="AI783" i="7"/>
  <c r="K779" i="7"/>
  <c r="L779" i="7" s="1"/>
  <c r="AI779" i="7"/>
  <c r="K775" i="7"/>
  <c r="L775" i="7" s="1"/>
  <c r="AI775" i="7"/>
  <c r="K771" i="7"/>
  <c r="L771" i="7" s="1"/>
  <c r="AI771" i="7"/>
  <c r="K767" i="7"/>
  <c r="L767" i="7" s="1"/>
  <c r="AI767" i="7"/>
  <c r="K763" i="7"/>
  <c r="L763" i="7" s="1"/>
  <c r="AI763" i="7"/>
  <c r="K759" i="7"/>
  <c r="L759" i="7" s="1"/>
  <c r="AI759" i="7"/>
  <c r="K755" i="7"/>
  <c r="L755" i="7" s="1"/>
  <c r="AI755" i="7"/>
  <c r="K751" i="7"/>
  <c r="L751" i="7" s="1"/>
  <c r="AI751" i="7"/>
  <c r="K747" i="7"/>
  <c r="L747" i="7" s="1"/>
  <c r="AI747" i="7"/>
  <c r="K743" i="7"/>
  <c r="L743" i="7" s="1"/>
  <c r="AI743" i="7"/>
  <c r="K739" i="7"/>
  <c r="L739" i="7" s="1"/>
  <c r="AI739" i="7"/>
  <c r="K735" i="7"/>
  <c r="L735" i="7" s="1"/>
  <c r="AI735" i="7"/>
  <c r="K731" i="7"/>
  <c r="L731" i="7" s="1"/>
  <c r="AI731" i="7"/>
  <c r="K727" i="7"/>
  <c r="L727" i="7" s="1"/>
  <c r="AI727" i="7"/>
  <c r="K723" i="7"/>
  <c r="L723" i="7" s="1"/>
  <c r="AI723" i="7"/>
  <c r="K719" i="7"/>
  <c r="L719" i="7" s="1"/>
  <c r="AI719" i="7"/>
  <c r="K715" i="7"/>
  <c r="L715" i="7" s="1"/>
  <c r="AI715" i="7"/>
  <c r="K711" i="7"/>
  <c r="L711" i="7" s="1"/>
  <c r="AI711" i="7"/>
  <c r="K707" i="7"/>
  <c r="L707" i="7" s="1"/>
  <c r="AI707" i="7"/>
  <c r="K703" i="7"/>
  <c r="L703" i="7" s="1"/>
  <c r="AI703" i="7"/>
  <c r="K699" i="7"/>
  <c r="L699" i="7" s="1"/>
  <c r="AI699" i="7"/>
  <c r="K695" i="7"/>
  <c r="L695" i="7" s="1"/>
  <c r="AI695" i="7"/>
  <c r="K691" i="7"/>
  <c r="L691" i="7" s="1"/>
  <c r="AI691" i="7"/>
  <c r="K687" i="7"/>
  <c r="L687" i="7" s="1"/>
  <c r="AI687" i="7"/>
  <c r="K683" i="7"/>
  <c r="L683" i="7" s="1"/>
  <c r="AI683" i="7"/>
  <c r="K679" i="7"/>
  <c r="L679" i="7" s="1"/>
  <c r="AI679" i="7"/>
  <c r="K675" i="7"/>
  <c r="L675" i="7" s="1"/>
  <c r="AI675" i="7"/>
  <c r="K671" i="7"/>
  <c r="L671" i="7" s="1"/>
  <c r="AI671" i="7"/>
  <c r="K667" i="7"/>
  <c r="L667" i="7" s="1"/>
  <c r="AI667" i="7"/>
  <c r="K663" i="7"/>
  <c r="L663" i="7" s="1"/>
  <c r="AI663" i="7"/>
  <c r="K659" i="7"/>
  <c r="L659" i="7" s="1"/>
  <c r="AI659" i="7"/>
  <c r="K655" i="7"/>
  <c r="L655" i="7" s="1"/>
  <c r="AI655" i="7"/>
  <c r="K651" i="7"/>
  <c r="L651" i="7" s="1"/>
  <c r="AI651" i="7"/>
  <c r="K647" i="7"/>
  <c r="L647" i="7" s="1"/>
  <c r="AI647" i="7"/>
  <c r="K643" i="7"/>
  <c r="L643" i="7" s="1"/>
  <c r="AI643" i="7"/>
  <c r="K639" i="7"/>
  <c r="L639" i="7" s="1"/>
  <c r="AI639" i="7"/>
  <c r="K635" i="7"/>
  <c r="L635" i="7" s="1"/>
  <c r="AI635" i="7"/>
  <c r="K631" i="7"/>
  <c r="L631" i="7" s="1"/>
  <c r="AI631" i="7"/>
  <c r="K79" i="7"/>
  <c r="L79" i="7" s="1"/>
  <c r="AI79" i="7"/>
  <c r="K83" i="7"/>
  <c r="L83" i="7" s="1"/>
  <c r="AI83" i="7"/>
  <c r="K87" i="7"/>
  <c r="L87" i="7" s="1"/>
  <c r="AI87" i="7"/>
  <c r="K91" i="7"/>
  <c r="L91" i="7" s="1"/>
  <c r="AI91" i="7"/>
  <c r="K95" i="7"/>
  <c r="L95" i="7" s="1"/>
  <c r="AI95" i="7"/>
  <c r="K99" i="7"/>
  <c r="L99" i="7" s="1"/>
  <c r="AI99" i="7"/>
  <c r="K103" i="7"/>
  <c r="L103" i="7" s="1"/>
  <c r="AI103" i="7"/>
  <c r="K107" i="7"/>
  <c r="L107" i="7" s="1"/>
  <c r="AI107" i="7"/>
  <c r="K111" i="7"/>
  <c r="L111" i="7" s="1"/>
  <c r="AI111" i="7"/>
  <c r="K115" i="7"/>
  <c r="L115" i="7" s="1"/>
  <c r="AI115" i="7"/>
  <c r="K119" i="7"/>
  <c r="L119" i="7" s="1"/>
  <c r="AI119" i="7"/>
  <c r="K123" i="7"/>
  <c r="L123" i="7" s="1"/>
  <c r="AI123" i="7"/>
  <c r="K127" i="7"/>
  <c r="L127" i="7" s="1"/>
  <c r="AI127" i="7"/>
  <c r="K131" i="7"/>
  <c r="L131" i="7" s="1"/>
  <c r="AI131" i="7"/>
  <c r="K135" i="7"/>
  <c r="L135" i="7" s="1"/>
  <c r="AI135" i="7"/>
  <c r="K139" i="7"/>
  <c r="L139" i="7" s="1"/>
  <c r="AI139" i="7"/>
  <c r="K143" i="7"/>
  <c r="L143" i="7" s="1"/>
  <c r="AI143" i="7"/>
  <c r="K147" i="7"/>
  <c r="L147" i="7" s="1"/>
  <c r="AI147" i="7"/>
  <c r="K151" i="7"/>
  <c r="L151" i="7" s="1"/>
  <c r="AI151" i="7"/>
  <c r="K155" i="7"/>
  <c r="L155" i="7" s="1"/>
  <c r="AI155" i="7"/>
  <c r="K159" i="7"/>
  <c r="L159" i="7" s="1"/>
  <c r="AI159" i="7"/>
  <c r="K163" i="7"/>
  <c r="L163" i="7" s="1"/>
  <c r="AI163" i="7"/>
  <c r="K167" i="7"/>
  <c r="L167" i="7" s="1"/>
  <c r="AI167" i="7"/>
  <c r="K171" i="7"/>
  <c r="L171" i="7" s="1"/>
  <c r="AI171" i="7"/>
  <c r="K175" i="7"/>
  <c r="L175" i="7" s="1"/>
  <c r="AI175" i="7"/>
  <c r="K179" i="7"/>
  <c r="L179" i="7" s="1"/>
  <c r="AI179" i="7"/>
  <c r="K183" i="7"/>
  <c r="L183" i="7" s="1"/>
  <c r="AI183" i="7"/>
  <c r="K187" i="7"/>
  <c r="L187" i="7" s="1"/>
  <c r="AI187" i="7"/>
  <c r="K191" i="7"/>
  <c r="L191" i="7" s="1"/>
  <c r="AI191" i="7"/>
  <c r="K195" i="7"/>
  <c r="L195" i="7" s="1"/>
  <c r="AI195" i="7"/>
  <c r="K199" i="7"/>
  <c r="L199" i="7" s="1"/>
  <c r="AI199" i="7"/>
  <c r="K203" i="7"/>
  <c r="L203" i="7" s="1"/>
  <c r="AI203" i="7"/>
  <c r="K207" i="7"/>
  <c r="L207" i="7" s="1"/>
  <c r="AI207" i="7"/>
  <c r="K211" i="7"/>
  <c r="L211" i="7" s="1"/>
  <c r="AI211" i="7"/>
  <c r="K215" i="7"/>
  <c r="L215" i="7" s="1"/>
  <c r="AI215" i="7"/>
  <c r="K219" i="7"/>
  <c r="L219" i="7" s="1"/>
  <c r="AI219" i="7"/>
  <c r="K223" i="7"/>
  <c r="L223" i="7" s="1"/>
  <c r="AI223" i="7"/>
  <c r="K227" i="7"/>
  <c r="L227" i="7" s="1"/>
  <c r="AI227" i="7"/>
  <c r="K231" i="7"/>
  <c r="L231" i="7" s="1"/>
  <c r="AI231" i="7"/>
  <c r="K235" i="7"/>
  <c r="L235" i="7" s="1"/>
  <c r="AI235" i="7"/>
  <c r="K239" i="7"/>
  <c r="L239" i="7" s="1"/>
  <c r="AI239" i="7"/>
  <c r="K243" i="7"/>
  <c r="L243" i="7" s="1"/>
  <c r="AI243" i="7"/>
  <c r="K247" i="7"/>
  <c r="L247" i="7" s="1"/>
  <c r="AI247" i="7"/>
  <c r="K251" i="7"/>
  <c r="L251" i="7" s="1"/>
  <c r="AI251" i="7"/>
  <c r="K255" i="7"/>
  <c r="L255" i="7" s="1"/>
  <c r="AI255" i="7"/>
  <c r="K259" i="7"/>
  <c r="L259" i="7" s="1"/>
  <c r="AI259" i="7"/>
  <c r="K263" i="7"/>
  <c r="L263" i="7" s="1"/>
  <c r="AI263" i="7"/>
  <c r="K267" i="7"/>
  <c r="L267" i="7" s="1"/>
  <c r="AI267" i="7"/>
  <c r="K271" i="7"/>
  <c r="L271" i="7" s="1"/>
  <c r="AI271" i="7"/>
  <c r="K275" i="7"/>
  <c r="L275" i="7" s="1"/>
  <c r="AI275" i="7"/>
  <c r="K279" i="7"/>
  <c r="L279" i="7" s="1"/>
  <c r="AI279" i="7"/>
  <c r="K283" i="7"/>
  <c r="L283" i="7" s="1"/>
  <c r="AI283" i="7"/>
  <c r="K287" i="7"/>
  <c r="L287" i="7" s="1"/>
  <c r="AI287" i="7"/>
  <c r="K291" i="7"/>
  <c r="L291" i="7" s="1"/>
  <c r="AI291" i="7"/>
  <c r="K295" i="7"/>
  <c r="L295" i="7" s="1"/>
  <c r="AI295" i="7"/>
  <c r="K299" i="7"/>
  <c r="L299" i="7" s="1"/>
  <c r="AI299" i="7"/>
  <c r="K303" i="7"/>
  <c r="L303" i="7" s="1"/>
  <c r="AI303" i="7"/>
  <c r="K307" i="7"/>
  <c r="L307" i="7" s="1"/>
  <c r="AI307" i="7"/>
  <c r="K311" i="7"/>
  <c r="L311" i="7" s="1"/>
  <c r="AI311" i="7"/>
  <c r="K315" i="7"/>
  <c r="L315" i="7" s="1"/>
  <c r="AI315" i="7"/>
  <c r="K319" i="7"/>
  <c r="L319" i="7" s="1"/>
  <c r="AI319" i="7"/>
  <c r="K323" i="7"/>
  <c r="L323" i="7" s="1"/>
  <c r="AI323" i="7"/>
  <c r="K327" i="7"/>
  <c r="L327" i="7" s="1"/>
  <c r="AI327" i="7"/>
  <c r="K331" i="7"/>
  <c r="L331" i="7" s="1"/>
  <c r="AI331" i="7"/>
  <c r="K335" i="7"/>
  <c r="L335" i="7" s="1"/>
  <c r="AI335" i="7"/>
  <c r="K339" i="7"/>
  <c r="L339" i="7" s="1"/>
  <c r="AI339" i="7"/>
  <c r="K343" i="7"/>
  <c r="L343" i="7" s="1"/>
  <c r="AI343" i="7"/>
  <c r="K347" i="7"/>
  <c r="L347" i="7" s="1"/>
  <c r="AI347" i="7"/>
  <c r="K351" i="7"/>
  <c r="L351" i="7" s="1"/>
  <c r="AI351" i="7"/>
  <c r="K355" i="7"/>
  <c r="L355" i="7" s="1"/>
  <c r="AI355" i="7"/>
  <c r="K359" i="7"/>
  <c r="L359" i="7" s="1"/>
  <c r="AI359" i="7"/>
  <c r="K363" i="7"/>
  <c r="L363" i="7" s="1"/>
  <c r="AI363" i="7"/>
  <c r="K367" i="7"/>
  <c r="L367" i="7" s="1"/>
  <c r="AI367" i="7"/>
  <c r="K371" i="7"/>
  <c r="L371" i="7" s="1"/>
  <c r="AI371" i="7"/>
  <c r="K375" i="7"/>
  <c r="L375" i="7" s="1"/>
  <c r="AI375" i="7"/>
  <c r="K379" i="7"/>
  <c r="L379" i="7" s="1"/>
  <c r="AI379" i="7"/>
  <c r="K383" i="7"/>
  <c r="L383" i="7" s="1"/>
  <c r="AI383" i="7"/>
  <c r="K387" i="7"/>
  <c r="L387" i="7" s="1"/>
  <c r="AI387" i="7"/>
  <c r="K391" i="7"/>
  <c r="L391" i="7" s="1"/>
  <c r="AI391" i="7"/>
  <c r="K395" i="7"/>
  <c r="L395" i="7" s="1"/>
  <c r="AI395" i="7"/>
  <c r="K399" i="7"/>
  <c r="L399" i="7" s="1"/>
  <c r="AI399" i="7"/>
  <c r="K403" i="7"/>
  <c r="L403" i="7" s="1"/>
  <c r="AI403" i="7"/>
  <c r="K407" i="7"/>
  <c r="L407" i="7" s="1"/>
  <c r="AI407" i="7"/>
  <c r="K411" i="7"/>
  <c r="L411" i="7" s="1"/>
  <c r="AI411" i="7"/>
  <c r="K415" i="7"/>
  <c r="L415" i="7" s="1"/>
  <c r="AI415" i="7"/>
  <c r="K419" i="7"/>
  <c r="L419" i="7" s="1"/>
  <c r="AI419" i="7"/>
  <c r="K423" i="7"/>
  <c r="L423" i="7" s="1"/>
  <c r="AI423" i="7"/>
  <c r="K427" i="7"/>
  <c r="L427" i="7" s="1"/>
  <c r="AI427" i="7"/>
  <c r="K431" i="7"/>
  <c r="L431" i="7" s="1"/>
  <c r="AI431" i="7"/>
  <c r="K435" i="7"/>
  <c r="L435" i="7" s="1"/>
  <c r="AI435" i="7"/>
  <c r="K439" i="7"/>
  <c r="L439" i="7" s="1"/>
  <c r="AI439" i="7"/>
  <c r="K443" i="7"/>
  <c r="L443" i="7" s="1"/>
  <c r="AI443" i="7"/>
  <c r="K447" i="7"/>
  <c r="L447" i="7" s="1"/>
  <c r="AI447" i="7"/>
  <c r="K451" i="7"/>
  <c r="L451" i="7" s="1"/>
  <c r="AI451" i="7"/>
  <c r="K455" i="7"/>
  <c r="L455" i="7" s="1"/>
  <c r="AI455" i="7"/>
  <c r="K459" i="7"/>
  <c r="L459" i="7" s="1"/>
  <c r="AI459" i="7"/>
  <c r="K463" i="7"/>
  <c r="L463" i="7" s="1"/>
  <c r="AI463" i="7"/>
  <c r="K467" i="7"/>
  <c r="L467" i="7" s="1"/>
  <c r="AI467" i="7"/>
  <c r="K471" i="7"/>
  <c r="L471" i="7" s="1"/>
  <c r="AI471" i="7"/>
  <c r="K475" i="7"/>
  <c r="L475" i="7" s="1"/>
  <c r="AI475" i="7"/>
  <c r="K479" i="7"/>
  <c r="L479" i="7" s="1"/>
  <c r="AI479" i="7"/>
  <c r="K483" i="7"/>
  <c r="L483" i="7" s="1"/>
  <c r="AI483" i="7"/>
  <c r="K487" i="7"/>
  <c r="L487" i="7" s="1"/>
  <c r="AI487" i="7"/>
  <c r="K491" i="7"/>
  <c r="L491" i="7" s="1"/>
  <c r="AI491" i="7"/>
  <c r="K495" i="7"/>
  <c r="L495" i="7" s="1"/>
  <c r="AI495" i="7"/>
  <c r="K499" i="7"/>
  <c r="L499" i="7" s="1"/>
  <c r="AI499" i="7"/>
  <c r="K503" i="7"/>
  <c r="L503" i="7" s="1"/>
  <c r="AI503" i="7"/>
  <c r="K507" i="7"/>
  <c r="L507" i="7" s="1"/>
  <c r="AI507" i="7"/>
  <c r="K511" i="7"/>
  <c r="L511" i="7" s="1"/>
  <c r="AI511" i="7"/>
  <c r="K515" i="7"/>
  <c r="L515" i="7" s="1"/>
  <c r="AI515" i="7"/>
  <c r="K519" i="7"/>
  <c r="L519" i="7" s="1"/>
  <c r="AI519" i="7"/>
  <c r="K523" i="7"/>
  <c r="L523" i="7" s="1"/>
  <c r="AI523" i="7"/>
  <c r="K527" i="7"/>
  <c r="L527" i="7" s="1"/>
  <c r="AI527" i="7"/>
  <c r="K531" i="7"/>
  <c r="L531" i="7" s="1"/>
  <c r="AI531" i="7"/>
  <c r="K535" i="7"/>
  <c r="L535" i="7" s="1"/>
  <c r="AI535" i="7"/>
  <c r="K539" i="7"/>
  <c r="L539" i="7" s="1"/>
  <c r="AI539" i="7"/>
  <c r="K543" i="7"/>
  <c r="L543" i="7" s="1"/>
  <c r="AI543" i="7"/>
  <c r="K547" i="7"/>
  <c r="L547" i="7" s="1"/>
  <c r="AI547" i="7"/>
  <c r="K551" i="7"/>
  <c r="L551" i="7" s="1"/>
  <c r="AI551" i="7"/>
  <c r="K555" i="7"/>
  <c r="L555" i="7" s="1"/>
  <c r="AI555" i="7"/>
  <c r="K559" i="7"/>
  <c r="L559" i="7" s="1"/>
  <c r="AI559" i="7"/>
  <c r="K563" i="7"/>
  <c r="L563" i="7" s="1"/>
  <c r="AI563" i="7"/>
  <c r="K567" i="7"/>
  <c r="L567" i="7" s="1"/>
  <c r="AI567" i="7"/>
  <c r="K571" i="7"/>
  <c r="L571" i="7" s="1"/>
  <c r="AI571" i="7"/>
  <c r="K575" i="7"/>
  <c r="L575" i="7" s="1"/>
  <c r="AI575" i="7"/>
  <c r="K579" i="7"/>
  <c r="L579" i="7" s="1"/>
  <c r="AI579" i="7"/>
  <c r="K583" i="7"/>
  <c r="L583" i="7" s="1"/>
  <c r="AI583" i="7"/>
  <c r="K587" i="7"/>
  <c r="L587" i="7" s="1"/>
  <c r="AI587" i="7"/>
  <c r="K591" i="7"/>
  <c r="L591" i="7" s="1"/>
  <c r="AI591" i="7"/>
  <c r="K595" i="7"/>
  <c r="L595" i="7" s="1"/>
  <c r="AI595" i="7"/>
  <c r="K599" i="7"/>
  <c r="L599" i="7" s="1"/>
  <c r="AI599" i="7"/>
  <c r="K603" i="7"/>
  <c r="L603" i="7" s="1"/>
  <c r="AI603" i="7"/>
  <c r="K607" i="7"/>
  <c r="L607" i="7" s="1"/>
  <c r="AI607" i="7"/>
  <c r="K611" i="7"/>
  <c r="L611" i="7" s="1"/>
  <c r="AI611" i="7"/>
  <c r="K615" i="7"/>
  <c r="L615" i="7" s="1"/>
  <c r="AI615" i="7"/>
  <c r="K619" i="7"/>
  <c r="L619" i="7" s="1"/>
  <c r="AI619" i="7"/>
  <c r="K623" i="7"/>
  <c r="L623" i="7" s="1"/>
  <c r="AI623" i="7"/>
  <c r="K627" i="7"/>
  <c r="L627" i="7" s="1"/>
  <c r="AI627" i="7"/>
  <c r="AA557" i="7"/>
  <c r="C11" i="23"/>
  <c r="AA653" i="7"/>
  <c r="AA273" i="7"/>
  <c r="AA225" i="7"/>
  <c r="AA193" i="7"/>
  <c r="AA145" i="7"/>
  <c r="Z161" i="7"/>
  <c r="AA161" i="7"/>
  <c r="Y1041" i="7"/>
  <c r="AA209" i="7"/>
  <c r="AA289" i="7"/>
  <c r="AA241" i="7"/>
  <c r="AA177" i="7"/>
  <c r="Z877" i="7"/>
  <c r="AA821" i="7"/>
  <c r="Y1076" i="7"/>
  <c r="Y1036" i="7"/>
  <c r="AA952" i="7"/>
  <c r="AA864" i="7"/>
  <c r="AA720" i="7"/>
  <c r="AA680" i="7"/>
  <c r="AA640" i="7"/>
  <c r="AA600" i="7"/>
  <c r="AA484" i="7"/>
  <c r="AA444" i="7"/>
  <c r="AA396" i="7"/>
  <c r="AA356" i="7"/>
  <c r="Z888" i="7"/>
  <c r="Z776" i="7"/>
  <c r="Z704" i="7"/>
  <c r="Z608" i="7"/>
  <c r="Z560" i="7"/>
  <c r="Z512" i="7"/>
  <c r="Z460" i="7"/>
  <c r="Z412" i="7"/>
  <c r="Z316" i="7"/>
  <c r="Z228" i="7"/>
  <c r="Z164" i="7"/>
  <c r="Y1068" i="7"/>
  <c r="Y1028" i="7"/>
  <c r="AA1084" i="7"/>
  <c r="AA944" i="7"/>
  <c r="AA768" i="7"/>
  <c r="AA712" i="7"/>
  <c r="AA672" i="7"/>
  <c r="AA592" i="7"/>
  <c r="AA520" i="7"/>
  <c r="AA476" i="7"/>
  <c r="AA348" i="7"/>
  <c r="AA316" i="7"/>
  <c r="AA252" i="7"/>
  <c r="Z768" i="7"/>
  <c r="Z640" i="7"/>
  <c r="Z552" i="7"/>
  <c r="Z364" i="7"/>
  <c r="Z308" i="7"/>
  <c r="Z196" i="7"/>
  <c r="AA1068" i="7"/>
  <c r="AA904" i="7"/>
  <c r="AA848" i="7"/>
  <c r="AA808" i="7"/>
  <c r="AA752" i="7"/>
  <c r="AA704" i="7"/>
  <c r="AA664" i="7"/>
  <c r="AA624" i="7"/>
  <c r="Z960" i="7"/>
  <c r="Z856" i="7"/>
  <c r="Z736" i="7"/>
  <c r="Z632" i="7"/>
  <c r="Z592" i="7"/>
  <c r="Z544" i="7"/>
  <c r="Y1044" i="7"/>
  <c r="AA1000" i="7"/>
  <c r="AA888" i="7"/>
  <c r="AA792" i="7"/>
  <c r="AA736" i="7"/>
  <c r="AA696" i="7"/>
  <c r="AA616" i="7"/>
  <c r="AA576" i="7"/>
  <c r="AA536" i="7"/>
  <c r="AA372" i="7"/>
  <c r="AA332" i="7"/>
  <c r="AA300" i="7"/>
  <c r="AA268" i="7"/>
  <c r="AA236" i="7"/>
  <c r="Z944" i="7"/>
  <c r="Z656" i="7"/>
  <c r="Z528" i="7"/>
  <c r="Z484" i="7"/>
  <c r="Z428" i="7"/>
  <c r="Z388" i="7"/>
  <c r="Z284" i="7"/>
  <c r="Z252" i="7"/>
  <c r="Z212" i="7"/>
  <c r="Z180" i="7"/>
  <c r="Y1092" i="7"/>
  <c r="AA992" i="7"/>
  <c r="AA880" i="7"/>
  <c r="AA832" i="7"/>
  <c r="AA784" i="7"/>
  <c r="AA728" i="7"/>
  <c r="AA648" i="7"/>
  <c r="AA568" i="7"/>
  <c r="AA500" i="7"/>
  <c r="AA452" i="7"/>
  <c r="AA412" i="7"/>
  <c r="AA364" i="7"/>
  <c r="AA324" i="7"/>
  <c r="AA204" i="7"/>
  <c r="Z904" i="7"/>
  <c r="Z816" i="7"/>
  <c r="Z616" i="7"/>
  <c r="Z576" i="7"/>
  <c r="Z520" i="7"/>
  <c r="Z476" i="7"/>
  <c r="Z380" i="7"/>
  <c r="Z332" i="7"/>
  <c r="Z244" i="7"/>
  <c r="Y1084" i="7"/>
  <c r="AA960" i="7"/>
  <c r="AA872" i="7"/>
  <c r="AA824" i="7"/>
  <c r="AA776" i="7"/>
  <c r="AA688" i="7"/>
  <c r="AA608" i="7"/>
  <c r="AA560" i="7"/>
  <c r="AA528" i="7"/>
  <c r="AA492" i="7"/>
  <c r="AA404" i="7"/>
  <c r="AA292" i="7"/>
  <c r="AA260" i="7"/>
  <c r="AA228" i="7"/>
  <c r="Z896" i="7"/>
  <c r="Z808" i="7"/>
  <c r="Z648" i="7"/>
  <c r="Z568" i="7"/>
  <c r="Z468" i="7"/>
  <c r="Z420" i="7"/>
  <c r="Z372" i="7"/>
  <c r="Z324" i="7"/>
  <c r="Z276" i="7"/>
  <c r="Z236" i="7"/>
  <c r="Z204" i="7"/>
  <c r="Z172" i="7"/>
  <c r="AA335" i="7"/>
  <c r="AA79" i="7"/>
  <c r="AA159" i="7"/>
  <c r="AA175" i="7"/>
  <c r="Z79" i="7"/>
  <c r="AA135" i="7"/>
  <c r="AA95" i="7"/>
  <c r="AA331" i="7"/>
  <c r="AA191" i="7"/>
  <c r="Z395" i="7"/>
  <c r="Z135" i="7"/>
  <c r="Z95" i="7"/>
  <c r="Y1071" i="7"/>
  <c r="Z291" i="7"/>
  <c r="Z505" i="7"/>
  <c r="AA111" i="7"/>
  <c r="Z111" i="7"/>
  <c r="AA263" i="7"/>
  <c r="AA143" i="7"/>
  <c r="Z411" i="7"/>
  <c r="AA319" i="7"/>
  <c r="AA619" i="7"/>
  <c r="AA399" i="7"/>
  <c r="AA207" i="7"/>
  <c r="Z151" i="7"/>
  <c r="AA505" i="7"/>
  <c r="AA439" i="7"/>
  <c r="AA359" i="7"/>
  <c r="AA151" i="7"/>
  <c r="Y1063" i="7"/>
  <c r="AA571" i="7"/>
  <c r="AA463" i="7"/>
  <c r="AA303" i="7"/>
  <c r="AA247" i="7"/>
  <c r="AA223" i="7"/>
  <c r="AA183" i="7"/>
  <c r="AA167" i="7"/>
  <c r="Z303" i="7"/>
  <c r="Z175" i="7"/>
  <c r="Y1023" i="7"/>
  <c r="AA199" i="7"/>
  <c r="Z787" i="7"/>
  <c r="Z223" i="7"/>
  <c r="Z199" i="7"/>
  <c r="AA595" i="7"/>
  <c r="AA215" i="7"/>
  <c r="Z127" i="7"/>
  <c r="AA119" i="7"/>
  <c r="Z119" i="7"/>
  <c r="AA103" i="7"/>
  <c r="AA87" i="7"/>
  <c r="Z103" i="7"/>
  <c r="Z87" i="7"/>
  <c r="W20" i="7"/>
  <c r="S20" i="7"/>
  <c r="W18" i="7"/>
  <c r="S18" i="7"/>
  <c r="W23" i="7"/>
  <c r="S23" i="7"/>
  <c r="W10" i="7"/>
  <c r="S10" i="7"/>
  <c r="W26" i="7"/>
  <c r="S26" i="7"/>
  <c r="W17" i="7"/>
  <c r="S17" i="7"/>
  <c r="W22" i="7"/>
  <c r="S22" i="7"/>
  <c r="Y1035" i="7"/>
  <c r="Z767" i="7"/>
  <c r="AA871" i="7"/>
  <c r="AA687" i="7"/>
  <c r="Z943" i="7"/>
  <c r="AA902" i="7"/>
  <c r="AA718" i="7"/>
  <c r="AA662" i="7"/>
  <c r="AA606" i="7"/>
  <c r="AA498" i="7"/>
  <c r="AA466" i="7"/>
  <c r="AA410" i="7"/>
  <c r="AA386" i="7"/>
  <c r="AA242" i="7"/>
  <c r="Z766" i="7"/>
  <c r="Z662" i="7"/>
  <c r="Z574" i="7"/>
  <c r="Z542" i="7"/>
  <c r="Z510" i="7"/>
  <c r="Z482" i="7"/>
  <c r="Z450" i="7"/>
  <c r="Z418" i="7"/>
  <c r="Z394" i="7"/>
  <c r="Z362" i="7"/>
  <c r="Z330" i="7"/>
  <c r="Z250" i="7"/>
  <c r="Z202" i="7"/>
  <c r="Y1090" i="7"/>
  <c r="Y1058" i="7"/>
  <c r="AA982" i="7"/>
  <c r="AA758" i="7"/>
  <c r="AA715" i="7"/>
  <c r="AA630" i="7"/>
  <c r="AA574" i="7"/>
  <c r="AA550" i="7"/>
  <c r="AA518" i="7"/>
  <c r="AA354" i="7"/>
  <c r="AA330" i="7"/>
  <c r="AA306" i="7"/>
  <c r="AA218" i="7"/>
  <c r="Z750" i="7"/>
  <c r="Z702" i="7"/>
  <c r="Z659" i="7"/>
  <c r="Z630" i="7"/>
  <c r="Z598" i="7"/>
  <c r="Z298" i="7"/>
  <c r="Z274" i="7"/>
  <c r="Y1026" i="7"/>
  <c r="AA966" i="7"/>
  <c r="AA686" i="7"/>
  <c r="AA654" i="7"/>
  <c r="AA598" i="7"/>
  <c r="AA490" i="7"/>
  <c r="AA434" i="7"/>
  <c r="AA402" i="7"/>
  <c r="AA378" i="7"/>
  <c r="AA282" i="7"/>
  <c r="AA258" i="7"/>
  <c r="Z806" i="7"/>
  <c r="Z694" i="7"/>
  <c r="Z595" i="7"/>
  <c r="Z566" i="7"/>
  <c r="Z534" i="7"/>
  <c r="Z474" i="7"/>
  <c r="Z442" i="7"/>
  <c r="Z386" i="7"/>
  <c r="Z354" i="7"/>
  <c r="Z322" i="7"/>
  <c r="Z242" i="7"/>
  <c r="Z218" i="7"/>
  <c r="Z170" i="7"/>
  <c r="Y1074" i="7"/>
  <c r="AA678" i="7"/>
  <c r="AA566" i="7"/>
  <c r="AA482" i="7"/>
  <c r="AA426" i="7"/>
  <c r="AA370" i="7"/>
  <c r="AA274" i="7"/>
  <c r="Z782" i="7"/>
  <c r="Z678" i="7"/>
  <c r="Z590" i="7"/>
  <c r="Z558" i="7"/>
  <c r="Z526" i="7"/>
  <c r="Z498" i="7"/>
  <c r="Z466" i="7"/>
  <c r="Z434" i="7"/>
  <c r="Z378" i="7"/>
  <c r="Z346" i="7"/>
  <c r="Z314" i="7"/>
  <c r="Z290" i="7"/>
  <c r="Z266" i="7"/>
  <c r="Z234" i="7"/>
  <c r="Z162" i="7"/>
  <c r="Z110" i="7"/>
  <c r="AA479" i="7"/>
  <c r="AA415" i="7"/>
  <c r="AA375" i="7"/>
  <c r="AA279" i="7"/>
  <c r="Z359" i="7"/>
  <c r="AA683" i="7"/>
  <c r="AA659" i="7"/>
  <c r="AA635" i="7"/>
  <c r="AA539" i="7"/>
  <c r="AA515" i="7"/>
  <c r="AA455" i="7"/>
  <c r="AA351" i="7"/>
  <c r="AA295" i="7"/>
  <c r="Z835" i="7"/>
  <c r="Z771" i="7"/>
  <c r="Y1007" i="7"/>
  <c r="AA495" i="7"/>
  <c r="AA431" i="7"/>
  <c r="AA391" i="7"/>
  <c r="AA311" i="7"/>
  <c r="AA239" i="7"/>
  <c r="Y1087" i="7"/>
  <c r="AA699" i="7"/>
  <c r="AA603" i="7"/>
  <c r="AA579" i="7"/>
  <c r="AA471" i="7"/>
  <c r="AA407" i="7"/>
  <c r="AA367" i="7"/>
  <c r="AA327" i="7"/>
  <c r="AA255" i="7"/>
  <c r="Y1055" i="7"/>
  <c r="Y1031" i="7"/>
  <c r="AA675" i="7"/>
  <c r="AA555" i="7"/>
  <c r="AA531" i="7"/>
  <c r="AA507" i="7"/>
  <c r="AA447" i="7"/>
  <c r="AA343" i="7"/>
  <c r="AA271" i="7"/>
  <c r="Z707" i="7"/>
  <c r="Z579" i="7"/>
  <c r="AA487" i="7"/>
  <c r="AA423" i="7"/>
  <c r="AA383" i="7"/>
  <c r="AA287" i="7"/>
  <c r="AA231" i="7"/>
  <c r="Z487" i="7"/>
  <c r="Z231" i="7"/>
  <c r="Z843" i="7"/>
  <c r="AA1020" i="7"/>
  <c r="AA968" i="7"/>
  <c r="Z976" i="7"/>
  <c r="Z920" i="7"/>
  <c r="Z872" i="7"/>
  <c r="Z824" i="7"/>
  <c r="Z784" i="7"/>
  <c r="Z752" i="7"/>
  <c r="Z712" i="7"/>
  <c r="AA1012" i="7"/>
  <c r="AA912" i="7"/>
  <c r="Z968" i="7"/>
  <c r="Z912" i="7"/>
  <c r="Z864" i="7"/>
  <c r="Z680" i="7"/>
  <c r="Z503" i="7"/>
  <c r="AA1052" i="7"/>
  <c r="AA984" i="7"/>
  <c r="AA936" i="7"/>
  <c r="Z1000" i="7"/>
  <c r="Z840" i="7"/>
  <c r="Z800" i="7"/>
  <c r="Z696" i="7"/>
  <c r="AA1044" i="7"/>
  <c r="AA928" i="7"/>
  <c r="Z992" i="7"/>
  <c r="Z936" i="7"/>
  <c r="Z880" i="7"/>
  <c r="Z792" i="7"/>
  <c r="Z720" i="7"/>
  <c r="AA1036" i="7"/>
  <c r="AA976" i="7"/>
  <c r="AA920" i="7"/>
  <c r="AA477" i="7"/>
  <c r="Z984" i="7"/>
  <c r="Z928" i="7"/>
  <c r="Z832" i="7"/>
  <c r="Z760" i="7"/>
  <c r="Z688" i="7"/>
  <c r="Y1057" i="7"/>
  <c r="AA981" i="7"/>
  <c r="AA893" i="7"/>
  <c r="AA701" i="7"/>
  <c r="AA685" i="7"/>
  <c r="AA669" i="7"/>
  <c r="AA573" i="7"/>
  <c r="AA489" i="7"/>
  <c r="Z797" i="7"/>
  <c r="Z465" i="7"/>
  <c r="Z385" i="7"/>
  <c r="Z305" i="7"/>
  <c r="Z289" i="7"/>
  <c r="Z249" i="7"/>
  <c r="Z177" i="7"/>
  <c r="Y1073" i="7"/>
  <c r="Y1017" i="7"/>
  <c r="AA605" i="7"/>
  <c r="AA589" i="7"/>
  <c r="AA517" i="7"/>
  <c r="AA473" i="7"/>
  <c r="AA457" i="7"/>
  <c r="AA441" i="7"/>
  <c r="AA425" i="7"/>
  <c r="AA409" i="7"/>
  <c r="Y1033" i="7"/>
  <c r="AA645" i="7"/>
  <c r="AA621" i="7"/>
  <c r="AA533" i="7"/>
  <c r="AA393" i="7"/>
  <c r="AA377" i="7"/>
  <c r="AA361" i="7"/>
  <c r="AA345" i="7"/>
  <c r="Z901" i="7"/>
  <c r="Z725" i="7"/>
  <c r="Z645" i="7"/>
  <c r="Z565" i="7"/>
  <c r="Z265" i="7"/>
  <c r="Z225" i="7"/>
  <c r="Z209" i="7"/>
  <c r="Z193" i="7"/>
  <c r="Z153" i="7"/>
  <c r="Y1089" i="7"/>
  <c r="Y1049" i="7"/>
  <c r="Y1009" i="7"/>
  <c r="AA661" i="7"/>
  <c r="AA549" i="7"/>
  <c r="AA329" i="7"/>
  <c r="AA313" i="7"/>
  <c r="AA297" i="7"/>
  <c r="AA281" i="7"/>
  <c r="AA265" i="7"/>
  <c r="AA249" i="7"/>
  <c r="AA233" i="7"/>
  <c r="AA217" i="7"/>
  <c r="AA201" i="7"/>
  <c r="AA185" i="7"/>
  <c r="Z821" i="7"/>
  <c r="Z425" i="7"/>
  <c r="Z281" i="7"/>
  <c r="Z241" i="7"/>
  <c r="Y1065" i="7"/>
  <c r="AA789" i="7"/>
  <c r="AA693" i="7"/>
  <c r="AA677" i="7"/>
  <c r="AA581" i="7"/>
  <c r="AA565" i="7"/>
  <c r="AA497" i="7"/>
  <c r="AA481" i="7"/>
  <c r="AA169" i="7"/>
  <c r="AA153" i="7"/>
  <c r="Z845" i="7"/>
  <c r="Z345" i="7"/>
  <c r="Z297" i="7"/>
  <c r="Z169" i="7"/>
  <c r="AA869" i="7"/>
  <c r="AA597" i="7"/>
  <c r="AA509" i="7"/>
  <c r="AA465" i="7"/>
  <c r="AA449" i="7"/>
  <c r="AA433" i="7"/>
  <c r="AA417" i="7"/>
  <c r="AA401" i="7"/>
  <c r="Z981" i="7"/>
  <c r="Z605" i="7"/>
  <c r="Z525" i="7"/>
  <c r="Z313" i="7"/>
  <c r="Z257" i="7"/>
  <c r="Z185" i="7"/>
  <c r="Y1081" i="7"/>
  <c r="Y1025" i="7"/>
  <c r="Y1001" i="7"/>
  <c r="AA949" i="7"/>
  <c r="AA733" i="7"/>
  <c r="AA613" i="7"/>
  <c r="AA541" i="7"/>
  <c r="AA525" i="7"/>
  <c r="AA385" i="7"/>
  <c r="AA369" i="7"/>
  <c r="AA353" i="7"/>
  <c r="AA337" i="7"/>
  <c r="Z925" i="7"/>
  <c r="Z773" i="7"/>
  <c r="Z685" i="7"/>
  <c r="Z233" i="7"/>
  <c r="Z201" i="7"/>
  <c r="Z907" i="7"/>
  <c r="Z1010" i="7"/>
  <c r="Z950" i="7"/>
  <c r="Z971" i="7"/>
  <c r="Z126" i="7"/>
  <c r="Z86" i="7"/>
  <c r="AA118" i="7"/>
  <c r="AA94" i="7"/>
  <c r="AA841" i="7"/>
  <c r="AA102" i="7"/>
  <c r="AA453" i="7"/>
  <c r="Z881" i="7"/>
  <c r="Z222" i="7"/>
  <c r="AA973" i="7"/>
  <c r="AA917" i="7"/>
  <c r="AA813" i="7"/>
  <c r="AA781" i="7"/>
  <c r="AA757" i="7"/>
  <c r="AA709" i="7"/>
  <c r="AA637" i="7"/>
  <c r="Z973" i="7"/>
  <c r="Z949" i="7"/>
  <c r="Z893" i="7"/>
  <c r="Z869" i="7"/>
  <c r="Z789" i="7"/>
  <c r="Z749" i="7"/>
  <c r="Z661" i="7"/>
  <c r="Z621" i="7"/>
  <c r="Z581" i="7"/>
  <c r="Z541" i="7"/>
  <c r="Z441" i="7"/>
  <c r="Z401" i="7"/>
  <c r="Z361" i="7"/>
  <c r="Z321" i="7"/>
  <c r="AA997" i="7"/>
  <c r="AA941" i="7"/>
  <c r="AA885" i="7"/>
  <c r="AA861" i="7"/>
  <c r="AA837" i="7"/>
  <c r="AA725" i="7"/>
  <c r="Z917" i="7"/>
  <c r="Z837" i="7"/>
  <c r="Z813" i="7"/>
  <c r="Z701" i="7"/>
  <c r="Z597" i="7"/>
  <c r="Z517" i="7"/>
  <c r="Z481" i="7"/>
  <c r="Z417" i="7"/>
  <c r="AA909" i="7"/>
  <c r="AA805" i="7"/>
  <c r="AA749" i="7"/>
  <c r="Z997" i="7"/>
  <c r="Z861" i="7"/>
  <c r="Z741" i="7"/>
  <c r="Z717" i="7"/>
  <c r="Z677" i="7"/>
  <c r="Z637" i="7"/>
  <c r="Z557" i="7"/>
  <c r="Z497" i="7"/>
  <c r="Z457" i="7"/>
  <c r="Z377" i="7"/>
  <c r="Z337" i="7"/>
  <c r="AA989" i="7"/>
  <c r="AA965" i="7"/>
  <c r="AA933" i="7"/>
  <c r="AA877" i="7"/>
  <c r="AA853" i="7"/>
  <c r="AA829" i="7"/>
  <c r="AA773" i="7"/>
  <c r="Z965" i="7"/>
  <c r="Z941" i="7"/>
  <c r="Z909" i="7"/>
  <c r="Z885" i="7"/>
  <c r="Z765" i="7"/>
  <c r="Z613" i="7"/>
  <c r="Z533" i="7"/>
  <c r="Z433" i="7"/>
  <c r="AA797" i="7"/>
  <c r="AA741" i="7"/>
  <c r="AA717" i="7"/>
  <c r="AA629" i="7"/>
  <c r="Z989" i="7"/>
  <c r="Z853" i="7"/>
  <c r="Z829" i="7"/>
  <c r="Z805" i="7"/>
  <c r="Z781" i="7"/>
  <c r="Z733" i="7"/>
  <c r="Z693" i="7"/>
  <c r="Z653" i="7"/>
  <c r="Z573" i="7"/>
  <c r="Z509" i="7"/>
  <c r="Z473" i="7"/>
  <c r="Z393" i="7"/>
  <c r="Z353" i="7"/>
  <c r="AA957" i="7"/>
  <c r="AA925" i="7"/>
  <c r="AA901" i="7"/>
  <c r="AA845" i="7"/>
  <c r="AA765" i="7"/>
  <c r="Z957" i="7"/>
  <c r="Z933" i="7"/>
  <c r="Z757" i="7"/>
  <c r="Z709" i="7"/>
  <c r="Z669" i="7"/>
  <c r="Z629" i="7"/>
  <c r="Z589" i="7"/>
  <c r="Z549" i="7"/>
  <c r="Z489" i="7"/>
  <c r="Z449" i="7"/>
  <c r="Z409" i="7"/>
  <c r="Z369" i="7"/>
  <c r="Z329" i="7"/>
  <c r="AA1042" i="7"/>
  <c r="AA958" i="7"/>
  <c r="AA894" i="7"/>
  <c r="AA854" i="7"/>
  <c r="AA814" i="7"/>
  <c r="AA750" i="7"/>
  <c r="Z838" i="7"/>
  <c r="Z798" i="7"/>
  <c r="Z742" i="7"/>
  <c r="AA998" i="7"/>
  <c r="AA934" i="7"/>
  <c r="AA790" i="7"/>
  <c r="Z1074" i="7"/>
  <c r="Z990" i="7"/>
  <c r="Z918" i="7"/>
  <c r="Z878" i="7"/>
  <c r="Z854" i="7"/>
  <c r="Y1002" i="7"/>
  <c r="AA1026" i="7"/>
  <c r="AA974" i="7"/>
  <c r="AA910" i="7"/>
  <c r="AA870" i="7"/>
  <c r="AA830" i="7"/>
  <c r="AA766" i="7"/>
  <c r="Z1058" i="7"/>
  <c r="Z894" i="7"/>
  <c r="Z814" i="7"/>
  <c r="Z774" i="7"/>
  <c r="Z758" i="7"/>
  <c r="Y1066" i="7"/>
  <c r="Y1050" i="7"/>
  <c r="Y1034" i="7"/>
  <c r="Y1018" i="7"/>
  <c r="AA950" i="7"/>
  <c r="AA886" i="7"/>
  <c r="AA846" i="7"/>
  <c r="AA806" i="7"/>
  <c r="AA742" i="7"/>
  <c r="Z790" i="7"/>
  <c r="Z734" i="7"/>
  <c r="Y1082" i="7"/>
  <c r="AA1018" i="7"/>
  <c r="AA990" i="7"/>
  <c r="AA926" i="7"/>
  <c r="AA782" i="7"/>
  <c r="Z1034" i="7"/>
  <c r="Z982" i="7"/>
  <c r="Z958" i="7"/>
  <c r="Z910" i="7"/>
  <c r="Z870" i="7"/>
  <c r="Z846" i="7"/>
  <c r="Z830" i="7"/>
  <c r="Y1010" i="7"/>
  <c r="AA1050" i="7"/>
  <c r="AA942" i="7"/>
  <c r="AA878" i="7"/>
  <c r="AA798" i="7"/>
  <c r="AA734" i="7"/>
  <c r="Y1037" i="7"/>
  <c r="AA577" i="7"/>
  <c r="AA221" i="7"/>
  <c r="Z293" i="7"/>
  <c r="AA1077" i="7"/>
  <c r="AA681" i="7"/>
  <c r="Z389" i="7"/>
  <c r="AA261" i="7"/>
  <c r="Z561" i="7"/>
  <c r="Z165" i="7"/>
  <c r="AA745" i="7"/>
  <c r="Z269" i="7"/>
  <c r="AA969" i="7"/>
  <c r="AA197" i="7"/>
  <c r="AA513" i="7"/>
  <c r="AA285" i="7"/>
  <c r="Z937" i="7"/>
  <c r="AA1003" i="7"/>
  <c r="AA951" i="7"/>
  <c r="AA935" i="7"/>
  <c r="AA919" i="7"/>
  <c r="AA527" i="7"/>
  <c r="AA459" i="7"/>
  <c r="AA403" i="7"/>
  <c r="AA339" i="7"/>
  <c r="AA227" i="7"/>
  <c r="AA203" i="7"/>
  <c r="AA179" i="7"/>
  <c r="Z991" i="7"/>
  <c r="Z895" i="7"/>
  <c r="Z807" i="7"/>
  <c r="Z775" i="7"/>
  <c r="Z719" i="7"/>
  <c r="Z703" i="7"/>
  <c r="Z687" i="7"/>
  <c r="Z671" i="7"/>
  <c r="Z599" i="7"/>
  <c r="Z551" i="7"/>
  <c r="Z299" i="7"/>
  <c r="Z155" i="7"/>
  <c r="AA1035" i="7"/>
  <c r="AA879" i="7"/>
  <c r="AA863" i="7"/>
  <c r="AA599" i="7"/>
  <c r="AA483" i="7"/>
  <c r="AA363" i="7"/>
  <c r="AA299" i="7"/>
  <c r="AA275" i="7"/>
  <c r="AA251" i="7"/>
  <c r="Z935" i="7"/>
  <c r="Z855" i="7"/>
  <c r="Z839" i="7"/>
  <c r="Z655" i="7"/>
  <c r="Z459" i="7"/>
  <c r="Z403" i="7"/>
  <c r="Z283" i="7"/>
  <c r="Z211" i="7"/>
  <c r="Y1027" i="7"/>
  <c r="Y1011" i="7"/>
  <c r="AA1067" i="7"/>
  <c r="AA999" i="7"/>
  <c r="AA711" i="7"/>
  <c r="AA443" i="7"/>
  <c r="AA387" i="7"/>
  <c r="AA323" i="7"/>
  <c r="AA163" i="7"/>
  <c r="Z527" i="7"/>
  <c r="Z475" i="7"/>
  <c r="Z387" i="7"/>
  <c r="Z371" i="7"/>
  <c r="Z267" i="7"/>
  <c r="Z251" i="7"/>
  <c r="Z235" i="7"/>
  <c r="Z195" i="7"/>
  <c r="Z179" i="7"/>
  <c r="AA823" i="7"/>
  <c r="AA807" i="7"/>
  <c r="AA791" i="7"/>
  <c r="AA775" i="7"/>
  <c r="AA759" i="7"/>
  <c r="AA743" i="7"/>
  <c r="AA663" i="7"/>
  <c r="AA467" i="7"/>
  <c r="AA347" i="7"/>
  <c r="AA235" i="7"/>
  <c r="AA211" i="7"/>
  <c r="AA187" i="7"/>
  <c r="Z967" i="7"/>
  <c r="Z435" i="7"/>
  <c r="Z355" i="7"/>
  <c r="Z339" i="7"/>
  <c r="Z323" i="7"/>
  <c r="Z307" i="7"/>
  <c r="Y1051" i="7"/>
  <c r="AA959" i="7"/>
  <c r="AA943" i="7"/>
  <c r="AA927" i="7"/>
  <c r="AA911" i="7"/>
  <c r="AA567" i="7"/>
  <c r="AA551" i="7"/>
  <c r="AA519" i="7"/>
  <c r="AA371" i="7"/>
  <c r="AA307" i="7"/>
  <c r="AA283" i="7"/>
  <c r="AA259" i="7"/>
  <c r="AA147" i="7"/>
  <c r="Z783" i="7"/>
  <c r="Z695" i="7"/>
  <c r="Z679" i="7"/>
  <c r="Z663" i="7"/>
  <c r="Z607" i="7"/>
  <c r="Z575" i="7"/>
  <c r="Z559" i="7"/>
  <c r="Z163" i="7"/>
  <c r="AA991" i="7"/>
  <c r="AA639" i="7"/>
  <c r="AA591" i="7"/>
  <c r="AA355" i="7"/>
  <c r="AA291" i="7"/>
  <c r="AA267" i="7"/>
  <c r="AA243" i="7"/>
  <c r="AA219" i="7"/>
  <c r="AA195" i="7"/>
  <c r="Z959" i="7"/>
  <c r="Z919" i="7"/>
  <c r="Z863" i="7"/>
  <c r="Z831" i="7"/>
  <c r="Z379" i="7"/>
  <c r="Z363" i="7"/>
  <c r="Z259" i="7"/>
  <c r="Z243" i="7"/>
  <c r="Z187" i="7"/>
  <c r="Y1059" i="7"/>
  <c r="AA831" i="7"/>
  <c r="AA815" i="7"/>
  <c r="AA799" i="7"/>
  <c r="AA783" i="7"/>
  <c r="AA767" i="7"/>
  <c r="AA735" i="7"/>
  <c r="AA671" i="7"/>
  <c r="AA575" i="7"/>
  <c r="AA435" i="7"/>
  <c r="AA379" i="7"/>
  <c r="AA315" i="7"/>
  <c r="AA155" i="7"/>
  <c r="Z975" i="7"/>
  <c r="Z791" i="7"/>
  <c r="Z499" i="7"/>
  <c r="Z347" i="7"/>
  <c r="Z331" i="7"/>
  <c r="Z315" i="7"/>
  <c r="Z227" i="7"/>
  <c r="Z171" i="7"/>
  <c r="Z182" i="7"/>
  <c r="Z998" i="7"/>
  <c r="Z966" i="7"/>
  <c r="Z934" i="7"/>
  <c r="Z862" i="7"/>
  <c r="AA326" i="7"/>
  <c r="AA642" i="7"/>
  <c r="AA610" i="7"/>
  <c r="Z1090" i="7"/>
  <c r="Z974" i="7"/>
  <c r="Z942" i="7"/>
  <c r="Z926" i="7"/>
  <c r="Z737" i="7"/>
  <c r="AA1066" i="7"/>
  <c r="AA1002" i="7"/>
  <c r="AA334" i="7"/>
  <c r="AA262" i="7"/>
  <c r="Z1082" i="7"/>
  <c r="Z134" i="7"/>
  <c r="AA762" i="7"/>
  <c r="AA746" i="7"/>
  <c r="Z902" i="7"/>
  <c r="Z578" i="7"/>
  <c r="Z562" i="7"/>
  <c r="Z530" i="7"/>
  <c r="Y1070" i="7"/>
  <c r="AA674" i="7"/>
  <c r="AA530" i="7"/>
  <c r="AA398" i="7"/>
  <c r="Z246" i="7"/>
  <c r="AA1014" i="7"/>
  <c r="AA786" i="7"/>
  <c r="AA714" i="7"/>
  <c r="AA406" i="7"/>
  <c r="AA214" i="7"/>
  <c r="AA142" i="7"/>
  <c r="Z586" i="7"/>
  <c r="Z190" i="7"/>
  <c r="Y1038" i="7"/>
  <c r="AA914" i="7"/>
  <c r="AA898" i="7"/>
  <c r="AA538" i="7"/>
  <c r="Z478" i="7"/>
  <c r="AA578" i="7"/>
  <c r="AA470" i="7"/>
  <c r="AA150" i="7"/>
  <c r="Z506" i="7"/>
  <c r="Z214" i="7"/>
  <c r="Y1062" i="7"/>
  <c r="AA810" i="7"/>
  <c r="AA738" i="7"/>
  <c r="AA722" i="7"/>
  <c r="AA650" i="7"/>
  <c r="Z554" i="7"/>
  <c r="Z538" i="7"/>
  <c r="AA938" i="7"/>
  <c r="AA874" i="7"/>
  <c r="AA602" i="7"/>
  <c r="Z80" i="7"/>
  <c r="Z825" i="7"/>
  <c r="AA905" i="7"/>
  <c r="Z493" i="7"/>
  <c r="Z929" i="7"/>
  <c r="Z817" i="7"/>
  <c r="Z857" i="7"/>
  <c r="Z841" i="7"/>
  <c r="Z979" i="7"/>
  <c r="Z643" i="7"/>
  <c r="Z523" i="7"/>
  <c r="Z495" i="7"/>
  <c r="Z431" i="7"/>
  <c r="Z415" i="7"/>
  <c r="Z287" i="7"/>
  <c r="Y1095" i="7"/>
  <c r="Y1079" i="7"/>
  <c r="Y1039" i="7"/>
  <c r="Y1015" i="7"/>
  <c r="AA643" i="7"/>
  <c r="Z715" i="7"/>
  <c r="Z479" i="7"/>
  <c r="Z207" i="7"/>
  <c r="Z183" i="7"/>
  <c r="AA1023" i="7"/>
  <c r="Z963" i="7"/>
  <c r="Z779" i="7"/>
  <c r="Z682" i="7"/>
  <c r="Z587" i="7"/>
  <c r="Z531" i="7"/>
  <c r="Z367" i="7"/>
  <c r="Z295" i="7"/>
  <c r="Z159" i="7"/>
  <c r="AA1047" i="7"/>
  <c r="AA707" i="7"/>
  <c r="AA691" i="7"/>
  <c r="AA667" i="7"/>
  <c r="AA627" i="7"/>
  <c r="AA611" i="7"/>
  <c r="AA587" i="7"/>
  <c r="AA563" i="7"/>
  <c r="AA523" i="7"/>
  <c r="Z915" i="7"/>
  <c r="Z899" i="7"/>
  <c r="Z851" i="7"/>
  <c r="Z239" i="7"/>
  <c r="Z215" i="7"/>
  <c r="Z191" i="7"/>
  <c r="AA1071" i="7"/>
  <c r="AA651" i="7"/>
  <c r="AA547" i="7"/>
  <c r="Z723" i="7"/>
  <c r="Z651" i="7"/>
  <c r="Z634" i="7"/>
  <c r="Z515" i="7"/>
  <c r="Z423" i="7"/>
  <c r="Z351" i="7"/>
  <c r="Z167" i="7"/>
  <c r="Z143" i="7"/>
  <c r="AA128" i="7"/>
  <c r="Z118" i="7"/>
  <c r="AA86" i="7"/>
  <c r="Y1091" i="7"/>
  <c r="Y1030" i="7"/>
  <c r="Y1019" i="7"/>
  <c r="AA1078" i="7"/>
  <c r="AA975" i="7"/>
  <c r="AA937" i="7"/>
  <c r="AA887" i="7"/>
  <c r="AA873" i="7"/>
  <c r="AA847" i="7"/>
  <c r="AA809" i="7"/>
  <c r="AA703" i="7"/>
  <c r="AA682" i="7"/>
  <c r="AA641" i="7"/>
  <c r="AA631" i="7"/>
  <c r="AA570" i="7"/>
  <c r="AA559" i="7"/>
  <c r="AA499" i="7"/>
  <c r="AA478" i="7"/>
  <c r="AA438" i="7"/>
  <c r="AA427" i="7"/>
  <c r="AA366" i="7"/>
  <c r="AA325" i="7"/>
  <c r="AA294" i="7"/>
  <c r="AA254" i="7"/>
  <c r="AA222" i="7"/>
  <c r="AA182" i="7"/>
  <c r="Z951" i="7"/>
  <c r="Z911" i="7"/>
  <c r="Z871" i="7"/>
  <c r="Z751" i="7"/>
  <c r="Z738" i="7"/>
  <c r="Z727" i="7"/>
  <c r="Z681" i="7"/>
  <c r="Z657" i="7"/>
  <c r="Z647" i="7"/>
  <c r="Z623" i="7"/>
  <c r="Z610" i="7"/>
  <c r="Z519" i="7"/>
  <c r="Z451" i="7"/>
  <c r="Z427" i="7"/>
  <c r="Z390" i="7"/>
  <c r="Z366" i="7"/>
  <c r="Z294" i="7"/>
  <c r="Z270" i="7"/>
  <c r="Z150" i="7"/>
  <c r="AA946" i="7"/>
  <c r="AA922" i="7"/>
  <c r="AA818" i="7"/>
  <c r="AA794" i="7"/>
  <c r="AA770" i="7"/>
  <c r="AA690" i="7"/>
  <c r="AA618" i="7"/>
  <c r="AA506" i="7"/>
  <c r="AA486" i="7"/>
  <c r="AA446" i="7"/>
  <c r="AA414" i="7"/>
  <c r="AA374" i="7"/>
  <c r="AA302" i="7"/>
  <c r="AA230" i="7"/>
  <c r="AA190" i="7"/>
  <c r="AA158" i="7"/>
  <c r="Z690" i="7"/>
  <c r="Z666" i="7"/>
  <c r="Z414" i="7"/>
  <c r="Z374" i="7"/>
  <c r="Z302" i="7"/>
  <c r="Z254" i="7"/>
  <c r="Z230" i="7"/>
  <c r="Z158" i="7"/>
  <c r="Y1078" i="7"/>
  <c r="AA134" i="7"/>
  <c r="AA126" i="7"/>
  <c r="Z94" i="7"/>
  <c r="Y1077" i="7"/>
  <c r="Y1067" i="7"/>
  <c r="Y1046" i="7"/>
  <c r="Y1006" i="7"/>
  <c r="AA983" i="7"/>
  <c r="AA970" i="7"/>
  <c r="AA895" i="7"/>
  <c r="AA855" i="7"/>
  <c r="AA842" i="7"/>
  <c r="AA719" i="7"/>
  <c r="AA679" i="7"/>
  <c r="AA658" i="7"/>
  <c r="AA647" i="7"/>
  <c r="AA617" i="7"/>
  <c r="AA607" i="7"/>
  <c r="AA586" i="7"/>
  <c r="AA546" i="7"/>
  <c r="AA535" i="7"/>
  <c r="AA514" i="7"/>
  <c r="AA475" i="7"/>
  <c r="AA454" i="7"/>
  <c r="AA413" i="7"/>
  <c r="AA342" i="7"/>
  <c r="AA270" i="7"/>
  <c r="AA198" i="7"/>
  <c r="AA157" i="7"/>
  <c r="Z879" i="7"/>
  <c r="Z815" i="7"/>
  <c r="Z799" i="7"/>
  <c r="Z759" i="7"/>
  <c r="Z746" i="7"/>
  <c r="Z735" i="7"/>
  <c r="Z714" i="7"/>
  <c r="Z631" i="7"/>
  <c r="Z617" i="7"/>
  <c r="Z594" i="7"/>
  <c r="Z583" i="7"/>
  <c r="Z535" i="7"/>
  <c r="Z504" i="7"/>
  <c r="Z494" i="7"/>
  <c r="Z483" i="7"/>
  <c r="Z446" i="7"/>
  <c r="Z398" i="7"/>
  <c r="Z326" i="7"/>
  <c r="Z278" i="7"/>
  <c r="Z229" i="7"/>
  <c r="Z166" i="7"/>
  <c r="AA1006" i="7"/>
  <c r="AA778" i="7"/>
  <c r="AA754" i="7"/>
  <c r="AA730" i="7"/>
  <c r="AA698" i="7"/>
  <c r="AA626" i="7"/>
  <c r="AA554" i="7"/>
  <c r="AA504" i="7"/>
  <c r="AA494" i="7"/>
  <c r="AA422" i="7"/>
  <c r="AA382" i="7"/>
  <c r="AA350" i="7"/>
  <c r="AA238" i="7"/>
  <c r="AA166" i="7"/>
  <c r="Z722" i="7"/>
  <c r="Z642" i="7"/>
  <c r="Z570" i="7"/>
  <c r="Z546" i="7"/>
  <c r="Z514" i="7"/>
  <c r="Z470" i="7"/>
  <c r="Z422" i="7"/>
  <c r="Z350" i="7"/>
  <c r="Z310" i="7"/>
  <c r="Y1086" i="7"/>
  <c r="Z102" i="7"/>
  <c r="Y1075" i="7"/>
  <c r="Y1054" i="7"/>
  <c r="Y1043" i="7"/>
  <c r="Y1013" i="7"/>
  <c r="Y1003" i="7"/>
  <c r="AA1086" i="7"/>
  <c r="AA1070" i="7"/>
  <c r="AA1022" i="7"/>
  <c r="AA1005" i="7"/>
  <c r="AA994" i="7"/>
  <c r="AA954" i="7"/>
  <c r="AA930" i="7"/>
  <c r="AA866" i="7"/>
  <c r="AA826" i="7"/>
  <c r="AA802" i="7"/>
  <c r="AA777" i="7"/>
  <c r="AA706" i="7"/>
  <c r="AA666" i="7"/>
  <c r="AA655" i="7"/>
  <c r="AA615" i="7"/>
  <c r="AA594" i="7"/>
  <c r="AA583" i="7"/>
  <c r="AA553" i="7"/>
  <c r="AA543" i="7"/>
  <c r="AA522" i="7"/>
  <c r="AA462" i="7"/>
  <c r="AA411" i="7"/>
  <c r="AA390" i="7"/>
  <c r="AA349" i="7"/>
  <c r="AA278" i="7"/>
  <c r="AA206" i="7"/>
  <c r="Z999" i="7"/>
  <c r="Z983" i="7"/>
  <c r="Z903" i="7"/>
  <c r="Z769" i="7"/>
  <c r="Z743" i="7"/>
  <c r="Z721" i="7"/>
  <c r="Z711" i="7"/>
  <c r="Z698" i="7"/>
  <c r="Z674" i="7"/>
  <c r="Z615" i="7"/>
  <c r="Z602" i="7"/>
  <c r="Z591" i="7"/>
  <c r="Z522" i="7"/>
  <c r="Z454" i="7"/>
  <c r="Z443" i="7"/>
  <c r="Z430" i="7"/>
  <c r="Z334" i="7"/>
  <c r="Z206" i="7"/>
  <c r="Z174" i="7"/>
  <c r="Y1014" i="7"/>
  <c r="AA310" i="7"/>
  <c r="AA110" i="7"/>
  <c r="Y1094" i="7"/>
  <c r="Y1083" i="7"/>
  <c r="Y1022" i="7"/>
  <c r="AA1043" i="7"/>
  <c r="AA1021" i="7"/>
  <c r="AA978" i="7"/>
  <c r="AA967" i="7"/>
  <c r="AA903" i="7"/>
  <c r="AA890" i="7"/>
  <c r="AA850" i="7"/>
  <c r="AA839" i="7"/>
  <c r="AA751" i="7"/>
  <c r="AA727" i="7"/>
  <c r="AA705" i="7"/>
  <c r="AA695" i="7"/>
  <c r="AA634" i="7"/>
  <c r="AA623" i="7"/>
  <c r="AA562" i="7"/>
  <c r="AA511" i="7"/>
  <c r="AA491" i="7"/>
  <c r="AA451" i="7"/>
  <c r="AA430" i="7"/>
  <c r="AA419" i="7"/>
  <c r="AA389" i="7"/>
  <c r="AA358" i="7"/>
  <c r="AA318" i="7"/>
  <c r="AA286" i="7"/>
  <c r="AA246" i="7"/>
  <c r="AA174" i="7"/>
  <c r="Z927" i="7"/>
  <c r="Z913" i="7"/>
  <c r="Z887" i="7"/>
  <c r="Z873" i="7"/>
  <c r="Z847" i="7"/>
  <c r="Z823" i="7"/>
  <c r="Z754" i="7"/>
  <c r="Z730" i="7"/>
  <c r="Z650" i="7"/>
  <c r="Z639" i="7"/>
  <c r="Z626" i="7"/>
  <c r="Z567" i="7"/>
  <c r="Z543" i="7"/>
  <c r="Z521" i="7"/>
  <c r="Z511" i="7"/>
  <c r="Z491" i="7"/>
  <c r="Z467" i="7"/>
  <c r="Z453" i="7"/>
  <c r="Z429" i="7"/>
  <c r="Z419" i="7"/>
  <c r="Z358" i="7"/>
  <c r="Z333" i="7"/>
  <c r="Z205" i="7"/>
  <c r="Z142" i="7"/>
  <c r="AA1094" i="7"/>
  <c r="AA1054" i="7"/>
  <c r="AA1038" i="7"/>
  <c r="AA906" i="7"/>
  <c r="AA882" i="7"/>
  <c r="AA858" i="7"/>
  <c r="AA834" i="7"/>
  <c r="Z778" i="7"/>
  <c r="Z618" i="7"/>
  <c r="Z486" i="7"/>
  <c r="Z462" i="7"/>
  <c r="Z438" i="7"/>
  <c r="Z406" i="7"/>
  <c r="Z382" i="7"/>
  <c r="Z1030" i="7"/>
  <c r="Z970" i="7"/>
  <c r="Z890" i="7"/>
  <c r="Z842" i="7"/>
  <c r="AA1046" i="7"/>
  <c r="AA986" i="7"/>
  <c r="AA962" i="7"/>
  <c r="Z762" i="7"/>
  <c r="Z706" i="7"/>
  <c r="Z658" i="7"/>
  <c r="Z342" i="7"/>
  <c r="Z318" i="7"/>
  <c r="Z286" i="7"/>
  <c r="Z262" i="7"/>
  <c r="Z238" i="7"/>
  <c r="Z198" i="7"/>
  <c r="Z858" i="7"/>
  <c r="AA1062" i="7"/>
  <c r="Z882" i="7"/>
  <c r="Z770" i="7"/>
  <c r="Y1085" i="7"/>
  <c r="Y1021" i="7"/>
  <c r="AA1093" i="7"/>
  <c r="AA993" i="7"/>
  <c r="AA961" i="7"/>
  <c r="AA929" i="7"/>
  <c r="AA897" i="7"/>
  <c r="AA865" i="7"/>
  <c r="AA833" i="7"/>
  <c r="AA801" i="7"/>
  <c r="AA769" i="7"/>
  <c r="AA737" i="7"/>
  <c r="AA689" i="7"/>
  <c r="AA625" i="7"/>
  <c r="AA561" i="7"/>
  <c r="AA461" i="7"/>
  <c r="AA397" i="7"/>
  <c r="AA333" i="7"/>
  <c r="AA269" i="7"/>
  <c r="AA205" i="7"/>
  <c r="Z985" i="7"/>
  <c r="Z953" i="7"/>
  <c r="Z905" i="7"/>
  <c r="Z849" i="7"/>
  <c r="Z761" i="7"/>
  <c r="Z729" i="7"/>
  <c r="Z641" i="7"/>
  <c r="Z609" i="7"/>
  <c r="Z529" i="7"/>
  <c r="Z501" i="7"/>
  <c r="Z413" i="7"/>
  <c r="Z381" i="7"/>
  <c r="Z301" i="7"/>
  <c r="Z261" i="7"/>
  <c r="Z213" i="7"/>
  <c r="Z149" i="7"/>
  <c r="Y1093" i="7"/>
  <c r="Y1029" i="7"/>
  <c r="AA1061" i="7"/>
  <c r="AA1045" i="7"/>
  <c r="AA697" i="7"/>
  <c r="AA633" i="7"/>
  <c r="AA569" i="7"/>
  <c r="AA469" i="7"/>
  <c r="AA405" i="7"/>
  <c r="AA341" i="7"/>
  <c r="AA277" i="7"/>
  <c r="AA213" i="7"/>
  <c r="AA149" i="7"/>
  <c r="Z801" i="7"/>
  <c r="Z689" i="7"/>
  <c r="Z649" i="7"/>
  <c r="Z569" i="7"/>
  <c r="Z537" i="7"/>
  <c r="Z461" i="7"/>
  <c r="Z421" i="7"/>
  <c r="Z341" i="7"/>
  <c r="Z309" i="7"/>
  <c r="Z221" i="7"/>
  <c r="Z157" i="7"/>
  <c r="Y1045" i="7"/>
  <c r="AA1085" i="7"/>
  <c r="AA1029" i="7"/>
  <c r="AA1013" i="7"/>
  <c r="AA713" i="7"/>
  <c r="AA649" i="7"/>
  <c r="AA585" i="7"/>
  <c r="AA521" i="7"/>
  <c r="AA485" i="7"/>
  <c r="AA421" i="7"/>
  <c r="AA357" i="7"/>
  <c r="AA293" i="7"/>
  <c r="AA229" i="7"/>
  <c r="AA165" i="7"/>
  <c r="Z993" i="7"/>
  <c r="Z961" i="7"/>
  <c r="Z777" i="7"/>
  <c r="Z697" i="7"/>
  <c r="Z665" i="7"/>
  <c r="Z577" i="7"/>
  <c r="Z545" i="7"/>
  <c r="Z469" i="7"/>
  <c r="Z437" i="7"/>
  <c r="Z349" i="7"/>
  <c r="Z317" i="7"/>
  <c r="Z237" i="7"/>
  <c r="Z173" i="7"/>
  <c r="Y1053" i="7"/>
  <c r="AA1069" i="7"/>
  <c r="AA1053" i="7"/>
  <c r="AA977" i="7"/>
  <c r="AA945" i="7"/>
  <c r="AA913" i="7"/>
  <c r="AA881" i="7"/>
  <c r="AA849" i="7"/>
  <c r="AA817" i="7"/>
  <c r="AA785" i="7"/>
  <c r="AA753" i="7"/>
  <c r="AA721" i="7"/>
  <c r="AA657" i="7"/>
  <c r="AA593" i="7"/>
  <c r="AA529" i="7"/>
  <c r="AA493" i="7"/>
  <c r="AA429" i="7"/>
  <c r="AA365" i="7"/>
  <c r="AA301" i="7"/>
  <c r="AA237" i="7"/>
  <c r="AA173" i="7"/>
  <c r="Z921" i="7"/>
  <c r="Z889" i="7"/>
  <c r="Z865" i="7"/>
  <c r="Z809" i="7"/>
  <c r="Z785" i="7"/>
  <c r="Z745" i="7"/>
  <c r="Z625" i="7"/>
  <c r="Z585" i="7"/>
  <c r="Z397" i="7"/>
  <c r="Z357" i="7"/>
  <c r="Z277" i="7"/>
  <c r="Z245" i="7"/>
  <c r="Z181" i="7"/>
  <c r="Y1061" i="7"/>
  <c r="AA665" i="7"/>
  <c r="AA601" i="7"/>
  <c r="AA537" i="7"/>
  <c r="AA501" i="7"/>
  <c r="AA437" i="7"/>
  <c r="AA373" i="7"/>
  <c r="AA309" i="7"/>
  <c r="AA245" i="7"/>
  <c r="AA181" i="7"/>
  <c r="Z969" i="7"/>
  <c r="Z945" i="7"/>
  <c r="Z833" i="7"/>
  <c r="Z705" i="7"/>
  <c r="Z673" i="7"/>
  <c r="Z593" i="7"/>
  <c r="Z553" i="7"/>
  <c r="Z477" i="7"/>
  <c r="Z445" i="7"/>
  <c r="Z365" i="7"/>
  <c r="Z325" i="7"/>
  <c r="Z189" i="7"/>
  <c r="Y1069" i="7"/>
  <c r="Y1005" i="7"/>
  <c r="AA1037" i="7"/>
  <c r="AA985" i="7"/>
  <c r="AA953" i="7"/>
  <c r="AA921" i="7"/>
  <c r="AA889" i="7"/>
  <c r="AA857" i="7"/>
  <c r="AA825" i="7"/>
  <c r="AA793" i="7"/>
  <c r="AA761" i="7"/>
  <c r="AA729" i="7"/>
  <c r="AA673" i="7"/>
  <c r="AA609" i="7"/>
  <c r="AA545" i="7"/>
  <c r="AA445" i="7"/>
  <c r="AA381" i="7"/>
  <c r="AA317" i="7"/>
  <c r="AA253" i="7"/>
  <c r="AA189" i="7"/>
  <c r="Z977" i="7"/>
  <c r="Z897" i="7"/>
  <c r="Z793" i="7"/>
  <c r="Z753" i="7"/>
  <c r="Z713" i="7"/>
  <c r="Z633" i="7"/>
  <c r="Z601" i="7"/>
  <c r="Z513" i="7"/>
  <c r="Z485" i="7"/>
  <c r="Z405" i="7"/>
  <c r="Z373" i="7"/>
  <c r="Z285" i="7"/>
  <c r="Z253" i="7"/>
  <c r="Z197" i="7"/>
  <c r="Z962" i="7"/>
  <c r="Z930" i="7"/>
  <c r="Z850" i="7"/>
  <c r="Z810" i="7"/>
  <c r="Z978" i="7"/>
  <c r="Z938" i="7"/>
  <c r="Z818" i="7"/>
  <c r="Z986" i="7"/>
  <c r="Z898" i="7"/>
  <c r="Z866" i="7"/>
  <c r="Z786" i="7"/>
  <c r="Z946" i="7"/>
  <c r="Z906" i="7"/>
  <c r="Z826" i="7"/>
  <c r="Z794" i="7"/>
  <c r="Z994" i="7"/>
  <c r="Z914" i="7"/>
  <c r="Z874" i="7"/>
  <c r="Z954" i="7"/>
  <c r="Z922" i="7"/>
  <c r="Z834" i="7"/>
  <c r="Z802" i="7"/>
  <c r="Z88" i="7"/>
  <c r="AA1095" i="7"/>
  <c r="AA1055" i="7"/>
  <c r="AA1007" i="7"/>
  <c r="Z1016" i="7"/>
  <c r="Z987" i="7"/>
  <c r="Z923" i="7"/>
  <c r="Z859" i="7"/>
  <c r="Z795" i="7"/>
  <c r="Z731" i="7"/>
  <c r="Z667" i="7"/>
  <c r="Z603" i="7"/>
  <c r="Z539" i="7"/>
  <c r="Z439" i="7"/>
  <c r="Z375" i="7"/>
  <c r="Z311" i="7"/>
  <c r="Z247" i="7"/>
  <c r="AA1079" i="7"/>
  <c r="AA1031" i="7"/>
  <c r="Z995" i="7"/>
  <c r="Z931" i="7"/>
  <c r="Z867" i="7"/>
  <c r="Z803" i="7"/>
  <c r="Z739" i="7"/>
  <c r="Z675" i="7"/>
  <c r="Z611" i="7"/>
  <c r="Z547" i="7"/>
  <c r="Z447" i="7"/>
  <c r="Z383" i="7"/>
  <c r="Z319" i="7"/>
  <c r="Z255" i="7"/>
  <c r="AA1016" i="7"/>
  <c r="AA996" i="7"/>
  <c r="AA988" i="7"/>
  <c r="AA980" i="7"/>
  <c r="AA972" i="7"/>
  <c r="AA964" i="7"/>
  <c r="AA956" i="7"/>
  <c r="AA948" i="7"/>
  <c r="AA940" i="7"/>
  <c r="AA932" i="7"/>
  <c r="AA924" i="7"/>
  <c r="AA916" i="7"/>
  <c r="AA908" i="7"/>
  <c r="AA900" i="7"/>
  <c r="AA892" i="7"/>
  <c r="AA884" i="7"/>
  <c r="AA876" i="7"/>
  <c r="AA868" i="7"/>
  <c r="AA860" i="7"/>
  <c r="AA852" i="7"/>
  <c r="AA844" i="7"/>
  <c r="AA836" i="7"/>
  <c r="AA828" i="7"/>
  <c r="AA820" i="7"/>
  <c r="AA812" i="7"/>
  <c r="AA804" i="7"/>
  <c r="AA796" i="7"/>
  <c r="AA788" i="7"/>
  <c r="AA780" i="7"/>
  <c r="AA772" i="7"/>
  <c r="AA764" i="7"/>
  <c r="AA756" i="7"/>
  <c r="AA748" i="7"/>
  <c r="AA740" i="7"/>
  <c r="AA732" i="7"/>
  <c r="AA724" i="7"/>
  <c r="AA716" i="7"/>
  <c r="AA708" i="7"/>
  <c r="AA700" i="7"/>
  <c r="AA692" i="7"/>
  <c r="AA684" i="7"/>
  <c r="AA676" i="7"/>
  <c r="AA668" i="7"/>
  <c r="AA660" i="7"/>
  <c r="AA652" i="7"/>
  <c r="AA644" i="7"/>
  <c r="AA636" i="7"/>
  <c r="AA628" i="7"/>
  <c r="AA620" i="7"/>
  <c r="AA612" i="7"/>
  <c r="AA604" i="7"/>
  <c r="AA596" i="7"/>
  <c r="AA588" i="7"/>
  <c r="AA580" i="7"/>
  <c r="AA572" i="7"/>
  <c r="AA564" i="7"/>
  <c r="AA556" i="7"/>
  <c r="AA548" i="7"/>
  <c r="AA540" i="7"/>
  <c r="AA532" i="7"/>
  <c r="AA524" i="7"/>
  <c r="AA516" i="7"/>
  <c r="AA508" i="7"/>
  <c r="Z939" i="7"/>
  <c r="Z875" i="7"/>
  <c r="Z811" i="7"/>
  <c r="Z747" i="7"/>
  <c r="Z683" i="7"/>
  <c r="Z619" i="7"/>
  <c r="Z555" i="7"/>
  <c r="Z455" i="7"/>
  <c r="Z391" i="7"/>
  <c r="Z327" i="7"/>
  <c r="Z263" i="7"/>
  <c r="Z104" i="7"/>
  <c r="Z112" i="7"/>
  <c r="AA1039" i="7"/>
  <c r="AA1015" i="7"/>
  <c r="AA995" i="7"/>
  <c r="AA987" i="7"/>
  <c r="AA979" i="7"/>
  <c r="AA971" i="7"/>
  <c r="AA963" i="7"/>
  <c r="AA955" i="7"/>
  <c r="AA947" i="7"/>
  <c r="AA939" i="7"/>
  <c r="AA931" i="7"/>
  <c r="AA923" i="7"/>
  <c r="AA915" i="7"/>
  <c r="AA907" i="7"/>
  <c r="AA899" i="7"/>
  <c r="AA891" i="7"/>
  <c r="AA883" i="7"/>
  <c r="AA875" i="7"/>
  <c r="AA867" i="7"/>
  <c r="AA859" i="7"/>
  <c r="AA851" i="7"/>
  <c r="AA843" i="7"/>
  <c r="AA835" i="7"/>
  <c r="AA827" i="7"/>
  <c r="AA819" i="7"/>
  <c r="AA811" i="7"/>
  <c r="AA803" i="7"/>
  <c r="AA795" i="7"/>
  <c r="AA787" i="7"/>
  <c r="AA779" i="7"/>
  <c r="AA771" i="7"/>
  <c r="AA763" i="7"/>
  <c r="AA755" i="7"/>
  <c r="AA747" i="7"/>
  <c r="AA739" i="7"/>
  <c r="AA731" i="7"/>
  <c r="AA723" i="7"/>
  <c r="Z947" i="7"/>
  <c r="Z883" i="7"/>
  <c r="Z819" i="7"/>
  <c r="Z755" i="7"/>
  <c r="Z691" i="7"/>
  <c r="Z627" i="7"/>
  <c r="Z563" i="7"/>
  <c r="Z463" i="7"/>
  <c r="Z399" i="7"/>
  <c r="Z335" i="7"/>
  <c r="Z271" i="7"/>
  <c r="Z96" i="7"/>
  <c r="AA1087" i="7"/>
  <c r="AA1063" i="7"/>
  <c r="Z955" i="7"/>
  <c r="Z891" i="7"/>
  <c r="Z827" i="7"/>
  <c r="Z763" i="7"/>
  <c r="Z699" i="7"/>
  <c r="Z635" i="7"/>
  <c r="Z571" i="7"/>
  <c r="Z507" i="7"/>
  <c r="Z471" i="7"/>
  <c r="Z407" i="7"/>
  <c r="Z343" i="7"/>
  <c r="Z279" i="7"/>
  <c r="Z128" i="7"/>
  <c r="AA1048" i="7"/>
  <c r="Z1064" i="7"/>
  <c r="Z996" i="7"/>
  <c r="Z988" i="7"/>
  <c r="Z980" i="7"/>
  <c r="Z972" i="7"/>
  <c r="Z964" i="7"/>
  <c r="Z956" i="7"/>
  <c r="Z948" i="7"/>
  <c r="Z940" i="7"/>
  <c r="Z932" i="7"/>
  <c r="Z924" i="7"/>
  <c r="Z916" i="7"/>
  <c r="Z908" i="7"/>
  <c r="Z900" i="7"/>
  <c r="Z892" i="7"/>
  <c r="Z884" i="7"/>
  <c r="Z876" i="7"/>
  <c r="Z868" i="7"/>
  <c r="Z860" i="7"/>
  <c r="Z852" i="7"/>
  <c r="Z844" i="7"/>
  <c r="Z836" i="7"/>
  <c r="Z828" i="7"/>
  <c r="Z820" i="7"/>
  <c r="Z812" i="7"/>
  <c r="Z804" i="7"/>
  <c r="Z796" i="7"/>
  <c r="Z788" i="7"/>
  <c r="Z780" i="7"/>
  <c r="Z772" i="7"/>
  <c r="Z764" i="7"/>
  <c r="Z756" i="7"/>
  <c r="Z748" i="7"/>
  <c r="Z740" i="7"/>
  <c r="Z732" i="7"/>
  <c r="Z724" i="7"/>
  <c r="Z716" i="7"/>
  <c r="Z708" i="7"/>
  <c r="Z700" i="7"/>
  <c r="Z692" i="7"/>
  <c r="Z684" i="7"/>
  <c r="Z676" i="7"/>
  <c r="Z668" i="7"/>
  <c r="Z660" i="7"/>
  <c r="Z652" i="7"/>
  <c r="Z644" i="7"/>
  <c r="Z636" i="7"/>
  <c r="Z628" i="7"/>
  <c r="Z620" i="7"/>
  <c r="Z612" i="7"/>
  <c r="Z604" i="7"/>
  <c r="Z596" i="7"/>
  <c r="Z588" i="7"/>
  <c r="Z580" i="7"/>
  <c r="Z572" i="7"/>
  <c r="Z564" i="7"/>
  <c r="Z556" i="7"/>
  <c r="Z548" i="7"/>
  <c r="Z540" i="7"/>
  <c r="Z532" i="7"/>
  <c r="Z524" i="7"/>
  <c r="Z516" i="7"/>
  <c r="Z508" i="7"/>
  <c r="AA1024" i="7"/>
  <c r="Z1032" i="7"/>
  <c r="AA1080" i="7"/>
  <c r="AA496" i="7"/>
  <c r="AA488" i="7"/>
  <c r="AA480" i="7"/>
  <c r="AA472" i="7"/>
  <c r="AA464" i="7"/>
  <c r="AA456" i="7"/>
  <c r="AA448" i="7"/>
  <c r="AA440" i="7"/>
  <c r="AA432" i="7"/>
  <c r="AA424" i="7"/>
  <c r="AA416" i="7"/>
  <c r="AA408" i="7"/>
  <c r="AA400" i="7"/>
  <c r="AA392" i="7"/>
  <c r="AA384" i="7"/>
  <c r="AA376" i="7"/>
  <c r="AA368" i="7"/>
  <c r="AA360" i="7"/>
  <c r="AA352" i="7"/>
  <c r="AA344" i="7"/>
  <c r="AA336" i="7"/>
  <c r="AA328" i="7"/>
  <c r="AA320" i="7"/>
  <c r="AA312" i="7"/>
  <c r="AA304" i="7"/>
  <c r="AA296" i="7"/>
  <c r="AA288" i="7"/>
  <c r="AA280" i="7"/>
  <c r="AA272" i="7"/>
  <c r="AA264" i="7"/>
  <c r="AA256" i="7"/>
  <c r="AA248" i="7"/>
  <c r="AA240" i="7"/>
  <c r="AA232" i="7"/>
  <c r="AA224" i="7"/>
  <c r="AA216" i="7"/>
  <c r="AA208" i="7"/>
  <c r="AA200" i="7"/>
  <c r="AA192" i="7"/>
  <c r="AA184" i="7"/>
  <c r="AA176" i="7"/>
  <c r="AA168" i="7"/>
  <c r="AA160" i="7"/>
  <c r="AA152" i="7"/>
  <c r="AA144" i="7"/>
  <c r="Z1080" i="7"/>
  <c r="Z48" i="7"/>
  <c r="Z496" i="7"/>
  <c r="Z488" i="7"/>
  <c r="Z480" i="7"/>
  <c r="Z472" i="7"/>
  <c r="Z464" i="7"/>
  <c r="Z456" i="7"/>
  <c r="Z448" i="7"/>
  <c r="Z440" i="7"/>
  <c r="Z432" i="7"/>
  <c r="Z424" i="7"/>
  <c r="Z416" i="7"/>
  <c r="Z408" i="7"/>
  <c r="Z400" i="7"/>
  <c r="Z392" i="7"/>
  <c r="Z384" i="7"/>
  <c r="Z376" i="7"/>
  <c r="Z368" i="7"/>
  <c r="Z360" i="7"/>
  <c r="Z352" i="7"/>
  <c r="Z344" i="7"/>
  <c r="Z336" i="7"/>
  <c r="Z328" i="7"/>
  <c r="Z320" i="7"/>
  <c r="Z312" i="7"/>
  <c r="Z304" i="7"/>
  <c r="Z296" i="7"/>
  <c r="Z288" i="7"/>
  <c r="Z280" i="7"/>
  <c r="Z272" i="7"/>
  <c r="Z264" i="7"/>
  <c r="Z256" i="7"/>
  <c r="Z248" i="7"/>
  <c r="Z240" i="7"/>
  <c r="Z232" i="7"/>
  <c r="Z224" i="7"/>
  <c r="Z216" i="7"/>
  <c r="Z208" i="7"/>
  <c r="Z200" i="7"/>
  <c r="Z192" i="7"/>
  <c r="Z184" i="7"/>
  <c r="Z176" i="7"/>
  <c r="Z168" i="7"/>
  <c r="Z160" i="7"/>
  <c r="Z152" i="7"/>
  <c r="Z144" i="7"/>
  <c r="AA136" i="7"/>
  <c r="AA120" i="7"/>
  <c r="AA1088" i="7"/>
  <c r="Z1048" i="7"/>
  <c r="Z136" i="7"/>
  <c r="Z120" i="7"/>
  <c r="AA112" i="7"/>
  <c r="AA104" i="7"/>
  <c r="AA96" i="7"/>
  <c r="AA88" i="7"/>
  <c r="AA80" i="7"/>
  <c r="Z1096" i="7"/>
  <c r="AA1096" i="7"/>
  <c r="AA1060" i="7"/>
  <c r="AA1051" i="7"/>
  <c r="AA1032" i="7"/>
  <c r="AA1059" i="7"/>
  <c r="AA1040" i="7"/>
  <c r="Z1092" i="7"/>
  <c r="Z1028" i="7"/>
  <c r="AA1075" i="7"/>
  <c r="AA1056" i="7"/>
  <c r="AA1011" i="7"/>
  <c r="Z1088" i="7"/>
  <c r="Z1072" i="7"/>
  <c r="Z1056" i="7"/>
  <c r="Z1040" i="7"/>
  <c r="Z1024" i="7"/>
  <c r="Z1008" i="7"/>
  <c r="Y1072" i="7"/>
  <c r="Y1064" i="7"/>
  <c r="Y1008" i="7"/>
  <c r="AA1083" i="7"/>
  <c r="AA1019" i="7"/>
  <c r="AA1091" i="7"/>
  <c r="AA1027" i="7"/>
  <c r="K32" i="7"/>
  <c r="K40" i="7"/>
  <c r="K48" i="7"/>
  <c r="K41" i="7"/>
  <c r="K49" i="7"/>
  <c r="Z1089" i="7"/>
  <c r="Z1081" i="7"/>
  <c r="Z1073" i="7"/>
  <c r="Z1065" i="7"/>
  <c r="Z1057" i="7"/>
  <c r="Z1049" i="7"/>
  <c r="Z1041" i="7"/>
  <c r="Z1033" i="7"/>
  <c r="Z1025" i="7"/>
  <c r="Z1017" i="7"/>
  <c r="Z1009" i="7"/>
  <c r="Z1001" i="7"/>
  <c r="K42" i="7"/>
  <c r="K50" i="7"/>
  <c r="K43" i="7"/>
  <c r="K36" i="7"/>
  <c r="K38" i="7"/>
  <c r="K39" i="7"/>
  <c r="T50" i="7"/>
  <c r="T51" i="7" s="1"/>
  <c r="T52" i="7" s="1"/>
  <c r="T53" i="7" s="1"/>
  <c r="T54" i="7"/>
  <c r="T55" i="7" s="1"/>
  <c r="T56" i="7" s="1"/>
  <c r="T57" i="7" s="1"/>
  <c r="T58" i="7" s="1"/>
  <c r="T59" i="7" s="1"/>
  <c r="T60" i="7" s="1"/>
  <c r="T61" i="7" s="1"/>
  <c r="T62" i="7" s="1"/>
  <c r="T63" i="7" s="1"/>
  <c r="T64" i="7" s="1"/>
  <c r="T65" i="7" s="1"/>
  <c r="T66" i="7" s="1"/>
  <c r="T67" i="7" s="1"/>
  <c r="T68" i="7" s="1"/>
  <c r="T69" i="7" s="1"/>
  <c r="T70" i="7" s="1"/>
  <c r="T71" i="7" s="1"/>
  <c r="T72" i="7" s="1"/>
  <c r="T73" i="7" s="1"/>
  <c r="T74" i="7" s="1"/>
  <c r="T75" i="7" s="1"/>
  <c r="T76" i="7" s="1"/>
  <c r="T77" i="7" s="1"/>
  <c r="T78" i="7" s="1"/>
  <c r="K52" i="7"/>
  <c r="K56" i="7"/>
  <c r="K60" i="7"/>
  <c r="K64" i="7"/>
  <c r="K68" i="7"/>
  <c r="K72" i="7"/>
  <c r="K76" i="7"/>
  <c r="K53" i="7"/>
  <c r="K57" i="7"/>
  <c r="K61" i="7"/>
  <c r="K65" i="7"/>
  <c r="K69" i="7"/>
  <c r="K73" i="7"/>
  <c r="K77" i="7"/>
  <c r="Y49" i="7"/>
  <c r="Y50" i="7" s="1"/>
  <c r="Y51" i="7" s="1"/>
  <c r="Y52" i="7" s="1"/>
  <c r="Y53" i="7" s="1"/>
  <c r="Y54" i="7" s="1"/>
  <c r="Y55" i="7" s="1"/>
  <c r="Y56" i="7" s="1"/>
  <c r="Y57" i="7" s="1"/>
  <c r="Y58" i="7" s="1"/>
  <c r="Y59" i="7" s="1"/>
  <c r="Y60" i="7" s="1"/>
  <c r="Y61" i="7" s="1"/>
  <c r="Y62" i="7" s="1"/>
  <c r="Y63" i="7" s="1"/>
  <c r="Y64" i="7" s="1"/>
  <c r="Y65" i="7" s="1"/>
  <c r="Y66" i="7" s="1"/>
  <c r="Y67" i="7" s="1"/>
  <c r="Y68" i="7" s="1"/>
  <c r="Y69" i="7" s="1"/>
  <c r="Y70" i="7" s="1"/>
  <c r="Y71" i="7" s="1"/>
  <c r="Y72" i="7" s="1"/>
  <c r="Y73" i="7" s="1"/>
  <c r="Y74" i="7" s="1"/>
  <c r="Y75" i="7" s="1"/>
  <c r="Y76" i="7" s="1"/>
  <c r="Y77" i="7" s="1"/>
  <c r="Y78" i="7" s="1"/>
  <c r="K54" i="7"/>
  <c r="K58" i="7"/>
  <c r="K62" i="7"/>
  <c r="K66" i="7"/>
  <c r="K70" i="7"/>
  <c r="K74" i="7"/>
  <c r="K78" i="7"/>
  <c r="K51" i="7"/>
  <c r="K55" i="7"/>
  <c r="K59" i="7"/>
  <c r="K63" i="7"/>
  <c r="K67" i="7"/>
  <c r="K71" i="7"/>
  <c r="K75" i="7"/>
  <c r="AC48" i="7"/>
  <c r="AC49" i="7" s="1"/>
  <c r="AC50" i="7" s="1"/>
  <c r="AC51" i="7" s="1"/>
  <c r="AC52" i="7" s="1"/>
  <c r="AC53" i="7" s="1"/>
  <c r="AC54" i="7" s="1"/>
  <c r="AC55" i="7" s="1"/>
  <c r="AC56" i="7" s="1"/>
  <c r="AC57" i="7" s="1"/>
  <c r="AC58" i="7" s="1"/>
  <c r="AC59" i="7" s="1"/>
  <c r="AC60" i="7" s="1"/>
  <c r="AC61" i="7" s="1"/>
  <c r="AC62" i="7" s="1"/>
  <c r="AC63" i="7" s="1"/>
  <c r="AC64" i="7" s="1"/>
  <c r="AC65" i="7" s="1"/>
  <c r="AC66" i="7" s="1"/>
  <c r="AC67" i="7" s="1"/>
  <c r="AC68" i="7" s="1"/>
  <c r="AC69" i="7" s="1"/>
  <c r="AC70" i="7" s="1"/>
  <c r="AC71" i="7" s="1"/>
  <c r="AC72" i="7" s="1"/>
  <c r="AC73" i="7" s="1"/>
  <c r="AC74" i="7" s="1"/>
  <c r="AC75" i="7" s="1"/>
  <c r="AC76" i="7" s="1"/>
  <c r="AC77" i="7" s="1"/>
  <c r="AC78" i="7" s="1"/>
  <c r="K47" i="7"/>
  <c r="K44" i="7"/>
  <c r="K45" i="7"/>
  <c r="K46" i="7"/>
  <c r="K33" i="7"/>
  <c r="K37" i="7"/>
  <c r="K34" i="7"/>
  <c r="K35" i="7"/>
  <c r="Y5" i="7"/>
  <c r="Y6" i="7" s="1"/>
  <c r="Y7" i="7" s="1"/>
  <c r="Y8" i="7" s="1"/>
  <c r="Y9" i="7" s="1"/>
  <c r="K28" i="7"/>
  <c r="K25" i="7"/>
  <c r="K29" i="7"/>
  <c r="K30" i="7"/>
  <c r="K31" i="7"/>
  <c r="K21" i="7"/>
  <c r="K12" i="7"/>
  <c r="AC5" i="7"/>
  <c r="AC6" i="7" s="1"/>
  <c r="K19" i="7"/>
  <c r="K20" i="7"/>
  <c r="K23" i="7"/>
  <c r="K22" i="7"/>
  <c r="K18" i="7"/>
  <c r="K13" i="7"/>
  <c r="K10" i="7"/>
  <c r="K14" i="7"/>
  <c r="K16" i="7"/>
  <c r="K6" i="7"/>
  <c r="K24" i="7"/>
  <c r="K4" i="7"/>
  <c r="K8" i="7"/>
  <c r="K11" i="7"/>
  <c r="K15" i="7"/>
  <c r="K26" i="7"/>
  <c r="K17" i="7"/>
  <c r="K5" i="7"/>
  <c r="K7" i="7"/>
  <c r="K9" i="7"/>
  <c r="P881" i="23"/>
  <c r="Q881" i="23" s="1"/>
  <c r="P883" i="23"/>
  <c r="Q883" i="23" s="1"/>
  <c r="P893" i="23"/>
  <c r="Q893" i="23" s="1"/>
  <c r="P878" i="23"/>
  <c r="Q878" i="23" s="1"/>
  <c r="P888" i="23"/>
  <c r="Q888" i="23" s="1"/>
  <c r="P879" i="23"/>
  <c r="Q879" i="23" s="1"/>
  <c r="P885" i="23"/>
  <c r="Q885" i="23" s="1"/>
  <c r="H4" i="8"/>
  <c r="H12" i="8"/>
  <c r="P890" i="23"/>
  <c r="Q890" i="23" s="1"/>
  <c r="L1081" i="7"/>
  <c r="L1070" i="7"/>
  <c r="L1096" i="7"/>
  <c r="L1094" i="7"/>
  <c r="L1091" i="7"/>
  <c r="L1089" i="7"/>
  <c r="L1075" i="7"/>
  <c r="L1072" i="7"/>
  <c r="L1073" i="7"/>
  <c r="K27" i="7"/>
  <c r="L1084" i="7"/>
  <c r="P894" i="23"/>
  <c r="Q894" i="23" s="1"/>
  <c r="P880" i="23"/>
  <c r="Q880" i="23" s="1"/>
  <c r="P884" i="23"/>
  <c r="Q884" i="23" s="1"/>
  <c r="P891" i="23"/>
  <c r="Q891" i="23" s="1"/>
  <c r="C36" i="23"/>
  <c r="P887" i="23"/>
  <c r="Q887" i="23" s="1"/>
  <c r="P877" i="23"/>
  <c r="Q877" i="23" s="1"/>
  <c r="P30" i="23"/>
  <c r="Q30" i="23" s="1"/>
  <c r="P882" i="23"/>
  <c r="Q882" i="23" s="1"/>
  <c r="P898" i="23"/>
  <c r="Q898" i="23" s="1"/>
  <c r="P895" i="23"/>
  <c r="Q895" i="23" s="1"/>
  <c r="P892" i="23"/>
  <c r="Q892" i="23" s="1"/>
  <c r="C10" i="23"/>
  <c r="P889" i="23"/>
  <c r="Q889" i="23" s="1"/>
  <c r="C9" i="23"/>
  <c r="P900" i="23"/>
  <c r="Q900" i="23" s="1"/>
  <c r="P896" i="23"/>
  <c r="Q896" i="23" s="1"/>
  <c r="C37" i="23"/>
  <c r="C7" i="34" l="1"/>
  <c r="C11" i="34"/>
  <c r="C8" i="34"/>
  <c r="C10" i="34"/>
  <c r="C9" i="34"/>
  <c r="Y10" i="7"/>
  <c r="Y11" i="7" s="1"/>
  <c r="Y12" i="7" s="1"/>
  <c r="Y13" i="7" s="1"/>
  <c r="Y14" i="7" s="1"/>
  <c r="Y15" i="7" s="1"/>
  <c r="Y16" i="7" s="1"/>
  <c r="Y17" i="7" s="1"/>
  <c r="Y18" i="7" s="1"/>
  <c r="Y19" i="7" s="1"/>
  <c r="Y20" i="7" s="1"/>
  <c r="Y21" i="7" s="1"/>
  <c r="Y22" i="7" s="1"/>
  <c r="Y23" i="7" s="1"/>
  <c r="Y24" i="7" s="1"/>
  <c r="Y25" i="7" s="1"/>
  <c r="Y26" i="7" s="1"/>
  <c r="Y27" i="7" s="1"/>
  <c r="Y28" i="7" s="1"/>
  <c r="Y29" i="7" s="1"/>
  <c r="Y30" i="7" s="1"/>
  <c r="Y31" i="7" s="1"/>
  <c r="Y32" i="7" s="1"/>
  <c r="Y33" i="7" s="1"/>
  <c r="Y34" i="7" s="1"/>
  <c r="Y35" i="7" s="1"/>
  <c r="Y36" i="7" s="1"/>
  <c r="Y37" i="7" s="1"/>
  <c r="Y38" i="7" s="1"/>
  <c r="Y39" i="7" s="1"/>
  <c r="Y40" i="7" s="1"/>
  <c r="Y41" i="7" s="1"/>
  <c r="Y42" i="7" s="1"/>
  <c r="Y43" i="7" s="1"/>
  <c r="Y44" i="7" s="1"/>
  <c r="Y45" i="7" s="1"/>
  <c r="Y46" i="7" s="1"/>
  <c r="Y47" i="7" s="1"/>
  <c r="D38" i="23"/>
  <c r="C38" i="23"/>
  <c r="AD2" i="7" l="1" a="1"/>
  <c r="AD2" i="7" s="1"/>
  <c r="CD2" i="7" s="1"/>
  <c r="H6" i="8"/>
  <c r="AB7" i="7" l="1"/>
  <c r="AC7" i="7" l="1"/>
  <c r="AC8" i="7" s="1"/>
  <c r="AC9" i="7" s="1"/>
  <c r="AB15" i="7" l="1"/>
  <c r="AB19" i="7" l="1"/>
  <c r="AB10" i="7" l="1"/>
  <c r="AC10" i="7" l="1"/>
  <c r="AB20" i="7" l="1"/>
  <c r="AB21" i="7" l="1"/>
  <c r="AB26" i="7" l="1"/>
  <c r="Z40" i="7" l="1"/>
  <c r="AA40" i="7" s="1"/>
  <c r="AD40" i="7" s="1"/>
  <c r="AE40" i="7" l="1"/>
  <c r="AF40" i="7" s="1"/>
  <c r="Z41" i="7"/>
  <c r="AA41" i="7" s="1"/>
  <c r="AD41" i="7" s="1"/>
  <c r="AE41" i="7" l="1"/>
  <c r="AF41" i="7" s="1"/>
  <c r="Z42" i="7"/>
  <c r="AA42" i="7" s="1"/>
  <c r="AD42" i="7" s="1"/>
  <c r="AE42" i="7" l="1"/>
  <c r="AF42" i="7" s="1"/>
  <c r="Z43" i="7"/>
  <c r="AA43" i="7" s="1"/>
  <c r="AD43" i="7" s="1"/>
  <c r="AE43" i="7" l="1"/>
  <c r="AF43" i="7" s="1"/>
  <c r="Z44" i="7"/>
  <c r="AA44" i="7" s="1"/>
  <c r="Z45" i="7" s="1"/>
  <c r="AA45" i="7" s="1"/>
  <c r="N46" i="7"/>
  <c r="L46" i="7" s="1"/>
  <c r="S46" i="7" l="1"/>
  <c r="T46" i="7" s="1"/>
  <c r="AD44" i="7"/>
  <c r="AE44" i="7" s="1"/>
  <c r="AF44" i="7" s="1"/>
  <c r="N47" i="7"/>
  <c r="L47" i="7" s="1"/>
  <c r="AD45" i="7"/>
  <c r="Z46" i="7"/>
  <c r="AA46" i="7" l="1"/>
  <c r="S47" i="7"/>
  <c r="T47" i="7" s="1"/>
  <c r="AC44" i="7"/>
  <c r="AC45" i="7" s="1"/>
  <c r="AE45" i="7"/>
  <c r="AF45" i="7" s="1"/>
  <c r="N48" i="7"/>
  <c r="L48" i="7" s="1"/>
  <c r="AC46" i="7"/>
  <c r="AC47" i="7" s="1"/>
  <c r="AD46" i="7"/>
  <c r="AE46" i="7" s="1"/>
  <c r="AF46" i="7" s="1"/>
  <c r="Z47" i="7"/>
  <c r="AA47" i="7" l="1"/>
  <c r="AD47" i="7" s="1"/>
  <c r="AE47" i="7" s="1"/>
  <c r="AF47" i="7" s="1"/>
  <c r="S48" i="7"/>
  <c r="T48" i="7" s="1"/>
  <c r="T49" i="7" s="1"/>
  <c r="N49" i="7"/>
  <c r="L49" i="7" s="1"/>
  <c r="AA48" i="7" l="1"/>
  <c r="S49" i="7"/>
  <c r="N50" i="7"/>
  <c r="L50" i="7" s="1"/>
  <c r="AD48" i="7"/>
  <c r="AE48" i="7" s="1"/>
  <c r="AF48" i="7" s="1"/>
  <c r="Z49" i="7"/>
  <c r="AA49" i="7" s="1"/>
  <c r="S50" i="7" l="1"/>
  <c r="N51" i="7"/>
  <c r="L51" i="7" s="1"/>
  <c r="AD49" i="7"/>
  <c r="AE49" i="7" s="1"/>
  <c r="AF49" i="7" s="1"/>
  <c r="Z50" i="7"/>
  <c r="AA50" i="7"/>
  <c r="S51" i="7" l="1"/>
  <c r="N52" i="7"/>
  <c r="L52" i="7" s="1"/>
  <c r="AD50" i="7"/>
  <c r="AE50" i="7" s="1"/>
  <c r="AF50" i="7" s="1"/>
  <c r="Z51" i="7"/>
  <c r="AA51" i="7"/>
  <c r="S52" i="7" l="1"/>
  <c r="AD51" i="7"/>
  <c r="AE51" i="7" s="1"/>
  <c r="AF51" i="7" s="1"/>
  <c r="Z52" i="7"/>
  <c r="AA52" i="7"/>
  <c r="AD52" i="7" l="1"/>
  <c r="AE52" i="7" s="1"/>
  <c r="AF52" i="7" s="1"/>
  <c r="Z53" i="7"/>
  <c r="AA53" i="7" s="1"/>
  <c r="Z54" i="7" l="1"/>
  <c r="AD53" i="7"/>
  <c r="AE53" i="7" s="1"/>
  <c r="AF53" i="7" s="1"/>
  <c r="AA54" i="7"/>
  <c r="AD54" i="7" l="1"/>
  <c r="AE54" i="7" s="1"/>
  <c r="AF54" i="7" s="1"/>
  <c r="Z55" i="7"/>
  <c r="AA55" i="7" s="1"/>
  <c r="AD55" i="7" l="1"/>
  <c r="AE55" i="7" s="1"/>
  <c r="AF55" i="7" s="1"/>
  <c r="Z56" i="7"/>
  <c r="AA56" i="7" s="1"/>
  <c r="AD56" i="7" l="1"/>
  <c r="AE56" i="7" s="1"/>
  <c r="AF56" i="7" s="1"/>
  <c r="Z57" i="7"/>
  <c r="AA57" i="7"/>
  <c r="Z58" i="7" l="1"/>
  <c r="AA58" i="7" s="1"/>
  <c r="AD57" i="7"/>
  <c r="AE57" i="7" s="1"/>
  <c r="AF57" i="7" s="1"/>
  <c r="AD58" i="7" l="1"/>
  <c r="AE58" i="7" s="1"/>
  <c r="AF58" i="7" s="1"/>
  <c r="Z59" i="7"/>
  <c r="AA59" i="7" s="1"/>
  <c r="AD59" i="7" l="1"/>
  <c r="AE59" i="7" s="1"/>
  <c r="AF59" i="7" s="1"/>
  <c r="Z60" i="7"/>
  <c r="AA60" i="7" s="1"/>
  <c r="AD60" i="7" l="1"/>
  <c r="AE60" i="7" s="1"/>
  <c r="AF60" i="7" s="1"/>
  <c r="Z61" i="7"/>
  <c r="AA61" i="7" s="1"/>
  <c r="AD61" i="7" l="1"/>
  <c r="AE61" i="7" s="1"/>
  <c r="AF61" i="7" s="1"/>
  <c r="Z62" i="7"/>
  <c r="AA62" i="7" s="1"/>
  <c r="AD62" i="7" l="1"/>
  <c r="AE62" i="7" s="1"/>
  <c r="AF62" i="7" s="1"/>
  <c r="Z63" i="7"/>
  <c r="AA63" i="7" s="1"/>
  <c r="AD63" i="7" l="1"/>
  <c r="AE63" i="7" s="1"/>
  <c r="AF63" i="7" s="1"/>
  <c r="Z64" i="7"/>
  <c r="AA64" i="7" s="1"/>
  <c r="AD64" i="7" l="1"/>
  <c r="AE64" i="7" s="1"/>
  <c r="AF64" i="7" s="1"/>
  <c r="Z65" i="7"/>
  <c r="AA65" i="7"/>
  <c r="AD65" i="7" l="1"/>
  <c r="AE65" i="7" s="1"/>
  <c r="AF65" i="7" s="1"/>
  <c r="Z66" i="7"/>
  <c r="AA66" i="7"/>
  <c r="AD66" i="7" l="1"/>
  <c r="AE66" i="7" s="1"/>
  <c r="AF66" i="7" s="1"/>
  <c r="Z67" i="7"/>
  <c r="AA67" i="7"/>
  <c r="AD67" i="7" l="1"/>
  <c r="AE67" i="7" s="1"/>
  <c r="AF67" i="7" s="1"/>
  <c r="Z68" i="7"/>
  <c r="AA68" i="7" s="1"/>
  <c r="AD68" i="7" l="1"/>
  <c r="AE68" i="7" s="1"/>
  <c r="AF68" i="7" s="1"/>
  <c r="Z69" i="7"/>
  <c r="AA69" i="7"/>
  <c r="AD69" i="7" l="1"/>
  <c r="AE69" i="7" s="1"/>
  <c r="AF69" i="7" s="1"/>
  <c r="Z70" i="7"/>
  <c r="AA70" i="7"/>
  <c r="AD70" i="7" l="1"/>
  <c r="AE70" i="7" s="1"/>
  <c r="AF70" i="7" s="1"/>
  <c r="Z71" i="7"/>
  <c r="AA71" i="7" s="1"/>
  <c r="AD71" i="7" l="1"/>
  <c r="AE71" i="7" s="1"/>
  <c r="AF71" i="7" s="1"/>
  <c r="Z72" i="7"/>
  <c r="AA72" i="7"/>
  <c r="AD72" i="7" l="1"/>
  <c r="AE72" i="7" s="1"/>
  <c r="AF72" i="7" s="1"/>
  <c r="Z73" i="7"/>
  <c r="AA73" i="7"/>
  <c r="AD73" i="7" l="1"/>
  <c r="AE73" i="7" s="1"/>
  <c r="AF73" i="7" s="1"/>
  <c r="Z74" i="7"/>
  <c r="AA74" i="7"/>
  <c r="AD74" i="7" l="1"/>
  <c r="AE74" i="7" s="1"/>
  <c r="AF74" i="7" s="1"/>
  <c r="Z75" i="7"/>
  <c r="AA75" i="7"/>
  <c r="AD75" i="7" l="1"/>
  <c r="AE75" i="7" s="1"/>
  <c r="AF75" i="7" s="1"/>
  <c r="Z76" i="7"/>
  <c r="AA76" i="7"/>
  <c r="AD76" i="7" l="1"/>
  <c r="AE76" i="7" s="1"/>
  <c r="AF76" i="7" s="1"/>
  <c r="Z77" i="7"/>
  <c r="AA77" i="7"/>
  <c r="AD77" i="7" l="1"/>
  <c r="AE77" i="7" s="1"/>
  <c r="AF77" i="7" s="1"/>
  <c r="Z78" i="7"/>
  <c r="AA78" i="7"/>
  <c r="AD78" i="7" s="1"/>
  <c r="AE78" i="7" s="1"/>
  <c r="AF78" i="7" s="1"/>
  <c r="L78" i="7" l="1"/>
  <c r="N78" i="7"/>
  <c r="L77" i="7"/>
  <c r="N77" i="7"/>
  <c r="L76" i="7"/>
  <c r="N76" i="7"/>
  <c r="L75" i="7"/>
  <c r="N75" i="7"/>
  <c r="L74" i="7"/>
  <c r="N74" i="7"/>
  <c r="L73" i="7"/>
  <c r="N73" i="7"/>
  <c r="L72" i="7"/>
  <c r="N72" i="7"/>
  <c r="L71" i="7"/>
  <c r="N71" i="7"/>
  <c r="L70" i="7"/>
  <c r="N70" i="7"/>
  <c r="L69" i="7"/>
  <c r="N69" i="7"/>
  <c r="L68" i="7"/>
  <c r="N68" i="7"/>
  <c r="L67" i="7"/>
  <c r="N67" i="7"/>
  <c r="L66" i="7"/>
  <c r="N66" i="7"/>
  <c r="L65" i="7"/>
  <c r="N65" i="7"/>
  <c r="L64" i="7"/>
  <c r="N64" i="7"/>
  <c r="L63" i="7"/>
  <c r="N63" i="7"/>
  <c r="L62" i="7"/>
  <c r="N62" i="7"/>
  <c r="L61" i="7"/>
  <c r="N61" i="7"/>
  <c r="L60" i="7"/>
  <c r="N60" i="7"/>
  <c r="L59" i="7"/>
  <c r="N59" i="7"/>
  <c r="L58" i="7"/>
  <c r="N58" i="7"/>
  <c r="L57" i="7"/>
  <c r="N57" i="7"/>
  <c r="L56" i="7"/>
  <c r="N56" i="7"/>
  <c r="L55" i="7"/>
  <c r="N55" i="7"/>
  <c r="L54" i="7"/>
  <c r="N54" i="7"/>
  <c r="L53" i="7"/>
  <c r="N53" i="7"/>
  <c r="L45" i="7"/>
  <c r="N45" i="7"/>
  <c r="L44" i="7"/>
  <c r="N44" i="7"/>
  <c r="L43" i="7"/>
  <c r="N43" i="7"/>
  <c r="L42" i="7"/>
  <c r="N42" i="7"/>
  <c r="L41" i="7"/>
  <c r="N41" i="7"/>
  <c r="L40" i="7"/>
  <c r="N40" i="7"/>
  <c r="U4" i="7"/>
  <c r="AA4" i="7" s="1"/>
  <c r="Q5" i="7" a="1"/>
  <c r="Q5" i="7" s="1"/>
  <c r="Q4" i="7" a="1"/>
  <c r="Q4" i="7" s="1"/>
  <c r="P4" i="7" a="1"/>
  <c r="P4" i="7" s="1"/>
  <c r="P5" i="7" a="1"/>
  <c r="P5" i="7" s="1"/>
  <c r="N5" i="7" s="1"/>
  <c r="L5" i="7" s="1"/>
  <c r="P6" i="7" l="1" a="1"/>
  <c r="P6" i="7" s="1"/>
  <c r="N6" i="7" s="1"/>
  <c r="L6" i="7" s="1"/>
  <c r="Q6" i="7" a="1"/>
  <c r="Q6" i="7" s="1"/>
  <c r="U5" i="7"/>
  <c r="AL5" i="7" s="1"/>
  <c r="AL4" i="7"/>
  <c r="V4" i="7"/>
  <c r="N4" i="7"/>
  <c r="L4" i="7" s="1"/>
  <c r="AJ4" i="7"/>
  <c r="R4" i="7"/>
  <c r="R5" i="7"/>
  <c r="AD4" i="7"/>
  <c r="AB4" i="7"/>
  <c r="Z5" i="7"/>
  <c r="R6" i="7" l="1"/>
  <c r="P7" i="7" a="1"/>
  <c r="P7" i="7" s="1"/>
  <c r="N7" i="7" s="1"/>
  <c r="L7" i="7" s="1"/>
  <c r="U6" i="7" a="1"/>
  <c r="U6" i="7" s="1"/>
  <c r="AL6" i="7" s="1"/>
  <c r="V5" i="7"/>
  <c r="AA5" i="7"/>
  <c r="AD5" i="7" s="1"/>
  <c r="AE5" i="7" s="1"/>
  <c r="AF5" i="7" s="1"/>
  <c r="Q7" i="7" a="1"/>
  <c r="Q7" i="7" s="1"/>
  <c r="S4" i="7"/>
  <c r="R7" i="7" l="1"/>
  <c r="P8" i="7" a="1"/>
  <c r="P8" i="7" s="1"/>
  <c r="P9" i="7" s="1" a="1"/>
  <c r="P9" i="7" s="1"/>
  <c r="Q9" i="7" s="1" a="1"/>
  <c r="Q9" i="7" s="1"/>
  <c r="Q8" i="7" a="1"/>
  <c r="Q8" i="7" s="1"/>
  <c r="V6" i="7"/>
  <c r="Z6" i="7"/>
  <c r="AA6" i="7" s="1"/>
  <c r="Z7" i="7" s="1"/>
  <c r="U7" i="7" a="1"/>
  <c r="U7" i="7" s="1"/>
  <c r="AL7" i="7" s="1"/>
  <c r="T4" i="7"/>
  <c r="T5" i="7" s="1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T27" i="7" s="1"/>
  <c r="T28" i="7" s="1"/>
  <c r="T29" i="7" s="1"/>
  <c r="T30" i="7" s="1"/>
  <c r="T31" i="7" s="1"/>
  <c r="T32" i="7" s="1"/>
  <c r="T33" i="7" s="1"/>
  <c r="T34" i="7" s="1"/>
  <c r="T35" i="7" s="1"/>
  <c r="T36" i="7" s="1"/>
  <c r="T37" i="7" s="1"/>
  <c r="T38" i="7" s="1"/>
  <c r="T39" i="7" s="1"/>
  <c r="T40" i="7" s="1"/>
  <c r="T41" i="7" s="1"/>
  <c r="T42" i="7" s="1"/>
  <c r="T43" i="7" s="1"/>
  <c r="T44" i="7" s="1"/>
  <c r="T45" i="7" s="1"/>
  <c r="CC2" i="7"/>
  <c r="T2" i="7"/>
  <c r="C6" i="23" s="1"/>
  <c r="R8" i="7" l="1"/>
  <c r="N8" i="7"/>
  <c r="L8" i="7" s="1"/>
  <c r="C6" i="34"/>
  <c r="AD6" i="7"/>
  <c r="AE6" i="7" s="1"/>
  <c r="AF6" i="7" s="1"/>
  <c r="AA7" i="7"/>
  <c r="Z8" i="7" s="1"/>
  <c r="V7" i="7"/>
  <c r="R9" i="7"/>
  <c r="N9" i="7"/>
  <c r="Q10" i="7" a="1"/>
  <c r="Q10" i="7" s="1"/>
  <c r="P10" i="7" a="1"/>
  <c r="P10" i="7" s="1"/>
  <c r="U8" i="7"/>
  <c r="AL8" i="7" s="1"/>
  <c r="C4" i="23"/>
  <c r="O1086" i="23" l="1"/>
  <c r="O1095" i="23"/>
  <c r="O1096" i="23"/>
  <c r="O1145" i="23"/>
  <c r="O1193" i="23"/>
  <c r="O1217" i="23"/>
  <c r="O1265" i="23"/>
  <c r="O1101" i="23"/>
  <c r="O1121" i="23"/>
  <c r="O1161" i="23"/>
  <c r="O1191" i="23"/>
  <c r="O1225" i="23"/>
  <c r="O1251" i="23"/>
  <c r="O1277" i="23"/>
  <c r="O1283" i="23"/>
  <c r="O1353" i="23"/>
  <c r="O1105" i="23"/>
  <c r="O1165" i="23"/>
  <c r="O1177" i="23"/>
  <c r="O1179" i="23"/>
  <c r="O1187" i="23"/>
  <c r="O1229" i="23"/>
  <c r="O1293" i="23"/>
  <c r="O1299" i="23"/>
  <c r="O1369" i="23"/>
  <c r="O1373" i="23"/>
  <c r="O1383" i="23"/>
  <c r="O1395" i="23"/>
  <c r="O1401" i="23"/>
  <c r="O1411" i="23"/>
  <c r="O1431" i="23"/>
  <c r="O1447" i="23"/>
  <c r="O1463" i="23"/>
  <c r="O1577" i="23"/>
  <c r="O1578" i="23"/>
  <c r="O1579" i="23"/>
  <c r="O1581" i="23"/>
  <c r="O1583" i="23"/>
  <c r="O1585" i="23"/>
  <c r="O1587" i="23"/>
  <c r="O1589" i="23"/>
  <c r="O1591" i="23"/>
  <c r="O1593" i="23"/>
  <c r="O1595" i="23"/>
  <c r="O1597" i="23"/>
  <c r="O1599" i="23"/>
  <c r="O1601" i="23"/>
  <c r="O1603" i="23"/>
  <c r="O1605" i="23"/>
  <c r="O1607" i="23"/>
  <c r="O1609" i="23"/>
  <c r="O1661" i="23"/>
  <c r="O1185" i="23"/>
  <c r="O1223" i="23"/>
  <c r="O1227" i="23"/>
  <c r="O1235" i="23"/>
  <c r="O1241" i="23"/>
  <c r="O1243" i="23"/>
  <c r="O1281" i="23"/>
  <c r="O1289" i="23"/>
  <c r="O1305" i="23"/>
  <c r="O1307" i="23"/>
  <c r="O1367" i="23"/>
  <c r="O1391" i="23"/>
  <c r="O1415" i="23"/>
  <c r="O1455" i="23"/>
  <c r="O1479" i="23"/>
  <c r="O1611" i="23"/>
  <c r="O1612" i="23"/>
  <c r="O1613" i="23"/>
  <c r="O1614" i="23"/>
  <c r="O1615" i="23"/>
  <c r="O1616" i="23"/>
  <c r="O1617" i="23"/>
  <c r="O1618" i="23"/>
  <c r="O1619" i="23"/>
  <c r="O1620" i="23"/>
  <c r="O1621" i="23"/>
  <c r="O1622" i="23"/>
  <c r="O1623" i="23"/>
  <c r="O1624" i="23"/>
  <c r="O1129" i="23"/>
  <c r="O1203" i="23"/>
  <c r="O1219" i="23"/>
  <c r="O1273" i="23"/>
  <c r="O1287" i="23"/>
  <c r="O1379" i="23"/>
  <c r="O1389" i="23"/>
  <c r="O1423" i="23"/>
  <c r="O1487" i="23"/>
  <c r="O1113" i="23"/>
  <c r="O1197" i="23"/>
  <c r="O1209" i="23"/>
  <c r="O1211" i="23"/>
  <c r="O1257" i="23"/>
  <c r="O1267" i="23"/>
  <c r="O1271" i="23"/>
  <c r="O1359" i="23"/>
  <c r="O1375" i="23"/>
  <c r="O1385" i="23"/>
  <c r="O1443" i="23"/>
  <c r="O1475" i="23"/>
  <c r="O1625" i="23"/>
  <c r="O1626" i="23"/>
  <c r="O1627" i="23"/>
  <c r="O1628" i="23"/>
  <c r="O1629" i="23"/>
  <c r="O1630" i="23"/>
  <c r="O1631" i="23"/>
  <c r="O1632" i="23"/>
  <c r="O1633" i="23"/>
  <c r="O1634" i="23"/>
  <c r="O1635" i="23"/>
  <c r="O1636" i="23"/>
  <c r="O1637" i="23"/>
  <c r="O1638" i="23"/>
  <c r="O1639" i="23"/>
  <c r="O1640" i="23"/>
  <c r="O1641" i="23"/>
  <c r="O1642" i="23"/>
  <c r="O1643" i="23"/>
  <c r="O1644" i="23"/>
  <c r="O1645" i="23"/>
  <c r="O1646" i="23"/>
  <c r="O1647" i="23"/>
  <c r="O1648" i="23"/>
  <c r="O1649" i="23"/>
  <c r="O1650" i="23"/>
  <c r="O1651" i="23"/>
  <c r="O1652" i="23"/>
  <c r="O1653" i="23"/>
  <c r="O1654" i="23"/>
  <c r="O1655" i="23"/>
  <c r="O1656" i="23"/>
  <c r="O1657" i="23"/>
  <c r="O1658" i="23"/>
  <c r="O1659" i="23"/>
  <c r="O1777" i="23"/>
  <c r="O1749" i="23"/>
  <c r="O1785" i="23"/>
  <c r="O1807" i="23"/>
  <c r="O1667" i="23"/>
  <c r="O1811" i="23"/>
  <c r="O1815" i="23"/>
  <c r="O1938" i="23"/>
  <c r="O1940" i="23"/>
  <c r="O1942" i="23"/>
  <c r="O1944" i="23"/>
  <c r="O1946" i="23"/>
  <c r="O1948" i="23"/>
  <c r="O1950" i="23"/>
  <c r="O1952" i="23"/>
  <c r="O1954" i="23"/>
  <c r="O1956" i="23"/>
  <c r="O1958" i="23"/>
  <c r="O1960" i="23"/>
  <c r="O1962" i="23"/>
  <c r="O1964" i="23"/>
  <c r="O1665" i="23"/>
  <c r="O1741" i="23"/>
  <c r="O1757" i="23"/>
  <c r="O1773" i="23"/>
  <c r="O1793" i="23"/>
  <c r="O1803" i="23"/>
  <c r="O1966" i="23"/>
  <c r="O1968" i="23"/>
  <c r="O1970" i="23"/>
  <c r="O1972" i="23"/>
  <c r="O1974" i="23"/>
  <c r="O1976" i="23"/>
  <c r="O1978" i="23"/>
  <c r="O1980" i="23"/>
  <c r="O1982" i="23"/>
  <c r="O1984" i="23"/>
  <c r="O1986" i="23"/>
  <c r="O1988" i="23"/>
  <c r="O1990" i="23"/>
  <c r="O1992" i="23"/>
  <c r="O1994" i="23"/>
  <c r="O1996" i="23"/>
  <c r="O1998" i="23"/>
  <c r="O2000" i="23"/>
  <c r="O1999" i="23"/>
  <c r="O1991" i="23"/>
  <c r="O1983" i="23"/>
  <c r="O1975" i="23"/>
  <c r="O1967" i="23"/>
  <c r="O1922" i="23"/>
  <c r="O1896" i="23"/>
  <c r="O1874" i="23"/>
  <c r="O1849" i="23"/>
  <c r="O1818" i="23"/>
  <c r="O1772" i="23"/>
  <c r="O1756" i="23"/>
  <c r="O1740" i="23"/>
  <c r="O1694" i="23"/>
  <c r="O1664" i="23"/>
  <c r="O1959" i="23"/>
  <c r="O1951" i="23"/>
  <c r="O1943" i="23"/>
  <c r="O1929" i="23"/>
  <c r="O1898" i="23"/>
  <c r="O1865" i="23"/>
  <c r="O1836" i="23"/>
  <c r="O1798" i="23"/>
  <c r="O1782" i="23"/>
  <c r="O1759" i="23"/>
  <c r="O1732" i="23"/>
  <c r="O1728" i="23"/>
  <c r="O1724" i="23"/>
  <c r="O1720" i="23"/>
  <c r="O1716" i="23"/>
  <c r="O1702" i="23"/>
  <c r="O1666" i="23"/>
  <c r="O1920" i="23"/>
  <c r="O1900" i="23"/>
  <c r="O1872" i="23"/>
  <c r="O1842" i="23"/>
  <c r="O1816" i="23"/>
  <c r="O1775" i="23"/>
  <c r="O1754" i="23"/>
  <c r="O1738" i="23"/>
  <c r="O1926" i="23"/>
  <c r="O1909" i="23"/>
  <c r="O1873" i="23"/>
  <c r="O1828" i="23"/>
  <c r="O1779" i="23"/>
  <c r="O1766" i="23"/>
  <c r="O1751" i="23"/>
  <c r="O1698" i="23"/>
  <c r="O1681" i="23"/>
  <c r="O1668" i="23"/>
  <c r="O1567" i="23"/>
  <c r="O1551" i="23"/>
  <c r="O1535" i="23"/>
  <c r="O1521" i="23"/>
  <c r="O1512" i="23"/>
  <c r="O1503" i="23"/>
  <c r="O1484" i="23"/>
  <c r="O1419" i="23"/>
  <c r="O1370" i="23"/>
  <c r="O1256" i="23"/>
  <c r="O1134" i="23"/>
  <c r="O1112" i="23"/>
  <c r="O1671" i="23"/>
  <c r="O1562" i="23"/>
  <c r="O1530" i="23"/>
  <c r="O1498" i="23"/>
  <c r="O1444" i="23"/>
  <c r="O1380" i="23"/>
  <c r="O1348" i="23"/>
  <c r="O1321" i="23"/>
  <c r="O1274" i="23"/>
  <c r="O1156" i="23"/>
  <c r="O1130" i="23"/>
  <c r="O1088" i="23"/>
  <c r="O1563" i="23"/>
  <c r="O1547" i="23"/>
  <c r="O1531" i="23"/>
  <c r="O1517" i="23"/>
  <c r="O1508" i="23"/>
  <c r="O1499" i="23"/>
  <c r="O1460" i="23"/>
  <c r="O1416" i="23"/>
  <c r="O1366" i="23"/>
  <c r="O1339" i="23"/>
  <c r="O1290" i="23"/>
  <c r="O1240" i="23"/>
  <c r="O1175" i="23"/>
  <c r="O1148" i="23"/>
  <c r="O1997" i="23"/>
  <c r="O1989" i="23"/>
  <c r="O1981" i="23"/>
  <c r="O1973" i="23"/>
  <c r="O1936" i="23"/>
  <c r="O1916" i="23"/>
  <c r="O1892" i="23"/>
  <c r="O1864" i="23"/>
  <c r="O1834" i="23"/>
  <c r="O1802" i="23"/>
  <c r="O1767" i="23"/>
  <c r="O1752" i="23"/>
  <c r="O1735" i="23"/>
  <c r="O1684" i="23"/>
  <c r="O1965" i="23"/>
  <c r="O1957" i="23"/>
  <c r="O1949" i="23"/>
  <c r="O1941" i="23"/>
  <c r="O1918" i="23"/>
  <c r="O1897" i="23"/>
  <c r="O1856" i="23"/>
  <c r="O1824" i="23"/>
  <c r="O1794" i="23"/>
  <c r="O1781" i="23"/>
  <c r="O1747" i="23"/>
  <c r="O1731" i="23"/>
  <c r="O1727" i="23"/>
  <c r="O1723" i="23"/>
  <c r="O1719" i="23"/>
  <c r="O1715" i="23"/>
  <c r="O1690" i="23"/>
  <c r="O1934" i="23"/>
  <c r="O1914" i="23"/>
  <c r="O1890" i="23"/>
  <c r="O1868" i="23"/>
  <c r="O1841" i="23"/>
  <c r="O1812" i="23"/>
  <c r="O1770" i="23"/>
  <c r="O1750" i="23"/>
  <c r="O1737" i="23"/>
  <c r="O1925" i="23"/>
  <c r="O1905" i="23"/>
  <c r="O1848" i="23"/>
  <c r="O1814" i="23"/>
  <c r="O1778" i="23"/>
  <c r="O1762" i="23"/>
  <c r="O1744" i="23"/>
  <c r="O1692" i="23"/>
  <c r="O1675" i="23"/>
  <c r="O1662" i="23"/>
  <c r="O1560" i="23"/>
  <c r="O1544" i="23"/>
  <c r="O1529" i="23"/>
  <c r="O1520" i="23"/>
  <c r="O1511" i="23"/>
  <c r="O1497" i="23"/>
  <c r="O1483" i="23"/>
  <c r="O1412" i="23"/>
  <c r="O1360" i="23"/>
  <c r="O1210" i="23"/>
  <c r="O1133" i="23"/>
  <c r="O1682" i="23"/>
  <c r="O1670" i="23"/>
  <c r="O1554" i="23"/>
  <c r="O1522" i="23"/>
  <c r="O1491" i="23"/>
  <c r="O1427" i="23"/>
  <c r="O1378" i="23"/>
  <c r="O1343" i="23"/>
  <c r="O1311" i="23"/>
  <c r="O1272" i="23"/>
  <c r="O1152" i="23"/>
  <c r="O1128" i="23"/>
  <c r="O1575" i="23"/>
  <c r="O1556" i="23"/>
  <c r="O1540" i="23"/>
  <c r="O1525" i="23"/>
  <c r="O1516" i="23"/>
  <c r="O1507" i="23"/>
  <c r="O1492" i="23"/>
  <c r="O1459" i="23"/>
  <c r="O1404" i="23"/>
  <c r="O1362" i="23"/>
  <c r="O1333" i="23"/>
  <c r="O1288" i="23"/>
  <c r="O1220" i="23"/>
  <c r="O1995" i="23"/>
  <c r="O1987" i="23"/>
  <c r="O1979" i="23"/>
  <c r="O1971" i="23"/>
  <c r="O1932" i="23"/>
  <c r="O1912" i="23"/>
  <c r="O1888" i="23"/>
  <c r="O1860" i="23"/>
  <c r="O1833" i="23"/>
  <c r="O1792" i="23"/>
  <c r="O1763" i="23"/>
  <c r="O1746" i="23"/>
  <c r="O1706" i="23"/>
  <c r="O1679" i="23"/>
  <c r="O1963" i="23"/>
  <c r="O1955" i="23"/>
  <c r="O1947" i="23"/>
  <c r="O1939" i="23"/>
  <c r="O1917" i="23"/>
  <c r="O1889" i="23"/>
  <c r="O1852" i="23"/>
  <c r="O1810" i="23"/>
  <c r="O1788" i="23"/>
  <c r="O1768" i="23"/>
  <c r="O1742" i="23"/>
  <c r="O1730" i="23"/>
  <c r="O1726" i="23"/>
  <c r="O1722" i="23"/>
  <c r="O1718" i="23"/>
  <c r="O1714" i="23"/>
  <c r="O1685" i="23"/>
  <c r="O1930" i="23"/>
  <c r="O1908" i="23"/>
  <c r="O1880" i="23"/>
  <c r="O1858" i="23"/>
  <c r="O1826" i="23"/>
  <c r="O1800" i="23"/>
  <c r="O1769" i="23"/>
  <c r="O1748" i="23"/>
  <c r="O1733" i="23"/>
  <c r="O1921" i="23"/>
  <c r="O1882" i="23"/>
  <c r="O1844" i="23"/>
  <c r="O1808" i="23"/>
  <c r="O1776" i="23"/>
  <c r="O1761" i="23"/>
  <c r="O1739" i="23"/>
  <c r="O1683" i="23"/>
  <c r="O1674" i="23"/>
  <c r="O1573" i="23"/>
  <c r="O1559" i="23"/>
  <c r="O1543" i="23"/>
  <c r="O1528" i="23"/>
  <c r="O1519" i="23"/>
  <c r="O1505" i="23"/>
  <c r="O1496" i="23"/>
  <c r="O1476" i="23"/>
  <c r="O1376" i="23"/>
  <c r="O1358" i="23"/>
  <c r="O1208" i="23"/>
  <c r="O1118" i="23"/>
  <c r="O1677" i="23"/>
  <c r="O1574" i="23"/>
  <c r="O1546" i="23"/>
  <c r="O1514" i="23"/>
  <c r="O1452" i="23"/>
  <c r="O1403" i="23"/>
  <c r="O1372" i="23"/>
  <c r="O1337" i="23"/>
  <c r="O1302" i="23"/>
  <c r="O1268" i="23"/>
  <c r="O1140" i="23"/>
  <c r="O1124" i="23"/>
  <c r="O1571" i="23"/>
  <c r="O1555" i="23"/>
  <c r="O1539" i="23"/>
  <c r="O1524" i="23"/>
  <c r="O1515" i="23"/>
  <c r="O1501" i="23"/>
  <c r="O1480" i="23"/>
  <c r="O1435" i="23"/>
  <c r="O1392" i="23"/>
  <c r="O1354" i="23"/>
  <c r="O1323" i="23"/>
  <c r="O1280" i="23"/>
  <c r="O1190" i="23"/>
  <c r="O1158" i="23"/>
  <c r="O1584" i="23"/>
  <c r="O1993" i="23"/>
  <c r="O1985" i="23"/>
  <c r="O1977" i="23"/>
  <c r="O1969" i="23"/>
  <c r="O1928" i="23"/>
  <c r="O1906" i="23"/>
  <c r="O1884" i="23"/>
  <c r="O1850" i="23"/>
  <c r="O1822" i="23"/>
  <c r="O1780" i="23"/>
  <c r="O1758" i="23"/>
  <c r="O1745" i="23"/>
  <c r="O1700" i="23"/>
  <c r="O1678" i="23"/>
  <c r="O1961" i="23"/>
  <c r="O1953" i="23"/>
  <c r="O1945" i="23"/>
  <c r="O1937" i="23"/>
  <c r="O1913" i="23"/>
  <c r="O1866" i="23"/>
  <c r="O1840" i="23"/>
  <c r="O1804" i="23"/>
  <c r="O1783" i="23"/>
  <c r="O1764" i="23"/>
  <c r="O1736" i="23"/>
  <c r="O1729" i="23"/>
  <c r="O1725" i="23"/>
  <c r="O1721" i="23"/>
  <c r="O1717" i="23"/>
  <c r="O1708" i="23"/>
  <c r="O1673" i="23"/>
  <c r="O1924" i="23"/>
  <c r="O1904" i="23"/>
  <c r="O1876" i="23"/>
  <c r="O1857" i="23"/>
  <c r="O1825" i="23"/>
  <c r="O1784" i="23"/>
  <c r="O1760" i="23"/>
  <c r="O1743" i="23"/>
  <c r="O1710" i="23"/>
  <c r="O1910" i="23"/>
  <c r="O1881" i="23"/>
  <c r="O1832" i="23"/>
  <c r="O1790" i="23"/>
  <c r="O1771" i="23"/>
  <c r="O1755" i="23"/>
  <c r="O1734" i="23"/>
  <c r="O1686" i="23"/>
  <c r="O1669" i="23"/>
  <c r="O1568" i="23"/>
  <c r="O1552" i="23"/>
  <c r="O1536" i="23"/>
  <c r="O1527" i="23"/>
  <c r="O1513" i="23"/>
  <c r="O1504" i="23"/>
  <c r="O1495" i="23"/>
  <c r="O1420" i="23"/>
  <c r="O1374" i="23"/>
  <c r="O1258" i="23"/>
  <c r="O1196" i="23"/>
  <c r="O1114" i="23"/>
  <c r="O1676" i="23"/>
  <c r="O1570" i="23"/>
  <c r="O1538" i="23"/>
  <c r="O1506" i="23"/>
  <c r="O1451" i="23"/>
  <c r="O1386" i="23"/>
  <c r="O1371" i="23"/>
  <c r="O1327" i="23"/>
  <c r="O1301" i="23"/>
  <c r="O1212" i="23"/>
  <c r="O1136" i="23"/>
  <c r="O1092" i="23"/>
  <c r="O1564" i="23"/>
  <c r="O1548" i="23"/>
  <c r="O1532" i="23"/>
  <c r="O1523" i="23"/>
  <c r="O1509" i="23"/>
  <c r="O1500" i="23"/>
  <c r="O1467" i="23"/>
  <c r="O1428" i="23"/>
  <c r="O1390" i="23"/>
  <c r="O1350" i="23"/>
  <c r="O1317" i="23"/>
  <c r="O1248" i="23"/>
  <c r="O1184" i="23"/>
  <c r="O1582" i="23"/>
  <c r="O1550" i="23"/>
  <c r="O1518" i="23"/>
  <c r="O1464" i="23"/>
  <c r="O1396" i="23"/>
  <c r="O1355" i="23"/>
  <c r="O1319" i="23"/>
  <c r="O1286" i="23"/>
  <c r="O1236" i="23"/>
  <c r="O1169" i="23"/>
  <c r="O1347" i="23"/>
  <c r="O1315" i="23"/>
  <c r="O1269" i="23"/>
  <c r="O1226" i="23"/>
  <c r="O1204" i="23"/>
  <c r="O1171" i="23"/>
  <c r="O1154" i="23"/>
  <c r="O1141" i="23"/>
  <c r="O1264" i="23"/>
  <c r="O1238" i="23"/>
  <c r="O1205" i="23"/>
  <c r="O1189" i="23"/>
  <c r="O1167" i="23"/>
  <c r="O1108" i="23"/>
  <c r="O1098" i="23"/>
  <c r="O1082" i="23"/>
  <c r="O1078" i="23"/>
  <c r="O1074" i="23"/>
  <c r="O1070" i="23"/>
  <c r="O1066" i="23"/>
  <c r="O1062" i="23"/>
  <c r="O1058" i="23"/>
  <c r="O1054" i="23"/>
  <c r="O1050" i="23"/>
  <c r="O1046" i="23"/>
  <c r="O1042" i="23"/>
  <c r="O1038" i="23"/>
  <c r="O1034" i="23"/>
  <c r="O1030" i="23"/>
  <c r="O1026" i="23"/>
  <c r="O1022" i="23"/>
  <c r="O1018" i="23"/>
  <c r="O1014" i="23"/>
  <c r="O1010" i="23"/>
  <c r="O1006" i="23"/>
  <c r="O1002" i="23"/>
  <c r="O1933" i="23"/>
  <c r="O1846" i="23"/>
  <c r="O1753" i="23"/>
  <c r="O1672" i="23"/>
  <c r="O1472" i="23"/>
  <c r="O1381" i="23"/>
  <c r="O1126" i="23"/>
  <c r="O1712" i="23"/>
  <c r="O1456" i="23"/>
  <c r="O1363" i="23"/>
  <c r="O1285" i="23"/>
  <c r="O1249" i="23"/>
  <c r="O1198" i="23"/>
  <c r="O1162" i="23"/>
  <c r="O1122" i="23"/>
  <c r="O1902" i="23"/>
  <c r="O1806" i="23"/>
  <c r="O1795" i="23"/>
  <c r="O1440" i="23"/>
  <c r="O1364" i="23"/>
  <c r="O1146" i="23"/>
  <c r="O1117" i="23"/>
  <c r="O1854" i="23"/>
  <c r="O1572" i="23"/>
  <c r="O1663" i="23"/>
  <c r="O1298" i="23"/>
  <c r="O1266" i="23"/>
  <c r="O1242" i="23"/>
  <c r="O1201" i="23"/>
  <c r="O1186" i="23"/>
  <c r="O1087" i="23"/>
  <c r="O1106" i="23"/>
  <c r="O1919" i="23"/>
  <c r="O1903" i="23"/>
  <c r="O1887" i="23"/>
  <c r="O1871" i="23"/>
  <c r="O1855" i="23"/>
  <c r="O1839" i="23"/>
  <c r="O1821" i="23"/>
  <c r="O1787" i="23"/>
  <c r="O1801" i="23"/>
  <c r="O1711" i="23"/>
  <c r="O1695" i="23"/>
  <c r="O1713" i="23"/>
  <c r="O1697" i="23"/>
  <c r="O1707" i="23"/>
  <c r="O1691" i="23"/>
  <c r="O1709" i="23"/>
  <c r="O1693" i="23"/>
  <c r="O1594" i="23"/>
  <c r="O1569" i="23"/>
  <c r="O1537" i="23"/>
  <c r="O1608" i="23"/>
  <c r="O1592" i="23"/>
  <c r="O1541" i="23"/>
  <c r="O1596" i="23"/>
  <c r="O1469" i="23"/>
  <c r="O1437" i="23"/>
  <c r="O1413" i="23"/>
  <c r="O1494" i="23"/>
  <c r="O1478" i="23"/>
  <c r="O1462" i="23"/>
  <c r="O1446" i="23"/>
  <c r="O1430" i="23"/>
  <c r="O1414" i="23"/>
  <c r="O1465" i="23"/>
  <c r="O1433" i="23"/>
  <c r="O1422" i="23"/>
  <c r="O1406" i="23"/>
  <c r="O1340" i="23"/>
  <c r="O1139" i="23"/>
  <c r="O1107" i="23"/>
  <c r="O1127" i="23"/>
  <c r="O1155" i="23"/>
  <c r="O1147" i="23"/>
  <c r="O1115" i="23"/>
  <c r="O1119" i="23"/>
  <c r="O1097" i="23"/>
  <c r="O1300" i="23"/>
  <c r="O1332" i="23"/>
  <c r="O1320" i="23"/>
  <c r="O1312" i="23"/>
  <c r="O1135" i="23"/>
  <c r="O1131" i="23"/>
  <c r="O1168" i="23"/>
  <c r="O1580" i="23"/>
  <c r="O1542" i="23"/>
  <c r="O1510" i="23"/>
  <c r="O1448" i="23"/>
  <c r="O1388" i="23"/>
  <c r="O1345" i="23"/>
  <c r="O1313" i="23"/>
  <c r="O1254" i="23"/>
  <c r="O1230" i="23"/>
  <c r="O1110" i="23"/>
  <c r="O1341" i="23"/>
  <c r="O1309" i="23"/>
  <c r="O1245" i="23"/>
  <c r="O1224" i="23"/>
  <c r="O1188" i="23"/>
  <c r="O1170" i="23"/>
  <c r="O1150" i="23"/>
  <c r="O1120" i="23"/>
  <c r="O1260" i="23"/>
  <c r="O1222" i="23"/>
  <c r="O1200" i="23"/>
  <c r="O1182" i="23"/>
  <c r="O1144" i="23"/>
  <c r="O1102" i="23"/>
  <c r="O1085" i="23"/>
  <c r="O1081" i="23"/>
  <c r="O1077" i="23"/>
  <c r="O1073" i="23"/>
  <c r="O1069" i="23"/>
  <c r="O1065" i="23"/>
  <c r="O1061" i="23"/>
  <c r="O1057" i="23"/>
  <c r="O1053" i="23"/>
  <c r="O1049" i="23"/>
  <c r="O1045" i="23"/>
  <c r="O1041" i="23"/>
  <c r="O1037" i="23"/>
  <c r="O1033" i="23"/>
  <c r="O1029" i="23"/>
  <c r="O1025" i="23"/>
  <c r="O1021" i="23"/>
  <c r="O1017" i="23"/>
  <c r="O1013" i="23"/>
  <c r="O1009" i="23"/>
  <c r="O1005" i="23"/>
  <c r="O1901" i="23"/>
  <c r="O1869" i="23"/>
  <c r="O1789" i="23"/>
  <c r="O1931" i="23"/>
  <c r="O1894" i="23"/>
  <c r="O1878" i="23"/>
  <c r="O1862" i="23"/>
  <c r="O1819" i="23"/>
  <c r="O1234" i="23"/>
  <c r="O1178" i="23"/>
  <c r="O1786" i="23"/>
  <c r="O1393" i="23"/>
  <c r="O1263" i="23"/>
  <c r="O1688" i="23"/>
  <c r="O1297" i="23"/>
  <c r="O1259" i="23"/>
  <c r="O1239" i="23"/>
  <c r="O1199" i="23"/>
  <c r="O1796" i="23"/>
  <c r="O1488" i="23"/>
  <c r="O1407" i="23"/>
  <c r="O1377" i="23"/>
  <c r="O1357" i="23"/>
  <c r="O1215" i="23"/>
  <c r="O1100" i="23"/>
  <c r="O1091" i="23"/>
  <c r="O1349" i="23"/>
  <c r="O1247" i="23"/>
  <c r="O1183" i="23"/>
  <c r="O1915" i="23"/>
  <c r="O1899" i="23"/>
  <c r="O1883" i="23"/>
  <c r="O1867" i="23"/>
  <c r="O1851" i="23"/>
  <c r="O1835" i="23"/>
  <c r="O1813" i="23"/>
  <c r="O1817" i="23"/>
  <c r="O1545" i="23"/>
  <c r="O1606" i="23"/>
  <c r="O1590" i="23"/>
  <c r="O1549" i="23"/>
  <c r="O1610" i="23"/>
  <c r="O1493" i="23"/>
  <c r="O1461" i="23"/>
  <c r="O1429" i="23"/>
  <c r="O1402" i="23"/>
  <c r="O1489" i="23"/>
  <c r="O1457" i="23"/>
  <c r="O1426" i="23"/>
  <c r="O1410" i="23"/>
  <c r="O1394" i="23"/>
  <c r="O1482" i="23"/>
  <c r="O1466" i="23"/>
  <c r="O1450" i="23"/>
  <c r="O1434" i="23"/>
  <c r="O1346" i="23"/>
  <c r="O1342" i="23"/>
  <c r="O1324" i="23"/>
  <c r="O1308" i="23"/>
  <c r="O1157" i="23"/>
  <c r="O1566" i="23"/>
  <c r="O1534" i="23"/>
  <c r="O1502" i="23"/>
  <c r="O1436" i="23"/>
  <c r="O1382" i="23"/>
  <c r="O1335" i="23"/>
  <c r="O1294" i="23"/>
  <c r="O1253" i="23"/>
  <c r="O1228" i="23"/>
  <c r="O1109" i="23"/>
  <c r="O1331" i="23"/>
  <c r="O1276" i="23"/>
  <c r="O1237" i="23"/>
  <c r="O1214" i="23"/>
  <c r="O1180" i="23"/>
  <c r="O1166" i="23"/>
  <c r="O1149" i="23"/>
  <c r="O1284" i="23"/>
  <c r="O1252" i="23"/>
  <c r="O1216" i="23"/>
  <c r="O1194" i="23"/>
  <c r="O1181" i="23"/>
  <c r="O1132" i="23"/>
  <c r="O1094" i="23"/>
  <c r="O1084" i="23"/>
  <c r="O1080" i="23"/>
  <c r="O1076" i="23"/>
  <c r="O1072" i="23"/>
  <c r="O1068" i="23"/>
  <c r="O1064" i="23"/>
  <c r="O1060" i="23"/>
  <c r="O1056" i="23"/>
  <c r="O1052" i="23"/>
  <c r="O1048" i="23"/>
  <c r="O1044" i="23"/>
  <c r="O1040" i="23"/>
  <c r="O1036" i="23"/>
  <c r="O1032" i="23"/>
  <c r="O1028" i="23"/>
  <c r="O1024" i="23"/>
  <c r="O1020" i="23"/>
  <c r="O1016" i="23"/>
  <c r="O1012" i="23"/>
  <c r="O1008" i="23"/>
  <c r="O1004" i="23"/>
  <c r="O1823" i="23"/>
  <c r="O1830" i="23"/>
  <c r="O1774" i="23"/>
  <c r="O1704" i="23"/>
  <c r="O1399" i="23"/>
  <c r="O1361" i="23"/>
  <c r="O1295" i="23"/>
  <c r="O1837" i="23"/>
  <c r="O1680" i="23"/>
  <c r="O1439" i="23"/>
  <c r="O1400" i="23"/>
  <c r="O1368" i="23"/>
  <c r="O1137" i="23"/>
  <c r="O1853" i="23"/>
  <c r="O1870" i="23"/>
  <c r="O1306" i="23"/>
  <c r="O1250" i="23"/>
  <c r="O1221" i="23"/>
  <c r="O1163" i="23"/>
  <c r="O1138" i="23"/>
  <c r="O1886" i="23"/>
  <c r="O1838" i="23"/>
  <c r="O1576" i="23"/>
  <c r="O1893" i="23"/>
  <c r="O1877" i="23"/>
  <c r="O1861" i="23"/>
  <c r="O1845" i="23"/>
  <c r="O1829" i="23"/>
  <c r="O1387" i="23"/>
  <c r="O1351" i="23"/>
  <c r="O1261" i="23"/>
  <c r="O1195" i="23"/>
  <c r="O1153" i="23"/>
  <c r="O1384" i="23"/>
  <c r="O1282" i="23"/>
  <c r="O1218" i="23"/>
  <c r="O1164" i="23"/>
  <c r="O1927" i="23"/>
  <c r="O1911" i="23"/>
  <c r="O1895" i="23"/>
  <c r="O1879" i="23"/>
  <c r="O1863" i="23"/>
  <c r="O1847" i="23"/>
  <c r="O1831" i="23"/>
  <c r="O1805" i="23"/>
  <c r="O1809" i="23"/>
  <c r="O1791" i="23"/>
  <c r="O1703" i="23"/>
  <c r="O1687" i="23"/>
  <c r="O1705" i="23"/>
  <c r="O1689" i="23"/>
  <c r="O1699" i="23"/>
  <c r="O1701" i="23"/>
  <c r="O1602" i="23"/>
  <c r="O1586" i="23"/>
  <c r="O1553" i="23"/>
  <c r="O1600" i="23"/>
  <c r="O1557" i="23"/>
  <c r="O1604" i="23"/>
  <c r="O1588" i="23"/>
  <c r="O1485" i="23"/>
  <c r="O1453" i="23"/>
  <c r="O1418" i="23"/>
  <c r="O1486" i="23"/>
  <c r="O1470" i="23"/>
  <c r="O1454" i="23"/>
  <c r="O1438" i="23"/>
  <c r="O1425" i="23"/>
  <c r="O1409" i="23"/>
  <c r="O1481" i="23"/>
  <c r="O1449" i="23"/>
  <c r="O1417" i="23"/>
  <c r="O1304" i="23"/>
  <c r="O1123" i="23"/>
  <c r="O1143" i="23"/>
  <c r="O1111" i="23"/>
  <c r="O1159" i="23"/>
  <c r="O1151" i="23"/>
  <c r="O1660" i="23"/>
  <c r="O1558" i="23"/>
  <c r="O1526" i="23"/>
  <c r="O1468" i="23"/>
  <c r="O1432" i="23"/>
  <c r="O1356" i="23"/>
  <c r="O1329" i="23"/>
  <c r="O1292" i="23"/>
  <c r="O1244" i="23"/>
  <c r="O1176" i="23"/>
  <c r="O1104" i="23"/>
  <c r="O1325" i="23"/>
  <c r="O1270" i="23"/>
  <c r="O1232" i="23"/>
  <c r="O1213" i="23"/>
  <c r="O1172" i="23"/>
  <c r="O1160" i="23"/>
  <c r="O1142" i="23"/>
  <c r="O1278" i="23"/>
  <c r="O1246" i="23"/>
  <c r="O1206" i="23"/>
  <c r="O1192" i="23"/>
  <c r="O1174" i="23"/>
  <c r="O1116" i="23"/>
  <c r="O1090" i="23"/>
  <c r="O1083" i="23"/>
  <c r="O1079" i="23"/>
  <c r="O1075" i="23"/>
  <c r="O1071" i="23"/>
  <c r="O1067" i="23"/>
  <c r="O1063" i="23"/>
  <c r="O1059" i="23"/>
  <c r="O1055" i="23"/>
  <c r="O1051" i="23"/>
  <c r="O1047" i="23"/>
  <c r="O1043" i="23"/>
  <c r="O1039" i="23"/>
  <c r="O1035" i="23"/>
  <c r="O1031" i="23"/>
  <c r="O1027" i="23"/>
  <c r="O1023" i="23"/>
  <c r="O1019" i="23"/>
  <c r="O1015" i="23"/>
  <c r="O1011" i="23"/>
  <c r="O1007" i="23"/>
  <c r="O1003" i="23"/>
  <c r="O1885" i="23"/>
  <c r="O1820" i="23"/>
  <c r="O1765" i="23"/>
  <c r="O1935" i="23"/>
  <c r="O1408" i="23"/>
  <c r="O1352" i="23"/>
  <c r="O1262" i="23"/>
  <c r="O1202" i="23"/>
  <c r="O1303" i="23"/>
  <c r="O1275" i="23"/>
  <c r="O1255" i="23"/>
  <c r="O1231" i="23"/>
  <c r="O1173" i="23"/>
  <c r="O1799" i="23"/>
  <c r="O1397" i="23"/>
  <c r="O1279" i="23"/>
  <c r="O1099" i="23"/>
  <c r="O1696" i="23"/>
  <c r="O1471" i="23"/>
  <c r="O1424" i="23"/>
  <c r="O1365" i="23"/>
  <c r="O1291" i="23"/>
  <c r="O1233" i="23"/>
  <c r="O1207" i="23"/>
  <c r="O1125" i="23"/>
  <c r="O1089" i="23"/>
  <c r="O1923" i="23"/>
  <c r="O1907" i="23"/>
  <c r="O1891" i="23"/>
  <c r="O1875" i="23"/>
  <c r="O1859" i="23"/>
  <c r="O1843" i="23"/>
  <c r="O1827" i="23"/>
  <c r="O1797" i="23"/>
  <c r="O1561" i="23"/>
  <c r="O1598" i="23"/>
  <c r="O1565" i="23"/>
  <c r="O1533" i="23"/>
  <c r="O1477" i="23"/>
  <c r="O1445" i="23"/>
  <c r="O1398" i="23"/>
  <c r="O1473" i="23"/>
  <c r="O1441" i="23"/>
  <c r="O1421" i="23"/>
  <c r="O1405" i="23"/>
  <c r="O1490" i="23"/>
  <c r="O1474" i="23"/>
  <c r="O1458" i="23"/>
  <c r="O1442" i="23"/>
  <c r="O1338" i="23"/>
  <c r="O1344" i="23"/>
  <c r="O1296" i="23"/>
  <c r="O1334" i="23"/>
  <c r="O1330" i="23"/>
  <c r="O1326" i="23"/>
  <c r="O1322" i="23"/>
  <c r="O1318" i="23"/>
  <c r="O1314" i="23"/>
  <c r="O1310" i="23"/>
  <c r="O1336" i="23"/>
  <c r="O1328" i="23"/>
  <c r="O1316" i="23"/>
  <c r="O1093" i="23"/>
  <c r="O1103" i="23"/>
  <c r="O652" i="23"/>
  <c r="O664" i="23"/>
  <c r="O668" i="23"/>
  <c r="O672" i="23"/>
  <c r="O676" i="23"/>
  <c r="O680" i="23"/>
  <c r="O684" i="23"/>
  <c r="O688" i="23"/>
  <c r="O692" i="23"/>
  <c r="O696" i="23"/>
  <c r="O700" i="23"/>
  <c r="O643" i="23"/>
  <c r="O647" i="23"/>
  <c r="O651" i="23"/>
  <c r="O655" i="23"/>
  <c r="O659" i="23"/>
  <c r="O663" i="23"/>
  <c r="O642" i="23"/>
  <c r="O646" i="23"/>
  <c r="O650" i="23"/>
  <c r="O654" i="23"/>
  <c r="O658" i="23"/>
  <c r="O662" i="23"/>
  <c r="O666" i="23"/>
  <c r="O670" i="23"/>
  <c r="O674" i="23"/>
  <c r="O678" i="23"/>
  <c r="O682" i="23"/>
  <c r="O686" i="23"/>
  <c r="O690" i="23"/>
  <c r="O694" i="23"/>
  <c r="O698" i="23"/>
  <c r="O702" i="23"/>
  <c r="O707" i="23"/>
  <c r="O716" i="23"/>
  <c r="O732" i="23"/>
  <c r="O748" i="23"/>
  <c r="O711" i="23"/>
  <c r="O718" i="23"/>
  <c r="O720" i="23"/>
  <c r="O727" i="23"/>
  <c r="O734" i="23"/>
  <c r="O736" i="23"/>
  <c r="O743" i="23"/>
  <c r="O750" i="23"/>
  <c r="O752" i="23"/>
  <c r="O759" i="23"/>
  <c r="O706" i="23"/>
  <c r="O708" i="23"/>
  <c r="O724" i="23"/>
  <c r="O740" i="23"/>
  <c r="O756" i="23"/>
  <c r="O710" i="23"/>
  <c r="O726" i="23"/>
  <c r="O744" i="23"/>
  <c r="O801" i="23"/>
  <c r="O728" i="23"/>
  <c r="O751" i="23"/>
  <c r="O777" i="23"/>
  <c r="O785" i="23"/>
  <c r="O796" i="23"/>
  <c r="O803" i="23"/>
  <c r="O805" i="23"/>
  <c r="O813" i="23"/>
  <c r="O817" i="23"/>
  <c r="O821" i="23"/>
  <c r="O825" i="23"/>
  <c r="O829" i="23"/>
  <c r="O833" i="23"/>
  <c r="O837" i="23"/>
  <c r="O841" i="23"/>
  <c r="O845" i="23"/>
  <c r="O849" i="23"/>
  <c r="O853" i="23"/>
  <c r="O857" i="23"/>
  <c r="O861" i="23"/>
  <c r="O865" i="23"/>
  <c r="O869" i="23"/>
  <c r="O873" i="23"/>
  <c r="O901" i="23"/>
  <c r="O905" i="23"/>
  <c r="O909" i="23"/>
  <c r="O712" i="23"/>
  <c r="O735" i="23"/>
  <c r="O758" i="23"/>
  <c r="O765" i="23"/>
  <c r="O769" i="23"/>
  <c r="O793" i="23"/>
  <c r="O809" i="23"/>
  <c r="O719" i="23"/>
  <c r="O742" i="23"/>
  <c r="O760" i="23"/>
  <c r="O773" i="23"/>
  <c r="O781" i="23"/>
  <c r="O789" i="23"/>
  <c r="O795" i="23"/>
  <c r="O797" i="23"/>
  <c r="O804" i="23"/>
  <c r="O811" i="23"/>
  <c r="O815" i="23"/>
  <c r="O819" i="23"/>
  <c r="O823" i="23"/>
  <c r="O827" i="23"/>
  <c r="O831" i="23"/>
  <c r="O835" i="23"/>
  <c r="O839" i="23"/>
  <c r="O843" i="23"/>
  <c r="O859" i="23"/>
  <c r="O875" i="23"/>
  <c r="O913" i="23"/>
  <c r="O921" i="23"/>
  <c r="O953" i="23"/>
  <c r="O968" i="23"/>
  <c r="O855" i="23"/>
  <c r="O871" i="23"/>
  <c r="O911" i="23"/>
  <c r="O919" i="23"/>
  <c r="O927" i="23"/>
  <c r="O935" i="23"/>
  <c r="O943" i="23"/>
  <c r="O951" i="23"/>
  <c r="O961" i="23"/>
  <c r="O965" i="23"/>
  <c r="O969" i="23"/>
  <c r="O997" i="23"/>
  <c r="O1001" i="23"/>
  <c r="O945" i="23"/>
  <c r="O960" i="23"/>
  <c r="O980" i="23"/>
  <c r="O984" i="23"/>
  <c r="O988" i="23"/>
  <c r="O851" i="23"/>
  <c r="O867" i="23"/>
  <c r="O907" i="23"/>
  <c r="O917" i="23"/>
  <c r="O925" i="23"/>
  <c r="O933" i="23"/>
  <c r="O941" i="23"/>
  <c r="O949" i="23"/>
  <c r="O958" i="23"/>
  <c r="O962" i="23"/>
  <c r="O966" i="23"/>
  <c r="O970" i="23"/>
  <c r="O974" i="23"/>
  <c r="O978" i="23"/>
  <c r="O982" i="23"/>
  <c r="O986" i="23"/>
  <c r="O990" i="23"/>
  <c r="O994" i="23"/>
  <c r="O998" i="23"/>
  <c r="O955" i="23"/>
  <c r="O957" i="23"/>
  <c r="O977" i="23"/>
  <c r="O981" i="23"/>
  <c r="O985" i="23"/>
  <c r="O989" i="23"/>
  <c r="O929" i="23"/>
  <c r="O937" i="23"/>
  <c r="O976" i="23"/>
  <c r="O996" i="23"/>
  <c r="O1000" i="23"/>
  <c r="O847" i="23"/>
  <c r="O863" i="23"/>
  <c r="O903" i="23"/>
  <c r="O915" i="23"/>
  <c r="O923" i="23"/>
  <c r="O931" i="23"/>
  <c r="O939" i="23"/>
  <c r="O947" i="23"/>
  <c r="O973" i="23"/>
  <c r="O993" i="23"/>
  <c r="O964" i="23"/>
  <c r="O972" i="23"/>
  <c r="O992" i="23"/>
  <c r="O987" i="23"/>
  <c r="O967" i="23"/>
  <c r="O963" i="23"/>
  <c r="O874" i="23"/>
  <c r="O832" i="23"/>
  <c r="O948" i="23"/>
  <c r="O902" i="23"/>
  <c r="O862" i="23"/>
  <c r="O846" i="23"/>
  <c r="O826" i="23"/>
  <c r="O792" i="23"/>
  <c r="O954" i="23"/>
  <c r="O872" i="23"/>
  <c r="O856" i="23"/>
  <c r="O840" i="23"/>
  <c r="O808" i="23"/>
  <c r="O932" i="23"/>
  <c r="O860" i="23"/>
  <c r="O836" i="23"/>
  <c r="O800" i="23"/>
  <c r="O770" i="23"/>
  <c r="O788" i="23"/>
  <c r="O731" i="23"/>
  <c r="O790" i="23"/>
  <c r="O782" i="23"/>
  <c r="O774" i="23"/>
  <c r="O687" i="23"/>
  <c r="O749" i="23"/>
  <c r="O699" i="23"/>
  <c r="O667" i="23"/>
  <c r="O649" i="23"/>
  <c r="O729" i="23"/>
  <c r="O693" i="23"/>
  <c r="O691" i="23"/>
  <c r="O661" i="23"/>
  <c r="O644" i="23"/>
  <c r="O799" i="23"/>
  <c r="O767" i="23"/>
  <c r="O761" i="23"/>
  <c r="O677" i="23"/>
  <c r="O991" i="23"/>
  <c r="O983" i="23"/>
  <c r="O942" i="23"/>
  <c r="O904" i="23"/>
  <c r="O952" i="23"/>
  <c r="O920" i="23"/>
  <c r="O868" i="23"/>
  <c r="O828" i="23"/>
  <c r="O910" i="23"/>
  <c r="O844" i="23"/>
  <c r="O818" i="23"/>
  <c r="O806" i="23"/>
  <c r="O775" i="23"/>
  <c r="O768" i="23"/>
  <c r="O747" i="23"/>
  <c r="O794" i="23"/>
  <c r="O776" i="23"/>
  <c r="O733" i="23"/>
  <c r="O681" i="23"/>
  <c r="O656" i="23"/>
  <c r="O695" i="23"/>
  <c r="O725" i="23"/>
  <c r="O703" i="23"/>
  <c r="O975" i="23"/>
  <c r="O971" i="23"/>
  <c r="O950" i="23"/>
  <c r="O934" i="23"/>
  <c r="O918" i="23"/>
  <c r="O848" i="23"/>
  <c r="O830" i="23"/>
  <c r="O944" i="23"/>
  <c r="O928" i="23"/>
  <c r="O912" i="23"/>
  <c r="O812" i="23"/>
  <c r="O938" i="23"/>
  <c r="O922" i="23"/>
  <c r="O906" i="23"/>
  <c r="O866" i="23"/>
  <c r="O850" i="23"/>
  <c r="O838" i="23"/>
  <c r="O924" i="23"/>
  <c r="O876" i="23"/>
  <c r="O854" i="23"/>
  <c r="O834" i="23"/>
  <c r="O766" i="23"/>
  <c r="O715" i="23"/>
  <c r="O807" i="23"/>
  <c r="O791" i="23"/>
  <c r="O786" i="23"/>
  <c r="O780" i="23"/>
  <c r="O798" i="23"/>
  <c r="O764" i="23"/>
  <c r="O746" i="23"/>
  <c r="O739" i="23"/>
  <c r="O787" i="23"/>
  <c r="O779" i="23"/>
  <c r="O771" i="23"/>
  <c r="O762" i="23"/>
  <c r="O755" i="23"/>
  <c r="O685" i="23"/>
  <c r="O722" i="23"/>
  <c r="O697" i="23"/>
  <c r="O665" i="23"/>
  <c r="O648" i="23"/>
  <c r="O713" i="23"/>
  <c r="O679" i="23"/>
  <c r="O741" i="23"/>
  <c r="O709" i="23"/>
  <c r="O689" i="23"/>
  <c r="O660" i="23"/>
  <c r="O820" i="23"/>
  <c r="O753" i="23"/>
  <c r="O705" i="23"/>
  <c r="O671" i="23"/>
  <c r="O717" i="23"/>
  <c r="O683" i="23"/>
  <c r="O657" i="23"/>
  <c r="O704" i="23"/>
  <c r="O675" i="23"/>
  <c r="O653" i="23"/>
  <c r="O979" i="23"/>
  <c r="O926" i="23"/>
  <c r="O858" i="23"/>
  <c r="O814" i="23"/>
  <c r="O936" i="23"/>
  <c r="O908" i="23"/>
  <c r="O852" i="23"/>
  <c r="O946" i="23"/>
  <c r="O930" i="23"/>
  <c r="O914" i="23"/>
  <c r="O822" i="23"/>
  <c r="O940" i="23"/>
  <c r="O714" i="23"/>
  <c r="O721" i="23"/>
  <c r="O810" i="23"/>
  <c r="O784" i="23"/>
  <c r="O763" i="23"/>
  <c r="O737" i="23"/>
  <c r="O701" i="23"/>
  <c r="O669" i="23"/>
  <c r="O754" i="23"/>
  <c r="O673" i="23"/>
  <c r="O959" i="23"/>
  <c r="O999" i="23"/>
  <c r="O995" i="23"/>
  <c r="O864" i="23"/>
  <c r="O842" i="23"/>
  <c r="O816" i="23"/>
  <c r="O824" i="23"/>
  <c r="O956" i="23"/>
  <c r="O916" i="23"/>
  <c r="O870" i="23"/>
  <c r="O802" i="23"/>
  <c r="O783" i="23"/>
  <c r="O778" i="23"/>
  <c r="O772" i="23"/>
  <c r="O730" i="23"/>
  <c r="O723" i="23"/>
  <c r="O738" i="23"/>
  <c r="O745" i="23"/>
  <c r="O757" i="23"/>
  <c r="O645" i="23"/>
  <c r="AD7" i="7"/>
  <c r="AE7" i="7" s="1"/>
  <c r="AF7" i="7" s="1"/>
  <c r="D7" i="23"/>
  <c r="O883" i="23"/>
  <c r="O891" i="23"/>
  <c r="O889" i="23"/>
  <c r="O895" i="23"/>
  <c r="O893" i="23"/>
  <c r="O882" i="23"/>
  <c r="D6" i="23"/>
  <c r="AA8" i="7"/>
  <c r="AD8" i="7" s="1"/>
  <c r="R10" i="7"/>
  <c r="N10" i="7"/>
  <c r="Q11" i="7" a="1"/>
  <c r="Q11" i="7" s="1"/>
  <c r="P11" i="7" a="1"/>
  <c r="P11" i="7" s="1"/>
  <c r="L9" i="7"/>
  <c r="U9" i="7"/>
  <c r="AL9" i="7" s="1"/>
  <c r="V8" i="7"/>
  <c r="C5" i="34"/>
  <c r="D8" i="23"/>
  <c r="D11" i="23"/>
  <c r="O579" i="23"/>
  <c r="O586" i="23"/>
  <c r="O877" i="23"/>
  <c r="O475" i="23"/>
  <c r="O480" i="23"/>
  <c r="O346" i="23"/>
  <c r="O554" i="23"/>
  <c r="O460" i="23"/>
  <c r="O265" i="23"/>
  <c r="O236" i="23"/>
  <c r="O583" i="23"/>
  <c r="O636" i="23"/>
  <c r="O558" i="23"/>
  <c r="O433" i="23"/>
  <c r="O295" i="23"/>
  <c r="O205" i="23"/>
  <c r="O880" i="23"/>
  <c r="O454" i="23"/>
  <c r="O419" i="23"/>
  <c r="O185" i="23"/>
  <c r="O421" i="23"/>
  <c r="O621" i="23"/>
  <c r="O145" i="23"/>
  <c r="O522" i="23"/>
  <c r="O461" i="23"/>
  <c r="O536" i="23"/>
  <c r="O463" i="23"/>
  <c r="O620" i="23"/>
  <c r="O512" i="23"/>
  <c r="O559" i="23"/>
  <c r="O622" i="23"/>
  <c r="O614" i="23"/>
  <c r="O288" i="23"/>
  <c r="O629" i="23"/>
  <c r="O888" i="23"/>
  <c r="O352" i="23"/>
  <c r="O599" i="23"/>
  <c r="O896" i="23"/>
  <c r="O459" i="23"/>
  <c r="O258" i="23"/>
  <c r="O507" i="23"/>
  <c r="O380" i="23"/>
  <c r="O365" i="23"/>
  <c r="O404" i="23"/>
  <c r="O81" i="23"/>
  <c r="O189" i="23"/>
  <c r="O200" i="23"/>
  <c r="O411" i="23"/>
  <c r="O293" i="23"/>
  <c r="O268" i="23"/>
  <c r="O574" i="23"/>
  <c r="O167" i="23"/>
  <c r="O448" i="23"/>
  <c r="O292" i="23"/>
  <c r="O573" i="23"/>
  <c r="O417" i="23"/>
  <c r="O324" i="23"/>
  <c r="O894" i="23"/>
  <c r="O300" i="23"/>
  <c r="O48" i="23"/>
  <c r="O240" i="23"/>
  <c r="O608" i="23"/>
  <c r="O609" i="23"/>
  <c r="O108" i="23"/>
  <c r="O58" i="23"/>
  <c r="O68" i="23"/>
  <c r="O474" i="23"/>
  <c r="O548" i="23"/>
  <c r="O602" i="23"/>
  <c r="O194" i="23"/>
  <c r="O526" i="23"/>
  <c r="O892" i="23"/>
  <c r="O347" i="23"/>
  <c r="O432" i="23"/>
  <c r="O341" i="23"/>
  <c r="O604" i="23"/>
  <c r="O519" i="23"/>
  <c r="O191" i="23"/>
  <c r="O109" i="23"/>
  <c r="O188" i="23"/>
  <c r="O594" i="23"/>
  <c r="O399" i="23"/>
  <c r="O329" i="23"/>
  <c r="O483" i="23"/>
  <c r="O535" i="23"/>
  <c r="O355" i="23"/>
  <c r="O114" i="23"/>
  <c r="O534" i="23"/>
  <c r="O375" i="23"/>
  <c r="O261" i="23"/>
  <c r="O482" i="23"/>
  <c r="O165" i="23"/>
  <c r="O215" i="23"/>
  <c r="O515" i="23"/>
  <c r="O533" i="23"/>
  <c r="O409" i="23"/>
  <c r="O57" i="23"/>
  <c r="O146" i="23"/>
  <c r="O464" i="23"/>
  <c r="O331" i="23"/>
  <c r="O342" i="23"/>
  <c r="O426" i="23"/>
  <c r="O304" i="23"/>
  <c r="O332" i="23"/>
  <c r="O565" i="23"/>
  <c r="O613" i="23"/>
  <c r="O530" i="23"/>
  <c r="O885" i="23"/>
  <c r="O61" i="23"/>
  <c r="O96" i="23"/>
  <c r="O576" i="23"/>
  <c r="O39" i="23"/>
  <c r="O172" i="23"/>
  <c r="O63" i="23"/>
  <c r="O113" i="23"/>
  <c r="O107" i="23"/>
  <c r="O422" i="23"/>
  <c r="O510" i="23"/>
  <c r="O285" i="23"/>
  <c r="O641" i="23"/>
  <c r="O44" i="23"/>
  <c r="O134" i="23"/>
  <c r="O56" i="23"/>
  <c r="O387" i="23"/>
  <c r="O42" i="23"/>
  <c r="O29" i="23"/>
  <c r="O86" i="23"/>
  <c r="O371" i="23"/>
  <c r="O183" i="23"/>
  <c r="O350" i="23"/>
  <c r="O496" i="23"/>
  <c r="O610" i="23"/>
  <c r="O330" i="23"/>
  <c r="O538" i="23"/>
  <c r="O201" i="23"/>
  <c r="O242" i="23"/>
  <c r="O78" i="23"/>
  <c r="O166" i="23"/>
  <c r="O46" i="23"/>
  <c r="O587" i="23"/>
  <c r="O553" i="23"/>
  <c r="O162" i="23"/>
  <c r="O144" i="23"/>
  <c r="O427" i="23"/>
  <c r="O202" i="23"/>
  <c r="O429" i="23"/>
  <c r="O260" i="23"/>
  <c r="O245" i="23"/>
  <c r="O84" i="23"/>
  <c r="O207" i="23"/>
  <c r="O284" i="23"/>
  <c r="O392" i="23"/>
  <c r="O900" i="23"/>
  <c r="O90" i="23"/>
  <c r="O508" i="23"/>
  <c r="O595" i="23"/>
  <c r="O100" i="23"/>
  <c r="O97" i="23"/>
  <c r="O130" i="23"/>
  <c r="O400" i="23"/>
  <c r="O218" i="23"/>
  <c r="O277" i="23"/>
  <c r="O458" i="23"/>
  <c r="O163" i="23"/>
  <c r="O74" i="23"/>
  <c r="O366" i="23"/>
  <c r="O541" i="23"/>
  <c r="O552" i="23"/>
  <c r="O513" i="23"/>
  <c r="O420" i="23"/>
  <c r="O635" i="23"/>
  <c r="O274" i="23"/>
  <c r="O34" i="23"/>
  <c r="O232" i="23"/>
  <c r="O486" i="23"/>
  <c r="O136" i="23"/>
  <c r="O85" i="23"/>
  <c r="O267" i="23"/>
  <c r="O220" i="23"/>
  <c r="O605" i="23"/>
  <c r="O449" i="23"/>
  <c r="O405" i="23"/>
  <c r="O171" i="23"/>
  <c r="O372" i="23"/>
  <c r="O307" i="23"/>
  <c r="O391" i="23"/>
  <c r="O476" i="23"/>
  <c r="O216" i="23"/>
  <c r="O362" i="23"/>
  <c r="O180" i="23"/>
  <c r="O217" i="23"/>
  <c r="O549" i="23"/>
  <c r="O91" i="23"/>
  <c r="O456" i="23"/>
  <c r="O33" i="23"/>
  <c r="O43" i="23"/>
  <c r="O106" i="23"/>
  <c r="O158" i="23"/>
  <c r="O447" i="23"/>
  <c r="O149" i="23"/>
  <c r="O124" i="23"/>
  <c r="O637" i="23"/>
  <c r="O53" i="23"/>
  <c r="O469" i="23"/>
  <c r="O175" i="23"/>
  <c r="O64" i="23"/>
  <c r="O316" i="23"/>
  <c r="O270" i="23"/>
  <c r="O481" i="23"/>
  <c r="O333" i="23"/>
  <c r="O193" i="23"/>
  <c r="O495" i="23"/>
  <c r="O485" i="23"/>
  <c r="O312" i="23"/>
  <c r="O198" i="23"/>
  <c r="O349" i="23"/>
  <c r="O899" i="23"/>
  <c r="O491" i="23"/>
  <c r="O235" i="23"/>
  <c r="O291" i="23"/>
  <c r="O370" i="23"/>
  <c r="O120" i="23"/>
  <c r="O506" i="23"/>
  <c r="O547" i="23"/>
  <c r="O627" i="23"/>
  <c r="O155" i="23"/>
  <c r="O457" i="23"/>
  <c r="O132" i="23"/>
  <c r="O287" i="23"/>
  <c r="O88" i="23"/>
  <c r="O77" i="23"/>
  <c r="O127" i="23"/>
  <c r="O478" i="23"/>
  <c r="O378" i="23"/>
  <c r="O393" i="23"/>
  <c r="O611" i="23"/>
  <c r="O154" i="23"/>
  <c r="O299" i="23"/>
  <c r="O537" i="23"/>
  <c r="O343" i="23"/>
  <c r="O382" i="23"/>
  <c r="O313" i="23"/>
  <c r="O520" i="23"/>
  <c r="O471" i="23"/>
  <c r="O104" i="23"/>
  <c r="O563" i="23"/>
  <c r="O390" i="23"/>
  <c r="O568" i="23"/>
  <c r="O255" i="23"/>
  <c r="O631" i="23"/>
  <c r="O336" i="23"/>
  <c r="O525" i="23"/>
  <c r="O395" i="23"/>
  <c r="O498" i="23"/>
  <c r="O239" i="23"/>
  <c r="O386" i="23"/>
  <c r="O612" i="23"/>
  <c r="O497" i="23"/>
  <c r="O484" i="23"/>
  <c r="O550" i="23"/>
  <c r="O383" i="23"/>
  <c r="O257" i="23"/>
  <c r="O122" i="23"/>
  <c r="O266" i="23"/>
  <c r="O230" i="23"/>
  <c r="O67" i="23"/>
  <c r="O505" i="23"/>
  <c r="O280" i="23"/>
  <c r="O493" i="23"/>
  <c r="O628" i="23"/>
  <c r="O337" i="23"/>
  <c r="O572" i="23"/>
  <c r="O305" i="23"/>
  <c r="O318" i="23"/>
  <c r="O606" i="23"/>
  <c r="O542" i="23"/>
  <c r="O179" i="23"/>
  <c r="O224" i="23"/>
  <c r="O211" i="23"/>
  <c r="O196" i="23"/>
  <c r="O640" i="23"/>
  <c r="O94" i="23"/>
  <c r="O138" i="23"/>
  <c r="O119" i="23"/>
  <c r="O210" i="23"/>
  <c r="O47" i="23"/>
  <c r="O441" i="23"/>
  <c r="O354" i="23"/>
  <c r="O209" i="23"/>
  <c r="O208" i="23"/>
  <c r="O543" i="23"/>
  <c r="O297" i="23"/>
  <c r="O141" i="23"/>
  <c r="O272" i="23"/>
  <c r="O632" i="23"/>
  <c r="O470" i="23"/>
  <c r="O445" i="23"/>
  <c r="O54" i="23"/>
  <c r="O310" i="23"/>
  <c r="O385" i="23"/>
  <c r="O898" i="23"/>
  <c r="O357" i="23"/>
  <c r="O283" i="23"/>
  <c r="O92" i="23"/>
  <c r="O376" i="23"/>
  <c r="O451" i="23"/>
  <c r="O76" i="23"/>
  <c r="O351" i="23"/>
  <c r="O30" i="23"/>
  <c r="O423" i="23"/>
  <c r="O45" i="23"/>
  <c r="O364" i="23"/>
  <c r="O315" i="23"/>
  <c r="O618" i="23"/>
  <c r="O178" i="23"/>
  <c r="O296" i="23"/>
  <c r="O139" i="23"/>
  <c r="O25" i="23"/>
  <c r="O129" i="23"/>
  <c r="O26" i="23"/>
  <c r="O289" i="23"/>
  <c r="O253" i="23"/>
  <c r="O593" i="23"/>
  <c r="O311" i="23"/>
  <c r="O286" i="23"/>
  <c r="O221" i="23"/>
  <c r="O75" i="23"/>
  <c r="O388" i="23"/>
  <c r="O369" i="23"/>
  <c r="O223" i="23"/>
  <c r="O150" i="23"/>
  <c r="O361" i="23"/>
  <c r="O177" i="23"/>
  <c r="O625" i="23"/>
  <c r="O50" i="23"/>
  <c r="O368" i="23"/>
  <c r="O353" i="23"/>
  <c r="O633" i="23"/>
  <c r="O99" i="23"/>
  <c r="O408" i="23"/>
  <c r="O73" i="23"/>
  <c r="O502" i="23"/>
  <c r="O290" i="23"/>
  <c r="O540" i="23"/>
  <c r="O360" i="23"/>
  <c r="O414" i="23"/>
  <c r="O585" i="23"/>
  <c r="O465" i="23"/>
  <c r="O279" i="23"/>
  <c r="O477" i="23"/>
  <c r="O156" i="23"/>
  <c r="O52" i="23"/>
  <c r="O325" i="23"/>
  <c r="O406" i="23"/>
  <c r="O571" i="23"/>
  <c r="O321" i="23"/>
  <c r="O168" i="23"/>
  <c r="O338" i="23"/>
  <c r="O532" i="23"/>
  <c r="O322" i="23"/>
  <c r="O28" i="23"/>
  <c r="O569" i="23"/>
  <c r="O592" i="23"/>
  <c r="O98" i="23"/>
  <c r="O884" i="23"/>
  <c r="O157" i="23"/>
  <c r="O617" i="23"/>
  <c r="O616" i="23"/>
  <c r="O192" i="23"/>
  <c r="O591" i="23"/>
  <c r="O121" i="23"/>
  <c r="O241" i="23"/>
  <c r="O103" i="23"/>
  <c r="O467" i="23"/>
  <c r="O262" i="23"/>
  <c r="O556" i="23"/>
  <c r="O199" i="23"/>
  <c r="O101" i="23"/>
  <c r="O32" i="23"/>
  <c r="O490" i="23"/>
  <c r="O428" i="23"/>
  <c r="O531" i="23"/>
  <c r="O160" i="23"/>
  <c r="O326" i="23"/>
  <c r="O174" i="23"/>
  <c r="O544" i="23"/>
  <c r="O298" i="23"/>
  <c r="O339" i="23"/>
  <c r="O184" i="23"/>
  <c r="O151" i="23"/>
  <c r="O389" i="23"/>
  <c r="O314" i="23"/>
  <c r="O328" i="23"/>
  <c r="O112" i="23"/>
  <c r="O35" i="23"/>
  <c r="O153" i="23"/>
  <c r="O247" i="23"/>
  <c r="O590" i="23"/>
  <c r="O306" i="23"/>
  <c r="O66" i="23"/>
  <c r="O212" i="23"/>
  <c r="O89" i="23"/>
  <c r="O555" i="23"/>
  <c r="O161" i="23"/>
  <c r="O80" i="23"/>
  <c r="O281" i="23"/>
  <c r="O425" i="23"/>
  <c r="O173" i="23"/>
  <c r="O259" i="23"/>
  <c r="O117" i="23"/>
  <c r="O517" i="23"/>
  <c r="O79" i="23"/>
  <c r="O115" i="23"/>
  <c r="O557" i="23"/>
  <c r="O110" i="23"/>
  <c r="O301" i="23"/>
  <c r="O412" i="23"/>
  <c r="O623" i="23"/>
  <c r="O82" i="23"/>
  <c r="O624" i="23"/>
  <c r="O603" i="23"/>
  <c r="O430" i="23"/>
  <c r="O135" i="23"/>
  <c r="O204" i="23"/>
  <c r="O398" i="23"/>
  <c r="O225" i="23"/>
  <c r="O434" i="23"/>
  <c r="H15" i="8"/>
  <c r="O195" i="23"/>
  <c r="O229" i="23"/>
  <c r="O500" i="23"/>
  <c r="O133" i="23"/>
  <c r="O407" i="23"/>
  <c r="O358" i="23"/>
  <c r="O233" i="23"/>
  <c r="O545" i="23"/>
  <c r="O181" i="23"/>
  <c r="O60" i="23"/>
  <c r="O639" i="23"/>
  <c r="O128" i="23"/>
  <c r="O403" i="23"/>
  <c r="O503" i="23"/>
  <c r="O897" i="23"/>
  <c r="O334" i="23"/>
  <c r="O344" i="23"/>
  <c r="O440" i="23"/>
  <c r="O381" i="23"/>
  <c r="O488" i="23"/>
  <c r="O340" i="23"/>
  <c r="O567" i="23"/>
  <c r="O436" i="23"/>
  <c r="O102" i="23"/>
  <c r="O37" i="23"/>
  <c r="O607" i="23"/>
  <c r="O494" i="23"/>
  <c r="O394" i="23"/>
  <c r="O492" i="23"/>
  <c r="O442" i="23"/>
  <c r="O374" i="23"/>
  <c r="O509" i="23"/>
  <c r="O116" i="23"/>
  <c r="O197" i="23"/>
  <c r="O452" i="23"/>
  <c r="O231" i="23"/>
  <c r="O51" i="23"/>
  <c r="O638" i="23"/>
  <c r="O83" i="23"/>
  <c r="O123" i="23"/>
  <c r="O70" i="23"/>
  <c r="O164" i="23"/>
  <c r="O584" i="23"/>
  <c r="O598" i="23"/>
  <c r="O27" i="23"/>
  <c r="O546" i="23"/>
  <c r="O367" i="23"/>
  <c r="O131" i="23"/>
  <c r="O31" i="23"/>
  <c r="D9" i="23"/>
  <c r="O468" i="23"/>
  <c r="O320" i="23"/>
  <c r="O418" i="23"/>
  <c r="O435" i="23"/>
  <c r="O142" i="23"/>
  <c r="O560" i="23"/>
  <c r="O879" i="23"/>
  <c r="O487" i="23"/>
  <c r="O308" i="23"/>
  <c r="O570" i="23"/>
  <c r="O379" i="23"/>
  <c r="O111" i="23"/>
  <c r="O148" i="23"/>
  <c r="O581" i="23"/>
  <c r="O219" i="23"/>
  <c r="O413" i="23"/>
  <c r="O401" i="23"/>
  <c r="O243" i="23"/>
  <c r="O276" i="23"/>
  <c r="O887" i="23"/>
  <c r="O516" i="23"/>
  <c r="O36" i="23"/>
  <c r="O438" i="23"/>
  <c r="O479" i="23"/>
  <c r="O206" i="23"/>
  <c r="O596" i="23"/>
  <c r="O424" i="23"/>
  <c r="O323" i="23"/>
  <c r="O147" i="23"/>
  <c r="O226" i="23"/>
  <c r="O580" i="23"/>
  <c r="O578" i="23"/>
  <c r="O278" i="23"/>
  <c r="O118" i="23"/>
  <c r="O125" i="23"/>
  <c r="O472" i="23"/>
  <c r="O524" i="23"/>
  <c r="O597" i="23"/>
  <c r="O62" i="23"/>
  <c r="O186" i="23"/>
  <c r="O373" i="23"/>
  <c r="O416" i="23"/>
  <c r="O523" i="23"/>
  <c r="O462" i="23"/>
  <c r="O489" i="23"/>
  <c r="O521" i="23"/>
  <c r="O38" i="23"/>
  <c r="O40" i="23"/>
  <c r="O271" i="23"/>
  <c r="O187" i="23"/>
  <c r="O410" i="23"/>
  <c r="O539" i="23"/>
  <c r="O105" i="23"/>
  <c r="O446" i="23"/>
  <c r="O275" i="23"/>
  <c r="O377" i="23"/>
  <c r="O95" i="23"/>
  <c r="O190" i="23"/>
  <c r="O228" i="23"/>
  <c r="O282" i="23"/>
  <c r="O397" i="23"/>
  <c r="O518" i="23"/>
  <c r="O415" i="23"/>
  <c r="O152" i="23"/>
  <c r="O582" i="23"/>
  <c r="O356" i="23"/>
  <c r="O55" i="23"/>
  <c r="O511" i="23"/>
  <c r="O473" i="23"/>
  <c r="O249" i="23"/>
  <c r="O878" i="23"/>
  <c r="O514" i="23"/>
  <c r="O561" i="23"/>
  <c r="O159" i="23"/>
  <c r="O439" i="23"/>
  <c r="O890" i="23"/>
  <c r="O71" i="23"/>
  <c r="O601" i="23"/>
  <c r="O529" i="23"/>
  <c r="O309" i="23"/>
  <c r="O396" i="23"/>
  <c r="O182" i="23"/>
  <c r="O527" i="23"/>
  <c r="O126" i="23"/>
  <c r="O466" i="23"/>
  <c r="O41" i="23"/>
  <c r="O615" i="23"/>
  <c r="O359" i="23"/>
  <c r="O176" i="23"/>
  <c r="O69" i="23"/>
  <c r="O250" i="23"/>
  <c r="O251" i="23"/>
  <c r="O317" i="23"/>
  <c r="O137" i="23"/>
  <c r="O264" i="23"/>
  <c r="O600" i="23"/>
  <c r="O170" i="23"/>
  <c r="O93" i="23"/>
  <c r="O626" i="23"/>
  <c r="O431" i="23"/>
  <c r="O65" i="23"/>
  <c r="O363" i="23"/>
  <c r="O345" i="23"/>
  <c r="O562" i="23"/>
  <c r="O254" i="23"/>
  <c r="O384" i="23"/>
  <c r="O453" i="23"/>
  <c r="O564" i="23"/>
  <c r="O303" i="23"/>
  <c r="O881" i="23"/>
  <c r="O504" i="23"/>
  <c r="O348" i="23"/>
  <c r="O443" i="23"/>
  <c r="O455" i="23"/>
  <c r="O450" i="23"/>
  <c r="O234" i="23"/>
  <c r="O634" i="23"/>
  <c r="O619" i="23"/>
  <c r="O575" i="23"/>
  <c r="O222" i="23"/>
  <c r="O72" i="23"/>
  <c r="O246" i="23"/>
  <c r="O269" i="23"/>
  <c r="O263" i="23"/>
  <c r="O87" i="23"/>
  <c r="O273" i="23"/>
  <c r="O140" i="23"/>
  <c r="O214" i="23"/>
  <c r="O437" i="23"/>
  <c r="O213" i="23"/>
  <c r="O589" i="23"/>
  <c r="O630" i="23"/>
  <c r="O227" i="23"/>
  <c r="O256" i="23"/>
  <c r="O244" i="23"/>
  <c r="O499" i="23"/>
  <c r="O577" i="23"/>
  <c r="O49" i="23"/>
  <c r="O169" i="23"/>
  <c r="O402" i="23"/>
  <c r="O237" i="23"/>
  <c r="O566" i="23"/>
  <c r="O238" i="23"/>
  <c r="O319" i="23"/>
  <c r="O588" i="23"/>
  <c r="O501" i="23"/>
  <c r="O528" i="23"/>
  <c r="O294" i="23"/>
  <c r="O59" i="23"/>
  <c r="O327" i="23"/>
  <c r="O886" i="23"/>
  <c r="O252" i="23"/>
  <c r="O143" i="23"/>
  <c r="O248" i="23"/>
  <c r="O335" i="23"/>
  <c r="O444" i="23"/>
  <c r="O203" i="23"/>
  <c r="O302" i="23"/>
  <c r="O551" i="23"/>
  <c r="D10" i="23"/>
  <c r="AF10016" i="23" l="1"/>
  <c r="Z9" i="7"/>
  <c r="AF10038" i="23"/>
  <c r="Y10022" i="23"/>
  <c r="Y10015" i="23"/>
  <c r="Y10009" i="23"/>
  <c r="Y10016" i="23"/>
  <c r="Y10035" i="23"/>
  <c r="H33" i="8"/>
  <c r="H38" i="8"/>
  <c r="Y10040" i="23"/>
  <c r="Y10028" i="23"/>
  <c r="H26" i="8"/>
  <c r="Y10023" i="23"/>
  <c r="Y10011" i="23"/>
  <c r="Y10020" i="23"/>
  <c r="Y10021" i="23"/>
  <c r="AE8" i="7"/>
  <c r="AF8" i="7" s="1"/>
  <c r="Y10013" i="23"/>
  <c r="H11" i="8"/>
  <c r="AM10007" i="23"/>
  <c r="AF10010" i="23"/>
  <c r="Y10038" i="23"/>
  <c r="AM10012" i="23"/>
  <c r="AM10009" i="23"/>
  <c r="AM10006" i="23"/>
  <c r="AF10012" i="23"/>
  <c r="AF10015" i="23"/>
  <c r="AF10020" i="23"/>
  <c r="AF10011" i="23"/>
  <c r="AF10041" i="23"/>
  <c r="AM10008" i="23"/>
  <c r="AM10005" i="23"/>
  <c r="Y10030" i="23"/>
  <c r="H50" i="8"/>
  <c r="H8" i="8"/>
  <c r="H42" i="8"/>
  <c r="H9" i="8"/>
  <c r="H10" i="8"/>
  <c r="H40" i="8"/>
  <c r="H41" i="8"/>
  <c r="H39" i="8"/>
  <c r="H49" i="8"/>
  <c r="H36" i="8"/>
  <c r="H47" i="8"/>
  <c r="H43" i="8"/>
  <c r="H28" i="8"/>
  <c r="H44" i="8"/>
  <c r="H24" i="8"/>
  <c r="H22" i="8"/>
  <c r="D10" i="34"/>
  <c r="D9" i="34"/>
  <c r="D11" i="34"/>
  <c r="D6" i="34"/>
  <c r="D8" i="34"/>
  <c r="D7" i="34"/>
  <c r="H5" i="8"/>
  <c r="H14" i="8"/>
  <c r="H18" i="8"/>
  <c r="H17" i="8"/>
  <c r="AA9" i="7"/>
  <c r="AD9" i="7" s="1"/>
  <c r="R11" i="7"/>
  <c r="V9" i="7"/>
  <c r="N11" i="7"/>
  <c r="Q12" i="7" a="1"/>
  <c r="Q12" i="7" s="1"/>
  <c r="P12" i="7" a="1"/>
  <c r="P12" i="7" s="1"/>
  <c r="L10" i="7"/>
  <c r="U10" i="7"/>
  <c r="AL10" i="7" s="1"/>
  <c r="H20" i="8"/>
  <c r="H16" i="8"/>
  <c r="H21" i="8"/>
  <c r="H19" i="8"/>
  <c r="H13" i="8"/>
  <c r="H7" i="8"/>
  <c r="AE9" i="7" l="1"/>
  <c r="AF9" i="7" s="1"/>
  <c r="Z10" i="7"/>
  <c r="AA10" i="7" s="1"/>
  <c r="Z11" i="7" s="1"/>
  <c r="R12" i="7"/>
  <c r="N12" i="7"/>
  <c r="P13" i="7" a="1"/>
  <c r="P13" i="7" s="1"/>
  <c r="Q13" i="7" a="1"/>
  <c r="Q13" i="7" s="1"/>
  <c r="L11" i="7"/>
  <c r="U11" i="7"/>
  <c r="AL11" i="7" s="1"/>
  <c r="V10" i="7"/>
  <c r="AD10" i="7" l="1"/>
  <c r="AE10" i="7" s="1"/>
  <c r="AF10" i="7" s="1"/>
  <c r="R13" i="7"/>
  <c r="AA11" i="7"/>
  <c r="AB11" i="7" s="1"/>
  <c r="V11" i="7"/>
  <c r="N13" i="7"/>
  <c r="Q14" i="7" a="1"/>
  <c r="Q14" i="7" s="1"/>
  <c r="P14" i="7" a="1"/>
  <c r="P14" i="7" s="1"/>
  <c r="N14" i="7" s="1"/>
  <c r="L14" i="7" s="1"/>
  <c r="L12" i="7"/>
  <c r="U12" i="7"/>
  <c r="AL12" i="7" s="1"/>
  <c r="Z12" i="7" l="1"/>
  <c r="AA12" i="7" s="1"/>
  <c r="AD11" i="7"/>
  <c r="AE11" i="7" s="1"/>
  <c r="AF11" i="7" s="1"/>
  <c r="AC11" i="7"/>
  <c r="AC12" i="7" s="1"/>
  <c r="AC13" i="7" s="1"/>
  <c r="AC14" i="7" s="1"/>
  <c r="R14" i="7"/>
  <c r="Q15" i="7" a="1"/>
  <c r="Q15" i="7" s="1"/>
  <c r="P15" i="7" a="1"/>
  <c r="P15" i="7" s="1"/>
  <c r="U14" i="7"/>
  <c r="AL14" i="7" s="1"/>
  <c r="L13" i="7"/>
  <c r="U13" i="7"/>
  <c r="AL13" i="7" s="1"/>
  <c r="V12" i="7"/>
  <c r="Z13" i="7" l="1"/>
  <c r="AA13" i="7" s="1"/>
  <c r="AD13" i="7" s="1"/>
  <c r="AD12" i="7"/>
  <c r="AE12" i="7" s="1"/>
  <c r="AF12" i="7" s="1"/>
  <c r="AC15" i="7"/>
  <c r="R15" i="7"/>
  <c r="V13" i="7"/>
  <c r="V14" i="7" s="1"/>
  <c r="N15" i="7"/>
  <c r="Q16" i="7" a="1"/>
  <c r="Q16" i="7" s="1"/>
  <c r="P16" i="7" a="1"/>
  <c r="P16" i="7" s="1"/>
  <c r="N16" i="7" s="1"/>
  <c r="L16" i="7" s="1"/>
  <c r="AE13" i="7" l="1"/>
  <c r="AF13" i="7" s="1"/>
  <c r="Z14" i="7"/>
  <c r="AA14" i="7" s="1"/>
  <c r="Z15" i="7" s="1"/>
  <c r="R16" i="7"/>
  <c r="P17" i="7" a="1"/>
  <c r="P17" i="7" s="1"/>
  <c r="Q17" i="7" s="1" a="1"/>
  <c r="Q17" i="7" s="1"/>
  <c r="U16" i="7"/>
  <c r="AL16" i="7" s="1"/>
  <c r="L15" i="7"/>
  <c r="U15" i="7"/>
  <c r="AL15" i="7" s="1"/>
  <c r="AD14" i="7" l="1"/>
  <c r="AE14" i="7" s="1"/>
  <c r="AF14" i="7" s="1"/>
  <c r="R17" i="7"/>
  <c r="AA15" i="7"/>
  <c r="AD15" i="7" s="1"/>
  <c r="V15" i="7"/>
  <c r="V16" i="7" s="1"/>
  <c r="N17" i="7"/>
  <c r="Q18" i="7" a="1"/>
  <c r="Q18" i="7" s="1"/>
  <c r="P18" i="7" a="1"/>
  <c r="P18" i="7" s="1"/>
  <c r="N18" i="7" s="1"/>
  <c r="L18" i="7" s="1"/>
  <c r="AE15" i="7" l="1"/>
  <c r="AF15" i="7" s="1"/>
  <c r="Z16" i="7"/>
  <c r="AA16" i="7" s="1"/>
  <c r="AB16" i="7" s="1"/>
  <c r="R18" i="7"/>
  <c r="U18" i="7"/>
  <c r="AL18" i="7" s="1"/>
  <c r="Q19" i="7" a="1"/>
  <c r="Q19" i="7" s="1"/>
  <c r="P19" i="7" a="1"/>
  <c r="P19" i="7" s="1"/>
  <c r="N19" i="7" s="1"/>
  <c r="L19" i="7" s="1"/>
  <c r="L17" i="7"/>
  <c r="U17" i="7"/>
  <c r="Z17" i="7" l="1"/>
  <c r="AA17" i="7" s="1"/>
  <c r="AD17" i="7" s="1"/>
  <c r="AD16" i="7"/>
  <c r="AE16" i="7" s="1"/>
  <c r="AF16" i="7" s="1"/>
  <c r="AC16" i="7"/>
  <c r="R19" i="7"/>
  <c r="AL17" i="7"/>
  <c r="V17" i="7"/>
  <c r="V18" i="7" s="1"/>
  <c r="U19" i="7"/>
  <c r="AL19" i="7" s="1"/>
  <c r="P20" i="7" a="1"/>
  <c r="P20" i="7" s="1"/>
  <c r="N20" i="7" s="1"/>
  <c r="L20" i="7" s="1"/>
  <c r="Q20" i="7" a="1"/>
  <c r="Q20" i="7" s="1"/>
  <c r="AE17" i="7" l="1"/>
  <c r="AF17" i="7" s="1"/>
  <c r="Z18" i="7"/>
  <c r="AA18" i="7" s="1"/>
  <c r="AD18" i="7" s="1"/>
  <c r="AC17" i="7"/>
  <c r="AC18" i="7" s="1"/>
  <c r="AC19" i="7" s="1"/>
  <c r="AC20" i="7" s="1"/>
  <c r="AC21" i="7" s="1"/>
  <c r="AC22" i="7" s="1"/>
  <c r="AC23" i="7" s="1"/>
  <c r="AC24" i="7" s="1"/>
  <c r="AC25" i="7" s="1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C39" i="7" s="1"/>
  <c r="AC40" i="7" s="1"/>
  <c r="AC41" i="7" s="1"/>
  <c r="AC42" i="7" s="1"/>
  <c r="AC43" i="7" s="1"/>
  <c r="R20" i="7"/>
  <c r="U20" i="7"/>
  <c r="P21" i="7" a="1"/>
  <c r="P21" i="7" s="1"/>
  <c r="N21" i="7" s="1"/>
  <c r="L21" i="7" s="1"/>
  <c r="V19" i="7"/>
  <c r="AE18" i="7" l="1"/>
  <c r="AF18" i="7" s="1"/>
  <c r="Q21" i="7" a="1"/>
  <c r="Q21" i="7" s="1"/>
  <c r="R21" i="7" s="1"/>
  <c r="Z19" i="7"/>
  <c r="AA19" i="7" s="1"/>
  <c r="AD19" i="7" s="1"/>
  <c r="AC2" i="7" a="1"/>
  <c r="AC2" i="7" s="1"/>
  <c r="P22" i="7" a="1"/>
  <c r="P22" i="7" s="1"/>
  <c r="N22" i="7" s="1"/>
  <c r="L22" i="7" s="1"/>
  <c r="V20" i="7"/>
  <c r="AL20" i="7"/>
  <c r="AE19" i="7" l="1"/>
  <c r="AF19" i="7" s="1"/>
  <c r="Q22" i="7" a="1"/>
  <c r="Q22" i="7" s="1"/>
  <c r="U22" i="7" s="1"/>
  <c r="U21" i="7"/>
  <c r="AL21" i="7" s="1"/>
  <c r="Z20" i="7"/>
  <c r="AA20" i="7" s="1"/>
  <c r="Z21" i="7" s="1"/>
  <c r="AA2" i="7"/>
  <c r="AG2" i="7"/>
  <c r="P23" i="7" a="1"/>
  <c r="P23" i="7" s="1"/>
  <c r="AA21" i="7" l="1"/>
  <c r="R22" i="7"/>
  <c r="V21" i="7"/>
  <c r="L6" i="41"/>
  <c r="L10" i="41"/>
  <c r="L14" i="41"/>
  <c r="L18" i="41"/>
  <c r="L22" i="41"/>
  <c r="L26" i="41"/>
  <c r="L30" i="41"/>
  <c r="L34" i="41"/>
  <c r="L38" i="41"/>
  <c r="L42" i="41"/>
  <c r="L46" i="41"/>
  <c r="L50" i="41"/>
  <c r="L54" i="41"/>
  <c r="L58" i="41"/>
  <c r="L62" i="41"/>
  <c r="L66" i="41"/>
  <c r="L70" i="41"/>
  <c r="L74" i="41"/>
  <c r="L78" i="41"/>
  <c r="L82" i="41"/>
  <c r="L86" i="41"/>
  <c r="L90" i="41"/>
  <c r="L94" i="41"/>
  <c r="L98" i="41"/>
  <c r="L102" i="41"/>
  <c r="L106" i="41"/>
  <c r="L110" i="41"/>
  <c r="L114" i="41"/>
  <c r="L118" i="41"/>
  <c r="L122" i="41"/>
  <c r="L126" i="41"/>
  <c r="L130" i="41"/>
  <c r="L134" i="41"/>
  <c r="L138" i="41"/>
  <c r="L142" i="41"/>
  <c r="L146" i="41"/>
  <c r="L150" i="41"/>
  <c r="L154" i="41"/>
  <c r="L158" i="41"/>
  <c r="L162" i="41"/>
  <c r="L166" i="41"/>
  <c r="L170" i="41"/>
  <c r="L174" i="41"/>
  <c r="L178" i="41"/>
  <c r="L182" i="41"/>
  <c r="L186" i="41"/>
  <c r="L190" i="41"/>
  <c r="L194" i="41"/>
  <c r="L198" i="41"/>
  <c r="L202" i="41"/>
  <c r="L206" i="41"/>
  <c r="L210" i="41"/>
  <c r="L214" i="41"/>
  <c r="L218" i="41"/>
  <c r="L222" i="41"/>
  <c r="L226" i="41"/>
  <c r="L230" i="41"/>
  <c r="L234" i="41"/>
  <c r="L238" i="41"/>
  <c r="L242" i="41"/>
  <c r="L246" i="41"/>
  <c r="L250" i="41"/>
  <c r="L254" i="41"/>
  <c r="L258" i="41"/>
  <c r="L262" i="41"/>
  <c r="L266" i="41"/>
  <c r="L270" i="41"/>
  <c r="L274" i="41"/>
  <c r="L278" i="41"/>
  <c r="L282" i="41"/>
  <c r="L286" i="41"/>
  <c r="L290" i="41"/>
  <c r="L294" i="41"/>
  <c r="L298" i="41"/>
  <c r="L302" i="41"/>
  <c r="L306" i="41"/>
  <c r="L310" i="41"/>
  <c r="L314" i="41"/>
  <c r="L318" i="41"/>
  <c r="L322" i="41"/>
  <c r="L326" i="41"/>
  <c r="L330" i="41"/>
  <c r="L334" i="41"/>
  <c r="L338" i="41"/>
  <c r="L342" i="41"/>
  <c r="L7" i="41"/>
  <c r="L11" i="41"/>
  <c r="L15" i="41"/>
  <c r="L19" i="41"/>
  <c r="L23" i="41"/>
  <c r="L27" i="41"/>
  <c r="L31" i="41"/>
  <c r="L35" i="41"/>
  <c r="L39" i="41"/>
  <c r="L43" i="41"/>
  <c r="L47" i="41"/>
  <c r="L51" i="41"/>
  <c r="L55" i="41"/>
  <c r="L59" i="41"/>
  <c r="L63" i="41"/>
  <c r="L67" i="41"/>
  <c r="L71" i="41"/>
  <c r="L75" i="41"/>
  <c r="L79" i="41"/>
  <c r="L83" i="41"/>
  <c r="L87" i="41"/>
  <c r="L91" i="41"/>
  <c r="L95" i="41"/>
  <c r="L99" i="41"/>
  <c r="L103" i="41"/>
  <c r="L107" i="41"/>
  <c r="L111" i="41"/>
  <c r="L115" i="41"/>
  <c r="L119" i="41"/>
  <c r="L123" i="41"/>
  <c r="L127" i="41"/>
  <c r="L131" i="41"/>
  <c r="L135" i="41"/>
  <c r="L139" i="41"/>
  <c r="L143" i="41"/>
  <c r="L147" i="41"/>
  <c r="L151" i="41"/>
  <c r="L155" i="41"/>
  <c r="L159" i="41"/>
  <c r="L163" i="41"/>
  <c r="L167" i="41"/>
  <c r="L171" i="41"/>
  <c r="L175" i="41"/>
  <c r="L179" i="41"/>
  <c r="L183" i="41"/>
  <c r="L187" i="41"/>
  <c r="L191" i="41"/>
  <c r="L195" i="41"/>
  <c r="L199" i="41"/>
  <c r="L203" i="41"/>
  <c r="L207" i="41"/>
  <c r="L211" i="41"/>
  <c r="L215" i="41"/>
  <c r="L219" i="41"/>
  <c r="L223" i="41"/>
  <c r="L227" i="41"/>
  <c r="L231" i="41"/>
  <c r="L235" i="41"/>
  <c r="L239" i="41"/>
  <c r="L243" i="41"/>
  <c r="L247" i="41"/>
  <c r="L251" i="41"/>
  <c r="L255" i="41"/>
  <c r="L259" i="41"/>
  <c r="L263" i="41"/>
  <c r="L267" i="41"/>
  <c r="L271" i="41"/>
  <c r="L275" i="41"/>
  <c r="L279" i="41"/>
  <c r="L283" i="41"/>
  <c r="L287" i="41"/>
  <c r="L291" i="41"/>
  <c r="L295" i="41"/>
  <c r="L299" i="41"/>
  <c r="L303" i="41"/>
  <c r="L307" i="41"/>
  <c r="L311" i="41"/>
  <c r="L315" i="41"/>
  <c r="L319" i="41"/>
  <c r="L323" i="41"/>
  <c r="L327" i="41"/>
  <c r="L331" i="41"/>
  <c r="L335" i="41"/>
  <c r="L339" i="41"/>
  <c r="L343" i="41"/>
  <c r="L8" i="41"/>
  <c r="L12" i="41"/>
  <c r="L16" i="41"/>
  <c r="L20" i="41"/>
  <c r="L24" i="41"/>
  <c r="L28" i="41"/>
  <c r="L32" i="41"/>
  <c r="L36" i="41"/>
  <c r="L40" i="41"/>
  <c r="L44" i="41"/>
  <c r="L48" i="41"/>
  <c r="L52" i="41"/>
  <c r="L56" i="41"/>
  <c r="L60" i="41"/>
  <c r="L64" i="41"/>
  <c r="L68" i="41"/>
  <c r="L72" i="41"/>
  <c r="L76" i="41"/>
  <c r="L80" i="41"/>
  <c r="L84" i="41"/>
  <c r="L88" i="41"/>
  <c r="L92" i="41"/>
  <c r="L96" i="41"/>
  <c r="L100" i="41"/>
  <c r="L104" i="41"/>
  <c r="L108" i="41"/>
  <c r="L112" i="41"/>
  <c r="L9" i="41"/>
  <c r="L13" i="41"/>
  <c r="L17" i="41"/>
  <c r="L21" i="41"/>
  <c r="L25" i="41"/>
  <c r="L29" i="41"/>
  <c r="L33" i="41"/>
  <c r="L37" i="41"/>
  <c r="L41" i="41"/>
  <c r="L45" i="41"/>
  <c r="L49" i="41"/>
  <c r="L53" i="41"/>
  <c r="L57" i="41"/>
  <c r="L61" i="41"/>
  <c r="L65" i="41"/>
  <c r="L69" i="41"/>
  <c r="L73" i="41"/>
  <c r="L77" i="41"/>
  <c r="L81" i="41"/>
  <c r="L85" i="41"/>
  <c r="L89" i="41"/>
  <c r="L93" i="41"/>
  <c r="L97" i="41"/>
  <c r="L101" i="41"/>
  <c r="L105" i="41"/>
  <c r="L109" i="41"/>
  <c r="L113" i="41"/>
  <c r="L117" i="41"/>
  <c r="L121" i="41"/>
  <c r="L125" i="41"/>
  <c r="L129" i="41"/>
  <c r="L133" i="41"/>
  <c r="L137" i="41"/>
  <c r="L141" i="41"/>
  <c r="L145" i="41"/>
  <c r="L149" i="41"/>
  <c r="L153" i="41"/>
  <c r="L157" i="41"/>
  <c r="L161" i="41"/>
  <c r="L116" i="41"/>
  <c r="L132" i="41"/>
  <c r="L148" i="41"/>
  <c r="L164" i="41"/>
  <c r="L172" i="41"/>
  <c r="L180" i="41"/>
  <c r="L188" i="41"/>
  <c r="L196" i="41"/>
  <c r="L204" i="41"/>
  <c r="L212" i="41"/>
  <c r="L220" i="41"/>
  <c r="L228" i="41"/>
  <c r="L236" i="41"/>
  <c r="L244" i="41"/>
  <c r="L252" i="41"/>
  <c r="L260" i="41"/>
  <c r="L268" i="41"/>
  <c r="L276" i="41"/>
  <c r="L284" i="41"/>
  <c r="L292" i="41"/>
  <c r="L300" i="41"/>
  <c r="L308" i="41"/>
  <c r="L316" i="41"/>
  <c r="L324" i="41"/>
  <c r="L332" i="41"/>
  <c r="L340" i="41"/>
  <c r="L346" i="41"/>
  <c r="L350" i="41"/>
  <c r="L354" i="41"/>
  <c r="L358" i="41"/>
  <c r="L362" i="41"/>
  <c r="L366" i="41"/>
  <c r="L370" i="41"/>
  <c r="L374" i="41"/>
  <c r="L378" i="41"/>
  <c r="L382" i="41"/>
  <c r="L386" i="41"/>
  <c r="L390" i="41"/>
  <c r="L394" i="41"/>
  <c r="L398" i="41"/>
  <c r="L402" i="41"/>
  <c r="L406" i="41"/>
  <c r="L410" i="41"/>
  <c r="L414" i="41"/>
  <c r="L418" i="41"/>
  <c r="L422" i="41"/>
  <c r="L426" i="41"/>
  <c r="L430" i="41"/>
  <c r="L434" i="41"/>
  <c r="L438" i="41"/>
  <c r="L442" i="41"/>
  <c r="L446" i="41"/>
  <c r="L450" i="41"/>
  <c r="L454" i="41"/>
  <c r="L458" i="41"/>
  <c r="L462" i="41"/>
  <c r="L466" i="41"/>
  <c r="L470" i="41"/>
  <c r="L474" i="41"/>
  <c r="L478" i="41"/>
  <c r="L482" i="41"/>
  <c r="L486" i="41"/>
  <c r="L490" i="41"/>
  <c r="L494" i="41"/>
  <c r="L498" i="41"/>
  <c r="L502" i="41"/>
  <c r="L506" i="41"/>
  <c r="L510" i="41"/>
  <c r="L514" i="41"/>
  <c r="L518" i="41"/>
  <c r="L522" i="41"/>
  <c r="L526" i="41"/>
  <c r="L530" i="41"/>
  <c r="L534" i="41"/>
  <c r="L538" i="41"/>
  <c r="L542" i="41"/>
  <c r="L546" i="41"/>
  <c r="L550" i="41"/>
  <c r="L554" i="41"/>
  <c r="L558" i="41"/>
  <c r="L562" i="41"/>
  <c r="L120" i="41"/>
  <c r="L136" i="41"/>
  <c r="L152" i="41"/>
  <c r="L165" i="41"/>
  <c r="L173" i="41"/>
  <c r="L181" i="41"/>
  <c r="L189" i="41"/>
  <c r="L197" i="41"/>
  <c r="L205" i="41"/>
  <c r="L213" i="41"/>
  <c r="L221" i="41"/>
  <c r="L229" i="41"/>
  <c r="L237" i="41"/>
  <c r="L245" i="41"/>
  <c r="L253" i="41"/>
  <c r="L261" i="41"/>
  <c r="L269" i="41"/>
  <c r="L277" i="41"/>
  <c r="L285" i="41"/>
  <c r="L293" i="41"/>
  <c r="L301" i="41"/>
  <c r="L309" i="41"/>
  <c r="L317" i="41"/>
  <c r="L325" i="41"/>
  <c r="L333" i="41"/>
  <c r="L341" i="41"/>
  <c r="L347" i="41"/>
  <c r="L351" i="41"/>
  <c r="L355" i="41"/>
  <c r="L359" i="41"/>
  <c r="L363" i="41"/>
  <c r="L367" i="41"/>
  <c r="L371" i="41"/>
  <c r="L375" i="41"/>
  <c r="L379" i="41"/>
  <c r="L383" i="41"/>
  <c r="L387" i="41"/>
  <c r="L391" i="41"/>
  <c r="L395" i="41"/>
  <c r="L399" i="41"/>
  <c r="L403" i="41"/>
  <c r="L407" i="41"/>
  <c r="L411" i="41"/>
  <c r="L415" i="41"/>
  <c r="L419" i="41"/>
  <c r="L423" i="41"/>
  <c r="L427" i="41"/>
  <c r="L431" i="41"/>
  <c r="L435" i="41"/>
  <c r="L439" i="41"/>
  <c r="L443" i="41"/>
  <c r="L447" i="41"/>
  <c r="L451" i="41"/>
  <c r="L455" i="41"/>
  <c r="L459" i="41"/>
  <c r="L463" i="41"/>
  <c r="L467" i="41"/>
  <c r="L471" i="41"/>
  <c r="L475" i="41"/>
  <c r="L479" i="41"/>
  <c r="L483" i="41"/>
  <c r="L487" i="41"/>
  <c r="L491" i="41"/>
  <c r="L495" i="41"/>
  <c r="L499" i="41"/>
  <c r="L503" i="41"/>
  <c r="L507" i="41"/>
  <c r="L511" i="41"/>
  <c r="L515" i="41"/>
  <c r="L519" i="41"/>
  <c r="L523" i="41"/>
  <c r="L527" i="41"/>
  <c r="L531" i="41"/>
  <c r="L535" i="41"/>
  <c r="L539" i="41"/>
  <c r="L543" i="41"/>
  <c r="L547" i="41"/>
  <c r="L551" i="41"/>
  <c r="L555" i="41"/>
  <c r="L559" i="41"/>
  <c r="L563" i="41"/>
  <c r="L567" i="41"/>
  <c r="L571" i="41"/>
  <c r="L575" i="41"/>
  <c r="L579" i="41"/>
  <c r="L124" i="41"/>
  <c r="L140" i="41"/>
  <c r="L156" i="41"/>
  <c r="L168" i="41"/>
  <c r="L176" i="41"/>
  <c r="L184" i="41"/>
  <c r="L192" i="41"/>
  <c r="L200" i="41"/>
  <c r="L208" i="41"/>
  <c r="L216" i="41"/>
  <c r="L224" i="41"/>
  <c r="L232" i="41"/>
  <c r="L240" i="41"/>
  <c r="L248" i="41"/>
  <c r="L256" i="41"/>
  <c r="L264" i="41"/>
  <c r="L272" i="41"/>
  <c r="L280" i="41"/>
  <c r="L288" i="41"/>
  <c r="L296" i="41"/>
  <c r="L304" i="41"/>
  <c r="L312" i="41"/>
  <c r="L320" i="41"/>
  <c r="L328" i="41"/>
  <c r="L336" i="41"/>
  <c r="L344" i="41"/>
  <c r="L348" i="41"/>
  <c r="L352" i="41"/>
  <c r="L356" i="41"/>
  <c r="L360" i="41"/>
  <c r="L364" i="41"/>
  <c r="L368" i="41"/>
  <c r="L372" i="41"/>
  <c r="L376" i="41"/>
  <c r="L380" i="41"/>
  <c r="L384" i="41"/>
  <c r="L388" i="41"/>
  <c r="L392" i="41"/>
  <c r="L396" i="41"/>
  <c r="L400" i="41"/>
  <c r="L404" i="41"/>
  <c r="L408" i="41"/>
  <c r="L412" i="41"/>
  <c r="L416" i="41"/>
  <c r="L420" i="41"/>
  <c r="L424" i="41"/>
  <c r="L428" i="41"/>
  <c r="L432" i="41"/>
  <c r="L436" i="41"/>
  <c r="L440" i="41"/>
  <c r="L444" i="41"/>
  <c r="L448" i="41"/>
  <c r="L452" i="41"/>
  <c r="L456" i="41"/>
  <c r="L460" i="41"/>
  <c r="L464" i="41"/>
  <c r="L468" i="41"/>
  <c r="L472" i="41"/>
  <c r="L476" i="41"/>
  <c r="L480" i="41"/>
  <c r="L484" i="41"/>
  <c r="L488" i="41"/>
  <c r="L492" i="41"/>
  <c r="L496" i="41"/>
  <c r="L500" i="41"/>
  <c r="L504" i="41"/>
  <c r="L508" i="41"/>
  <c r="L512" i="41"/>
  <c r="L516" i="41"/>
  <c r="L520" i="41"/>
  <c r="L524" i="41"/>
  <c r="L528" i="41"/>
  <c r="L532" i="41"/>
  <c r="L536" i="41"/>
  <c r="L540" i="41"/>
  <c r="L544" i="41"/>
  <c r="L548" i="41"/>
  <c r="L552" i="41"/>
  <c r="L556" i="41"/>
  <c r="L560" i="41"/>
  <c r="L564" i="41"/>
  <c r="L568" i="41"/>
  <c r="L572" i="41"/>
  <c r="L576" i="41"/>
  <c r="L580" i="41"/>
  <c r="L128" i="41"/>
  <c r="L144" i="41"/>
  <c r="L160" i="41"/>
  <c r="L169" i="41"/>
  <c r="L177" i="41"/>
  <c r="L185" i="41"/>
  <c r="L193" i="41"/>
  <c r="L201" i="41"/>
  <c r="L209" i="41"/>
  <c r="L217" i="41"/>
  <c r="L225" i="41"/>
  <c r="L233" i="41"/>
  <c r="L241" i="41"/>
  <c r="L249" i="41"/>
  <c r="L257" i="41"/>
  <c r="L265" i="41"/>
  <c r="L273" i="41"/>
  <c r="L281" i="41"/>
  <c r="L289" i="41"/>
  <c r="L297" i="41"/>
  <c r="L305" i="41"/>
  <c r="L313" i="41"/>
  <c r="L321" i="41"/>
  <c r="L329" i="41"/>
  <c r="L337" i="41"/>
  <c r="L345" i="41"/>
  <c r="L349" i="41"/>
  <c r="L353" i="41"/>
  <c r="L357" i="41"/>
  <c r="L361" i="41"/>
  <c r="L365" i="41"/>
  <c r="L369" i="41"/>
  <c r="L373" i="41"/>
  <c r="L377" i="41"/>
  <c r="L381" i="41"/>
  <c r="L385" i="41"/>
  <c r="L389" i="41"/>
  <c r="L393" i="41"/>
  <c r="L397" i="41"/>
  <c r="L401" i="41"/>
  <c r="L405" i="41"/>
  <c r="L409" i="41"/>
  <c r="L413" i="41"/>
  <c r="L417" i="41"/>
  <c r="L421" i="41"/>
  <c r="L425" i="41"/>
  <c r="L441" i="41"/>
  <c r="L457" i="41"/>
  <c r="L473" i="41"/>
  <c r="L489" i="41"/>
  <c r="L505" i="41"/>
  <c r="L521" i="41"/>
  <c r="L537" i="41"/>
  <c r="L553" i="41"/>
  <c r="L566" i="41"/>
  <c r="L574" i="41"/>
  <c r="L582" i="41"/>
  <c r="L586" i="41"/>
  <c r="L590" i="41"/>
  <c r="L594" i="41"/>
  <c r="L598" i="41"/>
  <c r="L602" i="41"/>
  <c r="L606" i="41"/>
  <c r="L610" i="41"/>
  <c r="L614" i="41"/>
  <c r="L618" i="41"/>
  <c r="L622" i="41"/>
  <c r="L626" i="41"/>
  <c r="L630" i="41"/>
  <c r="L634" i="41"/>
  <c r="L638" i="41"/>
  <c r="L642" i="41"/>
  <c r="L646" i="41"/>
  <c r="L650" i="41"/>
  <c r="L654" i="41"/>
  <c r="L658" i="41"/>
  <c r="L662" i="41"/>
  <c r="L666" i="41"/>
  <c r="L670" i="41"/>
  <c r="L674" i="41"/>
  <c r="L647" i="41"/>
  <c r="L659" i="41"/>
  <c r="L671" i="41"/>
  <c r="L664" i="41"/>
  <c r="L429" i="41"/>
  <c r="L445" i="41"/>
  <c r="L461" i="41"/>
  <c r="L477" i="41"/>
  <c r="L493" i="41"/>
  <c r="L509" i="41"/>
  <c r="L525" i="41"/>
  <c r="L541" i="41"/>
  <c r="L557" i="41"/>
  <c r="L569" i="41"/>
  <c r="L577" i="41"/>
  <c r="L583" i="41"/>
  <c r="L587" i="41"/>
  <c r="L591" i="41"/>
  <c r="L595" i="41"/>
  <c r="L599" i="41"/>
  <c r="L603" i="41"/>
  <c r="L607" i="41"/>
  <c r="L611" i="41"/>
  <c r="L615" i="41"/>
  <c r="L619" i="41"/>
  <c r="L623" i="41"/>
  <c r="L627" i="41"/>
  <c r="L631" i="41"/>
  <c r="L635" i="41"/>
  <c r="L639" i="41"/>
  <c r="L643" i="41"/>
  <c r="L651" i="41"/>
  <c r="L667" i="41"/>
  <c r="L668" i="41"/>
  <c r="L433" i="41"/>
  <c r="L449" i="41"/>
  <c r="L465" i="41"/>
  <c r="L481" i="41"/>
  <c r="L497" i="41"/>
  <c r="L513" i="41"/>
  <c r="L529" i="41"/>
  <c r="L545" i="41"/>
  <c r="L561" i="41"/>
  <c r="L570" i="41"/>
  <c r="L578" i="41"/>
  <c r="L584" i="41"/>
  <c r="L588" i="41"/>
  <c r="L592" i="41"/>
  <c r="L596" i="41"/>
  <c r="L600" i="41"/>
  <c r="L604" i="41"/>
  <c r="L608" i="41"/>
  <c r="L612" i="41"/>
  <c r="L616" i="41"/>
  <c r="L620" i="41"/>
  <c r="L624" i="41"/>
  <c r="L628" i="41"/>
  <c r="L632" i="41"/>
  <c r="L636" i="41"/>
  <c r="L640" i="41"/>
  <c r="L644" i="41"/>
  <c r="L648" i="41"/>
  <c r="L652" i="41"/>
  <c r="L656" i="41"/>
  <c r="L672" i="41"/>
  <c r="L437" i="41"/>
  <c r="L453" i="41"/>
  <c r="L469" i="41"/>
  <c r="L485" i="41"/>
  <c r="L501" i="41"/>
  <c r="L517" i="41"/>
  <c r="L533" i="41"/>
  <c r="L549" i="41"/>
  <c r="L565" i="41"/>
  <c r="L573" i="41"/>
  <c r="L581" i="41"/>
  <c r="L585" i="41"/>
  <c r="L589" i="41"/>
  <c r="L593" i="41"/>
  <c r="L597" i="41"/>
  <c r="L601" i="41"/>
  <c r="L605" i="41"/>
  <c r="L609" i="41"/>
  <c r="L613" i="41"/>
  <c r="L617" i="41"/>
  <c r="L621" i="41"/>
  <c r="L625" i="41"/>
  <c r="L629" i="41"/>
  <c r="L633" i="41"/>
  <c r="L637" i="41"/>
  <c r="L641" i="41"/>
  <c r="L645" i="41"/>
  <c r="L649" i="41"/>
  <c r="L653" i="41"/>
  <c r="L657" i="41"/>
  <c r="L661" i="41"/>
  <c r="L665" i="41"/>
  <c r="L669" i="41"/>
  <c r="L673" i="41"/>
  <c r="L677" i="41"/>
  <c r="L655" i="41"/>
  <c r="L663" i="41"/>
  <c r="L675" i="41"/>
  <c r="L660" i="41"/>
  <c r="L676" i="41"/>
  <c r="L5" i="41"/>
  <c r="AD20" i="7"/>
  <c r="AE20" i="7" s="1"/>
  <c r="AF20" i="7" s="1"/>
  <c r="N23" i="7"/>
  <c r="L23" i="7" s="1"/>
  <c r="Q23" i="7" a="1"/>
  <c r="Q23" i="7" s="1"/>
  <c r="R23" i="7" s="1"/>
  <c r="J75" i="41"/>
  <c r="J151" i="41"/>
  <c r="J235" i="41"/>
  <c r="J344" i="41"/>
  <c r="J513" i="41"/>
  <c r="J267" i="41"/>
  <c r="J174" i="41"/>
  <c r="J137" i="41"/>
  <c r="J567" i="41"/>
  <c r="J329" i="41"/>
  <c r="J426" i="41"/>
  <c r="J103" i="41"/>
  <c r="J138" i="41"/>
  <c r="J296" i="41"/>
  <c r="J465" i="41"/>
  <c r="J203" i="41"/>
  <c r="J158" i="41"/>
  <c r="J121" i="41"/>
  <c r="J551" i="41"/>
  <c r="J313" i="41"/>
  <c r="J410" i="41"/>
  <c r="J107" i="41"/>
  <c r="J183" i="41"/>
  <c r="J271" i="41"/>
  <c r="J376" i="41"/>
  <c r="J545" i="41"/>
  <c r="J299" i="41"/>
  <c r="J206" i="41"/>
  <c r="J169" i="41"/>
  <c r="J140" i="41"/>
  <c r="J361" i="41"/>
  <c r="J59" i="41"/>
  <c r="J135" i="41"/>
  <c r="J210" i="41"/>
  <c r="J328" i="41"/>
  <c r="J497" i="41"/>
  <c r="J251" i="41"/>
  <c r="J190" i="41"/>
  <c r="J153" i="41"/>
  <c r="J98" i="41"/>
  <c r="J345" i="41"/>
  <c r="J442" i="41"/>
  <c r="J139" i="41"/>
  <c r="J64" i="41"/>
  <c r="J303" i="41"/>
  <c r="J408" i="41"/>
  <c r="J577" i="41"/>
  <c r="J331" i="41"/>
  <c r="J238" i="41"/>
  <c r="J201" i="41"/>
  <c r="J211" i="41"/>
  <c r="J393" i="41"/>
  <c r="J91" i="41"/>
  <c r="J167" i="41"/>
  <c r="J255" i="41"/>
  <c r="J360" i="41"/>
  <c r="J529" i="41"/>
  <c r="J283" i="41"/>
  <c r="J222" i="41"/>
  <c r="J185" i="41"/>
  <c r="J181" i="41"/>
  <c r="J377" i="41"/>
  <c r="J474" i="41"/>
  <c r="J119" i="41"/>
  <c r="J228" i="41"/>
  <c r="J297" i="41"/>
  <c r="J264" i="41"/>
  <c r="J89" i="41"/>
  <c r="J555" i="41"/>
  <c r="J444" i="41"/>
  <c r="J381" i="41"/>
  <c r="J626" i="41"/>
  <c r="J531" i="41"/>
  <c r="J420" i="41"/>
  <c r="J357" i="41"/>
  <c r="J590" i="41"/>
  <c r="I255" i="41"/>
  <c r="J355" i="41"/>
  <c r="J268" i="41"/>
  <c r="J173" i="41"/>
  <c r="I48" i="41"/>
  <c r="I97" i="41"/>
  <c r="J307" i="41"/>
  <c r="J242" i="41"/>
  <c r="J109" i="41"/>
  <c r="J68" i="41"/>
  <c r="J128" i="41"/>
  <c r="J367" i="41"/>
  <c r="J472" i="41"/>
  <c r="J213" i="41"/>
  <c r="J395" i="41"/>
  <c r="J95" i="41"/>
  <c r="J116" i="41"/>
  <c r="J288" i="41"/>
  <c r="J457" i="41"/>
  <c r="J155" i="41"/>
  <c r="J80" i="41"/>
  <c r="J319" i="41"/>
  <c r="J424" i="41"/>
  <c r="J101" i="41"/>
  <c r="J347" i="41"/>
  <c r="J79" i="41"/>
  <c r="J249" i="41"/>
  <c r="J272" i="41"/>
  <c r="J441" i="41"/>
  <c r="J148" i="41"/>
  <c r="J53" i="41"/>
  <c r="J160" i="41"/>
  <c r="J399" i="41"/>
  <c r="J504" i="41"/>
  <c r="J258" i="41"/>
  <c r="J51" i="41"/>
  <c r="J127" i="41"/>
  <c r="J196" i="41"/>
  <c r="J320" i="41"/>
  <c r="J489" i="41"/>
  <c r="J52" i="41"/>
  <c r="J112" i="41"/>
  <c r="J351" i="41"/>
  <c r="J456" i="41"/>
  <c r="J187" i="41"/>
  <c r="J379" i="41"/>
  <c r="J111" i="41"/>
  <c r="J157" i="41"/>
  <c r="J304" i="41"/>
  <c r="J473" i="41"/>
  <c r="J215" i="41"/>
  <c r="J85" i="41"/>
  <c r="J192" i="41"/>
  <c r="J431" i="41"/>
  <c r="J141" i="41"/>
  <c r="J290" i="41"/>
  <c r="J83" i="41"/>
  <c r="J159" i="41"/>
  <c r="J245" i="41"/>
  <c r="J352" i="41"/>
  <c r="J521" i="41"/>
  <c r="J84" i="41"/>
  <c r="J144" i="41"/>
  <c r="J383" i="41"/>
  <c r="J488" i="41"/>
  <c r="J239" i="41"/>
  <c r="J67" i="41"/>
  <c r="J143" i="41"/>
  <c r="J221" i="41"/>
  <c r="J336" i="41"/>
  <c r="J505" i="41"/>
  <c r="J259" i="41"/>
  <c r="J180" i="41"/>
  <c r="J142" i="41"/>
  <c r="J394" i="41"/>
  <c r="J433" i="41"/>
  <c r="J519" i="41"/>
  <c r="J36" i="41"/>
  <c r="J572" i="41"/>
  <c r="J509" i="41"/>
  <c r="I142" i="41"/>
  <c r="J659" i="41"/>
  <c r="J548" i="41"/>
  <c r="J485" i="41"/>
  <c r="I116" i="41"/>
  <c r="J656" i="41"/>
  <c r="J507" i="41"/>
  <c r="J396" i="41"/>
  <c r="J333" i="41"/>
  <c r="J530" i="41"/>
  <c r="I231" i="41"/>
  <c r="J483" i="41"/>
  <c r="J372" i="41"/>
  <c r="J171" i="41"/>
  <c r="J102" i="41"/>
  <c r="J65" i="41"/>
  <c r="J495" i="41"/>
  <c r="J257" i="41"/>
  <c r="J354" i="41"/>
  <c r="J147" i="41"/>
  <c r="J72" i="41"/>
  <c r="J311" i="41"/>
  <c r="J416" i="41"/>
  <c r="J50" i="41"/>
  <c r="J54" i="41"/>
  <c r="J208" i="41"/>
  <c r="J447" i="41"/>
  <c r="J186" i="41"/>
  <c r="J306" i="41"/>
  <c r="J131" i="41"/>
  <c r="J56" i="41"/>
  <c r="J295" i="41"/>
  <c r="J400" i="41"/>
  <c r="J569" i="41"/>
  <c r="J188" i="41"/>
  <c r="J134" i="41"/>
  <c r="J97" i="41"/>
  <c r="J527" i="41"/>
  <c r="J289" i="41"/>
  <c r="J386" i="41"/>
  <c r="J179" i="41"/>
  <c r="J104" i="41"/>
  <c r="J343" i="41"/>
  <c r="J448" i="41"/>
  <c r="J165" i="41"/>
  <c r="J86" i="41"/>
  <c r="J49" i="41"/>
  <c r="J479" i="41"/>
  <c r="J237" i="41"/>
  <c r="J338" i="41"/>
  <c r="J163" i="41"/>
  <c r="J88" i="41"/>
  <c r="J327" i="41"/>
  <c r="J432" i="41"/>
  <c r="J124" i="41"/>
  <c r="J323" i="41"/>
  <c r="J166" i="41"/>
  <c r="J129" i="41"/>
  <c r="J559" i="41"/>
  <c r="J321" i="41"/>
  <c r="J418" i="41"/>
  <c r="J76" i="41"/>
  <c r="J136" i="41"/>
  <c r="J375" i="41"/>
  <c r="J480" i="41"/>
  <c r="J227" i="41"/>
  <c r="J118" i="41"/>
  <c r="J81" i="41"/>
  <c r="J511" i="41"/>
  <c r="J273" i="41"/>
  <c r="J370" i="41"/>
  <c r="J60" i="41"/>
  <c r="J120" i="41"/>
  <c r="J359" i="41"/>
  <c r="J464" i="41"/>
  <c r="J202" i="41"/>
  <c r="J387" i="41"/>
  <c r="J312" i="41"/>
  <c r="J105" i="41"/>
  <c r="J71" i="41"/>
  <c r="J125" i="41"/>
  <c r="J281" i="41"/>
  <c r="J130" i="41"/>
  <c r="J15" i="41"/>
  <c r="J637" i="41"/>
  <c r="J641" i="41"/>
  <c r="I118" i="41"/>
  <c r="J676" i="41"/>
  <c r="J613" i="41"/>
  <c r="J602" i="41"/>
  <c r="I160" i="41"/>
  <c r="J635" i="41"/>
  <c r="J524" i="41"/>
  <c r="J461" i="41"/>
  <c r="I84" i="41"/>
  <c r="J617" i="41"/>
  <c r="J611" i="41"/>
  <c r="J500" i="41"/>
  <c r="J96" i="41"/>
  <c r="J385" i="41"/>
  <c r="J439" i="41"/>
  <c r="J145" i="41"/>
  <c r="J77" i="41"/>
  <c r="J282" i="41"/>
  <c r="J247" i="41"/>
  <c r="J232" i="41"/>
  <c r="J214" i="41"/>
  <c r="J466" i="41"/>
  <c r="J199" i="41"/>
  <c r="J90" i="41"/>
  <c r="J110" i="41"/>
  <c r="J362" i="41"/>
  <c r="J401" i="41"/>
  <c r="J487" i="41"/>
  <c r="J481" i="41"/>
  <c r="J378" i="41"/>
  <c r="J403" i="41"/>
  <c r="I127" i="41"/>
  <c r="J589" i="41"/>
  <c r="J628" i="41"/>
  <c r="J363" i="41"/>
  <c r="J425" i="41"/>
  <c r="J392" i="41"/>
  <c r="J217" i="41"/>
  <c r="J587" i="41"/>
  <c r="J476" i="41"/>
  <c r="J413" i="41"/>
  <c r="J32" i="41"/>
  <c r="J563" i="41"/>
  <c r="J452" i="41"/>
  <c r="J389" i="41"/>
  <c r="J640" i="41"/>
  <c r="J326" i="41"/>
  <c r="J411" i="41"/>
  <c r="J300" i="41"/>
  <c r="J231" i="41"/>
  <c r="I80" i="41"/>
  <c r="I135" i="41"/>
  <c r="J371" i="41"/>
  <c r="J276" i="41"/>
  <c r="J70" i="41"/>
  <c r="J322" i="41"/>
  <c r="J384" i="41"/>
  <c r="J415" i="41"/>
  <c r="J175" i="41"/>
  <c r="J291" i="41"/>
  <c r="J380" i="41"/>
  <c r="J317" i="41"/>
  <c r="J438" i="41"/>
  <c r="J467" i="41"/>
  <c r="J356" i="41"/>
  <c r="J293" i="41"/>
  <c r="J244" i="41"/>
  <c r="I191" i="41"/>
  <c r="J490" i="41"/>
  <c r="J172" i="41"/>
  <c r="I47" i="41"/>
  <c r="J653" i="41"/>
  <c r="J666" i="41"/>
  <c r="I200" i="41"/>
  <c r="J353" i="41"/>
  <c r="J250" i="41"/>
  <c r="J339" i="41"/>
  <c r="I85" i="41"/>
  <c r="J557" i="41"/>
  <c r="J340" i="41"/>
  <c r="J501" i="41"/>
  <c r="I134" i="41"/>
  <c r="J34" i="41"/>
  <c r="I233" i="41"/>
  <c r="J26" i="41"/>
  <c r="I315" i="41"/>
  <c r="I204" i="41"/>
  <c r="I351" i="41"/>
  <c r="J35" i="41"/>
  <c r="I561" i="41"/>
  <c r="I131" i="41"/>
  <c r="J638" i="41"/>
  <c r="I532" i="41"/>
  <c r="I152" i="41"/>
  <c r="I377" i="41"/>
  <c r="J543" i="41"/>
  <c r="J349" i="41"/>
  <c r="J325" i="41"/>
  <c r="J230" i="41"/>
  <c r="J482" i="41"/>
  <c r="J164" i="41"/>
  <c r="J575" i="41"/>
  <c r="J184" i="41"/>
  <c r="J459" i="41"/>
  <c r="J417" i="41"/>
  <c r="J471" i="41"/>
  <c r="J177" i="41"/>
  <c r="J62" i="41"/>
  <c r="J314" i="41"/>
  <c r="J280" i="41"/>
  <c r="J73" i="41"/>
  <c r="J246" i="41"/>
  <c r="J498" i="41"/>
  <c r="J248" i="41"/>
  <c r="J535" i="41"/>
  <c r="J316" i="41"/>
  <c r="J292" i="41"/>
  <c r="J334" i="41"/>
  <c r="J554" i="41"/>
  <c r="J335" i="41"/>
  <c r="J63" i="41"/>
  <c r="J123" i="41"/>
  <c r="J561" i="41"/>
  <c r="J236" i="41"/>
  <c r="J30" i="41"/>
  <c r="J604" i="41"/>
  <c r="J541" i="41"/>
  <c r="J254" i="41"/>
  <c r="J44" i="41"/>
  <c r="J580" i="41"/>
  <c r="J517" i="41"/>
  <c r="I150" i="41"/>
  <c r="J21" i="41"/>
  <c r="J539" i="41"/>
  <c r="J428" i="41"/>
  <c r="J365" i="41"/>
  <c r="J601" i="41"/>
  <c r="I263" i="41"/>
  <c r="J515" i="41"/>
  <c r="J404" i="41"/>
  <c r="J224" i="41"/>
  <c r="J115" i="41"/>
  <c r="J553" i="41"/>
  <c r="J100" i="41"/>
  <c r="J263" i="41"/>
  <c r="J619" i="41"/>
  <c r="J508" i="41"/>
  <c r="J445" i="41"/>
  <c r="I60" i="41"/>
  <c r="J595" i="41"/>
  <c r="J484" i="41"/>
  <c r="J421" i="41"/>
  <c r="J43" i="41"/>
  <c r="J536" i="41"/>
  <c r="J443" i="41"/>
  <c r="J332" i="41"/>
  <c r="J269" i="41"/>
  <c r="I112" i="41"/>
  <c r="I167" i="41"/>
  <c r="J419" i="41"/>
  <c r="J407" i="41"/>
  <c r="J284" i="41"/>
  <c r="J260" i="41"/>
  <c r="I256" i="41"/>
  <c r="J382" i="41"/>
  <c r="J596" i="41"/>
  <c r="J629" i="41"/>
  <c r="J630" i="41"/>
  <c r="I119" i="41"/>
  <c r="I361" i="41"/>
  <c r="J286" i="41"/>
  <c r="I443" i="41"/>
  <c r="I332" i="41"/>
  <c r="I554" i="41"/>
  <c r="I177" i="41"/>
  <c r="J622" i="41"/>
  <c r="I259" i="41"/>
  <c r="I148" i="41"/>
  <c r="I258" i="41"/>
  <c r="J593" i="41"/>
  <c r="J193" i="41"/>
  <c r="J93" i="41"/>
  <c r="J298" i="41"/>
  <c r="J337" i="41"/>
  <c r="J423" i="41"/>
  <c r="J55" i="41"/>
  <c r="J58" i="41"/>
  <c r="J226" i="41"/>
  <c r="J162" i="41"/>
  <c r="J216" i="41"/>
  <c r="J491" i="41"/>
  <c r="J449" i="41"/>
  <c r="J503" i="41"/>
  <c r="J209" i="41"/>
  <c r="J94" i="41"/>
  <c r="J346" i="41"/>
  <c r="J241" i="41"/>
  <c r="J253" i="41"/>
  <c r="J219" i="41"/>
  <c r="I94" i="41"/>
  <c r="I136" i="41"/>
  <c r="J440" i="41"/>
  <c r="J233" i="41"/>
  <c r="J48" i="41"/>
  <c r="J315" i="41"/>
  <c r="J409" i="41"/>
  <c r="J204" i="41"/>
  <c r="I63" i="41"/>
  <c r="J669" i="41"/>
  <c r="J458" i="41"/>
  <c r="J149" i="41"/>
  <c r="J23" i="41"/>
  <c r="J645" i="41"/>
  <c r="J655" i="41"/>
  <c r="I192" i="41"/>
  <c r="J667" i="41"/>
  <c r="J556" i="41"/>
  <c r="J493" i="41"/>
  <c r="I126" i="41"/>
  <c r="J670" i="41"/>
  <c r="J643" i="41"/>
  <c r="J532" i="41"/>
  <c r="J463" i="41"/>
  <c r="J191" i="41"/>
  <c r="J69" i="41"/>
  <c r="J274" i="41"/>
  <c r="J368" i="41"/>
  <c r="I78" i="41"/>
  <c r="J636" i="41"/>
  <c r="J573" i="41"/>
  <c r="J510" i="41"/>
  <c r="I54" i="41"/>
  <c r="J612" i="41"/>
  <c r="J549" i="41"/>
  <c r="J318" i="41"/>
  <c r="I87" i="41"/>
  <c r="J571" i="41"/>
  <c r="J460" i="41"/>
  <c r="J397" i="41"/>
  <c r="J654" i="41"/>
  <c r="J390" i="41"/>
  <c r="J547" i="41"/>
  <c r="J113" i="41"/>
  <c r="J205" i="41"/>
  <c r="J154" i="41"/>
  <c r="I62" i="41"/>
  <c r="I98" i="41"/>
  <c r="J243" i="41"/>
  <c r="I88" i="41"/>
  <c r="I143" i="41"/>
  <c r="J560" i="41"/>
  <c r="I489" i="41"/>
  <c r="J13" i="41"/>
  <c r="J422" i="41"/>
  <c r="I460" i="41"/>
  <c r="J514" i="41"/>
  <c r="I305" i="41"/>
  <c r="I138" i="41"/>
  <c r="I387" i="41"/>
  <c r="I276" i="41"/>
  <c r="I466" i="41"/>
  <c r="J197" i="41"/>
  <c r="J200" i="41"/>
  <c r="J182" i="41"/>
  <c r="J434" i="41"/>
  <c r="J122" i="41"/>
  <c r="J225" i="41"/>
  <c r="J78" i="41"/>
  <c r="J330" i="41"/>
  <c r="J369" i="41"/>
  <c r="J455" i="41"/>
  <c r="J87" i="41"/>
  <c r="J170" i="41"/>
  <c r="J265" i="41"/>
  <c r="J223" i="41"/>
  <c r="J57" i="41"/>
  <c r="J523" i="41"/>
  <c r="J126" i="41"/>
  <c r="I96" i="41"/>
  <c r="I72" i="41"/>
  <c r="J652" i="41"/>
  <c r="I70" i="41"/>
  <c r="J146" i="41"/>
  <c r="J256" i="41"/>
  <c r="J287" i="41"/>
  <c r="J47" i="41"/>
  <c r="J506" i="41"/>
  <c r="J348" i="41"/>
  <c r="J285" i="41"/>
  <c r="J114" i="41"/>
  <c r="J435" i="41"/>
  <c r="J324" i="41"/>
  <c r="J261" i="41"/>
  <c r="I104" i="41"/>
  <c r="I159" i="41"/>
  <c r="J538" i="41"/>
  <c r="J66" i="41"/>
  <c r="J37" i="41"/>
  <c r="J621" i="41"/>
  <c r="J616" i="41"/>
  <c r="I168" i="41"/>
  <c r="I102" i="41"/>
  <c r="J660" i="41"/>
  <c r="J212" i="41"/>
  <c r="J279" i="41"/>
  <c r="J176" i="41"/>
  <c r="J99" i="41"/>
  <c r="J537" i="41"/>
  <c r="J252" i="41"/>
  <c r="J132" i="41"/>
  <c r="J16" i="41"/>
  <c r="J240" i="41"/>
  <c r="J218" i="41"/>
  <c r="I71" i="41"/>
  <c r="J677" i="41"/>
  <c r="J20" i="41"/>
  <c r="I224" i="41"/>
  <c r="J14" i="41"/>
  <c r="J588" i="41"/>
  <c r="J525" i="41"/>
  <c r="I158" i="41"/>
  <c r="I51" i="41"/>
  <c r="J675" i="41"/>
  <c r="J92" i="41"/>
  <c r="I64" i="41"/>
  <c r="J24" i="41"/>
  <c r="J620" i="41"/>
  <c r="J22" i="41"/>
  <c r="J373" i="41"/>
  <c r="J615" i="41"/>
  <c r="J156" i="41"/>
  <c r="I99" i="41"/>
  <c r="J342" i="41"/>
  <c r="I187" i="41"/>
  <c r="I58" i="41"/>
  <c r="I588" i="41"/>
  <c r="I248" i="41"/>
  <c r="I433" i="41"/>
  <c r="J609" i="41"/>
  <c r="I515" i="41"/>
  <c r="I404" i="41"/>
  <c r="I75" i="41"/>
  <c r="I249" i="41"/>
  <c r="J512" i="41"/>
  <c r="J412" i="41"/>
  <c r="J388" i="41"/>
  <c r="J152" i="41"/>
  <c r="J502" i="41"/>
  <c r="J74" i="41"/>
  <c r="J108" i="41"/>
  <c r="J405" i="41"/>
  <c r="J665" i="41"/>
  <c r="J454" i="41"/>
  <c r="I137" i="41"/>
  <c r="J542" i="41"/>
  <c r="I219" i="41"/>
  <c r="I103" i="41"/>
  <c r="I105" i="41"/>
  <c r="J398" i="41"/>
  <c r="I465" i="41"/>
  <c r="J662" i="41"/>
  <c r="J220" i="41"/>
  <c r="I436" i="41"/>
  <c r="I215" i="41"/>
  <c r="I281" i="41"/>
  <c r="I111" i="41"/>
  <c r="J266" i="41"/>
  <c r="J540" i="41"/>
  <c r="J516" i="41"/>
  <c r="J475" i="41"/>
  <c r="I199" i="41"/>
  <c r="I55" i="41"/>
  <c r="J46" i="41"/>
  <c r="I61" i="41"/>
  <c r="I240" i="41"/>
  <c r="I425" i="41"/>
  <c r="J598" i="41"/>
  <c r="I507" i="41"/>
  <c r="I396" i="41"/>
  <c r="J9" i="41"/>
  <c r="I241" i="41"/>
  <c r="I53" i="41"/>
  <c r="I323" i="41"/>
  <c r="I212" i="41"/>
  <c r="I365" i="41"/>
  <c r="J11" i="41"/>
  <c r="I569" i="41"/>
  <c r="J605" i="41"/>
  <c r="J341" i="41"/>
  <c r="I585" i="41"/>
  <c r="I208" i="41"/>
  <c r="I372" i="41"/>
  <c r="I178" i="41"/>
  <c r="I459" i="41"/>
  <c r="I247" i="41"/>
  <c r="I289" i="41"/>
  <c r="I122" i="41"/>
  <c r="J358" i="41"/>
  <c r="I238" i="41"/>
  <c r="I589" i="41"/>
  <c r="I452" i="41"/>
  <c r="I519" i="41"/>
  <c r="I293" i="41"/>
  <c r="I624" i="41"/>
  <c r="I229" i="41"/>
  <c r="I499" i="41"/>
  <c r="I197" i="41"/>
  <c r="I567" i="41"/>
  <c r="I358" i="41"/>
  <c r="H279" i="41"/>
  <c r="I390" i="41"/>
  <c r="I278" i="41"/>
  <c r="I522" i="41"/>
  <c r="H95" i="41"/>
  <c r="I474" i="41"/>
  <c r="J639" i="41"/>
  <c r="I310" i="41"/>
  <c r="H249" i="41"/>
  <c r="H442" i="41"/>
  <c r="H227" i="41"/>
  <c r="I595" i="41"/>
  <c r="H282" i="41"/>
  <c r="H52" i="41"/>
  <c r="H17" i="41"/>
  <c r="H519" i="41"/>
  <c r="I616" i="41"/>
  <c r="H296" i="41"/>
  <c r="H129" i="41"/>
  <c r="H290" i="41"/>
  <c r="H35" i="41"/>
  <c r="J534" i="41"/>
  <c r="I121" i="41"/>
  <c r="J427" i="41"/>
  <c r="I223" i="41"/>
  <c r="J38" i="41"/>
  <c r="J436" i="41"/>
  <c r="J533" i="41"/>
  <c r="J133" i="41"/>
  <c r="I151" i="41"/>
  <c r="I265" i="41"/>
  <c r="I90" i="41"/>
  <c r="I347" i="41"/>
  <c r="I236" i="41"/>
  <c r="I402" i="41"/>
  <c r="I66" i="41"/>
  <c r="I593" i="41"/>
  <c r="I163" i="41"/>
  <c r="J41" i="41"/>
  <c r="I564" i="41"/>
  <c r="I216" i="41"/>
  <c r="I409" i="41"/>
  <c r="J566" i="41"/>
  <c r="J305" i="41"/>
  <c r="J477" i="41"/>
  <c r="J453" i="41"/>
  <c r="J364" i="41"/>
  <c r="J451" i="41"/>
  <c r="J309" i="41"/>
  <c r="J374" i="41"/>
  <c r="I207" i="41"/>
  <c r="J671" i="41"/>
  <c r="I553" i="41"/>
  <c r="I123" i="41"/>
  <c r="J624" i="41"/>
  <c r="I524" i="41"/>
  <c r="I144" i="41"/>
  <c r="I369" i="41"/>
  <c r="J350" i="41"/>
  <c r="I451" i="41"/>
  <c r="I340" i="41"/>
  <c r="I565" i="41"/>
  <c r="I185" i="41"/>
  <c r="J633" i="41"/>
  <c r="J581" i="41"/>
  <c r="J552" i="41"/>
  <c r="I155" i="41"/>
  <c r="I401" i="41"/>
  <c r="I604" i="41"/>
  <c r="I57" i="41"/>
  <c r="J526" i="41"/>
  <c r="I232" i="41"/>
  <c r="I417" i="41"/>
  <c r="J584" i="41"/>
  <c r="I380" i="41"/>
  <c r="I455" i="41"/>
  <c r="I202" i="41"/>
  <c r="I338" i="41"/>
  <c r="I242" i="41"/>
  <c r="I496" i="41"/>
  <c r="H79" i="41"/>
  <c r="I448" i="41"/>
  <c r="I348" i="41"/>
  <c r="I430" i="41"/>
  <c r="I133" i="41"/>
  <c r="I559" i="41"/>
  <c r="H407" i="41"/>
  <c r="I33" i="41"/>
  <c r="I482" i="41"/>
  <c r="I269" i="41"/>
  <c r="H223" i="41"/>
  <c r="I641" i="41"/>
  <c r="I582" i="41"/>
  <c r="I514" i="41"/>
  <c r="H377" i="41"/>
  <c r="H570" i="41"/>
  <c r="H411" i="41"/>
  <c r="H164" i="41"/>
  <c r="H445" i="41"/>
  <c r="H258" i="41"/>
  <c r="I653" i="41"/>
  <c r="H647" i="41"/>
  <c r="J198" i="41"/>
  <c r="J574" i="41"/>
  <c r="J275" i="41"/>
  <c r="I50" i="41"/>
  <c r="J45" i="41"/>
  <c r="J661" i="41"/>
  <c r="J33" i="41"/>
  <c r="I184" i="41"/>
  <c r="I393" i="41"/>
  <c r="J522" i="41"/>
  <c r="I475" i="41"/>
  <c r="I364" i="41"/>
  <c r="I596" i="41"/>
  <c r="I209" i="41"/>
  <c r="J672" i="41"/>
  <c r="I291" i="41"/>
  <c r="I180" i="41"/>
  <c r="I312" i="41"/>
  <c r="J646" i="41"/>
  <c r="I537" i="41"/>
  <c r="J161" i="41"/>
  <c r="J391" i="41"/>
  <c r="I106" i="41"/>
  <c r="I74" i="41"/>
  <c r="J301" i="41"/>
  <c r="J189" i="41"/>
  <c r="J437" i="41"/>
  <c r="I49" i="41"/>
  <c r="J578" i="41"/>
  <c r="I169" i="41"/>
  <c r="J608" i="41"/>
  <c r="I251" i="41"/>
  <c r="I140" i="41"/>
  <c r="I237" i="41"/>
  <c r="J582" i="41"/>
  <c r="I497" i="41"/>
  <c r="J27" i="41"/>
  <c r="J486" i="41"/>
  <c r="I468" i="41"/>
  <c r="J592" i="41"/>
  <c r="I313" i="41"/>
  <c r="I146" i="41"/>
  <c r="J492" i="41"/>
  <c r="I239" i="41"/>
  <c r="J674" i="41"/>
  <c r="J544" i="41"/>
  <c r="I217" i="41"/>
  <c r="I203" i="41"/>
  <c r="I82" i="41"/>
  <c r="J657" i="41"/>
  <c r="I545" i="41"/>
  <c r="I113" i="41"/>
  <c r="I194" i="41"/>
  <c r="J18" i="41"/>
  <c r="I432" i="41"/>
  <c r="I652" i="41"/>
  <c r="I456" i="41"/>
  <c r="I226" i="41"/>
  <c r="H207" i="41"/>
  <c r="I625" i="41"/>
  <c r="J570" i="41"/>
  <c r="J302" i="41"/>
  <c r="I407" i="41"/>
  <c r="I23" i="41"/>
  <c r="I164" i="41"/>
  <c r="I341" i="41"/>
  <c r="I646" i="41"/>
  <c r="I472" i="41"/>
  <c r="H351" i="41"/>
  <c r="H96" i="41"/>
  <c r="H160" i="41"/>
  <c r="I31" i="41"/>
  <c r="H70" i="41"/>
  <c r="H29" i="41"/>
  <c r="H539" i="41"/>
  <c r="H362" i="41"/>
  <c r="H573" i="41"/>
  <c r="H430" i="41"/>
  <c r="H195" i="41"/>
  <c r="I350" i="41"/>
  <c r="J450" i="41"/>
  <c r="J499" i="41"/>
  <c r="J229" i="41"/>
  <c r="J106" i="41"/>
  <c r="J277" i="41"/>
  <c r="I120" i="41"/>
  <c r="I175" i="41"/>
  <c r="J618" i="41"/>
  <c r="I521" i="41"/>
  <c r="I81" i="41"/>
  <c r="J568" i="41"/>
  <c r="I492" i="41"/>
  <c r="I65" i="41"/>
  <c r="I337" i="41"/>
  <c r="I170" i="41"/>
  <c r="I419" i="41"/>
  <c r="I308" i="41"/>
  <c r="I518" i="41"/>
  <c r="I153" i="41"/>
  <c r="J583" i="41"/>
  <c r="J61" i="41"/>
  <c r="J651" i="41"/>
  <c r="J627" i="41"/>
  <c r="J606" i="41"/>
  <c r="J310" i="41"/>
  <c r="J468" i="41"/>
  <c r="J565" i="41"/>
  <c r="J446" i="41"/>
  <c r="J262" i="41"/>
  <c r="I297" i="41"/>
  <c r="I130" i="41"/>
  <c r="I379" i="41"/>
  <c r="I268" i="41"/>
  <c r="I454" i="41"/>
  <c r="I109" i="41"/>
  <c r="J406" i="41"/>
  <c r="I195" i="41"/>
  <c r="I69" i="41"/>
  <c r="J82" i="41"/>
  <c r="I264" i="41"/>
  <c r="I441" i="41"/>
  <c r="J402" i="41"/>
  <c r="J579" i="41"/>
  <c r="I52" i="41"/>
  <c r="I556" i="41"/>
  <c r="I483" i="41"/>
  <c r="J195" i="41"/>
  <c r="I331" i="41"/>
  <c r="I220" i="41"/>
  <c r="I161" i="41"/>
  <c r="J594" i="41"/>
  <c r="I243" i="41"/>
  <c r="I612" i="41"/>
  <c r="I392" i="41"/>
  <c r="I92" i="41"/>
  <c r="I314" i="41"/>
  <c r="I630" i="41"/>
  <c r="I447" i="41"/>
  <c r="H335" i="41"/>
  <c r="H80" i="41"/>
  <c r="I575" i="41"/>
  <c r="I367" i="41"/>
  <c r="I599" i="41"/>
  <c r="H151" i="41"/>
  <c r="I484" i="41"/>
  <c r="I544" i="41"/>
  <c r="I318" i="41"/>
  <c r="I640" i="41"/>
  <c r="I270" i="41"/>
  <c r="I581" i="41"/>
  <c r="H288" i="41"/>
  <c r="H121" i="41"/>
  <c r="H276" i="41"/>
  <c r="I21" i="41"/>
  <c r="H667" i="41"/>
  <c r="H76" i="41"/>
  <c r="G32" i="41"/>
  <c r="H558" i="41"/>
  <c r="H387" i="41"/>
  <c r="H132" i="41"/>
  <c r="H168" i="41"/>
  <c r="I39" i="41"/>
  <c r="H84" i="41"/>
  <c r="G37" i="41"/>
  <c r="I527" i="41"/>
  <c r="H578" i="41"/>
  <c r="J429" i="41"/>
  <c r="J631" i="41"/>
  <c r="I172" i="41"/>
  <c r="I91" i="41"/>
  <c r="I345" i="41"/>
  <c r="I235" i="41"/>
  <c r="I124" i="41"/>
  <c r="J25" i="41"/>
  <c r="I577" i="41"/>
  <c r="I147" i="41"/>
  <c r="I326" i="41"/>
  <c r="I221" i="41"/>
  <c r="I339" i="41"/>
  <c r="J234" i="41"/>
  <c r="I509" i="41"/>
  <c r="I294" i="41"/>
  <c r="H239" i="41"/>
  <c r="I657" i="41"/>
  <c r="I274" i="41"/>
  <c r="I174" i="41"/>
  <c r="I458" i="41"/>
  <c r="H55" i="41"/>
  <c r="I292" i="41"/>
  <c r="I391" i="41"/>
  <c r="J366" i="41"/>
  <c r="I525" i="41"/>
  <c r="H383" i="41"/>
  <c r="H128" i="41"/>
  <c r="H192" i="41"/>
  <c r="I25" i="41"/>
  <c r="H123" i="41"/>
  <c r="G61" i="41"/>
  <c r="H571" i="41"/>
  <c r="I311" i="41"/>
  <c r="H605" i="41"/>
  <c r="H462" i="41"/>
  <c r="H245" i="41"/>
  <c r="I110" i="41"/>
  <c r="J564" i="41"/>
  <c r="I329" i="41"/>
  <c r="I504" i="41"/>
  <c r="I114" i="41"/>
  <c r="J39" i="41"/>
  <c r="I395" i="41"/>
  <c r="I284" i="41"/>
  <c r="I225" i="41"/>
  <c r="J12" i="41"/>
  <c r="I307" i="41"/>
  <c r="I41" i="41"/>
  <c r="I495" i="41"/>
  <c r="I324" i="41"/>
  <c r="I416" i="41"/>
  <c r="J29" i="41"/>
  <c r="I549" i="41"/>
  <c r="H399" i="41"/>
  <c r="H144" i="41"/>
  <c r="I660" i="41"/>
  <c r="I470" i="41"/>
  <c r="I246" i="41"/>
  <c r="H215" i="41"/>
  <c r="J31" i="41"/>
  <c r="J600" i="41"/>
  <c r="I421" i="41"/>
  <c r="H31" i="41"/>
  <c r="I373" i="41"/>
  <c r="H167" i="41"/>
  <c r="I157" i="41"/>
  <c r="H185" i="41"/>
  <c r="H370" i="41"/>
  <c r="H124" i="41"/>
  <c r="G62" i="41"/>
  <c r="H179" i="41"/>
  <c r="I528" i="41"/>
  <c r="H622" i="41"/>
  <c r="H455" i="41"/>
  <c r="I205" i="41"/>
  <c r="H232" i="41"/>
  <c r="H65" i="41"/>
  <c r="H187" i="41"/>
  <c r="I149" i="41"/>
  <c r="H257" i="41"/>
  <c r="J117" i="41"/>
  <c r="J308" i="41"/>
  <c r="I201" i="41"/>
  <c r="I301" i="41"/>
  <c r="J585" i="41"/>
  <c r="J470" i="41"/>
  <c r="I363" i="41"/>
  <c r="I252" i="41"/>
  <c r="I193" i="41"/>
  <c r="J647" i="41"/>
  <c r="I275" i="41"/>
  <c r="I644" i="41"/>
  <c r="I445" i="41"/>
  <c r="I228" i="41"/>
  <c r="I366" i="41"/>
  <c r="I662" i="41"/>
  <c r="I498" i="41"/>
  <c r="H367" i="41"/>
  <c r="H112" i="41"/>
  <c r="I628" i="41"/>
  <c r="I418" i="41"/>
  <c r="I141" i="41"/>
  <c r="H183" i="41"/>
  <c r="I548" i="41"/>
  <c r="I587" i="41"/>
  <c r="I368" i="41"/>
  <c r="I37" i="41"/>
  <c r="I320" i="41"/>
  <c r="H39" i="41"/>
  <c r="H320" i="41"/>
  <c r="H153" i="41"/>
  <c r="H326" i="41"/>
  <c r="H74" i="41"/>
  <c r="H30" i="41"/>
  <c r="H126" i="41"/>
  <c r="G64" i="41"/>
  <c r="H590" i="41"/>
  <c r="H423" i="41"/>
  <c r="I86" i="41"/>
  <c r="J597" i="41"/>
  <c r="I162" i="41"/>
  <c r="I145" i="41"/>
  <c r="I166" i="41"/>
  <c r="J623" i="41"/>
  <c r="I523" i="41"/>
  <c r="I108" i="41"/>
  <c r="I353" i="41"/>
  <c r="J207" i="41"/>
  <c r="I196" i="41"/>
  <c r="I352" i="41"/>
  <c r="I654" i="41"/>
  <c r="I580" i="41"/>
  <c r="I605" i="41"/>
  <c r="I394" i="41"/>
  <c r="I15" i="41"/>
  <c r="I346" i="41"/>
  <c r="I132" i="41"/>
  <c r="I327" i="41"/>
  <c r="I638" i="41"/>
  <c r="I461" i="41"/>
  <c r="H343" i="41"/>
  <c r="I586" i="41"/>
  <c r="I381" i="41"/>
  <c r="J430" i="41"/>
  <c r="H159" i="41"/>
  <c r="I571" i="41"/>
  <c r="I384" i="41"/>
  <c r="I413" i="41"/>
  <c r="H313" i="41"/>
  <c r="H506" i="41"/>
  <c r="H328" i="41"/>
  <c r="H61" i="41"/>
  <c r="H373" i="41"/>
  <c r="H155" i="41"/>
  <c r="G81" i="41"/>
  <c r="H583" i="41"/>
  <c r="H199" i="41"/>
  <c r="I189" i="41"/>
  <c r="H193" i="41"/>
  <c r="H380" i="41"/>
  <c r="I601" i="41"/>
  <c r="H385" i="41"/>
  <c r="J496" i="41"/>
  <c r="J469" i="41"/>
  <c r="J658" i="41"/>
  <c r="J632" i="41"/>
  <c r="I500" i="41"/>
  <c r="J414" i="41"/>
  <c r="I491" i="41"/>
  <c r="J642" i="41"/>
  <c r="I321" i="41"/>
  <c r="I154" i="41"/>
  <c r="J28" i="41"/>
  <c r="I302" i="41"/>
  <c r="I622" i="41"/>
  <c r="I516" i="41"/>
  <c r="I566" i="41"/>
  <c r="I343" i="41"/>
  <c r="I656" i="41"/>
  <c r="I295" i="41"/>
  <c r="J610" i="41"/>
  <c r="I277" i="41"/>
  <c r="I606" i="41"/>
  <c r="I408" i="41"/>
  <c r="H311" i="41"/>
  <c r="I493" i="41"/>
  <c r="I328" i="41"/>
  <c r="I568" i="41"/>
  <c r="H127" i="41"/>
  <c r="I526" i="41"/>
  <c r="I282" i="41"/>
  <c r="I360" i="41"/>
  <c r="H281" i="41"/>
  <c r="H474" i="41"/>
  <c r="H277" i="41"/>
  <c r="I11" i="41"/>
  <c r="H331" i="41"/>
  <c r="H102" i="41"/>
  <c r="G49" i="41"/>
  <c r="H551" i="41"/>
  <c r="I128" i="41"/>
  <c r="J576" i="41"/>
  <c r="I411" i="41"/>
  <c r="J562" i="41"/>
  <c r="J462" i="41"/>
  <c r="I139" i="41"/>
  <c r="J649" i="41"/>
  <c r="J518" i="41"/>
  <c r="I481" i="41"/>
  <c r="J40" i="41"/>
  <c r="I508" i="41"/>
  <c r="I555" i="41"/>
  <c r="I330" i="41"/>
  <c r="I543" i="41"/>
  <c r="I354" i="41"/>
  <c r="I590" i="41"/>
  <c r="H143" i="41"/>
  <c r="I550" i="41"/>
  <c r="I476" i="41"/>
  <c r="I533" i="41"/>
  <c r="I304" i="41"/>
  <c r="I632" i="41"/>
  <c r="I531" i="41"/>
  <c r="I218" i="41"/>
  <c r="I578" i="41"/>
  <c r="I370" i="41"/>
  <c r="H287" i="41"/>
  <c r="H32" i="41"/>
  <c r="H40" i="41"/>
  <c r="I602" i="41"/>
  <c r="I619" i="41"/>
  <c r="H634" i="41"/>
  <c r="H475" i="41"/>
  <c r="H267" i="41"/>
  <c r="H509" i="41"/>
  <c r="H354" i="41"/>
  <c r="H92" i="41"/>
  <c r="G42" i="41"/>
  <c r="I410" i="41"/>
  <c r="I424" i="41"/>
  <c r="H321" i="41"/>
  <c r="H514" i="41"/>
  <c r="I107" i="41"/>
  <c r="I171" i="41"/>
  <c r="I68" i="41"/>
  <c r="I322" i="41"/>
  <c r="H450" i="41"/>
  <c r="J591" i="41"/>
  <c r="I95" i="41"/>
  <c r="I283" i="41"/>
  <c r="I529" i="41"/>
  <c r="I76" i="41"/>
  <c r="I101" i="41"/>
  <c r="J599" i="41"/>
  <c r="J178" i="41"/>
  <c r="I449" i="41"/>
  <c r="J634" i="41"/>
  <c r="I444" i="41"/>
  <c r="I506" i="41"/>
  <c r="I279" i="41"/>
  <c r="I440" i="41"/>
  <c r="I303" i="41"/>
  <c r="I547" i="41"/>
  <c r="H111" i="41"/>
  <c r="I501" i="41"/>
  <c r="I412" i="41"/>
  <c r="I480" i="41"/>
  <c r="I245" i="41"/>
  <c r="I600" i="41"/>
  <c r="I403" i="41"/>
  <c r="J42" i="41"/>
  <c r="I534" i="41"/>
  <c r="I319" i="41"/>
  <c r="H255" i="41"/>
  <c r="I38" i="41"/>
  <c r="I649" i="41"/>
  <c r="I562" i="41"/>
  <c r="I272" i="41"/>
  <c r="H602" i="41"/>
  <c r="H443" i="41"/>
  <c r="H214" i="41"/>
  <c r="H477" i="41"/>
  <c r="H308" i="41"/>
  <c r="H42" i="41"/>
  <c r="J168" i="41"/>
  <c r="J19" i="41"/>
  <c r="J10" i="41"/>
  <c r="I300" i="41"/>
  <c r="I227" i="41"/>
  <c r="I473" i="41"/>
  <c r="I267" i="41"/>
  <c r="I156" i="41"/>
  <c r="I89" i="41"/>
  <c r="J278" i="41"/>
  <c r="I179" i="41"/>
  <c r="I429" i="41"/>
  <c r="I290" i="41"/>
  <c r="I467" i="41"/>
  <c r="I173" i="41"/>
  <c r="I557" i="41"/>
  <c r="I344" i="41"/>
  <c r="H271" i="41"/>
  <c r="I16" i="41"/>
  <c r="I376" i="41"/>
  <c r="I262" i="41"/>
  <c r="I510" i="41"/>
  <c r="H87" i="41"/>
  <c r="I356" i="41"/>
  <c r="I442" i="41"/>
  <c r="I181" i="41"/>
  <c r="I570" i="41"/>
  <c r="J494" i="41"/>
  <c r="J625" i="41"/>
  <c r="H224" i="41"/>
  <c r="H57" i="41"/>
  <c r="H173" i="41"/>
  <c r="I286" i="41"/>
  <c r="H603" i="41"/>
  <c r="I627" i="41"/>
  <c r="H637" i="41"/>
  <c r="H494" i="41"/>
  <c r="H298" i="41"/>
  <c r="I29" i="41"/>
  <c r="H56" i="41"/>
  <c r="I610" i="41"/>
  <c r="I639" i="41"/>
  <c r="H642" i="41"/>
  <c r="I539" i="41"/>
  <c r="J17" i="41"/>
  <c r="I572" i="41"/>
  <c r="I406" i="41"/>
  <c r="I77" i="41"/>
  <c r="I382" i="41"/>
  <c r="I592" i="41"/>
  <c r="I664" i="41"/>
  <c r="I422" i="41"/>
  <c r="I634" i="41"/>
  <c r="H317" i="41"/>
  <c r="H10" i="41"/>
  <c r="I374" i="41"/>
  <c r="H482" i="41"/>
  <c r="H515" i="41"/>
  <c r="H330" i="41"/>
  <c r="H549" i="41"/>
  <c r="H405" i="41"/>
  <c r="H156" i="41"/>
  <c r="G82" i="41"/>
  <c r="H103" i="41"/>
  <c r="J650" i="41"/>
  <c r="H169" i="41"/>
  <c r="H348" i="41"/>
  <c r="H99" i="41"/>
  <c r="G46" i="41"/>
  <c r="H154" i="41"/>
  <c r="I325" i="41"/>
  <c r="H606" i="41"/>
  <c r="H439" i="41"/>
  <c r="H210" i="41"/>
  <c r="I560" i="41"/>
  <c r="I502" i="41"/>
  <c r="H369" i="41"/>
  <c r="H562" i="41"/>
  <c r="H402" i="41"/>
  <c r="H150" i="41"/>
  <c r="H437" i="41"/>
  <c r="H244" i="41"/>
  <c r="I631" i="41"/>
  <c r="H639" i="41"/>
  <c r="H472" i="41"/>
  <c r="G195" i="41"/>
  <c r="F38" i="41"/>
  <c r="G164" i="41"/>
  <c r="I428" i="41"/>
  <c r="I188" i="41"/>
  <c r="I530" i="41"/>
  <c r="I598" i="41"/>
  <c r="I479" i="41"/>
  <c r="I420" i="41"/>
  <c r="I186" i="41"/>
  <c r="H226" i="41"/>
  <c r="H669" i="41"/>
  <c r="I434" i="41"/>
  <c r="H97" i="41"/>
  <c r="I643" i="41"/>
  <c r="H675" i="41"/>
  <c r="H90" i="41"/>
  <c r="G40" i="41"/>
  <c r="H566" i="41"/>
  <c r="H397" i="41"/>
  <c r="H146" i="41"/>
  <c r="I437" i="41"/>
  <c r="I438" i="41"/>
  <c r="H329" i="41"/>
  <c r="H522" i="41"/>
  <c r="H349" i="41"/>
  <c r="H86" i="41"/>
  <c r="H395" i="41"/>
  <c r="H180" i="41"/>
  <c r="I213" i="41"/>
  <c r="H599" i="41"/>
  <c r="H432" i="41"/>
  <c r="H184" i="41"/>
  <c r="I17" i="41"/>
  <c r="H109" i="41"/>
  <c r="G53" i="41"/>
  <c r="H563" i="41"/>
  <c r="I165" i="41"/>
  <c r="H597" i="41"/>
  <c r="H454" i="41"/>
  <c r="H234" i="41"/>
  <c r="I613" i="41"/>
  <c r="H632" i="41"/>
  <c r="G355" i="41"/>
  <c r="F198" i="41"/>
  <c r="J194" i="41"/>
  <c r="I67" i="41"/>
  <c r="I79" i="41"/>
  <c r="I388" i="41"/>
  <c r="I73" i="41"/>
  <c r="I306" i="41"/>
  <c r="I471" i="41"/>
  <c r="I253" i="41"/>
  <c r="I93" i="41"/>
  <c r="H487" i="41"/>
  <c r="J528" i="41"/>
  <c r="H338" i="41"/>
  <c r="H451" i="41"/>
  <c r="H228" i="41"/>
  <c r="H485" i="41"/>
  <c r="H322" i="41"/>
  <c r="H53" i="41"/>
  <c r="H18" i="41"/>
  <c r="I486" i="41"/>
  <c r="H272" i="41"/>
  <c r="H105" i="41"/>
  <c r="H251" i="41"/>
  <c r="I663" i="41"/>
  <c r="H651" i="41"/>
  <c r="H51" i="41"/>
  <c r="H16" i="41"/>
  <c r="H542" i="41"/>
  <c r="H365" i="41"/>
  <c r="H107" i="41"/>
  <c r="I359" i="41"/>
  <c r="I399" i="41"/>
  <c r="H305" i="41"/>
  <c r="H498" i="41"/>
  <c r="H316" i="41"/>
  <c r="H50" i="41"/>
  <c r="H363" i="41"/>
  <c r="H141" i="41"/>
  <c r="G73" i="41"/>
  <c r="H575" i="41"/>
  <c r="I176" i="41"/>
  <c r="I636" i="41"/>
  <c r="H327" i="41"/>
  <c r="H190" i="41"/>
  <c r="H246" i="41"/>
  <c r="H586" i="41"/>
  <c r="H283" i="41"/>
  <c r="H248" i="41"/>
  <c r="H627" i="41"/>
  <c r="H333" i="41"/>
  <c r="G163" i="41"/>
  <c r="G132" i="41"/>
  <c r="G676" i="41"/>
  <c r="F519" i="41"/>
  <c r="G341" i="41"/>
  <c r="F184" i="41"/>
  <c r="H572" i="41"/>
  <c r="G550" i="41"/>
  <c r="H608" i="41"/>
  <c r="G331" i="41"/>
  <c r="F174" i="41"/>
  <c r="G300" i="41"/>
  <c r="F143" i="41"/>
  <c r="H44" i="41"/>
  <c r="G477" i="41"/>
  <c r="F320" i="41"/>
  <c r="G174" i="41"/>
  <c r="G17" i="41"/>
  <c r="G143" i="41"/>
  <c r="H325" i="41"/>
  <c r="G499" i="41"/>
  <c r="I362" i="41"/>
  <c r="G468" i="41"/>
  <c r="F311" i="41"/>
  <c r="G133" i="41"/>
  <c r="G645" i="41"/>
  <c r="F488" i="41"/>
  <c r="G342" i="41"/>
  <c r="F185" i="41"/>
  <c r="H528" i="41"/>
  <c r="G251" i="41"/>
  <c r="F94" i="41"/>
  <c r="G220" i="41"/>
  <c r="J614" i="41"/>
  <c r="I487" i="41"/>
  <c r="H34" i="41"/>
  <c r="H166" i="41"/>
  <c r="H176" i="41"/>
  <c r="I389" i="41"/>
  <c r="J607" i="41"/>
  <c r="I620" i="41"/>
  <c r="I540" i="41"/>
  <c r="J663" i="41"/>
  <c r="H319" i="41"/>
  <c r="I20" i="41"/>
  <c r="H541" i="41"/>
  <c r="I485" i="41"/>
  <c r="H33" i="41"/>
  <c r="G69" i="41"/>
  <c r="H643" i="41"/>
  <c r="H37" i="41"/>
  <c r="H677" i="41"/>
  <c r="H534" i="41"/>
  <c r="H355" i="41"/>
  <c r="H93" i="41"/>
  <c r="I334" i="41"/>
  <c r="I386" i="41"/>
  <c r="H297" i="41"/>
  <c r="H490" i="41"/>
  <c r="H302" i="41"/>
  <c r="H36" i="41"/>
  <c r="H352" i="41"/>
  <c r="H130" i="41"/>
  <c r="G65" i="41"/>
  <c r="H567" i="41"/>
  <c r="H398" i="41"/>
  <c r="H152" i="41"/>
  <c r="I658" i="41"/>
  <c r="H59" i="41"/>
  <c r="H21" i="41"/>
  <c r="H531" i="41"/>
  <c r="H350" i="41"/>
  <c r="H565" i="41"/>
  <c r="H422" i="41"/>
  <c r="H181" i="41"/>
  <c r="I234" i="41"/>
  <c r="H600" i="41"/>
  <c r="G323" i="41"/>
  <c r="F166" i="41"/>
  <c r="J150" i="41"/>
  <c r="I355" i="41"/>
  <c r="I129" i="41"/>
  <c r="I342" i="41"/>
  <c r="I397" i="41"/>
  <c r="I317" i="41"/>
  <c r="I494" i="41"/>
  <c r="I383" i="41"/>
  <c r="I621" i="41"/>
  <c r="H526" i="41"/>
  <c r="I512" i="41"/>
  <c r="H353" i="41"/>
  <c r="H238" i="41"/>
  <c r="I623" i="41"/>
  <c r="H293" i="41"/>
  <c r="H66" i="41"/>
  <c r="H25" i="41"/>
  <c r="H527" i="41"/>
  <c r="H346" i="41"/>
  <c r="H72" i="41"/>
  <c r="I618" i="41"/>
  <c r="I661" i="41"/>
  <c r="H650" i="41"/>
  <c r="H491" i="41"/>
  <c r="H292" i="41"/>
  <c r="H525" i="41"/>
  <c r="H374" i="41"/>
  <c r="H117" i="41"/>
  <c r="G58" i="41"/>
  <c r="I45" i="41"/>
  <c r="H312" i="41"/>
  <c r="H145" i="41"/>
  <c r="H315" i="41"/>
  <c r="H60" i="41"/>
  <c r="H22" i="41"/>
  <c r="H115" i="41"/>
  <c r="G56" i="41"/>
  <c r="H582" i="41"/>
  <c r="H415" i="41"/>
  <c r="H171" i="41"/>
  <c r="H122" i="41"/>
  <c r="G483" i="41"/>
  <c r="F326" i="41"/>
  <c r="I457" i="41"/>
  <c r="I427" i="41"/>
  <c r="I435" i="41"/>
  <c r="I469" i="41"/>
  <c r="I371" i="41"/>
  <c r="H247" i="41"/>
  <c r="H63" i="41"/>
  <c r="H217" i="41"/>
  <c r="H229" i="41"/>
  <c r="I635" i="41"/>
  <c r="I573" i="41"/>
  <c r="H610" i="41"/>
  <c r="H579" i="41"/>
  <c r="I414" i="41"/>
  <c r="H613" i="41"/>
  <c r="H470" i="41"/>
  <c r="H259" i="41"/>
  <c r="I655" i="41"/>
  <c r="H359" i="41"/>
  <c r="I285" i="41"/>
  <c r="H233" i="41"/>
  <c r="H426" i="41"/>
  <c r="H202" i="41"/>
  <c r="I400" i="41"/>
  <c r="H254" i="41"/>
  <c r="I27" i="41"/>
  <c r="H670" i="41"/>
  <c r="H503" i="41"/>
  <c r="H310" i="41"/>
  <c r="I24" i="41"/>
  <c r="I594" i="41"/>
  <c r="I574" i="41"/>
  <c r="H626" i="41"/>
  <c r="H467" i="41"/>
  <c r="H253" i="41"/>
  <c r="H501" i="41"/>
  <c r="H342" i="41"/>
  <c r="H78" i="41"/>
  <c r="G34" i="41"/>
  <c r="I405" i="41"/>
  <c r="I609" i="41"/>
  <c r="H225" i="41"/>
  <c r="I607" i="41"/>
  <c r="I617" i="41"/>
  <c r="H427" i="41"/>
  <c r="I14" i="41"/>
  <c r="H81" i="41"/>
  <c r="I12" i="41"/>
  <c r="H68" i="41"/>
  <c r="G419" i="41"/>
  <c r="G292" i="41"/>
  <c r="F135" i="41"/>
  <c r="I464" i="41"/>
  <c r="G469" i="41"/>
  <c r="F312" i="41"/>
  <c r="G166" i="41"/>
  <c r="G9" i="41"/>
  <c r="G67" i="41"/>
  <c r="G459" i="41"/>
  <c r="F302" i="41"/>
  <c r="G428" i="41"/>
  <c r="F271" i="41"/>
  <c r="G93" i="41"/>
  <c r="G605" i="41"/>
  <c r="F448" i="41"/>
  <c r="G302" i="41"/>
  <c r="F145" i="41"/>
  <c r="H235" i="41"/>
  <c r="J603" i="41"/>
  <c r="I513" i="41"/>
  <c r="I59" i="41"/>
  <c r="I576" i="41"/>
  <c r="I288" i="41"/>
  <c r="H64" i="41"/>
  <c r="H666" i="41"/>
  <c r="H396" i="41"/>
  <c r="I309" i="41"/>
  <c r="H289" i="41"/>
  <c r="H188" i="41"/>
  <c r="I298" i="41"/>
  <c r="H243" i="41"/>
  <c r="I13" i="41"/>
  <c r="H662" i="41"/>
  <c r="H495" i="41"/>
  <c r="H299" i="41"/>
  <c r="I46" i="41"/>
  <c r="I583" i="41"/>
  <c r="I478" i="41"/>
  <c r="H618" i="41"/>
  <c r="H459" i="41"/>
  <c r="H242" i="41"/>
  <c r="H493" i="41"/>
  <c r="H332" i="41"/>
  <c r="H67" i="41"/>
  <c r="H26" i="41"/>
  <c r="I536" i="41"/>
  <c r="H280" i="41"/>
  <c r="H113" i="41"/>
  <c r="H262" i="41"/>
  <c r="I10" i="41"/>
  <c r="H659" i="41"/>
  <c r="H62" i="41"/>
  <c r="H24" i="41"/>
  <c r="H550" i="41"/>
  <c r="H376" i="41"/>
  <c r="H118" i="41"/>
  <c r="G59" i="41"/>
  <c r="G451" i="41"/>
  <c r="F294" i="41"/>
  <c r="J558" i="41"/>
  <c r="I505" i="41"/>
  <c r="J520" i="41"/>
  <c r="J546" i="41"/>
  <c r="H303" i="41"/>
  <c r="I558" i="41"/>
  <c r="I266" i="41"/>
  <c r="H256" i="41"/>
  <c r="H635" i="41"/>
  <c r="H344" i="41"/>
  <c r="H264" i="41"/>
  <c r="H237" i="41"/>
  <c r="H419" i="41"/>
  <c r="H178" i="41"/>
  <c r="H453" i="41"/>
  <c r="H269" i="41"/>
  <c r="I40" i="41"/>
  <c r="H655" i="41"/>
  <c r="I280" i="41"/>
  <c r="H240" i="41"/>
  <c r="H73" i="41"/>
  <c r="H198" i="41"/>
  <c r="I490" i="41"/>
  <c r="H619" i="41"/>
  <c r="I34" i="41"/>
  <c r="H653" i="41"/>
  <c r="H510" i="41"/>
  <c r="H323" i="41"/>
  <c r="H54" i="41"/>
  <c r="I250" i="41"/>
  <c r="I349" i="41"/>
  <c r="H273" i="41"/>
  <c r="H466" i="41"/>
  <c r="H266" i="41"/>
  <c r="I32" i="41"/>
  <c r="H318" i="41"/>
  <c r="H91" i="41"/>
  <c r="G41" i="41"/>
  <c r="H543" i="41"/>
  <c r="H366" i="41"/>
  <c r="G99" i="41"/>
  <c r="G611" i="41"/>
  <c r="H23" i="41"/>
  <c r="I183" i="41"/>
  <c r="I117" i="41"/>
  <c r="I115" i="41"/>
  <c r="I222" i="41"/>
  <c r="J586" i="41"/>
  <c r="I287" i="41"/>
  <c r="I423" i="41"/>
  <c r="H410" i="41"/>
  <c r="I36" i="41"/>
  <c r="H71" i="41"/>
  <c r="H161" i="41"/>
  <c r="H85" i="41"/>
  <c r="G38" i="41"/>
  <c r="H140" i="41"/>
  <c r="I190" i="41"/>
  <c r="H598" i="41"/>
  <c r="H431" i="41"/>
  <c r="H196" i="41"/>
  <c r="I538" i="41"/>
  <c r="I488" i="41"/>
  <c r="H361" i="41"/>
  <c r="H554" i="41"/>
  <c r="H392" i="41"/>
  <c r="H139" i="41"/>
  <c r="H429" i="41"/>
  <c r="H230" i="41"/>
  <c r="I611" i="41"/>
  <c r="H631" i="41"/>
  <c r="I579" i="41"/>
  <c r="H216" i="41"/>
  <c r="H49" i="41"/>
  <c r="H162" i="41"/>
  <c r="J664" i="41"/>
  <c r="H595" i="41"/>
  <c r="I603" i="41"/>
  <c r="H629" i="41"/>
  <c r="H486" i="41"/>
  <c r="H284" i="41"/>
  <c r="I18" i="41"/>
  <c r="I446" i="41"/>
  <c r="H538" i="41"/>
  <c r="H138" i="41"/>
  <c r="H630" i="41"/>
  <c r="I541" i="41"/>
  <c r="H189" i="41"/>
  <c r="H663" i="41"/>
  <c r="H212" i="41"/>
  <c r="H661" i="41"/>
  <c r="H440" i="41"/>
  <c r="G675" i="41"/>
  <c r="G420" i="41"/>
  <c r="F263" i="41"/>
  <c r="G80" i="41"/>
  <c r="G597" i="41"/>
  <c r="F440" i="41"/>
  <c r="G294" i="41"/>
  <c r="F137" i="41"/>
  <c r="G52" i="41"/>
  <c r="G587" i="41"/>
  <c r="H596" i="41"/>
  <c r="G556" i="41"/>
  <c r="F399" i="41"/>
  <c r="G221" i="41"/>
  <c r="F64" i="41"/>
  <c r="F576" i="41"/>
  <c r="G430" i="41"/>
  <c r="F273" i="41"/>
  <c r="I100" i="41"/>
  <c r="I597" i="41"/>
  <c r="H175" i="41"/>
  <c r="I357" i="41"/>
  <c r="I614" i="41"/>
  <c r="H104" i="41"/>
  <c r="H507" i="41"/>
  <c r="H142" i="41"/>
  <c r="H200" i="41"/>
  <c r="H134" i="41"/>
  <c r="H381" i="41"/>
  <c r="H125" i="41"/>
  <c r="H421" i="41"/>
  <c r="H219" i="41"/>
  <c r="I542" i="41"/>
  <c r="H623" i="41"/>
  <c r="I535" i="41"/>
  <c r="H208" i="41"/>
  <c r="H41" i="41"/>
  <c r="H148" i="41"/>
  <c r="G77" i="41"/>
  <c r="H587" i="41"/>
  <c r="I517" i="41"/>
  <c r="H621" i="41"/>
  <c r="H478" i="41"/>
  <c r="H270" i="41"/>
  <c r="I42" i="41"/>
  <c r="H391" i="41"/>
  <c r="I296" i="41"/>
  <c r="H241" i="41"/>
  <c r="H434" i="41"/>
  <c r="H213" i="41"/>
  <c r="I503" i="41"/>
  <c r="H268" i="41"/>
  <c r="H38" i="41"/>
  <c r="H9" i="41"/>
  <c r="H511" i="41"/>
  <c r="H324" i="41"/>
  <c r="H20" i="41"/>
  <c r="G579" i="41"/>
  <c r="H564" i="41"/>
  <c r="J270" i="41"/>
  <c r="I299" i="41"/>
  <c r="I211" i="41"/>
  <c r="I261" i="41"/>
  <c r="H48" i="41"/>
  <c r="H119" i="41"/>
  <c r="I608" i="41"/>
  <c r="H89" i="41"/>
  <c r="I26" i="41"/>
  <c r="G74" i="41"/>
  <c r="I477" i="41"/>
  <c r="H546" i="41"/>
  <c r="H547" i="41"/>
  <c r="H372" i="41"/>
  <c r="H581" i="41"/>
  <c r="H438" i="41"/>
  <c r="H206" i="41"/>
  <c r="I453" i="41"/>
  <c r="H231" i="41"/>
  <c r="I210" i="41"/>
  <c r="H201" i="41"/>
  <c r="H390" i="41"/>
  <c r="H149" i="41"/>
  <c r="G78" i="41"/>
  <c r="H204" i="41"/>
  <c r="I629" i="41"/>
  <c r="H638" i="41"/>
  <c r="H471" i="41"/>
  <c r="H260" i="41"/>
  <c r="I633" i="41"/>
  <c r="I551" i="41"/>
  <c r="J550" i="41"/>
  <c r="H594" i="41"/>
  <c r="H435" i="41"/>
  <c r="H203" i="41"/>
  <c r="H469" i="41"/>
  <c r="H294" i="41"/>
  <c r="I28" i="41"/>
  <c r="H671" i="41"/>
  <c r="H504" i="41"/>
  <c r="G227" i="41"/>
  <c r="F70" i="41"/>
  <c r="J668" i="41"/>
  <c r="I244" i="41"/>
  <c r="I257" i="41"/>
  <c r="I546" i="41"/>
  <c r="I591" i="41"/>
  <c r="I520" i="41"/>
  <c r="I198" i="41"/>
  <c r="H295" i="41"/>
  <c r="H174" i="41"/>
  <c r="H654" i="41"/>
  <c r="I665" i="41"/>
  <c r="I375" i="41"/>
  <c r="H291" i="41"/>
  <c r="I22" i="41"/>
  <c r="H341" i="41"/>
  <c r="H116" i="41"/>
  <c r="G57" i="41"/>
  <c r="H559" i="41"/>
  <c r="H388" i="41"/>
  <c r="H136" i="41"/>
  <c r="I650" i="41"/>
  <c r="H45" i="41"/>
  <c r="H13" i="41"/>
  <c r="H523" i="41"/>
  <c r="H340" i="41"/>
  <c r="H557" i="41"/>
  <c r="H414" i="41"/>
  <c r="H170" i="41"/>
  <c r="G90" i="41"/>
  <c r="H135" i="41"/>
  <c r="I83" i="41"/>
  <c r="H177" i="41"/>
  <c r="H358" i="41"/>
  <c r="H110" i="41"/>
  <c r="G54" i="41"/>
  <c r="H165" i="41"/>
  <c r="I426" i="41"/>
  <c r="H614" i="41"/>
  <c r="H447" i="41"/>
  <c r="I273" i="41"/>
  <c r="I378" i="41"/>
  <c r="H205" i="41"/>
  <c r="G70" i="41"/>
  <c r="H463" i="41"/>
  <c r="H393" i="41"/>
  <c r="H461" i="41"/>
  <c r="I333" i="41"/>
  <c r="I584" i="41"/>
  <c r="H518" i="41"/>
  <c r="H27" i="41"/>
  <c r="F262" i="41"/>
  <c r="G548" i="41"/>
  <c r="F391" i="41"/>
  <c r="G213" i="41"/>
  <c r="F56" i="41"/>
  <c r="F568" i="41"/>
  <c r="G422" i="41"/>
  <c r="H480" i="41"/>
  <c r="G203" i="41"/>
  <c r="F46" i="41"/>
  <c r="G172" i="41"/>
  <c r="G15" i="41"/>
  <c r="F527" i="41"/>
  <c r="G349" i="41"/>
  <c r="F192" i="41"/>
  <c r="H604" i="41"/>
  <c r="G558" i="41"/>
  <c r="H481" i="41"/>
  <c r="H648" i="41"/>
  <c r="G371" i="41"/>
  <c r="F214" i="41"/>
  <c r="G340" i="41"/>
  <c r="F183" i="41"/>
  <c r="H441" i="41"/>
  <c r="G517" i="41"/>
  <c r="F360" i="41"/>
  <c r="G214" i="41"/>
  <c r="F57" i="41"/>
  <c r="H285" i="41"/>
  <c r="G123" i="41"/>
  <c r="G635" i="41"/>
  <c r="G92" i="41"/>
  <c r="G627" i="41"/>
  <c r="G596" i="41"/>
  <c r="G261" i="41"/>
  <c r="I563" i="41"/>
  <c r="F313" i="41"/>
  <c r="G379" i="41"/>
  <c r="J644" i="41"/>
  <c r="I35" i="41"/>
  <c r="H120" i="41"/>
  <c r="G89" i="41"/>
  <c r="H98" i="41"/>
  <c r="H589" i="41"/>
  <c r="H263" i="41"/>
  <c r="H163" i="41"/>
  <c r="H646" i="41"/>
  <c r="H433" i="41"/>
  <c r="H133" i="41"/>
  <c r="G580" i="41"/>
  <c r="F423" i="41"/>
  <c r="G245" i="41"/>
  <c r="F88" i="41"/>
  <c r="F600" i="41"/>
  <c r="G454" i="41"/>
  <c r="H512" i="41"/>
  <c r="G235" i="41"/>
  <c r="F78" i="41"/>
  <c r="G204" i="41"/>
  <c r="F47" i="41"/>
  <c r="F559" i="41"/>
  <c r="G381" i="41"/>
  <c r="F224" i="41"/>
  <c r="G63" i="41"/>
  <c r="G590" i="41"/>
  <c r="H609" i="41"/>
  <c r="H11" i="41"/>
  <c r="G403" i="41"/>
  <c r="F246" i="41"/>
  <c r="G372" i="41"/>
  <c r="F215" i="41"/>
  <c r="H569" i="41"/>
  <c r="G549" i="41"/>
  <c r="F392" i="41"/>
  <c r="G246" i="41"/>
  <c r="F89" i="41"/>
  <c r="H416" i="41"/>
  <c r="G155" i="41"/>
  <c r="G667" i="41"/>
  <c r="G124" i="41"/>
  <c r="G636" i="41"/>
  <c r="F479" i="41"/>
  <c r="J673" i="41"/>
  <c r="I511" i="41"/>
  <c r="H615" i="41"/>
  <c r="H278" i="41"/>
  <c r="G50" i="41"/>
  <c r="H301" i="41"/>
  <c r="G48" i="41"/>
  <c r="I462" i="41"/>
  <c r="H360" i="41"/>
  <c r="I336" i="41"/>
  <c r="H561" i="41"/>
  <c r="H436" i="41"/>
  <c r="G612" i="41"/>
  <c r="F455" i="41"/>
  <c r="G277" i="41"/>
  <c r="F120" i="41"/>
  <c r="H158" i="41"/>
  <c r="G486" i="41"/>
  <c r="H544" i="41"/>
  <c r="G267" i="41"/>
  <c r="F110" i="41"/>
  <c r="G236" i="41"/>
  <c r="F79" i="41"/>
  <c r="F591" i="41"/>
  <c r="G413" i="41"/>
  <c r="F256" i="41"/>
  <c r="G110" i="41"/>
  <c r="G622" i="41"/>
  <c r="G68" i="41"/>
  <c r="G43" i="41"/>
  <c r="G435" i="41"/>
  <c r="F278" i="41"/>
  <c r="G404" i="41"/>
  <c r="F247" i="41"/>
  <c r="H28" i="41"/>
  <c r="G581" i="41"/>
  <c r="F424" i="41"/>
  <c r="G278" i="41"/>
  <c r="F121" i="41"/>
  <c r="H464" i="41"/>
  <c r="G187" i="41"/>
  <c r="G30" i="41"/>
  <c r="G156" i="41"/>
  <c r="G668" i="41"/>
  <c r="F511" i="41"/>
  <c r="H345" i="41"/>
  <c r="I645" i="41"/>
  <c r="H334" i="41"/>
  <c r="H633" i="41"/>
  <c r="F105" i="41"/>
  <c r="G524" i="41"/>
  <c r="F544" i="41"/>
  <c r="G211" i="41"/>
  <c r="F535" i="41"/>
  <c r="G566" i="41"/>
  <c r="F318" i="41"/>
  <c r="F447" i="41"/>
  <c r="G461" i="41"/>
  <c r="F304" i="41"/>
  <c r="G158" i="41"/>
  <c r="G670" i="41"/>
  <c r="G127" i="41"/>
  <c r="G519" i="41"/>
  <c r="F362" i="41"/>
  <c r="G184" i="41"/>
  <c r="G27" i="41"/>
  <c r="F539" i="41"/>
  <c r="G369" i="41"/>
  <c r="F212" i="41"/>
  <c r="E85" i="41"/>
  <c r="G495" i="41"/>
  <c r="F338" i="41"/>
  <c r="G160" i="41"/>
  <c r="G672" i="41"/>
  <c r="F515" i="41"/>
  <c r="G345" i="41"/>
  <c r="F188" i="41"/>
  <c r="E61" i="41"/>
  <c r="E573" i="41"/>
  <c r="E70" i="41"/>
  <c r="G36" i="41"/>
  <c r="G26" i="41"/>
  <c r="F538" i="41"/>
  <c r="G360" i="41"/>
  <c r="F203" i="41"/>
  <c r="H553" i="41"/>
  <c r="G545" i="41"/>
  <c r="G474" i="41"/>
  <c r="E261" i="41"/>
  <c r="G546" i="41"/>
  <c r="E270" i="41"/>
  <c r="G383" i="41"/>
  <c r="F226" i="41"/>
  <c r="H612" i="41"/>
  <c r="G560" i="41"/>
  <c r="F403" i="41"/>
  <c r="G233" i="41"/>
  <c r="F76" i="41"/>
  <c r="F601" i="41"/>
  <c r="E461" i="41"/>
  <c r="F617" i="41"/>
  <c r="E470" i="41"/>
  <c r="E654" i="41"/>
  <c r="E151" i="41"/>
  <c r="E663" i="41"/>
  <c r="E160" i="41"/>
  <c r="E672" i="41"/>
  <c r="E169" i="41"/>
  <c r="E598" i="41"/>
  <c r="E95" i="41"/>
  <c r="E607" i="41"/>
  <c r="E104" i="41"/>
  <c r="E616" i="41"/>
  <c r="E113" i="41"/>
  <c r="E625" i="41"/>
  <c r="J648" i="41"/>
  <c r="H309" i="41"/>
  <c r="H658" i="41"/>
  <c r="G516" i="41"/>
  <c r="F536" i="41"/>
  <c r="H520" i="41"/>
  <c r="F86" i="41"/>
  <c r="F55" i="41"/>
  <c r="G389" i="41"/>
  <c r="G83" i="41"/>
  <c r="H641" i="41"/>
  <c r="G507" i="41"/>
  <c r="I415" i="41"/>
  <c r="I431" i="41"/>
  <c r="H339" i="41"/>
  <c r="H591" i="41"/>
  <c r="G45" i="41"/>
  <c r="H446" i="41"/>
  <c r="I230" i="41"/>
  <c r="G86" i="41"/>
  <c r="H479" i="41"/>
  <c r="G259" i="41"/>
  <c r="G196" i="41"/>
  <c r="F39" i="41"/>
  <c r="F551" i="41"/>
  <c r="G373" i="41"/>
  <c r="F216" i="41"/>
  <c r="G31" i="41"/>
  <c r="G582" i="41"/>
  <c r="H640" i="41"/>
  <c r="G363" i="41"/>
  <c r="F206" i="41"/>
  <c r="G332" i="41"/>
  <c r="F175" i="41"/>
  <c r="H409" i="41"/>
  <c r="G509" i="41"/>
  <c r="F352" i="41"/>
  <c r="G206" i="41"/>
  <c r="F49" i="41"/>
  <c r="G175" i="41"/>
  <c r="H497" i="41"/>
  <c r="G531" i="41"/>
  <c r="H336" i="41"/>
  <c r="G500" i="41"/>
  <c r="F343" i="41"/>
  <c r="G165" i="41"/>
  <c r="G677" i="41"/>
  <c r="F520" i="41"/>
  <c r="G374" i="41"/>
  <c r="F217" i="41"/>
  <c r="H560" i="41"/>
  <c r="G283" i="41"/>
  <c r="F126" i="41"/>
  <c r="G252" i="41"/>
  <c r="F95" i="41"/>
  <c r="F607" i="41"/>
  <c r="J478" i="41"/>
  <c r="I182" i="41"/>
  <c r="I271" i="41"/>
  <c r="H517" i="41"/>
  <c r="I648" i="41"/>
  <c r="H46" i="41"/>
  <c r="H574" i="41"/>
  <c r="I450" i="41"/>
  <c r="H100" i="41"/>
  <c r="H607" i="41"/>
  <c r="G291" i="41"/>
  <c r="G228" i="41"/>
  <c r="F71" i="41"/>
  <c r="F583" i="41"/>
  <c r="G405" i="41"/>
  <c r="F248" i="41"/>
  <c r="G102" i="41"/>
  <c r="G614" i="41"/>
  <c r="H672" i="41"/>
  <c r="G395" i="41"/>
  <c r="F238" i="41"/>
  <c r="G364" i="41"/>
  <c r="F207" i="41"/>
  <c r="H537" i="41"/>
  <c r="G541" i="41"/>
  <c r="F384" i="41"/>
  <c r="G238" i="41"/>
  <c r="F81" i="41"/>
  <c r="G207" i="41"/>
  <c r="H625" i="41"/>
  <c r="G563" i="41"/>
  <c r="H500" i="41"/>
  <c r="G532" i="41"/>
  <c r="F375" i="41"/>
  <c r="G197" i="41"/>
  <c r="F40" i="41"/>
  <c r="F552" i="41"/>
  <c r="G406" i="41"/>
  <c r="F249" i="41"/>
  <c r="H592" i="41"/>
  <c r="G315" i="41"/>
  <c r="F158" i="41"/>
  <c r="G284" i="41"/>
  <c r="F127" i="41"/>
  <c r="F639" i="41"/>
  <c r="H674" i="41"/>
  <c r="H535" i="41"/>
  <c r="G643" i="41"/>
  <c r="G565" i="41"/>
  <c r="H593" i="41"/>
  <c r="F367" i="41"/>
  <c r="G398" i="41"/>
  <c r="F54" i="41"/>
  <c r="G357" i="41"/>
  <c r="H513" i="41"/>
  <c r="G348" i="41"/>
  <c r="H473" i="41"/>
  <c r="G589" i="41"/>
  <c r="F432" i="41"/>
  <c r="G286" i="41"/>
  <c r="F129" i="41"/>
  <c r="F265" i="41"/>
  <c r="G647" i="41"/>
  <c r="F490" i="41"/>
  <c r="G312" i="41"/>
  <c r="F155" i="41"/>
  <c r="H300" i="41"/>
  <c r="G497" i="41"/>
  <c r="G88" i="41"/>
  <c r="F169" i="41"/>
  <c r="G623" i="41"/>
  <c r="F466" i="41"/>
  <c r="G288" i="41"/>
  <c r="F131" i="41"/>
  <c r="I659" i="41"/>
  <c r="G473" i="41"/>
  <c r="F316" i="41"/>
  <c r="E189" i="41"/>
  <c r="H108" i="41"/>
  <c r="E198" i="41"/>
  <c r="G311" i="41"/>
  <c r="F154" i="41"/>
  <c r="H186" i="41"/>
  <c r="G488" i="41"/>
  <c r="F331" i="41"/>
  <c r="G161" i="41"/>
  <c r="G673" i="41"/>
  <c r="F457" i="41"/>
  <c r="E389" i="41"/>
  <c r="F476" i="41"/>
  <c r="E398" i="41"/>
  <c r="G511" i="41"/>
  <c r="F354" i="41"/>
  <c r="G176" i="41"/>
  <c r="G19" i="41"/>
  <c r="F531" i="41"/>
  <c r="G361" i="41"/>
  <c r="F204" i="41"/>
  <c r="E77" i="41"/>
  <c r="E589" i="41"/>
  <c r="E86" i="41"/>
  <c r="E565" i="41"/>
  <c r="G618" i="41"/>
  <c r="E279" i="41"/>
  <c r="G21" i="41"/>
  <c r="E288" i="41"/>
  <c r="F93" i="41"/>
  <c r="E341" i="41"/>
  <c r="G170" i="41"/>
  <c r="E223" i="41"/>
  <c r="G242" i="41"/>
  <c r="E232" i="41"/>
  <c r="G314" i="41"/>
  <c r="E241" i="41"/>
  <c r="G386" i="41"/>
  <c r="I260" i="41"/>
  <c r="H265" i="41"/>
  <c r="H386" i="41"/>
  <c r="F359" i="41"/>
  <c r="G115" i="41"/>
  <c r="G79" i="41"/>
  <c r="F439" i="41"/>
  <c r="F104" i="41"/>
  <c r="G470" i="41"/>
  <c r="H656" i="41"/>
  <c r="F222" i="41"/>
  <c r="I385" i="41"/>
  <c r="H371" i="41"/>
  <c r="H75" i="41"/>
  <c r="H424" i="41"/>
  <c r="H555" i="41"/>
  <c r="H220" i="41"/>
  <c r="H209" i="41"/>
  <c r="H218" i="41"/>
  <c r="H221" i="41"/>
  <c r="G515" i="41"/>
  <c r="G324" i="41"/>
  <c r="F167" i="41"/>
  <c r="H347" i="41"/>
  <c r="G501" i="41"/>
  <c r="F344" i="41"/>
  <c r="G198" i="41"/>
  <c r="F41" i="41"/>
  <c r="H222" i="41"/>
  <c r="G491" i="41"/>
  <c r="F334" i="41"/>
  <c r="G460" i="41"/>
  <c r="F303" i="41"/>
  <c r="G125" i="41"/>
  <c r="G637" i="41"/>
  <c r="F480" i="41"/>
  <c r="G334" i="41"/>
  <c r="F177" i="41"/>
  <c r="H408" i="41"/>
  <c r="G147" i="41"/>
  <c r="G659" i="41"/>
  <c r="G116" i="41"/>
  <c r="G628" i="41"/>
  <c r="F471" i="41"/>
  <c r="G293" i="41"/>
  <c r="F136" i="41"/>
  <c r="H357" i="41"/>
  <c r="G502" i="41"/>
  <c r="I615" i="41"/>
  <c r="H19" i="41"/>
  <c r="G411" i="41"/>
  <c r="F254" i="41"/>
  <c r="G380" i="41"/>
  <c r="F223" i="41"/>
  <c r="H601" i="41"/>
  <c r="I214" i="41"/>
  <c r="I463" i="41"/>
  <c r="H418" i="41"/>
  <c r="H364" i="41"/>
  <c r="H304" i="41"/>
  <c r="H14" i="41"/>
  <c r="H406" i="41"/>
  <c r="H337" i="41"/>
  <c r="H404" i="41"/>
  <c r="H274" i="41"/>
  <c r="G547" i="41"/>
  <c r="G356" i="41"/>
  <c r="F199" i="41"/>
  <c r="H505" i="41"/>
  <c r="G533" i="41"/>
  <c r="F376" i="41"/>
  <c r="G230" i="41"/>
  <c r="F73" i="41"/>
  <c r="H465" i="41"/>
  <c r="G523" i="41"/>
  <c r="H236" i="41"/>
  <c r="G492" i="41"/>
  <c r="F335" i="41"/>
  <c r="G157" i="41"/>
  <c r="G669" i="41"/>
  <c r="F512" i="41"/>
  <c r="G366" i="41"/>
  <c r="F209" i="41"/>
  <c r="H456" i="41"/>
  <c r="G179" i="41"/>
  <c r="G22" i="41"/>
  <c r="G148" i="41"/>
  <c r="G660" i="41"/>
  <c r="F503" i="41"/>
  <c r="G325" i="41"/>
  <c r="F168" i="41"/>
  <c r="H508" i="41"/>
  <c r="G534" i="41"/>
  <c r="H368" i="41"/>
  <c r="G51" i="41"/>
  <c r="G443" i="41"/>
  <c r="F286" i="41"/>
  <c r="G412" i="41"/>
  <c r="F255" i="41"/>
  <c r="G60" i="41"/>
  <c r="H502" i="41"/>
  <c r="I44" i="41"/>
  <c r="G388" i="41"/>
  <c r="F408" i="41"/>
  <c r="G555" i="41"/>
  <c r="G189" i="41"/>
  <c r="F241" i="41"/>
  <c r="G180" i="41"/>
  <c r="F200" i="41"/>
  <c r="I19" i="41"/>
  <c r="G604" i="41"/>
  <c r="G205" i="41"/>
  <c r="F48" i="41"/>
  <c r="F560" i="41"/>
  <c r="G414" i="41"/>
  <c r="F257" i="41"/>
  <c r="G263" i="41"/>
  <c r="F106" i="41"/>
  <c r="F618" i="41"/>
  <c r="G440" i="41"/>
  <c r="F283" i="41"/>
  <c r="G113" i="41"/>
  <c r="G625" i="41"/>
  <c r="F361" i="41"/>
  <c r="G231" i="41"/>
  <c r="F82" i="41"/>
  <c r="F594" i="41"/>
  <c r="G416" i="41"/>
  <c r="F259" i="41"/>
  <c r="G87" i="41"/>
  <c r="G601" i="41"/>
  <c r="F253" i="41"/>
  <c r="E317" i="41"/>
  <c r="F324" i="41"/>
  <c r="E326" i="41"/>
  <c r="G439" i="41"/>
  <c r="F282" i="41"/>
  <c r="G104" i="41"/>
  <c r="G616" i="41"/>
  <c r="F459" i="41"/>
  <c r="G289" i="41"/>
  <c r="F132" i="41"/>
  <c r="F674" i="41"/>
  <c r="E517" i="41"/>
  <c r="F14" i="41"/>
  <c r="F233" i="41"/>
  <c r="G639" i="41"/>
  <c r="F482" i="41"/>
  <c r="G304" i="41"/>
  <c r="F147" i="41"/>
  <c r="H197" i="41"/>
  <c r="G489" i="41"/>
  <c r="H524" i="41"/>
  <c r="E205" i="41"/>
  <c r="G98" i="41"/>
  <c r="E214" i="41"/>
  <c r="E62" i="41"/>
  <c r="F493" i="41"/>
  <c r="E407" i="41"/>
  <c r="F510" i="41"/>
  <c r="E416" i="41"/>
  <c r="F529" i="41"/>
  <c r="F380" i="41"/>
  <c r="F381" i="41"/>
  <c r="E351" i="41"/>
  <c r="F398" i="41"/>
  <c r="E360" i="41"/>
  <c r="F417" i="41"/>
  <c r="E369" i="41"/>
  <c r="F436" i="41"/>
  <c r="H413" i="41"/>
  <c r="H307" i="41"/>
  <c r="H664" i="41"/>
  <c r="G243" i="41"/>
  <c r="G212" i="41"/>
  <c r="F567" i="41"/>
  <c r="F232" i="41"/>
  <c r="G598" i="41"/>
  <c r="H400" i="41"/>
  <c r="I30" i="41"/>
  <c r="H47" i="41"/>
  <c r="I439" i="41"/>
  <c r="H384" i="41"/>
  <c r="I9" i="41"/>
  <c r="H382" i="41"/>
  <c r="I552" i="41"/>
  <c r="H401" i="41"/>
  <c r="I651" i="41"/>
  <c r="H536" i="41"/>
  <c r="F102" i="41"/>
  <c r="G452" i="41"/>
  <c r="F295" i="41"/>
  <c r="G117" i="41"/>
  <c r="G629" i="41"/>
  <c r="F472" i="41"/>
  <c r="G326" i="41"/>
  <c r="H182" i="41"/>
  <c r="G107" i="41"/>
  <c r="G619" i="41"/>
  <c r="G55" i="41"/>
  <c r="G588" i="41"/>
  <c r="F431" i="41"/>
  <c r="G253" i="41"/>
  <c r="F96" i="41"/>
  <c r="F608" i="41"/>
  <c r="G462" i="41"/>
  <c r="F305" i="41"/>
  <c r="H552" i="41"/>
  <c r="G275" i="41"/>
  <c r="F118" i="41"/>
  <c r="G244" i="41"/>
  <c r="F87" i="41"/>
  <c r="F599" i="41"/>
  <c r="G421" i="41"/>
  <c r="F264" i="41"/>
  <c r="G118" i="41"/>
  <c r="G630" i="41"/>
  <c r="G84" i="41"/>
  <c r="H529" i="41"/>
  <c r="G539" i="41"/>
  <c r="H403" i="41"/>
  <c r="G508" i="41"/>
  <c r="F351" i="41"/>
  <c r="I56" i="41"/>
  <c r="I398" i="41"/>
  <c r="H114" i="41"/>
  <c r="H483" i="41"/>
  <c r="H106" i="41"/>
  <c r="H137" i="41"/>
  <c r="H101" i="41"/>
  <c r="H157" i="41"/>
  <c r="H530" i="41"/>
  <c r="H194" i="41"/>
  <c r="H568" i="41"/>
  <c r="F134" i="41"/>
  <c r="G484" i="41"/>
  <c r="F327" i="41"/>
  <c r="G149" i="41"/>
  <c r="G661" i="41"/>
  <c r="F504" i="41"/>
  <c r="G358" i="41"/>
  <c r="H378" i="41"/>
  <c r="G139" i="41"/>
  <c r="G651" i="41"/>
  <c r="G108" i="41"/>
  <c r="G620" i="41"/>
  <c r="F463" i="41"/>
  <c r="G285" i="41"/>
  <c r="F128" i="41"/>
  <c r="H261" i="41"/>
  <c r="G494" i="41"/>
  <c r="F337" i="41"/>
  <c r="H584" i="41"/>
  <c r="G307" i="41"/>
  <c r="F150" i="41"/>
  <c r="G276" i="41"/>
  <c r="F119" i="41"/>
  <c r="F631" i="41"/>
  <c r="G453" i="41"/>
  <c r="F296" i="41"/>
  <c r="G150" i="41"/>
  <c r="G662" i="41"/>
  <c r="G119" i="41"/>
  <c r="H657" i="41"/>
  <c r="G571" i="41"/>
  <c r="H532" i="41"/>
  <c r="G540" i="41"/>
  <c r="F383" i="41"/>
  <c r="I125" i="41"/>
  <c r="I335" i="41"/>
  <c r="H533" i="41"/>
  <c r="F231" i="41"/>
  <c r="G262" i="41"/>
  <c r="H468" i="41"/>
  <c r="F32" i="41"/>
  <c r="H488" i="41"/>
  <c r="G23" i="41"/>
  <c r="H636" i="41"/>
  <c r="G475" i="41"/>
  <c r="F191" i="41"/>
  <c r="G333" i="41"/>
  <c r="F176" i="41"/>
  <c r="H540" i="41"/>
  <c r="G542" i="41"/>
  <c r="H417" i="41"/>
  <c r="G391" i="41"/>
  <c r="F234" i="41"/>
  <c r="H644" i="41"/>
  <c r="G568" i="41"/>
  <c r="F411" i="41"/>
  <c r="G241" i="41"/>
  <c r="F84" i="41"/>
  <c r="F616" i="41"/>
  <c r="G367" i="41"/>
  <c r="F210" i="41"/>
  <c r="H548" i="41"/>
  <c r="G544" i="41"/>
  <c r="F387" i="41"/>
  <c r="G217" i="41"/>
  <c r="F60" i="41"/>
  <c r="F569" i="41"/>
  <c r="E445" i="41"/>
  <c r="F588" i="41"/>
  <c r="E454" i="41"/>
  <c r="G567" i="41"/>
  <c r="F410" i="41"/>
  <c r="G232" i="41"/>
  <c r="F75" i="41"/>
  <c r="F587" i="41"/>
  <c r="G417" i="41"/>
  <c r="F260" i="41"/>
  <c r="E133" i="41"/>
  <c r="E645" i="41"/>
  <c r="E142" i="41"/>
  <c r="G255" i="41"/>
  <c r="F98" i="41"/>
  <c r="F610" i="41"/>
  <c r="G432" i="41"/>
  <c r="F275" i="41"/>
  <c r="G105" i="41"/>
  <c r="G617" i="41"/>
  <c r="F345" i="41"/>
  <c r="E333" i="41"/>
  <c r="F364" i="41"/>
  <c r="E342" i="41"/>
  <c r="E32" i="41"/>
  <c r="F632" i="41"/>
  <c r="F654" i="41"/>
  <c r="H356" i="41"/>
  <c r="G390" i="41"/>
  <c r="G140" i="41"/>
  <c r="F160" i="41"/>
  <c r="H616" i="41"/>
  <c r="F151" i="41"/>
  <c r="G182" i="41"/>
  <c r="G603" i="41"/>
  <c r="F287" i="41"/>
  <c r="G365" i="41"/>
  <c r="F208" i="41"/>
  <c r="H668" i="41"/>
  <c r="G574" i="41"/>
  <c r="H545" i="41"/>
  <c r="G423" i="41"/>
  <c r="F266" i="41"/>
  <c r="G85" i="41"/>
  <c r="G600" i="41"/>
  <c r="F443" i="41"/>
  <c r="G273" i="41"/>
  <c r="F116" i="41"/>
  <c r="F658" i="41"/>
  <c r="G399" i="41"/>
  <c r="F242" i="41"/>
  <c r="H676" i="41"/>
  <c r="G576" i="41"/>
  <c r="F419" i="41"/>
  <c r="G249" i="41"/>
  <c r="F92" i="41"/>
  <c r="F629" i="41"/>
  <c r="E477" i="41"/>
  <c r="F643" i="41"/>
  <c r="E486" i="41"/>
  <c r="G599" i="41"/>
  <c r="F442" i="41"/>
  <c r="G264" i="41"/>
  <c r="F107" i="41"/>
  <c r="F619" i="41"/>
  <c r="G449" i="41"/>
  <c r="F292" i="41"/>
  <c r="E165" i="41"/>
  <c r="E677" i="41"/>
  <c r="E174" i="41"/>
  <c r="G287" i="41"/>
  <c r="F130" i="41"/>
  <c r="F642" i="41"/>
  <c r="G464" i="41"/>
  <c r="F307" i="41"/>
  <c r="G137" i="41"/>
  <c r="G649" i="41"/>
  <c r="F409" i="41"/>
  <c r="E365" i="41"/>
  <c r="F428" i="41"/>
  <c r="E374" i="41"/>
  <c r="E558" i="41"/>
  <c r="E55" i="41"/>
  <c r="E567" i="41"/>
  <c r="E64" i="41"/>
  <c r="E576" i="41"/>
  <c r="E73" i="41"/>
  <c r="E478" i="41"/>
  <c r="J294" i="41"/>
  <c r="H43" i="41"/>
  <c r="H499" i="41"/>
  <c r="G644" i="41"/>
  <c r="H444" i="41"/>
  <c r="F142" i="41"/>
  <c r="G445" i="41"/>
  <c r="G111" i="41"/>
  <c r="G436" i="41"/>
  <c r="F456" i="41"/>
  <c r="G219" i="41"/>
  <c r="F63" i="41"/>
  <c r="G269" i="41"/>
  <c r="F112" i="41"/>
  <c r="H58" i="41"/>
  <c r="G478" i="41"/>
  <c r="F321" i="41"/>
  <c r="G327" i="41"/>
  <c r="F170" i="41"/>
  <c r="H379" i="41"/>
  <c r="G504" i="41"/>
  <c r="F347" i="41"/>
  <c r="G177" i="41"/>
  <c r="G20" i="41"/>
  <c r="F489" i="41"/>
  <c r="G303" i="41"/>
  <c r="F146" i="41"/>
  <c r="H83" i="41"/>
  <c r="G480" i="41"/>
  <c r="F323" i="41"/>
  <c r="G153" i="41"/>
  <c r="G665" i="41"/>
  <c r="F441" i="41"/>
  <c r="E381" i="41"/>
  <c r="F460" i="41"/>
  <c r="E390" i="41"/>
  <c r="G503" i="41"/>
  <c r="F346" i="41"/>
  <c r="G168" i="41"/>
  <c r="G11" i="41"/>
  <c r="F523" i="41"/>
  <c r="G353" i="41"/>
  <c r="F196" i="41"/>
  <c r="E69" i="41"/>
  <c r="E581" i="41"/>
  <c r="E78" i="41"/>
  <c r="G103" i="41"/>
  <c r="F34" i="41"/>
  <c r="F546" i="41"/>
  <c r="G368" i="41"/>
  <c r="F211" i="41"/>
  <c r="H585" i="41"/>
  <c r="G553" i="41"/>
  <c r="G538" i="41"/>
  <c r="E269" i="41"/>
  <c r="G610" i="41"/>
  <c r="E278" i="41"/>
  <c r="E318" i="41"/>
  <c r="F620" i="41"/>
  <c r="E471" i="41"/>
  <c r="F633" i="41"/>
  <c r="E480" i="41"/>
  <c r="F646" i="41"/>
  <c r="E94" i="41"/>
  <c r="F509" i="41"/>
  <c r="E415" i="41"/>
  <c r="F526" i="41"/>
  <c r="E424" i="41"/>
  <c r="F545" i="41"/>
  <c r="E433" i="41"/>
  <c r="F564" i="41"/>
  <c r="E442" i="41"/>
  <c r="F581" i="41"/>
  <c r="E451" i="41"/>
  <c r="E532" i="41"/>
  <c r="E52" i="41"/>
  <c r="E585" i="41"/>
  <c r="F625" i="41"/>
  <c r="G338" i="41"/>
  <c r="E510" i="41"/>
  <c r="F676" i="41"/>
  <c r="E519" i="41"/>
  <c r="F16" i="41"/>
  <c r="E528" i="41"/>
  <c r="F25" i="41"/>
  <c r="E537" i="41"/>
  <c r="F280" i="41"/>
  <c r="H628" i="41"/>
  <c r="G173" i="41"/>
  <c r="F225" i="41"/>
  <c r="G408" i="41"/>
  <c r="F189" i="41"/>
  <c r="G384" i="41"/>
  <c r="G666" i="41"/>
  <c r="G407" i="41"/>
  <c r="F427" i="41"/>
  <c r="E485" i="41"/>
  <c r="F450" i="41"/>
  <c r="G457" i="41"/>
  <c r="E182" i="41"/>
  <c r="F446" i="41"/>
  <c r="F269" i="41"/>
  <c r="F462" i="41"/>
  <c r="F481" i="41"/>
  <c r="F500" i="41"/>
  <c r="E634" i="41"/>
  <c r="E291" i="41"/>
  <c r="E516" i="41"/>
  <c r="E444" i="41"/>
  <c r="E594" i="41"/>
  <c r="E244" i="41"/>
  <c r="H211" i="41"/>
  <c r="E359" i="41"/>
  <c r="E48" i="41"/>
  <c r="G122" i="41"/>
  <c r="E377" i="41"/>
  <c r="F580" i="41"/>
  <c r="E450" i="41"/>
  <c r="F597" i="41"/>
  <c r="E459" i="41"/>
  <c r="E596" i="41"/>
  <c r="E116" i="41"/>
  <c r="G7" i="41"/>
  <c r="E178" i="41"/>
  <c r="E526" i="41"/>
  <c r="E544" i="41"/>
  <c r="E479" i="41"/>
  <c r="E497" i="41"/>
  <c r="F230" i="41"/>
  <c r="H448" i="41"/>
  <c r="G652" i="41"/>
  <c r="H476" i="41"/>
  <c r="G339" i="41"/>
  <c r="H147" i="41"/>
  <c r="G25" i="41"/>
  <c r="H660" i="41"/>
  <c r="F543" i="41"/>
  <c r="G493" i="41"/>
  <c r="F336" i="41"/>
  <c r="G190" i="41"/>
  <c r="F33" i="41"/>
  <c r="G159" i="41"/>
  <c r="G551" i="41"/>
  <c r="F394" i="41"/>
  <c r="G216" i="41"/>
  <c r="F59" i="41"/>
  <c r="F571" i="41"/>
  <c r="G401" i="41"/>
  <c r="F244" i="41"/>
  <c r="E117" i="41"/>
  <c r="G527" i="41"/>
  <c r="F370" i="41"/>
  <c r="G192" i="41"/>
  <c r="F35" i="41"/>
  <c r="F547" i="41"/>
  <c r="G377" i="41"/>
  <c r="F220" i="41"/>
  <c r="E93" i="41"/>
  <c r="E605" i="41"/>
  <c r="E102" i="41"/>
  <c r="G183" i="41"/>
  <c r="F58" i="41"/>
  <c r="F570" i="41"/>
  <c r="G392" i="41"/>
  <c r="F235" i="41"/>
  <c r="H12" i="41"/>
  <c r="G577" i="41"/>
  <c r="F61" i="41"/>
  <c r="E293" i="41"/>
  <c r="F133" i="41"/>
  <c r="E302" i="41"/>
  <c r="G415" i="41"/>
  <c r="F258" i="41"/>
  <c r="G71" i="41"/>
  <c r="G592" i="41"/>
  <c r="F435" i="41"/>
  <c r="G265" i="41"/>
  <c r="F108" i="41"/>
  <c r="F650" i="41"/>
  <c r="E493" i="41"/>
  <c r="F659" i="41"/>
  <c r="E502" i="41"/>
  <c r="E17" i="41"/>
  <c r="E183" i="41"/>
  <c r="E26" i="41"/>
  <c r="E192" i="41"/>
  <c r="H394" i="41"/>
  <c r="E201" i="41"/>
  <c r="E630" i="41"/>
  <c r="H375" i="41"/>
  <c r="H458" i="41"/>
  <c r="H131" i="41"/>
  <c r="F487" i="41"/>
  <c r="G518" i="41"/>
  <c r="G268" i="41"/>
  <c r="F288" i="41"/>
  <c r="I254" i="41"/>
  <c r="F279" i="41"/>
  <c r="G310" i="41"/>
  <c r="F62" i="41"/>
  <c r="F319" i="41"/>
  <c r="G397" i="41"/>
  <c r="F240" i="41"/>
  <c r="G94" i="41"/>
  <c r="G606" i="41"/>
  <c r="H673" i="41"/>
  <c r="G455" i="41"/>
  <c r="F298" i="41"/>
  <c r="G120" i="41"/>
  <c r="G632" i="41"/>
  <c r="F475" i="41"/>
  <c r="G305" i="41"/>
  <c r="F148" i="41"/>
  <c r="F21" i="41"/>
  <c r="G431" i="41"/>
  <c r="F274" i="41"/>
  <c r="G96" i="41"/>
  <c r="G608" i="41"/>
  <c r="F451" i="41"/>
  <c r="G281" i="41"/>
  <c r="F124" i="41"/>
  <c r="F666" i="41"/>
  <c r="E509" i="41"/>
  <c r="F675" i="41"/>
  <c r="F201" i="41"/>
  <c r="G631" i="41"/>
  <c r="F474" i="41"/>
  <c r="G296" i="41"/>
  <c r="F139" i="41"/>
  <c r="H94" i="41"/>
  <c r="G481" i="41"/>
  <c r="I43" i="41"/>
  <c r="E197" i="41"/>
  <c r="H556" i="41"/>
  <c r="E206" i="41"/>
  <c r="G319" i="41"/>
  <c r="F162" i="41"/>
  <c r="H286" i="41"/>
  <c r="G496" i="41"/>
  <c r="F339" i="41"/>
  <c r="G169" i="41"/>
  <c r="G12" i="41"/>
  <c r="F473" i="41"/>
  <c r="E397" i="41"/>
  <c r="F492" i="41"/>
  <c r="E406" i="41"/>
  <c r="E590" i="41"/>
  <c r="E87" i="41"/>
  <c r="E599" i="41"/>
  <c r="E96" i="41"/>
  <c r="E608" i="41"/>
  <c r="E105" i="41"/>
  <c r="E534" i="41"/>
  <c r="E31" i="41"/>
  <c r="E543" i="41"/>
  <c r="E40" i="41"/>
  <c r="E552" i="41"/>
  <c r="E49" i="41"/>
  <c r="E561" i="41"/>
  <c r="E58" i="41"/>
  <c r="E570" i="41"/>
  <c r="E67" i="41"/>
  <c r="E579" i="41"/>
  <c r="E412" i="41"/>
  <c r="F566" i="41"/>
  <c r="F655" i="41"/>
  <c r="E315" i="41"/>
  <c r="F5" i="41"/>
  <c r="E638" i="41"/>
  <c r="E135" i="41"/>
  <c r="E647" i="41"/>
  <c r="E144" i="41"/>
  <c r="E656" i="41"/>
  <c r="E153" i="41"/>
  <c r="H645" i="41"/>
  <c r="G427" i="41"/>
  <c r="F72" i="41"/>
  <c r="G16" i="41"/>
  <c r="G215" i="41"/>
  <c r="F251" i="41"/>
  <c r="G167" i="41"/>
  <c r="F227" i="41"/>
  <c r="E285" i="41"/>
  <c r="F250" i="41"/>
  <c r="G257" i="41"/>
  <c r="F651" i="41"/>
  <c r="G272" i="41"/>
  <c r="F300" i="41"/>
  <c r="F23" i="41"/>
  <c r="E41" i="41"/>
  <c r="F645" i="41"/>
  <c r="F663" i="41"/>
  <c r="G181" i="41"/>
  <c r="G171" i="41"/>
  <c r="F495" i="41"/>
  <c r="G526" i="41"/>
  <c r="F182" i="41"/>
  <c r="G485" i="41"/>
  <c r="G151" i="41"/>
  <c r="G444" i="41"/>
  <c r="G109" i="41"/>
  <c r="G621" i="41"/>
  <c r="F464" i="41"/>
  <c r="G318" i="41"/>
  <c r="F161" i="41"/>
  <c r="H449" i="41"/>
  <c r="G10" i="41"/>
  <c r="F522" i="41"/>
  <c r="G344" i="41"/>
  <c r="F187" i="41"/>
  <c r="H489" i="41"/>
  <c r="G529" i="41"/>
  <c r="G346" i="41"/>
  <c r="F297" i="41"/>
  <c r="G655" i="41"/>
  <c r="F498" i="41"/>
  <c r="G320" i="41"/>
  <c r="F163" i="41"/>
  <c r="H389" i="41"/>
  <c r="G505" i="41"/>
  <c r="G154" i="41"/>
  <c r="E221" i="41"/>
  <c r="G226" i="41"/>
  <c r="E230" i="41"/>
  <c r="G343" i="41"/>
  <c r="F186" i="41"/>
  <c r="H452" i="41"/>
  <c r="G520" i="41"/>
  <c r="F363" i="41"/>
  <c r="G193" i="41"/>
  <c r="F36" i="41"/>
  <c r="F521" i="41"/>
  <c r="E421" i="41"/>
  <c r="F540" i="41"/>
  <c r="E430" i="41"/>
  <c r="G543" i="41"/>
  <c r="F386" i="41"/>
  <c r="G208" i="41"/>
  <c r="F51" i="41"/>
  <c r="F563" i="41"/>
  <c r="G393" i="41"/>
  <c r="F236" i="41"/>
  <c r="E109" i="41"/>
  <c r="E621" i="41"/>
  <c r="E118" i="41"/>
  <c r="E24" i="41"/>
  <c r="F205" i="41"/>
  <c r="E311" i="41"/>
  <c r="F277" i="41"/>
  <c r="E320" i="41"/>
  <c r="F333" i="41"/>
  <c r="E469" i="41"/>
  <c r="G426" i="41"/>
  <c r="H82" i="41"/>
  <c r="H77" i="41"/>
  <c r="G131" i="41"/>
  <c r="G309" i="41"/>
  <c r="H576" i="41"/>
  <c r="F111" i="41"/>
  <c r="G142" i="41"/>
  <c r="G467" i="41"/>
  <c r="G101" i="41"/>
  <c r="F153" i="41"/>
  <c r="G188" i="41"/>
  <c r="F575" i="41"/>
  <c r="G525" i="41"/>
  <c r="F368" i="41"/>
  <c r="G222" i="41"/>
  <c r="F65" i="41"/>
  <c r="G191" i="41"/>
  <c r="G583" i="41"/>
  <c r="F426" i="41"/>
  <c r="G248" i="41"/>
  <c r="F91" i="41"/>
  <c r="F603" i="41"/>
  <c r="G433" i="41"/>
  <c r="F276" i="41"/>
  <c r="E149" i="41"/>
  <c r="G559" i="41"/>
  <c r="F402" i="41"/>
  <c r="G224" i="41"/>
  <c r="F67" i="41"/>
  <c r="F579" i="41"/>
  <c r="G409" i="41"/>
  <c r="F252" i="41"/>
  <c r="E125" i="41"/>
  <c r="E637" i="41"/>
  <c r="E134" i="41"/>
  <c r="G247" i="41"/>
  <c r="F90" i="41"/>
  <c r="F602" i="41"/>
  <c r="G424" i="41"/>
  <c r="F267" i="41"/>
  <c r="G97" i="41"/>
  <c r="G609" i="41"/>
  <c r="F317" i="41"/>
  <c r="E325" i="41"/>
  <c r="F348" i="41"/>
  <c r="E334" i="41"/>
  <c r="G447" i="41"/>
  <c r="F290" i="41"/>
  <c r="G112" i="41"/>
  <c r="G624" i="41"/>
  <c r="F467" i="41"/>
  <c r="G297" i="41"/>
  <c r="F140" i="41"/>
  <c r="F13" i="41"/>
  <c r="E525" i="41"/>
  <c r="F22" i="41"/>
  <c r="E309" i="41"/>
  <c r="G106" i="41"/>
  <c r="E215" i="41"/>
  <c r="G178" i="41"/>
  <c r="E224" i="41"/>
  <c r="G250" i="41"/>
  <c r="E233" i="41"/>
  <c r="E662" i="41"/>
  <c r="E159" i="41"/>
  <c r="E671" i="41"/>
  <c r="E168" i="41"/>
  <c r="E11" i="41"/>
  <c r="E177" i="41"/>
  <c r="E20" i="41"/>
  <c r="E186" i="41"/>
  <c r="E29" i="41"/>
  <c r="E195" i="41"/>
  <c r="H492" i="41"/>
  <c r="E292" i="41"/>
  <c r="G6" i="41"/>
  <c r="E338" i="41"/>
  <c r="F470" i="41"/>
  <c r="E501" i="41"/>
  <c r="G490" i="41"/>
  <c r="E263" i="41"/>
  <c r="G562" i="41"/>
  <c r="E272" i="41"/>
  <c r="G634" i="41"/>
  <c r="E281" i="41"/>
  <c r="I626" i="41"/>
  <c r="H665" i="41"/>
  <c r="H624" i="41"/>
  <c r="F528" i="41"/>
  <c r="F74" i="41"/>
  <c r="G72" i="41"/>
  <c r="F50" i="41"/>
  <c r="H649" i="41"/>
  <c r="F69" i="41"/>
  <c r="G39" i="41"/>
  <c r="F100" i="41"/>
  <c r="E494" i="41"/>
  <c r="E535" i="41"/>
  <c r="E350" i="41"/>
  <c r="E488" i="41"/>
  <c r="H611" i="41"/>
  <c r="G24" i="41"/>
  <c r="G14" i="41"/>
  <c r="G317" i="41"/>
  <c r="H275" i="41"/>
  <c r="G308" i="41"/>
  <c r="F328" i="41"/>
  <c r="G91" i="41"/>
  <c r="F31" i="41"/>
  <c r="G237" i="41"/>
  <c r="F80" i="41"/>
  <c r="F592" i="41"/>
  <c r="G446" i="41"/>
  <c r="F289" i="41"/>
  <c r="G295" i="41"/>
  <c r="F138" i="41"/>
  <c r="I637" i="41"/>
  <c r="G472" i="41"/>
  <c r="F315" i="41"/>
  <c r="G145" i="41"/>
  <c r="G657" i="41"/>
  <c r="F425" i="41"/>
  <c r="G271" i="41"/>
  <c r="F114" i="41"/>
  <c r="F626" i="41"/>
  <c r="G448" i="41"/>
  <c r="F291" i="41"/>
  <c r="G121" i="41"/>
  <c r="G633" i="41"/>
  <c r="F377" i="41"/>
  <c r="E349" i="41"/>
  <c r="F396" i="41"/>
  <c r="E358" i="41"/>
  <c r="G471" i="41"/>
  <c r="F314" i="41"/>
  <c r="G136" i="41"/>
  <c r="G648" i="41"/>
  <c r="F491" i="41"/>
  <c r="G321" i="41"/>
  <c r="F164" i="41"/>
  <c r="E37" i="41"/>
  <c r="E549" i="41"/>
  <c r="E46" i="41"/>
  <c r="H172" i="41"/>
  <c r="G671" i="41"/>
  <c r="F514" i="41"/>
  <c r="G336" i="41"/>
  <c r="F179" i="41"/>
  <c r="H457" i="41"/>
  <c r="G521" i="41"/>
  <c r="G282" i="41"/>
  <c r="E237" i="41"/>
  <c r="G354" i="41"/>
  <c r="E246" i="41"/>
  <c r="E190" i="41"/>
  <c r="F557" i="41"/>
  <c r="E439" i="41"/>
  <c r="F574" i="41"/>
  <c r="E448" i="41"/>
  <c r="F593" i="41"/>
  <c r="F630" i="41"/>
  <c r="F445" i="41"/>
  <c r="I647" i="41"/>
  <c r="H88" i="41"/>
  <c r="G100" i="41"/>
  <c r="F152" i="41"/>
  <c r="G299" i="41"/>
  <c r="F623" i="41"/>
  <c r="G654" i="41"/>
  <c r="F310" i="41"/>
  <c r="G613" i="41"/>
  <c r="H496" i="41"/>
  <c r="G476" i="41"/>
  <c r="G141" i="41"/>
  <c r="G653" i="41"/>
  <c r="F496" i="41"/>
  <c r="G350" i="41"/>
  <c r="F193" i="41"/>
  <c r="G135" i="41"/>
  <c r="F42" i="41"/>
  <c r="F554" i="41"/>
  <c r="G376" i="41"/>
  <c r="F219" i="41"/>
  <c r="H617" i="41"/>
  <c r="G561" i="41"/>
  <c r="G602" i="41"/>
  <c r="H577" i="41"/>
  <c r="G18" i="41"/>
  <c r="F530" i="41"/>
  <c r="G352" i="41"/>
  <c r="F195" i="41"/>
  <c r="H521" i="41"/>
  <c r="G537" i="41"/>
  <c r="G410" i="41"/>
  <c r="E253" i="41"/>
  <c r="G482" i="41"/>
  <c r="E262" i="41"/>
  <c r="G375" i="41"/>
  <c r="F218" i="41"/>
  <c r="H580" i="41"/>
  <c r="G552" i="41"/>
  <c r="F395" i="41"/>
  <c r="G225" i="41"/>
  <c r="F68" i="41"/>
  <c r="F585" i="41"/>
  <c r="E453" i="41"/>
  <c r="F604" i="41"/>
  <c r="E462" i="41"/>
  <c r="G575" i="41"/>
  <c r="F418" i="41"/>
  <c r="G240" i="41"/>
  <c r="F83" i="41"/>
  <c r="F595" i="41"/>
  <c r="G425" i="41"/>
  <c r="F268" i="41"/>
  <c r="E141" i="41"/>
  <c r="E653" i="41"/>
  <c r="E150" i="41"/>
  <c r="F261" i="41"/>
  <c r="F365" i="41"/>
  <c r="E343" i="41"/>
  <c r="F382" i="41"/>
  <c r="E352" i="41"/>
  <c r="F401" i="41"/>
  <c r="E597" i="41"/>
  <c r="G13" i="41"/>
  <c r="E287" i="41"/>
  <c r="F85" i="41"/>
  <c r="E296" i="41"/>
  <c r="F157" i="41"/>
  <c r="E305" i="41"/>
  <c r="F229" i="41"/>
  <c r="E314" i="41"/>
  <c r="F301" i="41"/>
  <c r="E323" i="41"/>
  <c r="F582" i="41"/>
  <c r="E172" i="41"/>
  <c r="I5" i="41"/>
  <c r="E658" i="41"/>
  <c r="E348" i="41"/>
  <c r="F667" i="41"/>
  <c r="F461" i="41"/>
  <c r="E391" i="41"/>
  <c r="F478" i="41"/>
  <c r="E400" i="41"/>
  <c r="F497" i="41"/>
  <c r="E409" i="41"/>
  <c r="G260" i="41"/>
  <c r="F113" i="41"/>
  <c r="G572" i="41"/>
  <c r="G382" i="41"/>
  <c r="F586" i="41"/>
  <c r="G593" i="41"/>
  <c r="F562" i="41"/>
  <c r="G569" i="41"/>
  <c r="E294" i="41"/>
  <c r="G584" i="41"/>
  <c r="F641" i="41"/>
  <c r="G607" i="41"/>
  <c r="F627" i="41"/>
  <c r="E16" i="41"/>
  <c r="E375" i="41"/>
  <c r="G162" i="41"/>
  <c r="E639" i="41"/>
  <c r="E648" i="41"/>
  <c r="E657" i="41"/>
  <c r="E474" i="41"/>
  <c r="F429" i="41"/>
  <c r="E383" i="41"/>
  <c r="E401" i="41"/>
  <c r="F638" i="41"/>
  <c r="E460" i="41"/>
  <c r="E7" i="41"/>
  <c r="E539" i="41"/>
  <c r="E542" i="41"/>
  <c r="E551" i="41"/>
  <c r="E368" i="41"/>
  <c r="E217" i="41"/>
  <c r="E66" i="41"/>
  <c r="H460" i="41"/>
  <c r="E331" i="41"/>
  <c r="E476" i="41"/>
  <c r="G8" i="41"/>
  <c r="F165" i="41"/>
  <c r="E30" i="41"/>
  <c r="E661" i="41"/>
  <c r="F141" i="41"/>
  <c r="E303" i="41"/>
  <c r="F213" i="41"/>
  <c r="E312" i="41"/>
  <c r="F285" i="41"/>
  <c r="E321" i="41"/>
  <c r="F340" i="41"/>
  <c r="E330" i="41"/>
  <c r="F357" i="41"/>
  <c r="E339" i="41"/>
  <c r="E644" i="41"/>
  <c r="E300" i="41"/>
  <c r="E146" i="41"/>
  <c r="E140" i="41"/>
  <c r="G66" i="41"/>
  <c r="F416" i="41"/>
  <c r="F272" i="41"/>
  <c r="F507" i="41"/>
  <c r="F483" i="41"/>
  <c r="F506" i="41"/>
  <c r="E238" i="41"/>
  <c r="F537" i="41"/>
  <c r="E640" i="41"/>
  <c r="E264" i="41"/>
  <c r="E378" i="41"/>
  <c r="F20" i="41"/>
  <c r="E402" i="41"/>
  <c r="E606" i="41"/>
  <c r="F606" i="41"/>
  <c r="E313" i="41"/>
  <c r="E386" i="41"/>
  <c r="E395" i="41"/>
  <c r="E628" i="41"/>
  <c r="E306" i="41"/>
  <c r="F508" i="41"/>
  <c r="E495" i="41"/>
  <c r="E504" i="41"/>
  <c r="E513" i="41"/>
  <c r="E394" i="41"/>
  <c r="E403" i="41"/>
  <c r="E580" i="41"/>
  <c r="F374" i="41"/>
  <c r="G615" i="41"/>
  <c r="F103" i="41"/>
  <c r="G239" i="41"/>
  <c r="F159" i="41"/>
  <c r="G510" i="41"/>
  <c r="H516" i="41"/>
  <c r="F52" i="41"/>
  <c r="H420" i="41"/>
  <c r="G28" i="41"/>
  <c r="E422" i="41"/>
  <c r="F43" i="41"/>
  <c r="E101" i="41"/>
  <c r="F66" i="41"/>
  <c r="G44" i="41"/>
  <c r="F197" i="41"/>
  <c r="E503" i="41"/>
  <c r="E222" i="41"/>
  <c r="H314" i="41"/>
  <c r="H652" i="41"/>
  <c r="G130" i="41"/>
  <c r="E506" i="41"/>
  <c r="E163" i="41"/>
  <c r="G594" i="41"/>
  <c r="E564" i="41"/>
  <c r="E242" i="41"/>
  <c r="F640" i="41"/>
  <c r="E574" i="41"/>
  <c r="E231" i="41"/>
  <c r="F542" i="41"/>
  <c r="E592" i="41"/>
  <c r="E249" i="41"/>
  <c r="F388" i="41"/>
  <c r="E354" i="41"/>
  <c r="F405" i="41"/>
  <c r="E363" i="41"/>
  <c r="F358" i="41"/>
  <c r="E492" i="41"/>
  <c r="E436" i="41"/>
  <c r="F420" i="41"/>
  <c r="E443" i="41"/>
  <c r="E277" i="41"/>
  <c r="H588" i="41"/>
  <c r="E207" i="41"/>
  <c r="G114" i="41"/>
  <c r="E216" i="41"/>
  <c r="G186" i="41"/>
  <c r="E225" i="41"/>
  <c r="G258" i="41"/>
  <c r="E234" i="41"/>
  <c r="G330" i="41"/>
  <c r="E243" i="41"/>
  <c r="E76" i="41"/>
  <c r="E676" i="41"/>
  <c r="G578" i="41"/>
  <c r="E475" i="41"/>
  <c r="H252" i="41"/>
  <c r="G126" i="41"/>
  <c r="G337" i="41"/>
  <c r="G313" i="41"/>
  <c r="G328" i="41"/>
  <c r="G351" i="41"/>
  <c r="E429" i="41"/>
  <c r="E137" i="41"/>
  <c r="E520" i="41"/>
  <c r="E218" i="41"/>
  <c r="E387" i="41"/>
  <c r="F6" i="41"/>
  <c r="E636" i="41"/>
  <c r="E455" i="41"/>
  <c r="F221" i="41"/>
  <c r="F671" i="41"/>
  <c r="F11" i="41"/>
  <c r="E84" i="41"/>
  <c r="F245" i="41"/>
  <c r="E507" i="41"/>
  <c r="G298" i="41"/>
  <c r="E623" i="41"/>
  <c r="E632" i="41"/>
  <c r="E641" i="41"/>
  <c r="G586" i="41"/>
  <c r="E332" i="41"/>
  <c r="F548" i="41"/>
  <c r="I642" i="41"/>
  <c r="F239" i="41"/>
  <c r="F281" i="41"/>
  <c r="G254" i="41"/>
  <c r="F611" i="41"/>
  <c r="E366" i="41"/>
  <c r="G506" i="41"/>
  <c r="E250" i="41"/>
  <c r="E457" i="41"/>
  <c r="E10" i="41"/>
  <c r="E162" i="41"/>
  <c r="E100" i="41"/>
  <c r="E620" i="41"/>
  <c r="F24" i="41"/>
  <c r="E42" i="41"/>
  <c r="E284" i="41"/>
  <c r="E161" i="41"/>
  <c r="E521" i="41"/>
  <c r="E357" i="41"/>
  <c r="F372" i="41"/>
  <c r="E670" i="41"/>
  <c r="E427" i="41"/>
  <c r="G554" i="41"/>
  <c r="F173" i="41"/>
  <c r="F123" i="41"/>
  <c r="F122" i="41"/>
  <c r="F172" i="41"/>
  <c r="E81" i="41"/>
  <c r="F501" i="41"/>
  <c r="E34" i="41"/>
  <c r="E468" i="41"/>
  <c r="E417" i="41"/>
  <c r="E92" i="41"/>
  <c r="G441" i="41"/>
  <c r="G479" i="41"/>
  <c r="E213" i="41"/>
  <c r="E410" i="41"/>
  <c r="E50" i="41"/>
  <c r="F350" i="41"/>
  <c r="E290" i="41"/>
  <c r="F649" i="41"/>
  <c r="H6" i="41"/>
  <c r="E152" i="41"/>
  <c r="E22" i="41"/>
  <c r="F299" i="41"/>
  <c r="F353" i="41"/>
  <c r="E327" i="41"/>
  <c r="E340" i="41"/>
  <c r="E280" i="41"/>
  <c r="E44" i="41"/>
  <c r="H8" i="41"/>
  <c r="E555" i="41"/>
  <c r="E399" i="41"/>
  <c r="E404" i="41"/>
  <c r="F115" i="41"/>
  <c r="E384" i="41"/>
  <c r="E136" i="41"/>
  <c r="E122" i="41"/>
  <c r="E131" i="41"/>
  <c r="F53" i="41"/>
  <c r="H15" i="41"/>
  <c r="G466" i="41"/>
  <c r="F397" i="41"/>
  <c r="H620" i="41"/>
  <c r="E560" i="41"/>
  <c r="E569" i="41"/>
  <c r="E194" i="41"/>
  <c r="F341" i="41"/>
  <c r="E587" i="41"/>
  <c r="E356" i="41"/>
  <c r="H7" i="41"/>
  <c r="E530" i="41"/>
  <c r="E604" i="41"/>
  <c r="E158" i="41"/>
  <c r="F541" i="41"/>
  <c r="E431" i="41"/>
  <c r="F558" i="41"/>
  <c r="E440" i="41"/>
  <c r="F577" i="41"/>
  <c r="E449" i="41"/>
  <c r="F596" i="41"/>
  <c r="E458" i="41"/>
  <c r="F613" i="41"/>
  <c r="E467" i="41"/>
  <c r="E660" i="41"/>
  <c r="E180" i="41"/>
  <c r="E562" i="41"/>
  <c r="G210" i="41"/>
  <c r="F615" i="41"/>
  <c r="G76" i="41"/>
  <c r="G638" i="41"/>
  <c r="F180" i="41"/>
  <c r="F156" i="41"/>
  <c r="F171" i="41"/>
  <c r="F194" i="41"/>
  <c r="F556" i="41"/>
  <c r="E566" i="41"/>
  <c r="G570" i="41"/>
  <c r="F453" i="41"/>
  <c r="E548" i="41"/>
  <c r="E283" i="41"/>
  <c r="F589" i="41"/>
  <c r="E304" i="41"/>
  <c r="E633" i="41"/>
  <c r="E642" i="41"/>
  <c r="E651" i="41"/>
  <c r="I6" i="41"/>
  <c r="E123" i="41"/>
  <c r="E614" i="41"/>
  <c r="G370" i="41"/>
  <c r="G442" i="41"/>
  <c r="G514" i="41"/>
  <c r="E650" i="41"/>
  <c r="E659" i="41"/>
  <c r="E361" i="41"/>
  <c r="G33" i="41"/>
  <c r="I316" i="41"/>
  <c r="G134" i="41"/>
  <c r="G564" i="41"/>
  <c r="G301" i="41"/>
  <c r="H69" i="41"/>
  <c r="G536" i="41"/>
  <c r="F553" i="41"/>
  <c r="G512" i="41"/>
  <c r="F505" i="41"/>
  <c r="G535" i="41"/>
  <c r="F555" i="41"/>
  <c r="E613" i="41"/>
  <c r="F578" i="41"/>
  <c r="G585" i="41"/>
  <c r="E310" i="41"/>
  <c r="F669" i="41"/>
  <c r="F573" i="41"/>
  <c r="F590" i="41"/>
  <c r="F609" i="41"/>
  <c r="F624" i="41"/>
  <c r="E666" i="41"/>
  <c r="E355" i="41"/>
  <c r="F502" i="41"/>
  <c r="F454" i="41"/>
  <c r="G394" i="41"/>
  <c r="F438" i="41"/>
  <c r="G234" i="41"/>
  <c r="E423" i="41"/>
  <c r="E80" i="41"/>
  <c r="G378" i="41"/>
  <c r="E441" i="41"/>
  <c r="F637" i="41"/>
  <c r="E482" i="41"/>
  <c r="F648" i="41"/>
  <c r="E491" i="41"/>
  <c r="G146" i="41"/>
  <c r="E372" i="41"/>
  <c r="I7" i="41"/>
  <c r="E274" i="41"/>
  <c r="E396" i="41"/>
  <c r="G674" i="41"/>
  <c r="F349" i="41"/>
  <c r="E335" i="41"/>
  <c r="F366" i="41"/>
  <c r="E344" i="41"/>
  <c r="F385" i="41"/>
  <c r="E353" i="41"/>
  <c r="F404" i="41"/>
  <c r="E362" i="41"/>
  <c r="F421" i="41"/>
  <c r="E371" i="41"/>
  <c r="F486" i="41"/>
  <c r="E556" i="41"/>
  <c r="E210" i="41"/>
  <c r="F614" i="41"/>
  <c r="F407" i="41"/>
  <c r="G95" i="41"/>
  <c r="E53" i="41"/>
  <c r="F29" i="41"/>
  <c r="H425" i="41"/>
  <c r="H484" i="41"/>
  <c r="E438" i="41"/>
  <c r="F668" i="41"/>
  <c r="F17" i="41"/>
  <c r="E538" i="41"/>
  <c r="F598" i="41"/>
  <c r="F484" i="41"/>
  <c r="E254" i="41"/>
  <c r="F149" i="41"/>
  <c r="E121" i="41"/>
  <c r="E258" i="41"/>
  <c r="E267" i="41"/>
  <c r="F390" i="41"/>
  <c r="E425" i="41"/>
  <c r="F406" i="41"/>
  <c r="F413" i="41"/>
  <c r="F430" i="41"/>
  <c r="F449" i="41"/>
  <c r="F10" i="41"/>
  <c r="F19" i="41"/>
  <c r="F28" i="41"/>
  <c r="G650" i="41"/>
  <c r="G387" i="41"/>
  <c r="G270" i="41"/>
  <c r="G316" i="41"/>
  <c r="G223" i="41"/>
  <c r="E669" i="41"/>
  <c r="G656" i="41"/>
  <c r="E319" i="41"/>
  <c r="F517" i="41"/>
  <c r="E411" i="41"/>
  <c r="E336" i="41"/>
  <c r="E674" i="41"/>
  <c r="E324" i="41"/>
  <c r="E518" i="41"/>
  <c r="E536" i="41"/>
  <c r="E554" i="41"/>
  <c r="E572" i="41"/>
  <c r="E170" i="41"/>
  <c r="G280" i="41"/>
  <c r="G329" i="41"/>
  <c r="E602" i="41"/>
  <c r="F653" i="41"/>
  <c r="F422" i="41"/>
  <c r="G626" i="41"/>
  <c r="E588" i="41"/>
  <c r="E181" i="41"/>
  <c r="G129" i="41"/>
  <c r="E437" i="41"/>
  <c r="E173" i="41"/>
  <c r="F465" i="41"/>
  <c r="E392" i="41"/>
  <c r="E282" i="41"/>
  <c r="E483" i="41"/>
  <c r="F534" i="41"/>
  <c r="E114" i="41"/>
  <c r="E245" i="41"/>
  <c r="E39" i="41"/>
  <c r="F414" i="41"/>
  <c r="F433" i="41"/>
  <c r="E28" i="41"/>
  <c r="E322" i="41"/>
  <c r="E75" i="41"/>
  <c r="G530" i="41"/>
  <c r="E236" i="41"/>
  <c r="H5" i="41"/>
  <c r="F565" i="41"/>
  <c r="E500" i="41"/>
  <c r="E550" i="41"/>
  <c r="E47" i="41"/>
  <c r="E559" i="41"/>
  <c r="E56" i="41"/>
  <c r="E568" i="41"/>
  <c r="E65" i="41"/>
  <c r="E577" i="41"/>
  <c r="E74" i="41"/>
  <c r="E586" i="41"/>
  <c r="E83" i="41"/>
  <c r="E595" i="41"/>
  <c r="E540" i="41"/>
  <c r="E5" i="41"/>
  <c r="F664" i="41"/>
  <c r="E132" i="41"/>
  <c r="G646" i="41"/>
  <c r="G438" i="41"/>
  <c r="G487" i="41"/>
  <c r="G463" i="41"/>
  <c r="E541" i="41"/>
  <c r="G513" i="41"/>
  <c r="G528" i="41"/>
  <c r="E622" i="41"/>
  <c r="E255" i="41"/>
  <c r="E273" i="41"/>
  <c r="E227" i="41"/>
  <c r="E452" i="41"/>
  <c r="F309" i="41"/>
  <c r="E295" i="41"/>
  <c r="E624" i="41"/>
  <c r="F452" i="41"/>
  <c r="F469" i="41"/>
  <c r="F628" i="41"/>
  <c r="F8" i="41"/>
  <c r="E212" i="41"/>
  <c r="F652" i="41"/>
  <c r="F661" i="41"/>
  <c r="F670" i="41"/>
  <c r="F468" i="41"/>
  <c r="F485" i="41"/>
  <c r="E148" i="41"/>
  <c r="E370" i="41"/>
  <c r="G557" i="41"/>
  <c r="I206" i="41"/>
  <c r="F270" i="41"/>
  <c r="F584" i="41"/>
  <c r="F144" i="41"/>
  <c r="G359" i="41"/>
  <c r="F379" i="41"/>
  <c r="G335" i="41"/>
  <c r="F355" i="41"/>
  <c r="E413" i="41"/>
  <c r="F378" i="41"/>
  <c r="G385" i="41"/>
  <c r="E110" i="41"/>
  <c r="G400" i="41"/>
  <c r="F125" i="41"/>
  <c r="E446" i="41"/>
  <c r="E512" i="41"/>
  <c r="E191" i="41"/>
  <c r="E200" i="41"/>
  <c r="E209" i="41"/>
  <c r="E154" i="41"/>
  <c r="F389" i="41"/>
  <c r="E515" i="41"/>
  <c r="E36" i="41"/>
  <c r="E329" i="41"/>
  <c r="E155" i="41"/>
  <c r="E373" i="41"/>
  <c r="F525" i="41"/>
  <c r="E583" i="41"/>
  <c r="E240" i="41"/>
  <c r="F561" i="41"/>
  <c r="E601" i="41"/>
  <c r="E98" i="41"/>
  <c r="E610" i="41"/>
  <c r="E107" i="41"/>
  <c r="E619" i="41"/>
  <c r="F673" i="41"/>
  <c r="E252" i="41"/>
  <c r="E297" i="41"/>
  <c r="E626" i="41"/>
  <c r="E228" i="41"/>
  <c r="E286" i="41"/>
  <c r="F605" i="41"/>
  <c r="E463" i="41"/>
  <c r="F621" i="41"/>
  <c r="E472" i="41"/>
  <c r="F636" i="41"/>
  <c r="E481" i="41"/>
  <c r="F647" i="41"/>
  <c r="E490" i="41"/>
  <c r="F656" i="41"/>
  <c r="E499" i="41"/>
  <c r="G658" i="41"/>
  <c r="E23" i="41"/>
  <c r="E21" i="41"/>
  <c r="E484" i="41"/>
  <c r="F190" i="41"/>
  <c r="F330" i="41"/>
  <c r="F306" i="41"/>
  <c r="E38" i="41"/>
  <c r="G218" i="41"/>
  <c r="F371" i="41"/>
  <c r="E119" i="41"/>
  <c r="E511" i="41"/>
  <c r="E529" i="41"/>
  <c r="G202" i="41"/>
  <c r="E156" i="41"/>
  <c r="F373" i="41"/>
  <c r="F77" i="41"/>
  <c r="E112" i="41"/>
  <c r="E473" i="41"/>
  <c r="E514" i="41"/>
  <c r="E523" i="41"/>
  <c r="E68" i="41"/>
  <c r="F612" i="41"/>
  <c r="E405" i="41"/>
  <c r="E111" i="41"/>
  <c r="E120" i="41"/>
  <c r="E129" i="41"/>
  <c r="E266" i="41"/>
  <c r="E275" i="41"/>
  <c r="F117" i="41"/>
  <c r="E571" i="41"/>
  <c r="G437" i="41"/>
  <c r="G595" i="41"/>
  <c r="H250" i="41"/>
  <c r="F635" i="41"/>
  <c r="F634" i="41"/>
  <c r="E45" i="41"/>
  <c r="E328" i="41"/>
  <c r="E611" i="41"/>
  <c r="G418" i="41"/>
  <c r="F662" i="41"/>
  <c r="E171" i="41"/>
  <c r="E489" i="41"/>
  <c r="F15" i="41"/>
  <c r="E33" i="41"/>
  <c r="E51" i="41"/>
  <c r="F437" i="41"/>
  <c r="E179" i="41"/>
  <c r="G256" i="41"/>
  <c r="G434" i="41"/>
  <c r="E276" i="41"/>
  <c r="E345" i="41"/>
  <c r="E316" i="41"/>
  <c r="G29" i="41"/>
  <c r="F18" i="41"/>
  <c r="F99" i="41"/>
  <c r="F412" i="41"/>
  <c r="F572" i="41"/>
  <c r="E127" i="41"/>
  <c r="E145" i="41"/>
  <c r="F45" i="41"/>
  <c r="E643" i="41"/>
  <c r="E308" i="41"/>
  <c r="E91" i="41"/>
  <c r="F444" i="41"/>
  <c r="E199" i="41"/>
  <c r="E208" i="41"/>
  <c r="E57" i="41"/>
  <c r="F293" i="41"/>
  <c r="E578" i="41"/>
  <c r="E203" i="41"/>
  <c r="E260" i="41"/>
  <c r="F665" i="41"/>
  <c r="E553" i="41"/>
  <c r="E379" i="41"/>
  <c r="J8" i="41"/>
  <c r="E9" i="41"/>
  <c r="E175" i="41"/>
  <c r="E18" i="41"/>
  <c r="E184" i="41"/>
  <c r="E27" i="41"/>
  <c r="E193" i="41"/>
  <c r="H428" i="41"/>
  <c r="E202" i="41"/>
  <c r="G47" i="41"/>
  <c r="E211" i="41"/>
  <c r="F342" i="41"/>
  <c r="E420" i="41"/>
  <c r="E617" i="41"/>
  <c r="E347" i="41"/>
  <c r="H191" i="41"/>
  <c r="G396" i="41"/>
  <c r="F415" i="41"/>
  <c r="G152" i="41"/>
  <c r="G128" i="41"/>
  <c r="F329" i="41"/>
  <c r="E229" i="41"/>
  <c r="G201" i="41"/>
  <c r="E631" i="41"/>
  <c r="G498" i="41"/>
  <c r="F26" i="41"/>
  <c r="E547" i="41"/>
  <c r="E393" i="41"/>
  <c r="E629" i="41"/>
  <c r="E615" i="41"/>
  <c r="F622" i="41"/>
  <c r="E130" i="41"/>
  <c r="E139" i="41"/>
  <c r="G274" i="41"/>
  <c r="E12" i="41"/>
  <c r="G5" i="41"/>
  <c r="E239" i="41"/>
  <c r="E248" i="41"/>
  <c r="E257" i="41"/>
  <c r="E138" i="41"/>
  <c r="E147" i="41"/>
  <c r="F518" i="41"/>
  <c r="E187" i="41"/>
  <c r="F97" i="41"/>
  <c r="H306" i="41"/>
  <c r="G573" i="41"/>
  <c r="G347" i="41"/>
  <c r="H412" i="41"/>
  <c r="F202" i="41"/>
  <c r="G209" i="41"/>
  <c r="F178" i="41"/>
  <c r="G185" i="41"/>
  <c r="F524" i="41"/>
  <c r="G200" i="41"/>
  <c r="F228" i="41"/>
  <c r="G199" i="41"/>
  <c r="F243" i="41"/>
  <c r="E301" i="41"/>
  <c r="F660" i="41"/>
  <c r="F9" i="41"/>
  <c r="E447" i="41"/>
  <c r="E456" i="41"/>
  <c r="E465" i="41"/>
  <c r="E346" i="41"/>
  <c r="F672" i="41"/>
  <c r="E675" i="41"/>
  <c r="E428" i="41"/>
  <c r="F356" i="41"/>
  <c r="E603" i="41"/>
  <c r="E126" i="41"/>
  <c r="E71" i="41"/>
  <c r="G306" i="41"/>
  <c r="E432" i="41"/>
  <c r="E89" i="41"/>
  <c r="G194" i="41"/>
  <c r="E226" i="41"/>
  <c r="G266" i="41"/>
  <c r="E235" i="41"/>
  <c r="F12" i="41"/>
  <c r="E612" i="41"/>
  <c r="E6" i="41"/>
  <c r="E649" i="41"/>
  <c r="F27" i="41"/>
  <c r="E380" i="41"/>
  <c r="E582" i="41"/>
  <c r="E79" i="41"/>
  <c r="E591" i="41"/>
  <c r="E88" i="41"/>
  <c r="E600" i="41"/>
  <c r="E97" i="41"/>
  <c r="E609" i="41"/>
  <c r="E106" i="41"/>
  <c r="E618" i="41"/>
  <c r="E115" i="41"/>
  <c r="E627" i="41"/>
  <c r="E196" i="41"/>
  <c r="E265" i="41"/>
  <c r="E59" i="41"/>
  <c r="E124" i="41"/>
  <c r="G429" i="41"/>
  <c r="G664" i="41"/>
  <c r="G640" i="41"/>
  <c r="G663" i="41"/>
  <c r="G290" i="41"/>
  <c r="F44" i="41"/>
  <c r="E128" i="41"/>
  <c r="F677" i="41"/>
  <c r="G642" i="41"/>
  <c r="E35" i="41"/>
  <c r="E15" i="41"/>
  <c r="E652" i="41"/>
  <c r="E103" i="41"/>
  <c r="E464" i="41"/>
  <c r="G450" i="41"/>
  <c r="G522" i="41"/>
  <c r="E268" i="41"/>
  <c r="E508" i="41"/>
  <c r="G138" i="41"/>
  <c r="E414" i="41"/>
  <c r="E367" i="41"/>
  <c r="E376" i="41"/>
  <c r="E385" i="41"/>
  <c r="E522" i="41"/>
  <c r="E531" i="41"/>
  <c r="E60" i="41"/>
  <c r="E108" i="41"/>
  <c r="G35" i="41"/>
  <c r="G229" i="41"/>
  <c r="F400" i="41"/>
  <c r="G591" i="41"/>
  <c r="G641" i="41"/>
  <c r="G362" i="41"/>
  <c r="E337" i="41"/>
  <c r="E388" i="41"/>
  <c r="F644" i="41"/>
  <c r="E665" i="41"/>
  <c r="E14" i="41"/>
  <c r="F237" i="41"/>
  <c r="E527" i="41"/>
  <c r="E545" i="41"/>
  <c r="E563" i="41"/>
  <c r="F657" i="41"/>
  <c r="E164" i="41"/>
  <c r="G279" i="41"/>
  <c r="F332" i="41"/>
  <c r="E498" i="41"/>
  <c r="E418" i="41"/>
  <c r="E635" i="41"/>
  <c r="F101" i="41"/>
  <c r="E667" i="41"/>
  <c r="E157" i="41"/>
  <c r="G144" i="41"/>
  <c r="E72" i="41"/>
  <c r="E668" i="41"/>
  <c r="F369" i="41"/>
  <c r="F7" i="41"/>
  <c r="F513" i="41"/>
  <c r="F550" i="41"/>
  <c r="F434" i="41"/>
  <c r="F393" i="41"/>
  <c r="E247" i="41"/>
  <c r="E593" i="41"/>
  <c r="F181" i="41"/>
  <c r="F325" i="41"/>
  <c r="F477" i="41"/>
  <c r="F458" i="41"/>
  <c r="F499" i="41"/>
  <c r="E99" i="41"/>
  <c r="E167" i="41"/>
  <c r="F109" i="41"/>
  <c r="G322" i="41"/>
  <c r="E655" i="41"/>
  <c r="E219" i="41"/>
  <c r="E54" i="41"/>
  <c r="E364" i="41"/>
  <c r="E82" i="41"/>
  <c r="E298" i="41"/>
  <c r="E8" i="41"/>
  <c r="G402" i="41"/>
  <c r="F532" i="41"/>
  <c r="J5" i="41"/>
  <c r="E256" i="41"/>
  <c r="E487" i="41"/>
  <c r="F494" i="41"/>
  <c r="G465" i="41"/>
  <c r="E557" i="41"/>
  <c r="E204" i="41"/>
  <c r="E496" i="41"/>
  <c r="E299" i="41"/>
  <c r="E251" i="41"/>
  <c r="E664" i="41"/>
  <c r="F308" i="41"/>
  <c r="E25" i="41"/>
  <c r="E19" i="41"/>
  <c r="E533" i="41"/>
  <c r="E307" i="41"/>
  <c r="E176" i="41"/>
  <c r="E434" i="41"/>
  <c r="F549" i="41"/>
  <c r="E90" i="41"/>
  <c r="E43" i="41"/>
  <c r="E426" i="41"/>
  <c r="E166" i="41"/>
  <c r="E575" i="41"/>
  <c r="G75" i="41"/>
  <c r="E185" i="41"/>
  <c r="E524" i="41"/>
  <c r="E646" i="41"/>
  <c r="E673" i="41"/>
  <c r="F284" i="41"/>
  <c r="E259" i="41"/>
  <c r="F516" i="41"/>
  <c r="E271" i="41"/>
  <c r="E63" i="41"/>
  <c r="E505" i="41"/>
  <c r="F30" i="41"/>
  <c r="E466" i="41"/>
  <c r="G458" i="41"/>
  <c r="E220" i="41"/>
  <c r="E435" i="41"/>
  <c r="G456" i="41"/>
  <c r="E584" i="41"/>
  <c r="E382" i="41"/>
  <c r="F37" i="41"/>
  <c r="I8" i="41"/>
  <c r="E143" i="41"/>
  <c r="E13" i="41"/>
  <c r="F322" i="41"/>
  <c r="E188" i="41"/>
  <c r="F533" i="41"/>
  <c r="E289" i="41"/>
  <c r="E419" i="41"/>
  <c r="E546" i="41"/>
  <c r="E408" i="41"/>
  <c r="Z22" i="7"/>
  <c r="AA22" i="7" s="1"/>
  <c r="AD21" i="7"/>
  <c r="AE21" i="7" s="1"/>
  <c r="AF21" i="7" s="1"/>
  <c r="P24" i="7" a="1"/>
  <c r="P24" i="7" s="1"/>
  <c r="N24" i="7" s="1"/>
  <c r="L24" i="7" s="1"/>
  <c r="AL22" i="7"/>
  <c r="V22" i="7"/>
  <c r="U23" i="7" l="1"/>
  <c r="V23" i="7" s="1"/>
  <c r="Q24" i="7" a="1"/>
  <c r="Q24" i="7" s="1"/>
  <c r="R24" i="7" s="1"/>
  <c r="Q27" i="41"/>
  <c r="R18" i="41"/>
  <c r="S18" i="41" s="1"/>
  <c r="R5" i="41"/>
  <c r="S5" i="41" s="1"/>
  <c r="R28" i="41"/>
  <c r="S28" i="41" s="1"/>
  <c r="Q20" i="41"/>
  <c r="Q23" i="41"/>
  <c r="R26" i="41"/>
  <c r="S26" i="41" s="1"/>
  <c r="R20" i="41"/>
  <c r="S20" i="41" s="1"/>
  <c r="R24" i="41"/>
  <c r="S24" i="41" s="1"/>
  <c r="Q15" i="41"/>
  <c r="R21" i="41"/>
  <c r="S21" i="41" s="1"/>
  <c r="Q12" i="41"/>
  <c r="R31" i="41"/>
  <c r="S31" i="41" s="1"/>
  <c r="Q26" i="41"/>
  <c r="R22" i="41"/>
  <c r="S22" i="41" s="1"/>
  <c r="Q8" i="41"/>
  <c r="Q21" i="41"/>
  <c r="R16" i="41"/>
  <c r="S16" i="41" s="1"/>
  <c r="Q29" i="41"/>
  <c r="R27" i="41"/>
  <c r="S27" i="41" s="1"/>
  <c r="Q25" i="41"/>
  <c r="R13" i="41"/>
  <c r="S13" i="41" s="1"/>
  <c r="Q31" i="41"/>
  <c r="R25" i="41"/>
  <c r="S25" i="41" s="1"/>
  <c r="R19" i="41"/>
  <c r="S19" i="41" s="1"/>
  <c r="Q30" i="41"/>
  <c r="Q13" i="41"/>
  <c r="Q19" i="41"/>
  <c r="R15" i="41"/>
  <c r="S15" i="41" s="1"/>
  <c r="R9" i="41"/>
  <c r="S9" i="41" s="1"/>
  <c r="Q6" i="41"/>
  <c r="Q10" i="41"/>
  <c r="Q11" i="41"/>
  <c r="Q18" i="41"/>
  <c r="Q14" i="41"/>
  <c r="R29" i="41"/>
  <c r="S29" i="41" s="1"/>
  <c r="R10" i="41"/>
  <c r="S10" i="41" s="1"/>
  <c r="Q22" i="41"/>
  <c r="R14" i="41"/>
  <c r="S14" i="41" s="1"/>
  <c r="R8" i="41"/>
  <c r="S8" i="41" s="1"/>
  <c r="Q16" i="41"/>
  <c r="R11" i="41"/>
  <c r="S11" i="41" s="1"/>
  <c r="R23" i="41"/>
  <c r="S23" i="41" s="1"/>
  <c r="R6" i="41"/>
  <c r="S6" i="41" s="1"/>
  <c r="Q5" i="41"/>
  <c r="Q7" i="41"/>
  <c r="R12" i="41"/>
  <c r="S12" i="41" s="1"/>
  <c r="Q24" i="41"/>
  <c r="Q28" i="41"/>
  <c r="Q9" i="41"/>
  <c r="D408" i="41"/>
  <c r="C408" i="41"/>
  <c r="D546" i="41"/>
  <c r="C546" i="41"/>
  <c r="C419" i="41"/>
  <c r="D419" i="41"/>
  <c r="D289" i="41"/>
  <c r="C289" i="41"/>
  <c r="C188" i="41"/>
  <c r="D188" i="41"/>
  <c r="D13" i="41"/>
  <c r="C13" i="41"/>
  <c r="D143" i="41"/>
  <c r="C143" i="41"/>
  <c r="C382" i="41"/>
  <c r="D382" i="41"/>
  <c r="D584" i="41"/>
  <c r="C584" i="41"/>
  <c r="C435" i="41"/>
  <c r="D435" i="41"/>
  <c r="C220" i="41"/>
  <c r="D220" i="41"/>
  <c r="C466" i="41"/>
  <c r="D466" i="41"/>
  <c r="C505" i="41"/>
  <c r="D505" i="41"/>
  <c r="D63" i="41"/>
  <c r="C63" i="41"/>
  <c r="D271" i="41"/>
  <c r="C271" i="41"/>
  <c r="C259" i="41"/>
  <c r="D259" i="41"/>
  <c r="D673" i="41"/>
  <c r="C673" i="41"/>
  <c r="C646" i="41"/>
  <c r="D646" i="41"/>
  <c r="C524" i="41"/>
  <c r="D524" i="41"/>
  <c r="C185" i="41"/>
  <c r="D185" i="41"/>
  <c r="D575" i="41"/>
  <c r="C575" i="41"/>
  <c r="C166" i="41"/>
  <c r="D166" i="41"/>
  <c r="C426" i="41"/>
  <c r="D426" i="41"/>
  <c r="C43" i="41"/>
  <c r="D43" i="41"/>
  <c r="D90" i="41"/>
  <c r="C90" i="41"/>
  <c r="D434" i="41"/>
  <c r="C434" i="41"/>
  <c r="C176" i="41"/>
  <c r="D176" i="41"/>
  <c r="C307" i="41"/>
  <c r="D307" i="41"/>
  <c r="D533" i="41"/>
  <c r="C533" i="41"/>
  <c r="D19" i="41"/>
  <c r="C19" i="41"/>
  <c r="C25" i="41"/>
  <c r="D25" i="41"/>
  <c r="C664" i="41"/>
  <c r="D664" i="41"/>
  <c r="C251" i="41"/>
  <c r="D251" i="41"/>
  <c r="C299" i="41"/>
  <c r="D299" i="41"/>
  <c r="D496" i="41"/>
  <c r="C496" i="41"/>
  <c r="C204" i="41"/>
  <c r="D204" i="41"/>
  <c r="C557" i="41"/>
  <c r="D557" i="41"/>
  <c r="D487" i="41"/>
  <c r="C487" i="41"/>
  <c r="D256" i="41"/>
  <c r="C256" i="41"/>
  <c r="C8" i="41"/>
  <c r="D8" i="41"/>
  <c r="C298" i="41"/>
  <c r="D298" i="41"/>
  <c r="D82" i="41"/>
  <c r="C82" i="41"/>
  <c r="D364" i="41"/>
  <c r="C364" i="41"/>
  <c r="C54" i="41"/>
  <c r="D54" i="41"/>
  <c r="D219" i="41"/>
  <c r="C219" i="41"/>
  <c r="D655" i="41"/>
  <c r="C655" i="41"/>
  <c r="D167" i="41"/>
  <c r="C167" i="41"/>
  <c r="D99" i="41"/>
  <c r="C99" i="41"/>
  <c r="C593" i="41"/>
  <c r="D593" i="41"/>
  <c r="D247" i="41"/>
  <c r="C247" i="41"/>
  <c r="D668" i="41"/>
  <c r="C668" i="41"/>
  <c r="D72" i="41"/>
  <c r="C72" i="41"/>
  <c r="C157" i="41"/>
  <c r="D157" i="41"/>
  <c r="C667" i="41"/>
  <c r="D667" i="41"/>
  <c r="C635" i="41"/>
  <c r="D635" i="41"/>
  <c r="D418" i="41"/>
  <c r="C418" i="41"/>
  <c r="D498" i="41"/>
  <c r="C498" i="41"/>
  <c r="D164" i="41"/>
  <c r="C164" i="41"/>
  <c r="D563" i="41"/>
  <c r="C563" i="41"/>
  <c r="C545" i="41"/>
  <c r="D545" i="41"/>
  <c r="D527" i="41"/>
  <c r="C527" i="41"/>
  <c r="D14" i="41"/>
  <c r="C14" i="41"/>
  <c r="C665" i="41"/>
  <c r="D665" i="41"/>
  <c r="C388" i="41"/>
  <c r="D388" i="41"/>
  <c r="C337" i="41"/>
  <c r="D337" i="41"/>
  <c r="D108" i="41"/>
  <c r="C108" i="41"/>
  <c r="D60" i="41"/>
  <c r="C60" i="41"/>
  <c r="D531" i="41"/>
  <c r="C531" i="41"/>
  <c r="D522" i="41"/>
  <c r="C522" i="41"/>
  <c r="C385" i="41"/>
  <c r="D385" i="41"/>
  <c r="D376" i="41"/>
  <c r="C376" i="41"/>
  <c r="C367" i="41"/>
  <c r="D367" i="41"/>
  <c r="D414" i="41"/>
  <c r="C414" i="41"/>
  <c r="C508" i="41"/>
  <c r="D508" i="41"/>
  <c r="D268" i="41"/>
  <c r="C268" i="41"/>
  <c r="D464" i="41"/>
  <c r="C464" i="41"/>
  <c r="D103" i="41"/>
  <c r="C103" i="41"/>
  <c r="D652" i="41"/>
  <c r="C652" i="41"/>
  <c r="C15" i="41"/>
  <c r="D15" i="41"/>
  <c r="C35" i="41"/>
  <c r="D35" i="41"/>
  <c r="D128" i="41"/>
  <c r="C128" i="41"/>
  <c r="D124" i="41"/>
  <c r="C124" i="41"/>
  <c r="C59" i="41"/>
  <c r="D59" i="41"/>
  <c r="D265" i="41"/>
  <c r="C265" i="41"/>
  <c r="C196" i="41"/>
  <c r="D196" i="41"/>
  <c r="C627" i="41"/>
  <c r="D627" i="41"/>
  <c r="C115" i="41"/>
  <c r="D115" i="41"/>
  <c r="D618" i="41"/>
  <c r="C618" i="41"/>
  <c r="C106" i="41"/>
  <c r="D106" i="41"/>
  <c r="D609" i="41"/>
  <c r="C609" i="41"/>
  <c r="D97" i="41"/>
  <c r="C97" i="41"/>
  <c r="D600" i="41"/>
  <c r="C600" i="41"/>
  <c r="C88" i="41"/>
  <c r="D88" i="41"/>
  <c r="D591" i="41"/>
  <c r="C591" i="41"/>
  <c r="D79" i="41"/>
  <c r="C79" i="41"/>
  <c r="D582" i="41"/>
  <c r="C582" i="41"/>
  <c r="C380" i="41"/>
  <c r="D380" i="41"/>
  <c r="D649" i="41"/>
  <c r="C649" i="41"/>
  <c r="D6" i="41"/>
  <c r="C6" i="41"/>
  <c r="D612" i="41"/>
  <c r="C612" i="41"/>
  <c r="C235" i="41"/>
  <c r="D235" i="41"/>
  <c r="C226" i="41"/>
  <c r="D226" i="41"/>
  <c r="D89" i="41"/>
  <c r="C89" i="41"/>
  <c r="D432" i="41"/>
  <c r="C432" i="41"/>
  <c r="C71" i="41"/>
  <c r="D71" i="41"/>
  <c r="C126" i="41"/>
  <c r="D126" i="41"/>
  <c r="D603" i="41"/>
  <c r="C603" i="41"/>
  <c r="D428" i="41"/>
  <c r="C428" i="41"/>
  <c r="D675" i="41"/>
  <c r="C675" i="41"/>
  <c r="C346" i="41"/>
  <c r="D346" i="41"/>
  <c r="C465" i="41"/>
  <c r="D465" i="41"/>
  <c r="D456" i="41"/>
  <c r="C456" i="41"/>
  <c r="C447" i="41"/>
  <c r="D447" i="41"/>
  <c r="C301" i="41"/>
  <c r="D301" i="41"/>
  <c r="K412" i="41"/>
  <c r="K306" i="41"/>
  <c r="D187" i="41"/>
  <c r="C187" i="41"/>
  <c r="D147" i="41"/>
  <c r="C147" i="41"/>
  <c r="D138" i="41"/>
  <c r="C138" i="41"/>
  <c r="D257" i="41"/>
  <c r="C257" i="41"/>
  <c r="C248" i="41"/>
  <c r="D248" i="41"/>
  <c r="D239" i="41"/>
  <c r="C239" i="41"/>
  <c r="D12" i="41"/>
  <c r="C12" i="41"/>
  <c r="C139" i="41"/>
  <c r="D139" i="41"/>
  <c r="D130" i="41"/>
  <c r="C130" i="41"/>
  <c r="C615" i="41"/>
  <c r="D615" i="41"/>
  <c r="C629" i="41"/>
  <c r="D629" i="41"/>
  <c r="D393" i="41"/>
  <c r="C393" i="41"/>
  <c r="D547" i="41"/>
  <c r="C547" i="41"/>
  <c r="D631" i="41"/>
  <c r="C631" i="41"/>
  <c r="C229" i="41"/>
  <c r="D229" i="41"/>
  <c r="K191" i="41"/>
  <c r="C347" i="41"/>
  <c r="D347" i="41"/>
  <c r="D617" i="41"/>
  <c r="C617" i="41"/>
  <c r="C420" i="41"/>
  <c r="D420" i="41"/>
  <c r="C211" i="41"/>
  <c r="D211" i="41"/>
  <c r="D202" i="41"/>
  <c r="C202" i="41"/>
  <c r="K428" i="41"/>
  <c r="D193" i="41"/>
  <c r="C193" i="41"/>
  <c r="C27" i="41"/>
  <c r="D27" i="41"/>
  <c r="C184" i="41"/>
  <c r="D184" i="41"/>
  <c r="C18" i="41"/>
  <c r="D18" i="41"/>
  <c r="D175" i="41"/>
  <c r="C175" i="41"/>
  <c r="C9" i="41"/>
  <c r="D9" i="41"/>
  <c r="D379" i="41"/>
  <c r="C379" i="41"/>
  <c r="D553" i="41"/>
  <c r="C553" i="41"/>
  <c r="C260" i="41"/>
  <c r="D260" i="41"/>
  <c r="C203" i="41"/>
  <c r="D203" i="41"/>
  <c r="D578" i="41"/>
  <c r="C578" i="41"/>
  <c r="D57" i="41"/>
  <c r="C57" i="41"/>
  <c r="C208" i="41"/>
  <c r="D208" i="41"/>
  <c r="D199" i="41"/>
  <c r="C199" i="41"/>
  <c r="D91" i="41"/>
  <c r="C91" i="41"/>
  <c r="C308" i="41"/>
  <c r="D308" i="41"/>
  <c r="C643" i="41"/>
  <c r="D643" i="41"/>
  <c r="D145" i="41"/>
  <c r="C145" i="41"/>
  <c r="C127" i="41"/>
  <c r="D127" i="41"/>
  <c r="C316" i="41"/>
  <c r="D316" i="41"/>
  <c r="C345" i="41"/>
  <c r="D345" i="41"/>
  <c r="C276" i="41"/>
  <c r="D276" i="41"/>
  <c r="D179" i="41"/>
  <c r="C179" i="41"/>
  <c r="D51" i="41"/>
  <c r="C51" i="41"/>
  <c r="D33" i="41"/>
  <c r="C33" i="41"/>
  <c r="C489" i="41"/>
  <c r="D489" i="41"/>
  <c r="D171" i="41"/>
  <c r="C171" i="41"/>
  <c r="D611" i="41"/>
  <c r="C611" i="41"/>
  <c r="C328" i="41"/>
  <c r="D328" i="41"/>
  <c r="D45" i="41"/>
  <c r="C45" i="41"/>
  <c r="K250" i="41"/>
  <c r="D571" i="41"/>
  <c r="C571" i="41"/>
  <c r="C275" i="41"/>
  <c r="D275" i="41"/>
  <c r="C266" i="41"/>
  <c r="D266" i="41"/>
  <c r="C129" i="41"/>
  <c r="D129" i="41"/>
  <c r="C120" i="41"/>
  <c r="D120" i="41"/>
  <c r="C111" i="41"/>
  <c r="D111" i="41"/>
  <c r="D405" i="41"/>
  <c r="C405" i="41"/>
  <c r="D68" i="41"/>
  <c r="C68" i="41"/>
  <c r="C523" i="41"/>
  <c r="D523" i="41"/>
  <c r="D514" i="41"/>
  <c r="C514" i="41"/>
  <c r="D473" i="41"/>
  <c r="C473" i="41"/>
  <c r="D112" i="41"/>
  <c r="C112" i="41"/>
  <c r="D156" i="41"/>
  <c r="C156" i="41"/>
  <c r="C529" i="41"/>
  <c r="D529" i="41"/>
  <c r="D511" i="41"/>
  <c r="C511" i="41"/>
  <c r="D119" i="41"/>
  <c r="C119" i="41"/>
  <c r="D38" i="41"/>
  <c r="C38" i="41"/>
  <c r="D484" i="41"/>
  <c r="C484" i="41"/>
  <c r="D21" i="41"/>
  <c r="C21" i="41"/>
  <c r="C23" i="41"/>
  <c r="D23" i="41"/>
  <c r="D499" i="41"/>
  <c r="C499" i="41"/>
  <c r="D490" i="41"/>
  <c r="C490" i="41"/>
  <c r="D481" i="41"/>
  <c r="C481" i="41"/>
  <c r="D472" i="41"/>
  <c r="C472" i="41"/>
  <c r="D463" i="41"/>
  <c r="C463" i="41"/>
  <c r="C286" i="41"/>
  <c r="D286" i="41"/>
  <c r="C228" i="41"/>
  <c r="D228" i="41"/>
  <c r="D626" i="41"/>
  <c r="C626" i="41"/>
  <c r="C297" i="41"/>
  <c r="D297" i="41"/>
  <c r="D252" i="41"/>
  <c r="C252" i="41"/>
  <c r="D619" i="41"/>
  <c r="C619" i="41"/>
  <c r="D107" i="41"/>
  <c r="C107" i="41"/>
  <c r="C610" i="41"/>
  <c r="D610" i="41"/>
  <c r="D98" i="41"/>
  <c r="C98" i="41"/>
  <c r="D601" i="41"/>
  <c r="C601" i="41"/>
  <c r="D240" i="41"/>
  <c r="C240" i="41"/>
  <c r="C583" i="41"/>
  <c r="D583" i="41"/>
  <c r="C373" i="41"/>
  <c r="D373" i="41"/>
  <c r="C155" i="41"/>
  <c r="D155" i="41"/>
  <c r="D329" i="41"/>
  <c r="C329" i="41"/>
  <c r="D36" i="41"/>
  <c r="C36" i="41"/>
  <c r="C515" i="41"/>
  <c r="D515" i="41"/>
  <c r="C154" i="41"/>
  <c r="D154" i="41"/>
  <c r="C209" i="41"/>
  <c r="D209" i="41"/>
  <c r="D200" i="41"/>
  <c r="C200" i="41"/>
  <c r="D191" i="41"/>
  <c r="C191" i="41"/>
  <c r="C512" i="41"/>
  <c r="D512" i="41"/>
  <c r="C446" i="41"/>
  <c r="D446" i="41"/>
  <c r="D110" i="41"/>
  <c r="C110" i="41"/>
  <c r="C413" i="41"/>
  <c r="D413" i="41"/>
  <c r="C370" i="41"/>
  <c r="D370" i="41"/>
  <c r="D148" i="41"/>
  <c r="C148" i="41"/>
  <c r="D212" i="41"/>
  <c r="C212" i="41"/>
  <c r="D624" i="41"/>
  <c r="C624" i="41"/>
  <c r="D295" i="41"/>
  <c r="C295" i="41"/>
  <c r="D452" i="41"/>
  <c r="C452" i="41"/>
  <c r="C227" i="41"/>
  <c r="D227" i="41"/>
  <c r="D273" i="41"/>
  <c r="C273" i="41"/>
  <c r="D255" i="41"/>
  <c r="C255" i="41"/>
  <c r="C622" i="41"/>
  <c r="D622" i="41"/>
  <c r="C541" i="41"/>
  <c r="D541" i="41"/>
  <c r="C132" i="41"/>
  <c r="D132" i="41"/>
  <c r="D5" i="41"/>
  <c r="C5" i="41"/>
  <c r="R30" i="41" s="1"/>
  <c r="S30" i="41" s="1"/>
  <c r="D540" i="41"/>
  <c r="C540" i="41"/>
  <c r="D595" i="41"/>
  <c r="C595" i="41"/>
  <c r="D83" i="41"/>
  <c r="C83" i="41"/>
  <c r="C586" i="41"/>
  <c r="D586" i="41"/>
  <c r="D74" i="41"/>
  <c r="C74" i="41"/>
  <c r="C577" i="41"/>
  <c r="D577" i="41"/>
  <c r="C65" i="41"/>
  <c r="D65" i="41"/>
  <c r="C568" i="41"/>
  <c r="D568" i="41"/>
  <c r="D56" i="41"/>
  <c r="C56" i="41"/>
  <c r="C559" i="41"/>
  <c r="D559" i="41"/>
  <c r="C47" i="41"/>
  <c r="D47" i="41"/>
  <c r="C550" i="41"/>
  <c r="D550" i="41"/>
  <c r="C500" i="41"/>
  <c r="D500" i="41"/>
  <c r="K5" i="41"/>
  <c r="C236" i="41"/>
  <c r="D236" i="41"/>
  <c r="C75" i="41"/>
  <c r="D75" i="41"/>
  <c r="C322" i="41"/>
  <c r="D322" i="41"/>
  <c r="C28" i="41"/>
  <c r="D28" i="41"/>
  <c r="C39" i="41"/>
  <c r="D39" i="41"/>
  <c r="D245" i="41"/>
  <c r="C245" i="41"/>
  <c r="D114" i="41"/>
  <c r="C114" i="41"/>
  <c r="D483" i="41"/>
  <c r="C483" i="41"/>
  <c r="D282" i="41"/>
  <c r="C282" i="41"/>
  <c r="D392" i="41"/>
  <c r="C392" i="41"/>
  <c r="C173" i="41"/>
  <c r="D173" i="41"/>
  <c r="D437" i="41"/>
  <c r="C437" i="41"/>
  <c r="D181" i="41"/>
  <c r="C181" i="41"/>
  <c r="D588" i="41"/>
  <c r="C588" i="41"/>
  <c r="D602" i="41"/>
  <c r="C602" i="41"/>
  <c r="C170" i="41"/>
  <c r="D170" i="41"/>
  <c r="C572" i="41"/>
  <c r="D572" i="41"/>
  <c r="C554" i="41"/>
  <c r="D554" i="41"/>
  <c r="C536" i="41"/>
  <c r="D536" i="41"/>
  <c r="C518" i="41"/>
  <c r="D518" i="41"/>
  <c r="C324" i="41"/>
  <c r="D324" i="41"/>
  <c r="C674" i="41"/>
  <c r="D674" i="41"/>
  <c r="D336" i="41"/>
  <c r="C336" i="41"/>
  <c r="D411" i="41"/>
  <c r="C411" i="41"/>
  <c r="C319" i="41"/>
  <c r="D319" i="41"/>
  <c r="C669" i="41"/>
  <c r="D669" i="41"/>
  <c r="D425" i="41"/>
  <c r="C425" i="41"/>
  <c r="D267" i="41"/>
  <c r="C267" i="41"/>
  <c r="C258" i="41"/>
  <c r="D258" i="41"/>
  <c r="D121" i="41"/>
  <c r="C121" i="41"/>
  <c r="C254" i="41"/>
  <c r="D254" i="41"/>
  <c r="D538" i="41"/>
  <c r="C538" i="41"/>
  <c r="D438" i="41"/>
  <c r="C438" i="41"/>
  <c r="K484" i="41"/>
  <c r="K425" i="41"/>
  <c r="C53" i="41"/>
  <c r="D53" i="41"/>
  <c r="C210" i="41"/>
  <c r="D210" i="41"/>
  <c r="C556" i="41"/>
  <c r="D556" i="41"/>
  <c r="C371" i="41"/>
  <c r="D371" i="41"/>
  <c r="D362" i="41"/>
  <c r="C362" i="41"/>
  <c r="C353" i="41"/>
  <c r="D353" i="41"/>
  <c r="D344" i="41"/>
  <c r="C344" i="41"/>
  <c r="C335" i="41"/>
  <c r="D335" i="41"/>
  <c r="D396" i="41"/>
  <c r="C396" i="41"/>
  <c r="D274" i="41"/>
  <c r="C274" i="41"/>
  <c r="C372" i="41"/>
  <c r="D372" i="41"/>
  <c r="D491" i="41"/>
  <c r="C491" i="41"/>
  <c r="D482" i="41"/>
  <c r="C482" i="41"/>
  <c r="C441" i="41"/>
  <c r="D441" i="41"/>
  <c r="C80" i="41"/>
  <c r="D80" i="41"/>
  <c r="D423" i="41"/>
  <c r="C423" i="41"/>
  <c r="C355" i="41"/>
  <c r="D355" i="41"/>
  <c r="D666" i="41"/>
  <c r="C666" i="41"/>
  <c r="D310" i="41"/>
  <c r="C310" i="41"/>
  <c r="C613" i="41"/>
  <c r="D613" i="41"/>
  <c r="K69" i="41"/>
  <c r="C361" i="41"/>
  <c r="D361" i="41"/>
  <c r="D659" i="41"/>
  <c r="C659" i="41"/>
  <c r="D650" i="41"/>
  <c r="C650" i="41"/>
  <c r="C614" i="41"/>
  <c r="D614" i="41"/>
  <c r="C123" i="41"/>
  <c r="D123" i="41"/>
  <c r="D651" i="41"/>
  <c r="C651" i="41"/>
  <c r="C642" i="41"/>
  <c r="D642" i="41"/>
  <c r="D633" i="41"/>
  <c r="C633" i="41"/>
  <c r="D304" i="41"/>
  <c r="C304" i="41"/>
  <c r="D283" i="41"/>
  <c r="C283" i="41"/>
  <c r="C548" i="41"/>
  <c r="D548" i="41"/>
  <c r="C566" i="41"/>
  <c r="D566" i="41"/>
  <c r="C562" i="41"/>
  <c r="D562" i="41"/>
  <c r="D180" i="41"/>
  <c r="C180" i="41"/>
  <c r="C660" i="41"/>
  <c r="D660" i="41"/>
  <c r="C467" i="41"/>
  <c r="D467" i="41"/>
  <c r="C458" i="41"/>
  <c r="D458" i="41"/>
  <c r="D449" i="41"/>
  <c r="C449" i="41"/>
  <c r="C440" i="41"/>
  <c r="D440" i="41"/>
  <c r="D431" i="41"/>
  <c r="C431" i="41"/>
  <c r="C158" i="41"/>
  <c r="D158" i="41"/>
  <c r="C604" i="41"/>
  <c r="D604" i="41"/>
  <c r="C530" i="41"/>
  <c r="D530" i="41"/>
  <c r="K7" i="41"/>
  <c r="D356" i="41"/>
  <c r="C356" i="41"/>
  <c r="D587" i="41"/>
  <c r="C587" i="41"/>
  <c r="D194" i="41"/>
  <c r="C194" i="41"/>
  <c r="D569" i="41"/>
  <c r="C569" i="41"/>
  <c r="C560" i="41"/>
  <c r="D560" i="41"/>
  <c r="K620" i="41"/>
  <c r="K15" i="41"/>
  <c r="C131" i="41"/>
  <c r="D131" i="41"/>
  <c r="C122" i="41"/>
  <c r="D122" i="41"/>
  <c r="D136" i="41"/>
  <c r="C136" i="41"/>
  <c r="C384" i="41"/>
  <c r="D384" i="41"/>
  <c r="D404" i="41"/>
  <c r="C404" i="41"/>
  <c r="C399" i="41"/>
  <c r="D399" i="41"/>
  <c r="D555" i="41"/>
  <c r="C555" i="41"/>
  <c r="K8" i="41"/>
  <c r="C44" i="41"/>
  <c r="D44" i="41"/>
  <c r="C280" i="41"/>
  <c r="D280" i="41"/>
  <c r="D340" i="41"/>
  <c r="C340" i="41"/>
  <c r="C327" i="41"/>
  <c r="D327" i="41"/>
  <c r="D22" i="41"/>
  <c r="C22" i="41"/>
  <c r="D152" i="41"/>
  <c r="C152" i="41"/>
  <c r="K6" i="41"/>
  <c r="D290" i="41"/>
  <c r="C290" i="41"/>
  <c r="C50" i="41"/>
  <c r="D50" i="41"/>
  <c r="D410" i="41"/>
  <c r="C410" i="41"/>
  <c r="D213" i="41"/>
  <c r="C213" i="41"/>
  <c r="C92" i="41"/>
  <c r="D92" i="41"/>
  <c r="D417" i="41"/>
  <c r="C417" i="41"/>
  <c r="D468" i="41"/>
  <c r="C468" i="41"/>
  <c r="C34" i="41"/>
  <c r="D34" i="41"/>
  <c r="C81" i="41"/>
  <c r="D81" i="41"/>
  <c r="D427" i="41"/>
  <c r="C427" i="41"/>
  <c r="D670" i="41"/>
  <c r="C670" i="41"/>
  <c r="C357" i="41"/>
  <c r="D357" i="41"/>
  <c r="C521" i="41"/>
  <c r="D521" i="41"/>
  <c r="C161" i="41"/>
  <c r="D161" i="41"/>
  <c r="C284" i="41"/>
  <c r="D284" i="41"/>
  <c r="D42" i="41"/>
  <c r="C42" i="41"/>
  <c r="D620" i="41"/>
  <c r="C620" i="41"/>
  <c r="D100" i="41"/>
  <c r="C100" i="41"/>
  <c r="C162" i="41"/>
  <c r="D162" i="41"/>
  <c r="C10" i="41"/>
  <c r="D10" i="41"/>
  <c r="D457" i="41"/>
  <c r="C457" i="41"/>
  <c r="C250" i="41"/>
  <c r="D250" i="41"/>
  <c r="C366" i="41"/>
  <c r="D366" i="41"/>
  <c r="C332" i="41"/>
  <c r="D332" i="41"/>
  <c r="D641" i="41"/>
  <c r="C641" i="41"/>
  <c r="D632" i="41"/>
  <c r="C632" i="41"/>
  <c r="D623" i="41"/>
  <c r="C623" i="41"/>
  <c r="D507" i="41"/>
  <c r="C507" i="41"/>
  <c r="D84" i="41"/>
  <c r="C84" i="41"/>
  <c r="D455" i="41"/>
  <c r="C455" i="41"/>
  <c r="D636" i="41"/>
  <c r="C636" i="41"/>
  <c r="C387" i="41"/>
  <c r="D387" i="41"/>
  <c r="C218" i="41"/>
  <c r="D218" i="41"/>
  <c r="D520" i="41"/>
  <c r="C520" i="41"/>
  <c r="C137" i="41"/>
  <c r="D137" i="41"/>
  <c r="D429" i="41"/>
  <c r="C429" i="41"/>
  <c r="K252" i="41"/>
  <c r="D475" i="41"/>
  <c r="C475" i="41"/>
  <c r="C676" i="41"/>
  <c r="D676" i="41"/>
  <c r="D76" i="41"/>
  <c r="C76" i="41"/>
  <c r="D243" i="41"/>
  <c r="C243" i="41"/>
  <c r="C234" i="41"/>
  <c r="D234" i="41"/>
  <c r="C225" i="41"/>
  <c r="D225" i="41"/>
  <c r="C216" i="41"/>
  <c r="D216" i="41"/>
  <c r="C207" i="41"/>
  <c r="D207" i="41"/>
  <c r="K588" i="41"/>
  <c r="D277" i="41"/>
  <c r="C277" i="41"/>
  <c r="D443" i="41"/>
  <c r="C443" i="41"/>
  <c r="D436" i="41"/>
  <c r="C436" i="41"/>
  <c r="D492" i="41"/>
  <c r="C492" i="41"/>
  <c r="D363" i="41"/>
  <c r="C363" i="41"/>
  <c r="C354" i="41"/>
  <c r="D354" i="41"/>
  <c r="D249" i="41"/>
  <c r="C249" i="41"/>
  <c r="C592" i="41"/>
  <c r="D592" i="41"/>
  <c r="D231" i="41"/>
  <c r="C231" i="41"/>
  <c r="C574" i="41"/>
  <c r="D574" i="41"/>
  <c r="C242" i="41"/>
  <c r="D242" i="41"/>
  <c r="C564" i="41"/>
  <c r="D564" i="41"/>
  <c r="D163" i="41"/>
  <c r="C163" i="41"/>
  <c r="C506" i="41"/>
  <c r="D506" i="41"/>
  <c r="K652" i="41"/>
  <c r="K314" i="41"/>
  <c r="C222" i="41"/>
  <c r="D222" i="41"/>
  <c r="C503" i="41"/>
  <c r="D503" i="41"/>
  <c r="C101" i="41"/>
  <c r="D101" i="41"/>
  <c r="D422" i="41"/>
  <c r="C422" i="41"/>
  <c r="K420" i="41"/>
  <c r="K516" i="41"/>
  <c r="D580" i="41"/>
  <c r="C580" i="41"/>
  <c r="C403" i="41"/>
  <c r="D403" i="41"/>
  <c r="D394" i="41"/>
  <c r="C394" i="41"/>
  <c r="C513" i="41"/>
  <c r="D513" i="41"/>
  <c r="C504" i="41"/>
  <c r="D504" i="41"/>
  <c r="D495" i="41"/>
  <c r="C495" i="41"/>
  <c r="D306" i="41"/>
  <c r="C306" i="41"/>
  <c r="C628" i="41"/>
  <c r="D628" i="41"/>
  <c r="D395" i="41"/>
  <c r="C395" i="41"/>
  <c r="C386" i="41"/>
  <c r="D386" i="41"/>
  <c r="C313" i="41"/>
  <c r="D313" i="41"/>
  <c r="D606" i="41"/>
  <c r="C606" i="41"/>
  <c r="C402" i="41"/>
  <c r="D402" i="41"/>
  <c r="D378" i="41"/>
  <c r="C378" i="41"/>
  <c r="D264" i="41"/>
  <c r="C264" i="41"/>
  <c r="C640" i="41"/>
  <c r="D640" i="41"/>
  <c r="C238" i="41"/>
  <c r="D238" i="41"/>
  <c r="D140" i="41"/>
  <c r="C140" i="41"/>
  <c r="C146" i="41"/>
  <c r="D146" i="41"/>
  <c r="C300" i="41"/>
  <c r="D300" i="41"/>
  <c r="C644" i="41"/>
  <c r="D644" i="41"/>
  <c r="D339" i="41"/>
  <c r="C339" i="41"/>
  <c r="C330" i="41"/>
  <c r="D330" i="41"/>
  <c r="C321" i="41"/>
  <c r="D321" i="41"/>
  <c r="C312" i="41"/>
  <c r="D312" i="41"/>
  <c r="C303" i="41"/>
  <c r="D303" i="41"/>
  <c r="C661" i="41"/>
  <c r="D661" i="41"/>
  <c r="C30" i="41"/>
  <c r="D30" i="41"/>
  <c r="C476" i="41"/>
  <c r="D476" i="41"/>
  <c r="C331" i="41"/>
  <c r="D331" i="41"/>
  <c r="K460" i="41"/>
  <c r="D66" i="41"/>
  <c r="C66" i="41"/>
  <c r="C217" i="41"/>
  <c r="D217" i="41"/>
  <c r="D368" i="41"/>
  <c r="C368" i="41"/>
  <c r="C551" i="41"/>
  <c r="D551" i="41"/>
  <c r="D542" i="41"/>
  <c r="C542" i="41"/>
  <c r="D539" i="41"/>
  <c r="C539" i="41"/>
  <c r="D7" i="41"/>
  <c r="C7" i="41"/>
  <c r="D460" i="41"/>
  <c r="C460" i="41"/>
  <c r="D401" i="41"/>
  <c r="C401" i="41"/>
  <c r="D383" i="41"/>
  <c r="C383" i="41"/>
  <c r="D474" i="41"/>
  <c r="C474" i="41"/>
  <c r="C657" i="41"/>
  <c r="D657" i="41"/>
  <c r="C648" i="41"/>
  <c r="D648" i="41"/>
  <c r="D639" i="41"/>
  <c r="C639" i="41"/>
  <c r="D375" i="41"/>
  <c r="C375" i="41"/>
  <c r="C16" i="41"/>
  <c r="D16" i="41"/>
  <c r="D294" i="41"/>
  <c r="C294" i="41"/>
  <c r="C409" i="41"/>
  <c r="D409" i="41"/>
  <c r="D400" i="41"/>
  <c r="C400" i="41"/>
  <c r="D391" i="41"/>
  <c r="C391" i="41"/>
  <c r="C348" i="41"/>
  <c r="D348" i="41"/>
  <c r="C658" i="41"/>
  <c r="D658" i="41"/>
  <c r="D172" i="41"/>
  <c r="C172" i="41"/>
  <c r="D323" i="41"/>
  <c r="C323" i="41"/>
  <c r="C314" i="41"/>
  <c r="D314" i="41"/>
  <c r="C305" i="41"/>
  <c r="D305" i="41"/>
  <c r="C296" i="41"/>
  <c r="D296" i="41"/>
  <c r="D287" i="41"/>
  <c r="C287" i="41"/>
  <c r="D597" i="41"/>
  <c r="C597" i="41"/>
  <c r="C352" i="41"/>
  <c r="D352" i="41"/>
  <c r="D343" i="41"/>
  <c r="C343" i="41"/>
  <c r="C150" i="41"/>
  <c r="D150" i="41"/>
  <c r="C653" i="41"/>
  <c r="D653" i="41"/>
  <c r="D141" i="41"/>
  <c r="C141" i="41"/>
  <c r="C462" i="41"/>
  <c r="D462" i="41"/>
  <c r="D453" i="41"/>
  <c r="C453" i="41"/>
  <c r="K580" i="41"/>
  <c r="D262" i="41"/>
  <c r="C262" i="41"/>
  <c r="D253" i="41"/>
  <c r="C253" i="41"/>
  <c r="K521" i="41"/>
  <c r="K577" i="41"/>
  <c r="K617" i="41"/>
  <c r="K496" i="41"/>
  <c r="K88" i="41"/>
  <c r="C448" i="41"/>
  <c r="D448" i="41"/>
  <c r="D439" i="41"/>
  <c r="C439" i="41"/>
  <c r="D190" i="41"/>
  <c r="C190" i="41"/>
  <c r="D246" i="41"/>
  <c r="C246" i="41"/>
  <c r="D237" i="41"/>
  <c r="C237" i="41"/>
  <c r="K457" i="41"/>
  <c r="K172" i="41"/>
  <c r="C46" i="41"/>
  <c r="D46" i="41"/>
  <c r="D549" i="41"/>
  <c r="C549" i="41"/>
  <c r="C37" i="41"/>
  <c r="D37" i="41"/>
  <c r="C358" i="41"/>
  <c r="D358" i="41"/>
  <c r="D349" i="41"/>
  <c r="C349" i="41"/>
  <c r="K275" i="41"/>
  <c r="K611" i="41"/>
  <c r="C488" i="41"/>
  <c r="D488" i="41"/>
  <c r="C350" i="41"/>
  <c r="D350" i="41"/>
  <c r="D535" i="41"/>
  <c r="C535" i="41"/>
  <c r="D494" i="41"/>
  <c r="C494" i="41"/>
  <c r="K649" i="41"/>
  <c r="K624" i="41"/>
  <c r="K665" i="41"/>
  <c r="D281" i="41"/>
  <c r="C281" i="41"/>
  <c r="C272" i="41"/>
  <c r="D272" i="41"/>
  <c r="D263" i="41"/>
  <c r="C263" i="41"/>
  <c r="C501" i="41"/>
  <c r="D501" i="41"/>
  <c r="D338" i="41"/>
  <c r="C338" i="41"/>
  <c r="C292" i="41"/>
  <c r="D292" i="41"/>
  <c r="K492" i="41"/>
  <c r="C195" i="41"/>
  <c r="D195" i="41"/>
  <c r="C29" i="41"/>
  <c r="D29" i="41"/>
  <c r="D186" i="41"/>
  <c r="C186" i="41"/>
  <c r="D20" i="41"/>
  <c r="C20" i="41"/>
  <c r="D177" i="41"/>
  <c r="C177" i="41"/>
  <c r="C11" i="41"/>
  <c r="D11" i="41"/>
  <c r="D168" i="41"/>
  <c r="C168" i="41"/>
  <c r="D671" i="41"/>
  <c r="C671" i="41"/>
  <c r="D159" i="41"/>
  <c r="C159" i="41"/>
  <c r="C662" i="41"/>
  <c r="D662" i="41"/>
  <c r="D233" i="41"/>
  <c r="C233" i="41"/>
  <c r="D224" i="41"/>
  <c r="C224" i="41"/>
  <c r="D215" i="41"/>
  <c r="C215" i="41"/>
  <c r="D309" i="41"/>
  <c r="C309" i="41"/>
  <c r="C525" i="41"/>
  <c r="D525" i="41"/>
  <c r="D334" i="41"/>
  <c r="C334" i="41"/>
  <c r="C325" i="41"/>
  <c r="D325" i="41"/>
  <c r="D134" i="41"/>
  <c r="C134" i="41"/>
  <c r="D637" i="41"/>
  <c r="C637" i="41"/>
  <c r="D125" i="41"/>
  <c r="C125" i="41"/>
  <c r="C149" i="41"/>
  <c r="D149" i="41"/>
  <c r="K576" i="41"/>
  <c r="K77" i="41"/>
  <c r="K82" i="41"/>
  <c r="D469" i="41"/>
  <c r="C469" i="41"/>
  <c r="D320" i="41"/>
  <c r="C320" i="41"/>
  <c r="C311" i="41"/>
  <c r="D311" i="41"/>
  <c r="D24" i="41"/>
  <c r="C24" i="41"/>
  <c r="C118" i="41"/>
  <c r="D118" i="41"/>
  <c r="C621" i="41"/>
  <c r="D621" i="41"/>
  <c r="D109" i="41"/>
  <c r="C109" i="41"/>
  <c r="D430" i="41"/>
  <c r="C430" i="41"/>
  <c r="D421" i="41"/>
  <c r="C421" i="41"/>
  <c r="K452" i="41"/>
  <c r="D230" i="41"/>
  <c r="C230" i="41"/>
  <c r="C221" i="41"/>
  <c r="D221" i="41"/>
  <c r="K389" i="41"/>
  <c r="K489" i="41"/>
  <c r="K449" i="41"/>
  <c r="D41" i="41"/>
  <c r="C41" i="41"/>
  <c r="C285" i="41"/>
  <c r="D285" i="41"/>
  <c r="K645" i="41"/>
  <c r="D153" i="41"/>
  <c r="C153" i="41"/>
  <c r="D656" i="41"/>
  <c r="C656" i="41"/>
  <c r="D144" i="41"/>
  <c r="C144" i="41"/>
  <c r="C647" i="41"/>
  <c r="D647" i="41"/>
  <c r="C135" i="41"/>
  <c r="D135" i="41"/>
  <c r="C638" i="41"/>
  <c r="D638" i="41"/>
  <c r="D315" i="41"/>
  <c r="C315" i="41"/>
  <c r="C412" i="41"/>
  <c r="D412" i="41"/>
  <c r="C579" i="41"/>
  <c r="D579" i="41"/>
  <c r="C67" i="41"/>
  <c r="D67" i="41"/>
  <c r="D570" i="41"/>
  <c r="C570" i="41"/>
  <c r="C58" i="41"/>
  <c r="D58" i="41"/>
  <c r="D561" i="41"/>
  <c r="C561" i="41"/>
  <c r="C49" i="41"/>
  <c r="D49" i="41"/>
  <c r="D552" i="41"/>
  <c r="C552" i="41"/>
  <c r="D40" i="41"/>
  <c r="C40" i="41"/>
  <c r="D543" i="41"/>
  <c r="C543" i="41"/>
  <c r="C31" i="41"/>
  <c r="D31" i="41"/>
  <c r="D534" i="41"/>
  <c r="C534" i="41"/>
  <c r="D105" i="41"/>
  <c r="C105" i="41"/>
  <c r="D608" i="41"/>
  <c r="C608" i="41"/>
  <c r="C96" i="41"/>
  <c r="D96" i="41"/>
  <c r="C599" i="41"/>
  <c r="D599" i="41"/>
  <c r="C87" i="41"/>
  <c r="D87" i="41"/>
  <c r="D590" i="41"/>
  <c r="C590" i="41"/>
  <c r="D406" i="41"/>
  <c r="C406" i="41"/>
  <c r="D397" i="41"/>
  <c r="C397" i="41"/>
  <c r="K286" i="41"/>
  <c r="C206" i="41"/>
  <c r="D206" i="41"/>
  <c r="K556" i="41"/>
  <c r="D197" i="41"/>
  <c r="C197" i="41"/>
  <c r="K94" i="41"/>
  <c r="C509" i="41"/>
  <c r="D509" i="41"/>
  <c r="K131" i="41"/>
  <c r="K458" i="41"/>
  <c r="K375" i="41"/>
  <c r="D630" i="41"/>
  <c r="C630" i="41"/>
  <c r="D201" i="41"/>
  <c r="C201" i="41"/>
  <c r="K394" i="41"/>
  <c r="C192" i="41"/>
  <c r="D192" i="41"/>
  <c r="C26" i="41"/>
  <c r="D26" i="41"/>
  <c r="C183" i="41"/>
  <c r="D183" i="41"/>
  <c r="D17" i="41"/>
  <c r="C17" i="41"/>
  <c r="D502" i="41"/>
  <c r="C502" i="41"/>
  <c r="C493" i="41"/>
  <c r="D493" i="41"/>
  <c r="D302" i="41"/>
  <c r="C302" i="41"/>
  <c r="C293" i="41"/>
  <c r="D293" i="41"/>
  <c r="K12" i="41"/>
  <c r="C102" i="41"/>
  <c r="D102" i="41"/>
  <c r="C605" i="41"/>
  <c r="D605" i="41"/>
  <c r="C93" i="41"/>
  <c r="D93" i="41"/>
  <c r="D117" i="41"/>
  <c r="C117" i="41"/>
  <c r="K660" i="41"/>
  <c r="K147" i="41"/>
  <c r="K476" i="41"/>
  <c r="K448" i="41"/>
  <c r="D497" i="41"/>
  <c r="C497" i="41"/>
  <c r="D479" i="41"/>
  <c r="C479" i="41"/>
  <c r="D544" i="41"/>
  <c r="C544" i="41"/>
  <c r="C526" i="41"/>
  <c r="D526" i="41"/>
  <c r="C178" i="41"/>
  <c r="D178" i="41"/>
  <c r="D116" i="41"/>
  <c r="C116" i="41"/>
  <c r="C596" i="41"/>
  <c r="D596" i="41"/>
  <c r="D459" i="41"/>
  <c r="C459" i="41"/>
  <c r="D450" i="41"/>
  <c r="C450" i="41"/>
  <c r="D377" i="41"/>
  <c r="C377" i="41"/>
  <c r="D48" i="41"/>
  <c r="C48" i="41"/>
  <c r="D359" i="41"/>
  <c r="C359" i="41"/>
  <c r="K211" i="41"/>
  <c r="D244" i="41"/>
  <c r="C244" i="41"/>
  <c r="D594" i="41"/>
  <c r="C594" i="41"/>
  <c r="D444" i="41"/>
  <c r="C444" i="41"/>
  <c r="C516" i="41"/>
  <c r="D516" i="41"/>
  <c r="D291" i="41"/>
  <c r="C291" i="41"/>
  <c r="D634" i="41"/>
  <c r="C634" i="41"/>
  <c r="D182" i="41"/>
  <c r="C182" i="41"/>
  <c r="D485" i="41"/>
  <c r="C485" i="41"/>
  <c r="K628" i="41"/>
  <c r="D537" i="41"/>
  <c r="C537" i="41"/>
  <c r="D528" i="41"/>
  <c r="C528" i="41"/>
  <c r="C519" i="41"/>
  <c r="D519" i="41"/>
  <c r="D510" i="41"/>
  <c r="C510" i="41"/>
  <c r="C585" i="41"/>
  <c r="D585" i="41"/>
  <c r="D52" i="41"/>
  <c r="C52" i="41"/>
  <c r="D532" i="41"/>
  <c r="C532" i="41"/>
  <c r="D451" i="41"/>
  <c r="C451" i="41"/>
  <c r="D442" i="41"/>
  <c r="C442" i="41"/>
  <c r="D433" i="41"/>
  <c r="C433" i="41"/>
  <c r="D424" i="41"/>
  <c r="C424" i="41"/>
  <c r="D415" i="41"/>
  <c r="C415" i="41"/>
  <c r="C94" i="41"/>
  <c r="D94" i="41"/>
  <c r="D480" i="41"/>
  <c r="C480" i="41"/>
  <c r="D471" i="41"/>
  <c r="C471" i="41"/>
  <c r="C318" i="41"/>
  <c r="D318" i="41"/>
  <c r="D278" i="41"/>
  <c r="C278" i="41"/>
  <c r="C269" i="41"/>
  <c r="D269" i="41"/>
  <c r="K585" i="41"/>
  <c r="D78" i="41"/>
  <c r="C78" i="41"/>
  <c r="D581" i="41"/>
  <c r="C581" i="41"/>
  <c r="D69" i="41"/>
  <c r="C69" i="41"/>
  <c r="D390" i="41"/>
  <c r="C390" i="41"/>
  <c r="D381" i="41"/>
  <c r="C381" i="41"/>
  <c r="K83" i="41"/>
  <c r="K379" i="41"/>
  <c r="K58" i="41"/>
  <c r="K444" i="41"/>
  <c r="K499" i="41"/>
  <c r="K43" i="41"/>
  <c r="D478" i="41"/>
  <c r="C478" i="41"/>
  <c r="D73" i="41"/>
  <c r="C73" i="41"/>
  <c r="C576" i="41"/>
  <c r="D576" i="41"/>
  <c r="C64" i="41"/>
  <c r="D64" i="41"/>
  <c r="C567" i="41"/>
  <c r="D567" i="41"/>
  <c r="D55" i="41"/>
  <c r="C55" i="41"/>
  <c r="D558" i="41"/>
  <c r="C558" i="41"/>
  <c r="D374" i="41"/>
  <c r="C374" i="41"/>
  <c r="C365" i="41"/>
  <c r="D365" i="41"/>
  <c r="D174" i="41"/>
  <c r="C174" i="41"/>
  <c r="D677" i="41"/>
  <c r="C677" i="41"/>
  <c r="D165" i="41"/>
  <c r="C165" i="41"/>
  <c r="D486" i="41"/>
  <c r="C486" i="41"/>
  <c r="C477" i="41"/>
  <c r="D477" i="41"/>
  <c r="K545" i="41"/>
  <c r="K616" i="41"/>
  <c r="K356" i="41"/>
  <c r="C32" i="41"/>
  <c r="D32" i="41"/>
  <c r="D342" i="41"/>
  <c r="C342" i="41"/>
  <c r="D333" i="41"/>
  <c r="C333" i="41"/>
  <c r="D142" i="41"/>
  <c r="C142" i="41"/>
  <c r="D645" i="41"/>
  <c r="C645" i="41"/>
  <c r="C133" i="41"/>
  <c r="D133" i="41"/>
  <c r="D454" i="41"/>
  <c r="C454" i="41"/>
  <c r="D445" i="41"/>
  <c r="C445" i="41"/>
  <c r="K548" i="41"/>
  <c r="K644" i="41"/>
  <c r="K417" i="41"/>
  <c r="K540" i="41"/>
  <c r="K636" i="41"/>
  <c r="K488" i="41"/>
  <c r="K468" i="41"/>
  <c r="K533" i="41"/>
  <c r="K532" i="41"/>
  <c r="K657" i="41"/>
  <c r="K584" i="41"/>
  <c r="K261" i="41"/>
  <c r="K378" i="41"/>
  <c r="K568" i="41"/>
  <c r="K194" i="41"/>
  <c r="K530" i="41"/>
  <c r="K157" i="41"/>
  <c r="K101" i="41"/>
  <c r="K137" i="41"/>
  <c r="K106" i="41"/>
  <c r="K483" i="41"/>
  <c r="K114" i="41"/>
  <c r="K403" i="41"/>
  <c r="K529" i="41"/>
  <c r="K552" i="41"/>
  <c r="K182" i="41"/>
  <c r="K536" i="41"/>
  <c r="K401" i="41"/>
  <c r="K382" i="41"/>
  <c r="K384" i="41"/>
  <c r="K47" i="41"/>
  <c r="K400" i="41"/>
  <c r="K664" i="41"/>
  <c r="K307" i="41"/>
  <c r="K413" i="41"/>
  <c r="D369" i="41"/>
  <c r="C369" i="41"/>
  <c r="D360" i="41"/>
  <c r="C360" i="41"/>
  <c r="D351" i="41"/>
  <c r="C351" i="41"/>
  <c r="C416" i="41"/>
  <c r="D416" i="41"/>
  <c r="D407" i="41"/>
  <c r="C407" i="41"/>
  <c r="D62" i="41"/>
  <c r="C62" i="41"/>
  <c r="C214" i="41"/>
  <c r="D214" i="41"/>
  <c r="C205" i="41"/>
  <c r="D205" i="41"/>
  <c r="K524" i="41"/>
  <c r="K197" i="41"/>
  <c r="C517" i="41"/>
  <c r="D517" i="41"/>
  <c r="C326" i="41"/>
  <c r="D326" i="41"/>
  <c r="D317" i="41"/>
  <c r="C317" i="41"/>
  <c r="K502" i="41"/>
  <c r="K368" i="41"/>
  <c r="K508" i="41"/>
  <c r="K456" i="41"/>
  <c r="K236" i="41"/>
  <c r="K465" i="41"/>
  <c r="K505" i="41"/>
  <c r="K274" i="41"/>
  <c r="K404" i="41"/>
  <c r="K337" i="41"/>
  <c r="K406" i="41"/>
  <c r="K14" i="41"/>
  <c r="K304" i="41"/>
  <c r="K364" i="41"/>
  <c r="K418" i="41"/>
  <c r="K601" i="41"/>
  <c r="K19" i="41"/>
  <c r="K357" i="41"/>
  <c r="K408" i="41"/>
  <c r="K222" i="41"/>
  <c r="K347" i="41"/>
  <c r="K221" i="41"/>
  <c r="K218" i="41"/>
  <c r="K209" i="41"/>
  <c r="K220" i="41"/>
  <c r="K555" i="41"/>
  <c r="K424" i="41"/>
  <c r="K75" i="41"/>
  <c r="K371" i="41"/>
  <c r="K656" i="41"/>
  <c r="K386" i="41"/>
  <c r="K265" i="41"/>
  <c r="D241" i="41"/>
  <c r="C241" i="41"/>
  <c r="C232" i="41"/>
  <c r="D232" i="41"/>
  <c r="D223" i="41"/>
  <c r="C223" i="41"/>
  <c r="D341" i="41"/>
  <c r="C341" i="41"/>
  <c r="D288" i="41"/>
  <c r="C288" i="41"/>
  <c r="D279" i="41"/>
  <c r="C279" i="41"/>
  <c r="C565" i="41"/>
  <c r="D565" i="41"/>
  <c r="C86" i="41"/>
  <c r="D86" i="41"/>
  <c r="D589" i="41"/>
  <c r="C589" i="41"/>
  <c r="D77" i="41"/>
  <c r="C77" i="41"/>
  <c r="D398" i="41"/>
  <c r="C398" i="41"/>
  <c r="C389" i="41"/>
  <c r="D389" i="41"/>
  <c r="K186" i="41"/>
  <c r="D198" i="41"/>
  <c r="C198" i="41"/>
  <c r="K108" i="41"/>
  <c r="D189" i="41"/>
  <c r="C189" i="41"/>
  <c r="K300" i="41"/>
  <c r="K473" i="41"/>
  <c r="K513" i="41"/>
  <c r="K593" i="41"/>
  <c r="K535" i="41"/>
  <c r="K592" i="41"/>
  <c r="K500" i="41"/>
  <c r="K625" i="41"/>
  <c r="K537" i="41"/>
  <c r="K607" i="41"/>
  <c r="K100" i="41"/>
  <c r="K574" i="41"/>
  <c r="K46" i="41"/>
  <c r="K517" i="41"/>
  <c r="K560" i="41"/>
  <c r="K336" i="41"/>
  <c r="K497" i="41"/>
  <c r="K409" i="41"/>
  <c r="K640" i="41"/>
  <c r="K479" i="41"/>
  <c r="K446" i="41"/>
  <c r="K591" i="41"/>
  <c r="K339" i="41"/>
  <c r="K641" i="41"/>
  <c r="K520" i="41"/>
  <c r="K658" i="41"/>
  <c r="K309" i="41"/>
  <c r="C625" i="41"/>
  <c r="D625" i="41"/>
  <c r="C113" i="41"/>
  <c r="D113" i="41"/>
  <c r="C616" i="41"/>
  <c r="D616" i="41"/>
  <c r="D104" i="41"/>
  <c r="C104" i="41"/>
  <c r="C607" i="41"/>
  <c r="D607" i="41"/>
  <c r="C95" i="41"/>
  <c r="D95" i="41"/>
  <c r="C598" i="41"/>
  <c r="D598" i="41"/>
  <c r="C169" i="41"/>
  <c r="D169" i="41"/>
  <c r="D672" i="41"/>
  <c r="C672" i="41"/>
  <c r="C160" i="41"/>
  <c r="D160" i="41"/>
  <c r="D663" i="41"/>
  <c r="C663" i="41"/>
  <c r="C151" i="41"/>
  <c r="D151" i="41"/>
  <c r="D654" i="41"/>
  <c r="C654" i="41"/>
  <c r="D470" i="41"/>
  <c r="C470" i="41"/>
  <c r="C461" i="41"/>
  <c r="D461" i="41"/>
  <c r="K612" i="41"/>
  <c r="D270" i="41"/>
  <c r="C270" i="41"/>
  <c r="D261" i="41"/>
  <c r="C261" i="41"/>
  <c r="K553" i="41"/>
  <c r="C70" i="41"/>
  <c r="D70" i="41"/>
  <c r="D573" i="41"/>
  <c r="C573" i="41"/>
  <c r="C61" i="41"/>
  <c r="D61" i="41"/>
  <c r="C85" i="41"/>
  <c r="D85" i="41"/>
  <c r="K633" i="41"/>
  <c r="K334" i="41"/>
  <c r="K345" i="41"/>
  <c r="K464" i="41"/>
  <c r="K28" i="41"/>
  <c r="K544" i="41"/>
  <c r="K158" i="41"/>
  <c r="K436" i="41"/>
  <c r="K561" i="41"/>
  <c r="K360" i="41"/>
  <c r="K301" i="41"/>
  <c r="K278" i="41"/>
  <c r="K615" i="41"/>
  <c r="K416" i="41"/>
  <c r="K569" i="41"/>
  <c r="K11" i="41"/>
  <c r="K609" i="41"/>
  <c r="K512" i="41"/>
  <c r="K133" i="41"/>
  <c r="K433" i="41"/>
  <c r="K646" i="41"/>
  <c r="K163" i="41"/>
  <c r="K263" i="41"/>
  <c r="K589" i="41"/>
  <c r="K98" i="41"/>
  <c r="K120" i="41"/>
  <c r="K285" i="41"/>
  <c r="K441" i="41"/>
  <c r="K648" i="41"/>
  <c r="K481" i="41"/>
  <c r="K604" i="41"/>
  <c r="K480" i="41"/>
  <c r="K27" i="41"/>
  <c r="K518" i="41"/>
  <c r="K461" i="41"/>
  <c r="K393" i="41"/>
  <c r="K463" i="41"/>
  <c r="K205" i="41"/>
  <c r="K447" i="41"/>
  <c r="K614" i="41"/>
  <c r="K165" i="41"/>
  <c r="K110" i="41"/>
  <c r="K358" i="41"/>
  <c r="K177" i="41"/>
  <c r="K135" i="41"/>
  <c r="K170" i="41"/>
  <c r="K414" i="41"/>
  <c r="K557" i="41"/>
  <c r="K340" i="41"/>
  <c r="K523" i="41"/>
  <c r="K13" i="41"/>
  <c r="K45" i="41"/>
  <c r="K136" i="41"/>
  <c r="K388" i="41"/>
  <c r="K559" i="41"/>
  <c r="K116" i="41"/>
  <c r="K341" i="41"/>
  <c r="K291" i="41"/>
  <c r="K654" i="41"/>
  <c r="K174" i="41"/>
  <c r="K295" i="41"/>
  <c r="K504" i="41"/>
  <c r="K294" i="41"/>
  <c r="K469" i="41"/>
  <c r="K203" i="41"/>
  <c r="K435" i="41"/>
  <c r="K594" i="41"/>
  <c r="K260" i="41"/>
  <c r="K471" i="41"/>
  <c r="K638" i="41"/>
  <c r="K204" i="41"/>
  <c r="K149" i="41"/>
  <c r="K390" i="41"/>
  <c r="K201" i="41"/>
  <c r="K231" i="41"/>
  <c r="K206" i="41"/>
  <c r="K438" i="41"/>
  <c r="K581" i="41"/>
  <c r="K372" i="41"/>
  <c r="K547" i="41"/>
  <c r="K546" i="41"/>
  <c r="K89" i="41"/>
  <c r="K119" i="41"/>
  <c r="K48" i="41"/>
  <c r="K564" i="41"/>
  <c r="K20" i="41"/>
  <c r="K324" i="41"/>
  <c r="K511" i="41"/>
  <c r="K9" i="41"/>
  <c r="K38" i="41"/>
  <c r="K268" i="41"/>
  <c r="K213" i="41"/>
  <c r="K434" i="41"/>
  <c r="K241" i="41"/>
  <c r="K391" i="41"/>
  <c r="K270" i="41"/>
  <c r="K478" i="41"/>
  <c r="K621" i="41"/>
  <c r="K587" i="41"/>
  <c r="K148" i="41"/>
  <c r="K41" i="41"/>
  <c r="K208" i="41"/>
  <c r="K623" i="41"/>
  <c r="K219" i="41"/>
  <c r="K421" i="41"/>
  <c r="K125" i="41"/>
  <c r="K381" i="41"/>
  <c r="K134" i="41"/>
  <c r="K200" i="41"/>
  <c r="K142" i="41"/>
  <c r="K507" i="41"/>
  <c r="K104" i="41"/>
  <c r="K175" i="41"/>
  <c r="K596" i="41"/>
  <c r="K440" i="41"/>
  <c r="K661" i="41"/>
  <c r="K212" i="41"/>
  <c r="K663" i="41"/>
  <c r="K189" i="41"/>
  <c r="K630" i="41"/>
  <c r="K138" i="41"/>
  <c r="K538" i="41"/>
  <c r="K284" i="41"/>
  <c r="K486" i="41"/>
  <c r="K629" i="41"/>
  <c r="K595" i="41"/>
  <c r="K162" i="41"/>
  <c r="K49" i="41"/>
  <c r="K216" i="41"/>
  <c r="K631" i="41"/>
  <c r="K230" i="41"/>
  <c r="K429" i="41"/>
  <c r="K139" i="41"/>
  <c r="K392" i="41"/>
  <c r="K554" i="41"/>
  <c r="K361" i="41"/>
  <c r="K196" i="41"/>
  <c r="K431" i="41"/>
  <c r="K598" i="41"/>
  <c r="K140" i="41"/>
  <c r="K85" i="41"/>
  <c r="K161" i="41"/>
  <c r="K71" i="41"/>
  <c r="K410" i="41"/>
  <c r="K23" i="41"/>
  <c r="K366" i="41"/>
  <c r="K543" i="41"/>
  <c r="K91" i="41"/>
  <c r="K318" i="41"/>
  <c r="K266" i="41"/>
  <c r="K466" i="41"/>
  <c r="K273" i="41"/>
  <c r="K54" i="41"/>
  <c r="K323" i="41"/>
  <c r="K510" i="41"/>
  <c r="K653" i="41"/>
  <c r="K619" i="41"/>
  <c r="K198" i="41"/>
  <c r="K73" i="41"/>
  <c r="K240" i="41"/>
  <c r="K655" i="41"/>
  <c r="K269" i="41"/>
  <c r="K453" i="41"/>
  <c r="K178" i="41"/>
  <c r="K419" i="41"/>
  <c r="K237" i="41"/>
  <c r="K264" i="41"/>
  <c r="K344" i="41"/>
  <c r="K635" i="41"/>
  <c r="K256" i="41"/>
  <c r="K303" i="41"/>
  <c r="K118" i="41"/>
  <c r="K376" i="41"/>
  <c r="K550" i="41"/>
  <c r="K24" i="41"/>
  <c r="K62" i="41"/>
  <c r="K659" i="41"/>
  <c r="K262" i="41"/>
  <c r="K113" i="41"/>
  <c r="K280" i="41"/>
  <c r="K26" i="41"/>
  <c r="K67" i="41"/>
  <c r="K332" i="41"/>
  <c r="K493" i="41"/>
  <c r="K242" i="41"/>
  <c r="K459" i="41"/>
  <c r="K618" i="41"/>
  <c r="K299" i="41"/>
  <c r="K495" i="41"/>
  <c r="K662" i="41"/>
  <c r="K243" i="41"/>
  <c r="K188" i="41"/>
  <c r="K289" i="41"/>
  <c r="K396" i="41"/>
  <c r="K64" i="41"/>
  <c r="K235" i="41"/>
  <c r="K68" i="41"/>
  <c r="K81" i="41"/>
  <c r="K427" i="41"/>
  <c r="K225" i="41"/>
  <c r="K78" i="41"/>
  <c r="K342" i="41"/>
  <c r="K501" i="41"/>
  <c r="K253" i="41"/>
  <c r="K467" i="41"/>
  <c r="K626" i="41"/>
  <c r="K310" i="41"/>
  <c r="K503" i="41"/>
  <c r="K254" i="41"/>
  <c r="K202" i="41"/>
  <c r="K426" i="41"/>
  <c r="K233" i="41"/>
  <c r="K359" i="41"/>
  <c r="K259" i="41"/>
  <c r="K470" i="41"/>
  <c r="K613" i="41"/>
  <c r="K579" i="41"/>
  <c r="K610" i="41"/>
  <c r="K229" i="41"/>
  <c r="K217" i="41"/>
  <c r="K63" i="41"/>
  <c r="K247" i="41"/>
  <c r="K122" i="41"/>
  <c r="K171" i="41"/>
  <c r="K415" i="41"/>
  <c r="K582" i="41"/>
  <c r="K115" i="41"/>
  <c r="K22" i="41"/>
  <c r="K60" i="41"/>
  <c r="K315" i="41"/>
  <c r="K145" i="41"/>
  <c r="K312" i="41"/>
  <c r="K117" i="41"/>
  <c r="K374" i="41"/>
  <c r="K525" i="41"/>
  <c r="K292" i="41"/>
  <c r="K491" i="41"/>
  <c r="K650" i="41"/>
  <c r="K72" i="41"/>
  <c r="K346" i="41"/>
  <c r="K527" i="41"/>
  <c r="K25" i="41"/>
  <c r="K66" i="41"/>
  <c r="K293" i="41"/>
  <c r="K238" i="41"/>
  <c r="K353" i="41"/>
  <c r="K526" i="41"/>
  <c r="K600" i="41"/>
  <c r="K181" i="41"/>
  <c r="K422" i="41"/>
  <c r="K565" i="41"/>
  <c r="K350" i="41"/>
  <c r="K531" i="41"/>
  <c r="K21" i="41"/>
  <c r="K59" i="41"/>
  <c r="K152" i="41"/>
  <c r="K398" i="41"/>
  <c r="K567" i="41"/>
  <c r="K130" i="41"/>
  <c r="K352" i="41"/>
  <c r="K36" i="41"/>
  <c r="K302" i="41"/>
  <c r="K490" i="41"/>
  <c r="K297" i="41"/>
  <c r="K93" i="41"/>
  <c r="K355" i="41"/>
  <c r="K534" i="41"/>
  <c r="K37" i="41"/>
  <c r="K643" i="41"/>
  <c r="K33" i="41"/>
  <c r="K541" i="41"/>
  <c r="K319" i="41"/>
  <c r="K176" i="41"/>
  <c r="K166" i="41"/>
  <c r="K34" i="41"/>
  <c r="K528" i="41"/>
  <c r="K325" i="41"/>
  <c r="K44" i="41"/>
  <c r="K608" i="41"/>
  <c r="K572" i="41"/>
  <c r="K333" i="41"/>
  <c r="K627" i="41"/>
  <c r="K248" i="41"/>
  <c r="K283" i="41"/>
  <c r="K586" i="41"/>
  <c r="K246" i="41"/>
  <c r="K190" i="41"/>
  <c r="K327" i="41"/>
  <c r="K575" i="41"/>
  <c r="K141" i="41"/>
  <c r="K363" i="41"/>
  <c r="K50" i="41"/>
  <c r="K316" i="41"/>
  <c r="K498" i="41"/>
  <c r="K305" i="41"/>
  <c r="K107" i="41"/>
  <c r="K365" i="41"/>
  <c r="K542" i="41"/>
  <c r="K16" i="41"/>
  <c r="K51" i="41"/>
  <c r="K651" i="41"/>
  <c r="K251" i="41"/>
  <c r="K105" i="41"/>
  <c r="K272" i="41"/>
  <c r="K18" i="41"/>
  <c r="K53" i="41"/>
  <c r="K322" i="41"/>
  <c r="K485" i="41"/>
  <c r="K228" i="41"/>
  <c r="K451" i="41"/>
  <c r="K338" i="41"/>
  <c r="K487" i="41"/>
  <c r="K632" i="41"/>
  <c r="K234" i="41"/>
  <c r="K454" i="41"/>
  <c r="K597" i="41"/>
  <c r="K563" i="41"/>
  <c r="K109" i="41"/>
  <c r="K184" i="41"/>
  <c r="K432" i="41"/>
  <c r="K599" i="41"/>
  <c r="K180" i="41"/>
  <c r="K395" i="41"/>
  <c r="K86" i="41"/>
  <c r="K349" i="41"/>
  <c r="K522" i="41"/>
  <c r="K329" i="41"/>
  <c r="K146" i="41"/>
  <c r="K397" i="41"/>
  <c r="K566" i="41"/>
  <c r="K90" i="41"/>
  <c r="K97" i="41"/>
  <c r="K226" i="41"/>
  <c r="K472" i="41"/>
  <c r="K639" i="41"/>
  <c r="K244" i="41"/>
  <c r="K437" i="41"/>
  <c r="K150" i="41"/>
  <c r="K402" i="41"/>
  <c r="K562" i="41"/>
  <c r="K369" i="41"/>
  <c r="K210" i="41"/>
  <c r="K439" i="41"/>
  <c r="K606" i="41"/>
  <c r="K154" i="41"/>
  <c r="K99" i="41"/>
  <c r="K348" i="41"/>
  <c r="K169" i="41"/>
  <c r="K103" i="41"/>
  <c r="K156" i="41"/>
  <c r="K405" i="41"/>
  <c r="K549" i="41"/>
  <c r="K330" i="41"/>
  <c r="K515" i="41"/>
  <c r="K482" i="41"/>
  <c r="K10" i="41"/>
  <c r="K317" i="41"/>
  <c r="K642" i="41"/>
  <c r="K56" i="41"/>
  <c r="K298" i="41"/>
  <c r="K494" i="41"/>
  <c r="K637" i="41"/>
  <c r="K603" i="41"/>
  <c r="K173" i="41"/>
  <c r="K57" i="41"/>
  <c r="K224" i="41"/>
  <c r="K87" i="41"/>
  <c r="K271" i="41"/>
  <c r="K42" i="41"/>
  <c r="K308" i="41"/>
  <c r="K477" i="41"/>
  <c r="K214" i="41"/>
  <c r="K443" i="41"/>
  <c r="K602" i="41"/>
  <c r="K255" i="41"/>
  <c r="K111" i="41"/>
  <c r="K450" i="41"/>
  <c r="K514" i="41"/>
  <c r="K321" i="41"/>
  <c r="K92" i="41"/>
  <c r="K354" i="41"/>
  <c r="K509" i="41"/>
  <c r="K267" i="41"/>
  <c r="K475" i="41"/>
  <c r="K634" i="41"/>
  <c r="K40" i="41"/>
  <c r="K32" i="41"/>
  <c r="K287" i="41"/>
  <c r="K143" i="41"/>
  <c r="K551" i="41"/>
  <c r="K102" i="41"/>
  <c r="K331" i="41"/>
  <c r="K277" i="41"/>
  <c r="K474" i="41"/>
  <c r="K281" i="41"/>
  <c r="K127" i="41"/>
  <c r="K311" i="41"/>
  <c r="K385" i="41"/>
  <c r="K380" i="41"/>
  <c r="K193" i="41"/>
  <c r="K199" i="41"/>
  <c r="K583" i="41"/>
  <c r="K155" i="41"/>
  <c r="K373" i="41"/>
  <c r="K61" i="41"/>
  <c r="K328" i="41"/>
  <c r="K506" i="41"/>
  <c r="K313" i="41"/>
  <c r="K159" i="41"/>
  <c r="K343" i="41"/>
  <c r="K423" i="41"/>
  <c r="K590" i="41"/>
  <c r="K126" i="41"/>
  <c r="K30" i="41"/>
  <c r="K74" i="41"/>
  <c r="K326" i="41"/>
  <c r="K153" i="41"/>
  <c r="K320" i="41"/>
  <c r="K39" i="41"/>
  <c r="K183" i="41"/>
  <c r="K112" i="41"/>
  <c r="K367" i="41"/>
  <c r="K257" i="41"/>
  <c r="K187" i="41"/>
  <c r="K65" i="41"/>
  <c r="K232" i="41"/>
  <c r="K455" i="41"/>
  <c r="K622" i="41"/>
  <c r="K179" i="41"/>
  <c r="K124" i="41"/>
  <c r="K370" i="41"/>
  <c r="K185" i="41"/>
  <c r="K167" i="41"/>
  <c r="K31" i="41"/>
  <c r="K215" i="41"/>
  <c r="K144" i="41"/>
  <c r="K399" i="41"/>
  <c r="K245" i="41"/>
  <c r="K462" i="41"/>
  <c r="K605" i="41"/>
  <c r="K571" i="41"/>
  <c r="K123" i="41"/>
  <c r="K192" i="41"/>
  <c r="K128" i="41"/>
  <c r="K383" i="41"/>
  <c r="K55" i="41"/>
  <c r="K239" i="41"/>
  <c r="K578" i="41"/>
  <c r="K84" i="41"/>
  <c r="K168" i="41"/>
  <c r="K132" i="41"/>
  <c r="K387" i="41"/>
  <c r="K558" i="41"/>
  <c r="K76" i="41"/>
  <c r="K276" i="41"/>
  <c r="K121" i="41"/>
  <c r="K288" i="41"/>
  <c r="K151" i="41"/>
  <c r="K80" i="41"/>
  <c r="K335" i="41"/>
  <c r="K195" i="41"/>
  <c r="K430" i="41"/>
  <c r="K573" i="41"/>
  <c r="K362" i="41"/>
  <c r="K539" i="41"/>
  <c r="K29" i="41"/>
  <c r="K70" i="41"/>
  <c r="K160" i="41"/>
  <c r="K96" i="41"/>
  <c r="K351" i="41"/>
  <c r="K207" i="41"/>
  <c r="K647" i="41"/>
  <c r="K258" i="41"/>
  <c r="K445" i="41"/>
  <c r="K164" i="41"/>
  <c r="K411" i="41"/>
  <c r="K570" i="41"/>
  <c r="K377" i="41"/>
  <c r="K223" i="41"/>
  <c r="K407" i="41"/>
  <c r="K79" i="41"/>
  <c r="K35" i="41"/>
  <c r="K290" i="41"/>
  <c r="K129" i="41"/>
  <c r="K296" i="41"/>
  <c r="K519" i="41"/>
  <c r="K17" i="41"/>
  <c r="K52" i="41"/>
  <c r="K282" i="41"/>
  <c r="K227" i="41"/>
  <c r="K442" i="41"/>
  <c r="K249" i="41"/>
  <c r="K95" i="41"/>
  <c r="K279" i="41"/>
  <c r="AB22" i="7"/>
  <c r="AD22" i="7"/>
  <c r="AE22" i="7" s="1"/>
  <c r="AF22" i="7" s="1"/>
  <c r="Z23" i="7"/>
  <c r="Q25" i="7" a="1"/>
  <c r="Q25" i="7" s="1"/>
  <c r="P25" i="7" a="1"/>
  <c r="P25" i="7" s="1"/>
  <c r="N25" i="7" s="1"/>
  <c r="L25" i="7" s="1"/>
  <c r="AL23" i="7"/>
  <c r="AA23" i="7" l="1"/>
  <c r="O15" i="41"/>
  <c r="N15" i="41"/>
  <c r="P15" i="41" s="1"/>
  <c r="T15" i="41" s="1"/>
  <c r="O14" i="41"/>
  <c r="O25" i="41"/>
  <c r="O8" i="41"/>
  <c r="O12" i="41"/>
  <c r="O31" i="41"/>
  <c r="O23" i="41"/>
  <c r="O29" i="41"/>
  <c r="N14" i="41"/>
  <c r="P14" i="41" s="1"/>
  <c r="T14" i="41" s="1"/>
  <c r="O6" i="41"/>
  <c r="O28" i="41"/>
  <c r="N18" i="41"/>
  <c r="P18" i="41" s="1"/>
  <c r="T18" i="41" s="1"/>
  <c r="N7" i="41"/>
  <c r="P7" i="41" s="1"/>
  <c r="N31" i="41"/>
  <c r="P31" i="41" s="1"/>
  <c r="T31" i="41" s="1"/>
  <c r="N13" i="41"/>
  <c r="P13" i="41" s="1"/>
  <c r="T13" i="41" s="1"/>
  <c r="O19" i="41"/>
  <c r="N22" i="41"/>
  <c r="P22" i="41" s="1"/>
  <c r="T22" i="41" s="1"/>
  <c r="N24" i="41"/>
  <c r="P24" i="41" s="1"/>
  <c r="T24" i="41" s="1"/>
  <c r="N9" i="41"/>
  <c r="P9" i="41" s="1"/>
  <c r="T9" i="41" s="1"/>
  <c r="O9" i="41"/>
  <c r="N19" i="41"/>
  <c r="P19" i="41" s="1"/>
  <c r="T19" i="41" s="1"/>
  <c r="N29" i="41"/>
  <c r="P29" i="41" s="1"/>
  <c r="T29" i="41" s="1"/>
  <c r="N8" i="41"/>
  <c r="P8" i="41" s="1"/>
  <c r="T8" i="41" s="1"/>
  <c r="N11" i="41"/>
  <c r="P11" i="41" s="1"/>
  <c r="T11" i="41" s="1"/>
  <c r="N21" i="41"/>
  <c r="P21" i="41" s="1"/>
  <c r="T21" i="41" s="1"/>
  <c r="N27" i="41"/>
  <c r="P27" i="41" s="1"/>
  <c r="T27" i="41" s="1"/>
  <c r="O24" i="41"/>
  <c r="O26" i="41"/>
  <c r="N28" i="41"/>
  <c r="P28" i="41" s="1"/>
  <c r="T28" i="41" s="1"/>
  <c r="N25" i="41"/>
  <c r="P25" i="41" s="1"/>
  <c r="T25" i="41" s="1"/>
  <c r="N30" i="41"/>
  <c r="P30" i="41" s="1"/>
  <c r="T30" i="41" s="1"/>
  <c r="N26" i="41"/>
  <c r="P26" i="41" s="1"/>
  <c r="T26" i="41" s="1"/>
  <c r="O27" i="41"/>
  <c r="N6" i="41"/>
  <c r="P6" i="41" s="1"/>
  <c r="T6" i="41" s="1"/>
  <c r="O30" i="41"/>
  <c r="N23" i="41"/>
  <c r="P23" i="41" s="1"/>
  <c r="T23" i="41" s="1"/>
  <c r="O18" i="41"/>
  <c r="O11" i="41"/>
  <c r="N10" i="41"/>
  <c r="P10" i="41" s="1"/>
  <c r="T10" i="41" s="1"/>
  <c r="O5" i="41"/>
  <c r="N12" i="41"/>
  <c r="P12" i="41" s="1"/>
  <c r="T12" i="41" s="1"/>
  <c r="N5" i="41"/>
  <c r="P5" i="41" s="1"/>
  <c r="T5" i="41" s="1"/>
  <c r="O22" i="41"/>
  <c r="O20" i="41"/>
  <c r="O16" i="41"/>
  <c r="O21" i="41"/>
  <c r="N16" i="41"/>
  <c r="P16" i="41" s="1"/>
  <c r="T16" i="41" s="1"/>
  <c r="O10" i="41"/>
  <c r="N20" i="41"/>
  <c r="P20" i="41" s="1"/>
  <c r="T20" i="41" s="1"/>
  <c r="U24" i="7"/>
  <c r="V24" i="7" s="1"/>
  <c r="R25" i="7"/>
  <c r="AB23" i="7"/>
  <c r="AD23" i="7"/>
  <c r="AE23" i="7" s="1"/>
  <c r="AF23" i="7" s="1"/>
  <c r="Z24" i="7"/>
  <c r="U25" i="7"/>
  <c r="P26" i="7" a="1"/>
  <c r="P26" i="7" s="1"/>
  <c r="N26" i="7" s="1"/>
  <c r="L26" i="7" s="1"/>
  <c r="AA24" i="7" l="1"/>
  <c r="AD24" i="7" s="1"/>
  <c r="AE24" i="7" s="1"/>
  <c r="AF24" i="7" s="1"/>
  <c r="Q26" i="7" a="1"/>
  <c r="Q26" i="7" s="1"/>
  <c r="R26" i="7" s="1"/>
  <c r="AL24" i="7"/>
  <c r="J7" i="41" s="1"/>
  <c r="Q27" i="7" a="1"/>
  <c r="Q27" i="7" s="1"/>
  <c r="P27" i="7" a="1"/>
  <c r="P27" i="7" s="1"/>
  <c r="N27" i="7" s="1"/>
  <c r="L27" i="7" s="1"/>
  <c r="AL25" i="7"/>
  <c r="V25" i="7"/>
  <c r="Z25" i="7" l="1"/>
  <c r="AA25" i="7" s="1"/>
  <c r="Z26" i="7" s="1"/>
  <c r="U26" i="7"/>
  <c r="V26" i="7" s="1"/>
  <c r="R27" i="7"/>
  <c r="AB25" i="7"/>
  <c r="AB2" i="7" s="1" a="1"/>
  <c r="AB2" i="7" s="1"/>
  <c r="AE2" i="7" s="1"/>
  <c r="U27" i="7"/>
  <c r="P28" i="7" a="1"/>
  <c r="P28" i="7" s="1"/>
  <c r="N28" i="7" s="1"/>
  <c r="L28" i="7" s="1"/>
  <c r="Q28" i="7" a="1"/>
  <c r="Q28" i="7" s="1"/>
  <c r="AD25" i="7" l="1"/>
  <c r="AE25" i="7" s="1"/>
  <c r="AF25" i="7" s="1"/>
  <c r="R28" i="7"/>
  <c r="AA26" i="7"/>
  <c r="AL26" i="7"/>
  <c r="U28" i="7"/>
  <c r="Q29" i="7" a="1"/>
  <c r="Q29" i="7" s="1"/>
  <c r="P29" i="7" a="1"/>
  <c r="P29" i="7" s="1"/>
  <c r="N29" i="7" s="1"/>
  <c r="L29" i="7" s="1"/>
  <c r="V27" i="7"/>
  <c r="AL27" i="7"/>
  <c r="AD26" i="7" l="1"/>
  <c r="AE26" i="7" s="1"/>
  <c r="AF26" i="7" s="1"/>
  <c r="Z27" i="7"/>
  <c r="AA27" i="7" s="1"/>
  <c r="AD27" i="7" s="1"/>
  <c r="R29" i="7"/>
  <c r="U29" i="7"/>
  <c r="P30" i="7" a="1"/>
  <c r="P30" i="7" s="1"/>
  <c r="N30" i="7" s="1"/>
  <c r="L30" i="7" s="1"/>
  <c r="Q30" i="7" a="1"/>
  <c r="Q30" i="7" s="1"/>
  <c r="V28" i="7"/>
  <c r="AL28" i="7"/>
  <c r="AE27" i="7" l="1"/>
  <c r="AF27" i="7" s="1"/>
  <c r="Z28" i="7"/>
  <c r="AA28" i="7" s="1"/>
  <c r="AD28" i="7" s="1"/>
  <c r="R30" i="7"/>
  <c r="U30" i="7"/>
  <c r="P31" i="7" a="1"/>
  <c r="P31" i="7" s="1"/>
  <c r="N31" i="7" s="1"/>
  <c r="L31" i="7" s="1"/>
  <c r="Q31" i="7" a="1"/>
  <c r="Q31" i="7" s="1"/>
  <c r="V29" i="7"/>
  <c r="AL29" i="7"/>
  <c r="AE28" i="7" l="1"/>
  <c r="AF28" i="7" s="1"/>
  <c r="Z29" i="7"/>
  <c r="AA29" i="7" s="1"/>
  <c r="Z30" i="7" s="1"/>
  <c r="AA30" i="7" s="1"/>
  <c r="R31" i="7"/>
  <c r="U31" i="7"/>
  <c r="P32" i="7" a="1"/>
  <c r="P32" i="7" s="1"/>
  <c r="N32" i="7" s="1"/>
  <c r="L32" i="7" s="1"/>
  <c r="V30" i="7"/>
  <c r="AL30" i="7"/>
  <c r="AD29" i="7" l="1"/>
  <c r="AE29" i="7" s="1"/>
  <c r="AF29" i="7" s="1"/>
  <c r="Q32" i="7" a="1"/>
  <c r="Q32" i="7" s="1"/>
  <c r="R32" i="7" s="1"/>
  <c r="AD30" i="7"/>
  <c r="Z31" i="7"/>
  <c r="AA31" i="7" s="1"/>
  <c r="P33" i="7" a="1"/>
  <c r="P33" i="7" s="1"/>
  <c r="N33" i="7" s="1"/>
  <c r="L33" i="7" s="1"/>
  <c r="AL31" i="7"/>
  <c r="J6" i="41" s="1"/>
  <c r="O13" i="41" s="1"/>
  <c r="V31" i="7"/>
  <c r="AE30" i="7" l="1"/>
  <c r="AF30" i="7" s="1"/>
  <c r="U32" i="7"/>
  <c r="AL32" i="7" s="1"/>
  <c r="Q33" i="7" a="1"/>
  <c r="Q33" i="7" s="1"/>
  <c r="R33" i="7" s="1"/>
  <c r="AD31" i="7"/>
  <c r="Z32" i="7"/>
  <c r="O7" i="41"/>
  <c r="R7" i="41"/>
  <c r="S7" i="41" s="1"/>
  <c r="T7" i="41" s="1"/>
  <c r="P34" i="7" a="1"/>
  <c r="P34" i="7" s="1"/>
  <c r="N34" i="7" s="1"/>
  <c r="L34" i="7" s="1"/>
  <c r="AA32" i="7" l="1"/>
  <c r="AD32" i="7" s="1"/>
  <c r="AE31" i="7"/>
  <c r="AF31" i="7" s="1"/>
  <c r="V32" i="7"/>
  <c r="Q34" i="7" a="1"/>
  <c r="Q34" i="7" s="1"/>
  <c r="R34" i="7" s="1"/>
  <c r="U33" i="7"/>
  <c r="AL33" i="7" s="1"/>
  <c r="P35" i="7" a="1"/>
  <c r="P35" i="7" s="1"/>
  <c r="N35" i="7" s="1"/>
  <c r="L35" i="7" s="1"/>
  <c r="Z33" i="7" l="1"/>
  <c r="AA33" i="7" s="1"/>
  <c r="AD33" i="7" s="1"/>
  <c r="AE32" i="7"/>
  <c r="AF32" i="7" s="1"/>
  <c r="U34" i="7"/>
  <c r="AL34" i="7" s="1"/>
  <c r="V33" i="7"/>
  <c r="Q35" i="7" a="1"/>
  <c r="Q35" i="7" s="1"/>
  <c r="R35" i="7" s="1"/>
  <c r="P36" i="7" a="1"/>
  <c r="P36" i="7" s="1"/>
  <c r="N36" i="7" s="1"/>
  <c r="L36" i="7" s="1"/>
  <c r="AE33" i="7" l="1"/>
  <c r="AF33" i="7" s="1"/>
  <c r="Z34" i="7"/>
  <c r="AA34" i="7" s="1"/>
  <c r="Q36" i="7" a="1"/>
  <c r="Q36" i="7" s="1"/>
  <c r="U36" i="7" s="1"/>
  <c r="V34" i="7"/>
  <c r="U35" i="7"/>
  <c r="AL35" i="7" s="1"/>
  <c r="P37" i="7" a="1"/>
  <c r="P37" i="7" s="1"/>
  <c r="N37" i="7" s="1"/>
  <c r="L37" i="7" s="1"/>
  <c r="Q37" i="7" a="1"/>
  <c r="Q37" i="7" s="1"/>
  <c r="AD34" i="7" l="1"/>
  <c r="AE34" i="7" s="1"/>
  <c r="AF34" i="7" s="1"/>
  <c r="Z35" i="7"/>
  <c r="AA35" i="7" s="1"/>
  <c r="R36" i="7"/>
  <c r="V35" i="7"/>
  <c r="V36" i="7" s="1"/>
  <c r="Z37" i="7"/>
  <c r="R37" i="7"/>
  <c r="U37" i="7"/>
  <c r="P38" i="7" a="1"/>
  <c r="P38" i="7" s="1"/>
  <c r="N38" i="7" s="1"/>
  <c r="L38" i="7" s="1"/>
  <c r="Q38" i="7" a="1"/>
  <c r="Q38" i="7" s="1"/>
  <c r="AL36" i="7"/>
  <c r="AD35" i="7" l="1"/>
  <c r="AE35" i="7" s="1"/>
  <c r="AF35" i="7" s="1"/>
  <c r="Z36" i="7"/>
  <c r="AA36" i="7" s="1"/>
  <c r="AD36" i="7" s="1"/>
  <c r="R38" i="7"/>
  <c r="AA37" i="7"/>
  <c r="AD37" i="7"/>
  <c r="AE37" i="7" s="1"/>
  <c r="AF37" i="7" s="1"/>
  <c r="Z38" i="7"/>
  <c r="U38" i="7"/>
  <c r="P39" i="7" a="1"/>
  <c r="P39" i="7" s="1"/>
  <c r="N39" i="7" s="1"/>
  <c r="L39" i="7" s="1"/>
  <c r="Q39" i="7" a="1"/>
  <c r="Q39" i="7" s="1"/>
  <c r="V37" i="7"/>
  <c r="AL37" i="7"/>
  <c r="AE36" i="7" l="1"/>
  <c r="AF36" i="7" s="1"/>
  <c r="R39" i="7"/>
  <c r="AA38" i="7"/>
  <c r="AD38" i="7" s="1"/>
  <c r="AE38" i="7" s="1"/>
  <c r="AF38" i="7" s="1"/>
  <c r="Z39" i="7"/>
  <c r="U39" i="7"/>
  <c r="Q40" i="7" a="1"/>
  <c r="Q40" i="7" s="1"/>
  <c r="P40" i="7" a="1"/>
  <c r="P40" i="7" s="1"/>
  <c r="AL38" i="7"/>
  <c r="V38" i="7"/>
  <c r="AA39" i="7" l="1"/>
  <c r="AD39" i="7" s="1"/>
  <c r="AE39" i="7" s="1"/>
  <c r="AF39" i="7" s="1"/>
  <c r="AF2" i="7" s="1" a="1"/>
  <c r="AF2" i="7" s="1"/>
  <c r="D13" i="23" s="1"/>
  <c r="R40" i="7"/>
  <c r="U40" i="7"/>
  <c r="Q41" i="7" a="1"/>
  <c r="Q41" i="7" s="1"/>
  <c r="P41" i="7" a="1"/>
  <c r="P41" i="7" s="1"/>
  <c r="AL39" i="7"/>
  <c r="V39" i="7"/>
  <c r="R41" i="7" l="1"/>
  <c r="U41" i="7"/>
  <c r="P42" i="7" a="1"/>
  <c r="P42" i="7" s="1"/>
  <c r="Q42" i="7" a="1"/>
  <c r="Q42" i="7" s="1"/>
  <c r="AL40" i="7"/>
  <c r="V40" i="7"/>
  <c r="R42" i="7" l="1"/>
  <c r="U42" i="7"/>
  <c r="Q43" i="7" a="1"/>
  <c r="Q43" i="7" s="1"/>
  <c r="P43" i="7" a="1"/>
  <c r="P43" i="7" s="1"/>
  <c r="V41" i="7"/>
  <c r="AL41" i="7"/>
  <c r="R43" i="7" l="1"/>
  <c r="U43" i="7"/>
  <c r="P44" i="7" a="1"/>
  <c r="P44" i="7" s="1"/>
  <c r="Q44" i="7" a="1"/>
  <c r="Q44" i="7" s="1"/>
  <c r="V42" i="7"/>
  <c r="AL42" i="7"/>
  <c r="R44" i="7" l="1"/>
  <c r="U44" i="7"/>
  <c r="Q45" i="7" a="1"/>
  <c r="Q45" i="7" s="1"/>
  <c r="P45" i="7" a="1"/>
  <c r="P45" i="7" s="1"/>
  <c r="AL43" i="7"/>
  <c r="V43" i="7"/>
  <c r="R45" i="7" l="1"/>
  <c r="U45" i="7"/>
  <c r="P46" i="7" a="1"/>
  <c r="P46" i="7" s="1"/>
  <c r="Q46" i="7" a="1"/>
  <c r="Q46" i="7" s="1"/>
  <c r="AL44" i="7"/>
  <c r="V44" i="7"/>
  <c r="R46" i="7" l="1"/>
  <c r="U46" i="7"/>
  <c r="P47" i="7" a="1"/>
  <c r="P47" i="7" s="1"/>
  <c r="Q47" i="7" a="1"/>
  <c r="Q47" i="7" s="1"/>
  <c r="R47" i="7" s="1"/>
  <c r="V45" i="7"/>
  <c r="AL45" i="7"/>
  <c r="U47" i="7" l="1"/>
  <c r="P48" i="7" a="1"/>
  <c r="P48" i="7" s="1"/>
  <c r="Q48" i="7" a="1"/>
  <c r="Q48" i="7" s="1"/>
  <c r="V46" i="7"/>
  <c r="AL46" i="7"/>
  <c r="R48" i="7" l="1"/>
  <c r="U48" i="7"/>
  <c r="Q49" i="7" a="1"/>
  <c r="Q49" i="7" s="1"/>
  <c r="P49" i="7" a="1"/>
  <c r="P49" i="7" s="1"/>
  <c r="AL47" i="7"/>
  <c r="V47" i="7"/>
  <c r="R49" i="7" l="1"/>
  <c r="U49" i="7"/>
  <c r="P50" i="7" a="1"/>
  <c r="P50" i="7" s="1"/>
  <c r="Q50" i="7" a="1"/>
  <c r="Q50" i="7" s="1"/>
  <c r="V48" i="7"/>
  <c r="AL48" i="7"/>
  <c r="R50" i="7" l="1"/>
  <c r="U50" i="7"/>
  <c r="Q51" i="7" a="1"/>
  <c r="Q51" i="7" s="1"/>
  <c r="P51" i="7" a="1"/>
  <c r="P51" i="7" s="1"/>
  <c r="AL49" i="7"/>
  <c r="V49" i="7"/>
  <c r="R51" i="7" l="1"/>
  <c r="U51" i="7"/>
  <c r="P52" i="7" a="1"/>
  <c r="P52" i="7" s="1"/>
  <c r="Q52" i="7" a="1"/>
  <c r="Q52" i="7" s="1"/>
  <c r="R52" i="7" s="1"/>
  <c r="AL50" i="7"/>
  <c r="V50" i="7"/>
  <c r="U52" i="7" l="1"/>
  <c r="Q53" i="7" a="1"/>
  <c r="Q53" i="7" s="1"/>
  <c r="P53" i="7" a="1"/>
  <c r="P53" i="7" s="1"/>
  <c r="V51" i="7"/>
  <c r="AL51" i="7"/>
  <c r="R53" i="7" l="1"/>
  <c r="U53" i="7"/>
  <c r="P54" i="7" a="1"/>
  <c r="P54" i="7" s="1"/>
  <c r="Q54" i="7" a="1"/>
  <c r="Q54" i="7" s="1"/>
  <c r="V52" i="7"/>
  <c r="AL52" i="7"/>
  <c r="R54" i="7" l="1"/>
  <c r="P55" i="7" a="1"/>
  <c r="P55" i="7" s="1"/>
  <c r="Q55" i="7" a="1"/>
  <c r="Q55" i="7" s="1"/>
  <c r="U54" i="7"/>
  <c r="AL53" i="7"/>
  <c r="V53" i="7"/>
  <c r="R55" i="7" l="1"/>
  <c r="V54" i="7"/>
  <c r="AL54" i="7"/>
  <c r="U55" i="7"/>
  <c r="Q56" i="7" a="1"/>
  <c r="Q56" i="7" s="1"/>
  <c r="P56" i="7" a="1"/>
  <c r="P56" i="7" s="1"/>
  <c r="R56" i="7" l="1"/>
  <c r="U56" i="7"/>
  <c r="P57" i="7" a="1"/>
  <c r="P57" i="7" s="1"/>
  <c r="Q57" i="7" a="1"/>
  <c r="Q57" i="7" s="1"/>
  <c r="AL55" i="7"/>
  <c r="V55" i="7"/>
  <c r="R57" i="7" l="1"/>
  <c r="U57" i="7"/>
  <c r="Q58" i="7" a="1"/>
  <c r="Q58" i="7" s="1"/>
  <c r="P58" i="7" a="1"/>
  <c r="P58" i="7" s="1"/>
  <c r="AL56" i="7"/>
  <c r="V56" i="7"/>
  <c r="R58" i="7" l="1"/>
  <c r="U58" i="7"/>
  <c r="P59" i="7" a="1"/>
  <c r="P59" i="7" s="1"/>
  <c r="Q59" i="7" a="1"/>
  <c r="Q59" i="7" s="1"/>
  <c r="AL57" i="7"/>
  <c r="V57" i="7"/>
  <c r="R59" i="7" l="1"/>
  <c r="U59" i="7"/>
  <c r="Q60" i="7" a="1"/>
  <c r="Q60" i="7" s="1"/>
  <c r="P60" i="7" a="1"/>
  <c r="P60" i="7" s="1"/>
  <c r="AL58" i="7"/>
  <c r="V58" i="7"/>
  <c r="R60" i="7" l="1"/>
  <c r="U60" i="7"/>
  <c r="Q61" i="7" a="1"/>
  <c r="Q61" i="7" s="1"/>
  <c r="P61" i="7" a="1"/>
  <c r="P61" i="7" s="1"/>
  <c r="V59" i="7"/>
  <c r="AL59" i="7"/>
  <c r="R61" i="7" l="1"/>
  <c r="U61" i="7"/>
  <c r="P62" i="7" a="1"/>
  <c r="P62" i="7" s="1"/>
  <c r="Q62" i="7" a="1"/>
  <c r="Q62" i="7" s="1"/>
  <c r="R62" i="7" s="1"/>
  <c r="AL60" i="7"/>
  <c r="V60" i="7"/>
  <c r="U62" i="7" l="1"/>
  <c r="Q63" i="7" a="1"/>
  <c r="Q63" i="7" s="1"/>
  <c r="P63" i="7" a="1"/>
  <c r="P63" i="7" s="1"/>
  <c r="AL61" i="7"/>
  <c r="V61" i="7"/>
  <c r="R63" i="7" l="1"/>
  <c r="U63" i="7"/>
  <c r="P64" i="7" a="1"/>
  <c r="P64" i="7" s="1"/>
  <c r="Q64" i="7" a="1"/>
  <c r="Q64" i="7" s="1"/>
  <c r="R64" i="7" s="1"/>
  <c r="AL62" i="7"/>
  <c r="V62" i="7"/>
  <c r="U64" i="7" l="1"/>
  <c r="Q65" i="7" a="1"/>
  <c r="Q65" i="7" s="1"/>
  <c r="P65" i="7" a="1"/>
  <c r="P65" i="7" s="1"/>
  <c r="AL63" i="7"/>
  <c r="V63" i="7"/>
  <c r="R65" i="7" l="1"/>
  <c r="U65" i="7"/>
  <c r="P66" i="7" a="1"/>
  <c r="P66" i="7" s="1"/>
  <c r="Q66" i="7" a="1"/>
  <c r="Q66" i="7" s="1"/>
  <c r="AL64" i="7"/>
  <c r="V64" i="7"/>
  <c r="R66" i="7" l="1"/>
  <c r="U66" i="7"/>
  <c r="Q67" i="7" a="1"/>
  <c r="Q67" i="7" s="1"/>
  <c r="P67" i="7" a="1"/>
  <c r="P67" i="7" s="1"/>
  <c r="V65" i="7"/>
  <c r="AL65" i="7"/>
  <c r="R67" i="7" l="1"/>
  <c r="U67" i="7"/>
  <c r="Q68" i="7" a="1"/>
  <c r="Q68" i="7" s="1"/>
  <c r="P68" i="7" a="1"/>
  <c r="P68" i="7" s="1"/>
  <c r="AL66" i="7"/>
  <c r="V66" i="7"/>
  <c r="R68" i="7" l="1"/>
  <c r="U68" i="7"/>
  <c r="P69" i="7" a="1"/>
  <c r="P69" i="7" s="1"/>
  <c r="Q69" i="7" a="1"/>
  <c r="Q69" i="7" s="1"/>
  <c r="AL67" i="7"/>
  <c r="V67" i="7"/>
  <c r="R69" i="7" l="1"/>
  <c r="U69" i="7"/>
  <c r="Q70" i="7" a="1"/>
  <c r="Q70" i="7" s="1"/>
  <c r="R70" i="7" s="1"/>
  <c r="P70" i="7" a="1"/>
  <c r="P70" i="7" s="1"/>
  <c r="V68" i="7"/>
  <c r="AL68" i="7"/>
  <c r="U70" i="7" l="1"/>
  <c r="Q71" i="7" a="1"/>
  <c r="Q71" i="7" s="1"/>
  <c r="R71" i="7" s="1"/>
  <c r="P71" i="7" a="1"/>
  <c r="P71" i="7" s="1"/>
  <c r="AL69" i="7"/>
  <c r="V69" i="7"/>
  <c r="U71" i="7" l="1"/>
  <c r="Q72" i="7" a="1"/>
  <c r="Q72" i="7" s="1"/>
  <c r="P72" i="7" a="1"/>
  <c r="P72" i="7" s="1"/>
  <c r="V70" i="7"/>
  <c r="AL70" i="7"/>
  <c r="R72" i="7" l="1"/>
  <c r="U72" i="7"/>
  <c r="Q73" i="7" a="1"/>
  <c r="Q73" i="7" s="1"/>
  <c r="P73" i="7" a="1"/>
  <c r="P73" i="7" s="1"/>
  <c r="V71" i="7"/>
  <c r="AL71" i="7"/>
  <c r="R73" i="7" l="1"/>
  <c r="U73" i="7"/>
  <c r="P74" i="7" a="1"/>
  <c r="P74" i="7" s="1"/>
  <c r="Q74" i="7" a="1"/>
  <c r="Q74" i="7" s="1"/>
  <c r="R74" i="7" s="1"/>
  <c r="V72" i="7"/>
  <c r="AL72" i="7"/>
  <c r="U74" i="7" l="1"/>
  <c r="Q75" i="7" a="1"/>
  <c r="Q75" i="7" s="1"/>
  <c r="P75" i="7" a="1"/>
  <c r="P75" i="7" s="1"/>
  <c r="AL73" i="7"/>
  <c r="V73" i="7"/>
  <c r="R75" i="7" l="1"/>
  <c r="U75" i="7"/>
  <c r="Q76" i="7" a="1"/>
  <c r="Q76" i="7" s="1"/>
  <c r="P76" i="7" a="1"/>
  <c r="P76" i="7" s="1"/>
  <c r="V74" i="7"/>
  <c r="AL74" i="7"/>
  <c r="R76" i="7" l="1"/>
  <c r="U76" i="7"/>
  <c r="Q77" i="7" a="1"/>
  <c r="Q77" i="7" s="1"/>
  <c r="P77" i="7" a="1"/>
  <c r="P77" i="7" s="1"/>
  <c r="V75" i="7"/>
  <c r="AL75" i="7"/>
  <c r="R77" i="7" l="1"/>
  <c r="U77" i="7"/>
  <c r="Q78" i="7" a="1"/>
  <c r="Q78" i="7" s="1"/>
  <c r="P78" i="7" a="1"/>
  <c r="P78" i="7" s="1"/>
  <c r="V76" i="7"/>
  <c r="AL76" i="7"/>
  <c r="R78" i="7" l="1"/>
  <c r="U78" i="7"/>
  <c r="P79" i="7" a="1"/>
  <c r="P79" i="7" s="1"/>
  <c r="Q79" i="7" a="1"/>
  <c r="Q79" i="7" s="1"/>
  <c r="R79" i="7" s="1"/>
  <c r="V77" i="7"/>
  <c r="AL77" i="7"/>
  <c r="U79" i="7" l="1"/>
  <c r="Q80" i="7" a="1"/>
  <c r="Q80" i="7" s="1"/>
  <c r="P80" i="7" a="1"/>
  <c r="P80" i="7" s="1"/>
  <c r="AL78" i="7"/>
  <c r="V78" i="7"/>
  <c r="R80" i="7" l="1"/>
  <c r="U80" i="7"/>
  <c r="Q81" i="7" a="1"/>
  <c r="Q81" i="7" s="1"/>
  <c r="P81" i="7" a="1"/>
  <c r="P81" i="7" s="1"/>
  <c r="V79" i="7"/>
  <c r="AL79" i="7"/>
  <c r="R81" i="7" l="1"/>
  <c r="U81" i="7"/>
  <c r="P82" i="7" a="1"/>
  <c r="P82" i="7" s="1"/>
  <c r="Q82" i="7" a="1"/>
  <c r="Q82" i="7" s="1"/>
  <c r="R82" i="7" s="1"/>
  <c r="AL80" i="7"/>
  <c r="V80" i="7"/>
  <c r="U82" i="7" l="1"/>
  <c r="Q83" i="7" a="1"/>
  <c r="Q83" i="7" s="1"/>
  <c r="R83" i="7" s="1"/>
  <c r="P83" i="7" a="1"/>
  <c r="P83" i="7" s="1"/>
  <c r="V81" i="7"/>
  <c r="AL81" i="7"/>
  <c r="U83" i="7" l="1"/>
  <c r="P84" i="7" a="1"/>
  <c r="P84" i="7" s="1"/>
  <c r="Q84" i="7" a="1"/>
  <c r="Q84" i="7" s="1"/>
  <c r="AL82" i="7"/>
  <c r="V82" i="7"/>
  <c r="R84" i="7" l="1"/>
  <c r="U84" i="7"/>
  <c r="Q85" i="7" a="1"/>
  <c r="Q85" i="7" s="1"/>
  <c r="P85" i="7" a="1"/>
  <c r="P85" i="7" s="1"/>
  <c r="AL83" i="7"/>
  <c r="V83" i="7"/>
  <c r="R85" i="7" l="1"/>
  <c r="U85" i="7"/>
  <c r="Q86" i="7" a="1"/>
  <c r="Q86" i="7" s="1"/>
  <c r="P86" i="7" a="1"/>
  <c r="P86" i="7" s="1"/>
  <c r="AL84" i="7"/>
  <c r="V84" i="7"/>
  <c r="R86" i="7" l="1"/>
  <c r="U86" i="7"/>
  <c r="Q87" i="7" a="1"/>
  <c r="Q87" i="7" s="1"/>
  <c r="P87" i="7" a="1"/>
  <c r="P87" i="7" s="1"/>
  <c r="V85" i="7"/>
  <c r="AL85" i="7"/>
  <c r="R87" i="7" l="1"/>
  <c r="U87" i="7"/>
  <c r="Q88" i="7" a="1"/>
  <c r="Q88" i="7" s="1"/>
  <c r="P88" i="7" a="1"/>
  <c r="P88" i="7" s="1"/>
  <c r="V86" i="7"/>
  <c r="AL86" i="7"/>
  <c r="R88" i="7" l="1"/>
  <c r="U88" i="7"/>
  <c r="P89" i="7" a="1"/>
  <c r="P89" i="7" s="1"/>
  <c r="Q89" i="7" a="1"/>
  <c r="Q89" i="7" s="1"/>
  <c r="R89" i="7" s="1"/>
  <c r="AL87" i="7"/>
  <c r="V87" i="7"/>
  <c r="U89" i="7" l="1"/>
  <c r="P90" i="7" a="1"/>
  <c r="P90" i="7" s="1"/>
  <c r="Q90" i="7" a="1"/>
  <c r="Q90" i="7" s="1"/>
  <c r="R90" i="7" s="1"/>
  <c r="V88" i="7"/>
  <c r="AL88" i="7"/>
  <c r="U90" i="7" l="1"/>
  <c r="Q91" i="7" a="1"/>
  <c r="Q91" i="7" s="1"/>
  <c r="R91" i="7" s="1"/>
  <c r="P91" i="7" a="1"/>
  <c r="P91" i="7" s="1"/>
  <c r="AL89" i="7"/>
  <c r="V89" i="7"/>
  <c r="U91" i="7" l="1"/>
  <c r="P92" i="7" a="1"/>
  <c r="P92" i="7" s="1"/>
  <c r="Q92" i="7" a="1"/>
  <c r="Q92" i="7" s="1"/>
  <c r="AL90" i="7"/>
  <c r="V90" i="7"/>
  <c r="R92" i="7" l="1"/>
  <c r="U92" i="7"/>
  <c r="P93" i="7" a="1"/>
  <c r="P93" i="7" s="1"/>
  <c r="Q93" i="7" a="1"/>
  <c r="Q93" i="7" s="1"/>
  <c r="R93" i="7" s="1"/>
  <c r="V91" i="7"/>
  <c r="AL91" i="7"/>
  <c r="U93" i="7" l="1"/>
  <c r="P94" i="7" a="1"/>
  <c r="P94" i="7" s="1"/>
  <c r="Q94" i="7" a="1"/>
  <c r="Q94" i="7" s="1"/>
  <c r="AL92" i="7"/>
  <c r="V92" i="7"/>
  <c r="R94" i="7" l="1"/>
  <c r="U94" i="7"/>
  <c r="Q95" i="7" a="1"/>
  <c r="Q95" i="7" s="1"/>
  <c r="P95" i="7" a="1"/>
  <c r="P95" i="7" s="1"/>
  <c r="V93" i="7"/>
  <c r="AL93" i="7"/>
  <c r="R95" i="7" l="1"/>
  <c r="U95" i="7"/>
  <c r="Q96" i="7" a="1"/>
  <c r="Q96" i="7" s="1"/>
  <c r="P96" i="7" a="1"/>
  <c r="P96" i="7" s="1"/>
  <c r="V94" i="7"/>
  <c r="AL94" i="7"/>
  <c r="R96" i="7" l="1"/>
  <c r="U96" i="7"/>
  <c r="Q97" i="7" a="1"/>
  <c r="Q97" i="7" s="1"/>
  <c r="P97" i="7" a="1"/>
  <c r="P97" i="7" s="1"/>
  <c r="V95" i="7"/>
  <c r="AL95" i="7"/>
  <c r="R97" i="7" l="1"/>
  <c r="U97" i="7"/>
  <c r="P98" i="7" a="1"/>
  <c r="P98" i="7" s="1"/>
  <c r="Q98" i="7" a="1"/>
  <c r="Q98" i="7" s="1"/>
  <c r="AL96" i="7"/>
  <c r="V96" i="7"/>
  <c r="R98" i="7" l="1"/>
  <c r="U98" i="7"/>
  <c r="Q99" i="7" a="1"/>
  <c r="Q99" i="7" s="1"/>
  <c r="P99" i="7" a="1"/>
  <c r="P99" i="7" s="1"/>
  <c r="V97" i="7"/>
  <c r="AL97" i="7"/>
  <c r="R99" i="7" l="1"/>
  <c r="U99" i="7"/>
  <c r="P100" i="7" a="1"/>
  <c r="P100" i="7" s="1"/>
  <c r="Q100" i="7" a="1"/>
  <c r="Q100" i="7" s="1"/>
  <c r="R100" i="7" s="1"/>
  <c r="AL98" i="7"/>
  <c r="V98" i="7"/>
  <c r="U100" i="7" l="1"/>
  <c r="Q101" i="7" a="1"/>
  <c r="Q101" i="7" s="1"/>
  <c r="P101" i="7" a="1"/>
  <c r="P101" i="7" s="1"/>
  <c r="AL99" i="7"/>
  <c r="V99" i="7"/>
  <c r="R101" i="7" l="1"/>
  <c r="U101" i="7"/>
  <c r="Q102" i="7" a="1"/>
  <c r="Q102" i="7" s="1"/>
  <c r="R102" i="7" s="1"/>
  <c r="P102" i="7" a="1"/>
  <c r="P102" i="7" s="1"/>
  <c r="V100" i="7"/>
  <c r="AL100" i="7"/>
  <c r="U102" i="7" l="1"/>
  <c r="Q103" i="7" a="1"/>
  <c r="Q103" i="7" s="1"/>
  <c r="P103" i="7" a="1"/>
  <c r="P103" i="7" s="1"/>
  <c r="V101" i="7"/>
  <c r="AL101" i="7"/>
  <c r="R103" i="7" l="1"/>
  <c r="U103" i="7"/>
  <c r="Q104" i="7" a="1"/>
  <c r="Q104" i="7" s="1"/>
  <c r="P104" i="7" a="1"/>
  <c r="P104" i="7" s="1"/>
  <c r="AL102" i="7"/>
  <c r="V102" i="7"/>
  <c r="R104" i="7" l="1"/>
  <c r="U104" i="7"/>
  <c r="Q105" i="7" a="1"/>
  <c r="Q105" i="7" s="1"/>
  <c r="P105" i="7" a="1"/>
  <c r="P105" i="7" s="1"/>
  <c r="V103" i="7"/>
  <c r="AL103" i="7"/>
  <c r="R105" i="7" l="1"/>
  <c r="U105" i="7"/>
  <c r="Q106" i="7" a="1"/>
  <c r="Q106" i="7" s="1"/>
  <c r="P106" i="7" a="1"/>
  <c r="P106" i="7" s="1"/>
  <c r="AL104" i="7"/>
  <c r="V104" i="7"/>
  <c r="R106" i="7" l="1"/>
  <c r="U106" i="7"/>
  <c r="Q107" i="7" a="1"/>
  <c r="Q107" i="7" s="1"/>
  <c r="P107" i="7" a="1"/>
  <c r="P107" i="7" s="1"/>
  <c r="V105" i="7"/>
  <c r="AL105" i="7"/>
  <c r="R107" i="7" l="1"/>
  <c r="U107" i="7"/>
  <c r="Q108" i="7" a="1"/>
  <c r="Q108" i="7" s="1"/>
  <c r="P108" i="7" a="1"/>
  <c r="P108" i="7" s="1"/>
  <c r="AL106" i="7"/>
  <c r="V106" i="7"/>
  <c r="R108" i="7" l="1"/>
  <c r="U108" i="7"/>
  <c r="Q109" i="7" a="1"/>
  <c r="Q109" i="7" s="1"/>
  <c r="P109" i="7" a="1"/>
  <c r="P109" i="7" s="1"/>
  <c r="V107" i="7"/>
  <c r="AL107" i="7"/>
  <c r="R109" i="7" l="1"/>
  <c r="U109" i="7"/>
  <c r="Q110" i="7" a="1"/>
  <c r="Q110" i="7" s="1"/>
  <c r="P110" i="7" a="1"/>
  <c r="P110" i="7" s="1"/>
  <c r="V108" i="7"/>
  <c r="AL108" i="7"/>
  <c r="R110" i="7" l="1"/>
  <c r="U110" i="7"/>
  <c r="P111" i="7" a="1"/>
  <c r="P111" i="7" s="1"/>
  <c r="Q111" i="7" a="1"/>
  <c r="Q111" i="7" s="1"/>
  <c r="AL109" i="7"/>
  <c r="V109" i="7"/>
  <c r="R111" i="7" l="1"/>
  <c r="U111" i="7"/>
  <c r="P112" i="7" a="1"/>
  <c r="P112" i="7" s="1"/>
  <c r="Q112" i="7" a="1"/>
  <c r="Q112" i="7" s="1"/>
  <c r="R112" i="7" s="1"/>
  <c r="AL110" i="7"/>
  <c r="V110" i="7"/>
  <c r="U112" i="7" l="1"/>
  <c r="Q113" i="7" a="1"/>
  <c r="Q113" i="7" s="1"/>
  <c r="P113" i="7" a="1"/>
  <c r="P113" i="7" s="1"/>
  <c r="AL111" i="7"/>
  <c r="V111" i="7"/>
  <c r="R113" i="7" l="1"/>
  <c r="U113" i="7"/>
  <c r="Q114" i="7" a="1"/>
  <c r="Q114" i="7" s="1"/>
  <c r="P114" i="7" a="1"/>
  <c r="P114" i="7" s="1"/>
  <c r="V112" i="7"/>
  <c r="AL112" i="7"/>
  <c r="R114" i="7" l="1"/>
  <c r="U114" i="7"/>
  <c r="Q115" i="7" a="1"/>
  <c r="Q115" i="7" s="1"/>
  <c r="P115" i="7" a="1"/>
  <c r="P115" i="7" s="1"/>
  <c r="AL113" i="7"/>
  <c r="V113" i="7"/>
  <c r="R115" i="7" l="1"/>
  <c r="U115" i="7"/>
  <c r="Q116" i="7" a="1"/>
  <c r="Q116" i="7" s="1"/>
  <c r="P116" i="7" a="1"/>
  <c r="P116" i="7" s="1"/>
  <c r="AL114" i="7"/>
  <c r="V114" i="7"/>
  <c r="R116" i="7" l="1"/>
  <c r="U116" i="7"/>
  <c r="Q117" i="7" a="1"/>
  <c r="Q117" i="7" s="1"/>
  <c r="P117" i="7" a="1"/>
  <c r="P117" i="7" s="1"/>
  <c r="AL115" i="7"/>
  <c r="V115" i="7"/>
  <c r="R117" i="7" l="1"/>
  <c r="U117" i="7"/>
  <c r="P118" i="7" a="1"/>
  <c r="P118" i="7" s="1"/>
  <c r="Q118" i="7" a="1"/>
  <c r="Q118" i="7" s="1"/>
  <c r="AL116" i="7"/>
  <c r="V116" i="7"/>
  <c r="R118" i="7" l="1"/>
  <c r="U118" i="7"/>
  <c r="Q119" i="7" a="1"/>
  <c r="Q119" i="7" s="1"/>
  <c r="P119" i="7" a="1"/>
  <c r="P119" i="7" s="1"/>
  <c r="AL117" i="7"/>
  <c r="V117" i="7"/>
  <c r="R119" i="7" l="1"/>
  <c r="U119" i="7"/>
  <c r="P120" i="7" a="1"/>
  <c r="P120" i="7" s="1"/>
  <c r="Q120" i="7" a="1"/>
  <c r="Q120" i="7" s="1"/>
  <c r="AL118" i="7"/>
  <c r="V118" i="7"/>
  <c r="R120" i="7" l="1"/>
  <c r="U120" i="7"/>
  <c r="Q121" i="7" a="1"/>
  <c r="Q121" i="7" s="1"/>
  <c r="P121" i="7" a="1"/>
  <c r="P121" i="7" s="1"/>
  <c r="V119" i="7"/>
  <c r="AL119" i="7"/>
  <c r="R121" i="7" l="1"/>
  <c r="U121" i="7"/>
  <c r="Q122" i="7" a="1"/>
  <c r="Q122" i="7" s="1"/>
  <c r="P122" i="7" a="1"/>
  <c r="P122" i="7" s="1"/>
  <c r="V120" i="7"/>
  <c r="AL120" i="7"/>
  <c r="R122" i="7" l="1"/>
  <c r="U122" i="7"/>
  <c r="Q123" i="7" a="1"/>
  <c r="Q123" i="7" s="1"/>
  <c r="P123" i="7" a="1"/>
  <c r="P123" i="7" s="1"/>
  <c r="AL121" i="7"/>
  <c r="V121" i="7"/>
  <c r="R123" i="7" l="1"/>
  <c r="U123" i="7"/>
  <c r="Q124" i="7" a="1"/>
  <c r="Q124" i="7" s="1"/>
  <c r="P124" i="7" a="1"/>
  <c r="P124" i="7" s="1"/>
  <c r="V122" i="7"/>
  <c r="AL122" i="7"/>
  <c r="R124" i="7" l="1"/>
  <c r="U124" i="7"/>
  <c r="P125" i="7" a="1"/>
  <c r="P125" i="7" s="1"/>
  <c r="Q125" i="7" a="1"/>
  <c r="Q125" i="7" s="1"/>
  <c r="R125" i="7" s="1"/>
  <c r="AL123" i="7"/>
  <c r="V123" i="7"/>
  <c r="U125" i="7" l="1"/>
  <c r="P126" i="7" a="1"/>
  <c r="P126" i="7" s="1"/>
  <c r="Q126" i="7" a="1"/>
  <c r="Q126" i="7" s="1"/>
  <c r="V124" i="7"/>
  <c r="AL124" i="7"/>
  <c r="R126" i="7" l="1"/>
  <c r="U126" i="7"/>
  <c r="Q127" i="7" a="1"/>
  <c r="Q127" i="7" s="1"/>
  <c r="P127" i="7" a="1"/>
  <c r="P127" i="7" s="1"/>
  <c r="AL125" i="7"/>
  <c r="V125" i="7"/>
  <c r="R127" i="7" l="1"/>
  <c r="U127" i="7"/>
  <c r="Q128" i="7" a="1"/>
  <c r="Q128" i="7" s="1"/>
  <c r="P128" i="7" a="1"/>
  <c r="P128" i="7" s="1"/>
  <c r="V126" i="7"/>
  <c r="AL126" i="7"/>
  <c r="R128" i="7" l="1"/>
  <c r="U128" i="7"/>
  <c r="P129" i="7" a="1"/>
  <c r="P129" i="7" s="1"/>
  <c r="Q129" i="7" a="1"/>
  <c r="Q129" i="7" s="1"/>
  <c r="AL127" i="7"/>
  <c r="V127" i="7"/>
  <c r="R129" i="7" l="1"/>
  <c r="U129" i="7"/>
  <c r="Q130" i="7" a="1"/>
  <c r="Q130" i="7" s="1"/>
  <c r="P130" i="7" a="1"/>
  <c r="P130" i="7" s="1"/>
  <c r="V128" i="7"/>
  <c r="AL128" i="7"/>
  <c r="R130" i="7" l="1"/>
  <c r="U130" i="7"/>
  <c r="Q131" i="7" a="1"/>
  <c r="Q131" i="7" s="1"/>
  <c r="P131" i="7" a="1"/>
  <c r="P131" i="7" s="1"/>
  <c r="AL129" i="7"/>
  <c r="V129" i="7"/>
  <c r="R131" i="7" l="1"/>
  <c r="U131" i="7"/>
  <c r="P132" i="7" a="1"/>
  <c r="P132" i="7" s="1"/>
  <c r="Q132" i="7" a="1"/>
  <c r="Q132" i="7" s="1"/>
  <c r="V130" i="7"/>
  <c r="AL130" i="7"/>
  <c r="R132" i="7" l="1"/>
  <c r="U132" i="7"/>
  <c r="Q133" i="7" a="1"/>
  <c r="Q133" i="7" s="1"/>
  <c r="P133" i="7" a="1"/>
  <c r="P133" i="7" s="1"/>
  <c r="V131" i="7"/>
  <c r="AL131" i="7"/>
  <c r="R133" i="7" l="1"/>
  <c r="U133" i="7"/>
  <c r="Q134" i="7" a="1"/>
  <c r="Q134" i="7" s="1"/>
  <c r="P134" i="7" a="1"/>
  <c r="P134" i="7" s="1"/>
  <c r="AL132" i="7"/>
  <c r="V132" i="7"/>
  <c r="R134" i="7" l="1"/>
  <c r="U134" i="7"/>
  <c r="Q135" i="7" a="1"/>
  <c r="Q135" i="7" s="1"/>
  <c r="P135" i="7" a="1"/>
  <c r="P135" i="7" s="1"/>
  <c r="V133" i="7"/>
  <c r="AL133" i="7"/>
  <c r="R135" i="7" l="1"/>
  <c r="U135" i="7"/>
  <c r="P136" i="7" a="1"/>
  <c r="P136" i="7" s="1"/>
  <c r="Q136" i="7" a="1"/>
  <c r="Q136" i="7" s="1"/>
  <c r="R136" i="7" s="1"/>
  <c r="V134" i="7"/>
  <c r="AL134" i="7"/>
  <c r="U136" i="7" l="1"/>
  <c r="Q137" i="7" a="1"/>
  <c r="Q137" i="7" s="1"/>
  <c r="P137" i="7" a="1"/>
  <c r="P137" i="7" s="1"/>
  <c r="V135" i="7"/>
  <c r="AL135" i="7"/>
  <c r="R137" i="7" l="1"/>
  <c r="U137" i="7"/>
  <c r="Q138" i="7" a="1"/>
  <c r="Q138" i="7" s="1"/>
  <c r="P138" i="7" a="1"/>
  <c r="P138" i="7" s="1"/>
  <c r="AL136" i="7"/>
  <c r="V136" i="7"/>
  <c r="R138" i="7" l="1"/>
  <c r="U138" i="7"/>
  <c r="Q139" i="7" a="1"/>
  <c r="Q139" i="7" s="1"/>
  <c r="P139" i="7" a="1"/>
  <c r="P139" i="7" s="1"/>
  <c r="V137" i="7"/>
  <c r="AL137" i="7"/>
  <c r="R139" i="7" l="1"/>
  <c r="U139" i="7"/>
  <c r="Q140" i="7" a="1"/>
  <c r="Q140" i="7" s="1"/>
  <c r="P140" i="7" a="1"/>
  <c r="P140" i="7" s="1"/>
  <c r="V138" i="7"/>
  <c r="AL138" i="7"/>
  <c r="R140" i="7" l="1"/>
  <c r="U140" i="7"/>
  <c r="Q141" i="7" a="1"/>
  <c r="Q141" i="7" s="1"/>
  <c r="P141" i="7" a="1"/>
  <c r="P141" i="7" s="1"/>
  <c r="V139" i="7"/>
  <c r="AL139" i="7"/>
  <c r="R141" i="7" l="1"/>
  <c r="U141" i="7"/>
  <c r="P142" i="7" a="1"/>
  <c r="P142" i="7" s="1"/>
  <c r="Q142" i="7" a="1"/>
  <c r="Q142" i="7" s="1"/>
  <c r="V140" i="7"/>
  <c r="AL140" i="7"/>
  <c r="R142" i="7" l="1"/>
  <c r="U142" i="7"/>
  <c r="Q143" i="7" a="1"/>
  <c r="Q143" i="7" s="1"/>
  <c r="P143" i="7" a="1"/>
  <c r="P143" i="7" s="1"/>
  <c r="V141" i="7"/>
  <c r="AL141" i="7"/>
  <c r="R143" i="7" l="1"/>
  <c r="U143" i="7"/>
  <c r="Q144" i="7" a="1"/>
  <c r="Q144" i="7" s="1"/>
  <c r="P144" i="7" a="1"/>
  <c r="P144" i="7" s="1"/>
  <c r="AL142" i="7"/>
  <c r="V142" i="7"/>
  <c r="R144" i="7" l="1"/>
  <c r="U144" i="7"/>
  <c r="Q145" i="7" a="1"/>
  <c r="Q145" i="7" s="1"/>
  <c r="P145" i="7" a="1"/>
  <c r="P145" i="7" s="1"/>
  <c r="AL143" i="7"/>
  <c r="V143" i="7"/>
  <c r="R145" i="7" l="1"/>
  <c r="U145" i="7"/>
  <c r="P146" i="7" a="1"/>
  <c r="P146" i="7" s="1"/>
  <c r="Q146" i="7" a="1"/>
  <c r="Q146" i="7" s="1"/>
  <c r="AL144" i="7"/>
  <c r="V144" i="7"/>
  <c r="R146" i="7" l="1"/>
  <c r="U146" i="7"/>
  <c r="P147" i="7" a="1"/>
  <c r="P147" i="7" s="1"/>
  <c r="Q147" i="7" a="1"/>
  <c r="Q147" i="7" s="1"/>
  <c r="V145" i="7"/>
  <c r="AL145" i="7"/>
  <c r="R147" i="7" l="1"/>
  <c r="U147" i="7"/>
  <c r="Q148" i="7" a="1"/>
  <c r="Q148" i="7" s="1"/>
  <c r="P148" i="7" a="1"/>
  <c r="P148" i="7" s="1"/>
  <c r="AL146" i="7"/>
  <c r="V146" i="7"/>
  <c r="R148" i="7" l="1"/>
  <c r="U148" i="7"/>
  <c r="P149" i="7" a="1"/>
  <c r="P149" i="7" s="1"/>
  <c r="Q149" i="7" a="1"/>
  <c r="Q149" i="7" s="1"/>
  <c r="AL147" i="7"/>
  <c r="V147" i="7"/>
  <c r="R149" i="7" l="1"/>
  <c r="U149" i="7"/>
  <c r="P150" i="7" a="1"/>
  <c r="P150" i="7" s="1"/>
  <c r="Q150" i="7" a="1"/>
  <c r="Q150" i="7" s="1"/>
  <c r="R150" i="7" s="1"/>
  <c r="V148" i="7"/>
  <c r="AL148" i="7"/>
  <c r="U150" i="7" l="1"/>
  <c r="P151" i="7" a="1"/>
  <c r="P151" i="7" s="1"/>
  <c r="Q151" i="7" a="1"/>
  <c r="Q151" i="7" s="1"/>
  <c r="R151" i="7" s="1"/>
  <c r="AL149" i="7"/>
  <c r="V149" i="7"/>
  <c r="U151" i="7" l="1"/>
  <c r="P152" i="7" a="1"/>
  <c r="P152" i="7" s="1"/>
  <c r="Q152" i="7" a="1"/>
  <c r="Q152" i="7" s="1"/>
  <c r="V150" i="7"/>
  <c r="AL150" i="7"/>
  <c r="R152" i="7" l="1"/>
  <c r="U152" i="7"/>
  <c r="Q153" i="7" a="1"/>
  <c r="Q153" i="7" s="1"/>
  <c r="P153" i="7" a="1"/>
  <c r="P153" i="7" s="1"/>
  <c r="AL151" i="7"/>
  <c r="V151" i="7"/>
  <c r="R153" i="7" l="1"/>
  <c r="U153" i="7"/>
  <c r="Q154" i="7" a="1"/>
  <c r="Q154" i="7" s="1"/>
  <c r="P154" i="7" a="1"/>
  <c r="P154" i="7" s="1"/>
  <c r="V152" i="7"/>
  <c r="AL152" i="7"/>
  <c r="R154" i="7" l="1"/>
  <c r="U154" i="7"/>
  <c r="Q155" i="7" a="1"/>
  <c r="Q155" i="7" s="1"/>
  <c r="P155" i="7" a="1"/>
  <c r="P155" i="7" s="1"/>
  <c r="V153" i="7"/>
  <c r="AL153" i="7"/>
  <c r="R155" i="7" l="1"/>
  <c r="U155" i="7"/>
  <c r="Q156" i="7" a="1"/>
  <c r="Q156" i="7" s="1"/>
  <c r="P156" i="7" a="1"/>
  <c r="P156" i="7" s="1"/>
  <c r="AL154" i="7"/>
  <c r="V154" i="7"/>
  <c r="R156" i="7" l="1"/>
  <c r="U156" i="7"/>
  <c r="Q157" i="7" a="1"/>
  <c r="Q157" i="7" s="1"/>
  <c r="P157" i="7" a="1"/>
  <c r="P157" i="7" s="1"/>
  <c r="AL155" i="7"/>
  <c r="V155" i="7"/>
  <c r="R157" i="7" l="1"/>
  <c r="U157" i="7"/>
  <c r="Q158" i="7" a="1"/>
  <c r="Q158" i="7" s="1"/>
  <c r="P158" i="7" a="1"/>
  <c r="P158" i="7" s="1"/>
  <c r="V156" i="7"/>
  <c r="AL156" i="7"/>
  <c r="R158" i="7" l="1"/>
  <c r="U158" i="7"/>
  <c r="Q159" i="7" a="1"/>
  <c r="Q159" i="7" s="1"/>
  <c r="R159" i="7" s="1"/>
  <c r="P159" i="7" a="1"/>
  <c r="P159" i="7" s="1"/>
  <c r="V157" i="7"/>
  <c r="AL157" i="7"/>
  <c r="U159" i="7" l="1"/>
  <c r="Q160" i="7" a="1"/>
  <c r="Q160" i="7" s="1"/>
  <c r="R160" i="7" s="1"/>
  <c r="P160" i="7" a="1"/>
  <c r="P160" i="7" s="1"/>
  <c r="AL158" i="7"/>
  <c r="V158" i="7"/>
  <c r="U160" i="7" l="1"/>
  <c r="P161" i="7" a="1"/>
  <c r="P161" i="7" s="1"/>
  <c r="Q161" i="7" a="1"/>
  <c r="Q161" i="7" s="1"/>
  <c r="R161" i="7" s="1"/>
  <c r="V159" i="7"/>
  <c r="AL159" i="7"/>
  <c r="U161" i="7" l="1"/>
  <c r="Q162" i="7" a="1"/>
  <c r="Q162" i="7" s="1"/>
  <c r="P162" i="7" a="1"/>
  <c r="P162" i="7" s="1"/>
  <c r="V160" i="7"/>
  <c r="AL160" i="7"/>
  <c r="R162" i="7" l="1"/>
  <c r="U162" i="7"/>
  <c r="P163" i="7" a="1"/>
  <c r="P163" i="7" s="1"/>
  <c r="Q163" i="7" a="1"/>
  <c r="Q163" i="7" s="1"/>
  <c r="R163" i="7" s="1"/>
  <c r="V161" i="7"/>
  <c r="AL161" i="7"/>
  <c r="U163" i="7" l="1"/>
  <c r="Q164" i="7" a="1"/>
  <c r="Q164" i="7" s="1"/>
  <c r="P164" i="7" a="1"/>
  <c r="P164" i="7" s="1"/>
  <c r="AL162" i="7"/>
  <c r="V162" i="7"/>
  <c r="R164" i="7" l="1"/>
  <c r="U164" i="7"/>
  <c r="Q165" i="7" a="1"/>
  <c r="Q165" i="7" s="1"/>
  <c r="P165" i="7" a="1"/>
  <c r="P165" i="7" s="1"/>
  <c r="AL163" i="7"/>
  <c r="V163" i="7"/>
  <c r="R165" i="7" l="1"/>
  <c r="U165" i="7"/>
  <c r="Q166" i="7" a="1"/>
  <c r="Q166" i="7" s="1"/>
  <c r="P166" i="7" a="1"/>
  <c r="P166" i="7" s="1"/>
  <c r="V164" i="7"/>
  <c r="AL164" i="7"/>
  <c r="R166" i="7" l="1"/>
  <c r="U166" i="7"/>
  <c r="Q167" i="7" a="1"/>
  <c r="Q167" i="7" s="1"/>
  <c r="P167" i="7" a="1"/>
  <c r="P167" i="7" s="1"/>
  <c r="AL165" i="7"/>
  <c r="V165" i="7"/>
  <c r="R167" i="7" l="1"/>
  <c r="U167" i="7"/>
  <c r="P168" i="7" a="1"/>
  <c r="P168" i="7" s="1"/>
  <c r="Q168" i="7" a="1"/>
  <c r="Q168" i="7" s="1"/>
  <c r="R168" i="7" s="1"/>
  <c r="AL166" i="7"/>
  <c r="V166" i="7"/>
  <c r="U168" i="7" l="1"/>
  <c r="Q169" i="7" a="1"/>
  <c r="Q169" i="7" s="1"/>
  <c r="P169" i="7" a="1"/>
  <c r="P169" i="7" s="1"/>
  <c r="AL167" i="7"/>
  <c r="V167" i="7"/>
  <c r="R169" i="7" l="1"/>
  <c r="U169" i="7"/>
  <c r="Q170" i="7" a="1"/>
  <c r="Q170" i="7" s="1"/>
  <c r="P170" i="7" a="1"/>
  <c r="P170" i="7" s="1"/>
  <c r="AL168" i="7"/>
  <c r="V168" i="7"/>
  <c r="R170" i="7" l="1"/>
  <c r="U170" i="7"/>
  <c r="Q171" i="7" a="1"/>
  <c r="Q171" i="7" s="1"/>
  <c r="P171" i="7" a="1"/>
  <c r="P171" i="7" s="1"/>
  <c r="AL169" i="7"/>
  <c r="V169" i="7"/>
  <c r="R171" i="7" l="1"/>
  <c r="U171" i="7"/>
  <c r="Q172" i="7" a="1"/>
  <c r="Q172" i="7" s="1"/>
  <c r="P172" i="7" a="1"/>
  <c r="P172" i="7" s="1"/>
  <c r="AL170" i="7"/>
  <c r="V170" i="7"/>
  <c r="R172" i="7" l="1"/>
  <c r="U172" i="7"/>
  <c r="P173" i="7" a="1"/>
  <c r="P173" i="7" s="1"/>
  <c r="Q173" i="7" a="1"/>
  <c r="Q173" i="7" s="1"/>
  <c r="R173" i="7" s="1"/>
  <c r="V171" i="7"/>
  <c r="AL171" i="7"/>
  <c r="U173" i="7" l="1"/>
  <c r="P174" i="7" a="1"/>
  <c r="P174" i="7" s="1"/>
  <c r="Q174" i="7" a="1"/>
  <c r="Q174" i="7" s="1"/>
  <c r="AL172" i="7"/>
  <c r="V172" i="7"/>
  <c r="R174" i="7" l="1"/>
  <c r="U174" i="7"/>
  <c r="Q175" i="7" a="1"/>
  <c r="Q175" i="7" s="1"/>
  <c r="P175" i="7" a="1"/>
  <c r="P175" i="7" s="1"/>
  <c r="V173" i="7"/>
  <c r="AL173" i="7"/>
  <c r="R175" i="7" l="1"/>
  <c r="U175" i="7"/>
  <c r="P176" i="7" a="1"/>
  <c r="P176" i="7" s="1"/>
  <c r="Q176" i="7" a="1"/>
  <c r="Q176" i="7" s="1"/>
  <c r="R176" i="7" s="1"/>
  <c r="V174" i="7"/>
  <c r="AL174" i="7"/>
  <c r="U176" i="7" l="1"/>
  <c r="Q177" i="7" a="1"/>
  <c r="Q177" i="7" s="1"/>
  <c r="P177" i="7" a="1"/>
  <c r="P177" i="7" s="1"/>
  <c r="AL175" i="7"/>
  <c r="V175" i="7"/>
  <c r="R177" i="7" l="1"/>
  <c r="U177" i="7"/>
  <c r="Q178" i="7" a="1"/>
  <c r="Q178" i="7" s="1"/>
  <c r="P178" i="7" a="1"/>
  <c r="P178" i="7" s="1"/>
  <c r="V176" i="7"/>
  <c r="AL176" i="7"/>
  <c r="R178" i="7" l="1"/>
  <c r="U178" i="7"/>
  <c r="P179" i="7" a="1"/>
  <c r="P179" i="7" s="1"/>
  <c r="Q179" i="7" a="1"/>
  <c r="Q179" i="7" s="1"/>
  <c r="R179" i="7" s="1"/>
  <c r="V177" i="7"/>
  <c r="AL177" i="7"/>
  <c r="U179" i="7" l="1"/>
  <c r="Q180" i="7" a="1"/>
  <c r="Q180" i="7" s="1"/>
  <c r="P180" i="7" a="1"/>
  <c r="P180" i="7" s="1"/>
  <c r="V178" i="7"/>
  <c r="AL178" i="7"/>
  <c r="R180" i="7" l="1"/>
  <c r="U180" i="7"/>
  <c r="P181" i="7" a="1"/>
  <c r="P181" i="7" s="1"/>
  <c r="Q181" i="7" a="1"/>
  <c r="Q181" i="7" s="1"/>
  <c r="AL179" i="7"/>
  <c r="V179" i="7"/>
  <c r="R181" i="7" l="1"/>
  <c r="U181" i="7"/>
  <c r="Q182" i="7" a="1"/>
  <c r="Q182" i="7" s="1"/>
  <c r="P182" i="7" a="1"/>
  <c r="P182" i="7" s="1"/>
  <c r="AL180" i="7"/>
  <c r="V180" i="7"/>
  <c r="R182" i="7" l="1"/>
  <c r="U182" i="7"/>
  <c r="Q183" i="7" a="1"/>
  <c r="Q183" i="7" s="1"/>
  <c r="P183" i="7" a="1"/>
  <c r="P183" i="7" s="1"/>
  <c r="AL181" i="7"/>
  <c r="V181" i="7"/>
  <c r="R183" i="7" l="1"/>
  <c r="U183" i="7"/>
  <c r="Q184" i="7" a="1"/>
  <c r="Q184" i="7" s="1"/>
  <c r="P184" i="7" a="1"/>
  <c r="P184" i="7" s="1"/>
  <c r="V182" i="7"/>
  <c r="AL182" i="7"/>
  <c r="R184" i="7" l="1"/>
  <c r="U184" i="7"/>
  <c r="Q185" i="7" a="1"/>
  <c r="Q185" i="7" s="1"/>
  <c r="P185" i="7" a="1"/>
  <c r="P185" i="7" s="1"/>
  <c r="AL183" i="7"/>
  <c r="V183" i="7"/>
  <c r="R185" i="7" l="1"/>
  <c r="U185" i="7"/>
  <c r="P186" i="7" a="1"/>
  <c r="P186" i="7" s="1"/>
  <c r="Q186" i="7" a="1"/>
  <c r="Q186" i="7" s="1"/>
  <c r="R186" i="7" s="1"/>
  <c r="V184" i="7"/>
  <c r="AL184" i="7"/>
  <c r="U186" i="7" l="1"/>
  <c r="P187" i="7" a="1"/>
  <c r="P187" i="7" s="1"/>
  <c r="Q187" i="7" a="1"/>
  <c r="Q187" i="7" s="1"/>
  <c r="R187" i="7" s="1"/>
  <c r="AL185" i="7"/>
  <c r="V185" i="7"/>
  <c r="U187" i="7" l="1"/>
  <c r="P188" i="7" a="1"/>
  <c r="P188" i="7" s="1"/>
  <c r="Q188" i="7" a="1"/>
  <c r="Q188" i="7" s="1"/>
  <c r="R188" i="7" s="1"/>
  <c r="AL186" i="7"/>
  <c r="V186" i="7"/>
  <c r="U188" i="7" l="1"/>
  <c r="Q189" i="7" a="1"/>
  <c r="Q189" i="7" s="1"/>
  <c r="R189" i="7" s="1"/>
  <c r="P189" i="7" a="1"/>
  <c r="P189" i="7" s="1"/>
  <c r="AL187" i="7"/>
  <c r="V187" i="7"/>
  <c r="U189" i="7" l="1"/>
  <c r="P190" i="7" a="1"/>
  <c r="P190" i="7" s="1"/>
  <c r="Q190" i="7" a="1"/>
  <c r="Q190" i="7" s="1"/>
  <c r="R190" i="7" s="1"/>
  <c r="AL188" i="7"/>
  <c r="V188" i="7"/>
  <c r="U190" i="7" l="1"/>
  <c r="Q191" i="7" a="1"/>
  <c r="Q191" i="7" s="1"/>
  <c r="R191" i="7" s="1"/>
  <c r="P191" i="7" a="1"/>
  <c r="P191" i="7" s="1"/>
  <c r="V189" i="7"/>
  <c r="AL189" i="7"/>
  <c r="U191" i="7" l="1"/>
  <c r="Q192" i="7" a="1"/>
  <c r="Q192" i="7" s="1"/>
  <c r="R192" i="7" s="1"/>
  <c r="P192" i="7" a="1"/>
  <c r="P192" i="7" s="1"/>
  <c r="V190" i="7"/>
  <c r="AL190" i="7"/>
  <c r="U192" i="7" l="1"/>
  <c r="Q193" i="7" a="1"/>
  <c r="Q193" i="7" s="1"/>
  <c r="R193" i="7" s="1"/>
  <c r="P193" i="7" a="1"/>
  <c r="P193" i="7" s="1"/>
  <c r="AL191" i="7"/>
  <c r="V191" i="7"/>
  <c r="U193" i="7" l="1"/>
  <c r="P194" i="7" a="1"/>
  <c r="P194" i="7" s="1"/>
  <c r="Q194" i="7" a="1"/>
  <c r="Q194" i="7" s="1"/>
  <c r="R194" i="7" s="1"/>
  <c r="AL192" i="7"/>
  <c r="V192" i="7"/>
  <c r="U194" i="7" l="1"/>
  <c r="Q195" i="7" a="1"/>
  <c r="Q195" i="7" s="1"/>
  <c r="P195" i="7" a="1"/>
  <c r="P195" i="7" s="1"/>
  <c r="AL193" i="7"/>
  <c r="V193" i="7"/>
  <c r="R195" i="7" l="1"/>
  <c r="U195" i="7"/>
  <c r="Q196" i="7" a="1"/>
  <c r="Q196" i="7" s="1"/>
  <c r="P196" i="7" a="1"/>
  <c r="P196" i="7" s="1"/>
  <c r="AL194" i="7"/>
  <c r="V194" i="7"/>
  <c r="R196" i="7" l="1"/>
  <c r="U196" i="7"/>
  <c r="P197" i="7" a="1"/>
  <c r="P197" i="7" s="1"/>
  <c r="Q197" i="7" a="1"/>
  <c r="Q197" i="7" s="1"/>
  <c r="R197" i="7" s="1"/>
  <c r="AL195" i="7"/>
  <c r="V195" i="7"/>
  <c r="U197" i="7" l="1"/>
  <c r="Q198" i="7" a="1"/>
  <c r="Q198" i="7" s="1"/>
  <c r="R198" i="7" s="1"/>
  <c r="P198" i="7" a="1"/>
  <c r="P198" i="7" s="1"/>
  <c r="AL196" i="7"/>
  <c r="V196" i="7"/>
  <c r="U198" i="7" l="1"/>
  <c r="Q199" i="7" a="1"/>
  <c r="Q199" i="7" s="1"/>
  <c r="R199" i="7" s="1"/>
  <c r="P199" i="7" a="1"/>
  <c r="P199" i="7" s="1"/>
  <c r="AL197" i="7"/>
  <c r="V197" i="7"/>
  <c r="U199" i="7" l="1"/>
  <c r="Q200" i="7" a="1"/>
  <c r="Q200" i="7" s="1"/>
  <c r="P200" i="7" a="1"/>
  <c r="P200" i="7" s="1"/>
  <c r="AL198" i="7"/>
  <c r="V198" i="7"/>
  <c r="R200" i="7" l="1"/>
  <c r="U200" i="7"/>
  <c r="Q201" i="7" a="1"/>
  <c r="Q201" i="7" s="1"/>
  <c r="P201" i="7" a="1"/>
  <c r="P201" i="7" s="1"/>
  <c r="V199" i="7"/>
  <c r="AL199" i="7"/>
  <c r="R201" i="7" l="1"/>
  <c r="U201" i="7"/>
  <c r="Q202" i="7" a="1"/>
  <c r="Q202" i="7" s="1"/>
  <c r="P202" i="7" a="1"/>
  <c r="P202" i="7" s="1"/>
  <c r="V200" i="7"/>
  <c r="AL200" i="7"/>
  <c r="R202" i="7" l="1"/>
  <c r="U202" i="7"/>
  <c r="P203" i="7" a="1"/>
  <c r="P203" i="7" s="1"/>
  <c r="Q203" i="7" a="1"/>
  <c r="Q203" i="7" s="1"/>
  <c r="V201" i="7"/>
  <c r="AL201" i="7"/>
  <c r="R203" i="7" l="1"/>
  <c r="U203" i="7"/>
  <c r="P204" i="7" a="1"/>
  <c r="P204" i="7" s="1"/>
  <c r="Q204" i="7" a="1"/>
  <c r="Q204" i="7" s="1"/>
  <c r="V202" i="7"/>
  <c r="AL202" i="7"/>
  <c r="R204" i="7" l="1"/>
  <c r="U204" i="7"/>
  <c r="P205" i="7" a="1"/>
  <c r="P205" i="7" s="1"/>
  <c r="Q205" i="7" a="1"/>
  <c r="Q205" i="7" s="1"/>
  <c r="AL203" i="7"/>
  <c r="V203" i="7"/>
  <c r="R205" i="7" l="1"/>
  <c r="U205" i="7"/>
  <c r="Q206" i="7" a="1"/>
  <c r="Q206" i="7" s="1"/>
  <c r="P206" i="7" a="1"/>
  <c r="P206" i="7" s="1"/>
  <c r="AL204" i="7"/>
  <c r="V204" i="7"/>
  <c r="R206" i="7" l="1"/>
  <c r="U206" i="7"/>
  <c r="P207" i="7" a="1"/>
  <c r="P207" i="7" s="1"/>
  <c r="Q207" i="7" a="1"/>
  <c r="Q207" i="7" s="1"/>
  <c r="AL205" i="7"/>
  <c r="V205" i="7"/>
  <c r="R207" i="7" l="1"/>
  <c r="U207" i="7"/>
  <c r="Q208" i="7" a="1"/>
  <c r="Q208" i="7" s="1"/>
  <c r="P208" i="7" a="1"/>
  <c r="P208" i="7" s="1"/>
  <c r="V206" i="7"/>
  <c r="AL206" i="7"/>
  <c r="R208" i="7" l="1"/>
  <c r="U208" i="7"/>
  <c r="Q209" i="7" a="1"/>
  <c r="Q209" i="7" s="1"/>
  <c r="P209" i="7" a="1"/>
  <c r="P209" i="7" s="1"/>
  <c r="AL207" i="7"/>
  <c r="V207" i="7"/>
  <c r="R209" i="7" l="1"/>
  <c r="U209" i="7"/>
  <c r="Q210" i="7" a="1"/>
  <c r="Q210" i="7" s="1"/>
  <c r="P210" i="7" a="1"/>
  <c r="P210" i="7" s="1"/>
  <c r="AL208" i="7"/>
  <c r="V208" i="7"/>
  <c r="R210" i="7" l="1"/>
  <c r="U210" i="7"/>
  <c r="Q211" i="7" a="1"/>
  <c r="Q211" i="7" s="1"/>
  <c r="P211" i="7" a="1"/>
  <c r="P211" i="7" s="1"/>
  <c r="AL209" i="7"/>
  <c r="V209" i="7"/>
  <c r="R211" i="7" l="1"/>
  <c r="U211" i="7"/>
  <c r="P212" i="7" a="1"/>
  <c r="P212" i="7" s="1"/>
  <c r="Q212" i="7" a="1"/>
  <c r="Q212" i="7" s="1"/>
  <c r="AL210" i="7"/>
  <c r="V210" i="7"/>
  <c r="R212" i="7" l="1"/>
  <c r="U212" i="7"/>
  <c r="Q213" i="7" a="1"/>
  <c r="Q213" i="7" s="1"/>
  <c r="P213" i="7" a="1"/>
  <c r="P213" i="7" s="1"/>
  <c r="AL211" i="7"/>
  <c r="V211" i="7"/>
  <c r="R213" i="7" l="1"/>
  <c r="U213" i="7"/>
  <c r="P214" i="7" a="1"/>
  <c r="P214" i="7" s="1"/>
  <c r="Q214" i="7" a="1"/>
  <c r="Q214" i="7" s="1"/>
  <c r="R214" i="7" s="1"/>
  <c r="AL212" i="7"/>
  <c r="V212" i="7"/>
  <c r="U214" i="7" l="1"/>
  <c r="P215" i="7" a="1"/>
  <c r="P215" i="7" s="1"/>
  <c r="Q215" i="7" a="1"/>
  <c r="Q215" i="7" s="1"/>
  <c r="R215" i="7" s="1"/>
  <c r="V213" i="7"/>
  <c r="AL213" i="7"/>
  <c r="U215" i="7" l="1"/>
  <c r="Q216" i="7" a="1"/>
  <c r="Q216" i="7" s="1"/>
  <c r="P216" i="7" a="1"/>
  <c r="P216" i="7" s="1"/>
  <c r="AL214" i="7"/>
  <c r="V214" i="7"/>
  <c r="R216" i="7" l="1"/>
  <c r="U216" i="7"/>
  <c r="Q217" i="7" a="1"/>
  <c r="Q217" i="7" s="1"/>
  <c r="P217" i="7" a="1"/>
  <c r="P217" i="7" s="1"/>
  <c r="V215" i="7"/>
  <c r="AL215" i="7"/>
  <c r="R217" i="7" l="1"/>
  <c r="U217" i="7"/>
  <c r="Q218" i="7" a="1"/>
  <c r="Q218" i="7" s="1"/>
  <c r="P218" i="7" a="1"/>
  <c r="P218" i="7" s="1"/>
  <c r="V216" i="7"/>
  <c r="AL216" i="7"/>
  <c r="R218" i="7" l="1"/>
  <c r="U218" i="7"/>
  <c r="Q219" i="7" a="1"/>
  <c r="Q219" i="7" s="1"/>
  <c r="P219" i="7" a="1"/>
  <c r="P219" i="7" s="1"/>
  <c r="AL217" i="7"/>
  <c r="V217" i="7"/>
  <c r="R219" i="7" l="1"/>
  <c r="U219" i="7"/>
  <c r="Q220" i="7" a="1"/>
  <c r="Q220" i="7" s="1"/>
  <c r="P220" i="7" a="1"/>
  <c r="P220" i="7" s="1"/>
  <c r="V218" i="7"/>
  <c r="AL218" i="7"/>
  <c r="R220" i="7" l="1"/>
  <c r="U220" i="7"/>
  <c r="Q221" i="7" a="1"/>
  <c r="Q221" i="7" s="1"/>
  <c r="P221" i="7" a="1"/>
  <c r="P221" i="7" s="1"/>
  <c r="V219" i="7"/>
  <c r="AL219" i="7"/>
  <c r="R221" i="7" l="1"/>
  <c r="U221" i="7"/>
  <c r="P222" i="7" a="1"/>
  <c r="P222" i="7" s="1"/>
  <c r="Q222" i="7" a="1"/>
  <c r="Q222" i="7" s="1"/>
  <c r="R222" i="7" s="1"/>
  <c r="AL220" i="7"/>
  <c r="V220" i="7"/>
  <c r="U222" i="7" l="1"/>
  <c r="Q223" i="7" a="1"/>
  <c r="Q223" i="7" s="1"/>
  <c r="P223" i="7" a="1"/>
  <c r="P223" i="7" s="1"/>
  <c r="V221" i="7"/>
  <c r="AL221" i="7"/>
  <c r="R223" i="7" l="1"/>
  <c r="U223" i="7"/>
  <c r="Q224" i="7" a="1"/>
  <c r="Q224" i="7" s="1"/>
  <c r="P224" i="7" a="1"/>
  <c r="P224" i="7" s="1"/>
  <c r="AL222" i="7"/>
  <c r="V222" i="7"/>
  <c r="R224" i="7" l="1"/>
  <c r="U224" i="7"/>
  <c r="P225" i="7" a="1"/>
  <c r="P225" i="7" s="1"/>
  <c r="Q225" i="7" a="1"/>
  <c r="Q225" i="7" s="1"/>
  <c r="R225" i="7" s="1"/>
  <c r="AL223" i="7"/>
  <c r="V223" i="7"/>
  <c r="U225" i="7" l="1"/>
  <c r="P226" i="7" a="1"/>
  <c r="P226" i="7" s="1"/>
  <c r="Q226" i="7" a="1"/>
  <c r="Q226" i="7" s="1"/>
  <c r="R226" i="7" s="1"/>
  <c r="V224" i="7"/>
  <c r="AL224" i="7"/>
  <c r="U226" i="7" l="1"/>
  <c r="Q227" i="7" a="1"/>
  <c r="Q227" i="7" s="1"/>
  <c r="P227" i="7" a="1"/>
  <c r="P227" i="7" s="1"/>
  <c r="V225" i="7"/>
  <c r="AL225" i="7"/>
  <c r="R227" i="7" l="1"/>
  <c r="U227" i="7"/>
  <c r="P228" i="7" a="1"/>
  <c r="P228" i="7" s="1"/>
  <c r="Q228" i="7" a="1"/>
  <c r="Q228" i="7" s="1"/>
  <c r="R228" i="7" s="1"/>
  <c r="V226" i="7"/>
  <c r="AL226" i="7"/>
  <c r="U228" i="7" l="1"/>
  <c r="Q229" i="7" a="1"/>
  <c r="Q229" i="7" s="1"/>
  <c r="P229" i="7" a="1"/>
  <c r="P229" i="7" s="1"/>
  <c r="AL227" i="7"/>
  <c r="V227" i="7"/>
  <c r="R229" i="7" l="1"/>
  <c r="U229" i="7"/>
  <c r="P230" i="7" a="1"/>
  <c r="P230" i="7" s="1"/>
  <c r="Q230" i="7" a="1"/>
  <c r="Q230" i="7" s="1"/>
  <c r="R230" i="7" s="1"/>
  <c r="AL228" i="7"/>
  <c r="V228" i="7"/>
  <c r="U230" i="7" l="1"/>
  <c r="Q231" i="7" a="1"/>
  <c r="Q231" i="7" s="1"/>
  <c r="P231" i="7" a="1"/>
  <c r="P231" i="7" s="1"/>
  <c r="V229" i="7"/>
  <c r="AL229" i="7"/>
  <c r="R231" i="7" l="1"/>
  <c r="U231" i="7"/>
  <c r="Q232" i="7" a="1"/>
  <c r="Q232" i="7" s="1"/>
  <c r="P232" i="7" a="1"/>
  <c r="P232" i="7" s="1"/>
  <c r="AL230" i="7"/>
  <c r="V230" i="7"/>
  <c r="R232" i="7" l="1"/>
  <c r="U232" i="7"/>
  <c r="Q233" i="7" a="1"/>
  <c r="Q233" i="7" s="1"/>
  <c r="P233" i="7" a="1"/>
  <c r="P233" i="7" s="1"/>
  <c r="V231" i="7"/>
  <c r="AL231" i="7"/>
  <c r="R233" i="7" l="1"/>
  <c r="U233" i="7"/>
  <c r="P234" i="7" a="1"/>
  <c r="P234" i="7" s="1"/>
  <c r="Q234" i="7" a="1"/>
  <c r="Q234" i="7" s="1"/>
  <c r="R234" i="7" s="1"/>
  <c r="AL232" i="7"/>
  <c r="V232" i="7"/>
  <c r="U234" i="7" l="1"/>
  <c r="Q235" i="7" a="1"/>
  <c r="Q235" i="7" s="1"/>
  <c r="P235" i="7" a="1"/>
  <c r="P235" i="7" s="1"/>
  <c r="AL233" i="7"/>
  <c r="V233" i="7"/>
  <c r="R235" i="7" l="1"/>
  <c r="U235" i="7"/>
  <c r="Q236" i="7" a="1"/>
  <c r="Q236" i="7" s="1"/>
  <c r="P236" i="7" a="1"/>
  <c r="P236" i="7" s="1"/>
  <c r="AL234" i="7"/>
  <c r="V234" i="7"/>
  <c r="R236" i="7" l="1"/>
  <c r="U236" i="7"/>
  <c r="Q237" i="7" a="1"/>
  <c r="Q237" i="7" s="1"/>
  <c r="P237" i="7" a="1"/>
  <c r="P237" i="7" s="1"/>
  <c r="V235" i="7"/>
  <c r="AL235" i="7"/>
  <c r="R237" i="7" l="1"/>
  <c r="U237" i="7"/>
  <c r="Q238" i="7" a="1"/>
  <c r="Q238" i="7" s="1"/>
  <c r="P238" i="7" a="1"/>
  <c r="P238" i="7" s="1"/>
  <c r="AL236" i="7"/>
  <c r="V236" i="7"/>
  <c r="R238" i="7" l="1"/>
  <c r="U238" i="7"/>
  <c r="P239" i="7" a="1"/>
  <c r="P239" i="7" s="1"/>
  <c r="Q239" i="7" a="1"/>
  <c r="Q239" i="7" s="1"/>
  <c r="R239" i="7" s="1"/>
  <c r="V237" i="7"/>
  <c r="AL237" i="7"/>
  <c r="U239" i="7" l="1"/>
  <c r="P240" i="7" a="1"/>
  <c r="P240" i="7" s="1"/>
  <c r="Q240" i="7" a="1"/>
  <c r="Q240" i="7" s="1"/>
  <c r="R240" i="7" s="1"/>
  <c r="V238" i="7"/>
  <c r="AL238" i="7"/>
  <c r="U240" i="7" l="1"/>
  <c r="Q241" i="7" a="1"/>
  <c r="Q241" i="7" s="1"/>
  <c r="P241" i="7" a="1"/>
  <c r="P241" i="7" s="1"/>
  <c r="V239" i="7"/>
  <c r="AL239" i="7"/>
  <c r="R241" i="7" l="1"/>
  <c r="U241" i="7"/>
  <c r="Q242" i="7" a="1"/>
  <c r="Q242" i="7" s="1"/>
  <c r="P242" i="7" a="1"/>
  <c r="P242" i="7" s="1"/>
  <c r="AL240" i="7"/>
  <c r="V240" i="7"/>
  <c r="R242" i="7" l="1"/>
  <c r="U242" i="7"/>
  <c r="Q243" i="7" a="1"/>
  <c r="Q243" i="7" s="1"/>
  <c r="P243" i="7" a="1"/>
  <c r="P243" i="7" s="1"/>
  <c r="AL241" i="7"/>
  <c r="V241" i="7"/>
  <c r="R243" i="7" l="1"/>
  <c r="U243" i="7"/>
  <c r="Q244" i="7" a="1"/>
  <c r="Q244" i="7" s="1"/>
  <c r="P244" i="7" a="1"/>
  <c r="P244" i="7" s="1"/>
  <c r="V242" i="7"/>
  <c r="AL242" i="7"/>
  <c r="R244" i="7" l="1"/>
  <c r="U244" i="7"/>
  <c r="Q245" i="7" a="1"/>
  <c r="Q245" i="7" s="1"/>
  <c r="P245" i="7" a="1"/>
  <c r="P245" i="7" s="1"/>
  <c r="V243" i="7"/>
  <c r="AL243" i="7"/>
  <c r="R245" i="7" l="1"/>
  <c r="U245" i="7"/>
  <c r="P246" i="7" a="1"/>
  <c r="P246" i="7" s="1"/>
  <c r="Q246" i="7" a="1"/>
  <c r="Q246" i="7" s="1"/>
  <c r="V244" i="7"/>
  <c r="AL244" i="7"/>
  <c r="R246" i="7" l="1"/>
  <c r="U246" i="7"/>
  <c r="P247" i="7" a="1"/>
  <c r="P247" i="7" s="1"/>
  <c r="Q247" i="7" a="1"/>
  <c r="Q247" i="7" s="1"/>
  <c r="R247" i="7" s="1"/>
  <c r="V245" i="7"/>
  <c r="AL245" i="7"/>
  <c r="U247" i="7" l="1"/>
  <c r="P248" i="7" a="1"/>
  <c r="P248" i="7" s="1"/>
  <c r="Q248" i="7" a="1"/>
  <c r="Q248" i="7" s="1"/>
  <c r="R248" i="7" s="1"/>
  <c r="V246" i="7"/>
  <c r="AL246" i="7"/>
  <c r="U248" i="7" l="1"/>
  <c r="Q249" i="7" a="1"/>
  <c r="Q249" i="7" s="1"/>
  <c r="P249" i="7" a="1"/>
  <c r="P249" i="7" s="1"/>
  <c r="AL247" i="7"/>
  <c r="V247" i="7"/>
  <c r="R249" i="7" l="1"/>
  <c r="U249" i="7"/>
  <c r="Q250" i="7" a="1"/>
  <c r="Q250" i="7" s="1"/>
  <c r="P250" i="7" a="1"/>
  <c r="P250" i="7" s="1"/>
  <c r="V248" i="7"/>
  <c r="AL248" i="7"/>
  <c r="R250" i="7" l="1"/>
  <c r="U250" i="7"/>
  <c r="Q251" i="7" a="1"/>
  <c r="Q251" i="7" s="1"/>
  <c r="P251" i="7" a="1"/>
  <c r="P251" i="7" s="1"/>
  <c r="V249" i="7"/>
  <c r="AL249" i="7"/>
  <c r="R251" i="7" l="1"/>
  <c r="U251" i="7"/>
  <c r="P252" i="7" a="1"/>
  <c r="P252" i="7" s="1"/>
  <c r="Q252" i="7" a="1"/>
  <c r="Q252" i="7" s="1"/>
  <c r="V250" i="7"/>
  <c r="AL250" i="7"/>
  <c r="R252" i="7" l="1"/>
  <c r="U252" i="7"/>
  <c r="P253" i="7" a="1"/>
  <c r="P253" i="7" s="1"/>
  <c r="Q253" i="7" a="1"/>
  <c r="Q253" i="7" s="1"/>
  <c r="R253" i="7" s="1"/>
  <c r="AL251" i="7"/>
  <c r="V251" i="7"/>
  <c r="U253" i="7" l="1"/>
  <c r="Q254" i="7" a="1"/>
  <c r="Q254" i="7" s="1"/>
  <c r="P254" i="7" a="1"/>
  <c r="P254" i="7" s="1"/>
  <c r="AL252" i="7"/>
  <c r="V252" i="7"/>
  <c r="R254" i="7" l="1"/>
  <c r="U254" i="7"/>
  <c r="P255" i="7" a="1"/>
  <c r="P255" i="7" s="1"/>
  <c r="Q255" i="7" a="1"/>
  <c r="Q255" i="7" s="1"/>
  <c r="AL253" i="7"/>
  <c r="V253" i="7"/>
  <c r="R255" i="7" l="1"/>
  <c r="U255" i="7"/>
  <c r="P256" i="7" a="1"/>
  <c r="P256" i="7" s="1"/>
  <c r="Q256" i="7" a="1"/>
  <c r="Q256" i="7" s="1"/>
  <c r="R256" i="7" s="1"/>
  <c r="AL254" i="7"/>
  <c r="V254" i="7"/>
  <c r="U256" i="7" l="1"/>
  <c r="Q257" i="7" a="1"/>
  <c r="Q257" i="7" s="1"/>
  <c r="P257" i="7" a="1"/>
  <c r="P257" i="7" s="1"/>
  <c r="AL255" i="7"/>
  <c r="V255" i="7"/>
  <c r="R257" i="7" l="1"/>
  <c r="U257" i="7"/>
  <c r="P258" i="7" a="1"/>
  <c r="P258" i="7" s="1"/>
  <c r="Q258" i="7" a="1"/>
  <c r="Q258" i="7" s="1"/>
  <c r="R258" i="7" s="1"/>
  <c r="AL256" i="7"/>
  <c r="V256" i="7"/>
  <c r="U258" i="7" l="1"/>
  <c r="Q259" i="7" a="1"/>
  <c r="Q259" i="7" s="1"/>
  <c r="P259" i="7" a="1"/>
  <c r="P259" i="7" s="1"/>
  <c r="V257" i="7"/>
  <c r="AL257" i="7"/>
  <c r="R259" i="7" l="1"/>
  <c r="U259" i="7"/>
  <c r="Q260" i="7" a="1"/>
  <c r="Q260" i="7" s="1"/>
  <c r="P260" i="7" a="1"/>
  <c r="P260" i="7" s="1"/>
  <c r="AL258" i="7"/>
  <c r="V258" i="7"/>
  <c r="R260" i="7" l="1"/>
  <c r="U260" i="7"/>
  <c r="P261" i="7" a="1"/>
  <c r="P261" i="7" s="1"/>
  <c r="Q261" i="7" a="1"/>
  <c r="Q261" i="7" s="1"/>
  <c r="R261" i="7" s="1"/>
  <c r="AL259" i="7"/>
  <c r="V259" i="7"/>
  <c r="U261" i="7" l="1"/>
  <c r="Q262" i="7" a="1"/>
  <c r="Q262" i="7" s="1"/>
  <c r="P262" i="7" a="1"/>
  <c r="P262" i="7" s="1"/>
  <c r="V260" i="7"/>
  <c r="AL260" i="7"/>
  <c r="R262" i="7" l="1"/>
  <c r="U262" i="7"/>
  <c r="P263" i="7" a="1"/>
  <c r="P263" i="7" s="1"/>
  <c r="Q263" i="7" a="1"/>
  <c r="Q263" i="7" s="1"/>
  <c r="V261" i="7"/>
  <c r="AL261" i="7"/>
  <c r="R263" i="7" l="1"/>
  <c r="U263" i="7"/>
  <c r="Q264" i="7" a="1"/>
  <c r="Q264" i="7" s="1"/>
  <c r="P264" i="7" a="1"/>
  <c r="P264" i="7" s="1"/>
  <c r="AL262" i="7"/>
  <c r="V262" i="7"/>
  <c r="R264" i="7" l="1"/>
  <c r="U264" i="7"/>
  <c r="Q265" i="7" a="1"/>
  <c r="Q265" i="7" s="1"/>
  <c r="P265" i="7" a="1"/>
  <c r="P265" i="7" s="1"/>
  <c r="AL263" i="7"/>
  <c r="V263" i="7"/>
  <c r="R265" i="7" l="1"/>
  <c r="U265" i="7"/>
  <c r="P266" i="7" a="1"/>
  <c r="P266" i="7" s="1"/>
  <c r="Q266" i="7" a="1"/>
  <c r="Q266" i="7" s="1"/>
  <c r="R266" i="7" s="1"/>
  <c r="V264" i="7"/>
  <c r="AL264" i="7"/>
  <c r="U266" i="7" l="1"/>
  <c r="P267" i="7" a="1"/>
  <c r="P267" i="7" s="1"/>
  <c r="Q267" i="7" a="1"/>
  <c r="Q267" i="7" s="1"/>
  <c r="R267" i="7" s="1"/>
  <c r="V265" i="7"/>
  <c r="AL265" i="7"/>
  <c r="U267" i="7" l="1"/>
  <c r="P268" i="7" a="1"/>
  <c r="P268" i="7" s="1"/>
  <c r="Q268" i="7" a="1"/>
  <c r="Q268" i="7" s="1"/>
  <c r="R268" i="7" s="1"/>
  <c r="V266" i="7"/>
  <c r="AL266" i="7"/>
  <c r="U268" i="7" l="1"/>
  <c r="Q269" i="7" a="1"/>
  <c r="Q269" i="7" s="1"/>
  <c r="P269" i="7" a="1"/>
  <c r="P269" i="7" s="1"/>
  <c r="AL267" i="7"/>
  <c r="V267" i="7"/>
  <c r="R269" i="7" l="1"/>
  <c r="U269" i="7"/>
  <c r="Q270" i="7" a="1"/>
  <c r="Q270" i="7" s="1"/>
  <c r="P270" i="7" a="1"/>
  <c r="P270" i="7" s="1"/>
  <c r="V268" i="7"/>
  <c r="AL268" i="7"/>
  <c r="R270" i="7" l="1"/>
  <c r="U270" i="7"/>
  <c r="P271" i="7" a="1"/>
  <c r="P271" i="7" s="1"/>
  <c r="Q271" i="7" a="1"/>
  <c r="Q271" i="7" s="1"/>
  <c r="V269" i="7"/>
  <c r="AL269" i="7"/>
  <c r="R271" i="7" l="1"/>
  <c r="U271" i="7"/>
  <c r="P272" i="7" a="1"/>
  <c r="P272" i="7" s="1"/>
  <c r="Q272" i="7" a="1"/>
  <c r="Q272" i="7" s="1"/>
  <c r="R272" i="7" s="1"/>
  <c r="AL270" i="7"/>
  <c r="V270" i="7"/>
  <c r="U272" i="7" l="1"/>
  <c r="Q273" i="7" a="1"/>
  <c r="Q273" i="7" s="1"/>
  <c r="P273" i="7" a="1"/>
  <c r="P273" i="7" s="1"/>
  <c r="AL271" i="7"/>
  <c r="V271" i="7"/>
  <c r="R273" i="7" l="1"/>
  <c r="U273" i="7"/>
  <c r="P274" i="7" a="1"/>
  <c r="P274" i="7" s="1"/>
  <c r="Q274" i="7" a="1"/>
  <c r="Q274" i="7" s="1"/>
  <c r="R274" i="7" s="1"/>
  <c r="AL272" i="7"/>
  <c r="V272" i="7"/>
  <c r="U274" i="7" l="1"/>
  <c r="P275" i="7" a="1"/>
  <c r="P275" i="7" s="1"/>
  <c r="Q275" i="7" a="1"/>
  <c r="Q275" i="7" s="1"/>
  <c r="R275" i="7" s="1"/>
  <c r="V273" i="7"/>
  <c r="AL273" i="7"/>
  <c r="U275" i="7" l="1"/>
  <c r="P276" i="7" a="1"/>
  <c r="P276" i="7" s="1"/>
  <c r="Q276" i="7" a="1"/>
  <c r="Q276" i="7" s="1"/>
  <c r="AL274" i="7"/>
  <c r="V274" i="7"/>
  <c r="R276" i="7" l="1"/>
  <c r="U276" i="7"/>
  <c r="Q277" i="7" a="1"/>
  <c r="Q277" i="7" s="1"/>
  <c r="P277" i="7" a="1"/>
  <c r="P277" i="7" s="1"/>
  <c r="AL275" i="7"/>
  <c r="V275" i="7"/>
  <c r="R277" i="7" l="1"/>
  <c r="U277" i="7"/>
  <c r="P278" i="7" a="1"/>
  <c r="P278" i="7" s="1"/>
  <c r="Q278" i="7" a="1"/>
  <c r="Q278" i="7" s="1"/>
  <c r="R278" i="7" s="1"/>
  <c r="AL276" i="7"/>
  <c r="V276" i="7"/>
  <c r="U278" i="7" l="1"/>
  <c r="Q279" i="7" a="1"/>
  <c r="Q279" i="7" s="1"/>
  <c r="P279" i="7" a="1"/>
  <c r="P279" i="7" s="1"/>
  <c r="AL277" i="7"/>
  <c r="V277" i="7"/>
  <c r="R279" i="7" l="1"/>
  <c r="U279" i="7"/>
  <c r="Q280" i="7" a="1"/>
  <c r="Q280" i="7" s="1"/>
  <c r="P280" i="7" a="1"/>
  <c r="P280" i="7" s="1"/>
  <c r="V278" i="7"/>
  <c r="AL278" i="7"/>
  <c r="R280" i="7" l="1"/>
  <c r="U280" i="7"/>
  <c r="P281" i="7" a="1"/>
  <c r="P281" i="7" s="1"/>
  <c r="Q281" i="7" a="1"/>
  <c r="Q281" i="7" s="1"/>
  <c r="R281" i="7" s="1"/>
  <c r="AL279" i="7"/>
  <c r="V279" i="7"/>
  <c r="Q282" i="7" l="1" a="1"/>
  <c r="Q282" i="7" s="1"/>
  <c r="P282" i="7" a="1"/>
  <c r="P282" i="7" s="1"/>
  <c r="U281" i="7"/>
  <c r="AL280" i="7"/>
  <c r="V280" i="7"/>
  <c r="R282" i="7" l="1"/>
  <c r="V281" i="7"/>
  <c r="AL281" i="7"/>
  <c r="U282" i="7"/>
  <c r="Q283" i="7" a="1"/>
  <c r="Q283" i="7" s="1"/>
  <c r="P283" i="7" a="1"/>
  <c r="P283" i="7" s="1"/>
  <c r="R283" i="7" l="1"/>
  <c r="U283" i="7"/>
  <c r="Q284" i="7" a="1"/>
  <c r="Q284" i="7" s="1"/>
  <c r="P284" i="7" a="1"/>
  <c r="P284" i="7" s="1"/>
  <c r="AL282" i="7"/>
  <c r="V282" i="7"/>
  <c r="R284" i="7" l="1"/>
  <c r="U284" i="7"/>
  <c r="Q285" i="7" a="1"/>
  <c r="Q285" i="7" s="1"/>
  <c r="P285" i="7" a="1"/>
  <c r="P285" i="7" s="1"/>
  <c r="AL283" i="7"/>
  <c r="V283" i="7"/>
  <c r="R285" i="7" l="1"/>
  <c r="U285" i="7"/>
  <c r="Q286" i="7" a="1"/>
  <c r="Q286" i="7" s="1"/>
  <c r="P286" i="7" a="1"/>
  <c r="P286" i="7" s="1"/>
  <c r="V284" i="7"/>
  <c r="AL284" i="7"/>
  <c r="R286" i="7" l="1"/>
  <c r="U286" i="7"/>
  <c r="Q287" i="7" a="1"/>
  <c r="Q287" i="7" s="1"/>
  <c r="P287" i="7" a="1"/>
  <c r="P287" i="7" s="1"/>
  <c r="AL285" i="7"/>
  <c r="V285" i="7"/>
  <c r="R287" i="7" l="1"/>
  <c r="U287" i="7"/>
  <c r="Q288" i="7" a="1"/>
  <c r="Q288" i="7" s="1"/>
  <c r="P288" i="7" a="1"/>
  <c r="P288" i="7" s="1"/>
  <c r="V286" i="7"/>
  <c r="AL286" i="7"/>
  <c r="R288" i="7" l="1"/>
  <c r="U288" i="7"/>
  <c r="Q289" i="7" a="1"/>
  <c r="Q289" i="7" s="1"/>
  <c r="P289" i="7" a="1"/>
  <c r="P289" i="7" s="1"/>
  <c r="V287" i="7"/>
  <c r="AL287" i="7"/>
  <c r="R289" i="7" l="1"/>
  <c r="U289" i="7"/>
  <c r="Q290" i="7" a="1"/>
  <c r="Q290" i="7" s="1"/>
  <c r="P290" i="7" a="1"/>
  <c r="P290" i="7" s="1"/>
  <c r="AL288" i="7"/>
  <c r="V288" i="7"/>
  <c r="R290" i="7" l="1"/>
  <c r="U290" i="7"/>
  <c r="P291" i="7" a="1"/>
  <c r="P291" i="7" s="1"/>
  <c r="Q291" i="7" a="1"/>
  <c r="Q291" i="7" s="1"/>
  <c r="V289" i="7"/>
  <c r="AL289" i="7"/>
  <c r="R291" i="7" l="1"/>
  <c r="U291" i="7"/>
  <c r="Q292" i="7" a="1"/>
  <c r="Q292" i="7" s="1"/>
  <c r="P292" i="7" a="1"/>
  <c r="P292" i="7" s="1"/>
  <c r="AL290" i="7"/>
  <c r="V290" i="7"/>
  <c r="R292" i="7" l="1"/>
  <c r="U292" i="7"/>
  <c r="Q293" i="7" a="1"/>
  <c r="Q293" i="7" s="1"/>
  <c r="P293" i="7" a="1"/>
  <c r="P293" i="7" s="1"/>
  <c r="AL291" i="7"/>
  <c r="V291" i="7"/>
  <c r="R293" i="7" l="1"/>
  <c r="U293" i="7"/>
  <c r="Q294" i="7" a="1"/>
  <c r="Q294" i="7" s="1"/>
  <c r="P294" i="7" a="1"/>
  <c r="P294" i="7" s="1"/>
  <c r="AL292" i="7"/>
  <c r="V292" i="7"/>
  <c r="R294" i="7" l="1"/>
  <c r="U294" i="7"/>
  <c r="Q295" i="7" a="1"/>
  <c r="Q295" i="7" s="1"/>
  <c r="P295" i="7" a="1"/>
  <c r="P295" i="7" s="1"/>
  <c r="AL293" i="7"/>
  <c r="V293" i="7"/>
  <c r="R295" i="7" l="1"/>
  <c r="U295" i="7"/>
  <c r="Q296" i="7" a="1"/>
  <c r="Q296" i="7" s="1"/>
  <c r="P296" i="7" a="1"/>
  <c r="P296" i="7" s="1"/>
  <c r="V294" i="7"/>
  <c r="AL294" i="7"/>
  <c r="R296" i="7" l="1"/>
  <c r="Q297" i="7" a="1"/>
  <c r="Q297" i="7" s="1"/>
  <c r="P297" i="7" a="1"/>
  <c r="P297" i="7" s="1"/>
  <c r="U296" i="7"/>
  <c r="V295" i="7"/>
  <c r="AL295" i="7"/>
  <c r="R297" i="7" l="1"/>
  <c r="V296" i="7"/>
  <c r="AL296" i="7"/>
  <c r="U297" i="7"/>
  <c r="Q298" i="7" a="1"/>
  <c r="Q298" i="7" s="1"/>
  <c r="P298" i="7" a="1"/>
  <c r="P298" i="7" s="1"/>
  <c r="R298" i="7" l="1"/>
  <c r="U298" i="7"/>
  <c r="Q299" i="7" a="1"/>
  <c r="Q299" i="7" s="1"/>
  <c r="P299" i="7" a="1"/>
  <c r="P299" i="7" s="1"/>
  <c r="V297" i="7"/>
  <c r="AL297" i="7"/>
  <c r="R299" i="7" l="1"/>
  <c r="U299" i="7"/>
  <c r="Q300" i="7" a="1"/>
  <c r="Q300" i="7" s="1"/>
  <c r="P300" i="7" a="1"/>
  <c r="P300" i="7" s="1"/>
  <c r="V298" i="7"/>
  <c r="AL298" i="7"/>
  <c r="R300" i="7" l="1"/>
  <c r="U300" i="7"/>
  <c r="P301" i="7" a="1"/>
  <c r="P301" i="7" s="1"/>
  <c r="Q301" i="7" a="1"/>
  <c r="Q301" i="7" s="1"/>
  <c r="R301" i="7" s="1"/>
  <c r="AL299" i="7"/>
  <c r="V299" i="7"/>
  <c r="U301" i="7" l="1"/>
  <c r="P302" i="7" a="1"/>
  <c r="P302" i="7" s="1"/>
  <c r="Q302" i="7" a="1"/>
  <c r="Q302" i="7" s="1"/>
  <c r="R302" i="7" s="1"/>
  <c r="AL300" i="7"/>
  <c r="V300" i="7"/>
  <c r="U302" i="7" l="1"/>
  <c r="Q303" i="7" a="1"/>
  <c r="Q303" i="7" s="1"/>
  <c r="P303" i="7" a="1"/>
  <c r="P303" i="7" s="1"/>
  <c r="AL301" i="7"/>
  <c r="V301" i="7"/>
  <c r="R303" i="7" l="1"/>
  <c r="U303" i="7"/>
  <c r="P304" i="7" a="1"/>
  <c r="P304" i="7" s="1"/>
  <c r="Q304" i="7" a="1"/>
  <c r="Q304" i="7" s="1"/>
  <c r="R304" i="7" s="1"/>
  <c r="V302" i="7"/>
  <c r="AL302" i="7"/>
  <c r="U304" i="7" l="1"/>
  <c r="Q305" i="7" a="1"/>
  <c r="Q305" i="7" s="1"/>
  <c r="P305" i="7" a="1"/>
  <c r="P305" i="7" s="1"/>
  <c r="V303" i="7"/>
  <c r="AL303" i="7"/>
  <c r="R305" i="7" l="1"/>
  <c r="U305" i="7"/>
  <c r="Q306" i="7" a="1"/>
  <c r="Q306" i="7" s="1"/>
  <c r="P306" i="7" a="1"/>
  <c r="P306" i="7" s="1"/>
  <c r="AL304" i="7"/>
  <c r="V304" i="7"/>
  <c r="R306" i="7" l="1"/>
  <c r="U306" i="7"/>
  <c r="P307" i="7" a="1"/>
  <c r="P307" i="7" s="1"/>
  <c r="Q307" i="7" a="1"/>
  <c r="Q307" i="7" s="1"/>
  <c r="R307" i="7" s="1"/>
  <c r="AL305" i="7"/>
  <c r="V305" i="7"/>
  <c r="U307" i="7" l="1"/>
  <c r="Q308" i="7" a="1"/>
  <c r="Q308" i="7" s="1"/>
  <c r="P308" i="7" a="1"/>
  <c r="P308" i="7" s="1"/>
  <c r="AL306" i="7"/>
  <c r="V306" i="7"/>
  <c r="R308" i="7" l="1"/>
  <c r="U308" i="7"/>
  <c r="P309" i="7" a="1"/>
  <c r="P309" i="7" s="1"/>
  <c r="Q309" i="7" a="1"/>
  <c r="Q309" i="7" s="1"/>
  <c r="R309" i="7" s="1"/>
  <c r="V307" i="7"/>
  <c r="AL307" i="7"/>
  <c r="U309" i="7" l="1"/>
  <c r="P310" i="7" a="1"/>
  <c r="P310" i="7" s="1"/>
  <c r="Q310" i="7" a="1"/>
  <c r="Q310" i="7" s="1"/>
  <c r="V308" i="7"/>
  <c r="AL308" i="7"/>
  <c r="R310" i="7" l="1"/>
  <c r="U310" i="7"/>
  <c r="Q311" i="7" a="1"/>
  <c r="Q311" i="7" s="1"/>
  <c r="P311" i="7" a="1"/>
  <c r="P311" i="7" s="1"/>
  <c r="AL309" i="7"/>
  <c r="V309" i="7"/>
  <c r="R311" i="7" l="1"/>
  <c r="U311" i="7"/>
  <c r="P312" i="7" a="1"/>
  <c r="P312" i="7" s="1"/>
  <c r="Q312" i="7" a="1"/>
  <c r="Q312" i="7" s="1"/>
  <c r="R312" i="7" s="1"/>
  <c r="V310" i="7"/>
  <c r="AL310" i="7"/>
  <c r="U312" i="7" l="1"/>
  <c r="P313" i="7" a="1"/>
  <c r="P313" i="7" s="1"/>
  <c r="Q313" i="7" a="1"/>
  <c r="Q313" i="7" s="1"/>
  <c r="R313" i="7" s="1"/>
  <c r="V311" i="7"/>
  <c r="AL311" i="7"/>
  <c r="U313" i="7" l="1"/>
  <c r="P314" i="7" a="1"/>
  <c r="P314" i="7" s="1"/>
  <c r="Q314" i="7" a="1"/>
  <c r="Q314" i="7" s="1"/>
  <c r="R314" i="7" s="1"/>
  <c r="AL312" i="7"/>
  <c r="V312" i="7"/>
  <c r="U314" i="7" l="1"/>
  <c r="Q315" i="7" a="1"/>
  <c r="Q315" i="7" s="1"/>
  <c r="P315" i="7" a="1"/>
  <c r="P315" i="7" s="1"/>
  <c r="AL313" i="7"/>
  <c r="V313" i="7"/>
  <c r="R315" i="7" l="1"/>
  <c r="U315" i="7"/>
  <c r="P316" i="7" a="1"/>
  <c r="P316" i="7" s="1"/>
  <c r="Q316" i="7" a="1"/>
  <c r="Q316" i="7" s="1"/>
  <c r="R316" i="7" s="1"/>
  <c r="V314" i="7"/>
  <c r="AL314" i="7"/>
  <c r="U316" i="7" l="1"/>
  <c r="Q317" i="7" a="1"/>
  <c r="Q317" i="7" s="1"/>
  <c r="P317" i="7" a="1"/>
  <c r="P317" i="7" s="1"/>
  <c r="AL315" i="7"/>
  <c r="V315" i="7"/>
  <c r="R317" i="7" l="1"/>
  <c r="U317" i="7"/>
  <c r="P318" i="7" a="1"/>
  <c r="P318" i="7" s="1"/>
  <c r="Q318" i="7" a="1"/>
  <c r="Q318" i="7" s="1"/>
  <c r="R318" i="7" s="1"/>
  <c r="AL316" i="7"/>
  <c r="V316" i="7"/>
  <c r="U318" i="7" l="1"/>
  <c r="Q319" i="7" a="1"/>
  <c r="Q319" i="7" s="1"/>
  <c r="P319" i="7" a="1"/>
  <c r="P319" i="7" s="1"/>
  <c r="V317" i="7"/>
  <c r="AL317" i="7"/>
  <c r="R319" i="7" l="1"/>
  <c r="U319" i="7"/>
  <c r="Q320" i="7" a="1"/>
  <c r="Q320" i="7" s="1"/>
  <c r="R320" i="7" s="1"/>
  <c r="P320" i="7" a="1"/>
  <c r="P320" i="7" s="1"/>
  <c r="AL318" i="7"/>
  <c r="V318" i="7"/>
  <c r="U320" i="7" l="1"/>
  <c r="Q321" i="7" a="1"/>
  <c r="Q321" i="7" s="1"/>
  <c r="R321" i="7" s="1"/>
  <c r="P321" i="7" a="1"/>
  <c r="P321" i="7" s="1"/>
  <c r="V319" i="7"/>
  <c r="AL319" i="7"/>
  <c r="U321" i="7" l="1"/>
  <c r="Q322" i="7" a="1"/>
  <c r="Q322" i="7" s="1"/>
  <c r="R322" i="7" s="1"/>
  <c r="P322" i="7" a="1"/>
  <c r="P322" i="7" s="1"/>
  <c r="V320" i="7"/>
  <c r="AL320" i="7"/>
  <c r="U322" i="7" l="1"/>
  <c r="P323" i="7" a="1"/>
  <c r="P323" i="7" s="1"/>
  <c r="Q323" i="7" a="1"/>
  <c r="Q323" i="7" s="1"/>
  <c r="R323" i="7" s="1"/>
  <c r="AL321" i="7"/>
  <c r="V321" i="7"/>
  <c r="U323" i="7" l="1"/>
  <c r="Q324" i="7" a="1"/>
  <c r="Q324" i="7" s="1"/>
  <c r="P324" i="7" a="1"/>
  <c r="P324" i="7" s="1"/>
  <c r="V322" i="7"/>
  <c r="AL322" i="7"/>
  <c r="R324" i="7" l="1"/>
  <c r="U324" i="7"/>
  <c r="P325" i="7" a="1"/>
  <c r="P325" i="7" s="1"/>
  <c r="Q325" i="7" a="1"/>
  <c r="Q325" i="7" s="1"/>
  <c r="R325" i="7" s="1"/>
  <c r="V323" i="7"/>
  <c r="AL323" i="7"/>
  <c r="U325" i="7" l="1"/>
  <c r="Q326" i="7" a="1"/>
  <c r="Q326" i="7" s="1"/>
  <c r="R326" i="7" s="1"/>
  <c r="P326" i="7" a="1"/>
  <c r="P326" i="7" s="1"/>
  <c r="V324" i="7"/>
  <c r="AL324" i="7"/>
  <c r="U326" i="7" l="1"/>
  <c r="Q327" i="7" a="1"/>
  <c r="Q327" i="7" s="1"/>
  <c r="R327" i="7" s="1"/>
  <c r="P327" i="7" a="1"/>
  <c r="P327" i="7" s="1"/>
  <c r="AL325" i="7"/>
  <c r="V325" i="7"/>
  <c r="U327" i="7" l="1"/>
  <c r="Q328" i="7" a="1"/>
  <c r="Q328" i="7" s="1"/>
  <c r="P328" i="7" a="1"/>
  <c r="P328" i="7" s="1"/>
  <c r="AL326" i="7"/>
  <c r="V326" i="7"/>
  <c r="R328" i="7" l="1"/>
  <c r="U328" i="7"/>
  <c r="P329" i="7" a="1"/>
  <c r="P329" i="7" s="1"/>
  <c r="Q329" i="7" a="1"/>
  <c r="Q329" i="7" s="1"/>
  <c r="R329" i="7" s="1"/>
  <c r="AL327" i="7"/>
  <c r="V327" i="7"/>
  <c r="U329" i="7" l="1"/>
  <c r="P330" i="7" a="1"/>
  <c r="P330" i="7" s="1"/>
  <c r="Q330" i="7" a="1"/>
  <c r="Q330" i="7" s="1"/>
  <c r="R330" i="7" s="1"/>
  <c r="V328" i="7"/>
  <c r="AL328" i="7"/>
  <c r="U330" i="7" l="1"/>
  <c r="Q331" i="7" a="1"/>
  <c r="Q331" i="7" s="1"/>
  <c r="P331" i="7" a="1"/>
  <c r="P331" i="7" s="1"/>
  <c r="V329" i="7"/>
  <c r="AL329" i="7"/>
  <c r="R331" i="7" l="1"/>
  <c r="U331" i="7"/>
  <c r="Q332" i="7" a="1"/>
  <c r="Q332" i="7" s="1"/>
  <c r="R332" i="7" s="1"/>
  <c r="P332" i="7" a="1"/>
  <c r="P332" i="7" s="1"/>
  <c r="AL330" i="7"/>
  <c r="V330" i="7"/>
  <c r="U332" i="7" l="1"/>
  <c r="Q333" i="7" a="1"/>
  <c r="Q333" i="7" s="1"/>
  <c r="R333" i="7" s="1"/>
  <c r="P333" i="7" a="1"/>
  <c r="P333" i="7" s="1"/>
  <c r="AL331" i="7"/>
  <c r="V331" i="7"/>
  <c r="U333" i="7" l="1"/>
  <c r="P334" i="7" a="1"/>
  <c r="P334" i="7" s="1"/>
  <c r="Q334" i="7" a="1"/>
  <c r="Q334" i="7" s="1"/>
  <c r="R334" i="7" s="1"/>
  <c r="AL332" i="7"/>
  <c r="V332" i="7"/>
  <c r="U334" i="7" l="1"/>
  <c r="P335" i="7" a="1"/>
  <c r="P335" i="7" s="1"/>
  <c r="Q335" i="7" a="1"/>
  <c r="Q335" i="7" s="1"/>
  <c r="R335" i="7" s="1"/>
  <c r="V333" i="7"/>
  <c r="AL333" i="7"/>
  <c r="U335" i="7" l="1"/>
  <c r="P336" i="7" a="1"/>
  <c r="P336" i="7" s="1"/>
  <c r="Q336" i="7" a="1"/>
  <c r="Q336" i="7" s="1"/>
  <c r="R336" i="7" s="1"/>
  <c r="AL334" i="7"/>
  <c r="V334" i="7"/>
  <c r="U336" i="7" l="1"/>
  <c r="Q337" i="7" a="1"/>
  <c r="Q337" i="7" s="1"/>
  <c r="P337" i="7" a="1"/>
  <c r="P337" i="7" s="1"/>
  <c r="AL335" i="7"/>
  <c r="V335" i="7"/>
  <c r="R337" i="7" l="1"/>
  <c r="U337" i="7"/>
  <c r="P338" i="7" a="1"/>
  <c r="P338" i="7" s="1"/>
  <c r="Q338" i="7" a="1"/>
  <c r="Q338" i="7" s="1"/>
  <c r="R338" i="7" s="1"/>
  <c r="AL336" i="7"/>
  <c r="V336" i="7"/>
  <c r="U338" i="7" l="1"/>
  <c r="Q339" i="7" a="1"/>
  <c r="Q339" i="7" s="1"/>
  <c r="R339" i="7" s="1"/>
  <c r="P339" i="7" a="1"/>
  <c r="P339" i="7" s="1"/>
  <c r="AL337" i="7"/>
  <c r="V337" i="7"/>
  <c r="U339" i="7" l="1"/>
  <c r="Q340" i="7" a="1"/>
  <c r="Q340" i="7" s="1"/>
  <c r="R340" i="7" s="1"/>
  <c r="P340" i="7" a="1"/>
  <c r="P340" i="7" s="1"/>
  <c r="AL338" i="7"/>
  <c r="V338" i="7"/>
  <c r="U340" i="7" l="1"/>
  <c r="Q341" i="7" a="1"/>
  <c r="Q341" i="7" s="1"/>
  <c r="R341" i="7" s="1"/>
  <c r="P341" i="7" a="1"/>
  <c r="P341" i="7" s="1"/>
  <c r="V339" i="7"/>
  <c r="AL339" i="7"/>
  <c r="U341" i="7" l="1"/>
  <c r="Q342" i="7" a="1"/>
  <c r="Q342" i="7" s="1"/>
  <c r="P342" i="7" a="1"/>
  <c r="P342" i="7" s="1"/>
  <c r="V340" i="7"/>
  <c r="AL340" i="7"/>
  <c r="R342" i="7" l="1"/>
  <c r="U342" i="7"/>
  <c r="Q343" i="7" a="1"/>
  <c r="Q343" i="7" s="1"/>
  <c r="R343" i="7" s="1"/>
  <c r="P343" i="7" a="1"/>
  <c r="P343" i="7" s="1"/>
  <c r="AL341" i="7"/>
  <c r="V341" i="7"/>
  <c r="U343" i="7" l="1"/>
  <c r="Q344" i="7" a="1"/>
  <c r="Q344" i="7" s="1"/>
  <c r="R344" i="7" s="1"/>
  <c r="P344" i="7" a="1"/>
  <c r="P344" i="7" s="1"/>
  <c r="AL342" i="7"/>
  <c r="V342" i="7"/>
  <c r="U344" i="7" l="1"/>
  <c r="Q345" i="7" a="1"/>
  <c r="Q345" i="7" s="1"/>
  <c r="P345" i="7" a="1"/>
  <c r="P345" i="7" s="1"/>
  <c r="V343" i="7"/>
  <c r="AL343" i="7"/>
  <c r="R345" i="7" l="1"/>
  <c r="U345" i="7"/>
  <c r="Q346" i="7" a="1"/>
  <c r="Q346" i="7" s="1"/>
  <c r="P346" i="7" a="1"/>
  <c r="P346" i="7" s="1"/>
  <c r="AL344" i="7"/>
  <c r="V344" i="7"/>
  <c r="R346" i="7" l="1"/>
  <c r="U346" i="7"/>
  <c r="P347" i="7" a="1"/>
  <c r="P347" i="7" s="1"/>
  <c r="Q347" i="7" a="1"/>
  <c r="Q347" i="7" s="1"/>
  <c r="R347" i="7" s="1"/>
  <c r="AL345" i="7"/>
  <c r="V345" i="7"/>
  <c r="U347" i="7" l="1"/>
  <c r="P348" i="7" a="1"/>
  <c r="P348" i="7" s="1"/>
  <c r="Q348" i="7" a="1"/>
  <c r="Q348" i="7" s="1"/>
  <c r="R348" i="7" s="1"/>
  <c r="V346" i="7"/>
  <c r="AL346" i="7"/>
  <c r="U348" i="7" l="1"/>
  <c r="Q349" i="7" a="1"/>
  <c r="Q349" i="7" s="1"/>
  <c r="P349" i="7" a="1"/>
  <c r="P349" i="7" s="1"/>
  <c r="AL347" i="7"/>
  <c r="V347" i="7"/>
  <c r="R349" i="7" l="1"/>
  <c r="U349" i="7"/>
  <c r="Q350" i="7" a="1"/>
  <c r="Q350" i="7" s="1"/>
  <c r="P350" i="7" a="1"/>
  <c r="P350" i="7" s="1"/>
  <c r="V348" i="7"/>
  <c r="AL348" i="7"/>
  <c r="R350" i="7" l="1"/>
  <c r="U350" i="7"/>
  <c r="P351" i="7" a="1"/>
  <c r="P351" i="7" s="1"/>
  <c r="Q351" i="7" a="1"/>
  <c r="Q351" i="7" s="1"/>
  <c r="R351" i="7" s="1"/>
  <c r="V349" i="7"/>
  <c r="AL349" i="7"/>
  <c r="U351" i="7" l="1"/>
  <c r="P352" i="7" a="1"/>
  <c r="P352" i="7" s="1"/>
  <c r="Q352" i="7" a="1"/>
  <c r="Q352" i="7" s="1"/>
  <c r="R352" i="7" s="1"/>
  <c r="AL350" i="7"/>
  <c r="V350" i="7"/>
  <c r="U352" i="7" l="1"/>
  <c r="P353" i="7" a="1"/>
  <c r="P353" i="7" s="1"/>
  <c r="Q353" i="7" a="1"/>
  <c r="Q353" i="7" s="1"/>
  <c r="R353" i="7" s="1"/>
  <c r="V351" i="7"/>
  <c r="AL351" i="7"/>
  <c r="U353" i="7" l="1"/>
  <c r="P354" i="7" a="1"/>
  <c r="P354" i="7" s="1"/>
  <c r="Q354" i="7" a="1"/>
  <c r="Q354" i="7" s="1"/>
  <c r="R354" i="7" s="1"/>
  <c r="AL352" i="7"/>
  <c r="V352" i="7"/>
  <c r="U354" i="7" l="1"/>
  <c r="P355" i="7" a="1"/>
  <c r="P355" i="7" s="1"/>
  <c r="Q355" i="7" a="1"/>
  <c r="Q355" i="7" s="1"/>
  <c r="R355" i="7" s="1"/>
  <c r="V353" i="7"/>
  <c r="AL353" i="7"/>
  <c r="U355" i="7" l="1"/>
  <c r="P356" i="7" a="1"/>
  <c r="P356" i="7" s="1"/>
  <c r="Q356" i="7" a="1"/>
  <c r="Q356" i="7" s="1"/>
  <c r="R356" i="7" s="1"/>
  <c r="AL354" i="7"/>
  <c r="V354" i="7"/>
  <c r="U356" i="7" l="1"/>
  <c r="P357" i="7" a="1"/>
  <c r="P357" i="7" s="1"/>
  <c r="Q357" i="7" a="1"/>
  <c r="Q357" i="7" s="1"/>
  <c r="AL355" i="7"/>
  <c r="V355" i="7"/>
  <c r="R357" i="7" l="1"/>
  <c r="U357" i="7"/>
  <c r="P358" i="7" a="1"/>
  <c r="P358" i="7" s="1"/>
  <c r="Q358" i="7" a="1"/>
  <c r="Q358" i="7" s="1"/>
  <c r="R358" i="7" s="1"/>
  <c r="AL356" i="7"/>
  <c r="V356" i="7"/>
  <c r="U358" i="7" l="1"/>
  <c r="P359" i="7" a="1"/>
  <c r="P359" i="7" s="1"/>
  <c r="Q359" i="7" a="1"/>
  <c r="Q359" i="7" s="1"/>
  <c r="V357" i="7"/>
  <c r="AL357" i="7"/>
  <c r="R359" i="7" l="1"/>
  <c r="U359" i="7"/>
  <c r="Q360" i="7" a="1"/>
  <c r="Q360" i="7" s="1"/>
  <c r="R360" i="7" s="1"/>
  <c r="P360" i="7" a="1"/>
  <c r="P360" i="7" s="1"/>
  <c r="V358" i="7"/>
  <c r="AL358" i="7"/>
  <c r="U360" i="7" l="1"/>
  <c r="Q361" i="7" a="1"/>
  <c r="Q361" i="7" s="1"/>
  <c r="R361" i="7" s="1"/>
  <c r="P361" i="7" a="1"/>
  <c r="P361" i="7" s="1"/>
  <c r="V359" i="7"/>
  <c r="AL359" i="7"/>
  <c r="U361" i="7" l="1"/>
  <c r="Q362" i="7" a="1"/>
  <c r="Q362" i="7" s="1"/>
  <c r="R362" i="7" s="1"/>
  <c r="P362" i="7" a="1"/>
  <c r="P362" i="7" s="1"/>
  <c r="AL360" i="7"/>
  <c r="V360" i="7"/>
  <c r="U362" i="7" l="1"/>
  <c r="P363" i="7" a="1"/>
  <c r="P363" i="7" s="1"/>
  <c r="Q363" i="7" a="1"/>
  <c r="Q363" i="7" s="1"/>
  <c r="R363" i="7" s="1"/>
  <c r="V361" i="7"/>
  <c r="AL361" i="7"/>
  <c r="U363" i="7" l="1"/>
  <c r="Q364" i="7" a="1"/>
  <c r="Q364" i="7" s="1"/>
  <c r="R364" i="7" s="1"/>
  <c r="P364" i="7" a="1"/>
  <c r="P364" i="7" s="1"/>
  <c r="AL362" i="7"/>
  <c r="V362" i="7"/>
  <c r="U364" i="7" l="1"/>
  <c r="Q365" i="7" a="1"/>
  <c r="Q365" i="7" s="1"/>
  <c r="P365" i="7" a="1"/>
  <c r="P365" i="7" s="1"/>
  <c r="V363" i="7"/>
  <c r="AL363" i="7"/>
  <c r="R365" i="7" l="1"/>
  <c r="U365" i="7"/>
  <c r="P366" i="7" a="1"/>
  <c r="P366" i="7" s="1"/>
  <c r="Q366" i="7" a="1"/>
  <c r="Q366" i="7" s="1"/>
  <c r="AL364" i="7"/>
  <c r="V364" i="7"/>
  <c r="R366" i="7" l="1"/>
  <c r="U366" i="7"/>
  <c r="P367" i="7" a="1"/>
  <c r="P367" i="7" s="1"/>
  <c r="Q367" i="7" a="1"/>
  <c r="Q367" i="7" s="1"/>
  <c r="R367" i="7" s="1"/>
  <c r="V365" i="7"/>
  <c r="AL365" i="7"/>
  <c r="U367" i="7" l="1"/>
  <c r="Q368" i="7" a="1"/>
  <c r="Q368" i="7" s="1"/>
  <c r="R368" i="7" s="1"/>
  <c r="P368" i="7" a="1"/>
  <c r="P368" i="7" s="1"/>
  <c r="AL366" i="7"/>
  <c r="V366" i="7"/>
  <c r="U368" i="7" l="1"/>
  <c r="P369" i="7" a="1"/>
  <c r="P369" i="7" s="1"/>
  <c r="Q369" i="7" a="1"/>
  <c r="Q369" i="7" s="1"/>
  <c r="R369" i="7" s="1"/>
  <c r="V367" i="7"/>
  <c r="AL367" i="7"/>
  <c r="U369" i="7" l="1"/>
  <c r="Q370" i="7" a="1"/>
  <c r="Q370" i="7" s="1"/>
  <c r="R370" i="7" s="1"/>
  <c r="P370" i="7" a="1"/>
  <c r="P370" i="7" s="1"/>
  <c r="V368" i="7"/>
  <c r="AL368" i="7"/>
  <c r="U370" i="7" l="1"/>
  <c r="Q371" i="7" a="1"/>
  <c r="Q371" i="7" s="1"/>
  <c r="R371" i="7" s="1"/>
  <c r="P371" i="7" a="1"/>
  <c r="P371" i="7" s="1"/>
  <c r="V369" i="7"/>
  <c r="AL369" i="7"/>
  <c r="U371" i="7" l="1"/>
  <c r="Q372" i="7" a="1"/>
  <c r="Q372" i="7" s="1"/>
  <c r="R372" i="7" s="1"/>
  <c r="P372" i="7" a="1"/>
  <c r="P372" i="7" s="1"/>
  <c r="V370" i="7"/>
  <c r="AL370" i="7"/>
  <c r="U372" i="7" l="1"/>
  <c r="Q373" i="7" a="1"/>
  <c r="Q373" i="7" s="1"/>
  <c r="R373" i="7" s="1"/>
  <c r="P373" i="7" a="1"/>
  <c r="P373" i="7" s="1"/>
  <c r="AL371" i="7"/>
  <c r="V371" i="7"/>
  <c r="U373" i="7" l="1"/>
  <c r="Q374" i="7" a="1"/>
  <c r="Q374" i="7" s="1"/>
  <c r="R374" i="7" s="1"/>
  <c r="P374" i="7" a="1"/>
  <c r="P374" i="7" s="1"/>
  <c r="AL372" i="7"/>
  <c r="V372" i="7"/>
  <c r="U374" i="7" l="1"/>
  <c r="Q375" i="7" a="1"/>
  <c r="Q375" i="7" s="1"/>
  <c r="R375" i="7" s="1"/>
  <c r="P375" i="7" a="1"/>
  <c r="P375" i="7" s="1"/>
  <c r="AL373" i="7"/>
  <c r="V373" i="7"/>
  <c r="U375" i="7" l="1"/>
  <c r="P376" i="7" a="1"/>
  <c r="P376" i="7" s="1"/>
  <c r="Q376" i="7" a="1"/>
  <c r="Q376" i="7" s="1"/>
  <c r="R376" i="7" s="1"/>
  <c r="AL374" i="7"/>
  <c r="V374" i="7"/>
  <c r="U376" i="7" l="1"/>
  <c r="Q377" i="7" a="1"/>
  <c r="Q377" i="7" s="1"/>
  <c r="R377" i="7" s="1"/>
  <c r="P377" i="7" a="1"/>
  <c r="P377" i="7" s="1"/>
  <c r="V375" i="7"/>
  <c r="AL375" i="7"/>
  <c r="U377" i="7" l="1"/>
  <c r="Q378" i="7" a="1"/>
  <c r="Q378" i="7" s="1"/>
  <c r="P378" i="7" a="1"/>
  <c r="P378" i="7" s="1"/>
  <c r="V376" i="7"/>
  <c r="AL376" i="7"/>
  <c r="R378" i="7" l="1"/>
  <c r="U378" i="7"/>
  <c r="P379" i="7" a="1"/>
  <c r="P379" i="7" s="1"/>
  <c r="Q379" i="7" a="1"/>
  <c r="Q379" i="7" s="1"/>
  <c r="R379" i="7" s="1"/>
  <c r="AL377" i="7"/>
  <c r="V377" i="7"/>
  <c r="U379" i="7" l="1"/>
  <c r="Q380" i="7" a="1"/>
  <c r="Q380" i="7" s="1"/>
  <c r="R380" i="7" s="1"/>
  <c r="P380" i="7" a="1"/>
  <c r="P380" i="7" s="1"/>
  <c r="V378" i="7"/>
  <c r="AL378" i="7"/>
  <c r="U380" i="7" l="1"/>
  <c r="Q381" i="7" a="1"/>
  <c r="Q381" i="7" s="1"/>
  <c r="R381" i="7" s="1"/>
  <c r="P381" i="7" a="1"/>
  <c r="P381" i="7" s="1"/>
  <c r="AL379" i="7"/>
  <c r="V379" i="7"/>
  <c r="U381" i="7" l="1"/>
  <c r="Q382" i="7" a="1"/>
  <c r="Q382" i="7" s="1"/>
  <c r="P382" i="7" a="1"/>
  <c r="P382" i="7" s="1"/>
  <c r="AL380" i="7"/>
  <c r="V380" i="7"/>
  <c r="R382" i="7" l="1"/>
  <c r="U382" i="7"/>
  <c r="Q383" i="7" a="1"/>
  <c r="Q383" i="7" s="1"/>
  <c r="R383" i="7" s="1"/>
  <c r="P383" i="7" a="1"/>
  <c r="P383" i="7" s="1"/>
  <c r="V381" i="7"/>
  <c r="AL381" i="7"/>
  <c r="U383" i="7" l="1"/>
  <c r="Q384" i="7" a="1"/>
  <c r="Q384" i="7" s="1"/>
  <c r="R384" i="7" s="1"/>
  <c r="P384" i="7" a="1"/>
  <c r="P384" i="7" s="1"/>
  <c r="AL382" i="7"/>
  <c r="V382" i="7"/>
  <c r="U384" i="7" l="1"/>
  <c r="Q385" i="7" a="1"/>
  <c r="Q385" i="7" s="1"/>
  <c r="R385" i="7" s="1"/>
  <c r="P385" i="7" a="1"/>
  <c r="P385" i="7" s="1"/>
  <c r="V383" i="7"/>
  <c r="AL383" i="7"/>
  <c r="U385" i="7" l="1"/>
  <c r="P386" i="7" a="1"/>
  <c r="P386" i="7" s="1"/>
  <c r="Q386" i="7" a="1"/>
  <c r="Q386" i="7" s="1"/>
  <c r="R386" i="7" s="1"/>
  <c r="AL384" i="7"/>
  <c r="V384" i="7"/>
  <c r="U386" i="7" l="1"/>
  <c r="Q387" i="7" a="1"/>
  <c r="Q387" i="7" s="1"/>
  <c r="R387" i="7" s="1"/>
  <c r="P387" i="7" a="1"/>
  <c r="P387" i="7" s="1"/>
  <c r="V385" i="7"/>
  <c r="AL385" i="7"/>
  <c r="U387" i="7" l="1"/>
  <c r="Q388" i="7" a="1"/>
  <c r="Q388" i="7" s="1"/>
  <c r="R388" i="7" s="1"/>
  <c r="P388" i="7" a="1"/>
  <c r="P388" i="7" s="1"/>
  <c r="AL386" i="7"/>
  <c r="V386" i="7"/>
  <c r="U388" i="7" l="1"/>
  <c r="P389" i="7" a="1"/>
  <c r="P389" i="7" s="1"/>
  <c r="Q389" i="7" a="1"/>
  <c r="Q389" i="7" s="1"/>
  <c r="R389" i="7" s="1"/>
  <c r="AL387" i="7"/>
  <c r="V387" i="7"/>
  <c r="U389" i="7" l="1"/>
  <c r="Q390" i="7" a="1"/>
  <c r="Q390" i="7" s="1"/>
  <c r="P390" i="7" a="1"/>
  <c r="P390" i="7" s="1"/>
  <c r="V388" i="7"/>
  <c r="AL388" i="7"/>
  <c r="R390" i="7" l="1"/>
  <c r="U390" i="7"/>
  <c r="P391" i="7" a="1"/>
  <c r="P391" i="7" s="1"/>
  <c r="Q391" i="7" a="1"/>
  <c r="Q391" i="7" s="1"/>
  <c r="R391" i="7" s="1"/>
  <c r="AL389" i="7"/>
  <c r="V389" i="7"/>
  <c r="U391" i="7" l="1"/>
  <c r="P392" i="7" a="1"/>
  <c r="P392" i="7" s="1"/>
  <c r="Q392" i="7" a="1"/>
  <c r="Q392" i="7" s="1"/>
  <c r="R392" i="7" s="1"/>
  <c r="V390" i="7"/>
  <c r="AL390" i="7"/>
  <c r="U392" i="7" l="1"/>
  <c r="Q393" i="7" a="1"/>
  <c r="Q393" i="7" s="1"/>
  <c r="P393" i="7" a="1"/>
  <c r="P393" i="7" s="1"/>
  <c r="V391" i="7"/>
  <c r="AL391" i="7"/>
  <c r="R393" i="7" l="1"/>
  <c r="U393" i="7"/>
  <c r="P394" i="7" a="1"/>
  <c r="P394" i="7" s="1"/>
  <c r="Q394" i="7" a="1"/>
  <c r="Q394" i="7" s="1"/>
  <c r="R394" i="7" s="1"/>
  <c r="V392" i="7"/>
  <c r="AL392" i="7"/>
  <c r="U394" i="7" l="1"/>
  <c r="P395" i="7" a="1"/>
  <c r="P395" i="7" s="1"/>
  <c r="Q395" i="7" a="1"/>
  <c r="Q395" i="7" s="1"/>
  <c r="R395" i="7" s="1"/>
  <c r="V393" i="7"/>
  <c r="AL393" i="7"/>
  <c r="U395" i="7" l="1"/>
  <c r="Q396" i="7" a="1"/>
  <c r="Q396" i="7" s="1"/>
  <c r="R396" i="7" s="1"/>
  <c r="P396" i="7" a="1"/>
  <c r="P396" i="7" s="1"/>
  <c r="AL394" i="7"/>
  <c r="V394" i="7"/>
  <c r="U396" i="7" l="1"/>
  <c r="P397" i="7" a="1"/>
  <c r="P397" i="7" s="1"/>
  <c r="Q397" i="7" a="1"/>
  <c r="Q397" i="7" s="1"/>
  <c r="R397" i="7" s="1"/>
  <c r="V395" i="7"/>
  <c r="AL395" i="7"/>
  <c r="U397" i="7" l="1"/>
  <c r="P398" i="7" a="1"/>
  <c r="P398" i="7" s="1"/>
  <c r="Q398" i="7" a="1"/>
  <c r="Q398" i="7" s="1"/>
  <c r="R398" i="7" s="1"/>
  <c r="V396" i="7"/>
  <c r="AL396" i="7"/>
  <c r="U398" i="7" l="1"/>
  <c r="P399" i="7" a="1"/>
  <c r="P399" i="7" s="1"/>
  <c r="Q399" i="7" a="1"/>
  <c r="Q399" i="7" s="1"/>
  <c r="R399" i="7" s="1"/>
  <c r="AL397" i="7"/>
  <c r="V397" i="7"/>
  <c r="U399" i="7" l="1"/>
  <c r="Q400" i="7" a="1"/>
  <c r="Q400" i="7" s="1"/>
  <c r="R400" i="7" s="1"/>
  <c r="P400" i="7" a="1"/>
  <c r="P400" i="7" s="1"/>
  <c r="AL398" i="7"/>
  <c r="V398" i="7"/>
  <c r="U400" i="7" l="1"/>
  <c r="Q401" i="7" a="1"/>
  <c r="Q401" i="7" s="1"/>
  <c r="R401" i="7" s="1"/>
  <c r="P401" i="7" a="1"/>
  <c r="P401" i="7" s="1"/>
  <c r="V399" i="7"/>
  <c r="AL399" i="7"/>
  <c r="U401" i="7" l="1"/>
  <c r="Q402" i="7" a="1"/>
  <c r="Q402" i="7" s="1"/>
  <c r="P402" i="7" a="1"/>
  <c r="P402" i="7" s="1"/>
  <c r="AL400" i="7"/>
  <c r="V400" i="7"/>
  <c r="R402" i="7" l="1"/>
  <c r="U402" i="7"/>
  <c r="Q403" i="7" a="1"/>
  <c r="Q403" i="7" s="1"/>
  <c r="R403" i="7" s="1"/>
  <c r="P403" i="7" a="1"/>
  <c r="P403" i="7" s="1"/>
  <c r="V401" i="7"/>
  <c r="AL401" i="7"/>
  <c r="U403" i="7" l="1"/>
  <c r="Q404" i="7" a="1"/>
  <c r="Q404" i="7" s="1"/>
  <c r="P404" i="7" a="1"/>
  <c r="P404" i="7" s="1"/>
  <c r="V402" i="7"/>
  <c r="AL402" i="7"/>
  <c r="R404" i="7" l="1"/>
  <c r="U404" i="7"/>
  <c r="Q405" i="7" a="1"/>
  <c r="Q405" i="7" s="1"/>
  <c r="P405" i="7" a="1"/>
  <c r="P405" i="7" s="1"/>
  <c r="AL403" i="7"/>
  <c r="V403" i="7"/>
  <c r="R405" i="7" l="1"/>
  <c r="U405" i="7"/>
  <c r="Q406" i="7" a="1"/>
  <c r="Q406" i="7" s="1"/>
  <c r="R406" i="7" s="1"/>
  <c r="P406" i="7" a="1"/>
  <c r="P406" i="7" s="1"/>
  <c r="V404" i="7"/>
  <c r="AL404" i="7"/>
  <c r="U406" i="7" l="1"/>
  <c r="Q407" i="7" a="1"/>
  <c r="Q407" i="7" s="1"/>
  <c r="R407" i="7" s="1"/>
  <c r="P407" i="7" a="1"/>
  <c r="P407" i="7" s="1"/>
  <c r="AL405" i="7"/>
  <c r="V405" i="7"/>
  <c r="U407" i="7" l="1"/>
  <c r="Q408" i="7" a="1"/>
  <c r="Q408" i="7" s="1"/>
  <c r="R408" i="7" s="1"/>
  <c r="P408" i="7" a="1"/>
  <c r="P408" i="7" s="1"/>
  <c r="V406" i="7"/>
  <c r="AL406" i="7"/>
  <c r="U408" i="7" l="1"/>
  <c r="Q409" i="7" a="1"/>
  <c r="Q409" i="7" s="1"/>
  <c r="R409" i="7" s="1"/>
  <c r="P409" i="7" a="1"/>
  <c r="P409" i="7" s="1"/>
  <c r="V407" i="7"/>
  <c r="AL407" i="7"/>
  <c r="U409" i="7" l="1"/>
  <c r="Q410" i="7" a="1"/>
  <c r="Q410" i="7" s="1"/>
  <c r="P410" i="7" a="1"/>
  <c r="P410" i="7" s="1"/>
  <c r="AL408" i="7"/>
  <c r="V408" i="7"/>
  <c r="R410" i="7" l="1"/>
  <c r="U410" i="7"/>
  <c r="Q411" i="7" a="1"/>
  <c r="Q411" i="7" s="1"/>
  <c r="R411" i="7" s="1"/>
  <c r="P411" i="7" a="1"/>
  <c r="P411" i="7" s="1"/>
  <c r="AL409" i="7"/>
  <c r="V409" i="7"/>
  <c r="U411" i="7" l="1"/>
  <c r="P412" i="7" a="1"/>
  <c r="P412" i="7" s="1"/>
  <c r="Q412" i="7" a="1"/>
  <c r="Q412" i="7" s="1"/>
  <c r="R412" i="7" s="1"/>
  <c r="V410" i="7"/>
  <c r="AL410" i="7"/>
  <c r="U412" i="7" l="1"/>
  <c r="Q413" i="7" a="1"/>
  <c r="Q413" i="7" s="1"/>
  <c r="R413" i="7" s="1"/>
  <c r="P413" i="7" a="1"/>
  <c r="P413" i="7" s="1"/>
  <c r="V411" i="7"/>
  <c r="AL411" i="7"/>
  <c r="U413" i="7" l="1"/>
  <c r="Q414" i="7" a="1"/>
  <c r="Q414" i="7" s="1"/>
  <c r="R414" i="7" s="1"/>
  <c r="P414" i="7" a="1"/>
  <c r="P414" i="7" s="1"/>
  <c r="AL412" i="7"/>
  <c r="V412" i="7"/>
  <c r="U414" i="7" l="1"/>
  <c r="P415" i="7" a="1"/>
  <c r="P415" i="7" s="1"/>
  <c r="Q415" i="7" a="1"/>
  <c r="Q415" i="7" s="1"/>
  <c r="R415" i="7" s="1"/>
  <c r="AL413" i="7"/>
  <c r="V413" i="7"/>
  <c r="U415" i="7" l="1"/>
  <c r="P416" i="7" a="1"/>
  <c r="P416" i="7" s="1"/>
  <c r="Q416" i="7" a="1"/>
  <c r="Q416" i="7" s="1"/>
  <c r="R416" i="7" s="1"/>
  <c r="AL414" i="7"/>
  <c r="V414" i="7"/>
  <c r="U416" i="7" l="1"/>
  <c r="Q417" i="7" a="1"/>
  <c r="Q417" i="7" s="1"/>
  <c r="R417" i="7" s="1"/>
  <c r="P417" i="7" a="1"/>
  <c r="P417" i="7" s="1"/>
  <c r="AL415" i="7"/>
  <c r="V415" i="7"/>
  <c r="U417" i="7" l="1"/>
  <c r="Q418" i="7" a="1"/>
  <c r="Q418" i="7" s="1"/>
  <c r="R418" i="7" s="1"/>
  <c r="P418" i="7" a="1"/>
  <c r="P418" i="7" s="1"/>
  <c r="AL416" i="7"/>
  <c r="V416" i="7"/>
  <c r="U418" i="7" l="1"/>
  <c r="Q419" i="7" a="1"/>
  <c r="Q419" i="7" s="1"/>
  <c r="R419" i="7" s="1"/>
  <c r="P419" i="7" a="1"/>
  <c r="P419" i="7" s="1"/>
  <c r="V417" i="7"/>
  <c r="AL417" i="7"/>
  <c r="U419" i="7" l="1"/>
  <c r="P420" i="7" a="1"/>
  <c r="P420" i="7" s="1"/>
  <c r="Q420" i="7" a="1"/>
  <c r="Q420" i="7" s="1"/>
  <c r="R420" i="7" s="1"/>
  <c r="AL418" i="7"/>
  <c r="V418" i="7"/>
  <c r="U420" i="7" l="1"/>
  <c r="P421" i="7" a="1"/>
  <c r="P421" i="7" s="1"/>
  <c r="Q421" i="7" a="1"/>
  <c r="Q421" i="7" s="1"/>
  <c r="R421" i="7" s="1"/>
  <c r="AL419" i="7"/>
  <c r="V419" i="7"/>
  <c r="U421" i="7" l="1"/>
  <c r="Q422" i="7" a="1"/>
  <c r="Q422" i="7" s="1"/>
  <c r="R422" i="7" s="1"/>
  <c r="P422" i="7" a="1"/>
  <c r="P422" i="7" s="1"/>
  <c r="AL420" i="7"/>
  <c r="V420" i="7"/>
  <c r="U422" i="7" l="1"/>
  <c r="Q423" i="7" a="1"/>
  <c r="Q423" i="7" s="1"/>
  <c r="R423" i="7" s="1"/>
  <c r="P423" i="7" a="1"/>
  <c r="P423" i="7" s="1"/>
  <c r="V421" i="7"/>
  <c r="AL421" i="7"/>
  <c r="U423" i="7" l="1"/>
  <c r="Q424" i="7" a="1"/>
  <c r="Q424" i="7" s="1"/>
  <c r="P424" i="7" a="1"/>
  <c r="P424" i="7" s="1"/>
  <c r="AL422" i="7"/>
  <c r="V422" i="7"/>
  <c r="R424" i="7" l="1"/>
  <c r="U424" i="7"/>
  <c r="P425" i="7" a="1"/>
  <c r="P425" i="7" s="1"/>
  <c r="Q425" i="7" a="1"/>
  <c r="Q425" i="7" s="1"/>
  <c r="R425" i="7" s="1"/>
  <c r="V423" i="7"/>
  <c r="AL423" i="7"/>
  <c r="U425" i="7" l="1"/>
  <c r="Q426" i="7" a="1"/>
  <c r="Q426" i="7" s="1"/>
  <c r="R426" i="7" s="1"/>
  <c r="P426" i="7" a="1"/>
  <c r="P426" i="7" s="1"/>
  <c r="V424" i="7"/>
  <c r="AL424" i="7"/>
  <c r="U426" i="7" l="1"/>
  <c r="Q427" i="7" a="1"/>
  <c r="Q427" i="7" s="1"/>
  <c r="R427" i="7" s="1"/>
  <c r="P427" i="7" a="1"/>
  <c r="P427" i="7" s="1"/>
  <c r="AL425" i="7"/>
  <c r="V425" i="7"/>
  <c r="U427" i="7" l="1"/>
  <c r="Q428" i="7" a="1"/>
  <c r="Q428" i="7" s="1"/>
  <c r="P428" i="7" a="1"/>
  <c r="P428" i="7" s="1"/>
  <c r="V426" i="7"/>
  <c r="AL426" i="7"/>
  <c r="R428" i="7" l="1"/>
  <c r="U428" i="7"/>
  <c r="Q429" i="7" a="1"/>
  <c r="Q429" i="7" s="1"/>
  <c r="R429" i="7" s="1"/>
  <c r="P429" i="7" a="1"/>
  <c r="P429" i="7" s="1"/>
  <c r="AL427" i="7"/>
  <c r="V427" i="7"/>
  <c r="U429" i="7" l="1"/>
  <c r="Q430" i="7" a="1"/>
  <c r="Q430" i="7" s="1"/>
  <c r="R430" i="7" s="1"/>
  <c r="P430" i="7" a="1"/>
  <c r="P430" i="7" s="1"/>
  <c r="V428" i="7"/>
  <c r="AL428" i="7"/>
  <c r="U430" i="7" l="1"/>
  <c r="P431" i="7" a="1"/>
  <c r="P431" i="7" s="1"/>
  <c r="Q431" i="7" a="1"/>
  <c r="Q431" i="7" s="1"/>
  <c r="R431" i="7" s="1"/>
  <c r="AL429" i="7"/>
  <c r="V429" i="7"/>
  <c r="U431" i="7" l="1"/>
  <c r="Q432" i="7" a="1"/>
  <c r="Q432" i="7" s="1"/>
  <c r="R432" i="7" s="1"/>
  <c r="P432" i="7" a="1"/>
  <c r="P432" i="7" s="1"/>
  <c r="AL430" i="7"/>
  <c r="V430" i="7"/>
  <c r="U432" i="7" l="1"/>
  <c r="Q433" i="7" a="1"/>
  <c r="Q433" i="7" s="1"/>
  <c r="R433" i="7" s="1"/>
  <c r="P433" i="7" a="1"/>
  <c r="P433" i="7" s="1"/>
  <c r="AL431" i="7"/>
  <c r="V431" i="7"/>
  <c r="U433" i="7" l="1"/>
  <c r="Q434" i="7" a="1"/>
  <c r="Q434" i="7" s="1"/>
  <c r="R434" i="7" s="1"/>
  <c r="P434" i="7" a="1"/>
  <c r="P434" i="7" s="1"/>
  <c r="V432" i="7"/>
  <c r="AL432" i="7"/>
  <c r="U434" i="7" l="1"/>
  <c r="Q435" i="7" a="1"/>
  <c r="Q435" i="7" s="1"/>
  <c r="R435" i="7" s="1"/>
  <c r="P435" i="7" a="1"/>
  <c r="P435" i="7" s="1"/>
  <c r="V433" i="7"/>
  <c r="AL433" i="7"/>
  <c r="U435" i="7" l="1"/>
  <c r="Q436" i="7" a="1"/>
  <c r="Q436" i="7" s="1"/>
  <c r="P436" i="7" a="1"/>
  <c r="P436" i="7" s="1"/>
  <c r="AL434" i="7"/>
  <c r="V434" i="7"/>
  <c r="R436" i="7" l="1"/>
  <c r="U436" i="7"/>
  <c r="P437" i="7" a="1"/>
  <c r="P437" i="7" s="1"/>
  <c r="Q437" i="7" a="1"/>
  <c r="Q437" i="7" s="1"/>
  <c r="R437" i="7" s="1"/>
  <c r="AL435" i="7"/>
  <c r="V435" i="7"/>
  <c r="U437" i="7" l="1"/>
  <c r="Q438" i="7" a="1"/>
  <c r="Q438" i="7" s="1"/>
  <c r="R438" i="7" s="1"/>
  <c r="P438" i="7" a="1"/>
  <c r="P438" i="7" s="1"/>
  <c r="V436" i="7"/>
  <c r="AL436" i="7"/>
  <c r="U438" i="7" l="1"/>
  <c r="Q439" i="7" a="1"/>
  <c r="Q439" i="7" s="1"/>
  <c r="R439" i="7" s="1"/>
  <c r="P439" i="7" a="1"/>
  <c r="P439" i="7" s="1"/>
  <c r="AL437" i="7"/>
  <c r="V437" i="7"/>
  <c r="U439" i="7" l="1"/>
  <c r="Q440" i="7" a="1"/>
  <c r="Q440" i="7" s="1"/>
  <c r="P440" i="7" a="1"/>
  <c r="P440" i="7" s="1"/>
  <c r="AL438" i="7"/>
  <c r="V438" i="7"/>
  <c r="R440" i="7" l="1"/>
  <c r="U440" i="7"/>
  <c r="P441" i="7" a="1"/>
  <c r="P441" i="7" s="1"/>
  <c r="Q441" i="7" a="1"/>
  <c r="Q441" i="7" s="1"/>
  <c r="R441" i="7" s="1"/>
  <c r="V439" i="7"/>
  <c r="AL439" i="7"/>
  <c r="U441" i="7" l="1"/>
  <c r="Q442" i="7" a="1"/>
  <c r="Q442" i="7" s="1"/>
  <c r="P442" i="7" a="1"/>
  <c r="P442" i="7" s="1"/>
  <c r="AL440" i="7"/>
  <c r="V440" i="7"/>
  <c r="R442" i="7" l="1"/>
  <c r="U442" i="7"/>
  <c r="P443" i="7" a="1"/>
  <c r="P443" i="7" s="1"/>
  <c r="Q443" i="7" a="1"/>
  <c r="Q443" i="7" s="1"/>
  <c r="R443" i="7" s="1"/>
  <c r="AL441" i="7"/>
  <c r="V441" i="7"/>
  <c r="U443" i="7" l="1"/>
  <c r="Q444" i="7" a="1"/>
  <c r="Q444" i="7" s="1"/>
  <c r="P444" i="7" a="1"/>
  <c r="P444" i="7" s="1"/>
  <c r="V442" i="7"/>
  <c r="AL442" i="7"/>
  <c r="R444" i="7" l="1"/>
  <c r="U444" i="7"/>
  <c r="P445" i="7" a="1"/>
  <c r="P445" i="7" s="1"/>
  <c r="Q445" i="7" a="1"/>
  <c r="Q445" i="7" s="1"/>
  <c r="V443" i="7"/>
  <c r="AL443" i="7"/>
  <c r="R445" i="7" l="1"/>
  <c r="U445" i="7"/>
  <c r="P446" i="7" a="1"/>
  <c r="P446" i="7" s="1"/>
  <c r="Q446" i="7" a="1"/>
  <c r="Q446" i="7" s="1"/>
  <c r="R446" i="7" s="1"/>
  <c r="V444" i="7"/>
  <c r="AL444" i="7"/>
  <c r="U446" i="7" l="1"/>
  <c r="Q447" i="7" a="1"/>
  <c r="Q447" i="7" s="1"/>
  <c r="R447" i="7" s="1"/>
  <c r="P447" i="7" a="1"/>
  <c r="P447" i="7" s="1"/>
  <c r="AL445" i="7"/>
  <c r="V445" i="7"/>
  <c r="U447" i="7" l="1"/>
  <c r="P448" i="7" a="1"/>
  <c r="P448" i="7" s="1"/>
  <c r="Q448" i="7" a="1"/>
  <c r="Q448" i="7" s="1"/>
  <c r="R448" i="7" s="1"/>
  <c r="AL446" i="7"/>
  <c r="V446" i="7"/>
  <c r="U448" i="7" l="1"/>
  <c r="Q449" i="7" a="1"/>
  <c r="Q449" i="7" s="1"/>
  <c r="R449" i="7" s="1"/>
  <c r="P449" i="7" a="1"/>
  <c r="P449" i="7" s="1"/>
  <c r="V447" i="7"/>
  <c r="AL447" i="7"/>
  <c r="U449" i="7" l="1"/>
  <c r="Q450" i="7" a="1"/>
  <c r="Q450" i="7" s="1"/>
  <c r="R450" i="7" s="1"/>
  <c r="P450" i="7" a="1"/>
  <c r="P450" i="7" s="1"/>
  <c r="AL448" i="7"/>
  <c r="V448" i="7"/>
  <c r="U450" i="7" l="1"/>
  <c r="Q451" i="7" a="1"/>
  <c r="Q451" i="7" s="1"/>
  <c r="R451" i="7" s="1"/>
  <c r="P451" i="7" a="1"/>
  <c r="P451" i="7" s="1"/>
  <c r="V449" i="7"/>
  <c r="AL449" i="7"/>
  <c r="U451" i="7" l="1"/>
  <c r="P452" i="7" a="1"/>
  <c r="P452" i="7" s="1"/>
  <c r="Q452" i="7" a="1"/>
  <c r="Q452" i="7" s="1"/>
  <c r="R452" i="7" s="1"/>
  <c r="AL450" i="7"/>
  <c r="V450" i="7"/>
  <c r="U452" i="7" l="1"/>
  <c r="P453" i="7" a="1"/>
  <c r="P453" i="7" s="1"/>
  <c r="Q453" i="7" a="1"/>
  <c r="Q453" i="7" s="1"/>
  <c r="R453" i="7" s="1"/>
  <c r="AL451" i="7"/>
  <c r="V451" i="7"/>
  <c r="U453" i="7" l="1"/>
  <c r="P454" i="7" a="1"/>
  <c r="P454" i="7" s="1"/>
  <c r="Q454" i="7" a="1"/>
  <c r="Q454" i="7" s="1"/>
  <c r="R454" i="7" s="1"/>
  <c r="V452" i="7"/>
  <c r="AL452" i="7"/>
  <c r="U454" i="7" l="1"/>
  <c r="Q455" i="7" a="1"/>
  <c r="Q455" i="7" s="1"/>
  <c r="P455" i="7" a="1"/>
  <c r="P455" i="7" s="1"/>
  <c r="V453" i="7"/>
  <c r="AL453" i="7"/>
  <c r="R455" i="7" l="1"/>
  <c r="U455" i="7"/>
  <c r="Q456" i="7" a="1"/>
  <c r="Q456" i="7" s="1"/>
  <c r="R456" i="7" s="1"/>
  <c r="P456" i="7" a="1"/>
  <c r="P456" i="7" s="1"/>
  <c r="V454" i="7"/>
  <c r="AL454" i="7"/>
  <c r="U456" i="7" l="1"/>
  <c r="Q457" i="7" a="1"/>
  <c r="Q457" i="7" s="1"/>
  <c r="R457" i="7" s="1"/>
  <c r="P457" i="7" a="1"/>
  <c r="P457" i="7" s="1"/>
  <c r="V455" i="7"/>
  <c r="AL455" i="7"/>
  <c r="U457" i="7" l="1"/>
  <c r="P458" i="7" a="1"/>
  <c r="P458" i="7" s="1"/>
  <c r="Q458" i="7" a="1"/>
  <c r="Q458" i="7" s="1"/>
  <c r="R458" i="7" s="1"/>
  <c r="V456" i="7"/>
  <c r="AL456" i="7"/>
  <c r="U458" i="7" l="1"/>
  <c r="P459" i="7" a="1"/>
  <c r="P459" i="7" s="1"/>
  <c r="Q459" i="7" a="1"/>
  <c r="Q459" i="7" s="1"/>
  <c r="AL457" i="7"/>
  <c r="V457" i="7"/>
  <c r="R459" i="7" l="1"/>
  <c r="U459" i="7"/>
  <c r="Q460" i="7" a="1"/>
  <c r="Q460" i="7" s="1"/>
  <c r="R460" i="7" s="1"/>
  <c r="P460" i="7" a="1"/>
  <c r="P460" i="7" s="1"/>
  <c r="AL458" i="7"/>
  <c r="V458" i="7"/>
  <c r="U460" i="7" l="1"/>
  <c r="P461" i="7" a="1"/>
  <c r="P461" i="7" s="1"/>
  <c r="Q461" i="7" a="1"/>
  <c r="Q461" i="7" s="1"/>
  <c r="R461" i="7" s="1"/>
  <c r="V459" i="7"/>
  <c r="AL459" i="7"/>
  <c r="U461" i="7" l="1"/>
  <c r="P462" i="7" a="1"/>
  <c r="P462" i="7" s="1"/>
  <c r="Q462" i="7" a="1"/>
  <c r="Q462" i="7" s="1"/>
  <c r="R462" i="7" s="1"/>
  <c r="AL460" i="7"/>
  <c r="V460" i="7"/>
  <c r="U462" i="7" l="1"/>
  <c r="Q463" i="7" a="1"/>
  <c r="Q463" i="7" s="1"/>
  <c r="R463" i="7" s="1"/>
  <c r="P463" i="7" a="1"/>
  <c r="P463" i="7" s="1"/>
  <c r="AL461" i="7"/>
  <c r="V461" i="7"/>
  <c r="U463" i="7" l="1"/>
  <c r="Q464" i="7" a="1"/>
  <c r="Q464" i="7" s="1"/>
  <c r="R464" i="7" s="1"/>
  <c r="P464" i="7" a="1"/>
  <c r="P464" i="7" s="1"/>
  <c r="V462" i="7"/>
  <c r="AL462" i="7"/>
  <c r="U464" i="7" l="1"/>
  <c r="Q465" i="7" a="1"/>
  <c r="Q465" i="7" s="1"/>
  <c r="P465" i="7" a="1"/>
  <c r="P465" i="7" s="1"/>
  <c r="AL463" i="7"/>
  <c r="V463" i="7"/>
  <c r="R465" i="7" l="1"/>
  <c r="U465" i="7"/>
  <c r="Q466" i="7" a="1"/>
  <c r="Q466" i="7" s="1"/>
  <c r="R466" i="7" s="1"/>
  <c r="P466" i="7" a="1"/>
  <c r="P466" i="7" s="1"/>
  <c r="AL464" i="7"/>
  <c r="V464" i="7"/>
  <c r="U466" i="7" l="1"/>
  <c r="P467" i="7" a="1"/>
  <c r="P467" i="7" s="1"/>
  <c r="Q467" i="7" a="1"/>
  <c r="Q467" i="7" s="1"/>
  <c r="R467" i="7" s="1"/>
  <c r="V465" i="7"/>
  <c r="AL465" i="7"/>
  <c r="U467" i="7" l="1"/>
  <c r="Q468" i="7" a="1"/>
  <c r="Q468" i="7" s="1"/>
  <c r="R468" i="7" s="1"/>
  <c r="P468" i="7" a="1"/>
  <c r="P468" i="7" s="1"/>
  <c r="V466" i="7"/>
  <c r="AL466" i="7"/>
  <c r="U468" i="7" l="1"/>
  <c r="Q469" i="7" a="1"/>
  <c r="Q469" i="7" s="1"/>
  <c r="P469" i="7" a="1"/>
  <c r="P469" i="7" s="1"/>
  <c r="V467" i="7"/>
  <c r="AL467" i="7"/>
  <c r="R469" i="7" l="1"/>
  <c r="U469" i="7"/>
  <c r="Q470" i="7" a="1"/>
  <c r="Q470" i="7" s="1"/>
  <c r="R470" i="7" s="1"/>
  <c r="P470" i="7" a="1"/>
  <c r="P470" i="7" s="1"/>
  <c r="V468" i="7"/>
  <c r="AL468" i="7"/>
  <c r="U470" i="7" l="1"/>
  <c r="Q471" i="7" a="1"/>
  <c r="Q471" i="7" s="1"/>
  <c r="P471" i="7" a="1"/>
  <c r="P471" i="7" s="1"/>
  <c r="V469" i="7"/>
  <c r="AL469" i="7"/>
  <c r="R471" i="7" l="1"/>
  <c r="U471" i="7"/>
  <c r="Q472" i="7" a="1"/>
  <c r="Q472" i="7" s="1"/>
  <c r="R472" i="7" s="1"/>
  <c r="P472" i="7" a="1"/>
  <c r="P472" i="7" s="1"/>
  <c r="AL470" i="7"/>
  <c r="V470" i="7"/>
  <c r="U472" i="7" l="1"/>
  <c r="P473" i="7" a="1"/>
  <c r="P473" i="7" s="1"/>
  <c r="Q473" i="7" a="1"/>
  <c r="Q473" i="7" s="1"/>
  <c r="R473" i="7" s="1"/>
  <c r="V471" i="7"/>
  <c r="AL471" i="7"/>
  <c r="U473" i="7" l="1"/>
  <c r="Q474" i="7" a="1"/>
  <c r="Q474" i="7" s="1"/>
  <c r="R474" i="7" s="1"/>
  <c r="P474" i="7" a="1"/>
  <c r="P474" i="7" s="1"/>
  <c r="V472" i="7"/>
  <c r="AL472" i="7"/>
  <c r="U474" i="7" l="1"/>
  <c r="P475" i="7" a="1"/>
  <c r="P475" i="7" s="1"/>
  <c r="Q475" i="7" a="1"/>
  <c r="Q475" i="7" s="1"/>
  <c r="R475" i="7" s="1"/>
  <c r="V473" i="7"/>
  <c r="AL473" i="7"/>
  <c r="U475" i="7" l="1"/>
  <c r="P476" i="7" a="1"/>
  <c r="P476" i="7" s="1"/>
  <c r="Q476" i="7" a="1"/>
  <c r="Q476" i="7" s="1"/>
  <c r="R476" i="7" s="1"/>
  <c r="V474" i="7"/>
  <c r="AL474" i="7"/>
  <c r="U476" i="7" l="1"/>
  <c r="Q477" i="7" a="1"/>
  <c r="Q477" i="7" s="1"/>
  <c r="R477" i="7" s="1"/>
  <c r="P477" i="7" a="1"/>
  <c r="P477" i="7" s="1"/>
  <c r="V475" i="7"/>
  <c r="AL475" i="7"/>
  <c r="U477" i="7" l="1"/>
  <c r="Q478" i="7" a="1"/>
  <c r="Q478" i="7" s="1"/>
  <c r="R478" i="7" s="1"/>
  <c r="P478" i="7" a="1"/>
  <c r="P478" i="7" s="1"/>
  <c r="AL476" i="7"/>
  <c r="V476" i="7"/>
  <c r="U478" i="7" l="1"/>
  <c r="Q479" i="7" a="1"/>
  <c r="Q479" i="7" s="1"/>
  <c r="P479" i="7" a="1"/>
  <c r="P479" i="7" s="1"/>
  <c r="AL477" i="7"/>
  <c r="V477" i="7"/>
  <c r="R479" i="7" l="1"/>
  <c r="U479" i="7"/>
  <c r="Q480" i="7" a="1"/>
  <c r="Q480" i="7" s="1"/>
  <c r="R480" i="7" s="1"/>
  <c r="P480" i="7" a="1"/>
  <c r="P480" i="7" s="1"/>
  <c r="V478" i="7"/>
  <c r="AL478" i="7"/>
  <c r="U480" i="7" l="1"/>
  <c r="P481" i="7" a="1"/>
  <c r="P481" i="7" s="1"/>
  <c r="Q481" i="7" a="1"/>
  <c r="Q481" i="7" s="1"/>
  <c r="R481" i="7" s="1"/>
  <c r="V479" i="7"/>
  <c r="AL479" i="7"/>
  <c r="U481" i="7" l="1"/>
  <c r="Q482" i="7" a="1"/>
  <c r="Q482" i="7" s="1"/>
  <c r="R482" i="7" s="1"/>
  <c r="P482" i="7" a="1"/>
  <c r="P482" i="7" s="1"/>
  <c r="AL480" i="7"/>
  <c r="V480" i="7"/>
  <c r="U482" i="7" l="1"/>
  <c r="Q483" i="7" a="1"/>
  <c r="Q483" i="7" s="1"/>
  <c r="P483" i="7" a="1"/>
  <c r="P483" i="7" s="1"/>
  <c r="V481" i="7"/>
  <c r="AL481" i="7"/>
  <c r="R483" i="7" l="1"/>
  <c r="U483" i="7"/>
  <c r="Q484" i="7" a="1"/>
  <c r="Q484" i="7" s="1"/>
  <c r="P484" i="7" a="1"/>
  <c r="P484" i="7" s="1"/>
  <c r="V482" i="7"/>
  <c r="AL482" i="7"/>
  <c r="R484" i="7" l="1"/>
  <c r="U484" i="7"/>
  <c r="Q485" i="7" a="1"/>
  <c r="Q485" i="7" s="1"/>
  <c r="P485" i="7" a="1"/>
  <c r="P485" i="7" s="1"/>
  <c r="V483" i="7"/>
  <c r="AL483" i="7"/>
  <c r="R485" i="7" l="1"/>
  <c r="U485" i="7"/>
  <c r="Q486" i="7" a="1"/>
  <c r="Q486" i="7" s="1"/>
  <c r="P486" i="7" a="1"/>
  <c r="P486" i="7" s="1"/>
  <c r="V484" i="7"/>
  <c r="AL484" i="7"/>
  <c r="R486" i="7" l="1"/>
  <c r="U486" i="7"/>
  <c r="Q487" i="7" a="1"/>
  <c r="Q487" i="7" s="1"/>
  <c r="R487" i="7" s="1"/>
  <c r="P487" i="7" a="1"/>
  <c r="P487" i="7" s="1"/>
  <c r="V485" i="7"/>
  <c r="AL485" i="7"/>
  <c r="U487" i="7" l="1"/>
  <c r="Q488" i="7" a="1"/>
  <c r="Q488" i="7" s="1"/>
  <c r="R488" i="7" s="1"/>
  <c r="P488" i="7" a="1"/>
  <c r="P488" i="7" s="1"/>
  <c r="V486" i="7"/>
  <c r="AL486" i="7"/>
  <c r="U488" i="7" l="1"/>
  <c r="P489" i="7" a="1"/>
  <c r="P489" i="7" s="1"/>
  <c r="Q489" i="7" a="1"/>
  <c r="Q489" i="7" s="1"/>
  <c r="R489" i="7" s="1"/>
  <c r="V487" i="7"/>
  <c r="AL487" i="7"/>
  <c r="U489" i="7" l="1"/>
  <c r="P490" i="7" a="1"/>
  <c r="P490" i="7" s="1"/>
  <c r="Q490" i="7" a="1"/>
  <c r="Q490" i="7" s="1"/>
  <c r="AL488" i="7"/>
  <c r="V488" i="7"/>
  <c r="R490" i="7" l="1"/>
  <c r="U490" i="7"/>
  <c r="P491" i="7" a="1"/>
  <c r="P491" i="7" s="1"/>
  <c r="Q491" i="7" a="1"/>
  <c r="Q491" i="7" s="1"/>
  <c r="R491" i="7" s="1"/>
  <c r="AL489" i="7"/>
  <c r="V489" i="7"/>
  <c r="U491" i="7" l="1"/>
  <c r="Q492" i="7" a="1"/>
  <c r="Q492" i="7" s="1"/>
  <c r="P492" i="7" a="1"/>
  <c r="P492" i="7" s="1"/>
  <c r="V490" i="7"/>
  <c r="AL490" i="7"/>
  <c r="R492" i="7" l="1"/>
  <c r="U492" i="7"/>
  <c r="Q493" i="7" a="1"/>
  <c r="Q493" i="7" s="1"/>
  <c r="P493" i="7" a="1"/>
  <c r="P493" i="7" s="1"/>
  <c r="AL491" i="7"/>
  <c r="V491" i="7"/>
  <c r="R493" i="7" l="1"/>
  <c r="U493" i="7"/>
  <c r="Q494" i="7" a="1"/>
  <c r="Q494" i="7" s="1"/>
  <c r="R494" i="7" s="1"/>
  <c r="P494" i="7" a="1"/>
  <c r="P494" i="7" s="1"/>
  <c r="V492" i="7"/>
  <c r="AL492" i="7"/>
  <c r="U494" i="7" l="1"/>
  <c r="P495" i="7" a="1"/>
  <c r="P495" i="7" s="1"/>
  <c r="Q495" i="7" a="1"/>
  <c r="Q495" i="7" s="1"/>
  <c r="R495" i="7" s="1"/>
  <c r="V493" i="7"/>
  <c r="AL493" i="7"/>
  <c r="U495" i="7" l="1"/>
  <c r="Q496" i="7" a="1"/>
  <c r="Q496" i="7" s="1"/>
  <c r="R496" i="7" s="1"/>
  <c r="P496" i="7" a="1"/>
  <c r="P496" i="7" s="1"/>
  <c r="V494" i="7"/>
  <c r="AL494" i="7"/>
  <c r="U496" i="7" l="1"/>
  <c r="P497" i="7" a="1"/>
  <c r="P497" i="7" s="1"/>
  <c r="Q497" i="7" a="1"/>
  <c r="Q497" i="7" s="1"/>
  <c r="R497" i="7" s="1"/>
  <c r="AL495" i="7"/>
  <c r="V495" i="7"/>
  <c r="U497" i="7" l="1"/>
  <c r="Q498" i="7" a="1"/>
  <c r="Q498" i="7" s="1"/>
  <c r="P498" i="7" a="1"/>
  <c r="P498" i="7" s="1"/>
  <c r="AL496" i="7"/>
  <c r="V496" i="7"/>
  <c r="R498" i="7" l="1"/>
  <c r="U498" i="7"/>
  <c r="Q499" i="7" a="1"/>
  <c r="Q499" i="7" s="1"/>
  <c r="P499" i="7" a="1"/>
  <c r="P499" i="7" s="1"/>
  <c r="V497" i="7"/>
  <c r="AL497" i="7"/>
  <c r="R499" i="7" l="1"/>
  <c r="U499" i="7"/>
  <c r="Q500" i="7" a="1"/>
  <c r="Q500" i="7" s="1"/>
  <c r="P500" i="7" a="1"/>
  <c r="P500" i="7" s="1"/>
  <c r="V498" i="7"/>
  <c r="AL498" i="7"/>
  <c r="R500" i="7" l="1"/>
  <c r="U500" i="7"/>
  <c r="Q501" i="7" a="1"/>
  <c r="Q501" i="7" s="1"/>
  <c r="P501" i="7" a="1"/>
  <c r="P501" i="7" s="1"/>
  <c r="AL499" i="7"/>
  <c r="V499" i="7"/>
  <c r="R501" i="7" l="1"/>
  <c r="U501" i="7"/>
  <c r="Q502" i="7" a="1"/>
  <c r="Q502" i="7" s="1"/>
  <c r="R502" i="7" s="1"/>
  <c r="P502" i="7" a="1"/>
  <c r="P502" i="7" s="1"/>
  <c r="V500" i="7"/>
  <c r="AL500" i="7"/>
  <c r="U502" i="7" l="1"/>
  <c r="Q503" i="7" a="1"/>
  <c r="Q503" i="7" s="1"/>
  <c r="R503" i="7" s="1"/>
  <c r="P503" i="7" a="1"/>
  <c r="P503" i="7" s="1"/>
  <c r="V501" i="7"/>
  <c r="AL501" i="7"/>
  <c r="U503" i="7" l="1"/>
  <c r="Q504" i="7" a="1"/>
  <c r="Q504" i="7" s="1"/>
  <c r="R504" i="7" s="1"/>
  <c r="P504" i="7" a="1"/>
  <c r="P504" i="7" s="1"/>
  <c r="V502" i="7"/>
  <c r="AL502" i="7"/>
  <c r="U504" i="7" l="1"/>
  <c r="Q505" i="7" a="1"/>
  <c r="Q505" i="7" s="1"/>
  <c r="R505" i="7" s="1"/>
  <c r="P505" i="7" a="1"/>
  <c r="P505" i="7" s="1"/>
  <c r="AL503" i="7"/>
  <c r="V503" i="7"/>
  <c r="U505" i="7" l="1"/>
  <c r="Q506" i="7" a="1"/>
  <c r="Q506" i="7" s="1"/>
  <c r="R506" i="7" s="1"/>
  <c r="P506" i="7" a="1"/>
  <c r="P506" i="7" s="1"/>
  <c r="AL504" i="7"/>
  <c r="V504" i="7"/>
  <c r="U506" i="7" l="1"/>
  <c r="Q507" i="7" a="1"/>
  <c r="Q507" i="7" s="1"/>
  <c r="P507" i="7" a="1"/>
  <c r="P507" i="7" s="1"/>
  <c r="AL505" i="7"/>
  <c r="V505" i="7"/>
  <c r="R507" i="7" l="1"/>
  <c r="U507" i="7"/>
  <c r="Q508" i="7" a="1"/>
  <c r="Q508" i="7" s="1"/>
  <c r="P508" i="7" a="1"/>
  <c r="P508" i="7" s="1"/>
  <c r="V506" i="7"/>
  <c r="AL506" i="7"/>
  <c r="R508" i="7" l="1"/>
  <c r="U508" i="7"/>
  <c r="Q509" i="7" a="1"/>
  <c r="Q509" i="7" s="1"/>
  <c r="R509" i="7" s="1"/>
  <c r="P509" i="7" a="1"/>
  <c r="P509" i="7" s="1"/>
  <c r="AL507" i="7"/>
  <c r="V507" i="7"/>
  <c r="U509" i="7" l="1"/>
  <c r="P510" i="7" a="1"/>
  <c r="P510" i="7" s="1"/>
  <c r="Q510" i="7" a="1"/>
  <c r="Q510" i="7" s="1"/>
  <c r="R510" i="7" s="1"/>
  <c r="AL508" i="7"/>
  <c r="V508" i="7"/>
  <c r="U510" i="7" l="1"/>
  <c r="Q511" i="7" a="1"/>
  <c r="Q511" i="7" s="1"/>
  <c r="R511" i="7" s="1"/>
  <c r="P511" i="7" a="1"/>
  <c r="P511" i="7" s="1"/>
  <c r="V509" i="7"/>
  <c r="AL509" i="7"/>
  <c r="U511" i="7" l="1"/>
  <c r="Q512" i="7" a="1"/>
  <c r="Q512" i="7" s="1"/>
  <c r="R512" i="7" s="1"/>
  <c r="P512" i="7" a="1"/>
  <c r="P512" i="7" s="1"/>
  <c r="V510" i="7"/>
  <c r="AL510" i="7"/>
  <c r="U512" i="7" l="1"/>
  <c r="P513" i="7" a="1"/>
  <c r="P513" i="7" s="1"/>
  <c r="Q513" i="7" a="1"/>
  <c r="Q513" i="7" s="1"/>
  <c r="R513" i="7" s="1"/>
  <c r="AL511" i="7"/>
  <c r="V511" i="7"/>
  <c r="U513" i="7" l="1"/>
  <c r="Q514" i="7" a="1"/>
  <c r="Q514" i="7" s="1"/>
  <c r="P514" i="7" a="1"/>
  <c r="P514" i="7" s="1"/>
  <c r="AL512" i="7"/>
  <c r="V512" i="7"/>
  <c r="R514" i="7" l="1"/>
  <c r="U514" i="7"/>
  <c r="Q515" i="7" a="1"/>
  <c r="Q515" i="7" s="1"/>
  <c r="R515" i="7" s="1"/>
  <c r="P515" i="7" a="1"/>
  <c r="P515" i="7" s="1"/>
  <c r="AL513" i="7"/>
  <c r="V513" i="7"/>
  <c r="U515" i="7" l="1"/>
  <c r="P516" i="7" a="1"/>
  <c r="P516" i="7" s="1"/>
  <c r="Q516" i="7" a="1"/>
  <c r="Q516" i="7" s="1"/>
  <c r="R516" i="7" s="1"/>
  <c r="AL514" i="7"/>
  <c r="V514" i="7"/>
  <c r="U516" i="7" l="1"/>
  <c r="Q517" i="7" a="1"/>
  <c r="Q517" i="7" s="1"/>
  <c r="R517" i="7" s="1"/>
  <c r="P517" i="7" a="1"/>
  <c r="P517" i="7" s="1"/>
  <c r="V515" i="7"/>
  <c r="AL515" i="7"/>
  <c r="U517" i="7" l="1"/>
  <c r="Q518" i="7" a="1"/>
  <c r="Q518" i="7" s="1"/>
  <c r="R518" i="7" s="1"/>
  <c r="P518" i="7" a="1"/>
  <c r="P518" i="7" s="1"/>
  <c r="V516" i="7"/>
  <c r="AL516" i="7"/>
  <c r="U518" i="7" l="1"/>
  <c r="P519" i="7" a="1"/>
  <c r="P519" i="7" s="1"/>
  <c r="Q519" i="7" a="1"/>
  <c r="Q519" i="7" s="1"/>
  <c r="R519" i="7" s="1"/>
  <c r="AL517" i="7"/>
  <c r="V517" i="7"/>
  <c r="U519" i="7" l="1"/>
  <c r="Q520" i="7" a="1"/>
  <c r="Q520" i="7" s="1"/>
  <c r="P520" i="7" a="1"/>
  <c r="P520" i="7" s="1"/>
  <c r="AL518" i="7"/>
  <c r="V518" i="7"/>
  <c r="R520" i="7" l="1"/>
  <c r="U520" i="7"/>
  <c r="Q521" i="7" a="1"/>
  <c r="Q521" i="7" s="1"/>
  <c r="P521" i="7" a="1"/>
  <c r="P521" i="7" s="1"/>
  <c r="V519" i="7"/>
  <c r="AL519" i="7"/>
  <c r="R521" i="7" l="1"/>
  <c r="U521" i="7"/>
  <c r="Q522" i="7" a="1"/>
  <c r="Q522" i="7" s="1"/>
  <c r="R522" i="7" s="1"/>
  <c r="P522" i="7" a="1"/>
  <c r="P522" i="7" s="1"/>
  <c r="V520" i="7"/>
  <c r="AL520" i="7"/>
  <c r="U522" i="7" l="1"/>
  <c r="P523" i="7" a="1"/>
  <c r="P523" i="7" s="1"/>
  <c r="Q523" i="7" a="1"/>
  <c r="Q523" i="7" s="1"/>
  <c r="R523" i="7" s="1"/>
  <c r="V521" i="7"/>
  <c r="AL521" i="7"/>
  <c r="U523" i="7" l="1"/>
  <c r="Q524" i="7" a="1"/>
  <c r="Q524" i="7" s="1"/>
  <c r="R524" i="7" s="1"/>
  <c r="P524" i="7" a="1"/>
  <c r="P524" i="7" s="1"/>
  <c r="AL522" i="7"/>
  <c r="V522" i="7"/>
  <c r="U524" i="7" l="1"/>
  <c r="Q525" i="7" a="1"/>
  <c r="Q525" i="7" s="1"/>
  <c r="R525" i="7" s="1"/>
  <c r="P525" i="7" a="1"/>
  <c r="P525" i="7" s="1"/>
  <c r="V523" i="7"/>
  <c r="AL523" i="7"/>
  <c r="U525" i="7" l="1"/>
  <c r="Q526" i="7" a="1"/>
  <c r="Q526" i="7" s="1"/>
  <c r="R526" i="7" s="1"/>
  <c r="P526" i="7" a="1"/>
  <c r="P526" i="7" s="1"/>
  <c r="AL524" i="7"/>
  <c r="V524" i="7"/>
  <c r="U526" i="7" l="1"/>
  <c r="Q527" i="7" a="1"/>
  <c r="Q527" i="7" s="1"/>
  <c r="R527" i="7" s="1"/>
  <c r="P527" i="7" a="1"/>
  <c r="P527" i="7" s="1"/>
  <c r="AL525" i="7"/>
  <c r="V525" i="7"/>
  <c r="U527" i="7" l="1"/>
  <c r="Q528" i="7" a="1"/>
  <c r="Q528" i="7" s="1"/>
  <c r="R528" i="7" s="1"/>
  <c r="P528" i="7" a="1"/>
  <c r="P528" i="7" s="1"/>
  <c r="V526" i="7"/>
  <c r="AL526" i="7"/>
  <c r="U528" i="7" l="1"/>
  <c r="Q529" i="7" a="1"/>
  <c r="Q529" i="7" s="1"/>
  <c r="R529" i="7" s="1"/>
  <c r="P529" i="7" a="1"/>
  <c r="P529" i="7" s="1"/>
  <c r="V527" i="7"/>
  <c r="AL527" i="7"/>
  <c r="U529" i="7" l="1"/>
  <c r="Q530" i="7" a="1"/>
  <c r="Q530" i="7" s="1"/>
  <c r="R530" i="7" s="1"/>
  <c r="P530" i="7" a="1"/>
  <c r="P530" i="7" s="1"/>
  <c r="V528" i="7"/>
  <c r="AL528" i="7"/>
  <c r="U530" i="7" l="1"/>
  <c r="Q531" i="7" a="1"/>
  <c r="Q531" i="7" s="1"/>
  <c r="R531" i="7" s="1"/>
  <c r="P531" i="7" a="1"/>
  <c r="P531" i="7" s="1"/>
  <c r="AL529" i="7"/>
  <c r="V529" i="7"/>
  <c r="U531" i="7" l="1"/>
  <c r="Q532" i="7" a="1"/>
  <c r="Q532" i="7" s="1"/>
  <c r="P532" i="7" a="1"/>
  <c r="P532" i="7" s="1"/>
  <c r="AL530" i="7"/>
  <c r="V530" i="7"/>
  <c r="R532" i="7" l="1"/>
  <c r="U532" i="7"/>
  <c r="P533" i="7" a="1"/>
  <c r="P533" i="7" s="1"/>
  <c r="Q533" i="7" a="1"/>
  <c r="Q533" i="7" s="1"/>
  <c r="R533" i="7" s="1"/>
  <c r="AL531" i="7"/>
  <c r="V531" i="7"/>
  <c r="U533" i="7" l="1"/>
  <c r="P534" i="7" a="1"/>
  <c r="P534" i="7" s="1"/>
  <c r="Q534" i="7" a="1"/>
  <c r="Q534" i="7" s="1"/>
  <c r="R534" i="7" s="1"/>
  <c r="V532" i="7"/>
  <c r="AL532" i="7"/>
  <c r="U534" i="7" l="1"/>
  <c r="Q535" i="7" a="1"/>
  <c r="Q535" i="7" s="1"/>
  <c r="R535" i="7" s="1"/>
  <c r="P535" i="7" a="1"/>
  <c r="P535" i="7" s="1"/>
  <c r="V533" i="7"/>
  <c r="AL533" i="7"/>
  <c r="U535" i="7" l="1"/>
  <c r="Q536" i="7" a="1"/>
  <c r="Q536" i="7" s="1"/>
  <c r="R536" i="7" s="1"/>
  <c r="P536" i="7" a="1"/>
  <c r="P536" i="7" s="1"/>
  <c r="V534" i="7"/>
  <c r="AL534" i="7"/>
  <c r="U536" i="7" l="1"/>
  <c r="P537" i="7" a="1"/>
  <c r="P537" i="7" s="1"/>
  <c r="Q537" i="7" a="1"/>
  <c r="Q537" i="7" s="1"/>
  <c r="R537" i="7" s="1"/>
  <c r="AL535" i="7"/>
  <c r="V535" i="7"/>
  <c r="U537" i="7" l="1"/>
  <c r="Q538" i="7" a="1"/>
  <c r="Q538" i="7" s="1"/>
  <c r="R538" i="7" s="1"/>
  <c r="P538" i="7" a="1"/>
  <c r="P538" i="7" s="1"/>
  <c r="AL536" i="7"/>
  <c r="V536" i="7"/>
  <c r="U538" i="7" l="1"/>
  <c r="P539" i="7" a="1"/>
  <c r="P539" i="7" s="1"/>
  <c r="Q539" i="7" a="1"/>
  <c r="Q539" i="7" s="1"/>
  <c r="R539" i="7" s="1"/>
  <c r="AL537" i="7"/>
  <c r="V537" i="7"/>
  <c r="U539" i="7" l="1"/>
  <c r="Q540" i="7" a="1"/>
  <c r="Q540" i="7" s="1"/>
  <c r="R540" i="7" s="1"/>
  <c r="P540" i="7" a="1"/>
  <c r="P540" i="7" s="1"/>
  <c r="AL538" i="7"/>
  <c r="V538" i="7"/>
  <c r="U540" i="7" l="1"/>
  <c r="Q541" i="7" a="1"/>
  <c r="Q541" i="7" s="1"/>
  <c r="P541" i="7" a="1"/>
  <c r="P541" i="7" s="1"/>
  <c r="AL539" i="7"/>
  <c r="V539" i="7"/>
  <c r="R541" i="7" l="1"/>
  <c r="U541" i="7"/>
  <c r="P542" i="7" a="1"/>
  <c r="P542" i="7" s="1"/>
  <c r="Q542" i="7" a="1"/>
  <c r="Q542" i="7" s="1"/>
  <c r="R542" i="7" s="1"/>
  <c r="V540" i="7"/>
  <c r="AL540" i="7"/>
  <c r="U542" i="7" l="1"/>
  <c r="Q543" i="7" a="1"/>
  <c r="Q543" i="7" s="1"/>
  <c r="R543" i="7" s="1"/>
  <c r="P543" i="7" a="1"/>
  <c r="P543" i="7" s="1"/>
  <c r="V541" i="7"/>
  <c r="AL541" i="7"/>
  <c r="U543" i="7" l="1"/>
  <c r="Q544" i="7" a="1"/>
  <c r="Q544" i="7" s="1"/>
  <c r="R544" i="7" s="1"/>
  <c r="P544" i="7" a="1"/>
  <c r="P544" i="7" s="1"/>
  <c r="V542" i="7"/>
  <c r="AL542" i="7"/>
  <c r="U544" i="7" l="1"/>
  <c r="Q545" i="7" a="1"/>
  <c r="Q545" i="7" s="1"/>
  <c r="R545" i="7" s="1"/>
  <c r="P545" i="7" a="1"/>
  <c r="P545" i="7" s="1"/>
  <c r="AL543" i="7"/>
  <c r="V543" i="7"/>
  <c r="U545" i="7" l="1"/>
  <c r="P546" i="7" a="1"/>
  <c r="P546" i="7" s="1"/>
  <c r="Q546" i="7" a="1"/>
  <c r="Q546" i="7" s="1"/>
  <c r="R546" i="7" s="1"/>
  <c r="AL544" i="7"/>
  <c r="V544" i="7"/>
  <c r="U546" i="7" l="1"/>
  <c r="Q547" i="7" a="1"/>
  <c r="Q547" i="7" s="1"/>
  <c r="P547" i="7" a="1"/>
  <c r="P547" i="7" s="1"/>
  <c r="V545" i="7"/>
  <c r="AL545" i="7"/>
  <c r="R547" i="7" l="1"/>
  <c r="U547" i="7"/>
  <c r="P548" i="7" a="1"/>
  <c r="P548" i="7" s="1"/>
  <c r="Q548" i="7" a="1"/>
  <c r="Q548" i="7" s="1"/>
  <c r="R548" i="7" s="1"/>
  <c r="AL546" i="7"/>
  <c r="V546" i="7"/>
  <c r="U548" i="7" l="1"/>
  <c r="Q549" i="7" a="1"/>
  <c r="Q549" i="7" s="1"/>
  <c r="R549" i="7" s="1"/>
  <c r="P549" i="7" a="1"/>
  <c r="P549" i="7" s="1"/>
  <c r="V547" i="7"/>
  <c r="AL547" i="7"/>
  <c r="U549" i="7" l="1"/>
  <c r="P550" i="7" a="1"/>
  <c r="P550" i="7" s="1"/>
  <c r="Q550" i="7" a="1"/>
  <c r="Q550" i="7" s="1"/>
  <c r="R550" i="7" s="1"/>
  <c r="AL548" i="7"/>
  <c r="V548" i="7"/>
  <c r="U550" i="7" l="1"/>
  <c r="Q551" i="7" a="1"/>
  <c r="Q551" i="7" s="1"/>
  <c r="P551" i="7" a="1"/>
  <c r="P551" i="7" s="1"/>
  <c r="V549" i="7"/>
  <c r="AL549" i="7"/>
  <c r="R551" i="7" l="1"/>
  <c r="U551" i="7"/>
  <c r="P552" i="7" a="1"/>
  <c r="P552" i="7" s="1"/>
  <c r="Q552" i="7" a="1"/>
  <c r="Q552" i="7" s="1"/>
  <c r="R552" i="7" s="1"/>
  <c r="AL550" i="7"/>
  <c r="V550" i="7"/>
  <c r="U552" i="7" l="1"/>
  <c r="P553" i="7" a="1"/>
  <c r="P553" i="7" s="1"/>
  <c r="Q553" i="7" a="1"/>
  <c r="Q553" i="7" s="1"/>
  <c r="R553" i="7" s="1"/>
  <c r="V551" i="7"/>
  <c r="AL551" i="7"/>
  <c r="U553" i="7" l="1"/>
  <c r="P554" i="7" a="1"/>
  <c r="P554" i="7" s="1"/>
  <c r="Q554" i="7" a="1"/>
  <c r="Q554" i="7" s="1"/>
  <c r="R554" i="7" s="1"/>
  <c r="V552" i="7"/>
  <c r="AL552" i="7"/>
  <c r="U554" i="7" l="1"/>
  <c r="Q555" i="7" a="1"/>
  <c r="Q555" i="7" s="1"/>
  <c r="R555" i="7" s="1"/>
  <c r="P555" i="7" a="1"/>
  <c r="P555" i="7" s="1"/>
  <c r="V553" i="7"/>
  <c r="AL553" i="7"/>
  <c r="U555" i="7" l="1"/>
  <c r="Q556" i="7" a="1"/>
  <c r="Q556" i="7" s="1"/>
  <c r="R556" i="7" s="1"/>
  <c r="P556" i="7" a="1"/>
  <c r="P556" i="7" s="1"/>
  <c r="V554" i="7"/>
  <c r="AL554" i="7"/>
  <c r="U556" i="7" l="1"/>
  <c r="P557" i="7" a="1"/>
  <c r="P557" i="7" s="1"/>
  <c r="Q557" i="7" a="1"/>
  <c r="Q557" i="7" s="1"/>
  <c r="R557" i="7" s="1"/>
  <c r="AL555" i="7"/>
  <c r="V555" i="7"/>
  <c r="U557" i="7" l="1"/>
  <c r="Q558" i="7" a="1"/>
  <c r="Q558" i="7" s="1"/>
  <c r="R558" i="7" s="1"/>
  <c r="P558" i="7" a="1"/>
  <c r="P558" i="7" s="1"/>
  <c r="AL556" i="7"/>
  <c r="V556" i="7"/>
  <c r="U558" i="7" l="1"/>
  <c r="P559" i="7" a="1"/>
  <c r="P559" i="7" s="1"/>
  <c r="Q559" i="7" a="1"/>
  <c r="Q559" i="7" s="1"/>
  <c r="R559" i="7" s="1"/>
  <c r="V557" i="7"/>
  <c r="AL557" i="7"/>
  <c r="U559" i="7" l="1"/>
  <c r="Q560" i="7" a="1"/>
  <c r="Q560" i="7" s="1"/>
  <c r="R560" i="7" s="1"/>
  <c r="P560" i="7" a="1"/>
  <c r="P560" i="7" s="1"/>
  <c r="AL558" i="7"/>
  <c r="V558" i="7"/>
  <c r="U560" i="7" l="1"/>
  <c r="Q561" i="7" a="1"/>
  <c r="Q561" i="7" s="1"/>
  <c r="R561" i="7" s="1"/>
  <c r="P561" i="7" a="1"/>
  <c r="P561" i="7" s="1"/>
  <c r="V559" i="7"/>
  <c r="AL559" i="7"/>
  <c r="U561" i="7" l="1"/>
  <c r="P562" i="7" a="1"/>
  <c r="P562" i="7" s="1"/>
  <c r="Q562" i="7" a="1"/>
  <c r="Q562" i="7" s="1"/>
  <c r="R562" i="7" s="1"/>
  <c r="AL560" i="7"/>
  <c r="V560" i="7"/>
  <c r="U562" i="7" l="1"/>
  <c r="Q563" i="7" a="1"/>
  <c r="Q563" i="7" s="1"/>
  <c r="R563" i="7" s="1"/>
  <c r="P563" i="7" a="1"/>
  <c r="P563" i="7" s="1"/>
  <c r="AL561" i="7"/>
  <c r="V561" i="7"/>
  <c r="U563" i="7" l="1"/>
  <c r="Q564" i="7" a="1"/>
  <c r="Q564" i="7" s="1"/>
  <c r="R564" i="7" s="1"/>
  <c r="P564" i="7" a="1"/>
  <c r="P564" i="7" s="1"/>
  <c r="V562" i="7"/>
  <c r="AL562" i="7"/>
  <c r="U564" i="7" l="1"/>
  <c r="P565" i="7" a="1"/>
  <c r="P565" i="7" s="1"/>
  <c r="Q565" i="7" a="1"/>
  <c r="Q565" i="7" s="1"/>
  <c r="R565" i="7" s="1"/>
  <c r="V563" i="7"/>
  <c r="AL563" i="7"/>
  <c r="U565" i="7" l="1"/>
  <c r="P566" i="7" a="1"/>
  <c r="P566" i="7" s="1"/>
  <c r="Q566" i="7" a="1"/>
  <c r="Q566" i="7" s="1"/>
  <c r="R566" i="7" s="1"/>
  <c r="AL564" i="7"/>
  <c r="V564" i="7"/>
  <c r="U566" i="7" l="1"/>
  <c r="Q567" i="7" a="1"/>
  <c r="Q567" i="7" s="1"/>
  <c r="R567" i="7" s="1"/>
  <c r="P567" i="7" a="1"/>
  <c r="P567" i="7" s="1"/>
  <c r="AL565" i="7"/>
  <c r="V565" i="7"/>
  <c r="U567" i="7" l="1"/>
  <c r="Q568" i="7" a="1"/>
  <c r="Q568" i="7" s="1"/>
  <c r="R568" i="7" s="1"/>
  <c r="P568" i="7" a="1"/>
  <c r="P568" i="7" s="1"/>
  <c r="AL566" i="7"/>
  <c r="V566" i="7"/>
  <c r="U568" i="7" l="1"/>
  <c r="P569" i="7" a="1"/>
  <c r="P569" i="7" s="1"/>
  <c r="Q569" i="7" a="1"/>
  <c r="Q569" i="7" s="1"/>
  <c r="R569" i="7" s="1"/>
  <c r="V567" i="7"/>
  <c r="AL567" i="7"/>
  <c r="U569" i="7" l="1"/>
  <c r="P570" i="7" a="1"/>
  <c r="P570" i="7" s="1"/>
  <c r="Q570" i="7" a="1"/>
  <c r="Q570" i="7" s="1"/>
  <c r="R570" i="7" s="1"/>
  <c r="AL568" i="7"/>
  <c r="V568" i="7"/>
  <c r="U570" i="7" l="1"/>
  <c r="Q571" i="7" a="1"/>
  <c r="Q571" i="7" s="1"/>
  <c r="P571" i="7" a="1"/>
  <c r="P571" i="7" s="1"/>
  <c r="V569" i="7"/>
  <c r="AL569" i="7"/>
  <c r="R571" i="7" l="1"/>
  <c r="U571" i="7"/>
  <c r="Q572" i="7" a="1"/>
  <c r="Q572" i="7" s="1"/>
  <c r="R572" i="7" s="1"/>
  <c r="P572" i="7" a="1"/>
  <c r="P572" i="7" s="1"/>
  <c r="V570" i="7"/>
  <c r="AL570" i="7"/>
  <c r="U572" i="7" l="1"/>
  <c r="P573" i="7" a="1"/>
  <c r="P573" i="7" s="1"/>
  <c r="Q573" i="7" a="1"/>
  <c r="Q573" i="7" s="1"/>
  <c r="R573" i="7" s="1"/>
  <c r="V571" i="7"/>
  <c r="AL571" i="7"/>
  <c r="U573" i="7" l="1"/>
  <c r="P574" i="7" a="1"/>
  <c r="P574" i="7" s="1"/>
  <c r="Q574" i="7" a="1"/>
  <c r="Q574" i="7" s="1"/>
  <c r="R574" i="7" s="1"/>
  <c r="V572" i="7"/>
  <c r="AL572" i="7"/>
  <c r="U574" i="7" l="1"/>
  <c r="Q575" i="7" a="1"/>
  <c r="Q575" i="7" s="1"/>
  <c r="P575" i="7" a="1"/>
  <c r="P575" i="7" s="1"/>
  <c r="V573" i="7"/>
  <c r="AL573" i="7"/>
  <c r="R575" i="7" l="1"/>
  <c r="U575" i="7"/>
  <c r="Q576" i="7" a="1"/>
  <c r="Q576" i="7" s="1"/>
  <c r="R576" i="7" s="1"/>
  <c r="P576" i="7" a="1"/>
  <c r="P576" i="7" s="1"/>
  <c r="V574" i="7"/>
  <c r="AL574" i="7"/>
  <c r="U576" i="7" l="1"/>
  <c r="P577" i="7" a="1"/>
  <c r="P577" i="7" s="1"/>
  <c r="Q577" i="7" a="1"/>
  <c r="Q577" i="7" s="1"/>
  <c r="R577" i="7" s="1"/>
  <c r="V575" i="7"/>
  <c r="AL575" i="7"/>
  <c r="U577" i="7" l="1"/>
  <c r="Q578" i="7" a="1"/>
  <c r="Q578" i="7" s="1"/>
  <c r="R578" i="7" s="1"/>
  <c r="P578" i="7" a="1"/>
  <c r="P578" i="7" s="1"/>
  <c r="V576" i="7"/>
  <c r="AL576" i="7"/>
  <c r="U578" i="7" l="1"/>
  <c r="Q579" i="7" a="1"/>
  <c r="Q579" i="7" s="1"/>
  <c r="R579" i="7" s="1"/>
  <c r="P579" i="7" a="1"/>
  <c r="P579" i="7" s="1"/>
  <c r="AL577" i="7"/>
  <c r="V577" i="7"/>
  <c r="U579" i="7" l="1"/>
  <c r="Q580" i="7" a="1"/>
  <c r="Q580" i="7" s="1"/>
  <c r="R580" i="7" s="1"/>
  <c r="P580" i="7" a="1"/>
  <c r="P580" i="7" s="1"/>
  <c r="V578" i="7"/>
  <c r="AL578" i="7"/>
  <c r="U580" i="7" l="1"/>
  <c r="Q581" i="7" a="1"/>
  <c r="Q581" i="7" s="1"/>
  <c r="P581" i="7" a="1"/>
  <c r="P581" i="7" s="1"/>
  <c r="AL579" i="7"/>
  <c r="V579" i="7"/>
  <c r="R581" i="7" l="1"/>
  <c r="U581" i="7"/>
  <c r="P582" i="7" a="1"/>
  <c r="P582" i="7" s="1"/>
  <c r="Q582" i="7" a="1"/>
  <c r="Q582" i="7" s="1"/>
  <c r="R582" i="7" s="1"/>
  <c r="AL580" i="7"/>
  <c r="V580" i="7"/>
  <c r="U582" i="7" l="1"/>
  <c r="P583" i="7" a="1"/>
  <c r="P583" i="7" s="1"/>
  <c r="Q583" i="7" a="1"/>
  <c r="Q583" i="7" s="1"/>
  <c r="R583" i="7" s="1"/>
  <c r="V581" i="7"/>
  <c r="AL581" i="7"/>
  <c r="U583" i="7" l="1"/>
  <c r="P584" i="7" a="1"/>
  <c r="P584" i="7" s="1"/>
  <c r="Q584" i="7" a="1"/>
  <c r="Q584" i="7" s="1"/>
  <c r="R584" i="7" s="1"/>
  <c r="AL582" i="7"/>
  <c r="V582" i="7"/>
  <c r="U584" i="7" l="1"/>
  <c r="Q585" i="7" a="1"/>
  <c r="Q585" i="7" s="1"/>
  <c r="P585" i="7" a="1"/>
  <c r="P585" i="7" s="1"/>
  <c r="AL583" i="7"/>
  <c r="V583" i="7"/>
  <c r="R585" i="7" l="1"/>
  <c r="U585" i="7"/>
  <c r="P586" i="7" a="1"/>
  <c r="P586" i="7" s="1"/>
  <c r="Q586" i="7" a="1"/>
  <c r="Q586" i="7" s="1"/>
  <c r="R586" i="7" s="1"/>
  <c r="AL584" i="7"/>
  <c r="V584" i="7"/>
  <c r="U586" i="7" l="1"/>
  <c r="P587" i="7" a="1"/>
  <c r="P587" i="7" s="1"/>
  <c r="Q587" i="7" a="1"/>
  <c r="Q587" i="7" s="1"/>
  <c r="R587" i="7" s="1"/>
  <c r="AL585" i="7"/>
  <c r="V585" i="7"/>
  <c r="U587" i="7" l="1"/>
  <c r="Q588" i="7" a="1"/>
  <c r="Q588" i="7" s="1"/>
  <c r="P588" i="7" a="1"/>
  <c r="P588" i="7" s="1"/>
  <c r="V586" i="7"/>
  <c r="AL586" i="7"/>
  <c r="R588" i="7" l="1"/>
  <c r="U588" i="7"/>
  <c r="P589" i="7" a="1"/>
  <c r="P589" i="7" s="1"/>
  <c r="Q589" i="7" a="1"/>
  <c r="Q589" i="7" s="1"/>
  <c r="R589" i="7" s="1"/>
  <c r="AL587" i="7"/>
  <c r="V587" i="7"/>
  <c r="U589" i="7" l="1"/>
  <c r="P590" i="7" a="1"/>
  <c r="P590" i="7" s="1"/>
  <c r="Q590" i="7" a="1"/>
  <c r="Q590" i="7" s="1"/>
  <c r="R590" i="7" s="1"/>
  <c r="V588" i="7"/>
  <c r="AL588" i="7"/>
  <c r="U590" i="7" l="1"/>
  <c r="P591" i="7" a="1"/>
  <c r="P591" i="7" s="1"/>
  <c r="Q591" i="7" a="1"/>
  <c r="Q591" i="7" s="1"/>
  <c r="R591" i="7" s="1"/>
  <c r="AL589" i="7"/>
  <c r="V589" i="7"/>
  <c r="U591" i="7" l="1"/>
  <c r="Q592" i="7" a="1"/>
  <c r="Q592" i="7" s="1"/>
  <c r="P592" i="7" a="1"/>
  <c r="P592" i="7" s="1"/>
  <c r="V590" i="7"/>
  <c r="AL590" i="7"/>
  <c r="R592" i="7" l="1"/>
  <c r="U592" i="7"/>
  <c r="Q593" i="7" a="1"/>
  <c r="Q593" i="7" s="1"/>
  <c r="P593" i="7" a="1"/>
  <c r="P593" i="7" s="1"/>
  <c r="V591" i="7"/>
  <c r="AL591" i="7"/>
  <c r="R593" i="7" l="1"/>
  <c r="U593" i="7"/>
  <c r="Q594" i="7" a="1"/>
  <c r="Q594" i="7" s="1"/>
  <c r="P594" i="7" a="1"/>
  <c r="P594" i="7" s="1"/>
  <c r="V592" i="7"/>
  <c r="AL592" i="7"/>
  <c r="R594" i="7" l="1"/>
  <c r="U594" i="7"/>
  <c r="P595" i="7" a="1"/>
  <c r="P595" i="7" s="1"/>
  <c r="Q595" i="7" a="1"/>
  <c r="Q595" i="7" s="1"/>
  <c r="R595" i="7" s="1"/>
  <c r="V593" i="7"/>
  <c r="AL593" i="7"/>
  <c r="U595" i="7" l="1"/>
  <c r="Q596" i="7" a="1"/>
  <c r="Q596" i="7" s="1"/>
  <c r="P596" i="7" a="1"/>
  <c r="P596" i="7" s="1"/>
  <c r="V594" i="7"/>
  <c r="AL594" i="7"/>
  <c r="R596" i="7" l="1"/>
  <c r="U596" i="7"/>
  <c r="P597" i="7" a="1"/>
  <c r="P597" i="7" s="1"/>
  <c r="Q597" i="7" a="1"/>
  <c r="Q597" i="7" s="1"/>
  <c r="R597" i="7" s="1"/>
  <c r="V595" i="7"/>
  <c r="AL595" i="7"/>
  <c r="U597" i="7" l="1"/>
  <c r="Q598" i="7" a="1"/>
  <c r="Q598" i="7" s="1"/>
  <c r="P598" i="7" a="1"/>
  <c r="P598" i="7" s="1"/>
  <c r="AL596" i="7"/>
  <c r="V596" i="7"/>
  <c r="R598" i="7" l="1"/>
  <c r="U598" i="7"/>
  <c r="Q599" i="7" a="1"/>
  <c r="Q599" i="7" s="1"/>
  <c r="P599" i="7" a="1"/>
  <c r="P599" i="7" s="1"/>
  <c r="AL597" i="7"/>
  <c r="V597" i="7"/>
  <c r="R599" i="7" l="1"/>
  <c r="U599" i="7"/>
  <c r="P600" i="7" a="1"/>
  <c r="P600" i="7" s="1"/>
  <c r="Q600" i="7" a="1"/>
  <c r="Q600" i="7" s="1"/>
  <c r="R600" i="7" s="1"/>
  <c r="V598" i="7"/>
  <c r="AL598" i="7"/>
  <c r="U600" i="7" l="1"/>
  <c r="Q601" i="7" a="1"/>
  <c r="Q601" i="7" s="1"/>
  <c r="P601" i="7" a="1"/>
  <c r="P601" i="7" s="1"/>
  <c r="V599" i="7"/>
  <c r="AL599" i="7"/>
  <c r="R601" i="7" l="1"/>
  <c r="U601" i="7"/>
  <c r="P602" i="7" a="1"/>
  <c r="P602" i="7" s="1"/>
  <c r="Q602" i="7" a="1"/>
  <c r="Q602" i="7" s="1"/>
  <c r="R602" i="7" s="1"/>
  <c r="V600" i="7"/>
  <c r="AL600" i="7"/>
  <c r="U602" i="7" l="1"/>
  <c r="P603" i="7" a="1"/>
  <c r="P603" i="7" s="1"/>
  <c r="Q603" i="7" a="1"/>
  <c r="Q603" i="7" s="1"/>
  <c r="AL601" i="7"/>
  <c r="V601" i="7"/>
  <c r="R603" i="7" l="1"/>
  <c r="U603" i="7"/>
  <c r="P604" i="7" a="1"/>
  <c r="P604" i="7" s="1"/>
  <c r="Q604" i="7" a="1"/>
  <c r="Q604" i="7" s="1"/>
  <c r="R604" i="7" s="1"/>
  <c r="AL602" i="7"/>
  <c r="V602" i="7"/>
  <c r="U604" i="7" l="1"/>
  <c r="Q605" i="7" a="1"/>
  <c r="Q605" i="7" s="1"/>
  <c r="P605" i="7" a="1"/>
  <c r="P605" i="7" s="1"/>
  <c r="V603" i="7"/>
  <c r="AL603" i="7"/>
  <c r="R605" i="7" l="1"/>
  <c r="U605" i="7"/>
  <c r="P606" i="7" a="1"/>
  <c r="P606" i="7" s="1"/>
  <c r="Q606" i="7" a="1"/>
  <c r="Q606" i="7" s="1"/>
  <c r="AL604" i="7"/>
  <c r="V604" i="7"/>
  <c r="R606" i="7" l="1"/>
  <c r="U606" i="7"/>
  <c r="Q607" i="7" a="1"/>
  <c r="Q607" i="7" s="1"/>
  <c r="P607" i="7" a="1"/>
  <c r="P607" i="7" s="1"/>
  <c r="AL605" i="7"/>
  <c r="V605" i="7"/>
  <c r="R607" i="7" l="1"/>
  <c r="U607" i="7"/>
  <c r="P608" i="7" a="1"/>
  <c r="P608" i="7" s="1"/>
  <c r="Q608" i="7" a="1"/>
  <c r="Q608" i="7" s="1"/>
  <c r="R608" i="7" s="1"/>
  <c r="V606" i="7"/>
  <c r="AL606" i="7"/>
  <c r="U608" i="7" l="1"/>
  <c r="Q609" i="7" a="1"/>
  <c r="Q609" i="7" s="1"/>
  <c r="P609" i="7" a="1"/>
  <c r="P609" i="7" s="1"/>
  <c r="V607" i="7"/>
  <c r="AL607" i="7"/>
  <c r="R609" i="7" l="1"/>
  <c r="U609" i="7"/>
  <c r="Q610" i="7" a="1"/>
  <c r="Q610" i="7" s="1"/>
  <c r="P610" i="7" a="1"/>
  <c r="P610" i="7" s="1"/>
  <c r="AL608" i="7"/>
  <c r="V608" i="7"/>
  <c r="R610" i="7" l="1"/>
  <c r="U610" i="7"/>
  <c r="Q611" i="7" a="1"/>
  <c r="Q611" i="7" s="1"/>
  <c r="P611" i="7" a="1"/>
  <c r="P611" i="7" s="1"/>
  <c r="AL609" i="7"/>
  <c r="V609" i="7"/>
  <c r="R611" i="7" l="1"/>
  <c r="U611" i="7"/>
  <c r="P612" i="7" a="1"/>
  <c r="P612" i="7" s="1"/>
  <c r="Q612" i="7" a="1"/>
  <c r="Q612" i="7" s="1"/>
  <c r="R612" i="7" s="1"/>
  <c r="V610" i="7"/>
  <c r="AL610" i="7"/>
  <c r="U612" i="7" l="1"/>
  <c r="Q613" i="7" a="1"/>
  <c r="Q613" i="7" s="1"/>
  <c r="P613" i="7" a="1"/>
  <c r="P613" i="7" s="1"/>
  <c r="AL611" i="7"/>
  <c r="V611" i="7"/>
  <c r="R613" i="7" l="1"/>
  <c r="U613" i="7"/>
  <c r="Q614" i="7" a="1"/>
  <c r="Q614" i="7" s="1"/>
  <c r="P614" i="7" a="1"/>
  <c r="P614" i="7" s="1"/>
  <c r="AL612" i="7"/>
  <c r="V612" i="7"/>
  <c r="R614" i="7" l="1"/>
  <c r="U614" i="7"/>
  <c r="Q615" i="7" a="1"/>
  <c r="Q615" i="7" s="1"/>
  <c r="P615" i="7" a="1"/>
  <c r="P615" i="7" s="1"/>
  <c r="V613" i="7"/>
  <c r="AL613" i="7"/>
  <c r="R615" i="7" l="1"/>
  <c r="U615" i="7"/>
  <c r="Q616" i="7" a="1"/>
  <c r="Q616" i="7" s="1"/>
  <c r="R616" i="7" s="1"/>
  <c r="P616" i="7" a="1"/>
  <c r="P616" i="7" s="1"/>
  <c r="V614" i="7"/>
  <c r="AL614" i="7"/>
  <c r="U616" i="7" l="1"/>
  <c r="Q617" i="7" a="1"/>
  <c r="Q617" i="7" s="1"/>
  <c r="R617" i="7" s="1"/>
  <c r="P617" i="7" a="1"/>
  <c r="P617" i="7" s="1"/>
  <c r="AL615" i="7"/>
  <c r="V615" i="7"/>
  <c r="U617" i="7" l="1"/>
  <c r="Q618" i="7" a="1"/>
  <c r="Q618" i="7" s="1"/>
  <c r="R618" i="7" s="1"/>
  <c r="P618" i="7" a="1"/>
  <c r="P618" i="7" s="1"/>
  <c r="V616" i="7"/>
  <c r="AL616" i="7"/>
  <c r="U618" i="7" l="1"/>
  <c r="Q619" i="7" a="1"/>
  <c r="Q619" i="7" s="1"/>
  <c r="R619" i="7" s="1"/>
  <c r="P619" i="7" a="1"/>
  <c r="P619" i="7" s="1"/>
  <c r="V617" i="7"/>
  <c r="AL617" i="7"/>
  <c r="U619" i="7" l="1"/>
  <c r="Q620" i="7" a="1"/>
  <c r="Q620" i="7" s="1"/>
  <c r="P620" i="7" a="1"/>
  <c r="P620" i="7" s="1"/>
  <c r="V618" i="7"/>
  <c r="AL618" i="7"/>
  <c r="R620" i="7" l="1"/>
  <c r="U620" i="7"/>
  <c r="Q621" i="7" a="1"/>
  <c r="Q621" i="7" s="1"/>
  <c r="R621" i="7" s="1"/>
  <c r="P621" i="7" a="1"/>
  <c r="P621" i="7" s="1"/>
  <c r="V619" i="7"/>
  <c r="AL619" i="7"/>
  <c r="U621" i="7" l="1"/>
  <c r="Q622" i="7" a="1"/>
  <c r="Q622" i="7" s="1"/>
  <c r="P622" i="7" a="1"/>
  <c r="P622" i="7" s="1"/>
  <c r="V620" i="7"/>
  <c r="AL620" i="7"/>
  <c r="R622" i="7" l="1"/>
  <c r="U622" i="7"/>
  <c r="Q623" i="7" a="1"/>
  <c r="Q623" i="7" s="1"/>
  <c r="R623" i="7" s="1"/>
  <c r="P623" i="7" a="1"/>
  <c r="P623" i="7" s="1"/>
  <c r="V621" i="7"/>
  <c r="AL621" i="7"/>
  <c r="U623" i="7" l="1"/>
  <c r="P624" i="7" a="1"/>
  <c r="P624" i="7" s="1"/>
  <c r="Q624" i="7" a="1"/>
  <c r="Q624" i="7" s="1"/>
  <c r="R624" i="7" s="1"/>
  <c r="AL622" i="7"/>
  <c r="V622" i="7"/>
  <c r="U624" i="7" l="1"/>
  <c r="Q625" i="7" a="1"/>
  <c r="Q625" i="7" s="1"/>
  <c r="R625" i="7" s="1"/>
  <c r="P625" i="7" a="1"/>
  <c r="P625" i="7" s="1"/>
  <c r="V623" i="7"/>
  <c r="AL623" i="7"/>
  <c r="U625" i="7" l="1"/>
  <c r="Q626" i="7" a="1"/>
  <c r="Q626" i="7" s="1"/>
  <c r="R626" i="7" s="1"/>
  <c r="P626" i="7" a="1"/>
  <c r="P626" i="7" s="1"/>
  <c r="V624" i="7"/>
  <c r="AL624" i="7"/>
  <c r="U626" i="7" l="1"/>
  <c r="P627" i="7" a="1"/>
  <c r="P627" i="7" s="1"/>
  <c r="Q627" i="7" a="1"/>
  <c r="Q627" i="7" s="1"/>
  <c r="R627" i="7" s="1"/>
  <c r="AL625" i="7"/>
  <c r="V625" i="7"/>
  <c r="U627" i="7" l="1"/>
  <c r="Q628" i="7" a="1"/>
  <c r="Q628" i="7" s="1"/>
  <c r="P628" i="7" a="1"/>
  <c r="P628" i="7" s="1"/>
  <c r="AL626" i="7"/>
  <c r="V626" i="7"/>
  <c r="R628" i="7" l="1"/>
  <c r="U628" i="7"/>
  <c r="Q629" i="7" a="1"/>
  <c r="Q629" i="7" s="1"/>
  <c r="R629" i="7" s="1"/>
  <c r="P629" i="7" a="1"/>
  <c r="P629" i="7" s="1"/>
  <c r="V627" i="7"/>
  <c r="AL627" i="7"/>
  <c r="U629" i="7" l="1"/>
  <c r="P630" i="7" a="1"/>
  <c r="P630" i="7" s="1"/>
  <c r="Q630" i="7" a="1"/>
  <c r="Q630" i="7" s="1"/>
  <c r="R630" i="7" s="1"/>
  <c r="V628" i="7"/>
  <c r="AL628" i="7"/>
  <c r="U630" i="7" l="1"/>
  <c r="Q631" i="7" a="1"/>
  <c r="Q631" i="7" s="1"/>
  <c r="R631" i="7" s="1"/>
  <c r="P631" i="7" a="1"/>
  <c r="P631" i="7" s="1"/>
  <c r="AL629" i="7"/>
  <c r="V629" i="7"/>
  <c r="U631" i="7" l="1"/>
  <c r="P632" i="7" a="1"/>
  <c r="P632" i="7" s="1"/>
  <c r="Q632" i="7" a="1"/>
  <c r="Q632" i="7" s="1"/>
  <c r="R632" i="7" s="1"/>
  <c r="V630" i="7"/>
  <c r="AL630" i="7"/>
  <c r="U632" i="7" l="1"/>
  <c r="Q633" i="7" a="1"/>
  <c r="Q633" i="7" s="1"/>
  <c r="P633" i="7" a="1"/>
  <c r="P633" i="7" s="1"/>
  <c r="V631" i="7"/>
  <c r="AL631" i="7"/>
  <c r="R633" i="7" l="1"/>
  <c r="U633" i="7"/>
  <c r="Q634" i="7" a="1"/>
  <c r="Q634" i="7" s="1"/>
  <c r="P634" i="7" a="1"/>
  <c r="P634" i="7" s="1"/>
  <c r="AL632" i="7"/>
  <c r="V632" i="7"/>
  <c r="R634" i="7" l="1"/>
  <c r="U634" i="7"/>
  <c r="Q635" i="7" a="1"/>
  <c r="Q635" i="7" s="1"/>
  <c r="P635" i="7" a="1"/>
  <c r="P635" i="7" s="1"/>
  <c r="V633" i="7"/>
  <c r="AL633" i="7"/>
  <c r="R635" i="7" l="1"/>
  <c r="U635" i="7"/>
  <c r="Q636" i="7" a="1"/>
  <c r="Q636" i="7" s="1"/>
  <c r="P636" i="7" a="1"/>
  <c r="P636" i="7" s="1"/>
  <c r="AL634" i="7"/>
  <c r="V634" i="7"/>
  <c r="R636" i="7" l="1"/>
  <c r="U636" i="7"/>
  <c r="Q637" i="7" a="1"/>
  <c r="Q637" i="7" s="1"/>
  <c r="P637" i="7" a="1"/>
  <c r="P637" i="7" s="1"/>
  <c r="V635" i="7"/>
  <c r="AL635" i="7"/>
  <c r="R637" i="7" l="1"/>
  <c r="U637" i="7"/>
  <c r="Q638" i="7" a="1"/>
  <c r="Q638" i="7" s="1"/>
  <c r="P638" i="7" a="1"/>
  <c r="P638" i="7" s="1"/>
  <c r="V636" i="7"/>
  <c r="AL636" i="7"/>
  <c r="R638" i="7" l="1"/>
  <c r="U638" i="7"/>
  <c r="Q639" i="7" a="1"/>
  <c r="Q639" i="7" s="1"/>
  <c r="P639" i="7" a="1"/>
  <c r="P639" i="7" s="1"/>
  <c r="AL637" i="7"/>
  <c r="V637" i="7"/>
  <c r="R639" i="7" l="1"/>
  <c r="U639" i="7"/>
  <c r="Q640" i="7" a="1"/>
  <c r="Q640" i="7" s="1"/>
  <c r="P640" i="7" a="1"/>
  <c r="P640" i="7" s="1"/>
  <c r="V638" i="7"/>
  <c r="AL638" i="7"/>
  <c r="R640" i="7" l="1"/>
  <c r="U640" i="7"/>
  <c r="P641" i="7" a="1"/>
  <c r="P641" i="7" s="1"/>
  <c r="Q641" i="7" a="1"/>
  <c r="Q641" i="7" s="1"/>
  <c r="R641" i="7" s="1"/>
  <c r="AL639" i="7"/>
  <c r="V639" i="7"/>
  <c r="U641" i="7" l="1"/>
  <c r="P642" i="7" a="1"/>
  <c r="P642" i="7" s="1"/>
  <c r="Q642" i="7" a="1"/>
  <c r="Q642" i="7" s="1"/>
  <c r="R642" i="7" s="1"/>
  <c r="AL640" i="7"/>
  <c r="V640" i="7"/>
  <c r="U642" i="7" l="1"/>
  <c r="P643" i="7" a="1"/>
  <c r="P643" i="7" s="1"/>
  <c r="Q643" i="7" a="1"/>
  <c r="Q643" i="7" s="1"/>
  <c r="R643" i="7" s="1"/>
  <c r="V641" i="7"/>
  <c r="AL641" i="7"/>
  <c r="U643" i="7" l="1"/>
  <c r="P644" i="7" a="1"/>
  <c r="P644" i="7" s="1"/>
  <c r="Q644" i="7" a="1"/>
  <c r="Q644" i="7" s="1"/>
  <c r="R644" i="7" s="1"/>
  <c r="V642" i="7"/>
  <c r="AL642" i="7"/>
  <c r="U644" i="7" l="1"/>
  <c r="Q645" i="7" a="1"/>
  <c r="Q645" i="7" s="1"/>
  <c r="P645" i="7" a="1"/>
  <c r="P645" i="7" s="1"/>
  <c r="V643" i="7"/>
  <c r="AL643" i="7"/>
  <c r="R645" i="7" l="1"/>
  <c r="U645" i="7"/>
  <c r="Q646" i="7" a="1"/>
  <c r="Q646" i="7" s="1"/>
  <c r="R646" i="7" s="1"/>
  <c r="P646" i="7" a="1"/>
  <c r="P646" i="7" s="1"/>
  <c r="V644" i="7"/>
  <c r="AL644" i="7"/>
  <c r="U646" i="7" l="1"/>
  <c r="Q647" i="7" a="1"/>
  <c r="Q647" i="7" s="1"/>
  <c r="R647" i="7" s="1"/>
  <c r="P647" i="7" a="1"/>
  <c r="P647" i="7" s="1"/>
  <c r="V645" i="7"/>
  <c r="AL645" i="7"/>
  <c r="U647" i="7" l="1"/>
  <c r="Q648" i="7" a="1"/>
  <c r="Q648" i="7" s="1"/>
  <c r="R648" i="7" s="1"/>
  <c r="P648" i="7" a="1"/>
  <c r="P648" i="7" s="1"/>
  <c r="V646" i="7"/>
  <c r="AL646" i="7"/>
  <c r="U648" i="7" l="1"/>
  <c r="P649" i="7" a="1"/>
  <c r="P649" i="7" s="1"/>
  <c r="Q649" i="7" a="1"/>
  <c r="Q649" i="7" s="1"/>
  <c r="R649" i="7" s="1"/>
  <c r="AL647" i="7"/>
  <c r="V647" i="7"/>
  <c r="U649" i="7" l="1"/>
  <c r="Q650" i="7" a="1"/>
  <c r="Q650" i="7" s="1"/>
  <c r="R650" i="7" s="1"/>
  <c r="P650" i="7" a="1"/>
  <c r="P650" i="7" s="1"/>
  <c r="V648" i="7"/>
  <c r="AL648" i="7"/>
  <c r="U650" i="7" l="1"/>
  <c r="Q651" i="7" a="1"/>
  <c r="Q651" i="7" s="1"/>
  <c r="P651" i="7" a="1"/>
  <c r="P651" i="7" s="1"/>
  <c r="AL649" i="7"/>
  <c r="V649" i="7"/>
  <c r="R651" i="7" l="1"/>
  <c r="U651" i="7"/>
  <c r="Q652" i="7" a="1"/>
  <c r="Q652" i="7" s="1"/>
  <c r="R652" i="7" s="1"/>
  <c r="P652" i="7" a="1"/>
  <c r="P652" i="7" s="1"/>
  <c r="V650" i="7"/>
  <c r="AL650" i="7"/>
  <c r="U652" i="7" l="1"/>
  <c r="Q653" i="7" a="1"/>
  <c r="Q653" i="7" s="1"/>
  <c r="R653" i="7" s="1"/>
  <c r="P653" i="7" a="1"/>
  <c r="P653" i="7" s="1"/>
  <c r="V651" i="7"/>
  <c r="AL651" i="7"/>
  <c r="U653" i="7" l="1"/>
  <c r="Q654" i="7" a="1"/>
  <c r="Q654" i="7" s="1"/>
  <c r="R654" i="7" s="1"/>
  <c r="P654" i="7" a="1"/>
  <c r="P654" i="7" s="1"/>
  <c r="AL652" i="7"/>
  <c r="V652" i="7"/>
  <c r="U654" i="7" l="1"/>
  <c r="Q655" i="7" a="1"/>
  <c r="Q655" i="7" s="1"/>
  <c r="P655" i="7" a="1"/>
  <c r="P655" i="7" s="1"/>
  <c r="AL653" i="7"/>
  <c r="V653" i="7"/>
  <c r="R655" i="7" l="1"/>
  <c r="U655" i="7"/>
  <c r="P656" i="7" a="1"/>
  <c r="P656" i="7" s="1"/>
  <c r="Q656" i="7" a="1"/>
  <c r="Q656" i="7" s="1"/>
  <c r="R656" i="7" s="1"/>
  <c r="AL654" i="7"/>
  <c r="V654" i="7"/>
  <c r="U656" i="7" l="1"/>
  <c r="Q657" i="7" a="1"/>
  <c r="Q657" i="7" s="1"/>
  <c r="P657" i="7" a="1"/>
  <c r="P657" i="7" s="1"/>
  <c r="AL655" i="7"/>
  <c r="V655" i="7"/>
  <c r="R657" i="7" l="1"/>
  <c r="U657" i="7"/>
  <c r="P658" i="7" a="1"/>
  <c r="P658" i="7" s="1"/>
  <c r="Q658" i="7" a="1"/>
  <c r="Q658" i="7" s="1"/>
  <c r="R658" i="7" s="1"/>
  <c r="V656" i="7"/>
  <c r="AL656" i="7"/>
  <c r="U658" i="7" l="1"/>
  <c r="Q659" i="7" a="1"/>
  <c r="Q659" i="7" s="1"/>
  <c r="R659" i="7" s="1"/>
  <c r="P659" i="7" a="1"/>
  <c r="P659" i="7" s="1"/>
  <c r="V657" i="7"/>
  <c r="AL657" i="7"/>
  <c r="U659" i="7" l="1"/>
  <c r="Q660" i="7" a="1"/>
  <c r="Q660" i="7" s="1"/>
  <c r="R660" i="7" s="1"/>
  <c r="P660" i="7" a="1"/>
  <c r="P660" i="7" s="1"/>
  <c r="AL658" i="7"/>
  <c r="V658" i="7"/>
  <c r="U660" i="7" l="1"/>
  <c r="P661" i="7" a="1"/>
  <c r="P661" i="7" s="1"/>
  <c r="Q661" i="7" a="1"/>
  <c r="Q661" i="7" s="1"/>
  <c r="AL659" i="7"/>
  <c r="V659" i="7"/>
  <c r="R661" i="7" l="1"/>
  <c r="U661" i="7"/>
  <c r="Q662" i="7" a="1"/>
  <c r="Q662" i="7" s="1"/>
  <c r="P662" i="7" a="1"/>
  <c r="P662" i="7" s="1"/>
  <c r="AL660" i="7"/>
  <c r="V660" i="7"/>
  <c r="R662" i="7" l="1"/>
  <c r="U662" i="7"/>
  <c r="Q663" i="7" a="1"/>
  <c r="Q663" i="7" s="1"/>
  <c r="R663" i="7" s="1"/>
  <c r="P663" i="7" a="1"/>
  <c r="P663" i="7" s="1"/>
  <c r="AL661" i="7"/>
  <c r="V661" i="7"/>
  <c r="U663" i="7" l="1"/>
  <c r="P664" i="7" a="1"/>
  <c r="P664" i="7" s="1"/>
  <c r="Q664" i="7" a="1"/>
  <c r="Q664" i="7" s="1"/>
  <c r="V662" i="7"/>
  <c r="AL662" i="7"/>
  <c r="R664" i="7" l="1"/>
  <c r="U664" i="7"/>
  <c r="Q665" i="7" a="1"/>
  <c r="Q665" i="7" s="1"/>
  <c r="P665" i="7" a="1"/>
  <c r="P665" i="7" s="1"/>
  <c r="AL663" i="7"/>
  <c r="V663" i="7"/>
  <c r="R665" i="7" l="1"/>
  <c r="U665" i="7"/>
  <c r="Q666" i="7" a="1"/>
  <c r="Q666" i="7" s="1"/>
  <c r="R666" i="7" s="1"/>
  <c r="P666" i="7" a="1"/>
  <c r="P666" i="7" s="1"/>
  <c r="AL664" i="7"/>
  <c r="V664" i="7"/>
  <c r="U666" i="7" l="1"/>
  <c r="Q667" i="7" a="1"/>
  <c r="Q667" i="7" s="1"/>
  <c r="R667" i="7" s="1"/>
  <c r="P667" i="7" a="1"/>
  <c r="P667" i="7" s="1"/>
  <c r="AL665" i="7"/>
  <c r="V665" i="7"/>
  <c r="U667" i="7" l="1"/>
  <c r="Q668" i="7" a="1"/>
  <c r="Q668" i="7" s="1"/>
  <c r="R668" i="7" s="1"/>
  <c r="P668" i="7" a="1"/>
  <c r="P668" i="7" s="1"/>
  <c r="V666" i="7"/>
  <c r="AL666" i="7"/>
  <c r="U668" i="7" l="1"/>
  <c r="Q669" i="7" a="1"/>
  <c r="Q669" i="7" s="1"/>
  <c r="R669" i="7" s="1"/>
  <c r="P669" i="7" a="1"/>
  <c r="P669" i="7" s="1"/>
  <c r="V667" i="7"/>
  <c r="AL667" i="7"/>
  <c r="U669" i="7" l="1"/>
  <c r="P670" i="7" a="1"/>
  <c r="P670" i="7" s="1"/>
  <c r="Q670" i="7" a="1"/>
  <c r="Q670" i="7" s="1"/>
  <c r="R670" i="7" s="1"/>
  <c r="AL668" i="7"/>
  <c r="V668" i="7"/>
  <c r="U670" i="7" l="1"/>
  <c r="P671" i="7" a="1"/>
  <c r="P671" i="7" s="1"/>
  <c r="Q671" i="7" a="1"/>
  <c r="Q671" i="7" s="1"/>
  <c r="R671" i="7" s="1"/>
  <c r="AL669" i="7"/>
  <c r="V669" i="7"/>
  <c r="U671" i="7" l="1"/>
  <c r="Q672" i="7" a="1"/>
  <c r="Q672" i="7" s="1"/>
  <c r="P672" i="7" a="1"/>
  <c r="P672" i="7" s="1"/>
  <c r="V670" i="7"/>
  <c r="AL670" i="7"/>
  <c r="R672" i="7" l="1"/>
  <c r="U672" i="7"/>
  <c r="Q673" i="7" a="1"/>
  <c r="Q673" i="7" s="1"/>
  <c r="P673" i="7" a="1"/>
  <c r="P673" i="7" s="1"/>
  <c r="AL671" i="7"/>
  <c r="V671" i="7"/>
  <c r="R673" i="7" l="1"/>
  <c r="U673" i="7"/>
  <c r="Q674" i="7" a="1"/>
  <c r="Q674" i="7" s="1"/>
  <c r="P674" i="7" a="1"/>
  <c r="P674" i="7" s="1"/>
  <c r="V672" i="7"/>
  <c r="AL672" i="7"/>
  <c r="R674" i="7" l="1"/>
  <c r="U674" i="7"/>
  <c r="P675" i="7" a="1"/>
  <c r="P675" i="7" s="1"/>
  <c r="Q675" i="7" a="1"/>
  <c r="Q675" i="7" s="1"/>
  <c r="R675" i="7" s="1"/>
  <c r="V673" i="7"/>
  <c r="AL673" i="7"/>
  <c r="U675" i="7" l="1"/>
  <c r="P676" i="7" a="1"/>
  <c r="P676" i="7" s="1"/>
  <c r="Q676" i="7" a="1"/>
  <c r="Q676" i="7" s="1"/>
  <c r="R676" i="7" s="1"/>
  <c r="AL674" i="7"/>
  <c r="V674" i="7"/>
  <c r="U676" i="7" l="1"/>
  <c r="Q677" i="7" a="1"/>
  <c r="Q677" i="7" s="1"/>
  <c r="R677" i="7" s="1"/>
  <c r="P677" i="7" a="1"/>
  <c r="P677" i="7" s="1"/>
  <c r="V675" i="7"/>
  <c r="AL675" i="7"/>
  <c r="U677" i="7" l="1"/>
  <c r="Q678" i="7" a="1"/>
  <c r="Q678" i="7" s="1"/>
  <c r="R678" i="7" s="1"/>
  <c r="P678" i="7" a="1"/>
  <c r="P678" i="7" s="1"/>
  <c r="V676" i="7"/>
  <c r="AL676" i="7"/>
  <c r="U678" i="7" l="1"/>
  <c r="P679" i="7" a="1"/>
  <c r="P679" i="7" s="1"/>
  <c r="Q679" i="7" a="1"/>
  <c r="Q679" i="7" s="1"/>
  <c r="R679" i="7" s="1"/>
  <c r="V677" i="7"/>
  <c r="AL677" i="7"/>
  <c r="U679" i="7" l="1"/>
  <c r="P680" i="7" a="1"/>
  <c r="P680" i="7" s="1"/>
  <c r="Q680" i="7" a="1"/>
  <c r="Q680" i="7" s="1"/>
  <c r="R680" i="7" s="1"/>
  <c r="AL678" i="7"/>
  <c r="V678" i="7"/>
  <c r="U680" i="7" l="1"/>
  <c r="P681" i="7" a="1"/>
  <c r="P681" i="7" s="1"/>
  <c r="Q681" i="7" a="1"/>
  <c r="Q681" i="7" s="1"/>
  <c r="R681" i="7" s="1"/>
  <c r="V679" i="7"/>
  <c r="AL679" i="7"/>
  <c r="U681" i="7" l="1"/>
  <c r="Q682" i="7" a="1"/>
  <c r="Q682" i="7" s="1"/>
  <c r="R682" i="7" s="1"/>
  <c r="P682" i="7" a="1"/>
  <c r="P682" i="7" s="1"/>
  <c r="AL680" i="7"/>
  <c r="V680" i="7"/>
  <c r="AL681" i="7" l="1"/>
  <c r="V681" i="7"/>
  <c r="U682" i="7"/>
  <c r="P683" i="7" a="1"/>
  <c r="P683" i="7" s="1"/>
  <c r="Q683" i="7" a="1"/>
  <c r="Q683" i="7" s="1"/>
  <c r="R683" i="7" s="1"/>
  <c r="U683" i="7" l="1"/>
  <c r="P684" i="7" a="1"/>
  <c r="P684" i="7" s="1"/>
  <c r="Q684" i="7" a="1"/>
  <c r="Q684" i="7" s="1"/>
  <c r="R684" i="7" s="1"/>
  <c r="AL682" i="7"/>
  <c r="V682" i="7"/>
  <c r="V683" i="7" l="1"/>
  <c r="AL683" i="7"/>
  <c r="U684" i="7"/>
  <c r="Q685" i="7" a="1"/>
  <c r="Q685" i="7" s="1"/>
  <c r="P685" i="7" a="1"/>
  <c r="P685" i="7" s="1"/>
  <c r="R685" i="7" l="1"/>
  <c r="U685" i="7"/>
  <c r="P686" i="7" a="1"/>
  <c r="P686" i="7" s="1"/>
  <c r="Q686" i="7" a="1"/>
  <c r="Q686" i="7" s="1"/>
  <c r="R686" i="7" s="1"/>
  <c r="V684" i="7"/>
  <c r="AL684" i="7"/>
  <c r="U686" i="7" l="1"/>
  <c r="Q687" i="7" a="1"/>
  <c r="Q687" i="7" s="1"/>
  <c r="R687" i="7" s="1"/>
  <c r="P687" i="7" a="1"/>
  <c r="P687" i="7" s="1"/>
  <c r="V685" i="7"/>
  <c r="AL685" i="7"/>
  <c r="U687" i="7" l="1"/>
  <c r="P688" i="7" a="1"/>
  <c r="P688" i="7" s="1"/>
  <c r="Q688" i="7" a="1"/>
  <c r="Q688" i="7" s="1"/>
  <c r="V686" i="7"/>
  <c r="AL686" i="7"/>
  <c r="R688" i="7" l="1"/>
  <c r="U688" i="7"/>
  <c r="P689" i="7" a="1"/>
  <c r="P689" i="7" s="1"/>
  <c r="Q689" i="7" a="1"/>
  <c r="Q689" i="7" s="1"/>
  <c r="R689" i="7" s="1"/>
  <c r="AL687" i="7"/>
  <c r="V687" i="7"/>
  <c r="U689" i="7" l="1"/>
  <c r="Q690" i="7" a="1"/>
  <c r="Q690" i="7" s="1"/>
  <c r="R690" i="7" s="1"/>
  <c r="P690" i="7" a="1"/>
  <c r="P690" i="7" s="1"/>
  <c r="V688" i="7"/>
  <c r="AL688" i="7"/>
  <c r="U690" i="7" l="1"/>
  <c r="P691" i="7" a="1"/>
  <c r="P691" i="7" s="1"/>
  <c r="Q691" i="7" a="1"/>
  <c r="Q691" i="7" s="1"/>
  <c r="R691" i="7" s="1"/>
  <c r="V689" i="7"/>
  <c r="AL689" i="7"/>
  <c r="U691" i="7" l="1"/>
  <c r="Q692" i="7" a="1"/>
  <c r="Q692" i="7" s="1"/>
  <c r="R692" i="7" s="1"/>
  <c r="P692" i="7" a="1"/>
  <c r="P692" i="7" s="1"/>
  <c r="AL690" i="7"/>
  <c r="V690" i="7"/>
  <c r="U692" i="7" l="1"/>
  <c r="Q693" i="7" a="1"/>
  <c r="Q693" i="7" s="1"/>
  <c r="R693" i="7" s="1"/>
  <c r="P693" i="7" a="1"/>
  <c r="P693" i="7" s="1"/>
  <c r="V691" i="7"/>
  <c r="AL691" i="7"/>
  <c r="U693" i="7" l="1"/>
  <c r="P694" i="7" a="1"/>
  <c r="P694" i="7" s="1"/>
  <c r="Q694" i="7" a="1"/>
  <c r="Q694" i="7" s="1"/>
  <c r="R694" i="7" s="1"/>
  <c r="V692" i="7"/>
  <c r="AL692" i="7"/>
  <c r="V693" i="7" l="1"/>
  <c r="AL693" i="7"/>
  <c r="U694" i="7"/>
  <c r="Q695" i="7" a="1"/>
  <c r="Q695" i="7" s="1"/>
  <c r="R695" i="7" s="1"/>
  <c r="P695" i="7" a="1"/>
  <c r="P695" i="7" s="1"/>
  <c r="U695" i="7" l="1"/>
  <c r="P696" i="7" a="1"/>
  <c r="P696" i="7" s="1"/>
  <c r="Q696" i="7" a="1"/>
  <c r="Q696" i="7" s="1"/>
  <c r="R696" i="7" s="1"/>
  <c r="V694" i="7"/>
  <c r="AL694" i="7"/>
  <c r="U696" i="7" l="1"/>
  <c r="Q697" i="7" a="1"/>
  <c r="Q697" i="7" s="1"/>
  <c r="R697" i="7" s="1"/>
  <c r="P697" i="7" a="1"/>
  <c r="P697" i="7" s="1"/>
  <c r="AL695" i="7"/>
  <c r="V695" i="7"/>
  <c r="U697" i="7" l="1"/>
  <c r="Q698" i="7" a="1"/>
  <c r="Q698" i="7" s="1"/>
  <c r="P698" i="7" a="1"/>
  <c r="P698" i="7" s="1"/>
  <c r="V696" i="7"/>
  <c r="AL696" i="7"/>
  <c r="R698" i="7" l="1"/>
  <c r="U698" i="7"/>
  <c r="P699" i="7" a="1"/>
  <c r="P699" i="7" s="1"/>
  <c r="Q699" i="7" a="1"/>
  <c r="Q699" i="7" s="1"/>
  <c r="R699" i="7" s="1"/>
  <c r="V697" i="7"/>
  <c r="AL697" i="7"/>
  <c r="U699" i="7" l="1"/>
  <c r="P700" i="7" a="1"/>
  <c r="P700" i="7" s="1"/>
  <c r="Q700" i="7" a="1"/>
  <c r="Q700" i="7" s="1"/>
  <c r="R700" i="7" s="1"/>
  <c r="AL698" i="7"/>
  <c r="V698" i="7"/>
  <c r="U700" i="7" l="1"/>
  <c r="Q701" i="7" a="1"/>
  <c r="Q701" i="7" s="1"/>
  <c r="R701" i="7" s="1"/>
  <c r="P701" i="7" a="1"/>
  <c r="P701" i="7" s="1"/>
  <c r="AL699" i="7"/>
  <c r="V699" i="7"/>
  <c r="U701" i="7" l="1"/>
  <c r="P702" i="7" a="1"/>
  <c r="P702" i="7" s="1"/>
  <c r="Q702" i="7" a="1"/>
  <c r="Q702" i="7" s="1"/>
  <c r="R702" i="7" s="1"/>
  <c r="AL700" i="7"/>
  <c r="V700" i="7"/>
  <c r="U702" i="7" l="1"/>
  <c r="P703" i="7" a="1"/>
  <c r="P703" i="7" s="1"/>
  <c r="Q703" i="7" a="1"/>
  <c r="Q703" i="7" s="1"/>
  <c r="R703" i="7" s="1"/>
  <c r="V701" i="7"/>
  <c r="AL701" i="7"/>
  <c r="U703" i="7" l="1"/>
  <c r="Q704" i="7" a="1"/>
  <c r="Q704" i="7" s="1"/>
  <c r="R704" i="7" s="1"/>
  <c r="P704" i="7" a="1"/>
  <c r="P704" i="7" s="1"/>
  <c r="AL702" i="7"/>
  <c r="V702" i="7"/>
  <c r="U704" i="7" l="1"/>
  <c r="P705" i="7" a="1"/>
  <c r="P705" i="7" s="1"/>
  <c r="Q705" i="7" a="1"/>
  <c r="Q705" i="7" s="1"/>
  <c r="R705" i="7" s="1"/>
  <c r="AL703" i="7"/>
  <c r="V703" i="7"/>
  <c r="U705" i="7" l="1"/>
  <c r="P706" i="7" a="1"/>
  <c r="P706" i="7" s="1"/>
  <c r="Q706" i="7" a="1"/>
  <c r="Q706" i="7" s="1"/>
  <c r="R706" i="7" s="1"/>
  <c r="AL704" i="7"/>
  <c r="V704" i="7"/>
  <c r="U706" i="7" l="1"/>
  <c r="P707" i="7" a="1"/>
  <c r="P707" i="7" s="1"/>
  <c r="Q707" i="7" a="1"/>
  <c r="Q707" i="7" s="1"/>
  <c r="R707" i="7" s="1"/>
  <c r="V705" i="7"/>
  <c r="AL705" i="7"/>
  <c r="U707" i="7" l="1"/>
  <c r="P708" i="7" a="1"/>
  <c r="P708" i="7" s="1"/>
  <c r="Q708" i="7" a="1"/>
  <c r="Q708" i="7" s="1"/>
  <c r="R708" i="7" s="1"/>
  <c r="V706" i="7"/>
  <c r="AL706" i="7"/>
  <c r="U708" i="7" l="1"/>
  <c r="P709" i="7" a="1"/>
  <c r="P709" i="7" s="1"/>
  <c r="Q709" i="7" a="1"/>
  <c r="Q709" i="7" s="1"/>
  <c r="R709" i="7" s="1"/>
  <c r="V707" i="7"/>
  <c r="AL707" i="7"/>
  <c r="U709" i="7" l="1"/>
  <c r="Q710" i="7" a="1"/>
  <c r="Q710" i="7" s="1"/>
  <c r="R710" i="7" s="1"/>
  <c r="P710" i="7" a="1"/>
  <c r="P710" i="7" s="1"/>
  <c r="V708" i="7"/>
  <c r="AL708" i="7"/>
  <c r="U710" i="7" l="1"/>
  <c r="Q711" i="7" a="1"/>
  <c r="Q711" i="7" s="1"/>
  <c r="R711" i="7" s="1"/>
  <c r="P711" i="7" a="1"/>
  <c r="P711" i="7" s="1"/>
  <c r="AL709" i="7"/>
  <c r="V709" i="7"/>
  <c r="U711" i="7" l="1"/>
  <c r="Q712" i="7" a="1"/>
  <c r="Q712" i="7" s="1"/>
  <c r="R712" i="7" s="1"/>
  <c r="P712" i="7" a="1"/>
  <c r="P712" i="7" s="1"/>
  <c r="V710" i="7"/>
  <c r="AL710" i="7"/>
  <c r="U712" i="7" l="1"/>
  <c r="Q713" i="7" a="1"/>
  <c r="Q713" i="7" s="1"/>
  <c r="R713" i="7" s="1"/>
  <c r="P713" i="7" a="1"/>
  <c r="P713" i="7" s="1"/>
  <c r="V711" i="7"/>
  <c r="AL711" i="7"/>
  <c r="U713" i="7" l="1"/>
  <c r="P714" i="7" a="1"/>
  <c r="P714" i="7" s="1"/>
  <c r="Q714" i="7" a="1"/>
  <c r="Q714" i="7" s="1"/>
  <c r="R714" i="7" s="1"/>
  <c r="V712" i="7"/>
  <c r="AL712" i="7"/>
  <c r="U714" i="7" l="1"/>
  <c r="Q715" i="7" a="1"/>
  <c r="Q715" i="7" s="1"/>
  <c r="P715" i="7" a="1"/>
  <c r="P715" i="7" s="1"/>
  <c r="AL713" i="7"/>
  <c r="V713" i="7"/>
  <c r="R715" i="7" l="1"/>
  <c r="U715" i="7"/>
  <c r="Q716" i="7" a="1"/>
  <c r="Q716" i="7" s="1"/>
  <c r="R716" i="7" s="1"/>
  <c r="P716" i="7" a="1"/>
  <c r="P716" i="7" s="1"/>
  <c r="V714" i="7"/>
  <c r="AL714" i="7"/>
  <c r="U716" i="7" l="1"/>
  <c r="Q717" i="7" a="1"/>
  <c r="Q717" i="7" s="1"/>
  <c r="R717" i="7" s="1"/>
  <c r="P717" i="7" a="1"/>
  <c r="P717" i="7" s="1"/>
  <c r="V715" i="7"/>
  <c r="AL715" i="7"/>
  <c r="U717" i="7" l="1"/>
  <c r="Q718" i="7" a="1"/>
  <c r="Q718" i="7" s="1"/>
  <c r="R718" i="7" s="1"/>
  <c r="P718" i="7" a="1"/>
  <c r="P718" i="7" s="1"/>
  <c r="AL716" i="7"/>
  <c r="V716" i="7"/>
  <c r="U718" i="7" l="1"/>
  <c r="P719" i="7" a="1"/>
  <c r="P719" i="7" s="1"/>
  <c r="Q719" i="7" a="1"/>
  <c r="Q719" i="7" s="1"/>
  <c r="R719" i="7" s="1"/>
  <c r="V717" i="7"/>
  <c r="AL717" i="7"/>
  <c r="U719" i="7" l="1"/>
  <c r="P720" i="7" a="1"/>
  <c r="P720" i="7" s="1"/>
  <c r="Q720" i="7" a="1"/>
  <c r="Q720" i="7" s="1"/>
  <c r="R720" i="7" s="1"/>
  <c r="AL718" i="7"/>
  <c r="V718" i="7"/>
  <c r="U720" i="7" l="1"/>
  <c r="Q721" i="7" a="1"/>
  <c r="Q721" i="7" s="1"/>
  <c r="R721" i="7" s="1"/>
  <c r="P721" i="7" a="1"/>
  <c r="P721" i="7" s="1"/>
  <c r="V719" i="7"/>
  <c r="AL719" i="7"/>
  <c r="U721" i="7" l="1"/>
  <c r="P722" i="7" a="1"/>
  <c r="P722" i="7" s="1"/>
  <c r="Q722" i="7" a="1"/>
  <c r="Q722" i="7" s="1"/>
  <c r="V720" i="7"/>
  <c r="AL720" i="7"/>
  <c r="R722" i="7" l="1"/>
  <c r="U722" i="7"/>
  <c r="Q723" i="7" a="1"/>
  <c r="Q723" i="7" s="1"/>
  <c r="R723" i="7" s="1"/>
  <c r="P723" i="7" a="1"/>
  <c r="P723" i="7" s="1"/>
  <c r="V721" i="7"/>
  <c r="AL721" i="7"/>
  <c r="U723" i="7" l="1"/>
  <c r="Q724" i="7" a="1"/>
  <c r="Q724" i="7" s="1"/>
  <c r="R724" i="7" s="1"/>
  <c r="P724" i="7" a="1"/>
  <c r="P724" i="7" s="1"/>
  <c r="AL722" i="7"/>
  <c r="V722" i="7"/>
  <c r="U724" i="7" l="1"/>
  <c r="Q725" i="7" a="1"/>
  <c r="Q725" i="7" s="1"/>
  <c r="R725" i="7" s="1"/>
  <c r="P725" i="7" a="1"/>
  <c r="P725" i="7" s="1"/>
  <c r="V723" i="7"/>
  <c r="AL723" i="7"/>
  <c r="U725" i="7" l="1"/>
  <c r="Q726" i="7" a="1"/>
  <c r="Q726" i="7" s="1"/>
  <c r="R726" i="7" s="1"/>
  <c r="P726" i="7" a="1"/>
  <c r="P726" i="7" s="1"/>
  <c r="AL724" i="7"/>
  <c r="V724" i="7"/>
  <c r="U726" i="7" l="1"/>
  <c r="Q727" i="7" a="1"/>
  <c r="Q727" i="7" s="1"/>
  <c r="R727" i="7" s="1"/>
  <c r="P727" i="7" a="1"/>
  <c r="P727" i="7" s="1"/>
  <c r="AL725" i="7"/>
  <c r="V725" i="7"/>
  <c r="U727" i="7" l="1"/>
  <c r="Q728" i="7" a="1"/>
  <c r="Q728" i="7" s="1"/>
  <c r="R728" i="7" s="1"/>
  <c r="P728" i="7" a="1"/>
  <c r="P728" i="7" s="1"/>
  <c r="V726" i="7"/>
  <c r="AL726" i="7"/>
  <c r="U728" i="7" l="1"/>
  <c r="P729" i="7" a="1"/>
  <c r="P729" i="7" s="1"/>
  <c r="Q729" i="7" a="1"/>
  <c r="Q729" i="7" s="1"/>
  <c r="R729" i="7" s="1"/>
  <c r="V727" i="7"/>
  <c r="AL727" i="7"/>
  <c r="U729" i="7" l="1"/>
  <c r="Q730" i="7" a="1"/>
  <c r="Q730" i="7" s="1"/>
  <c r="R730" i="7" s="1"/>
  <c r="P730" i="7" a="1"/>
  <c r="P730" i="7" s="1"/>
  <c r="V728" i="7"/>
  <c r="AL728" i="7"/>
  <c r="U730" i="7" l="1"/>
  <c r="P731" i="7" a="1"/>
  <c r="P731" i="7" s="1"/>
  <c r="Q731" i="7" a="1"/>
  <c r="Q731" i="7" s="1"/>
  <c r="AL729" i="7"/>
  <c r="V729" i="7"/>
  <c r="R731" i="7" l="1"/>
  <c r="U731" i="7"/>
  <c r="P732" i="7" a="1"/>
  <c r="P732" i="7" s="1"/>
  <c r="Q732" i="7" a="1"/>
  <c r="Q732" i="7" s="1"/>
  <c r="R732" i="7" s="1"/>
  <c r="AL730" i="7"/>
  <c r="V730" i="7"/>
  <c r="U732" i="7" l="1"/>
  <c r="P733" i="7" a="1"/>
  <c r="P733" i="7" s="1"/>
  <c r="Q733" i="7" a="1"/>
  <c r="Q733" i="7" s="1"/>
  <c r="AL731" i="7"/>
  <c r="V731" i="7"/>
  <c r="R733" i="7" l="1"/>
  <c r="U733" i="7"/>
  <c r="Q734" i="7" a="1"/>
  <c r="Q734" i="7" s="1"/>
  <c r="R734" i="7" s="1"/>
  <c r="P734" i="7" a="1"/>
  <c r="P734" i="7" s="1"/>
  <c r="V732" i="7"/>
  <c r="AL732" i="7"/>
  <c r="U734" i="7" l="1"/>
  <c r="P735" i="7" a="1"/>
  <c r="P735" i="7" s="1"/>
  <c r="Q735" i="7" a="1"/>
  <c r="Q735" i="7" s="1"/>
  <c r="R735" i="7" s="1"/>
  <c r="AL733" i="7"/>
  <c r="V733" i="7"/>
  <c r="U735" i="7" l="1"/>
  <c r="Q736" i="7" a="1"/>
  <c r="Q736" i="7" s="1"/>
  <c r="R736" i="7" s="1"/>
  <c r="P736" i="7" a="1"/>
  <c r="P736" i="7" s="1"/>
  <c r="V734" i="7"/>
  <c r="AL734" i="7"/>
  <c r="U736" i="7" l="1"/>
  <c r="Q737" i="7" a="1"/>
  <c r="Q737" i="7" s="1"/>
  <c r="R737" i="7" s="1"/>
  <c r="P737" i="7" a="1"/>
  <c r="P737" i="7" s="1"/>
  <c r="AL735" i="7"/>
  <c r="V735" i="7"/>
  <c r="U737" i="7" l="1"/>
  <c r="Q738" i="7" a="1"/>
  <c r="Q738" i="7" s="1"/>
  <c r="R738" i="7" s="1"/>
  <c r="P738" i="7" a="1"/>
  <c r="P738" i="7" s="1"/>
  <c r="AL736" i="7"/>
  <c r="V736" i="7"/>
  <c r="U738" i="7" l="1"/>
  <c r="Q739" i="7" a="1"/>
  <c r="Q739" i="7" s="1"/>
  <c r="R739" i="7" s="1"/>
  <c r="P739" i="7" a="1"/>
  <c r="P739" i="7" s="1"/>
  <c r="AL737" i="7"/>
  <c r="V737" i="7"/>
  <c r="U739" i="7" l="1"/>
  <c r="Q740" i="7" a="1"/>
  <c r="Q740" i="7" s="1"/>
  <c r="R740" i="7" s="1"/>
  <c r="P740" i="7" a="1"/>
  <c r="P740" i="7" s="1"/>
  <c r="AL738" i="7"/>
  <c r="V738" i="7"/>
  <c r="U740" i="7" l="1"/>
  <c r="P741" i="7" a="1"/>
  <c r="P741" i="7" s="1"/>
  <c r="Q741" i="7" a="1"/>
  <c r="Q741" i="7" s="1"/>
  <c r="R741" i="7" s="1"/>
  <c r="AL739" i="7"/>
  <c r="V739" i="7"/>
  <c r="U741" i="7" l="1"/>
  <c r="Q742" i="7" a="1"/>
  <c r="Q742" i="7" s="1"/>
  <c r="R742" i="7" s="1"/>
  <c r="P742" i="7" a="1"/>
  <c r="P742" i="7" s="1"/>
  <c r="V740" i="7"/>
  <c r="AL740" i="7"/>
  <c r="U742" i="7" l="1"/>
  <c r="Q743" i="7" a="1"/>
  <c r="Q743" i="7" s="1"/>
  <c r="R743" i="7" s="1"/>
  <c r="P743" i="7" a="1"/>
  <c r="P743" i="7" s="1"/>
  <c r="V741" i="7"/>
  <c r="AL741" i="7"/>
  <c r="U743" i="7" l="1"/>
  <c r="Q744" i="7" a="1"/>
  <c r="Q744" i="7" s="1"/>
  <c r="R744" i="7" s="1"/>
  <c r="P744" i="7" a="1"/>
  <c r="P744" i="7" s="1"/>
  <c r="AL742" i="7"/>
  <c r="V742" i="7"/>
  <c r="U744" i="7" l="1"/>
  <c r="Q745" i="7" a="1"/>
  <c r="Q745" i="7" s="1"/>
  <c r="R745" i="7" s="1"/>
  <c r="P745" i="7" a="1"/>
  <c r="P745" i="7" s="1"/>
  <c r="V743" i="7"/>
  <c r="AL743" i="7"/>
  <c r="U745" i="7" l="1"/>
  <c r="P746" i="7" a="1"/>
  <c r="P746" i="7" s="1"/>
  <c r="Q746" i="7" a="1"/>
  <c r="Q746" i="7" s="1"/>
  <c r="R746" i="7" s="1"/>
  <c r="AL744" i="7"/>
  <c r="V744" i="7"/>
  <c r="U746" i="7" l="1"/>
  <c r="P747" i="7" a="1"/>
  <c r="P747" i="7" s="1"/>
  <c r="Q747" i="7" a="1"/>
  <c r="Q747" i="7" s="1"/>
  <c r="R747" i="7" s="1"/>
  <c r="AL745" i="7"/>
  <c r="V745" i="7"/>
  <c r="U747" i="7" l="1"/>
  <c r="Q748" i="7" a="1"/>
  <c r="Q748" i="7" s="1"/>
  <c r="R748" i="7" s="1"/>
  <c r="P748" i="7" a="1"/>
  <c r="P748" i="7" s="1"/>
  <c r="AL746" i="7"/>
  <c r="V746" i="7"/>
  <c r="U748" i="7" l="1"/>
  <c r="Q749" i="7" a="1"/>
  <c r="Q749" i="7" s="1"/>
  <c r="R749" i="7" s="1"/>
  <c r="P749" i="7" a="1"/>
  <c r="P749" i="7" s="1"/>
  <c r="V747" i="7"/>
  <c r="AL747" i="7"/>
  <c r="U749" i="7" l="1"/>
  <c r="Q750" i="7" a="1"/>
  <c r="Q750" i="7" s="1"/>
  <c r="R750" i="7" s="1"/>
  <c r="P750" i="7" a="1"/>
  <c r="P750" i="7" s="1"/>
  <c r="V748" i="7"/>
  <c r="AL748" i="7"/>
  <c r="U750" i="7" l="1"/>
  <c r="P751" i="7" a="1"/>
  <c r="P751" i="7" s="1"/>
  <c r="Q751" i="7" a="1"/>
  <c r="Q751" i="7" s="1"/>
  <c r="R751" i="7" s="1"/>
  <c r="AL749" i="7"/>
  <c r="V749" i="7"/>
  <c r="U751" i="7" l="1"/>
  <c r="Q752" i="7" a="1"/>
  <c r="Q752" i="7" s="1"/>
  <c r="R752" i="7" s="1"/>
  <c r="P752" i="7" a="1"/>
  <c r="P752" i="7" s="1"/>
  <c r="V750" i="7"/>
  <c r="AL750" i="7"/>
  <c r="U752" i="7" l="1"/>
  <c r="P753" i="7" a="1"/>
  <c r="P753" i="7" s="1"/>
  <c r="Q753" i="7" a="1"/>
  <c r="Q753" i="7" s="1"/>
  <c r="AL751" i="7"/>
  <c r="V751" i="7"/>
  <c r="R753" i="7" l="1"/>
  <c r="U753" i="7"/>
  <c r="P754" i="7" a="1"/>
  <c r="P754" i="7" s="1"/>
  <c r="Q754" i="7" a="1"/>
  <c r="Q754" i="7" s="1"/>
  <c r="R754" i="7" s="1"/>
  <c r="V752" i="7"/>
  <c r="AL752" i="7"/>
  <c r="U754" i="7" l="1"/>
  <c r="Q755" i="7" a="1"/>
  <c r="Q755" i="7" s="1"/>
  <c r="R755" i="7" s="1"/>
  <c r="P755" i="7" a="1"/>
  <c r="P755" i="7" s="1"/>
  <c r="AL753" i="7"/>
  <c r="V753" i="7"/>
  <c r="U755" i="7" l="1"/>
  <c r="Q756" i="7" a="1"/>
  <c r="Q756" i="7" s="1"/>
  <c r="R756" i="7" s="1"/>
  <c r="P756" i="7" a="1"/>
  <c r="P756" i="7" s="1"/>
  <c r="V754" i="7"/>
  <c r="AL754" i="7"/>
  <c r="U756" i="7" l="1"/>
  <c r="P757" i="7" a="1"/>
  <c r="P757" i="7" s="1"/>
  <c r="Q757" i="7" a="1"/>
  <c r="Q757" i="7" s="1"/>
  <c r="R757" i="7" s="1"/>
  <c r="AL755" i="7"/>
  <c r="V755" i="7"/>
  <c r="U757" i="7" l="1"/>
  <c r="Q758" i="7" a="1"/>
  <c r="Q758" i="7" s="1"/>
  <c r="R758" i="7" s="1"/>
  <c r="P758" i="7" a="1"/>
  <c r="P758" i="7" s="1"/>
  <c r="AL756" i="7"/>
  <c r="V756" i="7"/>
  <c r="U758" i="7" l="1"/>
  <c r="P759" i="7" a="1"/>
  <c r="P759" i="7" s="1"/>
  <c r="Q759" i="7" a="1"/>
  <c r="Q759" i="7" s="1"/>
  <c r="R759" i="7" s="1"/>
  <c r="AL757" i="7"/>
  <c r="V757" i="7"/>
  <c r="U759" i="7" l="1"/>
  <c r="Q760" i="7" a="1"/>
  <c r="Q760" i="7" s="1"/>
  <c r="R760" i="7" s="1"/>
  <c r="P760" i="7" a="1"/>
  <c r="P760" i="7" s="1"/>
  <c r="AL758" i="7"/>
  <c r="V758" i="7"/>
  <c r="U760" i="7" l="1"/>
  <c r="Q761" i="7" a="1"/>
  <c r="Q761" i="7" s="1"/>
  <c r="P761" i="7" a="1"/>
  <c r="P761" i="7" s="1"/>
  <c r="V759" i="7"/>
  <c r="AL759" i="7"/>
  <c r="R761" i="7" l="1"/>
  <c r="U761" i="7"/>
  <c r="Q762" i="7" a="1"/>
  <c r="Q762" i="7" s="1"/>
  <c r="R762" i="7" s="1"/>
  <c r="P762" i="7" a="1"/>
  <c r="P762" i="7" s="1"/>
  <c r="V760" i="7"/>
  <c r="AL760" i="7"/>
  <c r="U762" i="7" l="1"/>
  <c r="P763" i="7" a="1"/>
  <c r="P763" i="7" s="1"/>
  <c r="Q763" i="7" a="1"/>
  <c r="Q763" i="7" s="1"/>
  <c r="R763" i="7" s="1"/>
  <c r="AL761" i="7"/>
  <c r="V761" i="7"/>
  <c r="U763" i="7" l="1"/>
  <c r="Q764" i="7" a="1"/>
  <c r="Q764" i="7" s="1"/>
  <c r="R764" i="7" s="1"/>
  <c r="P764" i="7" a="1"/>
  <c r="P764" i="7" s="1"/>
  <c r="AL762" i="7"/>
  <c r="V762" i="7"/>
  <c r="Q765" i="7" l="1" a="1"/>
  <c r="Q765" i="7" s="1"/>
  <c r="R765" i="7" s="1"/>
  <c r="P765" i="7" a="1"/>
  <c r="P765" i="7" s="1"/>
  <c r="U764" i="7"/>
  <c r="V763" i="7"/>
  <c r="AL763" i="7"/>
  <c r="V764" i="7" l="1"/>
  <c r="AL764" i="7"/>
  <c r="U765" i="7"/>
  <c r="Q766" i="7" a="1"/>
  <c r="Q766" i="7" s="1"/>
  <c r="R766" i="7" s="1"/>
  <c r="P766" i="7" a="1"/>
  <c r="P766" i="7" s="1"/>
  <c r="U766" i="7" l="1"/>
  <c r="Q767" i="7" a="1"/>
  <c r="Q767" i="7" s="1"/>
  <c r="P767" i="7" a="1"/>
  <c r="P767" i="7" s="1"/>
  <c r="AL765" i="7"/>
  <c r="V765" i="7"/>
  <c r="R767" i="7" l="1"/>
  <c r="U767" i="7"/>
  <c r="Q768" i="7" a="1"/>
  <c r="Q768" i="7" s="1"/>
  <c r="P768" i="7" a="1"/>
  <c r="P768" i="7" s="1"/>
  <c r="V766" i="7"/>
  <c r="AL766" i="7"/>
  <c r="R768" i="7" l="1"/>
  <c r="U768" i="7"/>
  <c r="Q769" i="7" a="1"/>
  <c r="Q769" i="7" s="1"/>
  <c r="R769" i="7" s="1"/>
  <c r="P769" i="7" a="1"/>
  <c r="P769" i="7" s="1"/>
  <c r="V767" i="7"/>
  <c r="AL767" i="7"/>
  <c r="U769" i="7" l="1"/>
  <c r="Q770" i="7" a="1"/>
  <c r="Q770" i="7" s="1"/>
  <c r="R770" i="7" s="1"/>
  <c r="P770" i="7" a="1"/>
  <c r="P770" i="7" s="1"/>
  <c r="AL768" i="7"/>
  <c r="V768" i="7"/>
  <c r="U770" i="7" l="1"/>
  <c r="P771" i="7" a="1"/>
  <c r="P771" i="7" s="1"/>
  <c r="Q771" i="7" a="1"/>
  <c r="Q771" i="7" s="1"/>
  <c r="R771" i="7" s="1"/>
  <c r="AL769" i="7"/>
  <c r="V769" i="7"/>
  <c r="U771" i="7" l="1"/>
  <c r="Q772" i="7" a="1"/>
  <c r="Q772" i="7" s="1"/>
  <c r="R772" i="7" s="1"/>
  <c r="P772" i="7" a="1"/>
  <c r="P772" i="7" s="1"/>
  <c r="V770" i="7"/>
  <c r="AL770" i="7"/>
  <c r="U772" i="7" l="1"/>
  <c r="Q773" i="7" a="1"/>
  <c r="Q773" i="7" s="1"/>
  <c r="R773" i="7" s="1"/>
  <c r="P773" i="7" a="1"/>
  <c r="P773" i="7" s="1"/>
  <c r="AL771" i="7"/>
  <c r="V771" i="7"/>
  <c r="U773" i="7" l="1"/>
  <c r="P774" i="7" a="1"/>
  <c r="P774" i="7" s="1"/>
  <c r="Q774" i="7" a="1"/>
  <c r="Q774" i="7" s="1"/>
  <c r="R774" i="7" s="1"/>
  <c r="AL772" i="7"/>
  <c r="V772" i="7"/>
  <c r="U774" i="7" l="1"/>
  <c r="Q775" i="7" a="1"/>
  <c r="Q775" i="7" s="1"/>
  <c r="R775" i="7" s="1"/>
  <c r="P775" i="7" a="1"/>
  <c r="P775" i="7" s="1"/>
  <c r="AL773" i="7"/>
  <c r="V773" i="7"/>
  <c r="U775" i="7" l="1"/>
  <c r="Q776" i="7" a="1"/>
  <c r="Q776" i="7" s="1"/>
  <c r="R776" i="7" s="1"/>
  <c r="P776" i="7" a="1"/>
  <c r="P776" i="7" s="1"/>
  <c r="V774" i="7"/>
  <c r="AL774" i="7"/>
  <c r="U776" i="7" l="1"/>
  <c r="P777" i="7" a="1"/>
  <c r="P777" i="7" s="1"/>
  <c r="Q777" i="7" a="1"/>
  <c r="Q777" i="7" s="1"/>
  <c r="R777" i="7" s="1"/>
  <c r="AL775" i="7"/>
  <c r="V775" i="7"/>
  <c r="U777" i="7" l="1"/>
  <c r="Q778" i="7" a="1"/>
  <c r="Q778" i="7" s="1"/>
  <c r="R778" i="7" s="1"/>
  <c r="P778" i="7" a="1"/>
  <c r="P778" i="7" s="1"/>
  <c r="V776" i="7"/>
  <c r="AL776" i="7"/>
  <c r="U778" i="7" l="1"/>
  <c r="P779" i="7" a="1"/>
  <c r="P779" i="7" s="1"/>
  <c r="Q779" i="7" a="1"/>
  <c r="Q779" i="7" s="1"/>
  <c r="R779" i="7" s="1"/>
  <c r="AL777" i="7"/>
  <c r="V777" i="7"/>
  <c r="U779" i="7" l="1"/>
  <c r="P780" i="7" a="1"/>
  <c r="P780" i="7" s="1"/>
  <c r="Q780" i="7" a="1"/>
  <c r="Q780" i="7" s="1"/>
  <c r="R780" i="7" s="1"/>
  <c r="V778" i="7"/>
  <c r="AL778" i="7"/>
  <c r="U780" i="7" l="1"/>
  <c r="P781" i="7" a="1"/>
  <c r="P781" i="7" s="1"/>
  <c r="Q781" i="7" a="1"/>
  <c r="Q781" i="7" s="1"/>
  <c r="R781" i="7" s="1"/>
  <c r="V779" i="7"/>
  <c r="AL779" i="7"/>
  <c r="U781" i="7" l="1"/>
  <c r="P782" i="7" a="1"/>
  <c r="P782" i="7" s="1"/>
  <c r="Q782" i="7" a="1"/>
  <c r="Q782" i="7" s="1"/>
  <c r="V780" i="7"/>
  <c r="AL780" i="7"/>
  <c r="R782" i="7" l="1"/>
  <c r="U782" i="7"/>
  <c r="Q783" i="7" a="1"/>
  <c r="Q783" i="7" s="1"/>
  <c r="R783" i="7" s="1"/>
  <c r="P783" i="7" a="1"/>
  <c r="P783" i="7" s="1"/>
  <c r="V781" i="7"/>
  <c r="AL781" i="7"/>
  <c r="U783" i="7" l="1"/>
  <c r="P784" i="7" a="1"/>
  <c r="P784" i="7" s="1"/>
  <c r="Q784" i="7" a="1"/>
  <c r="Q784" i="7" s="1"/>
  <c r="R784" i="7" s="1"/>
  <c r="AL782" i="7"/>
  <c r="V782" i="7"/>
  <c r="U784" i="7" l="1"/>
  <c r="Q785" i="7" a="1"/>
  <c r="Q785" i="7" s="1"/>
  <c r="R785" i="7" s="1"/>
  <c r="P785" i="7" a="1"/>
  <c r="P785" i="7" s="1"/>
  <c r="V783" i="7"/>
  <c r="AL783" i="7"/>
  <c r="U785" i="7" l="1"/>
  <c r="Q786" i="7" a="1"/>
  <c r="Q786" i="7" s="1"/>
  <c r="R786" i="7" s="1"/>
  <c r="P786" i="7" a="1"/>
  <c r="P786" i="7" s="1"/>
  <c r="AL784" i="7"/>
  <c r="V784" i="7"/>
  <c r="U786" i="7" l="1"/>
  <c r="Q787" i="7" a="1"/>
  <c r="Q787" i="7" s="1"/>
  <c r="R787" i="7" s="1"/>
  <c r="P787" i="7" a="1"/>
  <c r="P787" i="7" s="1"/>
  <c r="AL785" i="7"/>
  <c r="V785" i="7"/>
  <c r="U787" i="7" l="1"/>
  <c r="Q788" i="7" a="1"/>
  <c r="Q788" i="7" s="1"/>
  <c r="R788" i="7" s="1"/>
  <c r="P788" i="7" a="1"/>
  <c r="P788" i="7" s="1"/>
  <c r="V786" i="7"/>
  <c r="AL786" i="7"/>
  <c r="U788" i="7" l="1"/>
  <c r="Q789" i="7" a="1"/>
  <c r="Q789" i="7" s="1"/>
  <c r="R789" i="7" s="1"/>
  <c r="P789" i="7" a="1"/>
  <c r="P789" i="7" s="1"/>
  <c r="V787" i="7"/>
  <c r="AL787" i="7"/>
  <c r="U789" i="7" l="1"/>
  <c r="Q790" i="7" a="1"/>
  <c r="Q790" i="7" s="1"/>
  <c r="R790" i="7" s="1"/>
  <c r="P790" i="7" a="1"/>
  <c r="P790" i="7" s="1"/>
  <c r="V788" i="7"/>
  <c r="AL788" i="7"/>
  <c r="U790" i="7" l="1"/>
  <c r="P791" i="7" a="1"/>
  <c r="P791" i="7" s="1"/>
  <c r="Q791" i="7" a="1"/>
  <c r="Q791" i="7" s="1"/>
  <c r="R791" i="7" s="1"/>
  <c r="V789" i="7"/>
  <c r="AL789" i="7"/>
  <c r="U791" i="7" l="1"/>
  <c r="P792" i="7" a="1"/>
  <c r="P792" i="7" s="1"/>
  <c r="Q792" i="7" a="1"/>
  <c r="Q792" i="7" s="1"/>
  <c r="R792" i="7" s="1"/>
  <c r="V790" i="7"/>
  <c r="AL790" i="7"/>
  <c r="U792" i="7" l="1"/>
  <c r="Q793" i="7" a="1"/>
  <c r="Q793" i="7" s="1"/>
  <c r="R793" i="7" s="1"/>
  <c r="P793" i="7" a="1"/>
  <c r="P793" i="7" s="1"/>
  <c r="V791" i="7"/>
  <c r="AL791" i="7"/>
  <c r="U793" i="7" l="1"/>
  <c r="P794" i="7" a="1"/>
  <c r="P794" i="7" s="1"/>
  <c r="Q794" i="7" a="1"/>
  <c r="Q794" i="7" s="1"/>
  <c r="R794" i="7" s="1"/>
  <c r="AL792" i="7"/>
  <c r="V792" i="7"/>
  <c r="U794" i="7" l="1"/>
  <c r="Q795" i="7" a="1"/>
  <c r="Q795" i="7" s="1"/>
  <c r="R795" i="7" s="1"/>
  <c r="P795" i="7" a="1"/>
  <c r="P795" i="7" s="1"/>
  <c r="AL793" i="7"/>
  <c r="V793" i="7"/>
  <c r="U795" i="7" l="1"/>
  <c r="P796" i="7" a="1"/>
  <c r="P796" i="7" s="1"/>
  <c r="Q796" i="7" a="1"/>
  <c r="Q796" i="7" s="1"/>
  <c r="R796" i="7" s="1"/>
  <c r="V794" i="7"/>
  <c r="AL794" i="7"/>
  <c r="U796" i="7" l="1"/>
  <c r="P797" i="7" a="1"/>
  <c r="P797" i="7" s="1"/>
  <c r="Q797" i="7" a="1"/>
  <c r="Q797" i="7" s="1"/>
  <c r="R797" i="7" s="1"/>
  <c r="AL795" i="7"/>
  <c r="V795" i="7"/>
  <c r="U797" i="7" l="1"/>
  <c r="Q798" i="7" a="1"/>
  <c r="Q798" i="7" s="1"/>
  <c r="P798" i="7" a="1"/>
  <c r="P798" i="7" s="1"/>
  <c r="AL796" i="7"/>
  <c r="V796" i="7"/>
  <c r="R798" i="7" l="1"/>
  <c r="U798" i="7"/>
  <c r="Q799" i="7" a="1"/>
  <c r="Q799" i="7" s="1"/>
  <c r="R799" i="7" s="1"/>
  <c r="P799" i="7" a="1"/>
  <c r="P799" i="7" s="1"/>
  <c r="V797" i="7"/>
  <c r="AL797" i="7"/>
  <c r="U799" i="7" l="1"/>
  <c r="P800" i="7" a="1"/>
  <c r="P800" i="7" s="1"/>
  <c r="Q800" i="7" a="1"/>
  <c r="Q800" i="7" s="1"/>
  <c r="R800" i="7" s="1"/>
  <c r="V798" i="7"/>
  <c r="AL798" i="7"/>
  <c r="U800" i="7" l="1"/>
  <c r="P801" i="7" a="1"/>
  <c r="P801" i="7" s="1"/>
  <c r="Q801" i="7" a="1"/>
  <c r="Q801" i="7" s="1"/>
  <c r="R801" i="7" s="1"/>
  <c r="AL799" i="7"/>
  <c r="V799" i="7"/>
  <c r="U801" i="7" l="1"/>
  <c r="Q802" i="7" a="1"/>
  <c r="Q802" i="7" s="1"/>
  <c r="R802" i="7" s="1"/>
  <c r="P802" i="7" a="1"/>
  <c r="P802" i="7" s="1"/>
  <c r="V800" i="7"/>
  <c r="AL800" i="7"/>
  <c r="U802" i="7" l="1"/>
  <c r="Q803" i="7" a="1"/>
  <c r="Q803" i="7" s="1"/>
  <c r="P803" i="7" a="1"/>
  <c r="P803" i="7" s="1"/>
  <c r="V801" i="7"/>
  <c r="AL801" i="7"/>
  <c r="R803" i="7" l="1"/>
  <c r="U803" i="7"/>
  <c r="P804" i="7" a="1"/>
  <c r="P804" i="7" s="1"/>
  <c r="Q804" i="7" a="1"/>
  <c r="Q804" i="7" s="1"/>
  <c r="R804" i="7" s="1"/>
  <c r="V802" i="7"/>
  <c r="AL802" i="7"/>
  <c r="U804" i="7" l="1"/>
  <c r="Q805" i="7" a="1"/>
  <c r="Q805" i="7" s="1"/>
  <c r="R805" i="7" s="1"/>
  <c r="P805" i="7" a="1"/>
  <c r="P805" i="7" s="1"/>
  <c r="V803" i="7"/>
  <c r="AL803" i="7"/>
  <c r="U805" i="7" l="1"/>
  <c r="Q806" i="7" a="1"/>
  <c r="Q806" i="7" s="1"/>
  <c r="P806" i="7" a="1"/>
  <c r="P806" i="7" s="1"/>
  <c r="AL804" i="7"/>
  <c r="V804" i="7"/>
  <c r="R806" i="7" l="1"/>
  <c r="U806" i="7"/>
  <c r="Q807" i="7" a="1"/>
  <c r="Q807" i="7" s="1"/>
  <c r="P807" i="7" a="1"/>
  <c r="P807" i="7" s="1"/>
  <c r="V805" i="7"/>
  <c r="AL805" i="7"/>
  <c r="R807" i="7" l="1"/>
  <c r="U807" i="7"/>
  <c r="Q808" i="7" a="1"/>
  <c r="Q808" i="7" s="1"/>
  <c r="P808" i="7" a="1"/>
  <c r="P808" i="7" s="1"/>
  <c r="V806" i="7"/>
  <c r="AL806" i="7"/>
  <c r="R808" i="7" l="1"/>
  <c r="U808" i="7"/>
  <c r="Q809" i="7" a="1"/>
  <c r="Q809" i="7" s="1"/>
  <c r="P809" i="7" a="1"/>
  <c r="P809" i="7" s="1"/>
  <c r="AL807" i="7"/>
  <c r="V807" i="7"/>
  <c r="R809" i="7" l="1"/>
  <c r="U809" i="7"/>
  <c r="P810" i="7" a="1"/>
  <c r="P810" i="7" s="1"/>
  <c r="Q810" i="7" a="1"/>
  <c r="Q810" i="7" s="1"/>
  <c r="R810" i="7" s="1"/>
  <c r="V808" i="7"/>
  <c r="AL808" i="7"/>
  <c r="U810" i="7" l="1"/>
  <c r="P811" i="7" a="1"/>
  <c r="P811" i="7" s="1"/>
  <c r="Q811" i="7" a="1"/>
  <c r="Q811" i="7" s="1"/>
  <c r="R811" i="7" s="1"/>
  <c r="AL809" i="7"/>
  <c r="V809" i="7"/>
  <c r="U811" i="7" l="1"/>
  <c r="Q812" i="7" a="1"/>
  <c r="Q812" i="7" s="1"/>
  <c r="P812" i="7" a="1"/>
  <c r="P812" i="7" s="1"/>
  <c r="V810" i="7"/>
  <c r="AL810" i="7"/>
  <c r="R812" i="7" l="1"/>
  <c r="U812" i="7"/>
  <c r="P813" i="7" a="1"/>
  <c r="P813" i="7" s="1"/>
  <c r="Q813" i="7" a="1"/>
  <c r="Q813" i="7" s="1"/>
  <c r="R813" i="7" s="1"/>
  <c r="V811" i="7"/>
  <c r="AL811" i="7"/>
  <c r="U813" i="7" l="1"/>
  <c r="Q814" i="7" a="1"/>
  <c r="Q814" i="7" s="1"/>
  <c r="P814" i="7" a="1"/>
  <c r="P814" i="7" s="1"/>
  <c r="V812" i="7"/>
  <c r="AL812" i="7"/>
  <c r="R814" i="7" l="1"/>
  <c r="U814" i="7"/>
  <c r="P815" i="7" a="1"/>
  <c r="P815" i="7" s="1"/>
  <c r="Q815" i="7" a="1"/>
  <c r="Q815" i="7" s="1"/>
  <c r="R815" i="7" s="1"/>
  <c r="AL813" i="7"/>
  <c r="V813" i="7"/>
  <c r="U815" i="7" l="1"/>
  <c r="P816" i="7" a="1"/>
  <c r="P816" i="7" s="1"/>
  <c r="Q816" i="7" a="1"/>
  <c r="Q816" i="7" s="1"/>
  <c r="R816" i="7" s="1"/>
  <c r="V814" i="7"/>
  <c r="AL814" i="7"/>
  <c r="U816" i="7" l="1"/>
  <c r="P817" i="7" a="1"/>
  <c r="P817" i="7" s="1"/>
  <c r="Q817" i="7" a="1"/>
  <c r="Q817" i="7" s="1"/>
  <c r="R817" i="7" s="1"/>
  <c r="V815" i="7"/>
  <c r="AL815" i="7"/>
  <c r="U817" i="7" l="1"/>
  <c r="Q818" i="7" a="1"/>
  <c r="Q818" i="7" s="1"/>
  <c r="P818" i="7" a="1"/>
  <c r="P818" i="7" s="1"/>
  <c r="V816" i="7"/>
  <c r="AL816" i="7"/>
  <c r="R818" i="7" l="1"/>
  <c r="U818" i="7"/>
  <c r="P819" i="7" a="1"/>
  <c r="P819" i="7" s="1"/>
  <c r="Q819" i="7" a="1"/>
  <c r="Q819" i="7" s="1"/>
  <c r="R819" i="7" s="1"/>
  <c r="AL817" i="7"/>
  <c r="V817" i="7"/>
  <c r="U819" i="7" l="1"/>
  <c r="P820" i="7" a="1"/>
  <c r="P820" i="7" s="1"/>
  <c r="Q820" i="7" a="1"/>
  <c r="Q820" i="7" s="1"/>
  <c r="R820" i="7" s="1"/>
  <c r="V818" i="7"/>
  <c r="AL818" i="7"/>
  <c r="U820" i="7" l="1"/>
  <c r="Q821" i="7" a="1"/>
  <c r="Q821" i="7" s="1"/>
  <c r="P821" i="7" a="1"/>
  <c r="P821" i="7" s="1"/>
  <c r="V819" i="7"/>
  <c r="AL819" i="7"/>
  <c r="R821" i="7" l="1"/>
  <c r="V820" i="7"/>
  <c r="AL820" i="7"/>
  <c r="U821" i="7"/>
  <c r="Q822" i="7" a="1"/>
  <c r="Q822" i="7" s="1"/>
  <c r="R822" i="7" s="1"/>
  <c r="P822" i="7" a="1"/>
  <c r="P822" i="7" s="1"/>
  <c r="U822" i="7" l="1"/>
  <c r="Q823" i="7" a="1"/>
  <c r="Q823" i="7" s="1"/>
  <c r="P823" i="7" a="1"/>
  <c r="P823" i="7" s="1"/>
  <c r="V821" i="7"/>
  <c r="AL821" i="7"/>
  <c r="R823" i="7" l="1"/>
  <c r="AL822" i="7"/>
  <c r="V822" i="7"/>
  <c r="U823" i="7"/>
  <c r="Q824" i="7" a="1"/>
  <c r="Q824" i="7" s="1"/>
  <c r="R824" i="7" s="1"/>
  <c r="P824" i="7" a="1"/>
  <c r="P824" i="7" s="1"/>
  <c r="U824" i="7" l="1"/>
  <c r="P825" i="7" a="1"/>
  <c r="P825" i="7" s="1"/>
  <c r="Q825" i="7" a="1"/>
  <c r="Q825" i="7" s="1"/>
  <c r="R825" i="7" s="1"/>
  <c r="AL823" i="7"/>
  <c r="V823" i="7"/>
  <c r="U825" i="7" l="1"/>
  <c r="Q826" i="7" a="1"/>
  <c r="Q826" i="7" s="1"/>
  <c r="P826" i="7" a="1"/>
  <c r="P826" i="7" s="1"/>
  <c r="V824" i="7"/>
  <c r="AL824" i="7"/>
  <c r="R826" i="7" l="1"/>
  <c r="U826" i="7"/>
  <c r="P827" i="7" a="1"/>
  <c r="P827" i="7" s="1"/>
  <c r="Q827" i="7" a="1"/>
  <c r="Q827" i="7" s="1"/>
  <c r="R827" i="7" s="1"/>
  <c r="V825" i="7"/>
  <c r="AL825" i="7"/>
  <c r="U827" i="7" l="1"/>
  <c r="Q828" i="7" a="1"/>
  <c r="Q828" i="7" s="1"/>
  <c r="P828" i="7" a="1"/>
  <c r="P828" i="7" s="1"/>
  <c r="V826" i="7"/>
  <c r="AL826" i="7"/>
  <c r="R828" i="7" l="1"/>
  <c r="U828" i="7"/>
  <c r="Q829" i="7" a="1"/>
  <c r="Q829" i="7" s="1"/>
  <c r="P829" i="7" a="1"/>
  <c r="P829" i="7" s="1"/>
  <c r="V827" i="7"/>
  <c r="AL827" i="7"/>
  <c r="R829" i="7" l="1"/>
  <c r="U829" i="7"/>
  <c r="Q830" i="7" a="1"/>
  <c r="Q830" i="7" s="1"/>
  <c r="R830" i="7" s="1"/>
  <c r="P830" i="7" a="1"/>
  <c r="P830" i="7" s="1"/>
  <c r="AL828" i="7"/>
  <c r="V828" i="7"/>
  <c r="U830" i="7" l="1"/>
  <c r="P831" i="7" a="1"/>
  <c r="P831" i="7" s="1"/>
  <c r="Q831" i="7" a="1"/>
  <c r="Q831" i="7" s="1"/>
  <c r="R831" i="7" s="1"/>
  <c r="AL829" i="7"/>
  <c r="V829" i="7"/>
  <c r="U831" i="7" l="1"/>
  <c r="P832" i="7" a="1"/>
  <c r="P832" i="7" s="1"/>
  <c r="Q832" i="7" a="1"/>
  <c r="Q832" i="7" s="1"/>
  <c r="R832" i="7" s="1"/>
  <c r="AL830" i="7"/>
  <c r="V830" i="7"/>
  <c r="U832" i="7" l="1"/>
  <c r="Q833" i="7" a="1"/>
  <c r="Q833" i="7" s="1"/>
  <c r="R833" i="7" s="1"/>
  <c r="P833" i="7" a="1"/>
  <c r="P833" i="7" s="1"/>
  <c r="V831" i="7"/>
  <c r="AL831" i="7"/>
  <c r="U833" i="7" l="1"/>
  <c r="Q834" i="7" a="1"/>
  <c r="Q834" i="7" s="1"/>
  <c r="R834" i="7" s="1"/>
  <c r="P834" i="7" a="1"/>
  <c r="P834" i="7" s="1"/>
  <c r="AL832" i="7"/>
  <c r="V832" i="7"/>
  <c r="U834" i="7" l="1"/>
  <c r="P835" i="7" a="1"/>
  <c r="P835" i="7" s="1"/>
  <c r="Q835" i="7" a="1"/>
  <c r="Q835" i="7" s="1"/>
  <c r="R835" i="7" s="1"/>
  <c r="V833" i="7"/>
  <c r="AL833" i="7"/>
  <c r="U835" i="7" l="1"/>
  <c r="Q836" i="7" a="1"/>
  <c r="Q836" i="7" s="1"/>
  <c r="R836" i="7" s="1"/>
  <c r="P836" i="7" a="1"/>
  <c r="P836" i="7" s="1"/>
  <c r="V834" i="7"/>
  <c r="AL834" i="7"/>
  <c r="U836" i="7" l="1"/>
  <c r="Q837" i="7" a="1"/>
  <c r="Q837" i="7" s="1"/>
  <c r="P837" i="7" a="1"/>
  <c r="P837" i="7" s="1"/>
  <c r="AL835" i="7"/>
  <c r="V835" i="7"/>
  <c r="R837" i="7" l="1"/>
  <c r="U837" i="7"/>
  <c r="P838" i="7" a="1"/>
  <c r="P838" i="7" s="1"/>
  <c r="Q838" i="7" a="1"/>
  <c r="Q838" i="7" s="1"/>
  <c r="R838" i="7" s="1"/>
  <c r="V836" i="7"/>
  <c r="AL836" i="7"/>
  <c r="U838" i="7" l="1"/>
  <c r="Q839" i="7" a="1"/>
  <c r="Q839" i="7" s="1"/>
  <c r="R839" i="7" s="1"/>
  <c r="P839" i="7" a="1"/>
  <c r="P839" i="7" s="1"/>
  <c r="V837" i="7"/>
  <c r="AL837" i="7"/>
  <c r="U839" i="7" l="1"/>
  <c r="P840" i="7" a="1"/>
  <c r="P840" i="7" s="1"/>
  <c r="Q840" i="7" a="1"/>
  <c r="Q840" i="7" s="1"/>
  <c r="AL838" i="7"/>
  <c r="V838" i="7"/>
  <c r="R840" i="7" l="1"/>
  <c r="U840" i="7"/>
  <c r="P841" i="7" a="1"/>
  <c r="P841" i="7" s="1"/>
  <c r="Q841" i="7" a="1"/>
  <c r="Q841" i="7" s="1"/>
  <c r="R841" i="7" s="1"/>
  <c r="V839" i="7"/>
  <c r="AL839" i="7"/>
  <c r="U841" i="7" l="1"/>
  <c r="Q842" i="7" a="1"/>
  <c r="Q842" i="7" s="1"/>
  <c r="R842" i="7" s="1"/>
  <c r="P842" i="7" a="1"/>
  <c r="P842" i="7" s="1"/>
  <c r="AL840" i="7"/>
  <c r="V840" i="7"/>
  <c r="U842" i="7" l="1"/>
  <c r="Q843" i="7" a="1"/>
  <c r="Q843" i="7" s="1"/>
  <c r="P843" i="7" a="1"/>
  <c r="P843" i="7" s="1"/>
  <c r="V841" i="7"/>
  <c r="AL841" i="7"/>
  <c r="R843" i="7" l="1"/>
  <c r="U843" i="7"/>
  <c r="Q844" i="7" a="1"/>
  <c r="Q844" i="7" s="1"/>
  <c r="P844" i="7" a="1"/>
  <c r="P844" i="7" s="1"/>
  <c r="V842" i="7"/>
  <c r="AL842" i="7"/>
  <c r="R844" i="7" l="1"/>
  <c r="U844" i="7"/>
  <c r="Q845" i="7" a="1"/>
  <c r="Q845" i="7" s="1"/>
  <c r="R845" i="7" s="1"/>
  <c r="P845" i="7" a="1"/>
  <c r="P845" i="7" s="1"/>
  <c r="V843" i="7"/>
  <c r="AL843" i="7"/>
  <c r="U845" i="7" l="1"/>
  <c r="Q846" i="7" a="1"/>
  <c r="Q846" i="7" s="1"/>
  <c r="R846" i="7" s="1"/>
  <c r="P846" i="7" a="1"/>
  <c r="P846" i="7" s="1"/>
  <c r="AL844" i="7"/>
  <c r="V844" i="7"/>
  <c r="U846" i="7" l="1"/>
  <c r="Q847" i="7" a="1"/>
  <c r="Q847" i="7" s="1"/>
  <c r="R847" i="7" s="1"/>
  <c r="P847" i="7" a="1"/>
  <c r="P847" i="7" s="1"/>
  <c r="V845" i="7"/>
  <c r="AL845" i="7"/>
  <c r="U847" i="7" l="1"/>
  <c r="Q848" i="7" a="1"/>
  <c r="Q848" i="7" s="1"/>
  <c r="P848" i="7" a="1"/>
  <c r="P848" i="7" s="1"/>
  <c r="V846" i="7"/>
  <c r="AL846" i="7"/>
  <c r="R848" i="7" l="1"/>
  <c r="U848" i="7"/>
  <c r="Q849" i="7" a="1"/>
  <c r="Q849" i="7" s="1"/>
  <c r="R849" i="7" s="1"/>
  <c r="P849" i="7" a="1"/>
  <c r="P849" i="7" s="1"/>
  <c r="AL847" i="7"/>
  <c r="V847" i="7"/>
  <c r="U849" i="7" l="1"/>
  <c r="P850" i="7" a="1"/>
  <c r="P850" i="7" s="1"/>
  <c r="Q850" i="7" a="1"/>
  <c r="Q850" i="7" s="1"/>
  <c r="R850" i="7" s="1"/>
  <c r="V848" i="7"/>
  <c r="AL848" i="7"/>
  <c r="U850" i="7" l="1"/>
  <c r="P851" i="7" a="1"/>
  <c r="P851" i="7" s="1"/>
  <c r="Q851" i="7" a="1"/>
  <c r="Q851" i="7" s="1"/>
  <c r="AL849" i="7"/>
  <c r="V849" i="7"/>
  <c r="R851" i="7" l="1"/>
  <c r="U851" i="7"/>
  <c r="Q852" i="7" a="1"/>
  <c r="Q852" i="7" s="1"/>
  <c r="R852" i="7" s="1"/>
  <c r="P852" i="7" a="1"/>
  <c r="P852" i="7" s="1"/>
  <c r="AL850" i="7"/>
  <c r="V850" i="7"/>
  <c r="U852" i="7" l="1"/>
  <c r="P853" i="7" a="1"/>
  <c r="P853" i="7" s="1"/>
  <c r="Q853" i="7" a="1"/>
  <c r="Q853" i="7" s="1"/>
  <c r="R853" i="7" s="1"/>
  <c r="V851" i="7"/>
  <c r="AL851" i="7"/>
  <c r="U853" i="7" l="1"/>
  <c r="Q854" i="7" a="1"/>
  <c r="Q854" i="7" s="1"/>
  <c r="R854" i="7" s="1"/>
  <c r="P854" i="7" a="1"/>
  <c r="P854" i="7" s="1"/>
  <c r="V852" i="7"/>
  <c r="AL852" i="7"/>
  <c r="U854" i="7" l="1"/>
  <c r="P855" i="7" a="1"/>
  <c r="P855" i="7" s="1"/>
  <c r="Q855" i="7" a="1"/>
  <c r="Q855" i="7" s="1"/>
  <c r="R855" i="7" s="1"/>
  <c r="AL853" i="7"/>
  <c r="V853" i="7"/>
  <c r="U855" i="7" l="1"/>
  <c r="P856" i="7" a="1"/>
  <c r="P856" i="7" s="1"/>
  <c r="Q856" i="7" a="1"/>
  <c r="Q856" i="7" s="1"/>
  <c r="V854" i="7"/>
  <c r="AL854" i="7"/>
  <c r="R856" i="7" l="1"/>
  <c r="U856" i="7"/>
  <c r="Q857" i="7" a="1"/>
  <c r="Q857" i="7" s="1"/>
  <c r="R857" i="7" s="1"/>
  <c r="P857" i="7" a="1"/>
  <c r="P857" i="7" s="1"/>
  <c r="AL855" i="7"/>
  <c r="V855" i="7"/>
  <c r="AL856" i="7" l="1"/>
  <c r="V856" i="7"/>
  <c r="U857" i="7"/>
  <c r="Q858" i="7" a="1"/>
  <c r="Q858" i="7" s="1"/>
  <c r="R858" i="7" s="1"/>
  <c r="P858" i="7" a="1"/>
  <c r="P858" i="7" s="1"/>
  <c r="U858" i="7" l="1"/>
  <c r="P859" i="7" a="1"/>
  <c r="P859" i="7" s="1"/>
  <c r="Q859" i="7" a="1"/>
  <c r="Q859" i="7" s="1"/>
  <c r="R859" i="7" s="1"/>
  <c r="AL857" i="7"/>
  <c r="V857" i="7"/>
  <c r="U859" i="7" l="1"/>
  <c r="P860" i="7" a="1"/>
  <c r="P860" i="7" s="1"/>
  <c r="Q860" i="7" a="1"/>
  <c r="Q860" i="7" s="1"/>
  <c r="R860" i="7" s="1"/>
  <c r="AL858" i="7"/>
  <c r="V858" i="7"/>
  <c r="U860" i="7" l="1"/>
  <c r="Q861" i="7" a="1"/>
  <c r="Q861" i="7" s="1"/>
  <c r="P861" i="7" a="1"/>
  <c r="P861" i="7" s="1"/>
  <c r="V859" i="7"/>
  <c r="AL859" i="7"/>
  <c r="R861" i="7" l="1"/>
  <c r="V860" i="7"/>
  <c r="AL860" i="7"/>
  <c r="U861" i="7"/>
  <c r="P862" i="7" a="1"/>
  <c r="P862" i="7" s="1"/>
  <c r="Q862" i="7" a="1"/>
  <c r="Q862" i="7" s="1"/>
  <c r="R862" i="7" s="1"/>
  <c r="U862" i="7" l="1"/>
  <c r="AL861" i="7"/>
  <c r="V861" i="7"/>
  <c r="P863" i="7" a="1"/>
  <c r="P863" i="7" s="1"/>
  <c r="Q863" i="7" a="1"/>
  <c r="Q863" i="7" s="1"/>
  <c r="R863" i="7" s="1"/>
  <c r="U863" i="7" l="1"/>
  <c r="Q864" i="7" a="1"/>
  <c r="Q864" i="7" s="1"/>
  <c r="R864" i="7" s="1"/>
  <c r="P864" i="7" a="1"/>
  <c r="P864" i="7" s="1"/>
  <c r="V862" i="7"/>
  <c r="AL862" i="7"/>
  <c r="AL863" i="7" l="1"/>
  <c r="V863" i="7"/>
  <c r="U864" i="7"/>
  <c r="P865" i="7" a="1"/>
  <c r="P865" i="7" s="1"/>
  <c r="Q865" i="7" a="1"/>
  <c r="Q865" i="7" s="1"/>
  <c r="R865" i="7" s="1"/>
  <c r="U865" i="7" l="1"/>
  <c r="P866" i="7" a="1"/>
  <c r="P866" i="7" s="1"/>
  <c r="Q866" i="7" a="1"/>
  <c r="Q866" i="7" s="1"/>
  <c r="R866" i="7" s="1"/>
  <c r="AL864" i="7"/>
  <c r="V864" i="7"/>
  <c r="V865" i="7" l="1"/>
  <c r="AL865" i="7"/>
  <c r="U866" i="7"/>
  <c r="Q867" i="7" a="1"/>
  <c r="Q867" i="7" s="1"/>
  <c r="R867" i="7" s="1"/>
  <c r="P867" i="7" a="1"/>
  <c r="P867" i="7" s="1"/>
  <c r="U867" i="7" l="1"/>
  <c r="Q868" i="7" a="1"/>
  <c r="Q868" i="7" s="1"/>
  <c r="P868" i="7" a="1"/>
  <c r="P868" i="7" s="1"/>
  <c r="AL866" i="7"/>
  <c r="V866" i="7"/>
  <c r="R868" i="7" l="1"/>
  <c r="U868" i="7"/>
  <c r="P869" i="7" a="1"/>
  <c r="P869" i="7" s="1"/>
  <c r="Q869" i="7" a="1"/>
  <c r="Q869" i="7" s="1"/>
  <c r="R869" i="7" s="1"/>
  <c r="AL867" i="7"/>
  <c r="V867" i="7"/>
  <c r="U869" i="7" l="1"/>
  <c r="Q870" i="7" a="1"/>
  <c r="Q870" i="7" s="1"/>
  <c r="R870" i="7" s="1"/>
  <c r="P870" i="7" a="1"/>
  <c r="P870" i="7" s="1"/>
  <c r="AL868" i="7"/>
  <c r="V868" i="7"/>
  <c r="U870" i="7" l="1"/>
  <c r="Q871" i="7" a="1"/>
  <c r="Q871" i="7" s="1"/>
  <c r="R871" i="7" s="1"/>
  <c r="P871" i="7" a="1"/>
  <c r="P871" i="7" s="1"/>
  <c r="AL869" i="7"/>
  <c r="V869" i="7"/>
  <c r="U871" i="7" l="1"/>
  <c r="Q872" i="7" a="1"/>
  <c r="Q872" i="7" s="1"/>
  <c r="R872" i="7" s="1"/>
  <c r="P872" i="7" a="1"/>
  <c r="P872" i="7" s="1"/>
  <c r="V870" i="7"/>
  <c r="AL870" i="7"/>
  <c r="U872" i="7" l="1"/>
  <c r="P873" i="7" a="1"/>
  <c r="P873" i="7" s="1"/>
  <c r="Q873" i="7" a="1"/>
  <c r="Q873" i="7" s="1"/>
  <c r="R873" i="7" s="1"/>
  <c r="AL871" i="7"/>
  <c r="V871" i="7"/>
  <c r="U873" i="7" l="1"/>
  <c r="Q874" i="7" a="1"/>
  <c r="Q874" i="7" s="1"/>
  <c r="R874" i="7" s="1"/>
  <c r="P874" i="7" a="1"/>
  <c r="P874" i="7" s="1"/>
  <c r="V872" i="7"/>
  <c r="AL872" i="7"/>
  <c r="U874" i="7" l="1"/>
  <c r="Q875" i="7" a="1"/>
  <c r="Q875" i="7" s="1"/>
  <c r="R875" i="7" s="1"/>
  <c r="P875" i="7" a="1"/>
  <c r="P875" i="7" s="1"/>
  <c r="AL873" i="7"/>
  <c r="V873" i="7"/>
  <c r="U875" i="7" l="1"/>
  <c r="Q876" i="7" a="1"/>
  <c r="Q876" i="7" s="1"/>
  <c r="R876" i="7" s="1"/>
  <c r="P876" i="7" a="1"/>
  <c r="P876" i="7" s="1"/>
  <c r="AL874" i="7"/>
  <c r="V874" i="7"/>
  <c r="U876" i="7" l="1"/>
  <c r="Q877" i="7" a="1"/>
  <c r="Q877" i="7" s="1"/>
  <c r="R877" i="7" s="1"/>
  <c r="P877" i="7" a="1"/>
  <c r="P877" i="7" s="1"/>
  <c r="AL875" i="7"/>
  <c r="V875" i="7"/>
  <c r="U877" i="7" l="1"/>
  <c r="P878" i="7" a="1"/>
  <c r="P878" i="7" s="1"/>
  <c r="Q878" i="7" a="1"/>
  <c r="Q878" i="7" s="1"/>
  <c r="R878" i="7" s="1"/>
  <c r="AL876" i="7"/>
  <c r="V876" i="7"/>
  <c r="V877" i="7" l="1"/>
  <c r="AL877" i="7"/>
  <c r="U878" i="7"/>
  <c r="Q879" i="7" a="1"/>
  <c r="Q879" i="7" s="1"/>
  <c r="R879" i="7" s="1"/>
  <c r="P879" i="7" a="1"/>
  <c r="P879" i="7" s="1"/>
  <c r="U879" i="7" l="1"/>
  <c r="P880" i="7" a="1"/>
  <c r="P880" i="7" s="1"/>
  <c r="Q880" i="7" a="1"/>
  <c r="Q880" i="7" s="1"/>
  <c r="R880" i="7" s="1"/>
  <c r="AL878" i="7"/>
  <c r="V878" i="7"/>
  <c r="U880" i="7" l="1"/>
  <c r="Q881" i="7" a="1"/>
  <c r="Q881" i="7" s="1"/>
  <c r="R881" i="7" s="1"/>
  <c r="P881" i="7" a="1"/>
  <c r="P881" i="7" s="1"/>
  <c r="V879" i="7"/>
  <c r="AL879" i="7"/>
  <c r="U881" i="7" l="1"/>
  <c r="Q882" i="7" a="1"/>
  <c r="Q882" i="7" s="1"/>
  <c r="R882" i="7" s="1"/>
  <c r="P882" i="7" a="1"/>
  <c r="P882" i="7" s="1"/>
  <c r="V880" i="7"/>
  <c r="AL880" i="7"/>
  <c r="U882" i="7" l="1"/>
  <c r="P883" i="7" a="1"/>
  <c r="P883" i="7" s="1"/>
  <c r="Q883" i="7" a="1"/>
  <c r="Q883" i="7" s="1"/>
  <c r="R883" i="7" s="1"/>
  <c r="V881" i="7"/>
  <c r="AL881" i="7"/>
  <c r="U883" i="7" l="1"/>
  <c r="Q884" i="7" a="1"/>
  <c r="Q884" i="7" s="1"/>
  <c r="R884" i="7" s="1"/>
  <c r="P884" i="7" a="1"/>
  <c r="P884" i="7" s="1"/>
  <c r="V882" i="7"/>
  <c r="AL882" i="7"/>
  <c r="U884" i="7" l="1"/>
  <c r="Q885" i="7" a="1"/>
  <c r="Q885" i="7" s="1"/>
  <c r="R885" i="7" s="1"/>
  <c r="P885" i="7" a="1"/>
  <c r="P885" i="7" s="1"/>
  <c r="V883" i="7"/>
  <c r="AL883" i="7"/>
  <c r="U885" i="7" l="1"/>
  <c r="Q886" i="7" a="1"/>
  <c r="Q886" i="7" s="1"/>
  <c r="P886" i="7" a="1"/>
  <c r="P886" i="7" s="1"/>
  <c r="V884" i="7"/>
  <c r="AL884" i="7"/>
  <c r="R886" i="7" l="1"/>
  <c r="U886" i="7"/>
  <c r="Q887" i="7" a="1"/>
  <c r="Q887" i="7" s="1"/>
  <c r="P887" i="7" a="1"/>
  <c r="P887" i="7" s="1"/>
  <c r="AL885" i="7"/>
  <c r="V885" i="7"/>
  <c r="R887" i="7" l="1"/>
  <c r="U887" i="7"/>
  <c r="P888" i="7" a="1"/>
  <c r="P888" i="7" s="1"/>
  <c r="Q888" i="7" a="1"/>
  <c r="Q888" i="7" s="1"/>
  <c r="R888" i="7" s="1"/>
  <c r="AL886" i="7"/>
  <c r="V886" i="7"/>
  <c r="U888" i="7" l="1"/>
  <c r="P889" i="7" a="1"/>
  <c r="P889" i="7" s="1"/>
  <c r="Q889" i="7" a="1"/>
  <c r="Q889" i="7" s="1"/>
  <c r="R889" i="7" s="1"/>
  <c r="V887" i="7"/>
  <c r="AL887" i="7"/>
  <c r="V888" i="7" l="1"/>
  <c r="AL888" i="7"/>
  <c r="U889" i="7"/>
  <c r="Q890" i="7" a="1"/>
  <c r="Q890" i="7" s="1"/>
  <c r="R890" i="7" s="1"/>
  <c r="P890" i="7" a="1"/>
  <c r="P890" i="7" s="1"/>
  <c r="U890" i="7" l="1"/>
  <c r="Q891" i="7" a="1"/>
  <c r="Q891" i="7" s="1"/>
  <c r="R891" i="7" s="1"/>
  <c r="P891" i="7" a="1"/>
  <c r="P891" i="7" s="1"/>
  <c r="V889" i="7"/>
  <c r="AL889" i="7"/>
  <c r="U891" i="7" l="1"/>
  <c r="Q892" i="7" a="1"/>
  <c r="Q892" i="7" s="1"/>
  <c r="R892" i="7" s="1"/>
  <c r="P892" i="7" a="1"/>
  <c r="P892" i="7" s="1"/>
  <c r="AL890" i="7"/>
  <c r="V890" i="7"/>
  <c r="U892" i="7" l="1"/>
  <c r="P893" i="7" a="1"/>
  <c r="P893" i="7" s="1"/>
  <c r="Q893" i="7" a="1"/>
  <c r="Q893" i="7" s="1"/>
  <c r="R893" i="7" s="1"/>
  <c r="V891" i="7"/>
  <c r="AL891" i="7"/>
  <c r="U893" i="7" l="1"/>
  <c r="P894" i="7" a="1"/>
  <c r="P894" i="7" s="1"/>
  <c r="Q894" i="7" a="1"/>
  <c r="Q894" i="7" s="1"/>
  <c r="R894" i="7" s="1"/>
  <c r="V892" i="7"/>
  <c r="AL892" i="7"/>
  <c r="U894" i="7" l="1"/>
  <c r="P895" i="7" a="1"/>
  <c r="P895" i="7" s="1"/>
  <c r="Q895" i="7" a="1"/>
  <c r="Q895" i="7" s="1"/>
  <c r="V893" i="7"/>
  <c r="AL893" i="7"/>
  <c r="R895" i="7" l="1"/>
  <c r="U895" i="7"/>
  <c r="P896" i="7" a="1"/>
  <c r="P896" i="7" s="1"/>
  <c r="Q896" i="7" a="1"/>
  <c r="Q896" i="7" s="1"/>
  <c r="R896" i="7" s="1"/>
  <c r="V894" i="7"/>
  <c r="AL894" i="7"/>
  <c r="U896" i="7" l="1"/>
  <c r="P897" i="7" a="1"/>
  <c r="P897" i="7" s="1"/>
  <c r="Q897" i="7" a="1"/>
  <c r="Q897" i="7" s="1"/>
  <c r="R897" i="7" s="1"/>
  <c r="V895" i="7"/>
  <c r="AL895" i="7"/>
  <c r="U897" i="7" l="1"/>
  <c r="Q898" i="7" a="1"/>
  <c r="Q898" i="7" s="1"/>
  <c r="R898" i="7" s="1"/>
  <c r="P898" i="7" a="1"/>
  <c r="P898" i="7" s="1"/>
  <c r="V896" i="7"/>
  <c r="AL896" i="7"/>
  <c r="U898" i="7" l="1"/>
  <c r="Q899" i="7" a="1"/>
  <c r="Q899" i="7" s="1"/>
  <c r="R899" i="7" s="1"/>
  <c r="P899" i="7" a="1"/>
  <c r="P899" i="7" s="1"/>
  <c r="AL897" i="7"/>
  <c r="V897" i="7"/>
  <c r="U899" i="7" l="1"/>
  <c r="Q900" i="7" a="1"/>
  <c r="Q900" i="7" s="1"/>
  <c r="R900" i="7" s="1"/>
  <c r="P900" i="7" a="1"/>
  <c r="P900" i="7" s="1"/>
  <c r="V898" i="7"/>
  <c r="AL898" i="7"/>
  <c r="U900" i="7" l="1"/>
  <c r="P901" i="7" a="1"/>
  <c r="P901" i="7" s="1"/>
  <c r="Q901" i="7" a="1"/>
  <c r="Q901" i="7" s="1"/>
  <c r="R901" i="7" s="1"/>
  <c r="V899" i="7"/>
  <c r="AL899" i="7"/>
  <c r="U901" i="7" l="1"/>
  <c r="Q902" i="7" a="1"/>
  <c r="Q902" i="7" s="1"/>
  <c r="R902" i="7" s="1"/>
  <c r="P902" i="7" a="1"/>
  <c r="P902" i="7" s="1"/>
  <c r="V900" i="7"/>
  <c r="AL900" i="7"/>
  <c r="U902" i="7" l="1"/>
  <c r="Q903" i="7" a="1"/>
  <c r="Q903" i="7" s="1"/>
  <c r="R903" i="7" s="1"/>
  <c r="P903" i="7" a="1"/>
  <c r="P903" i="7" s="1"/>
  <c r="AL901" i="7"/>
  <c r="V901" i="7"/>
  <c r="U903" i="7" l="1"/>
  <c r="P904" i="7" a="1"/>
  <c r="P904" i="7" s="1"/>
  <c r="Q904" i="7" a="1"/>
  <c r="Q904" i="7" s="1"/>
  <c r="R904" i="7" s="1"/>
  <c r="V902" i="7"/>
  <c r="AL902" i="7"/>
  <c r="U904" i="7" l="1"/>
  <c r="Q905" i="7" a="1"/>
  <c r="Q905" i="7" s="1"/>
  <c r="R905" i="7" s="1"/>
  <c r="P905" i="7" a="1"/>
  <c r="P905" i="7" s="1"/>
  <c r="AL903" i="7"/>
  <c r="V903" i="7"/>
  <c r="U905" i="7" l="1"/>
  <c r="Q906" i="7" a="1"/>
  <c r="Q906" i="7" s="1"/>
  <c r="R906" i="7" s="1"/>
  <c r="P906" i="7" a="1"/>
  <c r="P906" i="7" s="1"/>
  <c r="AL904" i="7"/>
  <c r="V904" i="7"/>
  <c r="U906" i="7" l="1"/>
  <c r="Q907" i="7" a="1"/>
  <c r="Q907" i="7" s="1"/>
  <c r="P907" i="7" a="1"/>
  <c r="P907" i="7" s="1"/>
  <c r="AL905" i="7"/>
  <c r="V905" i="7"/>
  <c r="R907" i="7" l="1"/>
  <c r="U907" i="7"/>
  <c r="P908" i="7" a="1"/>
  <c r="P908" i="7" s="1"/>
  <c r="Q908" i="7" a="1"/>
  <c r="Q908" i="7" s="1"/>
  <c r="R908" i="7" s="1"/>
  <c r="V906" i="7"/>
  <c r="AL906" i="7"/>
  <c r="U908" i="7" l="1"/>
  <c r="P909" i="7" a="1"/>
  <c r="P909" i="7" s="1"/>
  <c r="Q909" i="7" a="1"/>
  <c r="Q909" i="7" s="1"/>
  <c r="R909" i="7" s="1"/>
  <c r="AL907" i="7"/>
  <c r="V907" i="7"/>
  <c r="U909" i="7" l="1"/>
  <c r="Q910" i="7" a="1"/>
  <c r="Q910" i="7" s="1"/>
  <c r="R910" i="7" s="1"/>
  <c r="P910" i="7" a="1"/>
  <c r="P910" i="7" s="1"/>
  <c r="AL908" i="7"/>
  <c r="V908" i="7"/>
  <c r="U910" i="7" l="1"/>
  <c r="Q911" i="7" a="1"/>
  <c r="Q911" i="7" s="1"/>
  <c r="R911" i="7" s="1"/>
  <c r="P911" i="7" a="1"/>
  <c r="P911" i="7" s="1"/>
  <c r="V909" i="7"/>
  <c r="AL909" i="7"/>
  <c r="U911" i="7" l="1"/>
  <c r="Q912" i="7" a="1"/>
  <c r="Q912" i="7" s="1"/>
  <c r="R912" i="7" s="1"/>
  <c r="P912" i="7" a="1"/>
  <c r="P912" i="7" s="1"/>
  <c r="AL910" i="7"/>
  <c r="V910" i="7"/>
  <c r="U912" i="7" l="1"/>
  <c r="Q913" i="7" a="1"/>
  <c r="Q913" i="7" s="1"/>
  <c r="R913" i="7" s="1"/>
  <c r="P913" i="7" a="1"/>
  <c r="P913" i="7" s="1"/>
  <c r="V911" i="7"/>
  <c r="AL911" i="7"/>
  <c r="U913" i="7" l="1"/>
  <c r="P914" i="7" a="1"/>
  <c r="P914" i="7" s="1"/>
  <c r="Q914" i="7" a="1"/>
  <c r="Q914" i="7" s="1"/>
  <c r="R914" i="7" s="1"/>
  <c r="AL912" i="7"/>
  <c r="V912" i="7"/>
  <c r="U914" i="7" l="1"/>
  <c r="Q915" i="7" a="1"/>
  <c r="Q915" i="7" s="1"/>
  <c r="R915" i="7" s="1"/>
  <c r="P915" i="7" a="1"/>
  <c r="P915" i="7" s="1"/>
  <c r="AL913" i="7"/>
  <c r="V913" i="7"/>
  <c r="U915" i="7" l="1"/>
  <c r="P916" i="7" a="1"/>
  <c r="P916" i="7" s="1"/>
  <c r="Q916" i="7" a="1"/>
  <c r="Q916" i="7" s="1"/>
  <c r="R916" i="7" s="1"/>
  <c r="V914" i="7"/>
  <c r="AL914" i="7"/>
  <c r="U916" i="7" l="1"/>
  <c r="P917" i="7" a="1"/>
  <c r="P917" i="7" s="1"/>
  <c r="Q917" i="7" a="1"/>
  <c r="Q917" i="7" s="1"/>
  <c r="R917" i="7" s="1"/>
  <c r="AL915" i="7"/>
  <c r="V915" i="7"/>
  <c r="V916" i="7" l="1"/>
  <c r="AL916" i="7"/>
  <c r="U917" i="7"/>
  <c r="P918" i="7" a="1"/>
  <c r="P918" i="7" s="1"/>
  <c r="Q918" i="7" a="1"/>
  <c r="Q918" i="7" s="1"/>
  <c r="R918" i="7" s="1"/>
  <c r="U918" i="7" l="1"/>
  <c r="Q919" i="7" a="1"/>
  <c r="Q919" i="7" s="1"/>
  <c r="P919" i="7" a="1"/>
  <c r="P919" i="7" s="1"/>
  <c r="AL917" i="7"/>
  <c r="V917" i="7"/>
  <c r="R919" i="7" l="1"/>
  <c r="V918" i="7"/>
  <c r="AL918" i="7"/>
  <c r="U919" i="7"/>
  <c r="Q920" i="7" a="1"/>
  <c r="Q920" i="7" s="1"/>
  <c r="R920" i="7" s="1"/>
  <c r="P920" i="7" a="1"/>
  <c r="P920" i="7" s="1"/>
  <c r="U920" i="7" l="1"/>
  <c r="P921" i="7" a="1"/>
  <c r="P921" i="7" s="1"/>
  <c r="Q921" i="7" a="1"/>
  <c r="Q921" i="7" s="1"/>
  <c r="R921" i="7" s="1"/>
  <c r="AL919" i="7"/>
  <c r="V919" i="7"/>
  <c r="U921" i="7" l="1"/>
  <c r="Q922" i="7" a="1"/>
  <c r="Q922" i="7" s="1"/>
  <c r="R922" i="7" s="1"/>
  <c r="P922" i="7" a="1"/>
  <c r="P922" i="7" s="1"/>
  <c r="V920" i="7"/>
  <c r="AL920" i="7"/>
  <c r="U922" i="7" l="1"/>
  <c r="P923" i="7" a="1"/>
  <c r="P923" i="7" s="1"/>
  <c r="Q923" i="7" a="1"/>
  <c r="Q923" i="7" s="1"/>
  <c r="R923" i="7" s="1"/>
  <c r="V921" i="7"/>
  <c r="AL921" i="7"/>
  <c r="U923" i="7" l="1"/>
  <c r="Q924" i="7" a="1"/>
  <c r="Q924" i="7" s="1"/>
  <c r="R924" i="7" s="1"/>
  <c r="P924" i="7" a="1"/>
  <c r="P924" i="7" s="1"/>
  <c r="AL922" i="7"/>
  <c r="V922" i="7"/>
  <c r="U924" i="7" l="1"/>
  <c r="Q925" i="7" a="1"/>
  <c r="Q925" i="7" s="1"/>
  <c r="R925" i="7" s="1"/>
  <c r="P925" i="7" a="1"/>
  <c r="P925" i="7" s="1"/>
  <c r="V923" i="7"/>
  <c r="AL923" i="7"/>
  <c r="U925" i="7" l="1"/>
  <c r="P926" i="7" a="1"/>
  <c r="P926" i="7" s="1"/>
  <c r="Q926" i="7" a="1"/>
  <c r="Q926" i="7" s="1"/>
  <c r="V924" i="7"/>
  <c r="AL924" i="7"/>
  <c r="R926" i="7" l="1"/>
  <c r="U926" i="7"/>
  <c r="Q927" i="7" a="1"/>
  <c r="Q927" i="7" s="1"/>
  <c r="R927" i="7" s="1"/>
  <c r="P927" i="7" a="1"/>
  <c r="P927" i="7" s="1"/>
  <c r="V925" i="7"/>
  <c r="AL925" i="7"/>
  <c r="U927" i="7" l="1"/>
  <c r="P928" i="7" a="1"/>
  <c r="P928" i="7" s="1"/>
  <c r="Q928" i="7" a="1"/>
  <c r="Q928" i="7" s="1"/>
  <c r="V926" i="7"/>
  <c r="AL926" i="7"/>
  <c r="R928" i="7" l="1"/>
  <c r="U928" i="7"/>
  <c r="P929" i="7" a="1"/>
  <c r="P929" i="7" s="1"/>
  <c r="Q929" i="7" a="1"/>
  <c r="Q929" i="7" s="1"/>
  <c r="R929" i="7" s="1"/>
  <c r="V927" i="7"/>
  <c r="AL927" i="7"/>
  <c r="U929" i="7" l="1"/>
  <c r="P930" i="7" a="1"/>
  <c r="P930" i="7" s="1"/>
  <c r="Q930" i="7" a="1"/>
  <c r="Q930" i="7" s="1"/>
  <c r="R930" i="7" s="1"/>
  <c r="AL928" i="7"/>
  <c r="V928" i="7"/>
  <c r="U930" i="7" l="1"/>
  <c r="Q931" i="7" a="1"/>
  <c r="Q931" i="7" s="1"/>
  <c r="R931" i="7" s="1"/>
  <c r="P931" i="7" a="1"/>
  <c r="P931" i="7" s="1"/>
  <c r="V929" i="7"/>
  <c r="AL929" i="7"/>
  <c r="U931" i="7" l="1"/>
  <c r="P932" i="7" a="1"/>
  <c r="P932" i="7" s="1"/>
  <c r="Q932" i="7" a="1"/>
  <c r="Q932" i="7" s="1"/>
  <c r="R932" i="7" s="1"/>
  <c r="AL930" i="7"/>
  <c r="V930" i="7"/>
  <c r="U932" i="7" l="1"/>
  <c r="P933" i="7" a="1"/>
  <c r="P933" i="7" s="1"/>
  <c r="Q933" i="7" a="1"/>
  <c r="Q933" i="7" s="1"/>
  <c r="R933" i="7" s="1"/>
  <c r="AL931" i="7"/>
  <c r="V931" i="7"/>
  <c r="U933" i="7" l="1"/>
  <c r="P934" i="7" a="1"/>
  <c r="P934" i="7" s="1"/>
  <c r="Q934" i="7" a="1"/>
  <c r="Q934" i="7" s="1"/>
  <c r="R934" i="7" s="1"/>
  <c r="V932" i="7"/>
  <c r="AL932" i="7"/>
  <c r="U934" i="7" l="1"/>
  <c r="Q935" i="7" a="1"/>
  <c r="Q935" i="7" s="1"/>
  <c r="P935" i="7" a="1"/>
  <c r="P935" i="7" s="1"/>
  <c r="V933" i="7"/>
  <c r="AL933" i="7"/>
  <c r="R935" i="7" l="1"/>
  <c r="U935" i="7"/>
  <c r="P936" i="7" a="1"/>
  <c r="P936" i="7" s="1"/>
  <c r="Q936" i="7" a="1"/>
  <c r="Q936" i="7" s="1"/>
  <c r="R936" i="7" s="1"/>
  <c r="V934" i="7"/>
  <c r="AL934" i="7"/>
  <c r="U936" i="7" l="1"/>
  <c r="Q937" i="7" a="1"/>
  <c r="Q937" i="7" s="1"/>
  <c r="R937" i="7" s="1"/>
  <c r="P937" i="7" a="1"/>
  <c r="P937" i="7" s="1"/>
  <c r="AL935" i="7"/>
  <c r="V935" i="7"/>
  <c r="U937" i="7" l="1"/>
  <c r="Q938" i="7" a="1"/>
  <c r="Q938" i="7" s="1"/>
  <c r="P938" i="7" a="1"/>
  <c r="P938" i="7" s="1"/>
  <c r="AL936" i="7"/>
  <c r="V936" i="7"/>
  <c r="R938" i="7" l="1"/>
  <c r="P939" i="7" a="1"/>
  <c r="P939" i="7" s="1"/>
  <c r="Q939" i="7" a="1"/>
  <c r="Q939" i="7" s="1"/>
  <c r="R939" i="7" s="1"/>
  <c r="U938" i="7"/>
  <c r="V937" i="7"/>
  <c r="AL937" i="7"/>
  <c r="AL938" i="7" l="1"/>
  <c r="V938" i="7"/>
  <c r="U939" i="7"/>
  <c r="Q940" i="7" a="1"/>
  <c r="Q940" i="7" s="1"/>
  <c r="R940" i="7" s="1"/>
  <c r="P940" i="7" a="1"/>
  <c r="P940" i="7" s="1"/>
  <c r="U940" i="7" l="1"/>
  <c r="Q941" i="7" a="1"/>
  <c r="Q941" i="7" s="1"/>
  <c r="R941" i="7" s="1"/>
  <c r="P941" i="7" a="1"/>
  <c r="P941" i="7" s="1"/>
  <c r="V939" i="7"/>
  <c r="AL939" i="7"/>
  <c r="U941" i="7" l="1"/>
  <c r="Q942" i="7" a="1"/>
  <c r="Q942" i="7" s="1"/>
  <c r="R942" i="7" s="1"/>
  <c r="P942" i="7" a="1"/>
  <c r="P942" i="7" s="1"/>
  <c r="V940" i="7"/>
  <c r="AL940" i="7"/>
  <c r="U942" i="7" l="1"/>
  <c r="P943" i="7" a="1"/>
  <c r="P943" i="7" s="1"/>
  <c r="Q943" i="7" a="1"/>
  <c r="Q943" i="7" s="1"/>
  <c r="R943" i="7" s="1"/>
  <c r="V941" i="7"/>
  <c r="AL941" i="7"/>
  <c r="U943" i="7" l="1"/>
  <c r="Q944" i="7" a="1"/>
  <c r="Q944" i="7" s="1"/>
  <c r="R944" i="7" s="1"/>
  <c r="P944" i="7" a="1"/>
  <c r="P944" i="7" s="1"/>
  <c r="AL942" i="7"/>
  <c r="V942" i="7"/>
  <c r="U944" i="7" l="1"/>
  <c r="Q945" i="7" a="1"/>
  <c r="Q945" i="7" s="1"/>
  <c r="R945" i="7" s="1"/>
  <c r="P945" i="7" a="1"/>
  <c r="P945" i="7" s="1"/>
  <c r="V943" i="7"/>
  <c r="AL943" i="7"/>
  <c r="U945" i="7" l="1"/>
  <c r="Q946" i="7" a="1"/>
  <c r="Q946" i="7" s="1"/>
  <c r="R946" i="7" s="1"/>
  <c r="P946" i="7" a="1"/>
  <c r="P946" i="7" s="1"/>
  <c r="V944" i="7"/>
  <c r="AL944" i="7"/>
  <c r="U946" i="7" l="1"/>
  <c r="P947" i="7" a="1"/>
  <c r="P947" i="7" s="1"/>
  <c r="Q947" i="7" a="1"/>
  <c r="Q947" i="7" s="1"/>
  <c r="R947" i="7" s="1"/>
  <c r="AL945" i="7"/>
  <c r="V945" i="7"/>
  <c r="U947" i="7" l="1"/>
  <c r="Q948" i="7" a="1"/>
  <c r="Q948" i="7" s="1"/>
  <c r="P948" i="7" a="1"/>
  <c r="P948" i="7" s="1"/>
  <c r="AL946" i="7"/>
  <c r="V946" i="7"/>
  <c r="R948" i="7" l="1"/>
  <c r="U948" i="7"/>
  <c r="P949" i="7" a="1"/>
  <c r="P949" i="7" s="1"/>
  <c r="Q949" i="7" a="1"/>
  <c r="Q949" i="7" s="1"/>
  <c r="V947" i="7"/>
  <c r="AL947" i="7"/>
  <c r="R949" i="7" l="1"/>
  <c r="U949" i="7"/>
  <c r="P950" i="7" a="1"/>
  <c r="P950" i="7" s="1"/>
  <c r="Q950" i="7" a="1"/>
  <c r="Q950" i="7" s="1"/>
  <c r="R950" i="7" s="1"/>
  <c r="V948" i="7"/>
  <c r="AL948" i="7"/>
  <c r="U950" i="7" l="1"/>
  <c r="P951" i="7" a="1"/>
  <c r="P951" i="7" s="1"/>
  <c r="Q951" i="7" a="1"/>
  <c r="Q951" i="7" s="1"/>
  <c r="R951" i="7" s="1"/>
  <c r="AL949" i="7"/>
  <c r="V949" i="7"/>
  <c r="U951" i="7" l="1"/>
  <c r="Q952" i="7" a="1"/>
  <c r="Q952" i="7" s="1"/>
  <c r="R952" i="7" s="1"/>
  <c r="P952" i="7" a="1"/>
  <c r="P952" i="7" s="1"/>
  <c r="V950" i="7"/>
  <c r="AL950" i="7"/>
  <c r="U952" i="7" l="1"/>
  <c r="Q953" i="7" a="1"/>
  <c r="Q953" i="7" s="1"/>
  <c r="R953" i="7" s="1"/>
  <c r="P953" i="7" a="1"/>
  <c r="P953" i="7" s="1"/>
  <c r="V951" i="7"/>
  <c r="AL951" i="7"/>
  <c r="U953" i="7" l="1"/>
  <c r="Q954" i="7" a="1"/>
  <c r="Q954" i="7" s="1"/>
  <c r="R954" i="7" s="1"/>
  <c r="P954" i="7" a="1"/>
  <c r="P954" i="7" s="1"/>
  <c r="AL952" i="7"/>
  <c r="V952" i="7"/>
  <c r="U954" i="7" l="1"/>
  <c r="Q955" i="7" a="1"/>
  <c r="Q955" i="7" s="1"/>
  <c r="R955" i="7" s="1"/>
  <c r="P955" i="7" a="1"/>
  <c r="P955" i="7" s="1"/>
  <c r="V953" i="7"/>
  <c r="AL953" i="7"/>
  <c r="U955" i="7" l="1"/>
  <c r="P956" i="7" a="1"/>
  <c r="P956" i="7" s="1"/>
  <c r="Q956" i="7" a="1"/>
  <c r="Q956" i="7" s="1"/>
  <c r="AL954" i="7"/>
  <c r="V954" i="7"/>
  <c r="R956" i="7" l="1"/>
  <c r="U956" i="7"/>
  <c r="Q957" i="7" a="1"/>
  <c r="Q957" i="7" s="1"/>
  <c r="P957" i="7" a="1"/>
  <c r="P957" i="7" s="1"/>
  <c r="V955" i="7"/>
  <c r="AL955" i="7"/>
  <c r="R957" i="7" l="1"/>
  <c r="U957" i="7"/>
  <c r="P958" i="7" a="1"/>
  <c r="P958" i="7" s="1"/>
  <c r="Q958" i="7" a="1"/>
  <c r="Q958" i="7" s="1"/>
  <c r="R958" i="7" s="1"/>
  <c r="AL956" i="7"/>
  <c r="V956" i="7"/>
  <c r="U958" i="7" l="1"/>
  <c r="Q959" i="7" a="1"/>
  <c r="Q959" i="7" s="1"/>
  <c r="R959" i="7" s="1"/>
  <c r="P959" i="7" a="1"/>
  <c r="P959" i="7" s="1"/>
  <c r="AL957" i="7"/>
  <c r="V957" i="7"/>
  <c r="U959" i="7" l="1"/>
  <c r="Q960" i="7" a="1"/>
  <c r="Q960" i="7" s="1"/>
  <c r="P960" i="7" a="1"/>
  <c r="P960" i="7" s="1"/>
  <c r="V958" i="7"/>
  <c r="AL958" i="7"/>
  <c r="R960" i="7" l="1"/>
  <c r="U960" i="7"/>
  <c r="Q961" i="7" a="1"/>
  <c r="Q961" i="7" s="1"/>
  <c r="P961" i="7" a="1"/>
  <c r="P961" i="7" s="1"/>
  <c r="AL959" i="7"/>
  <c r="V959" i="7"/>
  <c r="R961" i="7" l="1"/>
  <c r="U961" i="7"/>
  <c r="P962" i="7" a="1"/>
  <c r="P962" i="7" s="1"/>
  <c r="Q962" i="7" a="1"/>
  <c r="Q962" i="7" s="1"/>
  <c r="AL960" i="7"/>
  <c r="V960" i="7"/>
  <c r="R962" i="7" l="1"/>
  <c r="U962" i="7"/>
  <c r="Q963" i="7" a="1"/>
  <c r="Q963" i="7" s="1"/>
  <c r="P963" i="7" a="1"/>
  <c r="P963" i="7" s="1"/>
  <c r="V961" i="7"/>
  <c r="AL961" i="7"/>
  <c r="R963" i="7" l="1"/>
  <c r="U963" i="7"/>
  <c r="P964" i="7" a="1"/>
  <c r="P964" i="7" s="1"/>
  <c r="Q964" i="7" a="1"/>
  <c r="Q964" i="7" s="1"/>
  <c r="R964" i="7" s="1"/>
  <c r="AL962" i="7"/>
  <c r="V962" i="7"/>
  <c r="U964" i="7" l="1"/>
  <c r="Q965" i="7" a="1"/>
  <c r="Q965" i="7" s="1"/>
  <c r="P965" i="7" a="1"/>
  <c r="P965" i="7" s="1"/>
  <c r="AL963" i="7"/>
  <c r="V963" i="7"/>
  <c r="R965" i="7" l="1"/>
  <c r="U965" i="7"/>
  <c r="P966" i="7" a="1"/>
  <c r="P966" i="7" s="1"/>
  <c r="Q966" i="7" a="1"/>
  <c r="Q966" i="7" s="1"/>
  <c r="R966" i="7" s="1"/>
  <c r="V964" i="7"/>
  <c r="AL964" i="7"/>
  <c r="U966" i="7" l="1"/>
  <c r="Q967" i="7" a="1"/>
  <c r="Q967" i="7" s="1"/>
  <c r="P967" i="7" a="1"/>
  <c r="P967" i="7" s="1"/>
  <c r="V965" i="7"/>
  <c r="AL965" i="7"/>
  <c r="R967" i="7" l="1"/>
  <c r="U967" i="7"/>
  <c r="P968" i="7" a="1"/>
  <c r="P968" i="7" s="1"/>
  <c r="Q968" i="7" a="1"/>
  <c r="Q968" i="7" s="1"/>
  <c r="AL966" i="7"/>
  <c r="V966" i="7"/>
  <c r="R968" i="7" l="1"/>
  <c r="U968" i="7"/>
  <c r="Q969" i="7" a="1"/>
  <c r="Q969" i="7" s="1"/>
  <c r="R969" i="7" s="1"/>
  <c r="P969" i="7" a="1"/>
  <c r="P969" i="7" s="1"/>
  <c r="AL967" i="7"/>
  <c r="V967" i="7"/>
  <c r="U969" i="7" l="1"/>
  <c r="Q970" i="7" a="1"/>
  <c r="Q970" i="7" s="1"/>
  <c r="R970" i="7" s="1"/>
  <c r="P970" i="7" a="1"/>
  <c r="P970" i="7" s="1"/>
  <c r="AL968" i="7"/>
  <c r="V968" i="7"/>
  <c r="U970" i="7" l="1"/>
  <c r="Q971" i="7" a="1"/>
  <c r="Q971" i="7" s="1"/>
  <c r="R971" i="7" s="1"/>
  <c r="P971" i="7" a="1"/>
  <c r="P971" i="7" s="1"/>
  <c r="AL969" i="7"/>
  <c r="V969" i="7"/>
  <c r="U971" i="7" l="1"/>
  <c r="P972" i="7" a="1"/>
  <c r="P972" i="7" s="1"/>
  <c r="Q972" i="7" a="1"/>
  <c r="Q972" i="7" s="1"/>
  <c r="R972" i="7" s="1"/>
  <c r="AL970" i="7"/>
  <c r="V970" i="7"/>
  <c r="U972" i="7" l="1"/>
  <c r="P973" i="7" a="1"/>
  <c r="P973" i="7" s="1"/>
  <c r="Q973" i="7" a="1"/>
  <c r="Q973" i="7" s="1"/>
  <c r="R973" i="7" s="1"/>
  <c r="AL971" i="7"/>
  <c r="V971" i="7"/>
  <c r="U973" i="7" l="1"/>
  <c r="P974" i="7" a="1"/>
  <c r="P974" i="7" s="1"/>
  <c r="Q974" i="7" a="1"/>
  <c r="Q974" i="7" s="1"/>
  <c r="R974" i="7" s="1"/>
  <c r="V972" i="7"/>
  <c r="AL972" i="7"/>
  <c r="U974" i="7" l="1"/>
  <c r="P975" i="7" a="1"/>
  <c r="P975" i="7" s="1"/>
  <c r="Q975" i="7" a="1"/>
  <c r="Q975" i="7" s="1"/>
  <c r="R975" i="7" s="1"/>
  <c r="V973" i="7"/>
  <c r="AL973" i="7"/>
  <c r="U975" i="7" l="1"/>
  <c r="P976" i="7" a="1"/>
  <c r="P976" i="7" s="1"/>
  <c r="Q976" i="7" a="1"/>
  <c r="Q976" i="7" s="1"/>
  <c r="R976" i="7" s="1"/>
  <c r="AL974" i="7"/>
  <c r="V974" i="7"/>
  <c r="U976" i="7" l="1"/>
  <c r="Q977" i="7" a="1"/>
  <c r="Q977" i="7" s="1"/>
  <c r="R977" i="7" s="1"/>
  <c r="P977" i="7" a="1"/>
  <c r="P977" i="7" s="1"/>
  <c r="V975" i="7"/>
  <c r="AL975" i="7"/>
  <c r="U977" i="7" l="1"/>
  <c r="P978" i="7" a="1"/>
  <c r="P978" i="7" s="1"/>
  <c r="Q978" i="7" a="1"/>
  <c r="Q978" i="7" s="1"/>
  <c r="R978" i="7" s="1"/>
  <c r="AL976" i="7"/>
  <c r="V976" i="7"/>
  <c r="U978" i="7" l="1"/>
  <c r="Q979" i="7" a="1"/>
  <c r="Q979" i="7" s="1"/>
  <c r="R979" i="7" s="1"/>
  <c r="P979" i="7" a="1"/>
  <c r="P979" i="7" s="1"/>
  <c r="V977" i="7"/>
  <c r="AL977" i="7"/>
  <c r="U979" i="7" l="1"/>
  <c r="Q980" i="7" a="1"/>
  <c r="Q980" i="7" s="1"/>
  <c r="R980" i="7" s="1"/>
  <c r="P980" i="7" a="1"/>
  <c r="P980" i="7" s="1"/>
  <c r="V978" i="7"/>
  <c r="AL978" i="7"/>
  <c r="U980" i="7" l="1"/>
  <c r="P981" i="7" a="1"/>
  <c r="P981" i="7" s="1"/>
  <c r="Q981" i="7" a="1"/>
  <c r="Q981" i="7" s="1"/>
  <c r="R981" i="7" s="1"/>
  <c r="V979" i="7"/>
  <c r="AL979" i="7"/>
  <c r="U981" i="7" l="1"/>
  <c r="Q982" i="7" a="1"/>
  <c r="Q982" i="7" s="1"/>
  <c r="R982" i="7" s="1"/>
  <c r="P982" i="7" a="1"/>
  <c r="P982" i="7" s="1"/>
  <c r="V980" i="7"/>
  <c r="AL980" i="7"/>
  <c r="U982" i="7" l="1"/>
  <c r="P983" i="7" a="1"/>
  <c r="P983" i="7" s="1"/>
  <c r="Q983" i="7" a="1"/>
  <c r="Q983" i="7" s="1"/>
  <c r="R983" i="7" s="1"/>
  <c r="AL981" i="7"/>
  <c r="V981" i="7"/>
  <c r="U983" i="7" l="1"/>
  <c r="Q984" i="7" a="1"/>
  <c r="Q984" i="7" s="1"/>
  <c r="R984" i="7" s="1"/>
  <c r="P984" i="7" a="1"/>
  <c r="P984" i="7" s="1"/>
  <c r="V982" i="7"/>
  <c r="AL982" i="7"/>
  <c r="U984" i="7" l="1"/>
  <c r="Q985" i="7" a="1"/>
  <c r="Q985" i="7" s="1"/>
  <c r="R985" i="7" s="1"/>
  <c r="P985" i="7" a="1"/>
  <c r="P985" i="7" s="1"/>
  <c r="V983" i="7"/>
  <c r="AL983" i="7"/>
  <c r="U985" i="7" l="1"/>
  <c r="Q986" i="7" a="1"/>
  <c r="Q986" i="7" s="1"/>
  <c r="R986" i="7" s="1"/>
  <c r="P986" i="7" a="1"/>
  <c r="P986" i="7" s="1"/>
  <c r="V984" i="7"/>
  <c r="AL984" i="7"/>
  <c r="U986" i="7" l="1"/>
  <c r="Q987" i="7" a="1"/>
  <c r="Q987" i="7" s="1"/>
  <c r="R987" i="7" s="1"/>
  <c r="P987" i="7" a="1"/>
  <c r="P987" i="7" s="1"/>
  <c r="V985" i="7"/>
  <c r="AL985" i="7"/>
  <c r="U987" i="7" l="1"/>
  <c r="Q988" i="7" a="1"/>
  <c r="Q988" i="7" s="1"/>
  <c r="R988" i="7" s="1"/>
  <c r="P988" i="7" a="1"/>
  <c r="P988" i="7" s="1"/>
  <c r="AL986" i="7"/>
  <c r="V986" i="7"/>
  <c r="U988" i="7" l="1"/>
  <c r="Q989" i="7" a="1"/>
  <c r="Q989" i="7" s="1"/>
  <c r="R989" i="7" s="1"/>
  <c r="P989" i="7" a="1"/>
  <c r="P989" i="7" s="1"/>
  <c r="V987" i="7"/>
  <c r="AL987" i="7"/>
  <c r="U989" i="7" l="1"/>
  <c r="Q990" i="7" a="1"/>
  <c r="Q990" i="7" s="1"/>
  <c r="R990" i="7" s="1"/>
  <c r="P990" i="7" a="1"/>
  <c r="P990" i="7" s="1"/>
  <c r="AL988" i="7"/>
  <c r="V988" i="7"/>
  <c r="U990" i="7" l="1"/>
  <c r="P991" i="7" a="1"/>
  <c r="P991" i="7" s="1"/>
  <c r="Q991" i="7" a="1"/>
  <c r="Q991" i="7" s="1"/>
  <c r="R991" i="7" s="1"/>
  <c r="V989" i="7"/>
  <c r="AL989" i="7"/>
  <c r="U991" i="7" l="1"/>
  <c r="P992" i="7" a="1"/>
  <c r="P992" i="7" s="1"/>
  <c r="Q992" i="7" a="1"/>
  <c r="Q992" i="7" s="1"/>
  <c r="R992" i="7" s="1"/>
  <c r="V990" i="7"/>
  <c r="AL990" i="7"/>
  <c r="U992" i="7" l="1"/>
  <c r="Q993" i="7" a="1"/>
  <c r="Q993" i="7" s="1"/>
  <c r="P993" i="7" a="1"/>
  <c r="P993" i="7" s="1"/>
  <c r="AL991" i="7"/>
  <c r="V991" i="7"/>
  <c r="R993" i="7" l="1"/>
  <c r="V992" i="7"/>
  <c r="AL992" i="7"/>
  <c r="U993" i="7"/>
  <c r="Q994" i="7" a="1"/>
  <c r="Q994" i="7" s="1"/>
  <c r="R994" i="7" s="1"/>
  <c r="P994" i="7" a="1"/>
  <c r="P994" i="7" s="1"/>
  <c r="U994" i="7" l="1"/>
  <c r="P995" i="7" a="1"/>
  <c r="P995" i="7" s="1"/>
  <c r="Q995" i="7" a="1"/>
  <c r="Q995" i="7" s="1"/>
  <c r="R995" i="7" s="1"/>
  <c r="AL993" i="7"/>
  <c r="V993" i="7"/>
  <c r="V994" i="7" l="1"/>
  <c r="AL994" i="7"/>
  <c r="U995" i="7"/>
  <c r="P996" i="7" a="1"/>
  <c r="P996" i="7" s="1"/>
  <c r="Q996" i="7" a="1"/>
  <c r="Q996" i="7" s="1"/>
  <c r="R996" i="7" s="1"/>
  <c r="U996" i="7" l="1"/>
  <c r="P997" i="7" a="1"/>
  <c r="P997" i="7" s="1"/>
  <c r="Q997" i="7" a="1"/>
  <c r="Q997" i="7" s="1"/>
  <c r="R997" i="7" s="1"/>
  <c r="AL995" i="7"/>
  <c r="V995" i="7"/>
  <c r="U997" i="7" l="1"/>
  <c r="P998" i="7" a="1"/>
  <c r="P998" i="7" s="1"/>
  <c r="Q998" i="7" a="1"/>
  <c r="Q998" i="7" s="1"/>
  <c r="R998" i="7" s="1"/>
  <c r="AL996" i="7"/>
  <c r="V996" i="7"/>
  <c r="U998" i="7" l="1"/>
  <c r="Q999" i="7" a="1"/>
  <c r="Q999" i="7" s="1"/>
  <c r="R999" i="7" s="1"/>
  <c r="P999" i="7" a="1"/>
  <c r="P999" i="7" s="1"/>
  <c r="V997" i="7"/>
  <c r="AL997" i="7"/>
  <c r="U999" i="7" l="1"/>
  <c r="Q1000" i="7" a="1"/>
  <c r="Q1000" i="7" s="1"/>
  <c r="R1000" i="7" s="1"/>
  <c r="P1000" i="7" a="1"/>
  <c r="P1000" i="7" s="1"/>
  <c r="AL998" i="7"/>
  <c r="V998" i="7"/>
  <c r="U1000" i="7" l="1"/>
  <c r="Q1001" i="7" a="1"/>
  <c r="Q1001" i="7" s="1"/>
  <c r="R1001" i="7" s="1"/>
  <c r="P1001" i="7" a="1"/>
  <c r="P1001" i="7" s="1"/>
  <c r="V999" i="7"/>
  <c r="AL999" i="7"/>
  <c r="U1001" i="7" l="1"/>
  <c r="Q1002" i="7" a="1"/>
  <c r="Q1002" i="7" s="1"/>
  <c r="R1002" i="7" s="1"/>
  <c r="P1002" i="7" a="1"/>
  <c r="P1002" i="7" s="1"/>
  <c r="V1000" i="7"/>
  <c r="AL1000" i="7"/>
  <c r="U1002" i="7" l="1"/>
  <c r="P1003" i="7" a="1"/>
  <c r="P1003" i="7" s="1"/>
  <c r="Q1003" i="7" a="1"/>
  <c r="Q1003" i="7" s="1"/>
  <c r="R1003" i="7" s="1"/>
  <c r="AL1001" i="7"/>
  <c r="V1001" i="7"/>
  <c r="U1003" i="7" l="1"/>
  <c r="Q1004" i="7" a="1"/>
  <c r="Q1004" i="7" s="1"/>
  <c r="R1004" i="7" s="1"/>
  <c r="P1004" i="7" a="1"/>
  <c r="P1004" i="7" s="1"/>
  <c r="V1002" i="7"/>
  <c r="AL1002" i="7"/>
  <c r="U1004" i="7" l="1"/>
  <c r="Q1005" i="7" a="1"/>
  <c r="Q1005" i="7" s="1"/>
  <c r="R1005" i="7" s="1"/>
  <c r="P1005" i="7" a="1"/>
  <c r="P1005" i="7" s="1"/>
  <c r="AL1003" i="7"/>
  <c r="V1003" i="7"/>
  <c r="U1005" i="7" l="1"/>
  <c r="Q1006" i="7" a="1"/>
  <c r="Q1006" i="7" s="1"/>
  <c r="R1006" i="7" s="1"/>
  <c r="P1006" i="7" a="1"/>
  <c r="P1006" i="7" s="1"/>
  <c r="AL1004" i="7"/>
  <c r="V1004" i="7"/>
  <c r="U1006" i="7" l="1"/>
  <c r="P1007" i="7" a="1"/>
  <c r="P1007" i="7" s="1"/>
  <c r="Q1007" i="7" a="1"/>
  <c r="Q1007" i="7" s="1"/>
  <c r="R1007" i="7" s="1"/>
  <c r="V1005" i="7"/>
  <c r="AL1005" i="7"/>
  <c r="U1007" i="7" l="1"/>
  <c r="P1008" i="7" a="1"/>
  <c r="P1008" i="7" s="1"/>
  <c r="Q1008" i="7" a="1"/>
  <c r="Q1008" i="7" s="1"/>
  <c r="R1008" i="7" s="1"/>
  <c r="V1006" i="7"/>
  <c r="AL1006" i="7"/>
  <c r="U1008" i="7" l="1"/>
  <c r="Q1009" i="7" a="1"/>
  <c r="Q1009" i="7" s="1"/>
  <c r="R1009" i="7" s="1"/>
  <c r="P1009" i="7" a="1"/>
  <c r="P1009" i="7" s="1"/>
  <c r="AL1007" i="7"/>
  <c r="V1007" i="7"/>
  <c r="U1009" i="7" l="1"/>
  <c r="Q1010" i="7" a="1"/>
  <c r="Q1010" i="7" s="1"/>
  <c r="R1010" i="7" s="1"/>
  <c r="P1010" i="7" a="1"/>
  <c r="P1010" i="7" s="1"/>
  <c r="AL1008" i="7"/>
  <c r="V1008" i="7"/>
  <c r="U1010" i="7" l="1"/>
  <c r="Q1011" i="7" a="1"/>
  <c r="Q1011" i="7" s="1"/>
  <c r="R1011" i="7" s="1"/>
  <c r="P1011" i="7" a="1"/>
  <c r="P1011" i="7" s="1"/>
  <c r="AL1009" i="7"/>
  <c r="V1009" i="7"/>
  <c r="U1011" i="7" l="1"/>
  <c r="Q1012" i="7" a="1"/>
  <c r="Q1012" i="7" s="1"/>
  <c r="P1012" i="7" a="1"/>
  <c r="P1012" i="7" s="1"/>
  <c r="AL1010" i="7"/>
  <c r="V1010" i="7"/>
  <c r="R1012" i="7" l="1"/>
  <c r="U1012" i="7"/>
  <c r="P1013" i="7" a="1"/>
  <c r="P1013" i="7" s="1"/>
  <c r="Q1013" i="7" a="1"/>
  <c r="Q1013" i="7" s="1"/>
  <c r="R1013" i="7" s="1"/>
  <c r="V1011" i="7"/>
  <c r="AL1011" i="7"/>
  <c r="U1013" i="7" l="1"/>
  <c r="Q1014" i="7" a="1"/>
  <c r="Q1014" i="7" s="1"/>
  <c r="R1014" i="7" s="1"/>
  <c r="P1014" i="7" a="1"/>
  <c r="P1014" i="7" s="1"/>
  <c r="AL1012" i="7"/>
  <c r="V1012" i="7"/>
  <c r="U1014" i="7" l="1"/>
  <c r="P1015" i="7" a="1"/>
  <c r="P1015" i="7" s="1"/>
  <c r="Q1015" i="7" a="1"/>
  <c r="Q1015" i="7" s="1"/>
  <c r="R1015" i="7" s="1"/>
  <c r="AL1013" i="7"/>
  <c r="V1013" i="7"/>
  <c r="U1015" i="7" l="1"/>
  <c r="P1016" i="7" a="1"/>
  <c r="P1016" i="7" s="1"/>
  <c r="Q1016" i="7" a="1"/>
  <c r="Q1016" i="7" s="1"/>
  <c r="R1016" i="7" s="1"/>
  <c r="AL1014" i="7"/>
  <c r="V1014" i="7"/>
  <c r="U1016" i="7" l="1"/>
  <c r="P1017" i="7" a="1"/>
  <c r="P1017" i="7" s="1"/>
  <c r="Q1017" i="7" a="1"/>
  <c r="Q1017" i="7" s="1"/>
  <c r="R1017" i="7" s="1"/>
  <c r="AL1015" i="7"/>
  <c r="V1015" i="7"/>
  <c r="U1017" i="7" l="1"/>
  <c r="P1018" i="7" a="1"/>
  <c r="P1018" i="7" s="1"/>
  <c r="Q1018" i="7" a="1"/>
  <c r="Q1018" i="7" s="1"/>
  <c r="R1018" i="7" s="1"/>
  <c r="V1016" i="7"/>
  <c r="AL1016" i="7"/>
  <c r="U1018" i="7" l="1"/>
  <c r="Q1019" i="7" a="1"/>
  <c r="Q1019" i="7" s="1"/>
  <c r="R1019" i="7" s="1"/>
  <c r="P1019" i="7" a="1"/>
  <c r="P1019" i="7" s="1"/>
  <c r="V1017" i="7"/>
  <c r="AL1017" i="7"/>
  <c r="U1019" i="7" l="1"/>
  <c r="Q1020" i="7" a="1"/>
  <c r="Q1020" i="7" s="1"/>
  <c r="R1020" i="7" s="1"/>
  <c r="P1020" i="7" a="1"/>
  <c r="P1020" i="7" s="1"/>
  <c r="V1018" i="7"/>
  <c r="AL1018" i="7"/>
  <c r="U1020" i="7" l="1"/>
  <c r="Q1021" i="7" a="1"/>
  <c r="Q1021" i="7" s="1"/>
  <c r="R1021" i="7" s="1"/>
  <c r="P1021" i="7" a="1"/>
  <c r="P1021" i="7" s="1"/>
  <c r="AL1019" i="7"/>
  <c r="V1019" i="7"/>
  <c r="U1021" i="7" l="1"/>
  <c r="P1022" i="7" a="1"/>
  <c r="P1022" i="7" s="1"/>
  <c r="Q1022" i="7" a="1"/>
  <c r="Q1022" i="7" s="1"/>
  <c r="R1022" i="7" s="1"/>
  <c r="V1020" i="7"/>
  <c r="AL1020" i="7"/>
  <c r="U1022" i="7" l="1"/>
  <c r="P1023" i="7" a="1"/>
  <c r="P1023" i="7" s="1"/>
  <c r="Q1023" i="7" a="1"/>
  <c r="Q1023" i="7" s="1"/>
  <c r="R1023" i="7" s="1"/>
  <c r="V1021" i="7"/>
  <c r="AL1021" i="7"/>
  <c r="V1022" i="7" l="1"/>
  <c r="AL1022" i="7"/>
  <c r="U1023" i="7"/>
  <c r="Q1024" i="7" a="1"/>
  <c r="Q1024" i="7" s="1"/>
  <c r="R1024" i="7" s="1"/>
  <c r="P1024" i="7" a="1"/>
  <c r="P1024" i="7" s="1"/>
  <c r="U1024" i="7" l="1"/>
  <c r="Q1025" i="7" a="1"/>
  <c r="Q1025" i="7" s="1"/>
  <c r="R1025" i="7" s="1"/>
  <c r="P1025" i="7" a="1"/>
  <c r="P1025" i="7" s="1"/>
  <c r="V1023" i="7"/>
  <c r="AL1023" i="7"/>
  <c r="U1025" i="7" l="1"/>
  <c r="Q1026" i="7" a="1"/>
  <c r="Q1026" i="7" s="1"/>
  <c r="R1026" i="7" s="1"/>
  <c r="P1026" i="7" a="1"/>
  <c r="P1026" i="7" s="1"/>
  <c r="AL1024" i="7"/>
  <c r="V1024" i="7"/>
  <c r="U1026" i="7" l="1"/>
  <c r="Q1027" i="7" a="1"/>
  <c r="Q1027" i="7" s="1"/>
  <c r="R1027" i="7" s="1"/>
  <c r="P1027" i="7" a="1"/>
  <c r="P1027" i="7" s="1"/>
  <c r="V1025" i="7"/>
  <c r="AL1025" i="7"/>
  <c r="U1027" i="7" l="1"/>
  <c r="P1028" i="7" a="1"/>
  <c r="P1028" i="7" s="1"/>
  <c r="Q1028" i="7" a="1"/>
  <c r="Q1028" i="7" s="1"/>
  <c r="R1028" i="7" s="1"/>
  <c r="AL1026" i="7"/>
  <c r="V1026" i="7"/>
  <c r="U1028" i="7" l="1"/>
  <c r="P1029" i="7" a="1"/>
  <c r="P1029" i="7" s="1"/>
  <c r="Q1029" i="7" a="1"/>
  <c r="Q1029" i="7" s="1"/>
  <c r="R1029" i="7" s="1"/>
  <c r="V1027" i="7"/>
  <c r="AL1027" i="7"/>
  <c r="U1029" i="7" l="1"/>
  <c r="Q1030" i="7" a="1"/>
  <c r="Q1030" i="7" s="1"/>
  <c r="R1030" i="7" s="1"/>
  <c r="P1030" i="7" a="1"/>
  <c r="P1030" i="7" s="1"/>
  <c r="AL1028" i="7"/>
  <c r="V1028" i="7"/>
  <c r="U1030" i="7" l="1"/>
  <c r="P1031" i="7" a="1"/>
  <c r="P1031" i="7" s="1"/>
  <c r="Q1031" i="7" a="1"/>
  <c r="Q1031" i="7" s="1"/>
  <c r="R1031" i="7" s="1"/>
  <c r="AL1029" i="7"/>
  <c r="V1029" i="7"/>
  <c r="U1031" i="7" l="1"/>
  <c r="Q1032" i="7" a="1"/>
  <c r="Q1032" i="7" s="1"/>
  <c r="P1032" i="7" a="1"/>
  <c r="P1032" i="7" s="1"/>
  <c r="V1030" i="7"/>
  <c r="AL1030" i="7"/>
  <c r="R1032" i="7" l="1"/>
  <c r="U1032" i="7"/>
  <c r="Q1033" i="7" a="1"/>
  <c r="Q1033" i="7" s="1"/>
  <c r="R1033" i="7" s="1"/>
  <c r="P1033" i="7" a="1"/>
  <c r="P1033" i="7" s="1"/>
  <c r="V1031" i="7"/>
  <c r="AL1031" i="7"/>
  <c r="V1032" i="7" l="1"/>
  <c r="AL1032" i="7"/>
  <c r="U1033" i="7"/>
  <c r="P1034" i="7" a="1"/>
  <c r="P1034" i="7" s="1"/>
  <c r="Q1034" i="7" a="1"/>
  <c r="Q1034" i="7" s="1"/>
  <c r="R1034" i="7" s="1"/>
  <c r="U1034" i="7" l="1"/>
  <c r="Q1035" i="7" a="1"/>
  <c r="Q1035" i="7" s="1"/>
  <c r="R1035" i="7" s="1"/>
  <c r="P1035" i="7" a="1"/>
  <c r="P1035" i="7" s="1"/>
  <c r="V1033" i="7"/>
  <c r="AL1033" i="7"/>
  <c r="U1035" i="7" l="1"/>
  <c r="Q1036" i="7" a="1"/>
  <c r="Q1036" i="7" s="1"/>
  <c r="R1036" i="7" s="1"/>
  <c r="P1036" i="7" a="1"/>
  <c r="P1036" i="7" s="1"/>
  <c r="AL1034" i="7"/>
  <c r="V1034" i="7"/>
  <c r="U1036" i="7" l="1"/>
  <c r="Q1037" i="7" a="1"/>
  <c r="Q1037" i="7" s="1"/>
  <c r="R1037" i="7" s="1"/>
  <c r="P1037" i="7" a="1"/>
  <c r="P1037" i="7" s="1"/>
  <c r="AL1035" i="7"/>
  <c r="V1035" i="7"/>
  <c r="U1037" i="7" l="1"/>
  <c r="Q1038" i="7" a="1"/>
  <c r="Q1038" i="7" s="1"/>
  <c r="R1038" i="7" s="1"/>
  <c r="P1038" i="7" a="1"/>
  <c r="P1038" i="7" s="1"/>
  <c r="AL1036" i="7"/>
  <c r="V1036" i="7"/>
  <c r="U1038" i="7" l="1"/>
  <c r="Q1039" i="7" a="1"/>
  <c r="Q1039" i="7" s="1"/>
  <c r="R1039" i="7" s="1"/>
  <c r="P1039" i="7" a="1"/>
  <c r="P1039" i="7" s="1"/>
  <c r="V1037" i="7"/>
  <c r="AL1037" i="7"/>
  <c r="U1039" i="7" l="1"/>
  <c r="P1040" i="7" a="1"/>
  <c r="P1040" i="7" s="1"/>
  <c r="Q1040" i="7" a="1"/>
  <c r="Q1040" i="7" s="1"/>
  <c r="R1040" i="7" s="1"/>
  <c r="AL1038" i="7"/>
  <c r="V1038" i="7"/>
  <c r="U1040" i="7" l="1"/>
  <c r="Q1041" i="7" a="1"/>
  <c r="Q1041" i="7" s="1"/>
  <c r="P1041" i="7" a="1"/>
  <c r="P1041" i="7" s="1"/>
  <c r="AL1039" i="7"/>
  <c r="V1039" i="7"/>
  <c r="R1041" i="7" l="1"/>
  <c r="U1041" i="7"/>
  <c r="Q1042" i="7" a="1"/>
  <c r="Q1042" i="7" s="1"/>
  <c r="R1042" i="7" s="1"/>
  <c r="P1042" i="7" a="1"/>
  <c r="P1042" i="7" s="1"/>
  <c r="V1040" i="7"/>
  <c r="AL1040" i="7"/>
  <c r="U1042" i="7" l="1"/>
  <c r="Q1043" i="7" a="1"/>
  <c r="Q1043" i="7" s="1"/>
  <c r="P1043" i="7" a="1"/>
  <c r="P1043" i="7" s="1"/>
  <c r="V1041" i="7"/>
  <c r="AL1041" i="7"/>
  <c r="R1043" i="7" l="1"/>
  <c r="U1043" i="7"/>
  <c r="P1044" i="7" a="1"/>
  <c r="P1044" i="7" s="1"/>
  <c r="Q1044" i="7" a="1"/>
  <c r="Q1044" i="7" s="1"/>
  <c r="R1044" i="7" s="1"/>
  <c r="V1042" i="7"/>
  <c r="AL1042" i="7"/>
  <c r="U1044" i="7" l="1"/>
  <c r="P1045" i="7" a="1"/>
  <c r="P1045" i="7" s="1"/>
  <c r="Q1045" i="7" a="1"/>
  <c r="Q1045" i="7" s="1"/>
  <c r="R1045" i="7" s="1"/>
  <c r="V1043" i="7"/>
  <c r="AL1043" i="7"/>
  <c r="U1045" i="7" l="1"/>
  <c r="Q1046" i="7" a="1"/>
  <c r="Q1046" i="7" s="1"/>
  <c r="R1046" i="7" s="1"/>
  <c r="P1046" i="7" a="1"/>
  <c r="P1046" i="7" s="1"/>
  <c r="V1044" i="7"/>
  <c r="AL1044" i="7"/>
  <c r="U1046" i="7" l="1"/>
  <c r="Q1047" i="7" a="1"/>
  <c r="Q1047" i="7" s="1"/>
  <c r="R1047" i="7" s="1"/>
  <c r="P1047" i="7" a="1"/>
  <c r="P1047" i="7" s="1"/>
  <c r="AL1045" i="7"/>
  <c r="V1045" i="7"/>
  <c r="U1047" i="7" l="1"/>
  <c r="P1048" i="7" a="1"/>
  <c r="P1048" i="7" s="1"/>
  <c r="Q1048" i="7" a="1"/>
  <c r="Q1048" i="7" s="1"/>
  <c r="R1048" i="7" s="1"/>
  <c r="AL1046" i="7"/>
  <c r="V1046" i="7"/>
  <c r="U1048" i="7" l="1"/>
  <c r="Q1049" i="7" a="1"/>
  <c r="Q1049" i="7" s="1"/>
  <c r="R1049" i="7" s="1"/>
  <c r="P1049" i="7" a="1"/>
  <c r="P1049" i="7" s="1"/>
  <c r="V1047" i="7"/>
  <c r="AL1047" i="7"/>
  <c r="U1049" i="7" l="1"/>
  <c r="P1050" i="7" a="1"/>
  <c r="P1050" i="7" s="1"/>
  <c r="Q1050" i="7" a="1"/>
  <c r="Q1050" i="7" s="1"/>
  <c r="R1050" i="7" s="1"/>
  <c r="AL1048" i="7"/>
  <c r="V1048" i="7"/>
  <c r="U1050" i="7" l="1"/>
  <c r="Q1051" i="7" a="1"/>
  <c r="Q1051" i="7" s="1"/>
  <c r="R1051" i="7" s="1"/>
  <c r="P1051" i="7" a="1"/>
  <c r="P1051" i="7" s="1"/>
  <c r="V1049" i="7"/>
  <c r="AL1049" i="7"/>
  <c r="U1051" i="7" l="1"/>
  <c r="Q1052" i="7" a="1"/>
  <c r="Q1052" i="7" s="1"/>
  <c r="P1052" i="7" a="1"/>
  <c r="P1052" i="7" s="1"/>
  <c r="AL1050" i="7"/>
  <c r="V1050" i="7"/>
  <c r="R1052" i="7" l="1"/>
  <c r="U1052" i="7"/>
  <c r="P1053" i="7" a="1"/>
  <c r="P1053" i="7" s="1"/>
  <c r="Q1053" i="7" a="1"/>
  <c r="Q1053" i="7" s="1"/>
  <c r="R1053" i="7" s="1"/>
  <c r="AL1051" i="7"/>
  <c r="V1051" i="7"/>
  <c r="U1053" i="7" l="1"/>
  <c r="Q1054" i="7" a="1"/>
  <c r="Q1054" i="7" s="1"/>
  <c r="R1054" i="7" s="1"/>
  <c r="P1054" i="7" a="1"/>
  <c r="P1054" i="7" s="1"/>
  <c r="V1052" i="7"/>
  <c r="AL1052" i="7"/>
  <c r="U1054" i="7" l="1"/>
  <c r="P1055" i="7" a="1"/>
  <c r="P1055" i="7" s="1"/>
  <c r="Q1055" i="7" a="1"/>
  <c r="Q1055" i="7" s="1"/>
  <c r="R1055" i="7" s="1"/>
  <c r="AL1053" i="7"/>
  <c r="V1053" i="7"/>
  <c r="U1055" i="7" l="1"/>
  <c r="P1056" i="7" a="1"/>
  <c r="P1056" i="7" s="1"/>
  <c r="Q1056" i="7" a="1"/>
  <c r="Q1056" i="7" s="1"/>
  <c r="R1056" i="7" s="1"/>
  <c r="V1054" i="7"/>
  <c r="AL1054" i="7"/>
  <c r="U1056" i="7" l="1"/>
  <c r="Q1057" i="7" a="1"/>
  <c r="Q1057" i="7" s="1"/>
  <c r="R1057" i="7" s="1"/>
  <c r="P1057" i="7" a="1"/>
  <c r="P1057" i="7" s="1"/>
  <c r="AL1055" i="7"/>
  <c r="V1055" i="7"/>
  <c r="U1057" i="7" l="1"/>
  <c r="Q1058" i="7" a="1"/>
  <c r="Q1058" i="7" s="1"/>
  <c r="R1058" i="7" s="1"/>
  <c r="P1058" i="7" a="1"/>
  <c r="P1058" i="7" s="1"/>
  <c r="V1056" i="7"/>
  <c r="AL1056" i="7"/>
  <c r="U1058" i="7" l="1"/>
  <c r="P1059" i="7" a="1"/>
  <c r="P1059" i="7" s="1"/>
  <c r="Q1059" i="7" a="1"/>
  <c r="Q1059" i="7" s="1"/>
  <c r="R1059" i="7" s="1"/>
  <c r="V1057" i="7"/>
  <c r="AL1057" i="7"/>
  <c r="U1059" i="7" l="1"/>
  <c r="Q1060" i="7" a="1"/>
  <c r="Q1060" i="7" s="1"/>
  <c r="R1060" i="7" s="1"/>
  <c r="P1060" i="7" a="1"/>
  <c r="P1060" i="7" s="1"/>
  <c r="AL1058" i="7"/>
  <c r="V1058" i="7"/>
  <c r="U1060" i="7" l="1"/>
  <c r="Q1061" i="7" a="1"/>
  <c r="Q1061" i="7" s="1"/>
  <c r="R1061" i="7" s="1"/>
  <c r="P1061" i="7" a="1"/>
  <c r="P1061" i="7" s="1"/>
  <c r="V1059" i="7"/>
  <c r="AL1059" i="7"/>
  <c r="U1061" i="7" l="1"/>
  <c r="Q1062" i="7" a="1"/>
  <c r="Q1062" i="7" s="1"/>
  <c r="R1062" i="7" s="1"/>
  <c r="P1062" i="7" a="1"/>
  <c r="P1062" i="7" s="1"/>
  <c r="V1060" i="7"/>
  <c r="AL1060" i="7"/>
  <c r="U1062" i="7" l="1"/>
  <c r="Q1063" i="7" a="1"/>
  <c r="Q1063" i="7" s="1"/>
  <c r="R1063" i="7" s="1"/>
  <c r="P1063" i="7" a="1"/>
  <c r="P1063" i="7" s="1"/>
  <c r="AL1061" i="7"/>
  <c r="V1061" i="7"/>
  <c r="U1063" i="7" l="1"/>
  <c r="Q1064" i="7" a="1"/>
  <c r="Q1064" i="7" s="1"/>
  <c r="P1064" i="7" a="1"/>
  <c r="P1064" i="7" s="1"/>
  <c r="V1062" i="7"/>
  <c r="AL1062" i="7"/>
  <c r="R1064" i="7" l="1"/>
  <c r="U1064" i="7"/>
  <c r="Q1065" i="7" a="1"/>
  <c r="Q1065" i="7" s="1"/>
  <c r="P1065" i="7" a="1"/>
  <c r="P1065" i="7" s="1"/>
  <c r="AL1063" i="7"/>
  <c r="V1063" i="7"/>
  <c r="R1065" i="7" l="1"/>
  <c r="U1065" i="7"/>
  <c r="P1066" i="7" a="1"/>
  <c r="P1066" i="7" s="1"/>
  <c r="Q1066" i="7" a="1"/>
  <c r="Q1066" i="7" s="1"/>
  <c r="R1066" i="7" s="1"/>
  <c r="AL1064" i="7"/>
  <c r="V1064" i="7"/>
  <c r="U1066" i="7" l="1"/>
  <c r="Q1067" i="7" a="1"/>
  <c r="Q1067" i="7" s="1"/>
  <c r="R1067" i="7" s="1"/>
  <c r="P1067" i="7" a="1"/>
  <c r="P1067" i="7" s="1"/>
  <c r="V1065" i="7"/>
  <c r="AL1065" i="7"/>
  <c r="U1067" i="7" l="1"/>
  <c r="P1068" i="7" a="1"/>
  <c r="P1068" i="7" s="1"/>
  <c r="Q1068" i="7" a="1"/>
  <c r="Q1068" i="7" s="1"/>
  <c r="R1068" i="7" s="1"/>
  <c r="AL1066" i="7"/>
  <c r="V1066" i="7"/>
  <c r="U1068" i="7" l="1"/>
  <c r="P1069" i="7" a="1"/>
  <c r="P1069" i="7" s="1"/>
  <c r="Q1069" i="7" a="1"/>
  <c r="Q1069" i="7" s="1"/>
  <c r="R1069" i="7" s="1"/>
  <c r="AL1067" i="7"/>
  <c r="V1067" i="7"/>
  <c r="U1069" i="7" l="1"/>
  <c r="P1070" i="7" a="1"/>
  <c r="P1070" i="7" s="1"/>
  <c r="Q1070" i="7" a="1"/>
  <c r="Q1070" i="7" s="1"/>
  <c r="R1070" i="7" s="1"/>
  <c r="AL1068" i="7"/>
  <c r="V1068" i="7"/>
  <c r="U1070" i="7" l="1"/>
  <c r="Q1071" i="7" a="1"/>
  <c r="Q1071" i="7" s="1"/>
  <c r="R1071" i="7" s="1"/>
  <c r="P1071" i="7" a="1"/>
  <c r="P1071" i="7" s="1"/>
  <c r="AL1069" i="7"/>
  <c r="V1069" i="7"/>
  <c r="V1070" i="7" l="1"/>
  <c r="U1071" i="7"/>
  <c r="P1072" i="7" a="1"/>
  <c r="P1072" i="7" s="1"/>
  <c r="Q1072" i="7" a="1"/>
  <c r="Q1072" i="7" s="1"/>
  <c r="R1072" i="7" s="1"/>
  <c r="V1071" i="7" l="1"/>
  <c r="U1072" i="7"/>
  <c r="Q1073" i="7" a="1"/>
  <c r="Q1073" i="7" s="1"/>
  <c r="R1073" i="7" s="1"/>
  <c r="P1073" i="7" a="1"/>
  <c r="P1073" i="7" s="1"/>
  <c r="V1072" i="7" l="1"/>
  <c r="U1073" i="7"/>
  <c r="Q1074" i="7" a="1"/>
  <c r="Q1074" i="7" s="1"/>
  <c r="R1074" i="7" s="1"/>
  <c r="P1074" i="7" a="1"/>
  <c r="P1074" i="7" s="1"/>
  <c r="V1073" i="7" l="1"/>
  <c r="U1074" i="7"/>
  <c r="P1075" i="7" a="1"/>
  <c r="P1075" i="7" s="1"/>
  <c r="Q1075" i="7" a="1"/>
  <c r="Q1075" i="7" s="1"/>
  <c r="R1075" i="7" s="1"/>
  <c r="V1074" i="7" l="1"/>
  <c r="U1075" i="7"/>
  <c r="P1076" i="7" a="1"/>
  <c r="P1076" i="7" s="1"/>
  <c r="Q1076" i="7" a="1"/>
  <c r="Q1076" i="7" s="1"/>
  <c r="R1076" i="7" l="1"/>
  <c r="V1075" i="7"/>
  <c r="U1076" i="7"/>
  <c r="Q1077" i="7" a="1"/>
  <c r="Q1077" i="7" s="1"/>
  <c r="R1077" i="7" s="1"/>
  <c r="P1077" i="7" a="1"/>
  <c r="P1077" i="7" s="1"/>
  <c r="V1076" i="7" l="1"/>
  <c r="U1077" i="7"/>
  <c r="Q1078" i="7" a="1"/>
  <c r="Q1078" i="7" s="1"/>
  <c r="R1078" i="7" s="1"/>
  <c r="P1078" i="7" a="1"/>
  <c r="P1078" i="7" s="1"/>
  <c r="V1077" i="7" l="1"/>
  <c r="U1078" i="7"/>
  <c r="P1079" i="7" a="1"/>
  <c r="P1079" i="7" s="1"/>
  <c r="Q1079" i="7" a="1"/>
  <c r="Q1079" i="7" s="1"/>
  <c r="R1079" i="7" s="1"/>
  <c r="V1078" i="7" l="1"/>
  <c r="U1079" i="7"/>
  <c r="Q1080" i="7" a="1"/>
  <c r="Q1080" i="7" s="1"/>
  <c r="R1080" i="7" s="1"/>
  <c r="P1080" i="7" a="1"/>
  <c r="P1080" i="7" s="1"/>
  <c r="V1079" i="7" l="1"/>
  <c r="U1080" i="7"/>
  <c r="P1081" i="7" a="1"/>
  <c r="P1081" i="7" s="1"/>
  <c r="Q1081" i="7" a="1"/>
  <c r="Q1081" i="7" s="1"/>
  <c r="R1081" i="7" s="1"/>
  <c r="V1080" i="7" l="1"/>
  <c r="U1081" i="7"/>
  <c r="Q1082" i="7" a="1"/>
  <c r="Q1082" i="7" s="1"/>
  <c r="R1082" i="7" s="1"/>
  <c r="P1082" i="7" a="1"/>
  <c r="P1082" i="7" s="1"/>
  <c r="V1081" i="7" l="1"/>
  <c r="U1082" i="7"/>
  <c r="P1083" i="7" a="1"/>
  <c r="P1083" i="7" s="1"/>
  <c r="Q1083" i="7" a="1"/>
  <c r="Q1083" i="7" s="1"/>
  <c r="R1083" i="7" s="1"/>
  <c r="V1082" i="7" l="1"/>
  <c r="U1083" i="7"/>
  <c r="Q1084" i="7" a="1"/>
  <c r="Q1084" i="7" s="1"/>
  <c r="P1084" i="7" a="1"/>
  <c r="P1084" i="7" s="1"/>
  <c r="R1084" i="7" l="1"/>
  <c r="V1083" i="7"/>
  <c r="U1084" i="7"/>
  <c r="Q1085" i="7" a="1"/>
  <c r="Q1085" i="7" s="1"/>
  <c r="R1085" i="7" s="1"/>
  <c r="P1085" i="7" a="1"/>
  <c r="P1085" i="7" s="1"/>
  <c r="V1084" i="7" l="1"/>
  <c r="U1085" i="7"/>
  <c r="Q1086" i="7" a="1"/>
  <c r="Q1086" i="7" s="1"/>
  <c r="R1086" i="7" s="1"/>
  <c r="P1086" i="7" a="1"/>
  <c r="P1086" i="7" s="1"/>
  <c r="V1085" i="7" l="1"/>
  <c r="U1086" i="7"/>
  <c r="Q1087" i="7" a="1"/>
  <c r="Q1087" i="7" s="1"/>
  <c r="P1087" i="7" a="1"/>
  <c r="P1087" i="7" s="1"/>
  <c r="R1087" i="7" l="1"/>
  <c r="V1086" i="7"/>
  <c r="U1087" i="7"/>
  <c r="Q1088" i="7" a="1"/>
  <c r="Q1088" i="7" s="1"/>
  <c r="R1088" i="7" s="1"/>
  <c r="P1088" i="7" a="1"/>
  <c r="P1088" i="7" s="1"/>
  <c r="V1087" i="7" l="1"/>
  <c r="U1088" i="7"/>
  <c r="Q1089" i="7" a="1"/>
  <c r="Q1089" i="7" s="1"/>
  <c r="R1089" i="7" s="1"/>
  <c r="P1089" i="7" a="1"/>
  <c r="P1089" i="7" s="1"/>
  <c r="V1088" i="7" l="1"/>
  <c r="U1089" i="7"/>
  <c r="Q1090" i="7" a="1"/>
  <c r="Q1090" i="7" s="1"/>
  <c r="R1090" i="7" s="1"/>
  <c r="P1090" i="7" a="1"/>
  <c r="P1090" i="7" s="1"/>
  <c r="V1089" i="7" l="1"/>
  <c r="U1090" i="7"/>
  <c r="Q1091" i="7" a="1"/>
  <c r="Q1091" i="7" s="1"/>
  <c r="R1091" i="7" s="1"/>
  <c r="P1091" i="7" a="1"/>
  <c r="P1091" i="7" s="1"/>
  <c r="V1090" i="7" l="1"/>
  <c r="U1091" i="7"/>
  <c r="Q1092" i="7" a="1"/>
  <c r="Q1092" i="7" s="1"/>
  <c r="R1092" i="7" s="1"/>
  <c r="P1092" i="7" a="1"/>
  <c r="P1092" i="7" s="1"/>
  <c r="V1091" i="7" l="1"/>
  <c r="U1092" i="7"/>
  <c r="Q1093" i="7" a="1"/>
  <c r="Q1093" i="7" s="1"/>
  <c r="R1093" i="7" s="1"/>
  <c r="P1093" i="7" a="1"/>
  <c r="P1093" i="7" s="1"/>
  <c r="V1092" i="7" l="1"/>
  <c r="U1093" i="7"/>
  <c r="P1094" i="7" a="1"/>
  <c r="P1094" i="7" s="1"/>
  <c r="Q1094" i="7" a="1"/>
  <c r="Q1094" i="7" s="1"/>
  <c r="R1094" i="7" l="1"/>
  <c r="V1093" i="7"/>
  <c r="U1094" i="7"/>
  <c r="Q1095" i="7" a="1"/>
  <c r="Q1095" i="7" s="1"/>
  <c r="R1095" i="7" s="1"/>
  <c r="P1095" i="7" a="1"/>
  <c r="P1095" i="7" s="1"/>
  <c r="V1094" i="7" l="1"/>
  <c r="U1095" i="7"/>
  <c r="P1096" i="7" a="1"/>
  <c r="P1096" i="7" s="1"/>
  <c r="Q1096" i="7" a="1"/>
  <c r="Q1096" i="7" s="1"/>
  <c r="R1096" i="7" s="1"/>
  <c r="V1095" i="7" l="1"/>
  <c r="U1096" i="7"/>
  <c r="V1096" i="7" l="1"/>
  <c r="C13" i="23" s="1" a="1"/>
  <c r="C13" i="23" s="1"/>
</calcChain>
</file>

<file path=xl/comments1.xml><?xml version="1.0" encoding="utf-8"?>
<comments xmlns="http://schemas.openxmlformats.org/spreadsheetml/2006/main">
  <authors>
    <author>regina yamashiro</author>
    <author>Vinicius Yamashiro</author>
  </authors>
  <commentList>
    <comment ref="J24" authorId="0" shapeId="0">
      <text>
        <r>
          <rPr>
            <b/>
            <sz val="14"/>
            <color indexed="81"/>
            <rFont val="Segoe UI"/>
            <family val="2"/>
          </rPr>
          <t>Não alterar número de casas decimais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R24" authorId="1" shapeId="0">
      <text>
        <r>
          <rPr>
            <b/>
            <sz val="14"/>
            <color indexed="81"/>
            <rFont val="Segoe UI"/>
            <family val="2"/>
          </rPr>
          <t>Se tiver em branco, colocar manualmente na guia Setor</t>
        </r>
      </text>
    </comment>
  </commentList>
</comments>
</file>

<file path=xl/comments2.xml><?xml version="1.0" encoding="utf-8"?>
<comments xmlns="http://schemas.openxmlformats.org/spreadsheetml/2006/main">
  <authors>
    <author>Vinícius Yamashiro</author>
  </authors>
  <commentList>
    <comment ref="A4" authorId="0" shapeId="0">
      <text>
        <r>
          <rPr>
            <b/>
            <sz val="9"/>
            <color indexed="81"/>
            <rFont val="Segoe UI"/>
            <family val="2"/>
          </rPr>
          <t>Preencher lançamentos na ordem de data, do Mais AMntigo para o mais Recente</t>
        </r>
      </text>
    </comment>
  </commentList>
</comments>
</file>

<file path=xl/comments3.xml><?xml version="1.0" encoding="utf-8"?>
<comments xmlns="http://schemas.openxmlformats.org/spreadsheetml/2006/main">
  <authors>
    <author>Vinícius Yamashiro</author>
  </authors>
  <commentList>
    <comment ref="G5" authorId="0" shapeId="0">
      <text>
        <r>
          <rPr>
            <b/>
            <sz val="16"/>
            <color indexed="81"/>
            <rFont val="Roboto"/>
          </rPr>
          <t>Simular cotação da ação</t>
        </r>
        <r>
          <rPr>
            <sz val="16"/>
            <color indexed="81"/>
            <rFont val="Roboto"/>
          </rPr>
          <t xml:space="preserve">
</t>
        </r>
      </text>
    </comment>
    <comment ref="D7" authorId="0" shapeId="0">
      <text>
        <r>
          <rPr>
            <b/>
            <sz val="16"/>
            <color indexed="81"/>
            <rFont val="Roboto"/>
          </rPr>
          <t>Código da Opção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7" authorId="0" shapeId="0">
      <text>
        <r>
          <rPr>
            <b/>
            <sz val="16"/>
            <color indexed="81"/>
            <rFont val="Roboto"/>
          </rPr>
          <t>Valor de Marcado da Opção</t>
        </r>
        <r>
          <rPr>
            <sz val="16"/>
            <color indexed="81"/>
            <rFont val="Roboto"/>
          </rPr>
          <t xml:space="preserve">
</t>
        </r>
      </text>
    </comment>
    <comment ref="F7" authorId="0" shapeId="0">
      <text>
        <r>
          <rPr>
            <b/>
            <sz val="16"/>
            <color indexed="81"/>
            <rFont val="Roboto"/>
          </rPr>
          <t>Preço de exercício da opção</t>
        </r>
        <r>
          <rPr>
            <sz val="16"/>
            <color indexed="81"/>
            <rFont val="Roboto"/>
          </rPr>
          <t xml:space="preserve">
</t>
        </r>
      </text>
    </comment>
    <comment ref="G7" authorId="0" shapeId="0">
      <text>
        <r>
          <rPr>
            <b/>
            <sz val="16"/>
            <color indexed="81"/>
            <rFont val="Roboto"/>
          </rPr>
          <t>Possibilidade de simular preço da opção em caso de delays de atualização automática</t>
        </r>
        <r>
          <rPr>
            <sz val="16"/>
            <color indexed="81"/>
            <rFont val="Roboto"/>
          </rPr>
          <t xml:space="preserve">
</t>
        </r>
      </text>
    </comment>
    <comment ref="H7" authorId="0" shapeId="0">
      <text>
        <r>
          <rPr>
            <b/>
            <sz val="16"/>
            <color indexed="81"/>
            <rFont val="Roboto"/>
          </rPr>
          <t>Cotação da Opção (Inserida Manualmente ou Automática)</t>
        </r>
        <r>
          <rPr>
            <sz val="16"/>
            <color indexed="81"/>
            <rFont val="Roboto"/>
          </rPr>
          <t xml:space="preserve">
</t>
        </r>
      </text>
    </comment>
    <comment ref="I7" authorId="0" shapeId="0">
      <text>
        <r>
          <rPr>
            <b/>
            <sz val="16"/>
            <color indexed="81"/>
            <rFont val="Roboto"/>
          </rPr>
          <t>Cotação da Ação - Cotação da Opção</t>
        </r>
      </text>
    </comment>
    <comment ref="J7" authorId="0" shapeId="0">
      <text>
        <r>
          <rPr>
            <b/>
            <sz val="16"/>
            <color indexed="81"/>
            <rFont val="Roboto"/>
          </rPr>
          <t>Valor da Opção dividido pelo valor da Ação</t>
        </r>
        <r>
          <rPr>
            <sz val="16"/>
            <color indexed="81"/>
            <rFont val="Roboto"/>
          </rPr>
          <t xml:space="preserve">
</t>
        </r>
      </text>
    </comment>
    <comment ref="K7" authorId="0" shapeId="0">
      <text>
        <r>
          <rPr>
            <b/>
            <sz val="16"/>
            <color indexed="81"/>
            <rFont val="Roboto"/>
          </rPr>
          <t>Strike Dividido pelo Preço da Compra, onde o preço de compra é o valor da ação - valor da opção -1. Ou seja, quantos porcentos é o lucro máx. obtido se a ação subir.</t>
        </r>
      </text>
    </comment>
    <comment ref="L7" authorId="0" shapeId="0">
      <text>
        <r>
          <rPr>
            <b/>
            <sz val="16"/>
            <color indexed="81"/>
            <rFont val="Roboto"/>
          </rPr>
          <t>Strike + cotação da Opção.
Acima dedisso deixa de ganhar.</t>
        </r>
      </text>
    </comment>
    <comment ref="M7" authorId="0" shapeId="0">
      <text>
        <r>
          <rPr>
            <b/>
            <sz val="16"/>
            <color indexed="81"/>
            <rFont val="Roboto"/>
          </rPr>
          <t>Dias úteis até o vencimento</t>
        </r>
        <r>
          <rPr>
            <sz val="16"/>
            <color indexed="81"/>
            <rFont val="Roboto"/>
          </rPr>
          <t xml:space="preserve">
</t>
        </r>
      </text>
    </comment>
    <comment ref="N7" authorId="0" shapeId="0">
      <text>
        <r>
          <rPr>
            <b/>
            <sz val="16"/>
            <color indexed="81"/>
            <rFont val="Roboto"/>
          </rPr>
          <t>Valor de Marcado da Opção</t>
        </r>
        <r>
          <rPr>
            <sz val="16"/>
            <color indexed="81"/>
            <rFont val="Roboto"/>
          </rPr>
          <t xml:space="preserve">
</t>
        </r>
      </text>
    </comment>
    <comment ref="O7" authorId="0" shapeId="0">
      <text>
        <r>
          <rPr>
            <b/>
            <sz val="16"/>
            <color indexed="81"/>
            <rFont val="Roboto"/>
          </rPr>
          <t>Proteção dividido pelo número de dias até o vencimento</t>
        </r>
        <r>
          <rPr>
            <sz val="16"/>
            <color indexed="81"/>
            <rFont val="Roboto"/>
          </rPr>
          <t xml:space="preserve">
</t>
        </r>
      </text>
    </comment>
    <comment ref="P7" authorId="0" shapeId="0">
      <text>
        <r>
          <rPr>
            <b/>
            <sz val="16"/>
            <color indexed="81"/>
            <rFont val="Roboto"/>
          </rPr>
          <t xml:space="preserve">Lucro por dia multiplicado por 21 dias </t>
        </r>
        <r>
          <rPr>
            <sz val="16"/>
            <color indexed="81"/>
            <rFont val="Roboto"/>
          </rPr>
          <t xml:space="preserve">
</t>
        </r>
        <r>
          <rPr>
            <b/>
            <sz val="16"/>
            <color indexed="81"/>
            <rFont val="Roboto"/>
          </rPr>
          <t>úteis</t>
        </r>
      </text>
    </comment>
  </commentList>
</comments>
</file>

<file path=xl/comments4.xml><?xml version="1.0" encoding="utf-8"?>
<comments xmlns="http://schemas.openxmlformats.org/spreadsheetml/2006/main">
  <authors>
    <author>Vinicius Yamashiro</author>
  </authors>
  <commentList>
    <comment ref="J4" authorId="0" shapeId="0">
      <text>
        <r>
          <rPr>
            <sz val="14"/>
            <color indexed="81"/>
            <rFont val="Segoe UI"/>
            <family val="2"/>
          </rPr>
          <t xml:space="preserve">Já está descontando liquidação, emolumentos e ISS.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P4" authorId="0" shapeId="0">
      <text>
        <r>
          <rPr>
            <b/>
            <sz val="14"/>
            <color indexed="81"/>
            <rFont val="Segoe UI"/>
            <family val="2"/>
          </rPr>
          <t>Caso tenha prejuízo nos meses anteriores, poderá ser descontados quando houver lucro.</t>
        </r>
        <r>
          <rPr>
            <sz val="14"/>
            <color indexed="81"/>
            <rFont val="Segoe UI"/>
            <family val="2"/>
          </rPr>
          <t xml:space="preserve">
</t>
        </r>
      </text>
    </comment>
    <comment ref="S4" authorId="0" shapeId="0">
      <text>
        <r>
          <rPr>
            <sz val="14"/>
            <color indexed="81"/>
            <rFont val="Segoe UI"/>
            <family val="2"/>
          </rPr>
          <t xml:space="preserve">Já descontadas taxas de operações.
</t>
        </r>
      </text>
    </comment>
  </commentList>
</comments>
</file>

<file path=xl/connections.xml><?xml version="1.0" encoding="utf-8"?>
<connections xmlns="http://schemas.openxmlformats.org/spreadsheetml/2006/main">
  <connection id="1" keepAlive="1" interval="5" name="Consulta - Cotação Nova" description="Conexão com a consulta 'Cotação Nova' na pasta de trabalho." type="5" refreshedVersion="6" background="1" refreshOnLoad="1" saveData="1">
    <dbPr connection="Provider=Microsoft.Mashup.OleDb.1;Data Source=$Workbook$;Location=&quot;Cotação Nova&quot;;Extended Properties=&quot;&quot;" command="SELECT * FROM [Cotação Nova]"/>
  </connection>
  <connection id="2" keepAlive="1" interval="10" name="Consulta - Table 0" description="Conexão com a consulta 'Table 0' na pasta de trabalho." type="5" refreshedVersion="6" background="1" refreshOnLoad="1" saveData="1">
    <dbPr connection="Provider=Microsoft.Mashup.OleDb.1;Data Source=$Workbook$;Location=&quot;Table 0&quot;;Extended Properties=&quot;&quot;" command="SELECT * FROM [Table 0]"/>
  </connection>
  <connection id="3" keepAlive="1" interval="5" name="Consulta - Table 0 (2)" description="Conexão com a consulta 'Table 0 (2)' na pasta de trabalho." type="5" refreshedVersion="6" background="1" refreshOnLoad="1" saveData="1">
    <dbPr connection="Provider=Microsoft.Mashup.OleDb.1;Data Source=$Workbook$;Location=Table 0 (2);Extended Properties=&quot;&quot;" command="SELECT * FROM [Table 0 (2)]"/>
  </connection>
  <connection id="4" keepAlive="1" interval="60" name="Consulta - Table 0 (3)" description="Conexão com a consulta 'Table 0 (3)' na pasta de trabalho." type="5" refreshedVersion="6" background="1" refreshOnLoad="1" saveData="1">
    <dbPr connection="Provider=Microsoft.Mashup.OleDb.1;Data Source=$Workbook$;Location=Table 0 (3);Extended Properties=&quot;&quot;" command="SELECT * FROM [Table 0 (3)]"/>
  </connection>
  <connection id="5" keepAlive="1" name="Consulta - Table 0 (4)" description="Conexão com a consulta 'Table 0 (4)' na pasta de trabalho." type="5" refreshedVersion="6" background="1" refreshOnLoad="1" saveData="1">
    <dbPr connection="Provider=Microsoft.Mashup.OleDb.1;Data Source=$Workbook$;Location=Table 0 (4);Extended Properties=&quot;&quot;" command="SELECT * FROM [Table 0 (4)]"/>
  </connection>
</connections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1">
    <bk>
      <extLst>
        <ext xmlns:xlrd="http://schemas.microsoft.com/office/spreadsheetml/2017/richdata"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<sst xmlns="http://schemas.openxmlformats.org/spreadsheetml/2006/main" count="69287" uniqueCount="18988">
  <si>
    <t>Ativo</t>
  </si>
  <si>
    <t>Data</t>
  </si>
  <si>
    <t>Qtd</t>
  </si>
  <si>
    <t>Ação</t>
  </si>
  <si>
    <t>ETF</t>
  </si>
  <si>
    <t>Grupo</t>
  </si>
  <si>
    <t>BPAC11</t>
  </si>
  <si>
    <t>Preço total (Bruto)</t>
  </si>
  <si>
    <t>Preço Médio</t>
  </si>
  <si>
    <t>Caixa Acumulado</t>
  </si>
  <si>
    <t>Movimentação</t>
  </si>
  <si>
    <t xml:space="preserve"> Qtd. * Preço Médio</t>
  </si>
  <si>
    <t>Saldo</t>
  </si>
  <si>
    <t>Lucro/Prejuizo Realizado (Bruto)</t>
  </si>
  <si>
    <t>Lucro/Prejuizo Acumulado (Bruto)</t>
  </si>
  <si>
    <t>Ativo_controle</t>
  </si>
  <si>
    <t>Posição</t>
  </si>
  <si>
    <t>PL inicial</t>
  </si>
  <si>
    <t>Cx Disponível</t>
  </si>
  <si>
    <t>CARTEIRA ATUAL</t>
  </si>
  <si>
    <t>LINX3</t>
  </si>
  <si>
    <t>BBDC4</t>
  </si>
  <si>
    <t>SBSP3</t>
  </si>
  <si>
    <t>FLRY3</t>
  </si>
  <si>
    <t>SULA11</t>
  </si>
  <si>
    <t>TCSA3</t>
  </si>
  <si>
    <t>Setor</t>
  </si>
  <si>
    <t>Ticker</t>
  </si>
  <si>
    <t>GOLL4</t>
  </si>
  <si>
    <t>AZUL4</t>
  </si>
  <si>
    <t>MOVI3</t>
  </si>
  <si>
    <t>RENT3</t>
  </si>
  <si>
    <t>LCAM3</t>
  </si>
  <si>
    <t>ABCB4</t>
  </si>
  <si>
    <t>BBAS3</t>
  </si>
  <si>
    <t>BRSR6</t>
  </si>
  <si>
    <t>ITUB4</t>
  </si>
  <si>
    <t>SANB11</t>
  </si>
  <si>
    <t>LEVE3</t>
  </si>
  <si>
    <t>TUPY3</t>
  </si>
  <si>
    <t>MYPK3</t>
  </si>
  <si>
    <t>RAPT4</t>
  </si>
  <si>
    <t>WEGE3</t>
  </si>
  <si>
    <t>POMO4</t>
  </si>
  <si>
    <t>ECOR3</t>
  </si>
  <si>
    <t>CCRO3</t>
  </si>
  <si>
    <t>ABEV3</t>
  </si>
  <si>
    <t>JBSS3</t>
  </si>
  <si>
    <t>MDIA3</t>
  </si>
  <si>
    <t>BEEF3</t>
  </si>
  <si>
    <t>BRFS3</t>
  </si>
  <si>
    <t>MEAL3</t>
  </si>
  <si>
    <t>SEER3</t>
  </si>
  <si>
    <t>ANIM3</t>
  </si>
  <si>
    <t>YDUQ3</t>
  </si>
  <si>
    <t>BOVA11</t>
  </si>
  <si>
    <t>B3SA3</t>
  </si>
  <si>
    <t>IRBR3</t>
  </si>
  <si>
    <t>BBSE3</t>
  </si>
  <si>
    <t>PSSA3</t>
  </si>
  <si>
    <t>CIEL3</t>
  </si>
  <si>
    <t>VLID3</t>
  </si>
  <si>
    <t>CYRE3</t>
  </si>
  <si>
    <t>EZTC3</t>
  </si>
  <si>
    <t>EVEN3</t>
  </si>
  <si>
    <t>DTEX3</t>
  </si>
  <si>
    <t>DIRR3</t>
  </si>
  <si>
    <t>MRVE3</t>
  </si>
  <si>
    <t>TEND3</t>
  </si>
  <si>
    <t>RSID3</t>
  </si>
  <si>
    <t>Logística</t>
  </si>
  <si>
    <t>IGTA3</t>
  </si>
  <si>
    <t>ALSO3</t>
  </si>
  <si>
    <t>BRML3</t>
  </si>
  <si>
    <t>MULT3</t>
  </si>
  <si>
    <t>BRPR3</t>
  </si>
  <si>
    <t>BRKM5</t>
  </si>
  <si>
    <t>CSAN3</t>
  </si>
  <si>
    <t>SMTO3</t>
  </si>
  <si>
    <t>UGPA3</t>
  </si>
  <si>
    <t>BRDT3</t>
  </si>
  <si>
    <t>RADL3</t>
  </si>
  <si>
    <t>HYPE3</t>
  </si>
  <si>
    <t>ODPV3</t>
  </si>
  <si>
    <t>PARD3</t>
  </si>
  <si>
    <t>QUAL3</t>
  </si>
  <si>
    <t>GNDI3</t>
  </si>
  <si>
    <t>HAPV3</t>
  </si>
  <si>
    <t>GBIO33</t>
  </si>
  <si>
    <t>GGBR4</t>
  </si>
  <si>
    <t>USIM5</t>
  </si>
  <si>
    <t>TOTS3</t>
  </si>
  <si>
    <t>VIVT4</t>
  </si>
  <si>
    <t>OIBR3</t>
  </si>
  <si>
    <t>CESP6</t>
  </si>
  <si>
    <t>EGIE3</t>
  </si>
  <si>
    <t>CSMG3</t>
  </si>
  <si>
    <t>CMIG4</t>
  </si>
  <si>
    <t>EQTL3</t>
  </si>
  <si>
    <t>TAEE11</t>
  </si>
  <si>
    <t>ALUP11</t>
  </si>
  <si>
    <t>ENEV3</t>
  </si>
  <si>
    <t>TIET11</t>
  </si>
  <si>
    <t>LIGT3</t>
  </si>
  <si>
    <t>TRPL4</t>
  </si>
  <si>
    <t>ENGI11</t>
  </si>
  <si>
    <t>SAPR11</t>
  </si>
  <si>
    <t>NEOE3</t>
  </si>
  <si>
    <t>CPFE3</t>
  </si>
  <si>
    <t>ENBR3</t>
  </si>
  <si>
    <t>SAPR4</t>
  </si>
  <si>
    <t>MGLU3</t>
  </si>
  <si>
    <t>Varejo</t>
  </si>
  <si>
    <t>VVAR3</t>
  </si>
  <si>
    <t>CVCB3</t>
  </si>
  <si>
    <t>ARZZ3</t>
  </si>
  <si>
    <t>LAME4</t>
  </si>
  <si>
    <t>LREN3</t>
  </si>
  <si>
    <t>CRFB3</t>
  </si>
  <si>
    <t>GUAR3</t>
  </si>
  <si>
    <t>ALPA4</t>
  </si>
  <si>
    <t>HGTX3</t>
  </si>
  <si>
    <t>BKBR3</t>
  </si>
  <si>
    <t>CNTO3</t>
  </si>
  <si>
    <t>VULC3</t>
  </si>
  <si>
    <t>BTOW3</t>
  </si>
  <si>
    <t>Caixa/DI</t>
  </si>
  <si>
    <t>Peso</t>
  </si>
  <si>
    <t>Var (%)</t>
  </si>
  <si>
    <t>Var (R$)</t>
  </si>
  <si>
    <t>Preço atual</t>
  </si>
  <si>
    <t>Qtd cota (atual)</t>
  </si>
  <si>
    <t>Performance (%)</t>
  </si>
  <si>
    <t>LANÇAMENTOS</t>
  </si>
  <si>
    <t>PROVENTOS</t>
  </si>
  <si>
    <t>#</t>
  </si>
  <si>
    <t>Montante (bruto)</t>
  </si>
  <si>
    <t>Data de pagto</t>
  </si>
  <si>
    <t>Data-ex</t>
  </si>
  <si>
    <t>Tipo</t>
  </si>
  <si>
    <t>Montante (líquido)</t>
  </si>
  <si>
    <t>Fator de ajuste</t>
  </si>
  <si>
    <t>Entrada (financeiro)</t>
  </si>
  <si>
    <t>BASE - SETOR</t>
  </si>
  <si>
    <t>Mov A/R</t>
  </si>
  <si>
    <t>PL BEG</t>
  </si>
  <si>
    <t>PL END</t>
  </si>
  <si>
    <t>QTD COTA</t>
  </si>
  <si>
    <t>VAR (%)</t>
  </si>
  <si>
    <t>VAR ACM (%)</t>
  </si>
  <si>
    <t>Var Ajustada Carteira (R$)</t>
  </si>
  <si>
    <t>ULT PL</t>
  </si>
  <si>
    <t>Var Ajustada Carteira (%)</t>
  </si>
  <si>
    <t>Capital Inicial</t>
  </si>
  <si>
    <t>COPIAR se APORTE ou RESGATE</t>
  </si>
  <si>
    <t>P COTA (R$)</t>
  </si>
  <si>
    <t>L/P Carteira ACM</t>
  </si>
  <si>
    <t>Var Ajustada Carteira / cota (R$)</t>
  </si>
  <si>
    <t>PREENCHER se APORTE ou RESGATE</t>
  </si>
  <si>
    <t>Caixa Disponível</t>
  </si>
  <si>
    <t>DI</t>
  </si>
  <si>
    <t>C</t>
  </si>
  <si>
    <t>AÇÃO</t>
  </si>
  <si>
    <t>RESGATE</t>
  </si>
  <si>
    <t>R</t>
  </si>
  <si>
    <t>V</t>
  </si>
  <si>
    <t>A</t>
  </si>
  <si>
    <t>APORTE</t>
  </si>
  <si>
    <t>RBRF11</t>
  </si>
  <si>
    <t>FII</t>
  </si>
  <si>
    <t>P</t>
  </si>
  <si>
    <t>JCP</t>
  </si>
  <si>
    <t>Patrimonio</t>
  </si>
  <si>
    <t>Alocação</t>
  </si>
  <si>
    <t>JHSF3</t>
  </si>
  <si>
    <t>GRUPO</t>
  </si>
  <si>
    <t>DVD</t>
  </si>
  <si>
    <t>ALG</t>
  </si>
  <si>
    <t>PROVENTOS - Planilha Auxiliar para Controle Pessoal</t>
  </si>
  <si>
    <t>COGN3</t>
  </si>
  <si>
    <t>SQIA3</t>
  </si>
  <si>
    <t>Preencher Manualmente</t>
  </si>
  <si>
    <t>Performance Histórica</t>
  </si>
  <si>
    <t>Investido</t>
  </si>
  <si>
    <t>Investido Atual</t>
  </si>
  <si>
    <t>Rentabilidade</t>
  </si>
  <si>
    <t>VALE3</t>
  </si>
  <si>
    <t>PETR3</t>
  </si>
  <si>
    <t>PETR4</t>
  </si>
  <si>
    <t>ITUB3</t>
  </si>
  <si>
    <t>BBDC3</t>
  </si>
  <si>
    <t>SANB3</t>
  </si>
  <si>
    <t>SANB4</t>
  </si>
  <si>
    <t>VIVT3</t>
  </si>
  <si>
    <t>ITSA3</t>
  </si>
  <si>
    <t>ITSA4</t>
  </si>
  <si>
    <t>SUZB3</t>
  </si>
  <si>
    <t>BPAC5</t>
  </si>
  <si>
    <t>NTCO3</t>
  </si>
  <si>
    <t>LAME3</t>
  </si>
  <si>
    <t>ELET3</t>
  </si>
  <si>
    <t>ELET6</t>
  </si>
  <si>
    <t>RAIL3</t>
  </si>
  <si>
    <t>BRKM3</t>
  </si>
  <si>
    <t>KLBN3</t>
  </si>
  <si>
    <t>KLBN4</t>
  </si>
  <si>
    <t>KLBN11</t>
  </si>
  <si>
    <t>GGBR3</t>
  </si>
  <si>
    <t>CGAS5</t>
  </si>
  <si>
    <t>SULA3</t>
  </si>
  <si>
    <t>SULA4</t>
  </si>
  <si>
    <t>ENGI3</t>
  </si>
  <si>
    <t>ENGI4</t>
  </si>
  <si>
    <t>CPLE3</t>
  </si>
  <si>
    <t>CPLE6</t>
  </si>
  <si>
    <t>PCAR3</t>
  </si>
  <si>
    <t>CMIG3</t>
  </si>
  <si>
    <t>BRAP3</t>
  </si>
  <si>
    <t>BRAP4</t>
  </si>
  <si>
    <t>CSNA3</t>
  </si>
  <si>
    <t>TAEE3</t>
  </si>
  <si>
    <t>TAEE4</t>
  </si>
  <si>
    <t>WHRL3</t>
  </si>
  <si>
    <t>WHRL4</t>
  </si>
  <si>
    <t>CESP3</t>
  </si>
  <si>
    <t>MRFG3</t>
  </si>
  <si>
    <t>ALUP3</t>
  </si>
  <si>
    <t>ALUP4</t>
  </si>
  <si>
    <t>RLOG3</t>
  </si>
  <si>
    <t>SAPR3</t>
  </si>
  <si>
    <t>BPAN4</t>
  </si>
  <si>
    <t>USIM3</t>
  </si>
  <si>
    <t>EQPA3</t>
  </si>
  <si>
    <t>GRND3</t>
  </si>
  <si>
    <t>BIDI3</t>
  </si>
  <si>
    <t>BIDI4</t>
  </si>
  <si>
    <t>BIDI11</t>
  </si>
  <si>
    <t>GOAU3</t>
  </si>
  <si>
    <t>GOAU4</t>
  </si>
  <si>
    <t>TIET3</t>
  </si>
  <si>
    <t>TIET4</t>
  </si>
  <si>
    <t>OMGE3</t>
  </si>
  <si>
    <t>BRSR3</t>
  </si>
  <si>
    <t>SLCE3</t>
  </si>
  <si>
    <t>EMBR3</t>
  </si>
  <si>
    <t>VIVA3</t>
  </si>
  <si>
    <t>COCE5</t>
  </si>
  <si>
    <t>OIBR4</t>
  </si>
  <si>
    <t>PRIO3</t>
  </si>
  <si>
    <t>CAML3</t>
  </si>
  <si>
    <t>LWSA3</t>
  </si>
  <si>
    <t>PNVL3</t>
  </si>
  <si>
    <t>PNVL4</t>
  </si>
  <si>
    <t>ENAT3</t>
  </si>
  <si>
    <t>TELB4</t>
  </si>
  <si>
    <t>EEEL3</t>
  </si>
  <si>
    <t>STBP3</t>
  </si>
  <si>
    <t>CEAB3</t>
  </si>
  <si>
    <t>POMO3</t>
  </si>
  <si>
    <t>LOGG3</t>
  </si>
  <si>
    <t>BMGB4</t>
  </si>
  <si>
    <t>UNIP3</t>
  </si>
  <si>
    <t>UNIP6</t>
  </si>
  <si>
    <t>WSON33</t>
  </si>
  <si>
    <t>CCPR3</t>
  </si>
  <si>
    <t>JPSA3</t>
  </si>
  <si>
    <t>FESA4</t>
  </si>
  <si>
    <t>CLSC4</t>
  </si>
  <si>
    <t>AMAR3</t>
  </si>
  <si>
    <t>SCAR3</t>
  </si>
  <si>
    <t>BEES3</t>
  </si>
  <si>
    <t>ALPK3</t>
  </si>
  <si>
    <t>SMLS3</t>
  </si>
  <si>
    <t>TRIS3</t>
  </si>
  <si>
    <t>LOGN3</t>
  </si>
  <si>
    <t>OFSA3</t>
  </si>
  <si>
    <t>TGMA3</t>
  </si>
  <si>
    <t>WIZS3</t>
  </si>
  <si>
    <t>MILS3</t>
  </si>
  <si>
    <t>AGRO3</t>
  </si>
  <si>
    <t>HBOR3</t>
  </si>
  <si>
    <t>MTRE3</t>
  </si>
  <si>
    <t>AALR3</t>
  </si>
  <si>
    <t>EMAE4</t>
  </si>
  <si>
    <t>CEBR6</t>
  </si>
  <si>
    <t>BAZA3</t>
  </si>
  <si>
    <t>FRAS3</t>
  </si>
  <si>
    <t>BIOM3</t>
  </si>
  <si>
    <t>GFSA3</t>
  </si>
  <si>
    <t>KEPL3</t>
  </si>
  <si>
    <t>SHUL4</t>
  </si>
  <si>
    <t>EUCA4</t>
  </si>
  <si>
    <t>CRPG5</t>
  </si>
  <si>
    <t>ROMI3</t>
  </si>
  <si>
    <t>BMEB3</t>
  </si>
  <si>
    <t>BMEB4</t>
  </si>
  <si>
    <t>MDNE3</t>
  </si>
  <si>
    <t>RANI3</t>
  </si>
  <si>
    <t>LPSB3</t>
  </si>
  <si>
    <t>PFRM3</t>
  </si>
  <si>
    <t>POSI3</t>
  </si>
  <si>
    <t>CGRA4</t>
  </si>
  <si>
    <t>PMAM3</t>
  </si>
  <si>
    <t>PTBL3</t>
  </si>
  <si>
    <t>BOBR4</t>
  </si>
  <si>
    <t>CARD3</t>
  </si>
  <si>
    <t>PINE4</t>
  </si>
  <si>
    <t>GPIV33</t>
  </si>
  <si>
    <t>LLIS3</t>
  </si>
  <si>
    <t>TASA3</t>
  </si>
  <si>
    <t>TASA4</t>
  </si>
  <si>
    <t>PATI3</t>
  </si>
  <si>
    <t>DMMO3</t>
  </si>
  <si>
    <t>JFEN3</t>
  </si>
  <si>
    <t>RDNI3</t>
  </si>
  <si>
    <t>SGPS3</t>
  </si>
  <si>
    <t>TESA3</t>
  </si>
  <si>
    <t>PRNR3</t>
  </si>
  <si>
    <t>PTNT4</t>
  </si>
  <si>
    <t>UCAS3</t>
  </si>
  <si>
    <t>APER3</t>
  </si>
  <si>
    <t>CTNM4</t>
  </si>
  <si>
    <t>RPMG3</t>
  </si>
  <si>
    <t>IDVL3</t>
  </si>
  <si>
    <t>TPIS3</t>
  </si>
  <si>
    <t>GPCP3</t>
  </si>
  <si>
    <t>EALT4</t>
  </si>
  <si>
    <t>MTSA4</t>
  </si>
  <si>
    <t>ETER3</t>
  </si>
  <si>
    <t>FHER3</t>
  </si>
  <si>
    <t>RCSL4</t>
  </si>
  <si>
    <t>CAMB3</t>
  </si>
  <si>
    <t>SHOW3</t>
  </si>
  <si>
    <t>VIVR3</t>
  </si>
  <si>
    <t>BMIN3</t>
  </si>
  <si>
    <t>TECN3</t>
  </si>
  <si>
    <t>BBRK3</t>
  </si>
  <si>
    <t>MNDL3</t>
  </si>
  <si>
    <t>LUPA3</t>
  </si>
  <si>
    <t>SLED3</t>
  </si>
  <si>
    <t>SLED4</t>
  </si>
  <si>
    <t>ATOM3</t>
  </si>
  <si>
    <t>IGBR3</t>
  </si>
  <si>
    <t>PDGR3</t>
  </si>
  <si>
    <t>AZEV4</t>
  </si>
  <si>
    <t>ADHM3</t>
  </si>
  <si>
    <t>PPLA11</t>
  </si>
  <si>
    <t>FRTA3</t>
  </si>
  <si>
    <t>MWET4</t>
  </si>
  <si>
    <t>FIGE3</t>
  </si>
  <si>
    <t>BSEV3</t>
  </si>
  <si>
    <t>CEPE5</t>
  </si>
  <si>
    <t>CSRN3</t>
  </si>
  <si>
    <t>CEEB3</t>
  </si>
  <si>
    <t>EKTR4</t>
  </si>
  <si>
    <t>GPAR3</t>
  </si>
  <si>
    <t>CBEE3</t>
  </si>
  <si>
    <t>CSAB4</t>
  </si>
  <si>
    <t>BMIN4</t>
  </si>
  <si>
    <t>MERC4</t>
  </si>
  <si>
    <t>RANI4</t>
  </si>
  <si>
    <t>MGEL4</t>
  </si>
  <si>
    <t>PSVM11</t>
  </si>
  <si>
    <t>ENMT4</t>
  </si>
  <si>
    <t>BRCR11</t>
  </si>
  <si>
    <t>BRGE5</t>
  </si>
  <si>
    <t>TELB3</t>
  </si>
  <si>
    <t>FRIO3</t>
  </si>
  <si>
    <t>WLMM4</t>
  </si>
  <si>
    <t>HAGA4</t>
  </si>
  <si>
    <t>GEPA4</t>
  </si>
  <si>
    <t>TKNO4</t>
  </si>
  <si>
    <t>MNPR3</t>
  </si>
  <si>
    <t>MTIG4</t>
  </si>
  <si>
    <t>OSXB3</t>
  </si>
  <si>
    <t>LIPR3</t>
  </si>
  <si>
    <t>CEGR3</t>
  </si>
  <si>
    <t>DASA3</t>
  </si>
  <si>
    <t>LUXM4</t>
  </si>
  <si>
    <t>SNSY5</t>
  </si>
  <si>
    <t>HBTS5</t>
  </si>
  <si>
    <t>SOND6</t>
  </si>
  <si>
    <t>TEKA4</t>
  </si>
  <si>
    <t>CTKA4</t>
  </si>
  <si>
    <t>PLAS3</t>
  </si>
  <si>
    <t>MOAR3</t>
  </si>
  <si>
    <t>BALM4</t>
  </si>
  <si>
    <t>CEED3</t>
  </si>
  <si>
    <t>MAPT4</t>
  </si>
  <si>
    <t>AHEB5</t>
  </si>
  <si>
    <t>CRDE3</t>
  </si>
  <si>
    <t>CEBR5</t>
  </si>
  <si>
    <t>INEP4</t>
  </si>
  <si>
    <t>NORD3</t>
  </si>
  <si>
    <t>BSLI3</t>
  </si>
  <si>
    <t>RNEW11</t>
  </si>
  <si>
    <t>EQPA5</t>
  </si>
  <si>
    <t>HETA4</t>
  </si>
  <si>
    <t>ESTR4</t>
  </si>
  <si>
    <t>CTSA4</t>
  </si>
  <si>
    <t>ECPR4</t>
  </si>
  <si>
    <t>BAHI3</t>
  </si>
  <si>
    <t>TCNO4</t>
  </si>
  <si>
    <t>GSHP3</t>
  </si>
  <si>
    <t>NUTR3</t>
  </si>
  <si>
    <t>MMXM3</t>
  </si>
  <si>
    <t>RPAD6</t>
  </si>
  <si>
    <t>BRIV4</t>
  </si>
  <si>
    <t>CRIV4</t>
  </si>
  <si>
    <t>BMKS3</t>
  </si>
  <si>
    <t>PEAB3</t>
  </si>
  <si>
    <t>JOPA4</t>
  </si>
  <si>
    <t>DOHL4</t>
  </si>
  <si>
    <t>CORR4</t>
  </si>
  <si>
    <t>BDLL4</t>
  </si>
  <si>
    <t>AES Tiete Energia SA</t>
  </si>
  <si>
    <t>AES Tiete Energia SA Preference Shares</t>
  </si>
  <si>
    <t>Alfa Holdings SA Preference Shares Series B</t>
  </si>
  <si>
    <t>Aliansce Sonae Shopping Centers SA</t>
  </si>
  <si>
    <t>Allpark Empreendimentos Prtcpcs Srvcs SA</t>
  </si>
  <si>
    <t>Alper Consultoria e Corretora deSegursSA</t>
  </si>
  <si>
    <t>Alupar Investimento SA</t>
  </si>
  <si>
    <t>Alupar Investimento SA Preference Shares</t>
  </si>
  <si>
    <t>Ampla Energia e Servicos SA</t>
  </si>
  <si>
    <t>ATOM Empreendimentos e Participacoes SA</t>
  </si>
  <si>
    <t>Azevedo &amp; Travassos SA Preference Shares</t>
  </si>
  <si>
    <t>Bahema Educacao SA</t>
  </si>
  <si>
    <t>Banco Alfa de Investimento SA Preference Shares</t>
  </si>
  <si>
    <t>Banco BMG Sa</t>
  </si>
  <si>
    <t>Banco BTG Pactual SA Preference Shares Class A</t>
  </si>
  <si>
    <t>Banco da Amazonia SA</t>
  </si>
  <si>
    <t>Banco do Estado do Rio Grande do Sul SA</t>
  </si>
  <si>
    <t>Banco Mercantil de Investimentos SA</t>
  </si>
  <si>
    <t>Banco Mercantil de Investimentos SA Preference Shares</t>
  </si>
  <si>
    <t>Banco Mercantil do Brasil SA</t>
  </si>
  <si>
    <t>Banco Mercantil do Brasil SA Preference Shares</t>
  </si>
  <si>
    <t>Banco Pine SA Preference Shares</t>
  </si>
  <si>
    <t>Banco Santander Brasil SA</t>
  </si>
  <si>
    <t>Banco Santander Brasil SA Preference Shares</t>
  </si>
  <si>
    <t>Banestes SA Banco do Estado Esprt Santo</t>
  </si>
  <si>
    <t>Bardella SA Industrias Mecanicas Preference Shares</t>
  </si>
  <si>
    <t>Baumer SA Preference Shares</t>
  </si>
  <si>
    <t>Bicicletas Monark SA</t>
  </si>
  <si>
    <t>Bombril SA Preference Shares</t>
  </si>
  <si>
    <t>Bradespar SA</t>
  </si>
  <si>
    <t>Brasil Brokers Participacoes SA</t>
  </si>
  <si>
    <t>Brasilagro Companhia Braslr Propds Agrcl</t>
  </si>
  <si>
    <t>Braskem SA</t>
  </si>
  <si>
    <t>BRB Banco de Brasilia SA</t>
  </si>
  <si>
    <t>Cemepe Investimentos SA Preference Shares</t>
  </si>
  <si>
    <t>Centrais Eletricas de Santa Catarina SA Preference Shares</t>
  </si>
  <si>
    <t>Centro de Imagem Diagnosticos SA</t>
  </si>
  <si>
    <t>CESP Companhia Energetica de Sao Paulo</t>
  </si>
  <si>
    <t>Companhia Celg de Participacoes Celgpar</t>
  </si>
  <si>
    <t>Companhia de Eletricidade do Estad da BC</t>
  </si>
  <si>
    <t>Companhia de Locacao das Americas</t>
  </si>
  <si>
    <t>Companhia de Participacoes Alianca Bahia</t>
  </si>
  <si>
    <t>Companhia de Saneamento Parana SANEPAR</t>
  </si>
  <si>
    <t>Companhia de Saneamento Parana SANEPAR Preference Shares</t>
  </si>
  <si>
    <t>Companhia de Seguros Alianca da Bahia Preference Shares</t>
  </si>
  <si>
    <t>Companhia de Tecidos Nrt d Mns COTEMINAS Preference Shares</t>
  </si>
  <si>
    <t>Companhia Distribuidora d Gs d RdJnr CEG</t>
  </si>
  <si>
    <t>Companhia Energetica de Brasilia CEB Preference Shares Series A</t>
  </si>
  <si>
    <t>Companhia Energetica de Brasilia CEB Preference Shares Series B</t>
  </si>
  <si>
    <t>Companhia Energetica do Ceara - COELCE Preference Shares Series A</t>
  </si>
  <si>
    <t>Companhia Enrgtca do Ro Grnd do Nrt Csrn</t>
  </si>
  <si>
    <t>Companhia Estadual de Distribuicao</t>
  </si>
  <si>
    <t>Companhia Estadual de Grc e TDEE CEEE GT</t>
  </si>
  <si>
    <t>Companhia Habitasul de Participacoes Preference Shares</t>
  </si>
  <si>
    <t>Companhia Tecidos Santanense Preference Shares</t>
  </si>
  <si>
    <t>Consorcio Alfa de Administracao SA Preference Shares Series A</t>
  </si>
  <si>
    <t>Correa Ribeiro SA Comercio e Industria Preference Shares</t>
  </si>
  <si>
    <t>CR2 Empreendimentos Imobiliarios SA</t>
  </si>
  <si>
    <t>Diagnosticos da America SA</t>
  </si>
  <si>
    <t>Dimed SA Distribuidora de Medicamentos</t>
  </si>
  <si>
    <t>Dimed SA Distribuidora de Medicamentos Preference Shares</t>
  </si>
  <si>
    <t>Dohler S.A. Preference Shares</t>
  </si>
  <si>
    <t>Electro Aco Altona SA Preference Shares</t>
  </si>
  <si>
    <t>Elektro Redes SA Preference Shares</t>
  </si>
  <si>
    <t>Eletrobras Participacoes SA ELETROPAR</t>
  </si>
  <si>
    <t>EMAE Empresa Mtrpltna de Ags e Enrga SA Preference Shares</t>
  </si>
  <si>
    <t>Empresa Nacional Comercio Redito Prtcpcs Preference Shares</t>
  </si>
  <si>
    <t>Enauta Participacoes SA</t>
  </si>
  <si>
    <t>Energisa Mato Gross Distribudr d Enrg SA Preference Shares</t>
  </si>
  <si>
    <t>Energisa SA</t>
  </si>
  <si>
    <t>Energisa SA Preference Shares</t>
  </si>
  <si>
    <t>Eternit SA</t>
  </si>
  <si>
    <t>Eucatex SA Industria e Comercio Preference Shares</t>
  </si>
  <si>
    <t>Financeira Alfa SA Credt Fincmnt Invmtos Preference Shares</t>
  </si>
  <si>
    <t>Gerdau SA</t>
  </si>
  <si>
    <t>GPC Participacoes SA em Recuperacao Jdcl</t>
  </si>
  <si>
    <t>Grazziotin SA Preference Shares</t>
  </si>
  <si>
    <t>Haga S/A Industria E Comercio Preference Shares</t>
  </si>
  <si>
    <t>Hercules SA - Fabrica de Talheres Preference Shares</t>
  </si>
  <si>
    <t>Igb Eletronica SA</t>
  </si>
  <si>
    <t>Inepar SA Industria e Construcoes Preference Shares</t>
  </si>
  <si>
    <t>Investimentos Bemge SA</t>
  </si>
  <si>
    <t>Irani Papel e Embalagem SA</t>
  </si>
  <si>
    <t>Jereissati Participacoes SA</t>
  </si>
  <si>
    <t>JHSF Participacoes SA</t>
  </si>
  <si>
    <t>Joao Fortes Engenharia S.A.</t>
  </si>
  <si>
    <t>Josapar Joaquim Oliveira SA Prtcpcs Preference Shares</t>
  </si>
  <si>
    <t>Karsten SA Preference Shares</t>
  </si>
  <si>
    <t>Kepler Weber SA</t>
  </si>
  <si>
    <t>Klabin SA</t>
  </si>
  <si>
    <t>Klabin SA Preference Shares</t>
  </si>
  <si>
    <t>LocaWeb Servicos de Internet SA</t>
  </si>
  <si>
    <t>Log Commercial Properties E Participacoe</t>
  </si>
  <si>
    <t>Lupatech SA</t>
  </si>
  <si>
    <t>Mangels Industrial SA Preference Shares</t>
  </si>
  <si>
    <t>Manufatura de Brinquedos Estrela SA Preference Shares</t>
  </si>
  <si>
    <t>Marcopolo SA</t>
  </si>
  <si>
    <t>Mercantil do Brasil Financeira SA CFI Preference Shares</t>
  </si>
  <si>
    <t>Metalgrafica Iguacu SA Preference Shares</t>
  </si>
  <si>
    <t>Metalurgica Gerdau S.A.</t>
  </si>
  <si>
    <t>Metisa Metalurgica Timboense SA Preference Shares</t>
  </si>
  <si>
    <t>Minupar Participacoes SA</t>
  </si>
  <si>
    <t>Mitre Realty Emprndmnts e Prtcpcs SA</t>
  </si>
  <si>
    <t>Moura Dubeux Engenharia S.A.</t>
  </si>
  <si>
    <t>Mundial SA Produtos de Consumo</t>
  </si>
  <si>
    <t>Nome</t>
  </si>
  <si>
    <t>Nordon Industrias Metalurgicas SA</t>
  </si>
  <si>
    <t>Nutriplant Industria e Comercio SA</t>
  </si>
  <si>
    <t>Oi SA em Recuperacao Judicial Preference Shares</t>
  </si>
  <si>
    <t>OSX BRASIL SA</t>
  </si>
  <si>
    <t>PDG Realty SA Empreend e Participacoes</t>
  </si>
  <si>
    <t>Pettenati SA Industria Textil Preference Shares</t>
  </si>
  <si>
    <t>PPLA Participations Ltd Brazilian Units</t>
  </si>
  <si>
    <t>Priner Servicos Industriais SA</t>
  </si>
  <si>
    <t>Refinaria de Petroleos d Mng S em Rcp Jd</t>
  </si>
  <si>
    <t>Renova Energia SA Brazilian Units</t>
  </si>
  <si>
    <t>Restoque Comercio e Confecos de Roups SA</t>
  </si>
  <si>
    <t>Rio Paranapanema Energia SA Preference Shares</t>
  </si>
  <si>
    <t>RNI Negocios Imobiliarios SA</t>
  </si>
  <si>
    <t>Sao Paulo Turismo SA Preference Shares Class A</t>
  </si>
  <si>
    <t>Saraiva Livreiros SA em Recuperacao Jdcl Preference Shares</t>
  </si>
  <si>
    <t>Schulz SA Preference Shares</t>
  </si>
  <si>
    <t>Sinqia SA</t>
  </si>
  <si>
    <t>Taurus Armas SA</t>
  </si>
  <si>
    <t>Taurus Armas SA Preference Shares</t>
  </si>
  <si>
    <t>Tecnosolo Engenharia SA Preference Shares</t>
  </si>
  <si>
    <t>Teka Tecelagem Kuehnrich SA Preference Shares</t>
  </si>
  <si>
    <t>Tekno SA Industria e Comercio Preference Shares</t>
  </si>
  <si>
    <t>Telecomunicacoes Brasileiras SA TELEBRAS</t>
  </si>
  <si>
    <t>Transmissora Alianca Energia Eletrica SA</t>
  </si>
  <si>
    <t>Transmissora Alianca Energia Eletrica SA Preference Shares</t>
  </si>
  <si>
    <t>Trevisa Investimentos SA Preference Shares</t>
  </si>
  <si>
    <t>Tronox Pigmentos do Brasil SA Preference Shares Series A</t>
  </si>
  <si>
    <t>UNICASA Industria de Moveis S/A</t>
  </si>
  <si>
    <t>Unipar Carbocloro SA</t>
  </si>
  <si>
    <t>Wetzel SA Preference Shares</t>
  </si>
  <si>
    <t>Whirlpool SA</t>
  </si>
  <si>
    <t>Whirlpool SA Preference Shares</t>
  </si>
  <si>
    <t>WLM Participacoes e Cmrc d Mqns e Vcs SA Preference Shares</t>
  </si>
  <si>
    <t>MGEL3</t>
  </si>
  <si>
    <t>ABCP11</t>
  </si>
  <si>
    <t>AFCR11</t>
  </si>
  <si>
    <t>ALMI11</t>
  </si>
  <si>
    <t>ALZR11</t>
  </si>
  <si>
    <t>ANCR11B</t>
  </si>
  <si>
    <t>AQLL11</t>
  </si>
  <si>
    <t>ARRI11</t>
  </si>
  <si>
    <t>ATSA11</t>
  </si>
  <si>
    <t>BARI11</t>
  </si>
  <si>
    <t>BBFI11B</t>
  </si>
  <si>
    <t>BBPO11</t>
  </si>
  <si>
    <t>BBRC11</t>
  </si>
  <si>
    <t>BBVJ11</t>
  </si>
  <si>
    <t>BCFF11</t>
  </si>
  <si>
    <t>BCIA11</t>
  </si>
  <si>
    <t>BCRI11</t>
  </si>
  <si>
    <t>BICR11</t>
  </si>
  <si>
    <t>BLCP11</t>
  </si>
  <si>
    <t>BLMO11</t>
  </si>
  <si>
    <t>BMLC11B</t>
  </si>
  <si>
    <t>BNFS11</t>
  </si>
  <si>
    <t>BPFF11</t>
  </si>
  <si>
    <t>BPML11</t>
  </si>
  <si>
    <t>BPRP11</t>
  </si>
  <si>
    <t>BRCO11</t>
  </si>
  <si>
    <t>BREV11</t>
  </si>
  <si>
    <t>BRIM11</t>
  </si>
  <si>
    <t>BTCR11</t>
  </si>
  <si>
    <t>BTLG11</t>
  </si>
  <si>
    <t>BZLI11</t>
  </si>
  <si>
    <t>CARE11</t>
  </si>
  <si>
    <t>CBOP11</t>
  </si>
  <si>
    <t>CEOC11</t>
  </si>
  <si>
    <t>CNES11</t>
  </si>
  <si>
    <t>CPFF11</t>
  </si>
  <si>
    <t>CRFF11</t>
  </si>
  <si>
    <t>CTXT11</t>
  </si>
  <si>
    <t>CVBI11</t>
  </si>
  <si>
    <t>CXCE11B</t>
  </si>
  <si>
    <t>CXRI11</t>
  </si>
  <si>
    <t>CXTL11</t>
  </si>
  <si>
    <t>DMAC11</t>
  </si>
  <si>
    <t>DOMC11</t>
  </si>
  <si>
    <t>DOVL11B</t>
  </si>
  <si>
    <t>DRIT11B</t>
  </si>
  <si>
    <t>EDFO11B</t>
  </si>
  <si>
    <t>EDGA11</t>
  </si>
  <si>
    <t>EURO11</t>
  </si>
  <si>
    <t>FAED11</t>
  </si>
  <si>
    <t>FAMB11B</t>
  </si>
  <si>
    <t>FCFL11</t>
  </si>
  <si>
    <t>FEXC11</t>
  </si>
  <si>
    <t>FIGS11</t>
  </si>
  <si>
    <t>FIIB11</t>
  </si>
  <si>
    <t>FIIP11B</t>
  </si>
  <si>
    <t>FISC11</t>
  </si>
  <si>
    <t>FISD11</t>
  </si>
  <si>
    <t>FIVN11</t>
  </si>
  <si>
    <t>FLMA11</t>
  </si>
  <si>
    <t>FLRP11</t>
  </si>
  <si>
    <t>FMOF11</t>
  </si>
  <si>
    <t>FPAB11</t>
  </si>
  <si>
    <t>FTCE11B</t>
  </si>
  <si>
    <t>FVBI11</t>
  </si>
  <si>
    <t>FVPQ11</t>
  </si>
  <si>
    <t>GCFF11</t>
  </si>
  <si>
    <t>GGRC11</t>
  </si>
  <si>
    <t>GRLV11</t>
  </si>
  <si>
    <t>GSFI11</t>
  </si>
  <si>
    <t>GTWR11</t>
  </si>
  <si>
    <t>HABT11</t>
  </si>
  <si>
    <t>HBRH11</t>
  </si>
  <si>
    <t>HBTT11</t>
  </si>
  <si>
    <t>HCRI11</t>
  </si>
  <si>
    <t>HCTR11</t>
  </si>
  <si>
    <t>HFOF11</t>
  </si>
  <si>
    <t>HGBS11</t>
  </si>
  <si>
    <t>HGCR11</t>
  </si>
  <si>
    <t>HGFF11</t>
  </si>
  <si>
    <t>HGLG11</t>
  </si>
  <si>
    <t>HGPO11</t>
  </si>
  <si>
    <t>HGRE11</t>
  </si>
  <si>
    <t>HGRU11</t>
  </si>
  <si>
    <t>HLOG11</t>
  </si>
  <si>
    <t>HMOC11</t>
  </si>
  <si>
    <t>HOSI11</t>
  </si>
  <si>
    <t>HPDP11</t>
  </si>
  <si>
    <t>HRDF11</t>
  </si>
  <si>
    <t>HSML11</t>
  </si>
  <si>
    <t>HTMX11</t>
  </si>
  <si>
    <t>HUSC11</t>
  </si>
  <si>
    <t>HUSI11</t>
  </si>
  <si>
    <t>IBFF11</t>
  </si>
  <si>
    <t>IRDM11</t>
  </si>
  <si>
    <t>JPPA11</t>
  </si>
  <si>
    <t>JPPC11</t>
  </si>
  <si>
    <t>JRDM11</t>
  </si>
  <si>
    <t>JSRE11</t>
  </si>
  <si>
    <t>KFOF11</t>
  </si>
  <si>
    <t>KINP11</t>
  </si>
  <si>
    <t>KNCR11</t>
  </si>
  <si>
    <t>KNHY11</t>
  </si>
  <si>
    <t>KNIP11</t>
  </si>
  <si>
    <t>KNRE11</t>
  </si>
  <si>
    <t>KNRI11</t>
  </si>
  <si>
    <t>LASC11</t>
  </si>
  <si>
    <t>LATR11B</t>
  </si>
  <si>
    <t>LGCP11</t>
  </si>
  <si>
    <t>LOFT11B</t>
  </si>
  <si>
    <t>LOFT13B</t>
  </si>
  <si>
    <t>LUGG11</t>
  </si>
  <si>
    <t>LVBI11</t>
  </si>
  <si>
    <t>MALL11</t>
  </si>
  <si>
    <t>MAXR11</t>
  </si>
  <si>
    <t>MBRF11</t>
  </si>
  <si>
    <t>MCCI11</t>
  </si>
  <si>
    <t>MFII11</t>
  </si>
  <si>
    <t>MGFF11</t>
  </si>
  <si>
    <t>MGHT11</t>
  </si>
  <si>
    <t>MORE11</t>
  </si>
  <si>
    <t>MXRF11</t>
  </si>
  <si>
    <t>NCHB11</t>
  </si>
  <si>
    <t>NEWL11</t>
  </si>
  <si>
    <t>NEWU11</t>
  </si>
  <si>
    <t>NPAR11</t>
  </si>
  <si>
    <t>NSLU11</t>
  </si>
  <si>
    <t>NVHO11</t>
  </si>
  <si>
    <t>NVIF11B</t>
  </si>
  <si>
    <t>ONEF11</t>
  </si>
  <si>
    <t>ORPD11</t>
  </si>
  <si>
    <t>OUCY11</t>
  </si>
  <si>
    <t>OUFF11</t>
  </si>
  <si>
    <t>OUJP11</t>
  </si>
  <si>
    <t>OULG11</t>
  </si>
  <si>
    <t>PABY11</t>
  </si>
  <si>
    <t>PATC11</t>
  </si>
  <si>
    <t>PBLV11</t>
  </si>
  <si>
    <t>PLCR11</t>
  </si>
  <si>
    <t>PLRI11</t>
  </si>
  <si>
    <t>PORD11</t>
  </si>
  <si>
    <t>PQDP11</t>
  </si>
  <si>
    <t>PRSN11B</t>
  </si>
  <si>
    <t>PRSV11</t>
  </si>
  <si>
    <t>PRTS11</t>
  </si>
  <si>
    <t>QAGR11</t>
  </si>
  <si>
    <t>RBBV11</t>
  </si>
  <si>
    <t>RBCB11</t>
  </si>
  <si>
    <t>RBCO11</t>
  </si>
  <si>
    <t>RBDS11</t>
  </si>
  <si>
    <t>RBED11</t>
  </si>
  <si>
    <t>RBFF11</t>
  </si>
  <si>
    <t>RBGS11</t>
  </si>
  <si>
    <t>RBIR11</t>
  </si>
  <si>
    <t>RBIV11</t>
  </si>
  <si>
    <t>RBRD11</t>
  </si>
  <si>
    <t>RBRL11</t>
  </si>
  <si>
    <t>RBRM11</t>
  </si>
  <si>
    <t>RBRP11</t>
  </si>
  <si>
    <t>RBRR11</t>
  </si>
  <si>
    <t>RBRY11</t>
  </si>
  <si>
    <t>RBTS11</t>
  </si>
  <si>
    <t>RBVA11</t>
  </si>
  <si>
    <t>RBVO11</t>
  </si>
  <si>
    <t>RCFA11</t>
  </si>
  <si>
    <t>RCFF11</t>
  </si>
  <si>
    <t>RCRB11</t>
  </si>
  <si>
    <t>RDPD11</t>
  </si>
  <si>
    <t>RECT11</t>
  </si>
  <si>
    <t>REIT11</t>
  </si>
  <si>
    <t>RFOF11</t>
  </si>
  <si>
    <t>RNDP11</t>
  </si>
  <si>
    <t>RNGO11</t>
  </si>
  <si>
    <t>RSPD11</t>
  </si>
  <si>
    <t>RVBI11</t>
  </si>
  <si>
    <t>SADI11</t>
  </si>
  <si>
    <t>SAIC11B</t>
  </si>
  <si>
    <t>SARE11</t>
  </si>
  <si>
    <t>SCPF11</t>
  </si>
  <si>
    <t>SDIL11</t>
  </si>
  <si>
    <t>SHOP11</t>
  </si>
  <si>
    <t>SHPH11</t>
  </si>
  <si>
    <t>SPAF11</t>
  </si>
  <si>
    <t>SPTW11</t>
  </si>
  <si>
    <t>STRX11</t>
  </si>
  <si>
    <t>TBOF11</t>
  </si>
  <si>
    <t>TCPF11</t>
  </si>
  <si>
    <t>TEPP11</t>
  </si>
  <si>
    <t>TGAR11</t>
  </si>
  <si>
    <t>THRA11</t>
  </si>
  <si>
    <t>TORD11</t>
  </si>
  <si>
    <t>TOUR11</t>
  </si>
  <si>
    <t>TRNT11</t>
  </si>
  <si>
    <t>TRXB11</t>
  </si>
  <si>
    <t>TRXF11</t>
  </si>
  <si>
    <t>VCJR11</t>
  </si>
  <si>
    <t>VGIP11</t>
  </si>
  <si>
    <t>VGIR11</t>
  </si>
  <si>
    <t>VIFI11</t>
  </si>
  <si>
    <t>VILG11</t>
  </si>
  <si>
    <t>VINO11</t>
  </si>
  <si>
    <t>VISC11</t>
  </si>
  <si>
    <t>VLJS11</t>
  </si>
  <si>
    <t>VLOL11</t>
  </si>
  <si>
    <t>VOTS11</t>
  </si>
  <si>
    <t>VPSI11</t>
  </si>
  <si>
    <t>VRTA11</t>
  </si>
  <si>
    <t>VSEC11</t>
  </si>
  <si>
    <t>VSHO11</t>
  </si>
  <si>
    <t>VTLT11</t>
  </si>
  <si>
    <t>VVPR11</t>
  </si>
  <si>
    <t>WPLZ11</t>
  </si>
  <si>
    <t>WTSP11B</t>
  </si>
  <si>
    <t>XPCI11</t>
  </si>
  <si>
    <t>XPCM11</t>
  </si>
  <si>
    <t>XPHT11</t>
  </si>
  <si>
    <t>XPHT12</t>
  </si>
  <si>
    <t>XPIN11</t>
  </si>
  <si>
    <t>XPLG11</t>
  </si>
  <si>
    <t>XPML11</t>
  </si>
  <si>
    <t>XPPR11</t>
  </si>
  <si>
    <t>XPSF11</t>
  </si>
  <si>
    <t>XTED11</t>
  </si>
  <si>
    <t>Cotas</t>
  </si>
  <si>
    <t xml:space="preserve">Caixa Disponível </t>
  </si>
  <si>
    <t>Preço Unitário</t>
  </si>
  <si>
    <t>SIMULAÇÃO</t>
  </si>
  <si>
    <t>Valor</t>
  </si>
  <si>
    <t>Inserir Instrumento de Renda Fixa ou Fundos e Valor Atual Deles</t>
  </si>
  <si>
    <t>CARTEIRA</t>
  </si>
  <si>
    <t>Monteiro Aranha SA</t>
  </si>
  <si>
    <t>Plascar Participacoes Industriais SA</t>
  </si>
  <si>
    <t>Usinas Siderurgicas de Mins Grs SA USMNS</t>
  </si>
  <si>
    <t>Telefonica Brasil SA</t>
  </si>
  <si>
    <t>Códigodo fundo</t>
  </si>
  <si>
    <t>Preço Atual</t>
  </si>
  <si>
    <t>Liquidez Diária</t>
  </si>
  <si>
    <t>Dividendo</t>
  </si>
  <si>
    <t>DividendYield</t>
  </si>
  <si>
    <t>DY (3M)Acumulado</t>
  </si>
  <si>
    <t>DY (6M)Acumulado</t>
  </si>
  <si>
    <t>DY (12M)Acumulado</t>
  </si>
  <si>
    <t>DY (3M)Média</t>
  </si>
  <si>
    <t>DY (6M)Média</t>
  </si>
  <si>
    <t>DY (12M)Média</t>
  </si>
  <si>
    <t>DY Ano</t>
  </si>
  <si>
    <t>Variação Preço</t>
  </si>
  <si>
    <t>Rentab.Período</t>
  </si>
  <si>
    <t>Rentab.Acumulada</t>
  </si>
  <si>
    <t>PatrimônioLíq.</t>
  </si>
  <si>
    <t>VPA</t>
  </si>
  <si>
    <t>P/VPA</t>
  </si>
  <si>
    <t>DYPatrimonial</t>
  </si>
  <si>
    <t>VariaçãoPatrimonial</t>
  </si>
  <si>
    <t>Rentab. Patr.no Período</t>
  </si>
  <si>
    <t>Rentab. Patr.Acumulada</t>
  </si>
  <si>
    <t>VacânciaFísica</t>
  </si>
  <si>
    <t>VacânciaFinanceira</t>
  </si>
  <si>
    <t>Híbrido</t>
  </si>
  <si>
    <t>Shoppings</t>
  </si>
  <si>
    <t>Títulos e Val. Mob.</t>
  </si>
  <si>
    <t>Lajes Corporativas</t>
  </si>
  <si>
    <t>Outros</t>
  </si>
  <si>
    <t>Residencial</t>
  </si>
  <si>
    <t>Hotel</t>
  </si>
  <si>
    <t>Hospital</t>
  </si>
  <si>
    <t>DASHBOARD</t>
  </si>
  <si>
    <t>SETOR</t>
  </si>
  <si>
    <t>COTAÇÃO</t>
  </si>
  <si>
    <t>Preço</t>
  </si>
  <si>
    <t>Equatorial Para Distribuidra de Enrga SA</t>
  </si>
  <si>
    <t>Positivo Tecnologia SA</t>
  </si>
  <si>
    <t>Ou Ação que Não Está Listada</t>
  </si>
  <si>
    <t>Setor Ações</t>
  </si>
  <si>
    <r>
      <rPr>
        <b/>
        <sz val="11"/>
        <color theme="5"/>
        <rFont val="Roboto"/>
      </rPr>
      <t>INSTRUÇÕES</t>
    </r>
    <r>
      <rPr>
        <sz val="11"/>
        <color theme="5"/>
        <rFont val="Roboto"/>
      </rPr>
      <t xml:space="preserve">                                                                         </t>
    </r>
    <r>
      <rPr>
        <sz val="9"/>
        <color theme="5"/>
        <rFont val="Roboto"/>
      </rPr>
      <t xml:space="preserve">   •  1 min. de leitura  •</t>
    </r>
  </si>
  <si>
    <t xml:space="preserve">       Link vídeo:    </t>
  </si>
  <si>
    <t>Neoenergia SA</t>
  </si>
  <si>
    <t>Sul America SA</t>
  </si>
  <si>
    <t>Sul America SA Preference Shares</t>
  </si>
  <si>
    <t>CPTS11</t>
  </si>
  <si>
    <t>MFAI11</t>
  </si>
  <si>
    <t>PVBI11</t>
  </si>
  <si>
    <t>→</t>
  </si>
  <si>
    <r>
      <rPr>
        <sz val="22"/>
        <color theme="0"/>
        <rFont val="Roboto"/>
      </rPr>
      <t>VISCARI Inc.</t>
    </r>
    <r>
      <rPr>
        <b/>
        <sz val="22"/>
        <color theme="0"/>
        <rFont val="Roboto"/>
      </rPr>
      <t xml:space="preserve"> </t>
    </r>
    <r>
      <rPr>
        <sz val="22"/>
        <color theme="0"/>
        <rFont val="Segoe UI"/>
        <family val="2"/>
      </rPr>
      <t>|</t>
    </r>
    <r>
      <rPr>
        <b/>
        <sz val="22"/>
        <color theme="0"/>
        <rFont val="Century Gothic"/>
        <family val="2"/>
      </rPr>
      <t xml:space="preserve"> </t>
    </r>
    <r>
      <rPr>
        <sz val="18"/>
        <color theme="0"/>
        <rFont val="Segoe UI Light"/>
        <family val="2"/>
      </rPr>
      <t>Investimentos</t>
    </r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</si>
  <si>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</si>
  <si>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</si>
  <si>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</si>
  <si>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</si>
  <si>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</si>
  <si>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</si>
  <si>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</si>
  <si>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</si>
  <si>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</si>
  <si>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</si>
  <si>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</si>
  <si>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</si>
  <si>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</si>
  <si>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</si>
  <si>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</si>
  <si>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</si>
  <si>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</si>
  <si>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</si>
  <si>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</si>
  <si>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</si>
  <si>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</si>
  <si>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</si>
  <si>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</si>
  <si>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</si>
  <si>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</si>
  <si>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</si>
  <si>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TICKER</t>
  </si>
  <si>
    <t>QTD.</t>
  </si>
  <si>
    <t>VALOR UNT</t>
  </si>
  <si>
    <t>LUCRO/PREJU</t>
  </si>
  <si>
    <t>CHAVE</t>
  </si>
  <si>
    <t>MÊS</t>
  </si>
  <si>
    <t>TOTAL VENDA</t>
  </si>
  <si>
    <t>DARF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</si>
  <si>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</si>
  <si>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</si>
  <si>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</si>
  <si>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</si>
  <si>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</si>
  <si>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</si>
  <si>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</si>
  <si>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</si>
  <si>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</si>
  <si>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</si>
  <si>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</si>
  <si>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</si>
  <si>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</si>
  <si>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</si>
  <si>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</si>
  <si>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</si>
  <si>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</si>
  <si>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</si>
  <si>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</si>
  <si>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</si>
  <si>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</si>
  <si>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</si>
  <si>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</si>
  <si>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</si>
  <si>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</si>
  <si>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</si>
  <si>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</si>
  <si>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</si>
  <si>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</si>
  <si>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</si>
  <si>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</si>
  <si>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</si>
  <si>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</si>
  <si>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</si>
  <si>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</si>
  <si>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</si>
  <si>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</si>
  <si>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</si>
  <si>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</si>
  <si>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</si>
  <si>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</si>
  <si>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</si>
  <si>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</si>
  <si>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</si>
  <si>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</si>
  <si>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</si>
  <si>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</si>
  <si>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</si>
  <si>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</si>
  <si>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</si>
  <si>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</si>
  <si>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</si>
  <si>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</si>
  <si>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</si>
  <si>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</si>
  <si>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</si>
  <si>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</si>
  <si>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</si>
  <si>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</si>
  <si>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</si>
  <si>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</si>
  <si>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</si>
  <si>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</si>
  <si>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</si>
  <si>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</si>
  <si>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</si>
  <si>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</si>
  <si>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</si>
  <si>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</si>
  <si>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</si>
  <si>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</si>
  <si>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</si>
  <si>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</si>
  <si>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</si>
  <si>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</si>
  <si>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</si>
  <si>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</si>
  <si>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</si>
  <si>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</si>
  <si>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</si>
  <si>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</si>
  <si>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</si>
  <si>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</si>
  <si>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</si>
  <si>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</si>
  <si>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</si>
  <si>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</si>
  <si>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</si>
  <si>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</si>
  <si>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</si>
  <si>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</si>
  <si>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</si>
  <si>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</si>
  <si>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</si>
  <si>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</si>
  <si>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</si>
  <si>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</si>
  <si>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</si>
  <si>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</si>
  <si>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</si>
  <si>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</si>
  <si>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</si>
  <si>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</si>
  <si>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</si>
  <si>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</si>
  <si>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</si>
  <si>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</si>
  <si>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</si>
  <si>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</si>
  <si>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</si>
  <si>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</si>
  <si>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</si>
  <si>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</si>
  <si>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</si>
  <si>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</si>
  <si>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</si>
  <si>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</si>
  <si>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</si>
  <si>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</si>
  <si>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</si>
  <si>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</si>
  <si>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</si>
  <si>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</si>
  <si>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</si>
  <si>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</si>
  <si>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</si>
  <si>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</si>
  <si>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</si>
  <si>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</si>
  <si>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</si>
  <si>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</si>
  <si>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</si>
  <si>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</si>
  <si>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</si>
  <si>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</si>
  <si>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</si>
  <si>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</si>
  <si>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</si>
  <si>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</si>
  <si>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</si>
  <si>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</si>
  <si>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</si>
  <si>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</si>
  <si>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</si>
  <si>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</si>
  <si>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</si>
  <si>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</si>
  <si>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</si>
  <si>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</si>
  <si>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</si>
  <si>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</si>
  <si>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</si>
  <si>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</si>
  <si>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</si>
  <si>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</si>
  <si>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</si>
  <si>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</si>
  <si>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</si>
  <si>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</si>
  <si>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</si>
  <si>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V187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</si>
  <si>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</si>
  <si>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</si>
  <si>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</si>
  <si>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</si>
  <si>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</si>
  <si>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</si>
  <si>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</si>
  <si>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</si>
  <si>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</si>
  <si>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</si>
  <si>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</si>
  <si>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</si>
  <si>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</si>
  <si>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</si>
  <si>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</si>
  <si>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</si>
  <si>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</si>
  <si>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</si>
  <si>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</si>
  <si>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</si>
  <si>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</si>
  <si>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</si>
  <si>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</si>
  <si>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</si>
  <si>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</si>
  <si>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</si>
  <si>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</si>
  <si>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</si>
  <si>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</si>
  <si>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</si>
  <si>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</si>
  <si>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</si>
  <si>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</si>
  <si>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</si>
  <si>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</si>
  <si>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</si>
  <si>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</si>
  <si>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</si>
  <si>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</si>
  <si>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</si>
  <si>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</si>
  <si>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</si>
  <si>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</si>
  <si>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</si>
  <si>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</si>
  <si>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</si>
  <si>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</si>
  <si>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</si>
  <si>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</si>
  <si>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</si>
  <si>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</si>
  <si>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</si>
  <si>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</si>
  <si>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</si>
  <si>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</si>
  <si>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</si>
  <si>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</si>
  <si>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</si>
  <si>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</si>
  <si>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</si>
  <si>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</si>
  <si>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</si>
  <si>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</si>
  <si>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</si>
  <si>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</si>
  <si>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</si>
  <si>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</si>
  <si>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</si>
  <si>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</si>
  <si>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</si>
  <si>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</si>
  <si>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</si>
  <si>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</si>
  <si>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</si>
  <si>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</si>
  <si>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</si>
  <si>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</si>
  <si>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</si>
  <si>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</si>
  <si>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</si>
  <si>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</si>
  <si>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</si>
  <si>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V270</t>
  </si>
  <si>
    <t>V271</t>
  </si>
  <si>
    <t>V272</t>
  </si>
  <si>
    <t>V273</t>
  </si>
  <si>
    <t>V274</t>
  </si>
  <si>
    <t>V275</t>
  </si>
  <si>
    <t>V276</t>
  </si>
  <si>
    <t>V277</t>
  </si>
  <si>
    <t>V278</t>
  </si>
  <si>
    <t>V279</t>
  </si>
  <si>
    <t>V280</t>
  </si>
  <si>
    <t>V281</t>
  </si>
  <si>
    <t>V282</t>
  </si>
  <si>
    <t>V283</t>
  </si>
  <si>
    <t>V284</t>
  </si>
  <si>
    <t>V285</t>
  </si>
  <si>
    <t>V286</t>
  </si>
  <si>
    <t>V287</t>
  </si>
  <si>
    <t>V288</t>
  </si>
  <si>
    <t>V289</t>
  </si>
  <si>
    <t>V290</t>
  </si>
  <si>
    <t>V291</t>
  </si>
  <si>
    <t>V292</t>
  </si>
  <si>
    <t>V293</t>
  </si>
  <si>
    <t>V294</t>
  </si>
  <si>
    <t>V295</t>
  </si>
  <si>
    <t>V296</t>
  </si>
  <si>
    <t>V297</t>
  </si>
  <si>
    <t>V298</t>
  </si>
  <si>
    <t>V299</t>
  </si>
  <si>
    <t>V300</t>
  </si>
  <si>
    <t>V301</t>
  </si>
  <si>
    <t>V302</t>
  </si>
  <si>
    <t>V303</t>
  </si>
  <si>
    <t>V304</t>
  </si>
  <si>
    <t>V305</t>
  </si>
  <si>
    <t>V306</t>
  </si>
  <si>
    <t>V307</t>
  </si>
  <si>
    <t>V308</t>
  </si>
  <si>
    <t>V309</t>
  </si>
  <si>
    <t>V310</t>
  </si>
  <si>
    <t>V311</t>
  </si>
  <si>
    <t>V312</t>
  </si>
  <si>
    <t>V313</t>
  </si>
  <si>
    <t>V314</t>
  </si>
  <si>
    <t>V315</t>
  </si>
  <si>
    <t>V316</t>
  </si>
  <si>
    <t>V317</t>
  </si>
  <si>
    <t>V318</t>
  </si>
  <si>
    <t>V319</t>
  </si>
  <si>
    <t>V320</t>
  </si>
  <si>
    <t>V321</t>
  </si>
  <si>
    <t>V322</t>
  </si>
  <si>
    <t>V323</t>
  </si>
  <si>
    <t>V324</t>
  </si>
  <si>
    <t>V325</t>
  </si>
  <si>
    <t>V326</t>
  </si>
  <si>
    <t>V327</t>
  </si>
  <si>
    <t>V328</t>
  </si>
  <si>
    <t>V329</t>
  </si>
  <si>
    <t>V330</t>
  </si>
  <si>
    <t>V331</t>
  </si>
  <si>
    <t>V332</t>
  </si>
  <si>
    <t>V333</t>
  </si>
  <si>
    <t>V334</t>
  </si>
  <si>
    <t>V335</t>
  </si>
  <si>
    <t>V336</t>
  </si>
  <si>
    <t>V337</t>
  </si>
  <si>
    <t>V338</t>
  </si>
  <si>
    <t>V339</t>
  </si>
  <si>
    <t>V340</t>
  </si>
  <si>
    <t>V341</t>
  </si>
  <si>
    <t>V342</t>
  </si>
  <si>
    <t>V343</t>
  </si>
  <si>
    <t>V344</t>
  </si>
  <si>
    <t>V345</t>
  </si>
  <si>
    <t>V346</t>
  </si>
  <si>
    <t>V347</t>
  </si>
  <si>
    <t>V348</t>
  </si>
  <si>
    <t>V349</t>
  </si>
  <si>
    <t>V350</t>
  </si>
  <si>
    <t>V351</t>
  </si>
  <si>
    <t>V352</t>
  </si>
  <si>
    <t>V353</t>
  </si>
  <si>
    <t>V354</t>
  </si>
  <si>
    <t>V355</t>
  </si>
  <si>
    <t>V356</t>
  </si>
  <si>
    <t>V357</t>
  </si>
  <si>
    <t>V358</t>
  </si>
  <si>
    <t>V359</t>
  </si>
  <si>
    <t>V360</t>
  </si>
  <si>
    <t>V361</t>
  </si>
  <si>
    <t>V362</t>
  </si>
  <si>
    <t>V363</t>
  </si>
  <si>
    <t>V364</t>
  </si>
  <si>
    <t>V365</t>
  </si>
  <si>
    <t>V366</t>
  </si>
  <si>
    <t>V367</t>
  </si>
  <si>
    <t>V368</t>
  </si>
  <si>
    <t>V369</t>
  </si>
  <si>
    <t>V370</t>
  </si>
  <si>
    <t>V371</t>
  </si>
  <si>
    <t>V372</t>
  </si>
  <si>
    <t>V373</t>
  </si>
  <si>
    <t>V374</t>
  </si>
  <si>
    <t>V375</t>
  </si>
  <si>
    <t>V376</t>
  </si>
  <si>
    <t>V377</t>
  </si>
  <si>
    <t>V378</t>
  </si>
  <si>
    <t>V379</t>
  </si>
  <si>
    <t>V380</t>
  </si>
  <si>
    <t>V381</t>
  </si>
  <si>
    <t>V382</t>
  </si>
  <si>
    <t>V383</t>
  </si>
  <si>
    <t>V384</t>
  </si>
  <si>
    <t>V385</t>
  </si>
  <si>
    <t>V386</t>
  </si>
  <si>
    <t>V387</t>
  </si>
  <si>
    <t>V388</t>
  </si>
  <si>
    <t>V389</t>
  </si>
  <si>
    <t>V390</t>
  </si>
  <si>
    <t>V391</t>
  </si>
  <si>
    <t>V392</t>
  </si>
  <si>
    <t>V393</t>
  </si>
  <si>
    <t>V394</t>
  </si>
  <si>
    <t>V395</t>
  </si>
  <si>
    <t>V396</t>
  </si>
  <si>
    <t>V397</t>
  </si>
  <si>
    <t>V398</t>
  </si>
  <si>
    <t>V399</t>
  </si>
  <si>
    <t>V400</t>
  </si>
  <si>
    <t>V401</t>
  </si>
  <si>
    <t>V402</t>
  </si>
  <si>
    <t>V403</t>
  </si>
  <si>
    <t>V404</t>
  </si>
  <si>
    <t>V405</t>
  </si>
  <si>
    <t>V406</t>
  </si>
  <si>
    <t>V407</t>
  </si>
  <si>
    <t>V408</t>
  </si>
  <si>
    <t>V409</t>
  </si>
  <si>
    <t>V410</t>
  </si>
  <si>
    <t>V411</t>
  </si>
  <si>
    <t>V412</t>
  </si>
  <si>
    <t>V413</t>
  </si>
  <si>
    <t>V414</t>
  </si>
  <si>
    <t>V415</t>
  </si>
  <si>
    <t>V416</t>
  </si>
  <si>
    <t>V417</t>
  </si>
  <si>
    <t>V418</t>
  </si>
  <si>
    <t>V419</t>
  </si>
  <si>
    <t>V420</t>
  </si>
  <si>
    <t>V421</t>
  </si>
  <si>
    <t>V422</t>
  </si>
  <si>
    <t>V423</t>
  </si>
  <si>
    <t>V424</t>
  </si>
  <si>
    <t>V425</t>
  </si>
  <si>
    <t>V426</t>
  </si>
  <si>
    <t>V427</t>
  </si>
  <si>
    <t>V428</t>
  </si>
  <si>
    <t>V429</t>
  </si>
  <si>
    <t>V430</t>
  </si>
  <si>
    <t>V431</t>
  </si>
  <si>
    <t>V432</t>
  </si>
  <si>
    <t>V433</t>
  </si>
  <si>
    <t>V434</t>
  </si>
  <si>
    <t>V435</t>
  </si>
  <si>
    <t>V436</t>
  </si>
  <si>
    <t>V437</t>
  </si>
  <si>
    <t>V438</t>
  </si>
  <si>
    <t>V439</t>
  </si>
  <si>
    <t>V440</t>
  </si>
  <si>
    <t>V441</t>
  </si>
  <si>
    <t>V442</t>
  </si>
  <si>
    <t>V443</t>
  </si>
  <si>
    <t>V444</t>
  </si>
  <si>
    <t>V445</t>
  </si>
  <si>
    <t>V446</t>
  </si>
  <si>
    <t>V447</t>
  </si>
  <si>
    <t>V448</t>
  </si>
  <si>
    <t>V449</t>
  </si>
  <si>
    <t>V450</t>
  </si>
  <si>
    <t>V451</t>
  </si>
  <si>
    <t>V452</t>
  </si>
  <si>
    <t>V453</t>
  </si>
  <si>
    <t>V454</t>
  </si>
  <si>
    <t>V455</t>
  </si>
  <si>
    <t>V456</t>
  </si>
  <si>
    <t>V457</t>
  </si>
  <si>
    <t>V458</t>
  </si>
  <si>
    <t>V459</t>
  </si>
  <si>
    <t>V460</t>
  </si>
  <si>
    <t>V461</t>
  </si>
  <si>
    <t>V462</t>
  </si>
  <si>
    <t>V463</t>
  </si>
  <si>
    <t>V464</t>
  </si>
  <si>
    <t>V465</t>
  </si>
  <si>
    <t>V466</t>
  </si>
  <si>
    <t>V467</t>
  </si>
  <si>
    <t>V468</t>
  </si>
  <si>
    <t>V469</t>
  </si>
  <si>
    <t>V470</t>
  </si>
  <si>
    <t>V471</t>
  </si>
  <si>
    <t>V472</t>
  </si>
  <si>
    <t>V473</t>
  </si>
  <si>
    <t>V474</t>
  </si>
  <si>
    <t>V475</t>
  </si>
  <si>
    <t>V476</t>
  </si>
  <si>
    <t>V477</t>
  </si>
  <si>
    <t>V478</t>
  </si>
  <si>
    <t>V479</t>
  </si>
  <si>
    <t>V480</t>
  </si>
  <si>
    <t>V481</t>
  </si>
  <si>
    <t>V482</t>
  </si>
  <si>
    <t>V483</t>
  </si>
  <si>
    <t>V484</t>
  </si>
  <si>
    <t>V485</t>
  </si>
  <si>
    <t>V486</t>
  </si>
  <si>
    <t>V487</t>
  </si>
  <si>
    <t>V488</t>
  </si>
  <si>
    <t>V489</t>
  </si>
  <si>
    <t>V490</t>
  </si>
  <si>
    <t>V491</t>
  </si>
  <si>
    <t>V492</t>
  </si>
  <si>
    <t>V493</t>
  </si>
  <si>
    <t>V494</t>
  </si>
  <si>
    <t>V495</t>
  </si>
  <si>
    <t>V496</t>
  </si>
  <si>
    <t>V497</t>
  </si>
  <si>
    <t>V498</t>
  </si>
  <si>
    <t>V499</t>
  </si>
  <si>
    <t>V500</t>
  </si>
  <si>
    <t>V501</t>
  </si>
  <si>
    <t>V502</t>
  </si>
  <si>
    <t>V503</t>
  </si>
  <si>
    <t>V504</t>
  </si>
  <si>
    <t>V505</t>
  </si>
  <si>
    <t>V506</t>
  </si>
  <si>
    <t>V507</t>
  </si>
  <si>
    <t>V508</t>
  </si>
  <si>
    <t>V509</t>
  </si>
  <si>
    <t>V510</t>
  </si>
  <si>
    <t>V511</t>
  </si>
  <si>
    <t>V512</t>
  </si>
  <si>
    <t>V513</t>
  </si>
  <si>
    <t>V514</t>
  </si>
  <si>
    <t>V515</t>
  </si>
  <si>
    <t>V516</t>
  </si>
  <si>
    <t>V517</t>
  </si>
  <si>
    <t>V518</t>
  </si>
  <si>
    <t>V519</t>
  </si>
  <si>
    <t>V520</t>
  </si>
  <si>
    <t>V521</t>
  </si>
  <si>
    <t>V522</t>
  </si>
  <si>
    <t>V523</t>
  </si>
  <si>
    <t>V524</t>
  </si>
  <si>
    <t>V525</t>
  </si>
  <si>
    <t>V526</t>
  </si>
  <si>
    <t>V527</t>
  </si>
  <si>
    <t>V528</t>
  </si>
  <si>
    <t>V529</t>
  </si>
  <si>
    <t>V530</t>
  </si>
  <si>
    <t>V531</t>
  </si>
  <si>
    <t>V532</t>
  </si>
  <si>
    <t>V533</t>
  </si>
  <si>
    <t>V534</t>
  </si>
  <si>
    <t>V535</t>
  </si>
  <si>
    <t>V536</t>
  </si>
  <si>
    <t>V537</t>
  </si>
  <si>
    <t>V538</t>
  </si>
  <si>
    <t>V539</t>
  </si>
  <si>
    <t>V540</t>
  </si>
  <si>
    <t>V541</t>
  </si>
  <si>
    <t>V542</t>
  </si>
  <si>
    <t>V543</t>
  </si>
  <si>
    <t>V544</t>
  </si>
  <si>
    <t>V545</t>
  </si>
  <si>
    <t>V546</t>
  </si>
  <si>
    <t>V547</t>
  </si>
  <si>
    <t>V548</t>
  </si>
  <si>
    <t>V549</t>
  </si>
  <si>
    <t>V550</t>
  </si>
  <si>
    <t>V551</t>
  </si>
  <si>
    <t>V552</t>
  </si>
  <si>
    <t>V553</t>
  </si>
  <si>
    <t>V554</t>
  </si>
  <si>
    <t>V555</t>
  </si>
  <si>
    <t>V556</t>
  </si>
  <si>
    <t>V557</t>
  </si>
  <si>
    <t>V558</t>
  </si>
  <si>
    <t>V559</t>
  </si>
  <si>
    <t>V560</t>
  </si>
  <si>
    <t>V561</t>
  </si>
  <si>
    <t>V562</t>
  </si>
  <si>
    <t>V563</t>
  </si>
  <si>
    <t>V564</t>
  </si>
  <si>
    <t>V565</t>
  </si>
  <si>
    <t>V566</t>
  </si>
  <si>
    <t>V567</t>
  </si>
  <si>
    <t>V568</t>
  </si>
  <si>
    <t>V569</t>
  </si>
  <si>
    <t>V570</t>
  </si>
  <si>
    <t>V571</t>
  </si>
  <si>
    <t>V572</t>
  </si>
  <si>
    <t>V573</t>
  </si>
  <si>
    <t>V574</t>
  </si>
  <si>
    <t>V575</t>
  </si>
  <si>
    <t>V576</t>
  </si>
  <si>
    <t>V577</t>
  </si>
  <si>
    <t>V578</t>
  </si>
  <si>
    <t>V579</t>
  </si>
  <si>
    <t>V580</t>
  </si>
  <si>
    <t>V581</t>
  </si>
  <si>
    <t>V582</t>
  </si>
  <si>
    <t>V583</t>
  </si>
  <si>
    <t>V584</t>
  </si>
  <si>
    <t>V585</t>
  </si>
  <si>
    <t>V586</t>
  </si>
  <si>
    <t>V587</t>
  </si>
  <si>
    <t>V588</t>
  </si>
  <si>
    <t>V589</t>
  </si>
  <si>
    <t>V590</t>
  </si>
  <si>
    <t>V591</t>
  </si>
  <si>
    <t>V592</t>
  </si>
  <si>
    <t>V593</t>
  </si>
  <si>
    <t>V594</t>
  </si>
  <si>
    <t>V595</t>
  </si>
  <si>
    <t>V596</t>
  </si>
  <si>
    <t>V597</t>
  </si>
  <si>
    <t>V598</t>
  </si>
  <si>
    <t>V599</t>
  </si>
  <si>
    <t>V600</t>
  </si>
  <si>
    <t>V601</t>
  </si>
  <si>
    <t>V602</t>
  </si>
  <si>
    <t>V603</t>
  </si>
  <si>
    <t>V604</t>
  </si>
  <si>
    <t>V605</t>
  </si>
  <si>
    <t>V606</t>
  </si>
  <si>
    <t>V607</t>
  </si>
  <si>
    <t>V608</t>
  </si>
  <si>
    <t>V609</t>
  </si>
  <si>
    <t>V610</t>
  </si>
  <si>
    <t>V611</t>
  </si>
  <si>
    <t>V612</t>
  </si>
  <si>
    <t>V613</t>
  </si>
  <si>
    <t>V614</t>
  </si>
  <si>
    <t>V615</t>
  </si>
  <si>
    <t>V616</t>
  </si>
  <si>
    <t>V617</t>
  </si>
  <si>
    <t>V618</t>
  </si>
  <si>
    <t>V619</t>
  </si>
  <si>
    <t>V620</t>
  </si>
  <si>
    <t>V621</t>
  </si>
  <si>
    <t>V622</t>
  </si>
  <si>
    <t>V623</t>
  </si>
  <si>
    <t>V624</t>
  </si>
  <si>
    <t>V625</t>
  </si>
  <si>
    <t>V626</t>
  </si>
  <si>
    <t>V627</t>
  </si>
  <si>
    <t>V628</t>
  </si>
  <si>
    <t>V629</t>
  </si>
  <si>
    <t>V630</t>
  </si>
  <si>
    <t>V631</t>
  </si>
  <si>
    <t>V632</t>
  </si>
  <si>
    <t>V633</t>
  </si>
  <si>
    <t>V634</t>
  </si>
  <si>
    <t>V635</t>
  </si>
  <si>
    <t>V636</t>
  </si>
  <si>
    <t>V637</t>
  </si>
  <si>
    <t>V638</t>
  </si>
  <si>
    <t>V639</t>
  </si>
  <si>
    <t>V640</t>
  </si>
  <si>
    <t>V641</t>
  </si>
  <si>
    <t>V642</t>
  </si>
  <si>
    <t>V643</t>
  </si>
  <si>
    <t>V644</t>
  </si>
  <si>
    <t>V645</t>
  </si>
  <si>
    <t>V646</t>
  </si>
  <si>
    <t>V647</t>
  </si>
  <si>
    <t>V648</t>
  </si>
  <si>
    <t>V649</t>
  </si>
  <si>
    <t>V650</t>
  </si>
  <si>
    <t>V651</t>
  </si>
  <si>
    <t>V652</t>
  </si>
  <si>
    <t>V653</t>
  </si>
  <si>
    <t>V654</t>
  </si>
  <si>
    <t>V655</t>
  </si>
  <si>
    <t>V656</t>
  </si>
  <si>
    <t>V657</t>
  </si>
  <si>
    <t>V658</t>
  </si>
  <si>
    <t>V659</t>
  </si>
  <si>
    <t>V660</t>
  </si>
  <si>
    <t>LUCRO/PREJUIZO</t>
  </si>
  <si>
    <t>Ano</t>
  </si>
  <si>
    <t>Taxa Operação</t>
  </si>
  <si>
    <t>Banco ABC Brasil SA</t>
  </si>
  <si>
    <t>Ambev SA</t>
  </si>
  <si>
    <t>Alpargatas SA Preference Shares</t>
  </si>
  <si>
    <t>Alupar Investimento SA Brazilian Units</t>
  </si>
  <si>
    <t>Marisa Lojas SA</t>
  </si>
  <si>
    <t>Anima Holding SA</t>
  </si>
  <si>
    <t>Arezzo Industria E Comercio SA</t>
  </si>
  <si>
    <t>Azul SA</t>
  </si>
  <si>
    <t>B3 SA Brasil Bolsa Balcao</t>
  </si>
  <si>
    <t>Banco do Brasil SA</t>
  </si>
  <si>
    <t>Banco Bradesco SA</t>
  </si>
  <si>
    <t>Banco Bradesco SA Preference Shares</t>
  </si>
  <si>
    <t>BB Seguridade Participacoes SA</t>
  </si>
  <si>
    <t>BCSA34</t>
  </si>
  <si>
    <t>Minerva SA</t>
  </si>
  <si>
    <t>BK Brasil Operacao e Assessr  Rstrnts SA</t>
  </si>
  <si>
    <t>Banco BTG Pactual SA Brazilian Units</t>
  </si>
  <si>
    <t>Banco Pan SA</t>
  </si>
  <si>
    <t>Bradespar SA Preference Shares</t>
  </si>
  <si>
    <t>Petrobras Distribuidora SA</t>
  </si>
  <si>
    <t>BRF SA</t>
  </si>
  <si>
    <t>Braskem SA Preference Shares Series A</t>
  </si>
  <si>
    <t>BR Malls Participacoes SA</t>
  </si>
  <si>
    <t>Biosev SA</t>
  </si>
  <si>
    <t>B2W Companhia Digital</t>
  </si>
  <si>
    <t>Camil Alimentos SA</t>
  </si>
  <si>
    <t>CSU Cardsystem SA</t>
  </si>
  <si>
    <t>Cyrela Commercial Propertes SA Emp Partp</t>
  </si>
  <si>
    <t>CCR SA</t>
  </si>
  <si>
    <t>C&amp;A Modas SA</t>
  </si>
  <si>
    <t>Companhia de Gas de Sao Paulo - COMGAS Preference Shares</t>
  </si>
  <si>
    <t>Cielo SA</t>
  </si>
  <si>
    <t>Companhia Energetica de Minas Gers CEMIG</t>
  </si>
  <si>
    <t>Companhia Energetica de Minas Gers CEMIG Preference Shares</t>
  </si>
  <si>
    <t>Grupo SBF SA</t>
  </si>
  <si>
    <t>Cogna Educacao SA</t>
  </si>
  <si>
    <t>CPFL Energia S.A.</t>
  </si>
  <si>
    <t>Atacadao SA</t>
  </si>
  <si>
    <t>Cosan SA</t>
  </si>
  <si>
    <t>Companhia de Saneamento de Minas Gerais</t>
  </si>
  <si>
    <t>Companhia Siderurgica Nacional</t>
  </si>
  <si>
    <t>CVC Brasil Operadora e Agencia d Vgns SA</t>
  </si>
  <si>
    <t>Cyrela Brazil Realty SA Emprdts e Prtpcs</t>
  </si>
  <si>
    <t>Direcional Engenharia SA</t>
  </si>
  <si>
    <t>Dommo Energia SA</t>
  </si>
  <si>
    <t>Duratex SA</t>
  </si>
  <si>
    <t>Ecorodovias Infraestrutura e Logistic SA</t>
  </si>
  <si>
    <t>Engie Brasil Energia SA</t>
  </si>
  <si>
    <t>Centrais Eletricas Brasileiras SA</t>
  </si>
  <si>
    <t>Centrais Eletricas Brasileiras SA Preference Shares Series B</t>
  </si>
  <si>
    <t>Embraer SA</t>
  </si>
  <si>
    <t>EDP Energias do Brasil SA</t>
  </si>
  <si>
    <t>Eneva SA</t>
  </si>
  <si>
    <t>Energisa SA Brazilian Units</t>
  </si>
  <si>
    <t>EVEN Construtora e Incorporadora SA</t>
  </si>
  <si>
    <t>EZTEC Empreendimentos e Participacoes SA</t>
  </si>
  <si>
    <t>Companhia de Ferro Ligas da Bah Frbs Preference Shares</t>
  </si>
  <si>
    <t>Fertilizantes Heringer SA</t>
  </si>
  <si>
    <t>Fleury SA</t>
  </si>
  <si>
    <t>Fras-le SA</t>
  </si>
  <si>
    <t>Metalfrio Solutions SA</t>
  </si>
  <si>
    <t>Pomifrutas SA</t>
  </si>
  <si>
    <t>Gafisa SA</t>
  </si>
  <si>
    <t>Gerdau SA Preference Shares</t>
  </si>
  <si>
    <t>Notre Dame Intermedica Participacoes SA</t>
  </si>
  <si>
    <t>Metalurgica Gerdau S.A. Preference Shares</t>
  </si>
  <si>
    <t>Gol Linhas Aereas Inteligentes SA</t>
  </si>
  <si>
    <t>GP Investments Limited</t>
  </si>
  <si>
    <t>Grendene SA</t>
  </si>
  <si>
    <t>General Shopping e Outlets do Brasil SA</t>
  </si>
  <si>
    <t>Guararapes Confeccoes SA</t>
  </si>
  <si>
    <t>Hapvida Participacoes e Investimentos SA</t>
  </si>
  <si>
    <t>Helbor Empreendimentos SA</t>
  </si>
  <si>
    <t>Cia Hering</t>
  </si>
  <si>
    <t>Hypera SA</t>
  </si>
  <si>
    <t>Iguatemi Empresa de Shopping Centers SA</t>
  </si>
  <si>
    <t>IRB Brasil Resseguros SA</t>
  </si>
  <si>
    <t>Itau Unibanco Holding SA</t>
  </si>
  <si>
    <t>Itau Unibanco Holding SA Preference Shares</t>
  </si>
  <si>
    <t>JBS SA</t>
  </si>
  <si>
    <t>Klabin SA Brazilian Units</t>
  </si>
  <si>
    <t>Lojas Americanas SA</t>
  </si>
  <si>
    <t>Lojas Americanas SA Preference Shares</t>
  </si>
  <si>
    <t>Mahle Metal Leve SA</t>
  </si>
  <si>
    <t>Light SA</t>
  </si>
  <si>
    <t>Linx SA</t>
  </si>
  <si>
    <t>Log-in Logistica Intermodal SA</t>
  </si>
  <si>
    <t>LPS Brasil - Consultoria de Imoveis SA</t>
  </si>
  <si>
    <t>Lojas Renner SA</t>
  </si>
  <si>
    <t>M. Dias Branco SA Ind Com de Alimentos</t>
  </si>
  <si>
    <t>International Meal Company Alimentcao SA</t>
  </si>
  <si>
    <t>Mangels Industrial SA</t>
  </si>
  <si>
    <t>Magazine Luiza SA</t>
  </si>
  <si>
    <t>Mills Estruturas e Servicos de Engnhr SA</t>
  </si>
  <si>
    <t>Movida Participacoes SA</t>
  </si>
  <si>
    <t>Marfrig Global Foods SA</t>
  </si>
  <si>
    <t>MRV Engenharia e Participacoes SA</t>
  </si>
  <si>
    <t>Multiplan Empreendiment. Imobiliarios SA</t>
  </si>
  <si>
    <t>Iochpe Maxion SA</t>
  </si>
  <si>
    <t>Natura &amp; Co Holding SA</t>
  </si>
  <si>
    <t>Odontoprev SA</t>
  </si>
  <si>
    <t>Ouro Fino Saude Animal Participacoes SA</t>
  </si>
  <si>
    <t>Oi SA em Recuperacao Judicial</t>
  </si>
  <si>
    <t>Omega Geracao SA</t>
  </si>
  <si>
    <t>Instituto Hermes Pardini SA</t>
  </si>
  <si>
    <t>Companhia Brasileira de Distribuicao</t>
  </si>
  <si>
    <t>Petroleo Brasileiro SA Petrobras</t>
  </si>
  <si>
    <t>Petroleo Brasileiro SA Petrobras Preference Shares</t>
  </si>
  <si>
    <t>Profarma Distribuidora de Produts Frm SA</t>
  </si>
  <si>
    <t>Paranapanema SA</t>
  </si>
  <si>
    <t>Marcopolo SA Preference Shares</t>
  </si>
  <si>
    <t>Petro Rio SA</t>
  </si>
  <si>
    <t>Porto Seguro SA</t>
  </si>
  <si>
    <t>PBG SA</t>
  </si>
  <si>
    <t>Qualicorp Consultoria e Cra de Ses SA</t>
  </si>
  <si>
    <t>Raia Drogasil SA</t>
  </si>
  <si>
    <t>Rumo SA</t>
  </si>
  <si>
    <t>Randon SA Implementos e Participacoes Preference Shares</t>
  </si>
  <si>
    <t>Localiza Rent a Car SA</t>
  </si>
  <si>
    <t>Cosan Logistica SA</t>
  </si>
  <si>
    <t>Industrias Romi SA</t>
  </si>
  <si>
    <t>Rossi Residencial SA</t>
  </si>
  <si>
    <t>Banco Santander Brasil SA Brazilian Units</t>
  </si>
  <si>
    <t>Companhia de Saneamento Parana SANEPAR Brazilian Units</t>
  </si>
  <si>
    <t>Companhia de Saneamento Bsc DEDSP Sbsp</t>
  </si>
  <si>
    <t>Sao Carlos Empreendimentos e Part. SA</t>
  </si>
  <si>
    <t>Ser Educacional SA</t>
  </si>
  <si>
    <t>Springs Global Participacoes SA</t>
  </si>
  <si>
    <t>T4f Entretenimento SA</t>
  </si>
  <si>
    <t>SLC Agricola S.A.</t>
  </si>
  <si>
    <t>Saraiva Livreiros SA em Recuperacao Jdcl</t>
  </si>
  <si>
    <t>Smiles Fidelidade SA</t>
  </si>
  <si>
    <t>Sao Martinho SA</t>
  </si>
  <si>
    <t>Santos Brasil Participacoes SA</t>
  </si>
  <si>
    <t>Sul America SA Brazilian Units</t>
  </si>
  <si>
    <t>Suzano SA</t>
  </si>
  <si>
    <t>Transmissora Alianca Energia Eletrica SA Brazilian Units</t>
  </si>
  <si>
    <t>Tecnisa SA</t>
  </si>
  <si>
    <t>Technos SA</t>
  </si>
  <si>
    <t>Construtora Tenda SA</t>
  </si>
  <si>
    <t>Terra Santa Agro SA</t>
  </si>
  <si>
    <t>Tegma Gestao Logistica SA</t>
  </si>
  <si>
    <t>AES Tiete Energia SA Brazilian Units</t>
  </si>
  <si>
    <t>Totvs SA</t>
  </si>
  <si>
    <t>Trisul SA</t>
  </si>
  <si>
    <t>CTEEP Cia Transm Energia Eletr Paulista Preference Shares</t>
  </si>
  <si>
    <t>Tupy SA</t>
  </si>
  <si>
    <t>Ultrapar Participacoes SA</t>
  </si>
  <si>
    <t>Vale SA</t>
  </si>
  <si>
    <t>Vivara Participacoes SA</t>
  </si>
  <si>
    <t>Viver Incorporadora e Construtora SA</t>
  </si>
  <si>
    <t>Valid Solucoes SA</t>
  </si>
  <si>
    <t>Vulcabras Azaleia SA</t>
  </si>
  <si>
    <t>Via Varejo SA</t>
  </si>
  <si>
    <t>Weg SA</t>
  </si>
  <si>
    <t>Wiz Solucoes e Corretagem de Seguros SA</t>
  </si>
  <si>
    <t>XP</t>
  </si>
  <si>
    <t>DATA VENDA</t>
  </si>
  <si>
    <t>IMPOSTOS E VENDAS</t>
  </si>
  <si>
    <t>Exterior</t>
  </si>
  <si>
    <t>EXTERIOR</t>
  </si>
  <si>
    <t>Tesla Inc</t>
  </si>
  <si>
    <t>TSLA</t>
  </si>
  <si>
    <t>AAPL</t>
  </si>
  <si>
    <t>Amazon.com, Inc.</t>
  </si>
  <si>
    <t>AMZN</t>
  </si>
  <si>
    <t>Costco Wholesale Corporation</t>
  </si>
  <si>
    <t>COST</t>
  </si>
  <si>
    <t>Walt Disney Co</t>
  </si>
  <si>
    <t>DIS</t>
  </si>
  <si>
    <t>Alphabet Inc Class A</t>
  </si>
  <si>
    <t>GOOGL</t>
  </si>
  <si>
    <t>Coca-Cola Co</t>
  </si>
  <si>
    <t>KO</t>
  </si>
  <si>
    <t>Mcdonald's Corp</t>
  </si>
  <si>
    <t>MCD</t>
  </si>
  <si>
    <t>Microsoft Corporation</t>
  </si>
  <si>
    <t>MSFT</t>
  </si>
  <si>
    <t>VOO</t>
  </si>
  <si>
    <t>NOBL</t>
  </si>
  <si>
    <t>VNQ</t>
  </si>
  <si>
    <t>XP Inc</t>
  </si>
  <si>
    <t>Mercadolibre Inc</t>
  </si>
  <si>
    <t>MELI</t>
  </si>
  <si>
    <t>Goldman Sachs Group Inc</t>
  </si>
  <si>
    <t>GS</t>
  </si>
  <si>
    <t>Morgan Stanley</t>
  </si>
  <si>
    <t>MS</t>
  </si>
  <si>
    <t>Starbucks Corporation</t>
  </si>
  <si>
    <t>SBUX</t>
  </si>
  <si>
    <t>IMPOSTOS</t>
  </si>
  <si>
    <t>ARCT11</t>
  </si>
  <si>
    <t>LFTT11</t>
  </si>
  <si>
    <t>QMFF11</t>
  </si>
  <si>
    <t>https://youtu.be/uXwAsOukh-s</t>
  </si>
  <si>
    <t>YDUQS Participacoes SA</t>
  </si>
  <si>
    <t>PQAG11</t>
  </si>
  <si>
    <t>Wilson Sons Ltd</t>
  </si>
  <si>
    <t>IVVB11</t>
  </si>
  <si>
    <t>Intel Corporation</t>
  </si>
  <si>
    <t>INTC</t>
  </si>
  <si>
    <t>Advanced Micro Devices, Inc.</t>
  </si>
  <si>
    <t>AMD</t>
  </si>
  <si>
    <t>American Airlines Group Inc</t>
  </si>
  <si>
    <t>AAL</t>
  </si>
  <si>
    <t>BA</t>
  </si>
  <si>
    <t>Bank of America Corp</t>
  </si>
  <si>
    <t>BAC</t>
  </si>
  <si>
    <t>Bristol-Myers Squibb Co</t>
  </si>
  <si>
    <t>BMY</t>
  </si>
  <si>
    <t>Crown Castle International Corp</t>
  </si>
  <si>
    <t>CCI</t>
  </si>
  <si>
    <t>Carnival Corp</t>
  </si>
  <si>
    <t>CCL</t>
  </si>
  <si>
    <t>CVS Health Corp</t>
  </si>
  <si>
    <t>CVS</t>
  </si>
  <si>
    <t>CZZ</t>
  </si>
  <si>
    <t>Delta Air Lines, Inc.</t>
  </si>
  <si>
    <t>DAL</t>
  </si>
  <si>
    <t>Empire State Realty Trust Inc</t>
  </si>
  <si>
    <t>ESRT</t>
  </si>
  <si>
    <t>Energy Transfer LP Unit</t>
  </si>
  <si>
    <t>ET</t>
  </si>
  <si>
    <t>Ford Motor Company</t>
  </si>
  <si>
    <t>F</t>
  </si>
  <si>
    <t>Facebook, Inc. Common Stock</t>
  </si>
  <si>
    <t>FB</t>
  </si>
  <si>
    <t>General Electric Company</t>
  </si>
  <si>
    <t>GE</t>
  </si>
  <si>
    <t>HCA Healthcare Inc</t>
  </si>
  <si>
    <t>HCA</t>
  </si>
  <si>
    <t>IAC/Interactivecorp</t>
  </si>
  <si>
    <t>IAC</t>
  </si>
  <si>
    <t>JPMorgan Chase &amp; Co.</t>
  </si>
  <si>
    <t>JPM</t>
  </si>
  <si>
    <t>MGM Resorts International</t>
  </si>
  <si>
    <t>MGM</t>
  </si>
  <si>
    <t>Micron Technology, Inc.</t>
  </si>
  <si>
    <t>MU</t>
  </si>
  <si>
    <t>Norwegian Cruise Line Holdings Ltd</t>
  </si>
  <si>
    <t>NCLH</t>
  </si>
  <si>
    <t>Nio Inc - ADR</t>
  </si>
  <si>
    <t>NIO</t>
  </si>
  <si>
    <t>Nikola Corporation</t>
  </si>
  <si>
    <t>NKLA</t>
  </si>
  <si>
    <t>Plug Power Inc</t>
  </si>
  <si>
    <t>PLUG</t>
  </si>
  <si>
    <t>Royal Dutch Shell plc ADR Class B</t>
  </si>
  <si>
    <t>RDS.B</t>
  </si>
  <si>
    <t>SQ</t>
  </si>
  <si>
    <t>Sorrento Therapeutics Inc</t>
  </si>
  <si>
    <t>SRNE</t>
  </si>
  <si>
    <t>Synchrony Financial</t>
  </si>
  <si>
    <t>SYF</t>
  </si>
  <si>
    <t>AT&amp;T Inc.</t>
  </si>
  <si>
    <t>T</t>
  </si>
  <si>
    <t>Teradyne, Inc.</t>
  </si>
  <si>
    <t>TER</t>
  </si>
  <si>
    <t>Target Corporation</t>
  </si>
  <si>
    <t>TGT</t>
  </si>
  <si>
    <t>Twitter Inc</t>
  </si>
  <si>
    <t>TWTR</t>
  </si>
  <si>
    <t>United Airlines Holdings Inc</t>
  </si>
  <si>
    <t>UAL</t>
  </si>
  <si>
    <t>VALE</t>
  </si>
  <si>
    <t>Verizon Communications Inc.</t>
  </si>
  <si>
    <t>VZ</t>
  </si>
  <si>
    <t>Wells Fargo &amp; Co</t>
  </si>
  <si>
    <t>WFC</t>
  </si>
  <si>
    <t>FII ANCAR ICCI MB</t>
  </si>
  <si>
    <t>BB Fundo De Investimento Imobiliario Progressivo</t>
  </si>
  <si>
    <t>FI Imobiliario Rio Bravo Renda Corporativa</t>
  </si>
  <si>
    <t>Dovel Fundo de Investimento Imobiliario</t>
  </si>
  <si>
    <t>FII OPPORTUNCI MB</t>
  </si>
  <si>
    <t>Fundo Investimento Imobiliario CSHG Logi</t>
  </si>
  <si>
    <t>HEDGE LOG STICA FUNDO DE INVESTIMENTO IMOBILI RIO</t>
  </si>
  <si>
    <t>Renda de Escritors Fndo de Invto ImoFII</t>
  </si>
  <si>
    <t>Fundo De Investimento Imobiliario - VBI Logistico - Cota Fund</t>
  </si>
  <si>
    <t>FII SIA CORPCI MB</t>
  </si>
  <si>
    <t>Banco Inter SA Preference Shares</t>
  </si>
  <si>
    <t>SMAL11</t>
  </si>
  <si>
    <t>Haga S/A Industria E Comercio</t>
  </si>
  <si>
    <t>HAGA3</t>
  </si>
  <si>
    <t>PDTC3</t>
  </si>
  <si>
    <t>AAPL34</t>
  </si>
  <si>
    <t>GOGL34</t>
  </si>
  <si>
    <t>FBOK34</t>
  </si>
  <si>
    <t>COCA34</t>
  </si>
  <si>
    <t>AMZO34</t>
  </si>
  <si>
    <t>CVSH34</t>
  </si>
  <si>
    <t>SBUB34</t>
  </si>
  <si>
    <t>PFIZ34</t>
  </si>
  <si>
    <t>Brookfield Property Reit Inc Class A</t>
  </si>
  <si>
    <t>BPYU</t>
  </si>
  <si>
    <t>Berkshire Hathaway Inc. Class B</t>
  </si>
  <si>
    <t>BRK.B</t>
  </si>
  <si>
    <t>Coty Inc</t>
  </si>
  <si>
    <t>COTY</t>
  </si>
  <si>
    <t>EPR Properties</t>
  </si>
  <si>
    <t>EPR</t>
  </si>
  <si>
    <t>Macy's Inc</t>
  </si>
  <si>
    <t>M</t>
  </si>
  <si>
    <t>Park Hotels &amp; Resorts Inc</t>
  </si>
  <si>
    <t>PK</t>
  </si>
  <si>
    <t>Prudential Financial Inc</t>
  </si>
  <si>
    <t>PRU</t>
  </si>
  <si>
    <t>SL Green Realty Corp</t>
  </si>
  <si>
    <t>SLG</t>
  </si>
  <si>
    <t>iShares Silver Trust</t>
  </si>
  <si>
    <t>SLV</t>
  </si>
  <si>
    <t>Simon Property Group Inc</t>
  </si>
  <si>
    <t>SPG</t>
  </si>
  <si>
    <t>Vornado Realty Trust</t>
  </si>
  <si>
    <t>VNO</t>
  </si>
  <si>
    <t>Exxon Mobil Corporation</t>
  </si>
  <si>
    <t>XOM</t>
  </si>
  <si>
    <t>IJS</t>
  </si>
  <si>
    <t>StoneCo Ltd</t>
  </si>
  <si>
    <t>STNE</t>
  </si>
  <si>
    <t>COTAÇÃO AÇÕES</t>
  </si>
  <si>
    <t>Empresa</t>
  </si>
  <si>
    <t>Preço Fechamento</t>
  </si>
  <si>
    <t>Abertura</t>
  </si>
  <si>
    <t>Abertura %</t>
  </si>
  <si>
    <t>Maior 12 Meses</t>
  </si>
  <si>
    <t>Menor 12 Meses</t>
  </si>
  <si>
    <t>IBOVESPA</t>
  </si>
  <si>
    <t>IBOV</t>
  </si>
  <si>
    <t>RECR11</t>
  </si>
  <si>
    <t>Banco Inter SA Brazilian Units</t>
  </si>
  <si>
    <t>Realty Income Corp</t>
  </si>
  <si>
    <t>O</t>
  </si>
  <si>
    <t>VHT</t>
  </si>
  <si>
    <t>FDN</t>
  </si>
  <si>
    <t>XLRE</t>
  </si>
  <si>
    <t>Medical Properties Trust, Inc.</t>
  </si>
  <si>
    <t>MPW</t>
  </si>
  <si>
    <t>IFIE11</t>
  </si>
  <si>
    <t>Renda Fixa / Fundos</t>
  </si>
  <si>
    <t>RF/FUNDOS</t>
  </si>
  <si>
    <t>EQUITAS FIA</t>
  </si>
  <si>
    <t>Crypto</t>
  </si>
  <si>
    <t>BITCOIN</t>
  </si>
  <si>
    <t>BTC</t>
  </si>
  <si>
    <t>ETHEREUM</t>
  </si>
  <si>
    <t>ETH</t>
  </si>
  <si>
    <t>CRYPTO</t>
  </si>
  <si>
    <t>Patrimônio</t>
  </si>
  <si>
    <t>FII LATERES CI MB</t>
  </si>
  <si>
    <t>PETZ3</t>
  </si>
  <si>
    <t xml:space="preserve">© Copyright 2018 - 2020 - Viscari Inc. - Todos direitos reservados </t>
  </si>
  <si>
    <t>It Now IBOVESPA Fundo de Indice</t>
  </si>
  <si>
    <t>BOVV11</t>
  </si>
  <si>
    <t>Banco Santander Sa Bdr</t>
  </si>
  <si>
    <t>Banco Inter SA Ord Shs</t>
  </si>
  <si>
    <t>Ishares Ibovespa Fundo de Indice</t>
  </si>
  <si>
    <t>FII BTG Pactual Corporate Office Fund</t>
  </si>
  <si>
    <t>Banco do Estado do Rio Grande do Sul B Pref Shs</t>
  </si>
  <si>
    <t>Banco do Estado do Rio Grande do Sul A Pref Shs</t>
  </si>
  <si>
    <t>BRSR5</t>
  </si>
  <si>
    <t>Cambuci Ord Shs</t>
  </si>
  <si>
    <t>Companhia Energetica de Pernambuco A Pref Shs</t>
  </si>
  <si>
    <t>Companhia Energetica de Sao Paulo B Pref Shs</t>
  </si>
  <si>
    <t>Cia Paranaense De Energia Copel Pref Shs</t>
  </si>
  <si>
    <t>Equatorial Para Dist De Energia Ord Shs</t>
  </si>
  <si>
    <t>iShares S&amp;P 500 FIC de Fundo de Indice IE</t>
  </si>
  <si>
    <t>Simpar SA</t>
  </si>
  <si>
    <t>SIMH3</t>
  </si>
  <si>
    <t>Porto Sudeste VM SA</t>
  </si>
  <si>
    <t>iShares BM&amp;FBovespa Small Cap Fundo de Indice</t>
  </si>
  <si>
    <t>Sansuy Industria de Plasticos A Pref Shs</t>
  </si>
  <si>
    <t>Sondotenica Engenharia de Solos B Pref Shs</t>
  </si>
  <si>
    <t>Unipar Participacoes B Pref Shs</t>
  </si>
  <si>
    <t>Usinas Siderurgicas de Minas Gerais A Pref Shs</t>
  </si>
  <si>
    <t>FI Imobiliario Grand Plaza Shopping</t>
  </si>
  <si>
    <t>AF Invest FII - Recebiveis Imobiliarios</t>
  </si>
  <si>
    <t>FI Imobiliario - FII Torre Almirante</t>
  </si>
  <si>
    <t>Alianza Trust Renda Imobiliaria FII</t>
  </si>
  <si>
    <t>Aquilla FI Imobiliario</t>
  </si>
  <si>
    <t>Riza Arctium Real Estate FII</t>
  </si>
  <si>
    <t>FI Imobiliario Atrio REIT Recebiveis Imobiliarios</t>
  </si>
  <si>
    <t>Hectare Ce Fdo Inv Imob</t>
  </si>
  <si>
    <t>Hedge Atrium Shopping Santo Andre FII</t>
  </si>
  <si>
    <t>FI Imobiliario Barigui Rendimentos Imobiliarios I</t>
  </si>
  <si>
    <t>BB Progressivo II FI Imobiliario FII</t>
  </si>
  <si>
    <t>BB Renda Corporativa FI Imobiliario FII</t>
  </si>
  <si>
    <t>FI Imobiliario FII BTG Pactual Fundo de Fundos</t>
  </si>
  <si>
    <t>Bradesco Carteira Imobiliaria Ativa</t>
  </si>
  <si>
    <t>Banestes Recebiveis Imobiliarios FII</t>
  </si>
  <si>
    <t>Inter Titulos Imobiliarios Fundo De Investimento Imobiliario Closed Fund</t>
  </si>
  <si>
    <t>Bluecap Renda Logistica FII - FII</t>
  </si>
  <si>
    <t>Bluemacaw Office Fund Fundo de Investimento Imobiliario Closed Fund</t>
  </si>
  <si>
    <t>Banrisul Novas Fronteiras FII</t>
  </si>
  <si>
    <t>FII - FII Brasil Plural Absoluto Fundo de Fundos</t>
  </si>
  <si>
    <t>FI Imobiliario BTG Pactual Shoppings Closed Fund</t>
  </si>
  <si>
    <t>Fundo de Investimento Imobiliario - FII BRLPROP</t>
  </si>
  <si>
    <t>Bresco Logistica Fundo de Investimento Imobiliaro ETF</t>
  </si>
  <si>
    <t>Brazil Real Estate Victory Fund I Fundo de Investimento Imobiliario Closed Fund</t>
  </si>
  <si>
    <t>Brio Real Estate II Fundo de Investimento Imobiliario Closed Fund</t>
  </si>
  <si>
    <t>FI Imobiliario BTG Pactual Credito Imobiliario</t>
  </si>
  <si>
    <t>BTG Pactual Logistica FI Imobiliario</t>
  </si>
  <si>
    <t>Brazil Realty FI Imobiliario</t>
  </si>
  <si>
    <t>Brazilian Graveyard and Death Care Services FII</t>
  </si>
  <si>
    <t>Castello Branco Office Park FI Imobiliario FII</t>
  </si>
  <si>
    <t>FI Imobiliario - Ceo Cyrela Commercial Properties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</si>
  <si>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</si>
  <si>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</si>
  <si>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</si>
  <si>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</si>
  <si>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</si>
  <si>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</si>
  <si>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Caixa Rio Bravo FF de Investimento Imobiliario</t>
  </si>
  <si>
    <t>FI Imobiliario Caixa Trx Logistica Renda</t>
  </si>
  <si>
    <t>MAC Fundo de Investimento Imobiliario</t>
  </si>
  <si>
    <t>FI Imobiliario - FII Edificio Galeria</t>
  </si>
  <si>
    <t>FI Imobiliario Anhanguera Educacional</t>
  </si>
  <si>
    <t>FI Imobiliario Campus Faria Lima</t>
  </si>
  <si>
    <t>FI Imobiliario-FII BTG Pactual Fundo de CRI</t>
  </si>
  <si>
    <t>FII General Shopping Ativo e Renda - FII</t>
  </si>
  <si>
    <t>FII Industrial do Brasil</t>
  </si>
  <si>
    <t>FI Imobiliario SC 401</t>
  </si>
  <si>
    <t>Sao Domingos Fundo Investimento Imobiliario</t>
  </si>
  <si>
    <t>FII Vida Nova</t>
  </si>
  <si>
    <t>FI Imobiliario Continental Square Faria Lima</t>
  </si>
  <si>
    <t>FI Imobiliario FII Floripa Shopping</t>
  </si>
  <si>
    <t>FII Memorial Office</t>
  </si>
  <si>
    <t>FI Imobiliario Projeto Agua Branca</t>
  </si>
  <si>
    <t>FI Imobiliario Via Parque Shopping-FII</t>
  </si>
  <si>
    <t>GGR Covepi Renda FII</t>
  </si>
  <si>
    <t>General Shopping e Outlets do Brasil FII</t>
  </si>
  <si>
    <t>Fundo Investimento Imobiliario Green Towers</t>
  </si>
  <si>
    <t>Habitat II-Fundo de Investimento Imobiliario</t>
  </si>
  <si>
    <t>FI Imobiliario Multi Renda Urbana</t>
  </si>
  <si>
    <t>FII Hospital Da Crianca</t>
  </si>
  <si>
    <t>Hedge Top FOF II 3 FI Imobiliario</t>
  </si>
  <si>
    <t>Hedge Brasil Shopping FI Imobiliario</t>
  </si>
  <si>
    <t>CSHG Recebiveis Imobiliarios FII</t>
  </si>
  <si>
    <t>CSHG Imobiliario FOF FII</t>
  </si>
  <si>
    <t>CSHG Prime Offices FII - FII</t>
  </si>
  <si>
    <t>CSHG Real Estate FI Imobiliario-FII</t>
  </si>
  <si>
    <t>CSHG Renda Urbana-FI Imobiliario-FII</t>
  </si>
  <si>
    <t>Hedge Shopping Praca da Moca FI Imobiliario</t>
  </si>
  <si>
    <t>Fundo de Investimento imobiliario Housi</t>
  </si>
  <si>
    <t>Hedge Shopping Parque Dom Pedro FII Closed Fund</t>
  </si>
  <si>
    <t>HEDGE REALTY DEVELOPMENT FDO INV IMOB</t>
  </si>
  <si>
    <t>HSI Malls Fundo de Investimento Imobiliario</t>
  </si>
  <si>
    <t>FI Imobiliario - FII Hotel Maxinvest</t>
  </si>
  <si>
    <t>FII Hospital Unimed Sul Capixaba</t>
  </si>
  <si>
    <t>Husi Fundo de Investimento Imobiliario</t>
  </si>
  <si>
    <t>FI Imobiliario Iridium Recebiveis Imobiliarios</t>
  </si>
  <si>
    <t>JPP Allocation Mogno FI Imobiliario</t>
  </si>
  <si>
    <t>JPP Capital Fundo de Investimento Imobiliario</t>
  </si>
  <si>
    <t>FI Imobiliario-FII Jardim Sul</t>
  </si>
  <si>
    <t>JS Real Estate Multigestao FII</t>
  </si>
  <si>
    <t>Fundo de FI Imobiliario Kinea FII</t>
  </si>
  <si>
    <t>Even Permuta Kinea FII</t>
  </si>
  <si>
    <t>Kinea Rendimentos Imobiliarios FII</t>
  </si>
  <si>
    <t>Kinea High Yield CRI FI Imobiliario-FII</t>
  </si>
  <si>
    <t>Kinea Indices de Precos FII</t>
  </si>
  <si>
    <t>Kinea II Real Estate Equity FII</t>
  </si>
  <si>
    <t>Kinea Renda Imobiliaria FII</t>
  </si>
  <si>
    <t>Legatus Shoppings FI Imobiliario FII</t>
  </si>
  <si>
    <t>Loft II Fdo de Investimento Imobiliario Cef</t>
  </si>
  <si>
    <t>LOGCP Inter Fundo de Investimento Imobiliario Closed Fund</t>
  </si>
  <si>
    <t>Luggo Fundo de Investimento Imobiliario</t>
  </si>
  <si>
    <t>Fundo de Investimento Imobiliario - VBI Logistico</t>
  </si>
  <si>
    <t>Malls Brasil Plural FI Imobiliario</t>
  </si>
  <si>
    <t>FI Imobiliario FII Max Retail</t>
  </si>
  <si>
    <t>FII Mercantil do Brasil</t>
  </si>
  <si>
    <t>FII Maua Capital Recebiveis Imobiliarios FII</t>
  </si>
  <si>
    <t>Merito Fundos De Acoes Imobiliarias FII Closed Fund</t>
  </si>
  <si>
    <t>Merito Desenvolvimento Imobiliario I FII</t>
  </si>
  <si>
    <t>FI Imobiliario Mogno Fundo de Fundos</t>
  </si>
  <si>
    <t>Fundo de Investimento Imobiliario Mogno Hoteis</t>
  </si>
  <si>
    <t>More Real Estate FOF FII FI Imobiliario</t>
  </si>
  <si>
    <t>Maxi Renda Fundo de Investimento Imobiliario - FII</t>
  </si>
  <si>
    <t>FII NCH Brasil Recebiveis Imobiliarios</t>
  </si>
  <si>
    <t>Brasil Plural II - FII</t>
  </si>
  <si>
    <t>FII - Fundo de Investimento Imobiliario Nestpar</t>
  </si>
  <si>
    <t>FII Hospital Nossa Senhora de Lourdes</t>
  </si>
  <si>
    <t>FI Imobiliario Novo Horizonte</t>
  </si>
  <si>
    <t>Fundo de Investimento Imobiliario The One</t>
  </si>
  <si>
    <t>Ouro Preto Desenvolvimento Imobiliario I</t>
  </si>
  <si>
    <t>FI Imobiliario - Ourinvest Fundo de Fundos</t>
  </si>
  <si>
    <t>Ourinvest JPP FI Imobiliario</t>
  </si>
  <si>
    <t>Fundo de Investimento Imobiliario Panamby</t>
  </si>
  <si>
    <t>Patria Edificios Corporativos FI Imobiliario-FII</t>
  </si>
  <si>
    <t>Prologis Brazil Logistics Venture FII</t>
  </si>
  <si>
    <t>Plural Recebiveis Imobiliarios FII</t>
  </si>
  <si>
    <t>Polo FII Recebiveis Imobiliarios I</t>
  </si>
  <si>
    <t>Polo FII Recebiveis Imobiliarios II</t>
  </si>
  <si>
    <t>Parque Anhanguera FII</t>
  </si>
  <si>
    <t>FII - FII Parque Dom Pedro Shopping Center</t>
  </si>
  <si>
    <t>FI Imobiliario Presidente Vargas</t>
  </si>
  <si>
    <t>Multi Properties Fundo Investimento Imobiliario</t>
  </si>
  <si>
    <t>FI Imobiliario VBI Prime Properties</t>
  </si>
  <si>
    <t>Quasar Agro - Fundo de Investimento Imobiliario</t>
  </si>
  <si>
    <t>JHSF Rio Bravo Fazenda Boa Vista Capital Prot FII</t>
  </si>
  <si>
    <t>Aragon - Fundo de Investimento Imobiliario</t>
  </si>
  <si>
    <t>RB Capital Desenvolvimento Residencial II FII</t>
  </si>
  <si>
    <t>Rio Bravo Renda Educacional-FII</t>
  </si>
  <si>
    <t>Rio Bravo IFIX Fundo de FII</t>
  </si>
  <si>
    <t>RB Capital General Shopping Sulacap FII</t>
  </si>
  <si>
    <t>RB Cap Desenv Residencial IV FII</t>
  </si>
  <si>
    <t>Rio Bravo Credito Imobiliario IV FI Imobiliario FII</t>
  </si>
  <si>
    <t>RB Capital Renda II FI Imobiliario</t>
  </si>
  <si>
    <t>FI Imobiliario RBR Alpha Fundo de Fundos</t>
  </si>
  <si>
    <t>Rbr Log Fundo de Investimento Imobiliario</t>
  </si>
  <si>
    <t>FI Imobiliario - FII RBR Desenvolvimento</t>
  </si>
  <si>
    <t>FI Imobiliario RBR Properties - FII</t>
  </si>
  <si>
    <t>FI Imobiliario RBR Rendimento High Grade</t>
  </si>
  <si>
    <t>Fdo Inv Imob Rbr Private Credito Imob Cef</t>
  </si>
  <si>
    <t>RB Capital TFO Situs FI Imobiliario - FII</t>
  </si>
  <si>
    <t>FII Rio Bravo Renda Varejo-FII</t>
  </si>
  <si>
    <t>Rio Bravo Credito Imobiliario II FII</t>
  </si>
  <si>
    <t>Grupo RCFA FI Imobiliario</t>
  </si>
  <si>
    <t>Rbr Desenvolvimento Comercial Feeder FOF - FII</t>
  </si>
  <si>
    <t>BB Renda Papeis imobiliarios II FII</t>
  </si>
  <si>
    <t>Fii Rec Renda Imobiliaria Closed Fund</t>
  </si>
  <si>
    <t>Socopa Fundo de Investimento Imobiliario</t>
  </si>
  <si>
    <t>Fii Rb Capital I Fundo de Fundos</t>
  </si>
  <si>
    <t>BB Renda de Papeis Imobiliarios FI imobiliario FII</t>
  </si>
  <si>
    <t>FII Imobiliario Rio Negro</t>
  </si>
  <si>
    <t>RB Capital Desenvolvimento Residencial III - FII</t>
  </si>
  <si>
    <t>Vbi Reits Fof - Fundo de Investimento Imobiliario</t>
  </si>
  <si>
    <t>Santander Papeis Imobiliarios CDI FII</t>
  </si>
  <si>
    <t>Santander Renda de Alugueis FII</t>
  </si>
  <si>
    <t>SCP Fundo Investimento Imobiliario</t>
  </si>
  <si>
    <t>FII SDI Rio Bravo Renda Logistica</t>
  </si>
  <si>
    <t>Multi Shoppings Fundo Investimento Imobiliario</t>
  </si>
  <si>
    <t>FII Shopping Patio Higienopolis</t>
  </si>
  <si>
    <t>SPA Fundo de Investimento Imobiliario</t>
  </si>
  <si>
    <t>SP Downtown Fundo Investimento Imobiliario - FII</t>
  </si>
  <si>
    <t>Starx FI Imobiliario</t>
  </si>
  <si>
    <t>FI Imobiliario - FII TB Office</t>
  </si>
  <si>
    <t>Treecorp Real Estate FII</t>
  </si>
  <si>
    <t>Tellus Properties Fundo de Investimento Imobiliario Closed Fund</t>
  </si>
  <si>
    <t>FII TG Ativo Real</t>
  </si>
  <si>
    <t>FI imobiliario - FII Cyrela Thera Corporate</t>
  </si>
  <si>
    <t>Tordesilhas EI Fundo de Investimento Imobiliario Closed Fund</t>
  </si>
  <si>
    <t>FI Imobiliario Tourmalet II Sen A</t>
  </si>
  <si>
    <t>FI Imobiliario - FII Torre Norte</t>
  </si>
  <si>
    <t>Trx Real Estate II Fundo de Investimento Imobiliario Closed Fund</t>
  </si>
  <si>
    <t>TRX Real Estate FII Closed Fund</t>
  </si>
  <si>
    <t>Vectis Juros Real FI Imobiliario FII</t>
  </si>
  <si>
    <t>Valora Cri Indice de Preco FI Imobiliario - FII</t>
  </si>
  <si>
    <t>Valora RE III FI Imobiliario-FII</t>
  </si>
  <si>
    <t>Vinci Instrumentos Financeiros Fundo de Investimento Imobiliario Closed Fund</t>
  </si>
  <si>
    <t>Vinci Logistica Fundo de Investimento Imobiliario</t>
  </si>
  <si>
    <t>Vinci Offices Fdo Inv Imob - Fii Vinc Cor</t>
  </si>
  <si>
    <t>Vinci Shopping Centers FI Imobiliario</t>
  </si>
  <si>
    <t>Vector Queluz Lajes Corporativas FII (DUP)</t>
  </si>
  <si>
    <t>FI Imobiliario - FII Vila Olimpia Corporate</t>
  </si>
  <si>
    <t>Votorantim Securities Master FII-FII</t>
  </si>
  <si>
    <t>FI Imobiliario Polo Shopping Indaiatuba</t>
  </si>
  <si>
    <t>Fator Verita Fundo Investimento Imobiliario - FII</t>
  </si>
  <si>
    <t>FI Imobiliario Votorantim Securities Closed Fund</t>
  </si>
  <si>
    <t>FI Imobiliario Votorantim Shopping</t>
  </si>
  <si>
    <t>FI Imobiliario Votorantim Logistica</t>
  </si>
  <si>
    <t>Fundo de Investimento Imobiliario V2 Properties Closed Fund</t>
  </si>
  <si>
    <t>Shopping West Plaza FI Imobiliario</t>
  </si>
  <si>
    <t>XP Credito Imobiliario Fdo Inv Mob</t>
  </si>
  <si>
    <t>XP Corporate Macae FI Imobiliario</t>
  </si>
  <si>
    <t>XP Hoteis - Fdo Inv Imob - FII</t>
  </si>
  <si>
    <t>XP Hoteis-FI Imobiliario-FII</t>
  </si>
  <si>
    <t>XP Industrial Fundo de Investimento Imobiliario</t>
  </si>
  <si>
    <t>XP Log Fundo de Investimento Imobiliario-FII</t>
  </si>
  <si>
    <t>XP Malls Fundo de Investimento Imobiliario</t>
  </si>
  <si>
    <t>XP Properties FII - FII</t>
  </si>
  <si>
    <t>Xp Selection Fundo de Fundos Inv Imob Fii</t>
  </si>
  <si>
    <t>TRX Edificios Corporativos FII</t>
  </si>
  <si>
    <t>Apple BDR</t>
  </si>
  <si>
    <t>Alphabet BDR</t>
  </si>
  <si>
    <t>Facebook Inc BDR</t>
  </si>
  <si>
    <t>Coca Cola BDR</t>
  </si>
  <si>
    <t>Amazon BDR</t>
  </si>
  <si>
    <t>Cvs Health Corporation BDR</t>
  </si>
  <si>
    <t>Starbucks Corporation BDR</t>
  </si>
  <si>
    <t>Pfizer BDR</t>
  </si>
  <si>
    <t>ProShares S&amp;P 500 Dividend Aristocrats ETF</t>
  </si>
  <si>
    <t>Vanguard Real Estate Index Fund ETF</t>
  </si>
  <si>
    <t>Vanguard 500 Index Fund ETF</t>
  </si>
  <si>
    <t>iShares S&amp;P Small-Cap 600 Value ETF</t>
  </si>
  <si>
    <t>Vanguard Health Care Index Fund ETF</t>
  </si>
  <si>
    <t>First Trust Dow Jones Internet Index ETF</t>
  </si>
  <si>
    <t>Real Estate Select Sector SPDR Fund</t>
  </si>
  <si>
    <t>Invesco QQQ Trust Series 1</t>
  </si>
  <si>
    <t>QQQ</t>
  </si>
  <si>
    <t>Essex Property Trust Inc</t>
  </si>
  <si>
    <t>ESS</t>
  </si>
  <si>
    <t>iShares Global Energy ETF</t>
  </si>
  <si>
    <t>IXC</t>
  </si>
  <si>
    <t>United States Oil Fund LP</t>
  </si>
  <si>
    <t>USO</t>
  </si>
  <si>
    <t>Home Depot Inc</t>
  </si>
  <si>
    <t>HD</t>
  </si>
  <si>
    <t>Global Medical REIT Inc</t>
  </si>
  <si>
    <t>GMRE</t>
  </si>
  <si>
    <t>Terreno Realty Corporation</t>
  </si>
  <si>
    <t>TRNO</t>
  </si>
  <si>
    <t>LATAM Airlines Group SA</t>
  </si>
  <si>
    <t>LTMAQ</t>
  </si>
  <si>
    <t>Southwest Airlines Co</t>
  </si>
  <si>
    <t>LUV</t>
  </si>
  <si>
    <t>PATL11</t>
  </si>
  <si>
    <t>SPVJ11</t>
  </si>
  <si>
    <t>FATN11</t>
  </si>
  <si>
    <t>Ambipar Participacoes e Empreendmnts SA</t>
  </si>
  <si>
    <t>AMBP3</t>
  </si>
  <si>
    <t>Pet Center Comercio e Participacoes SA</t>
  </si>
  <si>
    <t>Itausa SA</t>
  </si>
  <si>
    <t>Itausa SA Preference Shares</t>
  </si>
  <si>
    <t>Banco do Nordeste do Brasil S.A.</t>
  </si>
  <si>
    <t>BNBR3</t>
  </si>
  <si>
    <t>IFI-E Inter Fundo de Investimento Imobiliario</t>
  </si>
  <si>
    <t>Quata Monetai FOF - FII</t>
  </si>
  <si>
    <t>#N/D</t>
  </si>
  <si>
    <t>Tapestry Inc</t>
  </si>
  <si>
    <t>TPR</t>
  </si>
  <si>
    <t>Unum Group</t>
  </si>
  <si>
    <t>UNM</t>
  </si>
  <si>
    <t>Macerich Co</t>
  </si>
  <si>
    <t>MAC</t>
  </si>
  <si>
    <t>URPR11</t>
  </si>
  <si>
    <t>Lojas Quero-Quero SA</t>
  </si>
  <si>
    <t>LJQQ3</t>
  </si>
  <si>
    <t>TIMS3</t>
  </si>
  <si>
    <t>Fundo de Investimento Imobiliario Riza Terrax Closed End Fund</t>
  </si>
  <si>
    <t>RZTR11</t>
  </si>
  <si>
    <t>FII ALMIRANTCI MB</t>
  </si>
  <si>
    <t>Fundo de Investimentos Imobiliarios Rec Recebiveis Closed Fund</t>
  </si>
  <si>
    <t>FII FOF Integral Brei</t>
  </si>
  <si>
    <t>It Now Pibb Ibrx-50 - Fundo de Indice</t>
  </si>
  <si>
    <t>PIBB11</t>
  </si>
  <si>
    <t>Cosan Ord Shs Class A</t>
  </si>
  <si>
    <t>SPDR S&amp;P 500 ETF Trust</t>
  </si>
  <si>
    <t>SPY</t>
  </si>
  <si>
    <t>iShares Gold Trust</t>
  </si>
  <si>
    <t>IAU</t>
  </si>
  <si>
    <t>Fidelity MSCI Real Estate Index ETF</t>
  </si>
  <si>
    <t>FREL</t>
  </si>
  <si>
    <t>KraneShares CSI China Internet ETF</t>
  </si>
  <si>
    <t>KWEB</t>
  </si>
  <si>
    <t>Physicians Realty Trust</t>
  </si>
  <si>
    <t>DOC</t>
  </si>
  <si>
    <t>Digitar Taxas</t>
  </si>
  <si>
    <t/>
  </si>
  <si>
    <t>TOTAL A PAGAR</t>
  </si>
  <si>
    <t>TOTAL</t>
  </si>
  <si>
    <t>VENCIMENTO</t>
  </si>
  <si>
    <t>DATA PGTO.</t>
  </si>
  <si>
    <t xml:space="preserve"> </t>
  </si>
  <si>
    <t>Square Inc</t>
  </si>
  <si>
    <t>Mineração</t>
  </si>
  <si>
    <t>Petróleo gás e biocombustíveis</t>
  </si>
  <si>
    <t>Intermediários financeiros</t>
  </si>
  <si>
    <t>Bebidas</t>
  </si>
  <si>
    <t>Serviços financeiros diversos</t>
  </si>
  <si>
    <t>Telecomunicações</t>
  </si>
  <si>
    <t>Máquinas e equipamentos</t>
  </si>
  <si>
    <t>Alimentos processados</t>
  </si>
  <si>
    <t>Madeira e papel</t>
  </si>
  <si>
    <t>Previdência e seguros</t>
  </si>
  <si>
    <t>Produtos de uso pessoal e de limpeza</t>
  </si>
  <si>
    <t>Serviços médico-hospitalares análises e diagnósticos</t>
  </si>
  <si>
    <t>Energia elétrica</t>
  </si>
  <si>
    <t>Transporte</t>
  </si>
  <si>
    <t>Água e saneamento</t>
  </si>
  <si>
    <t>Diversos</t>
  </si>
  <si>
    <t>Químicos</t>
  </si>
  <si>
    <t>Siderurgia e metalurgia</t>
  </si>
  <si>
    <t>Gás</t>
  </si>
  <si>
    <t>Tecidos vestuário e calçados</t>
  </si>
  <si>
    <t>Exploração de imóveis</t>
  </si>
  <si>
    <t>Programas e serviços</t>
  </si>
  <si>
    <t>Utilidades domésticas</t>
  </si>
  <si>
    <t>Construção civil</t>
  </si>
  <si>
    <t>Agropecuária</t>
  </si>
  <si>
    <t>Material de transporte</t>
  </si>
  <si>
    <t>Hotéis e restaurantes</t>
  </si>
  <si>
    <t>Automóveis e motocicletas</t>
  </si>
  <si>
    <t>Viagens e lazer</t>
  </si>
  <si>
    <t>Serviços diversos</t>
  </si>
  <si>
    <t>Medicamentos e outros produtos</t>
  </si>
  <si>
    <t>Construção e engenharia</t>
  </si>
  <si>
    <t>AFLT3</t>
  </si>
  <si>
    <t>Computadores e equipamentos</t>
  </si>
  <si>
    <t>IDNT3</t>
  </si>
  <si>
    <t>Fundos</t>
  </si>
  <si>
    <t>Percent.</t>
  </si>
  <si>
    <t>SETOR AÇÕES</t>
  </si>
  <si>
    <t>SETOR EXTERIOR</t>
  </si>
  <si>
    <t>SETOR FII</t>
  </si>
  <si>
    <t>Opções para Registros Ações/Stocks</t>
  </si>
  <si>
    <t>Opções para Registros FII'S</t>
  </si>
  <si>
    <t>Opções para Fundos e Cryptos</t>
  </si>
  <si>
    <t>Simular</t>
  </si>
  <si>
    <t>Opções</t>
  </si>
  <si>
    <t>Valor Último Fechamento</t>
  </si>
  <si>
    <t>Strike</t>
  </si>
  <si>
    <t>Simulação</t>
  </si>
  <si>
    <t>Cotação</t>
  </si>
  <si>
    <t>Compra</t>
  </si>
  <si>
    <t>Proteção</t>
  </si>
  <si>
    <t>Lucro Máximo</t>
  </si>
  <si>
    <t>Valor Máx.</t>
  </si>
  <si>
    <t>Dias Úteis</t>
  </si>
  <si>
    <t>Dias Corridos</t>
  </si>
  <si>
    <t>Lucro/Dia</t>
  </si>
  <si>
    <t>Data Venc.</t>
  </si>
  <si>
    <t>I182</t>
  </si>
  <si>
    <t>I185</t>
  </si>
  <si>
    <t>B</t>
  </si>
  <si>
    <t>I187</t>
  </si>
  <si>
    <t>I190</t>
  </si>
  <si>
    <t>D</t>
  </si>
  <si>
    <t>I192</t>
  </si>
  <si>
    <t>E</t>
  </si>
  <si>
    <t>I195</t>
  </si>
  <si>
    <t>I197</t>
  </si>
  <si>
    <t>G</t>
  </si>
  <si>
    <t>I200</t>
  </si>
  <si>
    <t>H</t>
  </si>
  <si>
    <t>I205</t>
  </si>
  <si>
    <t>I</t>
  </si>
  <si>
    <t>J</t>
  </si>
  <si>
    <t>K</t>
  </si>
  <si>
    <t>L</t>
  </si>
  <si>
    <t>I460</t>
  </si>
  <si>
    <t>N</t>
  </si>
  <si>
    <t>I470</t>
  </si>
  <si>
    <t>I480</t>
  </si>
  <si>
    <t>I490</t>
  </si>
  <si>
    <t>Q</t>
  </si>
  <si>
    <t>I500</t>
  </si>
  <si>
    <t>I520</t>
  </si>
  <si>
    <t>S</t>
  </si>
  <si>
    <t>I540</t>
  </si>
  <si>
    <t>I560</t>
  </si>
  <si>
    <t>U</t>
  </si>
  <si>
    <t>I580</t>
  </si>
  <si>
    <t>W</t>
  </si>
  <si>
    <t>X</t>
  </si>
  <si>
    <t>I985</t>
  </si>
  <si>
    <t>I990</t>
  </si>
  <si>
    <t>I995</t>
  </si>
  <si>
    <t>I100</t>
  </si>
  <si>
    <t>I81</t>
  </si>
  <si>
    <t>I102</t>
  </si>
  <si>
    <t>I85</t>
  </si>
  <si>
    <t>I104</t>
  </si>
  <si>
    <t>I105</t>
  </si>
  <si>
    <t>I720</t>
  </si>
  <si>
    <t>I740</t>
  </si>
  <si>
    <t>I760</t>
  </si>
  <si>
    <t>I780</t>
  </si>
  <si>
    <t>I164</t>
  </si>
  <si>
    <t>I191</t>
  </si>
  <si>
    <t>I301</t>
  </si>
  <si>
    <t>J136</t>
  </si>
  <si>
    <t>J206</t>
  </si>
  <si>
    <t>J221</t>
  </si>
  <si>
    <t>Hoje</t>
  </si>
  <si>
    <t>Ativo Obj</t>
  </si>
  <si>
    <t>Código</t>
  </si>
  <si>
    <t>Exercício (R$)</t>
  </si>
  <si>
    <t>Último Fechamento</t>
  </si>
  <si>
    <t>Vencimento</t>
  </si>
  <si>
    <t>Modelo</t>
  </si>
  <si>
    <t>Dias Restantes</t>
  </si>
  <si>
    <t>Feriados</t>
  </si>
  <si>
    <t>ABEVA140</t>
  </si>
  <si>
    <t>Call</t>
  </si>
  <si>
    <t>ON 14,00</t>
  </si>
  <si>
    <t>Americana</t>
  </si>
  <si>
    <t>ABEVA147</t>
  </si>
  <si>
    <t>ON 14,75</t>
  </si>
  <si>
    <t>Europeia</t>
  </si>
  <si>
    <t>ABEVA150</t>
  </si>
  <si>
    <t>ON 15,00</t>
  </si>
  <si>
    <t>ABEVA157</t>
  </si>
  <si>
    <t>ON 15,75</t>
  </si>
  <si>
    <t>ABEVA165</t>
  </si>
  <si>
    <t>ON 16,50</t>
  </si>
  <si>
    <t>ABEVA170</t>
  </si>
  <si>
    <t>ON 17,00</t>
  </si>
  <si>
    <t>ABEVA175</t>
  </si>
  <si>
    <t>ON 17,50</t>
  </si>
  <si>
    <t>ABEVA180</t>
  </si>
  <si>
    <t>ON 18,00</t>
  </si>
  <si>
    <t>ABEVA185</t>
  </si>
  <si>
    <t>ON 18,50</t>
  </si>
  <si>
    <t>ABEVA190</t>
  </si>
  <si>
    <t>ON 19,00</t>
  </si>
  <si>
    <t>ABEVB135</t>
  </si>
  <si>
    <t>ON 13,50</t>
  </si>
  <si>
    <t>ABEVB140</t>
  </si>
  <si>
    <t>ABEVB147</t>
  </si>
  <si>
    <t>ABEVC137</t>
  </si>
  <si>
    <t>ON 13,75</t>
  </si>
  <si>
    <t>ABEVC175</t>
  </si>
  <si>
    <t>ABEVC190</t>
  </si>
  <si>
    <t>ABEVC207</t>
  </si>
  <si>
    <t>ON 20,75</t>
  </si>
  <si>
    <t>ABEVC217</t>
  </si>
  <si>
    <t>ON 21,75</t>
  </si>
  <si>
    <t>ABEVD150</t>
  </si>
  <si>
    <t>ABEVD160</t>
  </si>
  <si>
    <t>ON 16,08</t>
  </si>
  <si>
    <t>ABEVD203</t>
  </si>
  <si>
    <t>ABEVE121</t>
  </si>
  <si>
    <t>ON 12,00</t>
  </si>
  <si>
    <t>ABEVG135</t>
  </si>
  <si>
    <t>ABEVG140</t>
  </si>
  <si>
    <t>ABEVG150</t>
  </si>
  <si>
    <t>ABEVG155</t>
  </si>
  <si>
    <t>ON 15,50</t>
  </si>
  <si>
    <t>ABEVH160</t>
  </si>
  <si>
    <t>ON 16,00</t>
  </si>
  <si>
    <t>ON 12,58</t>
  </si>
  <si>
    <t>ABEVL222</t>
  </si>
  <si>
    <t>ON 22,25</t>
  </si>
  <si>
    <t>ABEVM125</t>
  </si>
  <si>
    <t>PUT</t>
  </si>
  <si>
    <t>ON 12,50</t>
  </si>
  <si>
    <t>ABEVM132</t>
  </si>
  <si>
    <t>ON 13,25</t>
  </si>
  <si>
    <t>ABEVM147</t>
  </si>
  <si>
    <t>ABEVM157</t>
  </si>
  <si>
    <t>ABEVM165</t>
  </si>
  <si>
    <t>ABEVM170</t>
  </si>
  <si>
    <t>ABEVM175</t>
  </si>
  <si>
    <t>ABEVM180</t>
  </si>
  <si>
    <t>ABEVM185</t>
  </si>
  <si>
    <t>ABEVM230</t>
  </si>
  <si>
    <t>ON 23,00</t>
  </si>
  <si>
    <t>ABEVN132</t>
  </si>
  <si>
    <t>ABEVN147</t>
  </si>
  <si>
    <t>ABEVO115</t>
  </si>
  <si>
    <t>ON 11,50</t>
  </si>
  <si>
    <t>ABEVO127</t>
  </si>
  <si>
    <t>ON 12,75</t>
  </si>
  <si>
    <t>ABEVO175</t>
  </si>
  <si>
    <t>ABEVO190</t>
  </si>
  <si>
    <t>ABEVP150</t>
  </si>
  <si>
    <t>ABEVP160</t>
  </si>
  <si>
    <t>ABEVP203</t>
  </si>
  <si>
    <t>ABEVP210</t>
  </si>
  <si>
    <t>ABEVQ121</t>
  </si>
  <si>
    <t>ABEVR310</t>
  </si>
  <si>
    <t>ON 31,00</t>
  </si>
  <si>
    <t>ABEVS115</t>
  </si>
  <si>
    <t>ABEVS117</t>
  </si>
  <si>
    <t>ON 11,75</t>
  </si>
  <si>
    <t>ABEVS127</t>
  </si>
  <si>
    <t>ABEVS140</t>
  </si>
  <si>
    <t>ABEVS150</t>
  </si>
  <si>
    <t>ABEVS155</t>
  </si>
  <si>
    <t>ABEVS205</t>
  </si>
  <si>
    <t>ON 20,50</t>
  </si>
  <si>
    <t>ABEVT160</t>
  </si>
  <si>
    <t>ABEVX222</t>
  </si>
  <si>
    <t>ON 25,75</t>
  </si>
  <si>
    <t>ON 60,00</t>
  </si>
  <si>
    <t>ON 44,00</t>
  </si>
  <si>
    <t>ON 61,00</t>
  </si>
  <si>
    <t>AZULA212</t>
  </si>
  <si>
    <t>PN 21,25</t>
  </si>
  <si>
    <t>AZULA230</t>
  </si>
  <si>
    <t>PN 23,00</t>
  </si>
  <si>
    <t>AZULA235</t>
  </si>
  <si>
    <t>PN 23,50</t>
  </si>
  <si>
    <t>AZULA257</t>
  </si>
  <si>
    <t>PN 25,75</t>
  </si>
  <si>
    <t>AZULA282</t>
  </si>
  <si>
    <t>PN 28,25</t>
  </si>
  <si>
    <t>AZULA420</t>
  </si>
  <si>
    <t>PN 42,00</t>
  </si>
  <si>
    <t>AZULA460</t>
  </si>
  <si>
    <t>PN 46,00</t>
  </si>
  <si>
    <t>AZULB330</t>
  </si>
  <si>
    <t>PN 33,00</t>
  </si>
  <si>
    <t>AZULB350</t>
  </si>
  <si>
    <t>PN 35,00</t>
  </si>
  <si>
    <t>AZULB385</t>
  </si>
  <si>
    <t>PN 38,50</t>
  </si>
  <si>
    <t>PN 17,00</t>
  </si>
  <si>
    <t>PN 18,50</t>
  </si>
  <si>
    <t>PN 19,00</t>
  </si>
  <si>
    <t>PN 19,50</t>
  </si>
  <si>
    <t>PN 20,00</t>
  </si>
  <si>
    <t>PN 21,00</t>
  </si>
  <si>
    <t>PN 23,25</t>
  </si>
  <si>
    <t>PN 25,00</t>
  </si>
  <si>
    <t>PN 26,00</t>
  </si>
  <si>
    <t>PN 27,00</t>
  </si>
  <si>
    <t>AZULJ275</t>
  </si>
  <si>
    <t>PN 27,50</t>
  </si>
  <si>
    <t>PN 28,00</t>
  </si>
  <si>
    <t>PN 29,00</t>
  </si>
  <si>
    <t>PN 30,00</t>
  </si>
  <si>
    <t>PN 31,00</t>
  </si>
  <si>
    <t>PN 32,00</t>
  </si>
  <si>
    <t>PN 18,75</t>
  </si>
  <si>
    <t>PN 22,25</t>
  </si>
  <si>
    <t>PN 24,00</t>
  </si>
  <si>
    <t>PN 24,50</t>
  </si>
  <si>
    <t>PN 30,25</t>
  </si>
  <si>
    <t>PN 16,75</t>
  </si>
  <si>
    <t>PN 24,75</t>
  </si>
  <si>
    <t>PN 29,75</t>
  </si>
  <si>
    <t>PN 30,50</t>
  </si>
  <si>
    <t>PN 34,75</t>
  </si>
  <si>
    <t>AZULM190</t>
  </si>
  <si>
    <t>AZULM202</t>
  </si>
  <si>
    <t>PN 20,25</t>
  </si>
  <si>
    <t>AZULM220</t>
  </si>
  <si>
    <t>PN 22,00</t>
  </si>
  <si>
    <t>AZULM400</t>
  </si>
  <si>
    <t>PN 40,00</t>
  </si>
  <si>
    <t>AZULM460</t>
  </si>
  <si>
    <t>AZULM500</t>
  </si>
  <si>
    <t>PN 50,00</t>
  </si>
  <si>
    <t>AZULM600</t>
  </si>
  <si>
    <t>PN 60,00</t>
  </si>
  <si>
    <t>AZULN330</t>
  </si>
  <si>
    <t>PN 20,50</t>
  </si>
  <si>
    <t>PN 21,50</t>
  </si>
  <si>
    <t>AZULV240</t>
  </si>
  <si>
    <t>PN 14,50</t>
  </si>
  <si>
    <t>PN 19,75</t>
  </si>
  <si>
    <t>PN 22,75</t>
  </si>
  <si>
    <t>PN 26,50</t>
  </si>
  <si>
    <t>PN 47,00</t>
  </si>
  <si>
    <t>B3SAA580</t>
  </si>
  <si>
    <t>B3SAA618</t>
  </si>
  <si>
    <t>B3SAA633</t>
  </si>
  <si>
    <t>B3SAA638</t>
  </si>
  <si>
    <t>B3SAA648</t>
  </si>
  <si>
    <t>B3SAA668</t>
  </si>
  <si>
    <t>B3SAA706</t>
  </si>
  <si>
    <t>B3SAA723</t>
  </si>
  <si>
    <t>B3SAA728</t>
  </si>
  <si>
    <t>B3SAA738</t>
  </si>
  <si>
    <t>B3SAA788</t>
  </si>
  <si>
    <t>B3SAB600</t>
  </si>
  <si>
    <t>B3SAB660</t>
  </si>
  <si>
    <t>B3SAB700</t>
  </si>
  <si>
    <t>B3SAB725</t>
  </si>
  <si>
    <t>B3SAC542</t>
  </si>
  <si>
    <t>B3SAC555</t>
  </si>
  <si>
    <t>B3SAC565</t>
  </si>
  <si>
    <t>B3SAC570</t>
  </si>
  <si>
    <t>B3SAC575</t>
  </si>
  <si>
    <t>B3SAC580</t>
  </si>
  <si>
    <t>B3SAC605</t>
  </si>
  <si>
    <t>B3SAC615</t>
  </si>
  <si>
    <t>B3SAC625</t>
  </si>
  <si>
    <t>B3SAC645</t>
  </si>
  <si>
    <t>B3SAC675</t>
  </si>
  <si>
    <t>B3SAC765</t>
  </si>
  <si>
    <t>B3SAD605</t>
  </si>
  <si>
    <t>B3SAE487</t>
  </si>
  <si>
    <t>B3SAF462</t>
  </si>
  <si>
    <t>ON 46,25</t>
  </si>
  <si>
    <t>B3SAG235</t>
  </si>
  <si>
    <t>ON 22,73</t>
  </si>
  <si>
    <t>B3SAJ207</t>
  </si>
  <si>
    <t>ON 19,98</t>
  </si>
  <si>
    <t>ON 45,86</t>
  </si>
  <si>
    <t>ON 22,71</t>
  </si>
  <si>
    <t>ON 23,71</t>
  </si>
  <si>
    <t>ON 26,71</t>
  </si>
  <si>
    <t>ON 26,21</t>
  </si>
  <si>
    <t>ON 45,96</t>
  </si>
  <si>
    <t>ON 50,21</t>
  </si>
  <si>
    <t>B3SAM470</t>
  </si>
  <si>
    <t>B3SAM548</t>
  </si>
  <si>
    <t>B3SAM551</t>
  </si>
  <si>
    <t>B3SAM618</t>
  </si>
  <si>
    <t>B3SAM628</t>
  </si>
  <si>
    <t>B3SAM638</t>
  </si>
  <si>
    <t>B3SAN560</t>
  </si>
  <si>
    <t>B3SAN600</t>
  </si>
  <si>
    <t>B3SAN625</t>
  </si>
  <si>
    <t>B3SAO532</t>
  </si>
  <si>
    <t>B3SAO555</t>
  </si>
  <si>
    <t>B3SAO565</t>
  </si>
  <si>
    <t>B3SAO595</t>
  </si>
  <si>
    <t>B3SAO650</t>
  </si>
  <si>
    <t>B3SAP477</t>
  </si>
  <si>
    <t>B3SAP540</t>
  </si>
  <si>
    <t>B3SAQ342</t>
  </si>
  <si>
    <t>B3SAQ380</t>
  </si>
  <si>
    <t>ON 47,61</t>
  </si>
  <si>
    <t>ON 42,46</t>
  </si>
  <si>
    <t>ON 43,96</t>
  </si>
  <si>
    <t>ON 44,46</t>
  </si>
  <si>
    <t>ON 53,21</t>
  </si>
  <si>
    <t>BBASA190</t>
  </si>
  <si>
    <t>BBASA29</t>
  </si>
  <si>
    <t>BBASA327</t>
  </si>
  <si>
    <t>ON 32,26</t>
  </si>
  <si>
    <t>BBASA330</t>
  </si>
  <si>
    <t>BBASA332</t>
  </si>
  <si>
    <t>BBASA342</t>
  </si>
  <si>
    <t>BBASA350</t>
  </si>
  <si>
    <t>BBASA379</t>
  </si>
  <si>
    <t>BBASA382</t>
  </si>
  <si>
    <t>BBASA392</t>
  </si>
  <si>
    <t>BBASA482</t>
  </si>
  <si>
    <t>BBASA519</t>
  </si>
  <si>
    <t>BBASA540</t>
  </si>
  <si>
    <t>BBASA569</t>
  </si>
  <si>
    <t>BBASA625</t>
  </si>
  <si>
    <t>BBASB320</t>
  </si>
  <si>
    <t>BBASB337</t>
  </si>
  <si>
    <t>BBASB347</t>
  </si>
  <si>
    <t>BBASB372</t>
  </si>
  <si>
    <t>BBASB376</t>
  </si>
  <si>
    <t>BBASB377</t>
  </si>
  <si>
    <t>BBASB381</t>
  </si>
  <si>
    <t>BBASB390</t>
  </si>
  <si>
    <t>BBASB400</t>
  </si>
  <si>
    <t>BBASB415</t>
  </si>
  <si>
    <t>BBASB470</t>
  </si>
  <si>
    <t>BBASB475</t>
  </si>
  <si>
    <t>BBASB490</t>
  </si>
  <si>
    <t>BBASB540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</si>
  <si>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</si>
  <si>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</si>
  <si>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</si>
  <si>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</si>
  <si>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</si>
  <si>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</si>
  <si>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</si>
  <si>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</si>
  <si>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BBASC326</t>
  </si>
  <si>
    <t>BBASC327</t>
  </si>
  <si>
    <t>BBASC328</t>
  </si>
  <si>
    <t>BBASC335</t>
  </si>
  <si>
    <t>BBASC337</t>
  </si>
  <si>
    <t>BBASC344</t>
  </si>
  <si>
    <t>BBASC345</t>
  </si>
  <si>
    <t>BBASC346</t>
  </si>
  <si>
    <t>BBASC347</t>
  </si>
  <si>
    <t>BBASC352</t>
  </si>
  <si>
    <t>BBASC355</t>
  </si>
  <si>
    <t>BBASC358</t>
  </si>
  <si>
    <t>BBASC368</t>
  </si>
  <si>
    <t>BBASC392</t>
  </si>
  <si>
    <t>BBASC397</t>
  </si>
  <si>
    <t>BBASC402</t>
  </si>
  <si>
    <t>BBASC500</t>
  </si>
  <si>
    <t>BBASC515</t>
  </si>
  <si>
    <t>BBASD230</t>
  </si>
  <si>
    <t>BBASD290</t>
  </si>
  <si>
    <t>BBASD365</t>
  </si>
  <si>
    <t>BBASE230</t>
  </si>
  <si>
    <t>BBASE242</t>
  </si>
  <si>
    <t>BBASE250</t>
  </si>
  <si>
    <t>BBASE260</t>
  </si>
  <si>
    <t>BBASE301</t>
  </si>
  <si>
    <t>BBASE340</t>
  </si>
  <si>
    <t>BBASE347</t>
  </si>
  <si>
    <t>BBASE352</t>
  </si>
  <si>
    <t>BBASE357</t>
  </si>
  <si>
    <t>BBASE360</t>
  </si>
  <si>
    <t>BBASE362</t>
  </si>
  <si>
    <t>BBASE365</t>
  </si>
  <si>
    <t>BBASE367</t>
  </si>
  <si>
    <t>BBASE370</t>
  </si>
  <si>
    <t>BBASE375</t>
  </si>
  <si>
    <t>BBASF302</t>
  </si>
  <si>
    <t>BBASF332</t>
  </si>
  <si>
    <t>BBASF342</t>
  </si>
  <si>
    <t>BBASF382</t>
  </si>
  <si>
    <t>BBASF402</t>
  </si>
  <si>
    <t>BBASG290</t>
  </si>
  <si>
    <t>ON 29,00</t>
  </si>
  <si>
    <t>BBASG48</t>
  </si>
  <si>
    <t>BBASH240</t>
  </si>
  <si>
    <t>BBASH25</t>
  </si>
  <si>
    <t>BBASH26</t>
  </si>
  <si>
    <t>BBASH297</t>
  </si>
  <si>
    <t>BBASH35</t>
  </si>
  <si>
    <t>BBASI450</t>
  </si>
  <si>
    <t>ON 26,63</t>
  </si>
  <si>
    <t>ON 28,47</t>
  </si>
  <si>
    <t>ON 24,23</t>
  </si>
  <si>
    <t>ON 24,48</t>
  </si>
  <si>
    <t>ON 24,98</t>
  </si>
  <si>
    <t>ON 42,48</t>
  </si>
  <si>
    <t>BBASM247</t>
  </si>
  <si>
    <t>ON 24,26</t>
  </si>
  <si>
    <t>BBASM262</t>
  </si>
  <si>
    <t>BBASM272</t>
  </si>
  <si>
    <t>BBASM29</t>
  </si>
  <si>
    <t>BBASM297</t>
  </si>
  <si>
    <t>ON 29,26</t>
  </si>
  <si>
    <t>BBASM327</t>
  </si>
  <si>
    <t>BBASM332</t>
  </si>
  <si>
    <t>BBASM350</t>
  </si>
  <si>
    <t>BBASM382</t>
  </si>
  <si>
    <t>BBASM467</t>
  </si>
  <si>
    <t>BBASM482</t>
  </si>
  <si>
    <t>BBASM497</t>
  </si>
  <si>
    <t>BBASM540</t>
  </si>
  <si>
    <t>BBASM600</t>
  </si>
  <si>
    <t>BBASN195</t>
  </si>
  <si>
    <t>BBASN320</t>
  </si>
  <si>
    <t>BBASN323</t>
  </si>
  <si>
    <t>BBASN325</t>
  </si>
  <si>
    <t>BBASN328</t>
  </si>
  <si>
    <t>BBASN335</t>
  </si>
  <si>
    <t>BBASN337</t>
  </si>
  <si>
    <t>BBASN345</t>
  </si>
  <si>
    <t>BBASN347</t>
  </si>
  <si>
    <t>BBASN372</t>
  </si>
  <si>
    <t>BBASN390</t>
  </si>
  <si>
    <t>BBASN415</t>
  </si>
  <si>
    <t>BBASN427</t>
  </si>
  <si>
    <t>ON 48,78</t>
  </si>
  <si>
    <t>BBASN460</t>
  </si>
  <si>
    <t>BBASN470</t>
  </si>
  <si>
    <t>BBASN475</t>
  </si>
  <si>
    <t>BBASO255</t>
  </si>
  <si>
    <t>BBASO257</t>
  </si>
  <si>
    <t>BBASO267</t>
  </si>
  <si>
    <t>BBASO302</t>
  </si>
  <si>
    <t>BBASO305</t>
  </si>
  <si>
    <t>BBASO307</t>
  </si>
  <si>
    <t>BBASO326</t>
  </si>
  <si>
    <t>BBASO327</t>
  </si>
  <si>
    <t>BBASO335</t>
  </si>
  <si>
    <t>BBASO337</t>
  </si>
  <si>
    <t>BBASO344</t>
  </si>
  <si>
    <t>BBASO345</t>
  </si>
  <si>
    <t>BBASO397</t>
  </si>
  <si>
    <t>BBASO480</t>
  </si>
  <si>
    <t>BBASO500</t>
  </si>
  <si>
    <t>BBASO515</t>
  </si>
  <si>
    <t>BBASP230</t>
  </si>
  <si>
    <t>BBASP262</t>
  </si>
  <si>
    <t>BBASP290</t>
  </si>
  <si>
    <t>BBASQ242</t>
  </si>
  <si>
    <t>BBASQ270</t>
  </si>
  <si>
    <t>BBASQ301</t>
  </si>
  <si>
    <t>BBASQ347</t>
  </si>
  <si>
    <t>BBASQ352</t>
  </si>
  <si>
    <t>BBASQ357</t>
  </si>
  <si>
    <t>BBASQ362</t>
  </si>
  <si>
    <t>BBASQ367</t>
  </si>
  <si>
    <t>BBASQ375</t>
  </si>
  <si>
    <t>BBASR302</t>
  </si>
  <si>
    <t>BBASR312</t>
  </si>
  <si>
    <t>BBASR332</t>
  </si>
  <si>
    <t>BBASR342</t>
  </si>
  <si>
    <t>BBASR372</t>
  </si>
  <si>
    <t>BBASS48</t>
  </si>
  <si>
    <t>BBAST25</t>
  </si>
  <si>
    <t>BBAST26</t>
  </si>
  <si>
    <t>BBAST297</t>
  </si>
  <si>
    <t>BBAST35</t>
  </si>
  <si>
    <t>ON 25,98</t>
  </si>
  <si>
    <t>ON 27,48</t>
  </si>
  <si>
    <t>ON 47,48</t>
  </si>
  <si>
    <t>BBDCA103</t>
  </si>
  <si>
    <t>BBDCA161</t>
  </si>
  <si>
    <t>BBDCA191</t>
  </si>
  <si>
    <t>BBDCA193</t>
  </si>
  <si>
    <t>BBDCA199</t>
  </si>
  <si>
    <t>BBDCA205</t>
  </si>
  <si>
    <t>BBDCA211</t>
  </si>
  <si>
    <t>BBDCA213</t>
  </si>
  <si>
    <t>BBDCA217</t>
  </si>
  <si>
    <t>ON 21,71</t>
  </si>
  <si>
    <t>BBDCA220</t>
  </si>
  <si>
    <t>BBDCA221</t>
  </si>
  <si>
    <t>BBDCA222</t>
  </si>
  <si>
    <t>ON 22,21</t>
  </si>
  <si>
    <t>BBDCA224</t>
  </si>
  <si>
    <t>BBDCA226</t>
  </si>
  <si>
    <t>BBDCA228</t>
  </si>
  <si>
    <t>BBDCA232</t>
  </si>
  <si>
    <t>BBDCA234</t>
  </si>
  <si>
    <t>ON 23,46</t>
  </si>
  <si>
    <t>BBDCA238</t>
  </si>
  <si>
    <t>BBDCA246</t>
  </si>
  <si>
    <t>BBDCA248</t>
  </si>
  <si>
    <t>BBDCA251</t>
  </si>
  <si>
    <t>BBDCA256</t>
  </si>
  <si>
    <t>BBDCA274</t>
  </si>
  <si>
    <t>ON 27,46</t>
  </si>
  <si>
    <t>BBDCA337</t>
  </si>
  <si>
    <t>BBDCA356</t>
  </si>
  <si>
    <t>BBDCA362</t>
  </si>
  <si>
    <t>BBDCA432</t>
  </si>
  <si>
    <t>BBDCA864</t>
  </si>
  <si>
    <t>BBDCB184</t>
  </si>
  <si>
    <t>BBDCB186</t>
  </si>
  <si>
    <t>BBDCB231</t>
  </si>
  <si>
    <t>BBDCB234</t>
  </si>
  <si>
    <t>BBDCB239</t>
  </si>
  <si>
    <t>BBDCB241</t>
  </si>
  <si>
    <t>BBDCB249</t>
  </si>
  <si>
    <t>BBDCB251</t>
  </si>
  <si>
    <t>BBDCB256</t>
  </si>
  <si>
    <t>BBDCB315</t>
  </si>
  <si>
    <t>BBDCB345</t>
  </si>
  <si>
    <t>BBDCC104</t>
  </si>
  <si>
    <t>BBDCC168</t>
  </si>
  <si>
    <t>BBDCC17</t>
  </si>
  <si>
    <t>BBDCC174</t>
  </si>
  <si>
    <t>BBDCC189</t>
  </si>
  <si>
    <t>BBDCC194</t>
  </si>
  <si>
    <t>BBDCC196</t>
  </si>
  <si>
    <t>BBDCC20</t>
  </si>
  <si>
    <t>BBDCC206</t>
  </si>
  <si>
    <t>BBDCC210</t>
  </si>
  <si>
    <t>BBDCC211</t>
  </si>
  <si>
    <t>BBDCC214</t>
  </si>
  <si>
    <t>BBDCC216</t>
  </si>
  <si>
    <t>BBDCC219</t>
  </si>
  <si>
    <t>BBDCC221</t>
  </si>
  <si>
    <t>BBDCC224</t>
  </si>
  <si>
    <t>BBDCC228</t>
  </si>
  <si>
    <t>BBDCC229</t>
  </si>
  <si>
    <t>BBDCC231</t>
  </si>
  <si>
    <t>BBDCC234</t>
  </si>
  <si>
    <t>BBDCC239</t>
  </si>
  <si>
    <t>BBDCC244</t>
  </si>
  <si>
    <t>BBDCC246</t>
  </si>
  <si>
    <t>BBDCC256</t>
  </si>
  <si>
    <t>BBDCC261</t>
  </si>
  <si>
    <t>BBDCC266</t>
  </si>
  <si>
    <t>BBDCC276</t>
  </si>
  <si>
    <t>BBDCC325</t>
  </si>
  <si>
    <t>BBDCD274</t>
  </si>
  <si>
    <t>BBDCF164</t>
  </si>
  <si>
    <t>BBDCG200</t>
  </si>
  <si>
    <t>BBDCJ217</t>
  </si>
  <si>
    <t>PN 26,75</t>
  </si>
  <si>
    <t>PN 27,75</t>
  </si>
  <si>
    <t>PN 28,50</t>
  </si>
  <si>
    <t>ON 17,48</t>
  </si>
  <si>
    <t>ON 18,98</t>
  </si>
  <si>
    <t>ON 20,98</t>
  </si>
  <si>
    <t>ON 19,68</t>
  </si>
  <si>
    <t>ON 20,18</t>
  </si>
  <si>
    <t>BBDCM103</t>
  </si>
  <si>
    <t>BBDCM138</t>
  </si>
  <si>
    <t>BBDCM153</t>
  </si>
  <si>
    <t>BBDCM161</t>
  </si>
  <si>
    <t>BBDCM176</t>
  </si>
  <si>
    <t>BBDCM177</t>
  </si>
  <si>
    <t>BBDCM178</t>
  </si>
  <si>
    <t>BBDCM182</t>
  </si>
  <si>
    <t>ON 18,21</t>
  </si>
  <si>
    <t>BBDCM191</t>
  </si>
  <si>
    <t>BBDCM192</t>
  </si>
  <si>
    <t>ON 19,21</t>
  </si>
  <si>
    <t>BBDCM193</t>
  </si>
  <si>
    <t>BBDCM199</t>
  </si>
  <si>
    <t>BBDCM200</t>
  </si>
  <si>
    <t>ON 19,96</t>
  </si>
  <si>
    <t>BBDCM211</t>
  </si>
  <si>
    <t>BBDCM213</t>
  </si>
  <si>
    <t>BBDCM219</t>
  </si>
  <si>
    <t>BBDCM221</t>
  </si>
  <si>
    <t>BBDCM224</t>
  </si>
  <si>
    <t>BBDCM226</t>
  </si>
  <si>
    <t>BBDCM246</t>
  </si>
  <si>
    <t>BBDCM248</t>
  </si>
  <si>
    <t>BBDCM251</t>
  </si>
  <si>
    <t>BBDCM256</t>
  </si>
  <si>
    <t>BBDCM311</t>
  </si>
  <si>
    <t>BBDCM337</t>
  </si>
  <si>
    <t>BBDCM356</t>
  </si>
  <si>
    <t>BBDCM362</t>
  </si>
  <si>
    <t>BBDCM432</t>
  </si>
  <si>
    <t>BBDCM450</t>
  </si>
  <si>
    <t>BBDCM864</t>
  </si>
  <si>
    <t>BBDCN174</t>
  </si>
  <si>
    <t>BBDCN184</t>
  </si>
  <si>
    <t>BBDCN193</t>
  </si>
  <si>
    <t>BBDCN203</t>
  </si>
  <si>
    <t>BBDCN206</t>
  </si>
  <si>
    <t>BBDCN216</t>
  </si>
  <si>
    <t>BBDCN219</t>
  </si>
  <si>
    <t>BBDCN256</t>
  </si>
  <si>
    <t>BBDCN300</t>
  </si>
  <si>
    <t>BBDCN315</t>
  </si>
  <si>
    <t>BBDCO163</t>
  </si>
  <si>
    <t>BBDCO166</t>
  </si>
  <si>
    <t>BBDCO168</t>
  </si>
  <si>
    <t>BBDCO169</t>
  </si>
  <si>
    <t>BBDCO17</t>
  </si>
  <si>
    <t>BBDCO174</t>
  </si>
  <si>
    <t>BBDCO175</t>
  </si>
  <si>
    <t>BBDCO181</t>
  </si>
  <si>
    <t>BBDCO189</t>
  </si>
  <si>
    <t>BBDCO196</t>
  </si>
  <si>
    <t>BBDCO20</t>
  </si>
  <si>
    <t>BBDCO206</t>
  </si>
  <si>
    <t>BBDCO210</t>
  </si>
  <si>
    <t>BBDCO211</t>
  </si>
  <si>
    <t>BBDCO214</t>
  </si>
  <si>
    <t>BBDCO216</t>
  </si>
  <si>
    <t>BBDCO219</t>
  </si>
  <si>
    <t>BBDCO224</t>
  </si>
  <si>
    <t>BBDCO229</t>
  </si>
  <si>
    <t>BBDCO325</t>
  </si>
  <si>
    <t>BBDCP179</t>
  </si>
  <si>
    <t>BBDCP249</t>
  </si>
  <si>
    <t>BBDCP274</t>
  </si>
  <si>
    <t>BBDCQ219</t>
  </si>
  <si>
    <t>BBDCS200</t>
  </si>
  <si>
    <t>BBSEA276</t>
  </si>
  <si>
    <t>ON 27,62</t>
  </si>
  <si>
    <t>BBSEA286</t>
  </si>
  <si>
    <t>ON 28,62</t>
  </si>
  <si>
    <t>BBSED245</t>
  </si>
  <si>
    <t>ON 24,50</t>
  </si>
  <si>
    <t>BBSED267</t>
  </si>
  <si>
    <t>ON 26,75</t>
  </si>
  <si>
    <t>ON 28,36</t>
  </si>
  <si>
    <t>ON 23,50</t>
  </si>
  <si>
    <t>ON 24,00</t>
  </si>
  <si>
    <t>ON 25,00</t>
  </si>
  <si>
    <t>ON 25,50</t>
  </si>
  <si>
    <t>ON 26,00</t>
  </si>
  <si>
    <t>ON 26,50</t>
  </si>
  <si>
    <t>ON 27,00</t>
  </si>
  <si>
    <t>ON 27,50</t>
  </si>
  <si>
    <t>ON 28,00</t>
  </si>
  <si>
    <t>ON 28,50</t>
  </si>
  <si>
    <t>ON 23,62</t>
  </si>
  <si>
    <t>ON 25,62</t>
  </si>
  <si>
    <t>ON 26,62</t>
  </si>
  <si>
    <t>ON 28,12</t>
  </si>
  <si>
    <t>ON 30,62</t>
  </si>
  <si>
    <t>ON 33,62</t>
  </si>
  <si>
    <t>BBSEM276</t>
  </si>
  <si>
    <t>BBSEP237</t>
  </si>
  <si>
    <t>ON 23,75</t>
  </si>
  <si>
    <t>BBSEP245</t>
  </si>
  <si>
    <t>ON 21,50</t>
  </si>
  <si>
    <t>ON 22,00</t>
  </si>
  <si>
    <t>ON 22,50</t>
  </si>
  <si>
    <t>ON 20,62</t>
  </si>
  <si>
    <t>ON 22,62</t>
  </si>
  <si>
    <t>ON 23,12</t>
  </si>
  <si>
    <t>ON 24,62</t>
  </si>
  <si>
    <t>ON 26,12</t>
  </si>
  <si>
    <t>BEEFC130</t>
  </si>
  <si>
    <t>ON 13,00</t>
  </si>
  <si>
    <t>ON 10,50</t>
  </si>
  <si>
    <t>ON 14,25</t>
  </si>
  <si>
    <t>ON 11,00</t>
  </si>
  <si>
    <t>BEEFO130</t>
  </si>
  <si>
    <t>ON 10,00</t>
  </si>
  <si>
    <t>BGIF21</t>
  </si>
  <si>
    <t>BGIF21C025000</t>
  </si>
  <si>
    <t>I GORDO R$</t>
  </si>
  <si>
    <t>BGIF21C027500</t>
  </si>
  <si>
    <t>BGIF21P022000</t>
  </si>
  <si>
    <t>BGIF21P022600</t>
  </si>
  <si>
    <t>BGIF21P023600</t>
  </si>
  <si>
    <t>BGIF21P024000</t>
  </si>
  <si>
    <t>BGIF21P024050</t>
  </si>
  <si>
    <t>BGIF21P024200</t>
  </si>
  <si>
    <t>BGIF21P024500</t>
  </si>
  <si>
    <t>BGIF21P025000</t>
  </si>
  <si>
    <t>BGIF21P025200</t>
  </si>
  <si>
    <t>BGIF21P026500</t>
  </si>
  <si>
    <t>BGIF21P026700</t>
  </si>
  <si>
    <t>BGIF21P027500</t>
  </si>
  <si>
    <t>BGIK21</t>
  </si>
  <si>
    <t>BGIK21C022500</t>
  </si>
  <si>
    <t>BGIK21C025100</t>
  </si>
  <si>
    <t>BGIK21C026500</t>
  </si>
  <si>
    <t>BGIK21P020800</t>
  </si>
  <si>
    <t>BGIK21P022500</t>
  </si>
  <si>
    <t>BGIK21P023000</t>
  </si>
  <si>
    <t>BGIK21P024000</t>
  </si>
  <si>
    <t>BGIK21P024500</t>
  </si>
  <si>
    <t>BGIK21P025000</t>
  </si>
  <si>
    <t>BGIK21P026500</t>
  </si>
  <si>
    <t>BKBRA117</t>
  </si>
  <si>
    <t>BKBRA147</t>
  </si>
  <si>
    <t>BKBRM112</t>
  </si>
  <si>
    <t>ON 11,25</t>
  </si>
  <si>
    <t>BOVAA100</t>
  </si>
  <si>
    <t>CI 100,00</t>
  </si>
  <si>
    <t>BOVAA102</t>
  </si>
  <si>
    <t>CI 102,00</t>
  </si>
  <si>
    <t>BOVAA104</t>
  </si>
  <si>
    <t>CI 104,00</t>
  </si>
  <si>
    <t>BOVAA106</t>
  </si>
  <si>
    <t>CI 106,00</t>
  </si>
  <si>
    <t>BOVAA112</t>
  </si>
  <si>
    <t>CI 112,00</t>
  </si>
  <si>
    <t>BOVAA65</t>
  </si>
  <si>
    <t>CI 65,00</t>
  </si>
  <si>
    <t>BOVAA80</t>
  </si>
  <si>
    <t>CI 80,00</t>
  </si>
  <si>
    <t>BOVAA910</t>
  </si>
  <si>
    <t>CI 91,00</t>
  </si>
  <si>
    <t>BOVAA95</t>
  </si>
  <si>
    <t>CI 95,00</t>
  </si>
  <si>
    <t>BOVAB870</t>
  </si>
  <si>
    <t>CI 87,00</t>
  </si>
  <si>
    <t>BOVAC120</t>
  </si>
  <si>
    <t>CI 120,00</t>
  </si>
  <si>
    <t>BOVAC150</t>
  </si>
  <si>
    <t>CI 150,00</t>
  </si>
  <si>
    <t>BOVAC90</t>
  </si>
  <si>
    <t>CI 90,00</t>
  </si>
  <si>
    <t>BOVAG80</t>
  </si>
  <si>
    <t>BOVAH10</t>
  </si>
  <si>
    <t>BOVAI11</t>
  </si>
  <si>
    <t>CI 110,00</t>
  </si>
  <si>
    <t>CI 105,00</t>
  </si>
  <si>
    <t>CI 108,00</t>
  </si>
  <si>
    <t>CI 115,00</t>
  </si>
  <si>
    <t>CI 116,00</t>
  </si>
  <si>
    <t>CI 50,00</t>
  </si>
  <si>
    <t>CI 75,00</t>
  </si>
  <si>
    <t>CI 85,00</t>
  </si>
  <si>
    <t>CI 88,00</t>
  </si>
  <si>
    <t>CI 89,00</t>
  </si>
  <si>
    <t>CI 92,00</t>
  </si>
  <si>
    <t>CI 93,00</t>
  </si>
  <si>
    <t>CI 94,00</t>
  </si>
  <si>
    <t>CI 96,00</t>
  </si>
  <si>
    <t>CI 97,00</t>
  </si>
  <si>
    <t>CI 98,00</t>
  </si>
  <si>
    <t>CI 99,00</t>
  </si>
  <si>
    <t>CI 119,00</t>
  </si>
  <si>
    <t>CI 125,00</t>
  </si>
  <si>
    <t>CI 60,00</t>
  </si>
  <si>
    <t>CI 93,50</t>
  </si>
  <si>
    <t>BOVAM100</t>
  </si>
  <si>
    <t>BOVAM102</t>
  </si>
  <si>
    <t>BOVAM104</t>
  </si>
  <si>
    <t>BOVAM106</t>
  </si>
  <si>
    <t>BOVAM65</t>
  </si>
  <si>
    <t>BOVAM80</t>
  </si>
  <si>
    <t>BOVAM910</t>
  </si>
  <si>
    <t>BOVAM930</t>
  </si>
  <si>
    <t>BOVAM940</t>
  </si>
  <si>
    <t>BOVAM95</t>
  </si>
  <si>
    <t>BOVAO120</t>
  </si>
  <si>
    <t>BOVAO90</t>
  </si>
  <si>
    <t>BOVAS80</t>
  </si>
  <si>
    <t>BOVAT10</t>
  </si>
  <si>
    <t>BOVAV90</t>
  </si>
  <si>
    <t>BPACA725</t>
  </si>
  <si>
    <t>BPACA775</t>
  </si>
  <si>
    <t>BPACD360</t>
  </si>
  <si>
    <t>BPACD375</t>
  </si>
  <si>
    <t>BPACD377</t>
  </si>
  <si>
    <t>BPACD385</t>
  </si>
  <si>
    <t>BPACD450</t>
  </si>
  <si>
    <t>UNT 51,00</t>
  </si>
  <si>
    <t>UNT 52,00</t>
  </si>
  <si>
    <t>BPACP360</t>
  </si>
  <si>
    <t>BPACP375</t>
  </si>
  <si>
    <t>BPACP377</t>
  </si>
  <si>
    <t>BPACP385</t>
  </si>
  <si>
    <t>BPACP450</t>
  </si>
  <si>
    <t>PN 10,00</t>
  </si>
  <si>
    <t>BRAPD505</t>
  </si>
  <si>
    <t>BRAPE300</t>
  </si>
  <si>
    <t>BRAPE320</t>
  </si>
  <si>
    <t>BRAPE330</t>
  </si>
  <si>
    <t>BRAPE335</t>
  </si>
  <si>
    <t>PN 33,50</t>
  </si>
  <si>
    <t>BRAPE340</t>
  </si>
  <si>
    <t>PN 34,00</t>
  </si>
  <si>
    <t>BRAPE350</t>
  </si>
  <si>
    <t>BRAPE360</t>
  </si>
  <si>
    <t>PN 36,00</t>
  </si>
  <si>
    <t>BRAPE370</t>
  </si>
  <si>
    <t>PN 37,00</t>
  </si>
  <si>
    <t>PN 37,50</t>
  </si>
  <si>
    <t>PN 44,00</t>
  </si>
  <si>
    <t>PN 44,50</t>
  </si>
  <si>
    <t>PN 45,00</t>
  </si>
  <si>
    <t>PN 48,00</t>
  </si>
  <si>
    <t>PN 48,50</t>
  </si>
  <si>
    <t>PN 49,00</t>
  </si>
  <si>
    <t>PN 53,00</t>
  </si>
  <si>
    <t>BRAPQ300</t>
  </si>
  <si>
    <t>BRAPQ320</t>
  </si>
  <si>
    <t>BRAPQ330</t>
  </si>
  <si>
    <t>BRAPQ350</t>
  </si>
  <si>
    <t>BRAPQ370</t>
  </si>
  <si>
    <t>BRAPS450</t>
  </si>
  <si>
    <t>BRAPT350</t>
  </si>
  <si>
    <t>PN 43,00</t>
  </si>
  <si>
    <t>BRDTA230</t>
  </si>
  <si>
    <t>BRDTA240</t>
  </si>
  <si>
    <t>BRDTA257</t>
  </si>
  <si>
    <t>ON 25,25</t>
  </si>
  <si>
    <t>BRDTA262</t>
  </si>
  <si>
    <t>BRDTB295</t>
  </si>
  <si>
    <t>ON 29,50</t>
  </si>
  <si>
    <t>BRDTD220</t>
  </si>
  <si>
    <t>BRDTD222</t>
  </si>
  <si>
    <t>BRDTD240</t>
  </si>
  <si>
    <t>BRDTD285</t>
  </si>
  <si>
    <t>ON 16,75</t>
  </si>
  <si>
    <t>ON 19,50</t>
  </si>
  <si>
    <t>ON 19,75</t>
  </si>
  <si>
    <t>ON 20,00</t>
  </si>
  <si>
    <t>ON 20,25</t>
  </si>
  <si>
    <t>ON 21,00</t>
  </si>
  <si>
    <t>ON 21,25</t>
  </si>
  <si>
    <t>ON 22,75</t>
  </si>
  <si>
    <t>ON 23,25</t>
  </si>
  <si>
    <t>ON 24,75</t>
  </si>
  <si>
    <t>ON 26,25</t>
  </si>
  <si>
    <t>ON 30,00</t>
  </si>
  <si>
    <t>ON 32,00</t>
  </si>
  <si>
    <t>BRDTM21</t>
  </si>
  <si>
    <t>BRDTM217</t>
  </si>
  <si>
    <t>BRDTM240</t>
  </si>
  <si>
    <t>BRDTN295</t>
  </si>
  <si>
    <t>BRDTP170</t>
  </si>
  <si>
    <t>BRDTP212</t>
  </si>
  <si>
    <t>BRDTP220</t>
  </si>
  <si>
    <t>BRDTP240</t>
  </si>
  <si>
    <t>ON 19,25</t>
  </si>
  <si>
    <t>ON 18,25</t>
  </si>
  <si>
    <t>ON 29,25</t>
  </si>
  <si>
    <t>BRFSA185</t>
  </si>
  <si>
    <t>BRFSA195</t>
  </si>
  <si>
    <t>BRFSA207</t>
  </si>
  <si>
    <t>BRFSA217</t>
  </si>
  <si>
    <t>BRFSA220</t>
  </si>
  <si>
    <t>BRFSA222</t>
  </si>
  <si>
    <t>BRFSA227</t>
  </si>
  <si>
    <t>BRFSA242</t>
  </si>
  <si>
    <t>ON 24,25</t>
  </si>
  <si>
    <t>BRFSA247</t>
  </si>
  <si>
    <t>BRFSA260</t>
  </si>
  <si>
    <t>BRFSA360</t>
  </si>
  <si>
    <t>ON 36,00</t>
  </si>
  <si>
    <t>BRFSB195</t>
  </si>
  <si>
    <t>BRFSB200</t>
  </si>
  <si>
    <t>BRFSB217</t>
  </si>
  <si>
    <t>BRFSB222</t>
  </si>
  <si>
    <t>BRFSB225</t>
  </si>
  <si>
    <t>BRFSB250</t>
  </si>
  <si>
    <t>BRFSC180</t>
  </si>
  <si>
    <t>BRFSC207</t>
  </si>
  <si>
    <t>BRFSC222</t>
  </si>
  <si>
    <t>BRFSC250</t>
  </si>
  <si>
    <t>BRFSC280</t>
  </si>
  <si>
    <t>BRFSC372</t>
  </si>
  <si>
    <t>ON 37,25</t>
  </si>
  <si>
    <t>ON 30,25</t>
  </si>
  <si>
    <t>ON 32,25</t>
  </si>
  <si>
    <t>ON 42,00</t>
  </si>
  <si>
    <t>ON 33,25</t>
  </si>
  <si>
    <t>ON 35,00</t>
  </si>
  <si>
    <t>ON 35,75</t>
  </si>
  <si>
    <t>ON 37,50</t>
  </si>
  <si>
    <t>ON 38,75</t>
  </si>
  <si>
    <t>ON 42,75</t>
  </si>
  <si>
    <t>BRFSM157</t>
  </si>
  <si>
    <t>BRFSM185</t>
  </si>
  <si>
    <t>BRFSM195</t>
  </si>
  <si>
    <t>BRFSM200</t>
  </si>
  <si>
    <t>BRFSM202</t>
  </si>
  <si>
    <t>BRFSM207</t>
  </si>
  <si>
    <t>BRFSM215</t>
  </si>
  <si>
    <t>BRFSM217</t>
  </si>
  <si>
    <t>BRFSM222</t>
  </si>
  <si>
    <t>BRFSM227</t>
  </si>
  <si>
    <t>BRFSM325</t>
  </si>
  <si>
    <t>ON 32,50</t>
  </si>
  <si>
    <t>BRFSM360</t>
  </si>
  <si>
    <t>BRFSN190</t>
  </si>
  <si>
    <t>BRFSN195</t>
  </si>
  <si>
    <t>BRFSN200</t>
  </si>
  <si>
    <t>BRFSN217</t>
  </si>
  <si>
    <t>BRFSN222</t>
  </si>
  <si>
    <t>BRFSN225</t>
  </si>
  <si>
    <t>BRFSN250</t>
  </si>
  <si>
    <t>BRFSO180</t>
  </si>
  <si>
    <t>BRFSO207</t>
  </si>
  <si>
    <t>BRFSO222</t>
  </si>
  <si>
    <t>BRFSO250</t>
  </si>
  <si>
    <t>BRFSO372</t>
  </si>
  <si>
    <t>BRFSO402</t>
  </si>
  <si>
    <t>ON 40,25</t>
  </si>
  <si>
    <t>BRFSS200</t>
  </si>
  <si>
    <t>ON 14,50</t>
  </si>
  <si>
    <t>ON 44,50</t>
  </si>
  <si>
    <t>BRKMC36</t>
  </si>
  <si>
    <t>PNA 36,00</t>
  </si>
  <si>
    <t>BRKMD400</t>
  </si>
  <si>
    <t>PNA 40,00</t>
  </si>
  <si>
    <t>BRKMD500</t>
  </si>
  <si>
    <t>PNA 50,00</t>
  </si>
  <si>
    <t>BRKMF350</t>
  </si>
  <si>
    <t>PNA 35,00</t>
  </si>
  <si>
    <t>BRKMG13</t>
  </si>
  <si>
    <t>PNA 13,00</t>
  </si>
  <si>
    <t>BRKMG15</t>
  </si>
  <si>
    <t>PNA 15,00</t>
  </si>
  <si>
    <t>PNA 20,00</t>
  </si>
  <si>
    <t>PNA 21,00</t>
  </si>
  <si>
    <t>PNA 21,50</t>
  </si>
  <si>
    <t>PNA 22,00</t>
  </si>
  <si>
    <t>PNA 22,50</t>
  </si>
  <si>
    <t>PNA 23,00</t>
  </si>
  <si>
    <t>PNA 23,50</t>
  </si>
  <si>
    <t>PNA 24,00</t>
  </si>
  <si>
    <t>PNA 24,50</t>
  </si>
  <si>
    <t>PNA 25,00</t>
  </si>
  <si>
    <t>PNA 26,00</t>
  </si>
  <si>
    <t>PNA 27,00</t>
  </si>
  <si>
    <t>BRKMO36</t>
  </si>
  <si>
    <t>BRKMO495</t>
  </si>
  <si>
    <t>PNA 49,50</t>
  </si>
  <si>
    <t>BRKMP300</t>
  </si>
  <si>
    <t>PNA 30,00</t>
  </si>
  <si>
    <t>BRKMP400</t>
  </si>
  <si>
    <t>BRKMP500</t>
  </si>
  <si>
    <t>BRKMQ200</t>
  </si>
  <si>
    <t>BRKMR350</t>
  </si>
  <si>
    <t>BRKMS13</t>
  </si>
  <si>
    <t>BRKMS15</t>
  </si>
  <si>
    <t>PNA 17,50</t>
  </si>
  <si>
    <t>PNA 18,00</t>
  </si>
  <si>
    <t>PNA 18,50</t>
  </si>
  <si>
    <t>PNA 19,00</t>
  </si>
  <si>
    <t>PNA 20,50</t>
  </si>
  <si>
    <t>BRMLA100</t>
  </si>
  <si>
    <t>BRMLA102</t>
  </si>
  <si>
    <t>ON 10,25</t>
  </si>
  <si>
    <t>BRMLA105</t>
  </si>
  <si>
    <t>BRMLA110</t>
  </si>
  <si>
    <t>BRMLA120</t>
  </si>
  <si>
    <t>BRMLA160</t>
  </si>
  <si>
    <t>BRMLA165</t>
  </si>
  <si>
    <t>BRMLA180</t>
  </si>
  <si>
    <t>BRMLB120</t>
  </si>
  <si>
    <t>BRMLB125</t>
  </si>
  <si>
    <t>BRMLB13</t>
  </si>
  <si>
    <t>BRMLB145</t>
  </si>
  <si>
    <t>BRMLB167</t>
  </si>
  <si>
    <t>ON 17,25</t>
  </si>
  <si>
    <t>ON 17,75</t>
  </si>
  <si>
    <t>ON 8,20</t>
  </si>
  <si>
    <t>ON 8,40</t>
  </si>
  <si>
    <t>ON 8,50</t>
  </si>
  <si>
    <t>ON 8,60</t>
  </si>
  <si>
    <t>ON 8,80</t>
  </si>
  <si>
    <t>ON 9,00</t>
  </si>
  <si>
    <t>ON 9,20</t>
  </si>
  <si>
    <t>ON 9,40</t>
  </si>
  <si>
    <t>ON 9,60</t>
  </si>
  <si>
    <t>ON 9,80</t>
  </si>
  <si>
    <t>ON 10,75</t>
  </si>
  <si>
    <t>ON 15,25</t>
  </si>
  <si>
    <t>ON 18,75</t>
  </si>
  <si>
    <t>ON 7,50</t>
  </si>
  <si>
    <t>ON 8,00</t>
  </si>
  <si>
    <t>ON 9,70</t>
  </si>
  <si>
    <t>ON 12,25</t>
  </si>
  <si>
    <t>ON 7,80</t>
  </si>
  <si>
    <t>ON 8,10</t>
  </si>
  <si>
    <t>BRMLM750</t>
  </si>
  <si>
    <t>BRMLM800</t>
  </si>
  <si>
    <t>BRMLN125</t>
  </si>
  <si>
    <t>BRMLN13</t>
  </si>
  <si>
    <t>BRMLN650</t>
  </si>
  <si>
    <t>ON 6,50</t>
  </si>
  <si>
    <t>ON 7,30</t>
  </si>
  <si>
    <t>ON 7,90</t>
  </si>
  <si>
    <t>ON 7,40</t>
  </si>
  <si>
    <t>ON 7,60</t>
  </si>
  <si>
    <t>ON 9,30</t>
  </si>
  <si>
    <t>ON 9,50</t>
  </si>
  <si>
    <t>BRSRA142</t>
  </si>
  <si>
    <t>BRSRA150</t>
  </si>
  <si>
    <t>BRSRA172</t>
  </si>
  <si>
    <t>BRSRM142</t>
  </si>
  <si>
    <t>BTOWB950</t>
  </si>
  <si>
    <t>ON 95,00</t>
  </si>
  <si>
    <t>BTOWD50</t>
  </si>
  <si>
    <t>ON 49,59</t>
  </si>
  <si>
    <t>ON 100,00</t>
  </si>
  <si>
    <t>ON 38,00</t>
  </si>
  <si>
    <t>ON 75,00</t>
  </si>
  <si>
    <t>ON 76,00</t>
  </si>
  <si>
    <t>ON 78,00</t>
  </si>
  <si>
    <t>ON 80,00</t>
  </si>
  <si>
    <t>ON 82,00</t>
  </si>
  <si>
    <t>ON 84,00</t>
  </si>
  <si>
    <t>ON 86,00</t>
  </si>
  <si>
    <t>ON 88,00</t>
  </si>
  <si>
    <t>BTOWP110</t>
  </si>
  <si>
    <t>ON 110,09</t>
  </si>
  <si>
    <t>BTOWP50</t>
  </si>
  <si>
    <t>BTOWP700</t>
  </si>
  <si>
    <t>ON 70,09</t>
  </si>
  <si>
    <t>ON 94,00</t>
  </si>
  <si>
    <t>CCMF21</t>
  </si>
  <si>
    <t>CCMF21C004675</t>
  </si>
  <si>
    <t>O CAMPINAS</t>
  </si>
  <si>
    <t>CCMF21C004700</t>
  </si>
  <si>
    <t>CCMF21C004750</t>
  </si>
  <si>
    <t>CCMF21C005000</t>
  </si>
  <si>
    <t>CCMF21C005050</t>
  </si>
  <si>
    <t>CCMF21C005100</t>
  </si>
  <si>
    <t>CCMF21C005200</t>
  </si>
  <si>
    <t>CCMF21C005300</t>
  </si>
  <si>
    <t>CCMF21C005350</t>
  </si>
  <si>
    <t>CCMF21C005400</t>
  </si>
  <si>
    <t>CCMF21C005450</t>
  </si>
  <si>
    <t>CCMF21C005500</t>
  </si>
  <si>
    <t>CCMF21C005600</t>
  </si>
  <si>
    <t>CCMF21C005650</t>
  </si>
  <si>
    <t>CCMF21C005700</t>
  </si>
  <si>
    <t>CCMF21C005750</t>
  </si>
  <si>
    <t>CCMF21C005800</t>
  </si>
  <si>
    <t>CCMF21C005850</t>
  </si>
  <si>
    <t>CCMF21C005875</t>
  </si>
  <si>
    <t>CCMF21C005900</t>
  </si>
  <si>
    <t>CCMF21C005950</t>
  </si>
  <si>
    <t>CCMF21C006000</t>
  </si>
  <si>
    <t>CCMF21C006100</t>
  </si>
  <si>
    <t>CCMF21C006150</t>
  </si>
  <si>
    <t>CCMF21C006200</t>
  </si>
  <si>
    <t>CCMF21C006300</t>
  </si>
  <si>
    <t>CCMF21C006325</t>
  </si>
  <si>
    <t>CCMF21C006350</t>
  </si>
  <si>
    <t>CCMF21C006400</t>
  </si>
  <si>
    <t>CCMF21C006450</t>
  </si>
  <si>
    <t>CCMF21C006500</t>
  </si>
  <si>
    <t>CCMF21C006550</t>
  </si>
  <si>
    <t>CCMF21C006700</t>
  </si>
  <si>
    <t>CCMF21C006750</t>
  </si>
  <si>
    <t>CCMF21C006800</t>
  </si>
  <si>
    <t>CCMF21C006950</t>
  </si>
  <si>
    <t>CCMF21C007000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</si>
  <si>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</si>
  <si>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</si>
  <si>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</si>
  <si>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</si>
  <si>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</si>
  <si>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</si>
  <si>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</si>
  <si>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CCMF21C007800</t>
  </si>
  <si>
    <t>CCMF21P003800</t>
  </si>
  <si>
    <t>CCMF21P004350</t>
  </si>
  <si>
    <t>CCMF21P004600</t>
  </si>
  <si>
    <t>CCMF21P004650</t>
  </si>
  <si>
    <t>CCMF21P004700</t>
  </si>
  <si>
    <t>CCMF21P004800</t>
  </si>
  <si>
    <t>CCMF21P004825</t>
  </si>
  <si>
    <t>CCMF21P004900</t>
  </si>
  <si>
    <t>CCMF21P004950</t>
  </si>
  <si>
    <t>CCMF21P005100</t>
  </si>
  <si>
    <t>CCMF21P005150</t>
  </si>
  <si>
    <t>CCMF21P005200</t>
  </si>
  <si>
    <t>CCMF21P005350</t>
  </si>
  <si>
    <t>CCMF21P005500</t>
  </si>
  <si>
    <t>CCMF21P005550</t>
  </si>
  <si>
    <t>CCMF21P005650</t>
  </si>
  <si>
    <t>CCMF21P005700</t>
  </si>
  <si>
    <t>CCMF21P005750</t>
  </si>
  <si>
    <t>CCMF21P005800</t>
  </si>
  <si>
    <t>CCMF21P005850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</si>
  <si>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</si>
  <si>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</si>
  <si>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</si>
  <si>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</si>
  <si>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</si>
  <si>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</si>
  <si>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</si>
  <si>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CCMF21P006700</t>
  </si>
  <si>
    <t>CCMF21P006900</t>
  </si>
  <si>
    <t>CCMF21P007000</t>
  </si>
  <si>
    <t>CCMH21</t>
  </si>
  <si>
    <t>CCMH21C004850</t>
  </si>
  <si>
    <t>CCMH21C005300</t>
  </si>
  <si>
    <t>CCMH21C005350</t>
  </si>
  <si>
    <t>CCMH21C005400</t>
  </si>
  <si>
    <t>CCMH21C005500</t>
  </si>
  <si>
    <t>CCMH21C005600</t>
  </si>
  <si>
    <t>CCMH21C005700</t>
  </si>
  <si>
    <t>CCMH21C005850</t>
  </si>
  <si>
    <t>CCMH21C005900</t>
  </si>
  <si>
    <t>CCMH21C006300</t>
  </si>
  <si>
    <t>CCMH21C006450</t>
  </si>
  <si>
    <t>CCMH21C006500</t>
  </si>
  <si>
    <t>CCMH21C007000</t>
  </si>
  <si>
    <t>CCMH21C007200</t>
  </si>
  <si>
    <t>CCMH21C007900</t>
  </si>
  <si>
    <t>CCMH21P004000</t>
  </si>
  <si>
    <t>CCMH21P004350</t>
  </si>
  <si>
    <t>CCMH21P004500</t>
  </si>
  <si>
    <t>CCMH21P004700</t>
  </si>
  <si>
    <t>CCMH21P004800</t>
  </si>
  <si>
    <t>CCMH21P004925</t>
  </si>
  <si>
    <t>CCMH21P005000</t>
  </si>
  <si>
    <t>CCMH21P005200</t>
  </si>
  <si>
    <t>CCMH21P005300</t>
  </si>
  <si>
    <t>CCMH21P005400</t>
  </si>
  <si>
    <t>CCMH21P005475</t>
  </si>
  <si>
    <t>CCMH21P005500</t>
  </si>
  <si>
    <t>CCMH21P005600</t>
  </si>
  <si>
    <t>CCMH21P005700</t>
  </si>
  <si>
    <t>CCMH21P005800</t>
  </si>
  <si>
    <t>CCMH21P005950</t>
  </si>
  <si>
    <t>CCMH21P006100</t>
  </si>
  <si>
    <t>CCMH21P006200</t>
  </si>
  <si>
    <t>CCMH21P006300</t>
  </si>
  <si>
    <t>CCMH21P006700</t>
  </si>
  <si>
    <t>CCMH21P007000</t>
  </si>
  <si>
    <t>CCMH21P007200</t>
  </si>
  <si>
    <t>CCMK21</t>
  </si>
  <si>
    <t>CCMK21C003900</t>
  </si>
  <si>
    <t>CCMK21C004100</t>
  </si>
  <si>
    <t>CCMK21C005000</t>
  </si>
  <si>
    <t>CCMK21C005100</t>
  </si>
  <si>
    <t>CCMK21C005250</t>
  </si>
  <si>
    <t>CCMK21C005300</t>
  </si>
  <si>
    <t>CCMK21C005500</t>
  </si>
  <si>
    <t>CCMK21C005700</t>
  </si>
  <si>
    <t>CCMK21C005850</t>
  </si>
  <si>
    <t>CCMK21C005950</t>
  </si>
  <si>
    <t>CCMK21C006000</t>
  </si>
  <si>
    <t>CCMK21C006100</t>
  </si>
  <si>
    <t>CCMK21C006200</t>
  </si>
  <si>
    <t>CCMK21C006300</t>
  </si>
  <si>
    <t>CCMK21C006700</t>
  </si>
  <si>
    <t>CCMK21C006800</t>
  </si>
  <si>
    <t>CCMK21C007300</t>
  </si>
  <si>
    <t>CCMK21P003600</t>
  </si>
  <si>
    <t>CCMK21P004000</t>
  </si>
  <si>
    <t>CCMK21P004500</t>
  </si>
  <si>
    <t>CCMK21P004700</t>
  </si>
  <si>
    <t>CCMK21P004800</t>
  </si>
  <si>
    <t>CCMK21P005000</t>
  </si>
  <si>
    <t>CCMK21P005100</t>
  </si>
  <si>
    <t>CCMK21P005175</t>
  </si>
  <si>
    <t>CCMK21P005200</t>
  </si>
  <si>
    <t>CCMK21P005300</t>
  </si>
  <si>
    <t>CCMK21P005350</t>
  </si>
  <si>
    <t>CCMK21P005900</t>
  </si>
  <si>
    <t>CCMK21P006000</t>
  </si>
  <si>
    <t>CCMK21P006300</t>
  </si>
  <si>
    <t>CCMN21</t>
  </si>
  <si>
    <t>CCMN21C004700</t>
  </si>
  <si>
    <t>CCMN21C005000</t>
  </si>
  <si>
    <t>CCMN21C005150</t>
  </si>
  <si>
    <t>CCMN21C005500</t>
  </si>
  <si>
    <t>CCMN21C005700</t>
  </si>
  <si>
    <t>CCMN21C005800</t>
  </si>
  <si>
    <t>CCMN21C006000</t>
  </si>
  <si>
    <t>CCMN21C006100</t>
  </si>
  <si>
    <t>CCMN21P004800</t>
  </si>
  <si>
    <t>CCMN21P005200</t>
  </si>
  <si>
    <t>CCMU21</t>
  </si>
  <si>
    <t>CCMU21C004400</t>
  </si>
  <si>
    <t>CCMU21C004600</t>
  </si>
  <si>
    <t>CCMU21C004800</t>
  </si>
  <si>
    <t>CCMU21C004850</t>
  </si>
  <si>
    <t>CCMU21C005000</t>
  </si>
  <si>
    <t>CCMU21C005050</t>
  </si>
  <si>
    <t>CCMU21C005100</t>
  </si>
  <si>
    <t>CCMU21C005250</t>
  </si>
  <si>
    <t>CCMU21C005300</t>
  </si>
  <si>
    <t>CCMU21C005400</t>
  </si>
  <si>
    <t>CCMU21C005500</t>
  </si>
  <si>
    <t>CCMU21C005550</t>
  </si>
  <si>
    <t>CCMU21C005575</t>
  </si>
  <si>
    <t>CCMU21C005650</t>
  </si>
  <si>
    <t>CCMU21C005700</t>
  </si>
  <si>
    <t>CCMU21C005800</t>
  </si>
  <si>
    <t>CCMU21C006100</t>
  </si>
  <si>
    <t>CCMU21C006200</t>
  </si>
  <si>
    <t>CCMU21C006300</t>
  </si>
  <si>
    <t>CCMU21C006400</t>
  </si>
  <si>
    <t>CCMU21P003800</t>
  </si>
  <si>
    <t>CCMU21P003900</t>
  </si>
  <si>
    <t>CCMU21P004200</t>
  </si>
  <si>
    <t>CCMU21P004300</t>
  </si>
  <si>
    <t>CCMU21P004350</t>
  </si>
  <si>
    <t>CCMU21P004400</t>
  </si>
  <si>
    <t>CCMU21P004450</t>
  </si>
  <si>
    <t>CCMU21P004500</t>
  </si>
  <si>
    <t>CCMU21P004600</t>
  </si>
  <si>
    <t>CCMU21P004750</t>
  </si>
  <si>
    <t>CCMU21P004800</t>
  </si>
  <si>
    <t>CCMU21P004950</t>
  </si>
  <si>
    <t>CCMU21P005100</t>
  </si>
  <si>
    <t>CCMU21P005200</t>
  </si>
  <si>
    <t>CCMU21P005300</t>
  </si>
  <si>
    <t>CCMU21P005400</t>
  </si>
  <si>
    <t>CCMU21P005500</t>
  </si>
  <si>
    <t>CCMU21P005800</t>
  </si>
  <si>
    <t>CCROA140</t>
  </si>
  <si>
    <t>ON 14,02</t>
  </si>
  <si>
    <t>CCROB137</t>
  </si>
  <si>
    <t>ON 13,57</t>
  </si>
  <si>
    <t>CCROB142</t>
  </si>
  <si>
    <t>ON 14,07</t>
  </si>
  <si>
    <t>CCROB157</t>
  </si>
  <si>
    <t>ON 15,57</t>
  </si>
  <si>
    <t>CCROD140</t>
  </si>
  <si>
    <t>ON 13,52</t>
  </si>
  <si>
    <t>CCROE110</t>
  </si>
  <si>
    <t>ON 10,82</t>
  </si>
  <si>
    <t>CCROE115</t>
  </si>
  <si>
    <t>ON 11,32</t>
  </si>
  <si>
    <t>CCROE120</t>
  </si>
  <si>
    <t>ON 11,82</t>
  </si>
  <si>
    <t>CCROE125</t>
  </si>
  <si>
    <t>ON 12,32</t>
  </si>
  <si>
    <t>CCROE130</t>
  </si>
  <si>
    <t>ON 12,82</t>
  </si>
  <si>
    <t>CCROE162</t>
  </si>
  <si>
    <t>ON 16,07</t>
  </si>
  <si>
    <t>CCROE190</t>
  </si>
  <si>
    <t>ON 18,82</t>
  </si>
  <si>
    <t>ON 13,32</t>
  </si>
  <si>
    <t>ON 13,82</t>
  </si>
  <si>
    <t>ON 14,32</t>
  </si>
  <si>
    <t>ON 14,82</t>
  </si>
  <si>
    <t>ON 15,32</t>
  </si>
  <si>
    <t>ON 12,52</t>
  </si>
  <si>
    <t>ON 14,52</t>
  </si>
  <si>
    <t>ON 15,02</t>
  </si>
  <si>
    <t>ON 17,02</t>
  </si>
  <si>
    <t>ON 16,52</t>
  </si>
  <si>
    <t>ON 16,77</t>
  </si>
  <si>
    <t>ON 19,52</t>
  </si>
  <si>
    <t>CCRON137</t>
  </si>
  <si>
    <t>CCROQ110</t>
  </si>
  <si>
    <t>CCROQ115</t>
  </si>
  <si>
    <t>CCROQ120</t>
  </si>
  <si>
    <t>CCROQ125</t>
  </si>
  <si>
    <t>CCROQ130</t>
  </si>
  <si>
    <t>ON 11,52</t>
  </si>
  <si>
    <t>ON 12,02</t>
  </si>
  <si>
    <t>ON 13,02</t>
  </si>
  <si>
    <t>PNB 31,50</t>
  </si>
  <si>
    <t>CIELA400</t>
  </si>
  <si>
    <t>ON 4,00</t>
  </si>
  <si>
    <t>CIELA420</t>
  </si>
  <si>
    <t>ON 4,20</t>
  </si>
  <si>
    <t>CIELA440</t>
  </si>
  <si>
    <t>ON 4,40</t>
  </si>
  <si>
    <t>CIELA470</t>
  </si>
  <si>
    <t>ON 4,70</t>
  </si>
  <si>
    <t>CIELA490</t>
  </si>
  <si>
    <t>ON 4,90</t>
  </si>
  <si>
    <t>CIELA520</t>
  </si>
  <si>
    <t>ON 5,20</t>
  </si>
  <si>
    <t>CIELA560</t>
  </si>
  <si>
    <t>ON 5,60</t>
  </si>
  <si>
    <t>CIELA570</t>
  </si>
  <si>
    <t>ON 5,70</t>
  </si>
  <si>
    <t>CIELA590</t>
  </si>
  <si>
    <t>ON 5,90</t>
  </si>
  <si>
    <t>CIELA630</t>
  </si>
  <si>
    <t>ON 6,30</t>
  </si>
  <si>
    <t>CIELA730</t>
  </si>
  <si>
    <t>CIELA770</t>
  </si>
  <si>
    <t>CIELB400</t>
  </si>
  <si>
    <t>ON 3,50</t>
  </si>
  <si>
    <t>ON 3,60</t>
  </si>
  <si>
    <t>ON 3,70</t>
  </si>
  <si>
    <t>ON 3,80</t>
  </si>
  <si>
    <t>ON 3,90</t>
  </si>
  <si>
    <t>ON 4,10</t>
  </si>
  <si>
    <t>ON 4,30</t>
  </si>
  <si>
    <t>ON 4,50</t>
  </si>
  <si>
    <t>ON 4,60</t>
  </si>
  <si>
    <t>ON 4,80</t>
  </si>
  <si>
    <t>ON 5,00</t>
  </si>
  <si>
    <t>ON 5,40</t>
  </si>
  <si>
    <t>ON 5,50</t>
  </si>
  <si>
    <t>ON 5,80</t>
  </si>
  <si>
    <t>ON 6,00</t>
  </si>
  <si>
    <t>ON 6,20</t>
  </si>
  <si>
    <t>ON 6,40</t>
  </si>
  <si>
    <t>ON 3,40</t>
  </si>
  <si>
    <t>ON 5,10</t>
  </si>
  <si>
    <t>CIELM425</t>
  </si>
  <si>
    <t>ON 4,25</t>
  </si>
  <si>
    <t>CIELM440</t>
  </si>
  <si>
    <t>CIELM460</t>
  </si>
  <si>
    <t>CIELM490</t>
  </si>
  <si>
    <t>CIELM520</t>
  </si>
  <si>
    <t>CIELM560</t>
  </si>
  <si>
    <t>CIELM630</t>
  </si>
  <si>
    <t>CIELM770</t>
  </si>
  <si>
    <t>ON 6,60</t>
  </si>
  <si>
    <t>PN 15,25</t>
  </si>
  <si>
    <t>PN 9,13</t>
  </si>
  <si>
    <t>PN 9,33</t>
  </si>
  <si>
    <t>PN 12,42</t>
  </si>
  <si>
    <t>COGNA107</t>
  </si>
  <si>
    <t>COGNA120</t>
  </si>
  <si>
    <t>COGNA580</t>
  </si>
  <si>
    <t>COGNA640</t>
  </si>
  <si>
    <t>COGNA750</t>
  </si>
  <si>
    <t>COGNA800</t>
  </si>
  <si>
    <t>COGNA840</t>
  </si>
  <si>
    <t>COGNA910</t>
  </si>
  <si>
    <t>ON 9,10</t>
  </si>
  <si>
    <t>COGNA930</t>
  </si>
  <si>
    <t>COGNA990</t>
  </si>
  <si>
    <t>ON 9,90</t>
  </si>
  <si>
    <t>COGNB550</t>
  </si>
  <si>
    <t>COGNC250</t>
  </si>
  <si>
    <t>ON 2,50</t>
  </si>
  <si>
    <t>COGNC40</t>
  </si>
  <si>
    <t>COGNC60</t>
  </si>
  <si>
    <t>COGNC750</t>
  </si>
  <si>
    <t>COGNC84</t>
  </si>
  <si>
    <t>COGND105</t>
  </si>
  <si>
    <t>COGND110</t>
  </si>
  <si>
    <t>COGND135</t>
  </si>
  <si>
    <t>COGND140</t>
  </si>
  <si>
    <t>COGND800</t>
  </si>
  <si>
    <t>COGND9</t>
  </si>
  <si>
    <t>COGNH99</t>
  </si>
  <si>
    <t>COGNI75</t>
  </si>
  <si>
    <t>ON 6,10</t>
  </si>
  <si>
    <t>ON 6,70</t>
  </si>
  <si>
    <t>ON 6,80</t>
  </si>
  <si>
    <t>ON 6,90</t>
  </si>
  <si>
    <t>ON 7,00</t>
  </si>
  <si>
    <t>ON 7,20</t>
  </si>
  <si>
    <t>ON 8,30</t>
  </si>
  <si>
    <t>COGNM107</t>
  </si>
  <si>
    <t>COGNM120</t>
  </si>
  <si>
    <t>COGNM580</t>
  </si>
  <si>
    <t>COGNM640</t>
  </si>
  <si>
    <t>COGNM750</t>
  </si>
  <si>
    <t>COGNM800</t>
  </si>
  <si>
    <t>COGNM840</t>
  </si>
  <si>
    <t>COGNM880</t>
  </si>
  <si>
    <t>COGNM890</t>
  </si>
  <si>
    <t>ON 8,90</t>
  </si>
  <si>
    <t>COGNM930</t>
  </si>
  <si>
    <t>COGNM960</t>
  </si>
  <si>
    <t>COGNM980</t>
  </si>
  <si>
    <t>COGNO117</t>
  </si>
  <si>
    <t>COGNO250</t>
  </si>
  <si>
    <t>COGNO40</t>
  </si>
  <si>
    <t>COGNO500</t>
  </si>
  <si>
    <t>COGNO60</t>
  </si>
  <si>
    <t>COGNO750</t>
  </si>
  <si>
    <t>COGNO84</t>
  </si>
  <si>
    <t>COGNO850</t>
  </si>
  <si>
    <t>COGNP800</t>
  </si>
  <si>
    <t>COGNP9</t>
  </si>
  <si>
    <t>COGNT99</t>
  </si>
  <si>
    <t>COGNU55</t>
  </si>
  <si>
    <t>ON 33,00</t>
  </si>
  <si>
    <t>o de COPOM</t>
  </si>
  <si>
    <t>Ã</t>
  </si>
  <si>
    <t>CSANA750</t>
  </si>
  <si>
    <t>CSANA785</t>
  </si>
  <si>
    <t>ON 78,50</t>
  </si>
  <si>
    <t>ON 60,50</t>
  </si>
  <si>
    <t>ON 62,50</t>
  </si>
  <si>
    <t>ON 64,50</t>
  </si>
  <si>
    <t>ON 65,50</t>
  </si>
  <si>
    <t>ON 66,50</t>
  </si>
  <si>
    <t>ON 67,50</t>
  </si>
  <si>
    <t>ON 68,50</t>
  </si>
  <si>
    <t>ON 70,50</t>
  </si>
  <si>
    <t>ON 72,50</t>
  </si>
  <si>
    <t>ON 74,50</t>
  </si>
  <si>
    <t>ON 76,50</t>
  </si>
  <si>
    <t>ON 80,50</t>
  </si>
  <si>
    <t>ON 84,50</t>
  </si>
  <si>
    <t>ON 90,00</t>
  </si>
  <si>
    <t>ON 57,00</t>
  </si>
  <si>
    <t>ON 58,00</t>
  </si>
  <si>
    <t>ON 59,00</t>
  </si>
  <si>
    <t>ON 65,00</t>
  </si>
  <si>
    <t>ON 66,00</t>
  </si>
  <si>
    <t>ON 67,00</t>
  </si>
  <si>
    <t>ON 68,00</t>
  </si>
  <si>
    <t>ON 69,00</t>
  </si>
  <si>
    <t>ON 70,00</t>
  </si>
  <si>
    <t>ON 71,00</t>
  </si>
  <si>
    <t>ON 72,00</t>
  </si>
  <si>
    <t>ON 73,00</t>
  </si>
  <si>
    <t>ON 74,00</t>
  </si>
  <si>
    <t>ON 77,00</t>
  </si>
  <si>
    <t>ON 79,00</t>
  </si>
  <si>
    <t>ON 81,00</t>
  </si>
  <si>
    <t>ON 85,00</t>
  </si>
  <si>
    <t>ON 89,00</t>
  </si>
  <si>
    <t>CSANM930</t>
  </si>
  <si>
    <t>ON 93,00</t>
  </si>
  <si>
    <t>ON 64,00</t>
  </si>
  <si>
    <t>ON 62,00</t>
  </si>
  <si>
    <t>CSNAA117</t>
  </si>
  <si>
    <t>CSNAA132</t>
  </si>
  <si>
    <t>CSNAA140</t>
  </si>
  <si>
    <t>CSNAA152</t>
  </si>
  <si>
    <t>CSNAC142</t>
  </si>
  <si>
    <t>ON 14,24</t>
  </si>
  <si>
    <t>CSNAC162</t>
  </si>
  <si>
    <t>ON 16,24</t>
  </si>
  <si>
    <t>CSNAC182</t>
  </si>
  <si>
    <t>ON 18,24</t>
  </si>
  <si>
    <t>CSNAE100</t>
  </si>
  <si>
    <t>ON 16,25</t>
  </si>
  <si>
    <t>CSNAM117</t>
  </si>
  <si>
    <t>CSNAM132</t>
  </si>
  <si>
    <t>CSNAO142</t>
  </si>
  <si>
    <t>CSNAO147</t>
  </si>
  <si>
    <t>ON 14,74</t>
  </si>
  <si>
    <t>CSNAO162</t>
  </si>
  <si>
    <t>CSNAQ100</t>
  </si>
  <si>
    <t>ON 8,70</t>
  </si>
  <si>
    <t>CVCBA44</t>
  </si>
  <si>
    <t>ON 41,26</t>
  </si>
  <si>
    <t>CVCBA46</t>
  </si>
  <si>
    <t>ON 43,26</t>
  </si>
  <si>
    <t>CVCBC270</t>
  </si>
  <si>
    <t>CVCBC360</t>
  </si>
  <si>
    <t>ON 33,26</t>
  </si>
  <si>
    <t>ON 17,66</t>
  </si>
  <si>
    <t>ON 19,16</t>
  </si>
  <si>
    <t>ON 20,66</t>
  </si>
  <si>
    <t>ON 22,16</t>
  </si>
  <si>
    <t>ON 18,26</t>
  </si>
  <si>
    <t>ON 20,76</t>
  </si>
  <si>
    <t>ON 38,26</t>
  </si>
  <si>
    <t>CVCBM40</t>
  </si>
  <si>
    <t>ON 37,26</t>
  </si>
  <si>
    <t>CVCBM452</t>
  </si>
  <si>
    <t>ON 45,26</t>
  </si>
  <si>
    <t>CVCBM46</t>
  </si>
  <si>
    <t>CVCBN375</t>
  </si>
  <si>
    <t>CVCBO420</t>
  </si>
  <si>
    <t>ON 42,01</t>
  </si>
  <si>
    <t>CVCBP350</t>
  </si>
  <si>
    <t>ON 15,51</t>
  </si>
  <si>
    <t>CYREA277</t>
  </si>
  <si>
    <t>ON 27,74</t>
  </si>
  <si>
    <t>CYREA307</t>
  </si>
  <si>
    <t>ON 30,74</t>
  </si>
  <si>
    <t>CYREB247</t>
  </si>
  <si>
    <t>ON 24,74</t>
  </si>
  <si>
    <t>CYREB262</t>
  </si>
  <si>
    <t>ON 26,24</t>
  </si>
  <si>
    <t>CYREB370</t>
  </si>
  <si>
    <t>ON 36,74</t>
  </si>
  <si>
    <t>CYREB400</t>
  </si>
  <si>
    <t>ON 39,74</t>
  </si>
  <si>
    <t>CYREB405</t>
  </si>
  <si>
    <t>ON 40,24</t>
  </si>
  <si>
    <t>CYREC235</t>
  </si>
  <si>
    <t>CYRED277</t>
  </si>
  <si>
    <t>CYREF345</t>
  </si>
  <si>
    <t>ON 34,24</t>
  </si>
  <si>
    <t>ON 23,74</t>
  </si>
  <si>
    <t>ON 24,24</t>
  </si>
  <si>
    <t>ON 25,24</t>
  </si>
  <si>
    <t>ON 25,74</t>
  </si>
  <si>
    <t>ON 26,74</t>
  </si>
  <si>
    <t>ON 27,24</t>
  </si>
  <si>
    <t>ON 28,24</t>
  </si>
  <si>
    <t>ON 28,74</t>
  </si>
  <si>
    <t>ON 29,24</t>
  </si>
  <si>
    <t>ON 29,74</t>
  </si>
  <si>
    <t>ON 26,49</t>
  </si>
  <si>
    <t>ON 23,49</t>
  </si>
  <si>
    <t>ON 30,99</t>
  </si>
  <si>
    <t>CYREM265</t>
  </si>
  <si>
    <t>CYREM277</t>
  </si>
  <si>
    <t>CYREN352</t>
  </si>
  <si>
    <t>ON 34,99</t>
  </si>
  <si>
    <t>CYREN360</t>
  </si>
  <si>
    <t>ON 35,74</t>
  </si>
  <si>
    <t>CYREP209</t>
  </si>
  <si>
    <t>CYREP240</t>
  </si>
  <si>
    <t>CYRER240</t>
  </si>
  <si>
    <t>ON 30,24</t>
  </si>
  <si>
    <t>ON 31,74</t>
  </si>
  <si>
    <t>DIRRA149</t>
  </si>
  <si>
    <t>ON 14,10</t>
  </si>
  <si>
    <t>DIRRA171</t>
  </si>
  <si>
    <t>ON 16,35</t>
  </si>
  <si>
    <t>DIRRM134</t>
  </si>
  <si>
    <t>ON 12,60</t>
  </si>
  <si>
    <t>DIRRM141</t>
  </si>
  <si>
    <t>ON 13,35</t>
  </si>
  <si>
    <t>COMERCIAL</t>
  </si>
  <si>
    <t>DOLF22C004700</t>
  </si>
  <si>
    <t>DOLF22C005000</t>
  </si>
  <si>
    <t>DOLF22C005500</t>
  </si>
  <si>
    <t>DOLF22C005700</t>
  </si>
  <si>
    <t>DOLF22C005900</t>
  </si>
  <si>
    <t>DOLF22C005950</t>
  </si>
  <si>
    <t>DOLF22C006000</t>
  </si>
  <si>
    <t>DOLF22C006150</t>
  </si>
  <si>
    <t>DOLF22C006300</t>
  </si>
  <si>
    <t>DOLF22C006650</t>
  </si>
  <si>
    <t>DOLF22P004100</t>
  </si>
  <si>
    <t>DOLF22P004700</t>
  </si>
  <si>
    <t>DOLF22P004800</t>
  </si>
  <si>
    <t>DOLF22P004900</t>
  </si>
  <si>
    <t>DOLF22P004950</t>
  </si>
  <si>
    <t>DOLF22P005000</t>
  </si>
  <si>
    <t>DOLF22P005100</t>
  </si>
  <si>
    <t>DOLF22P005150</t>
  </si>
  <si>
    <t>DOLF22P005200</t>
  </si>
  <si>
    <t>DOLF22P005250</t>
  </si>
  <si>
    <t>DOLF22P005350</t>
  </si>
  <si>
    <t>DOLF22P005500</t>
  </si>
  <si>
    <t>DOLF22P005700</t>
  </si>
  <si>
    <t>DOLF23C006100</t>
  </si>
  <si>
    <t>DOLF23P005400</t>
  </si>
  <si>
    <t>DOLG21C004450</t>
  </si>
  <si>
    <t>DOLG21C005000</t>
  </si>
  <si>
    <t>DOLG21C005050</t>
  </si>
  <si>
    <t>DOLG21C005450</t>
  </si>
  <si>
    <t>DOLG21C005650</t>
  </si>
  <si>
    <t>DOLG21C005800</t>
  </si>
  <si>
    <t>DOLG21C005900</t>
  </si>
  <si>
    <t>DOLG21C006000</t>
  </si>
  <si>
    <t>DOLG21C006100</t>
  </si>
  <si>
    <t>DOLG21C006500</t>
  </si>
  <si>
    <t>DOLG21C006550</t>
  </si>
  <si>
    <t>DOLG21C006600</t>
  </si>
  <si>
    <t>DOLG21P003900</t>
  </si>
  <si>
    <t>DOLG21P004000</t>
  </si>
  <si>
    <t>DOLG21P004100</t>
  </si>
  <si>
    <t>DOLG21P004300</t>
  </si>
  <si>
    <t>DOLG21P004400</t>
  </si>
  <si>
    <t>DOLG21P004450</t>
  </si>
  <si>
    <t>DOLG21P004500</t>
  </si>
  <si>
    <t>DOLG21P004600</t>
  </si>
  <si>
    <t>DOLG21P004700</t>
  </si>
  <si>
    <t>DOLG21P004800</t>
  </si>
  <si>
    <t>DOLG21P004900</t>
  </si>
  <si>
    <t>DOLG21P005000</t>
  </si>
  <si>
    <t>DOLG21P005050</t>
  </si>
  <si>
    <t>DOLG21P005100</t>
  </si>
  <si>
    <t>DOLG21P005200</t>
  </si>
  <si>
    <t>DOLG21P005300</t>
  </si>
  <si>
    <t>DOLG21P005800</t>
  </si>
  <si>
    <t>DOLG21P006100</t>
  </si>
  <si>
    <t>DOLG21P006550</t>
  </si>
  <si>
    <t>DOLG21P006600</t>
  </si>
  <si>
    <t>DOLH21C005000</t>
  </si>
  <si>
    <t>DOLH21C005250</t>
  </si>
  <si>
    <t>DOLH21C005500</t>
  </si>
  <si>
    <t>DOLH21C005800</t>
  </si>
  <si>
    <t>DOLH21C006000</t>
  </si>
  <si>
    <t>DOLH21P004800</t>
  </si>
  <si>
    <t>DOLH21P004850</t>
  </si>
  <si>
    <t>DOLH21P004900</t>
  </si>
  <si>
    <t>DOLH21P005000</t>
  </si>
  <si>
    <t>DOLH21P005100</t>
  </si>
  <si>
    <t>DOLH21P005300</t>
  </si>
  <si>
    <t>DOLH21P005400</t>
  </si>
  <si>
    <t>DOLJ21C004600</t>
  </si>
  <si>
    <t>DOLJ21C004900</t>
  </si>
  <si>
    <t>DOLJ21C005000</t>
  </si>
  <si>
    <t>DOLJ21C005700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</si>
  <si>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</si>
  <si>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</si>
  <si>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</si>
  <si>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</si>
  <si>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</si>
  <si>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</si>
  <si>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</si>
  <si>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</si>
  <si>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</si>
  <si>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DOLJ21P004900</t>
  </si>
  <si>
    <t>DOLJ21P005000</t>
  </si>
  <si>
    <t>DOLJ21P005150</t>
  </si>
  <si>
    <t>DOLJ21P005250</t>
  </si>
  <si>
    <t>DOLJ21P005300</t>
  </si>
  <si>
    <t>DOLJ21P005400</t>
  </si>
  <si>
    <t>DOLJ21P005450</t>
  </si>
  <si>
    <t>DOLJ21P005500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</si>
  <si>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</si>
  <si>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</si>
  <si>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</si>
  <si>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</si>
  <si>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</si>
  <si>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</si>
  <si>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</si>
  <si>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</si>
  <si>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</si>
  <si>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</si>
  <si>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</si>
  <si>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</si>
  <si>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</si>
  <si>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</si>
  <si>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</si>
  <si>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</si>
  <si>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</si>
  <si>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</si>
  <si>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</si>
  <si>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</si>
  <si>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</si>
  <si>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</si>
  <si>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DOLN21C004550</t>
  </si>
  <si>
    <t>DOLN21C004650</t>
  </si>
  <si>
    <t>DOLN21C004800</t>
  </si>
  <si>
    <t>DOLN21C004900</t>
  </si>
  <si>
    <t>DOLN21C005000</t>
  </si>
  <si>
    <t>DOLN21C005250</t>
  </si>
  <si>
    <t>DOLN21C005300</t>
  </si>
  <si>
    <t>DOLN21C005400</t>
  </si>
  <si>
    <t>DOLN21C005450</t>
  </si>
  <si>
    <t>DOLN21C005500</t>
  </si>
  <si>
    <t>DOLN21C005600</t>
  </si>
  <si>
    <t>DOLN21C005750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</si>
  <si>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</si>
  <si>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</si>
  <si>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</si>
  <si>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</si>
  <si>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</si>
  <si>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</si>
  <si>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</si>
  <si>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</si>
  <si>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</si>
  <si>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</si>
  <si>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</si>
  <si>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</si>
  <si>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</si>
  <si>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</si>
  <si>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</si>
  <si>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</si>
  <si>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DOLN21P004550</t>
  </si>
  <si>
    <t>DOLN21P004600</t>
  </si>
  <si>
    <t>DOLN21P004700</t>
  </si>
  <si>
    <t>DOLN21P004800</t>
  </si>
  <si>
    <t>DOLN21P004900</t>
  </si>
  <si>
    <t>DOLN21P005000</t>
  </si>
  <si>
    <t>DOLN21P005100</t>
  </si>
  <si>
    <t>DOLN21P005200</t>
  </si>
  <si>
    <t>DOLN21P005300</t>
  </si>
  <si>
    <t>DOLN21P005350</t>
  </si>
  <si>
    <t>DOLN21P005400</t>
  </si>
  <si>
    <t>DOLN21P005500</t>
  </si>
  <si>
    <t>DOLN22C004200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</si>
  <si>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</si>
  <si>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</si>
  <si>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</si>
  <si>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</si>
  <si>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</si>
  <si>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</si>
  <si>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</si>
  <si>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</si>
  <si>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</si>
  <si>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</si>
  <si>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</si>
  <si>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</si>
  <si>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DOLN22C005250</t>
  </si>
  <si>
    <t>DOLN22C006000</t>
  </si>
  <si>
    <t>DOLN22P004200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</si>
  <si>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</si>
  <si>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</si>
  <si>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</si>
  <si>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</si>
  <si>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</si>
  <si>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</si>
  <si>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</si>
  <si>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</si>
  <si>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</si>
  <si>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</si>
  <si>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</si>
  <si>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</si>
  <si>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DOLN22P005300</t>
  </si>
  <si>
    <t>DOLU21C005750</t>
  </si>
  <si>
    <t>DOLU21C006350</t>
  </si>
  <si>
    <t>DOLU21P004850</t>
  </si>
  <si>
    <t>DOLU21P005250</t>
  </si>
  <si>
    <t>DOLU21P005750</t>
  </si>
  <si>
    <t>ECORA132</t>
  </si>
  <si>
    <t>ECORA145</t>
  </si>
  <si>
    <t>ECORA152</t>
  </si>
  <si>
    <t>ECORA162</t>
  </si>
  <si>
    <t>ECORC135</t>
  </si>
  <si>
    <t>ECORC152</t>
  </si>
  <si>
    <t>ECORM130</t>
  </si>
  <si>
    <t>ECORM140</t>
  </si>
  <si>
    <t>ECORO132</t>
  </si>
  <si>
    <t>EGIEA277</t>
  </si>
  <si>
    <t>EGIEB277</t>
  </si>
  <si>
    <t>ON 46,96</t>
  </si>
  <si>
    <t>EGIEN277</t>
  </si>
  <si>
    <t>ELETA330</t>
  </si>
  <si>
    <t>ELETA340</t>
  </si>
  <si>
    <t>ON 34,00</t>
  </si>
  <si>
    <t>ELETA360</t>
  </si>
  <si>
    <t>PNB 34,22</t>
  </si>
  <si>
    <t>ELETA374</t>
  </si>
  <si>
    <t>PNB 35,72</t>
  </si>
  <si>
    <t>ELETA385</t>
  </si>
  <si>
    <t>PNB 36,72</t>
  </si>
  <si>
    <t>ELETA407</t>
  </si>
  <si>
    <t>PNB 38,97</t>
  </si>
  <si>
    <t>ELETA438</t>
  </si>
  <si>
    <t>PNB 42,72</t>
  </si>
  <si>
    <t>ELETA442</t>
  </si>
  <si>
    <t>PNB 42,47</t>
  </si>
  <si>
    <t>ELETA449</t>
  </si>
  <si>
    <t>PNB 43,22</t>
  </si>
  <si>
    <t>ELETA451</t>
  </si>
  <si>
    <t>PNB 43,47</t>
  </si>
  <si>
    <t>ELETB404</t>
  </si>
  <si>
    <t>PNB 41,25</t>
  </si>
  <si>
    <t>ELETB409</t>
  </si>
  <si>
    <t>PNB 41,00</t>
  </si>
  <si>
    <t>ELETB421</t>
  </si>
  <si>
    <t>PNB 42,25</t>
  </si>
  <si>
    <t>ELETC329</t>
  </si>
  <si>
    <t>PNB 33,00</t>
  </si>
  <si>
    <t>ELETC399</t>
  </si>
  <si>
    <t>PNB 40,00</t>
  </si>
  <si>
    <t>ELETD317</t>
  </si>
  <si>
    <t>ON 31,75</t>
  </si>
  <si>
    <t>ELETD362</t>
  </si>
  <si>
    <t>ON 36,25</t>
  </si>
  <si>
    <t>ELETG492</t>
  </si>
  <si>
    <t>ON 49,25</t>
  </si>
  <si>
    <t>ELETG70</t>
  </si>
  <si>
    <t>PNB 29,72</t>
  </si>
  <si>
    <t>PNB 30,72</t>
  </si>
  <si>
    <t>PNB 31,72</t>
  </si>
  <si>
    <t>PNB 32,22</t>
  </si>
  <si>
    <t>PNB 33,72</t>
  </si>
  <si>
    <t>PNB 32,72</t>
  </si>
  <si>
    <t>PNB 33,22</t>
  </si>
  <si>
    <t>PNB 35,22</t>
  </si>
  <si>
    <t>PNB 34,72</t>
  </si>
  <si>
    <t>PNB 36,22</t>
  </si>
  <si>
    <t>PNB 37,22</t>
  </si>
  <si>
    <t>ON 30,50</t>
  </si>
  <si>
    <t>ON 31,50</t>
  </si>
  <si>
    <t>ON 33,50</t>
  </si>
  <si>
    <t>ON 34,50</t>
  </si>
  <si>
    <t>ON 35,50</t>
  </si>
  <si>
    <t>ON 36,50</t>
  </si>
  <si>
    <t>ON 37,00</t>
  </si>
  <si>
    <t>PNB 37,72</t>
  </si>
  <si>
    <t>ON 38,50</t>
  </si>
  <si>
    <t>PNB 38,72</t>
  </si>
  <si>
    <t>ON 39,50</t>
  </si>
  <si>
    <t>ON 40,00</t>
  </si>
  <si>
    <t>ON 40,50</t>
  </si>
  <si>
    <t>ON 41,00</t>
  </si>
  <si>
    <t>ON 39,14</t>
  </si>
  <si>
    <t>ON 40,39</t>
  </si>
  <si>
    <t>ELETM330</t>
  </si>
  <si>
    <t>ELETM340</t>
  </si>
  <si>
    <t>ELETM360</t>
  </si>
  <si>
    <t>ELETM366</t>
  </si>
  <si>
    <t>PNB 34,97</t>
  </si>
  <si>
    <t>ELETM385</t>
  </si>
  <si>
    <t>ELETM386</t>
  </si>
  <si>
    <t>PNB 36,97</t>
  </si>
  <si>
    <t>ELETM389</t>
  </si>
  <si>
    <t>ELETM407</t>
  </si>
  <si>
    <t>ELETN356</t>
  </si>
  <si>
    <t>PNB 35,75</t>
  </si>
  <si>
    <t>ELETN369</t>
  </si>
  <si>
    <t>PNB 37,00</t>
  </si>
  <si>
    <t>ELETP362</t>
  </si>
  <si>
    <t>PNB 29,22</t>
  </si>
  <si>
    <t>ON 22,14</t>
  </si>
  <si>
    <t>ON 29,89</t>
  </si>
  <si>
    <t>ENEVA550</t>
  </si>
  <si>
    <t>ON 55,00</t>
  </si>
  <si>
    <t>ENEVD545</t>
  </si>
  <si>
    <t>ON 54,48</t>
  </si>
  <si>
    <t>ON 49,50</t>
  </si>
  <si>
    <t>ON 50,50</t>
  </si>
  <si>
    <t>ON 51,00</t>
  </si>
  <si>
    <t>ON 53,00</t>
  </si>
  <si>
    <t>ON 53,50</t>
  </si>
  <si>
    <t>ON 45,00</t>
  </si>
  <si>
    <t>ON 52,00</t>
  </si>
  <si>
    <t>ON 54,00</t>
  </si>
  <si>
    <t>ON 54,50</t>
  </si>
  <si>
    <t>ON 56,50</t>
  </si>
  <si>
    <t>ON 43,50</t>
  </si>
  <si>
    <t>ON 49,00</t>
  </si>
  <si>
    <t>ENEVM505</t>
  </si>
  <si>
    <t>ENEVM530</t>
  </si>
  <si>
    <t>ENEVP425</t>
  </si>
  <si>
    <t>ENEVP475</t>
  </si>
  <si>
    <t>ON 40,75</t>
  </si>
  <si>
    <t>ON 45,75</t>
  </si>
  <si>
    <t>ON 46,50</t>
  </si>
  <si>
    <t>ON 47,25</t>
  </si>
  <si>
    <t>ON 47,50</t>
  </si>
  <si>
    <t>ON 48,00</t>
  </si>
  <si>
    <t>ON 48,50</t>
  </si>
  <si>
    <t>ON 29,75</t>
  </si>
  <si>
    <t>ON 43,00</t>
  </si>
  <si>
    <t>ON 47,75</t>
  </si>
  <si>
    <t>ON 50,00</t>
  </si>
  <si>
    <t>EQTLD237</t>
  </si>
  <si>
    <t>ON 23,70</t>
  </si>
  <si>
    <t>ON 22,18</t>
  </si>
  <si>
    <t>ON 23,18</t>
  </si>
  <si>
    <t>ON 24,68</t>
  </si>
  <si>
    <t>ON 26,18</t>
  </si>
  <si>
    <t>ON 27,18</t>
  </si>
  <si>
    <t>ON 29,18</t>
  </si>
  <si>
    <t>ON 30,18</t>
  </si>
  <si>
    <t>EQTLP187</t>
  </si>
  <si>
    <t>ON 18,70</t>
  </si>
  <si>
    <t>EQTLP207</t>
  </si>
  <si>
    <t>ON 20,70</t>
  </si>
  <si>
    <t>EQTLP237</t>
  </si>
  <si>
    <t>ON 25,43</t>
  </si>
  <si>
    <t>EVENM117</t>
  </si>
  <si>
    <t>EVENM130</t>
  </si>
  <si>
    <t>EZTCA402</t>
  </si>
  <si>
    <t>EZTCA425</t>
  </si>
  <si>
    <t>ON 42,50</t>
  </si>
  <si>
    <t>EZTCA472</t>
  </si>
  <si>
    <t>EZTCC355</t>
  </si>
  <si>
    <t>EZTCD400</t>
  </si>
  <si>
    <t>ON 39,90</t>
  </si>
  <si>
    <t>EZTCD511</t>
  </si>
  <si>
    <t>ON 51,15</t>
  </si>
  <si>
    <t>ON 39,00</t>
  </si>
  <si>
    <t>EZTCM390</t>
  </si>
  <si>
    <t>EZTCP305</t>
  </si>
  <si>
    <t>ON 30,40</t>
  </si>
  <si>
    <t>EZTCP380</t>
  </si>
  <si>
    <t>ON 37,90</t>
  </si>
  <si>
    <t>FLRYA282</t>
  </si>
  <si>
    <t>ON 28,25</t>
  </si>
  <si>
    <t>FLRYA285</t>
  </si>
  <si>
    <t>FLRYB260</t>
  </si>
  <si>
    <t>FLRYC352</t>
  </si>
  <si>
    <t>FLRYE230</t>
  </si>
  <si>
    <t>FLRYE277</t>
  </si>
  <si>
    <t>ON 27,75</t>
  </si>
  <si>
    <t>FLRYM232</t>
  </si>
  <si>
    <t>FLRYM242</t>
  </si>
  <si>
    <t>FLRYM260</t>
  </si>
  <si>
    <t>FLRYO272</t>
  </si>
  <si>
    <t>FLRYO312</t>
  </si>
  <si>
    <t>FLRYQ205</t>
  </si>
  <si>
    <t>FLRYQ230</t>
  </si>
  <si>
    <t>GFSAC390</t>
  </si>
  <si>
    <t>GFSAC510</t>
  </si>
  <si>
    <t>GFSAC640</t>
  </si>
  <si>
    <t>GFSAO390</t>
  </si>
  <si>
    <t>GFSAO480</t>
  </si>
  <si>
    <t>GGBRA134</t>
  </si>
  <si>
    <t>GGBRA137</t>
  </si>
  <si>
    <t>GGBRA142</t>
  </si>
  <si>
    <t>GGBRA152</t>
  </si>
  <si>
    <t>GGBRA172</t>
  </si>
  <si>
    <t>GGBRA237</t>
  </si>
  <si>
    <t>PN 23,72</t>
  </si>
  <si>
    <t>GGBRA334</t>
  </si>
  <si>
    <t>GGBRB175</t>
  </si>
  <si>
    <t>PN 17,50</t>
  </si>
  <si>
    <t>GGBRB220</t>
  </si>
  <si>
    <t>GGBRB225</t>
  </si>
  <si>
    <t>PN 22,50</t>
  </si>
  <si>
    <t>GGBRB240</t>
  </si>
  <si>
    <t>GGBRB245</t>
  </si>
  <si>
    <t>GGBRB260</t>
  </si>
  <si>
    <t>GGBRC187</t>
  </si>
  <si>
    <t>GGBRC207</t>
  </si>
  <si>
    <t>PN 20,75</t>
  </si>
  <si>
    <t>GGBRC237</t>
  </si>
  <si>
    <t>PN 23,75</t>
  </si>
  <si>
    <t>GGBRF150</t>
  </si>
  <si>
    <t>PN 15,00</t>
  </si>
  <si>
    <t>GGBRF20</t>
  </si>
  <si>
    <t>GGBRI227</t>
  </si>
  <si>
    <t>GGBRM137</t>
  </si>
  <si>
    <t>GGBRM142</t>
  </si>
  <si>
    <t>GGBRM152</t>
  </si>
  <si>
    <t>GGBRM172</t>
  </si>
  <si>
    <t>GGBRM180</t>
  </si>
  <si>
    <t>PN 17,97</t>
  </si>
  <si>
    <t>GGBRM207</t>
  </si>
  <si>
    <t>GGBRM334</t>
  </si>
  <si>
    <t>GGBRN175</t>
  </si>
  <si>
    <t>GGBRN200</t>
  </si>
  <si>
    <t>GGBRN210</t>
  </si>
  <si>
    <t>GGBRN212</t>
  </si>
  <si>
    <t>GGBRN215</t>
  </si>
  <si>
    <t>GGBRO187</t>
  </si>
  <si>
    <t>GGBRO190</t>
  </si>
  <si>
    <t>GGBRO207</t>
  </si>
  <si>
    <t>GGBRQ120</t>
  </si>
  <si>
    <t>PN 12,00</t>
  </si>
  <si>
    <t>GGBRR150</t>
  </si>
  <si>
    <t>GGBRR20</t>
  </si>
  <si>
    <t>GGBRU187</t>
  </si>
  <si>
    <t>GNDIA640</t>
  </si>
  <si>
    <t>GNDIA645</t>
  </si>
  <si>
    <t>GNDIA680</t>
  </si>
  <si>
    <t>GNDIA700</t>
  </si>
  <si>
    <t>GNDIA725</t>
  </si>
  <si>
    <t>GNDIA730</t>
  </si>
  <si>
    <t>GNDIA760</t>
  </si>
  <si>
    <t>GNDIB690</t>
  </si>
  <si>
    <t>GNDIC740</t>
  </si>
  <si>
    <t>GNDIC785</t>
  </si>
  <si>
    <t>GNDIC805</t>
  </si>
  <si>
    <t>GNDIC845</t>
  </si>
  <si>
    <t>GNDID745</t>
  </si>
  <si>
    <t>GNDIM630</t>
  </si>
  <si>
    <t>ON 63,00</t>
  </si>
  <si>
    <t>GNDIO650</t>
  </si>
  <si>
    <t>GNDIO685</t>
  </si>
  <si>
    <t>GNDIO710</t>
  </si>
  <si>
    <t>GNDIO740</t>
  </si>
  <si>
    <t>GNDIP565</t>
  </si>
  <si>
    <t>GNDIP655</t>
  </si>
  <si>
    <t>GOAUA102</t>
  </si>
  <si>
    <t>GOAUA125</t>
  </si>
  <si>
    <t>GOAUA90</t>
  </si>
  <si>
    <t>PN 10,50</t>
  </si>
  <si>
    <t>PN 11,00</t>
  </si>
  <si>
    <t>PN 9,00</t>
  </si>
  <si>
    <t>PN 9,40</t>
  </si>
  <si>
    <t>PN 9,60</t>
  </si>
  <si>
    <t>PN 9,80</t>
  </si>
  <si>
    <t>PN 11,50</t>
  </si>
  <si>
    <t>PN 8,00</t>
  </si>
  <si>
    <t>GOAUM102</t>
  </si>
  <si>
    <t>GOAUM90</t>
  </si>
  <si>
    <t>GOLLA192</t>
  </si>
  <si>
    <t>PN 19,25</t>
  </si>
  <si>
    <t>GOLLA207</t>
  </si>
  <si>
    <t>GOLLA232</t>
  </si>
  <si>
    <t>GOLLA237</t>
  </si>
  <si>
    <t>GOLLA467</t>
  </si>
  <si>
    <t>PN 46,75</t>
  </si>
  <si>
    <t>GOLLB180</t>
  </si>
  <si>
    <t>PN 18,00</t>
  </si>
  <si>
    <t>GOLLB227</t>
  </si>
  <si>
    <t>PN 16,00</t>
  </si>
  <si>
    <t>PN 17,25</t>
  </si>
  <si>
    <t>PN 18,25</t>
  </si>
  <si>
    <t>GOLLM172</t>
  </si>
  <si>
    <t>GOLLM197</t>
  </si>
  <si>
    <t>GOLLM467</t>
  </si>
  <si>
    <t>GOLLN170</t>
  </si>
  <si>
    <t>GOLLN352</t>
  </si>
  <si>
    <t>PN 35,25</t>
  </si>
  <si>
    <t>PN 16,25</t>
  </si>
  <si>
    <t>PN 34,50</t>
  </si>
  <si>
    <t>PN 35,50</t>
  </si>
  <si>
    <t>GRNDA770</t>
  </si>
  <si>
    <t>GRNDA793</t>
  </si>
  <si>
    <t>GRNDA903</t>
  </si>
  <si>
    <t>GRNDA930</t>
  </si>
  <si>
    <t>GRNDM710</t>
  </si>
  <si>
    <t>GRNDM723</t>
  </si>
  <si>
    <t>ON 7,23</t>
  </si>
  <si>
    <t>GRNDM763</t>
  </si>
  <si>
    <t>GRNDM770</t>
  </si>
  <si>
    <t>HAPVA605</t>
  </si>
  <si>
    <t>HAPVA685</t>
  </si>
  <si>
    <t>HAPVC705</t>
  </si>
  <si>
    <t>HAPVD685</t>
  </si>
  <si>
    <t>HAPVM585</t>
  </si>
  <si>
    <t>HAPVO605</t>
  </si>
  <si>
    <t>HAPVO650</t>
  </si>
  <si>
    <t>HAPVP575</t>
  </si>
  <si>
    <t>HAPVP630</t>
  </si>
  <si>
    <t>HBORD107</t>
  </si>
  <si>
    <t>HBORD137</t>
  </si>
  <si>
    <t>HBORP102</t>
  </si>
  <si>
    <t>HBORP830</t>
  </si>
  <si>
    <t>HGTXA147</t>
  </si>
  <si>
    <t>HGTXA167</t>
  </si>
  <si>
    <t>HGTXM140</t>
  </si>
  <si>
    <t>ON 31,25</t>
  </si>
  <si>
    <t>IBOV11</t>
  </si>
  <si>
    <t>IBOVA100</t>
  </si>
  <si>
    <t>IBO 100000</t>
  </si>
  <si>
    <t>IBOVA102</t>
  </si>
  <si>
    <t>IBO 102000</t>
  </si>
  <si>
    <t>IBOVA104</t>
  </si>
  <si>
    <t>IBO 104000</t>
  </si>
  <si>
    <t>IBOVA105</t>
  </si>
  <si>
    <t>IBO 105000</t>
  </si>
  <si>
    <t>IBOVA106</t>
  </si>
  <si>
    <t>IBO 106000</t>
  </si>
  <si>
    <t>IBOVA107</t>
  </si>
  <si>
    <t>IBO 107000</t>
  </si>
  <si>
    <t>IBOVA108</t>
  </si>
  <si>
    <t>IBO 108000</t>
  </si>
  <si>
    <t>IBOVA109</t>
  </si>
  <si>
    <t>IBO 109000</t>
  </si>
  <si>
    <t>IBOVA110</t>
  </si>
  <si>
    <t>IBO 110000</t>
  </si>
  <si>
    <t>IBOVA111</t>
  </si>
  <si>
    <t>IBO 111000</t>
  </si>
  <si>
    <t>IBOVA112</t>
  </si>
  <si>
    <t>IBO 112000</t>
  </si>
  <si>
    <t>IBOVA113</t>
  </si>
  <si>
    <t>IBO 113000</t>
  </si>
  <si>
    <t>IBOVA114</t>
  </si>
  <si>
    <t>IBO 114000</t>
  </si>
  <si>
    <t>IBOVA115</t>
  </si>
  <si>
    <t>IBO 115000</t>
  </si>
  <si>
    <t>IBOVA116</t>
  </si>
  <si>
    <t>IBO 116000</t>
  </si>
  <si>
    <t>IBOVA117</t>
  </si>
  <si>
    <t>IBO 117000</t>
  </si>
  <si>
    <t>IBOVA118</t>
  </si>
  <si>
    <t>IBO 118000</t>
  </si>
  <si>
    <t>IBOVA119</t>
  </si>
  <si>
    <t>IBO 119000</t>
  </si>
  <si>
    <t>IBOVA120</t>
  </si>
  <si>
    <t>IBO 120000</t>
  </si>
  <si>
    <t>IBOVB10</t>
  </si>
  <si>
    <t>IBOVB101</t>
  </si>
  <si>
    <t>IBO 101000</t>
  </si>
  <si>
    <t>IBOVB102</t>
  </si>
  <si>
    <t>IBOVB103</t>
  </si>
  <si>
    <t>IBO 103000</t>
  </si>
  <si>
    <t>IBOVB104</t>
  </si>
  <si>
    <t>IBOVB105</t>
  </si>
  <si>
    <t>IBOVB106</t>
  </si>
  <si>
    <t>IBOVB107</t>
  </si>
  <si>
    <t>IBOVB108</t>
  </si>
  <si>
    <t>IBOVB109</t>
  </si>
  <si>
    <t>IBOVB110</t>
  </si>
  <si>
    <t>IBOVB111</t>
  </si>
  <si>
    <t>IBOVB112</t>
  </si>
  <si>
    <t>IBOVB113</t>
  </si>
  <si>
    <t>IBOVB114</t>
  </si>
  <si>
    <t>IBOVB117</t>
  </si>
  <si>
    <t>IBOVB120</t>
  </si>
  <si>
    <t>IBOVB122</t>
  </si>
  <si>
    <t>IBO 122000</t>
  </si>
  <si>
    <t>IBOVB127</t>
  </si>
  <si>
    <t>IBO 127000</t>
  </si>
  <si>
    <t>IBOVB19</t>
  </si>
  <si>
    <t>IBOVB860</t>
  </si>
  <si>
    <t>IBO 86.000</t>
  </si>
  <si>
    <t>IBOVB960</t>
  </si>
  <si>
    <t>IBO 96.000</t>
  </si>
  <si>
    <t>IBOVB970</t>
  </si>
  <si>
    <t>IBO 97.000</t>
  </si>
  <si>
    <t>IBOVB980</t>
  </si>
  <si>
    <t>IBO 98.000</t>
  </si>
  <si>
    <t>IBOVB990</t>
  </si>
  <si>
    <t>IBO 99.000</t>
  </si>
  <si>
    <t>IBOVC108</t>
  </si>
  <si>
    <t>IBOVC19</t>
  </si>
  <si>
    <t>IBOVC800</t>
  </si>
  <si>
    <t>IBO 80.000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</si>
  <si>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</si>
  <si>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</si>
  <si>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</si>
  <si>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</si>
  <si>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</si>
  <si>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</si>
  <si>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</si>
  <si>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IBOVD107</t>
  </si>
  <si>
    <t>IBOVD108</t>
  </si>
  <si>
    <t>IBOVD109</t>
  </si>
  <si>
    <t>IBOVD110</t>
  </si>
  <si>
    <t>IBOVD117</t>
  </si>
  <si>
    <t>IBOVD120</t>
  </si>
  <si>
    <t>IBOVD123</t>
  </si>
  <si>
    <t>IBO 123000</t>
  </si>
  <si>
    <t>IBOVD126</t>
  </si>
  <si>
    <t>IBO 126000</t>
  </si>
  <si>
    <t>IBOVD127</t>
  </si>
  <si>
    <t>IBOVD129</t>
  </si>
  <si>
    <t>IBO 129000</t>
  </si>
  <si>
    <t>IBOVD820</t>
  </si>
  <si>
    <t>IBO 82.000</t>
  </si>
  <si>
    <t>IBOVD840</t>
  </si>
  <si>
    <t>IBO 84.000</t>
  </si>
  <si>
    <t>IBOVD930</t>
  </si>
  <si>
    <t>IBO 93.000</t>
  </si>
  <si>
    <t>IBOVD960</t>
  </si>
  <si>
    <t>IBOVD970</t>
  </si>
  <si>
    <t>IBOVF10</t>
  </si>
  <si>
    <t>IBOVF100</t>
  </si>
  <si>
    <t>IBOVF101</t>
  </si>
  <si>
    <t>IBOVF103</t>
  </si>
  <si>
    <t>IBOVF105</t>
  </si>
  <si>
    <t>IBOVF106</t>
  </si>
  <si>
    <t>IBOVF107</t>
  </si>
  <si>
    <t>IBOVF108</t>
  </si>
  <si>
    <t>IBOVF109</t>
  </si>
  <si>
    <t>IBOVF115</t>
  </si>
  <si>
    <t>IBOVF120</t>
  </si>
  <si>
    <t>IBOVF14</t>
  </si>
  <si>
    <t>IBOVF50</t>
  </si>
  <si>
    <t>IBO 50.000</t>
  </si>
  <si>
    <t>IBOVF940</t>
  </si>
  <si>
    <t>IBO 94.000</t>
  </si>
  <si>
    <t>IBOVF99</t>
  </si>
  <si>
    <t>IBOVH10</t>
  </si>
  <si>
    <t>IBOVH80</t>
  </si>
  <si>
    <t>IBOVJ10</t>
  </si>
  <si>
    <t>IBO 65.000</t>
  </si>
  <si>
    <t>IBO 70.000</t>
  </si>
  <si>
    <t>IBO 75.000</t>
  </si>
  <si>
    <t>IBO 76.000</t>
  </si>
  <si>
    <t>IBO 78.000</t>
  </si>
  <si>
    <t>IBO 79.000</t>
  </si>
  <si>
    <t>IBO 81.000</t>
  </si>
  <si>
    <t>IBO 83.000</t>
  </si>
  <si>
    <t>IBO 85.000</t>
  </si>
  <si>
    <t>IBO 87.000</t>
  </si>
  <si>
    <t>IBO 88.000</t>
  </si>
  <si>
    <t>IBO 89.000</t>
  </si>
  <si>
    <t>IBO 90.000</t>
  </si>
  <si>
    <t>IBO 91.000</t>
  </si>
  <si>
    <t>IBO 92.000</t>
  </si>
  <si>
    <t>IBO 95.000</t>
  </si>
  <si>
    <t>IBOVL100</t>
  </si>
  <si>
    <t>IBOVL105</t>
  </si>
  <si>
    <t>IBOVL107</t>
  </si>
  <si>
    <t>IBOVL110</t>
  </si>
  <si>
    <t>IBOVL120</t>
  </si>
  <si>
    <t>IBO 121000</t>
  </si>
  <si>
    <t>IBO 130000</t>
  </si>
  <si>
    <t>IBO 135000</t>
  </si>
  <si>
    <t>IBO 140000</t>
  </si>
  <si>
    <t>IBOVL2</t>
  </si>
  <si>
    <t>IBO 128000</t>
  </si>
  <si>
    <t>IBO 125000</t>
  </si>
  <si>
    <t>IBOVL4</t>
  </si>
  <si>
    <t>IBOVL87</t>
  </si>
  <si>
    <t>IBOVL900</t>
  </si>
  <si>
    <t>IBOVL950</t>
  </si>
  <si>
    <t>IBOVM100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</si>
  <si>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</si>
  <si>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</si>
  <si>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</si>
  <si>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</si>
  <si>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</si>
  <si>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</si>
  <si>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</si>
  <si>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</si>
  <si>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</si>
  <si>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</si>
  <si>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</si>
  <si>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</si>
  <si>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</si>
  <si>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</si>
  <si>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IBOVM115</t>
  </si>
  <si>
    <t>IBOVM116</t>
  </si>
  <si>
    <t>IBOVM117</t>
  </si>
  <si>
    <t>IBOVM118</t>
  </si>
  <si>
    <t>IBOVM119</t>
  </si>
  <si>
    <t>IBOVM120</t>
  </si>
  <si>
    <t>IBOVM650</t>
  </si>
  <si>
    <t>IBOVM750</t>
  </si>
  <si>
    <t>IBOVM760</t>
  </si>
  <si>
    <t>IBOVM780</t>
  </si>
  <si>
    <t>IBOVM800</t>
  </si>
  <si>
    <t>IBOVM810</t>
  </si>
  <si>
    <t>IBOVM860</t>
  </si>
  <si>
    <t>IBOVM890</t>
  </si>
  <si>
    <t>IBOVM900</t>
  </si>
  <si>
    <t>IBOVM940</t>
  </si>
  <si>
    <t>IBOVM970</t>
  </si>
  <si>
    <t>IBOVN10</t>
  </si>
  <si>
    <t>IBOVN101</t>
  </si>
  <si>
    <t>IBOVN102</t>
  </si>
  <si>
    <t>IBOVN103</t>
  </si>
  <si>
    <t>IBOVN104</t>
  </si>
  <si>
    <t>IBOVN105</t>
  </si>
  <si>
    <t>IBOVN106</t>
  </si>
  <si>
    <t>IBOVN107</t>
  </si>
  <si>
    <t>IBOVN108</t>
  </si>
  <si>
    <t>IBOVN109</t>
  </si>
  <si>
    <t>IBOVN110</t>
  </si>
  <si>
    <t>IBOVN111</t>
  </si>
  <si>
    <t>IBOVN112</t>
  </si>
  <si>
    <t>IBOVN113</t>
  </si>
  <si>
    <t>IBOVN114</t>
  </si>
  <si>
    <t>IBOVN117</t>
  </si>
  <si>
    <t>IBOVN120</t>
  </si>
  <si>
    <t>IBOVN820</t>
  </si>
  <si>
    <t>IBOVN830</t>
  </si>
  <si>
    <t>IBOVN840</t>
  </si>
  <si>
    <t>IBOVN850</t>
  </si>
  <si>
    <t>IBOVN860</t>
  </si>
  <si>
    <t>IBOVN870</t>
  </si>
  <si>
    <t>IBOVN880</t>
  </si>
  <si>
    <t>IBOVN890</t>
  </si>
  <si>
    <t>IBOVN900</t>
  </si>
  <si>
    <t>IBOVN910</t>
  </si>
  <si>
    <t>IBOVN920</t>
  </si>
  <si>
    <t>IBOVN930</t>
  </si>
  <si>
    <t>IBOVN940</t>
  </si>
  <si>
    <t>IBOVN950</t>
  </si>
  <si>
    <t>IBOVN960</t>
  </si>
  <si>
    <t>IBOVN970</t>
  </si>
  <si>
    <t>IBOVN980</t>
  </si>
  <si>
    <t>IBOVN990</t>
  </si>
  <si>
    <t>IBOVO19</t>
  </si>
  <si>
    <t>IBOVO750</t>
  </si>
  <si>
    <t>IBOVO800</t>
  </si>
  <si>
    <t>IBOVO880</t>
  </si>
  <si>
    <t>IBOVO980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</si>
  <si>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</si>
  <si>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</si>
  <si>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</si>
  <si>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</si>
  <si>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</si>
  <si>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</si>
  <si>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</si>
  <si>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IBOVP107</t>
  </si>
  <si>
    <t>IBOVP108</t>
  </si>
  <si>
    <t>IBOVP109</t>
  </si>
  <si>
    <t>IBOVP110</t>
  </si>
  <si>
    <t>IBOVP117</t>
  </si>
  <si>
    <t>IBOVP120</t>
  </si>
  <si>
    <t>IBOVP123</t>
  </si>
  <si>
    <t>IBOVP820</t>
  </si>
  <si>
    <t>IBOVP840</t>
  </si>
  <si>
    <t>IBOVP850</t>
  </si>
  <si>
    <t>IBOVP870</t>
  </si>
  <si>
    <t>IBOVP880</t>
  </si>
  <si>
    <t>IBOVP890</t>
  </si>
  <si>
    <t>IBOVP910</t>
  </si>
  <si>
    <t>IBOVP930</t>
  </si>
  <si>
    <t>IBOVP970</t>
  </si>
  <si>
    <t>IBOVR10</t>
  </si>
  <si>
    <t>IBOVR100</t>
  </si>
  <si>
    <t>IBOVR101</t>
  </si>
  <si>
    <t>IBOVR103</t>
  </si>
  <si>
    <t>IBOVR105</t>
  </si>
  <si>
    <t>IBOVR106</t>
  </si>
  <si>
    <t>IBOVR107</t>
  </si>
  <si>
    <t>IBOVR108</t>
  </si>
  <si>
    <t>IBOVR109</t>
  </si>
  <si>
    <t>IBOVR115</t>
  </si>
  <si>
    <t>IBOVR120</t>
  </si>
  <si>
    <t>IBOVR14</t>
  </si>
  <si>
    <t>IBOVR50</t>
  </si>
  <si>
    <t>IBOVR860</t>
  </si>
  <si>
    <t>IBOVR99</t>
  </si>
  <si>
    <t>IBOVT10</t>
  </si>
  <si>
    <t>IBOVT80</t>
  </si>
  <si>
    <t>IBOVT800</t>
  </si>
  <si>
    <t>IBOVT899</t>
  </si>
  <si>
    <t>IBOVV10</t>
  </si>
  <si>
    <t>IBOVX100</t>
  </si>
  <si>
    <t>IBOVX105</t>
  </si>
  <si>
    <t>IBOVX107</t>
  </si>
  <si>
    <t>IBOVX110</t>
  </si>
  <si>
    <t>IBOVX120</t>
  </si>
  <si>
    <t>IBOVX2</t>
  </si>
  <si>
    <t>IBOVX4</t>
  </si>
  <si>
    <t>IBOVX850</t>
  </si>
  <si>
    <t>IBOVX87</t>
  </si>
  <si>
    <t>IBOVX900</t>
  </si>
  <si>
    <t>INDICE IDI</t>
  </si>
  <si>
    <t>IDIF22C295800</t>
  </si>
  <si>
    <t>IDIF22C296000</t>
  </si>
  <si>
    <t>IDIF22C296200</t>
  </si>
  <si>
    <t>IDIF22C297000</t>
  </si>
  <si>
    <t>IDIF22C297200</t>
  </si>
  <si>
    <t>IDIF22C297300</t>
  </si>
  <si>
    <t>IDIF22C297400</t>
  </si>
  <si>
    <t>IDIF22C297500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</si>
  <si>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</si>
  <si>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</si>
  <si>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</si>
  <si>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</si>
  <si>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</si>
  <si>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</si>
  <si>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</si>
  <si>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</si>
  <si>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</si>
  <si>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IDIJ21C288400</t>
  </si>
  <si>
    <t>IDIJ21C288500</t>
  </si>
  <si>
    <t>IDIJ21C288600</t>
  </si>
  <si>
    <t>IDIJ21C288700</t>
  </si>
  <si>
    <t>IDIJ21C288900</t>
  </si>
  <si>
    <t>IDIJ21C289000</t>
  </si>
  <si>
    <t>IDIJ21C289200</t>
  </si>
  <si>
    <t>IDIJ21C289300</t>
  </si>
  <si>
    <t>IDIJ21C290000</t>
  </si>
  <si>
    <t>IDIJ21C302000</t>
  </si>
  <si>
    <t>IDIJ21P288200</t>
  </si>
  <si>
    <t>IDIJ21P288300</t>
  </si>
  <si>
    <t>IDIJ21P288400</t>
  </si>
  <si>
    <t>IDIJ21P288500</t>
  </si>
  <si>
    <t>IDIJ21P288600</t>
  </si>
  <si>
    <t>IDIJ21P288700</t>
  </si>
  <si>
    <t>IDIJ21P288900</t>
  </si>
  <si>
    <t>IDIJ21P289000</t>
  </si>
  <si>
    <t>IDIJ21P289100</t>
  </si>
  <si>
    <t>IDIK21C289500</t>
  </si>
  <si>
    <t>IDIK21C289800</t>
  </si>
  <si>
    <t>IDIM21C290200</t>
  </si>
  <si>
    <t>IDIM21C290400</t>
  </si>
  <si>
    <t>IDIM21C290600</t>
  </si>
  <si>
    <t>IDIN21C290500</t>
  </si>
  <si>
    <t>IDIN21C290600</t>
  </si>
  <si>
    <t>IDIN21C290700</t>
  </si>
  <si>
    <t>IDIN21C290800</t>
  </si>
  <si>
    <t>IDIN21C290900</t>
  </si>
  <si>
    <t>IDIN21C291000</t>
  </si>
  <si>
    <t>IDIN21C291100</t>
  </si>
  <si>
    <t>IDIN21C291200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</si>
  <si>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</si>
  <si>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</si>
  <si>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</si>
  <si>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</si>
  <si>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</si>
  <si>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</si>
  <si>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</si>
  <si>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</si>
  <si>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</si>
  <si>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</si>
  <si>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</si>
  <si>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</si>
  <si>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</si>
  <si>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IDIN21C293000</t>
  </si>
  <si>
    <t>IDIN21C293200</t>
  </si>
  <si>
    <t>IDIN21C293500</t>
  </si>
  <si>
    <t>IDIN21C293600</t>
  </si>
  <si>
    <t>IDIN21C294000</t>
  </si>
  <si>
    <t>IDIN21C296000</t>
  </si>
  <si>
    <t>IDIN21C299000</t>
  </si>
  <si>
    <t>IDIN21C310000</t>
  </si>
  <si>
    <t>IDIN21C315000</t>
  </si>
  <si>
    <t>IDIN21C320000</t>
  </si>
  <si>
    <t>IDIN21C325000</t>
  </si>
  <si>
    <t>IDIN21P287600</t>
  </si>
  <si>
    <t>IDIN21P289400</t>
  </si>
  <si>
    <t>IDIN21P289500</t>
  </si>
  <si>
    <t>IDIN21P289600</t>
  </si>
  <si>
    <t>IDIN21P289700</t>
  </si>
  <si>
    <t>IDIN21P289800</t>
  </si>
  <si>
    <t>IDIN21P289900</t>
  </si>
  <si>
    <t>IDIN21P290000</t>
  </si>
  <si>
    <t>IDIN21P290100</t>
  </si>
  <si>
    <t>IDIN21P290200</t>
  </si>
  <si>
    <t>IDIN21P290300</t>
  </si>
  <si>
    <t>IDIN21P290400</t>
  </si>
  <si>
    <t>IDIN21P290500</t>
  </si>
  <si>
    <t>IDIN21P290600</t>
  </si>
  <si>
    <t>IDIN21P290700</t>
  </si>
  <si>
    <t>IDIN21P291200</t>
  </si>
  <si>
    <t>IDIN21P291300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</si>
  <si>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</si>
  <si>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</si>
  <si>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</si>
  <si>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</si>
  <si>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</si>
  <si>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</si>
  <si>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</si>
  <si>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</si>
  <si>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IDIN22C319000</t>
  </si>
  <si>
    <t>IDIN22C330000</t>
  </si>
  <si>
    <t>IDIN23C347000</t>
  </si>
  <si>
    <t>IGTAA340</t>
  </si>
  <si>
    <t>IGTAA347</t>
  </si>
  <si>
    <t>ON 34,75</t>
  </si>
  <si>
    <t>IGTAA387</t>
  </si>
  <si>
    <t>IGTAA397</t>
  </si>
  <si>
    <t>ON 39,75</t>
  </si>
  <si>
    <t>ON 43,04</t>
  </si>
  <si>
    <t>IGTAM340</t>
  </si>
  <si>
    <t>IRBRA100</t>
  </si>
  <si>
    <t>IRBRA105</t>
  </si>
  <si>
    <t>IRBRA115</t>
  </si>
  <si>
    <t>ON 10,70</t>
  </si>
  <si>
    <t>IRBRA125</t>
  </si>
  <si>
    <t>ON 11,70</t>
  </si>
  <si>
    <t>IRBRA150</t>
  </si>
  <si>
    <t>ON 14,20</t>
  </si>
  <si>
    <t>IRBRA35</t>
  </si>
  <si>
    <t>ON 34,70</t>
  </si>
  <si>
    <t>IRBRA367</t>
  </si>
  <si>
    <t>ON 35,70</t>
  </si>
  <si>
    <t>IRBRA375</t>
  </si>
  <si>
    <t>ON 36,70</t>
  </si>
  <si>
    <t>IRBRA803</t>
  </si>
  <si>
    <t>IRBRA833</t>
  </si>
  <si>
    <t>IRBRA973</t>
  </si>
  <si>
    <t>IRBRB790</t>
  </si>
  <si>
    <t>IRBRB800</t>
  </si>
  <si>
    <t>IRBRB820</t>
  </si>
  <si>
    <t>IRBRC107</t>
  </si>
  <si>
    <t>ON 9,88</t>
  </si>
  <si>
    <t>IRBRC115</t>
  </si>
  <si>
    <t>ON 10,63</t>
  </si>
  <si>
    <t>IRBRC142</t>
  </si>
  <si>
    <t>ON 13,38</t>
  </si>
  <si>
    <t>IRBRD360</t>
  </si>
  <si>
    <t>ON 34,95</t>
  </si>
  <si>
    <t>IRBRD367</t>
  </si>
  <si>
    <t>IRBRD375</t>
  </si>
  <si>
    <t>ON 36,45</t>
  </si>
  <si>
    <t>IRBRI600</t>
  </si>
  <si>
    <t>ON 7,53</t>
  </si>
  <si>
    <t>ON 3,00</t>
  </si>
  <si>
    <t>IRBRM100</t>
  </si>
  <si>
    <t>IRBRM35</t>
  </si>
  <si>
    <t>IRBRM367</t>
  </si>
  <si>
    <t>IRBRM375</t>
  </si>
  <si>
    <t>IRBRM803</t>
  </si>
  <si>
    <t>IRBRM833</t>
  </si>
  <si>
    <t>IRBRN800</t>
  </si>
  <si>
    <t>IRBRN820</t>
  </si>
  <si>
    <t>IRBRO107</t>
  </si>
  <si>
    <t>IRBRP360</t>
  </si>
  <si>
    <t>IRBRP367</t>
  </si>
  <si>
    <t>IRBRU600</t>
  </si>
  <si>
    <t>ITSAA521</t>
  </si>
  <si>
    <t>ITSAA621</t>
  </si>
  <si>
    <t>ITSAA671</t>
  </si>
  <si>
    <t>ITSAA69</t>
  </si>
  <si>
    <t>ITSAB112</t>
  </si>
  <si>
    <t>ITSAC101</t>
  </si>
  <si>
    <t>ITSAC102</t>
  </si>
  <si>
    <t>ITSAC107</t>
  </si>
  <si>
    <t>ITSAC112</t>
  </si>
  <si>
    <t>ITSAC118</t>
  </si>
  <si>
    <t>ITSAD102</t>
  </si>
  <si>
    <t>ITSAD107</t>
  </si>
  <si>
    <t>ITSAD840</t>
  </si>
  <si>
    <t>ITSAD93</t>
  </si>
  <si>
    <t>ITSAD934</t>
  </si>
  <si>
    <t>ITSAE684</t>
  </si>
  <si>
    <t>ITSAE730</t>
  </si>
  <si>
    <t>ITSAI10</t>
  </si>
  <si>
    <t>ITSAI14</t>
  </si>
  <si>
    <t>ITSAM621</t>
  </si>
  <si>
    <t>ITSAM69</t>
  </si>
  <si>
    <t>ITSAN107</t>
  </si>
  <si>
    <t>ITSAN112</t>
  </si>
  <si>
    <t>ITSAO101</t>
  </si>
  <si>
    <t>ITSAO102</t>
  </si>
  <si>
    <t>ITSAO112</t>
  </si>
  <si>
    <t>ITSAP102</t>
  </si>
  <si>
    <t>ITSAP107</t>
  </si>
  <si>
    <t>ITSAP840</t>
  </si>
  <si>
    <t>ITSAP914</t>
  </si>
  <si>
    <t>ITSAP93</t>
  </si>
  <si>
    <t>ITSAQ730</t>
  </si>
  <si>
    <t>ITSAU10</t>
  </si>
  <si>
    <t>ITSAU14</t>
  </si>
  <si>
    <t>ITUBA151</t>
  </si>
  <si>
    <t>ITUBA231</t>
  </si>
  <si>
    <t>ITUBA237</t>
  </si>
  <si>
    <t>ITUBA257</t>
  </si>
  <si>
    <t>ITUBA269</t>
  </si>
  <si>
    <t>ITUBA271</t>
  </si>
  <si>
    <t>ITUBA274</t>
  </si>
  <si>
    <t>ITUBA287</t>
  </si>
  <si>
    <t>ITUBA294</t>
  </si>
  <si>
    <t>ITUBA297</t>
  </si>
  <si>
    <t>ITUBA307</t>
  </si>
  <si>
    <t>ITUBA329</t>
  </si>
  <si>
    <t>ITUBA336</t>
  </si>
  <si>
    <t>ITUBA344</t>
  </si>
  <si>
    <t>ITUBA365</t>
  </si>
  <si>
    <t>PN 35,49</t>
  </si>
  <si>
    <t>ITUBA446</t>
  </si>
  <si>
    <t>PN 43,74</t>
  </si>
  <si>
    <t>ITUBB19</t>
  </si>
  <si>
    <t>ITUBB20</t>
  </si>
  <si>
    <t>ITUBB21</t>
  </si>
  <si>
    <t>ITUBB249</t>
  </si>
  <si>
    <t>ITUBB269</t>
  </si>
  <si>
    <t>ITUBB271</t>
  </si>
  <si>
    <t>ITUBB274</t>
  </si>
  <si>
    <t>ITUBB276</t>
  </si>
  <si>
    <t>ITUBB281</t>
  </si>
  <si>
    <t>ITUBB285</t>
  </si>
  <si>
    <t>ITUBB292</t>
  </si>
  <si>
    <t>ITUBB295</t>
  </si>
  <si>
    <t>ITUBB297</t>
  </si>
  <si>
    <t>ITUBB309</t>
  </si>
  <si>
    <t>ITUBB339</t>
  </si>
  <si>
    <t>ITUBB347</t>
  </si>
  <si>
    <t>ITUBB392</t>
  </si>
  <si>
    <t>ITUBC203</t>
  </si>
  <si>
    <t>ITUBC213</t>
  </si>
  <si>
    <t>ITUBC218</t>
  </si>
  <si>
    <t>ITUBC219</t>
  </si>
  <si>
    <t>ITUBC228</t>
  </si>
  <si>
    <t>ITUBC233</t>
  </si>
  <si>
    <t>ITUBC242</t>
  </si>
  <si>
    <t>ITUBC250</t>
  </si>
  <si>
    <t>ITUBC252</t>
  </si>
  <si>
    <t>ITUBC255</t>
  </si>
  <si>
    <t>ITUBC256</t>
  </si>
  <si>
    <t>ITUBC260</t>
  </si>
  <si>
    <t>ITUBC262</t>
  </si>
  <si>
    <t>ITUBC267</t>
  </si>
  <si>
    <t>ITUBC270</t>
  </si>
  <si>
    <t>ITUBC272</t>
  </si>
  <si>
    <t>ITUBC275</t>
  </si>
  <si>
    <t>ITUBC277</t>
  </si>
  <si>
    <t>ITUBC280</t>
  </si>
  <si>
    <t>ITUBC282</t>
  </si>
  <si>
    <t>ITUBC287</t>
  </si>
  <si>
    <t>ITUBC292</t>
  </si>
  <si>
    <t>ITUBC307</t>
  </si>
  <si>
    <t>ITUBC312</t>
  </si>
  <si>
    <t>ITUBC317</t>
  </si>
  <si>
    <t>ITUBC339</t>
  </si>
  <si>
    <t>ITUBC342</t>
  </si>
  <si>
    <t>PN 33,30</t>
  </si>
  <si>
    <t>ITUBC347</t>
  </si>
  <si>
    <t>PN 33,80</t>
  </si>
  <si>
    <t>ITUBC385</t>
  </si>
  <si>
    <t>ITUBC737</t>
  </si>
  <si>
    <t>ITUBC752</t>
  </si>
  <si>
    <t>ITUBD17</t>
  </si>
  <si>
    <t>ITUBD18</t>
  </si>
  <si>
    <t>ITUBD23</t>
  </si>
  <si>
    <t>ITUBD235</t>
  </si>
  <si>
    <t>ITUBD24</t>
  </si>
  <si>
    <t>ITUBD252</t>
  </si>
  <si>
    <t>ITUBD292</t>
  </si>
  <si>
    <t>ITUBE18</t>
  </si>
  <si>
    <t>ITUBE251</t>
  </si>
  <si>
    <t>ITUBF194</t>
  </si>
  <si>
    <t>ITUBF231</t>
  </si>
  <si>
    <t>ITUBF250</t>
  </si>
  <si>
    <t>ITUBF252</t>
  </si>
  <si>
    <t>ITUBF272</t>
  </si>
  <si>
    <t>ITUBF276</t>
  </si>
  <si>
    <t>ITUBF342</t>
  </si>
  <si>
    <t>ITUBF350</t>
  </si>
  <si>
    <t>ITUBG262</t>
  </si>
  <si>
    <t>ITUBG266</t>
  </si>
  <si>
    <t>ITUBG281</t>
  </si>
  <si>
    <t>ITUBG310</t>
  </si>
  <si>
    <t>ITUBH244</t>
  </si>
  <si>
    <t>ITUBH270</t>
  </si>
  <si>
    <t>ITUBH281</t>
  </si>
  <si>
    <t>ITUBH286</t>
  </si>
  <si>
    <t>ITUBI220</t>
  </si>
  <si>
    <t>ITUBI291</t>
  </si>
  <si>
    <t>PN 21,61</t>
  </si>
  <si>
    <t>PN 21,86</t>
  </si>
  <si>
    <t>PN 22,11</t>
  </si>
  <si>
    <t>PN 24,11</t>
  </si>
  <si>
    <t>PN 24,61</t>
  </si>
  <si>
    <t>PN 26,11</t>
  </si>
  <si>
    <t>PN 26,61</t>
  </si>
  <si>
    <t>PN 26,86</t>
  </si>
  <si>
    <t>PN 30,11</t>
  </si>
  <si>
    <t>PN 30,61</t>
  </si>
  <si>
    <t>PN 20,81</t>
  </si>
  <si>
    <t>ITUBK249</t>
  </si>
  <si>
    <t>PN 25,06</t>
  </si>
  <si>
    <t>PN 26,06</t>
  </si>
  <si>
    <t>ITUBK269</t>
  </si>
  <si>
    <t>ITUBL307</t>
  </si>
  <si>
    <t>ITUBM193</t>
  </si>
  <si>
    <t>ITUBM237</t>
  </si>
  <si>
    <t>ITUBM264</t>
  </si>
  <si>
    <t>ITUBM269</t>
  </si>
  <si>
    <t>ITUBM274</t>
  </si>
  <si>
    <t>ITUBM294</t>
  </si>
  <si>
    <t>ITUBM329</t>
  </si>
  <si>
    <t>ITUBM336</t>
  </si>
  <si>
    <t>ITUBM344</t>
  </si>
  <si>
    <t>ITUBM368</t>
  </si>
  <si>
    <t>ITUBN19</t>
  </si>
  <si>
    <t>ITUBN20</t>
  </si>
  <si>
    <t>ITUBN21</t>
  </si>
  <si>
    <t>ITUBN211</t>
  </si>
  <si>
    <t>ITUBN213</t>
  </si>
  <si>
    <t>ITUBN223</t>
  </si>
  <si>
    <t>ITUBN233</t>
  </si>
  <si>
    <t>ITUBN236</t>
  </si>
  <si>
    <t>ITUBN241</t>
  </si>
  <si>
    <t>ITUBN245</t>
  </si>
  <si>
    <t>ITUBN247</t>
  </si>
  <si>
    <t>ITUBN255</t>
  </si>
  <si>
    <t>ITUBN257</t>
  </si>
  <si>
    <t>ITUBN297</t>
  </si>
  <si>
    <t>ITUBN309</t>
  </si>
  <si>
    <t>ITUBN337</t>
  </si>
  <si>
    <t>ITUBN339</t>
  </si>
  <si>
    <t>ITUBO149</t>
  </si>
  <si>
    <t>ITUBO203</t>
  </si>
  <si>
    <t>ITUBO213</t>
  </si>
  <si>
    <t>ITUBO218</t>
  </si>
  <si>
    <t>ITUBO219</t>
  </si>
  <si>
    <t>ITUBO222</t>
  </si>
  <si>
    <t>ITUBO228</t>
  </si>
  <si>
    <t>ITUBO229</t>
  </si>
  <si>
    <t>ITUBO242</t>
  </si>
  <si>
    <t>ITUBO247</t>
  </si>
  <si>
    <t>ITUBO252</t>
  </si>
  <si>
    <t>ITUBO262</t>
  </si>
  <si>
    <t>ITUBO267</t>
  </si>
  <si>
    <t>ITUBO268</t>
  </si>
  <si>
    <t>ITUBO270</t>
  </si>
  <si>
    <t>ITUBO272</t>
  </si>
  <si>
    <t>ITUBO280</t>
  </si>
  <si>
    <t>ITUBO282</t>
  </si>
  <si>
    <t>ITUBO317</t>
  </si>
  <si>
    <t>ITUBO339</t>
  </si>
  <si>
    <t>ITUBO342</t>
  </si>
  <si>
    <t>ITUBO347</t>
  </si>
  <si>
    <t>ITUBO385</t>
  </si>
  <si>
    <t>ITUBP17</t>
  </si>
  <si>
    <t>ITUBP18</t>
  </si>
  <si>
    <t>ITUBP23</t>
  </si>
  <si>
    <t>ITUBP24</t>
  </si>
  <si>
    <t>ITUBP252</t>
  </si>
  <si>
    <t>ITUBQ18</t>
  </si>
  <si>
    <t>ITUBQ251</t>
  </si>
  <si>
    <t>ITUBR194</t>
  </si>
  <si>
    <t>ITUBR206</t>
  </si>
  <si>
    <t>ITUBR231</t>
  </si>
  <si>
    <t>ITUBR252</t>
  </si>
  <si>
    <t>ITUBR272</t>
  </si>
  <si>
    <t>ITUBR276</t>
  </si>
  <si>
    <t>ITUBR350</t>
  </si>
  <si>
    <t>ITUBS201</t>
  </si>
  <si>
    <t>ITUBS215</t>
  </si>
  <si>
    <t>ITUBS236</t>
  </si>
  <si>
    <t>ITUBS262</t>
  </si>
  <si>
    <t>ITUBS266</t>
  </si>
  <si>
    <t>ITUBT170</t>
  </si>
  <si>
    <t>ITUBT239</t>
  </si>
  <si>
    <t>ITUBT244</t>
  </si>
  <si>
    <t>ITUBT270</t>
  </si>
  <si>
    <t>ITUBT281</t>
  </si>
  <si>
    <t>ITUBT286</t>
  </si>
  <si>
    <t>ITUBU206</t>
  </si>
  <si>
    <t>ITUBU220</t>
  </si>
  <si>
    <t>ITUBU229</t>
  </si>
  <si>
    <t>ITUBU291</t>
  </si>
  <si>
    <t>ITUBW249</t>
  </si>
  <si>
    <t>ITUBW269</t>
  </si>
  <si>
    <t>ITUBX207</t>
  </si>
  <si>
    <t>ITUBX230</t>
  </si>
  <si>
    <t>JBSSA207</t>
  </si>
  <si>
    <t>ON 20,71</t>
  </si>
  <si>
    <t>JBSSA214</t>
  </si>
  <si>
    <t>ON 21,46</t>
  </si>
  <si>
    <t>JBSSA217</t>
  </si>
  <si>
    <t>JBSSA219</t>
  </si>
  <si>
    <t>ON 21,96</t>
  </si>
  <si>
    <t>JBSSA222</t>
  </si>
  <si>
    <t>JBSSA224</t>
  </si>
  <si>
    <t>ON 22,46</t>
  </si>
  <si>
    <t>JBSSA227</t>
  </si>
  <si>
    <t>JBSSA237</t>
  </si>
  <si>
    <t>JBSSA239</t>
  </si>
  <si>
    <t>ON 23,96</t>
  </si>
  <si>
    <t>JBSSA240</t>
  </si>
  <si>
    <t>JBSSA242</t>
  </si>
  <si>
    <t>ON 24,21</t>
  </si>
  <si>
    <t>JBSSA249</t>
  </si>
  <si>
    <t>ON 24,96</t>
  </si>
  <si>
    <t>JBSSA250</t>
  </si>
  <si>
    <t>ON 24,46</t>
  </si>
  <si>
    <t>JBSSA252</t>
  </si>
  <si>
    <t>ON 25,21</t>
  </si>
  <si>
    <t>JBSSA254</t>
  </si>
  <si>
    <t>ON 25,46</t>
  </si>
  <si>
    <t>JBSSA257</t>
  </si>
  <si>
    <t>ON 25,71</t>
  </si>
  <si>
    <t>JBSSA259</t>
  </si>
  <si>
    <t>ON 25,96</t>
  </si>
  <si>
    <t>JBSSA264</t>
  </si>
  <si>
    <t>ON 26,46</t>
  </si>
  <si>
    <t>JBSSA267</t>
  </si>
  <si>
    <t>JBSSA269</t>
  </si>
  <si>
    <t>ON 26,96</t>
  </si>
  <si>
    <t>JBSSA272</t>
  </si>
  <si>
    <t>ON 27,21</t>
  </si>
  <si>
    <t>JBSSA274</t>
  </si>
  <si>
    <t>JBSSA297</t>
  </si>
  <si>
    <t>ON 29,71</t>
  </si>
  <si>
    <t>JBSSA325</t>
  </si>
  <si>
    <t>ON 31,96</t>
  </si>
  <si>
    <t>JBSSA355</t>
  </si>
  <si>
    <t>ON 34,96</t>
  </si>
  <si>
    <t>JBSSB210</t>
  </si>
  <si>
    <t>JBSSB220</t>
  </si>
  <si>
    <t>JBSSB260</t>
  </si>
  <si>
    <t>JBSSB270</t>
  </si>
  <si>
    <t>JBSSB300</t>
  </si>
  <si>
    <t>JBSSB305</t>
  </si>
  <si>
    <t>JBSSC222</t>
  </si>
  <si>
    <t>JBSSC225</t>
  </si>
  <si>
    <t>JBSSC230</t>
  </si>
  <si>
    <t>JBSSC247</t>
  </si>
  <si>
    <t>JBSSC250</t>
  </si>
  <si>
    <t>JBSSC252</t>
  </si>
  <si>
    <t>JBSSC267</t>
  </si>
  <si>
    <t>JBSSD185</t>
  </si>
  <si>
    <t>JBSSD227</t>
  </si>
  <si>
    <t>JBSSD230</t>
  </si>
  <si>
    <t>JBSSD240</t>
  </si>
  <si>
    <t>JBSSD310</t>
  </si>
  <si>
    <t>JBSSG200</t>
  </si>
  <si>
    <t>ON 18,96</t>
  </si>
  <si>
    <t>ON 19,46</t>
  </si>
  <si>
    <t>ON 20,96</t>
  </si>
  <si>
    <t>ON 22,96</t>
  </si>
  <si>
    <t>ON 28,46</t>
  </si>
  <si>
    <t>ON 29,96</t>
  </si>
  <si>
    <t>ON 19,71</t>
  </si>
  <si>
    <t>ON 27,96</t>
  </si>
  <si>
    <t>ON 21,21</t>
  </si>
  <si>
    <t>ON 27,71</t>
  </si>
  <si>
    <t>ON 28,96</t>
  </si>
  <si>
    <t>JBSSM162</t>
  </si>
  <si>
    <t>ON 16,21</t>
  </si>
  <si>
    <t>JBSSM182</t>
  </si>
  <si>
    <t>JBSSM189</t>
  </si>
  <si>
    <t>JBSSM192</t>
  </si>
  <si>
    <t>JBSSM194</t>
  </si>
  <si>
    <t>JBSSM199</t>
  </si>
  <si>
    <t>JBSSM209</t>
  </si>
  <si>
    <t>JBSSM212</t>
  </si>
  <si>
    <t>JBSSM214</t>
  </si>
  <si>
    <t>JBSSM217</t>
  </si>
  <si>
    <t>JBSSM219</t>
  </si>
  <si>
    <t>JBSSM222</t>
  </si>
  <si>
    <t>JBSSM224</t>
  </si>
  <si>
    <t>JBSSM227</t>
  </si>
  <si>
    <t>JBSSM239</t>
  </si>
  <si>
    <t>JBSSM240</t>
  </si>
  <si>
    <t>JBSSM250</t>
  </si>
  <si>
    <t>JBSSM272</t>
  </si>
  <si>
    <t>JBSSM285</t>
  </si>
  <si>
    <t>JBSSM297</t>
  </si>
  <si>
    <t>JBSSN250</t>
  </si>
  <si>
    <t>JBSSN260</t>
  </si>
  <si>
    <t>JBSSN305</t>
  </si>
  <si>
    <t>JBSSO215</t>
  </si>
  <si>
    <t>JBSSO230</t>
  </si>
  <si>
    <t>JBSSO240</t>
  </si>
  <si>
    <t>JBSSO252</t>
  </si>
  <si>
    <t>JBSSO267</t>
  </si>
  <si>
    <t>JBSSP177</t>
  </si>
  <si>
    <t>JBSSP185</t>
  </si>
  <si>
    <t>JBSSP197</t>
  </si>
  <si>
    <t>JBSSP230</t>
  </si>
  <si>
    <t>JBSSP240</t>
  </si>
  <si>
    <t>JBSSP310</t>
  </si>
  <si>
    <t>JBSSS200</t>
  </si>
  <si>
    <t>JHSFA756</t>
  </si>
  <si>
    <t>ON 7,49</t>
  </si>
  <si>
    <t>JHSFA799</t>
  </si>
  <si>
    <t>ON 7,99</t>
  </si>
  <si>
    <t>JHSFA906</t>
  </si>
  <si>
    <t>ON 8,99</t>
  </si>
  <si>
    <t>JHSFA939</t>
  </si>
  <si>
    <t>ON 9,39</t>
  </si>
  <si>
    <t>JHSFB760</t>
  </si>
  <si>
    <t>JHSFB940</t>
  </si>
  <si>
    <t>ON 9,33</t>
  </si>
  <si>
    <t>JHSFC980</t>
  </si>
  <si>
    <t>ON 9,73</t>
  </si>
  <si>
    <t>ON 7,85</t>
  </si>
  <si>
    <t>JHSFL792</t>
  </si>
  <si>
    <t>ON 9,45</t>
  </si>
  <si>
    <t>JHSFM549</t>
  </si>
  <si>
    <t>ON 5,49</t>
  </si>
  <si>
    <t>JHSFM686</t>
  </si>
  <si>
    <t>ON 6,79</t>
  </si>
  <si>
    <t>JHSFM699</t>
  </si>
  <si>
    <t>ON 6,99</t>
  </si>
  <si>
    <t>JHSFM716</t>
  </si>
  <si>
    <t>ON 7,09</t>
  </si>
  <si>
    <t>JHSFM789</t>
  </si>
  <si>
    <t>ON 7,89</t>
  </si>
  <si>
    <t>JHSFN690</t>
  </si>
  <si>
    <t>ON 6,83</t>
  </si>
  <si>
    <t>JHSFN720</t>
  </si>
  <si>
    <t>ON 7,13</t>
  </si>
  <si>
    <t>JHSFO830</t>
  </si>
  <si>
    <t>ON 8,23</t>
  </si>
  <si>
    <t>ON 5,85</t>
  </si>
  <si>
    <t>ON 7,25</t>
  </si>
  <si>
    <t>KLBNB250</t>
  </si>
  <si>
    <t>UNT 25,00</t>
  </si>
  <si>
    <t>UNT 20,00</t>
  </si>
  <si>
    <t>UNT 21,00</t>
  </si>
  <si>
    <t>UNT 22,00</t>
  </si>
  <si>
    <t>UNT 22,50</t>
  </si>
  <si>
    <t>UNT 23,00</t>
  </si>
  <si>
    <t>UNT 23,50</t>
  </si>
  <si>
    <t>UNT 24,00</t>
  </si>
  <si>
    <t>UNT 24,50</t>
  </si>
  <si>
    <t>UNT 26,00</t>
  </si>
  <si>
    <t>UNT 27,00</t>
  </si>
  <si>
    <t>UNT 28,00</t>
  </si>
  <si>
    <t>UNT 23,75</t>
  </si>
  <si>
    <t>UNT 25,50</t>
  </si>
  <si>
    <t>UNT 27,50</t>
  </si>
  <si>
    <t>UNT 19,00</t>
  </si>
  <si>
    <t>KLBNN205</t>
  </si>
  <si>
    <t>UNT 20,50</t>
  </si>
  <si>
    <t>KLBNN220</t>
  </si>
  <si>
    <t>LAMEA352</t>
  </si>
  <si>
    <t>LAMEA399</t>
  </si>
  <si>
    <t>LAMEA412</t>
  </si>
  <si>
    <t>PN 41,25</t>
  </si>
  <si>
    <t>LAMEB221</t>
  </si>
  <si>
    <t>LAMED334</t>
  </si>
  <si>
    <t>LAMEG326</t>
  </si>
  <si>
    <t>ON 32,62</t>
  </si>
  <si>
    <t>LAMEI310</t>
  </si>
  <si>
    <t>PN 30,75</t>
  </si>
  <si>
    <t>PN 28,75</t>
  </si>
  <si>
    <t>ON 28,75</t>
  </si>
  <si>
    <t>PN 29,50</t>
  </si>
  <si>
    <t>PN 31,50</t>
  </si>
  <si>
    <t>PN 32,25</t>
  </si>
  <si>
    <t>PN 32,50</t>
  </si>
  <si>
    <t>PN 32,75</t>
  </si>
  <si>
    <t>PN 38,00</t>
  </si>
  <si>
    <t>LAMEM300</t>
  </si>
  <si>
    <t>LAMEM337</t>
  </si>
  <si>
    <t>PN 33,75</t>
  </si>
  <si>
    <t>LAMEM349</t>
  </si>
  <si>
    <t>LAMEP249</t>
  </si>
  <si>
    <t>LAMEP292</t>
  </si>
  <si>
    <t>LAMES231</t>
  </si>
  <si>
    <t>PN 31,75</t>
  </si>
  <si>
    <t>ON 32,14</t>
  </si>
  <si>
    <t>LOGNF150</t>
  </si>
  <si>
    <t>LOGNF190</t>
  </si>
  <si>
    <t>LRENA404</t>
  </si>
  <si>
    <t>LRENA451</t>
  </si>
  <si>
    <t>LRENA461</t>
  </si>
  <si>
    <t>LRENA555</t>
  </si>
  <si>
    <t>LREND458</t>
  </si>
  <si>
    <t>LRENM401</t>
  </si>
  <si>
    <t>LRENM451</t>
  </si>
  <si>
    <t>LRENM555</t>
  </si>
  <si>
    <t>LRENP358</t>
  </si>
  <si>
    <t>LRENP398</t>
  </si>
  <si>
    <t>LRENS400</t>
  </si>
  <si>
    <t>LWSAJ770</t>
  </si>
  <si>
    <t>LWSAV640</t>
  </si>
  <si>
    <t>MGLUA645</t>
  </si>
  <si>
    <t>MGLUA785</t>
  </si>
  <si>
    <t>ON 19,60</t>
  </si>
  <si>
    <t>MGLUA805</t>
  </si>
  <si>
    <t>MGLUA905</t>
  </si>
  <si>
    <t>MGLUA925</t>
  </si>
  <si>
    <t>ON 23,10</t>
  </si>
  <si>
    <t>MGLUA944</t>
  </si>
  <si>
    <t>MGLUB107</t>
  </si>
  <si>
    <t>MGLUB985</t>
  </si>
  <si>
    <t>ON 24,63</t>
  </si>
  <si>
    <t>MGLUC100</t>
  </si>
  <si>
    <t>MGLUC570</t>
  </si>
  <si>
    <t>ON 14,23</t>
  </si>
  <si>
    <t>MGLUC800</t>
  </si>
  <si>
    <t>MGLUD104</t>
  </si>
  <si>
    <t>MGLUD781</t>
  </si>
  <si>
    <t>MGLUE735</t>
  </si>
  <si>
    <t>ON 18,35</t>
  </si>
  <si>
    <t>ON 22,23</t>
  </si>
  <si>
    <t>ON 23,35</t>
  </si>
  <si>
    <t>ON 28,60</t>
  </si>
  <si>
    <t>ON 17,35</t>
  </si>
  <si>
    <t>ON 16,85</t>
  </si>
  <si>
    <t>ON 17,60</t>
  </si>
  <si>
    <t>ON 20,35</t>
  </si>
  <si>
    <t>MGLUM475</t>
  </si>
  <si>
    <t>MGLUM760</t>
  </si>
  <si>
    <t>MGLUM785</t>
  </si>
  <si>
    <t>MGLUN770</t>
  </si>
  <si>
    <t>MGLUN850</t>
  </si>
  <si>
    <t>MGLUN920</t>
  </si>
  <si>
    <t>MGLUO540</t>
  </si>
  <si>
    <t>MGLUO800</t>
  </si>
  <si>
    <t>MGLUO889</t>
  </si>
  <si>
    <t>MGLUP781</t>
  </si>
  <si>
    <t>MGLUP911</t>
  </si>
  <si>
    <t>MGLUQ50</t>
  </si>
  <si>
    <t>MGLUQ505</t>
  </si>
  <si>
    <t>MGLUQ560</t>
  </si>
  <si>
    <t>ON 18,60</t>
  </si>
  <si>
    <t>ON 14,97</t>
  </si>
  <si>
    <t>ON 21,97</t>
  </si>
  <si>
    <t>MOVIA167</t>
  </si>
  <si>
    <t>MOVIA215</t>
  </si>
  <si>
    <t>MOVIM127</t>
  </si>
  <si>
    <t>MOVIM160</t>
  </si>
  <si>
    <t>MRFGA162</t>
  </si>
  <si>
    <t>MRFGB162</t>
  </si>
  <si>
    <t>MRFGC177</t>
  </si>
  <si>
    <t>MRFGE117</t>
  </si>
  <si>
    <t>MRFGE147</t>
  </si>
  <si>
    <t>MRFGE152</t>
  </si>
  <si>
    <t>MRFGE155</t>
  </si>
  <si>
    <t>MRFGE870</t>
  </si>
  <si>
    <t>MRFGE900</t>
  </si>
  <si>
    <t>MRFGE920</t>
  </si>
  <si>
    <t>MRFGE950</t>
  </si>
  <si>
    <t>MRFGM140</t>
  </si>
  <si>
    <t>MRFGN135</t>
  </si>
  <si>
    <t>MRFGN150</t>
  </si>
  <si>
    <t>MRFGO142</t>
  </si>
  <si>
    <t>MRFGO157</t>
  </si>
  <si>
    <t>MRFGQ105</t>
  </si>
  <si>
    <t>MRFGQ117</t>
  </si>
  <si>
    <t>MRFGQ870</t>
  </si>
  <si>
    <t>MRFGQ900</t>
  </si>
  <si>
    <t>MRFGQ950</t>
  </si>
  <si>
    <t>MRVEA172</t>
  </si>
  <si>
    <t>ON 16,91</t>
  </si>
  <si>
    <t>MRVEA190</t>
  </si>
  <si>
    <t>ON 18,66</t>
  </si>
  <si>
    <t>MRVEA207</t>
  </si>
  <si>
    <t>ON 20,41</t>
  </si>
  <si>
    <t>MRVEA225</t>
  </si>
  <si>
    <t>ON 15,66</t>
  </si>
  <si>
    <t>ON 16,16</t>
  </si>
  <si>
    <t>ON 17,16</t>
  </si>
  <si>
    <t>ON 18,16</t>
  </si>
  <si>
    <t>ON 19,66</t>
  </si>
  <si>
    <t>ON 20,16</t>
  </si>
  <si>
    <t>MRVEM160</t>
  </si>
  <si>
    <t>MRVEM167</t>
  </si>
  <si>
    <t>ON 16,41</t>
  </si>
  <si>
    <t>MULTA230</t>
  </si>
  <si>
    <t>ON 15,84</t>
  </si>
  <si>
    <t>NTCOD490</t>
  </si>
  <si>
    <t>ON 49,03</t>
  </si>
  <si>
    <t>NTCOD542</t>
  </si>
  <si>
    <t>ON 54,28</t>
  </si>
  <si>
    <t>NTCOD555</t>
  </si>
  <si>
    <t>ON 55,28</t>
  </si>
  <si>
    <t>NTCOD557</t>
  </si>
  <si>
    <t>ON 55,78</t>
  </si>
  <si>
    <t>ON 47,00</t>
  </si>
  <si>
    <t>ON 56,00</t>
  </si>
  <si>
    <t>ON 45,50</t>
  </si>
  <si>
    <t>ON 46,00</t>
  </si>
  <si>
    <t>ON 41,25</t>
  </si>
  <si>
    <t>NTCOP42</t>
  </si>
  <si>
    <t>ON 42,53</t>
  </si>
  <si>
    <t>NTCOP425</t>
  </si>
  <si>
    <t>ON 42,28</t>
  </si>
  <si>
    <t>NTCOP485</t>
  </si>
  <si>
    <t>NTCOP490</t>
  </si>
  <si>
    <t>PCARA665</t>
  </si>
  <si>
    <t>PCARA685</t>
  </si>
  <si>
    <t>PCARA730</t>
  </si>
  <si>
    <t>PCARA765</t>
  </si>
  <si>
    <t>PCARA785</t>
  </si>
  <si>
    <t>PCARC100</t>
  </si>
  <si>
    <t>PCARC900</t>
  </si>
  <si>
    <t>PCARD970</t>
  </si>
  <si>
    <t>ON 96,42</t>
  </si>
  <si>
    <t>ON 65,42</t>
  </si>
  <si>
    <t>ON 70,42</t>
  </si>
  <si>
    <t>PCARM477</t>
  </si>
  <si>
    <t>PCARM500</t>
  </si>
  <si>
    <t>PCARM575</t>
  </si>
  <si>
    <t>ON 57,50</t>
  </si>
  <si>
    <t>PCARM650</t>
  </si>
  <si>
    <t>PCARM655</t>
  </si>
  <si>
    <t>PCARM675</t>
  </si>
  <si>
    <t>PCARM700</t>
  </si>
  <si>
    <t>PCARP970</t>
  </si>
  <si>
    <t>PCARS600</t>
  </si>
  <si>
    <t>PETRA1</t>
  </si>
  <si>
    <t>PETRA10</t>
  </si>
  <si>
    <t>PETRA11</t>
  </si>
  <si>
    <t>PETRA12</t>
  </si>
  <si>
    <t>PETRA13</t>
  </si>
  <si>
    <t>PN 13,00</t>
  </si>
  <si>
    <t>PETRA140</t>
  </si>
  <si>
    <t>PN 14,00</t>
  </si>
  <si>
    <t>PETRA145</t>
  </si>
  <si>
    <t>PETRA15</t>
  </si>
  <si>
    <t>PETRA151</t>
  </si>
  <si>
    <t>PETRA16</t>
  </si>
  <si>
    <t>PETRA166</t>
  </si>
  <si>
    <t>PETRA17</t>
  </si>
  <si>
    <t>PETRA18</t>
  </si>
  <si>
    <t>PETRA19</t>
  </si>
  <si>
    <t>PETRA191</t>
  </si>
  <si>
    <t>PETRA2</t>
  </si>
  <si>
    <t>PETRA200</t>
  </si>
  <si>
    <t>PETRA201</t>
  </si>
  <si>
    <t>PETRA203</t>
  </si>
  <si>
    <t>PETRA206</t>
  </si>
  <si>
    <t>PETRA21</t>
  </si>
  <si>
    <t>PETRA211</t>
  </si>
  <si>
    <t>PN 21,75</t>
  </si>
  <si>
    <t>PETRA213</t>
  </si>
  <si>
    <t>PETRA215</t>
  </si>
  <si>
    <t>PETRA219</t>
  </si>
  <si>
    <t>PETRA22</t>
  </si>
  <si>
    <t>PETRA222</t>
  </si>
  <si>
    <t>PETRA224</t>
  </si>
  <si>
    <t>PETRA23</t>
  </si>
  <si>
    <t>PETRA234</t>
  </si>
  <si>
    <t>PETRA237</t>
  </si>
  <si>
    <t>PN 25,25</t>
  </si>
  <si>
    <t>PETRA24</t>
  </si>
  <si>
    <t>ON 23,76</t>
  </si>
  <si>
    <t>PETRA240</t>
  </si>
  <si>
    <t>PETRA241</t>
  </si>
  <si>
    <t>PN 24,25</t>
  </si>
  <si>
    <t>PETRA246</t>
  </si>
  <si>
    <t>PETRA25</t>
  </si>
  <si>
    <t>PETRA251</t>
  </si>
  <si>
    <t>PETRA253</t>
  </si>
  <si>
    <t>PN 27,25</t>
  </si>
  <si>
    <t>PETRA254</t>
  </si>
  <si>
    <t>PN 25,50</t>
  </si>
  <si>
    <t>PETRA259</t>
  </si>
  <si>
    <t>PETRA26</t>
  </si>
  <si>
    <t>PETRA262</t>
  </si>
  <si>
    <t>PN 26,25</t>
  </si>
  <si>
    <t>PETRA266</t>
  </si>
  <si>
    <t>PETRA27</t>
  </si>
  <si>
    <t>PETRA275</t>
  </si>
  <si>
    <t>PETRA28</t>
  </si>
  <si>
    <t>PETRA281</t>
  </si>
  <si>
    <t>PETRA287</t>
  </si>
  <si>
    <t>PETRA29</t>
  </si>
  <si>
    <t>PETRA299</t>
  </si>
  <si>
    <t>PETRA3</t>
  </si>
  <si>
    <t>PETRA300</t>
  </si>
  <si>
    <t>PETRA304</t>
  </si>
  <si>
    <t>PETRA31</t>
  </si>
  <si>
    <t>PETRA316</t>
  </si>
  <si>
    <t>PETRA32</t>
  </si>
  <si>
    <t>PETRA326</t>
  </si>
  <si>
    <t>PETRA329</t>
  </si>
  <si>
    <t>PETRA33</t>
  </si>
  <si>
    <t>PETRA34</t>
  </si>
  <si>
    <t>PETRA360</t>
  </si>
  <si>
    <t>PETRA40</t>
  </si>
  <si>
    <t>PETRA41</t>
  </si>
  <si>
    <t>PETRA42</t>
  </si>
  <si>
    <t>PN 12,50</t>
  </si>
  <si>
    <t>PETRA43</t>
  </si>
  <si>
    <t>PN 13,50</t>
  </si>
  <si>
    <t>PETRA45</t>
  </si>
  <si>
    <t>PN 15,50</t>
  </si>
  <si>
    <t>PETRA46</t>
  </si>
  <si>
    <t>PN 16,50</t>
  </si>
  <si>
    <t>PETRA47</t>
  </si>
  <si>
    <t>PETRA48</t>
  </si>
  <si>
    <t>PETRA49</t>
  </si>
  <si>
    <t>PETRA55</t>
  </si>
  <si>
    <t>PETRA56</t>
  </si>
  <si>
    <t>PETRA57</t>
  </si>
  <si>
    <t>PETRA58</t>
  </si>
  <si>
    <t>PETRA59</t>
  </si>
  <si>
    <t>PETRA60</t>
  </si>
  <si>
    <t>PETRA94</t>
  </si>
  <si>
    <t>PETRA96</t>
  </si>
  <si>
    <t>PETRA98</t>
  </si>
  <si>
    <t>PETRB10</t>
  </si>
  <si>
    <t>PETRB198</t>
  </si>
  <si>
    <t>PETRB200</t>
  </si>
  <si>
    <t>PETRB206</t>
  </si>
  <si>
    <t>PETRB226</t>
  </si>
  <si>
    <t>PETRB228</t>
  </si>
  <si>
    <t>PETRB229</t>
  </si>
  <si>
    <t>PETRB237</t>
  </si>
  <si>
    <t>PETRB246</t>
  </si>
  <si>
    <t>PETRB265</t>
  </si>
  <si>
    <t>PETRB269</t>
  </si>
  <si>
    <t>PETRB281</t>
  </si>
  <si>
    <t>PETRB299</t>
  </si>
  <si>
    <t>PETRB300</t>
  </si>
  <si>
    <t>PETRB306</t>
  </si>
  <si>
    <t>PN 31,25</t>
  </si>
  <si>
    <t>PETRB310</t>
  </si>
  <si>
    <t>PETRB317</t>
  </si>
  <si>
    <t>PETRB320</t>
  </si>
  <si>
    <t>PETRB350</t>
  </si>
  <si>
    <t>PETRB360</t>
  </si>
  <si>
    <t>PETRB731</t>
  </si>
  <si>
    <t>PETRB8</t>
  </si>
  <si>
    <t>PETRB9</t>
  </si>
  <si>
    <t>PETRC194</t>
  </si>
  <si>
    <t>PETRC200</t>
  </si>
  <si>
    <t>PETRC219</t>
  </si>
  <si>
    <t>PETRC229</t>
  </si>
  <si>
    <t>PETRC236</t>
  </si>
  <si>
    <t>PETRC266</t>
  </si>
  <si>
    <t>PETRC276</t>
  </si>
  <si>
    <t>PETRC279</t>
  </si>
  <si>
    <t>PETRC290</t>
  </si>
  <si>
    <t>PETRC317</t>
  </si>
  <si>
    <t>PETRC320</t>
  </si>
  <si>
    <t>PETRC322</t>
  </si>
  <si>
    <t>PETRD139</t>
  </si>
  <si>
    <t>PN 13,97</t>
  </si>
  <si>
    <t>PETRD150</t>
  </si>
  <si>
    <t>PETRD16</t>
  </si>
  <si>
    <t>PN 15,97</t>
  </si>
  <si>
    <t>PETRD168</t>
  </si>
  <si>
    <t>PN 16,72</t>
  </si>
  <si>
    <t>PETRD17</t>
  </si>
  <si>
    <t>PN 16,97</t>
  </si>
  <si>
    <t>PETRD179</t>
  </si>
  <si>
    <t>PETRD180</t>
  </si>
  <si>
    <t>PETRD19</t>
  </si>
  <si>
    <t>PN 18,97</t>
  </si>
  <si>
    <t>PETRD2</t>
  </si>
  <si>
    <t>PETRD200</t>
  </si>
  <si>
    <t>PN 19,97</t>
  </si>
  <si>
    <t>PETRD209</t>
  </si>
  <si>
    <t>PN 20,97</t>
  </si>
  <si>
    <t>PETRD220</t>
  </si>
  <si>
    <t>PN 21,97</t>
  </si>
  <si>
    <t>PETRD230</t>
  </si>
  <si>
    <t>PN 22,97</t>
  </si>
  <si>
    <t>PETRD237</t>
  </si>
  <si>
    <t>PETRD244</t>
  </si>
  <si>
    <t>PN 24,47</t>
  </si>
  <si>
    <t>PETRD249</t>
  </si>
  <si>
    <t>PN 24,97</t>
  </si>
  <si>
    <t>PETRD250</t>
  </si>
  <si>
    <t>PN 24,72</t>
  </si>
  <si>
    <t>PETRD267</t>
  </si>
  <si>
    <t>PN 26,72</t>
  </si>
  <si>
    <t>PETRD280</t>
  </si>
  <si>
    <t>PN 27,47</t>
  </si>
  <si>
    <t>PETRD281</t>
  </si>
  <si>
    <t>PN 28,22</t>
  </si>
  <si>
    <t>PETRD300</t>
  </si>
  <si>
    <t>PN 29,47</t>
  </si>
  <si>
    <t>PETRD350</t>
  </si>
  <si>
    <t>PN 34,47</t>
  </si>
  <si>
    <t>PETRD400</t>
  </si>
  <si>
    <t>PN 39,47</t>
  </si>
  <si>
    <t>PETRD44</t>
  </si>
  <si>
    <t>PN 14,47</t>
  </si>
  <si>
    <t>PETRD45</t>
  </si>
  <si>
    <t>PN 15,47</t>
  </si>
  <si>
    <t>PETRD47</t>
  </si>
  <si>
    <t>PN 17,47</t>
  </si>
  <si>
    <t>PETRD48</t>
  </si>
  <si>
    <t>PN 18,47</t>
  </si>
  <si>
    <t>PETRE144</t>
  </si>
  <si>
    <t>PETRE149</t>
  </si>
  <si>
    <t>PETRE151</t>
  </si>
  <si>
    <t>PETRE155</t>
  </si>
  <si>
    <t>PETRE156</t>
  </si>
  <si>
    <t>PN 15,75</t>
  </si>
  <si>
    <t>PETRE170</t>
  </si>
  <si>
    <t>PETRE175</t>
  </si>
  <si>
    <t>PETRE219</t>
  </si>
  <si>
    <t>PETRE226</t>
  </si>
  <si>
    <t>PETRE229</t>
  </si>
  <si>
    <t>PETRE232</t>
  </si>
  <si>
    <t>PETRE239</t>
  </si>
  <si>
    <t>PETRE244</t>
  </si>
  <si>
    <t>PETRE249</t>
  </si>
  <si>
    <t>PETRE279</t>
  </si>
  <si>
    <t>PETRE309</t>
  </si>
  <si>
    <t>PETRE340</t>
  </si>
  <si>
    <t>PETRE370</t>
  </si>
  <si>
    <t>PETRF129</t>
  </si>
  <si>
    <t>PETRF159</t>
  </si>
  <si>
    <t>PETRF189</t>
  </si>
  <si>
    <t>PETRF209</t>
  </si>
  <si>
    <t>PETRF215</t>
  </si>
  <si>
    <t>PETRF220</t>
  </si>
  <si>
    <t>PETRF239</t>
  </si>
  <si>
    <t>PETRF242</t>
  </si>
  <si>
    <t>PETRG165</t>
  </si>
  <si>
    <t>PETRG185</t>
  </si>
  <si>
    <t>PETRG190</t>
  </si>
  <si>
    <t>PETRG195</t>
  </si>
  <si>
    <t>PETRG200</t>
  </si>
  <si>
    <t>PETRG210</t>
  </si>
  <si>
    <t>PETRG220</t>
  </si>
  <si>
    <t>PETRG24</t>
  </si>
  <si>
    <t>PETRG240</t>
  </si>
  <si>
    <t>PETRG25</t>
  </si>
  <si>
    <t>PETRG250</t>
  </si>
  <si>
    <t>PETRG279</t>
  </si>
  <si>
    <t>PETRG304</t>
  </si>
  <si>
    <t>PETRG319</t>
  </si>
  <si>
    <t>PETRG923</t>
  </si>
  <si>
    <t>PETRH1</t>
  </si>
  <si>
    <t>PETRH189</t>
  </si>
  <si>
    <t>PETRH200</t>
  </si>
  <si>
    <t>PETRH230</t>
  </si>
  <si>
    <t>PETRH259</t>
  </si>
  <si>
    <t>PETRI21</t>
  </si>
  <si>
    <t>PETRI30</t>
  </si>
  <si>
    <t>PETRJ149</t>
  </si>
  <si>
    <t>ON 16,01</t>
  </si>
  <si>
    <t>PETRJ164</t>
  </si>
  <si>
    <t>ON 17,01</t>
  </si>
  <si>
    <t>PETRJ179</t>
  </si>
  <si>
    <t>PETRJ192</t>
  </si>
  <si>
    <t>PETRJ199</t>
  </si>
  <si>
    <t>PETRJ204</t>
  </si>
  <si>
    <t>PETRJ209</t>
  </si>
  <si>
    <t>ON 21,01</t>
  </si>
  <si>
    <t>PETRJ224</t>
  </si>
  <si>
    <t>PETRJ230</t>
  </si>
  <si>
    <t>PETRJ234</t>
  </si>
  <si>
    <t>ON 25,01</t>
  </si>
  <si>
    <t>ON 27,01</t>
  </si>
  <si>
    <t>ON 31,01</t>
  </si>
  <si>
    <t>ON 17,26</t>
  </si>
  <si>
    <t>ON 16,76</t>
  </si>
  <si>
    <t>ON 18,76</t>
  </si>
  <si>
    <t>ON 20,26</t>
  </si>
  <si>
    <t>ON 21,26</t>
  </si>
  <si>
    <t>ON 21,76</t>
  </si>
  <si>
    <t>ON 23,26</t>
  </si>
  <si>
    <t>ON 24,01</t>
  </si>
  <si>
    <t>PETRL126</t>
  </si>
  <si>
    <t>PN 26,89</t>
  </si>
  <si>
    <t>PN 20,11</t>
  </si>
  <si>
    <t>PN 19,61</t>
  </si>
  <si>
    <t>PETRL256</t>
  </si>
  <si>
    <t>PN 25,64</t>
  </si>
  <si>
    <t>PETRL267</t>
  </si>
  <si>
    <t>PN 26,64</t>
  </si>
  <si>
    <t>PETRL277</t>
  </si>
  <si>
    <t>PN 27,64</t>
  </si>
  <si>
    <t>PETRL300</t>
  </si>
  <si>
    <t>PN 29,64</t>
  </si>
  <si>
    <t>PETRL33</t>
  </si>
  <si>
    <t>PN 32,64</t>
  </si>
  <si>
    <t>PETRL35</t>
  </si>
  <si>
    <t>PN 34,64</t>
  </si>
  <si>
    <t>PETRL37</t>
  </si>
  <si>
    <t>PN 36,64</t>
  </si>
  <si>
    <t>ON 20,51</t>
  </si>
  <si>
    <t>PETRM1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</si>
  <si>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</si>
  <si>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</si>
  <si>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</si>
  <si>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</si>
  <si>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</si>
  <si>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</si>
  <si>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</si>
  <si>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</si>
  <si>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PETRM157</t>
  </si>
  <si>
    <t>PETRM16</t>
  </si>
  <si>
    <t>PETRM17</t>
  </si>
  <si>
    <t>PETRM18</t>
  </si>
  <si>
    <t>PETRM181</t>
  </si>
  <si>
    <t>PETRM183</t>
  </si>
  <si>
    <t>PETRM187</t>
  </si>
  <si>
    <t>ON 18,51</t>
  </si>
  <si>
    <t>PETRM19</t>
  </si>
  <si>
    <t>PETRM191</t>
  </si>
  <si>
    <t>PETRM2</t>
  </si>
  <si>
    <t>PETRM200</t>
  </si>
  <si>
    <t>PETRM201</t>
  </si>
  <si>
    <t>PETRM203</t>
  </si>
  <si>
    <t>PETRM206</t>
  </si>
  <si>
    <t>PETRM21</t>
  </si>
  <si>
    <t>PETRM211</t>
  </si>
  <si>
    <t>PETRM213</t>
  </si>
  <si>
    <t>PETRM215</t>
  </si>
  <si>
    <t>PETRM219</t>
  </si>
  <si>
    <t>PETRM22</t>
  </si>
  <si>
    <t>PETRM222</t>
  </si>
  <si>
    <t>PETRM23</t>
  </si>
  <si>
    <t>PETRM234</t>
  </si>
  <si>
    <t>PETRM237</t>
  </si>
  <si>
    <t>PETRM24</t>
  </si>
  <si>
    <t>PETRM240</t>
  </si>
  <si>
    <t>PETRM246</t>
  </si>
  <si>
    <t>PETRM25</t>
  </si>
  <si>
    <t>PETRM251</t>
  </si>
  <si>
    <t>PETRM254</t>
  </si>
  <si>
    <t>PETRM26</t>
  </si>
  <si>
    <t>PETRM262</t>
  </si>
  <si>
    <t>PETRM266</t>
  </si>
  <si>
    <t>PETRM27</t>
  </si>
  <si>
    <t>PETRM275</t>
  </si>
  <si>
    <t>PETRM28</t>
  </si>
  <si>
    <t>PETRM281</t>
  </si>
  <si>
    <t>PETRM287</t>
  </si>
  <si>
    <t>PETRM29</t>
  </si>
  <si>
    <t>PETRM299</t>
  </si>
  <si>
    <t>PETRM3</t>
  </si>
  <si>
    <t>PETRM300</t>
  </si>
  <si>
    <t>PETRM304</t>
  </si>
  <si>
    <t>PETRM31</t>
  </si>
  <si>
    <t>PETRM316</t>
  </si>
  <si>
    <t>PETRM32</t>
  </si>
  <si>
    <t>PETRM329</t>
  </si>
  <si>
    <t>PETRM33</t>
  </si>
  <si>
    <t>PETRM34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</si>
  <si>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</si>
  <si>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</si>
  <si>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</si>
  <si>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</si>
  <si>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</si>
  <si>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</si>
  <si>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</si>
  <si>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</si>
  <si>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</si>
  <si>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PETRM55</t>
  </si>
  <si>
    <t>PETRM56</t>
  </si>
  <si>
    <t>PETRM57</t>
  </si>
  <si>
    <t>PETRM58</t>
  </si>
  <si>
    <t>PETRM59</t>
  </si>
  <si>
    <t>PETRM60</t>
  </si>
  <si>
    <t>PETRM94</t>
  </si>
  <si>
    <t>PETRM96</t>
  </si>
  <si>
    <t>PETRM98</t>
  </si>
  <si>
    <t>PETRN10</t>
  </si>
  <si>
    <t>PETRN150</t>
  </si>
  <si>
    <t>PETRN181</t>
  </si>
  <si>
    <t>PETRN200</t>
  </si>
  <si>
    <t>PETRN206</t>
  </si>
  <si>
    <t>PETRN226</t>
  </si>
  <si>
    <t>PETRN229</t>
  </si>
  <si>
    <t>PETRN237</t>
  </si>
  <si>
    <t>PETRN265</t>
  </si>
  <si>
    <t>PETRN269</t>
  </si>
  <si>
    <t>PETRN281</t>
  </si>
  <si>
    <t>PETRN299</t>
  </si>
  <si>
    <t>PETRN300</t>
  </si>
  <si>
    <t>PETRN306</t>
  </si>
  <si>
    <t>PETRN310</t>
  </si>
  <si>
    <t>PETRN320</t>
  </si>
  <si>
    <t>PETRN8</t>
  </si>
  <si>
    <t>PETRN9</t>
  </si>
  <si>
    <t>PETRO194</t>
  </si>
  <si>
    <t>PETRO200</t>
  </si>
  <si>
    <t>PETRO219</t>
  </si>
  <si>
    <t>PETRO229</t>
  </si>
  <si>
    <t>PETRO266</t>
  </si>
  <si>
    <t>PETRO276</t>
  </si>
  <si>
    <t>PETRO279</t>
  </si>
  <si>
    <t>PETRO290</t>
  </si>
  <si>
    <t>PETRO317</t>
  </si>
  <si>
    <t>PETRO320</t>
  </si>
  <si>
    <t>PETRO322</t>
  </si>
  <si>
    <t>PETRO336</t>
  </si>
  <si>
    <t>PETRP139</t>
  </si>
  <si>
    <t>PETRP150</t>
  </si>
  <si>
    <t>PETRP16</t>
  </si>
  <si>
    <t>PETRP168</t>
  </si>
  <si>
    <t>PETRP17</t>
  </si>
  <si>
    <t>PETRP179</t>
  </si>
  <si>
    <t>PETRP180</t>
  </si>
  <si>
    <t>PETRP19</t>
  </si>
  <si>
    <t>PETRP195</t>
  </si>
  <si>
    <t>PN 19,47</t>
  </si>
  <si>
    <t>PETRP2</t>
  </si>
  <si>
    <t>PETRP200</t>
  </si>
  <si>
    <t>PETRP209</t>
  </si>
  <si>
    <t>PETRP220</t>
  </si>
  <si>
    <t>PETRP230</t>
  </si>
  <si>
    <t>PETRP237</t>
  </si>
  <si>
    <t>PETRP244</t>
  </si>
  <si>
    <t>PETRP249</t>
  </si>
  <si>
    <t>PETRP250</t>
  </si>
  <si>
    <t>PETRP267</t>
  </si>
  <si>
    <t>PETRP280</t>
  </si>
  <si>
    <t>PETRP281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</si>
  <si>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</si>
  <si>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</si>
  <si>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</si>
  <si>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</si>
  <si>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</si>
  <si>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</si>
  <si>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</si>
  <si>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</si>
  <si>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PN 14,97</t>
  </si>
  <si>
    <t>PETRQ133</t>
  </si>
  <si>
    <t>PETRQ149</t>
  </si>
  <si>
    <t>PETRQ151</t>
  </si>
  <si>
    <t>PETRQ155</t>
  </si>
  <si>
    <t>PETRQ168</t>
  </si>
  <si>
    <t>PETRQ170</t>
  </si>
  <si>
    <t>PETRQ175</t>
  </si>
  <si>
    <t>PETRQ219</t>
  </si>
  <si>
    <t>PETRQ226</t>
  </si>
  <si>
    <t>PETRQ229</t>
  </si>
  <si>
    <t>PETRQ232</t>
  </si>
  <si>
    <t>PETRQ239</t>
  </si>
  <si>
    <t>PETRQ244</t>
  </si>
  <si>
    <t>PETRQ249</t>
  </si>
  <si>
    <t>PETRQ279</t>
  </si>
  <si>
    <t>PETRQ309</t>
  </si>
  <si>
    <t>PETRQ370</t>
  </si>
  <si>
    <t>PETRR129</t>
  </si>
  <si>
    <t>PETRR159</t>
  </si>
  <si>
    <t>PETRR189</t>
  </si>
  <si>
    <t>PETRR209</t>
  </si>
  <si>
    <t>PETRR215</t>
  </si>
  <si>
    <t>PETRR220</t>
  </si>
  <si>
    <t>PETRR242</t>
  </si>
  <si>
    <t>PETRS165</t>
  </si>
  <si>
    <t>PETRS170</t>
  </si>
  <si>
    <t>PETRS175</t>
  </si>
  <si>
    <t>PETRS180</t>
  </si>
  <si>
    <t>PETRS185</t>
  </si>
  <si>
    <t>PETRS190</t>
  </si>
  <si>
    <t>PETRS195</t>
  </si>
  <si>
    <t>PETRS200</t>
  </si>
  <si>
    <t>PETRS210</t>
  </si>
  <si>
    <t>PETRS220</t>
  </si>
  <si>
    <t>PETRS24</t>
  </si>
  <si>
    <t>PETRS240</t>
  </si>
  <si>
    <t>PETRS25</t>
  </si>
  <si>
    <t>PETRS250</t>
  </si>
  <si>
    <t>PETRS279</t>
  </si>
  <si>
    <t>PETRS304</t>
  </si>
  <si>
    <t>PETRS319</t>
  </si>
  <si>
    <t>PETRS923</t>
  </si>
  <si>
    <t>PETRT1</t>
  </si>
  <si>
    <t>PETRT189</t>
  </si>
  <si>
    <t>PETRT200</t>
  </si>
  <si>
    <t>PETRT230</t>
  </si>
  <si>
    <t>PETRT259</t>
  </si>
  <si>
    <t>PETRU21</t>
  </si>
  <si>
    <t>PETRU30</t>
  </si>
  <si>
    <t>PETRV149</t>
  </si>
  <si>
    <t>PETRV164</t>
  </si>
  <si>
    <t>PETRV179</t>
  </si>
  <si>
    <t>PETRV192</t>
  </si>
  <si>
    <t>PETRV199</t>
  </si>
  <si>
    <t>PETRV204</t>
  </si>
  <si>
    <t>PETRV209</t>
  </si>
  <si>
    <t>PETRV224</t>
  </si>
  <si>
    <t>PETRV234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</si>
  <si>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</si>
  <si>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</si>
  <si>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</si>
  <si>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</si>
  <si>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</si>
  <si>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</si>
  <si>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</si>
  <si>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</si>
  <si>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ON 34,25</t>
  </si>
  <si>
    <t>ON 35,25</t>
  </si>
  <si>
    <t>QUALA285</t>
  </si>
  <si>
    <t>QUALA337</t>
  </si>
  <si>
    <t>ON 33,61</t>
  </si>
  <si>
    <t>QUALC315</t>
  </si>
  <si>
    <t>QUALC322</t>
  </si>
  <si>
    <t>QUALC330</t>
  </si>
  <si>
    <t>QUALC332</t>
  </si>
  <si>
    <t>QUALC342</t>
  </si>
  <si>
    <t>QUALC352</t>
  </si>
  <si>
    <t>QUALC377</t>
  </si>
  <si>
    <t>ON 37,61</t>
  </si>
  <si>
    <t>QUALC387</t>
  </si>
  <si>
    <t>ON 36,86</t>
  </si>
  <si>
    <t>QUALM270</t>
  </si>
  <si>
    <t>QUALO307</t>
  </si>
  <si>
    <t>QUALO317</t>
  </si>
  <si>
    <t>ON 31,61</t>
  </si>
  <si>
    <t>ON 39,61</t>
  </si>
  <si>
    <t>ON 32,61</t>
  </si>
  <si>
    <t>RADLO109</t>
  </si>
  <si>
    <t>RADLR120</t>
  </si>
  <si>
    <t>RAILA200</t>
  </si>
  <si>
    <t>RAILA215</t>
  </si>
  <si>
    <t>RAILA220</t>
  </si>
  <si>
    <t>RAILA232</t>
  </si>
  <si>
    <t>RAILB250</t>
  </si>
  <si>
    <t>RAILC260</t>
  </si>
  <si>
    <t>RAILD150</t>
  </si>
  <si>
    <t>RAILD160</t>
  </si>
  <si>
    <t>ON 15,94</t>
  </si>
  <si>
    <t>RAILD18</t>
  </si>
  <si>
    <t>ON 17,94</t>
  </si>
  <si>
    <t>RAILD180</t>
  </si>
  <si>
    <t>RAILD200</t>
  </si>
  <si>
    <t>RAILD207</t>
  </si>
  <si>
    <t>ON 20,69</t>
  </si>
  <si>
    <t>RAILF280</t>
  </si>
  <si>
    <t>ON 27,25</t>
  </si>
  <si>
    <t>RAILM160</t>
  </si>
  <si>
    <t>RAILM180</t>
  </si>
  <si>
    <t>RAILN250</t>
  </si>
  <si>
    <t>RAILO260</t>
  </si>
  <si>
    <t>RAILP150</t>
  </si>
  <si>
    <t>RAILP160</t>
  </si>
  <si>
    <t>RAILP18</t>
  </si>
  <si>
    <t>RAILP180</t>
  </si>
  <si>
    <t>RAILP200</t>
  </si>
  <si>
    <t>RAILR280</t>
  </si>
  <si>
    <t>RAPTA107</t>
  </si>
  <si>
    <t>RAPTA970</t>
  </si>
  <si>
    <t>PN 9,92</t>
  </si>
  <si>
    <t>RAPTM900</t>
  </si>
  <si>
    <t>RENTA485</t>
  </si>
  <si>
    <t>RENTA625</t>
  </si>
  <si>
    <t>ON 48,36</t>
  </si>
  <si>
    <t>RENTM370</t>
  </si>
  <si>
    <t>RENTM460</t>
  </si>
  <si>
    <t>SANBA300</t>
  </si>
  <si>
    <t>SANBA327</t>
  </si>
  <si>
    <t>SANBB330</t>
  </si>
  <si>
    <t>SANBB335</t>
  </si>
  <si>
    <t>SANBB350</t>
  </si>
  <si>
    <t>SANBC290</t>
  </si>
  <si>
    <t>SANBC302</t>
  </si>
  <si>
    <t>SANBC322</t>
  </si>
  <si>
    <t>SANBC337</t>
  </si>
  <si>
    <t>UNT 32,50</t>
  </si>
  <si>
    <t>SANBN285</t>
  </si>
  <si>
    <t>SANBN290</t>
  </si>
  <si>
    <t>SANBN300</t>
  </si>
  <si>
    <t>SANBO285</t>
  </si>
  <si>
    <t>SANBO297</t>
  </si>
  <si>
    <t>SBSPA54</t>
  </si>
  <si>
    <t>SBSPA560</t>
  </si>
  <si>
    <t>SBSPA580</t>
  </si>
  <si>
    <t>SBSPA590</t>
  </si>
  <si>
    <t>SBSPA600</t>
  </si>
  <si>
    <t>SBSPA680</t>
  </si>
  <si>
    <t>SBSPA730</t>
  </si>
  <si>
    <t>SBSPA750</t>
  </si>
  <si>
    <t>SBSPB460</t>
  </si>
  <si>
    <t>SBSPB540</t>
  </si>
  <si>
    <t>SBSPB555</t>
  </si>
  <si>
    <t>ON 55,50</t>
  </si>
  <si>
    <t>SBSPB560</t>
  </si>
  <si>
    <t>SBSPB575</t>
  </si>
  <si>
    <t>SBSPC450</t>
  </si>
  <si>
    <t>SBSPC505</t>
  </si>
  <si>
    <t>SBSPM54</t>
  </si>
  <si>
    <t>SBSPM555</t>
  </si>
  <si>
    <t>SBSPM560</t>
  </si>
  <si>
    <t>SBSPM580</t>
  </si>
  <si>
    <t>SBSPM600</t>
  </si>
  <si>
    <t>SBSPN460</t>
  </si>
  <si>
    <t>SBSPN465</t>
  </si>
  <si>
    <t>SBSPN480</t>
  </si>
  <si>
    <t>SBSPN495</t>
  </si>
  <si>
    <t>SBSPN540</t>
  </si>
  <si>
    <t>SBSPN560</t>
  </si>
  <si>
    <t>SBSPO450</t>
  </si>
  <si>
    <t>SMALM195</t>
  </si>
  <si>
    <t>CI 109,50</t>
  </si>
  <si>
    <t>SMALN104</t>
  </si>
  <si>
    <t>SMALN149</t>
  </si>
  <si>
    <t>CI 149,00</t>
  </si>
  <si>
    <t>SMALT140</t>
  </si>
  <si>
    <t>CI 140,00</t>
  </si>
  <si>
    <t>SMALU140</t>
  </si>
  <si>
    <t>SMTOA210</t>
  </si>
  <si>
    <t>SMTOA237</t>
  </si>
  <si>
    <t>SMTOE280</t>
  </si>
  <si>
    <t>SMTOM200</t>
  </si>
  <si>
    <t>SMTOQ227</t>
  </si>
  <si>
    <t>SMTOQ247</t>
  </si>
  <si>
    <t>SULAE212</t>
  </si>
  <si>
    <t>SULAM349</t>
  </si>
  <si>
    <t>SULAM460</t>
  </si>
  <si>
    <t>SULAN415</t>
  </si>
  <si>
    <t>SULAO395</t>
  </si>
  <si>
    <t>SULAQ177</t>
  </si>
  <si>
    <t>SUZBA400</t>
  </si>
  <si>
    <t>SUZBA420</t>
  </si>
  <si>
    <t>SUZBA435</t>
  </si>
  <si>
    <t>SUZBA457</t>
  </si>
  <si>
    <t>SUZBB517</t>
  </si>
  <si>
    <t>ON 51,79</t>
  </si>
  <si>
    <t>SUZBC407</t>
  </si>
  <si>
    <t>SUZBC430</t>
  </si>
  <si>
    <t>SUZBD490</t>
  </si>
  <si>
    <t>SUZBF555</t>
  </si>
  <si>
    <t>SUZBH465</t>
  </si>
  <si>
    <t>SUZBH545</t>
  </si>
  <si>
    <t>ON 38,25</t>
  </si>
  <si>
    <t>ON 41,50</t>
  </si>
  <si>
    <t>ON 41,75</t>
  </si>
  <si>
    <t>ON 45,25</t>
  </si>
  <si>
    <t>ON 39,25</t>
  </si>
  <si>
    <t>ON 43,75</t>
  </si>
  <si>
    <t>SUZBM400</t>
  </si>
  <si>
    <t>SUZBM420</t>
  </si>
  <si>
    <t>SUZBO430</t>
  </si>
  <si>
    <t>SUZBP332</t>
  </si>
  <si>
    <t>SUZBP405</t>
  </si>
  <si>
    <t>SUZBP490</t>
  </si>
  <si>
    <t>SUZBR425</t>
  </si>
  <si>
    <t>SUZBR500</t>
  </si>
  <si>
    <t>SUZBT465</t>
  </si>
  <si>
    <t>ON 30,75</t>
  </si>
  <si>
    <t>ON 37,75</t>
  </si>
  <si>
    <t>ON 48,25</t>
  </si>
  <si>
    <t>TAEEB317</t>
  </si>
  <si>
    <t>TIETA160</t>
  </si>
  <si>
    <t>TIMP3</t>
  </si>
  <si>
    <t>TIMPM147</t>
  </si>
  <si>
    <t>TIMSM147</t>
  </si>
  <si>
    <t>UGPAA185</t>
  </si>
  <si>
    <t>UGPAA190</t>
  </si>
  <si>
    <t>UGPAA207</t>
  </si>
  <si>
    <t>UGPAA212</t>
  </si>
  <si>
    <t>UGPAA217</t>
  </si>
  <si>
    <t>UGPAB195</t>
  </si>
  <si>
    <t>ON 19,51</t>
  </si>
  <si>
    <t>UGPAB210</t>
  </si>
  <si>
    <t>UGPAB282</t>
  </si>
  <si>
    <t>ON 28,01</t>
  </si>
  <si>
    <t>UGPAC212</t>
  </si>
  <si>
    <t>UGPAC227</t>
  </si>
  <si>
    <t>UGPAD202</t>
  </si>
  <si>
    <t>UGPAD247</t>
  </si>
  <si>
    <t>ON 24,85</t>
  </si>
  <si>
    <t>UGPAE382</t>
  </si>
  <si>
    <t>UGPAF270</t>
  </si>
  <si>
    <t>UGPAM177</t>
  </si>
  <si>
    <t>UGPAM192</t>
  </si>
  <si>
    <t>UGPAN205</t>
  </si>
  <si>
    <t>UGPAN237</t>
  </si>
  <si>
    <t>ON 23,51</t>
  </si>
  <si>
    <t>UGPAP172</t>
  </si>
  <si>
    <t>UGPAQ382</t>
  </si>
  <si>
    <t>USIMC150</t>
  </si>
  <si>
    <t>PNA 10,06</t>
  </si>
  <si>
    <t>PNA 10,31</t>
  </si>
  <si>
    <t>PNA 10,56</t>
  </si>
  <si>
    <t>PNA 10,81</t>
  </si>
  <si>
    <t>PNA 11,06</t>
  </si>
  <si>
    <t>PNA 11,31</t>
  </si>
  <si>
    <t>PNA 11,56</t>
  </si>
  <si>
    <t>PNA 11,81</t>
  </si>
  <si>
    <t>PNA 12,06</t>
  </si>
  <si>
    <t>PNA 12,56</t>
  </si>
  <si>
    <t>PNA 13,06</t>
  </si>
  <si>
    <t>PNA 13,31</t>
  </si>
  <si>
    <t>PNA 8,46</t>
  </si>
  <si>
    <t>PNA 8,66</t>
  </si>
  <si>
    <t>PNA 8,96</t>
  </si>
  <si>
    <t>PNA 9,06</t>
  </si>
  <si>
    <t>PNA 9,16</t>
  </si>
  <si>
    <t>PNA 9,36</t>
  </si>
  <si>
    <t>PNA 9,46</t>
  </si>
  <si>
    <t>PNA 9,56</t>
  </si>
  <si>
    <t>PNA 9,66</t>
  </si>
  <si>
    <t>PNA 9,76</t>
  </si>
  <si>
    <t>PNA 9,96</t>
  </si>
  <si>
    <t>PNA 12,31</t>
  </si>
  <si>
    <t>PNA 12,81</t>
  </si>
  <si>
    <t>PNA 9,26</t>
  </si>
  <si>
    <t>USIMT600</t>
  </si>
  <si>
    <t>PNA 6,00</t>
  </si>
  <si>
    <t>USIMU800</t>
  </si>
  <si>
    <t>PNA 8,00</t>
  </si>
  <si>
    <t>VALEA142</t>
  </si>
  <si>
    <t>ON 11,99</t>
  </si>
  <si>
    <t>VALEA29</t>
  </si>
  <si>
    <t>VALEA31</t>
  </si>
  <si>
    <t>VALEA32</t>
  </si>
  <si>
    <t>VALEA33</t>
  </si>
  <si>
    <t>VALEA340</t>
  </si>
  <si>
    <t>VALEA370</t>
  </si>
  <si>
    <t>ON 34,74</t>
  </si>
  <si>
    <t>VALEA380</t>
  </si>
  <si>
    <t>VALEA397</t>
  </si>
  <si>
    <t>ON 37,49</t>
  </si>
  <si>
    <t>VALEA40</t>
  </si>
  <si>
    <t>ON 37,74</t>
  </si>
  <si>
    <t>VALEA41</t>
  </si>
  <si>
    <t>ON 38,74</t>
  </si>
  <si>
    <t>VALEA42</t>
  </si>
  <si>
    <t>VALEA43</t>
  </si>
  <si>
    <t>ON 40,74</t>
  </si>
  <si>
    <t>VALEA44</t>
  </si>
  <si>
    <t>ON 41,74</t>
  </si>
  <si>
    <t>VALEA450</t>
  </si>
  <si>
    <t>ON 42,74</t>
  </si>
  <si>
    <t>VALEA460</t>
  </si>
  <si>
    <t>ON 43,74</t>
  </si>
  <si>
    <t>VALEA470</t>
  </si>
  <si>
    <t>ON 44,74</t>
  </si>
  <si>
    <t>VALEA475</t>
  </si>
  <si>
    <t>ON 45,24</t>
  </si>
  <si>
    <t>VALEA479</t>
  </si>
  <si>
    <t>ON 47,99</t>
  </si>
  <si>
    <t>VALEA48</t>
  </si>
  <si>
    <t>ON 45,74</t>
  </si>
  <si>
    <t>VALEA480</t>
  </si>
  <si>
    <t>VALEA490</t>
  </si>
  <si>
    <t>ON 46,74</t>
  </si>
  <si>
    <t>VALEA495</t>
  </si>
  <si>
    <t>ON 47,24</t>
  </si>
  <si>
    <t>VALEA5</t>
  </si>
  <si>
    <t>ON 52,74</t>
  </si>
  <si>
    <t>VALEA500</t>
  </si>
  <si>
    <t>ON 47,74</t>
  </si>
  <si>
    <t>VALEA505</t>
  </si>
  <si>
    <t>ON 48,24</t>
  </si>
  <si>
    <t>VALEA510</t>
  </si>
  <si>
    <t>ON 48,74</t>
  </si>
  <si>
    <t>VALEA520</t>
  </si>
  <si>
    <t>ON 49,74</t>
  </si>
  <si>
    <t>VALEA530</t>
  </si>
  <si>
    <t>ON 50,74</t>
  </si>
  <si>
    <t>VALEA540</t>
  </si>
  <si>
    <t>ON 51,74</t>
  </si>
  <si>
    <t>VALEA552</t>
  </si>
  <si>
    <t>ON 55,24</t>
  </si>
  <si>
    <t>VALEA555</t>
  </si>
  <si>
    <t>ON 53,24</t>
  </si>
  <si>
    <t>VALEA560</t>
  </si>
  <si>
    <t>ON 53,74</t>
  </si>
  <si>
    <t>VALEA565</t>
  </si>
  <si>
    <t>ON 54,24</t>
  </si>
  <si>
    <t>VALEA570</t>
  </si>
  <si>
    <t>ON 54,74</t>
  </si>
  <si>
    <t>VALEA580</t>
  </si>
  <si>
    <t>ON 55,74</t>
  </si>
  <si>
    <t>VALEA585</t>
  </si>
  <si>
    <t>ON 56,24</t>
  </si>
  <si>
    <t>VALEA590</t>
  </si>
  <si>
    <t>ON 56,74</t>
  </si>
  <si>
    <t>VALEA595</t>
  </si>
  <si>
    <t>ON 57,24</t>
  </si>
  <si>
    <t>VALEA600</t>
  </si>
  <si>
    <t>ON 57,74</t>
  </si>
  <si>
    <t>VALEA605</t>
  </si>
  <si>
    <t>ON 58,24</t>
  </si>
  <si>
    <t>VALEA610</t>
  </si>
  <si>
    <t>ON 58,74</t>
  </si>
  <si>
    <t>VALEA612</t>
  </si>
  <si>
    <t>ON 61,24</t>
  </si>
  <si>
    <t>VALEA615</t>
  </si>
  <si>
    <t>ON 59,24</t>
  </si>
  <si>
    <t>VALEA617</t>
  </si>
  <si>
    <t>ON 61,74</t>
  </si>
  <si>
    <t>VALEA620</t>
  </si>
  <si>
    <t>ON 59,74</t>
  </si>
  <si>
    <t>VALEA625</t>
  </si>
  <si>
    <t>ON 60,24</t>
  </si>
  <si>
    <t>VALEA630</t>
  </si>
  <si>
    <t>ON 60,74</t>
  </si>
  <si>
    <t>VALEA637</t>
  </si>
  <si>
    <t>ON 63,74</t>
  </si>
  <si>
    <t>VALEA645</t>
  </si>
  <si>
    <t>ON 62,24</t>
  </si>
  <si>
    <t>VALEA650</t>
  </si>
  <si>
    <t>ON 62,74</t>
  </si>
  <si>
    <t>VALEA652</t>
  </si>
  <si>
    <t>ON 65,24</t>
  </si>
  <si>
    <t>VALEA655</t>
  </si>
  <si>
    <t>ON 63,24</t>
  </si>
  <si>
    <t>VALEA665</t>
  </si>
  <si>
    <t>ON 64,24</t>
  </si>
  <si>
    <t>VALEA685</t>
  </si>
  <si>
    <t>ON 66,24</t>
  </si>
  <si>
    <t>VALEA695</t>
  </si>
  <si>
    <t>ON 67,24</t>
  </si>
  <si>
    <t>VALEA707</t>
  </si>
  <si>
    <t>ON 70,74</t>
  </si>
  <si>
    <t>VALEA872</t>
  </si>
  <si>
    <t>ON 94,24</t>
  </si>
  <si>
    <t>VALEB30</t>
  </si>
  <si>
    <t>VALEB32</t>
  </si>
  <si>
    <t>VALEB34</t>
  </si>
  <si>
    <t>VALEB47</t>
  </si>
  <si>
    <t>ON 45,49</t>
  </si>
  <si>
    <t>VALEB470</t>
  </si>
  <si>
    <t>VALEB525</t>
  </si>
  <si>
    <t>ON 50,24</t>
  </si>
  <si>
    <t>VALEB540</t>
  </si>
  <si>
    <t>VALEB550</t>
  </si>
  <si>
    <t>VALEB56</t>
  </si>
  <si>
    <t>VALEB565</t>
  </si>
  <si>
    <t>VALEB590</t>
  </si>
  <si>
    <t>VALEB595</t>
  </si>
  <si>
    <t>VALEB600</t>
  </si>
  <si>
    <t>VALEB620</t>
  </si>
  <si>
    <t>VALEB630</t>
  </si>
  <si>
    <t>VALEB645</t>
  </si>
  <si>
    <t>VALEB660</t>
  </si>
  <si>
    <t>VALEB665</t>
  </si>
  <si>
    <t>VALEB675</t>
  </si>
  <si>
    <t>VALEB695</t>
  </si>
  <si>
    <t>VALEC477</t>
  </si>
  <si>
    <t>VALEC522</t>
  </si>
  <si>
    <t>ON 52,24</t>
  </si>
  <si>
    <t>VALEC525</t>
  </si>
  <si>
    <t>VALEC540</t>
  </si>
  <si>
    <t>VALEC550</t>
  </si>
  <si>
    <t>VALEC565</t>
  </si>
  <si>
    <t>VALEC570</t>
  </si>
  <si>
    <t>VALEC580</t>
  </si>
  <si>
    <t>VALEC585</t>
  </si>
  <si>
    <t>VALEC590</t>
  </si>
  <si>
    <t>VALEC597</t>
  </si>
  <si>
    <t>VALEC600</t>
  </si>
  <si>
    <t>VALEC610</t>
  </si>
  <si>
    <t>VALEC637</t>
  </si>
  <si>
    <t>VALEC645</t>
  </si>
  <si>
    <t>VALEC650</t>
  </si>
  <si>
    <t>VALEC655</t>
  </si>
  <si>
    <t>VALEC657</t>
  </si>
  <si>
    <t>ON 65,74</t>
  </si>
  <si>
    <t>VALEC665</t>
  </si>
  <si>
    <t>VALED395</t>
  </si>
  <si>
    <t>ON 37,24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</si>
  <si>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</si>
  <si>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</si>
  <si>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</si>
  <si>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</si>
  <si>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</si>
  <si>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</si>
  <si>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</si>
  <si>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</si>
  <si>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VALED50</t>
  </si>
  <si>
    <t>VALED510</t>
  </si>
  <si>
    <t>VALED520</t>
  </si>
  <si>
    <t>VALED535</t>
  </si>
  <si>
    <t>ON 51,24</t>
  </si>
  <si>
    <t>VALED540</t>
  </si>
  <si>
    <t>VALED551</t>
  </si>
  <si>
    <t>VALED560</t>
  </si>
  <si>
    <t>VALED570</t>
  </si>
  <si>
    <t>VALED580</t>
  </si>
  <si>
    <t>VALED610</t>
  </si>
  <si>
    <t>VALED630</t>
  </si>
  <si>
    <t>VALED632</t>
  </si>
  <si>
    <t>VALED64</t>
  </si>
  <si>
    <t>VALED640</t>
  </si>
  <si>
    <t>VALED65</t>
  </si>
  <si>
    <t>ON 64,74</t>
  </si>
  <si>
    <t>VALED650</t>
  </si>
  <si>
    <t>VALEE382</t>
  </si>
  <si>
    <t>ON 35,99</t>
  </si>
  <si>
    <t>VALEE387</t>
  </si>
  <si>
    <t>ON 36,49</t>
  </si>
  <si>
    <t>VALEE392</t>
  </si>
  <si>
    <t>ON 36,99</t>
  </si>
  <si>
    <t>VALEE397</t>
  </si>
  <si>
    <t>VALEE412</t>
  </si>
  <si>
    <t>ON 38,99</t>
  </si>
  <si>
    <t>VALEE417</t>
  </si>
  <si>
    <t>ON 39,49</t>
  </si>
  <si>
    <t>VALEE422</t>
  </si>
  <si>
    <t>ON 39,99</t>
  </si>
  <si>
    <t>VALEE427</t>
  </si>
  <si>
    <t>ON 40,49</t>
  </si>
  <si>
    <t>VALEE432</t>
  </si>
  <si>
    <t>ON 40,99</t>
  </si>
  <si>
    <t>VALEE45</t>
  </si>
  <si>
    <t>VALEE467</t>
  </si>
  <si>
    <t>ON 44,49</t>
  </si>
  <si>
    <t>VALEE570</t>
  </si>
  <si>
    <t>VALEE575</t>
  </si>
  <si>
    <t>VALEE590</t>
  </si>
  <si>
    <t>VALEE60</t>
  </si>
  <si>
    <t>VALEE600</t>
  </si>
  <si>
    <t>VALEE605</t>
  </si>
  <si>
    <t>VALEE635</t>
  </si>
  <si>
    <t>VALEE640</t>
  </si>
  <si>
    <t>VALEE650</t>
  </si>
  <si>
    <t>VALEF500</t>
  </si>
  <si>
    <t>VALEF550</t>
  </si>
  <si>
    <t>VALEF625</t>
  </si>
  <si>
    <t>VALEF682</t>
  </si>
  <si>
    <t>ON 68,24</t>
  </si>
  <si>
    <t>VALEF725</t>
  </si>
  <si>
    <t>ON 70,24</t>
  </si>
  <si>
    <t>VALEG530</t>
  </si>
  <si>
    <t>VALEG540</t>
  </si>
  <si>
    <t>VALEG550</t>
  </si>
  <si>
    <t>VALEG560</t>
  </si>
  <si>
    <t>VALEG58</t>
  </si>
  <si>
    <t>VALEG610</t>
  </si>
  <si>
    <t>VALEG64</t>
  </si>
  <si>
    <t>VALEG640</t>
  </si>
  <si>
    <t>VALEG649</t>
  </si>
  <si>
    <t>VALEG65</t>
  </si>
  <si>
    <t>VALEG650</t>
  </si>
  <si>
    <t>VALEH550</t>
  </si>
  <si>
    <t>VALEH700</t>
  </si>
  <si>
    <t>ON 67,74</t>
  </si>
  <si>
    <t>VALEI750</t>
  </si>
  <si>
    <t>ON 72,74</t>
  </si>
  <si>
    <t>ON 41,79</t>
  </si>
  <si>
    <t>ON 42,29</t>
  </si>
  <si>
    <t>ON 42,79</t>
  </si>
  <si>
    <t>ON 43,29</t>
  </si>
  <si>
    <t>ON 43,79</t>
  </si>
  <si>
    <t>ON 44,04</t>
  </si>
  <si>
    <t>ON 43,54</t>
  </si>
  <si>
    <t>ON 45,79</t>
  </si>
  <si>
    <t>ON 45,04</t>
  </si>
  <si>
    <t>ON 45,29</t>
  </si>
  <si>
    <t>ON 47,04</t>
  </si>
  <si>
    <t>ON 47,29</t>
  </si>
  <si>
    <t>ON 46,04</t>
  </si>
  <si>
    <t>ON 48,04</t>
  </si>
  <si>
    <t>ON 47,54</t>
  </si>
  <si>
    <t>ON 49,04</t>
  </si>
  <si>
    <t>ON 48,54</t>
  </si>
  <si>
    <t>ON 49,54</t>
  </si>
  <si>
    <t>ON 51,04</t>
  </si>
  <si>
    <t>ON 51,54</t>
  </si>
  <si>
    <t>ON 50,54</t>
  </si>
  <si>
    <t>ON 52,54</t>
  </si>
  <si>
    <t>ON 52,04</t>
  </si>
  <si>
    <t>ON 53,04</t>
  </si>
  <si>
    <t>ON 40,79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</si>
  <si>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</si>
  <si>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</si>
  <si>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</si>
  <si>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</si>
  <si>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</si>
  <si>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</si>
  <si>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</si>
  <si>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</si>
  <si>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</si>
  <si>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</si>
  <si>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</si>
  <si>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</si>
  <si>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</si>
  <si>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VALEM142</t>
  </si>
  <si>
    <t>VALEM29</t>
  </si>
  <si>
    <t>VALEM300</t>
  </si>
  <si>
    <t>VALEM31</t>
  </si>
  <si>
    <t>VALEM32</t>
  </si>
  <si>
    <t>VALEM33</t>
  </si>
  <si>
    <t>VALEM340</t>
  </si>
  <si>
    <t>VALEM350</t>
  </si>
  <si>
    <t>ON 32,74</t>
  </si>
  <si>
    <t>VALEM360</t>
  </si>
  <si>
    <t>ON 33,74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</si>
  <si>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</si>
  <si>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</si>
  <si>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</si>
  <si>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</si>
  <si>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</si>
  <si>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</si>
  <si>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</si>
  <si>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</si>
  <si>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</si>
  <si>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</si>
  <si>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</si>
  <si>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</si>
  <si>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</si>
  <si>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</si>
  <si>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VALEM480</t>
  </si>
  <si>
    <t>VALEM490</t>
  </si>
  <si>
    <t>VALEM495</t>
  </si>
  <si>
    <t>VALEM5</t>
  </si>
  <si>
    <t>VALEM500</t>
  </si>
  <si>
    <t>VALEM505</t>
  </si>
  <si>
    <t>VALEM510</t>
  </si>
  <si>
    <t>VALEM520</t>
  </si>
  <si>
    <t>VALEM530</t>
  </si>
  <si>
    <t>VALEM540</t>
  </si>
  <si>
    <t>VALEM552</t>
  </si>
  <si>
    <t>VALEM555</t>
  </si>
  <si>
    <t>VALEM560</t>
  </si>
  <si>
    <t>VALEM565</t>
  </si>
  <si>
    <t>VALEM570</t>
  </si>
  <si>
    <t>VALEM580</t>
  </si>
  <si>
    <t>VALEM585</t>
  </si>
  <si>
    <t>VALEM590</t>
  </si>
  <si>
    <t>VALEM595</t>
  </si>
  <si>
    <t>VALEM600</t>
  </si>
  <si>
    <t>VALEM605</t>
  </si>
  <si>
    <t>VALEM610</t>
  </si>
  <si>
    <t>VALEM612</t>
  </si>
  <si>
    <t>VALEM617</t>
  </si>
  <si>
    <t>VALEM620</t>
  </si>
  <si>
    <t>VALEM625</t>
  </si>
  <si>
    <t>VALEM630</t>
  </si>
  <si>
    <t>VALEM637</t>
  </si>
  <si>
    <t>VALEM645</t>
  </si>
  <si>
    <t>VALEM650</t>
  </si>
  <si>
    <t>VALEM652</t>
  </si>
  <si>
    <t>VALEM872</t>
  </si>
  <si>
    <t>VALEN30</t>
  </si>
  <si>
    <t>VALEN32</t>
  </si>
  <si>
    <t>VALEN34</t>
  </si>
  <si>
    <t>VALEN422</t>
  </si>
  <si>
    <t>VALEN440</t>
  </si>
  <si>
    <t>VALEN47</t>
  </si>
  <si>
    <t>VALEN470</t>
  </si>
  <si>
    <t>VALEN525</t>
  </si>
  <si>
    <t>VALEN530</t>
  </si>
  <si>
    <t>VALEN540</t>
  </si>
  <si>
    <t>VALEN550</t>
  </si>
  <si>
    <t>VALEN56</t>
  </si>
  <si>
    <t>VALEN565</t>
  </si>
  <si>
    <t>VALEN570</t>
  </si>
  <si>
    <t>VALEN590</t>
  </si>
  <si>
    <t>VALEN595</t>
  </si>
  <si>
    <t>VALEN600</t>
  </si>
  <si>
    <t>VALEN645</t>
  </si>
  <si>
    <t>VALEN675</t>
  </si>
  <si>
    <t>VALEN695</t>
  </si>
  <si>
    <t>VALEO477</t>
  </si>
  <si>
    <t>VALEO522</t>
  </si>
  <si>
    <t>VALEO525</t>
  </si>
  <si>
    <t>VALEO532</t>
  </si>
  <si>
    <t>VALEO550</t>
  </si>
  <si>
    <t>VALEO565</t>
  </si>
  <si>
    <t>VALEO570</t>
  </si>
  <si>
    <t>VALEO580</t>
  </si>
  <si>
    <t>VALEO585</t>
  </si>
  <si>
    <t>VALEO592</t>
  </si>
  <si>
    <t>VALEO600</t>
  </si>
  <si>
    <t>VALEO610</t>
  </si>
  <si>
    <t>VALEO650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</si>
  <si>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</si>
  <si>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</si>
  <si>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</si>
  <si>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</si>
  <si>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</si>
  <si>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</si>
  <si>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</si>
  <si>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</si>
  <si>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</si>
  <si>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</si>
  <si>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</si>
  <si>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</si>
  <si>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</si>
  <si>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</si>
  <si>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VALEP551</t>
  </si>
  <si>
    <t>VALEP560</t>
  </si>
  <si>
    <t>VALEP570</t>
  </si>
  <si>
    <t>VALEP580</t>
  </si>
  <si>
    <t>VALEP591</t>
  </si>
  <si>
    <t>VALEP600</t>
  </si>
  <si>
    <t>VALEP610</t>
  </si>
  <si>
    <t>VALEP620</t>
  </si>
  <si>
    <t>VALEP630</t>
  </si>
  <si>
    <t>VALEP64</t>
  </si>
  <si>
    <t>VALEP640</t>
  </si>
  <si>
    <t>VALEP65</t>
  </si>
  <si>
    <t>VALEP650</t>
  </si>
  <si>
    <t>VALEQ382</t>
  </si>
  <si>
    <t>VALEQ387</t>
  </si>
  <si>
    <t>VALEQ392</t>
  </si>
  <si>
    <t>VALEQ397</t>
  </si>
  <si>
    <t>VALEQ412</t>
  </si>
  <si>
    <t>VALEQ417</t>
  </si>
  <si>
    <t>VALEQ422</t>
  </si>
  <si>
    <t>VALEQ427</t>
  </si>
  <si>
    <t>VALEQ432</t>
  </si>
  <si>
    <t>VALEQ448</t>
  </si>
  <si>
    <t>ON 42,49</t>
  </si>
  <si>
    <t>VALEQ45</t>
  </si>
  <si>
    <t>VALEQ467</t>
  </si>
  <si>
    <t>VALEQ520</t>
  </si>
  <si>
    <t>VALEQ550</t>
  </si>
  <si>
    <t>VALEQ575</t>
  </si>
  <si>
    <t>VALEQ60</t>
  </si>
  <si>
    <t>VALEQ605</t>
  </si>
  <si>
    <t>VALEQ640</t>
  </si>
  <si>
    <t>VALEQ650</t>
  </si>
  <si>
    <t>VALEQ655</t>
  </si>
  <si>
    <t>VALER500</t>
  </si>
  <si>
    <t>VALER550</t>
  </si>
  <si>
    <t>VALER655</t>
  </si>
  <si>
    <t>VALES540</t>
  </si>
  <si>
    <t>VALES550</t>
  </si>
  <si>
    <t>VALES560</t>
  </si>
  <si>
    <t>VALES570</t>
  </si>
  <si>
    <t>VALES58</t>
  </si>
  <si>
    <t>VALES590</t>
  </si>
  <si>
    <t>VALES600</t>
  </si>
  <si>
    <t>VALES610</t>
  </si>
  <si>
    <t>VALES620</t>
  </si>
  <si>
    <t>VALES630</t>
  </si>
  <si>
    <t>VALES64</t>
  </si>
  <si>
    <t>VALES640</t>
  </si>
  <si>
    <t>VALES649</t>
  </si>
  <si>
    <t>VALES65</t>
  </si>
  <si>
    <t>VALES650</t>
  </si>
  <si>
    <t>VALET550</t>
  </si>
  <si>
    <t>VALEU750</t>
  </si>
  <si>
    <t>VALEX44</t>
  </si>
  <si>
    <t>VALEX449</t>
  </si>
  <si>
    <t>VALEX460</t>
  </si>
  <si>
    <t>VALEX470</t>
  </si>
  <si>
    <t>VALEX480</t>
  </si>
  <si>
    <t>VALEX490</t>
  </si>
  <si>
    <t>VALEX500</t>
  </si>
  <si>
    <t>VALEX510</t>
  </si>
  <si>
    <t>VALEX520</t>
  </si>
  <si>
    <t>VALEX53</t>
  </si>
  <si>
    <t>VALEX54</t>
  </si>
  <si>
    <t>VALEX550</t>
  </si>
  <si>
    <t>VALEX70</t>
  </si>
  <si>
    <t>ON 39,04</t>
  </si>
  <si>
    <t>VIVTC437</t>
  </si>
  <si>
    <t>PN 43,75</t>
  </si>
  <si>
    <t>VIVTC472</t>
  </si>
  <si>
    <t>PN 47,25</t>
  </si>
  <si>
    <t>VIVTO430</t>
  </si>
  <si>
    <t>VVARA112</t>
  </si>
  <si>
    <t>VVARA135</t>
  </si>
  <si>
    <t>VVARA140</t>
  </si>
  <si>
    <t>VVARA145</t>
  </si>
  <si>
    <t>VVARA150</t>
  </si>
  <si>
    <t>VVARA152</t>
  </si>
  <si>
    <t>VVARA155</t>
  </si>
  <si>
    <t>VVARA157</t>
  </si>
  <si>
    <t>VVARA165</t>
  </si>
  <si>
    <t>VVARA170</t>
  </si>
  <si>
    <t>VVARA172</t>
  </si>
  <si>
    <t>VVARA180</t>
  </si>
  <si>
    <t>VVARA187</t>
  </si>
  <si>
    <t>VVARA192</t>
  </si>
  <si>
    <t>VVARA195</t>
  </si>
  <si>
    <t>VVARA200</t>
  </si>
  <si>
    <t>VVARA202</t>
  </si>
  <si>
    <t>VVARA205</t>
  </si>
  <si>
    <t>VVARA207</t>
  </si>
  <si>
    <t>VVARA212</t>
  </si>
  <si>
    <t>VVARA227</t>
  </si>
  <si>
    <t>VVARA230</t>
  </si>
  <si>
    <t>VVARA252</t>
  </si>
  <si>
    <t>VVARA262</t>
  </si>
  <si>
    <t>VVARA270</t>
  </si>
  <si>
    <t>VVARB165</t>
  </si>
  <si>
    <t>VVARB180</t>
  </si>
  <si>
    <t>VVARB182</t>
  </si>
  <si>
    <t>VVARB195</t>
  </si>
  <si>
    <t>VVARB202</t>
  </si>
  <si>
    <t>VVARB207</t>
  </si>
  <si>
    <t>VVARB240</t>
  </si>
  <si>
    <t>VVARC100</t>
  </si>
  <si>
    <t>VVARC170</t>
  </si>
  <si>
    <t>VVARC61</t>
  </si>
  <si>
    <t>VVARC757</t>
  </si>
  <si>
    <t>VVARC900</t>
  </si>
  <si>
    <t>VVARC950</t>
  </si>
  <si>
    <t>VVARD610</t>
  </si>
  <si>
    <t>VVARE10</t>
  </si>
  <si>
    <t>VVARE100</t>
  </si>
  <si>
    <t>VVARE102</t>
  </si>
  <si>
    <t>VVARE105</t>
  </si>
  <si>
    <t>VVARE107</t>
  </si>
  <si>
    <t>VVARE110</t>
  </si>
  <si>
    <t>VVARE115</t>
  </si>
  <si>
    <t>VVARE117</t>
  </si>
  <si>
    <t>VVARE120</t>
  </si>
  <si>
    <t>VVARE130</t>
  </si>
  <si>
    <t>VVARE140</t>
  </si>
  <si>
    <t>VVARE15</t>
  </si>
  <si>
    <t>VVARE150</t>
  </si>
  <si>
    <t>VVARE160</t>
  </si>
  <si>
    <t>VVARE950</t>
  </si>
  <si>
    <t>VVARF18</t>
  </si>
  <si>
    <t>VVARF200</t>
  </si>
  <si>
    <t>VVARF900</t>
  </si>
  <si>
    <t>VVARG22</t>
  </si>
  <si>
    <t>VVARG699</t>
  </si>
  <si>
    <t>VVARJ63</t>
  </si>
  <si>
    <t>VVARM112</t>
  </si>
  <si>
    <t>VVARM135</t>
  </si>
  <si>
    <t>VVARM140</t>
  </si>
  <si>
    <t>VVARM145</t>
  </si>
  <si>
    <t>VVARM147</t>
  </si>
  <si>
    <t>VVARM150</t>
  </si>
  <si>
    <t>VVARM157</t>
  </si>
  <si>
    <t>VVARM170</t>
  </si>
  <si>
    <t>VVARM195</t>
  </si>
  <si>
    <t>VVARM197</t>
  </si>
  <si>
    <t>VVARM220</t>
  </si>
  <si>
    <t>VVARM252</t>
  </si>
  <si>
    <t>VVARN165</t>
  </si>
  <si>
    <t>VVARN180</t>
  </si>
  <si>
    <t>VVARN195</t>
  </si>
  <si>
    <t>VVARN240</t>
  </si>
  <si>
    <t>VVARO100</t>
  </si>
  <si>
    <t>VVARO170</t>
  </si>
  <si>
    <t>VVARO757</t>
  </si>
  <si>
    <t>VVARO950</t>
  </si>
  <si>
    <t>VVARP15</t>
  </si>
  <si>
    <t>VVARQ10</t>
  </si>
  <si>
    <t>VVARQ100</t>
  </si>
  <si>
    <t>VVARQ105</t>
  </si>
  <si>
    <t>VVARQ110</t>
  </si>
  <si>
    <t>VVARQ120</t>
  </si>
  <si>
    <t>VVARQ140</t>
  </si>
  <si>
    <t>VVARQ15</t>
  </si>
  <si>
    <t>VVARQ150</t>
  </si>
  <si>
    <t>VVARQ950</t>
  </si>
  <si>
    <t>VVARR18</t>
  </si>
  <si>
    <t>VVARR900</t>
  </si>
  <si>
    <t>VVARS22</t>
  </si>
  <si>
    <t>WEGEC522</t>
  </si>
  <si>
    <t>WEGEG48</t>
  </si>
  <si>
    <t>WEGEG54</t>
  </si>
  <si>
    <t>WEGEG615</t>
  </si>
  <si>
    <t>ON 38,31</t>
  </si>
  <si>
    <t>ON 45,81</t>
  </si>
  <si>
    <t>WEGES48</t>
  </si>
  <si>
    <t>WEGES54</t>
  </si>
  <si>
    <t>YDUQB450</t>
  </si>
  <si>
    <t>YDUQB550</t>
  </si>
  <si>
    <t>ON 27,99</t>
  </si>
  <si>
    <t>ON 28,99</t>
  </si>
  <si>
    <t>ON 29,49</t>
  </si>
  <si>
    <t>ON 29,99</t>
  </si>
  <si>
    <t>ON 33,49</t>
  </si>
  <si>
    <t>YDUQM600</t>
  </si>
  <si>
    <t>YDUQN360</t>
  </si>
  <si>
    <t>YDUQN450</t>
  </si>
  <si>
    <t>ON 24,99</t>
  </si>
  <si>
    <t>ON 25,99</t>
  </si>
  <si>
    <t>ON 26,99</t>
  </si>
  <si>
    <t>ON 27,49</t>
  </si>
  <si>
    <t>ON 28,49</t>
  </si>
  <si>
    <t>ON 31,49</t>
  </si>
  <si>
    <t>ON 31,99</t>
  </si>
  <si>
    <t>ON 32,99</t>
  </si>
  <si>
    <t>Digitar nas células Laranjas</t>
  </si>
  <si>
    <t>Insta: @vyscari</t>
  </si>
  <si>
    <t>Banestes SA Banco do Estado Esprt Santo Preference Shares</t>
  </si>
  <si>
    <t>BEES4</t>
  </si>
  <si>
    <t>Tim SA</t>
  </si>
  <si>
    <t>GMAT3</t>
  </si>
  <si>
    <t>CTEEP Cia Transm Energia Eletr Paulista</t>
  </si>
  <si>
    <t>TRPL3</t>
  </si>
  <si>
    <t>Advance Auto Parts Inc Bdr</t>
  </si>
  <si>
    <t>A1AP34</t>
  </si>
  <si>
    <t>Broadcom Inc Bdr</t>
  </si>
  <si>
    <t>AVGO34</t>
  </si>
  <si>
    <t>Alibaba Group Holding Ltd Bdr</t>
  </si>
  <si>
    <t>BABA34</t>
  </si>
  <si>
    <t>Berkshire Hathaway BDR</t>
  </si>
  <si>
    <t>BERK34</t>
  </si>
  <si>
    <t>Bank Of America BDR</t>
  </si>
  <si>
    <t>BOAC34</t>
  </si>
  <si>
    <t>Charter Communications Inc BDR</t>
  </si>
  <si>
    <t>CHCM34</t>
  </si>
  <si>
    <t>Comcast Corporation BDR</t>
  </si>
  <si>
    <t>CMCS34</t>
  </si>
  <si>
    <t>Costco Wholesale Corporation BDR</t>
  </si>
  <si>
    <t>COWC34</t>
  </si>
  <si>
    <t>The Walt Disney Company BDR</t>
  </si>
  <si>
    <t>DISB34</t>
  </si>
  <si>
    <t>Exxon Mobil Corp BDR</t>
  </si>
  <si>
    <t>EXXO34</t>
  </si>
  <si>
    <t>Ww Grainger Inc Bdr</t>
  </si>
  <si>
    <t>G1WW34</t>
  </si>
  <si>
    <t>The Home Depot BDR</t>
  </si>
  <si>
    <t>HOME34</t>
  </si>
  <si>
    <t>Ihs Markit Ltd Bdr</t>
  </si>
  <si>
    <t>I1NF34</t>
  </si>
  <si>
    <t>Johnson &amp; Johnson BDR</t>
  </si>
  <si>
    <t>JNJB34</t>
  </si>
  <si>
    <t>JPMorgan Chase &amp; CO. BDR</t>
  </si>
  <si>
    <t>JPMC34</t>
  </si>
  <si>
    <t>Mcdonalds'S Corp BDR</t>
  </si>
  <si>
    <t>MCDC34</t>
  </si>
  <si>
    <t>Mercadolibre Inc BDR</t>
  </si>
  <si>
    <t>MELI34</t>
  </si>
  <si>
    <t>Microsoft BDR</t>
  </si>
  <si>
    <t>MSFT34</t>
  </si>
  <si>
    <t>Netflix Inc. BDR</t>
  </si>
  <si>
    <t>NFLX34</t>
  </si>
  <si>
    <t>Nvidia Corp BDR</t>
  </si>
  <si>
    <t>NVDC34</t>
  </si>
  <si>
    <t>Salesforce Com BDR</t>
  </si>
  <si>
    <t>SSFO34</t>
  </si>
  <si>
    <t>Thermo Fisher Scientific BDR</t>
  </si>
  <si>
    <t>TMOS34</t>
  </si>
  <si>
    <t>Tesla Motors Inc BDR</t>
  </si>
  <si>
    <t>TSLA34</t>
  </si>
  <si>
    <t>Twitter Inc BDR</t>
  </si>
  <si>
    <t>TWTR34</t>
  </si>
  <si>
    <t>Uber Technologies Inc Brazilian Depositary Receipt</t>
  </si>
  <si>
    <t>U1BE34</t>
  </si>
  <si>
    <t>Unitedhealth Group Inc BDR</t>
  </si>
  <si>
    <t>UNHH34</t>
  </si>
  <si>
    <t>Wal Mart Stores BDR</t>
  </si>
  <si>
    <t>WALM34</t>
  </si>
  <si>
    <t>Wells Fargo BDR</t>
  </si>
  <si>
    <t>WFCO34</t>
  </si>
  <si>
    <t>VanEck Vectors Gold Miners Etf</t>
  </si>
  <si>
    <t>GDX</t>
  </si>
  <si>
    <t>Utilities Select Sector SPDR Fund</t>
  </si>
  <si>
    <t>XLU</t>
  </si>
  <si>
    <t>Ishares Msci Brazil ETF</t>
  </si>
  <si>
    <t>EWZ</t>
  </si>
  <si>
    <t>ABEVA130</t>
  </si>
  <si>
    <t>ABEVA135</t>
  </si>
  <si>
    <t>ABEVA145</t>
  </si>
  <si>
    <t>ABEVA155</t>
  </si>
  <si>
    <t>ABEVA160</t>
  </si>
  <si>
    <t>ABEVC200</t>
  </si>
  <si>
    <t>ABEVG127</t>
  </si>
  <si>
    <t>ABEVM110</t>
  </si>
  <si>
    <t>ABEVM120</t>
  </si>
  <si>
    <t>ABEVM130</t>
  </si>
  <si>
    <t>ABEVM135</t>
  </si>
  <si>
    <t>ABEVM140</t>
  </si>
  <si>
    <t>ABEVM145</t>
  </si>
  <si>
    <t>ABEVM150</t>
  </si>
  <si>
    <t>ABEVS135</t>
  </si>
  <si>
    <t>AZULB380</t>
  </si>
  <si>
    <t>AZULB450</t>
  </si>
  <si>
    <t>AZULM235</t>
  </si>
  <si>
    <t>AZULN280</t>
  </si>
  <si>
    <t>AZULN360</t>
  </si>
  <si>
    <t>B3SAA443</t>
  </si>
  <si>
    <t>B3SAA476</t>
  </si>
  <si>
    <t>B3SAA516</t>
  </si>
  <si>
    <t>B3SAA548</t>
  </si>
  <si>
    <t>B3SAA551</t>
  </si>
  <si>
    <t>B3SAA566</t>
  </si>
  <si>
    <t>B3SAA581</t>
  </si>
  <si>
    <t>B3SAA586</t>
  </si>
  <si>
    <t>B3SAA636</t>
  </si>
  <si>
    <t>B3SAA651</t>
  </si>
  <si>
    <t>B3SAE342</t>
  </si>
  <si>
    <t>B3SAM468</t>
  </si>
  <si>
    <t>B3SAM473</t>
  </si>
  <si>
    <t>B3SAM476</t>
  </si>
  <si>
    <t>B3SAM486</t>
  </si>
  <si>
    <t>B3SAM521</t>
  </si>
  <si>
    <t>B3SAM536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</si>
  <si>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</si>
  <si>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</si>
  <si>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</si>
  <si>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</si>
  <si>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</si>
  <si>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</si>
  <si>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</si>
  <si>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</si>
  <si>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ON 26,26</t>
  </si>
  <si>
    <t>BBASA312</t>
  </si>
  <si>
    <t>BBASA315</t>
  </si>
  <si>
    <t>BBASA325</t>
  </si>
  <si>
    <t>BBASA335</t>
  </si>
  <si>
    <t>BBASA34</t>
  </si>
  <si>
    <t>BBASA355</t>
  </si>
  <si>
    <t>BBASA357</t>
  </si>
  <si>
    <t>BBASA655</t>
  </si>
  <si>
    <t>BBASB345</t>
  </si>
  <si>
    <t>BBASD330</t>
  </si>
  <si>
    <t>BBASM190</t>
  </si>
  <si>
    <t>BBASM24</t>
  </si>
  <si>
    <t>BBASM26</t>
  </si>
  <si>
    <t>BBASM275</t>
  </si>
  <si>
    <t>BBASM282</t>
  </si>
  <si>
    <t>BBASM290</t>
  </si>
  <si>
    <t>ON 29,01</t>
  </si>
  <si>
    <t>BBASM300</t>
  </si>
  <si>
    <t>BBASM305</t>
  </si>
  <si>
    <t>BBASM307</t>
  </si>
  <si>
    <t>BBASM315</t>
  </si>
  <si>
    <t>BBASM320</t>
  </si>
  <si>
    <t>BBASM325</t>
  </si>
  <si>
    <t>BBASM330</t>
  </si>
  <si>
    <t>BBASM331</t>
  </si>
  <si>
    <t>BBASM335</t>
  </si>
  <si>
    <t>BBASM34</t>
  </si>
  <si>
    <t>BBASM340</t>
  </si>
  <si>
    <t>BBASM392</t>
  </si>
  <si>
    <t>BBASM519</t>
  </si>
  <si>
    <t>BBASN285</t>
  </si>
  <si>
    <t>BBASO358</t>
  </si>
  <si>
    <t>BBDCA138</t>
  </si>
  <si>
    <t>BBDCA168</t>
  </si>
  <si>
    <t>BBDCA198</t>
  </si>
  <si>
    <t>BBDCA20</t>
  </si>
  <si>
    <t>BBDCA208</t>
  </si>
  <si>
    <t>BBDCA214</t>
  </si>
  <si>
    <t>BBDCA219</t>
  </si>
  <si>
    <t>BBDCA223</t>
  </si>
  <si>
    <t>BBDCA225</t>
  </si>
  <si>
    <t>BBDCA229</t>
  </si>
  <si>
    <t>BBDCA231</t>
  </si>
  <si>
    <t>BBDCA235</t>
  </si>
  <si>
    <t>BBDCA243</t>
  </si>
  <si>
    <t>BBDCA259</t>
  </si>
  <si>
    <t>BBDCA311</t>
  </si>
  <si>
    <t>BBDCA450</t>
  </si>
  <si>
    <t>BBDCB206</t>
  </si>
  <si>
    <t>BBDCB279</t>
  </si>
  <si>
    <t>BBDCD234</t>
  </si>
  <si>
    <t>BBDCE226</t>
  </si>
  <si>
    <t>BBDCM180</t>
  </si>
  <si>
    <t>BBDCM20</t>
  </si>
  <si>
    <t>BBDCM201</t>
  </si>
  <si>
    <t>BBDCM205</t>
  </si>
  <si>
    <t>BBDCM228</t>
  </si>
  <si>
    <t>BBDCM235</t>
  </si>
  <si>
    <t>BBDCM238</t>
  </si>
  <si>
    <t>BBDCM259</t>
  </si>
  <si>
    <t>BBDCN279</t>
  </si>
  <si>
    <t>BBDCO104</t>
  </si>
  <si>
    <t>BBDCO228</t>
  </si>
  <si>
    <t>BBDCV217</t>
  </si>
  <si>
    <t>BBDCX310</t>
  </si>
  <si>
    <t>BBSED272</t>
  </si>
  <si>
    <t>ON 27,12</t>
  </si>
  <si>
    <t>ON 29,12</t>
  </si>
  <si>
    <t>ON 29,62</t>
  </si>
  <si>
    <t>BBSEM246</t>
  </si>
  <si>
    <t>BEEFM110</t>
  </si>
  <si>
    <t>BGIF21C028000</t>
  </si>
  <si>
    <t>BGIF21C028100</t>
  </si>
  <si>
    <t>BGIF21C028300</t>
  </si>
  <si>
    <t>BGIF21C029000</t>
  </si>
  <si>
    <t>BGIF21C030000</t>
  </si>
  <si>
    <t>BGIF21P026000</t>
  </si>
  <si>
    <t>BGIF21P026200</t>
  </si>
  <si>
    <t>BGIF21P028100</t>
  </si>
  <si>
    <t>BGIK21C025000</t>
  </si>
  <si>
    <t>BGIK21C025200</t>
  </si>
  <si>
    <t>BGIK21C025500</t>
  </si>
  <si>
    <t>BGIK21C026000</t>
  </si>
  <si>
    <t>BGIK21C027050</t>
  </si>
  <si>
    <t>BGIK21C027150</t>
  </si>
  <si>
    <t>BGIK21C027400</t>
  </si>
  <si>
    <t>BGIK21C027500</t>
  </si>
  <si>
    <t>BGIK21C029000</t>
  </si>
  <si>
    <t>BGIK21P025500</t>
  </si>
  <si>
    <t>BGIK21P027000</t>
  </si>
  <si>
    <t>BGIK21P027050</t>
  </si>
  <si>
    <t>BOVAA870</t>
  </si>
  <si>
    <t>BOVAA880</t>
  </si>
  <si>
    <t>BOVAA890</t>
  </si>
  <si>
    <t>BOVAA920</t>
  </si>
  <si>
    <t>BOVAA930</t>
  </si>
  <si>
    <t>BOVAA940</t>
  </si>
  <si>
    <t>BOVAA960</t>
  </si>
  <si>
    <t>BOVAA970</t>
  </si>
  <si>
    <t>BOVAA980</t>
  </si>
  <si>
    <t>BOVAB105</t>
  </si>
  <si>
    <t>BOVAB950</t>
  </si>
  <si>
    <t>BOVAJ10</t>
  </si>
  <si>
    <t>BOVAM870</t>
  </si>
  <si>
    <t>BOVAM880</t>
  </si>
  <si>
    <t>BOVAM890</t>
  </si>
  <si>
    <t>BOVAM900</t>
  </si>
  <si>
    <t>BOVAM920</t>
  </si>
  <si>
    <t>BOVAM960</t>
  </si>
  <si>
    <t>BOVAM970</t>
  </si>
  <si>
    <t>BOVAM980</t>
  </si>
  <si>
    <t>BOVAM990</t>
  </si>
  <si>
    <t>BOVAN105</t>
  </si>
  <si>
    <t>BOVAN950</t>
  </si>
  <si>
    <t>BOVAO950</t>
  </si>
  <si>
    <t>BOVVA980</t>
  </si>
  <si>
    <t>BPACA875</t>
  </si>
  <si>
    <t>BRAPM425</t>
  </si>
  <si>
    <t>PN 42,50</t>
  </si>
  <si>
    <t>BRAPM432</t>
  </si>
  <si>
    <t>BRDTA21</t>
  </si>
  <si>
    <t>BRDTA23</t>
  </si>
  <si>
    <t>BRDTD36</t>
  </si>
  <si>
    <t>ON 36,75</t>
  </si>
  <si>
    <t>BRDTD42</t>
  </si>
  <si>
    <t>BRDTM207</t>
  </si>
  <si>
    <t>BRDTP35</t>
  </si>
  <si>
    <t>BRFSA157</t>
  </si>
  <si>
    <t>BRFSA170</t>
  </si>
  <si>
    <t>BRFSA190</t>
  </si>
  <si>
    <t>BRFSA200</t>
  </si>
  <si>
    <t>BRFSA202</t>
  </si>
  <si>
    <t>BRFSA205</t>
  </si>
  <si>
    <t>BRFSA210</t>
  </si>
  <si>
    <t>BRFSA250</t>
  </si>
  <si>
    <t>BRFSC190</t>
  </si>
  <si>
    <t>BRFSD195</t>
  </si>
  <si>
    <t>BRFSD227</t>
  </si>
  <si>
    <t>BRFSG200</t>
  </si>
  <si>
    <t>BRFSM165</t>
  </si>
  <si>
    <t>BRFSM170</t>
  </si>
  <si>
    <t>BRFSM180</t>
  </si>
  <si>
    <t>BRFSP167</t>
  </si>
  <si>
    <t>BRFSP195</t>
  </si>
  <si>
    <t>BRFSP227</t>
  </si>
  <si>
    <t>BRKMA255</t>
  </si>
  <si>
    <t>PNA 25,50</t>
  </si>
  <si>
    <t>BRKMA275</t>
  </si>
  <si>
    <t>PNA 27,50</t>
  </si>
  <si>
    <t>PNA 28,00</t>
  </si>
  <si>
    <t>PNA 26,50</t>
  </si>
  <si>
    <t>BRKMM210</t>
  </si>
  <si>
    <t>BRKMM250</t>
  </si>
  <si>
    <t>BRKMM255</t>
  </si>
  <si>
    <t>PNA 20,75</t>
  </si>
  <si>
    <t>PNA 21,75</t>
  </si>
  <si>
    <t>BRMLA750</t>
  </si>
  <si>
    <t>BRMLB135</t>
  </si>
  <si>
    <t>BRMLC130</t>
  </si>
  <si>
    <t>BRMLC140</t>
  </si>
  <si>
    <t>BRMLM100</t>
  </si>
  <si>
    <t>BRMLM960</t>
  </si>
  <si>
    <t>BRMLN135</t>
  </si>
  <si>
    <t>BRMLN950</t>
  </si>
  <si>
    <t>BRMLO950</t>
  </si>
  <si>
    <t>BTOWA880</t>
  </si>
  <si>
    <t>BTOWA940</t>
  </si>
  <si>
    <t>CCMF21C006250</t>
  </si>
  <si>
    <t>CCMF21C007700</t>
  </si>
  <si>
    <t>CCMF21C007900</t>
  </si>
  <si>
    <t>CCMF21C008000</t>
  </si>
  <si>
    <t>CCMF21C008100</t>
  </si>
  <si>
    <t>CCMF21C008200</t>
  </si>
  <si>
    <t>CCMF21C008400</t>
  </si>
  <si>
    <t>CCMF21C008500</t>
  </si>
  <si>
    <t>CCMF21C008600</t>
  </si>
  <si>
    <t>CCMF21C008700</t>
  </si>
  <si>
    <t>CCMF21C008900</t>
  </si>
  <si>
    <t>CCMF21C009000</t>
  </si>
  <si>
    <t>CCMF21C009300</t>
  </si>
  <si>
    <t>CCMF21C009500</t>
  </si>
  <si>
    <t>CCMF21P007100</t>
  </si>
  <si>
    <t>CCMF21P007400</t>
  </si>
  <si>
    <t>CCMF21P007500</t>
  </si>
  <si>
    <t>CCMF21P007900</t>
  </si>
  <si>
    <t>CCMF21P008000</t>
  </si>
  <si>
    <t>CCMF21P008200</t>
  </si>
  <si>
    <t>CCMH21C007100</t>
  </si>
  <si>
    <t>CCMH21C007600</t>
  </si>
  <si>
    <t>CCMH21C008000</t>
  </si>
  <si>
    <t>CCMH21C008500</t>
  </si>
  <si>
    <t>CCMH21P006000</t>
  </si>
  <si>
    <t>CCMH21P006950</t>
  </si>
  <si>
    <t>CCMH21P007350</t>
  </si>
  <si>
    <t>CCMH21P007900</t>
  </si>
  <si>
    <t>CCMH21P008000</t>
  </si>
  <si>
    <t>CCMH21P008300</t>
  </si>
  <si>
    <t>CCMK21C007700</t>
  </si>
  <si>
    <t>CCMK21C007800</t>
  </si>
  <si>
    <t>CCMK21C007875</t>
  </si>
  <si>
    <t>CCMK21C008000</t>
  </si>
  <si>
    <t>CCMK21C008100</t>
  </si>
  <si>
    <t>CCMK21C008200</t>
  </si>
  <si>
    <t>CCMK21P005400</t>
  </si>
  <si>
    <t>CCMK21P005800</t>
  </si>
  <si>
    <t>CCMK21P006200</t>
  </si>
  <si>
    <t>CCMK21P006500</t>
  </si>
  <si>
    <t>CCMK21P006800</t>
  </si>
  <si>
    <t>CCMK21P007075</t>
  </si>
  <si>
    <t>CCMK21P007200</t>
  </si>
  <si>
    <t>CCMK21P007300</t>
  </si>
  <si>
    <t>CCMK21P007500</t>
  </si>
  <si>
    <t>CCMK21P007700</t>
  </si>
  <si>
    <t>CCMN21P006400</t>
  </si>
  <si>
    <t>CCMU21C006700</t>
  </si>
  <si>
    <t>CCMU21C007200</t>
  </si>
  <si>
    <t>CCMU21P005000</t>
  </si>
  <si>
    <t>CCMU21P005375</t>
  </si>
  <si>
    <t>CCMU21P005700</t>
  </si>
  <si>
    <t>CCMU21P005900</t>
  </si>
  <si>
    <t>CCMU21P006000</t>
  </si>
  <si>
    <t>CCMU21P006200</t>
  </si>
  <si>
    <t>CCMU21P006500</t>
  </si>
  <si>
    <t>CCMU21P006700</t>
  </si>
  <si>
    <t>CCROA142</t>
  </si>
  <si>
    <t>ON 14,27</t>
  </si>
  <si>
    <t>CCROA172</t>
  </si>
  <si>
    <t>ON 17,27</t>
  </si>
  <si>
    <t>ON 15,52</t>
  </si>
  <si>
    <t>CCROM122</t>
  </si>
  <si>
    <t>ON 12,27</t>
  </si>
  <si>
    <t>ON 10,52</t>
  </si>
  <si>
    <t>ON 11,02</t>
  </si>
  <si>
    <t>CESPB297</t>
  </si>
  <si>
    <t>CESPB325</t>
  </si>
  <si>
    <t>PNB 32,50</t>
  </si>
  <si>
    <t>CESPN275</t>
  </si>
  <si>
    <t>CESPN290</t>
  </si>
  <si>
    <t>CIELA320</t>
  </si>
  <si>
    <t>ON 3,20</t>
  </si>
  <si>
    <t>CIELA330</t>
  </si>
  <si>
    <t>ON 3,30</t>
  </si>
  <si>
    <t>CIELA380</t>
  </si>
  <si>
    <t>CIELA480</t>
  </si>
  <si>
    <t>CIELM370</t>
  </si>
  <si>
    <t>CIELM380</t>
  </si>
  <si>
    <t>CIELM400</t>
  </si>
  <si>
    <t>CMIGM109</t>
  </si>
  <si>
    <t>COGNA400</t>
  </si>
  <si>
    <t>COGNA430</t>
  </si>
  <si>
    <t>COGNA450</t>
  </si>
  <si>
    <t>COGNA460</t>
  </si>
  <si>
    <t>COGNA500</t>
  </si>
  <si>
    <t>COGNA540</t>
  </si>
  <si>
    <t>COGNA600</t>
  </si>
  <si>
    <t>COGNA700</t>
  </si>
  <si>
    <t>COGNA880</t>
  </si>
  <si>
    <t>COGNA890</t>
  </si>
  <si>
    <t>COGNB107</t>
  </si>
  <si>
    <t>COGNB520</t>
  </si>
  <si>
    <t>COGNB700</t>
  </si>
  <si>
    <t>COGNB730</t>
  </si>
  <si>
    <t>COGNB890</t>
  </si>
  <si>
    <t>COGNC500</t>
  </si>
  <si>
    <t>COGNC850</t>
  </si>
  <si>
    <t>COGND660</t>
  </si>
  <si>
    <t>COGNI55</t>
  </si>
  <si>
    <t>COGNJ49</t>
  </si>
  <si>
    <t>COGNJ61</t>
  </si>
  <si>
    <t>COGNM400</t>
  </si>
  <si>
    <t>COGNM440</t>
  </si>
  <si>
    <t>COGNM460</t>
  </si>
  <si>
    <t>COGNM470</t>
  </si>
  <si>
    <t>COGNM480</t>
  </si>
  <si>
    <t>COGNM490</t>
  </si>
  <si>
    <t>COGNM500</t>
  </si>
  <si>
    <t>COGNM520</t>
  </si>
  <si>
    <t>COGNM600</t>
  </si>
  <si>
    <t>COGNM700</t>
  </si>
  <si>
    <t>COGNN107</t>
  </si>
  <si>
    <t>COGNN520</t>
  </si>
  <si>
    <t>COGNN700</t>
  </si>
  <si>
    <t>COGNP135</t>
  </si>
  <si>
    <t>COGNP640</t>
  </si>
  <si>
    <t>COGNP660</t>
  </si>
  <si>
    <t>CPLEA580</t>
  </si>
  <si>
    <t>CPLEA590</t>
  </si>
  <si>
    <t>CPLEA600</t>
  </si>
  <si>
    <t>CPLEA610</t>
  </si>
  <si>
    <t>CPLEA620</t>
  </si>
  <si>
    <t>CPLEA630</t>
  </si>
  <si>
    <t>CPLEA640</t>
  </si>
  <si>
    <t>CPLEM580</t>
  </si>
  <si>
    <t>CPLEM590</t>
  </si>
  <si>
    <t>CPLEM600</t>
  </si>
  <si>
    <t>CPLEM610</t>
  </si>
  <si>
    <t>CPLEM620</t>
  </si>
  <si>
    <t>CPLEM630</t>
  </si>
  <si>
    <t>CPLEM640</t>
  </si>
  <si>
    <t>CRFBM202</t>
  </si>
  <si>
    <t>CRFBM205</t>
  </si>
  <si>
    <t>CSANA630</t>
  </si>
  <si>
    <t>CSANA640</t>
  </si>
  <si>
    <t>CSANA910</t>
  </si>
  <si>
    <t>ON 91,00</t>
  </si>
  <si>
    <t>CSANA940</t>
  </si>
  <si>
    <t>CSANM630</t>
  </si>
  <si>
    <t>CSANM640</t>
  </si>
  <si>
    <t>CSANM700</t>
  </si>
  <si>
    <t>CSANM725</t>
  </si>
  <si>
    <t>CSANM910</t>
  </si>
  <si>
    <t>CSNAA157</t>
  </si>
  <si>
    <t>CSNAA162</t>
  </si>
  <si>
    <t>CSNAA167</t>
  </si>
  <si>
    <t>CSNAA210</t>
  </si>
  <si>
    <t>CSNAA217</t>
  </si>
  <si>
    <t>CSNAA222</t>
  </si>
  <si>
    <t>CSNAA227</t>
  </si>
  <si>
    <t>CSNAA230</t>
  </si>
  <si>
    <t>CSNAA235</t>
  </si>
  <si>
    <t>CSNAA240</t>
  </si>
  <si>
    <t>CSNAA245</t>
  </si>
  <si>
    <t>CSNAM157</t>
  </si>
  <si>
    <t>CSNAM210</t>
  </si>
  <si>
    <t>CSNAM215</t>
  </si>
  <si>
    <t>CYREA249</t>
  </si>
  <si>
    <t>CYREA259</t>
  </si>
  <si>
    <t>CYREB279</t>
  </si>
  <si>
    <t>CYREB287</t>
  </si>
  <si>
    <t>CYREB359</t>
  </si>
  <si>
    <t>CYREB369</t>
  </si>
  <si>
    <t>CYREM234</t>
  </si>
  <si>
    <t>CYREM249</t>
  </si>
  <si>
    <t>CYREM259</t>
  </si>
  <si>
    <t>CYREN212</t>
  </si>
  <si>
    <t>CYREN217</t>
  </si>
  <si>
    <t>CYREN264</t>
  </si>
  <si>
    <t>CYREN272</t>
  </si>
  <si>
    <t>DOLF22C005600</t>
  </si>
  <si>
    <t>DOLF22C005800</t>
  </si>
  <si>
    <t>DOLG21C006150</t>
  </si>
  <si>
    <t>DOLG21P005400</t>
  </si>
  <si>
    <t>DOLG21P005500</t>
  </si>
  <si>
    <t>DOLH21C005650</t>
  </si>
  <si>
    <t>DOLH21C006150</t>
  </si>
  <si>
    <t>DOLH21P005250</t>
  </si>
  <si>
    <t>DOLH21P005500</t>
  </si>
  <si>
    <t>DOLH21P005600</t>
  </si>
  <si>
    <t>DOLJ21C005650</t>
  </si>
  <si>
    <t>DOLJ21P005650</t>
  </si>
  <si>
    <t>DOLN21C006300</t>
  </si>
  <si>
    <t>DOLN21C006700</t>
  </si>
  <si>
    <t>DOLN21C007100</t>
  </si>
  <si>
    <t>DOLU21C006000</t>
  </si>
  <si>
    <t>DOLU21P005050</t>
  </si>
  <si>
    <t>DOLU21P005600</t>
  </si>
  <si>
    <t>ECORA100</t>
  </si>
  <si>
    <t>ECORA105</t>
  </si>
  <si>
    <t>ECORA110</t>
  </si>
  <si>
    <t>ECORA115</t>
  </si>
  <si>
    <t>ECORA130</t>
  </si>
  <si>
    <t>ECORA135</t>
  </si>
  <si>
    <t>ECORA940</t>
  </si>
  <si>
    <t>ECORM940</t>
  </si>
  <si>
    <t>EGIEA441</t>
  </si>
  <si>
    <t>EGIEA466</t>
  </si>
  <si>
    <t>EGIEM421</t>
  </si>
  <si>
    <t>EGIEM436</t>
  </si>
  <si>
    <t>ELETA285</t>
  </si>
  <si>
    <t>ELETA290</t>
  </si>
  <si>
    <t>ELETA295</t>
  </si>
  <si>
    <t>ELETA300</t>
  </si>
  <si>
    <t>ELETA310</t>
  </si>
  <si>
    <t>ELETA315</t>
  </si>
  <si>
    <t>ELETA320</t>
  </si>
  <si>
    <t>ELETA326</t>
  </si>
  <si>
    <t>ELETA335</t>
  </si>
  <si>
    <t>ELETA350</t>
  </si>
  <si>
    <t>ELETA36</t>
  </si>
  <si>
    <t>ELETA365</t>
  </si>
  <si>
    <t>ELETA370</t>
  </si>
  <si>
    <t>ELETA380</t>
  </si>
  <si>
    <t>ELETB335</t>
  </si>
  <si>
    <t>ELETB365</t>
  </si>
  <si>
    <t>ELETC367</t>
  </si>
  <si>
    <t>ELETM290</t>
  </si>
  <si>
    <t>ELETM291</t>
  </si>
  <si>
    <t>ELETM296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</si>
  <si>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</si>
  <si>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</si>
  <si>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</si>
  <si>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</si>
  <si>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</si>
  <si>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</si>
  <si>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</si>
  <si>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</si>
  <si>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ELETM365</t>
  </si>
  <si>
    <t>ELETM370</t>
  </si>
  <si>
    <t>ELETM375</t>
  </si>
  <si>
    <t>ELETM380</t>
  </si>
  <si>
    <t>ELETN365</t>
  </si>
  <si>
    <t>ELETO367</t>
  </si>
  <si>
    <t>PNB 29,47</t>
  </si>
  <si>
    <t>EMBRK70</t>
  </si>
  <si>
    <t>EMBRM600</t>
  </si>
  <si>
    <t>EMBRM680</t>
  </si>
  <si>
    <t>EMBRM740</t>
  </si>
  <si>
    <t>EMBRW70</t>
  </si>
  <si>
    <t>ENBRM180</t>
  </si>
  <si>
    <t>EQTLD187</t>
  </si>
  <si>
    <t>EQTLM185</t>
  </si>
  <si>
    <t>EQTLM190</t>
  </si>
  <si>
    <t>EQTLM200</t>
  </si>
  <si>
    <t>GGBRA212</t>
  </si>
  <si>
    <t>GGBRA244</t>
  </si>
  <si>
    <t>GGBRA254</t>
  </si>
  <si>
    <t>GGBRB297</t>
  </si>
  <si>
    <t>GGBRC232</t>
  </si>
  <si>
    <t>GGBRM219</t>
  </si>
  <si>
    <t>GGBRM234</t>
  </si>
  <si>
    <t>GGBRM237</t>
  </si>
  <si>
    <t>GGBRN297</t>
  </si>
  <si>
    <t>GRNDA100</t>
  </si>
  <si>
    <t>GRNDA923</t>
  </si>
  <si>
    <t>GRNDB860</t>
  </si>
  <si>
    <t>GRNDB980</t>
  </si>
  <si>
    <t>GRNDC100</t>
  </si>
  <si>
    <t>GRNDC880</t>
  </si>
  <si>
    <t>GRNDN790</t>
  </si>
  <si>
    <t>GRNDN840</t>
  </si>
  <si>
    <t>GRNDO790</t>
  </si>
  <si>
    <t>GRNDO840</t>
  </si>
  <si>
    <t>ON 32,75</t>
  </si>
  <si>
    <t>ON 33,75</t>
  </si>
  <si>
    <t>HYPEM280</t>
  </si>
  <si>
    <t>HYPEM285</t>
  </si>
  <si>
    <t>HYPEN250</t>
  </si>
  <si>
    <t>HYPEN295</t>
  </si>
  <si>
    <t>HYPEN300</t>
  </si>
  <si>
    <t>IBOVA79</t>
  </si>
  <si>
    <t>IBOVB115</t>
  </si>
  <si>
    <t>IBOVD111</t>
  </si>
  <si>
    <t>IBOVD112</t>
  </si>
  <si>
    <t>IBOVM79</t>
  </si>
  <si>
    <t>IBOVM850</t>
  </si>
  <si>
    <t>IBOVM870</t>
  </si>
  <si>
    <t>IBOVM910</t>
  </si>
  <si>
    <t>IBOVM920</t>
  </si>
  <si>
    <t>IBOVM930</t>
  </si>
  <si>
    <t>IBOVM950</t>
  </si>
  <si>
    <t>IBOVM960</t>
  </si>
  <si>
    <t>IBOVM980</t>
  </si>
  <si>
    <t>IBOVN115</t>
  </si>
  <si>
    <t>IBOVN700</t>
  </si>
  <si>
    <t>IBOVN800</t>
  </si>
  <si>
    <t>IBOVP111</t>
  </si>
  <si>
    <t>IBOVP112</t>
  </si>
  <si>
    <t>IBOVP810</t>
  </si>
  <si>
    <t>IBOVP860</t>
  </si>
  <si>
    <t>IBOVP900</t>
  </si>
  <si>
    <t>IBOVP920</t>
  </si>
  <si>
    <t>IBOVP950</t>
  </si>
  <si>
    <t>IBOVP990</t>
  </si>
  <si>
    <t>IDIF22C297800</t>
  </si>
  <si>
    <t>IDIF22C298000</t>
  </si>
  <si>
    <t>IDIF22P292000</t>
  </si>
  <si>
    <t>IDIF22P292100</t>
  </si>
  <si>
    <t>IDIF22P292500</t>
  </si>
  <si>
    <t>IDIF22P292600</t>
  </si>
  <si>
    <t>IDIF22P292700</t>
  </si>
  <si>
    <t>IDIF22P292800</t>
  </si>
  <si>
    <t>IDIJ21C289400</t>
  </si>
  <si>
    <t>IRBRD695</t>
  </si>
  <si>
    <t>ON 6,95</t>
  </si>
  <si>
    <t>IRBRM105</t>
  </si>
  <si>
    <t>IRBRM115</t>
  </si>
  <si>
    <t>IRBRM125</t>
  </si>
  <si>
    <t>IRBRP695</t>
  </si>
  <si>
    <t>ITSAA107</t>
  </si>
  <si>
    <t>ITSAA112</t>
  </si>
  <si>
    <t>ITSAA137</t>
  </si>
  <si>
    <t>ITSAM102</t>
  </si>
  <si>
    <t>ITSAM107</t>
  </si>
  <si>
    <t>ITSAM112</t>
  </si>
  <si>
    <t>ITSAO105</t>
  </si>
  <si>
    <t>ITSAO886</t>
  </si>
  <si>
    <t>ITUBA186</t>
  </si>
  <si>
    <t>ITUBA188</t>
  </si>
  <si>
    <t>ITUBA211</t>
  </si>
  <si>
    <t>ITUBA213</t>
  </si>
  <si>
    <t>ITUBA223</t>
  </si>
  <si>
    <t>ITUBA241</t>
  </si>
  <si>
    <t>ITUBA251</t>
  </si>
  <si>
    <t>ITUBA281</t>
  </si>
  <si>
    <t>PN 28,13</t>
  </si>
  <si>
    <t>ITUBB234</t>
  </si>
  <si>
    <t>ITUBB241</t>
  </si>
  <si>
    <t>ITUBM151</t>
  </si>
  <si>
    <t>ITUBM223</t>
  </si>
  <si>
    <t>ITUBM231</t>
  </si>
  <si>
    <t>ITUBM233</t>
  </si>
  <si>
    <t>ITUBM241</t>
  </si>
  <si>
    <t>ITUBM243</t>
  </si>
  <si>
    <t>ITUBM246</t>
  </si>
  <si>
    <t>ITUBM248</t>
  </si>
  <si>
    <t>ITUBM251</t>
  </si>
  <si>
    <t>ITUBM253</t>
  </si>
  <si>
    <t>ITUBM257</t>
  </si>
  <si>
    <t>ITUBN173</t>
  </si>
  <si>
    <t>PN 18,81</t>
  </si>
  <si>
    <t>JBSSA162</t>
  </si>
  <si>
    <t>JBSSA197</t>
  </si>
  <si>
    <t>JBSSB250</t>
  </si>
  <si>
    <t>JBSSB302</t>
  </si>
  <si>
    <t>JBSSN302</t>
  </si>
  <si>
    <t>JBSSO270</t>
  </si>
  <si>
    <t>JHSFA549</t>
  </si>
  <si>
    <t>JHSFA789</t>
  </si>
  <si>
    <t>KLBNB202</t>
  </si>
  <si>
    <t>UNT 20,25</t>
  </si>
  <si>
    <t>KLBNB245</t>
  </si>
  <si>
    <t>KLBNM325</t>
  </si>
  <si>
    <t>KLBNN202</t>
  </si>
  <si>
    <t>KLBNN217</t>
  </si>
  <si>
    <t>UNT 21,75</t>
  </si>
  <si>
    <t>LIGTA195</t>
  </si>
  <si>
    <t>LIGTA232</t>
  </si>
  <si>
    <t>LIGTC220</t>
  </si>
  <si>
    <t>LIGTM175</t>
  </si>
  <si>
    <t>LIGTM185</t>
  </si>
  <si>
    <t>LRENA478</t>
  </si>
  <si>
    <t>LRENA498</t>
  </si>
  <si>
    <t>LRENC460</t>
  </si>
  <si>
    <t>LRENC480</t>
  </si>
  <si>
    <t>LRENM413</t>
  </si>
  <si>
    <t>LRENO400</t>
  </si>
  <si>
    <t>MGLUA106</t>
  </si>
  <si>
    <t>MGLUA110</t>
  </si>
  <si>
    <t>MGLUA114</t>
  </si>
  <si>
    <t>MGLUA303</t>
  </si>
  <si>
    <t>MGLUA314</t>
  </si>
  <si>
    <t>MGLUA475</t>
  </si>
  <si>
    <t>MGLUB270</t>
  </si>
  <si>
    <t>MGLUB342</t>
  </si>
  <si>
    <t>MGLUM106</t>
  </si>
  <si>
    <t>MGLUM110</t>
  </si>
  <si>
    <t>MGLUM182</t>
  </si>
  <si>
    <t>MGLUM209</t>
  </si>
  <si>
    <t>MGLUM251</t>
  </si>
  <si>
    <t>MGLUM256</t>
  </si>
  <si>
    <t>MGLUM271</t>
  </si>
  <si>
    <t>MGLUM645</t>
  </si>
  <si>
    <t>MGLUM925</t>
  </si>
  <si>
    <t>MGLUM944</t>
  </si>
  <si>
    <t>MGLUN342</t>
  </si>
  <si>
    <t>MGLUN985</t>
  </si>
  <si>
    <t>MGLUV200</t>
  </si>
  <si>
    <t>MOVIM167</t>
  </si>
  <si>
    <t>MRFGC157</t>
  </si>
  <si>
    <t>MRFGM145</t>
  </si>
  <si>
    <t>MRFGM150</t>
  </si>
  <si>
    <t>MRVEA231</t>
  </si>
  <si>
    <t>ON 23,16</t>
  </si>
  <si>
    <t>MRVEB242</t>
  </si>
  <si>
    <t>MRVEC220</t>
  </si>
  <si>
    <t>ON 21,66</t>
  </si>
  <si>
    <t>MRVEM231</t>
  </si>
  <si>
    <t>MRVEN242</t>
  </si>
  <si>
    <t>MRVEO165</t>
  </si>
  <si>
    <t>MRVEO182</t>
  </si>
  <si>
    <t>MULTD42</t>
  </si>
  <si>
    <t>MULTD48</t>
  </si>
  <si>
    <t>MULTP40</t>
  </si>
  <si>
    <t>MULTP48</t>
  </si>
  <si>
    <t>NTCOA510</t>
  </si>
  <si>
    <t>NTCOA520</t>
  </si>
  <si>
    <t>NTCOA570</t>
  </si>
  <si>
    <t>NTCOM420</t>
  </si>
  <si>
    <t>NTCOM440</t>
  </si>
  <si>
    <t>NTCOM500</t>
  </si>
  <si>
    <t>PETRA124</t>
  </si>
  <si>
    <t>PETRA148</t>
  </si>
  <si>
    <t>PETRA154</t>
  </si>
  <si>
    <t>PETRA155</t>
  </si>
  <si>
    <t>PETRA157</t>
  </si>
  <si>
    <t>PETRA181</t>
  </si>
  <si>
    <t>PETRA183</t>
  </si>
  <si>
    <t>PETRA194</t>
  </si>
  <si>
    <t>PETRB159</t>
  </si>
  <si>
    <t>PETRB181</t>
  </si>
  <si>
    <t>PETRB211</t>
  </si>
  <si>
    <t>PETRC189</t>
  </si>
  <si>
    <t>PETRC231</t>
  </si>
  <si>
    <t>PETRC239</t>
  </si>
  <si>
    <t>PETRC256</t>
  </si>
  <si>
    <t>PETRC336</t>
  </si>
  <si>
    <t>PETRD224</t>
  </si>
  <si>
    <t>PN 22,47</t>
  </si>
  <si>
    <t>PETRD251</t>
  </si>
  <si>
    <t>PN 25,22</t>
  </si>
  <si>
    <t>PETRD319</t>
  </si>
  <si>
    <t>PN 39,97</t>
  </si>
  <si>
    <t>PETRD324</t>
  </si>
  <si>
    <t>PN 41,97</t>
  </si>
  <si>
    <t>PETRD329</t>
  </si>
  <si>
    <t>PN 47,97</t>
  </si>
  <si>
    <t>PETRE224</t>
  </si>
  <si>
    <t>PETRF289</t>
  </si>
  <si>
    <t>PETRG234</t>
  </si>
  <si>
    <t>PETRJ134</t>
  </si>
  <si>
    <t>PETRJ169</t>
  </si>
  <si>
    <t>PETRJ174</t>
  </si>
  <si>
    <t>PETRJ184</t>
  </si>
  <si>
    <t>PETRJ194</t>
  </si>
  <si>
    <t>PETRJ214</t>
  </si>
  <si>
    <t>PETRM124</t>
  </si>
  <si>
    <t>PETRM128</t>
  </si>
  <si>
    <t>PETRM148</t>
  </si>
  <si>
    <t>PETRM154</t>
  </si>
  <si>
    <t>PETRM155</t>
  </si>
  <si>
    <t>PETRM166</t>
  </si>
  <si>
    <t>PETRM194</t>
  </si>
  <si>
    <t>PETRM241</t>
  </si>
  <si>
    <t>PETRN159</t>
  </si>
  <si>
    <t>PETRN211</t>
  </si>
  <si>
    <t>PETRN231</t>
  </si>
  <si>
    <t>PETRO189</t>
  </si>
  <si>
    <t>PETRO231</t>
  </si>
  <si>
    <t>PETRO239</t>
  </si>
  <si>
    <t>PETRO256</t>
  </si>
  <si>
    <t>PETRP161</t>
  </si>
  <si>
    <t>PN 16,22</t>
  </si>
  <si>
    <t>PETRP191</t>
  </si>
  <si>
    <t>PN 19,22</t>
  </si>
  <si>
    <t>PETRP224</t>
  </si>
  <si>
    <t>PETRP251</t>
  </si>
  <si>
    <t>PETRP319</t>
  </si>
  <si>
    <t>PETRP324</t>
  </si>
  <si>
    <t>PETRS234</t>
  </si>
  <si>
    <t>PETRV134</t>
  </si>
  <si>
    <t>PETRV169</t>
  </si>
  <si>
    <t>PETRV174</t>
  </si>
  <si>
    <t>PETRV184</t>
  </si>
  <si>
    <t>PETRV194</t>
  </si>
  <si>
    <t>PETRV214</t>
  </si>
  <si>
    <t>RADLA245</t>
  </si>
  <si>
    <t>RADLA270</t>
  </si>
  <si>
    <t>RADLA275</t>
  </si>
  <si>
    <t>RADLA280</t>
  </si>
  <si>
    <t>RAILA180</t>
  </si>
  <si>
    <t>RAILD299</t>
  </si>
  <si>
    <t>ON 37,94</t>
  </si>
  <si>
    <t>RAILD304</t>
  </si>
  <si>
    <t>ON 43,44</t>
  </si>
  <si>
    <t>RAILN225</t>
  </si>
  <si>
    <t>RAILP294</t>
  </si>
  <si>
    <t>ON 35,94</t>
  </si>
  <si>
    <t>RENTA704</t>
  </si>
  <si>
    <t>SANBM333</t>
  </si>
  <si>
    <t>SANBM338</t>
  </si>
  <si>
    <t>SAPRM255</t>
  </si>
  <si>
    <t>SBSPM435</t>
  </si>
  <si>
    <t>SBSPM465</t>
  </si>
  <si>
    <t>SUZBA480</t>
  </si>
  <si>
    <t>SUZBA540</t>
  </si>
  <si>
    <t>SUZBA550</t>
  </si>
  <si>
    <t>SUZBM452</t>
  </si>
  <si>
    <t>SUZBM457</t>
  </si>
  <si>
    <t>UGPAA175</t>
  </si>
  <si>
    <t>UGPAB185</t>
  </si>
  <si>
    <t>UGPAB205</t>
  </si>
  <si>
    <t>UGPAD168</t>
  </si>
  <si>
    <t>UGPAD183</t>
  </si>
  <si>
    <t>UGPAN160</t>
  </si>
  <si>
    <t>UGPAN170</t>
  </si>
  <si>
    <t>USIMA102</t>
  </si>
  <si>
    <t>USIMA107</t>
  </si>
  <si>
    <t>USIMA112</t>
  </si>
  <si>
    <t>USIMA115</t>
  </si>
  <si>
    <t>USIMA125</t>
  </si>
  <si>
    <t>USIMA130</t>
  </si>
  <si>
    <t>USIMA132</t>
  </si>
  <si>
    <t>USIMA150</t>
  </si>
  <si>
    <t>PNA 15,06</t>
  </si>
  <si>
    <t>USIMA170</t>
  </si>
  <si>
    <t>PNA 17,06</t>
  </si>
  <si>
    <t>USIMA930</t>
  </si>
  <si>
    <t>USIMA940</t>
  </si>
  <si>
    <t>USIMA970</t>
  </si>
  <si>
    <t>USIMM110</t>
  </si>
  <si>
    <t>USIMM112</t>
  </si>
  <si>
    <t>USIMM910</t>
  </si>
  <si>
    <t>USIMM930</t>
  </si>
  <si>
    <t>USIMM940</t>
  </si>
  <si>
    <t>USIMM970</t>
  </si>
  <si>
    <t>VALEA502</t>
  </si>
  <si>
    <t>VALEA512</t>
  </si>
  <si>
    <t>VALEA522</t>
  </si>
  <si>
    <t>VALEA647</t>
  </si>
  <si>
    <t>VALEA657</t>
  </si>
  <si>
    <t>VALEA667</t>
  </si>
  <si>
    <t>ON 66,74</t>
  </si>
  <si>
    <t>VALEA677</t>
  </si>
  <si>
    <t>VALEA682</t>
  </si>
  <si>
    <t>VALEA687</t>
  </si>
  <si>
    <t>ON 68,74</t>
  </si>
  <si>
    <t>VALEA692</t>
  </si>
  <si>
    <t>ON 69,24</t>
  </si>
  <si>
    <t>VALEA697</t>
  </si>
  <si>
    <t>ON 69,74</t>
  </si>
  <si>
    <t>VALEA702</t>
  </si>
  <si>
    <t>VALEA712</t>
  </si>
  <si>
    <t>ON 71,24</t>
  </si>
  <si>
    <t>VALEA717</t>
  </si>
  <si>
    <t>ON 71,74</t>
  </si>
  <si>
    <t>VALEA722</t>
  </si>
  <si>
    <t>ON 72,24</t>
  </si>
  <si>
    <t>VALEA727</t>
  </si>
  <si>
    <t>VALEA732</t>
  </si>
  <si>
    <t>ON 73,24</t>
  </si>
  <si>
    <t>VALEA737</t>
  </si>
  <si>
    <t>ON 73,74</t>
  </si>
  <si>
    <t>VALEA742</t>
  </si>
  <si>
    <t>ON 74,24</t>
  </si>
  <si>
    <t>VALEA747</t>
  </si>
  <si>
    <t>ON 74,74</t>
  </si>
  <si>
    <t>VALEA752</t>
  </si>
  <si>
    <t>ON 75,24</t>
  </si>
  <si>
    <t>VALEA757</t>
  </si>
  <si>
    <t>ON 75,74</t>
  </si>
  <si>
    <t>VALEE655</t>
  </si>
  <si>
    <t>VALEE692</t>
  </si>
  <si>
    <t>VALEJ527</t>
  </si>
  <si>
    <t>VALEJ537</t>
  </si>
  <si>
    <t>VALEJ550</t>
  </si>
  <si>
    <t>VALEJ567</t>
  </si>
  <si>
    <t>VALEJ597</t>
  </si>
  <si>
    <t>VALEJ617</t>
  </si>
  <si>
    <t>VALEJ627</t>
  </si>
  <si>
    <t>VALEM502</t>
  </si>
  <si>
    <t>VALEM512</t>
  </si>
  <si>
    <t>VALEM522</t>
  </si>
  <si>
    <t>VALEM647</t>
  </si>
  <si>
    <t>VALEV527</t>
  </si>
  <si>
    <t>VALEV537</t>
  </si>
  <si>
    <t>VALEV567</t>
  </si>
  <si>
    <t>VALEV597</t>
  </si>
  <si>
    <t>VALEV617</t>
  </si>
  <si>
    <t>VALEV627</t>
  </si>
  <si>
    <t>VIVTA440</t>
  </si>
  <si>
    <t>PN 46,50</t>
  </si>
  <si>
    <t>PN 41,00</t>
  </si>
  <si>
    <t>PN 43,50</t>
  </si>
  <si>
    <t>VVARA215</t>
  </si>
  <si>
    <t>VVARA220</t>
  </si>
  <si>
    <t>VVARB100</t>
  </si>
  <si>
    <t>VVARB200</t>
  </si>
  <si>
    <t>VVARB222</t>
  </si>
  <si>
    <t>VVARM165</t>
  </si>
  <si>
    <t>VVARM175</t>
  </si>
  <si>
    <t>VVARM192</t>
  </si>
  <si>
    <t>VVARM200</t>
  </si>
  <si>
    <t>VVARM205</t>
  </si>
  <si>
    <t>VVARN100</t>
  </si>
  <si>
    <t>WDOG21P005300</t>
  </si>
  <si>
    <t>WEGEA910</t>
  </si>
  <si>
    <t>YDUQA255</t>
  </si>
  <si>
    <t>YDUQB280</t>
  </si>
  <si>
    <t>YDUQB360</t>
  </si>
  <si>
    <t>YDUQB390</t>
  </si>
  <si>
    <t>YDUQB460</t>
  </si>
  <si>
    <t>YDUQD277</t>
  </si>
  <si>
    <t>YDUQD357</t>
  </si>
  <si>
    <t>YDUQE280</t>
  </si>
  <si>
    <t>YDUQE320</t>
  </si>
  <si>
    <t>YDUQN212</t>
  </si>
  <si>
    <t>YDUQN267</t>
  </si>
  <si>
    <t>YDUQN300</t>
  </si>
  <si>
    <t>YDUQN380</t>
  </si>
  <si>
    <t>YDUQN460</t>
  </si>
  <si>
    <t>YDUQP210</t>
  </si>
  <si>
    <t>YDUQP262</t>
  </si>
  <si>
    <t>YDUQQ240</t>
  </si>
  <si>
    <t>YDUQQ280</t>
  </si>
  <si>
    <t>ON 23,99</t>
  </si>
  <si>
    <t>ON 24,49</t>
  </si>
  <si>
    <t>IT Now IGCT Fundo de Indice</t>
  </si>
  <si>
    <t>GOVE11</t>
  </si>
  <si>
    <t>MMX Mineracao e Mtlcs SA Em Rcco Judcl</t>
  </si>
  <si>
    <t>Grupo Mateus SA</t>
  </si>
  <si>
    <t>Astrazeneca Plc Bdr</t>
  </si>
  <si>
    <t>A1ZN34</t>
  </si>
  <si>
    <t>Moderna Inc Bdr</t>
  </si>
  <si>
    <t>M1RN34</t>
  </si>
  <si>
    <t>Apple Inc</t>
  </si>
  <si>
    <t>AmerisourceBergen Corp.</t>
  </si>
  <si>
    <t>ABC</t>
  </si>
  <si>
    <t>AGNC Investment Corp</t>
  </si>
  <si>
    <t>AGNC</t>
  </si>
  <si>
    <t>ABEVA100</t>
  </si>
  <si>
    <t>ABEVA125</t>
  </si>
  <si>
    <t>ABEVA132</t>
  </si>
  <si>
    <t>ABEVD15</t>
  </si>
  <si>
    <t>ABEVD165</t>
  </si>
  <si>
    <t>ABEVD170</t>
  </si>
  <si>
    <t>ABEVE165</t>
  </si>
  <si>
    <t>ABEVE180</t>
  </si>
  <si>
    <t>ABEVF192</t>
  </si>
  <si>
    <t>ABEVF310</t>
  </si>
  <si>
    <t>ON 18,08</t>
  </si>
  <si>
    <t>ABEVM100</t>
  </si>
  <si>
    <t>ABEVM105</t>
  </si>
  <si>
    <t>ABEVM115</t>
  </si>
  <si>
    <t>ABEVM155</t>
  </si>
  <si>
    <t>ABEVM160</t>
  </si>
  <si>
    <t>ABEVM980</t>
  </si>
  <si>
    <t>ABEVP15</t>
  </si>
  <si>
    <t>ABEVP165</t>
  </si>
  <si>
    <t>ABEVP170</t>
  </si>
  <si>
    <t>ABEVQ165</t>
  </si>
  <si>
    <t>ABEVQ180</t>
  </si>
  <si>
    <t>ABEVR192</t>
  </si>
  <si>
    <t>AZULA202</t>
  </si>
  <si>
    <t>AZULA400</t>
  </si>
  <si>
    <t>AZULA500</t>
  </si>
  <si>
    <t>AZULA600</t>
  </si>
  <si>
    <t>AZULC230</t>
  </si>
  <si>
    <t>AZULC240</t>
  </si>
  <si>
    <t>AZULM257</t>
  </si>
  <si>
    <t>AZULO190</t>
  </si>
  <si>
    <t>AZULO197</t>
  </si>
  <si>
    <t>AZULQ325</t>
  </si>
  <si>
    <t>B3SAA466</t>
  </si>
  <si>
    <t>B3SAA488</t>
  </si>
  <si>
    <t>B3SAA526</t>
  </si>
  <si>
    <t>B3SAA531</t>
  </si>
  <si>
    <t>B3SAA536</t>
  </si>
  <si>
    <t>B3SAA546</t>
  </si>
  <si>
    <t>B3SAA556</t>
  </si>
  <si>
    <t>B3SAA561</t>
  </si>
  <si>
    <t>B3SAA576</t>
  </si>
  <si>
    <t>B3SAA591</t>
  </si>
  <si>
    <t>B3SAA596</t>
  </si>
  <si>
    <t>B3SAA601</t>
  </si>
  <si>
    <t>B3SAB392</t>
  </si>
  <si>
    <t>B3SAB452</t>
  </si>
  <si>
    <t>B3SAB507</t>
  </si>
  <si>
    <t>B3SAB512</t>
  </si>
  <si>
    <t>B3SAB517</t>
  </si>
  <si>
    <t>B3SAB522</t>
  </si>
  <si>
    <t>B3SAB527</t>
  </si>
  <si>
    <t>B3SAB532</t>
  </si>
  <si>
    <t>B3SAB537</t>
  </si>
  <si>
    <t>B3SAB542</t>
  </si>
  <si>
    <t>B3SAB547</t>
  </si>
  <si>
    <t>B3SAB557</t>
  </si>
  <si>
    <t>B3SAB577</t>
  </si>
  <si>
    <t>B3SAB625</t>
  </si>
  <si>
    <t>B3SAB657</t>
  </si>
  <si>
    <t>B3SAC532</t>
  </si>
  <si>
    <t>B3SAC595</t>
  </si>
  <si>
    <t>ON 42,96</t>
  </si>
  <si>
    <t>ON 45,46</t>
  </si>
  <si>
    <t>B3SAM443</t>
  </si>
  <si>
    <t>B3SAM448</t>
  </si>
  <si>
    <t>B3SAM451</t>
  </si>
  <si>
    <t>B3SAM456</t>
  </si>
  <si>
    <t>B3SAM458</t>
  </si>
  <si>
    <t>B3SAM466</t>
  </si>
  <si>
    <t>B3SAM481</t>
  </si>
  <si>
    <t>B3SAM483</t>
  </si>
  <si>
    <t>B3SAM491</t>
  </si>
  <si>
    <t>B3SAM496</t>
  </si>
  <si>
    <t>B3SAM501</t>
  </si>
  <si>
    <t>B3SAM506</t>
  </si>
  <si>
    <t>B3SAM511</t>
  </si>
  <si>
    <t>B3SAM516</t>
  </si>
  <si>
    <t>B3SAM526</t>
  </si>
  <si>
    <t>B3SAM531</t>
  </si>
  <si>
    <t>B3SAM546</t>
  </si>
  <si>
    <t>B3SAM561</t>
  </si>
  <si>
    <t>B3SAM576</t>
  </si>
  <si>
    <t>B3SAM580</t>
  </si>
  <si>
    <t>B3SAM591</t>
  </si>
  <si>
    <t>B3SAM601</t>
  </si>
  <si>
    <t>B3SAM616</t>
  </si>
  <si>
    <t>B3SAM633</t>
  </si>
  <si>
    <t>B3SAM651</t>
  </si>
  <si>
    <t>B3SAN392</t>
  </si>
  <si>
    <t>B3SAN397</t>
  </si>
  <si>
    <t>B3SAN452</t>
  </si>
  <si>
    <t>B3SAN479</t>
  </si>
  <si>
    <t>B3SAN507</t>
  </si>
  <si>
    <t>B3SAN512</t>
  </si>
  <si>
    <t>B3SAN517</t>
  </si>
  <si>
    <t>B3SAN522</t>
  </si>
  <si>
    <t>B3SAO502</t>
  </si>
  <si>
    <t>B3SAO522</t>
  </si>
  <si>
    <t>BBASA265</t>
  </si>
  <si>
    <t>BBASA290</t>
  </si>
  <si>
    <t>BBASA295</t>
  </si>
  <si>
    <t>BBASA297</t>
  </si>
  <si>
    <t>BBASA300</t>
  </si>
  <si>
    <t>BBASA305</t>
  </si>
  <si>
    <t>BBASA317</t>
  </si>
  <si>
    <t>BBASA320</t>
  </si>
  <si>
    <t>BBASA331</t>
  </si>
  <si>
    <t>BBASA340</t>
  </si>
  <si>
    <t>BBASA345</t>
  </si>
  <si>
    <t>BBASA347</t>
  </si>
  <si>
    <t>BBASA352</t>
  </si>
  <si>
    <t>BBASA360</t>
  </si>
  <si>
    <t>BBASA362</t>
  </si>
  <si>
    <t>BBASA364</t>
  </si>
  <si>
    <t>BBASA365</t>
  </si>
  <si>
    <t>BBASA368</t>
  </si>
  <si>
    <t>BBASA372</t>
  </si>
  <si>
    <t>BBASA378</t>
  </si>
  <si>
    <t>BBASA380</t>
  </si>
  <si>
    <t>BBASA383</t>
  </si>
  <si>
    <t>BBASA388</t>
  </si>
  <si>
    <t>BBASA390</t>
  </si>
  <si>
    <t>BBASA393</t>
  </si>
  <si>
    <t>BBASA395</t>
  </si>
  <si>
    <t>BBASA398</t>
  </si>
  <si>
    <t>BBASA400</t>
  </si>
  <si>
    <t>BBASA403</t>
  </si>
  <si>
    <t>BBASA435</t>
  </si>
  <si>
    <t>BBASA455</t>
  </si>
  <si>
    <t>BBASA465</t>
  </si>
  <si>
    <t>BBASA475</t>
  </si>
  <si>
    <t>BBASA485</t>
  </si>
  <si>
    <t>BBASA497</t>
  </si>
  <si>
    <t>BBASB195</t>
  </si>
  <si>
    <t>ON 19,36</t>
  </si>
  <si>
    <t>BBASB307</t>
  </si>
  <si>
    <t>BBASB312</t>
  </si>
  <si>
    <t>BBASB336</t>
  </si>
  <si>
    <t>BBASB346</t>
  </si>
  <si>
    <t>ON 34,61</t>
  </si>
  <si>
    <t>ON 24,61</t>
  </si>
  <si>
    <t>ON 25,61</t>
  </si>
  <si>
    <t>ON 26,61</t>
  </si>
  <si>
    <t>BBASC300</t>
  </si>
  <si>
    <t>ON 35,61</t>
  </si>
  <si>
    <t>BBASD355</t>
  </si>
  <si>
    <t>BBASD412</t>
  </si>
  <si>
    <t>BBASD420</t>
  </si>
  <si>
    <t>ON 23,61</t>
  </si>
  <si>
    <t>BBASF392</t>
  </si>
  <si>
    <t>ON 37,81</t>
  </si>
  <si>
    <t>ON 37,31</t>
  </si>
  <si>
    <t>ON 38,81</t>
  </si>
  <si>
    <t>ON 39,81</t>
  </si>
  <si>
    <t>ON 39,31</t>
  </si>
  <si>
    <t>ON 40,06</t>
  </si>
  <si>
    <t>ON 40,31</t>
  </si>
  <si>
    <t>ON 40,81</t>
  </si>
  <si>
    <t>ON 41,81</t>
  </si>
  <si>
    <t>ON 42,31</t>
  </si>
  <si>
    <t>ON 42,81</t>
  </si>
  <si>
    <t>ON 43,31</t>
  </si>
  <si>
    <t>ON 44,31</t>
  </si>
  <si>
    <t>ON 45,06</t>
  </si>
  <si>
    <t>ON 45,31</t>
  </si>
  <si>
    <t>ON 46,31</t>
  </si>
  <si>
    <t>ON 47,81</t>
  </si>
  <si>
    <t>BBASM240</t>
  </si>
  <si>
    <t>BBASM245</t>
  </si>
  <si>
    <t>BBASM252</t>
  </si>
  <si>
    <t>BBASM255</t>
  </si>
  <si>
    <t>BBASM265</t>
  </si>
  <si>
    <t>BBASM287</t>
  </si>
  <si>
    <t>BBASM295</t>
  </si>
  <si>
    <t>BBASM302</t>
  </si>
  <si>
    <t>BBASM310</t>
  </si>
  <si>
    <t>BBASM312</t>
  </si>
  <si>
    <t>BBASM317</t>
  </si>
  <si>
    <t>BBASM342</t>
  </si>
  <si>
    <t>BBASM345</t>
  </si>
  <si>
    <t>BBASM347</t>
  </si>
  <si>
    <t>BBASM352</t>
  </si>
  <si>
    <t>BBASM355</t>
  </si>
  <si>
    <t>BBASM380</t>
  </si>
  <si>
    <t>BBASM398</t>
  </si>
  <si>
    <t>BBASM400</t>
  </si>
  <si>
    <t>BBASM405</t>
  </si>
  <si>
    <t>BBASM415</t>
  </si>
  <si>
    <t>BBASM435</t>
  </si>
  <si>
    <t>BBASM455</t>
  </si>
  <si>
    <t>BBASM465</t>
  </si>
  <si>
    <t>BBASM475</t>
  </si>
  <si>
    <t>BBASM485</t>
  </si>
  <si>
    <t>BBASN288</t>
  </si>
  <si>
    <t>BBASN305</t>
  </si>
  <si>
    <t>BBASN307</t>
  </si>
  <si>
    <t>BBASN312</t>
  </si>
  <si>
    <t>BBASN343</t>
  </si>
  <si>
    <t>BBASN350</t>
  </si>
  <si>
    <t>BBASN405</t>
  </si>
  <si>
    <t>BBASO250</t>
  </si>
  <si>
    <t>BBASO290</t>
  </si>
  <si>
    <t>BBASP320</t>
  </si>
  <si>
    <t>BBASP412</t>
  </si>
  <si>
    <t>BBASP420</t>
  </si>
  <si>
    <t>BBASS290</t>
  </si>
  <si>
    <t>ON 26,06</t>
  </si>
  <si>
    <t>BBDCA166</t>
  </si>
  <si>
    <t>BBDCA200</t>
  </si>
  <si>
    <t>BBDCA201</t>
  </si>
  <si>
    <t>BBDCA209</t>
  </si>
  <si>
    <t>PN 21,91</t>
  </si>
  <si>
    <t>PN 22,41</t>
  </si>
  <si>
    <t>BBDCA239</t>
  </si>
  <si>
    <t>BBDCA244</t>
  </si>
  <si>
    <t>BBDCA249</t>
  </si>
  <si>
    <t>BBDCA253</t>
  </si>
  <si>
    <t>BBDCA258</t>
  </si>
  <si>
    <t>BBDCA261</t>
  </si>
  <si>
    <t>BBDCA263</t>
  </si>
  <si>
    <t>BBDCA266</t>
  </si>
  <si>
    <t>PN 26,66</t>
  </si>
  <si>
    <t>BBDCA268</t>
  </si>
  <si>
    <t>BBDCA270</t>
  </si>
  <si>
    <t>BBDCA271</t>
  </si>
  <si>
    <t>BBDCA273</t>
  </si>
  <si>
    <t>BBDCA278</t>
  </si>
  <si>
    <t>BBDCA280</t>
  </si>
  <si>
    <t>BBDCA283</t>
  </si>
  <si>
    <t>BBDCA286</t>
  </si>
  <si>
    <t>BBDCA288</t>
  </si>
  <si>
    <t>BBDCA291</t>
  </si>
  <si>
    <t>BBDCA293</t>
  </si>
  <si>
    <t>BBDCA298</t>
  </si>
  <si>
    <t>BBDCA301</t>
  </si>
  <si>
    <t>BBDCA308</t>
  </si>
  <si>
    <t>BBDCA316</t>
  </si>
  <si>
    <t>BBDCB173</t>
  </si>
  <si>
    <t>BBDCB203</t>
  </si>
  <si>
    <t>BBDCB214</t>
  </si>
  <si>
    <t>BBDCB219</t>
  </si>
  <si>
    <t>BBDCB289</t>
  </si>
  <si>
    <t>BBDCB300</t>
  </si>
  <si>
    <t>BBDCC100</t>
  </si>
  <si>
    <t>PN 23,46</t>
  </si>
  <si>
    <t>BBDCD249</t>
  </si>
  <si>
    <t>PN 24,96</t>
  </si>
  <si>
    <t>BBDCF291</t>
  </si>
  <si>
    <t>PN 21,71</t>
  </si>
  <si>
    <t>BBDCK270</t>
  </si>
  <si>
    <t>PN 19,81</t>
  </si>
  <si>
    <t>ON 22,67</t>
  </si>
  <si>
    <t>ON 22,42</t>
  </si>
  <si>
    <t>PN 22,71</t>
  </si>
  <si>
    <t>PN 22,96</t>
  </si>
  <si>
    <t>PN 23,21</t>
  </si>
  <si>
    <t>PN 23,96</t>
  </si>
  <si>
    <t>PN 24,46</t>
  </si>
  <si>
    <t>PN 24,21</t>
  </si>
  <si>
    <t>PN 24,71</t>
  </si>
  <si>
    <t>PN 25,21</t>
  </si>
  <si>
    <t>PN 25,46</t>
  </si>
  <si>
    <t>PN 25,71</t>
  </si>
  <si>
    <t>PN 26,21</t>
  </si>
  <si>
    <t>PN 25,96</t>
  </si>
  <si>
    <t>PN 23,71</t>
  </si>
  <si>
    <t>PN 26,71</t>
  </si>
  <si>
    <t>PN 26,46</t>
  </si>
  <si>
    <t>PN 13,96</t>
  </si>
  <si>
    <t>BBDCM151</t>
  </si>
  <si>
    <t>BBDCM160</t>
  </si>
  <si>
    <t>BBDCM165</t>
  </si>
  <si>
    <t>BBDCM168</t>
  </si>
  <si>
    <t>BBDCM171</t>
  </si>
  <si>
    <t>BBDCM181</t>
  </si>
  <si>
    <t>BBDCM184</t>
  </si>
  <si>
    <t>BBDCM186</t>
  </si>
  <si>
    <t>BBDCM190</t>
  </si>
  <si>
    <t>BBDCM198</t>
  </si>
  <si>
    <t>BBDCM208</t>
  </si>
  <si>
    <t>BBDCM209</t>
  </si>
  <si>
    <t>BBDCM214</t>
  </si>
  <si>
    <t>BBDCM220</t>
  </si>
  <si>
    <t>BBDCM222</t>
  </si>
  <si>
    <t>BBDCM223</t>
  </si>
  <si>
    <t>BBDCM225</t>
  </si>
  <si>
    <t>BBDCM229</t>
  </si>
  <si>
    <t>BBDCM231</t>
  </si>
  <si>
    <t>BBDCM232</t>
  </si>
  <si>
    <t>BBDCM243</t>
  </si>
  <si>
    <t>BBDCM253</t>
  </si>
  <si>
    <t>BBDCM258</t>
  </si>
  <si>
    <t>BBDCM270</t>
  </si>
  <si>
    <t>BBDCM296</t>
  </si>
  <si>
    <t>BBDCM301</t>
  </si>
  <si>
    <t>BBDCM306</t>
  </si>
  <si>
    <t>BBDCM308</t>
  </si>
  <si>
    <t>BBDCM316</t>
  </si>
  <si>
    <t>BBDCM324</t>
  </si>
  <si>
    <t>BBDCN173</t>
  </si>
  <si>
    <t>BBDCN220</t>
  </si>
  <si>
    <t>BBDCN225</t>
  </si>
  <si>
    <t>BBDCN230</t>
  </si>
  <si>
    <t>BBDCN231</t>
  </si>
  <si>
    <t>BBDCN251</t>
  </si>
  <si>
    <t>BBDCO221</t>
  </si>
  <si>
    <t>PN 17,96</t>
  </si>
  <si>
    <t>BBDCP289</t>
  </si>
  <si>
    <t>BBDCP316</t>
  </si>
  <si>
    <t>PN 21,90</t>
  </si>
  <si>
    <t>BBDCR291</t>
  </si>
  <si>
    <t>BBDCU217</t>
  </si>
  <si>
    <t>BBDCW227</t>
  </si>
  <si>
    <t>BBDCW305</t>
  </si>
  <si>
    <t>ON 16,17</t>
  </si>
  <si>
    <t>BBSEA256</t>
  </si>
  <si>
    <t>BBSEA261</t>
  </si>
  <si>
    <t>BBSEA266</t>
  </si>
  <si>
    <t>BBSEA271</t>
  </si>
  <si>
    <t>BBSEA281</t>
  </si>
  <si>
    <t>BBSEA291</t>
  </si>
  <si>
    <t>BBSEA296</t>
  </si>
  <si>
    <t>BBSEA306</t>
  </si>
  <si>
    <t>ON 30,12</t>
  </si>
  <si>
    <t>ON 31,12</t>
  </si>
  <si>
    <t>BBSEM256</t>
  </si>
  <si>
    <t>BBSEM261</t>
  </si>
  <si>
    <t>BBSEM266</t>
  </si>
  <si>
    <t>BBSEM286</t>
  </si>
  <si>
    <t>BBSEM296</t>
  </si>
  <si>
    <t>BEEFA110</t>
  </si>
  <si>
    <t>BEEFA115</t>
  </si>
  <si>
    <t>BEEFM100</t>
  </si>
  <si>
    <t>BEEFM874</t>
  </si>
  <si>
    <t>BEEFM950</t>
  </si>
  <si>
    <t>BGIF21C027000</t>
  </si>
  <si>
    <t>BGIF21C028400</t>
  </si>
  <si>
    <t>BGIF21C028500</t>
  </si>
  <si>
    <t>BGIF21C029200</t>
  </si>
  <si>
    <t>BGIF21C029300</t>
  </si>
  <si>
    <t>BGIF21C029800</t>
  </si>
  <si>
    <t>BGIF21P026900</t>
  </si>
  <si>
    <t>BGIF21P027000</t>
  </si>
  <si>
    <t>BGIF21P028000</t>
  </si>
  <si>
    <t>BGIF21P028500</t>
  </si>
  <si>
    <t>BGIF21P029500</t>
  </si>
  <si>
    <t>BGIG21</t>
  </si>
  <si>
    <t>BGIG21P023800</t>
  </si>
  <si>
    <t>BGIG21P024300</t>
  </si>
  <si>
    <t>BGIK21C027250</t>
  </si>
  <si>
    <t>BGIK21C027600</t>
  </si>
  <si>
    <t>BGIK21C029600</t>
  </si>
  <si>
    <t>BGIK21P023900</t>
  </si>
  <si>
    <t>BGIK21P026100</t>
  </si>
  <si>
    <t>BGIK21P027100</t>
  </si>
  <si>
    <t>BGIK21P027250</t>
  </si>
  <si>
    <t>BGIV21C024150</t>
  </si>
  <si>
    <t>BMGBA520</t>
  </si>
  <si>
    <t>BOVAA108</t>
  </si>
  <si>
    <t>BOVAA115</t>
  </si>
  <si>
    <t>BOVAA116</t>
  </si>
  <si>
    <t>BOVAA118</t>
  </si>
  <si>
    <t>CI 118,00</t>
  </si>
  <si>
    <t>BOVAA120</t>
  </si>
  <si>
    <t>BOVAA900</t>
  </si>
  <si>
    <t>BOVAA990</t>
  </si>
  <si>
    <t>BOVAB109</t>
  </si>
  <si>
    <t>CI 109,00</t>
  </si>
  <si>
    <t>BOVAB930</t>
  </si>
  <si>
    <t>BOVAM112</t>
  </si>
  <si>
    <t>BOVAM115</t>
  </si>
  <si>
    <t>BOVAM116</t>
  </si>
  <si>
    <t>BOVAM500</t>
  </si>
  <si>
    <t>BOVAM600</t>
  </si>
  <si>
    <t>BOVAN109</t>
  </si>
  <si>
    <t>BOVAN800</t>
  </si>
  <si>
    <t>BOVAN850</t>
  </si>
  <si>
    <t>BOVAN870</t>
  </si>
  <si>
    <t>BOVAN900</t>
  </si>
  <si>
    <t>BOVAN930</t>
  </si>
  <si>
    <t>BOVAO750</t>
  </si>
  <si>
    <t>BOVAO900</t>
  </si>
  <si>
    <t>BOVVA935</t>
  </si>
  <si>
    <t>BOVVA960</t>
  </si>
  <si>
    <t>BPACC900</t>
  </si>
  <si>
    <t>BPACM765</t>
  </si>
  <si>
    <t>BPACM775</t>
  </si>
  <si>
    <t>BRAPA447</t>
  </si>
  <si>
    <t>PN 42,88</t>
  </si>
  <si>
    <t>BRAPA452</t>
  </si>
  <si>
    <t>PN 43,38</t>
  </si>
  <si>
    <t>BRAPA457</t>
  </si>
  <si>
    <t>PN 43,88</t>
  </si>
  <si>
    <t>BRAPA480</t>
  </si>
  <si>
    <t>PN 46,13</t>
  </si>
  <si>
    <t>BRAPA485</t>
  </si>
  <si>
    <t>PN 46,63</t>
  </si>
  <si>
    <t>BRAPA490</t>
  </si>
  <si>
    <t>PN 47,13</t>
  </si>
  <si>
    <t>BRAPA495</t>
  </si>
  <si>
    <t>PN 47,63</t>
  </si>
  <si>
    <t>BRAPA500</t>
  </si>
  <si>
    <t>PN 48,13</t>
  </si>
  <si>
    <t>BRAPA510</t>
  </si>
  <si>
    <t>PN 49,13</t>
  </si>
  <si>
    <t>BRAPA520</t>
  </si>
  <si>
    <t>PN 50,13</t>
  </si>
  <si>
    <t>BRAPA530</t>
  </si>
  <si>
    <t>PN 51,13</t>
  </si>
  <si>
    <t>BRAPA540</t>
  </si>
  <si>
    <t>PN 52,13</t>
  </si>
  <si>
    <t>BRAPA550</t>
  </si>
  <si>
    <t>PN 53,13</t>
  </si>
  <si>
    <t>BRAPD366</t>
  </si>
  <si>
    <t>PN 31,63</t>
  </si>
  <si>
    <t>PN 48,38</t>
  </si>
  <si>
    <t>PN 30,13</t>
  </si>
  <si>
    <t>PN 31,13</t>
  </si>
  <si>
    <t>PN 32,13</t>
  </si>
  <si>
    <t>PN 33,13</t>
  </si>
  <si>
    <t>PN 34,13</t>
  </si>
  <si>
    <t>PN 35,13</t>
  </si>
  <si>
    <t>PN 40,63</t>
  </si>
  <si>
    <t>PN 41,38</t>
  </si>
  <si>
    <t>BRAPM457</t>
  </si>
  <si>
    <t>BRAPM470</t>
  </si>
  <si>
    <t>PN 45,13</t>
  </si>
  <si>
    <t>BRAPM472</t>
  </si>
  <si>
    <t>PN 45,38</t>
  </si>
  <si>
    <t>BRAPM477</t>
  </si>
  <si>
    <t>PN 45,88</t>
  </si>
  <si>
    <t>BRAPM480</t>
  </si>
  <si>
    <t>BRAPM487</t>
  </si>
  <si>
    <t>PN 46,88</t>
  </si>
  <si>
    <t>BRAPM490</t>
  </si>
  <si>
    <t>BRAPM497</t>
  </si>
  <si>
    <t>PN 47,88</t>
  </si>
  <si>
    <t>BRAPM500</t>
  </si>
  <si>
    <t>BRAPM505</t>
  </si>
  <si>
    <t>PN 48,63</t>
  </si>
  <si>
    <t>BRAPM520</t>
  </si>
  <si>
    <t>BRAPM530</t>
  </si>
  <si>
    <t>PN 43,13</t>
  </si>
  <si>
    <t>BRDTA210</t>
  </si>
  <si>
    <t>BRDTA220</t>
  </si>
  <si>
    <t>BRDTA24</t>
  </si>
  <si>
    <t>BRDTA250</t>
  </si>
  <si>
    <t>BRDTD225</t>
  </si>
  <si>
    <t>BRDTM195</t>
  </si>
  <si>
    <t>BRDTM200</t>
  </si>
  <si>
    <t>BRDTM205</t>
  </si>
  <si>
    <t>BRDTM210</t>
  </si>
  <si>
    <t>BRDTM220</t>
  </si>
  <si>
    <t>BRDTM23</t>
  </si>
  <si>
    <t>BRDTN300</t>
  </si>
  <si>
    <t>BRDTP200</t>
  </si>
  <si>
    <t>BRFSA175</t>
  </si>
  <si>
    <t>BRFSA180</t>
  </si>
  <si>
    <t>BRFSA215</t>
  </si>
  <si>
    <t>BRFSA225</t>
  </si>
  <si>
    <t>BRFSA230</t>
  </si>
  <si>
    <t>BRFSA240</t>
  </si>
  <si>
    <t>BRFSB190</t>
  </si>
  <si>
    <t>BRFSB210</t>
  </si>
  <si>
    <t>BRFSC215</t>
  </si>
  <si>
    <t>BRFSD197</t>
  </si>
  <si>
    <t>BRFSD222</t>
  </si>
  <si>
    <t>BRFSE217</t>
  </si>
  <si>
    <t>BRFSE237</t>
  </si>
  <si>
    <t>BRFSE350</t>
  </si>
  <si>
    <t>BRFSE450</t>
  </si>
  <si>
    <t>BRFSM155</t>
  </si>
  <si>
    <t>BRFSM160</t>
  </si>
  <si>
    <t>BRFSM175</t>
  </si>
  <si>
    <t>BRFSM190</t>
  </si>
  <si>
    <t>BRFSM205</t>
  </si>
  <si>
    <t>BRFSM210</t>
  </si>
  <si>
    <t>BRFSM240</t>
  </si>
  <si>
    <t>BRFSO215</t>
  </si>
  <si>
    <t>BRFSP192</t>
  </si>
  <si>
    <t>BRFSP222</t>
  </si>
  <si>
    <t>BRFSQ217</t>
  </si>
  <si>
    <t>BRFSQ237</t>
  </si>
  <si>
    <t>BRKMA205</t>
  </si>
  <si>
    <t>BRKMA230</t>
  </si>
  <si>
    <t>BRKMA240</t>
  </si>
  <si>
    <t>BRKMA250</t>
  </si>
  <si>
    <t>BRKMA260</t>
  </si>
  <si>
    <t>BRKMA265</t>
  </si>
  <si>
    <t>BRKMA270</t>
  </si>
  <si>
    <t>BRKMA280</t>
  </si>
  <si>
    <t>BRKMM200</t>
  </si>
  <si>
    <t>BRKMM215</t>
  </si>
  <si>
    <t>BRKMM217</t>
  </si>
  <si>
    <t>BRKMM220</t>
  </si>
  <si>
    <t>BRKMM230</t>
  </si>
  <si>
    <t>BRKMM240</t>
  </si>
  <si>
    <t>BRKMM260</t>
  </si>
  <si>
    <t>BRMLA112</t>
  </si>
  <si>
    <t>BRMLA115</t>
  </si>
  <si>
    <t>BRMLA125</t>
  </si>
  <si>
    <t>BRMLA860</t>
  </si>
  <si>
    <t>BRMLA940</t>
  </si>
  <si>
    <t>BRMLA960</t>
  </si>
  <si>
    <t>BRMLA980</t>
  </si>
  <si>
    <t>BRMLC107</t>
  </si>
  <si>
    <t>BRMLC750</t>
  </si>
  <si>
    <t>BRMLC950</t>
  </si>
  <si>
    <t>BRMLM105</t>
  </si>
  <si>
    <t>BRMLM110</t>
  </si>
  <si>
    <t>BRMLM112</t>
  </si>
  <si>
    <t>BRMLM115</t>
  </si>
  <si>
    <t>BRMLM790</t>
  </si>
  <si>
    <t>BRMLM880</t>
  </si>
  <si>
    <t>BRMLM900</t>
  </si>
  <si>
    <t>BRMLM920</t>
  </si>
  <si>
    <t>BRMLM940</t>
  </si>
  <si>
    <t>BRMLM980</t>
  </si>
  <si>
    <t>BRMLO750</t>
  </si>
  <si>
    <t>BTOWB840</t>
  </si>
  <si>
    <t>BTOWB900</t>
  </si>
  <si>
    <t>BTOWM104</t>
  </si>
  <si>
    <t>ON 104,00</t>
  </si>
  <si>
    <t>BTOWN680</t>
  </si>
  <si>
    <t>CCMF21C009100</t>
  </si>
  <si>
    <t>CCMF21C010000</t>
  </si>
  <si>
    <t>CCMF21P008300</t>
  </si>
  <si>
    <t>CCMH21C008200</t>
  </si>
  <si>
    <t>CCMH21C008800</t>
  </si>
  <si>
    <t>CCMH21P006500</t>
  </si>
  <si>
    <t>CCMH21P007500</t>
  </si>
  <si>
    <t>CCMH21P007700</t>
  </si>
  <si>
    <t>CCMH21P008050</t>
  </si>
  <si>
    <t>CCMH21P008700</t>
  </si>
  <si>
    <t>CCMK21C007400</t>
  </si>
  <si>
    <t>CCMK21C007500</t>
  </si>
  <si>
    <t>CCMK21C007575</t>
  </si>
  <si>
    <t>CCMK21C007900</t>
  </si>
  <si>
    <t>CCMK21C008300</t>
  </si>
  <si>
    <t>CCMK21C008500</t>
  </si>
  <si>
    <t>CCMK21C009200</t>
  </si>
  <si>
    <t>CCMK21C009400</t>
  </si>
  <si>
    <t>CCMK21P006250</t>
  </si>
  <si>
    <t>CCMK21P006650</t>
  </si>
  <si>
    <t>CCMK21P006700</t>
  </si>
  <si>
    <t>CCMK21P006900</t>
  </si>
  <si>
    <t>CCMK21P007000</t>
  </si>
  <si>
    <t>CCMN21C006950</t>
  </si>
  <si>
    <t>CCMN21C007050</t>
  </si>
  <si>
    <t>CCMN21C007350</t>
  </si>
  <si>
    <t>CCMU21C006550</t>
  </si>
  <si>
    <t>CCMU21C006750</t>
  </si>
  <si>
    <t>CCMU21C006900</t>
  </si>
  <si>
    <t>CCMU21C007000</t>
  </si>
  <si>
    <t>CCMU21P005950</t>
  </si>
  <si>
    <t>CCMU21P006250</t>
  </si>
  <si>
    <t>CCMU21P006300</t>
  </si>
  <si>
    <t>CCMX21</t>
  </si>
  <si>
    <t>CCMX21C007200</t>
  </si>
  <si>
    <t>CCMX21P005350</t>
  </si>
  <si>
    <t>CCROA115</t>
  </si>
  <si>
    <t>CCROA120</t>
  </si>
  <si>
    <t>CCROA125</t>
  </si>
  <si>
    <t>CCROA130</t>
  </si>
  <si>
    <t>CCROA150</t>
  </si>
  <si>
    <t>CCROM110</t>
  </si>
  <si>
    <t>CCROM115</t>
  </si>
  <si>
    <t>CCROM120</t>
  </si>
  <si>
    <t>CIELA350</t>
  </si>
  <si>
    <t>CIELA360</t>
  </si>
  <si>
    <t>CIELA370</t>
  </si>
  <si>
    <t>CIELA390</t>
  </si>
  <si>
    <t>CIELA410</t>
  </si>
  <si>
    <t>CIELA450</t>
  </si>
  <si>
    <t>CIELA460</t>
  </si>
  <si>
    <t>CIELM320</t>
  </si>
  <si>
    <t>CIELM350</t>
  </si>
  <si>
    <t>CIELM360</t>
  </si>
  <si>
    <t>CIELM390</t>
  </si>
  <si>
    <t>CIELM450</t>
  </si>
  <si>
    <t>CIELM480</t>
  </si>
  <si>
    <t>CIELM590</t>
  </si>
  <si>
    <t>CIELN410</t>
  </si>
  <si>
    <t>CIELV650</t>
  </si>
  <si>
    <t>CMIGA109</t>
  </si>
  <si>
    <t>CMIGA115</t>
  </si>
  <si>
    <t>CMIGA120</t>
  </si>
  <si>
    <t>CMIGA125</t>
  </si>
  <si>
    <t>CMIGA130</t>
  </si>
  <si>
    <t>CMIGM105</t>
  </si>
  <si>
    <t>CMIGM115</t>
  </si>
  <si>
    <t>CMIGM120</t>
  </si>
  <si>
    <t>CMIGM125</t>
  </si>
  <si>
    <t>CMIGM130</t>
  </si>
  <si>
    <t>CMIGM95</t>
  </si>
  <si>
    <t>CNTON270</t>
  </si>
  <si>
    <t>COGNA440</t>
  </si>
  <si>
    <t>COGNA470</t>
  </si>
  <si>
    <t>COGNA480</t>
  </si>
  <si>
    <t>COGNA490</t>
  </si>
  <si>
    <t>COGNA520</t>
  </si>
  <si>
    <t>COGNB580</t>
  </si>
  <si>
    <t>COGNC122</t>
  </si>
  <si>
    <t>COGND640</t>
  </si>
  <si>
    <t>COGNM420</t>
  </si>
  <si>
    <t>COGNM430</t>
  </si>
  <si>
    <t>COGNM450</t>
  </si>
  <si>
    <t>COGNM540</t>
  </si>
  <si>
    <t>COGNN580</t>
  </si>
  <si>
    <t>COGNN730</t>
  </si>
  <si>
    <t>COGNO122</t>
  </si>
  <si>
    <t>COGNP600</t>
  </si>
  <si>
    <t>COGNW76</t>
  </si>
  <si>
    <t>CPFEM320</t>
  </si>
  <si>
    <t>CPLEA680</t>
  </si>
  <si>
    <t>CPLEA690</t>
  </si>
  <si>
    <t>CPLEA710</t>
  </si>
  <si>
    <t>CPLEA760</t>
  </si>
  <si>
    <t>CPLEA790</t>
  </si>
  <si>
    <t>CPLED655</t>
  </si>
  <si>
    <t>CPLED725</t>
  </si>
  <si>
    <t>CPLEM650</t>
  </si>
  <si>
    <t>CPLEM670</t>
  </si>
  <si>
    <t>CPLEM680</t>
  </si>
  <si>
    <t>CPLEM700</t>
  </si>
  <si>
    <t>CPLEP645</t>
  </si>
  <si>
    <t>CPMF21C100000</t>
  </si>
  <si>
    <t>CRFBM192</t>
  </si>
  <si>
    <t>CSANA700</t>
  </si>
  <si>
    <t>CSANA710</t>
  </si>
  <si>
    <t>CSANA720</t>
  </si>
  <si>
    <t>CSANA725</t>
  </si>
  <si>
    <t>CSANA730</t>
  </si>
  <si>
    <t>CSANA740</t>
  </si>
  <si>
    <t>CSANA760</t>
  </si>
  <si>
    <t>CSANA770</t>
  </si>
  <si>
    <t>CSANA780</t>
  </si>
  <si>
    <t>CSANA790</t>
  </si>
  <si>
    <t>CSANA800</t>
  </si>
  <si>
    <t>CSANA810</t>
  </si>
  <si>
    <t>CSANA820</t>
  </si>
  <si>
    <t>CSANM660</t>
  </si>
  <si>
    <t>CSANM740</t>
  </si>
  <si>
    <t>CSANM760</t>
  </si>
  <si>
    <t>CSANM770</t>
  </si>
  <si>
    <t>CSANM780</t>
  </si>
  <si>
    <t>CSANM790</t>
  </si>
  <si>
    <t>CSANM800</t>
  </si>
  <si>
    <t>CSANN100</t>
  </si>
  <si>
    <t>CSNAA110</t>
  </si>
  <si>
    <t>CSNAA127</t>
  </si>
  <si>
    <t>CSNAA137</t>
  </si>
  <si>
    <t>CSNAA142</t>
  </si>
  <si>
    <t>CSNAA147</t>
  </si>
  <si>
    <t>CSNAA175</t>
  </si>
  <si>
    <t>CSNAA190</t>
  </si>
  <si>
    <t>CSNAA195</t>
  </si>
  <si>
    <t>CSNAA200</t>
  </si>
  <si>
    <t>CSNAA205</t>
  </si>
  <si>
    <t>CSNAA207</t>
  </si>
  <si>
    <t>CSNAA212</t>
  </si>
  <si>
    <t>CSNAA220</t>
  </si>
  <si>
    <t>CSNAA225</t>
  </si>
  <si>
    <t>CSNAA232</t>
  </si>
  <si>
    <t>CSNAB105</t>
  </si>
  <si>
    <t>CSNAD105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</si>
  <si>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</si>
  <si>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</si>
  <si>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</si>
  <si>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</si>
  <si>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</si>
  <si>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</si>
  <si>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</si>
  <si>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</si>
  <si>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CSNAM185</t>
  </si>
  <si>
    <t>CSNAM190</t>
  </si>
  <si>
    <t>CSNAM195</t>
  </si>
  <si>
    <t>CSNAM200</t>
  </si>
  <si>
    <t>CSNAM205</t>
  </si>
  <si>
    <t>CSNAM232</t>
  </si>
  <si>
    <t>CSNAM245</t>
  </si>
  <si>
    <t>CSNAN105</t>
  </si>
  <si>
    <t>CSNAP105</t>
  </si>
  <si>
    <t>CVCBA212</t>
  </si>
  <si>
    <t>CVCBB375</t>
  </si>
  <si>
    <t>ON 14,51</t>
  </si>
  <si>
    <t>CVCBM132</t>
  </si>
  <si>
    <t>ON 13,26</t>
  </si>
  <si>
    <t>CYREA209</t>
  </si>
  <si>
    <t>CYREA239</t>
  </si>
  <si>
    <t>CYREA254</t>
  </si>
  <si>
    <t>ON 25,49</t>
  </si>
  <si>
    <t>CYREA265</t>
  </si>
  <si>
    <t>CYREA269</t>
  </si>
  <si>
    <t>CYREA274</t>
  </si>
  <si>
    <t>CYREA279</t>
  </si>
  <si>
    <t>CYREA284</t>
  </si>
  <si>
    <t>CYREA289</t>
  </si>
  <si>
    <t>CYREA294</t>
  </si>
  <si>
    <t>CYREA299</t>
  </si>
  <si>
    <t>CYREB319</t>
  </si>
  <si>
    <t>CYREC245</t>
  </si>
  <si>
    <t>CYREC275</t>
  </si>
  <si>
    <t>CYREC317</t>
  </si>
  <si>
    <t>CYREM229</t>
  </si>
  <si>
    <t>CYREM239</t>
  </si>
  <si>
    <t>CYREM254</t>
  </si>
  <si>
    <t>CYREM269</t>
  </si>
  <si>
    <t>CYREM279</t>
  </si>
  <si>
    <t>CYREN319</t>
  </si>
  <si>
    <t>CYREO245</t>
  </si>
  <si>
    <t>CYREO257</t>
  </si>
  <si>
    <t>DOLF22P004850</t>
  </si>
  <si>
    <t>DOLF22P005400</t>
  </si>
  <si>
    <t>DOLG21C005600</t>
  </si>
  <si>
    <t>DOLG21C005700</t>
  </si>
  <si>
    <t>DOLG21P005150</t>
  </si>
  <si>
    <t>DOLH21C005400</t>
  </si>
  <si>
    <t>DOLH21C005750</t>
  </si>
  <si>
    <t>DOLH21C006500</t>
  </si>
  <si>
    <t>DOLH21P004750</t>
  </si>
  <si>
    <t>DOLH21P005350</t>
  </si>
  <si>
    <t>DOLJ21C005400</t>
  </si>
  <si>
    <t>DOLJ21C005600</t>
  </si>
  <si>
    <t>DOLJ21P004800</t>
  </si>
  <si>
    <t>DOLJ21P005050</t>
  </si>
  <si>
    <t>DOLJ21P005100</t>
  </si>
  <si>
    <t>DOLJ21P005350</t>
  </si>
  <si>
    <t>DOLJ21P005600</t>
  </si>
  <si>
    <t>DOLK21C006250</t>
  </si>
  <si>
    <t>DOLK21P005400</t>
  </si>
  <si>
    <t>DOLK21P005500</t>
  </si>
  <si>
    <t>DOLV21C006150</t>
  </si>
  <si>
    <t>ECORA120</t>
  </si>
  <si>
    <t>ECORA125</t>
  </si>
  <si>
    <t>ECORD140</t>
  </si>
  <si>
    <t>ECORM105</t>
  </si>
  <si>
    <t>ECORM110</t>
  </si>
  <si>
    <t>ECORM115</t>
  </si>
  <si>
    <t>ECORM120</t>
  </si>
  <si>
    <t>EGIEA446</t>
  </si>
  <si>
    <t>EGIEA451</t>
  </si>
  <si>
    <t>EGIEA456</t>
  </si>
  <si>
    <t>EGIEA476</t>
  </si>
  <si>
    <t>EGIEA516</t>
  </si>
  <si>
    <t>EGIEM416</t>
  </si>
  <si>
    <t>EGIEM426</t>
  </si>
  <si>
    <t>EGIEM446</t>
  </si>
  <si>
    <t>EGIEM456</t>
  </si>
  <si>
    <t>EGIEM466</t>
  </si>
  <si>
    <t>EGIEM476</t>
  </si>
  <si>
    <t>EGIEM516</t>
  </si>
  <si>
    <t>ELETA270</t>
  </si>
  <si>
    <t>ELETA280</t>
  </si>
  <si>
    <t>ELETA291</t>
  </si>
  <si>
    <t>ELETA316</t>
  </si>
  <si>
    <t>ELETA336</t>
  </si>
  <si>
    <t>ELETA346</t>
  </si>
  <si>
    <t>ELETA351</t>
  </si>
  <si>
    <t>ELETA361</t>
  </si>
  <si>
    <t>ELETA366</t>
  </si>
  <si>
    <t>ELETA390</t>
  </si>
  <si>
    <t>ELETC372</t>
  </si>
  <si>
    <t>ON 29,39</t>
  </si>
  <si>
    <t>ON 36,39</t>
  </si>
  <si>
    <t>ELETM260</t>
  </si>
  <si>
    <t>ELETM264</t>
  </si>
  <si>
    <t>ELETM270</t>
  </si>
  <si>
    <t>ELETM280</t>
  </si>
  <si>
    <t>ELETM285</t>
  </si>
  <si>
    <t>ELETM295</t>
  </si>
  <si>
    <t>ELETM316</t>
  </si>
  <si>
    <t>ELETM325</t>
  </si>
  <si>
    <t>ELETM326</t>
  </si>
  <si>
    <t>ELETM336</t>
  </si>
  <si>
    <t>ELETM390</t>
  </si>
  <si>
    <t>ELETN335</t>
  </si>
  <si>
    <t>PNB 30,22</t>
  </si>
  <si>
    <t>EMBRA660</t>
  </si>
  <si>
    <t>EMBRA700</t>
  </si>
  <si>
    <t>EMBRA720</t>
  </si>
  <si>
    <t>EMBRA740</t>
  </si>
  <si>
    <t>EMBRA760</t>
  </si>
  <si>
    <t>EMBRA780</t>
  </si>
  <si>
    <t>EMBRA800</t>
  </si>
  <si>
    <t>EMBRA820</t>
  </si>
  <si>
    <t>EMBRA840</t>
  </si>
  <si>
    <t>EMBRA860</t>
  </si>
  <si>
    <t>EMBRC135</t>
  </si>
  <si>
    <t>EMBRM640</t>
  </si>
  <si>
    <t>EMBRM660</t>
  </si>
  <si>
    <t>EMBRM700</t>
  </si>
  <si>
    <t>EMBRM720</t>
  </si>
  <si>
    <t>EMBRM760</t>
  </si>
  <si>
    <t>EMBRM780</t>
  </si>
  <si>
    <t>EMBRM800</t>
  </si>
  <si>
    <t>EMBRM820</t>
  </si>
  <si>
    <t>EMBRM840</t>
  </si>
  <si>
    <t>EMBRM860</t>
  </si>
  <si>
    <t>EMBRO135</t>
  </si>
  <si>
    <t>ENBRA185</t>
  </si>
  <si>
    <t>ENBRA190</t>
  </si>
  <si>
    <t>ENBRA195</t>
  </si>
  <si>
    <t>ENBRA200</t>
  </si>
  <si>
    <t>ENBRA215</t>
  </si>
  <si>
    <t>ENBRM160</t>
  </si>
  <si>
    <t>ENBRM185</t>
  </si>
  <si>
    <t>ENBRM190</t>
  </si>
  <si>
    <t>ENBRM195</t>
  </si>
  <si>
    <t>ON 58,50</t>
  </si>
  <si>
    <t>EQTLA200</t>
  </si>
  <si>
    <t>EQTLA210</t>
  </si>
  <si>
    <t>EQTLA220</t>
  </si>
  <si>
    <t>EQTLA230</t>
  </si>
  <si>
    <t>EQTLA240</t>
  </si>
  <si>
    <t>EQTLM180</t>
  </si>
  <si>
    <t>EQTLM195</t>
  </si>
  <si>
    <t>EQTLM205</t>
  </si>
  <si>
    <t>EQTLM210</t>
  </si>
  <si>
    <t>EQTLM215</t>
  </si>
  <si>
    <t>EQTLM220</t>
  </si>
  <si>
    <t>EZTCA340</t>
  </si>
  <si>
    <t>EZTCM365</t>
  </si>
  <si>
    <t>FLRYA300</t>
  </si>
  <si>
    <t>FLRYA325</t>
  </si>
  <si>
    <t>GGBRA199</t>
  </si>
  <si>
    <t>GGBRA209</t>
  </si>
  <si>
    <t>GGBRA217</t>
  </si>
  <si>
    <t>GGBRA219</t>
  </si>
  <si>
    <t>GGBRA222</t>
  </si>
  <si>
    <t>GGBRA224</t>
  </si>
  <si>
    <t>GGBRA229</t>
  </si>
  <si>
    <t>GGBRA232</t>
  </si>
  <si>
    <t>GGBRA234</t>
  </si>
  <si>
    <t>GGBRA239</t>
  </si>
  <si>
    <t>GGBRA242</t>
  </si>
  <si>
    <t>GGBRA249</t>
  </si>
  <si>
    <t>GGBRA252</t>
  </si>
  <si>
    <t>GGBRA264</t>
  </si>
  <si>
    <t>GGBRB228</t>
  </si>
  <si>
    <t>GGBRC221</t>
  </si>
  <si>
    <t>GGBRC251</t>
  </si>
  <si>
    <t>GGBRD197</t>
  </si>
  <si>
    <t>GGBRD202</t>
  </si>
  <si>
    <t>GGBRD217</t>
  </si>
  <si>
    <t>GGBRD222</t>
  </si>
  <si>
    <t>GGBRD262</t>
  </si>
  <si>
    <t>PN 28,81</t>
  </si>
  <si>
    <t>GGBRM187</t>
  </si>
  <si>
    <t>GGBRM192</t>
  </si>
  <si>
    <t>GGBRM194</t>
  </si>
  <si>
    <t>GGBRM199</t>
  </si>
  <si>
    <t>GGBRM204</t>
  </si>
  <si>
    <t>GGBRM209</t>
  </si>
  <si>
    <t>GGBRM214</t>
  </si>
  <si>
    <t>GGBRM229</t>
  </si>
  <si>
    <t>GGBRN178</t>
  </si>
  <si>
    <t>GGBRO211</t>
  </si>
  <si>
    <t>GGBRP197</t>
  </si>
  <si>
    <t>GGBRP202</t>
  </si>
  <si>
    <t>GGBRP217</t>
  </si>
  <si>
    <t>GNDII705</t>
  </si>
  <si>
    <t>GNDII760</t>
  </si>
  <si>
    <t>ON 77,50</t>
  </si>
  <si>
    <t>GOAUA100</t>
  </si>
  <si>
    <t>GOAUA105</t>
  </si>
  <si>
    <t>GOAUA11</t>
  </si>
  <si>
    <t>GOAUA831</t>
  </si>
  <si>
    <t>GOAUA92</t>
  </si>
  <si>
    <t>GOAUA94</t>
  </si>
  <si>
    <t>GOAUA960</t>
  </si>
  <si>
    <t>GOAUM100</t>
  </si>
  <si>
    <t>GOAUM92</t>
  </si>
  <si>
    <t>GOAUM94</t>
  </si>
  <si>
    <t>GOAUM940</t>
  </si>
  <si>
    <t>GOAUM960</t>
  </si>
  <si>
    <t>GOAUM980</t>
  </si>
  <si>
    <t>GOLLM207</t>
  </si>
  <si>
    <t>ON 10,01</t>
  </si>
  <si>
    <t>ON 7,81</t>
  </si>
  <si>
    <t>ON 7,91</t>
  </si>
  <si>
    <t>ON 9,01</t>
  </si>
  <si>
    <t>ON 9,21</t>
  </si>
  <si>
    <t>ON 9,41</t>
  </si>
  <si>
    <t>ON 8,58</t>
  </si>
  <si>
    <t>ON 9,78</t>
  </si>
  <si>
    <t>ON 9,98</t>
  </si>
  <si>
    <t>ON 8,78</t>
  </si>
  <si>
    <t>ON 7,01</t>
  </si>
  <si>
    <t>ON 7,21</t>
  </si>
  <si>
    <t>ON 7,61</t>
  </si>
  <si>
    <t>ON 7,88</t>
  </si>
  <si>
    <t>ON 8,38</t>
  </si>
  <si>
    <t>HGTXM167</t>
  </si>
  <si>
    <t>HYPEA290</t>
  </si>
  <si>
    <t>HYPEA300</t>
  </si>
  <si>
    <t>HYPEA310</t>
  </si>
  <si>
    <t>HYPEA320</t>
  </si>
  <si>
    <t>HYPEA330</t>
  </si>
  <si>
    <t>HYPEA340</t>
  </si>
  <si>
    <t>HYPEA350</t>
  </si>
  <si>
    <t>HYPEM260</t>
  </si>
  <si>
    <t>HYPEM275</t>
  </si>
  <si>
    <t>HYPEM290</t>
  </si>
  <si>
    <t>HYPEM300</t>
  </si>
  <si>
    <t>HYPEM310</t>
  </si>
  <si>
    <t>HYPEM320</t>
  </si>
  <si>
    <t>HYPEM330</t>
  </si>
  <si>
    <t>IBOVA101</t>
  </si>
  <si>
    <t>IBOVA103</t>
  </si>
  <si>
    <t>IBOVA960</t>
  </si>
  <si>
    <t>IBOVB116</t>
  </si>
  <si>
    <t>IBOVB118</t>
  </si>
  <si>
    <t>IBOVB920</t>
  </si>
  <si>
    <t>IBOVC104</t>
  </si>
  <si>
    <t>IBOVD113</t>
  </si>
  <si>
    <t>IBOVD114</t>
  </si>
  <si>
    <t>IBOVD115</t>
  </si>
  <si>
    <t>IBOVD116</t>
  </si>
  <si>
    <t>IBOVD118</t>
  </si>
  <si>
    <t>IBOVD125</t>
  </si>
  <si>
    <t>IBOVD97</t>
  </si>
  <si>
    <t>IBOVD980</t>
  </si>
  <si>
    <t>IBOVG980</t>
  </si>
  <si>
    <t>IBOVH104</t>
  </si>
  <si>
    <t>IBOVM990</t>
  </si>
  <si>
    <t>IBOVN116</t>
  </si>
  <si>
    <t>IBOVN118</t>
  </si>
  <si>
    <t>IBOVO104</t>
  </si>
  <si>
    <t>IBOVO900</t>
  </si>
  <si>
    <t>IBOVP113</t>
  </si>
  <si>
    <t>IBOVP114</t>
  </si>
  <si>
    <t>IBOVP115</t>
  </si>
  <si>
    <t>IBOVP116</t>
  </si>
  <si>
    <t>IBOVP118</t>
  </si>
  <si>
    <t>IBOVP780</t>
  </si>
  <si>
    <t>IBOVP97</t>
  </si>
  <si>
    <t>IBOVP980</t>
  </si>
  <si>
    <t>IBOVS980</t>
  </si>
  <si>
    <t>IBOVT104</t>
  </si>
  <si>
    <t>IDIF22C292600</t>
  </si>
  <si>
    <t>IDIF22C292700</t>
  </si>
  <si>
    <t>IDIF22C292800</t>
  </si>
  <si>
    <t>IDIF22C292900</t>
  </si>
  <si>
    <t>IDIF22C293000</t>
  </si>
  <si>
    <t>IDIF22C293100</t>
  </si>
  <si>
    <t>IDIF22C293200</t>
  </si>
  <si>
    <t>IDIF22C293700</t>
  </si>
  <si>
    <t>IDIF22C294200</t>
  </si>
  <si>
    <t>IDIF22C294700</t>
  </si>
  <si>
    <t>IDIF22C295200</t>
  </si>
  <si>
    <t>IDIF22C295700</t>
  </si>
  <si>
    <t>IDIF22C296700</t>
  </si>
  <si>
    <t>IDIF22C298200</t>
  </si>
  <si>
    <t>IDIF22C298800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</si>
  <si>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</si>
  <si>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</si>
  <si>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</si>
  <si>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</si>
  <si>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</si>
  <si>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</si>
  <si>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</si>
  <si>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</si>
  <si>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</si>
  <si>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</si>
  <si>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</si>
  <si>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</si>
  <si>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</si>
  <si>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</si>
  <si>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IDIJ21C288800</t>
  </si>
  <si>
    <t>IDIV21C293800</t>
  </si>
  <si>
    <t>IDIV21C294000</t>
  </si>
  <si>
    <t>IDIV21C294300</t>
  </si>
  <si>
    <t>IDIV21C294500</t>
  </si>
  <si>
    <t>IGTAA407</t>
  </si>
  <si>
    <t>IGTAM325</t>
  </si>
  <si>
    <t>IGTAM332</t>
  </si>
  <si>
    <t>IGTAM347</t>
  </si>
  <si>
    <t>IRBRA117</t>
  </si>
  <si>
    <t>ON 11,95</t>
  </si>
  <si>
    <t>IRBRA550</t>
  </si>
  <si>
    <t>IRBRA610</t>
  </si>
  <si>
    <t>IRBRA670</t>
  </si>
  <si>
    <t>IRBRA730</t>
  </si>
  <si>
    <t>IRBRK610</t>
  </si>
  <si>
    <t>IRBRK710</t>
  </si>
  <si>
    <t>ON 7,10</t>
  </si>
  <si>
    <t>IRBRK840</t>
  </si>
  <si>
    <t>ON 6,53</t>
  </si>
  <si>
    <t>IRBRM150</t>
  </si>
  <si>
    <t>IRBRM550</t>
  </si>
  <si>
    <t>IRBRM610</t>
  </si>
  <si>
    <t>IRBRM670</t>
  </si>
  <si>
    <t>IRBRM730</t>
  </si>
  <si>
    <t>IRBRM973</t>
  </si>
  <si>
    <t>IRBRN790</t>
  </si>
  <si>
    <t>IRBRO142</t>
  </si>
  <si>
    <t>IRBRW610</t>
  </si>
  <si>
    <t>ITSAA100</t>
  </si>
  <si>
    <t>ITSAA102</t>
  </si>
  <si>
    <t>ITSAA117</t>
  </si>
  <si>
    <t>ITSAA122</t>
  </si>
  <si>
    <t>ITSAA127</t>
  </si>
  <si>
    <t>ITSAA132</t>
  </si>
  <si>
    <t>ITSAA142</t>
  </si>
  <si>
    <t>ITSAA871</t>
  </si>
  <si>
    <t>ITSAA951</t>
  </si>
  <si>
    <t>ITSAA991</t>
  </si>
  <si>
    <t>ITSAC11</t>
  </si>
  <si>
    <t>ITSAC122</t>
  </si>
  <si>
    <t>ITSAF130</t>
  </si>
  <si>
    <t>ITSAG130</t>
  </si>
  <si>
    <t>ITSAM100</t>
  </si>
  <si>
    <t>ITSAM117</t>
  </si>
  <si>
    <t>ITSAM122</t>
  </si>
  <si>
    <t>ITSAM127</t>
  </si>
  <si>
    <t>ITSAM142</t>
  </si>
  <si>
    <t>ITSAM150</t>
  </si>
  <si>
    <t>ITSAM521</t>
  </si>
  <si>
    <t>ITSAM671</t>
  </si>
  <si>
    <t>ITSAM891</t>
  </si>
  <si>
    <t>ITSAM931</t>
  </si>
  <si>
    <t>ITSAM951</t>
  </si>
  <si>
    <t>ITSAM971</t>
  </si>
  <si>
    <t>ITSAM991</t>
  </si>
  <si>
    <t>ITSAO11</t>
  </si>
  <si>
    <t>ITSAR130</t>
  </si>
  <si>
    <t>ITSAS130</t>
  </si>
  <si>
    <t>ITUBA238</t>
  </si>
  <si>
    <t>ITUBA258</t>
  </si>
  <si>
    <t>ITUBA261</t>
  </si>
  <si>
    <t>ITUBA264</t>
  </si>
  <si>
    <t>ITUBA266</t>
  </si>
  <si>
    <t>ITUBA276</t>
  </si>
  <si>
    <t>ITUBA278</t>
  </si>
  <si>
    <t>ITUBA290</t>
  </si>
  <si>
    <t>ITUBA291</t>
  </si>
  <si>
    <t>ITUBA293</t>
  </si>
  <si>
    <t>ITUBA300</t>
  </si>
  <si>
    <t>ITUBA303</t>
  </si>
  <si>
    <t>ITUBA308</t>
  </si>
  <si>
    <t>ITUBA311</t>
  </si>
  <si>
    <t>ITUBA313</t>
  </si>
  <si>
    <t>ITUBA316</t>
  </si>
  <si>
    <t>ITUBA321</t>
  </si>
  <si>
    <t>ITUBA328</t>
  </si>
  <si>
    <t>ITUBA33</t>
  </si>
  <si>
    <t>ITUBA338</t>
  </si>
  <si>
    <t>ITUBA341</t>
  </si>
  <si>
    <t>ITUBA346</t>
  </si>
  <si>
    <t>ITUBA351</t>
  </si>
  <si>
    <t>ITUBA353</t>
  </si>
  <si>
    <t>ITUBA36</t>
  </si>
  <si>
    <t>ITUBA368</t>
  </si>
  <si>
    <t>ITUBA373</t>
  </si>
  <si>
    <t>ITUBA378</t>
  </si>
  <si>
    <t>ITUBA383</t>
  </si>
  <si>
    <t>ITUBA388</t>
  </si>
  <si>
    <t>ITUBB251</t>
  </si>
  <si>
    <t>ITUBB337</t>
  </si>
  <si>
    <t>ITUBC138</t>
  </si>
  <si>
    <t>ITUBC374</t>
  </si>
  <si>
    <t>ITUBE261</t>
  </si>
  <si>
    <t>ITUBF261</t>
  </si>
  <si>
    <t>ITUBF291</t>
  </si>
  <si>
    <t>ITUBK339</t>
  </si>
  <si>
    <t>PN 17,54</t>
  </si>
  <si>
    <t>ITUBM188</t>
  </si>
  <si>
    <t>ITUBM198</t>
  </si>
  <si>
    <t>ITUBM201</t>
  </si>
  <si>
    <t>ITUBM203</t>
  </si>
  <si>
    <t>ITUBM206</t>
  </si>
  <si>
    <t>ITUBM208</t>
  </si>
  <si>
    <t>ITUBM211</t>
  </si>
  <si>
    <t>ITUBM216</t>
  </si>
  <si>
    <t>ITUBM221</t>
  </si>
  <si>
    <t>ITUBM228</t>
  </si>
  <si>
    <t>ITUBM238</t>
  </si>
  <si>
    <t>ITUBM258</t>
  </si>
  <si>
    <t>ITUBM261</t>
  </si>
  <si>
    <t>ITUBM266</t>
  </si>
  <si>
    <t>ITUBM271</t>
  </si>
  <si>
    <t>ITUBM276</t>
  </si>
  <si>
    <t>ITUBM278</t>
  </si>
  <si>
    <t>ITUBM281</t>
  </si>
  <si>
    <t>ITUBM287</t>
  </si>
  <si>
    <t>ITUBM290</t>
  </si>
  <si>
    <t>ITUBM297</t>
  </si>
  <si>
    <t>ITUBM300</t>
  </si>
  <si>
    <t>ITUBM311</t>
  </si>
  <si>
    <t>ITUBM313</t>
  </si>
  <si>
    <t>ITUBM316</t>
  </si>
  <si>
    <t>ITUBM33</t>
  </si>
  <si>
    <t>ITUBM331</t>
  </si>
  <si>
    <t>ITUBM341</t>
  </si>
  <si>
    <t>ITUBM351</t>
  </si>
  <si>
    <t>ITUBM36</t>
  </si>
  <si>
    <t>ITUBM373</t>
  </si>
  <si>
    <t>ITUBM378</t>
  </si>
  <si>
    <t>ITUBM383</t>
  </si>
  <si>
    <t>ITUBM388</t>
  </si>
  <si>
    <t>ITUBN285</t>
  </si>
  <si>
    <t>ITUBN292</t>
  </si>
  <si>
    <t>ITUBN295</t>
  </si>
  <si>
    <t>ITUBN306</t>
  </si>
  <si>
    <t>ITUBN392</t>
  </si>
  <si>
    <t>ITUBO138</t>
  </si>
  <si>
    <t>ITUBO374</t>
  </si>
  <si>
    <t>ITUBP319</t>
  </si>
  <si>
    <t>ITUBR261</t>
  </si>
  <si>
    <t>ITUBW339</t>
  </si>
  <si>
    <t>JBSSA195</t>
  </si>
  <si>
    <t>JBSSA199</t>
  </si>
  <si>
    <t>JBSSA209</t>
  </si>
  <si>
    <t>JBSSA212</t>
  </si>
  <si>
    <t>JBSSA284</t>
  </si>
  <si>
    <t>JBSSB195</t>
  </si>
  <si>
    <t>JBSSB215</t>
  </si>
  <si>
    <t>JBSSB267</t>
  </si>
  <si>
    <t>JBSSC265</t>
  </si>
  <si>
    <t>JBSSD177</t>
  </si>
  <si>
    <t>JBSSE212</t>
  </si>
  <si>
    <t>JBSSE232</t>
  </si>
  <si>
    <t>JBSSM197</t>
  </si>
  <si>
    <t>JBSSM207</t>
  </si>
  <si>
    <t>JBSSM249</t>
  </si>
  <si>
    <t>JBSSM289</t>
  </si>
  <si>
    <t>JBSSN190</t>
  </si>
  <si>
    <t>JBSSN210</t>
  </si>
  <si>
    <t>JBSSN267</t>
  </si>
  <si>
    <t>JBSSN275</t>
  </si>
  <si>
    <t>JBSSO265</t>
  </si>
  <si>
    <t>JBSSP265</t>
  </si>
  <si>
    <t>JBSSQ207</t>
  </si>
  <si>
    <t>JBSSQ232</t>
  </si>
  <si>
    <t>JBSSU212</t>
  </si>
  <si>
    <t>KLBNA230</t>
  </si>
  <si>
    <t>KLBNA240</t>
  </si>
  <si>
    <t>KLBNA250</t>
  </si>
  <si>
    <t>KLBNB252</t>
  </si>
  <si>
    <t>UNT 25,25</t>
  </si>
  <si>
    <t>KLBNM220</t>
  </si>
  <si>
    <t>KLBNM230</t>
  </si>
  <si>
    <t>KLBNM240</t>
  </si>
  <si>
    <t>KLBNM250</t>
  </si>
  <si>
    <t>KLBNN250</t>
  </si>
  <si>
    <t>LAMEA229</t>
  </si>
  <si>
    <t>LAMEA239</t>
  </si>
  <si>
    <t>LAMEA249</t>
  </si>
  <si>
    <t>LAMEA254</t>
  </si>
  <si>
    <t>LAMEA259</t>
  </si>
  <si>
    <t>LAMEA269</t>
  </si>
  <si>
    <t>LAMEA279</t>
  </si>
  <si>
    <t>LAMEC269</t>
  </si>
  <si>
    <t>PN 27,07</t>
  </si>
  <si>
    <t>LAMEC335</t>
  </si>
  <si>
    <t>PN 33,57</t>
  </si>
  <si>
    <t>LAMED251</t>
  </si>
  <si>
    <t>LAMED294</t>
  </si>
  <si>
    <t>PN 29,25</t>
  </si>
  <si>
    <t>LAMEM219</t>
  </si>
  <si>
    <t>LAMEM229</t>
  </si>
  <si>
    <t>LAMEM234</t>
  </si>
  <si>
    <t>LAMEM239</t>
  </si>
  <si>
    <t>LAMEM244</t>
  </si>
  <si>
    <t>LAMEM249</t>
  </si>
  <si>
    <t>LAMEM254</t>
  </si>
  <si>
    <t>LAMEM259</t>
  </si>
  <si>
    <t>LAMEO335</t>
  </si>
  <si>
    <t>LAMEP221</t>
  </si>
  <si>
    <t>LAMEQ229</t>
  </si>
  <si>
    <t>LAMEQ254</t>
  </si>
  <si>
    <t>PN 34,25</t>
  </si>
  <si>
    <t>LIGTA231</t>
  </si>
  <si>
    <t>LINXA320</t>
  </si>
  <si>
    <t>LOGNC180</t>
  </si>
  <si>
    <t>LRENA423</t>
  </si>
  <si>
    <t>LRENA448</t>
  </si>
  <si>
    <t>LRENA458</t>
  </si>
  <si>
    <t>LRENA470</t>
  </si>
  <si>
    <t>LRENA490</t>
  </si>
  <si>
    <t>LRENA510</t>
  </si>
  <si>
    <t>LRENM383</t>
  </si>
  <si>
    <t>LRENM408</t>
  </si>
  <si>
    <t>LRENM423</t>
  </si>
  <si>
    <t>LRENM438</t>
  </si>
  <si>
    <t>LRENM443</t>
  </si>
  <si>
    <t>LRENM448</t>
  </si>
  <si>
    <t>LRENM458</t>
  </si>
  <si>
    <t>LRENM470</t>
  </si>
  <si>
    <t>MDIAA350</t>
  </si>
  <si>
    <t>MDIAA360</t>
  </si>
  <si>
    <t>MDIAM380</t>
  </si>
  <si>
    <t>MEALB340</t>
  </si>
  <si>
    <t>MGLUA241</t>
  </si>
  <si>
    <t>MGLUA246</t>
  </si>
  <si>
    <t>MGLUA251</t>
  </si>
  <si>
    <t>MGLUA256</t>
  </si>
  <si>
    <t>MGLUA271</t>
  </si>
  <si>
    <t>MGLUA283</t>
  </si>
  <si>
    <t>MGLUA291</t>
  </si>
  <si>
    <t>MGLUB300</t>
  </si>
  <si>
    <t>MGLUB920</t>
  </si>
  <si>
    <t>MGLUC209</t>
  </si>
  <si>
    <t>MGLUC259</t>
  </si>
  <si>
    <t>MGLUD282</t>
  </si>
  <si>
    <t>MGLUJ190</t>
  </si>
  <si>
    <t>MGLUM241</t>
  </si>
  <si>
    <t>MGLUM246</t>
  </si>
  <si>
    <t>MGLUM303</t>
  </si>
  <si>
    <t>MGLUM805</t>
  </si>
  <si>
    <t>MGLUM905</t>
  </si>
  <si>
    <t>MGLUP240</t>
  </si>
  <si>
    <t>MOVIC210</t>
  </si>
  <si>
    <t>MRFGA140</t>
  </si>
  <si>
    <t>MRFGA145</t>
  </si>
  <si>
    <t>MRFGA150</t>
  </si>
  <si>
    <t>MRFGA155</t>
  </si>
  <si>
    <t>MRFGA160</t>
  </si>
  <si>
    <t>MRFGA165</t>
  </si>
  <si>
    <t>MRFGA185</t>
  </si>
  <si>
    <t>MRFGE140</t>
  </si>
  <si>
    <t>MRFGM135</t>
  </si>
  <si>
    <t>MRFGM155</t>
  </si>
  <si>
    <t>MRFGM160</t>
  </si>
  <si>
    <t>MRFGM185</t>
  </si>
  <si>
    <t>MRFGN162</t>
  </si>
  <si>
    <t>MRVEA191</t>
  </si>
  <si>
    <t>MRVEA201</t>
  </si>
  <si>
    <t>MRVEA206</t>
  </si>
  <si>
    <t>MRVEA216</t>
  </si>
  <si>
    <t>ON 21,16</t>
  </si>
  <si>
    <t>ON 22,66</t>
  </si>
  <si>
    <t>ON 24,16</t>
  </si>
  <si>
    <t>MRVEM176</t>
  </si>
  <si>
    <t>MRVEM190</t>
  </si>
  <si>
    <t>MRVEM191</t>
  </si>
  <si>
    <t>MRVEM196</t>
  </si>
  <si>
    <t>MRVEM201</t>
  </si>
  <si>
    <t>MRVEM216</t>
  </si>
  <si>
    <t>MULTA215</t>
  </si>
  <si>
    <t>MULTA220</t>
  </si>
  <si>
    <t>MULTA225</t>
  </si>
  <si>
    <t>MULTA235</t>
  </si>
  <si>
    <t>MULTA240</t>
  </si>
  <si>
    <t>MULTA245</t>
  </si>
  <si>
    <t>MULTA250</t>
  </si>
  <si>
    <t>MULTA260</t>
  </si>
  <si>
    <t>MULTA270</t>
  </si>
  <si>
    <t>MULTM210</t>
  </si>
  <si>
    <t>MULTM220</t>
  </si>
  <si>
    <t>MULTM230</t>
  </si>
  <si>
    <t>MULTM240</t>
  </si>
  <si>
    <t>MULTM250</t>
  </si>
  <si>
    <t>MULTM260</t>
  </si>
  <si>
    <t>NTCOA420</t>
  </si>
  <si>
    <t>NTCOA500</t>
  </si>
  <si>
    <t>NTCOA530</t>
  </si>
  <si>
    <t>NTCOA540</t>
  </si>
  <si>
    <t>NTCOA550</t>
  </si>
  <si>
    <t>NTCOM480</t>
  </si>
  <si>
    <t>NTCOM490</t>
  </si>
  <si>
    <t>ON 14,36</t>
  </si>
  <si>
    <t>PCARA650</t>
  </si>
  <si>
    <t>PCARA660</t>
  </si>
  <si>
    <t>PCARA670</t>
  </si>
  <si>
    <t>PCARA680</t>
  </si>
  <si>
    <t>PCARA690</t>
  </si>
  <si>
    <t>PCARA700</t>
  </si>
  <si>
    <t>PCARA710</t>
  </si>
  <si>
    <t>PCARA720</t>
  </si>
  <si>
    <t>PCARA790</t>
  </si>
  <si>
    <t>PCARA810</t>
  </si>
  <si>
    <t>PCARM610</t>
  </si>
  <si>
    <t>PCARM640</t>
  </si>
  <si>
    <t>PCARM660</t>
  </si>
  <si>
    <t>PCARM670</t>
  </si>
  <si>
    <t>PCARM680</t>
  </si>
  <si>
    <t>PCARM720</t>
  </si>
  <si>
    <t>PCARM760</t>
  </si>
  <si>
    <t>PCARM810</t>
  </si>
  <si>
    <t>PCARV790</t>
  </si>
  <si>
    <t>PETRA128</t>
  </si>
  <si>
    <t>PETRA210</t>
  </si>
  <si>
    <t>PETRA229</t>
  </si>
  <si>
    <t>PETRA239</t>
  </si>
  <si>
    <t>PETRA250</t>
  </si>
  <si>
    <t>PETRA270</t>
  </si>
  <si>
    <t>PETRA280</t>
  </si>
  <si>
    <t>PETRA93</t>
  </si>
  <si>
    <t>PN 12,75</t>
  </si>
  <si>
    <t>PETRB179</t>
  </si>
  <si>
    <t>PETRB189</t>
  </si>
  <si>
    <t>PETRB199</t>
  </si>
  <si>
    <t>PETRB204</t>
  </si>
  <si>
    <t>PETRB214</t>
  </si>
  <si>
    <t>PETRB231</t>
  </si>
  <si>
    <t>PETRB233</t>
  </si>
  <si>
    <t>PETRB234</t>
  </si>
  <si>
    <t>PETRB236</t>
  </si>
  <si>
    <t>PETRB239</t>
  </si>
  <si>
    <t>PETRB241</t>
  </si>
  <si>
    <t>PETRB244</t>
  </si>
  <si>
    <t>PETRB249</t>
  </si>
  <si>
    <t>PETRB254</t>
  </si>
  <si>
    <t>PETRB256</t>
  </si>
  <si>
    <t>PETRB261</t>
  </si>
  <si>
    <t>PETRB266</t>
  </si>
  <si>
    <t>PETRB271</t>
  </si>
  <si>
    <t>PETRB276</t>
  </si>
  <si>
    <t>PETRB301</t>
  </si>
  <si>
    <t>PETRC158</t>
  </si>
  <si>
    <t>PETRC159</t>
  </si>
  <si>
    <t>PETRC164</t>
  </si>
  <si>
    <t>PETRC169</t>
  </si>
  <si>
    <t>PETRC179</t>
  </si>
  <si>
    <t>PETRC184</t>
  </si>
  <si>
    <t>PETRC205</t>
  </si>
  <si>
    <t>PETRC208</t>
  </si>
  <si>
    <t>PETRC218</t>
  </si>
  <si>
    <t>PETRC249</t>
  </si>
  <si>
    <t>PETRC259</t>
  </si>
  <si>
    <t>PETRC306</t>
  </si>
  <si>
    <t>PETRC324</t>
  </si>
  <si>
    <t>PETRC357</t>
  </si>
  <si>
    <t>PN 35,75</t>
  </si>
  <si>
    <t>PETRD195</t>
  </si>
  <si>
    <t>PETRD199</t>
  </si>
  <si>
    <t>PN 21,47</t>
  </si>
  <si>
    <t>PETRD231</t>
  </si>
  <si>
    <t>PN 23,22</t>
  </si>
  <si>
    <t>PETRD256</t>
  </si>
  <si>
    <t>PN 25,72</t>
  </si>
  <si>
    <t>PETRD314</t>
  </si>
  <si>
    <t>PN 31,47</t>
  </si>
  <si>
    <t>PETRE196</t>
  </si>
  <si>
    <t>PETRE216</t>
  </si>
  <si>
    <t>PETRE236</t>
  </si>
  <si>
    <t>PETRE251</t>
  </si>
  <si>
    <t>PETRF229</t>
  </si>
  <si>
    <t>PETRG204</t>
  </si>
  <si>
    <t>PETRJ219</t>
  </si>
  <si>
    <t>PETRJ250</t>
  </si>
  <si>
    <t>PETRK250</t>
  </si>
  <si>
    <t>PETRK310</t>
  </si>
  <si>
    <t>ON 26,01</t>
  </si>
  <si>
    <t>PN 30,36</t>
  </si>
  <si>
    <t>PETRM210</t>
  </si>
  <si>
    <t>PETRM224</t>
  </si>
  <si>
    <t>PETRM229</t>
  </si>
  <si>
    <t>PETRM239</t>
  </si>
  <si>
    <t>PETRM250</t>
  </si>
  <si>
    <t>PETRM253</t>
  </si>
  <si>
    <t>PETRM259</t>
  </si>
  <si>
    <t>PETRM270</t>
  </si>
  <si>
    <t>PETRM280</t>
  </si>
  <si>
    <t>PETRM93</t>
  </si>
  <si>
    <t>PETRN179</t>
  </si>
  <si>
    <t>PETRN189</t>
  </si>
  <si>
    <t>PETRN193</t>
  </si>
  <si>
    <t>PETRN198</t>
  </si>
  <si>
    <t>PETRN199</t>
  </si>
  <si>
    <t>PETRN204</t>
  </si>
  <si>
    <t>PETRN214</t>
  </si>
  <si>
    <t>PETRN228</t>
  </si>
  <si>
    <t>PETRN233</t>
  </si>
  <si>
    <t>PETRN234</t>
  </si>
  <si>
    <t>PETRN236</t>
  </si>
  <si>
    <t>PETRN239</t>
  </si>
  <si>
    <t>PETRN241</t>
  </si>
  <si>
    <t>PETRN244</t>
  </si>
  <si>
    <t>PETRN249</t>
  </si>
  <si>
    <t>PETRN254</t>
  </si>
  <si>
    <t>PETRN256</t>
  </si>
  <si>
    <t>PETRN261</t>
  </si>
  <si>
    <t>PETRN266</t>
  </si>
  <si>
    <t>PETRN271</t>
  </si>
  <si>
    <t>PETRN276</t>
  </si>
  <si>
    <t>PETRN301</t>
  </si>
  <si>
    <t>PETRO158</t>
  </si>
  <si>
    <t>PETRO159</t>
  </si>
  <si>
    <t>PETRO164</t>
  </si>
  <si>
    <t>PETRO169</t>
  </si>
  <si>
    <t>PETRO179</t>
  </si>
  <si>
    <t>PETRO184</t>
  </si>
  <si>
    <t>PETRO205</t>
  </si>
  <si>
    <t>PETRO208</t>
  </si>
  <si>
    <t>PETRO218</t>
  </si>
  <si>
    <t>PETRO249</t>
  </si>
  <si>
    <t>PETRO259</t>
  </si>
  <si>
    <t>PETRO306</t>
  </si>
  <si>
    <t>PETRO324</t>
  </si>
  <si>
    <t>PETRO357</t>
  </si>
  <si>
    <t>PETRP231</t>
  </si>
  <si>
    <t>PETRP256</t>
  </si>
  <si>
    <t>PETRP304</t>
  </si>
  <si>
    <t>PN 30,47</t>
  </si>
  <si>
    <t>PETRP314</t>
  </si>
  <si>
    <t>PETRR264</t>
  </si>
  <si>
    <t>PETRS204</t>
  </si>
  <si>
    <t>PETRS214</t>
  </si>
  <si>
    <t>PETRV189</t>
  </si>
  <si>
    <t>PETRV198</t>
  </si>
  <si>
    <t>PETRV219</t>
  </si>
  <si>
    <t>PETRV230</t>
  </si>
  <si>
    <t>PETRV240</t>
  </si>
  <si>
    <t>PETRV250</t>
  </si>
  <si>
    <t>PETRW250</t>
  </si>
  <si>
    <t>PETRW310</t>
  </si>
  <si>
    <t>POMOC320</t>
  </si>
  <si>
    <t>PRIOM320</t>
  </si>
  <si>
    <t>PSSAM610</t>
  </si>
  <si>
    <t>QUALA313</t>
  </si>
  <si>
    <t>QUALA348</t>
  </si>
  <si>
    <t>QUALA358</t>
  </si>
  <si>
    <t>QUALA368</t>
  </si>
  <si>
    <t>QUALA388</t>
  </si>
  <si>
    <t>QUALM308</t>
  </si>
  <si>
    <t>QUALM318</t>
  </si>
  <si>
    <t>QUALM328</t>
  </si>
  <si>
    <t>QUALM338</t>
  </si>
  <si>
    <t>QUALM348</t>
  </si>
  <si>
    <t>QUALM358</t>
  </si>
  <si>
    <t>QUALN392</t>
  </si>
  <si>
    <t>QUALV395</t>
  </si>
  <si>
    <t>RADLA230</t>
  </si>
  <si>
    <t>RADLA235</t>
  </si>
  <si>
    <t>RADLA240</t>
  </si>
  <si>
    <t>RADLA250</t>
  </si>
  <si>
    <t>RADLA260</t>
  </si>
  <si>
    <t>RADLA265</t>
  </si>
  <si>
    <t>RADLA285</t>
  </si>
  <si>
    <t>RADLA290</t>
  </si>
  <si>
    <t>RADLA295</t>
  </si>
  <si>
    <t>RADLA300</t>
  </si>
  <si>
    <t>RADLM225</t>
  </si>
  <si>
    <t>RADLM240</t>
  </si>
  <si>
    <t>RADLM250</t>
  </si>
  <si>
    <t>RADLM260</t>
  </si>
  <si>
    <t>RADLM270</t>
  </si>
  <si>
    <t>RADLM280</t>
  </si>
  <si>
    <t>RAILA155</t>
  </si>
  <si>
    <t>RAILA160</t>
  </si>
  <si>
    <t>RAILA185</t>
  </si>
  <si>
    <t>RAILA190</t>
  </si>
  <si>
    <t>RAILA195</t>
  </si>
  <si>
    <t>RAILA210</t>
  </si>
  <si>
    <t>RAILA225</t>
  </si>
  <si>
    <t>RAILA230</t>
  </si>
  <si>
    <t>RAILM140</t>
  </si>
  <si>
    <t>RAILM170</t>
  </si>
  <si>
    <t>RAILM175</t>
  </si>
  <si>
    <t>RAILM185</t>
  </si>
  <si>
    <t>RAILM190</t>
  </si>
  <si>
    <t>RAILM195</t>
  </si>
  <si>
    <t>RAILM200</t>
  </si>
  <si>
    <t>RAILM205</t>
  </si>
  <si>
    <t>RAILM210</t>
  </si>
  <si>
    <t>RAILN280</t>
  </si>
  <si>
    <t>RENTA676</t>
  </si>
  <si>
    <t>ON 67,93</t>
  </si>
  <si>
    <t>RENTA686</t>
  </si>
  <si>
    <t>ON 68,93</t>
  </si>
  <si>
    <t>RENTM576</t>
  </si>
  <si>
    <t>ON 57,93</t>
  </si>
  <si>
    <t>RENTM586</t>
  </si>
  <si>
    <t>ON 58,93</t>
  </si>
  <si>
    <t>RENTM596</t>
  </si>
  <si>
    <t>ON 59,93</t>
  </si>
  <si>
    <t>RENTM606</t>
  </si>
  <si>
    <t>ON 60,93</t>
  </si>
  <si>
    <t>RENTM616</t>
  </si>
  <si>
    <t>ON 61,93</t>
  </si>
  <si>
    <t>RENTM626</t>
  </si>
  <si>
    <t>ON 62,93</t>
  </si>
  <si>
    <t>RENTM636</t>
  </si>
  <si>
    <t>ON 63,93</t>
  </si>
  <si>
    <t>RENTM646</t>
  </si>
  <si>
    <t>ON 64,93</t>
  </si>
  <si>
    <t>RENTM656</t>
  </si>
  <si>
    <t>ON 65,93</t>
  </si>
  <si>
    <t>RENTM666</t>
  </si>
  <si>
    <t>ON 66,93</t>
  </si>
  <si>
    <t>UNT 29,59</t>
  </si>
  <si>
    <t>SANBA338</t>
  </si>
  <si>
    <t>SANBA348</t>
  </si>
  <si>
    <t>SANBA358</t>
  </si>
  <si>
    <t>SANBA368</t>
  </si>
  <si>
    <t>SANBA390</t>
  </si>
  <si>
    <t>SANBA400</t>
  </si>
  <si>
    <t>SANBA410</t>
  </si>
  <si>
    <t>SANBA450</t>
  </si>
  <si>
    <t>SANBG437</t>
  </si>
  <si>
    <t>SANBM348</t>
  </si>
  <si>
    <t>SANBM358</t>
  </si>
  <si>
    <t>SANBM368</t>
  </si>
  <si>
    <t>SANBM380</t>
  </si>
  <si>
    <t>SANBM390</t>
  </si>
  <si>
    <t>SANBM450</t>
  </si>
  <si>
    <t>SANBS350</t>
  </si>
  <si>
    <t>SANBS390</t>
  </si>
  <si>
    <t>SBSPA360</t>
  </si>
  <si>
    <t>SBSPA370</t>
  </si>
  <si>
    <t>SBSPA440</t>
  </si>
  <si>
    <t>SBSPA450</t>
  </si>
  <si>
    <t>SBSPA460</t>
  </si>
  <si>
    <t>SBSPA470</t>
  </si>
  <si>
    <t>SBSPA480</t>
  </si>
  <si>
    <t>SBSPA490</t>
  </si>
  <si>
    <t>SBSPA495</t>
  </si>
  <si>
    <t>SBSPA500</t>
  </si>
  <si>
    <t>SBSPA535</t>
  </si>
  <si>
    <t>SBSPC420</t>
  </si>
  <si>
    <t>SBSPC480</t>
  </si>
  <si>
    <t>SBSPC500</t>
  </si>
  <si>
    <t>SBSPC620</t>
  </si>
  <si>
    <t>SBSPM360</t>
  </si>
  <si>
    <t>SBSPM370</t>
  </si>
  <si>
    <t>SBSPM400</t>
  </si>
  <si>
    <t>SBSPM425</t>
  </si>
  <si>
    <t>SBSPM430</t>
  </si>
  <si>
    <t>SBSPM440</t>
  </si>
  <si>
    <t>SBSPM445</t>
  </si>
  <si>
    <t>SBSPM450</t>
  </si>
  <si>
    <t>SBSPM455</t>
  </si>
  <si>
    <t>SBSPM460</t>
  </si>
  <si>
    <t>SBSPM470</t>
  </si>
  <si>
    <t>SBSPM485</t>
  </si>
  <si>
    <t>SBSPM500</t>
  </si>
  <si>
    <t>SBSPO420</t>
  </si>
  <si>
    <t>SBSPO620</t>
  </si>
  <si>
    <t>SBSPP525</t>
  </si>
  <si>
    <t>ON 52,50</t>
  </si>
  <si>
    <t>SMALA119</t>
  </si>
  <si>
    <t>CI 119,50</t>
  </si>
  <si>
    <t>SMALM140</t>
  </si>
  <si>
    <t>CI 140,50</t>
  </si>
  <si>
    <t>SMLSA160</t>
  </si>
  <si>
    <t>SMLSA175</t>
  </si>
  <si>
    <t>SMLSA180</t>
  </si>
  <si>
    <t>SMLSA225</t>
  </si>
  <si>
    <t>SMLSC252</t>
  </si>
  <si>
    <t>SMLSM150</t>
  </si>
  <si>
    <t>SMLSM165</t>
  </si>
  <si>
    <t>SMLSO252</t>
  </si>
  <si>
    <t>ON 22,76</t>
  </si>
  <si>
    <t>SUZBA470</t>
  </si>
  <si>
    <t>SUZBA490</t>
  </si>
  <si>
    <t>SUZBA495</t>
  </si>
  <si>
    <t>SUZBA500</t>
  </si>
  <si>
    <t>SUZBA510</t>
  </si>
  <si>
    <t>SUZBA520</t>
  </si>
  <si>
    <t>SUZBA530</t>
  </si>
  <si>
    <t>SUZBA560</t>
  </si>
  <si>
    <t>SUZBA570</t>
  </si>
  <si>
    <t>SUZBA590</t>
  </si>
  <si>
    <t>SUZBA600</t>
  </si>
  <si>
    <t>SUZBA610</t>
  </si>
  <si>
    <t>SUZBC480</t>
  </si>
  <si>
    <t>SUZBC540</t>
  </si>
  <si>
    <t>SUZBC580</t>
  </si>
  <si>
    <t>SUZBD500</t>
  </si>
  <si>
    <t>SUZBD525</t>
  </si>
  <si>
    <t>SUZBD545</t>
  </si>
  <si>
    <t>SUZBM435</t>
  </si>
  <si>
    <t>SUZBM470</t>
  </si>
  <si>
    <t>SUZBM475</t>
  </si>
  <si>
    <t>SUZBM480</t>
  </si>
  <si>
    <t>SUZBM485</t>
  </si>
  <si>
    <t>SUZBM490</t>
  </si>
  <si>
    <t>SUZBM495</t>
  </si>
  <si>
    <t>SUZBM500</t>
  </si>
  <si>
    <t>SUZBM510</t>
  </si>
  <si>
    <t>SUZBM520</t>
  </si>
  <si>
    <t>SUZBM530</t>
  </si>
  <si>
    <t>SUZBM540</t>
  </si>
  <si>
    <t>SUZBN517</t>
  </si>
  <si>
    <t>SUZBO480</t>
  </si>
  <si>
    <t>SUZBP437</t>
  </si>
  <si>
    <t>SUZBP457</t>
  </si>
  <si>
    <t>SUZBP482</t>
  </si>
  <si>
    <t>SUZBP500</t>
  </si>
  <si>
    <t>TAEEA290</t>
  </si>
  <si>
    <t>TAEEA310</t>
  </si>
  <si>
    <t>TAEEA320</t>
  </si>
  <si>
    <t>TAEEA330</t>
  </si>
  <si>
    <t>TAEEM245</t>
  </si>
  <si>
    <t>TAEEM280</t>
  </si>
  <si>
    <t>TAEEM290</t>
  </si>
  <si>
    <t>TAEEM300</t>
  </si>
  <si>
    <t>TAEEM310</t>
  </si>
  <si>
    <t>TAEEM320</t>
  </si>
  <si>
    <t>TIETB980</t>
  </si>
  <si>
    <t>TIMSA135</t>
  </si>
  <si>
    <t>TIMSA147</t>
  </si>
  <si>
    <t>TIMSM120</t>
  </si>
  <si>
    <t>TRISA125</t>
  </si>
  <si>
    <t>TRPLE282</t>
  </si>
  <si>
    <t>UGPAA200</t>
  </si>
  <si>
    <t>UGPAA205</t>
  </si>
  <si>
    <t>UGPAA210</t>
  </si>
  <si>
    <t>UGPAA215</t>
  </si>
  <si>
    <t>UGPAA220</t>
  </si>
  <si>
    <t>UGPAA230</t>
  </si>
  <si>
    <t>UGPAA235</t>
  </si>
  <si>
    <t>UGPAD163</t>
  </si>
  <si>
    <t>UGPAD178</t>
  </si>
  <si>
    <t>ON 17,85</t>
  </si>
  <si>
    <t>UGPAM180</t>
  </si>
  <si>
    <t>UGPAM185</t>
  </si>
  <si>
    <t>UGPAM190</t>
  </si>
  <si>
    <t>UGPAM195</t>
  </si>
  <si>
    <t>UGPAM200</t>
  </si>
  <si>
    <t>UGPAM207</t>
  </si>
  <si>
    <t>UGPAM210</t>
  </si>
  <si>
    <t>UGPAM220</t>
  </si>
  <si>
    <t>UGPAM240</t>
  </si>
  <si>
    <t>UGPAP178</t>
  </si>
  <si>
    <t>UGPAP286</t>
  </si>
  <si>
    <t>USIMA105</t>
  </si>
  <si>
    <t>USIMA110</t>
  </si>
  <si>
    <t>USIMA120</t>
  </si>
  <si>
    <t>USIMA122</t>
  </si>
  <si>
    <t>USIMA127</t>
  </si>
  <si>
    <t>USIMA145</t>
  </si>
  <si>
    <t>PNA 14,56</t>
  </si>
  <si>
    <t>USIMA160</t>
  </si>
  <si>
    <t>PNA 16,06</t>
  </si>
  <si>
    <t>USIMA165</t>
  </si>
  <si>
    <t>PNA 16,56</t>
  </si>
  <si>
    <t>USIMA871</t>
  </si>
  <si>
    <t>USIMA900</t>
  </si>
  <si>
    <t>USIMA950</t>
  </si>
  <si>
    <t>USIMB650</t>
  </si>
  <si>
    <t>PNA 6,50</t>
  </si>
  <si>
    <t>USIMC125</t>
  </si>
  <si>
    <t>PNA 12,50</t>
  </si>
  <si>
    <t>USIMD650</t>
  </si>
  <si>
    <t>USIMM100</t>
  </si>
  <si>
    <t>USIMM102</t>
  </si>
  <si>
    <t>USIMM105</t>
  </si>
  <si>
    <t>USIMM107</t>
  </si>
  <si>
    <t>USIMM117</t>
  </si>
  <si>
    <t>USIMM871</t>
  </si>
  <si>
    <t>USIMM950</t>
  </si>
  <si>
    <t>USIMM990</t>
  </si>
  <si>
    <t>VALEA777</t>
  </si>
  <si>
    <t>ON 77,74</t>
  </si>
  <si>
    <t>VALEB582</t>
  </si>
  <si>
    <t>VALEC497</t>
  </si>
  <si>
    <t>VALEC675</t>
  </si>
  <si>
    <t>VALEE585</t>
  </si>
  <si>
    <t>VALEE687</t>
  </si>
  <si>
    <t>VALEE732</t>
  </si>
  <si>
    <t>VALEF717</t>
  </si>
  <si>
    <t>VALEG677</t>
  </si>
  <si>
    <t>VALEJ590</t>
  </si>
  <si>
    <t>VALEJ637</t>
  </si>
  <si>
    <t>VALEL55</t>
  </si>
  <si>
    <t>VALEM615</t>
  </si>
  <si>
    <t>VALEM655</t>
  </si>
  <si>
    <t>VALEM657</t>
  </si>
  <si>
    <t>VALEM665</t>
  </si>
  <si>
    <t>VALEM667</t>
  </si>
  <si>
    <t>VALEM677</t>
  </si>
  <si>
    <t>VALEM685</t>
  </si>
  <si>
    <t>VALEM687</t>
  </si>
  <si>
    <t>VALEM695</t>
  </si>
  <si>
    <t>VALEM697</t>
  </si>
  <si>
    <t>VALEM702</t>
  </si>
  <si>
    <t>VALEM707</t>
  </si>
  <si>
    <t>VALEM712</t>
  </si>
  <si>
    <t>VALEM717</t>
  </si>
  <si>
    <t>VALEM722</t>
  </si>
  <si>
    <t>VALEM757</t>
  </si>
  <si>
    <t>VALEN630</t>
  </si>
  <si>
    <t>VALEN665</t>
  </si>
  <si>
    <t>VALEN767</t>
  </si>
  <si>
    <t>ON 76,74</t>
  </si>
  <si>
    <t>VALEN827</t>
  </si>
  <si>
    <t>ON 82,74</t>
  </si>
  <si>
    <t>VALEO497</t>
  </si>
  <si>
    <t>VALEO540</t>
  </si>
  <si>
    <t>VALEP670</t>
  </si>
  <si>
    <t>VALEP690</t>
  </si>
  <si>
    <t>VALEQ635</t>
  </si>
  <si>
    <t>VALEQ672</t>
  </si>
  <si>
    <t>VALEQ732</t>
  </si>
  <si>
    <t>VALES667</t>
  </si>
  <si>
    <t>VALEV590</t>
  </si>
  <si>
    <t>VALEV607</t>
  </si>
  <si>
    <t>VALEV637</t>
  </si>
  <si>
    <t>VALEV647</t>
  </si>
  <si>
    <t>VALEV657</t>
  </si>
  <si>
    <t>VALEV667</t>
  </si>
  <si>
    <t>VALEV677</t>
  </si>
  <si>
    <t>VALEV687</t>
  </si>
  <si>
    <t>VALEX55</t>
  </si>
  <si>
    <t>VIVTA450</t>
  </si>
  <si>
    <t>VIVTA460</t>
  </si>
  <si>
    <t>VIVTA465</t>
  </si>
  <si>
    <t>VIVTA470</t>
  </si>
  <si>
    <t>VIVTA490</t>
  </si>
  <si>
    <t>VIVTA495</t>
  </si>
  <si>
    <t>PN 49,50</t>
  </si>
  <si>
    <t>VIVTA500</t>
  </si>
  <si>
    <t>VIVTM420</t>
  </si>
  <si>
    <t>VIVTM425</t>
  </si>
  <si>
    <t>VIVTM430</t>
  </si>
  <si>
    <t>VIVTM440</t>
  </si>
  <si>
    <t>VIVTM450</t>
  </si>
  <si>
    <t>VIVTM460</t>
  </si>
  <si>
    <t>VIVTM465</t>
  </si>
  <si>
    <t>VIVTM470</t>
  </si>
  <si>
    <t>VVARA107</t>
  </si>
  <si>
    <t>VVARA147</t>
  </si>
  <si>
    <t>VVARA167</t>
  </si>
  <si>
    <t>VVARA175</t>
  </si>
  <si>
    <t>VVARA197</t>
  </si>
  <si>
    <t>VVARB102</t>
  </si>
  <si>
    <t>VVARB107</t>
  </si>
  <si>
    <t>VVARC182</t>
  </si>
  <si>
    <t>VVARC212</t>
  </si>
  <si>
    <t>VVARD172</t>
  </si>
  <si>
    <t>VVARD182</t>
  </si>
  <si>
    <t>VVARD195</t>
  </si>
  <si>
    <t>VVARD207</t>
  </si>
  <si>
    <t>VVARD220</t>
  </si>
  <si>
    <t>VVARE187</t>
  </si>
  <si>
    <t>VVARE192</t>
  </si>
  <si>
    <t>VVARE215</t>
  </si>
  <si>
    <t>VVARE217</t>
  </si>
  <si>
    <t>VVARE250</t>
  </si>
  <si>
    <t>VVARG90</t>
  </si>
  <si>
    <t>VVARM107</t>
  </si>
  <si>
    <t>VVARM152</t>
  </si>
  <si>
    <t>VVARM155</t>
  </si>
  <si>
    <t>VVARM167</t>
  </si>
  <si>
    <t>VVARM172</t>
  </si>
  <si>
    <t>VVARM180</t>
  </si>
  <si>
    <t>VVARM187</t>
  </si>
  <si>
    <t>VVARM207</t>
  </si>
  <si>
    <t>VVARM227</t>
  </si>
  <si>
    <t>VVARN182</t>
  </si>
  <si>
    <t>VVARN255</t>
  </si>
  <si>
    <t>VVARP162</t>
  </si>
  <si>
    <t>VVARP172</t>
  </si>
  <si>
    <t>VVARP195</t>
  </si>
  <si>
    <t>WDOH21P005125</t>
  </si>
  <si>
    <t>WDOH21P005500</t>
  </si>
  <si>
    <t>WDOJ21P005400</t>
  </si>
  <si>
    <t>WEGEA810</t>
  </si>
  <si>
    <t>WEGEA850</t>
  </si>
  <si>
    <t>WEGEA860</t>
  </si>
  <si>
    <t>WEGEA870</t>
  </si>
  <si>
    <t>ON 87,00</t>
  </si>
  <si>
    <t>WEGEA880</t>
  </si>
  <si>
    <t>WEGEA890</t>
  </si>
  <si>
    <t>WEGEA900</t>
  </si>
  <si>
    <t>WEGEB570</t>
  </si>
  <si>
    <t>WEGEM780</t>
  </si>
  <si>
    <t>WEGEM900</t>
  </si>
  <si>
    <t>YDUQA250</t>
  </si>
  <si>
    <t>YDUQA260</t>
  </si>
  <si>
    <t>YDUQA270</t>
  </si>
  <si>
    <t>YDUQA280</t>
  </si>
  <si>
    <t>YDUQA290</t>
  </si>
  <si>
    <t>YDUQA300</t>
  </si>
  <si>
    <t>YDUQA310</t>
  </si>
  <si>
    <t>YDUQC385</t>
  </si>
  <si>
    <t>YDUQC445</t>
  </si>
  <si>
    <t>YDUQF312</t>
  </si>
  <si>
    <t>ON 30,49</t>
  </si>
  <si>
    <t>ON 32,49</t>
  </si>
  <si>
    <t>YDUQM240</t>
  </si>
  <si>
    <t>YDUQM245</t>
  </si>
  <si>
    <t>YDUQM250</t>
  </si>
  <si>
    <t>YDUQM255</t>
  </si>
  <si>
    <t>YDUQM260</t>
  </si>
  <si>
    <t>YDUQM270</t>
  </si>
  <si>
    <t>YDUQM275</t>
  </si>
  <si>
    <t>YDUQM280</t>
  </si>
  <si>
    <t>YDUQM290</t>
  </si>
  <si>
    <t>YDUQM300</t>
  </si>
  <si>
    <t>YDUQM310</t>
  </si>
  <si>
    <t>YDUQO360</t>
  </si>
  <si>
    <t>YDUQO365</t>
  </si>
  <si>
    <t>YDUQO380</t>
  </si>
  <si>
    <t>YDUQR262</t>
  </si>
  <si>
    <t>Companhia Energetica de Sao Paulo A Pref Shs</t>
  </si>
  <si>
    <t>CESP5</t>
  </si>
  <si>
    <t>Aeris Industria e Cm de Es pr Gr de ErSA</t>
  </si>
  <si>
    <t>AERI3</t>
  </si>
  <si>
    <t>Cury Construtora E Incorporadora SA</t>
  </si>
  <si>
    <t>CURY3</t>
  </si>
  <si>
    <t>Rede D'Or Sao Luiz SA</t>
  </si>
  <si>
    <t>RDOR3</t>
  </si>
  <si>
    <t>IT Now IDIV Fundo de Indice</t>
  </si>
  <si>
    <t>DIVO11</t>
  </si>
  <si>
    <t>Hidrovias do Brasil SA</t>
  </si>
  <si>
    <t>HBSA3</t>
  </si>
  <si>
    <t>Mmx Mineracao e Metalicos Closed Fund</t>
  </si>
  <si>
    <t>MMXM11</t>
  </si>
  <si>
    <t>3R Petroleum Oleo e Gas SA</t>
  </si>
  <si>
    <t>RRRP3</t>
  </si>
  <si>
    <t>Padtec Holding SA</t>
  </si>
  <si>
    <t>Empreendimentos Pague Menos SA</t>
  </si>
  <si>
    <t>PGMN3</t>
  </si>
  <si>
    <t>Celulose Irani</t>
  </si>
  <si>
    <t>Renova Energia SA</t>
  </si>
  <si>
    <t>RNEW3</t>
  </si>
  <si>
    <t>Transocean Ltd BDR</t>
  </si>
  <si>
    <t>RIGG34</t>
  </si>
  <si>
    <t>Track &amp; Field Co SA</t>
  </si>
  <si>
    <t>TFCO4</t>
  </si>
  <si>
    <t>TPI Triunfo Participacoes e Invest. SA</t>
  </si>
  <si>
    <t>FII CX CEDAECI ER MB</t>
  </si>
  <si>
    <t>FII OURINVESCI ER MB</t>
  </si>
  <si>
    <t>FII EUROPAR CI ER</t>
  </si>
  <si>
    <t>FII RB CAP ICI ER MB</t>
  </si>
  <si>
    <t>Galapagos Fundo de Fundos FII FI Imobiliario</t>
  </si>
  <si>
    <t>CSHG GR</t>
  </si>
  <si>
    <t>Fundo de Investimento Imobiliario Ourinvest Logistica Closed Fund</t>
  </si>
  <si>
    <t>HSI Ativos Financeiros Fi Imobiliario</t>
  </si>
  <si>
    <t>HSAF11</t>
  </si>
  <si>
    <t>Vinci Energia FIP Infraestrutura</t>
  </si>
  <si>
    <t>VIGT11</t>
  </si>
  <si>
    <t>Biontech Se Bdr</t>
  </si>
  <si>
    <t>B1NT34</t>
  </si>
  <si>
    <t>Booking Holdings Inc Bdr</t>
  </si>
  <si>
    <t>BKNG34</t>
  </si>
  <si>
    <t>Aura Minerals Bdr</t>
  </si>
  <si>
    <t>AURA33</t>
  </si>
  <si>
    <t>Trend ETF LBMA Ouro FI Indice IE</t>
  </si>
  <si>
    <t>GOLD11</t>
  </si>
  <si>
    <t>ARK Genomic Revolution ETF</t>
  </si>
  <si>
    <t>ARKG</t>
  </si>
  <si>
    <t>Pacer Benchmark Data &amp; Infrastructure RE SCTR</t>
  </si>
  <si>
    <t>SRVR</t>
  </si>
  <si>
    <t>Equinix Inc</t>
  </si>
  <si>
    <t>EQIX</t>
  </si>
  <si>
    <t>Invesco S&amp;P 500 Quality ETF</t>
  </si>
  <si>
    <t>SPHQ</t>
  </si>
  <si>
    <t>iShares 20 Plus Year Treasury Bond ETF</t>
  </si>
  <si>
    <t>TLT</t>
  </si>
  <si>
    <t>iShares MSCI Intl Quality Factor ETF</t>
  </si>
  <si>
    <t>IQLT</t>
  </si>
  <si>
    <t>Vanguard Emerging Markets Stock Index Fund ETF</t>
  </si>
  <si>
    <t>VWO</t>
  </si>
  <si>
    <t>Alpha Architect Internatl Quantitative Value ETF</t>
  </si>
  <si>
    <t>IVAL</t>
  </si>
  <si>
    <t>Vanguard Global ex-US Real Estate Index Fd ETF</t>
  </si>
  <si>
    <t>VNQI</t>
  </si>
  <si>
    <t>Vanguard Value Index Fund ETF</t>
  </si>
  <si>
    <t>VTV</t>
  </si>
  <si>
    <t>Alpha Architect US Quantitative Value ETF</t>
  </si>
  <si>
    <t>QVAL</t>
  </si>
  <si>
    <t>iShares MSCI Emerging Markets Min Vol Factor ETF</t>
  </si>
  <si>
    <t>EEMV</t>
  </si>
  <si>
    <t>ON 9,65</t>
  </si>
  <si>
    <t>ABEVA105</t>
  </si>
  <si>
    <t>ON 10,15</t>
  </si>
  <si>
    <t>ABEVA110</t>
  </si>
  <si>
    <t>ON 10,65</t>
  </si>
  <si>
    <t>ABEVA115</t>
  </si>
  <si>
    <t>ON 11,15</t>
  </si>
  <si>
    <t>ABEVA120</t>
  </si>
  <si>
    <t>ON 11,65</t>
  </si>
  <si>
    <t>ON 12,15</t>
  </si>
  <si>
    <t>ON 12,65</t>
  </si>
  <si>
    <t>ON 12,90</t>
  </si>
  <si>
    <t>ON 13,15</t>
  </si>
  <si>
    <t>ON 13,65</t>
  </si>
  <si>
    <t>ABEVA142</t>
  </si>
  <si>
    <t>ON 13,90</t>
  </si>
  <si>
    <t>ON 14,15</t>
  </si>
  <si>
    <t>ON 14,40</t>
  </si>
  <si>
    <t>ON 14,65</t>
  </si>
  <si>
    <t>ON 15,15</t>
  </si>
  <si>
    <t>ON 15,40</t>
  </si>
  <si>
    <t>ON 15,65</t>
  </si>
  <si>
    <t>ON 16,15</t>
  </si>
  <si>
    <t>ON 16,65</t>
  </si>
  <si>
    <t>ON 17,15</t>
  </si>
  <si>
    <t>ON 17,65</t>
  </si>
  <si>
    <t>ON 18,15</t>
  </si>
  <si>
    <t>ON 18,65</t>
  </si>
  <si>
    <t>ABEVA980</t>
  </si>
  <si>
    <t>ABEVB145</t>
  </si>
  <si>
    <t>ABEVB150</t>
  </si>
  <si>
    <t>ABEVB155</t>
  </si>
  <si>
    <t>ABEVB160</t>
  </si>
  <si>
    <t>ABEVB165</t>
  </si>
  <si>
    <t>ABEVB170</t>
  </si>
  <si>
    <t>ABEVB175</t>
  </si>
  <si>
    <t>ABEVB180</t>
  </si>
  <si>
    <t>ABEVB185</t>
  </si>
  <si>
    <t>ABEVB190</t>
  </si>
  <si>
    <t>ABEVB195</t>
  </si>
  <si>
    <t>ON 19,15</t>
  </si>
  <si>
    <t>ABEVC127</t>
  </si>
  <si>
    <t>ON 12,40</t>
  </si>
  <si>
    <t>ON 13,40</t>
  </si>
  <si>
    <t>ABEVC160</t>
  </si>
  <si>
    <t>ABEVC162</t>
  </si>
  <si>
    <t>ON 15,90</t>
  </si>
  <si>
    <t>ABEVC166</t>
  </si>
  <si>
    <t>ABEVC181</t>
  </si>
  <si>
    <t>ABEVC191</t>
  </si>
  <si>
    <t>ON 19,65</t>
  </si>
  <si>
    <t>ABEVC201</t>
  </si>
  <si>
    <t>ON 20,15</t>
  </si>
  <si>
    <t>ON 20,40</t>
  </si>
  <si>
    <t>ON 21,40</t>
  </si>
  <si>
    <t>ON 14,73</t>
  </si>
  <si>
    <t>ON 15,73</t>
  </si>
  <si>
    <t>ON 16,23</t>
  </si>
  <si>
    <t>ON 16,73</t>
  </si>
  <si>
    <t>ABEVD210</t>
  </si>
  <si>
    <t>ON 20,73</t>
  </si>
  <si>
    <t>ABEVE170</t>
  </si>
  <si>
    <t>ABEVF160</t>
  </si>
  <si>
    <t>ABEVF177</t>
  </si>
  <si>
    <t>ON 17,40</t>
  </si>
  <si>
    <t>ABEVF180</t>
  </si>
  <si>
    <t>ON 18,90</t>
  </si>
  <si>
    <t>ABEVF210</t>
  </si>
  <si>
    <t>ON 20,65</t>
  </si>
  <si>
    <t>ABEVF212</t>
  </si>
  <si>
    <t>ON 20,90</t>
  </si>
  <si>
    <t>ABEVF215</t>
  </si>
  <si>
    <t>ON 21,15</t>
  </si>
  <si>
    <t>ON 30,65</t>
  </si>
  <si>
    <t>ABEVG14</t>
  </si>
  <si>
    <t>ABEVG180</t>
  </si>
  <si>
    <t>ABEVG182</t>
  </si>
  <si>
    <t>ON 17,90</t>
  </si>
  <si>
    <t>ABEVG185</t>
  </si>
  <si>
    <t>ABEVG205</t>
  </si>
  <si>
    <t>ABEVG212</t>
  </si>
  <si>
    <t>ABEVG220</t>
  </si>
  <si>
    <t>ON 21,65</t>
  </si>
  <si>
    <t>ABEVL21</t>
  </si>
  <si>
    <t>ON 21,90</t>
  </si>
  <si>
    <t>ABEVM142</t>
  </si>
  <si>
    <t>ABEVM190</t>
  </si>
  <si>
    <t>ABEVN110</t>
  </si>
  <si>
    <t>ABEVN115</t>
  </si>
  <si>
    <t>ABEVN120</t>
  </si>
  <si>
    <t>ABEVN125</t>
  </si>
  <si>
    <t>ABEVN130</t>
  </si>
  <si>
    <t>ABEVN135</t>
  </si>
  <si>
    <t>ABEVN140</t>
  </si>
  <si>
    <t>ABEVN145</t>
  </si>
  <si>
    <t>ABEVN150</t>
  </si>
  <si>
    <t>ABEVN155</t>
  </si>
  <si>
    <t>ABEVN160</t>
  </si>
  <si>
    <t>ABEVN165</t>
  </si>
  <si>
    <t>ABEVN170</t>
  </si>
  <si>
    <t>ABEVN175</t>
  </si>
  <si>
    <t>ABEVN185</t>
  </si>
  <si>
    <t>ABEVN195</t>
  </si>
  <si>
    <t>ABEVO136</t>
  </si>
  <si>
    <t>ABEVO137</t>
  </si>
  <si>
    <t>ABEVO146</t>
  </si>
  <si>
    <t>ABEVO154</t>
  </si>
  <si>
    <t>ABEVO160</t>
  </si>
  <si>
    <t>ABEVO162</t>
  </si>
  <si>
    <t>ABEVQ170</t>
  </si>
  <si>
    <t>ABEVR140</t>
  </si>
  <si>
    <t>ABEVR142</t>
  </si>
  <si>
    <t>ABEVR155</t>
  </si>
  <si>
    <t>ABEVR157</t>
  </si>
  <si>
    <t>ABEVR160</t>
  </si>
  <si>
    <t>ABEVR177</t>
  </si>
  <si>
    <t>ABEVR180</t>
  </si>
  <si>
    <t>ABEVR210</t>
  </si>
  <si>
    <t>ABEVR212</t>
  </si>
  <si>
    <t>ABEVR215</t>
  </si>
  <si>
    <t>ON 11,40</t>
  </si>
  <si>
    <t>ABEVS14</t>
  </si>
  <si>
    <t>ABEVS142</t>
  </si>
  <si>
    <t>ABEVS157</t>
  </si>
  <si>
    <t>ABEVS180</t>
  </si>
  <si>
    <t>ABEVS185</t>
  </si>
  <si>
    <t>ABEVS212</t>
  </si>
  <si>
    <t>ABEVX21</t>
  </si>
  <si>
    <t>ALPAA417</t>
  </si>
  <si>
    <t>PN 41,75</t>
  </si>
  <si>
    <t>ALUPM237</t>
  </si>
  <si>
    <t>AMARC820</t>
  </si>
  <si>
    <t>ARZZA680</t>
  </si>
  <si>
    <t>ARZZA740</t>
  </si>
  <si>
    <t>ARZZM680</t>
  </si>
  <si>
    <t>ARZZM700</t>
  </si>
  <si>
    <t>ARZZN640</t>
  </si>
  <si>
    <t>AZULA220</t>
  </si>
  <si>
    <t>AZULA300</t>
  </si>
  <si>
    <t>AZULA310</t>
  </si>
  <si>
    <t>AZULA320</t>
  </si>
  <si>
    <t>AZULA390</t>
  </si>
  <si>
    <t>PN 39,00</t>
  </si>
  <si>
    <t>AZULB370</t>
  </si>
  <si>
    <t>AZULB390</t>
  </si>
  <si>
    <t>AZULB400</t>
  </si>
  <si>
    <t>AZULC470</t>
  </si>
  <si>
    <t>AZULM282</t>
  </si>
  <si>
    <t>AZULM300</t>
  </si>
  <si>
    <t>AZULM310</t>
  </si>
  <si>
    <t>AZULM320</t>
  </si>
  <si>
    <t>AZULM390</t>
  </si>
  <si>
    <t>AZULM420</t>
  </si>
  <si>
    <t>AZULN310</t>
  </si>
  <si>
    <t>AZULN320</t>
  </si>
  <si>
    <t>AZULN350</t>
  </si>
  <si>
    <t>AZULN370</t>
  </si>
  <si>
    <t>AZULN380</t>
  </si>
  <si>
    <t>AZULN390</t>
  </si>
  <si>
    <t>AZULN400</t>
  </si>
  <si>
    <t>AZULN450</t>
  </si>
  <si>
    <t>AZULO100</t>
  </si>
  <si>
    <t>AZULO240</t>
  </si>
  <si>
    <t>AZULO470</t>
  </si>
  <si>
    <t>B3SAA438</t>
  </si>
  <si>
    <t>B3SAA441</t>
  </si>
  <si>
    <t>B3SAA446</t>
  </si>
  <si>
    <t>B3SAA451</t>
  </si>
  <si>
    <t>B3SAA453</t>
  </si>
  <si>
    <t>B3SAA456</t>
  </si>
  <si>
    <t>B3SAA463</t>
  </si>
  <si>
    <t>B3SAA481</t>
  </si>
  <si>
    <t>B3SAA486</t>
  </si>
  <si>
    <t>B3SAA506</t>
  </si>
  <si>
    <t>B3SAA606</t>
  </si>
  <si>
    <t>B3SAA616</t>
  </si>
  <si>
    <t>B3SAA628</t>
  </si>
  <si>
    <t>B3SAA646</t>
  </si>
  <si>
    <t>B3SAA656</t>
  </si>
  <si>
    <t>B3SAA666</t>
  </si>
  <si>
    <t>B3SAA671</t>
  </si>
  <si>
    <t>B3SAA676</t>
  </si>
  <si>
    <t>B3SAA681</t>
  </si>
  <si>
    <t>B3SAA686</t>
  </si>
  <si>
    <t>B3SAA691</t>
  </si>
  <si>
    <t>B3SAA696</t>
  </si>
  <si>
    <t>B3SAA701</t>
  </si>
  <si>
    <t>B3SAB412</t>
  </si>
  <si>
    <t>B3SAB417</t>
  </si>
  <si>
    <t>B3SAB479</t>
  </si>
  <si>
    <t>B3SAB482</t>
  </si>
  <si>
    <t>B3SAB562</t>
  </si>
  <si>
    <t>B3SAB582</t>
  </si>
  <si>
    <t>B3SAB587</t>
  </si>
  <si>
    <t>B3SAB597</t>
  </si>
  <si>
    <t>B3SAB602</t>
  </si>
  <si>
    <t>B3SAB607</t>
  </si>
  <si>
    <t>B3SAB612</t>
  </si>
  <si>
    <t>B3SAB622</t>
  </si>
  <si>
    <t>B3SAB627</t>
  </si>
  <si>
    <t>B3SAB632</t>
  </si>
  <si>
    <t>B3SAB637</t>
  </si>
  <si>
    <t>B3SAB642</t>
  </si>
  <si>
    <t>B3SAB682</t>
  </si>
  <si>
    <t>B3SAB702</t>
  </si>
  <si>
    <t>B3SAB742</t>
  </si>
  <si>
    <t>B3SAC582</t>
  </si>
  <si>
    <t>B3SAC592</t>
  </si>
  <si>
    <t>B3SAC622</t>
  </si>
  <si>
    <t>B3SAC632</t>
  </si>
  <si>
    <t>B3SAC635</t>
  </si>
  <si>
    <t>B3SAC647</t>
  </si>
  <si>
    <t>B3SAC677</t>
  </si>
  <si>
    <t>B3SAD562</t>
  </si>
  <si>
    <t>B3SAD577</t>
  </si>
  <si>
    <t>B3SAD582</t>
  </si>
  <si>
    <t>B3SAD587</t>
  </si>
  <si>
    <t>B3SAD597</t>
  </si>
  <si>
    <t>B3SAD617</t>
  </si>
  <si>
    <t>B3SAD637</t>
  </si>
  <si>
    <t>B3SAD642</t>
  </si>
  <si>
    <t>B3SAD647</t>
  </si>
  <si>
    <t>B3SAD652</t>
  </si>
  <si>
    <t>B3SAD667</t>
  </si>
  <si>
    <t>B3SAD707</t>
  </si>
  <si>
    <t>B3SAD732</t>
  </si>
  <si>
    <t>B3SAF265</t>
  </si>
  <si>
    <t>B3SAF382</t>
  </si>
  <si>
    <t>B3SAF450</t>
  </si>
  <si>
    <t>B3SAF480</t>
  </si>
  <si>
    <t>B3SAF545</t>
  </si>
  <si>
    <t>B3SAF580</t>
  </si>
  <si>
    <t>B3SAF585</t>
  </si>
  <si>
    <t>B3SAF605</t>
  </si>
  <si>
    <t>B3SAF650</t>
  </si>
  <si>
    <t>B3SAF675</t>
  </si>
  <si>
    <t>B3SAL227</t>
  </si>
  <si>
    <t>B3SAL237</t>
  </si>
  <si>
    <t>B3SAL442</t>
  </si>
  <si>
    <t>B3SAM423</t>
  </si>
  <si>
    <t>B3SAM438</t>
  </si>
  <si>
    <t>B3SAM441</t>
  </si>
  <si>
    <t>B3SAM446</t>
  </si>
  <si>
    <t>B3SAM453</t>
  </si>
  <si>
    <t>B3SAM463</t>
  </si>
  <si>
    <t>B3SAM471</t>
  </si>
  <si>
    <t>B3SAM478</t>
  </si>
  <si>
    <t>B3SAM488</t>
  </si>
  <si>
    <t>B3SAM493</t>
  </si>
  <si>
    <t>B3SAM586</t>
  </si>
  <si>
    <t>B3SAM636</t>
  </si>
  <si>
    <t>B3SAM648</t>
  </si>
  <si>
    <t>B3SAM656</t>
  </si>
  <si>
    <t>B3SAM666</t>
  </si>
  <si>
    <t>B3SAM668</t>
  </si>
  <si>
    <t>B3SAM676</t>
  </si>
  <si>
    <t>B3SAM696</t>
  </si>
  <si>
    <t>B3SAM701</t>
  </si>
  <si>
    <t>B3SAM706</t>
  </si>
  <si>
    <t>B3SAM723</t>
  </si>
  <si>
    <t>B3SAM728</t>
  </si>
  <si>
    <t>B3SAM738</t>
  </si>
  <si>
    <t>B3SAM788</t>
  </si>
  <si>
    <t>B3SAN447</t>
  </si>
  <si>
    <t>B3SAN462</t>
  </si>
  <si>
    <t>B3SAN467</t>
  </si>
  <si>
    <t>B3SAN472</t>
  </si>
  <si>
    <t>B3SAN477</t>
  </si>
  <si>
    <t>B3SAN482</t>
  </si>
  <si>
    <t>B3SAN487</t>
  </si>
  <si>
    <t>B3SAN492</t>
  </si>
  <si>
    <t>B3SAN497</t>
  </si>
  <si>
    <t>B3SAN502</t>
  </si>
  <si>
    <t>B3SAN527</t>
  </si>
  <si>
    <t>B3SAN532</t>
  </si>
  <si>
    <t>B3SAN537</t>
  </si>
  <si>
    <t>B3SAN542</t>
  </si>
  <si>
    <t>B3SAN547</t>
  </si>
  <si>
    <t>B3SAN557</t>
  </si>
  <si>
    <t>B3SAN562</t>
  </si>
  <si>
    <t>B3SAN567</t>
  </si>
  <si>
    <t>B3SAN572</t>
  </si>
  <si>
    <t>B3SAN577</t>
  </si>
  <si>
    <t>B3SAN582</t>
  </si>
  <si>
    <t>B3SAN587</t>
  </si>
  <si>
    <t>B3SAN597</t>
  </si>
  <si>
    <t>B3SAN602</t>
  </si>
  <si>
    <t>B3SAN607</t>
  </si>
  <si>
    <t>B3SAN612</t>
  </si>
  <si>
    <t>B3SAN622</t>
  </si>
  <si>
    <t>B3SAN627</t>
  </si>
  <si>
    <t>B3SAN637</t>
  </si>
  <si>
    <t>B3SAN657</t>
  </si>
  <si>
    <t>B3SAN660</t>
  </si>
  <si>
    <t>B3SAO537</t>
  </si>
  <si>
    <t>B3SAO552</t>
  </si>
  <si>
    <t>B3SAO570</t>
  </si>
  <si>
    <t>B3SAO577</t>
  </si>
  <si>
    <t>B3SAO580</t>
  </si>
  <si>
    <t>B3SAO605</t>
  </si>
  <si>
    <t>B3SAO612</t>
  </si>
  <si>
    <t>B3SAO615</t>
  </si>
  <si>
    <t>B3SAO647</t>
  </si>
  <si>
    <t>B3SAO687</t>
  </si>
  <si>
    <t>B3SAP552</t>
  </si>
  <si>
    <t>B3SAP557</t>
  </si>
  <si>
    <t>B3SAP617</t>
  </si>
  <si>
    <t>B3SAP622</t>
  </si>
  <si>
    <t>B3SAR450</t>
  </si>
  <si>
    <t>B3SAR480</t>
  </si>
  <si>
    <t>B3SAR525</t>
  </si>
  <si>
    <t>B3SAR570</t>
  </si>
  <si>
    <t>B3SAS592</t>
  </si>
  <si>
    <t>B3SAV207</t>
  </si>
  <si>
    <t>B3SAX237</t>
  </si>
  <si>
    <t>BBASA262</t>
  </si>
  <si>
    <t>BBASA272</t>
  </si>
  <si>
    <t>BBASA280</t>
  </si>
  <si>
    <t>BBASA285</t>
  </si>
  <si>
    <t>BBASA287</t>
  </si>
  <si>
    <t>BBASA302</t>
  </si>
  <si>
    <t>BBASA307</t>
  </si>
  <si>
    <t>ON 31,24</t>
  </si>
  <si>
    <t>ON 32,24</t>
  </si>
  <si>
    <t>ON 33,24</t>
  </si>
  <si>
    <t>ON 33,99</t>
  </si>
  <si>
    <t>ON 34,49</t>
  </si>
  <si>
    <t>ON 35,24</t>
  </si>
  <si>
    <t>ON 35,49</t>
  </si>
  <si>
    <t>ON 36,24</t>
  </si>
  <si>
    <t>ON 37,99</t>
  </si>
  <si>
    <t>ON 38,24</t>
  </si>
  <si>
    <t>ON 38,49</t>
  </si>
  <si>
    <t>ON 39,24</t>
  </si>
  <si>
    <t>BBASA405</t>
  </si>
  <si>
    <t>BBASA410</t>
  </si>
  <si>
    <t>BBASA415</t>
  </si>
  <si>
    <t>ON 41,49</t>
  </si>
  <si>
    <t>BBASA42</t>
  </si>
  <si>
    <t>BBASA420</t>
  </si>
  <si>
    <t>ON 41,99</t>
  </si>
  <si>
    <t>BBASA425</t>
  </si>
  <si>
    <t>ON 43,49</t>
  </si>
  <si>
    <t>BBASA442</t>
  </si>
  <si>
    <t>ON 44,24</t>
  </si>
  <si>
    <t>BBASA445</t>
  </si>
  <si>
    <t>BBASA449</t>
  </si>
  <si>
    <t>ON 44,99</t>
  </si>
  <si>
    <t>ON 46,49</t>
  </si>
  <si>
    <t>BBASA467</t>
  </si>
  <si>
    <t>ON 45,99</t>
  </si>
  <si>
    <t>ON 47,49</t>
  </si>
  <si>
    <t>ON 46,99</t>
  </si>
  <si>
    <t>ON 48,49</t>
  </si>
  <si>
    <t>ON 48,99</t>
  </si>
  <si>
    <t>BBASA600</t>
  </si>
  <si>
    <t>ON 19,26</t>
  </si>
  <si>
    <t>BBASB271</t>
  </si>
  <si>
    <t>BBASB273</t>
  </si>
  <si>
    <t>ON 27,26</t>
  </si>
  <si>
    <t>BBASB276</t>
  </si>
  <si>
    <t>ON 27,51</t>
  </si>
  <si>
    <t>BBASB291</t>
  </si>
  <si>
    <t>ON 30,51</t>
  </si>
  <si>
    <t>ON 31,26</t>
  </si>
  <si>
    <t>BBASB323</t>
  </si>
  <si>
    <t>ON 32,01</t>
  </si>
  <si>
    <t>BBASB328</t>
  </si>
  <si>
    <t>ON 32,51</t>
  </si>
  <si>
    <t>BBASB333</t>
  </si>
  <si>
    <t>ON 33,51</t>
  </si>
  <si>
    <t>ON 33,01</t>
  </si>
  <si>
    <t>BBASB343</t>
  </si>
  <si>
    <t>ON 34,26</t>
  </si>
  <si>
    <t>ON 33,76</t>
  </si>
  <si>
    <t>ON 34,51</t>
  </si>
  <si>
    <t>ON 34,01</t>
  </si>
  <si>
    <t>BBASB353</t>
  </si>
  <si>
    <t>ON 35,26</t>
  </si>
  <si>
    <t>ON 36,51</t>
  </si>
  <si>
    <t>ON 37,01</t>
  </si>
  <si>
    <t>ON 37,76</t>
  </si>
  <si>
    <t>ON 39,26</t>
  </si>
  <si>
    <t>BBASB405</t>
  </si>
  <si>
    <t>ON 40,26</t>
  </si>
  <si>
    <t>ON 40,76</t>
  </si>
  <si>
    <t>BBASB420</t>
  </si>
  <si>
    <t>ON 41,76</t>
  </si>
  <si>
    <t>BBASB427</t>
  </si>
  <si>
    <t>ON 48,51</t>
  </si>
  <si>
    <t>BBASB460</t>
  </si>
  <si>
    <t>ON 46,26</t>
  </si>
  <si>
    <t>ON 46,76</t>
  </si>
  <si>
    <t>ON 48,26</t>
  </si>
  <si>
    <t>ON 53,26</t>
  </si>
  <si>
    <t>BBASB660</t>
  </si>
  <si>
    <t>ON 65,76</t>
  </si>
  <si>
    <t>BBASC235</t>
  </si>
  <si>
    <t>BBASC242</t>
  </si>
  <si>
    <t>ON 24,51</t>
  </si>
  <si>
    <t>ON 25,26</t>
  </si>
  <si>
    <t>ON 25,51</t>
  </si>
  <si>
    <t>ON 26,51</t>
  </si>
  <si>
    <t>ON 29,76</t>
  </si>
  <si>
    <t>ON 30,01</t>
  </si>
  <si>
    <t>ON 30,26</t>
  </si>
  <si>
    <t>ON 30,76</t>
  </si>
  <si>
    <t>ON 32,76</t>
  </si>
  <si>
    <t>ON 35,01</t>
  </si>
  <si>
    <t>ON 34,76</t>
  </si>
  <si>
    <t>ON 35,51</t>
  </si>
  <si>
    <t>ON 38,51</t>
  </si>
  <si>
    <t>ON 39,01</t>
  </si>
  <si>
    <t>ON 39,51</t>
  </si>
  <si>
    <t>BBASC457</t>
  </si>
  <si>
    <t>ON 45,76</t>
  </si>
  <si>
    <t>ON 49,26</t>
  </si>
  <si>
    <t>ON 51,26</t>
  </si>
  <si>
    <t>BBASC530</t>
  </si>
  <si>
    <t>ON 55,26</t>
  </si>
  <si>
    <t>BBASC702</t>
  </si>
  <si>
    <t>ON 70,26</t>
  </si>
  <si>
    <t>BBASC802</t>
  </si>
  <si>
    <t>ON 80,26</t>
  </si>
  <si>
    <t>ON 22,26</t>
  </si>
  <si>
    <t>ON 28,26</t>
  </si>
  <si>
    <t>ON 35,76</t>
  </si>
  <si>
    <t>BBASD380</t>
  </si>
  <si>
    <t>ON 38,01</t>
  </si>
  <si>
    <t>BBASD387</t>
  </si>
  <si>
    <t>ON 38,76</t>
  </si>
  <si>
    <t>BBASD393</t>
  </si>
  <si>
    <t>BBASD41</t>
  </si>
  <si>
    <t>ON 41,01</t>
  </si>
  <si>
    <t>BBASD432</t>
  </si>
  <si>
    <t>BBASD457</t>
  </si>
  <si>
    <t>BBASD462</t>
  </si>
  <si>
    <t>BBASD467</t>
  </si>
  <si>
    <t>BBASD477</t>
  </si>
  <si>
    <t>ON 47,76</t>
  </si>
  <si>
    <t>BBASD497</t>
  </si>
  <si>
    <t>ON 49,76</t>
  </si>
  <si>
    <t>BBASD515</t>
  </si>
  <si>
    <t>ON 51,51</t>
  </si>
  <si>
    <t>BBASD555</t>
  </si>
  <si>
    <t>ON 55,51</t>
  </si>
  <si>
    <t>ON 36,01</t>
  </si>
  <si>
    <t>ON 36,26</t>
  </si>
  <si>
    <t>ON 36,76</t>
  </si>
  <si>
    <t>BBASE378</t>
  </si>
  <si>
    <t>BBASE413</t>
  </si>
  <si>
    <t>ON 29,94</t>
  </si>
  <si>
    <t>ON 32,94</t>
  </si>
  <si>
    <t>ON 33,94</t>
  </si>
  <si>
    <t>BBASF354</t>
  </si>
  <si>
    <t>ON 35,44</t>
  </si>
  <si>
    <t>BBASF362</t>
  </si>
  <si>
    <t>ON 38,94</t>
  </si>
  <si>
    <t>ON 39,94</t>
  </si>
  <si>
    <t>BBASF414</t>
  </si>
  <si>
    <t>ON 41,44</t>
  </si>
  <si>
    <t>BBASF440</t>
  </si>
  <si>
    <t>ON 43,94</t>
  </si>
  <si>
    <t>BBASF451</t>
  </si>
  <si>
    <t>ON 45,19</t>
  </si>
  <si>
    <t>BBASF460</t>
  </si>
  <si>
    <t>ON 45,94</t>
  </si>
  <si>
    <t>BBASF505</t>
  </si>
  <si>
    <t>ON 50,44</t>
  </si>
  <si>
    <t>ON 28,73</t>
  </si>
  <si>
    <t>BBASG387</t>
  </si>
  <si>
    <t>BBASG419</t>
  </si>
  <si>
    <t>BBASH413</t>
  </si>
  <si>
    <t>ON 41,39</t>
  </si>
  <si>
    <t>ON 44,64</t>
  </si>
  <si>
    <t>BBASL350</t>
  </si>
  <si>
    <t>ON 34,90</t>
  </si>
  <si>
    <t>BBASL450</t>
  </si>
  <si>
    <t>ON 44,90</t>
  </si>
  <si>
    <t>BBASM237</t>
  </si>
  <si>
    <t>BBASM250</t>
  </si>
  <si>
    <t>BBASM260</t>
  </si>
  <si>
    <t>BBASM267</t>
  </si>
  <si>
    <t>BBASM270</t>
  </si>
  <si>
    <t>BBASM277</t>
  </si>
  <si>
    <t>BBASM280</t>
  </si>
  <si>
    <t>BBASM285</t>
  </si>
  <si>
    <t>BBASM357</t>
  </si>
  <si>
    <t>BBASM360</t>
  </si>
  <si>
    <t>BBASM362</t>
  </si>
  <si>
    <t>BBASM364</t>
  </si>
  <si>
    <t>BBASM365</t>
  </si>
  <si>
    <t>BBASM368</t>
  </si>
  <si>
    <t>BBASM372</t>
  </si>
  <si>
    <t>BBASM378</t>
  </si>
  <si>
    <t>BBASM379</t>
  </si>
  <si>
    <t>BBASM383</t>
  </si>
  <si>
    <t>BBASM388</t>
  </si>
  <si>
    <t>BBASM390</t>
  </si>
  <si>
    <t>BBASM393</t>
  </si>
  <si>
    <t>BBASM395</t>
  </si>
  <si>
    <t>BBASM403</t>
  </si>
  <si>
    <t>BBASM410</t>
  </si>
  <si>
    <t>BBASM42</t>
  </si>
  <si>
    <t>BBASM420</t>
  </si>
  <si>
    <t>BBASM425</t>
  </si>
  <si>
    <t>BBASM442</t>
  </si>
  <si>
    <t>BBASM449</t>
  </si>
  <si>
    <t>BBASM655</t>
  </si>
  <si>
    <t>BBASN271</t>
  </si>
  <si>
    <t>BBASN273</t>
  </si>
  <si>
    <t>BBASN286</t>
  </si>
  <si>
    <t>ON 28,51</t>
  </si>
  <si>
    <t>ON 28,76</t>
  </si>
  <si>
    <t>BBASN291</t>
  </si>
  <si>
    <t>BBASN293</t>
  </si>
  <si>
    <t>BBASN296</t>
  </si>
  <si>
    <t>ON 29,51</t>
  </si>
  <si>
    <t>BBASN300</t>
  </si>
  <si>
    <t>BBASN301</t>
  </si>
  <si>
    <t>BBASN308</t>
  </si>
  <si>
    <t>BBASN316</t>
  </si>
  <si>
    <t>ON 31,51</t>
  </si>
  <si>
    <t>BBASN322</t>
  </si>
  <si>
    <t>ON 31,76</t>
  </si>
  <si>
    <t>BBASN333</t>
  </si>
  <si>
    <t>BBASN336</t>
  </si>
  <si>
    <t>BBASN346</t>
  </si>
  <si>
    <t>BBASN353</t>
  </si>
  <si>
    <t>BBASN376</t>
  </si>
  <si>
    <t>BBASN377</t>
  </si>
  <si>
    <t>BBASN381</t>
  </si>
  <si>
    <t>BBASN400</t>
  </si>
  <si>
    <t>BBASN420</t>
  </si>
  <si>
    <t>BBASN660</t>
  </si>
  <si>
    <t>BBASO235</t>
  </si>
  <si>
    <t>BBASO237</t>
  </si>
  <si>
    <t>ON 24,76</t>
  </si>
  <si>
    <t>BBASO280</t>
  </si>
  <si>
    <t>ON 27,76</t>
  </si>
  <si>
    <t>BBASO328</t>
  </si>
  <si>
    <t>BBASO371</t>
  </si>
  <si>
    <t>BBASO392</t>
  </si>
  <si>
    <t>BBASO402</t>
  </si>
  <si>
    <t>BBASO457</t>
  </si>
  <si>
    <t>BBASO530</t>
  </si>
  <si>
    <t>BBASP380</t>
  </si>
  <si>
    <t>BBASP387</t>
  </si>
  <si>
    <t>BBASP41</t>
  </si>
  <si>
    <t>BBASP432</t>
  </si>
  <si>
    <t>BBASP457</t>
  </si>
  <si>
    <t>BBASP462</t>
  </si>
  <si>
    <t>BBASP467</t>
  </si>
  <si>
    <t>BBASP477</t>
  </si>
  <si>
    <t>BBASP497</t>
  </si>
  <si>
    <t>BBASP500</t>
  </si>
  <si>
    <t>ON 50,01</t>
  </si>
  <si>
    <t>BBASQ230</t>
  </si>
  <si>
    <t>BBASQ313</t>
  </si>
  <si>
    <t>BBASQ345</t>
  </si>
  <si>
    <t>BBASQ373</t>
  </si>
  <si>
    <t>ON 30,94</t>
  </si>
  <si>
    <t>BBASR354</t>
  </si>
  <si>
    <t>ON 36,94</t>
  </si>
  <si>
    <t>BBASR414</t>
  </si>
  <si>
    <t>BBASR440</t>
  </si>
  <si>
    <t>BBASR460</t>
  </si>
  <si>
    <t>BBASR495</t>
  </si>
  <si>
    <t>ON 49,44</t>
  </si>
  <si>
    <t>BBASR505</t>
  </si>
  <si>
    <t>BBASR520</t>
  </si>
  <si>
    <t>ON 51,94</t>
  </si>
  <si>
    <t>BBAST240</t>
  </si>
  <si>
    <t>BBASX350</t>
  </si>
  <si>
    <t>BBASX450</t>
  </si>
  <si>
    <t>BBDCA160</t>
  </si>
  <si>
    <t>PN 16,54</t>
  </si>
  <si>
    <t>BBDCA163</t>
  </si>
  <si>
    <t>BBDCA165</t>
  </si>
  <si>
    <t>BBDCA180</t>
  </si>
  <si>
    <t>BBDCA181</t>
  </si>
  <si>
    <t>BBDCA186</t>
  </si>
  <si>
    <t>BBDCA196</t>
  </si>
  <si>
    <t>BBDCA197</t>
  </si>
  <si>
    <t>BBDCA254</t>
  </si>
  <si>
    <t>BBDCA28</t>
  </si>
  <si>
    <t>BBDCA284</t>
  </si>
  <si>
    <t>BBDCA289</t>
  </si>
  <si>
    <t>BBDCA296</t>
  </si>
  <si>
    <t>BBDCA299</t>
  </si>
  <si>
    <t>BBDCA300</t>
  </si>
  <si>
    <t>BBDCA304</t>
  </si>
  <si>
    <t>BBDCA306</t>
  </si>
  <si>
    <t>BBDCA313</t>
  </si>
  <si>
    <t>BBDCA318</t>
  </si>
  <si>
    <t>BBDCA324</t>
  </si>
  <si>
    <t>PN 20,05</t>
  </si>
  <si>
    <t>PN 19,55</t>
  </si>
  <si>
    <t>BBDCB200</t>
  </si>
  <si>
    <t>PN 20,55</t>
  </si>
  <si>
    <t>PN 20,30</t>
  </si>
  <si>
    <t>BBDCB211</t>
  </si>
  <si>
    <t>PN 20,80</t>
  </si>
  <si>
    <t>PN 22,55</t>
  </si>
  <si>
    <t>BBDCB218</t>
  </si>
  <si>
    <t>PN 22,80</t>
  </si>
  <si>
    <t>PN 21,55</t>
  </si>
  <si>
    <t>BBDCB220</t>
  </si>
  <si>
    <t>BBDCB221</t>
  </si>
  <si>
    <t>PN 22,30</t>
  </si>
  <si>
    <t>BBDCB226</t>
  </si>
  <si>
    <t>PN 23,05</t>
  </si>
  <si>
    <t>BBDCB227</t>
  </si>
  <si>
    <t>BBDCB230</t>
  </si>
  <si>
    <t>PN 23,55</t>
  </si>
  <si>
    <t>PN 24,05</t>
  </si>
  <si>
    <t>BBDCB236</t>
  </si>
  <si>
    <t>PN 23,30</t>
  </si>
  <si>
    <t>PN 24,30</t>
  </si>
  <si>
    <t>BBDCB240</t>
  </si>
  <si>
    <t>PN 23,80</t>
  </si>
  <si>
    <t>BBDCB245</t>
  </si>
  <si>
    <t>PN 25,05</t>
  </si>
  <si>
    <t>BBDCB250</t>
  </si>
  <si>
    <t>PN 24,80</t>
  </si>
  <si>
    <t>BBDCB255</t>
  </si>
  <si>
    <t>PN 25,30</t>
  </si>
  <si>
    <t>BBDCB259</t>
  </si>
  <si>
    <t>PN 25,55</t>
  </si>
  <si>
    <t>BBDCB260</t>
  </si>
  <si>
    <t>BBDCB261</t>
  </si>
  <si>
    <t>PN 25,80</t>
  </si>
  <si>
    <t>BBDCB264</t>
  </si>
  <si>
    <t>PN 26,05</t>
  </si>
  <si>
    <t>BBDCB265</t>
  </si>
  <si>
    <t>BBDCB266</t>
  </si>
  <si>
    <t>PN 26,30</t>
  </si>
  <si>
    <t>BBDCB269</t>
  </si>
  <si>
    <t>PN 26,55</t>
  </si>
  <si>
    <t>BBDCB270</t>
  </si>
  <si>
    <t>BBDCB271</t>
  </si>
  <si>
    <t>PN 26,80</t>
  </si>
  <si>
    <t>PN 27,55</t>
  </si>
  <si>
    <t>BBDCB28</t>
  </si>
  <si>
    <t>BBDCB284</t>
  </si>
  <si>
    <t>BBDCB287</t>
  </si>
  <si>
    <t>ON 28,42</t>
  </si>
  <si>
    <t>PN 28,55</t>
  </si>
  <si>
    <t>BBDCB29</t>
  </si>
  <si>
    <t>BBDCB294</t>
  </si>
  <si>
    <t>PN 29,05</t>
  </si>
  <si>
    <t>PN 29,55</t>
  </si>
  <si>
    <t>BBDCB303</t>
  </si>
  <si>
    <t>PN 30,05</t>
  </si>
  <si>
    <t>BBDCB306</t>
  </si>
  <si>
    <t>PN 30,30</t>
  </si>
  <si>
    <t>BBDCB308</t>
  </si>
  <si>
    <t>PN 30,55</t>
  </si>
  <si>
    <t>PN 31,05</t>
  </si>
  <si>
    <t>PN 34,05</t>
  </si>
  <si>
    <t>PN 18,99</t>
  </si>
  <si>
    <t>PN 16,99</t>
  </si>
  <si>
    <t>BBDCC181</t>
  </si>
  <si>
    <t>PN 18,74</t>
  </si>
  <si>
    <t>PN 19,24</t>
  </si>
  <si>
    <t>PN 19,99</t>
  </si>
  <si>
    <t>PN 19,74</t>
  </si>
  <si>
    <t>PN 20,24</t>
  </si>
  <si>
    <t>PN 20,49</t>
  </si>
  <si>
    <t>PN 20,74</t>
  </si>
  <si>
    <t>PN 20,99</t>
  </si>
  <si>
    <t>PN 21,24</t>
  </si>
  <si>
    <t>PN 21,49</t>
  </si>
  <si>
    <t>PN 22,24</t>
  </si>
  <si>
    <t>PN 21,99</t>
  </si>
  <si>
    <t>PN 23,74</t>
  </si>
  <si>
    <t>PN 22,49</t>
  </si>
  <si>
    <t>PN 22,74</t>
  </si>
  <si>
    <t>PN 22,99</t>
  </si>
  <si>
    <t>PN 23,49</t>
  </si>
  <si>
    <t>BBDCC24</t>
  </si>
  <si>
    <t>PN 23,99</t>
  </si>
  <si>
    <t>PN 24,24</t>
  </si>
  <si>
    <t>PN 25,24</t>
  </si>
  <si>
    <t>BBDCC258</t>
  </si>
  <si>
    <t>PN 25,49</t>
  </si>
  <si>
    <t>PN 25,74</t>
  </si>
  <si>
    <t>PN 26,24</t>
  </si>
  <si>
    <t>BBDCC272</t>
  </si>
  <si>
    <t>BBDCC280</t>
  </si>
  <si>
    <t>BBDCC285</t>
  </si>
  <si>
    <t>BBDCC287</t>
  </si>
  <si>
    <t>BBDCC288</t>
  </si>
  <si>
    <t>BBDCC295</t>
  </si>
  <si>
    <t>BBDCC303</t>
  </si>
  <si>
    <t>BBDCC315</t>
  </si>
  <si>
    <t>PN 24,59</t>
  </si>
  <si>
    <t>BBDCD269</t>
  </si>
  <si>
    <t>BBDCD278</t>
  </si>
  <si>
    <t>BBDCD279</t>
  </si>
  <si>
    <t>BBDCD284</t>
  </si>
  <si>
    <t>BBDCD299</t>
  </si>
  <si>
    <t>BBDCD309</t>
  </si>
  <si>
    <t>PN 30,59</t>
  </si>
  <si>
    <t>BBDCD314</t>
  </si>
  <si>
    <t>BBDCD324</t>
  </si>
  <si>
    <t>BBDCD339</t>
  </si>
  <si>
    <t>PN 22,28</t>
  </si>
  <si>
    <t>BBDCE258</t>
  </si>
  <si>
    <t>PN 25,53</t>
  </si>
  <si>
    <t>BBDCE276</t>
  </si>
  <si>
    <t>BBDCE278</t>
  </si>
  <si>
    <t>PN 27,53</t>
  </si>
  <si>
    <t>BBDCE281</t>
  </si>
  <si>
    <t>BBDCE311</t>
  </si>
  <si>
    <t>BBDCE316</t>
  </si>
  <si>
    <t>BBDCF174</t>
  </si>
  <si>
    <t>BBDCF256</t>
  </si>
  <si>
    <t>BBDCF261</t>
  </si>
  <si>
    <t>BBDCF271</t>
  </si>
  <si>
    <t>BBDCF276</t>
  </si>
  <si>
    <t>BBDCF286</t>
  </si>
  <si>
    <t>BBDCF296</t>
  </si>
  <si>
    <t>BBDCF304</t>
  </si>
  <si>
    <t>PN 19,53</t>
  </si>
  <si>
    <t>BBDCI346</t>
  </si>
  <si>
    <t>BBDCL1</t>
  </si>
  <si>
    <t>BBDCL249</t>
  </si>
  <si>
    <t>BBDCL257</t>
  </si>
  <si>
    <t>ON 25,42</t>
  </si>
  <si>
    <t>BBDCL305</t>
  </si>
  <si>
    <t>BBDCL307</t>
  </si>
  <si>
    <t>BBDCM163</t>
  </si>
  <si>
    <t>BBDCM166</t>
  </si>
  <si>
    <t>BBDCM196</t>
  </si>
  <si>
    <t>BBDCM197</t>
  </si>
  <si>
    <t>BBDCM204</t>
  </si>
  <si>
    <t>BBDCM217</t>
  </si>
  <si>
    <t>BBDCM234</t>
  </si>
  <si>
    <t>BBDCM239</t>
  </si>
  <si>
    <t>BBDCM244</t>
  </si>
  <si>
    <t>BBDCM249</t>
  </si>
  <si>
    <t>BBDCM254</t>
  </si>
  <si>
    <t>BBDCM261</t>
  </si>
  <si>
    <t>BBDCM263</t>
  </si>
  <si>
    <t>BBDCM266</t>
  </si>
  <si>
    <t>BBDCM268</t>
  </si>
  <si>
    <t>BBDCM271</t>
  </si>
  <si>
    <t>BBDCM273</t>
  </si>
  <si>
    <t>BBDCM278</t>
  </si>
  <si>
    <t>BBDCM28</t>
  </si>
  <si>
    <t>BBDCM280</t>
  </si>
  <si>
    <t>BBDCM283</t>
  </si>
  <si>
    <t>BBDCM286</t>
  </si>
  <si>
    <t>BBDCM288</t>
  </si>
  <si>
    <t>BBDCM289</t>
  </si>
  <si>
    <t>BBDCM291</t>
  </si>
  <si>
    <t>BBDCM293</t>
  </si>
  <si>
    <t>BBDCM298</t>
  </si>
  <si>
    <t>BBDCM299</t>
  </si>
  <si>
    <t>BBDCM300</t>
  </si>
  <si>
    <t>BBDCM313</t>
  </si>
  <si>
    <t>BBDCM318</t>
  </si>
  <si>
    <t>BBDCN186</t>
  </si>
  <si>
    <t>PN 19,80</t>
  </si>
  <si>
    <t>BBDCN200</t>
  </si>
  <si>
    <t>BBDCN204</t>
  </si>
  <si>
    <t>PN 21,80</t>
  </si>
  <si>
    <t>BBDCN209</t>
  </si>
  <si>
    <t>PN 21,05</t>
  </si>
  <si>
    <t>BBDCN211</t>
  </si>
  <si>
    <t>BBDCN214</t>
  </si>
  <si>
    <t>BBDCN215</t>
  </si>
  <si>
    <t>PN 21,30</t>
  </si>
  <si>
    <t>BBDCN218</t>
  </si>
  <si>
    <t>BBDCN221</t>
  </si>
  <si>
    <t>BBDCN224</t>
  </si>
  <si>
    <t>PN 22,05</t>
  </si>
  <si>
    <t>BBDCN226</t>
  </si>
  <si>
    <t>BBDCN227</t>
  </si>
  <si>
    <t>BBDCN234</t>
  </si>
  <si>
    <t>BBDCN235</t>
  </si>
  <si>
    <t>BBDCN236</t>
  </si>
  <si>
    <t>BBDCN238</t>
  </si>
  <si>
    <t>PN 24,55</t>
  </si>
  <si>
    <t>BBDCN239</t>
  </si>
  <si>
    <t>BBDCN240</t>
  </si>
  <si>
    <t>BBDCN241</t>
  </si>
  <si>
    <t>BBDCN245</t>
  </si>
  <si>
    <t>BBDCN249</t>
  </si>
  <si>
    <t>BBDCN250</t>
  </si>
  <si>
    <t>BBDCN259</t>
  </si>
  <si>
    <t>BBDCN260</t>
  </si>
  <si>
    <t>BBDCN261</t>
  </si>
  <si>
    <t>BBDCN264</t>
  </si>
  <si>
    <t>BBDCN266</t>
  </si>
  <si>
    <t>BBDCN269</t>
  </si>
  <si>
    <t>BBDCN270</t>
  </si>
  <si>
    <t>BBDCN271</t>
  </si>
  <si>
    <t>BBDCN28</t>
  </si>
  <si>
    <t>BBDCN289</t>
  </si>
  <si>
    <t>BBDCN29</t>
  </si>
  <si>
    <t>BBDCN294</t>
  </si>
  <si>
    <t>BBDCN303</t>
  </si>
  <si>
    <t>BBDCN306</t>
  </si>
  <si>
    <t>BBDCN345</t>
  </si>
  <si>
    <t>BBDCO100</t>
  </si>
  <si>
    <t>PN 18,24</t>
  </si>
  <si>
    <t>PN 17,74</t>
  </si>
  <si>
    <t>BBDCO231</t>
  </si>
  <si>
    <t>BBDCO239</t>
  </si>
  <si>
    <t>BBDCO24</t>
  </si>
  <si>
    <t>BBDCO246</t>
  </si>
  <si>
    <t>BBDCO251</t>
  </si>
  <si>
    <t>PN 24,74</t>
  </si>
  <si>
    <t>BBDCO253</t>
  </si>
  <si>
    <t>PN 24,99</t>
  </si>
  <si>
    <t>BBDCO258</t>
  </si>
  <si>
    <t>BBDCO261</t>
  </si>
  <si>
    <t>BBDCO265</t>
  </si>
  <si>
    <t>BBDCO266</t>
  </si>
  <si>
    <t>BBDCO275</t>
  </si>
  <si>
    <t>BBDCO276</t>
  </si>
  <si>
    <t>BBDCO285</t>
  </si>
  <si>
    <t>BBDCO287</t>
  </si>
  <si>
    <t>BBDCO292</t>
  </si>
  <si>
    <t>BBDCO295</t>
  </si>
  <si>
    <t>BBDCO303</t>
  </si>
  <si>
    <t>BBDCP234</t>
  </si>
  <si>
    <t>BBDCP254</t>
  </si>
  <si>
    <t>BBDCP259</t>
  </si>
  <si>
    <t>BBDCP269</t>
  </si>
  <si>
    <t>BBDCP301</t>
  </si>
  <si>
    <t>BBDCP339</t>
  </si>
  <si>
    <t>PN 21,53</t>
  </si>
  <si>
    <t>BBDCQ236</t>
  </si>
  <si>
    <t>PN 23,28</t>
  </si>
  <si>
    <t>BBDCQ241</t>
  </si>
  <si>
    <t>PN 23,78</t>
  </si>
  <si>
    <t>BBDCQ248</t>
  </si>
  <si>
    <t>PN 24,53</t>
  </si>
  <si>
    <t>BBDCQ303</t>
  </si>
  <si>
    <t>PN 30,03</t>
  </si>
  <si>
    <t>BBDCQ316</t>
  </si>
  <si>
    <t>BBDCR226</t>
  </si>
  <si>
    <t>BBDCR236</t>
  </si>
  <si>
    <t>BBDCR256</t>
  </si>
  <si>
    <t>BBDCR271</t>
  </si>
  <si>
    <t>BBDCR286</t>
  </si>
  <si>
    <t>BBDCR287</t>
  </si>
  <si>
    <t>ON 28,43</t>
  </si>
  <si>
    <t>BBDCR336</t>
  </si>
  <si>
    <t>BBDCU346</t>
  </si>
  <si>
    <t>BBDCW270</t>
  </si>
  <si>
    <t>BBDCX1</t>
  </si>
  <si>
    <t>BBDCX202</t>
  </si>
  <si>
    <t>ON 19,92</t>
  </si>
  <si>
    <t>BBDCX225</t>
  </si>
  <si>
    <t>BBDCX249</t>
  </si>
  <si>
    <t>BBSEA226</t>
  </si>
  <si>
    <t>BBSEA231</t>
  </si>
  <si>
    <t>BBSEA236</t>
  </si>
  <si>
    <t>BBSEA301</t>
  </si>
  <si>
    <t>BBSEA311</t>
  </si>
  <si>
    <t>BBSEA316</t>
  </si>
  <si>
    <t>ON 31,62</t>
  </si>
  <si>
    <t>BBSEA320</t>
  </si>
  <si>
    <t>ON 32,12</t>
  </si>
  <si>
    <t>BBSEA326</t>
  </si>
  <si>
    <t>BBSEA331</t>
  </si>
  <si>
    <t>ON 33,12</t>
  </si>
  <si>
    <t>BBSEA336</t>
  </si>
  <si>
    <t>BBSEA341</t>
  </si>
  <si>
    <t>ON 34,12</t>
  </si>
  <si>
    <t>BBSEB255</t>
  </si>
  <si>
    <t>BBSEB280</t>
  </si>
  <si>
    <t>BBSEB282</t>
  </si>
  <si>
    <t>BBSEB285</t>
  </si>
  <si>
    <t>BBSEB290</t>
  </si>
  <si>
    <t>BBSEB295</t>
  </si>
  <si>
    <t>BBSEB300</t>
  </si>
  <si>
    <t>BBSEB302</t>
  </si>
  <si>
    <t>BBSEB305</t>
  </si>
  <si>
    <t>BBSEB310</t>
  </si>
  <si>
    <t>BBSEB312</t>
  </si>
  <si>
    <t>BBSEB320</t>
  </si>
  <si>
    <t>BBSEB330</t>
  </si>
  <si>
    <t>BBSEB345</t>
  </si>
  <si>
    <t>BBSEB360</t>
  </si>
  <si>
    <t>BBSEC287</t>
  </si>
  <si>
    <t>BBSEC297</t>
  </si>
  <si>
    <t>BBSEM206</t>
  </si>
  <si>
    <t>BBSEM271</t>
  </si>
  <si>
    <t>BBSEM281</t>
  </si>
  <si>
    <t>BBSEM291</t>
  </si>
  <si>
    <t>BBSEM301</t>
  </si>
  <si>
    <t>BBSEM306</t>
  </si>
  <si>
    <t>BBSEN255</t>
  </si>
  <si>
    <t>BBSEN260</t>
  </si>
  <si>
    <t>BBSEN265</t>
  </si>
  <si>
    <t>BBSEN270</t>
  </si>
  <si>
    <t>BBSEN275</t>
  </si>
  <si>
    <t>BBSEN280</t>
  </si>
  <si>
    <t>BBSEN285</t>
  </si>
  <si>
    <t>BBSEN290</t>
  </si>
  <si>
    <t>BBSEN295</t>
  </si>
  <si>
    <t>BBSEN300</t>
  </si>
  <si>
    <t>BBSEN305</t>
  </si>
  <si>
    <t>BBSEN310</t>
  </si>
  <si>
    <t>BBSEN320</t>
  </si>
  <si>
    <t>BBSEN340</t>
  </si>
  <si>
    <t>BBSEN360</t>
  </si>
  <si>
    <t>BBSEO297</t>
  </si>
  <si>
    <t>BEEFA100</t>
  </si>
  <si>
    <t>BEEFA105</t>
  </si>
  <si>
    <t>BEEFA180</t>
  </si>
  <si>
    <t>BEEFA950</t>
  </si>
  <si>
    <t>BEEFB110</t>
  </si>
  <si>
    <t>BEEFB120</t>
  </si>
  <si>
    <t>BEEFB800</t>
  </si>
  <si>
    <t>BEEFM105</t>
  </si>
  <si>
    <t>BEEFM115</t>
  </si>
  <si>
    <t>BEEFM180</t>
  </si>
  <si>
    <t>BEEFM774</t>
  </si>
  <si>
    <t>BEEFM824</t>
  </si>
  <si>
    <t>BEEFN110</t>
  </si>
  <si>
    <t>BGIF21C023000</t>
  </si>
  <si>
    <t>BGIF21C024500</t>
  </si>
  <si>
    <t>BGIF21C025500</t>
  </si>
  <si>
    <t>BGIF21C025700</t>
  </si>
  <si>
    <t>BGIF21C026000</t>
  </si>
  <si>
    <t>BGIF21C026300</t>
  </si>
  <si>
    <t>BGIF21C026400</t>
  </si>
  <si>
    <t>BGIF21C026500</t>
  </si>
  <si>
    <t>BGIF21C026700</t>
  </si>
  <si>
    <t>BGIF21C026850</t>
  </si>
  <si>
    <t>BGIF21C027100</t>
  </si>
  <si>
    <t>BGIF21C027200</t>
  </si>
  <si>
    <t>BGIF21C027400</t>
  </si>
  <si>
    <t>BGIF21C028200</t>
  </si>
  <si>
    <t>BGIF21P023700</t>
  </si>
  <si>
    <t>BGIF21P024300</t>
  </si>
  <si>
    <t>BGIF21P025500</t>
  </si>
  <si>
    <t>BGIF21P026400</t>
  </si>
  <si>
    <t>BGIG21C025700</t>
  </si>
  <si>
    <t>BGIG21C026200</t>
  </si>
  <si>
    <t>BGIG21C026500</t>
  </si>
  <si>
    <t>BGIG21C026700</t>
  </si>
  <si>
    <t>BGIG21C027400</t>
  </si>
  <si>
    <t>BGIG21C027500</t>
  </si>
  <si>
    <t>BGIG21P024000</t>
  </si>
  <si>
    <t>BGIG21P025000</t>
  </si>
  <si>
    <t>BGIG21P025300</t>
  </si>
  <si>
    <t>BGIG21P026500</t>
  </si>
  <si>
    <t>BGIK21C023000</t>
  </si>
  <si>
    <t>BGIK21C026100</t>
  </si>
  <si>
    <t>BGIK21C026800</t>
  </si>
  <si>
    <t>BGIK21C026900</t>
  </si>
  <si>
    <t>BGIK21C027000</t>
  </si>
  <si>
    <t>BGIK21C027800</t>
  </si>
  <si>
    <t>BGIK21P021700</t>
  </si>
  <si>
    <t>BGIK21P029000</t>
  </si>
  <si>
    <t>BGIV21P024000</t>
  </si>
  <si>
    <t>BGIV21P024800</t>
  </si>
  <si>
    <t>BGIV21P025200</t>
  </si>
  <si>
    <t>BIDIB110</t>
  </si>
  <si>
    <t>UNT 110,00</t>
  </si>
  <si>
    <t>PN 5,05</t>
  </si>
  <si>
    <t>BOVAA110</t>
  </si>
  <si>
    <t>BOVAA114</t>
  </si>
  <si>
    <t>CI 114,00</t>
  </si>
  <si>
    <t>BOVAA117</t>
  </si>
  <si>
    <t>CI 117,00</t>
  </si>
  <si>
    <t>BOVAA119</t>
  </si>
  <si>
    <t>BOVAA121</t>
  </si>
  <si>
    <t>CI 121,00</t>
  </si>
  <si>
    <t>BOVAA122</t>
  </si>
  <si>
    <t>CI 122,00</t>
  </si>
  <si>
    <t>BOVAA123</t>
  </si>
  <si>
    <t>CI 123,00</t>
  </si>
  <si>
    <t>BOVAA125</t>
  </si>
  <si>
    <t>BOVAA127</t>
  </si>
  <si>
    <t>CI 127,00</t>
  </si>
  <si>
    <t>BOVAA129</t>
  </si>
  <si>
    <t>CI 129,00</t>
  </si>
  <si>
    <t>BOVAA131</t>
  </si>
  <si>
    <t>CI 131,00</t>
  </si>
  <si>
    <t>BOVAA139</t>
  </si>
  <si>
    <t>CI 139,00</t>
  </si>
  <si>
    <t>BOVAA600</t>
  </si>
  <si>
    <t>BOVAB100</t>
  </si>
  <si>
    <t>BOVAB102</t>
  </si>
  <si>
    <t>BOVAB103</t>
  </si>
  <si>
    <t>BOVAB106</t>
  </si>
  <si>
    <t>BOVAB110</t>
  </si>
  <si>
    <t>BOVAB112</t>
  </si>
  <si>
    <t>BOVAB114</t>
  </si>
  <si>
    <t>BOVAB116</t>
  </si>
  <si>
    <t>BOVAB118</t>
  </si>
  <si>
    <t>BOVAB120</t>
  </si>
  <si>
    <t>BOVAB122</t>
  </si>
  <si>
    <t>BOVAB124</t>
  </si>
  <si>
    <t>CI 124,00</t>
  </si>
  <si>
    <t>BOVAB126</t>
  </si>
  <si>
    <t>CI 126,00</t>
  </si>
  <si>
    <t>BOVAB128</t>
  </si>
  <si>
    <t>CI 128,00</t>
  </si>
  <si>
    <t>BOVAB130</t>
  </si>
  <si>
    <t>CI 130,00</t>
  </si>
  <si>
    <t>BOVAB132</t>
  </si>
  <si>
    <t>CI 132,00</t>
  </si>
  <si>
    <t>BOVAB134</t>
  </si>
  <si>
    <t>CI 134,00</t>
  </si>
  <si>
    <t>BOVAB136</t>
  </si>
  <si>
    <t>CI 136,00</t>
  </si>
  <si>
    <t>BOVAB140</t>
  </si>
  <si>
    <t>BOVAB800</t>
  </si>
  <si>
    <t>BOVAB850</t>
  </si>
  <si>
    <t>BOVAB900</t>
  </si>
  <si>
    <t>BOVAB97</t>
  </si>
  <si>
    <t>BOVAB980</t>
  </si>
  <si>
    <t>BOVAB990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</si>
  <si>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</si>
  <si>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</si>
  <si>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</si>
  <si>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</si>
  <si>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</si>
  <si>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</si>
  <si>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</si>
  <si>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</si>
  <si>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</si>
  <si>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</si>
  <si>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</si>
  <si>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BOVAC124</t>
  </si>
  <si>
    <t>BOVAC126</t>
  </si>
  <si>
    <t>BOVAC128</t>
  </si>
  <si>
    <t>BOVAC130</t>
  </si>
  <si>
    <t>BOVAC610</t>
  </si>
  <si>
    <t>BOVAC750</t>
  </si>
  <si>
    <t>BOVAC77</t>
  </si>
  <si>
    <t>CI 103,00</t>
  </si>
  <si>
    <t>BOVAC970</t>
  </si>
  <si>
    <t>BOVAD113</t>
  </si>
  <si>
    <t>CI 113,00</t>
  </si>
  <si>
    <t>BOVAD940</t>
  </si>
  <si>
    <t>BOVAL11</t>
  </si>
  <si>
    <t>BOVAM108</t>
  </si>
  <si>
    <t>BOVAM110</t>
  </si>
  <si>
    <t>BOVAM114</t>
  </si>
  <si>
    <t>BOVAM117</t>
  </si>
  <si>
    <t>BOVAM118</t>
  </si>
  <si>
    <t>BOVAM119</t>
  </si>
  <si>
    <t>BOVAM120</t>
  </si>
  <si>
    <t>BOVAM121</t>
  </si>
  <si>
    <t>BOVAM122</t>
  </si>
  <si>
    <t>BOVAM123</t>
  </si>
  <si>
    <t>BOVAM125</t>
  </si>
  <si>
    <t>BOVAM127</t>
  </si>
  <si>
    <t>BOVAM129</t>
  </si>
  <si>
    <t>BOVAM131</t>
  </si>
  <si>
    <t>BOVAN100</t>
  </si>
  <si>
    <t>BOVAN102</t>
  </si>
  <si>
    <t>BOVAN103</t>
  </si>
  <si>
    <t>BOVAN106</t>
  </si>
  <si>
    <t>BOVAN110</t>
  </si>
  <si>
    <t>BOVAN112</t>
  </si>
  <si>
    <t>BOVAN114</t>
  </si>
  <si>
    <t>BOVAN116</t>
  </si>
  <si>
    <t>BOVAN118</t>
  </si>
  <si>
    <t>BOVAN128</t>
  </si>
  <si>
    <t>BOVAN130</t>
  </si>
  <si>
    <t>BOVAN132</t>
  </si>
  <si>
    <t>BOVAN134</t>
  </si>
  <si>
    <t>BOVAN136</t>
  </si>
  <si>
    <t>BOVAN138</t>
  </si>
  <si>
    <t>CI 138,00</t>
  </si>
  <si>
    <t>BOVAN140</t>
  </si>
  <si>
    <t>BOVAN500</t>
  </si>
  <si>
    <t>BOVAN780</t>
  </si>
  <si>
    <t>BOVAN790</t>
  </si>
  <si>
    <t>CI 70,00</t>
  </si>
  <si>
    <t>BOVAN97</t>
  </si>
  <si>
    <t>BOVAN980</t>
  </si>
  <si>
    <t>BOVAN990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</si>
  <si>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</si>
  <si>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</si>
  <si>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</si>
  <si>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</si>
  <si>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</si>
  <si>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</si>
  <si>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</si>
  <si>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</si>
  <si>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</si>
  <si>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BOVAO610</t>
  </si>
  <si>
    <t>BOVAO77</t>
  </si>
  <si>
    <t>BOVAO970</t>
  </si>
  <si>
    <t>BOVAP104</t>
  </si>
  <si>
    <t>BOVAP113</t>
  </si>
  <si>
    <t>BOVAP940</t>
  </si>
  <si>
    <t>BOVAX11</t>
  </si>
  <si>
    <t>BOVVA120</t>
  </si>
  <si>
    <t>BOVVA122</t>
  </si>
  <si>
    <t>BOVVA124</t>
  </si>
  <si>
    <t>BOVVB116</t>
  </si>
  <si>
    <t>BOVVB118</t>
  </si>
  <si>
    <t>BOVVB120</t>
  </si>
  <si>
    <t>BOVVB122</t>
  </si>
  <si>
    <t>BOVVB124</t>
  </si>
  <si>
    <t>BOVVM106</t>
  </si>
  <si>
    <t>BOVVM112</t>
  </si>
  <si>
    <t>BOVVM118</t>
  </si>
  <si>
    <t>BOVVM120</t>
  </si>
  <si>
    <t>BOVVN112</t>
  </si>
  <si>
    <t>BOVVN116</t>
  </si>
  <si>
    <t>BOVVN118</t>
  </si>
  <si>
    <t>BOVVN120</t>
  </si>
  <si>
    <t>BPACA105</t>
  </si>
  <si>
    <t>BPACA645</t>
  </si>
  <si>
    <t>BPACA655</t>
  </si>
  <si>
    <t>BPACA815</t>
  </si>
  <si>
    <t>BPACA835</t>
  </si>
  <si>
    <t>BPACA845</t>
  </si>
  <si>
    <t>BPACA890</t>
  </si>
  <si>
    <t>BPACA895</t>
  </si>
  <si>
    <t>BPACA905</t>
  </si>
  <si>
    <t>BPACA920</t>
  </si>
  <si>
    <t>BPACA935</t>
  </si>
  <si>
    <t>BPACA950</t>
  </si>
  <si>
    <t>BPACA965</t>
  </si>
  <si>
    <t>BPACA980</t>
  </si>
  <si>
    <t>BPACB101</t>
  </si>
  <si>
    <t>BPACB103</t>
  </si>
  <si>
    <t>BPACB990</t>
  </si>
  <si>
    <t>BPACM132</t>
  </si>
  <si>
    <t>BPACM655</t>
  </si>
  <si>
    <t>BPACM685</t>
  </si>
  <si>
    <t>BPACM725</t>
  </si>
  <si>
    <t>BPACM815</t>
  </si>
  <si>
    <t>BPACM825</t>
  </si>
  <si>
    <t>BPACM835</t>
  </si>
  <si>
    <t>BPACM845</t>
  </si>
  <si>
    <t>BPACM855</t>
  </si>
  <si>
    <t>BPACM865</t>
  </si>
  <si>
    <t>BPACM875</t>
  </si>
  <si>
    <t>BPACM890</t>
  </si>
  <si>
    <t>BPACM905</t>
  </si>
  <si>
    <t>BPACM920</t>
  </si>
  <si>
    <t>BPACM935</t>
  </si>
  <si>
    <t>BPACM950</t>
  </si>
  <si>
    <t>BPACM980</t>
  </si>
  <si>
    <t>BPACN820</t>
  </si>
  <si>
    <t>BPACN860</t>
  </si>
  <si>
    <t>BPACN930</t>
  </si>
  <si>
    <t>BPACN970</t>
  </si>
  <si>
    <t>BPACQ725</t>
  </si>
  <si>
    <t>BRAPA551</t>
  </si>
  <si>
    <t>PN 55,13</t>
  </si>
  <si>
    <t>BRAPA560</t>
  </si>
  <si>
    <t>PN 54,13</t>
  </si>
  <si>
    <t>BRAPA561</t>
  </si>
  <si>
    <t>PN 56,13</t>
  </si>
  <si>
    <t>BRAPA571</t>
  </si>
  <si>
    <t>PN 57,13</t>
  </si>
  <si>
    <t>BRAPA581</t>
  </si>
  <si>
    <t>PN 58,13</t>
  </si>
  <si>
    <t>BRAPA591</t>
  </si>
  <si>
    <t>PN 59,13</t>
  </si>
  <si>
    <t>BRAPA600</t>
  </si>
  <si>
    <t>PN 60,13</t>
  </si>
  <si>
    <t>BRAPA610</t>
  </si>
  <si>
    <t>PN 61,13</t>
  </si>
  <si>
    <t>BRAPA620</t>
  </si>
  <si>
    <t>PN 62,13</t>
  </si>
  <si>
    <t>BRAPA630</t>
  </si>
  <si>
    <t>PN 63,13</t>
  </si>
  <si>
    <t>BRAPA640</t>
  </si>
  <si>
    <t>PN 64,13</t>
  </si>
  <si>
    <t>BRAPA651</t>
  </si>
  <si>
    <t>PN 65,13</t>
  </si>
  <si>
    <t>BRAPA661</t>
  </si>
  <si>
    <t>PN 66,13</t>
  </si>
  <si>
    <t>BRAPA671</t>
  </si>
  <si>
    <t>PN 67,13</t>
  </si>
  <si>
    <t>BRAPA681</t>
  </si>
  <si>
    <t>PN 68,13</t>
  </si>
  <si>
    <t>BRAPA691</t>
  </si>
  <si>
    <t>PN 69,13</t>
  </si>
  <si>
    <t>BRAPA711</t>
  </si>
  <si>
    <t>PN 71,13</t>
  </si>
  <si>
    <t>BRAPA731</t>
  </si>
  <si>
    <t>PN 73,13</t>
  </si>
  <si>
    <t>BRAPA741</t>
  </si>
  <si>
    <t>PN 74,13</t>
  </si>
  <si>
    <t>BRAPA781</t>
  </si>
  <si>
    <t>PN 78,13</t>
  </si>
  <si>
    <t>BRAPA821</t>
  </si>
  <si>
    <t>PN 82,13</t>
  </si>
  <si>
    <t>BRAPB485</t>
  </si>
  <si>
    <t>BRAPB487</t>
  </si>
  <si>
    <t>PN 48,75</t>
  </si>
  <si>
    <t>BRAPB630</t>
  </si>
  <si>
    <t>PN 63,00</t>
  </si>
  <si>
    <t>BRAPB640</t>
  </si>
  <si>
    <t>PN 64,00</t>
  </si>
  <si>
    <t>BRAPB650</t>
  </si>
  <si>
    <t>PN 65,00</t>
  </si>
  <si>
    <t>BRAPB660</t>
  </si>
  <si>
    <t>PN 66,00</t>
  </si>
  <si>
    <t>BRAPB670</t>
  </si>
  <si>
    <t>PN 67,00</t>
  </si>
  <si>
    <t>BRAPB680</t>
  </si>
  <si>
    <t>PN 68,00</t>
  </si>
  <si>
    <t>BRAPB690</t>
  </si>
  <si>
    <t>PN 69,00</t>
  </si>
  <si>
    <t>BRAPB800</t>
  </si>
  <si>
    <t>BRAPF560</t>
  </si>
  <si>
    <t>PN 56,00</t>
  </si>
  <si>
    <t>BRAPI510</t>
  </si>
  <si>
    <t>PN 51,00</t>
  </si>
  <si>
    <t>BRAPM435</t>
  </si>
  <si>
    <t>PN 41,63</t>
  </si>
  <si>
    <t>BRAPM540</t>
  </si>
  <si>
    <t>BRAPM550</t>
  </si>
  <si>
    <t>BRAPM551</t>
  </si>
  <si>
    <t>BRAPM560</t>
  </si>
  <si>
    <t>BRAPM561</t>
  </si>
  <si>
    <t>BRAPM571</t>
  </si>
  <si>
    <t>BRAPM581</t>
  </si>
  <si>
    <t>BRAPM591</t>
  </si>
  <si>
    <t>BRAPM600</t>
  </si>
  <si>
    <t>BRAPM610</t>
  </si>
  <si>
    <t>BRAPM620</t>
  </si>
  <si>
    <t>BRAPM630</t>
  </si>
  <si>
    <t>BRAPM640</t>
  </si>
  <si>
    <t>BRAPM651</t>
  </si>
  <si>
    <t>BRAPM661</t>
  </si>
  <si>
    <t>BRAPM671</t>
  </si>
  <si>
    <t>BRAPN345</t>
  </si>
  <si>
    <t>BRAPN505</t>
  </si>
  <si>
    <t>PN 50,50</t>
  </si>
  <si>
    <t>BRAPN620</t>
  </si>
  <si>
    <t>PN 62,00</t>
  </si>
  <si>
    <t>BRAPN630</t>
  </si>
  <si>
    <t>BRAPN640</t>
  </si>
  <si>
    <t>BRAPN650</t>
  </si>
  <si>
    <t>BRAPN660</t>
  </si>
  <si>
    <t>BRAPN670</t>
  </si>
  <si>
    <t>BRAPR530</t>
  </si>
  <si>
    <t>BRDTA175</t>
  </si>
  <si>
    <t>ON 17,14</t>
  </si>
  <si>
    <t>BRDTA177</t>
  </si>
  <si>
    <t>ON 17,39</t>
  </si>
  <si>
    <t>BRDTA180</t>
  </si>
  <si>
    <t>ON 17,64</t>
  </si>
  <si>
    <t>BRDTA182</t>
  </si>
  <si>
    <t>ON 17,89</t>
  </si>
  <si>
    <t>BRDTA185</t>
  </si>
  <si>
    <t>ON 18,14</t>
  </si>
  <si>
    <t>BRDTA192</t>
  </si>
  <si>
    <t>ON 18,89</t>
  </si>
  <si>
    <t>BRDTA197</t>
  </si>
  <si>
    <t>ON 19,39</t>
  </si>
  <si>
    <t>BRDTA200</t>
  </si>
  <si>
    <t>ON 19,64</t>
  </si>
  <si>
    <t>BRDTA207</t>
  </si>
  <si>
    <t>ON 20,39</t>
  </si>
  <si>
    <t>ON 21,39</t>
  </si>
  <si>
    <t>ON 20,64</t>
  </si>
  <si>
    <t>BRDTA215</t>
  </si>
  <si>
    <t>ON 21,14</t>
  </si>
  <si>
    <t>ON 21,64</t>
  </si>
  <si>
    <t>BRDTA222</t>
  </si>
  <si>
    <t>ON 21,89</t>
  </si>
  <si>
    <t>BRDTA227</t>
  </si>
  <si>
    <t>ON 22,39</t>
  </si>
  <si>
    <t>ON 22,64</t>
  </si>
  <si>
    <t>BRDTA232</t>
  </si>
  <si>
    <t>ON 22,89</t>
  </si>
  <si>
    <t>BRDTA237</t>
  </si>
  <si>
    <t>ON 23,39</t>
  </si>
  <si>
    <t>ON 23,64</t>
  </si>
  <si>
    <t>ON 23,14</t>
  </si>
  <si>
    <t>BRDTA242</t>
  </si>
  <si>
    <t>ON 23,89</t>
  </si>
  <si>
    <t>BRDTA245</t>
  </si>
  <si>
    <t>ON 24,14</t>
  </si>
  <si>
    <t>ON 24,64</t>
  </si>
  <si>
    <t>BRDTA255</t>
  </si>
  <si>
    <t>ON 25,14</t>
  </si>
  <si>
    <t>ON 24,89</t>
  </si>
  <si>
    <t>ON 25,39</t>
  </si>
  <si>
    <t>BRDTA265</t>
  </si>
  <si>
    <t>ON 26,14</t>
  </si>
  <si>
    <t>BRDTA285</t>
  </si>
  <si>
    <t>ON 28,14</t>
  </si>
  <si>
    <t>BRDTB192</t>
  </si>
  <si>
    <t>BRDTB220</t>
  </si>
  <si>
    <t>BRDTB225</t>
  </si>
  <si>
    <t>BRDTB230</t>
  </si>
  <si>
    <t>BRDTB235</t>
  </si>
  <si>
    <t>BRDTB240</t>
  </si>
  <si>
    <t>BRDTB250</t>
  </si>
  <si>
    <t>BRDTB260</t>
  </si>
  <si>
    <t>ON 25,64</t>
  </si>
  <si>
    <t>BRDTB270</t>
  </si>
  <si>
    <t>ON 26,64</t>
  </si>
  <si>
    <t>BRDTB280</t>
  </si>
  <si>
    <t>ON 27,64</t>
  </si>
  <si>
    <t>ON 29,14</t>
  </si>
  <si>
    <t>BRDTC242</t>
  </si>
  <si>
    <t>BRDTC250</t>
  </si>
  <si>
    <t>BRDTD282</t>
  </si>
  <si>
    <t>ON 27,89</t>
  </si>
  <si>
    <t>BRDTD302</t>
  </si>
  <si>
    <t>BRDTD325</t>
  </si>
  <si>
    <t>ON 41,64</t>
  </si>
  <si>
    <t>BRDTE285</t>
  </si>
  <si>
    <t>BRDTM187</t>
  </si>
  <si>
    <t>ON 18,39</t>
  </si>
  <si>
    <t>BRDTM190</t>
  </si>
  <si>
    <t>ON 18,64</t>
  </si>
  <si>
    <t>BRDTM192</t>
  </si>
  <si>
    <t>ON 19,14</t>
  </si>
  <si>
    <t>BRDTM197</t>
  </si>
  <si>
    <t>ON 20,14</t>
  </si>
  <si>
    <t>BRDTM215</t>
  </si>
  <si>
    <t>ON 20,89</t>
  </si>
  <si>
    <t>BRDTM222</t>
  </si>
  <si>
    <t>BRDTM227</t>
  </si>
  <si>
    <t>BRDTM232</t>
  </si>
  <si>
    <t>BRDTM237</t>
  </si>
  <si>
    <t>BRDTM265</t>
  </si>
  <si>
    <t>BRDTM285</t>
  </si>
  <si>
    <t>BRDTN195</t>
  </si>
  <si>
    <t>BRDTN200</t>
  </si>
  <si>
    <t>BRDTN210</t>
  </si>
  <si>
    <t>BRDTN212</t>
  </si>
  <si>
    <t>BRDTN215</t>
  </si>
  <si>
    <t>BRDTN217</t>
  </si>
  <si>
    <t>BRDTN220</t>
  </si>
  <si>
    <t>BRDTN222</t>
  </si>
  <si>
    <t>BRDTN230</t>
  </si>
  <si>
    <t>BRDTN232</t>
  </si>
  <si>
    <t>BRDTN265</t>
  </si>
  <si>
    <t>BRDTN270</t>
  </si>
  <si>
    <t>BRDTN280</t>
  </si>
  <si>
    <t>ON 29,64</t>
  </si>
  <si>
    <t>BRDTO190</t>
  </si>
  <si>
    <t>BRDTO215</t>
  </si>
  <si>
    <t>BRDTO250</t>
  </si>
  <si>
    <t>BRDTP167</t>
  </si>
  <si>
    <t>ON 16,39</t>
  </si>
  <si>
    <t>ON 16,64</t>
  </si>
  <si>
    <t>BRDTP210</t>
  </si>
  <si>
    <t>BRDTP275</t>
  </si>
  <si>
    <t>ON 27,14</t>
  </si>
  <si>
    <t>BRDTP297</t>
  </si>
  <si>
    <t>BRDTP302</t>
  </si>
  <si>
    <t>ON 34,64</t>
  </si>
  <si>
    <t>BRFSA325</t>
  </si>
  <si>
    <t>BRFSB215</t>
  </si>
  <si>
    <t>BRFSB220</t>
  </si>
  <si>
    <t>BRFSB230</t>
  </si>
  <si>
    <t>BRFSB235</t>
  </si>
  <si>
    <t>BRFSB240</t>
  </si>
  <si>
    <t>BRFSB245</t>
  </si>
  <si>
    <t>BRFSB255</t>
  </si>
  <si>
    <t>BRFSB260</t>
  </si>
  <si>
    <t>BRFSB270</t>
  </si>
  <si>
    <t>BRFSB275</t>
  </si>
  <si>
    <t>BRFSC185</t>
  </si>
  <si>
    <t>BRFSC205</t>
  </si>
  <si>
    <t>BRFSC225</t>
  </si>
  <si>
    <t>BRFSC230</t>
  </si>
  <si>
    <t>BRFSC242</t>
  </si>
  <si>
    <t>BRFSC25</t>
  </si>
  <si>
    <t>BRFSC260</t>
  </si>
  <si>
    <t>BRFSD167</t>
  </si>
  <si>
    <t>BRFSD212</t>
  </si>
  <si>
    <t>BRFSD237</t>
  </si>
  <si>
    <t>BRFSD262</t>
  </si>
  <si>
    <t>BRFSE222</t>
  </si>
  <si>
    <t>BRFSE242</t>
  </si>
  <si>
    <t>BRFSE255</t>
  </si>
  <si>
    <t>BRFSF330</t>
  </si>
  <si>
    <t>BRFSF350</t>
  </si>
  <si>
    <t>BRFSL320</t>
  </si>
  <si>
    <t>BRFSM220</t>
  </si>
  <si>
    <t>BRFSM225</t>
  </si>
  <si>
    <t>BRFSM230</t>
  </si>
  <si>
    <t>BRFSM247</t>
  </si>
  <si>
    <t>BRFSM250</t>
  </si>
  <si>
    <t>BRFSN170</t>
  </si>
  <si>
    <t>BRFSN180</t>
  </si>
  <si>
    <t>BRFSN185</t>
  </si>
  <si>
    <t>BRFSN205</t>
  </si>
  <si>
    <t>BRFSN210</t>
  </si>
  <si>
    <t>BRFSN215</t>
  </si>
  <si>
    <t>BRFSN220</t>
  </si>
  <si>
    <t>BRFSN230</t>
  </si>
  <si>
    <t>BRFSN235</t>
  </si>
  <si>
    <t>BRFSN240</t>
  </si>
  <si>
    <t>BRFSN255</t>
  </si>
  <si>
    <t>BRFSN270</t>
  </si>
  <si>
    <t>BRFSO185</t>
  </si>
  <si>
    <t>BRFSO200</t>
  </si>
  <si>
    <t>BRFSO205</t>
  </si>
  <si>
    <t>BRFSO210</t>
  </si>
  <si>
    <t>BRFSO225</t>
  </si>
  <si>
    <t>BRFSO230</t>
  </si>
  <si>
    <t>BRFSO242</t>
  </si>
  <si>
    <t>BRFSO25</t>
  </si>
  <si>
    <t>BRFSO260</t>
  </si>
  <si>
    <t>BRFSP212</t>
  </si>
  <si>
    <t>BRFSP237</t>
  </si>
  <si>
    <t>BRFSQ212</t>
  </si>
  <si>
    <t>BRFSQ222</t>
  </si>
  <si>
    <t>BRFSQ242</t>
  </si>
  <si>
    <t>BRFSQ255</t>
  </si>
  <si>
    <t>BRFSR330</t>
  </si>
  <si>
    <t>BRFSR350</t>
  </si>
  <si>
    <t>BRFSX320</t>
  </si>
  <si>
    <t>BRFSX437</t>
  </si>
  <si>
    <t>BRKMA180</t>
  </si>
  <si>
    <t>BRKMA190</t>
  </si>
  <si>
    <t>BRKMA210</t>
  </si>
  <si>
    <t>BRKMA215</t>
  </si>
  <si>
    <t>BRKMA220</t>
  </si>
  <si>
    <t>BRKMA225</t>
  </si>
  <si>
    <t>BRKMA235</t>
  </si>
  <si>
    <t>BRKMA245</t>
  </si>
  <si>
    <t>BRKMA285</t>
  </si>
  <si>
    <t>PNA 28,50</t>
  </si>
  <si>
    <t>BRKMA312</t>
  </si>
  <si>
    <t>PNA 31,25</t>
  </si>
  <si>
    <t>BRKMB185</t>
  </si>
  <si>
    <t>BRKMB192</t>
  </si>
  <si>
    <t>PNA 19,25</t>
  </si>
  <si>
    <t>BRKMB210</t>
  </si>
  <si>
    <t>BRKMB220</t>
  </si>
  <si>
    <t>BRKMB230</t>
  </si>
  <si>
    <t>BRKMB240</t>
  </si>
  <si>
    <t>BRKMB245</t>
  </si>
  <si>
    <t>BRKMB250</t>
  </si>
  <si>
    <t>BRKMB255</t>
  </si>
  <si>
    <t>BRKMB260</t>
  </si>
  <si>
    <t>BRKMB270</t>
  </si>
  <si>
    <t>BRKMB275</t>
  </si>
  <si>
    <t>BRKMB280</t>
  </si>
  <si>
    <t>BRKMB285</t>
  </si>
  <si>
    <t>BRKMM175</t>
  </si>
  <si>
    <t>BRKMM180</t>
  </si>
  <si>
    <t>BRKMM185</t>
  </si>
  <si>
    <t>BRKMM190</t>
  </si>
  <si>
    <t>BRKMM195</t>
  </si>
  <si>
    <t>PNA 19,50</t>
  </si>
  <si>
    <t>BRKMM205</t>
  </si>
  <si>
    <t>BRKMM225</t>
  </si>
  <si>
    <t>BRKMM235</t>
  </si>
  <si>
    <t>BRKMM245</t>
  </si>
  <si>
    <t>BRKMM285</t>
  </si>
  <si>
    <t>BRKMM312</t>
  </si>
  <si>
    <t>BRKMN185</t>
  </si>
  <si>
    <t>BRKMN192</t>
  </si>
  <si>
    <t>BRKMN200</t>
  </si>
  <si>
    <t>BRKMN205</t>
  </si>
  <si>
    <t>BRKMN210</t>
  </si>
  <si>
    <t>BRKMN215</t>
  </si>
  <si>
    <t>BRKMN220</t>
  </si>
  <si>
    <t>BRKMN230</t>
  </si>
  <si>
    <t>BRKMN240</t>
  </si>
  <si>
    <t>BRKMN250</t>
  </si>
  <si>
    <t>BRKMN255</t>
  </si>
  <si>
    <t>BRKMN260</t>
  </si>
  <si>
    <t>BRKMO185</t>
  </si>
  <si>
    <t>BRKMO205</t>
  </si>
  <si>
    <t>BRKMO207</t>
  </si>
  <si>
    <t>BRMLA130</t>
  </si>
  <si>
    <t>BRMLA135</t>
  </si>
  <si>
    <t>BRMLA170</t>
  </si>
  <si>
    <t>BRMLA900</t>
  </si>
  <si>
    <t>BRMLA920</t>
  </si>
  <si>
    <t>BRMLB100</t>
  </si>
  <si>
    <t>BRMLB105</t>
  </si>
  <si>
    <t>BRMLB107</t>
  </si>
  <si>
    <t>BRMLB110</t>
  </si>
  <si>
    <t>BRMLB115</t>
  </si>
  <si>
    <t>BRMLB117</t>
  </si>
  <si>
    <t>BRMLB150</t>
  </si>
  <si>
    <t>BRMLB155</t>
  </si>
  <si>
    <t>BRMLB950</t>
  </si>
  <si>
    <t>BRMLB980</t>
  </si>
  <si>
    <t>BRMLC105</t>
  </si>
  <si>
    <t>BRMLC115</t>
  </si>
  <si>
    <t>BRMLD120</t>
  </si>
  <si>
    <t>BRMLF105</t>
  </si>
  <si>
    <t>BRMLF110</t>
  </si>
  <si>
    <t>BRMLM102</t>
  </si>
  <si>
    <t>BRMLM120</t>
  </si>
  <si>
    <t>BRMLM125</t>
  </si>
  <si>
    <t>BRMLM170</t>
  </si>
  <si>
    <t>BRMLM860</t>
  </si>
  <si>
    <t>BRMLN100</t>
  </si>
  <si>
    <t>BRMLN105</t>
  </si>
  <si>
    <t>BRMLN107</t>
  </si>
  <si>
    <t>BRMLN110</t>
  </si>
  <si>
    <t>BRMLN115</t>
  </si>
  <si>
    <t>BRMLN117</t>
  </si>
  <si>
    <t>BRMLN140</t>
  </si>
  <si>
    <t>BRMLN820</t>
  </si>
  <si>
    <t>BRMLN900</t>
  </si>
  <si>
    <t>BRMLN920</t>
  </si>
  <si>
    <t>BRMLN940</t>
  </si>
  <si>
    <t>BRMLN960</t>
  </si>
  <si>
    <t>BRMLN980</t>
  </si>
  <si>
    <t>BRMLO900</t>
  </si>
  <si>
    <t>BRMLP750</t>
  </si>
  <si>
    <t>BRMLP900</t>
  </si>
  <si>
    <t>BRMLR105</t>
  </si>
  <si>
    <t>BRPRA102</t>
  </si>
  <si>
    <t>ON 10,20</t>
  </si>
  <si>
    <t>BRSRB160</t>
  </si>
  <si>
    <t>BRSRM135</t>
  </si>
  <si>
    <t>BTOWA104</t>
  </si>
  <si>
    <t>BTOWA700</t>
  </si>
  <si>
    <t>BTOWA760</t>
  </si>
  <si>
    <t>BTOWA780</t>
  </si>
  <si>
    <t>BTOWA810</t>
  </si>
  <si>
    <t>BTOWA840</t>
  </si>
  <si>
    <t>BTOWA870</t>
  </si>
  <si>
    <t>BTOWA900</t>
  </si>
  <si>
    <t>BTOWB104</t>
  </si>
  <si>
    <t>BTOWB780</t>
  </si>
  <si>
    <t>BTOWB820</t>
  </si>
  <si>
    <t>BTOWB920</t>
  </si>
  <si>
    <t>ON 92,00</t>
  </si>
  <si>
    <t>BTOWC785</t>
  </si>
  <si>
    <t>ON 78,75</t>
  </si>
  <si>
    <t>BTOWC875</t>
  </si>
  <si>
    <t>ON 87,75</t>
  </si>
  <si>
    <t>BTOWF690</t>
  </si>
  <si>
    <t>BTOWF780</t>
  </si>
  <si>
    <t>BTOWM640</t>
  </si>
  <si>
    <t>BTOWM700</t>
  </si>
  <si>
    <t>BTOWM760</t>
  </si>
  <si>
    <t>BTOWM780</t>
  </si>
  <si>
    <t>BTOWM810</t>
  </si>
  <si>
    <t>BTOWM840</t>
  </si>
  <si>
    <t>BTOWM880</t>
  </si>
  <si>
    <t>BTOWN104</t>
  </si>
  <si>
    <t>BTOWN620</t>
  </si>
  <si>
    <t>BTOWN700</t>
  </si>
  <si>
    <t>BTOWN720</t>
  </si>
  <si>
    <t>BTOWN750</t>
  </si>
  <si>
    <t>BTOWN780</t>
  </si>
  <si>
    <t>BTOWO450</t>
  </si>
  <si>
    <t>BTOWO650</t>
  </si>
  <si>
    <t>CCMF21C007525</t>
  </si>
  <si>
    <t>CCMF21C008025</t>
  </si>
  <si>
    <t>CCMF21C008275</t>
  </si>
  <si>
    <t>CCMF21P006600</t>
  </si>
  <si>
    <t>CCMF21P007200</t>
  </si>
  <si>
    <t>CCMF21P007300</t>
  </si>
  <si>
    <t>CCMF21P007325</t>
  </si>
  <si>
    <t>CCMF21P007350</t>
  </si>
  <si>
    <t>CCMF21P007450</t>
  </si>
  <si>
    <t>CCMF21P007800</t>
  </si>
  <si>
    <t>CCMH21C007025</t>
  </si>
  <si>
    <t>CCMH21C007800</t>
  </si>
  <si>
    <t>CCMH21C008050</t>
  </si>
  <si>
    <t>CCMH21C008100</t>
  </si>
  <si>
    <t>CCMH21C008300</t>
  </si>
  <si>
    <t>CCMH21C008400</t>
  </si>
  <si>
    <t>CCMH21C008600</t>
  </si>
  <si>
    <t>CCMH21C008700</t>
  </si>
  <si>
    <t>CCMH21P006625</t>
  </si>
  <si>
    <t>CCMH21P006800</t>
  </si>
  <si>
    <t>CCMH21P006900</t>
  </si>
  <si>
    <t>CCMH21P007100</t>
  </si>
  <si>
    <t>CCMH21P007175</t>
  </si>
  <si>
    <t>CCMH21P007250</t>
  </si>
  <si>
    <t>CCMH21P007400</t>
  </si>
  <si>
    <t>CCMH21P007600</t>
  </si>
  <si>
    <t>CCMH21P007800</t>
  </si>
  <si>
    <t>CCMK21C004700</t>
  </si>
  <si>
    <t>CCMK21C007000</t>
  </si>
  <si>
    <t>CCMK21C007350</t>
  </si>
  <si>
    <t>CCMK21C007550</t>
  </si>
  <si>
    <t>CCMK21C007600</t>
  </si>
  <si>
    <t>CCMK21C008400</t>
  </si>
  <si>
    <t>CCMK21C009000</t>
  </si>
  <si>
    <t>CCMK21P005500</t>
  </si>
  <si>
    <t>CCMK21P005700</t>
  </si>
  <si>
    <t>CCMK21P006400</t>
  </si>
  <si>
    <t>CCMK21P006750</t>
  </si>
  <si>
    <t>CCMK21P007400</t>
  </si>
  <si>
    <t>CCMN21C007250</t>
  </si>
  <si>
    <t>CCMN21P005500</t>
  </si>
  <si>
    <t>CCMN21P005700</t>
  </si>
  <si>
    <t>CCMU21C003550</t>
  </si>
  <si>
    <t>CCMU21C006775</t>
  </si>
  <si>
    <t>CCMU21C007400</t>
  </si>
  <si>
    <t>CCMU21C007500</t>
  </si>
  <si>
    <t>CCMU21P006600</t>
  </si>
  <si>
    <t>CCMX21C006600</t>
  </si>
  <si>
    <t>CCMX21P005000</t>
  </si>
  <si>
    <t>CCMX21P005200</t>
  </si>
  <si>
    <t>CCROA122</t>
  </si>
  <si>
    <t>CCROA135</t>
  </si>
  <si>
    <t>CCROA145</t>
  </si>
  <si>
    <t>CCROA155</t>
  </si>
  <si>
    <t>CCROA160</t>
  </si>
  <si>
    <t>ON 16,02</t>
  </si>
  <si>
    <t>CCROA165</t>
  </si>
  <si>
    <t>CCROA170</t>
  </si>
  <si>
    <t>CCROA175</t>
  </si>
  <si>
    <t>ON 17,52</t>
  </si>
  <si>
    <t>CCROB128</t>
  </si>
  <si>
    <t>CCROB133</t>
  </si>
  <si>
    <t>CCROB138</t>
  </si>
  <si>
    <t>CCROB143</t>
  </si>
  <si>
    <t>CCROB148</t>
  </si>
  <si>
    <t>CCROB153</t>
  </si>
  <si>
    <t>CCROB178</t>
  </si>
  <si>
    <t>ON 17,82</t>
  </si>
  <si>
    <t>CCROC125</t>
  </si>
  <si>
    <t>CCROD152</t>
  </si>
  <si>
    <t>ON 15,27</t>
  </si>
  <si>
    <t>CCROD175</t>
  </si>
  <si>
    <t>CCROE127</t>
  </si>
  <si>
    <t>ON 12,57</t>
  </si>
  <si>
    <t>CCROE138</t>
  </si>
  <si>
    <t>CCROE150</t>
  </si>
  <si>
    <t>ON 15,07</t>
  </si>
  <si>
    <t>CCROM105</t>
  </si>
  <si>
    <t>CCROM125</t>
  </si>
  <si>
    <t>CCROM130</t>
  </si>
  <si>
    <t>CCROM135</t>
  </si>
  <si>
    <t>CCROM140</t>
  </si>
  <si>
    <t>CCROM142</t>
  </si>
  <si>
    <t>CCROM145</t>
  </si>
  <si>
    <t>CCROM907</t>
  </si>
  <si>
    <t>ON 9,07</t>
  </si>
  <si>
    <t>CCRON123</t>
  </si>
  <si>
    <t>CCRON125</t>
  </si>
  <si>
    <t>CCRON128</t>
  </si>
  <si>
    <t>CCRON133</t>
  </si>
  <si>
    <t>CCRON138</t>
  </si>
  <si>
    <t>CCRON153</t>
  </si>
  <si>
    <t>CCROO125</t>
  </si>
  <si>
    <t>CCROO180</t>
  </si>
  <si>
    <t>CCROP132</t>
  </si>
  <si>
    <t>ON 13,27</t>
  </si>
  <si>
    <t>CEABD150</t>
  </si>
  <si>
    <t>CEABP125</t>
  </si>
  <si>
    <t>CESPA290</t>
  </si>
  <si>
    <t>PNB 28,64</t>
  </si>
  <si>
    <t>CESPA300</t>
  </si>
  <si>
    <t>PNB 29,64</t>
  </si>
  <si>
    <t>CESPA310</t>
  </si>
  <si>
    <t>PNB 30,64</t>
  </si>
  <si>
    <t>CESPB287</t>
  </si>
  <si>
    <t>PNB 28,39</t>
  </si>
  <si>
    <t>PNB 29,39</t>
  </si>
  <si>
    <t>CESPB315</t>
  </si>
  <si>
    <t>PNB 31,14</t>
  </si>
  <si>
    <t>PNB 32,14</t>
  </si>
  <si>
    <t>CESPM252</t>
  </si>
  <si>
    <t>PNB 24,89</t>
  </si>
  <si>
    <t>CESPM275</t>
  </si>
  <si>
    <t>PNB 27,14</t>
  </si>
  <si>
    <t>CESPN222</t>
  </si>
  <si>
    <t>PNB 21,89</t>
  </si>
  <si>
    <t>CESPN262</t>
  </si>
  <si>
    <t>PNB 25,89</t>
  </si>
  <si>
    <t>CIELA300</t>
  </si>
  <si>
    <t>ON 2,95</t>
  </si>
  <si>
    <t>ON 3,15</t>
  </si>
  <si>
    <t>ON 3,25</t>
  </si>
  <si>
    <t>CIELA340</t>
  </si>
  <si>
    <t>ON 3,35</t>
  </si>
  <si>
    <t>ON 3,45</t>
  </si>
  <si>
    <t>ON 3,55</t>
  </si>
  <si>
    <t>ON 3,65</t>
  </si>
  <si>
    <t>ON 3,75</t>
  </si>
  <si>
    <t>ON 3,85</t>
  </si>
  <si>
    <t>ON 3,95</t>
  </si>
  <si>
    <t>ON 4,05</t>
  </si>
  <si>
    <t>ON 4,15</t>
  </si>
  <si>
    <t>CIELA425</t>
  </si>
  <si>
    <t>CIELA430</t>
  </si>
  <si>
    <t>ON 4,35</t>
  </si>
  <si>
    <t>ON 4,45</t>
  </si>
  <si>
    <t>ON 4,55</t>
  </si>
  <si>
    <t>ON 4,65</t>
  </si>
  <si>
    <t>ON 4,75</t>
  </si>
  <si>
    <t>ON 4,85</t>
  </si>
  <si>
    <t>ON 5,15</t>
  </si>
  <si>
    <t>ON 5,55</t>
  </si>
  <si>
    <t>ON 5,65</t>
  </si>
  <si>
    <t>ON 6,25</t>
  </si>
  <si>
    <t>ON 7,65</t>
  </si>
  <si>
    <t>CIELB345</t>
  </si>
  <si>
    <t>CIELB350</t>
  </si>
  <si>
    <t>CIELB355</t>
  </si>
  <si>
    <t>CIELB365</t>
  </si>
  <si>
    <t>CIELB370</t>
  </si>
  <si>
    <t>CIELB375</t>
  </si>
  <si>
    <t>CIELB385</t>
  </si>
  <si>
    <t>CIELB390</t>
  </si>
  <si>
    <t>CIELB395</t>
  </si>
  <si>
    <t>CIELB405</t>
  </si>
  <si>
    <t>CIELB410</t>
  </si>
  <si>
    <t>CIELB415</t>
  </si>
  <si>
    <t>CIELB425</t>
  </si>
  <si>
    <t>CIELB435</t>
  </si>
  <si>
    <t>CIELB445</t>
  </si>
  <si>
    <t>CIELB455</t>
  </si>
  <si>
    <t>CIELB465</t>
  </si>
  <si>
    <t>CIELB495</t>
  </si>
  <si>
    <t>CIELC270</t>
  </si>
  <si>
    <t>ON 2,65</t>
  </si>
  <si>
    <t>CIELF950</t>
  </si>
  <si>
    <t>CIELJ650</t>
  </si>
  <si>
    <t>ON 6,45</t>
  </si>
  <si>
    <t>CIELM300</t>
  </si>
  <si>
    <t>CIELM330</t>
  </si>
  <si>
    <t>CIELM340</t>
  </si>
  <si>
    <t>CIELM410</t>
  </si>
  <si>
    <t>CIELM420</t>
  </si>
  <si>
    <t>CIELM430</t>
  </si>
  <si>
    <t>CIELM470</t>
  </si>
  <si>
    <t>CIELM570</t>
  </si>
  <si>
    <t>CIELN305</t>
  </si>
  <si>
    <t>CIELN315</t>
  </si>
  <si>
    <t>ON 3,10</t>
  </si>
  <si>
    <t>CIELN325</t>
  </si>
  <si>
    <t>CIELN335</t>
  </si>
  <si>
    <t>CIELN345</t>
  </si>
  <si>
    <t>CIELN350</t>
  </si>
  <si>
    <t>CIELN355</t>
  </si>
  <si>
    <t>CIELN365</t>
  </si>
  <si>
    <t>CIELN370</t>
  </si>
  <si>
    <t>CIELN375</t>
  </si>
  <si>
    <t>CIELN385</t>
  </si>
  <si>
    <t>CIELN395</t>
  </si>
  <si>
    <t>CIELN400</t>
  </si>
  <si>
    <t>CIELN425</t>
  </si>
  <si>
    <t>CIELN455</t>
  </si>
  <si>
    <t>CIELN465</t>
  </si>
  <si>
    <t>CIELN475</t>
  </si>
  <si>
    <t>CIELN650</t>
  </si>
  <si>
    <t>ON 8,45</t>
  </si>
  <si>
    <t>CIELO270</t>
  </si>
  <si>
    <t>CIELO410</t>
  </si>
  <si>
    <t>CIELO440</t>
  </si>
  <si>
    <t>CIELR950</t>
  </si>
  <si>
    <t>CMIGA105</t>
  </si>
  <si>
    <t>CMIGA134</t>
  </si>
  <si>
    <t>CMIGA139</t>
  </si>
  <si>
    <t>CMIGA145</t>
  </si>
  <si>
    <t>CMIGA149</t>
  </si>
  <si>
    <t>CMIGA154</t>
  </si>
  <si>
    <t>CMIGA164</t>
  </si>
  <si>
    <t>CMIGA169</t>
  </si>
  <si>
    <t>CMIGA95</t>
  </si>
  <si>
    <t>CMIGB104</t>
  </si>
  <si>
    <t>CMIGB109</t>
  </si>
  <si>
    <t>CMIGB114</t>
  </si>
  <si>
    <t>CMIGB116</t>
  </si>
  <si>
    <t>PN 11,75</t>
  </si>
  <si>
    <t>CMIGB129</t>
  </si>
  <si>
    <t>CMIGB134</t>
  </si>
  <si>
    <t>CMIGB139</t>
  </si>
  <si>
    <t>CMIGB144</t>
  </si>
  <si>
    <t>CMIGB149</t>
  </si>
  <si>
    <t>CMIGB154</t>
  </si>
  <si>
    <t>CMIGB159</t>
  </si>
  <si>
    <t>CMIGB179</t>
  </si>
  <si>
    <t>CMIGB94</t>
  </si>
  <si>
    <t>CMIGB96</t>
  </si>
  <si>
    <t>CMIGB98</t>
  </si>
  <si>
    <t>CMIGC98</t>
  </si>
  <si>
    <t>CMIGC99</t>
  </si>
  <si>
    <t>CMIGM134</t>
  </si>
  <si>
    <t>CMIGM139</t>
  </si>
  <si>
    <t>CMIGM145</t>
  </si>
  <si>
    <t>CMIGM149</t>
  </si>
  <si>
    <t>CMIGM99</t>
  </si>
  <si>
    <t>CMIGN124</t>
  </si>
  <si>
    <t>CMIGN129</t>
  </si>
  <si>
    <t>CMIGN134</t>
  </si>
  <si>
    <t>CMIGN139</t>
  </si>
  <si>
    <t>CMIGN144</t>
  </si>
  <si>
    <t>CMIGN149</t>
  </si>
  <si>
    <t>CMIGN94</t>
  </si>
  <si>
    <t>CMIGO98</t>
  </si>
  <si>
    <t>CMIGO99</t>
  </si>
  <si>
    <t>COGNA240</t>
  </si>
  <si>
    <t>COGNA370</t>
  </si>
  <si>
    <t>COGNA380</t>
  </si>
  <si>
    <t>COGNA390</t>
  </si>
  <si>
    <t>COGNA410</t>
  </si>
  <si>
    <t>COGNA420</t>
  </si>
  <si>
    <t>COGNA510</t>
  </si>
  <si>
    <t>COGNA530</t>
  </si>
  <si>
    <t>ON 5,30</t>
  </si>
  <si>
    <t>COGNA550</t>
  </si>
  <si>
    <t>COGNA560</t>
  </si>
  <si>
    <t>COGNA570</t>
  </si>
  <si>
    <t>COGNA590</t>
  </si>
  <si>
    <t>COGNA610</t>
  </si>
  <si>
    <t>COGNA620</t>
  </si>
  <si>
    <t>COGNA630</t>
  </si>
  <si>
    <t>COGNA650</t>
  </si>
  <si>
    <t>COGNA660</t>
  </si>
  <si>
    <t>COGNA670</t>
  </si>
  <si>
    <t>COGNA680</t>
  </si>
  <si>
    <t>COGNA690</t>
  </si>
  <si>
    <t>COGNA710</t>
  </si>
  <si>
    <t>COGNA720</t>
  </si>
  <si>
    <t>COGNA730</t>
  </si>
  <si>
    <t>COGNA740</t>
  </si>
  <si>
    <t>COGNA760</t>
  </si>
  <si>
    <t>COGNA780</t>
  </si>
  <si>
    <t>COGNA950</t>
  </si>
  <si>
    <t>COGNA960</t>
  </si>
  <si>
    <t>COGNA980</t>
  </si>
  <si>
    <t>COGNB100</t>
  </si>
  <si>
    <t>COGNB110</t>
  </si>
  <si>
    <t>COGNB410</t>
  </si>
  <si>
    <t>COGNB420</t>
  </si>
  <si>
    <t>COGNB430</t>
  </si>
  <si>
    <t>COGNB440</t>
  </si>
  <si>
    <t>COGNB450</t>
  </si>
  <si>
    <t>COGNB460</t>
  </si>
  <si>
    <t>COGNB470</t>
  </si>
  <si>
    <t>COGNB480</t>
  </si>
  <si>
    <t>COGNB490</t>
  </si>
  <si>
    <t>COGNB500</t>
  </si>
  <si>
    <t>COGNB510</t>
  </si>
  <si>
    <t>COGNB540</t>
  </si>
  <si>
    <t>COGNB560</t>
  </si>
  <si>
    <t>COGNB600</t>
  </si>
  <si>
    <t>COGNB620</t>
  </si>
  <si>
    <t>COGNB640</t>
  </si>
  <si>
    <t>COGNB660</t>
  </si>
  <si>
    <t>COGNB680</t>
  </si>
  <si>
    <t>COGNC450</t>
  </si>
  <si>
    <t>COGNC480</t>
  </si>
  <si>
    <t>COGNC520</t>
  </si>
  <si>
    <t>COGNC560</t>
  </si>
  <si>
    <t>COGNC580</t>
  </si>
  <si>
    <t>COGNC600</t>
  </si>
  <si>
    <t>COGNC650</t>
  </si>
  <si>
    <t>COGNC800</t>
  </si>
  <si>
    <t>COGND107</t>
  </si>
  <si>
    <t>COGND470</t>
  </si>
  <si>
    <t>COGND490</t>
  </si>
  <si>
    <t>COGND520</t>
  </si>
  <si>
    <t>COGND550</t>
  </si>
  <si>
    <t>COGND600</t>
  </si>
  <si>
    <t>COGND610</t>
  </si>
  <si>
    <t>COGNE600</t>
  </si>
  <si>
    <t>COGNK76</t>
  </si>
  <si>
    <t>COGNM300</t>
  </si>
  <si>
    <t>COGNM320</t>
  </si>
  <si>
    <t>COGNM330</t>
  </si>
  <si>
    <t>COGNM340</t>
  </si>
  <si>
    <t>COGNM350</t>
  </si>
  <si>
    <t>COGNM360</t>
  </si>
  <si>
    <t>COGNM370</t>
  </si>
  <si>
    <t>COGNM380</t>
  </si>
  <si>
    <t>COGNM390</t>
  </si>
  <si>
    <t>COGNM410</t>
  </si>
  <si>
    <t>COGNM510</t>
  </si>
  <si>
    <t>COGNM530</t>
  </si>
  <si>
    <t>COGNM550</t>
  </si>
  <si>
    <t>COGNM560</t>
  </si>
  <si>
    <t>COGNM590</t>
  </si>
  <si>
    <t>COGNM620</t>
  </si>
  <si>
    <t>COGNM630</t>
  </si>
  <si>
    <t>COGNM650</t>
  </si>
  <si>
    <t>COGNM660</t>
  </si>
  <si>
    <t>COGNM670</t>
  </si>
  <si>
    <t>COGNM680</t>
  </si>
  <si>
    <t>COGNM720</t>
  </si>
  <si>
    <t>COGNM760</t>
  </si>
  <si>
    <t>COGNM820</t>
  </si>
  <si>
    <t>COGNM900</t>
  </si>
  <si>
    <t>COGNM910</t>
  </si>
  <si>
    <t>COGNM990</t>
  </si>
  <si>
    <t>COGNN100</t>
  </si>
  <si>
    <t>COGNN110</t>
  </si>
  <si>
    <t>COGNN390</t>
  </si>
  <si>
    <t>COGNN410</t>
  </si>
  <si>
    <t>COGNN420</t>
  </si>
  <si>
    <t>COGNN430</t>
  </si>
  <si>
    <t>COGNN440</t>
  </si>
  <si>
    <t>COGNN450</t>
  </si>
  <si>
    <t>COGNN460</t>
  </si>
  <si>
    <t>COGNN470</t>
  </si>
  <si>
    <t>COGNN480</t>
  </si>
  <si>
    <t>COGNN490</t>
  </si>
  <si>
    <t>COGNN500</t>
  </si>
  <si>
    <t>COGNN510</t>
  </si>
  <si>
    <t>COGNN540</t>
  </si>
  <si>
    <t>COGNN550</t>
  </si>
  <si>
    <t>COGNN560</t>
  </si>
  <si>
    <t>COGNN600</t>
  </si>
  <si>
    <t>COGNN620</t>
  </si>
  <si>
    <t>COGNN640</t>
  </si>
  <si>
    <t>COGNN660</t>
  </si>
  <si>
    <t>COGNN890</t>
  </si>
  <si>
    <t>COGNO410</t>
  </si>
  <si>
    <t>COGNO440</t>
  </si>
  <si>
    <t>COGNO450</t>
  </si>
  <si>
    <t>COGNO490</t>
  </si>
  <si>
    <t>COGNO580</t>
  </si>
  <si>
    <t>COGNO600</t>
  </si>
  <si>
    <t>COGNO800</t>
  </si>
  <si>
    <t>COGNP102</t>
  </si>
  <si>
    <t>COGNP105</t>
  </si>
  <si>
    <t>COGNP107</t>
  </si>
  <si>
    <t>COGNP470</t>
  </si>
  <si>
    <t>COGNQ510</t>
  </si>
  <si>
    <t>CPFEA330</t>
  </si>
  <si>
    <t>CPFEB310</t>
  </si>
  <si>
    <t>CPFEB340</t>
  </si>
  <si>
    <t>CPFEN280</t>
  </si>
  <si>
    <t>CPLEA540</t>
  </si>
  <si>
    <t>PNB 51,36</t>
  </si>
  <si>
    <t>PNB 55,36</t>
  </si>
  <si>
    <t>PNB 56,36</t>
  </si>
  <si>
    <t>PNB 57,36</t>
  </si>
  <si>
    <t>PNB 58,36</t>
  </si>
  <si>
    <t>PNB 59,36</t>
  </si>
  <si>
    <t>PNB 60,36</t>
  </si>
  <si>
    <t>PNB 61,36</t>
  </si>
  <si>
    <t>CPLEA650</t>
  </si>
  <si>
    <t>PNB 62,36</t>
  </si>
  <si>
    <t>CPLEA670</t>
  </si>
  <si>
    <t>PNB 64,36</t>
  </si>
  <si>
    <t>PNB 65,36</t>
  </si>
  <si>
    <t>PNB 66,36</t>
  </si>
  <si>
    <t>CPLEA695</t>
  </si>
  <si>
    <t>PNB 66,86</t>
  </si>
  <si>
    <t>CPLEA700</t>
  </si>
  <si>
    <t>PNB 67,36</t>
  </si>
  <si>
    <t>PNB 68,36</t>
  </si>
  <si>
    <t>CPLEA720</t>
  </si>
  <si>
    <t>PNB 69,36</t>
  </si>
  <si>
    <t>CPLEA730</t>
  </si>
  <si>
    <t>PNB 70,36</t>
  </si>
  <si>
    <t>CPLEA740</t>
  </si>
  <si>
    <t>PNB 71,36</t>
  </si>
  <si>
    <t>CPLEA750</t>
  </si>
  <si>
    <t>PNB 72,36</t>
  </si>
  <si>
    <t>CPLEA755</t>
  </si>
  <si>
    <t>PNB 72,86</t>
  </si>
  <si>
    <t>PNB 73,36</t>
  </si>
  <si>
    <t>CPLEA770</t>
  </si>
  <si>
    <t>PNB 74,36</t>
  </si>
  <si>
    <t>CPLEA780</t>
  </si>
  <si>
    <t>PNB 75,36</t>
  </si>
  <si>
    <t>PNB 76,36</t>
  </si>
  <si>
    <t>CPLEA800</t>
  </si>
  <si>
    <t>PNB 77,36</t>
  </si>
  <si>
    <t>CPLEB650</t>
  </si>
  <si>
    <t>CPLEB660</t>
  </si>
  <si>
    <t>PNB 63,36</t>
  </si>
  <si>
    <t>CPLEB690</t>
  </si>
  <si>
    <t>CPLEB700</t>
  </si>
  <si>
    <t>CPLEB710</t>
  </si>
  <si>
    <t>CPLEB720</t>
  </si>
  <si>
    <t>CPLEB730</t>
  </si>
  <si>
    <t>CPLEB740</t>
  </si>
  <si>
    <t>CPLEB750</t>
  </si>
  <si>
    <t>CPLEB760</t>
  </si>
  <si>
    <t>CPLEB770</t>
  </si>
  <si>
    <t>CPLEB780</t>
  </si>
  <si>
    <t>CPLEB800</t>
  </si>
  <si>
    <t>CPLEB810</t>
  </si>
  <si>
    <t>PNB 78,36</t>
  </si>
  <si>
    <t>CPLEB820</t>
  </si>
  <si>
    <t>PNB 79,36</t>
  </si>
  <si>
    <t>PNB 62,86</t>
  </si>
  <si>
    <t>PNB 69,86</t>
  </si>
  <si>
    <t>CPLEM660</t>
  </si>
  <si>
    <t>CPLEM690</t>
  </si>
  <si>
    <t>CPLEM695</t>
  </si>
  <si>
    <t>CPLEM710</t>
  </si>
  <si>
    <t>CPLEM720</t>
  </si>
  <si>
    <t>CPLEM730</t>
  </si>
  <si>
    <t>CPLEM740</t>
  </si>
  <si>
    <t>CPLEM750</t>
  </si>
  <si>
    <t>CPLEM755</t>
  </si>
  <si>
    <t>CPLEM760</t>
  </si>
  <si>
    <t>CPLEN590</t>
  </si>
  <si>
    <t>CPLEN610</t>
  </si>
  <si>
    <t>CPLEN620</t>
  </si>
  <si>
    <t>CPLEN660</t>
  </si>
  <si>
    <t>CPLEN670</t>
  </si>
  <si>
    <t>CPLEN690</t>
  </si>
  <si>
    <t>CPLEN700</t>
  </si>
  <si>
    <t>CPLEN710</t>
  </si>
  <si>
    <t>CPLEN720</t>
  </si>
  <si>
    <t>CPLEN730</t>
  </si>
  <si>
    <t>CPLEN740</t>
  </si>
  <si>
    <t>CPLEN750</t>
  </si>
  <si>
    <t>CPLEO650</t>
  </si>
  <si>
    <t>PNB 61,86</t>
  </si>
  <si>
    <t>CPMH21C100000</t>
  </si>
  <si>
    <t>CPMK21C100000</t>
  </si>
  <si>
    <t>CRFBA187</t>
  </si>
  <si>
    <t>CRFBA192</t>
  </si>
  <si>
    <t>CRFBA197</t>
  </si>
  <si>
    <t>CRFBA202</t>
  </si>
  <si>
    <t>CRFBA205</t>
  </si>
  <si>
    <t>CRFBA210</t>
  </si>
  <si>
    <t>CRFBA235</t>
  </si>
  <si>
    <t>CRFBB210</t>
  </si>
  <si>
    <t>CRFBM182</t>
  </si>
  <si>
    <t>CRFBM187</t>
  </si>
  <si>
    <t>CRFBM197</t>
  </si>
  <si>
    <t>CRFBM230</t>
  </si>
  <si>
    <t>CSANA620</t>
  </si>
  <si>
    <t>CSANA690</t>
  </si>
  <si>
    <t>CSANA830</t>
  </si>
  <si>
    <t>ON 83,00</t>
  </si>
  <si>
    <t>CSANA840</t>
  </si>
  <si>
    <t>CSANA850</t>
  </si>
  <si>
    <t>CSANA860</t>
  </si>
  <si>
    <t>CSANA870</t>
  </si>
  <si>
    <t>CSANB675</t>
  </si>
  <si>
    <t>CSANB700</t>
  </si>
  <si>
    <t>CSANB710</t>
  </si>
  <si>
    <t>CSANB720</t>
  </si>
  <si>
    <t>CSANB730</t>
  </si>
  <si>
    <t>CSANB740</t>
  </si>
  <si>
    <t>CSANB750</t>
  </si>
  <si>
    <t>CSANB760</t>
  </si>
  <si>
    <t>CSANB765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</si>
  <si>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</si>
  <si>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</si>
  <si>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</si>
  <si>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</si>
  <si>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</si>
  <si>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</si>
  <si>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</si>
  <si>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</si>
  <si>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</si>
  <si>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</si>
  <si>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</si>
  <si>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</si>
  <si>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</si>
  <si>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</si>
  <si>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</si>
  <si>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</si>
  <si>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</si>
  <si>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</si>
  <si>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</si>
  <si>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CSANM610</t>
  </si>
  <si>
    <t>CSANM620</t>
  </si>
  <si>
    <t>CSANM650</t>
  </si>
  <si>
    <t>CSANM670</t>
  </si>
  <si>
    <t>CSANM680</t>
  </si>
  <si>
    <t>CSANM690</t>
  </si>
  <si>
    <t>CSANM710</t>
  </si>
  <si>
    <t>CSANM720</t>
  </si>
  <si>
    <t>CSANM730</t>
  </si>
  <si>
    <t>CSANM750</t>
  </si>
  <si>
    <t>CSANM810</t>
  </si>
  <si>
    <t>CSANM820</t>
  </si>
  <si>
    <t>CSANM830</t>
  </si>
  <si>
    <t>CSANM840</t>
  </si>
  <si>
    <t>CSANM850</t>
  </si>
  <si>
    <t>CSANM940</t>
  </si>
  <si>
    <t>CSANN675</t>
  </si>
  <si>
    <t>CSANN690</t>
  </si>
  <si>
    <t>CSANN700</t>
  </si>
  <si>
    <t>CSANN710</t>
  </si>
  <si>
    <t>CSANN715</t>
  </si>
  <si>
    <t>ON 71,50</t>
  </si>
  <si>
    <t>CSANN720</t>
  </si>
  <si>
    <t>CSANN730</t>
  </si>
  <si>
    <t>CSANN740</t>
  </si>
  <si>
    <t>CSANN750</t>
  </si>
  <si>
    <t>CSANN760</t>
  </si>
  <si>
    <t>CSANN765</t>
  </si>
  <si>
    <t>CSANN770</t>
  </si>
  <si>
    <t>CSANN780</t>
  </si>
  <si>
    <t>CSANN790</t>
  </si>
  <si>
    <t>CSANN800</t>
  </si>
  <si>
    <t>CSANN810</t>
  </si>
  <si>
    <t>CSANN820</t>
  </si>
  <si>
    <t>CSANO760</t>
  </si>
  <si>
    <t>CSANO770</t>
  </si>
  <si>
    <t>CSANO780</t>
  </si>
  <si>
    <t>CSANO790</t>
  </si>
  <si>
    <t>CSANO800</t>
  </si>
  <si>
    <t>CSANO810</t>
  </si>
  <si>
    <t>CSANO820</t>
  </si>
  <si>
    <t>CSANO830</t>
  </si>
  <si>
    <t>CSANO840</t>
  </si>
  <si>
    <t>CSANO850</t>
  </si>
  <si>
    <t>CSMGA540</t>
  </si>
  <si>
    <t>CSMGA550</t>
  </si>
  <si>
    <t>CSMGA590</t>
  </si>
  <si>
    <t>CSNAA105</t>
  </si>
  <si>
    <t>CSNAA130</t>
  </si>
  <si>
    <t>CSNAA177</t>
  </si>
  <si>
    <t>CSNAA215</t>
  </si>
  <si>
    <t>CSNAA237</t>
  </si>
  <si>
    <t>CSNAA250</t>
  </si>
  <si>
    <t>CSNAA260</t>
  </si>
  <si>
    <t>CSNAA270</t>
  </si>
  <si>
    <t>CSNAA280</t>
  </si>
  <si>
    <t>CSNAA290</t>
  </si>
  <si>
    <t>CSNAA300</t>
  </si>
  <si>
    <t>CSNAA310</t>
  </si>
  <si>
    <t>CSNAA320</t>
  </si>
  <si>
    <t>CSNAA330</t>
  </si>
  <si>
    <t>CSNAA340</t>
  </si>
  <si>
    <t>CSNAA380</t>
  </si>
  <si>
    <t>CSNAA390</t>
  </si>
  <si>
    <t>CSNAA400</t>
  </si>
  <si>
    <t>CSNAB157</t>
  </si>
  <si>
    <t>CSNAB160</t>
  </si>
  <si>
    <t>CSNAB162</t>
  </si>
  <si>
    <t>CSNAB167</t>
  </si>
  <si>
    <t>CSNAB182</t>
  </si>
  <si>
    <t>CSNAB185</t>
  </si>
  <si>
    <t>CSNAB200</t>
  </si>
  <si>
    <t>CSNAB227</t>
  </si>
  <si>
    <t>CSNAB235</t>
  </si>
  <si>
    <t>CSNAB240</t>
  </si>
  <si>
    <t>CSNAB260</t>
  </si>
  <si>
    <t>CSNAB265</t>
  </si>
  <si>
    <t>CSNAB270</t>
  </si>
  <si>
    <t>CSNAB277</t>
  </si>
  <si>
    <t>CSNAB280</t>
  </si>
  <si>
    <t>CSNAB290</t>
  </si>
  <si>
    <t>CSNAB292</t>
  </si>
  <si>
    <t>CSNAB300</t>
  </si>
  <si>
    <t>CSNAB310</t>
  </si>
  <si>
    <t>CSNAB32</t>
  </si>
  <si>
    <t>CSNAB33</t>
  </si>
  <si>
    <t>CSNAB340</t>
  </si>
  <si>
    <t>CSNAB350</t>
  </si>
  <si>
    <t>CSNAB360</t>
  </si>
  <si>
    <t>CSNAB370</t>
  </si>
  <si>
    <t>CSNAC269</t>
  </si>
  <si>
    <t>CSNAC309</t>
  </si>
  <si>
    <t>CSNAC329</t>
  </si>
  <si>
    <t>CSNAC349</t>
  </si>
  <si>
    <t>CSNAF147</t>
  </si>
  <si>
    <t>CSNAM100</t>
  </si>
  <si>
    <t>CSNAM150</t>
  </si>
  <si>
    <t>CSNAM160</t>
  </si>
  <si>
    <t>CSNAM170</t>
  </si>
  <si>
    <t>CSNAM175</t>
  </si>
  <si>
    <t>CSNAM180</t>
  </si>
  <si>
    <t>CSNAM182</t>
  </si>
  <si>
    <t>CSNAM187</t>
  </si>
  <si>
    <t>CSNAM192</t>
  </si>
  <si>
    <t>CSNAM197</t>
  </si>
  <si>
    <t>CSNAM202</t>
  </si>
  <si>
    <t>CSNAM207</t>
  </si>
  <si>
    <t>CSNAM212</t>
  </si>
  <si>
    <t>CSNAM217</t>
  </si>
  <si>
    <t>CSNAM220</t>
  </si>
  <si>
    <t>CSNAM222</t>
  </si>
  <si>
    <t>CSNAM225</t>
  </si>
  <si>
    <t>CSNAM227</t>
  </si>
  <si>
    <t>CSNAM230</t>
  </si>
  <si>
    <t>CSNAM235</t>
  </si>
  <si>
    <t>CSNAM237</t>
  </si>
  <si>
    <t>CSNAM240</t>
  </si>
  <si>
    <t>CSNAM250</t>
  </si>
  <si>
    <t>CSNAM260</t>
  </si>
  <si>
    <t>CSNAM270</t>
  </si>
  <si>
    <t>CSNAM280</t>
  </si>
  <si>
    <t>CSNAM290</t>
  </si>
  <si>
    <t>CSNAM300</t>
  </si>
  <si>
    <t>CSNAM310</t>
  </si>
  <si>
    <t>CSNAM320</t>
  </si>
  <si>
    <t>CSNAM330</t>
  </si>
  <si>
    <t>CSNAM340</t>
  </si>
  <si>
    <t>CSNAM390</t>
  </si>
  <si>
    <t>CSNAN157</t>
  </si>
  <si>
    <t>CSNAN162</t>
  </si>
  <si>
    <t>CSNAN172</t>
  </si>
  <si>
    <t>CSNAN182</t>
  </si>
  <si>
    <t>CSNAN185</t>
  </si>
  <si>
    <t>CSNAN187</t>
  </si>
  <si>
    <t>CSNAN197</t>
  </si>
  <si>
    <t>CSNAN200</t>
  </si>
  <si>
    <t>CSNAN210</t>
  </si>
  <si>
    <t>CSNAN212</t>
  </si>
  <si>
    <t>CSNAN217</t>
  </si>
  <si>
    <t>CSNAN220</t>
  </si>
  <si>
    <t>CSNAN227</t>
  </si>
  <si>
    <t>CSNAN230</t>
  </si>
  <si>
    <t>CSNAN237</t>
  </si>
  <si>
    <t>CSNAN240</t>
  </si>
  <si>
    <t>CSNAN245</t>
  </si>
  <si>
    <t>CSNAN247</t>
  </si>
  <si>
    <t>CSNAN250</t>
  </si>
  <si>
    <t>CSNAN255</t>
  </si>
  <si>
    <t>CSNAN257</t>
  </si>
  <si>
    <t>CSNAN260</t>
  </si>
  <si>
    <t>CSNAN265</t>
  </si>
  <si>
    <t>CSNAN270</t>
  </si>
  <si>
    <t>CSNAN275</t>
  </si>
  <si>
    <t>CSNAN280</t>
  </si>
  <si>
    <t>CSNAN282</t>
  </si>
  <si>
    <t>CSNAN285</t>
  </si>
  <si>
    <t>CSNAN290</t>
  </si>
  <si>
    <t>CSNAN295</t>
  </si>
  <si>
    <t>CSNAN297</t>
  </si>
  <si>
    <t>CSNAN300</t>
  </si>
  <si>
    <t>CSNAN310</t>
  </si>
  <si>
    <t>CSNAN32</t>
  </si>
  <si>
    <t>CSNAN33</t>
  </si>
  <si>
    <t>CSNAO269</t>
  </si>
  <si>
    <t>CSNAO309</t>
  </si>
  <si>
    <t>CSNAU120</t>
  </si>
  <si>
    <t>CVCBA145</t>
  </si>
  <si>
    <t>CVCBA172</t>
  </si>
  <si>
    <t>CVCBA182</t>
  </si>
  <si>
    <t>CVCBA192</t>
  </si>
  <si>
    <t>CVCBA202</t>
  </si>
  <si>
    <t>CVCBA222</t>
  </si>
  <si>
    <t>CVCBA232</t>
  </si>
  <si>
    <t>CVCBA252</t>
  </si>
  <si>
    <t>CVCBA262</t>
  </si>
  <si>
    <t>CVCBA267</t>
  </si>
  <si>
    <t>CVCBB205</t>
  </si>
  <si>
    <t>CVCBB225</t>
  </si>
  <si>
    <t>CVCBB245</t>
  </si>
  <si>
    <t>CVCBB265</t>
  </si>
  <si>
    <t>CVCBB285</t>
  </si>
  <si>
    <t>CVCBB325</t>
  </si>
  <si>
    <t>CVCBE187</t>
  </si>
  <si>
    <t>CVCBE220</t>
  </si>
  <si>
    <t>CVCBE222</t>
  </si>
  <si>
    <t>CVCBE265</t>
  </si>
  <si>
    <t>CVCBF217</t>
  </si>
  <si>
    <t>CVCBF260</t>
  </si>
  <si>
    <t>CVCBL242</t>
  </si>
  <si>
    <t>CVCBM145</t>
  </si>
  <si>
    <t>CVCBM172</t>
  </si>
  <si>
    <t>CVCBM182</t>
  </si>
  <si>
    <t>CVCBM192</t>
  </si>
  <si>
    <t>CVCBM202</t>
  </si>
  <si>
    <t>CVCBM212</t>
  </si>
  <si>
    <t>CVCBM222</t>
  </si>
  <si>
    <t>CVCBM232</t>
  </si>
  <si>
    <t>CVCBM252</t>
  </si>
  <si>
    <t>CVCBM267</t>
  </si>
  <si>
    <t>CVCBN165</t>
  </si>
  <si>
    <t>CVCBN185</t>
  </si>
  <si>
    <t>CVCBN205</t>
  </si>
  <si>
    <t>CVCBN225</t>
  </si>
  <si>
    <t>CVCBN245</t>
  </si>
  <si>
    <t>CVCBN265</t>
  </si>
  <si>
    <t>CVCBO342</t>
  </si>
  <si>
    <t>CVCBQ160</t>
  </si>
  <si>
    <t>CVCBQ190</t>
  </si>
  <si>
    <t>CVCBR195</t>
  </si>
  <si>
    <t>CVCBX205</t>
  </si>
  <si>
    <t>ON 19,43</t>
  </si>
  <si>
    <t>CYREA219</t>
  </si>
  <si>
    <t>ON 20,43</t>
  </si>
  <si>
    <t>CYREA229</t>
  </si>
  <si>
    <t>ON 21,43</t>
  </si>
  <si>
    <t>ON 22,43</t>
  </si>
  <si>
    <t>ON 23,43</t>
  </si>
  <si>
    <t>ON 23,93</t>
  </si>
  <si>
    <t>ON 24,43</t>
  </si>
  <si>
    <t>ON 24,93</t>
  </si>
  <si>
    <t>ON 25,93</t>
  </si>
  <si>
    <t>ON 26,43</t>
  </si>
  <si>
    <t>ON 26,93</t>
  </si>
  <si>
    <t>ON 27,43</t>
  </si>
  <si>
    <t>ON 27,93</t>
  </si>
  <si>
    <t>CYREA304</t>
  </si>
  <si>
    <t>ON 28,93</t>
  </si>
  <si>
    <t>CYREA310</t>
  </si>
  <si>
    <t>ON 29,43</t>
  </si>
  <si>
    <t>CYREA312</t>
  </si>
  <si>
    <t>ON 29,68</t>
  </si>
  <si>
    <t>CYREA317</t>
  </si>
  <si>
    <t>CYREA32</t>
  </si>
  <si>
    <t>ON 31,93</t>
  </si>
  <si>
    <t>CYREA320</t>
  </si>
  <si>
    <t>ON 30,43</t>
  </si>
  <si>
    <t>CYREA322</t>
  </si>
  <si>
    <t>ON 30,68</t>
  </si>
  <si>
    <t>CYREA330</t>
  </si>
  <si>
    <t>ON 31,43</t>
  </si>
  <si>
    <t>CYREA337</t>
  </si>
  <si>
    <t>ON 32,18</t>
  </si>
  <si>
    <t>CYREA34</t>
  </si>
  <si>
    <t>ON 34,43</t>
  </si>
  <si>
    <t>CYREA344</t>
  </si>
  <si>
    <t>ON 32,93</t>
  </si>
  <si>
    <t>CYREB277</t>
  </si>
  <si>
    <t>CYREB282</t>
  </si>
  <si>
    <t>ON 26,68</t>
  </si>
  <si>
    <t>CYREB292</t>
  </si>
  <si>
    <t>ON 27,68</t>
  </si>
  <si>
    <t>CYREB297</t>
  </si>
  <si>
    <t>ON 28,18</t>
  </si>
  <si>
    <t>CYREB302</t>
  </si>
  <si>
    <t>ON 28,68</t>
  </si>
  <si>
    <t>CYREB310</t>
  </si>
  <si>
    <t>CYREB320</t>
  </si>
  <si>
    <t>CYREB330</t>
  </si>
  <si>
    <t>ON 31,18</t>
  </si>
  <si>
    <t>CYREB340</t>
  </si>
  <si>
    <t>ON 35,43</t>
  </si>
  <si>
    <t>ON 35,18</t>
  </si>
  <si>
    <t>ON 38,18</t>
  </si>
  <si>
    <t>ON 38,68</t>
  </si>
  <si>
    <t>ON 21,94</t>
  </si>
  <si>
    <t>ON 22,94</t>
  </si>
  <si>
    <t>ON 25,94</t>
  </si>
  <si>
    <t>CYREC310</t>
  </si>
  <si>
    <t>ON 29,44</t>
  </si>
  <si>
    <t>ON 30,19</t>
  </si>
  <si>
    <t>CYREC347</t>
  </si>
  <si>
    <t>ON 33,19</t>
  </si>
  <si>
    <t>CYRED237</t>
  </si>
  <si>
    <t>ON 25,92</t>
  </si>
  <si>
    <t>ON 32,68</t>
  </si>
  <si>
    <t>CYREM214</t>
  </si>
  <si>
    <t>ON 19,93</t>
  </si>
  <si>
    <t>CYREM224</t>
  </si>
  <si>
    <t>ON 20,93</t>
  </si>
  <si>
    <t>ON 21,93</t>
  </si>
  <si>
    <t>CYREM284</t>
  </si>
  <si>
    <t>CYREM289</t>
  </si>
  <si>
    <t>CYREM294</t>
  </si>
  <si>
    <t>CYREM299</t>
  </si>
  <si>
    <t>CYREM304</t>
  </si>
  <si>
    <t>CYREM307</t>
  </si>
  <si>
    <t>CYREM310</t>
  </si>
  <si>
    <t>CYREM312</t>
  </si>
  <si>
    <t>CYREM317</t>
  </si>
  <si>
    <t>CYREM32</t>
  </si>
  <si>
    <t>CYREM320</t>
  </si>
  <si>
    <t>CYREM322</t>
  </si>
  <si>
    <t>CYREN237</t>
  </si>
  <si>
    <t>ON 25,68</t>
  </si>
  <si>
    <t>CYREN277</t>
  </si>
  <si>
    <t>CYREN279</t>
  </si>
  <si>
    <t>CYREN282</t>
  </si>
  <si>
    <t>CYREN292</t>
  </si>
  <si>
    <t>CYREN297</t>
  </si>
  <si>
    <t>CYREN302</t>
  </si>
  <si>
    <t>CYREN310</t>
  </si>
  <si>
    <t>CYREN320</t>
  </si>
  <si>
    <t>ON 33,43</t>
  </si>
  <si>
    <t>ON 34,18</t>
  </si>
  <si>
    <t>ON 24,19</t>
  </si>
  <si>
    <t>CYREO310</t>
  </si>
  <si>
    <t>ON 19,42</t>
  </si>
  <si>
    <t>CYRER265</t>
  </si>
  <si>
    <t>DIRRA134</t>
  </si>
  <si>
    <t>DOLF22C005100</t>
  </si>
  <si>
    <t>DOLG21C004500</t>
  </si>
  <si>
    <t>DOLG21C004600</t>
  </si>
  <si>
    <t>DOLG21C004800</t>
  </si>
  <si>
    <t>DOLG21C004900</t>
  </si>
  <si>
    <t>DOLG21C005025</t>
  </si>
  <si>
    <t>DOLG21C005100</t>
  </si>
  <si>
    <t>DOLG21C005150</t>
  </si>
  <si>
    <t>DOLG21C005200</t>
  </si>
  <si>
    <t>DOLG21C005250</t>
  </si>
  <si>
    <t>DOLG21C005300</t>
  </si>
  <si>
    <t>DOLG21C005325</t>
  </si>
  <si>
    <t>DOLG21C005350</t>
  </si>
  <si>
    <t>DOLG21C005400</t>
  </si>
  <si>
    <t>DOLG21C005500</t>
  </si>
  <si>
    <t>DOLG21C005550</t>
  </si>
  <si>
    <t>DOLG21C005750</t>
  </si>
  <si>
    <t>DOLG21P004650</t>
  </si>
  <si>
    <t>DOLG21P004750</t>
  </si>
  <si>
    <t>DOLG21P004775</t>
  </si>
  <si>
    <t>DOLG21P004850</t>
  </si>
  <si>
    <t>DOLG21P004925</t>
  </si>
  <si>
    <t>DOLG21P004950</t>
  </si>
  <si>
    <t>DOLG21P004975</t>
  </si>
  <si>
    <t>DOLG21P005025</t>
  </si>
  <si>
    <t>DOLG21P005250</t>
  </si>
  <si>
    <t>DOLG21P005325</t>
  </si>
  <si>
    <t>DOLG21P005350</t>
  </si>
  <si>
    <t>DOLG21P005450</t>
  </si>
  <si>
    <t>DOLG21P006000</t>
  </si>
  <si>
    <t>DOLH21C004800</t>
  </si>
  <si>
    <t>DOLH21C004900</t>
  </si>
  <si>
    <t>DOLH21C005100</t>
  </si>
  <si>
    <t>DOLH21C005150</t>
  </si>
  <si>
    <t>DOLH21C005175</t>
  </si>
  <si>
    <t>DOLH21C005300</t>
  </si>
  <si>
    <t>DOLH21C005450</t>
  </si>
  <si>
    <t>DOLH21C005525</t>
  </si>
  <si>
    <t>DOLH21C005575</t>
  </si>
  <si>
    <t>DOLH21C005600</t>
  </si>
  <si>
    <t>DOLH21C005700</t>
  </si>
  <si>
    <t>DOLH21C005850</t>
  </si>
  <si>
    <t>DOLH21C005900</t>
  </si>
  <si>
    <t>DOLH21P004700</t>
  </si>
  <si>
    <t>DOLH21P004975</t>
  </si>
  <si>
    <t>DOLH21P005050</t>
  </si>
  <si>
    <t>DOLH21P005150</t>
  </si>
  <si>
    <t>DOLH21P005175</t>
  </si>
  <si>
    <t>DOLH21P005200</t>
  </si>
  <si>
    <t>DOLH21P005700</t>
  </si>
  <si>
    <t>DOLJ21C004500</t>
  </si>
  <si>
    <t>DOLJ21C005100</t>
  </si>
  <si>
    <t>DOLJ21C005300</t>
  </si>
  <si>
    <t>DOLJ21C005350</t>
  </si>
  <si>
    <t>DOLJ21C005450</t>
  </si>
  <si>
    <t>DOLJ21C005500</t>
  </si>
  <si>
    <t>DOLJ21C005750</t>
  </si>
  <si>
    <t>DOLJ21C005800</t>
  </si>
  <si>
    <t>DOLJ21C005850</t>
  </si>
  <si>
    <t>DOLJ21P004700</t>
  </si>
  <si>
    <t>DOLJ21P004750</t>
  </si>
  <si>
    <t>DOLJ21P005200</t>
  </si>
  <si>
    <t>DOLJ21P005750</t>
  </si>
  <si>
    <t>DOLK21C005400</t>
  </si>
  <si>
    <t>DOLK21C005750</t>
  </si>
  <si>
    <t>DOLK21C005800</t>
  </si>
  <si>
    <t>DOLK21C005900</t>
  </si>
  <si>
    <t>DOLK21C006000</t>
  </si>
  <si>
    <t>DOLK21C006300</t>
  </si>
  <si>
    <t>DOLK21C006600</t>
  </si>
  <si>
    <t>DOLK21P004700</t>
  </si>
  <si>
    <t>DOLK21P004900</t>
  </si>
  <si>
    <t>DOLK21P005100</t>
  </si>
  <si>
    <t>DOLK21P005200</t>
  </si>
  <si>
    <t>DOLM21C003000</t>
  </si>
  <si>
    <t>DOLM21C004200</t>
  </si>
  <si>
    <t>DOLM21C004250</t>
  </si>
  <si>
    <t>DOLM21C005400</t>
  </si>
  <si>
    <t>DOLM21C005750</t>
  </si>
  <si>
    <t>DOLM21C005900</t>
  </si>
  <si>
    <t>DOLM21C006050</t>
  </si>
  <si>
    <t>DOLM21P003000</t>
  </si>
  <si>
    <t>DOLM21P004200</t>
  </si>
  <si>
    <t>DOLM21P004250</t>
  </si>
  <si>
    <t>DOLM21P004700</t>
  </si>
  <si>
    <t>DOLM21P004900</t>
  </si>
  <si>
    <t>DOLM21P005000</t>
  </si>
  <si>
    <t>DOLN21C005100</t>
  </si>
  <si>
    <t>DOLN21C005150</t>
  </si>
  <si>
    <t>DOLN21P004750</t>
  </si>
  <si>
    <t>DOLN21P005150</t>
  </si>
  <si>
    <t>DOLU21P005350</t>
  </si>
  <si>
    <t>DOLV21P004700</t>
  </si>
  <si>
    <t>ECORA140</t>
  </si>
  <si>
    <t>ECORA150</t>
  </si>
  <si>
    <t>ECORB100</t>
  </si>
  <si>
    <t>ECORB105</t>
  </si>
  <si>
    <t>ECORB110</t>
  </si>
  <si>
    <t>ECORB115</t>
  </si>
  <si>
    <t>ECORB120</t>
  </si>
  <si>
    <t>ECORB125</t>
  </si>
  <si>
    <t>ECORB130</t>
  </si>
  <si>
    <t>ECORB140</t>
  </si>
  <si>
    <t>ECORB960</t>
  </si>
  <si>
    <t>ECORB980</t>
  </si>
  <si>
    <t>ECORE147</t>
  </si>
  <si>
    <t>ECORM125</t>
  </si>
  <si>
    <t>ECORM135</t>
  </si>
  <si>
    <t>ECORM162</t>
  </si>
  <si>
    <t>ECORM165</t>
  </si>
  <si>
    <t>ECORN100</t>
  </si>
  <si>
    <t>ECORN105</t>
  </si>
  <si>
    <t>ECORN110</t>
  </si>
  <si>
    <t>ECORN115</t>
  </si>
  <si>
    <t>ECORN120</t>
  </si>
  <si>
    <t>ECORN125</t>
  </si>
  <si>
    <t>ECORN130</t>
  </si>
  <si>
    <t>ECORN135</t>
  </si>
  <si>
    <t>ECORN140</t>
  </si>
  <si>
    <t>ECORN920</t>
  </si>
  <si>
    <t>ECORN940</t>
  </si>
  <si>
    <t>ECORN960</t>
  </si>
  <si>
    <t>ECORN980</t>
  </si>
  <si>
    <t>ECORQ125</t>
  </si>
  <si>
    <t>EGIEA426</t>
  </si>
  <si>
    <t>EGIEA436</t>
  </si>
  <si>
    <t>ON 43,81</t>
  </si>
  <si>
    <t>ON 44,81</t>
  </si>
  <si>
    <t>ON 46,81</t>
  </si>
  <si>
    <t>EGIEA486</t>
  </si>
  <si>
    <t>EGIEA496</t>
  </si>
  <si>
    <t>ON 48,81</t>
  </si>
  <si>
    <t>ON 50,81</t>
  </si>
  <si>
    <t>EGIEB436</t>
  </si>
  <si>
    <t>EGIEB446</t>
  </si>
  <si>
    <t>EGIEB456</t>
  </si>
  <si>
    <t>EGIEB461</t>
  </si>
  <si>
    <t>EGIEB466</t>
  </si>
  <si>
    <t>EGIEB471</t>
  </si>
  <si>
    <t>EGIEB476</t>
  </si>
  <si>
    <t>EGIEB486</t>
  </si>
  <si>
    <t>EGIEC400</t>
  </si>
  <si>
    <t>EGIEC478</t>
  </si>
  <si>
    <t>ON 47,89</t>
  </si>
  <si>
    <t>EGIEM406</t>
  </si>
  <si>
    <t>ON 41,31</t>
  </si>
  <si>
    <t>EGIEM431</t>
  </si>
  <si>
    <t>EGIEN396</t>
  </si>
  <si>
    <t>EGIEN416</t>
  </si>
  <si>
    <t>EGIEN426</t>
  </si>
  <si>
    <t>EGIEN436</t>
  </si>
  <si>
    <t>EGIEN446</t>
  </si>
  <si>
    <t>EGIEO400</t>
  </si>
  <si>
    <t>EGIEO403</t>
  </si>
  <si>
    <t>EGIEO478</t>
  </si>
  <si>
    <t>ELETA258</t>
  </si>
  <si>
    <t>PNB 27,22</t>
  </si>
  <si>
    <t>ELETA260</t>
  </si>
  <si>
    <t>ELETA265</t>
  </si>
  <si>
    <t>ELETA275</t>
  </si>
  <si>
    <t>ELETA345</t>
  </si>
  <si>
    <t>ELETA355</t>
  </si>
  <si>
    <t>ELETA375</t>
  </si>
  <si>
    <t>ELETA376</t>
  </si>
  <si>
    <t>ELETA384</t>
  </si>
  <si>
    <t>ELETA386</t>
  </si>
  <si>
    <t>ELETA389</t>
  </si>
  <si>
    <t>ELETA39</t>
  </si>
  <si>
    <t>ELETA395</t>
  </si>
  <si>
    <t>ELETA40</t>
  </si>
  <si>
    <t>PNB 39,72</t>
  </si>
  <si>
    <t>ELETA400</t>
  </si>
  <si>
    <t>ELETA405</t>
  </si>
  <si>
    <t>ELETA41</t>
  </si>
  <si>
    <t>PNB 40,72</t>
  </si>
  <si>
    <t>ELETA410</t>
  </si>
  <si>
    <t>ELETA430</t>
  </si>
  <si>
    <t>ELETA440</t>
  </si>
  <si>
    <t>ELETA450</t>
  </si>
  <si>
    <t>ELETB284</t>
  </si>
  <si>
    <t>PNB 28,50</t>
  </si>
  <si>
    <t>ELETB296</t>
  </si>
  <si>
    <t>PNB 31,00</t>
  </si>
  <si>
    <t>ELETB304</t>
  </si>
  <si>
    <t>PNB 30,50</t>
  </si>
  <si>
    <t>ELETB319</t>
  </si>
  <si>
    <t>PNB 32,00</t>
  </si>
  <si>
    <t>ELETB324</t>
  </si>
  <si>
    <t>ELETB347</t>
  </si>
  <si>
    <t>ELETB349</t>
  </si>
  <si>
    <t>PNB 35,00</t>
  </si>
  <si>
    <t>ELETB356</t>
  </si>
  <si>
    <t>ELETB357</t>
  </si>
  <si>
    <t>ELETB359</t>
  </si>
  <si>
    <t>PNB 36,00</t>
  </si>
  <si>
    <t>ELETB360</t>
  </si>
  <si>
    <t>ELETB362</t>
  </si>
  <si>
    <t>ELETB367</t>
  </si>
  <si>
    <t>ELETB369</t>
  </si>
  <si>
    <t>ELETB374</t>
  </si>
  <si>
    <t>PNB 37,50</t>
  </si>
  <si>
    <t>ELETB375</t>
  </si>
  <si>
    <t>ELETB38</t>
  </si>
  <si>
    <t>PNB 38,00</t>
  </si>
  <si>
    <t>ELETB380</t>
  </si>
  <si>
    <t>ELETB39</t>
  </si>
  <si>
    <t>PNB 39,00</t>
  </si>
  <si>
    <t>ELETB390</t>
  </si>
  <si>
    <t>ELETB40</t>
  </si>
  <si>
    <t>ELETB400</t>
  </si>
  <si>
    <t>ELETB410</t>
  </si>
  <si>
    <t>ELETB431</t>
  </si>
  <si>
    <t>PNB 43,25</t>
  </si>
  <si>
    <t>ELETB445</t>
  </si>
  <si>
    <t>ELETB465</t>
  </si>
  <si>
    <t>ELETB505</t>
  </si>
  <si>
    <t>ELETB902</t>
  </si>
  <si>
    <t>ELETB910</t>
  </si>
  <si>
    <t>ELETB982</t>
  </si>
  <si>
    <t>ELETB992</t>
  </si>
  <si>
    <t>ELETC320</t>
  </si>
  <si>
    <t>ELETC330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</si>
  <si>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</si>
  <si>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</si>
  <si>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</si>
  <si>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</si>
  <si>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</si>
  <si>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</si>
  <si>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</si>
  <si>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</si>
  <si>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</si>
  <si>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</si>
  <si>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ELETC400</t>
  </si>
  <si>
    <t>ELETC405</t>
  </si>
  <si>
    <t>ELETC412</t>
  </si>
  <si>
    <t>ELETD377</t>
  </si>
  <si>
    <t>ELETD400</t>
  </si>
  <si>
    <t>ELETD405</t>
  </si>
  <si>
    <t>ELETD440</t>
  </si>
  <si>
    <t>ELETE367</t>
  </si>
  <si>
    <t>ELETE397</t>
  </si>
  <si>
    <t>ELETM258</t>
  </si>
  <si>
    <t>ELETM301</t>
  </si>
  <si>
    <t>ELETM306</t>
  </si>
  <si>
    <t>ELETM315</t>
  </si>
  <si>
    <t>ELETM321</t>
  </si>
  <si>
    <t>ELETM331</t>
  </si>
  <si>
    <t>ELETM335</t>
  </si>
  <si>
    <t>ELETM346</t>
  </si>
  <si>
    <t>ELETM361</t>
  </si>
  <si>
    <t>ELETM374</t>
  </si>
  <si>
    <t>ELETM376</t>
  </si>
  <si>
    <t>ELETM384</t>
  </si>
  <si>
    <t>ELETM39</t>
  </si>
  <si>
    <t>ELETM395</t>
  </si>
  <si>
    <t>ELETM40</t>
  </si>
  <si>
    <t>ELETM400</t>
  </si>
  <si>
    <t>ELETM41</t>
  </si>
  <si>
    <t>ELETM451</t>
  </si>
  <si>
    <t>ELETN296</t>
  </si>
  <si>
    <t>ELETN299</t>
  </si>
  <si>
    <t>PNB 30,00</t>
  </si>
  <si>
    <t>ELETN301</t>
  </si>
  <si>
    <t>PNB 31,25</t>
  </si>
  <si>
    <t>ELETN304</t>
  </si>
  <si>
    <t>ELETN314</t>
  </si>
  <si>
    <t>ELETN317</t>
  </si>
  <si>
    <t>ELETN319</t>
  </si>
  <si>
    <t>ELETN332</t>
  </si>
  <si>
    <t>ELETN337</t>
  </si>
  <si>
    <t>ELETN342</t>
  </si>
  <si>
    <t>ELETN344</t>
  </si>
  <si>
    <t>PNB 34,50</t>
  </si>
  <si>
    <t>ELETN347</t>
  </si>
  <si>
    <t>ELETN349</t>
  </si>
  <si>
    <t>ELETN357</t>
  </si>
  <si>
    <t>ELETN359</t>
  </si>
  <si>
    <t>ELETN360</t>
  </si>
  <si>
    <t>ELETN364</t>
  </si>
  <si>
    <t>PNB 36,50</t>
  </si>
  <si>
    <t>ELETN367</t>
  </si>
  <si>
    <t>ELETN375</t>
  </si>
  <si>
    <t>ELETN38</t>
  </si>
  <si>
    <t>ELETN380</t>
  </si>
  <si>
    <t>ELETN39</t>
  </si>
  <si>
    <t>ELETN390</t>
  </si>
  <si>
    <t>ELETN40</t>
  </si>
  <si>
    <t>ELETN400</t>
  </si>
  <si>
    <t>ELETN404</t>
  </si>
  <si>
    <t>ELETN409</t>
  </si>
  <si>
    <t>ELETN410</t>
  </si>
  <si>
    <t>ELETN421</t>
  </si>
  <si>
    <t>ELETN431</t>
  </si>
  <si>
    <t>ELETN475</t>
  </si>
  <si>
    <t>ELETO250</t>
  </si>
  <si>
    <t>ELETO300</t>
  </si>
  <si>
    <t>ELETO320</t>
  </si>
  <si>
    <t>ELETO330</t>
  </si>
  <si>
    <t>ELETO340</t>
  </si>
  <si>
    <t>ELETO345</t>
  </si>
  <si>
    <t>ELETO349</t>
  </si>
  <si>
    <t>ELETO350</t>
  </si>
  <si>
    <t>ELETO355</t>
  </si>
  <si>
    <t>ELETO360</t>
  </si>
  <si>
    <t>ELETO365</t>
  </si>
  <si>
    <t>ELETO369</t>
  </si>
  <si>
    <t>ELETO375</t>
  </si>
  <si>
    <t>ELETO380</t>
  </si>
  <si>
    <t>ELETO385</t>
  </si>
  <si>
    <t>ELETO390</t>
  </si>
  <si>
    <t>ELETO400</t>
  </si>
  <si>
    <t>ELETO405</t>
  </si>
  <si>
    <t>ELETP317</t>
  </si>
  <si>
    <t>ELETP377</t>
  </si>
  <si>
    <t>ELETP400</t>
  </si>
  <si>
    <t>EMBRA100</t>
  </si>
  <si>
    <t>EMBRA102</t>
  </si>
  <si>
    <t>EMBRA105</t>
  </si>
  <si>
    <t>EMBRA107</t>
  </si>
  <si>
    <t>EMBRA110</t>
  </si>
  <si>
    <t>EMBRA112</t>
  </si>
  <si>
    <t>EMBRA117</t>
  </si>
  <si>
    <t>EMBRA130</t>
  </si>
  <si>
    <t>EMBRA880</t>
  </si>
  <si>
    <t>EMBRA900</t>
  </si>
  <si>
    <t>EMBRA910</t>
  </si>
  <si>
    <t>EMBRA920</t>
  </si>
  <si>
    <t>EMBRA940</t>
  </si>
  <si>
    <t>EMBRA960</t>
  </si>
  <si>
    <t>EMBRA980</t>
  </si>
  <si>
    <t>EMBRB100</t>
  </si>
  <si>
    <t>EMBRB110</t>
  </si>
  <si>
    <t>EMBRB115</t>
  </si>
  <si>
    <t>EMBRB700</t>
  </si>
  <si>
    <t>EMBRB720</t>
  </si>
  <si>
    <t>EMBRB820</t>
  </si>
  <si>
    <t>EMBRB840</t>
  </si>
  <si>
    <t>EMBRB860</t>
  </si>
  <si>
    <t>EMBRB880</t>
  </si>
  <si>
    <t>EMBRB900</t>
  </si>
  <si>
    <t>EMBRB920</t>
  </si>
  <si>
    <t>EMBRB940</t>
  </si>
  <si>
    <t>EMBRB960</t>
  </si>
  <si>
    <t>EMBRB980</t>
  </si>
  <si>
    <t>EMBRC840</t>
  </si>
  <si>
    <t>EMBRC920</t>
  </si>
  <si>
    <t>EMBRC940</t>
  </si>
  <si>
    <t>EMBRC960</t>
  </si>
  <si>
    <t>EMBRM480</t>
  </si>
  <si>
    <t>EMBRM490</t>
  </si>
  <si>
    <t>EMBRM500</t>
  </si>
  <si>
    <t>EMBRM880</t>
  </si>
  <si>
    <t>EMBRM900</t>
  </si>
  <si>
    <t>EMBRM910</t>
  </si>
  <si>
    <t>EMBRM920</t>
  </si>
  <si>
    <t>EMBRM940</t>
  </si>
  <si>
    <t>EMBRM960</t>
  </si>
  <si>
    <t>EMBRM980</t>
  </si>
  <si>
    <t>EMBRN720</t>
  </si>
  <si>
    <t>EMBRN740</t>
  </si>
  <si>
    <t>EMBRN780</t>
  </si>
  <si>
    <t>EMBRN800</t>
  </si>
  <si>
    <t>EMBRN820</t>
  </si>
  <si>
    <t>EMBRN840</t>
  </si>
  <si>
    <t>EMBRN860</t>
  </si>
  <si>
    <t>EMBRN880</t>
  </si>
  <si>
    <t>EMBRN900</t>
  </si>
  <si>
    <t>EMBRN920</t>
  </si>
  <si>
    <t>EMBRN940</t>
  </si>
  <si>
    <t>EMBRO880</t>
  </si>
  <si>
    <t>EMBRO900</t>
  </si>
  <si>
    <t>ENBRA180</t>
  </si>
  <si>
    <t>ENBRA205</t>
  </si>
  <si>
    <t>ENBRA210</t>
  </si>
  <si>
    <t>ENBRA220</t>
  </si>
  <si>
    <t>ENBRA225</t>
  </si>
  <si>
    <t>ENBRA230</t>
  </si>
  <si>
    <t>ENBRB195</t>
  </si>
  <si>
    <t>ENBRB200</t>
  </si>
  <si>
    <t>ENBRB205</t>
  </si>
  <si>
    <t>ENBRB210</t>
  </si>
  <si>
    <t>ENBRB215</t>
  </si>
  <si>
    <t>ENBRB220</t>
  </si>
  <si>
    <t>ENBRC195</t>
  </si>
  <si>
    <t>ENBRM175</t>
  </si>
  <si>
    <t>ENBRM200</t>
  </si>
  <si>
    <t>ENBRN155</t>
  </si>
  <si>
    <t>ENBRN180</t>
  </si>
  <si>
    <t>ENBRN185</t>
  </si>
  <si>
    <t>ENBRN190</t>
  </si>
  <si>
    <t>ENBRN195</t>
  </si>
  <si>
    <t>ENBRN200</t>
  </si>
  <si>
    <t>ENBRO180</t>
  </si>
  <si>
    <t>ENBRO185</t>
  </si>
  <si>
    <t>ENEVA530</t>
  </si>
  <si>
    <t>ENEVA570</t>
  </si>
  <si>
    <t>ENEVA590</t>
  </si>
  <si>
    <t>ENEVA600</t>
  </si>
  <si>
    <t>ENEVA650</t>
  </si>
  <si>
    <t>ENEVB575</t>
  </si>
  <si>
    <t>ENEVB585</t>
  </si>
  <si>
    <t>ENEVB605</t>
  </si>
  <si>
    <t>ENEVB630</t>
  </si>
  <si>
    <t>ENEVB645</t>
  </si>
  <si>
    <t>ENEVB665</t>
  </si>
  <si>
    <t>ENEVM670</t>
  </si>
  <si>
    <t>ENEVN525</t>
  </si>
  <si>
    <t>ENEVN545</t>
  </si>
  <si>
    <t>ENEVN550</t>
  </si>
  <si>
    <t>ENEVN575</t>
  </si>
  <si>
    <t>ENGIA510</t>
  </si>
  <si>
    <t>ENGIA520</t>
  </si>
  <si>
    <t>ENGIB495</t>
  </si>
  <si>
    <t>UNT 49,50</t>
  </si>
  <si>
    <t>ENGIM430</t>
  </si>
  <si>
    <t>UNT 43,00</t>
  </si>
  <si>
    <t>ENGIM440</t>
  </si>
  <si>
    <t>UNT 44,00</t>
  </si>
  <si>
    <t>EQTLA205</t>
  </si>
  <si>
    <t>EQTLA215</t>
  </si>
  <si>
    <t>EQTLA225</t>
  </si>
  <si>
    <t>EQTLA235</t>
  </si>
  <si>
    <t>EQTLA245</t>
  </si>
  <si>
    <t>EQTLA250</t>
  </si>
  <si>
    <t>EQTLA255</t>
  </si>
  <si>
    <t>EQTLA260</t>
  </si>
  <si>
    <t>EQTLB200</t>
  </si>
  <si>
    <t>EQTLB210</t>
  </si>
  <si>
    <t>EQTLB220</t>
  </si>
  <si>
    <t>EQTLB225</t>
  </si>
  <si>
    <t>EQTLB230</t>
  </si>
  <si>
    <t>EQTLB235</t>
  </si>
  <si>
    <t>EQTLB240</t>
  </si>
  <si>
    <t>EQTLB250</t>
  </si>
  <si>
    <t>EQTLB255</t>
  </si>
  <si>
    <t>EQTLB260</t>
  </si>
  <si>
    <t>EQTLB275</t>
  </si>
  <si>
    <t>EQTLM160</t>
  </si>
  <si>
    <t>EQTLM170</t>
  </si>
  <si>
    <t>EQTLM175</t>
  </si>
  <si>
    <t>EQTLM225</t>
  </si>
  <si>
    <t>EQTLM230</t>
  </si>
  <si>
    <t>EQTLM240</t>
  </si>
  <si>
    <t>EQTLN180</t>
  </si>
  <si>
    <t>EQTLN187</t>
  </si>
  <si>
    <t>EQTLN190</t>
  </si>
  <si>
    <t>EQTLN195</t>
  </si>
  <si>
    <t>EQTLN200</t>
  </si>
  <si>
    <t>EQTLN210</t>
  </si>
  <si>
    <t>EQTLN215</t>
  </si>
  <si>
    <t>EQTLN217</t>
  </si>
  <si>
    <t>EQTLN220</t>
  </si>
  <si>
    <t>EQTLN225</t>
  </si>
  <si>
    <t>EQTLN230</t>
  </si>
  <si>
    <t>EQTLN240</t>
  </si>
  <si>
    <t>EQTLO190</t>
  </si>
  <si>
    <t>EVENA130</t>
  </si>
  <si>
    <t>EZTCA350</t>
  </si>
  <si>
    <t>EZTCB400</t>
  </si>
  <si>
    <t>EZTCB430</t>
  </si>
  <si>
    <t>EZTCB440</t>
  </si>
  <si>
    <t>EZTCB450</t>
  </si>
  <si>
    <t>EZTCC540</t>
  </si>
  <si>
    <t>EZTCC600</t>
  </si>
  <si>
    <t>EZTCM377</t>
  </si>
  <si>
    <t>EZTCM402</t>
  </si>
  <si>
    <t>EZTCM425</t>
  </si>
  <si>
    <t>EZTCN420</t>
  </si>
  <si>
    <t>EZTCN425</t>
  </si>
  <si>
    <t>EZTCN430</t>
  </si>
  <si>
    <t>EZTCO515</t>
  </si>
  <si>
    <t>ON 51,50</t>
  </si>
  <si>
    <t>FLRYA260</t>
  </si>
  <si>
    <t>FLRYA275</t>
  </si>
  <si>
    <t>FLRYA280</t>
  </si>
  <si>
    <t>FLRYA290</t>
  </si>
  <si>
    <t>FLRYB280</t>
  </si>
  <si>
    <t>FLRYB300</t>
  </si>
  <si>
    <t>FLRYM212</t>
  </si>
  <si>
    <t>FLRYM275</t>
  </si>
  <si>
    <t>FLRYM282</t>
  </si>
  <si>
    <t>FLRYM290</t>
  </si>
  <si>
    <t>FLRYN260</t>
  </si>
  <si>
    <t>FLRYN280</t>
  </si>
  <si>
    <t>GFSAA440</t>
  </si>
  <si>
    <t>GFSAA460</t>
  </si>
  <si>
    <t>GFSAA480</t>
  </si>
  <si>
    <t>GFSAA500</t>
  </si>
  <si>
    <t>GFSAA540</t>
  </si>
  <si>
    <t>GFSAF470</t>
  </si>
  <si>
    <t>GFSAF550</t>
  </si>
  <si>
    <t>GFSAM440</t>
  </si>
  <si>
    <t>GFSAO550</t>
  </si>
  <si>
    <t>PN 13,21</t>
  </si>
  <si>
    <t>PN 13,46</t>
  </si>
  <si>
    <t>PN 14,96</t>
  </si>
  <si>
    <t>PN 16,96</t>
  </si>
  <si>
    <t>GGBRA182</t>
  </si>
  <si>
    <t>GGBRA184</t>
  </si>
  <si>
    <t>PN 18,21</t>
  </si>
  <si>
    <t>GGBRA187</t>
  </si>
  <si>
    <t>PN 18,46</t>
  </si>
  <si>
    <t>PN 19,71</t>
  </si>
  <si>
    <t>GGBRA204</t>
  </si>
  <si>
    <t>PN 20,21</t>
  </si>
  <si>
    <t>GGBRA207</t>
  </si>
  <si>
    <t>PN 20,46</t>
  </si>
  <si>
    <t>PN 20,71</t>
  </si>
  <si>
    <t>PN 20,96</t>
  </si>
  <si>
    <t>PN 21,46</t>
  </si>
  <si>
    <t>PN 21,96</t>
  </si>
  <si>
    <t>PN 22,21</t>
  </si>
  <si>
    <t>GGBRA227</t>
  </si>
  <si>
    <t>PN 22,46</t>
  </si>
  <si>
    <t>GGBRA247</t>
  </si>
  <si>
    <t>GGBRA257</t>
  </si>
  <si>
    <t>GGBRA259</t>
  </si>
  <si>
    <t>GGBRA262</t>
  </si>
  <si>
    <t>GGBRA267</t>
  </si>
  <si>
    <t>GGBRA269</t>
  </si>
  <si>
    <t>PN 33,21</t>
  </si>
  <si>
    <t>PN 17,24</t>
  </si>
  <si>
    <t>GGBRB183</t>
  </si>
  <si>
    <t>GGBRB200</t>
  </si>
  <si>
    <t>GGBRB201</t>
  </si>
  <si>
    <t>GGBRB212</t>
  </si>
  <si>
    <t>PN 21,74</t>
  </si>
  <si>
    <t>GGBRB226</t>
  </si>
  <si>
    <t>GGBRB231</t>
  </si>
  <si>
    <t>GGBRB233</t>
  </si>
  <si>
    <t>PN 23,24</t>
  </si>
  <si>
    <t>GGBRB236</t>
  </si>
  <si>
    <t>GGBRB241</t>
  </si>
  <si>
    <t>GGBRB246</t>
  </si>
  <si>
    <t>PN 24,49</t>
  </si>
  <si>
    <t>GGBRB248</t>
  </si>
  <si>
    <t>GGBRB251</t>
  </si>
  <si>
    <t>GGBRB253</t>
  </si>
  <si>
    <t>GGBRB256</t>
  </si>
  <si>
    <t>GGBRB261</t>
  </si>
  <si>
    <t>PN 25,99</t>
  </si>
  <si>
    <t>GGBRB263</t>
  </si>
  <si>
    <t>GGBRB268</t>
  </si>
  <si>
    <t>PN 26,74</t>
  </si>
  <si>
    <t>PN 29,49</t>
  </si>
  <si>
    <t>PN 18,49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</si>
  <si>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</si>
  <si>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</si>
  <si>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</si>
  <si>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</si>
  <si>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</si>
  <si>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</si>
  <si>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</si>
  <si>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</si>
  <si>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</si>
  <si>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</si>
  <si>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GGBRD242</t>
  </si>
  <si>
    <t>PN 14,74</t>
  </si>
  <si>
    <t>GGBRI187</t>
  </si>
  <si>
    <t>GGBRL26</t>
  </si>
  <si>
    <t>GGBRM134</t>
  </si>
  <si>
    <t>GGBRM176</t>
  </si>
  <si>
    <t>PN 17,46</t>
  </si>
  <si>
    <t>PN 17,71</t>
  </si>
  <si>
    <t>GGBRM182</t>
  </si>
  <si>
    <t>GGBRM184</t>
  </si>
  <si>
    <t>GGBRM189</t>
  </si>
  <si>
    <t>PN 18,71</t>
  </si>
  <si>
    <t>PN 18,96</t>
  </si>
  <si>
    <t>PN 19,21</t>
  </si>
  <si>
    <t>GGBRM197</t>
  </si>
  <si>
    <t>PN 19,46</t>
  </si>
  <si>
    <t>GGBRM202</t>
  </si>
  <si>
    <t>PN 19,96</t>
  </si>
  <si>
    <t>GGBRM212</t>
  </si>
  <si>
    <t>PN 21,21</t>
  </si>
  <si>
    <t>GGBRM217</t>
  </si>
  <si>
    <t>GGBRM222</t>
  </si>
  <si>
    <t>GGBRM224</t>
  </si>
  <si>
    <t>GGBRM227</t>
  </si>
  <si>
    <t>GGBRM232</t>
  </si>
  <si>
    <t>GGBRM239</t>
  </si>
  <si>
    <t>GGBRM242</t>
  </si>
  <si>
    <t>GGBRM244</t>
  </si>
  <si>
    <t>GGBRM247</t>
  </si>
  <si>
    <t>GGBRM249</t>
  </si>
  <si>
    <t>GGBRM252</t>
  </si>
  <si>
    <t>GGBRM257</t>
  </si>
  <si>
    <t>GGBRM264</t>
  </si>
  <si>
    <t>GGBRN171</t>
  </si>
  <si>
    <t>GGBRN183</t>
  </si>
  <si>
    <t>GGBRN191</t>
  </si>
  <si>
    <t>GGBRN193</t>
  </si>
  <si>
    <t>GGBRN220</t>
  </si>
  <si>
    <t>GGBRN221</t>
  </si>
  <si>
    <t>GGBRN225</t>
  </si>
  <si>
    <t>GGBRN226</t>
  </si>
  <si>
    <t>GGBRN228</t>
  </si>
  <si>
    <t>GGBRN231</t>
  </si>
  <si>
    <t>GGBRN233</t>
  </si>
  <si>
    <t>GGBRN236</t>
  </si>
  <si>
    <t>GGBRN240</t>
  </si>
  <si>
    <t>GGBRN241</t>
  </si>
  <si>
    <t>GGBRN245</t>
  </si>
  <si>
    <t>GGBRN246</t>
  </si>
  <si>
    <t>GGBRN248</t>
  </si>
  <si>
    <t>GGBRN251</t>
  </si>
  <si>
    <t>GGBRN253</t>
  </si>
  <si>
    <t>GGBRN263</t>
  </si>
  <si>
    <t>GGBRO197</t>
  </si>
  <si>
    <t>GGBRO202</t>
  </si>
  <si>
    <t>GGBRO212</t>
  </si>
  <si>
    <t>GGBRO217</t>
  </si>
  <si>
    <t>GGBRO221</t>
  </si>
  <si>
    <t>GGBRO222</t>
  </si>
  <si>
    <t>GGBRO227</t>
  </si>
  <si>
    <t>PN 11,74</t>
  </si>
  <si>
    <t>GGBRX220</t>
  </si>
  <si>
    <t>GGBRX26</t>
  </si>
  <si>
    <t>GNDIA790</t>
  </si>
  <si>
    <t>GNDIA850</t>
  </si>
  <si>
    <t>GNDIB840</t>
  </si>
  <si>
    <t>GNDIC830</t>
  </si>
  <si>
    <t>GNDID695</t>
  </si>
  <si>
    <t>ON 69,50</t>
  </si>
  <si>
    <t>GNDIM640</t>
  </si>
  <si>
    <t>GNDIM700</t>
  </si>
  <si>
    <t>GNDIM725</t>
  </si>
  <si>
    <t>GNDIM730</t>
  </si>
  <si>
    <t>GNDIN675</t>
  </si>
  <si>
    <t>GNDIN720</t>
  </si>
  <si>
    <t>GNDIO630</t>
  </si>
  <si>
    <t>GNDIO705</t>
  </si>
  <si>
    <t>PN 9,83</t>
  </si>
  <si>
    <t>PN 10,08</t>
  </si>
  <si>
    <t>PN 10,33</t>
  </si>
  <si>
    <t>PN 10,83</t>
  </si>
  <si>
    <t>GOAUA110</t>
  </si>
  <si>
    <t>PN 11,08</t>
  </si>
  <si>
    <t>GOAUA115</t>
  </si>
  <si>
    <t>PN 11,33</t>
  </si>
  <si>
    <t>GOAUA120</t>
  </si>
  <si>
    <t>PN 11,83</t>
  </si>
  <si>
    <t>PN 12,33</t>
  </si>
  <si>
    <t>GOAUA771</t>
  </si>
  <si>
    <t>PN 7,63</t>
  </si>
  <si>
    <t>PN 8,23</t>
  </si>
  <si>
    <t>PN 8,83</t>
  </si>
  <si>
    <t>PN 9,03</t>
  </si>
  <si>
    <t>PN 9,23</t>
  </si>
  <si>
    <t>PN 9,43</t>
  </si>
  <si>
    <t>GOAUA980</t>
  </si>
  <si>
    <t>PN 9,63</t>
  </si>
  <si>
    <t>GOAUB100</t>
  </si>
  <si>
    <t>GOAUB105</t>
  </si>
  <si>
    <t>PN 10,42</t>
  </si>
  <si>
    <t>GOAUB110</t>
  </si>
  <si>
    <t>PN 10,92</t>
  </si>
  <si>
    <t>GOAUB115</t>
  </si>
  <si>
    <t>PN 11,42</t>
  </si>
  <si>
    <t>GOAUB120</t>
  </si>
  <si>
    <t>PN 11,92</t>
  </si>
  <si>
    <t>GOAUB125</t>
  </si>
  <si>
    <t>GOAUB135</t>
  </si>
  <si>
    <t>PN 13,42</t>
  </si>
  <si>
    <t>GOAUB140</t>
  </si>
  <si>
    <t>PN 13,92</t>
  </si>
  <si>
    <t>GOAUB155</t>
  </si>
  <si>
    <t>PN 15,42</t>
  </si>
  <si>
    <t>GOAUB840</t>
  </si>
  <si>
    <t>PN 8,32</t>
  </si>
  <si>
    <t>GOAUB860</t>
  </si>
  <si>
    <t>PN 8,52</t>
  </si>
  <si>
    <t>GOAUB920</t>
  </si>
  <si>
    <t>PN 9,12</t>
  </si>
  <si>
    <t>GOAUC120</t>
  </si>
  <si>
    <t>GOAUC832</t>
  </si>
  <si>
    <t>GOAUM105</t>
  </si>
  <si>
    <t>GOAUM11</t>
  </si>
  <si>
    <t>GOAUM110</t>
  </si>
  <si>
    <t>GOAUM115</t>
  </si>
  <si>
    <t>GOAUM771</t>
  </si>
  <si>
    <t>GOAUM831</t>
  </si>
  <si>
    <t>GOAUN100</t>
  </si>
  <si>
    <t>GOAUN105</t>
  </si>
  <si>
    <t>GOAUN110</t>
  </si>
  <si>
    <t>GOAUN115</t>
  </si>
  <si>
    <t>GOAUN980</t>
  </si>
  <si>
    <t>PN 9,72</t>
  </si>
  <si>
    <t>GOAUO109</t>
  </si>
  <si>
    <t>GOLLA247</t>
  </si>
  <si>
    <t>GOLLA257</t>
  </si>
  <si>
    <t>GOLLA267</t>
  </si>
  <si>
    <t>GOLLA272</t>
  </si>
  <si>
    <t>GOLLA277</t>
  </si>
  <si>
    <t>GOLLA287</t>
  </si>
  <si>
    <t>GOLLA307</t>
  </si>
  <si>
    <t>GOLLA317</t>
  </si>
  <si>
    <t>GOLLB277</t>
  </si>
  <si>
    <t>GOLLB345</t>
  </si>
  <si>
    <t>GOLLM192</t>
  </si>
  <si>
    <t>GOLLM232</t>
  </si>
  <si>
    <t>GOLLM237</t>
  </si>
  <si>
    <t>GOLLM247</t>
  </si>
  <si>
    <t>GOLLM257</t>
  </si>
  <si>
    <t>GOLLM267</t>
  </si>
  <si>
    <t>GOLLN180</t>
  </si>
  <si>
    <t>GOLLN227</t>
  </si>
  <si>
    <t>GOLLN345</t>
  </si>
  <si>
    <t>GOLLO342</t>
  </si>
  <si>
    <t>GOLLP345</t>
  </si>
  <si>
    <t>GOLLR345</t>
  </si>
  <si>
    <t>GRNDB868</t>
  </si>
  <si>
    <t>ON 8,68</t>
  </si>
  <si>
    <t>GRNDB878</t>
  </si>
  <si>
    <t>GRNDB958</t>
  </si>
  <si>
    <t>ON 9,58</t>
  </si>
  <si>
    <t>GRNDB968</t>
  </si>
  <si>
    <t>ON 9,68</t>
  </si>
  <si>
    <t>GRNDD110</t>
  </si>
  <si>
    <t>GRNDE110</t>
  </si>
  <si>
    <t>GRNDF110</t>
  </si>
  <si>
    <t>GRNDM793</t>
  </si>
  <si>
    <t>HAPVA167</t>
  </si>
  <si>
    <t>ON 12,07</t>
  </si>
  <si>
    <t>HAPVA763</t>
  </si>
  <si>
    <t>HAPVM763</t>
  </si>
  <si>
    <t>ON 11,57</t>
  </si>
  <si>
    <t>ON 16,36</t>
  </si>
  <si>
    <t>HGTXA185</t>
  </si>
  <si>
    <t>ON 18,36</t>
  </si>
  <si>
    <t>HGTXA195</t>
  </si>
  <si>
    <t>HGTXA205</t>
  </si>
  <si>
    <t>ON 20,36</t>
  </si>
  <si>
    <t>HGTXA215</t>
  </si>
  <si>
    <t>ON 21,36</t>
  </si>
  <si>
    <t>HGTXB190</t>
  </si>
  <si>
    <t>ON 13,61</t>
  </si>
  <si>
    <t>HGTXM147</t>
  </si>
  <si>
    <t>HGTXM185</t>
  </si>
  <si>
    <t>HGTXN140</t>
  </si>
  <si>
    <t>HGTXN150</t>
  </si>
  <si>
    <t>HGTXN160</t>
  </si>
  <si>
    <t>HGTXN220</t>
  </si>
  <si>
    <t>HYPEA315</t>
  </si>
  <si>
    <t>HYPEA325</t>
  </si>
  <si>
    <t>HYPEA335</t>
  </si>
  <si>
    <t>HYPEA345</t>
  </si>
  <si>
    <t>HYPEA355</t>
  </si>
  <si>
    <t>HYPEA357</t>
  </si>
  <si>
    <t>HYPEA362</t>
  </si>
  <si>
    <t>HYPEA367</t>
  </si>
  <si>
    <t>HYPEA372</t>
  </si>
  <si>
    <t>HYPEA385</t>
  </si>
  <si>
    <t>HYPEB30</t>
  </si>
  <si>
    <t>HYPEB302</t>
  </si>
  <si>
    <t>HYPEB317</t>
  </si>
  <si>
    <t>HYPEB322</t>
  </si>
  <si>
    <t>HYPEB327</t>
  </si>
  <si>
    <t>HYPEB337</t>
  </si>
  <si>
    <t>HYPEB347</t>
  </si>
  <si>
    <t>HYPEB357</t>
  </si>
  <si>
    <t>HYPEB362</t>
  </si>
  <si>
    <t>HYPEB367</t>
  </si>
  <si>
    <t>HYPEB377</t>
  </si>
  <si>
    <t>HYPEB387</t>
  </si>
  <si>
    <t>HYPEB407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</si>
  <si>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</si>
  <si>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</si>
  <si>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</si>
  <si>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</si>
  <si>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</si>
  <si>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</si>
  <si>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</si>
  <si>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</si>
  <si>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</si>
  <si>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</si>
  <si>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</si>
  <si>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</si>
  <si>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</si>
  <si>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HYPEC370</t>
  </si>
  <si>
    <t>HYPEC380</t>
  </si>
  <si>
    <t>HYPEC385</t>
  </si>
  <si>
    <t>HYPED370</t>
  </si>
  <si>
    <t>HYPED390</t>
  </si>
  <si>
    <t>HYPEM252</t>
  </si>
  <si>
    <t>HYPEM295</t>
  </si>
  <si>
    <t>HYPEM305</t>
  </si>
  <si>
    <t>HYPEM315</t>
  </si>
  <si>
    <t>HYPEM325</t>
  </si>
  <si>
    <t>HYPEM335</t>
  </si>
  <si>
    <t>HYPEM340</t>
  </si>
  <si>
    <t>HYPEM345</t>
  </si>
  <si>
    <t>HYPEM350</t>
  </si>
  <si>
    <t>HYPEM355</t>
  </si>
  <si>
    <t>HYPEM357</t>
  </si>
  <si>
    <t>HYPEM372</t>
  </si>
  <si>
    <t>HYPEN277</t>
  </si>
  <si>
    <t>HYPEN282</t>
  </si>
  <si>
    <t>HYPEN30</t>
  </si>
  <si>
    <t>HYPEN302</t>
  </si>
  <si>
    <t>HYPEN307</t>
  </si>
  <si>
    <t>HYPEN317</t>
  </si>
  <si>
    <t>HYPEN322</t>
  </si>
  <si>
    <t>HYPEN327</t>
  </si>
  <si>
    <t>HYPEN332</t>
  </si>
  <si>
    <t>HYPEN337</t>
  </si>
  <si>
    <t>HYPEN347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</si>
  <si>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</si>
  <si>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</si>
  <si>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</si>
  <si>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</si>
  <si>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</si>
  <si>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</si>
  <si>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</si>
  <si>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</si>
  <si>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</si>
  <si>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HYPEP290</t>
  </si>
  <si>
    <t>IBOVA121</t>
  </si>
  <si>
    <t>IBOVA122</t>
  </si>
  <si>
    <t>IBOVA123</t>
  </si>
  <si>
    <t>IBOVA124</t>
  </si>
  <si>
    <t>IBO 124000</t>
  </si>
  <si>
    <t>IBOVA125</t>
  </si>
  <si>
    <t>IBOVA126</t>
  </si>
  <si>
    <t>IBOVA127</t>
  </si>
  <si>
    <t>IBOVA128</t>
  </si>
  <si>
    <t>IBOVA130</t>
  </si>
  <si>
    <t>IBOVA135</t>
  </si>
  <si>
    <t>IBOVA910</t>
  </si>
  <si>
    <t>IBOVA970</t>
  </si>
  <si>
    <t>IBOVA980</t>
  </si>
  <si>
    <t>IBOVA990</t>
  </si>
  <si>
    <t>IBOVB121</t>
  </si>
  <si>
    <t>IBOVB123</t>
  </si>
  <si>
    <t>IBOVB124</t>
  </si>
  <si>
    <t>IBOVB125</t>
  </si>
  <si>
    <t>IBOVB126</t>
  </si>
  <si>
    <t>IBOVB128</t>
  </si>
  <si>
    <t>IBOVB129</t>
  </si>
  <si>
    <t>IBOVB130</t>
  </si>
  <si>
    <t>IBOVB132</t>
  </si>
  <si>
    <t>IBO 132000</t>
  </si>
  <si>
    <t>IBOVB135</t>
  </si>
  <si>
    <t>IBOVB136</t>
  </si>
  <si>
    <t>IBO 136000</t>
  </si>
  <si>
    <t>IBOVB200</t>
  </si>
  <si>
    <t>IBO 200000</t>
  </si>
  <si>
    <t>IBOVB800</t>
  </si>
  <si>
    <t>IBOVC100</t>
  </si>
  <si>
    <t>IBOVC101</t>
  </si>
  <si>
    <t>IBOVC102</t>
  </si>
  <si>
    <t>IBOVC105</t>
  </si>
  <si>
    <t>IBOVC106</t>
  </si>
  <si>
    <t>IBOVC109</t>
  </si>
  <si>
    <t>IBOVC110</t>
  </si>
  <si>
    <t>IBOVC111</t>
  </si>
  <si>
    <t>IBOVC112</t>
  </si>
  <si>
    <t>IBOVC113</t>
  </si>
  <si>
    <t>IBOVC114</t>
  </si>
  <si>
    <t>IBOVC115</t>
  </si>
  <si>
    <t>IBOVC116</t>
  </si>
  <si>
    <t>IBOVC117</t>
  </si>
  <si>
    <t>IBOVC122</t>
  </si>
  <si>
    <t>IBOVC123</t>
  </si>
  <si>
    <t>IBOVC124</t>
  </si>
  <si>
    <t>IBOVC130</t>
  </si>
  <si>
    <t>IBOVC20</t>
  </si>
  <si>
    <t>IBOVC21</t>
  </si>
  <si>
    <t>IBOVC950</t>
  </si>
  <si>
    <t>IBOVC97</t>
  </si>
  <si>
    <t>IBOVC98</t>
  </si>
  <si>
    <t>IBOVD119</t>
  </si>
  <si>
    <t>IBOVD121</t>
  </si>
  <si>
    <t>IBOVD124</t>
  </si>
  <si>
    <t>IBOVD128</t>
  </si>
  <si>
    <t>IBOVD130</t>
  </si>
  <si>
    <t>IBOVE980</t>
  </si>
  <si>
    <t>IBOVF102</t>
  </si>
  <si>
    <t>IBOVF104</t>
  </si>
  <si>
    <t>IBOVF110</t>
  </si>
  <si>
    <t>IBOVF111</t>
  </si>
  <si>
    <t>IBOVF112</t>
  </si>
  <si>
    <t>IBOVF113</t>
  </si>
  <si>
    <t>IBOVF116</t>
  </si>
  <si>
    <t>IBOVF118</t>
  </si>
  <si>
    <t>IBOVF119</t>
  </si>
  <si>
    <t>IBOVF12</t>
  </si>
  <si>
    <t>IBOVF121</t>
  </si>
  <si>
    <t>IBOVF122</t>
  </si>
  <si>
    <t>IBOVF123</t>
  </si>
  <si>
    <t>IBOVF125</t>
  </si>
  <si>
    <t>IBOVF128</t>
  </si>
  <si>
    <t>IBOVF130</t>
  </si>
  <si>
    <t>IBO 134000</t>
  </si>
  <si>
    <t>IBOVF132</t>
  </si>
  <si>
    <t>IBOVF135</t>
  </si>
  <si>
    <t>IBOVF136</t>
  </si>
  <si>
    <t>IBOVF150</t>
  </si>
  <si>
    <t>IBO 150000</t>
  </si>
  <si>
    <t>IBOVF800</t>
  </si>
  <si>
    <t>IBOVF850</t>
  </si>
  <si>
    <t>IBOVF880</t>
  </si>
  <si>
    <t>IBOVF90</t>
  </si>
  <si>
    <t>IBOVF910</t>
  </si>
  <si>
    <t>IBOVF94</t>
  </si>
  <si>
    <t>IBOVF95</t>
  </si>
  <si>
    <t>IBOVF950</t>
  </si>
  <si>
    <t>IBOVF96</t>
  </si>
  <si>
    <t>IBOVH114</t>
  </si>
  <si>
    <t>IBOVL112</t>
  </si>
  <si>
    <t>IBOVL123</t>
  </si>
  <si>
    <t>IBOVL125</t>
  </si>
  <si>
    <t>IBOVL13</t>
  </si>
  <si>
    <t>IBOVL134</t>
  </si>
  <si>
    <t>IBOVL14</t>
  </si>
  <si>
    <t>IBOVL980</t>
  </si>
  <si>
    <t>IBOVL99</t>
  </si>
  <si>
    <t>IBOVM121</t>
  </si>
  <si>
    <t>IBOVM122</t>
  </si>
  <si>
    <t>IBOVM125</t>
  </si>
  <si>
    <t>IBOVM880</t>
  </si>
  <si>
    <t>IBOVN121</t>
  </si>
  <si>
    <t>IBOVN122</t>
  </si>
  <si>
    <t>IBOVN19</t>
  </si>
  <si>
    <t>IBOVN750</t>
  </si>
  <si>
    <t>IBOVN780</t>
  </si>
  <si>
    <t>IBOVO100</t>
  </si>
  <si>
    <t>IBOVO101</t>
  </si>
  <si>
    <t>IBOVO102</t>
  </si>
  <si>
    <t>IBOVO105</t>
  </si>
  <si>
    <t>IBOVO106</t>
  </si>
  <si>
    <t>IBOVO108</t>
  </si>
  <si>
    <t>IBOVO109</t>
  </si>
  <si>
    <t>IBOVO110</t>
  </si>
  <si>
    <t>IBOVO111</t>
  </si>
  <si>
    <t>IBOVO112</t>
  </si>
  <si>
    <t>IBOVO113</t>
  </si>
  <si>
    <t>IBOVO114</t>
  </si>
  <si>
    <t>IBOVO115</t>
  </si>
  <si>
    <t>IBOVO116</t>
  </si>
  <si>
    <t>IBOVO117</t>
  </si>
  <si>
    <t>IBOVO920</t>
  </si>
  <si>
    <t>IBOVO950</t>
  </si>
  <si>
    <t>IBOVO97</t>
  </si>
  <si>
    <t>IBOVO970</t>
  </si>
  <si>
    <t>IBOVO98</t>
  </si>
  <si>
    <t>IBOVP119</t>
  </si>
  <si>
    <t>IBOVP121</t>
  </si>
  <si>
    <t>IBOVP125</t>
  </si>
  <si>
    <t>IBOVP960</t>
  </si>
  <si>
    <t>IBOVR102</t>
  </si>
  <si>
    <t>IBOVR104</t>
  </si>
  <si>
    <t>IBOVR110</t>
  </si>
  <si>
    <t>IBOVR111</t>
  </si>
  <si>
    <t>IBOVR112</t>
  </si>
  <si>
    <t>IBOVR113</t>
  </si>
  <si>
    <t>IBOVR116</t>
  </si>
  <si>
    <t>IBOVR118</t>
  </si>
  <si>
    <t>IBOVR12</t>
  </si>
  <si>
    <t>IBOVR150</t>
  </si>
  <si>
    <t>IBOVR800</t>
  </si>
  <si>
    <t>IBOVR840</t>
  </si>
  <si>
    <t>IBOVR850</t>
  </si>
  <si>
    <t>IBOVR880</t>
  </si>
  <si>
    <t>IBOVR890</t>
  </si>
  <si>
    <t>IBOVR90</t>
  </si>
  <si>
    <t>IBOVR900</t>
  </si>
  <si>
    <t>IBOVR910</t>
  </si>
  <si>
    <t>IBOVR94</t>
  </si>
  <si>
    <t>IBOVR95</t>
  </si>
  <si>
    <t>IBOVR950</t>
  </si>
  <si>
    <t>IBOVR96</t>
  </si>
  <si>
    <t>IBOVX112</t>
  </si>
  <si>
    <t>IBOVX13</t>
  </si>
  <si>
    <t>IBOVX14</t>
  </si>
  <si>
    <t>IBOVX980</t>
  </si>
  <si>
    <t>IBOVX99</t>
  </si>
  <si>
    <t>IDIF22C295500</t>
  </si>
  <si>
    <t>IDIF22C295900</t>
  </si>
  <si>
    <t>IDIF22C296300</t>
  </si>
  <si>
    <t>IDIF22C297100</t>
  </si>
  <si>
    <t>IDIF22C298900</t>
  </si>
  <si>
    <t>IDIF22C299000</t>
  </si>
  <si>
    <t>IDIF22C301000</t>
  </si>
  <si>
    <t>IDIF22P296000</t>
  </si>
  <si>
    <t>IDIM21C289700</t>
  </si>
  <si>
    <t>IDIN21C290200</t>
  </si>
  <si>
    <t>IDIN21C290300</t>
  </si>
  <si>
    <t>IDIN21C290400</t>
  </si>
  <si>
    <t>IDIN21P290800</t>
  </si>
  <si>
    <t>IDIV21C292600</t>
  </si>
  <si>
    <t>IDIV21C292700</t>
  </si>
  <si>
    <t>IDIV21C293000</t>
  </si>
  <si>
    <t>IDIV21C293100</t>
  </si>
  <si>
    <t>IDIV21C293700</t>
  </si>
  <si>
    <t>IDIV21P291300</t>
  </si>
  <si>
    <t>IDIV21P291400</t>
  </si>
  <si>
    <t>IGTAA362</t>
  </si>
  <si>
    <t>IGTAA382</t>
  </si>
  <si>
    <t>IGTAA417</t>
  </si>
  <si>
    <t>IGTAA427</t>
  </si>
  <si>
    <t>IGTAB390</t>
  </si>
  <si>
    <t>IGTAB400</t>
  </si>
  <si>
    <t>IGTAB410</t>
  </si>
  <si>
    <t>IGTAD367</t>
  </si>
  <si>
    <t>IGTAD400</t>
  </si>
  <si>
    <t>IGTAM362</t>
  </si>
  <si>
    <t>IGTAM382</t>
  </si>
  <si>
    <t>IGTAM387</t>
  </si>
  <si>
    <t>IGTAM397</t>
  </si>
  <si>
    <t>IGTAN340</t>
  </si>
  <si>
    <t>IGTAN350</t>
  </si>
  <si>
    <t>IGTAN360</t>
  </si>
  <si>
    <t>IGTAN410</t>
  </si>
  <si>
    <t>IRBRA590</t>
  </si>
  <si>
    <t>IRBRA600</t>
  </si>
  <si>
    <t>IRBRA630</t>
  </si>
  <si>
    <t>IRBRA650</t>
  </si>
  <si>
    <t>IRBRA700</t>
  </si>
  <si>
    <t>IRBRA740</t>
  </si>
  <si>
    <t>IRBRA750</t>
  </si>
  <si>
    <t>IRBRA800</t>
  </si>
  <si>
    <t>IRBRA850</t>
  </si>
  <si>
    <t>IRBRA900</t>
  </si>
  <si>
    <t>IRBRA950</t>
  </si>
  <si>
    <t>IRBRA99</t>
  </si>
  <si>
    <t>IRBRB650</t>
  </si>
  <si>
    <t>IRBRB690</t>
  </si>
  <si>
    <t>IRBRB700</t>
  </si>
  <si>
    <t>IRBRB720</t>
  </si>
  <si>
    <t>IRBRB740</t>
  </si>
  <si>
    <t>IRBRB760</t>
  </si>
  <si>
    <t>IRBRB840</t>
  </si>
  <si>
    <t>IRBRB860</t>
  </si>
  <si>
    <t>IRBRB880</t>
  </si>
  <si>
    <t>IRBRB920</t>
  </si>
  <si>
    <t>IRBRB930</t>
  </si>
  <si>
    <t>IRBRB940</t>
  </si>
  <si>
    <t>IRBRB950</t>
  </si>
  <si>
    <t>IRBRB960</t>
  </si>
  <si>
    <t>IRBRC908</t>
  </si>
  <si>
    <t>ON 9,08</t>
  </si>
  <si>
    <t>IRBRE720</t>
  </si>
  <si>
    <t>IRBRE730</t>
  </si>
  <si>
    <t>IRBRE740</t>
  </si>
  <si>
    <t>IRBRE830</t>
  </si>
  <si>
    <t>IRBRE880</t>
  </si>
  <si>
    <t>IRBRE970</t>
  </si>
  <si>
    <t>IRBRE990</t>
  </si>
  <si>
    <t>IRBRK810</t>
  </si>
  <si>
    <t>IRBRL120</t>
  </si>
  <si>
    <t>IRBRM117</t>
  </si>
  <si>
    <t>IRBRM590</t>
  </si>
  <si>
    <t>IRBRM600</t>
  </si>
  <si>
    <t>IRBRM630</t>
  </si>
  <si>
    <t>IRBRM650</t>
  </si>
  <si>
    <t>IRBRM700</t>
  </si>
  <si>
    <t>IRBRM740</t>
  </si>
  <si>
    <t>IRBRM750</t>
  </si>
  <si>
    <t>IRBRM800</t>
  </si>
  <si>
    <t>IRBRM850</t>
  </si>
  <si>
    <t>IRBRM900</t>
  </si>
  <si>
    <t>IRBRM950</t>
  </si>
  <si>
    <t>IRBRM99</t>
  </si>
  <si>
    <t>IRBRN570</t>
  </si>
  <si>
    <t>IRBRN610</t>
  </si>
  <si>
    <t>IRBRN650</t>
  </si>
  <si>
    <t>IRBRN670</t>
  </si>
  <si>
    <t>IRBRN690</t>
  </si>
  <si>
    <t>IRBRN700</t>
  </si>
  <si>
    <t>IRBRN720</t>
  </si>
  <si>
    <t>IRBRN740</t>
  </si>
  <si>
    <t>IRBRN760</t>
  </si>
  <si>
    <t>IRBRN840</t>
  </si>
  <si>
    <t>IRBRN860</t>
  </si>
  <si>
    <t>IRBRN930</t>
  </si>
  <si>
    <t>IRBRN950</t>
  </si>
  <si>
    <t>IRBRO115</t>
  </si>
  <si>
    <t>IRBRO908</t>
  </si>
  <si>
    <t>IRBRQ700</t>
  </si>
  <si>
    <t>IRBRQ720</t>
  </si>
  <si>
    <t>IRBRW710</t>
  </si>
  <si>
    <t>IRBRX120</t>
  </si>
  <si>
    <t>PN 9,90</t>
  </si>
  <si>
    <t>PN 10,15</t>
  </si>
  <si>
    <t>PN 10,65</t>
  </si>
  <si>
    <t>ITSAA109</t>
  </si>
  <si>
    <t>PN 10,90</t>
  </si>
  <si>
    <t>PN 11,15</t>
  </si>
  <si>
    <t>PN 11,65</t>
  </si>
  <si>
    <t>PN 12,15</t>
  </si>
  <si>
    <t>ITSAA124</t>
  </si>
  <si>
    <t>PN 12,40</t>
  </si>
  <si>
    <t>PN 12,65</t>
  </si>
  <si>
    <t>PN 13,15</t>
  </si>
  <si>
    <t>PN 13,65</t>
  </si>
  <si>
    <t>PN 14,15</t>
  </si>
  <si>
    <t>ITSAA150</t>
  </si>
  <si>
    <t>PN 14,90</t>
  </si>
  <si>
    <t>PN 5,10</t>
  </si>
  <si>
    <t>PN 6,10</t>
  </si>
  <si>
    <t>PN 6,60</t>
  </si>
  <si>
    <t>PN 6,30</t>
  </si>
  <si>
    <t>PN 8,60</t>
  </si>
  <si>
    <t>ITSAA891</t>
  </si>
  <si>
    <t>PN 8,80</t>
  </si>
  <si>
    <t>ITSAA911</t>
  </si>
  <si>
    <t>ITSAA931</t>
  </si>
  <si>
    <t>PN 9,20</t>
  </si>
  <si>
    <t>ITSAA971</t>
  </si>
  <si>
    <t>ITSAB102</t>
  </si>
  <si>
    <t>PN 9,65</t>
  </si>
  <si>
    <t>ITSAB105</t>
  </si>
  <si>
    <t>PN 10,40</t>
  </si>
  <si>
    <t>ITSAB107</t>
  </si>
  <si>
    <t>ITSAB11</t>
  </si>
  <si>
    <t>ITSAB110</t>
  </si>
  <si>
    <t>ITSAB115</t>
  </si>
  <si>
    <t>PN 11,40</t>
  </si>
  <si>
    <t>ITSAB120</t>
  </si>
  <si>
    <t>PN 11,90</t>
  </si>
  <si>
    <t>ITSAB125</t>
  </si>
  <si>
    <t>ITSAB130</t>
  </si>
  <si>
    <t>PN 12,90</t>
  </si>
  <si>
    <t>ITSAB135</t>
  </si>
  <si>
    <t>PN 13,40</t>
  </si>
  <si>
    <t>ITSAB140</t>
  </si>
  <si>
    <t>PN 13,90</t>
  </si>
  <si>
    <t>ITSAB145</t>
  </si>
  <si>
    <t>PN 14,40</t>
  </si>
  <si>
    <t>ITSAB791</t>
  </si>
  <si>
    <t>PN 7,80</t>
  </si>
  <si>
    <t>ITSAB911</t>
  </si>
  <si>
    <t>ITSAB990</t>
  </si>
  <si>
    <t>PN 9,30</t>
  </si>
  <si>
    <t>ITSAC124</t>
  </si>
  <si>
    <t>ITSAC131</t>
  </si>
  <si>
    <t>ITSAC886</t>
  </si>
  <si>
    <t>PN 10,18</t>
  </si>
  <si>
    <t>PN 10,58</t>
  </si>
  <si>
    <t>ITSAD914</t>
  </si>
  <si>
    <t>PN 6,73</t>
  </si>
  <si>
    <t>PN 7,13</t>
  </si>
  <si>
    <t>ITSAF114</t>
  </si>
  <si>
    <t>PN 11,39</t>
  </si>
  <si>
    <t>ITSAF119</t>
  </si>
  <si>
    <t>PN 11,89</t>
  </si>
  <si>
    <t>PN 12,89</t>
  </si>
  <si>
    <t>ITSAF918</t>
  </si>
  <si>
    <t>PN 9,09</t>
  </si>
  <si>
    <t>ITSAG112</t>
  </si>
  <si>
    <t>PN 11,14</t>
  </si>
  <si>
    <t>PN 10,39</t>
  </si>
  <si>
    <t>ITSAI134</t>
  </si>
  <si>
    <t>PN 13,39</t>
  </si>
  <si>
    <t>PN 14,39</t>
  </si>
  <si>
    <t>ITSAJ113</t>
  </si>
  <si>
    <t>PN 11,35</t>
  </si>
  <si>
    <t>ITSAM109</t>
  </si>
  <si>
    <t>ITSAM124</t>
  </si>
  <si>
    <t>ITSAM811</t>
  </si>
  <si>
    <t>ITSAM851</t>
  </si>
  <si>
    <t>PN 8,40</t>
  </si>
  <si>
    <t>ITSAM871</t>
  </si>
  <si>
    <t>ITSAM911</t>
  </si>
  <si>
    <t>ITSAN100</t>
  </si>
  <si>
    <t>ITSAN102</t>
  </si>
  <si>
    <t>ITSAN105</t>
  </si>
  <si>
    <t>ITSAN11</t>
  </si>
  <si>
    <t>ITSAN110</t>
  </si>
  <si>
    <t>ITSAN115</t>
  </si>
  <si>
    <t>ITSAN120</t>
  </si>
  <si>
    <t>ITSAN125</t>
  </si>
  <si>
    <t>ITSAN130</t>
  </si>
  <si>
    <t>ITSAN791</t>
  </si>
  <si>
    <t>ITSAN831</t>
  </si>
  <si>
    <t>PN 8,20</t>
  </si>
  <si>
    <t>ITSAN911</t>
  </si>
  <si>
    <t>ITSAN931</t>
  </si>
  <si>
    <t>ITSAN951</t>
  </si>
  <si>
    <t>ITSAN986</t>
  </si>
  <si>
    <t>PN 9,75</t>
  </si>
  <si>
    <t>ITSAN990</t>
  </si>
  <si>
    <t>ITSAO107</t>
  </si>
  <si>
    <t>ITSAO118</t>
  </si>
  <si>
    <t>ITSAO122</t>
  </si>
  <si>
    <t>ITSAO124</t>
  </si>
  <si>
    <t>ITSAO131</t>
  </si>
  <si>
    <t>ITSAO990</t>
  </si>
  <si>
    <t>ITSAQ684</t>
  </si>
  <si>
    <t>ITSAR109</t>
  </si>
  <si>
    <t>PN 10,89</t>
  </si>
  <si>
    <t>ITSAR114</t>
  </si>
  <si>
    <t>ITSAR918</t>
  </si>
  <si>
    <t>ITSAS112</t>
  </si>
  <si>
    <t>ITSAV113</t>
  </si>
  <si>
    <t>PN 15,06</t>
  </si>
  <si>
    <t>ITUBA191</t>
  </si>
  <si>
    <t>ITUBA196</t>
  </si>
  <si>
    <t>ITUBA198</t>
  </si>
  <si>
    <t>ITUBA201</t>
  </si>
  <si>
    <t>ITUBA206</t>
  </si>
  <si>
    <t>ITUBA221</t>
  </si>
  <si>
    <t>ITUBA226</t>
  </si>
  <si>
    <t>ITUBA233</t>
  </si>
  <si>
    <t>ITUBA243</t>
  </si>
  <si>
    <t>ITUBA246</t>
  </si>
  <si>
    <t>ITUBA248</t>
  </si>
  <si>
    <t>ITUBA253</t>
  </si>
  <si>
    <t>ITUBA301</t>
  </si>
  <si>
    <t>PN 32,06</t>
  </si>
  <si>
    <t>ITUBA323</t>
  </si>
  <si>
    <t>ITUBA331</t>
  </si>
  <si>
    <t>ITUBA333</t>
  </si>
  <si>
    <t>ITUBA348</t>
  </si>
  <si>
    <t>ITUBA358</t>
  </si>
  <si>
    <t>ITUBA363</t>
  </si>
  <si>
    <t>ITUBA431</t>
  </si>
  <si>
    <t>ITUBB173</t>
  </si>
  <si>
    <t>ITUBB213</t>
  </si>
  <si>
    <t>ITUBB223</t>
  </si>
  <si>
    <t>ITUBB244</t>
  </si>
  <si>
    <t>ITUBB245</t>
  </si>
  <si>
    <t>ITUBB247</t>
  </si>
  <si>
    <t>ITUBB255</t>
  </si>
  <si>
    <t>ITUBB257</t>
  </si>
  <si>
    <t>ITUBB280</t>
  </si>
  <si>
    <t>ITUBB288</t>
  </si>
  <si>
    <t>ITUBB301</t>
  </si>
  <si>
    <t>ITUBB303</t>
  </si>
  <si>
    <t>ITUBB306</t>
  </si>
  <si>
    <t>ITUBB308</t>
  </si>
  <si>
    <t>ITUBB311</t>
  </si>
  <si>
    <t>ITUBB313</t>
  </si>
  <si>
    <t>ITUBB315</t>
  </si>
  <si>
    <t>ITUBB316</t>
  </si>
  <si>
    <t>ITUBB318</t>
  </si>
  <si>
    <t>ITUBB323</t>
  </si>
  <si>
    <t>ITUBB332</t>
  </si>
  <si>
    <t>ITUBB333</t>
  </si>
  <si>
    <t>ITUBB340</t>
  </si>
  <si>
    <t>ITUBB350</t>
  </si>
  <si>
    <t>ITUBC179</t>
  </si>
  <si>
    <t>ITUBC284</t>
  </si>
  <si>
    <t>ITUBC319</t>
  </si>
  <si>
    <t>ITUBC329</t>
  </si>
  <si>
    <t>ITUBC356</t>
  </si>
  <si>
    <t>ITUBD319</t>
  </si>
  <si>
    <t>ITUBD349</t>
  </si>
  <si>
    <t>ITUBE151</t>
  </si>
  <si>
    <t>ITUBE321</t>
  </si>
  <si>
    <t>PN 32,07</t>
  </si>
  <si>
    <t>ITUBF286</t>
  </si>
  <si>
    <t>ITUBF311</t>
  </si>
  <si>
    <t>ITUBF371</t>
  </si>
  <si>
    <t>ITUBK389</t>
  </si>
  <si>
    <t>ITUBK409</t>
  </si>
  <si>
    <t>ITUBL300</t>
  </si>
  <si>
    <t>ITUBM191</t>
  </si>
  <si>
    <t>ITUBM213</t>
  </si>
  <si>
    <t>ITUBM218</t>
  </si>
  <si>
    <t>ITUBM226</t>
  </si>
  <si>
    <t>ITUBM291</t>
  </si>
  <si>
    <t>ITUBM293</t>
  </si>
  <si>
    <t>ITUBM301</t>
  </si>
  <si>
    <t>ITUBM303</t>
  </si>
  <si>
    <t>ITUBM307</t>
  </si>
  <si>
    <t>ITUBM308</t>
  </si>
  <si>
    <t>ITUBM321</t>
  </si>
  <si>
    <t>ITUBM323</t>
  </si>
  <si>
    <t>ITUBM328</t>
  </si>
  <si>
    <t>ITUBM333</t>
  </si>
  <si>
    <t>ITUBM338</t>
  </si>
  <si>
    <t>ITUBM346</t>
  </si>
  <si>
    <t>ITUBM348</t>
  </si>
  <si>
    <t>ITUBM353</t>
  </si>
  <si>
    <t>ITUBM358</t>
  </si>
  <si>
    <t>ITUBM431</t>
  </si>
  <si>
    <t>ITUBN226</t>
  </si>
  <si>
    <t>ITUBN243</t>
  </si>
  <si>
    <t>ITUBN249</t>
  </si>
  <si>
    <t>ITUBN251</t>
  </si>
  <si>
    <t>ITUBN258</t>
  </si>
  <si>
    <t>ITUBN269</t>
  </si>
  <si>
    <t>ITUBN271</t>
  </si>
  <si>
    <t>ITUBN274</t>
  </si>
  <si>
    <t>ITUBN276</t>
  </si>
  <si>
    <t>ITUBN280</t>
  </si>
  <si>
    <t>ITUBN281</t>
  </si>
  <si>
    <t>ITUBN288</t>
  </si>
  <si>
    <t>ITUBN301</t>
  </si>
  <si>
    <t>ITUBN308</t>
  </si>
  <si>
    <t>ITUBN311</t>
  </si>
  <si>
    <t>ITUBN313</t>
  </si>
  <si>
    <t>ITUBN315</t>
  </si>
  <si>
    <t>ITUBN316</t>
  </si>
  <si>
    <t>ITUBN318</t>
  </si>
  <si>
    <t>ITUBN323</t>
  </si>
  <si>
    <t>ITUBN332</t>
  </si>
  <si>
    <t>ITUBN333</t>
  </si>
  <si>
    <t>ITUBO179</t>
  </si>
  <si>
    <t>ITUBO275</t>
  </si>
  <si>
    <t>ITUBO284</t>
  </si>
  <si>
    <t>ITUBO307</t>
  </si>
  <si>
    <t>ITUBO312</t>
  </si>
  <si>
    <t>ITUBO319</t>
  </si>
  <si>
    <t>ITUBO329</t>
  </si>
  <si>
    <t>ITUBO331</t>
  </si>
  <si>
    <t>ITUBO356</t>
  </si>
  <si>
    <t>ITUBO752</t>
  </si>
  <si>
    <t>ITUBQ252</t>
  </si>
  <si>
    <t>PN 25,07</t>
  </si>
  <si>
    <t>ITUBQ261</t>
  </si>
  <si>
    <t>ITUBQ288</t>
  </si>
  <si>
    <t>ITUBQ321</t>
  </si>
  <si>
    <t>ITUBR286</t>
  </si>
  <si>
    <t>ITUBR371</t>
  </si>
  <si>
    <t>ITUBW409</t>
  </si>
  <si>
    <t>ITUBX300</t>
  </si>
  <si>
    <t>JBSSA182</t>
  </si>
  <si>
    <t>JBSSA189</t>
  </si>
  <si>
    <t>JBSSA192</t>
  </si>
  <si>
    <t>JBSSA194</t>
  </si>
  <si>
    <t>JBSSA285</t>
  </si>
  <si>
    <t>JBSSA289</t>
  </si>
  <si>
    <t>JBSSB175</t>
  </si>
  <si>
    <t>JBSSB180</t>
  </si>
  <si>
    <t>JBSSB185</t>
  </si>
  <si>
    <t>JBSSB190</t>
  </si>
  <si>
    <t>JBSSB192</t>
  </si>
  <si>
    <t>JBSSB217</t>
  </si>
  <si>
    <t>JBSSB222</t>
  </si>
  <si>
    <t>JBSSB227</t>
  </si>
  <si>
    <t>JBSSB232</t>
  </si>
  <si>
    <t>JBSSB237</t>
  </si>
  <si>
    <t>JBSSB242</t>
  </si>
  <si>
    <t>JBSSB247</t>
  </si>
  <si>
    <t>JBSSB252</t>
  </si>
  <si>
    <t>JBSSB257</t>
  </si>
  <si>
    <t>JBSSB262</t>
  </si>
  <si>
    <t>JBSSB272</t>
  </si>
  <si>
    <t>JBSSB282</t>
  </si>
  <si>
    <t>JBSSB290</t>
  </si>
  <si>
    <t>JBSSC220</t>
  </si>
  <si>
    <t>JBSSC235</t>
  </si>
  <si>
    <t>JBSSC270</t>
  </si>
  <si>
    <t>JBSSC275</t>
  </si>
  <si>
    <t>JBSSC280</t>
  </si>
  <si>
    <t>JBSSD197</t>
  </si>
  <si>
    <t>JBSSD237</t>
  </si>
  <si>
    <t>JBSSD255</t>
  </si>
  <si>
    <t>JBSSD265</t>
  </si>
  <si>
    <t>JBSSD270</t>
  </si>
  <si>
    <t>JBSSD272</t>
  </si>
  <si>
    <t>JBSSD285</t>
  </si>
  <si>
    <t>JBSSD290</t>
  </si>
  <si>
    <t>JBSSD300</t>
  </si>
  <si>
    <t>JBSSD320</t>
  </si>
  <si>
    <t>JBSSE190</t>
  </si>
  <si>
    <t>JBSSE240</t>
  </si>
  <si>
    <t>JBSSE250</t>
  </si>
  <si>
    <t>JBSSF180</t>
  </si>
  <si>
    <t>JBSSF280</t>
  </si>
  <si>
    <t>JBSSF300</t>
  </si>
  <si>
    <t>JBSSM237</t>
  </si>
  <si>
    <t>JBSSM242</t>
  </si>
  <si>
    <t>JBSSM254</t>
  </si>
  <si>
    <t>JBSSM264</t>
  </si>
  <si>
    <t>JBSSM284</t>
  </si>
  <si>
    <t>JBSSM355</t>
  </si>
  <si>
    <t>JBSSN195</t>
  </si>
  <si>
    <t>JBSSN197</t>
  </si>
  <si>
    <t>JBSSN202</t>
  </si>
  <si>
    <t>JBSSN207</t>
  </si>
  <si>
    <t>JBSSN212</t>
  </si>
  <si>
    <t>JBSSN215</t>
  </si>
  <si>
    <t>JBSSN217</t>
  </si>
  <si>
    <t>JBSSN220</t>
  </si>
  <si>
    <t>JBSSN222</t>
  </si>
  <si>
    <t>JBSSN227</t>
  </si>
  <si>
    <t>JBSSN232</t>
  </si>
  <si>
    <t>JBSSN237</t>
  </si>
  <si>
    <t>JBSSN242</t>
  </si>
  <si>
    <t>JBSSN247</t>
  </si>
  <si>
    <t>JBSSN252</t>
  </si>
  <si>
    <t>JBSSN282</t>
  </si>
  <si>
    <t>JBSSN295</t>
  </si>
  <si>
    <t>JBSSN300</t>
  </si>
  <si>
    <t>JBSSO200</t>
  </si>
  <si>
    <t>JBSSO202</t>
  </si>
  <si>
    <t>JBSSO217</t>
  </si>
  <si>
    <t>JBSSO235</t>
  </si>
  <si>
    <t>JBSSO245</t>
  </si>
  <si>
    <t>JBSSO255</t>
  </si>
  <si>
    <t>JBSSO280</t>
  </si>
  <si>
    <t>JBSSO360</t>
  </si>
  <si>
    <t>JBSSO362</t>
  </si>
  <si>
    <t>JBSSP172</t>
  </si>
  <si>
    <t>JBSSP212</t>
  </si>
  <si>
    <t>JBSSP227</t>
  </si>
  <si>
    <t>JBSSP237</t>
  </si>
  <si>
    <t>JBSSP247</t>
  </si>
  <si>
    <t>JBSSP255</t>
  </si>
  <si>
    <t>JBSSP272</t>
  </si>
  <si>
    <t>JBSSP280</t>
  </si>
  <si>
    <t>JBSSP290</t>
  </si>
  <si>
    <t>JBSSQ190</t>
  </si>
  <si>
    <t>JBSSQ240</t>
  </si>
  <si>
    <t>JBSSR180</t>
  </si>
  <si>
    <t>JBSSR190</t>
  </si>
  <si>
    <t>JBSSR280</t>
  </si>
  <si>
    <t>JBSSR300</t>
  </si>
  <si>
    <t>JHSFA109</t>
  </si>
  <si>
    <t>ON 10,99</t>
  </si>
  <si>
    <t>JHSFA769</t>
  </si>
  <si>
    <t>ON 7,69</t>
  </si>
  <si>
    <t>JHSFA819</t>
  </si>
  <si>
    <t>ON 8,19</t>
  </si>
  <si>
    <t>JHSFC843</t>
  </si>
  <si>
    <t>ON 8,43</t>
  </si>
  <si>
    <t>JHSFD100</t>
  </si>
  <si>
    <t>JHSFD780</t>
  </si>
  <si>
    <t>JHSFM756</t>
  </si>
  <si>
    <t>JHSFM769</t>
  </si>
  <si>
    <t>JHSFM799</t>
  </si>
  <si>
    <t>JHSFM819</t>
  </si>
  <si>
    <t>JHSFN760</t>
  </si>
  <si>
    <t>JHSFO653</t>
  </si>
  <si>
    <t>JHSFO723</t>
  </si>
  <si>
    <t>JHSFO843</t>
  </si>
  <si>
    <t>JHSFP590</t>
  </si>
  <si>
    <t>JHSFP740</t>
  </si>
  <si>
    <t>KLBNA200</t>
  </si>
  <si>
    <t>KLBNA205</t>
  </si>
  <si>
    <t>KLBNA242</t>
  </si>
  <si>
    <t>UNT 24,25</t>
  </si>
  <si>
    <t>KLBNA245</t>
  </si>
  <si>
    <t>KLBNA255</t>
  </si>
  <si>
    <t>KLBNA260</t>
  </si>
  <si>
    <t>KLBNA265</t>
  </si>
  <si>
    <t>UNT 26,50</t>
  </si>
  <si>
    <t>KLBNA270</t>
  </si>
  <si>
    <t>KLBNA280</t>
  </si>
  <si>
    <t>KLBNB192</t>
  </si>
  <si>
    <t>UNT 19,25</t>
  </si>
  <si>
    <t>KLBNB217</t>
  </si>
  <si>
    <t>KLBNB220</t>
  </si>
  <si>
    <t>KLBNB230</t>
  </si>
  <si>
    <t>KLBNB240</t>
  </si>
  <si>
    <t>KLBNB255</t>
  </si>
  <si>
    <t>KLBNB260</t>
  </si>
  <si>
    <t>KLBNB265</t>
  </si>
  <si>
    <t>KLBNB270</t>
  </si>
  <si>
    <t>KLBNC210</t>
  </si>
  <si>
    <t>KLBNM185</t>
  </si>
  <si>
    <t>UNT 18,50</t>
  </si>
  <si>
    <t>KLBNM190</t>
  </si>
  <si>
    <t>KLBNM210</t>
  </si>
  <si>
    <t>KLBNM225</t>
  </si>
  <si>
    <t>KLBNM235</t>
  </si>
  <si>
    <t>KLBNM245</t>
  </si>
  <si>
    <t>KLBNM255</t>
  </si>
  <si>
    <t>KLBNM260</t>
  </si>
  <si>
    <t>KLBNN230</t>
  </si>
  <si>
    <t>KLBNN240</t>
  </si>
  <si>
    <t>KLBNN260</t>
  </si>
  <si>
    <t>KLBNN265</t>
  </si>
  <si>
    <t>KLBNN275</t>
  </si>
  <si>
    <t>KLBNO260</t>
  </si>
  <si>
    <t>LAMEA189</t>
  </si>
  <si>
    <t>LAMEA194</t>
  </si>
  <si>
    <t>LAMEA199</t>
  </si>
  <si>
    <t>LAMEA204</t>
  </si>
  <si>
    <t>LAMEA209</t>
  </si>
  <si>
    <t>LAMEA214</t>
  </si>
  <si>
    <t>LAMEA219</t>
  </si>
  <si>
    <t>LAMEA234</t>
  </si>
  <si>
    <t>LAMEA244</t>
  </si>
  <si>
    <t>LAMEA264</t>
  </si>
  <si>
    <t>LAMEA274</t>
  </si>
  <si>
    <t>LAMEA284</t>
  </si>
  <si>
    <t>LAMEA290</t>
  </si>
  <si>
    <t>LAMEA294</t>
  </si>
  <si>
    <t>LAMEA300</t>
  </si>
  <si>
    <t>LAMEA337</t>
  </si>
  <si>
    <t>LAMEB184</t>
  </si>
  <si>
    <t>LAMEB189</t>
  </si>
  <si>
    <t>LAMEB194</t>
  </si>
  <si>
    <t>LAMEB219</t>
  </si>
  <si>
    <t>LAMEB229</t>
  </si>
  <si>
    <t>LAMEB239</t>
  </si>
  <si>
    <t>LAMEB244</t>
  </si>
  <si>
    <t>LAMEB249</t>
  </si>
  <si>
    <t>LAMEB254</t>
  </si>
  <si>
    <t>LAMEB259</t>
  </si>
  <si>
    <t>LAMEB264</t>
  </si>
  <si>
    <t>LAMEB269</t>
  </si>
  <si>
    <t>LAMEB274</t>
  </si>
  <si>
    <t>LAMEB279</t>
  </si>
  <si>
    <t>LAMEB289</t>
  </si>
  <si>
    <t>LAMEB290</t>
  </si>
  <si>
    <t>LAMEB294</t>
  </si>
  <si>
    <t>LAMEC219</t>
  </si>
  <si>
    <t>LAMEC238</t>
  </si>
  <si>
    <t>LAMEC25</t>
  </si>
  <si>
    <t>LAMEC253</t>
  </si>
  <si>
    <t>LAMEC258</t>
  </si>
  <si>
    <t>LAMEC278</t>
  </si>
  <si>
    <t>LAMEC294</t>
  </si>
  <si>
    <t>PN 29,57</t>
  </si>
  <si>
    <t>LAMEC309</t>
  </si>
  <si>
    <t>PN 31,07</t>
  </si>
  <si>
    <t>LAMED221</t>
  </si>
  <si>
    <t>LAMED261</t>
  </si>
  <si>
    <t>LAMED289</t>
  </si>
  <si>
    <t>LAMEE234</t>
  </si>
  <si>
    <t>LAMEE261</t>
  </si>
  <si>
    <t>LAMEF214</t>
  </si>
  <si>
    <t>LAMEM189</t>
  </si>
  <si>
    <t>LAMEM194</t>
  </si>
  <si>
    <t>LAMEM199</t>
  </si>
  <si>
    <t>LAMEM204</t>
  </si>
  <si>
    <t>LAMEM209</t>
  </si>
  <si>
    <t>LAMEM214</t>
  </si>
  <si>
    <t>LAMEM224</t>
  </si>
  <si>
    <t>LAMEM264</t>
  </si>
  <si>
    <t>LAMEM269</t>
  </si>
  <si>
    <t>LAMEM284</t>
  </si>
  <si>
    <t>LAMEM352</t>
  </si>
  <si>
    <t>LAMEM399</t>
  </si>
  <si>
    <t>LAMEM412</t>
  </si>
  <si>
    <t>LAMEN194</t>
  </si>
  <si>
    <t>LAMEN219</t>
  </si>
  <si>
    <t>LAMEN221</t>
  </si>
  <si>
    <t>LAMEN224</t>
  </si>
  <si>
    <t>LAMEN226</t>
  </si>
  <si>
    <t>LAMEN229</t>
  </si>
  <si>
    <t>LAMEN234</t>
  </si>
  <si>
    <t>LAMEN239</t>
  </si>
  <si>
    <t>LAMEN244</t>
  </si>
  <si>
    <t>LAMEN249</t>
  </si>
  <si>
    <t>LAMEN254</t>
  </si>
  <si>
    <t>LAMEN259</t>
  </si>
  <si>
    <t>LAMEN264</t>
  </si>
  <si>
    <t>LAMEN269</t>
  </si>
  <si>
    <t>LAMEN274</t>
  </si>
  <si>
    <t>LAMEN314</t>
  </si>
  <si>
    <t>LAMEO219</t>
  </si>
  <si>
    <t>LAMEO223</t>
  </si>
  <si>
    <t>LAMEO233</t>
  </si>
  <si>
    <t>LAMEO244</t>
  </si>
  <si>
    <t>PN 24,57</t>
  </si>
  <si>
    <t>LAMEO248</t>
  </si>
  <si>
    <t>LAMEO25</t>
  </si>
  <si>
    <t>LAMEO253</t>
  </si>
  <si>
    <t>LAMEO258</t>
  </si>
  <si>
    <t>LCAMA290</t>
  </si>
  <si>
    <t>LCAMA310</t>
  </si>
  <si>
    <t>ON 30,93</t>
  </si>
  <si>
    <t>LIGTA243</t>
  </si>
  <si>
    <t>ON 24,35</t>
  </si>
  <si>
    <t>LIGTB205</t>
  </si>
  <si>
    <t>LIGTB210</t>
  </si>
  <si>
    <t>LIGTB212</t>
  </si>
  <si>
    <t>LIGTB230</t>
  </si>
  <si>
    <t>LIGTB235</t>
  </si>
  <si>
    <t>LIGTP192</t>
  </si>
  <si>
    <t>LINXB420</t>
  </si>
  <si>
    <t>LINXN320</t>
  </si>
  <si>
    <t>LRENA373</t>
  </si>
  <si>
    <t>LRENA378</t>
  </si>
  <si>
    <t>LRENA418</t>
  </si>
  <si>
    <t>LRENA428</t>
  </si>
  <si>
    <t>LRENA433</t>
  </si>
  <si>
    <t>LRENA438</t>
  </si>
  <si>
    <t>LRENA443</t>
  </si>
  <si>
    <t>LRENA453</t>
  </si>
  <si>
    <t>ON 46,06</t>
  </si>
  <si>
    <t>ON 49,81</t>
  </si>
  <si>
    <t>ON 55,31</t>
  </si>
  <si>
    <t>LRENB428</t>
  </si>
  <si>
    <t>LRENB438</t>
  </si>
  <si>
    <t>LRENB448</t>
  </si>
  <si>
    <t>ON 44,79</t>
  </si>
  <si>
    <t>LRENB453</t>
  </si>
  <si>
    <t>LRENB458</t>
  </si>
  <si>
    <t>LRENB468</t>
  </si>
  <si>
    <t>ON 46,79</t>
  </si>
  <si>
    <t>LRENB473</t>
  </si>
  <si>
    <t>LRENB478</t>
  </si>
  <si>
    <t>ON 47,79</t>
  </si>
  <si>
    <t>LRENB506</t>
  </si>
  <si>
    <t>LRENB511</t>
  </si>
  <si>
    <t>LRENB516</t>
  </si>
  <si>
    <t>LRENB521</t>
  </si>
  <si>
    <t>LRENB525</t>
  </si>
  <si>
    <t>LRENB530</t>
  </si>
  <si>
    <t>ON 47,94</t>
  </si>
  <si>
    <t>LRENC495</t>
  </si>
  <si>
    <t>LRENC510</t>
  </si>
  <si>
    <t>ON 50,94</t>
  </si>
  <si>
    <t>LREND456</t>
  </si>
  <si>
    <t>ON 45,54</t>
  </si>
  <si>
    <t>LREND496</t>
  </si>
  <si>
    <t>LRENM393</t>
  </si>
  <si>
    <t>LRENM398</t>
  </si>
  <si>
    <t>LRENM404</t>
  </si>
  <si>
    <t>LRENM418</t>
  </si>
  <si>
    <t>LRENM428</t>
  </si>
  <si>
    <t>LRENM433</t>
  </si>
  <si>
    <t>LRENM453</t>
  </si>
  <si>
    <t>LRENM461</t>
  </si>
  <si>
    <t>LRENM510</t>
  </si>
  <si>
    <t>LRENN391</t>
  </si>
  <si>
    <t>LRENN408</t>
  </si>
  <si>
    <t>LRENN418</t>
  </si>
  <si>
    <t>LRENN423</t>
  </si>
  <si>
    <t>LRENN428</t>
  </si>
  <si>
    <t>LRENN433</t>
  </si>
  <si>
    <t>LRENN438</t>
  </si>
  <si>
    <t>LRENN443</t>
  </si>
  <si>
    <t>ON 44,29</t>
  </si>
  <si>
    <t>LRENN448</t>
  </si>
  <si>
    <t>LRENN453</t>
  </si>
  <si>
    <t>LRENN458</t>
  </si>
  <si>
    <t>LRENN468</t>
  </si>
  <si>
    <t>LRENN506</t>
  </si>
  <si>
    <t>LRENN525</t>
  </si>
  <si>
    <t>LRENN530</t>
  </si>
  <si>
    <t>LRENO415</t>
  </si>
  <si>
    <t>LRENO420</t>
  </si>
  <si>
    <t>ON 41,94</t>
  </si>
  <si>
    <t>LRENO425</t>
  </si>
  <si>
    <t>ON 42,44</t>
  </si>
  <si>
    <t>LRENO450</t>
  </si>
  <si>
    <t>ON 44,94</t>
  </si>
  <si>
    <t>LRENO487</t>
  </si>
  <si>
    <t>ON 48,69</t>
  </si>
  <si>
    <t>LRENO490</t>
  </si>
  <si>
    <t>ON 48,94</t>
  </si>
  <si>
    <t>LRENO510</t>
  </si>
  <si>
    <t>LRENO650</t>
  </si>
  <si>
    <t>ON 64,94</t>
  </si>
  <si>
    <t>ON 35,79</t>
  </si>
  <si>
    <t>ON 39,79</t>
  </si>
  <si>
    <t>ON 76,89</t>
  </si>
  <si>
    <t>ON 63,89</t>
  </si>
  <si>
    <t>MDIAA330</t>
  </si>
  <si>
    <t>MDIAM340</t>
  </si>
  <si>
    <t>MEALE570</t>
  </si>
  <si>
    <t>MEALN340</t>
  </si>
  <si>
    <t>MEALQ480</t>
  </si>
  <si>
    <t>ON 26,58</t>
  </si>
  <si>
    <t>ON 27,58</t>
  </si>
  <si>
    <t>ON 28,58</t>
  </si>
  <si>
    <t>MGLUA209</t>
  </si>
  <si>
    <t>ON 20,83</t>
  </si>
  <si>
    <t>ON 24,08</t>
  </si>
  <si>
    <t>ON 24,58</t>
  </si>
  <si>
    <t>ON 25,08</t>
  </si>
  <si>
    <t>ON 25,58</t>
  </si>
  <si>
    <t>ON 27,08</t>
  </si>
  <si>
    <t>ON 28,33</t>
  </si>
  <si>
    <t>ON 29,08</t>
  </si>
  <si>
    <t>ON 30,33</t>
  </si>
  <si>
    <t>ON 31,33</t>
  </si>
  <si>
    <t>ON 11,83</t>
  </si>
  <si>
    <t>MGLUA760</t>
  </si>
  <si>
    <t>ON 19,58</t>
  </si>
  <si>
    <t>ON 20,08</t>
  </si>
  <si>
    <t>ON 22,58</t>
  </si>
  <si>
    <t>ON 23,08</t>
  </si>
  <si>
    <t>ON 23,58</t>
  </si>
  <si>
    <t>ON 26,73</t>
  </si>
  <si>
    <t>MGLUB220</t>
  </si>
  <si>
    <t>ON 21,98</t>
  </si>
  <si>
    <t>MGLUB235</t>
  </si>
  <si>
    <t>ON 23,48</t>
  </si>
  <si>
    <t>MGLUB237</t>
  </si>
  <si>
    <t>ON 23,73</t>
  </si>
  <si>
    <t>MGLUB240</t>
  </si>
  <si>
    <t>ON 23,98</t>
  </si>
  <si>
    <t>MGLUB242</t>
  </si>
  <si>
    <t>MGLUB250</t>
  </si>
  <si>
    <t>MGLUB255</t>
  </si>
  <si>
    <t>ON 25,48</t>
  </si>
  <si>
    <t>MGLUB260</t>
  </si>
  <si>
    <t>MGLUB265</t>
  </si>
  <si>
    <t>ON 26,48</t>
  </si>
  <si>
    <t>ON 26,98</t>
  </si>
  <si>
    <t>MGLUB280</t>
  </si>
  <si>
    <t>ON 27,98</t>
  </si>
  <si>
    <t>MGLUB287</t>
  </si>
  <si>
    <t>MGLUB290</t>
  </si>
  <si>
    <t>ON 28,98</t>
  </si>
  <si>
    <t>ON 29,98</t>
  </si>
  <si>
    <t>ON 34,23</t>
  </si>
  <si>
    <t>MGLUB850</t>
  </si>
  <si>
    <t>ON 21,23</t>
  </si>
  <si>
    <t>ON 22,98</t>
  </si>
  <si>
    <t>MGLUC229</t>
  </si>
  <si>
    <t>MGLUC239</t>
  </si>
  <si>
    <t>MGLUC262</t>
  </si>
  <si>
    <t>MGLUC269</t>
  </si>
  <si>
    <t>MGLUC299</t>
  </si>
  <si>
    <t>ON 14,21</t>
  </si>
  <si>
    <t>ON 26,02</t>
  </si>
  <si>
    <t>MGLUD240</t>
  </si>
  <si>
    <t>ON 24,02</t>
  </si>
  <si>
    <t>MGLUD262</t>
  </si>
  <si>
    <t>ON 26,27</t>
  </si>
  <si>
    <t>MGLUD265</t>
  </si>
  <si>
    <t>ON 26,52</t>
  </si>
  <si>
    <t>MGLUD272</t>
  </si>
  <si>
    <t>ON 27,27</t>
  </si>
  <si>
    <t>ON 28,27</t>
  </si>
  <si>
    <t>MGLUD295</t>
  </si>
  <si>
    <t>ON 29,52</t>
  </si>
  <si>
    <t>ON 18,33</t>
  </si>
  <si>
    <t>MGLUM114</t>
  </si>
  <si>
    <t>MGLUM283</t>
  </si>
  <si>
    <t>MGLUM291</t>
  </si>
  <si>
    <t>MGLUM314</t>
  </si>
  <si>
    <t>MGLUN107</t>
  </si>
  <si>
    <t>MGLUN175</t>
  </si>
  <si>
    <t>MGLUN210</t>
  </si>
  <si>
    <t>MGLUN220</t>
  </si>
  <si>
    <t>MGLUN225</t>
  </si>
  <si>
    <t>ON 22,48</t>
  </si>
  <si>
    <t>MGLUN235</t>
  </si>
  <si>
    <t>MGLUN237</t>
  </si>
  <si>
    <t>MGLUN240</t>
  </si>
  <si>
    <t>MGLUN242</t>
  </si>
  <si>
    <t>MGLUN250</t>
  </si>
  <si>
    <t>MGLUN255</t>
  </si>
  <si>
    <t>MGLUN260</t>
  </si>
  <si>
    <t>MGLUN280</t>
  </si>
  <si>
    <t>MGLUN300</t>
  </si>
  <si>
    <t>ON 19,23</t>
  </si>
  <si>
    <t>MGLUO100</t>
  </si>
  <si>
    <t>MGLUO194</t>
  </si>
  <si>
    <t>MGLUO229</t>
  </si>
  <si>
    <t>MGLUO239</t>
  </si>
  <si>
    <t>MGLUO259</t>
  </si>
  <si>
    <t>ON 13,46</t>
  </si>
  <si>
    <t>MGLUO570</t>
  </si>
  <si>
    <t>MGLUO935</t>
  </si>
  <si>
    <t>ON 13,33</t>
  </si>
  <si>
    <t>MGLUP230</t>
  </si>
  <si>
    <t>ON 23,02</t>
  </si>
  <si>
    <t>MGLUP235</t>
  </si>
  <si>
    <t>ON 23,52</t>
  </si>
  <si>
    <t>MGLUP262</t>
  </si>
  <si>
    <t>MGLUP265</t>
  </si>
  <si>
    <t>ON 22,77</t>
  </si>
  <si>
    <t>MGLUQ301</t>
  </si>
  <si>
    <t>ON 7,52</t>
  </si>
  <si>
    <t>ON 12,46</t>
  </si>
  <si>
    <t>ON 13,96</t>
  </si>
  <si>
    <t>MGLUV190</t>
  </si>
  <si>
    <t>MOVIN150</t>
  </si>
  <si>
    <t>MOVIO210</t>
  </si>
  <si>
    <t>MRFGA100</t>
  </si>
  <si>
    <t>MRFGA105</t>
  </si>
  <si>
    <t>MRFGA125</t>
  </si>
  <si>
    <t>MRFGA130</t>
  </si>
  <si>
    <t>MRFGA135</t>
  </si>
  <si>
    <t>MRFGA170</t>
  </si>
  <si>
    <t>MRFGA175</t>
  </si>
  <si>
    <t>MRFGA180</t>
  </si>
  <si>
    <t>MRFGA195</t>
  </si>
  <si>
    <t>MRFGB105</t>
  </si>
  <si>
    <t>MRFGB110</t>
  </si>
  <si>
    <t>MRFGB115</t>
  </si>
  <si>
    <t>MRFGB125</t>
  </si>
  <si>
    <t>MRFGB140</t>
  </si>
  <si>
    <t>MRFGB145</t>
  </si>
  <si>
    <t>MRFGB150</t>
  </si>
  <si>
    <t>MRFGB155</t>
  </si>
  <si>
    <t>MRFGB160</t>
  </si>
  <si>
    <t>MRFGB165</t>
  </si>
  <si>
    <t>MRFGB170</t>
  </si>
  <si>
    <t>MRFGB175</t>
  </si>
  <si>
    <t>MRFGB180</t>
  </si>
  <si>
    <t>MRFGC155</t>
  </si>
  <si>
    <t>MRFGD165</t>
  </si>
  <si>
    <t>MRFGM100</t>
  </si>
  <si>
    <t>MRFGM110</t>
  </si>
  <si>
    <t>MRFGM120</t>
  </si>
  <si>
    <t>MRFGM125</t>
  </si>
  <si>
    <t>MRFGM130</t>
  </si>
  <si>
    <t>MRFGM162</t>
  </si>
  <si>
    <t>MRFGN120</t>
  </si>
  <si>
    <t>MRFGN130</t>
  </si>
  <si>
    <t>MRFGN140</t>
  </si>
  <si>
    <t>MRFGN145</t>
  </si>
  <si>
    <t>MRFGN170</t>
  </si>
  <si>
    <t>MRFGN180</t>
  </si>
  <si>
    <t>MRFGO125</t>
  </si>
  <si>
    <t>MRFGO135</t>
  </si>
  <si>
    <t>MRFGO145</t>
  </si>
  <si>
    <t>MRFGO150</t>
  </si>
  <si>
    <t>MRFGP130</t>
  </si>
  <si>
    <t>MRFGP155</t>
  </si>
  <si>
    <t>MRVEA181</t>
  </si>
  <si>
    <t>MRVEA196</t>
  </si>
  <si>
    <t>MRVEA211</t>
  </si>
  <si>
    <t>MRVEA226</t>
  </si>
  <si>
    <t>MRVEA240</t>
  </si>
  <si>
    <t>MRVEB187</t>
  </si>
  <si>
    <t>ON 18,73</t>
  </si>
  <si>
    <t>MRVEB192</t>
  </si>
  <si>
    <t>MRVEB197</t>
  </si>
  <si>
    <t>ON 19,73</t>
  </si>
  <si>
    <t>MRVEB202</t>
  </si>
  <si>
    <t>ON 20,23</t>
  </si>
  <si>
    <t>MRVEB207</t>
  </si>
  <si>
    <t>MRVEB217</t>
  </si>
  <si>
    <t>ON 21,73</t>
  </si>
  <si>
    <t>MRVEB227</t>
  </si>
  <si>
    <t>MRVEB237</t>
  </si>
  <si>
    <t>MRVEB247</t>
  </si>
  <si>
    <t>ON 24,73</t>
  </si>
  <si>
    <t>MRVEC227</t>
  </si>
  <si>
    <t>MRVEC262</t>
  </si>
  <si>
    <t>MRVEM161</t>
  </si>
  <si>
    <t>MRVEM171</t>
  </si>
  <si>
    <t>MRVEM181</t>
  </si>
  <si>
    <t>MRVEM206</t>
  </si>
  <si>
    <t>MRVEM207</t>
  </si>
  <si>
    <t>MRVEN172</t>
  </si>
  <si>
    <t>ON 17,23</t>
  </si>
  <si>
    <t>MRVEN177</t>
  </si>
  <si>
    <t>ON 17,73</t>
  </si>
  <si>
    <t>MRVEN182</t>
  </si>
  <si>
    <t>ON 18,23</t>
  </si>
  <si>
    <t>MRVEN187</t>
  </si>
  <si>
    <t>MRVEN192</t>
  </si>
  <si>
    <t>MRVEN197</t>
  </si>
  <si>
    <t>MRVEN202</t>
  </si>
  <si>
    <t>MRVEN217</t>
  </si>
  <si>
    <t>MRVEN222</t>
  </si>
  <si>
    <t>MRVEN227</t>
  </si>
  <si>
    <t>MRVEO150</t>
  </si>
  <si>
    <t>MRVEO187</t>
  </si>
  <si>
    <t>MRVEO202</t>
  </si>
  <si>
    <t>MULTA170</t>
  </si>
  <si>
    <t>ON 16,61</t>
  </si>
  <si>
    <t>MULTA200</t>
  </si>
  <si>
    <t>ON 19,61</t>
  </si>
  <si>
    <t>MULTA210</t>
  </si>
  <si>
    <t>ON 20,61</t>
  </si>
  <si>
    <t>ON 21,11</t>
  </si>
  <si>
    <t>ON 21,61</t>
  </si>
  <si>
    <t>ON 22,11</t>
  </si>
  <si>
    <t>ON 22,61</t>
  </si>
  <si>
    <t>ON 23,11</t>
  </si>
  <si>
    <t>ON 24,11</t>
  </si>
  <si>
    <t>MULTA280</t>
  </si>
  <si>
    <t>ON 27,61</t>
  </si>
  <si>
    <t>MULTA290</t>
  </si>
  <si>
    <t>ON 28,61</t>
  </si>
  <si>
    <t>MULTB210</t>
  </si>
  <si>
    <t>MULTB215</t>
  </si>
  <si>
    <t>MULTB220</t>
  </si>
  <si>
    <t>MULTB225</t>
  </si>
  <si>
    <t>MULTB230</t>
  </si>
  <si>
    <t>MULTB240</t>
  </si>
  <si>
    <t>MULTB245</t>
  </si>
  <si>
    <t>MULTB250</t>
  </si>
  <si>
    <t>MULTB255</t>
  </si>
  <si>
    <t>ON 25,11</t>
  </si>
  <si>
    <t>MULTB260</t>
  </si>
  <si>
    <t>MULTB265</t>
  </si>
  <si>
    <t>ON 26,11</t>
  </si>
  <si>
    <t>MULTB270</t>
  </si>
  <si>
    <t>MULTB275</t>
  </si>
  <si>
    <t>ON 27,11</t>
  </si>
  <si>
    <t>MULTB280</t>
  </si>
  <si>
    <t>MULTC260</t>
  </si>
  <si>
    <t>MULTD240</t>
  </si>
  <si>
    <t>MULTD300</t>
  </si>
  <si>
    <t>ON 29,61</t>
  </si>
  <si>
    <t>ON 41,61</t>
  </si>
  <si>
    <t>MULTE320</t>
  </si>
  <si>
    <t>MULTM155</t>
  </si>
  <si>
    <t>ON 15,11</t>
  </si>
  <si>
    <t>MULTM195</t>
  </si>
  <si>
    <t>ON 19,11</t>
  </si>
  <si>
    <t>MULTM200</t>
  </si>
  <si>
    <t>MULTM205</t>
  </si>
  <si>
    <t>ON 20,11</t>
  </si>
  <si>
    <t>MULTM215</t>
  </si>
  <si>
    <t>MULTM225</t>
  </si>
  <si>
    <t>MULTM235</t>
  </si>
  <si>
    <t>MULTM245</t>
  </si>
  <si>
    <t>MULTM280</t>
  </si>
  <si>
    <t>MULTN200</t>
  </si>
  <si>
    <t>MULTN205</t>
  </si>
  <si>
    <t>MULTN210</t>
  </si>
  <si>
    <t>MULTN215</t>
  </si>
  <si>
    <t>MULTN220</t>
  </si>
  <si>
    <t>MULTN230</t>
  </si>
  <si>
    <t>MULTN235</t>
  </si>
  <si>
    <t>MULTN240</t>
  </si>
  <si>
    <t>MULTN250</t>
  </si>
  <si>
    <t>MULTN255</t>
  </si>
  <si>
    <t>MULTN260</t>
  </si>
  <si>
    <t>MULTN265</t>
  </si>
  <si>
    <t>MULTN270</t>
  </si>
  <si>
    <t>MULTN275</t>
  </si>
  <si>
    <t>MULTP200</t>
  </si>
  <si>
    <t>MULTP240</t>
  </si>
  <si>
    <t>MYPKA160</t>
  </si>
  <si>
    <t>MYPKO220</t>
  </si>
  <si>
    <t>NEOEA185</t>
  </si>
  <si>
    <t>NEOEA190</t>
  </si>
  <si>
    <t>NEOEA200</t>
  </si>
  <si>
    <t>NEOEA210</t>
  </si>
  <si>
    <t>NEOEB180</t>
  </si>
  <si>
    <t>NTCOA440</t>
  </si>
  <si>
    <t>NTCOA480</t>
  </si>
  <si>
    <t>NTCOA485</t>
  </si>
  <si>
    <t>NTCOA490</t>
  </si>
  <si>
    <t>NTCOA560</t>
  </si>
  <si>
    <t>NTCOB445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</si>
  <si>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</si>
  <si>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</si>
  <si>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</si>
  <si>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</si>
  <si>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</si>
  <si>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</si>
  <si>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</si>
  <si>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</si>
  <si>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NTCOB530</t>
  </si>
  <si>
    <t>NTCOB540</t>
  </si>
  <si>
    <t>NTCOB550</t>
  </si>
  <si>
    <t>NTCOB560</t>
  </si>
  <si>
    <t>NTCOB570</t>
  </si>
  <si>
    <t>NTCOB580</t>
  </si>
  <si>
    <t>NTCOC450</t>
  </si>
  <si>
    <t>NTCOC460</t>
  </si>
  <si>
    <t>NTCOC470</t>
  </si>
  <si>
    <t>NTCOC480</t>
  </si>
  <si>
    <t>NTCOC490</t>
  </si>
  <si>
    <t>NTCOC505</t>
  </si>
  <si>
    <t>NTCOC520</t>
  </si>
  <si>
    <t>NTCOC530</t>
  </si>
  <si>
    <t>NTCOC540</t>
  </si>
  <si>
    <t>NTCOC565</t>
  </si>
  <si>
    <t>NTCOC580</t>
  </si>
  <si>
    <t>NTCOD42</t>
  </si>
  <si>
    <t>NTCOF560</t>
  </si>
  <si>
    <t>NTCOM380</t>
  </si>
  <si>
    <t>NTCOM400</t>
  </si>
  <si>
    <t>NTCOM430</t>
  </si>
  <si>
    <t>NTCOM450</t>
  </si>
  <si>
    <t>NTCOM460</t>
  </si>
  <si>
    <t>NTCOM465</t>
  </si>
  <si>
    <t>NTCOM470</t>
  </si>
  <si>
    <t>NTCOM475</t>
  </si>
  <si>
    <t>NTCOM485</t>
  </si>
  <si>
    <t>NTCOM495</t>
  </si>
  <si>
    <t>NTCOM510</t>
  </si>
  <si>
    <t>NTCOM520</t>
  </si>
  <si>
    <t>NTCOM530</t>
  </si>
  <si>
    <t>NTCON430</t>
  </si>
  <si>
    <t>NTCON445</t>
  </si>
  <si>
    <t>NTCON460</t>
  </si>
  <si>
    <t>NTCON465</t>
  </si>
  <si>
    <t>NTCON470</t>
  </si>
  <si>
    <t>NTCON480</t>
  </si>
  <si>
    <t>NTCON490</t>
  </si>
  <si>
    <t>NTCON500</t>
  </si>
  <si>
    <t>NTCON510</t>
  </si>
  <si>
    <t>NTCON520</t>
  </si>
  <si>
    <t>NTCON530</t>
  </si>
  <si>
    <t>NTCOO450</t>
  </si>
  <si>
    <t>NTCOO455</t>
  </si>
  <si>
    <t>NTCOO460</t>
  </si>
  <si>
    <t>NTCOO470</t>
  </si>
  <si>
    <t>NTCOO480</t>
  </si>
  <si>
    <t>NTCOO490</t>
  </si>
  <si>
    <t>NTCOO500</t>
  </si>
  <si>
    <t>NTCOR440</t>
  </si>
  <si>
    <t>ODPVA145</t>
  </si>
  <si>
    <t>ON 14,59</t>
  </si>
  <si>
    <t>PCARA740</t>
  </si>
  <si>
    <t>PCARA750</t>
  </si>
  <si>
    <t>PCARA760</t>
  </si>
  <si>
    <t>PCARA770</t>
  </si>
  <si>
    <t>PCARA780</t>
  </si>
  <si>
    <t>PCARA800</t>
  </si>
  <si>
    <t>PCARA825</t>
  </si>
  <si>
    <t>ON 82,50</t>
  </si>
  <si>
    <t>PCARA890</t>
  </si>
  <si>
    <t>PCARB710</t>
  </si>
  <si>
    <t>PCARB720</t>
  </si>
  <si>
    <t>PCARB730</t>
  </si>
  <si>
    <t>PCARB740</t>
  </si>
  <si>
    <t>PCARB750</t>
  </si>
  <si>
    <t>PCARB760</t>
  </si>
  <si>
    <t>PCARB770</t>
  </si>
  <si>
    <t>PCARB780</t>
  </si>
  <si>
    <t>PCARB790</t>
  </si>
  <si>
    <t>PCARB810</t>
  </si>
  <si>
    <t>PCARB830</t>
  </si>
  <si>
    <t>PCARB850</t>
  </si>
  <si>
    <t>PCARB870</t>
  </si>
  <si>
    <t>PCARC725</t>
  </si>
  <si>
    <t>PCARC800</t>
  </si>
  <si>
    <t>PCARD654</t>
  </si>
  <si>
    <t>PCARJ790</t>
  </si>
  <si>
    <t>PCARM630</t>
  </si>
  <si>
    <t>PCARM665</t>
  </si>
  <si>
    <t>PCARM685</t>
  </si>
  <si>
    <t>PCARM690</t>
  </si>
  <si>
    <t>PCARM710</t>
  </si>
  <si>
    <t>PCARM730</t>
  </si>
  <si>
    <t>PCARM740</t>
  </si>
  <si>
    <t>PCARM750</t>
  </si>
  <si>
    <t>PCARM860</t>
  </si>
  <si>
    <t>PCARM890</t>
  </si>
  <si>
    <t>PCARN650</t>
  </si>
  <si>
    <t>PCARN710</t>
  </si>
  <si>
    <t>PCARN720</t>
  </si>
  <si>
    <t>PCARN730</t>
  </si>
  <si>
    <t>PCARN740</t>
  </si>
  <si>
    <t>PCARN750</t>
  </si>
  <si>
    <t>PCARN760</t>
  </si>
  <si>
    <t>PCARO500</t>
  </si>
  <si>
    <t>PCARO725</t>
  </si>
  <si>
    <t>PCARO760</t>
  </si>
  <si>
    <t>PCARO780</t>
  </si>
  <si>
    <t>PCARO790</t>
  </si>
  <si>
    <t>PCARP704</t>
  </si>
  <si>
    <t>PETRA14</t>
  </si>
  <si>
    <t>PN 14,75</t>
  </si>
  <si>
    <t>PETRA187</t>
  </si>
  <si>
    <t>PETRA227</t>
  </si>
  <si>
    <t>PETRA260</t>
  </si>
  <si>
    <t>PETRA261</t>
  </si>
  <si>
    <t>PETRA267</t>
  </si>
  <si>
    <t>ON 26,76</t>
  </si>
  <si>
    <t>PETRA272</t>
  </si>
  <si>
    <t>PETRA273</t>
  </si>
  <si>
    <t>PETRA277</t>
  </si>
  <si>
    <t>PETRA279</t>
  </si>
  <si>
    <t>PETRA285</t>
  </si>
  <si>
    <t>PETRA286</t>
  </si>
  <si>
    <t>PETRA290</t>
  </si>
  <si>
    <t>PETRA296</t>
  </si>
  <si>
    <t>PETRA297</t>
  </si>
  <si>
    <t>PETRA30</t>
  </si>
  <si>
    <t>PETRA306</t>
  </si>
  <si>
    <t>PETRA310</t>
  </si>
  <si>
    <t>PETRA314</t>
  </si>
  <si>
    <t>PETRA320</t>
  </si>
  <si>
    <t>PETRA321</t>
  </si>
  <si>
    <t>PETRA330</t>
  </si>
  <si>
    <t>PETRA331</t>
  </si>
  <si>
    <t>PN 33,25</t>
  </si>
  <si>
    <t>PETRA336</t>
  </si>
  <si>
    <t>PETRA340</t>
  </si>
  <si>
    <t>PETRA341</t>
  </si>
  <si>
    <t>PETRA344</t>
  </si>
  <si>
    <t>PETRA346</t>
  </si>
  <si>
    <t>PETRA349</t>
  </si>
  <si>
    <t>PETRA351</t>
  </si>
  <si>
    <t>PETRA354</t>
  </si>
  <si>
    <t>PETRA356</t>
  </si>
  <si>
    <t>PETRA361</t>
  </si>
  <si>
    <t>PN 36,25</t>
  </si>
  <si>
    <t>PETRA364</t>
  </si>
  <si>
    <t>PN 36,50</t>
  </si>
  <si>
    <t>PETRA366</t>
  </si>
  <si>
    <t>PN 36,75</t>
  </si>
  <si>
    <t>PETRA369</t>
  </si>
  <si>
    <t>PETRA371</t>
  </si>
  <si>
    <t>PN 37,25</t>
  </si>
  <si>
    <t>PETRA374</t>
  </si>
  <si>
    <t>PETRA376</t>
  </si>
  <si>
    <t>PN 37,75</t>
  </si>
  <si>
    <t>PETRA379</t>
  </si>
  <si>
    <t>PETRA381</t>
  </si>
  <si>
    <t>PN 38,25</t>
  </si>
  <si>
    <t>PETRA384</t>
  </si>
  <si>
    <t>PETRA386</t>
  </si>
  <si>
    <t>PN 38,75</t>
  </si>
  <si>
    <t>PETRA389</t>
  </si>
  <si>
    <t>PETRA391</t>
  </si>
  <si>
    <t>PN 39,25</t>
  </si>
  <si>
    <t>PETRA394</t>
  </si>
  <si>
    <t>PN 39,50</t>
  </si>
  <si>
    <t>PETRA396</t>
  </si>
  <si>
    <t>PN 39,75</t>
  </si>
  <si>
    <t>PETRA399</t>
  </si>
  <si>
    <t>PETRA406</t>
  </si>
  <si>
    <t>PETRA410</t>
  </si>
  <si>
    <t>PETRA415</t>
  </si>
  <si>
    <t>PN 41,50</t>
  </si>
  <si>
    <t>PETRA417</t>
  </si>
  <si>
    <t>PETRA420</t>
  </si>
  <si>
    <t>PETRA422</t>
  </si>
  <si>
    <t>PN 42,25</t>
  </si>
  <si>
    <t>PETRA425</t>
  </si>
  <si>
    <t>PETRA435</t>
  </si>
  <si>
    <t>PETRA445</t>
  </si>
  <si>
    <t>PETRA450</t>
  </si>
  <si>
    <t>PETRB150</t>
  </si>
  <si>
    <t>PETRB158</t>
  </si>
  <si>
    <t>PETRB169</t>
  </si>
  <si>
    <t>PETRB184</t>
  </si>
  <si>
    <t>PETRB186</t>
  </si>
  <si>
    <t>PETRB193</t>
  </si>
  <si>
    <t>PETRB201</t>
  </si>
  <si>
    <t>PETRB218</t>
  </si>
  <si>
    <t>PETRB220</t>
  </si>
  <si>
    <t>PETRB230</t>
  </si>
  <si>
    <t>PETRB240</t>
  </si>
  <si>
    <t>PETRB260</t>
  </si>
  <si>
    <t>PETRB270</t>
  </si>
  <si>
    <t>PETRB280</t>
  </si>
  <si>
    <t>PETRB284</t>
  </si>
  <si>
    <t>PETRB288</t>
  </si>
  <si>
    <t>PETRB290</t>
  </si>
  <si>
    <t>PETRB296</t>
  </si>
  <si>
    <t>PETRB30</t>
  </si>
  <si>
    <t>PETRB32</t>
  </si>
  <si>
    <t>PETRB329</t>
  </si>
  <si>
    <t>PETRB330</t>
  </si>
  <si>
    <t>PETRB339</t>
  </si>
  <si>
    <t>PETRB340</t>
  </si>
  <si>
    <t>PETRB35</t>
  </si>
  <si>
    <t>PETRB361</t>
  </si>
  <si>
    <t>PETRB386</t>
  </si>
  <si>
    <t>PETRC181</t>
  </si>
  <si>
    <t>PETRC198</t>
  </si>
  <si>
    <t>PETRC209</t>
  </si>
  <si>
    <t>PETRC245</t>
  </si>
  <si>
    <t>PETRC251</t>
  </si>
  <si>
    <t>PETRC260</t>
  </si>
  <si>
    <t>PETRC261</t>
  </si>
  <si>
    <t>PETRC263</t>
  </si>
  <si>
    <t>PETRC269</t>
  </si>
  <si>
    <t>PETRC281</t>
  </si>
  <si>
    <t>PETRC284</t>
  </si>
  <si>
    <t>PETRC286</t>
  </si>
  <si>
    <t>PETRC293</t>
  </si>
  <si>
    <t>PETRC294</t>
  </si>
  <si>
    <t>PETRC296</t>
  </si>
  <si>
    <t>PETRC309</t>
  </si>
  <si>
    <t>PETRC329</t>
  </si>
  <si>
    <t>PETRC339</t>
  </si>
  <si>
    <t>PETRC349</t>
  </si>
  <si>
    <t>PETRC359</t>
  </si>
  <si>
    <t>PETRC369</t>
  </si>
  <si>
    <t>PETRD264</t>
  </si>
  <si>
    <t>PN 26,47</t>
  </si>
  <si>
    <t>PETRD274</t>
  </si>
  <si>
    <t>PN 27,97</t>
  </si>
  <si>
    <t>PETRD284</t>
  </si>
  <si>
    <t>PN 28,47</t>
  </si>
  <si>
    <t>PETRD289</t>
  </si>
  <si>
    <t>PN 28,97</t>
  </si>
  <si>
    <t>PETRD299</t>
  </si>
  <si>
    <t>PN 29,97</t>
  </si>
  <si>
    <t>PETRD304</t>
  </si>
  <si>
    <t>PETRD315</t>
  </si>
  <si>
    <t>PETRD339</t>
  </si>
  <si>
    <t>PN 33,97</t>
  </si>
  <si>
    <t>PETRE248</t>
  </si>
  <si>
    <t>PETRE261</t>
  </si>
  <si>
    <t>PETRE281</t>
  </si>
  <si>
    <t>PETRE294</t>
  </si>
  <si>
    <t>PETRE319</t>
  </si>
  <si>
    <t>PETRF217</t>
  </si>
  <si>
    <t>PETRF238</t>
  </si>
  <si>
    <t>PETRF251</t>
  </si>
  <si>
    <t>PETRF254</t>
  </si>
  <si>
    <t>PETRF256</t>
  </si>
  <si>
    <t>PETRF264</t>
  </si>
  <si>
    <t>PETRF269</t>
  </si>
  <si>
    <t>PETRF274</t>
  </si>
  <si>
    <t>PETRF279</t>
  </si>
  <si>
    <t>PETRF296</t>
  </si>
  <si>
    <t>PETRF299</t>
  </si>
  <si>
    <t>PETRF319</t>
  </si>
  <si>
    <t>PETRF334</t>
  </si>
  <si>
    <t>PETRF399</t>
  </si>
  <si>
    <t>PETRG180</t>
  </si>
  <si>
    <t>PETRG260</t>
  </si>
  <si>
    <t>PETRG270</t>
  </si>
  <si>
    <t>PETRG290</t>
  </si>
  <si>
    <t>PETRG329</t>
  </si>
  <si>
    <t>PETRH244</t>
  </si>
  <si>
    <t>PETRJ260</t>
  </si>
  <si>
    <t>PETRJ270</t>
  </si>
  <si>
    <t>PETRJ280</t>
  </si>
  <si>
    <t>PETRJ290</t>
  </si>
  <si>
    <t>PETRJ300</t>
  </si>
  <si>
    <t>PETRL219</t>
  </si>
  <si>
    <t>PETRL271</t>
  </si>
  <si>
    <t>PN 27,14</t>
  </si>
  <si>
    <t>PETRL315</t>
  </si>
  <si>
    <t>PETRL317</t>
  </si>
  <si>
    <t>PETRM102</t>
  </si>
  <si>
    <t>PN 10,25</t>
  </si>
  <si>
    <t>PETRM137</t>
  </si>
  <si>
    <t>PN 13,75</t>
  </si>
  <si>
    <t>PETRM14</t>
  </si>
  <si>
    <t>PETRM142</t>
  </si>
  <si>
    <t>PN 14,25</t>
  </si>
  <si>
    <t>PETRM147</t>
  </si>
  <si>
    <t>PN 17,75</t>
  </si>
  <si>
    <t>PETRM227</t>
  </si>
  <si>
    <t>PETRM260</t>
  </si>
  <si>
    <t>PETRM261</t>
  </si>
  <si>
    <t>PETRM267</t>
  </si>
  <si>
    <t>PETRM272</t>
  </si>
  <si>
    <t>PETRM273</t>
  </si>
  <si>
    <t>PETRM277</t>
  </si>
  <si>
    <t>PETRM279</t>
  </si>
  <si>
    <t>PETRM285</t>
  </si>
  <si>
    <t>PETRM286</t>
  </si>
  <si>
    <t>PETRM290</t>
  </si>
  <si>
    <t>PETRM296</t>
  </si>
  <si>
    <t>PETRM30</t>
  </si>
  <si>
    <t>PETRM306</t>
  </si>
  <si>
    <t>PETRM321</t>
  </si>
  <si>
    <t>PETRM326</t>
  </si>
  <si>
    <t>PETRM330</t>
  </si>
  <si>
    <t>PETRM340</t>
  </si>
  <si>
    <t>PETRM344</t>
  </si>
  <si>
    <t>PETRM349</t>
  </si>
  <si>
    <t>PETRM351</t>
  </si>
  <si>
    <t>PETRM354</t>
  </si>
  <si>
    <t>PETRM360</t>
  </si>
  <si>
    <t>PETRM364</t>
  </si>
  <si>
    <t>PETRM369</t>
  </si>
  <si>
    <t>PETRM379</t>
  </si>
  <si>
    <t>PETRM406</t>
  </si>
  <si>
    <t>PETRN158</t>
  </si>
  <si>
    <t>PETRN169</t>
  </si>
  <si>
    <t>PETRN184</t>
  </si>
  <si>
    <t>PETRN186</t>
  </si>
  <si>
    <t>PETRN194</t>
  </si>
  <si>
    <t>PETRN201</t>
  </si>
  <si>
    <t>PETRN218</t>
  </si>
  <si>
    <t>PETRN220</t>
  </si>
  <si>
    <t>PETRN230</t>
  </si>
  <si>
    <t>PETRN240</t>
  </si>
  <si>
    <t>PETRN246</t>
  </si>
  <si>
    <t>PETRN260</t>
  </si>
  <si>
    <t>PETRN270</t>
  </si>
  <si>
    <t>PETRN280</t>
  </si>
  <si>
    <t>PETRN284</t>
  </si>
  <si>
    <t>PETRN288</t>
  </si>
  <si>
    <t>PETRN290</t>
  </si>
  <si>
    <t>PETRN296</t>
  </si>
  <si>
    <t>PETRN30</t>
  </si>
  <si>
    <t>PETRN317</t>
  </si>
  <si>
    <t>PETRN32</t>
  </si>
  <si>
    <t>PETRN329</t>
  </si>
  <si>
    <t>PETRN330</t>
  </si>
  <si>
    <t>PETRN339</t>
  </si>
  <si>
    <t>PETRN340</t>
  </si>
  <si>
    <t>PETRN35</t>
  </si>
  <si>
    <t>PETRN350</t>
  </si>
  <si>
    <t>PETRN360</t>
  </si>
  <si>
    <t>PETRN731</t>
  </si>
  <si>
    <t>PETRO181</t>
  </si>
  <si>
    <t>PETRO209</t>
  </si>
  <si>
    <t>PETRO236</t>
  </si>
  <si>
    <t>PETRO245</t>
  </si>
  <si>
    <t>PETRO251</t>
  </si>
  <si>
    <t>PETRO261</t>
  </si>
  <si>
    <t>PETRO263</t>
  </si>
  <si>
    <t>PETRO269</t>
  </si>
  <si>
    <t>PETRO281</t>
  </si>
  <si>
    <t>PETRO284</t>
  </si>
  <si>
    <t>PETRO286</t>
  </si>
  <si>
    <t>PETRO293</t>
  </si>
  <si>
    <t>PETRO294</t>
  </si>
  <si>
    <t>PETRO296</t>
  </si>
  <si>
    <t>PETRO309</t>
  </si>
  <si>
    <t>PETRO329</t>
  </si>
  <si>
    <t>PETRO339</t>
  </si>
  <si>
    <t>PETRO349</t>
  </si>
  <si>
    <t>PETRO359</t>
  </si>
  <si>
    <t>PETRO369</t>
  </si>
  <si>
    <t>PETRP199</t>
  </si>
  <si>
    <t>PETRP264</t>
  </si>
  <si>
    <t>PETRP269</t>
  </si>
  <si>
    <t>PN 26,97</t>
  </si>
  <si>
    <t>PETRP274</t>
  </si>
  <si>
    <t>PETRP284</t>
  </si>
  <si>
    <t>PETRP289</t>
  </si>
  <si>
    <t>PETRP299</t>
  </si>
  <si>
    <t>PETRP315</t>
  </si>
  <si>
    <t>PETRQ234</t>
  </si>
  <si>
    <t>PETRQ261</t>
  </si>
  <si>
    <t>PETRQ319</t>
  </si>
  <si>
    <t>PETRR211</t>
  </si>
  <si>
    <t>PETRR217</t>
  </si>
  <si>
    <t>PETRR238</t>
  </si>
  <si>
    <t>PETRR239</t>
  </si>
  <si>
    <t>PETRR251</t>
  </si>
  <si>
    <t>PETRR254</t>
  </si>
  <si>
    <t>PETRR256</t>
  </si>
  <si>
    <t>PETRR261</t>
  </si>
  <si>
    <t>PETRR274</t>
  </si>
  <si>
    <t>PETRR296</t>
  </si>
  <si>
    <t>PETRR299</t>
  </si>
  <si>
    <t>PETRR319</t>
  </si>
  <si>
    <t>PETRS260</t>
  </si>
  <si>
    <t>PETRS270</t>
  </si>
  <si>
    <t>PETRS290</t>
  </si>
  <si>
    <t>PETRV139</t>
  </si>
  <si>
    <t>PETRV260</t>
  </si>
  <si>
    <t>PETRV270</t>
  </si>
  <si>
    <t>PETRV280</t>
  </si>
  <si>
    <t>PETRV290</t>
  </si>
  <si>
    <t>PETRV300</t>
  </si>
  <si>
    <t>PETRX219</t>
  </si>
  <si>
    <t>PETRX271</t>
  </si>
  <si>
    <t>PETRX315</t>
  </si>
  <si>
    <t>PETRX317</t>
  </si>
  <si>
    <t>PETZB220</t>
  </si>
  <si>
    <t>PETZN150</t>
  </si>
  <si>
    <t>PETZN175</t>
  </si>
  <si>
    <t>ON 17,47</t>
  </si>
  <si>
    <t>POMOA280</t>
  </si>
  <si>
    <t>PN 2,78</t>
  </si>
  <si>
    <t>POMOA310</t>
  </si>
  <si>
    <t>PN 3,08</t>
  </si>
  <si>
    <t>POMOA320</t>
  </si>
  <si>
    <t>PN 3,18</t>
  </si>
  <si>
    <t>POMOA340</t>
  </si>
  <si>
    <t>PN 3,38</t>
  </si>
  <si>
    <t>POMOA360</t>
  </si>
  <si>
    <t>PN 3,58</t>
  </si>
  <si>
    <t>POMOB280</t>
  </si>
  <si>
    <t>POMOB330</t>
  </si>
  <si>
    <t>PN 3,28</t>
  </si>
  <si>
    <t>POMOM330</t>
  </si>
  <si>
    <t>POSIA520</t>
  </si>
  <si>
    <t>PRIOA380</t>
  </si>
  <si>
    <t>PRIOA400</t>
  </si>
  <si>
    <t>PRIOA480</t>
  </si>
  <si>
    <t>PRIOA490</t>
  </si>
  <si>
    <t>PRIOA550</t>
  </si>
  <si>
    <t>PRIOA560</t>
  </si>
  <si>
    <t>PRIOA580</t>
  </si>
  <si>
    <t>PRIOA590</t>
  </si>
  <si>
    <t>PRIOA600</t>
  </si>
  <si>
    <t>PRIOA610</t>
  </si>
  <si>
    <t>PRIOA620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</si>
  <si>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</si>
  <si>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</si>
  <si>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</si>
  <si>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</si>
  <si>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</si>
  <si>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</si>
  <si>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</si>
  <si>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</si>
  <si>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PRIOA770</t>
  </si>
  <si>
    <t>PRIOB640</t>
  </si>
  <si>
    <t>PRIOB660</t>
  </si>
  <si>
    <t>PRIOB680</t>
  </si>
  <si>
    <t>PRIOB700</t>
  </si>
  <si>
    <t>PRIOB740</t>
  </si>
  <si>
    <t>PRIOM390</t>
  </si>
  <si>
    <t>PRIOM470</t>
  </si>
  <si>
    <t>PRIOM500</t>
  </si>
  <si>
    <t>PRIOM530</t>
  </si>
  <si>
    <t>PRIOM540</t>
  </si>
  <si>
    <t>PRIOM550</t>
  </si>
  <si>
    <t>PRIOM560</t>
  </si>
  <si>
    <t>PRIOM570</t>
  </si>
  <si>
    <t>PRIOM580</t>
  </si>
  <si>
    <t>PRIOM590</t>
  </si>
  <si>
    <t>PRIOM600</t>
  </si>
  <si>
    <t>PRIOM610</t>
  </si>
  <si>
    <t>PRIOM620</t>
  </si>
  <si>
    <t>PRIOM630</t>
  </si>
  <si>
    <t>PRIOM640</t>
  </si>
  <si>
    <t>PRIOM680</t>
  </si>
  <si>
    <t>PRIOM690</t>
  </si>
  <si>
    <t>PRION360</t>
  </si>
  <si>
    <t>PSSAA480</t>
  </si>
  <si>
    <t>PSSAA510</t>
  </si>
  <si>
    <t>PSSAA520</t>
  </si>
  <si>
    <t>PSSAA530</t>
  </si>
  <si>
    <t>PSSAM470</t>
  </si>
  <si>
    <t>PSSAM480</t>
  </si>
  <si>
    <t>PSSAN425</t>
  </si>
  <si>
    <t>ON 42,52</t>
  </si>
  <si>
    <t>PSSAN510</t>
  </si>
  <si>
    <t>ON 50,52</t>
  </si>
  <si>
    <t>QUALA308</t>
  </si>
  <si>
    <t>QUALA328</t>
  </si>
  <si>
    <t>QUALA338</t>
  </si>
  <si>
    <t>QUALA343</t>
  </si>
  <si>
    <t>QUALA353</t>
  </si>
  <si>
    <t>QUALA363</t>
  </si>
  <si>
    <t>QUALA373</t>
  </si>
  <si>
    <t>QUALA378</t>
  </si>
  <si>
    <t>QUALA383</t>
  </si>
  <si>
    <t>QUALA393</t>
  </si>
  <si>
    <t>QUALB345</t>
  </si>
  <si>
    <t>QUALB350</t>
  </si>
  <si>
    <t>QUALB360</t>
  </si>
  <si>
    <t>QUALB365</t>
  </si>
  <si>
    <t>QUALB370</t>
  </si>
  <si>
    <t>QUALB380</t>
  </si>
  <si>
    <t>QUALB390</t>
  </si>
  <si>
    <t>QUALD347</t>
  </si>
  <si>
    <t>QUALD377</t>
  </si>
  <si>
    <t>QUALM323</t>
  </si>
  <si>
    <t>QUALM353</t>
  </si>
  <si>
    <t>QUALN300</t>
  </si>
  <si>
    <t>QUALN320</t>
  </si>
  <si>
    <t>QUALN330</t>
  </si>
  <si>
    <t>QUALN340</t>
  </si>
  <si>
    <t>QUALN345</t>
  </si>
  <si>
    <t>QUALN350</t>
  </si>
  <si>
    <t>QUALN360</t>
  </si>
  <si>
    <t>QUALN370</t>
  </si>
  <si>
    <t>QUALN380</t>
  </si>
  <si>
    <t>QUALN390</t>
  </si>
  <si>
    <t>QUALO322</t>
  </si>
  <si>
    <t>QUALO348</t>
  </si>
  <si>
    <t>RADLA210</t>
  </si>
  <si>
    <t>RADLA215</t>
  </si>
  <si>
    <t>ON 21,48</t>
  </si>
  <si>
    <t>RADLA225</t>
  </si>
  <si>
    <t>RADLA255</t>
  </si>
  <si>
    <t>ON 28,48</t>
  </si>
  <si>
    <t>ON 29,48</t>
  </si>
  <si>
    <t>RADLA315</t>
  </si>
  <si>
    <t>ON 31,48</t>
  </si>
  <si>
    <t>RADLB209</t>
  </si>
  <si>
    <t>RADLB240</t>
  </si>
  <si>
    <t>RADLB250</t>
  </si>
  <si>
    <t>RADLB255</t>
  </si>
  <si>
    <t>RADLB260</t>
  </si>
  <si>
    <t>RADLB265</t>
  </si>
  <si>
    <t>RADLB270</t>
  </si>
  <si>
    <t>RADLB275</t>
  </si>
  <si>
    <t>RADLB280</t>
  </si>
  <si>
    <t>RADLF260</t>
  </si>
  <si>
    <t>RADLM195</t>
  </si>
  <si>
    <t>ON 19,48</t>
  </si>
  <si>
    <t>RADLM210</t>
  </si>
  <si>
    <t>RADLM215</t>
  </si>
  <si>
    <t>RADLM220</t>
  </si>
  <si>
    <t>RADLM230</t>
  </si>
  <si>
    <t>RADLM235</t>
  </si>
  <si>
    <t>RADLM245</t>
  </si>
  <si>
    <t>RADLM255</t>
  </si>
  <si>
    <t>RADLM275</t>
  </si>
  <si>
    <t>RADLM290</t>
  </si>
  <si>
    <t>RADLM305</t>
  </si>
  <si>
    <t>ON 30,48</t>
  </si>
  <si>
    <t>RADLN230</t>
  </si>
  <si>
    <t>RADLN240</t>
  </si>
  <si>
    <t>RADLN245</t>
  </si>
  <si>
    <t>RADLN250</t>
  </si>
  <si>
    <t>RADLN260</t>
  </si>
  <si>
    <t>RADLN270</t>
  </si>
  <si>
    <t>ON 21,72</t>
  </si>
  <si>
    <t>ON 23,92</t>
  </si>
  <si>
    <t>RADLR240</t>
  </si>
  <si>
    <t>RAILA150</t>
  </si>
  <si>
    <t>RAILA205</t>
  </si>
  <si>
    <t>RAILA235</t>
  </si>
  <si>
    <t>RAILA240</t>
  </si>
  <si>
    <t>RAILB170</t>
  </si>
  <si>
    <t>RAILB175</t>
  </si>
  <si>
    <t>RAILB185</t>
  </si>
  <si>
    <t>RAILB190</t>
  </si>
  <si>
    <t>RAILB195</t>
  </si>
  <si>
    <t>RAILB200</t>
  </si>
  <si>
    <t>RAILB205</t>
  </si>
  <si>
    <t>RAILB210</t>
  </si>
  <si>
    <t>RAILB220</t>
  </si>
  <si>
    <t>RAILB225</t>
  </si>
  <si>
    <t>RAILB235</t>
  </si>
  <si>
    <t>RAILC170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</si>
  <si>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</si>
  <si>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</si>
  <si>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</si>
  <si>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</si>
  <si>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</si>
  <si>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</si>
  <si>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</si>
  <si>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</si>
  <si>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</si>
  <si>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RAILD211</t>
  </si>
  <si>
    <t>ON 21,19</t>
  </si>
  <si>
    <t>RAILD266</t>
  </si>
  <si>
    <t>ON 26,69</t>
  </si>
  <si>
    <t>RAILD271</t>
  </si>
  <si>
    <t>ON 27,19</t>
  </si>
  <si>
    <t>RAILE200</t>
  </si>
  <si>
    <t>RAILE222</t>
  </si>
  <si>
    <t>RAILK237</t>
  </si>
  <si>
    <t>RAILM115</t>
  </si>
  <si>
    <t>RAILM135</t>
  </si>
  <si>
    <t>RAILM145</t>
  </si>
  <si>
    <t>RAILM155</t>
  </si>
  <si>
    <t>RAILM165</t>
  </si>
  <si>
    <t>RAILM215</t>
  </si>
  <si>
    <t>RAILM220</t>
  </si>
  <si>
    <t>RAILM230</t>
  </si>
  <si>
    <t>RAILM240</t>
  </si>
  <si>
    <t>RAILN170</t>
  </si>
  <si>
    <t>RAILN175</t>
  </si>
  <si>
    <t>RAILN180</t>
  </si>
  <si>
    <t>RAILN185</t>
  </si>
  <si>
    <t>RAILN190</t>
  </si>
  <si>
    <t>RAILN195</t>
  </si>
  <si>
    <t>RAILN200</t>
  </si>
  <si>
    <t>RAILN205</t>
  </si>
  <si>
    <t>RAILN210</t>
  </si>
  <si>
    <t>RAILN235</t>
  </si>
  <si>
    <t>RAILN240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</si>
  <si>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</si>
  <si>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</si>
  <si>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</si>
  <si>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</si>
  <si>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</si>
  <si>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</si>
  <si>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</si>
  <si>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</si>
  <si>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RAILO230</t>
  </si>
  <si>
    <t>RAILO26</t>
  </si>
  <si>
    <t>RAILP156</t>
  </si>
  <si>
    <t>ON 15,69</t>
  </si>
  <si>
    <t>RAILP161</t>
  </si>
  <si>
    <t>ON 16,19</t>
  </si>
  <si>
    <t>RAILP196</t>
  </si>
  <si>
    <t>ON 19,69</t>
  </si>
  <si>
    <t>RAILP201</t>
  </si>
  <si>
    <t>ON 20,19</t>
  </si>
  <si>
    <t>RAILQ197</t>
  </si>
  <si>
    <t>RAILW197</t>
  </si>
  <si>
    <t>PN 10,54</t>
  </si>
  <si>
    <t>RAPTA175</t>
  </si>
  <si>
    <t>PN 9,49</t>
  </si>
  <si>
    <t>RAPTM156</t>
  </si>
  <si>
    <t>PN 15,54</t>
  </si>
  <si>
    <t>PN 8,79</t>
  </si>
  <si>
    <t>ON 62,36</t>
  </si>
  <si>
    <t>RENTA626</t>
  </si>
  <si>
    <t>ON 62,86</t>
  </si>
  <si>
    <t>RENTA646</t>
  </si>
  <si>
    <t>ON 64,86</t>
  </si>
  <si>
    <t>RENTA656</t>
  </si>
  <si>
    <t>ON 65,86</t>
  </si>
  <si>
    <t>RENTA666</t>
  </si>
  <si>
    <t>ON 66,86</t>
  </si>
  <si>
    <t>ON 67,86</t>
  </si>
  <si>
    <t>ON 68,86</t>
  </si>
  <si>
    <t>RENTA694</t>
  </si>
  <si>
    <t>ON 69,36</t>
  </si>
  <si>
    <t>RENTA696</t>
  </si>
  <si>
    <t>ON 69,86</t>
  </si>
  <si>
    <t>ON 70,36</t>
  </si>
  <si>
    <t>RENTA706</t>
  </si>
  <si>
    <t>ON 70,86</t>
  </si>
  <si>
    <t>RENTA716</t>
  </si>
  <si>
    <t>ON 71,86</t>
  </si>
  <si>
    <t>RENTA726</t>
  </si>
  <si>
    <t>ON 72,86</t>
  </si>
  <si>
    <t>RENTA736</t>
  </si>
  <si>
    <t>ON 73,86</t>
  </si>
  <si>
    <t>RENTA749</t>
  </si>
  <si>
    <t>ON 74,86</t>
  </si>
  <si>
    <t>RENTB650</t>
  </si>
  <si>
    <t>RENTB660</t>
  </si>
  <si>
    <t>RENTB670</t>
  </si>
  <si>
    <t>RENTB680</t>
  </si>
  <si>
    <t>RENTB690</t>
  </si>
  <si>
    <t>RENTB700</t>
  </si>
  <si>
    <t>ON 69,93</t>
  </si>
  <si>
    <t>RENTB740</t>
  </si>
  <si>
    <t>ON 73,93</t>
  </si>
  <si>
    <t>RENTF705</t>
  </si>
  <si>
    <t>RENTF810</t>
  </si>
  <si>
    <t>RENTG820</t>
  </si>
  <si>
    <t>ON 81,93</t>
  </si>
  <si>
    <t>ON 57,86</t>
  </si>
  <si>
    <t>ON 58,86</t>
  </si>
  <si>
    <t>ON 59,86</t>
  </si>
  <si>
    <t>ON 60,86</t>
  </si>
  <si>
    <t>ON 61,86</t>
  </si>
  <si>
    <t>RENTM625</t>
  </si>
  <si>
    <t>ON 63,86</t>
  </si>
  <si>
    <t>RENTM676</t>
  </si>
  <si>
    <t>RENTM686</t>
  </si>
  <si>
    <t>RENTM704</t>
  </si>
  <si>
    <t>RENTN580</t>
  </si>
  <si>
    <t>RENTN590</t>
  </si>
  <si>
    <t>RENTN600</t>
  </si>
  <si>
    <t>RENTN610</t>
  </si>
  <si>
    <t>RENTN620</t>
  </si>
  <si>
    <t>RENTN630</t>
  </si>
  <si>
    <t>RENTN640</t>
  </si>
  <si>
    <t>RENTN650</t>
  </si>
  <si>
    <t>RENTN660</t>
  </si>
  <si>
    <t>RENTN670</t>
  </si>
  <si>
    <t>RENTO610</t>
  </si>
  <si>
    <t>RENTO620</t>
  </si>
  <si>
    <t>RENTO630</t>
  </si>
  <si>
    <t>RENTO640</t>
  </si>
  <si>
    <t>RENTO920</t>
  </si>
  <si>
    <t>RENTR610</t>
  </si>
  <si>
    <t>SANBA420</t>
  </si>
  <si>
    <t>SANBA430</t>
  </si>
  <si>
    <t>SANBA440</t>
  </si>
  <si>
    <t>SANBA460</t>
  </si>
  <si>
    <t>SANBA470</t>
  </si>
  <si>
    <t>SANBA480</t>
  </si>
  <si>
    <t>SANBA490</t>
  </si>
  <si>
    <t>SANBA500</t>
  </si>
  <si>
    <t>SANBA510</t>
  </si>
  <si>
    <t>SANBB402</t>
  </si>
  <si>
    <t>SANBB412</t>
  </si>
  <si>
    <t>SANBB430</t>
  </si>
  <si>
    <t>SANBB440</t>
  </si>
  <si>
    <t>SANBB450</t>
  </si>
  <si>
    <t>SANBB460</t>
  </si>
  <si>
    <t>SANBB470</t>
  </si>
  <si>
    <t>SANBB482</t>
  </si>
  <si>
    <t>SANBB492</t>
  </si>
  <si>
    <t>SANBB500</t>
  </si>
  <si>
    <t>SANBB510</t>
  </si>
  <si>
    <t>SANBB520</t>
  </si>
  <si>
    <t>SANBB530</t>
  </si>
  <si>
    <t>SANBC452</t>
  </si>
  <si>
    <t>SANBG400</t>
  </si>
  <si>
    <t>SANBM323</t>
  </si>
  <si>
    <t>SANBM343</t>
  </si>
  <si>
    <t>SANBM373</t>
  </si>
  <si>
    <t>SANBM400</t>
  </si>
  <si>
    <t>SANBM410</t>
  </si>
  <si>
    <t>SANBM420</t>
  </si>
  <si>
    <t>SANBM430</t>
  </si>
  <si>
    <t>SANBM440</t>
  </si>
  <si>
    <t>SANBM460</t>
  </si>
  <si>
    <t>SANBM470</t>
  </si>
  <si>
    <t>SANBN377</t>
  </si>
  <si>
    <t>SANBN412</t>
  </si>
  <si>
    <t>SANBN417</t>
  </si>
  <si>
    <t>SANBN430</t>
  </si>
  <si>
    <t>SANBN440</t>
  </si>
  <si>
    <t>SANBN450</t>
  </si>
  <si>
    <t>SAPRA255</t>
  </si>
  <si>
    <t>SAPRA265</t>
  </si>
  <si>
    <t>SAPRA275</t>
  </si>
  <si>
    <t>SAPRA285</t>
  </si>
  <si>
    <t>SAPRA295</t>
  </si>
  <si>
    <t>SAPRA305</t>
  </si>
  <si>
    <t>SAPRB280</t>
  </si>
  <si>
    <t>SAPRM265</t>
  </si>
  <si>
    <t>SBSPA340</t>
  </si>
  <si>
    <t>SBSPA350</t>
  </si>
  <si>
    <t>SBSPA395</t>
  </si>
  <si>
    <t>SBSPA430</t>
  </si>
  <si>
    <t>SBSPA445</t>
  </si>
  <si>
    <t>SBSPA455</t>
  </si>
  <si>
    <t>SBSPA465</t>
  </si>
  <si>
    <t>SBSPA475</t>
  </si>
  <si>
    <t>SBSPA485</t>
  </si>
  <si>
    <t>SBSPA510</t>
  </si>
  <si>
    <t>SBSPA530</t>
  </si>
  <si>
    <t>SBSPB340</t>
  </si>
  <si>
    <t>SBSPB350</t>
  </si>
  <si>
    <t>SBSPB360</t>
  </si>
  <si>
    <t>SBSPB370</t>
  </si>
  <si>
    <t>SBSPB380</t>
  </si>
  <si>
    <t>SBSPB400</t>
  </si>
  <si>
    <t>SBSPB430</t>
  </si>
  <si>
    <t>SBSPB440</t>
  </si>
  <si>
    <t>SBSPB450</t>
  </si>
  <si>
    <t>SBSPB455</t>
  </si>
  <si>
    <t>SBSPB470</t>
  </si>
  <si>
    <t>SBSPB475</t>
  </si>
  <si>
    <t>SBSPB480</t>
  </si>
  <si>
    <t>SBSPB490</t>
  </si>
  <si>
    <t>SBSPB495</t>
  </si>
  <si>
    <t>SBSPB520</t>
  </si>
  <si>
    <t>SBSPB600</t>
  </si>
  <si>
    <t>SBSPC410</t>
  </si>
  <si>
    <t>SBSPC430</t>
  </si>
  <si>
    <t>SBSPC440</t>
  </si>
  <si>
    <t>SBSPC460</t>
  </si>
  <si>
    <t>SBSPD370</t>
  </si>
  <si>
    <t>SBSPD430</t>
  </si>
  <si>
    <t>SBSPD487</t>
  </si>
  <si>
    <t>ON 48,75</t>
  </si>
  <si>
    <t>SBSPD497</t>
  </si>
  <si>
    <t>ON 49,75</t>
  </si>
  <si>
    <t>SBSPD500</t>
  </si>
  <si>
    <t>SBSPD540</t>
  </si>
  <si>
    <t>SBSPD565</t>
  </si>
  <si>
    <t>SBSPD625</t>
  </si>
  <si>
    <t>SBSPD640</t>
  </si>
  <si>
    <t>SBSPF580</t>
  </si>
  <si>
    <t>SBSPF600</t>
  </si>
  <si>
    <t>SBSPM350</t>
  </si>
  <si>
    <t>SBSPM365</t>
  </si>
  <si>
    <t>SBSPM410</t>
  </si>
  <si>
    <t>SBSPM420</t>
  </si>
  <si>
    <t>SBSPM480</t>
  </si>
  <si>
    <t>SBSPM490</t>
  </si>
  <si>
    <t>SBSPM530</t>
  </si>
  <si>
    <t>SBSPM750</t>
  </si>
  <si>
    <t>SBSPN340</t>
  </si>
  <si>
    <t>SBSPN350</t>
  </si>
  <si>
    <t>SBSPN360</t>
  </si>
  <si>
    <t>SBSPN370</t>
  </si>
  <si>
    <t>SBSPN380</t>
  </si>
  <si>
    <t>SBSPN400</t>
  </si>
  <si>
    <t>SBSPN410</t>
  </si>
  <si>
    <t>SBSPN420</t>
  </si>
  <si>
    <t>SBSPN425</t>
  </si>
  <si>
    <t>SBSPN430</t>
  </si>
  <si>
    <t>SBSPN435</t>
  </si>
  <si>
    <t>SBSPN440</t>
  </si>
  <si>
    <t>SBSPN445</t>
  </si>
  <si>
    <t>SBSPN450</t>
  </si>
  <si>
    <t>SBSPN455</t>
  </si>
  <si>
    <t>SBSPN470</t>
  </si>
  <si>
    <t>SBSPN475</t>
  </si>
  <si>
    <t>SBSPN490</t>
  </si>
  <si>
    <t>SBSPN520</t>
  </si>
  <si>
    <t>SBSPN600</t>
  </si>
  <si>
    <t>SBSPO405</t>
  </si>
  <si>
    <t>SBSPO410</t>
  </si>
  <si>
    <t>SBSPO430</t>
  </si>
  <si>
    <t>SBSPO440</t>
  </si>
  <si>
    <t>SBSPO500</t>
  </si>
  <si>
    <t>SBSPP370</t>
  </si>
  <si>
    <t>SBSPP380</t>
  </si>
  <si>
    <t>SBSPP430</t>
  </si>
  <si>
    <t>SBSPP462</t>
  </si>
  <si>
    <t>SBSPP475</t>
  </si>
  <si>
    <t>SBSPP515</t>
  </si>
  <si>
    <t>SEERA170</t>
  </si>
  <si>
    <t>SEERB168</t>
  </si>
  <si>
    <t>SEERM150</t>
  </si>
  <si>
    <t>SLCEA265</t>
  </si>
  <si>
    <t>ON 26,33</t>
  </si>
  <si>
    <t>SMALQ113</t>
  </si>
  <si>
    <t>ON 15,63</t>
  </si>
  <si>
    <t>ON 17,13</t>
  </si>
  <si>
    <t>ON 17,63</t>
  </si>
  <si>
    <t>SMLSA190</t>
  </si>
  <si>
    <t>ON 18,63</t>
  </si>
  <si>
    <t>SMLSA195</t>
  </si>
  <si>
    <t>ON 19,13</t>
  </si>
  <si>
    <t>SMLSA200</t>
  </si>
  <si>
    <t>ON 19,63</t>
  </si>
  <si>
    <t>SMLSA205</t>
  </si>
  <si>
    <t>ON 20,13</t>
  </si>
  <si>
    <t>SMLSA210</t>
  </si>
  <si>
    <t>ON 20,63</t>
  </si>
  <si>
    <t>SMLSA215</t>
  </si>
  <si>
    <t>ON 21,13</t>
  </si>
  <si>
    <t>SMLSA220</t>
  </si>
  <si>
    <t>ON 21,63</t>
  </si>
  <si>
    <t>ON 22,13</t>
  </si>
  <si>
    <t>SMLSA230</t>
  </si>
  <si>
    <t>ON 22,63</t>
  </si>
  <si>
    <t>SMLSA236</t>
  </si>
  <si>
    <t>ON 23,63</t>
  </si>
  <si>
    <t>SMLSA240</t>
  </si>
  <si>
    <t>ON 24,13</t>
  </si>
  <si>
    <t>SMLSA250</t>
  </si>
  <si>
    <t>SMLSA256</t>
  </si>
  <si>
    <t>ON 25,63</t>
  </si>
  <si>
    <t>SMLSA266</t>
  </si>
  <si>
    <t>SMLSB230</t>
  </si>
  <si>
    <t>SMLSB250</t>
  </si>
  <si>
    <t>ON 25,13</t>
  </si>
  <si>
    <t>ON 24,88</t>
  </si>
  <si>
    <t>ON 14,63</t>
  </si>
  <si>
    <t>ON 16,13</t>
  </si>
  <si>
    <t>SMLSM200</t>
  </si>
  <si>
    <t>SMLSM205</t>
  </si>
  <si>
    <t>SMLSM210</t>
  </si>
  <si>
    <t>SMLSM220</t>
  </si>
  <si>
    <t>SMLSM225</t>
  </si>
  <si>
    <t>SMLSM230</t>
  </si>
  <si>
    <t>SMLSM236</t>
  </si>
  <si>
    <t>SMLSN200</t>
  </si>
  <si>
    <t>SMLSN210</t>
  </si>
  <si>
    <t>SMLSN220</t>
  </si>
  <si>
    <t>SMLSN225</t>
  </si>
  <si>
    <t>SMLSN230</t>
  </si>
  <si>
    <t>SMLSN235</t>
  </si>
  <si>
    <t>ON 23,13</t>
  </si>
  <si>
    <t>SMLSN240</t>
  </si>
  <si>
    <t>SMTOM260</t>
  </si>
  <si>
    <t>STBPA500</t>
  </si>
  <si>
    <t>STBPA600</t>
  </si>
  <si>
    <t>STBPL600</t>
  </si>
  <si>
    <t>STBPX510</t>
  </si>
  <si>
    <t>SULAA460</t>
  </si>
  <si>
    <t>SULAB438</t>
  </si>
  <si>
    <t>SULAB448</t>
  </si>
  <si>
    <t>SULAB458</t>
  </si>
  <si>
    <t>SULAB468</t>
  </si>
  <si>
    <t>SULAN378</t>
  </si>
  <si>
    <t>SULAN408</t>
  </si>
  <si>
    <t>SULAN418</t>
  </si>
  <si>
    <t>SULAN428</t>
  </si>
  <si>
    <t>UNT 37,71</t>
  </si>
  <si>
    <t>SUZBA380</t>
  </si>
  <si>
    <t>SUZBA575</t>
  </si>
  <si>
    <t>SUZBA580</t>
  </si>
  <si>
    <t>SUZBA620</t>
  </si>
  <si>
    <t>SUZBA630</t>
  </si>
  <si>
    <t>SUZBA640</t>
  </si>
  <si>
    <t>SUZBA650</t>
  </si>
  <si>
    <t>SUZBA700</t>
  </si>
  <si>
    <t>SUZBB420</t>
  </si>
  <si>
    <t>ON 42,04</t>
  </si>
  <si>
    <t>SUZBB430</t>
  </si>
  <si>
    <t>SUZBB440</t>
  </si>
  <si>
    <t>SUZBB450</t>
  </si>
  <si>
    <t>SUZBB460</t>
  </si>
  <si>
    <t>SUZBB470</t>
  </si>
  <si>
    <t>SUZBB480</t>
  </si>
  <si>
    <t>SUZBB485</t>
  </si>
  <si>
    <t>SUZBB490</t>
  </si>
  <si>
    <t>SUZBB495</t>
  </si>
  <si>
    <t>SUZBB502</t>
  </si>
  <si>
    <t>ON 50,29</t>
  </si>
  <si>
    <t>SUZBB512</t>
  </si>
  <si>
    <t>ON 51,29</t>
  </si>
  <si>
    <t>SUZBB522</t>
  </si>
  <si>
    <t>ON 52,29</t>
  </si>
  <si>
    <t>SUZBB532</t>
  </si>
  <si>
    <t>ON 53,29</t>
  </si>
  <si>
    <t>SUZBB542</t>
  </si>
  <si>
    <t>ON 54,29</t>
  </si>
  <si>
    <t>SUZBB552</t>
  </si>
  <si>
    <t>ON 55,29</t>
  </si>
  <si>
    <t>SUZBB562</t>
  </si>
  <si>
    <t>ON 56,29</t>
  </si>
  <si>
    <t>SUZBB567</t>
  </si>
  <si>
    <t>ON 56,79</t>
  </si>
  <si>
    <t>SUZBB572</t>
  </si>
  <si>
    <t>ON 57,29</t>
  </si>
  <si>
    <t>SUZBB582</t>
  </si>
  <si>
    <t>ON 58,29</t>
  </si>
  <si>
    <t>SUZBB592</t>
  </si>
  <si>
    <t>ON 59,29</t>
  </si>
  <si>
    <t>SUZBB602</t>
  </si>
  <si>
    <t>ON 60,29</t>
  </si>
  <si>
    <t>SUZBB632</t>
  </si>
  <si>
    <t>ON 63,29</t>
  </si>
  <si>
    <t>SUZBB662</t>
  </si>
  <si>
    <t>ON 66,29</t>
  </si>
  <si>
    <t>SUZBC500</t>
  </si>
  <si>
    <t>SUZBC510</t>
  </si>
  <si>
    <t>SUZBC530</t>
  </si>
  <si>
    <t>SUZBE495</t>
  </si>
  <si>
    <t>SUZBE505</t>
  </si>
  <si>
    <t>SUZBE510</t>
  </si>
  <si>
    <t>SUZBE515</t>
  </si>
  <si>
    <t>SUZBE520</t>
  </si>
  <si>
    <t>SUZBE525</t>
  </si>
  <si>
    <t>SUZBE575</t>
  </si>
  <si>
    <t>SUZBE580</t>
  </si>
  <si>
    <t>SUZBE585</t>
  </si>
  <si>
    <t>SUZBE590</t>
  </si>
  <si>
    <t>SUZBF415</t>
  </si>
  <si>
    <t>SUZBF460</t>
  </si>
  <si>
    <t>SUZBF50</t>
  </si>
  <si>
    <t>SUZBF510</t>
  </si>
  <si>
    <t>SUZBF520</t>
  </si>
  <si>
    <t>SUZBF530</t>
  </si>
  <si>
    <t>SUZBF540</t>
  </si>
  <si>
    <t>SUZBF550</t>
  </si>
  <si>
    <t>SUZBF590</t>
  </si>
  <si>
    <t>SUZBM550</t>
  </si>
  <si>
    <t>SUZBM560</t>
  </si>
  <si>
    <t>SUZBM570</t>
  </si>
  <si>
    <t>SUZBM575</t>
  </si>
  <si>
    <t>SUZBM580</t>
  </si>
  <si>
    <t>SUZBM590</t>
  </si>
  <si>
    <t>SUZBM600</t>
  </si>
  <si>
    <t>SUZBM630</t>
  </si>
  <si>
    <t>SUZBN420</t>
  </si>
  <si>
    <t>SUZBN430</t>
  </si>
  <si>
    <t>SUZBN435</t>
  </si>
  <si>
    <t>SUZBN440</t>
  </si>
  <si>
    <t>SUZBN450</t>
  </si>
  <si>
    <t>SUZBN455</t>
  </si>
  <si>
    <t>SUZBN460</t>
  </si>
  <si>
    <t>SUZBN470</t>
  </si>
  <si>
    <t>SUZBN475</t>
  </si>
  <si>
    <t>SUZBN480</t>
  </si>
  <si>
    <t>SUZBN485</t>
  </si>
  <si>
    <t>SUZBN490</t>
  </si>
  <si>
    <t>SUZBN495</t>
  </si>
  <si>
    <t>SUZBN502</t>
  </si>
  <si>
    <t>SUZBN512</t>
  </si>
  <si>
    <t>SUZBN522</t>
  </si>
  <si>
    <t>SUZBN532</t>
  </si>
  <si>
    <t>SUZBN542</t>
  </si>
  <si>
    <t>SUZBN552</t>
  </si>
  <si>
    <t>SUZBN562</t>
  </si>
  <si>
    <t>SUZBN567</t>
  </si>
  <si>
    <t>SUZBN582</t>
  </si>
  <si>
    <t>SUZBN602</t>
  </si>
  <si>
    <t>SUZBO500</t>
  </si>
  <si>
    <t>SUZBO510</t>
  </si>
  <si>
    <t>SUZBQ490</t>
  </si>
  <si>
    <t>SUZBQ495</t>
  </si>
  <si>
    <t>SUZBQ500</t>
  </si>
  <si>
    <t>SUZBQ505</t>
  </si>
  <si>
    <t>SUZBQ580</t>
  </si>
  <si>
    <t>SUZBR415</t>
  </si>
  <si>
    <t>SUZBR440</t>
  </si>
  <si>
    <t>SUZBR450</t>
  </si>
  <si>
    <t>SUZBR460</t>
  </si>
  <si>
    <t>SUZBR490</t>
  </si>
  <si>
    <t>SUZBR50</t>
  </si>
  <si>
    <t>UNT 27,53</t>
  </si>
  <si>
    <t>TAEEA295</t>
  </si>
  <si>
    <t>UNT 28,03</t>
  </si>
  <si>
    <t>UNT 29,53</t>
  </si>
  <si>
    <t>UNT 30,53</t>
  </si>
  <si>
    <t>UNT 31,53</t>
  </si>
  <si>
    <t>TAEEA340</t>
  </si>
  <si>
    <t>UNT 32,53</t>
  </si>
  <si>
    <t>TAEEA341</t>
  </si>
  <si>
    <t>UNT 34,03</t>
  </si>
  <si>
    <t>TAEEA345</t>
  </si>
  <si>
    <t>UNT 33,03</t>
  </si>
  <si>
    <t>TAEEA346</t>
  </si>
  <si>
    <t>UNT 34,53</t>
  </si>
  <si>
    <t>TAEEA35</t>
  </si>
  <si>
    <t>UNT 35,03</t>
  </si>
  <si>
    <t>TAEEA350</t>
  </si>
  <si>
    <t>UNT 33,53</t>
  </si>
  <si>
    <t>TAEEA356</t>
  </si>
  <si>
    <t>UNT 35,53</t>
  </si>
  <si>
    <t>UNT 29,49</t>
  </si>
  <si>
    <t>TAEEB328</t>
  </si>
  <si>
    <t>UNT 32,74</t>
  </si>
  <si>
    <t>TAEEB338</t>
  </si>
  <si>
    <t>UNT 33,74</t>
  </si>
  <si>
    <t>TAEEB348</t>
  </si>
  <si>
    <t>UNT 34,74</t>
  </si>
  <si>
    <t>TAEEB353</t>
  </si>
  <si>
    <t>UNT 35,24</t>
  </si>
  <si>
    <t>TAEEB358</t>
  </si>
  <si>
    <t>UNT 35,74</t>
  </si>
  <si>
    <t>TAEEC285</t>
  </si>
  <si>
    <t>UNT 28,37</t>
  </si>
  <si>
    <t>UNT 23,03</t>
  </si>
  <si>
    <t>UNT 26,53</t>
  </si>
  <si>
    <t>UNT 28,53</t>
  </si>
  <si>
    <t>TAEEM315</t>
  </si>
  <si>
    <t>UNT 30,03</t>
  </si>
  <si>
    <t>TAEEM325</t>
  </si>
  <si>
    <t>UNT 31,03</t>
  </si>
  <si>
    <t>TAEEM330</t>
  </si>
  <si>
    <t>TAEEM340</t>
  </si>
  <si>
    <t>TAEEM341</t>
  </si>
  <si>
    <t>TAEEM345</t>
  </si>
  <si>
    <t>TAEEM350</t>
  </si>
  <si>
    <t>TAEEN318</t>
  </si>
  <si>
    <t>UNT 31,74</t>
  </si>
  <si>
    <t>TAEEN323</t>
  </si>
  <si>
    <t>UNT 32,24</t>
  </si>
  <si>
    <t>TAEEN328</t>
  </si>
  <si>
    <t>TAEEN333</t>
  </si>
  <si>
    <t>UNT 33,24</t>
  </si>
  <si>
    <t>TAEEN338</t>
  </si>
  <si>
    <t>TAEEO396</t>
  </si>
  <si>
    <t>UNT 39,62</t>
  </si>
  <si>
    <t>TCSAA100</t>
  </si>
  <si>
    <t>UNT 15,19</t>
  </si>
  <si>
    <t>TIETA162</t>
  </si>
  <si>
    <t>UNT 16,19</t>
  </si>
  <si>
    <t>TIETA172</t>
  </si>
  <si>
    <t>UNT 17,19</t>
  </si>
  <si>
    <t>TIETB167</t>
  </si>
  <si>
    <t>UNT 16,77</t>
  </si>
  <si>
    <t>UNT 9,72</t>
  </si>
  <si>
    <t>TIETM132</t>
  </si>
  <si>
    <t>UNT 13,19</t>
  </si>
  <si>
    <t>ON 13,12</t>
  </si>
  <si>
    <t>TIMSA140</t>
  </si>
  <si>
    <t>ON 13,62</t>
  </si>
  <si>
    <t>TIMSA145</t>
  </si>
  <si>
    <t>ON 14,12</t>
  </si>
  <si>
    <t>ON 14,37</t>
  </si>
  <si>
    <t>TIMSA150</t>
  </si>
  <si>
    <t>ON 14,62</t>
  </si>
  <si>
    <t>TIMSA155</t>
  </si>
  <si>
    <t>ON 15,12</t>
  </si>
  <si>
    <t>TIMSA160</t>
  </si>
  <si>
    <t>ON 15,62</t>
  </si>
  <si>
    <t>TIMSA165</t>
  </si>
  <si>
    <t>ON 16,12</t>
  </si>
  <si>
    <t>TIMSB140</t>
  </si>
  <si>
    <t>ON 13,80</t>
  </si>
  <si>
    <t>TIMSB145</t>
  </si>
  <si>
    <t>ON 14,30</t>
  </si>
  <si>
    <t>TIMSB150</t>
  </si>
  <si>
    <t>ON 14,80</t>
  </si>
  <si>
    <t>TIMSB155</t>
  </si>
  <si>
    <t>ON 15,30</t>
  </si>
  <si>
    <t>TIMSB160</t>
  </si>
  <si>
    <t>ON 15,80</t>
  </si>
  <si>
    <t>ON 11,62</t>
  </si>
  <si>
    <t>TIMSM130</t>
  </si>
  <si>
    <t>ON 12,62</t>
  </si>
  <si>
    <t>TIMSM135</t>
  </si>
  <si>
    <t>TIMSM140</t>
  </si>
  <si>
    <t>TIMSM145</t>
  </si>
  <si>
    <t>TIMSM150</t>
  </si>
  <si>
    <t>TIMSM155</t>
  </si>
  <si>
    <t>TIMSN135</t>
  </si>
  <si>
    <t>ON 13,30</t>
  </si>
  <si>
    <t>TIMSN140</t>
  </si>
  <si>
    <t>TIMSN145</t>
  </si>
  <si>
    <t>TIMSN150</t>
  </si>
  <si>
    <t>TIMSO160</t>
  </si>
  <si>
    <t>TIMSO165</t>
  </si>
  <si>
    <t>TOTSA260</t>
  </si>
  <si>
    <t>TOTSA290</t>
  </si>
  <si>
    <t>ON 28,92</t>
  </si>
  <si>
    <t>TOTSA300</t>
  </si>
  <si>
    <t>ON 29,92</t>
  </si>
  <si>
    <t>TOTSA310</t>
  </si>
  <si>
    <t>ON 30,92</t>
  </si>
  <si>
    <t>TOTSA320</t>
  </si>
  <si>
    <t>ON 31,92</t>
  </si>
  <si>
    <t>TOTSB285</t>
  </si>
  <si>
    <t>TOTSM200</t>
  </si>
  <si>
    <t>TOTSM240</t>
  </si>
  <si>
    <t>TOTSM250</t>
  </si>
  <si>
    <t>ON 24,92</t>
  </si>
  <si>
    <t>TOTSM260</t>
  </si>
  <si>
    <t>TOTSM290</t>
  </si>
  <si>
    <t>TOTSN254</t>
  </si>
  <si>
    <t>TOTSN264</t>
  </si>
  <si>
    <t>ON 26,42</t>
  </si>
  <si>
    <t>TOTSN285</t>
  </si>
  <si>
    <t>TRPLA270</t>
  </si>
  <si>
    <t>PN 26,26</t>
  </si>
  <si>
    <t>TRPLA280</t>
  </si>
  <si>
    <t>PN 27,26</t>
  </si>
  <si>
    <t>TRPLA290</t>
  </si>
  <si>
    <t>PN 28,26</t>
  </si>
  <si>
    <t>TRPLA300</t>
  </si>
  <si>
    <t>PN 29,26</t>
  </si>
  <si>
    <t>TRPLA310</t>
  </si>
  <si>
    <t>PN 30,26</t>
  </si>
  <si>
    <t>TRPLB290</t>
  </si>
  <si>
    <t>PN 27,51</t>
  </si>
  <si>
    <t>TRPLM270</t>
  </si>
  <si>
    <t>UGPAA225</t>
  </si>
  <si>
    <t>UGPAA240</t>
  </si>
  <si>
    <t>UGPAA245</t>
  </si>
  <si>
    <t>UGPAA250</t>
  </si>
  <si>
    <t>UGPAA255</t>
  </si>
  <si>
    <t>UGPAA260</t>
  </si>
  <si>
    <t>UGPAA265</t>
  </si>
  <si>
    <t>UGPAB167</t>
  </si>
  <si>
    <t>UGPAB217</t>
  </si>
  <si>
    <t>UGPAB222</t>
  </si>
  <si>
    <t>UGPAB227</t>
  </si>
  <si>
    <t>UGPAB23</t>
  </si>
  <si>
    <t>UGPAB232</t>
  </si>
  <si>
    <t>UGPAB242</t>
  </si>
  <si>
    <t>UGPAB247</t>
  </si>
  <si>
    <t>UGPAB252</t>
  </si>
  <si>
    <t>UGPAB257</t>
  </si>
  <si>
    <t>ON 25,76</t>
  </si>
  <si>
    <t>UGPAB270</t>
  </si>
  <si>
    <t>UGPAM155</t>
  </si>
  <si>
    <t>UGPAM175</t>
  </si>
  <si>
    <t>UGPAM205</t>
  </si>
  <si>
    <t>UGPAM215</t>
  </si>
  <si>
    <t>UGPAM225</t>
  </si>
  <si>
    <t>UGPAM230</t>
  </si>
  <si>
    <t>UGPAN185</t>
  </si>
  <si>
    <t>UGPAN187</t>
  </si>
  <si>
    <t>UGPAN192</t>
  </si>
  <si>
    <t>UGPAN197</t>
  </si>
  <si>
    <t>ON 19,76</t>
  </si>
  <si>
    <t>UGPAN207</t>
  </si>
  <si>
    <t>UGPAN210</t>
  </si>
  <si>
    <t>UGPAN212</t>
  </si>
  <si>
    <t>UGPAN217</t>
  </si>
  <si>
    <t>UGPAN227</t>
  </si>
  <si>
    <t>UGPAN23</t>
  </si>
  <si>
    <t>UGPAO225</t>
  </si>
  <si>
    <t>UGPAO232</t>
  </si>
  <si>
    <t>UGPAR285</t>
  </si>
  <si>
    <t>USIMA100</t>
  </si>
  <si>
    <t>USIMA117</t>
  </si>
  <si>
    <t>USIMA135</t>
  </si>
  <si>
    <t>PNA 13,56</t>
  </si>
  <si>
    <t>USIMA137</t>
  </si>
  <si>
    <t>PNA 13,81</t>
  </si>
  <si>
    <t>USIMA140</t>
  </si>
  <si>
    <t>PNA 14,06</t>
  </si>
  <si>
    <t>USIMA155</t>
  </si>
  <si>
    <t>PNA 15,56</t>
  </si>
  <si>
    <t>USIMA175</t>
  </si>
  <si>
    <t>PNA 17,56</t>
  </si>
  <si>
    <t>USIMA180</t>
  </si>
  <si>
    <t>PNA 18,06</t>
  </si>
  <si>
    <t>USIMA190</t>
  </si>
  <si>
    <t>PNA 19,06</t>
  </si>
  <si>
    <t>USIMA200</t>
  </si>
  <si>
    <t>PNA 20,06</t>
  </si>
  <si>
    <t>USIMA811</t>
  </si>
  <si>
    <t>PNA 8,06</t>
  </si>
  <si>
    <t>USIMA890</t>
  </si>
  <si>
    <t>USIMA960</t>
  </si>
  <si>
    <t>USIMA990</t>
  </si>
  <si>
    <t>USIMB100</t>
  </si>
  <si>
    <t>PNA 10,00</t>
  </si>
  <si>
    <t>USIMB102</t>
  </si>
  <si>
    <t>PNA 10,25</t>
  </si>
  <si>
    <t>USIMB105</t>
  </si>
  <si>
    <t>PNA 10,50</t>
  </si>
  <si>
    <t>USIMB107</t>
  </si>
  <si>
    <t>PNA 10,75</t>
  </si>
  <si>
    <t>USIMB110</t>
  </si>
  <si>
    <t>PNA 11,00</t>
  </si>
  <si>
    <t>USIMB112</t>
  </si>
  <si>
    <t>PNA 11,25</t>
  </si>
  <si>
    <t>USIMB115</t>
  </si>
  <si>
    <t>PNA 11,50</t>
  </si>
  <si>
    <t>USIMB117</t>
  </si>
  <si>
    <t>PNA 11,75</t>
  </si>
  <si>
    <t>USIMB120</t>
  </si>
  <si>
    <t>PNA 12,00</t>
  </si>
  <si>
    <t>USIMB122</t>
  </si>
  <si>
    <t>PNA 12,25</t>
  </si>
  <si>
    <t>USIMB125</t>
  </si>
  <si>
    <t>USIMB127</t>
  </si>
  <si>
    <t>PNA 12,75</t>
  </si>
  <si>
    <t>USIMB130</t>
  </si>
  <si>
    <t>USIMB132</t>
  </si>
  <si>
    <t>PNA 13,25</t>
  </si>
  <si>
    <t>USIMB135</t>
  </si>
  <si>
    <t>PNA 13,50</t>
  </si>
  <si>
    <t>USIMB137</t>
  </si>
  <si>
    <t>PNA 13,75</t>
  </si>
  <si>
    <t>USIMB140</t>
  </si>
  <si>
    <t>PNA 14,00</t>
  </si>
  <si>
    <t>USIMB142</t>
  </si>
  <si>
    <t>PNA 14,25</t>
  </si>
  <si>
    <t>USIMB145</t>
  </si>
  <si>
    <t>PNA 14,50</t>
  </si>
  <si>
    <t>USIMB147</t>
  </si>
  <si>
    <t>PNA 14,75</t>
  </si>
  <si>
    <t>USIMB150</t>
  </si>
  <si>
    <t>USIMB152</t>
  </si>
  <si>
    <t>PNA 15,25</t>
  </si>
  <si>
    <t>USIMB155</t>
  </si>
  <si>
    <t>PNA 15,50</t>
  </si>
  <si>
    <t>USIMB157</t>
  </si>
  <si>
    <t>PNA 15,75</t>
  </si>
  <si>
    <t>USIMB160</t>
  </si>
  <si>
    <t>PNA 16,00</t>
  </si>
  <si>
    <t>USIMB162</t>
  </si>
  <si>
    <t>PNA 16,25</t>
  </si>
  <si>
    <t>USIMB165</t>
  </si>
  <si>
    <t>PNA 16,50</t>
  </si>
  <si>
    <t>USIMB167</t>
  </si>
  <si>
    <t>PNA 16,75</t>
  </si>
  <si>
    <t>USIMB170</t>
  </si>
  <si>
    <t>PNA 17,00</t>
  </si>
  <si>
    <t>USIMB177</t>
  </si>
  <si>
    <t>PNA 17,75</t>
  </si>
  <si>
    <t>USIMB180</t>
  </si>
  <si>
    <t>USIMB195</t>
  </si>
  <si>
    <t>USIMB197</t>
  </si>
  <si>
    <t>PNA 19,75</t>
  </si>
  <si>
    <t>USIMB200</t>
  </si>
  <si>
    <t>USIMB850</t>
  </si>
  <si>
    <t>PNA 8,50</t>
  </si>
  <si>
    <t>USIMB880</t>
  </si>
  <si>
    <t>PNA 8,80</t>
  </si>
  <si>
    <t>USIMB950</t>
  </si>
  <si>
    <t>PNA 9,50</t>
  </si>
  <si>
    <t>USIMC105</t>
  </si>
  <si>
    <t>USIMC110</t>
  </si>
  <si>
    <t>USIMC115</t>
  </si>
  <si>
    <t>USIMC120</t>
  </si>
  <si>
    <t>USIMC135</t>
  </si>
  <si>
    <t>USIMD140</t>
  </si>
  <si>
    <t>USIMD160</t>
  </si>
  <si>
    <t>USIMD190</t>
  </si>
  <si>
    <t>USIMM115</t>
  </si>
  <si>
    <t>USIMM120</t>
  </si>
  <si>
    <t>USIMM122</t>
  </si>
  <si>
    <t>USIMM125</t>
  </si>
  <si>
    <t>USIMM127</t>
  </si>
  <si>
    <t>USIMM130</t>
  </si>
  <si>
    <t>USIMM132</t>
  </si>
  <si>
    <t>USIMM135</t>
  </si>
  <si>
    <t>USIMM137</t>
  </si>
  <si>
    <t>USIMM140</t>
  </si>
  <si>
    <t>USIMM145</t>
  </si>
  <si>
    <t>USIMM150</t>
  </si>
  <si>
    <t>USIMM155</t>
  </si>
  <si>
    <t>USIMM160</t>
  </si>
  <si>
    <t>USIMM165</t>
  </si>
  <si>
    <t>USIMM175</t>
  </si>
  <si>
    <t>USIMM180</t>
  </si>
  <si>
    <t>USIMM190</t>
  </si>
  <si>
    <t>USIMM200</t>
  </si>
  <si>
    <t>USIMM851</t>
  </si>
  <si>
    <t>USIMM920</t>
  </si>
  <si>
    <t>USIMN100</t>
  </si>
  <si>
    <t>USIMN102</t>
  </si>
  <si>
    <t>USIMN105</t>
  </si>
  <si>
    <t>USIMN107</t>
  </si>
  <si>
    <t>USIMN110</t>
  </si>
  <si>
    <t>USIMN112</t>
  </si>
  <si>
    <t>USIMN115</t>
  </si>
  <si>
    <t>USIMN117</t>
  </si>
  <si>
    <t>USIMN120</t>
  </si>
  <si>
    <t>USIMN122</t>
  </si>
  <si>
    <t>USIMN125</t>
  </si>
  <si>
    <t>USIMN127</t>
  </si>
  <si>
    <t>USIMN130</t>
  </si>
  <si>
    <t>USIMN135</t>
  </si>
  <si>
    <t>USIMN137</t>
  </si>
  <si>
    <t>USIMN140</t>
  </si>
  <si>
    <t>USIMN142</t>
  </si>
  <si>
    <t>USIMN145</t>
  </si>
  <si>
    <t>USIMN147</t>
  </si>
  <si>
    <t>USIMN150</t>
  </si>
  <si>
    <t>USIMN850</t>
  </si>
  <si>
    <t>USIMN950</t>
  </si>
  <si>
    <t>USIMN990</t>
  </si>
  <si>
    <t>PNA 9,90</t>
  </si>
  <si>
    <t>USIMO105</t>
  </si>
  <si>
    <t>USIMO115</t>
  </si>
  <si>
    <t>USIMO120</t>
  </si>
  <si>
    <t>USIMO125</t>
  </si>
  <si>
    <t>USIMO650</t>
  </si>
  <si>
    <t>USIMP140</t>
  </si>
  <si>
    <t>USIMP650</t>
  </si>
  <si>
    <t>VALEA10</t>
  </si>
  <si>
    <t>ON 101,24</t>
  </si>
  <si>
    <t>VALEA101</t>
  </si>
  <si>
    <t>ON 100,24</t>
  </si>
  <si>
    <t>VALEA102</t>
  </si>
  <si>
    <t>ON 102,24</t>
  </si>
  <si>
    <t>VALEA104</t>
  </si>
  <si>
    <t>ON 107,24</t>
  </si>
  <si>
    <t>VALEA106</t>
  </si>
  <si>
    <t>ON 106,24</t>
  </si>
  <si>
    <t>VALEA108</t>
  </si>
  <si>
    <t>ON 108,24</t>
  </si>
  <si>
    <t>VALEA110</t>
  </si>
  <si>
    <t>ON 110,24</t>
  </si>
  <si>
    <t>VALEA111</t>
  </si>
  <si>
    <t>ON 111,24</t>
  </si>
  <si>
    <t>VALEA112</t>
  </si>
  <si>
    <t>ON 112,24</t>
  </si>
  <si>
    <t>VALEA113</t>
  </si>
  <si>
    <t>ON 113,24</t>
  </si>
  <si>
    <t>VALEA114</t>
  </si>
  <si>
    <t>ON 114,24</t>
  </si>
  <si>
    <t>VALEA115</t>
  </si>
  <si>
    <t>ON 115,24</t>
  </si>
  <si>
    <t>VALEA700</t>
  </si>
  <si>
    <t>VALEA762</t>
  </si>
  <si>
    <t>ON 76,24</t>
  </si>
  <si>
    <t>VALEA767</t>
  </si>
  <si>
    <t>VALEA770</t>
  </si>
  <si>
    <t>VALEA772</t>
  </si>
  <si>
    <t>ON 77,24</t>
  </si>
  <si>
    <t>VALEA782</t>
  </si>
  <si>
    <t>ON 78,24</t>
  </si>
  <si>
    <t>VALEA787</t>
  </si>
  <si>
    <t>ON 78,74</t>
  </si>
  <si>
    <t>VALEA792</t>
  </si>
  <si>
    <t>ON 79,24</t>
  </si>
  <si>
    <t>VALEA797</t>
  </si>
  <si>
    <t>ON 79,74</t>
  </si>
  <si>
    <t>VALEA802</t>
  </si>
  <si>
    <t>ON 80,24</t>
  </si>
  <si>
    <t>VALEA807</t>
  </si>
  <si>
    <t>ON 80,74</t>
  </si>
  <si>
    <t>VALEA812</t>
  </si>
  <si>
    <t>ON 81,24</t>
  </si>
  <si>
    <t>VALEA817</t>
  </si>
  <si>
    <t>ON 81,74</t>
  </si>
  <si>
    <t>VALEA822</t>
  </si>
  <si>
    <t>ON 82,24</t>
  </si>
  <si>
    <t>VALEA827</t>
  </si>
  <si>
    <t>VALEA832</t>
  </si>
  <si>
    <t>ON 83,24</t>
  </si>
  <si>
    <t>VALEA837</t>
  </si>
  <si>
    <t>ON 83,74</t>
  </si>
  <si>
    <t>VALEA842</t>
  </si>
  <si>
    <t>ON 84,24</t>
  </si>
  <si>
    <t>VALEA847</t>
  </si>
  <si>
    <t>ON 84,74</t>
  </si>
  <si>
    <t>VALEA852</t>
  </si>
  <si>
    <t>ON 85,24</t>
  </si>
  <si>
    <t>VALEA857</t>
  </si>
  <si>
    <t>ON 85,74</t>
  </si>
  <si>
    <t>VALEA862</t>
  </si>
  <si>
    <t>ON 86,24</t>
  </si>
  <si>
    <t>VALEA867</t>
  </si>
  <si>
    <t>ON 86,74</t>
  </si>
  <si>
    <t>VALEA871</t>
  </si>
  <si>
    <t>ON 87,24</t>
  </si>
  <si>
    <t>VALEA877</t>
  </si>
  <si>
    <t>ON 87,74</t>
  </si>
  <si>
    <t>VALEA882</t>
  </si>
  <si>
    <t>ON 88,24</t>
  </si>
  <si>
    <t>VALEA887</t>
  </si>
  <si>
    <t>ON 88,74</t>
  </si>
  <si>
    <t>VALEA89</t>
  </si>
  <si>
    <t>ON 103,24</t>
  </si>
  <si>
    <t>VALEA892</t>
  </si>
  <si>
    <t>ON 89,24</t>
  </si>
  <si>
    <t>VALEA897</t>
  </si>
  <si>
    <t>ON 89,74</t>
  </si>
  <si>
    <t>VALEA902</t>
  </si>
  <si>
    <t>ON 90,24</t>
  </si>
  <si>
    <t>VALEA907</t>
  </si>
  <si>
    <t>ON 90,74</t>
  </si>
  <si>
    <t>VALEA912</t>
  </si>
  <si>
    <t>ON 91,24</t>
  </si>
  <si>
    <t>VALEA917</t>
  </si>
  <si>
    <t>ON 91,74</t>
  </si>
  <si>
    <t>VALEA92</t>
  </si>
  <si>
    <t>ON 104,24</t>
  </si>
  <si>
    <t>VALEA922</t>
  </si>
  <si>
    <t>ON 92,24</t>
  </si>
  <si>
    <t>VALEA927</t>
  </si>
  <si>
    <t>ON 92,74</t>
  </si>
  <si>
    <t>VALEA932</t>
  </si>
  <si>
    <t>ON 93,24</t>
  </si>
  <si>
    <t>VALEA937</t>
  </si>
  <si>
    <t>ON 93,74</t>
  </si>
  <si>
    <t>VALEA947</t>
  </si>
  <si>
    <t>ON 94,74</t>
  </si>
  <si>
    <t>VALEA95</t>
  </si>
  <si>
    <t>ON 105,24</t>
  </si>
  <si>
    <t>VALEA952</t>
  </si>
  <si>
    <t>ON 95,24</t>
  </si>
  <si>
    <t>VALEA957</t>
  </si>
  <si>
    <t>ON 95,74</t>
  </si>
  <si>
    <t>VALEA96</t>
  </si>
  <si>
    <t>ON 109,24</t>
  </si>
  <si>
    <t>VALEA962</t>
  </si>
  <si>
    <t>ON 96,24</t>
  </si>
  <si>
    <t>VALEA967</t>
  </si>
  <si>
    <t>ON 96,74</t>
  </si>
  <si>
    <t>VALEA972</t>
  </si>
  <si>
    <t>ON 97,24</t>
  </si>
  <si>
    <t>VALEA977</t>
  </si>
  <si>
    <t>ON 97,74</t>
  </si>
  <si>
    <t>VALEA982</t>
  </si>
  <si>
    <t>ON 98,24</t>
  </si>
  <si>
    <t>VALEA987</t>
  </si>
  <si>
    <t>ON 98,74</t>
  </si>
  <si>
    <t>VALEA992</t>
  </si>
  <si>
    <t>ON 99,24</t>
  </si>
  <si>
    <t>VALEA997</t>
  </si>
  <si>
    <t>ON 99,74</t>
  </si>
  <si>
    <t>VALEB101</t>
  </si>
  <si>
    <t>VALEB103</t>
  </si>
  <si>
    <t>VALEB105</t>
  </si>
  <si>
    <t>VALEB107</t>
  </si>
  <si>
    <t>VALEB109</t>
  </si>
  <si>
    <t>VALEB497</t>
  </si>
  <si>
    <t>VALEB552</t>
  </si>
  <si>
    <t>VALEB562</t>
  </si>
  <si>
    <t>VALEB602</t>
  </si>
  <si>
    <t>VALEB612</t>
  </si>
  <si>
    <t>VALEB617</t>
  </si>
  <si>
    <t>VALEB657</t>
  </si>
  <si>
    <t>VALEB662</t>
  </si>
  <si>
    <t>VALEB667</t>
  </si>
  <si>
    <t>VALEB677</t>
  </si>
  <si>
    <t>VALEB682</t>
  </si>
  <si>
    <t>VALEB692</t>
  </si>
  <si>
    <t>VALEB702</t>
  </si>
  <si>
    <t>VALEB707</t>
  </si>
  <si>
    <t>VALEB727</t>
  </si>
  <si>
    <t>VALEB732</t>
  </si>
  <si>
    <t>VALEB737</t>
  </si>
  <si>
    <t>VALEB742</t>
  </si>
  <si>
    <t>VALEB747</t>
  </si>
  <si>
    <t>VALEB752</t>
  </si>
  <si>
    <t>VALEB757</t>
  </si>
  <si>
    <t>VALEB762</t>
  </si>
  <si>
    <t>VALEB767</t>
  </si>
  <si>
    <t>VALEB772</t>
  </si>
  <si>
    <t>VALEB777</t>
  </si>
  <si>
    <t>VALEB782</t>
  </si>
  <si>
    <t>VALEB792</t>
  </si>
  <si>
    <t>VALEB802</t>
  </si>
  <si>
    <t>VALEB810</t>
  </si>
  <si>
    <t>VALEB817</t>
  </si>
  <si>
    <t>VALEB827</t>
  </si>
  <si>
    <t>VALEB832</t>
  </si>
  <si>
    <t>VALEB840</t>
  </si>
  <si>
    <t>VALEB847</t>
  </si>
  <si>
    <t>VALEB852</t>
  </si>
  <si>
    <t>VALEB860</t>
  </si>
  <si>
    <t>VALEB867</t>
  </si>
  <si>
    <t>VALEB872</t>
  </si>
  <si>
    <t>VALEB877</t>
  </si>
  <si>
    <t>VALEB892</t>
  </si>
  <si>
    <t>VALEB900</t>
  </si>
  <si>
    <t>VALEB912</t>
  </si>
  <si>
    <t>VALEB932</t>
  </si>
  <si>
    <t>VALEB937</t>
  </si>
  <si>
    <t>VALEB952</t>
  </si>
  <si>
    <t>VALEB972</t>
  </si>
  <si>
    <t>VALEB992</t>
  </si>
  <si>
    <t>VALEC101</t>
  </si>
  <si>
    <t>VALEC109</t>
  </si>
  <si>
    <t>ON 109,74</t>
  </si>
  <si>
    <t>VALEC607</t>
  </si>
  <si>
    <t>VALEC612</t>
  </si>
  <si>
    <t>VALEC617</t>
  </si>
  <si>
    <t>VALEC667</t>
  </si>
  <si>
    <t>VALEC672</t>
  </si>
  <si>
    <t>VALEC697</t>
  </si>
  <si>
    <t>VALEC747</t>
  </si>
  <si>
    <t>VALEC772</t>
  </si>
  <si>
    <t>VALEC782</t>
  </si>
  <si>
    <t>VALEC817</t>
  </si>
  <si>
    <t>VALEC822</t>
  </si>
  <si>
    <t>VALEC837</t>
  </si>
  <si>
    <t>VALEC877</t>
  </si>
  <si>
    <t>VALEC907</t>
  </si>
  <si>
    <t>VALEC937</t>
  </si>
  <si>
    <t>VALED100</t>
  </si>
  <si>
    <t>VALED101</t>
  </si>
  <si>
    <t>VALED102</t>
  </si>
  <si>
    <t>VALED106</t>
  </si>
  <si>
    <t>VALED700</t>
  </si>
  <si>
    <t>VALED770</t>
  </si>
  <si>
    <t>VALED807</t>
  </si>
  <si>
    <t>VALED820</t>
  </si>
  <si>
    <t>VALED827</t>
  </si>
  <si>
    <t>VALED840</t>
  </si>
  <si>
    <t>VALED847</t>
  </si>
  <si>
    <t>VALED860</t>
  </si>
  <si>
    <t>VALED862</t>
  </si>
  <si>
    <t>VALED867</t>
  </si>
  <si>
    <t>VALED880</t>
  </si>
  <si>
    <t>VALED912</t>
  </si>
  <si>
    <t>VALED93</t>
  </si>
  <si>
    <t>VALED932</t>
  </si>
  <si>
    <t>VALED947</t>
  </si>
  <si>
    <t>VALED987</t>
  </si>
  <si>
    <t>VALEE812</t>
  </si>
  <si>
    <t>VALEE85</t>
  </si>
  <si>
    <t>VALEE892</t>
  </si>
  <si>
    <t>VALEE942</t>
  </si>
  <si>
    <t>VALEF572</t>
  </si>
  <si>
    <t>VALEF650</t>
  </si>
  <si>
    <t>VALEF745</t>
  </si>
  <si>
    <t>VALEF747</t>
  </si>
  <si>
    <t>VALEF752</t>
  </si>
  <si>
    <t>VALEF782</t>
  </si>
  <si>
    <t>VALEF852</t>
  </si>
  <si>
    <t>VALEF892</t>
  </si>
  <si>
    <t>VALEF912</t>
  </si>
  <si>
    <t>VALEF972</t>
  </si>
  <si>
    <t>VALEG710</t>
  </si>
  <si>
    <t>VALEG887</t>
  </si>
  <si>
    <t>VALEH820</t>
  </si>
  <si>
    <t>VALEI680</t>
  </si>
  <si>
    <t>VALEJ687</t>
  </si>
  <si>
    <t>VALEJ742</t>
  </si>
  <si>
    <t>VALEJ787</t>
  </si>
  <si>
    <t>VALEJ987</t>
  </si>
  <si>
    <t>VALEL1</t>
  </si>
  <si>
    <t>VALEL101</t>
  </si>
  <si>
    <t>ON 101,00</t>
  </si>
  <si>
    <t>VALEL119</t>
  </si>
  <si>
    <t>ON 119,00</t>
  </si>
  <si>
    <t>VALEL2</t>
  </si>
  <si>
    <t>VALEL600</t>
  </si>
  <si>
    <t>VALEL69</t>
  </si>
  <si>
    <t>VALEL699</t>
  </si>
  <si>
    <t>VALEL71</t>
  </si>
  <si>
    <t>VALEL720</t>
  </si>
  <si>
    <t>VALEL729</t>
  </si>
  <si>
    <t>VALEL75</t>
  </si>
  <si>
    <t>VALEL77</t>
  </si>
  <si>
    <t>VALEL79</t>
  </si>
  <si>
    <t>VALEL799</t>
  </si>
  <si>
    <t>VALEL80</t>
  </si>
  <si>
    <t>VALEL81</t>
  </si>
  <si>
    <t>VALEL83</t>
  </si>
  <si>
    <t>VALEL85</t>
  </si>
  <si>
    <t>VALEL87</t>
  </si>
  <si>
    <t>VALEL89</t>
  </si>
  <si>
    <t>VALEL90</t>
  </si>
  <si>
    <t>VALEL91</t>
  </si>
  <si>
    <t>VALEL919</t>
  </si>
  <si>
    <t>VALEL93</t>
  </si>
  <si>
    <t>VALEL945</t>
  </si>
  <si>
    <t>ON 94,50</t>
  </si>
  <si>
    <t>VALEL95</t>
  </si>
  <si>
    <t>VALEL97</t>
  </si>
  <si>
    <t>ON 97,00</t>
  </si>
  <si>
    <t>VALEL99</t>
  </si>
  <si>
    <t>ON 99,00</t>
  </si>
  <si>
    <t>VALEM10</t>
  </si>
  <si>
    <t>VALEM101</t>
  </si>
  <si>
    <t>VALEM110</t>
  </si>
  <si>
    <t>VALEM111</t>
  </si>
  <si>
    <t>VALEM112</t>
  </si>
  <si>
    <t>VALEM113</t>
  </si>
  <si>
    <t>VALEM114</t>
  </si>
  <si>
    <t>VALEM115</t>
  </si>
  <si>
    <t>VALEM479</t>
  </si>
  <si>
    <t>VALEM682</t>
  </si>
  <si>
    <t>VALEM692</t>
  </si>
  <si>
    <t>VALEM700</t>
  </si>
  <si>
    <t>VALEM727</t>
  </si>
  <si>
    <t>VALEM732</t>
  </si>
  <si>
    <t>VALEM737</t>
  </si>
  <si>
    <t>VALEM742</t>
  </si>
  <si>
    <t>VALEM747</t>
  </si>
  <si>
    <t>VALEM752</t>
  </si>
  <si>
    <t>VALEM762</t>
  </si>
  <si>
    <t>VALEM767</t>
  </si>
  <si>
    <t>VALEM770</t>
  </si>
  <si>
    <t>VALEM772</t>
  </si>
  <si>
    <t>VALEM777</t>
  </si>
  <si>
    <t>VALEM782</t>
  </si>
  <si>
    <t>VALEM787</t>
  </si>
  <si>
    <t>VALEM792</t>
  </si>
  <si>
    <t>VALEM797</t>
  </si>
  <si>
    <t>VALEM802</t>
  </si>
  <si>
    <t>VALEM807</t>
  </si>
  <si>
    <t>VALEM812</t>
  </si>
  <si>
    <t>VALEM817</t>
  </si>
  <si>
    <t>VALEM822</t>
  </si>
  <si>
    <t>VALEM827</t>
  </si>
  <si>
    <t>VALEM832</t>
  </si>
  <si>
    <t>VALEM837</t>
  </si>
  <si>
    <t>VALEM842</t>
  </si>
  <si>
    <t>VALEM847</t>
  </si>
  <si>
    <t>VALEM852</t>
  </si>
  <si>
    <t>VALEM857</t>
  </si>
  <si>
    <t>VALEM862</t>
  </si>
  <si>
    <t>VALEM867</t>
  </si>
  <si>
    <t>VALEM871</t>
  </si>
  <si>
    <t>VALEM877</t>
  </si>
  <si>
    <t>VALEM882</t>
  </si>
  <si>
    <t>VALEM887</t>
  </si>
  <si>
    <t>VALEM89</t>
  </si>
  <si>
    <t>VALEM892</t>
  </si>
  <si>
    <t>VALEM897</t>
  </si>
  <si>
    <t>VALEM902</t>
  </si>
  <si>
    <t>VALEM907</t>
  </si>
  <si>
    <t>VALEM912</t>
  </si>
  <si>
    <t>VALEM917</t>
  </si>
  <si>
    <t>VALEM92</t>
  </si>
  <si>
    <t>VALEM922</t>
  </si>
  <si>
    <t>VALEM932</t>
  </si>
  <si>
    <t>VALEM937</t>
  </si>
  <si>
    <t>VALEM947</t>
  </si>
  <si>
    <t>VALEM95</t>
  </si>
  <si>
    <t>VALEM952</t>
  </si>
  <si>
    <t>VALEM96</t>
  </si>
  <si>
    <t>VALEM962</t>
  </si>
  <si>
    <t>VALEM967</t>
  </si>
  <si>
    <t>VALEM982</t>
  </si>
  <si>
    <t>VALEN101</t>
  </si>
  <si>
    <t>VALEN103</t>
  </si>
  <si>
    <t>VALEN109</t>
  </si>
  <si>
    <t>VALEN497</t>
  </si>
  <si>
    <t>VALEN557</t>
  </si>
  <si>
    <t>VALEN602</t>
  </si>
  <si>
    <t>VALEN612</t>
  </si>
  <si>
    <t>VALEN617</t>
  </si>
  <si>
    <t>VALEN627</t>
  </si>
  <si>
    <t>VALEN632</t>
  </si>
  <si>
    <t>VALEN647</t>
  </si>
  <si>
    <t>VALEN660</t>
  </si>
  <si>
    <t>VALEN662</t>
  </si>
  <si>
    <t>VALEN667</t>
  </si>
  <si>
    <t>VALEN677</t>
  </si>
  <si>
    <t>VALEN682</t>
  </si>
  <si>
    <t>VALEN687</t>
  </si>
  <si>
    <t>VALEN692</t>
  </si>
  <si>
    <t>VALEN697</t>
  </si>
  <si>
    <t>VALEN702</t>
  </si>
  <si>
    <t>VALEN707</t>
  </si>
  <si>
    <t>VALEN712</t>
  </si>
  <si>
    <t>VALEN717</t>
  </si>
  <si>
    <t>VALEN722</t>
  </si>
  <si>
    <t>VALEN727</t>
  </si>
  <si>
    <t>VALEN732</t>
  </si>
  <si>
    <t>VALEN737</t>
  </si>
  <si>
    <t>VALEN742</t>
  </si>
  <si>
    <t>VALEN747</t>
  </si>
  <si>
    <t>VALEN752</t>
  </si>
  <si>
    <t>VALEN757</t>
  </si>
  <si>
    <t>VALEN762</t>
  </si>
  <si>
    <t>VALEN772</t>
  </si>
  <si>
    <t>VALEN777</t>
  </si>
  <si>
    <t>VALEN782</t>
  </si>
  <si>
    <t>VALEN792</t>
  </si>
  <si>
    <t>VALEN802</t>
  </si>
  <si>
    <t>VALEN810</t>
  </si>
  <si>
    <t>VALEN817</t>
  </si>
  <si>
    <t>VALEN832</t>
  </si>
  <si>
    <t>VALEN840</t>
  </si>
  <si>
    <t>VALEN847</t>
  </si>
  <si>
    <t>VALEN852</t>
  </si>
  <si>
    <t>VALEN860</t>
  </si>
  <si>
    <t>VALEN867</t>
  </si>
  <si>
    <t>VALEN872</t>
  </si>
  <si>
    <t>VALEN877</t>
  </si>
  <si>
    <t>VALEN892</t>
  </si>
  <si>
    <t>VALEN900</t>
  </si>
  <si>
    <t>VALEN912</t>
  </si>
  <si>
    <t>VALEN932</t>
  </si>
  <si>
    <t>VALEN952</t>
  </si>
  <si>
    <t>VALEN972</t>
  </si>
  <si>
    <t>VALEO590</t>
  </si>
  <si>
    <t>VALEO595</t>
  </si>
  <si>
    <t>VALEO612</t>
  </si>
  <si>
    <t>VALEO667</t>
  </si>
  <si>
    <t>VALEO672</t>
  </si>
  <si>
    <t>VALEO677</t>
  </si>
  <si>
    <t>VALEO702</t>
  </si>
  <si>
    <t>VALEO782</t>
  </si>
  <si>
    <t>VALEO817</t>
  </si>
  <si>
    <t>VALEO837</t>
  </si>
  <si>
    <t>VALEO877</t>
  </si>
  <si>
    <t>VALEO897</t>
  </si>
  <si>
    <t>VALEP100</t>
  </si>
  <si>
    <t>VALEP680</t>
  </si>
  <si>
    <t>VALEP700</t>
  </si>
  <si>
    <t>VALEP710</t>
  </si>
  <si>
    <t>VALEP720</t>
  </si>
  <si>
    <t>VALEP722</t>
  </si>
  <si>
    <t>VALEP730</t>
  </si>
  <si>
    <t>VALEP740</t>
  </si>
  <si>
    <t>VALEP750</t>
  </si>
  <si>
    <t>VALEP760</t>
  </si>
  <si>
    <t>VALEP770</t>
  </si>
  <si>
    <t>VALEP780</t>
  </si>
  <si>
    <t>VALEP787</t>
  </si>
  <si>
    <t>VALEP800</t>
  </si>
  <si>
    <t>VALEP802</t>
  </si>
  <si>
    <t>VALEP807</t>
  </si>
  <si>
    <t>VALEP820</t>
  </si>
  <si>
    <t>VALEP827</t>
  </si>
  <si>
    <t>VALEP840</t>
  </si>
  <si>
    <t>VALEP847</t>
  </si>
  <si>
    <t>VALEP860</t>
  </si>
  <si>
    <t>VALEP862</t>
  </si>
  <si>
    <t>VALEP867</t>
  </si>
  <si>
    <t>VALEP880</t>
  </si>
  <si>
    <t>VALEP887</t>
  </si>
  <si>
    <t>VALEP907</t>
  </si>
  <si>
    <t>VALEP93</t>
  </si>
  <si>
    <t>VALEP967</t>
  </si>
  <si>
    <t>VALEP987</t>
  </si>
  <si>
    <t>VALEQ827</t>
  </si>
  <si>
    <t>VALEQ85</t>
  </si>
  <si>
    <t>VALEQ952</t>
  </si>
  <si>
    <t>ON 116,24</t>
  </si>
  <si>
    <t>VALER572</t>
  </si>
  <si>
    <t>VALER682</t>
  </si>
  <si>
    <t>VALER772</t>
  </si>
  <si>
    <t>VALES657</t>
  </si>
  <si>
    <t>VALES687</t>
  </si>
  <si>
    <t>VALES697</t>
  </si>
  <si>
    <t>VALES710</t>
  </si>
  <si>
    <t>VALES730</t>
  </si>
  <si>
    <t>VALES740</t>
  </si>
  <si>
    <t>VALES750</t>
  </si>
  <si>
    <t>VALES770</t>
  </si>
  <si>
    <t>VALES780</t>
  </si>
  <si>
    <t>VALES800</t>
  </si>
  <si>
    <t>VALES807</t>
  </si>
  <si>
    <t>VALES820</t>
  </si>
  <si>
    <t>VALES827</t>
  </si>
  <si>
    <t>VALES840</t>
  </si>
  <si>
    <t>VALES847</t>
  </si>
  <si>
    <t>VALES860</t>
  </si>
  <si>
    <t>VALES867</t>
  </si>
  <si>
    <t>VALES880</t>
  </si>
  <si>
    <t>VALES887</t>
  </si>
  <si>
    <t>VALES907</t>
  </si>
  <si>
    <t>VALES927</t>
  </si>
  <si>
    <t>VALES947</t>
  </si>
  <si>
    <t>VALET700</t>
  </si>
  <si>
    <t>VALEU680</t>
  </si>
  <si>
    <t>VALEV550</t>
  </si>
  <si>
    <t>VALEV717</t>
  </si>
  <si>
    <t>VALEV730</t>
  </si>
  <si>
    <t>VALEV740</t>
  </si>
  <si>
    <t>VALEV750</t>
  </si>
  <si>
    <t>VALEV760</t>
  </si>
  <si>
    <t>VALEV770</t>
  </si>
  <si>
    <t>VALEV780</t>
  </si>
  <si>
    <t>VALEV787</t>
  </si>
  <si>
    <t>VALEV800</t>
  </si>
  <si>
    <t>VALEV807</t>
  </si>
  <si>
    <t>VALEV820</t>
  </si>
  <si>
    <t>VALEV827</t>
  </si>
  <si>
    <t>VALEV840</t>
  </si>
  <si>
    <t>VALEV847</t>
  </si>
  <si>
    <t>VALEV860</t>
  </si>
  <si>
    <t>VALEV867</t>
  </si>
  <si>
    <t>VALEV880</t>
  </si>
  <si>
    <t>VALEV887</t>
  </si>
  <si>
    <t>VALEV900</t>
  </si>
  <si>
    <t>VALEX1</t>
  </si>
  <si>
    <t>VALEX101</t>
  </si>
  <si>
    <t>VALEX105</t>
  </si>
  <si>
    <t>ON 105,00</t>
  </si>
  <si>
    <t>VALEX111</t>
  </si>
  <si>
    <t>ON 111,00</t>
  </si>
  <si>
    <t>VALEX115</t>
  </si>
  <si>
    <t>ON 115,00</t>
  </si>
  <si>
    <t>VALEX2</t>
  </si>
  <si>
    <t>VALEX600</t>
  </si>
  <si>
    <t>VALEX69</t>
  </si>
  <si>
    <t>VALEX699</t>
  </si>
  <si>
    <t>VALEX71</t>
  </si>
  <si>
    <t>VALEX75</t>
  </si>
  <si>
    <t>VALEX77</t>
  </si>
  <si>
    <t>VALEX79</t>
  </si>
  <si>
    <t>VALEX799</t>
  </si>
  <si>
    <t>VALEX80</t>
  </si>
  <si>
    <t>VALEX81</t>
  </si>
  <si>
    <t>VALEX83</t>
  </si>
  <si>
    <t>VALEX85</t>
  </si>
  <si>
    <t>VALEX87</t>
  </si>
  <si>
    <t>VALEX89</t>
  </si>
  <si>
    <t>VALEX90</t>
  </si>
  <si>
    <t>VALEX91</t>
  </si>
  <si>
    <t>VALEX93</t>
  </si>
  <si>
    <t>VALEX95</t>
  </si>
  <si>
    <t>VALEX97</t>
  </si>
  <si>
    <t>VALEX99</t>
  </si>
  <si>
    <t>VIVTA445</t>
  </si>
  <si>
    <t>ON 43,46</t>
  </si>
  <si>
    <t>VIVTA455</t>
  </si>
  <si>
    <t>VIVTA480</t>
  </si>
  <si>
    <t>VIVTA510</t>
  </si>
  <si>
    <t>VIVTA870</t>
  </si>
  <si>
    <t>ON 35,96</t>
  </si>
  <si>
    <t>VIVTA900</t>
  </si>
  <si>
    <t>ON 48,96</t>
  </si>
  <si>
    <t>VIVTA930</t>
  </si>
  <si>
    <t>ON 41,96</t>
  </si>
  <si>
    <t>VIVTA940</t>
  </si>
  <si>
    <t>VIVTA950</t>
  </si>
  <si>
    <t>VIVTA960</t>
  </si>
  <si>
    <t>ON 44,96</t>
  </si>
  <si>
    <t>VIVTA965</t>
  </si>
  <si>
    <t>VIVTA970</t>
  </si>
  <si>
    <t>VIVTA980</t>
  </si>
  <si>
    <t>VIVTA990</t>
  </si>
  <si>
    <t>ON 47,96</t>
  </si>
  <si>
    <t>VIVTB450</t>
  </si>
  <si>
    <t>VIVTB455</t>
  </si>
  <si>
    <t>VIVTB460</t>
  </si>
  <si>
    <t>VIVTB465</t>
  </si>
  <si>
    <t>VIVTB470</t>
  </si>
  <si>
    <t>VIVTB480</t>
  </si>
  <si>
    <t>VIVTB485</t>
  </si>
  <si>
    <t>ON 47,46</t>
  </si>
  <si>
    <t>VIVTB490</t>
  </si>
  <si>
    <t>VIVTB503</t>
  </si>
  <si>
    <t>ON 49,46</t>
  </si>
  <si>
    <t>VIVTM370</t>
  </si>
  <si>
    <t>VIVTM380</t>
  </si>
  <si>
    <t>ON 36,96</t>
  </si>
  <si>
    <t>VIVTM395</t>
  </si>
  <si>
    <t>ON 38,46</t>
  </si>
  <si>
    <t>VIVTM400</t>
  </si>
  <si>
    <t>ON 38,96</t>
  </si>
  <si>
    <t>VIVTM415</t>
  </si>
  <si>
    <t>ON 40,46</t>
  </si>
  <si>
    <t>VIVTM435</t>
  </si>
  <si>
    <t>VIVTM445</t>
  </si>
  <si>
    <t>VIVTM455</t>
  </si>
  <si>
    <t>VIVTM540</t>
  </si>
  <si>
    <t>VIVTM870</t>
  </si>
  <si>
    <t>VIVTM920</t>
  </si>
  <si>
    <t>ON 40,96</t>
  </si>
  <si>
    <t>VIVTM925</t>
  </si>
  <si>
    <t>ON 41,46</t>
  </si>
  <si>
    <t>VIVTM930</t>
  </si>
  <si>
    <t>VIVTM940</t>
  </si>
  <si>
    <t>VIVTM950</t>
  </si>
  <si>
    <t>VIVTM960</t>
  </si>
  <si>
    <t>VIVTM965</t>
  </si>
  <si>
    <t>VIVTM970</t>
  </si>
  <si>
    <t>VIVTM980</t>
  </si>
  <si>
    <t>VIVTM990</t>
  </si>
  <si>
    <t>VIVTN425</t>
  </si>
  <si>
    <t>VIVTN440</t>
  </si>
  <si>
    <t>VIVTN445</t>
  </si>
  <si>
    <t>VIVTN450</t>
  </si>
  <si>
    <t>VIVTN460</t>
  </si>
  <si>
    <t>VIVTN470</t>
  </si>
  <si>
    <t>VIVTO448</t>
  </si>
  <si>
    <t>VLIDA105</t>
  </si>
  <si>
    <t>VVARA100</t>
  </si>
  <si>
    <t>VVARA120</t>
  </si>
  <si>
    <t>VVARA130</t>
  </si>
  <si>
    <t>VVARA160</t>
  </si>
  <si>
    <t>VVARA185</t>
  </si>
  <si>
    <t>VVARA190</t>
  </si>
  <si>
    <t>VVARA210</t>
  </si>
  <si>
    <t>VVARA240</t>
  </si>
  <si>
    <t>VVARA250</t>
  </si>
  <si>
    <t>VVARA260</t>
  </si>
  <si>
    <t>VVARB110</t>
  </si>
  <si>
    <t>VVARB135</t>
  </si>
  <si>
    <t>VVARB150</t>
  </si>
  <si>
    <t>VVARB160</t>
  </si>
  <si>
    <t>VVARB170</t>
  </si>
  <si>
    <t>VVARB190</t>
  </si>
  <si>
    <t>VVARB210</t>
  </si>
  <si>
    <t>VVARB230</t>
  </si>
  <si>
    <t>VVARB250</t>
  </si>
  <si>
    <t>VVARB255</t>
  </si>
  <si>
    <t>VVARB260</t>
  </si>
  <si>
    <t>VVARC135</t>
  </si>
  <si>
    <t>VVARC155</t>
  </si>
  <si>
    <t>VVARC160</t>
  </si>
  <si>
    <t>VVARC165</t>
  </si>
  <si>
    <t>VVARC175</t>
  </si>
  <si>
    <t>VVARC180</t>
  </si>
  <si>
    <t>VVARC185</t>
  </si>
  <si>
    <t>VVARC190</t>
  </si>
  <si>
    <t>VVARC192</t>
  </si>
  <si>
    <t>VVARC197</t>
  </si>
  <si>
    <t>VVARC200</t>
  </si>
  <si>
    <t>VVARC207</t>
  </si>
  <si>
    <t>VVARC210</t>
  </si>
  <si>
    <t>VVARC220</t>
  </si>
  <si>
    <t>VVARC292</t>
  </si>
  <si>
    <t>VVARC295</t>
  </si>
  <si>
    <t>VVARD135</t>
  </si>
  <si>
    <t>VVARD15</t>
  </si>
  <si>
    <t>VVARD160</t>
  </si>
  <si>
    <t>VVARD165</t>
  </si>
  <si>
    <t>VVARD167</t>
  </si>
  <si>
    <t>VVARD170</t>
  </si>
  <si>
    <t>VVARD175</t>
  </si>
  <si>
    <t>VVARD177</t>
  </si>
  <si>
    <t>VVARD180</t>
  </si>
  <si>
    <t>VVARD187</t>
  </si>
  <si>
    <t>VVARD190</t>
  </si>
  <si>
    <t>VVARD197</t>
  </si>
  <si>
    <t>VVARD200</t>
  </si>
  <si>
    <t>VVARD202</t>
  </si>
  <si>
    <t>VVARD205</t>
  </si>
  <si>
    <t>VVARD210</t>
  </si>
  <si>
    <t>VVARD212</t>
  </si>
  <si>
    <t>VVARD225</t>
  </si>
  <si>
    <t>VVARD235</t>
  </si>
  <si>
    <t>VVARD237</t>
  </si>
  <si>
    <t>VVARE200</t>
  </si>
  <si>
    <t>VVARF175</t>
  </si>
  <si>
    <t>VVARF195</t>
  </si>
  <si>
    <t>VVARF210</t>
  </si>
  <si>
    <t>VVARG180</t>
  </si>
  <si>
    <t>VVARG190</t>
  </si>
  <si>
    <t>VVARL10</t>
  </si>
  <si>
    <t>VVARL570</t>
  </si>
  <si>
    <t>VVARL650</t>
  </si>
  <si>
    <t>VVARM100</t>
  </si>
  <si>
    <t>VVARM120</t>
  </si>
  <si>
    <t>VVARM130</t>
  </si>
  <si>
    <t>VVARM160</t>
  </si>
  <si>
    <t>VVARM185</t>
  </si>
  <si>
    <t>VVARM190</t>
  </si>
  <si>
    <t>VVARM202</t>
  </si>
  <si>
    <t>VVARM210</t>
  </si>
  <si>
    <t>VVARM212</t>
  </si>
  <si>
    <t>VVARM215</t>
  </si>
  <si>
    <t>VVARM230</t>
  </si>
  <si>
    <t>VVARM240</t>
  </si>
  <si>
    <t>VVARM250</t>
  </si>
  <si>
    <t>VVARM270</t>
  </si>
  <si>
    <t>VVARN107</t>
  </si>
  <si>
    <t>VVARN110</t>
  </si>
  <si>
    <t>VVARN135</t>
  </si>
  <si>
    <t>VVARN150</t>
  </si>
  <si>
    <t>VVARN160</t>
  </si>
  <si>
    <t>VVARN170</t>
  </si>
  <si>
    <t>VVARN200</t>
  </si>
  <si>
    <t>VVARN202</t>
  </si>
  <si>
    <t>VVARN210</t>
  </si>
  <si>
    <t>VVARN222</t>
  </si>
  <si>
    <t>VVARN260</t>
  </si>
  <si>
    <t>VVARO135</t>
  </si>
  <si>
    <t>VVARO155</t>
  </si>
  <si>
    <t>VVARO160</t>
  </si>
  <si>
    <t>VVARO165</t>
  </si>
  <si>
    <t>VVARO175</t>
  </si>
  <si>
    <t>VVARO180</t>
  </si>
  <si>
    <t>VVARO190</t>
  </si>
  <si>
    <t>VVARO192</t>
  </si>
  <si>
    <t>VVARO197</t>
  </si>
  <si>
    <t>VVARO200</t>
  </si>
  <si>
    <t>VVARO207</t>
  </si>
  <si>
    <t>VVARO220</t>
  </si>
  <si>
    <t>VVARO61</t>
  </si>
  <si>
    <t>VVARP135</t>
  </si>
  <si>
    <t>VVARP160</t>
  </si>
  <si>
    <t>VVARP165</t>
  </si>
  <si>
    <t>VVARP167</t>
  </si>
  <si>
    <t>VVARP170</t>
  </si>
  <si>
    <t>VVARP180</t>
  </si>
  <si>
    <t>VVARP182</t>
  </si>
  <si>
    <t>VVARP200</t>
  </si>
  <si>
    <t>VVARP235</t>
  </si>
  <si>
    <t>VVARP255</t>
  </si>
  <si>
    <t>VVARQ167</t>
  </si>
  <si>
    <t>VVARR165</t>
  </si>
  <si>
    <t>VVARR175</t>
  </si>
  <si>
    <t>VVARS180</t>
  </si>
  <si>
    <t>VVARS190</t>
  </si>
  <si>
    <t>VVARS699</t>
  </si>
  <si>
    <t>VVARX650</t>
  </si>
  <si>
    <t>WDOG21C005000</t>
  </si>
  <si>
    <t>WDOG21C005100</t>
  </si>
  <si>
    <t>WDOG21C005175</t>
  </si>
  <si>
    <t>WDOG21C005250</t>
  </si>
  <si>
    <t>WDOG21C005400</t>
  </si>
  <si>
    <t>WDOG21C005550</t>
  </si>
  <si>
    <t>WDOG21P004700</t>
  </si>
  <si>
    <t>WDOG21P004850</t>
  </si>
  <si>
    <t>WDOG21P004950</t>
  </si>
  <si>
    <t>WDOG21P005100</t>
  </si>
  <si>
    <t>WDOG21P005175</t>
  </si>
  <si>
    <t>WDOG21P005325</t>
  </si>
  <si>
    <t>WDOH21P004950</t>
  </si>
  <si>
    <t>WDOH21P005100</t>
  </si>
  <si>
    <t>WDOM21P005400</t>
  </si>
  <si>
    <t>WEGEA560</t>
  </si>
  <si>
    <t>ON 55,97</t>
  </si>
  <si>
    <t>WEGEA580</t>
  </si>
  <si>
    <t>ON 57,97</t>
  </si>
  <si>
    <t>WEGEA590</t>
  </si>
  <si>
    <t>ON 58,97</t>
  </si>
  <si>
    <t>WEGEA620</t>
  </si>
  <si>
    <t>ON 61,97</t>
  </si>
  <si>
    <t>WEGEA650</t>
  </si>
  <si>
    <t>ON 64,97</t>
  </si>
  <si>
    <t>WEGEA660</t>
  </si>
  <si>
    <t>ON 65,97</t>
  </si>
  <si>
    <t>WEGEA665</t>
  </si>
  <si>
    <t>ON 66,47</t>
  </si>
  <si>
    <t>WEGEA690</t>
  </si>
  <si>
    <t>ON 68,97</t>
  </si>
  <si>
    <t>WEGEA700</t>
  </si>
  <si>
    <t>ON 69,97</t>
  </si>
  <si>
    <t>WEGEA710</t>
  </si>
  <si>
    <t>ON 70,97</t>
  </si>
  <si>
    <t>WEGEA720</t>
  </si>
  <si>
    <t>ON 71,97</t>
  </si>
  <si>
    <t>WEGEA730</t>
  </si>
  <si>
    <t>ON 72,97</t>
  </si>
  <si>
    <t>WEGEA740</t>
  </si>
  <si>
    <t>ON 73,97</t>
  </si>
  <si>
    <t>WEGEA750</t>
  </si>
  <si>
    <t>ON 74,97</t>
  </si>
  <si>
    <t>WEGEA760</t>
  </si>
  <si>
    <t>ON 75,97</t>
  </si>
  <si>
    <t>WEGEA770</t>
  </si>
  <si>
    <t>ON 76,97</t>
  </si>
  <si>
    <t>WEGEA780</t>
  </si>
  <si>
    <t>ON 77,97</t>
  </si>
  <si>
    <t>WEGEA790</t>
  </si>
  <si>
    <t>ON 78,97</t>
  </si>
  <si>
    <t>WEGEA800</t>
  </si>
  <si>
    <t>ON 79,97</t>
  </si>
  <si>
    <t>ON 80,97</t>
  </si>
  <si>
    <t>WEGEA820</t>
  </si>
  <si>
    <t>ON 81,97</t>
  </si>
  <si>
    <t>WEGEA830</t>
  </si>
  <si>
    <t>ON 82,97</t>
  </si>
  <si>
    <t>WEGEA840</t>
  </si>
  <si>
    <t>ON 83,97</t>
  </si>
  <si>
    <t>ON 84,97</t>
  </si>
  <si>
    <t>ON 85,97</t>
  </si>
  <si>
    <t>ON 86,97</t>
  </si>
  <si>
    <t>ON 87,97</t>
  </si>
  <si>
    <t>ON 88,97</t>
  </si>
  <si>
    <t>ON 89,97</t>
  </si>
  <si>
    <t>ON 90,97</t>
  </si>
  <si>
    <t>WEGEA920</t>
  </si>
  <si>
    <t>ON 91,97</t>
  </si>
  <si>
    <t>WEGEB615</t>
  </si>
  <si>
    <t>ON 61,47</t>
  </si>
  <si>
    <t>WEGEB620</t>
  </si>
  <si>
    <t>WEGEB700</t>
  </si>
  <si>
    <t>WEGEB710</t>
  </si>
  <si>
    <t>WEGEB720</t>
  </si>
  <si>
    <t>WEGEB730</t>
  </si>
  <si>
    <t>WEGEB740</t>
  </si>
  <si>
    <t>WEGEB750</t>
  </si>
  <si>
    <t>WEGEB760</t>
  </si>
  <si>
    <t>WEGEB770</t>
  </si>
  <si>
    <t>WEGEB780</t>
  </si>
  <si>
    <t>WEGEB790</t>
  </si>
  <si>
    <t>WEGEB800</t>
  </si>
  <si>
    <t>WEGEB810</t>
  </si>
  <si>
    <t>WEGEB820</t>
  </si>
  <si>
    <t>WEGEB830</t>
  </si>
  <si>
    <t>WEGEB840</t>
  </si>
  <si>
    <t>WEGEB850</t>
  </si>
  <si>
    <t>WEGEB860</t>
  </si>
  <si>
    <t>WEGEB870</t>
  </si>
  <si>
    <t>ON 52,22</t>
  </si>
  <si>
    <t>WEGEC777</t>
  </si>
  <si>
    <t>ON 77,72</t>
  </si>
  <si>
    <t>WEGEC807</t>
  </si>
  <si>
    <t>ON 80,72</t>
  </si>
  <si>
    <t>WEGEC817</t>
  </si>
  <si>
    <t>ON 81,72</t>
  </si>
  <si>
    <t>WEGEC837</t>
  </si>
  <si>
    <t>ON 83,72</t>
  </si>
  <si>
    <t>ON 53,81</t>
  </si>
  <si>
    <t>ON 61,31</t>
  </si>
  <si>
    <t>WEGEL27</t>
  </si>
  <si>
    <t>ON 27,22</t>
  </si>
  <si>
    <t>WEGEM560</t>
  </si>
  <si>
    <t>WEGEM580</t>
  </si>
  <si>
    <t>WEGEM590</t>
  </si>
  <si>
    <t>WEGEM600</t>
  </si>
  <si>
    <t>ON 59,97</t>
  </si>
  <si>
    <t>WEGEM640</t>
  </si>
  <si>
    <t>ON 63,97</t>
  </si>
  <si>
    <t>WEGEM650</t>
  </si>
  <si>
    <t>WEGEM660</t>
  </si>
  <si>
    <t>WEGEM665</t>
  </si>
  <si>
    <t>WEGEM670</t>
  </si>
  <si>
    <t>ON 66,97</t>
  </si>
  <si>
    <t>WEGEM680</t>
  </si>
  <si>
    <t>ON 67,97</t>
  </si>
  <si>
    <t>WEGEM690</t>
  </si>
  <si>
    <t>WEGEM700</t>
  </si>
  <si>
    <t>WEGEM710</t>
  </si>
  <si>
    <t>WEGEM720</t>
  </si>
  <si>
    <t>WEGEM730</t>
  </si>
  <si>
    <t>WEGEM740</t>
  </si>
  <si>
    <t>WEGEM750</t>
  </si>
  <si>
    <t>WEGEM760</t>
  </si>
  <si>
    <t>WEGEM770</t>
  </si>
  <si>
    <t>WEGEM790</t>
  </si>
  <si>
    <t>WEGEM800</t>
  </si>
  <si>
    <t>WEGEM810</t>
  </si>
  <si>
    <t>WEGEM820</t>
  </si>
  <si>
    <t>WEGEM830</t>
  </si>
  <si>
    <t>WEGEM840</t>
  </si>
  <si>
    <t>WEGEM920</t>
  </si>
  <si>
    <t>WEGEN570</t>
  </si>
  <si>
    <t>WEGEN615</t>
  </si>
  <si>
    <t>WEGEN620</t>
  </si>
  <si>
    <t>WEGEN685</t>
  </si>
  <si>
    <t>ON 68,47</t>
  </si>
  <si>
    <t>WEGEN690</t>
  </si>
  <si>
    <t>WEGEN700</t>
  </si>
  <si>
    <t>WEGEN710</t>
  </si>
  <si>
    <t>WEGEN720</t>
  </si>
  <si>
    <t>WEGEN730</t>
  </si>
  <si>
    <t>WEGEN740</t>
  </si>
  <si>
    <t>WEGEN750</t>
  </si>
  <si>
    <t>WEGEN760</t>
  </si>
  <si>
    <t>WEGEN780</t>
  </si>
  <si>
    <t>WEGEN870</t>
  </si>
  <si>
    <t>WEGEO707</t>
  </si>
  <si>
    <t>ON 70,72</t>
  </si>
  <si>
    <t>WEGEO727</t>
  </si>
  <si>
    <t>ON 72,72</t>
  </si>
  <si>
    <t>WEGEO737</t>
  </si>
  <si>
    <t>ON 73,72</t>
  </si>
  <si>
    <t>WEGEO757</t>
  </si>
  <si>
    <t>ON 75,72</t>
  </si>
  <si>
    <t>WEGEX27</t>
  </si>
  <si>
    <t>WIZSB960</t>
  </si>
  <si>
    <t>WIZSN960</t>
  </si>
  <si>
    <t>YDUQA320</t>
  </si>
  <si>
    <t>YDUQA330</t>
  </si>
  <si>
    <t>YDUQA340</t>
  </si>
  <si>
    <t>YDUQA350</t>
  </si>
  <si>
    <t>YDUQA360</t>
  </si>
  <si>
    <t>YDUQA370</t>
  </si>
  <si>
    <t>YDUQA380</t>
  </si>
  <si>
    <t>YDUQA390</t>
  </si>
  <si>
    <t>YDUQA400</t>
  </si>
  <si>
    <t>YDUQA600</t>
  </si>
  <si>
    <t>YDUQB290</t>
  </si>
  <si>
    <t>YDUQB295</t>
  </si>
  <si>
    <t>YDUQB320</t>
  </si>
  <si>
    <t>YDUQB330</t>
  </si>
  <si>
    <t>YDUQB340</t>
  </si>
  <si>
    <t>YDUQB350</t>
  </si>
  <si>
    <t>YDUQB370</t>
  </si>
  <si>
    <t>YDUQB380</t>
  </si>
  <si>
    <t>YDUQC345</t>
  </si>
  <si>
    <t>YDUQC380</t>
  </si>
  <si>
    <t>YDUQD262</t>
  </si>
  <si>
    <t>YDUQE327</t>
  </si>
  <si>
    <t>YDUQE367</t>
  </si>
  <si>
    <t>YDUQM190</t>
  </si>
  <si>
    <t>YDUQM220</t>
  </si>
  <si>
    <t>YDUQM265</t>
  </si>
  <si>
    <t>YDUQM320</t>
  </si>
  <si>
    <t>YDUQM330</t>
  </si>
  <si>
    <t>YDUQM340</t>
  </si>
  <si>
    <t>YDUQM350</t>
  </si>
  <si>
    <t>YDUQM360</t>
  </si>
  <si>
    <t>YDUQM370</t>
  </si>
  <si>
    <t>YDUQM380</t>
  </si>
  <si>
    <t>YDUQN260</t>
  </si>
  <si>
    <t>YDUQN310</t>
  </si>
  <si>
    <t>YDUQN315</t>
  </si>
  <si>
    <t>YDUQN320</t>
  </si>
  <si>
    <t>YDUQN330</t>
  </si>
  <si>
    <t>YDUQN340</t>
  </si>
  <si>
    <t>YDUQN350</t>
  </si>
  <si>
    <t>YDUQN550</t>
  </si>
  <si>
    <t>YDUQO330</t>
  </si>
  <si>
    <t>WARREN</t>
  </si>
  <si>
    <t>ABBV</t>
  </si>
  <si>
    <t>APLE</t>
  </si>
  <si>
    <t>JNJ</t>
  </si>
  <si>
    <t>NEE</t>
  </si>
  <si>
    <t>TAN</t>
  </si>
  <si>
    <t>FAN</t>
  </si>
  <si>
    <t>IBB</t>
  </si>
  <si>
    <t>BR Properties SA</t>
  </si>
  <si>
    <t>JSL SA</t>
  </si>
  <si>
    <t>JSLG3</t>
  </si>
  <si>
    <t>Boeing Co</t>
  </si>
  <si>
    <t>VanEck Vectors Video Gaming and eSports ETF</t>
  </si>
  <si>
    <t>ESPO</t>
  </si>
  <si>
    <t>Beyond Meat Inc</t>
  </si>
  <si>
    <t>BYND</t>
  </si>
  <si>
    <t>Mission Produce Inc</t>
  </si>
  <si>
    <t>AVO</t>
  </si>
  <si>
    <t>Ventas, Inc.</t>
  </si>
  <si>
    <t>VTR</t>
  </si>
  <si>
    <t>NextEra Energy Inc</t>
  </si>
  <si>
    <t>Aurora Cannabis Inc</t>
  </si>
  <si>
    <t>ACB</t>
  </si>
  <si>
    <t>JD.Com Inc</t>
  </si>
  <si>
    <t>JD</t>
  </si>
  <si>
    <t>Docusign Inc</t>
  </si>
  <si>
    <t>DOCU</t>
  </si>
  <si>
    <t>Stag Industrial Inc</t>
  </si>
  <si>
    <t>STAG</t>
  </si>
  <si>
    <t>Digital Turbine Inc</t>
  </si>
  <si>
    <t>APPS</t>
  </si>
  <si>
    <t>ABEVB125</t>
  </si>
  <si>
    <t>ABEVB132</t>
  </si>
  <si>
    <t>ABEVC161</t>
  </si>
  <si>
    <t>ABEVC176</t>
  </si>
  <si>
    <t>ABEVO141</t>
  </si>
  <si>
    <t>ABEVO151</t>
  </si>
  <si>
    <t>ABEVO161</t>
  </si>
  <si>
    <t>ON 43,32</t>
  </si>
  <si>
    <t>ON 43,57</t>
  </si>
  <si>
    <t>ON 43,82</t>
  </si>
  <si>
    <t>ON 44,07</t>
  </si>
  <si>
    <t>ON 44,57</t>
  </si>
  <si>
    <t>ON 44,82</t>
  </si>
  <si>
    <t>ON 45,07</t>
  </si>
  <si>
    <t>ON 45,82</t>
  </si>
  <si>
    <t>ON 46,07</t>
  </si>
  <si>
    <t>ON 47,07</t>
  </si>
  <si>
    <t>ON 47,57</t>
  </si>
  <si>
    <t>ON 48,07</t>
  </si>
  <si>
    <t>ON 48,32</t>
  </si>
  <si>
    <t>ON 50,07</t>
  </si>
  <si>
    <t>ON 51,07</t>
  </si>
  <si>
    <t>ON 52,07</t>
  </si>
  <si>
    <t>ON 52,57</t>
  </si>
  <si>
    <t>ON 53,07</t>
  </si>
  <si>
    <t>ON 54,07</t>
  </si>
  <si>
    <t>ON 53,57</t>
  </si>
  <si>
    <t>ON 54,57</t>
  </si>
  <si>
    <t>ON 55,07</t>
  </si>
  <si>
    <t>ON 55,57</t>
  </si>
  <si>
    <t>ON 56,07</t>
  </si>
  <si>
    <t>ON 57,07</t>
  </si>
  <si>
    <t>ON 56,57</t>
  </si>
  <si>
    <t>ON 57,57</t>
  </si>
  <si>
    <t>ON 58,07</t>
  </si>
  <si>
    <t>ON 58,57</t>
  </si>
  <si>
    <t>ON 59,07</t>
  </si>
  <si>
    <t>ON 59,57</t>
  </si>
  <si>
    <t>ON 60,07</t>
  </si>
  <si>
    <t>ON 61,07</t>
  </si>
  <si>
    <t>ON 60,57</t>
  </si>
  <si>
    <t>ON 61,57</t>
  </si>
  <si>
    <t>ON 62,07</t>
  </si>
  <si>
    <t>ON 63,07</t>
  </si>
  <si>
    <t>ON 62,57</t>
  </si>
  <si>
    <t>ON 64,07</t>
  </si>
  <si>
    <t>ON 63,57</t>
  </si>
  <si>
    <t>ON 64,57</t>
  </si>
  <si>
    <t>ON 65,07</t>
  </si>
  <si>
    <t>ON 66,07</t>
  </si>
  <si>
    <t>ON 65,57</t>
  </si>
  <si>
    <t>ON 66,57</t>
  </si>
  <si>
    <t>ON 67,07</t>
  </si>
  <si>
    <t>ON 67,57</t>
  </si>
  <si>
    <t>ON 68,07</t>
  </si>
  <si>
    <t>ON 68,57</t>
  </si>
  <si>
    <t>ON 69,07</t>
  </si>
  <si>
    <t>ON 69,57</t>
  </si>
  <si>
    <t>ON 70,07</t>
  </si>
  <si>
    <t>ON 71,07</t>
  </si>
  <si>
    <t>ON 71,57</t>
  </si>
  <si>
    <t>ON 72,57</t>
  </si>
  <si>
    <t>ON 77,57</t>
  </si>
  <si>
    <t>ON 38,69</t>
  </si>
  <si>
    <t>ON 40,69</t>
  </si>
  <si>
    <t>ON 41,19</t>
  </si>
  <si>
    <t>ON 44,69</t>
  </si>
  <si>
    <t>ON 47,44</t>
  </si>
  <si>
    <t>ON 47,69</t>
  </si>
  <si>
    <t>ON 50,19</t>
  </si>
  <si>
    <t>ON 50,69</t>
  </si>
  <si>
    <t>ON 51,19</t>
  </si>
  <si>
    <t>ON 51,69</t>
  </si>
  <si>
    <t>ON 52,19</t>
  </si>
  <si>
    <t>ON 52,69</t>
  </si>
  <si>
    <t>ON 53,19</t>
  </si>
  <si>
    <t>ON 53,69</t>
  </si>
  <si>
    <t>ON 54,19</t>
  </si>
  <si>
    <t>ON 55,19</t>
  </si>
  <si>
    <t>ON 55,69</t>
  </si>
  <si>
    <t>ON 57,19</t>
  </si>
  <si>
    <t>ON 57,69</t>
  </si>
  <si>
    <t>ON 58,19</t>
  </si>
  <si>
    <t>ON 59,19</t>
  </si>
  <si>
    <t>ON 58,69</t>
  </si>
  <si>
    <t>ON 59,69</t>
  </si>
  <si>
    <t>ON 60,19</t>
  </si>
  <si>
    <t>ON 60,69</t>
  </si>
  <si>
    <t>ON 61,69</t>
  </si>
  <si>
    <t>ON 61,19</t>
  </si>
  <si>
    <t>ON 62,19</t>
  </si>
  <si>
    <t>ON 62,69</t>
  </si>
  <si>
    <t>ON 63,19</t>
  </si>
  <si>
    <t>ON 63,69</t>
  </si>
  <si>
    <t>ON 65,19</t>
  </si>
  <si>
    <t>ON 64,69</t>
  </si>
  <si>
    <t>ON 67,69</t>
  </si>
  <si>
    <t>ON 68,69</t>
  </si>
  <si>
    <t>ON 69,69</t>
  </si>
  <si>
    <t>ON 71,19</t>
  </si>
  <si>
    <t>ON 73,69</t>
  </si>
  <si>
    <t>ON 56,19</t>
  </si>
  <si>
    <t>ON 56,69</t>
  </si>
  <si>
    <t>ON 64,19</t>
  </si>
  <si>
    <t>ON 66,19</t>
  </si>
  <si>
    <t>ON 67,19</t>
  </si>
  <si>
    <t>ON 75,19</t>
  </si>
  <si>
    <t>ON 55,66</t>
  </si>
  <si>
    <t>ON 57,16</t>
  </si>
  <si>
    <t>ON 57,66</t>
  </si>
  <si>
    <t>ON 58,16</t>
  </si>
  <si>
    <t>ON 59,16</t>
  </si>
  <si>
    <t>ON 60,16</t>
  </si>
  <si>
    <t>ON 61,16</t>
  </si>
  <si>
    <t>ON 63,16</t>
  </si>
  <si>
    <t>ON 63,66</t>
  </si>
  <si>
    <t>ON 64,16</t>
  </si>
  <si>
    <t>ON 64,66</t>
  </si>
  <si>
    <t>ON 66,16</t>
  </si>
  <si>
    <t>ON 70,16</t>
  </si>
  <si>
    <t>ON 72,66</t>
  </si>
  <si>
    <t>ON 32,82</t>
  </si>
  <si>
    <t>ON 47,32</t>
  </si>
  <si>
    <t>ON 37,71</t>
  </si>
  <si>
    <t>ON 45,71</t>
  </si>
  <si>
    <t>ON 53,96</t>
  </si>
  <si>
    <t>ON 57,46</t>
  </si>
  <si>
    <t>ON 57,96</t>
  </si>
  <si>
    <t>ON 59,96</t>
  </si>
  <si>
    <t>ON 64,46</t>
  </si>
  <si>
    <t>ON 66,96</t>
  </si>
  <si>
    <t>ON 22,19</t>
  </si>
  <si>
    <t>ON 19,44</t>
  </si>
  <si>
    <t>ON 23,21</t>
  </si>
  <si>
    <t>ON 43,71</t>
  </si>
  <si>
    <t>ON 41,82</t>
  </si>
  <si>
    <t>ON 44,32</t>
  </si>
  <si>
    <t>ON 45,32</t>
  </si>
  <si>
    <t>ON 46,32</t>
  </si>
  <si>
    <t>ON 45,57</t>
  </si>
  <si>
    <t>ON 46,57</t>
  </si>
  <si>
    <t>ON 46,82</t>
  </si>
  <si>
    <t>ON 47,82</t>
  </si>
  <si>
    <t>ON 48,57</t>
  </si>
  <si>
    <t>ON 48,82</t>
  </si>
  <si>
    <t>ON 49,07</t>
  </si>
  <si>
    <t>ON 49,57</t>
  </si>
  <si>
    <t>ON 50,57</t>
  </si>
  <si>
    <t>ON 51,57</t>
  </si>
  <si>
    <t>ON 39,19</t>
  </si>
  <si>
    <t>ON 44,19</t>
  </si>
  <si>
    <t>ON 45,69</t>
  </si>
  <si>
    <t>ON 46,19</t>
  </si>
  <si>
    <t>ON 46,69</t>
  </si>
  <si>
    <t>ON 47,19</t>
  </si>
  <si>
    <t>ON 48,19</t>
  </si>
  <si>
    <t>ON 49,19</t>
  </si>
  <si>
    <t>ON 49,69</t>
  </si>
  <si>
    <t>ON 54,69</t>
  </si>
  <si>
    <t>B3SAN742</t>
  </si>
  <si>
    <t>ON 68,19</t>
  </si>
  <si>
    <t>ON 47,16</t>
  </si>
  <si>
    <t>ON 53,66</t>
  </si>
  <si>
    <t>ON 54,66</t>
  </si>
  <si>
    <t>ON 55,16</t>
  </si>
  <si>
    <t>ON 61,66</t>
  </si>
  <si>
    <t>ON 36,57</t>
  </si>
  <si>
    <t>ON 51,96</t>
  </si>
  <si>
    <t>ON 56,46</t>
  </si>
  <si>
    <t>BBASA429</t>
  </si>
  <si>
    <t>ON 42,99</t>
  </si>
  <si>
    <t>BBASA452</t>
  </si>
  <si>
    <t>BBASA46</t>
  </si>
  <si>
    <t>BBASA462</t>
  </si>
  <si>
    <t>ON 46,24</t>
  </si>
  <si>
    <t>BBASB35</t>
  </si>
  <si>
    <t>BBASB361</t>
  </si>
  <si>
    <t>BBASB385</t>
  </si>
  <si>
    <t>BBASB387</t>
  </si>
  <si>
    <t>BBASB39</t>
  </si>
  <si>
    <t>BBASB395</t>
  </si>
  <si>
    <t>BBASB399</t>
  </si>
  <si>
    <t>ON 40,01</t>
  </si>
  <si>
    <t>BBASB41</t>
  </si>
  <si>
    <t>ON 41,51</t>
  </si>
  <si>
    <t>BBASB425</t>
  </si>
  <si>
    <t>ON 42,51</t>
  </si>
  <si>
    <t>BBASB426</t>
  </si>
  <si>
    <t>ON 42,76</t>
  </si>
  <si>
    <t>BBASB442</t>
  </si>
  <si>
    <t>ON 44,26</t>
  </si>
  <si>
    <t>BBASB447</t>
  </si>
  <si>
    <t>ON 44,76</t>
  </si>
  <si>
    <t>BBASB455</t>
  </si>
  <si>
    <t>ON 45,51</t>
  </si>
  <si>
    <t>BBASB457</t>
  </si>
  <si>
    <t>BBASB46</t>
  </si>
  <si>
    <t>ON 46,01</t>
  </si>
  <si>
    <t>BBASB465</t>
  </si>
  <si>
    <t>ON 46,51</t>
  </si>
  <si>
    <t>BBASC357</t>
  </si>
  <si>
    <t>BBASC375</t>
  </si>
  <si>
    <t>ON 37,51</t>
  </si>
  <si>
    <t>BBASC377</t>
  </si>
  <si>
    <t>BBASC40</t>
  </si>
  <si>
    <t>BBASC407</t>
  </si>
  <si>
    <t>BBASC410</t>
  </si>
  <si>
    <t>BBASC412</t>
  </si>
  <si>
    <t>BBASC415</t>
  </si>
  <si>
    <t>BBASC417</t>
  </si>
  <si>
    <t>BBASC420</t>
  </si>
  <si>
    <t>BBASC427</t>
  </si>
  <si>
    <t>BBASC432</t>
  </si>
  <si>
    <t>BBASC437</t>
  </si>
  <si>
    <t>ON 43,76</t>
  </si>
  <si>
    <t>BBASC442</t>
  </si>
  <si>
    <t>BBASC445</t>
  </si>
  <si>
    <t>ON 44,51</t>
  </si>
  <si>
    <t>BBASC447</t>
  </si>
  <si>
    <t>BBASC452</t>
  </si>
  <si>
    <t>BBASC460</t>
  </si>
  <si>
    <t>BBASC462</t>
  </si>
  <si>
    <t>BBASC465</t>
  </si>
  <si>
    <t>BBASC467</t>
  </si>
  <si>
    <t>BBASC480</t>
  </si>
  <si>
    <t>BBASM429</t>
  </si>
  <si>
    <t>BBASM432</t>
  </si>
  <si>
    <t>ON 43,24</t>
  </si>
  <si>
    <t>BBASM452</t>
  </si>
  <si>
    <t>BBASM46</t>
  </si>
  <si>
    <t>BBASM462</t>
  </si>
  <si>
    <t>BBASM569</t>
  </si>
  <si>
    <t>BBASN281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</si>
  <si>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</si>
  <si>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</si>
  <si>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</si>
  <si>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</si>
  <si>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</si>
  <si>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</si>
  <si>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</si>
  <si>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</si>
  <si>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</si>
  <si>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</si>
  <si>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>ON 43,01</t>
  </si>
  <si>
    <t>BBASN432</t>
  </si>
  <si>
    <t>BBASN440</t>
  </si>
  <si>
    <t>ON 44,01</t>
  </si>
  <si>
    <t>BBASN442</t>
  </si>
  <si>
    <t>BBASN445</t>
  </si>
  <si>
    <t>BBASN447</t>
  </si>
  <si>
    <t>BBASN455</t>
  </si>
  <si>
    <t>BBASN457</t>
  </si>
  <si>
    <t>BBASN46</t>
  </si>
  <si>
    <t>BBASN465</t>
  </si>
  <si>
    <t>BBASO357</t>
  </si>
  <si>
    <t>BBASO368</t>
  </si>
  <si>
    <t>BBASO372</t>
  </si>
  <si>
    <t>BBASO375</t>
  </si>
  <si>
    <t>BBASO377</t>
  </si>
  <si>
    <t>BBASO382</t>
  </si>
  <si>
    <t>BBASO40</t>
  </si>
  <si>
    <t>BBASO407</t>
  </si>
  <si>
    <t>BBASO410</t>
  </si>
  <si>
    <t>BBASO412</t>
  </si>
  <si>
    <t>BBASO415</t>
  </si>
  <si>
    <t>BBASO417</t>
  </si>
  <si>
    <t>BBASO422</t>
  </si>
  <si>
    <t>ON 42,26</t>
  </si>
  <si>
    <t>BBASO427</t>
  </si>
  <si>
    <t>BBASO432</t>
  </si>
  <si>
    <t>BBASO437</t>
  </si>
  <si>
    <t>BBASO442</t>
  </si>
  <si>
    <t>BBASO445</t>
  </si>
  <si>
    <t>BBASO447</t>
  </si>
  <si>
    <t>BBASO452</t>
  </si>
  <si>
    <t>BBASO460</t>
  </si>
  <si>
    <t>BBASO462</t>
  </si>
  <si>
    <t>BBASO465</t>
  </si>
  <si>
    <t>PN 11,02</t>
  </si>
  <si>
    <t>PN 13,52</t>
  </si>
  <si>
    <t>PN 17,77</t>
  </si>
  <si>
    <t>PN 16,02</t>
  </si>
  <si>
    <t>PN 16,77</t>
  </si>
  <si>
    <t>PN 16,27</t>
  </si>
  <si>
    <t>PN 18,27</t>
  </si>
  <si>
    <t>PN 19,27</t>
  </si>
  <si>
    <t>PN 19,77</t>
  </si>
  <si>
    <t>PN 20,02</t>
  </si>
  <si>
    <t>PN 18,77</t>
  </si>
  <si>
    <t>PN 19,02</t>
  </si>
  <si>
    <t>ON 20,86</t>
  </si>
  <si>
    <t>ON 22,36</t>
  </si>
  <si>
    <t>PN 20,27</t>
  </si>
  <si>
    <t>PN 19,52</t>
  </si>
  <si>
    <t>PN 20,52</t>
  </si>
  <si>
    <t>PN 21,02</t>
  </si>
  <si>
    <t>PN 20,77</t>
  </si>
  <si>
    <t>PN 21,27</t>
  </si>
  <si>
    <t>PN 21,52</t>
  </si>
  <si>
    <t>PN 22,52</t>
  </si>
  <si>
    <t>PN 21,77</t>
  </si>
  <si>
    <t>ON 21,86</t>
  </si>
  <si>
    <t>PN 22,77</t>
  </si>
  <si>
    <t>PN 23,02</t>
  </si>
  <si>
    <t>PN 23,27</t>
  </si>
  <si>
    <t>ON 22,86</t>
  </si>
  <si>
    <t>PN 23,77</t>
  </si>
  <si>
    <t>PN 23,52</t>
  </si>
  <si>
    <t>PN 24,02</t>
  </si>
  <si>
    <t>PN 24,27</t>
  </si>
  <si>
    <t>PN 24,52</t>
  </si>
  <si>
    <t>PN 25,02</t>
  </si>
  <si>
    <t>PN 25,27</t>
  </si>
  <si>
    <t>PN 25,52</t>
  </si>
  <si>
    <t>PN 25,77</t>
  </si>
  <si>
    <t>PN 26,02</t>
  </si>
  <si>
    <t>PN 26,27</t>
  </si>
  <si>
    <t>PN 26,52</t>
  </si>
  <si>
    <t>PN 26,77</t>
  </si>
  <si>
    <t>PN 27,27</t>
  </si>
  <si>
    <t>PN 27,02</t>
  </si>
  <si>
    <t>PN 27,52</t>
  </si>
  <si>
    <t>PN 27,77</t>
  </si>
  <si>
    <t>PN 28,02</t>
  </si>
  <si>
    <t>ON 28,11</t>
  </si>
  <si>
    <t>PN 28,27</t>
  </si>
  <si>
    <t>PN 28,52</t>
  </si>
  <si>
    <t>PN 28,77</t>
  </si>
  <si>
    <t>PN 29,02</t>
  </si>
  <si>
    <t>PN 29,27</t>
  </si>
  <si>
    <t>PN 29,52</t>
  </si>
  <si>
    <t>ON 29,86</t>
  </si>
  <si>
    <t>PN 29,77</t>
  </si>
  <si>
    <t>ON 30,11</t>
  </si>
  <si>
    <t>PN 30,27</t>
  </si>
  <si>
    <t>PN 30,52</t>
  </si>
  <si>
    <t>PN 30,77</t>
  </si>
  <si>
    <t>PN 31,02</t>
  </si>
  <si>
    <t>PN 31,27</t>
  </si>
  <si>
    <t>PN 31,52</t>
  </si>
  <si>
    <t>PN 32,08</t>
  </si>
  <si>
    <t>PN 30,02</t>
  </si>
  <si>
    <t>PN 35,27</t>
  </si>
  <si>
    <t>PN 31,83</t>
  </si>
  <si>
    <t>PN 38,65</t>
  </si>
  <si>
    <t>PN 44,65</t>
  </si>
  <si>
    <t>PN 32,52</t>
  </si>
  <si>
    <t>PN 17,53</t>
  </si>
  <si>
    <t>PN 20,03</t>
  </si>
  <si>
    <t>PN 20,53</t>
  </si>
  <si>
    <t>PN 20,28</t>
  </si>
  <si>
    <t>PN 20,78</t>
  </si>
  <si>
    <t>PN 22,53</t>
  </si>
  <si>
    <t>PN 22,78</t>
  </si>
  <si>
    <t>PN 23,03</t>
  </si>
  <si>
    <t>ON 22,41</t>
  </si>
  <si>
    <t>PN 23,53</t>
  </si>
  <si>
    <t>PN 24,03</t>
  </si>
  <si>
    <t>PN 24,28</t>
  </si>
  <si>
    <t>ON 23,66</t>
  </si>
  <si>
    <t>PN 25,03</t>
  </si>
  <si>
    <t>ON 24,66</t>
  </si>
  <si>
    <t>PN 24,78</t>
  </si>
  <si>
    <t>ON 25,16</t>
  </si>
  <si>
    <t>PN 25,28</t>
  </si>
  <si>
    <t>ON 25,66</t>
  </si>
  <si>
    <t>PN 25,78</t>
  </si>
  <si>
    <t>PN 26,03</t>
  </si>
  <si>
    <t>ON 26,16</t>
  </si>
  <si>
    <t>PN 26,28</t>
  </si>
  <si>
    <t>PN 26,53</t>
  </si>
  <si>
    <t>ON 26,66</t>
  </si>
  <si>
    <t>PN 26,78</t>
  </si>
  <si>
    <t>ON 28,66</t>
  </si>
  <si>
    <t>ON 28,16</t>
  </si>
  <si>
    <t>ON 28,41</t>
  </si>
  <si>
    <t>PN 28,53</t>
  </si>
  <si>
    <t>ON 29,16</t>
  </si>
  <si>
    <t>PN 29,03</t>
  </si>
  <si>
    <t>PN 30,28</t>
  </si>
  <si>
    <t>PN 30,53</t>
  </si>
  <si>
    <t>PN 12,72</t>
  </si>
  <si>
    <t>PN 9,97</t>
  </si>
  <si>
    <t>PN 18,72</t>
  </si>
  <si>
    <t>PN 19,72</t>
  </si>
  <si>
    <t>PN 20,22</t>
  </si>
  <si>
    <t>PN 20,47</t>
  </si>
  <si>
    <t>PN 21,22</t>
  </si>
  <si>
    <t>PN 22,22</t>
  </si>
  <si>
    <t>PN 22,72</t>
  </si>
  <si>
    <t>PN 23,97</t>
  </si>
  <si>
    <t>PN 25,47</t>
  </si>
  <si>
    <t>ON 26,89</t>
  </si>
  <si>
    <t>PN 27,72</t>
  </si>
  <si>
    <t>ON 28,39</t>
  </si>
  <si>
    <t>PN 29,22</t>
  </si>
  <si>
    <t>PN 31,22</t>
  </si>
  <si>
    <t>PN 31,97</t>
  </si>
  <si>
    <t>PN 23,07</t>
  </si>
  <si>
    <t>PN 26,57</t>
  </si>
  <si>
    <t>PN 29,07</t>
  </si>
  <si>
    <t>PN 27,57</t>
  </si>
  <si>
    <t>PN 28,07</t>
  </si>
  <si>
    <t>PN 30,57</t>
  </si>
  <si>
    <t>PN 22,26</t>
  </si>
  <si>
    <t>PN 25,51</t>
  </si>
  <si>
    <t>PN 27,76</t>
  </si>
  <si>
    <t>PN 30,76</t>
  </si>
  <si>
    <t>PN 31,26</t>
  </si>
  <si>
    <t>PN 16,35</t>
  </si>
  <si>
    <t>PN 22,60</t>
  </si>
  <si>
    <t>PN 25,35</t>
  </si>
  <si>
    <t>PN 25,85</t>
  </si>
  <si>
    <t>PN 26,85</t>
  </si>
  <si>
    <t>PN 27,35</t>
  </si>
  <si>
    <t>PN 28,35</t>
  </si>
  <si>
    <t>PN 28,85</t>
  </si>
  <si>
    <t>PN 29,35</t>
  </si>
  <si>
    <t>PN 30,10</t>
  </si>
  <si>
    <t>PN 19,51</t>
  </si>
  <si>
    <t>PN 34,27</t>
  </si>
  <si>
    <t>PN 21,32</t>
  </si>
  <si>
    <t>PN 25,63</t>
  </si>
  <si>
    <t>ON 25,41</t>
  </si>
  <si>
    <t>PN 30,09</t>
  </si>
  <si>
    <t>PN 30,34</t>
  </si>
  <si>
    <t>PN 17,27</t>
  </si>
  <si>
    <t>PN 15,02</t>
  </si>
  <si>
    <t>PN 18,02</t>
  </si>
  <si>
    <t>BBDCM173</t>
  </si>
  <si>
    <t>PN 17,02</t>
  </si>
  <si>
    <t>PN 18,52</t>
  </si>
  <si>
    <t>ON 17,36</t>
  </si>
  <si>
    <t>PN 17,52</t>
  </si>
  <si>
    <t>ON 17,86</t>
  </si>
  <si>
    <t>ON 18,11</t>
  </si>
  <si>
    <t>ON 18,86</t>
  </si>
  <si>
    <t>PN 18,03</t>
  </si>
  <si>
    <t>PN 19,78</t>
  </si>
  <si>
    <t>PN 21,78</t>
  </si>
  <si>
    <t>PN 21,03</t>
  </si>
  <si>
    <t>PN 21,28</t>
  </si>
  <si>
    <t>PN 22,03</t>
  </si>
  <si>
    <t>PN 18,22</t>
  </si>
  <si>
    <t>PN 17,72</t>
  </si>
  <si>
    <t>ON 28,89</t>
  </si>
  <si>
    <t>PN 17,57</t>
  </si>
  <si>
    <t>PN 25,57</t>
  </si>
  <si>
    <t>PN 28,57</t>
  </si>
  <si>
    <t>PN 29,82</t>
  </si>
  <si>
    <t>PN 31,32</t>
  </si>
  <si>
    <t>PN 21,51</t>
  </si>
  <si>
    <t>PN 23,26</t>
  </si>
  <si>
    <t>PN 23,76</t>
  </si>
  <si>
    <t>PN 24,51</t>
  </si>
  <si>
    <t>PN 30,01</t>
  </si>
  <si>
    <t>PN 22,35</t>
  </si>
  <si>
    <t>PN 23,35</t>
  </si>
  <si>
    <t>PN 33,35</t>
  </si>
  <si>
    <t>PN 22,39</t>
  </si>
  <si>
    <t>PN 30,14</t>
  </si>
  <si>
    <t>ON 19,91</t>
  </si>
  <si>
    <t>ON 11,20</t>
  </si>
  <si>
    <t>ON 17,70</t>
  </si>
  <si>
    <t>ON 10,96</t>
  </si>
  <si>
    <t>ON 11,96</t>
  </si>
  <si>
    <t>ON 7,96</t>
  </si>
  <si>
    <t>ON 12,70</t>
  </si>
  <si>
    <t>ON 7,70</t>
  </si>
  <si>
    <t>BGIK21C028400</t>
  </si>
  <si>
    <t>BGIK21C029800</t>
  </si>
  <si>
    <t>BOVAB138</t>
  </si>
  <si>
    <t>BOVAC122</t>
  </si>
  <si>
    <t>BOVVM116</t>
  </si>
  <si>
    <t>BOVVN122</t>
  </si>
  <si>
    <t>BPACB950</t>
  </si>
  <si>
    <t>BPACM895</t>
  </si>
  <si>
    <t>BRAPA761</t>
  </si>
  <si>
    <t>PN 76,13</t>
  </si>
  <si>
    <t>BRAPA771</t>
  </si>
  <si>
    <t>PN 77,13</t>
  </si>
  <si>
    <t>BRAPA791</t>
  </si>
  <si>
    <t>PN 79,13</t>
  </si>
  <si>
    <t>BRFSO220</t>
  </si>
  <si>
    <t>BRKMB235</t>
  </si>
  <si>
    <t>BRKMN235</t>
  </si>
  <si>
    <t>BRKMO220</t>
  </si>
  <si>
    <t>BRMLN120</t>
  </si>
  <si>
    <t>BRMLO100</t>
  </si>
  <si>
    <t>PNB 14,05</t>
  </si>
  <si>
    <t>PNB 14,80</t>
  </si>
  <si>
    <t>PNB 17,05</t>
  </si>
  <si>
    <t>PNB 15,89</t>
  </si>
  <si>
    <t>BRSRM112</t>
  </si>
  <si>
    <t>PNB 11,05</t>
  </si>
  <si>
    <t>PNB 13,30</t>
  </si>
  <si>
    <t>BTOWO785</t>
  </si>
  <si>
    <t>CCMF21C008300</t>
  </si>
  <si>
    <t>CCMH21C007300</t>
  </si>
  <si>
    <t>CCMN21C007300</t>
  </si>
  <si>
    <t>CCROM155</t>
  </si>
  <si>
    <t>CIELN390</t>
  </si>
  <si>
    <t>CIELO350</t>
  </si>
  <si>
    <t>CIELO370</t>
  </si>
  <si>
    <t>CIELO380</t>
  </si>
  <si>
    <t>PN 10,26</t>
  </si>
  <si>
    <t>PN 10,76</t>
  </si>
  <si>
    <t>PN 11,26</t>
  </si>
  <si>
    <t>PN 11,76</t>
  </si>
  <si>
    <t>PN 12,26</t>
  </si>
  <si>
    <t>PN 12,76</t>
  </si>
  <si>
    <t>PN 13,26</t>
  </si>
  <si>
    <t>PN 13,76</t>
  </si>
  <si>
    <t>PN 14,26</t>
  </si>
  <si>
    <t>PN 14,76</t>
  </si>
  <si>
    <t>PN 15,26</t>
  </si>
  <si>
    <t>PN 16,26</t>
  </si>
  <si>
    <t>PN 16,76</t>
  </si>
  <si>
    <t>PN 9,26</t>
  </si>
  <si>
    <t>PN 11,51</t>
  </si>
  <si>
    <t>PN 15,76</t>
  </si>
  <si>
    <t>CMIGB164</t>
  </si>
  <si>
    <t>PN 17,76</t>
  </si>
  <si>
    <t>PN 9,16</t>
  </si>
  <si>
    <t>PN 9,36</t>
  </si>
  <si>
    <t>PN 9,56</t>
  </si>
  <si>
    <t>PN 9,76</t>
  </si>
  <si>
    <t>COGNC540</t>
  </si>
  <si>
    <t>CPLEN760</t>
  </si>
  <si>
    <t>CRFBN180</t>
  </si>
  <si>
    <t>CSNAA350</t>
  </si>
  <si>
    <t>CSNAC339</t>
  </si>
  <si>
    <t>CSNAN267</t>
  </si>
  <si>
    <t>CSNAN287</t>
  </si>
  <si>
    <t>CSNAO304</t>
  </si>
  <si>
    <t>CSNAO339</t>
  </si>
  <si>
    <t>DOLG21C005175</t>
  </si>
  <si>
    <t>DOLG21P005175</t>
  </si>
  <si>
    <t>ECORB145</t>
  </si>
  <si>
    <t>ECORO125</t>
  </si>
  <si>
    <t>ECORO130</t>
  </si>
  <si>
    <t>EGIEB495</t>
  </si>
  <si>
    <t>ON 49,56</t>
  </si>
  <si>
    <t>EGIEC433</t>
  </si>
  <si>
    <t>ON 43,39</t>
  </si>
  <si>
    <t>EGIEM441</t>
  </si>
  <si>
    <t>EGIEM451</t>
  </si>
  <si>
    <t>ELETF300</t>
  </si>
  <si>
    <t>ELETR300</t>
  </si>
  <si>
    <t>ELETR60</t>
  </si>
  <si>
    <t>EMBRC100</t>
  </si>
  <si>
    <t>ON 17,77</t>
  </si>
  <si>
    <t>ON 18,27</t>
  </si>
  <si>
    <t>ON 18,77</t>
  </si>
  <si>
    <t>ON 19,27</t>
  </si>
  <si>
    <t>ON 19,77</t>
  </si>
  <si>
    <t>ON 20,27</t>
  </si>
  <si>
    <t>ON 20,77</t>
  </si>
  <si>
    <t>ON 21,27</t>
  </si>
  <si>
    <t>ON 21,77</t>
  </si>
  <si>
    <t>ON 22,27</t>
  </si>
  <si>
    <t>ON 15,77</t>
  </si>
  <si>
    <t>ENEVA630</t>
  </si>
  <si>
    <t>ENEVA680</t>
  </si>
  <si>
    <t>ENEVM550</t>
  </si>
  <si>
    <t>ENEVM590</t>
  </si>
  <si>
    <t>ENEVM600</t>
  </si>
  <si>
    <t>ENGIM510</t>
  </si>
  <si>
    <t>EZTCO355</t>
  </si>
  <si>
    <t>EZTCO390</t>
  </si>
  <si>
    <t>EZTCO402</t>
  </si>
  <si>
    <t>GGBRN216</t>
  </si>
  <si>
    <t>GGBRN261</t>
  </si>
  <si>
    <t>HAPVN160</t>
  </si>
  <si>
    <t>HAPVO705</t>
  </si>
  <si>
    <t>IRBRB117</t>
  </si>
  <si>
    <t>IRBRB670</t>
  </si>
  <si>
    <t>IRBRC118</t>
  </si>
  <si>
    <t>ON 11,88</t>
  </si>
  <si>
    <t>IRBRN530</t>
  </si>
  <si>
    <t>IRBRN880</t>
  </si>
  <si>
    <t>IRBRN920</t>
  </si>
  <si>
    <t>PN 15,05</t>
  </si>
  <si>
    <t>PN 18,55</t>
  </si>
  <si>
    <t>PN 18,80</t>
  </si>
  <si>
    <t>PN 19,05</t>
  </si>
  <si>
    <t>PN 27,05</t>
  </si>
  <si>
    <t>PN 27,30</t>
  </si>
  <si>
    <t>PN 27,80</t>
  </si>
  <si>
    <t>PN 28,05</t>
  </si>
  <si>
    <t>PN 28,80</t>
  </si>
  <si>
    <t>PN 29,30</t>
  </si>
  <si>
    <t>PN 28,30</t>
  </si>
  <si>
    <t>PN 29,80</t>
  </si>
  <si>
    <t>PN 30,80</t>
  </si>
  <si>
    <t>PN 31,30</t>
  </si>
  <si>
    <t>PN 31,55</t>
  </si>
  <si>
    <t>PN 32,05</t>
  </si>
  <si>
    <t>PN 32,30</t>
  </si>
  <si>
    <t>PN 32,80</t>
  </si>
  <si>
    <t>PN 31,80</t>
  </si>
  <si>
    <t>PN 33,55</t>
  </si>
  <si>
    <t>PN 33,05</t>
  </si>
  <si>
    <t>PN 32,55</t>
  </si>
  <si>
    <t>PN 34,30</t>
  </si>
  <si>
    <t>PN 34,55</t>
  </si>
  <si>
    <t>PN 34,80</t>
  </si>
  <si>
    <t>PN 35,05</t>
  </si>
  <si>
    <t>PN 35,30</t>
  </si>
  <si>
    <t>PN 35,80</t>
  </si>
  <si>
    <t>PN 36,80</t>
  </si>
  <si>
    <t>PN 36,30</t>
  </si>
  <si>
    <t>ITUBA364</t>
  </si>
  <si>
    <t>PN 36,55</t>
  </si>
  <si>
    <t>PN 35,55</t>
  </si>
  <si>
    <t>ITUBA369</t>
  </si>
  <si>
    <t>PN 37,05</t>
  </si>
  <si>
    <t>PN 37,30</t>
  </si>
  <si>
    <t>ITUBA374</t>
  </si>
  <si>
    <t>PN 37,55</t>
  </si>
  <si>
    <t>PN 37,80</t>
  </si>
  <si>
    <t>ITUBA379</t>
  </si>
  <si>
    <t>PN 38,05</t>
  </si>
  <si>
    <t>PN 38,30</t>
  </si>
  <si>
    <t>PN 38,80</t>
  </si>
  <si>
    <t>PN 43,05</t>
  </si>
  <si>
    <t>PN 20,36</t>
  </si>
  <si>
    <t>PN 23,36</t>
  </si>
  <si>
    <t>ITUBB231</t>
  </si>
  <si>
    <t>PN 24,86</t>
  </si>
  <si>
    <t>PN 26,36</t>
  </si>
  <si>
    <t>ON 24,42</t>
  </si>
  <si>
    <t>PN 24,36</t>
  </si>
  <si>
    <t>PN 25,11</t>
  </si>
  <si>
    <t>PN 25,36</t>
  </si>
  <si>
    <t>PN 25,61</t>
  </si>
  <si>
    <t>PN 27,86</t>
  </si>
  <si>
    <t>PN 27,11</t>
  </si>
  <si>
    <t>PN 27,36</t>
  </si>
  <si>
    <t>PN 27,61</t>
  </si>
  <si>
    <t>PN 28,61</t>
  </si>
  <si>
    <t>PN 28,11</t>
  </si>
  <si>
    <t>PN 28,36</t>
  </si>
  <si>
    <t>PN 28,86</t>
  </si>
  <si>
    <t>PN 29,11</t>
  </si>
  <si>
    <t>PN 29,36</t>
  </si>
  <si>
    <t>PN 29,61</t>
  </si>
  <si>
    <t>PN 30,86</t>
  </si>
  <si>
    <t>PN 29,86</t>
  </si>
  <si>
    <t>PN 31,11</t>
  </si>
  <si>
    <t>PN 31,36</t>
  </si>
  <si>
    <t>PN 32,36</t>
  </si>
  <si>
    <t>PN 31,61</t>
  </si>
  <si>
    <t>PN 31,86</t>
  </si>
  <si>
    <t>PN 33,11</t>
  </si>
  <si>
    <t>PN 32,11</t>
  </si>
  <si>
    <t>PN 33,36</t>
  </si>
  <si>
    <t>PN 32,61</t>
  </si>
  <si>
    <t>PN 32,86</t>
  </si>
  <si>
    <t>PN 34,36</t>
  </si>
  <si>
    <t>PN 33,61</t>
  </si>
  <si>
    <t>PN 34,86</t>
  </si>
  <si>
    <t>ITUBB365</t>
  </si>
  <si>
    <t>PN 36,61</t>
  </si>
  <si>
    <t>ITUBB378</t>
  </si>
  <si>
    <t>PN 37,86</t>
  </si>
  <si>
    <t>PN 38,11</t>
  </si>
  <si>
    <t>PN 14,36</t>
  </si>
  <si>
    <t>PN 20,86</t>
  </si>
  <si>
    <t>PN 22,61</t>
  </si>
  <si>
    <t>PN 23,11</t>
  </si>
  <si>
    <t>PN 23,86</t>
  </si>
  <si>
    <t>PN 25,86</t>
  </si>
  <si>
    <t>ITUBC293</t>
  </si>
  <si>
    <t>ITUBC298</t>
  </si>
  <si>
    <t>ITUBC301</t>
  </si>
  <si>
    <t>ITUBC303</t>
  </si>
  <si>
    <t>ITUBC323</t>
  </si>
  <si>
    <t>PN 33,86</t>
  </si>
  <si>
    <t>ITUBC343</t>
  </si>
  <si>
    <t>PN 35,61</t>
  </si>
  <si>
    <t>ITUBC363</t>
  </si>
  <si>
    <t>PN 36,36</t>
  </si>
  <si>
    <t>ITUBC366</t>
  </si>
  <si>
    <t>ITUBC368</t>
  </si>
  <si>
    <t>PN 36,86</t>
  </si>
  <si>
    <t>PN 37,36</t>
  </si>
  <si>
    <t>ITUBC376</t>
  </si>
  <si>
    <t>PN 37,61</t>
  </si>
  <si>
    <t>ITUBC381</t>
  </si>
  <si>
    <t>PN 38,36</t>
  </si>
  <si>
    <t>PN 34,11</t>
  </si>
  <si>
    <t>PN 16,83</t>
  </si>
  <si>
    <t>PN 17,83</t>
  </si>
  <si>
    <t>PN 22,83</t>
  </si>
  <si>
    <t>PN 23,33</t>
  </si>
  <si>
    <t>PN 23,83</t>
  </si>
  <si>
    <t>PN 25,08</t>
  </si>
  <si>
    <t>PN 29,08</t>
  </si>
  <si>
    <t>PN 35,08</t>
  </si>
  <si>
    <t>PN 18,06</t>
  </si>
  <si>
    <t>PN 24,83</t>
  </si>
  <si>
    <t>PN 19,33</t>
  </si>
  <si>
    <t>PN 23,08</t>
  </si>
  <si>
    <t>PN 26,08</t>
  </si>
  <si>
    <t>PN 27,08</t>
  </si>
  <si>
    <t>PN 27,58</t>
  </si>
  <si>
    <t>PN 28,58</t>
  </si>
  <si>
    <t>PN 31,08</t>
  </si>
  <si>
    <t>PN 34,08</t>
  </si>
  <si>
    <t>PN 34,83</t>
  </si>
  <si>
    <t>PN 37,08</t>
  </si>
  <si>
    <t>PN 26,16</t>
  </si>
  <si>
    <t>PN 28,16</t>
  </si>
  <si>
    <t>PN 30,91</t>
  </si>
  <si>
    <t>PN 24,41</t>
  </si>
  <si>
    <t>PN 28,66</t>
  </si>
  <si>
    <t>PN 29,16</t>
  </si>
  <si>
    <t>PN 24,93</t>
  </si>
  <si>
    <t>PN 26,93</t>
  </si>
  <si>
    <t>PN 33,93</t>
  </si>
  <si>
    <t>PN 38,93</t>
  </si>
  <si>
    <t>PN 40,93</t>
  </si>
  <si>
    <t>PN 29,93</t>
  </si>
  <si>
    <t>PN 30,66</t>
  </si>
  <si>
    <t>PN 19,30</t>
  </si>
  <si>
    <t>ITUBM369</t>
  </si>
  <si>
    <t>ITUBM374</t>
  </si>
  <si>
    <t>ITUBM379</t>
  </si>
  <si>
    <t>ITUBN234</t>
  </si>
  <si>
    <t>PN 23,61</t>
  </si>
  <si>
    <t>ITUBN365</t>
  </si>
  <si>
    <t>ITUBN378</t>
  </si>
  <si>
    <t>PN 18,86</t>
  </si>
  <si>
    <t>ITUBO293</t>
  </si>
  <si>
    <t>ITUBO298</t>
  </si>
  <si>
    <t>ITUBO301</t>
  </si>
  <si>
    <t>ITUBO303</t>
  </si>
  <si>
    <t>ITUBO323</t>
  </si>
  <si>
    <t>ITUBO343</t>
  </si>
  <si>
    <t>ITUBO346</t>
  </si>
  <si>
    <t>PN 34,61</t>
  </si>
  <si>
    <t>ITUBO366</t>
  </si>
  <si>
    <t>ITUBO368</t>
  </si>
  <si>
    <t>ITUBO376</t>
  </si>
  <si>
    <t>ITUBO381</t>
  </si>
  <si>
    <t>PN 20,58</t>
  </si>
  <si>
    <t>PN 20,16</t>
  </si>
  <si>
    <t>PN 21,41</t>
  </si>
  <si>
    <t>PN 23,66</t>
  </si>
  <si>
    <t>PN 16,85</t>
  </si>
  <si>
    <t>PN 23,91</t>
  </si>
  <si>
    <t>PN 20,66</t>
  </si>
  <si>
    <t>PN 22,91</t>
  </si>
  <si>
    <t>KLBNA275</t>
  </si>
  <si>
    <t>PN 18,76</t>
  </si>
  <si>
    <t>PN 19,26</t>
  </si>
  <si>
    <t>PN 19,76</t>
  </si>
  <si>
    <t>PN 20,26</t>
  </si>
  <si>
    <t>PN 20,76</t>
  </si>
  <si>
    <t>PN 21,26</t>
  </si>
  <si>
    <t>PN 21,76</t>
  </si>
  <si>
    <t>PN 22,76</t>
  </si>
  <si>
    <t>PN 24,26</t>
  </si>
  <si>
    <t>PN 24,76</t>
  </si>
  <si>
    <t>PN 25,26</t>
  </si>
  <si>
    <t>PN 25,76</t>
  </si>
  <si>
    <t>PN 26,76</t>
  </si>
  <si>
    <t>PN 28,76</t>
  </si>
  <si>
    <t>PN 29,76</t>
  </si>
  <si>
    <t>PN 33,51</t>
  </si>
  <si>
    <t>PN 35,01</t>
  </si>
  <si>
    <t>PN 41,01</t>
  </si>
  <si>
    <t>PN 18,16</t>
  </si>
  <si>
    <t>PN 18,66</t>
  </si>
  <si>
    <t>PN 19,16</t>
  </si>
  <si>
    <t>PN 21,66</t>
  </si>
  <si>
    <t>PN 22,66</t>
  </si>
  <si>
    <t>PN 24,16</t>
  </si>
  <si>
    <t>PN 24,66</t>
  </si>
  <si>
    <t>PN 25,16</t>
  </si>
  <si>
    <t>PN 25,66</t>
  </si>
  <si>
    <t>PN 27,16</t>
  </si>
  <si>
    <t>PN 27,66</t>
  </si>
  <si>
    <t>PN 22,58</t>
  </si>
  <si>
    <t>PN 23,58</t>
  </si>
  <si>
    <t>PN 25,83</t>
  </si>
  <si>
    <t>PN 25,58</t>
  </si>
  <si>
    <t>PN 26,83</t>
  </si>
  <si>
    <t>PN 29,33</t>
  </si>
  <si>
    <t>PN 30,83</t>
  </si>
  <si>
    <t>PN 33,33</t>
  </si>
  <si>
    <t>PN 28,71</t>
  </si>
  <si>
    <t>PN 29,21</t>
  </si>
  <si>
    <t>PN 26,01</t>
  </si>
  <si>
    <t>ON 32,40</t>
  </si>
  <si>
    <t>PN 22,16</t>
  </si>
  <si>
    <t>PN 23,16</t>
  </si>
  <si>
    <t>PN 31,16</t>
  </si>
  <si>
    <t>PN 24,33</t>
  </si>
  <si>
    <t>PN 24,58</t>
  </si>
  <si>
    <t>PN 28,96</t>
  </si>
  <si>
    <t>ON 22,90</t>
  </si>
  <si>
    <t>LRENB385</t>
  </si>
  <si>
    <t>ON 38,54</t>
  </si>
  <si>
    <t>LRENC650</t>
  </si>
  <si>
    <t>MDIAB370</t>
  </si>
  <si>
    <t>ON 36,61</t>
  </si>
  <si>
    <t>MGLUB210</t>
  </si>
  <si>
    <t>MOVIB210</t>
  </si>
  <si>
    <t>MRFGC150</t>
  </si>
  <si>
    <t>MRFGO130</t>
  </si>
  <si>
    <t>MRFGO185</t>
  </si>
  <si>
    <t>MULTB200</t>
  </si>
  <si>
    <t>MULTB205</t>
  </si>
  <si>
    <t>MULTM160</t>
  </si>
  <si>
    <t>ON 15,61</t>
  </si>
  <si>
    <t>NTCOB585</t>
  </si>
  <si>
    <t>NTCON485</t>
  </si>
  <si>
    <t>NTCON515</t>
  </si>
  <si>
    <t>PCARB920</t>
  </si>
  <si>
    <t>PETRA117</t>
  </si>
  <si>
    <t>PETRB105</t>
  </si>
  <si>
    <t>PETRB134</t>
  </si>
  <si>
    <t>PETRB328</t>
  </si>
  <si>
    <t>PETRB331</t>
  </si>
  <si>
    <t>PETRD309</t>
  </si>
  <si>
    <t>PN 30,97</t>
  </si>
  <si>
    <t>PETRD318</t>
  </si>
  <si>
    <t>PETRD328</t>
  </si>
  <si>
    <t>PN 32,97</t>
  </si>
  <si>
    <t>PETRD349</t>
  </si>
  <si>
    <t>PN 34,97</t>
  </si>
  <si>
    <t>PETRD359</t>
  </si>
  <si>
    <t>PN 35,97</t>
  </si>
  <si>
    <t>PETRD369</t>
  </si>
  <si>
    <t>PN 36,97</t>
  </si>
  <si>
    <t>PETRM399</t>
  </si>
  <si>
    <t>PETRN135</t>
  </si>
  <si>
    <t>PETRN328</t>
  </si>
  <si>
    <t>PETRN331</t>
  </si>
  <si>
    <t>PETRP309</t>
  </si>
  <si>
    <t>PETRP318</t>
  </si>
  <si>
    <t>PETRP328</t>
  </si>
  <si>
    <t>PETRP369</t>
  </si>
  <si>
    <t>PRIOA720</t>
  </si>
  <si>
    <t>PRIOA730</t>
  </si>
  <si>
    <t>PRIOA740</t>
  </si>
  <si>
    <t>PRIOA780</t>
  </si>
  <si>
    <t>PRIOM660</t>
  </si>
  <si>
    <t>PRIOM670</t>
  </si>
  <si>
    <t>ON 34,40</t>
  </si>
  <si>
    <t>ON 35,90</t>
  </si>
  <si>
    <t>ON 36,40</t>
  </si>
  <si>
    <t>ON 36,90</t>
  </si>
  <si>
    <t>ON 38,90</t>
  </si>
  <si>
    <t>ON 34,65</t>
  </si>
  <si>
    <t>ON 37,65</t>
  </si>
  <si>
    <t>ON 29,90</t>
  </si>
  <si>
    <t>ON 31,90</t>
  </si>
  <si>
    <t>ON 32,90</t>
  </si>
  <si>
    <t>ON 33,90</t>
  </si>
  <si>
    <t>ON 39,15</t>
  </si>
  <si>
    <t>ON 39,40</t>
  </si>
  <si>
    <t>RADLN235</t>
  </si>
  <si>
    <t>SANBN460</t>
  </si>
  <si>
    <t>UNT 25,09</t>
  </si>
  <si>
    <t>UNT 26,09</t>
  </si>
  <si>
    <t>UNT 27,09</t>
  </si>
  <si>
    <t>UNT 28,09</t>
  </si>
  <si>
    <t>UNT 29,09</t>
  </si>
  <si>
    <t>UNT 30,09</t>
  </si>
  <si>
    <t>SAPRB250</t>
  </si>
  <si>
    <t>UNT 24,59</t>
  </si>
  <si>
    <t>UNT 27,59</t>
  </si>
  <si>
    <t>SAPRB300</t>
  </si>
  <si>
    <t>SAPRN240</t>
  </si>
  <si>
    <t>UNT 23,59</t>
  </si>
  <si>
    <t>SAPRN250</t>
  </si>
  <si>
    <t>SAPRN280</t>
  </si>
  <si>
    <t>ON 16,99</t>
  </si>
  <si>
    <t>ON 16,74</t>
  </si>
  <si>
    <t>SULAN438</t>
  </si>
  <si>
    <t>SUZBC600</t>
  </si>
  <si>
    <t>TAEEM335</t>
  </si>
  <si>
    <t>UNT 32,03</t>
  </si>
  <si>
    <t>TAEEO341</t>
  </si>
  <si>
    <t>UNT 34,12</t>
  </si>
  <si>
    <t>UGPAN222</t>
  </si>
  <si>
    <t>USIMB175</t>
  </si>
  <si>
    <t>USIMC165</t>
  </si>
  <si>
    <t>USIMN152</t>
  </si>
  <si>
    <t>USIMN155</t>
  </si>
  <si>
    <t>USIMN177</t>
  </si>
  <si>
    <t>USIMO150</t>
  </si>
  <si>
    <t>VALEB722</t>
  </si>
  <si>
    <t>VALEN562</t>
  </si>
  <si>
    <t>VALEN657</t>
  </si>
  <si>
    <t>VALEO657</t>
  </si>
  <si>
    <t>VIVTB49</t>
  </si>
  <si>
    <t>VIVTB513</t>
  </si>
  <si>
    <t>ON 50,46</t>
  </si>
  <si>
    <t>VIVTN378</t>
  </si>
  <si>
    <t>VIVTN49</t>
  </si>
  <si>
    <t>VIVTO438</t>
  </si>
  <si>
    <t>VVARN190</t>
  </si>
  <si>
    <t>WEGEB685</t>
  </si>
  <si>
    <t>WEGEN770</t>
  </si>
  <si>
    <t>WIZSB890</t>
  </si>
  <si>
    <t>Melnick Even Desenvolvimento Imobilir SA</t>
  </si>
  <si>
    <t>MELK3</t>
  </si>
  <si>
    <t>D1000 Varejo Farma Participacoes SA</t>
  </si>
  <si>
    <t>DMVF3</t>
  </si>
  <si>
    <t>FII LOFT I CI ERA MB</t>
  </si>
  <si>
    <t>ABEVB130</t>
  </si>
  <si>
    <t>ALSOA300</t>
  </si>
  <si>
    <t>ARZZA660</t>
  </si>
  <si>
    <t>ARZZM600</t>
  </si>
  <si>
    <t>ARZZM630</t>
  </si>
  <si>
    <t>ARZZN620</t>
  </si>
  <si>
    <t>ARZZN660</t>
  </si>
  <si>
    <t>ARZZN670</t>
  </si>
  <si>
    <t>AZULA340</t>
  </si>
  <si>
    <t>AZULA410</t>
  </si>
  <si>
    <t>AZULB360</t>
  </si>
  <si>
    <t>AZULB420</t>
  </si>
  <si>
    <t>AZULB480</t>
  </si>
  <si>
    <t>AZULM340</t>
  </si>
  <si>
    <t>AZULM380</t>
  </si>
  <si>
    <t>AZULN340</t>
  </si>
  <si>
    <t>AZULW29</t>
  </si>
  <si>
    <t>B3SAB567</t>
  </si>
  <si>
    <t>B3SAB572</t>
  </si>
  <si>
    <t>B3SAD622</t>
  </si>
  <si>
    <t>B3SAD706</t>
  </si>
  <si>
    <t>ON 70,66</t>
  </si>
  <si>
    <t>B3SAL562</t>
  </si>
  <si>
    <t>ON 56,21</t>
  </si>
  <si>
    <t>B3SAL572</t>
  </si>
  <si>
    <t>ON 57,21</t>
  </si>
  <si>
    <t>B3SAN632</t>
  </si>
  <si>
    <t>B3SAO575</t>
  </si>
  <si>
    <t>B3SAO602</t>
  </si>
  <si>
    <t>B3SAO622</t>
  </si>
  <si>
    <t>B3SAO625</t>
  </si>
  <si>
    <t>B3SAP586</t>
  </si>
  <si>
    <t>ON 58,66</t>
  </si>
  <si>
    <t>B3SAX562</t>
  </si>
  <si>
    <t>BBASA409</t>
  </si>
  <si>
    <t>BBASA412</t>
  </si>
  <si>
    <t>ON 41,24</t>
  </si>
  <si>
    <t>BBASA432</t>
  </si>
  <si>
    <t>BBASA439</t>
  </si>
  <si>
    <t>ON 43,99</t>
  </si>
  <si>
    <t>BBASB286</t>
  </si>
  <si>
    <t>BBASB316</t>
  </si>
  <si>
    <t>BBASB322</t>
  </si>
  <si>
    <t>BBASB325</t>
  </si>
  <si>
    <t>BBASB350</t>
  </si>
  <si>
    <t>BBASB357</t>
  </si>
  <si>
    <t>BBASB360</t>
  </si>
  <si>
    <t>BBASB371</t>
  </si>
  <si>
    <t>BBASB380</t>
  </si>
  <si>
    <t>BBASB397</t>
  </si>
  <si>
    <t>ON 39,76</t>
  </si>
  <si>
    <t>BBASB410</t>
  </si>
  <si>
    <t>BBASB412</t>
  </si>
  <si>
    <t>BBASB419</t>
  </si>
  <si>
    <t>BBASB422</t>
  </si>
  <si>
    <t>BBASB430</t>
  </si>
  <si>
    <t>BBASB432</t>
  </si>
  <si>
    <t>BBASB435</t>
  </si>
  <si>
    <t>ON 43,51</t>
  </si>
  <si>
    <t>BBASB437</t>
  </si>
  <si>
    <t>BBASB440</t>
  </si>
  <si>
    <t>BBASB445</t>
  </si>
  <si>
    <t>BBASB450</t>
  </si>
  <si>
    <t>ON 45,01</t>
  </si>
  <si>
    <t>BBASB760</t>
  </si>
  <si>
    <t>ON 75,76</t>
  </si>
  <si>
    <t>BBASC292</t>
  </si>
  <si>
    <t>BBASC295</t>
  </si>
  <si>
    <t>BBASC371</t>
  </si>
  <si>
    <t>BBASC382</t>
  </si>
  <si>
    <t>BBASC387</t>
  </si>
  <si>
    <t>BBASC405</t>
  </si>
  <si>
    <t>ON 40,51</t>
  </si>
  <si>
    <t>BBASC450</t>
  </si>
  <si>
    <t>BBASD372</t>
  </si>
  <si>
    <t>BBASD402</t>
  </si>
  <si>
    <t>BBASD442</t>
  </si>
  <si>
    <t>BBASD460</t>
  </si>
  <si>
    <t>BBASF495</t>
  </si>
  <si>
    <t>BBASF520</t>
  </si>
  <si>
    <t>BBASJ390</t>
  </si>
  <si>
    <t>BBASN278</t>
  </si>
  <si>
    <t>BBASN35</t>
  </si>
  <si>
    <t>BBASN355</t>
  </si>
  <si>
    <t>BBASN357</t>
  </si>
  <si>
    <t>BBASN360</t>
  </si>
  <si>
    <t>BBASN361</t>
  </si>
  <si>
    <t>BBASN362</t>
  </si>
  <si>
    <t>BBASN371</t>
  </si>
  <si>
    <t>BBASN380</t>
  </si>
  <si>
    <t>BBASO240</t>
  </si>
  <si>
    <t>BBASO346</t>
  </si>
  <si>
    <t>BBASO352</t>
  </si>
  <si>
    <t>BBASO355</t>
  </si>
  <si>
    <t>BBASP365</t>
  </si>
  <si>
    <t>BBASP372</t>
  </si>
  <si>
    <t>BBASP402</t>
  </si>
  <si>
    <t>BBASP442</t>
  </si>
  <si>
    <t>BBASP460</t>
  </si>
  <si>
    <t>PN 16,52</t>
  </si>
  <si>
    <t>PN 22,02</t>
  </si>
  <si>
    <t>PN 22,27</t>
  </si>
  <si>
    <t>PN 24,77</t>
  </si>
  <si>
    <t>BBDCB195</t>
  </si>
  <si>
    <t>BBDCB205</t>
  </si>
  <si>
    <t>BBDCB224</t>
  </si>
  <si>
    <t>BBDCB238</t>
  </si>
  <si>
    <t>PN 29,53</t>
  </si>
  <si>
    <t>PN 31,03</t>
  </si>
  <si>
    <t>PN 34,03</t>
  </si>
  <si>
    <t>PN 20,72</t>
  </si>
  <si>
    <t>PN 23,47</t>
  </si>
  <si>
    <t>PN 24,22</t>
  </si>
  <si>
    <t>PN 26,22</t>
  </si>
  <si>
    <t>PN 27,22</t>
  </si>
  <si>
    <t>BBDCD341</t>
  </si>
  <si>
    <t>PN 33,82</t>
  </si>
  <si>
    <t>BBDCF281</t>
  </si>
  <si>
    <t>PN 27,85</t>
  </si>
  <si>
    <t>BBDCN308</t>
  </si>
  <si>
    <t>BBDCO244</t>
  </si>
  <si>
    <t>BBDCO256</t>
  </si>
  <si>
    <t>BBDCO268</t>
  </si>
  <si>
    <t>BBDCO280</t>
  </si>
  <si>
    <t>BBDCP291</t>
  </si>
  <si>
    <t>PN 28,82</t>
  </si>
  <si>
    <t>BBSEB235</t>
  </si>
  <si>
    <t>BBSEB240</t>
  </si>
  <si>
    <t>BBSEB287</t>
  </si>
  <si>
    <t>BBSEB297</t>
  </si>
  <si>
    <t>BBSEB317</t>
  </si>
  <si>
    <t>BBSEC247</t>
  </si>
  <si>
    <t>BBSEM241</t>
  </si>
  <si>
    <t>ON 24,12</t>
  </si>
  <si>
    <t>BBSEN282</t>
  </si>
  <si>
    <t>BBSEN302</t>
  </si>
  <si>
    <t>BBSEO262</t>
  </si>
  <si>
    <t>BBSEO287</t>
  </si>
  <si>
    <t>BEEFN800</t>
  </si>
  <si>
    <t>BGIG21P026000</t>
  </si>
  <si>
    <t>BGIK21P023400</t>
  </si>
  <si>
    <t>BGIK21P026700</t>
  </si>
  <si>
    <t>BOVAA12</t>
  </si>
  <si>
    <t>BOVAC950</t>
  </si>
  <si>
    <t>BOVAD109</t>
  </si>
  <si>
    <t>BOVAD990</t>
  </si>
  <si>
    <t>BOVAF100</t>
  </si>
  <si>
    <t>BOVAF105</t>
  </si>
  <si>
    <t>BOVAF112</t>
  </si>
  <si>
    <t>BOVAF122</t>
  </si>
  <si>
    <t>BOVAF127</t>
  </si>
  <si>
    <t>BOVAM12</t>
  </si>
  <si>
    <t>BOVAN124</t>
  </si>
  <si>
    <t>BOVAP109</t>
  </si>
  <si>
    <t>BOVAP990</t>
  </si>
  <si>
    <t>BOVAR100</t>
  </si>
  <si>
    <t>BOVAR105</t>
  </si>
  <si>
    <t>BOVAR112</t>
  </si>
  <si>
    <t>BOVAV10</t>
  </si>
  <si>
    <t>BOVVA118</t>
  </si>
  <si>
    <t>UNT 104,47</t>
  </si>
  <si>
    <t>UNT 63,97</t>
  </si>
  <si>
    <t>UNT 64,97</t>
  </si>
  <si>
    <t>UNT 71,97</t>
  </si>
  <si>
    <t>UNT 76,97</t>
  </si>
  <si>
    <t>UNT 80,97</t>
  </si>
  <si>
    <t>UNT 82,97</t>
  </si>
  <si>
    <t>UNT 83,97</t>
  </si>
  <si>
    <t>UNT 86,97</t>
  </si>
  <si>
    <t>BPACA885</t>
  </si>
  <si>
    <t>UNT 87,97</t>
  </si>
  <si>
    <t>UNT 88,47</t>
  </si>
  <si>
    <t>UNT 88,97</t>
  </si>
  <si>
    <t>UNT 89,97</t>
  </si>
  <si>
    <t>UNT 91,47</t>
  </si>
  <si>
    <t>UNT 92,97</t>
  </si>
  <si>
    <t>UNT 94,47</t>
  </si>
  <si>
    <t>UNT 95,97</t>
  </si>
  <si>
    <t>UNT 97,47</t>
  </si>
  <si>
    <t>UNT 100,47</t>
  </si>
  <si>
    <t>UNT 102,47</t>
  </si>
  <si>
    <t>BPACB860</t>
  </si>
  <si>
    <t>UNT 85,47</t>
  </si>
  <si>
    <t>BPACB880</t>
  </si>
  <si>
    <t>UNT 87,47</t>
  </si>
  <si>
    <t>BPACB930</t>
  </si>
  <si>
    <t>UNT 92,47</t>
  </si>
  <si>
    <t>BPACB970</t>
  </si>
  <si>
    <t>UNT 96,47</t>
  </si>
  <si>
    <t>UNT 98,47</t>
  </si>
  <si>
    <t>UNT 89,47</t>
  </si>
  <si>
    <t>UNT 34,97</t>
  </si>
  <si>
    <t>UNT 36,47</t>
  </si>
  <si>
    <t>UNT 36,72</t>
  </si>
  <si>
    <t>UNT 37,47</t>
  </si>
  <si>
    <t>UNT 43,97</t>
  </si>
  <si>
    <t>UNT 131,47</t>
  </si>
  <si>
    <t>UNT 67,97</t>
  </si>
  <si>
    <t>UNT 75,97</t>
  </si>
  <si>
    <t>BPACM805</t>
  </si>
  <si>
    <t>UNT 79,97</t>
  </si>
  <si>
    <t>UNT 81,97</t>
  </si>
  <si>
    <t>UNT 84,97</t>
  </si>
  <si>
    <t>UNT 85,97</t>
  </si>
  <si>
    <t>BPACM885</t>
  </si>
  <si>
    <t>BPACN700</t>
  </si>
  <si>
    <t>UNT 69,47</t>
  </si>
  <si>
    <t>BPACN780</t>
  </si>
  <si>
    <t>UNT 77,47</t>
  </si>
  <si>
    <t>BPACN800</t>
  </si>
  <si>
    <t>UNT 79,47</t>
  </si>
  <si>
    <t>UNT 81,47</t>
  </si>
  <si>
    <t>BPACN840</t>
  </si>
  <si>
    <t>UNT 83,47</t>
  </si>
  <si>
    <t>BPACN880</t>
  </si>
  <si>
    <t>BRAPA701</t>
  </si>
  <si>
    <t>PN 70,13</t>
  </si>
  <si>
    <t>BRAPA811</t>
  </si>
  <si>
    <t>PN 81,13</t>
  </si>
  <si>
    <t>BRAPB700</t>
  </si>
  <si>
    <t>PN 70,00</t>
  </si>
  <si>
    <t>BRAPM681</t>
  </si>
  <si>
    <t>BRAPM691</t>
  </si>
  <si>
    <t>BRAPN680</t>
  </si>
  <si>
    <t>BRDTC221</t>
  </si>
  <si>
    <t>BRDTE231</t>
  </si>
  <si>
    <t>BRDTN202</t>
  </si>
  <si>
    <t>ON 19,89</t>
  </si>
  <si>
    <t>BRDTN225</t>
  </si>
  <si>
    <t>BRDTQ176</t>
  </si>
  <si>
    <t>BRDTQ221</t>
  </si>
  <si>
    <t>BRFSC240</t>
  </si>
  <si>
    <t>BRFSE212</t>
  </si>
  <si>
    <t>BRFSN175</t>
  </si>
  <si>
    <t>BRFSO190</t>
  </si>
  <si>
    <t>BRKMB265</t>
  </si>
  <si>
    <t>BRKMC240</t>
  </si>
  <si>
    <t>BRKMN180</t>
  </si>
  <si>
    <t>BRKMN190</t>
  </si>
  <si>
    <t>BRKMN225</t>
  </si>
  <si>
    <t>BRKMO215</t>
  </si>
  <si>
    <t>BRKMO250</t>
  </si>
  <si>
    <t>BRKMO260</t>
  </si>
  <si>
    <t>BRKMP205</t>
  </si>
  <si>
    <t>BRMLB920</t>
  </si>
  <si>
    <t>BRMLB940</t>
  </si>
  <si>
    <t>BRMLB960</t>
  </si>
  <si>
    <t>BRMLO840</t>
  </si>
  <si>
    <t>BRMLO860</t>
  </si>
  <si>
    <t>BRMLO880</t>
  </si>
  <si>
    <t>BRMLO960</t>
  </si>
  <si>
    <t>BRMLO980</t>
  </si>
  <si>
    <t>BRMLP800</t>
  </si>
  <si>
    <t>BRSRB150</t>
  </si>
  <si>
    <t>PNB 14,89</t>
  </si>
  <si>
    <t>BRSRB170</t>
  </si>
  <si>
    <t>PNB 16,89</t>
  </si>
  <si>
    <t>BTOWA580</t>
  </si>
  <si>
    <t>BTOWA640</t>
  </si>
  <si>
    <t>BTOWB560</t>
  </si>
  <si>
    <t>BTOWB720</t>
  </si>
  <si>
    <t>BTOWB750</t>
  </si>
  <si>
    <t>BTOWB800</t>
  </si>
  <si>
    <t>BTOWM940</t>
  </si>
  <si>
    <t>CCMH21C008900</t>
  </si>
  <si>
    <t>CCMK21P007100</t>
  </si>
  <si>
    <t>CCMN21P006000</t>
  </si>
  <si>
    <t>CCMN21P007000</t>
  </si>
  <si>
    <t>CCRON110</t>
  </si>
  <si>
    <t>ON 11,07</t>
  </si>
  <si>
    <t>CCRON113</t>
  </si>
  <si>
    <t>CCRON115</t>
  </si>
  <si>
    <t>CCRON118</t>
  </si>
  <si>
    <t>CCRON120</t>
  </si>
  <si>
    <t>CESPB290</t>
  </si>
  <si>
    <t>CIELB475</t>
  </si>
  <si>
    <t>CIELB650</t>
  </si>
  <si>
    <t>CIELB660</t>
  </si>
  <si>
    <t>ON 8,55</t>
  </si>
  <si>
    <t>CIELC400</t>
  </si>
  <si>
    <t>CIELC430</t>
  </si>
  <si>
    <t>CIELC450</t>
  </si>
  <si>
    <t>CIELN280</t>
  </si>
  <si>
    <t>ON 2,75</t>
  </si>
  <si>
    <t>CIELN405</t>
  </si>
  <si>
    <t>CIELN415</t>
  </si>
  <si>
    <t>CIELN435</t>
  </si>
  <si>
    <t>CIELN495</t>
  </si>
  <si>
    <t>CIELN660</t>
  </si>
  <si>
    <t>CIELO310</t>
  </si>
  <si>
    <t>ON 3,05</t>
  </si>
  <si>
    <t>CMIGA159</t>
  </si>
  <si>
    <t>CMIGB121</t>
  </si>
  <si>
    <t>PN 12,01</t>
  </si>
  <si>
    <t>CMIGB124</t>
  </si>
  <si>
    <t>CMIGB169</t>
  </si>
  <si>
    <t>CMIGC144</t>
  </si>
  <si>
    <t>CMIGN104</t>
  </si>
  <si>
    <t>CMIGN116</t>
  </si>
  <si>
    <t>CMIGN121</t>
  </si>
  <si>
    <t>COGNB800</t>
  </si>
  <si>
    <t>COGNC470</t>
  </si>
  <si>
    <t>COGNC490</t>
  </si>
  <si>
    <t>COGNL500</t>
  </si>
  <si>
    <t>COGNN370</t>
  </si>
  <si>
    <t>COGNN680</t>
  </si>
  <si>
    <t>COGNN800</t>
  </si>
  <si>
    <t>COGNO400</t>
  </si>
  <si>
    <t>COGNO420</t>
  </si>
  <si>
    <t>COGNO460</t>
  </si>
  <si>
    <t>COGNO470</t>
  </si>
  <si>
    <t>COGNO480</t>
  </si>
  <si>
    <t>COGNO540</t>
  </si>
  <si>
    <t>COGNO650</t>
  </si>
  <si>
    <t>COGNX500</t>
  </si>
  <si>
    <t>CPLEM770</t>
  </si>
  <si>
    <t>CPLEM780</t>
  </si>
  <si>
    <t>CPLEN680</t>
  </si>
  <si>
    <t>CPLEN770</t>
  </si>
  <si>
    <t>CPLEN780</t>
  </si>
  <si>
    <t>CSANN850</t>
  </si>
  <si>
    <t>CSANO750</t>
  </si>
  <si>
    <t>CSMGA560</t>
  </si>
  <si>
    <t>CSMGA570</t>
  </si>
  <si>
    <t>ON 16,84</t>
  </si>
  <si>
    <t>CSMGB173</t>
  </si>
  <si>
    <t>ON 17,34</t>
  </si>
  <si>
    <t>CSNAA360</t>
  </si>
  <si>
    <t>CSNAA370</t>
  </si>
  <si>
    <t>CSNAA410</t>
  </si>
  <si>
    <t>CSNAA420</t>
  </si>
  <si>
    <t>CSNAA430</t>
  </si>
  <si>
    <t>CSNAA440</t>
  </si>
  <si>
    <t>CSNAA450</t>
  </si>
  <si>
    <t>CSNAB380</t>
  </si>
  <si>
    <t>CSNAB390</t>
  </si>
  <si>
    <t>CSNAB400</t>
  </si>
  <si>
    <t>CSNAB410</t>
  </si>
  <si>
    <t>CSNAB420</t>
  </si>
  <si>
    <t>CSNAB445</t>
  </si>
  <si>
    <t>CSNAB465</t>
  </si>
  <si>
    <t>CSNAC314</t>
  </si>
  <si>
    <t>CSNAC344</t>
  </si>
  <si>
    <t>CSNAC354</t>
  </si>
  <si>
    <t>CSNAM350</t>
  </si>
  <si>
    <t>CSNAM360</t>
  </si>
  <si>
    <t>CSNAM370</t>
  </si>
  <si>
    <t>CSNAM380</t>
  </si>
  <si>
    <t>CSNAN225</t>
  </si>
  <si>
    <t>CSNAN252</t>
  </si>
  <si>
    <t>CSNAN272</t>
  </si>
  <si>
    <t>CSNAN277</t>
  </si>
  <si>
    <t>CSNAN340</t>
  </si>
  <si>
    <t>CSNAN350</t>
  </si>
  <si>
    <t>CSNAN360</t>
  </si>
  <si>
    <t>CSNAN370</t>
  </si>
  <si>
    <t>CSNAN465</t>
  </si>
  <si>
    <t>CSNAO264</t>
  </si>
  <si>
    <t>CSNAO299</t>
  </si>
  <si>
    <t>CSNAO314</t>
  </si>
  <si>
    <t>CSNAO354</t>
  </si>
  <si>
    <t>CVCBN145</t>
  </si>
  <si>
    <t>CYREC257</t>
  </si>
  <si>
    <t>CYREC284</t>
  </si>
  <si>
    <t>ON 28,44</t>
  </si>
  <si>
    <t>CYREC289</t>
  </si>
  <si>
    <t>ON 28,94</t>
  </si>
  <si>
    <t>CYREC299</t>
  </si>
  <si>
    <t>CYREM274</t>
  </si>
  <si>
    <t>CYREN252</t>
  </si>
  <si>
    <t>ON 23,68</t>
  </si>
  <si>
    <t>CYREN262</t>
  </si>
  <si>
    <t>CYREN287</t>
  </si>
  <si>
    <t>CYREO284</t>
  </si>
  <si>
    <t>DOLG21P005125</t>
  </si>
  <si>
    <t>DOLG21P005225</t>
  </si>
  <si>
    <t>DOLH21C005200</t>
  </si>
  <si>
    <t>DOLH21P004950</t>
  </si>
  <si>
    <t>DOLJ21C006100</t>
  </si>
  <si>
    <t>DOLJ21P004300</t>
  </si>
  <si>
    <t>DOLJ21P004400</t>
  </si>
  <si>
    <t>DOLN21C004700</t>
  </si>
  <si>
    <t>DOLN21C005700</t>
  </si>
  <si>
    <t>DOLN21P005700</t>
  </si>
  <si>
    <t>DTEXA200</t>
  </si>
  <si>
    <t>DTEXB217</t>
  </si>
  <si>
    <t>ECORB135</t>
  </si>
  <si>
    <t>ECORO120</t>
  </si>
  <si>
    <t>EGIEB451</t>
  </si>
  <si>
    <t>EGIEC443</t>
  </si>
  <si>
    <t>ON 44,39</t>
  </si>
  <si>
    <t>EGIEN406</t>
  </si>
  <si>
    <t>EGIEN411</t>
  </si>
  <si>
    <t>EGIEN421</t>
  </si>
  <si>
    <t>EGIEN431</t>
  </si>
  <si>
    <t>EGIEN456</t>
  </si>
  <si>
    <t>EGIEO398</t>
  </si>
  <si>
    <t>ON 39,89</t>
  </si>
  <si>
    <t>EGIEO438</t>
  </si>
  <si>
    <t>ON 43,89</t>
  </si>
  <si>
    <t>ELETB337</t>
  </si>
  <si>
    <t>ELETB351</t>
  </si>
  <si>
    <t>PNB 35,50</t>
  </si>
  <si>
    <t>ELETB352</t>
  </si>
  <si>
    <t>ELETC314</t>
  </si>
  <si>
    <t>ELETF400</t>
  </si>
  <si>
    <t>ELETF60</t>
  </si>
  <si>
    <t>ELETF65</t>
  </si>
  <si>
    <t>ELETM265</t>
  </si>
  <si>
    <t>ELETM351</t>
  </si>
  <si>
    <t>ELETN322</t>
  </si>
  <si>
    <t>ELETN324</t>
  </si>
  <si>
    <t>ELETN327</t>
  </si>
  <si>
    <t>ELETN351</t>
  </si>
  <si>
    <t>ELETN352</t>
  </si>
  <si>
    <t>ELETO329</t>
  </si>
  <si>
    <t>ELETO354</t>
  </si>
  <si>
    <t>ELETO359</t>
  </si>
  <si>
    <t>ELETR400</t>
  </si>
  <si>
    <t>EMBRB105</t>
  </si>
  <si>
    <t>EMBRC860</t>
  </si>
  <si>
    <t>EMBRC880</t>
  </si>
  <si>
    <t>EMBRC900</t>
  </si>
  <si>
    <t>EMBRN760</t>
  </si>
  <si>
    <t>EMBRO720</t>
  </si>
  <si>
    <t>EMBRO780</t>
  </si>
  <si>
    <t>EMBRO800</t>
  </si>
  <si>
    <t>ENATB105</t>
  </si>
  <si>
    <t>ENBRB190</t>
  </si>
  <si>
    <t>ENBRC200</t>
  </si>
  <si>
    <t>ENBRO190</t>
  </si>
  <si>
    <t>ENBRO195</t>
  </si>
  <si>
    <t>ENEVN605</t>
  </si>
  <si>
    <t>ENGIN450</t>
  </si>
  <si>
    <t>UNT 45,00</t>
  </si>
  <si>
    <t>ENGIN495</t>
  </si>
  <si>
    <t>EQTLC240</t>
  </si>
  <si>
    <t>EQTLO220</t>
  </si>
  <si>
    <t>EZTCB420</t>
  </si>
  <si>
    <t>EZTCB425</t>
  </si>
  <si>
    <t>EZTCM340</t>
  </si>
  <si>
    <t>EZTCN380</t>
  </si>
  <si>
    <t>EZTCN400</t>
  </si>
  <si>
    <t>ON 25,80</t>
  </si>
  <si>
    <t>ON 27,30</t>
  </si>
  <si>
    <t>ON 27,80</t>
  </si>
  <si>
    <t>ON 28,05</t>
  </si>
  <si>
    <t>ON 28,30</t>
  </si>
  <si>
    <t>ON 28,80</t>
  </si>
  <si>
    <t>ON 29,80</t>
  </si>
  <si>
    <t>ON 32,30</t>
  </si>
  <si>
    <t>FLRYC312</t>
  </si>
  <si>
    <t>ON 22,80</t>
  </si>
  <si>
    <t>ON 27,55</t>
  </si>
  <si>
    <t>ON 21,05</t>
  </si>
  <si>
    <t>ON 23,05</t>
  </si>
  <si>
    <t>ON 24,05</t>
  </si>
  <si>
    <t>FLRYN240</t>
  </si>
  <si>
    <t>ON 23,80</t>
  </si>
  <si>
    <t>ON 20,30</t>
  </si>
  <si>
    <t>GFSAC480</t>
  </si>
  <si>
    <t>GFSAN400</t>
  </si>
  <si>
    <t>GGBRA280</t>
  </si>
  <si>
    <t>PN 27,71</t>
  </si>
  <si>
    <t>GGBRA290</t>
  </si>
  <si>
    <t>GGBRB171</t>
  </si>
  <si>
    <t>GGBRB280</t>
  </si>
  <si>
    <t>PN 27,74</t>
  </si>
  <si>
    <t>GGBRB282</t>
  </si>
  <si>
    <t>PN 28,24</t>
  </si>
  <si>
    <t>GGBRB290</t>
  </si>
  <si>
    <t>PN 28,74</t>
  </si>
  <si>
    <t>GGBRB292</t>
  </si>
  <si>
    <t>PN 29,24</t>
  </si>
  <si>
    <t>GGBRB302</t>
  </si>
  <si>
    <t>PN 30,24</t>
  </si>
  <si>
    <t>GGBRB312</t>
  </si>
  <si>
    <t>PN 31,24</t>
  </si>
  <si>
    <t>GGBRB322</t>
  </si>
  <si>
    <t>PN 32,24</t>
  </si>
  <si>
    <t>GGBRB332</t>
  </si>
  <si>
    <t>PN 33,24</t>
  </si>
  <si>
    <t>GGBRB342</t>
  </si>
  <si>
    <t>PN 34,24</t>
  </si>
  <si>
    <t>GGBRB352</t>
  </si>
  <si>
    <t>PN 35,24</t>
  </si>
  <si>
    <t>GGBRB362</t>
  </si>
  <si>
    <t>PN 36,24</t>
  </si>
  <si>
    <t>GGBRB372</t>
  </si>
  <si>
    <t>PN 37,24</t>
  </si>
  <si>
    <t>GGBRC277</t>
  </si>
  <si>
    <t>GGBRC282</t>
  </si>
  <si>
    <t>GGBRC287</t>
  </si>
  <si>
    <t>GGBRK302</t>
  </si>
  <si>
    <t>GGBRM254</t>
  </si>
  <si>
    <t>GGBRM259</t>
  </si>
  <si>
    <t>GGBRM262</t>
  </si>
  <si>
    <t>GGBRM267</t>
  </si>
  <si>
    <t>GGBRM269</t>
  </si>
  <si>
    <t>GGBRM280</t>
  </si>
  <si>
    <t>GGBRM290</t>
  </si>
  <si>
    <t>GGBRN201</t>
  </si>
  <si>
    <t>GGBRN203</t>
  </si>
  <si>
    <t>GGBRN206</t>
  </si>
  <si>
    <t>GGBRN256</t>
  </si>
  <si>
    <t>GGBRN260</t>
  </si>
  <si>
    <t>GGBRN268</t>
  </si>
  <si>
    <t>GGBRN280</t>
  </si>
  <si>
    <t>GGBRN282</t>
  </si>
  <si>
    <t>GGBRW262</t>
  </si>
  <si>
    <t>GNDIN690</t>
  </si>
  <si>
    <t>GOAUA130</t>
  </si>
  <si>
    <t>PN 12,83</t>
  </si>
  <si>
    <t>GOAUA133</t>
  </si>
  <si>
    <t>PN 13,33</t>
  </si>
  <si>
    <t>GOAUA138</t>
  </si>
  <si>
    <t>PN 13,83</t>
  </si>
  <si>
    <t>GOAUA148</t>
  </si>
  <si>
    <t>PN 14,83</t>
  </si>
  <si>
    <t>GOAUB130</t>
  </si>
  <si>
    <t>PN 12,92</t>
  </si>
  <si>
    <t>GOAUB145</t>
  </si>
  <si>
    <t>PN 14,42</t>
  </si>
  <si>
    <t>GOAUB159</t>
  </si>
  <si>
    <t>PN 15,92</t>
  </si>
  <si>
    <t>GOAUC124</t>
  </si>
  <si>
    <t>GOAUC129</t>
  </si>
  <si>
    <t>GOAUM120</t>
  </si>
  <si>
    <t>GOAUM125</t>
  </si>
  <si>
    <t>GOAUN120</t>
  </si>
  <si>
    <t>GOAUN125</t>
  </si>
  <si>
    <t>GOAUN940</t>
  </si>
  <si>
    <t>PN 9,32</t>
  </si>
  <si>
    <t>GOLLB257</t>
  </si>
  <si>
    <t>GOLLC342</t>
  </si>
  <si>
    <t>GOLLD345</t>
  </si>
  <si>
    <t>GOLLN247</t>
  </si>
  <si>
    <t>HYPEB300</t>
  </si>
  <si>
    <t>HYPEB332</t>
  </si>
  <si>
    <t>HYPEB342</t>
  </si>
  <si>
    <t>HYPEB352</t>
  </si>
  <si>
    <t>HYPEN312</t>
  </si>
  <si>
    <t>HYPEN342</t>
  </si>
  <si>
    <t>HYPEN352</t>
  </si>
  <si>
    <t>HYPEO335</t>
  </si>
  <si>
    <t>IBOVB131</t>
  </si>
  <si>
    <t>IBO 131000</t>
  </si>
  <si>
    <t>IBOVC125</t>
  </si>
  <si>
    <t>IBOVC127</t>
  </si>
  <si>
    <t>IBOVC128</t>
  </si>
  <si>
    <t>IBOVC131</t>
  </si>
  <si>
    <t>IBOVC18</t>
  </si>
  <si>
    <t>IBOVO18</t>
  </si>
  <si>
    <t>IDIF22C295400</t>
  </si>
  <si>
    <t>IDIV21P291500</t>
  </si>
  <si>
    <t>IGTAB360</t>
  </si>
  <si>
    <t>IGTAM287</t>
  </si>
  <si>
    <t>IGTAM295</t>
  </si>
  <si>
    <t>IGTAN320</t>
  </si>
  <si>
    <t>IGTAN330</t>
  </si>
  <si>
    <t>IRBRB570</t>
  </si>
  <si>
    <t>IRBRC808</t>
  </si>
  <si>
    <t>ON 8,08</t>
  </si>
  <si>
    <t>IRBRC848</t>
  </si>
  <si>
    <t>ON 8,48</t>
  </si>
  <si>
    <t>IRBRE820</t>
  </si>
  <si>
    <t>IRBRN117</t>
  </si>
  <si>
    <t>IRBRO808</t>
  </si>
  <si>
    <t>IRBRO918</t>
  </si>
  <si>
    <t>ON 9,18</t>
  </si>
  <si>
    <t>IRBRQ820</t>
  </si>
  <si>
    <t>ITSAB100</t>
  </si>
  <si>
    <t>ITSAB931</t>
  </si>
  <si>
    <t>ITSAC129</t>
  </si>
  <si>
    <t>ITUBA193</t>
  </si>
  <si>
    <t>ITUBA359</t>
  </si>
  <si>
    <t>PN 36,05</t>
  </si>
  <si>
    <t>ITUBB226</t>
  </si>
  <si>
    <t>ITUBB236</t>
  </si>
  <si>
    <t>ITUBB258</t>
  </si>
  <si>
    <t>ITUBB266</t>
  </si>
  <si>
    <t>ITUBB330</t>
  </si>
  <si>
    <t>ITUBB338</t>
  </si>
  <si>
    <t>ITUBB345</t>
  </si>
  <si>
    <t>ITUBB348</t>
  </si>
  <si>
    <t>PN 35,11</t>
  </si>
  <si>
    <t>ITUBB353</t>
  </si>
  <si>
    <t>PN 35,36</t>
  </si>
  <si>
    <t>ITUBB355</t>
  </si>
  <si>
    <t>ITUBB358</t>
  </si>
  <si>
    <t>PN 35,86</t>
  </si>
  <si>
    <t>ITUBB360</t>
  </si>
  <si>
    <t>PN 36,11</t>
  </si>
  <si>
    <t>ITUBB363</t>
  </si>
  <si>
    <t>ITUBB368</t>
  </si>
  <si>
    <t>ITUBB373</t>
  </si>
  <si>
    <t>ITUBB375</t>
  </si>
  <si>
    <t>ITUBB383</t>
  </si>
  <si>
    <t>ITUBC149</t>
  </si>
  <si>
    <t>ITUBC229</t>
  </si>
  <si>
    <t>ITUBC308</t>
  </si>
  <si>
    <t>ITUBC321</t>
  </si>
  <si>
    <t>ITUBN231</t>
  </si>
  <si>
    <t>ITUBN266</t>
  </si>
  <si>
    <t>ITUBN303</t>
  </si>
  <si>
    <t>ITUBO255</t>
  </si>
  <si>
    <t>ITUBO292</t>
  </si>
  <si>
    <t>JBSSB275</t>
  </si>
  <si>
    <t>JBSSB277</t>
  </si>
  <si>
    <t>JBSSB295</t>
  </si>
  <si>
    <t>JBSSC245</t>
  </si>
  <si>
    <t>JBSSN180</t>
  </si>
  <si>
    <t>JBSSO222</t>
  </si>
  <si>
    <t>JHSFC753</t>
  </si>
  <si>
    <t>JHSFC830</t>
  </si>
  <si>
    <t>JHSFC863</t>
  </si>
  <si>
    <t>ON 8,63</t>
  </si>
  <si>
    <t>JHSFD770</t>
  </si>
  <si>
    <t>JHSFD900</t>
  </si>
  <si>
    <t>JHSFD910</t>
  </si>
  <si>
    <t>JHSFO683</t>
  </si>
  <si>
    <t>JHSFP690</t>
  </si>
  <si>
    <t>JHSFP700</t>
  </si>
  <si>
    <t>JHSFP730</t>
  </si>
  <si>
    <t>KLBNA300</t>
  </si>
  <si>
    <t>UNT 30,00</t>
  </si>
  <si>
    <t>KLBNB280</t>
  </si>
  <si>
    <t>KLBNB290</t>
  </si>
  <si>
    <t>UNT 29,00</t>
  </si>
  <si>
    <t>KLBNO250</t>
  </si>
  <si>
    <t>PN 39,76</t>
  </si>
  <si>
    <t>LAMEE229</t>
  </si>
  <si>
    <t>PN 34,76</t>
  </si>
  <si>
    <t>LAMEN204</t>
  </si>
  <si>
    <t>LAMEN214</t>
  </si>
  <si>
    <t>PN 21,16</t>
  </si>
  <si>
    <t>LAMEN284</t>
  </si>
  <si>
    <t>PN 28,41</t>
  </si>
  <si>
    <t>LAMEO208</t>
  </si>
  <si>
    <t>PN 22,08</t>
  </si>
  <si>
    <t>LAMEO238</t>
  </si>
  <si>
    <t>LCAMN270</t>
  </si>
  <si>
    <t>LIGTA253</t>
  </si>
  <si>
    <t>ON 25,35</t>
  </si>
  <si>
    <t>LIGTB240</t>
  </si>
  <si>
    <t>LRENA408</t>
  </si>
  <si>
    <t>LRENB408</t>
  </si>
  <si>
    <t>LRENB418</t>
  </si>
  <si>
    <t>LRENB470</t>
  </si>
  <si>
    <t>LRENC420</t>
  </si>
  <si>
    <t>LRENM388</t>
  </si>
  <si>
    <t>LRENN322</t>
  </si>
  <si>
    <t>ON 32,04</t>
  </si>
  <si>
    <t>LRENN385</t>
  </si>
  <si>
    <t>LRENN415</t>
  </si>
  <si>
    <t>ON 41,54</t>
  </si>
  <si>
    <t>LRENO435</t>
  </si>
  <si>
    <t>LRENP456</t>
  </si>
  <si>
    <t>MDIAB380</t>
  </si>
  <si>
    <t>MDIAM330</t>
  </si>
  <si>
    <t>MDIAN320</t>
  </si>
  <si>
    <t>MDIAN330</t>
  </si>
  <si>
    <t>MEALF460</t>
  </si>
  <si>
    <t>MEALR400</t>
  </si>
  <si>
    <t>MGLUC279</t>
  </si>
  <si>
    <t>MGLUO209</t>
  </si>
  <si>
    <t>MGLUO262</t>
  </si>
  <si>
    <t>ON 16,62</t>
  </si>
  <si>
    <t>ON 21,37</t>
  </si>
  <si>
    <t>ON 20,87</t>
  </si>
  <si>
    <t>MOVIB250</t>
  </si>
  <si>
    <t>ON 24,87</t>
  </si>
  <si>
    <t>ON 15,87</t>
  </si>
  <si>
    <t>ON 14,87</t>
  </si>
  <si>
    <t>MOVIN180</t>
  </si>
  <si>
    <t>ON 17,87</t>
  </si>
  <si>
    <t>MRFGB135</t>
  </si>
  <si>
    <t>MRFGC140</t>
  </si>
  <si>
    <t>MRFGC142</t>
  </si>
  <si>
    <t>MRFGC145</t>
  </si>
  <si>
    <t>MRFGC160</t>
  </si>
  <si>
    <t>MRFGC180</t>
  </si>
  <si>
    <t>MRFGN115</t>
  </si>
  <si>
    <t>MRFGN125</t>
  </si>
  <si>
    <t>MRFGN155</t>
  </si>
  <si>
    <t>MRFGO140</t>
  </si>
  <si>
    <t>MRVEB177</t>
  </si>
  <si>
    <t>MRVEB182</t>
  </si>
  <si>
    <t>MRVEB222</t>
  </si>
  <si>
    <t>MRVEC197</t>
  </si>
  <si>
    <t>MRVEN167</t>
  </si>
  <si>
    <t>MRVEO197</t>
  </si>
  <si>
    <t>MULTA185</t>
  </si>
  <si>
    <t>MULTB235</t>
  </si>
  <si>
    <t>MULTM185</t>
  </si>
  <si>
    <t>MULTM190</t>
  </si>
  <si>
    <t>ON 18,61</t>
  </si>
  <si>
    <t>MULTO225</t>
  </si>
  <si>
    <t>MYPKA150</t>
  </si>
  <si>
    <t>MYPKB170</t>
  </si>
  <si>
    <t>MYPKM150</t>
  </si>
  <si>
    <t>MYPKN150</t>
  </si>
  <si>
    <t>ON 18,31</t>
  </si>
  <si>
    <t>ON 18,81</t>
  </si>
  <si>
    <t>ON 19,81</t>
  </si>
  <si>
    <t>ON 20,81</t>
  </si>
  <si>
    <t>ON 17,81</t>
  </si>
  <si>
    <t>NEOEB190</t>
  </si>
  <si>
    <t>NEOEB210</t>
  </si>
  <si>
    <t>NEOEN180</t>
  </si>
  <si>
    <t>NTCOO495</t>
  </si>
  <si>
    <t>NTCOO510</t>
  </si>
  <si>
    <t>NTCOP542</t>
  </si>
  <si>
    <t>PCARA805</t>
  </si>
  <si>
    <t>PCARC760</t>
  </si>
  <si>
    <t>PCARC820</t>
  </si>
  <si>
    <t>PCARC840</t>
  </si>
  <si>
    <t>PCARN700</t>
  </si>
  <si>
    <t>PCARO620</t>
  </si>
  <si>
    <t>PETRA102</t>
  </si>
  <si>
    <t>PETRA107</t>
  </si>
  <si>
    <t>PN 10,75</t>
  </si>
  <si>
    <t>PETRB130</t>
  </si>
  <si>
    <t>PETRB135</t>
  </si>
  <si>
    <t>PETRB14</t>
  </si>
  <si>
    <t>PETRB15</t>
  </si>
  <si>
    <t>PETRB16</t>
  </si>
  <si>
    <t>PETRB18</t>
  </si>
  <si>
    <t>PETRB194</t>
  </si>
  <si>
    <t>PETRB294</t>
  </si>
  <si>
    <t>PETRB324</t>
  </si>
  <si>
    <t>PETRB334</t>
  </si>
  <si>
    <t>PETRB341</t>
  </si>
  <si>
    <t>PETRC308</t>
  </si>
  <si>
    <t>PETRE311</t>
  </si>
  <si>
    <t>PETRE331</t>
  </si>
  <si>
    <t>PETRE366</t>
  </si>
  <si>
    <t>PETRG310</t>
  </si>
  <si>
    <t>PETRJ310</t>
  </si>
  <si>
    <t>PETRJ320</t>
  </si>
  <si>
    <t>PETRM336</t>
  </si>
  <si>
    <t>PETRM450</t>
  </si>
  <si>
    <t>PETRN105</t>
  </si>
  <si>
    <t>PETRN134</t>
  </si>
  <si>
    <t>PETRN14</t>
  </si>
  <si>
    <t>PETRN15</t>
  </si>
  <si>
    <t>PETRN16</t>
  </si>
  <si>
    <t>PETRN18</t>
  </si>
  <si>
    <t>PETRN294</t>
  </si>
  <si>
    <t>PETRN324</t>
  </si>
  <si>
    <t>PETRN334</t>
  </si>
  <si>
    <t>PETRN386</t>
  </si>
  <si>
    <t>PETRO308</t>
  </si>
  <si>
    <t>PETRQ296</t>
  </si>
  <si>
    <t>PETRQ311</t>
  </si>
  <si>
    <t>PETRS310</t>
  </si>
  <si>
    <t>PETRV310</t>
  </si>
  <si>
    <t>PETRV320</t>
  </si>
  <si>
    <t>POMOB310</t>
  </si>
  <si>
    <t>PRIOA750</t>
  </si>
  <si>
    <t>PRIOA760</t>
  </si>
  <si>
    <t>PRIOA790</t>
  </si>
  <si>
    <t>PRIOA800</t>
  </si>
  <si>
    <t>PRIOA840</t>
  </si>
  <si>
    <t>PRIOA850</t>
  </si>
  <si>
    <t>PRIOB720</t>
  </si>
  <si>
    <t>PRIOB760</t>
  </si>
  <si>
    <t>PRIOB780</t>
  </si>
  <si>
    <t>PRIOB800</t>
  </si>
  <si>
    <t>PRIOB820</t>
  </si>
  <si>
    <t>PRIOM650</t>
  </si>
  <si>
    <t>PRIOM700</t>
  </si>
  <si>
    <t>PRIOM710</t>
  </si>
  <si>
    <t>PRIOM720</t>
  </si>
  <si>
    <t>PRIOM730</t>
  </si>
  <si>
    <t>PRIOM740</t>
  </si>
  <si>
    <t>PRIOM750</t>
  </si>
  <si>
    <t>PRIOM760</t>
  </si>
  <si>
    <t>PRION680</t>
  </si>
  <si>
    <t>PRION700</t>
  </si>
  <si>
    <t>PRION720</t>
  </si>
  <si>
    <t>PRION760</t>
  </si>
  <si>
    <t>PSSAB510</t>
  </si>
  <si>
    <t>PSSAM460</t>
  </si>
  <si>
    <t>PSSAN445</t>
  </si>
  <si>
    <t>ON 44,52</t>
  </si>
  <si>
    <t>PSSAN455</t>
  </si>
  <si>
    <t>ON 45,52</t>
  </si>
  <si>
    <t>PSSAN465</t>
  </si>
  <si>
    <t>ON 46,52</t>
  </si>
  <si>
    <t>PSSAN485</t>
  </si>
  <si>
    <t>ON 48,52</t>
  </si>
  <si>
    <t>QUALB340</t>
  </si>
  <si>
    <t>QUALM288</t>
  </si>
  <si>
    <t>QUALM333</t>
  </si>
  <si>
    <t>QUALN305</t>
  </si>
  <si>
    <t>RADLN215</t>
  </si>
  <si>
    <t>RADLN220</t>
  </si>
  <si>
    <t>RADLO239</t>
  </si>
  <si>
    <t>ON 23,97</t>
  </si>
  <si>
    <t>RAILA145</t>
  </si>
  <si>
    <t>RAILB215</t>
  </si>
  <si>
    <t>RAILD196</t>
  </si>
  <si>
    <t>RAILF195</t>
  </si>
  <si>
    <t>RAILF217</t>
  </si>
  <si>
    <t>RAILN165</t>
  </si>
  <si>
    <t>RAILN220</t>
  </si>
  <si>
    <t>RAILN230</t>
  </si>
  <si>
    <t>RAILR187</t>
  </si>
  <si>
    <t>RAILR195</t>
  </si>
  <si>
    <t>RAPTA156</t>
  </si>
  <si>
    <t>RAPTA166</t>
  </si>
  <si>
    <t>RAPTN130</t>
  </si>
  <si>
    <t>RENTB720</t>
  </si>
  <si>
    <t>ON 71,93</t>
  </si>
  <si>
    <t>RENTB730</t>
  </si>
  <si>
    <t>ON 72,93</t>
  </si>
  <si>
    <t>RENTC670</t>
  </si>
  <si>
    <t>RENTC785</t>
  </si>
  <si>
    <t>RENTM696</t>
  </si>
  <si>
    <t>RENTN570</t>
  </si>
  <si>
    <t>ON 56,93</t>
  </si>
  <si>
    <t>RENTO650</t>
  </si>
  <si>
    <t>RENTO670</t>
  </si>
  <si>
    <t>SANBB337</t>
  </si>
  <si>
    <t>SAPRB290</t>
  </si>
  <si>
    <t>UNT 28,59</t>
  </si>
  <si>
    <t>SAPRM235</t>
  </si>
  <si>
    <t>UNT 23,09</t>
  </si>
  <si>
    <t>SAPRN220</t>
  </si>
  <si>
    <t>UNT 21,59</t>
  </si>
  <si>
    <t>SAPRN230</t>
  </si>
  <si>
    <t>UNT 22,59</t>
  </si>
  <si>
    <t>SBSPA330</t>
  </si>
  <si>
    <t>SBSPA420</t>
  </si>
  <si>
    <t>SBSPA425</t>
  </si>
  <si>
    <t>SBSPB420</t>
  </si>
  <si>
    <t>SBSPB425</t>
  </si>
  <si>
    <t>SBSPB465</t>
  </si>
  <si>
    <t>SBSPC435</t>
  </si>
  <si>
    <t>SBSPF400</t>
  </si>
  <si>
    <t>SBSPF500</t>
  </si>
  <si>
    <t>SBSPF65</t>
  </si>
  <si>
    <t>SBSPF70</t>
  </si>
  <si>
    <t>SBSPM395</t>
  </si>
  <si>
    <t>SBSPM415</t>
  </si>
  <si>
    <t>SBSPN320</t>
  </si>
  <si>
    <t>SBSPN415</t>
  </si>
  <si>
    <t>SBSPO510</t>
  </si>
  <si>
    <t>SBSPR400</t>
  </si>
  <si>
    <t>SBSPR500</t>
  </si>
  <si>
    <t>SBSPR590</t>
  </si>
  <si>
    <t>SEERB178</t>
  </si>
  <si>
    <t>ON 17,74</t>
  </si>
  <si>
    <t>SMALA140</t>
  </si>
  <si>
    <t>SMLSB185</t>
  </si>
  <si>
    <t>ON 18,13</t>
  </si>
  <si>
    <t>SMLSB205</t>
  </si>
  <si>
    <t>SMLSB240</t>
  </si>
  <si>
    <t>SMLSB271</t>
  </si>
  <si>
    <t>ON 27,13</t>
  </si>
  <si>
    <t>SMTOA285</t>
  </si>
  <si>
    <t>STBPN530</t>
  </si>
  <si>
    <t>UNT 43,63</t>
  </si>
  <si>
    <t>SULAB418</t>
  </si>
  <si>
    <t>UNT 41,71</t>
  </si>
  <si>
    <t>SULAB428</t>
  </si>
  <si>
    <t>UNT 42,71</t>
  </si>
  <si>
    <t>UNT 43,71</t>
  </si>
  <si>
    <t>UNT 44,71</t>
  </si>
  <si>
    <t>UNT 45,71</t>
  </si>
  <si>
    <t>UNT 46,71</t>
  </si>
  <si>
    <t>UNT 19,18</t>
  </si>
  <si>
    <t>UNT 33,08</t>
  </si>
  <si>
    <t>UNT 40,71</t>
  </si>
  <si>
    <t>UNT 39,71</t>
  </si>
  <si>
    <t>UNT 37,58</t>
  </si>
  <si>
    <t>UNT 15,74</t>
  </si>
  <si>
    <t>SUZBB610</t>
  </si>
  <si>
    <t>ON 61,29</t>
  </si>
  <si>
    <t>SUZBC620</t>
  </si>
  <si>
    <t>SUZBC630</t>
  </si>
  <si>
    <t>SUZBC640</t>
  </si>
  <si>
    <t>SUZBC670</t>
  </si>
  <si>
    <t>SUZBN572</t>
  </si>
  <si>
    <t>SUZBN592</t>
  </si>
  <si>
    <t>SUZBO550</t>
  </si>
  <si>
    <t>SUZBO570</t>
  </si>
  <si>
    <t>SUZBO600</t>
  </si>
  <si>
    <t>TAEEB333</t>
  </si>
  <si>
    <t>TAEEB343</t>
  </si>
  <si>
    <t>UNT 34,24</t>
  </si>
  <si>
    <t>TAEEN313</t>
  </si>
  <si>
    <t>UNT 31,24</t>
  </si>
  <si>
    <t>TAEEO301</t>
  </si>
  <si>
    <t>UNT 30,12</t>
  </si>
  <si>
    <t>TIETB177</t>
  </si>
  <si>
    <t>UNT 17,77</t>
  </si>
  <si>
    <t>TIETM162</t>
  </si>
  <si>
    <t>TIETN157</t>
  </si>
  <si>
    <t>UNT 15,77</t>
  </si>
  <si>
    <t>TIMSN130</t>
  </si>
  <si>
    <t>ON 12,80</t>
  </si>
  <si>
    <t>TOTSB264</t>
  </si>
  <si>
    <t>TOTSB294</t>
  </si>
  <si>
    <t>ON 29,42</t>
  </si>
  <si>
    <t>TOTSB314</t>
  </si>
  <si>
    <t>ON 31,42</t>
  </si>
  <si>
    <t>TOTSN244</t>
  </si>
  <si>
    <t>TRPLB300</t>
  </si>
  <si>
    <t>TRPLM280</t>
  </si>
  <si>
    <t>TUPYA230</t>
  </si>
  <si>
    <t>UGPAB237</t>
  </si>
  <si>
    <t>UGPAM250</t>
  </si>
  <si>
    <t>UGPAN247</t>
  </si>
  <si>
    <t>USIMB187</t>
  </si>
  <si>
    <t>PNA 18,75</t>
  </si>
  <si>
    <t>USIMB190</t>
  </si>
  <si>
    <t>USIMC145</t>
  </si>
  <si>
    <t>USIMC200</t>
  </si>
  <si>
    <t>USIMM170</t>
  </si>
  <si>
    <t>USIMN132</t>
  </si>
  <si>
    <t>USIMN157</t>
  </si>
  <si>
    <t>USIMN160</t>
  </si>
  <si>
    <t>USIMO190</t>
  </si>
  <si>
    <t>VALEB697</t>
  </si>
  <si>
    <t>VALEB712</t>
  </si>
  <si>
    <t>VALEB717</t>
  </si>
  <si>
    <t>VALEB902</t>
  </si>
  <si>
    <t>VALEB920</t>
  </si>
  <si>
    <t>VALEC10</t>
  </si>
  <si>
    <t>ON 100,74</t>
  </si>
  <si>
    <t>VALEC103</t>
  </si>
  <si>
    <t>ON 103,74</t>
  </si>
  <si>
    <t>VALEC105</t>
  </si>
  <si>
    <t>ON 105,77</t>
  </si>
  <si>
    <t>VALEC107</t>
  </si>
  <si>
    <t>ON 107,74</t>
  </si>
  <si>
    <t>VALEC592</t>
  </si>
  <si>
    <t>VALEC957</t>
  </si>
  <si>
    <t>VALEC972</t>
  </si>
  <si>
    <t>VALEC997</t>
  </si>
  <si>
    <t>VALED104</t>
  </si>
  <si>
    <t>VALED115</t>
  </si>
  <si>
    <t>VALEE565</t>
  </si>
  <si>
    <t>VALEF867</t>
  </si>
  <si>
    <t>VALEF897</t>
  </si>
  <si>
    <t>ON 119,24</t>
  </si>
  <si>
    <t>VALEF952</t>
  </si>
  <si>
    <t>VALEG100</t>
  </si>
  <si>
    <t>VALEG880</t>
  </si>
  <si>
    <t>VALEJ677</t>
  </si>
  <si>
    <t>VALEL111</t>
  </si>
  <si>
    <t>VALEL115</t>
  </si>
  <si>
    <t>VALEM927</t>
  </si>
  <si>
    <t>VALEM957</t>
  </si>
  <si>
    <t>VALEM972</t>
  </si>
  <si>
    <t>VALEM977</t>
  </si>
  <si>
    <t>VALEM997</t>
  </si>
  <si>
    <t>VALEN437</t>
  </si>
  <si>
    <t>VALEN582</t>
  </si>
  <si>
    <t>VALEN620</t>
  </si>
  <si>
    <t>VALEN902</t>
  </si>
  <si>
    <t>VALEN920</t>
  </si>
  <si>
    <t>VALEN937</t>
  </si>
  <si>
    <t>VALEN992</t>
  </si>
  <si>
    <t>VALEO10</t>
  </si>
  <si>
    <t>VALEP115</t>
  </si>
  <si>
    <t>VALEP900</t>
  </si>
  <si>
    <t>VALEP927</t>
  </si>
  <si>
    <t>VALEP940</t>
  </si>
  <si>
    <t>VALEP947</t>
  </si>
  <si>
    <t>VALES900</t>
  </si>
  <si>
    <t>VALEV947</t>
  </si>
  <si>
    <t>VIVTB475</t>
  </si>
  <si>
    <t>ON 46,46</t>
  </si>
  <si>
    <t>VIVTB495</t>
  </si>
  <si>
    <t>ON 48,46</t>
  </si>
  <si>
    <t>VIVTN415</t>
  </si>
  <si>
    <t>VIVTN430</t>
  </si>
  <si>
    <t>VIVTN455</t>
  </si>
  <si>
    <t>VIVTN475</t>
  </si>
  <si>
    <t>VIVTN480</t>
  </si>
  <si>
    <t>VVARB220</t>
  </si>
  <si>
    <t>VVARB270</t>
  </si>
  <si>
    <t>VVARD255</t>
  </si>
  <si>
    <t>VVARM110</t>
  </si>
  <si>
    <t>VVARO182</t>
  </si>
  <si>
    <t>VVARO292</t>
  </si>
  <si>
    <t>WDOG21C005300</t>
  </si>
  <si>
    <t>WEGEA539</t>
  </si>
  <si>
    <t>ON 53,97</t>
  </si>
  <si>
    <t>WEGEA549</t>
  </si>
  <si>
    <t>ON 54,97</t>
  </si>
  <si>
    <t>WEGEA640</t>
  </si>
  <si>
    <t>WEGEA960</t>
  </si>
  <si>
    <t>ON 95,97</t>
  </si>
  <si>
    <t>WEGEB899</t>
  </si>
  <si>
    <t>WEGEC847</t>
  </si>
  <si>
    <t>ON 84,72</t>
  </si>
  <si>
    <t>WEGEC857</t>
  </si>
  <si>
    <t>ON 85,72</t>
  </si>
  <si>
    <t>WEGEN790</t>
  </si>
  <si>
    <t>WEGEN800</t>
  </si>
  <si>
    <t>WEGEN810</t>
  </si>
  <si>
    <t>WEGEN820</t>
  </si>
  <si>
    <t>WEGEN830</t>
  </si>
  <si>
    <t>WEGEO717</t>
  </si>
  <si>
    <t>ON 71,72</t>
  </si>
  <si>
    <t>WEGEO747</t>
  </si>
  <si>
    <t>ON 74,72</t>
  </si>
  <si>
    <t>WEGEO807</t>
  </si>
  <si>
    <t>YDUQB285</t>
  </si>
  <si>
    <t>YDUQN280</t>
  </si>
  <si>
    <t>YDUQO325</t>
  </si>
  <si>
    <t>Biofarmaceutica</t>
  </si>
  <si>
    <t>Energia Elétrica</t>
  </si>
  <si>
    <t>ETF Global</t>
  </si>
  <si>
    <t>Farmaceutico</t>
  </si>
  <si>
    <t>Técnologia de Pagamentos</t>
  </si>
  <si>
    <t>Biotecnologia</t>
  </si>
  <si>
    <t>Energia Solar</t>
  </si>
  <si>
    <t>Técnologia em Aparelhos</t>
  </si>
  <si>
    <t>Trend Etf Msci China Fdo Inv Indice</t>
  </si>
  <si>
    <t>XINA11</t>
  </si>
  <si>
    <t>ABEVE181</t>
  </si>
  <si>
    <t>ARZZN600</t>
  </si>
  <si>
    <t>ARZZN610</t>
  </si>
  <si>
    <t>AZULA380</t>
  </si>
  <si>
    <t>AZULB310</t>
  </si>
  <si>
    <t>AZULC380</t>
  </si>
  <si>
    <t>AZULC390</t>
  </si>
  <si>
    <t>AZULO330</t>
  </si>
  <si>
    <t>B3SAD731</t>
  </si>
  <si>
    <t>ON 73,16</t>
  </si>
  <si>
    <t>B3SAN642</t>
  </si>
  <si>
    <t>B3SAO582</t>
  </si>
  <si>
    <t>B3SAO632</t>
  </si>
  <si>
    <t>B3SAO657</t>
  </si>
  <si>
    <t>BBASA422</t>
  </si>
  <si>
    <t>ON 42,24</t>
  </si>
  <si>
    <t>BBASB404</t>
  </si>
  <si>
    <t>BBASC396</t>
  </si>
  <si>
    <t>BBASL389</t>
  </si>
  <si>
    <t>BBASX389</t>
  </si>
  <si>
    <t>BBDCA290</t>
  </si>
  <si>
    <t>ON 28,86</t>
  </si>
  <si>
    <t>BBDCB31</t>
  </si>
  <si>
    <t>PN 31,53</t>
  </si>
  <si>
    <t>BBDCC265</t>
  </si>
  <si>
    <t>BBDCC268</t>
  </si>
  <si>
    <t>BBDCN304</t>
  </si>
  <si>
    <t>ON 30,16</t>
  </si>
  <si>
    <t>BBDCN31</t>
  </si>
  <si>
    <t>BBSEB292</t>
  </si>
  <si>
    <t>BBSEM251</t>
  </si>
  <si>
    <t>ON 25,12</t>
  </si>
  <si>
    <t>BBSEN272</t>
  </si>
  <si>
    <t>BBSEN287</t>
  </si>
  <si>
    <t>BBSEO257</t>
  </si>
  <si>
    <t>BOVAN120</t>
  </si>
  <si>
    <t>BRAPA721</t>
  </si>
  <si>
    <t>PN 72,13</t>
  </si>
  <si>
    <t>BRAPA801</t>
  </si>
  <si>
    <t>PN 80,13</t>
  </si>
  <si>
    <t>BRAPB710</t>
  </si>
  <si>
    <t>PN 71,00</t>
  </si>
  <si>
    <t>BRAPB720</t>
  </si>
  <si>
    <t>PN 72,00</t>
  </si>
  <si>
    <t>BRAPB730</t>
  </si>
  <si>
    <t>PN 73,00</t>
  </si>
  <si>
    <t>BRAPB759</t>
  </si>
  <si>
    <t>PN 76,00</t>
  </si>
  <si>
    <t>BRAPB779</t>
  </si>
  <si>
    <t>PN 78,00</t>
  </si>
  <si>
    <t>BRAPB789</t>
  </si>
  <si>
    <t>PN 79,00</t>
  </si>
  <si>
    <t>BRAPB799</t>
  </si>
  <si>
    <t>PN 80,00</t>
  </si>
  <si>
    <t>BRAPB809</t>
  </si>
  <si>
    <t>PN 81,00</t>
  </si>
  <si>
    <t>BRAPB82</t>
  </si>
  <si>
    <t>PN 82,00</t>
  </si>
  <si>
    <t>BRAPB830</t>
  </si>
  <si>
    <t>PN 83,00</t>
  </si>
  <si>
    <t>BRAPM701</t>
  </si>
  <si>
    <t>BRAPM711</t>
  </si>
  <si>
    <t>BRAPN690</t>
  </si>
  <si>
    <t>BRAPN700</t>
  </si>
  <si>
    <t>BRAPN710</t>
  </si>
  <si>
    <t>BRAPN750</t>
  </si>
  <si>
    <t>PN 75,00</t>
  </si>
  <si>
    <t>BRDTB227</t>
  </si>
  <si>
    <t>BRDTO198</t>
  </si>
  <si>
    <t>BRDTQ218</t>
  </si>
  <si>
    <t>BRKMC260</t>
  </si>
  <si>
    <t>BRKMC275</t>
  </si>
  <si>
    <t>BRKMN175</t>
  </si>
  <si>
    <t>BRKMN245</t>
  </si>
  <si>
    <t>BRKMN275</t>
  </si>
  <si>
    <t>BRKMN280</t>
  </si>
  <si>
    <t>BRKMN315</t>
  </si>
  <si>
    <t>PNA 31,50</t>
  </si>
  <si>
    <t>BRKMO275</t>
  </si>
  <si>
    <t>BRMLB820</t>
  </si>
  <si>
    <t>BRMLD115</t>
  </si>
  <si>
    <t>BRMLO105</t>
  </si>
  <si>
    <t>BTOWB700</t>
  </si>
  <si>
    <t>BTOWC682</t>
  </si>
  <si>
    <t>ON 68,25</t>
  </si>
  <si>
    <t>BTOWC732</t>
  </si>
  <si>
    <t>ON 73,25</t>
  </si>
  <si>
    <t>BTOWN560</t>
  </si>
  <si>
    <t>CCMK21P007750</t>
  </si>
  <si>
    <t>CCRON922</t>
  </si>
  <si>
    <t>ON 9,22</t>
  </si>
  <si>
    <t>CCRON942</t>
  </si>
  <si>
    <t>ON 9,42</t>
  </si>
  <si>
    <t>CESPN285</t>
  </si>
  <si>
    <t>PNB 28,14</t>
  </si>
  <si>
    <t>CIELC300</t>
  </si>
  <si>
    <t>CIELN485</t>
  </si>
  <si>
    <t>CIELR575</t>
  </si>
  <si>
    <t>ON 5,75</t>
  </si>
  <si>
    <t>CMIGA179</t>
  </si>
  <si>
    <t>CMIGB174</t>
  </si>
  <si>
    <t>PN 17,26</t>
  </si>
  <si>
    <t>CMIGN119</t>
  </si>
  <si>
    <t>COGNA870</t>
  </si>
  <si>
    <t>COGNB390</t>
  </si>
  <si>
    <t>COGNB750</t>
  </si>
  <si>
    <t>COGNN750</t>
  </si>
  <si>
    <t>COGNO390</t>
  </si>
  <si>
    <t>COGNO430</t>
  </si>
  <si>
    <t>COGNR700</t>
  </si>
  <si>
    <t>CRFBB180</t>
  </si>
  <si>
    <t>CRFBN160</t>
  </si>
  <si>
    <t>CSMGN153</t>
  </si>
  <si>
    <t>ON 15,34</t>
  </si>
  <si>
    <t>CSNAB430</t>
  </si>
  <si>
    <t>CSNAB435</t>
  </si>
  <si>
    <t>CSNAB440</t>
  </si>
  <si>
    <t>CSNAB450</t>
  </si>
  <si>
    <t>CSNAB460</t>
  </si>
  <si>
    <t>CSNAC374</t>
  </si>
  <si>
    <t>CSNAC384</t>
  </si>
  <si>
    <t>CSNAC394</t>
  </si>
  <si>
    <t>CSNAC424</t>
  </si>
  <si>
    <t>CSNAC443</t>
  </si>
  <si>
    <t>CSNAM410</t>
  </si>
  <si>
    <t>CSNAN380</t>
  </si>
  <si>
    <t>CSNAO364</t>
  </si>
  <si>
    <t>CSNAO374</t>
  </si>
  <si>
    <t>CYREO317</t>
  </si>
  <si>
    <t>DOLG21P005600</t>
  </si>
  <si>
    <t>DTEXB187</t>
  </si>
  <si>
    <t>ECORO115</t>
  </si>
  <si>
    <t>ELETB329</t>
  </si>
  <si>
    <t>ELETB331</t>
  </si>
  <si>
    <t>PNB 34,00</t>
  </si>
  <si>
    <t>ELETB342</t>
  </si>
  <si>
    <t>ELETM311</t>
  </si>
  <si>
    <t>PNB 31,22</t>
  </si>
  <si>
    <t>ELETN287</t>
  </si>
  <si>
    <t>ELETN329</t>
  </si>
  <si>
    <t>ELETN331</t>
  </si>
  <si>
    <t>ELETN334</t>
  </si>
  <si>
    <t>PNB 33,50</t>
  </si>
  <si>
    <t>EMBRA120</t>
  </si>
  <si>
    <t>EMBRE110</t>
  </si>
  <si>
    <t>EMBRE160</t>
  </si>
  <si>
    <t>EMBRQ800</t>
  </si>
  <si>
    <t>ENBRN170</t>
  </si>
  <si>
    <t>ENGIB540</t>
  </si>
  <si>
    <t>UNT 54,00</t>
  </si>
  <si>
    <t>ENGIN425</t>
  </si>
  <si>
    <t>UNT 42,50</t>
  </si>
  <si>
    <t>EQTLC220</t>
  </si>
  <si>
    <t>EQTLD207</t>
  </si>
  <si>
    <t>EQTLO185</t>
  </si>
  <si>
    <t>EQTLO210</t>
  </si>
  <si>
    <t>EQTLO215</t>
  </si>
  <si>
    <t>EQTLO225</t>
  </si>
  <si>
    <t>EZTCA390</t>
  </si>
  <si>
    <t>EZTCN320</t>
  </si>
  <si>
    <t>EZTCN360</t>
  </si>
  <si>
    <t>GFSAB500</t>
  </si>
  <si>
    <t>GFSAC550</t>
  </si>
  <si>
    <t>GGBRA297</t>
  </si>
  <si>
    <t>PN 29,71</t>
  </si>
  <si>
    <t>GGBRA307</t>
  </si>
  <si>
    <t>PN 30,71</t>
  </si>
  <si>
    <t>GGBRA317</t>
  </si>
  <si>
    <t>PN 31,71</t>
  </si>
  <si>
    <t>GGBRA327</t>
  </si>
  <si>
    <t>PN 32,71</t>
  </si>
  <si>
    <t>GGBRA337</t>
  </si>
  <si>
    <t>PN 33,71</t>
  </si>
  <si>
    <t>GGBRB221</t>
  </si>
  <si>
    <t>GGBRC357</t>
  </si>
  <si>
    <t>PN 35,74</t>
  </si>
  <si>
    <t>GGBRD266</t>
  </si>
  <si>
    <t>GGBRN290</t>
  </si>
  <si>
    <t>GGBRN292</t>
  </si>
  <si>
    <t>GGBRO287</t>
  </si>
  <si>
    <t>GOAUC872</t>
  </si>
  <si>
    <t>PN 8,72</t>
  </si>
  <si>
    <t>GOAUM130</t>
  </si>
  <si>
    <t>GOLLB267</t>
  </si>
  <si>
    <t>GRNDN738</t>
  </si>
  <si>
    <t>ON 7,38</t>
  </si>
  <si>
    <t>ON 12,05</t>
  </si>
  <si>
    <t>ON 14,08</t>
  </si>
  <si>
    <t>ON 15,98</t>
  </si>
  <si>
    <t>ON 12,08</t>
  </si>
  <si>
    <t>ON 12,98</t>
  </si>
  <si>
    <t>ON 11,55</t>
  </si>
  <si>
    <t>HGTXB160</t>
  </si>
  <si>
    <t>IBOVC129</t>
  </si>
  <si>
    <t>IBOVC132</t>
  </si>
  <si>
    <t>IBOVE100</t>
  </si>
  <si>
    <t>IBOVE101</t>
  </si>
  <si>
    <t>IBOVE102</t>
  </si>
  <si>
    <t>IBOVE103</t>
  </si>
  <si>
    <t>IBOVE104</t>
  </si>
  <si>
    <t>IBOVE105</t>
  </si>
  <si>
    <t>IBOVE106</t>
  </si>
  <si>
    <t>IBOVE108</t>
  </si>
  <si>
    <t>IBOVE109</t>
  </si>
  <si>
    <t>IBOVE110</t>
  </si>
  <si>
    <t>IBOVE111</t>
  </si>
  <si>
    <t>IBOVE112</t>
  </si>
  <si>
    <t>IBOVE115</t>
  </si>
  <si>
    <t>IBOVE116</t>
  </si>
  <si>
    <t>IBOVE117</t>
  </si>
  <si>
    <t>IBOVE118</t>
  </si>
  <si>
    <t>IBOVE119</t>
  </si>
  <si>
    <t>IBOVE120</t>
  </si>
  <si>
    <t>IBOVE121</t>
  </si>
  <si>
    <t>IBOVE123</t>
  </si>
  <si>
    <t>IBOVE125</t>
  </si>
  <si>
    <t>IBOVF11</t>
  </si>
  <si>
    <t>IBOVF126</t>
  </si>
  <si>
    <t>IBOVF25</t>
  </si>
  <si>
    <t>IBOVN123</t>
  </si>
  <si>
    <t>IBOVN125</t>
  </si>
  <si>
    <t>IBOVN200</t>
  </si>
  <si>
    <t>IBOVO123</t>
  </si>
  <si>
    <t>IBOVQ100</t>
  </si>
  <si>
    <t>IBOVQ102</t>
  </si>
  <si>
    <t>IBOVQ103</t>
  </si>
  <si>
    <t>IBOVQ105</t>
  </si>
  <si>
    <t>IBOVQ108</t>
  </si>
  <si>
    <t>IBOVQ109</t>
  </si>
  <si>
    <t>IBOVQ110</t>
  </si>
  <si>
    <t>IBOVQ111</t>
  </si>
  <si>
    <t>IBOVQ112</t>
  </si>
  <si>
    <t>IBOVQ115</t>
  </si>
  <si>
    <t>IBOVR11</t>
  </si>
  <si>
    <t>IBOVR25</t>
  </si>
  <si>
    <t>IGTAN310</t>
  </si>
  <si>
    <t>ITSAN135</t>
  </si>
  <si>
    <t>ITUBB370</t>
  </si>
  <si>
    <t>PN 37,11</t>
  </si>
  <si>
    <t>ITUBC358</t>
  </si>
  <si>
    <t>ITUBD328</t>
  </si>
  <si>
    <t>PN 32,83</t>
  </si>
  <si>
    <t>ITUBN330</t>
  </si>
  <si>
    <t>ITUBN363</t>
  </si>
  <si>
    <t>ITUBO321</t>
  </si>
  <si>
    <t>ITUBP304</t>
  </si>
  <si>
    <t>PN 30,58</t>
  </si>
  <si>
    <t>ITUBP328</t>
  </si>
  <si>
    <t>JBSSC240</t>
  </si>
  <si>
    <t>JHSFB720</t>
  </si>
  <si>
    <t>JHSFN623</t>
  </si>
  <si>
    <t>ON 6,23</t>
  </si>
  <si>
    <t>KLBNA285</t>
  </si>
  <si>
    <t>UNT 28,50</t>
  </si>
  <si>
    <t>KLBNB275</t>
  </si>
  <si>
    <t>KLBNB300</t>
  </si>
  <si>
    <t>KLBNM270</t>
  </si>
  <si>
    <t>KLBNN255</t>
  </si>
  <si>
    <t>KLBNN270</t>
  </si>
  <si>
    <t>LAMEA224</t>
  </si>
  <si>
    <t>LAMEB214</t>
  </si>
  <si>
    <t>LAMEB234</t>
  </si>
  <si>
    <t>LAMED292</t>
  </si>
  <si>
    <t>LAMEF256</t>
  </si>
  <si>
    <t>LAMER231</t>
  </si>
  <si>
    <t>LRENA388</t>
  </si>
  <si>
    <t>LRENA398</t>
  </si>
  <si>
    <t>LRENA401</t>
  </si>
  <si>
    <t>LRENB38</t>
  </si>
  <si>
    <t>ON 38,04</t>
  </si>
  <si>
    <t>LRENB390</t>
  </si>
  <si>
    <t>ON 38,79</t>
  </si>
  <si>
    <t>LRENB400</t>
  </si>
  <si>
    <t>LRENB433</t>
  </si>
  <si>
    <t>LRENB443</t>
  </si>
  <si>
    <t>LREND417</t>
  </si>
  <si>
    <t>LREND447</t>
  </si>
  <si>
    <t>LRENM373</t>
  </si>
  <si>
    <t>LRENM378</t>
  </si>
  <si>
    <t>LRENN320</t>
  </si>
  <si>
    <t>ON 31,79</t>
  </si>
  <si>
    <t>LRENN360</t>
  </si>
  <si>
    <t>ON 36,04</t>
  </si>
  <si>
    <t>LRENN38</t>
  </si>
  <si>
    <t>LRENN380</t>
  </si>
  <si>
    <t>ON 37,79</t>
  </si>
  <si>
    <t>LRENN390</t>
  </si>
  <si>
    <t>LRENN400</t>
  </si>
  <si>
    <t>LRENN463</t>
  </si>
  <si>
    <t>ON 46,29</t>
  </si>
  <si>
    <t>LRENP377</t>
  </si>
  <si>
    <t>MGLUA182</t>
  </si>
  <si>
    <t>MGLUB225</t>
  </si>
  <si>
    <t>MGLUJ210</t>
  </si>
  <si>
    <t>MGLUN270</t>
  </si>
  <si>
    <t>MRFGN160</t>
  </si>
  <si>
    <t>MRVEB232</t>
  </si>
  <si>
    <t>ON 23,23</t>
  </si>
  <si>
    <t>MULTN225</t>
  </si>
  <si>
    <t>MYPKB160</t>
  </si>
  <si>
    <t>PCARN620</t>
  </si>
  <si>
    <t>PETRA442</t>
  </si>
  <si>
    <t>PN 44,25</t>
  </si>
  <si>
    <t>PETRF309</t>
  </si>
  <si>
    <t>PETRF339</t>
  </si>
  <si>
    <t>PETRF369</t>
  </si>
  <si>
    <t>PETRG359</t>
  </si>
  <si>
    <t>PETRJ330</t>
  </si>
  <si>
    <t>PETRL301</t>
  </si>
  <si>
    <t>PETRR279</t>
  </si>
  <si>
    <t>PETRR309</t>
  </si>
  <si>
    <t>PETRV330</t>
  </si>
  <si>
    <t>PETRX301</t>
  </si>
  <si>
    <t>PNVLC206</t>
  </si>
  <si>
    <t>PNVLC211</t>
  </si>
  <si>
    <t>PRIOA820</t>
  </si>
  <si>
    <t>PSSAA470</t>
  </si>
  <si>
    <t>QUALA333</t>
  </si>
  <si>
    <t>QUALM313</t>
  </si>
  <si>
    <t>RADLB235</t>
  </si>
  <si>
    <t>RAILF190</t>
  </si>
  <si>
    <t>RAILF220</t>
  </si>
  <si>
    <t>RAILN145</t>
  </si>
  <si>
    <t>RAILR190</t>
  </si>
  <si>
    <t>RAPTB170</t>
  </si>
  <si>
    <t>RENTB630</t>
  </si>
  <si>
    <t>RENTB640</t>
  </si>
  <si>
    <t>RENTB710</t>
  </si>
  <si>
    <t>ON 70,93</t>
  </si>
  <si>
    <t>SAPRB240</t>
  </si>
  <si>
    <t>SBSPB410</t>
  </si>
  <si>
    <t>SBSPM380</t>
  </si>
  <si>
    <t>SEERN128</t>
  </si>
  <si>
    <t>ON 12,74</t>
  </si>
  <si>
    <t>SMLSB260</t>
  </si>
  <si>
    <t>ON 26,13</t>
  </si>
  <si>
    <t>SMTOB320</t>
  </si>
  <si>
    <t>SULAB408</t>
  </si>
  <si>
    <t>SUZBA660</t>
  </si>
  <si>
    <t>SUZBA670</t>
  </si>
  <si>
    <t>SUZBA680</t>
  </si>
  <si>
    <t>SUZBB652</t>
  </si>
  <si>
    <t>ON 65,29</t>
  </si>
  <si>
    <t>SUZBB702</t>
  </si>
  <si>
    <t>ON 70,29</t>
  </si>
  <si>
    <t>SUZBC590</t>
  </si>
  <si>
    <t>SUZBC610</t>
  </si>
  <si>
    <t>SUZBC650</t>
  </si>
  <si>
    <t>SUZBM610</t>
  </si>
  <si>
    <t>SUZBN465</t>
  </si>
  <si>
    <t>ON 46,54</t>
  </si>
  <si>
    <t>SUZBP545</t>
  </si>
  <si>
    <t>TAEEN308</t>
  </si>
  <si>
    <t>UNT 30,74</t>
  </si>
  <si>
    <t>TAEEO336</t>
  </si>
  <si>
    <t>UNT 33,62</t>
  </si>
  <si>
    <t>TIMSB135</t>
  </si>
  <si>
    <t>UGPAM285</t>
  </si>
  <si>
    <t>USIMB185</t>
  </si>
  <si>
    <t>VALEB111</t>
  </si>
  <si>
    <t>VALEB113</t>
  </si>
  <si>
    <t>VALEB115</t>
  </si>
  <si>
    <t>VALEB522</t>
  </si>
  <si>
    <t>VALEB587</t>
  </si>
  <si>
    <t>VALEB592</t>
  </si>
  <si>
    <t>VALEB632</t>
  </si>
  <si>
    <t>VALEB647</t>
  </si>
  <si>
    <t>VALEB94</t>
  </si>
  <si>
    <t>VALEB960</t>
  </si>
  <si>
    <t>VALEB98</t>
  </si>
  <si>
    <t>VALEB980</t>
  </si>
  <si>
    <t>VALEC737</t>
  </si>
  <si>
    <t>VALEC757</t>
  </si>
  <si>
    <t>VALEC94</t>
  </si>
  <si>
    <t>ON 102,74</t>
  </si>
  <si>
    <t>VALEC98</t>
  </si>
  <si>
    <t>ON 104,74</t>
  </si>
  <si>
    <t>VALED110</t>
  </si>
  <si>
    <t>VALEE150</t>
  </si>
  <si>
    <t>ON 150,24</t>
  </si>
  <si>
    <t>VALEF101</t>
  </si>
  <si>
    <t>VALEF121</t>
  </si>
  <si>
    <t>ON 121,24</t>
  </si>
  <si>
    <t>VALEF597</t>
  </si>
  <si>
    <t>VALEF827</t>
  </si>
  <si>
    <t>VALEG140</t>
  </si>
  <si>
    <t>ON 140,24</t>
  </si>
  <si>
    <t>VALEM102</t>
  </si>
  <si>
    <t>VALEM987</t>
  </si>
  <si>
    <t>VALEM992</t>
  </si>
  <si>
    <t>VALEN115</t>
  </si>
  <si>
    <t>VALEN94</t>
  </si>
  <si>
    <t>VALEN960</t>
  </si>
  <si>
    <t>VALEN98</t>
  </si>
  <si>
    <t>VALEN980</t>
  </si>
  <si>
    <t>VALEO98</t>
  </si>
  <si>
    <t>VALEP920</t>
  </si>
  <si>
    <t>VALEP960</t>
  </si>
  <si>
    <t>VALER101</t>
  </si>
  <si>
    <t>VALER597</t>
  </si>
  <si>
    <t>VALER892</t>
  </si>
  <si>
    <t>VALES140</t>
  </si>
  <si>
    <t>VALES148</t>
  </si>
  <si>
    <t>ON 148,24</t>
  </si>
  <si>
    <t>VALES967</t>
  </si>
  <si>
    <t>VALEV927</t>
  </si>
  <si>
    <t>VALEV940</t>
  </si>
  <si>
    <t>VALEV960</t>
  </si>
  <si>
    <t>VALEV967</t>
  </si>
  <si>
    <t>VIVTN435</t>
  </si>
  <si>
    <t>VIVTO458</t>
  </si>
  <si>
    <t>VVARB120</t>
  </si>
  <si>
    <t>VVARB130</t>
  </si>
  <si>
    <t>VVARB140</t>
  </si>
  <si>
    <t>VVARC177</t>
  </si>
  <si>
    <t>VVARF165</t>
  </si>
  <si>
    <t>VVARN120</t>
  </si>
  <si>
    <t>VVARN130</t>
  </si>
  <si>
    <t>VVARN140</t>
  </si>
  <si>
    <t>VVARN207</t>
  </si>
  <si>
    <t>VVARN250</t>
  </si>
  <si>
    <t>VVARN270</t>
  </si>
  <si>
    <t>VVARP190</t>
  </si>
  <si>
    <t>VVARP610</t>
  </si>
  <si>
    <t>WEGEB880</t>
  </si>
  <si>
    <t>WEGEB889</t>
  </si>
  <si>
    <t>WEGEC757</t>
  </si>
  <si>
    <t>ABEVD182</t>
  </si>
  <si>
    <t>ABEVD187</t>
  </si>
  <si>
    <t>ABEVD192</t>
  </si>
  <si>
    <t>ABEVD202</t>
  </si>
  <si>
    <t>ABEVD212</t>
  </si>
  <si>
    <t>ABEVD222</t>
  </si>
  <si>
    <t>ABEVE191</t>
  </si>
  <si>
    <t>ABEVL160</t>
  </si>
  <si>
    <t>ABEVP182</t>
  </si>
  <si>
    <t>ABEVP187</t>
  </si>
  <si>
    <t>ABEVP202</t>
  </si>
  <si>
    <t>ABEVX160</t>
  </si>
  <si>
    <t>ALSOO270</t>
  </si>
  <si>
    <t>ALSOO317</t>
  </si>
  <si>
    <t>ARZZC620</t>
  </si>
  <si>
    <t>ARZZO620</t>
  </si>
  <si>
    <t>AZULO370</t>
  </si>
  <si>
    <t>B3SAB477</t>
  </si>
  <si>
    <t>B3SAC650</t>
  </si>
  <si>
    <t>B3SAC652</t>
  </si>
  <si>
    <t>B3SAC657</t>
  </si>
  <si>
    <t>B3SAC662</t>
  </si>
  <si>
    <t>ON 65,69</t>
  </si>
  <si>
    <t>B3SAC672</t>
  </si>
  <si>
    <t>ON 66,69</t>
  </si>
  <si>
    <t>B3SAC702</t>
  </si>
  <si>
    <t>B3SAD666</t>
  </si>
  <si>
    <t>ON 66,66</t>
  </si>
  <si>
    <t>B3SAD721</t>
  </si>
  <si>
    <t>ON 72,16</t>
  </si>
  <si>
    <t>B3SAE645</t>
  </si>
  <si>
    <t>B3SAE705</t>
  </si>
  <si>
    <t>ON 70,57</t>
  </si>
  <si>
    <t>B3SAN412</t>
  </si>
  <si>
    <t>B3SAO645</t>
  </si>
  <si>
    <t>B3SAP561</t>
  </si>
  <si>
    <t>ON 56,16</t>
  </si>
  <si>
    <t>B3SAP566</t>
  </si>
  <si>
    <t>ON 56,66</t>
  </si>
  <si>
    <t>B3SAP605</t>
  </si>
  <si>
    <t>B3SAQ565</t>
  </si>
  <si>
    <t>BBASA237</t>
  </si>
  <si>
    <t>BBASA240</t>
  </si>
  <si>
    <t>BBASA245</t>
  </si>
  <si>
    <t>BBASA250</t>
  </si>
  <si>
    <t>BBASA275</t>
  </si>
  <si>
    <t>BBASA310</t>
  </si>
  <si>
    <t>BBASA427</t>
  </si>
  <si>
    <t>BBASA437</t>
  </si>
  <si>
    <t>BBASB300</t>
  </si>
  <si>
    <t>BBASB335</t>
  </si>
  <si>
    <t>BBASB355</t>
  </si>
  <si>
    <t>BBASB362</t>
  </si>
  <si>
    <t>BBASC252</t>
  </si>
  <si>
    <t>BBASC391</t>
  </si>
  <si>
    <t>BBASC400</t>
  </si>
  <si>
    <t>BBASD427</t>
  </si>
  <si>
    <t>BBASD72</t>
  </si>
  <si>
    <t>ON 72,01</t>
  </si>
  <si>
    <t>BBASE432</t>
  </si>
  <si>
    <t>BBASE475</t>
  </si>
  <si>
    <t>ON 47,51</t>
  </si>
  <si>
    <t>BBASH348</t>
  </si>
  <si>
    <t>ON 34,89</t>
  </si>
  <si>
    <t>BBASL299</t>
  </si>
  <si>
    <t>BBASL359</t>
  </si>
  <si>
    <t>BBASL374</t>
  </si>
  <si>
    <t>ON 37,40</t>
  </si>
  <si>
    <t>BBASL439</t>
  </si>
  <si>
    <t>ON 43,90</t>
  </si>
  <si>
    <t>BBASL444</t>
  </si>
  <si>
    <t>ON 44,40</t>
  </si>
  <si>
    <t>BBASM445</t>
  </si>
  <si>
    <t>BBASM625</t>
  </si>
  <si>
    <t>BBASN397</t>
  </si>
  <si>
    <t>BBASN404</t>
  </si>
  <si>
    <t>BBASN419</t>
  </si>
  <si>
    <t>BBASN422</t>
  </si>
  <si>
    <t>BBASN450</t>
  </si>
  <si>
    <t>BBASN540</t>
  </si>
  <si>
    <t>BBASO351</t>
  </si>
  <si>
    <t>BBASO360</t>
  </si>
  <si>
    <t>BBASP427</t>
  </si>
  <si>
    <t>BBASP72</t>
  </si>
  <si>
    <t>BBASQ432</t>
  </si>
  <si>
    <t>BBASQ475</t>
  </si>
  <si>
    <t>BBASX296</t>
  </si>
  <si>
    <t>ON 29,65</t>
  </si>
  <si>
    <t>BBASX299</t>
  </si>
  <si>
    <t>BBASX359</t>
  </si>
  <si>
    <t>BBASX374</t>
  </si>
  <si>
    <t>BBASX439</t>
  </si>
  <si>
    <t>BBASX444</t>
  </si>
  <si>
    <t>BBDCB204</t>
  </si>
  <si>
    <t>BBDCB209</t>
  </si>
  <si>
    <t>BBDCB216</t>
  </si>
  <si>
    <t>BBDCB235</t>
  </si>
  <si>
    <t>BBDCB304</t>
  </si>
  <si>
    <t>BBDCC169</t>
  </si>
  <si>
    <t>BBDCC251</t>
  </si>
  <si>
    <t>BBDCC253</t>
  </si>
  <si>
    <t>BBDCC263</t>
  </si>
  <si>
    <t>PN 25,97</t>
  </si>
  <si>
    <t>BBDCC277</t>
  </si>
  <si>
    <t>ON 27,39</t>
  </si>
  <si>
    <t>BBDCL260</t>
  </si>
  <si>
    <t>PN 26,09</t>
  </si>
  <si>
    <t>BBDCL308</t>
  </si>
  <si>
    <t>PN 30,84</t>
  </si>
  <si>
    <t>BBDCQ226</t>
  </si>
  <si>
    <t>BBDCX205</t>
  </si>
  <si>
    <t>PN 20,59</t>
  </si>
  <si>
    <t>BBDCX260</t>
  </si>
  <si>
    <t>BBDCX308</t>
  </si>
  <si>
    <t>BBSEB315</t>
  </si>
  <si>
    <t>BBSEO282</t>
  </si>
  <si>
    <t>BEEFO965</t>
  </si>
  <si>
    <t>BGIG21P026700</t>
  </si>
  <si>
    <t>BGIG21P027000</t>
  </si>
  <si>
    <t>BGIG21P027500</t>
  </si>
  <si>
    <t>BGIK21P026000</t>
  </si>
  <si>
    <t>BIDIA350</t>
  </si>
  <si>
    <t>BIDIB130</t>
  </si>
  <si>
    <t>UNT 130,00</t>
  </si>
  <si>
    <t>BOVAA124</t>
  </si>
  <si>
    <t>BOVAD100</t>
  </si>
  <si>
    <t>BOVAD112</t>
  </si>
  <si>
    <t>BOVAN122</t>
  </si>
  <si>
    <t>BOVAN126</t>
  </si>
  <si>
    <t>BOVAO118</t>
  </si>
  <si>
    <t>BOVAO12</t>
  </si>
  <si>
    <t>BOVAP100</t>
  </si>
  <si>
    <t>BOVAP112</t>
  </si>
  <si>
    <t>BOVVA126</t>
  </si>
  <si>
    <t>BOVVA128</t>
  </si>
  <si>
    <t>BOVVM122</t>
  </si>
  <si>
    <t>BPACD972</t>
  </si>
  <si>
    <t>UNT 97,22</t>
  </si>
  <si>
    <t>BPACP782</t>
  </si>
  <si>
    <t>UNT 78,22</t>
  </si>
  <si>
    <t>BPACP852</t>
  </si>
  <si>
    <t>UNT 85,22</t>
  </si>
  <si>
    <t>BRAPB769</t>
  </si>
  <si>
    <t>PN 77,00</t>
  </si>
  <si>
    <t>BRAPM741</t>
  </si>
  <si>
    <t>BRAPM751</t>
  </si>
  <si>
    <t>PN 75,13</t>
  </si>
  <si>
    <t>BRAPM761</t>
  </si>
  <si>
    <t>BRAPM771</t>
  </si>
  <si>
    <t>BRAPN759</t>
  </si>
  <si>
    <t>BRAPN769</t>
  </si>
  <si>
    <t>BRDTB210</t>
  </si>
  <si>
    <t>BRDTB232</t>
  </si>
  <si>
    <t>BRDTB237</t>
  </si>
  <si>
    <t>BRDTB245</t>
  </si>
  <si>
    <t>BRDTM230</t>
  </si>
  <si>
    <t>BRFSB205</t>
  </si>
  <si>
    <t>BRFSC175</t>
  </si>
  <si>
    <t>BRFSC235</t>
  </si>
  <si>
    <t>BRFSN165</t>
  </si>
  <si>
    <t>BRFSO195</t>
  </si>
  <si>
    <t>BRKMB290</t>
  </si>
  <si>
    <t>PNA 29,00</t>
  </si>
  <si>
    <t>BRKMB315</t>
  </si>
  <si>
    <t>BRKMC265</t>
  </si>
  <si>
    <t>BRKMN290</t>
  </si>
  <si>
    <t>BRMLB900</t>
  </si>
  <si>
    <t>BRMLN880</t>
  </si>
  <si>
    <t>BRMLO125</t>
  </si>
  <si>
    <t>BTOWD780</t>
  </si>
  <si>
    <t>ON 78,09</t>
  </si>
  <si>
    <t>BTOWD900</t>
  </si>
  <si>
    <t>ON 90,09</t>
  </si>
  <si>
    <t>BTOWP630</t>
  </si>
  <si>
    <t>ON 63,09</t>
  </si>
  <si>
    <t>CCMK21P008100</t>
  </si>
  <si>
    <t>CCMU21P006800</t>
  </si>
  <si>
    <t>CCMU21P006850</t>
  </si>
  <si>
    <t>CCROB123</t>
  </si>
  <si>
    <t>CCROC145</t>
  </si>
  <si>
    <t>CCROO130</t>
  </si>
  <si>
    <t>CIELB485</t>
  </si>
  <si>
    <t>CIELC380</t>
  </si>
  <si>
    <t>CIELN445</t>
  </si>
  <si>
    <t>CMIGC149</t>
  </si>
  <si>
    <t>CMIGM154</t>
  </si>
  <si>
    <t>CMIGN154</t>
  </si>
  <si>
    <t>COGNE510</t>
  </si>
  <si>
    <t>COGNM570</t>
  </si>
  <si>
    <t>COGNO560</t>
  </si>
  <si>
    <t>CPFEA310</t>
  </si>
  <si>
    <t>CPFEC330</t>
  </si>
  <si>
    <t>CPFEN290</t>
  </si>
  <si>
    <t>CPFEO270</t>
  </si>
  <si>
    <t>CPLEO583</t>
  </si>
  <si>
    <t>CSANB860</t>
  </si>
  <si>
    <t>CSMGB163</t>
  </si>
  <si>
    <t>ON 16,34</t>
  </si>
  <si>
    <t>CSMGM550</t>
  </si>
  <si>
    <t>CSMGN163</t>
  </si>
  <si>
    <t>CSNAB155</t>
  </si>
  <si>
    <t>CSNAB165</t>
  </si>
  <si>
    <t>CSNAB195</t>
  </si>
  <si>
    <t>CSNAB207</t>
  </si>
  <si>
    <t>CSNAB210</t>
  </si>
  <si>
    <t>CSNAB212</t>
  </si>
  <si>
    <t>CSNAB215</t>
  </si>
  <si>
    <t>CSNAB217</t>
  </si>
  <si>
    <t>CSNAB220</t>
  </si>
  <si>
    <t>CSNAB222</t>
  </si>
  <si>
    <t>CSNAB225</t>
  </si>
  <si>
    <t>CSNAB230</t>
  </si>
  <si>
    <t>CSNAB232</t>
  </si>
  <si>
    <t>CSNAB237</t>
  </si>
  <si>
    <t>CSNAB297</t>
  </si>
  <si>
    <t>CSNAB305</t>
  </si>
  <si>
    <t>CSNAB312</t>
  </si>
  <si>
    <t>CSNAB315</t>
  </si>
  <si>
    <t>CSNAB317</t>
  </si>
  <si>
    <t>CSNAB320</t>
  </si>
  <si>
    <t>CSNAB322</t>
  </si>
  <si>
    <t>CSNAB325</t>
  </si>
  <si>
    <t>CSNAB327</t>
  </si>
  <si>
    <t>CSNAB330</t>
  </si>
  <si>
    <t>CSNAB332</t>
  </si>
  <si>
    <t>CSNAB425</t>
  </si>
  <si>
    <t>CSNAC404</t>
  </si>
  <si>
    <t>CSNAC414</t>
  </si>
  <si>
    <t>CSNAC434</t>
  </si>
  <si>
    <t>CSNAC454</t>
  </si>
  <si>
    <t>CSNAM400</t>
  </si>
  <si>
    <t>CSNAN390</t>
  </si>
  <si>
    <t>CSNAO324</t>
  </si>
  <si>
    <t>CSNAO344</t>
  </si>
  <si>
    <t>CSNAO349</t>
  </si>
  <si>
    <t>CSNAO394</t>
  </si>
  <si>
    <t>CSNAP297</t>
  </si>
  <si>
    <t>CYREL272</t>
  </si>
  <si>
    <t>CYREL330</t>
  </si>
  <si>
    <t>CYREX215</t>
  </si>
  <si>
    <t>CYREX272</t>
  </si>
  <si>
    <t>DIRRB140</t>
  </si>
  <si>
    <t>DIRRB160</t>
  </si>
  <si>
    <t>DIRRC155</t>
  </si>
  <si>
    <t>DIRRN140</t>
  </si>
  <si>
    <t>DIRRO135</t>
  </si>
  <si>
    <t>DOLG21C005950</t>
  </si>
  <si>
    <t>DOLG21P006400</t>
  </si>
  <si>
    <t>DOLJ21C005200</t>
  </si>
  <si>
    <t>DOLJ21C005550</t>
  </si>
  <si>
    <t>DOLK21C006200</t>
  </si>
  <si>
    <t>DOLM21P005250</t>
  </si>
  <si>
    <t>DS3F21C005475</t>
  </si>
  <si>
    <t>R SEMANA 3</t>
  </si>
  <si>
    <t>DTEXC170</t>
  </si>
  <si>
    <t>DTEXN187</t>
  </si>
  <si>
    <t>ECORN165</t>
  </si>
  <si>
    <t>EGIEB481</t>
  </si>
  <si>
    <t>ON 47,31</t>
  </si>
  <si>
    <t>EGIEN441</t>
  </si>
  <si>
    <t>EGIEO413</t>
  </si>
  <si>
    <t>ELETB272</t>
  </si>
  <si>
    <t>ELETB277</t>
  </si>
  <si>
    <t>ELETB282</t>
  </si>
  <si>
    <t>ELETB287</t>
  </si>
  <si>
    <t>ELETB322</t>
  </si>
  <si>
    <t>ELETB344</t>
  </si>
  <si>
    <t>ELETC269</t>
  </si>
  <si>
    <t>PNB 27,00</t>
  </si>
  <si>
    <t>ELETC319</t>
  </si>
  <si>
    <t>ELETF337</t>
  </si>
  <si>
    <t>ELETF360</t>
  </si>
  <si>
    <t>ELETN307</t>
  </si>
  <si>
    <t>ELETR360</t>
  </si>
  <si>
    <t>EMBRM160</t>
  </si>
  <si>
    <t>EMBRO840</t>
  </si>
  <si>
    <t>ENBRB185</t>
  </si>
  <si>
    <t>ENEVN580</t>
  </si>
  <si>
    <t>ENEVN585</t>
  </si>
  <si>
    <t>ENGIC440</t>
  </si>
  <si>
    <t>ENGIC460</t>
  </si>
  <si>
    <t>UNT 46,00</t>
  </si>
  <si>
    <t>EQTLC230</t>
  </si>
  <si>
    <t>EQTLM270</t>
  </si>
  <si>
    <t>EVENB110</t>
  </si>
  <si>
    <t>EVENN100</t>
  </si>
  <si>
    <t>FLRYA295</t>
  </si>
  <si>
    <t>ON 29,30</t>
  </si>
  <si>
    <t>FLRYC272</t>
  </si>
  <si>
    <t>GFSAB400</t>
  </si>
  <si>
    <t>GFSAF430</t>
  </si>
  <si>
    <t>GFSAF530</t>
  </si>
  <si>
    <t>GGBRB206</t>
  </si>
  <si>
    <t>GGBRC297</t>
  </si>
  <si>
    <t>PN 29,74</t>
  </si>
  <si>
    <t>GGBRC317</t>
  </si>
  <si>
    <t>PN 31,74</t>
  </si>
  <si>
    <t>GGBRC327</t>
  </si>
  <si>
    <t>PN 32,74</t>
  </si>
  <si>
    <t>GGBRC337</t>
  </si>
  <si>
    <t>PN 33,74</t>
  </si>
  <si>
    <t>GGBRF285</t>
  </si>
  <si>
    <t>GGBRF335</t>
  </si>
  <si>
    <t>GGBRM297</t>
  </si>
  <si>
    <t>GGBRN196</t>
  </si>
  <si>
    <t>PN 19,49</t>
  </si>
  <si>
    <t>GGBRN302</t>
  </si>
  <si>
    <t>GGBRO242</t>
  </si>
  <si>
    <t>GGBRO252</t>
  </si>
  <si>
    <t>GGBRO257</t>
  </si>
  <si>
    <t>GGBRO262</t>
  </si>
  <si>
    <t>GGBRO272</t>
  </si>
  <si>
    <t>PN 27,24</t>
  </si>
  <si>
    <t>GGBRO282</t>
  </si>
  <si>
    <t>GGBRR285</t>
  </si>
  <si>
    <t>GOAUA143</t>
  </si>
  <si>
    <t>PN 14,33</t>
  </si>
  <si>
    <t>GOAUB150</t>
  </si>
  <si>
    <t>PN 14,92</t>
  </si>
  <si>
    <t>GOAUM133</t>
  </si>
  <si>
    <t>GOAUN130</t>
  </si>
  <si>
    <t>GOAUN135</t>
  </si>
  <si>
    <t>GOAUO104</t>
  </si>
  <si>
    <t>GOLLB247</t>
  </si>
  <si>
    <t>GOLLC272</t>
  </si>
  <si>
    <t>GOLLC292</t>
  </si>
  <si>
    <t>GRNDB840</t>
  </si>
  <si>
    <t>HAPVN130</t>
  </si>
  <si>
    <t>HAPVO600</t>
  </si>
  <si>
    <t>ON 11,98</t>
  </si>
  <si>
    <t>HYPEC365</t>
  </si>
  <si>
    <t>HYPEM362</t>
  </si>
  <si>
    <t>HYPEM397</t>
  </si>
  <si>
    <t>IBOVB133</t>
  </si>
  <si>
    <t>IBO 133000</t>
  </si>
  <si>
    <t>IBOVB134</t>
  </si>
  <si>
    <t>IBOVC126</t>
  </si>
  <si>
    <t>IBOVC133</t>
  </si>
  <si>
    <t>IBOVC135</t>
  </si>
  <si>
    <t>IBOVC140</t>
  </si>
  <si>
    <t>IBOVD132</t>
  </si>
  <si>
    <t>IBOVH125</t>
  </si>
  <si>
    <t>IBOVH126</t>
  </si>
  <si>
    <t>IBOVM123</t>
  </si>
  <si>
    <t>IBOVM124</t>
  </si>
  <si>
    <t>IBOVN124</t>
  </si>
  <si>
    <t>IBOVN126</t>
  </si>
  <si>
    <t>IBOVN127</t>
  </si>
  <si>
    <t>IBOVN130</t>
  </si>
  <si>
    <t>IBOVN133</t>
  </si>
  <si>
    <t>IBOVN134</t>
  </si>
  <si>
    <t>IBOVO20</t>
  </si>
  <si>
    <t>IBOVP127</t>
  </si>
  <si>
    <t>IGTAB340</t>
  </si>
  <si>
    <t>IGTAB350</t>
  </si>
  <si>
    <t>IRBRB610</t>
  </si>
  <si>
    <t>IRBRC918</t>
  </si>
  <si>
    <t>IRBRE900</t>
  </si>
  <si>
    <t>IRBRN960</t>
  </si>
  <si>
    <t>IRBRO648</t>
  </si>
  <si>
    <t>ON 6,48</t>
  </si>
  <si>
    <t>IRBRO728</t>
  </si>
  <si>
    <t>ON 7,28</t>
  </si>
  <si>
    <t>IRBRO768</t>
  </si>
  <si>
    <t>ON 7,68</t>
  </si>
  <si>
    <t>IRBRO828</t>
  </si>
  <si>
    <t>ON 8,28</t>
  </si>
  <si>
    <t>ITSAB126</t>
  </si>
  <si>
    <t>ITUBC288</t>
  </si>
  <si>
    <t>ITUBC348</t>
  </si>
  <si>
    <t>ITUBD314</t>
  </si>
  <si>
    <t>PN 32,58</t>
  </si>
  <si>
    <t>ITUBD339</t>
  </si>
  <si>
    <t>PN 34,58</t>
  </si>
  <si>
    <t>ITUBN338</t>
  </si>
  <si>
    <t>ITUBN345</t>
  </si>
  <si>
    <t>ITUBN360</t>
  </si>
  <si>
    <t>ITUBO221</t>
  </si>
  <si>
    <t>PN 22,86</t>
  </si>
  <si>
    <t>ITUBO288</t>
  </si>
  <si>
    <t>ITUBP314</t>
  </si>
  <si>
    <t>ITUBS310</t>
  </si>
  <si>
    <t>JBSSB202</t>
  </si>
  <si>
    <t>JBSSC260</t>
  </si>
  <si>
    <t>JBSSC360</t>
  </si>
  <si>
    <t>JBSSL182</t>
  </si>
  <si>
    <t>JBSSL230</t>
  </si>
  <si>
    <t>JBSSL277</t>
  </si>
  <si>
    <t>JBSSN185</t>
  </si>
  <si>
    <t>JBSSO205</t>
  </si>
  <si>
    <t>JBSSO220</t>
  </si>
  <si>
    <t>JBSSX182</t>
  </si>
  <si>
    <t>JBSSX230</t>
  </si>
  <si>
    <t>JBSSX277</t>
  </si>
  <si>
    <t>JHSFA716</t>
  </si>
  <si>
    <t>JHSFD760</t>
  </si>
  <si>
    <t>JHSFD870</t>
  </si>
  <si>
    <t>JHSFP720</t>
  </si>
  <si>
    <t>KLBNA290</t>
  </si>
  <si>
    <t>KLBNA295</t>
  </si>
  <si>
    <t>UNT 29,50</t>
  </si>
  <si>
    <t>KLBNA30</t>
  </si>
  <si>
    <t>KLBNA310</t>
  </si>
  <si>
    <t>UNT 31,00</t>
  </si>
  <si>
    <t>KLBNB310</t>
  </si>
  <si>
    <t>KLBNB315</t>
  </si>
  <si>
    <t>UNT 31,50</t>
  </si>
  <si>
    <t>KLBNB320</t>
  </si>
  <si>
    <t>UNT 32,00</t>
  </si>
  <si>
    <t>KLBNC300</t>
  </si>
  <si>
    <t>KLBNM280</t>
  </si>
  <si>
    <t>KLBNM290</t>
  </si>
  <si>
    <t>KLBNN280</t>
  </si>
  <si>
    <t>KLBNN285</t>
  </si>
  <si>
    <t>KLBNN290</t>
  </si>
  <si>
    <t>KLBNN300</t>
  </si>
  <si>
    <t>KLBNO230</t>
  </si>
  <si>
    <t>LAMEC166</t>
  </si>
  <si>
    <t>PN 19,58</t>
  </si>
  <si>
    <t>LAMEC189</t>
  </si>
  <si>
    <t>PN 19,08</t>
  </si>
  <si>
    <t>LAMEC223</t>
  </si>
  <si>
    <t>LAMEC289</t>
  </si>
  <si>
    <t>LAMEO189</t>
  </si>
  <si>
    <t>LAMEO209</t>
  </si>
  <si>
    <t>PN 21,58</t>
  </si>
  <si>
    <t>LCAMB310</t>
  </si>
  <si>
    <t>LCAMN280</t>
  </si>
  <si>
    <t>LINXB390</t>
  </si>
  <si>
    <t>LRENA413</t>
  </si>
  <si>
    <t>LRENC440</t>
  </si>
  <si>
    <t>LRENC445</t>
  </si>
  <si>
    <t>ON 44,44</t>
  </si>
  <si>
    <t>LREND487</t>
  </si>
  <si>
    <t>ON 48,79</t>
  </si>
  <si>
    <t>LRENO369</t>
  </si>
  <si>
    <t>LRENO440</t>
  </si>
  <si>
    <t>MDIAB350</t>
  </si>
  <si>
    <t>MDIAN310</t>
  </si>
  <si>
    <t>ON 30,61</t>
  </si>
  <si>
    <t>MGLUN265</t>
  </si>
  <si>
    <t>MGLUO269</t>
  </si>
  <si>
    <t>MOVIB220</t>
  </si>
  <si>
    <t>ON 21,87</t>
  </si>
  <si>
    <t>MOVIB230</t>
  </si>
  <si>
    <t>ON 22,87</t>
  </si>
  <si>
    <t>MRFGB185</t>
  </si>
  <si>
    <t>MRFGC165</t>
  </si>
  <si>
    <t>MRFGN105</t>
  </si>
  <si>
    <t>MRVEA176</t>
  </si>
  <si>
    <t>MRVEC192</t>
  </si>
  <si>
    <t>MRVED198</t>
  </si>
  <si>
    <t>ON 19,84</t>
  </si>
  <si>
    <t>MRVED227</t>
  </si>
  <si>
    <t>ON 22,59</t>
  </si>
  <si>
    <t>MRVEO192</t>
  </si>
  <si>
    <t>MRVEP178</t>
  </si>
  <si>
    <t>ON 17,84</t>
  </si>
  <si>
    <t>MRVEP188</t>
  </si>
  <si>
    <t>ON 18,84</t>
  </si>
  <si>
    <t>MULTA205</t>
  </si>
  <si>
    <t>MULTL210</t>
  </si>
  <si>
    <t>MULTL255</t>
  </si>
  <si>
    <t>MULTN180</t>
  </si>
  <si>
    <t>ON 17,61</t>
  </si>
  <si>
    <t>MULTN195</t>
  </si>
  <si>
    <t>MULTX167</t>
  </si>
  <si>
    <t>MULTX210</t>
  </si>
  <si>
    <t>MYPKB150</t>
  </si>
  <si>
    <t>NTCOC430</t>
  </si>
  <si>
    <t>NTCOC440</t>
  </si>
  <si>
    <t>NTCOC550</t>
  </si>
  <si>
    <t>NTCON385</t>
  </si>
  <si>
    <t>NTCOO420</t>
  </si>
  <si>
    <t>NTCOO430</t>
  </si>
  <si>
    <t>NTCOO440</t>
  </si>
  <si>
    <t>PCARC770</t>
  </si>
  <si>
    <t>PCARC780</t>
  </si>
  <si>
    <t>PCARM770</t>
  </si>
  <si>
    <t>PETRA427</t>
  </si>
  <si>
    <t>PN 42,75</t>
  </si>
  <si>
    <t>PETRB165</t>
  </si>
  <si>
    <t>PETRB36</t>
  </si>
  <si>
    <t>PETRC270</t>
  </si>
  <si>
    <t>PETRC29</t>
  </si>
  <si>
    <t>PETRC300</t>
  </si>
  <si>
    <t>PETRC310</t>
  </si>
  <si>
    <t>PETRC319</t>
  </si>
  <si>
    <t>PETRC330</t>
  </si>
  <si>
    <t>PETRC340</t>
  </si>
  <si>
    <t>PETRC350</t>
  </si>
  <si>
    <t>PETRC379</t>
  </si>
  <si>
    <t>PETRG369</t>
  </si>
  <si>
    <t>PETRL233</t>
  </si>
  <si>
    <t>PN 23,39</t>
  </si>
  <si>
    <t>PETRL293</t>
  </si>
  <si>
    <t>PN 29,39</t>
  </si>
  <si>
    <t>PETRL351</t>
  </si>
  <si>
    <t>PN 35,14</t>
  </si>
  <si>
    <t>PETRM310</t>
  </si>
  <si>
    <t>PETRM314</t>
  </si>
  <si>
    <t>PETRM331</t>
  </si>
  <si>
    <t>PETRN165</t>
  </si>
  <si>
    <t>PETRN250</t>
  </si>
  <si>
    <t>PETRN341</t>
  </si>
  <si>
    <t>PETRN36</t>
  </si>
  <si>
    <t>PETRN361</t>
  </si>
  <si>
    <t>PETRO270</t>
  </si>
  <si>
    <t>PETRO29</t>
  </si>
  <si>
    <t>PETRO300</t>
  </si>
  <si>
    <t>PETRO310</t>
  </si>
  <si>
    <t>PETRO319</t>
  </si>
  <si>
    <t>PETRO330</t>
  </si>
  <si>
    <t>PETRO340</t>
  </si>
  <si>
    <t>PETRO379</t>
  </si>
  <si>
    <t>PETRS329</t>
  </si>
  <si>
    <t>PETRX233</t>
  </si>
  <si>
    <t>PETRX293</t>
  </si>
  <si>
    <t>PNVLC201</t>
  </si>
  <si>
    <t>POMOA330</t>
  </si>
  <si>
    <t>POMOB320</t>
  </si>
  <si>
    <t>POMOB360</t>
  </si>
  <si>
    <t>POMOM310</t>
  </si>
  <si>
    <t>PRIOB840</t>
  </si>
  <si>
    <t>PRIOB900</t>
  </si>
  <si>
    <t>PRIOM840</t>
  </si>
  <si>
    <t>PRION600</t>
  </si>
  <si>
    <t>PRION620</t>
  </si>
  <si>
    <t>PRION740</t>
  </si>
  <si>
    <t>PRION800</t>
  </si>
  <si>
    <t>PSSAB605</t>
  </si>
  <si>
    <t>ON 60,52</t>
  </si>
  <si>
    <t>PSSAN475</t>
  </si>
  <si>
    <t>ON 47,52</t>
  </si>
  <si>
    <t>QUALA318</t>
  </si>
  <si>
    <t>QUALB315</t>
  </si>
  <si>
    <t>ON 31,40</t>
  </si>
  <si>
    <t>QUALB320</t>
  </si>
  <si>
    <t>QUALB335</t>
  </si>
  <si>
    <t>ON 33,40</t>
  </si>
  <si>
    <t>QUALN255</t>
  </si>
  <si>
    <t>ON 25,40</t>
  </si>
  <si>
    <t>RADLN225</t>
  </si>
  <si>
    <t>RADLN280</t>
  </si>
  <si>
    <t>RAILC160</t>
  </si>
  <si>
    <t>RAILC220</t>
  </si>
  <si>
    <t>RAILC230</t>
  </si>
  <si>
    <t>RAILF200</t>
  </si>
  <si>
    <t>RAILF227</t>
  </si>
  <si>
    <t>RAILO160</t>
  </si>
  <si>
    <t>RAPTN140</t>
  </si>
  <si>
    <t>RENTA769</t>
  </si>
  <si>
    <t>ON 76,86</t>
  </si>
  <si>
    <t>RENTB749</t>
  </si>
  <si>
    <t>ON 74,93</t>
  </si>
  <si>
    <t>RENTB759</t>
  </si>
  <si>
    <t>ON 75,93</t>
  </si>
  <si>
    <t>RENTC770</t>
  </si>
  <si>
    <t>RENTM694</t>
  </si>
  <si>
    <t>RENTM706</t>
  </si>
  <si>
    <t>RENTN680</t>
  </si>
  <si>
    <t>RENTN690</t>
  </si>
  <si>
    <t>RENTN700</t>
  </si>
  <si>
    <t>UNT 29,44</t>
  </si>
  <si>
    <t>UNT 32,19</t>
  </si>
  <si>
    <t>UNT 33,44</t>
  </si>
  <si>
    <t>UNT 34,44</t>
  </si>
  <si>
    <t>UNT 35,44</t>
  </si>
  <si>
    <t>UNT 36,44</t>
  </si>
  <si>
    <t>UNT 38,94</t>
  </si>
  <si>
    <t>UNT 39,94</t>
  </si>
  <si>
    <t>UNT 40,94</t>
  </si>
  <si>
    <t>UNT 41,94</t>
  </si>
  <si>
    <t>UNT 42,94</t>
  </si>
  <si>
    <t>UNT 43,94</t>
  </si>
  <si>
    <t>UNT 44,94</t>
  </si>
  <si>
    <t>UNT 45,94</t>
  </si>
  <si>
    <t>UNT 46,94</t>
  </si>
  <si>
    <t>UNT 47,94</t>
  </si>
  <si>
    <t>UNT 48,94</t>
  </si>
  <si>
    <t>UNT 49,94</t>
  </si>
  <si>
    <t>UNT 50,94</t>
  </si>
  <si>
    <t>UNT 32,62</t>
  </si>
  <si>
    <t>UNT 33,12</t>
  </si>
  <si>
    <t>UNT 33,37</t>
  </si>
  <si>
    <t>UNT 34,62</t>
  </si>
  <si>
    <t>UNT 40,12</t>
  </si>
  <si>
    <t>UNT 41,12</t>
  </si>
  <si>
    <t>UNT 43,12</t>
  </si>
  <si>
    <t>UNT 44,12</t>
  </si>
  <si>
    <t>UNT 45,12</t>
  </si>
  <si>
    <t>UNT 46,12</t>
  </si>
  <si>
    <t>UNT 47,12</t>
  </si>
  <si>
    <t>UNT 48,12</t>
  </si>
  <si>
    <t>UNT 49,12</t>
  </si>
  <si>
    <t>UNT 49,87</t>
  </si>
  <si>
    <t>UNT 50,87</t>
  </si>
  <si>
    <t>UNT 51,87</t>
  </si>
  <si>
    <t>UNT 52,87</t>
  </si>
  <si>
    <t>UNT 28,62</t>
  </si>
  <si>
    <t>UNT 29,87</t>
  </si>
  <si>
    <t>UNT 31,87</t>
  </si>
  <si>
    <t>UNT 39,85</t>
  </si>
  <si>
    <t>UNT 43,60</t>
  </si>
  <si>
    <t>UNT 31,94</t>
  </si>
  <si>
    <t>UNT 32,94</t>
  </si>
  <si>
    <t>UNT 33,94</t>
  </si>
  <si>
    <t>UNT 36,94</t>
  </si>
  <si>
    <t>UNT 37,94</t>
  </si>
  <si>
    <t>UNT 28,12</t>
  </si>
  <si>
    <t>UNT 29,62</t>
  </si>
  <si>
    <t>UNT 37,62</t>
  </si>
  <si>
    <t>UNT 41,62</t>
  </si>
  <si>
    <t>SANBN422</t>
  </si>
  <si>
    <t>UNT 42,12</t>
  </si>
  <si>
    <t>UNT 29,37</t>
  </si>
  <si>
    <t>UNT 34,85</t>
  </si>
  <si>
    <t>UNT 38,85</t>
  </si>
  <si>
    <t>SAPRM225</t>
  </si>
  <si>
    <t>UNT 22,09</t>
  </si>
  <si>
    <t>SBSPB435</t>
  </si>
  <si>
    <t>SBSPB445</t>
  </si>
  <si>
    <t>SBSPC380</t>
  </si>
  <si>
    <t>SBSPC390</t>
  </si>
  <si>
    <t>SBSPC400</t>
  </si>
  <si>
    <t>SBSPL410</t>
  </si>
  <si>
    <t>SBSPL485</t>
  </si>
  <si>
    <t>SBSPO370</t>
  </si>
  <si>
    <t>SBSPO380</t>
  </si>
  <si>
    <t>SBSPO390</t>
  </si>
  <si>
    <t>SBSPO400</t>
  </si>
  <si>
    <t>SBSPX325</t>
  </si>
  <si>
    <t>SBSPX410</t>
  </si>
  <si>
    <t>SBSPX485</t>
  </si>
  <si>
    <t>SEERN138</t>
  </si>
  <si>
    <t>ON 13,74</t>
  </si>
  <si>
    <t>SMALA134</t>
  </si>
  <si>
    <t>CI 134,50</t>
  </si>
  <si>
    <t>SMALM129</t>
  </si>
  <si>
    <t>CI 129,50</t>
  </si>
  <si>
    <t>SMALO124</t>
  </si>
  <si>
    <t>SMLSB215</t>
  </si>
  <si>
    <t>SMLSB220</t>
  </si>
  <si>
    <t>SMLSB235</t>
  </si>
  <si>
    <t>SMTOA310</t>
  </si>
  <si>
    <t>STBPB530</t>
  </si>
  <si>
    <t>STBPL510</t>
  </si>
  <si>
    <t>SUZBA690</t>
  </si>
  <si>
    <t>SUZBB620</t>
  </si>
  <si>
    <t>ON 62,29</t>
  </si>
  <si>
    <t>SUZBB640</t>
  </si>
  <si>
    <t>ON 64,29</t>
  </si>
  <si>
    <t>SUZBC690</t>
  </si>
  <si>
    <t>SUZBD550</t>
  </si>
  <si>
    <t>SUZBM620</t>
  </si>
  <si>
    <t>SUZBN610</t>
  </si>
  <si>
    <t>SUZBN620</t>
  </si>
  <si>
    <t>SUZBN632</t>
  </si>
  <si>
    <t>SUZBN640</t>
  </si>
  <si>
    <t>SUZBO540</t>
  </si>
  <si>
    <t>SUZBO620</t>
  </si>
  <si>
    <t>SUZBP550</t>
  </si>
  <si>
    <t>TAEEB277</t>
  </si>
  <si>
    <t>UNT 27,74</t>
  </si>
  <si>
    <t>TAEEB308</t>
  </si>
  <si>
    <t>TAEEB318</t>
  </si>
  <si>
    <t>TOTSB304</t>
  </si>
  <si>
    <t>ON 30,42</t>
  </si>
  <si>
    <t>TRPLN250</t>
  </si>
  <si>
    <t>TRPLO260</t>
  </si>
  <si>
    <t>TUPYB260</t>
  </si>
  <si>
    <t>TUPYB270</t>
  </si>
  <si>
    <t>UGPAA270</t>
  </si>
  <si>
    <t>UGPAA280</t>
  </si>
  <si>
    <t>UGPAC200</t>
  </si>
  <si>
    <t>UGPAC220</t>
  </si>
  <si>
    <t>UGPAM235</t>
  </si>
  <si>
    <t>UGPAM245</t>
  </si>
  <si>
    <t>UGPAN242</t>
  </si>
  <si>
    <t>UGPAO200</t>
  </si>
  <si>
    <t>USIMB172</t>
  </si>
  <si>
    <t>PNA 17,25</t>
  </si>
  <si>
    <t>USIMB990</t>
  </si>
  <si>
    <t>USIMC180</t>
  </si>
  <si>
    <t>USIMN162</t>
  </si>
  <si>
    <t>USIMN165</t>
  </si>
  <si>
    <t>USIMN167</t>
  </si>
  <si>
    <t>USIMN170</t>
  </si>
  <si>
    <t>USIMN175</t>
  </si>
  <si>
    <t>USIMN185</t>
  </si>
  <si>
    <t>VALEA300</t>
  </si>
  <si>
    <t>VALEA350</t>
  </si>
  <si>
    <t>VALEA360</t>
  </si>
  <si>
    <t>VALEB102</t>
  </si>
  <si>
    <t>VALEB106</t>
  </si>
  <si>
    <t>VALEB112</t>
  </si>
  <si>
    <t>VALEB114</t>
  </si>
  <si>
    <t>VALEB116</t>
  </si>
  <si>
    <t>VALEB117</t>
  </si>
  <si>
    <t>ON 117,24</t>
  </si>
  <si>
    <t>VALEB118</t>
  </si>
  <si>
    <t>ON 118,24</t>
  </si>
  <si>
    <t>VALEB119</t>
  </si>
  <si>
    <t>VALEB120</t>
  </si>
  <si>
    <t>ON 120,24</t>
  </si>
  <si>
    <t>VALEB121</t>
  </si>
  <si>
    <t>VALEB123</t>
  </si>
  <si>
    <t>ON 123,24</t>
  </si>
  <si>
    <t>VALEB125</t>
  </si>
  <si>
    <t>ON 125,24</t>
  </si>
  <si>
    <t>VALEB127</t>
  </si>
  <si>
    <t>ON 127,24</t>
  </si>
  <si>
    <t>VALEB129</t>
  </si>
  <si>
    <t>ON 129,24</t>
  </si>
  <si>
    <t>VALEB131</t>
  </si>
  <si>
    <t>ON 131,24</t>
  </si>
  <si>
    <t>VALEB997</t>
  </si>
  <si>
    <t>VALEC102</t>
  </si>
  <si>
    <t>ON 106,74</t>
  </si>
  <si>
    <t>VALEC106</t>
  </si>
  <si>
    <t>ON 108,74</t>
  </si>
  <si>
    <t>VALEC117</t>
  </si>
  <si>
    <t>ON 117,74</t>
  </si>
  <si>
    <t>VALEC129</t>
  </si>
  <si>
    <t>ON 129,74</t>
  </si>
  <si>
    <t>VALEC131</t>
  </si>
  <si>
    <t>ON 131,74</t>
  </si>
  <si>
    <t>VALEC702</t>
  </si>
  <si>
    <t>VALEC897</t>
  </si>
  <si>
    <t>VALED109</t>
  </si>
  <si>
    <t>VALED780</t>
  </si>
  <si>
    <t>VALEF857</t>
  </si>
  <si>
    <t>VALEL10</t>
  </si>
  <si>
    <t>VALEL107</t>
  </si>
  <si>
    <t>ON 107,00</t>
  </si>
  <si>
    <t>VALEL665</t>
  </si>
  <si>
    <t>VALEM104</t>
  </si>
  <si>
    <t>VALEM106</t>
  </si>
  <si>
    <t>VALEM108</t>
  </si>
  <si>
    <t>VALEN102</t>
  </si>
  <si>
    <t>VALEN105</t>
  </si>
  <si>
    <t>VALEN107</t>
  </si>
  <si>
    <t>VALEN112</t>
  </si>
  <si>
    <t>VALEN114</t>
  </si>
  <si>
    <t>VALEN120</t>
  </si>
  <si>
    <t>VALEN997</t>
  </si>
  <si>
    <t>VALEO907</t>
  </si>
  <si>
    <t>VALEO947</t>
  </si>
  <si>
    <t>VALEO957</t>
  </si>
  <si>
    <t>VALEO977</t>
  </si>
  <si>
    <t>VALEP101</t>
  </si>
  <si>
    <t>VALEP104</t>
  </si>
  <si>
    <t>VALER972</t>
  </si>
  <si>
    <t>VALES892</t>
  </si>
  <si>
    <t>VALES902</t>
  </si>
  <si>
    <t>VALES960</t>
  </si>
  <si>
    <t>VALEV100</t>
  </si>
  <si>
    <t>VALEV802</t>
  </si>
  <si>
    <t>VALEV812</t>
  </si>
  <si>
    <t>VALEX10</t>
  </si>
  <si>
    <t>VALEX665</t>
  </si>
  <si>
    <t>VIVTB440</t>
  </si>
  <si>
    <t>VVARB145</t>
  </si>
  <si>
    <t>VVARB155</t>
  </si>
  <si>
    <t>VVARB175</t>
  </si>
  <si>
    <t>VVARC125</t>
  </si>
  <si>
    <t>VVARC150</t>
  </si>
  <si>
    <t>VVARE155</t>
  </si>
  <si>
    <t>VVARE157</t>
  </si>
  <si>
    <t>VVARF150</t>
  </si>
  <si>
    <t>VVARF167</t>
  </si>
  <si>
    <t>VVARL117</t>
  </si>
  <si>
    <t>VVARL147</t>
  </si>
  <si>
    <t>VVARL187</t>
  </si>
  <si>
    <t>VVARN145</t>
  </si>
  <si>
    <t>VVARN155</t>
  </si>
  <si>
    <t>VVARN220</t>
  </si>
  <si>
    <t>VVARN230</t>
  </si>
  <si>
    <t>VVARO125</t>
  </si>
  <si>
    <t>VVARO150</t>
  </si>
  <si>
    <t>VVARO177</t>
  </si>
  <si>
    <t>VVARO210</t>
  </si>
  <si>
    <t>VVARO212</t>
  </si>
  <si>
    <t>VVARQ135</t>
  </si>
  <si>
    <t>VVARQ137</t>
  </si>
  <si>
    <t>VVARR150</t>
  </si>
  <si>
    <t>VVARR167</t>
  </si>
  <si>
    <t>VVARX117</t>
  </si>
  <si>
    <t>VVARX147</t>
  </si>
  <si>
    <t>WDOG21C005500</t>
  </si>
  <si>
    <t>WDOK21P004800</t>
  </si>
  <si>
    <t>WDOK21P005100</t>
  </si>
  <si>
    <t>WEGEA940</t>
  </si>
  <si>
    <t>ON 93,97</t>
  </si>
  <si>
    <t>WEGEA950</t>
  </si>
  <si>
    <t>ON 94,97</t>
  </si>
  <si>
    <t>WEGEA970</t>
  </si>
  <si>
    <t>ON 96,97</t>
  </si>
  <si>
    <t>WEGEB909</t>
  </si>
  <si>
    <t>WEGEB919</t>
  </si>
  <si>
    <t>WEGEB939</t>
  </si>
  <si>
    <t>WEGEB969</t>
  </si>
  <si>
    <t>WEGEC867</t>
  </si>
  <si>
    <t>ON 86,72</t>
  </si>
  <si>
    <t>WEGEM850</t>
  </si>
  <si>
    <t>WEGEM860</t>
  </si>
  <si>
    <t>WEGEM870</t>
  </si>
  <si>
    <t>WEGEM880</t>
  </si>
  <si>
    <t>WEGEM890</t>
  </si>
  <si>
    <t>WEGEN840</t>
  </si>
  <si>
    <t>WEGEN850</t>
  </si>
  <si>
    <t>WEGEN860</t>
  </si>
  <si>
    <t>WEGEN880</t>
  </si>
  <si>
    <t>WEGEN889</t>
  </si>
  <si>
    <t>WEGEN899</t>
  </si>
  <si>
    <t>YDUQB300</t>
  </si>
  <si>
    <t>YDUQC350</t>
  </si>
  <si>
    <t>YDUQM390</t>
  </si>
  <si>
    <t>CJCT11</t>
  </si>
  <si>
    <t>MGCR11</t>
  </si>
  <si>
    <t>BRLA11</t>
  </si>
  <si>
    <t>AIEC11</t>
  </si>
  <si>
    <t>GALG11</t>
  </si>
  <si>
    <t>HREC11</t>
  </si>
  <si>
    <t>KNSC11</t>
  </si>
  <si>
    <t>OURE11</t>
  </si>
  <si>
    <t>DEVA11</t>
  </si>
  <si>
    <t>RELG11</t>
  </si>
  <si>
    <t>BMLC11</t>
  </si>
  <si>
    <t>Companhia Paranaense de Energia</t>
  </si>
  <si>
    <t>Neogrid Participacoes SA</t>
  </si>
  <si>
    <t>NGRD3</t>
  </si>
  <si>
    <t>FII MTGESTAOCI ER MB</t>
  </si>
  <si>
    <t>FII PERSONALCI ERA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</si>
</sst>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8" formatCode="&quot;R$&quot;#,##0.00;[Red]\-&quot;R$&quot;#,##0.00"/>
    <numFmt numFmtId="44" formatCode="_-&quot;R$&quot;* #,##0.00_-;\-&quot;R$&quot;* #,##0.00_-;_-&quot;R$&quot;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\ #,##0.00"/>
    <numFmt numFmtId="167" formatCode="&quot;R$&quot;#,##0.00"/>
    <numFmt numFmtId="168" formatCode="0.0"/>
    <numFmt numFmtId="169" formatCode="0.0%"/>
    <numFmt numFmtId="170" formatCode="[=0]&quot;&quot;;0.0%"/>
    <numFmt numFmtId="171" formatCode="0.00000000"/>
    <numFmt numFmtId="172" formatCode="0.000000000"/>
    <numFmt numFmtId="173" formatCode="0.0000"/>
    <numFmt numFmtId="174" formatCode="0.0000%"/>
    <numFmt numFmtId="175" formatCode="dd/mm/yy"/>
    <numFmt numFmtId="176" formatCode="[=0]&quot;&quot;;0.00%"/>
    <numFmt numFmtId="177" formatCode="mm/yy"/>
    <numFmt numFmtId="178" formatCode="0.000"/>
    <numFmt numFmtId="179" formatCode="m/d/yyyy"/>
  </numFmts>
  <fonts count="87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sz val="12"/>
      <color theme="1"/>
      <name val="Calibri"/>
      <family val="2"/>
      <scheme val="minor"/>
    </font>
    <font>
      <sz val="12"/>
      <color theme="7"/>
      <name val="Segoe UI"/>
      <family val="2"/>
    </font>
    <font>
      <sz val="12"/>
      <color theme="5" tint="-0.249977111117893"/>
      <name val="Segoe UI"/>
      <family val="2"/>
    </font>
    <font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2"/>
      <color theme="3" tint="-0.249977111117893"/>
      <name val="Century Gothic"/>
      <family val="2"/>
    </font>
    <font>
      <sz val="11"/>
      <color theme="1"/>
      <name val="Roboto"/>
    </font>
    <font>
      <sz val="10"/>
      <color theme="1"/>
      <name val="Roboto"/>
    </font>
    <font>
      <sz val="10"/>
      <color theme="0"/>
      <name val="Roboto"/>
    </font>
    <font>
      <b/>
      <sz val="14"/>
      <color theme="1" tint="0.249977111117893"/>
      <name val="Roboto"/>
    </font>
    <font>
      <sz val="16"/>
      <color theme="0"/>
      <name val="Segoe UI"/>
      <family val="2"/>
    </font>
    <font>
      <sz val="16"/>
      <color theme="1"/>
      <name val="Calibri"/>
      <family val="2"/>
      <scheme val="minor"/>
    </font>
    <font>
      <b/>
      <sz val="10"/>
      <color theme="0"/>
      <name val="Roboto"/>
    </font>
    <font>
      <b/>
      <sz val="9"/>
      <color theme="0"/>
      <name val="Roboto"/>
    </font>
    <font>
      <sz val="8"/>
      <color theme="1"/>
      <name val="Roboto"/>
    </font>
    <font>
      <sz val="10"/>
      <color theme="5"/>
      <name val="Roboto"/>
    </font>
    <font>
      <sz val="10"/>
      <color theme="1"/>
      <name val="Arial"/>
      <family val="2"/>
    </font>
    <font>
      <b/>
      <sz val="14"/>
      <color theme="3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Roboto"/>
    </font>
    <font>
      <b/>
      <sz val="16"/>
      <color theme="5" tint="-0.249977111117893"/>
      <name val="Roboto"/>
    </font>
    <font>
      <sz val="16"/>
      <color theme="5" tint="-0.249977111117893"/>
      <name val="Roboto"/>
    </font>
    <font>
      <b/>
      <sz val="11"/>
      <color theme="1" tint="0.249977111117893"/>
      <name val="Roboto"/>
    </font>
    <font>
      <sz val="11"/>
      <color theme="1" tint="0.249977111117893"/>
      <name val="Roboto"/>
    </font>
    <font>
      <b/>
      <sz val="11"/>
      <color theme="0"/>
      <name val="Roboto"/>
    </font>
    <font>
      <b/>
      <sz val="14"/>
      <color theme="3" tint="-0.249977111117893"/>
      <name val="Roboto"/>
    </font>
    <font>
      <b/>
      <sz val="14"/>
      <color theme="0"/>
      <name val="Roboto"/>
    </font>
    <font>
      <sz val="14"/>
      <color theme="1"/>
      <name val="Roboto"/>
    </font>
    <font>
      <b/>
      <sz val="14"/>
      <color theme="1"/>
      <name val="Roboto"/>
    </font>
    <font>
      <sz val="11"/>
      <color theme="0" tint="-0.14999847407452621"/>
      <name val="Roboto"/>
    </font>
    <font>
      <sz val="11"/>
      <color theme="5"/>
      <name val="Roboto"/>
    </font>
    <font>
      <sz val="11"/>
      <color theme="2" tint="-9.9978637043366805E-2"/>
      <name val="Roboto"/>
    </font>
    <font>
      <sz val="11"/>
      <color theme="4" tint="0.39997558519241921"/>
      <name val="Roboto"/>
    </font>
    <font>
      <sz val="12"/>
      <color theme="4" tint="0.39997558519241921"/>
      <name val="Roboto"/>
    </font>
    <font>
      <sz val="12"/>
      <color theme="0"/>
      <name val="Roboto"/>
    </font>
    <font>
      <sz val="14"/>
      <color theme="0"/>
      <name val="Roboto"/>
    </font>
    <font>
      <sz val="16"/>
      <color rgb="FFFFC000"/>
      <name val="Roboto"/>
    </font>
    <font>
      <sz val="10"/>
      <color theme="5" tint="0.89999084444715716"/>
      <name val="Roboto"/>
    </font>
    <font>
      <sz val="11"/>
      <color theme="3" tint="-0.499984740745262"/>
      <name val="Calibri"/>
      <family val="2"/>
      <scheme val="minor"/>
    </font>
    <font>
      <sz val="14"/>
      <color theme="5" tint="0.89999084444715716"/>
      <name val="Roboto"/>
    </font>
    <font>
      <b/>
      <sz val="18"/>
      <color theme="0"/>
      <name val="Roboto"/>
    </font>
    <font>
      <sz val="18"/>
      <color theme="0"/>
      <name val="Segoe UI"/>
      <family val="2"/>
    </font>
    <font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/>
      <name val="Roboto"/>
    </font>
    <font>
      <sz val="9"/>
      <color theme="5"/>
      <name val="Roboto"/>
    </font>
    <font>
      <sz val="10"/>
      <color theme="1"/>
      <name val="Calibri"/>
      <family val="2"/>
    </font>
    <font>
      <b/>
      <sz val="9"/>
      <color indexed="81"/>
      <name val="Segoe UI"/>
      <family val="2"/>
    </font>
    <font>
      <b/>
      <sz val="22"/>
      <color theme="0"/>
      <name val="Century Gothic"/>
      <family val="2"/>
    </font>
    <font>
      <sz val="22"/>
      <color theme="0"/>
      <name val="Roboto"/>
    </font>
    <font>
      <b/>
      <sz val="22"/>
      <color theme="0"/>
      <name val="Roboto"/>
    </font>
    <font>
      <sz val="22"/>
      <color theme="0"/>
      <name val="Segoe UI"/>
      <family val="2"/>
    </font>
    <font>
      <sz val="18"/>
      <color theme="0"/>
      <name val="Segoe UI Light"/>
      <family val="2"/>
    </font>
    <font>
      <sz val="9"/>
      <color indexed="81"/>
      <name val="Segoe UI"/>
      <family val="2"/>
    </font>
    <font>
      <sz val="14"/>
      <color indexed="81"/>
      <name val="Segoe UI"/>
      <family val="2"/>
    </font>
    <font>
      <sz val="10"/>
      <color theme="5" tint="9.9978637043366805E-2"/>
      <name val="Roboto"/>
    </font>
    <font>
      <b/>
      <sz val="14"/>
      <color indexed="81"/>
      <name val="Segoe UI"/>
      <family val="2"/>
    </font>
    <font>
      <sz val="20"/>
      <color theme="0"/>
      <name val="Roboto"/>
    </font>
    <font>
      <sz val="11"/>
      <color theme="6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4"/>
      <color theme="5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sz val="18"/>
      <color theme="4" tint="0.39997558519241921"/>
      <name val="Segoe UI"/>
      <family val="2"/>
    </font>
    <font>
      <sz val="11"/>
      <color theme="0" tint="-0.34998626667073579"/>
      <name val="Calibri"/>
      <family val="2"/>
      <scheme val="minor"/>
    </font>
    <font>
      <sz val="10"/>
      <color theme="7"/>
      <name val="Roboto"/>
    </font>
    <font>
      <sz val="11"/>
      <color theme="5"/>
      <name val="Calibri"/>
      <family val="2"/>
      <scheme val="minor"/>
    </font>
    <font>
      <sz val="16"/>
      <color rgb="FFFFC000"/>
      <name val="Calibri"/>
      <family val="2"/>
      <scheme val="minor"/>
    </font>
    <font>
      <sz val="16"/>
      <color theme="7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6"/>
      <color theme="1"/>
      <name val="Roboto"/>
    </font>
    <font>
      <b/>
      <sz val="16"/>
      <color indexed="81"/>
      <name val="Roboto"/>
    </font>
    <font>
      <sz val="16"/>
      <color indexed="81"/>
      <name val="Roboto"/>
    </font>
    <font>
      <u/>
      <sz val="14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12B3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8999908444471571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249977111117893"/>
        <bgColor indexed="64"/>
      </patternFill>
    </fill>
    <fill>
      <patternFill patternType="solid">
        <fgColor theme="5" tint="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4"/>
      </left>
      <right/>
      <top/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9" tint="-0.24994659260841701"/>
      </left>
      <right/>
      <top/>
      <bottom/>
      <diagonal/>
    </border>
    <border>
      <left style="medium">
        <color theme="6"/>
      </left>
      <right/>
      <top/>
      <bottom/>
      <diagonal/>
    </border>
    <border>
      <left/>
      <right/>
      <top style="medium">
        <color theme="7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/>
      <bottom style="thin">
        <color theme="0" tint="-4.9989318521683403E-2"/>
      </bottom>
      <diagonal/>
    </border>
    <border>
      <left style="medium">
        <color rgb="FFCC00FF"/>
      </left>
      <right/>
      <top/>
      <bottom/>
      <diagonal/>
    </border>
    <border>
      <left style="medium">
        <color rgb="FFFF00FF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theme="5" tint="9.9948118533890809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/>
      <bottom style="medium">
        <color theme="7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1" fillId="0" borderId="0"/>
    <xf numFmtId="165" fontId="2" fillId="0" borderId="0" applyFont="0" applyFill="0" applyBorder="0" applyAlignment="0" applyProtection="0"/>
    <xf numFmtId="0" fontId="2" fillId="0" borderId="0"/>
    <xf numFmtId="0" fontId="3" fillId="0" borderId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443">
    <xf numFmtId="0" fontId="0" fillId="0" borderId="0" xfId="0"/>
    <xf numFmtId="0" fontId="0" fillId="2" borderId="0" xfId="0" applyFill="1"/>
    <xf numFmtId="0" fontId="7" fillId="6" borderId="0" xfId="0" applyFont="1" applyFill="1" applyProtection="1">
      <protection hidden="1"/>
    </xf>
    <xf numFmtId="169" fontId="7" fillId="6" borderId="0" xfId="10" applyNumberFormat="1" applyFont="1" applyFill="1" applyProtection="1">
      <protection hidden="1"/>
    </xf>
    <xf numFmtId="0" fontId="0" fillId="8" borderId="0" xfId="0" applyFill="1"/>
    <xf numFmtId="0" fontId="8" fillId="8" borderId="0" xfId="0" applyFont="1" applyFill="1"/>
    <xf numFmtId="0" fontId="0" fillId="5" borderId="0" xfId="0" applyFill="1"/>
    <xf numFmtId="0" fontId="11" fillId="5" borderId="0" xfId="0" applyFont="1" applyFill="1" applyAlignment="1" applyProtection="1">
      <alignment horizontal="center"/>
      <protection hidden="1"/>
    </xf>
    <xf numFmtId="14" fontId="11" fillId="5" borderId="0" xfId="0" applyNumberFormat="1" applyFont="1" applyFill="1" applyAlignment="1" applyProtection="1">
      <alignment horizontal="center"/>
      <protection hidden="1"/>
    </xf>
    <xf numFmtId="1" fontId="11" fillId="5" borderId="0" xfId="0" applyNumberFormat="1" applyFont="1" applyFill="1" applyAlignment="1" applyProtection="1">
      <alignment horizontal="center"/>
      <protection hidden="1"/>
    </xf>
    <xf numFmtId="167" fontId="11" fillId="5" borderId="0" xfId="0" applyNumberFormat="1" applyFont="1" applyFill="1" applyAlignment="1" applyProtection="1">
      <alignment horizontal="right"/>
      <protection hidden="1"/>
    </xf>
    <xf numFmtId="167" fontId="11" fillId="5" borderId="0" xfId="0" applyNumberFormat="1" applyFont="1" applyFill="1" applyAlignment="1" applyProtection="1">
      <alignment horizontal="center"/>
      <protection locked="0" hidden="1"/>
    </xf>
    <xf numFmtId="167" fontId="11" fillId="5" borderId="0" xfId="0" applyNumberFormat="1" applyFont="1" applyFill="1" applyAlignment="1" applyProtection="1">
      <alignment horizontal="center"/>
      <protection hidden="1"/>
    </xf>
    <xf numFmtId="166" fontId="11" fillId="5" borderId="0" xfId="0" applyNumberFormat="1" applyFont="1" applyFill="1" applyAlignment="1" applyProtection="1">
      <alignment horizontal="center"/>
      <protection hidden="1"/>
    </xf>
    <xf numFmtId="0" fontId="11" fillId="5" borderId="0" xfId="0" applyFont="1" applyFill="1" applyProtection="1">
      <protection hidden="1"/>
    </xf>
    <xf numFmtId="0" fontId="13" fillId="10" borderId="0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0" fillId="11" borderId="0" xfId="0" applyFill="1"/>
    <xf numFmtId="0" fontId="8" fillId="11" borderId="0" xfId="0" applyFont="1" applyFill="1"/>
    <xf numFmtId="0" fontId="10" fillId="5" borderId="0" xfId="0" applyFont="1" applyFill="1" applyBorder="1" applyProtection="1">
      <protection hidden="1"/>
    </xf>
    <xf numFmtId="164" fontId="9" fillId="5" borderId="0" xfId="10" applyNumberFormat="1" applyFont="1" applyFill="1" applyBorder="1" applyProtection="1">
      <protection hidden="1"/>
    </xf>
    <xf numFmtId="0" fontId="10" fillId="5" borderId="0" xfId="0" applyFont="1" applyFill="1" applyBorder="1" applyAlignment="1" applyProtection="1">
      <alignment horizontal="center"/>
      <protection hidden="1"/>
    </xf>
    <xf numFmtId="166" fontId="10" fillId="5" borderId="0" xfId="0" applyNumberFormat="1" applyFont="1" applyFill="1" applyBorder="1" applyAlignment="1" applyProtection="1">
      <alignment horizontal="center"/>
      <protection hidden="1"/>
    </xf>
    <xf numFmtId="166" fontId="10" fillId="5" borderId="0" xfId="0" applyNumberFormat="1" applyFont="1" applyFill="1" applyBorder="1" applyAlignment="1" applyProtection="1">
      <protection hidden="1"/>
    </xf>
    <xf numFmtId="14" fontId="11" fillId="5" borderId="0" xfId="0" applyNumberFormat="1" applyFont="1" applyFill="1" applyBorder="1" applyAlignment="1" applyProtection="1">
      <alignment horizontal="center"/>
      <protection hidden="1"/>
    </xf>
    <xf numFmtId="0" fontId="11" fillId="5" borderId="0" xfId="0" applyFont="1" applyFill="1" applyBorder="1" applyAlignment="1" applyProtection="1">
      <alignment horizontal="center"/>
      <protection hidden="1"/>
    </xf>
    <xf numFmtId="170" fontId="9" fillId="5" borderId="0" xfId="10" applyNumberFormat="1" applyFont="1" applyFill="1" applyBorder="1" applyProtection="1">
      <protection hidden="1"/>
    </xf>
    <xf numFmtId="166" fontId="9" fillId="5" borderId="0" xfId="0" applyNumberFormat="1" applyFont="1" applyFill="1" applyBorder="1" applyAlignment="1" applyProtection="1">
      <alignment horizontal="center" vertical="center"/>
      <protection hidden="1"/>
    </xf>
    <xf numFmtId="14" fontId="10" fillId="5" borderId="0" xfId="0" applyNumberFormat="1" applyFont="1" applyFill="1" applyBorder="1" applyAlignment="1" applyProtection="1">
      <alignment horizontal="center"/>
      <protection hidden="1"/>
    </xf>
    <xf numFmtId="168" fontId="10" fillId="5" borderId="0" xfId="0" applyNumberFormat="1" applyFont="1" applyFill="1" applyBorder="1" applyAlignment="1" applyProtection="1">
      <alignment horizontal="center"/>
      <protection hidden="1"/>
    </xf>
    <xf numFmtId="164" fontId="10" fillId="5" borderId="0" xfId="9" applyNumberFormat="1" applyFont="1" applyFill="1" applyBorder="1" applyProtection="1">
      <protection hidden="1"/>
    </xf>
    <xf numFmtId="170" fontId="10" fillId="5" borderId="0" xfId="10" applyNumberFormat="1" applyFont="1" applyFill="1" applyBorder="1" applyProtection="1">
      <protection hidden="1"/>
    </xf>
    <xf numFmtId="166" fontId="9" fillId="5" borderId="0" xfId="0" applyNumberFormat="1" applyFont="1" applyFill="1" applyBorder="1" applyAlignment="1" applyProtection="1">
      <protection hidden="1"/>
    </xf>
    <xf numFmtId="10" fontId="9" fillId="5" borderId="0" xfId="0" applyNumberFormat="1" applyFont="1" applyFill="1" applyBorder="1" applyAlignment="1" applyProtection="1">
      <alignment horizontal="center"/>
      <protection hidden="1"/>
    </xf>
    <xf numFmtId="10" fontId="10" fillId="5" borderId="0" xfId="0" applyNumberFormat="1" applyFont="1" applyFill="1" applyBorder="1" applyProtection="1">
      <protection hidden="1"/>
    </xf>
    <xf numFmtId="0" fontId="11" fillId="8" borderId="0" xfId="0" applyFont="1" applyFill="1" applyAlignment="1">
      <alignment vertical="center"/>
    </xf>
    <xf numFmtId="0" fontId="0" fillId="5" borderId="0" xfId="0" applyFill="1" applyAlignment="1">
      <alignment horizontal="center" vertical="center"/>
    </xf>
    <xf numFmtId="0" fontId="9" fillId="5" borderId="0" xfId="0" applyFont="1" applyFill="1" applyBorder="1" applyAlignment="1" applyProtection="1">
      <alignment horizontal="center"/>
      <protection hidden="1"/>
    </xf>
    <xf numFmtId="0" fontId="18" fillId="2" borderId="4" xfId="0" applyFont="1" applyFill="1" applyBorder="1" applyAlignment="1" applyProtection="1">
      <alignment horizontal="center"/>
      <protection hidden="1"/>
    </xf>
    <xf numFmtId="166" fontId="18" fillId="0" borderId="6" xfId="0" applyNumberFormat="1" applyFont="1" applyFill="1" applyBorder="1" applyAlignment="1" applyProtection="1">
      <alignment horizontal="center"/>
      <protection locked="0" hidden="1"/>
    </xf>
    <xf numFmtId="0" fontId="18" fillId="2" borderId="4" xfId="0" applyFont="1" applyFill="1" applyBorder="1" applyAlignment="1" applyProtection="1">
      <alignment horizontal="left"/>
      <protection hidden="1"/>
    </xf>
    <xf numFmtId="16" fontId="18" fillId="0" borderId="6" xfId="0" applyNumberFormat="1" applyFont="1" applyFill="1" applyBorder="1" applyAlignment="1" applyProtection="1">
      <alignment horizontal="center"/>
      <protection hidden="1"/>
    </xf>
    <xf numFmtId="0" fontId="18" fillId="2" borderId="6" xfId="0" applyFont="1" applyFill="1" applyBorder="1" applyAlignment="1" applyProtection="1">
      <alignment horizontal="center"/>
      <protection hidden="1"/>
    </xf>
    <xf numFmtId="1" fontId="18" fillId="2" borderId="6" xfId="0" applyNumberFormat="1" applyFont="1" applyFill="1" applyBorder="1" applyAlignment="1" applyProtection="1">
      <alignment horizontal="center"/>
      <protection hidden="1"/>
    </xf>
    <xf numFmtId="0" fontId="18" fillId="2" borderId="5" xfId="0" applyFont="1" applyFill="1" applyBorder="1" applyAlignment="1" applyProtection="1">
      <alignment horizontal="center"/>
      <protection hidden="1"/>
    </xf>
    <xf numFmtId="166" fontId="18" fillId="2" borderId="5" xfId="9" applyNumberFormat="1" applyFont="1" applyFill="1" applyBorder="1" applyAlignment="1" applyProtection="1">
      <alignment horizontal="center"/>
      <protection hidden="1"/>
    </xf>
    <xf numFmtId="168" fontId="18" fillId="2" borderId="6" xfId="9" applyNumberFormat="1" applyFont="1" applyFill="1" applyBorder="1" applyAlignment="1" applyProtection="1">
      <alignment horizontal="center"/>
      <protection hidden="1"/>
    </xf>
    <xf numFmtId="166" fontId="18" fillId="2" borderId="6" xfId="0" applyNumberFormat="1" applyFont="1" applyFill="1" applyBorder="1" applyAlignment="1" applyProtection="1">
      <alignment horizontal="center"/>
      <protection hidden="1"/>
    </xf>
    <xf numFmtId="166" fontId="18" fillId="2" borderId="5" xfId="0" applyNumberFormat="1" applyFont="1" applyFill="1" applyBorder="1" applyAlignment="1" applyProtection="1">
      <alignment horizontal="center"/>
      <protection hidden="1"/>
    </xf>
    <xf numFmtId="166" fontId="18" fillId="0" borderId="5" xfId="0" applyNumberFormat="1" applyFont="1" applyFill="1" applyBorder="1" applyAlignment="1" applyProtection="1">
      <alignment horizontal="center"/>
      <protection hidden="1"/>
    </xf>
    <xf numFmtId="167" fontId="18" fillId="2" borderId="5" xfId="0" applyNumberFormat="1" applyFont="1" applyFill="1" applyBorder="1" applyAlignment="1" applyProtection="1">
      <alignment horizontal="center"/>
      <protection hidden="1"/>
    </xf>
    <xf numFmtId="10" fontId="18" fillId="2" borderId="6" xfId="10" applyNumberFormat="1" applyFont="1" applyFill="1" applyBorder="1" applyAlignment="1" applyProtection="1">
      <alignment horizontal="center"/>
      <protection hidden="1"/>
    </xf>
    <xf numFmtId="2" fontId="18" fillId="2" borderId="5" xfId="0" applyNumberFormat="1" applyFont="1" applyFill="1" applyBorder="1" applyAlignment="1" applyProtection="1">
      <alignment horizontal="center"/>
      <protection hidden="1"/>
    </xf>
    <xf numFmtId="173" fontId="18" fillId="2" borderId="5" xfId="0" applyNumberFormat="1" applyFont="1" applyFill="1" applyBorder="1" applyAlignment="1" applyProtection="1">
      <alignment horizontal="center"/>
      <protection hidden="1"/>
    </xf>
    <xf numFmtId="2" fontId="18" fillId="2" borderId="4" xfId="0" applyNumberFormat="1" applyFont="1" applyFill="1" applyBorder="1" applyAlignment="1" applyProtection="1">
      <alignment horizontal="center"/>
      <protection hidden="1"/>
    </xf>
    <xf numFmtId="166" fontId="18" fillId="2" borderId="6" xfId="9" applyNumberFormat="1" applyFont="1" applyFill="1" applyBorder="1" applyAlignment="1" applyProtection="1">
      <alignment horizontal="center"/>
      <protection hidden="1"/>
    </xf>
    <xf numFmtId="168" fontId="18" fillId="2" borderId="6" xfId="0" applyNumberFormat="1" applyFont="1" applyFill="1" applyBorder="1" applyAlignment="1" applyProtection="1">
      <alignment horizontal="center"/>
      <protection hidden="1"/>
    </xf>
    <xf numFmtId="173" fontId="18" fillId="2" borderId="6" xfId="10" applyNumberFormat="1" applyFont="1" applyFill="1" applyBorder="1" applyAlignment="1" applyProtection="1">
      <alignment horizontal="center"/>
      <protection hidden="1"/>
    </xf>
    <xf numFmtId="0" fontId="18" fillId="0" borderId="0" xfId="0" applyFont="1" applyProtection="1">
      <protection locked="0" hidden="1"/>
    </xf>
    <xf numFmtId="0" fontId="18" fillId="0" borderId="6" xfId="0" applyFont="1" applyFill="1" applyBorder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164" fontId="21" fillId="8" borderId="0" xfId="9" applyNumberFormat="1" applyFont="1" applyFill="1" applyBorder="1" applyProtection="1">
      <protection hidden="1"/>
    </xf>
    <xf numFmtId="170" fontId="21" fillId="8" borderId="1" xfId="10" applyNumberFormat="1" applyFont="1" applyFill="1" applyBorder="1" applyProtection="1">
      <protection hidden="1"/>
    </xf>
    <xf numFmtId="0" fontId="15" fillId="8" borderId="0" xfId="0" applyFont="1" applyFill="1" applyAlignment="1">
      <alignment horizontal="left"/>
    </xf>
    <xf numFmtId="0" fontId="15" fillId="8" borderId="0" xfId="0" applyFont="1" applyFill="1"/>
    <xf numFmtId="0" fontId="21" fillId="8" borderId="12" xfId="0" applyFont="1" applyFill="1" applyBorder="1" applyAlignment="1" applyProtection="1">
      <alignment horizontal="left"/>
      <protection hidden="1"/>
    </xf>
    <xf numFmtId="0" fontId="17" fillId="0" borderId="0" xfId="0" applyFont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14" fontId="18" fillId="0" borderId="2" xfId="0" applyNumberFormat="1" applyFont="1" applyBorder="1" applyAlignment="1" applyProtection="1">
      <alignment horizontal="center"/>
      <protection locked="0"/>
    </xf>
    <xf numFmtId="0" fontId="18" fillId="3" borderId="2" xfId="0" applyFont="1" applyFill="1" applyBorder="1" applyAlignment="1" applyProtection="1">
      <alignment horizontal="center"/>
      <protection locked="0"/>
    </xf>
    <xf numFmtId="14" fontId="18" fillId="3" borderId="2" xfId="0" applyNumberFormat="1" applyFont="1" applyFill="1" applyBorder="1" applyAlignment="1" applyProtection="1">
      <alignment horizontal="center"/>
      <protection locked="0"/>
    </xf>
    <xf numFmtId="14" fontId="18" fillId="0" borderId="2" xfId="0" applyNumberFormat="1" applyFont="1" applyBorder="1" applyAlignment="1" applyProtection="1">
      <alignment horizontal="center"/>
      <protection locked="0" hidden="1"/>
    </xf>
    <xf numFmtId="0" fontId="17" fillId="0" borderId="0" xfId="0" applyFont="1"/>
    <xf numFmtId="14" fontId="25" fillId="0" borderId="2" xfId="0" applyNumberFormat="1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172" fontId="25" fillId="0" borderId="2" xfId="0" applyNumberFormat="1" applyFont="1" applyBorder="1" applyAlignment="1" applyProtection="1">
      <alignment horizontal="center"/>
      <protection locked="0"/>
    </xf>
    <xf numFmtId="171" fontId="25" fillId="0" borderId="2" xfId="0" applyNumberFormat="1" applyFont="1" applyBorder="1" applyAlignment="1" applyProtection="1">
      <alignment horizontal="center"/>
      <protection locked="0"/>
    </xf>
    <xf numFmtId="1" fontId="25" fillId="0" borderId="2" xfId="0" applyNumberFormat="1" applyFont="1" applyBorder="1" applyAlignment="1" applyProtection="1">
      <alignment horizontal="center"/>
      <protection locked="0"/>
    </xf>
    <xf numFmtId="167" fontId="25" fillId="0" borderId="2" xfId="0" applyNumberFormat="1" applyFont="1" applyBorder="1" applyAlignment="1" applyProtection="1">
      <alignment horizontal="center"/>
      <protection locked="0"/>
    </xf>
    <xf numFmtId="14" fontId="25" fillId="3" borderId="2" xfId="0" applyNumberFormat="1" applyFont="1" applyFill="1" applyBorder="1" applyAlignment="1" applyProtection="1">
      <alignment horizontal="center"/>
      <protection locked="0"/>
    </xf>
    <xf numFmtId="0" fontId="25" fillId="3" borderId="2" xfId="0" applyFont="1" applyFill="1" applyBorder="1" applyAlignment="1" applyProtection="1">
      <alignment horizontal="center"/>
      <protection locked="0"/>
    </xf>
    <xf numFmtId="172" fontId="25" fillId="3" borderId="2" xfId="0" applyNumberFormat="1" applyFont="1" applyFill="1" applyBorder="1" applyAlignment="1" applyProtection="1">
      <alignment horizontal="center"/>
      <protection locked="0"/>
    </xf>
    <xf numFmtId="171" fontId="25" fillId="3" borderId="2" xfId="0" applyNumberFormat="1" applyFont="1" applyFill="1" applyBorder="1" applyAlignment="1" applyProtection="1">
      <alignment horizontal="center"/>
      <protection locked="0"/>
    </xf>
    <xf numFmtId="1" fontId="25" fillId="3" borderId="2" xfId="0" applyNumberFormat="1" applyFont="1" applyFill="1" applyBorder="1" applyAlignment="1" applyProtection="1">
      <alignment horizontal="center"/>
      <protection locked="0"/>
    </xf>
    <xf numFmtId="167" fontId="25" fillId="3" borderId="2" xfId="0" applyNumberFormat="1" applyFont="1" applyFill="1" applyBorder="1" applyAlignment="1" applyProtection="1">
      <alignment horizontal="center"/>
      <protection locked="0"/>
    </xf>
    <xf numFmtId="0" fontId="22" fillId="11" borderId="17" xfId="0" applyFont="1" applyFill="1" applyBorder="1"/>
    <xf numFmtId="175" fontId="18" fillId="14" borderId="6" xfId="0" applyNumberFormat="1" applyFont="1" applyFill="1" applyBorder="1" applyAlignment="1" applyProtection="1">
      <alignment horizontal="center"/>
      <protection locked="0" hidden="1"/>
    </xf>
    <xf numFmtId="16" fontId="18" fillId="14" borderId="6" xfId="0" applyNumberFormat="1" applyFont="1" applyFill="1" applyBorder="1" applyAlignment="1" applyProtection="1">
      <alignment horizontal="center"/>
      <protection locked="0" hidden="1"/>
    </xf>
    <xf numFmtId="0" fontId="18" fillId="14" borderId="6" xfId="0" applyFont="1" applyFill="1" applyBorder="1" applyAlignment="1" applyProtection="1">
      <alignment horizontal="center"/>
      <protection locked="0" hidden="1"/>
    </xf>
    <xf numFmtId="166" fontId="18" fillId="14" borderId="6" xfId="9" applyNumberFormat="1" applyFont="1" applyFill="1" applyBorder="1" applyAlignment="1" applyProtection="1">
      <alignment horizontal="center"/>
      <protection locked="0" hidden="1"/>
    </xf>
    <xf numFmtId="175" fontId="18" fillId="14" borderId="5" xfId="0" applyNumberFormat="1" applyFont="1" applyFill="1" applyBorder="1" applyAlignment="1" applyProtection="1">
      <alignment horizontal="center"/>
      <protection locked="0" hidden="1"/>
    </xf>
    <xf numFmtId="0" fontId="18" fillId="14" borderId="5" xfId="0" applyFont="1" applyFill="1" applyBorder="1" applyAlignment="1" applyProtection="1">
      <alignment horizontal="center"/>
      <protection locked="0" hidden="1"/>
    </xf>
    <xf numFmtId="166" fontId="18" fillId="14" borderId="5" xfId="9" applyNumberFormat="1" applyFont="1" applyFill="1" applyBorder="1" applyAlignment="1" applyProtection="1">
      <alignment horizontal="center"/>
      <protection locked="0" hidden="1"/>
    </xf>
    <xf numFmtId="166" fontId="18" fillId="14" borderId="6" xfId="0" applyNumberFormat="1" applyFont="1" applyFill="1" applyBorder="1" applyAlignment="1" applyProtection="1">
      <alignment horizontal="center"/>
      <protection locked="0" hidden="1"/>
    </xf>
    <xf numFmtId="0" fontId="0" fillId="14" borderId="0" xfId="0" applyFill="1"/>
    <xf numFmtId="0" fontId="0" fillId="13" borderId="0" xfId="0" applyFill="1"/>
    <xf numFmtId="170" fontId="21" fillId="8" borderId="0" xfId="10" applyNumberFormat="1" applyFont="1" applyFill="1" applyBorder="1" applyProtection="1">
      <protection hidden="1"/>
    </xf>
    <xf numFmtId="0" fontId="8" fillId="8" borderId="0" xfId="0" applyFont="1" applyFill="1" applyBorder="1"/>
    <xf numFmtId="0" fontId="21" fillId="8" borderId="0" xfId="0" applyFont="1" applyFill="1" applyBorder="1" applyAlignment="1" applyProtection="1">
      <alignment wrapText="1"/>
      <protection hidden="1"/>
    </xf>
    <xf numFmtId="0" fontId="21" fillId="8" borderId="18" xfId="0" applyFont="1" applyFill="1" applyBorder="1" applyAlignment="1" applyProtection="1">
      <alignment horizontal="left"/>
      <protection hidden="1"/>
    </xf>
    <xf numFmtId="176" fontId="21" fillId="8" borderId="1" xfId="10" applyNumberFormat="1" applyFont="1" applyFill="1" applyBorder="1" applyProtection="1">
      <protection hidden="1"/>
    </xf>
    <xf numFmtId="0" fontId="21" fillId="8" borderId="19" xfId="0" applyFont="1" applyFill="1" applyBorder="1" applyAlignment="1" applyProtection="1">
      <alignment horizontal="left"/>
      <protection hidden="1"/>
    </xf>
    <xf numFmtId="164" fontId="0" fillId="3" borderId="0" xfId="9" applyFont="1" applyFill="1" applyBorder="1" applyAlignment="1">
      <alignment horizontal="center"/>
    </xf>
    <xf numFmtId="164" fontId="0" fillId="3" borderId="20" xfId="9" applyFont="1" applyFill="1" applyBorder="1" applyAlignment="1">
      <alignment horizontal="center"/>
    </xf>
    <xf numFmtId="0" fontId="27" fillId="0" borderId="21" xfId="0" applyFont="1" applyBorder="1" applyAlignment="1">
      <alignment wrapText="1"/>
    </xf>
    <xf numFmtId="167" fontId="28" fillId="12" borderId="14" xfId="0" applyNumberFormat="1" applyFont="1" applyFill="1" applyBorder="1" applyAlignment="1">
      <alignment horizontal="center" vertical="center"/>
    </xf>
    <xf numFmtId="167" fontId="30" fillId="16" borderId="14" xfId="0" applyNumberFormat="1" applyFont="1" applyFill="1" applyBorder="1" applyAlignment="1">
      <alignment horizontal="center" vertical="center"/>
    </xf>
    <xf numFmtId="167" fontId="21" fillId="8" borderId="0" xfId="9" applyNumberFormat="1" applyFont="1" applyFill="1" applyBorder="1" applyProtection="1">
      <protection hidden="1"/>
    </xf>
    <xf numFmtId="0" fontId="31" fillId="7" borderId="0" xfId="0" applyFont="1" applyFill="1" applyBorder="1" applyAlignment="1">
      <alignment horizontal="center" vertical="center" wrapText="1"/>
    </xf>
    <xf numFmtId="0" fontId="32" fillId="10" borderId="15" xfId="0" applyFont="1" applyFill="1" applyBorder="1" applyAlignment="1">
      <alignment horizontal="center" vertical="center"/>
    </xf>
    <xf numFmtId="0" fontId="31" fillId="7" borderId="0" xfId="0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33" fillId="10" borderId="0" xfId="0" applyFont="1" applyFill="1" applyBorder="1" applyAlignment="1">
      <alignment horizontal="center" vertical="center"/>
    </xf>
    <xf numFmtId="167" fontId="29" fillId="0" borderId="14" xfId="0" applyNumberFormat="1" applyFont="1" applyFill="1" applyBorder="1" applyAlignment="1" applyProtection="1">
      <alignment horizontal="center" vertical="center"/>
      <protection hidden="1"/>
    </xf>
    <xf numFmtId="167" fontId="6" fillId="0" borderId="14" xfId="0" applyNumberFormat="1" applyFont="1" applyFill="1" applyBorder="1" applyAlignment="1" applyProtection="1">
      <alignment horizontal="center" vertical="center"/>
      <protection hidden="1"/>
    </xf>
    <xf numFmtId="10" fontId="29" fillId="0" borderId="14" xfId="10" applyNumberFormat="1" applyFont="1" applyFill="1" applyBorder="1" applyAlignment="1" applyProtection="1">
      <alignment horizontal="center" vertical="center"/>
      <protection hidden="1"/>
    </xf>
    <xf numFmtId="10" fontId="6" fillId="0" borderId="14" xfId="10" applyNumberFormat="1" applyFont="1" applyFill="1" applyBorder="1" applyAlignment="1" applyProtection="1">
      <alignment horizontal="center" vertical="center"/>
      <protection hidden="1"/>
    </xf>
    <xf numFmtId="167" fontId="6" fillId="0" borderId="14" xfId="10" applyNumberFormat="1" applyFont="1" applyFill="1" applyBorder="1" applyAlignment="1" applyProtection="1">
      <alignment horizontal="center" vertical="center"/>
      <protection hidden="1"/>
    </xf>
    <xf numFmtId="0" fontId="29" fillId="0" borderId="14" xfId="0" applyFont="1" applyFill="1" applyBorder="1" applyAlignment="1" applyProtection="1">
      <alignment horizontal="center" vertical="center"/>
      <protection hidden="1"/>
    </xf>
    <xf numFmtId="14" fontId="29" fillId="0" borderId="14" xfId="0" applyNumberFormat="1" applyFont="1" applyFill="1" applyBorder="1" applyAlignment="1" applyProtection="1">
      <alignment horizontal="center" vertical="center"/>
      <protection hidden="1"/>
    </xf>
    <xf numFmtId="0" fontId="6" fillId="0" borderId="14" xfId="0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>
      <alignment horizontal="center" vertical="center"/>
    </xf>
    <xf numFmtId="0" fontId="17" fillId="0" borderId="0" xfId="0" applyFont="1" applyProtection="1">
      <protection hidden="1"/>
    </xf>
    <xf numFmtId="0" fontId="17" fillId="0" borderId="0" xfId="0" applyFont="1" applyFill="1" applyProtection="1">
      <protection hidden="1"/>
    </xf>
    <xf numFmtId="0" fontId="17" fillId="11" borderId="0" xfId="0" applyFont="1" applyFill="1" applyProtection="1">
      <protection hidden="1"/>
    </xf>
    <xf numFmtId="0" fontId="35" fillId="11" borderId="0" xfId="0" applyFont="1" applyFill="1" applyProtection="1">
      <protection hidden="1"/>
    </xf>
    <xf numFmtId="0" fontId="34" fillId="11" borderId="0" xfId="0" applyFont="1" applyFill="1" applyAlignment="1" applyProtection="1">
      <alignment horizontal="center"/>
      <protection hidden="1"/>
    </xf>
    <xf numFmtId="0" fontId="17" fillId="11" borderId="0" xfId="0" applyFont="1" applyFill="1" applyBorder="1" applyProtection="1">
      <protection hidden="1"/>
    </xf>
    <xf numFmtId="0" fontId="18" fillId="11" borderId="0" xfId="0" applyFont="1" applyFill="1" applyBorder="1" applyProtection="1">
      <protection hidden="1"/>
    </xf>
    <xf numFmtId="10" fontId="18" fillId="11" borderId="0" xfId="0" applyNumberFormat="1" applyFont="1" applyFill="1" applyBorder="1" applyProtection="1">
      <protection hidden="1"/>
    </xf>
    <xf numFmtId="0" fontId="34" fillId="11" borderId="0" xfId="0" applyFont="1" applyFill="1" applyAlignment="1" applyProtection="1">
      <protection hidden="1"/>
    </xf>
    <xf numFmtId="0" fontId="17" fillId="3" borderId="0" xfId="0" applyFont="1" applyFill="1" applyProtection="1">
      <protection hidden="1"/>
    </xf>
    <xf numFmtId="0" fontId="34" fillId="3" borderId="0" xfId="0" applyFont="1" applyFill="1" applyAlignment="1" applyProtection="1">
      <protection hidden="1"/>
    </xf>
    <xf numFmtId="0" fontId="35" fillId="3" borderId="0" xfId="0" applyFont="1" applyFill="1" applyProtection="1">
      <protection hidden="1"/>
    </xf>
    <xf numFmtId="0" fontId="34" fillId="3" borderId="0" xfId="0" applyFont="1" applyFill="1" applyAlignment="1" applyProtection="1">
      <alignment horizontal="center"/>
      <protection hidden="1"/>
    </xf>
    <xf numFmtId="0" fontId="18" fillId="3" borderId="0" xfId="0" applyFont="1" applyFill="1" applyBorder="1" applyProtection="1">
      <protection hidden="1"/>
    </xf>
    <xf numFmtId="0" fontId="17" fillId="3" borderId="0" xfId="0" applyFont="1" applyFill="1" applyBorder="1" applyProtection="1">
      <protection hidden="1"/>
    </xf>
    <xf numFmtId="167" fontId="37" fillId="12" borderId="14" xfId="0" applyNumberFormat="1" applyFont="1" applyFill="1" applyBorder="1" applyAlignment="1">
      <alignment horizontal="center" vertical="center"/>
    </xf>
    <xf numFmtId="167" fontId="38" fillId="16" borderId="14" xfId="0" applyNumberFormat="1" applyFont="1" applyFill="1" applyBorder="1" applyAlignment="1">
      <alignment horizontal="center" vertical="center"/>
    </xf>
    <xf numFmtId="1" fontId="39" fillId="0" borderId="14" xfId="0" applyNumberFormat="1" applyFont="1" applyFill="1" applyBorder="1" applyAlignment="1" applyProtection="1">
      <alignment horizontal="center" vertical="center"/>
      <protection hidden="1"/>
    </xf>
    <xf numFmtId="167" fontId="39" fillId="0" borderId="14" xfId="0" applyNumberFormat="1" applyFont="1" applyFill="1" applyBorder="1" applyAlignment="1" applyProtection="1">
      <alignment horizontal="center" vertical="center"/>
      <protection hidden="1"/>
    </xf>
    <xf numFmtId="167" fontId="40" fillId="0" borderId="14" xfId="0" applyNumberFormat="1" applyFont="1" applyFill="1" applyBorder="1" applyAlignment="1" applyProtection="1">
      <alignment horizontal="center" vertical="center"/>
      <protection hidden="1"/>
    </xf>
    <xf numFmtId="10" fontId="40" fillId="0" borderId="14" xfId="10" applyNumberFormat="1" applyFont="1" applyFill="1" applyBorder="1" applyAlignment="1" applyProtection="1">
      <alignment horizontal="center" vertical="center"/>
      <protection hidden="1"/>
    </xf>
    <xf numFmtId="167" fontId="40" fillId="0" borderId="14" xfId="10" applyNumberFormat="1" applyFont="1" applyFill="1" applyBorder="1" applyAlignment="1" applyProtection="1">
      <alignment horizontal="center" vertical="center"/>
      <protection hidden="1"/>
    </xf>
    <xf numFmtId="0" fontId="39" fillId="0" borderId="0" xfId="0" applyFont="1"/>
    <xf numFmtId="1" fontId="39" fillId="13" borderId="14" xfId="0" applyNumberFormat="1" applyFont="1" applyFill="1" applyBorder="1" applyAlignment="1" applyProtection="1">
      <alignment horizontal="center" vertical="center"/>
      <protection hidden="1"/>
    </xf>
    <xf numFmtId="167" fontId="39" fillId="13" borderId="14" xfId="0" applyNumberFormat="1" applyFont="1" applyFill="1" applyBorder="1" applyAlignment="1" applyProtection="1">
      <alignment horizontal="center" vertical="center"/>
      <protection hidden="1"/>
    </xf>
    <xf numFmtId="167" fontId="39" fillId="14" borderId="14" xfId="0" applyNumberFormat="1" applyFont="1" applyFill="1" applyBorder="1" applyAlignment="1" applyProtection="1">
      <alignment horizontal="center" vertical="center"/>
      <protection hidden="1"/>
    </xf>
    <xf numFmtId="167" fontId="40" fillId="14" borderId="14" xfId="0" applyNumberFormat="1" applyFont="1" applyFill="1" applyBorder="1" applyAlignment="1" applyProtection="1">
      <alignment horizontal="center" vertical="center"/>
      <protection hidden="1"/>
    </xf>
    <xf numFmtId="10" fontId="40" fillId="14" borderId="14" xfId="10" applyNumberFormat="1" applyFont="1" applyFill="1" applyBorder="1" applyAlignment="1" applyProtection="1">
      <alignment horizontal="center" vertical="center"/>
      <protection hidden="1"/>
    </xf>
    <xf numFmtId="167" fontId="40" fillId="14" borderId="14" xfId="10" applyNumberFormat="1" applyFont="1" applyFill="1" applyBorder="1" applyAlignment="1" applyProtection="1">
      <alignment horizontal="center" vertical="center"/>
      <protection hidden="1"/>
    </xf>
    <xf numFmtId="0" fontId="23" fillId="17" borderId="8" xfId="0" applyFont="1" applyFill="1" applyBorder="1" applyAlignment="1">
      <alignment horizontal="center" vertical="center"/>
    </xf>
    <xf numFmtId="0" fontId="24" fillId="17" borderId="2" xfId="0" applyFont="1" applyFill="1" applyBorder="1" applyAlignment="1">
      <alignment horizontal="center"/>
    </xf>
    <xf numFmtId="0" fontId="41" fillId="6" borderId="0" xfId="0" applyFont="1" applyFill="1"/>
    <xf numFmtId="0" fontId="17" fillId="0" borderId="0" xfId="0" applyNumberFormat="1" applyFont="1"/>
    <xf numFmtId="0" fontId="17" fillId="0" borderId="23" xfId="0" applyFont="1" applyBorder="1"/>
    <xf numFmtId="164" fontId="17" fillId="0" borderId="23" xfId="9" applyFont="1" applyBorder="1"/>
    <xf numFmtId="0" fontId="17" fillId="3" borderId="23" xfId="0" applyFont="1" applyFill="1" applyBorder="1"/>
    <xf numFmtId="164" fontId="17" fillId="3" borderId="23" xfId="9" applyFont="1" applyFill="1" applyBorder="1"/>
    <xf numFmtId="0" fontId="20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>
      <alignment horizontal="center" vertical="center"/>
    </xf>
    <xf numFmtId="0" fontId="42" fillId="6" borderId="0" xfId="0" applyFont="1" applyFill="1"/>
    <xf numFmtId="0" fontId="0" fillId="0" borderId="0" xfId="0" applyNumberFormat="1"/>
    <xf numFmtId="0" fontId="33" fillId="5" borderId="0" xfId="0" applyFont="1" applyFill="1" applyBorder="1" applyAlignment="1">
      <alignment horizontal="center" vertical="center"/>
    </xf>
    <xf numFmtId="0" fontId="43" fillId="6" borderId="0" xfId="0" applyFont="1" applyFill="1"/>
    <xf numFmtId="0" fontId="44" fillId="11" borderId="0" xfId="0" applyFont="1" applyFill="1"/>
    <xf numFmtId="0" fontId="17" fillId="11" borderId="0" xfId="0" applyFont="1" applyFill="1"/>
    <xf numFmtId="164" fontId="17" fillId="11" borderId="0" xfId="9" applyFont="1" applyFill="1"/>
    <xf numFmtId="0" fontId="17" fillId="18" borderId="24" xfId="0" applyFont="1" applyFill="1" applyBorder="1"/>
    <xf numFmtId="164" fontId="17" fillId="18" borderId="25" xfId="9" applyFont="1" applyFill="1" applyBorder="1"/>
    <xf numFmtId="0" fontId="45" fillId="11" borderId="0" xfId="0" applyFont="1" applyFill="1"/>
    <xf numFmtId="166" fontId="17" fillId="11" borderId="0" xfId="9" applyNumberFormat="1" applyFont="1" applyFill="1"/>
    <xf numFmtId="1" fontId="17" fillId="11" borderId="0" xfId="9" applyNumberFormat="1" applyFont="1" applyFill="1"/>
    <xf numFmtId="166" fontId="17" fillId="11" borderId="0" xfId="10" applyNumberFormat="1" applyFont="1" applyFill="1"/>
    <xf numFmtId="10" fontId="17" fillId="11" borderId="0" xfId="10" applyNumberFormat="1" applyFont="1" applyFill="1"/>
    <xf numFmtId="166" fontId="17" fillId="11" borderId="0" xfId="0" applyNumberFormat="1" applyFont="1" applyFill="1"/>
    <xf numFmtId="169" fontId="17" fillId="11" borderId="0" xfId="10" applyNumberFormat="1" applyFont="1" applyFill="1"/>
    <xf numFmtId="166" fontId="17" fillId="0" borderId="0" xfId="9" applyNumberFormat="1" applyFont="1"/>
    <xf numFmtId="1" fontId="17" fillId="0" borderId="0" xfId="9" applyNumberFormat="1" applyFont="1"/>
    <xf numFmtId="166" fontId="17" fillId="0" borderId="0" xfId="10" applyNumberFormat="1" applyFont="1"/>
    <xf numFmtId="10" fontId="17" fillId="0" borderId="0" xfId="10" applyNumberFormat="1" applyFont="1"/>
    <xf numFmtId="166" fontId="17" fillId="0" borderId="0" xfId="0" applyNumberFormat="1" applyFont="1"/>
    <xf numFmtId="169" fontId="17" fillId="0" borderId="0" xfId="10" applyNumberFormat="1" applyFont="1"/>
    <xf numFmtId="0" fontId="8" fillId="11" borderId="17" xfId="0" applyFont="1" applyFill="1" applyBorder="1"/>
    <xf numFmtId="0" fontId="0" fillId="7" borderId="0" xfId="0" applyFill="1"/>
    <xf numFmtId="164" fontId="17" fillId="11" borderId="0" xfId="9" applyFont="1" applyFill="1" applyBorder="1"/>
    <xf numFmtId="14" fontId="48" fillId="7" borderId="0" xfId="0" applyNumberFormat="1" applyFont="1" applyFill="1" applyBorder="1" applyAlignment="1">
      <alignment horizontal="center" vertical="center"/>
    </xf>
    <xf numFmtId="0" fontId="18" fillId="11" borderId="3" xfId="0" applyFont="1" applyFill="1" applyBorder="1" applyAlignment="1" applyProtection="1">
      <alignment horizontal="center"/>
      <protection hidden="1"/>
    </xf>
    <xf numFmtId="16" fontId="18" fillId="14" borderId="5" xfId="0" applyNumberFormat="1" applyFont="1" applyFill="1" applyBorder="1" applyAlignment="1" applyProtection="1">
      <alignment horizontal="center"/>
      <protection locked="0" hidden="1"/>
    </xf>
    <xf numFmtId="166" fontId="18" fillId="0" borderId="5" xfId="0" applyNumberFormat="1" applyFont="1" applyFill="1" applyBorder="1" applyAlignment="1" applyProtection="1">
      <alignment horizontal="center"/>
      <protection locked="0" hidden="1"/>
    </xf>
    <xf numFmtId="0" fontId="49" fillId="11" borderId="1" xfId="0" applyFont="1" applyFill="1" applyBorder="1" applyAlignment="1" applyProtection="1">
      <alignment horizontal="center"/>
      <protection hidden="1"/>
    </xf>
    <xf numFmtId="14" fontId="18" fillId="11" borderId="0" xfId="0" applyNumberFormat="1" applyFont="1" applyFill="1" applyBorder="1" applyAlignment="1" applyProtection="1">
      <alignment horizontal="center"/>
      <protection hidden="1"/>
    </xf>
    <xf numFmtId="0" fontId="18" fillId="11" borderId="0" xfId="0" applyFont="1" applyFill="1" applyBorder="1" applyAlignment="1" applyProtection="1">
      <alignment horizontal="center"/>
      <protection hidden="1"/>
    </xf>
    <xf numFmtId="0" fontId="18" fillId="2" borderId="0" xfId="0" applyFont="1" applyFill="1" applyBorder="1" applyAlignment="1" applyProtection="1">
      <alignment horizontal="center"/>
      <protection hidden="1"/>
    </xf>
    <xf numFmtId="1" fontId="18" fillId="2" borderId="0" xfId="0" applyNumberFormat="1" applyFont="1" applyFill="1" applyBorder="1" applyAlignment="1" applyProtection="1">
      <alignment horizontal="center"/>
      <protection hidden="1"/>
    </xf>
    <xf numFmtId="166" fontId="18" fillId="2" borderId="0" xfId="0" applyNumberFormat="1" applyFont="1" applyFill="1" applyBorder="1" applyAlignment="1" applyProtection="1">
      <alignment horizontal="center"/>
      <protection hidden="1"/>
    </xf>
    <xf numFmtId="166" fontId="19" fillId="4" borderId="0" xfId="0" applyNumberFormat="1" applyFont="1" applyFill="1" applyBorder="1" applyAlignment="1" applyProtection="1">
      <alignment horizontal="center"/>
      <protection hidden="1"/>
    </xf>
    <xf numFmtId="0" fontId="19" fillId="4" borderId="0" xfId="0" applyFont="1" applyFill="1" applyBorder="1" applyAlignment="1" applyProtection="1">
      <alignment horizontal="center"/>
      <protection hidden="1"/>
    </xf>
    <xf numFmtId="166" fontId="18" fillId="5" borderId="0" xfId="0" applyNumberFormat="1" applyFont="1" applyFill="1" applyBorder="1" applyAlignment="1" applyProtection="1">
      <alignment horizontal="center"/>
      <protection hidden="1"/>
    </xf>
    <xf numFmtId="167" fontId="18" fillId="2" borderId="0" xfId="0" applyNumberFormat="1" applyFont="1" applyFill="1" applyBorder="1" applyAlignment="1" applyProtection="1">
      <alignment horizontal="center"/>
      <protection hidden="1"/>
    </xf>
    <xf numFmtId="173" fontId="18" fillId="2" borderId="0" xfId="0" applyNumberFormat="1" applyFont="1" applyFill="1" applyBorder="1" applyAlignment="1" applyProtection="1">
      <alignment horizontal="center"/>
      <protection hidden="1"/>
    </xf>
    <xf numFmtId="168" fontId="18" fillId="2" borderId="0" xfId="9" applyNumberFormat="1" applyFont="1" applyFill="1" applyBorder="1" applyAlignment="1" applyProtection="1">
      <alignment horizontal="center"/>
      <protection hidden="1"/>
    </xf>
    <xf numFmtId="167" fontId="18" fillId="0" borderId="0" xfId="9" applyNumberFormat="1" applyFont="1" applyBorder="1" applyAlignment="1" applyProtection="1">
      <alignment horizontal="center"/>
      <protection hidden="1"/>
    </xf>
    <xf numFmtId="174" fontId="18" fillId="0" borderId="0" xfId="10" applyNumberFormat="1" applyFont="1" applyBorder="1" applyAlignment="1" applyProtection="1">
      <alignment horizontal="center"/>
      <protection hidden="1"/>
    </xf>
    <xf numFmtId="10" fontId="18" fillId="2" borderId="0" xfId="10" applyNumberFormat="1" applyFont="1" applyFill="1" applyBorder="1" applyAlignment="1" applyProtection="1">
      <alignment horizontal="center"/>
      <protection hidden="1"/>
    </xf>
    <xf numFmtId="2" fontId="18" fillId="0" borderId="0" xfId="10" applyNumberFormat="1" applyFont="1" applyBorder="1" applyAlignment="1" applyProtection="1">
      <alignment horizontal="center"/>
      <protection hidden="1"/>
    </xf>
    <xf numFmtId="0" fontId="19" fillId="11" borderId="0" xfId="0" applyFont="1" applyFill="1" applyBorder="1" applyAlignment="1" applyProtection="1">
      <alignment horizontal="center"/>
      <protection hidden="1"/>
    </xf>
    <xf numFmtId="1" fontId="19" fillId="11" borderId="0" xfId="0" applyNumberFormat="1" applyFont="1" applyFill="1" applyBorder="1" applyAlignment="1" applyProtection="1">
      <alignment horizontal="center"/>
      <protection hidden="1"/>
    </xf>
    <xf numFmtId="166" fontId="19" fillId="11" borderId="0" xfId="0" applyNumberFormat="1" applyFont="1" applyFill="1" applyBorder="1" applyAlignment="1" applyProtection="1">
      <alignment horizontal="center"/>
      <protection hidden="1"/>
    </xf>
    <xf numFmtId="14" fontId="19" fillId="9" borderId="23" xfId="0" applyNumberFormat="1" applyFont="1" applyFill="1" applyBorder="1" applyAlignment="1" applyProtection="1">
      <alignment horizontal="center"/>
      <protection hidden="1"/>
    </xf>
    <xf numFmtId="0" fontId="19" fillId="9" borderId="23" xfId="0" applyFont="1" applyFill="1" applyBorder="1" applyAlignment="1" applyProtection="1">
      <alignment horizontal="center"/>
      <protection hidden="1"/>
    </xf>
    <xf numFmtId="166" fontId="19" fillId="9" borderId="23" xfId="0" applyNumberFormat="1" applyFont="1" applyFill="1" applyBorder="1" applyAlignment="1" applyProtection="1">
      <alignment horizontal="center"/>
      <protection hidden="1"/>
    </xf>
    <xf numFmtId="2" fontId="19" fillId="9" borderId="23" xfId="0" applyNumberFormat="1" applyFont="1" applyFill="1" applyBorder="1" applyAlignment="1" applyProtection="1">
      <alignment horizontal="center"/>
      <protection hidden="1"/>
    </xf>
    <xf numFmtId="0" fontId="26" fillId="15" borderId="23" xfId="0" applyFont="1" applyFill="1" applyBorder="1" applyAlignment="1" applyProtection="1">
      <alignment horizontal="center"/>
      <protection hidden="1"/>
    </xf>
    <xf numFmtId="0" fontId="19" fillId="7" borderId="23" xfId="0" applyFont="1" applyFill="1" applyBorder="1" applyAlignment="1" applyProtection="1">
      <alignment horizontal="center" vertical="center"/>
      <protection hidden="1"/>
    </xf>
    <xf numFmtId="0" fontId="26" fillId="15" borderId="23" xfId="0" applyFont="1" applyFill="1" applyBorder="1" applyAlignment="1" applyProtection="1">
      <alignment horizontal="center" vertical="center"/>
      <protection hidden="1"/>
    </xf>
    <xf numFmtId="166" fontId="18" fillId="14" borderId="23" xfId="0" applyNumberFormat="1" applyFont="1" applyFill="1" applyBorder="1" applyAlignment="1" applyProtection="1">
      <alignment horizontal="center" vertical="center"/>
      <protection locked="0" hidden="1"/>
    </xf>
    <xf numFmtId="167" fontId="18" fillId="2" borderId="23" xfId="0" applyNumberFormat="1" applyFont="1" applyFill="1" applyBorder="1" applyAlignment="1" applyProtection="1">
      <alignment horizontal="center" vertical="center"/>
      <protection hidden="1"/>
    </xf>
    <xf numFmtId="166" fontId="18" fillId="2" borderId="23" xfId="9" applyNumberFormat="1" applyFont="1" applyFill="1" applyBorder="1" applyAlignment="1" applyProtection="1">
      <alignment horizontal="center" vertical="center"/>
      <protection hidden="1"/>
    </xf>
    <xf numFmtId="0" fontId="50" fillId="11" borderId="0" xfId="0" applyFont="1" applyFill="1" applyProtection="1">
      <protection hidden="1"/>
    </xf>
    <xf numFmtId="169" fontId="50" fillId="11" borderId="0" xfId="10" applyNumberFormat="1" applyFont="1" applyFill="1" applyProtection="1">
      <protection hidden="1"/>
    </xf>
    <xf numFmtId="0" fontId="18" fillId="11" borderId="0" xfId="0" applyFont="1" applyFill="1"/>
    <xf numFmtId="0" fontId="49" fillId="11" borderId="0" xfId="0" applyFont="1" applyFill="1"/>
    <xf numFmtId="0" fontId="51" fillId="11" borderId="0" xfId="0" applyFont="1" applyFill="1" applyBorder="1" applyAlignment="1"/>
    <xf numFmtId="0" fontId="18" fillId="0" borderId="4" xfId="0" applyFont="1" applyFill="1" applyBorder="1" applyAlignment="1" applyProtection="1">
      <alignment horizontal="center"/>
      <protection hidden="1"/>
    </xf>
    <xf numFmtId="0" fontId="18" fillId="0" borderId="3" xfId="0" applyFont="1" applyFill="1" applyBorder="1" applyAlignment="1" applyProtection="1">
      <alignment horizontal="center"/>
      <protection hidden="1"/>
    </xf>
    <xf numFmtId="0" fontId="39" fillId="7" borderId="0" xfId="0" applyFont="1" applyFill="1"/>
    <xf numFmtId="0" fontId="47" fillId="7" borderId="0" xfId="0" applyFont="1" applyFill="1"/>
    <xf numFmtId="0" fontId="39" fillId="7" borderId="0" xfId="0" applyFont="1" applyFill="1" applyAlignment="1">
      <alignment horizontal="center" vertical="center"/>
    </xf>
    <xf numFmtId="0" fontId="52" fillId="7" borderId="0" xfId="0" applyFont="1" applyFill="1" applyAlignment="1">
      <alignment horizontal="left" vertical="center"/>
    </xf>
    <xf numFmtId="167" fontId="38" fillId="20" borderId="14" xfId="0" applyNumberFormat="1" applyFont="1" applyFill="1" applyBorder="1" applyAlignment="1">
      <alignment horizontal="center" vertical="center"/>
    </xf>
    <xf numFmtId="167" fontId="39" fillId="21" borderId="14" xfId="0" applyNumberFormat="1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11" fillId="19" borderId="0" xfId="0" applyFont="1" applyFill="1" applyAlignment="1" applyProtection="1">
      <alignment horizontal="center"/>
      <protection hidden="1"/>
    </xf>
    <xf numFmtId="14" fontId="11" fillId="19" borderId="0" xfId="0" applyNumberFormat="1" applyFont="1" applyFill="1" applyAlignment="1" applyProtection="1">
      <alignment horizontal="center"/>
      <protection hidden="1"/>
    </xf>
    <xf numFmtId="1" fontId="11" fillId="19" borderId="0" xfId="0" applyNumberFormat="1" applyFont="1" applyFill="1" applyAlignment="1" applyProtection="1">
      <alignment horizontal="center"/>
      <protection hidden="1"/>
    </xf>
    <xf numFmtId="167" fontId="11" fillId="19" borderId="0" xfId="0" applyNumberFormat="1" applyFont="1" applyFill="1" applyAlignment="1" applyProtection="1">
      <alignment horizontal="right"/>
      <protection hidden="1"/>
    </xf>
    <xf numFmtId="167" fontId="11" fillId="19" borderId="0" xfId="0" applyNumberFormat="1" applyFont="1" applyFill="1" applyAlignment="1" applyProtection="1">
      <alignment horizontal="center"/>
      <protection locked="0" hidden="1"/>
    </xf>
    <xf numFmtId="167" fontId="11" fillId="19" borderId="0" xfId="0" applyNumberFormat="1" applyFont="1" applyFill="1" applyAlignment="1" applyProtection="1">
      <alignment horizontal="center"/>
      <protection hidden="1"/>
    </xf>
    <xf numFmtId="166" fontId="11" fillId="19" borderId="0" xfId="0" applyNumberFormat="1" applyFont="1" applyFill="1" applyAlignment="1" applyProtection="1">
      <alignment horizontal="center"/>
      <protection hidden="1"/>
    </xf>
    <xf numFmtId="0" fontId="11" fillId="19" borderId="0" xfId="0" applyFont="1" applyFill="1" applyProtection="1">
      <protection hidden="1"/>
    </xf>
    <xf numFmtId="0" fontId="38" fillId="7" borderId="16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39" fillId="7" borderId="0" xfId="0" applyFont="1" applyFill="1" applyBorder="1" applyAlignment="1">
      <alignment horizontal="center" vertical="center"/>
    </xf>
    <xf numFmtId="0" fontId="53" fillId="8" borderId="0" xfId="0" applyFont="1" applyFill="1" applyBorder="1" applyAlignment="1" applyProtection="1">
      <alignment wrapText="1"/>
      <protection hidden="1"/>
    </xf>
    <xf numFmtId="0" fontId="54" fillId="8" borderId="0" xfId="0" applyFont="1" applyFill="1"/>
    <xf numFmtId="170" fontId="53" fillId="8" borderId="0" xfId="10" applyNumberFormat="1" applyFont="1" applyFill="1" applyBorder="1" applyProtection="1">
      <protection hidden="1"/>
    </xf>
    <xf numFmtId="0" fontId="54" fillId="8" borderId="0" xfId="0" applyFont="1" applyFill="1" applyBorder="1"/>
    <xf numFmtId="0" fontId="53" fillId="8" borderId="19" xfId="0" applyFont="1" applyFill="1" applyBorder="1" applyAlignment="1" applyProtection="1">
      <alignment horizontal="left"/>
      <protection hidden="1"/>
    </xf>
    <xf numFmtId="164" fontId="53" fillId="8" borderId="0" xfId="9" applyNumberFormat="1" applyFont="1" applyFill="1" applyBorder="1" applyProtection="1">
      <protection hidden="1"/>
    </xf>
    <xf numFmtId="176" fontId="53" fillId="8" borderId="1" xfId="10" applyNumberFormat="1" applyFont="1" applyFill="1" applyBorder="1" applyProtection="1">
      <protection hidden="1"/>
    </xf>
    <xf numFmtId="0" fontId="53" fillId="8" borderId="10" xfId="0" applyFont="1" applyFill="1" applyBorder="1" applyAlignment="1" applyProtection="1">
      <alignment horizontal="left"/>
      <protection hidden="1"/>
    </xf>
    <xf numFmtId="0" fontId="16" fillId="7" borderId="0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21" fillId="11" borderId="11" xfId="0" applyFont="1" applyFill="1" applyBorder="1" applyAlignment="1" applyProtection="1">
      <alignment horizontal="left"/>
      <protection hidden="1"/>
    </xf>
    <xf numFmtId="0" fontId="39" fillId="11" borderId="0" xfId="0" applyFont="1" applyFill="1"/>
    <xf numFmtId="2" fontId="18" fillId="0" borderId="0" xfId="10" applyNumberFormat="1" applyFont="1" applyAlignment="1" applyProtection="1">
      <alignment horizontal="center"/>
      <protection locked="0" hidden="1"/>
    </xf>
    <xf numFmtId="166" fontId="18" fillId="0" borderId="6" xfId="0" applyNumberFormat="1" applyFont="1" applyFill="1" applyBorder="1" applyAlignment="1" applyProtection="1">
      <alignment horizontal="center"/>
      <protection hidden="1"/>
    </xf>
    <xf numFmtId="0" fontId="18" fillId="3" borderId="0" xfId="0" applyFont="1" applyFill="1" applyAlignment="1" applyProtection="1">
      <protection hidden="1"/>
    </xf>
    <xf numFmtId="0" fontId="58" fillId="0" borderId="4" xfId="0" applyFont="1" applyFill="1" applyBorder="1" applyAlignment="1" applyProtection="1">
      <alignment horizontal="center"/>
      <protection hidden="1"/>
    </xf>
    <xf numFmtId="0" fontId="16" fillId="12" borderId="22" xfId="0" applyFont="1" applyFill="1" applyBorder="1" applyAlignment="1">
      <alignment vertical="center"/>
    </xf>
    <xf numFmtId="0" fontId="60" fillId="22" borderId="22" xfId="0" applyFont="1" applyFill="1" applyBorder="1" applyAlignment="1">
      <alignment vertical="center"/>
    </xf>
    <xf numFmtId="168" fontId="18" fillId="2" borderId="4" xfId="0" applyNumberFormat="1" applyFont="1" applyFill="1" applyBorder="1" applyAlignment="1" applyProtection="1">
      <alignment horizontal="center"/>
      <protection hidden="1"/>
    </xf>
    <xf numFmtId="14" fontId="18" fillId="0" borderId="0" xfId="0" applyNumberFormat="1" applyFont="1" applyProtection="1">
      <protection hidden="1"/>
    </xf>
    <xf numFmtId="166" fontId="18" fillId="2" borderId="4" xfId="0" applyNumberFormat="1" applyFont="1" applyFill="1" applyBorder="1" applyAlignment="1" applyProtection="1">
      <alignment horizontal="center"/>
      <protection hidden="1"/>
    </xf>
    <xf numFmtId="0" fontId="39" fillId="0" borderId="14" xfId="0" applyFont="1" applyFill="1" applyBorder="1" applyAlignment="1" applyProtection="1">
      <alignment horizontal="center" vertical="center"/>
      <protection hidden="1"/>
    </xf>
    <xf numFmtId="0" fontId="39" fillId="2" borderId="0" xfId="0" applyFont="1" applyFill="1" applyBorder="1" applyAlignment="1">
      <alignment horizontal="center" vertical="center"/>
    </xf>
    <xf numFmtId="14" fontId="39" fillId="2" borderId="0" xfId="0" applyNumberFormat="1" applyFont="1" applyFill="1" applyAlignment="1">
      <alignment horizontal="center" vertical="center"/>
    </xf>
    <xf numFmtId="0" fontId="39" fillId="2" borderId="0" xfId="0" applyNumberFormat="1" applyFont="1" applyFill="1" applyAlignment="1">
      <alignment horizontal="center" vertical="center"/>
    </xf>
    <xf numFmtId="166" fontId="39" fillId="2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164" fontId="39" fillId="2" borderId="0" xfId="9" applyFont="1" applyFill="1" applyAlignment="1">
      <alignment horizontal="center" vertical="center"/>
    </xf>
    <xf numFmtId="164" fontId="39" fillId="0" borderId="0" xfId="9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/>
    </xf>
    <xf numFmtId="164" fontId="39" fillId="2" borderId="0" xfId="0" applyNumberFormat="1" applyFont="1" applyFill="1" applyAlignment="1">
      <alignment horizontal="center"/>
    </xf>
    <xf numFmtId="166" fontId="67" fillId="2" borderId="4" xfId="0" applyNumberFormat="1" applyFont="1" applyFill="1" applyBorder="1" applyAlignment="1" applyProtection="1">
      <alignment horizontal="center"/>
      <protection hidden="1"/>
    </xf>
    <xf numFmtId="166" fontId="39" fillId="14" borderId="6" xfId="9" applyNumberFormat="1" applyFont="1" applyFill="1" applyBorder="1" applyAlignment="1" applyProtection="1">
      <alignment horizontal="center"/>
      <protection locked="0" hidden="1"/>
    </xf>
    <xf numFmtId="0" fontId="47" fillId="9" borderId="23" xfId="0" applyNumberFormat="1" applyFont="1" applyFill="1" applyBorder="1" applyAlignment="1" applyProtection="1">
      <alignment horizontal="center"/>
      <protection hidden="1"/>
    </xf>
    <xf numFmtId="177" fontId="39" fillId="14" borderId="6" xfId="9" applyNumberFormat="1" applyFont="1" applyFill="1" applyBorder="1" applyAlignment="1" applyProtection="1">
      <alignment horizontal="center"/>
      <protection locked="0" hidden="1"/>
    </xf>
    <xf numFmtId="14" fontId="39" fillId="11" borderId="0" xfId="0" applyNumberFormat="1" applyFont="1" applyFill="1" applyAlignment="1" applyProtection="1">
      <alignment horizontal="center"/>
      <protection hidden="1"/>
    </xf>
    <xf numFmtId="14" fontId="39" fillId="11" borderId="0" xfId="0" applyNumberFormat="1" applyFont="1" applyFill="1" applyAlignment="1" applyProtection="1">
      <alignment horizontal="center" vertical="center"/>
      <protection hidden="1"/>
    </xf>
    <xf numFmtId="0" fontId="39" fillId="11" borderId="0" xfId="0" applyNumberFormat="1" applyFont="1" applyFill="1" applyAlignment="1" applyProtection="1">
      <alignment horizontal="center" vertical="center"/>
      <protection hidden="1"/>
    </xf>
    <xf numFmtId="164" fontId="39" fillId="11" borderId="0" xfId="9" applyFont="1" applyFill="1" applyAlignment="1" applyProtection="1">
      <alignment horizontal="center" vertical="center"/>
      <protection hidden="1"/>
    </xf>
    <xf numFmtId="166" fontId="39" fillId="11" borderId="0" xfId="0" applyNumberFormat="1" applyFont="1" applyFill="1" applyAlignment="1" applyProtection="1">
      <alignment horizontal="center" vertical="center"/>
      <protection hidden="1"/>
    </xf>
    <xf numFmtId="177" fontId="39" fillId="11" borderId="0" xfId="0" applyNumberFormat="1" applyFont="1" applyFill="1" applyAlignment="1" applyProtection="1">
      <alignment horizontal="center" vertical="center"/>
      <protection hidden="1"/>
    </xf>
    <xf numFmtId="0" fontId="39" fillId="11" borderId="0" xfId="0" applyFont="1" applyFill="1" applyAlignment="1">
      <alignment horizontal="center"/>
    </xf>
    <xf numFmtId="0" fontId="39" fillId="11" borderId="0" xfId="0" applyFont="1" applyFill="1" applyAlignment="1">
      <alignment horizontal="center" vertical="center"/>
    </xf>
    <xf numFmtId="164" fontId="39" fillId="11" borderId="0" xfId="9" applyFont="1" applyFill="1" applyAlignment="1">
      <alignment horizontal="center" vertical="center"/>
    </xf>
    <xf numFmtId="0" fontId="39" fillId="0" borderId="0" xfId="0" applyFont="1" applyFill="1"/>
    <xf numFmtId="0" fontId="39" fillId="11" borderId="7" xfId="0" applyFont="1" applyFill="1" applyBorder="1"/>
    <xf numFmtId="0" fontId="8" fillId="11" borderId="0" xfId="0" applyFont="1" applyFill="1" applyBorder="1" applyProtection="1">
      <protection hidden="1"/>
    </xf>
    <xf numFmtId="0" fontId="70" fillId="11" borderId="0" xfId="0" applyFont="1" applyFill="1" applyBorder="1" applyProtection="1">
      <protection hidden="1"/>
    </xf>
    <xf numFmtId="0" fontId="71" fillId="11" borderId="0" xfId="0" applyFont="1" applyFill="1" applyBorder="1" applyAlignment="1" applyProtection="1">
      <protection hidden="1"/>
    </xf>
    <xf numFmtId="0" fontId="72" fillId="11" borderId="0" xfId="0" applyFont="1" applyFill="1" applyBorder="1" applyAlignment="1" applyProtection="1">
      <protection hidden="1"/>
    </xf>
    <xf numFmtId="0" fontId="69" fillId="11" borderId="0" xfId="0" applyFont="1" applyFill="1" applyAlignment="1">
      <alignment vertical="center"/>
    </xf>
    <xf numFmtId="1" fontId="0" fillId="0" borderId="0" xfId="0" applyNumberFormat="1"/>
    <xf numFmtId="0" fontId="0" fillId="0" borderId="0" xfId="0" applyFont="1" applyFill="1"/>
    <xf numFmtId="0" fontId="55" fillId="5" borderId="0" xfId="11" applyFill="1" applyAlignment="1">
      <alignment vertical="center"/>
    </xf>
    <xf numFmtId="0" fontId="55" fillId="5" borderId="0" xfId="11" applyFont="1" applyFill="1" applyAlignment="1">
      <alignment vertical="center"/>
    </xf>
    <xf numFmtId="178" fontId="18" fillId="14" borderId="5" xfId="0" applyNumberFormat="1" applyFont="1" applyFill="1" applyBorder="1" applyAlignment="1" applyProtection="1">
      <alignment horizontal="center"/>
      <protection locked="0" hidden="1"/>
    </xf>
    <xf numFmtId="178" fontId="18" fillId="14" borderId="6" xfId="0" applyNumberFormat="1" applyFont="1" applyFill="1" applyBorder="1" applyAlignment="1" applyProtection="1">
      <alignment horizontal="center"/>
      <protection locked="0" hidden="1"/>
    </xf>
    <xf numFmtId="178" fontId="0" fillId="0" borderId="0" xfId="0" applyNumberFormat="1"/>
    <xf numFmtId="178" fontId="29" fillId="0" borderId="14" xfId="0" applyNumberFormat="1" applyFont="1" applyFill="1" applyBorder="1" applyAlignment="1" applyProtection="1">
      <alignment horizontal="center" vertical="center"/>
      <protection hidden="1"/>
    </xf>
    <xf numFmtId="0" fontId="75" fillId="11" borderId="0" xfId="0" applyFont="1" applyFill="1" applyBorder="1" applyProtection="1">
      <protection hidden="1"/>
    </xf>
    <xf numFmtId="0" fontId="75" fillId="11" borderId="0" xfId="0" applyFont="1" applyFill="1" applyBorder="1" applyAlignment="1" applyProtection="1">
      <alignment horizontal="center" vertical="center"/>
      <protection hidden="1"/>
    </xf>
    <xf numFmtId="0" fontId="75" fillId="11" borderId="0" xfId="0" applyFont="1" applyFill="1" applyProtection="1">
      <protection hidden="1"/>
    </xf>
    <xf numFmtId="0" fontId="75" fillId="11" borderId="0" xfId="0" applyFont="1" applyFill="1" applyAlignment="1" applyProtection="1">
      <alignment horizontal="center" vertical="center"/>
      <protection hidden="1"/>
    </xf>
    <xf numFmtId="170" fontId="75" fillId="11" borderId="0" xfId="10" applyNumberFormat="1" applyFont="1" applyFill="1" applyAlignment="1" applyProtection="1">
      <alignment horizontal="center" vertical="center"/>
      <protection hidden="1"/>
    </xf>
    <xf numFmtId="9" fontId="75" fillId="11" borderId="0" xfId="10" applyFont="1" applyFill="1" applyAlignment="1" applyProtection="1">
      <alignment horizontal="center" vertical="center"/>
      <protection hidden="1"/>
    </xf>
    <xf numFmtId="169" fontId="75" fillId="11" borderId="0" xfId="10" applyNumberFormat="1" applyFont="1" applyFill="1" applyAlignment="1" applyProtection="1">
      <alignment horizontal="center"/>
      <protection hidden="1"/>
    </xf>
    <xf numFmtId="169" fontId="75" fillId="11" borderId="0" xfId="10" applyNumberFormat="1" applyFont="1" applyFill="1" applyProtection="1">
      <protection hidden="1"/>
    </xf>
    <xf numFmtId="0" fontId="46" fillId="11" borderId="0" xfId="0" applyFont="1" applyFill="1"/>
    <xf numFmtId="164" fontId="0" fillId="0" borderId="0" xfId="9" applyFont="1"/>
    <xf numFmtId="10" fontId="0" fillId="0" borderId="0" xfId="10" applyNumberFormat="1" applyFont="1"/>
    <xf numFmtId="0" fontId="39" fillId="13" borderId="14" xfId="0" applyFont="1" applyFill="1" applyBorder="1" applyAlignment="1" applyProtection="1">
      <alignment horizontal="center" vertical="center"/>
      <protection hidden="1"/>
    </xf>
    <xf numFmtId="0" fontId="76" fillId="8" borderId="9" xfId="0" applyFont="1" applyFill="1" applyBorder="1" applyAlignment="1" applyProtection="1">
      <alignment horizontal="left" wrapText="1"/>
      <protection hidden="1"/>
    </xf>
    <xf numFmtId="164" fontId="76" fillId="8" borderId="0" xfId="9" applyNumberFormat="1" applyFont="1" applyFill="1" applyBorder="1" applyProtection="1">
      <protection hidden="1"/>
    </xf>
    <xf numFmtId="170" fontId="76" fillId="8" borderId="1" xfId="10" applyNumberFormat="1" applyFont="1" applyFill="1" applyBorder="1" applyProtection="1">
      <protection hidden="1"/>
    </xf>
    <xf numFmtId="0" fontId="21" fillId="8" borderId="0" xfId="0" applyFont="1" applyFill="1" applyBorder="1" applyAlignment="1" applyProtection="1">
      <alignment horizontal="left"/>
      <protection hidden="1"/>
    </xf>
    <xf numFmtId="166" fontId="77" fillId="19" borderId="0" xfId="0" applyNumberFormat="1" applyFont="1" applyFill="1" applyAlignment="1" applyProtection="1">
      <alignment horizontal="center"/>
      <protection hidden="1"/>
    </xf>
    <xf numFmtId="0" fontId="78" fillId="11" borderId="0" xfId="0" applyFont="1" applyFill="1" applyBorder="1" applyAlignment="1" applyProtection="1">
      <alignment horizontal="center"/>
      <protection hidden="1"/>
    </xf>
    <xf numFmtId="14" fontId="39" fillId="0" borderId="0" xfId="0" applyNumberFormat="1" applyFont="1" applyFill="1" applyAlignment="1" applyProtection="1">
      <alignment horizontal="center"/>
      <protection hidden="1"/>
    </xf>
    <xf numFmtId="0" fontId="0" fillId="0" borderId="0" xfId="0" applyFill="1"/>
    <xf numFmtId="0" fontId="47" fillId="9" borderId="23" xfId="0" applyFont="1" applyFill="1" applyBorder="1" applyAlignment="1" applyProtection="1">
      <alignment horizontal="center"/>
      <protection hidden="1"/>
    </xf>
    <xf numFmtId="0" fontId="47" fillId="9" borderId="31" xfId="0" applyFont="1" applyFill="1" applyBorder="1" applyAlignment="1" applyProtection="1">
      <alignment horizontal="center"/>
      <protection hidden="1"/>
    </xf>
    <xf numFmtId="175" fontId="39" fillId="14" borderId="6" xfId="9" applyNumberFormat="1" applyFont="1" applyFill="1" applyBorder="1" applyAlignment="1" applyProtection="1">
      <alignment horizontal="center"/>
      <protection locked="0" hidden="1"/>
    </xf>
    <xf numFmtId="14" fontId="39" fillId="13" borderId="6" xfId="9" applyNumberFormat="1" applyFont="1" applyFill="1" applyBorder="1" applyAlignment="1" applyProtection="1">
      <alignment horizontal="center"/>
      <protection locked="0" hidden="1"/>
    </xf>
    <xf numFmtId="175" fontId="39" fillId="0" borderId="0" xfId="9" applyNumberFormat="1" applyFont="1" applyAlignment="1">
      <alignment horizontal="center" vertical="center"/>
    </xf>
    <xf numFmtId="0" fontId="15" fillId="11" borderId="0" xfId="0" applyFont="1" applyFill="1" applyAlignment="1">
      <alignment horizontal="left"/>
    </xf>
    <xf numFmtId="0" fontId="15" fillId="11" borderId="0" xfId="0" applyFont="1" applyFill="1"/>
    <xf numFmtId="0" fontId="8" fillId="11" borderId="0" xfId="0" applyFont="1" applyFill="1" applyAlignment="1">
      <alignment horizontal="right"/>
    </xf>
    <xf numFmtId="0" fontId="21" fillId="8" borderId="9" xfId="0" applyFont="1" applyFill="1" applyBorder="1" applyAlignment="1" applyProtection="1">
      <alignment horizontal="left" wrapText="1"/>
      <protection hidden="1"/>
    </xf>
    <xf numFmtId="164" fontId="21" fillId="8" borderId="0" xfId="9" applyFont="1" applyFill="1" applyBorder="1" applyAlignment="1" applyProtection="1">
      <alignment horizontal="right"/>
      <protection hidden="1"/>
    </xf>
    <xf numFmtId="10" fontId="21" fillId="8" borderId="1" xfId="10" applyNumberFormat="1" applyFont="1" applyFill="1" applyBorder="1" applyAlignment="1" applyProtection="1">
      <alignment horizontal="right"/>
      <protection hidden="1"/>
    </xf>
    <xf numFmtId="10" fontId="21" fillId="8" borderId="0" xfId="10" applyNumberFormat="1" applyFont="1" applyFill="1" applyBorder="1" applyAlignment="1" applyProtection="1">
      <alignment horizontal="right"/>
      <protection hidden="1"/>
    </xf>
    <xf numFmtId="0" fontId="53" fillId="8" borderId="10" xfId="0" applyFont="1" applyFill="1" applyBorder="1" applyAlignment="1" applyProtection="1">
      <alignment wrapText="1"/>
      <protection hidden="1"/>
    </xf>
    <xf numFmtId="10" fontId="0" fillId="0" borderId="0" xfId="10" applyNumberFormat="1" applyFont="1" applyAlignment="1">
      <alignment horizontal="center" vertical="center"/>
    </xf>
    <xf numFmtId="10" fontId="73" fillId="0" borderId="0" xfId="10" applyNumberFormat="1" applyFont="1"/>
    <xf numFmtId="164" fontId="73" fillId="0" borderId="0" xfId="9" applyFont="1"/>
    <xf numFmtId="0" fontId="73" fillId="0" borderId="0" xfId="0" applyFont="1"/>
    <xf numFmtId="10" fontId="73" fillId="0" borderId="0" xfId="10" applyNumberFormat="1" applyFont="1" applyAlignment="1">
      <alignment horizontal="center" vertical="center"/>
    </xf>
    <xf numFmtId="0" fontId="74" fillId="2" borderId="0" xfId="0" applyFont="1" applyFill="1" applyBorder="1" applyAlignment="1" applyProtection="1">
      <protection hidden="1"/>
    </xf>
    <xf numFmtId="0" fontId="73" fillId="2" borderId="0" xfId="0" applyFont="1" applyFill="1" applyBorder="1" applyProtection="1">
      <protection hidden="1"/>
    </xf>
    <xf numFmtId="170" fontId="73" fillId="2" borderId="0" xfId="10" applyNumberFormat="1" applyFont="1" applyFill="1" applyAlignment="1" applyProtection="1">
      <alignment horizontal="center" vertical="center"/>
      <protection hidden="1"/>
    </xf>
    <xf numFmtId="0" fontId="73" fillId="2" borderId="0" xfId="0" applyFont="1" applyFill="1" applyProtection="1">
      <protection hidden="1"/>
    </xf>
    <xf numFmtId="0" fontId="79" fillId="11" borderId="0" xfId="0" applyFont="1" applyFill="1" applyAlignment="1" applyProtection="1">
      <alignment horizontal="center" vertical="center"/>
      <protection hidden="1"/>
    </xf>
    <xf numFmtId="0" fontId="79" fillId="11" borderId="0" xfId="0" applyFont="1" applyFill="1" applyBorder="1" applyProtection="1">
      <protection hidden="1"/>
    </xf>
    <xf numFmtId="0" fontId="79" fillId="11" borderId="0" xfId="0" applyFont="1" applyFill="1" applyProtection="1">
      <protection hidden="1"/>
    </xf>
    <xf numFmtId="9" fontId="79" fillId="11" borderId="0" xfId="10" applyFont="1" applyFill="1" applyAlignment="1" applyProtection="1">
      <alignment horizontal="center" vertical="center"/>
      <protection hidden="1"/>
    </xf>
    <xf numFmtId="169" fontId="79" fillId="11" borderId="0" xfId="10" applyNumberFormat="1" applyFont="1" applyFill="1" applyAlignment="1" applyProtection="1">
      <alignment horizontal="center"/>
      <protection hidden="1"/>
    </xf>
    <xf numFmtId="170" fontId="79" fillId="11" borderId="0" xfId="10" applyNumberFormat="1" applyFont="1" applyFill="1" applyAlignment="1" applyProtection="1">
      <alignment horizontal="center" vertical="center"/>
      <protection hidden="1"/>
    </xf>
    <xf numFmtId="169" fontId="79" fillId="11" borderId="0" xfId="10" applyNumberFormat="1" applyFont="1" applyFill="1" applyProtection="1">
      <protection hidden="1"/>
    </xf>
    <xf numFmtId="169" fontId="79" fillId="11" borderId="0" xfId="10" applyNumberFormat="1" applyFont="1" applyFill="1" applyAlignment="1" applyProtection="1">
      <alignment horizontal="center" vertical="center"/>
      <protection hidden="1"/>
    </xf>
    <xf numFmtId="170" fontId="79" fillId="11" borderId="0" xfId="10" applyNumberFormat="1" applyFont="1" applyFill="1" applyProtection="1">
      <protection hidden="1"/>
    </xf>
    <xf numFmtId="10" fontId="0" fillId="0" borderId="0" xfId="10" applyNumberFormat="1" applyFont="1" applyFill="1"/>
    <xf numFmtId="164" fontId="0" fillId="0" borderId="0" xfId="9" applyFont="1" applyFill="1"/>
    <xf numFmtId="10" fontId="0" fillId="0" borderId="0" xfId="10" applyNumberFormat="1" applyFont="1" applyFill="1" applyAlignment="1">
      <alignment horizontal="center" vertical="center"/>
    </xf>
    <xf numFmtId="0" fontId="22" fillId="19" borderId="0" xfId="0" applyFont="1" applyFill="1"/>
    <xf numFmtId="0" fontId="22" fillId="19" borderId="0" xfId="0" applyFont="1" applyFill="1" applyAlignment="1" applyProtection="1">
      <alignment horizontal="center"/>
      <protection hidden="1"/>
    </xf>
    <xf numFmtId="14" fontId="22" fillId="19" borderId="0" xfId="0" applyNumberFormat="1" applyFont="1" applyFill="1" applyAlignment="1" applyProtection="1">
      <alignment horizontal="center"/>
      <protection hidden="1"/>
    </xf>
    <xf numFmtId="10" fontId="22" fillId="19" borderId="0" xfId="10" applyNumberFormat="1" applyFont="1" applyFill="1" applyAlignment="1" applyProtection="1">
      <alignment horizontal="center"/>
      <protection hidden="1"/>
    </xf>
    <xf numFmtId="164" fontId="22" fillId="19" borderId="0" xfId="9" applyFont="1" applyFill="1" applyAlignment="1" applyProtection="1">
      <alignment horizontal="center"/>
      <protection hidden="1"/>
    </xf>
    <xf numFmtId="167" fontId="22" fillId="19" borderId="0" xfId="0" applyNumberFormat="1" applyFont="1" applyFill="1" applyAlignment="1" applyProtection="1">
      <alignment horizontal="right"/>
      <protection hidden="1"/>
    </xf>
    <xf numFmtId="167" fontId="22" fillId="19" borderId="0" xfId="0" applyNumberFormat="1" applyFont="1" applyFill="1" applyAlignment="1" applyProtection="1">
      <alignment horizontal="center"/>
      <protection locked="0" hidden="1"/>
    </xf>
    <xf numFmtId="167" fontId="22" fillId="19" borderId="0" xfId="0" applyNumberFormat="1" applyFont="1" applyFill="1" applyAlignment="1" applyProtection="1">
      <alignment horizontal="center"/>
      <protection hidden="1"/>
    </xf>
    <xf numFmtId="166" fontId="22" fillId="19" borderId="0" xfId="0" applyNumberFormat="1" applyFont="1" applyFill="1" applyAlignment="1" applyProtection="1">
      <alignment horizontal="center"/>
      <protection hidden="1"/>
    </xf>
    <xf numFmtId="0" fontId="22" fillId="19" borderId="0" xfId="0" applyFont="1" applyFill="1" applyAlignment="1">
      <alignment horizontal="center"/>
    </xf>
    <xf numFmtId="0" fontId="15" fillId="7" borderId="32" xfId="0" applyFont="1" applyFill="1" applyBorder="1" applyAlignment="1">
      <alignment vertical="center" wrapText="1"/>
    </xf>
    <xf numFmtId="0" fontId="15" fillId="7" borderId="0" xfId="0" applyFont="1" applyFill="1" applyAlignment="1">
      <alignment horizontal="center" vertical="center" wrapText="1"/>
    </xf>
    <xf numFmtId="0" fontId="15" fillId="7" borderId="32" xfId="0" applyFont="1" applyFill="1" applyBorder="1" applyAlignment="1">
      <alignment horizontal="center" vertical="center"/>
    </xf>
    <xf numFmtId="10" fontId="15" fillId="7" borderId="0" xfId="10" applyNumberFormat="1" applyFont="1" applyFill="1" applyBorder="1" applyAlignment="1">
      <alignment horizontal="center" vertical="center"/>
    </xf>
    <xf numFmtId="164" fontId="15" fillId="7" borderId="0" xfId="9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14" fontId="80" fillId="7" borderId="0" xfId="0" applyNumberFormat="1" applyFont="1" applyFill="1" applyAlignment="1">
      <alignment horizontal="center" vertical="center"/>
    </xf>
    <xf numFmtId="0" fontId="81" fillId="7" borderId="0" xfId="0" applyFont="1" applyFill="1" applyAlignment="1">
      <alignment horizontal="center" vertical="center"/>
    </xf>
    <xf numFmtId="0" fontId="22" fillId="0" borderId="0" xfId="0" applyFont="1"/>
    <xf numFmtId="0" fontId="82" fillId="0" borderId="13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10" fontId="82" fillId="0" borderId="13" xfId="10" applyNumberFormat="1" applyFont="1" applyFill="1" applyBorder="1" applyAlignment="1">
      <alignment horizontal="center" vertical="center"/>
    </xf>
    <xf numFmtId="164" fontId="82" fillId="0" borderId="13" xfId="9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82" fillId="0" borderId="23" xfId="0" applyFont="1" applyBorder="1" applyAlignment="1">
      <alignment horizontal="center" vertical="center"/>
    </xf>
    <xf numFmtId="10" fontId="82" fillId="0" borderId="0" xfId="10" applyNumberFormat="1" applyFont="1" applyFill="1" applyBorder="1" applyAlignment="1">
      <alignment horizontal="center" vertical="center"/>
    </xf>
    <xf numFmtId="164" fontId="82" fillId="0" borderId="0" xfId="9" applyFont="1" applyFill="1" applyBorder="1" applyAlignment="1">
      <alignment horizontal="center" vertical="center"/>
    </xf>
    <xf numFmtId="0" fontId="22" fillId="13" borderId="23" xfId="0" applyFont="1" applyFill="1" applyBorder="1"/>
    <xf numFmtId="164" fontId="22" fillId="0" borderId="23" xfId="9" applyFont="1" applyBorder="1"/>
    <xf numFmtId="10" fontId="22" fillId="0" borderId="0" xfId="10" applyNumberFormat="1" applyFont="1"/>
    <xf numFmtId="164" fontId="22" fillId="0" borderId="0" xfId="9" applyFont="1"/>
    <xf numFmtId="0" fontId="0" fillId="0" borderId="0" xfId="0" applyAlignment="1">
      <alignment horizontal="center"/>
    </xf>
    <xf numFmtId="0" fontId="83" fillId="0" borderId="0" xfId="0" applyFont="1" applyAlignment="1">
      <alignment horizontal="center" vertical="center" wrapText="1"/>
    </xf>
    <xf numFmtId="0" fontId="83" fillId="0" borderId="23" xfId="0" applyFont="1" applyBorder="1" applyAlignment="1">
      <alignment horizontal="center" vertical="center" wrapText="1"/>
    </xf>
    <xf numFmtId="10" fontId="83" fillId="0" borderId="23" xfId="10" applyNumberFormat="1" applyFont="1" applyBorder="1" applyAlignment="1">
      <alignment horizontal="center" vertical="center" wrapText="1"/>
    </xf>
    <xf numFmtId="164" fontId="83" fillId="0" borderId="23" xfId="9" applyFont="1" applyBorder="1" applyAlignment="1">
      <alignment horizontal="center" vertical="center" wrapText="1"/>
    </xf>
    <xf numFmtId="0" fontId="22" fillId="0" borderId="33" xfId="0" applyFont="1" applyBorder="1" applyAlignment="1">
      <alignment horizontal="center" vertical="center"/>
    </xf>
    <xf numFmtId="0" fontId="22" fillId="0" borderId="27" xfId="0" applyFont="1" applyBorder="1"/>
    <xf numFmtId="0" fontId="22" fillId="0" borderId="23" xfId="0" applyFont="1" applyBorder="1"/>
    <xf numFmtId="8" fontId="22" fillId="0" borderId="23" xfId="0" applyNumberFormat="1" applyFont="1" applyBorder="1"/>
    <xf numFmtId="10" fontId="22" fillId="0" borderId="23" xfId="10" applyNumberFormat="1" applyFont="1" applyBorder="1"/>
    <xf numFmtId="14" fontId="22" fillId="0" borderId="23" xfId="0" applyNumberFormat="1" applyFont="1" applyBorder="1"/>
    <xf numFmtId="0" fontId="22" fillId="23" borderId="34" xfId="0" applyFont="1" applyFill="1" applyBorder="1" applyAlignment="1">
      <alignment horizontal="center"/>
    </xf>
    <xf numFmtId="14" fontId="22" fillId="23" borderId="34" xfId="0" applyNumberFormat="1" applyFont="1" applyFill="1" applyBorder="1" applyAlignment="1">
      <alignment horizontal="center"/>
    </xf>
    <xf numFmtId="0" fontId="0" fillId="0" borderId="23" xfId="0" applyBorder="1"/>
    <xf numFmtId="14" fontId="22" fillId="0" borderId="0" xfId="0" applyNumberFormat="1" applyFont="1"/>
    <xf numFmtId="0" fontId="22" fillId="0" borderId="35" xfId="0" applyFont="1" applyBorder="1" applyAlignment="1">
      <alignment horizontal="center" vertical="center"/>
    </xf>
    <xf numFmtId="14" fontId="22" fillId="0" borderId="36" xfId="0" applyNumberFormat="1" applyFont="1" applyBorder="1" applyAlignment="1">
      <alignment horizontal="center" vertical="center"/>
    </xf>
    <xf numFmtId="10" fontId="22" fillId="0" borderId="0" xfId="10" applyNumberFormat="1" applyFont="1" applyAlignment="1">
      <alignment horizontal="center" vertical="center"/>
    </xf>
    <xf numFmtId="164" fontId="22" fillId="0" borderId="0" xfId="9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4" fontId="22" fillId="0" borderId="35" xfId="9" applyFont="1" applyBorder="1" applyAlignment="1">
      <alignment horizontal="center" vertical="center"/>
    </xf>
    <xf numFmtId="44" fontId="22" fillId="0" borderId="0" xfId="9" applyNumberFormat="1" applyFont="1"/>
    <xf numFmtId="0" fontId="22" fillId="15" borderId="0" xfId="0" applyFont="1" applyFill="1"/>
    <xf numFmtId="0" fontId="86" fillId="19" borderId="0" xfId="11" applyFont="1" applyFill="1" applyAlignment="1">
      <alignment horizontal="right" vertical="center"/>
    </xf>
    <xf numFmtId="0" fontId="0" fillId="19" borderId="0" xfId="0" applyFill="1" applyAlignment="1">
      <alignment vertical="center"/>
    </xf>
    <xf numFmtId="0" fontId="22" fillId="0" borderId="0" xfId="0" applyNumberFormat="1" applyFont="1"/>
    <xf numFmtId="179" fontId="22" fillId="0" borderId="0" xfId="0" applyNumberFormat="1" applyFont="1"/>
    <xf numFmtId="0" fontId="36" fillId="11" borderId="0" xfId="0" applyFont="1" applyFill="1" applyAlignment="1" applyProtection="1">
      <alignment horizontal="center"/>
      <protection hidden="1"/>
    </xf>
    <xf numFmtId="0" fontId="36" fillId="11" borderId="0" xfId="0" applyFont="1" applyFill="1" applyBorder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center"/>
      <protection hidden="1"/>
    </xf>
    <xf numFmtId="0" fontId="18" fillId="3" borderId="0" xfId="0" applyFont="1" applyFill="1" applyAlignment="1" applyProtection="1">
      <alignment horizontal="center"/>
      <protection hidden="1"/>
    </xf>
    <xf numFmtId="0" fontId="60" fillId="22" borderId="22" xfId="0" applyFont="1" applyFill="1" applyBorder="1" applyAlignment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hidden="1"/>
    </xf>
    <xf numFmtId="0" fontId="20" fillId="5" borderId="16" xfId="0" applyFont="1" applyFill="1" applyBorder="1" applyAlignment="1" applyProtection="1">
      <alignment horizontal="center" vertical="center"/>
      <protection hidden="1"/>
    </xf>
    <xf numFmtId="0" fontId="60" fillId="22" borderId="0" xfId="0" applyFont="1" applyFill="1" applyBorder="1" applyAlignment="1">
      <alignment horizontal="center" vertical="center"/>
    </xf>
    <xf numFmtId="0" fontId="10" fillId="5" borderId="0" xfId="0" applyFont="1" applyFill="1" applyBorder="1" applyProtection="1">
      <protection hidden="1"/>
    </xf>
    <xf numFmtId="10" fontId="9" fillId="5" borderId="0" xfId="0" applyNumberFormat="1" applyFont="1" applyFill="1" applyBorder="1" applyAlignment="1" applyProtection="1">
      <alignment horizontal="center" vertical="top"/>
      <protection hidden="1"/>
    </xf>
    <xf numFmtId="0" fontId="9" fillId="5" borderId="0" xfId="0" applyFont="1" applyFill="1" applyBorder="1" applyAlignment="1" applyProtection="1">
      <alignment horizontal="right"/>
      <protection hidden="1"/>
    </xf>
    <xf numFmtId="0" fontId="9" fillId="5" borderId="0" xfId="0" applyFont="1" applyFill="1" applyBorder="1" applyAlignment="1" applyProtection="1">
      <alignment horizont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46" fillId="11" borderId="0" xfId="0" applyFont="1" applyFill="1" applyBorder="1" applyAlignment="1" applyProtection="1">
      <alignment horizontal="center" vertical="center"/>
      <protection hidden="1"/>
    </xf>
    <xf numFmtId="0" fontId="46" fillId="11" borderId="28" xfId="0" applyFont="1" applyFill="1" applyBorder="1" applyAlignment="1" applyProtection="1">
      <alignment horizontal="center" vertical="center"/>
      <protection hidden="1"/>
    </xf>
    <xf numFmtId="0" fontId="51" fillId="11" borderId="26" xfId="0" applyFont="1" applyFill="1" applyBorder="1" applyAlignment="1">
      <alignment horizontal="center"/>
    </xf>
    <xf numFmtId="0" fontId="51" fillId="11" borderId="27" xfId="0" applyFont="1" applyFill="1" applyBorder="1" applyAlignment="1">
      <alignment horizontal="center"/>
    </xf>
    <xf numFmtId="0" fontId="47" fillId="9" borderId="29" xfId="0" applyNumberFormat="1" applyFont="1" applyFill="1" applyBorder="1" applyAlignment="1" applyProtection="1">
      <alignment horizontal="center"/>
      <protection hidden="1"/>
    </xf>
    <xf numFmtId="0" fontId="47" fillId="9" borderId="30" xfId="0" applyNumberFormat="1" applyFont="1" applyFill="1" applyBorder="1" applyAlignment="1" applyProtection="1">
      <alignment horizontal="center"/>
      <protection hidden="1"/>
    </xf>
    <xf numFmtId="0" fontId="47" fillId="9" borderId="25" xfId="0" applyNumberFormat="1" applyFont="1" applyFill="1" applyBorder="1" applyAlignment="1" applyProtection="1">
      <alignment horizontal="center"/>
      <protection hidden="1"/>
    </xf>
    <xf numFmtId="0" fontId="47" fillId="9" borderId="29" xfId="0" applyFont="1" applyFill="1" applyBorder="1" applyAlignment="1" applyProtection="1">
      <alignment horizontal="center"/>
      <protection hidden="1"/>
    </xf>
    <xf numFmtId="0" fontId="47" fillId="9" borderId="30" xfId="0" applyFont="1" applyFill="1" applyBorder="1" applyAlignment="1" applyProtection="1">
      <alignment horizontal="center"/>
      <protection hidden="1"/>
    </xf>
    <xf numFmtId="0" fontId="47" fillId="9" borderId="25" xfId="0" applyFont="1" applyFill="1" applyBorder="1" applyAlignment="1" applyProtection="1">
      <alignment horizontal="center"/>
      <protection hidden="1"/>
    </xf>
    <xf numFmtId="0" fontId="36" fillId="7" borderId="7" xfId="0" applyFont="1" applyFill="1" applyBorder="1" applyAlignment="1">
      <alignment horizontal="center" vertical="center"/>
    </xf>
  </cellXfs>
  <cellStyles count="12">
    <cellStyle name="Comma 10" xfId="2"/>
    <cellStyle name="Hiperlink" xfId="11" builtinId="8"/>
    <cellStyle name="Moeda" xfId="9" builtinId="4"/>
    <cellStyle name="Normal" xfId="0" builtinId="0"/>
    <cellStyle name="Normal 2" xfId="3"/>
    <cellStyle name="Normal 3" xfId="1"/>
    <cellStyle name="Normal 4" xfId="4"/>
    <cellStyle name="Porcentagem" xfId="10" builtinId="5"/>
    <cellStyle name="Separador de milhares 7" xfId="5"/>
    <cellStyle name="Separador de milhares 7 3" xfId="6"/>
    <cellStyle name="Vírgula 2" xfId="7"/>
    <cellStyle name="Vírgula 2 3" xfId="8"/>
  </cellStyles>
  <dxfs count="86">
    <dxf>
      <font>
        <b/>
        <i val="0"/>
        <color rgb="FF00B050"/>
      </font>
    </dxf>
    <dxf>
      <font>
        <b/>
        <i val="0"/>
        <color rgb="FFC00000"/>
      </font>
    </dxf>
    <dxf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69" formatCode="0.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69" formatCode="0.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66" formatCode="&quot;R$&quot;\ #,##0.0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66" formatCode="&quot;R$&quot;\ #,##0.0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66" formatCode="&quot;R$&quot;\ #,##0.0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m/d/yyyy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b/>
        <i val="0"/>
        <strike val="0"/>
        <color rgb="FF00B050"/>
      </font>
      <fill>
        <patternFill patternType="none">
          <bgColor auto="1"/>
        </patternFill>
      </fill>
      <border>
        <vertical/>
        <horizontal/>
      </border>
    </dxf>
    <dxf>
      <font>
        <color rgb="FFC00000"/>
      </font>
      <fill>
        <patternFill patternType="none">
          <bgColor auto="1"/>
        </patternFill>
      </fill>
      <border>
        <vertical/>
        <horizontal/>
      </border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color rgb="FF9C0006"/>
      </font>
    </dxf>
    <dxf>
      <font>
        <b/>
        <i val="0"/>
        <u val="none"/>
        <color rgb="FF00B050"/>
      </font>
    </dxf>
  </dxfs>
  <tableStyles count="0" defaultTableStyle="TableStyleMedium2" defaultPivotStyle="PivotStyleLight16"/>
  <colors>
    <mruColors>
      <color rgb="FF00CC00"/>
      <color rgb="FFC83900"/>
      <color rgb="FFFFCC00"/>
      <color rgb="FFC2430A"/>
      <color rgb="FFFD6927"/>
      <color rgb="FFFD783D"/>
      <color rgb="FFEFFF57"/>
      <color rgb="FFE74C32"/>
      <color rgb="FF6666FF"/>
      <color rgb="FFEE68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17/06/relationships/richStyles" Target="richData/rich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574046437480827E-3"/>
          <c:y val="4.4647253685512804E-2"/>
          <c:w val="0.98202836652642622"/>
          <c:h val="0.849234243275145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CARTEIRA!$N$24</c:f>
              <c:strCache>
                <c:ptCount val="1"/>
                <c:pt idx="0">
                  <c:v>Investido Atual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R$&quot;\ #,##0" sourceLinked="0"/>
            <c:spPr>
              <a:solidFill>
                <a:schemeClr val="accent2">
                  <a:lumMod val="90000"/>
                  <a:lumOff val="1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schemeClr val="tx2">
                    <a:lumMod val="50000"/>
                    <a:alpha val="40000"/>
                  </a:scheme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CARTEIRA!$I$25:$I$57</c:f>
              <c:strCache>
                <c:ptCount val="33"/>
                <c:pt idx="0">
                  <c:v>FESA4</c:v>
                </c:pt>
                <c:pt idx="1">
                  <c:v>BIDI4</c:v>
                </c:pt>
                <c:pt idx="2">
                  <c:v>HGLG11</c:v>
                </c:pt>
                <c:pt idx="3">
                  <c:v>BBSE3</c:v>
                </c:pt>
                <c:pt idx="4">
                  <c:v>KNCR11</c:v>
                </c:pt>
                <c:pt idx="5">
                  <c:v>TRIS3</c:v>
                </c:pt>
                <c:pt idx="6">
                  <c:v>BTC</c:v>
                </c:pt>
                <c:pt idx="7">
                  <c:v>TRPL4</c:v>
                </c:pt>
                <c:pt idx="8">
                  <c:v>KNRI11</c:v>
                </c:pt>
                <c:pt idx="9">
                  <c:v>TSLA</c:v>
                </c:pt>
                <c:pt idx="10">
                  <c:v>MGLU3</c:v>
                </c:pt>
                <c:pt idx="11">
                  <c:v>MYPK3</c:v>
                </c:pt>
                <c:pt idx="12">
                  <c:v>ABBV</c:v>
                </c:pt>
                <c:pt idx="13">
                  <c:v>NEE</c:v>
                </c:pt>
                <c:pt idx="14">
                  <c:v>YDUQ3</c:v>
                </c:pt>
                <c:pt idx="15">
                  <c:v>ROMI3</c:v>
                </c:pt>
                <c:pt idx="16">
                  <c:v>ABCB4</c:v>
                </c:pt>
                <c:pt idx="17">
                  <c:v>WARREN</c:v>
                </c:pt>
                <c:pt idx="18">
                  <c:v>KLBN11</c:v>
                </c:pt>
                <c:pt idx="19">
                  <c:v>BCFF11</c:v>
                </c:pt>
                <c:pt idx="20">
                  <c:v>AMZN</c:v>
                </c:pt>
                <c:pt idx="21">
                  <c:v>RCSL4</c:v>
                </c:pt>
                <c:pt idx="22">
                  <c:v>MSFT</c:v>
                </c:pt>
                <c:pt idx="23">
                  <c:v>SQIA3</c:v>
                </c:pt>
                <c:pt idx="24">
                  <c:v>FAN</c:v>
                </c:pt>
                <c:pt idx="25">
                  <c:v>CVCB3</c:v>
                </c:pt>
                <c:pt idx="26">
                  <c:v>XPML11</c:v>
                </c:pt>
                <c:pt idx="27">
                  <c:v>JNJ</c:v>
                </c:pt>
                <c:pt idx="28">
                  <c:v>V</c:v>
                </c:pt>
                <c:pt idx="29">
                  <c:v>EVEN3</c:v>
                </c:pt>
                <c:pt idx="30">
                  <c:v>IBB</c:v>
                </c:pt>
                <c:pt idx="31">
                  <c:v>TAN</c:v>
                </c:pt>
                <c:pt idx="32">
                  <c:v>APLE</c:v>
                </c:pt>
              </c:strCache>
            </c:strRef>
          </c:cat>
          <c:val>
            <c:numRef>
              <c:f>CARTEIRA!$N$25:$N$57</c:f>
              <c:numCache>
                <c:formatCode>"R$"#,##0.00</c:formatCode>
                <c:ptCount val="33"/>
                <c:pt idx="0">
                  <c:v>13440</c:v>
                </c:pt>
                <c:pt idx="1">
                  <c:v>12492</c:v>
                </c:pt>
                <c:pt idx="2">
                  <c:v>9073</c:v>
                </c:pt>
                <c:pt idx="3">
                  <c:v>8832</c:v>
                </c:pt>
                <c:pt idx="4">
                  <c:v>8792</c:v>
                </c:pt>
                <c:pt idx="5">
                  <c:v>6732</c:v>
                </c:pt>
                <c:pt idx="6">
                  <c:v>5235.490722429</c:v>
                </c:pt>
                <c:pt idx="7">
                  <c:v>5640</c:v>
                </c:pt>
                <c:pt idx="8">
                  <c:v>5582.5</c:v>
                </c:pt>
                <c:pt idx="9">
                  <c:v>4588.4394499999999</c:v>
                </c:pt>
                <c:pt idx="10">
                  <c:v>4840</c:v>
                </c:pt>
                <c:pt idx="11">
                  <c:v>4518</c:v>
                </c:pt>
                <c:pt idx="12">
                  <c:v>3885</c:v>
                </c:pt>
                <c:pt idx="13">
                  <c:v>3523.6</c:v>
                </c:pt>
                <c:pt idx="14">
                  <c:v>3410</c:v>
                </c:pt>
                <c:pt idx="15">
                  <c:v>3626</c:v>
                </c:pt>
                <c:pt idx="16">
                  <c:v>3250</c:v>
                </c:pt>
                <c:pt idx="17">
                  <c:v>3000</c:v>
                </c:pt>
                <c:pt idx="18">
                  <c:v>2959</c:v>
                </c:pt>
                <c:pt idx="19">
                  <c:v>2816.7</c:v>
                </c:pt>
                <c:pt idx="20">
                  <c:v>2491.3125</c:v>
                </c:pt>
                <c:pt idx="21">
                  <c:v>2352</c:v>
                </c:pt>
                <c:pt idx="22">
                  <c:v>2287.6799999999998</c:v>
                </c:pt>
                <c:pt idx="23">
                  <c:v>2250</c:v>
                </c:pt>
                <c:pt idx="24">
                  <c:v>2211.6</c:v>
                </c:pt>
                <c:pt idx="25">
                  <c:v>1964</c:v>
                </c:pt>
                <c:pt idx="26">
                  <c:v>1625.3999999999999</c:v>
                </c:pt>
                <c:pt idx="27">
                  <c:v>1633.74</c:v>
                </c:pt>
                <c:pt idx="28">
                  <c:v>1360.5464400000001</c:v>
                </c:pt>
                <c:pt idx="29">
                  <c:v>1146</c:v>
                </c:pt>
                <c:pt idx="30">
                  <c:v>789.66</c:v>
                </c:pt>
                <c:pt idx="31">
                  <c:v>687.6</c:v>
                </c:pt>
                <c:pt idx="32">
                  <c:v>561.94605000000001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B0-49A5-8C33-07FFA533F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3484464"/>
        <c:axId val="193484856"/>
      </c:barChart>
      <c:catAx>
        <c:axId val="19348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itchFamily="2" charset="0"/>
                <a:ea typeface="Roboto" pitchFamily="2" charset="0"/>
                <a:cs typeface="+mn-cs"/>
              </a:defRPr>
            </a:pPr>
            <a:endParaRPr lang="pt-BR"/>
          </a:p>
        </c:txPr>
        <c:crossAx val="193484856"/>
        <c:crosses val="autoZero"/>
        <c:auto val="1"/>
        <c:lblAlgn val="ctr"/>
        <c:lblOffset val="100"/>
        <c:noMultiLvlLbl val="0"/>
      </c:catAx>
      <c:valAx>
        <c:axId val="1934848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out"/>
        <c:minorTickMark val="none"/>
        <c:tickLblPos val="nextTo"/>
        <c:crossAx val="19348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9F9F9"/>
    </a:solidFill>
    <a:ln w="9525" cap="flat" cmpd="sng" algn="ctr">
      <a:noFill/>
      <a:round/>
    </a:ln>
    <a:effectLst>
      <a:outerShdw blurRad="139700" dist="76200" dir="3600000" algn="tl" rotWithShape="0">
        <a:prstClr val="black">
          <a:alpha val="33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29275996660877"/>
          <c:y val="0.19197957593184811"/>
          <c:w val="0.51901793651151773"/>
          <c:h val="0.61821590389938463"/>
        </c:manualLayout>
      </c:layout>
      <c:pieChart>
        <c:varyColors val="1"/>
        <c:ser>
          <c:idx val="1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21D-45FC-96C1-05C3DCD40E5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536-4F63-B5E6-15D79FA4798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905-49B9-ABEA-AA94BE0429F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CD2-4EDA-9161-0D31AC469FF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BFC-4FC3-AE94-EB435D3A171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BFC-4FC3-AE94-EB435D3A171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BFC-4FC3-AE94-EB435D3A171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EBFC-4FC3-AE94-EB435D3A171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EBFC-4FC3-AE94-EB435D3A171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EBFC-4FC3-AE94-EB435D3A171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EBFC-4FC3-AE94-EB435D3A1716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5613-4AD5-BBD6-66A657B246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5613-4AD5-BBD6-66A657B246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5613-4AD5-BBD6-66A657B246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5613-4AD5-BBD6-66A657B246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5613-4AD5-BBD6-66A657B246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5613-4AD5-BBD6-66A657B246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5613-4AD5-BBD6-66A657B246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5613-4AD5-BBD6-66A657B246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5613-4AD5-BBD6-66A657B246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AFA0-46F5-9254-B7F8A598A090}"/>
              </c:ext>
            </c:extLst>
          </c:dPt>
          <c:dLbls>
            <c:spPr>
              <a:solidFill>
                <a:srgbClr val="242E38"/>
              </a:solidFill>
              <a:ln w="12700" cap="flat" cmpd="sng" algn="ctr">
                <a:solidFill>
                  <a:srgbClr val="242E38">
                    <a:shade val="50000"/>
                  </a:srgbClr>
                </a:solidFill>
                <a:prstDash val="solid"/>
                <a:miter lim="800000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BASE_SETOR!$P$3:$P$23</c:f>
              <c:strCache>
                <c:ptCount val="21"/>
                <c:pt idx="0">
                  <c:v>Intermediários financeiros</c:v>
                </c:pt>
                <c:pt idx="1">
                  <c:v>Siderurgia e metalurgia</c:v>
                </c:pt>
                <c:pt idx="2">
                  <c:v>Títulos e Val. Mob.</c:v>
                </c:pt>
                <c:pt idx="3">
                  <c:v>Energia elétrica</c:v>
                </c:pt>
                <c:pt idx="4">
                  <c:v>Logística</c:v>
                </c:pt>
                <c:pt idx="5">
                  <c:v>Previdência e seguros</c:v>
                </c:pt>
                <c:pt idx="6">
                  <c:v>Construção civil</c:v>
                </c:pt>
                <c:pt idx="7">
                  <c:v>Varejo</c:v>
                </c:pt>
                <c:pt idx="8">
                  <c:v>Crypto</c:v>
                </c:pt>
                <c:pt idx="9">
                  <c:v>Híbrido</c:v>
                </c:pt>
                <c:pt idx="10">
                  <c:v>Transporte</c:v>
                </c:pt>
                <c:pt idx="11">
                  <c:v>Automóveis e motocicletas</c:v>
                </c:pt>
                <c:pt idx="12">
                  <c:v>Diversos</c:v>
                </c:pt>
                <c:pt idx="13">
                  <c:v>Máquinas e equipamentos</c:v>
                </c:pt>
                <c:pt idx="14">
                  <c:v>Fundos</c:v>
                </c:pt>
                <c:pt idx="15">
                  <c:v>Madeira e papel</c:v>
                </c:pt>
                <c:pt idx="16">
                  <c:v>Material de transporte</c:v>
                </c:pt>
                <c:pt idx="17">
                  <c:v>Computadores e equipamentos</c:v>
                </c:pt>
                <c:pt idx="18">
                  <c:v>Programas e serviços</c:v>
                </c:pt>
                <c:pt idx="19">
                  <c:v>Viagens e lazer</c:v>
                </c:pt>
                <c:pt idx="20">
                  <c:v>Shoppings</c:v>
                </c:pt>
              </c:strCache>
            </c:strRef>
          </c:cat>
          <c:val>
            <c:numRef>
              <c:f>BASE_SETOR!$Q$3:$Q$23</c:f>
              <c:numCache>
                <c:formatCode>0.0%</c:formatCode>
                <c:ptCount val="21"/>
                <c:pt idx="0">
                  <c:v>0.10868953709541646</c:v>
                </c:pt>
                <c:pt idx="1">
                  <c:v>9.6336516577954154E-2</c:v>
                </c:pt>
                <c:pt idx="2">
                  <c:v>8.3301165030413363E-2</c:v>
                </c:pt>
                <c:pt idx="3">
                  <c:v>6.4818539514412771E-2</c:v>
                </c:pt>
                <c:pt idx="4">
                  <c:v>6.4643695667330164E-2</c:v>
                </c:pt>
                <c:pt idx="5">
                  <c:v>6.3691274148262297E-2</c:v>
                </c:pt>
                <c:pt idx="6">
                  <c:v>5.596530318164461E-2</c:v>
                </c:pt>
                <c:pt idx="7">
                  <c:v>5.2273472993267581E-2</c:v>
                </c:pt>
                <c:pt idx="8">
                  <c:v>4.4756004345513738E-2</c:v>
                </c:pt>
                <c:pt idx="9">
                  <c:v>3.9690661868132318E-2</c:v>
                </c:pt>
                <c:pt idx="10">
                  <c:v>3.4397051845386571E-2</c:v>
                </c:pt>
                <c:pt idx="11">
                  <c:v>3.1771006494278817E-2</c:v>
                </c:pt>
                <c:pt idx="12">
                  <c:v>2.4414633223120298E-2</c:v>
                </c:pt>
                <c:pt idx="13">
                  <c:v>2.3966854644006302E-2</c:v>
                </c:pt>
                <c:pt idx="14">
                  <c:v>2.1322827514952226E-2</c:v>
                </c:pt>
                <c:pt idx="15">
                  <c:v>2.0811076767393369E-2</c:v>
                </c:pt>
                <c:pt idx="16">
                  <c:v>1.7612653545150538E-2</c:v>
                </c:pt>
                <c:pt idx="17">
                  <c:v>1.6914685378341104E-2</c:v>
                </c:pt>
                <c:pt idx="18">
                  <c:v>1.5793106698274616E-2</c:v>
                </c:pt>
                <c:pt idx="19">
                  <c:v>1.3866946037323932E-2</c:v>
                </c:pt>
                <c:pt idx="20">
                  <c:v>1.1712914676557456E-2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C14-4617-BEE5-DC677482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9F9F9"/>
    </a:solidFill>
    <a:ln w="9525" cap="flat" cmpd="sng" algn="ctr">
      <a:noFill/>
      <a:round/>
    </a:ln>
    <a:effectLst>
      <a:outerShdw blurRad="139700" dist="76200" dir="3600000" algn="tl" rotWithShape="0">
        <a:prstClr val="black">
          <a:alpha val="33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42568946875755E-2"/>
          <c:y val="2.6812170268121705E-2"/>
          <c:w val="0.85856016629412713"/>
          <c:h val="0.8261142276192503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E01-4053-8C70-25A829DE0E78}"/>
              </c:ext>
            </c:extLst>
          </c:dPt>
          <c:dPt>
            <c:idx val="1"/>
            <c:bubble3D val="0"/>
            <c:spPr>
              <a:solidFill>
                <a:schemeClr val="accent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E01-4053-8C70-25A829DE0E7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E01-4053-8C70-25A829DE0E78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E01-4053-8C70-25A829DE0E78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E01-4053-8C70-25A829DE0E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E01-4053-8C70-25A829DE0E78}"/>
              </c:ext>
            </c:extLst>
          </c:dPt>
          <c:dLbls>
            <c:dLbl>
              <c:idx val="0"/>
              <c:layout>
                <c:manualLayout>
                  <c:x val="5.6749897011810449E-2"/>
                  <c:y val="-1.879193968823136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4E01-4053-8C70-25A829DE0E7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80950419272579"/>
                  <c:y val="-6.26397989607712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E01-4053-8C70-25A829DE0E7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3.7833264674540346E-2"/>
                  <c:y val="-9.39596984411568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4E01-4053-8C70-25A829DE0E7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FF">
                  <a:alpha val="26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CARTEIRA!$B$6:$B$11</c:f>
              <c:strCache>
                <c:ptCount val="6"/>
                <c:pt idx="0">
                  <c:v>Caixa Disponível </c:v>
                </c:pt>
                <c:pt idx="1">
                  <c:v>Crypto</c:v>
                </c:pt>
                <c:pt idx="2">
                  <c:v>Renda Fixa / Fundos</c:v>
                </c:pt>
                <c:pt idx="3">
                  <c:v>Ação</c:v>
                </c:pt>
                <c:pt idx="4">
                  <c:v>FII</c:v>
                </c:pt>
                <c:pt idx="5">
                  <c:v>Exterior</c:v>
                </c:pt>
              </c:strCache>
            </c:strRef>
          </c:cat>
          <c:val>
            <c:numRef>
              <c:f>CARTEIRA!$C$6:$C$11</c:f>
              <c:numCache>
                <c:formatCode>_("R$"* #,##0.00_);_("R$"* \(#,##0.00\);_("R$"* "-"??_);_(@_)</c:formatCode>
                <c:ptCount val="6"/>
                <c:pt idx="0">
                  <c:v>-62011.847709999973</c:v>
                </c:pt>
                <c:pt idx="1">
                  <c:v>5235.490722429</c:v>
                </c:pt>
                <c:pt idx="2">
                  <c:v>3000</c:v>
                </c:pt>
                <c:pt idx="3">
                  <c:v>77451</c:v>
                </c:pt>
                <c:pt idx="4">
                  <c:v>27889.600000000002</c:v>
                </c:pt>
                <c:pt idx="5">
                  <c:v>24021.124439999996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4E01-4053-8C70-25A829DE0E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42568946875755E-2"/>
          <c:y val="2.6812170268121705E-2"/>
          <c:w val="0.85856016629412713"/>
          <c:h val="0.8261142276192503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AE5-44EC-B5AC-1DABB66F68E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AE5-44EC-B5AC-1DABB66F68E2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AE5-44EC-B5AC-1DABB66F68E2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AE5-44EC-B5AC-1DABB66F68E2}"/>
              </c:ext>
            </c:extLst>
          </c:dPt>
          <c:dLbls>
            <c:dLbl>
              <c:idx val="0"/>
              <c:layout>
                <c:manualLayout>
                  <c:x val="5.6749897011810449E-2"/>
                  <c:y val="-1.879193968823136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AE5-44EC-B5AC-1DABB66F68E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080950419272579"/>
                  <c:y val="-6.26397989607712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AE5-44EC-B5AC-1DABB66F68E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7833264674540346E-2"/>
                  <c:y val="-9.39596984411568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AE5-44EC-B5AC-1DABB66F68E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FF">
                  <a:alpha val="26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SIMULAÇÃO!$B$7:$B$10</c:f>
              <c:strCache>
                <c:ptCount val="4"/>
                <c:pt idx="0">
                  <c:v>Crypto</c:v>
                </c:pt>
                <c:pt idx="1">
                  <c:v>Renda Fixa / Fundos</c:v>
                </c:pt>
                <c:pt idx="2">
                  <c:v>Ação</c:v>
                </c:pt>
                <c:pt idx="3">
                  <c:v>FII</c:v>
                </c:pt>
              </c:strCache>
            </c:strRef>
          </c:cat>
          <c:val>
            <c:numRef>
              <c:f>SIMULAÇÃO!$C$7:$C$10</c:f>
              <c:numCache>
                <c:formatCode>_("R$"* #,##0.00_);_("R$"* \(#,##0.00\);_("R$"* "-"??_);_(@_)</c:formatCode>
                <c:ptCount val="4"/>
                <c:pt idx="0">
                  <c:v>5235.490722429</c:v>
                </c:pt>
                <c:pt idx="1">
                  <c:v>3000</c:v>
                </c:pt>
                <c:pt idx="2">
                  <c:v>77451</c:v>
                </c:pt>
                <c:pt idx="3">
                  <c:v>27889.600000000002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AE5-44EC-B5AC-1DABB66F68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SIMULA&#199;&#195;O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21" Type="http://schemas.openxmlformats.org/officeDocument/2006/relationships/image" Target="../media/image8.png"/><Relationship Id="rId7" Type="http://schemas.openxmlformats.org/officeDocument/2006/relationships/hyperlink" Target="#CARTEIRA!A1"/><Relationship Id="rId12" Type="http://schemas.openxmlformats.org/officeDocument/2006/relationships/image" Target="../media/image8.svg"/><Relationship Id="rId17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hyperlink" Target="#COT_ACOES!A1"/><Relationship Id="rId20" Type="http://schemas.openxmlformats.org/officeDocument/2006/relationships/hyperlink" Target="#IMPOSTO!A1"/><Relationship Id="rId1" Type="http://schemas.openxmlformats.org/officeDocument/2006/relationships/hyperlink" Target="#PROVENTOS!A1"/><Relationship Id="rId6" Type="http://schemas.openxmlformats.org/officeDocument/2006/relationships/image" Target="../media/image4.svg"/><Relationship Id="rId11" Type="http://schemas.openxmlformats.org/officeDocument/2006/relationships/image" Target="../media/image4.png"/><Relationship Id="rId5" Type="http://schemas.openxmlformats.org/officeDocument/2006/relationships/image" Target="../media/image2.png"/><Relationship Id="rId15" Type="http://schemas.openxmlformats.org/officeDocument/2006/relationships/image" Target="../media/image10.svg"/><Relationship Id="rId10" Type="http://schemas.openxmlformats.org/officeDocument/2006/relationships/hyperlink" Target="#BASE_SETOR!A1"/><Relationship Id="rId19" Type="http://schemas.openxmlformats.org/officeDocument/2006/relationships/image" Target="../media/image7.png"/><Relationship Id="rId4" Type="http://schemas.openxmlformats.org/officeDocument/2006/relationships/hyperlink" Target="#LANCAMENTOS!A1"/><Relationship Id="rId9" Type="http://schemas.openxmlformats.org/officeDocument/2006/relationships/image" Target="../media/image6.svg"/><Relationship Id="rId14" Type="http://schemas.openxmlformats.org/officeDocument/2006/relationships/image" Target="../media/image5.png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LANCAMENTOS!A1"/><Relationship Id="rId13" Type="http://schemas.openxmlformats.org/officeDocument/2006/relationships/image" Target="../media/image20.svg"/><Relationship Id="rId18" Type="http://schemas.openxmlformats.org/officeDocument/2006/relationships/image" Target="../media/image14.png"/><Relationship Id="rId26" Type="http://schemas.openxmlformats.org/officeDocument/2006/relationships/image" Target="../media/image17.png"/><Relationship Id="rId3" Type="http://schemas.openxmlformats.org/officeDocument/2006/relationships/hyperlink" Target="#INICIO!A1"/><Relationship Id="rId21" Type="http://schemas.openxmlformats.org/officeDocument/2006/relationships/image" Target="../media/image15.png"/><Relationship Id="rId7" Type="http://schemas.openxmlformats.org/officeDocument/2006/relationships/chart" Target="../charts/chart2.xml"/><Relationship Id="rId12" Type="http://schemas.openxmlformats.org/officeDocument/2006/relationships/image" Target="../media/image12.png"/><Relationship Id="rId17" Type="http://schemas.openxmlformats.org/officeDocument/2006/relationships/hyperlink" Target="#SIMULA&#199;&#195;O!A1"/><Relationship Id="rId25" Type="http://schemas.openxmlformats.org/officeDocument/2006/relationships/image" Target="../media/image12.svg"/><Relationship Id="rId2" Type="http://schemas.openxmlformats.org/officeDocument/2006/relationships/image" Target="../media/image17.svg"/><Relationship Id="rId16" Type="http://schemas.openxmlformats.org/officeDocument/2006/relationships/image" Target="../media/image8.svg"/><Relationship Id="rId20" Type="http://schemas.openxmlformats.org/officeDocument/2006/relationships/hyperlink" Target="#CARTEIRA!A1"/><Relationship Id="rId29" Type="http://schemas.openxmlformats.org/officeDocument/2006/relationships/hyperlink" Target="#IMPOSTO!A1"/><Relationship Id="rId1" Type="http://schemas.openxmlformats.org/officeDocument/2006/relationships/image" Target="../media/image9.png"/><Relationship Id="rId6" Type="http://schemas.openxmlformats.org/officeDocument/2006/relationships/chart" Target="../charts/chart1.xml"/><Relationship Id="rId11" Type="http://schemas.openxmlformats.org/officeDocument/2006/relationships/hyperlink" Target="#PROVENTOS!A1"/><Relationship Id="rId24" Type="http://schemas.openxmlformats.org/officeDocument/2006/relationships/image" Target="../media/image16.png"/><Relationship Id="rId32" Type="http://schemas.openxmlformats.org/officeDocument/2006/relationships/chart" Target="../charts/chart3.xml"/><Relationship Id="rId5" Type="http://schemas.openxmlformats.org/officeDocument/2006/relationships/image" Target="../media/image19.svg"/><Relationship Id="rId15" Type="http://schemas.openxmlformats.org/officeDocument/2006/relationships/image" Target="../media/image13.png"/><Relationship Id="rId23" Type="http://schemas.openxmlformats.org/officeDocument/2006/relationships/hyperlink" Target="#COT_ACOES!A1"/><Relationship Id="rId28" Type="http://schemas.openxmlformats.org/officeDocument/2006/relationships/image" Target="../media/image18.png"/><Relationship Id="rId10" Type="http://schemas.openxmlformats.org/officeDocument/2006/relationships/image" Target="../media/image4.svg"/><Relationship Id="rId19" Type="http://schemas.openxmlformats.org/officeDocument/2006/relationships/image" Target="../media/image10.svg"/><Relationship Id="rId31" Type="http://schemas.openxmlformats.org/officeDocument/2006/relationships/image" Target="../media/image15.svg"/><Relationship Id="rId4" Type="http://schemas.openxmlformats.org/officeDocument/2006/relationships/image" Target="../media/image10.png"/><Relationship Id="rId9" Type="http://schemas.openxmlformats.org/officeDocument/2006/relationships/image" Target="../media/image11.png"/><Relationship Id="rId14" Type="http://schemas.openxmlformats.org/officeDocument/2006/relationships/hyperlink" Target="#BASE_SETOR!A1"/><Relationship Id="rId22" Type="http://schemas.openxmlformats.org/officeDocument/2006/relationships/image" Target="../media/image22.svg"/><Relationship Id="rId27" Type="http://schemas.openxmlformats.org/officeDocument/2006/relationships/image" Target="../media/image24.svg"/><Relationship Id="rId30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SE_SETOR!A1"/><Relationship Id="rId13" Type="http://schemas.openxmlformats.org/officeDocument/2006/relationships/image" Target="../media/image29.svg"/><Relationship Id="rId3" Type="http://schemas.openxmlformats.org/officeDocument/2006/relationships/image" Target="../media/image21.png"/><Relationship Id="rId7" Type="http://schemas.openxmlformats.org/officeDocument/2006/relationships/image" Target="../media/image20.svg"/><Relationship Id="rId12" Type="http://schemas.openxmlformats.org/officeDocument/2006/relationships/image" Target="../media/image24.png"/><Relationship Id="rId2" Type="http://schemas.openxmlformats.org/officeDocument/2006/relationships/hyperlink" Target="#INICIO!A1"/><Relationship Id="rId16" Type="http://schemas.openxmlformats.org/officeDocument/2006/relationships/image" Target="../media/image6.svg"/><Relationship Id="rId1" Type="http://schemas.openxmlformats.org/officeDocument/2006/relationships/image" Target="../media/image20.emf"/><Relationship Id="rId6" Type="http://schemas.openxmlformats.org/officeDocument/2006/relationships/image" Target="../media/image22.png"/><Relationship Id="rId11" Type="http://schemas.openxmlformats.org/officeDocument/2006/relationships/hyperlink" Target="#'FII''s'!A1"/><Relationship Id="rId5" Type="http://schemas.openxmlformats.org/officeDocument/2006/relationships/hyperlink" Target="#PROVENTOS!A1"/><Relationship Id="rId15" Type="http://schemas.openxmlformats.org/officeDocument/2006/relationships/image" Target="../media/image25.png"/><Relationship Id="rId10" Type="http://schemas.openxmlformats.org/officeDocument/2006/relationships/image" Target="../media/image8.svg"/><Relationship Id="rId4" Type="http://schemas.openxmlformats.org/officeDocument/2006/relationships/image" Target="../media/image27.svg"/><Relationship Id="rId9" Type="http://schemas.openxmlformats.org/officeDocument/2006/relationships/image" Target="../media/image23.png"/><Relationship Id="rId14" Type="http://schemas.openxmlformats.org/officeDocument/2006/relationships/hyperlink" Target="#CARTEIRA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27.svg"/><Relationship Id="rId7" Type="http://schemas.openxmlformats.org/officeDocument/2006/relationships/hyperlink" Target="#PROVENTOS!A1"/><Relationship Id="rId12" Type="http://schemas.openxmlformats.org/officeDocument/2006/relationships/image" Target="../media/image6.svg"/><Relationship Id="rId2" Type="http://schemas.openxmlformats.org/officeDocument/2006/relationships/image" Target="../media/image21.png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25.png"/><Relationship Id="rId5" Type="http://schemas.openxmlformats.org/officeDocument/2006/relationships/image" Target="../media/image27.png"/><Relationship Id="rId10" Type="http://schemas.openxmlformats.org/officeDocument/2006/relationships/hyperlink" Target="#CARTEIRA!A1"/><Relationship Id="rId4" Type="http://schemas.openxmlformats.org/officeDocument/2006/relationships/hyperlink" Target="#LANCAMENTOS!A1"/><Relationship Id="rId9" Type="http://schemas.openxmlformats.org/officeDocument/2006/relationships/image" Target="../media/image20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hyperlink" Target="#CARTEIRA!A1"/><Relationship Id="rId18" Type="http://schemas.openxmlformats.org/officeDocument/2006/relationships/image" Target="../media/image12.svg"/><Relationship Id="rId26" Type="http://schemas.openxmlformats.org/officeDocument/2006/relationships/image" Target="../media/image8.png"/><Relationship Id="rId3" Type="http://schemas.openxmlformats.org/officeDocument/2006/relationships/image" Target="../media/image4.svg"/><Relationship Id="rId21" Type="http://schemas.openxmlformats.org/officeDocument/2006/relationships/image" Target="../media/image18.png"/><Relationship Id="rId7" Type="http://schemas.openxmlformats.org/officeDocument/2006/relationships/hyperlink" Target="#'FII''s'!A1"/><Relationship Id="rId12" Type="http://schemas.openxmlformats.org/officeDocument/2006/relationships/image" Target="../media/image10.svg"/><Relationship Id="rId17" Type="http://schemas.openxmlformats.org/officeDocument/2006/relationships/image" Target="../media/image31.png"/><Relationship Id="rId25" Type="http://schemas.openxmlformats.org/officeDocument/2006/relationships/hyperlink" Target="#IMPOSTO!A1"/><Relationship Id="rId2" Type="http://schemas.openxmlformats.org/officeDocument/2006/relationships/image" Target="../media/image28.png"/><Relationship Id="rId16" Type="http://schemas.openxmlformats.org/officeDocument/2006/relationships/hyperlink" Target="#COT_ACOES!A1"/><Relationship Id="rId20" Type="http://schemas.openxmlformats.org/officeDocument/2006/relationships/image" Target="../media/image32.svg"/><Relationship Id="rId1" Type="http://schemas.openxmlformats.org/officeDocument/2006/relationships/hyperlink" Target="#LANCAMENTOS!A1"/><Relationship Id="rId6" Type="http://schemas.openxmlformats.org/officeDocument/2006/relationships/image" Target="../media/image20.svg"/><Relationship Id="rId11" Type="http://schemas.openxmlformats.org/officeDocument/2006/relationships/image" Target="../media/image5.png"/><Relationship Id="rId24" Type="http://schemas.openxmlformats.org/officeDocument/2006/relationships/image" Target="../media/image34.svg"/><Relationship Id="rId5" Type="http://schemas.openxmlformats.org/officeDocument/2006/relationships/image" Target="../media/image1.png"/><Relationship Id="rId15" Type="http://schemas.openxmlformats.org/officeDocument/2006/relationships/image" Target="../media/image31.svg"/><Relationship Id="rId23" Type="http://schemas.openxmlformats.org/officeDocument/2006/relationships/image" Target="../media/image33.png"/><Relationship Id="rId10" Type="http://schemas.openxmlformats.org/officeDocument/2006/relationships/hyperlink" Target="#SIMULA&#199;&#195;O!A1"/><Relationship Id="rId19" Type="http://schemas.openxmlformats.org/officeDocument/2006/relationships/image" Target="../media/image32.png"/><Relationship Id="rId4" Type="http://schemas.openxmlformats.org/officeDocument/2006/relationships/hyperlink" Target="#PROVENTOS!A1"/><Relationship Id="rId9" Type="http://schemas.openxmlformats.org/officeDocument/2006/relationships/image" Target="../media/image29.svg"/><Relationship Id="rId14" Type="http://schemas.openxmlformats.org/officeDocument/2006/relationships/image" Target="../media/image30.png"/><Relationship Id="rId22" Type="http://schemas.openxmlformats.org/officeDocument/2006/relationships/hyperlink" Target="#EXTERIOR!A1"/><Relationship Id="rId27" Type="http://schemas.openxmlformats.org/officeDocument/2006/relationships/image" Target="../media/image15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hyperlink" Target="#PROVENTOS!A1"/><Relationship Id="rId18" Type="http://schemas.openxmlformats.org/officeDocument/2006/relationships/image" Target="../media/image10.svg"/><Relationship Id="rId3" Type="http://schemas.openxmlformats.org/officeDocument/2006/relationships/image" Target="../media/image27.svg"/><Relationship Id="rId7" Type="http://schemas.openxmlformats.org/officeDocument/2006/relationships/hyperlink" Target="#BASE_SETOR!A1"/><Relationship Id="rId12" Type="http://schemas.openxmlformats.org/officeDocument/2006/relationships/image" Target="../media/image6.svg"/><Relationship Id="rId17" Type="http://schemas.openxmlformats.org/officeDocument/2006/relationships/image" Target="../media/image39.png"/><Relationship Id="rId2" Type="http://schemas.openxmlformats.org/officeDocument/2006/relationships/image" Target="../media/image34.png"/><Relationship Id="rId16" Type="http://schemas.openxmlformats.org/officeDocument/2006/relationships/hyperlink" Target="#SIMULA&#199;&#195;O!A1"/><Relationship Id="rId20" Type="http://schemas.openxmlformats.org/officeDocument/2006/relationships/image" Target="../media/image40.png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37.png"/><Relationship Id="rId5" Type="http://schemas.openxmlformats.org/officeDocument/2006/relationships/image" Target="../media/image35.png"/><Relationship Id="rId15" Type="http://schemas.openxmlformats.org/officeDocument/2006/relationships/image" Target="../media/image20.svg"/><Relationship Id="rId10" Type="http://schemas.openxmlformats.org/officeDocument/2006/relationships/hyperlink" Target="#CARTEIRA!A1"/><Relationship Id="rId19" Type="http://schemas.openxmlformats.org/officeDocument/2006/relationships/chart" Target="../charts/chart4.xml"/><Relationship Id="rId4" Type="http://schemas.openxmlformats.org/officeDocument/2006/relationships/hyperlink" Target="#LANCAMENTOS!A1"/><Relationship Id="rId9" Type="http://schemas.openxmlformats.org/officeDocument/2006/relationships/image" Target="../media/image8.svg"/><Relationship Id="rId14" Type="http://schemas.openxmlformats.org/officeDocument/2006/relationships/image" Target="../media/image3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10.png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png"/><Relationship Id="rId13" Type="http://schemas.openxmlformats.org/officeDocument/2006/relationships/hyperlink" Target="#CARTEIRA!A1"/><Relationship Id="rId18" Type="http://schemas.openxmlformats.org/officeDocument/2006/relationships/image" Target="../media/image15.svg"/><Relationship Id="rId3" Type="http://schemas.openxmlformats.org/officeDocument/2006/relationships/image" Target="../media/image27.svg"/><Relationship Id="rId7" Type="http://schemas.openxmlformats.org/officeDocument/2006/relationships/hyperlink" Target="#BASE_SETOR!A1"/><Relationship Id="rId12" Type="http://schemas.openxmlformats.org/officeDocument/2006/relationships/image" Target="../media/image10.svg"/><Relationship Id="rId17" Type="http://schemas.openxmlformats.org/officeDocument/2006/relationships/image" Target="../media/image46.png"/><Relationship Id="rId2" Type="http://schemas.openxmlformats.org/officeDocument/2006/relationships/image" Target="../media/image41.png"/><Relationship Id="rId16" Type="http://schemas.openxmlformats.org/officeDocument/2006/relationships/hyperlink" Target="#IMPOSTO!A1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44.png"/><Relationship Id="rId5" Type="http://schemas.openxmlformats.org/officeDocument/2006/relationships/image" Target="../media/image42.png"/><Relationship Id="rId15" Type="http://schemas.openxmlformats.org/officeDocument/2006/relationships/image" Target="../media/image6.svg"/><Relationship Id="rId10" Type="http://schemas.openxmlformats.org/officeDocument/2006/relationships/hyperlink" Target="#SIMULA&#199;&#195;O!A1"/><Relationship Id="rId4" Type="http://schemas.openxmlformats.org/officeDocument/2006/relationships/hyperlink" Target="#LANCAMENTOS!A1"/><Relationship Id="rId9" Type="http://schemas.openxmlformats.org/officeDocument/2006/relationships/image" Target="../media/image8.svg"/><Relationship Id="rId14" Type="http://schemas.openxmlformats.org/officeDocument/2006/relationships/image" Target="../media/image45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13" Type="http://schemas.openxmlformats.org/officeDocument/2006/relationships/hyperlink" Target="#SIMULA&#199;&#195;O!A1"/><Relationship Id="rId18" Type="http://schemas.openxmlformats.org/officeDocument/2006/relationships/image" Target="../media/image12.svg"/><Relationship Id="rId3" Type="http://schemas.openxmlformats.org/officeDocument/2006/relationships/image" Target="../media/image27.svg"/><Relationship Id="rId21" Type="http://schemas.openxmlformats.org/officeDocument/2006/relationships/image" Target="../media/image36.svg"/><Relationship Id="rId7" Type="http://schemas.openxmlformats.org/officeDocument/2006/relationships/hyperlink" Target="#PROVENTOS!A1"/><Relationship Id="rId12" Type="http://schemas.openxmlformats.org/officeDocument/2006/relationships/image" Target="../media/image8.svg"/><Relationship Id="rId17" Type="http://schemas.openxmlformats.org/officeDocument/2006/relationships/image" Target="../media/image49.png"/><Relationship Id="rId2" Type="http://schemas.openxmlformats.org/officeDocument/2006/relationships/image" Target="../media/image10.png"/><Relationship Id="rId16" Type="http://schemas.openxmlformats.org/officeDocument/2006/relationships/hyperlink" Target="#COT_ACOES!A1"/><Relationship Id="rId20" Type="http://schemas.openxmlformats.org/officeDocument/2006/relationships/image" Target="../media/image50.png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13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23" Type="http://schemas.openxmlformats.org/officeDocument/2006/relationships/image" Target="../media/image52.png"/><Relationship Id="rId10" Type="http://schemas.openxmlformats.org/officeDocument/2006/relationships/hyperlink" Target="#BASE_SETOR!A1"/><Relationship Id="rId19" Type="http://schemas.openxmlformats.org/officeDocument/2006/relationships/hyperlink" Target="#CARTEIRA!A1"/><Relationship Id="rId4" Type="http://schemas.openxmlformats.org/officeDocument/2006/relationships/hyperlink" Target="#LANCAMENTOS!A1"/><Relationship Id="rId9" Type="http://schemas.openxmlformats.org/officeDocument/2006/relationships/image" Target="../media/image20.svg"/><Relationship Id="rId14" Type="http://schemas.openxmlformats.org/officeDocument/2006/relationships/image" Target="../media/image48.png"/><Relationship Id="rId22" Type="http://schemas.openxmlformats.org/officeDocument/2006/relationships/image" Target="../media/image51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54.png"/><Relationship Id="rId1" Type="http://schemas.openxmlformats.org/officeDocument/2006/relationships/hyperlink" Target="#INICIO!A1"/><Relationship Id="rId6" Type="http://schemas.openxmlformats.org/officeDocument/2006/relationships/image" Target="../media/image6.svg"/><Relationship Id="rId5" Type="http://schemas.openxmlformats.org/officeDocument/2006/relationships/image" Target="../media/image55.png"/><Relationship Id="rId4" Type="http://schemas.openxmlformats.org/officeDocument/2006/relationships/hyperlink" Target="#CARTEIRA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38</xdr:row>
      <xdr:rowOff>38100</xdr:rowOff>
    </xdr:from>
    <xdr:to>
      <xdr:col>2</xdr:col>
      <xdr:colOff>523875</xdr:colOff>
      <xdr:row>43</xdr:row>
      <xdr:rowOff>85725</xdr:rowOff>
    </xdr:to>
    <xdr:pic>
      <xdr:nvPicPr>
        <xdr:cNvPr id="12" name="Gráfico 11" descr="Cofrinh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BDFB557-FFD7-4D6A-88D9-FF9E245A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457200" y="7458075"/>
          <a:ext cx="1000125" cy="10001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138075</xdr:colOff>
      <xdr:row>7</xdr:row>
      <xdr:rowOff>161925</xdr:rowOff>
    </xdr:from>
    <xdr:to>
      <xdr:col>2</xdr:col>
      <xdr:colOff>509550</xdr:colOff>
      <xdr:row>13</xdr:row>
      <xdr:rowOff>9525</xdr:rowOff>
    </xdr:to>
    <xdr:pic>
      <xdr:nvPicPr>
        <xdr:cNvPr id="11" name="Gráfico 10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611B7509-0D71-49E0-9218-474E16BC6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452400" y="1676400"/>
          <a:ext cx="990600" cy="990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150075</xdr:colOff>
      <xdr:row>1</xdr:row>
      <xdr:rowOff>9525</xdr:rowOff>
    </xdr:from>
    <xdr:to>
      <xdr:col>2</xdr:col>
      <xdr:colOff>483450</xdr:colOff>
      <xdr:row>6</xdr:row>
      <xdr:rowOff>9525</xdr:rowOff>
    </xdr:to>
    <xdr:pic>
      <xdr:nvPicPr>
        <xdr:cNvPr id="13" name="Gráfico 12" descr="Segur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531DF3D0-CD55-401B-AF2E-DF2722B97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rcRect/>
        <a:stretch/>
      </xdr:blipFill>
      <xdr:spPr>
        <a:xfrm>
          <a:off x="464400" y="381000"/>
          <a:ext cx="952500" cy="952500"/>
        </a:xfrm>
        <a:prstGeom prst="rect">
          <a:avLst/>
        </a:prstGeom>
      </xdr:spPr>
    </xdr:pic>
    <xdr:clientData/>
  </xdr:twoCellAnchor>
  <xdr:oneCellAnchor>
    <xdr:from>
      <xdr:col>1</xdr:col>
      <xdr:colOff>202349</xdr:colOff>
      <xdr:row>14</xdr:row>
      <xdr:rowOff>116625</xdr:rowOff>
    </xdr:from>
    <xdr:ext cx="835876" cy="835876"/>
    <xdr:pic>
      <xdr:nvPicPr>
        <xdr:cNvPr id="17" name="Gráfico 16" descr="Engrenagen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59CC9572-E148-45AE-A7D7-6B713C317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rcRect/>
        <a:stretch/>
      </xdr:blipFill>
      <xdr:spPr>
        <a:xfrm>
          <a:off x="516674" y="2974125"/>
          <a:ext cx="835876" cy="8358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4</xdr:col>
      <xdr:colOff>285750</xdr:colOff>
      <xdr:row>6</xdr:row>
      <xdr:rowOff>9525</xdr:rowOff>
    </xdr:from>
    <xdr:to>
      <xdr:col>12</xdr:col>
      <xdr:colOff>571500</xdr:colOff>
      <xdr:row>55</xdr:row>
      <xdr:rowOff>66675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xmlns="" id="{04D0CA86-71B6-471F-97A8-4327A42C267A}"/>
            </a:ext>
          </a:extLst>
        </xdr:cNvPr>
        <xdr:cNvSpPr txBox="1"/>
      </xdr:nvSpPr>
      <xdr:spPr>
        <a:xfrm>
          <a:off x="2152650" y="1333500"/>
          <a:ext cx="5238750" cy="9391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 Certificar</a:t>
          </a:r>
          <a:r>
            <a:rPr lang="pt-BR" sz="1050" b="0" baseline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de extrair a planilha do arquivo zip para uma pasta pessoal.</a:t>
          </a:r>
        </a:p>
        <a:p>
          <a:r>
            <a:rPr lang="pt-BR" sz="1050" b="0" baseline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Ao iniciar a planilha certifique-se de que ela foi carregada, para que o funcionamento seja pleno. O mesmo processo após rodar a macro. Avisos que podem aparecer na planilha, estão explicados no manual. Não tenha pressa. Abraços!</a:t>
          </a:r>
        </a:p>
        <a:p>
          <a:r>
            <a:rPr lang="pt-BR" sz="1050" b="0" baseline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  Respostas para dúvidas em até 2 dias.</a:t>
          </a:r>
          <a:endParaRPr lang="pt-BR" sz="1050" b="0">
            <a:solidFill>
              <a:schemeClr val="accent3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endParaRPr lang="pt-BR" sz="1050" b="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LANÇAMENTOS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Capital Inicial 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(o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capital que será usado para começar a investir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, outros aportes serão lançados posteriormente).		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II - Preencher a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DATA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(data do evento).		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III - Preencher a </a:t>
          </a:r>
          <a:r>
            <a:rPr lang="pt-BR" sz="1050" b="1" i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AÇÃO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C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compra;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venda;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P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proventos ou aluguel;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aporte ou R para resgate).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IV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GRUPO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RF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renda fixa;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AÇÃO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ações e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ETFs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DVD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dividendos;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JCP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juros sobre capital próprio;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APORTE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aporte;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RESGATE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resgate;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ALG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aluguel).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ATIVO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(ticker da ação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ou ETF (Ex: MGLU3, BOVA11, ALZR11) 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ou nome do instrumento de renda para renda fixa (Ex: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DI)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,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APORTE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aporte ou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RESGATE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resgate).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VI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PREÇO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Unitário (preço unitário que está pagando ou recebendo. No caso de aporte ou resgate, preencher com o capital/montante total).	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VII - Preencher a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QTD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(quantidade de cotas que está comprando ou vendendo. No caso de aporte ou resgate, preencher com o número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1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. No caso de proventos, preencher com a quantidade que possuir do ativo referência).	</a:t>
          </a:r>
        </a:p>
        <a:p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CARTEIRA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:</a:t>
          </a: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 - Após finalizar um novo lançamento, atualize sua carteira no ícone disquete (cinza). Sua carteira será atualizada automaticamente, trazendo apenas as posições abertas de acordo com os lançamentos efetuados.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II - Para que os gráficos e os pesos estejam atualizados, as células da coluna preço atual devem estar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 preenchidas. Caso o preço da sua ação não esteja disponível, preencher manualmente na guia COT_ACOES</a:t>
          </a:r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PROVENTOS:</a:t>
          </a:r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 - A tabela Proventos serve apenas para o controle pessoal referente às datas e aos valores de cada pagamento.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SETOR DA EMPRESA:</a:t>
          </a:r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 - Nesta tabela temos algumas ações de empresas já classificadas com seu respectivo setor. Caso haja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 </a:t>
          </a:r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uma ação que não esteja na lista, você mesmo poderá preencher a tabela com os novos dados.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Qualquer alteração fora das instruções acima poderá prejudicar o funcionamento automatizado da planilha.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 i="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Siga-nos no 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instagram </a:t>
          </a:r>
          <a:r>
            <a:rPr lang="pt-BR" sz="1050" i="1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@vyscari </a:t>
          </a:r>
          <a:r>
            <a:rPr lang="pt-BR" sz="1050" i="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para acompanhar atualizações, dicas de investimentos e descontos exclusivos.</a:t>
          </a:r>
          <a:endParaRPr lang="pt-BR" sz="1050" i="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</xdr:txBody>
    </xdr:sp>
    <xdr:clientData/>
  </xdr:twoCellAnchor>
  <xdr:twoCellAnchor editAs="oneCell">
    <xdr:from>
      <xdr:col>1</xdr:col>
      <xdr:colOff>76200</xdr:colOff>
      <xdr:row>25</xdr:row>
      <xdr:rowOff>161925</xdr:rowOff>
    </xdr:from>
    <xdr:to>
      <xdr:col>2</xdr:col>
      <xdr:colOff>504825</xdr:colOff>
      <xdr:row>31</xdr:row>
      <xdr:rowOff>66675</xdr:rowOff>
    </xdr:to>
    <xdr:pic>
      <xdr:nvPicPr>
        <xdr:cNvPr id="8" name="Gráfico 7" descr="Peças de xadrez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837B0293-6309-417C-8F2B-5B6FB25DF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tretch>
          <a:fillRect/>
        </a:stretch>
      </xdr:blipFill>
      <xdr:spPr>
        <a:xfrm>
          <a:off x="390525" y="5105400"/>
          <a:ext cx="1047750" cy="10477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123826</xdr:colOff>
      <xdr:row>19</xdr:row>
      <xdr:rowOff>161926</xdr:rowOff>
    </xdr:from>
    <xdr:to>
      <xdr:col>2</xdr:col>
      <xdr:colOff>552451</xdr:colOff>
      <xdr:row>25</xdr:row>
      <xdr:rowOff>66676</xdr:rowOff>
    </xdr:to>
    <xdr:pic>
      <xdr:nvPicPr>
        <xdr:cNvPr id="10" name="Gráfico 9" descr="Tendência ascendente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BFBF3154-7657-4FB6-93CC-C928B29E4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8"/>
            </a:ext>
          </a:extLst>
        </a:blip>
        <a:stretch>
          <a:fillRect/>
        </a:stretch>
      </xdr:blipFill>
      <xdr:spPr>
        <a:xfrm>
          <a:off x="438151" y="3962401"/>
          <a:ext cx="1047750" cy="1047750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266701</xdr:colOff>
      <xdr:row>0</xdr:row>
      <xdr:rowOff>0</xdr:rowOff>
    </xdr:from>
    <xdr:to>
      <xdr:col>6</xdr:col>
      <xdr:colOff>9526</xdr:colOff>
      <xdr:row>0</xdr:row>
      <xdr:rowOff>361950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2C57A75D-55F3-4760-9308-B3D4BE194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31</xdr:row>
      <xdr:rowOff>130951</xdr:rowOff>
    </xdr:from>
    <xdr:to>
      <xdr:col>2</xdr:col>
      <xdr:colOff>542925</xdr:colOff>
      <xdr:row>37</xdr:row>
      <xdr:rowOff>92851</xdr:rowOff>
    </xdr:to>
    <xdr:pic>
      <xdr:nvPicPr>
        <xdr:cNvPr id="18" name="Gráfico 17" descr="Imposto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xmlns="" id="{95A4A768-883C-4E3C-8C97-AF0F624C6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2"/>
            </a:ext>
          </a:extLst>
        </a:blip>
        <a:srcRect/>
        <a:stretch/>
      </xdr:blipFill>
      <xdr:spPr>
        <a:xfrm>
          <a:off x="371475" y="6217426"/>
          <a:ext cx="1104900" cy="110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684717</xdr:colOff>
      <xdr:row>2</xdr:row>
      <xdr:rowOff>127000</xdr:rowOff>
    </xdr:from>
    <xdr:ext cx="363130" cy="381002"/>
    <xdr:pic macro="[0]!Atualizar_Carteira.Atualizar_Carteira">
      <xdr:nvPicPr>
        <xdr:cNvPr id="2" name="Gráfico 1" descr="Repetir">
          <a:extLst>
            <a:ext uri="{FF2B5EF4-FFF2-40B4-BE49-F238E27FC236}">
              <a16:creationId xmlns:a16="http://schemas.microsoft.com/office/drawing/2014/main" xmlns="" id="{024FC6DF-C1D8-401E-8193-A8964F07A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830717" y="968375"/>
          <a:ext cx="363130" cy="381002"/>
        </a:xfrm>
        <a:prstGeom prst="rect">
          <a:avLst/>
        </a:prstGeom>
        <a:effectLst/>
      </xdr:spPr>
    </xdr:pic>
    <xdr:clientData/>
  </xdr:oneCellAnchor>
  <xdr:oneCellAnchor>
    <xdr:from>
      <xdr:col>6</xdr:col>
      <xdr:colOff>444500</xdr:colOff>
      <xdr:row>0</xdr:row>
      <xdr:rowOff>170771</xdr:rowOff>
    </xdr:from>
    <xdr:ext cx="607104" cy="607104"/>
    <xdr:pic>
      <xdr:nvPicPr>
        <xdr:cNvPr id="5" name="Gráfico 4" descr="Iníci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47D9EA1D-1273-4C1C-A641-1E0525839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rcRect/>
        <a:stretch/>
      </xdr:blipFill>
      <xdr:spPr>
        <a:xfrm>
          <a:off x="6207125" y="170771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5</xdr:col>
      <xdr:colOff>108856</xdr:colOff>
      <xdr:row>4</xdr:row>
      <xdr:rowOff>190500</xdr:rowOff>
    </xdr:from>
    <xdr:to>
      <xdr:col>15</xdr:col>
      <xdr:colOff>841375</xdr:colOff>
      <xdr:row>20</xdr:row>
      <xdr:rowOff>127000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B33F5C7A-DE87-4C71-98F8-31653796D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952500</xdr:colOff>
      <xdr:row>4</xdr:row>
      <xdr:rowOff>158750</xdr:rowOff>
    </xdr:from>
    <xdr:to>
      <xdr:col>18</xdr:col>
      <xdr:colOff>412750</xdr:colOff>
      <xdr:row>20</xdr:row>
      <xdr:rowOff>126999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77665FB7-FA02-45E3-8BD9-F728023D2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433386</xdr:colOff>
      <xdr:row>1</xdr:row>
      <xdr:rowOff>15874</xdr:rowOff>
    </xdr:from>
    <xdr:to>
      <xdr:col>8</xdr:col>
      <xdr:colOff>1011236</xdr:colOff>
      <xdr:row>1</xdr:row>
      <xdr:rowOff>593724</xdr:rowOff>
    </xdr:to>
    <xdr:pic>
      <xdr:nvPicPr>
        <xdr:cNvPr id="8" name="Gráfico 7" descr="Gráfico de barras com tendência ascendent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48852966-7DBD-4CD9-B4D8-F17B3E6DA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0"/>
            </a:ext>
          </a:extLst>
        </a:blip>
        <a:srcRect/>
        <a:stretch/>
      </xdr:blipFill>
      <xdr:spPr>
        <a:xfrm>
          <a:off x="9085261" y="222249"/>
          <a:ext cx="577850" cy="577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13</xdr:col>
      <xdr:colOff>523875</xdr:colOff>
      <xdr:row>0</xdr:row>
      <xdr:rowOff>190500</xdr:rowOff>
    </xdr:from>
    <xdr:to>
      <xdr:col>13</xdr:col>
      <xdr:colOff>1158875</xdr:colOff>
      <xdr:row>1</xdr:row>
      <xdr:rowOff>571500</xdr:rowOff>
    </xdr:to>
    <xdr:pic>
      <xdr:nvPicPr>
        <xdr:cNvPr id="10" name="Gráfico 9" descr="Cofrinh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F31C26B0-1308-4971-9A61-83699287C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3"/>
            </a:ext>
          </a:extLst>
        </a:blip>
        <a:stretch>
          <a:fillRect/>
        </a:stretch>
      </xdr:blipFill>
      <xdr:spPr>
        <a:xfrm>
          <a:off x="18621375" y="190500"/>
          <a:ext cx="635000" cy="635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9</xdr:col>
      <xdr:colOff>444500</xdr:colOff>
      <xdr:row>1</xdr:row>
      <xdr:rowOff>15875</xdr:rowOff>
    </xdr:from>
    <xdr:ext cx="571500" cy="571500"/>
    <xdr:pic>
      <xdr:nvPicPr>
        <xdr:cNvPr id="11" name="Gráfico 10" descr="Engrenagen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87754794-76A2-4020-A1FD-F18D9860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6"/>
            </a:ext>
          </a:extLst>
        </a:blip>
        <a:srcRect/>
        <a:stretch/>
      </xdr:blipFill>
      <xdr:spPr>
        <a:xfrm>
          <a:off x="10541000" y="222250"/>
          <a:ext cx="571500" cy="5715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10</xdr:col>
      <xdr:colOff>460375</xdr:colOff>
      <xdr:row>0</xdr:row>
      <xdr:rowOff>142875</xdr:rowOff>
    </xdr:from>
    <xdr:to>
      <xdr:col>10</xdr:col>
      <xdr:colOff>1190625</xdr:colOff>
      <xdr:row>1</xdr:row>
      <xdr:rowOff>619125</xdr:rowOff>
    </xdr:to>
    <xdr:pic>
      <xdr:nvPicPr>
        <xdr:cNvPr id="13" name="Gráfico 12" descr="Peças de xadrez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76BC4FB4-602A-4B4D-AA6C-B77C5D19A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13271500" y="142875"/>
          <a:ext cx="730250" cy="730250"/>
        </a:xfrm>
        <a:prstGeom prst="rect">
          <a:avLst/>
        </a:prstGeom>
      </xdr:spPr>
    </xdr:pic>
    <xdr:clientData/>
  </xdr:twoCellAnchor>
  <xdr:twoCellAnchor editAs="oneCell">
    <xdr:from>
      <xdr:col>7</xdr:col>
      <xdr:colOff>576262</xdr:colOff>
      <xdr:row>1</xdr:row>
      <xdr:rowOff>0</xdr:rowOff>
    </xdr:from>
    <xdr:to>
      <xdr:col>7</xdr:col>
      <xdr:colOff>1185861</xdr:colOff>
      <xdr:row>1</xdr:row>
      <xdr:rowOff>609599</xdr:rowOff>
    </xdr:to>
    <xdr:pic>
      <xdr:nvPicPr>
        <xdr:cNvPr id="14" name="Gráfico 13" descr="Seguro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xmlns="" id="{8C40050C-FB15-4A51-868B-B8B4C9451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2"/>
            </a:ext>
          </a:extLst>
        </a:blip>
        <a:srcRect/>
        <a:stretch/>
      </xdr:blipFill>
      <xdr:spPr>
        <a:xfrm>
          <a:off x="8101012" y="206375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11</xdr:col>
      <xdr:colOff>555624</xdr:colOff>
      <xdr:row>0</xdr:row>
      <xdr:rowOff>158749</xdr:rowOff>
    </xdr:from>
    <xdr:to>
      <xdr:col>11</xdr:col>
      <xdr:colOff>1238249</xdr:colOff>
      <xdr:row>1</xdr:row>
      <xdr:rowOff>577849</xdr:rowOff>
    </xdr:to>
    <xdr:pic>
      <xdr:nvPicPr>
        <xdr:cNvPr id="15" name="Gráfico 14" descr="Tendência ascendente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xmlns="" id="{A8E690B3-5ACE-40C9-80AA-EC8B76CD6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5"/>
            </a:ext>
          </a:extLst>
        </a:blip>
        <a:stretch>
          <a:fillRect/>
        </a:stretch>
      </xdr:blipFill>
      <xdr:spPr>
        <a:xfrm>
          <a:off x="15128874" y="158749"/>
          <a:ext cx="682625" cy="682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460375</xdr:colOff>
      <xdr:row>1</xdr:row>
      <xdr:rowOff>47625</xdr:rowOff>
    </xdr:from>
    <xdr:to>
      <xdr:col>16</xdr:col>
      <xdr:colOff>1009650</xdr:colOff>
      <xdr:row>1</xdr:row>
      <xdr:rowOff>596900</xdr:rowOff>
    </xdr:to>
    <xdr:pic macro="[0]!save.save">
      <xdr:nvPicPr>
        <xdr:cNvPr id="4" name="Gráfico 3" descr="Disco">
          <a:extLst>
            <a:ext uri="{FF2B5EF4-FFF2-40B4-BE49-F238E27FC236}">
              <a16:creationId xmlns:a16="http://schemas.microsoft.com/office/drawing/2014/main" xmlns="" id="{BAF743DF-2169-451B-BE83-5A25FE202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7"/>
            </a:ext>
          </a:extLst>
        </a:blip>
        <a:stretch>
          <a:fillRect/>
        </a:stretch>
      </xdr:blipFill>
      <xdr:spPr>
        <a:xfrm>
          <a:off x="20669250" y="254000"/>
          <a:ext cx="549275" cy="549275"/>
        </a:xfrm>
        <a:prstGeom prst="rect">
          <a:avLst/>
        </a:prstGeom>
      </xdr:spPr>
    </xdr:pic>
    <xdr:clientData/>
  </xdr:twoCellAnchor>
  <xdr:oneCellAnchor>
    <xdr:from>
      <xdr:col>5</xdr:col>
      <xdr:colOff>249742</xdr:colOff>
      <xdr:row>21</xdr:row>
      <xdr:rowOff>41275</xdr:rowOff>
    </xdr:from>
    <xdr:ext cx="363130" cy="381002"/>
    <xdr:pic macro="[0]!Atualizar_Carteira.Atualizar_Carteira">
      <xdr:nvPicPr>
        <xdr:cNvPr id="16" name="Gráfico 15" descr="Repetir">
          <a:extLst>
            <a:ext uri="{FF2B5EF4-FFF2-40B4-BE49-F238E27FC236}">
              <a16:creationId xmlns:a16="http://schemas.microsoft.com/office/drawing/2014/main" xmlns="" id="{DD8B38D2-2C07-4C83-B265-3D28D8D31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5663117" y="6391275"/>
          <a:ext cx="363130" cy="381002"/>
        </a:xfrm>
        <a:prstGeom prst="rect">
          <a:avLst/>
        </a:prstGeom>
        <a:effectLst/>
      </xdr:spPr>
    </xdr:pic>
    <xdr:clientData/>
  </xdr:oneCellAnchor>
  <xdr:twoCellAnchor editAs="oneCell">
    <xdr:from>
      <xdr:col>0</xdr:col>
      <xdr:colOff>342900</xdr:colOff>
      <xdr:row>1</xdr:row>
      <xdr:rowOff>1</xdr:rowOff>
    </xdr:from>
    <xdr:to>
      <xdr:col>1</xdr:col>
      <xdr:colOff>609599</xdr:colOff>
      <xdr:row>1</xdr:row>
      <xdr:rowOff>619125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B62DF9C5-ECF8-4EAC-98D3-9F68AD08E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254001"/>
          <a:ext cx="615949" cy="619124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603250</xdr:colOff>
      <xdr:row>1</xdr:row>
      <xdr:rowOff>15875</xdr:rowOff>
    </xdr:from>
    <xdr:to>
      <xdr:col>12</xdr:col>
      <xdr:colOff>1206500</xdr:colOff>
      <xdr:row>1</xdr:row>
      <xdr:rowOff>619125</xdr:rowOff>
    </xdr:to>
    <xdr:pic>
      <xdr:nvPicPr>
        <xdr:cNvPr id="19" name="Gráfico 18" descr="Imposto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xmlns="" id="{E8732E58-6A88-436B-9DAF-AA406B615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1"/>
            </a:ext>
          </a:extLst>
        </a:blip>
        <a:srcRect/>
        <a:stretch/>
      </xdr:blipFill>
      <xdr:spPr>
        <a:xfrm>
          <a:off x="16938625" y="222250"/>
          <a:ext cx="603250" cy="603250"/>
        </a:xfrm>
        <a:prstGeom prst="rect">
          <a:avLst/>
        </a:prstGeom>
      </xdr:spPr>
    </xdr:pic>
    <xdr:clientData/>
  </xdr:twoCellAnchor>
  <xdr:twoCellAnchor>
    <xdr:from>
      <xdr:col>6</xdr:col>
      <xdr:colOff>1127126</xdr:colOff>
      <xdr:row>21</xdr:row>
      <xdr:rowOff>79375</xdr:rowOff>
    </xdr:from>
    <xdr:to>
      <xdr:col>7</xdr:col>
      <xdr:colOff>158751</xdr:colOff>
      <xdr:row>22</xdr:row>
      <xdr:rowOff>174625</xdr:rowOff>
    </xdr:to>
    <xdr:sp macro="[0]!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9D37F0E0-C89D-4ED5-8972-5A10541524CE}"/>
            </a:ext>
          </a:extLst>
        </xdr:cNvPr>
        <xdr:cNvSpPr/>
      </xdr:nvSpPr>
      <xdr:spPr>
        <a:xfrm>
          <a:off x="6889751" y="6508750"/>
          <a:ext cx="793750" cy="3968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AÇÃO</a:t>
          </a:r>
        </a:p>
      </xdr:txBody>
    </xdr:sp>
    <xdr:clientData/>
  </xdr:twoCellAnchor>
  <xdr:twoCellAnchor>
    <xdr:from>
      <xdr:col>7</xdr:col>
      <xdr:colOff>358776</xdr:colOff>
      <xdr:row>21</xdr:row>
      <xdr:rowOff>73025</xdr:rowOff>
    </xdr:from>
    <xdr:to>
      <xdr:col>7</xdr:col>
      <xdr:colOff>1152526</xdr:colOff>
      <xdr:row>22</xdr:row>
      <xdr:rowOff>168275</xdr:rowOff>
    </xdr:to>
    <xdr:sp macro="[0]!FII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xmlns="" id="{3D5AC480-A9C7-4979-8432-DB12C1CCAB20}"/>
            </a:ext>
          </a:extLst>
        </xdr:cNvPr>
        <xdr:cNvSpPr/>
      </xdr:nvSpPr>
      <xdr:spPr>
        <a:xfrm>
          <a:off x="7883526" y="6502400"/>
          <a:ext cx="793750" cy="39687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FII</a:t>
          </a:r>
        </a:p>
      </xdr:txBody>
    </xdr:sp>
    <xdr:clientData/>
  </xdr:twoCellAnchor>
  <xdr:twoCellAnchor>
    <xdr:from>
      <xdr:col>8</xdr:col>
      <xdr:colOff>733426</xdr:colOff>
      <xdr:row>21</xdr:row>
      <xdr:rowOff>82550</xdr:rowOff>
    </xdr:from>
    <xdr:to>
      <xdr:col>8</xdr:col>
      <xdr:colOff>1527176</xdr:colOff>
      <xdr:row>22</xdr:row>
      <xdr:rowOff>177800</xdr:rowOff>
    </xdr:to>
    <xdr:sp macro="[0]!RFFUNDO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xmlns="" id="{0506C24D-E7C1-4579-B292-0F4048831BD7}"/>
            </a:ext>
          </a:extLst>
        </xdr:cNvPr>
        <xdr:cNvSpPr/>
      </xdr:nvSpPr>
      <xdr:spPr>
        <a:xfrm>
          <a:off x="10020301" y="6511925"/>
          <a:ext cx="793750" cy="396875"/>
        </a:xfrm>
        <a:prstGeom prst="roundRect">
          <a:avLst/>
        </a:prstGeom>
        <a:gradFill>
          <a:gsLst>
            <a:gs pos="0">
              <a:srgbClr val="FFCC00"/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RF/FUNDOS</a:t>
          </a:r>
        </a:p>
      </xdr:txBody>
    </xdr:sp>
    <xdr:clientData/>
  </xdr:twoCellAnchor>
  <xdr:twoCellAnchor>
    <xdr:from>
      <xdr:col>7</xdr:col>
      <xdr:colOff>1425576</xdr:colOff>
      <xdr:row>21</xdr:row>
      <xdr:rowOff>92075</xdr:rowOff>
    </xdr:from>
    <xdr:to>
      <xdr:col>8</xdr:col>
      <xdr:colOff>457201</xdr:colOff>
      <xdr:row>22</xdr:row>
      <xdr:rowOff>187325</xdr:rowOff>
    </xdr:to>
    <xdr:sp macro="[0]!EXTERIOR_Carteir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xmlns="" id="{4A8DD052-07A6-4A13-BECD-2FE79142352D}"/>
            </a:ext>
          </a:extLst>
        </xdr:cNvPr>
        <xdr:cNvSpPr/>
      </xdr:nvSpPr>
      <xdr:spPr>
        <a:xfrm>
          <a:off x="8950326" y="6521450"/>
          <a:ext cx="793750" cy="396875"/>
        </a:xfrm>
        <a:prstGeom prst="roundRect">
          <a:avLst/>
        </a:prstGeom>
        <a:gradFill>
          <a:gsLst>
            <a:gs pos="0">
              <a:schemeClr val="accent6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EXTERIOR</a:t>
          </a:r>
        </a:p>
      </xdr:txBody>
    </xdr:sp>
    <xdr:clientData/>
  </xdr:twoCellAnchor>
  <xdr:twoCellAnchor>
    <xdr:from>
      <xdr:col>9</xdr:col>
      <xdr:colOff>38101</xdr:colOff>
      <xdr:row>21</xdr:row>
      <xdr:rowOff>101600</xdr:rowOff>
    </xdr:from>
    <xdr:to>
      <xdr:col>9</xdr:col>
      <xdr:colOff>831851</xdr:colOff>
      <xdr:row>22</xdr:row>
      <xdr:rowOff>196850</xdr:rowOff>
    </xdr:to>
    <xdr:sp macro="[0]!CRYPT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xmlns="" id="{BC80E359-FF73-4BF4-8BF1-082CE4E51EF0}"/>
            </a:ext>
          </a:extLst>
        </xdr:cNvPr>
        <xdr:cNvSpPr/>
      </xdr:nvSpPr>
      <xdr:spPr>
        <a:xfrm>
          <a:off x="11087101" y="6530975"/>
          <a:ext cx="793750" cy="3968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CRYPTO</a:t>
          </a:r>
        </a:p>
      </xdr:txBody>
    </xdr:sp>
    <xdr:clientData/>
  </xdr:twoCellAnchor>
  <xdr:twoCellAnchor>
    <xdr:from>
      <xdr:col>16</xdr:col>
      <xdr:colOff>15875</xdr:colOff>
      <xdr:row>21</xdr:row>
      <xdr:rowOff>79375</xdr:rowOff>
    </xdr:from>
    <xdr:to>
      <xdr:col>17</xdr:col>
      <xdr:colOff>1698626</xdr:colOff>
      <xdr:row>22</xdr:row>
      <xdr:rowOff>174625</xdr:rowOff>
    </xdr:to>
    <xdr:sp macro="[0]!_xludf.CLEA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xmlns="" id="{E34F9820-6E39-4592-A303-5819FCA0A38E}"/>
            </a:ext>
          </a:extLst>
        </xdr:cNvPr>
        <xdr:cNvSpPr/>
      </xdr:nvSpPr>
      <xdr:spPr>
        <a:xfrm>
          <a:off x="23399750" y="6508750"/>
          <a:ext cx="3444876" cy="3968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 FILTROS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4</xdr:col>
      <xdr:colOff>123032</xdr:colOff>
      <xdr:row>31</xdr:row>
      <xdr:rowOff>81644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xmlns="" id="{99DE7832-F7BE-4084-8449-A843B1504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0</xdr:row>
          <xdr:rowOff>85726</xdr:rowOff>
        </xdr:from>
        <xdr:to>
          <xdr:col>7</xdr:col>
          <xdr:colOff>1876425</xdr:colOff>
          <xdr:row>1</xdr:row>
          <xdr:rowOff>270818</xdr:rowOff>
        </xdr:to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xmlns="" id="{955D87FB-F668-4692-8471-3B62E43D5C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Valid_Dados!$E$2:$E$4" spid="_x0000_s29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34025" y="85726"/>
              <a:ext cx="1362075" cy="43274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0</xdr:col>
      <xdr:colOff>114300</xdr:colOff>
      <xdr:row>0</xdr:row>
      <xdr:rowOff>95250</xdr:rowOff>
    </xdr:from>
    <xdr:ext cx="400050" cy="400050"/>
    <xdr:pic>
      <xdr:nvPicPr>
        <xdr:cNvPr id="6" name="Gráfico 5" descr="Iníci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CB1BDF46-EF4F-4561-974B-D9444FD4A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rcRect/>
        <a:stretch/>
      </xdr:blipFill>
      <xdr:spPr>
        <a:xfrm>
          <a:off x="114300" y="95250"/>
          <a:ext cx="400050" cy="400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3</xdr:col>
      <xdr:colOff>666993</xdr:colOff>
      <xdr:row>0</xdr:row>
      <xdr:rowOff>98668</xdr:rowOff>
    </xdr:from>
    <xdr:to>
      <xdr:col>4</xdr:col>
      <xdr:colOff>158749</xdr:colOff>
      <xdr:row>1</xdr:row>
      <xdr:rowOff>247649</xdr:rowOff>
    </xdr:to>
    <xdr:pic>
      <xdr:nvPicPr>
        <xdr:cNvPr id="8" name="Gráfico 7" descr="Cofrinh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BD898F5A-7B38-4117-8611-8C66B0026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7"/>
            </a:ext>
          </a:extLst>
        </a:blip>
        <a:stretch>
          <a:fillRect/>
        </a:stretch>
      </xdr:blipFill>
      <xdr:spPr>
        <a:xfrm>
          <a:off x="2429118" y="98668"/>
          <a:ext cx="396631" cy="39663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2</xdr:col>
      <xdr:colOff>27842</xdr:colOff>
      <xdr:row>0</xdr:row>
      <xdr:rowOff>138967</xdr:rowOff>
    </xdr:from>
    <xdr:ext cx="356968" cy="356968"/>
    <xdr:pic>
      <xdr:nvPicPr>
        <xdr:cNvPr id="9" name="Gráfico 8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CCAAF8C7-55F4-43C7-94F6-2860F555E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0"/>
            </a:ext>
          </a:extLst>
        </a:blip>
        <a:srcRect/>
        <a:stretch/>
      </xdr:blipFill>
      <xdr:spPr>
        <a:xfrm>
          <a:off x="1313717" y="138967"/>
          <a:ext cx="356968" cy="3569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3</xdr:col>
      <xdr:colOff>71316</xdr:colOff>
      <xdr:row>0</xdr:row>
      <xdr:rowOff>95250</xdr:rowOff>
    </xdr:from>
    <xdr:to>
      <xdr:col>3</xdr:col>
      <xdr:colOff>480892</xdr:colOff>
      <xdr:row>1</xdr:row>
      <xdr:rowOff>257176</xdr:rowOff>
    </xdr:to>
    <xdr:pic>
      <xdr:nvPicPr>
        <xdr:cNvPr id="10" name="Gráfico 9" descr="Cidade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AE2E5C2D-2E82-4B32-BE04-056F66494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3"/>
            </a:ext>
          </a:extLst>
        </a:blip>
        <a:stretch>
          <a:fillRect/>
        </a:stretch>
      </xdr:blipFill>
      <xdr:spPr>
        <a:xfrm>
          <a:off x="1833441" y="95250"/>
          <a:ext cx="409576" cy="409576"/>
        </a:xfrm>
        <a:prstGeom prst="rect">
          <a:avLst/>
        </a:prstGeom>
      </xdr:spPr>
    </xdr:pic>
    <xdr:clientData/>
  </xdr:twoCellAnchor>
  <xdr:twoCellAnchor editAs="oneCell">
    <xdr:from>
      <xdr:col>1</xdr:col>
      <xdr:colOff>412549</xdr:colOff>
      <xdr:row>0</xdr:row>
      <xdr:rowOff>130028</xdr:rowOff>
    </xdr:from>
    <xdr:to>
      <xdr:col>1</xdr:col>
      <xdr:colOff>793314</xdr:colOff>
      <xdr:row>1</xdr:row>
      <xdr:rowOff>263143</xdr:rowOff>
    </xdr:to>
    <xdr:pic>
      <xdr:nvPicPr>
        <xdr:cNvPr id="12" name="Gráfico 11" descr="Seguro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9FABCE65-BB64-4D50-8715-0CDD0DBCB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6"/>
            </a:ext>
          </a:extLst>
        </a:blip>
        <a:srcRect/>
        <a:stretch/>
      </xdr:blipFill>
      <xdr:spPr>
        <a:xfrm>
          <a:off x="631624" y="130028"/>
          <a:ext cx="380765" cy="3807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</xdr:colOff>
      <xdr:row>0</xdr:row>
      <xdr:rowOff>189034</xdr:rowOff>
    </xdr:from>
    <xdr:ext cx="400050" cy="400050"/>
    <xdr:pic>
      <xdr:nvPicPr>
        <xdr:cNvPr id="3" name="Gráfico 2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60EEACF-4A42-40F4-8631-9BBBF96D5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4867275" y="189034"/>
          <a:ext cx="400050" cy="400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40585</xdr:colOff>
      <xdr:row>5</xdr:row>
      <xdr:rowOff>185223</xdr:rowOff>
    </xdr:from>
    <xdr:to>
      <xdr:col>4</xdr:col>
      <xdr:colOff>401519</xdr:colOff>
      <xdr:row>7</xdr:row>
      <xdr:rowOff>165157</xdr:rowOff>
    </xdr:to>
    <xdr:pic>
      <xdr:nvPicPr>
        <xdr:cNvPr id="5" name="Gráfico 4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AC191A4-CA07-4240-A6A9-C85BB9761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4879285" y="1232973"/>
          <a:ext cx="360934" cy="36093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9768</xdr:colOff>
      <xdr:row>8</xdr:row>
      <xdr:rowOff>87677</xdr:rowOff>
    </xdr:from>
    <xdr:to>
      <xdr:col>4</xdr:col>
      <xdr:colOff>406399</xdr:colOff>
      <xdr:row>10</xdr:row>
      <xdr:rowOff>103308</xdr:rowOff>
    </xdr:to>
    <xdr:pic>
      <xdr:nvPicPr>
        <xdr:cNvPr id="6" name="Gráfico 5" descr="Cofrinh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B4F8C4B-BD05-4F44-BDD7-73398400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753343" y="1706927"/>
          <a:ext cx="396631" cy="39663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22024</xdr:colOff>
      <xdr:row>3</xdr:row>
      <xdr:rowOff>52362</xdr:rowOff>
    </xdr:from>
    <xdr:to>
      <xdr:col>4</xdr:col>
      <xdr:colOff>402789</xdr:colOff>
      <xdr:row>5</xdr:row>
      <xdr:rowOff>52127</xdr:rowOff>
    </xdr:to>
    <xdr:pic>
      <xdr:nvPicPr>
        <xdr:cNvPr id="9" name="Gráfico 8" descr="Segur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B59E602F-1362-4DC5-9BC6-9D2B2ADFB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rcRect/>
        <a:stretch/>
      </xdr:blipFill>
      <xdr:spPr>
        <a:xfrm>
          <a:off x="4860724" y="719112"/>
          <a:ext cx="380765" cy="38076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433386</xdr:colOff>
      <xdr:row>1</xdr:row>
      <xdr:rowOff>15874</xdr:rowOff>
    </xdr:from>
    <xdr:to>
      <xdr:col>9</xdr:col>
      <xdr:colOff>433386</xdr:colOff>
      <xdr:row>4</xdr:row>
      <xdr:rowOff>22225</xdr:rowOff>
    </xdr:to>
    <xdr:pic>
      <xdr:nvPicPr>
        <xdr:cNvPr id="2" name="Gráfico 1" descr="Gráfico de barras com tendência ascendent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A54BAD2-DDB3-4A2F-8D4C-231522927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41733786" y="282574"/>
          <a:ext cx="0" cy="102552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16</xdr:col>
      <xdr:colOff>396875</xdr:colOff>
      <xdr:row>1</xdr:row>
      <xdr:rowOff>0</xdr:rowOff>
    </xdr:from>
    <xdr:to>
      <xdr:col>16</xdr:col>
      <xdr:colOff>396875</xdr:colOff>
      <xdr:row>4</xdr:row>
      <xdr:rowOff>57151</xdr:rowOff>
    </xdr:to>
    <xdr:pic>
      <xdr:nvPicPr>
        <xdr:cNvPr id="3" name="Gráfico 2" descr="Cofrinh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57AEDB9B-6748-4E38-93C2-D6D76E481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53698775" y="266700"/>
          <a:ext cx="0" cy="107632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365125</xdr:colOff>
      <xdr:row>0</xdr:row>
      <xdr:rowOff>158750</xdr:rowOff>
    </xdr:from>
    <xdr:to>
      <xdr:col>11</xdr:col>
      <xdr:colOff>365125</xdr:colOff>
      <xdr:row>4</xdr:row>
      <xdr:rowOff>55996</xdr:rowOff>
    </xdr:to>
    <xdr:pic>
      <xdr:nvPicPr>
        <xdr:cNvPr id="4" name="Gráfico 3" descr="Cidad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AE7F9FF5-3CEE-4ABB-B52D-AEF4BD77D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45094525" y="158750"/>
          <a:ext cx="0" cy="1183121"/>
        </a:xfrm>
        <a:prstGeom prst="rect">
          <a:avLst/>
        </a:prstGeom>
      </xdr:spPr>
    </xdr:pic>
    <xdr:clientData/>
  </xdr:twoCellAnchor>
  <xdr:twoCellAnchor editAs="oneCell">
    <xdr:from>
      <xdr:col>13</xdr:col>
      <xdr:colOff>333375</xdr:colOff>
      <xdr:row>0</xdr:row>
      <xdr:rowOff>158750</xdr:rowOff>
    </xdr:from>
    <xdr:to>
      <xdr:col>13</xdr:col>
      <xdr:colOff>333375</xdr:colOff>
      <xdr:row>4</xdr:row>
      <xdr:rowOff>71871</xdr:rowOff>
    </xdr:to>
    <xdr:pic>
      <xdr:nvPicPr>
        <xdr:cNvPr id="5" name="Gráfico 4" descr="Peças de xadrez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B749E19E-0C8B-4CC8-A3F3-E7AACC044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48491775" y="158750"/>
          <a:ext cx="0" cy="1198996"/>
        </a:xfrm>
        <a:prstGeom prst="rect">
          <a:avLst/>
        </a:prstGeom>
      </xdr:spPr>
    </xdr:pic>
    <xdr:clientData/>
  </xdr:twoCellAnchor>
  <xdr:twoCellAnchor editAs="oneCell">
    <xdr:from>
      <xdr:col>8</xdr:col>
      <xdr:colOff>354012</xdr:colOff>
      <xdr:row>1</xdr:row>
      <xdr:rowOff>15875</xdr:rowOff>
    </xdr:from>
    <xdr:to>
      <xdr:col>8</xdr:col>
      <xdr:colOff>354012</xdr:colOff>
      <xdr:row>4</xdr:row>
      <xdr:rowOff>53975</xdr:rowOff>
    </xdr:to>
    <xdr:pic>
      <xdr:nvPicPr>
        <xdr:cNvPr id="6" name="Gráfico 5" descr="Seguro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E7AD6288-132F-44F7-8733-7FDA40D51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rcRect/>
        <a:stretch/>
      </xdr:blipFill>
      <xdr:spPr>
        <a:xfrm>
          <a:off x="39939912" y="282575"/>
          <a:ext cx="0" cy="1057275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428624</xdr:colOff>
      <xdr:row>0</xdr:row>
      <xdr:rowOff>174624</xdr:rowOff>
    </xdr:from>
    <xdr:to>
      <xdr:col>14</xdr:col>
      <xdr:colOff>428624</xdr:colOff>
      <xdr:row>4</xdr:row>
      <xdr:rowOff>40120</xdr:rowOff>
    </xdr:to>
    <xdr:pic>
      <xdr:nvPicPr>
        <xdr:cNvPr id="7" name="Gráfico 6" descr="Tendência ascendente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D9E9C9D1-C1B6-419D-85A6-66D64BDA6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8"/>
            </a:ext>
          </a:extLst>
        </a:blip>
        <a:stretch>
          <a:fillRect/>
        </a:stretch>
      </xdr:blipFill>
      <xdr:spPr>
        <a:xfrm>
          <a:off x="50301524" y="174624"/>
          <a:ext cx="0" cy="1151371"/>
        </a:xfrm>
        <a:prstGeom prst="rect">
          <a:avLst/>
        </a:prstGeom>
      </xdr:spPr>
    </xdr:pic>
    <xdr:clientData/>
  </xdr:twoCellAnchor>
  <xdr:twoCellAnchor editAs="oneCell">
    <xdr:from>
      <xdr:col>17</xdr:col>
      <xdr:colOff>460375</xdr:colOff>
      <xdr:row>1</xdr:row>
      <xdr:rowOff>47625</xdr:rowOff>
    </xdr:from>
    <xdr:to>
      <xdr:col>17</xdr:col>
      <xdr:colOff>460375</xdr:colOff>
      <xdr:row>4</xdr:row>
      <xdr:rowOff>25401</xdr:rowOff>
    </xdr:to>
    <xdr:pic macro="[1]!save.save">
      <xdr:nvPicPr>
        <xdr:cNvPr id="8" name="Gráfico 7" descr="Disco">
          <a:extLst>
            <a:ext uri="{FF2B5EF4-FFF2-40B4-BE49-F238E27FC236}">
              <a16:creationId xmlns:a16="http://schemas.microsoft.com/office/drawing/2014/main" xmlns="" id="{2BD861A8-D115-44F2-9C31-972EE4D08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0"/>
            </a:ext>
          </a:extLst>
        </a:blip>
        <a:stretch>
          <a:fillRect/>
        </a:stretch>
      </xdr:blipFill>
      <xdr:spPr>
        <a:xfrm>
          <a:off x="55476775" y="314325"/>
          <a:ext cx="0" cy="996951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</xdr:row>
      <xdr:rowOff>1</xdr:rowOff>
    </xdr:from>
    <xdr:to>
      <xdr:col>1</xdr:col>
      <xdr:colOff>1</xdr:colOff>
      <xdr:row>4</xdr:row>
      <xdr:rowOff>57152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520B1E00-855E-4BB3-84A8-7BF2A8868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1" y="266701"/>
          <a:ext cx="0" cy="1076326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476250</xdr:colOff>
      <xdr:row>1</xdr:row>
      <xdr:rowOff>47625</xdr:rowOff>
    </xdr:from>
    <xdr:to>
      <xdr:col>12</xdr:col>
      <xdr:colOff>476250</xdr:colOff>
      <xdr:row>4</xdr:row>
      <xdr:rowOff>15876</xdr:rowOff>
    </xdr:to>
    <xdr:pic>
      <xdr:nvPicPr>
        <xdr:cNvPr id="10" name="Gráfico 9" descr="Dólar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xmlns="" id="{D3F33F2C-BEEA-466D-B14E-A2AE5482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4"/>
            </a:ext>
          </a:extLst>
        </a:blip>
        <a:srcRect/>
        <a:stretch/>
      </xdr:blipFill>
      <xdr:spPr>
        <a:xfrm>
          <a:off x="46920150" y="314325"/>
          <a:ext cx="0" cy="987426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</xdr:row>
      <xdr:rowOff>31750</xdr:rowOff>
    </xdr:from>
    <xdr:to>
      <xdr:col>15</xdr:col>
      <xdr:colOff>476250</xdr:colOff>
      <xdr:row>4</xdr:row>
      <xdr:rowOff>57151</xdr:rowOff>
    </xdr:to>
    <xdr:pic>
      <xdr:nvPicPr>
        <xdr:cNvPr id="11" name="Gráfico 10" descr="Imposto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xmlns="" id="{A6AE6A97-E64D-4F74-A0BE-23827248D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7"/>
            </a:ext>
          </a:extLst>
        </a:blip>
        <a:srcRect/>
        <a:stretch/>
      </xdr:blipFill>
      <xdr:spPr>
        <a:xfrm>
          <a:off x="52063650" y="298450"/>
          <a:ext cx="0" cy="10445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</xdr:row>
      <xdr:rowOff>31750</xdr:rowOff>
    </xdr:from>
    <xdr:to>
      <xdr:col>9</xdr:col>
      <xdr:colOff>1714500</xdr:colOff>
      <xdr:row>3</xdr:row>
      <xdr:rowOff>15875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89490308-2315-4F37-96ED-6196FC791477}"/>
            </a:ext>
          </a:extLst>
        </xdr:cNvPr>
        <xdr:cNvSpPr txBox="1"/>
      </xdr:nvSpPr>
      <xdr:spPr>
        <a:xfrm>
          <a:off x="11715750" y="269875"/>
          <a:ext cx="166687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4"/>
              </a:solidFill>
              <a:latin typeface="Roboto" pitchFamily="2" charset="0"/>
              <a:ea typeface="Roboto" pitchFamily="2" charset="0"/>
            </a:rPr>
            <a:t>Inserir Preço</a:t>
          </a:r>
        </a:p>
        <a:p>
          <a:pPr algn="ctr"/>
          <a:r>
            <a:rPr lang="pt-BR" sz="1400">
              <a:solidFill>
                <a:schemeClr val="accent4"/>
              </a:solidFill>
              <a:latin typeface="Roboto" pitchFamily="2" charset="0"/>
              <a:ea typeface="Roboto" pitchFamily="2" charset="0"/>
            </a:rPr>
            <a:t>Manualmente</a:t>
          </a:r>
        </a:p>
      </xdr:txBody>
    </xdr:sp>
    <xdr:clientData/>
  </xdr:twoCellAnchor>
  <xdr:oneCellAnchor>
    <xdr:from>
      <xdr:col>10</xdr:col>
      <xdr:colOff>901925</xdr:colOff>
      <xdr:row>0</xdr:row>
      <xdr:rowOff>217715</xdr:rowOff>
    </xdr:from>
    <xdr:ext cx="510268" cy="510268"/>
    <xdr:pic>
      <xdr:nvPicPr>
        <xdr:cNvPr id="3" name="Gráfico 2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0A4E536-4856-4E7F-83B5-5BC73271B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14300425" y="217715"/>
          <a:ext cx="510268" cy="5102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11</xdr:col>
      <xdr:colOff>645378</xdr:colOff>
      <xdr:row>1</xdr:row>
      <xdr:rowOff>19597</xdr:rowOff>
    </xdr:from>
    <xdr:to>
      <xdr:col>11</xdr:col>
      <xdr:colOff>1128791</xdr:colOff>
      <xdr:row>1</xdr:row>
      <xdr:rowOff>503010</xdr:rowOff>
    </xdr:to>
    <xdr:pic>
      <xdr:nvPicPr>
        <xdr:cNvPr id="4" name="Gráfico 3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E59D0655-120A-48F9-A89E-6E5171D83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15774253" y="257722"/>
          <a:ext cx="483413" cy="48341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11</xdr:col>
      <xdr:colOff>1268173</xdr:colOff>
      <xdr:row>1</xdr:row>
      <xdr:rowOff>18585</xdr:rowOff>
    </xdr:from>
    <xdr:ext cx="480343" cy="480343"/>
    <xdr:pic>
      <xdr:nvPicPr>
        <xdr:cNvPr id="6" name="Gráfico 5" descr="Engrenagen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36AE3D0E-3171-4B62-ABC7-D1914B4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rcRect/>
        <a:stretch/>
      </xdr:blipFill>
      <xdr:spPr>
        <a:xfrm>
          <a:off x="10357744" y="263514"/>
          <a:ext cx="480343" cy="48034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10</xdr:col>
      <xdr:colOff>1634691</xdr:colOff>
      <xdr:row>1</xdr:row>
      <xdr:rowOff>4252</xdr:rowOff>
    </xdr:from>
    <xdr:to>
      <xdr:col>11</xdr:col>
      <xdr:colOff>407610</xdr:colOff>
      <xdr:row>1</xdr:row>
      <xdr:rowOff>507546</xdr:rowOff>
    </xdr:to>
    <xdr:pic>
      <xdr:nvPicPr>
        <xdr:cNvPr id="9" name="Gráfico 8" descr="Segur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BDC6AD96-F48F-4AD8-94BD-9DF934A3E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rcRect/>
        <a:stretch/>
      </xdr:blipFill>
      <xdr:spPr>
        <a:xfrm>
          <a:off x="15033191" y="242377"/>
          <a:ext cx="503294" cy="503294"/>
        </a:xfrm>
        <a:prstGeom prst="rect">
          <a:avLst/>
        </a:prstGeom>
      </xdr:spPr>
    </xdr:pic>
    <xdr:clientData/>
  </xdr:twoCellAnchor>
  <xdr:twoCellAnchor editAs="oneCell">
    <xdr:from>
      <xdr:col>12</xdr:col>
      <xdr:colOff>1192124</xdr:colOff>
      <xdr:row>0</xdr:row>
      <xdr:rowOff>216493</xdr:rowOff>
    </xdr:from>
    <xdr:to>
      <xdr:col>13</xdr:col>
      <xdr:colOff>455838</xdr:colOff>
      <xdr:row>1</xdr:row>
      <xdr:rowOff>512536</xdr:rowOff>
    </xdr:to>
    <xdr:pic>
      <xdr:nvPicPr>
        <xdr:cNvPr id="10" name="Gráfico 9" descr="Cofrinho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7DA478AD-884E-4B82-B01D-AB28629BA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tretch>
          <a:fillRect/>
        </a:stretch>
      </xdr:blipFill>
      <xdr:spPr>
        <a:xfrm>
          <a:off x="18051374" y="216493"/>
          <a:ext cx="533714" cy="51829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325120</xdr:colOff>
      <xdr:row>0</xdr:row>
      <xdr:rowOff>182246</xdr:rowOff>
    </xdr:from>
    <xdr:to>
      <xdr:col>12</xdr:col>
      <xdr:colOff>943428</xdr:colOff>
      <xdr:row>1</xdr:row>
      <xdr:rowOff>548822</xdr:rowOff>
    </xdr:to>
    <xdr:pic>
      <xdr:nvPicPr>
        <xdr:cNvPr id="11" name="Gráfico 10" descr="Peças de xadrez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6B0C33D9-DE30-4601-8595-0938B38E0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8"/>
            </a:ext>
          </a:extLst>
        </a:blip>
        <a:stretch>
          <a:fillRect/>
        </a:stretch>
      </xdr:blipFill>
      <xdr:spPr>
        <a:xfrm>
          <a:off x="17184370" y="182246"/>
          <a:ext cx="618308" cy="588826"/>
        </a:xfrm>
        <a:prstGeom prst="rect">
          <a:avLst/>
        </a:prstGeom>
      </xdr:spPr>
    </xdr:pic>
    <xdr:clientData/>
  </xdr:twoCellAnchor>
  <xdr:twoCellAnchor>
    <xdr:from>
      <xdr:col>0</xdr:col>
      <xdr:colOff>261937</xdr:colOff>
      <xdr:row>21</xdr:row>
      <xdr:rowOff>188231</xdr:rowOff>
    </xdr:from>
    <xdr:to>
      <xdr:col>4</xdr:col>
      <xdr:colOff>35719</xdr:colOff>
      <xdr:row>38</xdr:row>
      <xdr:rowOff>127000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4D85364-C24E-450B-A704-04CEEDE89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1</xdr:colOff>
      <xdr:row>1</xdr:row>
      <xdr:rowOff>1</xdr:rowOff>
    </xdr:from>
    <xdr:to>
      <xdr:col>1</xdr:col>
      <xdr:colOff>635001</xdr:colOff>
      <xdr:row>2</xdr:row>
      <xdr:rowOff>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9F1C7D4A-8D37-4949-8E31-CD9D221A1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1" y="238126"/>
          <a:ext cx="635000" cy="6032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</xdr:colOff>
      <xdr:row>0</xdr:row>
      <xdr:rowOff>152400</xdr:rowOff>
    </xdr:from>
    <xdr:ext cx="607104" cy="607104"/>
    <xdr:pic>
      <xdr:nvPicPr>
        <xdr:cNvPr id="11" name="Gráfico 10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529DC09-6AC0-40B2-9C99-D3B177101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4410075" y="152400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0</xdr:col>
      <xdr:colOff>171450</xdr:colOff>
      <xdr:row>1</xdr:row>
      <xdr:rowOff>19049</xdr:rowOff>
    </xdr:from>
    <xdr:to>
      <xdr:col>3</xdr:col>
      <xdr:colOff>200025</xdr:colOff>
      <xdr:row>5</xdr:row>
      <xdr:rowOff>9524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xmlns="" id="{4665A2EE-67E9-44EF-BDA1-5B1012EEC347}"/>
            </a:ext>
          </a:extLst>
        </xdr:cNvPr>
        <xdr:cNvSpPr txBox="1"/>
      </xdr:nvSpPr>
      <xdr:spPr>
        <a:xfrm>
          <a:off x="171450" y="209549"/>
          <a:ext cx="3267075" cy="752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>
              <a:solidFill>
                <a:schemeClr val="bg1"/>
              </a:solidFill>
              <a:latin typeface="Roboto" pitchFamily="2" charset="0"/>
              <a:ea typeface="Roboto" pitchFamily="2" charset="0"/>
            </a:rPr>
            <a:t>COTAÇÃO</a:t>
          </a:r>
          <a:r>
            <a:rPr lang="pt-BR" sz="1600" baseline="0">
              <a:solidFill>
                <a:schemeClr val="bg1"/>
              </a:solidFill>
              <a:latin typeface="Roboto" pitchFamily="2" charset="0"/>
              <a:ea typeface="Roboto" pitchFamily="2" charset="0"/>
            </a:rPr>
            <a:t> FII's</a:t>
          </a:r>
        </a:p>
        <a:p>
          <a:r>
            <a:rPr lang="pt-BR" sz="1000" baseline="0">
              <a:solidFill>
                <a:schemeClr val="accent2">
                  <a:lumMod val="10000"/>
                  <a:lumOff val="90000"/>
                </a:schemeClr>
              </a:solidFill>
              <a:latin typeface="Roboto" pitchFamily="2" charset="0"/>
              <a:ea typeface="Roboto" pitchFamily="2" charset="0"/>
            </a:rPr>
            <a:t>Atualizado de 60 em 60 min.</a:t>
          </a:r>
        </a:p>
        <a:p>
          <a:r>
            <a:rPr lang="pt-BR" sz="1000" baseline="0">
              <a:solidFill>
                <a:schemeClr val="accent2">
                  <a:lumMod val="10000"/>
                  <a:lumOff val="90000"/>
                </a:schemeClr>
              </a:solidFill>
              <a:latin typeface="Roboto" pitchFamily="2" charset="0"/>
              <a:ea typeface="Roboto" pitchFamily="2" charset="0"/>
            </a:rPr>
            <a:t>Alguns dias poderá haver delay.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1885950</xdr:colOff>
      <xdr:row>3</xdr:row>
      <xdr:rowOff>95250</xdr:rowOff>
    </xdr:from>
    <xdr:to>
      <xdr:col>1</xdr:col>
      <xdr:colOff>0</xdr:colOff>
      <xdr:row>7</xdr:row>
      <xdr:rowOff>171450</xdr:rowOff>
    </xdr:to>
    <xdr:cxnSp macro="">
      <xdr:nvCxnSpPr>
        <xdr:cNvPr id="3" name="Conector: Angulado 2">
          <a:extLst>
            <a:ext uri="{FF2B5EF4-FFF2-40B4-BE49-F238E27FC236}">
              <a16:creationId xmlns:a16="http://schemas.microsoft.com/office/drawing/2014/main" xmlns="" id="{BDAAA789-6C58-4E72-9C08-CC73DD21FE23}"/>
            </a:ext>
          </a:extLst>
        </xdr:cNvPr>
        <xdr:cNvCxnSpPr/>
      </xdr:nvCxnSpPr>
      <xdr:spPr>
        <a:xfrm>
          <a:off x="1885950" y="914400"/>
          <a:ext cx="1409700" cy="838200"/>
        </a:xfrm>
        <a:prstGeom prst="bentConnector3">
          <a:avLst>
            <a:gd name="adj1" fmla="val 676"/>
          </a:avLst>
        </a:prstGeom>
        <a:ln>
          <a:solidFill>
            <a:schemeClr val="accent1">
              <a:lumMod val="60000"/>
              <a:lumOff val="40000"/>
            </a:schemeClr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0</xdr:col>
      <xdr:colOff>209549</xdr:colOff>
      <xdr:row>0</xdr:row>
      <xdr:rowOff>12020</xdr:rowOff>
    </xdr:from>
    <xdr:ext cx="368979" cy="368979"/>
    <xdr:pic>
      <xdr:nvPicPr>
        <xdr:cNvPr id="4" name="Gráfico 3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D210A5E-99FD-4322-BAD4-FC639EE53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209549" y="12020"/>
          <a:ext cx="368979" cy="36897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1380559</xdr:colOff>
      <xdr:row>0</xdr:row>
      <xdr:rowOff>63499</xdr:rowOff>
    </xdr:from>
    <xdr:to>
      <xdr:col>0</xdr:col>
      <xdr:colOff>1697120</xdr:colOff>
      <xdr:row>0</xdr:row>
      <xdr:rowOff>380060</xdr:rowOff>
    </xdr:to>
    <xdr:pic>
      <xdr:nvPicPr>
        <xdr:cNvPr id="5" name="Gráfico 4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7AF4C422-1220-4F43-BE4B-AD7D5384A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1380559" y="63499"/>
          <a:ext cx="316561" cy="31656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1882775</xdr:colOff>
      <xdr:row>0</xdr:row>
      <xdr:rowOff>53975</xdr:rowOff>
    </xdr:from>
    <xdr:ext cx="313083" cy="313083"/>
    <xdr:pic>
      <xdr:nvPicPr>
        <xdr:cNvPr id="7" name="Gráfico 6" descr="Engrenagen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9DEBE58A-0BCD-4263-9D4E-E9BAB460B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rcRect/>
        <a:stretch/>
      </xdr:blipFill>
      <xdr:spPr>
        <a:xfrm>
          <a:off x="1882775" y="53975"/>
          <a:ext cx="313083" cy="31308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2362201</xdr:colOff>
      <xdr:row>0</xdr:row>
      <xdr:rowOff>28575</xdr:rowOff>
    </xdr:from>
    <xdr:to>
      <xdr:col>0</xdr:col>
      <xdr:colOff>2762251</xdr:colOff>
      <xdr:row>1</xdr:row>
      <xdr:rowOff>0</xdr:rowOff>
    </xdr:to>
    <xdr:pic>
      <xdr:nvPicPr>
        <xdr:cNvPr id="9" name="Gráfico 8" descr="Peças de xadrez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442402B-A9FF-4F13-B47F-49BA9B740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2362201" y="285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0</xdr:col>
      <xdr:colOff>790010</xdr:colOff>
      <xdr:row>0</xdr:row>
      <xdr:rowOff>53976</xdr:rowOff>
    </xdr:from>
    <xdr:to>
      <xdr:col>0</xdr:col>
      <xdr:colOff>1123964</xdr:colOff>
      <xdr:row>0</xdr:row>
      <xdr:rowOff>387930</xdr:rowOff>
    </xdr:to>
    <xdr:pic>
      <xdr:nvPicPr>
        <xdr:cNvPr id="10" name="Gráfico 9" descr="Seguro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84EB41DC-2188-4AB9-A378-9F23B9E57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rcRect/>
        <a:stretch/>
      </xdr:blipFill>
      <xdr:spPr>
        <a:xfrm>
          <a:off x="790010" y="53976"/>
          <a:ext cx="333954" cy="333954"/>
        </a:xfrm>
        <a:prstGeom prst="rect">
          <a:avLst/>
        </a:prstGeom>
      </xdr:spPr>
    </xdr:pic>
    <xdr:clientData/>
  </xdr:twoCellAnchor>
  <xdr:twoCellAnchor editAs="oneCell">
    <xdr:from>
      <xdr:col>0</xdr:col>
      <xdr:colOff>2924175</xdr:colOff>
      <xdr:row>0</xdr:row>
      <xdr:rowOff>28575</xdr:rowOff>
    </xdr:from>
    <xdr:to>
      <xdr:col>0</xdr:col>
      <xdr:colOff>3305175</xdr:colOff>
      <xdr:row>0</xdr:row>
      <xdr:rowOff>409575</xdr:rowOff>
    </xdr:to>
    <xdr:pic>
      <xdr:nvPicPr>
        <xdr:cNvPr id="12" name="Gráfico 11" descr="Imposto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8E8B84C1-6B76-4180-A9A7-E979225BA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8"/>
            </a:ext>
          </a:extLst>
        </a:blip>
        <a:srcRect/>
        <a:stretch/>
      </xdr:blipFill>
      <xdr:spPr>
        <a:xfrm>
          <a:off x="2924175" y="28575"/>
          <a:ext cx="381000" cy="381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317500</xdr:colOff>
      <xdr:row>2</xdr:row>
      <xdr:rowOff>313646</xdr:rowOff>
    </xdr:from>
    <xdr:ext cx="607104" cy="607104"/>
    <xdr:pic>
      <xdr:nvPicPr>
        <xdr:cNvPr id="3" name="Gráfico 2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1B88B94-DDD8-433C-A834-8E24BB4E0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317500" y="980396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369886</xdr:colOff>
      <xdr:row>8</xdr:row>
      <xdr:rowOff>79374</xdr:rowOff>
    </xdr:from>
    <xdr:to>
      <xdr:col>0</xdr:col>
      <xdr:colOff>947736</xdr:colOff>
      <xdr:row>10</xdr:row>
      <xdr:rowOff>53974</xdr:rowOff>
    </xdr:to>
    <xdr:pic>
      <xdr:nvPicPr>
        <xdr:cNvPr id="7" name="Gráfico 6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BEFC4216-2928-4A87-B69C-16AB71AA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369886" y="2571749"/>
          <a:ext cx="577850" cy="577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317500</xdr:colOff>
      <xdr:row>19</xdr:row>
      <xdr:rowOff>206375</xdr:rowOff>
    </xdr:from>
    <xdr:to>
      <xdr:col>0</xdr:col>
      <xdr:colOff>952500</xdr:colOff>
      <xdr:row>21</xdr:row>
      <xdr:rowOff>238125</xdr:rowOff>
    </xdr:to>
    <xdr:pic>
      <xdr:nvPicPr>
        <xdr:cNvPr id="8" name="Gráfico 7" descr="Cofrinh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1A8643CD-6F4A-44A2-A3F6-A79D8346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17500" y="6016625"/>
          <a:ext cx="635000" cy="635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365125</xdr:colOff>
      <xdr:row>10</xdr:row>
      <xdr:rowOff>254000</xdr:rowOff>
    </xdr:from>
    <xdr:ext cx="571500" cy="571500"/>
    <xdr:pic>
      <xdr:nvPicPr>
        <xdr:cNvPr id="9" name="Gráfico 8" descr="Engrenagen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6690CE46-CE17-477E-879E-C1A83CCE7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rcRect/>
        <a:stretch/>
      </xdr:blipFill>
      <xdr:spPr>
        <a:xfrm>
          <a:off x="365125" y="3349625"/>
          <a:ext cx="571500" cy="5715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254000</xdr:colOff>
      <xdr:row>13</xdr:row>
      <xdr:rowOff>142875</xdr:rowOff>
    </xdr:from>
    <xdr:to>
      <xdr:col>0</xdr:col>
      <xdr:colOff>984250</xdr:colOff>
      <xdr:row>15</xdr:row>
      <xdr:rowOff>269875</xdr:rowOff>
    </xdr:to>
    <xdr:pic>
      <xdr:nvPicPr>
        <xdr:cNvPr id="11" name="Gráfico 10" descr="Peças de xadrez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9D51D8A2-287C-43BB-BE09-B884C7C09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tretch>
          <a:fillRect/>
        </a:stretch>
      </xdr:blipFill>
      <xdr:spPr>
        <a:xfrm>
          <a:off x="254000" y="4143375"/>
          <a:ext cx="730250" cy="73025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16</xdr:row>
      <xdr:rowOff>174624</xdr:rowOff>
    </xdr:from>
    <xdr:to>
      <xdr:col>0</xdr:col>
      <xdr:colOff>968374</xdr:colOff>
      <xdr:row>18</xdr:row>
      <xdr:rowOff>253999</xdr:rowOff>
    </xdr:to>
    <xdr:pic>
      <xdr:nvPicPr>
        <xdr:cNvPr id="13" name="Gráfico 12" descr="Tendência ascendente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AE71B62D-14C4-470E-9E0E-8052C4D25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8"/>
            </a:ext>
          </a:extLst>
        </a:blip>
        <a:stretch>
          <a:fillRect/>
        </a:stretch>
      </xdr:blipFill>
      <xdr:spPr>
        <a:xfrm>
          <a:off x="285749" y="5079999"/>
          <a:ext cx="682625" cy="682625"/>
        </a:xfrm>
        <a:prstGeom prst="rect">
          <a:avLst/>
        </a:prstGeom>
      </xdr:spPr>
    </xdr:pic>
    <xdr:clientData/>
  </xdr:twoCellAnchor>
  <xdr:twoCellAnchor editAs="oneCell">
    <xdr:from>
      <xdr:col>0</xdr:col>
      <xdr:colOff>349251</xdr:colOff>
      <xdr:row>5</xdr:row>
      <xdr:rowOff>237891</xdr:rowOff>
    </xdr:from>
    <xdr:to>
      <xdr:col>0</xdr:col>
      <xdr:colOff>889001</xdr:colOff>
      <xdr:row>7</xdr:row>
      <xdr:rowOff>174391</xdr:rowOff>
    </xdr:to>
    <xdr:pic>
      <xdr:nvPicPr>
        <xdr:cNvPr id="17" name="Gráfico 16" descr="Seguro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xmlns="" id="{B2E2ED9E-A69F-4409-B935-75430D2DF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1"/>
            </a:ext>
          </a:extLst>
        </a:blip>
        <a:srcRect/>
        <a:stretch/>
      </xdr:blipFill>
      <xdr:spPr>
        <a:xfrm>
          <a:off x="349251" y="1825391"/>
          <a:ext cx="539750" cy="539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6</xdr:col>
          <xdr:colOff>1333500</xdr:colOff>
          <xdr:row>2</xdr:row>
          <xdr:rowOff>25400</xdr:rowOff>
        </xdr:to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xmlns="" id="{C3A1A1A1-57CF-4D85-BE2B-FFF609CF07C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RTEIRA!$A$2" spid="_x0000_s13721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47625" y="47625"/>
              <a:ext cx="5413375" cy="644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9</xdr:col>
      <xdr:colOff>444500</xdr:colOff>
      <xdr:row>0</xdr:row>
      <xdr:rowOff>142875</xdr:rowOff>
    </xdr:from>
    <xdr:ext cx="607104" cy="607104"/>
    <xdr:pic>
      <xdr:nvPicPr>
        <xdr:cNvPr id="12" name="Gráfico 11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F60AE82-6153-401F-AA81-A1FDEC98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8731250" y="142875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9</xdr:col>
      <xdr:colOff>1333500</xdr:colOff>
      <xdr:row>0</xdr:row>
      <xdr:rowOff>174625</xdr:rowOff>
    </xdr:from>
    <xdr:to>
      <xdr:col>10</xdr:col>
      <xdr:colOff>292099</xdr:colOff>
      <xdr:row>2</xdr:row>
      <xdr:rowOff>117474</xdr:rowOff>
    </xdr:to>
    <xdr:pic>
      <xdr:nvPicPr>
        <xdr:cNvPr id="15" name="Gráfico 14" descr="Seguro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xmlns="" id="{6DB45564-426A-440A-BCEB-94559A249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1"/>
            </a:ext>
          </a:extLst>
        </a:blip>
        <a:srcRect/>
        <a:stretch/>
      </xdr:blipFill>
      <xdr:spPr>
        <a:xfrm>
          <a:off x="9620250" y="174625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571500</xdr:colOff>
      <xdr:row>1</xdr:row>
      <xdr:rowOff>0</xdr:rowOff>
    </xdr:from>
    <xdr:to>
      <xdr:col>10</xdr:col>
      <xdr:colOff>1149350</xdr:colOff>
      <xdr:row>2</xdr:row>
      <xdr:rowOff>133350</xdr:rowOff>
    </xdr:to>
    <xdr:pic>
      <xdr:nvPicPr>
        <xdr:cNvPr id="16" name="Gráfico 15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CD06EFDD-7A95-46F2-BA9F-0B62C8D1F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10509250" y="222250"/>
          <a:ext cx="577850" cy="577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22</xdr:col>
      <xdr:colOff>508000</xdr:colOff>
      <xdr:row>3</xdr:row>
      <xdr:rowOff>190500</xdr:rowOff>
    </xdr:from>
    <xdr:to>
      <xdr:col>25</xdr:col>
      <xdr:colOff>619125</xdr:colOff>
      <xdr:row>5</xdr:row>
      <xdr:rowOff>47625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B013BAC9-F1EF-4F56-ABA0-14F34E1C6FC0}"/>
            </a:ext>
          </a:extLst>
        </xdr:cNvPr>
        <xdr:cNvSpPr/>
      </xdr:nvSpPr>
      <xdr:spPr>
        <a:xfrm>
          <a:off x="28194000" y="1174750"/>
          <a:ext cx="2174875" cy="4603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 leve até lá!</a:t>
          </a:r>
        </a:p>
      </xdr:txBody>
    </xdr:sp>
    <xdr:clientData/>
  </xdr:twoCellAnchor>
  <xdr:twoCellAnchor>
    <xdr:from>
      <xdr:col>22</xdr:col>
      <xdr:colOff>349250</xdr:colOff>
      <xdr:row>0</xdr:row>
      <xdr:rowOff>111125</xdr:rowOff>
    </xdr:from>
    <xdr:to>
      <xdr:col>26</xdr:col>
      <xdr:colOff>111125</xdr:colOff>
      <xdr:row>3</xdr:row>
      <xdr:rowOff>95250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E4EF84BC-27A6-470E-984B-1B6B391E9F0E}"/>
            </a:ext>
          </a:extLst>
        </xdr:cNvPr>
        <xdr:cNvSpPr txBox="1"/>
      </xdr:nvSpPr>
      <xdr:spPr>
        <a:xfrm>
          <a:off x="28035250" y="111125"/>
          <a:ext cx="2587625" cy="9683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Digitar Taxas Operacionais na Aba Lançamento - Coluna CE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76200</xdr:colOff>
      <xdr:row>0</xdr:row>
      <xdr:rowOff>0</xdr:rowOff>
    </xdr:from>
    <xdr:ext cx="343031" cy="343031"/>
    <xdr:pic>
      <xdr:nvPicPr>
        <xdr:cNvPr id="4" name="Gráfico 3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284ABFA-5065-4FC4-8D21-52C1C1E3F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1695450" y="0"/>
          <a:ext cx="343031" cy="34303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323102</xdr:colOff>
      <xdr:row>0</xdr:row>
      <xdr:rowOff>41956</xdr:rowOff>
    </xdr:from>
    <xdr:to>
      <xdr:col>5</xdr:col>
      <xdr:colOff>138271</xdr:colOff>
      <xdr:row>1</xdr:row>
      <xdr:rowOff>0</xdr:rowOff>
    </xdr:to>
    <xdr:pic>
      <xdr:nvPicPr>
        <xdr:cNvPr id="5" name="Gráfico 4" descr="Segur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5A3E1CA2-158B-4C1A-8601-B2300CF3D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rcRect/>
        <a:stretch/>
      </xdr:blipFill>
      <xdr:spPr>
        <a:xfrm>
          <a:off x="2228102" y="41956"/>
          <a:ext cx="310469" cy="3104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504263</xdr:colOff>
      <xdr:row>1</xdr:row>
      <xdr:rowOff>156882</xdr:rowOff>
    </xdr:from>
    <xdr:to>
      <xdr:col>18</xdr:col>
      <xdr:colOff>100852</xdr:colOff>
      <xdr:row>25</xdr:row>
      <xdr:rowOff>44823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D37B932-F972-4499-A85B-6871FCF69D2A}"/>
            </a:ext>
          </a:extLst>
        </xdr:cNvPr>
        <xdr:cNvSpPr txBox="1"/>
      </xdr:nvSpPr>
      <xdr:spPr>
        <a:xfrm>
          <a:off x="4740087" y="347382"/>
          <a:ext cx="6252883" cy="445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 - Preencher o Capital Inicial (é o capital destinando para iniciar, outros aportes serão lançados posteriormente).								</a:t>
          </a:r>
        </a:p>
        <a:p>
          <a:r>
            <a:rPr lang="pt-BR" sz="1200"/>
            <a:t>II - Preencher a DATA (data do evento).							</a:t>
          </a:r>
        </a:p>
        <a:p>
          <a:r>
            <a:rPr lang="pt-BR" sz="1200"/>
            <a:t>III - Preencher a AÇÃO (C para compra; V para venda; P para proventos ou aluguel; A para aporte ou R para resgate).				</a:t>
          </a:r>
        </a:p>
        <a:p>
          <a:endParaRPr lang="pt-BR" sz="1200"/>
        </a:p>
        <a:p>
          <a:r>
            <a:rPr lang="pt-BR" sz="1200"/>
            <a:t>IV - Preencher o GRUPO (RF para renda fixa; AÇÃO para ações e ETFs; DVD para dividendos; JCP para juros sobre capital próprio; APORTE para aporte; RESGATE para resgate; ALG para aluguel).				</a:t>
          </a:r>
        </a:p>
        <a:p>
          <a:r>
            <a:rPr lang="pt-BR" sz="1200"/>
            <a:t>V - Preencher o ATIVO (o Ticker da ação/ETF para ações e ETFs ou o nome do instrumento de renda para renda fixa, APORTE para aporte ou RESGATE para resgate).					</a:t>
          </a:r>
        </a:p>
        <a:p>
          <a:r>
            <a:rPr lang="pt-BR" sz="1200"/>
            <a:t>VI - Preencher o PREÇO UN (preço unitário que está pagando ou recebendo. No caso de aporte ou resgate, preencher com o capital/montante total).						</a:t>
          </a:r>
        </a:p>
        <a:p>
          <a:r>
            <a:rPr lang="pt-BR" sz="1200"/>
            <a:t>VII - Preencher a QTD (quantidade que está comprando ou vendendo. No caso de aporte ou resgate, preencher com o número 1. No caso de proventos, preencher com a quantidade que possuir do ativo referência).										</a:t>
          </a:r>
        </a:p>
        <a:p>
          <a:r>
            <a:rPr lang="pt-BR" sz="1200"/>
            <a:t>										</a:t>
          </a:r>
        </a:p>
        <a:p>
          <a:endParaRPr lang="pt-BR" sz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Viscari\Carteira%20Viscari\Carteira%20Viscari%20Exterior%20I%20Op&#231;&#245;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ARTEIRA"/>
      <sheetName val="FII's"/>
      <sheetName val="EXTERIOR"/>
      <sheetName val="LANCAMENTOS"/>
      <sheetName val="BASE_SETOR"/>
      <sheetName val="OPÇÕES"/>
      <sheetName val="SIMULAÇÃO"/>
      <sheetName val="FII-Fund"/>
      <sheetName val="COT_ACOES"/>
      <sheetName val="IMPOSTO"/>
      <sheetName val="PROVENTOS"/>
      <sheetName val="Valid_Dados"/>
      <sheetName val="Carteira Viscari Exterior I Opç"/>
    </sheetNames>
    <definedNames>
      <definedName name="save.sav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>
        <row r="3">
          <cell r="B3" t="str">
            <v>Nome</v>
          </cell>
          <cell r="C3" t="str">
            <v>Valor</v>
          </cell>
        </row>
        <row r="4">
          <cell r="B4" t="str">
            <v>DI</v>
          </cell>
          <cell r="C4">
            <v>1200</v>
          </cell>
        </row>
        <row r="5">
          <cell r="B5" t="str">
            <v>LTN 2025</v>
          </cell>
          <cell r="C5">
            <v>55.03</v>
          </cell>
        </row>
        <row r="6">
          <cell r="B6" t="str">
            <v>EQUITAS FIA</v>
          </cell>
          <cell r="C6">
            <v>5212.29</v>
          </cell>
        </row>
        <row r="38">
          <cell r="B38" t="str">
            <v>Ticker</v>
          </cell>
          <cell r="C38" t="str">
            <v>Preço</v>
          </cell>
        </row>
        <row r="39">
          <cell r="B39" t="str">
            <v>AALR3</v>
          </cell>
          <cell r="C39">
            <v>10.88</v>
          </cell>
        </row>
        <row r="40">
          <cell r="B40" t="str">
            <v>ABCB4</v>
          </cell>
          <cell r="C40">
            <v>12.65</v>
          </cell>
        </row>
        <row r="41">
          <cell r="B41" t="str">
            <v>ABEV3</v>
          </cell>
          <cell r="C41">
            <v>13.27</v>
          </cell>
        </row>
        <row r="42">
          <cell r="B42" t="str">
            <v>ADHM3</v>
          </cell>
          <cell r="C42">
            <v>2.31</v>
          </cell>
        </row>
        <row r="43">
          <cell r="B43" t="str">
            <v>JSLG3</v>
          </cell>
          <cell r="C43">
            <v>30.4</v>
          </cell>
        </row>
        <row r="44">
          <cell r="B44" t="str">
            <v>AGRO3</v>
          </cell>
          <cell r="C44">
            <v>22.3</v>
          </cell>
        </row>
        <row r="45">
          <cell r="B45" t="str">
            <v>AHEB5</v>
          </cell>
          <cell r="C45">
            <v>23.65</v>
          </cell>
        </row>
        <row r="46">
          <cell r="B46" t="str">
            <v>ALPA4</v>
          </cell>
          <cell r="C46">
            <v>41.75</v>
          </cell>
        </row>
        <row r="47">
          <cell r="B47" t="str">
            <v>ALPK3</v>
          </cell>
          <cell r="C47">
            <v>10.050000000000001</v>
          </cell>
        </row>
        <row r="48">
          <cell r="B48" t="str">
            <v>ALSO3</v>
          </cell>
          <cell r="C48">
            <v>25.06</v>
          </cell>
        </row>
        <row r="49">
          <cell r="B49" t="str">
            <v>ALUP11</v>
          </cell>
          <cell r="C49">
            <v>23.19</v>
          </cell>
        </row>
        <row r="50">
          <cell r="B50" t="str">
            <v>ALUP3</v>
          </cell>
          <cell r="C50">
            <v>8.5</v>
          </cell>
        </row>
        <row r="51">
          <cell r="B51" t="str">
            <v>ALUP4</v>
          </cell>
          <cell r="C51">
            <v>7.38</v>
          </cell>
        </row>
        <row r="52">
          <cell r="B52" t="str">
            <v>AMAR3</v>
          </cell>
          <cell r="C52">
            <v>7.3</v>
          </cell>
        </row>
        <row r="53">
          <cell r="B53" t="str">
            <v>ANIM3</v>
          </cell>
          <cell r="C53">
            <v>28.95</v>
          </cell>
        </row>
        <row r="54">
          <cell r="B54" t="str">
            <v>APER3</v>
          </cell>
          <cell r="C54">
            <v>30.82</v>
          </cell>
        </row>
        <row r="55">
          <cell r="B55" t="str">
            <v>BOVV11</v>
          </cell>
          <cell r="C55">
            <v>98.92</v>
          </cell>
        </row>
        <row r="56">
          <cell r="B56" t="str">
            <v>ARZZ3</v>
          </cell>
          <cell r="C56">
            <v>53.73</v>
          </cell>
        </row>
        <row r="57">
          <cell r="B57" t="str">
            <v>ATOM3</v>
          </cell>
          <cell r="C57">
            <v>3.43</v>
          </cell>
        </row>
        <row r="58">
          <cell r="B58" t="str">
            <v>AZEV3</v>
          </cell>
          <cell r="C58">
            <v>9.6</v>
          </cell>
        </row>
        <row r="59">
          <cell r="B59" t="str">
            <v>AZEV4</v>
          </cell>
          <cell r="C59">
            <v>3.61</v>
          </cell>
        </row>
        <row r="60">
          <cell r="B60" t="str">
            <v>AZUL4</v>
          </cell>
          <cell r="C60">
            <v>25.5</v>
          </cell>
        </row>
        <row r="61">
          <cell r="B61" t="str">
            <v>B3SA3</v>
          </cell>
          <cell r="C61">
            <v>54.34</v>
          </cell>
        </row>
        <row r="62">
          <cell r="B62" t="str">
            <v>BAHI3</v>
          </cell>
          <cell r="C62">
            <v>103.4</v>
          </cell>
        </row>
        <row r="63">
          <cell r="B63" t="str">
            <v>BALM4</v>
          </cell>
          <cell r="C63">
            <v>15.8</v>
          </cell>
        </row>
        <row r="64">
          <cell r="B64" t="str">
            <v>BAZA3</v>
          </cell>
          <cell r="C64">
            <v>39</v>
          </cell>
        </row>
        <row r="65">
          <cell r="B65" t="str">
            <v>BBAS3</v>
          </cell>
          <cell r="C65">
            <v>30.27</v>
          </cell>
        </row>
        <row r="66">
          <cell r="B66" t="str">
            <v>BBDC3</v>
          </cell>
          <cell r="C66">
            <v>18.66</v>
          </cell>
        </row>
        <row r="67">
          <cell r="B67" t="str">
            <v>BBDC4</v>
          </cell>
          <cell r="C67">
            <v>20.329999999999998</v>
          </cell>
        </row>
        <row r="68">
          <cell r="B68" t="str">
            <v>BBRK3</v>
          </cell>
          <cell r="C68">
            <v>1.85</v>
          </cell>
        </row>
        <row r="69">
          <cell r="B69" t="str">
            <v>BBSE3</v>
          </cell>
          <cell r="C69">
            <v>24.58</v>
          </cell>
        </row>
        <row r="70">
          <cell r="B70" t="str">
            <v>BCSA34</v>
          </cell>
          <cell r="C70">
            <v>10.87</v>
          </cell>
        </row>
        <row r="71">
          <cell r="B71" t="str">
            <v>BDLL4</v>
          </cell>
          <cell r="C71">
            <v>9.35</v>
          </cell>
        </row>
        <row r="72">
          <cell r="B72" t="str">
            <v>BEEF3</v>
          </cell>
          <cell r="C72">
            <v>11.4</v>
          </cell>
        </row>
        <row r="73">
          <cell r="B73" t="str">
            <v>BEES3</v>
          </cell>
          <cell r="C73">
            <v>5</v>
          </cell>
        </row>
        <row r="74">
          <cell r="B74" t="str">
            <v>BGIP4</v>
          </cell>
          <cell r="C74">
            <v>24.41</v>
          </cell>
        </row>
        <row r="75">
          <cell r="B75" t="str">
            <v>BIDI11</v>
          </cell>
          <cell r="C75">
            <v>60.35</v>
          </cell>
        </row>
        <row r="76">
          <cell r="B76" t="str">
            <v>BIDI3</v>
          </cell>
          <cell r="C76">
            <v>20.07</v>
          </cell>
        </row>
        <row r="77">
          <cell r="B77" t="str">
            <v>BIDI4</v>
          </cell>
          <cell r="C77">
            <v>20.16</v>
          </cell>
        </row>
        <row r="78">
          <cell r="B78" t="str">
            <v>BIOM3</v>
          </cell>
          <cell r="C78">
            <v>16.600000000000001</v>
          </cell>
        </row>
        <row r="79">
          <cell r="B79" t="str">
            <v>BKBR3</v>
          </cell>
          <cell r="C79">
            <v>10.62</v>
          </cell>
        </row>
        <row r="80">
          <cell r="B80" t="str">
            <v>BMEB3</v>
          </cell>
          <cell r="C80">
            <v>18.25</v>
          </cell>
        </row>
        <row r="81">
          <cell r="B81" t="str">
            <v>BMEB4</v>
          </cell>
          <cell r="C81">
            <v>18.899999999999999</v>
          </cell>
        </row>
        <row r="82">
          <cell r="B82" t="str">
            <v>BMGB4</v>
          </cell>
          <cell r="C82">
            <v>5.08</v>
          </cell>
        </row>
        <row r="83">
          <cell r="B83" t="str">
            <v>BMIN3</v>
          </cell>
          <cell r="C83">
            <v>20.6</v>
          </cell>
        </row>
        <row r="84">
          <cell r="B84" t="str">
            <v>BMIN4</v>
          </cell>
          <cell r="C84">
            <v>20.52</v>
          </cell>
        </row>
        <row r="85">
          <cell r="B85" t="str">
            <v>BMKS3</v>
          </cell>
          <cell r="C85">
            <v>240</v>
          </cell>
        </row>
        <row r="86">
          <cell r="B86" t="str">
            <v>BOBR4</v>
          </cell>
          <cell r="C86">
            <v>1.92</v>
          </cell>
        </row>
        <row r="87">
          <cell r="B87" t="str">
            <v>BOVA11</v>
          </cell>
          <cell r="C87">
            <v>94.54</v>
          </cell>
        </row>
        <row r="88">
          <cell r="B88" t="str">
            <v>BPAC11</v>
          </cell>
          <cell r="C88">
            <v>72.34</v>
          </cell>
        </row>
        <row r="89">
          <cell r="B89" t="str">
            <v>BPAC5</v>
          </cell>
          <cell r="C89">
            <v>17.079999999999998</v>
          </cell>
        </row>
        <row r="90">
          <cell r="B90" t="str">
            <v>BPAN4</v>
          </cell>
          <cell r="C90">
            <v>8.3000000000000007</v>
          </cell>
        </row>
        <row r="91">
          <cell r="B91" t="str">
            <v>AMBP3</v>
          </cell>
          <cell r="C91">
            <v>27.5</v>
          </cell>
        </row>
        <row r="92">
          <cell r="B92" t="str">
            <v>BRAP3</v>
          </cell>
          <cell r="C92">
            <v>43</v>
          </cell>
        </row>
        <row r="93">
          <cell r="B93" t="str">
            <v>BRAP4</v>
          </cell>
          <cell r="C93">
            <v>48.25</v>
          </cell>
        </row>
        <row r="94">
          <cell r="B94" t="str">
            <v>BRCR11</v>
          </cell>
          <cell r="C94">
            <v>90.5</v>
          </cell>
        </row>
        <row r="95">
          <cell r="B95" t="str">
            <v>BRDT3</v>
          </cell>
          <cell r="C95">
            <v>20.440000000000001</v>
          </cell>
        </row>
        <row r="96">
          <cell r="B96" t="str">
            <v>BRFS3</v>
          </cell>
          <cell r="C96">
            <v>18.73</v>
          </cell>
        </row>
        <row r="97">
          <cell r="B97" t="str">
            <v>BRGE5</v>
          </cell>
          <cell r="C97">
            <v>12.51</v>
          </cell>
        </row>
        <row r="98">
          <cell r="B98" t="str">
            <v>BRIV4</v>
          </cell>
          <cell r="C98">
            <v>8</v>
          </cell>
        </row>
        <row r="99">
          <cell r="B99" t="str">
            <v>BRKM3</v>
          </cell>
          <cell r="C99">
            <v>21.88</v>
          </cell>
        </row>
        <row r="100">
          <cell r="B100" t="str">
            <v>BRKM5</v>
          </cell>
          <cell r="C100">
            <v>22.34</v>
          </cell>
        </row>
        <row r="101">
          <cell r="B101" t="str">
            <v>BRML3</v>
          </cell>
          <cell r="C101">
            <v>8.84</v>
          </cell>
        </row>
        <row r="102">
          <cell r="B102" t="str">
            <v>BRSR6</v>
          </cell>
          <cell r="C102">
            <v>11.98</v>
          </cell>
        </row>
        <row r="103">
          <cell r="B103" t="str">
            <v>BRSR3</v>
          </cell>
          <cell r="C103">
            <v>14.03</v>
          </cell>
        </row>
        <row r="104">
          <cell r="B104" t="str">
            <v>BRSR5</v>
          </cell>
          <cell r="C104">
            <v>18.5</v>
          </cell>
        </row>
        <row r="105">
          <cell r="B105" t="str">
            <v>BSEV3</v>
          </cell>
          <cell r="C105">
            <v>4.66</v>
          </cell>
        </row>
        <row r="106">
          <cell r="B106" t="str">
            <v>BSLI3</v>
          </cell>
          <cell r="C106">
            <v>179.98</v>
          </cell>
        </row>
        <row r="107">
          <cell r="B107" t="str">
            <v>BTOW3</v>
          </cell>
          <cell r="C107">
            <v>93</v>
          </cell>
        </row>
        <row r="108">
          <cell r="B108" t="str">
            <v>CALI4</v>
          </cell>
          <cell r="C108">
            <v>0</v>
          </cell>
        </row>
        <row r="109">
          <cell r="B109" t="str">
            <v>CAMB3</v>
          </cell>
          <cell r="C109">
            <v>5.07</v>
          </cell>
        </row>
        <row r="110">
          <cell r="B110" t="str">
            <v>CAML3</v>
          </cell>
          <cell r="C110">
            <v>13.76</v>
          </cell>
        </row>
        <row r="111">
          <cell r="B111" t="str">
            <v>CARD3</v>
          </cell>
          <cell r="C111">
            <v>13.8</v>
          </cell>
        </row>
        <row r="112">
          <cell r="B112" t="str">
            <v>LJQQ3</v>
          </cell>
          <cell r="C112">
            <v>16.440000000000001</v>
          </cell>
        </row>
        <row r="113">
          <cell r="B113" t="str">
            <v>CBEE3</v>
          </cell>
          <cell r="C113">
            <v>16.5</v>
          </cell>
        </row>
        <row r="114">
          <cell r="B114" t="str">
            <v>CCPR3</v>
          </cell>
          <cell r="C114">
            <v>13.71</v>
          </cell>
        </row>
        <row r="115">
          <cell r="B115" t="str">
            <v>CCRO3</v>
          </cell>
          <cell r="C115">
            <v>13.19</v>
          </cell>
        </row>
        <row r="116">
          <cell r="B116" t="str">
            <v>CEAB3</v>
          </cell>
          <cell r="C116">
            <v>12.8</v>
          </cell>
        </row>
        <row r="117">
          <cell r="B117" t="str">
            <v>CEBR5</v>
          </cell>
          <cell r="C117">
            <v>108</v>
          </cell>
        </row>
        <row r="118">
          <cell r="B118" t="str">
            <v>CEBR6</v>
          </cell>
          <cell r="C118">
            <v>109</v>
          </cell>
        </row>
        <row r="119">
          <cell r="B119" t="str">
            <v>CEDO4</v>
          </cell>
          <cell r="C119">
            <v>7.6</v>
          </cell>
        </row>
        <row r="120">
          <cell r="B120" t="str">
            <v>CEEB3</v>
          </cell>
          <cell r="C120">
            <v>40.5</v>
          </cell>
        </row>
        <row r="121">
          <cell r="B121" t="str">
            <v>CEED3</v>
          </cell>
          <cell r="C121">
            <v>55.01</v>
          </cell>
        </row>
        <row r="122">
          <cell r="B122" t="str">
            <v>CEGR3</v>
          </cell>
          <cell r="C122">
            <v>60</v>
          </cell>
        </row>
        <row r="123">
          <cell r="B123" t="str">
            <v>CEPE5</v>
          </cell>
          <cell r="C123">
            <v>25.01</v>
          </cell>
        </row>
        <row r="124">
          <cell r="B124" t="str">
            <v>CESP3</v>
          </cell>
          <cell r="C124">
            <v>30</v>
          </cell>
        </row>
        <row r="125">
          <cell r="B125" t="str">
            <v>CESP6</v>
          </cell>
          <cell r="C125">
            <v>28.27</v>
          </cell>
        </row>
        <row r="126">
          <cell r="B126" t="str">
            <v>CGAS5</v>
          </cell>
          <cell r="C126">
            <v>187.14</v>
          </cell>
        </row>
        <row r="127">
          <cell r="B127" t="str">
            <v>CGRA4</v>
          </cell>
          <cell r="C127">
            <v>29.21</v>
          </cell>
        </row>
        <row r="128">
          <cell r="B128" t="str">
            <v>CIEL3</v>
          </cell>
          <cell r="C128">
            <v>3.56</v>
          </cell>
        </row>
        <row r="129">
          <cell r="B129" t="str">
            <v>CLSC4</v>
          </cell>
          <cell r="C129">
            <v>52.82</v>
          </cell>
        </row>
        <row r="130">
          <cell r="B130" t="str">
            <v>CMIG3</v>
          </cell>
          <cell r="C130">
            <v>12.19</v>
          </cell>
        </row>
        <row r="131">
          <cell r="B131" t="str">
            <v>CMIG4</v>
          </cell>
          <cell r="C131">
            <v>10.91</v>
          </cell>
        </row>
        <row r="132">
          <cell r="B132" t="str">
            <v>CNTO3</v>
          </cell>
          <cell r="C132">
            <v>24.85</v>
          </cell>
        </row>
        <row r="133">
          <cell r="B133" t="str">
            <v>COCE5</v>
          </cell>
          <cell r="C133">
            <v>60.46</v>
          </cell>
        </row>
        <row r="134">
          <cell r="B134" t="str">
            <v>COGN3</v>
          </cell>
          <cell r="C134">
            <v>4.83</v>
          </cell>
        </row>
        <row r="135">
          <cell r="B135" t="str">
            <v>CORR4</v>
          </cell>
          <cell r="C135">
            <v>0</v>
          </cell>
        </row>
        <row r="136">
          <cell r="B136" t="str">
            <v>CPFE3</v>
          </cell>
          <cell r="C136">
            <v>27.92</v>
          </cell>
        </row>
        <row r="137">
          <cell r="B137" t="str">
            <v>CPLE3</v>
          </cell>
          <cell r="C137">
            <v>58.97</v>
          </cell>
        </row>
        <row r="138">
          <cell r="B138" t="str">
            <v>CPLE6</v>
          </cell>
          <cell r="C138">
            <v>65.489999999999995</v>
          </cell>
        </row>
        <row r="139">
          <cell r="B139" t="str">
            <v>CRDE3</v>
          </cell>
          <cell r="C139">
            <v>22.27</v>
          </cell>
        </row>
        <row r="140">
          <cell r="B140" t="str">
            <v>CRFB3</v>
          </cell>
          <cell r="C140">
            <v>20.74</v>
          </cell>
        </row>
        <row r="141">
          <cell r="B141" t="str">
            <v>CRIV4</v>
          </cell>
          <cell r="C141">
            <v>6.49</v>
          </cell>
        </row>
        <row r="142">
          <cell r="B142" t="str">
            <v>CRPG5</v>
          </cell>
          <cell r="C142">
            <v>22.15</v>
          </cell>
        </row>
        <row r="143">
          <cell r="B143" t="str">
            <v>CSAB4</v>
          </cell>
          <cell r="C143">
            <v>48</v>
          </cell>
        </row>
        <row r="144">
          <cell r="B144" t="str">
            <v>CSAN3</v>
          </cell>
          <cell r="C144">
            <v>68.58</v>
          </cell>
        </row>
        <row r="145">
          <cell r="B145" t="str">
            <v>CSMG3</v>
          </cell>
          <cell r="C145">
            <v>46.99</v>
          </cell>
        </row>
        <row r="146">
          <cell r="B146" t="str">
            <v>CSNA3</v>
          </cell>
          <cell r="C146">
            <v>19.53</v>
          </cell>
        </row>
        <row r="147">
          <cell r="B147" t="str">
            <v>CSRN3</v>
          </cell>
          <cell r="C147">
            <v>17</v>
          </cell>
        </row>
        <row r="148">
          <cell r="B148" t="str">
            <v>CTKA4</v>
          </cell>
          <cell r="C148">
            <v>12.15</v>
          </cell>
        </row>
        <row r="149">
          <cell r="B149" t="str">
            <v>CTNM4</v>
          </cell>
          <cell r="C149">
            <v>5.77</v>
          </cell>
        </row>
        <row r="150">
          <cell r="B150" t="str">
            <v>CTSA4</v>
          </cell>
          <cell r="C150">
            <v>2.19</v>
          </cell>
        </row>
        <row r="151">
          <cell r="B151" t="str">
            <v>CVCB3</v>
          </cell>
          <cell r="C151">
            <v>15.11</v>
          </cell>
        </row>
        <row r="152">
          <cell r="B152" t="str">
            <v>CYRE3</v>
          </cell>
          <cell r="C152">
            <v>25.68</v>
          </cell>
        </row>
        <row r="153">
          <cell r="B153" t="str">
            <v>DASA3</v>
          </cell>
          <cell r="C153">
            <v>58.74</v>
          </cell>
        </row>
        <row r="154">
          <cell r="B154" t="str">
            <v>DIRR3</v>
          </cell>
          <cell r="C154">
            <v>13.73</v>
          </cell>
        </row>
        <row r="155">
          <cell r="B155" t="str">
            <v>DMMO3</v>
          </cell>
          <cell r="C155">
            <v>1.32</v>
          </cell>
        </row>
        <row r="156">
          <cell r="B156" t="str">
            <v>DOHL4</v>
          </cell>
          <cell r="C156">
            <v>4.91</v>
          </cell>
        </row>
        <row r="157">
          <cell r="B157" t="str">
            <v>DTCY3</v>
          </cell>
          <cell r="C157">
            <v>8.1</v>
          </cell>
        </row>
        <row r="158">
          <cell r="B158" t="str">
            <v>DTEX3</v>
          </cell>
          <cell r="C158">
            <v>20.73</v>
          </cell>
        </row>
        <row r="159">
          <cell r="B159" t="str">
            <v>EALT4</v>
          </cell>
          <cell r="C159">
            <v>5.07</v>
          </cell>
        </row>
        <row r="160">
          <cell r="B160" t="str">
            <v>ECOR3</v>
          </cell>
          <cell r="C160">
            <v>11.92</v>
          </cell>
        </row>
        <row r="161">
          <cell r="B161" t="str">
            <v>ECPR4</v>
          </cell>
          <cell r="C161">
            <v>74.959999999999994</v>
          </cell>
        </row>
        <row r="162">
          <cell r="B162" t="str">
            <v>EEEL3</v>
          </cell>
          <cell r="C162">
            <v>380</v>
          </cell>
        </row>
        <row r="163">
          <cell r="B163" t="str">
            <v>EGIE3</v>
          </cell>
          <cell r="C163">
            <v>40.74</v>
          </cell>
        </row>
        <row r="164">
          <cell r="B164" t="str">
            <v>EKTR4</v>
          </cell>
          <cell r="C164">
            <v>20.25</v>
          </cell>
        </row>
        <row r="165">
          <cell r="B165" t="str">
            <v>ELET3</v>
          </cell>
          <cell r="C165">
            <v>32.07</v>
          </cell>
        </row>
        <row r="166">
          <cell r="B166" t="str">
            <v>ELET6</v>
          </cell>
          <cell r="C166">
            <v>32.31</v>
          </cell>
        </row>
        <row r="167">
          <cell r="B167" t="str">
            <v>EMAE4</v>
          </cell>
          <cell r="C167">
            <v>38.99</v>
          </cell>
        </row>
        <row r="168">
          <cell r="B168" t="str">
            <v>EMBR3</v>
          </cell>
          <cell r="C168">
            <v>6.47</v>
          </cell>
        </row>
        <row r="169">
          <cell r="B169" t="str">
            <v>ENAT3</v>
          </cell>
          <cell r="C169">
            <v>10.24</v>
          </cell>
        </row>
        <row r="170">
          <cell r="B170" t="str">
            <v>ENBR3</v>
          </cell>
          <cell r="C170">
            <v>17.93</v>
          </cell>
        </row>
        <row r="171">
          <cell r="B171" t="str">
            <v>ENEV3</v>
          </cell>
          <cell r="C171">
            <v>49.15</v>
          </cell>
        </row>
        <row r="172">
          <cell r="B172" t="str">
            <v>ENGI11</v>
          </cell>
          <cell r="C172">
            <v>41.73</v>
          </cell>
        </row>
        <row r="173">
          <cell r="B173" t="str">
            <v>ENGI3</v>
          </cell>
          <cell r="C173">
            <v>12.74</v>
          </cell>
        </row>
        <row r="174">
          <cell r="B174" t="str">
            <v>ENGI4</v>
          </cell>
          <cell r="C174">
            <v>7.28</v>
          </cell>
        </row>
        <row r="175">
          <cell r="B175" t="str">
            <v>ENMT4</v>
          </cell>
          <cell r="C175">
            <v>29.9</v>
          </cell>
        </row>
        <row r="176">
          <cell r="B176" t="str">
            <v>EQPA3</v>
          </cell>
          <cell r="C176">
            <v>3.09</v>
          </cell>
        </row>
        <row r="177">
          <cell r="B177" t="str">
            <v>EQPA5</v>
          </cell>
          <cell r="C177">
            <v>5.15</v>
          </cell>
        </row>
        <row r="178">
          <cell r="B178" t="str">
            <v>EQTL3</v>
          </cell>
          <cell r="C178">
            <v>20.77</v>
          </cell>
        </row>
        <row r="179">
          <cell r="B179" t="str">
            <v>ESTR4</v>
          </cell>
          <cell r="C179">
            <v>26.75</v>
          </cell>
        </row>
        <row r="180">
          <cell r="B180" t="str">
            <v>ETER3</v>
          </cell>
          <cell r="C180">
            <v>9.25</v>
          </cell>
        </row>
        <row r="181">
          <cell r="B181" t="str">
            <v>EUCA4</v>
          </cell>
          <cell r="C181">
            <v>7.6</v>
          </cell>
        </row>
        <row r="182">
          <cell r="B182" t="str">
            <v>EVEN3</v>
          </cell>
          <cell r="C182">
            <v>12.42</v>
          </cell>
        </row>
        <row r="183">
          <cell r="B183" t="str">
            <v>EZTC3</v>
          </cell>
          <cell r="C183">
            <v>37.24</v>
          </cell>
        </row>
        <row r="184">
          <cell r="B184" t="str">
            <v>FESA4</v>
          </cell>
          <cell r="C184">
            <v>18.86</v>
          </cell>
        </row>
        <row r="185">
          <cell r="B185" t="str">
            <v>FHER3</v>
          </cell>
          <cell r="C185">
            <v>2.64</v>
          </cell>
        </row>
        <row r="186">
          <cell r="B186" t="str">
            <v>FIGE3</v>
          </cell>
          <cell r="C186">
            <v>0</v>
          </cell>
        </row>
        <row r="187">
          <cell r="B187" t="str">
            <v>FLRY3</v>
          </cell>
          <cell r="C187">
            <v>27.77</v>
          </cell>
        </row>
        <row r="188">
          <cell r="B188" t="str">
            <v>FRAS3</v>
          </cell>
          <cell r="C188">
            <v>6.1</v>
          </cell>
        </row>
        <row r="189">
          <cell r="B189" t="str">
            <v>FRIO3</v>
          </cell>
          <cell r="C189">
            <v>78</v>
          </cell>
        </row>
        <row r="190">
          <cell r="B190" t="str">
            <v>FRTA3</v>
          </cell>
          <cell r="C190">
            <v>4.59</v>
          </cell>
        </row>
        <row r="191">
          <cell r="B191" t="str">
            <v>PETZ3</v>
          </cell>
          <cell r="C191">
            <v>15.97</v>
          </cell>
        </row>
        <row r="192">
          <cell r="B192" t="str">
            <v>GEPA4</v>
          </cell>
          <cell r="C192">
            <v>45.3</v>
          </cell>
        </row>
        <row r="193">
          <cell r="B193" t="str">
            <v>GFSA3</v>
          </cell>
          <cell r="C193">
            <v>4.3099999999999996</v>
          </cell>
        </row>
        <row r="194">
          <cell r="B194" t="str">
            <v>GGBR3</v>
          </cell>
          <cell r="C194">
            <v>18.579999999999998</v>
          </cell>
        </row>
        <row r="195">
          <cell r="B195" t="str">
            <v>GGBR4</v>
          </cell>
          <cell r="C195">
            <v>22.82</v>
          </cell>
        </row>
        <row r="196">
          <cell r="B196" t="str">
            <v>GNDI3</v>
          </cell>
          <cell r="C196">
            <v>65.03</v>
          </cell>
        </row>
        <row r="197">
          <cell r="B197" t="str">
            <v>GOAU3</v>
          </cell>
          <cell r="C197">
            <v>8.74</v>
          </cell>
        </row>
        <row r="198">
          <cell r="B198" t="str">
            <v>GOAU4</v>
          </cell>
          <cell r="C198">
            <v>10.19</v>
          </cell>
        </row>
        <row r="199">
          <cell r="B199" t="str">
            <v>GOLL4</v>
          </cell>
          <cell r="C199">
            <v>19.05</v>
          </cell>
        </row>
        <row r="200">
          <cell r="B200" t="str">
            <v>GPAR3</v>
          </cell>
          <cell r="C200">
            <v>28.24</v>
          </cell>
        </row>
        <row r="201">
          <cell r="B201" t="str">
            <v>GPCP3</v>
          </cell>
          <cell r="C201">
            <v>19.75</v>
          </cell>
        </row>
        <row r="202">
          <cell r="B202" t="str">
            <v>GPIV33</v>
          </cell>
          <cell r="C202">
            <v>4.55</v>
          </cell>
        </row>
        <row r="203">
          <cell r="B203" t="str">
            <v>GRND3</v>
          </cell>
          <cell r="C203">
            <v>8.1300000000000008</v>
          </cell>
        </row>
        <row r="204">
          <cell r="B204" t="str">
            <v>GSHP3</v>
          </cell>
          <cell r="C204">
            <v>47.99</v>
          </cell>
        </row>
        <row r="205">
          <cell r="B205" t="str">
            <v>GUAR3</v>
          </cell>
          <cell r="C205">
            <v>14.52</v>
          </cell>
        </row>
        <row r="206">
          <cell r="B206" t="str">
            <v>HAGA3</v>
          </cell>
          <cell r="C206">
            <v>3.3</v>
          </cell>
        </row>
        <row r="207">
          <cell r="B207" t="str">
            <v>HAGA4</v>
          </cell>
          <cell r="C207">
            <v>1.97</v>
          </cell>
        </row>
        <row r="208">
          <cell r="B208" t="str">
            <v>HAPV3</v>
          </cell>
          <cell r="C208">
            <v>64.680000000000007</v>
          </cell>
        </row>
        <row r="209">
          <cell r="B209" t="str">
            <v>HBOR3</v>
          </cell>
          <cell r="C209">
            <v>10.82</v>
          </cell>
        </row>
        <row r="210">
          <cell r="B210" t="str">
            <v>HBTS5</v>
          </cell>
          <cell r="C210">
            <v>21.25</v>
          </cell>
        </row>
        <row r="211">
          <cell r="B211" t="str">
            <v>HETA4</v>
          </cell>
          <cell r="C211">
            <v>7.99</v>
          </cell>
        </row>
        <row r="212">
          <cell r="B212" t="str">
            <v>HGTX3</v>
          </cell>
          <cell r="C212">
            <v>18</v>
          </cell>
        </row>
        <row r="213">
          <cell r="B213" t="str">
            <v>HOOT4</v>
          </cell>
          <cell r="C213">
            <v>2.68</v>
          </cell>
        </row>
        <row r="214">
          <cell r="B214" t="str">
            <v>HYPE3</v>
          </cell>
          <cell r="C214">
            <v>30.44</v>
          </cell>
        </row>
        <row r="215">
          <cell r="B215" t="str">
            <v>IBOV</v>
          </cell>
          <cell r="C215">
            <v>98309.119999999995</v>
          </cell>
        </row>
        <row r="216">
          <cell r="B216" t="str">
            <v>IDVL3</v>
          </cell>
          <cell r="C216">
            <v>2.34</v>
          </cell>
        </row>
        <row r="217">
          <cell r="B217" t="str">
            <v>IDVL4</v>
          </cell>
          <cell r="C217">
            <v>2.34</v>
          </cell>
        </row>
        <row r="218">
          <cell r="B218" t="str">
            <v>IGBR3</v>
          </cell>
          <cell r="C218">
            <v>3.61</v>
          </cell>
        </row>
        <row r="219">
          <cell r="B219" t="str">
            <v>IGTA3</v>
          </cell>
          <cell r="C219">
            <v>32.14</v>
          </cell>
        </row>
        <row r="220">
          <cell r="B220" t="str">
            <v>INEP4</v>
          </cell>
          <cell r="C220">
            <v>5.21</v>
          </cell>
        </row>
        <row r="221">
          <cell r="B221" t="str">
            <v>IRBR3</v>
          </cell>
          <cell r="C221">
            <v>6.79</v>
          </cell>
        </row>
        <row r="222">
          <cell r="B222" t="str">
            <v>ITSA3</v>
          </cell>
          <cell r="C222">
            <v>10.39</v>
          </cell>
        </row>
        <row r="223">
          <cell r="B223" t="str">
            <v>ITSA4</v>
          </cell>
          <cell r="C223">
            <v>9.07</v>
          </cell>
        </row>
        <row r="224">
          <cell r="B224" t="str">
            <v>ITUB3</v>
          </cell>
          <cell r="C224">
            <v>21.69</v>
          </cell>
        </row>
        <row r="225">
          <cell r="B225" t="str">
            <v>ITUB4</v>
          </cell>
          <cell r="C225">
            <v>23.11</v>
          </cell>
        </row>
        <row r="226">
          <cell r="B226" t="str">
            <v>IVVB11</v>
          </cell>
          <cell r="C226">
            <v>212.61</v>
          </cell>
        </row>
        <row r="227">
          <cell r="B227" t="str">
            <v>JBSS3</v>
          </cell>
          <cell r="C227">
            <v>23.2</v>
          </cell>
        </row>
        <row r="228">
          <cell r="B228" t="str">
            <v>JFEN3</v>
          </cell>
          <cell r="C228">
            <v>4.33</v>
          </cell>
        </row>
        <row r="229">
          <cell r="B229" t="str">
            <v>JHSF3</v>
          </cell>
          <cell r="C229">
            <v>7.64</v>
          </cell>
        </row>
        <row r="230">
          <cell r="B230" t="str">
            <v>JOPA4</v>
          </cell>
          <cell r="C230">
            <v>32</v>
          </cell>
        </row>
        <row r="231">
          <cell r="B231" t="str">
            <v>JPSA3</v>
          </cell>
          <cell r="C231">
            <v>22.15</v>
          </cell>
        </row>
        <row r="232">
          <cell r="B232" t="str">
            <v>BNBR3</v>
          </cell>
          <cell r="C232">
            <v>70</v>
          </cell>
        </row>
        <row r="233">
          <cell r="B233" t="str">
            <v>KEPL3</v>
          </cell>
          <cell r="C233">
            <v>38.9</v>
          </cell>
        </row>
        <row r="234">
          <cell r="B234" t="str">
            <v>KLBN11</v>
          </cell>
          <cell r="C234">
            <v>25.81</v>
          </cell>
        </row>
        <row r="235">
          <cell r="B235" t="str">
            <v>KLBN3</v>
          </cell>
          <cell r="C235">
            <v>5.3</v>
          </cell>
        </row>
        <row r="236">
          <cell r="B236" t="str">
            <v>KLBN4</v>
          </cell>
          <cell r="C236">
            <v>5.14</v>
          </cell>
        </row>
        <row r="237">
          <cell r="B237" t="str">
            <v>LAME3</v>
          </cell>
          <cell r="C237">
            <v>24.21</v>
          </cell>
        </row>
        <row r="238">
          <cell r="B238" t="str">
            <v>LAME4</v>
          </cell>
          <cell r="C238">
            <v>27.36</v>
          </cell>
        </row>
        <row r="239">
          <cell r="B239" t="str">
            <v>LCAM3</v>
          </cell>
          <cell r="C239">
            <v>25.84</v>
          </cell>
        </row>
        <row r="240">
          <cell r="B240" t="str">
            <v>LEVE3</v>
          </cell>
          <cell r="C240">
            <v>18.03</v>
          </cell>
        </row>
        <row r="241">
          <cell r="B241" t="str">
            <v>LIGT3</v>
          </cell>
          <cell r="C241">
            <v>18.71</v>
          </cell>
        </row>
        <row r="242">
          <cell r="B242" t="str">
            <v>LINX3</v>
          </cell>
          <cell r="C242">
            <v>36.15</v>
          </cell>
        </row>
        <row r="243">
          <cell r="B243" t="str">
            <v>LIPR3</v>
          </cell>
          <cell r="C243">
            <v>70</v>
          </cell>
        </row>
        <row r="244">
          <cell r="B244" t="str">
            <v>LLIS3</v>
          </cell>
          <cell r="C244">
            <v>4.95</v>
          </cell>
        </row>
        <row r="245">
          <cell r="B245" t="str">
            <v>LOGG3</v>
          </cell>
          <cell r="C245">
            <v>31.39</v>
          </cell>
        </row>
        <row r="246">
          <cell r="B246" t="str">
            <v>LOGN3</v>
          </cell>
          <cell r="C246">
            <v>16.260000000000002</v>
          </cell>
        </row>
        <row r="247">
          <cell r="B247" t="str">
            <v>LPSB3</v>
          </cell>
          <cell r="C247">
            <v>5.6</v>
          </cell>
        </row>
        <row r="248">
          <cell r="B248" t="str">
            <v>LREN3</v>
          </cell>
          <cell r="C248">
            <v>40.33</v>
          </cell>
        </row>
        <row r="249">
          <cell r="B249" t="str">
            <v>LUPA3</v>
          </cell>
          <cell r="C249">
            <v>2.4</v>
          </cell>
        </row>
        <row r="250">
          <cell r="B250" t="str">
            <v>LUXM4</v>
          </cell>
          <cell r="C250">
            <v>53.99</v>
          </cell>
        </row>
        <row r="251">
          <cell r="B251" t="str">
            <v>LWSA3</v>
          </cell>
          <cell r="C251">
            <v>69.59</v>
          </cell>
        </row>
        <row r="252">
          <cell r="B252" t="str">
            <v>MAPT4</v>
          </cell>
          <cell r="C252">
            <v>36.549999999999997</v>
          </cell>
        </row>
        <row r="253">
          <cell r="B253" t="str">
            <v>MDIA3</v>
          </cell>
          <cell r="C253">
            <v>37.04</v>
          </cell>
        </row>
        <row r="254">
          <cell r="B254" t="str">
            <v>MDNE3</v>
          </cell>
          <cell r="C254">
            <v>11.5</v>
          </cell>
        </row>
        <row r="255">
          <cell r="B255" t="str">
            <v>MEAL3</v>
          </cell>
          <cell r="C255">
            <v>3.47</v>
          </cell>
        </row>
        <row r="256">
          <cell r="B256" t="str">
            <v>MERC4</v>
          </cell>
          <cell r="C256">
            <v>11.6</v>
          </cell>
        </row>
        <row r="257">
          <cell r="B257" t="str">
            <v>MGEL3</v>
          </cell>
          <cell r="C257">
            <v>0</v>
          </cell>
        </row>
        <row r="258">
          <cell r="B258" t="str">
            <v>MGEL4</v>
          </cell>
          <cell r="C258">
            <v>5.5</v>
          </cell>
        </row>
        <row r="259">
          <cell r="B259" t="str">
            <v>MGLU3</v>
          </cell>
          <cell r="C259">
            <v>25.8</v>
          </cell>
        </row>
        <row r="260">
          <cell r="B260" t="str">
            <v>MILS3</v>
          </cell>
          <cell r="C260">
            <v>6.65</v>
          </cell>
        </row>
        <row r="261">
          <cell r="B261" t="str">
            <v>MMXM3</v>
          </cell>
          <cell r="C261">
            <v>18</v>
          </cell>
        </row>
        <row r="262">
          <cell r="B262" t="str">
            <v>MNDL3</v>
          </cell>
          <cell r="C262">
            <v>22.35</v>
          </cell>
        </row>
        <row r="263">
          <cell r="B263" t="str">
            <v>MNPR3</v>
          </cell>
          <cell r="C263">
            <v>5.71</v>
          </cell>
        </row>
        <row r="264">
          <cell r="B264" t="str">
            <v>MOAR3</v>
          </cell>
          <cell r="C264">
            <v>207.86</v>
          </cell>
        </row>
        <row r="265">
          <cell r="B265" t="str">
            <v>MOVI3</v>
          </cell>
          <cell r="C265">
            <v>19.32</v>
          </cell>
        </row>
        <row r="266">
          <cell r="B266" t="str">
            <v>MRFG3</v>
          </cell>
          <cell r="C266">
            <v>15.54</v>
          </cell>
        </row>
        <row r="267">
          <cell r="B267" t="str">
            <v>MRVE3</v>
          </cell>
          <cell r="C267">
            <v>18.18</v>
          </cell>
        </row>
        <row r="268">
          <cell r="B268" t="str">
            <v>MSPA4</v>
          </cell>
          <cell r="C268">
            <v>42.1</v>
          </cell>
        </row>
        <row r="269">
          <cell r="B269" t="str">
            <v>MTIG4</v>
          </cell>
          <cell r="C269">
            <v>46</v>
          </cell>
        </row>
        <row r="270">
          <cell r="B270" t="str">
            <v>MTRE3</v>
          </cell>
          <cell r="C270">
            <v>15.05</v>
          </cell>
        </row>
        <row r="271">
          <cell r="B271" t="str">
            <v>MTSA4</v>
          </cell>
          <cell r="C271">
            <v>27.84</v>
          </cell>
        </row>
        <row r="272">
          <cell r="B272" t="str">
            <v>MULT3</v>
          </cell>
          <cell r="C272">
            <v>20.9</v>
          </cell>
        </row>
        <row r="273">
          <cell r="B273" t="str">
            <v>MWET4</v>
          </cell>
          <cell r="C273">
            <v>6.77</v>
          </cell>
        </row>
        <row r="274">
          <cell r="B274" t="str">
            <v>MYPK3</v>
          </cell>
          <cell r="C274">
            <v>14.72</v>
          </cell>
        </row>
        <row r="275">
          <cell r="B275" t="str">
            <v>NEOE3</v>
          </cell>
          <cell r="C275">
            <v>16.989999999999998</v>
          </cell>
        </row>
        <row r="276">
          <cell r="B276" t="str">
            <v>NORD3</v>
          </cell>
          <cell r="C276">
            <v>4.95</v>
          </cell>
        </row>
        <row r="277">
          <cell r="B277" t="str">
            <v>NTCO3</v>
          </cell>
          <cell r="C277">
            <v>48.86</v>
          </cell>
        </row>
        <row r="278">
          <cell r="B278" t="str">
            <v>NUTR3</v>
          </cell>
          <cell r="C278">
            <v>250</v>
          </cell>
        </row>
        <row r="279">
          <cell r="B279" t="str">
            <v>SIMH3</v>
          </cell>
          <cell r="C279">
            <v>28.1</v>
          </cell>
        </row>
        <row r="280">
          <cell r="B280" t="str">
            <v>ODPV3</v>
          </cell>
          <cell r="C280">
            <v>12.84</v>
          </cell>
        </row>
        <row r="281">
          <cell r="B281" t="str">
            <v>OFSA3</v>
          </cell>
          <cell r="C281">
            <v>28.1</v>
          </cell>
        </row>
        <row r="282">
          <cell r="B282" t="str">
            <v>OIBR3</v>
          </cell>
          <cell r="C282">
            <v>1.63</v>
          </cell>
        </row>
        <row r="283">
          <cell r="B283" t="str">
            <v>OIBR4</v>
          </cell>
          <cell r="C283">
            <v>2.25</v>
          </cell>
        </row>
        <row r="284">
          <cell r="B284" t="str">
            <v>OMGE3</v>
          </cell>
          <cell r="C284">
            <v>36.6</v>
          </cell>
        </row>
        <row r="285">
          <cell r="B285" t="str">
            <v>OSXB3</v>
          </cell>
          <cell r="C285">
            <v>16.579999999999998</v>
          </cell>
        </row>
        <row r="286">
          <cell r="B286" t="str">
            <v>PARD3</v>
          </cell>
          <cell r="C286">
            <v>23.2</v>
          </cell>
        </row>
        <row r="287">
          <cell r="B287" t="str">
            <v>PATI3</v>
          </cell>
          <cell r="C287">
            <v>24</v>
          </cell>
        </row>
        <row r="288">
          <cell r="B288" t="str">
            <v>PCAR3</v>
          </cell>
          <cell r="C288">
            <v>66.58</v>
          </cell>
        </row>
        <row r="289">
          <cell r="B289" t="str">
            <v>PDGR3</v>
          </cell>
          <cell r="C289">
            <v>4.08</v>
          </cell>
        </row>
        <row r="290">
          <cell r="B290" t="str">
            <v>PDTC3</v>
          </cell>
          <cell r="C290">
            <v>4.59</v>
          </cell>
        </row>
        <row r="291">
          <cell r="B291" t="str">
            <v>PEAB3</v>
          </cell>
          <cell r="C291">
            <v>59</v>
          </cell>
        </row>
        <row r="292">
          <cell r="B292" t="str">
            <v>PETR3</v>
          </cell>
          <cell r="C292">
            <v>19.3</v>
          </cell>
        </row>
        <row r="293">
          <cell r="B293" t="str">
            <v>PETR4</v>
          </cell>
          <cell r="C293">
            <v>19.329999999999998</v>
          </cell>
        </row>
        <row r="294">
          <cell r="B294" t="str">
            <v>PFRM3</v>
          </cell>
          <cell r="C294">
            <v>5.2</v>
          </cell>
        </row>
        <row r="295">
          <cell r="B295" t="str">
            <v>PINE4</v>
          </cell>
          <cell r="C295">
            <v>2.65</v>
          </cell>
        </row>
        <row r="296">
          <cell r="B296" t="str">
            <v>PLAS3</v>
          </cell>
          <cell r="C296">
            <v>4.82</v>
          </cell>
        </row>
        <row r="297">
          <cell r="B297" t="str">
            <v>PMAM3</v>
          </cell>
          <cell r="C297">
            <v>11.3</v>
          </cell>
        </row>
        <row r="298">
          <cell r="B298" t="str">
            <v>PNVL3</v>
          </cell>
          <cell r="C298">
            <v>22.34</v>
          </cell>
        </row>
        <row r="299">
          <cell r="B299" t="str">
            <v>PNVL4</v>
          </cell>
          <cell r="C299">
            <v>19.899999999999999</v>
          </cell>
        </row>
        <row r="300">
          <cell r="B300" t="str">
            <v>POMO3</v>
          </cell>
          <cell r="C300">
            <v>2.61</v>
          </cell>
        </row>
        <row r="301">
          <cell r="B301" t="str">
            <v>POMO4</v>
          </cell>
          <cell r="C301">
            <v>2.79</v>
          </cell>
        </row>
        <row r="302">
          <cell r="B302" t="str">
            <v>POSI3</v>
          </cell>
          <cell r="C302">
            <v>4.5599999999999996</v>
          </cell>
        </row>
        <row r="303">
          <cell r="B303" t="str">
            <v>PPLA11</v>
          </cell>
          <cell r="C303">
            <v>14.03</v>
          </cell>
        </row>
        <row r="304">
          <cell r="B304" t="str">
            <v>PRIO3</v>
          </cell>
          <cell r="C304">
            <v>35.450000000000003</v>
          </cell>
        </row>
        <row r="305">
          <cell r="B305" t="str">
            <v>PRNR3</v>
          </cell>
          <cell r="C305">
            <v>9.01</v>
          </cell>
        </row>
        <row r="306">
          <cell r="B306" t="str">
            <v>PSSA3</v>
          </cell>
          <cell r="C306">
            <v>48.25</v>
          </cell>
        </row>
        <row r="307">
          <cell r="B307" t="str">
            <v>PSVM11</v>
          </cell>
          <cell r="C307">
            <v>3.63</v>
          </cell>
        </row>
        <row r="308">
          <cell r="B308" t="str">
            <v>PTBL3</v>
          </cell>
          <cell r="C308">
            <v>6.41</v>
          </cell>
        </row>
        <row r="309">
          <cell r="B309" t="str">
            <v>PTNT4</v>
          </cell>
          <cell r="C309">
            <v>4.68</v>
          </cell>
        </row>
        <row r="310">
          <cell r="B310" t="str">
            <v>QUAL3</v>
          </cell>
          <cell r="C310">
            <v>32.15</v>
          </cell>
        </row>
        <row r="311">
          <cell r="B311" t="str">
            <v>RADL3</v>
          </cell>
          <cell r="C311">
            <v>25.91</v>
          </cell>
        </row>
        <row r="312">
          <cell r="B312" t="str">
            <v>RAIL3</v>
          </cell>
          <cell r="C312">
            <v>18.75</v>
          </cell>
        </row>
        <row r="313">
          <cell r="B313" t="str">
            <v>RANI3</v>
          </cell>
          <cell r="C313">
            <v>4.79</v>
          </cell>
        </row>
        <row r="314">
          <cell r="B314" t="str">
            <v>RANI4</v>
          </cell>
          <cell r="C314">
            <v>8</v>
          </cell>
        </row>
        <row r="315">
          <cell r="B315" t="str">
            <v>RAPT4</v>
          </cell>
          <cell r="C315">
            <v>13.78</v>
          </cell>
        </row>
        <row r="316">
          <cell r="B316" t="str">
            <v>RCSL4</v>
          </cell>
          <cell r="C316">
            <v>2.0499999999999998</v>
          </cell>
        </row>
        <row r="317">
          <cell r="B317" t="str">
            <v>RDNI3</v>
          </cell>
          <cell r="C317">
            <v>9.8000000000000007</v>
          </cell>
        </row>
        <row r="318">
          <cell r="B318" t="str">
            <v>RENT3</v>
          </cell>
          <cell r="C318">
            <v>62.27</v>
          </cell>
        </row>
        <row r="319">
          <cell r="B319" t="str">
            <v>RLOG3</v>
          </cell>
          <cell r="C319">
            <v>17.34</v>
          </cell>
        </row>
        <row r="320">
          <cell r="B320" t="str">
            <v>RNEW11</v>
          </cell>
          <cell r="C320">
            <v>12.01</v>
          </cell>
        </row>
        <row r="321">
          <cell r="B321" t="str">
            <v>ROMI3</v>
          </cell>
          <cell r="C321">
            <v>12.9</v>
          </cell>
        </row>
        <row r="322">
          <cell r="B322" t="str">
            <v>RPAD6</v>
          </cell>
          <cell r="C322">
            <v>5.91</v>
          </cell>
        </row>
        <row r="323">
          <cell r="B323" t="str">
            <v>RPMG3</v>
          </cell>
          <cell r="C323">
            <v>2.83</v>
          </cell>
        </row>
        <row r="324">
          <cell r="B324" t="str">
            <v>RSID3</v>
          </cell>
          <cell r="C324">
            <v>5.39</v>
          </cell>
        </row>
        <row r="325">
          <cell r="B325" t="str">
            <v>SANB11</v>
          </cell>
          <cell r="C325">
            <v>30.71</v>
          </cell>
        </row>
        <row r="326">
          <cell r="B326" t="str">
            <v>SANB3</v>
          </cell>
          <cell r="C326">
            <v>14.41</v>
          </cell>
        </row>
        <row r="327">
          <cell r="B327" t="str">
            <v>SANB4</v>
          </cell>
          <cell r="C327">
            <v>16.38</v>
          </cell>
        </row>
        <row r="328">
          <cell r="B328" t="str">
            <v>SAPR11</v>
          </cell>
          <cell r="C328">
            <v>25.89</v>
          </cell>
        </row>
        <row r="329">
          <cell r="B329" t="str">
            <v>SAPR3</v>
          </cell>
          <cell r="C329">
            <v>5.19</v>
          </cell>
        </row>
        <row r="330">
          <cell r="B330" t="str">
            <v>SAPR4</v>
          </cell>
          <cell r="C330">
            <v>5.21</v>
          </cell>
        </row>
        <row r="331">
          <cell r="B331" t="str">
            <v>SBSP3</v>
          </cell>
          <cell r="C331">
            <v>45.15</v>
          </cell>
        </row>
        <row r="332">
          <cell r="B332" t="str">
            <v>SCAR3</v>
          </cell>
          <cell r="C332">
            <v>38.799999999999997</v>
          </cell>
        </row>
        <row r="333">
          <cell r="B333" t="str">
            <v>SEER3</v>
          </cell>
          <cell r="C333">
            <v>14.65</v>
          </cell>
        </row>
        <row r="334">
          <cell r="B334" t="str">
            <v>SGPS3</v>
          </cell>
          <cell r="C334">
            <v>6.72</v>
          </cell>
        </row>
        <row r="335">
          <cell r="B335" t="str">
            <v>SHOW3</v>
          </cell>
          <cell r="C335">
            <v>2.74</v>
          </cell>
        </row>
        <row r="336">
          <cell r="B336" t="str">
            <v>SHUL4</v>
          </cell>
          <cell r="C336">
            <v>13.19</v>
          </cell>
        </row>
        <row r="337">
          <cell r="B337" t="str">
            <v>SLCE3</v>
          </cell>
          <cell r="C337">
            <v>26.73</v>
          </cell>
        </row>
        <row r="338">
          <cell r="B338" t="str">
            <v>SLED3</v>
          </cell>
          <cell r="C338">
            <v>0.9</v>
          </cell>
        </row>
        <row r="339">
          <cell r="B339" t="str">
            <v>SLED4</v>
          </cell>
          <cell r="C339">
            <v>0.63</v>
          </cell>
        </row>
        <row r="340">
          <cell r="B340" t="str">
            <v>SMAL11</v>
          </cell>
          <cell r="C340">
            <v>115.4</v>
          </cell>
        </row>
        <row r="341">
          <cell r="B341" t="str">
            <v>SMLS3</v>
          </cell>
          <cell r="C341">
            <v>16.5</v>
          </cell>
        </row>
        <row r="342">
          <cell r="B342" t="str">
            <v>SMTO3</v>
          </cell>
          <cell r="C342">
            <v>22.8</v>
          </cell>
        </row>
        <row r="343">
          <cell r="B343" t="str">
            <v>SNSY5</v>
          </cell>
          <cell r="C343">
            <v>8.6</v>
          </cell>
        </row>
        <row r="344">
          <cell r="B344" t="str">
            <v>SOND6</v>
          </cell>
          <cell r="C344">
            <v>41.56</v>
          </cell>
        </row>
        <row r="345">
          <cell r="B345" t="str">
            <v>SPRI5</v>
          </cell>
          <cell r="C345">
            <v>8.52</v>
          </cell>
        </row>
        <row r="346">
          <cell r="B346" t="str">
            <v>SQIA3</v>
          </cell>
          <cell r="C346">
            <v>24.2</v>
          </cell>
        </row>
        <row r="347">
          <cell r="B347" t="str">
            <v>STBP3</v>
          </cell>
          <cell r="C347">
            <v>4.32</v>
          </cell>
        </row>
        <row r="348">
          <cell r="B348" t="str">
            <v>SULA11</v>
          </cell>
          <cell r="C348">
            <v>39.979999999999997</v>
          </cell>
        </row>
        <row r="349">
          <cell r="B349" t="str">
            <v>SULA3</v>
          </cell>
          <cell r="C349">
            <v>16.079999999999998</v>
          </cell>
        </row>
        <row r="350">
          <cell r="B350" t="str">
            <v>SULA4</v>
          </cell>
          <cell r="C350">
            <v>11.99</v>
          </cell>
        </row>
        <row r="351">
          <cell r="B351" t="str">
            <v>SUZB3</v>
          </cell>
          <cell r="C351">
            <v>50.59</v>
          </cell>
        </row>
        <row r="352">
          <cell r="B352" t="str">
            <v>TAEE11</v>
          </cell>
          <cell r="C352">
            <v>28.33</v>
          </cell>
        </row>
        <row r="353">
          <cell r="B353" t="str">
            <v>TAEE3</v>
          </cell>
          <cell r="C353">
            <v>9.3699999999999992</v>
          </cell>
        </row>
        <row r="354">
          <cell r="B354" t="str">
            <v>TAEE4</v>
          </cell>
          <cell r="C354">
            <v>9.49</v>
          </cell>
        </row>
        <row r="355">
          <cell r="B355" t="str">
            <v>TASA3</v>
          </cell>
          <cell r="C355">
            <v>7.7</v>
          </cell>
        </row>
        <row r="356">
          <cell r="B356" t="str">
            <v>TASA4</v>
          </cell>
          <cell r="C356">
            <v>8.2899999999999991</v>
          </cell>
        </row>
        <row r="357">
          <cell r="B357" t="str">
            <v>TCNO4</v>
          </cell>
          <cell r="C357">
            <v>1.57</v>
          </cell>
        </row>
        <row r="358">
          <cell r="B358" t="str">
            <v>TCSA3</v>
          </cell>
          <cell r="C358">
            <v>10.14</v>
          </cell>
        </row>
        <row r="359">
          <cell r="B359" t="str">
            <v>TECN3</v>
          </cell>
          <cell r="C359">
            <v>1.04</v>
          </cell>
        </row>
        <row r="360">
          <cell r="B360" t="str">
            <v>TEKA4</v>
          </cell>
          <cell r="C360">
            <v>10.4</v>
          </cell>
        </row>
        <row r="361">
          <cell r="B361" t="str">
            <v>TELB3</v>
          </cell>
          <cell r="C361">
            <v>82.9</v>
          </cell>
        </row>
        <row r="362">
          <cell r="B362" t="str">
            <v>TELB4</v>
          </cell>
          <cell r="C362">
            <v>28</v>
          </cell>
        </row>
        <row r="363">
          <cell r="B363" t="str">
            <v>TEND3</v>
          </cell>
          <cell r="C363">
            <v>30.5</v>
          </cell>
        </row>
        <row r="364">
          <cell r="B364" t="str">
            <v>TESA3</v>
          </cell>
          <cell r="C364">
            <v>16.95</v>
          </cell>
        </row>
        <row r="365">
          <cell r="B365" t="str">
            <v>TGMA3</v>
          </cell>
          <cell r="C365">
            <v>23.44</v>
          </cell>
        </row>
        <row r="366">
          <cell r="B366" t="str">
            <v>TIET11</v>
          </cell>
          <cell r="C366">
            <v>15.05</v>
          </cell>
        </row>
        <row r="367">
          <cell r="B367" t="str">
            <v>TIET3</v>
          </cell>
          <cell r="C367">
            <v>3.02</v>
          </cell>
        </row>
        <row r="368">
          <cell r="B368" t="str">
            <v>TIET4</v>
          </cell>
          <cell r="C368">
            <v>3.01</v>
          </cell>
        </row>
        <row r="369">
          <cell r="B369" t="str">
            <v>TIMS3</v>
          </cell>
          <cell r="C369">
            <v>12.88</v>
          </cell>
        </row>
        <row r="370">
          <cell r="B370" t="str">
            <v>TKNO4</v>
          </cell>
          <cell r="C370">
            <v>38.01</v>
          </cell>
        </row>
        <row r="371">
          <cell r="B371" t="str">
            <v>TOTS3</v>
          </cell>
          <cell r="C371">
            <v>28.88</v>
          </cell>
        </row>
        <row r="372">
          <cell r="B372" t="str">
            <v>TPIS3</v>
          </cell>
          <cell r="C372">
            <v>1.31</v>
          </cell>
        </row>
        <row r="373">
          <cell r="B373" t="str">
            <v>TRIS3</v>
          </cell>
          <cell r="C373">
            <v>12.07</v>
          </cell>
        </row>
        <row r="374">
          <cell r="B374" t="str">
            <v>TRPL4</v>
          </cell>
          <cell r="C374">
            <v>22.19</v>
          </cell>
        </row>
        <row r="375">
          <cell r="B375" t="str">
            <v>TUPY3</v>
          </cell>
          <cell r="C375">
            <v>17.510000000000002</v>
          </cell>
        </row>
        <row r="376">
          <cell r="B376" t="str">
            <v>TXRX4</v>
          </cell>
          <cell r="C376">
            <v>10.050000000000001</v>
          </cell>
        </row>
        <row r="377">
          <cell r="B377" t="str">
            <v>UCAS3</v>
          </cell>
          <cell r="C377">
            <v>4.5999999999999996</v>
          </cell>
        </row>
        <row r="378">
          <cell r="B378" t="str">
            <v>UGPA3</v>
          </cell>
          <cell r="C378">
            <v>18.95</v>
          </cell>
        </row>
        <row r="379">
          <cell r="B379" t="str">
            <v>UNIP3</v>
          </cell>
          <cell r="C379">
            <v>33.9</v>
          </cell>
        </row>
        <row r="380">
          <cell r="B380" t="str">
            <v>UNIP6</v>
          </cell>
          <cell r="C380">
            <v>29.95</v>
          </cell>
        </row>
        <row r="381">
          <cell r="B381" t="str">
            <v>USIM3</v>
          </cell>
          <cell r="C381">
            <v>11.72</v>
          </cell>
        </row>
        <row r="382">
          <cell r="B382" t="str">
            <v>USIM5</v>
          </cell>
          <cell r="C382">
            <v>11.32</v>
          </cell>
        </row>
        <row r="383">
          <cell r="B383" t="str">
            <v>VALE3</v>
          </cell>
          <cell r="C383">
            <v>62.24</v>
          </cell>
        </row>
        <row r="384">
          <cell r="B384" t="str">
            <v>VIVA3</v>
          </cell>
          <cell r="C384">
            <v>25.02</v>
          </cell>
        </row>
        <row r="385">
          <cell r="B385" t="str">
            <v>VIVR3</v>
          </cell>
          <cell r="C385">
            <v>1.26</v>
          </cell>
        </row>
        <row r="386">
          <cell r="B386" t="str">
            <v>VIVT3</v>
          </cell>
          <cell r="C386">
            <v>43.51</v>
          </cell>
        </row>
        <row r="387">
          <cell r="B387" t="str">
            <v>VIVT4</v>
          </cell>
          <cell r="C387">
            <v>43.55</v>
          </cell>
        </row>
        <row r="388">
          <cell r="B388" t="str">
            <v>VLID3</v>
          </cell>
          <cell r="C388">
            <v>8.9</v>
          </cell>
        </row>
        <row r="389">
          <cell r="B389" t="str">
            <v>VULC3</v>
          </cell>
          <cell r="C389">
            <v>7.01</v>
          </cell>
        </row>
        <row r="390">
          <cell r="B390" t="str">
            <v>VVAR3</v>
          </cell>
          <cell r="C390">
            <v>19.37</v>
          </cell>
        </row>
        <row r="391">
          <cell r="B391" t="str">
            <v>WEGE3</v>
          </cell>
          <cell r="C391">
            <v>82.05</v>
          </cell>
        </row>
        <row r="392">
          <cell r="B392" t="str">
            <v>WHRL3</v>
          </cell>
          <cell r="C392">
            <v>6.77</v>
          </cell>
        </row>
        <row r="393">
          <cell r="B393" t="str">
            <v>WHRL4</v>
          </cell>
          <cell r="C393">
            <v>6.91</v>
          </cell>
        </row>
        <row r="394">
          <cell r="B394" t="str">
            <v>WIZS3</v>
          </cell>
          <cell r="C394">
            <v>9.4499999999999993</v>
          </cell>
        </row>
        <row r="395">
          <cell r="B395" t="str">
            <v>WLMM4</v>
          </cell>
          <cell r="C395">
            <v>18.7</v>
          </cell>
        </row>
        <row r="396">
          <cell r="B396" t="str">
            <v>WSON33</v>
          </cell>
          <cell r="C396">
            <v>41.26</v>
          </cell>
        </row>
        <row r="397">
          <cell r="B397" t="str">
            <v>YDUQ3</v>
          </cell>
          <cell r="C397">
            <v>25.81</v>
          </cell>
        </row>
        <row r="399">
          <cell r="B399" t="str">
            <v>ABCP11</v>
          </cell>
          <cell r="C399">
            <v>78.599999999999994</v>
          </cell>
        </row>
        <row r="400">
          <cell r="B400" t="str">
            <v>AFCR11</v>
          </cell>
          <cell r="C400">
            <v>107</v>
          </cell>
        </row>
        <row r="401">
          <cell r="B401" t="str">
            <v>ALMI11</v>
          </cell>
          <cell r="C401">
            <v>1194.23</v>
          </cell>
        </row>
        <row r="402">
          <cell r="B402" t="str">
            <v>ALZR11</v>
          </cell>
          <cell r="C402">
            <v>134.68</v>
          </cell>
        </row>
        <row r="403">
          <cell r="B403" t="str">
            <v>ANCR11B</v>
          </cell>
          <cell r="C403">
            <v>3097.5</v>
          </cell>
        </row>
        <row r="404">
          <cell r="B404" t="str">
            <v>AQLL11</v>
          </cell>
          <cell r="C404">
            <v>400</v>
          </cell>
        </row>
        <row r="405">
          <cell r="B405" t="str">
            <v>ARCT11</v>
          </cell>
          <cell r="C405">
            <v>1148</v>
          </cell>
        </row>
        <row r="406">
          <cell r="B406" t="str">
            <v>RZTR11</v>
          </cell>
          <cell r="C406">
            <v>100.47</v>
          </cell>
        </row>
        <row r="407">
          <cell r="B407" t="str">
            <v>ARRI11</v>
          </cell>
          <cell r="C407">
            <v>89</v>
          </cell>
        </row>
        <row r="408">
          <cell r="B408" t="str">
            <v>HCTR11</v>
          </cell>
          <cell r="C408">
            <v>138.4</v>
          </cell>
        </row>
        <row r="409">
          <cell r="B409" t="str">
            <v>ATSA11</v>
          </cell>
          <cell r="C409">
            <v>109.9</v>
          </cell>
        </row>
        <row r="410">
          <cell r="B410" t="str">
            <v>BARI11</v>
          </cell>
          <cell r="C410">
            <v>104.86</v>
          </cell>
        </row>
        <row r="411">
          <cell r="B411" t="str">
            <v>BBFI11B</v>
          </cell>
          <cell r="C411">
            <v>2560</v>
          </cell>
        </row>
        <row r="412">
          <cell r="B412" t="str">
            <v>BBPO11</v>
          </cell>
          <cell r="C412">
            <v>139.38999999999999</v>
          </cell>
        </row>
        <row r="413">
          <cell r="B413" t="str">
            <v>BBRC11</v>
          </cell>
          <cell r="C413">
            <v>146.63999999999999</v>
          </cell>
        </row>
        <row r="414">
          <cell r="B414" t="str">
            <v>BBVJ11</v>
          </cell>
          <cell r="C414">
            <v>62.5</v>
          </cell>
        </row>
        <row r="415">
          <cell r="B415" t="str">
            <v>BCFF11</v>
          </cell>
          <cell r="C415">
            <v>90.06</v>
          </cell>
        </row>
        <row r="416">
          <cell r="B416" t="str">
            <v>BCIA11</v>
          </cell>
          <cell r="C416">
            <v>122.75</v>
          </cell>
        </row>
        <row r="417">
          <cell r="B417" t="str">
            <v>BCRI11</v>
          </cell>
          <cell r="C417">
            <v>107.7</v>
          </cell>
        </row>
        <row r="418">
          <cell r="B418" t="str">
            <v>BICR11</v>
          </cell>
          <cell r="C418">
            <v>100.4</v>
          </cell>
        </row>
        <row r="419">
          <cell r="B419" t="str">
            <v>BLCP11</v>
          </cell>
          <cell r="C419">
            <v>102</v>
          </cell>
        </row>
        <row r="420">
          <cell r="B420" t="str">
            <v>BLMO11</v>
          </cell>
          <cell r="C420">
            <v>0</v>
          </cell>
        </row>
        <row r="421">
          <cell r="B421" t="str">
            <v>BMLC11B</v>
          </cell>
          <cell r="C421">
            <v>96.4</v>
          </cell>
        </row>
        <row r="422">
          <cell r="B422" t="str">
            <v>BNFS11</v>
          </cell>
          <cell r="C422">
            <v>123.01</v>
          </cell>
        </row>
        <row r="423">
          <cell r="B423" t="str">
            <v>BPFF11</v>
          </cell>
          <cell r="C423">
            <v>84.1</v>
          </cell>
        </row>
        <row r="424">
          <cell r="B424" t="str">
            <v>BPML11</v>
          </cell>
          <cell r="C424">
            <v>99.51</v>
          </cell>
        </row>
        <row r="425">
          <cell r="B425" t="str">
            <v>BPRP11</v>
          </cell>
          <cell r="C425">
            <v>127.46</v>
          </cell>
        </row>
        <row r="426">
          <cell r="B426" t="str">
            <v>BRCO11</v>
          </cell>
          <cell r="C426">
            <v>121</v>
          </cell>
        </row>
        <row r="427">
          <cell r="B427" t="str">
            <v>BRCR11</v>
          </cell>
          <cell r="C427">
            <v>90.5</v>
          </cell>
        </row>
        <row r="428">
          <cell r="B428" t="str">
            <v>BREV11</v>
          </cell>
          <cell r="C428">
            <v>105.7</v>
          </cell>
        </row>
        <row r="429">
          <cell r="B429" t="str">
            <v>BRIM11</v>
          </cell>
          <cell r="C429">
            <v>910</v>
          </cell>
        </row>
        <row r="430">
          <cell r="B430" t="str">
            <v>BTCR11</v>
          </cell>
          <cell r="C430">
            <v>83.1</v>
          </cell>
        </row>
        <row r="431">
          <cell r="B431" t="str">
            <v>BTLG11</v>
          </cell>
          <cell r="C431">
            <v>104.46</v>
          </cell>
        </row>
        <row r="432">
          <cell r="B432" t="str">
            <v>BZLI11</v>
          </cell>
          <cell r="C432">
            <v>14.7</v>
          </cell>
        </row>
        <row r="433">
          <cell r="B433" t="str">
            <v>CARE11</v>
          </cell>
          <cell r="C433">
            <v>0.8</v>
          </cell>
        </row>
        <row r="434">
          <cell r="B434" t="str">
            <v>CBOP11</v>
          </cell>
          <cell r="C434">
            <v>79.849999999999994</v>
          </cell>
        </row>
        <row r="435">
          <cell r="B435" t="str">
            <v>CEOC11</v>
          </cell>
          <cell r="C435">
            <v>72.489999999999995</v>
          </cell>
        </row>
        <row r="436">
          <cell r="B436" t="str">
            <v>CNES11</v>
          </cell>
          <cell r="C436">
            <v>65.7</v>
          </cell>
        </row>
        <row r="437">
          <cell r="B437" t="str">
            <v>CPFF11</v>
          </cell>
          <cell r="C437">
            <v>78.430000000000007</v>
          </cell>
        </row>
        <row r="438">
          <cell r="B438" t="str">
            <v>CPTS11</v>
          </cell>
          <cell r="C438">
            <v>98.9</v>
          </cell>
        </row>
        <row r="439">
          <cell r="B439" t="str">
            <v>CRFF11</v>
          </cell>
          <cell r="C439">
            <v>80</v>
          </cell>
        </row>
        <row r="440">
          <cell r="B440" t="str">
            <v>CTXT11</v>
          </cell>
          <cell r="C440">
            <v>48.03</v>
          </cell>
        </row>
        <row r="441">
          <cell r="B441" t="str">
            <v>CVBI11</v>
          </cell>
          <cell r="C441">
            <v>96</v>
          </cell>
        </row>
        <row r="442">
          <cell r="B442" t="str">
            <v>CXCE11B</v>
          </cell>
          <cell r="C442">
            <v>102.02</v>
          </cell>
        </row>
        <row r="443">
          <cell r="B443" t="str">
            <v>CXRI11</v>
          </cell>
          <cell r="C443">
            <v>163.9</v>
          </cell>
        </row>
        <row r="444">
          <cell r="B444" t="str">
            <v>CXTL11</v>
          </cell>
          <cell r="C444">
            <v>353.32</v>
          </cell>
        </row>
        <row r="445">
          <cell r="B445" t="str">
            <v>DMAC11</v>
          </cell>
          <cell r="C445">
            <v>351.17</v>
          </cell>
        </row>
        <row r="446">
          <cell r="B446" t="str">
            <v>DOMC11</v>
          </cell>
        </row>
        <row r="447">
          <cell r="B447" t="str">
            <v>DOVL11B</v>
          </cell>
          <cell r="C447">
            <v>0</v>
          </cell>
        </row>
        <row r="448">
          <cell r="B448" t="str">
            <v>DRIT11B</v>
          </cell>
          <cell r="C448">
            <v>145.58000000000001</v>
          </cell>
        </row>
        <row r="449">
          <cell r="B449" t="str">
            <v>EDFO11B</v>
          </cell>
          <cell r="C449">
            <v>255</v>
          </cell>
        </row>
        <row r="450">
          <cell r="B450" t="str">
            <v>EDGA11</v>
          </cell>
          <cell r="C450">
            <v>30.35</v>
          </cell>
        </row>
        <row r="451">
          <cell r="B451" t="str">
            <v>EURO11</v>
          </cell>
          <cell r="C451">
            <v>214.66</v>
          </cell>
        </row>
        <row r="452">
          <cell r="B452" t="str">
            <v>FAED11</v>
          </cell>
          <cell r="C452">
            <v>208.03</v>
          </cell>
        </row>
        <row r="453">
          <cell r="B453" t="str">
            <v>FAMB11B</v>
          </cell>
          <cell r="C453">
            <v>3090</v>
          </cell>
        </row>
        <row r="454">
          <cell r="B454" t="str">
            <v>FCFL11</v>
          </cell>
          <cell r="C454">
            <v>118.8</v>
          </cell>
        </row>
        <row r="455">
          <cell r="B455" t="str">
            <v>FEXC11</v>
          </cell>
          <cell r="C455">
            <v>97.03</v>
          </cell>
        </row>
        <row r="456">
          <cell r="B456" t="str">
            <v>FIGS11</v>
          </cell>
          <cell r="C456">
            <v>63.52</v>
          </cell>
        </row>
        <row r="457">
          <cell r="B457" t="str">
            <v>FIIB11</v>
          </cell>
          <cell r="C457">
            <v>519.6</v>
          </cell>
        </row>
        <row r="458">
          <cell r="B458" t="str">
            <v>FIIP11B</v>
          </cell>
          <cell r="C458">
            <v>190.99</v>
          </cell>
        </row>
        <row r="459">
          <cell r="B459" t="str">
            <v>FISC11</v>
          </cell>
          <cell r="C459">
            <v>1608.87</v>
          </cell>
        </row>
        <row r="460">
          <cell r="B460" t="str">
            <v>FISD11</v>
          </cell>
          <cell r="C460">
            <v>0</v>
          </cell>
        </row>
        <row r="461">
          <cell r="B461" t="str">
            <v>FIVN11</v>
          </cell>
          <cell r="C461">
            <v>4</v>
          </cell>
        </row>
        <row r="462">
          <cell r="B462" t="str">
            <v>FLMA11</v>
          </cell>
          <cell r="C462">
            <v>3.01</v>
          </cell>
        </row>
        <row r="463">
          <cell r="B463" t="str">
            <v>FLRP11</v>
          </cell>
          <cell r="C463">
            <v>1329.96</v>
          </cell>
        </row>
        <row r="464">
          <cell r="B464" t="str">
            <v>FMOF11</v>
          </cell>
          <cell r="C464">
            <v>86.11</v>
          </cell>
        </row>
        <row r="465">
          <cell r="B465" t="str">
            <v>FPAB11</v>
          </cell>
          <cell r="C465">
            <v>307</v>
          </cell>
        </row>
        <row r="466">
          <cell r="B466" t="str">
            <v>RECR11</v>
          </cell>
          <cell r="C466">
            <v>96.65</v>
          </cell>
        </row>
        <row r="467">
          <cell r="B467" t="str">
            <v>FTCE11B</v>
          </cell>
          <cell r="C467">
            <v>2950.01</v>
          </cell>
        </row>
        <row r="468">
          <cell r="B468" t="str">
            <v>FVBI11</v>
          </cell>
          <cell r="C468">
            <v>68.989999999999995</v>
          </cell>
        </row>
        <row r="469">
          <cell r="B469" t="str">
            <v>FVPQ11</v>
          </cell>
          <cell r="C469">
            <v>155</v>
          </cell>
        </row>
        <row r="470">
          <cell r="B470" t="str">
            <v>GCFF11</v>
          </cell>
          <cell r="C470">
            <v>102</v>
          </cell>
        </row>
        <row r="471">
          <cell r="B471" t="str">
            <v>GGRC11</v>
          </cell>
          <cell r="C471">
            <v>149.15</v>
          </cell>
        </row>
        <row r="472">
          <cell r="B472" t="str">
            <v>GRLV11</v>
          </cell>
          <cell r="C472">
            <v>139.4</v>
          </cell>
        </row>
        <row r="473">
          <cell r="B473" t="str">
            <v>GSFI11</v>
          </cell>
          <cell r="C473">
            <v>2.6</v>
          </cell>
        </row>
        <row r="474">
          <cell r="B474" t="str">
            <v>GTWR11</v>
          </cell>
          <cell r="C474">
            <v>118.7</v>
          </cell>
        </row>
        <row r="475">
          <cell r="B475" t="str">
            <v>HABT11</v>
          </cell>
          <cell r="C475">
            <v>114.94</v>
          </cell>
        </row>
        <row r="476">
          <cell r="B476" t="str">
            <v>HBRH11</v>
          </cell>
          <cell r="C476">
            <v>96.8</v>
          </cell>
        </row>
        <row r="477">
          <cell r="B477" t="str">
            <v>HBTT11</v>
          </cell>
        </row>
        <row r="478">
          <cell r="B478" t="str">
            <v>HCRI11</v>
          </cell>
          <cell r="C478">
            <v>437.74</v>
          </cell>
        </row>
        <row r="479">
          <cell r="B479" t="str">
            <v>HCTR11</v>
          </cell>
          <cell r="C479">
            <v>138.4</v>
          </cell>
        </row>
        <row r="480">
          <cell r="B480" t="str">
            <v>HFOF11</v>
          </cell>
          <cell r="C480">
            <v>103.99</v>
          </cell>
        </row>
        <row r="481">
          <cell r="B481" t="str">
            <v>HGBS11</v>
          </cell>
          <cell r="C481">
            <v>209</v>
          </cell>
        </row>
        <row r="482">
          <cell r="B482" t="str">
            <v>HGCR11</v>
          </cell>
          <cell r="C482">
            <v>101.02</v>
          </cell>
        </row>
        <row r="483">
          <cell r="B483" t="str">
            <v>HGFF11</v>
          </cell>
          <cell r="C483">
            <v>97.18</v>
          </cell>
        </row>
        <row r="484">
          <cell r="B484" t="str">
            <v>HGLG11</v>
          </cell>
          <cell r="C484">
            <v>173.6</v>
          </cell>
        </row>
        <row r="485">
          <cell r="B485" t="str">
            <v>HGPO11</v>
          </cell>
          <cell r="C485">
            <v>224.21</v>
          </cell>
        </row>
        <row r="486">
          <cell r="B486" t="str">
            <v>HGRE11</v>
          </cell>
          <cell r="C486">
            <v>150.5</v>
          </cell>
        </row>
        <row r="487">
          <cell r="B487" t="str">
            <v>HGRU11</v>
          </cell>
          <cell r="C487">
            <v>128.01</v>
          </cell>
        </row>
        <row r="488">
          <cell r="B488" t="str">
            <v>HLOG11</v>
          </cell>
          <cell r="C488">
            <v>117.48</v>
          </cell>
        </row>
        <row r="489">
          <cell r="B489" t="str">
            <v>HMOC11</v>
          </cell>
          <cell r="C489">
            <v>230.1</v>
          </cell>
        </row>
        <row r="490">
          <cell r="B490" t="str">
            <v>HOSI11</v>
          </cell>
          <cell r="C490">
            <v>84.85</v>
          </cell>
        </row>
        <row r="491">
          <cell r="B491" t="str">
            <v>HPDP11</v>
          </cell>
          <cell r="C491">
            <v>87</v>
          </cell>
        </row>
        <row r="492">
          <cell r="B492" t="str">
            <v>HRDF11</v>
          </cell>
          <cell r="C492">
            <v>1.9</v>
          </cell>
        </row>
        <row r="493">
          <cell r="B493" t="str">
            <v>HSML11</v>
          </cell>
          <cell r="C493">
            <v>93.8</v>
          </cell>
        </row>
        <row r="494">
          <cell r="B494" t="str">
            <v>HTMX11</v>
          </cell>
          <cell r="C494">
            <v>120.01</v>
          </cell>
        </row>
        <row r="495">
          <cell r="B495" t="str">
            <v>HUSC11</v>
          </cell>
          <cell r="C495">
            <v>149.5</v>
          </cell>
        </row>
        <row r="496">
          <cell r="B496" t="str">
            <v>HUSI11</v>
          </cell>
          <cell r="C496">
            <v>981</v>
          </cell>
        </row>
        <row r="497">
          <cell r="B497" t="str">
            <v>IFIE11</v>
          </cell>
          <cell r="C497">
            <v>99.18</v>
          </cell>
        </row>
        <row r="498">
          <cell r="B498" t="str">
            <v>IRDM11</v>
          </cell>
          <cell r="C498">
            <v>127.84</v>
          </cell>
        </row>
        <row r="499">
          <cell r="B499" t="str">
            <v>JPPA11</v>
          </cell>
          <cell r="C499">
            <v>98.35</v>
          </cell>
        </row>
        <row r="500">
          <cell r="B500" t="str">
            <v>JPPC11</v>
          </cell>
          <cell r="C500">
            <v>0</v>
          </cell>
        </row>
        <row r="501">
          <cell r="B501" t="str">
            <v>JRDM11</v>
          </cell>
          <cell r="C501">
            <v>76.45</v>
          </cell>
        </row>
        <row r="502">
          <cell r="B502" t="str">
            <v>JSRE11</v>
          </cell>
          <cell r="C502">
            <v>97.55</v>
          </cell>
        </row>
        <row r="503">
          <cell r="B503" t="str">
            <v>KFOF11</v>
          </cell>
          <cell r="C503">
            <v>110.8</v>
          </cell>
        </row>
        <row r="504">
          <cell r="B504" t="str">
            <v>KINP11</v>
          </cell>
          <cell r="C504">
            <v>13.95</v>
          </cell>
        </row>
        <row r="505">
          <cell r="B505" t="str">
            <v>KNCR11</v>
          </cell>
          <cell r="C505">
            <v>92.28</v>
          </cell>
        </row>
        <row r="506">
          <cell r="B506" t="str">
            <v>KNHY11</v>
          </cell>
          <cell r="C506">
            <v>110.01</v>
          </cell>
        </row>
        <row r="507">
          <cell r="B507" t="str">
            <v>KNIP11</v>
          </cell>
          <cell r="C507">
            <v>108.7</v>
          </cell>
        </row>
        <row r="508">
          <cell r="B508" t="str">
            <v>KNRE11</v>
          </cell>
          <cell r="C508">
            <v>4.12</v>
          </cell>
        </row>
        <row r="509">
          <cell r="B509" t="str">
            <v>KNRI11</v>
          </cell>
          <cell r="C509">
            <v>166.85</v>
          </cell>
        </row>
        <row r="510">
          <cell r="B510" t="str">
            <v>LASC11</v>
          </cell>
          <cell r="C510">
            <v>99.28</v>
          </cell>
        </row>
        <row r="511">
          <cell r="B511" t="str">
            <v>LATR11B</v>
          </cell>
          <cell r="C511">
            <v>170</v>
          </cell>
        </row>
        <row r="512">
          <cell r="B512" t="str">
            <v>LFTT11</v>
          </cell>
          <cell r="C512">
            <v>102</v>
          </cell>
        </row>
        <row r="513">
          <cell r="B513" t="str">
            <v>LGCP11</v>
          </cell>
          <cell r="C513">
            <v>100.57</v>
          </cell>
        </row>
        <row r="514">
          <cell r="B514" t="str">
            <v>LOFT11B</v>
          </cell>
          <cell r="C514">
            <v>57.15</v>
          </cell>
        </row>
        <row r="515">
          <cell r="B515" t="str">
            <v>LOFT13B</v>
          </cell>
          <cell r="C515">
            <v>104.3</v>
          </cell>
        </row>
        <row r="516">
          <cell r="B516" t="str">
            <v>LUGG11</v>
          </cell>
          <cell r="C516">
            <v>106.56</v>
          </cell>
        </row>
        <row r="517">
          <cell r="B517" t="str">
            <v>LVBI11</v>
          </cell>
          <cell r="C517">
            <v>121.05</v>
          </cell>
        </row>
        <row r="518">
          <cell r="B518" t="str">
            <v>MALL11</v>
          </cell>
          <cell r="C518">
            <v>94</v>
          </cell>
        </row>
        <row r="519">
          <cell r="B519" t="str">
            <v>MAXR11</v>
          </cell>
          <cell r="C519">
            <v>1990</v>
          </cell>
        </row>
        <row r="520">
          <cell r="B520" t="str">
            <v>MBRF11</v>
          </cell>
          <cell r="C520">
            <v>1279.98</v>
          </cell>
        </row>
        <row r="521">
          <cell r="B521" t="str">
            <v>MCCI11</v>
          </cell>
          <cell r="C521">
            <v>103</v>
          </cell>
        </row>
        <row r="522">
          <cell r="B522" t="str">
            <v>MFAI11</v>
          </cell>
          <cell r="C522">
            <v>117.88</v>
          </cell>
        </row>
        <row r="523">
          <cell r="B523" t="str">
            <v>MFII11</v>
          </cell>
          <cell r="C523">
            <v>129.65</v>
          </cell>
        </row>
        <row r="524">
          <cell r="B524" t="str">
            <v>MGFF11</v>
          </cell>
          <cell r="C524">
            <v>88.2</v>
          </cell>
        </row>
        <row r="525">
          <cell r="B525" t="str">
            <v>MGHT11</v>
          </cell>
          <cell r="C525">
            <v>100</v>
          </cell>
        </row>
        <row r="526">
          <cell r="B526" t="str">
            <v>MORE11</v>
          </cell>
          <cell r="C526">
            <v>111.01</v>
          </cell>
        </row>
        <row r="527">
          <cell r="B527" t="str">
            <v>MXRF11</v>
          </cell>
          <cell r="C527">
            <v>10.61</v>
          </cell>
        </row>
        <row r="528">
          <cell r="B528" t="str">
            <v>NCHB11</v>
          </cell>
          <cell r="C528">
            <v>93.84</v>
          </cell>
        </row>
        <row r="529">
          <cell r="B529" t="str">
            <v>NEWL11</v>
          </cell>
          <cell r="C529">
            <v>103.99</v>
          </cell>
        </row>
        <row r="530">
          <cell r="B530" t="str">
            <v>NEWU11</v>
          </cell>
          <cell r="C530">
            <v>45.6</v>
          </cell>
        </row>
        <row r="531">
          <cell r="B531" t="str">
            <v>NPAR11</v>
          </cell>
          <cell r="C531">
            <v>110.09</v>
          </cell>
        </row>
        <row r="532">
          <cell r="B532" t="str">
            <v>NSLU11</v>
          </cell>
          <cell r="C532">
            <v>279.5</v>
          </cell>
        </row>
        <row r="533">
          <cell r="B533" t="str">
            <v>NVHO11</v>
          </cell>
          <cell r="C533">
            <v>12.46</v>
          </cell>
        </row>
        <row r="534">
          <cell r="B534" t="str">
            <v>NVIF11B</v>
          </cell>
          <cell r="C534">
            <v>0</v>
          </cell>
        </row>
        <row r="535">
          <cell r="B535" t="str">
            <v>ONEF11</v>
          </cell>
          <cell r="C535">
            <v>146</v>
          </cell>
        </row>
        <row r="536">
          <cell r="B536" t="str">
            <v>ORPD11</v>
          </cell>
          <cell r="C536">
            <v>89</v>
          </cell>
        </row>
        <row r="537">
          <cell r="B537" t="str">
            <v>OUCY11</v>
          </cell>
          <cell r="C537">
            <v>81</v>
          </cell>
        </row>
        <row r="538">
          <cell r="B538" t="str">
            <v>OUFF11</v>
          </cell>
          <cell r="C538">
            <v>84.25</v>
          </cell>
        </row>
        <row r="539">
          <cell r="B539" t="str">
            <v>OUJP11</v>
          </cell>
          <cell r="C539">
            <v>104</v>
          </cell>
        </row>
        <row r="540">
          <cell r="B540" t="str">
            <v>OULG11</v>
          </cell>
          <cell r="C540">
            <v>91.13</v>
          </cell>
        </row>
        <row r="541">
          <cell r="B541" t="str">
            <v>PABY11</v>
          </cell>
          <cell r="C541">
            <v>15.32</v>
          </cell>
        </row>
        <row r="542">
          <cell r="B542" t="str">
            <v>PATC11</v>
          </cell>
          <cell r="C542">
            <v>88</v>
          </cell>
        </row>
        <row r="543">
          <cell r="B543" t="str">
            <v>PBLV11</v>
          </cell>
          <cell r="C543">
            <v>0</v>
          </cell>
        </row>
        <row r="544">
          <cell r="B544" t="str">
            <v>PLCR11</v>
          </cell>
          <cell r="C544">
            <v>84.3</v>
          </cell>
        </row>
        <row r="545">
          <cell r="B545" t="str">
            <v>PLRI11</v>
          </cell>
          <cell r="C545">
            <v>40.5</v>
          </cell>
        </row>
        <row r="546">
          <cell r="B546" t="str">
            <v>PORD11</v>
          </cell>
          <cell r="C546">
            <v>100</v>
          </cell>
        </row>
        <row r="547">
          <cell r="B547" t="str">
            <v>PQAG11</v>
          </cell>
          <cell r="C547">
            <v>655</v>
          </cell>
        </row>
        <row r="548">
          <cell r="B548" t="str">
            <v>PQDP11</v>
          </cell>
          <cell r="C548">
            <v>3050</v>
          </cell>
        </row>
        <row r="549">
          <cell r="B549" t="str">
            <v>PRSN11B</v>
          </cell>
          <cell r="C549">
            <v>0.9</v>
          </cell>
        </row>
        <row r="550">
          <cell r="B550" t="str">
            <v>PRSV11</v>
          </cell>
          <cell r="C550">
            <v>385</v>
          </cell>
        </row>
        <row r="551">
          <cell r="B551" t="str">
            <v>PRTS11</v>
          </cell>
          <cell r="C551">
            <v>0</v>
          </cell>
        </row>
        <row r="552">
          <cell r="B552" t="str">
            <v>PVBI11</v>
          </cell>
          <cell r="C552">
            <v>98.98</v>
          </cell>
        </row>
        <row r="553">
          <cell r="B553" t="str">
            <v>QAGR11</v>
          </cell>
          <cell r="C553">
            <v>86.5</v>
          </cell>
        </row>
        <row r="554">
          <cell r="B554" t="str">
            <v>QMFF11</v>
          </cell>
          <cell r="C554">
            <v>99.9</v>
          </cell>
        </row>
        <row r="555">
          <cell r="B555" t="str">
            <v>RBBV11</v>
          </cell>
          <cell r="C555">
            <v>91.3</v>
          </cell>
        </row>
        <row r="556">
          <cell r="B556" t="str">
            <v>RBCO11</v>
          </cell>
          <cell r="C556">
            <v>85.21</v>
          </cell>
        </row>
        <row r="557">
          <cell r="B557" t="str">
            <v>RBDS11</v>
          </cell>
          <cell r="C557">
            <v>29.49</v>
          </cell>
        </row>
        <row r="558">
          <cell r="B558" t="str">
            <v>RBED11</v>
          </cell>
          <cell r="C558">
            <v>163.11000000000001</v>
          </cell>
        </row>
        <row r="559">
          <cell r="B559" t="str">
            <v>RBFF11</v>
          </cell>
          <cell r="C559">
            <v>73.290000000000006</v>
          </cell>
        </row>
        <row r="560">
          <cell r="B560" t="str">
            <v>RBGS11</v>
          </cell>
          <cell r="C560">
            <v>38.9</v>
          </cell>
        </row>
        <row r="561">
          <cell r="B561" t="str">
            <v>RBIR11</v>
          </cell>
          <cell r="C561">
            <v>80.84</v>
          </cell>
        </row>
        <row r="562">
          <cell r="B562" t="str">
            <v>RBIV11</v>
          </cell>
          <cell r="C562">
            <v>83</v>
          </cell>
        </row>
        <row r="563">
          <cell r="B563" t="str">
            <v>RBRD11</v>
          </cell>
          <cell r="C563">
            <v>70.709999999999994</v>
          </cell>
        </row>
        <row r="564">
          <cell r="B564" t="str">
            <v>RBRF11</v>
          </cell>
          <cell r="C564">
            <v>98.45</v>
          </cell>
        </row>
        <row r="565">
          <cell r="B565" t="str">
            <v>RBRL11</v>
          </cell>
          <cell r="C565">
            <v>112</v>
          </cell>
        </row>
        <row r="566">
          <cell r="B566" t="str">
            <v>RBRM11</v>
          </cell>
          <cell r="C566">
            <v>160000</v>
          </cell>
        </row>
        <row r="567">
          <cell r="B567" t="str">
            <v>RBRP11</v>
          </cell>
          <cell r="C567">
            <v>93.4</v>
          </cell>
        </row>
        <row r="568">
          <cell r="B568" t="str">
            <v>RBRR11</v>
          </cell>
          <cell r="C568">
            <v>102.04</v>
          </cell>
        </row>
        <row r="569">
          <cell r="B569" t="str">
            <v>RBRY11</v>
          </cell>
          <cell r="C569">
            <v>103.99</v>
          </cell>
        </row>
        <row r="570">
          <cell r="B570" t="str">
            <v>RBTS11</v>
          </cell>
          <cell r="C570">
            <v>0</v>
          </cell>
        </row>
        <row r="571">
          <cell r="B571" t="str">
            <v>RBVA11</v>
          </cell>
          <cell r="C571">
            <v>120.28</v>
          </cell>
        </row>
        <row r="572">
          <cell r="B572" t="str">
            <v>RBVO11</v>
          </cell>
          <cell r="C572">
            <v>22.35</v>
          </cell>
        </row>
        <row r="573">
          <cell r="B573" t="str">
            <v>RCFA11</v>
          </cell>
          <cell r="C573">
            <v>0.76</v>
          </cell>
        </row>
        <row r="574">
          <cell r="B574" t="str">
            <v>RCFF11</v>
          </cell>
          <cell r="C574">
            <v>97</v>
          </cell>
        </row>
        <row r="575">
          <cell r="B575" t="str">
            <v>RCRB11</v>
          </cell>
          <cell r="C575">
            <v>175</v>
          </cell>
        </row>
        <row r="576">
          <cell r="B576" t="str">
            <v>RDPD11</v>
          </cell>
          <cell r="C576">
            <v>80.77</v>
          </cell>
        </row>
        <row r="577">
          <cell r="B577" t="str">
            <v>RECT11</v>
          </cell>
          <cell r="C577">
            <v>96.05</v>
          </cell>
        </row>
        <row r="578">
          <cell r="B578" t="str">
            <v>REIT11</v>
          </cell>
          <cell r="C578">
            <v>1150</v>
          </cell>
        </row>
        <row r="579">
          <cell r="B579" t="str">
            <v>RFOF11</v>
          </cell>
          <cell r="C579">
            <v>84.53</v>
          </cell>
        </row>
        <row r="580">
          <cell r="B580" t="str">
            <v>RNDP11</v>
          </cell>
          <cell r="C580">
            <v>800</v>
          </cell>
        </row>
        <row r="581">
          <cell r="B581" t="str">
            <v>RNGO11</v>
          </cell>
          <cell r="C581">
            <v>71.319999999999993</v>
          </cell>
        </row>
        <row r="582">
          <cell r="B582" t="str">
            <v>RSPD11</v>
          </cell>
          <cell r="C582">
            <v>0</v>
          </cell>
        </row>
        <row r="583">
          <cell r="B583" t="str">
            <v>RVBI11</v>
          </cell>
          <cell r="C583">
            <v>92.5</v>
          </cell>
        </row>
        <row r="584">
          <cell r="B584" t="str">
            <v>SADI11</v>
          </cell>
          <cell r="C584">
            <v>82.8</v>
          </cell>
        </row>
        <row r="585">
          <cell r="B585" t="str">
            <v>SAIC11B</v>
          </cell>
          <cell r="C585">
            <v>41</v>
          </cell>
        </row>
        <row r="586">
          <cell r="B586" t="str">
            <v>SARE11</v>
          </cell>
          <cell r="C586">
            <v>95.4</v>
          </cell>
        </row>
        <row r="587">
          <cell r="B587" t="str">
            <v>SCPF11</v>
          </cell>
          <cell r="C587">
            <v>9.07</v>
          </cell>
        </row>
        <row r="588">
          <cell r="B588" t="str">
            <v>SDIL11</v>
          </cell>
          <cell r="C588">
            <v>100.99</v>
          </cell>
        </row>
        <row r="589">
          <cell r="B589" t="str">
            <v>SFND11</v>
          </cell>
          <cell r="C589">
            <v>0</v>
          </cell>
        </row>
        <row r="590">
          <cell r="B590" t="str">
            <v>SHDP11B</v>
          </cell>
          <cell r="C590">
            <v>0</v>
          </cell>
        </row>
        <row r="591">
          <cell r="B591" t="str">
            <v>SHOP11</v>
          </cell>
          <cell r="C591">
            <v>0</v>
          </cell>
        </row>
        <row r="592">
          <cell r="B592" t="str">
            <v>SHPH11</v>
          </cell>
          <cell r="C592">
            <v>887</v>
          </cell>
        </row>
        <row r="593">
          <cell r="B593" t="str">
            <v>SPAF11</v>
          </cell>
          <cell r="C593">
            <v>0</v>
          </cell>
        </row>
        <row r="594">
          <cell r="B594" t="str">
            <v>SPTW11</v>
          </cell>
          <cell r="C594">
            <v>90.2</v>
          </cell>
        </row>
        <row r="595">
          <cell r="B595" t="str">
            <v>STRX11</v>
          </cell>
          <cell r="C595">
            <v>0</v>
          </cell>
        </row>
        <row r="596">
          <cell r="B596" t="str">
            <v>TBOF11</v>
          </cell>
          <cell r="C596">
            <v>0</v>
          </cell>
        </row>
        <row r="597">
          <cell r="B597" t="str">
            <v>TCPF11</v>
          </cell>
          <cell r="C597">
            <v>0</v>
          </cell>
        </row>
        <row r="598">
          <cell r="B598" t="str">
            <v>TEPP11</v>
          </cell>
          <cell r="C598">
            <v>91</v>
          </cell>
        </row>
        <row r="599">
          <cell r="B599" t="str">
            <v>TGAR11</v>
          </cell>
          <cell r="C599">
            <v>134.66999999999999</v>
          </cell>
        </row>
        <row r="600">
          <cell r="B600" t="str">
            <v>THRA11</v>
          </cell>
          <cell r="C600">
            <v>132.77000000000001</v>
          </cell>
        </row>
        <row r="601">
          <cell r="B601" t="str">
            <v>TORD11</v>
          </cell>
          <cell r="C601">
            <v>10.64</v>
          </cell>
        </row>
        <row r="602">
          <cell r="B602" t="str">
            <v>TOUR11</v>
          </cell>
          <cell r="C602">
            <v>105</v>
          </cell>
        </row>
        <row r="603">
          <cell r="B603" t="str">
            <v>TRNT11</v>
          </cell>
          <cell r="C603">
            <v>183</v>
          </cell>
        </row>
        <row r="604">
          <cell r="B604" t="str">
            <v>TRXB11</v>
          </cell>
          <cell r="C604">
            <v>109.5</v>
          </cell>
        </row>
        <row r="605">
          <cell r="B605" t="str">
            <v>TRXF11</v>
          </cell>
          <cell r="C605">
            <v>100</v>
          </cell>
        </row>
        <row r="606">
          <cell r="B606" t="str">
            <v>IBFF11</v>
          </cell>
          <cell r="C606">
            <v>78.84</v>
          </cell>
        </row>
        <row r="607">
          <cell r="B607" t="str">
            <v>TEPP11</v>
          </cell>
          <cell r="C607">
            <v>91</v>
          </cell>
        </row>
        <row r="608">
          <cell r="B608" t="str">
            <v>VCJR11</v>
          </cell>
          <cell r="C608">
            <v>114.99</v>
          </cell>
        </row>
        <row r="609">
          <cell r="B609" t="str">
            <v>RBRP11</v>
          </cell>
          <cell r="C609">
            <v>93.4</v>
          </cell>
        </row>
        <row r="610">
          <cell r="B610" t="str">
            <v>VGIP11</v>
          </cell>
          <cell r="C610">
            <v>100.78</v>
          </cell>
        </row>
        <row r="611">
          <cell r="B611" t="str">
            <v>VGIR11</v>
          </cell>
          <cell r="C611">
            <v>88.5</v>
          </cell>
        </row>
        <row r="612">
          <cell r="B612" t="str">
            <v>VIFI11</v>
          </cell>
          <cell r="C612">
            <v>97.63</v>
          </cell>
        </row>
        <row r="613">
          <cell r="B613" t="str">
            <v>VILG11</v>
          </cell>
          <cell r="C613">
            <v>132.69999999999999</v>
          </cell>
        </row>
        <row r="614">
          <cell r="B614" t="str">
            <v>VINO11</v>
          </cell>
          <cell r="C614">
            <v>60.99</v>
          </cell>
        </row>
        <row r="615">
          <cell r="B615" t="str">
            <v>VISC11</v>
          </cell>
          <cell r="C615">
            <v>116.96</v>
          </cell>
        </row>
        <row r="616">
          <cell r="B616" t="str">
            <v>VLJS11</v>
          </cell>
          <cell r="C616">
            <v>0</v>
          </cell>
        </row>
        <row r="617">
          <cell r="B617" t="str">
            <v>VLOL11</v>
          </cell>
          <cell r="C617">
            <v>106.15</v>
          </cell>
        </row>
        <row r="618">
          <cell r="B618" t="str">
            <v>VOTS11</v>
          </cell>
          <cell r="C618">
            <v>81.010000000000005</v>
          </cell>
        </row>
        <row r="619">
          <cell r="B619" t="str">
            <v>VPSI11</v>
          </cell>
          <cell r="C619">
            <v>0</v>
          </cell>
        </row>
        <row r="620">
          <cell r="B620" t="str">
            <v>VRTA11</v>
          </cell>
          <cell r="C620">
            <v>104.44</v>
          </cell>
        </row>
        <row r="621">
          <cell r="B621" t="str">
            <v>VSEC11</v>
          </cell>
          <cell r="C621">
            <v>70</v>
          </cell>
        </row>
        <row r="622">
          <cell r="B622" t="str">
            <v>VSHO11</v>
          </cell>
          <cell r="C622">
            <v>87.4</v>
          </cell>
        </row>
        <row r="623">
          <cell r="B623" t="str">
            <v>VTLT11</v>
          </cell>
          <cell r="C623">
            <v>116.34</v>
          </cell>
        </row>
        <row r="624">
          <cell r="B624" t="str">
            <v>VVPR11</v>
          </cell>
          <cell r="C624">
            <v>99.99</v>
          </cell>
        </row>
        <row r="625">
          <cell r="B625" t="str">
            <v>PIBB11</v>
          </cell>
          <cell r="C625">
            <v>166.91</v>
          </cell>
        </row>
        <row r="626">
          <cell r="B626" t="str">
            <v>WPLZ11</v>
          </cell>
          <cell r="C626">
            <v>79.86</v>
          </cell>
        </row>
        <row r="627">
          <cell r="B627" t="str">
            <v>WTSP11B</v>
          </cell>
          <cell r="C627">
            <v>51.21</v>
          </cell>
        </row>
        <row r="628">
          <cell r="B628" t="str">
            <v>XPCI11</v>
          </cell>
          <cell r="C628">
            <v>89.9</v>
          </cell>
        </row>
        <row r="629">
          <cell r="B629" t="str">
            <v>XPCM11</v>
          </cell>
          <cell r="C629">
            <v>59.93</v>
          </cell>
        </row>
        <row r="630">
          <cell r="B630" t="str">
            <v>XPHT11</v>
          </cell>
          <cell r="C630">
            <v>92.5</v>
          </cell>
        </row>
        <row r="631">
          <cell r="B631" t="str">
            <v>XPHT12</v>
          </cell>
          <cell r="C631">
            <v>78.5</v>
          </cell>
        </row>
        <row r="632">
          <cell r="B632" t="str">
            <v>XPIN11</v>
          </cell>
          <cell r="C632">
            <v>115.9</v>
          </cell>
        </row>
        <row r="633">
          <cell r="B633" t="str">
            <v>XPLG11</v>
          </cell>
          <cell r="C633">
            <v>132.5</v>
          </cell>
        </row>
        <row r="634">
          <cell r="B634" t="str">
            <v>XPML11</v>
          </cell>
          <cell r="C634">
            <v>110.06</v>
          </cell>
        </row>
        <row r="635">
          <cell r="B635" t="str">
            <v>XPPR11</v>
          </cell>
          <cell r="C635">
            <v>86.38</v>
          </cell>
        </row>
        <row r="636">
          <cell r="B636" t="str">
            <v>XPSF11</v>
          </cell>
          <cell r="C636">
            <v>96.49</v>
          </cell>
        </row>
        <row r="637">
          <cell r="B637" t="str">
            <v>XTED11</v>
          </cell>
          <cell r="C637">
            <v>7.58</v>
          </cell>
        </row>
        <row r="639">
          <cell r="B639" t="str">
            <v>IVVB11</v>
          </cell>
          <cell r="C639">
            <v>212.61</v>
          </cell>
        </row>
        <row r="640">
          <cell r="B640" t="str">
            <v>AAPL34</v>
          </cell>
          <cell r="C640">
            <v>67.900000000000006</v>
          </cell>
        </row>
        <row r="641">
          <cell r="B641" t="str">
            <v>GOGL34</v>
          </cell>
          <cell r="C641">
            <v>355</v>
          </cell>
        </row>
        <row r="642">
          <cell r="B642" t="str">
            <v>FBOK34</v>
          </cell>
          <cell r="C642">
            <v>753.5</v>
          </cell>
        </row>
        <row r="643">
          <cell r="B643" t="str">
            <v>COCA34</v>
          </cell>
          <cell r="C643">
            <v>283.05</v>
          </cell>
        </row>
        <row r="644">
          <cell r="B644" t="str">
            <v>AMZO34</v>
          </cell>
          <cell r="C644">
            <v>9296.4699999999993</v>
          </cell>
        </row>
        <row r="645">
          <cell r="B645" t="str">
            <v>CVSH34</v>
          </cell>
          <cell r="C645">
            <v>169</v>
          </cell>
        </row>
        <row r="646">
          <cell r="B646" t="str">
            <v>SBUB34</v>
          </cell>
          <cell r="C646">
            <v>494.4</v>
          </cell>
        </row>
        <row r="647">
          <cell r="B647" t="str">
            <v>PFIZ34</v>
          </cell>
          <cell r="C647">
            <v>215.19</v>
          </cell>
        </row>
        <row r="649">
          <cell r="B649" t="str">
            <v>AAL</v>
          </cell>
          <cell r="C649">
            <v>70.349999999999994</v>
          </cell>
        </row>
        <row r="650">
          <cell r="B650" t="str">
            <v>AAPL</v>
          </cell>
          <cell r="C650">
            <v>672.02</v>
          </cell>
        </row>
        <row r="651">
          <cell r="B651" t="str">
            <v>AMD</v>
          </cell>
          <cell r="C651">
            <v>469.6</v>
          </cell>
        </row>
        <row r="652">
          <cell r="B652" t="str">
            <v>AMZN</v>
          </cell>
          <cell r="C652">
            <v>18478.7</v>
          </cell>
        </row>
        <row r="653">
          <cell r="B653" t="str">
            <v>BA</v>
          </cell>
          <cell r="C653">
            <v>944.91</v>
          </cell>
        </row>
        <row r="654">
          <cell r="B654" t="str">
            <v>BAC</v>
          </cell>
          <cell r="C654">
            <v>136.87</v>
          </cell>
        </row>
        <row r="655">
          <cell r="B655" t="str">
            <v>BMY</v>
          </cell>
          <cell r="C655">
            <v>345.78</v>
          </cell>
        </row>
        <row r="656">
          <cell r="B656" t="str">
            <v>BPYU</v>
          </cell>
          <cell r="C656">
            <v>76.34</v>
          </cell>
        </row>
        <row r="657">
          <cell r="B657" t="str">
            <v>BRK.B</v>
          </cell>
          <cell r="C657">
            <v>1196.51</v>
          </cell>
        </row>
        <row r="658">
          <cell r="B658" t="str">
            <v>CCI</v>
          </cell>
          <cell r="C658">
            <v>942.37</v>
          </cell>
        </row>
        <row r="659">
          <cell r="B659" t="str">
            <v>CCL</v>
          </cell>
          <cell r="C659">
            <v>79.5</v>
          </cell>
        </row>
        <row r="660">
          <cell r="B660" t="str">
            <v>COST</v>
          </cell>
          <cell r="C660">
            <v>2154.29</v>
          </cell>
        </row>
        <row r="661">
          <cell r="B661" t="str">
            <v>COTY</v>
          </cell>
          <cell r="C661">
            <v>18.41</v>
          </cell>
        </row>
        <row r="662">
          <cell r="B662" t="str">
            <v>CVS</v>
          </cell>
          <cell r="C662">
            <v>336.46</v>
          </cell>
        </row>
        <row r="663">
          <cell r="B663" t="str">
            <v>CZZ</v>
          </cell>
          <cell r="C663">
            <v>83.4</v>
          </cell>
        </row>
        <row r="664">
          <cell r="B664" t="str">
            <v>DAL</v>
          </cell>
          <cell r="C664">
            <v>177.69</v>
          </cell>
        </row>
        <row r="665">
          <cell r="B665" t="str">
            <v>DIS</v>
          </cell>
          <cell r="C665">
            <v>716.01</v>
          </cell>
        </row>
        <row r="666">
          <cell r="B666" t="str">
            <v>EPR</v>
          </cell>
          <cell r="C666">
            <v>121.68</v>
          </cell>
        </row>
        <row r="667">
          <cell r="B667" t="str">
            <v>ESRT</v>
          </cell>
          <cell r="C667">
            <v>36.64</v>
          </cell>
        </row>
        <row r="668">
          <cell r="B668" t="str">
            <v>ET</v>
          </cell>
          <cell r="C668">
            <v>33.99</v>
          </cell>
        </row>
        <row r="669">
          <cell r="B669" t="str">
            <v>F</v>
          </cell>
          <cell r="C669">
            <v>43.31</v>
          </cell>
        </row>
        <row r="670">
          <cell r="B670" t="str">
            <v>FB</v>
          </cell>
          <cell r="C670">
            <v>1501.52</v>
          </cell>
        </row>
        <row r="671">
          <cell r="B671" t="str">
            <v>GE</v>
          </cell>
          <cell r="C671">
            <v>41.16</v>
          </cell>
        </row>
        <row r="672">
          <cell r="B672" t="str">
            <v>GOOGL</v>
          </cell>
          <cell r="C672">
            <v>8851.7000000000007</v>
          </cell>
        </row>
        <row r="673">
          <cell r="B673" t="str">
            <v>GS</v>
          </cell>
          <cell r="C673">
            <v>1164.32</v>
          </cell>
        </row>
        <row r="674">
          <cell r="B674" t="str">
            <v>HCA</v>
          </cell>
          <cell r="C674">
            <v>762.93</v>
          </cell>
        </row>
        <row r="675">
          <cell r="B675" t="str">
            <v>IAC</v>
          </cell>
          <cell r="C675">
            <v>702.34</v>
          </cell>
        </row>
        <row r="676">
          <cell r="B676" t="str">
            <v>INTC</v>
          </cell>
          <cell r="C676">
            <v>305.8</v>
          </cell>
        </row>
        <row r="677">
          <cell r="B677" t="str">
            <v>JPM</v>
          </cell>
          <cell r="C677">
            <v>573.16</v>
          </cell>
        </row>
        <row r="678">
          <cell r="B678" t="str">
            <v>KO</v>
          </cell>
          <cell r="C678">
            <v>282.48</v>
          </cell>
        </row>
        <row r="679">
          <cell r="B679" t="str">
            <v>M</v>
          </cell>
          <cell r="C679">
            <v>34.78</v>
          </cell>
        </row>
        <row r="680">
          <cell r="B680" t="str">
            <v>MCD</v>
          </cell>
          <cell r="C680">
            <v>1295.0899999999999</v>
          </cell>
        </row>
        <row r="681">
          <cell r="B681" t="str">
            <v>MELI</v>
          </cell>
          <cell r="C681">
            <v>7178.59</v>
          </cell>
        </row>
        <row r="682">
          <cell r="B682" t="str">
            <v>MGM</v>
          </cell>
          <cell r="C682">
            <v>119.93</v>
          </cell>
        </row>
        <row r="683">
          <cell r="B683" t="str">
            <v>MS</v>
          </cell>
          <cell r="C683">
            <v>292.76</v>
          </cell>
        </row>
        <row r="684">
          <cell r="B684" t="str">
            <v>MSFT</v>
          </cell>
          <cell r="C684">
            <v>1240.27</v>
          </cell>
        </row>
        <row r="685">
          <cell r="B685" t="str">
            <v>MU</v>
          </cell>
          <cell r="C685">
            <v>291.41000000000003</v>
          </cell>
        </row>
        <row r="686">
          <cell r="B686" t="str">
            <v>NCLH</v>
          </cell>
          <cell r="C686">
            <v>91.47</v>
          </cell>
        </row>
        <row r="687">
          <cell r="B687" t="str">
            <v>NIO</v>
          </cell>
          <cell r="C687">
            <v>160.81</v>
          </cell>
        </row>
        <row r="688">
          <cell r="B688" t="str">
            <v>NKLA</v>
          </cell>
          <cell r="C688">
            <v>110.39</v>
          </cell>
        </row>
        <row r="689">
          <cell r="B689" t="str">
            <v>NOBL</v>
          </cell>
          <cell r="C689">
            <v>425.73</v>
          </cell>
        </row>
        <row r="690">
          <cell r="B690" t="str">
            <v>PK</v>
          </cell>
          <cell r="C690">
            <v>56.24</v>
          </cell>
        </row>
        <row r="691">
          <cell r="B691" t="str">
            <v>PLUG</v>
          </cell>
          <cell r="C691">
            <v>91.87</v>
          </cell>
        </row>
        <row r="692">
          <cell r="B692" t="str">
            <v>PRU</v>
          </cell>
          <cell r="C692">
            <v>374.18</v>
          </cell>
        </row>
        <row r="693">
          <cell r="B693" t="str">
            <v>RDS.B</v>
          </cell>
          <cell r="C693">
            <v>137.15</v>
          </cell>
        </row>
        <row r="694">
          <cell r="B694" t="str">
            <v>SBUX</v>
          </cell>
          <cell r="C694">
            <v>499.81</v>
          </cell>
        </row>
        <row r="695">
          <cell r="B695" t="str">
            <v>SLG</v>
          </cell>
          <cell r="C695">
            <v>267.07</v>
          </cell>
        </row>
        <row r="696">
          <cell r="B696" t="str">
            <v>SLV</v>
          </cell>
          <cell r="C696">
            <v>126.59</v>
          </cell>
        </row>
        <row r="697">
          <cell r="B697" t="str">
            <v>SPG</v>
          </cell>
          <cell r="C697">
            <v>365.99</v>
          </cell>
        </row>
        <row r="698">
          <cell r="B698" t="str">
            <v>SQ</v>
          </cell>
          <cell r="C698">
            <v>1052.19</v>
          </cell>
        </row>
        <row r="699">
          <cell r="B699" t="str">
            <v>SRNE</v>
          </cell>
          <cell r="C699">
            <v>52.51</v>
          </cell>
        </row>
        <row r="700">
          <cell r="B700" t="str">
            <v>SYF</v>
          </cell>
          <cell r="C700">
            <v>165.89</v>
          </cell>
        </row>
        <row r="701">
          <cell r="B701" t="str">
            <v>T</v>
          </cell>
          <cell r="C701">
            <v>154.31</v>
          </cell>
        </row>
        <row r="702">
          <cell r="B702" t="str">
            <v>TER</v>
          </cell>
          <cell r="C702">
            <v>488.91</v>
          </cell>
        </row>
        <row r="703">
          <cell r="B703" t="str">
            <v>TGT</v>
          </cell>
          <cell r="C703">
            <v>931.19</v>
          </cell>
        </row>
        <row r="704">
          <cell r="B704" t="str">
            <v>TSLA</v>
          </cell>
          <cell r="C704">
            <v>2482.5100000000002</v>
          </cell>
        </row>
        <row r="705">
          <cell r="B705" t="str">
            <v>TWTR</v>
          </cell>
          <cell r="C705">
            <v>258.66000000000003</v>
          </cell>
        </row>
        <row r="706">
          <cell r="B706" t="str">
            <v>UAL</v>
          </cell>
          <cell r="C706">
            <v>192.88</v>
          </cell>
        </row>
        <row r="707">
          <cell r="B707" t="str">
            <v>VALE</v>
          </cell>
          <cell r="C707">
            <v>62.62</v>
          </cell>
        </row>
        <row r="708">
          <cell r="B708" t="str">
            <v>VNO</v>
          </cell>
          <cell r="C708">
            <v>192.03</v>
          </cell>
        </row>
        <row r="709">
          <cell r="B709" t="str">
            <v>VNQ</v>
          </cell>
          <cell r="C709">
            <v>456.33</v>
          </cell>
        </row>
        <row r="710">
          <cell r="B710" t="str">
            <v>VOO</v>
          </cell>
          <cell r="C710">
            <v>1801.11</v>
          </cell>
        </row>
        <row r="711">
          <cell r="B711" t="str">
            <v>VZ</v>
          </cell>
          <cell r="C711">
            <v>327.77</v>
          </cell>
        </row>
        <row r="712">
          <cell r="B712" t="str">
            <v>WFC</v>
          </cell>
          <cell r="C712">
            <v>129.07</v>
          </cell>
        </row>
        <row r="713">
          <cell r="B713" t="str">
            <v>XOM</v>
          </cell>
          <cell r="C713">
            <v>192.54</v>
          </cell>
        </row>
        <row r="714">
          <cell r="B714" t="str">
            <v>XP</v>
          </cell>
          <cell r="C714">
            <v>238.39</v>
          </cell>
        </row>
        <row r="715">
          <cell r="B715" t="str">
            <v>IJS</v>
          </cell>
          <cell r="C715">
            <v>751.13</v>
          </cell>
        </row>
        <row r="716">
          <cell r="B716" t="str">
            <v>STNE</v>
          </cell>
          <cell r="C716">
            <v>326.92</v>
          </cell>
        </row>
        <row r="717">
          <cell r="B717" t="str">
            <v>O</v>
          </cell>
          <cell r="C717">
            <v>341.77</v>
          </cell>
        </row>
        <row r="718">
          <cell r="B718" t="str">
            <v>VHT</v>
          </cell>
          <cell r="C718">
            <v>1189.05</v>
          </cell>
        </row>
        <row r="719">
          <cell r="B719" t="str">
            <v>FDN</v>
          </cell>
          <cell r="C719">
            <v>1123.78</v>
          </cell>
        </row>
        <row r="720">
          <cell r="B720" t="str">
            <v>XLRE</v>
          </cell>
          <cell r="C720">
            <v>203.89</v>
          </cell>
        </row>
        <row r="721">
          <cell r="B721" t="str">
            <v>MPW</v>
          </cell>
          <cell r="C721">
            <v>101.92</v>
          </cell>
        </row>
        <row r="722">
          <cell r="B722" t="str">
            <v>QQQ</v>
          </cell>
          <cell r="C722">
            <v>1629.01</v>
          </cell>
        </row>
        <row r="723">
          <cell r="B723" t="str">
            <v>ESS</v>
          </cell>
          <cell r="C723">
            <v>1140.78</v>
          </cell>
        </row>
        <row r="724">
          <cell r="B724" t="str">
            <v>IXC</v>
          </cell>
          <cell r="C724">
            <v>92.66</v>
          </cell>
        </row>
        <row r="725">
          <cell r="B725" t="str">
            <v>USO</v>
          </cell>
          <cell r="C725">
            <v>162.16</v>
          </cell>
        </row>
        <row r="726">
          <cell r="B726" t="str">
            <v>HD</v>
          </cell>
          <cell r="C726">
            <v>1624.21</v>
          </cell>
        </row>
        <row r="727">
          <cell r="B727" t="str">
            <v>GMRE</v>
          </cell>
          <cell r="C727">
            <v>77.3</v>
          </cell>
        </row>
        <row r="728">
          <cell r="B728" t="str">
            <v>TRNO</v>
          </cell>
          <cell r="C728">
            <v>338.67</v>
          </cell>
        </row>
        <row r="729">
          <cell r="B729" t="str">
            <v>LTMAQ</v>
          </cell>
          <cell r="C729">
            <v>8.24</v>
          </cell>
        </row>
        <row r="730">
          <cell r="B730" t="str">
            <v>LUV</v>
          </cell>
          <cell r="C730">
            <v>224.05</v>
          </cell>
        </row>
        <row r="731">
          <cell r="B731" t="str">
            <v>ESS</v>
          </cell>
          <cell r="C731">
            <v>1140.78</v>
          </cell>
        </row>
        <row r="732">
          <cell r="B732" t="str">
            <v>TPR</v>
          </cell>
          <cell r="C732">
            <v>110.27</v>
          </cell>
        </row>
        <row r="733">
          <cell r="B733" t="str">
            <v>UNM</v>
          </cell>
          <cell r="C733">
            <v>105.3</v>
          </cell>
        </row>
        <row r="734">
          <cell r="B734" t="str">
            <v>MAC</v>
          </cell>
          <cell r="C734">
            <v>41.05</v>
          </cell>
        </row>
        <row r="735">
          <cell r="B735" t="str">
            <v>SPY</v>
          </cell>
          <cell r="C735">
            <v>1960.9</v>
          </cell>
        </row>
        <row r="736">
          <cell r="B736" t="str">
            <v>IAU</v>
          </cell>
          <cell r="C736">
            <v>102.25</v>
          </cell>
        </row>
        <row r="737">
          <cell r="B737" t="str">
            <v>FREL</v>
          </cell>
          <cell r="C737">
            <v>135.79</v>
          </cell>
        </row>
        <row r="738">
          <cell r="B738" t="str">
            <v>KWEB</v>
          </cell>
          <cell r="C738">
            <v>407.72</v>
          </cell>
        </row>
        <row r="739">
          <cell r="B739" t="str">
            <v>DOC</v>
          </cell>
          <cell r="C739">
            <v>100.45</v>
          </cell>
        </row>
        <row r="740">
          <cell r="B740" t="str">
            <v>BPYU</v>
          </cell>
          <cell r="C740">
            <v>76.34</v>
          </cell>
        </row>
        <row r="742">
          <cell r="B742" t="str">
            <v>BTC</v>
          </cell>
          <cell r="C742">
            <v>64899.7</v>
          </cell>
        </row>
        <row r="743">
          <cell r="B743" t="str">
            <v>ETH</v>
          </cell>
          <cell r="C743">
            <v>2135.6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queryTables/queryTable1.xml><?xml version="1.0" encoding="utf-8"?>
<queryTable xmlns="http://schemas.openxmlformats.org/spreadsheetml/2006/main" name="DadosExternos_3" refreshOnLoad="1" connectionId="5" autoFormatId="16" applyNumberFormats="0" applyBorderFormats="0" applyFontFormats="0" applyPatternFormats="0" applyAlignmentFormats="0" applyWidthHeightFormats="0">
  <queryTableRefresh nextId="8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</queryTable>
</file>

<file path=xl/queryTables/queryTable2.xml><?xml version="1.0" encoding="utf-8"?>
<queryTable xmlns="http://schemas.openxmlformats.org/spreadsheetml/2006/main" name="DadosExternos_2" refreshOnLoad="1" growShrinkType="overwriteClear" connectionId="4" autoFormatId="16" applyNumberFormats="0" applyBorderFormats="0" applyFontFormats="0" applyPatternFormats="0" applyAlignmentFormats="0" applyWidthHeightFormats="0">
  <queryTableRefresh preserveSortFilterLayout="0" nextId="26">
    <queryTableFields count="25">
      <queryTableField id="1" name="Códigodo fundo" tableColumnId="1"/>
      <queryTableField id="2" name="Setor" tableColumnId="2"/>
      <queryTableField id="3" name="Preço Atual" tableColumnId="3"/>
      <queryTableField id="4" name="Liquidez Diária" tableColumnId="4"/>
      <queryTableField id="5" name="Dividendo" tableColumnId="5"/>
      <queryTableField id="6" name="DividendYield" tableColumnId="6"/>
      <queryTableField id="7" name="DY (3M)Acumulado" tableColumnId="7"/>
      <queryTableField id="8" name="DY (6M)Acumulado" tableColumnId="8"/>
      <queryTableField id="9" name="DY (12M)Acumulado" tableColumnId="9"/>
      <queryTableField id="10" name="DY (3M)Média" tableColumnId="10"/>
      <queryTableField id="11" name="DY (6M)Média" tableColumnId="11"/>
      <queryTableField id="12" name="DY (12M)Média" tableColumnId="12"/>
      <queryTableField id="13" name="DY Ano" tableColumnId="13"/>
      <queryTableField id="14" name="Variação Preço" tableColumnId="14"/>
      <queryTableField id="15" name="Rentab.Período" tableColumnId="15"/>
      <queryTableField id="16" name="Rentab.Acumulada" tableColumnId="16"/>
      <queryTableField id="17" name="PatrimônioLíq." tableColumnId="17"/>
      <queryTableField id="18" name="VPA" tableColumnId="18"/>
      <queryTableField id="19" name="P/VPA" tableColumnId="19"/>
      <queryTableField id="20" name="DYPatrimonial" tableColumnId="20"/>
      <queryTableField id="21" name="VariaçãoPatrimonial" tableColumnId="21"/>
      <queryTableField id="22" name="Rentab. Patr.no Período" tableColumnId="22"/>
      <queryTableField id="23" name="Rentab. Patr.Acumulada" tableColumnId="23"/>
      <queryTableField id="24" name="VacânciaFísica" tableColumnId="24"/>
      <queryTableField id="25" name="VacânciaFinanceira" tableColumnId="25"/>
    </queryTableFields>
  </queryTableRefresh>
</queryTable>
</file>

<file path=xl/queryTables/queryTable3.xml><?xml version="1.0" encoding="utf-8"?>
<queryTable xmlns="http://schemas.openxmlformats.org/spreadsheetml/2006/main" name="DadosExternos_2" refreshOnLoad="1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Ticker" tableColumnId="2"/>
      <queryTableField id="3" name="Preço" tableColumnId="3"/>
      <queryTableField id="4" name="Preço Fechamento" tableColumnId="4"/>
      <queryTableField id="5" name="Abertura" tableColumnId="5"/>
      <queryTableField id="6" name="Abertura %" tableColumnId="6"/>
      <queryTableField id="7" name="Maior 12 Meses" tableColumnId="7"/>
      <queryTableField id="8" name="Menor 12 Meses" tableColumnId="8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https://www.bing.com/financeapi/forcetrigger?t=apn94c&amp;q=BVMF%3aRCSL4&amp;form=skydnc</v>
    <v>Learn more on Bing</v>
  </rv>
  <rv s="1">
    <v>pt-BR</v>
    <v>apn94c</v>
    <v>268435456</v>
    <v>1</v>
    <v>Da plataforma Refinitiv</v>
    <v>0</v>
    <v>1</v>
    <v>RECRUSUL S.A. (BVMF:RCSL4)</v>
    <v>3</v>
    <v>4</v>
    <v>Finance</v>
    <v>5</v>
    <v>3.45</v>
    <v>0.78</v>
    <v>BVMF</v>
    <v>75823370</v>
    <v>0.02</v>
    <v>1.2048000000000001E-2</v>
    <v>1.7</v>
    <v>1954</v>
    <v>1.66</v>
    <v>1.5046999999999999</v>
    <v>B3 - Brazil Stock Exchange</v>
    <v>307540800</v>
    <v>A RECRUSUL S.A. é uma empresa brasileira que se dedica principalmente à produção de semirreboques e tanques especializados. A Empresa divide seu negócio em dois segmentos: Implementos Rodoviários e Refrigeração Industrial e Assistência Técnica. Por meio do segmento de Implementos Rodoviários, a Empresa atua na produção de semirreboques refrigerados; tanques para transporte de combustíveis; tanques de aço inoxidável para produtos químicos, petroquímicos e alimentos em geral, e silos para indústrias de alimentos, cimento e construção, entre outros. No segmento de Refrigeração e Assistência Técnica, a Empresa atua no fornecimento de soluções customizadas para equipamentos industriais, como evaporadores, separadores e tanques de líquidos, condensadores evaporativos, painéis isolantes, túneis de congelamento e portas isoladas. Em 31 de dezembro de 2011, as subsidiárias da Empresa eram Refrima SA, Refrisa SA e Recrusul Turismo Ltda.</v>
    <v>BVMF</v>
    <v>1.66</v>
    <v>106</v>
    <v>44208.880555555559</v>
    <v>0</v>
    <v>BRL</v>
    <v>RECRUSUL S.A.</v>
    <v>RECRUSUL S.A.</v>
    <v>1.66</v>
    <v>1.68</v>
    <v>Av. Luiz Pasteur, 1020,Nao possui, Tres Portos, SAPUCAIA DO SUL, RIO GRANDE DO SUL, 93.212-360 BR</v>
    <v>Automobiles &amp; Auto Parts</v>
    <v>RCSL4</v>
    <v>Ações</v>
    <v>RECRUSUL S.A. (BVMF:RCSL4)</v>
    <v>2852200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CanonicalPropertyNames" t="spb"/>
    <k n="_Display" t="spb"/>
    <k n="_DisplayString" t="s"/>
    <k n="_Flags" t="spb"/>
    <k n="_Format" t="spb"/>
    <k n="_Icon" t="s"/>
    <k n="_SubLabel" t="spb"/>
    <k n="52 semanas de alta"/>
    <k n="52 semanas de baixa"/>
    <k n="Abreviatura do câmbio" t="s"/>
    <k n="Ações em circulação"/>
    <k n="Alterar"/>
    <k n="Alterar (%)"/>
    <k n="Alto"/>
    <k n="Ano de incorporação"/>
    <k n="Baixo"/>
    <k n="Beta"/>
    <k n="Câmbio" t="s"/>
    <k n="Capitalização de mercado"/>
    <k n="Description" t="s"/>
    <k n="ExchangeID" t="s"/>
    <k n="Fechamento anterior"/>
    <k n="Funcionários"/>
    <k n="Hora da última transação"/>
    <k n="LearnMoreOnLink" t="r"/>
    <k n="Moeda" t="s"/>
    <k n="Nome" t="s"/>
    <k n="Nome oficial" t="s"/>
    <k n="Open"/>
    <k n="Preço"/>
    <k n="Sede" t="s"/>
    <k n="Setor" t="s"/>
    <k n="Símbolo do ticker" t="s"/>
    <k n="Tipo de instrumento" t="s"/>
    <k n="UniqueName" t="s"/>
    <k n="Volume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41">
      <v t="s">%EntityServiceId</v>
      <v t="s">_Format</v>
      <v t="s">%IsRefreshable</v>
      <v t="s">_CanonicalPropertyNames</v>
      <v t="s">%EntityCulture</v>
      <v t="s">%EntityId</v>
      <v t="s">_Icon</v>
      <v t="s">Nome</v>
      <v t="s">_SubLabel</v>
      <v t="s">Preço</v>
      <v t="s">Câmbio</v>
      <v t="s">Nome oficial</v>
      <v t="s">Hora da última transação</v>
      <v t="s">Símbolo do ticker</v>
      <v t="s">Abreviatura do câmbio</v>
      <v t="s">Alterar</v>
      <v t="s">Alterar (%)</v>
      <v t="s">Moeda</v>
      <v t="s">Fechamento anterior</v>
      <v t="s">Open</v>
      <v t="s">Alto</v>
      <v t="s">Baixo</v>
      <v t="s">52 semanas de alta</v>
      <v t="s">52 semanas de baixa</v>
      <v t="s">Volume</v>
      <v t="s">Capitalização de mercado</v>
      <v t="s">Beta</v>
      <v t="s">Ações em circulação</v>
      <v t="s">Description</v>
      <v t="s">Funcionários</v>
      <v t="s">Sede</v>
      <v t="s">Setor</v>
      <v t="s">Tipo de instrumento</v>
      <v t="s">Ano de incorporação</v>
      <v t="s">_Flags</v>
      <v t="s">UniqueName</v>
      <v t="s">_DisplayString</v>
      <v t="s">LearnMoreOnLink</v>
      <v t="s">ExchangeID</v>
      <v t="s">%ProviderInfo</v>
      <v t="s">_Display</v>
    </a>
  </spbArrays>
  <spbData count="6">
    <spb s="0">
      <v>High</v>
      <v>Beta</v>
      <v>Name</v>
      <v>Open</v>
      <v>Headquarters</v>
      <v>Low</v>
      <v>Currency</v>
      <v>Price</v>
      <v>Industry</v>
      <v>Exchange</v>
      <v>Volume</v>
      <v>Change</v>
      <v>ExchangeID</v>
      <v>UniqueName</v>
      <v>Change (%)</v>
      <v>Description</v>
      <v>Employees</v>
      <v>Official name</v>
      <v>%ProviderInfo</v>
      <v>LearnMoreOnLink</v>
      <v>Ticker symbol</v>
      <v>52 week high</v>
      <v>52 week low</v>
      <v>Year incorporated</v>
      <v>Shares outstanding</v>
      <v>Previous close</v>
      <v>Instrument type</v>
      <v>Exchange abbreviation</v>
      <v>Market cap</v>
      <v>Last trade time</v>
    </spb>
    <spb s="1">
      <v>0</v>
    </spb>
    <spb s="2">
      <v>0</v>
      <v>0</v>
      <v>0</v>
    </spb>
    <spb s="3">
      <v>2</v>
      <v>2</v>
      <v>2</v>
    </spb>
    <spb s="4">
      <v>1</v>
      <v>2</v>
      <v>3</v>
      <v>1</v>
      <v>1</v>
      <v>1</v>
      <v>4</v>
      <v>1</v>
      <v>5</v>
      <v>4</v>
      <v>6</v>
      <v>7</v>
      <v>1</v>
      <v>1</v>
      <v>8</v>
      <v>4</v>
      <v>1</v>
      <v>9</v>
      <v>10</v>
    </spb>
    <spb s="5">
      <v>Atraso de 30 minutos</v>
      <v xml:space="preserve">do fechamento anterior </v>
      <v xml:space="preserve">do fechamento anterior </v>
      <v>GMT</v>
    </spb>
  </spbData>
</supportingPropertyBags>
</file>

<file path=xl/richData/rdsupportingpropertybagstructure.xml><?xml version="1.0" encoding="utf-8"?>
<spbStructures xmlns="http://schemas.microsoft.com/office/spreadsheetml/2017/richdata2" count="6">
  <s>
    <k n="Alto" t="s"/>
    <k n="Beta" t="s"/>
    <k n="Nome" t="s"/>
    <k n="Open" t="s"/>
    <k n="Sede" t="s"/>
    <k n="Baixo" t="s"/>
    <k n="Moeda" t="s"/>
    <k n="Preço" t="s"/>
    <k n="Setor" t="s"/>
    <k n="Câmbio" t="s"/>
    <k n="Volume" t="s"/>
    <k n="Alterar" t="s"/>
    <k n="ExchangeID" t="s"/>
    <k n="UniqueName" t="s"/>
    <k n="Alterar (%)" t="s"/>
    <k n="Description" t="s"/>
    <k n="Funcionários" t="s"/>
    <k n="Nome oficial" t="s"/>
    <k n="%ProviderInfo" t="s"/>
    <k n="LearnMoreOnLink" t="s"/>
    <k n="Símbolo do ticker" t="s"/>
    <k n="52 semanas de alta" t="s"/>
    <k n="52 semanas de baixa" t="s"/>
    <k n="Ano de incorporação" t="s"/>
    <k n="Ações em circulação" t="s"/>
    <k n="Fechamento anterior" t="s"/>
    <k n="Tipo de instrumento" t="s"/>
    <k n="Abreviatura do câmbio" t="s"/>
    <k n="Capitalização de mercado" t="s"/>
    <k n="Hora da última transação" t="s"/>
  </s>
  <s>
    <k n="^Order" t="spba"/>
  </s>
  <s>
    <k n="ShowInCardView" t="b"/>
    <k n="ShowInDotNotation" t="b"/>
    <k n="ShowInAutoComplete" t="b"/>
  </s>
  <s>
    <k n="ExchangeID" t="spb"/>
    <k n="UniqueName" t="spb"/>
    <k n="%ProviderInfo" t="spb"/>
  </s>
  <s>
    <k n="Alto" t="i"/>
    <k n="Beta" t="i"/>
    <k n="Nome" t="i"/>
    <k n="Open" t="i"/>
    <k n="Baixo" t="i"/>
    <k n="Preço" t="i"/>
    <k n="Volume" t="i"/>
    <k n="Alterar" t="i"/>
    <k n="Alterar (%)" t="i"/>
    <k n="Funcionários" t="i"/>
    <k n="`_DisplayString" t="i"/>
    <k n="`%EntityServiceId" t="i"/>
    <k n="52 semanas de alta" t="i"/>
    <k n="52 semanas de baixa" t="i"/>
    <k n="Ano de incorporação" t="i"/>
    <k n="Ações em circulação" t="i"/>
    <k n="Fechamento anterior" t="i"/>
    <k n="Capitalização de mercado" t="i"/>
    <k n="Hora da última transação" t="i"/>
  </s>
  <s>
    <k n="Preço" t="s"/>
    <k n="Alterar" t="s"/>
    <k n="Alterar (%)" t="s"/>
    <k n="Hora da última transação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8">
    <x:dxf>
      <x:numFmt numFmtId="165" formatCode="_-[$R$-416]\ * #,##0.00_-;\-[$R$-416]\ * #,##0.00_-;_-[$R$-416]\ * &quot;-&quot;??_-;_-@_-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" formatCode="0.00"/>
    </x:dxf>
    <x:dxf>
      <x:numFmt numFmtId="1" formatCode="0"/>
    </x:dxf>
    <x:dxf>
      <x:numFmt numFmtId="164" formatCode="_-[$R$-416]\ * #,##0_-;\-[$R$-416]\ * #,##0_-;_-[$R$-416]\ * &quot;-&quot;_-;_-@_-"/>
    </x:dxf>
    <x:dxf>
      <x:numFmt numFmtId="27" formatCode="m/d/yyyy\ h:mm"/>
    </x:dxf>
  </dxfs>
  <richProperties>
    <rPr n="IsTitleField" t="b"/>
    <rPr n="ShouldShowInCell" t="b"/>
  </richProperties>
  <richStyles>
    <rSty dxfid="0"/>
    <rSty dxfid="1"/>
    <rSty>
      <rpv i="0">1</rpv>
    </rSty>
    <rSty dxfid="2"/>
    <rSty dxfid="3"/>
    <rSty>
      <rpv i="1">1</rpv>
    </rSty>
    <rSty dxfid="4"/>
    <rSty dxfid="5"/>
    <rSty dxfid="6"/>
    <rSty dxfid="7"/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e_0" displayName="Table_0" ref="A200:G13196" tableType="queryTable" totalsRowShown="0" headerRowDxfId="62" dataDxfId="61">
  <autoFilter ref="A200:G13196"/>
  <tableColumns count="7">
    <tableColumn id="1" uniqueName="1" name="Ativo Obj" queryTableFieldId="1" dataDxfId="60"/>
    <tableColumn id="2" uniqueName="2" name="Código" queryTableFieldId="2" dataDxfId="59"/>
    <tableColumn id="3" uniqueName="3" name="Tipo" queryTableFieldId="3" dataDxfId="58"/>
    <tableColumn id="4" uniqueName="4" name="Exercício (R$)" queryTableFieldId="4" dataDxfId="57"/>
    <tableColumn id="5" uniqueName="5" name="Último Fechamento" queryTableFieldId="5" dataDxfId="56" dataCellStyle="Moeda"/>
    <tableColumn id="6" uniqueName="6" name="Vencimento" queryTableFieldId="6" dataDxfId="55"/>
    <tableColumn id="7" uniqueName="7" name="Modelo" queryTableFieldId="7" dataDxfId="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_0__3" displayName="Table_0__3" ref="A6:Y216" tableType="queryTable" totalsRowShown="0" headerRowDxfId="39" dataDxfId="38">
  <autoFilter ref="A6:Y216"/>
  <sortState ref="A7:Y216">
    <sortCondition descending="1" ref="D6:D216"/>
  </sortState>
  <tableColumns count="25">
    <tableColumn id="1" uniqueName="1" name="Códigodo fundo" queryTableFieldId="1" dataDxfId="37"/>
    <tableColumn id="2" uniqueName="2" name="Setor" queryTableFieldId="2" dataDxfId="36"/>
    <tableColumn id="3" uniqueName="3" name="Preço Atual" queryTableFieldId="3" dataDxfId="35" dataCellStyle="Moeda"/>
    <tableColumn id="4" uniqueName="4" name="Liquidez Diária" queryTableFieldId="4" dataDxfId="34" dataCellStyle="Moeda"/>
    <tableColumn id="5" uniqueName="5" name="Dividendo" queryTableFieldId="5" dataDxfId="33" dataCellStyle="Porcentagem"/>
    <tableColumn id="6" uniqueName="6" name="DividendYield" queryTableFieldId="6" dataDxfId="32" dataCellStyle="Porcentagem"/>
    <tableColumn id="7" uniqueName="7" name="DY (3M)Acumulado" queryTableFieldId="7" dataDxfId="31" dataCellStyle="Porcentagem"/>
    <tableColumn id="8" uniqueName="8" name="DY (6M)Acumulado" queryTableFieldId="8" dataDxfId="30" dataCellStyle="Porcentagem"/>
    <tableColumn id="9" uniqueName="9" name="DY (12M)Acumulado" queryTableFieldId="9" dataDxfId="29" dataCellStyle="Porcentagem"/>
    <tableColumn id="10" uniqueName="10" name="DY (3M)Média" queryTableFieldId="10" dataDxfId="28" dataCellStyle="Porcentagem"/>
    <tableColumn id="11" uniqueName="11" name="DY (6M)Média" queryTableFieldId="11" dataDxfId="27" dataCellStyle="Porcentagem"/>
    <tableColumn id="12" uniqueName="12" name="DY (12M)Média" queryTableFieldId="12" dataDxfId="26" dataCellStyle="Porcentagem"/>
    <tableColumn id="13" uniqueName="13" name="DY Ano" queryTableFieldId="13" dataDxfId="25" dataCellStyle="Porcentagem"/>
    <tableColumn id="14" uniqueName="14" name="Variação Preço" queryTableFieldId="14" dataDxfId="24" dataCellStyle="Porcentagem"/>
    <tableColumn id="15" uniqueName="15" name="Rentab.Período" queryTableFieldId="15" dataDxfId="23" dataCellStyle="Porcentagem"/>
    <tableColumn id="16" uniqueName="16" name="Rentab.Acumulada" queryTableFieldId="16" dataDxfId="22" dataCellStyle="Porcentagem"/>
    <tableColumn id="17" uniqueName="17" name="PatrimônioLíq." queryTableFieldId="17" dataDxfId="21"/>
    <tableColumn id="18" uniqueName="18" name="VPA" queryTableFieldId="18" dataDxfId="20"/>
    <tableColumn id="19" uniqueName="19" name="P/VPA" queryTableFieldId="19" dataDxfId="19"/>
    <tableColumn id="20" uniqueName="20" name="DYPatrimonial" queryTableFieldId="20" dataDxfId="18" dataCellStyle="Porcentagem"/>
    <tableColumn id="21" uniqueName="21" name="VariaçãoPatrimonial" queryTableFieldId="21" dataDxfId="17" dataCellStyle="Porcentagem"/>
    <tableColumn id="22" uniqueName="22" name="Rentab. Patr.no Período" queryTableFieldId="22" dataDxfId="16" dataCellStyle="Porcentagem"/>
    <tableColumn id="23" uniqueName="23" name="Rentab. Patr.Acumulada" queryTableFieldId="23" dataDxfId="15" dataCellStyle="Porcentagem"/>
    <tableColumn id="24" uniqueName="24" name="VacânciaFísica" queryTableFieldId="24" dataDxfId="14" dataCellStyle="Porcentagem"/>
    <tableColumn id="25" uniqueName="25" name="VacânciaFinanceira" queryTableFieldId="25" dataDxfId="13" dataCellStyle="Porcentagem"/>
  </tableColumns>
  <tableStyleInfo name="TableStyleDark3" showFirstColumn="0" showLastColumn="0" showRowStripes="1" showColumnStripes="0"/>
</table>
</file>

<file path=xl/tables/table3.xml><?xml version="1.0" encoding="utf-8"?>
<table xmlns="http://schemas.openxmlformats.org/spreadsheetml/2006/main" id="2" name="Table_0__2" displayName="Table_0__2" ref="A38:H809" tableType="queryTable" totalsRowShown="0">
  <autoFilter ref="A38:H809"/>
  <tableColumns count="8">
    <tableColumn id="1" uniqueName="1" name="Empresa" queryTableFieldId="1" dataDxfId="12"/>
    <tableColumn id="2" uniqueName="2" name="Ticker" queryTableFieldId="2" dataDxfId="11"/>
    <tableColumn id="3" uniqueName="3" name="Preço" queryTableFieldId="3" dataDxfId="10" dataCellStyle="Moeda"/>
    <tableColumn id="4" uniqueName="4" name="Preço Fechamento" queryTableFieldId="4" dataDxfId="9" dataCellStyle="Moeda"/>
    <tableColumn id="5" uniqueName="5" name="Abertura" queryTableFieldId="5" dataDxfId="8" dataCellStyle="Moeda"/>
    <tableColumn id="6" uniqueName="6" name="Abertura %" queryTableFieldId="6" dataDxfId="7" dataCellStyle="Porcentagem"/>
    <tableColumn id="7" uniqueName="7" name="Maior 12 Meses" queryTableFieldId="7" dataDxfId="6" dataCellStyle="Moeda"/>
    <tableColumn id="8" uniqueName="8" name="Menor 12 Meses" queryTableFieldId="8" dataDxfId="5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F5F5F5"/>
      </a:lt2>
      <a:accent1>
        <a:srgbClr val="01B8AA"/>
      </a:accent1>
      <a:accent2>
        <a:srgbClr val="242E38"/>
      </a:accent2>
      <a:accent3>
        <a:srgbClr val="FD625E"/>
      </a:accent3>
      <a:accent4>
        <a:srgbClr val="F2C80F"/>
      </a:accent4>
      <a:accent5>
        <a:srgbClr val="8AD4EB"/>
      </a:accent5>
      <a:accent6>
        <a:srgbClr val="FE9666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nstagram.com/vyscari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X142"/>
  <sheetViews>
    <sheetView workbookViewId="0"/>
  </sheetViews>
  <sheetFormatPr defaultColWidth="0" defaultRowHeight="15" zeroHeight="1"/>
  <cols>
    <col min="1" max="1" width="4.7109375" style="124" customWidth="1"/>
    <col min="2" max="3" width="9.28515625" style="124" customWidth="1"/>
    <col min="4" max="4" width="4.7109375" style="124" customWidth="1"/>
    <col min="5" max="12" width="9.28515625" style="124" customWidth="1"/>
    <col min="13" max="13" width="13.28515625" style="124" customWidth="1"/>
    <col min="14" max="17" width="9.5703125" hidden="1" customWidth="1"/>
    <col min="18" max="24" width="9.28515625" hidden="1" customWidth="1"/>
    <col min="25" max="16384" width="9.5703125" hidden="1"/>
  </cols>
  <sheetData>
    <row r="1" spans="1:13" s="263" customFormat="1" ht="29.25" customHeight="1" thickBot="1">
      <c r="A1" s="264"/>
      <c r="B1" s="264"/>
      <c r="C1" s="264"/>
      <c r="D1" s="264"/>
      <c r="E1" s="423" t="s">
        <v>837</v>
      </c>
      <c r="F1" s="423"/>
      <c r="G1" s="423"/>
      <c r="H1" s="423"/>
      <c r="I1" s="423"/>
      <c r="J1" s="423"/>
      <c r="K1" s="423"/>
      <c r="L1" s="423"/>
      <c r="M1" s="423"/>
    </row>
    <row r="2" spans="1:13">
      <c r="A2" s="126"/>
      <c r="B2" s="126"/>
      <c r="C2" s="126"/>
      <c r="D2" s="126"/>
      <c r="E2" s="133"/>
      <c r="F2" s="133"/>
      <c r="G2" s="133"/>
      <c r="H2" s="133"/>
      <c r="I2" s="133"/>
      <c r="J2" s="133"/>
      <c r="K2" s="133"/>
      <c r="L2" s="133"/>
      <c r="M2" s="133"/>
    </row>
    <row r="3" spans="1:13">
      <c r="A3" s="126"/>
      <c r="B3" s="126"/>
      <c r="C3" s="126"/>
      <c r="D3" s="126"/>
      <c r="E3" s="421" t="s">
        <v>828</v>
      </c>
      <c r="F3" s="421"/>
      <c r="G3" s="421"/>
      <c r="H3" s="421"/>
      <c r="I3" s="421"/>
      <c r="J3" s="421"/>
      <c r="K3" s="421"/>
      <c r="L3" s="421"/>
      <c r="M3" s="421"/>
    </row>
    <row r="4" spans="1:13">
      <c r="A4" s="126"/>
      <c r="B4" s="126"/>
      <c r="C4" s="126"/>
      <c r="D4" s="126"/>
      <c r="E4" s="133"/>
      <c r="F4" s="133"/>
      <c r="G4" s="133"/>
      <c r="H4" s="133"/>
      <c r="I4" s="133"/>
      <c r="J4" s="133"/>
      <c r="K4" s="133"/>
      <c r="L4" s="133"/>
      <c r="M4" s="133"/>
    </row>
    <row r="5" spans="1:13">
      <c r="A5" s="126"/>
      <c r="B5" s="126"/>
      <c r="C5" s="126"/>
      <c r="D5" s="126"/>
      <c r="E5" s="422" t="s">
        <v>829</v>
      </c>
      <c r="F5" s="422"/>
      <c r="G5" s="301" t="s">
        <v>1703</v>
      </c>
      <c r="H5" s="302"/>
      <c r="I5" s="302"/>
      <c r="J5" s="302"/>
      <c r="K5" s="261"/>
      <c r="L5" s="261"/>
      <c r="M5" s="261"/>
    </row>
    <row r="6" spans="1:13">
      <c r="A6" s="126"/>
      <c r="B6" s="126"/>
      <c r="C6" s="126"/>
      <c r="D6" s="126"/>
      <c r="E6" s="133"/>
      <c r="F6" s="133"/>
      <c r="G6" s="133"/>
      <c r="H6" s="133"/>
      <c r="I6" s="133"/>
      <c r="J6" s="133"/>
      <c r="K6" s="133"/>
      <c r="L6" s="133"/>
      <c r="M6" s="133"/>
    </row>
    <row r="7" spans="1:13">
      <c r="A7" s="126"/>
      <c r="B7" s="419" t="s">
        <v>783</v>
      </c>
      <c r="C7" s="419"/>
      <c r="D7" s="126"/>
      <c r="E7" s="261"/>
      <c r="F7" s="261"/>
      <c r="G7" s="133"/>
      <c r="H7" s="133"/>
      <c r="I7" s="133"/>
      <c r="J7" s="133"/>
      <c r="K7" s="133"/>
      <c r="L7" s="133"/>
      <c r="M7" s="133"/>
    </row>
    <row r="8" spans="1:13">
      <c r="A8" s="126"/>
      <c r="B8" s="126"/>
      <c r="C8" s="126"/>
      <c r="D8" s="127"/>
      <c r="E8" s="133"/>
      <c r="F8" s="134"/>
      <c r="G8" s="135"/>
      <c r="H8" s="133"/>
      <c r="I8" s="133"/>
      <c r="J8" s="133"/>
      <c r="K8" s="133"/>
      <c r="L8" s="133"/>
      <c r="M8" s="133"/>
    </row>
    <row r="9" spans="1:13">
      <c r="A9" s="126"/>
      <c r="B9" s="128"/>
      <c r="C9" s="128"/>
      <c r="D9" s="127"/>
      <c r="E9" s="136"/>
      <c r="F9" s="136"/>
      <c r="G9" s="135"/>
      <c r="H9" s="136"/>
      <c r="I9" s="136"/>
      <c r="J9" s="136"/>
      <c r="K9" s="136"/>
      <c r="L9" s="136"/>
      <c r="M9" s="133"/>
    </row>
    <row r="10" spans="1:13">
      <c r="A10" s="129"/>
      <c r="B10" s="130"/>
      <c r="C10" s="130"/>
      <c r="D10" s="130"/>
      <c r="E10" s="137"/>
      <c r="F10" s="137"/>
      <c r="G10" s="137"/>
      <c r="H10" s="137"/>
      <c r="I10" s="137"/>
      <c r="J10" s="137"/>
      <c r="K10" s="137"/>
      <c r="L10" s="137"/>
      <c r="M10" s="138"/>
    </row>
    <row r="11" spans="1:13">
      <c r="A11" s="129"/>
      <c r="B11" s="131"/>
      <c r="C11" s="130"/>
      <c r="D11" s="130"/>
      <c r="E11" s="138"/>
      <c r="F11" s="138"/>
      <c r="G11" s="138"/>
      <c r="H11" s="138"/>
      <c r="I11" s="138"/>
      <c r="J11" s="138"/>
      <c r="K11" s="138"/>
      <c r="L11" s="138"/>
      <c r="M11" s="138"/>
    </row>
    <row r="12" spans="1:13">
      <c r="A12" s="126"/>
      <c r="B12" s="132"/>
      <c r="C12" s="132"/>
      <c r="D12" s="132"/>
      <c r="E12" s="134"/>
      <c r="F12" s="134"/>
      <c r="G12" s="134"/>
      <c r="H12" s="134"/>
      <c r="I12" s="134"/>
      <c r="J12" s="134"/>
      <c r="K12" s="134"/>
      <c r="L12" s="134"/>
      <c r="M12" s="133"/>
    </row>
    <row r="13" spans="1:13">
      <c r="A13" s="126"/>
      <c r="B13" s="128"/>
      <c r="C13" s="128"/>
      <c r="D13" s="128"/>
      <c r="E13" s="136"/>
      <c r="F13" s="136"/>
      <c r="G13" s="136"/>
      <c r="H13" s="136"/>
      <c r="I13" s="136"/>
      <c r="J13" s="136"/>
      <c r="K13" s="136"/>
      <c r="L13" s="136"/>
      <c r="M13" s="133"/>
    </row>
    <row r="14" spans="1:13">
      <c r="A14" s="126"/>
      <c r="B14" s="419" t="s">
        <v>133</v>
      </c>
      <c r="C14" s="419"/>
      <c r="D14" s="126"/>
      <c r="E14" s="133"/>
      <c r="F14" s="133"/>
      <c r="G14" s="133"/>
      <c r="H14" s="133"/>
      <c r="I14" s="133"/>
      <c r="J14" s="133"/>
      <c r="K14" s="133"/>
      <c r="L14" s="133"/>
      <c r="M14" s="133"/>
    </row>
    <row r="15" spans="1:13">
      <c r="A15" s="126"/>
      <c r="B15" s="126"/>
      <c r="C15" s="126"/>
      <c r="D15" s="126"/>
      <c r="E15" s="133"/>
      <c r="F15" s="133"/>
      <c r="G15" s="133"/>
      <c r="H15" s="133"/>
      <c r="I15" s="133"/>
      <c r="J15" s="133"/>
      <c r="K15" s="133"/>
      <c r="L15" s="133"/>
      <c r="M15" s="133"/>
    </row>
    <row r="16" spans="1:13">
      <c r="A16" s="126"/>
      <c r="B16" s="126"/>
      <c r="C16" s="126"/>
      <c r="D16" s="126"/>
      <c r="E16" s="133"/>
      <c r="F16" s="133"/>
      <c r="G16" s="133"/>
      <c r="H16" s="133"/>
      <c r="I16" s="133"/>
      <c r="J16" s="133"/>
      <c r="K16" s="133"/>
      <c r="L16" s="133"/>
      <c r="M16" s="133"/>
    </row>
    <row r="17" spans="1:13">
      <c r="A17" s="126"/>
      <c r="B17" s="126"/>
      <c r="C17" s="126"/>
      <c r="D17" s="126"/>
      <c r="E17" s="133"/>
      <c r="F17" s="133"/>
      <c r="G17" s="133"/>
      <c r="H17" s="133"/>
      <c r="I17" s="133"/>
      <c r="J17" s="133"/>
      <c r="K17" s="133"/>
      <c r="L17" s="133"/>
      <c r="M17" s="133"/>
    </row>
    <row r="18" spans="1:13">
      <c r="A18" s="126"/>
      <c r="B18" s="126"/>
      <c r="C18" s="126"/>
      <c r="D18" s="126"/>
      <c r="E18" s="133"/>
      <c r="F18" s="133"/>
      <c r="G18" s="133"/>
      <c r="H18" s="133"/>
      <c r="I18" s="133"/>
      <c r="J18" s="133"/>
      <c r="K18" s="133"/>
      <c r="L18" s="133"/>
      <c r="M18" s="133"/>
    </row>
    <row r="19" spans="1:13">
      <c r="A19" s="126"/>
      <c r="B19" s="126"/>
      <c r="C19" s="126"/>
      <c r="D19" s="126"/>
      <c r="E19" s="133"/>
      <c r="F19" s="133"/>
      <c r="G19" s="133"/>
      <c r="H19" s="133"/>
      <c r="I19" s="133"/>
      <c r="J19" s="133"/>
      <c r="K19" s="133"/>
      <c r="L19" s="133"/>
      <c r="M19" s="133"/>
    </row>
    <row r="20" spans="1:13">
      <c r="A20" s="126"/>
      <c r="B20" s="420" t="s">
        <v>821</v>
      </c>
      <c r="C20" s="420"/>
      <c r="D20" s="129"/>
      <c r="E20" s="133"/>
      <c r="F20" s="133"/>
      <c r="G20" s="133"/>
      <c r="H20" s="133"/>
      <c r="I20" s="133"/>
      <c r="J20" s="133"/>
      <c r="K20" s="133"/>
      <c r="L20" s="133"/>
      <c r="M20" s="133"/>
    </row>
    <row r="21" spans="1:13">
      <c r="A21" s="126"/>
      <c r="B21" s="129"/>
      <c r="C21" s="129"/>
      <c r="D21" s="129"/>
      <c r="E21" s="133"/>
      <c r="F21" s="133"/>
      <c r="G21" s="133"/>
      <c r="H21" s="133"/>
      <c r="I21" s="133"/>
      <c r="J21" s="133"/>
      <c r="K21" s="133"/>
      <c r="L21" s="133"/>
      <c r="M21" s="133"/>
    </row>
    <row r="22" spans="1:13">
      <c r="A22" s="126"/>
      <c r="B22" s="129"/>
      <c r="C22" s="129"/>
      <c r="D22" s="129"/>
      <c r="E22" s="133"/>
      <c r="F22" s="133"/>
      <c r="G22" s="133"/>
      <c r="H22" s="133"/>
      <c r="I22" s="133"/>
      <c r="J22" s="133"/>
      <c r="K22" s="133"/>
      <c r="L22" s="133"/>
      <c r="M22" s="133"/>
    </row>
    <row r="23" spans="1:13">
      <c r="A23" s="126"/>
      <c r="B23" s="126"/>
      <c r="C23" s="126"/>
      <c r="D23" s="126"/>
      <c r="E23" s="133"/>
      <c r="F23" s="133"/>
      <c r="G23" s="133"/>
      <c r="H23" s="133"/>
      <c r="I23" s="133"/>
      <c r="J23" s="133"/>
      <c r="K23" s="133"/>
      <c r="L23" s="133"/>
      <c r="M23" s="133"/>
    </row>
    <row r="24" spans="1:13">
      <c r="A24" s="126"/>
      <c r="B24" s="126"/>
      <c r="C24" s="126"/>
      <c r="D24" s="126"/>
      <c r="E24" s="133"/>
      <c r="F24" s="133"/>
      <c r="G24" s="133"/>
      <c r="H24" s="133"/>
      <c r="I24" s="133"/>
      <c r="J24" s="133"/>
      <c r="K24" s="133"/>
      <c r="L24" s="133"/>
      <c r="M24" s="133"/>
    </row>
    <row r="25" spans="1:13">
      <c r="A25" s="126"/>
      <c r="B25" s="126"/>
      <c r="C25" s="126"/>
      <c r="D25" s="126"/>
      <c r="E25" s="133"/>
      <c r="F25" s="133"/>
      <c r="G25" s="133"/>
      <c r="H25" s="133"/>
      <c r="I25" s="133"/>
      <c r="J25" s="133"/>
      <c r="K25" s="133"/>
      <c r="L25" s="133"/>
      <c r="M25" s="133"/>
    </row>
    <row r="26" spans="1:13">
      <c r="A26" s="126"/>
      <c r="B26" s="419" t="s">
        <v>822</v>
      </c>
      <c r="C26" s="419"/>
      <c r="D26" s="126"/>
      <c r="E26" s="133"/>
      <c r="F26" s="133"/>
      <c r="G26" s="133"/>
      <c r="H26" s="133"/>
      <c r="I26" s="133"/>
      <c r="J26" s="133"/>
      <c r="K26" s="133"/>
      <c r="L26" s="133"/>
      <c r="M26" s="133"/>
    </row>
    <row r="27" spans="1:13">
      <c r="A27" s="126"/>
      <c r="B27" s="126"/>
      <c r="C27" s="126"/>
      <c r="D27" s="126"/>
      <c r="E27" s="133"/>
      <c r="F27" s="133"/>
      <c r="G27" s="133"/>
      <c r="H27" s="133"/>
      <c r="I27" s="133"/>
      <c r="J27" s="133"/>
      <c r="K27" s="133"/>
      <c r="L27" s="133"/>
      <c r="M27" s="133"/>
    </row>
    <row r="28" spans="1:13">
      <c r="A28" s="126"/>
      <c r="B28" s="126"/>
      <c r="C28" s="126"/>
      <c r="D28" s="126"/>
      <c r="E28" s="133"/>
      <c r="F28" s="133"/>
      <c r="G28" s="133"/>
      <c r="H28" s="133"/>
      <c r="I28" s="133"/>
      <c r="J28" s="133"/>
      <c r="K28" s="133"/>
      <c r="L28" s="133"/>
      <c r="M28" s="133"/>
    </row>
    <row r="29" spans="1:13">
      <c r="A29" s="126"/>
      <c r="B29" s="126"/>
      <c r="C29" s="126"/>
      <c r="D29" s="126"/>
      <c r="E29" s="133"/>
      <c r="F29" s="133"/>
      <c r="G29" s="133"/>
      <c r="H29" s="133"/>
      <c r="I29" s="133"/>
      <c r="J29" s="133"/>
      <c r="K29" s="133"/>
      <c r="L29" s="133"/>
      <c r="M29" s="133"/>
    </row>
    <row r="30" spans="1:13">
      <c r="A30" s="126"/>
      <c r="B30" s="126"/>
      <c r="C30" s="126"/>
      <c r="D30" s="126"/>
      <c r="E30" s="133"/>
      <c r="F30" s="133"/>
      <c r="G30" s="133"/>
      <c r="H30" s="133"/>
      <c r="I30" s="133"/>
      <c r="J30" s="133"/>
      <c r="K30" s="133"/>
      <c r="L30" s="133"/>
      <c r="M30" s="133"/>
    </row>
    <row r="31" spans="1:13">
      <c r="A31" s="126"/>
      <c r="B31" s="126"/>
      <c r="C31" s="126"/>
      <c r="D31" s="126"/>
      <c r="E31" s="133"/>
      <c r="F31" s="133"/>
      <c r="G31" s="133"/>
      <c r="H31" s="133"/>
      <c r="I31" s="133"/>
      <c r="J31" s="133"/>
      <c r="K31" s="133"/>
      <c r="L31" s="133"/>
      <c r="M31" s="133"/>
    </row>
    <row r="32" spans="1:13">
      <c r="A32" s="126"/>
      <c r="B32" s="419" t="s">
        <v>780</v>
      </c>
      <c r="C32" s="419"/>
      <c r="D32" s="126"/>
      <c r="E32" s="133"/>
      <c r="F32" s="133"/>
      <c r="G32" s="133"/>
      <c r="H32" s="133"/>
      <c r="I32" s="133"/>
      <c r="J32" s="133"/>
      <c r="K32" s="133"/>
      <c r="L32" s="133"/>
      <c r="M32" s="133"/>
    </row>
    <row r="33" spans="1:13">
      <c r="A33" s="126"/>
      <c r="B33" s="419"/>
      <c r="C33" s="419"/>
      <c r="D33" s="126"/>
      <c r="E33" s="133"/>
      <c r="F33" s="133"/>
      <c r="G33" s="133"/>
      <c r="H33" s="133"/>
      <c r="I33" s="133"/>
      <c r="J33" s="133"/>
      <c r="K33" s="133"/>
      <c r="L33" s="133"/>
      <c r="M33" s="133"/>
    </row>
    <row r="34" spans="1:13">
      <c r="A34" s="126"/>
      <c r="B34" s="126"/>
      <c r="C34" s="126"/>
      <c r="D34" s="126"/>
      <c r="E34" s="133"/>
      <c r="F34" s="133"/>
      <c r="G34" s="133"/>
      <c r="H34" s="133"/>
      <c r="I34" s="133"/>
      <c r="J34" s="133"/>
      <c r="K34" s="133"/>
      <c r="L34" s="133"/>
      <c r="M34" s="133"/>
    </row>
    <row r="35" spans="1:13">
      <c r="A35" s="126"/>
      <c r="B35" s="126"/>
      <c r="C35" s="126"/>
      <c r="D35" s="126"/>
      <c r="E35" s="133"/>
      <c r="F35" s="133"/>
      <c r="G35" s="133"/>
      <c r="H35" s="133"/>
      <c r="I35" s="133"/>
      <c r="J35" s="133"/>
      <c r="K35" s="133"/>
      <c r="L35" s="133"/>
      <c r="M35" s="133"/>
    </row>
    <row r="36" spans="1:13">
      <c r="A36" s="126"/>
      <c r="B36" s="126"/>
      <c r="C36" s="126"/>
      <c r="D36" s="126"/>
      <c r="E36" s="133"/>
      <c r="F36" s="133"/>
      <c r="G36" s="133"/>
      <c r="H36" s="133"/>
      <c r="I36" s="133"/>
      <c r="J36" s="133"/>
      <c r="K36" s="133"/>
      <c r="L36" s="133"/>
      <c r="M36" s="133"/>
    </row>
    <row r="37" spans="1:13">
      <c r="A37" s="126"/>
      <c r="B37" s="126"/>
      <c r="C37" s="126"/>
      <c r="D37" s="126"/>
      <c r="E37" s="133"/>
      <c r="F37" s="133"/>
      <c r="G37" s="133"/>
      <c r="H37" s="133"/>
      <c r="I37" s="133"/>
      <c r="J37" s="133"/>
      <c r="K37" s="133"/>
      <c r="L37" s="133"/>
      <c r="M37" s="133"/>
    </row>
    <row r="38" spans="1:13">
      <c r="A38" s="126"/>
      <c r="B38" s="419" t="s">
        <v>1699</v>
      </c>
      <c r="C38" s="419"/>
      <c r="D38" s="126"/>
      <c r="E38" s="133"/>
      <c r="F38" s="133"/>
      <c r="G38" s="133"/>
      <c r="H38" s="133"/>
      <c r="I38" s="133"/>
      <c r="J38" s="133"/>
      <c r="K38" s="133"/>
      <c r="L38" s="133"/>
      <c r="M38" s="133"/>
    </row>
    <row r="39" spans="1:13">
      <c r="A39" s="126"/>
      <c r="B39" s="126"/>
      <c r="C39" s="126"/>
      <c r="D39" s="126"/>
      <c r="E39" s="133"/>
      <c r="F39" s="133"/>
      <c r="G39" s="133"/>
      <c r="H39" s="133"/>
      <c r="I39" s="133"/>
      <c r="J39" s="133"/>
      <c r="K39" s="133"/>
      <c r="L39" s="133"/>
      <c r="M39" s="133"/>
    </row>
    <row r="40" spans="1:13">
      <c r="A40" s="126"/>
      <c r="B40" s="419"/>
      <c r="C40" s="419"/>
      <c r="D40" s="126"/>
      <c r="E40" s="133"/>
      <c r="F40" s="133"/>
      <c r="G40" s="133"/>
      <c r="H40" s="133"/>
      <c r="I40" s="133"/>
      <c r="J40" s="133"/>
      <c r="K40" s="133"/>
      <c r="L40" s="133"/>
      <c r="M40" s="133"/>
    </row>
    <row r="41" spans="1:13">
      <c r="A41" s="126"/>
      <c r="B41" s="126"/>
      <c r="C41" s="126"/>
      <c r="D41" s="126"/>
      <c r="E41" s="133"/>
      <c r="F41" s="133"/>
      <c r="G41" s="133"/>
      <c r="H41" s="133"/>
      <c r="I41" s="133"/>
      <c r="J41" s="133"/>
      <c r="K41" s="133"/>
      <c r="L41" s="133"/>
      <c r="M41" s="133"/>
    </row>
    <row r="42" spans="1:13">
      <c r="A42" s="126"/>
      <c r="B42" s="126"/>
      <c r="C42" s="126"/>
      <c r="D42" s="126"/>
      <c r="E42" s="133"/>
      <c r="F42" s="133"/>
      <c r="G42" s="133"/>
      <c r="H42" s="133"/>
      <c r="I42" s="133"/>
      <c r="J42" s="133"/>
      <c r="K42" s="133"/>
      <c r="L42" s="133"/>
      <c r="M42" s="133"/>
    </row>
    <row r="43" spans="1:13">
      <c r="A43" s="126"/>
      <c r="B43" s="126"/>
      <c r="C43" s="126"/>
      <c r="D43" s="126"/>
      <c r="E43" s="133"/>
      <c r="F43" s="133"/>
      <c r="G43" s="133"/>
      <c r="H43" s="133"/>
      <c r="I43" s="133"/>
      <c r="J43" s="133"/>
      <c r="K43" s="133"/>
      <c r="L43" s="133"/>
      <c r="M43" s="133"/>
    </row>
    <row r="44" spans="1:13">
      <c r="A44" s="126"/>
      <c r="B44" s="419" t="s">
        <v>134</v>
      </c>
      <c r="C44" s="419"/>
      <c r="D44" s="126"/>
      <c r="E44" s="133"/>
      <c r="F44" s="133"/>
      <c r="G44" s="133"/>
      <c r="H44" s="133"/>
      <c r="I44" s="133"/>
      <c r="J44" s="133"/>
      <c r="K44" s="133"/>
      <c r="L44" s="133"/>
      <c r="M44" s="133"/>
    </row>
    <row r="45" spans="1:13">
      <c r="A45" s="126"/>
      <c r="B45" s="126"/>
      <c r="C45" s="126"/>
      <c r="D45" s="126"/>
      <c r="E45" s="133"/>
      <c r="F45" s="133"/>
      <c r="G45" s="133"/>
      <c r="H45" s="133"/>
      <c r="I45" s="133"/>
      <c r="J45" s="133"/>
      <c r="K45" s="133"/>
      <c r="L45" s="133"/>
      <c r="M45" s="133"/>
    </row>
    <row r="46" spans="1:13">
      <c r="A46" s="126"/>
      <c r="B46" s="419"/>
      <c r="C46" s="419"/>
      <c r="D46" s="126"/>
      <c r="E46" s="133"/>
      <c r="F46" s="133"/>
      <c r="G46" s="133"/>
      <c r="H46" s="133"/>
      <c r="I46" s="133"/>
      <c r="J46" s="133"/>
      <c r="K46" s="133"/>
      <c r="L46" s="133"/>
      <c r="M46" s="133"/>
    </row>
    <row r="47" spans="1:13">
      <c r="A47" s="126"/>
      <c r="B47" s="126"/>
      <c r="C47" s="126"/>
      <c r="D47" s="126"/>
      <c r="E47" s="133"/>
      <c r="F47" s="133"/>
      <c r="G47" s="133"/>
      <c r="H47" s="133"/>
      <c r="I47" s="133"/>
      <c r="J47" s="133"/>
      <c r="K47" s="133"/>
      <c r="L47" s="133"/>
      <c r="M47" s="133"/>
    </row>
    <row r="48" spans="1:13">
      <c r="A48" s="126"/>
      <c r="B48" s="419"/>
      <c r="C48" s="419"/>
      <c r="D48" s="126"/>
      <c r="E48" s="133"/>
      <c r="F48" s="133"/>
      <c r="G48" s="133"/>
      <c r="H48" s="133"/>
      <c r="I48" s="133"/>
      <c r="J48" s="133"/>
      <c r="K48" s="133"/>
      <c r="L48" s="133"/>
      <c r="M48" s="133"/>
    </row>
    <row r="49" spans="1:13">
      <c r="A49" s="126"/>
      <c r="B49" s="126"/>
      <c r="C49" s="126"/>
      <c r="D49" s="126"/>
      <c r="E49" s="133"/>
      <c r="F49" s="133"/>
      <c r="G49" s="133"/>
      <c r="H49" s="133"/>
      <c r="I49" s="133"/>
      <c r="J49" s="133"/>
      <c r="K49" s="133"/>
      <c r="L49" s="133"/>
      <c r="M49" s="133"/>
    </row>
    <row r="50" spans="1:13">
      <c r="A50" s="126"/>
      <c r="B50" s="419"/>
      <c r="C50" s="419"/>
      <c r="D50" s="126"/>
      <c r="E50" s="133"/>
      <c r="F50" s="133"/>
      <c r="G50" s="133"/>
      <c r="H50" s="133"/>
      <c r="I50" s="133"/>
      <c r="J50" s="133"/>
      <c r="K50" s="133"/>
      <c r="L50" s="133"/>
      <c r="M50" s="133"/>
    </row>
    <row r="51" spans="1:13">
      <c r="A51" s="126"/>
      <c r="B51" s="419"/>
      <c r="C51" s="419"/>
      <c r="D51" s="126"/>
      <c r="E51" s="133"/>
      <c r="F51" s="133"/>
      <c r="G51" s="133"/>
      <c r="H51" s="133"/>
      <c r="I51" s="133"/>
      <c r="J51" s="133"/>
      <c r="K51" s="133"/>
      <c r="L51" s="133"/>
      <c r="M51" s="133"/>
    </row>
    <row r="52" spans="1:13">
      <c r="A52" s="126"/>
      <c r="B52" s="126"/>
      <c r="C52" s="126"/>
      <c r="D52" s="126"/>
      <c r="E52" s="133"/>
      <c r="F52" s="133"/>
      <c r="G52" s="133"/>
      <c r="H52" s="133"/>
      <c r="I52" s="133"/>
      <c r="J52" s="133"/>
      <c r="K52" s="133"/>
      <c r="L52" s="133"/>
      <c r="M52" s="133"/>
    </row>
    <row r="53" spans="1:13" ht="15" customHeight="1">
      <c r="A53" s="126"/>
      <c r="B53" s="126"/>
      <c r="C53" s="126"/>
      <c r="D53" s="126"/>
      <c r="E53" s="133"/>
      <c r="F53" s="133"/>
      <c r="G53" s="133"/>
      <c r="H53" s="133"/>
      <c r="I53" s="133"/>
      <c r="J53" s="133"/>
      <c r="K53" s="133"/>
      <c r="L53" s="133"/>
      <c r="M53" s="133"/>
    </row>
    <row r="54" spans="1:13">
      <c r="A54" s="126"/>
      <c r="B54" s="126"/>
      <c r="C54" s="126"/>
      <c r="D54" s="126"/>
      <c r="E54" s="133"/>
      <c r="F54" s="133"/>
      <c r="G54" s="133"/>
      <c r="H54" s="133"/>
      <c r="I54" s="133"/>
      <c r="J54" s="133"/>
      <c r="K54" s="133"/>
      <c r="L54" s="133"/>
      <c r="M54" s="133"/>
    </row>
    <row r="55" spans="1:13">
      <c r="A55" s="126"/>
      <c r="B55" s="126"/>
      <c r="C55" s="126"/>
      <c r="D55" s="126"/>
      <c r="E55" s="133"/>
      <c r="F55" s="133"/>
      <c r="G55" s="133"/>
      <c r="H55" s="133"/>
      <c r="I55" s="133"/>
      <c r="J55" s="133"/>
      <c r="K55" s="133"/>
      <c r="L55" s="133"/>
      <c r="M55" s="133"/>
    </row>
    <row r="56" spans="1:13">
      <c r="A56" s="126"/>
      <c r="B56" s="126"/>
      <c r="C56" s="126"/>
      <c r="D56" s="126"/>
      <c r="E56" s="133"/>
      <c r="F56" s="133"/>
      <c r="G56" s="133"/>
      <c r="H56" s="133"/>
      <c r="I56" s="133"/>
      <c r="J56" s="133"/>
      <c r="K56" s="133"/>
      <c r="L56" s="133"/>
      <c r="M56" s="133"/>
    </row>
    <row r="57" spans="1:13" ht="15" customHeight="1">
      <c r="A57" s="126"/>
      <c r="B57" s="419"/>
      <c r="C57" s="419"/>
      <c r="D57" s="126"/>
      <c r="E57" s="133"/>
      <c r="F57" s="133"/>
      <c r="G57" s="133"/>
      <c r="H57" s="133"/>
      <c r="I57" s="133"/>
      <c r="J57" s="133"/>
      <c r="K57" s="133"/>
      <c r="L57" s="133"/>
      <c r="M57" s="133"/>
    </row>
    <row r="58" spans="1:13">
      <c r="A58" s="126"/>
      <c r="B58" s="419"/>
      <c r="C58" s="419"/>
      <c r="D58" s="126"/>
      <c r="E58" s="133"/>
      <c r="F58" s="133"/>
      <c r="G58" s="133"/>
      <c r="H58" s="133"/>
      <c r="I58" s="133"/>
      <c r="J58" s="133"/>
      <c r="K58" s="133"/>
      <c r="L58" s="133"/>
      <c r="M58" s="133"/>
    </row>
    <row r="59" spans="1:13">
      <c r="A59" s="126"/>
      <c r="B59" s="126"/>
      <c r="C59" s="126"/>
      <c r="D59" s="126"/>
      <c r="E59" s="133"/>
      <c r="F59" s="133"/>
      <c r="G59" s="133"/>
      <c r="H59" s="133"/>
      <c r="I59" s="133"/>
      <c r="J59" s="133"/>
      <c r="K59" s="133"/>
      <c r="L59" s="133"/>
      <c r="M59" s="133"/>
    </row>
    <row r="60" spans="1:13" hidden="1">
      <c r="A60" s="125"/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</row>
    <row r="61" spans="1:13" hidden="1">
      <c r="A61" s="125"/>
      <c r="B61" s="125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</row>
    <row r="62" spans="1:13" hidden="1">
      <c r="A62" s="125"/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</row>
    <row r="63" spans="1:13" hidden="1">
      <c r="A63" s="125"/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</row>
    <row r="64" spans="1:13" hidden="1">
      <c r="A64" s="125"/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</row>
    <row r="65" spans="1:13" hidden="1">
      <c r="A65" s="125"/>
      <c r="B65" s="125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</row>
    <row r="66" spans="1:13" hidden="1">
      <c r="A66" s="125"/>
      <c r="B66" s="125"/>
      <c r="C66" s="125"/>
      <c r="D66" s="125"/>
      <c r="E66" s="125"/>
      <c r="F66" s="125"/>
      <c r="G66" s="125"/>
      <c r="H66" s="125"/>
      <c r="I66" s="125"/>
      <c r="J66" s="125"/>
      <c r="K66" s="125"/>
      <c r="L66" s="125"/>
      <c r="M66" s="125"/>
    </row>
    <row r="67" spans="1:13" hidden="1">
      <c r="A67" s="125"/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</row>
    <row r="68" spans="1:13" hidden="1">
      <c r="A68" s="125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125"/>
      <c r="M68" s="125"/>
    </row>
    <row r="69" spans="1:13" hidden="1">
      <c r="A69" s="125"/>
      <c r="B69" s="125"/>
      <c r="C69" s="125"/>
      <c r="D69" s="125"/>
      <c r="E69" s="125"/>
      <c r="F69" s="125"/>
      <c r="G69" s="125"/>
      <c r="H69" s="125"/>
      <c r="I69" s="125"/>
      <c r="J69" s="125"/>
      <c r="K69" s="125"/>
      <c r="L69" s="125"/>
      <c r="M69" s="125"/>
    </row>
    <row r="70" spans="1:13" hidden="1">
      <c r="A70" s="125"/>
      <c r="B70" s="125"/>
      <c r="C70" s="125"/>
      <c r="D70" s="125"/>
      <c r="E70" s="125"/>
      <c r="F70" s="125"/>
      <c r="G70" s="125"/>
      <c r="H70" s="125"/>
      <c r="I70" s="125"/>
      <c r="J70" s="125"/>
      <c r="K70" s="125"/>
      <c r="L70" s="125"/>
      <c r="M70" s="125"/>
    </row>
    <row r="71" spans="1:13" hidden="1">
      <c r="A71" s="125"/>
      <c r="B71" s="125"/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</row>
    <row r="72" spans="1:13" hidden="1">
      <c r="A72" s="125"/>
      <c r="B72" s="125"/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</row>
    <row r="73" spans="1:13" hidden="1">
      <c r="A73" s="125"/>
      <c r="B73" s="125"/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</row>
    <row r="74" spans="1:13" hidden="1">
      <c r="A74" s="125"/>
      <c r="B74" s="125"/>
      <c r="C74" s="125"/>
      <c r="D74" s="125"/>
      <c r="E74" s="125"/>
      <c r="F74" s="125"/>
      <c r="G74" s="125"/>
      <c r="H74" s="125"/>
      <c r="I74" s="125"/>
      <c r="J74" s="125"/>
      <c r="K74" s="125"/>
      <c r="L74" s="125"/>
      <c r="M74" s="125"/>
    </row>
    <row r="75" spans="1:13" hidden="1">
      <c r="A75" s="125"/>
      <c r="B75" s="125"/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</row>
    <row r="76" spans="1:13" hidden="1">
      <c r="A76" s="125"/>
      <c r="B76" s="125"/>
      <c r="C76" s="125"/>
      <c r="D76" s="125"/>
      <c r="E76" s="125"/>
      <c r="F76" s="125"/>
      <c r="G76" s="125"/>
      <c r="H76" s="125"/>
      <c r="I76" s="125"/>
      <c r="J76" s="125"/>
      <c r="K76" s="125"/>
      <c r="L76" s="125"/>
      <c r="M76" s="125"/>
    </row>
    <row r="77" spans="1:13" hidden="1">
      <c r="A77" s="125"/>
      <c r="B77" s="125"/>
      <c r="C77" s="125"/>
      <c r="D77" s="125"/>
      <c r="E77" s="125"/>
      <c r="F77" s="125"/>
      <c r="G77" s="125"/>
      <c r="H77" s="125"/>
      <c r="I77" s="125"/>
      <c r="J77" s="125"/>
      <c r="K77" s="125"/>
      <c r="L77" s="125"/>
      <c r="M77" s="125"/>
    </row>
    <row r="78" spans="1:13" hidden="1">
      <c r="A78" s="125"/>
      <c r="B78" s="125"/>
      <c r="C78" s="125"/>
      <c r="D78" s="125"/>
      <c r="E78" s="125"/>
      <c r="F78" s="125"/>
      <c r="G78" s="125"/>
      <c r="H78" s="125"/>
      <c r="I78" s="125"/>
      <c r="J78" s="125"/>
      <c r="K78" s="125"/>
      <c r="L78" s="125"/>
      <c r="M78" s="125"/>
    </row>
    <row r="79" spans="1:13" hidden="1">
      <c r="A79" s="125"/>
      <c r="B79" s="125"/>
      <c r="C79" s="125"/>
      <c r="D79" s="125"/>
      <c r="E79" s="125"/>
      <c r="F79" s="125"/>
      <c r="G79" s="125"/>
      <c r="H79" s="125"/>
      <c r="I79" s="125"/>
      <c r="J79" s="125"/>
      <c r="K79" s="125"/>
      <c r="L79" s="125"/>
      <c r="M79" s="125"/>
    </row>
    <row r="80" spans="1:13" hidden="1">
      <c r="A80" s="125"/>
      <c r="B80" s="125"/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</row>
    <row r="81" spans="1:13" hidden="1">
      <c r="A81" s="125"/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</row>
    <row r="82" spans="1:13" hidden="1">
      <c r="A82" s="125"/>
      <c r="B82" s="125"/>
      <c r="C82" s="125"/>
      <c r="D82" s="125"/>
      <c r="E82" s="125"/>
      <c r="F82" s="125"/>
      <c r="G82" s="125"/>
      <c r="H82" s="125"/>
      <c r="I82" s="125"/>
      <c r="J82" s="125"/>
      <c r="K82" s="125"/>
      <c r="L82" s="125"/>
      <c r="M82" s="125"/>
    </row>
    <row r="83" spans="1:13" hidden="1">
      <c r="A83" s="125"/>
      <c r="B83" s="125"/>
      <c r="C83" s="125"/>
      <c r="D83" s="125"/>
      <c r="E83" s="125"/>
      <c r="F83" s="125"/>
      <c r="G83" s="125"/>
      <c r="H83" s="125"/>
      <c r="I83" s="125"/>
      <c r="J83" s="125"/>
      <c r="K83" s="125"/>
      <c r="L83" s="125"/>
      <c r="M83" s="125"/>
    </row>
    <row r="84" spans="1:13" hidden="1">
      <c r="A84" s="125"/>
      <c r="B84" s="125"/>
      <c r="C84" s="125"/>
      <c r="D84" s="125"/>
      <c r="E84" s="125"/>
      <c r="F84" s="125"/>
      <c r="G84" s="125"/>
      <c r="H84" s="125"/>
      <c r="I84" s="125"/>
      <c r="J84" s="125"/>
      <c r="K84" s="125"/>
      <c r="L84" s="125"/>
      <c r="M84" s="125"/>
    </row>
    <row r="85" spans="1:13" hidden="1">
      <c r="A85" s="125"/>
      <c r="B85" s="125"/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</row>
    <row r="86" spans="1:13" hidden="1">
      <c r="A86" s="125"/>
      <c r="B86" s="125"/>
      <c r="C86" s="125"/>
      <c r="D86" s="125"/>
      <c r="E86" s="125"/>
      <c r="F86" s="125"/>
      <c r="G86" s="125"/>
      <c r="H86" s="125"/>
      <c r="I86" s="125"/>
      <c r="J86" s="125"/>
      <c r="K86" s="125"/>
      <c r="L86" s="125"/>
      <c r="M86" s="125"/>
    </row>
    <row r="87" spans="1:13" hidden="1">
      <c r="A87" s="125"/>
      <c r="B87" s="125"/>
      <c r="C87" s="125"/>
      <c r="D87" s="125"/>
      <c r="E87" s="125"/>
      <c r="F87" s="125"/>
      <c r="G87" s="125"/>
      <c r="H87" s="125"/>
      <c r="I87" s="125"/>
      <c r="J87" s="125"/>
      <c r="K87" s="125"/>
      <c r="L87" s="125"/>
      <c r="M87" s="125"/>
    </row>
    <row r="88" spans="1:13" hidden="1">
      <c r="A88" s="125"/>
      <c r="B88" s="125"/>
      <c r="C88" s="125"/>
      <c r="D88" s="125"/>
      <c r="E88" s="125"/>
      <c r="F88" s="125"/>
      <c r="G88" s="125"/>
      <c r="H88" s="125"/>
      <c r="I88" s="125"/>
      <c r="J88" s="125"/>
      <c r="K88" s="125"/>
      <c r="L88" s="125"/>
      <c r="M88" s="125"/>
    </row>
    <row r="89" spans="1:13" hidden="1">
      <c r="A89" s="125"/>
      <c r="B89" s="125"/>
      <c r="C89" s="125"/>
      <c r="D89" s="125"/>
      <c r="E89" s="125"/>
      <c r="F89" s="125"/>
      <c r="G89" s="125"/>
      <c r="H89" s="125"/>
      <c r="I89" s="125"/>
      <c r="J89" s="125"/>
      <c r="K89" s="125"/>
      <c r="L89" s="125"/>
      <c r="M89" s="125"/>
    </row>
    <row r="90" spans="1:13" hidden="1">
      <c r="A90" s="125"/>
      <c r="B90" s="125"/>
      <c r="C90" s="125"/>
      <c r="D90" s="125"/>
      <c r="E90" s="125"/>
      <c r="F90" s="125"/>
      <c r="G90" s="125"/>
      <c r="H90" s="125"/>
      <c r="I90" s="125"/>
      <c r="J90" s="125"/>
      <c r="K90" s="125"/>
      <c r="L90" s="125"/>
      <c r="M90" s="125"/>
    </row>
    <row r="91" spans="1:13" hidden="1">
      <c r="A91" s="125"/>
      <c r="B91" s="125"/>
      <c r="C91" s="125"/>
      <c r="D91" s="125"/>
      <c r="E91" s="125"/>
      <c r="F91" s="125"/>
      <c r="G91" s="125"/>
      <c r="H91" s="125"/>
      <c r="I91" s="125"/>
      <c r="J91" s="125"/>
      <c r="K91" s="125"/>
      <c r="L91" s="125"/>
      <c r="M91" s="125"/>
    </row>
    <row r="92" spans="1:13" hidden="1">
      <c r="A92" s="125"/>
      <c r="B92" s="125"/>
      <c r="C92" s="125"/>
      <c r="D92" s="125"/>
      <c r="E92" s="125"/>
      <c r="F92" s="125"/>
      <c r="G92" s="125"/>
      <c r="H92" s="125"/>
      <c r="I92" s="125"/>
      <c r="J92" s="125"/>
      <c r="K92" s="125"/>
      <c r="L92" s="125"/>
      <c r="M92" s="125"/>
    </row>
    <row r="93" spans="1:13" hidden="1">
      <c r="A93" s="125"/>
      <c r="B93" s="125"/>
      <c r="C93" s="125"/>
      <c r="D93" s="125"/>
      <c r="E93" s="125"/>
      <c r="F93" s="125"/>
      <c r="G93" s="125"/>
      <c r="H93" s="125"/>
      <c r="I93" s="125"/>
      <c r="J93" s="125"/>
      <c r="K93" s="125"/>
      <c r="L93" s="125"/>
      <c r="M93" s="125"/>
    </row>
    <row r="94" spans="1:13" hidden="1">
      <c r="A94" s="125"/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</row>
    <row r="95" spans="1:13" hidden="1">
      <c r="A95" s="125"/>
      <c r="B95" s="125"/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125"/>
    </row>
    <row r="96" spans="1:13" hidden="1">
      <c r="A96" s="125"/>
      <c r="B96" s="125"/>
      <c r="C96" s="125"/>
      <c r="D96" s="125"/>
      <c r="E96" s="125"/>
      <c r="F96" s="125"/>
      <c r="G96" s="125"/>
      <c r="H96" s="125"/>
      <c r="I96" s="125"/>
      <c r="J96" s="125"/>
      <c r="K96" s="125"/>
      <c r="L96" s="125"/>
      <c r="M96" s="125"/>
    </row>
    <row r="97" spans="1:13" hidden="1">
      <c r="A97" s="125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</row>
    <row r="98" spans="1:13" hidden="1">
      <c r="A98" s="125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</row>
    <row r="99" spans="1:13" hidden="1">
      <c r="A99" s="125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</row>
    <row r="100" spans="1:13" hidden="1">
      <c r="A100" s="125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</row>
    <row r="101" spans="1:13" hidden="1">
      <c r="A101" s="125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</row>
    <row r="102" spans="1:13" hidden="1">
      <c r="A102" s="125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</row>
    <row r="103" spans="1:13" hidden="1">
      <c r="A103" s="125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</row>
    <row r="104" spans="1:13" hidden="1">
      <c r="A104" s="125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</row>
    <row r="105" spans="1:13" hidden="1">
      <c r="A105" s="125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</row>
    <row r="106" spans="1:13" hidden="1">
      <c r="A106" s="125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</row>
    <row r="107" spans="1:13" hidden="1">
      <c r="A107" s="125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</row>
    <row r="108" spans="1:13" hidden="1">
      <c r="A108" s="125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</row>
    <row r="109" spans="1:13" hidden="1">
      <c r="A109" s="125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</row>
    <row r="110" spans="1:13" hidden="1">
      <c r="A110" s="125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</row>
    <row r="111" spans="1:13" hidden="1">
      <c r="A111" s="125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</row>
    <row r="112" spans="1:13" hidden="1">
      <c r="A112" s="125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</row>
    <row r="113" spans="1:13" hidden="1">
      <c r="A113" s="125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</row>
    <row r="114" spans="1:13" hidden="1">
      <c r="A114" s="125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</row>
    <row r="115" spans="1:13" hidden="1">
      <c r="A115" s="125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</row>
    <row r="116" spans="1:13" hidden="1">
      <c r="A116" s="125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</row>
    <row r="117" spans="1:13" hidden="1">
      <c r="A117" s="125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</row>
    <row r="118" spans="1:13" hidden="1">
      <c r="A118" s="125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</row>
    <row r="119" spans="1:13" hidden="1">
      <c r="A119" s="125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</row>
    <row r="120" spans="1:13" hidden="1">
      <c r="A120" s="125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</row>
    <row r="121" spans="1:13" hidden="1">
      <c r="A121" s="125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</row>
    <row r="122" spans="1:13" hidden="1">
      <c r="A122" s="125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</row>
    <row r="123" spans="1:13" hidden="1">
      <c r="A123" s="125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</row>
    <row r="124" spans="1:13" hidden="1">
      <c r="A124" s="125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</row>
    <row r="125" spans="1:13" hidden="1">
      <c r="A125" s="125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</row>
    <row r="126" spans="1:13" hidden="1">
      <c r="A126" s="125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</row>
    <row r="127" spans="1:13" hidden="1">
      <c r="A127" s="125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</row>
    <row r="128" spans="1:13" hidden="1">
      <c r="A128" s="125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</row>
    <row r="129" spans="1:13" hidden="1">
      <c r="A129" s="125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</row>
    <row r="130" spans="1:13" hidden="1">
      <c r="A130" s="125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</row>
    <row r="131" spans="1:13" hidden="1">
      <c r="A131" s="125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</row>
    <row r="132" spans="1:13" hidden="1">
      <c r="A132" s="12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</row>
    <row r="133" spans="1:13" hidden="1">
      <c r="A133" s="12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</row>
    <row r="134" spans="1:13" hidden="1">
      <c r="A134" s="12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</row>
    <row r="135" spans="1:13" hidden="1">
      <c r="A135" s="12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</row>
    <row r="136" spans="1:13" hidden="1">
      <c r="A136" s="125"/>
      <c r="B136" s="125"/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</row>
    <row r="137" spans="1:13" hidden="1">
      <c r="A137" s="125"/>
      <c r="B137" s="125"/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</row>
    <row r="138" spans="1:13" hidden="1">
      <c r="A138" s="125"/>
      <c r="B138" s="125"/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</row>
    <row r="139" spans="1:13" hidden="1">
      <c r="A139" s="125"/>
      <c r="B139" s="125"/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</row>
    <row r="140" spans="1:13" hidden="1">
      <c r="A140" s="125"/>
      <c r="B140" s="125"/>
      <c r="C140" s="125"/>
      <c r="D140" s="125"/>
      <c r="E140" s="125"/>
      <c r="F140" s="125"/>
      <c r="G140" s="125"/>
      <c r="H140" s="125"/>
      <c r="I140" s="125"/>
      <c r="J140" s="125"/>
      <c r="K140" s="125"/>
      <c r="L140" s="125"/>
      <c r="M140" s="125"/>
    </row>
    <row r="141" spans="1:13" hidden="1">
      <c r="A141" s="125"/>
      <c r="B141" s="125"/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</row>
    <row r="142" spans="1:13" hidden="1">
      <c r="A142" s="125"/>
      <c r="B142" s="125"/>
      <c r="C142" s="125"/>
      <c r="D142" s="125"/>
      <c r="E142" s="125"/>
      <c r="F142" s="125"/>
      <c r="G142" s="125"/>
      <c r="H142" s="125"/>
      <c r="I142" s="125"/>
      <c r="J142" s="125"/>
      <c r="K142" s="125"/>
      <c r="L142" s="125"/>
      <c r="M142" s="125"/>
    </row>
  </sheetData>
  <mergeCells count="18">
    <mergeCell ref="B58:C58"/>
    <mergeCell ref="B46:C46"/>
    <mergeCell ref="B50:C50"/>
    <mergeCell ref="B51:C51"/>
    <mergeCell ref="B57:C57"/>
    <mergeCell ref="E3:M3"/>
    <mergeCell ref="E5:F5"/>
    <mergeCell ref="E1:M1"/>
    <mergeCell ref="B14:C14"/>
    <mergeCell ref="B33:C33"/>
    <mergeCell ref="B40:C40"/>
    <mergeCell ref="B48:C48"/>
    <mergeCell ref="B7:C7"/>
    <mergeCell ref="B20:C20"/>
    <mergeCell ref="B26:C26"/>
    <mergeCell ref="B32:C32"/>
    <mergeCell ref="B38:C38"/>
    <mergeCell ref="B44:C44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AO10041"/>
  <sheetViews>
    <sheetView showGridLines="0" tabSelected="1" zoomScale="55" zoomScaleNormal="55" workbookViewId="0">
      <selection activeCell="B6" sqref="B6"/>
    </sheetView>
  </sheetViews>
  <sheetFormatPr defaultColWidth="11.42578125" defaultRowHeight="15"/>
  <cols>
    <col min="1" max="1" width="5.28515625" customWidth="1"/>
    <col min="2" max="2" width="33.28515625" customWidth="1"/>
    <col min="3" max="3" width="22.7109375" customWidth="1"/>
    <col min="4" max="4" width="14.42578125" customWidth="1"/>
    <col min="5" max="5" width="5.42578125" customWidth="1"/>
    <col min="6" max="6" width="8.42578125" bestFit="1" customWidth="1"/>
    <col min="7" max="9" width="26.42578125" customWidth="1"/>
    <col min="10" max="10" width="26.42578125" style="299" customWidth="1"/>
    <col min="11" max="17" width="26.42578125" customWidth="1"/>
    <col min="18" max="18" width="38.28515625" bestFit="1" customWidth="1"/>
    <col min="19" max="19" width="9" customWidth="1"/>
    <col min="20" max="21" width="11.42578125" customWidth="1"/>
    <col min="22" max="22" width="10.42578125" style="317" customWidth="1"/>
    <col min="23" max="23" width="10.140625" style="316" bestFit="1" customWidth="1"/>
    <col min="24" max="24" width="13.7109375" style="316" bestFit="1" customWidth="1"/>
    <col min="25" max="25" width="24" bestFit="1" customWidth="1"/>
    <col min="27" max="27" width="11.42578125" style="317"/>
    <col min="34" max="34" width="11.42578125" style="317"/>
    <col min="39" max="39" width="11.42578125" style="340"/>
    <col min="41" max="41" width="11.42578125" style="317"/>
  </cols>
  <sheetData>
    <row r="1" spans="1:41" s="326" customFormat="1" ht="19.5" thickBot="1">
      <c r="A1" s="235"/>
      <c r="B1" s="235"/>
      <c r="C1" s="415" t="s">
        <v>6456</v>
      </c>
      <c r="D1" s="416"/>
      <c r="E1" s="235"/>
      <c r="F1" s="236"/>
      <c r="G1" s="237"/>
      <c r="H1" s="236"/>
      <c r="I1" s="236"/>
      <c r="J1" s="236"/>
      <c r="K1" s="238"/>
      <c r="L1" s="239"/>
      <c r="M1" s="240"/>
      <c r="N1" s="241"/>
      <c r="O1" s="241"/>
      <c r="P1" s="242"/>
      <c r="Q1" s="323" t="s">
        <v>1859</v>
      </c>
      <c r="R1" s="243"/>
      <c r="S1" s="243"/>
      <c r="V1" s="358"/>
      <c r="W1" s="359"/>
      <c r="X1" s="359"/>
      <c r="AA1" s="358"/>
      <c r="AH1" s="358"/>
      <c r="AM1" s="360"/>
      <c r="AO1" s="358"/>
    </row>
    <row r="2" spans="1:41" ht="49.5" customHeight="1" thickBot="1">
      <c r="A2" s="426" t="s">
        <v>837</v>
      </c>
      <c r="B2" s="426"/>
      <c r="C2" s="426"/>
      <c r="D2" s="426"/>
      <c r="E2" s="426"/>
      <c r="F2" s="16"/>
      <c r="G2" s="110"/>
      <c r="H2" s="111"/>
      <c r="I2" s="112"/>
      <c r="J2" s="112"/>
      <c r="K2" s="112"/>
      <c r="L2" s="17"/>
      <c r="M2" s="17"/>
      <c r="N2" s="17"/>
      <c r="O2" s="17"/>
      <c r="P2" s="17"/>
      <c r="Q2" s="17"/>
      <c r="R2" s="189">
        <v>44204</v>
      </c>
      <c r="S2" s="16"/>
    </row>
    <row r="3" spans="1:41" ht="12" customHeight="1">
      <c r="A3" s="37"/>
      <c r="B3" s="37"/>
      <c r="C3" s="37"/>
      <c r="D3" s="37"/>
      <c r="E3" s="37"/>
      <c r="F3" s="18"/>
      <c r="G3" s="113"/>
      <c r="H3" s="114"/>
      <c r="I3" s="113"/>
      <c r="J3" s="113"/>
      <c r="K3" s="113"/>
      <c r="L3" s="18"/>
      <c r="M3" s="18"/>
      <c r="N3" s="18"/>
      <c r="O3" s="18"/>
      <c r="P3" s="18"/>
      <c r="Q3" s="18"/>
      <c r="R3" s="18"/>
      <c r="S3" s="18"/>
    </row>
    <row r="4" spans="1:41" ht="24.6" customHeight="1">
      <c r="A4" s="37"/>
      <c r="B4" s="335" t="s">
        <v>1856</v>
      </c>
      <c r="C4" s="336" t="b">
        <f>IF(C6&gt;0,SUM(C6:C11))</f>
        <v>0</v>
      </c>
      <c r="D4" s="337">
        <v>1</v>
      </c>
      <c r="E4" s="37"/>
      <c r="F4" s="15"/>
      <c r="G4" s="166" t="s">
        <v>820</v>
      </c>
      <c r="H4" s="114"/>
      <c r="I4" s="114"/>
      <c r="J4" s="114"/>
      <c r="K4" s="114"/>
      <c r="L4" s="15"/>
      <c r="M4" s="15"/>
      <c r="N4" s="15"/>
      <c r="O4" s="15"/>
      <c r="P4" s="15"/>
      <c r="Q4" s="15"/>
      <c r="R4" s="123"/>
      <c r="S4" s="15"/>
    </row>
    <row r="5" spans="1:41" ht="24.6" customHeight="1">
      <c r="A5" s="5"/>
      <c r="B5" s="322"/>
      <c r="C5" s="336"/>
      <c r="D5" s="338"/>
      <c r="E5" s="5"/>
      <c r="F5" s="21"/>
      <c r="G5" s="21"/>
      <c r="H5" s="21"/>
      <c r="I5" s="23"/>
      <c r="J5" s="22"/>
      <c r="K5" s="21"/>
      <c r="L5" s="23"/>
      <c r="M5" s="24"/>
      <c r="N5" s="24"/>
      <c r="O5" s="25"/>
      <c r="P5" s="25"/>
      <c r="Q5" s="25"/>
      <c r="R5" s="21"/>
      <c r="S5" s="25"/>
    </row>
    <row r="6" spans="1:41" ht="24.6" customHeight="1">
      <c r="A6" s="5"/>
      <c r="B6" s="67" t="s">
        <v>778</v>
      </c>
      <c r="C6" s="336">
        <f>LANCAMENTOS!T2</f>
        <v>-62011.847709999973</v>
      </c>
      <c r="D6" s="337" t="str">
        <f t="shared" ref="D6:D11" si="0">IFERROR(C6/$C$4,"")</f>
        <v/>
      </c>
      <c r="E6" s="5"/>
      <c r="F6" s="21"/>
      <c r="G6" s="26"/>
      <c r="H6" s="27"/>
      <c r="I6" s="27"/>
      <c r="J6" s="27"/>
      <c r="K6" s="21"/>
      <c r="L6" s="23"/>
      <c r="M6" s="24"/>
      <c r="N6" s="24"/>
      <c r="O6" s="431"/>
      <c r="P6" s="431"/>
      <c r="Q6" s="431"/>
      <c r="R6" s="431"/>
      <c r="S6" s="25"/>
    </row>
    <row r="7" spans="1:41" ht="24.6" customHeight="1">
      <c r="A7" s="5"/>
      <c r="B7" s="67" t="s">
        <v>1850</v>
      </c>
      <c r="C7" s="336">
        <f>SUMIF($H$25:$H$1001,"CRYPTO",$N$25:$N$1001)</f>
        <v>5235.490722429</v>
      </c>
      <c r="D7" s="337" t="str">
        <f t="shared" si="0"/>
        <v/>
      </c>
      <c r="E7" s="5"/>
      <c r="F7" s="21"/>
      <c r="G7" s="30"/>
      <c r="H7" s="23"/>
      <c r="I7" s="23"/>
      <c r="J7" s="28"/>
      <c r="K7" s="31"/>
      <c r="L7" s="23"/>
      <c r="M7" s="24"/>
      <c r="N7" s="24"/>
      <c r="O7" s="431"/>
      <c r="P7" s="431"/>
      <c r="Q7" s="431"/>
      <c r="R7" s="431"/>
      <c r="S7" s="29"/>
    </row>
    <row r="8" spans="1:41" ht="24.6" customHeight="1">
      <c r="A8" s="5"/>
      <c r="B8" s="67" t="s">
        <v>1847</v>
      </c>
      <c r="C8" s="336">
        <f>SUMIF($H$25:$H$1001,"RF/FUNDOS",$N$25:$N$1001)</f>
        <v>3000</v>
      </c>
      <c r="D8" s="337" t="str">
        <f t="shared" si="0"/>
        <v/>
      </c>
      <c r="E8" s="5"/>
      <c r="F8" s="21"/>
      <c r="G8" s="26"/>
      <c r="H8" s="27"/>
      <c r="I8" s="27"/>
      <c r="J8" s="27"/>
      <c r="K8" s="31"/>
      <c r="L8" s="23"/>
      <c r="M8" s="24"/>
      <c r="N8" s="24"/>
      <c r="O8" s="428"/>
      <c r="P8" s="428"/>
      <c r="Q8" s="428"/>
      <c r="R8" s="428"/>
      <c r="S8" s="29"/>
    </row>
    <row r="9" spans="1:41" ht="24.6" customHeight="1">
      <c r="A9" s="5"/>
      <c r="B9" s="67" t="s">
        <v>3</v>
      </c>
      <c r="C9" s="63">
        <f>IFERROR(SUMIFS($N$25:$N$1001,$H$25:$H$1001,"AÇÃO"),"")</f>
        <v>77451</v>
      </c>
      <c r="D9" s="64" t="str">
        <f t="shared" si="0"/>
        <v/>
      </c>
      <c r="E9" s="5"/>
      <c r="F9" s="21"/>
      <c r="G9" s="26"/>
      <c r="H9" s="27"/>
      <c r="I9" s="27"/>
      <c r="J9" s="27"/>
      <c r="K9" s="31"/>
      <c r="L9" s="23"/>
      <c r="M9" s="24"/>
      <c r="N9" s="24"/>
      <c r="O9" s="430"/>
      <c r="P9" s="430"/>
      <c r="Q9" s="430"/>
      <c r="R9" s="430"/>
      <c r="S9" s="29"/>
    </row>
    <row r="10" spans="1:41" ht="24.6" customHeight="1">
      <c r="A10" s="5"/>
      <c r="B10" s="67" t="s">
        <v>169</v>
      </c>
      <c r="C10" s="63">
        <f>IFERROR(SUMIFS($N$25:$N$1001,$H$25:$H$1001,"FII"),"")</f>
        <v>27889.600000000002</v>
      </c>
      <c r="D10" s="64" t="str">
        <f t="shared" si="0"/>
        <v/>
      </c>
      <c r="E10" s="5"/>
      <c r="F10" s="21"/>
      <c r="G10" s="26"/>
      <c r="H10" s="27"/>
      <c r="I10" s="27"/>
      <c r="J10" s="27"/>
      <c r="K10" s="31"/>
      <c r="L10" s="23"/>
      <c r="M10" s="24"/>
      <c r="N10" s="24"/>
      <c r="O10" s="39"/>
      <c r="P10" s="39"/>
      <c r="Q10" s="39"/>
      <c r="R10" s="39"/>
      <c r="S10" s="29"/>
    </row>
    <row r="11" spans="1:41" ht="24.6" customHeight="1">
      <c r="A11" s="5"/>
      <c r="B11" s="67" t="s">
        <v>1668</v>
      </c>
      <c r="C11" s="63">
        <f>IFERROR(SUMIFS($N$25:$N$1001,$H$25:$H$1001,"Exterior"),"")</f>
        <v>24021.124439999996</v>
      </c>
      <c r="D11" s="64" t="str">
        <f t="shared" si="0"/>
        <v/>
      </c>
      <c r="E11" s="5"/>
      <c r="F11" s="21"/>
      <c r="G11" s="26"/>
      <c r="H11" s="27"/>
      <c r="I11" s="27"/>
      <c r="J11" s="27"/>
      <c r="K11" s="31"/>
      <c r="L11" s="23"/>
      <c r="M11" s="24"/>
      <c r="N11" s="24"/>
      <c r="O11" s="428"/>
      <c r="P11" s="428"/>
      <c r="Q11" s="428"/>
      <c r="R11" s="428"/>
      <c r="S11" s="29"/>
    </row>
    <row r="12" spans="1:41" ht="24.6" customHeight="1">
      <c r="A12" s="5"/>
      <c r="B12" s="65"/>
      <c r="C12" s="66"/>
      <c r="D12" s="66"/>
      <c r="E12" s="5"/>
      <c r="F12" s="21"/>
      <c r="G12" s="429"/>
      <c r="H12" s="429"/>
      <c r="I12" s="32"/>
      <c r="J12" s="33"/>
      <c r="K12" s="31"/>
      <c r="L12" s="23"/>
      <c r="M12" s="24"/>
      <c r="N12" s="24"/>
      <c r="O12" s="430"/>
      <c r="P12" s="430"/>
      <c r="Q12" s="430"/>
      <c r="R12" s="430"/>
      <c r="S12" s="29"/>
    </row>
    <row r="13" spans="1:41" ht="24.6" customHeight="1">
      <c r="A13" s="5"/>
      <c r="B13" s="254" t="s">
        <v>182</v>
      </c>
      <c r="C13" s="252" cm="1">
        <f t="array" ref="C13">LOOKUP(2,1/(LEN(LANCAMENTOS!$V$4:$V$10000)&gt;0),LANCAMENTOS!$V$4:$V$10000)+SUM(Q25:Q299)</f>
        <v>6462.9354724290024</v>
      </c>
      <c r="D13" s="253">
        <f>LANCAMENTOS!AF2</f>
        <v>4.8484137077486889E-2</v>
      </c>
      <c r="E13" s="5"/>
      <c r="F13" s="21"/>
      <c r="G13" s="427"/>
      <c r="H13" s="427"/>
      <c r="I13" s="32"/>
      <c r="J13" s="33"/>
      <c r="K13" s="21"/>
      <c r="L13" s="23"/>
      <c r="M13" s="24"/>
      <c r="N13" s="24"/>
      <c r="O13" s="428"/>
      <c r="P13" s="428"/>
      <c r="Q13" s="428"/>
      <c r="R13" s="428"/>
      <c r="S13" s="29"/>
    </row>
    <row r="14" spans="1:41" ht="24.6" customHeight="1">
      <c r="A14" s="5"/>
      <c r="B14" s="87"/>
      <c r="C14" s="87"/>
      <c r="D14" s="87"/>
      <c r="E14" s="5"/>
      <c r="F14" s="21"/>
      <c r="G14" s="429"/>
      <c r="H14" s="429"/>
      <c r="I14" s="32"/>
      <c r="J14" s="28"/>
      <c r="K14" s="21"/>
      <c r="L14" s="23"/>
      <c r="M14" s="21"/>
      <c r="N14" s="21"/>
      <c r="O14" s="21"/>
      <c r="P14" s="21"/>
      <c r="Q14" s="21"/>
      <c r="R14" s="21"/>
      <c r="S14" s="21"/>
    </row>
    <row r="15" spans="1:41" ht="24.6" customHeight="1">
      <c r="A15" s="5"/>
      <c r="B15" s="332"/>
      <c r="C15" s="333"/>
      <c r="D15" s="333"/>
      <c r="E15" s="5"/>
      <c r="F15" s="21"/>
      <c r="G15" s="429"/>
      <c r="H15" s="429"/>
      <c r="I15" s="32"/>
      <c r="J15" s="28"/>
      <c r="K15" s="34"/>
      <c r="L15" s="34"/>
      <c r="M15" s="34"/>
      <c r="N15" s="34"/>
      <c r="O15" s="24"/>
      <c r="P15" s="24"/>
      <c r="Q15" s="21"/>
      <c r="R15" s="21"/>
      <c r="S15" s="30"/>
    </row>
    <row r="16" spans="1:41" ht="24.6" customHeight="1">
      <c r="A16" s="5"/>
      <c r="B16" s="257" t="s">
        <v>173</v>
      </c>
      <c r="C16" s="333"/>
      <c r="D16" s="333"/>
      <c r="E16" s="5"/>
      <c r="F16" s="21"/>
      <c r="G16" s="26"/>
      <c r="H16" s="27"/>
      <c r="I16" s="27"/>
      <c r="J16" s="27"/>
      <c r="K16" s="21"/>
      <c r="L16" s="23"/>
      <c r="M16" s="24"/>
      <c r="N16" s="24"/>
      <c r="O16" s="24"/>
      <c r="P16" s="24"/>
      <c r="Q16" s="21"/>
      <c r="R16" s="21"/>
      <c r="S16" s="35"/>
    </row>
    <row r="17" spans="1:41" ht="24.6" customHeight="1">
      <c r="A17" s="20"/>
      <c r="B17" s="19"/>
      <c r="C17" s="20"/>
      <c r="D17" s="20"/>
      <c r="E17" s="5"/>
      <c r="F17" s="21"/>
      <c r="G17" s="21"/>
      <c r="H17" s="36"/>
      <c r="I17" s="36"/>
      <c r="J17" s="36"/>
      <c r="K17" s="21"/>
      <c r="L17" s="21"/>
      <c r="M17" s="21"/>
      <c r="N17" s="21"/>
      <c r="O17" s="21"/>
      <c r="P17" s="21"/>
      <c r="Q17" s="21"/>
      <c r="R17" s="21"/>
      <c r="S17" s="21"/>
    </row>
    <row r="18" spans="1:41" ht="24.6" customHeight="1">
      <c r="A18" s="5"/>
      <c r="B18" s="334"/>
      <c r="C18" s="20"/>
      <c r="D18" s="20"/>
      <c r="E18" s="5"/>
      <c r="F18" s="27"/>
      <c r="G18" s="26"/>
      <c r="H18" s="27"/>
      <c r="I18" s="7"/>
      <c r="J18" s="7"/>
      <c r="K18" s="9"/>
      <c r="L18" s="10"/>
      <c r="M18" s="11"/>
      <c r="N18" s="12"/>
      <c r="O18" s="12"/>
      <c r="P18" s="13"/>
      <c r="Q18" s="13"/>
      <c r="R18" s="14"/>
      <c r="S18" s="14"/>
    </row>
    <row r="19" spans="1:41" ht="24.6" customHeight="1">
      <c r="A19" s="5"/>
      <c r="B19" s="334"/>
      <c r="C19" s="20"/>
      <c r="D19" s="20"/>
      <c r="E19" s="5"/>
      <c r="F19" s="27"/>
      <c r="G19" s="26"/>
      <c r="H19" s="27"/>
      <c r="I19" s="7"/>
      <c r="J19" s="7"/>
      <c r="K19" s="9"/>
      <c r="L19" s="10"/>
      <c r="M19" s="11"/>
      <c r="N19" s="12"/>
      <c r="O19" s="12"/>
      <c r="P19" s="13"/>
      <c r="Q19" s="13"/>
      <c r="R19" s="14"/>
      <c r="S19" s="14"/>
    </row>
    <row r="20" spans="1:41" ht="24.6" customHeight="1">
      <c r="A20" s="5"/>
      <c r="B20" s="334"/>
      <c r="C20" s="20"/>
      <c r="D20" s="20"/>
      <c r="E20" s="5"/>
      <c r="F20" s="7"/>
      <c r="G20" s="8"/>
      <c r="H20" s="7"/>
      <c r="I20" s="7"/>
      <c r="J20" s="7"/>
      <c r="K20" s="9"/>
      <c r="L20" s="10"/>
      <c r="M20" s="11"/>
      <c r="N20" s="12"/>
      <c r="O20" s="12"/>
      <c r="P20" s="13"/>
      <c r="Q20" s="13"/>
      <c r="R20" s="14"/>
      <c r="S20" s="14"/>
    </row>
    <row r="21" spans="1:41" ht="24.6" customHeight="1">
      <c r="A21" s="5"/>
      <c r="B21" s="334"/>
      <c r="C21" s="20"/>
      <c r="D21" s="20"/>
      <c r="E21" s="5"/>
      <c r="F21" s="7"/>
      <c r="G21" s="8"/>
      <c r="H21" s="7"/>
      <c r="I21" s="7"/>
      <c r="J21" s="7"/>
      <c r="K21" s="9"/>
      <c r="L21" s="10"/>
      <c r="M21" s="11"/>
      <c r="N21" s="12"/>
      <c r="O21" s="12"/>
      <c r="P21" s="13"/>
      <c r="Q21" s="13"/>
      <c r="R21" s="14"/>
      <c r="S21" s="14"/>
    </row>
    <row r="22" spans="1:41" ht="24.6" customHeight="1">
      <c r="A22" s="5"/>
      <c r="B22" s="334"/>
      <c r="C22" s="20"/>
      <c r="D22" s="20"/>
      <c r="E22" s="5"/>
      <c r="F22" s="424" t="s">
        <v>19</v>
      </c>
      <c r="G22" s="424"/>
      <c r="H22" s="424"/>
      <c r="I22" s="424"/>
      <c r="J22" s="424"/>
      <c r="K22" s="424"/>
      <c r="L22" s="424"/>
      <c r="M22" s="424"/>
      <c r="N22" s="424"/>
      <c r="O22" s="424"/>
      <c r="P22" s="424"/>
      <c r="Q22" s="424"/>
      <c r="R22" s="424"/>
      <c r="S22" s="161"/>
    </row>
    <row r="23" spans="1:41" ht="24.6" customHeight="1">
      <c r="A23" s="5"/>
      <c r="B23" s="334"/>
      <c r="C23" s="20"/>
      <c r="D23" s="20"/>
      <c r="E23" s="5"/>
      <c r="F23" s="425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425"/>
      <c r="R23" s="425"/>
      <c r="S23" s="162"/>
    </row>
    <row r="24" spans="1:41" ht="24.6" customHeight="1">
      <c r="A24" s="5"/>
      <c r="B24" s="334"/>
      <c r="C24" s="20"/>
      <c r="D24" s="20"/>
      <c r="E24" s="5"/>
      <c r="F24" s="107" t="s">
        <v>135</v>
      </c>
      <c r="G24" s="107" t="s">
        <v>1</v>
      </c>
      <c r="H24" s="107" t="s">
        <v>5</v>
      </c>
      <c r="I24" s="107" t="s">
        <v>27</v>
      </c>
      <c r="J24" s="107" t="s">
        <v>777</v>
      </c>
      <c r="K24" s="107" t="s">
        <v>8</v>
      </c>
      <c r="L24" s="108" t="s">
        <v>130</v>
      </c>
      <c r="M24" s="108" t="s">
        <v>183</v>
      </c>
      <c r="N24" s="108" t="s">
        <v>184</v>
      </c>
      <c r="O24" s="108" t="s">
        <v>127</v>
      </c>
      <c r="P24" s="108" t="s">
        <v>128</v>
      </c>
      <c r="Q24" s="108" t="s">
        <v>129</v>
      </c>
      <c r="R24" s="108" t="s">
        <v>26</v>
      </c>
      <c r="S24" s="163"/>
    </row>
    <row r="25" spans="1:41" ht="24.6" customHeight="1">
      <c r="A25" s="5"/>
      <c r="B25" s="20"/>
      <c r="C25" s="20"/>
      <c r="D25" s="20"/>
      <c r="E25" s="5"/>
      <c r="F25" s="120">
        <v>1</v>
      </c>
      <c r="G25" s="121">
        <v>44185</v>
      </c>
      <c r="H25" s="120" t="s">
        <v>162</v>
      </c>
      <c r="I25" s="122" t="s">
        <v>266</v>
      </c>
      <c r="J25" s="306">
        <v>600</v>
      </c>
      <c r="K25" s="115">
        <v>19.329999999999998</v>
      </c>
      <c r="L25" s="115">
        <f>IFERROR(VLOOKUP(I25,COT_ACOES!$B:$C,2,),"")</f>
        <v>22.4</v>
      </c>
      <c r="M25" s="115">
        <f t="shared" ref="M25:M57" si="1">IF(J25="","",J25*K25)</f>
        <v>11597.999999999998</v>
      </c>
      <c r="N25" s="116">
        <f t="shared" ref="N25:N57" si="2">IF(J25="","",J25*L25)</f>
        <v>13440</v>
      </c>
      <c r="O25" s="117" t="str">
        <f t="shared" ref="O25:O57" si="3">IFERROR(N25/$C$4,"")</f>
        <v/>
      </c>
      <c r="P25" s="118">
        <f t="shared" ref="P25:P57" si="4">IFERROR((N25-M25)/M25,"")</f>
        <v>0.15882048629073997</v>
      </c>
      <c r="Q25" s="119">
        <f t="shared" ref="Q25:Q57" si="5">IFERROR(M25*P25,"")</f>
        <v>1842.0000000000018</v>
      </c>
      <c r="R25" s="117" t="str">
        <f>IFERROR(VLOOKUP($I25,BASE_SETOR!$B$4:$C$1000,2,0),"")</f>
        <v>Siderurgia e metalurgia</v>
      </c>
      <c r="S25" s="38"/>
      <c r="V25"/>
      <c r="W25"/>
      <c r="X25"/>
      <c r="AA25"/>
      <c r="AH25"/>
      <c r="AO25"/>
    </row>
    <row r="26" spans="1:41" ht="24.6" customHeight="1">
      <c r="A26" s="5"/>
      <c r="B26" s="20"/>
      <c r="C26" s="20"/>
      <c r="D26" s="20"/>
      <c r="E26" s="5"/>
      <c r="F26" s="120">
        <f t="shared" ref="F26:F89" si="6">IF(G26="","",1+F25)</f>
        <v>2</v>
      </c>
      <c r="G26" s="121">
        <v>44185</v>
      </c>
      <c r="H26" s="120" t="s">
        <v>162</v>
      </c>
      <c r="I26" s="122" t="s">
        <v>235</v>
      </c>
      <c r="J26" s="306">
        <v>300</v>
      </c>
      <c r="K26" s="115">
        <v>28.22</v>
      </c>
      <c r="L26" s="115">
        <f>IFERROR(VLOOKUP(I26,COT_ACOES!$B:$C,2,),"")</f>
        <v>41.64</v>
      </c>
      <c r="M26" s="115">
        <f t="shared" si="1"/>
        <v>8466</v>
      </c>
      <c r="N26" s="116">
        <f t="shared" si="2"/>
        <v>12492</v>
      </c>
      <c r="O26" s="117" t="str">
        <f t="shared" si="3"/>
        <v/>
      </c>
      <c r="P26" s="118">
        <f t="shared" si="4"/>
        <v>0.4755492558469171</v>
      </c>
      <c r="Q26" s="119">
        <f t="shared" si="5"/>
        <v>4026</v>
      </c>
      <c r="R26" s="117" t="str">
        <f>IFERROR(VLOOKUP($I26,BASE_SETOR!$B$4:$C$1000,2,0),"")</f>
        <v>Intermediários financeiros</v>
      </c>
      <c r="S26" s="38"/>
      <c r="AH26"/>
      <c r="AO26"/>
    </row>
    <row r="27" spans="1:41" ht="24.6" customHeight="1">
      <c r="A27" s="5"/>
      <c r="B27" s="20"/>
      <c r="C27" s="20"/>
      <c r="D27" s="20"/>
      <c r="E27" s="5"/>
      <c r="F27" s="120">
        <f t="shared" si="6"/>
        <v>3</v>
      </c>
      <c r="G27" s="121">
        <v>43446</v>
      </c>
      <c r="H27" s="120" t="s">
        <v>169</v>
      </c>
      <c r="I27" s="122" t="s">
        <v>634</v>
      </c>
      <c r="J27" s="306">
        <v>50</v>
      </c>
      <c r="K27" s="115">
        <v>179.87</v>
      </c>
      <c r="L27" s="115">
        <f>IFERROR(VLOOKUP(I27,COT_ACOES!$B:$C,2,),"")</f>
        <v>181.46</v>
      </c>
      <c r="M27" s="115">
        <f t="shared" si="1"/>
        <v>8993.5</v>
      </c>
      <c r="N27" s="116">
        <f t="shared" si="2"/>
        <v>9073</v>
      </c>
      <c r="O27" s="117" t="str">
        <f t="shared" si="3"/>
        <v/>
      </c>
      <c r="P27" s="118">
        <f t="shared" si="4"/>
        <v>8.8397175738033022E-3</v>
      </c>
      <c r="Q27" s="119">
        <f t="shared" si="5"/>
        <v>79.5</v>
      </c>
      <c r="R27" s="117" t="str">
        <f>IFERROR(VLOOKUP($I27,BASE_SETOR!$B$4:$C$1000,2,0),"")</f>
        <v>Logística</v>
      </c>
      <c r="S27" s="38"/>
      <c r="V27"/>
      <c r="W27"/>
      <c r="X27"/>
      <c r="AA27"/>
      <c r="AH27"/>
      <c r="AO27"/>
    </row>
    <row r="28" spans="1:41" ht="24.6" customHeight="1">
      <c r="A28" s="5"/>
      <c r="B28" s="20"/>
      <c r="C28" s="20"/>
      <c r="D28" s="20"/>
      <c r="E28" s="5"/>
      <c r="F28" s="120">
        <f t="shared" si="6"/>
        <v>4</v>
      </c>
      <c r="G28" s="121">
        <v>44185</v>
      </c>
      <c r="H28" s="120" t="s">
        <v>162</v>
      </c>
      <c r="I28" s="122" t="s">
        <v>58</v>
      </c>
      <c r="J28" s="306">
        <v>300</v>
      </c>
      <c r="K28" s="115">
        <v>35.19</v>
      </c>
      <c r="L28" s="115">
        <f>IFERROR(VLOOKUP(I28,COT_ACOES!$B:$C,2,),"")</f>
        <v>29.44</v>
      </c>
      <c r="M28" s="115">
        <f t="shared" si="1"/>
        <v>10557</v>
      </c>
      <c r="N28" s="116">
        <f t="shared" si="2"/>
        <v>8832</v>
      </c>
      <c r="O28" s="117" t="str">
        <f t="shared" si="3"/>
        <v/>
      </c>
      <c r="P28" s="118">
        <f t="shared" si="4"/>
        <v>-0.16339869281045752</v>
      </c>
      <c r="Q28" s="119">
        <f t="shared" si="5"/>
        <v>-1725</v>
      </c>
      <c r="R28" s="117" t="str">
        <f>IFERROR(VLOOKUP($I28,BASE_SETOR!$B$4:$C$1000,2,0),"")</f>
        <v>Previdência e seguros</v>
      </c>
      <c r="S28" s="6"/>
      <c r="V28"/>
      <c r="W28"/>
      <c r="X28"/>
      <c r="AA28"/>
      <c r="AO28"/>
    </row>
    <row r="29" spans="1:41" ht="24.6" customHeight="1">
      <c r="A29" s="5"/>
      <c r="B29" s="20"/>
      <c r="C29" s="20"/>
      <c r="D29" s="20"/>
      <c r="E29" s="5"/>
      <c r="F29" s="120">
        <f t="shared" si="6"/>
        <v>5</v>
      </c>
      <c r="G29" s="121">
        <v>43817</v>
      </c>
      <c r="H29" s="120" t="s">
        <v>169</v>
      </c>
      <c r="I29" s="122" t="s">
        <v>655</v>
      </c>
      <c r="J29" s="306">
        <v>100</v>
      </c>
      <c r="K29" s="115">
        <v>103.7</v>
      </c>
      <c r="L29" s="115">
        <f>IFERROR(VLOOKUP(I29,COT_ACOES!$B:$C,2,),"")</f>
        <v>87.92</v>
      </c>
      <c r="M29" s="115">
        <f t="shared" si="1"/>
        <v>10370</v>
      </c>
      <c r="N29" s="116">
        <f t="shared" si="2"/>
        <v>8792</v>
      </c>
      <c r="O29" s="117" t="str">
        <f t="shared" si="3"/>
        <v/>
      </c>
      <c r="P29" s="118">
        <f t="shared" si="4"/>
        <v>-0.15216972034715526</v>
      </c>
      <c r="Q29" s="119">
        <f t="shared" si="5"/>
        <v>-1578</v>
      </c>
      <c r="R29" s="117" t="str">
        <f>IFERROR(VLOOKUP($I29,BASE_SETOR!$B$4:$C$1000,2,0),"")</f>
        <v>Títulos e Val. Mob.</v>
      </c>
      <c r="S29" s="6"/>
      <c r="V29"/>
      <c r="W29"/>
      <c r="X29"/>
      <c r="AA29"/>
      <c r="AO29"/>
    </row>
    <row r="30" spans="1:41" ht="24.6" customHeight="1">
      <c r="A30" s="5"/>
      <c r="B30" s="20"/>
      <c r="C30" s="20"/>
      <c r="D30" s="20"/>
      <c r="E30" s="5"/>
      <c r="F30" s="120">
        <f t="shared" si="6"/>
        <v>6</v>
      </c>
      <c r="G30" s="121">
        <v>44185</v>
      </c>
      <c r="H30" s="120" t="s">
        <v>162</v>
      </c>
      <c r="I30" s="122" t="s">
        <v>273</v>
      </c>
      <c r="J30" s="306">
        <v>600</v>
      </c>
      <c r="K30" s="115">
        <v>13.71</v>
      </c>
      <c r="L30" s="115">
        <f>IFERROR(VLOOKUP(I30,COT_ACOES!$B:$C,2,),"")</f>
        <v>11.22</v>
      </c>
      <c r="M30" s="115">
        <f t="shared" si="1"/>
        <v>8226</v>
      </c>
      <c r="N30" s="116">
        <f t="shared" si="2"/>
        <v>6732</v>
      </c>
      <c r="O30" s="117" t="str">
        <f t="shared" si="3"/>
        <v/>
      </c>
      <c r="P30" s="118">
        <f t="shared" si="4"/>
        <v>-0.18161925601750548</v>
      </c>
      <c r="Q30" s="119">
        <f t="shared" si="5"/>
        <v>-1494</v>
      </c>
      <c r="R30" s="117" t="str">
        <f>IFERROR(VLOOKUP($I30,BASE_SETOR!$B$4:$C$1000,2,0),"")</f>
        <v>Construção civil</v>
      </c>
      <c r="S30" s="6"/>
      <c r="V30"/>
      <c r="W30"/>
      <c r="X30"/>
      <c r="AA30"/>
      <c r="AH30"/>
    </row>
    <row r="31" spans="1:41" ht="24.6" customHeight="1">
      <c r="A31" s="5"/>
      <c r="B31" s="20"/>
      <c r="C31" s="20"/>
      <c r="D31" s="20"/>
      <c r="E31" s="5"/>
      <c r="F31" s="120">
        <f t="shared" si="6"/>
        <v>7</v>
      </c>
      <c r="G31" s="121">
        <v>44185</v>
      </c>
      <c r="H31" s="120" t="s">
        <v>1855</v>
      </c>
      <c r="I31" s="122" t="s">
        <v>1852</v>
      </c>
      <c r="J31" s="306">
        <v>2.8548299999999999E-2</v>
      </c>
      <c r="K31" s="115">
        <v>1000</v>
      </c>
      <c r="L31" s="115">
        <f>IFERROR(VLOOKUP(I31,COT_ACOES!$B:$C,2,),"")</f>
        <v>183390.63</v>
      </c>
      <c r="M31" s="115">
        <f t="shared" si="1"/>
        <v>28.548299999999998</v>
      </c>
      <c r="N31" s="116">
        <f t="shared" si="2"/>
        <v>5235.490722429</v>
      </c>
      <c r="O31" s="117" t="str">
        <f t="shared" si="3"/>
        <v/>
      </c>
      <c r="P31" s="118">
        <f t="shared" si="4"/>
        <v>182.39063000000002</v>
      </c>
      <c r="Q31" s="119">
        <f t="shared" si="5"/>
        <v>5206.9424224289996</v>
      </c>
      <c r="R31" s="117" t="str">
        <f>IFERROR(VLOOKUP($I31,BASE_SETOR!$B$4:$C$1000,2,0),"")</f>
        <v>Crypto</v>
      </c>
      <c r="S31" s="6"/>
      <c r="V31"/>
      <c r="W31"/>
      <c r="X31"/>
      <c r="AA31"/>
      <c r="AO31"/>
    </row>
    <row r="32" spans="1:41" ht="24.6" customHeight="1">
      <c r="A32" s="5"/>
      <c r="B32" s="186"/>
      <c r="C32" s="186"/>
      <c r="D32" s="186"/>
      <c r="E32" s="5"/>
      <c r="F32" s="120">
        <f t="shared" si="6"/>
        <v>8</v>
      </c>
      <c r="G32" s="121">
        <v>44185</v>
      </c>
      <c r="H32" s="120" t="s">
        <v>162</v>
      </c>
      <c r="I32" s="122" t="s">
        <v>104</v>
      </c>
      <c r="J32" s="306">
        <v>200</v>
      </c>
      <c r="K32" s="115">
        <v>22.01</v>
      </c>
      <c r="L32" s="115">
        <f>IFERROR(VLOOKUP(I32,COT_ACOES!$B:$C,2,),"")</f>
        <v>28.2</v>
      </c>
      <c r="M32" s="115">
        <f t="shared" si="1"/>
        <v>4402</v>
      </c>
      <c r="N32" s="116">
        <f t="shared" si="2"/>
        <v>5640</v>
      </c>
      <c r="O32" s="117" t="str">
        <f t="shared" si="3"/>
        <v/>
      </c>
      <c r="P32" s="118">
        <f t="shared" si="4"/>
        <v>0.28123580190822356</v>
      </c>
      <c r="Q32" s="119">
        <f t="shared" si="5"/>
        <v>1238</v>
      </c>
      <c r="R32" s="117" t="str">
        <f>IFERROR(VLOOKUP($I32,BASE_SETOR!$B$4:$C$1000,2,0),"")</f>
        <v>Energia elétrica</v>
      </c>
      <c r="S32" s="6"/>
      <c r="V32"/>
      <c r="W32"/>
      <c r="X32"/>
      <c r="AA32"/>
      <c r="AH32"/>
    </row>
    <row r="33" spans="1:41" ht="24.6" customHeight="1">
      <c r="A33" s="5"/>
      <c r="B33" s="20"/>
      <c r="C33" s="20"/>
      <c r="D33" s="20"/>
      <c r="E33" s="5"/>
      <c r="F33" s="120">
        <f t="shared" si="6"/>
        <v>9</v>
      </c>
      <c r="G33" s="121">
        <v>44124</v>
      </c>
      <c r="H33" s="120" t="s">
        <v>169</v>
      </c>
      <c r="I33" s="122" t="s">
        <v>659</v>
      </c>
      <c r="J33" s="306">
        <v>35</v>
      </c>
      <c r="K33" s="115">
        <v>179.44</v>
      </c>
      <c r="L33" s="115">
        <f>IFERROR(VLOOKUP(I33,COT_ACOES!$B:$C,2,),"")</f>
        <v>159.5</v>
      </c>
      <c r="M33" s="115">
        <f t="shared" si="1"/>
        <v>6280.4</v>
      </c>
      <c r="N33" s="116">
        <f t="shared" si="2"/>
        <v>5582.5</v>
      </c>
      <c r="O33" s="117" t="str">
        <f t="shared" si="3"/>
        <v/>
      </c>
      <c r="P33" s="118">
        <f t="shared" si="4"/>
        <v>-0.11112349531876946</v>
      </c>
      <c r="Q33" s="119">
        <f t="shared" si="5"/>
        <v>-697.89999999999964</v>
      </c>
      <c r="R33" s="117" t="str">
        <f>IFERROR(VLOOKUP($I33,BASE_SETOR!$B$4:$C$1000,2,0),"")</f>
        <v>Híbrido</v>
      </c>
      <c r="S33" s="6"/>
      <c r="V33"/>
      <c r="W33"/>
      <c r="X33"/>
      <c r="AA33"/>
      <c r="AH33"/>
    </row>
    <row r="34" spans="1:41" ht="24.6" customHeight="1">
      <c r="A34" s="5"/>
      <c r="B34" s="339" t="s">
        <v>19</v>
      </c>
      <c r="C34" s="248"/>
      <c r="D34" s="248"/>
      <c r="E34" s="5"/>
      <c r="F34" s="120">
        <f t="shared" si="6"/>
        <v>10</v>
      </c>
      <c r="G34" s="121">
        <v>44193</v>
      </c>
      <c r="H34" s="120" t="s">
        <v>1669</v>
      </c>
      <c r="I34" s="122" t="s">
        <v>1671</v>
      </c>
      <c r="J34" s="306">
        <v>1.0149999999999999</v>
      </c>
      <c r="K34" s="115">
        <v>3664.83</v>
      </c>
      <c r="L34" s="115">
        <f>IFERROR(VLOOKUP(I34,COT_ACOES!$B:$C,2,),"")</f>
        <v>4520.63</v>
      </c>
      <c r="M34" s="115">
        <f t="shared" si="1"/>
        <v>3719.8024499999997</v>
      </c>
      <c r="N34" s="116">
        <f t="shared" si="2"/>
        <v>4588.4394499999999</v>
      </c>
      <c r="O34" s="117" t="str">
        <f t="shared" si="3"/>
        <v/>
      </c>
      <c r="P34" s="118">
        <f t="shared" si="4"/>
        <v>0.23351697077354208</v>
      </c>
      <c r="Q34" s="119">
        <f t="shared" si="5"/>
        <v>868.63700000000017</v>
      </c>
      <c r="R34" s="117" t="str">
        <f>IFERROR(VLOOKUP($I34,BASE_SETOR!$B$4:$C$1000,2,0),"")</f>
        <v>Transporte</v>
      </c>
      <c r="S34" s="6"/>
      <c r="V34"/>
      <c r="W34"/>
      <c r="X34"/>
      <c r="AA34"/>
      <c r="AH34"/>
    </row>
    <row r="35" spans="1:41" ht="24.6" customHeight="1">
      <c r="A35" s="5"/>
      <c r="B35" s="247"/>
      <c r="C35" s="248"/>
      <c r="D35" s="249"/>
      <c r="E35" s="5"/>
      <c r="F35" s="120">
        <f t="shared" si="6"/>
        <v>11</v>
      </c>
      <c r="G35" s="121">
        <v>44185</v>
      </c>
      <c r="H35" s="120" t="s">
        <v>162</v>
      </c>
      <c r="I35" s="122" t="s">
        <v>111</v>
      </c>
      <c r="J35" s="306">
        <v>200</v>
      </c>
      <c r="K35" s="115">
        <v>23.01</v>
      </c>
      <c r="L35" s="115">
        <f>IFERROR(VLOOKUP(I35,COT_ACOES!$B:$C,2,),"")</f>
        <v>24.2</v>
      </c>
      <c r="M35" s="115">
        <f t="shared" si="1"/>
        <v>4602</v>
      </c>
      <c r="N35" s="116">
        <f t="shared" si="2"/>
        <v>4840</v>
      </c>
      <c r="O35" s="117" t="str">
        <f t="shared" si="3"/>
        <v/>
      </c>
      <c r="P35" s="118">
        <f t="shared" si="4"/>
        <v>5.171664493698392E-2</v>
      </c>
      <c r="Q35" s="119">
        <f t="shared" si="5"/>
        <v>238</v>
      </c>
      <c r="R35" s="117" t="str">
        <f>IFERROR(VLOOKUP($I35,BASE_SETOR!$B$4:$C$1000,2,0),"")</f>
        <v>Varejo</v>
      </c>
      <c r="S35" s="6"/>
      <c r="V35"/>
      <c r="W35"/>
      <c r="X35"/>
      <c r="AA35"/>
      <c r="AH35"/>
    </row>
    <row r="36" spans="1:41" ht="24.6" customHeight="1">
      <c r="A36" s="5"/>
      <c r="B36" s="101" t="s">
        <v>183</v>
      </c>
      <c r="C36" s="109">
        <f>SUM($M$25:$M$200)</f>
        <v>131134.27969000002</v>
      </c>
      <c r="D36" s="250"/>
      <c r="E36" s="5"/>
      <c r="F36" s="120">
        <f t="shared" si="6"/>
        <v>12</v>
      </c>
      <c r="G36" s="121">
        <v>44185</v>
      </c>
      <c r="H36" s="120" t="s">
        <v>162</v>
      </c>
      <c r="I36" s="122" t="s">
        <v>40</v>
      </c>
      <c r="J36" s="306">
        <v>300</v>
      </c>
      <c r="K36" s="115">
        <v>22.42</v>
      </c>
      <c r="L36" s="115">
        <f>IFERROR(VLOOKUP(I36,COT_ACOES!$B:$C,2,),"")</f>
        <v>15.06</v>
      </c>
      <c r="M36" s="115">
        <f t="shared" si="1"/>
        <v>6726.0000000000009</v>
      </c>
      <c r="N36" s="116">
        <f t="shared" si="2"/>
        <v>4518</v>
      </c>
      <c r="O36" s="117" t="str">
        <f t="shared" si="3"/>
        <v/>
      </c>
      <c r="P36" s="118">
        <f t="shared" si="4"/>
        <v>-0.32827832292595904</v>
      </c>
      <c r="Q36" s="119">
        <f t="shared" si="5"/>
        <v>-2208.0000000000009</v>
      </c>
      <c r="R36" s="117" t="str">
        <f>IFERROR(VLOOKUP($I36,BASE_SETOR!$B$4:$C$1000,2,0),"")</f>
        <v>Automóveis e motocicletas</v>
      </c>
      <c r="S36" s="6"/>
      <c r="AH36"/>
      <c r="AO36"/>
    </row>
    <row r="37" spans="1:41" ht="24.6" customHeight="1">
      <c r="A37" s="5"/>
      <c r="B37" s="101" t="s">
        <v>184</v>
      </c>
      <c r="C37" s="109">
        <f>SUM($N$25:$N$200)</f>
        <v>137597.21516242903</v>
      </c>
      <c r="D37" s="248"/>
      <c r="E37" s="5"/>
      <c r="F37" s="120">
        <f t="shared" si="6"/>
        <v>13</v>
      </c>
      <c r="G37" s="121">
        <v>44193</v>
      </c>
      <c r="H37" s="120" t="s">
        <v>1669</v>
      </c>
      <c r="I37" s="122" t="s">
        <v>15758</v>
      </c>
      <c r="J37" s="306">
        <v>7</v>
      </c>
      <c r="K37" s="115">
        <v>555.79999999999995</v>
      </c>
      <c r="L37" s="115">
        <f>IFERROR(VLOOKUP(I37,COT_ACOES!$B:$C,2,),"")</f>
        <v>555</v>
      </c>
      <c r="M37" s="115">
        <f t="shared" si="1"/>
        <v>3890.5999999999995</v>
      </c>
      <c r="N37" s="116">
        <f t="shared" si="2"/>
        <v>3885</v>
      </c>
      <c r="O37" s="117" t="str">
        <f t="shared" si="3"/>
        <v/>
      </c>
      <c r="P37" s="118">
        <f t="shared" si="4"/>
        <v>-1.439366678661249E-3</v>
      </c>
      <c r="Q37" s="119">
        <f t="shared" si="5"/>
        <v>-5.5999999999994543</v>
      </c>
      <c r="R37" s="117" t="str">
        <f>IFERROR(VLOOKUP($I37,BASE_SETOR!$B$4:$C$1000,2,0),"")</f>
        <v>Biofarmaceutica</v>
      </c>
      <c r="S37" s="6"/>
      <c r="V37"/>
      <c r="W37"/>
      <c r="X37"/>
      <c r="AA37"/>
      <c r="AO37"/>
    </row>
    <row r="38" spans="1:41" ht="24.6" customHeight="1">
      <c r="A38" s="5"/>
      <c r="B38" s="251" t="s">
        <v>185</v>
      </c>
      <c r="C38" s="252">
        <f>C37-C36</f>
        <v>6462.9354724290024</v>
      </c>
      <c r="D38" s="253">
        <f>(C37-C36)/C36</f>
        <v>4.9284866533047728E-2</v>
      </c>
      <c r="E38" s="5"/>
      <c r="F38" s="120">
        <f t="shared" si="6"/>
        <v>14</v>
      </c>
      <c r="G38" s="121">
        <v>44193</v>
      </c>
      <c r="H38" s="120" t="s">
        <v>1669</v>
      </c>
      <c r="I38" s="122" t="s">
        <v>15761</v>
      </c>
      <c r="J38" s="306">
        <v>8.8089999999999993</v>
      </c>
      <c r="K38" s="115">
        <v>400.57</v>
      </c>
      <c r="L38" s="115">
        <f>IFERROR(VLOOKUP(I38,COT_ACOES!$B:$C,2,),"")</f>
        <v>400</v>
      </c>
      <c r="M38" s="115">
        <f t="shared" si="1"/>
        <v>3528.6211299999995</v>
      </c>
      <c r="N38" s="116">
        <f t="shared" si="2"/>
        <v>3523.6</v>
      </c>
      <c r="O38" s="117" t="str">
        <f t="shared" si="3"/>
        <v/>
      </c>
      <c r="P38" s="118">
        <f t="shared" si="4"/>
        <v>-1.42297226452295E-3</v>
      </c>
      <c r="Q38" s="119">
        <f t="shared" si="5"/>
        <v>-5.0211299999996299</v>
      </c>
      <c r="R38" s="117" t="str">
        <f>IFERROR(VLOOKUP($I38,BASE_SETOR!$B$4:$C$1000,2,0),"")</f>
        <v>Energia Elétrica</v>
      </c>
      <c r="S38" s="6"/>
      <c r="V38"/>
      <c r="W38"/>
      <c r="X38"/>
      <c r="AA38"/>
      <c r="AO38"/>
    </row>
    <row r="39" spans="1:41" ht="24.6" customHeight="1">
      <c r="A39" s="4"/>
      <c r="B39" s="4"/>
      <c r="C39" s="4"/>
      <c r="D39" s="4"/>
      <c r="E39" s="4"/>
      <c r="F39" s="120">
        <f t="shared" si="6"/>
        <v>15</v>
      </c>
      <c r="G39" s="121">
        <v>44185</v>
      </c>
      <c r="H39" s="120" t="s">
        <v>162</v>
      </c>
      <c r="I39" s="122" t="s">
        <v>54</v>
      </c>
      <c r="J39" s="306">
        <v>100</v>
      </c>
      <c r="K39" s="115">
        <v>34.380000000000003</v>
      </c>
      <c r="L39" s="115">
        <f>IFERROR(VLOOKUP(I39,COT_ACOES!$B:$C,2,),"")</f>
        <v>34.1</v>
      </c>
      <c r="M39" s="115">
        <f t="shared" si="1"/>
        <v>3438.0000000000005</v>
      </c>
      <c r="N39" s="116">
        <f t="shared" si="2"/>
        <v>3410</v>
      </c>
      <c r="O39" s="117" t="str">
        <f t="shared" si="3"/>
        <v/>
      </c>
      <c r="P39" s="118">
        <f t="shared" si="4"/>
        <v>-8.1442699243747668E-3</v>
      </c>
      <c r="Q39" s="119">
        <f t="shared" si="5"/>
        <v>-28.000000000000451</v>
      </c>
      <c r="R39" s="117" t="str">
        <f>IFERROR(VLOOKUP($I39,BASE_SETOR!$B$4:$C$1000,2,0),"")</f>
        <v>Diversos</v>
      </c>
      <c r="S39" s="6"/>
      <c r="V39"/>
      <c r="W39"/>
      <c r="X39"/>
      <c r="AA39"/>
      <c r="AO39"/>
    </row>
    <row r="40" spans="1:41" ht="24.6" customHeight="1">
      <c r="A40" s="4"/>
      <c r="B40" s="4"/>
      <c r="C40" s="4"/>
      <c r="D40" s="4"/>
      <c r="E40" s="4"/>
      <c r="F40" s="120">
        <f t="shared" si="6"/>
        <v>16</v>
      </c>
      <c r="G40" s="121">
        <v>44185</v>
      </c>
      <c r="H40" s="120" t="s">
        <v>162</v>
      </c>
      <c r="I40" s="122" t="s">
        <v>293</v>
      </c>
      <c r="J40" s="306">
        <v>200</v>
      </c>
      <c r="K40" s="115">
        <v>13.94</v>
      </c>
      <c r="L40" s="115">
        <f>IFERROR(VLOOKUP(I40,COT_ACOES!$B:$C,2,),"")</f>
        <v>18.13</v>
      </c>
      <c r="M40" s="115">
        <f t="shared" si="1"/>
        <v>2788</v>
      </c>
      <c r="N40" s="116">
        <f t="shared" si="2"/>
        <v>3626</v>
      </c>
      <c r="O40" s="117" t="str">
        <f t="shared" si="3"/>
        <v/>
      </c>
      <c r="P40" s="118">
        <f t="shared" si="4"/>
        <v>0.30057388809182212</v>
      </c>
      <c r="Q40" s="119">
        <f t="shared" si="5"/>
        <v>838.00000000000011</v>
      </c>
      <c r="R40" s="117" t="str">
        <f>IFERROR(VLOOKUP($I40,BASE_SETOR!$B$4:$C$1000,2,0),"")</f>
        <v>Máquinas e equipamentos</v>
      </c>
      <c r="S40" s="6"/>
      <c r="V40"/>
      <c r="W40"/>
      <c r="X40"/>
      <c r="AA40"/>
      <c r="AH40"/>
    </row>
    <row r="41" spans="1:41" ht="24.6" customHeight="1">
      <c r="A41" s="4"/>
      <c r="B41" s="4"/>
      <c r="C41" s="4"/>
      <c r="D41" s="4"/>
      <c r="E41" s="4"/>
      <c r="F41" s="120">
        <f t="shared" si="6"/>
        <v>17</v>
      </c>
      <c r="G41" s="121">
        <v>44185</v>
      </c>
      <c r="H41" s="120" t="s">
        <v>162</v>
      </c>
      <c r="I41" s="122" t="s">
        <v>33</v>
      </c>
      <c r="J41" s="306">
        <v>200</v>
      </c>
      <c r="K41" s="115">
        <v>18.88</v>
      </c>
      <c r="L41" s="115">
        <f>IFERROR(VLOOKUP(I41,COT_ACOES!$B:$C,2,),"")</f>
        <v>16.25</v>
      </c>
      <c r="M41" s="115">
        <f t="shared" si="1"/>
        <v>3776</v>
      </c>
      <c r="N41" s="116">
        <f t="shared" si="2"/>
        <v>3250</v>
      </c>
      <c r="O41" s="117" t="str">
        <f t="shared" si="3"/>
        <v/>
      </c>
      <c r="P41" s="118">
        <f t="shared" si="4"/>
        <v>-0.13930084745762711</v>
      </c>
      <c r="Q41" s="119">
        <f t="shared" si="5"/>
        <v>-526</v>
      </c>
      <c r="R41" s="117" t="str">
        <f>IFERROR(VLOOKUP($I41,BASE_SETOR!$B$4:$C$1000,2,0),"")</f>
        <v>Intermediários financeiros</v>
      </c>
      <c r="S41" s="6"/>
      <c r="V41"/>
      <c r="W41"/>
      <c r="X41"/>
      <c r="AA41"/>
      <c r="AH41"/>
      <c r="AO41"/>
    </row>
    <row r="42" spans="1:41" ht="24.6" customHeight="1">
      <c r="A42" s="4"/>
      <c r="B42" s="4"/>
      <c r="C42" s="4"/>
      <c r="D42" s="4"/>
      <c r="E42" s="4"/>
      <c r="F42" s="120">
        <f t="shared" si="6"/>
        <v>18</v>
      </c>
      <c r="G42" s="121">
        <v>44185</v>
      </c>
      <c r="H42" s="120" t="s">
        <v>1848</v>
      </c>
      <c r="I42" s="122" t="s">
        <v>15757</v>
      </c>
      <c r="J42" s="306">
        <v>3</v>
      </c>
      <c r="K42" s="115">
        <v>1000</v>
      </c>
      <c r="L42" s="115">
        <f>IFERROR(VLOOKUP(I42,COT_ACOES!$B:$C,2,),"")</f>
        <v>1000</v>
      </c>
      <c r="M42" s="115">
        <f t="shared" si="1"/>
        <v>3000</v>
      </c>
      <c r="N42" s="116">
        <f t="shared" si="2"/>
        <v>3000</v>
      </c>
      <c r="O42" s="117" t="str">
        <f t="shared" si="3"/>
        <v/>
      </c>
      <c r="P42" s="118">
        <f t="shared" si="4"/>
        <v>0</v>
      </c>
      <c r="Q42" s="119">
        <f t="shared" si="5"/>
        <v>0</v>
      </c>
      <c r="R42" s="117" t="str">
        <f>IFERROR(VLOOKUP($I42,BASE_SETOR!$B$4:$C$1000,2,0),"")</f>
        <v>Fundos</v>
      </c>
      <c r="S42" s="6"/>
      <c r="V42"/>
      <c r="W42"/>
      <c r="X42"/>
      <c r="AA42"/>
      <c r="AH42"/>
      <c r="AO42"/>
    </row>
    <row r="43" spans="1:41" ht="24.6" customHeight="1">
      <c r="A43" s="4"/>
      <c r="B43" s="4"/>
      <c r="C43" s="4"/>
      <c r="D43" s="4"/>
      <c r="E43" s="4"/>
      <c r="F43" s="120">
        <f t="shared" si="6"/>
        <v>19</v>
      </c>
      <c r="G43" s="121">
        <v>44185</v>
      </c>
      <c r="H43" s="120" t="s">
        <v>162</v>
      </c>
      <c r="I43" s="122" t="s">
        <v>206</v>
      </c>
      <c r="J43" s="306">
        <v>100</v>
      </c>
      <c r="K43" s="115">
        <v>23.68</v>
      </c>
      <c r="L43" s="115">
        <f>IFERROR(VLOOKUP(I43,COT_ACOES!$B:$C,2,),"")</f>
        <v>29.59</v>
      </c>
      <c r="M43" s="115">
        <f t="shared" si="1"/>
        <v>2368</v>
      </c>
      <c r="N43" s="116">
        <f t="shared" si="2"/>
        <v>2959</v>
      </c>
      <c r="O43" s="117" t="str">
        <f t="shared" si="3"/>
        <v/>
      </c>
      <c r="P43" s="118">
        <f t="shared" si="4"/>
        <v>0.24957770270270271</v>
      </c>
      <c r="Q43" s="119">
        <f t="shared" si="5"/>
        <v>591</v>
      </c>
      <c r="R43" s="117" t="str">
        <f>IFERROR(VLOOKUP($I43,BASE_SETOR!$B$4:$C$1000,2,0),"")</f>
        <v>Madeira e papel</v>
      </c>
      <c r="S43" s="6"/>
      <c r="V43"/>
      <c r="W43"/>
      <c r="X43"/>
      <c r="AA43"/>
      <c r="AH43"/>
      <c r="AO43"/>
    </row>
    <row r="44" spans="1:41" ht="24.6" customHeight="1">
      <c r="A44" s="4"/>
      <c r="B44" s="4"/>
      <c r="C44" s="4"/>
      <c r="D44" s="4"/>
      <c r="E44" s="4"/>
      <c r="F44" s="120">
        <f t="shared" si="6"/>
        <v>20</v>
      </c>
      <c r="G44" s="121">
        <v>43817</v>
      </c>
      <c r="H44" s="120" t="s">
        <v>169</v>
      </c>
      <c r="I44" s="122" t="s">
        <v>568</v>
      </c>
      <c r="J44" s="306">
        <v>30</v>
      </c>
      <c r="K44" s="115">
        <v>92.94</v>
      </c>
      <c r="L44" s="115">
        <f>IFERROR(VLOOKUP(I44,COT_ACOES!$B:$C,2,),"")</f>
        <v>93.89</v>
      </c>
      <c r="M44" s="115">
        <f t="shared" si="1"/>
        <v>2788.2</v>
      </c>
      <c r="N44" s="116">
        <f t="shared" si="2"/>
        <v>2816.7</v>
      </c>
      <c r="O44" s="117" t="str">
        <f t="shared" si="3"/>
        <v/>
      </c>
      <c r="P44" s="118">
        <f t="shared" si="4"/>
        <v>1.022164837529589E-2</v>
      </c>
      <c r="Q44" s="119">
        <f t="shared" si="5"/>
        <v>28.499999999999996</v>
      </c>
      <c r="R44" s="117" t="str">
        <f>IFERROR(VLOOKUP($I44,BASE_SETOR!$B$4:$C$1000,2,0),"")</f>
        <v>Títulos e Val. Mob.</v>
      </c>
      <c r="S44" s="6"/>
      <c r="V44"/>
      <c r="W44"/>
      <c r="X44"/>
      <c r="AA44"/>
      <c r="AH44"/>
      <c r="AO44"/>
    </row>
    <row r="45" spans="1:41" ht="24.6" customHeight="1">
      <c r="A45" s="4"/>
      <c r="B45" s="4"/>
      <c r="C45" s="4"/>
      <c r="D45" s="4"/>
      <c r="E45" s="4"/>
      <c r="F45" s="120">
        <f t="shared" si="6"/>
        <v>21</v>
      </c>
      <c r="G45" s="121">
        <v>44193</v>
      </c>
      <c r="H45" s="120" t="s">
        <v>1669</v>
      </c>
      <c r="I45" s="122" t="s">
        <v>1674</v>
      </c>
      <c r="J45" s="306">
        <v>0.15</v>
      </c>
      <c r="K45" s="115">
        <v>16914.900000000001</v>
      </c>
      <c r="L45" s="115">
        <f>IFERROR(VLOOKUP(I45,COT_ACOES!$B:$C,2,),"")</f>
        <v>16608.75</v>
      </c>
      <c r="M45" s="115">
        <f t="shared" si="1"/>
        <v>2537.2350000000001</v>
      </c>
      <c r="N45" s="116">
        <f t="shared" si="2"/>
        <v>2491.3125</v>
      </c>
      <c r="O45" s="117" t="str">
        <f t="shared" si="3"/>
        <v/>
      </c>
      <c r="P45" s="118">
        <f t="shared" si="4"/>
        <v>-1.8099427132291696E-2</v>
      </c>
      <c r="Q45" s="119">
        <f t="shared" si="5"/>
        <v>-45.922500000000127</v>
      </c>
      <c r="R45" s="117" t="str">
        <f>IFERROR(VLOOKUP($I45,BASE_SETOR!$B$4:$C$1000,2,0),"")</f>
        <v>Varejo</v>
      </c>
      <c r="S45" s="6"/>
      <c r="V45"/>
      <c r="W45"/>
      <c r="X45"/>
      <c r="AA45"/>
      <c r="AH45"/>
      <c r="AO45"/>
    </row>
    <row r="46" spans="1:41" ht="24" customHeight="1">
      <c r="A46" s="4"/>
      <c r="B46" s="4"/>
      <c r="C46" s="4"/>
      <c r="D46" s="4"/>
      <c r="E46" s="4"/>
      <c r="F46" s="120">
        <f t="shared" si="6"/>
        <v>22</v>
      </c>
      <c r="G46" s="121">
        <v>44185</v>
      </c>
      <c r="H46" s="120" t="s">
        <v>162</v>
      </c>
      <c r="I46" s="122" t="s">
        <v>330</v>
      </c>
      <c r="J46" s="306">
        <v>1400</v>
      </c>
      <c r="K46" s="115">
        <v>2.11</v>
      </c>
      <c r="L46" s="115">
        <f>IFERROR(VLOOKUP(I46,COT_ACOES!$B:$C,2,),"")</f>
        <v>1.68</v>
      </c>
      <c r="M46" s="115">
        <f t="shared" si="1"/>
        <v>2954</v>
      </c>
      <c r="N46" s="116">
        <f t="shared" si="2"/>
        <v>2352</v>
      </c>
      <c r="O46" s="117" t="str">
        <f t="shared" si="3"/>
        <v/>
      </c>
      <c r="P46" s="118">
        <f t="shared" si="4"/>
        <v>-0.20379146919431279</v>
      </c>
      <c r="Q46" s="119">
        <f t="shared" si="5"/>
        <v>-602</v>
      </c>
      <c r="R46" s="117" t="str">
        <f>IFERROR(VLOOKUP($I46,BASE_SETOR!$B$4:$C$1000,2,0),"")</f>
        <v>Material de transporte</v>
      </c>
      <c r="S46" s="6"/>
      <c r="V46"/>
      <c r="W46"/>
      <c r="X46"/>
      <c r="AA46"/>
      <c r="AH46"/>
      <c r="AO46"/>
    </row>
    <row r="47" spans="1:41" ht="24" customHeight="1">
      <c r="A47" s="4"/>
      <c r="B47" s="4"/>
      <c r="C47" s="4"/>
      <c r="D47" s="4"/>
      <c r="E47" s="4"/>
      <c r="F47" s="120">
        <f t="shared" si="6"/>
        <v>23</v>
      </c>
      <c r="G47" s="121">
        <v>44193</v>
      </c>
      <c r="H47" s="120" t="s">
        <v>1669</v>
      </c>
      <c r="I47" s="122" t="s">
        <v>1686</v>
      </c>
      <c r="J47" s="306">
        <v>2</v>
      </c>
      <c r="K47" s="115">
        <v>1155.1199999999999</v>
      </c>
      <c r="L47" s="115">
        <f>IFERROR(VLOOKUP(I47,COT_ACOES!$B:$C,2,),"")</f>
        <v>1143.8399999999999</v>
      </c>
      <c r="M47" s="115">
        <f t="shared" si="1"/>
        <v>2310.2399999999998</v>
      </c>
      <c r="N47" s="116">
        <f t="shared" si="2"/>
        <v>2287.6799999999998</v>
      </c>
      <c r="O47" s="117" t="str">
        <f t="shared" si="3"/>
        <v/>
      </c>
      <c r="P47" s="118">
        <f t="shared" si="4"/>
        <v>-9.7652191980053798E-3</v>
      </c>
      <c r="Q47" s="119">
        <f t="shared" si="5"/>
        <v>-22.559999999999945</v>
      </c>
      <c r="R47" s="117" t="str">
        <f>IFERROR(VLOOKUP($I47,BASE_SETOR!$B$4:$C$1000,2,0),"")</f>
        <v>Computadores e equipamentos</v>
      </c>
      <c r="V47"/>
      <c r="W47"/>
      <c r="X47"/>
      <c r="AA47"/>
      <c r="AH47"/>
      <c r="AO47"/>
    </row>
    <row r="48" spans="1:41" ht="24" customHeight="1">
      <c r="A48" s="4"/>
      <c r="B48" s="4"/>
      <c r="C48" s="4"/>
      <c r="D48" s="4"/>
      <c r="E48" s="4"/>
      <c r="F48" s="120">
        <f t="shared" si="6"/>
        <v>24</v>
      </c>
      <c r="G48" s="121">
        <v>44185</v>
      </c>
      <c r="H48" s="120" t="s">
        <v>162</v>
      </c>
      <c r="I48" s="122" t="s">
        <v>180</v>
      </c>
      <c r="J48" s="306">
        <v>100</v>
      </c>
      <c r="K48" s="115">
        <v>24.65</v>
      </c>
      <c r="L48" s="115">
        <f>IFERROR(VLOOKUP(I48,COT_ACOES!$B:$C,2,),"")</f>
        <v>22.5</v>
      </c>
      <c r="M48" s="115">
        <f t="shared" si="1"/>
        <v>2465</v>
      </c>
      <c r="N48" s="116">
        <f t="shared" si="2"/>
        <v>2250</v>
      </c>
      <c r="O48" s="117" t="str">
        <f t="shared" si="3"/>
        <v/>
      </c>
      <c r="P48" s="118">
        <f t="shared" si="4"/>
        <v>-8.7221095334685597E-2</v>
      </c>
      <c r="Q48" s="119">
        <f t="shared" si="5"/>
        <v>-215</v>
      </c>
      <c r="R48" s="117" t="str">
        <f>IFERROR(VLOOKUP($I48,BASE_SETOR!$B$4:$C$1000,2,0),"")</f>
        <v>Programas e serviços</v>
      </c>
      <c r="V48"/>
      <c r="W48"/>
      <c r="X48"/>
      <c r="AA48"/>
      <c r="AH48"/>
      <c r="AO48"/>
    </row>
    <row r="49" spans="1:39" customFormat="1" ht="24" customHeight="1">
      <c r="A49" s="4"/>
      <c r="B49" s="4"/>
      <c r="C49" s="4"/>
      <c r="D49" s="4"/>
      <c r="E49" s="4"/>
      <c r="F49" s="120">
        <f t="shared" si="6"/>
        <v>25</v>
      </c>
      <c r="G49" s="121">
        <v>44193</v>
      </c>
      <c r="H49" s="120" t="s">
        <v>1669</v>
      </c>
      <c r="I49" s="122" t="s">
        <v>15763</v>
      </c>
      <c r="J49" s="306">
        <v>5</v>
      </c>
      <c r="K49" s="115">
        <v>120.85</v>
      </c>
      <c r="L49" s="115">
        <f>IFERROR(VLOOKUP(I49,COT_ACOES!$B:$C,2,),"")</f>
        <v>442.32</v>
      </c>
      <c r="M49" s="115">
        <f t="shared" si="1"/>
        <v>604.25</v>
      </c>
      <c r="N49" s="116">
        <f t="shared" si="2"/>
        <v>2211.6</v>
      </c>
      <c r="O49" s="117" t="str">
        <f t="shared" si="3"/>
        <v/>
      </c>
      <c r="P49" s="118">
        <f t="shared" si="4"/>
        <v>2.6600744724865533</v>
      </c>
      <c r="Q49" s="119">
        <f t="shared" si="5"/>
        <v>1607.35</v>
      </c>
      <c r="R49" s="117" t="str">
        <f>IFERROR(VLOOKUP($I49,BASE_SETOR!$B$4:$C$1000,2,0),"")</f>
        <v>ETF Global</v>
      </c>
      <c r="AM49" s="340"/>
    </row>
    <row r="50" spans="1:39" customFormat="1" ht="24" customHeight="1">
      <c r="A50" s="4"/>
      <c r="B50" s="4"/>
      <c r="C50" s="4"/>
      <c r="D50" s="4"/>
      <c r="E50" s="4"/>
      <c r="F50" s="120">
        <f t="shared" si="6"/>
        <v>26</v>
      </c>
      <c r="G50" s="121">
        <v>44185</v>
      </c>
      <c r="H50" s="120" t="s">
        <v>162</v>
      </c>
      <c r="I50" s="122" t="s">
        <v>114</v>
      </c>
      <c r="J50" s="306">
        <v>100</v>
      </c>
      <c r="K50" s="115">
        <v>21.37</v>
      </c>
      <c r="L50" s="115">
        <f>IFERROR(VLOOKUP(I50,COT_ACOES!$B:$C,2,),"")</f>
        <v>19.64</v>
      </c>
      <c r="M50" s="115">
        <f t="shared" si="1"/>
        <v>2137</v>
      </c>
      <c r="N50" s="116">
        <f t="shared" si="2"/>
        <v>1964</v>
      </c>
      <c r="O50" s="117" t="str">
        <f t="shared" si="3"/>
        <v/>
      </c>
      <c r="P50" s="118">
        <f t="shared" si="4"/>
        <v>-8.0954609265325217E-2</v>
      </c>
      <c r="Q50" s="119">
        <f t="shared" si="5"/>
        <v>-173</v>
      </c>
      <c r="R50" s="117" t="str">
        <f>IFERROR(VLOOKUP($I50,BASE_SETOR!$B$4:$C$1000,2,0),"")</f>
        <v>Viagens e lazer</v>
      </c>
      <c r="AM50" s="340"/>
    </row>
    <row r="51" spans="1:39" customFormat="1" ht="24" customHeight="1">
      <c r="A51" s="4"/>
      <c r="B51" s="4"/>
      <c r="C51" s="4"/>
      <c r="D51" s="4" t="s">
        <v>2160</v>
      </c>
      <c r="E51" s="4"/>
      <c r="F51" s="120">
        <f t="shared" si="6"/>
        <v>27</v>
      </c>
      <c r="G51" s="121">
        <v>43817</v>
      </c>
      <c r="H51" s="120" t="s">
        <v>169</v>
      </c>
      <c r="I51" s="122" t="s">
        <v>773</v>
      </c>
      <c r="J51" s="306">
        <v>14</v>
      </c>
      <c r="K51" s="115">
        <v>133.78</v>
      </c>
      <c r="L51" s="115">
        <f>IFERROR(VLOOKUP(I51,COT_ACOES!$B:$C,2,),"")</f>
        <v>116.1</v>
      </c>
      <c r="M51" s="115">
        <f t="shared" si="1"/>
        <v>1872.92</v>
      </c>
      <c r="N51" s="116">
        <f t="shared" si="2"/>
        <v>1625.3999999999999</v>
      </c>
      <c r="O51" s="117" t="str">
        <f t="shared" si="3"/>
        <v/>
      </c>
      <c r="P51" s="118">
        <f t="shared" si="4"/>
        <v>-0.13215727313499787</v>
      </c>
      <c r="Q51" s="119">
        <f t="shared" si="5"/>
        <v>-247.52000000000021</v>
      </c>
      <c r="R51" s="117" t="str">
        <f>IFERROR(VLOOKUP($I51,BASE_SETOR!$B$4:$C$1000,2,0),"")</f>
        <v>Shoppings</v>
      </c>
      <c r="AM51" s="340"/>
    </row>
    <row r="52" spans="1:39" customFormat="1" ht="24" customHeight="1">
      <c r="A52" s="4"/>
      <c r="B52" s="4"/>
      <c r="C52" s="4"/>
      <c r="D52" s="4"/>
      <c r="E52" s="4"/>
      <c r="F52" s="120">
        <f t="shared" si="6"/>
        <v>28</v>
      </c>
      <c r="G52" s="121">
        <v>44193</v>
      </c>
      <c r="H52" s="120" t="s">
        <v>1669</v>
      </c>
      <c r="I52" s="122" t="s">
        <v>15760</v>
      </c>
      <c r="J52" s="306">
        <v>2</v>
      </c>
      <c r="K52" s="115">
        <v>816.87</v>
      </c>
      <c r="L52" s="115">
        <f>IFERROR(VLOOKUP(I52,COT_ACOES!$B:$C,2,),"")</f>
        <v>816.87</v>
      </c>
      <c r="M52" s="115">
        <f t="shared" si="1"/>
        <v>1633.74</v>
      </c>
      <c r="N52" s="116">
        <f t="shared" si="2"/>
        <v>1633.74</v>
      </c>
      <c r="O52" s="117" t="str">
        <f t="shared" si="3"/>
        <v/>
      </c>
      <c r="P52" s="118">
        <f t="shared" si="4"/>
        <v>0</v>
      </c>
      <c r="Q52" s="119">
        <f t="shared" si="5"/>
        <v>0</v>
      </c>
      <c r="R52" s="117" t="str">
        <f>IFERROR(VLOOKUP($I52,BASE_SETOR!$B$4:$C$1000,2,0),"")</f>
        <v>Farmaceutico</v>
      </c>
      <c r="AM52" s="340"/>
    </row>
    <row r="53" spans="1:39" customFormat="1" ht="24" customHeight="1">
      <c r="A53" s="4"/>
      <c r="B53" s="4"/>
      <c r="C53" s="4"/>
      <c r="D53" s="4"/>
      <c r="E53" s="4"/>
      <c r="F53" s="120">
        <f t="shared" si="6"/>
        <v>29</v>
      </c>
      <c r="G53" s="121">
        <v>44193</v>
      </c>
      <c r="H53" s="120" t="s">
        <v>1669</v>
      </c>
      <c r="I53" s="122" t="s">
        <v>165</v>
      </c>
      <c r="J53" s="306">
        <v>1.1080000000000001</v>
      </c>
      <c r="K53" s="115">
        <v>1134.97</v>
      </c>
      <c r="L53" s="115">
        <f>IFERROR(VLOOKUP(I53,COT_ACOES!$B:$C,2,),"")</f>
        <v>1227.93</v>
      </c>
      <c r="M53" s="115">
        <f t="shared" si="1"/>
        <v>1257.5467600000002</v>
      </c>
      <c r="N53" s="116">
        <f t="shared" si="2"/>
        <v>1360.5464400000001</v>
      </c>
      <c r="O53" s="117" t="str">
        <f t="shared" si="3"/>
        <v/>
      </c>
      <c r="P53" s="118">
        <f t="shared" si="4"/>
        <v>8.1905248596879116E-2</v>
      </c>
      <c r="Q53" s="119">
        <f t="shared" si="5"/>
        <v>102.9996799999999</v>
      </c>
      <c r="R53" s="117" t="str">
        <f>IFERROR(VLOOKUP($I53,BASE_SETOR!$B$4:$C$1000,2,0),"")</f>
        <v>Técnologia de Pagamentos</v>
      </c>
      <c r="AM53" s="340"/>
    </row>
    <row r="54" spans="1:39" customFormat="1" ht="24" customHeight="1">
      <c r="A54" s="4"/>
      <c r="B54" s="4"/>
      <c r="C54" s="4"/>
      <c r="D54" s="4"/>
      <c r="E54" s="4"/>
      <c r="F54" s="120">
        <f t="shared" si="6"/>
        <v>30</v>
      </c>
      <c r="G54" s="121">
        <v>44185</v>
      </c>
      <c r="H54" s="120" t="s">
        <v>162</v>
      </c>
      <c r="I54" s="122" t="s">
        <v>64</v>
      </c>
      <c r="J54" s="306">
        <v>100</v>
      </c>
      <c r="K54" s="115">
        <v>14</v>
      </c>
      <c r="L54" s="115">
        <f>IFERROR(VLOOKUP(I54,COT_ACOES!$B:$C,2,),"")</f>
        <v>11.46</v>
      </c>
      <c r="M54" s="115">
        <f t="shared" si="1"/>
        <v>1400</v>
      </c>
      <c r="N54" s="116">
        <f t="shared" si="2"/>
        <v>1146</v>
      </c>
      <c r="O54" s="117" t="str">
        <f t="shared" si="3"/>
        <v/>
      </c>
      <c r="P54" s="118">
        <f t="shared" si="4"/>
        <v>-0.18142857142857144</v>
      </c>
      <c r="Q54" s="119">
        <f t="shared" si="5"/>
        <v>-254.00000000000003</v>
      </c>
      <c r="R54" s="117" t="str">
        <f>IFERROR(VLOOKUP($I54,BASE_SETOR!$B$4:$C$1000,2,0),"")</f>
        <v>Construção civil</v>
      </c>
      <c r="AM54" s="340"/>
    </row>
    <row r="55" spans="1:39" customFormat="1" ht="24" customHeight="1">
      <c r="A55" s="4"/>
      <c r="B55" s="4"/>
      <c r="C55" s="4"/>
      <c r="D55" s="4"/>
      <c r="E55" s="4"/>
      <c r="F55" s="120">
        <f t="shared" si="6"/>
        <v>31</v>
      </c>
      <c r="G55" s="121">
        <v>44193</v>
      </c>
      <c r="H55" s="120" t="s">
        <v>1669</v>
      </c>
      <c r="I55" s="122" t="s">
        <v>15764</v>
      </c>
      <c r="J55" s="306">
        <v>1</v>
      </c>
      <c r="K55" s="115">
        <v>786.49</v>
      </c>
      <c r="L55" s="115">
        <f>IFERROR(VLOOKUP(I55,COT_ACOES!$B:$C,2,),"")</f>
        <v>789.66</v>
      </c>
      <c r="M55" s="115">
        <f t="shared" si="1"/>
        <v>786.49</v>
      </c>
      <c r="N55" s="116">
        <f t="shared" si="2"/>
        <v>789.66</v>
      </c>
      <c r="O55" s="117" t="str">
        <f t="shared" si="3"/>
        <v/>
      </c>
      <c r="P55" s="118">
        <f t="shared" si="4"/>
        <v>4.0305661864740291E-3</v>
      </c>
      <c r="Q55" s="119">
        <f t="shared" si="5"/>
        <v>3.1699999999999591</v>
      </c>
      <c r="R55" s="117" t="str">
        <f>IFERROR(VLOOKUP($I55,BASE_SETOR!$B$4:$C$1000,2,0),"")</f>
        <v>Biotecnologia</v>
      </c>
      <c r="AM55" s="340"/>
    </row>
    <row r="56" spans="1:39" customFormat="1" ht="24" customHeight="1">
      <c r="A56" s="4"/>
      <c r="B56" s="4"/>
      <c r="C56" s="4"/>
      <c r="D56" s="4"/>
      <c r="E56" s="4"/>
      <c r="F56" s="120">
        <f t="shared" si="6"/>
        <v>32</v>
      </c>
      <c r="G56" s="121">
        <v>44193</v>
      </c>
      <c r="H56" s="120" t="s">
        <v>1669</v>
      </c>
      <c r="I56" s="122" t="s">
        <v>15762</v>
      </c>
      <c r="J56" s="306">
        <v>2</v>
      </c>
      <c r="K56" s="115">
        <v>533.62</v>
      </c>
      <c r="L56" s="115">
        <f>IFERROR(VLOOKUP(I56,COT_ACOES!$B:$C,2,),"")</f>
        <v>343.8</v>
      </c>
      <c r="M56" s="115">
        <f t="shared" si="1"/>
        <v>1067.24</v>
      </c>
      <c r="N56" s="116">
        <f t="shared" si="2"/>
        <v>687.6</v>
      </c>
      <c r="O56" s="117" t="str">
        <f t="shared" si="3"/>
        <v/>
      </c>
      <c r="P56" s="118">
        <f t="shared" si="4"/>
        <v>-0.35572129980135675</v>
      </c>
      <c r="Q56" s="119">
        <f t="shared" si="5"/>
        <v>-379.64</v>
      </c>
      <c r="R56" s="117" t="str">
        <f>IFERROR(VLOOKUP($I56,BASE_SETOR!$B$4:$C$1000,2,0),"")</f>
        <v>Energia Solar</v>
      </c>
      <c r="AM56" s="340"/>
    </row>
    <row r="57" spans="1:39" customFormat="1" ht="24" customHeight="1">
      <c r="A57" s="4"/>
      <c r="B57" s="4"/>
      <c r="C57" s="4"/>
      <c r="D57" s="4"/>
      <c r="E57" s="4"/>
      <c r="F57" s="120">
        <f t="shared" si="6"/>
        <v>33</v>
      </c>
      <c r="G57" s="121">
        <v>44193</v>
      </c>
      <c r="H57" s="120" t="s">
        <v>1669</v>
      </c>
      <c r="I57" s="122" t="s">
        <v>15759</v>
      </c>
      <c r="J57" s="306">
        <v>8.3810000000000002</v>
      </c>
      <c r="K57" s="115">
        <v>67.05</v>
      </c>
      <c r="L57" s="115">
        <f>IFERROR(VLOOKUP(I57,COT_ACOES!$B:$C,2,),"")</f>
        <v>67.05</v>
      </c>
      <c r="M57" s="115">
        <f t="shared" si="1"/>
        <v>561.94605000000001</v>
      </c>
      <c r="N57" s="116">
        <f t="shared" si="2"/>
        <v>561.94605000000001</v>
      </c>
      <c r="O57" s="117" t="str">
        <f t="shared" si="3"/>
        <v/>
      </c>
      <c r="P57" s="118">
        <f t="shared" si="4"/>
        <v>0</v>
      </c>
      <c r="Q57" s="119">
        <f t="shared" si="5"/>
        <v>0</v>
      </c>
      <c r="R57" s="117" t="str">
        <f>IFERROR(VLOOKUP($I57,BASE_SETOR!$B$4:$C$1000,2,0),"")</f>
        <v>Técnologia em Aparelhos</v>
      </c>
      <c r="AM57" s="340"/>
    </row>
    <row r="58" spans="1:39" customFormat="1" ht="24" customHeight="1">
      <c r="A58" s="4"/>
      <c r="B58" s="4"/>
      <c r="C58" s="4"/>
      <c r="D58" s="4"/>
      <c r="E58" s="4"/>
      <c r="F58" s="120" t="str">
        <f t="shared" si="6"/>
        <v/>
      </c>
      <c r="G58" s="121"/>
      <c r="H58" s="120"/>
      <c r="I58" s="122"/>
      <c r="J58" s="306"/>
      <c r="K58" s="115"/>
      <c r="L58" s="115" t="str">
        <f>IFERROR(VLOOKUP(I58,COT_ACOES!$B:$C,2,),"")</f>
        <v/>
      </c>
      <c r="M58" s="115" t="str">
        <f t="shared" ref="M58:M88" si="7">IF(J58="","",J58*K58)</f>
        <v/>
      </c>
      <c r="N58" s="116" t="str">
        <f t="shared" ref="N58:N88" si="8">IF(J58="","",J58*L58)</f>
        <v/>
      </c>
      <c r="O58" s="117" t="str">
        <f t="shared" ref="O58:O88" si="9">IFERROR(N58/$C$4,"")</f>
        <v/>
      </c>
      <c r="P58" s="118" t="str">
        <f t="shared" ref="P58:P88" si="10">IFERROR((N58-M58)/M58,"")</f>
        <v/>
      </c>
      <c r="Q58" s="119" t="str">
        <f t="shared" ref="Q58:Q88" si="11">IFERROR(M58*P58,"")</f>
        <v/>
      </c>
      <c r="R58" s="117" t="str">
        <f>IFERROR(VLOOKUP($I58,BASE_SETOR!$B$4:$C$1000,2,0),"")</f>
        <v/>
      </c>
      <c r="AM58" s="340"/>
    </row>
    <row r="59" spans="1:39" customFormat="1" ht="24" customHeight="1">
      <c r="A59" s="4"/>
      <c r="B59" s="4"/>
      <c r="C59" s="4"/>
      <c r="D59" s="4"/>
      <c r="E59" s="4"/>
      <c r="F59" s="120" t="str">
        <f t="shared" si="6"/>
        <v/>
      </c>
      <c r="G59" s="121"/>
      <c r="H59" s="120"/>
      <c r="I59" s="122"/>
      <c r="J59" s="306"/>
      <c r="K59" s="115"/>
      <c r="L59" s="115" t="str">
        <f>IFERROR(VLOOKUP(I59,COT_ACOES!$B:$C,2,),"")</f>
        <v/>
      </c>
      <c r="M59" s="115" t="str">
        <f t="shared" si="7"/>
        <v/>
      </c>
      <c r="N59" s="116" t="str">
        <f t="shared" si="8"/>
        <v/>
      </c>
      <c r="O59" s="117" t="str">
        <f t="shared" si="9"/>
        <v/>
      </c>
      <c r="P59" s="118" t="str">
        <f t="shared" si="10"/>
        <v/>
      </c>
      <c r="Q59" s="119" t="str">
        <f t="shared" si="11"/>
        <v/>
      </c>
      <c r="R59" s="117" t="str">
        <f>IFERROR(VLOOKUP($I59,BASE_SETOR!$B$4:$C$1000,2,0),"")</f>
        <v/>
      </c>
      <c r="AM59" s="340"/>
    </row>
    <row r="60" spans="1:39" customFormat="1" ht="24" customHeight="1">
      <c r="A60" s="4"/>
      <c r="B60" s="4"/>
      <c r="C60" s="4"/>
      <c r="D60" s="4"/>
      <c r="E60" s="4"/>
      <c r="F60" s="120" t="str">
        <f t="shared" si="6"/>
        <v/>
      </c>
      <c r="G60" s="121"/>
      <c r="H60" s="120"/>
      <c r="I60" s="122"/>
      <c r="J60" s="306"/>
      <c r="K60" s="115"/>
      <c r="L60" s="115" t="str">
        <f>IFERROR(VLOOKUP(I60,COT_ACOES!$B:$C,2,),"")</f>
        <v/>
      </c>
      <c r="M60" s="115" t="str">
        <f t="shared" si="7"/>
        <v/>
      </c>
      <c r="N60" s="116" t="str">
        <f t="shared" si="8"/>
        <v/>
      </c>
      <c r="O60" s="117" t="str">
        <f t="shared" si="9"/>
        <v/>
      </c>
      <c r="P60" s="118" t="str">
        <f t="shared" si="10"/>
        <v/>
      </c>
      <c r="Q60" s="119" t="str">
        <f t="shared" si="11"/>
        <v/>
      </c>
      <c r="R60" s="117" t="str">
        <f>IFERROR(VLOOKUP($I60,BASE_SETOR!$B$4:$C$1000,2,0),"")</f>
        <v/>
      </c>
      <c r="AM60" s="340"/>
    </row>
    <row r="61" spans="1:39" customFormat="1" ht="24" customHeight="1">
      <c r="A61" s="4"/>
      <c r="B61" s="4"/>
      <c r="C61" s="4"/>
      <c r="D61" s="4"/>
      <c r="E61" s="4"/>
      <c r="F61" s="120" t="str">
        <f t="shared" si="6"/>
        <v/>
      </c>
      <c r="G61" s="121"/>
      <c r="H61" s="120"/>
      <c r="I61" s="122"/>
      <c r="J61" s="306"/>
      <c r="K61" s="115"/>
      <c r="L61" s="115" t="str">
        <f>IFERROR(VLOOKUP(I61,COT_ACOES!$B:$C,2,),"")</f>
        <v/>
      </c>
      <c r="M61" s="115" t="str">
        <f t="shared" si="7"/>
        <v/>
      </c>
      <c r="N61" s="116" t="str">
        <f t="shared" si="8"/>
        <v/>
      </c>
      <c r="O61" s="117" t="str">
        <f t="shared" si="9"/>
        <v/>
      </c>
      <c r="P61" s="118" t="str">
        <f t="shared" si="10"/>
        <v/>
      </c>
      <c r="Q61" s="119" t="str">
        <f t="shared" si="11"/>
        <v/>
      </c>
      <c r="R61" s="117" t="str">
        <f>IFERROR(VLOOKUP($I61,BASE_SETOR!$B$4:$C$1000,2,0),"")</f>
        <v/>
      </c>
      <c r="AM61" s="340"/>
    </row>
    <row r="62" spans="1:39" customFormat="1" ht="24" customHeight="1">
      <c r="A62" s="4"/>
      <c r="B62" s="4"/>
      <c r="C62" s="4"/>
      <c r="D62" s="4"/>
      <c r="E62" s="4"/>
      <c r="F62" s="120" t="str">
        <f t="shared" si="6"/>
        <v/>
      </c>
      <c r="G62" s="121"/>
      <c r="H62" s="120"/>
      <c r="I62" s="122"/>
      <c r="J62" s="306"/>
      <c r="K62" s="115"/>
      <c r="L62" s="115" t="str">
        <f>IFERROR(VLOOKUP(I62,COT_ACOES!$B:$C,2,),"")</f>
        <v/>
      </c>
      <c r="M62" s="115" t="str">
        <f t="shared" si="7"/>
        <v/>
      </c>
      <c r="N62" s="116" t="str">
        <f t="shared" si="8"/>
        <v/>
      </c>
      <c r="O62" s="117" t="str">
        <f t="shared" si="9"/>
        <v/>
      </c>
      <c r="P62" s="118" t="str">
        <f t="shared" si="10"/>
        <v/>
      </c>
      <c r="Q62" s="119" t="str">
        <f t="shared" si="11"/>
        <v/>
      </c>
      <c r="R62" s="117" t="str">
        <f>IFERROR(VLOOKUP($I62,BASE_SETOR!$B$4:$C$1000,2,0),"")</f>
        <v/>
      </c>
      <c r="AM62" s="340"/>
    </row>
    <row r="63" spans="1:39" customFormat="1" ht="24" customHeight="1">
      <c r="A63" s="4"/>
      <c r="B63" s="4"/>
      <c r="C63" s="4"/>
      <c r="D63" s="4"/>
      <c r="E63" s="4"/>
      <c r="F63" s="120" t="str">
        <f t="shared" si="6"/>
        <v/>
      </c>
      <c r="G63" s="121"/>
      <c r="H63" s="120"/>
      <c r="I63" s="122"/>
      <c r="J63" s="306"/>
      <c r="K63" s="115"/>
      <c r="L63" s="115" t="str">
        <f>IFERROR(VLOOKUP(I63,COT_ACOES!$B:$C,2,),"")</f>
        <v/>
      </c>
      <c r="M63" s="115" t="str">
        <f t="shared" si="7"/>
        <v/>
      </c>
      <c r="N63" s="116" t="str">
        <f t="shared" si="8"/>
        <v/>
      </c>
      <c r="O63" s="117" t="str">
        <f t="shared" si="9"/>
        <v/>
      </c>
      <c r="P63" s="118" t="str">
        <f t="shared" si="10"/>
        <v/>
      </c>
      <c r="Q63" s="119" t="str">
        <f t="shared" si="11"/>
        <v/>
      </c>
      <c r="R63" s="117" t="str">
        <f>IFERROR(VLOOKUP($I63,BASE_SETOR!$B$4:$C$1000,2,0),"")</f>
        <v/>
      </c>
      <c r="AM63" s="340"/>
    </row>
    <row r="64" spans="1:39" customFormat="1" ht="24" customHeight="1">
      <c r="A64" s="4"/>
      <c r="B64" s="4"/>
      <c r="C64" s="4"/>
      <c r="D64" s="4"/>
      <c r="E64" s="4"/>
      <c r="F64" s="120" t="str">
        <f t="shared" si="6"/>
        <v/>
      </c>
      <c r="G64" s="121"/>
      <c r="H64" s="120"/>
      <c r="I64" s="122"/>
      <c r="J64" s="306"/>
      <c r="K64" s="115"/>
      <c r="L64" s="115" t="str">
        <f>IFERROR(VLOOKUP(I64,COT_ACOES!$B:$C,2,),"")</f>
        <v/>
      </c>
      <c r="M64" s="115" t="str">
        <f t="shared" si="7"/>
        <v/>
      </c>
      <c r="N64" s="116" t="str">
        <f t="shared" si="8"/>
        <v/>
      </c>
      <c r="O64" s="117" t="str">
        <f t="shared" si="9"/>
        <v/>
      </c>
      <c r="P64" s="118" t="str">
        <f t="shared" si="10"/>
        <v/>
      </c>
      <c r="Q64" s="119" t="str">
        <f t="shared" si="11"/>
        <v/>
      </c>
      <c r="R64" s="117" t="str">
        <f>IFERROR(VLOOKUP($I64,BASE_SETOR!$B$4:$C$1000,2,0),"")</f>
        <v/>
      </c>
      <c r="AM64" s="340"/>
    </row>
    <row r="65" spans="1:39" customFormat="1" ht="24" customHeight="1">
      <c r="A65" s="4"/>
      <c r="B65" s="4"/>
      <c r="C65" s="4"/>
      <c r="D65" s="4"/>
      <c r="E65" s="4"/>
      <c r="F65" s="120" t="str">
        <f t="shared" si="6"/>
        <v/>
      </c>
      <c r="G65" s="121"/>
      <c r="H65" s="120"/>
      <c r="I65" s="122"/>
      <c r="J65" s="306"/>
      <c r="K65" s="115"/>
      <c r="L65" s="115" t="str">
        <f>IFERROR(VLOOKUP(I65,COT_ACOES!$B:$C,2,),"")</f>
        <v/>
      </c>
      <c r="M65" s="115" t="str">
        <f t="shared" si="7"/>
        <v/>
      </c>
      <c r="N65" s="116" t="str">
        <f t="shared" si="8"/>
        <v/>
      </c>
      <c r="O65" s="117" t="str">
        <f t="shared" si="9"/>
        <v/>
      </c>
      <c r="P65" s="118" t="str">
        <f t="shared" si="10"/>
        <v/>
      </c>
      <c r="Q65" s="119" t="str">
        <f t="shared" si="11"/>
        <v/>
      </c>
      <c r="R65" s="117" t="str">
        <f>IFERROR(VLOOKUP($I65,BASE_SETOR!$B$4:$C$1000,2,0),"")</f>
        <v/>
      </c>
      <c r="AM65" s="340"/>
    </row>
    <row r="66" spans="1:39" customFormat="1" ht="24" customHeight="1">
      <c r="A66" s="4"/>
      <c r="B66" s="4"/>
      <c r="C66" s="4"/>
      <c r="D66" s="4"/>
      <c r="E66" s="4"/>
      <c r="F66" s="120" t="str">
        <f t="shared" si="6"/>
        <v/>
      </c>
      <c r="G66" s="121"/>
      <c r="H66" s="120"/>
      <c r="I66" s="122"/>
      <c r="J66" s="306"/>
      <c r="K66" s="115"/>
      <c r="L66" s="115" t="str">
        <f>IFERROR(VLOOKUP(I66,COT_ACOES!$B:$C,2,),"")</f>
        <v/>
      </c>
      <c r="M66" s="115" t="str">
        <f t="shared" si="7"/>
        <v/>
      </c>
      <c r="N66" s="116" t="str">
        <f t="shared" si="8"/>
        <v/>
      </c>
      <c r="O66" s="117" t="str">
        <f t="shared" si="9"/>
        <v/>
      </c>
      <c r="P66" s="118" t="str">
        <f t="shared" si="10"/>
        <v/>
      </c>
      <c r="Q66" s="119" t="str">
        <f t="shared" si="11"/>
        <v/>
      </c>
      <c r="R66" s="117" t="str">
        <f>IFERROR(VLOOKUP($I66,BASE_SETOR!$B$4:$C$1000,2,0),"")</f>
        <v/>
      </c>
      <c r="AM66" s="340"/>
    </row>
    <row r="67" spans="1:39" customFormat="1" ht="24" customHeight="1">
      <c r="A67" s="4"/>
      <c r="B67" s="4"/>
      <c r="C67" s="4"/>
      <c r="D67" s="4"/>
      <c r="E67" s="4"/>
      <c r="F67" s="120" t="str">
        <f t="shared" si="6"/>
        <v/>
      </c>
      <c r="G67" s="121"/>
      <c r="H67" s="120"/>
      <c r="I67" s="122"/>
      <c r="J67" s="306"/>
      <c r="K67" s="115"/>
      <c r="L67" s="115" t="str">
        <f>IFERROR(VLOOKUP(I67,COT_ACOES!$B:$C,2,),"")</f>
        <v/>
      </c>
      <c r="M67" s="115" t="str">
        <f t="shared" si="7"/>
        <v/>
      </c>
      <c r="N67" s="116" t="str">
        <f t="shared" si="8"/>
        <v/>
      </c>
      <c r="O67" s="117" t="str">
        <f t="shared" si="9"/>
        <v/>
      </c>
      <c r="P67" s="118" t="str">
        <f t="shared" si="10"/>
        <v/>
      </c>
      <c r="Q67" s="119" t="str">
        <f t="shared" si="11"/>
        <v/>
      </c>
      <c r="R67" s="117" t="str">
        <f>IFERROR(VLOOKUP($I67,BASE_SETOR!$B$4:$C$1000,2,0),"")</f>
        <v/>
      </c>
      <c r="AM67" s="340"/>
    </row>
    <row r="68" spans="1:39" customFormat="1" ht="24" customHeight="1">
      <c r="A68" s="4"/>
      <c r="B68" s="4"/>
      <c r="C68" s="4"/>
      <c r="D68" s="4"/>
      <c r="E68" s="4"/>
      <c r="F68" s="120" t="str">
        <f t="shared" si="6"/>
        <v/>
      </c>
      <c r="G68" s="121"/>
      <c r="H68" s="120"/>
      <c r="I68" s="122"/>
      <c r="J68" s="306"/>
      <c r="K68" s="115"/>
      <c r="L68" s="115" t="str">
        <f>IFERROR(VLOOKUP(I68,COT_ACOES!$B:$C,2,),"")</f>
        <v/>
      </c>
      <c r="M68" s="115" t="str">
        <f t="shared" si="7"/>
        <v/>
      </c>
      <c r="N68" s="116" t="str">
        <f t="shared" si="8"/>
        <v/>
      </c>
      <c r="O68" s="117" t="str">
        <f t="shared" si="9"/>
        <v/>
      </c>
      <c r="P68" s="118" t="str">
        <f t="shared" si="10"/>
        <v/>
      </c>
      <c r="Q68" s="119" t="str">
        <f t="shared" si="11"/>
        <v/>
      </c>
      <c r="R68" s="117" t="str">
        <f>IFERROR(VLOOKUP($I68,BASE_SETOR!$B$4:$C$1000,2,0),"")</f>
        <v/>
      </c>
      <c r="AM68" s="340"/>
    </row>
    <row r="69" spans="1:39" customFormat="1" ht="24" customHeight="1">
      <c r="A69" s="4"/>
      <c r="B69" s="4"/>
      <c r="C69" s="4"/>
      <c r="D69" s="4"/>
      <c r="E69" s="4"/>
      <c r="F69" s="120" t="str">
        <f t="shared" si="6"/>
        <v/>
      </c>
      <c r="G69" s="121"/>
      <c r="H69" s="120"/>
      <c r="I69" s="122"/>
      <c r="J69" s="306"/>
      <c r="K69" s="115"/>
      <c r="L69" s="115" t="str">
        <f>IFERROR(VLOOKUP(I69,COT_ACOES!$B:$C,2,),"")</f>
        <v/>
      </c>
      <c r="M69" s="115" t="str">
        <f t="shared" si="7"/>
        <v/>
      </c>
      <c r="N69" s="116" t="str">
        <f t="shared" si="8"/>
        <v/>
      </c>
      <c r="O69" s="117" t="str">
        <f t="shared" si="9"/>
        <v/>
      </c>
      <c r="P69" s="118" t="str">
        <f t="shared" si="10"/>
        <v/>
      </c>
      <c r="Q69" s="119" t="str">
        <f t="shared" si="11"/>
        <v/>
      </c>
      <c r="R69" s="117" t="str">
        <f>IFERROR(VLOOKUP($I69,BASE_SETOR!$B$4:$C$1000,2,0),"")</f>
        <v/>
      </c>
      <c r="AM69" s="340"/>
    </row>
    <row r="70" spans="1:39" customFormat="1" ht="24" customHeight="1">
      <c r="A70" s="4"/>
      <c r="B70" s="4"/>
      <c r="C70" s="4"/>
      <c r="D70" s="4"/>
      <c r="E70" s="4"/>
      <c r="F70" s="120" t="str">
        <f t="shared" si="6"/>
        <v/>
      </c>
      <c r="G70" s="121"/>
      <c r="H70" s="120"/>
      <c r="I70" s="122"/>
      <c r="J70" s="306"/>
      <c r="K70" s="115"/>
      <c r="L70" s="115" t="str">
        <f>IFERROR(VLOOKUP(I70,COT_ACOES!$B:$C,2,),"")</f>
        <v/>
      </c>
      <c r="M70" s="115" t="str">
        <f t="shared" si="7"/>
        <v/>
      </c>
      <c r="N70" s="116" t="str">
        <f t="shared" si="8"/>
        <v/>
      </c>
      <c r="O70" s="117" t="str">
        <f t="shared" si="9"/>
        <v/>
      </c>
      <c r="P70" s="118" t="str">
        <f t="shared" si="10"/>
        <v/>
      </c>
      <c r="Q70" s="119" t="str">
        <f t="shared" si="11"/>
        <v/>
      </c>
      <c r="R70" s="117" t="str">
        <f>IFERROR(VLOOKUP($I70,BASE_SETOR!$B$4:$C$1000,2,0),"")</f>
        <v/>
      </c>
      <c r="AM70" s="340"/>
    </row>
    <row r="71" spans="1:39" customFormat="1" ht="24" customHeight="1">
      <c r="A71" s="4"/>
      <c r="B71" s="4"/>
      <c r="C71" s="4"/>
      <c r="D71" s="4"/>
      <c r="E71" s="4"/>
      <c r="F71" s="120" t="str">
        <f t="shared" si="6"/>
        <v/>
      </c>
      <c r="G71" s="121"/>
      <c r="H71" s="120"/>
      <c r="I71" s="122"/>
      <c r="J71" s="306"/>
      <c r="K71" s="115"/>
      <c r="L71" s="115" t="str">
        <f>IFERROR(VLOOKUP(I71,COT_ACOES!$B:$C,2,),"")</f>
        <v/>
      </c>
      <c r="M71" s="115" t="str">
        <f t="shared" si="7"/>
        <v/>
      </c>
      <c r="N71" s="116" t="str">
        <f t="shared" si="8"/>
        <v/>
      </c>
      <c r="O71" s="117" t="str">
        <f t="shared" si="9"/>
        <v/>
      </c>
      <c r="P71" s="118" t="str">
        <f t="shared" si="10"/>
        <v/>
      </c>
      <c r="Q71" s="119" t="str">
        <f t="shared" si="11"/>
        <v/>
      </c>
      <c r="R71" s="117" t="str">
        <f>IFERROR(VLOOKUP($I71,BASE_SETOR!$B$4:$C$1000,2,0),"")</f>
        <v/>
      </c>
      <c r="AM71" s="340"/>
    </row>
    <row r="72" spans="1:39" customFormat="1" ht="24" customHeight="1">
      <c r="A72" s="4"/>
      <c r="B72" s="4"/>
      <c r="C72" s="4"/>
      <c r="D72" s="4"/>
      <c r="E72" s="4"/>
      <c r="F72" s="120" t="str">
        <f t="shared" si="6"/>
        <v/>
      </c>
      <c r="G72" s="121"/>
      <c r="H72" s="120"/>
      <c r="I72" s="122"/>
      <c r="J72" s="306"/>
      <c r="K72" s="115"/>
      <c r="L72" s="115" t="str">
        <f>IFERROR(VLOOKUP(I72,COT_ACOES!$B:$C,2,),"")</f>
        <v/>
      </c>
      <c r="M72" s="115" t="str">
        <f t="shared" si="7"/>
        <v/>
      </c>
      <c r="N72" s="116" t="str">
        <f t="shared" si="8"/>
        <v/>
      </c>
      <c r="O72" s="117" t="str">
        <f t="shared" si="9"/>
        <v/>
      </c>
      <c r="P72" s="118" t="str">
        <f t="shared" si="10"/>
        <v/>
      </c>
      <c r="Q72" s="119" t="str">
        <f t="shared" si="11"/>
        <v/>
      </c>
      <c r="R72" s="117" t="str">
        <f>IFERROR(VLOOKUP($I72,BASE_SETOR!$B$4:$C$1000,2,0),"")</f>
        <v/>
      </c>
      <c r="AM72" s="340"/>
    </row>
    <row r="73" spans="1:39" customFormat="1" ht="24" customHeight="1">
      <c r="A73" s="4"/>
      <c r="B73" s="4"/>
      <c r="C73" s="4"/>
      <c r="D73" s="4"/>
      <c r="E73" s="4"/>
      <c r="F73" s="120" t="str">
        <f t="shared" si="6"/>
        <v/>
      </c>
      <c r="G73" s="121"/>
      <c r="H73" s="120"/>
      <c r="I73" s="122"/>
      <c r="J73" s="306"/>
      <c r="K73" s="115"/>
      <c r="L73" s="115" t="str">
        <f>IFERROR(VLOOKUP(I73,COT_ACOES!$B:$C,2,),"")</f>
        <v/>
      </c>
      <c r="M73" s="115" t="str">
        <f t="shared" si="7"/>
        <v/>
      </c>
      <c r="N73" s="116" t="str">
        <f t="shared" si="8"/>
        <v/>
      </c>
      <c r="O73" s="117" t="str">
        <f t="shared" si="9"/>
        <v/>
      </c>
      <c r="P73" s="118" t="str">
        <f t="shared" si="10"/>
        <v/>
      </c>
      <c r="Q73" s="119" t="str">
        <f t="shared" si="11"/>
        <v/>
      </c>
      <c r="R73" s="117" t="str">
        <f>IFERROR(VLOOKUP($I73,BASE_SETOR!$B$4:$C$1000,2,0),"")</f>
        <v/>
      </c>
      <c r="AM73" s="340"/>
    </row>
    <row r="74" spans="1:39" customFormat="1" ht="24" customHeight="1">
      <c r="A74" s="4"/>
      <c r="B74" s="4"/>
      <c r="C74" s="4"/>
      <c r="D74" s="4"/>
      <c r="E74" s="4"/>
      <c r="F74" s="120" t="str">
        <f t="shared" si="6"/>
        <v/>
      </c>
      <c r="G74" s="121"/>
      <c r="H74" s="120"/>
      <c r="I74" s="122"/>
      <c r="J74" s="306"/>
      <c r="K74" s="115"/>
      <c r="L74" s="115" t="str">
        <f>IFERROR(VLOOKUP(I74,COT_ACOES!$B:$C,2,),"")</f>
        <v/>
      </c>
      <c r="M74" s="115" t="str">
        <f t="shared" si="7"/>
        <v/>
      </c>
      <c r="N74" s="116" t="str">
        <f t="shared" si="8"/>
        <v/>
      </c>
      <c r="O74" s="117" t="str">
        <f t="shared" si="9"/>
        <v/>
      </c>
      <c r="P74" s="118" t="str">
        <f t="shared" si="10"/>
        <v/>
      </c>
      <c r="Q74" s="119" t="str">
        <f t="shared" si="11"/>
        <v/>
      </c>
      <c r="R74" s="117" t="str">
        <f>IFERROR(VLOOKUP($I74,BASE_SETOR!$B$4:$C$1000,2,0),"")</f>
        <v/>
      </c>
      <c r="AM74" s="340"/>
    </row>
    <row r="75" spans="1:39" customFormat="1" ht="24" customHeight="1">
      <c r="A75" s="4"/>
      <c r="B75" s="4"/>
      <c r="C75" s="4"/>
      <c r="D75" s="4"/>
      <c r="E75" s="4"/>
      <c r="F75" s="120" t="str">
        <f t="shared" si="6"/>
        <v/>
      </c>
      <c r="G75" s="121"/>
      <c r="H75" s="120"/>
      <c r="I75" s="122"/>
      <c r="J75" s="306"/>
      <c r="K75" s="115"/>
      <c r="L75" s="115" t="str">
        <f>IFERROR(VLOOKUP(I75,COT_ACOES!$B:$C,2,),"")</f>
        <v/>
      </c>
      <c r="M75" s="115" t="str">
        <f t="shared" si="7"/>
        <v/>
      </c>
      <c r="N75" s="116" t="str">
        <f t="shared" si="8"/>
        <v/>
      </c>
      <c r="O75" s="117" t="str">
        <f t="shared" si="9"/>
        <v/>
      </c>
      <c r="P75" s="118" t="str">
        <f t="shared" si="10"/>
        <v/>
      </c>
      <c r="Q75" s="119" t="str">
        <f t="shared" si="11"/>
        <v/>
      </c>
      <c r="R75" s="117" t="str">
        <f>IFERROR(VLOOKUP($I75,BASE_SETOR!$B$4:$C$1000,2,0),"")</f>
        <v/>
      </c>
      <c r="AM75" s="340"/>
    </row>
    <row r="76" spans="1:39" customFormat="1" ht="24" customHeight="1">
      <c r="A76" s="4"/>
      <c r="B76" s="4"/>
      <c r="C76" s="4"/>
      <c r="D76" s="4"/>
      <c r="E76" s="4"/>
      <c r="F76" s="120" t="str">
        <f t="shared" si="6"/>
        <v/>
      </c>
      <c r="G76" s="121"/>
      <c r="H76" s="120"/>
      <c r="I76" s="122"/>
      <c r="J76" s="306"/>
      <c r="K76" s="115"/>
      <c r="L76" s="115" t="str">
        <f>IFERROR(VLOOKUP(I76,COT_ACOES!$B:$C,2,),"")</f>
        <v/>
      </c>
      <c r="M76" s="115" t="str">
        <f t="shared" si="7"/>
        <v/>
      </c>
      <c r="N76" s="116" t="str">
        <f t="shared" si="8"/>
        <v/>
      </c>
      <c r="O76" s="117" t="str">
        <f t="shared" si="9"/>
        <v/>
      </c>
      <c r="P76" s="118" t="str">
        <f t="shared" si="10"/>
        <v/>
      </c>
      <c r="Q76" s="119" t="str">
        <f t="shared" si="11"/>
        <v/>
      </c>
      <c r="R76" s="117" t="str">
        <f>IFERROR(VLOOKUP($I76,BASE_SETOR!$B$4:$C$1000,2,0),"")</f>
        <v/>
      </c>
      <c r="AM76" s="340"/>
    </row>
    <row r="77" spans="1:39" customFormat="1" ht="24" customHeight="1">
      <c r="A77" s="4"/>
      <c r="B77" s="4"/>
      <c r="C77" s="4"/>
      <c r="D77" s="4"/>
      <c r="E77" s="4"/>
      <c r="F77" s="120" t="str">
        <f t="shared" si="6"/>
        <v/>
      </c>
      <c r="G77" s="121"/>
      <c r="H77" s="120"/>
      <c r="I77" s="122"/>
      <c r="J77" s="306"/>
      <c r="K77" s="115"/>
      <c r="L77" s="115" t="str">
        <f>IFERROR(VLOOKUP(I77,COT_ACOES!$B:$C,2,),"")</f>
        <v/>
      </c>
      <c r="M77" s="115" t="str">
        <f t="shared" si="7"/>
        <v/>
      </c>
      <c r="N77" s="116" t="str">
        <f t="shared" si="8"/>
        <v/>
      </c>
      <c r="O77" s="117" t="str">
        <f t="shared" si="9"/>
        <v/>
      </c>
      <c r="P77" s="118" t="str">
        <f t="shared" si="10"/>
        <v/>
      </c>
      <c r="Q77" s="119" t="str">
        <f t="shared" si="11"/>
        <v/>
      </c>
      <c r="R77" s="117" t="str">
        <f>IFERROR(VLOOKUP($I77,BASE_SETOR!$B$4:$C$1000,2,0),"")</f>
        <v/>
      </c>
      <c r="AM77" s="340"/>
    </row>
    <row r="78" spans="1:39" customFormat="1" ht="24" customHeight="1">
      <c r="A78" s="4"/>
      <c r="B78" s="4"/>
      <c r="C78" s="4"/>
      <c r="D78" s="4"/>
      <c r="E78" s="4"/>
      <c r="F78" s="120" t="str">
        <f t="shared" si="6"/>
        <v/>
      </c>
      <c r="G78" s="121"/>
      <c r="H78" s="120"/>
      <c r="I78" s="122"/>
      <c r="J78" s="306"/>
      <c r="K78" s="115"/>
      <c r="L78" s="115" t="str">
        <f>IFERROR(VLOOKUP(I78,COT_ACOES!$B:$C,2,),"")</f>
        <v/>
      </c>
      <c r="M78" s="115" t="str">
        <f t="shared" si="7"/>
        <v/>
      </c>
      <c r="N78" s="116" t="str">
        <f t="shared" si="8"/>
        <v/>
      </c>
      <c r="O78" s="117" t="str">
        <f t="shared" si="9"/>
        <v/>
      </c>
      <c r="P78" s="118" t="str">
        <f t="shared" si="10"/>
        <v/>
      </c>
      <c r="Q78" s="119" t="str">
        <f t="shared" si="11"/>
        <v/>
      </c>
      <c r="R78" s="117" t="str">
        <f>IFERROR(VLOOKUP($I78,BASE_SETOR!$B$4:$C$1000,2,0),"")</f>
        <v/>
      </c>
      <c r="AM78" s="340"/>
    </row>
    <row r="79" spans="1:39" customFormat="1" ht="24" customHeight="1">
      <c r="A79" s="4"/>
      <c r="B79" s="4"/>
      <c r="C79" s="4"/>
      <c r="D79" s="4"/>
      <c r="E79" s="4"/>
      <c r="F79" s="120" t="str">
        <f t="shared" si="6"/>
        <v/>
      </c>
      <c r="G79" s="121"/>
      <c r="H79" s="120"/>
      <c r="I79" s="122"/>
      <c r="J79" s="306"/>
      <c r="K79" s="115"/>
      <c r="L79" s="115" t="str">
        <f>IFERROR(VLOOKUP(I79,COT_ACOES!$B:$C,2,),"")</f>
        <v/>
      </c>
      <c r="M79" s="115" t="str">
        <f t="shared" si="7"/>
        <v/>
      </c>
      <c r="N79" s="116" t="str">
        <f t="shared" si="8"/>
        <v/>
      </c>
      <c r="O79" s="117" t="str">
        <f t="shared" si="9"/>
        <v/>
      </c>
      <c r="P79" s="118" t="str">
        <f t="shared" si="10"/>
        <v/>
      </c>
      <c r="Q79" s="119" t="str">
        <f t="shared" si="11"/>
        <v/>
      </c>
      <c r="R79" s="117" t="str">
        <f>IFERROR(VLOOKUP($I79,BASE_SETOR!$B$4:$C$1000,2,0),"")</f>
        <v/>
      </c>
      <c r="AM79" s="340"/>
    </row>
    <row r="80" spans="1:39" customFormat="1" ht="24" customHeight="1">
      <c r="A80" s="4"/>
      <c r="B80" s="4"/>
      <c r="C80" s="4"/>
      <c r="D80" s="4"/>
      <c r="E80" s="4"/>
      <c r="F80" s="120" t="str">
        <f t="shared" si="6"/>
        <v/>
      </c>
      <c r="G80" s="121"/>
      <c r="H80" s="120"/>
      <c r="I80" s="122"/>
      <c r="J80" s="306"/>
      <c r="K80" s="115"/>
      <c r="L80" s="115" t="str">
        <f>IFERROR(VLOOKUP(I80,COT_ACOES!$B:$C,2,),"")</f>
        <v/>
      </c>
      <c r="M80" s="115" t="str">
        <f t="shared" si="7"/>
        <v/>
      </c>
      <c r="N80" s="116" t="str">
        <f t="shared" si="8"/>
        <v/>
      </c>
      <c r="O80" s="117" t="str">
        <f t="shared" si="9"/>
        <v/>
      </c>
      <c r="P80" s="118" t="str">
        <f t="shared" si="10"/>
        <v/>
      </c>
      <c r="Q80" s="119" t="str">
        <f t="shared" si="11"/>
        <v/>
      </c>
      <c r="R80" s="117" t="str">
        <f>IFERROR(VLOOKUP($I80,BASE_SETOR!$B$4:$C$1000,2,0),"")</f>
        <v/>
      </c>
      <c r="AM80" s="340"/>
    </row>
    <row r="81" spans="1:39" customFormat="1" ht="24" customHeight="1">
      <c r="A81" s="4"/>
      <c r="B81" s="4"/>
      <c r="C81" s="4"/>
      <c r="D81" s="4"/>
      <c r="E81" s="4"/>
      <c r="F81" s="120" t="str">
        <f t="shared" si="6"/>
        <v/>
      </c>
      <c r="G81" s="121"/>
      <c r="H81" s="120"/>
      <c r="I81" s="122"/>
      <c r="J81" s="306"/>
      <c r="K81" s="115"/>
      <c r="L81" s="115" t="str">
        <f>IFERROR(VLOOKUP(I81,COT_ACOES!$B:$C,2,),"")</f>
        <v/>
      </c>
      <c r="M81" s="115" t="str">
        <f t="shared" si="7"/>
        <v/>
      </c>
      <c r="N81" s="116" t="str">
        <f t="shared" si="8"/>
        <v/>
      </c>
      <c r="O81" s="117" t="str">
        <f t="shared" si="9"/>
        <v/>
      </c>
      <c r="P81" s="118" t="str">
        <f t="shared" si="10"/>
        <v/>
      </c>
      <c r="Q81" s="119" t="str">
        <f t="shared" si="11"/>
        <v/>
      </c>
      <c r="R81" s="117" t="str">
        <f>IFERROR(VLOOKUP($I81,BASE_SETOR!$B$4:$C$1000,2,0),"")</f>
        <v/>
      </c>
      <c r="AM81" s="340"/>
    </row>
    <row r="82" spans="1:39" customFormat="1" ht="24" customHeight="1">
      <c r="A82" s="4"/>
      <c r="B82" s="4"/>
      <c r="C82" s="4"/>
      <c r="D82" s="4"/>
      <c r="E82" s="4"/>
      <c r="F82" s="120" t="str">
        <f t="shared" si="6"/>
        <v/>
      </c>
      <c r="G82" s="121"/>
      <c r="H82" s="120"/>
      <c r="I82" s="122"/>
      <c r="J82" s="306"/>
      <c r="K82" s="115"/>
      <c r="L82" s="115" t="str">
        <f>IFERROR(VLOOKUP(I82,COT_ACOES!$B:$C,2,),"")</f>
        <v/>
      </c>
      <c r="M82" s="115" t="str">
        <f t="shared" si="7"/>
        <v/>
      </c>
      <c r="N82" s="116" t="str">
        <f t="shared" si="8"/>
        <v/>
      </c>
      <c r="O82" s="117" t="str">
        <f t="shared" si="9"/>
        <v/>
      </c>
      <c r="P82" s="118" t="str">
        <f t="shared" si="10"/>
        <v/>
      </c>
      <c r="Q82" s="119" t="str">
        <f t="shared" si="11"/>
        <v/>
      </c>
      <c r="R82" s="117" t="str">
        <f>IFERROR(VLOOKUP($I82,BASE_SETOR!$B$4:$C$1000,2,0),"")</f>
        <v/>
      </c>
      <c r="AM82" s="340"/>
    </row>
    <row r="83" spans="1:39" customFormat="1" ht="24" customHeight="1">
      <c r="A83" s="4"/>
      <c r="B83" s="4"/>
      <c r="C83" s="4"/>
      <c r="D83" s="4"/>
      <c r="E83" s="4"/>
      <c r="F83" s="120" t="str">
        <f t="shared" si="6"/>
        <v/>
      </c>
      <c r="G83" s="121"/>
      <c r="H83" s="120"/>
      <c r="I83" s="122"/>
      <c r="J83" s="306"/>
      <c r="K83" s="115"/>
      <c r="L83" s="115" t="str">
        <f>IFERROR(VLOOKUP(I83,COT_ACOES!$B:$C,2,),"")</f>
        <v/>
      </c>
      <c r="M83" s="115" t="str">
        <f t="shared" si="7"/>
        <v/>
      </c>
      <c r="N83" s="116" t="str">
        <f t="shared" si="8"/>
        <v/>
      </c>
      <c r="O83" s="117" t="str">
        <f t="shared" si="9"/>
        <v/>
      </c>
      <c r="P83" s="118" t="str">
        <f t="shared" si="10"/>
        <v/>
      </c>
      <c r="Q83" s="119" t="str">
        <f t="shared" si="11"/>
        <v/>
      </c>
      <c r="R83" s="117" t="str">
        <f>IFERROR(VLOOKUP($I83,BASE_SETOR!$B$4:$C$1000,2,0),"")</f>
        <v/>
      </c>
      <c r="AM83" s="340"/>
    </row>
    <row r="84" spans="1:39" customFormat="1" ht="24" customHeight="1">
      <c r="A84" s="4"/>
      <c r="B84" s="4"/>
      <c r="C84" s="4"/>
      <c r="D84" s="4"/>
      <c r="E84" s="4"/>
      <c r="F84" s="120" t="str">
        <f t="shared" si="6"/>
        <v/>
      </c>
      <c r="G84" s="121"/>
      <c r="H84" s="120"/>
      <c r="I84" s="122"/>
      <c r="J84" s="306"/>
      <c r="K84" s="115"/>
      <c r="L84" s="115" t="str">
        <f>IFERROR(VLOOKUP(I84,COT_ACOES!$B:$C,2,),"")</f>
        <v/>
      </c>
      <c r="M84" s="115" t="str">
        <f t="shared" si="7"/>
        <v/>
      </c>
      <c r="N84" s="116" t="str">
        <f t="shared" si="8"/>
        <v/>
      </c>
      <c r="O84" s="117" t="str">
        <f t="shared" si="9"/>
        <v/>
      </c>
      <c r="P84" s="118" t="str">
        <f t="shared" si="10"/>
        <v/>
      </c>
      <c r="Q84" s="119" t="str">
        <f t="shared" si="11"/>
        <v/>
      </c>
      <c r="R84" s="117" t="str">
        <f>IFERROR(VLOOKUP($I84,BASE_SETOR!$B$4:$C$1000,2,0),"")</f>
        <v/>
      </c>
      <c r="AM84" s="340"/>
    </row>
    <row r="85" spans="1:39" customFormat="1" ht="24" customHeight="1">
      <c r="A85" s="4"/>
      <c r="B85" s="4"/>
      <c r="C85" s="4"/>
      <c r="D85" s="4"/>
      <c r="E85" s="4"/>
      <c r="F85" s="120" t="str">
        <f t="shared" si="6"/>
        <v/>
      </c>
      <c r="G85" s="121"/>
      <c r="H85" s="120"/>
      <c r="I85" s="122"/>
      <c r="J85" s="306"/>
      <c r="K85" s="115"/>
      <c r="L85" s="115" t="str">
        <f>IFERROR(VLOOKUP(I85,COT_ACOES!$B:$C,2,),"")</f>
        <v/>
      </c>
      <c r="M85" s="115" t="str">
        <f t="shared" si="7"/>
        <v/>
      </c>
      <c r="N85" s="116" t="str">
        <f t="shared" si="8"/>
        <v/>
      </c>
      <c r="O85" s="117" t="str">
        <f t="shared" si="9"/>
        <v/>
      </c>
      <c r="P85" s="118" t="str">
        <f t="shared" si="10"/>
        <v/>
      </c>
      <c r="Q85" s="119" t="str">
        <f t="shared" si="11"/>
        <v/>
      </c>
      <c r="R85" s="117" t="str">
        <f>IFERROR(VLOOKUP($I85,BASE_SETOR!$B$4:$C$1000,2,0),"")</f>
        <v/>
      </c>
      <c r="AM85" s="340"/>
    </row>
    <row r="86" spans="1:39" customFormat="1" ht="24" customHeight="1">
      <c r="A86" s="4"/>
      <c r="B86" s="4"/>
      <c r="C86" s="4"/>
      <c r="D86" s="4"/>
      <c r="E86" s="4"/>
      <c r="F86" s="120" t="str">
        <f t="shared" si="6"/>
        <v/>
      </c>
      <c r="G86" s="121"/>
      <c r="H86" s="120"/>
      <c r="I86" s="122"/>
      <c r="J86" s="306"/>
      <c r="K86" s="115"/>
      <c r="L86" s="115" t="str">
        <f>IFERROR(VLOOKUP(I86,COT_ACOES!$B:$C,2,),"")</f>
        <v/>
      </c>
      <c r="M86" s="115" t="str">
        <f t="shared" si="7"/>
        <v/>
      </c>
      <c r="N86" s="116" t="str">
        <f t="shared" si="8"/>
        <v/>
      </c>
      <c r="O86" s="117" t="str">
        <f t="shared" si="9"/>
        <v/>
      </c>
      <c r="P86" s="118" t="str">
        <f t="shared" si="10"/>
        <v/>
      </c>
      <c r="Q86" s="119" t="str">
        <f t="shared" si="11"/>
        <v/>
      </c>
      <c r="R86" s="117" t="str">
        <f>IFERROR(VLOOKUP($I86,BASE_SETOR!$B$4:$C$1000,2,0),"")</f>
        <v/>
      </c>
      <c r="AM86" s="340"/>
    </row>
    <row r="87" spans="1:39" customFormat="1" ht="24" customHeight="1">
      <c r="A87" s="4"/>
      <c r="B87" s="4"/>
      <c r="C87" s="4"/>
      <c r="D87" s="4"/>
      <c r="E87" s="4"/>
      <c r="F87" s="120" t="str">
        <f t="shared" si="6"/>
        <v/>
      </c>
      <c r="G87" s="121"/>
      <c r="H87" s="120"/>
      <c r="I87" s="122"/>
      <c r="J87" s="306"/>
      <c r="K87" s="115"/>
      <c r="L87" s="115" t="str">
        <f>IFERROR(VLOOKUP(I87,COT_ACOES!$B:$C,2,),"")</f>
        <v/>
      </c>
      <c r="M87" s="115" t="str">
        <f t="shared" si="7"/>
        <v/>
      </c>
      <c r="N87" s="116" t="str">
        <f t="shared" si="8"/>
        <v/>
      </c>
      <c r="O87" s="117" t="str">
        <f t="shared" si="9"/>
        <v/>
      </c>
      <c r="P87" s="118" t="str">
        <f t="shared" si="10"/>
        <v/>
      </c>
      <c r="Q87" s="119" t="str">
        <f t="shared" si="11"/>
        <v/>
      </c>
      <c r="R87" s="117" t="str">
        <f>IFERROR(VLOOKUP($I87,BASE_SETOR!$B$4:$C$1000,2,0),"")</f>
        <v/>
      </c>
      <c r="AM87" s="340"/>
    </row>
    <row r="88" spans="1:39" customFormat="1" ht="24" customHeight="1">
      <c r="A88" s="4"/>
      <c r="B88" s="4"/>
      <c r="C88" s="4"/>
      <c r="D88" s="4"/>
      <c r="E88" s="4"/>
      <c r="F88" s="120" t="str">
        <f t="shared" si="6"/>
        <v/>
      </c>
      <c r="G88" s="121"/>
      <c r="H88" s="120"/>
      <c r="I88" s="122"/>
      <c r="J88" s="306"/>
      <c r="K88" s="115"/>
      <c r="L88" s="115" t="str">
        <f>IFERROR(VLOOKUP(I88,COT_ACOES!$B:$C,2,),"")</f>
        <v/>
      </c>
      <c r="M88" s="115" t="str">
        <f t="shared" si="7"/>
        <v/>
      </c>
      <c r="N88" s="116" t="str">
        <f t="shared" si="8"/>
        <v/>
      </c>
      <c r="O88" s="117" t="str">
        <f t="shared" si="9"/>
        <v/>
      </c>
      <c r="P88" s="118" t="str">
        <f t="shared" si="10"/>
        <v/>
      </c>
      <c r="Q88" s="119" t="str">
        <f t="shared" si="11"/>
        <v/>
      </c>
      <c r="R88" s="117" t="str">
        <f>IFERROR(VLOOKUP($I88,BASE_SETOR!$B$4:$C$1000,2,0),"")</f>
        <v/>
      </c>
      <c r="AM88" s="340"/>
    </row>
    <row r="89" spans="1:39" customFormat="1" ht="24" customHeight="1">
      <c r="A89" s="4"/>
      <c r="B89" s="4"/>
      <c r="C89" s="4"/>
      <c r="D89" s="4"/>
      <c r="E89" s="4"/>
      <c r="F89" s="120" t="str">
        <f t="shared" si="6"/>
        <v/>
      </c>
      <c r="G89" s="121"/>
      <c r="H89" s="120"/>
      <c r="I89" s="122"/>
      <c r="J89" s="306"/>
      <c r="K89" s="115"/>
      <c r="L89" s="115" t="str">
        <f>IFERROR(VLOOKUP(I89,COT_ACOES!$B:$C,2,),"")</f>
        <v/>
      </c>
      <c r="M89" s="115" t="str">
        <f t="shared" ref="M89:M152" si="12">IF(J89="","",J89*K89)</f>
        <v/>
      </c>
      <c r="N89" s="116" t="str">
        <f t="shared" ref="N89:N152" si="13">IF(J89="","",J89*L89)</f>
        <v/>
      </c>
      <c r="O89" s="117" t="str">
        <f t="shared" ref="O89:O152" si="14">IFERROR(N89/$C$4,"")</f>
        <v/>
      </c>
      <c r="P89" s="118" t="str">
        <f t="shared" ref="P89:P152" si="15">IFERROR((N89-M89)/M89,"")</f>
        <v/>
      </c>
      <c r="Q89" s="119" t="str">
        <f t="shared" ref="Q89:Q152" si="16">IFERROR(M89*P89,"")</f>
        <v/>
      </c>
      <c r="R89" s="117" t="str">
        <f>IFERROR(VLOOKUP($I89,BASE_SETOR!$B$4:$C$1000,2,0),"")</f>
        <v/>
      </c>
      <c r="AM89" s="340"/>
    </row>
    <row r="90" spans="1:39" customFormat="1" ht="24" customHeight="1">
      <c r="A90" s="4"/>
      <c r="B90" s="4"/>
      <c r="C90" s="4"/>
      <c r="D90" s="4"/>
      <c r="E90" s="4"/>
      <c r="F90" s="120" t="str">
        <f t="shared" ref="F90:F153" si="17">IF(G90="","",1+F89)</f>
        <v/>
      </c>
      <c r="G90" s="121"/>
      <c r="H90" s="120"/>
      <c r="I90" s="122"/>
      <c r="J90" s="306"/>
      <c r="K90" s="115"/>
      <c r="L90" s="115" t="str">
        <f>IFERROR(VLOOKUP(I90,COT_ACOES!$B:$C,2,),"")</f>
        <v/>
      </c>
      <c r="M90" s="115" t="str">
        <f t="shared" si="12"/>
        <v/>
      </c>
      <c r="N90" s="116" t="str">
        <f t="shared" si="13"/>
        <v/>
      </c>
      <c r="O90" s="117" t="str">
        <f t="shared" si="14"/>
        <v/>
      </c>
      <c r="P90" s="118" t="str">
        <f t="shared" si="15"/>
        <v/>
      </c>
      <c r="Q90" s="119" t="str">
        <f t="shared" si="16"/>
        <v/>
      </c>
      <c r="R90" s="117" t="str">
        <f>IFERROR(VLOOKUP($I90,BASE_SETOR!$B$4:$C$1000,2,0),"")</f>
        <v/>
      </c>
      <c r="AM90" s="340"/>
    </row>
    <row r="91" spans="1:39" customFormat="1" ht="18.75">
      <c r="A91" s="4"/>
      <c r="B91" s="4"/>
      <c r="C91" s="4"/>
      <c r="D91" s="4"/>
      <c r="E91" s="4"/>
      <c r="F91" s="120" t="str">
        <f t="shared" si="17"/>
        <v/>
      </c>
      <c r="G91" s="121"/>
      <c r="H91" s="120"/>
      <c r="I91" s="122"/>
      <c r="J91" s="306"/>
      <c r="K91" s="115"/>
      <c r="L91" s="115" t="str">
        <f>IFERROR(VLOOKUP(I91,COT_ACOES!$B:$C,2,),"")</f>
        <v/>
      </c>
      <c r="M91" s="115" t="str">
        <f t="shared" si="12"/>
        <v/>
      </c>
      <c r="N91" s="116" t="str">
        <f t="shared" si="13"/>
        <v/>
      </c>
      <c r="O91" s="117" t="str">
        <f t="shared" si="14"/>
        <v/>
      </c>
      <c r="P91" s="118" t="str">
        <f t="shared" si="15"/>
        <v/>
      </c>
      <c r="Q91" s="119" t="str">
        <f t="shared" si="16"/>
        <v/>
      </c>
      <c r="R91" s="117" t="str">
        <f>IFERROR(VLOOKUP($I91,BASE_SETOR!$B$4:$C$1000,2,0),"")</f>
        <v/>
      </c>
      <c r="AM91" s="340"/>
    </row>
    <row r="92" spans="1:39" customFormat="1" ht="18.75">
      <c r="A92" s="4"/>
      <c r="B92" s="4"/>
      <c r="C92" s="4"/>
      <c r="D92" s="4"/>
      <c r="E92" s="4"/>
      <c r="F92" s="120" t="str">
        <f t="shared" si="17"/>
        <v/>
      </c>
      <c r="G92" s="121"/>
      <c r="H92" s="120"/>
      <c r="I92" s="122"/>
      <c r="J92" s="306"/>
      <c r="K92" s="115"/>
      <c r="L92" s="115" t="str">
        <f>IFERROR(VLOOKUP(I92,COT_ACOES!$B:$C,2,),"")</f>
        <v/>
      </c>
      <c r="M92" s="115" t="str">
        <f t="shared" si="12"/>
        <v/>
      </c>
      <c r="N92" s="116" t="str">
        <f t="shared" si="13"/>
        <v/>
      </c>
      <c r="O92" s="117" t="str">
        <f t="shared" si="14"/>
        <v/>
      </c>
      <c r="P92" s="118" t="str">
        <f t="shared" si="15"/>
        <v/>
      </c>
      <c r="Q92" s="119" t="str">
        <f t="shared" si="16"/>
        <v/>
      </c>
      <c r="R92" s="117" t="str">
        <f>IFERROR(VLOOKUP($I92,BASE_SETOR!$B$4:$C$1000,2,0),"")</f>
        <v/>
      </c>
      <c r="AM92" s="340"/>
    </row>
    <row r="93" spans="1:39" customFormat="1" ht="18.75">
      <c r="A93" s="4"/>
      <c r="B93" s="4"/>
      <c r="C93" s="4"/>
      <c r="D93" s="4"/>
      <c r="E93" s="4"/>
      <c r="F93" s="120" t="str">
        <f t="shared" si="17"/>
        <v/>
      </c>
      <c r="G93" s="121"/>
      <c r="H93" s="120"/>
      <c r="I93" s="122"/>
      <c r="J93" s="306"/>
      <c r="K93" s="115"/>
      <c r="L93" s="115" t="str">
        <f>IFERROR(VLOOKUP(I93,COT_ACOES!$B:$C,2,),"")</f>
        <v/>
      </c>
      <c r="M93" s="115" t="str">
        <f t="shared" si="12"/>
        <v/>
      </c>
      <c r="N93" s="116" t="str">
        <f t="shared" si="13"/>
        <v/>
      </c>
      <c r="O93" s="117" t="str">
        <f t="shared" si="14"/>
        <v/>
      </c>
      <c r="P93" s="118" t="str">
        <f t="shared" si="15"/>
        <v/>
      </c>
      <c r="Q93" s="119" t="str">
        <f t="shared" si="16"/>
        <v/>
      </c>
      <c r="R93" s="117" t="str">
        <f>IFERROR(VLOOKUP($I93,BASE_SETOR!$B$4:$C$1000,2,0),"")</f>
        <v/>
      </c>
      <c r="AM93" s="340"/>
    </row>
    <row r="94" spans="1:39" customFormat="1" ht="18.75">
      <c r="A94" s="4"/>
      <c r="B94" s="4"/>
      <c r="C94" s="4"/>
      <c r="D94" s="4"/>
      <c r="E94" s="4"/>
      <c r="F94" s="120" t="str">
        <f t="shared" si="17"/>
        <v/>
      </c>
      <c r="G94" s="121"/>
      <c r="H94" s="120"/>
      <c r="I94" s="122"/>
      <c r="J94" s="306"/>
      <c r="K94" s="115"/>
      <c r="L94" s="115" t="str">
        <f>IFERROR(VLOOKUP(I94,COT_ACOES!$B:$C,2,),"")</f>
        <v/>
      </c>
      <c r="M94" s="115" t="str">
        <f t="shared" si="12"/>
        <v/>
      </c>
      <c r="N94" s="116" t="str">
        <f t="shared" si="13"/>
        <v/>
      </c>
      <c r="O94" s="117" t="str">
        <f t="shared" si="14"/>
        <v/>
      </c>
      <c r="P94" s="118" t="str">
        <f t="shared" si="15"/>
        <v/>
      </c>
      <c r="Q94" s="119" t="str">
        <f t="shared" si="16"/>
        <v/>
      </c>
      <c r="R94" s="117" t="str">
        <f>IFERROR(VLOOKUP($I94,BASE_SETOR!$B$4:$C$1000,2,0),"")</f>
        <v/>
      </c>
      <c r="AM94" s="340"/>
    </row>
    <row r="95" spans="1:39" customFormat="1" ht="18.75">
      <c r="A95" s="4"/>
      <c r="B95" s="4"/>
      <c r="C95" s="4"/>
      <c r="D95" s="4"/>
      <c r="E95" s="4"/>
      <c r="F95" s="120" t="str">
        <f t="shared" si="17"/>
        <v/>
      </c>
      <c r="G95" s="121"/>
      <c r="H95" s="120"/>
      <c r="I95" s="122"/>
      <c r="J95" s="306"/>
      <c r="K95" s="115"/>
      <c r="L95" s="115" t="str">
        <f>IFERROR(VLOOKUP(I95,COT_ACOES!$B:$C,2,),"")</f>
        <v/>
      </c>
      <c r="M95" s="115" t="str">
        <f t="shared" si="12"/>
        <v/>
      </c>
      <c r="N95" s="116" t="str">
        <f t="shared" si="13"/>
        <v/>
      </c>
      <c r="O95" s="117" t="str">
        <f t="shared" si="14"/>
        <v/>
      </c>
      <c r="P95" s="118" t="str">
        <f t="shared" si="15"/>
        <v/>
      </c>
      <c r="Q95" s="119" t="str">
        <f t="shared" si="16"/>
        <v/>
      </c>
      <c r="R95" s="117" t="str">
        <f>IFERROR(VLOOKUP($I95,BASE_SETOR!$B$4:$C$1000,2,0),"")</f>
        <v/>
      </c>
      <c r="AM95" s="340"/>
    </row>
    <row r="96" spans="1:39" customFormat="1" ht="18.75">
      <c r="A96" s="4"/>
      <c r="B96" s="4"/>
      <c r="C96" s="4"/>
      <c r="D96" s="4"/>
      <c r="E96" s="4"/>
      <c r="F96" s="120" t="str">
        <f t="shared" si="17"/>
        <v/>
      </c>
      <c r="G96" s="121"/>
      <c r="H96" s="120"/>
      <c r="I96" s="122"/>
      <c r="J96" s="306"/>
      <c r="K96" s="115"/>
      <c r="L96" s="115" t="str">
        <f>IFERROR(VLOOKUP(I96,COT_ACOES!$B:$C,2,),"")</f>
        <v/>
      </c>
      <c r="M96" s="115" t="str">
        <f t="shared" si="12"/>
        <v/>
      </c>
      <c r="N96" s="116" t="str">
        <f t="shared" si="13"/>
        <v/>
      </c>
      <c r="O96" s="117" t="str">
        <f t="shared" si="14"/>
        <v/>
      </c>
      <c r="P96" s="118" t="str">
        <f t="shared" si="15"/>
        <v/>
      </c>
      <c r="Q96" s="119" t="str">
        <f t="shared" si="16"/>
        <v/>
      </c>
      <c r="R96" s="117" t="str">
        <f>IFERROR(VLOOKUP($I96,BASE_SETOR!$B$4:$C$1000,2,0),"")</f>
        <v/>
      </c>
      <c r="AM96" s="340"/>
    </row>
    <row r="97" spans="1:39" customFormat="1" ht="18.75">
      <c r="A97" s="4"/>
      <c r="B97" s="4"/>
      <c r="C97" s="4"/>
      <c r="D97" s="4"/>
      <c r="E97" s="4"/>
      <c r="F97" s="120" t="str">
        <f t="shared" si="17"/>
        <v/>
      </c>
      <c r="G97" s="121"/>
      <c r="H97" s="120"/>
      <c r="I97" s="122"/>
      <c r="J97" s="306"/>
      <c r="K97" s="115"/>
      <c r="L97" s="115" t="str">
        <f>IFERROR(VLOOKUP(I97,COT_ACOES!$B:$C,2,),"")</f>
        <v/>
      </c>
      <c r="M97" s="115" t="str">
        <f t="shared" si="12"/>
        <v/>
      </c>
      <c r="N97" s="116" t="str">
        <f t="shared" si="13"/>
        <v/>
      </c>
      <c r="O97" s="117" t="str">
        <f t="shared" si="14"/>
        <v/>
      </c>
      <c r="P97" s="118" t="str">
        <f t="shared" si="15"/>
        <v/>
      </c>
      <c r="Q97" s="119" t="str">
        <f t="shared" si="16"/>
        <v/>
      </c>
      <c r="R97" s="117" t="str">
        <f>IFERROR(VLOOKUP($I97,BASE_SETOR!$B$4:$C$1000,2,0),"")</f>
        <v/>
      </c>
      <c r="AM97" s="340"/>
    </row>
    <row r="98" spans="1:39" customFormat="1" ht="18.75">
      <c r="A98" s="4"/>
      <c r="B98" s="4"/>
      <c r="C98" s="4"/>
      <c r="D98" s="4"/>
      <c r="E98" s="4"/>
      <c r="F98" s="120" t="str">
        <f t="shared" si="17"/>
        <v/>
      </c>
      <c r="G98" s="121"/>
      <c r="H98" s="120"/>
      <c r="I98" s="122"/>
      <c r="J98" s="306"/>
      <c r="K98" s="115"/>
      <c r="L98" s="115" t="str">
        <f>IFERROR(VLOOKUP(I98,COT_ACOES!$B:$C,2,),"")</f>
        <v/>
      </c>
      <c r="M98" s="115" t="str">
        <f t="shared" si="12"/>
        <v/>
      </c>
      <c r="N98" s="116" t="str">
        <f t="shared" si="13"/>
        <v/>
      </c>
      <c r="O98" s="117" t="str">
        <f t="shared" si="14"/>
        <v/>
      </c>
      <c r="P98" s="118" t="str">
        <f t="shared" si="15"/>
        <v/>
      </c>
      <c r="Q98" s="119" t="str">
        <f t="shared" si="16"/>
        <v/>
      </c>
      <c r="R98" s="117" t="str">
        <f>IFERROR(VLOOKUP($I98,BASE_SETOR!$B$4:$C$1000,2,0),"")</f>
        <v/>
      </c>
      <c r="AM98" s="340"/>
    </row>
    <row r="99" spans="1:39" customFormat="1" ht="18.75">
      <c r="A99" s="4"/>
      <c r="B99" s="4"/>
      <c r="C99" s="4"/>
      <c r="D99" s="4"/>
      <c r="E99" s="4"/>
      <c r="F99" s="120" t="str">
        <f t="shared" si="17"/>
        <v/>
      </c>
      <c r="G99" s="121"/>
      <c r="H99" s="120"/>
      <c r="I99" s="122"/>
      <c r="J99" s="306"/>
      <c r="K99" s="115"/>
      <c r="L99" s="115" t="str">
        <f>IFERROR(VLOOKUP(I99,COT_ACOES!$B:$C,2,),"")</f>
        <v/>
      </c>
      <c r="M99" s="115" t="str">
        <f t="shared" si="12"/>
        <v/>
      </c>
      <c r="N99" s="116" t="str">
        <f t="shared" si="13"/>
        <v/>
      </c>
      <c r="O99" s="117" t="str">
        <f t="shared" si="14"/>
        <v/>
      </c>
      <c r="P99" s="118" t="str">
        <f t="shared" si="15"/>
        <v/>
      </c>
      <c r="Q99" s="119" t="str">
        <f t="shared" si="16"/>
        <v/>
      </c>
      <c r="R99" s="117" t="str">
        <f>IFERROR(VLOOKUP($I99,BASE_SETOR!$B$4:$C$1000,2,0),"")</f>
        <v/>
      </c>
      <c r="AM99" s="340"/>
    </row>
    <row r="100" spans="1:39" customFormat="1" ht="18.75">
      <c r="A100" s="4"/>
      <c r="B100" s="4"/>
      <c r="C100" s="4"/>
      <c r="D100" s="4"/>
      <c r="E100" s="4"/>
      <c r="F100" s="120" t="str">
        <f t="shared" si="17"/>
        <v/>
      </c>
      <c r="G100" s="121"/>
      <c r="H100" s="120"/>
      <c r="I100" s="122"/>
      <c r="J100" s="306"/>
      <c r="K100" s="115"/>
      <c r="L100" s="115" t="str">
        <f>IFERROR(VLOOKUP(I100,COT_ACOES!$B:$C,2,),"")</f>
        <v/>
      </c>
      <c r="M100" s="115" t="str">
        <f t="shared" si="12"/>
        <v/>
      </c>
      <c r="N100" s="116" t="str">
        <f t="shared" si="13"/>
        <v/>
      </c>
      <c r="O100" s="117" t="str">
        <f t="shared" si="14"/>
        <v/>
      </c>
      <c r="P100" s="118" t="str">
        <f t="shared" si="15"/>
        <v/>
      </c>
      <c r="Q100" s="119" t="str">
        <f t="shared" si="16"/>
        <v/>
      </c>
      <c r="R100" s="117" t="str">
        <f>IFERROR(VLOOKUP($I100,BASE_SETOR!$B$4:$C$1000,2,0),"")</f>
        <v/>
      </c>
      <c r="AM100" s="340"/>
    </row>
    <row r="101" spans="1:39" customFormat="1" ht="18.75">
      <c r="F101" s="120" t="str">
        <f t="shared" si="17"/>
        <v/>
      </c>
      <c r="G101" s="121"/>
      <c r="H101" s="120"/>
      <c r="I101" s="122"/>
      <c r="J101" s="306"/>
      <c r="K101" s="115"/>
      <c r="L101" s="115" t="str">
        <f>IFERROR(VLOOKUP(I101,COT_ACOES!$B:$C,2,),"")</f>
        <v/>
      </c>
      <c r="M101" s="115" t="str">
        <f t="shared" si="12"/>
        <v/>
      </c>
      <c r="N101" s="116" t="str">
        <f t="shared" si="13"/>
        <v/>
      </c>
      <c r="O101" s="117" t="str">
        <f t="shared" si="14"/>
        <v/>
      </c>
      <c r="P101" s="118" t="str">
        <f t="shared" si="15"/>
        <v/>
      </c>
      <c r="Q101" s="119" t="str">
        <f t="shared" si="16"/>
        <v/>
      </c>
      <c r="R101" s="117" t="str">
        <f>IFERROR(VLOOKUP($I101,BASE_SETOR!$B$4:$C$1000,2,0),"")</f>
        <v/>
      </c>
      <c r="AM101" s="340"/>
    </row>
    <row r="102" spans="1:39" customFormat="1" ht="18.75">
      <c r="F102" s="120" t="str">
        <f t="shared" si="17"/>
        <v/>
      </c>
      <c r="G102" s="121"/>
      <c r="H102" s="120"/>
      <c r="I102" s="122"/>
      <c r="J102" s="306"/>
      <c r="K102" s="115"/>
      <c r="L102" s="115" t="str">
        <f>IFERROR(VLOOKUP(I102,COT_ACOES!$B:$C,2,),"")</f>
        <v/>
      </c>
      <c r="M102" s="115" t="str">
        <f t="shared" si="12"/>
        <v/>
      </c>
      <c r="N102" s="116" t="str">
        <f t="shared" si="13"/>
        <v/>
      </c>
      <c r="O102" s="117" t="str">
        <f t="shared" si="14"/>
        <v/>
      </c>
      <c r="P102" s="118" t="str">
        <f t="shared" si="15"/>
        <v/>
      </c>
      <c r="Q102" s="119" t="str">
        <f t="shared" si="16"/>
        <v/>
      </c>
      <c r="R102" s="117" t="str">
        <f>IFERROR(VLOOKUP($I102,BASE_SETOR!$B$4:$C$1000,2,0),"")</f>
        <v/>
      </c>
      <c r="AM102" s="340"/>
    </row>
    <row r="103" spans="1:39" customFormat="1" ht="18.75">
      <c r="F103" s="120" t="str">
        <f t="shared" si="17"/>
        <v/>
      </c>
      <c r="G103" s="121"/>
      <c r="H103" s="120"/>
      <c r="I103" s="122"/>
      <c r="J103" s="306"/>
      <c r="K103" s="115"/>
      <c r="L103" s="115" t="str">
        <f>IFERROR(VLOOKUP(I103,COT_ACOES!$B:$C,2,),"")</f>
        <v/>
      </c>
      <c r="M103" s="115" t="str">
        <f t="shared" si="12"/>
        <v/>
      </c>
      <c r="N103" s="116" t="str">
        <f t="shared" si="13"/>
        <v/>
      </c>
      <c r="O103" s="117" t="str">
        <f t="shared" si="14"/>
        <v/>
      </c>
      <c r="P103" s="118" t="str">
        <f t="shared" si="15"/>
        <v/>
      </c>
      <c r="Q103" s="119" t="str">
        <f t="shared" si="16"/>
        <v/>
      </c>
      <c r="R103" s="117" t="str">
        <f>IFERROR(VLOOKUP($I103,BASE_SETOR!$B$4:$C$1000,2,0),"")</f>
        <v/>
      </c>
      <c r="AM103" s="340"/>
    </row>
    <row r="104" spans="1:39" customFormat="1" ht="18.75">
      <c r="F104" s="120" t="str">
        <f t="shared" si="17"/>
        <v/>
      </c>
      <c r="G104" s="121"/>
      <c r="H104" s="120"/>
      <c r="I104" s="122"/>
      <c r="J104" s="306"/>
      <c r="K104" s="115"/>
      <c r="L104" s="115" t="str">
        <f>IFERROR(VLOOKUP(I104,COT_ACOES!$B:$C,2,),"")</f>
        <v/>
      </c>
      <c r="M104" s="115" t="str">
        <f t="shared" si="12"/>
        <v/>
      </c>
      <c r="N104" s="116" t="str">
        <f t="shared" si="13"/>
        <v/>
      </c>
      <c r="O104" s="117" t="str">
        <f t="shared" si="14"/>
        <v/>
      </c>
      <c r="P104" s="118" t="str">
        <f t="shared" si="15"/>
        <v/>
      </c>
      <c r="Q104" s="119" t="str">
        <f t="shared" si="16"/>
        <v/>
      </c>
      <c r="R104" s="117" t="str">
        <f>IFERROR(VLOOKUP($I104,BASE_SETOR!$B$4:$C$1000,2,0),"")</f>
        <v/>
      </c>
      <c r="AM104" s="340"/>
    </row>
    <row r="105" spans="1:39" customFormat="1" ht="18.75">
      <c r="F105" s="120" t="str">
        <f t="shared" si="17"/>
        <v/>
      </c>
      <c r="G105" s="121"/>
      <c r="H105" s="120"/>
      <c r="I105" s="122"/>
      <c r="J105" s="306"/>
      <c r="K105" s="115"/>
      <c r="L105" s="115" t="str">
        <f>IFERROR(VLOOKUP(I105,COT_ACOES!$B:$C,2,),"")</f>
        <v/>
      </c>
      <c r="M105" s="115" t="str">
        <f t="shared" si="12"/>
        <v/>
      </c>
      <c r="N105" s="116" t="str">
        <f t="shared" si="13"/>
        <v/>
      </c>
      <c r="O105" s="117" t="str">
        <f t="shared" si="14"/>
        <v/>
      </c>
      <c r="P105" s="118" t="str">
        <f t="shared" si="15"/>
        <v/>
      </c>
      <c r="Q105" s="119" t="str">
        <f t="shared" si="16"/>
        <v/>
      </c>
      <c r="R105" s="117" t="str">
        <f>IFERROR(VLOOKUP($I105,BASE_SETOR!$B$4:$C$1000,2,0),"")</f>
        <v/>
      </c>
      <c r="AM105" s="340"/>
    </row>
    <row r="106" spans="1:39" customFormat="1" ht="18.75">
      <c r="F106" s="120" t="str">
        <f t="shared" si="17"/>
        <v/>
      </c>
      <c r="G106" s="121"/>
      <c r="H106" s="120"/>
      <c r="I106" s="122"/>
      <c r="J106" s="306"/>
      <c r="K106" s="115"/>
      <c r="L106" s="115" t="str">
        <f>IFERROR(VLOOKUP(I106,COT_ACOES!$B:$C,2,),"")</f>
        <v/>
      </c>
      <c r="M106" s="115" t="str">
        <f t="shared" si="12"/>
        <v/>
      </c>
      <c r="N106" s="116" t="str">
        <f t="shared" si="13"/>
        <v/>
      </c>
      <c r="O106" s="117" t="str">
        <f t="shared" si="14"/>
        <v/>
      </c>
      <c r="P106" s="118" t="str">
        <f t="shared" si="15"/>
        <v/>
      </c>
      <c r="Q106" s="119" t="str">
        <f t="shared" si="16"/>
        <v/>
      </c>
      <c r="R106" s="117" t="str">
        <f>IFERROR(VLOOKUP($I106,BASE_SETOR!$B$4:$C$1000,2,0),"")</f>
        <v/>
      </c>
      <c r="AM106" s="340"/>
    </row>
    <row r="107" spans="1:39" customFormat="1" ht="18.75">
      <c r="F107" s="120" t="str">
        <f t="shared" si="17"/>
        <v/>
      </c>
      <c r="G107" s="121"/>
      <c r="H107" s="120"/>
      <c r="I107" s="122"/>
      <c r="J107" s="306"/>
      <c r="K107" s="115"/>
      <c r="L107" s="115" t="str">
        <f>IFERROR(VLOOKUP(I107,COT_ACOES!$B:$C,2,),"")</f>
        <v/>
      </c>
      <c r="M107" s="115" t="str">
        <f t="shared" si="12"/>
        <v/>
      </c>
      <c r="N107" s="116" t="str">
        <f t="shared" si="13"/>
        <v/>
      </c>
      <c r="O107" s="117" t="str">
        <f t="shared" si="14"/>
        <v/>
      </c>
      <c r="P107" s="118" t="str">
        <f t="shared" si="15"/>
        <v/>
      </c>
      <c r="Q107" s="119" t="str">
        <f t="shared" si="16"/>
        <v/>
      </c>
      <c r="R107" s="117" t="str">
        <f>IFERROR(VLOOKUP($I107,BASE_SETOR!$B$4:$C$1000,2,0),"")</f>
        <v/>
      </c>
      <c r="AM107" s="340"/>
    </row>
    <row r="108" spans="1:39" customFormat="1" ht="18.75">
      <c r="F108" s="120" t="str">
        <f t="shared" si="17"/>
        <v/>
      </c>
      <c r="G108" s="121"/>
      <c r="H108" s="120"/>
      <c r="I108" s="122"/>
      <c r="J108" s="306"/>
      <c r="K108" s="115"/>
      <c r="L108" s="115" t="str">
        <f>IFERROR(VLOOKUP(I108,COT_ACOES!$B:$C,2,),"")</f>
        <v/>
      </c>
      <c r="M108" s="115" t="str">
        <f t="shared" si="12"/>
        <v/>
      </c>
      <c r="N108" s="116" t="str">
        <f t="shared" si="13"/>
        <v/>
      </c>
      <c r="O108" s="117" t="str">
        <f t="shared" si="14"/>
        <v/>
      </c>
      <c r="P108" s="118" t="str">
        <f t="shared" si="15"/>
        <v/>
      </c>
      <c r="Q108" s="119" t="str">
        <f t="shared" si="16"/>
        <v/>
      </c>
      <c r="R108" s="117" t="str">
        <f>IFERROR(VLOOKUP($I108,BASE_SETOR!$B$4:$C$1000,2,0),"")</f>
        <v/>
      </c>
      <c r="AM108" s="340"/>
    </row>
    <row r="109" spans="1:39" customFormat="1" ht="18.75">
      <c r="F109" s="120" t="str">
        <f t="shared" si="17"/>
        <v/>
      </c>
      <c r="G109" s="121"/>
      <c r="H109" s="120"/>
      <c r="I109" s="122"/>
      <c r="J109" s="306"/>
      <c r="K109" s="115"/>
      <c r="L109" s="115" t="str">
        <f>IFERROR(VLOOKUP(I109,COT_ACOES!$B:$C,2,),"")</f>
        <v/>
      </c>
      <c r="M109" s="115" t="str">
        <f t="shared" si="12"/>
        <v/>
      </c>
      <c r="N109" s="116" t="str">
        <f t="shared" si="13"/>
        <v/>
      </c>
      <c r="O109" s="117" t="str">
        <f t="shared" si="14"/>
        <v/>
      </c>
      <c r="P109" s="118" t="str">
        <f t="shared" si="15"/>
        <v/>
      </c>
      <c r="Q109" s="119" t="str">
        <f t="shared" si="16"/>
        <v/>
      </c>
      <c r="R109" s="117" t="str">
        <f>IFERROR(VLOOKUP($I109,BASE_SETOR!$B$4:$C$1000,2,0),"")</f>
        <v/>
      </c>
      <c r="AM109" s="340"/>
    </row>
    <row r="110" spans="1:39" customFormat="1" ht="18.75">
      <c r="F110" s="120" t="str">
        <f t="shared" si="17"/>
        <v/>
      </c>
      <c r="G110" s="121"/>
      <c r="H110" s="120"/>
      <c r="I110" s="122"/>
      <c r="J110" s="306"/>
      <c r="K110" s="115"/>
      <c r="L110" s="115" t="str">
        <f>IFERROR(VLOOKUP(I110,COT_ACOES!$B:$C,2,),"")</f>
        <v/>
      </c>
      <c r="M110" s="115" t="str">
        <f t="shared" si="12"/>
        <v/>
      </c>
      <c r="N110" s="116" t="str">
        <f t="shared" si="13"/>
        <v/>
      </c>
      <c r="O110" s="117" t="str">
        <f t="shared" si="14"/>
        <v/>
      </c>
      <c r="P110" s="118" t="str">
        <f t="shared" si="15"/>
        <v/>
      </c>
      <c r="Q110" s="119" t="str">
        <f t="shared" si="16"/>
        <v/>
      </c>
      <c r="R110" s="117" t="str">
        <f>IFERROR(VLOOKUP($I110,BASE_SETOR!$B$4:$C$1000,2,0),"")</f>
        <v/>
      </c>
      <c r="AM110" s="340"/>
    </row>
    <row r="111" spans="1:39" customFormat="1" ht="18.75">
      <c r="F111" s="120" t="str">
        <f t="shared" si="17"/>
        <v/>
      </c>
      <c r="G111" s="121"/>
      <c r="H111" s="120"/>
      <c r="I111" s="122"/>
      <c r="J111" s="306"/>
      <c r="K111" s="115"/>
      <c r="L111" s="115" t="str">
        <f>IFERROR(VLOOKUP(I111,COT_ACOES!$B:$C,2,),"")</f>
        <v/>
      </c>
      <c r="M111" s="115" t="str">
        <f t="shared" si="12"/>
        <v/>
      </c>
      <c r="N111" s="116" t="str">
        <f t="shared" si="13"/>
        <v/>
      </c>
      <c r="O111" s="117" t="str">
        <f t="shared" si="14"/>
        <v/>
      </c>
      <c r="P111" s="118" t="str">
        <f t="shared" si="15"/>
        <v/>
      </c>
      <c r="Q111" s="119" t="str">
        <f t="shared" si="16"/>
        <v/>
      </c>
      <c r="R111" s="117" t="str">
        <f>IFERROR(VLOOKUP($I111,BASE_SETOR!$B$4:$C$1000,2,0),"")</f>
        <v/>
      </c>
      <c r="AM111" s="340"/>
    </row>
    <row r="112" spans="1:39" customFormat="1" ht="18.75">
      <c r="F112" s="120" t="str">
        <f t="shared" si="17"/>
        <v/>
      </c>
      <c r="G112" s="121"/>
      <c r="H112" s="120"/>
      <c r="I112" s="122"/>
      <c r="J112" s="306"/>
      <c r="K112" s="115"/>
      <c r="L112" s="115" t="str">
        <f>IFERROR(VLOOKUP(I112,COT_ACOES!$B:$C,2,),"")</f>
        <v/>
      </c>
      <c r="M112" s="115" t="str">
        <f t="shared" si="12"/>
        <v/>
      </c>
      <c r="N112" s="116" t="str">
        <f t="shared" si="13"/>
        <v/>
      </c>
      <c r="O112" s="117" t="str">
        <f t="shared" si="14"/>
        <v/>
      </c>
      <c r="P112" s="118" t="str">
        <f t="shared" si="15"/>
        <v/>
      </c>
      <c r="Q112" s="119" t="str">
        <f t="shared" si="16"/>
        <v/>
      </c>
      <c r="R112" s="117" t="str">
        <f>IFERROR(VLOOKUP($I112,BASE_SETOR!$B$4:$C$1000,2,0),"")</f>
        <v/>
      </c>
      <c r="AM112" s="340"/>
    </row>
    <row r="113" spans="6:39" customFormat="1" ht="18.75">
      <c r="F113" s="120" t="str">
        <f t="shared" si="17"/>
        <v/>
      </c>
      <c r="G113" s="121"/>
      <c r="H113" s="120"/>
      <c r="I113" s="122"/>
      <c r="J113" s="306"/>
      <c r="K113" s="115"/>
      <c r="L113" s="115" t="str">
        <f>IFERROR(VLOOKUP(I113,COT_ACOES!$B:$C,2,),"")</f>
        <v/>
      </c>
      <c r="M113" s="115" t="str">
        <f t="shared" si="12"/>
        <v/>
      </c>
      <c r="N113" s="116" t="str">
        <f t="shared" si="13"/>
        <v/>
      </c>
      <c r="O113" s="117" t="str">
        <f t="shared" si="14"/>
        <v/>
      </c>
      <c r="P113" s="118" t="str">
        <f t="shared" si="15"/>
        <v/>
      </c>
      <c r="Q113" s="119" t="str">
        <f t="shared" si="16"/>
        <v/>
      </c>
      <c r="R113" s="117" t="str">
        <f>IFERROR(VLOOKUP($I113,BASE_SETOR!$B$4:$C$1000,2,0),"")</f>
        <v/>
      </c>
      <c r="AM113" s="340"/>
    </row>
    <row r="114" spans="6:39" customFormat="1" ht="18.75">
      <c r="F114" s="120" t="str">
        <f t="shared" si="17"/>
        <v/>
      </c>
      <c r="G114" s="121"/>
      <c r="H114" s="120"/>
      <c r="I114" s="122"/>
      <c r="J114" s="306"/>
      <c r="K114" s="115"/>
      <c r="L114" s="115" t="str">
        <f>IFERROR(VLOOKUP(I114,COT_ACOES!$B:$C,2,),"")</f>
        <v/>
      </c>
      <c r="M114" s="115" t="str">
        <f t="shared" si="12"/>
        <v/>
      </c>
      <c r="N114" s="116" t="str">
        <f t="shared" si="13"/>
        <v/>
      </c>
      <c r="O114" s="117" t="str">
        <f t="shared" si="14"/>
        <v/>
      </c>
      <c r="P114" s="118" t="str">
        <f t="shared" si="15"/>
        <v/>
      </c>
      <c r="Q114" s="119" t="str">
        <f t="shared" si="16"/>
        <v/>
      </c>
      <c r="R114" s="117" t="str">
        <f>IFERROR(VLOOKUP($I114,BASE_SETOR!$B$4:$C$1000,2,0),"")</f>
        <v/>
      </c>
      <c r="AM114" s="340"/>
    </row>
    <row r="115" spans="6:39" customFormat="1" ht="18.75">
      <c r="F115" s="120" t="str">
        <f t="shared" si="17"/>
        <v/>
      </c>
      <c r="G115" s="121"/>
      <c r="H115" s="120"/>
      <c r="I115" s="122"/>
      <c r="J115" s="306"/>
      <c r="K115" s="115"/>
      <c r="L115" s="115" t="str">
        <f>IFERROR(VLOOKUP(I115,COT_ACOES!$B:$C,2,),"")</f>
        <v/>
      </c>
      <c r="M115" s="115" t="str">
        <f t="shared" si="12"/>
        <v/>
      </c>
      <c r="N115" s="116" t="str">
        <f t="shared" si="13"/>
        <v/>
      </c>
      <c r="O115" s="117" t="str">
        <f t="shared" si="14"/>
        <v/>
      </c>
      <c r="P115" s="118" t="str">
        <f t="shared" si="15"/>
        <v/>
      </c>
      <c r="Q115" s="119" t="str">
        <f t="shared" si="16"/>
        <v/>
      </c>
      <c r="R115" s="117" t="str">
        <f>IFERROR(VLOOKUP($I115,BASE_SETOR!$B$4:$C$1000,2,0),"")</f>
        <v/>
      </c>
      <c r="AM115" s="340"/>
    </row>
    <row r="116" spans="6:39" customFormat="1" ht="18.75">
      <c r="F116" s="120" t="str">
        <f t="shared" si="17"/>
        <v/>
      </c>
      <c r="G116" s="121"/>
      <c r="H116" s="120"/>
      <c r="I116" s="122"/>
      <c r="J116" s="306"/>
      <c r="K116" s="115"/>
      <c r="L116" s="115" t="str">
        <f>IFERROR(VLOOKUP(I116,COT_ACOES!$B:$C,2,),"")</f>
        <v/>
      </c>
      <c r="M116" s="115" t="str">
        <f t="shared" si="12"/>
        <v/>
      </c>
      <c r="N116" s="116" t="str">
        <f t="shared" si="13"/>
        <v/>
      </c>
      <c r="O116" s="117" t="str">
        <f t="shared" si="14"/>
        <v/>
      </c>
      <c r="P116" s="118" t="str">
        <f t="shared" si="15"/>
        <v/>
      </c>
      <c r="Q116" s="119" t="str">
        <f t="shared" si="16"/>
        <v/>
      </c>
      <c r="R116" s="117" t="str">
        <f>IFERROR(VLOOKUP($I116,BASE_SETOR!$B$4:$C$1000,2,0),"")</f>
        <v/>
      </c>
      <c r="AM116" s="340"/>
    </row>
    <row r="117" spans="6:39" customFormat="1" ht="18.75">
      <c r="F117" s="120" t="str">
        <f t="shared" si="17"/>
        <v/>
      </c>
      <c r="G117" s="121"/>
      <c r="H117" s="120"/>
      <c r="I117" s="122"/>
      <c r="J117" s="306"/>
      <c r="K117" s="115"/>
      <c r="L117" s="115" t="str">
        <f>IFERROR(VLOOKUP(I117,COT_ACOES!$B:$C,2,),"")</f>
        <v/>
      </c>
      <c r="M117" s="115" t="str">
        <f t="shared" si="12"/>
        <v/>
      </c>
      <c r="N117" s="116" t="str">
        <f t="shared" si="13"/>
        <v/>
      </c>
      <c r="O117" s="117" t="str">
        <f t="shared" si="14"/>
        <v/>
      </c>
      <c r="P117" s="118" t="str">
        <f t="shared" si="15"/>
        <v/>
      </c>
      <c r="Q117" s="119" t="str">
        <f t="shared" si="16"/>
        <v/>
      </c>
      <c r="R117" s="117" t="str">
        <f>IFERROR(VLOOKUP($I117,BASE_SETOR!$B$4:$C$1000,2,0),"")</f>
        <v/>
      </c>
      <c r="AM117" s="340"/>
    </row>
    <row r="118" spans="6:39" customFormat="1" ht="18.75">
      <c r="F118" s="120" t="str">
        <f t="shared" si="17"/>
        <v/>
      </c>
      <c r="G118" s="121"/>
      <c r="H118" s="120"/>
      <c r="I118" s="122"/>
      <c r="J118" s="306"/>
      <c r="K118" s="115"/>
      <c r="L118" s="115" t="str">
        <f>IFERROR(VLOOKUP(I118,COT_ACOES!$B:$C,2,),"")</f>
        <v/>
      </c>
      <c r="M118" s="115" t="str">
        <f t="shared" si="12"/>
        <v/>
      </c>
      <c r="N118" s="116" t="str">
        <f t="shared" si="13"/>
        <v/>
      </c>
      <c r="O118" s="117" t="str">
        <f t="shared" si="14"/>
        <v/>
      </c>
      <c r="P118" s="118" t="str">
        <f t="shared" si="15"/>
        <v/>
      </c>
      <c r="Q118" s="119" t="str">
        <f t="shared" si="16"/>
        <v/>
      </c>
      <c r="R118" s="117" t="str">
        <f>IFERROR(VLOOKUP($I118,BASE_SETOR!$B$4:$C$1000,2,0),"")</f>
        <v/>
      </c>
      <c r="AM118" s="340"/>
    </row>
    <row r="119" spans="6:39" customFormat="1" ht="18.75">
      <c r="F119" s="120" t="str">
        <f t="shared" si="17"/>
        <v/>
      </c>
      <c r="G119" s="121"/>
      <c r="H119" s="120"/>
      <c r="I119" s="122"/>
      <c r="J119" s="306"/>
      <c r="K119" s="115"/>
      <c r="L119" s="115" t="str">
        <f>IFERROR(VLOOKUP(I119,COT_ACOES!$B:$C,2,),"")</f>
        <v/>
      </c>
      <c r="M119" s="115" t="str">
        <f t="shared" si="12"/>
        <v/>
      </c>
      <c r="N119" s="116" t="str">
        <f t="shared" si="13"/>
        <v/>
      </c>
      <c r="O119" s="117" t="str">
        <f t="shared" si="14"/>
        <v/>
      </c>
      <c r="P119" s="118" t="str">
        <f t="shared" si="15"/>
        <v/>
      </c>
      <c r="Q119" s="119" t="str">
        <f t="shared" si="16"/>
        <v/>
      </c>
      <c r="R119" s="117" t="str">
        <f>IFERROR(VLOOKUP($I119,BASE_SETOR!$B$4:$C$1000,2,0),"")</f>
        <v/>
      </c>
      <c r="AM119" s="340"/>
    </row>
    <row r="120" spans="6:39" customFormat="1" ht="18.75">
      <c r="F120" s="120" t="str">
        <f t="shared" si="17"/>
        <v/>
      </c>
      <c r="G120" s="121"/>
      <c r="H120" s="120"/>
      <c r="I120" s="122"/>
      <c r="J120" s="306"/>
      <c r="K120" s="115"/>
      <c r="L120" s="115" t="str">
        <f>IFERROR(VLOOKUP(I120,COT_ACOES!$B:$C,2,),"")</f>
        <v/>
      </c>
      <c r="M120" s="115" t="str">
        <f t="shared" si="12"/>
        <v/>
      </c>
      <c r="N120" s="116" t="str">
        <f t="shared" si="13"/>
        <v/>
      </c>
      <c r="O120" s="117" t="str">
        <f t="shared" si="14"/>
        <v/>
      </c>
      <c r="P120" s="118" t="str">
        <f t="shared" si="15"/>
        <v/>
      </c>
      <c r="Q120" s="119" t="str">
        <f t="shared" si="16"/>
        <v/>
      </c>
      <c r="R120" s="117" t="str">
        <f>IFERROR(VLOOKUP($I120,BASE_SETOR!$B$4:$C$1000,2,0),"")</f>
        <v/>
      </c>
      <c r="AM120" s="340"/>
    </row>
    <row r="121" spans="6:39" customFormat="1" ht="18.75">
      <c r="F121" s="120" t="str">
        <f t="shared" si="17"/>
        <v/>
      </c>
      <c r="G121" s="121"/>
      <c r="H121" s="120"/>
      <c r="I121" s="122"/>
      <c r="J121" s="306"/>
      <c r="K121" s="115"/>
      <c r="L121" s="115" t="str">
        <f>IFERROR(VLOOKUP(I121,COT_ACOES!$B:$C,2,),"")</f>
        <v/>
      </c>
      <c r="M121" s="115" t="str">
        <f t="shared" si="12"/>
        <v/>
      </c>
      <c r="N121" s="116" t="str">
        <f t="shared" si="13"/>
        <v/>
      </c>
      <c r="O121" s="117" t="str">
        <f t="shared" si="14"/>
        <v/>
      </c>
      <c r="P121" s="118" t="str">
        <f t="shared" si="15"/>
        <v/>
      </c>
      <c r="Q121" s="119" t="str">
        <f t="shared" si="16"/>
        <v/>
      </c>
      <c r="R121" s="117" t="str">
        <f>IFERROR(VLOOKUP($I121,BASE_SETOR!$B$4:$C$1000,2,0),"")</f>
        <v/>
      </c>
      <c r="AM121" s="340"/>
    </row>
    <row r="122" spans="6:39" customFormat="1" ht="18.75">
      <c r="F122" s="120" t="str">
        <f t="shared" si="17"/>
        <v/>
      </c>
      <c r="G122" s="121"/>
      <c r="H122" s="120"/>
      <c r="I122" s="122"/>
      <c r="J122" s="306"/>
      <c r="K122" s="115"/>
      <c r="L122" s="115" t="str">
        <f>IFERROR(VLOOKUP(I122,COT_ACOES!$B:$C,2,),"")</f>
        <v/>
      </c>
      <c r="M122" s="115" t="str">
        <f t="shared" si="12"/>
        <v/>
      </c>
      <c r="N122" s="116" t="str">
        <f t="shared" si="13"/>
        <v/>
      </c>
      <c r="O122" s="117" t="str">
        <f t="shared" si="14"/>
        <v/>
      </c>
      <c r="P122" s="118" t="str">
        <f t="shared" si="15"/>
        <v/>
      </c>
      <c r="Q122" s="119" t="str">
        <f t="shared" si="16"/>
        <v/>
      </c>
      <c r="R122" s="117" t="str">
        <f>IFERROR(VLOOKUP($I122,BASE_SETOR!$B$4:$C$1000,2,0),"")</f>
        <v/>
      </c>
      <c r="AM122" s="340"/>
    </row>
    <row r="123" spans="6:39" customFormat="1" ht="18.75">
      <c r="F123" s="120" t="str">
        <f t="shared" si="17"/>
        <v/>
      </c>
      <c r="G123" s="121"/>
      <c r="H123" s="120"/>
      <c r="I123" s="122"/>
      <c r="J123" s="306"/>
      <c r="K123" s="115"/>
      <c r="L123" s="115" t="str">
        <f>IFERROR(VLOOKUP(I123,COT_ACOES!$B:$C,2,),"")</f>
        <v/>
      </c>
      <c r="M123" s="115" t="str">
        <f t="shared" si="12"/>
        <v/>
      </c>
      <c r="N123" s="116" t="str">
        <f t="shared" si="13"/>
        <v/>
      </c>
      <c r="O123" s="117" t="str">
        <f t="shared" si="14"/>
        <v/>
      </c>
      <c r="P123" s="118" t="str">
        <f t="shared" si="15"/>
        <v/>
      </c>
      <c r="Q123" s="119" t="str">
        <f t="shared" si="16"/>
        <v/>
      </c>
      <c r="R123" s="117" t="str">
        <f>IFERROR(VLOOKUP($I123,BASE_SETOR!$B$4:$C$1000,2,0),"")</f>
        <v/>
      </c>
      <c r="AM123" s="340"/>
    </row>
    <row r="124" spans="6:39" customFormat="1" ht="18.75">
      <c r="F124" s="120" t="str">
        <f t="shared" si="17"/>
        <v/>
      </c>
      <c r="G124" s="121"/>
      <c r="H124" s="120"/>
      <c r="I124" s="122"/>
      <c r="J124" s="306"/>
      <c r="K124" s="115"/>
      <c r="L124" s="115" t="str">
        <f>IFERROR(VLOOKUP(I124,COT_ACOES!$B:$C,2,),"")</f>
        <v/>
      </c>
      <c r="M124" s="115" t="str">
        <f t="shared" si="12"/>
        <v/>
      </c>
      <c r="N124" s="116" t="str">
        <f t="shared" si="13"/>
        <v/>
      </c>
      <c r="O124" s="117" t="str">
        <f t="shared" si="14"/>
        <v/>
      </c>
      <c r="P124" s="118" t="str">
        <f t="shared" si="15"/>
        <v/>
      </c>
      <c r="Q124" s="119" t="str">
        <f t="shared" si="16"/>
        <v/>
      </c>
      <c r="R124" s="117" t="str">
        <f>IFERROR(VLOOKUP($I124,BASE_SETOR!$B$4:$C$1000,2,0),"")</f>
        <v/>
      </c>
      <c r="AM124" s="340"/>
    </row>
    <row r="125" spans="6:39" customFormat="1" ht="18.75">
      <c r="F125" s="120" t="str">
        <f t="shared" si="17"/>
        <v/>
      </c>
      <c r="G125" s="121"/>
      <c r="H125" s="120"/>
      <c r="I125" s="122"/>
      <c r="J125" s="306"/>
      <c r="K125" s="115"/>
      <c r="L125" s="115" t="str">
        <f>IFERROR(VLOOKUP(I125,COT_ACOES!$B:$C,2,),"")</f>
        <v/>
      </c>
      <c r="M125" s="115" t="str">
        <f t="shared" si="12"/>
        <v/>
      </c>
      <c r="N125" s="116" t="str">
        <f t="shared" si="13"/>
        <v/>
      </c>
      <c r="O125" s="117" t="str">
        <f t="shared" si="14"/>
        <v/>
      </c>
      <c r="P125" s="118" t="str">
        <f t="shared" si="15"/>
        <v/>
      </c>
      <c r="Q125" s="119" t="str">
        <f t="shared" si="16"/>
        <v/>
      </c>
      <c r="R125" s="117" t="str">
        <f>IFERROR(VLOOKUP($I125,BASE_SETOR!$B$4:$C$1000,2,0),"")</f>
        <v/>
      </c>
      <c r="AM125" s="340"/>
    </row>
    <row r="126" spans="6:39" customFormat="1" ht="18.75">
      <c r="F126" s="120" t="str">
        <f t="shared" si="17"/>
        <v/>
      </c>
      <c r="G126" s="121"/>
      <c r="H126" s="120"/>
      <c r="I126" s="122"/>
      <c r="J126" s="306"/>
      <c r="K126" s="115"/>
      <c r="L126" s="115" t="str">
        <f>IFERROR(VLOOKUP(I126,COT_ACOES!$B:$C,2,),"")</f>
        <v/>
      </c>
      <c r="M126" s="115" t="str">
        <f t="shared" si="12"/>
        <v/>
      </c>
      <c r="N126" s="116" t="str">
        <f t="shared" si="13"/>
        <v/>
      </c>
      <c r="O126" s="117" t="str">
        <f t="shared" si="14"/>
        <v/>
      </c>
      <c r="P126" s="118" t="str">
        <f t="shared" si="15"/>
        <v/>
      </c>
      <c r="Q126" s="119" t="str">
        <f t="shared" si="16"/>
        <v/>
      </c>
      <c r="R126" s="117" t="str">
        <f>IFERROR(VLOOKUP($I126,BASE_SETOR!$B$4:$C$1000,2,0),"")</f>
        <v/>
      </c>
      <c r="AM126" s="340"/>
    </row>
    <row r="127" spans="6:39" customFormat="1" ht="18.75">
      <c r="F127" s="120" t="str">
        <f t="shared" si="17"/>
        <v/>
      </c>
      <c r="G127" s="121"/>
      <c r="H127" s="120"/>
      <c r="I127" s="122"/>
      <c r="J127" s="306"/>
      <c r="K127" s="115"/>
      <c r="L127" s="115" t="str">
        <f>IFERROR(VLOOKUP(I127,COT_ACOES!$B:$C,2,),"")</f>
        <v/>
      </c>
      <c r="M127" s="115" t="str">
        <f t="shared" si="12"/>
        <v/>
      </c>
      <c r="N127" s="116" t="str">
        <f t="shared" si="13"/>
        <v/>
      </c>
      <c r="O127" s="117" t="str">
        <f t="shared" si="14"/>
        <v/>
      </c>
      <c r="P127" s="118" t="str">
        <f t="shared" si="15"/>
        <v/>
      </c>
      <c r="Q127" s="119" t="str">
        <f t="shared" si="16"/>
        <v/>
      </c>
      <c r="R127" s="117" t="str">
        <f>IFERROR(VLOOKUP($I127,BASE_SETOR!$B$4:$C$1000,2,0),"")</f>
        <v/>
      </c>
      <c r="AM127" s="340"/>
    </row>
    <row r="128" spans="6:39" customFormat="1" ht="18.75">
      <c r="F128" s="120" t="str">
        <f t="shared" si="17"/>
        <v/>
      </c>
      <c r="G128" s="121"/>
      <c r="H128" s="120"/>
      <c r="I128" s="122"/>
      <c r="J128" s="306"/>
      <c r="K128" s="115"/>
      <c r="L128" s="115" t="str">
        <f>IFERROR(VLOOKUP(I128,COT_ACOES!$B:$C,2,),"")</f>
        <v/>
      </c>
      <c r="M128" s="115" t="str">
        <f t="shared" si="12"/>
        <v/>
      </c>
      <c r="N128" s="116" t="str">
        <f t="shared" si="13"/>
        <v/>
      </c>
      <c r="O128" s="117" t="str">
        <f t="shared" si="14"/>
        <v/>
      </c>
      <c r="P128" s="118" t="str">
        <f t="shared" si="15"/>
        <v/>
      </c>
      <c r="Q128" s="119" t="str">
        <f t="shared" si="16"/>
        <v/>
      </c>
      <c r="R128" s="117" t="str">
        <f>IFERROR(VLOOKUP($I128,BASE_SETOR!$B$4:$C$1000,2,0),"")</f>
        <v/>
      </c>
      <c r="AM128" s="340"/>
    </row>
    <row r="129" spans="6:39" customFormat="1" ht="18.75">
      <c r="F129" s="120" t="str">
        <f t="shared" si="17"/>
        <v/>
      </c>
      <c r="G129" s="121"/>
      <c r="H129" s="120"/>
      <c r="I129" s="122"/>
      <c r="J129" s="306"/>
      <c r="K129" s="115"/>
      <c r="L129" s="115" t="str">
        <f>IFERROR(VLOOKUP(I129,COT_ACOES!$B:$C,2,),"")</f>
        <v/>
      </c>
      <c r="M129" s="115" t="str">
        <f t="shared" si="12"/>
        <v/>
      </c>
      <c r="N129" s="116" t="str">
        <f t="shared" si="13"/>
        <v/>
      </c>
      <c r="O129" s="117" t="str">
        <f t="shared" si="14"/>
        <v/>
      </c>
      <c r="P129" s="118" t="str">
        <f t="shared" si="15"/>
        <v/>
      </c>
      <c r="Q129" s="119" t="str">
        <f t="shared" si="16"/>
        <v/>
      </c>
      <c r="R129" s="117" t="str">
        <f>IFERROR(VLOOKUP($I129,BASE_SETOR!$B$4:$C$1000,2,0),"")</f>
        <v/>
      </c>
      <c r="AM129" s="340"/>
    </row>
    <row r="130" spans="6:39" customFormat="1" ht="18.75">
      <c r="F130" s="120" t="str">
        <f t="shared" si="17"/>
        <v/>
      </c>
      <c r="G130" s="121"/>
      <c r="H130" s="120"/>
      <c r="I130" s="122"/>
      <c r="J130" s="306"/>
      <c r="K130" s="115"/>
      <c r="L130" s="115" t="str">
        <f>IFERROR(VLOOKUP(I130,COT_ACOES!$B:$C,2,),"")</f>
        <v/>
      </c>
      <c r="M130" s="115" t="str">
        <f t="shared" si="12"/>
        <v/>
      </c>
      <c r="N130" s="116" t="str">
        <f t="shared" si="13"/>
        <v/>
      </c>
      <c r="O130" s="117" t="str">
        <f t="shared" si="14"/>
        <v/>
      </c>
      <c r="P130" s="118" t="str">
        <f t="shared" si="15"/>
        <v/>
      </c>
      <c r="Q130" s="119" t="str">
        <f t="shared" si="16"/>
        <v/>
      </c>
      <c r="R130" s="117" t="str">
        <f>IFERROR(VLOOKUP($I130,BASE_SETOR!$B$4:$C$1000,2,0),"")</f>
        <v/>
      </c>
      <c r="AM130" s="340"/>
    </row>
    <row r="131" spans="6:39" customFormat="1" ht="18.75">
      <c r="F131" s="120" t="str">
        <f t="shared" si="17"/>
        <v/>
      </c>
      <c r="G131" s="121"/>
      <c r="H131" s="120"/>
      <c r="I131" s="122"/>
      <c r="J131" s="306"/>
      <c r="K131" s="115"/>
      <c r="L131" s="115" t="str">
        <f>IFERROR(VLOOKUP(I131,COT_ACOES!$B:$C,2,),"")</f>
        <v/>
      </c>
      <c r="M131" s="115" t="str">
        <f t="shared" si="12"/>
        <v/>
      </c>
      <c r="N131" s="116" t="str">
        <f t="shared" si="13"/>
        <v/>
      </c>
      <c r="O131" s="117" t="str">
        <f t="shared" si="14"/>
        <v/>
      </c>
      <c r="P131" s="118" t="str">
        <f t="shared" si="15"/>
        <v/>
      </c>
      <c r="Q131" s="119" t="str">
        <f t="shared" si="16"/>
        <v/>
      </c>
      <c r="R131" s="117" t="str">
        <f>IFERROR(VLOOKUP($I131,BASE_SETOR!$B$4:$C$1000,2,0),"")</f>
        <v/>
      </c>
      <c r="AM131" s="340"/>
    </row>
    <row r="132" spans="6:39" customFormat="1" ht="18.75">
      <c r="F132" s="120" t="str">
        <f t="shared" si="17"/>
        <v/>
      </c>
      <c r="G132" s="121"/>
      <c r="H132" s="120"/>
      <c r="I132" s="122"/>
      <c r="J132" s="306"/>
      <c r="K132" s="115"/>
      <c r="L132" s="115" t="str">
        <f>IFERROR(VLOOKUP(I132,COT_ACOES!$B:$C,2,),"")</f>
        <v/>
      </c>
      <c r="M132" s="115" t="str">
        <f t="shared" si="12"/>
        <v/>
      </c>
      <c r="N132" s="116" t="str">
        <f t="shared" si="13"/>
        <v/>
      </c>
      <c r="O132" s="117" t="str">
        <f t="shared" si="14"/>
        <v/>
      </c>
      <c r="P132" s="118" t="str">
        <f t="shared" si="15"/>
        <v/>
      </c>
      <c r="Q132" s="119" t="str">
        <f t="shared" si="16"/>
        <v/>
      </c>
      <c r="R132" s="117" t="str">
        <f>IFERROR(VLOOKUP($I132,BASE_SETOR!$B$4:$C$1000,2,0),"")</f>
        <v/>
      </c>
      <c r="AM132" s="340"/>
    </row>
    <row r="133" spans="6:39" customFormat="1" ht="18.75">
      <c r="F133" s="120" t="str">
        <f t="shared" si="17"/>
        <v/>
      </c>
      <c r="G133" s="121"/>
      <c r="H133" s="120"/>
      <c r="I133" s="122"/>
      <c r="J133" s="306"/>
      <c r="K133" s="115"/>
      <c r="L133" s="115" t="str">
        <f>IFERROR(VLOOKUP(I133,COT_ACOES!$B:$C,2,),"")</f>
        <v/>
      </c>
      <c r="M133" s="115" t="str">
        <f t="shared" si="12"/>
        <v/>
      </c>
      <c r="N133" s="116" t="str">
        <f t="shared" si="13"/>
        <v/>
      </c>
      <c r="O133" s="117" t="str">
        <f t="shared" si="14"/>
        <v/>
      </c>
      <c r="P133" s="118" t="str">
        <f t="shared" si="15"/>
        <v/>
      </c>
      <c r="Q133" s="119" t="str">
        <f t="shared" si="16"/>
        <v/>
      </c>
      <c r="R133" s="117" t="str">
        <f>IFERROR(VLOOKUP($I133,BASE_SETOR!$B$4:$C$1000,2,0),"")</f>
        <v/>
      </c>
      <c r="AM133" s="340"/>
    </row>
    <row r="134" spans="6:39" customFormat="1" ht="18.75">
      <c r="F134" s="120" t="str">
        <f t="shared" si="17"/>
        <v/>
      </c>
      <c r="G134" s="121"/>
      <c r="H134" s="120"/>
      <c r="I134" s="122"/>
      <c r="J134" s="306"/>
      <c r="K134" s="115"/>
      <c r="L134" s="115" t="str">
        <f>IFERROR(VLOOKUP(I134,COT_ACOES!$B:$C,2,),"")</f>
        <v/>
      </c>
      <c r="M134" s="115" t="str">
        <f t="shared" si="12"/>
        <v/>
      </c>
      <c r="N134" s="116" t="str">
        <f t="shared" si="13"/>
        <v/>
      </c>
      <c r="O134" s="117" t="str">
        <f t="shared" si="14"/>
        <v/>
      </c>
      <c r="P134" s="118" t="str">
        <f t="shared" si="15"/>
        <v/>
      </c>
      <c r="Q134" s="119" t="str">
        <f t="shared" si="16"/>
        <v/>
      </c>
      <c r="R134" s="117" t="str">
        <f>IFERROR(VLOOKUP($I134,BASE_SETOR!$B$4:$C$1000,2,0),"")</f>
        <v/>
      </c>
      <c r="AM134" s="340"/>
    </row>
    <row r="135" spans="6:39" customFormat="1" ht="18.75">
      <c r="F135" s="120" t="str">
        <f t="shared" si="17"/>
        <v/>
      </c>
      <c r="G135" s="121"/>
      <c r="H135" s="120"/>
      <c r="I135" s="122"/>
      <c r="J135" s="306"/>
      <c r="K135" s="115"/>
      <c r="L135" s="115" t="str">
        <f>IFERROR(VLOOKUP(I135,COT_ACOES!$B:$C,2,),"")</f>
        <v/>
      </c>
      <c r="M135" s="115" t="str">
        <f t="shared" si="12"/>
        <v/>
      </c>
      <c r="N135" s="116" t="str">
        <f t="shared" si="13"/>
        <v/>
      </c>
      <c r="O135" s="117" t="str">
        <f t="shared" si="14"/>
        <v/>
      </c>
      <c r="P135" s="118" t="str">
        <f t="shared" si="15"/>
        <v/>
      </c>
      <c r="Q135" s="119" t="str">
        <f t="shared" si="16"/>
        <v/>
      </c>
      <c r="R135" s="117" t="str">
        <f>IFERROR(VLOOKUP($I135,BASE_SETOR!$B$4:$C$1000,2,0),"")</f>
        <v/>
      </c>
      <c r="AM135" s="340"/>
    </row>
    <row r="136" spans="6:39" customFormat="1" ht="18.75">
      <c r="F136" s="120" t="str">
        <f t="shared" si="17"/>
        <v/>
      </c>
      <c r="G136" s="121"/>
      <c r="H136" s="120"/>
      <c r="I136" s="122"/>
      <c r="J136" s="306"/>
      <c r="K136" s="115"/>
      <c r="L136" s="115" t="str">
        <f>IFERROR(VLOOKUP(I136,COT_ACOES!$B:$C,2,),"")</f>
        <v/>
      </c>
      <c r="M136" s="115" t="str">
        <f t="shared" si="12"/>
        <v/>
      </c>
      <c r="N136" s="116" t="str">
        <f t="shared" si="13"/>
        <v/>
      </c>
      <c r="O136" s="117" t="str">
        <f t="shared" si="14"/>
        <v/>
      </c>
      <c r="P136" s="118" t="str">
        <f t="shared" si="15"/>
        <v/>
      </c>
      <c r="Q136" s="119" t="str">
        <f t="shared" si="16"/>
        <v/>
      </c>
      <c r="R136" s="117" t="str">
        <f>IFERROR(VLOOKUP($I136,BASE_SETOR!$B$4:$C$1000,2,0),"")</f>
        <v/>
      </c>
      <c r="AM136" s="340"/>
    </row>
    <row r="137" spans="6:39" customFormat="1" ht="18.75">
      <c r="F137" s="120" t="str">
        <f t="shared" si="17"/>
        <v/>
      </c>
      <c r="G137" s="121"/>
      <c r="H137" s="120"/>
      <c r="I137" s="122"/>
      <c r="J137" s="306"/>
      <c r="K137" s="115"/>
      <c r="L137" s="115" t="str">
        <f>IFERROR(VLOOKUP(I137,COT_ACOES!$B:$C,2,),"")</f>
        <v/>
      </c>
      <c r="M137" s="115" t="str">
        <f t="shared" si="12"/>
        <v/>
      </c>
      <c r="N137" s="116" t="str">
        <f t="shared" si="13"/>
        <v/>
      </c>
      <c r="O137" s="117" t="str">
        <f t="shared" si="14"/>
        <v/>
      </c>
      <c r="P137" s="118" t="str">
        <f t="shared" si="15"/>
        <v/>
      </c>
      <c r="Q137" s="119" t="str">
        <f t="shared" si="16"/>
        <v/>
      </c>
      <c r="R137" s="117" t="str">
        <f>IFERROR(VLOOKUP($I137,BASE_SETOR!$B$4:$C$1000,2,0),"")</f>
        <v/>
      </c>
      <c r="AM137" s="340"/>
    </row>
    <row r="138" spans="6:39" customFormat="1" ht="18.75">
      <c r="F138" s="120" t="str">
        <f t="shared" si="17"/>
        <v/>
      </c>
      <c r="G138" s="121"/>
      <c r="H138" s="120"/>
      <c r="I138" s="122"/>
      <c r="J138" s="306"/>
      <c r="K138" s="115"/>
      <c r="L138" s="115" t="str">
        <f>IFERROR(VLOOKUP(I138,COT_ACOES!$B:$C,2,),"")</f>
        <v/>
      </c>
      <c r="M138" s="115" t="str">
        <f t="shared" si="12"/>
        <v/>
      </c>
      <c r="N138" s="116" t="str">
        <f t="shared" si="13"/>
        <v/>
      </c>
      <c r="O138" s="117" t="str">
        <f t="shared" si="14"/>
        <v/>
      </c>
      <c r="P138" s="118" t="str">
        <f t="shared" si="15"/>
        <v/>
      </c>
      <c r="Q138" s="119" t="str">
        <f t="shared" si="16"/>
        <v/>
      </c>
      <c r="R138" s="117" t="str">
        <f>IFERROR(VLOOKUP($I138,BASE_SETOR!$B$4:$C$1000,2,0),"")</f>
        <v/>
      </c>
      <c r="AM138" s="340"/>
    </row>
    <row r="139" spans="6:39" customFormat="1" ht="18.75">
      <c r="F139" s="120" t="str">
        <f t="shared" si="17"/>
        <v/>
      </c>
      <c r="G139" s="121"/>
      <c r="H139" s="120"/>
      <c r="I139" s="122"/>
      <c r="J139" s="306"/>
      <c r="K139" s="115"/>
      <c r="L139" s="115" t="str">
        <f>IFERROR(VLOOKUP(I139,COT_ACOES!$B:$C,2,),"")</f>
        <v/>
      </c>
      <c r="M139" s="115" t="str">
        <f t="shared" si="12"/>
        <v/>
      </c>
      <c r="N139" s="116" t="str">
        <f t="shared" si="13"/>
        <v/>
      </c>
      <c r="O139" s="117" t="str">
        <f t="shared" si="14"/>
        <v/>
      </c>
      <c r="P139" s="118" t="str">
        <f t="shared" si="15"/>
        <v/>
      </c>
      <c r="Q139" s="119" t="str">
        <f t="shared" si="16"/>
        <v/>
      </c>
      <c r="R139" s="117" t="str">
        <f>IFERROR(VLOOKUP($I139,BASE_SETOR!$B$4:$C$1000,2,0),"")</f>
        <v/>
      </c>
      <c r="AM139" s="340"/>
    </row>
    <row r="140" spans="6:39" customFormat="1" ht="18.75">
      <c r="F140" s="120" t="str">
        <f t="shared" si="17"/>
        <v/>
      </c>
      <c r="G140" s="121"/>
      <c r="H140" s="120"/>
      <c r="I140" s="122"/>
      <c r="J140" s="306"/>
      <c r="K140" s="115"/>
      <c r="L140" s="115" t="str">
        <f>IFERROR(VLOOKUP(I140,COT_ACOES!$B:$C,2,),"")</f>
        <v/>
      </c>
      <c r="M140" s="115" t="str">
        <f t="shared" si="12"/>
        <v/>
      </c>
      <c r="N140" s="116" t="str">
        <f t="shared" si="13"/>
        <v/>
      </c>
      <c r="O140" s="117" t="str">
        <f t="shared" si="14"/>
        <v/>
      </c>
      <c r="P140" s="118" t="str">
        <f t="shared" si="15"/>
        <v/>
      </c>
      <c r="Q140" s="119" t="str">
        <f t="shared" si="16"/>
        <v/>
      </c>
      <c r="R140" s="117" t="str">
        <f>IFERROR(VLOOKUP($I140,BASE_SETOR!$B$4:$C$1000,2,0),"")</f>
        <v/>
      </c>
      <c r="AM140" s="340"/>
    </row>
    <row r="141" spans="6:39" customFormat="1" ht="18.75">
      <c r="F141" s="120" t="str">
        <f t="shared" si="17"/>
        <v/>
      </c>
      <c r="G141" s="121"/>
      <c r="H141" s="120"/>
      <c r="I141" s="122"/>
      <c r="J141" s="306"/>
      <c r="K141" s="115"/>
      <c r="L141" s="115" t="str">
        <f>IFERROR(VLOOKUP(I141,COT_ACOES!$B:$C,2,),"")</f>
        <v/>
      </c>
      <c r="M141" s="115" t="str">
        <f t="shared" si="12"/>
        <v/>
      </c>
      <c r="N141" s="116" t="str">
        <f t="shared" si="13"/>
        <v/>
      </c>
      <c r="O141" s="117" t="str">
        <f t="shared" si="14"/>
        <v/>
      </c>
      <c r="P141" s="118" t="str">
        <f t="shared" si="15"/>
        <v/>
      </c>
      <c r="Q141" s="119" t="str">
        <f t="shared" si="16"/>
        <v/>
      </c>
      <c r="R141" s="117" t="str">
        <f>IFERROR(VLOOKUP($I141,BASE_SETOR!$B$4:$C$1000,2,0),"")</f>
        <v/>
      </c>
      <c r="AM141" s="340"/>
    </row>
    <row r="142" spans="6:39" customFormat="1" ht="18.75">
      <c r="F142" s="120" t="str">
        <f t="shared" si="17"/>
        <v/>
      </c>
      <c r="G142" s="121"/>
      <c r="H142" s="120"/>
      <c r="I142" s="122"/>
      <c r="J142" s="306"/>
      <c r="K142" s="115"/>
      <c r="L142" s="115" t="str">
        <f>IFERROR(VLOOKUP(I142,COT_ACOES!$B:$C,2,),"")</f>
        <v/>
      </c>
      <c r="M142" s="115" t="str">
        <f t="shared" si="12"/>
        <v/>
      </c>
      <c r="N142" s="116" t="str">
        <f t="shared" si="13"/>
        <v/>
      </c>
      <c r="O142" s="117" t="str">
        <f t="shared" si="14"/>
        <v/>
      </c>
      <c r="P142" s="118" t="str">
        <f t="shared" si="15"/>
        <v/>
      </c>
      <c r="Q142" s="119" t="str">
        <f t="shared" si="16"/>
        <v/>
      </c>
      <c r="R142" s="117" t="str">
        <f>IFERROR(VLOOKUP($I142,BASE_SETOR!$B$4:$C$1000,2,0),"")</f>
        <v/>
      </c>
      <c r="AM142" s="340"/>
    </row>
    <row r="143" spans="6:39" customFormat="1" ht="18.75">
      <c r="F143" s="120" t="str">
        <f t="shared" si="17"/>
        <v/>
      </c>
      <c r="G143" s="121"/>
      <c r="H143" s="120"/>
      <c r="I143" s="122"/>
      <c r="J143" s="306"/>
      <c r="K143" s="115"/>
      <c r="L143" s="115" t="str">
        <f>IFERROR(VLOOKUP(I143,COT_ACOES!$B:$C,2,),"")</f>
        <v/>
      </c>
      <c r="M143" s="115" t="str">
        <f t="shared" si="12"/>
        <v/>
      </c>
      <c r="N143" s="116" t="str">
        <f t="shared" si="13"/>
        <v/>
      </c>
      <c r="O143" s="117" t="str">
        <f t="shared" si="14"/>
        <v/>
      </c>
      <c r="P143" s="118" t="str">
        <f t="shared" si="15"/>
        <v/>
      </c>
      <c r="Q143" s="119" t="str">
        <f t="shared" si="16"/>
        <v/>
      </c>
      <c r="R143" s="117" t="str">
        <f>IFERROR(VLOOKUP($I143,BASE_SETOR!$B$4:$C$1000,2,0),"")</f>
        <v/>
      </c>
      <c r="AM143" s="340"/>
    </row>
    <row r="144" spans="6:39" customFormat="1" ht="18.75">
      <c r="F144" s="120" t="str">
        <f t="shared" si="17"/>
        <v/>
      </c>
      <c r="G144" s="121"/>
      <c r="H144" s="120"/>
      <c r="I144" s="122"/>
      <c r="J144" s="306"/>
      <c r="K144" s="115"/>
      <c r="L144" s="115" t="str">
        <f>IFERROR(VLOOKUP(I144,COT_ACOES!$B:$C,2,),"")</f>
        <v/>
      </c>
      <c r="M144" s="115" t="str">
        <f t="shared" si="12"/>
        <v/>
      </c>
      <c r="N144" s="116" t="str">
        <f t="shared" si="13"/>
        <v/>
      </c>
      <c r="O144" s="117" t="str">
        <f t="shared" si="14"/>
        <v/>
      </c>
      <c r="P144" s="118" t="str">
        <f t="shared" si="15"/>
        <v/>
      </c>
      <c r="Q144" s="119" t="str">
        <f t="shared" si="16"/>
        <v/>
      </c>
      <c r="R144" s="117" t="str">
        <f>IFERROR(VLOOKUP($I144,BASE_SETOR!$B$4:$C$1000,2,0),"")</f>
        <v/>
      </c>
      <c r="AM144" s="340"/>
    </row>
    <row r="145" spans="6:39" customFormat="1" ht="18.75">
      <c r="F145" s="120" t="str">
        <f t="shared" si="17"/>
        <v/>
      </c>
      <c r="G145" s="121"/>
      <c r="H145" s="120"/>
      <c r="I145" s="122"/>
      <c r="J145" s="306"/>
      <c r="K145" s="115"/>
      <c r="L145" s="115" t="str">
        <f>IFERROR(VLOOKUP(I145,COT_ACOES!$B:$C,2,),"")</f>
        <v/>
      </c>
      <c r="M145" s="115" t="str">
        <f t="shared" si="12"/>
        <v/>
      </c>
      <c r="N145" s="116" t="str">
        <f t="shared" si="13"/>
        <v/>
      </c>
      <c r="O145" s="117" t="str">
        <f t="shared" si="14"/>
        <v/>
      </c>
      <c r="P145" s="118" t="str">
        <f t="shared" si="15"/>
        <v/>
      </c>
      <c r="Q145" s="119" t="str">
        <f t="shared" si="16"/>
        <v/>
      </c>
      <c r="R145" s="117" t="str">
        <f>IFERROR(VLOOKUP($I145,BASE_SETOR!$B$4:$C$1000,2,0),"")</f>
        <v/>
      </c>
      <c r="AM145" s="340"/>
    </row>
    <row r="146" spans="6:39" customFormat="1" ht="18.75">
      <c r="F146" s="120" t="str">
        <f t="shared" si="17"/>
        <v/>
      </c>
      <c r="G146" s="121"/>
      <c r="H146" s="120"/>
      <c r="I146" s="122"/>
      <c r="J146" s="306"/>
      <c r="K146" s="115"/>
      <c r="L146" s="115" t="str">
        <f>IFERROR(VLOOKUP(I146,COT_ACOES!$B:$C,2,),"")</f>
        <v/>
      </c>
      <c r="M146" s="115" t="str">
        <f t="shared" si="12"/>
        <v/>
      </c>
      <c r="N146" s="116" t="str">
        <f t="shared" si="13"/>
        <v/>
      </c>
      <c r="O146" s="117" t="str">
        <f t="shared" si="14"/>
        <v/>
      </c>
      <c r="P146" s="118" t="str">
        <f t="shared" si="15"/>
        <v/>
      </c>
      <c r="Q146" s="119" t="str">
        <f t="shared" si="16"/>
        <v/>
      </c>
      <c r="R146" s="117" t="str">
        <f>IFERROR(VLOOKUP($I146,BASE_SETOR!$B$4:$C$1000,2,0),"")</f>
        <v/>
      </c>
      <c r="AM146" s="340"/>
    </row>
    <row r="147" spans="6:39" customFormat="1" ht="18.75">
      <c r="F147" s="120" t="str">
        <f t="shared" si="17"/>
        <v/>
      </c>
      <c r="G147" s="121"/>
      <c r="H147" s="120"/>
      <c r="I147" s="122"/>
      <c r="J147" s="306"/>
      <c r="K147" s="115"/>
      <c r="L147" s="115" t="str">
        <f>IFERROR(VLOOKUP(I147,COT_ACOES!$B:$C,2,),"")</f>
        <v/>
      </c>
      <c r="M147" s="115" t="str">
        <f t="shared" si="12"/>
        <v/>
      </c>
      <c r="N147" s="116" t="str">
        <f t="shared" si="13"/>
        <v/>
      </c>
      <c r="O147" s="117" t="str">
        <f t="shared" si="14"/>
        <v/>
      </c>
      <c r="P147" s="118" t="str">
        <f t="shared" si="15"/>
        <v/>
      </c>
      <c r="Q147" s="119" t="str">
        <f t="shared" si="16"/>
        <v/>
      </c>
      <c r="R147" s="117" t="str">
        <f>IFERROR(VLOOKUP($I147,BASE_SETOR!$B$4:$C$1000,2,0),"")</f>
        <v/>
      </c>
      <c r="AM147" s="340"/>
    </row>
    <row r="148" spans="6:39" customFormat="1" ht="18.75">
      <c r="F148" s="120" t="str">
        <f t="shared" si="17"/>
        <v/>
      </c>
      <c r="G148" s="121"/>
      <c r="H148" s="120"/>
      <c r="I148" s="122"/>
      <c r="J148" s="306"/>
      <c r="K148" s="115"/>
      <c r="L148" s="115" t="str">
        <f>IFERROR(VLOOKUP(I148,COT_ACOES!$B:$C,2,),"")</f>
        <v/>
      </c>
      <c r="M148" s="115" t="str">
        <f t="shared" si="12"/>
        <v/>
      </c>
      <c r="N148" s="116" t="str">
        <f t="shared" si="13"/>
        <v/>
      </c>
      <c r="O148" s="117" t="str">
        <f t="shared" si="14"/>
        <v/>
      </c>
      <c r="P148" s="118" t="str">
        <f t="shared" si="15"/>
        <v/>
      </c>
      <c r="Q148" s="119" t="str">
        <f t="shared" si="16"/>
        <v/>
      </c>
      <c r="R148" s="117" t="str">
        <f>IFERROR(VLOOKUP($I148,BASE_SETOR!$B$4:$C$1000,2,0),"")</f>
        <v/>
      </c>
      <c r="AM148" s="340"/>
    </row>
    <row r="149" spans="6:39" customFormat="1" ht="18.75">
      <c r="F149" s="120" t="str">
        <f t="shared" si="17"/>
        <v/>
      </c>
      <c r="G149" s="121"/>
      <c r="H149" s="120"/>
      <c r="I149" s="122"/>
      <c r="J149" s="306"/>
      <c r="K149" s="115"/>
      <c r="L149" s="115" t="str">
        <f>IFERROR(VLOOKUP(I149,COT_ACOES!$B:$C,2,),"")</f>
        <v/>
      </c>
      <c r="M149" s="115" t="str">
        <f t="shared" si="12"/>
        <v/>
      </c>
      <c r="N149" s="116" t="str">
        <f t="shared" si="13"/>
        <v/>
      </c>
      <c r="O149" s="117" t="str">
        <f t="shared" si="14"/>
        <v/>
      </c>
      <c r="P149" s="118" t="str">
        <f t="shared" si="15"/>
        <v/>
      </c>
      <c r="Q149" s="119" t="str">
        <f t="shared" si="16"/>
        <v/>
      </c>
      <c r="R149" s="117" t="str">
        <f>IFERROR(VLOOKUP($I149,BASE_SETOR!$B$4:$C$1000,2,0),"")</f>
        <v/>
      </c>
      <c r="AM149" s="340"/>
    </row>
    <row r="150" spans="6:39" customFormat="1" ht="18.75">
      <c r="F150" s="120" t="str">
        <f t="shared" si="17"/>
        <v/>
      </c>
      <c r="G150" s="121"/>
      <c r="H150" s="120"/>
      <c r="I150" s="122"/>
      <c r="J150" s="306"/>
      <c r="K150" s="115"/>
      <c r="L150" s="115" t="str">
        <f>IFERROR(VLOOKUP(I150,COT_ACOES!$B:$C,2,),"")</f>
        <v/>
      </c>
      <c r="M150" s="115" t="str">
        <f t="shared" si="12"/>
        <v/>
      </c>
      <c r="N150" s="116" t="str">
        <f t="shared" si="13"/>
        <v/>
      </c>
      <c r="O150" s="117" t="str">
        <f t="shared" si="14"/>
        <v/>
      </c>
      <c r="P150" s="118" t="str">
        <f t="shared" si="15"/>
        <v/>
      </c>
      <c r="Q150" s="119" t="str">
        <f t="shared" si="16"/>
        <v/>
      </c>
      <c r="R150" s="117" t="str">
        <f>IFERROR(VLOOKUP($I150,BASE_SETOR!$B$4:$C$1000,2,0),"")</f>
        <v/>
      </c>
      <c r="AM150" s="340"/>
    </row>
    <row r="151" spans="6:39" customFormat="1" ht="18.75">
      <c r="F151" s="120" t="str">
        <f t="shared" si="17"/>
        <v/>
      </c>
      <c r="G151" s="121"/>
      <c r="H151" s="120"/>
      <c r="I151" s="122"/>
      <c r="J151" s="306"/>
      <c r="K151" s="115"/>
      <c r="L151" s="115" t="str">
        <f>IFERROR(VLOOKUP(I151,COT_ACOES!$B:$C,2,),"")</f>
        <v/>
      </c>
      <c r="M151" s="115" t="str">
        <f t="shared" si="12"/>
        <v/>
      </c>
      <c r="N151" s="116" t="str">
        <f t="shared" si="13"/>
        <v/>
      </c>
      <c r="O151" s="117" t="str">
        <f t="shared" si="14"/>
        <v/>
      </c>
      <c r="P151" s="118" t="str">
        <f t="shared" si="15"/>
        <v/>
      </c>
      <c r="Q151" s="119" t="str">
        <f t="shared" si="16"/>
        <v/>
      </c>
      <c r="R151" s="117" t="str">
        <f>IFERROR(VLOOKUP($I151,BASE_SETOR!$B$4:$C$1000,2,0),"")</f>
        <v/>
      </c>
      <c r="AM151" s="340"/>
    </row>
    <row r="152" spans="6:39" customFormat="1" ht="18.75">
      <c r="F152" s="120" t="str">
        <f t="shared" si="17"/>
        <v/>
      </c>
      <c r="G152" s="121"/>
      <c r="H152" s="120"/>
      <c r="I152" s="122"/>
      <c r="J152" s="306"/>
      <c r="K152" s="115"/>
      <c r="L152" s="115" t="str">
        <f>IFERROR(VLOOKUP(I152,COT_ACOES!$B:$C,2,),"")</f>
        <v/>
      </c>
      <c r="M152" s="115" t="str">
        <f t="shared" si="12"/>
        <v/>
      </c>
      <c r="N152" s="116" t="str">
        <f t="shared" si="13"/>
        <v/>
      </c>
      <c r="O152" s="117" t="str">
        <f t="shared" si="14"/>
        <v/>
      </c>
      <c r="P152" s="118" t="str">
        <f t="shared" si="15"/>
        <v/>
      </c>
      <c r="Q152" s="119" t="str">
        <f t="shared" si="16"/>
        <v/>
      </c>
      <c r="R152" s="117" t="str">
        <f>IFERROR(VLOOKUP($I152,BASE_SETOR!$B$4:$C$1000,2,0),"")</f>
        <v/>
      </c>
      <c r="AM152" s="340"/>
    </row>
    <row r="153" spans="6:39" customFormat="1" ht="18.75">
      <c r="F153" s="120" t="str">
        <f t="shared" si="17"/>
        <v/>
      </c>
      <c r="G153" s="121"/>
      <c r="H153" s="120"/>
      <c r="I153" s="122"/>
      <c r="J153" s="306"/>
      <c r="K153" s="115"/>
      <c r="L153" s="115" t="str">
        <f>IFERROR(VLOOKUP(I153,COT_ACOES!$B:$C,2,),"")</f>
        <v/>
      </c>
      <c r="M153" s="115" t="str">
        <f t="shared" ref="M153:M216" si="18">IF(J153="","",J153*K153)</f>
        <v/>
      </c>
      <c r="N153" s="116" t="str">
        <f t="shared" ref="N153:N216" si="19">IF(J153="","",J153*L153)</f>
        <v/>
      </c>
      <c r="O153" s="117" t="str">
        <f t="shared" ref="O153:O216" si="20">IFERROR(N153/$C$4,"")</f>
        <v/>
      </c>
      <c r="P153" s="118" t="str">
        <f t="shared" ref="P153:P216" si="21">IFERROR((N153-M153)/M153,"")</f>
        <v/>
      </c>
      <c r="Q153" s="119" t="str">
        <f t="shared" ref="Q153:Q216" si="22">IFERROR(M153*P153,"")</f>
        <v/>
      </c>
      <c r="R153" s="117" t="str">
        <f>IFERROR(VLOOKUP($I153,BASE_SETOR!$B$4:$C$1000,2,0),"")</f>
        <v/>
      </c>
      <c r="AM153" s="340"/>
    </row>
    <row r="154" spans="6:39" customFormat="1" ht="18.75">
      <c r="F154" s="120" t="str">
        <f t="shared" ref="F154:F217" si="23">IF(G154="","",1+F153)</f>
        <v/>
      </c>
      <c r="G154" s="121"/>
      <c r="H154" s="120"/>
      <c r="I154" s="122"/>
      <c r="J154" s="306"/>
      <c r="K154" s="115"/>
      <c r="L154" s="115" t="str">
        <f>IFERROR(VLOOKUP(I154,COT_ACOES!$B:$C,2,),"")</f>
        <v/>
      </c>
      <c r="M154" s="115" t="str">
        <f t="shared" si="18"/>
        <v/>
      </c>
      <c r="N154" s="116" t="str">
        <f t="shared" si="19"/>
        <v/>
      </c>
      <c r="O154" s="117" t="str">
        <f t="shared" si="20"/>
        <v/>
      </c>
      <c r="P154" s="118" t="str">
        <f t="shared" si="21"/>
        <v/>
      </c>
      <c r="Q154" s="119" t="str">
        <f t="shared" si="22"/>
        <v/>
      </c>
      <c r="R154" s="117" t="str">
        <f>IFERROR(VLOOKUP($I154,BASE_SETOR!$B$4:$C$1000,2,0),"")</f>
        <v/>
      </c>
      <c r="AM154" s="340"/>
    </row>
    <row r="155" spans="6:39" customFormat="1" ht="18.75">
      <c r="F155" s="120" t="str">
        <f t="shared" si="23"/>
        <v/>
      </c>
      <c r="G155" s="121"/>
      <c r="H155" s="120"/>
      <c r="I155" s="122"/>
      <c r="J155" s="306"/>
      <c r="K155" s="115"/>
      <c r="L155" s="115" t="str">
        <f>IFERROR(VLOOKUP(I155,COT_ACOES!$B:$C,2,),"")</f>
        <v/>
      </c>
      <c r="M155" s="115" t="str">
        <f t="shared" si="18"/>
        <v/>
      </c>
      <c r="N155" s="116" t="str">
        <f t="shared" si="19"/>
        <v/>
      </c>
      <c r="O155" s="117" t="str">
        <f t="shared" si="20"/>
        <v/>
      </c>
      <c r="P155" s="118" t="str">
        <f t="shared" si="21"/>
        <v/>
      </c>
      <c r="Q155" s="119" t="str">
        <f t="shared" si="22"/>
        <v/>
      </c>
      <c r="R155" s="117" t="str">
        <f>IFERROR(VLOOKUP($I155,BASE_SETOR!$B$4:$C$1000,2,0),"")</f>
        <v/>
      </c>
      <c r="AM155" s="340"/>
    </row>
    <row r="156" spans="6:39" customFormat="1" ht="18.75">
      <c r="F156" s="120" t="str">
        <f t="shared" si="23"/>
        <v/>
      </c>
      <c r="G156" s="121"/>
      <c r="H156" s="120"/>
      <c r="I156" s="122"/>
      <c r="J156" s="306"/>
      <c r="K156" s="115"/>
      <c r="L156" s="115" t="str">
        <f>IFERROR(VLOOKUP(I156,COT_ACOES!$B:$C,2,),"")</f>
        <v/>
      </c>
      <c r="M156" s="115" t="str">
        <f t="shared" si="18"/>
        <v/>
      </c>
      <c r="N156" s="116" t="str">
        <f t="shared" si="19"/>
        <v/>
      </c>
      <c r="O156" s="117" t="str">
        <f t="shared" si="20"/>
        <v/>
      </c>
      <c r="P156" s="118" t="str">
        <f t="shared" si="21"/>
        <v/>
      </c>
      <c r="Q156" s="119" t="str">
        <f t="shared" si="22"/>
        <v/>
      </c>
      <c r="R156" s="117" t="str">
        <f>IFERROR(VLOOKUP($I156,BASE_SETOR!$B$4:$C$1000,2,0),"")</f>
        <v/>
      </c>
      <c r="AM156" s="340"/>
    </row>
    <row r="157" spans="6:39" customFormat="1" ht="18.75">
      <c r="F157" s="120" t="str">
        <f t="shared" si="23"/>
        <v/>
      </c>
      <c r="G157" s="121"/>
      <c r="H157" s="120"/>
      <c r="I157" s="122"/>
      <c r="J157" s="306"/>
      <c r="K157" s="115"/>
      <c r="L157" s="115" t="str">
        <f>IFERROR(VLOOKUP(I157,COT_ACOES!$B:$C,2,),"")</f>
        <v/>
      </c>
      <c r="M157" s="115" t="str">
        <f t="shared" si="18"/>
        <v/>
      </c>
      <c r="N157" s="116" t="str">
        <f t="shared" si="19"/>
        <v/>
      </c>
      <c r="O157" s="117" t="str">
        <f t="shared" si="20"/>
        <v/>
      </c>
      <c r="P157" s="118" t="str">
        <f t="shared" si="21"/>
        <v/>
      </c>
      <c r="Q157" s="119" t="str">
        <f t="shared" si="22"/>
        <v/>
      </c>
      <c r="R157" s="117" t="str">
        <f>IFERROR(VLOOKUP($I157,BASE_SETOR!$B$4:$C$1000,2,0),"")</f>
        <v/>
      </c>
      <c r="AM157" s="340"/>
    </row>
    <row r="158" spans="6:39" customFormat="1" ht="18.75">
      <c r="F158" s="120" t="str">
        <f t="shared" si="23"/>
        <v/>
      </c>
      <c r="G158" s="121"/>
      <c r="H158" s="120"/>
      <c r="I158" s="122"/>
      <c r="J158" s="306"/>
      <c r="K158" s="115"/>
      <c r="L158" s="115" t="str">
        <f>IFERROR(VLOOKUP(I158,COT_ACOES!$B:$C,2,),"")</f>
        <v/>
      </c>
      <c r="M158" s="115" t="str">
        <f t="shared" si="18"/>
        <v/>
      </c>
      <c r="N158" s="116" t="str">
        <f t="shared" si="19"/>
        <v/>
      </c>
      <c r="O158" s="117" t="str">
        <f t="shared" si="20"/>
        <v/>
      </c>
      <c r="P158" s="118" t="str">
        <f t="shared" si="21"/>
        <v/>
      </c>
      <c r="Q158" s="119" t="str">
        <f t="shared" si="22"/>
        <v/>
      </c>
      <c r="R158" s="117" t="str">
        <f>IFERROR(VLOOKUP($I158,BASE_SETOR!$B$4:$C$1000,2,0),"")</f>
        <v/>
      </c>
      <c r="AM158" s="340"/>
    </row>
    <row r="159" spans="6:39" customFormat="1" ht="18.75">
      <c r="F159" s="120" t="str">
        <f t="shared" si="23"/>
        <v/>
      </c>
      <c r="G159" s="121"/>
      <c r="H159" s="120"/>
      <c r="I159" s="122"/>
      <c r="J159" s="306"/>
      <c r="K159" s="115"/>
      <c r="L159" s="115" t="str">
        <f>IFERROR(VLOOKUP(I159,COT_ACOES!$B:$C,2,),"")</f>
        <v/>
      </c>
      <c r="M159" s="115" t="str">
        <f t="shared" si="18"/>
        <v/>
      </c>
      <c r="N159" s="116" t="str">
        <f t="shared" si="19"/>
        <v/>
      </c>
      <c r="O159" s="117" t="str">
        <f t="shared" si="20"/>
        <v/>
      </c>
      <c r="P159" s="118" t="str">
        <f t="shared" si="21"/>
        <v/>
      </c>
      <c r="Q159" s="119" t="str">
        <f t="shared" si="22"/>
        <v/>
      </c>
      <c r="R159" s="117" t="str">
        <f>IFERROR(VLOOKUP($I159,BASE_SETOR!$B$4:$C$1000,2,0),"")</f>
        <v/>
      </c>
      <c r="AM159" s="340"/>
    </row>
    <row r="160" spans="6:39" customFormat="1" ht="18.75">
      <c r="F160" s="120" t="str">
        <f t="shared" si="23"/>
        <v/>
      </c>
      <c r="G160" s="121"/>
      <c r="H160" s="120"/>
      <c r="I160" s="122"/>
      <c r="J160" s="306"/>
      <c r="K160" s="115"/>
      <c r="L160" s="115" t="str">
        <f>IFERROR(VLOOKUP(I160,COT_ACOES!$B:$C,2,),"")</f>
        <v/>
      </c>
      <c r="M160" s="115" t="str">
        <f t="shared" si="18"/>
        <v/>
      </c>
      <c r="N160" s="116" t="str">
        <f t="shared" si="19"/>
        <v/>
      </c>
      <c r="O160" s="117" t="str">
        <f t="shared" si="20"/>
        <v/>
      </c>
      <c r="P160" s="118" t="str">
        <f t="shared" si="21"/>
        <v/>
      </c>
      <c r="Q160" s="119" t="str">
        <f t="shared" si="22"/>
        <v/>
      </c>
      <c r="R160" s="117" t="str">
        <f>IFERROR(VLOOKUP($I160,BASE_SETOR!$B$4:$C$1000,2,0),"")</f>
        <v/>
      </c>
      <c r="AM160" s="340"/>
    </row>
    <row r="161" spans="6:39" customFormat="1" ht="18.75">
      <c r="F161" s="120" t="str">
        <f t="shared" si="23"/>
        <v/>
      </c>
      <c r="G161" s="121"/>
      <c r="H161" s="120"/>
      <c r="I161" s="122"/>
      <c r="J161" s="306"/>
      <c r="K161" s="115"/>
      <c r="L161" s="115" t="str">
        <f>IFERROR(VLOOKUP(I161,COT_ACOES!$B:$C,2,),"")</f>
        <v/>
      </c>
      <c r="M161" s="115" t="str">
        <f t="shared" si="18"/>
        <v/>
      </c>
      <c r="N161" s="116" t="str">
        <f t="shared" si="19"/>
        <v/>
      </c>
      <c r="O161" s="117" t="str">
        <f t="shared" si="20"/>
        <v/>
      </c>
      <c r="P161" s="118" t="str">
        <f t="shared" si="21"/>
        <v/>
      </c>
      <c r="Q161" s="119" t="str">
        <f t="shared" si="22"/>
        <v/>
      </c>
      <c r="R161" s="117" t="str">
        <f>IFERROR(VLOOKUP($I161,BASE_SETOR!$B$4:$C$1000,2,0),"")</f>
        <v/>
      </c>
      <c r="AM161" s="340"/>
    </row>
    <row r="162" spans="6:39" customFormat="1" ht="18.75">
      <c r="F162" s="120" t="str">
        <f t="shared" si="23"/>
        <v/>
      </c>
      <c r="G162" s="121"/>
      <c r="H162" s="120"/>
      <c r="I162" s="122"/>
      <c r="J162" s="306"/>
      <c r="K162" s="115"/>
      <c r="L162" s="115" t="str">
        <f>IFERROR(VLOOKUP(I162,COT_ACOES!$B:$C,2,),"")</f>
        <v/>
      </c>
      <c r="M162" s="115" t="str">
        <f t="shared" si="18"/>
        <v/>
      </c>
      <c r="N162" s="116" t="str">
        <f t="shared" si="19"/>
        <v/>
      </c>
      <c r="O162" s="117" t="str">
        <f t="shared" si="20"/>
        <v/>
      </c>
      <c r="P162" s="118" t="str">
        <f t="shared" si="21"/>
        <v/>
      </c>
      <c r="Q162" s="119" t="str">
        <f t="shared" si="22"/>
        <v/>
      </c>
      <c r="R162" s="117" t="str">
        <f>IFERROR(VLOOKUP($I162,BASE_SETOR!$B$4:$C$1000,2,0),"")</f>
        <v/>
      </c>
      <c r="AM162" s="340"/>
    </row>
    <row r="163" spans="6:39" customFormat="1" ht="18.75">
      <c r="F163" s="120" t="str">
        <f t="shared" si="23"/>
        <v/>
      </c>
      <c r="G163" s="121"/>
      <c r="H163" s="120"/>
      <c r="I163" s="122"/>
      <c r="J163" s="306"/>
      <c r="K163" s="115"/>
      <c r="L163" s="115" t="str">
        <f>IFERROR(VLOOKUP(I163,COT_ACOES!$B:$C,2,),"")</f>
        <v/>
      </c>
      <c r="M163" s="115" t="str">
        <f t="shared" si="18"/>
        <v/>
      </c>
      <c r="N163" s="116" t="str">
        <f t="shared" si="19"/>
        <v/>
      </c>
      <c r="O163" s="117" t="str">
        <f t="shared" si="20"/>
        <v/>
      </c>
      <c r="P163" s="118" t="str">
        <f t="shared" si="21"/>
        <v/>
      </c>
      <c r="Q163" s="119" t="str">
        <f t="shared" si="22"/>
        <v/>
      </c>
      <c r="R163" s="117" t="str">
        <f>IFERROR(VLOOKUP($I163,BASE_SETOR!$B$4:$C$1000,2,0),"")</f>
        <v/>
      </c>
      <c r="AM163" s="340"/>
    </row>
    <row r="164" spans="6:39" customFormat="1" ht="18.75">
      <c r="F164" s="120" t="str">
        <f t="shared" si="23"/>
        <v/>
      </c>
      <c r="G164" s="121"/>
      <c r="H164" s="120"/>
      <c r="I164" s="122"/>
      <c r="J164" s="306"/>
      <c r="K164" s="115"/>
      <c r="L164" s="115" t="str">
        <f>IFERROR(VLOOKUP(I164,COT_ACOES!$B:$C,2,),"")</f>
        <v/>
      </c>
      <c r="M164" s="115" t="str">
        <f t="shared" si="18"/>
        <v/>
      </c>
      <c r="N164" s="116" t="str">
        <f t="shared" si="19"/>
        <v/>
      </c>
      <c r="O164" s="117" t="str">
        <f t="shared" si="20"/>
        <v/>
      </c>
      <c r="P164" s="118" t="str">
        <f t="shared" si="21"/>
        <v/>
      </c>
      <c r="Q164" s="119" t="str">
        <f t="shared" si="22"/>
        <v/>
      </c>
      <c r="R164" s="117" t="str">
        <f>IFERROR(VLOOKUP($I164,BASE_SETOR!$B$4:$C$1000,2,0),"")</f>
        <v/>
      </c>
      <c r="AM164" s="340"/>
    </row>
    <row r="165" spans="6:39" customFormat="1" ht="18.75">
      <c r="F165" s="120" t="str">
        <f t="shared" si="23"/>
        <v/>
      </c>
      <c r="G165" s="121"/>
      <c r="H165" s="120"/>
      <c r="I165" s="122"/>
      <c r="J165" s="306"/>
      <c r="K165" s="115"/>
      <c r="L165" s="115" t="str">
        <f>IFERROR(VLOOKUP(I165,COT_ACOES!$B:$C,2,),"")</f>
        <v/>
      </c>
      <c r="M165" s="115" t="str">
        <f t="shared" si="18"/>
        <v/>
      </c>
      <c r="N165" s="116" t="str">
        <f t="shared" si="19"/>
        <v/>
      </c>
      <c r="O165" s="117" t="str">
        <f t="shared" si="20"/>
        <v/>
      </c>
      <c r="P165" s="118" t="str">
        <f t="shared" si="21"/>
        <v/>
      </c>
      <c r="Q165" s="119" t="str">
        <f t="shared" si="22"/>
        <v/>
      </c>
      <c r="R165" s="117" t="str">
        <f>IFERROR(VLOOKUP($I165,BASE_SETOR!$B$4:$C$1000,2,0),"")</f>
        <v/>
      </c>
      <c r="AM165" s="340"/>
    </row>
    <row r="166" spans="6:39" customFormat="1" ht="18.75">
      <c r="F166" s="120" t="str">
        <f t="shared" si="23"/>
        <v/>
      </c>
      <c r="G166" s="121"/>
      <c r="H166" s="120"/>
      <c r="I166" s="122"/>
      <c r="J166" s="306"/>
      <c r="K166" s="115"/>
      <c r="L166" s="115" t="str">
        <f>IFERROR(VLOOKUP(I166,COT_ACOES!$B:$C,2,),"")</f>
        <v/>
      </c>
      <c r="M166" s="115" t="str">
        <f t="shared" si="18"/>
        <v/>
      </c>
      <c r="N166" s="116" t="str">
        <f t="shared" si="19"/>
        <v/>
      </c>
      <c r="O166" s="117" t="str">
        <f t="shared" si="20"/>
        <v/>
      </c>
      <c r="P166" s="118" t="str">
        <f t="shared" si="21"/>
        <v/>
      </c>
      <c r="Q166" s="119" t="str">
        <f t="shared" si="22"/>
        <v/>
      </c>
      <c r="R166" s="117" t="str">
        <f>IFERROR(VLOOKUP($I166,BASE_SETOR!$B$4:$C$1000,2,0),"")</f>
        <v/>
      </c>
      <c r="AM166" s="340"/>
    </row>
    <row r="167" spans="6:39" customFormat="1" ht="18.75">
      <c r="F167" s="120" t="str">
        <f t="shared" si="23"/>
        <v/>
      </c>
      <c r="G167" s="121"/>
      <c r="H167" s="120"/>
      <c r="I167" s="122"/>
      <c r="J167" s="306"/>
      <c r="K167" s="115"/>
      <c r="L167" s="115" t="str">
        <f>IFERROR(VLOOKUP(I167,COT_ACOES!$B:$C,2,),"")</f>
        <v/>
      </c>
      <c r="M167" s="115" t="str">
        <f t="shared" si="18"/>
        <v/>
      </c>
      <c r="N167" s="116" t="str">
        <f t="shared" si="19"/>
        <v/>
      </c>
      <c r="O167" s="117" t="str">
        <f t="shared" si="20"/>
        <v/>
      </c>
      <c r="P167" s="118" t="str">
        <f t="shared" si="21"/>
        <v/>
      </c>
      <c r="Q167" s="119" t="str">
        <f t="shared" si="22"/>
        <v/>
      </c>
      <c r="R167" s="117" t="str">
        <f>IFERROR(VLOOKUP($I167,BASE_SETOR!$B$4:$C$1000,2,0),"")</f>
        <v/>
      </c>
      <c r="AM167" s="340"/>
    </row>
    <row r="168" spans="6:39" customFormat="1" ht="18.75">
      <c r="F168" s="120" t="str">
        <f t="shared" si="23"/>
        <v/>
      </c>
      <c r="G168" s="121"/>
      <c r="H168" s="120"/>
      <c r="I168" s="122"/>
      <c r="J168" s="306"/>
      <c r="K168" s="115"/>
      <c r="L168" s="115" t="str">
        <f>IFERROR(VLOOKUP(I168,COT_ACOES!$B:$C,2,),"")</f>
        <v/>
      </c>
      <c r="M168" s="115" t="str">
        <f t="shared" si="18"/>
        <v/>
      </c>
      <c r="N168" s="116" t="str">
        <f t="shared" si="19"/>
        <v/>
      </c>
      <c r="O168" s="117" t="str">
        <f t="shared" si="20"/>
        <v/>
      </c>
      <c r="P168" s="118" t="str">
        <f t="shared" si="21"/>
        <v/>
      </c>
      <c r="Q168" s="119" t="str">
        <f t="shared" si="22"/>
        <v/>
      </c>
      <c r="R168" s="117" t="str">
        <f>IFERROR(VLOOKUP($I168,BASE_SETOR!$B$4:$C$1000,2,0),"")</f>
        <v/>
      </c>
      <c r="AM168" s="340"/>
    </row>
    <row r="169" spans="6:39" customFormat="1" ht="18.75">
      <c r="F169" s="120" t="str">
        <f t="shared" si="23"/>
        <v/>
      </c>
      <c r="G169" s="121"/>
      <c r="H169" s="120"/>
      <c r="I169" s="122"/>
      <c r="J169" s="306"/>
      <c r="K169" s="115"/>
      <c r="L169" s="115" t="str">
        <f>IFERROR(VLOOKUP(I169,COT_ACOES!$B:$C,2,),"")</f>
        <v/>
      </c>
      <c r="M169" s="115" t="str">
        <f t="shared" si="18"/>
        <v/>
      </c>
      <c r="N169" s="116" t="str">
        <f t="shared" si="19"/>
        <v/>
      </c>
      <c r="O169" s="117" t="str">
        <f t="shared" si="20"/>
        <v/>
      </c>
      <c r="P169" s="118" t="str">
        <f t="shared" si="21"/>
        <v/>
      </c>
      <c r="Q169" s="119" t="str">
        <f t="shared" si="22"/>
        <v/>
      </c>
      <c r="R169" s="117" t="str">
        <f>IFERROR(VLOOKUP($I169,BASE_SETOR!$B$4:$C$1000,2,0),"")</f>
        <v/>
      </c>
      <c r="AM169" s="340"/>
    </row>
    <row r="170" spans="6:39" customFormat="1" ht="18.75">
      <c r="F170" s="120" t="str">
        <f t="shared" si="23"/>
        <v/>
      </c>
      <c r="G170" s="121"/>
      <c r="H170" s="120"/>
      <c r="I170" s="122"/>
      <c r="J170" s="306"/>
      <c r="K170" s="115"/>
      <c r="L170" s="115" t="str">
        <f>IFERROR(VLOOKUP(I170,COT_ACOES!$B:$C,2,),"")</f>
        <v/>
      </c>
      <c r="M170" s="115" t="str">
        <f t="shared" si="18"/>
        <v/>
      </c>
      <c r="N170" s="116" t="str">
        <f t="shared" si="19"/>
        <v/>
      </c>
      <c r="O170" s="117" t="str">
        <f t="shared" si="20"/>
        <v/>
      </c>
      <c r="P170" s="118" t="str">
        <f t="shared" si="21"/>
        <v/>
      </c>
      <c r="Q170" s="119" t="str">
        <f t="shared" si="22"/>
        <v/>
      </c>
      <c r="R170" s="117" t="str">
        <f>IFERROR(VLOOKUP($I170,BASE_SETOR!$B$4:$C$1000,2,0),"")</f>
        <v/>
      </c>
      <c r="AM170" s="340"/>
    </row>
    <row r="171" spans="6:39" customFormat="1" ht="18.75">
      <c r="F171" s="120" t="str">
        <f t="shared" si="23"/>
        <v/>
      </c>
      <c r="G171" s="121"/>
      <c r="H171" s="120"/>
      <c r="I171" s="122"/>
      <c r="J171" s="306"/>
      <c r="K171" s="115"/>
      <c r="L171" s="115" t="str">
        <f>IFERROR(VLOOKUP(I171,COT_ACOES!$B:$C,2,),"")</f>
        <v/>
      </c>
      <c r="M171" s="115" t="str">
        <f t="shared" si="18"/>
        <v/>
      </c>
      <c r="N171" s="116" t="str">
        <f t="shared" si="19"/>
        <v/>
      </c>
      <c r="O171" s="117" t="str">
        <f t="shared" si="20"/>
        <v/>
      </c>
      <c r="P171" s="118" t="str">
        <f t="shared" si="21"/>
        <v/>
      </c>
      <c r="Q171" s="119" t="str">
        <f t="shared" si="22"/>
        <v/>
      </c>
      <c r="R171" s="117" t="str">
        <f>IFERROR(VLOOKUP($I171,BASE_SETOR!$B$4:$C$1000,2,0),"")</f>
        <v/>
      </c>
      <c r="AM171" s="340"/>
    </row>
    <row r="172" spans="6:39" customFormat="1" ht="18.75">
      <c r="F172" s="120" t="str">
        <f t="shared" si="23"/>
        <v/>
      </c>
      <c r="G172" s="121"/>
      <c r="H172" s="120"/>
      <c r="I172" s="122"/>
      <c r="J172" s="306"/>
      <c r="K172" s="115"/>
      <c r="L172" s="115" t="str">
        <f>IFERROR(VLOOKUP(I172,COT_ACOES!$B:$C,2,),"")</f>
        <v/>
      </c>
      <c r="M172" s="115" t="str">
        <f t="shared" si="18"/>
        <v/>
      </c>
      <c r="N172" s="116" t="str">
        <f t="shared" si="19"/>
        <v/>
      </c>
      <c r="O172" s="117" t="str">
        <f t="shared" si="20"/>
        <v/>
      </c>
      <c r="P172" s="118" t="str">
        <f t="shared" si="21"/>
        <v/>
      </c>
      <c r="Q172" s="119" t="str">
        <f t="shared" si="22"/>
        <v/>
      </c>
      <c r="R172" s="117" t="str">
        <f>IFERROR(VLOOKUP($I172,BASE_SETOR!$B$4:$C$1000,2,0),"")</f>
        <v/>
      </c>
      <c r="AM172" s="340"/>
    </row>
    <row r="173" spans="6:39" customFormat="1" ht="18.75">
      <c r="F173" s="120" t="str">
        <f t="shared" si="23"/>
        <v/>
      </c>
      <c r="G173" s="121"/>
      <c r="H173" s="120"/>
      <c r="I173" s="122"/>
      <c r="J173" s="306"/>
      <c r="K173" s="115"/>
      <c r="L173" s="115" t="str">
        <f>IFERROR(VLOOKUP(I173,COT_ACOES!$B:$C,2,),"")</f>
        <v/>
      </c>
      <c r="M173" s="115" t="str">
        <f t="shared" si="18"/>
        <v/>
      </c>
      <c r="N173" s="116" t="str">
        <f t="shared" si="19"/>
        <v/>
      </c>
      <c r="O173" s="117" t="str">
        <f t="shared" si="20"/>
        <v/>
      </c>
      <c r="P173" s="118" t="str">
        <f t="shared" si="21"/>
        <v/>
      </c>
      <c r="Q173" s="119" t="str">
        <f t="shared" si="22"/>
        <v/>
      </c>
      <c r="R173" s="117" t="str">
        <f>IFERROR(VLOOKUP($I173,BASE_SETOR!$B$4:$C$1000,2,0),"")</f>
        <v/>
      </c>
      <c r="AM173" s="340"/>
    </row>
    <row r="174" spans="6:39" customFormat="1" ht="18.75">
      <c r="F174" s="120" t="str">
        <f t="shared" si="23"/>
        <v/>
      </c>
      <c r="G174" s="121"/>
      <c r="H174" s="120"/>
      <c r="I174" s="122"/>
      <c r="J174" s="306"/>
      <c r="K174" s="115"/>
      <c r="L174" s="115" t="str">
        <f>IFERROR(VLOOKUP(I174,COT_ACOES!$B:$C,2,),"")</f>
        <v/>
      </c>
      <c r="M174" s="115" t="str">
        <f t="shared" si="18"/>
        <v/>
      </c>
      <c r="N174" s="116" t="str">
        <f t="shared" si="19"/>
        <v/>
      </c>
      <c r="O174" s="117" t="str">
        <f t="shared" si="20"/>
        <v/>
      </c>
      <c r="P174" s="118" t="str">
        <f t="shared" si="21"/>
        <v/>
      </c>
      <c r="Q174" s="119" t="str">
        <f t="shared" si="22"/>
        <v/>
      </c>
      <c r="R174" s="117" t="str">
        <f>IFERROR(VLOOKUP($I174,BASE_SETOR!$B$4:$C$1000,2,0),"")</f>
        <v/>
      </c>
      <c r="AM174" s="340"/>
    </row>
    <row r="175" spans="6:39" customFormat="1" ht="18.75">
      <c r="F175" s="120" t="str">
        <f t="shared" si="23"/>
        <v/>
      </c>
      <c r="G175" s="121"/>
      <c r="H175" s="120"/>
      <c r="I175" s="122"/>
      <c r="J175" s="306"/>
      <c r="K175" s="115"/>
      <c r="L175" s="115" t="str">
        <f>IFERROR(VLOOKUP(I175,COT_ACOES!$B:$C,2,),"")</f>
        <v/>
      </c>
      <c r="M175" s="115" t="str">
        <f t="shared" si="18"/>
        <v/>
      </c>
      <c r="N175" s="116" t="str">
        <f t="shared" si="19"/>
        <v/>
      </c>
      <c r="O175" s="117" t="str">
        <f t="shared" si="20"/>
        <v/>
      </c>
      <c r="P175" s="118" t="str">
        <f t="shared" si="21"/>
        <v/>
      </c>
      <c r="Q175" s="119" t="str">
        <f t="shared" si="22"/>
        <v/>
      </c>
      <c r="R175" s="117" t="str">
        <f>IFERROR(VLOOKUP($I175,BASE_SETOR!$B$4:$C$1000,2,0),"")</f>
        <v/>
      </c>
      <c r="AM175" s="340"/>
    </row>
    <row r="176" spans="6:39" customFormat="1" ht="18.75">
      <c r="F176" s="120" t="str">
        <f t="shared" si="23"/>
        <v/>
      </c>
      <c r="G176" s="121"/>
      <c r="H176" s="120"/>
      <c r="I176" s="122"/>
      <c r="J176" s="306"/>
      <c r="K176" s="115"/>
      <c r="L176" s="115" t="str">
        <f>IFERROR(VLOOKUP(I176,COT_ACOES!$B:$C,2,),"")</f>
        <v/>
      </c>
      <c r="M176" s="115" t="str">
        <f t="shared" si="18"/>
        <v/>
      </c>
      <c r="N176" s="116" t="str">
        <f t="shared" si="19"/>
        <v/>
      </c>
      <c r="O176" s="117" t="str">
        <f t="shared" si="20"/>
        <v/>
      </c>
      <c r="P176" s="118" t="str">
        <f t="shared" si="21"/>
        <v/>
      </c>
      <c r="Q176" s="119" t="str">
        <f t="shared" si="22"/>
        <v/>
      </c>
      <c r="R176" s="117" t="str">
        <f>IFERROR(VLOOKUP($I176,BASE_SETOR!$B$4:$C$1000,2,0),"")</f>
        <v/>
      </c>
      <c r="AM176" s="340"/>
    </row>
    <row r="177" spans="6:39" customFormat="1" ht="18.75">
      <c r="F177" s="120" t="str">
        <f t="shared" si="23"/>
        <v/>
      </c>
      <c r="G177" s="121"/>
      <c r="H177" s="120"/>
      <c r="I177" s="122"/>
      <c r="J177" s="306"/>
      <c r="K177" s="115"/>
      <c r="L177" s="115" t="str">
        <f>IFERROR(VLOOKUP(I177,COT_ACOES!$B:$C,2,),"")</f>
        <v/>
      </c>
      <c r="M177" s="115" t="str">
        <f t="shared" si="18"/>
        <v/>
      </c>
      <c r="N177" s="116" t="str">
        <f t="shared" si="19"/>
        <v/>
      </c>
      <c r="O177" s="117" t="str">
        <f t="shared" si="20"/>
        <v/>
      </c>
      <c r="P177" s="118" t="str">
        <f t="shared" si="21"/>
        <v/>
      </c>
      <c r="Q177" s="119" t="str">
        <f t="shared" si="22"/>
        <v/>
      </c>
      <c r="R177" s="117" t="str">
        <f>IFERROR(VLOOKUP($I177,BASE_SETOR!$B$4:$C$1000,2,0),"")</f>
        <v/>
      </c>
      <c r="AM177" s="340"/>
    </row>
    <row r="178" spans="6:39" customFormat="1" ht="18.75">
      <c r="F178" s="120" t="str">
        <f t="shared" si="23"/>
        <v/>
      </c>
      <c r="G178" s="121"/>
      <c r="H178" s="120"/>
      <c r="I178" s="122"/>
      <c r="J178" s="306"/>
      <c r="K178" s="115"/>
      <c r="L178" s="115" t="str">
        <f>IFERROR(VLOOKUP(I178,COT_ACOES!$B:$C,2,),"")</f>
        <v/>
      </c>
      <c r="M178" s="115" t="str">
        <f t="shared" si="18"/>
        <v/>
      </c>
      <c r="N178" s="116" t="str">
        <f t="shared" si="19"/>
        <v/>
      </c>
      <c r="O178" s="117" t="str">
        <f t="shared" si="20"/>
        <v/>
      </c>
      <c r="P178" s="118" t="str">
        <f t="shared" si="21"/>
        <v/>
      </c>
      <c r="Q178" s="119" t="str">
        <f t="shared" si="22"/>
        <v/>
      </c>
      <c r="R178" s="117" t="str">
        <f>IFERROR(VLOOKUP($I178,BASE_SETOR!$B$4:$C$1000,2,0),"")</f>
        <v/>
      </c>
      <c r="AM178" s="340"/>
    </row>
    <row r="179" spans="6:39" customFormat="1" ht="18.75">
      <c r="F179" s="120" t="str">
        <f t="shared" si="23"/>
        <v/>
      </c>
      <c r="G179" s="121"/>
      <c r="H179" s="120"/>
      <c r="I179" s="122"/>
      <c r="J179" s="306"/>
      <c r="K179" s="115"/>
      <c r="L179" s="115" t="str">
        <f>IFERROR(VLOOKUP(I179,COT_ACOES!$B:$C,2,),"")</f>
        <v/>
      </c>
      <c r="M179" s="115" t="str">
        <f t="shared" si="18"/>
        <v/>
      </c>
      <c r="N179" s="116" t="str">
        <f t="shared" si="19"/>
        <v/>
      </c>
      <c r="O179" s="117" t="str">
        <f t="shared" si="20"/>
        <v/>
      </c>
      <c r="P179" s="118" t="str">
        <f t="shared" si="21"/>
        <v/>
      </c>
      <c r="Q179" s="119" t="str">
        <f t="shared" si="22"/>
        <v/>
      </c>
      <c r="R179" s="117" t="str">
        <f>IFERROR(VLOOKUP($I179,BASE_SETOR!$B$4:$C$1000,2,0),"")</f>
        <v/>
      </c>
      <c r="AM179" s="340"/>
    </row>
    <row r="180" spans="6:39" customFormat="1" ht="18.75">
      <c r="F180" s="120" t="str">
        <f t="shared" si="23"/>
        <v/>
      </c>
      <c r="G180" s="121"/>
      <c r="H180" s="120"/>
      <c r="I180" s="122"/>
      <c r="J180" s="306"/>
      <c r="K180" s="115"/>
      <c r="L180" s="115" t="str">
        <f>IFERROR(VLOOKUP(I180,COT_ACOES!$B:$C,2,),"")</f>
        <v/>
      </c>
      <c r="M180" s="115" t="str">
        <f t="shared" si="18"/>
        <v/>
      </c>
      <c r="N180" s="116" t="str">
        <f t="shared" si="19"/>
        <v/>
      </c>
      <c r="O180" s="117" t="str">
        <f t="shared" si="20"/>
        <v/>
      </c>
      <c r="P180" s="118" t="str">
        <f t="shared" si="21"/>
        <v/>
      </c>
      <c r="Q180" s="119" t="str">
        <f t="shared" si="22"/>
        <v/>
      </c>
      <c r="R180" s="117" t="str">
        <f>IFERROR(VLOOKUP($I180,BASE_SETOR!$B$4:$C$1000,2,0),"")</f>
        <v/>
      </c>
      <c r="AM180" s="340"/>
    </row>
    <row r="181" spans="6:39" customFormat="1" ht="18.75">
      <c r="F181" s="120" t="str">
        <f t="shared" si="23"/>
        <v/>
      </c>
      <c r="G181" s="121"/>
      <c r="H181" s="120"/>
      <c r="I181" s="122"/>
      <c r="J181" s="306"/>
      <c r="K181" s="115"/>
      <c r="L181" s="115" t="str">
        <f>IFERROR(VLOOKUP(I181,COT_ACOES!$B:$C,2,),"")</f>
        <v/>
      </c>
      <c r="M181" s="115" t="str">
        <f t="shared" si="18"/>
        <v/>
      </c>
      <c r="N181" s="116" t="str">
        <f t="shared" si="19"/>
        <v/>
      </c>
      <c r="O181" s="117" t="str">
        <f t="shared" si="20"/>
        <v/>
      </c>
      <c r="P181" s="118" t="str">
        <f t="shared" si="21"/>
        <v/>
      </c>
      <c r="Q181" s="119" t="str">
        <f t="shared" si="22"/>
        <v/>
      </c>
      <c r="R181" s="117" t="str">
        <f>IFERROR(VLOOKUP($I181,BASE_SETOR!$B$4:$C$1000,2,0),"")</f>
        <v/>
      </c>
      <c r="AM181" s="340"/>
    </row>
    <row r="182" spans="6:39" customFormat="1" ht="18.75">
      <c r="F182" s="120" t="str">
        <f t="shared" si="23"/>
        <v/>
      </c>
      <c r="G182" s="121"/>
      <c r="H182" s="120"/>
      <c r="I182" s="122"/>
      <c r="J182" s="306"/>
      <c r="K182" s="115"/>
      <c r="L182" s="115" t="str">
        <f>IFERROR(VLOOKUP(I182,COT_ACOES!$B:$C,2,),"")</f>
        <v/>
      </c>
      <c r="M182" s="115" t="str">
        <f t="shared" si="18"/>
        <v/>
      </c>
      <c r="N182" s="116" t="str">
        <f t="shared" si="19"/>
        <v/>
      </c>
      <c r="O182" s="117" t="str">
        <f t="shared" si="20"/>
        <v/>
      </c>
      <c r="P182" s="118" t="str">
        <f t="shared" si="21"/>
        <v/>
      </c>
      <c r="Q182" s="119" t="str">
        <f t="shared" si="22"/>
        <v/>
      </c>
      <c r="R182" s="117" t="str">
        <f>IFERROR(VLOOKUP($I182,BASE_SETOR!$B$4:$C$1000,2,0),"")</f>
        <v/>
      </c>
      <c r="AM182" s="340"/>
    </row>
    <row r="183" spans="6:39" customFormat="1" ht="18.75">
      <c r="F183" s="120" t="str">
        <f t="shared" si="23"/>
        <v/>
      </c>
      <c r="G183" s="121"/>
      <c r="H183" s="120"/>
      <c r="I183" s="122"/>
      <c r="J183" s="306"/>
      <c r="K183" s="115"/>
      <c r="L183" s="115" t="str">
        <f>IFERROR(VLOOKUP(I183,COT_ACOES!$B:$C,2,),"")</f>
        <v/>
      </c>
      <c r="M183" s="115" t="str">
        <f t="shared" si="18"/>
        <v/>
      </c>
      <c r="N183" s="116" t="str">
        <f t="shared" si="19"/>
        <v/>
      </c>
      <c r="O183" s="117" t="str">
        <f t="shared" si="20"/>
        <v/>
      </c>
      <c r="P183" s="118" t="str">
        <f t="shared" si="21"/>
        <v/>
      </c>
      <c r="Q183" s="119" t="str">
        <f t="shared" si="22"/>
        <v/>
      </c>
      <c r="R183" s="117" t="str">
        <f>IFERROR(VLOOKUP($I183,BASE_SETOR!$B$4:$C$1000,2,0),"")</f>
        <v/>
      </c>
      <c r="AM183" s="340"/>
    </row>
    <row r="184" spans="6:39" customFormat="1" ht="18.75">
      <c r="F184" s="120" t="str">
        <f t="shared" si="23"/>
        <v/>
      </c>
      <c r="G184" s="121"/>
      <c r="H184" s="120"/>
      <c r="I184" s="122"/>
      <c r="J184" s="306"/>
      <c r="K184" s="115"/>
      <c r="L184" s="115" t="str">
        <f>IFERROR(VLOOKUP(I184,COT_ACOES!$B:$C,2,),"")</f>
        <v/>
      </c>
      <c r="M184" s="115" t="str">
        <f t="shared" si="18"/>
        <v/>
      </c>
      <c r="N184" s="116" t="str">
        <f t="shared" si="19"/>
        <v/>
      </c>
      <c r="O184" s="117" t="str">
        <f t="shared" si="20"/>
        <v/>
      </c>
      <c r="P184" s="118" t="str">
        <f t="shared" si="21"/>
        <v/>
      </c>
      <c r="Q184" s="119" t="str">
        <f t="shared" si="22"/>
        <v/>
      </c>
      <c r="R184" s="117" t="str">
        <f>IFERROR(VLOOKUP($I184,BASE_SETOR!$B$4:$C$1000,2,0),"")</f>
        <v/>
      </c>
      <c r="AM184" s="340"/>
    </row>
    <row r="185" spans="6:39" customFormat="1" ht="18.75">
      <c r="F185" s="120" t="str">
        <f t="shared" si="23"/>
        <v/>
      </c>
      <c r="G185" s="121"/>
      <c r="H185" s="120"/>
      <c r="I185" s="122"/>
      <c r="J185" s="306"/>
      <c r="K185" s="115"/>
      <c r="L185" s="115" t="str">
        <f>IFERROR(VLOOKUP(I185,COT_ACOES!$B:$C,2,),"")</f>
        <v/>
      </c>
      <c r="M185" s="115" t="str">
        <f t="shared" si="18"/>
        <v/>
      </c>
      <c r="N185" s="116" t="str">
        <f t="shared" si="19"/>
        <v/>
      </c>
      <c r="O185" s="117" t="str">
        <f t="shared" si="20"/>
        <v/>
      </c>
      <c r="P185" s="118" t="str">
        <f t="shared" si="21"/>
        <v/>
      </c>
      <c r="Q185" s="119" t="str">
        <f t="shared" si="22"/>
        <v/>
      </c>
      <c r="R185" s="117" t="str">
        <f>IFERROR(VLOOKUP($I185,BASE_SETOR!$B$4:$C$1000,2,0),"")</f>
        <v/>
      </c>
      <c r="AM185" s="340"/>
    </row>
    <row r="186" spans="6:39" customFormat="1" ht="18.75">
      <c r="F186" s="120" t="str">
        <f t="shared" si="23"/>
        <v/>
      </c>
      <c r="G186" s="121"/>
      <c r="H186" s="120"/>
      <c r="I186" s="122"/>
      <c r="J186" s="306"/>
      <c r="K186" s="115"/>
      <c r="L186" s="115" t="str">
        <f>IFERROR(VLOOKUP(I186,COT_ACOES!$B:$C,2,),"")</f>
        <v/>
      </c>
      <c r="M186" s="115" t="str">
        <f t="shared" si="18"/>
        <v/>
      </c>
      <c r="N186" s="116" t="str">
        <f t="shared" si="19"/>
        <v/>
      </c>
      <c r="O186" s="117" t="str">
        <f t="shared" si="20"/>
        <v/>
      </c>
      <c r="P186" s="118" t="str">
        <f t="shared" si="21"/>
        <v/>
      </c>
      <c r="Q186" s="119" t="str">
        <f t="shared" si="22"/>
        <v/>
      </c>
      <c r="R186" s="117" t="str">
        <f>IFERROR(VLOOKUP($I186,BASE_SETOR!$B$4:$C$1000,2,0),"")</f>
        <v/>
      </c>
      <c r="AM186" s="340"/>
    </row>
    <row r="187" spans="6:39" customFormat="1" ht="18.75">
      <c r="F187" s="120" t="str">
        <f t="shared" si="23"/>
        <v/>
      </c>
      <c r="G187" s="121"/>
      <c r="H187" s="120"/>
      <c r="I187" s="122"/>
      <c r="J187" s="306"/>
      <c r="K187" s="115"/>
      <c r="L187" s="115" t="str">
        <f>IFERROR(VLOOKUP(I187,COT_ACOES!$B:$C,2,),"")</f>
        <v/>
      </c>
      <c r="M187" s="115" t="str">
        <f t="shared" si="18"/>
        <v/>
      </c>
      <c r="N187" s="116" t="str">
        <f t="shared" si="19"/>
        <v/>
      </c>
      <c r="O187" s="117" t="str">
        <f t="shared" si="20"/>
        <v/>
      </c>
      <c r="P187" s="118" t="str">
        <f t="shared" si="21"/>
        <v/>
      </c>
      <c r="Q187" s="119" t="str">
        <f t="shared" si="22"/>
        <v/>
      </c>
      <c r="R187" s="117" t="str">
        <f>IFERROR(VLOOKUP($I187,BASE_SETOR!$B$4:$C$1000,2,0),"")</f>
        <v/>
      </c>
      <c r="AM187" s="340"/>
    </row>
    <row r="188" spans="6:39" customFormat="1" ht="18.75">
      <c r="F188" s="120" t="str">
        <f t="shared" si="23"/>
        <v/>
      </c>
      <c r="G188" s="121"/>
      <c r="H188" s="120"/>
      <c r="I188" s="122"/>
      <c r="J188" s="306"/>
      <c r="K188" s="115"/>
      <c r="L188" s="115" t="str">
        <f>IFERROR(VLOOKUP(I188,COT_ACOES!$B:$C,2,),"")</f>
        <v/>
      </c>
      <c r="M188" s="115" t="str">
        <f t="shared" si="18"/>
        <v/>
      </c>
      <c r="N188" s="116" t="str">
        <f t="shared" si="19"/>
        <v/>
      </c>
      <c r="O188" s="117" t="str">
        <f t="shared" si="20"/>
        <v/>
      </c>
      <c r="P188" s="118" t="str">
        <f t="shared" si="21"/>
        <v/>
      </c>
      <c r="Q188" s="119" t="str">
        <f t="shared" si="22"/>
        <v/>
      </c>
      <c r="R188" s="117" t="str">
        <f>IFERROR(VLOOKUP($I188,BASE_SETOR!$B$4:$C$1000,2,0),"")</f>
        <v/>
      </c>
      <c r="AM188" s="340"/>
    </row>
    <row r="189" spans="6:39" customFormat="1" ht="18.75">
      <c r="F189" s="120" t="str">
        <f t="shared" si="23"/>
        <v/>
      </c>
      <c r="G189" s="121"/>
      <c r="H189" s="120"/>
      <c r="I189" s="122"/>
      <c r="J189" s="306"/>
      <c r="K189" s="115"/>
      <c r="L189" s="115" t="str">
        <f>IFERROR(VLOOKUP(I189,COT_ACOES!$B:$C,2,),"")</f>
        <v/>
      </c>
      <c r="M189" s="115" t="str">
        <f t="shared" si="18"/>
        <v/>
      </c>
      <c r="N189" s="116" t="str">
        <f t="shared" si="19"/>
        <v/>
      </c>
      <c r="O189" s="117" t="str">
        <f t="shared" si="20"/>
        <v/>
      </c>
      <c r="P189" s="118" t="str">
        <f t="shared" si="21"/>
        <v/>
      </c>
      <c r="Q189" s="119" t="str">
        <f t="shared" si="22"/>
        <v/>
      </c>
      <c r="R189" s="117" t="str">
        <f>IFERROR(VLOOKUP($I189,BASE_SETOR!$B$4:$C$1000,2,0),"")</f>
        <v/>
      </c>
      <c r="AM189" s="340"/>
    </row>
    <row r="190" spans="6:39" customFormat="1" ht="18.75">
      <c r="F190" s="120" t="str">
        <f t="shared" si="23"/>
        <v/>
      </c>
      <c r="G190" s="121"/>
      <c r="H190" s="120"/>
      <c r="I190" s="122"/>
      <c r="J190" s="306"/>
      <c r="K190" s="115"/>
      <c r="L190" s="115" t="str">
        <f>IFERROR(VLOOKUP(I190,COT_ACOES!$B:$C,2,),"")</f>
        <v/>
      </c>
      <c r="M190" s="115" t="str">
        <f t="shared" si="18"/>
        <v/>
      </c>
      <c r="N190" s="116" t="str">
        <f t="shared" si="19"/>
        <v/>
      </c>
      <c r="O190" s="117" t="str">
        <f t="shared" si="20"/>
        <v/>
      </c>
      <c r="P190" s="118" t="str">
        <f t="shared" si="21"/>
        <v/>
      </c>
      <c r="Q190" s="119" t="str">
        <f t="shared" si="22"/>
        <v/>
      </c>
      <c r="R190" s="117" t="str">
        <f>IFERROR(VLOOKUP($I190,BASE_SETOR!$B$4:$C$1000,2,0),"")</f>
        <v/>
      </c>
      <c r="AM190" s="340"/>
    </row>
    <row r="191" spans="6:39" customFormat="1" ht="18.75">
      <c r="F191" s="120" t="str">
        <f t="shared" si="23"/>
        <v/>
      </c>
      <c r="G191" s="121"/>
      <c r="H191" s="120"/>
      <c r="I191" s="122"/>
      <c r="J191" s="306"/>
      <c r="K191" s="115"/>
      <c r="L191" s="115" t="str">
        <f>IFERROR(VLOOKUP(I191,COT_ACOES!$B:$C,2,),"")</f>
        <v/>
      </c>
      <c r="M191" s="115" t="str">
        <f t="shared" si="18"/>
        <v/>
      </c>
      <c r="N191" s="116" t="str">
        <f t="shared" si="19"/>
        <v/>
      </c>
      <c r="O191" s="117" t="str">
        <f t="shared" si="20"/>
        <v/>
      </c>
      <c r="P191" s="118" t="str">
        <f t="shared" si="21"/>
        <v/>
      </c>
      <c r="Q191" s="119" t="str">
        <f t="shared" si="22"/>
        <v/>
      </c>
      <c r="R191" s="117" t="str">
        <f>IFERROR(VLOOKUP($I191,BASE_SETOR!$B$4:$C$1000,2,0),"")</f>
        <v/>
      </c>
      <c r="AM191" s="340"/>
    </row>
    <row r="192" spans="6:39" customFormat="1" ht="18.75">
      <c r="F192" s="120" t="str">
        <f t="shared" si="23"/>
        <v/>
      </c>
      <c r="G192" s="121"/>
      <c r="H192" s="120"/>
      <c r="I192" s="122"/>
      <c r="J192" s="306"/>
      <c r="K192" s="115"/>
      <c r="L192" s="115" t="str">
        <f>IFERROR(VLOOKUP(I192,COT_ACOES!$B:$C,2,),"")</f>
        <v/>
      </c>
      <c r="M192" s="115" t="str">
        <f t="shared" si="18"/>
        <v/>
      </c>
      <c r="N192" s="116" t="str">
        <f t="shared" si="19"/>
        <v/>
      </c>
      <c r="O192" s="117" t="str">
        <f t="shared" si="20"/>
        <v/>
      </c>
      <c r="P192" s="118" t="str">
        <f t="shared" si="21"/>
        <v/>
      </c>
      <c r="Q192" s="119" t="str">
        <f t="shared" si="22"/>
        <v/>
      </c>
      <c r="R192" s="117" t="str">
        <f>IFERROR(VLOOKUP($I192,BASE_SETOR!$B$4:$C$1000,2,0),"")</f>
        <v/>
      </c>
      <c r="AM192" s="340"/>
    </row>
    <row r="193" spans="6:39" customFormat="1" ht="18.75">
      <c r="F193" s="120" t="str">
        <f t="shared" si="23"/>
        <v/>
      </c>
      <c r="G193" s="121"/>
      <c r="H193" s="120"/>
      <c r="I193" s="122"/>
      <c r="J193" s="306"/>
      <c r="K193" s="115"/>
      <c r="L193" s="115" t="str">
        <f>IFERROR(VLOOKUP(I193,COT_ACOES!$B:$C,2,),"")</f>
        <v/>
      </c>
      <c r="M193" s="115" t="str">
        <f t="shared" si="18"/>
        <v/>
      </c>
      <c r="N193" s="116" t="str">
        <f t="shared" si="19"/>
        <v/>
      </c>
      <c r="O193" s="117" t="str">
        <f t="shared" si="20"/>
        <v/>
      </c>
      <c r="P193" s="118" t="str">
        <f t="shared" si="21"/>
        <v/>
      </c>
      <c r="Q193" s="119" t="str">
        <f t="shared" si="22"/>
        <v/>
      </c>
      <c r="R193" s="117" t="str">
        <f>IFERROR(VLOOKUP($I193,BASE_SETOR!$B$4:$C$1000,2,0),"")</f>
        <v/>
      </c>
      <c r="AM193" s="340"/>
    </row>
    <row r="194" spans="6:39" customFormat="1" ht="18.75">
      <c r="F194" s="120" t="str">
        <f t="shared" si="23"/>
        <v/>
      </c>
      <c r="G194" s="121"/>
      <c r="H194" s="120"/>
      <c r="I194" s="122"/>
      <c r="J194" s="306"/>
      <c r="K194" s="115"/>
      <c r="L194" s="115" t="str">
        <f>IFERROR(VLOOKUP(I194,COT_ACOES!$B:$C,2,),"")</f>
        <v/>
      </c>
      <c r="M194" s="115" t="str">
        <f t="shared" si="18"/>
        <v/>
      </c>
      <c r="N194" s="116" t="str">
        <f t="shared" si="19"/>
        <v/>
      </c>
      <c r="O194" s="117" t="str">
        <f t="shared" si="20"/>
        <v/>
      </c>
      <c r="P194" s="118" t="str">
        <f t="shared" si="21"/>
        <v/>
      </c>
      <c r="Q194" s="119" t="str">
        <f t="shared" si="22"/>
        <v/>
      </c>
      <c r="R194" s="117" t="str">
        <f>IFERROR(VLOOKUP($I194,BASE_SETOR!$B$4:$C$1000,2,0),"")</f>
        <v/>
      </c>
      <c r="AM194" s="340"/>
    </row>
    <row r="195" spans="6:39" customFormat="1" ht="18.75">
      <c r="F195" s="120" t="str">
        <f t="shared" si="23"/>
        <v/>
      </c>
      <c r="G195" s="121"/>
      <c r="H195" s="120"/>
      <c r="I195" s="122"/>
      <c r="J195" s="306"/>
      <c r="K195" s="115"/>
      <c r="L195" s="115" t="str">
        <f>IFERROR(VLOOKUP(I195,COT_ACOES!$B:$C,2,),"")</f>
        <v/>
      </c>
      <c r="M195" s="115" t="str">
        <f t="shared" si="18"/>
        <v/>
      </c>
      <c r="N195" s="116" t="str">
        <f t="shared" si="19"/>
        <v/>
      </c>
      <c r="O195" s="117" t="str">
        <f t="shared" si="20"/>
        <v/>
      </c>
      <c r="P195" s="118" t="str">
        <f t="shared" si="21"/>
        <v/>
      </c>
      <c r="Q195" s="119" t="str">
        <f t="shared" si="22"/>
        <v/>
      </c>
      <c r="R195" s="117" t="str">
        <f>IFERROR(VLOOKUP($I195,BASE_SETOR!$B$4:$C$1000,2,0),"")</f>
        <v/>
      </c>
      <c r="AM195" s="340"/>
    </row>
    <row r="196" spans="6:39" customFormat="1" ht="18.75">
      <c r="F196" s="120" t="str">
        <f t="shared" si="23"/>
        <v/>
      </c>
      <c r="G196" s="121"/>
      <c r="H196" s="120"/>
      <c r="I196" s="122"/>
      <c r="J196" s="306"/>
      <c r="K196" s="115"/>
      <c r="L196" s="115" t="str">
        <f>IFERROR(VLOOKUP(I196,COT_ACOES!$B:$C,2,),"")</f>
        <v/>
      </c>
      <c r="M196" s="115" t="str">
        <f t="shared" si="18"/>
        <v/>
      </c>
      <c r="N196" s="116" t="str">
        <f t="shared" si="19"/>
        <v/>
      </c>
      <c r="O196" s="117" t="str">
        <f t="shared" si="20"/>
        <v/>
      </c>
      <c r="P196" s="118" t="str">
        <f t="shared" si="21"/>
        <v/>
      </c>
      <c r="Q196" s="119" t="str">
        <f t="shared" si="22"/>
        <v/>
      </c>
      <c r="R196" s="117" t="str">
        <f>IFERROR(VLOOKUP($I196,BASE_SETOR!$B$4:$C$1000,2,0),"")</f>
        <v/>
      </c>
      <c r="AM196" s="340"/>
    </row>
    <row r="197" spans="6:39" customFormat="1" ht="18.75">
      <c r="F197" s="120" t="str">
        <f t="shared" si="23"/>
        <v/>
      </c>
      <c r="G197" s="121"/>
      <c r="H197" s="120"/>
      <c r="I197" s="122"/>
      <c r="J197" s="306"/>
      <c r="K197" s="115"/>
      <c r="L197" s="115" t="str">
        <f>IFERROR(VLOOKUP(I197,COT_ACOES!$B:$C,2,),"")</f>
        <v/>
      </c>
      <c r="M197" s="115" t="str">
        <f t="shared" si="18"/>
        <v/>
      </c>
      <c r="N197" s="116" t="str">
        <f t="shared" si="19"/>
        <v/>
      </c>
      <c r="O197" s="117" t="str">
        <f t="shared" si="20"/>
        <v/>
      </c>
      <c r="P197" s="118" t="str">
        <f t="shared" si="21"/>
        <v/>
      </c>
      <c r="Q197" s="119" t="str">
        <f t="shared" si="22"/>
        <v/>
      </c>
      <c r="R197" s="117" t="str">
        <f>IFERROR(VLOOKUP($I197,BASE_SETOR!$B$4:$C$1000,2,0),"")</f>
        <v/>
      </c>
      <c r="AM197" s="340"/>
    </row>
    <row r="198" spans="6:39" customFormat="1" ht="18.75">
      <c r="F198" s="120" t="str">
        <f t="shared" si="23"/>
        <v/>
      </c>
      <c r="G198" s="121"/>
      <c r="H198" s="120"/>
      <c r="I198" s="122"/>
      <c r="J198" s="306"/>
      <c r="K198" s="115"/>
      <c r="L198" s="115" t="str">
        <f>IFERROR(VLOOKUP(I198,COT_ACOES!$B:$C,2,),"")</f>
        <v/>
      </c>
      <c r="M198" s="115" t="str">
        <f t="shared" si="18"/>
        <v/>
      </c>
      <c r="N198" s="116" t="str">
        <f t="shared" si="19"/>
        <v/>
      </c>
      <c r="O198" s="117" t="str">
        <f t="shared" si="20"/>
        <v/>
      </c>
      <c r="P198" s="118" t="str">
        <f t="shared" si="21"/>
        <v/>
      </c>
      <c r="Q198" s="119" t="str">
        <f t="shared" si="22"/>
        <v/>
      </c>
      <c r="R198" s="117" t="str">
        <f>IFERROR(VLOOKUP($I198,BASE_SETOR!$B$4:$C$1000,2,0),"")</f>
        <v/>
      </c>
      <c r="AM198" s="340"/>
    </row>
    <row r="199" spans="6:39" customFormat="1" ht="18.75">
      <c r="F199" s="120" t="str">
        <f t="shared" si="23"/>
        <v/>
      </c>
      <c r="G199" s="121"/>
      <c r="H199" s="120"/>
      <c r="I199" s="122"/>
      <c r="J199" s="306"/>
      <c r="K199" s="115"/>
      <c r="L199" s="115" t="str">
        <f>IFERROR(VLOOKUP(I199,COT_ACOES!$B:$C,2,),"")</f>
        <v/>
      </c>
      <c r="M199" s="115" t="str">
        <f t="shared" si="18"/>
        <v/>
      </c>
      <c r="N199" s="116" t="str">
        <f t="shared" si="19"/>
        <v/>
      </c>
      <c r="O199" s="117" t="str">
        <f t="shared" si="20"/>
        <v/>
      </c>
      <c r="P199" s="118" t="str">
        <f t="shared" si="21"/>
        <v/>
      </c>
      <c r="Q199" s="119" t="str">
        <f t="shared" si="22"/>
        <v/>
      </c>
      <c r="R199" s="117" t="str">
        <f>IFERROR(VLOOKUP($I199,BASE_SETOR!$B$4:$C$1000,2,0),"")</f>
        <v/>
      </c>
      <c r="AM199" s="340"/>
    </row>
    <row r="200" spans="6:39" customFormat="1" ht="18.75">
      <c r="F200" s="120" t="str">
        <f t="shared" si="23"/>
        <v/>
      </c>
      <c r="G200" s="121"/>
      <c r="H200" s="120"/>
      <c r="I200" s="122"/>
      <c r="J200" s="306"/>
      <c r="K200" s="115"/>
      <c r="L200" s="115" t="str">
        <f>IFERROR(VLOOKUP(I200,COT_ACOES!$B:$C,2,),"")</f>
        <v/>
      </c>
      <c r="M200" s="115" t="str">
        <f t="shared" si="18"/>
        <v/>
      </c>
      <c r="N200" s="116" t="str">
        <f t="shared" si="19"/>
        <v/>
      </c>
      <c r="O200" s="117" t="str">
        <f t="shared" si="20"/>
        <v/>
      </c>
      <c r="P200" s="118" t="str">
        <f t="shared" si="21"/>
        <v/>
      </c>
      <c r="Q200" s="119" t="str">
        <f t="shared" si="22"/>
        <v/>
      </c>
      <c r="R200" s="117" t="str">
        <f>IFERROR(VLOOKUP($I200,BASE_SETOR!$B$4:$C$1000,2,0),"")</f>
        <v/>
      </c>
      <c r="AM200" s="340"/>
    </row>
    <row r="201" spans="6:39" customFormat="1" ht="18.75">
      <c r="F201" s="120" t="str">
        <f t="shared" si="23"/>
        <v/>
      </c>
      <c r="G201" s="121"/>
      <c r="H201" s="120"/>
      <c r="I201" s="122"/>
      <c r="J201" s="306"/>
      <c r="K201" s="115"/>
      <c r="L201" s="115" t="str">
        <f>IFERROR(VLOOKUP(I201,COT_ACOES!$B:$C,2,),"")</f>
        <v/>
      </c>
      <c r="M201" s="115" t="str">
        <f t="shared" si="18"/>
        <v/>
      </c>
      <c r="N201" s="116" t="str">
        <f t="shared" si="19"/>
        <v/>
      </c>
      <c r="O201" s="117" t="str">
        <f t="shared" si="20"/>
        <v/>
      </c>
      <c r="P201" s="118" t="str">
        <f t="shared" si="21"/>
        <v/>
      </c>
      <c r="Q201" s="119" t="str">
        <f t="shared" si="22"/>
        <v/>
      </c>
      <c r="R201" s="117" t="str">
        <f>IFERROR(VLOOKUP($I201,BASE_SETOR!$B$4:$C$1000,2,0),"")</f>
        <v/>
      </c>
      <c r="AM201" s="340"/>
    </row>
    <row r="202" spans="6:39" customFormat="1" ht="18.75">
      <c r="F202" s="120" t="str">
        <f t="shared" si="23"/>
        <v/>
      </c>
      <c r="G202" s="121"/>
      <c r="H202" s="120"/>
      <c r="I202" s="122"/>
      <c r="J202" s="306"/>
      <c r="K202" s="115"/>
      <c r="L202" s="115" t="str">
        <f>IFERROR(VLOOKUP(I202,COT_ACOES!$B:$C,2,),"")</f>
        <v/>
      </c>
      <c r="M202" s="115" t="str">
        <f t="shared" si="18"/>
        <v/>
      </c>
      <c r="N202" s="116" t="str">
        <f t="shared" si="19"/>
        <v/>
      </c>
      <c r="O202" s="117" t="str">
        <f t="shared" si="20"/>
        <v/>
      </c>
      <c r="P202" s="118" t="str">
        <f t="shared" si="21"/>
        <v/>
      </c>
      <c r="Q202" s="119" t="str">
        <f t="shared" si="22"/>
        <v/>
      </c>
      <c r="R202" s="117" t="str">
        <f>IFERROR(VLOOKUP($I202,BASE_SETOR!$B$4:$C$1000,2,0),"")</f>
        <v/>
      </c>
      <c r="AM202" s="340"/>
    </row>
    <row r="203" spans="6:39" customFormat="1" ht="18.75">
      <c r="F203" s="120" t="str">
        <f t="shared" si="23"/>
        <v/>
      </c>
      <c r="G203" s="121"/>
      <c r="H203" s="120"/>
      <c r="I203" s="122"/>
      <c r="J203" s="306"/>
      <c r="K203" s="115"/>
      <c r="L203" s="115" t="str">
        <f>IFERROR(VLOOKUP(I203,COT_ACOES!$B:$C,2,),"")</f>
        <v/>
      </c>
      <c r="M203" s="115" t="str">
        <f t="shared" si="18"/>
        <v/>
      </c>
      <c r="N203" s="116" t="str">
        <f t="shared" si="19"/>
        <v/>
      </c>
      <c r="O203" s="117" t="str">
        <f t="shared" si="20"/>
        <v/>
      </c>
      <c r="P203" s="118" t="str">
        <f t="shared" si="21"/>
        <v/>
      </c>
      <c r="Q203" s="119" t="str">
        <f t="shared" si="22"/>
        <v/>
      </c>
      <c r="R203" s="117" t="str">
        <f>IFERROR(VLOOKUP($I203,BASE_SETOR!$B$4:$C$1000,2,0),"")</f>
        <v/>
      </c>
      <c r="AM203" s="340"/>
    </row>
    <row r="204" spans="6:39" customFormat="1" ht="18.75">
      <c r="F204" s="120" t="str">
        <f t="shared" si="23"/>
        <v/>
      </c>
      <c r="G204" s="121"/>
      <c r="H204" s="120"/>
      <c r="I204" s="122"/>
      <c r="J204" s="306"/>
      <c r="K204" s="115"/>
      <c r="L204" s="115" t="str">
        <f>IFERROR(VLOOKUP(I204,COT_ACOES!$B:$C,2,),"")</f>
        <v/>
      </c>
      <c r="M204" s="115" t="str">
        <f t="shared" si="18"/>
        <v/>
      </c>
      <c r="N204" s="116" t="str">
        <f t="shared" si="19"/>
        <v/>
      </c>
      <c r="O204" s="117" t="str">
        <f t="shared" si="20"/>
        <v/>
      </c>
      <c r="P204" s="118" t="str">
        <f t="shared" si="21"/>
        <v/>
      </c>
      <c r="Q204" s="119" t="str">
        <f t="shared" si="22"/>
        <v/>
      </c>
      <c r="R204" s="117" t="str">
        <f>IFERROR(VLOOKUP($I204,BASE_SETOR!$B$4:$C$1000,2,0),"")</f>
        <v/>
      </c>
      <c r="AM204" s="340"/>
    </row>
    <row r="205" spans="6:39" customFormat="1" ht="18.75">
      <c r="F205" s="120" t="str">
        <f t="shared" si="23"/>
        <v/>
      </c>
      <c r="G205" s="121"/>
      <c r="H205" s="120"/>
      <c r="I205" s="122"/>
      <c r="J205" s="306"/>
      <c r="K205" s="115"/>
      <c r="L205" s="115" t="str">
        <f>IFERROR(VLOOKUP(I205,COT_ACOES!$B:$C,2,),"")</f>
        <v/>
      </c>
      <c r="M205" s="115" t="str">
        <f t="shared" si="18"/>
        <v/>
      </c>
      <c r="N205" s="116" t="str">
        <f t="shared" si="19"/>
        <v/>
      </c>
      <c r="O205" s="117" t="str">
        <f t="shared" si="20"/>
        <v/>
      </c>
      <c r="P205" s="118" t="str">
        <f t="shared" si="21"/>
        <v/>
      </c>
      <c r="Q205" s="119" t="str">
        <f t="shared" si="22"/>
        <v/>
      </c>
      <c r="R205" s="117" t="str">
        <f>IFERROR(VLOOKUP($I205,BASE_SETOR!$B$4:$C$1000,2,0),"")</f>
        <v/>
      </c>
      <c r="AM205" s="340"/>
    </row>
    <row r="206" spans="6:39" customFormat="1" ht="18.75">
      <c r="F206" s="120" t="str">
        <f t="shared" si="23"/>
        <v/>
      </c>
      <c r="G206" s="121"/>
      <c r="H206" s="120"/>
      <c r="I206" s="122"/>
      <c r="J206" s="306"/>
      <c r="K206" s="115"/>
      <c r="L206" s="115" t="str">
        <f>IFERROR(VLOOKUP(I206,COT_ACOES!$B:$C,2,),"")</f>
        <v/>
      </c>
      <c r="M206" s="115" t="str">
        <f t="shared" si="18"/>
        <v/>
      </c>
      <c r="N206" s="116" t="str">
        <f t="shared" si="19"/>
        <v/>
      </c>
      <c r="O206" s="117" t="str">
        <f t="shared" si="20"/>
        <v/>
      </c>
      <c r="P206" s="118" t="str">
        <f t="shared" si="21"/>
        <v/>
      </c>
      <c r="Q206" s="119" t="str">
        <f t="shared" si="22"/>
        <v/>
      </c>
      <c r="R206" s="117" t="str">
        <f>IFERROR(VLOOKUP($I206,BASE_SETOR!$B$4:$C$1000,2,0),"")</f>
        <v/>
      </c>
      <c r="AM206" s="340"/>
    </row>
    <row r="207" spans="6:39" customFormat="1" ht="18.75">
      <c r="F207" s="120" t="str">
        <f t="shared" si="23"/>
        <v/>
      </c>
      <c r="G207" s="121"/>
      <c r="H207" s="120"/>
      <c r="I207" s="122"/>
      <c r="J207" s="306"/>
      <c r="K207" s="115"/>
      <c r="L207" s="115" t="str">
        <f>IFERROR(VLOOKUP(I207,COT_ACOES!$B:$C,2,),"")</f>
        <v/>
      </c>
      <c r="M207" s="115" t="str">
        <f t="shared" si="18"/>
        <v/>
      </c>
      <c r="N207" s="116" t="str">
        <f t="shared" si="19"/>
        <v/>
      </c>
      <c r="O207" s="117" t="str">
        <f t="shared" si="20"/>
        <v/>
      </c>
      <c r="P207" s="118" t="str">
        <f t="shared" si="21"/>
        <v/>
      </c>
      <c r="Q207" s="119" t="str">
        <f t="shared" si="22"/>
        <v/>
      </c>
      <c r="R207" s="117" t="str">
        <f>IFERROR(VLOOKUP($I207,BASE_SETOR!$B$4:$C$1000,2,0),"")</f>
        <v/>
      </c>
      <c r="AM207" s="340"/>
    </row>
    <row r="208" spans="6:39" customFormat="1" ht="18.75">
      <c r="F208" s="120" t="str">
        <f t="shared" si="23"/>
        <v/>
      </c>
      <c r="G208" s="121"/>
      <c r="H208" s="120"/>
      <c r="I208" s="122"/>
      <c r="J208" s="306"/>
      <c r="K208" s="115"/>
      <c r="L208" s="115" t="str">
        <f>IFERROR(VLOOKUP(I208,COT_ACOES!$B:$C,2,),"")</f>
        <v/>
      </c>
      <c r="M208" s="115" t="str">
        <f t="shared" si="18"/>
        <v/>
      </c>
      <c r="N208" s="116" t="str">
        <f t="shared" si="19"/>
        <v/>
      </c>
      <c r="O208" s="117" t="str">
        <f t="shared" si="20"/>
        <v/>
      </c>
      <c r="P208" s="118" t="str">
        <f t="shared" si="21"/>
        <v/>
      </c>
      <c r="Q208" s="119" t="str">
        <f t="shared" si="22"/>
        <v/>
      </c>
      <c r="R208" s="117" t="str">
        <f>IFERROR(VLOOKUP($I208,BASE_SETOR!$B$4:$C$1000,2,0),"")</f>
        <v/>
      </c>
      <c r="AM208" s="340"/>
    </row>
    <row r="209" spans="6:39" customFormat="1" ht="18.75">
      <c r="F209" s="120" t="str">
        <f t="shared" si="23"/>
        <v/>
      </c>
      <c r="G209" s="121"/>
      <c r="H209" s="120"/>
      <c r="I209" s="122"/>
      <c r="J209" s="306"/>
      <c r="K209" s="115"/>
      <c r="L209" s="115" t="str">
        <f>IFERROR(VLOOKUP(I209,COT_ACOES!$B:$C,2,),"")</f>
        <v/>
      </c>
      <c r="M209" s="115" t="str">
        <f t="shared" si="18"/>
        <v/>
      </c>
      <c r="N209" s="116" t="str">
        <f t="shared" si="19"/>
        <v/>
      </c>
      <c r="O209" s="117" t="str">
        <f t="shared" si="20"/>
        <v/>
      </c>
      <c r="P209" s="118" t="str">
        <f t="shared" si="21"/>
        <v/>
      </c>
      <c r="Q209" s="119" t="str">
        <f t="shared" si="22"/>
        <v/>
      </c>
      <c r="R209" s="117" t="str">
        <f>IFERROR(VLOOKUP($I209,BASE_SETOR!$B$4:$C$1000,2,0),"")</f>
        <v/>
      </c>
      <c r="AM209" s="340"/>
    </row>
    <row r="210" spans="6:39" customFormat="1" ht="18.75">
      <c r="F210" s="120" t="str">
        <f t="shared" si="23"/>
        <v/>
      </c>
      <c r="G210" s="121"/>
      <c r="H210" s="120"/>
      <c r="I210" s="122"/>
      <c r="J210" s="306"/>
      <c r="K210" s="115"/>
      <c r="L210" s="115" t="str">
        <f>IFERROR(VLOOKUP(I210,COT_ACOES!$B:$C,2,),"")</f>
        <v/>
      </c>
      <c r="M210" s="115" t="str">
        <f t="shared" si="18"/>
        <v/>
      </c>
      <c r="N210" s="116" t="str">
        <f t="shared" si="19"/>
        <v/>
      </c>
      <c r="O210" s="117" t="str">
        <f t="shared" si="20"/>
        <v/>
      </c>
      <c r="P210" s="118" t="str">
        <f t="shared" si="21"/>
        <v/>
      </c>
      <c r="Q210" s="119" t="str">
        <f t="shared" si="22"/>
        <v/>
      </c>
      <c r="R210" s="117" t="str">
        <f>IFERROR(VLOOKUP($I210,BASE_SETOR!$B$4:$C$1000,2,0),"")</f>
        <v/>
      </c>
      <c r="AM210" s="340"/>
    </row>
    <row r="211" spans="6:39" customFormat="1" ht="18.75">
      <c r="F211" s="120" t="str">
        <f t="shared" si="23"/>
        <v/>
      </c>
      <c r="G211" s="121"/>
      <c r="H211" s="120"/>
      <c r="I211" s="122"/>
      <c r="J211" s="306"/>
      <c r="K211" s="115"/>
      <c r="L211" s="115" t="str">
        <f>IFERROR(VLOOKUP(I211,COT_ACOES!$B:$C,2,),"")</f>
        <v/>
      </c>
      <c r="M211" s="115" t="str">
        <f t="shared" si="18"/>
        <v/>
      </c>
      <c r="N211" s="116" t="str">
        <f t="shared" si="19"/>
        <v/>
      </c>
      <c r="O211" s="117" t="str">
        <f t="shared" si="20"/>
        <v/>
      </c>
      <c r="P211" s="118" t="str">
        <f t="shared" si="21"/>
        <v/>
      </c>
      <c r="Q211" s="119" t="str">
        <f t="shared" si="22"/>
        <v/>
      </c>
      <c r="R211" s="117" t="str">
        <f>IFERROR(VLOOKUP($I211,BASE_SETOR!$B$4:$C$1000,2,0),"")</f>
        <v/>
      </c>
      <c r="AM211" s="340"/>
    </row>
    <row r="212" spans="6:39" customFormat="1" ht="18.75">
      <c r="F212" s="120" t="str">
        <f t="shared" si="23"/>
        <v/>
      </c>
      <c r="G212" s="121"/>
      <c r="H212" s="120"/>
      <c r="I212" s="122"/>
      <c r="J212" s="306"/>
      <c r="K212" s="115"/>
      <c r="L212" s="115" t="str">
        <f>IFERROR(VLOOKUP(I212,COT_ACOES!$B:$C,2,),"")</f>
        <v/>
      </c>
      <c r="M212" s="115" t="str">
        <f t="shared" si="18"/>
        <v/>
      </c>
      <c r="N212" s="116" t="str">
        <f t="shared" si="19"/>
        <v/>
      </c>
      <c r="O212" s="117" t="str">
        <f t="shared" si="20"/>
        <v/>
      </c>
      <c r="P212" s="118" t="str">
        <f t="shared" si="21"/>
        <v/>
      </c>
      <c r="Q212" s="119" t="str">
        <f t="shared" si="22"/>
        <v/>
      </c>
      <c r="R212" s="117" t="str">
        <f>IFERROR(VLOOKUP($I212,BASE_SETOR!$B$4:$C$1000,2,0),"")</f>
        <v/>
      </c>
      <c r="AM212" s="340"/>
    </row>
    <row r="213" spans="6:39" customFormat="1" ht="18.75">
      <c r="F213" s="120" t="str">
        <f t="shared" si="23"/>
        <v/>
      </c>
      <c r="G213" s="121"/>
      <c r="H213" s="120"/>
      <c r="I213" s="122"/>
      <c r="J213" s="306"/>
      <c r="K213" s="115"/>
      <c r="L213" s="115" t="str">
        <f>IFERROR(VLOOKUP(I213,COT_ACOES!$B:$C,2,),"")</f>
        <v/>
      </c>
      <c r="M213" s="115" t="str">
        <f t="shared" si="18"/>
        <v/>
      </c>
      <c r="N213" s="116" t="str">
        <f t="shared" si="19"/>
        <v/>
      </c>
      <c r="O213" s="117" t="str">
        <f t="shared" si="20"/>
        <v/>
      </c>
      <c r="P213" s="118" t="str">
        <f t="shared" si="21"/>
        <v/>
      </c>
      <c r="Q213" s="119" t="str">
        <f t="shared" si="22"/>
        <v/>
      </c>
      <c r="R213" s="117" t="str">
        <f>IFERROR(VLOOKUP($I213,BASE_SETOR!$B$4:$C$1000,2,0),"")</f>
        <v/>
      </c>
      <c r="AM213" s="340"/>
    </row>
    <row r="214" spans="6:39" customFormat="1" ht="18.75">
      <c r="F214" s="120" t="str">
        <f t="shared" si="23"/>
        <v/>
      </c>
      <c r="G214" s="121"/>
      <c r="H214" s="120"/>
      <c r="I214" s="122"/>
      <c r="J214" s="306"/>
      <c r="K214" s="115"/>
      <c r="L214" s="115" t="str">
        <f>IFERROR(VLOOKUP(I214,COT_ACOES!$B:$C,2,),"")</f>
        <v/>
      </c>
      <c r="M214" s="115" t="str">
        <f t="shared" si="18"/>
        <v/>
      </c>
      <c r="N214" s="116" t="str">
        <f t="shared" si="19"/>
        <v/>
      </c>
      <c r="O214" s="117" t="str">
        <f t="shared" si="20"/>
        <v/>
      </c>
      <c r="P214" s="118" t="str">
        <f t="shared" si="21"/>
        <v/>
      </c>
      <c r="Q214" s="119" t="str">
        <f t="shared" si="22"/>
        <v/>
      </c>
      <c r="R214" s="117" t="str">
        <f>IFERROR(VLOOKUP($I214,BASE_SETOR!$B$4:$C$1000,2,0),"")</f>
        <v/>
      </c>
      <c r="AM214" s="340"/>
    </row>
    <row r="215" spans="6:39" customFormat="1" ht="18.75">
      <c r="F215" s="120" t="str">
        <f t="shared" si="23"/>
        <v/>
      </c>
      <c r="G215" s="121"/>
      <c r="H215" s="120"/>
      <c r="I215" s="122"/>
      <c r="J215" s="306"/>
      <c r="K215" s="115"/>
      <c r="L215" s="115" t="str">
        <f>IFERROR(VLOOKUP(I215,COT_ACOES!$B:$C,2,),"")</f>
        <v/>
      </c>
      <c r="M215" s="115" t="str">
        <f t="shared" si="18"/>
        <v/>
      </c>
      <c r="N215" s="116" t="str">
        <f t="shared" si="19"/>
        <v/>
      </c>
      <c r="O215" s="117" t="str">
        <f t="shared" si="20"/>
        <v/>
      </c>
      <c r="P215" s="118" t="str">
        <f t="shared" si="21"/>
        <v/>
      </c>
      <c r="Q215" s="119" t="str">
        <f t="shared" si="22"/>
        <v/>
      </c>
      <c r="R215" s="117" t="str">
        <f>IFERROR(VLOOKUP($I215,BASE_SETOR!$B$4:$C$1000,2,0),"")</f>
        <v/>
      </c>
      <c r="AM215" s="340"/>
    </row>
    <row r="216" spans="6:39" customFormat="1" ht="18.75">
      <c r="F216" s="120" t="str">
        <f t="shared" si="23"/>
        <v/>
      </c>
      <c r="G216" s="121"/>
      <c r="H216" s="120"/>
      <c r="I216" s="122"/>
      <c r="J216" s="306"/>
      <c r="K216" s="115"/>
      <c r="L216" s="115" t="str">
        <f>IFERROR(VLOOKUP(I216,COT_ACOES!$B:$C,2,),"")</f>
        <v/>
      </c>
      <c r="M216" s="115" t="str">
        <f t="shared" si="18"/>
        <v/>
      </c>
      <c r="N216" s="116" t="str">
        <f t="shared" si="19"/>
        <v/>
      </c>
      <c r="O216" s="117" t="str">
        <f t="shared" si="20"/>
        <v/>
      </c>
      <c r="P216" s="118" t="str">
        <f t="shared" si="21"/>
        <v/>
      </c>
      <c r="Q216" s="119" t="str">
        <f t="shared" si="22"/>
        <v/>
      </c>
      <c r="R216" s="117" t="str">
        <f>IFERROR(VLOOKUP($I216,BASE_SETOR!$B$4:$C$1000,2,0),"")</f>
        <v/>
      </c>
      <c r="AM216" s="340"/>
    </row>
    <row r="217" spans="6:39" customFormat="1" ht="18.75">
      <c r="F217" s="120" t="str">
        <f t="shared" si="23"/>
        <v/>
      </c>
      <c r="G217" s="121"/>
      <c r="H217" s="120"/>
      <c r="I217" s="122"/>
      <c r="J217" s="306"/>
      <c r="K217" s="115"/>
      <c r="L217" s="115" t="str">
        <f>IFERROR(VLOOKUP(I217,COT_ACOES!$B:$C,2,),"")</f>
        <v/>
      </c>
      <c r="M217" s="115" t="str">
        <f t="shared" ref="M217:M280" si="24">IF(J217="","",J217*K217)</f>
        <v/>
      </c>
      <c r="N217" s="116" t="str">
        <f t="shared" ref="N217:N280" si="25">IF(J217="","",J217*L217)</f>
        <v/>
      </c>
      <c r="O217" s="117" t="str">
        <f t="shared" ref="O217:O280" si="26">IFERROR(N217/$C$4,"")</f>
        <v/>
      </c>
      <c r="P217" s="118" t="str">
        <f t="shared" ref="P217:P280" si="27">IFERROR((N217-M217)/M217,"")</f>
        <v/>
      </c>
      <c r="Q217" s="119" t="str">
        <f t="shared" ref="Q217:Q280" si="28">IFERROR(M217*P217,"")</f>
        <v/>
      </c>
      <c r="R217" s="117" t="str">
        <f>IFERROR(VLOOKUP($I217,BASE_SETOR!$B$4:$C$1000,2,0),"")</f>
        <v/>
      </c>
      <c r="AM217" s="340"/>
    </row>
    <row r="218" spans="6:39" customFormat="1" ht="18.75">
      <c r="F218" s="120" t="str">
        <f t="shared" ref="F218:F281" si="29">IF(G218="","",1+F217)</f>
        <v/>
      </c>
      <c r="G218" s="121"/>
      <c r="H218" s="120"/>
      <c r="I218" s="122"/>
      <c r="J218" s="306"/>
      <c r="K218" s="115"/>
      <c r="L218" s="115" t="str">
        <f>IFERROR(VLOOKUP(I218,COT_ACOES!$B:$C,2,),"")</f>
        <v/>
      </c>
      <c r="M218" s="115" t="str">
        <f t="shared" si="24"/>
        <v/>
      </c>
      <c r="N218" s="116" t="str">
        <f t="shared" si="25"/>
        <v/>
      </c>
      <c r="O218" s="117" t="str">
        <f t="shared" si="26"/>
        <v/>
      </c>
      <c r="P218" s="118" t="str">
        <f t="shared" si="27"/>
        <v/>
      </c>
      <c r="Q218" s="119" t="str">
        <f t="shared" si="28"/>
        <v/>
      </c>
      <c r="R218" s="117" t="str">
        <f>IFERROR(VLOOKUP($I218,BASE_SETOR!$B$4:$C$1000,2,0),"")</f>
        <v/>
      </c>
      <c r="AM218" s="340"/>
    </row>
    <row r="219" spans="6:39" customFormat="1" ht="18.75">
      <c r="F219" s="120" t="str">
        <f t="shared" si="29"/>
        <v/>
      </c>
      <c r="G219" s="121"/>
      <c r="H219" s="120"/>
      <c r="I219" s="122"/>
      <c r="J219" s="306"/>
      <c r="K219" s="115"/>
      <c r="L219" s="115" t="str">
        <f>IFERROR(VLOOKUP(I219,COT_ACOES!$B:$C,2,),"")</f>
        <v/>
      </c>
      <c r="M219" s="115" t="str">
        <f t="shared" si="24"/>
        <v/>
      </c>
      <c r="N219" s="116" t="str">
        <f t="shared" si="25"/>
        <v/>
      </c>
      <c r="O219" s="117" t="str">
        <f t="shared" si="26"/>
        <v/>
      </c>
      <c r="P219" s="118" t="str">
        <f t="shared" si="27"/>
        <v/>
      </c>
      <c r="Q219" s="119" t="str">
        <f t="shared" si="28"/>
        <v/>
      </c>
      <c r="R219" s="117" t="str">
        <f>IFERROR(VLOOKUP($I219,BASE_SETOR!$B$4:$C$1000,2,0),"")</f>
        <v/>
      </c>
      <c r="AM219" s="340"/>
    </row>
    <row r="220" spans="6:39" customFormat="1" ht="18.75">
      <c r="F220" s="120" t="str">
        <f t="shared" si="29"/>
        <v/>
      </c>
      <c r="G220" s="121"/>
      <c r="H220" s="120"/>
      <c r="I220" s="122"/>
      <c r="J220" s="306"/>
      <c r="K220" s="115"/>
      <c r="L220" s="115" t="str">
        <f>IFERROR(VLOOKUP(I220,COT_ACOES!$B:$C,2,),"")</f>
        <v/>
      </c>
      <c r="M220" s="115" t="str">
        <f t="shared" si="24"/>
        <v/>
      </c>
      <c r="N220" s="116" t="str">
        <f t="shared" si="25"/>
        <v/>
      </c>
      <c r="O220" s="117" t="str">
        <f t="shared" si="26"/>
        <v/>
      </c>
      <c r="P220" s="118" t="str">
        <f t="shared" si="27"/>
        <v/>
      </c>
      <c r="Q220" s="119" t="str">
        <f t="shared" si="28"/>
        <v/>
      </c>
      <c r="R220" s="117" t="str">
        <f>IFERROR(VLOOKUP($I220,BASE_SETOR!$B$4:$C$1000,2,0),"")</f>
        <v/>
      </c>
      <c r="AM220" s="340"/>
    </row>
    <row r="221" spans="6:39" customFormat="1" ht="18.75">
      <c r="F221" s="120" t="str">
        <f t="shared" si="29"/>
        <v/>
      </c>
      <c r="G221" s="121"/>
      <c r="H221" s="120"/>
      <c r="I221" s="122"/>
      <c r="J221" s="306"/>
      <c r="K221" s="115"/>
      <c r="L221" s="115" t="str">
        <f>IFERROR(VLOOKUP(I221,COT_ACOES!$B:$C,2,),"")</f>
        <v/>
      </c>
      <c r="M221" s="115" t="str">
        <f t="shared" si="24"/>
        <v/>
      </c>
      <c r="N221" s="116" t="str">
        <f t="shared" si="25"/>
        <v/>
      </c>
      <c r="O221" s="117" t="str">
        <f t="shared" si="26"/>
        <v/>
      </c>
      <c r="P221" s="118" t="str">
        <f t="shared" si="27"/>
        <v/>
      </c>
      <c r="Q221" s="119" t="str">
        <f t="shared" si="28"/>
        <v/>
      </c>
      <c r="R221" s="117" t="str">
        <f>IFERROR(VLOOKUP($I221,BASE_SETOR!$B$4:$C$1000,2,0),"")</f>
        <v/>
      </c>
      <c r="AM221" s="340"/>
    </row>
    <row r="222" spans="6:39" customFormat="1" ht="18.75">
      <c r="F222" s="120" t="str">
        <f t="shared" si="29"/>
        <v/>
      </c>
      <c r="G222" s="121"/>
      <c r="H222" s="120"/>
      <c r="I222" s="122"/>
      <c r="J222" s="306"/>
      <c r="K222" s="115"/>
      <c r="L222" s="115" t="str">
        <f>IFERROR(VLOOKUP(I222,COT_ACOES!$B:$C,2,),"")</f>
        <v/>
      </c>
      <c r="M222" s="115" t="str">
        <f t="shared" si="24"/>
        <v/>
      </c>
      <c r="N222" s="116" t="str">
        <f t="shared" si="25"/>
        <v/>
      </c>
      <c r="O222" s="117" t="str">
        <f t="shared" si="26"/>
        <v/>
      </c>
      <c r="P222" s="118" t="str">
        <f t="shared" si="27"/>
        <v/>
      </c>
      <c r="Q222" s="119" t="str">
        <f t="shared" si="28"/>
        <v/>
      </c>
      <c r="R222" s="117" t="str">
        <f>IFERROR(VLOOKUP($I222,BASE_SETOR!$B$4:$C$1000,2,0),"")</f>
        <v/>
      </c>
      <c r="AM222" s="340"/>
    </row>
    <row r="223" spans="6:39" customFormat="1" ht="18.75">
      <c r="F223" s="120" t="str">
        <f t="shared" si="29"/>
        <v/>
      </c>
      <c r="G223" s="121"/>
      <c r="H223" s="120"/>
      <c r="I223" s="122"/>
      <c r="J223" s="306"/>
      <c r="K223" s="115"/>
      <c r="L223" s="115" t="str">
        <f>IFERROR(VLOOKUP(I223,COT_ACOES!$B:$C,2,),"")</f>
        <v/>
      </c>
      <c r="M223" s="115" t="str">
        <f t="shared" si="24"/>
        <v/>
      </c>
      <c r="N223" s="116" t="str">
        <f t="shared" si="25"/>
        <v/>
      </c>
      <c r="O223" s="117" t="str">
        <f t="shared" si="26"/>
        <v/>
      </c>
      <c r="P223" s="118" t="str">
        <f t="shared" si="27"/>
        <v/>
      </c>
      <c r="Q223" s="119" t="str">
        <f t="shared" si="28"/>
        <v/>
      </c>
      <c r="R223" s="117" t="str">
        <f>IFERROR(VLOOKUP($I223,BASE_SETOR!$B$4:$C$1000,2,0),"")</f>
        <v/>
      </c>
      <c r="AM223" s="340"/>
    </row>
    <row r="224" spans="6:39" customFormat="1" ht="18.75">
      <c r="F224" s="120" t="str">
        <f t="shared" si="29"/>
        <v/>
      </c>
      <c r="G224" s="121"/>
      <c r="H224" s="120"/>
      <c r="I224" s="122"/>
      <c r="J224" s="306"/>
      <c r="K224" s="115"/>
      <c r="L224" s="115" t="str">
        <f>IFERROR(VLOOKUP(I224,COT_ACOES!$B:$C,2,),"")</f>
        <v/>
      </c>
      <c r="M224" s="115" t="str">
        <f t="shared" si="24"/>
        <v/>
      </c>
      <c r="N224" s="116" t="str">
        <f t="shared" si="25"/>
        <v/>
      </c>
      <c r="O224" s="117" t="str">
        <f t="shared" si="26"/>
        <v/>
      </c>
      <c r="P224" s="118" t="str">
        <f t="shared" si="27"/>
        <v/>
      </c>
      <c r="Q224" s="119" t="str">
        <f t="shared" si="28"/>
        <v/>
      </c>
      <c r="R224" s="117" t="str">
        <f>IFERROR(VLOOKUP($I224,BASE_SETOR!$B$4:$C$1000,2,0),"")</f>
        <v/>
      </c>
      <c r="AM224" s="340"/>
    </row>
    <row r="225" spans="6:39" customFormat="1" ht="18.75">
      <c r="F225" s="120" t="str">
        <f t="shared" si="29"/>
        <v/>
      </c>
      <c r="G225" s="121"/>
      <c r="H225" s="120"/>
      <c r="I225" s="122"/>
      <c r="J225" s="306"/>
      <c r="K225" s="115"/>
      <c r="L225" s="115" t="str">
        <f>IFERROR(VLOOKUP(I225,COT_ACOES!$B:$C,2,),"")</f>
        <v/>
      </c>
      <c r="M225" s="115" t="str">
        <f t="shared" si="24"/>
        <v/>
      </c>
      <c r="N225" s="116" t="str">
        <f t="shared" si="25"/>
        <v/>
      </c>
      <c r="O225" s="117" t="str">
        <f t="shared" si="26"/>
        <v/>
      </c>
      <c r="P225" s="118" t="str">
        <f t="shared" si="27"/>
        <v/>
      </c>
      <c r="Q225" s="119" t="str">
        <f t="shared" si="28"/>
        <v/>
      </c>
      <c r="R225" s="117" t="str">
        <f>IFERROR(VLOOKUP($I225,BASE_SETOR!$B$4:$C$1000,2,0),"")</f>
        <v/>
      </c>
      <c r="AM225" s="340"/>
    </row>
    <row r="226" spans="6:39" customFormat="1" ht="18.75">
      <c r="F226" s="120" t="str">
        <f t="shared" si="29"/>
        <v/>
      </c>
      <c r="G226" s="121"/>
      <c r="H226" s="120"/>
      <c r="I226" s="122"/>
      <c r="J226" s="306"/>
      <c r="K226" s="115"/>
      <c r="L226" s="115" t="str">
        <f>IFERROR(VLOOKUP(I226,COT_ACOES!$B:$C,2,),"")</f>
        <v/>
      </c>
      <c r="M226" s="115" t="str">
        <f t="shared" si="24"/>
        <v/>
      </c>
      <c r="N226" s="116" t="str">
        <f t="shared" si="25"/>
        <v/>
      </c>
      <c r="O226" s="117" t="str">
        <f t="shared" si="26"/>
        <v/>
      </c>
      <c r="P226" s="118" t="str">
        <f t="shared" si="27"/>
        <v/>
      </c>
      <c r="Q226" s="119" t="str">
        <f t="shared" si="28"/>
        <v/>
      </c>
      <c r="R226" s="117" t="str">
        <f>IFERROR(VLOOKUP($I226,BASE_SETOR!$B$4:$C$1000,2,0),"")</f>
        <v/>
      </c>
      <c r="AM226" s="340"/>
    </row>
    <row r="227" spans="6:39" customFormat="1" ht="18.75">
      <c r="F227" s="120" t="str">
        <f t="shared" si="29"/>
        <v/>
      </c>
      <c r="G227" s="121"/>
      <c r="H227" s="120"/>
      <c r="I227" s="122"/>
      <c r="J227" s="306"/>
      <c r="K227" s="115"/>
      <c r="L227" s="115" t="str">
        <f>IFERROR(VLOOKUP(I227,COT_ACOES!$B:$C,2,),"")</f>
        <v/>
      </c>
      <c r="M227" s="115" t="str">
        <f t="shared" si="24"/>
        <v/>
      </c>
      <c r="N227" s="116" t="str">
        <f t="shared" si="25"/>
        <v/>
      </c>
      <c r="O227" s="117" t="str">
        <f t="shared" si="26"/>
        <v/>
      </c>
      <c r="P227" s="118" t="str">
        <f t="shared" si="27"/>
        <v/>
      </c>
      <c r="Q227" s="119" t="str">
        <f t="shared" si="28"/>
        <v/>
      </c>
      <c r="R227" s="117" t="str">
        <f>IFERROR(VLOOKUP($I227,BASE_SETOR!$B$4:$C$1000,2,0),"")</f>
        <v/>
      </c>
      <c r="AM227" s="340"/>
    </row>
    <row r="228" spans="6:39" customFormat="1" ht="18.75">
      <c r="F228" s="120" t="str">
        <f t="shared" si="29"/>
        <v/>
      </c>
      <c r="G228" s="121"/>
      <c r="H228" s="120"/>
      <c r="I228" s="122"/>
      <c r="J228" s="306"/>
      <c r="K228" s="115"/>
      <c r="L228" s="115" t="str">
        <f>IFERROR(VLOOKUP(I228,COT_ACOES!$B:$C,2,),"")</f>
        <v/>
      </c>
      <c r="M228" s="115" t="str">
        <f t="shared" si="24"/>
        <v/>
      </c>
      <c r="N228" s="116" t="str">
        <f t="shared" si="25"/>
        <v/>
      </c>
      <c r="O228" s="117" t="str">
        <f t="shared" si="26"/>
        <v/>
      </c>
      <c r="P228" s="118" t="str">
        <f t="shared" si="27"/>
        <v/>
      </c>
      <c r="Q228" s="119" t="str">
        <f t="shared" si="28"/>
        <v/>
      </c>
      <c r="R228" s="117" t="str">
        <f>IFERROR(VLOOKUP($I228,BASE_SETOR!$B$4:$C$1000,2,0),"")</f>
        <v/>
      </c>
      <c r="AM228" s="340"/>
    </row>
    <row r="229" spans="6:39" customFormat="1" ht="18.75">
      <c r="F229" s="120" t="str">
        <f t="shared" si="29"/>
        <v/>
      </c>
      <c r="G229" s="121"/>
      <c r="H229" s="120"/>
      <c r="I229" s="122"/>
      <c r="J229" s="306"/>
      <c r="K229" s="115"/>
      <c r="L229" s="115" t="str">
        <f>IFERROR(VLOOKUP(I229,COT_ACOES!$B:$C,2,),"")</f>
        <v/>
      </c>
      <c r="M229" s="115" t="str">
        <f t="shared" si="24"/>
        <v/>
      </c>
      <c r="N229" s="116" t="str">
        <f t="shared" si="25"/>
        <v/>
      </c>
      <c r="O229" s="117" t="str">
        <f t="shared" si="26"/>
        <v/>
      </c>
      <c r="P229" s="118" t="str">
        <f t="shared" si="27"/>
        <v/>
      </c>
      <c r="Q229" s="119" t="str">
        <f t="shared" si="28"/>
        <v/>
      </c>
      <c r="R229" s="117" t="str">
        <f>IFERROR(VLOOKUP($I229,BASE_SETOR!$B$4:$C$1000,2,0),"")</f>
        <v/>
      </c>
      <c r="AM229" s="340"/>
    </row>
    <row r="230" spans="6:39" customFormat="1" ht="18.75">
      <c r="F230" s="120" t="str">
        <f t="shared" si="29"/>
        <v/>
      </c>
      <c r="G230" s="121"/>
      <c r="H230" s="120"/>
      <c r="I230" s="122"/>
      <c r="J230" s="306"/>
      <c r="K230" s="115"/>
      <c r="L230" s="115" t="str">
        <f>IFERROR(VLOOKUP(I230,COT_ACOES!$B:$C,2,),"")</f>
        <v/>
      </c>
      <c r="M230" s="115" t="str">
        <f t="shared" si="24"/>
        <v/>
      </c>
      <c r="N230" s="116" t="str">
        <f t="shared" si="25"/>
        <v/>
      </c>
      <c r="O230" s="117" t="str">
        <f t="shared" si="26"/>
        <v/>
      </c>
      <c r="P230" s="118" t="str">
        <f t="shared" si="27"/>
        <v/>
      </c>
      <c r="Q230" s="119" t="str">
        <f t="shared" si="28"/>
        <v/>
      </c>
      <c r="R230" s="117" t="str">
        <f>IFERROR(VLOOKUP($I230,BASE_SETOR!$B$4:$C$1000,2,0),"")</f>
        <v/>
      </c>
      <c r="AM230" s="340"/>
    </row>
    <row r="231" spans="6:39" customFormat="1" ht="18.75">
      <c r="F231" s="120" t="str">
        <f t="shared" si="29"/>
        <v/>
      </c>
      <c r="G231" s="121"/>
      <c r="H231" s="120"/>
      <c r="I231" s="122"/>
      <c r="J231" s="306"/>
      <c r="K231" s="115"/>
      <c r="L231" s="115" t="str">
        <f>IFERROR(VLOOKUP(I231,COT_ACOES!$B:$C,2,),"")</f>
        <v/>
      </c>
      <c r="M231" s="115" t="str">
        <f t="shared" si="24"/>
        <v/>
      </c>
      <c r="N231" s="116" t="str">
        <f t="shared" si="25"/>
        <v/>
      </c>
      <c r="O231" s="117" t="str">
        <f t="shared" si="26"/>
        <v/>
      </c>
      <c r="P231" s="118" t="str">
        <f t="shared" si="27"/>
        <v/>
      </c>
      <c r="Q231" s="119" t="str">
        <f t="shared" si="28"/>
        <v/>
      </c>
      <c r="R231" s="117" t="str">
        <f>IFERROR(VLOOKUP($I231,BASE_SETOR!$B$4:$C$1000,2,0),"")</f>
        <v/>
      </c>
      <c r="AM231" s="340"/>
    </row>
    <row r="232" spans="6:39" customFormat="1" ht="18.75">
      <c r="F232" s="120" t="str">
        <f t="shared" si="29"/>
        <v/>
      </c>
      <c r="G232" s="121"/>
      <c r="H232" s="120"/>
      <c r="I232" s="122"/>
      <c r="J232" s="306"/>
      <c r="K232" s="115"/>
      <c r="L232" s="115" t="str">
        <f>IFERROR(VLOOKUP(I232,COT_ACOES!$B:$C,2,),"")</f>
        <v/>
      </c>
      <c r="M232" s="115" t="str">
        <f t="shared" si="24"/>
        <v/>
      </c>
      <c r="N232" s="116" t="str">
        <f t="shared" si="25"/>
        <v/>
      </c>
      <c r="O232" s="117" t="str">
        <f t="shared" si="26"/>
        <v/>
      </c>
      <c r="P232" s="118" t="str">
        <f t="shared" si="27"/>
        <v/>
      </c>
      <c r="Q232" s="119" t="str">
        <f t="shared" si="28"/>
        <v/>
      </c>
      <c r="R232" s="117" t="str">
        <f>IFERROR(VLOOKUP($I232,BASE_SETOR!$B$4:$C$1000,2,0),"")</f>
        <v/>
      </c>
      <c r="AM232" s="340"/>
    </row>
    <row r="233" spans="6:39" customFormat="1" ht="18.75">
      <c r="F233" s="120" t="str">
        <f t="shared" si="29"/>
        <v/>
      </c>
      <c r="G233" s="121"/>
      <c r="H233" s="120"/>
      <c r="I233" s="122"/>
      <c r="J233" s="306"/>
      <c r="K233" s="115"/>
      <c r="L233" s="115" t="str">
        <f>IFERROR(VLOOKUP(I233,COT_ACOES!$B:$C,2,),"")</f>
        <v/>
      </c>
      <c r="M233" s="115" t="str">
        <f t="shared" si="24"/>
        <v/>
      </c>
      <c r="N233" s="116" t="str">
        <f t="shared" si="25"/>
        <v/>
      </c>
      <c r="O233" s="117" t="str">
        <f t="shared" si="26"/>
        <v/>
      </c>
      <c r="P233" s="118" t="str">
        <f t="shared" si="27"/>
        <v/>
      </c>
      <c r="Q233" s="119" t="str">
        <f t="shared" si="28"/>
        <v/>
      </c>
      <c r="R233" s="117" t="str">
        <f>IFERROR(VLOOKUP($I233,BASE_SETOR!$B$4:$C$1000,2,0),"")</f>
        <v/>
      </c>
      <c r="AM233" s="340"/>
    </row>
    <row r="234" spans="6:39" customFormat="1" ht="18.75">
      <c r="F234" s="120" t="str">
        <f t="shared" si="29"/>
        <v/>
      </c>
      <c r="G234" s="121"/>
      <c r="H234" s="120"/>
      <c r="I234" s="122"/>
      <c r="J234" s="306"/>
      <c r="K234" s="115"/>
      <c r="L234" s="115" t="str">
        <f>IFERROR(VLOOKUP(I234,COT_ACOES!$B:$C,2,),"")</f>
        <v/>
      </c>
      <c r="M234" s="115" t="str">
        <f t="shared" si="24"/>
        <v/>
      </c>
      <c r="N234" s="116" t="str">
        <f t="shared" si="25"/>
        <v/>
      </c>
      <c r="O234" s="117" t="str">
        <f t="shared" si="26"/>
        <v/>
      </c>
      <c r="P234" s="118" t="str">
        <f t="shared" si="27"/>
        <v/>
      </c>
      <c r="Q234" s="119" t="str">
        <f t="shared" si="28"/>
        <v/>
      </c>
      <c r="R234" s="117" t="str">
        <f>IFERROR(VLOOKUP($I234,BASE_SETOR!$B$4:$C$1000,2,0),"")</f>
        <v/>
      </c>
      <c r="AM234" s="340"/>
    </row>
    <row r="235" spans="6:39" customFormat="1" ht="18.75">
      <c r="F235" s="120" t="str">
        <f t="shared" si="29"/>
        <v/>
      </c>
      <c r="G235" s="121"/>
      <c r="H235" s="120"/>
      <c r="I235" s="122"/>
      <c r="J235" s="306"/>
      <c r="K235" s="115"/>
      <c r="L235" s="115" t="str">
        <f>IFERROR(VLOOKUP(I235,COT_ACOES!$B:$C,2,),"")</f>
        <v/>
      </c>
      <c r="M235" s="115" t="str">
        <f t="shared" si="24"/>
        <v/>
      </c>
      <c r="N235" s="116" t="str">
        <f t="shared" si="25"/>
        <v/>
      </c>
      <c r="O235" s="117" t="str">
        <f t="shared" si="26"/>
        <v/>
      </c>
      <c r="P235" s="118" t="str">
        <f t="shared" si="27"/>
        <v/>
      </c>
      <c r="Q235" s="119" t="str">
        <f t="shared" si="28"/>
        <v/>
      </c>
      <c r="R235" s="117" t="str">
        <f>IFERROR(VLOOKUP($I235,BASE_SETOR!$B$4:$C$1000,2,0),"")</f>
        <v/>
      </c>
      <c r="AM235" s="340"/>
    </row>
    <row r="236" spans="6:39" customFormat="1" ht="18.75">
      <c r="F236" s="120" t="str">
        <f t="shared" si="29"/>
        <v/>
      </c>
      <c r="G236" s="121"/>
      <c r="H236" s="120"/>
      <c r="I236" s="122"/>
      <c r="J236" s="306"/>
      <c r="K236" s="115"/>
      <c r="L236" s="115" t="str">
        <f>IFERROR(VLOOKUP(I236,COT_ACOES!$B:$C,2,),"")</f>
        <v/>
      </c>
      <c r="M236" s="115" t="str">
        <f t="shared" si="24"/>
        <v/>
      </c>
      <c r="N236" s="116" t="str">
        <f t="shared" si="25"/>
        <v/>
      </c>
      <c r="O236" s="117" t="str">
        <f t="shared" si="26"/>
        <v/>
      </c>
      <c r="P236" s="118" t="str">
        <f t="shared" si="27"/>
        <v/>
      </c>
      <c r="Q236" s="119" t="str">
        <f t="shared" si="28"/>
        <v/>
      </c>
      <c r="R236" s="117" t="str">
        <f>IFERROR(VLOOKUP($I236,BASE_SETOR!$B$4:$C$1000,2,0),"")</f>
        <v/>
      </c>
      <c r="AM236" s="340"/>
    </row>
    <row r="237" spans="6:39" customFormat="1" ht="18.75">
      <c r="F237" s="120" t="str">
        <f t="shared" si="29"/>
        <v/>
      </c>
      <c r="G237" s="121"/>
      <c r="H237" s="120"/>
      <c r="I237" s="122"/>
      <c r="J237" s="306"/>
      <c r="K237" s="115"/>
      <c r="L237" s="115" t="str">
        <f>IFERROR(VLOOKUP(I237,COT_ACOES!$B:$C,2,),"")</f>
        <v/>
      </c>
      <c r="M237" s="115" t="str">
        <f t="shared" si="24"/>
        <v/>
      </c>
      <c r="N237" s="116" t="str">
        <f t="shared" si="25"/>
        <v/>
      </c>
      <c r="O237" s="117" t="str">
        <f t="shared" si="26"/>
        <v/>
      </c>
      <c r="P237" s="118" t="str">
        <f t="shared" si="27"/>
        <v/>
      </c>
      <c r="Q237" s="119" t="str">
        <f t="shared" si="28"/>
        <v/>
      </c>
      <c r="R237" s="117" t="str">
        <f>IFERROR(VLOOKUP($I237,BASE_SETOR!$B$4:$C$1000,2,0),"")</f>
        <v/>
      </c>
      <c r="AM237" s="340"/>
    </row>
    <row r="238" spans="6:39" customFormat="1" ht="18.75">
      <c r="F238" s="120" t="str">
        <f t="shared" si="29"/>
        <v/>
      </c>
      <c r="G238" s="121"/>
      <c r="H238" s="120"/>
      <c r="I238" s="122"/>
      <c r="J238" s="306"/>
      <c r="K238" s="115"/>
      <c r="L238" s="115" t="str">
        <f>IFERROR(VLOOKUP(I238,COT_ACOES!$B:$C,2,),"")</f>
        <v/>
      </c>
      <c r="M238" s="115" t="str">
        <f t="shared" si="24"/>
        <v/>
      </c>
      <c r="N238" s="116" t="str">
        <f t="shared" si="25"/>
        <v/>
      </c>
      <c r="O238" s="117" t="str">
        <f t="shared" si="26"/>
        <v/>
      </c>
      <c r="P238" s="118" t="str">
        <f t="shared" si="27"/>
        <v/>
      </c>
      <c r="Q238" s="119" t="str">
        <f t="shared" si="28"/>
        <v/>
      </c>
      <c r="R238" s="117" t="str">
        <f>IFERROR(VLOOKUP($I238,BASE_SETOR!$B$4:$C$1000,2,0),"")</f>
        <v/>
      </c>
      <c r="AM238" s="340"/>
    </row>
    <row r="239" spans="6:39" customFormat="1" ht="18.75">
      <c r="F239" s="120" t="str">
        <f t="shared" si="29"/>
        <v/>
      </c>
      <c r="G239" s="121"/>
      <c r="H239" s="120"/>
      <c r="I239" s="122"/>
      <c r="J239" s="306"/>
      <c r="K239" s="115"/>
      <c r="L239" s="115" t="str">
        <f>IFERROR(VLOOKUP(I239,COT_ACOES!$B:$C,2,),"")</f>
        <v/>
      </c>
      <c r="M239" s="115" t="str">
        <f t="shared" si="24"/>
        <v/>
      </c>
      <c r="N239" s="116" t="str">
        <f t="shared" si="25"/>
        <v/>
      </c>
      <c r="O239" s="117" t="str">
        <f t="shared" si="26"/>
        <v/>
      </c>
      <c r="P239" s="118" t="str">
        <f t="shared" si="27"/>
        <v/>
      </c>
      <c r="Q239" s="119" t="str">
        <f t="shared" si="28"/>
        <v/>
      </c>
      <c r="R239" s="117" t="str">
        <f>IFERROR(VLOOKUP($I239,BASE_SETOR!$B$4:$C$1000,2,0),"")</f>
        <v/>
      </c>
      <c r="AM239" s="340"/>
    </row>
    <row r="240" spans="6:39" customFormat="1" ht="18.75">
      <c r="F240" s="120" t="str">
        <f t="shared" si="29"/>
        <v/>
      </c>
      <c r="G240" s="121"/>
      <c r="H240" s="120"/>
      <c r="I240" s="122"/>
      <c r="J240" s="306"/>
      <c r="K240" s="115"/>
      <c r="L240" s="115" t="str">
        <f>IFERROR(VLOOKUP(I240,COT_ACOES!$B:$C,2,),"")</f>
        <v/>
      </c>
      <c r="M240" s="115" t="str">
        <f t="shared" si="24"/>
        <v/>
      </c>
      <c r="N240" s="116" t="str">
        <f t="shared" si="25"/>
        <v/>
      </c>
      <c r="O240" s="117" t="str">
        <f t="shared" si="26"/>
        <v/>
      </c>
      <c r="P240" s="118" t="str">
        <f t="shared" si="27"/>
        <v/>
      </c>
      <c r="Q240" s="119" t="str">
        <f t="shared" si="28"/>
        <v/>
      </c>
      <c r="R240" s="117" t="str">
        <f>IFERROR(VLOOKUP($I240,BASE_SETOR!$B$4:$C$1000,2,0),"")</f>
        <v/>
      </c>
      <c r="AM240" s="340"/>
    </row>
    <row r="241" spans="6:39" customFormat="1" ht="18.75">
      <c r="F241" s="120" t="str">
        <f t="shared" si="29"/>
        <v/>
      </c>
      <c r="G241" s="121"/>
      <c r="H241" s="120"/>
      <c r="I241" s="122"/>
      <c r="J241" s="306"/>
      <c r="K241" s="115"/>
      <c r="L241" s="115" t="str">
        <f>IFERROR(VLOOKUP(I241,COT_ACOES!$B:$C,2,),"")</f>
        <v/>
      </c>
      <c r="M241" s="115" t="str">
        <f t="shared" si="24"/>
        <v/>
      </c>
      <c r="N241" s="116" t="str">
        <f t="shared" si="25"/>
        <v/>
      </c>
      <c r="O241" s="117" t="str">
        <f t="shared" si="26"/>
        <v/>
      </c>
      <c r="P241" s="118" t="str">
        <f t="shared" si="27"/>
        <v/>
      </c>
      <c r="Q241" s="119" t="str">
        <f t="shared" si="28"/>
        <v/>
      </c>
      <c r="R241" s="117" t="str">
        <f>IFERROR(VLOOKUP($I241,BASE_SETOR!$B$4:$C$1000,2,0),"")</f>
        <v/>
      </c>
      <c r="AM241" s="340"/>
    </row>
    <row r="242" spans="6:39" customFormat="1" ht="18.75">
      <c r="F242" s="120" t="str">
        <f t="shared" si="29"/>
        <v/>
      </c>
      <c r="G242" s="121"/>
      <c r="H242" s="120"/>
      <c r="I242" s="122"/>
      <c r="J242" s="306"/>
      <c r="K242" s="115"/>
      <c r="L242" s="115" t="str">
        <f>IFERROR(VLOOKUP(I242,COT_ACOES!$B:$C,2,),"")</f>
        <v/>
      </c>
      <c r="M242" s="115" t="str">
        <f t="shared" si="24"/>
        <v/>
      </c>
      <c r="N242" s="116" t="str">
        <f t="shared" si="25"/>
        <v/>
      </c>
      <c r="O242" s="117" t="str">
        <f t="shared" si="26"/>
        <v/>
      </c>
      <c r="P242" s="118" t="str">
        <f t="shared" si="27"/>
        <v/>
      </c>
      <c r="Q242" s="119" t="str">
        <f t="shared" si="28"/>
        <v/>
      </c>
      <c r="R242" s="117" t="str">
        <f>IFERROR(VLOOKUP($I242,BASE_SETOR!$B$4:$C$1000,2,0),"")</f>
        <v/>
      </c>
      <c r="AM242" s="340"/>
    </row>
    <row r="243" spans="6:39" customFormat="1" ht="18.75">
      <c r="F243" s="120" t="str">
        <f t="shared" si="29"/>
        <v/>
      </c>
      <c r="G243" s="121"/>
      <c r="H243" s="120"/>
      <c r="I243" s="122"/>
      <c r="J243" s="306"/>
      <c r="K243" s="115"/>
      <c r="L243" s="115" t="str">
        <f>IFERROR(VLOOKUP(I243,COT_ACOES!$B:$C,2,),"")</f>
        <v/>
      </c>
      <c r="M243" s="115" t="str">
        <f t="shared" si="24"/>
        <v/>
      </c>
      <c r="N243" s="116" t="str">
        <f t="shared" si="25"/>
        <v/>
      </c>
      <c r="O243" s="117" t="str">
        <f t="shared" si="26"/>
        <v/>
      </c>
      <c r="P243" s="118" t="str">
        <f t="shared" si="27"/>
        <v/>
      </c>
      <c r="Q243" s="119" t="str">
        <f t="shared" si="28"/>
        <v/>
      </c>
      <c r="R243" s="117" t="str">
        <f>IFERROR(VLOOKUP($I243,BASE_SETOR!$B$4:$C$1000,2,0),"")</f>
        <v/>
      </c>
      <c r="AM243" s="340"/>
    </row>
    <row r="244" spans="6:39" customFormat="1" ht="18.75">
      <c r="F244" s="120" t="str">
        <f t="shared" si="29"/>
        <v/>
      </c>
      <c r="G244" s="121"/>
      <c r="H244" s="120"/>
      <c r="I244" s="122"/>
      <c r="J244" s="306"/>
      <c r="K244" s="115"/>
      <c r="L244" s="115" t="str">
        <f>IFERROR(VLOOKUP(I244,COT_ACOES!$B:$C,2,),"")</f>
        <v/>
      </c>
      <c r="M244" s="115" t="str">
        <f t="shared" si="24"/>
        <v/>
      </c>
      <c r="N244" s="116" t="str">
        <f t="shared" si="25"/>
        <v/>
      </c>
      <c r="O244" s="117" t="str">
        <f t="shared" si="26"/>
        <v/>
      </c>
      <c r="P244" s="118" t="str">
        <f t="shared" si="27"/>
        <v/>
      </c>
      <c r="Q244" s="119" t="str">
        <f t="shared" si="28"/>
        <v/>
      </c>
      <c r="R244" s="117" t="str">
        <f>IFERROR(VLOOKUP($I244,BASE_SETOR!$B$4:$C$1000,2,0),"")</f>
        <v/>
      </c>
      <c r="AM244" s="340"/>
    </row>
    <row r="245" spans="6:39" customFormat="1" ht="18.75">
      <c r="F245" s="120" t="str">
        <f t="shared" si="29"/>
        <v/>
      </c>
      <c r="G245" s="121"/>
      <c r="H245" s="120"/>
      <c r="I245" s="122"/>
      <c r="J245" s="306"/>
      <c r="K245" s="115"/>
      <c r="L245" s="115" t="str">
        <f>IFERROR(VLOOKUP(I245,COT_ACOES!$B:$C,2,),"")</f>
        <v/>
      </c>
      <c r="M245" s="115" t="str">
        <f t="shared" si="24"/>
        <v/>
      </c>
      <c r="N245" s="116" t="str">
        <f t="shared" si="25"/>
        <v/>
      </c>
      <c r="O245" s="117" t="str">
        <f t="shared" si="26"/>
        <v/>
      </c>
      <c r="P245" s="118" t="str">
        <f t="shared" si="27"/>
        <v/>
      </c>
      <c r="Q245" s="119" t="str">
        <f t="shared" si="28"/>
        <v/>
      </c>
      <c r="R245" s="117" t="str">
        <f>IFERROR(VLOOKUP($I245,BASE_SETOR!$B$4:$C$1000,2,0),"")</f>
        <v/>
      </c>
      <c r="AM245" s="340"/>
    </row>
    <row r="246" spans="6:39" customFormat="1" ht="18.75">
      <c r="F246" s="120" t="str">
        <f t="shared" si="29"/>
        <v/>
      </c>
      <c r="G246" s="121"/>
      <c r="H246" s="120"/>
      <c r="I246" s="122"/>
      <c r="J246" s="306"/>
      <c r="K246" s="115"/>
      <c r="L246" s="115" t="str">
        <f>IFERROR(VLOOKUP(I246,COT_ACOES!$B:$C,2,),"")</f>
        <v/>
      </c>
      <c r="M246" s="115" t="str">
        <f t="shared" si="24"/>
        <v/>
      </c>
      <c r="N246" s="116" t="str">
        <f t="shared" si="25"/>
        <v/>
      </c>
      <c r="O246" s="117" t="str">
        <f t="shared" si="26"/>
        <v/>
      </c>
      <c r="P246" s="118" t="str">
        <f t="shared" si="27"/>
        <v/>
      </c>
      <c r="Q246" s="119" t="str">
        <f t="shared" si="28"/>
        <v/>
      </c>
      <c r="R246" s="117" t="str">
        <f>IFERROR(VLOOKUP($I246,BASE_SETOR!$B$4:$C$1000,2,0),"")</f>
        <v/>
      </c>
      <c r="AM246" s="340"/>
    </row>
    <row r="247" spans="6:39" customFormat="1" ht="18.75">
      <c r="F247" s="120" t="str">
        <f t="shared" si="29"/>
        <v/>
      </c>
      <c r="G247" s="121"/>
      <c r="H247" s="120"/>
      <c r="I247" s="122"/>
      <c r="J247" s="306"/>
      <c r="K247" s="115"/>
      <c r="L247" s="115" t="str">
        <f>IFERROR(VLOOKUP(I247,COT_ACOES!$B:$C,2,),"")</f>
        <v/>
      </c>
      <c r="M247" s="115" t="str">
        <f t="shared" si="24"/>
        <v/>
      </c>
      <c r="N247" s="116" t="str">
        <f t="shared" si="25"/>
        <v/>
      </c>
      <c r="O247" s="117" t="str">
        <f t="shared" si="26"/>
        <v/>
      </c>
      <c r="P247" s="118" t="str">
        <f t="shared" si="27"/>
        <v/>
      </c>
      <c r="Q247" s="119" t="str">
        <f t="shared" si="28"/>
        <v/>
      </c>
      <c r="R247" s="117" t="str">
        <f>IFERROR(VLOOKUP($I247,BASE_SETOR!$B$4:$C$1000,2,0),"")</f>
        <v/>
      </c>
      <c r="AM247" s="340"/>
    </row>
    <row r="248" spans="6:39" customFormat="1" ht="18.75">
      <c r="F248" s="120" t="str">
        <f t="shared" si="29"/>
        <v/>
      </c>
      <c r="G248" s="121"/>
      <c r="H248" s="120"/>
      <c r="I248" s="122"/>
      <c r="J248" s="306"/>
      <c r="K248" s="115"/>
      <c r="L248" s="115" t="str">
        <f>IFERROR(VLOOKUP(I248,COT_ACOES!$B:$C,2,),"")</f>
        <v/>
      </c>
      <c r="M248" s="115" t="str">
        <f t="shared" si="24"/>
        <v/>
      </c>
      <c r="N248" s="116" t="str">
        <f t="shared" si="25"/>
        <v/>
      </c>
      <c r="O248" s="117" t="str">
        <f t="shared" si="26"/>
        <v/>
      </c>
      <c r="P248" s="118" t="str">
        <f t="shared" si="27"/>
        <v/>
      </c>
      <c r="Q248" s="119" t="str">
        <f t="shared" si="28"/>
        <v/>
      </c>
      <c r="R248" s="117" t="str">
        <f>IFERROR(VLOOKUP($I248,BASE_SETOR!$B$4:$C$1000,2,0),"")</f>
        <v/>
      </c>
      <c r="AM248" s="340"/>
    </row>
    <row r="249" spans="6:39" customFormat="1" ht="18.75">
      <c r="F249" s="120" t="str">
        <f t="shared" si="29"/>
        <v/>
      </c>
      <c r="G249" s="121"/>
      <c r="H249" s="120"/>
      <c r="I249" s="122"/>
      <c r="J249" s="306"/>
      <c r="K249" s="115"/>
      <c r="L249" s="115" t="str">
        <f>IFERROR(VLOOKUP(I249,COT_ACOES!$B:$C,2,),"")</f>
        <v/>
      </c>
      <c r="M249" s="115" t="str">
        <f t="shared" si="24"/>
        <v/>
      </c>
      <c r="N249" s="116" t="str">
        <f t="shared" si="25"/>
        <v/>
      </c>
      <c r="O249" s="117" t="str">
        <f t="shared" si="26"/>
        <v/>
      </c>
      <c r="P249" s="118" t="str">
        <f t="shared" si="27"/>
        <v/>
      </c>
      <c r="Q249" s="119" t="str">
        <f t="shared" si="28"/>
        <v/>
      </c>
      <c r="R249" s="117" t="str">
        <f>IFERROR(VLOOKUP($I249,BASE_SETOR!$B$4:$C$1000,2,0),"")</f>
        <v/>
      </c>
      <c r="AM249" s="340"/>
    </row>
    <row r="250" spans="6:39" customFormat="1" ht="18.75">
      <c r="F250" s="120" t="str">
        <f t="shared" si="29"/>
        <v/>
      </c>
      <c r="G250" s="121"/>
      <c r="H250" s="120"/>
      <c r="I250" s="122"/>
      <c r="J250" s="306"/>
      <c r="K250" s="115"/>
      <c r="L250" s="115" t="str">
        <f>IFERROR(VLOOKUP(I250,COT_ACOES!$B:$C,2,),"")</f>
        <v/>
      </c>
      <c r="M250" s="115" t="str">
        <f t="shared" si="24"/>
        <v/>
      </c>
      <c r="N250" s="116" t="str">
        <f t="shared" si="25"/>
        <v/>
      </c>
      <c r="O250" s="117" t="str">
        <f t="shared" si="26"/>
        <v/>
      </c>
      <c r="P250" s="118" t="str">
        <f t="shared" si="27"/>
        <v/>
      </c>
      <c r="Q250" s="119" t="str">
        <f t="shared" si="28"/>
        <v/>
      </c>
      <c r="R250" s="117" t="str">
        <f>IFERROR(VLOOKUP($I250,BASE_SETOR!$B$4:$C$1000,2,0),"")</f>
        <v/>
      </c>
      <c r="AM250" s="340"/>
    </row>
    <row r="251" spans="6:39" customFormat="1" ht="18.75">
      <c r="F251" s="120" t="str">
        <f t="shared" si="29"/>
        <v/>
      </c>
      <c r="G251" s="121"/>
      <c r="H251" s="120"/>
      <c r="I251" s="122"/>
      <c r="J251" s="306"/>
      <c r="K251" s="115"/>
      <c r="L251" s="115" t="str">
        <f>IFERROR(VLOOKUP(I251,COT_ACOES!$B:$C,2,),"")</f>
        <v/>
      </c>
      <c r="M251" s="115" t="str">
        <f t="shared" si="24"/>
        <v/>
      </c>
      <c r="N251" s="116" t="str">
        <f t="shared" si="25"/>
        <v/>
      </c>
      <c r="O251" s="117" t="str">
        <f t="shared" si="26"/>
        <v/>
      </c>
      <c r="P251" s="118" t="str">
        <f t="shared" si="27"/>
        <v/>
      </c>
      <c r="Q251" s="119" t="str">
        <f t="shared" si="28"/>
        <v/>
      </c>
      <c r="R251" s="117" t="str">
        <f>IFERROR(VLOOKUP($I251,BASE_SETOR!$B$4:$C$1000,2,0),"")</f>
        <v/>
      </c>
      <c r="AM251" s="340"/>
    </row>
    <row r="252" spans="6:39" customFormat="1" ht="18.75">
      <c r="F252" s="120" t="str">
        <f t="shared" si="29"/>
        <v/>
      </c>
      <c r="G252" s="121"/>
      <c r="H252" s="120"/>
      <c r="I252" s="122"/>
      <c r="J252" s="306"/>
      <c r="K252" s="115"/>
      <c r="L252" s="115" t="str">
        <f>IFERROR(VLOOKUP(I252,COT_ACOES!$B:$C,2,),"")</f>
        <v/>
      </c>
      <c r="M252" s="115" t="str">
        <f t="shared" si="24"/>
        <v/>
      </c>
      <c r="N252" s="116" t="str">
        <f t="shared" si="25"/>
        <v/>
      </c>
      <c r="O252" s="117" t="str">
        <f t="shared" si="26"/>
        <v/>
      </c>
      <c r="P252" s="118" t="str">
        <f t="shared" si="27"/>
        <v/>
      </c>
      <c r="Q252" s="119" t="str">
        <f t="shared" si="28"/>
        <v/>
      </c>
      <c r="R252" s="117" t="str">
        <f>IFERROR(VLOOKUP($I252,BASE_SETOR!$B$4:$C$1000,2,0),"")</f>
        <v/>
      </c>
      <c r="AM252" s="340"/>
    </row>
    <row r="253" spans="6:39" customFormat="1" ht="18.75">
      <c r="F253" s="120" t="str">
        <f t="shared" si="29"/>
        <v/>
      </c>
      <c r="G253" s="121"/>
      <c r="H253" s="120"/>
      <c r="I253" s="122"/>
      <c r="J253" s="306"/>
      <c r="K253" s="115"/>
      <c r="L253" s="115" t="str">
        <f>IFERROR(VLOOKUP(I253,COT_ACOES!$B:$C,2,),"")</f>
        <v/>
      </c>
      <c r="M253" s="115" t="str">
        <f t="shared" si="24"/>
        <v/>
      </c>
      <c r="N253" s="116" t="str">
        <f t="shared" si="25"/>
        <v/>
      </c>
      <c r="O253" s="117" t="str">
        <f t="shared" si="26"/>
        <v/>
      </c>
      <c r="P253" s="118" t="str">
        <f t="shared" si="27"/>
        <v/>
      </c>
      <c r="Q253" s="119" t="str">
        <f t="shared" si="28"/>
        <v/>
      </c>
      <c r="R253" s="117" t="str">
        <f>IFERROR(VLOOKUP($I253,BASE_SETOR!$B$4:$C$1000,2,0),"")</f>
        <v/>
      </c>
      <c r="AM253" s="340"/>
    </row>
    <row r="254" spans="6:39" customFormat="1" ht="18.75">
      <c r="F254" s="120" t="str">
        <f t="shared" si="29"/>
        <v/>
      </c>
      <c r="G254" s="121"/>
      <c r="H254" s="120"/>
      <c r="I254" s="122"/>
      <c r="J254" s="306"/>
      <c r="K254" s="115"/>
      <c r="L254" s="115" t="str">
        <f>IFERROR(VLOOKUP(I254,COT_ACOES!$B:$C,2,),"")</f>
        <v/>
      </c>
      <c r="M254" s="115" t="str">
        <f t="shared" si="24"/>
        <v/>
      </c>
      <c r="N254" s="116" t="str">
        <f t="shared" si="25"/>
        <v/>
      </c>
      <c r="O254" s="117" t="str">
        <f t="shared" si="26"/>
        <v/>
      </c>
      <c r="P254" s="118" t="str">
        <f t="shared" si="27"/>
        <v/>
      </c>
      <c r="Q254" s="119" t="str">
        <f t="shared" si="28"/>
        <v/>
      </c>
      <c r="R254" s="117" t="str">
        <f>IFERROR(VLOOKUP($I254,BASE_SETOR!$B$4:$C$1000,2,0),"")</f>
        <v/>
      </c>
      <c r="AM254" s="340"/>
    </row>
    <row r="255" spans="6:39" customFormat="1" ht="18.75">
      <c r="F255" s="120" t="str">
        <f t="shared" si="29"/>
        <v/>
      </c>
      <c r="G255" s="121"/>
      <c r="H255" s="120"/>
      <c r="I255" s="122"/>
      <c r="J255" s="306"/>
      <c r="K255" s="115"/>
      <c r="L255" s="115" t="str">
        <f>IFERROR(VLOOKUP(I255,COT_ACOES!$B:$C,2,),"")</f>
        <v/>
      </c>
      <c r="M255" s="115" t="str">
        <f t="shared" si="24"/>
        <v/>
      </c>
      <c r="N255" s="116" t="str">
        <f t="shared" si="25"/>
        <v/>
      </c>
      <c r="O255" s="117" t="str">
        <f t="shared" si="26"/>
        <v/>
      </c>
      <c r="P255" s="118" t="str">
        <f t="shared" si="27"/>
        <v/>
      </c>
      <c r="Q255" s="119" t="str">
        <f t="shared" si="28"/>
        <v/>
      </c>
      <c r="R255" s="117" t="str">
        <f>IFERROR(VLOOKUP($I255,BASE_SETOR!$B$4:$C$1000,2,0),"")</f>
        <v/>
      </c>
      <c r="AM255" s="340"/>
    </row>
    <row r="256" spans="6:39" customFormat="1" ht="18.75">
      <c r="F256" s="120" t="str">
        <f t="shared" si="29"/>
        <v/>
      </c>
      <c r="G256" s="121"/>
      <c r="H256" s="120"/>
      <c r="I256" s="122"/>
      <c r="J256" s="306"/>
      <c r="K256" s="115"/>
      <c r="L256" s="115" t="str">
        <f>IFERROR(VLOOKUP(I256,COT_ACOES!$B:$C,2,),"")</f>
        <v/>
      </c>
      <c r="M256" s="115" t="str">
        <f t="shared" si="24"/>
        <v/>
      </c>
      <c r="N256" s="116" t="str">
        <f t="shared" si="25"/>
        <v/>
      </c>
      <c r="O256" s="117" t="str">
        <f t="shared" si="26"/>
        <v/>
      </c>
      <c r="P256" s="118" t="str">
        <f t="shared" si="27"/>
        <v/>
      </c>
      <c r="Q256" s="119" t="str">
        <f t="shared" si="28"/>
        <v/>
      </c>
      <c r="R256" s="117" t="str">
        <f>IFERROR(VLOOKUP($I256,BASE_SETOR!$B$4:$C$1000,2,0),"")</f>
        <v/>
      </c>
      <c r="AM256" s="340"/>
    </row>
    <row r="257" spans="6:39" customFormat="1" ht="18.75">
      <c r="F257" s="120" t="str">
        <f t="shared" si="29"/>
        <v/>
      </c>
      <c r="G257" s="121"/>
      <c r="H257" s="120"/>
      <c r="I257" s="122"/>
      <c r="J257" s="306"/>
      <c r="K257" s="115"/>
      <c r="L257" s="115" t="str">
        <f>IFERROR(VLOOKUP(I257,COT_ACOES!$B:$C,2,),"")</f>
        <v/>
      </c>
      <c r="M257" s="115" t="str">
        <f t="shared" si="24"/>
        <v/>
      </c>
      <c r="N257" s="116" t="str">
        <f t="shared" si="25"/>
        <v/>
      </c>
      <c r="O257" s="117" t="str">
        <f t="shared" si="26"/>
        <v/>
      </c>
      <c r="P257" s="118" t="str">
        <f t="shared" si="27"/>
        <v/>
      </c>
      <c r="Q257" s="119" t="str">
        <f t="shared" si="28"/>
        <v/>
      </c>
      <c r="R257" s="117" t="str">
        <f>IFERROR(VLOOKUP($I257,BASE_SETOR!$B$4:$C$1000,2,0),"")</f>
        <v/>
      </c>
      <c r="AM257" s="340"/>
    </row>
    <row r="258" spans="6:39" customFormat="1" ht="18.75">
      <c r="F258" s="120" t="str">
        <f t="shared" si="29"/>
        <v/>
      </c>
      <c r="G258" s="121"/>
      <c r="H258" s="120"/>
      <c r="I258" s="122"/>
      <c r="J258" s="306"/>
      <c r="K258" s="115"/>
      <c r="L258" s="115" t="str">
        <f>IFERROR(VLOOKUP(I258,COT_ACOES!$B:$C,2,),"")</f>
        <v/>
      </c>
      <c r="M258" s="115" t="str">
        <f t="shared" si="24"/>
        <v/>
      </c>
      <c r="N258" s="116" t="str">
        <f t="shared" si="25"/>
        <v/>
      </c>
      <c r="O258" s="117" t="str">
        <f t="shared" si="26"/>
        <v/>
      </c>
      <c r="P258" s="118" t="str">
        <f t="shared" si="27"/>
        <v/>
      </c>
      <c r="Q258" s="119" t="str">
        <f t="shared" si="28"/>
        <v/>
      </c>
      <c r="R258" s="117" t="str">
        <f>IFERROR(VLOOKUP($I258,BASE_SETOR!$B$4:$C$1000,2,0),"")</f>
        <v/>
      </c>
      <c r="AM258" s="340"/>
    </row>
    <row r="259" spans="6:39" customFormat="1" ht="18.75">
      <c r="F259" s="120" t="str">
        <f t="shared" si="29"/>
        <v/>
      </c>
      <c r="G259" s="121"/>
      <c r="H259" s="120"/>
      <c r="I259" s="122"/>
      <c r="J259" s="306"/>
      <c r="K259" s="115"/>
      <c r="L259" s="115" t="str">
        <f>IFERROR(VLOOKUP(I259,COT_ACOES!$B:$C,2,),"")</f>
        <v/>
      </c>
      <c r="M259" s="115" t="str">
        <f t="shared" si="24"/>
        <v/>
      </c>
      <c r="N259" s="116" t="str">
        <f t="shared" si="25"/>
        <v/>
      </c>
      <c r="O259" s="117" t="str">
        <f t="shared" si="26"/>
        <v/>
      </c>
      <c r="P259" s="118" t="str">
        <f t="shared" si="27"/>
        <v/>
      </c>
      <c r="Q259" s="119" t="str">
        <f t="shared" si="28"/>
        <v/>
      </c>
      <c r="R259" s="117" t="str">
        <f>IFERROR(VLOOKUP($I259,BASE_SETOR!$B$4:$C$1000,2,0),"")</f>
        <v/>
      </c>
      <c r="AM259" s="340"/>
    </row>
    <row r="260" spans="6:39" customFormat="1" ht="18.75">
      <c r="F260" s="120" t="str">
        <f t="shared" si="29"/>
        <v/>
      </c>
      <c r="G260" s="121"/>
      <c r="H260" s="120"/>
      <c r="I260" s="122"/>
      <c r="J260" s="306"/>
      <c r="K260" s="115"/>
      <c r="L260" s="115" t="str">
        <f>IFERROR(VLOOKUP(I260,COT_ACOES!$B:$C,2,),"")</f>
        <v/>
      </c>
      <c r="M260" s="115" t="str">
        <f t="shared" si="24"/>
        <v/>
      </c>
      <c r="N260" s="116" t="str">
        <f t="shared" si="25"/>
        <v/>
      </c>
      <c r="O260" s="117" t="str">
        <f t="shared" si="26"/>
        <v/>
      </c>
      <c r="P260" s="118" t="str">
        <f t="shared" si="27"/>
        <v/>
      </c>
      <c r="Q260" s="119" t="str">
        <f t="shared" si="28"/>
        <v/>
      </c>
      <c r="R260" s="117" t="str">
        <f>IFERROR(VLOOKUP($I260,BASE_SETOR!$B$4:$C$1000,2,0),"")</f>
        <v/>
      </c>
      <c r="AM260" s="340"/>
    </row>
    <row r="261" spans="6:39" customFormat="1" ht="18.75">
      <c r="F261" s="120" t="str">
        <f t="shared" si="29"/>
        <v/>
      </c>
      <c r="G261" s="121"/>
      <c r="H261" s="120"/>
      <c r="I261" s="122"/>
      <c r="J261" s="306"/>
      <c r="K261" s="115"/>
      <c r="L261" s="115" t="str">
        <f>IFERROR(VLOOKUP(I261,COT_ACOES!$B:$C,2,),"")</f>
        <v/>
      </c>
      <c r="M261" s="115" t="str">
        <f t="shared" si="24"/>
        <v/>
      </c>
      <c r="N261" s="116" t="str">
        <f t="shared" si="25"/>
        <v/>
      </c>
      <c r="O261" s="117" t="str">
        <f t="shared" si="26"/>
        <v/>
      </c>
      <c r="P261" s="118" t="str">
        <f t="shared" si="27"/>
        <v/>
      </c>
      <c r="Q261" s="119" t="str">
        <f t="shared" si="28"/>
        <v/>
      </c>
      <c r="R261" s="117" t="str">
        <f>IFERROR(VLOOKUP($I261,BASE_SETOR!$B$4:$C$1000,2,0),"")</f>
        <v/>
      </c>
      <c r="AM261" s="340"/>
    </row>
    <row r="262" spans="6:39" customFormat="1" ht="18.75">
      <c r="F262" s="120" t="str">
        <f t="shared" si="29"/>
        <v/>
      </c>
      <c r="G262" s="121"/>
      <c r="H262" s="120"/>
      <c r="I262" s="122"/>
      <c r="J262" s="306"/>
      <c r="K262" s="115"/>
      <c r="L262" s="115" t="str">
        <f>IFERROR(VLOOKUP(I262,COT_ACOES!$B:$C,2,),"")</f>
        <v/>
      </c>
      <c r="M262" s="115" t="str">
        <f t="shared" si="24"/>
        <v/>
      </c>
      <c r="N262" s="116" t="str">
        <f t="shared" si="25"/>
        <v/>
      </c>
      <c r="O262" s="117" t="str">
        <f t="shared" si="26"/>
        <v/>
      </c>
      <c r="P262" s="118" t="str">
        <f t="shared" si="27"/>
        <v/>
      </c>
      <c r="Q262" s="119" t="str">
        <f t="shared" si="28"/>
        <v/>
      </c>
      <c r="R262" s="117" t="str">
        <f>IFERROR(VLOOKUP($I262,BASE_SETOR!$B$4:$C$1000,2,0),"")</f>
        <v/>
      </c>
      <c r="AM262" s="340"/>
    </row>
    <row r="263" spans="6:39" customFormat="1" ht="18.75">
      <c r="F263" s="120" t="str">
        <f t="shared" si="29"/>
        <v/>
      </c>
      <c r="G263" s="121"/>
      <c r="H263" s="120"/>
      <c r="I263" s="122"/>
      <c r="J263" s="306"/>
      <c r="K263" s="115"/>
      <c r="L263" s="115" t="str">
        <f>IFERROR(VLOOKUP(I263,COT_ACOES!$B:$C,2,),"")</f>
        <v/>
      </c>
      <c r="M263" s="115" t="str">
        <f t="shared" si="24"/>
        <v/>
      </c>
      <c r="N263" s="116" t="str">
        <f t="shared" si="25"/>
        <v/>
      </c>
      <c r="O263" s="117" t="str">
        <f t="shared" si="26"/>
        <v/>
      </c>
      <c r="P263" s="118" t="str">
        <f t="shared" si="27"/>
        <v/>
      </c>
      <c r="Q263" s="119" t="str">
        <f t="shared" si="28"/>
        <v/>
      </c>
      <c r="R263" s="117" t="str">
        <f>IFERROR(VLOOKUP($I263,BASE_SETOR!$B$4:$C$1000,2,0),"")</f>
        <v/>
      </c>
      <c r="AM263" s="340"/>
    </row>
    <row r="264" spans="6:39" customFormat="1" ht="18.75">
      <c r="F264" s="120" t="str">
        <f t="shared" si="29"/>
        <v/>
      </c>
      <c r="G264" s="121"/>
      <c r="H264" s="120"/>
      <c r="I264" s="122"/>
      <c r="J264" s="306"/>
      <c r="K264" s="115"/>
      <c r="L264" s="115" t="str">
        <f>IFERROR(VLOOKUP(I264,COT_ACOES!$B:$C,2,),"")</f>
        <v/>
      </c>
      <c r="M264" s="115" t="str">
        <f t="shared" si="24"/>
        <v/>
      </c>
      <c r="N264" s="116" t="str">
        <f t="shared" si="25"/>
        <v/>
      </c>
      <c r="O264" s="117" t="str">
        <f t="shared" si="26"/>
        <v/>
      </c>
      <c r="P264" s="118" t="str">
        <f t="shared" si="27"/>
        <v/>
      </c>
      <c r="Q264" s="119" t="str">
        <f t="shared" si="28"/>
        <v/>
      </c>
      <c r="R264" s="117" t="str">
        <f>IFERROR(VLOOKUP($I264,BASE_SETOR!$B$4:$C$1000,2,0),"")</f>
        <v/>
      </c>
      <c r="AM264" s="340"/>
    </row>
    <row r="265" spans="6:39" customFormat="1" ht="18.75">
      <c r="F265" s="120" t="str">
        <f t="shared" si="29"/>
        <v/>
      </c>
      <c r="G265" s="121"/>
      <c r="H265" s="120"/>
      <c r="I265" s="122"/>
      <c r="J265" s="306"/>
      <c r="K265" s="115"/>
      <c r="L265" s="115" t="str">
        <f>IFERROR(VLOOKUP(I265,COT_ACOES!$B:$C,2,),"")</f>
        <v/>
      </c>
      <c r="M265" s="115" t="str">
        <f t="shared" si="24"/>
        <v/>
      </c>
      <c r="N265" s="116" t="str">
        <f t="shared" si="25"/>
        <v/>
      </c>
      <c r="O265" s="117" t="str">
        <f t="shared" si="26"/>
        <v/>
      </c>
      <c r="P265" s="118" t="str">
        <f t="shared" si="27"/>
        <v/>
      </c>
      <c r="Q265" s="119" t="str">
        <f t="shared" si="28"/>
        <v/>
      </c>
      <c r="R265" s="117" t="str">
        <f>IFERROR(VLOOKUP($I265,BASE_SETOR!$B$4:$C$1000,2,0),"")</f>
        <v/>
      </c>
      <c r="AM265" s="340"/>
    </row>
    <row r="266" spans="6:39" customFormat="1" ht="18.75">
      <c r="F266" s="120" t="str">
        <f t="shared" si="29"/>
        <v/>
      </c>
      <c r="G266" s="121"/>
      <c r="H266" s="120"/>
      <c r="I266" s="122"/>
      <c r="J266" s="306"/>
      <c r="K266" s="115"/>
      <c r="L266" s="115" t="str">
        <f>IFERROR(VLOOKUP(I266,COT_ACOES!$B:$C,2,),"")</f>
        <v/>
      </c>
      <c r="M266" s="115" t="str">
        <f t="shared" si="24"/>
        <v/>
      </c>
      <c r="N266" s="116" t="str">
        <f t="shared" si="25"/>
        <v/>
      </c>
      <c r="O266" s="117" t="str">
        <f t="shared" si="26"/>
        <v/>
      </c>
      <c r="P266" s="118" t="str">
        <f t="shared" si="27"/>
        <v/>
      </c>
      <c r="Q266" s="119" t="str">
        <f t="shared" si="28"/>
        <v/>
      </c>
      <c r="R266" s="117" t="str">
        <f>IFERROR(VLOOKUP($I266,BASE_SETOR!$B$4:$C$1000,2,0),"")</f>
        <v/>
      </c>
      <c r="AM266" s="340"/>
    </row>
    <row r="267" spans="6:39" customFormat="1" ht="18.75">
      <c r="F267" s="120" t="str">
        <f t="shared" si="29"/>
        <v/>
      </c>
      <c r="G267" s="121"/>
      <c r="H267" s="120"/>
      <c r="I267" s="122"/>
      <c r="J267" s="306"/>
      <c r="K267" s="115"/>
      <c r="L267" s="115" t="str">
        <f>IFERROR(VLOOKUP(I267,COT_ACOES!$B:$C,2,),"")</f>
        <v/>
      </c>
      <c r="M267" s="115" t="str">
        <f t="shared" si="24"/>
        <v/>
      </c>
      <c r="N267" s="116" t="str">
        <f t="shared" si="25"/>
        <v/>
      </c>
      <c r="O267" s="117" t="str">
        <f t="shared" si="26"/>
        <v/>
      </c>
      <c r="P267" s="118" t="str">
        <f t="shared" si="27"/>
        <v/>
      </c>
      <c r="Q267" s="119" t="str">
        <f t="shared" si="28"/>
        <v/>
      </c>
      <c r="R267" s="117" t="str">
        <f>IFERROR(VLOOKUP($I267,BASE_SETOR!$B$4:$C$1000,2,0),"")</f>
        <v/>
      </c>
      <c r="AM267" s="340"/>
    </row>
    <row r="268" spans="6:39" customFormat="1" ht="18.75">
      <c r="F268" s="120" t="str">
        <f t="shared" si="29"/>
        <v/>
      </c>
      <c r="G268" s="121"/>
      <c r="H268" s="120"/>
      <c r="I268" s="122"/>
      <c r="J268" s="306"/>
      <c r="K268" s="115"/>
      <c r="L268" s="115" t="str">
        <f>IFERROR(VLOOKUP(I268,COT_ACOES!$B:$C,2,),"")</f>
        <v/>
      </c>
      <c r="M268" s="115" t="str">
        <f t="shared" si="24"/>
        <v/>
      </c>
      <c r="N268" s="116" t="str">
        <f t="shared" si="25"/>
        <v/>
      </c>
      <c r="O268" s="117" t="str">
        <f t="shared" si="26"/>
        <v/>
      </c>
      <c r="P268" s="118" t="str">
        <f t="shared" si="27"/>
        <v/>
      </c>
      <c r="Q268" s="119" t="str">
        <f t="shared" si="28"/>
        <v/>
      </c>
      <c r="R268" s="117" t="str">
        <f>IFERROR(VLOOKUP($I268,BASE_SETOR!$B$4:$C$1000,2,0),"")</f>
        <v/>
      </c>
      <c r="AM268" s="340"/>
    </row>
    <row r="269" spans="6:39" customFormat="1" ht="18.75">
      <c r="F269" s="120" t="str">
        <f t="shared" si="29"/>
        <v/>
      </c>
      <c r="G269" s="121"/>
      <c r="H269" s="120"/>
      <c r="I269" s="122"/>
      <c r="J269" s="306"/>
      <c r="K269" s="115"/>
      <c r="L269" s="115" t="str">
        <f>IFERROR(VLOOKUP(I269,COT_ACOES!$B:$C,2,),"")</f>
        <v/>
      </c>
      <c r="M269" s="115" t="str">
        <f t="shared" si="24"/>
        <v/>
      </c>
      <c r="N269" s="116" t="str">
        <f t="shared" si="25"/>
        <v/>
      </c>
      <c r="O269" s="117" t="str">
        <f t="shared" si="26"/>
        <v/>
      </c>
      <c r="P269" s="118" t="str">
        <f t="shared" si="27"/>
        <v/>
      </c>
      <c r="Q269" s="119" t="str">
        <f t="shared" si="28"/>
        <v/>
      </c>
      <c r="R269" s="117" t="str">
        <f>IFERROR(VLOOKUP($I269,BASE_SETOR!$B$4:$C$1000,2,0),"")</f>
        <v/>
      </c>
      <c r="AM269" s="340"/>
    </row>
    <row r="270" spans="6:39" customFormat="1" ht="18.75">
      <c r="F270" s="120" t="str">
        <f t="shared" si="29"/>
        <v/>
      </c>
      <c r="G270" s="121"/>
      <c r="H270" s="120"/>
      <c r="I270" s="122"/>
      <c r="J270" s="306"/>
      <c r="K270" s="115"/>
      <c r="L270" s="115" t="str">
        <f>IFERROR(VLOOKUP(I270,COT_ACOES!$B:$C,2,),"")</f>
        <v/>
      </c>
      <c r="M270" s="115" t="str">
        <f t="shared" si="24"/>
        <v/>
      </c>
      <c r="N270" s="116" t="str">
        <f t="shared" si="25"/>
        <v/>
      </c>
      <c r="O270" s="117" t="str">
        <f t="shared" si="26"/>
        <v/>
      </c>
      <c r="P270" s="118" t="str">
        <f t="shared" si="27"/>
        <v/>
      </c>
      <c r="Q270" s="119" t="str">
        <f t="shared" si="28"/>
        <v/>
      </c>
      <c r="R270" s="117" t="str">
        <f>IFERROR(VLOOKUP($I270,BASE_SETOR!$B$4:$C$1000,2,0),"")</f>
        <v/>
      </c>
      <c r="AM270" s="340"/>
    </row>
    <row r="271" spans="6:39" customFormat="1" ht="18.75">
      <c r="F271" s="120" t="str">
        <f t="shared" si="29"/>
        <v/>
      </c>
      <c r="G271" s="121"/>
      <c r="H271" s="120"/>
      <c r="I271" s="122"/>
      <c r="J271" s="306"/>
      <c r="K271" s="115"/>
      <c r="L271" s="115" t="str">
        <f>IFERROR(VLOOKUP(I271,COT_ACOES!$B:$C,2,),"")</f>
        <v/>
      </c>
      <c r="M271" s="115" t="str">
        <f t="shared" si="24"/>
        <v/>
      </c>
      <c r="N271" s="116" t="str">
        <f t="shared" si="25"/>
        <v/>
      </c>
      <c r="O271" s="117" t="str">
        <f t="shared" si="26"/>
        <v/>
      </c>
      <c r="P271" s="118" t="str">
        <f t="shared" si="27"/>
        <v/>
      </c>
      <c r="Q271" s="119" t="str">
        <f t="shared" si="28"/>
        <v/>
      </c>
      <c r="R271" s="117" t="str">
        <f>IFERROR(VLOOKUP($I271,BASE_SETOR!$B$4:$C$1000,2,0),"")</f>
        <v/>
      </c>
      <c r="AM271" s="340"/>
    </row>
    <row r="272" spans="6:39" customFormat="1" ht="18.75">
      <c r="F272" s="120" t="str">
        <f t="shared" si="29"/>
        <v/>
      </c>
      <c r="G272" s="121"/>
      <c r="H272" s="120"/>
      <c r="I272" s="122"/>
      <c r="J272" s="306"/>
      <c r="K272" s="115"/>
      <c r="L272" s="115" t="str">
        <f>IFERROR(VLOOKUP(I272,COT_ACOES!$B:$C,2,),"")</f>
        <v/>
      </c>
      <c r="M272" s="115" t="str">
        <f t="shared" si="24"/>
        <v/>
      </c>
      <c r="N272" s="116" t="str">
        <f t="shared" si="25"/>
        <v/>
      </c>
      <c r="O272" s="117" t="str">
        <f t="shared" si="26"/>
        <v/>
      </c>
      <c r="P272" s="118" t="str">
        <f t="shared" si="27"/>
        <v/>
      </c>
      <c r="Q272" s="119" t="str">
        <f t="shared" si="28"/>
        <v/>
      </c>
      <c r="R272" s="117" t="str">
        <f>IFERROR(VLOOKUP($I272,BASE_SETOR!$B$4:$C$1000,2,0),"")</f>
        <v/>
      </c>
      <c r="AM272" s="340"/>
    </row>
    <row r="273" spans="6:39" customFormat="1" ht="18.75">
      <c r="F273" s="120" t="str">
        <f t="shared" si="29"/>
        <v/>
      </c>
      <c r="G273" s="121"/>
      <c r="H273" s="120"/>
      <c r="I273" s="122"/>
      <c r="J273" s="306"/>
      <c r="K273" s="115"/>
      <c r="L273" s="115" t="str">
        <f>IFERROR(VLOOKUP(I273,COT_ACOES!$B:$C,2,),"")</f>
        <v/>
      </c>
      <c r="M273" s="115" t="str">
        <f t="shared" si="24"/>
        <v/>
      </c>
      <c r="N273" s="116" t="str">
        <f t="shared" si="25"/>
        <v/>
      </c>
      <c r="O273" s="117" t="str">
        <f t="shared" si="26"/>
        <v/>
      </c>
      <c r="P273" s="118" t="str">
        <f t="shared" si="27"/>
        <v/>
      </c>
      <c r="Q273" s="119" t="str">
        <f t="shared" si="28"/>
        <v/>
      </c>
      <c r="R273" s="117" t="str">
        <f>IFERROR(VLOOKUP($I273,BASE_SETOR!$B$4:$C$1000,2,0),"")</f>
        <v/>
      </c>
      <c r="AM273" s="340"/>
    </row>
    <row r="274" spans="6:39" customFormat="1" ht="18.75">
      <c r="F274" s="120" t="str">
        <f t="shared" si="29"/>
        <v/>
      </c>
      <c r="G274" s="121"/>
      <c r="H274" s="120"/>
      <c r="I274" s="122"/>
      <c r="J274" s="306"/>
      <c r="K274" s="115"/>
      <c r="L274" s="115" t="str">
        <f>IFERROR(VLOOKUP(I274,COT_ACOES!$B:$C,2,),"")</f>
        <v/>
      </c>
      <c r="M274" s="115" t="str">
        <f t="shared" si="24"/>
        <v/>
      </c>
      <c r="N274" s="116" t="str">
        <f t="shared" si="25"/>
        <v/>
      </c>
      <c r="O274" s="117" t="str">
        <f t="shared" si="26"/>
        <v/>
      </c>
      <c r="P274" s="118" t="str">
        <f t="shared" si="27"/>
        <v/>
      </c>
      <c r="Q274" s="119" t="str">
        <f t="shared" si="28"/>
        <v/>
      </c>
      <c r="R274" s="117" t="str">
        <f>IFERROR(VLOOKUP($I274,BASE_SETOR!$B$4:$C$1000,2,0),"")</f>
        <v/>
      </c>
      <c r="AM274" s="340"/>
    </row>
    <row r="275" spans="6:39" customFormat="1" ht="18.75">
      <c r="F275" s="120" t="str">
        <f t="shared" si="29"/>
        <v/>
      </c>
      <c r="G275" s="121"/>
      <c r="H275" s="120"/>
      <c r="I275" s="122"/>
      <c r="J275" s="306"/>
      <c r="K275" s="115"/>
      <c r="L275" s="115" t="str">
        <f>IFERROR(VLOOKUP(I275,COT_ACOES!$B:$C,2,),"")</f>
        <v/>
      </c>
      <c r="M275" s="115" t="str">
        <f t="shared" si="24"/>
        <v/>
      </c>
      <c r="N275" s="116" t="str">
        <f t="shared" si="25"/>
        <v/>
      </c>
      <c r="O275" s="117" t="str">
        <f t="shared" si="26"/>
        <v/>
      </c>
      <c r="P275" s="118" t="str">
        <f t="shared" si="27"/>
        <v/>
      </c>
      <c r="Q275" s="119" t="str">
        <f t="shared" si="28"/>
        <v/>
      </c>
      <c r="R275" s="117" t="str">
        <f>IFERROR(VLOOKUP($I275,BASE_SETOR!$B$4:$C$1000,2,0),"")</f>
        <v/>
      </c>
      <c r="AM275" s="340"/>
    </row>
    <row r="276" spans="6:39" customFormat="1" ht="18.75">
      <c r="F276" s="120" t="str">
        <f t="shared" si="29"/>
        <v/>
      </c>
      <c r="G276" s="121"/>
      <c r="H276" s="120"/>
      <c r="I276" s="122"/>
      <c r="J276" s="306"/>
      <c r="K276" s="115"/>
      <c r="L276" s="115" t="str">
        <f>IFERROR(VLOOKUP(I276,COT_ACOES!$B:$C,2,),"")</f>
        <v/>
      </c>
      <c r="M276" s="115" t="str">
        <f t="shared" si="24"/>
        <v/>
      </c>
      <c r="N276" s="116" t="str">
        <f t="shared" si="25"/>
        <v/>
      </c>
      <c r="O276" s="117" t="str">
        <f t="shared" si="26"/>
        <v/>
      </c>
      <c r="P276" s="118" t="str">
        <f t="shared" si="27"/>
        <v/>
      </c>
      <c r="Q276" s="119" t="str">
        <f t="shared" si="28"/>
        <v/>
      </c>
      <c r="R276" s="117" t="str">
        <f>IFERROR(VLOOKUP($I276,BASE_SETOR!$B$4:$C$1000,2,0),"")</f>
        <v/>
      </c>
      <c r="AM276" s="340"/>
    </row>
    <row r="277" spans="6:39" customFormat="1" ht="18.75">
      <c r="F277" s="120" t="str">
        <f t="shared" si="29"/>
        <v/>
      </c>
      <c r="G277" s="121"/>
      <c r="H277" s="120"/>
      <c r="I277" s="122"/>
      <c r="J277" s="306"/>
      <c r="K277" s="115"/>
      <c r="L277" s="115" t="str">
        <f>IFERROR(VLOOKUP(I277,COT_ACOES!$B:$C,2,),"")</f>
        <v/>
      </c>
      <c r="M277" s="115" t="str">
        <f t="shared" si="24"/>
        <v/>
      </c>
      <c r="N277" s="116" t="str">
        <f t="shared" si="25"/>
        <v/>
      </c>
      <c r="O277" s="117" t="str">
        <f t="shared" si="26"/>
        <v/>
      </c>
      <c r="P277" s="118" t="str">
        <f t="shared" si="27"/>
        <v/>
      </c>
      <c r="Q277" s="119" t="str">
        <f t="shared" si="28"/>
        <v/>
      </c>
      <c r="R277" s="117" t="str">
        <f>IFERROR(VLOOKUP($I277,BASE_SETOR!$B$4:$C$1000,2,0),"")</f>
        <v/>
      </c>
      <c r="AM277" s="340"/>
    </row>
    <row r="278" spans="6:39" customFormat="1" ht="18.75">
      <c r="F278" s="120" t="str">
        <f t="shared" si="29"/>
        <v/>
      </c>
      <c r="G278" s="121"/>
      <c r="H278" s="120"/>
      <c r="I278" s="122"/>
      <c r="J278" s="306"/>
      <c r="K278" s="115"/>
      <c r="L278" s="115" t="str">
        <f>IFERROR(VLOOKUP(I278,COT_ACOES!$B:$C,2,),"")</f>
        <v/>
      </c>
      <c r="M278" s="115" t="str">
        <f t="shared" si="24"/>
        <v/>
      </c>
      <c r="N278" s="116" t="str">
        <f t="shared" si="25"/>
        <v/>
      </c>
      <c r="O278" s="117" t="str">
        <f t="shared" si="26"/>
        <v/>
      </c>
      <c r="P278" s="118" t="str">
        <f t="shared" si="27"/>
        <v/>
      </c>
      <c r="Q278" s="119" t="str">
        <f t="shared" si="28"/>
        <v/>
      </c>
      <c r="R278" s="117" t="str">
        <f>IFERROR(VLOOKUP($I278,BASE_SETOR!$B$4:$C$1000,2,0),"")</f>
        <v/>
      </c>
      <c r="AM278" s="340"/>
    </row>
    <row r="279" spans="6:39" customFormat="1" ht="18.75">
      <c r="F279" s="120" t="str">
        <f t="shared" si="29"/>
        <v/>
      </c>
      <c r="G279" s="121"/>
      <c r="H279" s="120"/>
      <c r="I279" s="122"/>
      <c r="J279" s="306"/>
      <c r="K279" s="115"/>
      <c r="L279" s="115" t="str">
        <f>IFERROR(VLOOKUP(I279,COT_ACOES!$B:$C,2,),"")</f>
        <v/>
      </c>
      <c r="M279" s="115" t="str">
        <f t="shared" si="24"/>
        <v/>
      </c>
      <c r="N279" s="116" t="str">
        <f t="shared" si="25"/>
        <v/>
      </c>
      <c r="O279" s="117" t="str">
        <f t="shared" si="26"/>
        <v/>
      </c>
      <c r="P279" s="118" t="str">
        <f t="shared" si="27"/>
        <v/>
      </c>
      <c r="Q279" s="119" t="str">
        <f t="shared" si="28"/>
        <v/>
      </c>
      <c r="R279" s="117" t="str">
        <f>IFERROR(VLOOKUP($I279,BASE_SETOR!$B$4:$C$1000,2,0),"")</f>
        <v/>
      </c>
      <c r="AM279" s="340"/>
    </row>
    <row r="280" spans="6:39" customFormat="1" ht="18.75">
      <c r="F280" s="120" t="str">
        <f t="shared" si="29"/>
        <v/>
      </c>
      <c r="G280" s="121"/>
      <c r="H280" s="120"/>
      <c r="I280" s="122"/>
      <c r="J280" s="306"/>
      <c r="K280" s="115"/>
      <c r="L280" s="115" t="str">
        <f>IFERROR(VLOOKUP(I280,COT_ACOES!$B:$C,2,),"")</f>
        <v/>
      </c>
      <c r="M280" s="115" t="str">
        <f t="shared" si="24"/>
        <v/>
      </c>
      <c r="N280" s="116" t="str">
        <f t="shared" si="25"/>
        <v/>
      </c>
      <c r="O280" s="117" t="str">
        <f t="shared" si="26"/>
        <v/>
      </c>
      <c r="P280" s="118" t="str">
        <f t="shared" si="27"/>
        <v/>
      </c>
      <c r="Q280" s="119" t="str">
        <f t="shared" si="28"/>
        <v/>
      </c>
      <c r="R280" s="117" t="str">
        <f>IFERROR(VLOOKUP($I280,BASE_SETOR!$B$4:$C$1000,2,0),"")</f>
        <v/>
      </c>
      <c r="AM280" s="340"/>
    </row>
    <row r="281" spans="6:39" customFormat="1" ht="18.75">
      <c r="F281" s="120" t="str">
        <f t="shared" si="29"/>
        <v/>
      </c>
      <c r="G281" s="121"/>
      <c r="H281" s="120"/>
      <c r="I281" s="122"/>
      <c r="J281" s="306"/>
      <c r="K281" s="115"/>
      <c r="L281" s="115" t="str">
        <f>IFERROR(VLOOKUP(I281,COT_ACOES!$B:$C,2,),"")</f>
        <v/>
      </c>
      <c r="M281" s="115" t="str">
        <f t="shared" ref="M281:M344" si="30">IF(J281="","",J281*K281)</f>
        <v/>
      </c>
      <c r="N281" s="116" t="str">
        <f t="shared" ref="N281:N344" si="31">IF(J281="","",J281*L281)</f>
        <v/>
      </c>
      <c r="O281" s="117" t="str">
        <f t="shared" ref="O281:O344" si="32">IFERROR(N281/$C$4,"")</f>
        <v/>
      </c>
      <c r="P281" s="118" t="str">
        <f t="shared" ref="P281:P344" si="33">IFERROR((N281-M281)/M281,"")</f>
        <v/>
      </c>
      <c r="Q281" s="119" t="str">
        <f t="shared" ref="Q281:Q344" si="34">IFERROR(M281*P281,"")</f>
        <v/>
      </c>
      <c r="R281" s="117" t="str">
        <f>IFERROR(VLOOKUP($I281,BASE_SETOR!$B$4:$C$1000,2,0),"")</f>
        <v/>
      </c>
      <c r="AM281" s="340"/>
    </row>
    <row r="282" spans="6:39" customFormat="1" ht="18.75">
      <c r="F282" s="120" t="str">
        <f t="shared" ref="F282:F345" si="35">IF(G282="","",1+F281)</f>
        <v/>
      </c>
      <c r="G282" s="121"/>
      <c r="H282" s="120"/>
      <c r="I282" s="122"/>
      <c r="J282" s="306"/>
      <c r="K282" s="115"/>
      <c r="L282" s="115" t="str">
        <f>IFERROR(VLOOKUP(I282,COT_ACOES!$B:$C,2,),"")</f>
        <v/>
      </c>
      <c r="M282" s="115" t="str">
        <f t="shared" si="30"/>
        <v/>
      </c>
      <c r="N282" s="116" t="str">
        <f t="shared" si="31"/>
        <v/>
      </c>
      <c r="O282" s="117" t="str">
        <f t="shared" si="32"/>
        <v/>
      </c>
      <c r="P282" s="118" t="str">
        <f t="shared" si="33"/>
        <v/>
      </c>
      <c r="Q282" s="119" t="str">
        <f t="shared" si="34"/>
        <v/>
      </c>
      <c r="R282" s="117" t="str">
        <f>IFERROR(VLOOKUP($I282,BASE_SETOR!$B$4:$C$1000,2,0),"")</f>
        <v/>
      </c>
      <c r="AM282" s="340"/>
    </row>
    <row r="283" spans="6:39" customFormat="1" ht="18.75">
      <c r="F283" s="120" t="str">
        <f t="shared" si="35"/>
        <v/>
      </c>
      <c r="G283" s="121"/>
      <c r="H283" s="120"/>
      <c r="I283" s="122"/>
      <c r="J283" s="306"/>
      <c r="K283" s="115"/>
      <c r="L283" s="115" t="str">
        <f>IFERROR(VLOOKUP(I283,COT_ACOES!$B:$C,2,),"")</f>
        <v/>
      </c>
      <c r="M283" s="115" t="str">
        <f t="shared" si="30"/>
        <v/>
      </c>
      <c r="N283" s="116" t="str">
        <f t="shared" si="31"/>
        <v/>
      </c>
      <c r="O283" s="117" t="str">
        <f t="shared" si="32"/>
        <v/>
      </c>
      <c r="P283" s="118" t="str">
        <f t="shared" si="33"/>
        <v/>
      </c>
      <c r="Q283" s="119" t="str">
        <f t="shared" si="34"/>
        <v/>
      </c>
      <c r="R283" s="117" t="str">
        <f>IFERROR(VLOOKUP($I283,BASE_SETOR!$B$4:$C$1000,2,0),"")</f>
        <v/>
      </c>
      <c r="AM283" s="340"/>
    </row>
    <row r="284" spans="6:39" customFormat="1" ht="18.75">
      <c r="F284" s="120" t="str">
        <f t="shared" si="35"/>
        <v/>
      </c>
      <c r="G284" s="121"/>
      <c r="H284" s="120"/>
      <c r="I284" s="122"/>
      <c r="J284" s="306"/>
      <c r="K284" s="115"/>
      <c r="L284" s="115" t="str">
        <f>IFERROR(VLOOKUP(I284,COT_ACOES!$B:$C,2,),"")</f>
        <v/>
      </c>
      <c r="M284" s="115" t="str">
        <f t="shared" si="30"/>
        <v/>
      </c>
      <c r="N284" s="116" t="str">
        <f t="shared" si="31"/>
        <v/>
      </c>
      <c r="O284" s="117" t="str">
        <f t="shared" si="32"/>
        <v/>
      </c>
      <c r="P284" s="118" t="str">
        <f t="shared" si="33"/>
        <v/>
      </c>
      <c r="Q284" s="119" t="str">
        <f t="shared" si="34"/>
        <v/>
      </c>
      <c r="R284" s="117" t="str">
        <f>IFERROR(VLOOKUP($I284,BASE_SETOR!$B$4:$C$1000,2,0),"")</f>
        <v/>
      </c>
      <c r="AM284" s="340"/>
    </row>
    <row r="285" spans="6:39" customFormat="1" ht="18.75">
      <c r="F285" s="120" t="str">
        <f t="shared" si="35"/>
        <v/>
      </c>
      <c r="G285" s="121"/>
      <c r="H285" s="120"/>
      <c r="I285" s="122"/>
      <c r="J285" s="306"/>
      <c r="K285" s="115"/>
      <c r="L285" s="115" t="str">
        <f>IFERROR(VLOOKUP(I285,COT_ACOES!$B:$C,2,),"")</f>
        <v/>
      </c>
      <c r="M285" s="115" t="str">
        <f t="shared" si="30"/>
        <v/>
      </c>
      <c r="N285" s="116" t="str">
        <f t="shared" si="31"/>
        <v/>
      </c>
      <c r="O285" s="117" t="str">
        <f t="shared" si="32"/>
        <v/>
      </c>
      <c r="P285" s="118" t="str">
        <f t="shared" si="33"/>
        <v/>
      </c>
      <c r="Q285" s="119" t="str">
        <f t="shared" si="34"/>
        <v/>
      </c>
      <c r="R285" s="117" t="str">
        <f>IFERROR(VLOOKUP($I285,BASE_SETOR!$B$4:$C$1000,2,0),"")</f>
        <v/>
      </c>
      <c r="AM285" s="340"/>
    </row>
    <row r="286" spans="6:39" customFormat="1" ht="18.75">
      <c r="F286" s="120" t="str">
        <f t="shared" si="35"/>
        <v/>
      </c>
      <c r="G286" s="121"/>
      <c r="H286" s="120"/>
      <c r="I286" s="122"/>
      <c r="J286" s="306"/>
      <c r="K286" s="115"/>
      <c r="L286" s="115" t="str">
        <f>IFERROR(VLOOKUP(I286,COT_ACOES!$B:$C,2,),"")</f>
        <v/>
      </c>
      <c r="M286" s="115" t="str">
        <f t="shared" si="30"/>
        <v/>
      </c>
      <c r="N286" s="116" t="str">
        <f t="shared" si="31"/>
        <v/>
      </c>
      <c r="O286" s="117" t="str">
        <f t="shared" si="32"/>
        <v/>
      </c>
      <c r="P286" s="118" t="str">
        <f t="shared" si="33"/>
        <v/>
      </c>
      <c r="Q286" s="119" t="str">
        <f t="shared" si="34"/>
        <v/>
      </c>
      <c r="R286" s="117" t="str">
        <f>IFERROR(VLOOKUP($I286,BASE_SETOR!$B$4:$C$1000,2,0),"")</f>
        <v/>
      </c>
      <c r="AM286" s="340"/>
    </row>
    <row r="287" spans="6:39" customFormat="1" ht="18.75">
      <c r="F287" s="120" t="str">
        <f t="shared" si="35"/>
        <v/>
      </c>
      <c r="G287" s="121"/>
      <c r="H287" s="120"/>
      <c r="I287" s="122"/>
      <c r="J287" s="306"/>
      <c r="K287" s="115"/>
      <c r="L287" s="115" t="str">
        <f>IFERROR(VLOOKUP(I287,COT_ACOES!$B:$C,2,),"")</f>
        <v/>
      </c>
      <c r="M287" s="115" t="str">
        <f t="shared" si="30"/>
        <v/>
      </c>
      <c r="N287" s="116" t="str">
        <f t="shared" si="31"/>
        <v/>
      </c>
      <c r="O287" s="117" t="str">
        <f t="shared" si="32"/>
        <v/>
      </c>
      <c r="P287" s="118" t="str">
        <f t="shared" si="33"/>
        <v/>
      </c>
      <c r="Q287" s="119" t="str">
        <f t="shared" si="34"/>
        <v/>
      </c>
      <c r="R287" s="117" t="str">
        <f>IFERROR(VLOOKUP($I287,BASE_SETOR!$B$4:$C$1000,2,0),"")</f>
        <v/>
      </c>
      <c r="AM287" s="340"/>
    </row>
    <row r="288" spans="6:39" customFormat="1" ht="18.75">
      <c r="F288" s="120" t="str">
        <f t="shared" si="35"/>
        <v/>
      </c>
      <c r="G288" s="121"/>
      <c r="H288" s="120"/>
      <c r="I288" s="122"/>
      <c r="J288" s="306"/>
      <c r="K288" s="115"/>
      <c r="L288" s="115" t="str">
        <f>IFERROR(VLOOKUP(I288,COT_ACOES!$B:$C,2,),"")</f>
        <v/>
      </c>
      <c r="M288" s="115" t="str">
        <f t="shared" si="30"/>
        <v/>
      </c>
      <c r="N288" s="116" t="str">
        <f t="shared" si="31"/>
        <v/>
      </c>
      <c r="O288" s="117" t="str">
        <f t="shared" si="32"/>
        <v/>
      </c>
      <c r="P288" s="118" t="str">
        <f t="shared" si="33"/>
        <v/>
      </c>
      <c r="Q288" s="119" t="str">
        <f t="shared" si="34"/>
        <v/>
      </c>
      <c r="R288" s="117" t="str">
        <f>IFERROR(VLOOKUP($I288,BASE_SETOR!$B$4:$C$1000,2,0),"")</f>
        <v/>
      </c>
      <c r="AM288" s="340"/>
    </row>
    <row r="289" spans="6:39" customFormat="1" ht="18.75">
      <c r="F289" s="120" t="str">
        <f t="shared" si="35"/>
        <v/>
      </c>
      <c r="G289" s="121"/>
      <c r="H289" s="120"/>
      <c r="I289" s="122"/>
      <c r="J289" s="306"/>
      <c r="K289" s="115"/>
      <c r="L289" s="115" t="str">
        <f>IFERROR(VLOOKUP(I289,COT_ACOES!$B:$C,2,),"")</f>
        <v/>
      </c>
      <c r="M289" s="115" t="str">
        <f t="shared" si="30"/>
        <v/>
      </c>
      <c r="N289" s="116" t="str">
        <f t="shared" si="31"/>
        <v/>
      </c>
      <c r="O289" s="117" t="str">
        <f t="shared" si="32"/>
        <v/>
      </c>
      <c r="P289" s="118" t="str">
        <f t="shared" si="33"/>
        <v/>
      </c>
      <c r="Q289" s="119" t="str">
        <f t="shared" si="34"/>
        <v/>
      </c>
      <c r="R289" s="117" t="str">
        <f>IFERROR(VLOOKUP($I289,BASE_SETOR!$B$4:$C$1000,2,0),"")</f>
        <v/>
      </c>
      <c r="AM289" s="340"/>
    </row>
    <row r="290" spans="6:39" customFormat="1" ht="18.75">
      <c r="F290" s="120" t="str">
        <f t="shared" si="35"/>
        <v/>
      </c>
      <c r="G290" s="121"/>
      <c r="H290" s="120"/>
      <c r="I290" s="122"/>
      <c r="J290" s="306"/>
      <c r="K290" s="115"/>
      <c r="L290" s="115" t="str">
        <f>IFERROR(VLOOKUP(I290,COT_ACOES!$B:$C,2,),"")</f>
        <v/>
      </c>
      <c r="M290" s="115" t="str">
        <f t="shared" si="30"/>
        <v/>
      </c>
      <c r="N290" s="116" t="str">
        <f t="shared" si="31"/>
        <v/>
      </c>
      <c r="O290" s="117" t="str">
        <f t="shared" si="32"/>
        <v/>
      </c>
      <c r="P290" s="118" t="str">
        <f t="shared" si="33"/>
        <v/>
      </c>
      <c r="Q290" s="119" t="str">
        <f t="shared" si="34"/>
        <v/>
      </c>
      <c r="R290" s="117" t="str">
        <f>IFERROR(VLOOKUP($I290,BASE_SETOR!$B$4:$C$1000,2,0),"")</f>
        <v/>
      </c>
      <c r="AM290" s="340"/>
    </row>
    <row r="291" spans="6:39" customFormat="1" ht="18.75">
      <c r="F291" s="120" t="str">
        <f t="shared" si="35"/>
        <v/>
      </c>
      <c r="G291" s="121"/>
      <c r="H291" s="120"/>
      <c r="I291" s="122"/>
      <c r="J291" s="306"/>
      <c r="K291" s="115"/>
      <c r="L291" s="115" t="str">
        <f>IFERROR(VLOOKUP(I291,COT_ACOES!$B:$C,2,),"")</f>
        <v/>
      </c>
      <c r="M291" s="115" t="str">
        <f t="shared" si="30"/>
        <v/>
      </c>
      <c r="N291" s="116" t="str">
        <f t="shared" si="31"/>
        <v/>
      </c>
      <c r="O291" s="117" t="str">
        <f t="shared" si="32"/>
        <v/>
      </c>
      <c r="P291" s="118" t="str">
        <f t="shared" si="33"/>
        <v/>
      </c>
      <c r="Q291" s="119" t="str">
        <f t="shared" si="34"/>
        <v/>
      </c>
      <c r="R291" s="117" t="str">
        <f>IFERROR(VLOOKUP($I291,BASE_SETOR!$B$4:$C$1000,2,0),"")</f>
        <v/>
      </c>
      <c r="AM291" s="340"/>
    </row>
    <row r="292" spans="6:39" customFormat="1" ht="18.75">
      <c r="F292" s="120" t="str">
        <f t="shared" si="35"/>
        <v/>
      </c>
      <c r="G292" s="121"/>
      <c r="H292" s="120"/>
      <c r="I292" s="122"/>
      <c r="J292" s="306"/>
      <c r="K292" s="115"/>
      <c r="L292" s="115" t="str">
        <f>IFERROR(VLOOKUP(I292,COT_ACOES!$B:$C,2,),"")</f>
        <v/>
      </c>
      <c r="M292" s="115" t="str">
        <f t="shared" si="30"/>
        <v/>
      </c>
      <c r="N292" s="116" t="str">
        <f t="shared" si="31"/>
        <v/>
      </c>
      <c r="O292" s="117" t="str">
        <f t="shared" si="32"/>
        <v/>
      </c>
      <c r="P292" s="118" t="str">
        <f t="shared" si="33"/>
        <v/>
      </c>
      <c r="Q292" s="119" t="str">
        <f t="shared" si="34"/>
        <v/>
      </c>
      <c r="R292" s="117" t="str">
        <f>IFERROR(VLOOKUP($I292,BASE_SETOR!$B$4:$C$1000,2,0),"")</f>
        <v/>
      </c>
      <c r="AM292" s="340"/>
    </row>
    <row r="293" spans="6:39" customFormat="1" ht="18.75">
      <c r="F293" s="120" t="str">
        <f t="shared" si="35"/>
        <v/>
      </c>
      <c r="G293" s="121"/>
      <c r="H293" s="120"/>
      <c r="I293" s="122"/>
      <c r="J293" s="306"/>
      <c r="K293" s="115"/>
      <c r="L293" s="115" t="str">
        <f>IFERROR(VLOOKUP(I293,COT_ACOES!$B:$C,2,),"")</f>
        <v/>
      </c>
      <c r="M293" s="115" t="str">
        <f t="shared" si="30"/>
        <v/>
      </c>
      <c r="N293" s="116" t="str">
        <f t="shared" si="31"/>
        <v/>
      </c>
      <c r="O293" s="117" t="str">
        <f t="shared" si="32"/>
        <v/>
      </c>
      <c r="P293" s="118" t="str">
        <f t="shared" si="33"/>
        <v/>
      </c>
      <c r="Q293" s="119" t="str">
        <f t="shared" si="34"/>
        <v/>
      </c>
      <c r="R293" s="117" t="str">
        <f>IFERROR(VLOOKUP($I293,BASE_SETOR!$B$4:$C$1000,2,0),"")</f>
        <v/>
      </c>
      <c r="AM293" s="340"/>
    </row>
    <row r="294" spans="6:39" customFormat="1" ht="18.75">
      <c r="F294" s="120" t="str">
        <f t="shared" si="35"/>
        <v/>
      </c>
      <c r="G294" s="121"/>
      <c r="H294" s="120"/>
      <c r="I294" s="122"/>
      <c r="J294" s="306"/>
      <c r="K294" s="115"/>
      <c r="L294" s="115" t="str">
        <f>IFERROR(VLOOKUP(I294,COT_ACOES!$B:$C,2,),"")</f>
        <v/>
      </c>
      <c r="M294" s="115" t="str">
        <f t="shared" si="30"/>
        <v/>
      </c>
      <c r="N294" s="116" t="str">
        <f t="shared" si="31"/>
        <v/>
      </c>
      <c r="O294" s="117" t="str">
        <f t="shared" si="32"/>
        <v/>
      </c>
      <c r="P294" s="118" t="str">
        <f t="shared" si="33"/>
        <v/>
      </c>
      <c r="Q294" s="119" t="str">
        <f t="shared" si="34"/>
        <v/>
      </c>
      <c r="R294" s="117" t="str">
        <f>IFERROR(VLOOKUP($I294,BASE_SETOR!$B$4:$C$1000,2,0),"")</f>
        <v/>
      </c>
      <c r="AM294" s="340"/>
    </row>
    <row r="295" spans="6:39" customFormat="1" ht="18.75">
      <c r="F295" s="120" t="str">
        <f t="shared" si="35"/>
        <v/>
      </c>
      <c r="G295" s="121"/>
      <c r="H295" s="120"/>
      <c r="I295" s="122"/>
      <c r="J295" s="306"/>
      <c r="K295" s="115"/>
      <c r="L295" s="115" t="str">
        <f>IFERROR(VLOOKUP(I295,COT_ACOES!$B:$C,2,),"")</f>
        <v/>
      </c>
      <c r="M295" s="115" t="str">
        <f t="shared" si="30"/>
        <v/>
      </c>
      <c r="N295" s="116" t="str">
        <f t="shared" si="31"/>
        <v/>
      </c>
      <c r="O295" s="117" t="str">
        <f t="shared" si="32"/>
        <v/>
      </c>
      <c r="P295" s="118" t="str">
        <f t="shared" si="33"/>
        <v/>
      </c>
      <c r="Q295" s="119" t="str">
        <f t="shared" si="34"/>
        <v/>
      </c>
      <c r="R295" s="117" t="str">
        <f>IFERROR(VLOOKUP($I295,BASE_SETOR!$B$4:$C$1000,2,0),"")</f>
        <v/>
      </c>
      <c r="AM295" s="340"/>
    </row>
    <row r="296" spans="6:39" customFormat="1" ht="18.75">
      <c r="F296" s="120" t="str">
        <f t="shared" si="35"/>
        <v/>
      </c>
      <c r="G296" s="121"/>
      <c r="H296" s="120"/>
      <c r="I296" s="122"/>
      <c r="J296" s="306"/>
      <c r="K296" s="115"/>
      <c r="L296" s="115" t="str">
        <f>IFERROR(VLOOKUP(I296,COT_ACOES!$B:$C,2,),"")</f>
        <v/>
      </c>
      <c r="M296" s="115" t="str">
        <f t="shared" si="30"/>
        <v/>
      </c>
      <c r="N296" s="116" t="str">
        <f t="shared" si="31"/>
        <v/>
      </c>
      <c r="O296" s="117" t="str">
        <f t="shared" si="32"/>
        <v/>
      </c>
      <c r="P296" s="118" t="str">
        <f t="shared" si="33"/>
        <v/>
      </c>
      <c r="Q296" s="119" t="str">
        <f t="shared" si="34"/>
        <v/>
      </c>
      <c r="R296" s="117" t="str">
        <f>IFERROR(VLOOKUP($I296,BASE_SETOR!$B$4:$C$1000,2,0),"")</f>
        <v/>
      </c>
      <c r="AM296" s="340"/>
    </row>
    <row r="297" spans="6:39" customFormat="1" ht="18.75">
      <c r="F297" s="120" t="str">
        <f t="shared" si="35"/>
        <v/>
      </c>
      <c r="G297" s="121"/>
      <c r="H297" s="120"/>
      <c r="I297" s="122"/>
      <c r="J297" s="306"/>
      <c r="K297" s="115"/>
      <c r="L297" s="115" t="str">
        <f>IFERROR(VLOOKUP(I297,COT_ACOES!$B:$C,2,),"")</f>
        <v/>
      </c>
      <c r="M297" s="115" t="str">
        <f t="shared" si="30"/>
        <v/>
      </c>
      <c r="N297" s="116" t="str">
        <f t="shared" si="31"/>
        <v/>
      </c>
      <c r="O297" s="117" t="str">
        <f t="shared" si="32"/>
        <v/>
      </c>
      <c r="P297" s="118" t="str">
        <f t="shared" si="33"/>
        <v/>
      </c>
      <c r="Q297" s="119" t="str">
        <f t="shared" si="34"/>
        <v/>
      </c>
      <c r="R297" s="117" t="str">
        <f>IFERROR(VLOOKUP($I297,BASE_SETOR!$B$4:$C$1000,2,0),"")</f>
        <v/>
      </c>
      <c r="AM297" s="340"/>
    </row>
    <row r="298" spans="6:39" customFormat="1" ht="18.75">
      <c r="F298" s="120" t="str">
        <f t="shared" si="35"/>
        <v/>
      </c>
      <c r="G298" s="121"/>
      <c r="H298" s="120"/>
      <c r="I298" s="122"/>
      <c r="J298" s="306"/>
      <c r="K298" s="115"/>
      <c r="L298" s="115" t="str">
        <f>IFERROR(VLOOKUP(I298,COT_ACOES!$B:$C,2,),"")</f>
        <v/>
      </c>
      <c r="M298" s="115" t="str">
        <f t="shared" si="30"/>
        <v/>
      </c>
      <c r="N298" s="116" t="str">
        <f t="shared" si="31"/>
        <v/>
      </c>
      <c r="O298" s="117" t="str">
        <f t="shared" si="32"/>
        <v/>
      </c>
      <c r="P298" s="118" t="str">
        <f t="shared" si="33"/>
        <v/>
      </c>
      <c r="Q298" s="119" t="str">
        <f t="shared" si="34"/>
        <v/>
      </c>
      <c r="R298" s="117" t="str">
        <f>IFERROR(VLOOKUP($I298,BASE_SETOR!$B$4:$C$1000,2,0),"")</f>
        <v/>
      </c>
      <c r="AM298" s="340"/>
    </row>
    <row r="299" spans="6:39" customFormat="1" ht="18.75">
      <c r="F299" s="120" t="str">
        <f t="shared" si="35"/>
        <v/>
      </c>
      <c r="G299" s="121"/>
      <c r="H299" s="120"/>
      <c r="I299" s="122"/>
      <c r="J299" s="306"/>
      <c r="K299" s="115"/>
      <c r="L299" s="115" t="str">
        <f>IFERROR(VLOOKUP(I299,COT_ACOES!$B:$C,2,),"")</f>
        <v/>
      </c>
      <c r="M299" s="115" t="str">
        <f t="shared" si="30"/>
        <v/>
      </c>
      <c r="N299" s="116" t="str">
        <f t="shared" si="31"/>
        <v/>
      </c>
      <c r="O299" s="117" t="str">
        <f t="shared" si="32"/>
        <v/>
      </c>
      <c r="P299" s="118" t="str">
        <f t="shared" si="33"/>
        <v/>
      </c>
      <c r="Q299" s="119" t="str">
        <f t="shared" si="34"/>
        <v/>
      </c>
      <c r="R299" s="117" t="str">
        <f>IFERROR(VLOOKUP($I299,BASE_SETOR!$B$4:$C$1000,2,0),"")</f>
        <v/>
      </c>
      <c r="AM299" s="340"/>
    </row>
    <row r="300" spans="6:39" customFormat="1" ht="18.75">
      <c r="F300" s="120" t="str">
        <f t="shared" si="35"/>
        <v/>
      </c>
      <c r="G300" s="121"/>
      <c r="H300" s="120"/>
      <c r="I300" s="122"/>
      <c r="J300" s="306"/>
      <c r="K300" s="115"/>
      <c r="L300" s="115" t="str">
        <f>IFERROR(VLOOKUP(I300,COT_ACOES!$B:$C,2,),"")</f>
        <v/>
      </c>
      <c r="M300" s="115" t="str">
        <f t="shared" si="30"/>
        <v/>
      </c>
      <c r="N300" s="116" t="str">
        <f t="shared" si="31"/>
        <v/>
      </c>
      <c r="O300" s="117" t="str">
        <f t="shared" si="32"/>
        <v/>
      </c>
      <c r="P300" s="118" t="str">
        <f t="shared" si="33"/>
        <v/>
      </c>
      <c r="Q300" s="119" t="str">
        <f t="shared" si="34"/>
        <v/>
      </c>
      <c r="R300" s="117" t="str">
        <f>IFERROR(VLOOKUP($I300,BASE_SETOR!$B$4:$C$1000,2,0),"")</f>
        <v/>
      </c>
      <c r="AM300" s="340"/>
    </row>
    <row r="301" spans="6:39" customFormat="1" ht="18.75">
      <c r="F301" s="120" t="str">
        <f t="shared" si="35"/>
        <v/>
      </c>
      <c r="G301" s="121"/>
      <c r="H301" s="120"/>
      <c r="I301" s="122"/>
      <c r="J301" s="306"/>
      <c r="K301" s="115"/>
      <c r="L301" s="115" t="str">
        <f>IFERROR(VLOOKUP(I301,COT_ACOES!$B:$C,2,),"")</f>
        <v/>
      </c>
      <c r="M301" s="115" t="str">
        <f t="shared" si="30"/>
        <v/>
      </c>
      <c r="N301" s="116" t="str">
        <f t="shared" si="31"/>
        <v/>
      </c>
      <c r="O301" s="117" t="str">
        <f t="shared" si="32"/>
        <v/>
      </c>
      <c r="P301" s="118" t="str">
        <f t="shared" si="33"/>
        <v/>
      </c>
      <c r="Q301" s="119" t="str">
        <f t="shared" si="34"/>
        <v/>
      </c>
      <c r="R301" s="117" t="str">
        <f>IFERROR(VLOOKUP($I301,BASE_SETOR!$B$4:$C$1000,2,0),"")</f>
        <v/>
      </c>
      <c r="AM301" s="340"/>
    </row>
    <row r="302" spans="6:39" customFormat="1" ht="18.75">
      <c r="F302" s="120" t="str">
        <f t="shared" si="35"/>
        <v/>
      </c>
      <c r="G302" s="121"/>
      <c r="H302" s="120"/>
      <c r="I302" s="122"/>
      <c r="J302" s="306"/>
      <c r="K302" s="115"/>
      <c r="L302" s="115" t="str">
        <f>IFERROR(VLOOKUP(I302,COT_ACOES!$B:$C,2,),"")</f>
        <v/>
      </c>
      <c r="M302" s="115" t="str">
        <f t="shared" si="30"/>
        <v/>
      </c>
      <c r="N302" s="116" t="str">
        <f t="shared" si="31"/>
        <v/>
      </c>
      <c r="O302" s="117" t="str">
        <f t="shared" si="32"/>
        <v/>
      </c>
      <c r="P302" s="118" t="str">
        <f t="shared" si="33"/>
        <v/>
      </c>
      <c r="Q302" s="119" t="str">
        <f t="shared" si="34"/>
        <v/>
      </c>
      <c r="R302" s="117" t="str">
        <f>IFERROR(VLOOKUP($I302,BASE_SETOR!$B$4:$C$1000,2,0),"")</f>
        <v/>
      </c>
      <c r="AM302" s="340"/>
    </row>
    <row r="303" spans="6:39" customFormat="1" ht="18.75">
      <c r="F303" s="120" t="str">
        <f t="shared" si="35"/>
        <v/>
      </c>
      <c r="G303" s="121"/>
      <c r="H303" s="120"/>
      <c r="I303" s="122"/>
      <c r="J303" s="306"/>
      <c r="K303" s="115"/>
      <c r="L303" s="115" t="str">
        <f>IFERROR(VLOOKUP(I303,COT_ACOES!$B:$C,2,),"")</f>
        <v/>
      </c>
      <c r="M303" s="115" t="str">
        <f t="shared" si="30"/>
        <v/>
      </c>
      <c r="N303" s="116" t="str">
        <f t="shared" si="31"/>
        <v/>
      </c>
      <c r="O303" s="117" t="str">
        <f t="shared" si="32"/>
        <v/>
      </c>
      <c r="P303" s="118" t="str">
        <f t="shared" si="33"/>
        <v/>
      </c>
      <c r="Q303" s="119" t="str">
        <f t="shared" si="34"/>
        <v/>
      </c>
      <c r="R303" s="117" t="str">
        <f>IFERROR(VLOOKUP($I303,BASE_SETOR!$B$4:$C$1000,2,0),"")</f>
        <v/>
      </c>
      <c r="AM303" s="340"/>
    </row>
    <row r="304" spans="6:39" customFormat="1" ht="18.75">
      <c r="F304" s="120" t="str">
        <f t="shared" si="35"/>
        <v/>
      </c>
      <c r="G304" s="121"/>
      <c r="H304" s="120"/>
      <c r="I304" s="122"/>
      <c r="J304" s="306"/>
      <c r="K304" s="115"/>
      <c r="L304" s="115" t="str">
        <f>IFERROR(VLOOKUP(I304,COT_ACOES!$B:$C,2,),"")</f>
        <v/>
      </c>
      <c r="M304" s="115" t="str">
        <f t="shared" si="30"/>
        <v/>
      </c>
      <c r="N304" s="116" t="str">
        <f t="shared" si="31"/>
        <v/>
      </c>
      <c r="O304" s="117" t="str">
        <f t="shared" si="32"/>
        <v/>
      </c>
      <c r="P304" s="118" t="str">
        <f t="shared" si="33"/>
        <v/>
      </c>
      <c r="Q304" s="119" t="str">
        <f t="shared" si="34"/>
        <v/>
      </c>
      <c r="R304" s="117" t="str">
        <f>IFERROR(VLOOKUP($I304,BASE_SETOR!$B$4:$C$1000,2,0),"")</f>
        <v/>
      </c>
      <c r="AM304" s="340"/>
    </row>
    <row r="305" spans="6:39" customFormat="1" ht="18.75">
      <c r="F305" s="120" t="str">
        <f t="shared" si="35"/>
        <v/>
      </c>
      <c r="G305" s="121"/>
      <c r="H305" s="120"/>
      <c r="I305" s="122"/>
      <c r="J305" s="306"/>
      <c r="K305" s="115"/>
      <c r="L305" s="115" t="str">
        <f>IFERROR(VLOOKUP(I305,COT_ACOES!$B:$C,2,),"")</f>
        <v/>
      </c>
      <c r="M305" s="115" t="str">
        <f t="shared" si="30"/>
        <v/>
      </c>
      <c r="N305" s="116" t="str">
        <f t="shared" si="31"/>
        <v/>
      </c>
      <c r="O305" s="117" t="str">
        <f t="shared" si="32"/>
        <v/>
      </c>
      <c r="P305" s="118" t="str">
        <f t="shared" si="33"/>
        <v/>
      </c>
      <c r="Q305" s="119" t="str">
        <f t="shared" si="34"/>
        <v/>
      </c>
      <c r="R305" s="117" t="str">
        <f>IFERROR(VLOOKUP($I305,BASE_SETOR!$B$4:$C$1000,2,0),"")</f>
        <v/>
      </c>
      <c r="AM305" s="340"/>
    </row>
    <row r="306" spans="6:39" customFormat="1" ht="18.75">
      <c r="F306" s="120" t="str">
        <f t="shared" si="35"/>
        <v/>
      </c>
      <c r="G306" s="121"/>
      <c r="H306" s="120"/>
      <c r="I306" s="122"/>
      <c r="J306" s="306"/>
      <c r="K306" s="115"/>
      <c r="L306" s="115" t="str">
        <f>IFERROR(VLOOKUP(I306,COT_ACOES!$B:$C,2,),"")</f>
        <v/>
      </c>
      <c r="M306" s="115" t="str">
        <f t="shared" si="30"/>
        <v/>
      </c>
      <c r="N306" s="116" t="str">
        <f t="shared" si="31"/>
        <v/>
      </c>
      <c r="O306" s="117" t="str">
        <f t="shared" si="32"/>
        <v/>
      </c>
      <c r="P306" s="118" t="str">
        <f t="shared" si="33"/>
        <v/>
      </c>
      <c r="Q306" s="119" t="str">
        <f t="shared" si="34"/>
        <v/>
      </c>
      <c r="R306" s="117" t="str">
        <f>IFERROR(VLOOKUP($I306,BASE_SETOR!$B$4:$C$1000,2,0),"")</f>
        <v/>
      </c>
      <c r="AM306" s="340"/>
    </row>
    <row r="307" spans="6:39" customFormat="1" ht="18.75">
      <c r="F307" s="120" t="str">
        <f t="shared" si="35"/>
        <v/>
      </c>
      <c r="G307" s="121"/>
      <c r="H307" s="120"/>
      <c r="I307" s="122"/>
      <c r="J307" s="306"/>
      <c r="K307" s="115"/>
      <c r="L307" s="115" t="str">
        <f>IFERROR(VLOOKUP(I307,COT_ACOES!$B:$C,2,),"")</f>
        <v/>
      </c>
      <c r="M307" s="115" t="str">
        <f t="shared" si="30"/>
        <v/>
      </c>
      <c r="N307" s="116" t="str">
        <f t="shared" si="31"/>
        <v/>
      </c>
      <c r="O307" s="117" t="str">
        <f t="shared" si="32"/>
        <v/>
      </c>
      <c r="P307" s="118" t="str">
        <f t="shared" si="33"/>
        <v/>
      </c>
      <c r="Q307" s="119" t="str">
        <f t="shared" si="34"/>
        <v/>
      </c>
      <c r="R307" s="117" t="str">
        <f>IFERROR(VLOOKUP($I307,BASE_SETOR!$B$4:$C$1000,2,0),"")</f>
        <v/>
      </c>
      <c r="AM307" s="340"/>
    </row>
    <row r="308" spans="6:39" customFormat="1" ht="18.75">
      <c r="F308" s="120" t="str">
        <f t="shared" si="35"/>
        <v/>
      </c>
      <c r="G308" s="121"/>
      <c r="H308" s="120"/>
      <c r="I308" s="122"/>
      <c r="J308" s="306"/>
      <c r="K308" s="115"/>
      <c r="L308" s="115" t="str">
        <f>IFERROR(VLOOKUP(I308,COT_ACOES!$B:$C,2,),"")</f>
        <v/>
      </c>
      <c r="M308" s="115" t="str">
        <f t="shared" si="30"/>
        <v/>
      </c>
      <c r="N308" s="116" t="str">
        <f t="shared" si="31"/>
        <v/>
      </c>
      <c r="O308" s="117" t="str">
        <f t="shared" si="32"/>
        <v/>
      </c>
      <c r="P308" s="118" t="str">
        <f t="shared" si="33"/>
        <v/>
      </c>
      <c r="Q308" s="119" t="str">
        <f t="shared" si="34"/>
        <v/>
      </c>
      <c r="R308" s="117" t="str">
        <f>IFERROR(VLOOKUP($I308,BASE_SETOR!$B$4:$C$1000,2,0),"")</f>
        <v/>
      </c>
      <c r="AM308" s="340"/>
    </row>
    <row r="309" spans="6:39" customFormat="1" ht="18.75">
      <c r="F309" s="120" t="str">
        <f t="shared" si="35"/>
        <v/>
      </c>
      <c r="G309" s="121"/>
      <c r="H309" s="120"/>
      <c r="I309" s="122"/>
      <c r="J309" s="306"/>
      <c r="K309" s="115"/>
      <c r="L309" s="115" t="str">
        <f>IFERROR(VLOOKUP(I309,COT_ACOES!$B:$C,2,),"")</f>
        <v/>
      </c>
      <c r="M309" s="115" t="str">
        <f t="shared" si="30"/>
        <v/>
      </c>
      <c r="N309" s="116" t="str">
        <f t="shared" si="31"/>
        <v/>
      </c>
      <c r="O309" s="117" t="str">
        <f t="shared" si="32"/>
        <v/>
      </c>
      <c r="P309" s="118" t="str">
        <f t="shared" si="33"/>
        <v/>
      </c>
      <c r="Q309" s="119" t="str">
        <f t="shared" si="34"/>
        <v/>
      </c>
      <c r="R309" s="117" t="str">
        <f>IFERROR(VLOOKUP($I309,BASE_SETOR!$B$4:$C$1000,2,0),"")</f>
        <v/>
      </c>
      <c r="AM309" s="340"/>
    </row>
    <row r="310" spans="6:39" customFormat="1" ht="18.75">
      <c r="F310" s="120" t="str">
        <f t="shared" si="35"/>
        <v/>
      </c>
      <c r="G310" s="121"/>
      <c r="H310" s="120"/>
      <c r="I310" s="122"/>
      <c r="J310" s="306"/>
      <c r="K310" s="115"/>
      <c r="L310" s="115" t="str">
        <f>IFERROR(VLOOKUP(I310,COT_ACOES!$B:$C,2,),"")</f>
        <v/>
      </c>
      <c r="M310" s="115" t="str">
        <f t="shared" si="30"/>
        <v/>
      </c>
      <c r="N310" s="116" t="str">
        <f t="shared" si="31"/>
        <v/>
      </c>
      <c r="O310" s="117" t="str">
        <f t="shared" si="32"/>
        <v/>
      </c>
      <c r="P310" s="118" t="str">
        <f t="shared" si="33"/>
        <v/>
      </c>
      <c r="Q310" s="119" t="str">
        <f t="shared" si="34"/>
        <v/>
      </c>
      <c r="R310" s="117" t="str">
        <f>IFERROR(VLOOKUP($I310,BASE_SETOR!$B$4:$C$1000,2,0),"")</f>
        <v/>
      </c>
      <c r="AM310" s="340"/>
    </row>
    <row r="311" spans="6:39" customFormat="1" ht="18.75">
      <c r="F311" s="120" t="str">
        <f t="shared" si="35"/>
        <v/>
      </c>
      <c r="G311" s="121"/>
      <c r="H311" s="120"/>
      <c r="I311" s="122"/>
      <c r="J311" s="306"/>
      <c r="K311" s="115"/>
      <c r="L311" s="115" t="str">
        <f>IFERROR(VLOOKUP(I311,COT_ACOES!$B:$C,2,),"")</f>
        <v/>
      </c>
      <c r="M311" s="115" t="str">
        <f t="shared" si="30"/>
        <v/>
      </c>
      <c r="N311" s="116" t="str">
        <f t="shared" si="31"/>
        <v/>
      </c>
      <c r="O311" s="117" t="str">
        <f t="shared" si="32"/>
        <v/>
      </c>
      <c r="P311" s="118" t="str">
        <f t="shared" si="33"/>
        <v/>
      </c>
      <c r="Q311" s="119" t="str">
        <f t="shared" si="34"/>
        <v/>
      </c>
      <c r="R311" s="117" t="str">
        <f>IFERROR(VLOOKUP($I311,BASE_SETOR!$B$4:$C$1000,2,0),"")</f>
        <v/>
      </c>
      <c r="AM311" s="340"/>
    </row>
    <row r="312" spans="6:39" customFormat="1" ht="18.75">
      <c r="F312" s="120" t="str">
        <f t="shared" si="35"/>
        <v/>
      </c>
      <c r="G312" s="121"/>
      <c r="H312" s="120"/>
      <c r="I312" s="122"/>
      <c r="J312" s="306"/>
      <c r="K312" s="115"/>
      <c r="L312" s="115" t="str">
        <f>IFERROR(VLOOKUP(I312,COT_ACOES!$B:$C,2,),"")</f>
        <v/>
      </c>
      <c r="M312" s="115" t="str">
        <f t="shared" si="30"/>
        <v/>
      </c>
      <c r="N312" s="116" t="str">
        <f t="shared" si="31"/>
        <v/>
      </c>
      <c r="O312" s="117" t="str">
        <f t="shared" si="32"/>
        <v/>
      </c>
      <c r="P312" s="118" t="str">
        <f t="shared" si="33"/>
        <v/>
      </c>
      <c r="Q312" s="119" t="str">
        <f t="shared" si="34"/>
        <v/>
      </c>
      <c r="R312" s="117" t="str">
        <f>IFERROR(VLOOKUP($I312,BASE_SETOR!$B$4:$C$1000,2,0),"")</f>
        <v/>
      </c>
      <c r="AM312" s="340"/>
    </row>
    <row r="313" spans="6:39" customFormat="1" ht="18.75">
      <c r="F313" s="120" t="str">
        <f t="shared" si="35"/>
        <v/>
      </c>
      <c r="G313" s="121"/>
      <c r="H313" s="120"/>
      <c r="I313" s="122"/>
      <c r="J313" s="306"/>
      <c r="K313" s="115"/>
      <c r="L313" s="115" t="str">
        <f>IFERROR(VLOOKUP(I313,COT_ACOES!$B:$C,2,),"")</f>
        <v/>
      </c>
      <c r="M313" s="115" t="str">
        <f t="shared" si="30"/>
        <v/>
      </c>
      <c r="N313" s="116" t="str">
        <f t="shared" si="31"/>
        <v/>
      </c>
      <c r="O313" s="117" t="str">
        <f t="shared" si="32"/>
        <v/>
      </c>
      <c r="P313" s="118" t="str">
        <f t="shared" si="33"/>
        <v/>
      </c>
      <c r="Q313" s="119" t="str">
        <f t="shared" si="34"/>
        <v/>
      </c>
      <c r="R313" s="117" t="str">
        <f>IFERROR(VLOOKUP($I313,BASE_SETOR!$B$4:$C$1000,2,0),"")</f>
        <v/>
      </c>
      <c r="AM313" s="340"/>
    </row>
    <row r="314" spans="6:39" customFormat="1" ht="18.75">
      <c r="F314" s="120" t="str">
        <f t="shared" si="35"/>
        <v/>
      </c>
      <c r="G314" s="121"/>
      <c r="H314" s="120"/>
      <c r="I314" s="122"/>
      <c r="J314" s="306"/>
      <c r="K314" s="115"/>
      <c r="L314" s="115" t="str">
        <f>IFERROR(VLOOKUP(I314,COT_ACOES!$B:$C,2,),"")</f>
        <v/>
      </c>
      <c r="M314" s="115" t="str">
        <f t="shared" si="30"/>
        <v/>
      </c>
      <c r="N314" s="116" t="str">
        <f t="shared" si="31"/>
        <v/>
      </c>
      <c r="O314" s="117" t="str">
        <f t="shared" si="32"/>
        <v/>
      </c>
      <c r="P314" s="118" t="str">
        <f t="shared" si="33"/>
        <v/>
      </c>
      <c r="Q314" s="119" t="str">
        <f t="shared" si="34"/>
        <v/>
      </c>
      <c r="R314" s="117" t="str">
        <f>IFERROR(VLOOKUP($I314,BASE_SETOR!$B$4:$C$1000,2,0),"")</f>
        <v/>
      </c>
      <c r="AM314" s="340"/>
    </row>
    <row r="315" spans="6:39" customFormat="1" ht="18.75">
      <c r="F315" s="120" t="str">
        <f t="shared" si="35"/>
        <v/>
      </c>
      <c r="G315" s="121"/>
      <c r="H315" s="120"/>
      <c r="I315" s="122"/>
      <c r="J315" s="306"/>
      <c r="K315" s="115"/>
      <c r="L315" s="115" t="str">
        <f>IFERROR(VLOOKUP(I315,COT_ACOES!$B:$C,2,),"")</f>
        <v/>
      </c>
      <c r="M315" s="115" t="str">
        <f t="shared" si="30"/>
        <v/>
      </c>
      <c r="N315" s="116" t="str">
        <f t="shared" si="31"/>
        <v/>
      </c>
      <c r="O315" s="117" t="str">
        <f t="shared" si="32"/>
        <v/>
      </c>
      <c r="P315" s="118" t="str">
        <f t="shared" si="33"/>
        <v/>
      </c>
      <c r="Q315" s="119" t="str">
        <f t="shared" si="34"/>
        <v/>
      </c>
      <c r="R315" s="117" t="str">
        <f>IFERROR(VLOOKUP($I315,BASE_SETOR!$B$4:$C$1000,2,0),"")</f>
        <v/>
      </c>
      <c r="AM315" s="340"/>
    </row>
    <row r="316" spans="6:39" customFormat="1" ht="18.75">
      <c r="F316" s="120" t="str">
        <f t="shared" si="35"/>
        <v/>
      </c>
      <c r="G316" s="121"/>
      <c r="H316" s="120"/>
      <c r="I316" s="122"/>
      <c r="J316" s="306"/>
      <c r="K316" s="115"/>
      <c r="L316" s="115" t="str">
        <f>IFERROR(VLOOKUP(I316,COT_ACOES!$B:$C,2,),"")</f>
        <v/>
      </c>
      <c r="M316" s="115" t="str">
        <f t="shared" si="30"/>
        <v/>
      </c>
      <c r="N316" s="116" t="str">
        <f t="shared" si="31"/>
        <v/>
      </c>
      <c r="O316" s="117" t="str">
        <f t="shared" si="32"/>
        <v/>
      </c>
      <c r="P316" s="118" t="str">
        <f t="shared" si="33"/>
        <v/>
      </c>
      <c r="Q316" s="119" t="str">
        <f t="shared" si="34"/>
        <v/>
      </c>
      <c r="R316" s="117" t="str">
        <f>IFERROR(VLOOKUP($I316,BASE_SETOR!$B$4:$C$1000,2,0),"")</f>
        <v/>
      </c>
      <c r="AM316" s="340"/>
    </row>
    <row r="317" spans="6:39" customFormat="1" ht="18.75">
      <c r="F317" s="120" t="str">
        <f t="shared" si="35"/>
        <v/>
      </c>
      <c r="G317" s="121"/>
      <c r="H317" s="120"/>
      <c r="I317" s="122"/>
      <c r="J317" s="306"/>
      <c r="K317" s="115"/>
      <c r="L317" s="115" t="str">
        <f>IFERROR(VLOOKUP(I317,COT_ACOES!$B:$C,2,),"")</f>
        <v/>
      </c>
      <c r="M317" s="115" t="str">
        <f t="shared" si="30"/>
        <v/>
      </c>
      <c r="N317" s="116" t="str">
        <f t="shared" si="31"/>
        <v/>
      </c>
      <c r="O317" s="117" t="str">
        <f t="shared" si="32"/>
        <v/>
      </c>
      <c r="P317" s="118" t="str">
        <f t="shared" si="33"/>
        <v/>
      </c>
      <c r="Q317" s="119" t="str">
        <f t="shared" si="34"/>
        <v/>
      </c>
      <c r="R317" s="117" t="str">
        <f>IFERROR(VLOOKUP($I317,BASE_SETOR!$B$4:$C$1000,2,0),"")</f>
        <v/>
      </c>
      <c r="AM317" s="340"/>
    </row>
    <row r="318" spans="6:39" customFormat="1" ht="18.75">
      <c r="F318" s="120" t="str">
        <f t="shared" si="35"/>
        <v/>
      </c>
      <c r="G318" s="121"/>
      <c r="H318" s="120"/>
      <c r="I318" s="122"/>
      <c r="J318" s="306"/>
      <c r="K318" s="115"/>
      <c r="L318" s="115" t="str">
        <f>IFERROR(VLOOKUP(I318,COT_ACOES!$B:$C,2,),"")</f>
        <v/>
      </c>
      <c r="M318" s="115" t="str">
        <f t="shared" si="30"/>
        <v/>
      </c>
      <c r="N318" s="116" t="str">
        <f t="shared" si="31"/>
        <v/>
      </c>
      <c r="O318" s="117" t="str">
        <f t="shared" si="32"/>
        <v/>
      </c>
      <c r="P318" s="118" t="str">
        <f t="shared" si="33"/>
        <v/>
      </c>
      <c r="Q318" s="119" t="str">
        <f t="shared" si="34"/>
        <v/>
      </c>
      <c r="R318" s="117" t="str">
        <f>IFERROR(VLOOKUP($I318,BASE_SETOR!$B$4:$C$1000,2,0),"")</f>
        <v/>
      </c>
      <c r="AM318" s="340"/>
    </row>
    <row r="319" spans="6:39" customFormat="1" ht="18.75">
      <c r="F319" s="120" t="str">
        <f t="shared" si="35"/>
        <v/>
      </c>
      <c r="G319" s="121"/>
      <c r="H319" s="120"/>
      <c r="I319" s="122"/>
      <c r="J319" s="306"/>
      <c r="K319" s="115"/>
      <c r="L319" s="115" t="str">
        <f>IFERROR(VLOOKUP(I319,COT_ACOES!$B:$C,2,),"")</f>
        <v/>
      </c>
      <c r="M319" s="115" t="str">
        <f t="shared" si="30"/>
        <v/>
      </c>
      <c r="N319" s="116" t="str">
        <f t="shared" si="31"/>
        <v/>
      </c>
      <c r="O319" s="117" t="str">
        <f t="shared" si="32"/>
        <v/>
      </c>
      <c r="P319" s="118" t="str">
        <f t="shared" si="33"/>
        <v/>
      </c>
      <c r="Q319" s="119" t="str">
        <f t="shared" si="34"/>
        <v/>
      </c>
      <c r="R319" s="117" t="str">
        <f>IFERROR(VLOOKUP($I319,BASE_SETOR!$B$4:$C$1000,2,0),"")</f>
        <v/>
      </c>
      <c r="AM319" s="340"/>
    </row>
    <row r="320" spans="6:39" customFormat="1" ht="18.75">
      <c r="F320" s="120" t="str">
        <f t="shared" si="35"/>
        <v/>
      </c>
      <c r="G320" s="121"/>
      <c r="H320" s="120"/>
      <c r="I320" s="122"/>
      <c r="J320" s="306"/>
      <c r="K320" s="115"/>
      <c r="L320" s="115" t="str">
        <f>IFERROR(VLOOKUP(I320,COT_ACOES!$B:$C,2,),"")</f>
        <v/>
      </c>
      <c r="M320" s="115" t="str">
        <f t="shared" si="30"/>
        <v/>
      </c>
      <c r="N320" s="116" t="str">
        <f t="shared" si="31"/>
        <v/>
      </c>
      <c r="O320" s="117" t="str">
        <f t="shared" si="32"/>
        <v/>
      </c>
      <c r="P320" s="118" t="str">
        <f t="shared" si="33"/>
        <v/>
      </c>
      <c r="Q320" s="119" t="str">
        <f t="shared" si="34"/>
        <v/>
      </c>
      <c r="R320" s="117" t="str">
        <f>IFERROR(VLOOKUP($I320,BASE_SETOR!$B$4:$C$1000,2,0),"")</f>
        <v/>
      </c>
      <c r="AM320" s="340"/>
    </row>
    <row r="321" spans="6:39" customFormat="1" ht="18.75">
      <c r="F321" s="120" t="str">
        <f t="shared" si="35"/>
        <v/>
      </c>
      <c r="G321" s="121"/>
      <c r="H321" s="120"/>
      <c r="I321" s="122"/>
      <c r="J321" s="306"/>
      <c r="K321" s="115"/>
      <c r="L321" s="115" t="str">
        <f>IFERROR(VLOOKUP(I321,COT_ACOES!$B:$C,2,),"")</f>
        <v/>
      </c>
      <c r="M321" s="115" t="str">
        <f t="shared" si="30"/>
        <v/>
      </c>
      <c r="N321" s="116" t="str">
        <f t="shared" si="31"/>
        <v/>
      </c>
      <c r="O321" s="117" t="str">
        <f t="shared" si="32"/>
        <v/>
      </c>
      <c r="P321" s="118" t="str">
        <f t="shared" si="33"/>
        <v/>
      </c>
      <c r="Q321" s="119" t="str">
        <f t="shared" si="34"/>
        <v/>
      </c>
      <c r="R321" s="117" t="str">
        <f>IFERROR(VLOOKUP($I321,BASE_SETOR!$B$4:$C$1000,2,0),"")</f>
        <v/>
      </c>
      <c r="AM321" s="340"/>
    </row>
    <row r="322" spans="6:39" customFormat="1" ht="18.75">
      <c r="F322" s="120" t="str">
        <f t="shared" si="35"/>
        <v/>
      </c>
      <c r="G322" s="121"/>
      <c r="H322" s="120"/>
      <c r="I322" s="122"/>
      <c r="J322" s="306"/>
      <c r="K322" s="115"/>
      <c r="L322" s="115" t="str">
        <f>IFERROR(VLOOKUP(I322,COT_ACOES!$B:$C,2,),"")</f>
        <v/>
      </c>
      <c r="M322" s="115" t="str">
        <f t="shared" si="30"/>
        <v/>
      </c>
      <c r="N322" s="116" t="str">
        <f t="shared" si="31"/>
        <v/>
      </c>
      <c r="O322" s="117" t="str">
        <f t="shared" si="32"/>
        <v/>
      </c>
      <c r="P322" s="118" t="str">
        <f t="shared" si="33"/>
        <v/>
      </c>
      <c r="Q322" s="119" t="str">
        <f t="shared" si="34"/>
        <v/>
      </c>
      <c r="R322" s="117" t="str">
        <f>IFERROR(VLOOKUP($I322,BASE_SETOR!$B$4:$C$1000,2,0),"")</f>
        <v/>
      </c>
      <c r="AM322" s="340"/>
    </row>
    <row r="323" spans="6:39" customFormat="1" ht="18.75">
      <c r="F323" s="120" t="str">
        <f t="shared" si="35"/>
        <v/>
      </c>
      <c r="G323" s="121"/>
      <c r="H323" s="120"/>
      <c r="I323" s="122"/>
      <c r="J323" s="306"/>
      <c r="K323" s="115"/>
      <c r="L323" s="115" t="str">
        <f>IFERROR(VLOOKUP(I323,COT_ACOES!$B:$C,2,),"")</f>
        <v/>
      </c>
      <c r="M323" s="115" t="str">
        <f t="shared" si="30"/>
        <v/>
      </c>
      <c r="N323" s="116" t="str">
        <f t="shared" si="31"/>
        <v/>
      </c>
      <c r="O323" s="117" t="str">
        <f t="shared" si="32"/>
        <v/>
      </c>
      <c r="P323" s="118" t="str">
        <f t="shared" si="33"/>
        <v/>
      </c>
      <c r="Q323" s="119" t="str">
        <f t="shared" si="34"/>
        <v/>
      </c>
      <c r="R323" s="117" t="str">
        <f>IFERROR(VLOOKUP($I323,BASE_SETOR!$B$4:$C$1000,2,0),"")</f>
        <v/>
      </c>
      <c r="AM323" s="340"/>
    </row>
    <row r="324" spans="6:39" customFormat="1" ht="18.75">
      <c r="F324" s="120" t="str">
        <f t="shared" si="35"/>
        <v/>
      </c>
      <c r="G324" s="121"/>
      <c r="H324" s="120"/>
      <c r="I324" s="122"/>
      <c r="J324" s="306"/>
      <c r="K324" s="115"/>
      <c r="L324" s="115" t="str">
        <f>IFERROR(VLOOKUP(I324,COT_ACOES!$B:$C,2,),"")</f>
        <v/>
      </c>
      <c r="M324" s="115" t="str">
        <f t="shared" si="30"/>
        <v/>
      </c>
      <c r="N324" s="116" t="str">
        <f t="shared" si="31"/>
        <v/>
      </c>
      <c r="O324" s="117" t="str">
        <f t="shared" si="32"/>
        <v/>
      </c>
      <c r="P324" s="118" t="str">
        <f t="shared" si="33"/>
        <v/>
      </c>
      <c r="Q324" s="119" t="str">
        <f t="shared" si="34"/>
        <v/>
      </c>
      <c r="R324" s="117" t="str">
        <f>IFERROR(VLOOKUP($I324,BASE_SETOR!$B$4:$C$1000,2,0),"")</f>
        <v/>
      </c>
      <c r="AM324" s="340"/>
    </row>
    <row r="325" spans="6:39" customFormat="1" ht="18.75">
      <c r="F325" s="120" t="str">
        <f t="shared" si="35"/>
        <v/>
      </c>
      <c r="G325" s="121"/>
      <c r="H325" s="120"/>
      <c r="I325" s="122"/>
      <c r="J325" s="306"/>
      <c r="K325" s="115"/>
      <c r="L325" s="115" t="str">
        <f>IFERROR(VLOOKUP(I325,COT_ACOES!$B:$C,2,),"")</f>
        <v/>
      </c>
      <c r="M325" s="115" t="str">
        <f t="shared" si="30"/>
        <v/>
      </c>
      <c r="N325" s="116" t="str">
        <f t="shared" si="31"/>
        <v/>
      </c>
      <c r="O325" s="117" t="str">
        <f t="shared" si="32"/>
        <v/>
      </c>
      <c r="P325" s="118" t="str">
        <f t="shared" si="33"/>
        <v/>
      </c>
      <c r="Q325" s="119" t="str">
        <f t="shared" si="34"/>
        <v/>
      </c>
      <c r="R325" s="117" t="str">
        <f>IFERROR(VLOOKUP($I325,BASE_SETOR!$B$4:$C$1000,2,0),"")</f>
        <v/>
      </c>
      <c r="AM325" s="340"/>
    </row>
    <row r="326" spans="6:39" customFormat="1" ht="18.75">
      <c r="F326" s="120" t="str">
        <f t="shared" si="35"/>
        <v/>
      </c>
      <c r="G326" s="121"/>
      <c r="H326" s="120"/>
      <c r="I326" s="122"/>
      <c r="J326" s="306"/>
      <c r="K326" s="115"/>
      <c r="L326" s="115" t="str">
        <f>IFERROR(VLOOKUP(I326,COT_ACOES!$B:$C,2,),"")</f>
        <v/>
      </c>
      <c r="M326" s="115" t="str">
        <f t="shared" si="30"/>
        <v/>
      </c>
      <c r="N326" s="116" t="str">
        <f t="shared" si="31"/>
        <v/>
      </c>
      <c r="O326" s="117" t="str">
        <f t="shared" si="32"/>
        <v/>
      </c>
      <c r="P326" s="118" t="str">
        <f t="shared" si="33"/>
        <v/>
      </c>
      <c r="Q326" s="119" t="str">
        <f t="shared" si="34"/>
        <v/>
      </c>
      <c r="R326" s="117" t="str">
        <f>IFERROR(VLOOKUP($I326,BASE_SETOR!$B$4:$C$1000,2,0),"")</f>
        <v/>
      </c>
      <c r="AM326" s="340"/>
    </row>
    <row r="327" spans="6:39" customFormat="1" ht="18.75">
      <c r="F327" s="120" t="str">
        <f t="shared" si="35"/>
        <v/>
      </c>
      <c r="G327" s="121"/>
      <c r="H327" s="120"/>
      <c r="I327" s="122"/>
      <c r="J327" s="306"/>
      <c r="K327" s="115"/>
      <c r="L327" s="115" t="str">
        <f>IFERROR(VLOOKUP(I327,COT_ACOES!$B:$C,2,),"")</f>
        <v/>
      </c>
      <c r="M327" s="115" t="str">
        <f t="shared" si="30"/>
        <v/>
      </c>
      <c r="N327" s="116" t="str">
        <f t="shared" si="31"/>
        <v/>
      </c>
      <c r="O327" s="117" t="str">
        <f t="shared" si="32"/>
        <v/>
      </c>
      <c r="P327" s="118" t="str">
        <f t="shared" si="33"/>
        <v/>
      </c>
      <c r="Q327" s="119" t="str">
        <f t="shared" si="34"/>
        <v/>
      </c>
      <c r="R327" s="117" t="str">
        <f>IFERROR(VLOOKUP($I327,BASE_SETOR!$B$4:$C$1000,2,0),"")</f>
        <v/>
      </c>
      <c r="AM327" s="340"/>
    </row>
    <row r="328" spans="6:39" customFormat="1" ht="18.75">
      <c r="F328" s="120" t="str">
        <f t="shared" si="35"/>
        <v/>
      </c>
      <c r="G328" s="121"/>
      <c r="H328" s="120"/>
      <c r="I328" s="122"/>
      <c r="J328" s="306"/>
      <c r="K328" s="115"/>
      <c r="L328" s="115" t="str">
        <f>IFERROR(VLOOKUP(I328,COT_ACOES!$B:$C,2,),"")</f>
        <v/>
      </c>
      <c r="M328" s="115" t="str">
        <f t="shared" si="30"/>
        <v/>
      </c>
      <c r="N328" s="116" t="str">
        <f t="shared" si="31"/>
        <v/>
      </c>
      <c r="O328" s="117" t="str">
        <f t="shared" si="32"/>
        <v/>
      </c>
      <c r="P328" s="118" t="str">
        <f t="shared" si="33"/>
        <v/>
      </c>
      <c r="Q328" s="119" t="str">
        <f t="shared" si="34"/>
        <v/>
      </c>
      <c r="R328" s="117" t="str">
        <f>IFERROR(VLOOKUP($I328,BASE_SETOR!$B$4:$C$1000,2,0),"")</f>
        <v/>
      </c>
      <c r="AM328" s="340"/>
    </row>
    <row r="329" spans="6:39" customFormat="1" ht="18.75">
      <c r="F329" s="120" t="str">
        <f t="shared" si="35"/>
        <v/>
      </c>
      <c r="G329" s="121"/>
      <c r="H329" s="120"/>
      <c r="I329" s="122"/>
      <c r="J329" s="306"/>
      <c r="K329" s="115"/>
      <c r="L329" s="115" t="str">
        <f>IFERROR(VLOOKUP(I329,COT_ACOES!$B:$C,2,),"")</f>
        <v/>
      </c>
      <c r="M329" s="115" t="str">
        <f t="shared" si="30"/>
        <v/>
      </c>
      <c r="N329" s="116" t="str">
        <f t="shared" si="31"/>
        <v/>
      </c>
      <c r="O329" s="117" t="str">
        <f t="shared" si="32"/>
        <v/>
      </c>
      <c r="P329" s="118" t="str">
        <f t="shared" si="33"/>
        <v/>
      </c>
      <c r="Q329" s="119" t="str">
        <f t="shared" si="34"/>
        <v/>
      </c>
      <c r="R329" s="117" t="str">
        <f>IFERROR(VLOOKUP($I329,BASE_SETOR!$B$4:$C$1000,2,0),"")</f>
        <v/>
      </c>
      <c r="AM329" s="340"/>
    </row>
    <row r="330" spans="6:39" customFormat="1" ht="18.75">
      <c r="F330" s="120" t="str">
        <f t="shared" si="35"/>
        <v/>
      </c>
      <c r="G330" s="121"/>
      <c r="H330" s="120"/>
      <c r="I330" s="122"/>
      <c r="J330" s="306"/>
      <c r="K330" s="115"/>
      <c r="L330" s="115" t="str">
        <f>IFERROR(VLOOKUP(I330,COT_ACOES!$B:$C,2,),"")</f>
        <v/>
      </c>
      <c r="M330" s="115" t="str">
        <f t="shared" si="30"/>
        <v/>
      </c>
      <c r="N330" s="116" t="str">
        <f t="shared" si="31"/>
        <v/>
      </c>
      <c r="O330" s="117" t="str">
        <f t="shared" si="32"/>
        <v/>
      </c>
      <c r="P330" s="118" t="str">
        <f t="shared" si="33"/>
        <v/>
      </c>
      <c r="Q330" s="119" t="str">
        <f t="shared" si="34"/>
        <v/>
      </c>
      <c r="R330" s="117" t="str">
        <f>IFERROR(VLOOKUP($I330,BASE_SETOR!$B$4:$C$1000,2,0),"")</f>
        <v/>
      </c>
      <c r="AM330" s="340"/>
    </row>
    <row r="331" spans="6:39" customFormat="1" ht="18.75">
      <c r="F331" s="120" t="str">
        <f t="shared" si="35"/>
        <v/>
      </c>
      <c r="G331" s="121"/>
      <c r="H331" s="120"/>
      <c r="I331" s="122"/>
      <c r="J331" s="306"/>
      <c r="K331" s="115"/>
      <c r="L331" s="115" t="str">
        <f>IFERROR(VLOOKUP(I331,COT_ACOES!$B:$C,2,),"")</f>
        <v/>
      </c>
      <c r="M331" s="115" t="str">
        <f t="shared" si="30"/>
        <v/>
      </c>
      <c r="N331" s="116" t="str">
        <f t="shared" si="31"/>
        <v/>
      </c>
      <c r="O331" s="117" t="str">
        <f t="shared" si="32"/>
        <v/>
      </c>
      <c r="P331" s="118" t="str">
        <f t="shared" si="33"/>
        <v/>
      </c>
      <c r="Q331" s="119" t="str">
        <f t="shared" si="34"/>
        <v/>
      </c>
      <c r="R331" s="117" t="str">
        <f>IFERROR(VLOOKUP($I331,BASE_SETOR!$B$4:$C$1000,2,0),"")</f>
        <v/>
      </c>
      <c r="AM331" s="340"/>
    </row>
    <row r="332" spans="6:39" customFormat="1" ht="18.75">
      <c r="F332" s="120" t="str">
        <f t="shared" si="35"/>
        <v/>
      </c>
      <c r="G332" s="121"/>
      <c r="H332" s="120"/>
      <c r="I332" s="122"/>
      <c r="J332" s="306"/>
      <c r="K332" s="115"/>
      <c r="L332" s="115" t="str">
        <f>IFERROR(VLOOKUP(I332,COT_ACOES!$B:$C,2,),"")</f>
        <v/>
      </c>
      <c r="M332" s="115" t="str">
        <f t="shared" si="30"/>
        <v/>
      </c>
      <c r="N332" s="116" t="str">
        <f t="shared" si="31"/>
        <v/>
      </c>
      <c r="O332" s="117" t="str">
        <f t="shared" si="32"/>
        <v/>
      </c>
      <c r="P332" s="118" t="str">
        <f t="shared" si="33"/>
        <v/>
      </c>
      <c r="Q332" s="119" t="str">
        <f t="shared" si="34"/>
        <v/>
      </c>
      <c r="R332" s="117" t="str">
        <f>IFERROR(VLOOKUP($I332,BASE_SETOR!$B$4:$C$1000,2,0),"")</f>
        <v/>
      </c>
      <c r="AM332" s="340"/>
    </row>
    <row r="333" spans="6:39" customFormat="1" ht="18.75">
      <c r="F333" s="120" t="str">
        <f t="shared" si="35"/>
        <v/>
      </c>
      <c r="G333" s="121"/>
      <c r="H333" s="120"/>
      <c r="I333" s="122"/>
      <c r="J333" s="306"/>
      <c r="K333" s="115"/>
      <c r="L333" s="115" t="str">
        <f>IFERROR(VLOOKUP(I333,COT_ACOES!$B:$C,2,),"")</f>
        <v/>
      </c>
      <c r="M333" s="115" t="str">
        <f t="shared" si="30"/>
        <v/>
      </c>
      <c r="N333" s="116" t="str">
        <f t="shared" si="31"/>
        <v/>
      </c>
      <c r="O333" s="117" t="str">
        <f t="shared" si="32"/>
        <v/>
      </c>
      <c r="P333" s="118" t="str">
        <f t="shared" si="33"/>
        <v/>
      </c>
      <c r="Q333" s="119" t="str">
        <f t="shared" si="34"/>
        <v/>
      </c>
      <c r="R333" s="117" t="str">
        <f>IFERROR(VLOOKUP($I333,BASE_SETOR!$B$4:$C$1000,2,0),"")</f>
        <v/>
      </c>
      <c r="AM333" s="340"/>
    </row>
    <row r="334" spans="6:39" customFormat="1" ht="18.75">
      <c r="F334" s="120" t="str">
        <f t="shared" si="35"/>
        <v/>
      </c>
      <c r="G334" s="121"/>
      <c r="H334" s="120"/>
      <c r="I334" s="122"/>
      <c r="J334" s="306"/>
      <c r="K334" s="115"/>
      <c r="L334" s="115" t="str">
        <f>IFERROR(VLOOKUP(I334,COT_ACOES!$B:$C,2,),"")</f>
        <v/>
      </c>
      <c r="M334" s="115" t="str">
        <f t="shared" si="30"/>
        <v/>
      </c>
      <c r="N334" s="116" t="str">
        <f t="shared" si="31"/>
        <v/>
      </c>
      <c r="O334" s="117" t="str">
        <f t="shared" si="32"/>
        <v/>
      </c>
      <c r="P334" s="118" t="str">
        <f t="shared" si="33"/>
        <v/>
      </c>
      <c r="Q334" s="119" t="str">
        <f t="shared" si="34"/>
        <v/>
      </c>
      <c r="R334" s="117" t="str">
        <f>IFERROR(VLOOKUP($I334,BASE_SETOR!$B$4:$C$1000,2,0),"")</f>
        <v/>
      </c>
      <c r="AM334" s="340"/>
    </row>
    <row r="335" spans="6:39" customFormat="1" ht="18.75">
      <c r="F335" s="120" t="str">
        <f t="shared" si="35"/>
        <v/>
      </c>
      <c r="G335" s="121"/>
      <c r="H335" s="120"/>
      <c r="I335" s="122"/>
      <c r="J335" s="306"/>
      <c r="K335" s="115"/>
      <c r="L335" s="115" t="str">
        <f>IFERROR(VLOOKUP(I335,COT_ACOES!$B:$C,2,),"")</f>
        <v/>
      </c>
      <c r="M335" s="115" t="str">
        <f t="shared" si="30"/>
        <v/>
      </c>
      <c r="N335" s="116" t="str">
        <f t="shared" si="31"/>
        <v/>
      </c>
      <c r="O335" s="117" t="str">
        <f t="shared" si="32"/>
        <v/>
      </c>
      <c r="P335" s="118" t="str">
        <f t="shared" si="33"/>
        <v/>
      </c>
      <c r="Q335" s="119" t="str">
        <f t="shared" si="34"/>
        <v/>
      </c>
      <c r="R335" s="117" t="str">
        <f>IFERROR(VLOOKUP($I335,BASE_SETOR!$B$4:$C$1000,2,0),"")</f>
        <v/>
      </c>
      <c r="AM335" s="340"/>
    </row>
    <row r="336" spans="6:39" customFormat="1" ht="18.75">
      <c r="F336" s="120" t="str">
        <f t="shared" si="35"/>
        <v/>
      </c>
      <c r="G336" s="121"/>
      <c r="H336" s="120"/>
      <c r="I336" s="122"/>
      <c r="J336" s="306"/>
      <c r="K336" s="115"/>
      <c r="L336" s="115" t="str">
        <f>IFERROR(VLOOKUP(I336,COT_ACOES!$B:$C,2,),"")</f>
        <v/>
      </c>
      <c r="M336" s="115" t="str">
        <f t="shared" si="30"/>
        <v/>
      </c>
      <c r="N336" s="116" t="str">
        <f t="shared" si="31"/>
        <v/>
      </c>
      <c r="O336" s="117" t="str">
        <f t="shared" si="32"/>
        <v/>
      </c>
      <c r="P336" s="118" t="str">
        <f t="shared" si="33"/>
        <v/>
      </c>
      <c r="Q336" s="119" t="str">
        <f t="shared" si="34"/>
        <v/>
      </c>
      <c r="R336" s="117" t="str">
        <f>IFERROR(VLOOKUP($I336,BASE_SETOR!$B$4:$C$1000,2,0),"")</f>
        <v/>
      </c>
      <c r="AM336" s="340"/>
    </row>
    <row r="337" spans="6:39" customFormat="1" ht="18.75">
      <c r="F337" s="120" t="str">
        <f t="shared" si="35"/>
        <v/>
      </c>
      <c r="G337" s="121"/>
      <c r="H337" s="120"/>
      <c r="I337" s="122"/>
      <c r="J337" s="306"/>
      <c r="K337" s="115"/>
      <c r="L337" s="115" t="str">
        <f>IFERROR(VLOOKUP(I337,COT_ACOES!$B:$C,2,),"")</f>
        <v/>
      </c>
      <c r="M337" s="115" t="str">
        <f t="shared" si="30"/>
        <v/>
      </c>
      <c r="N337" s="116" t="str">
        <f t="shared" si="31"/>
        <v/>
      </c>
      <c r="O337" s="117" t="str">
        <f t="shared" si="32"/>
        <v/>
      </c>
      <c r="P337" s="118" t="str">
        <f t="shared" si="33"/>
        <v/>
      </c>
      <c r="Q337" s="119" t="str">
        <f t="shared" si="34"/>
        <v/>
      </c>
      <c r="R337" s="117" t="str">
        <f>IFERROR(VLOOKUP($I337,BASE_SETOR!$B$4:$C$1000,2,0),"")</f>
        <v/>
      </c>
      <c r="AM337" s="340"/>
    </row>
    <row r="338" spans="6:39" customFormat="1" ht="18.75">
      <c r="F338" s="120" t="str">
        <f t="shared" si="35"/>
        <v/>
      </c>
      <c r="G338" s="121"/>
      <c r="H338" s="120"/>
      <c r="I338" s="122"/>
      <c r="J338" s="306"/>
      <c r="K338" s="115"/>
      <c r="L338" s="115" t="str">
        <f>IFERROR(VLOOKUP(I338,COT_ACOES!$B:$C,2,),"")</f>
        <v/>
      </c>
      <c r="M338" s="115" t="str">
        <f t="shared" si="30"/>
        <v/>
      </c>
      <c r="N338" s="116" t="str">
        <f t="shared" si="31"/>
        <v/>
      </c>
      <c r="O338" s="117" t="str">
        <f t="shared" si="32"/>
        <v/>
      </c>
      <c r="P338" s="118" t="str">
        <f t="shared" si="33"/>
        <v/>
      </c>
      <c r="Q338" s="119" t="str">
        <f t="shared" si="34"/>
        <v/>
      </c>
      <c r="R338" s="117" t="str">
        <f>IFERROR(VLOOKUP($I338,BASE_SETOR!$B$4:$C$1000,2,0),"")</f>
        <v/>
      </c>
      <c r="AM338" s="340"/>
    </row>
    <row r="339" spans="6:39" customFormat="1" ht="18.75">
      <c r="F339" s="120" t="str">
        <f t="shared" si="35"/>
        <v/>
      </c>
      <c r="G339" s="121"/>
      <c r="H339" s="120"/>
      <c r="I339" s="122"/>
      <c r="J339" s="306"/>
      <c r="K339" s="115"/>
      <c r="L339" s="115" t="str">
        <f>IFERROR(VLOOKUP(I339,COT_ACOES!$B:$C,2,),"")</f>
        <v/>
      </c>
      <c r="M339" s="115" t="str">
        <f t="shared" si="30"/>
        <v/>
      </c>
      <c r="N339" s="116" t="str">
        <f t="shared" si="31"/>
        <v/>
      </c>
      <c r="O339" s="117" t="str">
        <f t="shared" si="32"/>
        <v/>
      </c>
      <c r="P339" s="118" t="str">
        <f t="shared" si="33"/>
        <v/>
      </c>
      <c r="Q339" s="119" t="str">
        <f t="shared" si="34"/>
        <v/>
      </c>
      <c r="R339" s="117" t="str">
        <f>IFERROR(VLOOKUP($I339,BASE_SETOR!$B$4:$C$1000,2,0),"")</f>
        <v/>
      </c>
      <c r="AM339" s="340"/>
    </row>
    <row r="340" spans="6:39" customFormat="1" ht="18.75">
      <c r="F340" s="120" t="str">
        <f t="shared" si="35"/>
        <v/>
      </c>
      <c r="G340" s="121"/>
      <c r="H340" s="120"/>
      <c r="I340" s="122"/>
      <c r="J340" s="306"/>
      <c r="K340" s="115"/>
      <c r="L340" s="115" t="str">
        <f>IFERROR(VLOOKUP(I340,COT_ACOES!$B:$C,2,),"")</f>
        <v/>
      </c>
      <c r="M340" s="115" t="str">
        <f t="shared" si="30"/>
        <v/>
      </c>
      <c r="N340" s="116" t="str">
        <f t="shared" si="31"/>
        <v/>
      </c>
      <c r="O340" s="117" t="str">
        <f t="shared" si="32"/>
        <v/>
      </c>
      <c r="P340" s="118" t="str">
        <f t="shared" si="33"/>
        <v/>
      </c>
      <c r="Q340" s="119" t="str">
        <f t="shared" si="34"/>
        <v/>
      </c>
      <c r="R340" s="117" t="str">
        <f>IFERROR(VLOOKUP($I340,BASE_SETOR!$B$4:$C$1000,2,0),"")</f>
        <v/>
      </c>
      <c r="AM340" s="340"/>
    </row>
    <row r="341" spans="6:39" customFormat="1" ht="18.75">
      <c r="F341" s="120" t="str">
        <f t="shared" si="35"/>
        <v/>
      </c>
      <c r="G341" s="121"/>
      <c r="H341" s="120"/>
      <c r="I341" s="122"/>
      <c r="J341" s="306"/>
      <c r="K341" s="115"/>
      <c r="L341" s="115" t="str">
        <f>IFERROR(VLOOKUP(I341,COT_ACOES!$B:$C,2,),"")</f>
        <v/>
      </c>
      <c r="M341" s="115" t="str">
        <f t="shared" si="30"/>
        <v/>
      </c>
      <c r="N341" s="116" t="str">
        <f t="shared" si="31"/>
        <v/>
      </c>
      <c r="O341" s="117" t="str">
        <f t="shared" si="32"/>
        <v/>
      </c>
      <c r="P341" s="118" t="str">
        <f t="shared" si="33"/>
        <v/>
      </c>
      <c r="Q341" s="119" t="str">
        <f t="shared" si="34"/>
        <v/>
      </c>
      <c r="R341" s="117" t="str">
        <f>IFERROR(VLOOKUP($I341,BASE_SETOR!$B$4:$C$1000,2,0),"")</f>
        <v/>
      </c>
      <c r="AM341" s="340"/>
    </row>
    <row r="342" spans="6:39" customFormat="1" ht="18.75">
      <c r="F342" s="120" t="str">
        <f t="shared" si="35"/>
        <v/>
      </c>
      <c r="G342" s="121"/>
      <c r="H342" s="120"/>
      <c r="I342" s="122"/>
      <c r="J342" s="306"/>
      <c r="K342" s="115"/>
      <c r="L342" s="115" t="str">
        <f>IFERROR(VLOOKUP(I342,COT_ACOES!$B:$C,2,),"")</f>
        <v/>
      </c>
      <c r="M342" s="115" t="str">
        <f t="shared" si="30"/>
        <v/>
      </c>
      <c r="N342" s="116" t="str">
        <f t="shared" si="31"/>
        <v/>
      </c>
      <c r="O342" s="117" t="str">
        <f t="shared" si="32"/>
        <v/>
      </c>
      <c r="P342" s="118" t="str">
        <f t="shared" si="33"/>
        <v/>
      </c>
      <c r="Q342" s="119" t="str">
        <f t="shared" si="34"/>
        <v/>
      </c>
      <c r="R342" s="117" t="str">
        <f>IFERROR(VLOOKUP($I342,BASE_SETOR!$B$4:$C$1000,2,0),"")</f>
        <v/>
      </c>
      <c r="AM342" s="340"/>
    </row>
    <row r="343" spans="6:39" customFormat="1" ht="18.75">
      <c r="F343" s="120" t="str">
        <f t="shared" si="35"/>
        <v/>
      </c>
      <c r="G343" s="121"/>
      <c r="H343" s="120"/>
      <c r="I343" s="122"/>
      <c r="J343" s="306"/>
      <c r="K343" s="115"/>
      <c r="L343" s="115" t="str">
        <f>IFERROR(VLOOKUP(I343,COT_ACOES!$B:$C,2,),"")</f>
        <v/>
      </c>
      <c r="M343" s="115" t="str">
        <f t="shared" si="30"/>
        <v/>
      </c>
      <c r="N343" s="116" t="str">
        <f t="shared" si="31"/>
        <v/>
      </c>
      <c r="O343" s="117" t="str">
        <f t="shared" si="32"/>
        <v/>
      </c>
      <c r="P343" s="118" t="str">
        <f t="shared" si="33"/>
        <v/>
      </c>
      <c r="Q343" s="119" t="str">
        <f t="shared" si="34"/>
        <v/>
      </c>
      <c r="R343" s="117" t="str">
        <f>IFERROR(VLOOKUP($I343,BASE_SETOR!$B$4:$C$1000,2,0),"")</f>
        <v/>
      </c>
      <c r="AM343" s="340"/>
    </row>
    <row r="344" spans="6:39" customFormat="1" ht="18.75">
      <c r="F344" s="120" t="str">
        <f t="shared" si="35"/>
        <v/>
      </c>
      <c r="G344" s="121"/>
      <c r="H344" s="120"/>
      <c r="I344" s="122"/>
      <c r="J344" s="306"/>
      <c r="K344" s="115"/>
      <c r="L344" s="115" t="str">
        <f>IFERROR(VLOOKUP(I344,COT_ACOES!$B:$C,2,),"")</f>
        <v/>
      </c>
      <c r="M344" s="115" t="str">
        <f t="shared" si="30"/>
        <v/>
      </c>
      <c r="N344" s="116" t="str">
        <f t="shared" si="31"/>
        <v/>
      </c>
      <c r="O344" s="117" t="str">
        <f t="shared" si="32"/>
        <v/>
      </c>
      <c r="P344" s="118" t="str">
        <f t="shared" si="33"/>
        <v/>
      </c>
      <c r="Q344" s="119" t="str">
        <f t="shared" si="34"/>
        <v/>
      </c>
      <c r="R344" s="117" t="str">
        <f>IFERROR(VLOOKUP($I344,BASE_SETOR!$B$4:$C$1000,2,0),"")</f>
        <v/>
      </c>
      <c r="AM344" s="340"/>
    </row>
    <row r="345" spans="6:39" customFormat="1" ht="18.75">
      <c r="F345" s="120" t="str">
        <f t="shared" si="35"/>
        <v/>
      </c>
      <c r="G345" s="121"/>
      <c r="H345" s="120"/>
      <c r="I345" s="122"/>
      <c r="J345" s="306"/>
      <c r="K345" s="115"/>
      <c r="L345" s="115" t="str">
        <f>IFERROR(VLOOKUP(I345,COT_ACOES!$B:$C,2,),"")</f>
        <v/>
      </c>
      <c r="M345" s="115" t="str">
        <f t="shared" ref="M345:M408" si="36">IF(J345="","",J345*K345)</f>
        <v/>
      </c>
      <c r="N345" s="116" t="str">
        <f t="shared" ref="N345:N408" si="37">IF(J345="","",J345*L345)</f>
        <v/>
      </c>
      <c r="O345" s="117" t="str">
        <f t="shared" ref="O345:O408" si="38">IFERROR(N345/$C$4,"")</f>
        <v/>
      </c>
      <c r="P345" s="118" t="str">
        <f t="shared" ref="P345:P408" si="39">IFERROR((N345-M345)/M345,"")</f>
        <v/>
      </c>
      <c r="Q345" s="119" t="str">
        <f t="shared" ref="Q345:Q408" si="40">IFERROR(M345*P345,"")</f>
        <v/>
      </c>
      <c r="R345" s="117" t="str">
        <f>IFERROR(VLOOKUP($I345,BASE_SETOR!$B$4:$C$1000,2,0),"")</f>
        <v/>
      </c>
      <c r="AM345" s="340"/>
    </row>
    <row r="346" spans="6:39" customFormat="1" ht="18.75">
      <c r="F346" s="120" t="str">
        <f t="shared" ref="F346:F409" si="41">IF(G346="","",1+F345)</f>
        <v/>
      </c>
      <c r="G346" s="121"/>
      <c r="H346" s="120"/>
      <c r="I346" s="122"/>
      <c r="J346" s="306"/>
      <c r="K346" s="115"/>
      <c r="L346" s="115" t="str">
        <f>IFERROR(VLOOKUP(I346,COT_ACOES!$B:$C,2,),"")</f>
        <v/>
      </c>
      <c r="M346" s="115" t="str">
        <f t="shared" si="36"/>
        <v/>
      </c>
      <c r="N346" s="116" t="str">
        <f t="shared" si="37"/>
        <v/>
      </c>
      <c r="O346" s="117" t="str">
        <f t="shared" si="38"/>
        <v/>
      </c>
      <c r="P346" s="118" t="str">
        <f t="shared" si="39"/>
        <v/>
      </c>
      <c r="Q346" s="119" t="str">
        <f t="shared" si="40"/>
        <v/>
      </c>
      <c r="R346" s="117" t="str">
        <f>IFERROR(VLOOKUP($I346,BASE_SETOR!$B$4:$C$1000,2,0),"")</f>
        <v/>
      </c>
      <c r="AM346" s="340"/>
    </row>
    <row r="347" spans="6:39" customFormat="1" ht="18.75">
      <c r="F347" s="120" t="str">
        <f t="shared" si="41"/>
        <v/>
      </c>
      <c r="G347" s="121"/>
      <c r="H347" s="120"/>
      <c r="I347" s="122"/>
      <c r="J347" s="306"/>
      <c r="K347" s="115"/>
      <c r="L347" s="115" t="str">
        <f>IFERROR(VLOOKUP(I347,COT_ACOES!$B:$C,2,),"")</f>
        <v/>
      </c>
      <c r="M347" s="115" t="str">
        <f t="shared" si="36"/>
        <v/>
      </c>
      <c r="N347" s="116" t="str">
        <f t="shared" si="37"/>
        <v/>
      </c>
      <c r="O347" s="117" t="str">
        <f t="shared" si="38"/>
        <v/>
      </c>
      <c r="P347" s="118" t="str">
        <f t="shared" si="39"/>
        <v/>
      </c>
      <c r="Q347" s="119" t="str">
        <f t="shared" si="40"/>
        <v/>
      </c>
      <c r="R347" s="117" t="str">
        <f>IFERROR(VLOOKUP($I347,BASE_SETOR!$B$4:$C$1000,2,0),"")</f>
        <v/>
      </c>
      <c r="AM347" s="340"/>
    </row>
    <row r="348" spans="6:39" customFormat="1" ht="18.75">
      <c r="F348" s="120" t="str">
        <f t="shared" si="41"/>
        <v/>
      </c>
      <c r="G348" s="121"/>
      <c r="H348" s="120"/>
      <c r="I348" s="122"/>
      <c r="J348" s="306"/>
      <c r="K348" s="115"/>
      <c r="L348" s="115" t="str">
        <f>IFERROR(VLOOKUP(I348,COT_ACOES!$B:$C,2,),"")</f>
        <v/>
      </c>
      <c r="M348" s="115" t="str">
        <f t="shared" si="36"/>
        <v/>
      </c>
      <c r="N348" s="116" t="str">
        <f t="shared" si="37"/>
        <v/>
      </c>
      <c r="O348" s="117" t="str">
        <f t="shared" si="38"/>
        <v/>
      </c>
      <c r="P348" s="118" t="str">
        <f t="shared" si="39"/>
        <v/>
      </c>
      <c r="Q348" s="119" t="str">
        <f t="shared" si="40"/>
        <v/>
      </c>
      <c r="R348" s="117" t="str">
        <f>IFERROR(VLOOKUP($I348,BASE_SETOR!$B$4:$C$1000,2,0),"")</f>
        <v/>
      </c>
      <c r="AM348" s="340"/>
    </row>
    <row r="349" spans="6:39" customFormat="1" ht="18.75">
      <c r="F349" s="120" t="str">
        <f t="shared" si="41"/>
        <v/>
      </c>
      <c r="G349" s="121"/>
      <c r="H349" s="120"/>
      <c r="I349" s="122"/>
      <c r="J349" s="306"/>
      <c r="K349" s="115"/>
      <c r="L349" s="115" t="str">
        <f>IFERROR(VLOOKUP(I349,COT_ACOES!$B:$C,2,),"")</f>
        <v/>
      </c>
      <c r="M349" s="115" t="str">
        <f t="shared" si="36"/>
        <v/>
      </c>
      <c r="N349" s="116" t="str">
        <f t="shared" si="37"/>
        <v/>
      </c>
      <c r="O349" s="117" t="str">
        <f t="shared" si="38"/>
        <v/>
      </c>
      <c r="P349" s="118" t="str">
        <f t="shared" si="39"/>
        <v/>
      </c>
      <c r="Q349" s="119" t="str">
        <f t="shared" si="40"/>
        <v/>
      </c>
      <c r="R349" s="117" t="str">
        <f>IFERROR(VLOOKUP($I349,BASE_SETOR!$B$4:$C$1000,2,0),"")</f>
        <v/>
      </c>
      <c r="AM349" s="340"/>
    </row>
    <row r="350" spans="6:39" customFormat="1" ht="18.75">
      <c r="F350" s="120" t="str">
        <f t="shared" si="41"/>
        <v/>
      </c>
      <c r="G350" s="121"/>
      <c r="H350" s="120"/>
      <c r="I350" s="122"/>
      <c r="J350" s="306"/>
      <c r="K350" s="115"/>
      <c r="L350" s="115" t="str">
        <f>IFERROR(VLOOKUP(I350,COT_ACOES!$B:$C,2,),"")</f>
        <v/>
      </c>
      <c r="M350" s="115" t="str">
        <f t="shared" si="36"/>
        <v/>
      </c>
      <c r="N350" s="116" t="str">
        <f t="shared" si="37"/>
        <v/>
      </c>
      <c r="O350" s="117" t="str">
        <f t="shared" si="38"/>
        <v/>
      </c>
      <c r="P350" s="118" t="str">
        <f t="shared" si="39"/>
        <v/>
      </c>
      <c r="Q350" s="119" t="str">
        <f t="shared" si="40"/>
        <v/>
      </c>
      <c r="R350" s="117" t="str">
        <f>IFERROR(VLOOKUP($I350,BASE_SETOR!$B$4:$C$1000,2,0),"")</f>
        <v/>
      </c>
      <c r="AM350" s="340"/>
    </row>
    <row r="351" spans="6:39" customFormat="1" ht="18.75">
      <c r="F351" s="120" t="str">
        <f t="shared" si="41"/>
        <v/>
      </c>
      <c r="G351" s="121"/>
      <c r="H351" s="120"/>
      <c r="I351" s="122"/>
      <c r="J351" s="306"/>
      <c r="K351" s="115"/>
      <c r="L351" s="115" t="str">
        <f>IFERROR(VLOOKUP(I351,COT_ACOES!$B:$C,2,),"")</f>
        <v/>
      </c>
      <c r="M351" s="115" t="str">
        <f t="shared" si="36"/>
        <v/>
      </c>
      <c r="N351" s="116" t="str">
        <f t="shared" si="37"/>
        <v/>
      </c>
      <c r="O351" s="117" t="str">
        <f t="shared" si="38"/>
        <v/>
      </c>
      <c r="P351" s="118" t="str">
        <f t="shared" si="39"/>
        <v/>
      </c>
      <c r="Q351" s="119" t="str">
        <f t="shared" si="40"/>
        <v/>
      </c>
      <c r="R351" s="117" t="str">
        <f>IFERROR(VLOOKUP($I351,BASE_SETOR!$B$4:$C$1000,2,0),"")</f>
        <v/>
      </c>
      <c r="AM351" s="340"/>
    </row>
    <row r="352" spans="6:39" customFormat="1" ht="18.75">
      <c r="F352" s="120" t="str">
        <f t="shared" si="41"/>
        <v/>
      </c>
      <c r="G352" s="121"/>
      <c r="H352" s="120"/>
      <c r="I352" s="122"/>
      <c r="J352" s="306"/>
      <c r="K352" s="115"/>
      <c r="L352" s="115" t="str">
        <f>IFERROR(VLOOKUP(I352,COT_ACOES!$B:$C,2,),"")</f>
        <v/>
      </c>
      <c r="M352" s="115" t="str">
        <f t="shared" si="36"/>
        <v/>
      </c>
      <c r="N352" s="116" t="str">
        <f t="shared" si="37"/>
        <v/>
      </c>
      <c r="O352" s="117" t="str">
        <f t="shared" si="38"/>
        <v/>
      </c>
      <c r="P352" s="118" t="str">
        <f t="shared" si="39"/>
        <v/>
      </c>
      <c r="Q352" s="119" t="str">
        <f t="shared" si="40"/>
        <v/>
      </c>
      <c r="R352" s="117" t="str">
        <f>IFERROR(VLOOKUP($I352,BASE_SETOR!$B$4:$C$1000,2,0),"")</f>
        <v/>
      </c>
      <c r="AM352" s="340"/>
    </row>
    <row r="353" spans="6:39" customFormat="1" ht="18.75">
      <c r="F353" s="120" t="str">
        <f t="shared" si="41"/>
        <v/>
      </c>
      <c r="G353" s="121"/>
      <c r="H353" s="120"/>
      <c r="I353" s="122"/>
      <c r="J353" s="306"/>
      <c r="K353" s="115"/>
      <c r="L353" s="115" t="str">
        <f>IFERROR(VLOOKUP(I353,COT_ACOES!$B:$C,2,),"")</f>
        <v/>
      </c>
      <c r="M353" s="115" t="str">
        <f t="shared" si="36"/>
        <v/>
      </c>
      <c r="N353" s="116" t="str">
        <f t="shared" si="37"/>
        <v/>
      </c>
      <c r="O353" s="117" t="str">
        <f t="shared" si="38"/>
        <v/>
      </c>
      <c r="P353" s="118" t="str">
        <f t="shared" si="39"/>
        <v/>
      </c>
      <c r="Q353" s="119" t="str">
        <f t="shared" si="40"/>
        <v/>
      </c>
      <c r="R353" s="117" t="str">
        <f>IFERROR(VLOOKUP($I353,BASE_SETOR!$B$4:$C$1000,2,0),"")</f>
        <v/>
      </c>
      <c r="AM353" s="340"/>
    </row>
    <row r="354" spans="6:39" customFormat="1" ht="18.75">
      <c r="F354" s="120" t="str">
        <f t="shared" si="41"/>
        <v/>
      </c>
      <c r="G354" s="121"/>
      <c r="H354" s="120"/>
      <c r="I354" s="122"/>
      <c r="J354" s="306"/>
      <c r="K354" s="115"/>
      <c r="L354" s="115" t="str">
        <f>IFERROR(VLOOKUP(I354,COT_ACOES!$B:$C,2,),"")</f>
        <v/>
      </c>
      <c r="M354" s="115" t="str">
        <f t="shared" si="36"/>
        <v/>
      </c>
      <c r="N354" s="116" t="str">
        <f t="shared" si="37"/>
        <v/>
      </c>
      <c r="O354" s="117" t="str">
        <f t="shared" si="38"/>
        <v/>
      </c>
      <c r="P354" s="118" t="str">
        <f t="shared" si="39"/>
        <v/>
      </c>
      <c r="Q354" s="119" t="str">
        <f t="shared" si="40"/>
        <v/>
      </c>
      <c r="R354" s="117" t="str">
        <f>IFERROR(VLOOKUP($I354,BASE_SETOR!$B$4:$C$1000,2,0),"")</f>
        <v/>
      </c>
      <c r="AM354" s="340"/>
    </row>
    <row r="355" spans="6:39" customFormat="1" ht="18.75">
      <c r="F355" s="120" t="str">
        <f t="shared" si="41"/>
        <v/>
      </c>
      <c r="G355" s="121"/>
      <c r="H355" s="120"/>
      <c r="I355" s="122"/>
      <c r="J355" s="306"/>
      <c r="K355" s="115"/>
      <c r="L355" s="115" t="str">
        <f>IFERROR(VLOOKUP(I355,COT_ACOES!$B:$C,2,),"")</f>
        <v/>
      </c>
      <c r="M355" s="115" t="str">
        <f t="shared" si="36"/>
        <v/>
      </c>
      <c r="N355" s="116" t="str">
        <f t="shared" si="37"/>
        <v/>
      </c>
      <c r="O355" s="117" t="str">
        <f t="shared" si="38"/>
        <v/>
      </c>
      <c r="P355" s="118" t="str">
        <f t="shared" si="39"/>
        <v/>
      </c>
      <c r="Q355" s="119" t="str">
        <f t="shared" si="40"/>
        <v/>
      </c>
      <c r="R355" s="117" t="str">
        <f>IFERROR(VLOOKUP($I355,BASE_SETOR!$B$4:$C$1000,2,0),"")</f>
        <v/>
      </c>
      <c r="AM355" s="340"/>
    </row>
    <row r="356" spans="6:39" customFormat="1" ht="18.75">
      <c r="F356" s="120" t="str">
        <f t="shared" si="41"/>
        <v/>
      </c>
      <c r="G356" s="121"/>
      <c r="H356" s="120"/>
      <c r="I356" s="122"/>
      <c r="J356" s="306"/>
      <c r="K356" s="115"/>
      <c r="L356" s="115" t="str">
        <f>IFERROR(VLOOKUP(I356,COT_ACOES!$B:$C,2,),"")</f>
        <v/>
      </c>
      <c r="M356" s="115" t="str">
        <f t="shared" si="36"/>
        <v/>
      </c>
      <c r="N356" s="116" t="str">
        <f t="shared" si="37"/>
        <v/>
      </c>
      <c r="O356" s="117" t="str">
        <f t="shared" si="38"/>
        <v/>
      </c>
      <c r="P356" s="118" t="str">
        <f t="shared" si="39"/>
        <v/>
      </c>
      <c r="Q356" s="119" t="str">
        <f t="shared" si="40"/>
        <v/>
      </c>
      <c r="R356" s="117" t="str">
        <f>IFERROR(VLOOKUP($I356,BASE_SETOR!$B$4:$C$1000,2,0),"")</f>
        <v/>
      </c>
      <c r="AM356" s="340"/>
    </row>
    <row r="357" spans="6:39" customFormat="1" ht="18.75">
      <c r="F357" s="120" t="str">
        <f t="shared" si="41"/>
        <v/>
      </c>
      <c r="G357" s="121"/>
      <c r="H357" s="120"/>
      <c r="I357" s="122"/>
      <c r="J357" s="306"/>
      <c r="K357" s="115"/>
      <c r="L357" s="115" t="str">
        <f>IFERROR(VLOOKUP(I357,COT_ACOES!$B:$C,2,),"")</f>
        <v/>
      </c>
      <c r="M357" s="115" t="str">
        <f t="shared" si="36"/>
        <v/>
      </c>
      <c r="N357" s="116" t="str">
        <f t="shared" si="37"/>
        <v/>
      </c>
      <c r="O357" s="117" t="str">
        <f t="shared" si="38"/>
        <v/>
      </c>
      <c r="P357" s="118" t="str">
        <f t="shared" si="39"/>
        <v/>
      </c>
      <c r="Q357" s="119" t="str">
        <f t="shared" si="40"/>
        <v/>
      </c>
      <c r="R357" s="117" t="str">
        <f>IFERROR(VLOOKUP($I357,BASE_SETOR!$B$4:$C$1000,2,0),"")</f>
        <v/>
      </c>
      <c r="AM357" s="340"/>
    </row>
    <row r="358" spans="6:39" customFormat="1" ht="18.75">
      <c r="F358" s="120" t="str">
        <f t="shared" si="41"/>
        <v/>
      </c>
      <c r="G358" s="121"/>
      <c r="H358" s="120"/>
      <c r="I358" s="122"/>
      <c r="J358" s="306"/>
      <c r="K358" s="115"/>
      <c r="L358" s="115" t="str">
        <f>IFERROR(VLOOKUP(I358,COT_ACOES!$B:$C,2,),"")</f>
        <v/>
      </c>
      <c r="M358" s="115" t="str">
        <f t="shared" si="36"/>
        <v/>
      </c>
      <c r="N358" s="116" t="str">
        <f t="shared" si="37"/>
        <v/>
      </c>
      <c r="O358" s="117" t="str">
        <f t="shared" si="38"/>
        <v/>
      </c>
      <c r="P358" s="118" t="str">
        <f t="shared" si="39"/>
        <v/>
      </c>
      <c r="Q358" s="119" t="str">
        <f t="shared" si="40"/>
        <v/>
      </c>
      <c r="R358" s="117" t="str">
        <f>IFERROR(VLOOKUP($I358,BASE_SETOR!$B$4:$C$1000,2,0),"")</f>
        <v/>
      </c>
      <c r="AM358" s="340"/>
    </row>
    <row r="359" spans="6:39" customFormat="1" ht="18.75">
      <c r="F359" s="120" t="str">
        <f t="shared" si="41"/>
        <v/>
      </c>
      <c r="G359" s="121"/>
      <c r="H359" s="120"/>
      <c r="I359" s="122"/>
      <c r="J359" s="306"/>
      <c r="K359" s="115"/>
      <c r="L359" s="115" t="str">
        <f>IFERROR(VLOOKUP(I359,COT_ACOES!$B:$C,2,),"")</f>
        <v/>
      </c>
      <c r="M359" s="115" t="str">
        <f t="shared" si="36"/>
        <v/>
      </c>
      <c r="N359" s="116" t="str">
        <f t="shared" si="37"/>
        <v/>
      </c>
      <c r="O359" s="117" t="str">
        <f t="shared" si="38"/>
        <v/>
      </c>
      <c r="P359" s="118" t="str">
        <f t="shared" si="39"/>
        <v/>
      </c>
      <c r="Q359" s="119" t="str">
        <f t="shared" si="40"/>
        <v/>
      </c>
      <c r="R359" s="117" t="str">
        <f>IFERROR(VLOOKUP($I359,BASE_SETOR!$B$4:$C$1000,2,0),"")</f>
        <v/>
      </c>
      <c r="AM359" s="340"/>
    </row>
    <row r="360" spans="6:39" customFormat="1" ht="18.75">
      <c r="F360" s="120" t="str">
        <f t="shared" si="41"/>
        <v/>
      </c>
      <c r="G360" s="121"/>
      <c r="H360" s="120"/>
      <c r="I360" s="122"/>
      <c r="J360" s="306"/>
      <c r="K360" s="115"/>
      <c r="L360" s="115" t="str">
        <f>IFERROR(VLOOKUP(I360,COT_ACOES!$B:$C,2,),"")</f>
        <v/>
      </c>
      <c r="M360" s="115" t="str">
        <f t="shared" si="36"/>
        <v/>
      </c>
      <c r="N360" s="116" t="str">
        <f t="shared" si="37"/>
        <v/>
      </c>
      <c r="O360" s="117" t="str">
        <f t="shared" si="38"/>
        <v/>
      </c>
      <c r="P360" s="118" t="str">
        <f t="shared" si="39"/>
        <v/>
      </c>
      <c r="Q360" s="119" t="str">
        <f t="shared" si="40"/>
        <v/>
      </c>
      <c r="R360" s="117" t="str">
        <f>IFERROR(VLOOKUP($I360,BASE_SETOR!$B$4:$C$1000,2,0),"")</f>
        <v/>
      </c>
      <c r="AM360" s="340"/>
    </row>
    <row r="361" spans="6:39" customFormat="1" ht="18.75">
      <c r="F361" s="120" t="str">
        <f t="shared" si="41"/>
        <v/>
      </c>
      <c r="G361" s="121"/>
      <c r="H361" s="120"/>
      <c r="I361" s="122"/>
      <c r="J361" s="306"/>
      <c r="K361" s="115"/>
      <c r="L361" s="115" t="str">
        <f>IFERROR(VLOOKUP(I361,COT_ACOES!$B:$C,2,),"")</f>
        <v/>
      </c>
      <c r="M361" s="115" t="str">
        <f t="shared" si="36"/>
        <v/>
      </c>
      <c r="N361" s="116" t="str">
        <f t="shared" si="37"/>
        <v/>
      </c>
      <c r="O361" s="117" t="str">
        <f t="shared" si="38"/>
        <v/>
      </c>
      <c r="P361" s="118" t="str">
        <f t="shared" si="39"/>
        <v/>
      </c>
      <c r="Q361" s="119" t="str">
        <f t="shared" si="40"/>
        <v/>
      </c>
      <c r="R361" s="117" t="str">
        <f>IFERROR(VLOOKUP($I361,BASE_SETOR!$B$4:$C$1000,2,0),"")</f>
        <v/>
      </c>
      <c r="AM361" s="340"/>
    </row>
    <row r="362" spans="6:39" customFormat="1" ht="18.75">
      <c r="F362" s="120" t="str">
        <f t="shared" si="41"/>
        <v/>
      </c>
      <c r="G362" s="121"/>
      <c r="H362" s="120"/>
      <c r="I362" s="122"/>
      <c r="J362" s="306"/>
      <c r="K362" s="115"/>
      <c r="L362" s="115" t="str">
        <f>IFERROR(VLOOKUP(I362,COT_ACOES!$B:$C,2,),"")</f>
        <v/>
      </c>
      <c r="M362" s="115" t="str">
        <f t="shared" si="36"/>
        <v/>
      </c>
      <c r="N362" s="116" t="str">
        <f t="shared" si="37"/>
        <v/>
      </c>
      <c r="O362" s="117" t="str">
        <f t="shared" si="38"/>
        <v/>
      </c>
      <c r="P362" s="118" t="str">
        <f t="shared" si="39"/>
        <v/>
      </c>
      <c r="Q362" s="119" t="str">
        <f t="shared" si="40"/>
        <v/>
      </c>
      <c r="R362" s="117" t="str">
        <f>IFERROR(VLOOKUP($I362,BASE_SETOR!$B$4:$C$1000,2,0),"")</f>
        <v/>
      </c>
      <c r="AM362" s="340"/>
    </row>
    <row r="363" spans="6:39" customFormat="1" ht="18.75">
      <c r="F363" s="120" t="str">
        <f t="shared" si="41"/>
        <v/>
      </c>
      <c r="G363" s="121"/>
      <c r="H363" s="120"/>
      <c r="I363" s="122"/>
      <c r="J363" s="306"/>
      <c r="K363" s="115"/>
      <c r="L363" s="115" t="str">
        <f>IFERROR(VLOOKUP(I363,COT_ACOES!$B:$C,2,),"")</f>
        <v/>
      </c>
      <c r="M363" s="115" t="str">
        <f t="shared" si="36"/>
        <v/>
      </c>
      <c r="N363" s="116" t="str">
        <f t="shared" si="37"/>
        <v/>
      </c>
      <c r="O363" s="117" t="str">
        <f t="shared" si="38"/>
        <v/>
      </c>
      <c r="P363" s="118" t="str">
        <f t="shared" si="39"/>
        <v/>
      </c>
      <c r="Q363" s="119" t="str">
        <f t="shared" si="40"/>
        <v/>
      </c>
      <c r="R363" s="117" t="str">
        <f>IFERROR(VLOOKUP($I363,BASE_SETOR!$B$4:$C$1000,2,0),"")</f>
        <v/>
      </c>
      <c r="AM363" s="340"/>
    </row>
    <row r="364" spans="6:39" customFormat="1" ht="18.75">
      <c r="F364" s="120" t="str">
        <f t="shared" si="41"/>
        <v/>
      </c>
      <c r="G364" s="121"/>
      <c r="H364" s="120"/>
      <c r="I364" s="122"/>
      <c r="J364" s="306"/>
      <c r="K364" s="115"/>
      <c r="L364" s="115" t="str">
        <f>IFERROR(VLOOKUP(I364,COT_ACOES!$B:$C,2,),"")</f>
        <v/>
      </c>
      <c r="M364" s="115" t="str">
        <f t="shared" si="36"/>
        <v/>
      </c>
      <c r="N364" s="116" t="str">
        <f t="shared" si="37"/>
        <v/>
      </c>
      <c r="O364" s="117" t="str">
        <f t="shared" si="38"/>
        <v/>
      </c>
      <c r="P364" s="118" t="str">
        <f t="shared" si="39"/>
        <v/>
      </c>
      <c r="Q364" s="119" t="str">
        <f t="shared" si="40"/>
        <v/>
      </c>
      <c r="R364" s="117" t="str">
        <f>IFERROR(VLOOKUP($I364,BASE_SETOR!$B$4:$C$1000,2,0),"")</f>
        <v/>
      </c>
      <c r="AM364" s="340"/>
    </row>
    <row r="365" spans="6:39" customFormat="1" ht="18.75">
      <c r="F365" s="120" t="str">
        <f t="shared" si="41"/>
        <v/>
      </c>
      <c r="G365" s="121"/>
      <c r="H365" s="120"/>
      <c r="I365" s="122"/>
      <c r="J365" s="306"/>
      <c r="K365" s="115"/>
      <c r="L365" s="115" t="str">
        <f>IFERROR(VLOOKUP(I365,COT_ACOES!$B:$C,2,),"")</f>
        <v/>
      </c>
      <c r="M365" s="115" t="str">
        <f t="shared" si="36"/>
        <v/>
      </c>
      <c r="N365" s="116" t="str">
        <f t="shared" si="37"/>
        <v/>
      </c>
      <c r="O365" s="117" t="str">
        <f t="shared" si="38"/>
        <v/>
      </c>
      <c r="P365" s="118" t="str">
        <f t="shared" si="39"/>
        <v/>
      </c>
      <c r="Q365" s="119" t="str">
        <f t="shared" si="40"/>
        <v/>
      </c>
      <c r="R365" s="117" t="str">
        <f>IFERROR(VLOOKUP($I365,BASE_SETOR!$B$4:$C$1000,2,0),"")</f>
        <v/>
      </c>
      <c r="AM365" s="340"/>
    </row>
    <row r="366" spans="6:39" customFormat="1" ht="18.75">
      <c r="F366" s="120" t="str">
        <f t="shared" si="41"/>
        <v/>
      </c>
      <c r="G366" s="121"/>
      <c r="H366" s="120"/>
      <c r="I366" s="122"/>
      <c r="J366" s="306"/>
      <c r="K366" s="115"/>
      <c r="L366" s="115" t="str">
        <f>IFERROR(VLOOKUP(I366,COT_ACOES!$B:$C,2,),"")</f>
        <v/>
      </c>
      <c r="M366" s="115" t="str">
        <f t="shared" si="36"/>
        <v/>
      </c>
      <c r="N366" s="116" t="str">
        <f t="shared" si="37"/>
        <v/>
      </c>
      <c r="O366" s="117" t="str">
        <f t="shared" si="38"/>
        <v/>
      </c>
      <c r="P366" s="118" t="str">
        <f t="shared" si="39"/>
        <v/>
      </c>
      <c r="Q366" s="119" t="str">
        <f t="shared" si="40"/>
        <v/>
      </c>
      <c r="R366" s="117" t="str">
        <f>IFERROR(VLOOKUP($I366,BASE_SETOR!$B$4:$C$1000,2,0),"")</f>
        <v/>
      </c>
      <c r="AM366" s="340"/>
    </row>
    <row r="367" spans="6:39" customFormat="1" ht="18.75">
      <c r="F367" s="120" t="str">
        <f t="shared" si="41"/>
        <v/>
      </c>
      <c r="G367" s="121"/>
      <c r="H367" s="120"/>
      <c r="I367" s="122"/>
      <c r="J367" s="306"/>
      <c r="K367" s="115"/>
      <c r="L367" s="115" t="str">
        <f>IFERROR(VLOOKUP(I367,COT_ACOES!$B:$C,2,),"")</f>
        <v/>
      </c>
      <c r="M367" s="115" t="str">
        <f t="shared" si="36"/>
        <v/>
      </c>
      <c r="N367" s="116" t="str">
        <f t="shared" si="37"/>
        <v/>
      </c>
      <c r="O367" s="117" t="str">
        <f t="shared" si="38"/>
        <v/>
      </c>
      <c r="P367" s="118" t="str">
        <f t="shared" si="39"/>
        <v/>
      </c>
      <c r="Q367" s="119" t="str">
        <f t="shared" si="40"/>
        <v/>
      </c>
      <c r="R367" s="117" t="str">
        <f>IFERROR(VLOOKUP($I367,BASE_SETOR!$B$4:$C$1000,2,0),"")</f>
        <v/>
      </c>
      <c r="AM367" s="340"/>
    </row>
    <row r="368" spans="6:39" customFormat="1" ht="18.75">
      <c r="F368" s="120" t="str">
        <f t="shared" si="41"/>
        <v/>
      </c>
      <c r="G368" s="121"/>
      <c r="H368" s="120"/>
      <c r="I368" s="122"/>
      <c r="J368" s="306"/>
      <c r="K368" s="115"/>
      <c r="L368" s="115" t="str">
        <f>IFERROR(VLOOKUP(I368,COT_ACOES!$B:$C,2,),"")</f>
        <v/>
      </c>
      <c r="M368" s="115" t="str">
        <f t="shared" si="36"/>
        <v/>
      </c>
      <c r="N368" s="116" t="str">
        <f t="shared" si="37"/>
        <v/>
      </c>
      <c r="O368" s="117" t="str">
        <f t="shared" si="38"/>
        <v/>
      </c>
      <c r="P368" s="118" t="str">
        <f t="shared" si="39"/>
        <v/>
      </c>
      <c r="Q368" s="119" t="str">
        <f t="shared" si="40"/>
        <v/>
      </c>
      <c r="R368" s="117" t="str">
        <f>IFERROR(VLOOKUP($I368,BASE_SETOR!$B$4:$C$1000,2,0),"")</f>
        <v/>
      </c>
      <c r="AM368" s="340"/>
    </row>
    <row r="369" spans="6:39" customFormat="1" ht="18.75">
      <c r="F369" s="120" t="str">
        <f t="shared" si="41"/>
        <v/>
      </c>
      <c r="G369" s="121"/>
      <c r="H369" s="120"/>
      <c r="I369" s="122"/>
      <c r="J369" s="306"/>
      <c r="K369" s="115"/>
      <c r="L369" s="115" t="str">
        <f>IFERROR(VLOOKUP(I369,COT_ACOES!$B:$C,2,),"")</f>
        <v/>
      </c>
      <c r="M369" s="115" t="str">
        <f t="shared" si="36"/>
        <v/>
      </c>
      <c r="N369" s="116" t="str">
        <f t="shared" si="37"/>
        <v/>
      </c>
      <c r="O369" s="117" t="str">
        <f t="shared" si="38"/>
        <v/>
      </c>
      <c r="P369" s="118" t="str">
        <f t="shared" si="39"/>
        <v/>
      </c>
      <c r="Q369" s="119" t="str">
        <f t="shared" si="40"/>
        <v/>
      </c>
      <c r="R369" s="117" t="str">
        <f>IFERROR(VLOOKUP($I369,BASE_SETOR!$B$4:$C$1000,2,0),"")</f>
        <v/>
      </c>
      <c r="AM369" s="340"/>
    </row>
    <row r="370" spans="6:39" customFormat="1" ht="18.75">
      <c r="F370" s="120" t="str">
        <f t="shared" si="41"/>
        <v/>
      </c>
      <c r="G370" s="121"/>
      <c r="H370" s="120"/>
      <c r="I370" s="122"/>
      <c r="J370" s="306"/>
      <c r="K370" s="115"/>
      <c r="L370" s="115" t="str">
        <f>IFERROR(VLOOKUP(I370,COT_ACOES!$B:$C,2,),"")</f>
        <v/>
      </c>
      <c r="M370" s="115" t="str">
        <f t="shared" si="36"/>
        <v/>
      </c>
      <c r="N370" s="116" t="str">
        <f t="shared" si="37"/>
        <v/>
      </c>
      <c r="O370" s="117" t="str">
        <f t="shared" si="38"/>
        <v/>
      </c>
      <c r="P370" s="118" t="str">
        <f t="shared" si="39"/>
        <v/>
      </c>
      <c r="Q370" s="119" t="str">
        <f t="shared" si="40"/>
        <v/>
      </c>
      <c r="R370" s="117" t="str">
        <f>IFERROR(VLOOKUP($I370,BASE_SETOR!$B$4:$C$1000,2,0),"")</f>
        <v/>
      </c>
      <c r="AM370" s="340"/>
    </row>
    <row r="371" spans="6:39" customFormat="1" ht="18.75">
      <c r="F371" s="120" t="str">
        <f t="shared" si="41"/>
        <v/>
      </c>
      <c r="G371" s="121"/>
      <c r="H371" s="120"/>
      <c r="I371" s="122"/>
      <c r="J371" s="306"/>
      <c r="K371" s="115"/>
      <c r="L371" s="115" t="str">
        <f>IFERROR(VLOOKUP(I371,COT_ACOES!$B:$C,2,),"")</f>
        <v/>
      </c>
      <c r="M371" s="115" t="str">
        <f t="shared" si="36"/>
        <v/>
      </c>
      <c r="N371" s="116" t="str">
        <f t="shared" si="37"/>
        <v/>
      </c>
      <c r="O371" s="117" t="str">
        <f t="shared" si="38"/>
        <v/>
      </c>
      <c r="P371" s="118" t="str">
        <f t="shared" si="39"/>
        <v/>
      </c>
      <c r="Q371" s="119" t="str">
        <f t="shared" si="40"/>
        <v/>
      </c>
      <c r="R371" s="117" t="str">
        <f>IFERROR(VLOOKUP($I371,BASE_SETOR!$B$4:$C$1000,2,0),"")</f>
        <v/>
      </c>
      <c r="AM371" s="340"/>
    </row>
    <row r="372" spans="6:39" customFormat="1" ht="18.75">
      <c r="F372" s="120" t="str">
        <f t="shared" si="41"/>
        <v/>
      </c>
      <c r="G372" s="121"/>
      <c r="H372" s="120"/>
      <c r="I372" s="122"/>
      <c r="J372" s="306"/>
      <c r="K372" s="115"/>
      <c r="L372" s="115" t="str">
        <f>IFERROR(VLOOKUP(I372,COT_ACOES!$B:$C,2,),"")</f>
        <v/>
      </c>
      <c r="M372" s="115" t="str">
        <f t="shared" si="36"/>
        <v/>
      </c>
      <c r="N372" s="116" t="str">
        <f t="shared" si="37"/>
        <v/>
      </c>
      <c r="O372" s="117" t="str">
        <f t="shared" si="38"/>
        <v/>
      </c>
      <c r="P372" s="118" t="str">
        <f t="shared" si="39"/>
        <v/>
      </c>
      <c r="Q372" s="119" t="str">
        <f t="shared" si="40"/>
        <v/>
      </c>
      <c r="R372" s="117" t="str">
        <f>IFERROR(VLOOKUP($I372,BASE_SETOR!$B$4:$C$1000,2,0),"")</f>
        <v/>
      </c>
      <c r="AM372" s="340"/>
    </row>
    <row r="373" spans="6:39" customFormat="1" ht="18.75">
      <c r="F373" s="120" t="str">
        <f t="shared" si="41"/>
        <v/>
      </c>
      <c r="G373" s="121"/>
      <c r="H373" s="120"/>
      <c r="I373" s="122"/>
      <c r="J373" s="306"/>
      <c r="K373" s="115"/>
      <c r="L373" s="115" t="str">
        <f>IFERROR(VLOOKUP(I373,COT_ACOES!$B:$C,2,),"")</f>
        <v/>
      </c>
      <c r="M373" s="115" t="str">
        <f t="shared" si="36"/>
        <v/>
      </c>
      <c r="N373" s="116" t="str">
        <f t="shared" si="37"/>
        <v/>
      </c>
      <c r="O373" s="117" t="str">
        <f t="shared" si="38"/>
        <v/>
      </c>
      <c r="P373" s="118" t="str">
        <f t="shared" si="39"/>
        <v/>
      </c>
      <c r="Q373" s="119" t="str">
        <f t="shared" si="40"/>
        <v/>
      </c>
      <c r="R373" s="117" t="str">
        <f>IFERROR(VLOOKUP($I373,BASE_SETOR!$B$4:$C$1000,2,0),"")</f>
        <v/>
      </c>
      <c r="AM373" s="340"/>
    </row>
    <row r="374" spans="6:39" customFormat="1" ht="18.75">
      <c r="F374" s="120" t="str">
        <f t="shared" si="41"/>
        <v/>
      </c>
      <c r="G374" s="121"/>
      <c r="H374" s="120"/>
      <c r="I374" s="122"/>
      <c r="J374" s="306"/>
      <c r="K374" s="115"/>
      <c r="L374" s="115" t="str">
        <f>IFERROR(VLOOKUP(I374,COT_ACOES!$B:$C,2,),"")</f>
        <v/>
      </c>
      <c r="M374" s="115" t="str">
        <f t="shared" si="36"/>
        <v/>
      </c>
      <c r="N374" s="116" t="str">
        <f t="shared" si="37"/>
        <v/>
      </c>
      <c r="O374" s="117" t="str">
        <f t="shared" si="38"/>
        <v/>
      </c>
      <c r="P374" s="118" t="str">
        <f t="shared" si="39"/>
        <v/>
      </c>
      <c r="Q374" s="119" t="str">
        <f t="shared" si="40"/>
        <v/>
      </c>
      <c r="R374" s="117" t="str">
        <f>IFERROR(VLOOKUP($I374,BASE_SETOR!$B$4:$C$1000,2,0),"")</f>
        <v/>
      </c>
      <c r="AM374" s="340"/>
    </row>
    <row r="375" spans="6:39" customFormat="1" ht="18.75">
      <c r="F375" s="120" t="str">
        <f t="shared" si="41"/>
        <v/>
      </c>
      <c r="G375" s="121"/>
      <c r="H375" s="120"/>
      <c r="I375" s="122"/>
      <c r="J375" s="306"/>
      <c r="K375" s="115"/>
      <c r="L375" s="115" t="str">
        <f>IFERROR(VLOOKUP(I375,COT_ACOES!$B:$C,2,),"")</f>
        <v/>
      </c>
      <c r="M375" s="115" t="str">
        <f t="shared" si="36"/>
        <v/>
      </c>
      <c r="N375" s="116" t="str">
        <f t="shared" si="37"/>
        <v/>
      </c>
      <c r="O375" s="117" t="str">
        <f t="shared" si="38"/>
        <v/>
      </c>
      <c r="P375" s="118" t="str">
        <f t="shared" si="39"/>
        <v/>
      </c>
      <c r="Q375" s="119" t="str">
        <f t="shared" si="40"/>
        <v/>
      </c>
      <c r="R375" s="117" t="str">
        <f>IFERROR(VLOOKUP($I375,BASE_SETOR!$B$4:$C$1000,2,0),"")</f>
        <v/>
      </c>
      <c r="AM375" s="340"/>
    </row>
    <row r="376" spans="6:39" customFormat="1" ht="18.75">
      <c r="F376" s="120" t="str">
        <f t="shared" si="41"/>
        <v/>
      </c>
      <c r="G376" s="121"/>
      <c r="H376" s="120"/>
      <c r="I376" s="122"/>
      <c r="J376" s="306"/>
      <c r="K376" s="115"/>
      <c r="L376" s="115" t="str">
        <f>IFERROR(VLOOKUP(I376,COT_ACOES!$B:$C,2,),"")</f>
        <v/>
      </c>
      <c r="M376" s="115" t="str">
        <f t="shared" si="36"/>
        <v/>
      </c>
      <c r="N376" s="116" t="str">
        <f t="shared" si="37"/>
        <v/>
      </c>
      <c r="O376" s="117" t="str">
        <f t="shared" si="38"/>
        <v/>
      </c>
      <c r="P376" s="118" t="str">
        <f t="shared" si="39"/>
        <v/>
      </c>
      <c r="Q376" s="119" t="str">
        <f t="shared" si="40"/>
        <v/>
      </c>
      <c r="R376" s="117" t="str">
        <f>IFERROR(VLOOKUP($I376,BASE_SETOR!$B$4:$C$1000,2,0),"")</f>
        <v/>
      </c>
      <c r="AM376" s="340"/>
    </row>
    <row r="377" spans="6:39" customFormat="1" ht="18.75">
      <c r="F377" s="120" t="str">
        <f t="shared" si="41"/>
        <v/>
      </c>
      <c r="G377" s="121"/>
      <c r="H377" s="120"/>
      <c r="I377" s="122"/>
      <c r="J377" s="306"/>
      <c r="K377" s="115"/>
      <c r="L377" s="115" t="str">
        <f>IFERROR(VLOOKUP(I377,COT_ACOES!$B:$C,2,),"")</f>
        <v/>
      </c>
      <c r="M377" s="115" t="str">
        <f t="shared" si="36"/>
        <v/>
      </c>
      <c r="N377" s="116" t="str">
        <f t="shared" si="37"/>
        <v/>
      </c>
      <c r="O377" s="117" t="str">
        <f t="shared" si="38"/>
        <v/>
      </c>
      <c r="P377" s="118" t="str">
        <f t="shared" si="39"/>
        <v/>
      </c>
      <c r="Q377" s="119" t="str">
        <f t="shared" si="40"/>
        <v/>
      </c>
      <c r="R377" s="117" t="str">
        <f>IFERROR(VLOOKUP($I377,BASE_SETOR!$B$4:$C$1000,2,0),"")</f>
        <v/>
      </c>
      <c r="AM377" s="340"/>
    </row>
    <row r="378" spans="6:39" customFormat="1" ht="18.75">
      <c r="F378" s="120" t="str">
        <f t="shared" si="41"/>
        <v/>
      </c>
      <c r="G378" s="121"/>
      <c r="H378" s="120"/>
      <c r="I378" s="122"/>
      <c r="J378" s="306"/>
      <c r="K378" s="115"/>
      <c r="L378" s="115" t="str">
        <f>IFERROR(VLOOKUP(I378,COT_ACOES!$B:$C,2,),"")</f>
        <v/>
      </c>
      <c r="M378" s="115" t="str">
        <f t="shared" si="36"/>
        <v/>
      </c>
      <c r="N378" s="116" t="str">
        <f t="shared" si="37"/>
        <v/>
      </c>
      <c r="O378" s="117" t="str">
        <f t="shared" si="38"/>
        <v/>
      </c>
      <c r="P378" s="118" t="str">
        <f t="shared" si="39"/>
        <v/>
      </c>
      <c r="Q378" s="119" t="str">
        <f t="shared" si="40"/>
        <v/>
      </c>
      <c r="R378" s="117" t="str">
        <f>IFERROR(VLOOKUP($I378,BASE_SETOR!$B$4:$C$1000,2,0),"")</f>
        <v/>
      </c>
      <c r="AM378" s="340"/>
    </row>
    <row r="379" spans="6:39" customFormat="1" ht="18.75">
      <c r="F379" s="120" t="str">
        <f t="shared" si="41"/>
        <v/>
      </c>
      <c r="G379" s="121"/>
      <c r="H379" s="120"/>
      <c r="I379" s="122"/>
      <c r="J379" s="306"/>
      <c r="K379" s="115"/>
      <c r="L379" s="115" t="str">
        <f>IFERROR(VLOOKUP(I379,COT_ACOES!$B:$C,2,),"")</f>
        <v/>
      </c>
      <c r="M379" s="115" t="str">
        <f t="shared" si="36"/>
        <v/>
      </c>
      <c r="N379" s="116" t="str">
        <f t="shared" si="37"/>
        <v/>
      </c>
      <c r="O379" s="117" t="str">
        <f t="shared" si="38"/>
        <v/>
      </c>
      <c r="P379" s="118" t="str">
        <f t="shared" si="39"/>
        <v/>
      </c>
      <c r="Q379" s="119" t="str">
        <f t="shared" si="40"/>
        <v/>
      </c>
      <c r="R379" s="117" t="str">
        <f>IFERROR(VLOOKUP($I379,BASE_SETOR!$B$4:$C$1000,2,0),"")</f>
        <v/>
      </c>
      <c r="AM379" s="340"/>
    </row>
    <row r="380" spans="6:39" customFormat="1" ht="18.75">
      <c r="F380" s="120" t="str">
        <f t="shared" si="41"/>
        <v/>
      </c>
      <c r="G380" s="121"/>
      <c r="H380" s="120"/>
      <c r="I380" s="122"/>
      <c r="J380" s="306"/>
      <c r="K380" s="115"/>
      <c r="L380" s="115" t="str">
        <f>IFERROR(VLOOKUP(I380,COT_ACOES!$B:$C,2,),"")</f>
        <v/>
      </c>
      <c r="M380" s="115" t="str">
        <f t="shared" si="36"/>
        <v/>
      </c>
      <c r="N380" s="116" t="str">
        <f t="shared" si="37"/>
        <v/>
      </c>
      <c r="O380" s="117" t="str">
        <f t="shared" si="38"/>
        <v/>
      </c>
      <c r="P380" s="118" t="str">
        <f t="shared" si="39"/>
        <v/>
      </c>
      <c r="Q380" s="119" t="str">
        <f t="shared" si="40"/>
        <v/>
      </c>
      <c r="R380" s="117" t="str">
        <f>IFERROR(VLOOKUP($I380,BASE_SETOR!$B$4:$C$1000,2,0),"")</f>
        <v/>
      </c>
      <c r="AM380" s="340"/>
    </row>
    <row r="381" spans="6:39" customFormat="1" ht="18.75">
      <c r="F381" s="120" t="str">
        <f t="shared" si="41"/>
        <v/>
      </c>
      <c r="G381" s="121"/>
      <c r="H381" s="120"/>
      <c r="I381" s="122"/>
      <c r="J381" s="306"/>
      <c r="K381" s="115"/>
      <c r="L381" s="115" t="str">
        <f>IFERROR(VLOOKUP(I381,COT_ACOES!$B:$C,2,),"")</f>
        <v/>
      </c>
      <c r="M381" s="115" t="str">
        <f t="shared" si="36"/>
        <v/>
      </c>
      <c r="N381" s="116" t="str">
        <f t="shared" si="37"/>
        <v/>
      </c>
      <c r="O381" s="117" t="str">
        <f t="shared" si="38"/>
        <v/>
      </c>
      <c r="P381" s="118" t="str">
        <f t="shared" si="39"/>
        <v/>
      </c>
      <c r="Q381" s="119" t="str">
        <f t="shared" si="40"/>
        <v/>
      </c>
      <c r="R381" s="117" t="str">
        <f>IFERROR(VLOOKUP($I381,BASE_SETOR!$B$4:$C$1000,2,0),"")</f>
        <v/>
      </c>
      <c r="AM381" s="340"/>
    </row>
    <row r="382" spans="6:39" customFormat="1" ht="18.75">
      <c r="F382" s="120" t="str">
        <f t="shared" si="41"/>
        <v/>
      </c>
      <c r="G382" s="121"/>
      <c r="H382" s="120"/>
      <c r="I382" s="122"/>
      <c r="J382" s="306"/>
      <c r="K382" s="115"/>
      <c r="L382" s="115" t="str">
        <f>IFERROR(VLOOKUP(I382,COT_ACOES!$B:$C,2,),"")</f>
        <v/>
      </c>
      <c r="M382" s="115" t="str">
        <f t="shared" si="36"/>
        <v/>
      </c>
      <c r="N382" s="116" t="str">
        <f t="shared" si="37"/>
        <v/>
      </c>
      <c r="O382" s="117" t="str">
        <f t="shared" si="38"/>
        <v/>
      </c>
      <c r="P382" s="118" t="str">
        <f t="shared" si="39"/>
        <v/>
      </c>
      <c r="Q382" s="119" t="str">
        <f t="shared" si="40"/>
        <v/>
      </c>
      <c r="R382" s="117" t="str">
        <f>IFERROR(VLOOKUP($I382,BASE_SETOR!$B$4:$C$1000,2,0),"")</f>
        <v/>
      </c>
      <c r="AM382" s="340"/>
    </row>
    <row r="383" spans="6:39" customFormat="1" ht="18.75">
      <c r="F383" s="120" t="str">
        <f t="shared" si="41"/>
        <v/>
      </c>
      <c r="G383" s="121"/>
      <c r="H383" s="120"/>
      <c r="I383" s="122"/>
      <c r="J383" s="306"/>
      <c r="K383" s="115"/>
      <c r="L383" s="115" t="str">
        <f>IFERROR(VLOOKUP(I383,COT_ACOES!$B:$C,2,),"")</f>
        <v/>
      </c>
      <c r="M383" s="115" t="str">
        <f t="shared" si="36"/>
        <v/>
      </c>
      <c r="N383" s="116" t="str">
        <f t="shared" si="37"/>
        <v/>
      </c>
      <c r="O383" s="117" t="str">
        <f t="shared" si="38"/>
        <v/>
      </c>
      <c r="P383" s="118" t="str">
        <f t="shared" si="39"/>
        <v/>
      </c>
      <c r="Q383" s="119" t="str">
        <f t="shared" si="40"/>
        <v/>
      </c>
      <c r="R383" s="117" t="str">
        <f>IFERROR(VLOOKUP($I383,BASE_SETOR!$B$4:$C$1000,2,0),"")</f>
        <v/>
      </c>
      <c r="AM383" s="340"/>
    </row>
    <row r="384" spans="6:39" customFormat="1" ht="18.75">
      <c r="F384" s="120" t="str">
        <f t="shared" si="41"/>
        <v/>
      </c>
      <c r="G384" s="121"/>
      <c r="H384" s="120"/>
      <c r="I384" s="122"/>
      <c r="J384" s="306"/>
      <c r="K384" s="115"/>
      <c r="L384" s="115" t="str">
        <f>IFERROR(VLOOKUP(I384,COT_ACOES!$B:$C,2,),"")</f>
        <v/>
      </c>
      <c r="M384" s="115" t="str">
        <f t="shared" si="36"/>
        <v/>
      </c>
      <c r="N384" s="116" t="str">
        <f t="shared" si="37"/>
        <v/>
      </c>
      <c r="O384" s="117" t="str">
        <f t="shared" si="38"/>
        <v/>
      </c>
      <c r="P384" s="118" t="str">
        <f t="shared" si="39"/>
        <v/>
      </c>
      <c r="Q384" s="119" t="str">
        <f t="shared" si="40"/>
        <v/>
      </c>
      <c r="R384" s="117" t="str">
        <f>IFERROR(VLOOKUP($I384,BASE_SETOR!$B$4:$C$1000,2,0),"")</f>
        <v/>
      </c>
      <c r="AM384" s="340"/>
    </row>
    <row r="385" spans="6:39" customFormat="1" ht="18.75">
      <c r="F385" s="120" t="str">
        <f t="shared" si="41"/>
        <v/>
      </c>
      <c r="G385" s="121"/>
      <c r="H385" s="120"/>
      <c r="I385" s="122"/>
      <c r="J385" s="306"/>
      <c r="K385" s="115"/>
      <c r="L385" s="115" t="str">
        <f>IFERROR(VLOOKUP(I385,COT_ACOES!$B:$C,2,),"")</f>
        <v/>
      </c>
      <c r="M385" s="115" t="str">
        <f t="shared" si="36"/>
        <v/>
      </c>
      <c r="N385" s="116" t="str">
        <f t="shared" si="37"/>
        <v/>
      </c>
      <c r="O385" s="117" t="str">
        <f t="shared" si="38"/>
        <v/>
      </c>
      <c r="P385" s="118" t="str">
        <f t="shared" si="39"/>
        <v/>
      </c>
      <c r="Q385" s="119" t="str">
        <f t="shared" si="40"/>
        <v/>
      </c>
      <c r="R385" s="117" t="str">
        <f>IFERROR(VLOOKUP($I385,BASE_SETOR!$B$4:$C$1000,2,0),"")</f>
        <v/>
      </c>
      <c r="AM385" s="340"/>
    </row>
    <row r="386" spans="6:39" customFormat="1" ht="18.75">
      <c r="F386" s="120" t="str">
        <f t="shared" si="41"/>
        <v/>
      </c>
      <c r="G386" s="121"/>
      <c r="H386" s="120"/>
      <c r="I386" s="122"/>
      <c r="J386" s="306"/>
      <c r="K386" s="115"/>
      <c r="L386" s="115" t="str">
        <f>IFERROR(VLOOKUP(I386,COT_ACOES!$B:$C,2,),"")</f>
        <v/>
      </c>
      <c r="M386" s="115" t="str">
        <f t="shared" si="36"/>
        <v/>
      </c>
      <c r="N386" s="116" t="str">
        <f t="shared" si="37"/>
        <v/>
      </c>
      <c r="O386" s="117" t="str">
        <f t="shared" si="38"/>
        <v/>
      </c>
      <c r="P386" s="118" t="str">
        <f t="shared" si="39"/>
        <v/>
      </c>
      <c r="Q386" s="119" t="str">
        <f t="shared" si="40"/>
        <v/>
      </c>
      <c r="R386" s="117" t="str">
        <f>IFERROR(VLOOKUP($I386,BASE_SETOR!$B$4:$C$1000,2,0),"")</f>
        <v/>
      </c>
      <c r="AM386" s="340"/>
    </row>
    <row r="387" spans="6:39" customFormat="1" ht="18.75">
      <c r="F387" s="120" t="str">
        <f t="shared" si="41"/>
        <v/>
      </c>
      <c r="G387" s="121"/>
      <c r="H387" s="120"/>
      <c r="I387" s="122"/>
      <c r="J387" s="306"/>
      <c r="K387" s="115"/>
      <c r="L387" s="115" t="str">
        <f>IFERROR(VLOOKUP(I387,COT_ACOES!$B:$C,2,),"")</f>
        <v/>
      </c>
      <c r="M387" s="115" t="str">
        <f t="shared" si="36"/>
        <v/>
      </c>
      <c r="N387" s="116" t="str">
        <f t="shared" si="37"/>
        <v/>
      </c>
      <c r="O387" s="117" t="str">
        <f t="shared" si="38"/>
        <v/>
      </c>
      <c r="P387" s="118" t="str">
        <f t="shared" si="39"/>
        <v/>
      </c>
      <c r="Q387" s="119" t="str">
        <f t="shared" si="40"/>
        <v/>
      </c>
      <c r="R387" s="117" t="str">
        <f>IFERROR(VLOOKUP($I387,BASE_SETOR!$B$4:$C$1000,2,0),"")</f>
        <v/>
      </c>
      <c r="AM387" s="340"/>
    </row>
    <row r="388" spans="6:39" customFormat="1" ht="18.75">
      <c r="F388" s="120" t="str">
        <f t="shared" si="41"/>
        <v/>
      </c>
      <c r="G388" s="121"/>
      <c r="H388" s="120"/>
      <c r="I388" s="122"/>
      <c r="J388" s="306"/>
      <c r="K388" s="115"/>
      <c r="L388" s="115" t="str">
        <f>IFERROR(VLOOKUP(I388,COT_ACOES!$B:$C,2,),"")</f>
        <v/>
      </c>
      <c r="M388" s="115" t="str">
        <f t="shared" si="36"/>
        <v/>
      </c>
      <c r="N388" s="116" t="str">
        <f t="shared" si="37"/>
        <v/>
      </c>
      <c r="O388" s="117" t="str">
        <f t="shared" si="38"/>
        <v/>
      </c>
      <c r="P388" s="118" t="str">
        <f t="shared" si="39"/>
        <v/>
      </c>
      <c r="Q388" s="119" t="str">
        <f t="shared" si="40"/>
        <v/>
      </c>
      <c r="R388" s="117" t="str">
        <f>IFERROR(VLOOKUP($I388,BASE_SETOR!$B$4:$C$1000,2,0),"")</f>
        <v/>
      </c>
      <c r="AM388" s="340"/>
    </row>
    <row r="389" spans="6:39" customFormat="1" ht="18.75">
      <c r="F389" s="120" t="str">
        <f t="shared" si="41"/>
        <v/>
      </c>
      <c r="G389" s="121"/>
      <c r="H389" s="120"/>
      <c r="I389" s="122"/>
      <c r="J389" s="306"/>
      <c r="K389" s="115"/>
      <c r="L389" s="115" t="str">
        <f>IFERROR(VLOOKUP(I389,COT_ACOES!$B:$C,2,),"")</f>
        <v/>
      </c>
      <c r="M389" s="115" t="str">
        <f t="shared" si="36"/>
        <v/>
      </c>
      <c r="N389" s="116" t="str">
        <f t="shared" si="37"/>
        <v/>
      </c>
      <c r="O389" s="117" t="str">
        <f t="shared" si="38"/>
        <v/>
      </c>
      <c r="P389" s="118" t="str">
        <f t="shared" si="39"/>
        <v/>
      </c>
      <c r="Q389" s="119" t="str">
        <f t="shared" si="40"/>
        <v/>
      </c>
      <c r="R389" s="117" t="str">
        <f>IFERROR(VLOOKUP($I389,BASE_SETOR!$B$4:$C$1000,2,0),"")</f>
        <v/>
      </c>
      <c r="AM389" s="340"/>
    </row>
    <row r="390" spans="6:39" customFormat="1" ht="18.75">
      <c r="F390" s="120" t="str">
        <f t="shared" si="41"/>
        <v/>
      </c>
      <c r="G390" s="121"/>
      <c r="H390" s="120"/>
      <c r="I390" s="122"/>
      <c r="J390" s="306"/>
      <c r="K390" s="115"/>
      <c r="L390" s="115" t="str">
        <f>IFERROR(VLOOKUP(I390,COT_ACOES!$B:$C,2,),"")</f>
        <v/>
      </c>
      <c r="M390" s="115" t="str">
        <f t="shared" si="36"/>
        <v/>
      </c>
      <c r="N390" s="116" t="str">
        <f t="shared" si="37"/>
        <v/>
      </c>
      <c r="O390" s="117" t="str">
        <f t="shared" si="38"/>
        <v/>
      </c>
      <c r="P390" s="118" t="str">
        <f t="shared" si="39"/>
        <v/>
      </c>
      <c r="Q390" s="119" t="str">
        <f t="shared" si="40"/>
        <v/>
      </c>
      <c r="R390" s="117" t="str">
        <f>IFERROR(VLOOKUP($I390,BASE_SETOR!$B$4:$C$1000,2,0),"")</f>
        <v/>
      </c>
      <c r="AM390" s="340"/>
    </row>
    <row r="391" spans="6:39" customFormat="1" ht="18.75">
      <c r="F391" s="120" t="str">
        <f t="shared" si="41"/>
        <v/>
      </c>
      <c r="G391" s="121"/>
      <c r="H391" s="120"/>
      <c r="I391" s="122"/>
      <c r="J391" s="306"/>
      <c r="K391" s="115"/>
      <c r="L391" s="115" t="str">
        <f>IFERROR(VLOOKUP(I391,COT_ACOES!$B:$C,2,),"")</f>
        <v/>
      </c>
      <c r="M391" s="115" t="str">
        <f t="shared" si="36"/>
        <v/>
      </c>
      <c r="N391" s="116" t="str">
        <f t="shared" si="37"/>
        <v/>
      </c>
      <c r="O391" s="117" t="str">
        <f t="shared" si="38"/>
        <v/>
      </c>
      <c r="P391" s="118" t="str">
        <f t="shared" si="39"/>
        <v/>
      </c>
      <c r="Q391" s="119" t="str">
        <f t="shared" si="40"/>
        <v/>
      </c>
      <c r="R391" s="117" t="str">
        <f>IFERROR(VLOOKUP($I391,BASE_SETOR!$B$4:$C$1000,2,0),"")</f>
        <v/>
      </c>
      <c r="AM391" s="340"/>
    </row>
    <row r="392" spans="6:39" customFormat="1" ht="18.75">
      <c r="F392" s="120" t="str">
        <f t="shared" si="41"/>
        <v/>
      </c>
      <c r="G392" s="121"/>
      <c r="H392" s="120"/>
      <c r="I392" s="122"/>
      <c r="J392" s="306"/>
      <c r="K392" s="115"/>
      <c r="L392" s="115" t="str">
        <f>IFERROR(VLOOKUP(I392,COT_ACOES!$B:$C,2,),"")</f>
        <v/>
      </c>
      <c r="M392" s="115" t="str">
        <f t="shared" si="36"/>
        <v/>
      </c>
      <c r="N392" s="116" t="str">
        <f t="shared" si="37"/>
        <v/>
      </c>
      <c r="O392" s="117" t="str">
        <f t="shared" si="38"/>
        <v/>
      </c>
      <c r="P392" s="118" t="str">
        <f t="shared" si="39"/>
        <v/>
      </c>
      <c r="Q392" s="119" t="str">
        <f t="shared" si="40"/>
        <v/>
      </c>
      <c r="R392" s="117" t="str">
        <f>IFERROR(VLOOKUP($I392,BASE_SETOR!$B$4:$C$1000,2,0),"")</f>
        <v/>
      </c>
      <c r="AM392" s="340"/>
    </row>
    <row r="393" spans="6:39" customFormat="1" ht="18.75">
      <c r="F393" s="120" t="str">
        <f t="shared" si="41"/>
        <v/>
      </c>
      <c r="G393" s="121"/>
      <c r="H393" s="120"/>
      <c r="I393" s="122"/>
      <c r="J393" s="306"/>
      <c r="K393" s="115"/>
      <c r="L393" s="115" t="str">
        <f>IFERROR(VLOOKUP(I393,COT_ACOES!$B:$C,2,),"")</f>
        <v/>
      </c>
      <c r="M393" s="115" t="str">
        <f t="shared" si="36"/>
        <v/>
      </c>
      <c r="N393" s="116" t="str">
        <f t="shared" si="37"/>
        <v/>
      </c>
      <c r="O393" s="117" t="str">
        <f t="shared" si="38"/>
        <v/>
      </c>
      <c r="P393" s="118" t="str">
        <f t="shared" si="39"/>
        <v/>
      </c>
      <c r="Q393" s="119" t="str">
        <f t="shared" si="40"/>
        <v/>
      </c>
      <c r="R393" s="117" t="str">
        <f>IFERROR(VLOOKUP($I393,BASE_SETOR!$B$4:$C$1000,2,0),"")</f>
        <v/>
      </c>
      <c r="AM393" s="340"/>
    </row>
    <row r="394" spans="6:39" customFormat="1" ht="18.75">
      <c r="F394" s="120" t="str">
        <f t="shared" si="41"/>
        <v/>
      </c>
      <c r="G394" s="121"/>
      <c r="H394" s="120"/>
      <c r="I394" s="122"/>
      <c r="J394" s="306"/>
      <c r="K394" s="115"/>
      <c r="L394" s="115" t="str">
        <f>IFERROR(VLOOKUP(I394,COT_ACOES!$B:$C,2,),"")</f>
        <v/>
      </c>
      <c r="M394" s="115" t="str">
        <f t="shared" si="36"/>
        <v/>
      </c>
      <c r="N394" s="116" t="str">
        <f t="shared" si="37"/>
        <v/>
      </c>
      <c r="O394" s="117" t="str">
        <f t="shared" si="38"/>
        <v/>
      </c>
      <c r="P394" s="118" t="str">
        <f t="shared" si="39"/>
        <v/>
      </c>
      <c r="Q394" s="119" t="str">
        <f t="shared" si="40"/>
        <v/>
      </c>
      <c r="R394" s="117" t="str">
        <f>IFERROR(VLOOKUP($I394,BASE_SETOR!$B$4:$C$1000,2,0),"")</f>
        <v/>
      </c>
      <c r="AM394" s="340"/>
    </row>
    <row r="395" spans="6:39" customFormat="1" ht="18.75">
      <c r="F395" s="120" t="str">
        <f t="shared" si="41"/>
        <v/>
      </c>
      <c r="G395" s="121"/>
      <c r="H395" s="120"/>
      <c r="I395" s="122"/>
      <c r="J395" s="306"/>
      <c r="K395" s="115"/>
      <c r="L395" s="115" t="str">
        <f>IFERROR(VLOOKUP(I395,COT_ACOES!$B:$C,2,),"")</f>
        <v/>
      </c>
      <c r="M395" s="115" t="str">
        <f t="shared" si="36"/>
        <v/>
      </c>
      <c r="N395" s="116" t="str">
        <f t="shared" si="37"/>
        <v/>
      </c>
      <c r="O395" s="117" t="str">
        <f t="shared" si="38"/>
        <v/>
      </c>
      <c r="P395" s="118" t="str">
        <f t="shared" si="39"/>
        <v/>
      </c>
      <c r="Q395" s="119" t="str">
        <f t="shared" si="40"/>
        <v/>
      </c>
      <c r="R395" s="117" t="str">
        <f>IFERROR(VLOOKUP($I395,BASE_SETOR!$B$4:$C$1000,2,0),"")</f>
        <v/>
      </c>
      <c r="AM395" s="340"/>
    </row>
    <row r="396" spans="6:39" customFormat="1" ht="18.75">
      <c r="F396" s="120" t="str">
        <f t="shared" si="41"/>
        <v/>
      </c>
      <c r="G396" s="121"/>
      <c r="H396" s="120"/>
      <c r="I396" s="122"/>
      <c r="J396" s="306"/>
      <c r="K396" s="115"/>
      <c r="L396" s="115" t="str">
        <f>IFERROR(VLOOKUP(I396,COT_ACOES!$B:$C,2,),"")</f>
        <v/>
      </c>
      <c r="M396" s="115" t="str">
        <f t="shared" si="36"/>
        <v/>
      </c>
      <c r="N396" s="116" t="str">
        <f t="shared" si="37"/>
        <v/>
      </c>
      <c r="O396" s="117" t="str">
        <f t="shared" si="38"/>
        <v/>
      </c>
      <c r="P396" s="118" t="str">
        <f t="shared" si="39"/>
        <v/>
      </c>
      <c r="Q396" s="119" t="str">
        <f t="shared" si="40"/>
        <v/>
      </c>
      <c r="R396" s="117" t="str">
        <f>IFERROR(VLOOKUP($I396,BASE_SETOR!$B$4:$C$1000,2,0),"")</f>
        <v/>
      </c>
      <c r="AM396" s="340"/>
    </row>
    <row r="397" spans="6:39" customFormat="1" ht="18.75">
      <c r="F397" s="120" t="str">
        <f t="shared" si="41"/>
        <v/>
      </c>
      <c r="G397" s="121"/>
      <c r="H397" s="120"/>
      <c r="I397" s="122"/>
      <c r="J397" s="306"/>
      <c r="K397" s="115"/>
      <c r="L397" s="115" t="str">
        <f>IFERROR(VLOOKUP(I397,COT_ACOES!$B:$C,2,),"")</f>
        <v/>
      </c>
      <c r="M397" s="115" t="str">
        <f t="shared" si="36"/>
        <v/>
      </c>
      <c r="N397" s="116" t="str">
        <f t="shared" si="37"/>
        <v/>
      </c>
      <c r="O397" s="117" t="str">
        <f t="shared" si="38"/>
        <v/>
      </c>
      <c r="P397" s="118" t="str">
        <f t="shared" si="39"/>
        <v/>
      </c>
      <c r="Q397" s="119" t="str">
        <f t="shared" si="40"/>
        <v/>
      </c>
      <c r="R397" s="117" t="str">
        <f>IFERROR(VLOOKUP($I397,BASE_SETOR!$B$4:$C$1000,2,0),"")</f>
        <v/>
      </c>
      <c r="AM397" s="340"/>
    </row>
    <row r="398" spans="6:39" customFormat="1" ht="18.75">
      <c r="F398" s="120" t="str">
        <f t="shared" si="41"/>
        <v/>
      </c>
      <c r="G398" s="121"/>
      <c r="H398" s="120"/>
      <c r="I398" s="122"/>
      <c r="J398" s="306"/>
      <c r="K398" s="115"/>
      <c r="L398" s="115" t="str">
        <f>IFERROR(VLOOKUP(I398,COT_ACOES!$B:$C,2,),"")</f>
        <v/>
      </c>
      <c r="M398" s="115" t="str">
        <f t="shared" si="36"/>
        <v/>
      </c>
      <c r="N398" s="116" t="str">
        <f t="shared" si="37"/>
        <v/>
      </c>
      <c r="O398" s="117" t="str">
        <f t="shared" si="38"/>
        <v/>
      </c>
      <c r="P398" s="118" t="str">
        <f t="shared" si="39"/>
        <v/>
      </c>
      <c r="Q398" s="119" t="str">
        <f t="shared" si="40"/>
        <v/>
      </c>
      <c r="R398" s="117" t="str">
        <f>IFERROR(VLOOKUP($I398,BASE_SETOR!$B$4:$C$1000,2,0),"")</f>
        <v/>
      </c>
      <c r="AM398" s="340"/>
    </row>
    <row r="399" spans="6:39" customFormat="1" ht="18.75">
      <c r="F399" s="120" t="str">
        <f t="shared" si="41"/>
        <v/>
      </c>
      <c r="G399" s="121"/>
      <c r="H399" s="120"/>
      <c r="I399" s="122"/>
      <c r="J399" s="306"/>
      <c r="K399" s="115"/>
      <c r="L399" s="115" t="str">
        <f>IFERROR(VLOOKUP(I399,COT_ACOES!$B:$C,2,),"")</f>
        <v/>
      </c>
      <c r="M399" s="115" t="str">
        <f t="shared" si="36"/>
        <v/>
      </c>
      <c r="N399" s="116" t="str">
        <f t="shared" si="37"/>
        <v/>
      </c>
      <c r="O399" s="117" t="str">
        <f t="shared" si="38"/>
        <v/>
      </c>
      <c r="P399" s="118" t="str">
        <f t="shared" si="39"/>
        <v/>
      </c>
      <c r="Q399" s="119" t="str">
        <f t="shared" si="40"/>
        <v/>
      </c>
      <c r="R399" s="117" t="str">
        <f>IFERROR(VLOOKUP($I399,BASE_SETOR!$B$4:$C$1000,2,0),"")</f>
        <v/>
      </c>
      <c r="AM399" s="340"/>
    </row>
    <row r="400" spans="6:39" customFormat="1" ht="18.75">
      <c r="F400" s="120" t="str">
        <f t="shared" si="41"/>
        <v/>
      </c>
      <c r="G400" s="121"/>
      <c r="H400" s="120"/>
      <c r="I400" s="122"/>
      <c r="J400" s="306"/>
      <c r="K400" s="115"/>
      <c r="L400" s="115" t="str">
        <f>IFERROR(VLOOKUP(I400,COT_ACOES!$B:$C,2,),"")</f>
        <v/>
      </c>
      <c r="M400" s="115" t="str">
        <f t="shared" si="36"/>
        <v/>
      </c>
      <c r="N400" s="116" t="str">
        <f t="shared" si="37"/>
        <v/>
      </c>
      <c r="O400" s="117" t="str">
        <f t="shared" si="38"/>
        <v/>
      </c>
      <c r="P400" s="118" t="str">
        <f t="shared" si="39"/>
        <v/>
      </c>
      <c r="Q400" s="119" t="str">
        <f t="shared" si="40"/>
        <v/>
      </c>
      <c r="R400" s="117" t="str">
        <f>IFERROR(VLOOKUP($I400,BASE_SETOR!$B$4:$C$1000,2,0),"")</f>
        <v/>
      </c>
      <c r="AM400" s="340"/>
    </row>
    <row r="401" spans="6:39" customFormat="1" ht="18.75">
      <c r="F401" s="120" t="str">
        <f t="shared" si="41"/>
        <v/>
      </c>
      <c r="G401" s="121"/>
      <c r="H401" s="120"/>
      <c r="I401" s="122"/>
      <c r="J401" s="306"/>
      <c r="K401" s="115"/>
      <c r="L401" s="115" t="str">
        <f>IFERROR(VLOOKUP(I401,COT_ACOES!$B:$C,2,),"")</f>
        <v/>
      </c>
      <c r="M401" s="115" t="str">
        <f t="shared" si="36"/>
        <v/>
      </c>
      <c r="N401" s="116" t="str">
        <f t="shared" si="37"/>
        <v/>
      </c>
      <c r="O401" s="117" t="str">
        <f t="shared" si="38"/>
        <v/>
      </c>
      <c r="P401" s="118" t="str">
        <f t="shared" si="39"/>
        <v/>
      </c>
      <c r="Q401" s="119" t="str">
        <f t="shared" si="40"/>
        <v/>
      </c>
      <c r="R401" s="117" t="str">
        <f>IFERROR(VLOOKUP($I401,BASE_SETOR!$B$4:$C$1000,2,0),"")</f>
        <v/>
      </c>
      <c r="AM401" s="340"/>
    </row>
    <row r="402" spans="6:39" customFormat="1" ht="18.75">
      <c r="F402" s="120" t="str">
        <f t="shared" si="41"/>
        <v/>
      </c>
      <c r="G402" s="121"/>
      <c r="H402" s="120"/>
      <c r="I402" s="122"/>
      <c r="J402" s="306"/>
      <c r="K402" s="115"/>
      <c r="L402" s="115" t="str">
        <f>IFERROR(VLOOKUP(I402,COT_ACOES!$B:$C,2,),"")</f>
        <v/>
      </c>
      <c r="M402" s="115" t="str">
        <f t="shared" si="36"/>
        <v/>
      </c>
      <c r="N402" s="116" t="str">
        <f t="shared" si="37"/>
        <v/>
      </c>
      <c r="O402" s="117" t="str">
        <f t="shared" si="38"/>
        <v/>
      </c>
      <c r="P402" s="118" t="str">
        <f t="shared" si="39"/>
        <v/>
      </c>
      <c r="Q402" s="119" t="str">
        <f t="shared" si="40"/>
        <v/>
      </c>
      <c r="R402" s="117" t="str">
        <f>IFERROR(VLOOKUP($I402,BASE_SETOR!$B$4:$C$1000,2,0),"")</f>
        <v/>
      </c>
      <c r="AM402" s="340"/>
    </row>
    <row r="403" spans="6:39" customFormat="1" ht="18.75">
      <c r="F403" s="120" t="str">
        <f t="shared" si="41"/>
        <v/>
      </c>
      <c r="G403" s="121"/>
      <c r="H403" s="120"/>
      <c r="I403" s="122"/>
      <c r="J403" s="306"/>
      <c r="K403" s="115"/>
      <c r="L403" s="115" t="str">
        <f>IFERROR(VLOOKUP(I403,COT_ACOES!$B:$C,2,),"")</f>
        <v/>
      </c>
      <c r="M403" s="115" t="str">
        <f t="shared" si="36"/>
        <v/>
      </c>
      <c r="N403" s="116" t="str">
        <f t="shared" si="37"/>
        <v/>
      </c>
      <c r="O403" s="117" t="str">
        <f t="shared" si="38"/>
        <v/>
      </c>
      <c r="P403" s="118" t="str">
        <f t="shared" si="39"/>
        <v/>
      </c>
      <c r="Q403" s="119" t="str">
        <f t="shared" si="40"/>
        <v/>
      </c>
      <c r="R403" s="117" t="str">
        <f>IFERROR(VLOOKUP($I403,BASE_SETOR!$B$4:$C$1000,2,0),"")</f>
        <v/>
      </c>
      <c r="AM403" s="340"/>
    </row>
    <row r="404" spans="6:39" customFormat="1" ht="18.75">
      <c r="F404" s="120" t="str">
        <f t="shared" si="41"/>
        <v/>
      </c>
      <c r="G404" s="121"/>
      <c r="H404" s="120"/>
      <c r="I404" s="122"/>
      <c r="J404" s="306"/>
      <c r="K404" s="115"/>
      <c r="L404" s="115" t="str">
        <f>IFERROR(VLOOKUP(I404,COT_ACOES!$B:$C,2,),"")</f>
        <v/>
      </c>
      <c r="M404" s="115" t="str">
        <f t="shared" si="36"/>
        <v/>
      </c>
      <c r="N404" s="116" t="str">
        <f t="shared" si="37"/>
        <v/>
      </c>
      <c r="O404" s="117" t="str">
        <f t="shared" si="38"/>
        <v/>
      </c>
      <c r="P404" s="118" t="str">
        <f t="shared" si="39"/>
        <v/>
      </c>
      <c r="Q404" s="119" t="str">
        <f t="shared" si="40"/>
        <v/>
      </c>
      <c r="R404" s="117" t="str">
        <f>IFERROR(VLOOKUP($I404,BASE_SETOR!$B$4:$C$1000,2,0),"")</f>
        <v/>
      </c>
      <c r="AM404" s="340"/>
    </row>
    <row r="405" spans="6:39" customFormat="1" ht="18.75">
      <c r="F405" s="120" t="str">
        <f t="shared" si="41"/>
        <v/>
      </c>
      <c r="G405" s="121"/>
      <c r="H405" s="120"/>
      <c r="I405" s="122"/>
      <c r="J405" s="306"/>
      <c r="K405" s="115"/>
      <c r="L405" s="115" t="str">
        <f>IFERROR(VLOOKUP(I405,COT_ACOES!$B:$C,2,),"")</f>
        <v/>
      </c>
      <c r="M405" s="115" t="str">
        <f t="shared" si="36"/>
        <v/>
      </c>
      <c r="N405" s="116" t="str">
        <f t="shared" si="37"/>
        <v/>
      </c>
      <c r="O405" s="117" t="str">
        <f t="shared" si="38"/>
        <v/>
      </c>
      <c r="P405" s="118" t="str">
        <f t="shared" si="39"/>
        <v/>
      </c>
      <c r="Q405" s="119" t="str">
        <f t="shared" si="40"/>
        <v/>
      </c>
      <c r="R405" s="117" t="str">
        <f>IFERROR(VLOOKUP($I405,BASE_SETOR!$B$4:$C$1000,2,0),"")</f>
        <v/>
      </c>
      <c r="AM405" s="340"/>
    </row>
    <row r="406" spans="6:39" customFormat="1" ht="18.75">
      <c r="F406" s="120" t="str">
        <f t="shared" si="41"/>
        <v/>
      </c>
      <c r="G406" s="121"/>
      <c r="H406" s="120"/>
      <c r="I406" s="122"/>
      <c r="J406" s="306"/>
      <c r="K406" s="115"/>
      <c r="L406" s="115" t="str">
        <f>IFERROR(VLOOKUP(I406,COT_ACOES!$B:$C,2,),"")</f>
        <v/>
      </c>
      <c r="M406" s="115" t="str">
        <f t="shared" si="36"/>
        <v/>
      </c>
      <c r="N406" s="116" t="str">
        <f t="shared" si="37"/>
        <v/>
      </c>
      <c r="O406" s="117" t="str">
        <f t="shared" si="38"/>
        <v/>
      </c>
      <c r="P406" s="118" t="str">
        <f t="shared" si="39"/>
        <v/>
      </c>
      <c r="Q406" s="119" t="str">
        <f t="shared" si="40"/>
        <v/>
      </c>
      <c r="R406" s="117" t="str">
        <f>IFERROR(VLOOKUP($I406,BASE_SETOR!$B$4:$C$1000,2,0),"")</f>
        <v/>
      </c>
      <c r="AM406" s="340"/>
    </row>
    <row r="407" spans="6:39" customFormat="1" ht="18.75">
      <c r="F407" s="120" t="str">
        <f t="shared" si="41"/>
        <v/>
      </c>
      <c r="G407" s="121"/>
      <c r="H407" s="120"/>
      <c r="I407" s="122"/>
      <c r="J407" s="306"/>
      <c r="K407" s="115"/>
      <c r="L407" s="115" t="str">
        <f>IFERROR(VLOOKUP(I407,COT_ACOES!$B:$C,2,),"")</f>
        <v/>
      </c>
      <c r="M407" s="115" t="str">
        <f t="shared" si="36"/>
        <v/>
      </c>
      <c r="N407" s="116" t="str">
        <f t="shared" si="37"/>
        <v/>
      </c>
      <c r="O407" s="117" t="str">
        <f t="shared" si="38"/>
        <v/>
      </c>
      <c r="P407" s="118" t="str">
        <f t="shared" si="39"/>
        <v/>
      </c>
      <c r="Q407" s="119" t="str">
        <f t="shared" si="40"/>
        <v/>
      </c>
      <c r="R407" s="117" t="str">
        <f>IFERROR(VLOOKUP($I407,BASE_SETOR!$B$4:$C$1000,2,0),"")</f>
        <v/>
      </c>
      <c r="AM407" s="340"/>
    </row>
    <row r="408" spans="6:39" customFormat="1" ht="18.75">
      <c r="F408" s="120" t="str">
        <f t="shared" si="41"/>
        <v/>
      </c>
      <c r="G408" s="121"/>
      <c r="H408" s="120"/>
      <c r="I408" s="122"/>
      <c r="J408" s="306"/>
      <c r="K408" s="115"/>
      <c r="L408" s="115" t="str">
        <f>IFERROR(VLOOKUP(I408,COT_ACOES!$B:$C,2,),"")</f>
        <v/>
      </c>
      <c r="M408" s="115" t="str">
        <f t="shared" si="36"/>
        <v/>
      </c>
      <c r="N408" s="116" t="str">
        <f t="shared" si="37"/>
        <v/>
      </c>
      <c r="O408" s="117" t="str">
        <f t="shared" si="38"/>
        <v/>
      </c>
      <c r="P408" s="118" t="str">
        <f t="shared" si="39"/>
        <v/>
      </c>
      <c r="Q408" s="119" t="str">
        <f t="shared" si="40"/>
        <v/>
      </c>
      <c r="R408" s="117" t="str">
        <f>IFERROR(VLOOKUP($I408,BASE_SETOR!$B$4:$C$1000,2,0),"")</f>
        <v/>
      </c>
      <c r="AM408" s="340"/>
    </row>
    <row r="409" spans="6:39" customFormat="1" ht="18.75">
      <c r="F409" s="120" t="str">
        <f t="shared" si="41"/>
        <v/>
      </c>
      <c r="G409" s="121"/>
      <c r="H409" s="120"/>
      <c r="I409" s="122"/>
      <c r="J409" s="306"/>
      <c r="K409" s="115"/>
      <c r="L409" s="115" t="str">
        <f>IFERROR(VLOOKUP(I409,COT_ACOES!$B:$C,2,),"")</f>
        <v/>
      </c>
      <c r="M409" s="115" t="str">
        <f t="shared" ref="M409:M472" si="42">IF(J409="","",J409*K409)</f>
        <v/>
      </c>
      <c r="N409" s="116" t="str">
        <f t="shared" ref="N409:N472" si="43">IF(J409="","",J409*L409)</f>
        <v/>
      </c>
      <c r="O409" s="117" t="str">
        <f t="shared" ref="O409:O472" si="44">IFERROR(N409/$C$4,"")</f>
        <v/>
      </c>
      <c r="P409" s="118" t="str">
        <f t="shared" ref="P409:P472" si="45">IFERROR((N409-M409)/M409,"")</f>
        <v/>
      </c>
      <c r="Q409" s="119" t="str">
        <f t="shared" ref="Q409:Q472" si="46">IFERROR(M409*P409,"")</f>
        <v/>
      </c>
      <c r="R409" s="117" t="str">
        <f>IFERROR(VLOOKUP($I409,BASE_SETOR!$B$4:$C$1000,2,0),"")</f>
        <v/>
      </c>
      <c r="AM409" s="340"/>
    </row>
    <row r="410" spans="6:39" customFormat="1" ht="18.75">
      <c r="F410" s="120" t="str">
        <f t="shared" ref="F410:F473" si="47">IF(G410="","",1+F409)</f>
        <v/>
      </c>
      <c r="G410" s="121"/>
      <c r="H410" s="120"/>
      <c r="I410" s="122"/>
      <c r="J410" s="306"/>
      <c r="K410" s="115"/>
      <c r="L410" s="115" t="str">
        <f>IFERROR(VLOOKUP(I410,COT_ACOES!$B:$C,2,),"")</f>
        <v/>
      </c>
      <c r="M410" s="115" t="str">
        <f t="shared" si="42"/>
        <v/>
      </c>
      <c r="N410" s="116" t="str">
        <f t="shared" si="43"/>
        <v/>
      </c>
      <c r="O410" s="117" t="str">
        <f t="shared" si="44"/>
        <v/>
      </c>
      <c r="P410" s="118" t="str">
        <f t="shared" si="45"/>
        <v/>
      </c>
      <c r="Q410" s="119" t="str">
        <f t="shared" si="46"/>
        <v/>
      </c>
      <c r="R410" s="117" t="str">
        <f>IFERROR(VLOOKUP($I410,BASE_SETOR!$B$4:$C$1000,2,0),"")</f>
        <v/>
      </c>
      <c r="AM410" s="340"/>
    </row>
    <row r="411" spans="6:39" customFormat="1" ht="18.75">
      <c r="F411" s="120" t="str">
        <f t="shared" si="47"/>
        <v/>
      </c>
      <c r="G411" s="121"/>
      <c r="H411" s="120"/>
      <c r="I411" s="122"/>
      <c r="J411" s="306"/>
      <c r="K411" s="115"/>
      <c r="L411" s="115" t="str">
        <f>IFERROR(VLOOKUP(I411,COT_ACOES!$B:$C,2,),"")</f>
        <v/>
      </c>
      <c r="M411" s="115" t="str">
        <f t="shared" si="42"/>
        <v/>
      </c>
      <c r="N411" s="116" t="str">
        <f t="shared" si="43"/>
        <v/>
      </c>
      <c r="O411" s="117" t="str">
        <f t="shared" si="44"/>
        <v/>
      </c>
      <c r="P411" s="118" t="str">
        <f t="shared" si="45"/>
        <v/>
      </c>
      <c r="Q411" s="119" t="str">
        <f t="shared" si="46"/>
        <v/>
      </c>
      <c r="R411" s="117" t="str">
        <f>IFERROR(VLOOKUP($I411,BASE_SETOR!$B$4:$C$1000,2,0),"")</f>
        <v/>
      </c>
      <c r="AM411" s="340"/>
    </row>
    <row r="412" spans="6:39" customFormat="1" ht="18.75">
      <c r="F412" s="120" t="str">
        <f t="shared" si="47"/>
        <v/>
      </c>
      <c r="G412" s="121"/>
      <c r="H412" s="120"/>
      <c r="I412" s="122"/>
      <c r="J412" s="306"/>
      <c r="K412" s="115"/>
      <c r="L412" s="115" t="str">
        <f>IFERROR(VLOOKUP(I412,COT_ACOES!$B:$C,2,),"")</f>
        <v/>
      </c>
      <c r="M412" s="115" t="str">
        <f t="shared" si="42"/>
        <v/>
      </c>
      <c r="N412" s="116" t="str">
        <f t="shared" si="43"/>
        <v/>
      </c>
      <c r="O412" s="117" t="str">
        <f t="shared" si="44"/>
        <v/>
      </c>
      <c r="P412" s="118" t="str">
        <f t="shared" si="45"/>
        <v/>
      </c>
      <c r="Q412" s="119" t="str">
        <f t="shared" si="46"/>
        <v/>
      </c>
      <c r="R412" s="117" t="str">
        <f>IFERROR(VLOOKUP($I412,BASE_SETOR!$B$4:$C$1000,2,0),"")</f>
        <v/>
      </c>
      <c r="AM412" s="340"/>
    </row>
    <row r="413" spans="6:39" customFormat="1" ht="18.75">
      <c r="F413" s="120" t="str">
        <f t="shared" si="47"/>
        <v/>
      </c>
      <c r="G413" s="121"/>
      <c r="H413" s="120"/>
      <c r="I413" s="122"/>
      <c r="J413" s="306"/>
      <c r="K413" s="115"/>
      <c r="L413" s="115" t="str">
        <f>IFERROR(VLOOKUP(I413,COT_ACOES!$B:$C,2,),"")</f>
        <v/>
      </c>
      <c r="M413" s="115" t="str">
        <f t="shared" si="42"/>
        <v/>
      </c>
      <c r="N413" s="116" t="str">
        <f t="shared" si="43"/>
        <v/>
      </c>
      <c r="O413" s="117" t="str">
        <f t="shared" si="44"/>
        <v/>
      </c>
      <c r="P413" s="118" t="str">
        <f t="shared" si="45"/>
        <v/>
      </c>
      <c r="Q413" s="119" t="str">
        <f t="shared" si="46"/>
        <v/>
      </c>
      <c r="R413" s="117" t="str">
        <f>IFERROR(VLOOKUP($I413,BASE_SETOR!$B$4:$C$1000,2,0),"")</f>
        <v/>
      </c>
      <c r="AM413" s="340"/>
    </row>
    <row r="414" spans="6:39" customFormat="1" ht="18.75">
      <c r="F414" s="120" t="str">
        <f t="shared" si="47"/>
        <v/>
      </c>
      <c r="G414" s="121"/>
      <c r="H414" s="120"/>
      <c r="I414" s="122"/>
      <c r="J414" s="306"/>
      <c r="K414" s="115"/>
      <c r="L414" s="115" t="str">
        <f>IFERROR(VLOOKUP(I414,COT_ACOES!$B:$C,2,),"")</f>
        <v/>
      </c>
      <c r="M414" s="115" t="str">
        <f t="shared" si="42"/>
        <v/>
      </c>
      <c r="N414" s="116" t="str">
        <f t="shared" si="43"/>
        <v/>
      </c>
      <c r="O414" s="117" t="str">
        <f t="shared" si="44"/>
        <v/>
      </c>
      <c r="P414" s="118" t="str">
        <f t="shared" si="45"/>
        <v/>
      </c>
      <c r="Q414" s="119" t="str">
        <f t="shared" si="46"/>
        <v/>
      </c>
      <c r="R414" s="117" t="str">
        <f>IFERROR(VLOOKUP($I414,BASE_SETOR!$B$4:$C$1000,2,0),"")</f>
        <v/>
      </c>
      <c r="AM414" s="340"/>
    </row>
    <row r="415" spans="6:39" customFormat="1" ht="18.75">
      <c r="F415" s="120" t="str">
        <f t="shared" si="47"/>
        <v/>
      </c>
      <c r="G415" s="121"/>
      <c r="H415" s="120"/>
      <c r="I415" s="122"/>
      <c r="J415" s="306"/>
      <c r="K415" s="115"/>
      <c r="L415" s="115" t="str">
        <f>IFERROR(VLOOKUP(I415,COT_ACOES!$B:$C,2,),"")</f>
        <v/>
      </c>
      <c r="M415" s="115" t="str">
        <f t="shared" si="42"/>
        <v/>
      </c>
      <c r="N415" s="116" t="str">
        <f t="shared" si="43"/>
        <v/>
      </c>
      <c r="O415" s="117" t="str">
        <f t="shared" si="44"/>
        <v/>
      </c>
      <c r="P415" s="118" t="str">
        <f t="shared" si="45"/>
        <v/>
      </c>
      <c r="Q415" s="119" t="str">
        <f t="shared" si="46"/>
        <v/>
      </c>
      <c r="R415" s="117" t="str">
        <f>IFERROR(VLOOKUP($I415,BASE_SETOR!$B$4:$C$1000,2,0),"")</f>
        <v/>
      </c>
      <c r="AM415" s="340"/>
    </row>
    <row r="416" spans="6:39" customFormat="1" ht="18.75">
      <c r="F416" s="120" t="str">
        <f t="shared" si="47"/>
        <v/>
      </c>
      <c r="G416" s="121"/>
      <c r="H416" s="120"/>
      <c r="I416" s="122"/>
      <c r="J416" s="306"/>
      <c r="K416" s="115"/>
      <c r="L416" s="115" t="str">
        <f>IFERROR(VLOOKUP(I416,COT_ACOES!$B:$C,2,),"")</f>
        <v/>
      </c>
      <c r="M416" s="115" t="str">
        <f t="shared" si="42"/>
        <v/>
      </c>
      <c r="N416" s="116" t="str">
        <f t="shared" si="43"/>
        <v/>
      </c>
      <c r="O416" s="117" t="str">
        <f t="shared" si="44"/>
        <v/>
      </c>
      <c r="P416" s="118" t="str">
        <f t="shared" si="45"/>
        <v/>
      </c>
      <c r="Q416" s="119" t="str">
        <f t="shared" si="46"/>
        <v/>
      </c>
      <c r="R416" s="117" t="str">
        <f>IFERROR(VLOOKUP($I416,BASE_SETOR!$B$4:$C$1000,2,0),"")</f>
        <v/>
      </c>
      <c r="AM416" s="340"/>
    </row>
    <row r="417" spans="6:39" customFormat="1" ht="18.75">
      <c r="F417" s="120" t="str">
        <f t="shared" si="47"/>
        <v/>
      </c>
      <c r="G417" s="121"/>
      <c r="H417" s="120"/>
      <c r="I417" s="122"/>
      <c r="J417" s="306"/>
      <c r="K417" s="115"/>
      <c r="L417" s="115" t="str">
        <f>IFERROR(VLOOKUP(I417,COT_ACOES!$B:$C,2,),"")</f>
        <v/>
      </c>
      <c r="M417" s="115" t="str">
        <f t="shared" si="42"/>
        <v/>
      </c>
      <c r="N417" s="116" t="str">
        <f t="shared" si="43"/>
        <v/>
      </c>
      <c r="O417" s="117" t="str">
        <f t="shared" si="44"/>
        <v/>
      </c>
      <c r="P417" s="118" t="str">
        <f t="shared" si="45"/>
        <v/>
      </c>
      <c r="Q417" s="119" t="str">
        <f t="shared" si="46"/>
        <v/>
      </c>
      <c r="R417" s="117" t="str">
        <f>IFERROR(VLOOKUP($I417,BASE_SETOR!$B$4:$C$1000,2,0),"")</f>
        <v/>
      </c>
      <c r="AM417" s="340"/>
    </row>
    <row r="418" spans="6:39" customFormat="1" ht="18.75">
      <c r="F418" s="120" t="str">
        <f t="shared" si="47"/>
        <v/>
      </c>
      <c r="G418" s="121"/>
      <c r="H418" s="120"/>
      <c r="I418" s="122"/>
      <c r="J418" s="306"/>
      <c r="K418" s="115"/>
      <c r="L418" s="115" t="str">
        <f>IFERROR(VLOOKUP(I418,COT_ACOES!$B:$C,2,),"")</f>
        <v/>
      </c>
      <c r="M418" s="115" t="str">
        <f t="shared" si="42"/>
        <v/>
      </c>
      <c r="N418" s="116" t="str">
        <f t="shared" si="43"/>
        <v/>
      </c>
      <c r="O418" s="117" t="str">
        <f t="shared" si="44"/>
        <v/>
      </c>
      <c r="P418" s="118" t="str">
        <f t="shared" si="45"/>
        <v/>
      </c>
      <c r="Q418" s="119" t="str">
        <f t="shared" si="46"/>
        <v/>
      </c>
      <c r="R418" s="117" t="str">
        <f>IFERROR(VLOOKUP($I418,BASE_SETOR!$B$4:$C$1000,2,0),"")</f>
        <v/>
      </c>
      <c r="AM418" s="340"/>
    </row>
    <row r="419" spans="6:39" customFormat="1" ht="18.75">
      <c r="F419" s="120" t="str">
        <f t="shared" si="47"/>
        <v/>
      </c>
      <c r="G419" s="121"/>
      <c r="H419" s="120"/>
      <c r="I419" s="122"/>
      <c r="J419" s="306"/>
      <c r="K419" s="115"/>
      <c r="L419" s="115" t="str">
        <f>IFERROR(VLOOKUP(I419,COT_ACOES!$B:$C,2,),"")</f>
        <v/>
      </c>
      <c r="M419" s="115" t="str">
        <f t="shared" si="42"/>
        <v/>
      </c>
      <c r="N419" s="116" t="str">
        <f t="shared" si="43"/>
        <v/>
      </c>
      <c r="O419" s="117" t="str">
        <f t="shared" si="44"/>
        <v/>
      </c>
      <c r="P419" s="118" t="str">
        <f t="shared" si="45"/>
        <v/>
      </c>
      <c r="Q419" s="119" t="str">
        <f t="shared" si="46"/>
        <v/>
      </c>
      <c r="R419" s="117" t="str">
        <f>IFERROR(VLOOKUP($I419,BASE_SETOR!$B$4:$C$1000,2,0),"")</f>
        <v/>
      </c>
      <c r="AM419" s="340"/>
    </row>
    <row r="420" spans="6:39" customFormat="1" ht="18.75">
      <c r="F420" s="120" t="str">
        <f t="shared" si="47"/>
        <v/>
      </c>
      <c r="G420" s="121"/>
      <c r="H420" s="120"/>
      <c r="I420" s="122"/>
      <c r="J420" s="306"/>
      <c r="K420" s="115"/>
      <c r="L420" s="115" t="str">
        <f>IFERROR(VLOOKUP(I420,COT_ACOES!$B:$C,2,),"")</f>
        <v/>
      </c>
      <c r="M420" s="115" t="str">
        <f t="shared" si="42"/>
        <v/>
      </c>
      <c r="N420" s="116" t="str">
        <f t="shared" si="43"/>
        <v/>
      </c>
      <c r="O420" s="117" t="str">
        <f t="shared" si="44"/>
        <v/>
      </c>
      <c r="P420" s="118" t="str">
        <f t="shared" si="45"/>
        <v/>
      </c>
      <c r="Q420" s="119" t="str">
        <f t="shared" si="46"/>
        <v/>
      </c>
      <c r="R420" s="117" t="str">
        <f>IFERROR(VLOOKUP($I420,BASE_SETOR!$B$4:$C$1000,2,0),"")</f>
        <v/>
      </c>
      <c r="AM420" s="340"/>
    </row>
    <row r="421" spans="6:39" customFormat="1" ht="18.75">
      <c r="F421" s="120" t="str">
        <f t="shared" si="47"/>
        <v/>
      </c>
      <c r="G421" s="121"/>
      <c r="H421" s="120"/>
      <c r="I421" s="122"/>
      <c r="J421" s="306"/>
      <c r="K421" s="115"/>
      <c r="L421" s="115" t="str">
        <f>IFERROR(VLOOKUP(I421,COT_ACOES!$B:$C,2,),"")</f>
        <v/>
      </c>
      <c r="M421" s="115" t="str">
        <f t="shared" si="42"/>
        <v/>
      </c>
      <c r="N421" s="116" t="str">
        <f t="shared" si="43"/>
        <v/>
      </c>
      <c r="O421" s="117" t="str">
        <f t="shared" si="44"/>
        <v/>
      </c>
      <c r="P421" s="118" t="str">
        <f t="shared" si="45"/>
        <v/>
      </c>
      <c r="Q421" s="119" t="str">
        <f t="shared" si="46"/>
        <v/>
      </c>
      <c r="R421" s="117" t="str">
        <f>IFERROR(VLOOKUP($I421,BASE_SETOR!$B$4:$C$1000,2,0),"")</f>
        <v/>
      </c>
      <c r="AM421" s="340"/>
    </row>
    <row r="422" spans="6:39" customFormat="1" ht="18.75">
      <c r="F422" s="120" t="str">
        <f t="shared" si="47"/>
        <v/>
      </c>
      <c r="G422" s="121"/>
      <c r="H422" s="120"/>
      <c r="I422" s="122"/>
      <c r="J422" s="306"/>
      <c r="K422" s="115"/>
      <c r="L422" s="115" t="str">
        <f>IFERROR(VLOOKUP(I422,COT_ACOES!$B:$C,2,),"")</f>
        <v/>
      </c>
      <c r="M422" s="115" t="str">
        <f t="shared" si="42"/>
        <v/>
      </c>
      <c r="N422" s="116" t="str">
        <f t="shared" si="43"/>
        <v/>
      </c>
      <c r="O422" s="117" t="str">
        <f t="shared" si="44"/>
        <v/>
      </c>
      <c r="P422" s="118" t="str">
        <f t="shared" si="45"/>
        <v/>
      </c>
      <c r="Q422" s="119" t="str">
        <f t="shared" si="46"/>
        <v/>
      </c>
      <c r="R422" s="117" t="str">
        <f>IFERROR(VLOOKUP($I422,BASE_SETOR!$B$4:$C$1000,2,0),"")</f>
        <v/>
      </c>
      <c r="AM422" s="340"/>
    </row>
    <row r="423" spans="6:39" customFormat="1" ht="18.75">
      <c r="F423" s="120" t="str">
        <f t="shared" si="47"/>
        <v/>
      </c>
      <c r="G423" s="121"/>
      <c r="H423" s="120"/>
      <c r="I423" s="122"/>
      <c r="J423" s="306"/>
      <c r="K423" s="115"/>
      <c r="L423" s="115" t="str">
        <f>IFERROR(VLOOKUP(I423,COT_ACOES!$B:$C,2,),"")</f>
        <v/>
      </c>
      <c r="M423" s="115" t="str">
        <f t="shared" si="42"/>
        <v/>
      </c>
      <c r="N423" s="116" t="str">
        <f t="shared" si="43"/>
        <v/>
      </c>
      <c r="O423" s="117" t="str">
        <f t="shared" si="44"/>
        <v/>
      </c>
      <c r="P423" s="118" t="str">
        <f t="shared" si="45"/>
        <v/>
      </c>
      <c r="Q423" s="119" t="str">
        <f t="shared" si="46"/>
        <v/>
      </c>
      <c r="R423" s="117" t="str">
        <f>IFERROR(VLOOKUP($I423,BASE_SETOR!$B$4:$C$1000,2,0),"")</f>
        <v/>
      </c>
      <c r="AM423" s="340"/>
    </row>
    <row r="424" spans="6:39" customFormat="1" ht="18.75">
      <c r="F424" s="120" t="str">
        <f t="shared" si="47"/>
        <v/>
      </c>
      <c r="G424" s="121"/>
      <c r="H424" s="120"/>
      <c r="I424" s="122"/>
      <c r="J424" s="306"/>
      <c r="K424" s="115"/>
      <c r="L424" s="115" t="str">
        <f>IFERROR(VLOOKUP(I424,COT_ACOES!$B:$C,2,),"")</f>
        <v/>
      </c>
      <c r="M424" s="115" t="str">
        <f t="shared" si="42"/>
        <v/>
      </c>
      <c r="N424" s="116" t="str">
        <f t="shared" si="43"/>
        <v/>
      </c>
      <c r="O424" s="117" t="str">
        <f t="shared" si="44"/>
        <v/>
      </c>
      <c r="P424" s="118" t="str">
        <f t="shared" si="45"/>
        <v/>
      </c>
      <c r="Q424" s="119" t="str">
        <f t="shared" si="46"/>
        <v/>
      </c>
      <c r="R424" s="117" t="str">
        <f>IFERROR(VLOOKUP($I424,BASE_SETOR!$B$4:$C$1000,2,0),"")</f>
        <v/>
      </c>
      <c r="AM424" s="340"/>
    </row>
    <row r="425" spans="6:39" customFormat="1" ht="18.75">
      <c r="F425" s="120" t="str">
        <f t="shared" si="47"/>
        <v/>
      </c>
      <c r="G425" s="121"/>
      <c r="H425" s="120"/>
      <c r="I425" s="122"/>
      <c r="J425" s="306"/>
      <c r="K425" s="115"/>
      <c r="L425" s="115" t="str">
        <f>IFERROR(VLOOKUP(I425,COT_ACOES!$B:$C,2,),"")</f>
        <v/>
      </c>
      <c r="M425" s="115" t="str">
        <f t="shared" si="42"/>
        <v/>
      </c>
      <c r="N425" s="116" t="str">
        <f t="shared" si="43"/>
        <v/>
      </c>
      <c r="O425" s="117" t="str">
        <f t="shared" si="44"/>
        <v/>
      </c>
      <c r="P425" s="118" t="str">
        <f t="shared" si="45"/>
        <v/>
      </c>
      <c r="Q425" s="119" t="str">
        <f t="shared" si="46"/>
        <v/>
      </c>
      <c r="R425" s="117" t="str">
        <f>IFERROR(VLOOKUP($I425,BASE_SETOR!$B$4:$C$1000,2,0),"")</f>
        <v/>
      </c>
      <c r="AM425" s="340"/>
    </row>
    <row r="426" spans="6:39" customFormat="1" ht="18.75">
      <c r="F426" s="120" t="str">
        <f t="shared" si="47"/>
        <v/>
      </c>
      <c r="G426" s="121"/>
      <c r="H426" s="120"/>
      <c r="I426" s="122"/>
      <c r="J426" s="306"/>
      <c r="K426" s="115"/>
      <c r="L426" s="115" t="str">
        <f>IFERROR(VLOOKUP(I426,COT_ACOES!$B:$C,2,),"")</f>
        <v/>
      </c>
      <c r="M426" s="115" t="str">
        <f t="shared" si="42"/>
        <v/>
      </c>
      <c r="N426" s="116" t="str">
        <f t="shared" si="43"/>
        <v/>
      </c>
      <c r="O426" s="117" t="str">
        <f t="shared" si="44"/>
        <v/>
      </c>
      <c r="P426" s="118" t="str">
        <f t="shared" si="45"/>
        <v/>
      </c>
      <c r="Q426" s="119" t="str">
        <f t="shared" si="46"/>
        <v/>
      </c>
      <c r="R426" s="117" t="str">
        <f>IFERROR(VLOOKUP($I426,BASE_SETOR!$B$4:$C$1000,2,0),"")</f>
        <v/>
      </c>
      <c r="AM426" s="340"/>
    </row>
    <row r="427" spans="6:39" customFormat="1" ht="18.75">
      <c r="F427" s="120" t="str">
        <f t="shared" si="47"/>
        <v/>
      </c>
      <c r="G427" s="121"/>
      <c r="H427" s="120"/>
      <c r="I427" s="122"/>
      <c r="J427" s="306"/>
      <c r="K427" s="115"/>
      <c r="L427" s="115" t="str">
        <f>IFERROR(VLOOKUP(I427,COT_ACOES!$B:$C,2,),"")</f>
        <v/>
      </c>
      <c r="M427" s="115" t="str">
        <f t="shared" si="42"/>
        <v/>
      </c>
      <c r="N427" s="116" t="str">
        <f t="shared" si="43"/>
        <v/>
      </c>
      <c r="O427" s="117" t="str">
        <f t="shared" si="44"/>
        <v/>
      </c>
      <c r="P427" s="118" t="str">
        <f t="shared" si="45"/>
        <v/>
      </c>
      <c r="Q427" s="119" t="str">
        <f t="shared" si="46"/>
        <v/>
      </c>
      <c r="R427" s="117" t="str">
        <f>IFERROR(VLOOKUP($I427,BASE_SETOR!$B$4:$C$1000,2,0),"")</f>
        <v/>
      </c>
      <c r="AM427" s="340"/>
    </row>
    <row r="428" spans="6:39" customFormat="1" ht="18.75">
      <c r="F428" s="120" t="str">
        <f t="shared" si="47"/>
        <v/>
      </c>
      <c r="G428" s="121"/>
      <c r="H428" s="120"/>
      <c r="I428" s="122"/>
      <c r="J428" s="306"/>
      <c r="K428" s="115"/>
      <c r="L428" s="115" t="str">
        <f>IFERROR(VLOOKUP(I428,COT_ACOES!$B:$C,2,),"")</f>
        <v/>
      </c>
      <c r="M428" s="115" t="str">
        <f t="shared" si="42"/>
        <v/>
      </c>
      <c r="N428" s="116" t="str">
        <f t="shared" si="43"/>
        <v/>
      </c>
      <c r="O428" s="117" t="str">
        <f t="shared" si="44"/>
        <v/>
      </c>
      <c r="P428" s="118" t="str">
        <f t="shared" si="45"/>
        <v/>
      </c>
      <c r="Q428" s="119" t="str">
        <f t="shared" si="46"/>
        <v/>
      </c>
      <c r="R428" s="117" t="str">
        <f>IFERROR(VLOOKUP($I428,BASE_SETOR!$B$4:$C$1000,2,0),"")</f>
        <v/>
      </c>
      <c r="AM428" s="340"/>
    </row>
    <row r="429" spans="6:39" customFormat="1" ht="18.75">
      <c r="F429" s="120" t="str">
        <f t="shared" si="47"/>
        <v/>
      </c>
      <c r="G429" s="121"/>
      <c r="H429" s="120"/>
      <c r="I429" s="122"/>
      <c r="J429" s="306"/>
      <c r="K429" s="115"/>
      <c r="L429" s="115" t="str">
        <f>IFERROR(VLOOKUP(I429,COT_ACOES!$B:$C,2,),"")</f>
        <v/>
      </c>
      <c r="M429" s="115" t="str">
        <f t="shared" si="42"/>
        <v/>
      </c>
      <c r="N429" s="116" t="str">
        <f t="shared" si="43"/>
        <v/>
      </c>
      <c r="O429" s="117" t="str">
        <f t="shared" si="44"/>
        <v/>
      </c>
      <c r="P429" s="118" t="str">
        <f t="shared" si="45"/>
        <v/>
      </c>
      <c r="Q429" s="119" t="str">
        <f t="shared" si="46"/>
        <v/>
      </c>
      <c r="R429" s="117" t="str">
        <f>IFERROR(VLOOKUP($I429,BASE_SETOR!$B$4:$C$1000,2,0),"")</f>
        <v/>
      </c>
      <c r="AM429" s="340"/>
    </row>
    <row r="430" spans="6:39" customFormat="1" ht="18.75">
      <c r="F430" s="120" t="str">
        <f t="shared" si="47"/>
        <v/>
      </c>
      <c r="G430" s="121"/>
      <c r="H430" s="120"/>
      <c r="I430" s="122"/>
      <c r="J430" s="306"/>
      <c r="K430" s="115"/>
      <c r="L430" s="115" t="str">
        <f>IFERROR(VLOOKUP(I430,COT_ACOES!$B:$C,2,),"")</f>
        <v/>
      </c>
      <c r="M430" s="115" t="str">
        <f t="shared" si="42"/>
        <v/>
      </c>
      <c r="N430" s="116" t="str">
        <f t="shared" si="43"/>
        <v/>
      </c>
      <c r="O430" s="117" t="str">
        <f t="shared" si="44"/>
        <v/>
      </c>
      <c r="P430" s="118" t="str">
        <f t="shared" si="45"/>
        <v/>
      </c>
      <c r="Q430" s="119" t="str">
        <f t="shared" si="46"/>
        <v/>
      </c>
      <c r="R430" s="117" t="str">
        <f>IFERROR(VLOOKUP($I430,BASE_SETOR!$B$4:$C$1000,2,0),"")</f>
        <v/>
      </c>
      <c r="AM430" s="340"/>
    </row>
    <row r="431" spans="6:39" customFormat="1" ht="18.75">
      <c r="F431" s="120" t="str">
        <f t="shared" si="47"/>
        <v/>
      </c>
      <c r="G431" s="121"/>
      <c r="H431" s="120"/>
      <c r="I431" s="122"/>
      <c r="J431" s="306"/>
      <c r="K431" s="115"/>
      <c r="L431" s="115" t="str">
        <f>IFERROR(VLOOKUP(I431,COT_ACOES!$B:$C,2,),"")</f>
        <v/>
      </c>
      <c r="M431" s="115" t="str">
        <f t="shared" si="42"/>
        <v/>
      </c>
      <c r="N431" s="116" t="str">
        <f t="shared" si="43"/>
        <v/>
      </c>
      <c r="O431" s="117" t="str">
        <f t="shared" si="44"/>
        <v/>
      </c>
      <c r="P431" s="118" t="str">
        <f t="shared" si="45"/>
        <v/>
      </c>
      <c r="Q431" s="119" t="str">
        <f t="shared" si="46"/>
        <v/>
      </c>
      <c r="R431" s="117" t="str">
        <f>IFERROR(VLOOKUP($I431,BASE_SETOR!$B$4:$C$1000,2,0),"")</f>
        <v/>
      </c>
      <c r="AM431" s="340"/>
    </row>
    <row r="432" spans="6:39" customFormat="1" ht="18.75">
      <c r="F432" s="120" t="str">
        <f t="shared" si="47"/>
        <v/>
      </c>
      <c r="G432" s="121"/>
      <c r="H432" s="120"/>
      <c r="I432" s="122"/>
      <c r="J432" s="306"/>
      <c r="K432" s="115"/>
      <c r="L432" s="115" t="str">
        <f>IFERROR(VLOOKUP(I432,COT_ACOES!$B:$C,2,),"")</f>
        <v/>
      </c>
      <c r="M432" s="115" t="str">
        <f t="shared" si="42"/>
        <v/>
      </c>
      <c r="N432" s="116" t="str">
        <f t="shared" si="43"/>
        <v/>
      </c>
      <c r="O432" s="117" t="str">
        <f t="shared" si="44"/>
        <v/>
      </c>
      <c r="P432" s="118" t="str">
        <f t="shared" si="45"/>
        <v/>
      </c>
      <c r="Q432" s="119" t="str">
        <f t="shared" si="46"/>
        <v/>
      </c>
      <c r="R432" s="117" t="str">
        <f>IFERROR(VLOOKUP($I432,BASE_SETOR!$B$4:$C$1000,2,0),"")</f>
        <v/>
      </c>
      <c r="AM432" s="340"/>
    </row>
    <row r="433" spans="6:39" customFormat="1" ht="18.75">
      <c r="F433" s="120" t="str">
        <f t="shared" si="47"/>
        <v/>
      </c>
      <c r="G433" s="121"/>
      <c r="H433" s="120"/>
      <c r="I433" s="122"/>
      <c r="J433" s="306"/>
      <c r="K433" s="115"/>
      <c r="L433" s="115" t="str">
        <f>IFERROR(VLOOKUP(I433,COT_ACOES!$B:$C,2,),"")</f>
        <v/>
      </c>
      <c r="M433" s="115" t="str">
        <f t="shared" si="42"/>
        <v/>
      </c>
      <c r="N433" s="116" t="str">
        <f t="shared" si="43"/>
        <v/>
      </c>
      <c r="O433" s="117" t="str">
        <f t="shared" si="44"/>
        <v/>
      </c>
      <c r="P433" s="118" t="str">
        <f t="shared" si="45"/>
        <v/>
      </c>
      <c r="Q433" s="119" t="str">
        <f t="shared" si="46"/>
        <v/>
      </c>
      <c r="R433" s="117" t="str">
        <f>IFERROR(VLOOKUP($I433,BASE_SETOR!$B$4:$C$1000,2,0),"")</f>
        <v/>
      </c>
      <c r="AM433" s="340"/>
    </row>
    <row r="434" spans="6:39" customFormat="1" ht="18.75">
      <c r="F434" s="120" t="str">
        <f t="shared" si="47"/>
        <v/>
      </c>
      <c r="G434" s="121"/>
      <c r="H434" s="120"/>
      <c r="I434" s="122"/>
      <c r="J434" s="306"/>
      <c r="K434" s="115"/>
      <c r="L434" s="115" t="str">
        <f>IFERROR(VLOOKUP(I434,COT_ACOES!$B:$C,2,),"")</f>
        <v/>
      </c>
      <c r="M434" s="115" t="str">
        <f t="shared" si="42"/>
        <v/>
      </c>
      <c r="N434" s="116" t="str">
        <f t="shared" si="43"/>
        <v/>
      </c>
      <c r="O434" s="117" t="str">
        <f t="shared" si="44"/>
        <v/>
      </c>
      <c r="P434" s="118" t="str">
        <f t="shared" si="45"/>
        <v/>
      </c>
      <c r="Q434" s="119" t="str">
        <f t="shared" si="46"/>
        <v/>
      </c>
      <c r="R434" s="117" t="str">
        <f>IFERROR(VLOOKUP($I434,BASE_SETOR!$B$4:$C$1000,2,0),"")</f>
        <v/>
      </c>
      <c r="AM434" s="340"/>
    </row>
    <row r="435" spans="6:39" customFormat="1" ht="18.75">
      <c r="F435" s="120" t="str">
        <f t="shared" si="47"/>
        <v/>
      </c>
      <c r="G435" s="121"/>
      <c r="H435" s="120"/>
      <c r="I435" s="122"/>
      <c r="J435" s="306"/>
      <c r="K435" s="115"/>
      <c r="L435" s="115" t="str">
        <f>IFERROR(VLOOKUP(I435,COT_ACOES!$B:$C,2,),"")</f>
        <v/>
      </c>
      <c r="M435" s="115" t="str">
        <f t="shared" si="42"/>
        <v/>
      </c>
      <c r="N435" s="116" t="str">
        <f t="shared" si="43"/>
        <v/>
      </c>
      <c r="O435" s="117" t="str">
        <f t="shared" si="44"/>
        <v/>
      </c>
      <c r="P435" s="118" t="str">
        <f t="shared" si="45"/>
        <v/>
      </c>
      <c r="Q435" s="119" t="str">
        <f t="shared" si="46"/>
        <v/>
      </c>
      <c r="R435" s="117" t="str">
        <f>IFERROR(VLOOKUP($I435,BASE_SETOR!$B$4:$C$1000,2,0),"")</f>
        <v/>
      </c>
      <c r="AM435" s="340"/>
    </row>
    <row r="436" spans="6:39" customFormat="1" ht="18.75">
      <c r="F436" s="120" t="str">
        <f t="shared" si="47"/>
        <v/>
      </c>
      <c r="G436" s="121"/>
      <c r="H436" s="120"/>
      <c r="I436" s="122"/>
      <c r="J436" s="306"/>
      <c r="K436" s="115"/>
      <c r="L436" s="115" t="str">
        <f>IFERROR(VLOOKUP(I436,COT_ACOES!$B:$C,2,),"")</f>
        <v/>
      </c>
      <c r="M436" s="115" t="str">
        <f t="shared" si="42"/>
        <v/>
      </c>
      <c r="N436" s="116" t="str">
        <f t="shared" si="43"/>
        <v/>
      </c>
      <c r="O436" s="117" t="str">
        <f t="shared" si="44"/>
        <v/>
      </c>
      <c r="P436" s="118" t="str">
        <f t="shared" si="45"/>
        <v/>
      </c>
      <c r="Q436" s="119" t="str">
        <f t="shared" si="46"/>
        <v/>
      </c>
      <c r="R436" s="117" t="str">
        <f>IFERROR(VLOOKUP($I436,BASE_SETOR!$B$4:$C$1000,2,0),"")</f>
        <v/>
      </c>
      <c r="AM436" s="340"/>
    </row>
    <row r="437" spans="6:39" customFormat="1" ht="18.75">
      <c r="F437" s="120" t="str">
        <f t="shared" si="47"/>
        <v/>
      </c>
      <c r="G437" s="121"/>
      <c r="H437" s="120"/>
      <c r="I437" s="122"/>
      <c r="J437" s="306"/>
      <c r="K437" s="115"/>
      <c r="L437" s="115" t="str">
        <f>IFERROR(VLOOKUP(I437,COT_ACOES!$B:$C,2,),"")</f>
        <v/>
      </c>
      <c r="M437" s="115" t="str">
        <f t="shared" si="42"/>
        <v/>
      </c>
      <c r="N437" s="116" t="str">
        <f t="shared" si="43"/>
        <v/>
      </c>
      <c r="O437" s="117" t="str">
        <f t="shared" si="44"/>
        <v/>
      </c>
      <c r="P437" s="118" t="str">
        <f t="shared" si="45"/>
        <v/>
      </c>
      <c r="Q437" s="119" t="str">
        <f t="shared" si="46"/>
        <v/>
      </c>
      <c r="R437" s="117" t="str">
        <f>IFERROR(VLOOKUP($I437,BASE_SETOR!$B$4:$C$1000,2,0),"")</f>
        <v/>
      </c>
      <c r="AM437" s="340"/>
    </row>
    <row r="438" spans="6:39" customFormat="1" ht="18.75">
      <c r="F438" s="120" t="str">
        <f t="shared" si="47"/>
        <v/>
      </c>
      <c r="G438" s="121"/>
      <c r="H438" s="120"/>
      <c r="I438" s="122"/>
      <c r="J438" s="306"/>
      <c r="K438" s="115"/>
      <c r="L438" s="115" t="str">
        <f>IFERROR(VLOOKUP(I438,COT_ACOES!$B:$C,2,),"")</f>
        <v/>
      </c>
      <c r="M438" s="115" t="str">
        <f t="shared" si="42"/>
        <v/>
      </c>
      <c r="N438" s="116" t="str">
        <f t="shared" si="43"/>
        <v/>
      </c>
      <c r="O438" s="117" t="str">
        <f t="shared" si="44"/>
        <v/>
      </c>
      <c r="P438" s="118" t="str">
        <f t="shared" si="45"/>
        <v/>
      </c>
      <c r="Q438" s="119" t="str">
        <f t="shared" si="46"/>
        <v/>
      </c>
      <c r="R438" s="117" t="str">
        <f>IFERROR(VLOOKUP($I438,BASE_SETOR!$B$4:$C$1000,2,0),"")</f>
        <v/>
      </c>
      <c r="AM438" s="340"/>
    </row>
    <row r="439" spans="6:39" customFormat="1" ht="18.75">
      <c r="F439" s="120" t="str">
        <f t="shared" si="47"/>
        <v/>
      </c>
      <c r="G439" s="121"/>
      <c r="H439" s="120"/>
      <c r="I439" s="122"/>
      <c r="J439" s="306"/>
      <c r="K439" s="115"/>
      <c r="L439" s="115" t="str">
        <f>IFERROR(VLOOKUP(I439,COT_ACOES!$B:$C,2,),"")</f>
        <v/>
      </c>
      <c r="M439" s="115" t="str">
        <f t="shared" si="42"/>
        <v/>
      </c>
      <c r="N439" s="116" t="str">
        <f t="shared" si="43"/>
        <v/>
      </c>
      <c r="O439" s="117" t="str">
        <f t="shared" si="44"/>
        <v/>
      </c>
      <c r="P439" s="118" t="str">
        <f t="shared" si="45"/>
        <v/>
      </c>
      <c r="Q439" s="119" t="str">
        <f t="shared" si="46"/>
        <v/>
      </c>
      <c r="R439" s="117" t="str">
        <f>IFERROR(VLOOKUP($I439,BASE_SETOR!$B$4:$C$1000,2,0),"")</f>
        <v/>
      </c>
      <c r="AM439" s="340"/>
    </row>
    <row r="440" spans="6:39" customFormat="1" ht="18.75">
      <c r="F440" s="120" t="str">
        <f t="shared" si="47"/>
        <v/>
      </c>
      <c r="G440" s="121"/>
      <c r="H440" s="120"/>
      <c r="I440" s="122"/>
      <c r="J440" s="306"/>
      <c r="K440" s="115"/>
      <c r="L440" s="115" t="str">
        <f>IFERROR(VLOOKUP(I440,COT_ACOES!$B:$C,2,),"")</f>
        <v/>
      </c>
      <c r="M440" s="115" t="str">
        <f t="shared" si="42"/>
        <v/>
      </c>
      <c r="N440" s="116" t="str">
        <f t="shared" si="43"/>
        <v/>
      </c>
      <c r="O440" s="117" t="str">
        <f t="shared" si="44"/>
        <v/>
      </c>
      <c r="P440" s="118" t="str">
        <f t="shared" si="45"/>
        <v/>
      </c>
      <c r="Q440" s="119" t="str">
        <f t="shared" si="46"/>
        <v/>
      </c>
      <c r="R440" s="117" t="str">
        <f>IFERROR(VLOOKUP($I440,BASE_SETOR!$B$4:$C$1000,2,0),"")</f>
        <v/>
      </c>
      <c r="AM440" s="340"/>
    </row>
    <row r="441" spans="6:39" customFormat="1" ht="18.75">
      <c r="F441" s="120" t="str">
        <f t="shared" si="47"/>
        <v/>
      </c>
      <c r="G441" s="121"/>
      <c r="H441" s="120"/>
      <c r="I441" s="122"/>
      <c r="J441" s="306"/>
      <c r="K441" s="115"/>
      <c r="L441" s="115" t="str">
        <f>IFERROR(VLOOKUP(I441,COT_ACOES!$B:$C,2,),"")</f>
        <v/>
      </c>
      <c r="M441" s="115" t="str">
        <f t="shared" si="42"/>
        <v/>
      </c>
      <c r="N441" s="116" t="str">
        <f t="shared" si="43"/>
        <v/>
      </c>
      <c r="O441" s="117" t="str">
        <f t="shared" si="44"/>
        <v/>
      </c>
      <c r="P441" s="118" t="str">
        <f t="shared" si="45"/>
        <v/>
      </c>
      <c r="Q441" s="119" t="str">
        <f t="shared" si="46"/>
        <v/>
      </c>
      <c r="R441" s="117" t="str">
        <f>IFERROR(VLOOKUP($I441,BASE_SETOR!$B$4:$C$1000,2,0),"")</f>
        <v/>
      </c>
      <c r="AM441" s="340"/>
    </row>
    <row r="442" spans="6:39" customFormat="1" ht="18.75">
      <c r="F442" s="120" t="str">
        <f t="shared" si="47"/>
        <v/>
      </c>
      <c r="G442" s="121"/>
      <c r="H442" s="120"/>
      <c r="I442" s="122"/>
      <c r="J442" s="306"/>
      <c r="K442" s="115"/>
      <c r="L442" s="115" t="str">
        <f>IFERROR(VLOOKUP(I442,COT_ACOES!$B:$C,2,),"")</f>
        <v/>
      </c>
      <c r="M442" s="115" t="str">
        <f t="shared" si="42"/>
        <v/>
      </c>
      <c r="N442" s="116" t="str">
        <f t="shared" si="43"/>
        <v/>
      </c>
      <c r="O442" s="117" t="str">
        <f t="shared" si="44"/>
        <v/>
      </c>
      <c r="P442" s="118" t="str">
        <f t="shared" si="45"/>
        <v/>
      </c>
      <c r="Q442" s="119" t="str">
        <f t="shared" si="46"/>
        <v/>
      </c>
      <c r="R442" s="117" t="str">
        <f>IFERROR(VLOOKUP($I442,BASE_SETOR!$B$4:$C$1000,2,0),"")</f>
        <v/>
      </c>
      <c r="AM442" s="340"/>
    </row>
    <row r="443" spans="6:39" customFormat="1" ht="18.75">
      <c r="F443" s="120" t="str">
        <f t="shared" si="47"/>
        <v/>
      </c>
      <c r="G443" s="121"/>
      <c r="H443" s="120"/>
      <c r="I443" s="122"/>
      <c r="J443" s="306"/>
      <c r="K443" s="115"/>
      <c r="L443" s="115" t="str">
        <f>IFERROR(VLOOKUP(I443,COT_ACOES!$B:$C,2,),"")</f>
        <v/>
      </c>
      <c r="M443" s="115" t="str">
        <f t="shared" si="42"/>
        <v/>
      </c>
      <c r="N443" s="116" t="str">
        <f t="shared" si="43"/>
        <v/>
      </c>
      <c r="O443" s="117" t="str">
        <f t="shared" si="44"/>
        <v/>
      </c>
      <c r="P443" s="118" t="str">
        <f t="shared" si="45"/>
        <v/>
      </c>
      <c r="Q443" s="119" t="str">
        <f t="shared" si="46"/>
        <v/>
      </c>
      <c r="R443" s="117" t="str">
        <f>IFERROR(VLOOKUP($I443,BASE_SETOR!$B$4:$C$1000,2,0),"")</f>
        <v/>
      </c>
      <c r="AM443" s="340"/>
    </row>
    <row r="444" spans="6:39" customFormat="1" ht="18.75">
      <c r="F444" s="120" t="str">
        <f t="shared" si="47"/>
        <v/>
      </c>
      <c r="G444" s="121"/>
      <c r="H444" s="120"/>
      <c r="I444" s="122"/>
      <c r="J444" s="306"/>
      <c r="K444" s="115"/>
      <c r="L444" s="115" t="str">
        <f>IFERROR(VLOOKUP(I444,COT_ACOES!$B:$C,2,),"")</f>
        <v/>
      </c>
      <c r="M444" s="115" t="str">
        <f t="shared" si="42"/>
        <v/>
      </c>
      <c r="N444" s="116" t="str">
        <f t="shared" si="43"/>
        <v/>
      </c>
      <c r="O444" s="117" t="str">
        <f t="shared" si="44"/>
        <v/>
      </c>
      <c r="P444" s="118" t="str">
        <f t="shared" si="45"/>
        <v/>
      </c>
      <c r="Q444" s="119" t="str">
        <f t="shared" si="46"/>
        <v/>
      </c>
      <c r="R444" s="117" t="str">
        <f>IFERROR(VLOOKUP($I444,BASE_SETOR!$B$4:$C$1000,2,0),"")</f>
        <v/>
      </c>
      <c r="AM444" s="340"/>
    </row>
    <row r="445" spans="6:39" customFormat="1" ht="18.75">
      <c r="F445" s="120" t="str">
        <f t="shared" si="47"/>
        <v/>
      </c>
      <c r="G445" s="121"/>
      <c r="H445" s="120"/>
      <c r="I445" s="122"/>
      <c r="J445" s="306"/>
      <c r="K445" s="115"/>
      <c r="L445" s="115" t="str">
        <f>IFERROR(VLOOKUP(I445,COT_ACOES!$B:$C,2,),"")</f>
        <v/>
      </c>
      <c r="M445" s="115" t="str">
        <f t="shared" si="42"/>
        <v/>
      </c>
      <c r="N445" s="116" t="str">
        <f t="shared" si="43"/>
        <v/>
      </c>
      <c r="O445" s="117" t="str">
        <f t="shared" si="44"/>
        <v/>
      </c>
      <c r="P445" s="118" t="str">
        <f t="shared" si="45"/>
        <v/>
      </c>
      <c r="Q445" s="119" t="str">
        <f t="shared" si="46"/>
        <v/>
      </c>
      <c r="R445" s="117" t="str">
        <f>IFERROR(VLOOKUP($I445,BASE_SETOR!$B$4:$C$1000,2,0),"")</f>
        <v/>
      </c>
      <c r="AM445" s="340"/>
    </row>
    <row r="446" spans="6:39" customFormat="1" ht="18.75">
      <c r="F446" s="120" t="str">
        <f t="shared" si="47"/>
        <v/>
      </c>
      <c r="G446" s="121"/>
      <c r="H446" s="120"/>
      <c r="I446" s="122"/>
      <c r="J446" s="306"/>
      <c r="K446" s="115"/>
      <c r="L446" s="115" t="str">
        <f>IFERROR(VLOOKUP(I446,COT_ACOES!$B:$C,2,),"")</f>
        <v/>
      </c>
      <c r="M446" s="115" t="str">
        <f t="shared" si="42"/>
        <v/>
      </c>
      <c r="N446" s="116" t="str">
        <f t="shared" si="43"/>
        <v/>
      </c>
      <c r="O446" s="117" t="str">
        <f t="shared" si="44"/>
        <v/>
      </c>
      <c r="P446" s="118" t="str">
        <f t="shared" si="45"/>
        <v/>
      </c>
      <c r="Q446" s="119" t="str">
        <f t="shared" si="46"/>
        <v/>
      </c>
      <c r="R446" s="117" t="str">
        <f>IFERROR(VLOOKUP($I446,BASE_SETOR!$B$4:$C$1000,2,0),"")</f>
        <v/>
      </c>
      <c r="AM446" s="340"/>
    </row>
    <row r="447" spans="6:39" customFormat="1" ht="18.75">
      <c r="F447" s="120" t="str">
        <f t="shared" si="47"/>
        <v/>
      </c>
      <c r="G447" s="121"/>
      <c r="H447" s="120"/>
      <c r="I447" s="122"/>
      <c r="J447" s="306"/>
      <c r="K447" s="115"/>
      <c r="L447" s="115" t="str">
        <f>IFERROR(VLOOKUP(I447,COT_ACOES!$B:$C,2,),"")</f>
        <v/>
      </c>
      <c r="M447" s="115" t="str">
        <f t="shared" si="42"/>
        <v/>
      </c>
      <c r="N447" s="116" t="str">
        <f t="shared" si="43"/>
        <v/>
      </c>
      <c r="O447" s="117" t="str">
        <f t="shared" si="44"/>
        <v/>
      </c>
      <c r="P447" s="118" t="str">
        <f t="shared" si="45"/>
        <v/>
      </c>
      <c r="Q447" s="119" t="str">
        <f t="shared" si="46"/>
        <v/>
      </c>
      <c r="R447" s="117" t="str">
        <f>IFERROR(VLOOKUP($I447,BASE_SETOR!$B$4:$C$1000,2,0),"")</f>
        <v/>
      </c>
      <c r="AM447" s="340"/>
    </row>
    <row r="448" spans="6:39" customFormat="1" ht="18.75">
      <c r="F448" s="120" t="str">
        <f t="shared" si="47"/>
        <v/>
      </c>
      <c r="G448" s="121"/>
      <c r="H448" s="120"/>
      <c r="I448" s="122"/>
      <c r="J448" s="306"/>
      <c r="K448" s="115"/>
      <c r="L448" s="115" t="str">
        <f>IFERROR(VLOOKUP(I448,COT_ACOES!$B:$C,2,),"")</f>
        <v/>
      </c>
      <c r="M448" s="115" t="str">
        <f t="shared" si="42"/>
        <v/>
      </c>
      <c r="N448" s="116" t="str">
        <f t="shared" si="43"/>
        <v/>
      </c>
      <c r="O448" s="117" t="str">
        <f t="shared" si="44"/>
        <v/>
      </c>
      <c r="P448" s="118" t="str">
        <f t="shared" si="45"/>
        <v/>
      </c>
      <c r="Q448" s="119" t="str">
        <f t="shared" si="46"/>
        <v/>
      </c>
      <c r="R448" s="117" t="str">
        <f>IFERROR(VLOOKUP($I448,BASE_SETOR!$B$4:$C$1000,2,0),"")</f>
        <v/>
      </c>
      <c r="AM448" s="340"/>
    </row>
    <row r="449" spans="6:39" customFormat="1" ht="18.75">
      <c r="F449" s="120" t="str">
        <f t="shared" si="47"/>
        <v/>
      </c>
      <c r="G449" s="121"/>
      <c r="H449" s="120"/>
      <c r="I449" s="122"/>
      <c r="J449" s="306"/>
      <c r="K449" s="115"/>
      <c r="L449" s="115" t="str">
        <f>IFERROR(VLOOKUP(I449,COT_ACOES!$B:$C,2,),"")</f>
        <v/>
      </c>
      <c r="M449" s="115" t="str">
        <f t="shared" si="42"/>
        <v/>
      </c>
      <c r="N449" s="116" t="str">
        <f t="shared" si="43"/>
        <v/>
      </c>
      <c r="O449" s="117" t="str">
        <f t="shared" si="44"/>
        <v/>
      </c>
      <c r="P449" s="118" t="str">
        <f t="shared" si="45"/>
        <v/>
      </c>
      <c r="Q449" s="119" t="str">
        <f t="shared" si="46"/>
        <v/>
      </c>
      <c r="R449" s="117" t="str">
        <f>IFERROR(VLOOKUP($I449,BASE_SETOR!$B$4:$C$1000,2,0),"")</f>
        <v/>
      </c>
      <c r="AM449" s="340"/>
    </row>
    <row r="450" spans="6:39" customFormat="1" ht="18.75">
      <c r="F450" s="120" t="str">
        <f t="shared" si="47"/>
        <v/>
      </c>
      <c r="G450" s="121"/>
      <c r="H450" s="120"/>
      <c r="I450" s="122"/>
      <c r="J450" s="306"/>
      <c r="K450" s="115"/>
      <c r="L450" s="115" t="str">
        <f>IFERROR(VLOOKUP(I450,COT_ACOES!$B:$C,2,),"")</f>
        <v/>
      </c>
      <c r="M450" s="115" t="str">
        <f t="shared" si="42"/>
        <v/>
      </c>
      <c r="N450" s="116" t="str">
        <f t="shared" si="43"/>
        <v/>
      </c>
      <c r="O450" s="117" t="str">
        <f t="shared" si="44"/>
        <v/>
      </c>
      <c r="P450" s="118" t="str">
        <f t="shared" si="45"/>
        <v/>
      </c>
      <c r="Q450" s="119" t="str">
        <f t="shared" si="46"/>
        <v/>
      </c>
      <c r="R450" s="117" t="str">
        <f>IFERROR(VLOOKUP($I450,BASE_SETOR!$B$4:$C$1000,2,0),"")</f>
        <v/>
      </c>
      <c r="AM450" s="340"/>
    </row>
    <row r="451" spans="6:39" customFormat="1" ht="18.75">
      <c r="F451" s="120" t="str">
        <f t="shared" si="47"/>
        <v/>
      </c>
      <c r="G451" s="121"/>
      <c r="H451" s="120"/>
      <c r="I451" s="122"/>
      <c r="J451" s="306"/>
      <c r="K451" s="115"/>
      <c r="L451" s="115" t="str">
        <f>IFERROR(VLOOKUP(I451,COT_ACOES!$B:$C,2,),"")</f>
        <v/>
      </c>
      <c r="M451" s="115" t="str">
        <f t="shared" si="42"/>
        <v/>
      </c>
      <c r="N451" s="116" t="str">
        <f t="shared" si="43"/>
        <v/>
      </c>
      <c r="O451" s="117" t="str">
        <f t="shared" si="44"/>
        <v/>
      </c>
      <c r="P451" s="118" t="str">
        <f t="shared" si="45"/>
        <v/>
      </c>
      <c r="Q451" s="119" t="str">
        <f t="shared" si="46"/>
        <v/>
      </c>
      <c r="R451" s="117" t="str">
        <f>IFERROR(VLOOKUP($I451,BASE_SETOR!$B$4:$C$1000,2,0),"")</f>
        <v/>
      </c>
      <c r="AM451" s="340"/>
    </row>
    <row r="452" spans="6:39" customFormat="1" ht="18.75">
      <c r="F452" s="120" t="str">
        <f t="shared" si="47"/>
        <v/>
      </c>
      <c r="G452" s="121"/>
      <c r="H452" s="120"/>
      <c r="I452" s="122"/>
      <c r="J452" s="306"/>
      <c r="K452" s="115"/>
      <c r="L452" s="115" t="str">
        <f>IFERROR(VLOOKUP(I452,COT_ACOES!$B:$C,2,),"")</f>
        <v/>
      </c>
      <c r="M452" s="115" t="str">
        <f t="shared" si="42"/>
        <v/>
      </c>
      <c r="N452" s="116" t="str">
        <f t="shared" si="43"/>
        <v/>
      </c>
      <c r="O452" s="117" t="str">
        <f t="shared" si="44"/>
        <v/>
      </c>
      <c r="P452" s="118" t="str">
        <f t="shared" si="45"/>
        <v/>
      </c>
      <c r="Q452" s="119" t="str">
        <f t="shared" si="46"/>
        <v/>
      </c>
      <c r="R452" s="117" t="str">
        <f>IFERROR(VLOOKUP($I452,BASE_SETOR!$B$4:$C$1000,2,0),"")</f>
        <v/>
      </c>
      <c r="AM452" s="340"/>
    </row>
    <row r="453" spans="6:39" customFormat="1" ht="18.75">
      <c r="F453" s="120" t="str">
        <f t="shared" si="47"/>
        <v/>
      </c>
      <c r="G453" s="121"/>
      <c r="H453" s="120"/>
      <c r="I453" s="122"/>
      <c r="J453" s="306"/>
      <c r="K453" s="115"/>
      <c r="L453" s="115" t="str">
        <f>IFERROR(VLOOKUP(I453,COT_ACOES!$B:$C,2,),"")</f>
        <v/>
      </c>
      <c r="M453" s="115" t="str">
        <f t="shared" si="42"/>
        <v/>
      </c>
      <c r="N453" s="116" t="str">
        <f t="shared" si="43"/>
        <v/>
      </c>
      <c r="O453" s="117" t="str">
        <f t="shared" si="44"/>
        <v/>
      </c>
      <c r="P453" s="118" t="str">
        <f t="shared" si="45"/>
        <v/>
      </c>
      <c r="Q453" s="119" t="str">
        <f t="shared" si="46"/>
        <v/>
      </c>
      <c r="R453" s="117" t="str">
        <f>IFERROR(VLOOKUP($I453,BASE_SETOR!$B$4:$C$1000,2,0),"")</f>
        <v/>
      </c>
      <c r="AM453" s="340"/>
    </row>
    <row r="454" spans="6:39" customFormat="1" ht="18.75">
      <c r="F454" s="120" t="str">
        <f t="shared" si="47"/>
        <v/>
      </c>
      <c r="G454" s="121"/>
      <c r="H454" s="120"/>
      <c r="I454" s="122"/>
      <c r="J454" s="306"/>
      <c r="K454" s="115"/>
      <c r="L454" s="115" t="str">
        <f>IFERROR(VLOOKUP(I454,COT_ACOES!$B:$C,2,),"")</f>
        <v/>
      </c>
      <c r="M454" s="115" t="str">
        <f t="shared" si="42"/>
        <v/>
      </c>
      <c r="N454" s="116" t="str">
        <f t="shared" si="43"/>
        <v/>
      </c>
      <c r="O454" s="117" t="str">
        <f t="shared" si="44"/>
        <v/>
      </c>
      <c r="P454" s="118" t="str">
        <f t="shared" si="45"/>
        <v/>
      </c>
      <c r="Q454" s="119" t="str">
        <f t="shared" si="46"/>
        <v/>
      </c>
      <c r="R454" s="117" t="str">
        <f>IFERROR(VLOOKUP($I454,BASE_SETOR!$B$4:$C$1000,2,0),"")</f>
        <v/>
      </c>
      <c r="AM454" s="340"/>
    </row>
    <row r="455" spans="6:39" customFormat="1" ht="18.75">
      <c r="F455" s="120" t="str">
        <f t="shared" si="47"/>
        <v/>
      </c>
      <c r="G455" s="121"/>
      <c r="H455" s="120"/>
      <c r="I455" s="122"/>
      <c r="J455" s="306"/>
      <c r="K455" s="115"/>
      <c r="L455" s="115" t="str">
        <f>IFERROR(VLOOKUP(I455,COT_ACOES!$B:$C,2,),"")</f>
        <v/>
      </c>
      <c r="M455" s="115" t="str">
        <f t="shared" si="42"/>
        <v/>
      </c>
      <c r="N455" s="116" t="str">
        <f t="shared" si="43"/>
        <v/>
      </c>
      <c r="O455" s="117" t="str">
        <f t="shared" si="44"/>
        <v/>
      </c>
      <c r="P455" s="118" t="str">
        <f t="shared" si="45"/>
        <v/>
      </c>
      <c r="Q455" s="119" t="str">
        <f t="shared" si="46"/>
        <v/>
      </c>
      <c r="R455" s="117" t="str">
        <f>IFERROR(VLOOKUP($I455,BASE_SETOR!$B$4:$C$1000,2,0),"")</f>
        <v/>
      </c>
      <c r="AM455" s="340"/>
    </row>
    <row r="456" spans="6:39" customFormat="1" ht="18.75">
      <c r="F456" s="120" t="str">
        <f t="shared" si="47"/>
        <v/>
      </c>
      <c r="G456" s="121"/>
      <c r="H456" s="120"/>
      <c r="I456" s="122"/>
      <c r="J456" s="306"/>
      <c r="K456" s="115"/>
      <c r="L456" s="115" t="str">
        <f>IFERROR(VLOOKUP(I456,COT_ACOES!$B:$C,2,),"")</f>
        <v/>
      </c>
      <c r="M456" s="115" t="str">
        <f t="shared" si="42"/>
        <v/>
      </c>
      <c r="N456" s="116" t="str">
        <f t="shared" si="43"/>
        <v/>
      </c>
      <c r="O456" s="117" t="str">
        <f t="shared" si="44"/>
        <v/>
      </c>
      <c r="P456" s="118" t="str">
        <f t="shared" si="45"/>
        <v/>
      </c>
      <c r="Q456" s="119" t="str">
        <f t="shared" si="46"/>
        <v/>
      </c>
      <c r="R456" s="117" t="str">
        <f>IFERROR(VLOOKUP($I456,BASE_SETOR!$B$4:$C$1000,2,0),"")</f>
        <v/>
      </c>
      <c r="AM456" s="340"/>
    </row>
    <row r="457" spans="6:39" customFormat="1" ht="18.75">
      <c r="F457" s="120" t="str">
        <f t="shared" si="47"/>
        <v/>
      </c>
      <c r="G457" s="121"/>
      <c r="H457" s="120"/>
      <c r="I457" s="122"/>
      <c r="J457" s="306"/>
      <c r="K457" s="115"/>
      <c r="L457" s="115" t="str">
        <f>IFERROR(VLOOKUP(I457,COT_ACOES!$B:$C,2,),"")</f>
        <v/>
      </c>
      <c r="M457" s="115" t="str">
        <f t="shared" si="42"/>
        <v/>
      </c>
      <c r="N457" s="116" t="str">
        <f t="shared" si="43"/>
        <v/>
      </c>
      <c r="O457" s="117" t="str">
        <f t="shared" si="44"/>
        <v/>
      </c>
      <c r="P457" s="118" t="str">
        <f t="shared" si="45"/>
        <v/>
      </c>
      <c r="Q457" s="119" t="str">
        <f t="shared" si="46"/>
        <v/>
      </c>
      <c r="R457" s="117" t="str">
        <f>IFERROR(VLOOKUP($I457,BASE_SETOR!$B$4:$C$1000,2,0),"")</f>
        <v/>
      </c>
      <c r="AM457" s="340"/>
    </row>
    <row r="458" spans="6:39" customFormat="1" ht="18.75">
      <c r="F458" s="120" t="str">
        <f t="shared" si="47"/>
        <v/>
      </c>
      <c r="G458" s="121"/>
      <c r="H458" s="120"/>
      <c r="I458" s="122"/>
      <c r="J458" s="306"/>
      <c r="K458" s="115"/>
      <c r="L458" s="115" t="str">
        <f>IFERROR(VLOOKUP(I458,COT_ACOES!$B:$C,2,),"")</f>
        <v/>
      </c>
      <c r="M458" s="115" t="str">
        <f t="shared" si="42"/>
        <v/>
      </c>
      <c r="N458" s="116" t="str">
        <f t="shared" si="43"/>
        <v/>
      </c>
      <c r="O458" s="117" t="str">
        <f t="shared" si="44"/>
        <v/>
      </c>
      <c r="P458" s="118" t="str">
        <f t="shared" si="45"/>
        <v/>
      </c>
      <c r="Q458" s="119" t="str">
        <f t="shared" si="46"/>
        <v/>
      </c>
      <c r="R458" s="117" t="str">
        <f>IFERROR(VLOOKUP($I458,BASE_SETOR!$B$4:$C$1000,2,0),"")</f>
        <v/>
      </c>
      <c r="AM458" s="340"/>
    </row>
    <row r="459" spans="6:39" customFormat="1" ht="18.75">
      <c r="F459" s="120" t="str">
        <f t="shared" si="47"/>
        <v/>
      </c>
      <c r="G459" s="121"/>
      <c r="H459" s="120"/>
      <c r="I459" s="122"/>
      <c r="J459" s="306"/>
      <c r="K459" s="115"/>
      <c r="L459" s="115" t="str">
        <f>IFERROR(VLOOKUP(I459,COT_ACOES!$B:$C,2,),"")</f>
        <v/>
      </c>
      <c r="M459" s="115" t="str">
        <f t="shared" si="42"/>
        <v/>
      </c>
      <c r="N459" s="116" t="str">
        <f t="shared" si="43"/>
        <v/>
      </c>
      <c r="O459" s="117" t="str">
        <f t="shared" si="44"/>
        <v/>
      </c>
      <c r="P459" s="118" t="str">
        <f t="shared" si="45"/>
        <v/>
      </c>
      <c r="Q459" s="119" t="str">
        <f t="shared" si="46"/>
        <v/>
      </c>
      <c r="R459" s="117" t="str">
        <f>IFERROR(VLOOKUP($I459,BASE_SETOR!$B$4:$C$1000,2,0),"")</f>
        <v/>
      </c>
      <c r="AM459" s="340"/>
    </row>
    <row r="460" spans="6:39" customFormat="1" ht="18.75">
      <c r="F460" s="120" t="str">
        <f t="shared" si="47"/>
        <v/>
      </c>
      <c r="G460" s="121"/>
      <c r="H460" s="120"/>
      <c r="I460" s="122"/>
      <c r="J460" s="306"/>
      <c r="K460" s="115"/>
      <c r="L460" s="115" t="str">
        <f>IFERROR(VLOOKUP(I460,COT_ACOES!$B:$C,2,),"")</f>
        <v/>
      </c>
      <c r="M460" s="115" t="str">
        <f t="shared" si="42"/>
        <v/>
      </c>
      <c r="N460" s="116" t="str">
        <f t="shared" si="43"/>
        <v/>
      </c>
      <c r="O460" s="117" t="str">
        <f t="shared" si="44"/>
        <v/>
      </c>
      <c r="P460" s="118" t="str">
        <f t="shared" si="45"/>
        <v/>
      </c>
      <c r="Q460" s="119" t="str">
        <f t="shared" si="46"/>
        <v/>
      </c>
      <c r="R460" s="117" t="str">
        <f>IFERROR(VLOOKUP($I460,BASE_SETOR!$B$4:$C$1000,2,0),"")</f>
        <v/>
      </c>
      <c r="AM460" s="340"/>
    </row>
    <row r="461" spans="6:39" customFormat="1" ht="18.75">
      <c r="F461" s="120" t="str">
        <f t="shared" si="47"/>
        <v/>
      </c>
      <c r="G461" s="121"/>
      <c r="H461" s="120"/>
      <c r="I461" s="122"/>
      <c r="J461" s="306"/>
      <c r="K461" s="115"/>
      <c r="L461" s="115" t="str">
        <f>IFERROR(VLOOKUP(I461,COT_ACOES!$B:$C,2,),"")</f>
        <v/>
      </c>
      <c r="M461" s="115" t="str">
        <f t="shared" si="42"/>
        <v/>
      </c>
      <c r="N461" s="116" t="str">
        <f t="shared" si="43"/>
        <v/>
      </c>
      <c r="O461" s="117" t="str">
        <f t="shared" si="44"/>
        <v/>
      </c>
      <c r="P461" s="118" t="str">
        <f t="shared" si="45"/>
        <v/>
      </c>
      <c r="Q461" s="119" t="str">
        <f t="shared" si="46"/>
        <v/>
      </c>
      <c r="R461" s="117" t="str">
        <f>IFERROR(VLOOKUP($I461,BASE_SETOR!$B$4:$C$1000,2,0),"")</f>
        <v/>
      </c>
      <c r="AM461" s="340"/>
    </row>
    <row r="462" spans="6:39" customFormat="1" ht="18.75">
      <c r="F462" s="120" t="str">
        <f t="shared" si="47"/>
        <v/>
      </c>
      <c r="G462" s="121"/>
      <c r="H462" s="120"/>
      <c r="I462" s="122"/>
      <c r="J462" s="306"/>
      <c r="K462" s="115"/>
      <c r="L462" s="115" t="str">
        <f>IFERROR(VLOOKUP(I462,COT_ACOES!$B:$C,2,),"")</f>
        <v/>
      </c>
      <c r="M462" s="115" t="str">
        <f t="shared" si="42"/>
        <v/>
      </c>
      <c r="N462" s="116" t="str">
        <f t="shared" si="43"/>
        <v/>
      </c>
      <c r="O462" s="117" t="str">
        <f t="shared" si="44"/>
        <v/>
      </c>
      <c r="P462" s="118" t="str">
        <f t="shared" si="45"/>
        <v/>
      </c>
      <c r="Q462" s="119" t="str">
        <f t="shared" si="46"/>
        <v/>
      </c>
      <c r="R462" s="117" t="str">
        <f>IFERROR(VLOOKUP($I462,BASE_SETOR!$B$4:$C$1000,2,0),"")</f>
        <v/>
      </c>
      <c r="AM462" s="340"/>
    </row>
    <row r="463" spans="6:39" customFormat="1" ht="18.75">
      <c r="F463" s="120" t="str">
        <f t="shared" si="47"/>
        <v/>
      </c>
      <c r="G463" s="121"/>
      <c r="H463" s="120"/>
      <c r="I463" s="122"/>
      <c r="J463" s="306"/>
      <c r="K463" s="115"/>
      <c r="L463" s="115" t="str">
        <f>IFERROR(VLOOKUP(I463,COT_ACOES!$B:$C,2,),"")</f>
        <v/>
      </c>
      <c r="M463" s="115" t="str">
        <f t="shared" si="42"/>
        <v/>
      </c>
      <c r="N463" s="116" t="str">
        <f t="shared" si="43"/>
        <v/>
      </c>
      <c r="O463" s="117" t="str">
        <f t="shared" si="44"/>
        <v/>
      </c>
      <c r="P463" s="118" t="str">
        <f t="shared" si="45"/>
        <v/>
      </c>
      <c r="Q463" s="119" t="str">
        <f t="shared" si="46"/>
        <v/>
      </c>
      <c r="R463" s="117" t="str">
        <f>IFERROR(VLOOKUP($I463,BASE_SETOR!$B$4:$C$1000,2,0),"")</f>
        <v/>
      </c>
      <c r="AM463" s="340"/>
    </row>
    <row r="464" spans="6:39" customFormat="1" ht="18.75">
      <c r="F464" s="120" t="str">
        <f t="shared" si="47"/>
        <v/>
      </c>
      <c r="G464" s="121"/>
      <c r="H464" s="120"/>
      <c r="I464" s="122"/>
      <c r="J464" s="306"/>
      <c r="K464" s="115"/>
      <c r="L464" s="115" t="str">
        <f>IFERROR(VLOOKUP(I464,COT_ACOES!$B:$C,2,),"")</f>
        <v/>
      </c>
      <c r="M464" s="115" t="str">
        <f t="shared" si="42"/>
        <v/>
      </c>
      <c r="N464" s="116" t="str">
        <f t="shared" si="43"/>
        <v/>
      </c>
      <c r="O464" s="117" t="str">
        <f t="shared" si="44"/>
        <v/>
      </c>
      <c r="P464" s="118" t="str">
        <f t="shared" si="45"/>
        <v/>
      </c>
      <c r="Q464" s="119" t="str">
        <f t="shared" si="46"/>
        <v/>
      </c>
      <c r="R464" s="117" t="str">
        <f>IFERROR(VLOOKUP($I464,BASE_SETOR!$B$4:$C$1000,2,0),"")</f>
        <v/>
      </c>
      <c r="AM464" s="340"/>
    </row>
    <row r="465" spans="6:39" customFormat="1" ht="18.75">
      <c r="F465" s="120" t="str">
        <f t="shared" si="47"/>
        <v/>
      </c>
      <c r="G465" s="121"/>
      <c r="H465" s="120"/>
      <c r="I465" s="122"/>
      <c r="J465" s="306"/>
      <c r="K465" s="115"/>
      <c r="L465" s="115" t="str">
        <f>IFERROR(VLOOKUP(I465,COT_ACOES!$B:$C,2,),"")</f>
        <v/>
      </c>
      <c r="M465" s="115" t="str">
        <f t="shared" si="42"/>
        <v/>
      </c>
      <c r="N465" s="116" t="str">
        <f t="shared" si="43"/>
        <v/>
      </c>
      <c r="O465" s="117" t="str">
        <f t="shared" si="44"/>
        <v/>
      </c>
      <c r="P465" s="118" t="str">
        <f t="shared" si="45"/>
        <v/>
      </c>
      <c r="Q465" s="119" t="str">
        <f t="shared" si="46"/>
        <v/>
      </c>
      <c r="R465" s="117" t="str">
        <f>IFERROR(VLOOKUP($I465,BASE_SETOR!$B$4:$C$1000,2,0),"")</f>
        <v/>
      </c>
      <c r="AM465" s="340"/>
    </row>
    <row r="466" spans="6:39" customFormat="1" ht="18.75">
      <c r="F466" s="120" t="str">
        <f t="shared" si="47"/>
        <v/>
      </c>
      <c r="G466" s="121"/>
      <c r="H466" s="120"/>
      <c r="I466" s="122"/>
      <c r="J466" s="306"/>
      <c r="K466" s="115"/>
      <c r="L466" s="115" t="str">
        <f>IFERROR(VLOOKUP(I466,COT_ACOES!$B:$C,2,),"")</f>
        <v/>
      </c>
      <c r="M466" s="115" t="str">
        <f t="shared" si="42"/>
        <v/>
      </c>
      <c r="N466" s="116" t="str">
        <f t="shared" si="43"/>
        <v/>
      </c>
      <c r="O466" s="117" t="str">
        <f t="shared" si="44"/>
        <v/>
      </c>
      <c r="P466" s="118" t="str">
        <f t="shared" si="45"/>
        <v/>
      </c>
      <c r="Q466" s="119" t="str">
        <f t="shared" si="46"/>
        <v/>
      </c>
      <c r="R466" s="117" t="str">
        <f>IFERROR(VLOOKUP($I466,BASE_SETOR!$B$4:$C$1000,2,0),"")</f>
        <v/>
      </c>
      <c r="AM466" s="340"/>
    </row>
    <row r="467" spans="6:39" customFormat="1" ht="18.75">
      <c r="F467" s="120" t="str">
        <f t="shared" si="47"/>
        <v/>
      </c>
      <c r="G467" s="121"/>
      <c r="H467" s="120"/>
      <c r="I467" s="122"/>
      <c r="J467" s="306"/>
      <c r="K467" s="115"/>
      <c r="L467" s="115" t="str">
        <f>IFERROR(VLOOKUP(I467,COT_ACOES!$B:$C,2,),"")</f>
        <v/>
      </c>
      <c r="M467" s="115" t="str">
        <f t="shared" si="42"/>
        <v/>
      </c>
      <c r="N467" s="116" t="str">
        <f t="shared" si="43"/>
        <v/>
      </c>
      <c r="O467" s="117" t="str">
        <f t="shared" si="44"/>
        <v/>
      </c>
      <c r="P467" s="118" t="str">
        <f t="shared" si="45"/>
        <v/>
      </c>
      <c r="Q467" s="119" t="str">
        <f t="shared" si="46"/>
        <v/>
      </c>
      <c r="R467" s="117" t="str">
        <f>IFERROR(VLOOKUP($I467,BASE_SETOR!$B$4:$C$1000,2,0),"")</f>
        <v/>
      </c>
      <c r="AM467" s="340"/>
    </row>
    <row r="468" spans="6:39" customFormat="1" ht="18.75">
      <c r="F468" s="120" t="str">
        <f t="shared" si="47"/>
        <v/>
      </c>
      <c r="G468" s="121"/>
      <c r="H468" s="120"/>
      <c r="I468" s="122"/>
      <c r="J468" s="306"/>
      <c r="K468" s="115"/>
      <c r="L468" s="115" t="str">
        <f>IFERROR(VLOOKUP(I468,COT_ACOES!$B:$C,2,),"")</f>
        <v/>
      </c>
      <c r="M468" s="115" t="str">
        <f t="shared" si="42"/>
        <v/>
      </c>
      <c r="N468" s="116" t="str">
        <f t="shared" si="43"/>
        <v/>
      </c>
      <c r="O468" s="117" t="str">
        <f t="shared" si="44"/>
        <v/>
      </c>
      <c r="P468" s="118" t="str">
        <f t="shared" si="45"/>
        <v/>
      </c>
      <c r="Q468" s="119" t="str">
        <f t="shared" si="46"/>
        <v/>
      </c>
      <c r="R468" s="117" t="str">
        <f>IFERROR(VLOOKUP($I468,BASE_SETOR!$B$4:$C$1000,2,0),"")</f>
        <v/>
      </c>
      <c r="AM468" s="340"/>
    </row>
    <row r="469" spans="6:39" customFormat="1" ht="18.75">
      <c r="F469" s="120" t="str">
        <f t="shared" si="47"/>
        <v/>
      </c>
      <c r="G469" s="121"/>
      <c r="H469" s="120"/>
      <c r="I469" s="122"/>
      <c r="J469" s="306"/>
      <c r="K469" s="115"/>
      <c r="L469" s="115" t="str">
        <f>IFERROR(VLOOKUP(I469,COT_ACOES!$B:$C,2,),"")</f>
        <v/>
      </c>
      <c r="M469" s="115" t="str">
        <f t="shared" si="42"/>
        <v/>
      </c>
      <c r="N469" s="116" t="str">
        <f t="shared" si="43"/>
        <v/>
      </c>
      <c r="O469" s="117" t="str">
        <f t="shared" si="44"/>
        <v/>
      </c>
      <c r="P469" s="118" t="str">
        <f t="shared" si="45"/>
        <v/>
      </c>
      <c r="Q469" s="119" t="str">
        <f t="shared" si="46"/>
        <v/>
      </c>
      <c r="R469" s="117" t="str">
        <f>IFERROR(VLOOKUP($I469,BASE_SETOR!$B$4:$C$1000,2,0),"")</f>
        <v/>
      </c>
      <c r="AM469" s="340"/>
    </row>
    <row r="470" spans="6:39" customFormat="1" ht="18.75">
      <c r="F470" s="120" t="str">
        <f t="shared" si="47"/>
        <v/>
      </c>
      <c r="G470" s="121"/>
      <c r="H470" s="120"/>
      <c r="I470" s="122"/>
      <c r="J470" s="306"/>
      <c r="K470" s="115"/>
      <c r="L470" s="115" t="str">
        <f>IFERROR(VLOOKUP(I470,COT_ACOES!$B:$C,2,),"")</f>
        <v/>
      </c>
      <c r="M470" s="115" t="str">
        <f t="shared" si="42"/>
        <v/>
      </c>
      <c r="N470" s="116" t="str">
        <f t="shared" si="43"/>
        <v/>
      </c>
      <c r="O470" s="117" t="str">
        <f t="shared" si="44"/>
        <v/>
      </c>
      <c r="P470" s="118" t="str">
        <f t="shared" si="45"/>
        <v/>
      </c>
      <c r="Q470" s="119" t="str">
        <f t="shared" si="46"/>
        <v/>
      </c>
      <c r="R470" s="117" t="str">
        <f>IFERROR(VLOOKUP($I470,BASE_SETOR!$B$4:$C$1000,2,0),"")</f>
        <v/>
      </c>
      <c r="AM470" s="340"/>
    </row>
    <row r="471" spans="6:39" customFormat="1" ht="18.75">
      <c r="F471" s="120" t="str">
        <f t="shared" si="47"/>
        <v/>
      </c>
      <c r="G471" s="121"/>
      <c r="H471" s="120"/>
      <c r="I471" s="122"/>
      <c r="J471" s="306"/>
      <c r="K471" s="115"/>
      <c r="L471" s="115" t="str">
        <f>IFERROR(VLOOKUP(I471,COT_ACOES!$B:$C,2,),"")</f>
        <v/>
      </c>
      <c r="M471" s="115" t="str">
        <f t="shared" si="42"/>
        <v/>
      </c>
      <c r="N471" s="116" t="str">
        <f t="shared" si="43"/>
        <v/>
      </c>
      <c r="O471" s="117" t="str">
        <f t="shared" si="44"/>
        <v/>
      </c>
      <c r="P471" s="118" t="str">
        <f t="shared" si="45"/>
        <v/>
      </c>
      <c r="Q471" s="119" t="str">
        <f t="shared" si="46"/>
        <v/>
      </c>
      <c r="R471" s="117" t="str">
        <f>IFERROR(VLOOKUP($I471,BASE_SETOR!$B$4:$C$1000,2,0),"")</f>
        <v/>
      </c>
      <c r="AM471" s="340"/>
    </row>
    <row r="472" spans="6:39" customFormat="1" ht="18.75">
      <c r="F472" s="120" t="str">
        <f t="shared" si="47"/>
        <v/>
      </c>
      <c r="G472" s="121"/>
      <c r="H472" s="120"/>
      <c r="I472" s="122"/>
      <c r="J472" s="306"/>
      <c r="K472" s="115"/>
      <c r="L472" s="115" t="str">
        <f>IFERROR(VLOOKUP(I472,COT_ACOES!$B:$C,2,),"")</f>
        <v/>
      </c>
      <c r="M472" s="115" t="str">
        <f t="shared" si="42"/>
        <v/>
      </c>
      <c r="N472" s="116" t="str">
        <f t="shared" si="43"/>
        <v/>
      </c>
      <c r="O472" s="117" t="str">
        <f t="shared" si="44"/>
        <v/>
      </c>
      <c r="P472" s="118" t="str">
        <f t="shared" si="45"/>
        <v/>
      </c>
      <c r="Q472" s="119" t="str">
        <f t="shared" si="46"/>
        <v/>
      </c>
      <c r="R472" s="117" t="str">
        <f>IFERROR(VLOOKUP($I472,BASE_SETOR!$B$4:$C$1000,2,0),"")</f>
        <v/>
      </c>
      <c r="AM472" s="340"/>
    </row>
    <row r="473" spans="6:39" customFormat="1" ht="18.75">
      <c r="F473" s="120" t="str">
        <f t="shared" si="47"/>
        <v/>
      </c>
      <c r="G473" s="121"/>
      <c r="H473" s="120"/>
      <c r="I473" s="122"/>
      <c r="J473" s="306"/>
      <c r="K473" s="115"/>
      <c r="L473" s="115" t="str">
        <f>IFERROR(VLOOKUP(I473,COT_ACOES!$B:$C,2,),"")</f>
        <v/>
      </c>
      <c r="M473" s="115" t="str">
        <f t="shared" ref="M473:M536" si="48">IF(J473="","",J473*K473)</f>
        <v/>
      </c>
      <c r="N473" s="116" t="str">
        <f t="shared" ref="N473:N536" si="49">IF(J473="","",J473*L473)</f>
        <v/>
      </c>
      <c r="O473" s="117" t="str">
        <f t="shared" ref="O473:O536" si="50">IFERROR(N473/$C$4,"")</f>
        <v/>
      </c>
      <c r="P473" s="118" t="str">
        <f t="shared" ref="P473:P536" si="51">IFERROR((N473-M473)/M473,"")</f>
        <v/>
      </c>
      <c r="Q473" s="119" t="str">
        <f t="shared" ref="Q473:Q536" si="52">IFERROR(M473*P473,"")</f>
        <v/>
      </c>
      <c r="R473" s="117" t="str">
        <f>IFERROR(VLOOKUP($I473,BASE_SETOR!$B$4:$C$1000,2,0),"")</f>
        <v/>
      </c>
      <c r="AM473" s="340"/>
    </row>
    <row r="474" spans="6:39" customFormat="1" ht="18.75">
      <c r="F474" s="120" t="str">
        <f t="shared" ref="F474:F537" si="53">IF(G474="","",1+F473)</f>
        <v/>
      </c>
      <c r="G474" s="121"/>
      <c r="H474" s="120"/>
      <c r="I474" s="122"/>
      <c r="J474" s="306"/>
      <c r="K474" s="115"/>
      <c r="L474" s="115" t="str">
        <f>IFERROR(VLOOKUP(I474,COT_ACOES!$B:$C,2,),"")</f>
        <v/>
      </c>
      <c r="M474" s="115" t="str">
        <f t="shared" si="48"/>
        <v/>
      </c>
      <c r="N474" s="116" t="str">
        <f t="shared" si="49"/>
        <v/>
      </c>
      <c r="O474" s="117" t="str">
        <f t="shared" si="50"/>
        <v/>
      </c>
      <c r="P474" s="118" t="str">
        <f t="shared" si="51"/>
        <v/>
      </c>
      <c r="Q474" s="119" t="str">
        <f t="shared" si="52"/>
        <v/>
      </c>
      <c r="R474" s="117" t="str">
        <f>IFERROR(VLOOKUP($I474,BASE_SETOR!$B$4:$C$1000,2,0),"")</f>
        <v/>
      </c>
      <c r="AM474" s="340"/>
    </row>
    <row r="475" spans="6:39" customFormat="1" ht="18.75">
      <c r="F475" s="120" t="str">
        <f t="shared" si="53"/>
        <v/>
      </c>
      <c r="G475" s="121"/>
      <c r="H475" s="120"/>
      <c r="I475" s="122"/>
      <c r="J475" s="306"/>
      <c r="K475" s="115"/>
      <c r="L475" s="115" t="str">
        <f>IFERROR(VLOOKUP(I475,COT_ACOES!$B:$C,2,),"")</f>
        <v/>
      </c>
      <c r="M475" s="115" t="str">
        <f t="shared" si="48"/>
        <v/>
      </c>
      <c r="N475" s="116" t="str">
        <f t="shared" si="49"/>
        <v/>
      </c>
      <c r="O475" s="117" t="str">
        <f t="shared" si="50"/>
        <v/>
      </c>
      <c r="P475" s="118" t="str">
        <f t="shared" si="51"/>
        <v/>
      </c>
      <c r="Q475" s="119" t="str">
        <f t="shared" si="52"/>
        <v/>
      </c>
      <c r="R475" s="117" t="str">
        <f>IFERROR(VLOOKUP($I475,BASE_SETOR!$B$4:$C$1000,2,0),"")</f>
        <v/>
      </c>
      <c r="AM475" s="340"/>
    </row>
    <row r="476" spans="6:39" customFormat="1" ht="18.75">
      <c r="F476" s="120" t="str">
        <f t="shared" si="53"/>
        <v/>
      </c>
      <c r="G476" s="121"/>
      <c r="H476" s="120"/>
      <c r="I476" s="122"/>
      <c r="J476" s="306"/>
      <c r="K476" s="115"/>
      <c r="L476" s="115" t="str">
        <f>IFERROR(VLOOKUP(I476,COT_ACOES!$B:$C,2,),"")</f>
        <v/>
      </c>
      <c r="M476" s="115" t="str">
        <f t="shared" si="48"/>
        <v/>
      </c>
      <c r="N476" s="116" t="str">
        <f t="shared" si="49"/>
        <v/>
      </c>
      <c r="O476" s="117" t="str">
        <f t="shared" si="50"/>
        <v/>
      </c>
      <c r="P476" s="118" t="str">
        <f t="shared" si="51"/>
        <v/>
      </c>
      <c r="Q476" s="119" t="str">
        <f t="shared" si="52"/>
        <v/>
      </c>
      <c r="R476" s="117" t="str">
        <f>IFERROR(VLOOKUP($I476,BASE_SETOR!$B$4:$C$1000,2,0),"")</f>
        <v/>
      </c>
      <c r="AM476" s="340"/>
    </row>
    <row r="477" spans="6:39" customFormat="1" ht="18.75">
      <c r="F477" s="120" t="str">
        <f t="shared" si="53"/>
        <v/>
      </c>
      <c r="G477" s="121"/>
      <c r="H477" s="120"/>
      <c r="I477" s="122"/>
      <c r="J477" s="306"/>
      <c r="K477" s="115"/>
      <c r="L477" s="115" t="str">
        <f>IFERROR(VLOOKUP(I477,COT_ACOES!$B:$C,2,),"")</f>
        <v/>
      </c>
      <c r="M477" s="115" t="str">
        <f t="shared" si="48"/>
        <v/>
      </c>
      <c r="N477" s="116" t="str">
        <f t="shared" si="49"/>
        <v/>
      </c>
      <c r="O477" s="117" t="str">
        <f t="shared" si="50"/>
        <v/>
      </c>
      <c r="P477" s="118" t="str">
        <f t="shared" si="51"/>
        <v/>
      </c>
      <c r="Q477" s="119" t="str">
        <f t="shared" si="52"/>
        <v/>
      </c>
      <c r="R477" s="117" t="str">
        <f>IFERROR(VLOOKUP($I477,BASE_SETOR!$B$4:$C$1000,2,0),"")</f>
        <v/>
      </c>
      <c r="AM477" s="340"/>
    </row>
    <row r="478" spans="6:39" customFormat="1" ht="18.75">
      <c r="F478" s="120" t="str">
        <f t="shared" si="53"/>
        <v/>
      </c>
      <c r="G478" s="121"/>
      <c r="H478" s="120"/>
      <c r="I478" s="122"/>
      <c r="J478" s="306"/>
      <c r="K478" s="115"/>
      <c r="L478" s="115" t="str">
        <f>IFERROR(VLOOKUP(I478,COT_ACOES!$B:$C,2,),"")</f>
        <v/>
      </c>
      <c r="M478" s="115" t="str">
        <f t="shared" si="48"/>
        <v/>
      </c>
      <c r="N478" s="116" t="str">
        <f t="shared" si="49"/>
        <v/>
      </c>
      <c r="O478" s="117" t="str">
        <f t="shared" si="50"/>
        <v/>
      </c>
      <c r="P478" s="118" t="str">
        <f t="shared" si="51"/>
        <v/>
      </c>
      <c r="Q478" s="119" t="str">
        <f t="shared" si="52"/>
        <v/>
      </c>
      <c r="R478" s="117" t="str">
        <f>IFERROR(VLOOKUP($I478,BASE_SETOR!$B$4:$C$1000,2,0),"")</f>
        <v/>
      </c>
      <c r="AM478" s="340"/>
    </row>
    <row r="479" spans="6:39" customFormat="1" ht="18.75">
      <c r="F479" s="120" t="str">
        <f t="shared" si="53"/>
        <v/>
      </c>
      <c r="G479" s="121"/>
      <c r="H479" s="120"/>
      <c r="I479" s="122"/>
      <c r="J479" s="306"/>
      <c r="K479" s="115"/>
      <c r="L479" s="115" t="str">
        <f>IFERROR(VLOOKUP(I479,COT_ACOES!$B:$C,2,),"")</f>
        <v/>
      </c>
      <c r="M479" s="115" t="str">
        <f t="shared" si="48"/>
        <v/>
      </c>
      <c r="N479" s="116" t="str">
        <f t="shared" si="49"/>
        <v/>
      </c>
      <c r="O479" s="117" t="str">
        <f t="shared" si="50"/>
        <v/>
      </c>
      <c r="P479" s="118" t="str">
        <f t="shared" si="51"/>
        <v/>
      </c>
      <c r="Q479" s="119" t="str">
        <f t="shared" si="52"/>
        <v/>
      </c>
      <c r="R479" s="117" t="str">
        <f>IFERROR(VLOOKUP($I479,BASE_SETOR!$B$4:$C$1000,2,0),"")</f>
        <v/>
      </c>
      <c r="AM479" s="340"/>
    </row>
    <row r="480" spans="6:39" customFormat="1" ht="18.75">
      <c r="F480" s="120" t="str">
        <f t="shared" si="53"/>
        <v/>
      </c>
      <c r="G480" s="121"/>
      <c r="H480" s="120"/>
      <c r="I480" s="122"/>
      <c r="J480" s="306"/>
      <c r="K480" s="115"/>
      <c r="L480" s="115" t="str">
        <f>IFERROR(VLOOKUP(I480,COT_ACOES!$B:$C,2,),"")</f>
        <v/>
      </c>
      <c r="M480" s="115" t="str">
        <f t="shared" si="48"/>
        <v/>
      </c>
      <c r="N480" s="116" t="str">
        <f t="shared" si="49"/>
        <v/>
      </c>
      <c r="O480" s="117" t="str">
        <f t="shared" si="50"/>
        <v/>
      </c>
      <c r="P480" s="118" t="str">
        <f t="shared" si="51"/>
        <v/>
      </c>
      <c r="Q480" s="119" t="str">
        <f t="shared" si="52"/>
        <v/>
      </c>
      <c r="R480" s="117" t="str">
        <f>IFERROR(VLOOKUP($I480,BASE_SETOR!$B$4:$C$1000,2,0),"")</f>
        <v/>
      </c>
      <c r="AM480" s="340"/>
    </row>
    <row r="481" spans="6:39" customFormat="1" ht="18.75">
      <c r="F481" s="120" t="str">
        <f t="shared" si="53"/>
        <v/>
      </c>
      <c r="G481" s="121"/>
      <c r="H481" s="120"/>
      <c r="I481" s="122"/>
      <c r="J481" s="306"/>
      <c r="K481" s="115"/>
      <c r="L481" s="115" t="str">
        <f>IFERROR(VLOOKUP(I481,COT_ACOES!$B:$C,2,),"")</f>
        <v/>
      </c>
      <c r="M481" s="115" t="str">
        <f t="shared" si="48"/>
        <v/>
      </c>
      <c r="N481" s="116" t="str">
        <f t="shared" si="49"/>
        <v/>
      </c>
      <c r="O481" s="117" t="str">
        <f t="shared" si="50"/>
        <v/>
      </c>
      <c r="P481" s="118" t="str">
        <f t="shared" si="51"/>
        <v/>
      </c>
      <c r="Q481" s="119" t="str">
        <f t="shared" si="52"/>
        <v/>
      </c>
      <c r="R481" s="117" t="str">
        <f>IFERROR(VLOOKUP($I481,BASE_SETOR!$B$4:$C$1000,2,0),"")</f>
        <v/>
      </c>
      <c r="AM481" s="340"/>
    </row>
    <row r="482" spans="6:39" customFormat="1" ht="18.75">
      <c r="F482" s="120" t="str">
        <f t="shared" si="53"/>
        <v/>
      </c>
      <c r="G482" s="121"/>
      <c r="H482" s="120"/>
      <c r="I482" s="122"/>
      <c r="J482" s="306"/>
      <c r="K482" s="115"/>
      <c r="L482" s="115" t="str">
        <f>IFERROR(VLOOKUP(I482,COT_ACOES!$B:$C,2,),"")</f>
        <v/>
      </c>
      <c r="M482" s="115" t="str">
        <f t="shared" si="48"/>
        <v/>
      </c>
      <c r="N482" s="116" t="str">
        <f t="shared" si="49"/>
        <v/>
      </c>
      <c r="O482" s="117" t="str">
        <f t="shared" si="50"/>
        <v/>
      </c>
      <c r="P482" s="118" t="str">
        <f t="shared" si="51"/>
        <v/>
      </c>
      <c r="Q482" s="119" t="str">
        <f t="shared" si="52"/>
        <v/>
      </c>
      <c r="R482" s="117" t="str">
        <f>IFERROR(VLOOKUP($I482,BASE_SETOR!$B$4:$C$1000,2,0),"")</f>
        <v/>
      </c>
      <c r="AM482" s="340"/>
    </row>
    <row r="483" spans="6:39" customFormat="1" ht="18.75">
      <c r="F483" s="120" t="str">
        <f t="shared" si="53"/>
        <v/>
      </c>
      <c r="G483" s="121"/>
      <c r="H483" s="120"/>
      <c r="I483" s="122"/>
      <c r="J483" s="306"/>
      <c r="K483" s="115"/>
      <c r="L483" s="115" t="str">
        <f>IFERROR(VLOOKUP(I483,COT_ACOES!$B:$C,2,),"")</f>
        <v/>
      </c>
      <c r="M483" s="115" t="str">
        <f t="shared" si="48"/>
        <v/>
      </c>
      <c r="N483" s="116" t="str">
        <f t="shared" si="49"/>
        <v/>
      </c>
      <c r="O483" s="117" t="str">
        <f t="shared" si="50"/>
        <v/>
      </c>
      <c r="P483" s="118" t="str">
        <f t="shared" si="51"/>
        <v/>
      </c>
      <c r="Q483" s="119" t="str">
        <f t="shared" si="52"/>
        <v/>
      </c>
      <c r="R483" s="117" t="str">
        <f>IFERROR(VLOOKUP($I483,BASE_SETOR!$B$4:$C$1000,2,0),"")</f>
        <v/>
      </c>
      <c r="AM483" s="340"/>
    </row>
    <row r="484" spans="6:39" customFormat="1" ht="18.75">
      <c r="F484" s="120" t="str">
        <f t="shared" si="53"/>
        <v/>
      </c>
      <c r="G484" s="121"/>
      <c r="H484" s="120"/>
      <c r="I484" s="122"/>
      <c r="J484" s="306"/>
      <c r="K484" s="115"/>
      <c r="L484" s="115" t="str">
        <f>IFERROR(VLOOKUP(I484,COT_ACOES!$B:$C,2,),"")</f>
        <v/>
      </c>
      <c r="M484" s="115" t="str">
        <f t="shared" si="48"/>
        <v/>
      </c>
      <c r="N484" s="116" t="str">
        <f t="shared" si="49"/>
        <v/>
      </c>
      <c r="O484" s="117" t="str">
        <f t="shared" si="50"/>
        <v/>
      </c>
      <c r="P484" s="118" t="str">
        <f t="shared" si="51"/>
        <v/>
      </c>
      <c r="Q484" s="119" t="str">
        <f t="shared" si="52"/>
        <v/>
      </c>
      <c r="R484" s="117" t="str">
        <f>IFERROR(VLOOKUP($I484,BASE_SETOR!$B$4:$C$1000,2,0),"")</f>
        <v/>
      </c>
      <c r="AM484" s="340"/>
    </row>
    <row r="485" spans="6:39" customFormat="1" ht="18.75">
      <c r="F485" s="120" t="str">
        <f t="shared" si="53"/>
        <v/>
      </c>
      <c r="G485" s="121"/>
      <c r="H485" s="120"/>
      <c r="I485" s="122"/>
      <c r="J485" s="306"/>
      <c r="K485" s="115"/>
      <c r="L485" s="115" t="str">
        <f>IFERROR(VLOOKUP(I485,COT_ACOES!$B:$C,2,),"")</f>
        <v/>
      </c>
      <c r="M485" s="115" t="str">
        <f t="shared" si="48"/>
        <v/>
      </c>
      <c r="N485" s="116" t="str">
        <f t="shared" si="49"/>
        <v/>
      </c>
      <c r="O485" s="117" t="str">
        <f t="shared" si="50"/>
        <v/>
      </c>
      <c r="P485" s="118" t="str">
        <f t="shared" si="51"/>
        <v/>
      </c>
      <c r="Q485" s="119" t="str">
        <f t="shared" si="52"/>
        <v/>
      </c>
      <c r="R485" s="117" t="str">
        <f>IFERROR(VLOOKUP($I485,BASE_SETOR!$B$4:$C$1000,2,0),"")</f>
        <v/>
      </c>
      <c r="AM485" s="340"/>
    </row>
    <row r="486" spans="6:39" customFormat="1" ht="18.75">
      <c r="F486" s="120" t="str">
        <f t="shared" si="53"/>
        <v/>
      </c>
      <c r="G486" s="121"/>
      <c r="H486" s="120"/>
      <c r="I486" s="122"/>
      <c r="J486" s="306"/>
      <c r="K486" s="115"/>
      <c r="L486" s="115" t="str">
        <f>IFERROR(VLOOKUP(I486,COT_ACOES!$B:$C,2,),"")</f>
        <v/>
      </c>
      <c r="M486" s="115" t="str">
        <f t="shared" si="48"/>
        <v/>
      </c>
      <c r="N486" s="116" t="str">
        <f t="shared" si="49"/>
        <v/>
      </c>
      <c r="O486" s="117" t="str">
        <f t="shared" si="50"/>
        <v/>
      </c>
      <c r="P486" s="118" t="str">
        <f t="shared" si="51"/>
        <v/>
      </c>
      <c r="Q486" s="119" t="str">
        <f t="shared" si="52"/>
        <v/>
      </c>
      <c r="R486" s="117" t="str">
        <f>IFERROR(VLOOKUP($I486,BASE_SETOR!$B$4:$C$1000,2,0),"")</f>
        <v/>
      </c>
      <c r="AM486" s="340"/>
    </row>
    <row r="487" spans="6:39" customFormat="1" ht="18.75">
      <c r="F487" s="120" t="str">
        <f t="shared" si="53"/>
        <v/>
      </c>
      <c r="G487" s="121"/>
      <c r="H487" s="120"/>
      <c r="I487" s="122"/>
      <c r="J487" s="306"/>
      <c r="K487" s="115"/>
      <c r="L487" s="115" t="str">
        <f>IFERROR(VLOOKUP(I487,COT_ACOES!$B:$C,2,),"")</f>
        <v/>
      </c>
      <c r="M487" s="115" t="str">
        <f t="shared" si="48"/>
        <v/>
      </c>
      <c r="N487" s="116" t="str">
        <f t="shared" si="49"/>
        <v/>
      </c>
      <c r="O487" s="117" t="str">
        <f t="shared" si="50"/>
        <v/>
      </c>
      <c r="P487" s="118" t="str">
        <f t="shared" si="51"/>
        <v/>
      </c>
      <c r="Q487" s="119" t="str">
        <f t="shared" si="52"/>
        <v/>
      </c>
      <c r="R487" s="117" t="str">
        <f>IFERROR(VLOOKUP($I487,BASE_SETOR!$B$4:$C$1000,2,0),"")</f>
        <v/>
      </c>
      <c r="AM487" s="340"/>
    </row>
    <row r="488" spans="6:39" customFormat="1" ht="18.75">
      <c r="F488" s="120" t="str">
        <f t="shared" si="53"/>
        <v/>
      </c>
      <c r="G488" s="121"/>
      <c r="H488" s="120"/>
      <c r="I488" s="122"/>
      <c r="J488" s="306"/>
      <c r="K488" s="115"/>
      <c r="L488" s="115" t="str">
        <f>IFERROR(VLOOKUP(I488,COT_ACOES!$B:$C,2,),"")</f>
        <v/>
      </c>
      <c r="M488" s="115" t="str">
        <f t="shared" si="48"/>
        <v/>
      </c>
      <c r="N488" s="116" t="str">
        <f t="shared" si="49"/>
        <v/>
      </c>
      <c r="O488" s="117" t="str">
        <f t="shared" si="50"/>
        <v/>
      </c>
      <c r="P488" s="118" t="str">
        <f t="shared" si="51"/>
        <v/>
      </c>
      <c r="Q488" s="119" t="str">
        <f t="shared" si="52"/>
        <v/>
      </c>
      <c r="R488" s="117" t="str">
        <f>IFERROR(VLOOKUP($I488,BASE_SETOR!$B$4:$C$1000,2,0),"")</f>
        <v/>
      </c>
      <c r="AM488" s="340"/>
    </row>
    <row r="489" spans="6:39" customFormat="1" ht="18.75">
      <c r="F489" s="120" t="str">
        <f t="shared" si="53"/>
        <v/>
      </c>
      <c r="G489" s="121"/>
      <c r="H489" s="120"/>
      <c r="I489" s="122"/>
      <c r="J489" s="306"/>
      <c r="K489" s="115"/>
      <c r="L489" s="115" t="str">
        <f>IFERROR(VLOOKUP(I489,COT_ACOES!$B:$C,2,),"")</f>
        <v/>
      </c>
      <c r="M489" s="115" t="str">
        <f t="shared" si="48"/>
        <v/>
      </c>
      <c r="N489" s="116" t="str">
        <f t="shared" si="49"/>
        <v/>
      </c>
      <c r="O489" s="117" t="str">
        <f t="shared" si="50"/>
        <v/>
      </c>
      <c r="P489" s="118" t="str">
        <f t="shared" si="51"/>
        <v/>
      </c>
      <c r="Q489" s="119" t="str">
        <f t="shared" si="52"/>
        <v/>
      </c>
      <c r="R489" s="117" t="str">
        <f>IFERROR(VLOOKUP($I489,BASE_SETOR!$B$4:$C$1000,2,0),"")</f>
        <v/>
      </c>
      <c r="AM489" s="340"/>
    </row>
    <row r="490" spans="6:39" customFormat="1" ht="18.75">
      <c r="F490" s="120" t="str">
        <f t="shared" si="53"/>
        <v/>
      </c>
      <c r="G490" s="121"/>
      <c r="H490" s="120"/>
      <c r="I490" s="122"/>
      <c r="J490" s="306"/>
      <c r="K490" s="115"/>
      <c r="L490" s="115" t="str">
        <f>IFERROR(VLOOKUP(I490,COT_ACOES!$B:$C,2,),"")</f>
        <v/>
      </c>
      <c r="M490" s="115" t="str">
        <f t="shared" si="48"/>
        <v/>
      </c>
      <c r="N490" s="116" t="str">
        <f t="shared" si="49"/>
        <v/>
      </c>
      <c r="O490" s="117" t="str">
        <f t="shared" si="50"/>
        <v/>
      </c>
      <c r="P490" s="118" t="str">
        <f t="shared" si="51"/>
        <v/>
      </c>
      <c r="Q490" s="119" t="str">
        <f t="shared" si="52"/>
        <v/>
      </c>
      <c r="R490" s="117" t="str">
        <f>IFERROR(VLOOKUP($I490,BASE_SETOR!$B$4:$C$1000,2,0),"")</f>
        <v/>
      </c>
      <c r="AM490" s="340"/>
    </row>
    <row r="491" spans="6:39" customFormat="1" ht="18.75">
      <c r="F491" s="120" t="str">
        <f t="shared" si="53"/>
        <v/>
      </c>
      <c r="G491" s="121"/>
      <c r="H491" s="120"/>
      <c r="I491" s="122"/>
      <c r="J491" s="306"/>
      <c r="K491" s="115"/>
      <c r="L491" s="115" t="str">
        <f>IFERROR(VLOOKUP(I491,COT_ACOES!$B:$C,2,),"")</f>
        <v/>
      </c>
      <c r="M491" s="115" t="str">
        <f t="shared" si="48"/>
        <v/>
      </c>
      <c r="N491" s="116" t="str">
        <f t="shared" si="49"/>
        <v/>
      </c>
      <c r="O491" s="117" t="str">
        <f t="shared" si="50"/>
        <v/>
      </c>
      <c r="P491" s="118" t="str">
        <f t="shared" si="51"/>
        <v/>
      </c>
      <c r="Q491" s="119" t="str">
        <f t="shared" si="52"/>
        <v/>
      </c>
      <c r="R491" s="117" t="str">
        <f>IFERROR(VLOOKUP($I491,BASE_SETOR!$B$4:$C$1000,2,0),"")</f>
        <v/>
      </c>
      <c r="AM491" s="340"/>
    </row>
    <row r="492" spans="6:39" customFormat="1" ht="18.75">
      <c r="F492" s="120" t="str">
        <f t="shared" si="53"/>
        <v/>
      </c>
      <c r="G492" s="121"/>
      <c r="H492" s="120"/>
      <c r="I492" s="122"/>
      <c r="J492" s="306"/>
      <c r="K492" s="115"/>
      <c r="L492" s="115" t="str">
        <f>IFERROR(VLOOKUP(I492,COT_ACOES!$B:$C,2,),"")</f>
        <v/>
      </c>
      <c r="M492" s="115" t="str">
        <f t="shared" si="48"/>
        <v/>
      </c>
      <c r="N492" s="116" t="str">
        <f t="shared" si="49"/>
        <v/>
      </c>
      <c r="O492" s="117" t="str">
        <f t="shared" si="50"/>
        <v/>
      </c>
      <c r="P492" s="118" t="str">
        <f t="shared" si="51"/>
        <v/>
      </c>
      <c r="Q492" s="119" t="str">
        <f t="shared" si="52"/>
        <v/>
      </c>
      <c r="R492" s="117" t="str">
        <f>IFERROR(VLOOKUP($I492,BASE_SETOR!$B$4:$C$1000,2,0),"")</f>
        <v/>
      </c>
      <c r="AM492" s="340"/>
    </row>
    <row r="493" spans="6:39" customFormat="1" ht="18.75">
      <c r="F493" s="120" t="str">
        <f t="shared" si="53"/>
        <v/>
      </c>
      <c r="G493" s="121"/>
      <c r="H493" s="120"/>
      <c r="I493" s="122"/>
      <c r="J493" s="306"/>
      <c r="K493" s="115"/>
      <c r="L493" s="115" t="str">
        <f>IFERROR(VLOOKUP(I493,COT_ACOES!$B:$C,2,),"")</f>
        <v/>
      </c>
      <c r="M493" s="115" t="str">
        <f t="shared" si="48"/>
        <v/>
      </c>
      <c r="N493" s="116" t="str">
        <f t="shared" si="49"/>
        <v/>
      </c>
      <c r="O493" s="117" t="str">
        <f t="shared" si="50"/>
        <v/>
      </c>
      <c r="P493" s="118" t="str">
        <f t="shared" si="51"/>
        <v/>
      </c>
      <c r="Q493" s="119" t="str">
        <f t="shared" si="52"/>
        <v/>
      </c>
      <c r="R493" s="117" t="str">
        <f>IFERROR(VLOOKUP($I493,BASE_SETOR!$B$4:$C$1000,2,0),"")</f>
        <v/>
      </c>
      <c r="AM493" s="340"/>
    </row>
    <row r="494" spans="6:39" customFormat="1" ht="18.75">
      <c r="F494" s="120" t="str">
        <f t="shared" si="53"/>
        <v/>
      </c>
      <c r="G494" s="121"/>
      <c r="H494" s="120"/>
      <c r="I494" s="122"/>
      <c r="J494" s="306"/>
      <c r="K494" s="115"/>
      <c r="L494" s="115" t="str">
        <f>IFERROR(VLOOKUP(I494,COT_ACOES!$B:$C,2,),"")</f>
        <v/>
      </c>
      <c r="M494" s="115" t="str">
        <f t="shared" si="48"/>
        <v/>
      </c>
      <c r="N494" s="116" t="str">
        <f t="shared" si="49"/>
        <v/>
      </c>
      <c r="O494" s="117" t="str">
        <f t="shared" si="50"/>
        <v/>
      </c>
      <c r="P494" s="118" t="str">
        <f t="shared" si="51"/>
        <v/>
      </c>
      <c r="Q494" s="119" t="str">
        <f t="shared" si="52"/>
        <v/>
      </c>
      <c r="R494" s="117" t="str">
        <f>IFERROR(VLOOKUP($I494,BASE_SETOR!$B$4:$C$1000,2,0),"")</f>
        <v/>
      </c>
      <c r="AM494" s="340"/>
    </row>
    <row r="495" spans="6:39" customFormat="1" ht="18.75">
      <c r="F495" s="120" t="str">
        <f t="shared" si="53"/>
        <v/>
      </c>
      <c r="G495" s="121"/>
      <c r="H495" s="120"/>
      <c r="I495" s="122"/>
      <c r="J495" s="306"/>
      <c r="K495" s="115"/>
      <c r="L495" s="115" t="str">
        <f>IFERROR(VLOOKUP(I495,COT_ACOES!$B:$C,2,),"")</f>
        <v/>
      </c>
      <c r="M495" s="115" t="str">
        <f t="shared" si="48"/>
        <v/>
      </c>
      <c r="N495" s="116" t="str">
        <f t="shared" si="49"/>
        <v/>
      </c>
      <c r="O495" s="117" t="str">
        <f t="shared" si="50"/>
        <v/>
      </c>
      <c r="P495" s="118" t="str">
        <f t="shared" si="51"/>
        <v/>
      </c>
      <c r="Q495" s="119" t="str">
        <f t="shared" si="52"/>
        <v/>
      </c>
      <c r="R495" s="117" t="str">
        <f>IFERROR(VLOOKUP($I495,BASE_SETOR!$B$4:$C$1000,2,0),"")</f>
        <v/>
      </c>
      <c r="AM495" s="340"/>
    </row>
    <row r="496" spans="6:39" customFormat="1" ht="18.75">
      <c r="F496" s="120" t="str">
        <f t="shared" si="53"/>
        <v/>
      </c>
      <c r="G496" s="121"/>
      <c r="H496" s="120"/>
      <c r="I496" s="122"/>
      <c r="J496" s="306"/>
      <c r="K496" s="115"/>
      <c r="L496" s="115" t="str">
        <f>IFERROR(VLOOKUP(I496,COT_ACOES!$B:$C,2,),"")</f>
        <v/>
      </c>
      <c r="M496" s="115" t="str">
        <f t="shared" si="48"/>
        <v/>
      </c>
      <c r="N496" s="116" t="str">
        <f t="shared" si="49"/>
        <v/>
      </c>
      <c r="O496" s="117" t="str">
        <f t="shared" si="50"/>
        <v/>
      </c>
      <c r="P496" s="118" t="str">
        <f t="shared" si="51"/>
        <v/>
      </c>
      <c r="Q496" s="119" t="str">
        <f t="shared" si="52"/>
        <v/>
      </c>
      <c r="R496" s="117" t="str">
        <f>IFERROR(VLOOKUP($I496,BASE_SETOR!$B$4:$C$1000,2,0),"")</f>
        <v/>
      </c>
      <c r="AM496" s="340"/>
    </row>
    <row r="497" spans="6:39" customFormat="1" ht="18.75">
      <c r="F497" s="120" t="str">
        <f t="shared" si="53"/>
        <v/>
      </c>
      <c r="G497" s="121"/>
      <c r="H497" s="120"/>
      <c r="I497" s="122"/>
      <c r="J497" s="306"/>
      <c r="K497" s="115"/>
      <c r="L497" s="115" t="str">
        <f>IFERROR(VLOOKUP(I497,COT_ACOES!$B:$C,2,),"")</f>
        <v/>
      </c>
      <c r="M497" s="115" t="str">
        <f t="shared" si="48"/>
        <v/>
      </c>
      <c r="N497" s="116" t="str">
        <f t="shared" si="49"/>
        <v/>
      </c>
      <c r="O497" s="117" t="str">
        <f t="shared" si="50"/>
        <v/>
      </c>
      <c r="P497" s="118" t="str">
        <f t="shared" si="51"/>
        <v/>
      </c>
      <c r="Q497" s="119" t="str">
        <f t="shared" si="52"/>
        <v/>
      </c>
      <c r="R497" s="117" t="str">
        <f>IFERROR(VLOOKUP($I497,BASE_SETOR!$B$4:$C$1000,2,0),"")</f>
        <v/>
      </c>
      <c r="AM497" s="340"/>
    </row>
    <row r="498" spans="6:39" customFormat="1" ht="18.75">
      <c r="F498" s="120" t="str">
        <f t="shared" si="53"/>
        <v/>
      </c>
      <c r="G498" s="121"/>
      <c r="H498" s="120"/>
      <c r="I498" s="122"/>
      <c r="J498" s="306"/>
      <c r="K498" s="115"/>
      <c r="L498" s="115" t="str">
        <f>IFERROR(VLOOKUP(I498,COT_ACOES!$B:$C,2,),"")</f>
        <v/>
      </c>
      <c r="M498" s="115" t="str">
        <f t="shared" si="48"/>
        <v/>
      </c>
      <c r="N498" s="116" t="str">
        <f t="shared" si="49"/>
        <v/>
      </c>
      <c r="O498" s="117" t="str">
        <f t="shared" si="50"/>
        <v/>
      </c>
      <c r="P498" s="118" t="str">
        <f t="shared" si="51"/>
        <v/>
      </c>
      <c r="Q498" s="119" t="str">
        <f t="shared" si="52"/>
        <v/>
      </c>
      <c r="R498" s="117" t="str">
        <f>IFERROR(VLOOKUP($I498,BASE_SETOR!$B$4:$C$1000,2,0),"")</f>
        <v/>
      </c>
      <c r="AM498" s="340"/>
    </row>
    <row r="499" spans="6:39" customFormat="1" ht="18.75">
      <c r="F499" s="120" t="str">
        <f t="shared" si="53"/>
        <v/>
      </c>
      <c r="G499" s="121"/>
      <c r="H499" s="120"/>
      <c r="I499" s="122"/>
      <c r="J499" s="306"/>
      <c r="K499" s="115"/>
      <c r="L499" s="115" t="str">
        <f>IFERROR(VLOOKUP(I499,COT_ACOES!$B:$C,2,),"")</f>
        <v/>
      </c>
      <c r="M499" s="115" t="str">
        <f t="shared" si="48"/>
        <v/>
      </c>
      <c r="N499" s="116" t="str">
        <f t="shared" si="49"/>
        <v/>
      </c>
      <c r="O499" s="117" t="str">
        <f t="shared" si="50"/>
        <v/>
      </c>
      <c r="P499" s="118" t="str">
        <f t="shared" si="51"/>
        <v/>
      </c>
      <c r="Q499" s="119" t="str">
        <f t="shared" si="52"/>
        <v/>
      </c>
      <c r="R499" s="117" t="str">
        <f>IFERROR(VLOOKUP($I499,BASE_SETOR!$B$4:$C$1000,2,0),"")</f>
        <v/>
      </c>
      <c r="AM499" s="340"/>
    </row>
    <row r="500" spans="6:39" customFormat="1" ht="18.75">
      <c r="F500" s="120" t="str">
        <f t="shared" si="53"/>
        <v/>
      </c>
      <c r="G500" s="121"/>
      <c r="H500" s="120"/>
      <c r="I500" s="122"/>
      <c r="J500" s="306"/>
      <c r="K500" s="115"/>
      <c r="L500" s="115" t="str">
        <f>IFERROR(VLOOKUP(I500,COT_ACOES!$B:$C,2,),"")</f>
        <v/>
      </c>
      <c r="M500" s="115" t="str">
        <f t="shared" si="48"/>
        <v/>
      </c>
      <c r="N500" s="116" t="str">
        <f t="shared" si="49"/>
        <v/>
      </c>
      <c r="O500" s="117" t="str">
        <f t="shared" si="50"/>
        <v/>
      </c>
      <c r="P500" s="118" t="str">
        <f t="shared" si="51"/>
        <v/>
      </c>
      <c r="Q500" s="119" t="str">
        <f t="shared" si="52"/>
        <v/>
      </c>
      <c r="R500" s="117" t="str">
        <f>IFERROR(VLOOKUP($I500,BASE_SETOR!$B$4:$C$1000,2,0),"")</f>
        <v/>
      </c>
      <c r="AM500" s="340"/>
    </row>
    <row r="501" spans="6:39" customFormat="1" ht="18.75">
      <c r="F501" s="120" t="str">
        <f t="shared" si="53"/>
        <v/>
      </c>
      <c r="G501" s="121"/>
      <c r="H501" s="120"/>
      <c r="I501" s="122"/>
      <c r="J501" s="306"/>
      <c r="K501" s="115"/>
      <c r="L501" s="115" t="str">
        <f>IFERROR(VLOOKUP(I501,COT_ACOES!$B:$C,2,),"")</f>
        <v/>
      </c>
      <c r="M501" s="115" t="str">
        <f t="shared" si="48"/>
        <v/>
      </c>
      <c r="N501" s="116" t="str">
        <f t="shared" si="49"/>
        <v/>
      </c>
      <c r="O501" s="117" t="str">
        <f t="shared" si="50"/>
        <v/>
      </c>
      <c r="P501" s="118" t="str">
        <f t="shared" si="51"/>
        <v/>
      </c>
      <c r="Q501" s="119" t="str">
        <f t="shared" si="52"/>
        <v/>
      </c>
      <c r="R501" s="117" t="str">
        <f>IFERROR(VLOOKUP($I501,BASE_SETOR!$B$4:$C$1000,2,0),"")</f>
        <v/>
      </c>
      <c r="AM501" s="340"/>
    </row>
    <row r="502" spans="6:39" customFormat="1" ht="18.75">
      <c r="F502" s="120" t="str">
        <f t="shared" si="53"/>
        <v/>
      </c>
      <c r="G502" s="121"/>
      <c r="H502" s="120"/>
      <c r="I502" s="122"/>
      <c r="J502" s="306"/>
      <c r="K502" s="115"/>
      <c r="L502" s="115" t="str">
        <f>IFERROR(VLOOKUP(I502,COT_ACOES!$B:$C,2,),"")</f>
        <v/>
      </c>
      <c r="M502" s="115" t="str">
        <f t="shared" si="48"/>
        <v/>
      </c>
      <c r="N502" s="116" t="str">
        <f t="shared" si="49"/>
        <v/>
      </c>
      <c r="O502" s="117" t="str">
        <f t="shared" si="50"/>
        <v/>
      </c>
      <c r="P502" s="118" t="str">
        <f t="shared" si="51"/>
        <v/>
      </c>
      <c r="Q502" s="119" t="str">
        <f t="shared" si="52"/>
        <v/>
      </c>
      <c r="R502" s="117" t="str">
        <f>IFERROR(VLOOKUP($I502,BASE_SETOR!$B$4:$C$1000,2,0),"")</f>
        <v/>
      </c>
      <c r="AM502" s="340"/>
    </row>
    <row r="503" spans="6:39" customFormat="1" ht="18.75">
      <c r="F503" s="120" t="str">
        <f t="shared" si="53"/>
        <v/>
      </c>
      <c r="G503" s="121"/>
      <c r="H503" s="120"/>
      <c r="I503" s="122"/>
      <c r="J503" s="306"/>
      <c r="K503" s="115"/>
      <c r="L503" s="115" t="str">
        <f>IFERROR(VLOOKUP(I503,COT_ACOES!$B:$C,2,),"")</f>
        <v/>
      </c>
      <c r="M503" s="115" t="str">
        <f t="shared" si="48"/>
        <v/>
      </c>
      <c r="N503" s="116" t="str">
        <f t="shared" si="49"/>
        <v/>
      </c>
      <c r="O503" s="117" t="str">
        <f t="shared" si="50"/>
        <v/>
      </c>
      <c r="P503" s="118" t="str">
        <f t="shared" si="51"/>
        <v/>
      </c>
      <c r="Q503" s="119" t="str">
        <f t="shared" si="52"/>
        <v/>
      </c>
      <c r="R503" s="117" t="str">
        <f>IFERROR(VLOOKUP($I503,BASE_SETOR!$B$4:$C$1000,2,0),"")</f>
        <v/>
      </c>
      <c r="AM503" s="340"/>
    </row>
    <row r="504" spans="6:39" customFormat="1" ht="18.75">
      <c r="F504" s="120" t="str">
        <f t="shared" si="53"/>
        <v/>
      </c>
      <c r="G504" s="121"/>
      <c r="H504" s="120"/>
      <c r="I504" s="122"/>
      <c r="J504" s="306"/>
      <c r="K504" s="115"/>
      <c r="L504" s="115" t="str">
        <f>IFERROR(VLOOKUP(I504,COT_ACOES!$B:$C,2,),"")</f>
        <v/>
      </c>
      <c r="M504" s="115" t="str">
        <f t="shared" si="48"/>
        <v/>
      </c>
      <c r="N504" s="116" t="str">
        <f t="shared" si="49"/>
        <v/>
      </c>
      <c r="O504" s="117" t="str">
        <f t="shared" si="50"/>
        <v/>
      </c>
      <c r="P504" s="118" t="str">
        <f t="shared" si="51"/>
        <v/>
      </c>
      <c r="Q504" s="119" t="str">
        <f t="shared" si="52"/>
        <v/>
      </c>
      <c r="R504" s="117" t="str">
        <f>IFERROR(VLOOKUP($I504,BASE_SETOR!$B$4:$C$1000,2,0),"")</f>
        <v/>
      </c>
      <c r="AM504" s="340"/>
    </row>
    <row r="505" spans="6:39" customFormat="1" ht="18.75">
      <c r="F505" s="120" t="str">
        <f t="shared" si="53"/>
        <v/>
      </c>
      <c r="G505" s="121"/>
      <c r="H505" s="120"/>
      <c r="I505" s="122"/>
      <c r="J505" s="306"/>
      <c r="K505" s="115"/>
      <c r="L505" s="115" t="str">
        <f>IFERROR(VLOOKUP(I505,COT_ACOES!$B:$C,2,),"")</f>
        <v/>
      </c>
      <c r="M505" s="115" t="str">
        <f t="shared" si="48"/>
        <v/>
      </c>
      <c r="N505" s="116" t="str">
        <f t="shared" si="49"/>
        <v/>
      </c>
      <c r="O505" s="117" t="str">
        <f t="shared" si="50"/>
        <v/>
      </c>
      <c r="P505" s="118" t="str">
        <f t="shared" si="51"/>
        <v/>
      </c>
      <c r="Q505" s="119" t="str">
        <f t="shared" si="52"/>
        <v/>
      </c>
      <c r="R505" s="117" t="str">
        <f>IFERROR(VLOOKUP($I505,BASE_SETOR!$B$4:$C$1000,2,0),"")</f>
        <v/>
      </c>
      <c r="AM505" s="340"/>
    </row>
    <row r="506" spans="6:39" customFormat="1" ht="18.75">
      <c r="F506" s="120" t="str">
        <f t="shared" si="53"/>
        <v/>
      </c>
      <c r="G506" s="121"/>
      <c r="H506" s="120"/>
      <c r="I506" s="122"/>
      <c r="J506" s="306"/>
      <c r="K506" s="115"/>
      <c r="L506" s="115" t="str">
        <f>IFERROR(VLOOKUP(I506,COT_ACOES!$B:$C,2,),"")</f>
        <v/>
      </c>
      <c r="M506" s="115" t="str">
        <f t="shared" si="48"/>
        <v/>
      </c>
      <c r="N506" s="116" t="str">
        <f t="shared" si="49"/>
        <v/>
      </c>
      <c r="O506" s="117" t="str">
        <f t="shared" si="50"/>
        <v/>
      </c>
      <c r="P506" s="118" t="str">
        <f t="shared" si="51"/>
        <v/>
      </c>
      <c r="Q506" s="119" t="str">
        <f t="shared" si="52"/>
        <v/>
      </c>
      <c r="R506" s="117" t="str">
        <f>IFERROR(VLOOKUP($I506,BASE_SETOR!$B$4:$C$1000,2,0),"")</f>
        <v/>
      </c>
      <c r="AM506" s="340"/>
    </row>
    <row r="507" spans="6:39" customFormat="1" ht="18.75">
      <c r="F507" s="120" t="str">
        <f t="shared" si="53"/>
        <v/>
      </c>
      <c r="G507" s="121"/>
      <c r="H507" s="120"/>
      <c r="I507" s="122"/>
      <c r="J507" s="306"/>
      <c r="K507" s="115"/>
      <c r="L507" s="115" t="str">
        <f>IFERROR(VLOOKUP(I507,COT_ACOES!$B:$C,2,),"")</f>
        <v/>
      </c>
      <c r="M507" s="115" t="str">
        <f t="shared" si="48"/>
        <v/>
      </c>
      <c r="N507" s="116" t="str">
        <f t="shared" si="49"/>
        <v/>
      </c>
      <c r="O507" s="117" t="str">
        <f t="shared" si="50"/>
        <v/>
      </c>
      <c r="P507" s="118" t="str">
        <f t="shared" si="51"/>
        <v/>
      </c>
      <c r="Q507" s="119" t="str">
        <f t="shared" si="52"/>
        <v/>
      </c>
      <c r="R507" s="117" t="str">
        <f>IFERROR(VLOOKUP($I507,BASE_SETOR!$B$4:$C$1000,2,0),"")</f>
        <v/>
      </c>
      <c r="AM507" s="340"/>
    </row>
    <row r="508" spans="6:39" customFormat="1" ht="18.75">
      <c r="F508" s="120" t="str">
        <f t="shared" si="53"/>
        <v/>
      </c>
      <c r="G508" s="121"/>
      <c r="H508" s="120"/>
      <c r="I508" s="122"/>
      <c r="J508" s="306"/>
      <c r="K508" s="115"/>
      <c r="L508" s="115" t="str">
        <f>IFERROR(VLOOKUP(I508,COT_ACOES!$B:$C,2,),"")</f>
        <v/>
      </c>
      <c r="M508" s="115" t="str">
        <f t="shared" si="48"/>
        <v/>
      </c>
      <c r="N508" s="116" t="str">
        <f t="shared" si="49"/>
        <v/>
      </c>
      <c r="O508" s="117" t="str">
        <f t="shared" si="50"/>
        <v/>
      </c>
      <c r="P508" s="118" t="str">
        <f t="shared" si="51"/>
        <v/>
      </c>
      <c r="Q508" s="119" t="str">
        <f t="shared" si="52"/>
        <v/>
      </c>
      <c r="R508" s="117" t="str">
        <f>IFERROR(VLOOKUP($I508,BASE_SETOR!$B$4:$C$1000,2,0),"")</f>
        <v/>
      </c>
      <c r="AM508" s="340"/>
    </row>
    <row r="509" spans="6:39" customFormat="1" ht="18.75">
      <c r="F509" s="120" t="str">
        <f t="shared" si="53"/>
        <v/>
      </c>
      <c r="G509" s="121"/>
      <c r="H509" s="120"/>
      <c r="I509" s="122"/>
      <c r="J509" s="306"/>
      <c r="K509" s="115"/>
      <c r="L509" s="115" t="str">
        <f>IFERROR(VLOOKUP(I509,COT_ACOES!$B:$C,2,),"")</f>
        <v/>
      </c>
      <c r="M509" s="115" t="str">
        <f t="shared" si="48"/>
        <v/>
      </c>
      <c r="N509" s="116" t="str">
        <f t="shared" si="49"/>
        <v/>
      </c>
      <c r="O509" s="117" t="str">
        <f t="shared" si="50"/>
        <v/>
      </c>
      <c r="P509" s="118" t="str">
        <f t="shared" si="51"/>
        <v/>
      </c>
      <c r="Q509" s="119" t="str">
        <f t="shared" si="52"/>
        <v/>
      </c>
      <c r="R509" s="117" t="str">
        <f>IFERROR(VLOOKUP($I509,BASE_SETOR!$B$4:$C$1000,2,0),"")</f>
        <v/>
      </c>
      <c r="AM509" s="340"/>
    </row>
    <row r="510" spans="6:39" customFormat="1" ht="18.75">
      <c r="F510" s="120" t="str">
        <f t="shared" si="53"/>
        <v/>
      </c>
      <c r="G510" s="121"/>
      <c r="H510" s="120"/>
      <c r="I510" s="122"/>
      <c r="J510" s="306"/>
      <c r="K510" s="115"/>
      <c r="L510" s="115" t="str">
        <f>IFERROR(VLOOKUP(I510,COT_ACOES!$B:$C,2,),"")</f>
        <v/>
      </c>
      <c r="M510" s="115" t="str">
        <f t="shared" si="48"/>
        <v/>
      </c>
      <c r="N510" s="116" t="str">
        <f t="shared" si="49"/>
        <v/>
      </c>
      <c r="O510" s="117" t="str">
        <f t="shared" si="50"/>
        <v/>
      </c>
      <c r="P510" s="118" t="str">
        <f t="shared" si="51"/>
        <v/>
      </c>
      <c r="Q510" s="119" t="str">
        <f t="shared" si="52"/>
        <v/>
      </c>
      <c r="R510" s="117" t="str">
        <f>IFERROR(VLOOKUP($I510,BASE_SETOR!$B$4:$C$1000,2,0),"")</f>
        <v/>
      </c>
      <c r="AM510" s="340"/>
    </row>
    <row r="511" spans="6:39" customFormat="1" ht="18.75">
      <c r="F511" s="120" t="str">
        <f t="shared" si="53"/>
        <v/>
      </c>
      <c r="G511" s="121"/>
      <c r="H511" s="120"/>
      <c r="I511" s="122"/>
      <c r="J511" s="306"/>
      <c r="K511" s="115"/>
      <c r="L511" s="115" t="str">
        <f>IFERROR(VLOOKUP(I511,COT_ACOES!$B:$C,2,),"")</f>
        <v/>
      </c>
      <c r="M511" s="115" t="str">
        <f t="shared" si="48"/>
        <v/>
      </c>
      <c r="N511" s="116" t="str">
        <f t="shared" si="49"/>
        <v/>
      </c>
      <c r="O511" s="117" t="str">
        <f t="shared" si="50"/>
        <v/>
      </c>
      <c r="P511" s="118" t="str">
        <f t="shared" si="51"/>
        <v/>
      </c>
      <c r="Q511" s="119" t="str">
        <f t="shared" si="52"/>
        <v/>
      </c>
      <c r="R511" s="117" t="str">
        <f>IFERROR(VLOOKUP($I511,BASE_SETOR!$B$4:$C$1000,2,0),"")</f>
        <v/>
      </c>
      <c r="AM511" s="340"/>
    </row>
    <row r="512" spans="6:39" customFormat="1" ht="18.75">
      <c r="F512" s="120" t="str">
        <f t="shared" si="53"/>
        <v/>
      </c>
      <c r="G512" s="121"/>
      <c r="H512" s="120"/>
      <c r="I512" s="122"/>
      <c r="J512" s="306"/>
      <c r="K512" s="115"/>
      <c r="L512" s="115" t="str">
        <f>IFERROR(VLOOKUP(I512,COT_ACOES!$B:$C,2,),"")</f>
        <v/>
      </c>
      <c r="M512" s="115" t="str">
        <f t="shared" si="48"/>
        <v/>
      </c>
      <c r="N512" s="116" t="str">
        <f t="shared" si="49"/>
        <v/>
      </c>
      <c r="O512" s="117" t="str">
        <f t="shared" si="50"/>
        <v/>
      </c>
      <c r="P512" s="118" t="str">
        <f t="shared" si="51"/>
        <v/>
      </c>
      <c r="Q512" s="119" t="str">
        <f t="shared" si="52"/>
        <v/>
      </c>
      <c r="R512" s="117" t="str">
        <f>IFERROR(VLOOKUP($I512,BASE_SETOR!$B$4:$C$1000,2,0),"")</f>
        <v/>
      </c>
      <c r="AM512" s="340"/>
    </row>
    <row r="513" spans="6:39" customFormat="1" ht="18.75">
      <c r="F513" s="120" t="str">
        <f t="shared" si="53"/>
        <v/>
      </c>
      <c r="G513" s="121"/>
      <c r="H513" s="120"/>
      <c r="I513" s="122"/>
      <c r="J513" s="306"/>
      <c r="K513" s="115"/>
      <c r="L513" s="115" t="str">
        <f>IFERROR(VLOOKUP(I513,COT_ACOES!$B:$C,2,),"")</f>
        <v/>
      </c>
      <c r="M513" s="115" t="str">
        <f t="shared" si="48"/>
        <v/>
      </c>
      <c r="N513" s="116" t="str">
        <f t="shared" si="49"/>
        <v/>
      </c>
      <c r="O513" s="117" t="str">
        <f t="shared" si="50"/>
        <v/>
      </c>
      <c r="P513" s="118" t="str">
        <f t="shared" si="51"/>
        <v/>
      </c>
      <c r="Q513" s="119" t="str">
        <f t="shared" si="52"/>
        <v/>
      </c>
      <c r="R513" s="117" t="str">
        <f>IFERROR(VLOOKUP($I513,BASE_SETOR!$B$4:$C$1000,2,0),"")</f>
        <v/>
      </c>
      <c r="AM513" s="340"/>
    </row>
    <row r="514" spans="6:39" customFormat="1" ht="18.75">
      <c r="F514" s="120" t="str">
        <f t="shared" si="53"/>
        <v/>
      </c>
      <c r="G514" s="121"/>
      <c r="H514" s="120"/>
      <c r="I514" s="122"/>
      <c r="J514" s="306"/>
      <c r="K514" s="115"/>
      <c r="L514" s="115" t="str">
        <f>IFERROR(VLOOKUP(I514,COT_ACOES!$B:$C,2,),"")</f>
        <v/>
      </c>
      <c r="M514" s="115" t="str">
        <f t="shared" si="48"/>
        <v/>
      </c>
      <c r="N514" s="116" t="str">
        <f t="shared" si="49"/>
        <v/>
      </c>
      <c r="O514" s="117" t="str">
        <f t="shared" si="50"/>
        <v/>
      </c>
      <c r="P514" s="118" t="str">
        <f t="shared" si="51"/>
        <v/>
      </c>
      <c r="Q514" s="119" t="str">
        <f t="shared" si="52"/>
        <v/>
      </c>
      <c r="R514" s="117" t="str">
        <f>IFERROR(VLOOKUP($I514,BASE_SETOR!$B$4:$C$1000,2,0),"")</f>
        <v/>
      </c>
      <c r="AM514" s="340"/>
    </row>
    <row r="515" spans="6:39" customFormat="1" ht="18.75">
      <c r="F515" s="120" t="str">
        <f t="shared" si="53"/>
        <v/>
      </c>
      <c r="G515" s="121"/>
      <c r="H515" s="120"/>
      <c r="I515" s="122"/>
      <c r="J515" s="306"/>
      <c r="K515" s="115"/>
      <c r="L515" s="115" t="str">
        <f>IFERROR(VLOOKUP(I515,COT_ACOES!$B:$C,2,),"")</f>
        <v/>
      </c>
      <c r="M515" s="115" t="str">
        <f t="shared" si="48"/>
        <v/>
      </c>
      <c r="N515" s="116" t="str">
        <f t="shared" si="49"/>
        <v/>
      </c>
      <c r="O515" s="117" t="str">
        <f t="shared" si="50"/>
        <v/>
      </c>
      <c r="P515" s="118" t="str">
        <f t="shared" si="51"/>
        <v/>
      </c>
      <c r="Q515" s="119" t="str">
        <f t="shared" si="52"/>
        <v/>
      </c>
      <c r="R515" s="117" t="str">
        <f>IFERROR(VLOOKUP($I515,BASE_SETOR!$B$4:$C$1000,2,0),"")</f>
        <v/>
      </c>
      <c r="AM515" s="340"/>
    </row>
    <row r="516" spans="6:39" customFormat="1" ht="18.75">
      <c r="F516" s="120" t="str">
        <f t="shared" si="53"/>
        <v/>
      </c>
      <c r="G516" s="121"/>
      <c r="H516" s="120"/>
      <c r="I516" s="122"/>
      <c r="J516" s="306"/>
      <c r="K516" s="115"/>
      <c r="L516" s="115" t="str">
        <f>IFERROR(VLOOKUP(I516,COT_ACOES!$B:$C,2,),"")</f>
        <v/>
      </c>
      <c r="M516" s="115" t="str">
        <f t="shared" si="48"/>
        <v/>
      </c>
      <c r="N516" s="116" t="str">
        <f t="shared" si="49"/>
        <v/>
      </c>
      <c r="O516" s="117" t="str">
        <f t="shared" si="50"/>
        <v/>
      </c>
      <c r="P516" s="118" t="str">
        <f t="shared" si="51"/>
        <v/>
      </c>
      <c r="Q516" s="119" t="str">
        <f t="shared" si="52"/>
        <v/>
      </c>
      <c r="R516" s="117" t="str">
        <f>IFERROR(VLOOKUP($I516,BASE_SETOR!$B$4:$C$1000,2,0),"")</f>
        <v/>
      </c>
      <c r="AM516" s="340"/>
    </row>
    <row r="517" spans="6:39" customFormat="1" ht="18.75">
      <c r="F517" s="120" t="str">
        <f t="shared" si="53"/>
        <v/>
      </c>
      <c r="G517" s="121"/>
      <c r="H517" s="120"/>
      <c r="I517" s="122"/>
      <c r="J517" s="306"/>
      <c r="K517" s="115"/>
      <c r="L517" s="115" t="str">
        <f>IFERROR(VLOOKUP(I517,COT_ACOES!$B:$C,2,),"")</f>
        <v/>
      </c>
      <c r="M517" s="115" t="str">
        <f t="shared" si="48"/>
        <v/>
      </c>
      <c r="N517" s="116" t="str">
        <f t="shared" si="49"/>
        <v/>
      </c>
      <c r="O517" s="117" t="str">
        <f t="shared" si="50"/>
        <v/>
      </c>
      <c r="P517" s="118" t="str">
        <f t="shared" si="51"/>
        <v/>
      </c>
      <c r="Q517" s="119" t="str">
        <f t="shared" si="52"/>
        <v/>
      </c>
      <c r="R517" s="117" t="str">
        <f>IFERROR(VLOOKUP($I517,BASE_SETOR!$B$4:$C$1000,2,0),"")</f>
        <v/>
      </c>
      <c r="AM517" s="340"/>
    </row>
    <row r="518" spans="6:39" customFormat="1" ht="18.75">
      <c r="F518" s="120" t="str">
        <f t="shared" si="53"/>
        <v/>
      </c>
      <c r="G518" s="121"/>
      <c r="H518" s="120"/>
      <c r="I518" s="122"/>
      <c r="J518" s="306"/>
      <c r="K518" s="115"/>
      <c r="L518" s="115" t="str">
        <f>IFERROR(VLOOKUP(I518,COT_ACOES!$B:$C,2,),"")</f>
        <v/>
      </c>
      <c r="M518" s="115" t="str">
        <f t="shared" si="48"/>
        <v/>
      </c>
      <c r="N518" s="116" t="str">
        <f t="shared" si="49"/>
        <v/>
      </c>
      <c r="O518" s="117" t="str">
        <f t="shared" si="50"/>
        <v/>
      </c>
      <c r="P518" s="118" t="str">
        <f t="shared" si="51"/>
        <v/>
      </c>
      <c r="Q518" s="119" t="str">
        <f t="shared" si="52"/>
        <v/>
      </c>
      <c r="R518" s="117" t="str">
        <f>IFERROR(VLOOKUP($I518,BASE_SETOR!$B$4:$C$1000,2,0),"")</f>
        <v/>
      </c>
      <c r="AM518" s="340"/>
    </row>
    <row r="519" spans="6:39" customFormat="1" ht="18.75">
      <c r="F519" s="120" t="str">
        <f t="shared" si="53"/>
        <v/>
      </c>
      <c r="G519" s="121"/>
      <c r="H519" s="120"/>
      <c r="I519" s="122"/>
      <c r="J519" s="306"/>
      <c r="K519" s="115"/>
      <c r="L519" s="115" t="str">
        <f>IFERROR(VLOOKUP(I519,COT_ACOES!$B:$C,2,),"")</f>
        <v/>
      </c>
      <c r="M519" s="115" t="str">
        <f t="shared" si="48"/>
        <v/>
      </c>
      <c r="N519" s="116" t="str">
        <f t="shared" si="49"/>
        <v/>
      </c>
      <c r="O519" s="117" t="str">
        <f t="shared" si="50"/>
        <v/>
      </c>
      <c r="P519" s="118" t="str">
        <f t="shared" si="51"/>
        <v/>
      </c>
      <c r="Q519" s="119" t="str">
        <f t="shared" si="52"/>
        <v/>
      </c>
      <c r="R519" s="117" t="str">
        <f>IFERROR(VLOOKUP($I519,BASE_SETOR!$B$4:$C$1000,2,0),"")</f>
        <v/>
      </c>
      <c r="AM519" s="340"/>
    </row>
    <row r="520" spans="6:39" customFormat="1" ht="18.75">
      <c r="F520" s="120" t="str">
        <f t="shared" si="53"/>
        <v/>
      </c>
      <c r="G520" s="121"/>
      <c r="H520" s="120"/>
      <c r="I520" s="122"/>
      <c r="J520" s="306"/>
      <c r="K520" s="115"/>
      <c r="L520" s="115" t="str">
        <f>IFERROR(VLOOKUP(I520,COT_ACOES!$B:$C,2,),"")</f>
        <v/>
      </c>
      <c r="M520" s="115" t="str">
        <f t="shared" si="48"/>
        <v/>
      </c>
      <c r="N520" s="116" t="str">
        <f t="shared" si="49"/>
        <v/>
      </c>
      <c r="O520" s="117" t="str">
        <f t="shared" si="50"/>
        <v/>
      </c>
      <c r="P520" s="118" t="str">
        <f t="shared" si="51"/>
        <v/>
      </c>
      <c r="Q520" s="119" t="str">
        <f t="shared" si="52"/>
        <v/>
      </c>
      <c r="R520" s="117" t="str">
        <f>IFERROR(VLOOKUP($I520,BASE_SETOR!$B$4:$C$1000,2,0),"")</f>
        <v/>
      </c>
      <c r="AM520" s="340"/>
    </row>
    <row r="521" spans="6:39" customFormat="1" ht="18.75">
      <c r="F521" s="120" t="str">
        <f t="shared" si="53"/>
        <v/>
      </c>
      <c r="G521" s="121"/>
      <c r="H521" s="120"/>
      <c r="I521" s="122"/>
      <c r="J521" s="306"/>
      <c r="K521" s="115"/>
      <c r="L521" s="115" t="str">
        <f>IFERROR(VLOOKUP(I521,COT_ACOES!$B:$C,2,),"")</f>
        <v/>
      </c>
      <c r="M521" s="115" t="str">
        <f t="shared" si="48"/>
        <v/>
      </c>
      <c r="N521" s="116" t="str">
        <f t="shared" si="49"/>
        <v/>
      </c>
      <c r="O521" s="117" t="str">
        <f t="shared" si="50"/>
        <v/>
      </c>
      <c r="P521" s="118" t="str">
        <f t="shared" si="51"/>
        <v/>
      </c>
      <c r="Q521" s="119" t="str">
        <f t="shared" si="52"/>
        <v/>
      </c>
      <c r="R521" s="117" t="str">
        <f>IFERROR(VLOOKUP($I521,BASE_SETOR!$B$4:$C$1000,2,0),"")</f>
        <v/>
      </c>
      <c r="AM521" s="340"/>
    </row>
    <row r="522" spans="6:39" customFormat="1" ht="18.75">
      <c r="F522" s="120" t="str">
        <f t="shared" si="53"/>
        <v/>
      </c>
      <c r="G522" s="121"/>
      <c r="H522" s="120"/>
      <c r="I522" s="122"/>
      <c r="J522" s="306"/>
      <c r="K522" s="115"/>
      <c r="L522" s="115" t="str">
        <f>IFERROR(VLOOKUP(I522,COT_ACOES!$B:$C,2,),"")</f>
        <v/>
      </c>
      <c r="M522" s="115" t="str">
        <f t="shared" si="48"/>
        <v/>
      </c>
      <c r="N522" s="116" t="str">
        <f t="shared" si="49"/>
        <v/>
      </c>
      <c r="O522" s="117" t="str">
        <f t="shared" si="50"/>
        <v/>
      </c>
      <c r="P522" s="118" t="str">
        <f t="shared" si="51"/>
        <v/>
      </c>
      <c r="Q522" s="119" t="str">
        <f t="shared" si="52"/>
        <v/>
      </c>
      <c r="R522" s="117" t="str">
        <f>IFERROR(VLOOKUP($I522,BASE_SETOR!$B$4:$C$1000,2,0),"")</f>
        <v/>
      </c>
      <c r="AM522" s="340"/>
    </row>
    <row r="523" spans="6:39" customFormat="1" ht="18.75">
      <c r="F523" s="120" t="str">
        <f t="shared" si="53"/>
        <v/>
      </c>
      <c r="G523" s="121"/>
      <c r="H523" s="120"/>
      <c r="I523" s="122"/>
      <c r="J523" s="306"/>
      <c r="K523" s="115"/>
      <c r="L523" s="115" t="str">
        <f>IFERROR(VLOOKUP(I523,COT_ACOES!$B:$C,2,),"")</f>
        <v/>
      </c>
      <c r="M523" s="115" t="str">
        <f t="shared" si="48"/>
        <v/>
      </c>
      <c r="N523" s="116" t="str">
        <f t="shared" si="49"/>
        <v/>
      </c>
      <c r="O523" s="117" t="str">
        <f t="shared" si="50"/>
        <v/>
      </c>
      <c r="P523" s="118" t="str">
        <f t="shared" si="51"/>
        <v/>
      </c>
      <c r="Q523" s="119" t="str">
        <f t="shared" si="52"/>
        <v/>
      </c>
      <c r="R523" s="117" t="str">
        <f>IFERROR(VLOOKUP($I523,BASE_SETOR!$B$4:$C$1000,2,0),"")</f>
        <v/>
      </c>
      <c r="AM523" s="340"/>
    </row>
    <row r="524" spans="6:39" customFormat="1" ht="18.75">
      <c r="F524" s="120" t="str">
        <f t="shared" si="53"/>
        <v/>
      </c>
      <c r="G524" s="121"/>
      <c r="H524" s="120"/>
      <c r="I524" s="122"/>
      <c r="J524" s="306"/>
      <c r="K524" s="115"/>
      <c r="L524" s="115" t="str">
        <f>IFERROR(VLOOKUP(I524,COT_ACOES!$B:$C,2,),"")</f>
        <v/>
      </c>
      <c r="M524" s="115" t="str">
        <f t="shared" si="48"/>
        <v/>
      </c>
      <c r="N524" s="116" t="str">
        <f t="shared" si="49"/>
        <v/>
      </c>
      <c r="O524" s="117" t="str">
        <f t="shared" si="50"/>
        <v/>
      </c>
      <c r="P524" s="118" t="str">
        <f t="shared" si="51"/>
        <v/>
      </c>
      <c r="Q524" s="119" t="str">
        <f t="shared" si="52"/>
        <v/>
      </c>
      <c r="R524" s="117" t="str">
        <f>IFERROR(VLOOKUP($I524,BASE_SETOR!$B$4:$C$1000,2,0),"")</f>
        <v/>
      </c>
      <c r="AM524" s="340"/>
    </row>
    <row r="525" spans="6:39" customFormat="1" ht="18.75">
      <c r="F525" s="120" t="str">
        <f t="shared" si="53"/>
        <v/>
      </c>
      <c r="G525" s="121"/>
      <c r="H525" s="120"/>
      <c r="I525" s="122"/>
      <c r="J525" s="306"/>
      <c r="K525" s="115"/>
      <c r="L525" s="115" t="str">
        <f>IFERROR(VLOOKUP(I525,COT_ACOES!$B:$C,2,),"")</f>
        <v/>
      </c>
      <c r="M525" s="115" t="str">
        <f t="shared" si="48"/>
        <v/>
      </c>
      <c r="N525" s="116" t="str">
        <f t="shared" si="49"/>
        <v/>
      </c>
      <c r="O525" s="117" t="str">
        <f t="shared" si="50"/>
        <v/>
      </c>
      <c r="P525" s="118" t="str">
        <f t="shared" si="51"/>
        <v/>
      </c>
      <c r="Q525" s="119" t="str">
        <f t="shared" si="52"/>
        <v/>
      </c>
      <c r="R525" s="117" t="str">
        <f>IFERROR(VLOOKUP($I525,BASE_SETOR!$B$4:$C$1000,2,0),"")</f>
        <v/>
      </c>
      <c r="AM525" s="340"/>
    </row>
    <row r="526" spans="6:39" customFormat="1" ht="18.75">
      <c r="F526" s="120" t="str">
        <f t="shared" si="53"/>
        <v/>
      </c>
      <c r="G526" s="121"/>
      <c r="H526" s="120"/>
      <c r="I526" s="122"/>
      <c r="J526" s="306"/>
      <c r="K526" s="115"/>
      <c r="L526" s="115" t="str">
        <f>IFERROR(VLOOKUP(I526,COT_ACOES!$B:$C,2,),"")</f>
        <v/>
      </c>
      <c r="M526" s="115" t="str">
        <f t="shared" si="48"/>
        <v/>
      </c>
      <c r="N526" s="116" t="str">
        <f t="shared" si="49"/>
        <v/>
      </c>
      <c r="O526" s="117" t="str">
        <f t="shared" si="50"/>
        <v/>
      </c>
      <c r="P526" s="118" t="str">
        <f t="shared" si="51"/>
        <v/>
      </c>
      <c r="Q526" s="119" t="str">
        <f t="shared" si="52"/>
        <v/>
      </c>
      <c r="R526" s="117" t="str">
        <f>IFERROR(VLOOKUP($I526,BASE_SETOR!$B$4:$C$1000,2,0),"")</f>
        <v/>
      </c>
      <c r="AM526" s="340"/>
    </row>
    <row r="527" spans="6:39" customFormat="1" ht="18.75">
      <c r="F527" s="120" t="str">
        <f t="shared" si="53"/>
        <v/>
      </c>
      <c r="G527" s="121"/>
      <c r="H527" s="120"/>
      <c r="I527" s="122"/>
      <c r="J527" s="306"/>
      <c r="K527" s="115"/>
      <c r="L527" s="115" t="str">
        <f>IFERROR(VLOOKUP(I527,COT_ACOES!$B:$C,2,),"")</f>
        <v/>
      </c>
      <c r="M527" s="115" t="str">
        <f t="shared" si="48"/>
        <v/>
      </c>
      <c r="N527" s="116" t="str">
        <f t="shared" si="49"/>
        <v/>
      </c>
      <c r="O527" s="117" t="str">
        <f t="shared" si="50"/>
        <v/>
      </c>
      <c r="P527" s="118" t="str">
        <f t="shared" si="51"/>
        <v/>
      </c>
      <c r="Q527" s="119" t="str">
        <f t="shared" si="52"/>
        <v/>
      </c>
      <c r="R527" s="117" t="str">
        <f>IFERROR(VLOOKUP($I527,BASE_SETOR!$B$4:$C$1000,2,0),"")</f>
        <v/>
      </c>
      <c r="AM527" s="340"/>
    </row>
    <row r="528" spans="6:39" customFormat="1" ht="18.75">
      <c r="F528" s="120" t="str">
        <f t="shared" si="53"/>
        <v/>
      </c>
      <c r="G528" s="121"/>
      <c r="H528" s="120"/>
      <c r="I528" s="122"/>
      <c r="J528" s="306"/>
      <c r="K528" s="115"/>
      <c r="L528" s="115" t="str">
        <f>IFERROR(VLOOKUP(I528,COT_ACOES!$B:$C,2,),"")</f>
        <v/>
      </c>
      <c r="M528" s="115" t="str">
        <f t="shared" si="48"/>
        <v/>
      </c>
      <c r="N528" s="116" t="str">
        <f t="shared" si="49"/>
        <v/>
      </c>
      <c r="O528" s="117" t="str">
        <f t="shared" si="50"/>
        <v/>
      </c>
      <c r="P528" s="118" t="str">
        <f t="shared" si="51"/>
        <v/>
      </c>
      <c r="Q528" s="119" t="str">
        <f t="shared" si="52"/>
        <v/>
      </c>
      <c r="R528" s="117" t="str">
        <f>IFERROR(VLOOKUP($I528,BASE_SETOR!$B$4:$C$1000,2,0),"")</f>
        <v/>
      </c>
      <c r="AM528" s="340"/>
    </row>
    <row r="529" spans="6:39" customFormat="1" ht="18.75">
      <c r="F529" s="120" t="str">
        <f t="shared" si="53"/>
        <v/>
      </c>
      <c r="G529" s="121"/>
      <c r="H529" s="120"/>
      <c r="I529" s="122"/>
      <c r="J529" s="306"/>
      <c r="K529" s="115"/>
      <c r="L529" s="115" t="str">
        <f>IFERROR(VLOOKUP(I529,COT_ACOES!$B:$C,2,),"")</f>
        <v/>
      </c>
      <c r="M529" s="115" t="str">
        <f t="shared" si="48"/>
        <v/>
      </c>
      <c r="N529" s="116" t="str">
        <f t="shared" si="49"/>
        <v/>
      </c>
      <c r="O529" s="117" t="str">
        <f t="shared" si="50"/>
        <v/>
      </c>
      <c r="P529" s="118" t="str">
        <f t="shared" si="51"/>
        <v/>
      </c>
      <c r="Q529" s="119" t="str">
        <f t="shared" si="52"/>
        <v/>
      </c>
      <c r="R529" s="117" t="str">
        <f>IFERROR(VLOOKUP($I529,BASE_SETOR!$B$4:$C$1000,2,0),"")</f>
        <v/>
      </c>
      <c r="AM529" s="340"/>
    </row>
    <row r="530" spans="6:39" customFormat="1" ht="18.75">
      <c r="F530" s="120" t="str">
        <f t="shared" si="53"/>
        <v/>
      </c>
      <c r="G530" s="121"/>
      <c r="H530" s="120"/>
      <c r="I530" s="122"/>
      <c r="J530" s="306"/>
      <c r="K530" s="115"/>
      <c r="L530" s="115" t="str">
        <f>IFERROR(VLOOKUP(I530,COT_ACOES!$B:$C,2,),"")</f>
        <v/>
      </c>
      <c r="M530" s="115" t="str">
        <f t="shared" si="48"/>
        <v/>
      </c>
      <c r="N530" s="116" t="str">
        <f t="shared" si="49"/>
        <v/>
      </c>
      <c r="O530" s="117" t="str">
        <f t="shared" si="50"/>
        <v/>
      </c>
      <c r="P530" s="118" t="str">
        <f t="shared" si="51"/>
        <v/>
      </c>
      <c r="Q530" s="119" t="str">
        <f t="shared" si="52"/>
        <v/>
      </c>
      <c r="R530" s="117" t="str">
        <f>IFERROR(VLOOKUP($I530,BASE_SETOR!$B$4:$C$1000,2,0),"")</f>
        <v/>
      </c>
      <c r="AM530" s="340"/>
    </row>
    <row r="531" spans="6:39" customFormat="1" ht="18.75">
      <c r="F531" s="120" t="str">
        <f t="shared" si="53"/>
        <v/>
      </c>
      <c r="G531" s="121"/>
      <c r="H531" s="120"/>
      <c r="I531" s="122"/>
      <c r="J531" s="306"/>
      <c r="K531" s="115"/>
      <c r="L531" s="115" t="str">
        <f>IFERROR(VLOOKUP(I531,COT_ACOES!$B:$C,2,),"")</f>
        <v/>
      </c>
      <c r="M531" s="115" t="str">
        <f t="shared" si="48"/>
        <v/>
      </c>
      <c r="N531" s="116" t="str">
        <f t="shared" si="49"/>
        <v/>
      </c>
      <c r="O531" s="117" t="str">
        <f t="shared" si="50"/>
        <v/>
      </c>
      <c r="P531" s="118" t="str">
        <f t="shared" si="51"/>
        <v/>
      </c>
      <c r="Q531" s="119" t="str">
        <f t="shared" si="52"/>
        <v/>
      </c>
      <c r="R531" s="117" t="str">
        <f>IFERROR(VLOOKUP($I531,BASE_SETOR!$B$4:$C$1000,2,0),"")</f>
        <v/>
      </c>
      <c r="AM531" s="340"/>
    </row>
    <row r="532" spans="6:39" customFormat="1" ht="18.75">
      <c r="F532" s="120" t="str">
        <f t="shared" si="53"/>
        <v/>
      </c>
      <c r="G532" s="121"/>
      <c r="H532" s="120"/>
      <c r="I532" s="122"/>
      <c r="J532" s="306"/>
      <c r="K532" s="115"/>
      <c r="L532" s="115" t="str">
        <f>IFERROR(VLOOKUP(I532,COT_ACOES!$B:$C,2,),"")</f>
        <v/>
      </c>
      <c r="M532" s="115" t="str">
        <f t="shared" si="48"/>
        <v/>
      </c>
      <c r="N532" s="116" t="str">
        <f t="shared" si="49"/>
        <v/>
      </c>
      <c r="O532" s="117" t="str">
        <f t="shared" si="50"/>
        <v/>
      </c>
      <c r="P532" s="118" t="str">
        <f t="shared" si="51"/>
        <v/>
      </c>
      <c r="Q532" s="119" t="str">
        <f t="shared" si="52"/>
        <v/>
      </c>
      <c r="R532" s="117" t="str">
        <f>IFERROR(VLOOKUP($I532,BASE_SETOR!$B$4:$C$1000,2,0),"")</f>
        <v/>
      </c>
      <c r="AM532" s="340"/>
    </row>
    <row r="533" spans="6:39" customFormat="1" ht="18.75">
      <c r="F533" s="120" t="str">
        <f t="shared" si="53"/>
        <v/>
      </c>
      <c r="G533" s="121"/>
      <c r="H533" s="120"/>
      <c r="I533" s="122"/>
      <c r="J533" s="306"/>
      <c r="K533" s="115"/>
      <c r="L533" s="115" t="str">
        <f>IFERROR(VLOOKUP(I533,COT_ACOES!$B:$C,2,),"")</f>
        <v/>
      </c>
      <c r="M533" s="115" t="str">
        <f t="shared" si="48"/>
        <v/>
      </c>
      <c r="N533" s="116" t="str">
        <f t="shared" si="49"/>
        <v/>
      </c>
      <c r="O533" s="117" t="str">
        <f t="shared" si="50"/>
        <v/>
      </c>
      <c r="P533" s="118" t="str">
        <f t="shared" si="51"/>
        <v/>
      </c>
      <c r="Q533" s="119" t="str">
        <f t="shared" si="52"/>
        <v/>
      </c>
      <c r="R533" s="117" t="str">
        <f>IFERROR(VLOOKUP($I533,BASE_SETOR!$B$4:$C$1000,2,0),"")</f>
        <v/>
      </c>
      <c r="AM533" s="340"/>
    </row>
    <row r="534" spans="6:39" customFormat="1" ht="18.75">
      <c r="F534" s="120" t="str">
        <f t="shared" si="53"/>
        <v/>
      </c>
      <c r="G534" s="121"/>
      <c r="H534" s="120"/>
      <c r="I534" s="122"/>
      <c r="J534" s="306"/>
      <c r="K534" s="115"/>
      <c r="L534" s="115" t="str">
        <f>IFERROR(VLOOKUP(I534,COT_ACOES!$B:$C,2,),"")</f>
        <v/>
      </c>
      <c r="M534" s="115" t="str">
        <f t="shared" si="48"/>
        <v/>
      </c>
      <c r="N534" s="116" t="str">
        <f t="shared" si="49"/>
        <v/>
      </c>
      <c r="O534" s="117" t="str">
        <f t="shared" si="50"/>
        <v/>
      </c>
      <c r="P534" s="118" t="str">
        <f t="shared" si="51"/>
        <v/>
      </c>
      <c r="Q534" s="119" t="str">
        <f t="shared" si="52"/>
        <v/>
      </c>
      <c r="R534" s="117" t="str">
        <f>IFERROR(VLOOKUP($I534,BASE_SETOR!$B$4:$C$1000,2,0),"")</f>
        <v/>
      </c>
      <c r="AM534" s="340"/>
    </row>
    <row r="535" spans="6:39" customFormat="1" ht="18.75">
      <c r="F535" s="120" t="str">
        <f t="shared" si="53"/>
        <v/>
      </c>
      <c r="G535" s="121"/>
      <c r="H535" s="120"/>
      <c r="I535" s="122"/>
      <c r="J535" s="306"/>
      <c r="K535" s="115"/>
      <c r="L535" s="115" t="str">
        <f>IFERROR(VLOOKUP(I535,COT_ACOES!$B:$C,2,),"")</f>
        <v/>
      </c>
      <c r="M535" s="115" t="str">
        <f t="shared" si="48"/>
        <v/>
      </c>
      <c r="N535" s="116" t="str">
        <f t="shared" si="49"/>
        <v/>
      </c>
      <c r="O535" s="117" t="str">
        <f t="shared" si="50"/>
        <v/>
      </c>
      <c r="P535" s="118" t="str">
        <f t="shared" si="51"/>
        <v/>
      </c>
      <c r="Q535" s="119" t="str">
        <f t="shared" si="52"/>
        <v/>
      </c>
      <c r="R535" s="117" t="str">
        <f>IFERROR(VLOOKUP($I535,BASE_SETOR!$B$4:$C$1000,2,0),"")</f>
        <v/>
      </c>
      <c r="AM535" s="340"/>
    </row>
    <row r="536" spans="6:39" customFormat="1" ht="18.75">
      <c r="F536" s="120" t="str">
        <f t="shared" si="53"/>
        <v/>
      </c>
      <c r="G536" s="121"/>
      <c r="H536" s="120"/>
      <c r="I536" s="122"/>
      <c r="J536" s="306"/>
      <c r="K536" s="115"/>
      <c r="L536" s="115" t="str">
        <f>IFERROR(VLOOKUP(I536,COT_ACOES!$B:$C,2,),"")</f>
        <v/>
      </c>
      <c r="M536" s="115" t="str">
        <f t="shared" si="48"/>
        <v/>
      </c>
      <c r="N536" s="116" t="str">
        <f t="shared" si="49"/>
        <v/>
      </c>
      <c r="O536" s="117" t="str">
        <f t="shared" si="50"/>
        <v/>
      </c>
      <c r="P536" s="118" t="str">
        <f t="shared" si="51"/>
        <v/>
      </c>
      <c r="Q536" s="119" t="str">
        <f t="shared" si="52"/>
        <v/>
      </c>
      <c r="R536" s="117" t="str">
        <f>IFERROR(VLOOKUP($I536,BASE_SETOR!$B$4:$C$1000,2,0),"")</f>
        <v/>
      </c>
      <c r="AM536" s="340"/>
    </row>
    <row r="537" spans="6:39" customFormat="1" ht="18.75">
      <c r="F537" s="120" t="str">
        <f t="shared" si="53"/>
        <v/>
      </c>
      <c r="G537" s="121"/>
      <c r="H537" s="120"/>
      <c r="I537" s="122"/>
      <c r="J537" s="306"/>
      <c r="K537" s="115"/>
      <c r="L537" s="115" t="str">
        <f>IFERROR(VLOOKUP(I537,COT_ACOES!$B:$C,2,),"")</f>
        <v/>
      </c>
      <c r="M537" s="115" t="str">
        <f t="shared" ref="M537:M600" si="54">IF(J537="","",J537*K537)</f>
        <v/>
      </c>
      <c r="N537" s="116" t="str">
        <f t="shared" ref="N537:N600" si="55">IF(J537="","",J537*L537)</f>
        <v/>
      </c>
      <c r="O537" s="117" t="str">
        <f t="shared" ref="O537:O600" si="56">IFERROR(N537/$C$4,"")</f>
        <v/>
      </c>
      <c r="P537" s="118" t="str">
        <f t="shared" ref="P537:P600" si="57">IFERROR((N537-M537)/M537,"")</f>
        <v/>
      </c>
      <c r="Q537" s="119" t="str">
        <f t="shared" ref="Q537:Q600" si="58">IFERROR(M537*P537,"")</f>
        <v/>
      </c>
      <c r="R537" s="117" t="str">
        <f>IFERROR(VLOOKUP($I537,BASE_SETOR!$B$4:$C$1000,2,0),"")</f>
        <v/>
      </c>
      <c r="AM537" s="340"/>
    </row>
    <row r="538" spans="6:39" customFormat="1" ht="18.75">
      <c r="F538" s="120" t="str">
        <f t="shared" ref="F538:F601" si="59">IF(G538="","",1+F537)</f>
        <v/>
      </c>
      <c r="G538" s="121"/>
      <c r="H538" s="120"/>
      <c r="I538" s="122"/>
      <c r="J538" s="306"/>
      <c r="K538" s="115"/>
      <c r="L538" s="115" t="str">
        <f>IFERROR(VLOOKUP(I538,COT_ACOES!$B:$C,2,),"")</f>
        <v/>
      </c>
      <c r="M538" s="115" t="str">
        <f t="shared" si="54"/>
        <v/>
      </c>
      <c r="N538" s="116" t="str">
        <f t="shared" si="55"/>
        <v/>
      </c>
      <c r="O538" s="117" t="str">
        <f t="shared" si="56"/>
        <v/>
      </c>
      <c r="P538" s="118" t="str">
        <f t="shared" si="57"/>
        <v/>
      </c>
      <c r="Q538" s="119" t="str">
        <f t="shared" si="58"/>
        <v/>
      </c>
      <c r="R538" s="117" t="str">
        <f>IFERROR(VLOOKUP($I538,BASE_SETOR!$B$4:$C$1000,2,0),"")</f>
        <v/>
      </c>
      <c r="AM538" s="340"/>
    </row>
    <row r="539" spans="6:39" customFormat="1" ht="18.75">
      <c r="F539" s="120" t="str">
        <f t="shared" si="59"/>
        <v/>
      </c>
      <c r="G539" s="121"/>
      <c r="H539" s="120"/>
      <c r="I539" s="122"/>
      <c r="J539" s="306"/>
      <c r="K539" s="115"/>
      <c r="L539" s="115" t="str">
        <f>IFERROR(VLOOKUP(I539,COT_ACOES!$B:$C,2,),"")</f>
        <v/>
      </c>
      <c r="M539" s="115" t="str">
        <f t="shared" si="54"/>
        <v/>
      </c>
      <c r="N539" s="116" t="str">
        <f t="shared" si="55"/>
        <v/>
      </c>
      <c r="O539" s="117" t="str">
        <f t="shared" si="56"/>
        <v/>
      </c>
      <c r="P539" s="118" t="str">
        <f t="shared" si="57"/>
        <v/>
      </c>
      <c r="Q539" s="119" t="str">
        <f t="shared" si="58"/>
        <v/>
      </c>
      <c r="R539" s="117" t="str">
        <f>IFERROR(VLOOKUP($I539,BASE_SETOR!$B$4:$C$1000,2,0),"")</f>
        <v/>
      </c>
      <c r="AM539" s="340"/>
    </row>
    <row r="540" spans="6:39" customFormat="1" ht="18.75">
      <c r="F540" s="120" t="str">
        <f t="shared" si="59"/>
        <v/>
      </c>
      <c r="G540" s="121"/>
      <c r="H540" s="120"/>
      <c r="I540" s="122"/>
      <c r="J540" s="306"/>
      <c r="K540" s="115"/>
      <c r="L540" s="115" t="str">
        <f>IFERROR(VLOOKUP(I540,COT_ACOES!$B:$C,2,),"")</f>
        <v/>
      </c>
      <c r="M540" s="115" t="str">
        <f t="shared" si="54"/>
        <v/>
      </c>
      <c r="N540" s="116" t="str">
        <f t="shared" si="55"/>
        <v/>
      </c>
      <c r="O540" s="117" t="str">
        <f t="shared" si="56"/>
        <v/>
      </c>
      <c r="P540" s="118" t="str">
        <f t="shared" si="57"/>
        <v/>
      </c>
      <c r="Q540" s="119" t="str">
        <f t="shared" si="58"/>
        <v/>
      </c>
      <c r="R540" s="117" t="str">
        <f>IFERROR(VLOOKUP($I540,BASE_SETOR!$B$4:$C$1000,2,0),"")</f>
        <v/>
      </c>
      <c r="AM540" s="340"/>
    </row>
    <row r="541" spans="6:39" customFormat="1" ht="18.75">
      <c r="F541" s="120" t="str">
        <f t="shared" si="59"/>
        <v/>
      </c>
      <c r="G541" s="121"/>
      <c r="H541" s="120"/>
      <c r="I541" s="122"/>
      <c r="J541" s="306"/>
      <c r="K541" s="115"/>
      <c r="L541" s="115" t="str">
        <f>IFERROR(VLOOKUP(I541,COT_ACOES!$B:$C,2,),"")</f>
        <v/>
      </c>
      <c r="M541" s="115" t="str">
        <f t="shared" si="54"/>
        <v/>
      </c>
      <c r="N541" s="116" t="str">
        <f t="shared" si="55"/>
        <v/>
      </c>
      <c r="O541" s="117" t="str">
        <f t="shared" si="56"/>
        <v/>
      </c>
      <c r="P541" s="118" t="str">
        <f t="shared" si="57"/>
        <v/>
      </c>
      <c r="Q541" s="119" t="str">
        <f t="shared" si="58"/>
        <v/>
      </c>
      <c r="R541" s="117" t="str">
        <f>IFERROR(VLOOKUP($I541,BASE_SETOR!$B$4:$C$1000,2,0),"")</f>
        <v/>
      </c>
      <c r="AM541" s="340"/>
    </row>
    <row r="542" spans="6:39" customFormat="1" ht="18.75">
      <c r="F542" s="120" t="str">
        <f t="shared" si="59"/>
        <v/>
      </c>
      <c r="G542" s="121"/>
      <c r="H542" s="120"/>
      <c r="I542" s="122"/>
      <c r="J542" s="306"/>
      <c r="K542" s="115"/>
      <c r="L542" s="115" t="str">
        <f>IFERROR(VLOOKUP(I542,COT_ACOES!$B:$C,2,),"")</f>
        <v/>
      </c>
      <c r="M542" s="115" t="str">
        <f t="shared" si="54"/>
        <v/>
      </c>
      <c r="N542" s="116" t="str">
        <f t="shared" si="55"/>
        <v/>
      </c>
      <c r="O542" s="117" t="str">
        <f t="shared" si="56"/>
        <v/>
      </c>
      <c r="P542" s="118" t="str">
        <f t="shared" si="57"/>
        <v/>
      </c>
      <c r="Q542" s="119" t="str">
        <f t="shared" si="58"/>
        <v/>
      </c>
      <c r="R542" s="117" t="str">
        <f>IFERROR(VLOOKUP($I542,BASE_SETOR!$B$4:$C$1000,2,0),"")</f>
        <v/>
      </c>
      <c r="AM542" s="340"/>
    </row>
    <row r="543" spans="6:39" customFormat="1" ht="18.75">
      <c r="F543" s="120" t="str">
        <f t="shared" si="59"/>
        <v/>
      </c>
      <c r="G543" s="121"/>
      <c r="H543" s="120"/>
      <c r="I543" s="122"/>
      <c r="J543" s="306"/>
      <c r="K543" s="115"/>
      <c r="L543" s="115" t="str">
        <f>IFERROR(VLOOKUP(I543,COT_ACOES!$B:$C,2,),"")</f>
        <v/>
      </c>
      <c r="M543" s="115" t="str">
        <f t="shared" si="54"/>
        <v/>
      </c>
      <c r="N543" s="116" t="str">
        <f t="shared" si="55"/>
        <v/>
      </c>
      <c r="O543" s="117" t="str">
        <f t="shared" si="56"/>
        <v/>
      </c>
      <c r="P543" s="118" t="str">
        <f t="shared" si="57"/>
        <v/>
      </c>
      <c r="Q543" s="119" t="str">
        <f t="shared" si="58"/>
        <v/>
      </c>
      <c r="R543" s="117" t="str">
        <f>IFERROR(VLOOKUP($I543,BASE_SETOR!$B$4:$C$1000,2,0),"")</f>
        <v/>
      </c>
      <c r="AM543" s="340"/>
    </row>
    <row r="544" spans="6:39" customFormat="1" ht="18.75">
      <c r="F544" s="120" t="str">
        <f t="shared" si="59"/>
        <v/>
      </c>
      <c r="G544" s="121"/>
      <c r="H544" s="120"/>
      <c r="I544" s="122"/>
      <c r="J544" s="306"/>
      <c r="K544" s="115"/>
      <c r="L544" s="115" t="str">
        <f>IFERROR(VLOOKUP(I544,COT_ACOES!$B:$C,2,),"")</f>
        <v/>
      </c>
      <c r="M544" s="115" t="str">
        <f t="shared" si="54"/>
        <v/>
      </c>
      <c r="N544" s="116" t="str">
        <f t="shared" si="55"/>
        <v/>
      </c>
      <c r="O544" s="117" t="str">
        <f t="shared" si="56"/>
        <v/>
      </c>
      <c r="P544" s="118" t="str">
        <f t="shared" si="57"/>
        <v/>
      </c>
      <c r="Q544" s="119" t="str">
        <f t="shared" si="58"/>
        <v/>
      </c>
      <c r="R544" s="117" t="str">
        <f>IFERROR(VLOOKUP($I544,BASE_SETOR!$B$4:$C$1000,2,0),"")</f>
        <v/>
      </c>
      <c r="AM544" s="340"/>
    </row>
    <row r="545" spans="6:39" customFormat="1" ht="18.75">
      <c r="F545" s="120" t="str">
        <f t="shared" si="59"/>
        <v/>
      </c>
      <c r="G545" s="121"/>
      <c r="H545" s="120"/>
      <c r="I545" s="122"/>
      <c r="J545" s="306"/>
      <c r="K545" s="115"/>
      <c r="L545" s="115" t="str">
        <f>IFERROR(VLOOKUP(I545,COT_ACOES!$B:$C,2,),"")</f>
        <v/>
      </c>
      <c r="M545" s="115" t="str">
        <f t="shared" si="54"/>
        <v/>
      </c>
      <c r="N545" s="116" t="str">
        <f t="shared" si="55"/>
        <v/>
      </c>
      <c r="O545" s="117" t="str">
        <f t="shared" si="56"/>
        <v/>
      </c>
      <c r="P545" s="118" t="str">
        <f t="shared" si="57"/>
        <v/>
      </c>
      <c r="Q545" s="119" t="str">
        <f t="shared" si="58"/>
        <v/>
      </c>
      <c r="R545" s="117" t="str">
        <f>IFERROR(VLOOKUP($I545,BASE_SETOR!$B$4:$C$1000,2,0),"")</f>
        <v/>
      </c>
      <c r="AM545" s="340"/>
    </row>
    <row r="546" spans="6:39" customFormat="1" ht="18.75">
      <c r="F546" s="120" t="str">
        <f t="shared" si="59"/>
        <v/>
      </c>
      <c r="G546" s="121"/>
      <c r="H546" s="120"/>
      <c r="I546" s="122"/>
      <c r="J546" s="306"/>
      <c r="K546" s="115"/>
      <c r="L546" s="115" t="str">
        <f>IFERROR(VLOOKUP(I546,COT_ACOES!$B:$C,2,),"")</f>
        <v/>
      </c>
      <c r="M546" s="115" t="str">
        <f t="shared" si="54"/>
        <v/>
      </c>
      <c r="N546" s="116" t="str">
        <f t="shared" si="55"/>
        <v/>
      </c>
      <c r="O546" s="117" t="str">
        <f t="shared" si="56"/>
        <v/>
      </c>
      <c r="P546" s="118" t="str">
        <f t="shared" si="57"/>
        <v/>
      </c>
      <c r="Q546" s="119" t="str">
        <f t="shared" si="58"/>
        <v/>
      </c>
      <c r="R546" s="117" t="str">
        <f>IFERROR(VLOOKUP($I546,BASE_SETOR!$B$4:$C$1000,2,0),"")</f>
        <v/>
      </c>
      <c r="AM546" s="340"/>
    </row>
    <row r="547" spans="6:39" customFormat="1" ht="18.75">
      <c r="F547" s="120" t="str">
        <f t="shared" si="59"/>
        <v/>
      </c>
      <c r="G547" s="121"/>
      <c r="H547" s="120"/>
      <c r="I547" s="122"/>
      <c r="J547" s="306"/>
      <c r="K547" s="115"/>
      <c r="L547" s="115" t="str">
        <f>IFERROR(VLOOKUP(I547,COT_ACOES!$B:$C,2,),"")</f>
        <v/>
      </c>
      <c r="M547" s="115" t="str">
        <f t="shared" si="54"/>
        <v/>
      </c>
      <c r="N547" s="116" t="str">
        <f t="shared" si="55"/>
        <v/>
      </c>
      <c r="O547" s="117" t="str">
        <f t="shared" si="56"/>
        <v/>
      </c>
      <c r="P547" s="118" t="str">
        <f t="shared" si="57"/>
        <v/>
      </c>
      <c r="Q547" s="119" t="str">
        <f t="shared" si="58"/>
        <v/>
      </c>
      <c r="R547" s="117" t="str">
        <f>IFERROR(VLOOKUP($I547,BASE_SETOR!$B$4:$C$1000,2,0),"")</f>
        <v/>
      </c>
      <c r="AM547" s="340"/>
    </row>
    <row r="548" spans="6:39" customFormat="1" ht="18.75">
      <c r="F548" s="120" t="str">
        <f t="shared" si="59"/>
        <v/>
      </c>
      <c r="G548" s="121"/>
      <c r="H548" s="120"/>
      <c r="I548" s="122"/>
      <c r="J548" s="306"/>
      <c r="K548" s="115"/>
      <c r="L548" s="115" t="str">
        <f>IFERROR(VLOOKUP(I548,COT_ACOES!$B:$C,2,),"")</f>
        <v/>
      </c>
      <c r="M548" s="115" t="str">
        <f t="shared" si="54"/>
        <v/>
      </c>
      <c r="N548" s="116" t="str">
        <f t="shared" si="55"/>
        <v/>
      </c>
      <c r="O548" s="117" t="str">
        <f t="shared" si="56"/>
        <v/>
      </c>
      <c r="P548" s="118" t="str">
        <f t="shared" si="57"/>
        <v/>
      </c>
      <c r="Q548" s="119" t="str">
        <f t="shared" si="58"/>
        <v/>
      </c>
      <c r="R548" s="117" t="str">
        <f>IFERROR(VLOOKUP($I548,BASE_SETOR!$B$4:$C$1000,2,0),"")</f>
        <v/>
      </c>
      <c r="AM548" s="340"/>
    </row>
    <row r="549" spans="6:39" customFormat="1" ht="18.75">
      <c r="F549" s="120" t="str">
        <f t="shared" si="59"/>
        <v/>
      </c>
      <c r="G549" s="121"/>
      <c r="H549" s="120"/>
      <c r="I549" s="122"/>
      <c r="J549" s="306"/>
      <c r="K549" s="115"/>
      <c r="L549" s="115" t="str">
        <f>IFERROR(VLOOKUP(I549,COT_ACOES!$B:$C,2,),"")</f>
        <v/>
      </c>
      <c r="M549" s="115" t="str">
        <f t="shared" si="54"/>
        <v/>
      </c>
      <c r="N549" s="116" t="str">
        <f t="shared" si="55"/>
        <v/>
      </c>
      <c r="O549" s="117" t="str">
        <f t="shared" si="56"/>
        <v/>
      </c>
      <c r="P549" s="118" t="str">
        <f t="shared" si="57"/>
        <v/>
      </c>
      <c r="Q549" s="119" t="str">
        <f t="shared" si="58"/>
        <v/>
      </c>
      <c r="R549" s="117" t="str">
        <f>IFERROR(VLOOKUP($I549,BASE_SETOR!$B$4:$C$1000,2,0),"")</f>
        <v/>
      </c>
      <c r="AM549" s="340"/>
    </row>
    <row r="550" spans="6:39" customFormat="1" ht="18.75">
      <c r="F550" s="120" t="str">
        <f t="shared" si="59"/>
        <v/>
      </c>
      <c r="G550" s="121"/>
      <c r="H550" s="120"/>
      <c r="I550" s="122"/>
      <c r="J550" s="306"/>
      <c r="K550" s="115"/>
      <c r="L550" s="115" t="str">
        <f>IFERROR(VLOOKUP(I550,COT_ACOES!$B:$C,2,),"")</f>
        <v/>
      </c>
      <c r="M550" s="115" t="str">
        <f t="shared" si="54"/>
        <v/>
      </c>
      <c r="N550" s="116" t="str">
        <f t="shared" si="55"/>
        <v/>
      </c>
      <c r="O550" s="117" t="str">
        <f t="shared" si="56"/>
        <v/>
      </c>
      <c r="P550" s="118" t="str">
        <f t="shared" si="57"/>
        <v/>
      </c>
      <c r="Q550" s="119" t="str">
        <f t="shared" si="58"/>
        <v/>
      </c>
      <c r="R550" s="117" t="str">
        <f>IFERROR(VLOOKUP($I550,BASE_SETOR!$B$4:$C$1000,2,0),"")</f>
        <v/>
      </c>
      <c r="AM550" s="340"/>
    </row>
    <row r="551" spans="6:39" customFormat="1" ht="18.75">
      <c r="F551" s="120" t="str">
        <f t="shared" si="59"/>
        <v/>
      </c>
      <c r="G551" s="121"/>
      <c r="H551" s="120"/>
      <c r="I551" s="122"/>
      <c r="J551" s="306"/>
      <c r="K551" s="115"/>
      <c r="L551" s="115" t="str">
        <f>IFERROR(VLOOKUP(I551,COT_ACOES!$B:$C,2,),"")</f>
        <v/>
      </c>
      <c r="M551" s="115" t="str">
        <f t="shared" si="54"/>
        <v/>
      </c>
      <c r="N551" s="116" t="str">
        <f t="shared" si="55"/>
        <v/>
      </c>
      <c r="O551" s="117" t="str">
        <f t="shared" si="56"/>
        <v/>
      </c>
      <c r="P551" s="118" t="str">
        <f t="shared" si="57"/>
        <v/>
      </c>
      <c r="Q551" s="119" t="str">
        <f t="shared" si="58"/>
        <v/>
      </c>
      <c r="R551" s="117" t="str">
        <f>IFERROR(VLOOKUP($I551,BASE_SETOR!$B$4:$C$1000,2,0),"")</f>
        <v/>
      </c>
      <c r="AM551" s="340"/>
    </row>
    <row r="552" spans="6:39" customFormat="1" ht="18.75">
      <c r="F552" s="120" t="str">
        <f t="shared" si="59"/>
        <v/>
      </c>
      <c r="G552" s="121"/>
      <c r="H552" s="120"/>
      <c r="I552" s="122"/>
      <c r="J552" s="306"/>
      <c r="K552" s="115"/>
      <c r="L552" s="115" t="str">
        <f>IFERROR(VLOOKUP(I552,COT_ACOES!$B:$C,2,),"")</f>
        <v/>
      </c>
      <c r="M552" s="115" t="str">
        <f t="shared" si="54"/>
        <v/>
      </c>
      <c r="N552" s="116" t="str">
        <f t="shared" si="55"/>
        <v/>
      </c>
      <c r="O552" s="117" t="str">
        <f t="shared" si="56"/>
        <v/>
      </c>
      <c r="P552" s="118" t="str">
        <f t="shared" si="57"/>
        <v/>
      </c>
      <c r="Q552" s="119" t="str">
        <f t="shared" si="58"/>
        <v/>
      </c>
      <c r="R552" s="117" t="str">
        <f>IFERROR(VLOOKUP($I552,BASE_SETOR!$B$4:$C$1000,2,0),"")</f>
        <v/>
      </c>
      <c r="AM552" s="340"/>
    </row>
    <row r="553" spans="6:39" customFormat="1" ht="18.75">
      <c r="F553" s="120" t="str">
        <f t="shared" si="59"/>
        <v/>
      </c>
      <c r="G553" s="121"/>
      <c r="H553" s="120"/>
      <c r="I553" s="122"/>
      <c r="J553" s="306"/>
      <c r="K553" s="115"/>
      <c r="L553" s="115" t="str">
        <f>IFERROR(VLOOKUP(I553,COT_ACOES!$B:$C,2,),"")</f>
        <v/>
      </c>
      <c r="M553" s="115" t="str">
        <f t="shared" si="54"/>
        <v/>
      </c>
      <c r="N553" s="116" t="str">
        <f t="shared" si="55"/>
        <v/>
      </c>
      <c r="O553" s="117" t="str">
        <f t="shared" si="56"/>
        <v/>
      </c>
      <c r="P553" s="118" t="str">
        <f t="shared" si="57"/>
        <v/>
      </c>
      <c r="Q553" s="119" t="str">
        <f t="shared" si="58"/>
        <v/>
      </c>
      <c r="R553" s="117" t="str">
        <f>IFERROR(VLOOKUP($I553,BASE_SETOR!$B$4:$C$1000,2,0),"")</f>
        <v/>
      </c>
      <c r="AM553" s="340"/>
    </row>
    <row r="554" spans="6:39" customFormat="1" ht="18.75">
      <c r="F554" s="120" t="str">
        <f t="shared" si="59"/>
        <v/>
      </c>
      <c r="G554" s="121"/>
      <c r="H554" s="120"/>
      <c r="I554" s="122"/>
      <c r="J554" s="306"/>
      <c r="K554" s="115"/>
      <c r="L554" s="115" t="str">
        <f>IFERROR(VLOOKUP(I554,COT_ACOES!$B:$C,2,),"")</f>
        <v/>
      </c>
      <c r="M554" s="115" t="str">
        <f t="shared" si="54"/>
        <v/>
      </c>
      <c r="N554" s="116" t="str">
        <f t="shared" si="55"/>
        <v/>
      </c>
      <c r="O554" s="117" t="str">
        <f t="shared" si="56"/>
        <v/>
      </c>
      <c r="P554" s="118" t="str">
        <f t="shared" si="57"/>
        <v/>
      </c>
      <c r="Q554" s="119" t="str">
        <f t="shared" si="58"/>
        <v/>
      </c>
      <c r="R554" s="117" t="str">
        <f>IFERROR(VLOOKUP($I554,BASE_SETOR!$B$4:$C$1000,2,0),"")</f>
        <v/>
      </c>
      <c r="AM554" s="340"/>
    </row>
    <row r="555" spans="6:39" customFormat="1" ht="18.75">
      <c r="F555" s="120" t="str">
        <f t="shared" si="59"/>
        <v/>
      </c>
      <c r="G555" s="121"/>
      <c r="H555" s="120"/>
      <c r="I555" s="122"/>
      <c r="J555" s="306"/>
      <c r="K555" s="115"/>
      <c r="L555" s="115" t="str">
        <f>IFERROR(VLOOKUP(I555,COT_ACOES!$B:$C,2,),"")</f>
        <v/>
      </c>
      <c r="M555" s="115" t="str">
        <f t="shared" si="54"/>
        <v/>
      </c>
      <c r="N555" s="116" t="str">
        <f t="shared" si="55"/>
        <v/>
      </c>
      <c r="O555" s="117" t="str">
        <f t="shared" si="56"/>
        <v/>
      </c>
      <c r="P555" s="118" t="str">
        <f t="shared" si="57"/>
        <v/>
      </c>
      <c r="Q555" s="119" t="str">
        <f t="shared" si="58"/>
        <v/>
      </c>
      <c r="R555" s="117" t="str">
        <f>IFERROR(VLOOKUP($I555,BASE_SETOR!$B$4:$C$1000,2,0),"")</f>
        <v/>
      </c>
      <c r="AM555" s="340"/>
    </row>
    <row r="556" spans="6:39" customFormat="1" ht="18.75">
      <c r="F556" s="120" t="str">
        <f t="shared" si="59"/>
        <v/>
      </c>
      <c r="G556" s="121"/>
      <c r="H556" s="120"/>
      <c r="I556" s="122"/>
      <c r="J556" s="306"/>
      <c r="K556" s="115"/>
      <c r="L556" s="115" t="str">
        <f>IFERROR(VLOOKUP(I556,COT_ACOES!$B:$C,2,),"")</f>
        <v/>
      </c>
      <c r="M556" s="115" t="str">
        <f t="shared" si="54"/>
        <v/>
      </c>
      <c r="N556" s="116" t="str">
        <f t="shared" si="55"/>
        <v/>
      </c>
      <c r="O556" s="117" t="str">
        <f t="shared" si="56"/>
        <v/>
      </c>
      <c r="P556" s="118" t="str">
        <f t="shared" si="57"/>
        <v/>
      </c>
      <c r="Q556" s="119" t="str">
        <f t="shared" si="58"/>
        <v/>
      </c>
      <c r="R556" s="117" t="str">
        <f>IFERROR(VLOOKUP($I556,BASE_SETOR!$B$4:$C$1000,2,0),"")</f>
        <v/>
      </c>
      <c r="AM556" s="340"/>
    </row>
    <row r="557" spans="6:39" customFormat="1" ht="18.75">
      <c r="F557" s="120" t="str">
        <f t="shared" si="59"/>
        <v/>
      </c>
      <c r="G557" s="121"/>
      <c r="H557" s="120"/>
      <c r="I557" s="122"/>
      <c r="J557" s="306"/>
      <c r="K557" s="115"/>
      <c r="L557" s="115" t="str">
        <f>IFERROR(VLOOKUP(I557,COT_ACOES!$B:$C,2,),"")</f>
        <v/>
      </c>
      <c r="M557" s="115" t="str">
        <f t="shared" si="54"/>
        <v/>
      </c>
      <c r="N557" s="116" t="str">
        <f t="shared" si="55"/>
        <v/>
      </c>
      <c r="O557" s="117" t="str">
        <f t="shared" si="56"/>
        <v/>
      </c>
      <c r="P557" s="118" t="str">
        <f t="shared" si="57"/>
        <v/>
      </c>
      <c r="Q557" s="119" t="str">
        <f t="shared" si="58"/>
        <v/>
      </c>
      <c r="R557" s="117" t="str">
        <f>IFERROR(VLOOKUP($I557,BASE_SETOR!$B$4:$C$1000,2,0),"")</f>
        <v/>
      </c>
      <c r="AM557" s="340"/>
    </row>
    <row r="558" spans="6:39" customFormat="1" ht="18.75">
      <c r="F558" s="120" t="str">
        <f t="shared" si="59"/>
        <v/>
      </c>
      <c r="G558" s="121"/>
      <c r="H558" s="120"/>
      <c r="I558" s="122"/>
      <c r="J558" s="306"/>
      <c r="K558" s="115"/>
      <c r="L558" s="115" t="str">
        <f>IFERROR(VLOOKUP(I558,COT_ACOES!$B:$C,2,),"")</f>
        <v/>
      </c>
      <c r="M558" s="115" t="str">
        <f t="shared" si="54"/>
        <v/>
      </c>
      <c r="N558" s="116" t="str">
        <f t="shared" si="55"/>
        <v/>
      </c>
      <c r="O558" s="117" t="str">
        <f t="shared" si="56"/>
        <v/>
      </c>
      <c r="P558" s="118" t="str">
        <f t="shared" si="57"/>
        <v/>
      </c>
      <c r="Q558" s="119" t="str">
        <f t="shared" si="58"/>
        <v/>
      </c>
      <c r="R558" s="117" t="str">
        <f>IFERROR(VLOOKUP($I558,BASE_SETOR!$B$4:$C$1000,2,0),"")</f>
        <v/>
      </c>
      <c r="AM558" s="340"/>
    </row>
    <row r="559" spans="6:39" customFormat="1" ht="18.75">
      <c r="F559" s="120" t="str">
        <f t="shared" si="59"/>
        <v/>
      </c>
      <c r="G559" s="121"/>
      <c r="H559" s="120"/>
      <c r="I559" s="122"/>
      <c r="J559" s="306"/>
      <c r="K559" s="115"/>
      <c r="L559" s="115" t="str">
        <f>IFERROR(VLOOKUP(I559,COT_ACOES!$B:$C,2,),"")</f>
        <v/>
      </c>
      <c r="M559" s="115" t="str">
        <f t="shared" si="54"/>
        <v/>
      </c>
      <c r="N559" s="116" t="str">
        <f t="shared" si="55"/>
        <v/>
      </c>
      <c r="O559" s="117" t="str">
        <f t="shared" si="56"/>
        <v/>
      </c>
      <c r="P559" s="118" t="str">
        <f t="shared" si="57"/>
        <v/>
      </c>
      <c r="Q559" s="119" t="str">
        <f t="shared" si="58"/>
        <v/>
      </c>
      <c r="R559" s="117" t="str">
        <f>IFERROR(VLOOKUP($I559,BASE_SETOR!$B$4:$C$1000,2,0),"")</f>
        <v/>
      </c>
      <c r="AM559" s="340"/>
    </row>
    <row r="560" spans="6:39" customFormat="1" ht="18.75">
      <c r="F560" s="120" t="str">
        <f t="shared" si="59"/>
        <v/>
      </c>
      <c r="G560" s="121"/>
      <c r="H560" s="120"/>
      <c r="I560" s="122"/>
      <c r="J560" s="306"/>
      <c r="K560" s="115"/>
      <c r="L560" s="115" t="str">
        <f>IFERROR(VLOOKUP(I560,COT_ACOES!$B:$C,2,),"")</f>
        <v/>
      </c>
      <c r="M560" s="115" t="str">
        <f t="shared" si="54"/>
        <v/>
      </c>
      <c r="N560" s="116" t="str">
        <f t="shared" si="55"/>
        <v/>
      </c>
      <c r="O560" s="117" t="str">
        <f t="shared" si="56"/>
        <v/>
      </c>
      <c r="P560" s="118" t="str">
        <f t="shared" si="57"/>
        <v/>
      </c>
      <c r="Q560" s="119" t="str">
        <f t="shared" si="58"/>
        <v/>
      </c>
      <c r="R560" s="117" t="str">
        <f>IFERROR(VLOOKUP($I560,BASE_SETOR!$B$4:$C$1000,2,0),"")</f>
        <v/>
      </c>
      <c r="AM560" s="340"/>
    </row>
    <row r="561" spans="6:39" customFormat="1" ht="18.75">
      <c r="F561" s="120" t="str">
        <f t="shared" si="59"/>
        <v/>
      </c>
      <c r="G561" s="121"/>
      <c r="H561" s="120"/>
      <c r="I561" s="122"/>
      <c r="J561" s="306"/>
      <c r="K561" s="115"/>
      <c r="L561" s="115" t="str">
        <f>IFERROR(VLOOKUP(I561,COT_ACOES!$B:$C,2,),"")</f>
        <v/>
      </c>
      <c r="M561" s="115" t="str">
        <f t="shared" si="54"/>
        <v/>
      </c>
      <c r="N561" s="116" t="str">
        <f t="shared" si="55"/>
        <v/>
      </c>
      <c r="O561" s="117" t="str">
        <f t="shared" si="56"/>
        <v/>
      </c>
      <c r="P561" s="118" t="str">
        <f t="shared" si="57"/>
        <v/>
      </c>
      <c r="Q561" s="119" t="str">
        <f t="shared" si="58"/>
        <v/>
      </c>
      <c r="R561" s="117" t="str">
        <f>IFERROR(VLOOKUP($I561,BASE_SETOR!$B$4:$C$1000,2,0),"")</f>
        <v/>
      </c>
      <c r="AM561" s="340"/>
    </row>
    <row r="562" spans="6:39" customFormat="1" ht="18.75">
      <c r="F562" s="120" t="str">
        <f t="shared" si="59"/>
        <v/>
      </c>
      <c r="G562" s="121"/>
      <c r="H562" s="120"/>
      <c r="I562" s="122"/>
      <c r="J562" s="306"/>
      <c r="K562" s="115"/>
      <c r="L562" s="115" t="str">
        <f>IFERROR(VLOOKUP(I562,COT_ACOES!$B:$C,2,),"")</f>
        <v/>
      </c>
      <c r="M562" s="115" t="str">
        <f t="shared" si="54"/>
        <v/>
      </c>
      <c r="N562" s="116" t="str">
        <f t="shared" si="55"/>
        <v/>
      </c>
      <c r="O562" s="117" t="str">
        <f t="shared" si="56"/>
        <v/>
      </c>
      <c r="P562" s="118" t="str">
        <f t="shared" si="57"/>
        <v/>
      </c>
      <c r="Q562" s="119" t="str">
        <f t="shared" si="58"/>
        <v/>
      </c>
      <c r="R562" s="117" t="str">
        <f>IFERROR(VLOOKUP($I562,BASE_SETOR!$B$4:$C$1000,2,0),"")</f>
        <v/>
      </c>
      <c r="AM562" s="340"/>
    </row>
    <row r="563" spans="6:39" customFormat="1" ht="18.75">
      <c r="F563" s="120" t="str">
        <f t="shared" si="59"/>
        <v/>
      </c>
      <c r="G563" s="121"/>
      <c r="H563" s="120"/>
      <c r="I563" s="122"/>
      <c r="J563" s="306"/>
      <c r="K563" s="115"/>
      <c r="L563" s="115" t="str">
        <f>IFERROR(VLOOKUP(I563,COT_ACOES!$B:$C,2,),"")</f>
        <v/>
      </c>
      <c r="M563" s="115" t="str">
        <f t="shared" si="54"/>
        <v/>
      </c>
      <c r="N563" s="116" t="str">
        <f t="shared" si="55"/>
        <v/>
      </c>
      <c r="O563" s="117" t="str">
        <f t="shared" si="56"/>
        <v/>
      </c>
      <c r="P563" s="118" t="str">
        <f t="shared" si="57"/>
        <v/>
      </c>
      <c r="Q563" s="119" t="str">
        <f t="shared" si="58"/>
        <v/>
      </c>
      <c r="R563" s="117" t="str">
        <f>IFERROR(VLOOKUP($I563,BASE_SETOR!$B$4:$C$1000,2,0),"")</f>
        <v/>
      </c>
      <c r="AM563" s="340"/>
    </row>
    <row r="564" spans="6:39" customFormat="1" ht="18.75">
      <c r="F564" s="120" t="str">
        <f t="shared" si="59"/>
        <v/>
      </c>
      <c r="G564" s="121"/>
      <c r="H564" s="120"/>
      <c r="I564" s="122"/>
      <c r="J564" s="306"/>
      <c r="K564" s="115"/>
      <c r="L564" s="115" t="str">
        <f>IFERROR(VLOOKUP(I564,COT_ACOES!$B:$C,2,),"")</f>
        <v/>
      </c>
      <c r="M564" s="115" t="str">
        <f t="shared" si="54"/>
        <v/>
      </c>
      <c r="N564" s="116" t="str">
        <f t="shared" si="55"/>
        <v/>
      </c>
      <c r="O564" s="117" t="str">
        <f t="shared" si="56"/>
        <v/>
      </c>
      <c r="P564" s="118" t="str">
        <f t="shared" si="57"/>
        <v/>
      </c>
      <c r="Q564" s="119" t="str">
        <f t="shared" si="58"/>
        <v/>
      </c>
      <c r="R564" s="117" t="str">
        <f>IFERROR(VLOOKUP($I564,BASE_SETOR!$B$4:$C$1000,2,0),"")</f>
        <v/>
      </c>
      <c r="AM564" s="340"/>
    </row>
    <row r="565" spans="6:39" customFormat="1" ht="18.75">
      <c r="F565" s="120" t="str">
        <f t="shared" si="59"/>
        <v/>
      </c>
      <c r="G565" s="121"/>
      <c r="H565" s="120"/>
      <c r="I565" s="122"/>
      <c r="J565" s="306"/>
      <c r="K565" s="115"/>
      <c r="L565" s="115" t="str">
        <f>IFERROR(VLOOKUP(I565,COT_ACOES!$B:$C,2,),"")</f>
        <v/>
      </c>
      <c r="M565" s="115" t="str">
        <f t="shared" si="54"/>
        <v/>
      </c>
      <c r="N565" s="116" t="str">
        <f t="shared" si="55"/>
        <v/>
      </c>
      <c r="O565" s="117" t="str">
        <f t="shared" si="56"/>
        <v/>
      </c>
      <c r="P565" s="118" t="str">
        <f t="shared" si="57"/>
        <v/>
      </c>
      <c r="Q565" s="119" t="str">
        <f t="shared" si="58"/>
        <v/>
      </c>
      <c r="R565" s="117" t="str">
        <f>IFERROR(VLOOKUP($I565,BASE_SETOR!$B$4:$C$1000,2,0),"")</f>
        <v/>
      </c>
      <c r="AM565" s="340"/>
    </row>
    <row r="566" spans="6:39" customFormat="1" ht="18.75">
      <c r="F566" s="120" t="str">
        <f t="shared" si="59"/>
        <v/>
      </c>
      <c r="G566" s="121"/>
      <c r="H566" s="120"/>
      <c r="I566" s="122"/>
      <c r="J566" s="306"/>
      <c r="K566" s="115"/>
      <c r="L566" s="115" t="str">
        <f>IFERROR(VLOOKUP(I566,COT_ACOES!$B:$C,2,),"")</f>
        <v/>
      </c>
      <c r="M566" s="115" t="str">
        <f t="shared" si="54"/>
        <v/>
      </c>
      <c r="N566" s="116" t="str">
        <f t="shared" si="55"/>
        <v/>
      </c>
      <c r="O566" s="117" t="str">
        <f t="shared" si="56"/>
        <v/>
      </c>
      <c r="P566" s="118" t="str">
        <f t="shared" si="57"/>
        <v/>
      </c>
      <c r="Q566" s="119" t="str">
        <f t="shared" si="58"/>
        <v/>
      </c>
      <c r="R566" s="117" t="str">
        <f>IFERROR(VLOOKUP($I566,BASE_SETOR!$B$4:$C$1000,2,0),"")</f>
        <v/>
      </c>
      <c r="AM566" s="340"/>
    </row>
    <row r="567" spans="6:39" customFormat="1" ht="18.75">
      <c r="F567" s="120" t="str">
        <f t="shared" si="59"/>
        <v/>
      </c>
      <c r="G567" s="121"/>
      <c r="H567" s="120"/>
      <c r="I567" s="122"/>
      <c r="J567" s="306"/>
      <c r="K567" s="115"/>
      <c r="L567" s="115" t="str">
        <f>IFERROR(VLOOKUP(I567,COT_ACOES!$B:$C,2,),"")</f>
        <v/>
      </c>
      <c r="M567" s="115" t="str">
        <f t="shared" si="54"/>
        <v/>
      </c>
      <c r="N567" s="116" t="str">
        <f t="shared" si="55"/>
        <v/>
      </c>
      <c r="O567" s="117" t="str">
        <f t="shared" si="56"/>
        <v/>
      </c>
      <c r="P567" s="118" t="str">
        <f t="shared" si="57"/>
        <v/>
      </c>
      <c r="Q567" s="119" t="str">
        <f t="shared" si="58"/>
        <v/>
      </c>
      <c r="R567" s="117" t="str">
        <f>IFERROR(VLOOKUP($I567,BASE_SETOR!$B$4:$C$1000,2,0),"")</f>
        <v/>
      </c>
      <c r="AM567" s="340"/>
    </row>
    <row r="568" spans="6:39" customFormat="1" ht="18.75">
      <c r="F568" s="120" t="str">
        <f t="shared" si="59"/>
        <v/>
      </c>
      <c r="G568" s="121"/>
      <c r="H568" s="120"/>
      <c r="I568" s="122"/>
      <c r="J568" s="306"/>
      <c r="K568" s="115"/>
      <c r="L568" s="115" t="str">
        <f>IFERROR(VLOOKUP(I568,COT_ACOES!$B:$C,2,),"")</f>
        <v/>
      </c>
      <c r="M568" s="115" t="str">
        <f t="shared" si="54"/>
        <v/>
      </c>
      <c r="N568" s="116" t="str">
        <f t="shared" si="55"/>
        <v/>
      </c>
      <c r="O568" s="117" t="str">
        <f t="shared" si="56"/>
        <v/>
      </c>
      <c r="P568" s="118" t="str">
        <f t="shared" si="57"/>
        <v/>
      </c>
      <c r="Q568" s="119" t="str">
        <f t="shared" si="58"/>
        <v/>
      </c>
      <c r="R568" s="117" t="str">
        <f>IFERROR(VLOOKUP($I568,BASE_SETOR!$B$4:$C$1000,2,0),"")</f>
        <v/>
      </c>
      <c r="AM568" s="340"/>
    </row>
    <row r="569" spans="6:39" customFormat="1" ht="18.75">
      <c r="F569" s="120" t="str">
        <f t="shared" si="59"/>
        <v/>
      </c>
      <c r="G569" s="121"/>
      <c r="H569" s="120"/>
      <c r="I569" s="122"/>
      <c r="J569" s="306"/>
      <c r="K569" s="115"/>
      <c r="L569" s="115" t="str">
        <f>IFERROR(VLOOKUP(I569,COT_ACOES!$B:$C,2,),"")</f>
        <v/>
      </c>
      <c r="M569" s="115" t="str">
        <f t="shared" si="54"/>
        <v/>
      </c>
      <c r="N569" s="116" t="str">
        <f t="shared" si="55"/>
        <v/>
      </c>
      <c r="O569" s="117" t="str">
        <f t="shared" si="56"/>
        <v/>
      </c>
      <c r="P569" s="118" t="str">
        <f t="shared" si="57"/>
        <v/>
      </c>
      <c r="Q569" s="119" t="str">
        <f t="shared" si="58"/>
        <v/>
      </c>
      <c r="R569" s="117" t="str">
        <f>IFERROR(VLOOKUP($I569,BASE_SETOR!$B$4:$C$1000,2,0),"")</f>
        <v/>
      </c>
      <c r="AM569" s="340"/>
    </row>
    <row r="570" spans="6:39" customFormat="1" ht="18.75">
      <c r="F570" s="120" t="str">
        <f t="shared" si="59"/>
        <v/>
      </c>
      <c r="G570" s="121"/>
      <c r="H570" s="120"/>
      <c r="I570" s="122"/>
      <c r="J570" s="306"/>
      <c r="K570" s="115"/>
      <c r="L570" s="115" t="str">
        <f>IFERROR(VLOOKUP(I570,COT_ACOES!$B:$C,2,),"")</f>
        <v/>
      </c>
      <c r="M570" s="115" t="str">
        <f t="shared" si="54"/>
        <v/>
      </c>
      <c r="N570" s="116" t="str">
        <f t="shared" si="55"/>
        <v/>
      </c>
      <c r="O570" s="117" t="str">
        <f t="shared" si="56"/>
        <v/>
      </c>
      <c r="P570" s="118" t="str">
        <f t="shared" si="57"/>
        <v/>
      </c>
      <c r="Q570" s="119" t="str">
        <f t="shared" si="58"/>
        <v/>
      </c>
      <c r="R570" s="117" t="str">
        <f>IFERROR(VLOOKUP($I570,BASE_SETOR!$B$4:$C$1000,2,0),"")</f>
        <v/>
      </c>
      <c r="AM570" s="340"/>
    </row>
    <row r="571" spans="6:39" customFormat="1" ht="18.75">
      <c r="F571" s="120" t="str">
        <f t="shared" si="59"/>
        <v/>
      </c>
      <c r="G571" s="121"/>
      <c r="H571" s="120"/>
      <c r="I571" s="122"/>
      <c r="J571" s="306"/>
      <c r="K571" s="115"/>
      <c r="L571" s="115" t="str">
        <f>IFERROR(VLOOKUP(I571,COT_ACOES!$B:$C,2,),"")</f>
        <v/>
      </c>
      <c r="M571" s="115" t="str">
        <f t="shared" si="54"/>
        <v/>
      </c>
      <c r="N571" s="116" t="str">
        <f t="shared" si="55"/>
        <v/>
      </c>
      <c r="O571" s="117" t="str">
        <f t="shared" si="56"/>
        <v/>
      </c>
      <c r="P571" s="118" t="str">
        <f t="shared" si="57"/>
        <v/>
      </c>
      <c r="Q571" s="119" t="str">
        <f t="shared" si="58"/>
        <v/>
      </c>
      <c r="R571" s="117" t="str">
        <f>IFERROR(VLOOKUP($I571,BASE_SETOR!$B$4:$C$1000,2,0),"")</f>
        <v/>
      </c>
      <c r="AM571" s="340"/>
    </row>
    <row r="572" spans="6:39" customFormat="1" ht="18.75">
      <c r="F572" s="120" t="str">
        <f t="shared" si="59"/>
        <v/>
      </c>
      <c r="G572" s="121"/>
      <c r="H572" s="120"/>
      <c r="I572" s="122"/>
      <c r="J572" s="306"/>
      <c r="K572" s="115"/>
      <c r="L572" s="115" t="str">
        <f>IFERROR(VLOOKUP(I572,COT_ACOES!$B:$C,2,),"")</f>
        <v/>
      </c>
      <c r="M572" s="115" t="str">
        <f t="shared" si="54"/>
        <v/>
      </c>
      <c r="N572" s="116" t="str">
        <f t="shared" si="55"/>
        <v/>
      </c>
      <c r="O572" s="117" t="str">
        <f t="shared" si="56"/>
        <v/>
      </c>
      <c r="P572" s="118" t="str">
        <f t="shared" si="57"/>
        <v/>
      </c>
      <c r="Q572" s="119" t="str">
        <f t="shared" si="58"/>
        <v/>
      </c>
      <c r="R572" s="117" t="str">
        <f>IFERROR(VLOOKUP($I572,BASE_SETOR!$B$4:$C$1000,2,0),"")</f>
        <v/>
      </c>
      <c r="AM572" s="340"/>
    </row>
    <row r="573" spans="6:39" customFormat="1" ht="18.75">
      <c r="F573" s="120" t="str">
        <f t="shared" si="59"/>
        <v/>
      </c>
      <c r="G573" s="121"/>
      <c r="H573" s="120"/>
      <c r="I573" s="122"/>
      <c r="J573" s="306"/>
      <c r="K573" s="115"/>
      <c r="L573" s="115" t="str">
        <f>IFERROR(VLOOKUP(I573,COT_ACOES!$B:$C,2,),"")</f>
        <v/>
      </c>
      <c r="M573" s="115" t="str">
        <f t="shared" si="54"/>
        <v/>
      </c>
      <c r="N573" s="116" t="str">
        <f t="shared" si="55"/>
        <v/>
      </c>
      <c r="O573" s="117" t="str">
        <f t="shared" si="56"/>
        <v/>
      </c>
      <c r="P573" s="118" t="str">
        <f t="shared" si="57"/>
        <v/>
      </c>
      <c r="Q573" s="119" t="str">
        <f t="shared" si="58"/>
        <v/>
      </c>
      <c r="R573" s="117" t="str">
        <f>IFERROR(VLOOKUP($I573,BASE_SETOR!$B$4:$C$1000,2,0),"")</f>
        <v/>
      </c>
      <c r="AM573" s="340"/>
    </row>
    <row r="574" spans="6:39" customFormat="1" ht="18.75">
      <c r="F574" s="120" t="str">
        <f t="shared" si="59"/>
        <v/>
      </c>
      <c r="G574" s="121"/>
      <c r="H574" s="120"/>
      <c r="I574" s="122"/>
      <c r="J574" s="306"/>
      <c r="K574" s="115"/>
      <c r="L574" s="115" t="str">
        <f>IFERROR(VLOOKUP(I574,COT_ACOES!$B:$C,2,),"")</f>
        <v/>
      </c>
      <c r="M574" s="115" t="str">
        <f t="shared" si="54"/>
        <v/>
      </c>
      <c r="N574" s="116" t="str">
        <f t="shared" si="55"/>
        <v/>
      </c>
      <c r="O574" s="117" t="str">
        <f t="shared" si="56"/>
        <v/>
      </c>
      <c r="P574" s="118" t="str">
        <f t="shared" si="57"/>
        <v/>
      </c>
      <c r="Q574" s="119" t="str">
        <f t="shared" si="58"/>
        <v/>
      </c>
      <c r="R574" s="117" t="str">
        <f>IFERROR(VLOOKUP($I574,BASE_SETOR!$B$4:$C$1000,2,0),"")</f>
        <v/>
      </c>
      <c r="AM574" s="340"/>
    </row>
    <row r="575" spans="6:39" customFormat="1" ht="18.75">
      <c r="F575" s="120" t="str">
        <f t="shared" si="59"/>
        <v/>
      </c>
      <c r="G575" s="121"/>
      <c r="H575" s="120"/>
      <c r="I575" s="122"/>
      <c r="J575" s="306"/>
      <c r="K575" s="115"/>
      <c r="L575" s="115" t="str">
        <f>IFERROR(VLOOKUP(I575,COT_ACOES!$B:$C,2,),"")</f>
        <v/>
      </c>
      <c r="M575" s="115" t="str">
        <f t="shared" si="54"/>
        <v/>
      </c>
      <c r="N575" s="116" t="str">
        <f t="shared" si="55"/>
        <v/>
      </c>
      <c r="O575" s="117" t="str">
        <f t="shared" si="56"/>
        <v/>
      </c>
      <c r="P575" s="118" t="str">
        <f t="shared" si="57"/>
        <v/>
      </c>
      <c r="Q575" s="119" t="str">
        <f t="shared" si="58"/>
        <v/>
      </c>
      <c r="R575" s="117" t="str">
        <f>IFERROR(VLOOKUP($I575,BASE_SETOR!$B$4:$C$1000,2,0),"")</f>
        <v/>
      </c>
      <c r="AM575" s="340"/>
    </row>
    <row r="576" spans="6:39" customFormat="1" ht="18.75">
      <c r="F576" s="120" t="str">
        <f t="shared" si="59"/>
        <v/>
      </c>
      <c r="G576" s="121"/>
      <c r="H576" s="120"/>
      <c r="I576" s="122"/>
      <c r="J576" s="306"/>
      <c r="K576" s="115"/>
      <c r="L576" s="115" t="str">
        <f>IFERROR(VLOOKUP(I576,COT_ACOES!$B:$C,2,),"")</f>
        <v/>
      </c>
      <c r="M576" s="115" t="str">
        <f t="shared" si="54"/>
        <v/>
      </c>
      <c r="N576" s="116" t="str">
        <f t="shared" si="55"/>
        <v/>
      </c>
      <c r="O576" s="117" t="str">
        <f t="shared" si="56"/>
        <v/>
      </c>
      <c r="P576" s="118" t="str">
        <f t="shared" si="57"/>
        <v/>
      </c>
      <c r="Q576" s="119" t="str">
        <f t="shared" si="58"/>
        <v/>
      </c>
      <c r="R576" s="117" t="str">
        <f>IFERROR(VLOOKUP($I576,BASE_SETOR!$B$4:$C$1000,2,0),"")</f>
        <v/>
      </c>
      <c r="AM576" s="340"/>
    </row>
    <row r="577" spans="6:39" customFormat="1" ht="18.75">
      <c r="F577" s="120" t="str">
        <f t="shared" si="59"/>
        <v/>
      </c>
      <c r="G577" s="121"/>
      <c r="H577" s="120"/>
      <c r="I577" s="122"/>
      <c r="J577" s="306"/>
      <c r="K577" s="115"/>
      <c r="L577" s="115" t="str">
        <f>IFERROR(VLOOKUP(I577,COT_ACOES!$B:$C,2,),"")</f>
        <v/>
      </c>
      <c r="M577" s="115" t="str">
        <f t="shared" si="54"/>
        <v/>
      </c>
      <c r="N577" s="116" t="str">
        <f t="shared" si="55"/>
        <v/>
      </c>
      <c r="O577" s="117" t="str">
        <f t="shared" si="56"/>
        <v/>
      </c>
      <c r="P577" s="118" t="str">
        <f t="shared" si="57"/>
        <v/>
      </c>
      <c r="Q577" s="119" t="str">
        <f t="shared" si="58"/>
        <v/>
      </c>
      <c r="R577" s="117" t="str">
        <f>IFERROR(VLOOKUP($I577,BASE_SETOR!$B$4:$C$1000,2,0),"")</f>
        <v/>
      </c>
      <c r="AM577" s="340"/>
    </row>
    <row r="578" spans="6:39" customFormat="1" ht="18.75">
      <c r="F578" s="120" t="str">
        <f t="shared" si="59"/>
        <v/>
      </c>
      <c r="G578" s="121"/>
      <c r="H578" s="120"/>
      <c r="I578" s="122"/>
      <c r="J578" s="306"/>
      <c r="K578" s="115"/>
      <c r="L578" s="115" t="str">
        <f>IFERROR(VLOOKUP(I578,COT_ACOES!$B:$C,2,),"")</f>
        <v/>
      </c>
      <c r="M578" s="115" t="str">
        <f t="shared" si="54"/>
        <v/>
      </c>
      <c r="N578" s="116" t="str">
        <f t="shared" si="55"/>
        <v/>
      </c>
      <c r="O578" s="117" t="str">
        <f t="shared" si="56"/>
        <v/>
      </c>
      <c r="P578" s="118" t="str">
        <f t="shared" si="57"/>
        <v/>
      </c>
      <c r="Q578" s="119" t="str">
        <f t="shared" si="58"/>
        <v/>
      </c>
      <c r="R578" s="117" t="str">
        <f>IFERROR(VLOOKUP($I578,BASE_SETOR!$B$4:$C$1000,2,0),"")</f>
        <v/>
      </c>
      <c r="AM578" s="340"/>
    </row>
    <row r="579" spans="6:39" customFormat="1" ht="18.75">
      <c r="F579" s="120" t="str">
        <f t="shared" si="59"/>
        <v/>
      </c>
      <c r="G579" s="121"/>
      <c r="H579" s="120"/>
      <c r="I579" s="122"/>
      <c r="J579" s="306"/>
      <c r="K579" s="115"/>
      <c r="L579" s="115" t="str">
        <f>IFERROR(VLOOKUP(I579,COT_ACOES!$B:$C,2,),"")</f>
        <v/>
      </c>
      <c r="M579" s="115" t="str">
        <f t="shared" si="54"/>
        <v/>
      </c>
      <c r="N579" s="116" t="str">
        <f t="shared" si="55"/>
        <v/>
      </c>
      <c r="O579" s="117" t="str">
        <f t="shared" si="56"/>
        <v/>
      </c>
      <c r="P579" s="118" t="str">
        <f t="shared" si="57"/>
        <v/>
      </c>
      <c r="Q579" s="119" t="str">
        <f t="shared" si="58"/>
        <v/>
      </c>
      <c r="R579" s="117" t="str">
        <f>IFERROR(VLOOKUP($I579,BASE_SETOR!$B$4:$C$1000,2,0),"")</f>
        <v/>
      </c>
      <c r="AM579" s="340"/>
    </row>
    <row r="580" spans="6:39" customFormat="1" ht="18.75">
      <c r="F580" s="120" t="str">
        <f t="shared" si="59"/>
        <v/>
      </c>
      <c r="G580" s="121"/>
      <c r="H580" s="120"/>
      <c r="I580" s="122"/>
      <c r="J580" s="306"/>
      <c r="K580" s="115"/>
      <c r="L580" s="115" t="str">
        <f>IFERROR(VLOOKUP(I580,COT_ACOES!$B:$C,2,),"")</f>
        <v/>
      </c>
      <c r="M580" s="115" t="str">
        <f t="shared" si="54"/>
        <v/>
      </c>
      <c r="N580" s="116" t="str">
        <f t="shared" si="55"/>
        <v/>
      </c>
      <c r="O580" s="117" t="str">
        <f t="shared" si="56"/>
        <v/>
      </c>
      <c r="P580" s="118" t="str">
        <f t="shared" si="57"/>
        <v/>
      </c>
      <c r="Q580" s="119" t="str">
        <f t="shared" si="58"/>
        <v/>
      </c>
      <c r="R580" s="117" t="str">
        <f>IFERROR(VLOOKUP($I580,BASE_SETOR!$B$4:$C$1000,2,0),"")</f>
        <v/>
      </c>
      <c r="AM580" s="340"/>
    </row>
    <row r="581" spans="6:39" customFormat="1" ht="18.75">
      <c r="F581" s="120" t="str">
        <f t="shared" si="59"/>
        <v/>
      </c>
      <c r="G581" s="121"/>
      <c r="H581" s="120"/>
      <c r="I581" s="122"/>
      <c r="J581" s="306"/>
      <c r="K581" s="115"/>
      <c r="L581" s="115" t="str">
        <f>IFERROR(VLOOKUP(I581,COT_ACOES!$B:$C,2,),"")</f>
        <v/>
      </c>
      <c r="M581" s="115" t="str">
        <f t="shared" si="54"/>
        <v/>
      </c>
      <c r="N581" s="116" t="str">
        <f t="shared" si="55"/>
        <v/>
      </c>
      <c r="O581" s="117" t="str">
        <f t="shared" si="56"/>
        <v/>
      </c>
      <c r="P581" s="118" t="str">
        <f t="shared" si="57"/>
        <v/>
      </c>
      <c r="Q581" s="119" t="str">
        <f t="shared" si="58"/>
        <v/>
      </c>
      <c r="R581" s="117" t="str">
        <f>IFERROR(VLOOKUP($I581,BASE_SETOR!$B$4:$C$1000,2,0),"")</f>
        <v/>
      </c>
      <c r="AM581" s="340"/>
    </row>
    <row r="582" spans="6:39" customFormat="1" ht="18.75">
      <c r="F582" s="120" t="str">
        <f t="shared" si="59"/>
        <v/>
      </c>
      <c r="G582" s="121"/>
      <c r="H582" s="120"/>
      <c r="I582" s="122"/>
      <c r="J582" s="306"/>
      <c r="K582" s="115"/>
      <c r="L582" s="115" t="str">
        <f>IFERROR(VLOOKUP(I582,COT_ACOES!$B:$C,2,),"")</f>
        <v/>
      </c>
      <c r="M582" s="115" t="str">
        <f t="shared" si="54"/>
        <v/>
      </c>
      <c r="N582" s="116" t="str">
        <f t="shared" si="55"/>
        <v/>
      </c>
      <c r="O582" s="117" t="str">
        <f t="shared" si="56"/>
        <v/>
      </c>
      <c r="P582" s="118" t="str">
        <f t="shared" si="57"/>
        <v/>
      </c>
      <c r="Q582" s="119" t="str">
        <f t="shared" si="58"/>
        <v/>
      </c>
      <c r="R582" s="117" t="str">
        <f>IFERROR(VLOOKUP($I582,BASE_SETOR!$B$4:$C$1000,2,0),"")</f>
        <v/>
      </c>
      <c r="AM582" s="340"/>
    </row>
    <row r="583" spans="6:39" customFormat="1" ht="18.75">
      <c r="F583" s="120" t="str">
        <f t="shared" si="59"/>
        <v/>
      </c>
      <c r="G583" s="121"/>
      <c r="H583" s="120"/>
      <c r="I583" s="122"/>
      <c r="J583" s="306"/>
      <c r="K583" s="115"/>
      <c r="L583" s="115" t="str">
        <f>IFERROR(VLOOKUP(I583,COT_ACOES!$B:$C,2,),"")</f>
        <v/>
      </c>
      <c r="M583" s="115" t="str">
        <f t="shared" si="54"/>
        <v/>
      </c>
      <c r="N583" s="116" t="str">
        <f t="shared" si="55"/>
        <v/>
      </c>
      <c r="O583" s="117" t="str">
        <f t="shared" si="56"/>
        <v/>
      </c>
      <c r="P583" s="118" t="str">
        <f t="shared" si="57"/>
        <v/>
      </c>
      <c r="Q583" s="119" t="str">
        <f t="shared" si="58"/>
        <v/>
      </c>
      <c r="R583" s="117" t="str">
        <f>IFERROR(VLOOKUP($I583,BASE_SETOR!$B$4:$C$1000,2,0),"")</f>
        <v/>
      </c>
      <c r="AM583" s="340"/>
    </row>
    <row r="584" spans="6:39" customFormat="1" ht="18.75">
      <c r="F584" s="120" t="str">
        <f t="shared" si="59"/>
        <v/>
      </c>
      <c r="G584" s="121"/>
      <c r="H584" s="120"/>
      <c r="I584" s="122"/>
      <c r="J584" s="306"/>
      <c r="K584" s="115"/>
      <c r="L584" s="115" t="str">
        <f>IFERROR(VLOOKUP(I584,COT_ACOES!$B:$C,2,),"")</f>
        <v/>
      </c>
      <c r="M584" s="115" t="str">
        <f t="shared" si="54"/>
        <v/>
      </c>
      <c r="N584" s="116" t="str">
        <f t="shared" si="55"/>
        <v/>
      </c>
      <c r="O584" s="117" t="str">
        <f t="shared" si="56"/>
        <v/>
      </c>
      <c r="P584" s="118" t="str">
        <f t="shared" si="57"/>
        <v/>
      </c>
      <c r="Q584" s="119" t="str">
        <f t="shared" si="58"/>
        <v/>
      </c>
      <c r="R584" s="117" t="str">
        <f>IFERROR(VLOOKUP($I584,BASE_SETOR!$B$4:$C$1000,2,0),"")</f>
        <v/>
      </c>
      <c r="AM584" s="340"/>
    </row>
    <row r="585" spans="6:39" customFormat="1" ht="18.75">
      <c r="F585" s="120" t="str">
        <f t="shared" si="59"/>
        <v/>
      </c>
      <c r="G585" s="121"/>
      <c r="H585" s="120"/>
      <c r="I585" s="122"/>
      <c r="J585" s="306"/>
      <c r="K585" s="115"/>
      <c r="L585" s="115" t="str">
        <f>IFERROR(VLOOKUP(I585,COT_ACOES!$B:$C,2,),"")</f>
        <v/>
      </c>
      <c r="M585" s="115" t="str">
        <f t="shared" si="54"/>
        <v/>
      </c>
      <c r="N585" s="116" t="str">
        <f t="shared" si="55"/>
        <v/>
      </c>
      <c r="O585" s="117" t="str">
        <f t="shared" si="56"/>
        <v/>
      </c>
      <c r="P585" s="118" t="str">
        <f t="shared" si="57"/>
        <v/>
      </c>
      <c r="Q585" s="119" t="str">
        <f t="shared" si="58"/>
        <v/>
      </c>
      <c r="R585" s="117" t="str">
        <f>IFERROR(VLOOKUP($I585,BASE_SETOR!$B$4:$C$1000,2,0),"")</f>
        <v/>
      </c>
      <c r="AM585" s="340"/>
    </row>
    <row r="586" spans="6:39" customFormat="1" ht="18.75">
      <c r="F586" s="120" t="str">
        <f t="shared" si="59"/>
        <v/>
      </c>
      <c r="G586" s="121"/>
      <c r="H586" s="120"/>
      <c r="I586" s="122"/>
      <c r="J586" s="306"/>
      <c r="K586" s="115"/>
      <c r="L586" s="115" t="str">
        <f>IFERROR(VLOOKUP(I586,COT_ACOES!$B:$C,2,),"")</f>
        <v/>
      </c>
      <c r="M586" s="115" t="str">
        <f t="shared" si="54"/>
        <v/>
      </c>
      <c r="N586" s="116" t="str">
        <f t="shared" si="55"/>
        <v/>
      </c>
      <c r="O586" s="117" t="str">
        <f t="shared" si="56"/>
        <v/>
      </c>
      <c r="P586" s="118" t="str">
        <f t="shared" si="57"/>
        <v/>
      </c>
      <c r="Q586" s="119" t="str">
        <f t="shared" si="58"/>
        <v/>
      </c>
      <c r="R586" s="117" t="str">
        <f>IFERROR(VLOOKUP($I586,BASE_SETOR!$B$4:$C$1000,2,0),"")</f>
        <v/>
      </c>
      <c r="AM586" s="340"/>
    </row>
    <row r="587" spans="6:39" customFormat="1" ht="18.75">
      <c r="F587" s="120" t="str">
        <f t="shared" si="59"/>
        <v/>
      </c>
      <c r="G587" s="121"/>
      <c r="H587" s="120"/>
      <c r="I587" s="122"/>
      <c r="J587" s="306"/>
      <c r="K587" s="115"/>
      <c r="L587" s="115" t="str">
        <f>IFERROR(VLOOKUP(I587,COT_ACOES!$B:$C,2,),"")</f>
        <v/>
      </c>
      <c r="M587" s="115" t="str">
        <f t="shared" si="54"/>
        <v/>
      </c>
      <c r="N587" s="116" t="str">
        <f t="shared" si="55"/>
        <v/>
      </c>
      <c r="O587" s="117" t="str">
        <f t="shared" si="56"/>
        <v/>
      </c>
      <c r="P587" s="118" t="str">
        <f t="shared" si="57"/>
        <v/>
      </c>
      <c r="Q587" s="119" t="str">
        <f t="shared" si="58"/>
        <v/>
      </c>
      <c r="R587" s="117" t="str">
        <f>IFERROR(VLOOKUP($I587,BASE_SETOR!$B$4:$C$1000,2,0),"")</f>
        <v/>
      </c>
      <c r="AM587" s="340"/>
    </row>
    <row r="588" spans="6:39" customFormat="1" ht="18.75">
      <c r="F588" s="120" t="str">
        <f t="shared" si="59"/>
        <v/>
      </c>
      <c r="G588" s="121"/>
      <c r="H588" s="120"/>
      <c r="I588" s="122"/>
      <c r="J588" s="306"/>
      <c r="K588" s="115"/>
      <c r="L588" s="115" t="str">
        <f>IFERROR(VLOOKUP(I588,COT_ACOES!$B:$C,2,),"")</f>
        <v/>
      </c>
      <c r="M588" s="115" t="str">
        <f t="shared" si="54"/>
        <v/>
      </c>
      <c r="N588" s="116" t="str">
        <f t="shared" si="55"/>
        <v/>
      </c>
      <c r="O588" s="117" t="str">
        <f t="shared" si="56"/>
        <v/>
      </c>
      <c r="P588" s="118" t="str">
        <f t="shared" si="57"/>
        <v/>
      </c>
      <c r="Q588" s="119" t="str">
        <f t="shared" si="58"/>
        <v/>
      </c>
      <c r="R588" s="117" t="str">
        <f>IFERROR(VLOOKUP($I588,BASE_SETOR!$B$4:$C$1000,2,0),"")</f>
        <v/>
      </c>
      <c r="AM588" s="340"/>
    </row>
    <row r="589" spans="6:39" customFormat="1" ht="18.75">
      <c r="F589" s="120" t="str">
        <f t="shared" si="59"/>
        <v/>
      </c>
      <c r="G589" s="121"/>
      <c r="H589" s="120"/>
      <c r="I589" s="122"/>
      <c r="J589" s="306"/>
      <c r="K589" s="115"/>
      <c r="L589" s="115" t="str">
        <f>IFERROR(VLOOKUP(I589,COT_ACOES!$B:$C,2,),"")</f>
        <v/>
      </c>
      <c r="M589" s="115" t="str">
        <f t="shared" si="54"/>
        <v/>
      </c>
      <c r="N589" s="116" t="str">
        <f t="shared" si="55"/>
        <v/>
      </c>
      <c r="O589" s="117" t="str">
        <f t="shared" si="56"/>
        <v/>
      </c>
      <c r="P589" s="118" t="str">
        <f t="shared" si="57"/>
        <v/>
      </c>
      <c r="Q589" s="119" t="str">
        <f t="shared" si="58"/>
        <v/>
      </c>
      <c r="R589" s="117" t="str">
        <f>IFERROR(VLOOKUP($I589,BASE_SETOR!$B$4:$C$1000,2,0),"")</f>
        <v/>
      </c>
      <c r="AM589" s="340"/>
    </row>
    <row r="590" spans="6:39" customFormat="1" ht="18.75">
      <c r="F590" s="120" t="str">
        <f t="shared" si="59"/>
        <v/>
      </c>
      <c r="G590" s="121"/>
      <c r="H590" s="120"/>
      <c r="I590" s="122"/>
      <c r="J590" s="306"/>
      <c r="K590" s="115"/>
      <c r="L590" s="115" t="str">
        <f>IFERROR(VLOOKUP(I590,COT_ACOES!$B:$C,2,),"")</f>
        <v/>
      </c>
      <c r="M590" s="115" t="str">
        <f t="shared" si="54"/>
        <v/>
      </c>
      <c r="N590" s="116" t="str">
        <f t="shared" si="55"/>
        <v/>
      </c>
      <c r="O590" s="117" t="str">
        <f t="shared" si="56"/>
        <v/>
      </c>
      <c r="P590" s="118" t="str">
        <f t="shared" si="57"/>
        <v/>
      </c>
      <c r="Q590" s="119" t="str">
        <f t="shared" si="58"/>
        <v/>
      </c>
      <c r="R590" s="117" t="str">
        <f>IFERROR(VLOOKUP($I590,BASE_SETOR!$B$4:$C$1000,2,0),"")</f>
        <v/>
      </c>
      <c r="AM590" s="340"/>
    </row>
    <row r="591" spans="6:39" customFormat="1" ht="18.75">
      <c r="F591" s="120" t="str">
        <f t="shared" si="59"/>
        <v/>
      </c>
      <c r="G591" s="121"/>
      <c r="H591" s="120"/>
      <c r="I591" s="122"/>
      <c r="J591" s="306"/>
      <c r="K591" s="115"/>
      <c r="L591" s="115" t="str">
        <f>IFERROR(VLOOKUP(I591,COT_ACOES!$B:$C,2,),"")</f>
        <v/>
      </c>
      <c r="M591" s="115" t="str">
        <f t="shared" si="54"/>
        <v/>
      </c>
      <c r="N591" s="116" t="str">
        <f t="shared" si="55"/>
        <v/>
      </c>
      <c r="O591" s="117" t="str">
        <f t="shared" si="56"/>
        <v/>
      </c>
      <c r="P591" s="118" t="str">
        <f t="shared" si="57"/>
        <v/>
      </c>
      <c r="Q591" s="119" t="str">
        <f t="shared" si="58"/>
        <v/>
      </c>
      <c r="R591" s="117" t="str">
        <f>IFERROR(VLOOKUP($I591,BASE_SETOR!$B$4:$C$1000,2,0),"")</f>
        <v/>
      </c>
      <c r="AM591" s="340"/>
    </row>
    <row r="592" spans="6:39" customFormat="1" ht="18.75">
      <c r="F592" s="120" t="str">
        <f t="shared" si="59"/>
        <v/>
      </c>
      <c r="G592" s="121"/>
      <c r="H592" s="120"/>
      <c r="I592" s="122"/>
      <c r="J592" s="306"/>
      <c r="K592" s="115"/>
      <c r="L592" s="115" t="str">
        <f>IFERROR(VLOOKUP(I592,COT_ACOES!$B:$C,2,),"")</f>
        <v/>
      </c>
      <c r="M592" s="115" t="str">
        <f t="shared" si="54"/>
        <v/>
      </c>
      <c r="N592" s="116" t="str">
        <f t="shared" si="55"/>
        <v/>
      </c>
      <c r="O592" s="117" t="str">
        <f t="shared" si="56"/>
        <v/>
      </c>
      <c r="P592" s="118" t="str">
        <f t="shared" si="57"/>
        <v/>
      </c>
      <c r="Q592" s="119" t="str">
        <f t="shared" si="58"/>
        <v/>
      </c>
      <c r="R592" s="117" t="str">
        <f>IFERROR(VLOOKUP($I592,BASE_SETOR!$B$4:$C$1000,2,0),"")</f>
        <v/>
      </c>
      <c r="AM592" s="340"/>
    </row>
    <row r="593" spans="6:39" customFormat="1" ht="18.75">
      <c r="F593" s="120" t="str">
        <f t="shared" si="59"/>
        <v/>
      </c>
      <c r="G593" s="121"/>
      <c r="H593" s="120"/>
      <c r="I593" s="122"/>
      <c r="J593" s="306"/>
      <c r="K593" s="115"/>
      <c r="L593" s="115" t="str">
        <f>IFERROR(VLOOKUP(I593,COT_ACOES!$B:$C,2,),"")</f>
        <v/>
      </c>
      <c r="M593" s="115" t="str">
        <f t="shared" si="54"/>
        <v/>
      </c>
      <c r="N593" s="116" t="str">
        <f t="shared" si="55"/>
        <v/>
      </c>
      <c r="O593" s="117" t="str">
        <f t="shared" si="56"/>
        <v/>
      </c>
      <c r="P593" s="118" t="str">
        <f t="shared" si="57"/>
        <v/>
      </c>
      <c r="Q593" s="119" t="str">
        <f t="shared" si="58"/>
        <v/>
      </c>
      <c r="R593" s="117" t="str">
        <f>IFERROR(VLOOKUP($I593,BASE_SETOR!$B$4:$C$1000,2,0),"")</f>
        <v/>
      </c>
      <c r="AM593" s="340"/>
    </row>
    <row r="594" spans="6:39" customFormat="1" ht="18.75">
      <c r="F594" s="120" t="str">
        <f t="shared" si="59"/>
        <v/>
      </c>
      <c r="G594" s="121"/>
      <c r="H594" s="120"/>
      <c r="I594" s="122"/>
      <c r="J594" s="306"/>
      <c r="K594" s="115"/>
      <c r="L594" s="115" t="str">
        <f>IFERROR(VLOOKUP(I594,COT_ACOES!$B:$C,2,),"")</f>
        <v/>
      </c>
      <c r="M594" s="115" t="str">
        <f t="shared" si="54"/>
        <v/>
      </c>
      <c r="N594" s="116" t="str">
        <f t="shared" si="55"/>
        <v/>
      </c>
      <c r="O594" s="117" t="str">
        <f t="shared" si="56"/>
        <v/>
      </c>
      <c r="P594" s="118" t="str">
        <f t="shared" si="57"/>
        <v/>
      </c>
      <c r="Q594" s="119" t="str">
        <f t="shared" si="58"/>
        <v/>
      </c>
      <c r="R594" s="117" t="str">
        <f>IFERROR(VLOOKUP($I594,BASE_SETOR!$B$4:$C$1000,2,0),"")</f>
        <v/>
      </c>
      <c r="AM594" s="340"/>
    </row>
    <row r="595" spans="6:39" customFormat="1" ht="18.75">
      <c r="F595" s="120" t="str">
        <f t="shared" si="59"/>
        <v/>
      </c>
      <c r="G595" s="121"/>
      <c r="H595" s="120"/>
      <c r="I595" s="122"/>
      <c r="J595" s="306"/>
      <c r="K595" s="115"/>
      <c r="L595" s="115" t="str">
        <f>IFERROR(VLOOKUP(I595,COT_ACOES!$B:$C,2,),"")</f>
        <v/>
      </c>
      <c r="M595" s="115" t="str">
        <f t="shared" si="54"/>
        <v/>
      </c>
      <c r="N595" s="116" t="str">
        <f t="shared" si="55"/>
        <v/>
      </c>
      <c r="O595" s="117" t="str">
        <f t="shared" si="56"/>
        <v/>
      </c>
      <c r="P595" s="118" t="str">
        <f t="shared" si="57"/>
        <v/>
      </c>
      <c r="Q595" s="119" t="str">
        <f t="shared" si="58"/>
        <v/>
      </c>
      <c r="R595" s="117" t="str">
        <f>IFERROR(VLOOKUP($I595,BASE_SETOR!$B$4:$C$1000,2,0),"")</f>
        <v/>
      </c>
      <c r="AM595" s="340"/>
    </row>
    <row r="596" spans="6:39" customFormat="1" ht="18.75">
      <c r="F596" s="120" t="str">
        <f t="shared" si="59"/>
        <v/>
      </c>
      <c r="G596" s="121"/>
      <c r="H596" s="120"/>
      <c r="I596" s="122"/>
      <c r="J596" s="306"/>
      <c r="K596" s="115"/>
      <c r="L596" s="115" t="str">
        <f>IFERROR(VLOOKUP(I596,COT_ACOES!$B:$C,2,),"")</f>
        <v/>
      </c>
      <c r="M596" s="115" t="str">
        <f t="shared" si="54"/>
        <v/>
      </c>
      <c r="N596" s="116" t="str">
        <f t="shared" si="55"/>
        <v/>
      </c>
      <c r="O596" s="117" t="str">
        <f t="shared" si="56"/>
        <v/>
      </c>
      <c r="P596" s="118" t="str">
        <f t="shared" si="57"/>
        <v/>
      </c>
      <c r="Q596" s="119" t="str">
        <f t="shared" si="58"/>
        <v/>
      </c>
      <c r="R596" s="117" t="str">
        <f>IFERROR(VLOOKUP($I596,BASE_SETOR!$B$4:$C$1000,2,0),"")</f>
        <v/>
      </c>
      <c r="AM596" s="340"/>
    </row>
    <row r="597" spans="6:39" customFormat="1" ht="18.75">
      <c r="F597" s="120" t="str">
        <f t="shared" si="59"/>
        <v/>
      </c>
      <c r="G597" s="121"/>
      <c r="H597" s="120"/>
      <c r="I597" s="122"/>
      <c r="J597" s="306"/>
      <c r="K597" s="115"/>
      <c r="L597" s="115" t="str">
        <f>IFERROR(VLOOKUP(I597,COT_ACOES!$B:$C,2,),"")</f>
        <v/>
      </c>
      <c r="M597" s="115" t="str">
        <f t="shared" si="54"/>
        <v/>
      </c>
      <c r="N597" s="116" t="str">
        <f t="shared" si="55"/>
        <v/>
      </c>
      <c r="O597" s="117" t="str">
        <f t="shared" si="56"/>
        <v/>
      </c>
      <c r="P597" s="118" t="str">
        <f t="shared" si="57"/>
        <v/>
      </c>
      <c r="Q597" s="119" t="str">
        <f t="shared" si="58"/>
        <v/>
      </c>
      <c r="R597" s="117" t="str">
        <f>IFERROR(VLOOKUP($I597,BASE_SETOR!$B$4:$C$1000,2,0),"")</f>
        <v/>
      </c>
      <c r="AM597" s="340"/>
    </row>
    <row r="598" spans="6:39" customFormat="1" ht="18.75">
      <c r="F598" s="120" t="str">
        <f t="shared" si="59"/>
        <v/>
      </c>
      <c r="G598" s="121"/>
      <c r="H598" s="120"/>
      <c r="I598" s="122"/>
      <c r="J598" s="306"/>
      <c r="K598" s="115"/>
      <c r="L598" s="115" t="str">
        <f>IFERROR(VLOOKUP(I598,COT_ACOES!$B:$C,2,),"")</f>
        <v/>
      </c>
      <c r="M598" s="115" t="str">
        <f t="shared" si="54"/>
        <v/>
      </c>
      <c r="N598" s="116" t="str">
        <f t="shared" si="55"/>
        <v/>
      </c>
      <c r="O598" s="117" t="str">
        <f t="shared" si="56"/>
        <v/>
      </c>
      <c r="P598" s="118" t="str">
        <f t="shared" si="57"/>
        <v/>
      </c>
      <c r="Q598" s="119" t="str">
        <f t="shared" si="58"/>
        <v/>
      </c>
      <c r="R598" s="117" t="str">
        <f>IFERROR(VLOOKUP($I598,BASE_SETOR!$B$4:$C$1000,2,0),"")</f>
        <v/>
      </c>
      <c r="AM598" s="340"/>
    </row>
    <row r="599" spans="6:39" customFormat="1" ht="18.75">
      <c r="F599" s="120" t="str">
        <f t="shared" si="59"/>
        <v/>
      </c>
      <c r="G599" s="121"/>
      <c r="H599" s="120"/>
      <c r="I599" s="122"/>
      <c r="J599" s="306"/>
      <c r="K599" s="115"/>
      <c r="L599" s="115" t="str">
        <f>IFERROR(VLOOKUP(I599,COT_ACOES!$B:$C,2,),"")</f>
        <v/>
      </c>
      <c r="M599" s="115" t="str">
        <f t="shared" si="54"/>
        <v/>
      </c>
      <c r="N599" s="116" t="str">
        <f t="shared" si="55"/>
        <v/>
      </c>
      <c r="O599" s="117" t="str">
        <f t="shared" si="56"/>
        <v/>
      </c>
      <c r="P599" s="118" t="str">
        <f t="shared" si="57"/>
        <v/>
      </c>
      <c r="Q599" s="119" t="str">
        <f t="shared" si="58"/>
        <v/>
      </c>
      <c r="R599" s="117" t="str">
        <f>IFERROR(VLOOKUP($I599,BASE_SETOR!$B$4:$C$1000,2,0),"")</f>
        <v/>
      </c>
      <c r="AM599" s="340"/>
    </row>
    <row r="600" spans="6:39" customFormat="1" ht="18.75">
      <c r="F600" s="120" t="str">
        <f t="shared" si="59"/>
        <v/>
      </c>
      <c r="G600" s="121"/>
      <c r="H600" s="120"/>
      <c r="I600" s="122"/>
      <c r="J600" s="306"/>
      <c r="K600" s="115"/>
      <c r="L600" s="115" t="str">
        <f>IFERROR(VLOOKUP(I600,COT_ACOES!$B:$C,2,),"")</f>
        <v/>
      </c>
      <c r="M600" s="115" t="str">
        <f t="shared" si="54"/>
        <v/>
      </c>
      <c r="N600" s="116" t="str">
        <f t="shared" si="55"/>
        <v/>
      </c>
      <c r="O600" s="117" t="str">
        <f t="shared" si="56"/>
        <v/>
      </c>
      <c r="P600" s="118" t="str">
        <f t="shared" si="57"/>
        <v/>
      </c>
      <c r="Q600" s="119" t="str">
        <f t="shared" si="58"/>
        <v/>
      </c>
      <c r="R600" s="117" t="str">
        <f>IFERROR(VLOOKUP($I600,BASE_SETOR!$B$4:$C$1000,2,0),"")</f>
        <v/>
      </c>
      <c r="AM600" s="340"/>
    </row>
    <row r="601" spans="6:39" customFormat="1" ht="18.75">
      <c r="F601" s="120" t="str">
        <f t="shared" si="59"/>
        <v/>
      </c>
      <c r="G601" s="121"/>
      <c r="H601" s="120"/>
      <c r="I601" s="122"/>
      <c r="J601" s="306"/>
      <c r="K601" s="115"/>
      <c r="L601" s="115" t="str">
        <f>IFERROR(VLOOKUP(I601,COT_ACOES!$B:$C,2,),"")</f>
        <v/>
      </c>
      <c r="M601" s="115" t="str">
        <f t="shared" ref="M601:M664" si="60">IF(J601="","",J601*K601)</f>
        <v/>
      </c>
      <c r="N601" s="116" t="str">
        <f t="shared" ref="N601:N664" si="61">IF(J601="","",J601*L601)</f>
        <v/>
      </c>
      <c r="O601" s="117" t="str">
        <f t="shared" ref="O601:O664" si="62">IFERROR(N601/$C$4,"")</f>
        <v/>
      </c>
      <c r="P601" s="118" t="str">
        <f t="shared" ref="P601:P664" si="63">IFERROR((N601-M601)/M601,"")</f>
        <v/>
      </c>
      <c r="Q601" s="119" t="str">
        <f t="shared" ref="Q601:Q664" si="64">IFERROR(M601*P601,"")</f>
        <v/>
      </c>
      <c r="R601" s="117" t="str">
        <f>IFERROR(VLOOKUP($I601,BASE_SETOR!$B$4:$C$1000,2,0),"")</f>
        <v/>
      </c>
      <c r="AM601" s="340"/>
    </row>
    <row r="602" spans="6:39" customFormat="1" ht="18.75">
      <c r="F602" s="120" t="str">
        <f t="shared" ref="F602:F665" si="65">IF(G602="","",1+F601)</f>
        <v/>
      </c>
      <c r="G602" s="121"/>
      <c r="H602" s="120"/>
      <c r="I602" s="122"/>
      <c r="J602" s="306"/>
      <c r="K602" s="115"/>
      <c r="L602" s="115" t="str">
        <f>IFERROR(VLOOKUP(I602,COT_ACOES!$B:$C,2,),"")</f>
        <v/>
      </c>
      <c r="M602" s="115" t="str">
        <f t="shared" si="60"/>
        <v/>
      </c>
      <c r="N602" s="116" t="str">
        <f t="shared" si="61"/>
        <v/>
      </c>
      <c r="O602" s="117" t="str">
        <f t="shared" si="62"/>
        <v/>
      </c>
      <c r="P602" s="118" t="str">
        <f t="shared" si="63"/>
        <v/>
      </c>
      <c r="Q602" s="119" t="str">
        <f t="shared" si="64"/>
        <v/>
      </c>
      <c r="R602" s="117" t="str">
        <f>IFERROR(VLOOKUP($I602,BASE_SETOR!$B$4:$C$1000,2,0),"")</f>
        <v/>
      </c>
      <c r="AM602" s="340"/>
    </row>
    <row r="603" spans="6:39" customFormat="1" ht="18.75">
      <c r="F603" s="120" t="str">
        <f t="shared" si="65"/>
        <v/>
      </c>
      <c r="G603" s="121"/>
      <c r="H603" s="120"/>
      <c r="I603" s="122"/>
      <c r="J603" s="306"/>
      <c r="K603" s="115"/>
      <c r="L603" s="115" t="str">
        <f>IFERROR(VLOOKUP(I603,COT_ACOES!$B:$C,2,),"")</f>
        <v/>
      </c>
      <c r="M603" s="115" t="str">
        <f t="shared" si="60"/>
        <v/>
      </c>
      <c r="N603" s="116" t="str">
        <f t="shared" si="61"/>
        <v/>
      </c>
      <c r="O603" s="117" t="str">
        <f t="shared" si="62"/>
        <v/>
      </c>
      <c r="P603" s="118" t="str">
        <f t="shared" si="63"/>
        <v/>
      </c>
      <c r="Q603" s="119" t="str">
        <f t="shared" si="64"/>
        <v/>
      </c>
      <c r="R603" s="117" t="str">
        <f>IFERROR(VLOOKUP($I603,BASE_SETOR!$B$4:$C$1000,2,0),"")</f>
        <v/>
      </c>
      <c r="AM603" s="340"/>
    </row>
    <row r="604" spans="6:39" customFormat="1" ht="18.75">
      <c r="F604" s="120" t="str">
        <f t="shared" si="65"/>
        <v/>
      </c>
      <c r="G604" s="121"/>
      <c r="H604" s="120"/>
      <c r="I604" s="122"/>
      <c r="J604" s="306"/>
      <c r="K604" s="115"/>
      <c r="L604" s="115" t="str">
        <f>IFERROR(VLOOKUP(I604,COT_ACOES!$B:$C,2,),"")</f>
        <v/>
      </c>
      <c r="M604" s="115" t="str">
        <f t="shared" si="60"/>
        <v/>
      </c>
      <c r="N604" s="116" t="str">
        <f t="shared" si="61"/>
        <v/>
      </c>
      <c r="O604" s="117" t="str">
        <f t="shared" si="62"/>
        <v/>
      </c>
      <c r="P604" s="118" t="str">
        <f t="shared" si="63"/>
        <v/>
      </c>
      <c r="Q604" s="119" t="str">
        <f t="shared" si="64"/>
        <v/>
      </c>
      <c r="R604" s="117" t="str">
        <f>IFERROR(VLOOKUP($I604,BASE_SETOR!$B$4:$C$1000,2,0),"")</f>
        <v/>
      </c>
      <c r="AM604" s="340"/>
    </row>
    <row r="605" spans="6:39" customFormat="1" ht="18.75">
      <c r="F605" s="120" t="str">
        <f t="shared" si="65"/>
        <v/>
      </c>
      <c r="G605" s="121"/>
      <c r="H605" s="120"/>
      <c r="I605" s="122"/>
      <c r="J605" s="306"/>
      <c r="K605" s="115"/>
      <c r="L605" s="115" t="str">
        <f>IFERROR(VLOOKUP(I605,COT_ACOES!$B:$C,2,),"")</f>
        <v/>
      </c>
      <c r="M605" s="115" t="str">
        <f t="shared" si="60"/>
        <v/>
      </c>
      <c r="N605" s="116" t="str">
        <f t="shared" si="61"/>
        <v/>
      </c>
      <c r="O605" s="117" t="str">
        <f t="shared" si="62"/>
        <v/>
      </c>
      <c r="P605" s="118" t="str">
        <f t="shared" si="63"/>
        <v/>
      </c>
      <c r="Q605" s="119" t="str">
        <f t="shared" si="64"/>
        <v/>
      </c>
      <c r="R605" s="117" t="str">
        <f>IFERROR(VLOOKUP($I605,BASE_SETOR!$B$4:$C$1000,2,0),"")</f>
        <v/>
      </c>
      <c r="AM605" s="340"/>
    </row>
    <row r="606" spans="6:39" customFormat="1" ht="18.75">
      <c r="F606" s="120" t="str">
        <f t="shared" si="65"/>
        <v/>
      </c>
      <c r="G606" s="121"/>
      <c r="H606" s="120"/>
      <c r="I606" s="122"/>
      <c r="J606" s="306"/>
      <c r="K606" s="115"/>
      <c r="L606" s="115" t="str">
        <f>IFERROR(VLOOKUP(I606,COT_ACOES!$B:$C,2,),"")</f>
        <v/>
      </c>
      <c r="M606" s="115" t="str">
        <f t="shared" si="60"/>
        <v/>
      </c>
      <c r="N606" s="116" t="str">
        <f t="shared" si="61"/>
        <v/>
      </c>
      <c r="O606" s="117" t="str">
        <f t="shared" si="62"/>
        <v/>
      </c>
      <c r="P606" s="118" t="str">
        <f t="shared" si="63"/>
        <v/>
      </c>
      <c r="Q606" s="119" t="str">
        <f t="shared" si="64"/>
        <v/>
      </c>
      <c r="R606" s="117" t="str">
        <f>IFERROR(VLOOKUP($I606,BASE_SETOR!$B$4:$C$1000,2,0),"")</f>
        <v/>
      </c>
      <c r="AM606" s="340"/>
    </row>
    <row r="607" spans="6:39" customFormat="1" ht="18.75">
      <c r="F607" s="120" t="str">
        <f t="shared" si="65"/>
        <v/>
      </c>
      <c r="G607" s="121"/>
      <c r="H607" s="120"/>
      <c r="I607" s="122"/>
      <c r="J607" s="306"/>
      <c r="K607" s="115"/>
      <c r="L607" s="115" t="str">
        <f>IFERROR(VLOOKUP(I607,COT_ACOES!$B:$C,2,),"")</f>
        <v/>
      </c>
      <c r="M607" s="115" t="str">
        <f t="shared" si="60"/>
        <v/>
      </c>
      <c r="N607" s="116" t="str">
        <f t="shared" si="61"/>
        <v/>
      </c>
      <c r="O607" s="117" t="str">
        <f t="shared" si="62"/>
        <v/>
      </c>
      <c r="P607" s="118" t="str">
        <f t="shared" si="63"/>
        <v/>
      </c>
      <c r="Q607" s="119" t="str">
        <f t="shared" si="64"/>
        <v/>
      </c>
      <c r="R607" s="117" t="str">
        <f>IFERROR(VLOOKUP($I607,BASE_SETOR!$B$4:$C$1000,2,0),"")</f>
        <v/>
      </c>
      <c r="AM607" s="340"/>
    </row>
    <row r="608" spans="6:39" customFormat="1" ht="18.75">
      <c r="F608" s="120" t="str">
        <f t="shared" si="65"/>
        <v/>
      </c>
      <c r="G608" s="121"/>
      <c r="H608" s="120"/>
      <c r="I608" s="122"/>
      <c r="J608" s="306"/>
      <c r="K608" s="115"/>
      <c r="L608" s="115" t="str">
        <f>IFERROR(VLOOKUP(I608,COT_ACOES!$B:$C,2,),"")</f>
        <v/>
      </c>
      <c r="M608" s="115" t="str">
        <f t="shared" si="60"/>
        <v/>
      </c>
      <c r="N608" s="116" t="str">
        <f t="shared" si="61"/>
        <v/>
      </c>
      <c r="O608" s="117" t="str">
        <f t="shared" si="62"/>
        <v/>
      </c>
      <c r="P608" s="118" t="str">
        <f t="shared" si="63"/>
        <v/>
      </c>
      <c r="Q608" s="119" t="str">
        <f t="shared" si="64"/>
        <v/>
      </c>
      <c r="R608" s="117" t="str">
        <f>IFERROR(VLOOKUP($I608,BASE_SETOR!$B$4:$C$1000,2,0),"")</f>
        <v/>
      </c>
      <c r="AM608" s="340"/>
    </row>
    <row r="609" spans="6:39" customFormat="1" ht="18.75">
      <c r="F609" s="120" t="str">
        <f t="shared" si="65"/>
        <v/>
      </c>
      <c r="G609" s="121"/>
      <c r="H609" s="120"/>
      <c r="I609" s="122"/>
      <c r="J609" s="306"/>
      <c r="K609" s="115"/>
      <c r="L609" s="115" t="str">
        <f>IFERROR(VLOOKUP(I609,COT_ACOES!$B:$C,2,),"")</f>
        <v/>
      </c>
      <c r="M609" s="115" t="str">
        <f t="shared" si="60"/>
        <v/>
      </c>
      <c r="N609" s="116" t="str">
        <f t="shared" si="61"/>
        <v/>
      </c>
      <c r="O609" s="117" t="str">
        <f t="shared" si="62"/>
        <v/>
      </c>
      <c r="P609" s="118" t="str">
        <f t="shared" si="63"/>
        <v/>
      </c>
      <c r="Q609" s="119" t="str">
        <f t="shared" si="64"/>
        <v/>
      </c>
      <c r="R609" s="117" t="str">
        <f>IFERROR(VLOOKUP($I609,BASE_SETOR!$B$4:$C$1000,2,0),"")</f>
        <v/>
      </c>
      <c r="AM609" s="340"/>
    </row>
    <row r="610" spans="6:39" customFormat="1" ht="18.75">
      <c r="F610" s="120" t="str">
        <f t="shared" si="65"/>
        <v/>
      </c>
      <c r="G610" s="121"/>
      <c r="H610" s="120"/>
      <c r="I610" s="122"/>
      <c r="J610" s="306"/>
      <c r="K610" s="115"/>
      <c r="L610" s="115" t="str">
        <f>IFERROR(VLOOKUP(I610,COT_ACOES!$B:$C,2,),"")</f>
        <v/>
      </c>
      <c r="M610" s="115" t="str">
        <f t="shared" si="60"/>
        <v/>
      </c>
      <c r="N610" s="116" t="str">
        <f t="shared" si="61"/>
        <v/>
      </c>
      <c r="O610" s="117" t="str">
        <f t="shared" si="62"/>
        <v/>
      </c>
      <c r="P610" s="118" t="str">
        <f t="shared" si="63"/>
        <v/>
      </c>
      <c r="Q610" s="119" t="str">
        <f t="shared" si="64"/>
        <v/>
      </c>
      <c r="R610" s="117" t="str">
        <f>IFERROR(VLOOKUP($I610,BASE_SETOR!$B$4:$C$1000,2,0),"")</f>
        <v/>
      </c>
      <c r="AM610" s="340"/>
    </row>
    <row r="611" spans="6:39" customFormat="1" ht="18.75">
      <c r="F611" s="120" t="str">
        <f t="shared" si="65"/>
        <v/>
      </c>
      <c r="G611" s="121"/>
      <c r="H611" s="120"/>
      <c r="I611" s="122"/>
      <c r="J611" s="306"/>
      <c r="K611" s="115"/>
      <c r="L611" s="115" t="str">
        <f>IFERROR(VLOOKUP(I611,COT_ACOES!$B:$C,2,),"")</f>
        <v/>
      </c>
      <c r="M611" s="115" t="str">
        <f t="shared" si="60"/>
        <v/>
      </c>
      <c r="N611" s="116" t="str">
        <f t="shared" si="61"/>
        <v/>
      </c>
      <c r="O611" s="117" t="str">
        <f t="shared" si="62"/>
        <v/>
      </c>
      <c r="P611" s="118" t="str">
        <f t="shared" si="63"/>
        <v/>
      </c>
      <c r="Q611" s="119" t="str">
        <f t="shared" si="64"/>
        <v/>
      </c>
      <c r="R611" s="117" t="str">
        <f>IFERROR(VLOOKUP($I611,BASE_SETOR!$B$4:$C$1000,2,0),"")</f>
        <v/>
      </c>
      <c r="AM611" s="340"/>
    </row>
    <row r="612" spans="6:39" customFormat="1" ht="18.75">
      <c r="F612" s="120" t="str">
        <f t="shared" si="65"/>
        <v/>
      </c>
      <c r="G612" s="121"/>
      <c r="H612" s="120"/>
      <c r="I612" s="122"/>
      <c r="J612" s="306"/>
      <c r="K612" s="115"/>
      <c r="L612" s="115" t="str">
        <f>IFERROR(VLOOKUP(I612,COT_ACOES!$B:$C,2,),"")</f>
        <v/>
      </c>
      <c r="M612" s="115" t="str">
        <f t="shared" si="60"/>
        <v/>
      </c>
      <c r="N612" s="116" t="str">
        <f t="shared" si="61"/>
        <v/>
      </c>
      <c r="O612" s="117" t="str">
        <f t="shared" si="62"/>
        <v/>
      </c>
      <c r="P612" s="118" t="str">
        <f t="shared" si="63"/>
        <v/>
      </c>
      <c r="Q612" s="119" t="str">
        <f t="shared" si="64"/>
        <v/>
      </c>
      <c r="R612" s="117" t="str">
        <f>IFERROR(VLOOKUP($I612,BASE_SETOR!$B$4:$C$1000,2,0),"")</f>
        <v/>
      </c>
      <c r="AM612" s="340"/>
    </row>
    <row r="613" spans="6:39" customFormat="1" ht="18.75">
      <c r="F613" s="120" t="str">
        <f t="shared" si="65"/>
        <v/>
      </c>
      <c r="G613" s="121"/>
      <c r="H613" s="120"/>
      <c r="I613" s="122"/>
      <c r="J613" s="306"/>
      <c r="K613" s="115"/>
      <c r="L613" s="115" t="str">
        <f>IFERROR(VLOOKUP(I613,COT_ACOES!$B:$C,2,),"")</f>
        <v/>
      </c>
      <c r="M613" s="115" t="str">
        <f t="shared" si="60"/>
        <v/>
      </c>
      <c r="N613" s="116" t="str">
        <f t="shared" si="61"/>
        <v/>
      </c>
      <c r="O613" s="117" t="str">
        <f t="shared" si="62"/>
        <v/>
      </c>
      <c r="P613" s="118" t="str">
        <f t="shared" si="63"/>
        <v/>
      </c>
      <c r="Q613" s="119" t="str">
        <f t="shared" si="64"/>
        <v/>
      </c>
      <c r="R613" s="117" t="str">
        <f>IFERROR(VLOOKUP($I613,BASE_SETOR!$B$4:$C$1000,2,0),"")</f>
        <v/>
      </c>
      <c r="AM613" s="340"/>
    </row>
    <row r="614" spans="6:39" customFormat="1" ht="18.75">
      <c r="F614" s="120" t="str">
        <f t="shared" si="65"/>
        <v/>
      </c>
      <c r="G614" s="121"/>
      <c r="H614" s="120"/>
      <c r="I614" s="122"/>
      <c r="J614" s="306"/>
      <c r="K614" s="115"/>
      <c r="L614" s="115" t="str">
        <f>IFERROR(VLOOKUP(I614,COT_ACOES!$B:$C,2,),"")</f>
        <v/>
      </c>
      <c r="M614" s="115" t="str">
        <f t="shared" si="60"/>
        <v/>
      </c>
      <c r="N614" s="116" t="str">
        <f t="shared" si="61"/>
        <v/>
      </c>
      <c r="O614" s="117" t="str">
        <f t="shared" si="62"/>
        <v/>
      </c>
      <c r="P614" s="118" t="str">
        <f t="shared" si="63"/>
        <v/>
      </c>
      <c r="Q614" s="119" t="str">
        <f t="shared" si="64"/>
        <v/>
      </c>
      <c r="R614" s="117" t="str">
        <f>IFERROR(VLOOKUP($I614,BASE_SETOR!$B$4:$C$1000,2,0),"")</f>
        <v/>
      </c>
      <c r="AM614" s="340"/>
    </row>
    <row r="615" spans="6:39" customFormat="1" ht="18.75">
      <c r="F615" s="120" t="str">
        <f t="shared" si="65"/>
        <v/>
      </c>
      <c r="G615" s="121"/>
      <c r="H615" s="120"/>
      <c r="I615" s="122"/>
      <c r="J615" s="306"/>
      <c r="K615" s="115"/>
      <c r="L615" s="115" t="str">
        <f>IFERROR(VLOOKUP(I615,COT_ACOES!$B:$C,2,),"")</f>
        <v/>
      </c>
      <c r="M615" s="115" t="str">
        <f t="shared" si="60"/>
        <v/>
      </c>
      <c r="N615" s="116" t="str">
        <f t="shared" si="61"/>
        <v/>
      </c>
      <c r="O615" s="117" t="str">
        <f t="shared" si="62"/>
        <v/>
      </c>
      <c r="P615" s="118" t="str">
        <f t="shared" si="63"/>
        <v/>
      </c>
      <c r="Q615" s="119" t="str">
        <f t="shared" si="64"/>
        <v/>
      </c>
      <c r="R615" s="117" t="str">
        <f>IFERROR(VLOOKUP($I615,BASE_SETOR!$B$4:$C$1000,2,0),"")</f>
        <v/>
      </c>
      <c r="AM615" s="340"/>
    </row>
    <row r="616" spans="6:39" customFormat="1" ht="18.75">
      <c r="F616" s="120" t="str">
        <f t="shared" si="65"/>
        <v/>
      </c>
      <c r="G616" s="121"/>
      <c r="H616" s="120"/>
      <c r="I616" s="122"/>
      <c r="J616" s="306"/>
      <c r="K616" s="115"/>
      <c r="L616" s="115" t="str">
        <f>IFERROR(VLOOKUP(I616,COT_ACOES!$B:$C,2,),"")</f>
        <v/>
      </c>
      <c r="M616" s="115" t="str">
        <f t="shared" si="60"/>
        <v/>
      </c>
      <c r="N616" s="116" t="str">
        <f t="shared" si="61"/>
        <v/>
      </c>
      <c r="O616" s="117" t="str">
        <f t="shared" si="62"/>
        <v/>
      </c>
      <c r="P616" s="118" t="str">
        <f t="shared" si="63"/>
        <v/>
      </c>
      <c r="Q616" s="119" t="str">
        <f t="shared" si="64"/>
        <v/>
      </c>
      <c r="R616" s="117" t="str">
        <f>IFERROR(VLOOKUP($I616,BASE_SETOR!$B$4:$C$1000,2,0),"")</f>
        <v/>
      </c>
      <c r="AM616" s="340"/>
    </row>
    <row r="617" spans="6:39" customFormat="1" ht="18.75">
      <c r="F617" s="120" t="str">
        <f t="shared" si="65"/>
        <v/>
      </c>
      <c r="G617" s="121"/>
      <c r="H617" s="120"/>
      <c r="I617" s="122"/>
      <c r="J617" s="306"/>
      <c r="K617" s="115"/>
      <c r="L617" s="115" t="str">
        <f>IFERROR(VLOOKUP(I617,COT_ACOES!$B:$C,2,),"")</f>
        <v/>
      </c>
      <c r="M617" s="115" t="str">
        <f t="shared" si="60"/>
        <v/>
      </c>
      <c r="N617" s="116" t="str">
        <f t="shared" si="61"/>
        <v/>
      </c>
      <c r="O617" s="117" t="str">
        <f t="shared" si="62"/>
        <v/>
      </c>
      <c r="P617" s="118" t="str">
        <f t="shared" si="63"/>
        <v/>
      </c>
      <c r="Q617" s="119" t="str">
        <f t="shared" si="64"/>
        <v/>
      </c>
      <c r="R617" s="117" t="str">
        <f>IFERROR(VLOOKUP($I617,BASE_SETOR!$B$4:$C$1000,2,0),"")</f>
        <v/>
      </c>
      <c r="AM617" s="340"/>
    </row>
    <row r="618" spans="6:39" customFormat="1" ht="18.75">
      <c r="F618" s="120" t="str">
        <f t="shared" si="65"/>
        <v/>
      </c>
      <c r="G618" s="121"/>
      <c r="H618" s="120"/>
      <c r="I618" s="122"/>
      <c r="J618" s="306"/>
      <c r="K618" s="115"/>
      <c r="L618" s="115" t="str">
        <f>IFERROR(VLOOKUP(I618,COT_ACOES!$B:$C,2,),"")</f>
        <v/>
      </c>
      <c r="M618" s="115" t="str">
        <f t="shared" si="60"/>
        <v/>
      </c>
      <c r="N618" s="116" t="str">
        <f t="shared" si="61"/>
        <v/>
      </c>
      <c r="O618" s="117" t="str">
        <f t="shared" si="62"/>
        <v/>
      </c>
      <c r="P618" s="118" t="str">
        <f t="shared" si="63"/>
        <v/>
      </c>
      <c r="Q618" s="119" t="str">
        <f t="shared" si="64"/>
        <v/>
      </c>
      <c r="R618" s="117" t="str">
        <f>IFERROR(VLOOKUP($I618,BASE_SETOR!$B$4:$C$1000,2,0),"")</f>
        <v/>
      </c>
      <c r="AM618" s="340"/>
    </row>
    <row r="619" spans="6:39" customFormat="1" ht="18.75">
      <c r="F619" s="120" t="str">
        <f t="shared" si="65"/>
        <v/>
      </c>
      <c r="G619" s="121"/>
      <c r="H619" s="120"/>
      <c r="I619" s="122"/>
      <c r="J619" s="306"/>
      <c r="K619" s="115"/>
      <c r="L619" s="115" t="str">
        <f>IFERROR(VLOOKUP(I619,COT_ACOES!$B:$C,2,),"")</f>
        <v/>
      </c>
      <c r="M619" s="115" t="str">
        <f t="shared" si="60"/>
        <v/>
      </c>
      <c r="N619" s="116" t="str">
        <f t="shared" si="61"/>
        <v/>
      </c>
      <c r="O619" s="117" t="str">
        <f t="shared" si="62"/>
        <v/>
      </c>
      <c r="P619" s="118" t="str">
        <f t="shared" si="63"/>
        <v/>
      </c>
      <c r="Q619" s="119" t="str">
        <f t="shared" si="64"/>
        <v/>
      </c>
      <c r="R619" s="117" t="str">
        <f>IFERROR(VLOOKUP($I619,BASE_SETOR!$B$4:$C$1000,2,0),"")</f>
        <v/>
      </c>
      <c r="AM619" s="340"/>
    </row>
    <row r="620" spans="6:39" customFormat="1" ht="18.75">
      <c r="F620" s="120" t="str">
        <f t="shared" si="65"/>
        <v/>
      </c>
      <c r="G620" s="121"/>
      <c r="H620" s="120"/>
      <c r="I620" s="122"/>
      <c r="J620" s="306"/>
      <c r="K620" s="115"/>
      <c r="L620" s="115" t="str">
        <f>IFERROR(VLOOKUP(I620,COT_ACOES!$B:$C,2,),"")</f>
        <v/>
      </c>
      <c r="M620" s="115" t="str">
        <f t="shared" si="60"/>
        <v/>
      </c>
      <c r="N620" s="116" t="str">
        <f t="shared" si="61"/>
        <v/>
      </c>
      <c r="O620" s="117" t="str">
        <f t="shared" si="62"/>
        <v/>
      </c>
      <c r="P620" s="118" t="str">
        <f t="shared" si="63"/>
        <v/>
      </c>
      <c r="Q620" s="119" t="str">
        <f t="shared" si="64"/>
        <v/>
      </c>
      <c r="R620" s="117" t="str">
        <f>IFERROR(VLOOKUP($I620,BASE_SETOR!$B$4:$C$1000,2,0),"")</f>
        <v/>
      </c>
      <c r="AM620" s="340"/>
    </row>
    <row r="621" spans="6:39" customFormat="1" ht="18.75">
      <c r="F621" s="120" t="str">
        <f t="shared" si="65"/>
        <v/>
      </c>
      <c r="G621" s="121"/>
      <c r="H621" s="120"/>
      <c r="I621" s="122"/>
      <c r="J621" s="306"/>
      <c r="K621" s="115"/>
      <c r="L621" s="115" t="str">
        <f>IFERROR(VLOOKUP(I621,COT_ACOES!$B:$C,2,),"")</f>
        <v/>
      </c>
      <c r="M621" s="115" t="str">
        <f t="shared" si="60"/>
        <v/>
      </c>
      <c r="N621" s="116" t="str">
        <f t="shared" si="61"/>
        <v/>
      </c>
      <c r="O621" s="117" t="str">
        <f t="shared" si="62"/>
        <v/>
      </c>
      <c r="P621" s="118" t="str">
        <f t="shared" si="63"/>
        <v/>
      </c>
      <c r="Q621" s="119" t="str">
        <f t="shared" si="64"/>
        <v/>
      </c>
      <c r="R621" s="117" t="str">
        <f>IFERROR(VLOOKUP($I621,BASE_SETOR!$B$4:$C$1000,2,0),"")</f>
        <v/>
      </c>
      <c r="AM621" s="340"/>
    </row>
    <row r="622" spans="6:39" customFormat="1" ht="18.75">
      <c r="F622" s="120" t="str">
        <f t="shared" si="65"/>
        <v/>
      </c>
      <c r="G622" s="121"/>
      <c r="H622" s="120"/>
      <c r="I622" s="122"/>
      <c r="J622" s="306"/>
      <c r="K622" s="115"/>
      <c r="L622" s="115" t="str">
        <f>IFERROR(VLOOKUP(I622,COT_ACOES!$B:$C,2,),"")</f>
        <v/>
      </c>
      <c r="M622" s="115" t="str">
        <f t="shared" si="60"/>
        <v/>
      </c>
      <c r="N622" s="116" t="str">
        <f t="shared" si="61"/>
        <v/>
      </c>
      <c r="O622" s="117" t="str">
        <f t="shared" si="62"/>
        <v/>
      </c>
      <c r="P622" s="118" t="str">
        <f t="shared" si="63"/>
        <v/>
      </c>
      <c r="Q622" s="119" t="str">
        <f t="shared" si="64"/>
        <v/>
      </c>
      <c r="R622" s="117" t="str">
        <f>IFERROR(VLOOKUP($I622,BASE_SETOR!$B$4:$C$1000,2,0),"")</f>
        <v/>
      </c>
      <c r="AM622" s="340"/>
    </row>
    <row r="623" spans="6:39" customFormat="1" ht="18.75">
      <c r="F623" s="120" t="str">
        <f t="shared" si="65"/>
        <v/>
      </c>
      <c r="G623" s="121"/>
      <c r="H623" s="120"/>
      <c r="I623" s="122"/>
      <c r="J623" s="306"/>
      <c r="K623" s="115"/>
      <c r="L623" s="115" t="str">
        <f>IFERROR(VLOOKUP(I623,COT_ACOES!$B:$C,2,),"")</f>
        <v/>
      </c>
      <c r="M623" s="115" t="str">
        <f t="shared" si="60"/>
        <v/>
      </c>
      <c r="N623" s="116" t="str">
        <f t="shared" si="61"/>
        <v/>
      </c>
      <c r="O623" s="117" t="str">
        <f t="shared" si="62"/>
        <v/>
      </c>
      <c r="P623" s="118" t="str">
        <f t="shared" si="63"/>
        <v/>
      </c>
      <c r="Q623" s="119" t="str">
        <f t="shared" si="64"/>
        <v/>
      </c>
      <c r="R623" s="117" t="str">
        <f>IFERROR(VLOOKUP($I623,BASE_SETOR!$B$4:$C$1000,2,0),"")</f>
        <v/>
      </c>
      <c r="AM623" s="340"/>
    </row>
    <row r="624" spans="6:39" customFormat="1" ht="18.75">
      <c r="F624" s="120" t="str">
        <f t="shared" si="65"/>
        <v/>
      </c>
      <c r="G624" s="121"/>
      <c r="H624" s="120"/>
      <c r="I624" s="122"/>
      <c r="J624" s="306"/>
      <c r="K624" s="115"/>
      <c r="L624" s="115" t="str">
        <f>IFERROR(VLOOKUP(I624,COT_ACOES!$B:$C,2,),"")</f>
        <v/>
      </c>
      <c r="M624" s="115" t="str">
        <f t="shared" si="60"/>
        <v/>
      </c>
      <c r="N624" s="116" t="str">
        <f t="shared" si="61"/>
        <v/>
      </c>
      <c r="O624" s="117" t="str">
        <f t="shared" si="62"/>
        <v/>
      </c>
      <c r="P624" s="118" t="str">
        <f t="shared" si="63"/>
        <v/>
      </c>
      <c r="Q624" s="119" t="str">
        <f t="shared" si="64"/>
        <v/>
      </c>
      <c r="R624" s="117" t="str">
        <f>IFERROR(VLOOKUP($I624,BASE_SETOR!$B$4:$C$1000,2,0),"")</f>
        <v/>
      </c>
      <c r="AM624" s="340"/>
    </row>
    <row r="625" spans="6:39" customFormat="1" ht="18.75">
      <c r="F625" s="120" t="str">
        <f t="shared" si="65"/>
        <v/>
      </c>
      <c r="G625" s="121"/>
      <c r="H625" s="120"/>
      <c r="I625" s="122"/>
      <c r="J625" s="306"/>
      <c r="K625" s="115"/>
      <c r="L625" s="115" t="str">
        <f>IFERROR(VLOOKUP(I625,COT_ACOES!$B:$C,2,),"")</f>
        <v/>
      </c>
      <c r="M625" s="115" t="str">
        <f t="shared" si="60"/>
        <v/>
      </c>
      <c r="N625" s="116" t="str">
        <f t="shared" si="61"/>
        <v/>
      </c>
      <c r="O625" s="117" t="str">
        <f t="shared" si="62"/>
        <v/>
      </c>
      <c r="P625" s="118" t="str">
        <f t="shared" si="63"/>
        <v/>
      </c>
      <c r="Q625" s="119" t="str">
        <f t="shared" si="64"/>
        <v/>
      </c>
      <c r="R625" s="117" t="str">
        <f>IFERROR(VLOOKUP($I625,BASE_SETOR!$B$4:$C$1000,2,0),"")</f>
        <v/>
      </c>
      <c r="AM625" s="340"/>
    </row>
    <row r="626" spans="6:39" customFormat="1" ht="18.75">
      <c r="F626" s="120" t="str">
        <f t="shared" si="65"/>
        <v/>
      </c>
      <c r="G626" s="121"/>
      <c r="H626" s="120"/>
      <c r="I626" s="122"/>
      <c r="J626" s="306"/>
      <c r="K626" s="115"/>
      <c r="L626" s="115" t="str">
        <f>IFERROR(VLOOKUP(I626,COT_ACOES!$B:$C,2,),"")</f>
        <v/>
      </c>
      <c r="M626" s="115" t="str">
        <f t="shared" si="60"/>
        <v/>
      </c>
      <c r="N626" s="116" t="str">
        <f t="shared" si="61"/>
        <v/>
      </c>
      <c r="O626" s="117" t="str">
        <f t="shared" si="62"/>
        <v/>
      </c>
      <c r="P626" s="118" t="str">
        <f t="shared" si="63"/>
        <v/>
      </c>
      <c r="Q626" s="119" t="str">
        <f t="shared" si="64"/>
        <v/>
      </c>
      <c r="R626" s="117" t="str">
        <f>IFERROR(VLOOKUP($I626,BASE_SETOR!$B$4:$C$1000,2,0),"")</f>
        <v/>
      </c>
      <c r="AM626" s="340"/>
    </row>
    <row r="627" spans="6:39" customFormat="1" ht="18.75">
      <c r="F627" s="120" t="str">
        <f t="shared" si="65"/>
        <v/>
      </c>
      <c r="G627" s="121"/>
      <c r="H627" s="120"/>
      <c r="I627" s="122"/>
      <c r="J627" s="306"/>
      <c r="K627" s="115"/>
      <c r="L627" s="115" t="str">
        <f>IFERROR(VLOOKUP(I627,COT_ACOES!$B:$C,2,),"")</f>
        <v/>
      </c>
      <c r="M627" s="115" t="str">
        <f t="shared" si="60"/>
        <v/>
      </c>
      <c r="N627" s="116" t="str">
        <f t="shared" si="61"/>
        <v/>
      </c>
      <c r="O627" s="117" t="str">
        <f t="shared" si="62"/>
        <v/>
      </c>
      <c r="P627" s="118" t="str">
        <f t="shared" si="63"/>
        <v/>
      </c>
      <c r="Q627" s="119" t="str">
        <f t="shared" si="64"/>
        <v/>
      </c>
      <c r="R627" s="117" t="str">
        <f>IFERROR(VLOOKUP($I627,BASE_SETOR!$B$4:$C$1000,2,0),"")</f>
        <v/>
      </c>
      <c r="AM627" s="340"/>
    </row>
    <row r="628" spans="6:39" customFormat="1" ht="18.75">
      <c r="F628" s="120" t="str">
        <f t="shared" si="65"/>
        <v/>
      </c>
      <c r="G628" s="121"/>
      <c r="H628" s="120"/>
      <c r="I628" s="122"/>
      <c r="J628" s="306"/>
      <c r="K628" s="115"/>
      <c r="L628" s="115" t="str">
        <f>IFERROR(VLOOKUP(I628,COT_ACOES!$B:$C,2,),"")</f>
        <v/>
      </c>
      <c r="M628" s="115" t="str">
        <f t="shared" si="60"/>
        <v/>
      </c>
      <c r="N628" s="116" t="str">
        <f t="shared" si="61"/>
        <v/>
      </c>
      <c r="O628" s="117" t="str">
        <f t="shared" si="62"/>
        <v/>
      </c>
      <c r="P628" s="118" t="str">
        <f t="shared" si="63"/>
        <v/>
      </c>
      <c r="Q628" s="119" t="str">
        <f t="shared" si="64"/>
        <v/>
      </c>
      <c r="R628" s="117" t="str">
        <f>IFERROR(VLOOKUP($I628,BASE_SETOR!$B$4:$C$1000,2,0),"")</f>
        <v/>
      </c>
      <c r="AM628" s="340"/>
    </row>
    <row r="629" spans="6:39" customFormat="1" ht="18.75">
      <c r="F629" s="120" t="str">
        <f t="shared" si="65"/>
        <v/>
      </c>
      <c r="G629" s="121"/>
      <c r="H629" s="120"/>
      <c r="I629" s="122"/>
      <c r="J629" s="306"/>
      <c r="K629" s="115"/>
      <c r="L629" s="115" t="str">
        <f>IFERROR(VLOOKUP(I629,COT_ACOES!$B:$C,2,),"")</f>
        <v/>
      </c>
      <c r="M629" s="115" t="str">
        <f t="shared" si="60"/>
        <v/>
      </c>
      <c r="N629" s="116" t="str">
        <f t="shared" si="61"/>
        <v/>
      </c>
      <c r="O629" s="117" t="str">
        <f t="shared" si="62"/>
        <v/>
      </c>
      <c r="P629" s="118" t="str">
        <f t="shared" si="63"/>
        <v/>
      </c>
      <c r="Q629" s="119" t="str">
        <f t="shared" si="64"/>
        <v/>
      </c>
      <c r="R629" s="117" t="str">
        <f>IFERROR(VLOOKUP($I629,BASE_SETOR!$B$4:$C$1000,2,0),"")</f>
        <v/>
      </c>
      <c r="AM629" s="340"/>
    </row>
    <row r="630" spans="6:39" customFormat="1" ht="18.75">
      <c r="F630" s="120" t="str">
        <f t="shared" si="65"/>
        <v/>
      </c>
      <c r="G630" s="121"/>
      <c r="H630" s="120"/>
      <c r="I630" s="122"/>
      <c r="J630" s="306"/>
      <c r="K630" s="115"/>
      <c r="L630" s="115" t="str">
        <f>IFERROR(VLOOKUP(I630,COT_ACOES!$B:$C,2,),"")</f>
        <v/>
      </c>
      <c r="M630" s="115" t="str">
        <f t="shared" si="60"/>
        <v/>
      </c>
      <c r="N630" s="116" t="str">
        <f t="shared" si="61"/>
        <v/>
      </c>
      <c r="O630" s="117" t="str">
        <f t="shared" si="62"/>
        <v/>
      </c>
      <c r="P630" s="118" t="str">
        <f t="shared" si="63"/>
        <v/>
      </c>
      <c r="Q630" s="119" t="str">
        <f t="shared" si="64"/>
        <v/>
      </c>
      <c r="R630" s="117" t="str">
        <f>IFERROR(VLOOKUP($I630,BASE_SETOR!$B$4:$C$1000,2,0),"")</f>
        <v/>
      </c>
      <c r="AM630" s="340"/>
    </row>
    <row r="631" spans="6:39" customFormat="1" ht="18.75">
      <c r="F631" s="120" t="str">
        <f t="shared" si="65"/>
        <v/>
      </c>
      <c r="G631" s="121"/>
      <c r="H631" s="120"/>
      <c r="I631" s="122"/>
      <c r="J631" s="306"/>
      <c r="K631" s="115"/>
      <c r="L631" s="115" t="str">
        <f>IFERROR(VLOOKUP(I631,COT_ACOES!$B:$C,2,),"")</f>
        <v/>
      </c>
      <c r="M631" s="115" t="str">
        <f t="shared" si="60"/>
        <v/>
      </c>
      <c r="N631" s="116" t="str">
        <f t="shared" si="61"/>
        <v/>
      </c>
      <c r="O631" s="117" t="str">
        <f t="shared" si="62"/>
        <v/>
      </c>
      <c r="P631" s="118" t="str">
        <f t="shared" si="63"/>
        <v/>
      </c>
      <c r="Q631" s="119" t="str">
        <f t="shared" si="64"/>
        <v/>
      </c>
      <c r="R631" s="117" t="str">
        <f>IFERROR(VLOOKUP($I631,BASE_SETOR!$B$4:$C$1000,2,0),"")</f>
        <v/>
      </c>
      <c r="AM631" s="340"/>
    </row>
    <row r="632" spans="6:39" customFormat="1" ht="18.75">
      <c r="F632" s="120" t="str">
        <f t="shared" si="65"/>
        <v/>
      </c>
      <c r="G632" s="121"/>
      <c r="H632" s="120"/>
      <c r="I632" s="122"/>
      <c r="J632" s="306"/>
      <c r="K632" s="115"/>
      <c r="L632" s="115" t="str">
        <f>IFERROR(VLOOKUP(I632,COT_ACOES!$B:$C,2,),"")</f>
        <v/>
      </c>
      <c r="M632" s="115" t="str">
        <f t="shared" si="60"/>
        <v/>
      </c>
      <c r="N632" s="116" t="str">
        <f t="shared" si="61"/>
        <v/>
      </c>
      <c r="O632" s="117" t="str">
        <f t="shared" si="62"/>
        <v/>
      </c>
      <c r="P632" s="118" t="str">
        <f t="shared" si="63"/>
        <v/>
      </c>
      <c r="Q632" s="119" t="str">
        <f t="shared" si="64"/>
        <v/>
      </c>
      <c r="R632" s="117" t="str">
        <f>IFERROR(VLOOKUP($I632,BASE_SETOR!$B$4:$C$1000,2,0),"")</f>
        <v/>
      </c>
      <c r="AM632" s="340"/>
    </row>
    <row r="633" spans="6:39" customFormat="1" ht="18.75">
      <c r="F633" s="120" t="str">
        <f t="shared" si="65"/>
        <v/>
      </c>
      <c r="G633" s="121"/>
      <c r="H633" s="120"/>
      <c r="I633" s="122"/>
      <c r="J633" s="306"/>
      <c r="K633" s="115"/>
      <c r="L633" s="115" t="str">
        <f>IFERROR(VLOOKUP(I633,COT_ACOES!$B:$C,2,),"")</f>
        <v/>
      </c>
      <c r="M633" s="115" t="str">
        <f t="shared" si="60"/>
        <v/>
      </c>
      <c r="N633" s="116" t="str">
        <f t="shared" si="61"/>
        <v/>
      </c>
      <c r="O633" s="117" t="str">
        <f t="shared" si="62"/>
        <v/>
      </c>
      <c r="P633" s="118" t="str">
        <f t="shared" si="63"/>
        <v/>
      </c>
      <c r="Q633" s="119" t="str">
        <f t="shared" si="64"/>
        <v/>
      </c>
      <c r="R633" s="117" t="str">
        <f>IFERROR(VLOOKUP($I633,BASE_SETOR!$B$4:$C$1000,2,0),"")</f>
        <v/>
      </c>
      <c r="AM633" s="340"/>
    </row>
    <row r="634" spans="6:39" customFormat="1" ht="18.75">
      <c r="F634" s="120" t="str">
        <f t="shared" si="65"/>
        <v/>
      </c>
      <c r="G634" s="121"/>
      <c r="H634" s="120"/>
      <c r="I634" s="122"/>
      <c r="J634" s="306"/>
      <c r="K634" s="115"/>
      <c r="L634" s="115" t="str">
        <f>IFERROR(VLOOKUP(I634,COT_ACOES!$B:$C,2,),"")</f>
        <v/>
      </c>
      <c r="M634" s="115" t="str">
        <f t="shared" si="60"/>
        <v/>
      </c>
      <c r="N634" s="116" t="str">
        <f t="shared" si="61"/>
        <v/>
      </c>
      <c r="O634" s="117" t="str">
        <f t="shared" si="62"/>
        <v/>
      </c>
      <c r="P634" s="118" t="str">
        <f t="shared" si="63"/>
        <v/>
      </c>
      <c r="Q634" s="119" t="str">
        <f t="shared" si="64"/>
        <v/>
      </c>
      <c r="R634" s="117" t="str">
        <f>IFERROR(VLOOKUP($I634,BASE_SETOR!$B$4:$C$1000,2,0),"")</f>
        <v/>
      </c>
      <c r="AM634" s="340"/>
    </row>
    <row r="635" spans="6:39" customFormat="1" ht="18.75">
      <c r="F635" s="120" t="str">
        <f t="shared" si="65"/>
        <v/>
      </c>
      <c r="G635" s="121"/>
      <c r="H635" s="120"/>
      <c r="I635" s="122"/>
      <c r="J635" s="306"/>
      <c r="K635" s="115"/>
      <c r="L635" s="115" t="str">
        <f>IFERROR(VLOOKUP(I635,COT_ACOES!$B:$C,2,),"")</f>
        <v/>
      </c>
      <c r="M635" s="115" t="str">
        <f t="shared" si="60"/>
        <v/>
      </c>
      <c r="N635" s="116" t="str">
        <f t="shared" si="61"/>
        <v/>
      </c>
      <c r="O635" s="117" t="str">
        <f t="shared" si="62"/>
        <v/>
      </c>
      <c r="P635" s="118" t="str">
        <f t="shared" si="63"/>
        <v/>
      </c>
      <c r="Q635" s="119" t="str">
        <f t="shared" si="64"/>
        <v/>
      </c>
      <c r="R635" s="117" t="str">
        <f>IFERROR(VLOOKUP($I635,BASE_SETOR!$B$4:$C$1000,2,0),"")</f>
        <v/>
      </c>
      <c r="AM635" s="340"/>
    </row>
    <row r="636" spans="6:39" customFormat="1" ht="18.75">
      <c r="F636" s="120" t="str">
        <f t="shared" si="65"/>
        <v/>
      </c>
      <c r="G636" s="121"/>
      <c r="H636" s="120"/>
      <c r="I636" s="122"/>
      <c r="J636" s="306"/>
      <c r="K636" s="115"/>
      <c r="L636" s="115" t="str">
        <f>IFERROR(VLOOKUP(I636,COT_ACOES!$B:$C,2,),"")</f>
        <v/>
      </c>
      <c r="M636" s="115" t="str">
        <f t="shared" si="60"/>
        <v/>
      </c>
      <c r="N636" s="116" t="str">
        <f t="shared" si="61"/>
        <v/>
      </c>
      <c r="O636" s="117" t="str">
        <f t="shared" si="62"/>
        <v/>
      </c>
      <c r="P636" s="118" t="str">
        <f t="shared" si="63"/>
        <v/>
      </c>
      <c r="Q636" s="119" t="str">
        <f t="shared" si="64"/>
        <v/>
      </c>
      <c r="R636" s="117" t="str">
        <f>IFERROR(VLOOKUP($I636,BASE_SETOR!$B$4:$C$1000,2,0),"")</f>
        <v/>
      </c>
      <c r="AM636" s="340"/>
    </row>
    <row r="637" spans="6:39" customFormat="1" ht="18.75">
      <c r="F637" s="120" t="str">
        <f t="shared" si="65"/>
        <v/>
      </c>
      <c r="G637" s="121"/>
      <c r="H637" s="120"/>
      <c r="I637" s="122"/>
      <c r="J637" s="306"/>
      <c r="K637" s="115"/>
      <c r="L637" s="115" t="str">
        <f>IFERROR(VLOOKUP(I637,COT_ACOES!$B:$C,2,),"")</f>
        <v/>
      </c>
      <c r="M637" s="115" t="str">
        <f t="shared" si="60"/>
        <v/>
      </c>
      <c r="N637" s="116" t="str">
        <f t="shared" si="61"/>
        <v/>
      </c>
      <c r="O637" s="117" t="str">
        <f t="shared" si="62"/>
        <v/>
      </c>
      <c r="P637" s="118" t="str">
        <f t="shared" si="63"/>
        <v/>
      </c>
      <c r="Q637" s="119" t="str">
        <f t="shared" si="64"/>
        <v/>
      </c>
      <c r="R637" s="117" t="str">
        <f>IFERROR(VLOOKUP($I637,BASE_SETOR!$B$4:$C$1000,2,0),"")</f>
        <v/>
      </c>
      <c r="AM637" s="340"/>
    </row>
    <row r="638" spans="6:39" customFormat="1" ht="18.75">
      <c r="F638" s="120" t="str">
        <f t="shared" si="65"/>
        <v/>
      </c>
      <c r="G638" s="121"/>
      <c r="H638" s="120"/>
      <c r="I638" s="122"/>
      <c r="J638" s="306"/>
      <c r="K638" s="115"/>
      <c r="L638" s="115" t="str">
        <f>IFERROR(VLOOKUP(I638,COT_ACOES!$B:$C,2,),"")</f>
        <v/>
      </c>
      <c r="M638" s="115" t="str">
        <f t="shared" si="60"/>
        <v/>
      </c>
      <c r="N638" s="116" t="str">
        <f t="shared" si="61"/>
        <v/>
      </c>
      <c r="O638" s="117" t="str">
        <f t="shared" si="62"/>
        <v/>
      </c>
      <c r="P638" s="118" t="str">
        <f t="shared" si="63"/>
        <v/>
      </c>
      <c r="Q638" s="119" t="str">
        <f t="shared" si="64"/>
        <v/>
      </c>
      <c r="R638" s="117" t="str">
        <f>IFERROR(VLOOKUP($I638,BASE_SETOR!$B$4:$C$1000,2,0),"")</f>
        <v/>
      </c>
      <c r="AM638" s="340"/>
    </row>
    <row r="639" spans="6:39" customFormat="1" ht="18.75">
      <c r="F639" s="120" t="str">
        <f t="shared" si="65"/>
        <v/>
      </c>
      <c r="G639" s="121"/>
      <c r="H639" s="120"/>
      <c r="I639" s="122"/>
      <c r="J639" s="306"/>
      <c r="K639" s="115"/>
      <c r="L639" s="115" t="str">
        <f>IFERROR(VLOOKUP(I639,COT_ACOES!$B:$C,2,),"")</f>
        <v/>
      </c>
      <c r="M639" s="115" t="str">
        <f t="shared" si="60"/>
        <v/>
      </c>
      <c r="N639" s="116" t="str">
        <f t="shared" si="61"/>
        <v/>
      </c>
      <c r="O639" s="117" t="str">
        <f t="shared" si="62"/>
        <v/>
      </c>
      <c r="P639" s="118" t="str">
        <f t="shared" si="63"/>
        <v/>
      </c>
      <c r="Q639" s="119" t="str">
        <f t="shared" si="64"/>
        <v/>
      </c>
      <c r="R639" s="117" t="str">
        <f>IFERROR(VLOOKUP($I639,BASE_SETOR!$B$4:$C$1000,2,0),"")</f>
        <v/>
      </c>
      <c r="AM639" s="340"/>
    </row>
    <row r="640" spans="6:39" customFormat="1" ht="18.75">
      <c r="F640" s="120" t="str">
        <f t="shared" si="65"/>
        <v/>
      </c>
      <c r="G640" s="121"/>
      <c r="H640" s="120"/>
      <c r="I640" s="122"/>
      <c r="J640" s="306"/>
      <c r="K640" s="115"/>
      <c r="L640" s="115" t="str">
        <f>IFERROR(VLOOKUP(I640,COT_ACOES!$B:$C,2,),"")</f>
        <v/>
      </c>
      <c r="M640" s="115" t="str">
        <f t="shared" si="60"/>
        <v/>
      </c>
      <c r="N640" s="116" t="str">
        <f t="shared" si="61"/>
        <v/>
      </c>
      <c r="O640" s="117" t="str">
        <f t="shared" si="62"/>
        <v/>
      </c>
      <c r="P640" s="118" t="str">
        <f t="shared" si="63"/>
        <v/>
      </c>
      <c r="Q640" s="119" t="str">
        <f t="shared" si="64"/>
        <v/>
      </c>
      <c r="R640" s="117" t="str">
        <f>IFERROR(VLOOKUP($I640,BASE_SETOR!$B$4:$C$1000,2,0),"")</f>
        <v/>
      </c>
      <c r="AM640" s="340"/>
    </row>
    <row r="641" spans="6:39" customFormat="1" ht="18.75">
      <c r="F641" s="120" t="str">
        <f t="shared" si="65"/>
        <v/>
      </c>
      <c r="G641" s="121"/>
      <c r="H641" s="120"/>
      <c r="I641" s="122"/>
      <c r="J641" s="306"/>
      <c r="K641" s="115"/>
      <c r="L641" s="115" t="str">
        <f>IFERROR(VLOOKUP(I641,COT_ACOES!$B:$C,2,),"")</f>
        <v/>
      </c>
      <c r="M641" s="115" t="str">
        <f t="shared" si="60"/>
        <v/>
      </c>
      <c r="N641" s="116" t="str">
        <f t="shared" si="61"/>
        <v/>
      </c>
      <c r="O641" s="117" t="str">
        <f t="shared" si="62"/>
        <v/>
      </c>
      <c r="P641" s="118" t="str">
        <f t="shared" si="63"/>
        <v/>
      </c>
      <c r="Q641" s="119" t="str">
        <f t="shared" si="64"/>
        <v/>
      </c>
      <c r="R641" s="117" t="str">
        <f>IFERROR(VLOOKUP($I641,BASE_SETOR!$B$4:$C$1000,2,0),"")</f>
        <v/>
      </c>
      <c r="AM641" s="340"/>
    </row>
    <row r="642" spans="6:39" customFormat="1" ht="18.75">
      <c r="F642" s="120" t="str">
        <f t="shared" si="65"/>
        <v/>
      </c>
      <c r="G642" s="121"/>
      <c r="H642" s="120"/>
      <c r="I642" s="122"/>
      <c r="J642" s="306"/>
      <c r="K642" s="115"/>
      <c r="L642" s="115" t="str">
        <f>IFERROR(VLOOKUP(I642,COT_ACOES!$B:$C,2,),"")</f>
        <v/>
      </c>
      <c r="M642" s="115" t="str">
        <f t="shared" si="60"/>
        <v/>
      </c>
      <c r="N642" s="116" t="str">
        <f t="shared" si="61"/>
        <v/>
      </c>
      <c r="O642" s="117" t="str">
        <f t="shared" si="62"/>
        <v/>
      </c>
      <c r="P642" s="118" t="str">
        <f t="shared" si="63"/>
        <v/>
      </c>
      <c r="Q642" s="119" t="str">
        <f t="shared" si="64"/>
        <v/>
      </c>
      <c r="R642" s="117" t="str">
        <f>IFERROR(VLOOKUP($I642,BASE_SETOR!$B$4:$C$1000,2,0),"")</f>
        <v/>
      </c>
      <c r="AM642" s="340"/>
    </row>
    <row r="643" spans="6:39" customFormat="1" ht="18.75">
      <c r="F643" s="120" t="str">
        <f t="shared" si="65"/>
        <v/>
      </c>
      <c r="G643" s="121"/>
      <c r="H643" s="120"/>
      <c r="I643" s="122"/>
      <c r="J643" s="306"/>
      <c r="K643" s="115"/>
      <c r="L643" s="115" t="str">
        <f>IFERROR(VLOOKUP(I643,COT_ACOES!$B:$C,2,),"")</f>
        <v/>
      </c>
      <c r="M643" s="115" t="str">
        <f t="shared" si="60"/>
        <v/>
      </c>
      <c r="N643" s="116" t="str">
        <f t="shared" si="61"/>
        <v/>
      </c>
      <c r="O643" s="117" t="str">
        <f t="shared" si="62"/>
        <v/>
      </c>
      <c r="P643" s="118" t="str">
        <f t="shared" si="63"/>
        <v/>
      </c>
      <c r="Q643" s="119" t="str">
        <f t="shared" si="64"/>
        <v/>
      </c>
      <c r="R643" s="117" t="str">
        <f>IFERROR(VLOOKUP($I643,BASE_SETOR!$B$4:$C$1000,2,0),"")</f>
        <v/>
      </c>
      <c r="AM643" s="340"/>
    </row>
    <row r="644" spans="6:39" customFormat="1" ht="18.75">
      <c r="F644" s="120" t="str">
        <f t="shared" si="65"/>
        <v/>
      </c>
      <c r="G644" s="121"/>
      <c r="H644" s="120"/>
      <c r="I644" s="122"/>
      <c r="J644" s="306"/>
      <c r="K644" s="115"/>
      <c r="L644" s="115" t="str">
        <f>IFERROR(VLOOKUP(I644,COT_ACOES!$B:$C,2,),"")</f>
        <v/>
      </c>
      <c r="M644" s="115" t="str">
        <f t="shared" si="60"/>
        <v/>
      </c>
      <c r="N644" s="116" t="str">
        <f t="shared" si="61"/>
        <v/>
      </c>
      <c r="O644" s="117" t="str">
        <f t="shared" si="62"/>
        <v/>
      </c>
      <c r="P644" s="118" t="str">
        <f t="shared" si="63"/>
        <v/>
      </c>
      <c r="Q644" s="119" t="str">
        <f t="shared" si="64"/>
        <v/>
      </c>
      <c r="R644" s="117" t="str">
        <f>IFERROR(VLOOKUP($I644,BASE_SETOR!$B$4:$C$1000,2,0),"")</f>
        <v/>
      </c>
      <c r="AM644" s="340"/>
    </row>
    <row r="645" spans="6:39" customFormat="1" ht="18.75">
      <c r="F645" s="120" t="str">
        <f t="shared" si="65"/>
        <v/>
      </c>
      <c r="G645" s="121"/>
      <c r="H645" s="120"/>
      <c r="I645" s="122"/>
      <c r="J645" s="306"/>
      <c r="K645" s="115"/>
      <c r="L645" s="115" t="str">
        <f>IFERROR(VLOOKUP(I645,COT_ACOES!$B:$C,2,),"")</f>
        <v/>
      </c>
      <c r="M645" s="115" t="str">
        <f t="shared" si="60"/>
        <v/>
      </c>
      <c r="N645" s="116" t="str">
        <f t="shared" si="61"/>
        <v/>
      </c>
      <c r="O645" s="117" t="str">
        <f t="shared" si="62"/>
        <v/>
      </c>
      <c r="P645" s="118" t="str">
        <f t="shared" si="63"/>
        <v/>
      </c>
      <c r="Q645" s="119" t="str">
        <f t="shared" si="64"/>
        <v/>
      </c>
      <c r="R645" s="117" t="str">
        <f>IFERROR(VLOOKUP($I645,BASE_SETOR!$B$4:$C$1000,2,0),"")</f>
        <v/>
      </c>
      <c r="AM645" s="340"/>
    </row>
    <row r="646" spans="6:39" customFormat="1" ht="18.75">
      <c r="F646" s="120" t="str">
        <f t="shared" si="65"/>
        <v/>
      </c>
      <c r="G646" s="121"/>
      <c r="H646" s="120"/>
      <c r="I646" s="122"/>
      <c r="J646" s="306"/>
      <c r="K646" s="115"/>
      <c r="L646" s="115" t="str">
        <f>IFERROR(VLOOKUP(I646,COT_ACOES!$B:$C,2,),"")</f>
        <v/>
      </c>
      <c r="M646" s="115" t="str">
        <f t="shared" si="60"/>
        <v/>
      </c>
      <c r="N646" s="116" t="str">
        <f t="shared" si="61"/>
        <v/>
      </c>
      <c r="O646" s="117" t="str">
        <f t="shared" si="62"/>
        <v/>
      </c>
      <c r="P646" s="118" t="str">
        <f t="shared" si="63"/>
        <v/>
      </c>
      <c r="Q646" s="119" t="str">
        <f t="shared" si="64"/>
        <v/>
      </c>
      <c r="R646" s="117" t="str">
        <f>IFERROR(VLOOKUP($I646,BASE_SETOR!$B$4:$C$1000,2,0),"")</f>
        <v/>
      </c>
      <c r="AM646" s="340"/>
    </row>
    <row r="647" spans="6:39" customFormat="1" ht="18.75">
      <c r="F647" s="120" t="str">
        <f t="shared" si="65"/>
        <v/>
      </c>
      <c r="G647" s="121"/>
      <c r="H647" s="120"/>
      <c r="I647" s="122"/>
      <c r="J647" s="306"/>
      <c r="K647" s="115"/>
      <c r="L647" s="115" t="str">
        <f>IFERROR(VLOOKUP(I647,COT_ACOES!$B:$C,2,),"")</f>
        <v/>
      </c>
      <c r="M647" s="115" t="str">
        <f t="shared" si="60"/>
        <v/>
      </c>
      <c r="N647" s="116" t="str">
        <f t="shared" si="61"/>
        <v/>
      </c>
      <c r="O647" s="117" t="str">
        <f t="shared" si="62"/>
        <v/>
      </c>
      <c r="P647" s="118" t="str">
        <f t="shared" si="63"/>
        <v/>
      </c>
      <c r="Q647" s="119" t="str">
        <f t="shared" si="64"/>
        <v/>
      </c>
      <c r="R647" s="117" t="str">
        <f>IFERROR(VLOOKUP($I647,BASE_SETOR!$B$4:$C$1000,2,0),"")</f>
        <v/>
      </c>
      <c r="AM647" s="340"/>
    </row>
    <row r="648" spans="6:39" customFormat="1" ht="18.75">
      <c r="F648" s="120" t="str">
        <f t="shared" si="65"/>
        <v/>
      </c>
      <c r="G648" s="121"/>
      <c r="H648" s="120"/>
      <c r="I648" s="122"/>
      <c r="J648" s="306"/>
      <c r="K648" s="115"/>
      <c r="L648" s="115" t="str">
        <f>IFERROR(VLOOKUP(I648,COT_ACOES!$B:$C,2,),"")</f>
        <v/>
      </c>
      <c r="M648" s="115" t="str">
        <f t="shared" si="60"/>
        <v/>
      </c>
      <c r="N648" s="116" t="str">
        <f t="shared" si="61"/>
        <v/>
      </c>
      <c r="O648" s="117" t="str">
        <f t="shared" si="62"/>
        <v/>
      </c>
      <c r="P648" s="118" t="str">
        <f t="shared" si="63"/>
        <v/>
      </c>
      <c r="Q648" s="119" t="str">
        <f t="shared" si="64"/>
        <v/>
      </c>
      <c r="R648" s="117" t="str">
        <f>IFERROR(VLOOKUP($I648,BASE_SETOR!$B$4:$C$1000,2,0),"")</f>
        <v/>
      </c>
      <c r="AM648" s="340"/>
    </row>
    <row r="649" spans="6:39" customFormat="1" ht="18.75">
      <c r="F649" s="120" t="str">
        <f t="shared" si="65"/>
        <v/>
      </c>
      <c r="G649" s="121"/>
      <c r="H649" s="120"/>
      <c r="I649" s="122"/>
      <c r="J649" s="306"/>
      <c r="K649" s="115"/>
      <c r="L649" s="115" t="str">
        <f>IFERROR(VLOOKUP(I649,COT_ACOES!$B:$C,2,),"")</f>
        <v/>
      </c>
      <c r="M649" s="115" t="str">
        <f t="shared" si="60"/>
        <v/>
      </c>
      <c r="N649" s="116" t="str">
        <f t="shared" si="61"/>
        <v/>
      </c>
      <c r="O649" s="117" t="str">
        <f t="shared" si="62"/>
        <v/>
      </c>
      <c r="P649" s="118" t="str">
        <f t="shared" si="63"/>
        <v/>
      </c>
      <c r="Q649" s="119" t="str">
        <f t="shared" si="64"/>
        <v/>
      </c>
      <c r="R649" s="117" t="str">
        <f>IFERROR(VLOOKUP($I649,BASE_SETOR!$B$4:$C$1000,2,0),"")</f>
        <v/>
      </c>
      <c r="AM649" s="340"/>
    </row>
    <row r="650" spans="6:39" customFormat="1" ht="18.75">
      <c r="F650" s="120" t="str">
        <f t="shared" si="65"/>
        <v/>
      </c>
      <c r="G650" s="121"/>
      <c r="H650" s="120"/>
      <c r="I650" s="122"/>
      <c r="J650" s="306"/>
      <c r="K650" s="115"/>
      <c r="L650" s="115" t="str">
        <f>IFERROR(VLOOKUP(I650,COT_ACOES!$B:$C,2,),"")</f>
        <v/>
      </c>
      <c r="M650" s="115" t="str">
        <f t="shared" si="60"/>
        <v/>
      </c>
      <c r="N650" s="116" t="str">
        <f t="shared" si="61"/>
        <v/>
      </c>
      <c r="O650" s="117" t="str">
        <f t="shared" si="62"/>
        <v/>
      </c>
      <c r="P650" s="118" t="str">
        <f t="shared" si="63"/>
        <v/>
      </c>
      <c r="Q650" s="119" t="str">
        <f t="shared" si="64"/>
        <v/>
      </c>
      <c r="R650" s="117" t="str">
        <f>IFERROR(VLOOKUP($I650,BASE_SETOR!$B$4:$C$1000,2,0),"")</f>
        <v/>
      </c>
      <c r="AM650" s="340"/>
    </row>
    <row r="651" spans="6:39" customFormat="1" ht="18.75">
      <c r="F651" s="120" t="str">
        <f t="shared" si="65"/>
        <v/>
      </c>
      <c r="G651" s="121"/>
      <c r="H651" s="120"/>
      <c r="I651" s="122"/>
      <c r="J651" s="306"/>
      <c r="K651" s="115"/>
      <c r="L651" s="115" t="str">
        <f>IFERROR(VLOOKUP(I651,COT_ACOES!$B:$C,2,),"")</f>
        <v/>
      </c>
      <c r="M651" s="115" t="str">
        <f t="shared" si="60"/>
        <v/>
      </c>
      <c r="N651" s="116" t="str">
        <f t="shared" si="61"/>
        <v/>
      </c>
      <c r="O651" s="117" t="str">
        <f t="shared" si="62"/>
        <v/>
      </c>
      <c r="P651" s="118" t="str">
        <f t="shared" si="63"/>
        <v/>
      </c>
      <c r="Q651" s="119" t="str">
        <f t="shared" si="64"/>
        <v/>
      </c>
      <c r="R651" s="117" t="str">
        <f>IFERROR(VLOOKUP($I651,BASE_SETOR!$B$4:$C$1000,2,0),"")</f>
        <v/>
      </c>
      <c r="AM651" s="340"/>
    </row>
    <row r="652" spans="6:39" customFormat="1" ht="18.75">
      <c r="F652" s="120" t="str">
        <f t="shared" si="65"/>
        <v/>
      </c>
      <c r="G652" s="121"/>
      <c r="H652" s="120"/>
      <c r="I652" s="122"/>
      <c r="J652" s="306"/>
      <c r="K652" s="115"/>
      <c r="L652" s="115" t="str">
        <f>IFERROR(VLOOKUP(I652,COT_ACOES!$B:$C,2,),"")</f>
        <v/>
      </c>
      <c r="M652" s="115" t="str">
        <f t="shared" si="60"/>
        <v/>
      </c>
      <c r="N652" s="116" t="str">
        <f t="shared" si="61"/>
        <v/>
      </c>
      <c r="O652" s="117" t="str">
        <f t="shared" si="62"/>
        <v/>
      </c>
      <c r="P652" s="118" t="str">
        <f t="shared" si="63"/>
        <v/>
      </c>
      <c r="Q652" s="119" t="str">
        <f t="shared" si="64"/>
        <v/>
      </c>
      <c r="R652" s="117" t="str">
        <f>IFERROR(VLOOKUP($I652,BASE_SETOR!$B$4:$C$1000,2,0),"")</f>
        <v/>
      </c>
      <c r="AM652" s="340"/>
    </row>
    <row r="653" spans="6:39" customFormat="1" ht="18.75">
      <c r="F653" s="120" t="str">
        <f t="shared" si="65"/>
        <v/>
      </c>
      <c r="G653" s="121"/>
      <c r="H653" s="120"/>
      <c r="I653" s="122"/>
      <c r="J653" s="306"/>
      <c r="K653" s="115"/>
      <c r="L653" s="115" t="str">
        <f>IFERROR(VLOOKUP(I653,COT_ACOES!$B:$C,2,),"")</f>
        <v/>
      </c>
      <c r="M653" s="115" t="str">
        <f t="shared" si="60"/>
        <v/>
      </c>
      <c r="N653" s="116" t="str">
        <f t="shared" si="61"/>
        <v/>
      </c>
      <c r="O653" s="117" t="str">
        <f t="shared" si="62"/>
        <v/>
      </c>
      <c r="P653" s="118" t="str">
        <f t="shared" si="63"/>
        <v/>
      </c>
      <c r="Q653" s="119" t="str">
        <f t="shared" si="64"/>
        <v/>
      </c>
      <c r="R653" s="117" t="str">
        <f>IFERROR(VLOOKUP($I653,BASE_SETOR!$B$4:$C$1000,2,0),"")</f>
        <v/>
      </c>
      <c r="AM653" s="340"/>
    </row>
    <row r="654" spans="6:39" customFormat="1" ht="18.75">
      <c r="F654" s="120" t="str">
        <f t="shared" si="65"/>
        <v/>
      </c>
      <c r="G654" s="121"/>
      <c r="H654" s="120"/>
      <c r="I654" s="122"/>
      <c r="J654" s="306"/>
      <c r="K654" s="115"/>
      <c r="L654" s="115" t="str">
        <f>IFERROR(VLOOKUP(I654,COT_ACOES!$B:$C,2,),"")</f>
        <v/>
      </c>
      <c r="M654" s="115" t="str">
        <f t="shared" si="60"/>
        <v/>
      </c>
      <c r="N654" s="116" t="str">
        <f t="shared" si="61"/>
        <v/>
      </c>
      <c r="O654" s="117" t="str">
        <f t="shared" si="62"/>
        <v/>
      </c>
      <c r="P654" s="118" t="str">
        <f t="shared" si="63"/>
        <v/>
      </c>
      <c r="Q654" s="119" t="str">
        <f t="shared" si="64"/>
        <v/>
      </c>
      <c r="R654" s="117" t="str">
        <f>IFERROR(VLOOKUP($I654,BASE_SETOR!$B$4:$C$1000,2,0),"")</f>
        <v/>
      </c>
      <c r="AM654" s="340"/>
    </row>
    <row r="655" spans="6:39" customFormat="1" ht="18.75">
      <c r="F655" s="120" t="str">
        <f t="shared" si="65"/>
        <v/>
      </c>
      <c r="G655" s="121"/>
      <c r="H655" s="120"/>
      <c r="I655" s="122"/>
      <c r="J655" s="306"/>
      <c r="K655" s="115"/>
      <c r="L655" s="115" t="str">
        <f>IFERROR(VLOOKUP(I655,COT_ACOES!$B:$C,2,),"")</f>
        <v/>
      </c>
      <c r="M655" s="115" t="str">
        <f t="shared" si="60"/>
        <v/>
      </c>
      <c r="N655" s="116" t="str">
        <f t="shared" si="61"/>
        <v/>
      </c>
      <c r="O655" s="117" t="str">
        <f t="shared" si="62"/>
        <v/>
      </c>
      <c r="P655" s="118" t="str">
        <f t="shared" si="63"/>
        <v/>
      </c>
      <c r="Q655" s="119" t="str">
        <f t="shared" si="64"/>
        <v/>
      </c>
      <c r="R655" s="117" t="str">
        <f>IFERROR(VLOOKUP($I655,BASE_SETOR!$B$4:$C$1000,2,0),"")</f>
        <v/>
      </c>
      <c r="AM655" s="340"/>
    </row>
    <row r="656" spans="6:39" customFormat="1" ht="18.75">
      <c r="F656" s="120" t="str">
        <f t="shared" si="65"/>
        <v/>
      </c>
      <c r="G656" s="121"/>
      <c r="H656" s="120"/>
      <c r="I656" s="122"/>
      <c r="J656" s="306"/>
      <c r="K656" s="115"/>
      <c r="L656" s="115" t="str">
        <f>IFERROR(VLOOKUP(I656,COT_ACOES!$B:$C,2,),"")</f>
        <v/>
      </c>
      <c r="M656" s="115" t="str">
        <f t="shared" si="60"/>
        <v/>
      </c>
      <c r="N656" s="116" t="str">
        <f t="shared" si="61"/>
        <v/>
      </c>
      <c r="O656" s="117" t="str">
        <f t="shared" si="62"/>
        <v/>
      </c>
      <c r="P656" s="118" t="str">
        <f t="shared" si="63"/>
        <v/>
      </c>
      <c r="Q656" s="119" t="str">
        <f t="shared" si="64"/>
        <v/>
      </c>
      <c r="R656" s="117" t="str">
        <f>IFERROR(VLOOKUP($I656,BASE_SETOR!$B$4:$C$1000,2,0),"")</f>
        <v/>
      </c>
      <c r="AM656" s="340"/>
    </row>
    <row r="657" spans="6:39" customFormat="1" ht="18.75">
      <c r="F657" s="120" t="str">
        <f t="shared" si="65"/>
        <v/>
      </c>
      <c r="G657" s="121"/>
      <c r="H657" s="120"/>
      <c r="I657" s="122"/>
      <c r="J657" s="306"/>
      <c r="K657" s="115"/>
      <c r="L657" s="115" t="str">
        <f>IFERROR(VLOOKUP(I657,COT_ACOES!$B:$C,2,),"")</f>
        <v/>
      </c>
      <c r="M657" s="115" t="str">
        <f t="shared" si="60"/>
        <v/>
      </c>
      <c r="N657" s="116" t="str">
        <f t="shared" si="61"/>
        <v/>
      </c>
      <c r="O657" s="117" t="str">
        <f t="shared" si="62"/>
        <v/>
      </c>
      <c r="P657" s="118" t="str">
        <f t="shared" si="63"/>
        <v/>
      </c>
      <c r="Q657" s="119" t="str">
        <f t="shared" si="64"/>
        <v/>
      </c>
      <c r="R657" s="117" t="str">
        <f>IFERROR(VLOOKUP($I657,BASE_SETOR!$B$4:$C$1000,2,0),"")</f>
        <v/>
      </c>
      <c r="AM657" s="340"/>
    </row>
    <row r="658" spans="6:39" customFormat="1" ht="18.75">
      <c r="F658" s="120" t="str">
        <f t="shared" si="65"/>
        <v/>
      </c>
      <c r="G658" s="121"/>
      <c r="H658" s="120"/>
      <c r="I658" s="122"/>
      <c r="J658" s="306"/>
      <c r="K658" s="115"/>
      <c r="L658" s="115" t="str">
        <f>IFERROR(VLOOKUP(I658,COT_ACOES!$B:$C,2,),"")</f>
        <v/>
      </c>
      <c r="M658" s="115" t="str">
        <f t="shared" si="60"/>
        <v/>
      </c>
      <c r="N658" s="116" t="str">
        <f t="shared" si="61"/>
        <v/>
      </c>
      <c r="O658" s="117" t="str">
        <f t="shared" si="62"/>
        <v/>
      </c>
      <c r="P658" s="118" t="str">
        <f t="shared" si="63"/>
        <v/>
      </c>
      <c r="Q658" s="119" t="str">
        <f t="shared" si="64"/>
        <v/>
      </c>
      <c r="R658" s="117" t="str">
        <f>IFERROR(VLOOKUP($I658,BASE_SETOR!$B$4:$C$1000,2,0),"")</f>
        <v/>
      </c>
      <c r="AM658" s="340"/>
    </row>
    <row r="659" spans="6:39" customFormat="1" ht="18.75">
      <c r="F659" s="120" t="str">
        <f t="shared" si="65"/>
        <v/>
      </c>
      <c r="G659" s="121"/>
      <c r="H659" s="120"/>
      <c r="I659" s="122"/>
      <c r="J659" s="306"/>
      <c r="K659" s="115"/>
      <c r="L659" s="115" t="str">
        <f>IFERROR(VLOOKUP(I659,COT_ACOES!$B:$C,2,),"")</f>
        <v/>
      </c>
      <c r="M659" s="115" t="str">
        <f t="shared" si="60"/>
        <v/>
      </c>
      <c r="N659" s="116" t="str">
        <f t="shared" si="61"/>
        <v/>
      </c>
      <c r="O659" s="117" t="str">
        <f t="shared" si="62"/>
        <v/>
      </c>
      <c r="P659" s="118" t="str">
        <f t="shared" si="63"/>
        <v/>
      </c>
      <c r="Q659" s="119" t="str">
        <f t="shared" si="64"/>
        <v/>
      </c>
      <c r="R659" s="117" t="str">
        <f>IFERROR(VLOOKUP($I659,BASE_SETOR!$B$4:$C$1000,2,0),"")</f>
        <v/>
      </c>
      <c r="AM659" s="340"/>
    </row>
    <row r="660" spans="6:39" customFormat="1" ht="18.75">
      <c r="F660" s="120" t="str">
        <f t="shared" si="65"/>
        <v/>
      </c>
      <c r="G660" s="121"/>
      <c r="H660" s="120"/>
      <c r="I660" s="122"/>
      <c r="J660" s="306"/>
      <c r="K660" s="115"/>
      <c r="L660" s="115" t="str">
        <f>IFERROR(VLOOKUP(I660,COT_ACOES!$B:$C,2,),"")</f>
        <v/>
      </c>
      <c r="M660" s="115" t="str">
        <f t="shared" si="60"/>
        <v/>
      </c>
      <c r="N660" s="116" t="str">
        <f t="shared" si="61"/>
        <v/>
      </c>
      <c r="O660" s="117" t="str">
        <f t="shared" si="62"/>
        <v/>
      </c>
      <c r="P660" s="118" t="str">
        <f t="shared" si="63"/>
        <v/>
      </c>
      <c r="Q660" s="119" t="str">
        <f t="shared" si="64"/>
        <v/>
      </c>
      <c r="R660" s="117" t="str">
        <f>IFERROR(VLOOKUP($I660,BASE_SETOR!$B$4:$C$1000,2,0),"")</f>
        <v/>
      </c>
      <c r="AM660" s="340"/>
    </row>
    <row r="661" spans="6:39" customFormat="1" ht="18.75">
      <c r="F661" s="120" t="str">
        <f t="shared" si="65"/>
        <v/>
      </c>
      <c r="G661" s="121"/>
      <c r="H661" s="120"/>
      <c r="I661" s="122"/>
      <c r="J661" s="306"/>
      <c r="K661" s="115"/>
      <c r="L661" s="115" t="str">
        <f>IFERROR(VLOOKUP(I661,COT_ACOES!$B:$C,2,),"")</f>
        <v/>
      </c>
      <c r="M661" s="115" t="str">
        <f t="shared" si="60"/>
        <v/>
      </c>
      <c r="N661" s="116" t="str">
        <f t="shared" si="61"/>
        <v/>
      </c>
      <c r="O661" s="117" t="str">
        <f t="shared" si="62"/>
        <v/>
      </c>
      <c r="P661" s="118" t="str">
        <f t="shared" si="63"/>
        <v/>
      </c>
      <c r="Q661" s="119" t="str">
        <f t="shared" si="64"/>
        <v/>
      </c>
      <c r="R661" s="117" t="str">
        <f>IFERROR(VLOOKUP($I661,BASE_SETOR!$B$4:$C$1000,2,0),"")</f>
        <v/>
      </c>
      <c r="AM661" s="340"/>
    </row>
    <row r="662" spans="6:39" customFormat="1" ht="18.75">
      <c r="F662" s="120" t="str">
        <f t="shared" si="65"/>
        <v/>
      </c>
      <c r="G662" s="121"/>
      <c r="H662" s="120"/>
      <c r="I662" s="122"/>
      <c r="J662" s="306"/>
      <c r="K662" s="115"/>
      <c r="L662" s="115" t="str">
        <f>IFERROR(VLOOKUP(I662,COT_ACOES!$B:$C,2,),"")</f>
        <v/>
      </c>
      <c r="M662" s="115" t="str">
        <f t="shared" si="60"/>
        <v/>
      </c>
      <c r="N662" s="116" t="str">
        <f t="shared" si="61"/>
        <v/>
      </c>
      <c r="O662" s="117" t="str">
        <f t="shared" si="62"/>
        <v/>
      </c>
      <c r="P662" s="118" t="str">
        <f t="shared" si="63"/>
        <v/>
      </c>
      <c r="Q662" s="119" t="str">
        <f t="shared" si="64"/>
        <v/>
      </c>
      <c r="R662" s="117" t="str">
        <f>IFERROR(VLOOKUP($I662,BASE_SETOR!$B$4:$C$1000,2,0),"")</f>
        <v/>
      </c>
      <c r="AM662" s="340"/>
    </row>
    <row r="663" spans="6:39" customFormat="1" ht="18.75">
      <c r="F663" s="120" t="str">
        <f t="shared" si="65"/>
        <v/>
      </c>
      <c r="G663" s="121"/>
      <c r="H663" s="120"/>
      <c r="I663" s="122"/>
      <c r="J663" s="306"/>
      <c r="K663" s="115"/>
      <c r="L663" s="115" t="str">
        <f>IFERROR(VLOOKUP(I663,COT_ACOES!$B:$C,2,),"")</f>
        <v/>
      </c>
      <c r="M663" s="115" t="str">
        <f t="shared" si="60"/>
        <v/>
      </c>
      <c r="N663" s="116" t="str">
        <f t="shared" si="61"/>
        <v/>
      </c>
      <c r="O663" s="117" t="str">
        <f t="shared" si="62"/>
        <v/>
      </c>
      <c r="P663" s="118" t="str">
        <f t="shared" si="63"/>
        <v/>
      </c>
      <c r="Q663" s="119" t="str">
        <f t="shared" si="64"/>
        <v/>
      </c>
      <c r="R663" s="117" t="str">
        <f>IFERROR(VLOOKUP($I663,BASE_SETOR!$B$4:$C$1000,2,0),"")</f>
        <v/>
      </c>
      <c r="AM663" s="340"/>
    </row>
    <row r="664" spans="6:39" customFormat="1" ht="18.75">
      <c r="F664" s="120" t="str">
        <f t="shared" si="65"/>
        <v/>
      </c>
      <c r="G664" s="121"/>
      <c r="H664" s="120"/>
      <c r="I664" s="122"/>
      <c r="J664" s="306"/>
      <c r="K664" s="115"/>
      <c r="L664" s="115" t="str">
        <f>IFERROR(VLOOKUP(I664,COT_ACOES!$B:$C,2,),"")</f>
        <v/>
      </c>
      <c r="M664" s="115" t="str">
        <f t="shared" si="60"/>
        <v/>
      </c>
      <c r="N664" s="116" t="str">
        <f t="shared" si="61"/>
        <v/>
      </c>
      <c r="O664" s="117" t="str">
        <f t="shared" si="62"/>
        <v/>
      </c>
      <c r="P664" s="118" t="str">
        <f t="shared" si="63"/>
        <v/>
      </c>
      <c r="Q664" s="119" t="str">
        <f t="shared" si="64"/>
        <v/>
      </c>
      <c r="R664" s="117" t="str">
        <f>IFERROR(VLOOKUP($I664,BASE_SETOR!$B$4:$C$1000,2,0),"")</f>
        <v/>
      </c>
      <c r="AM664" s="340"/>
    </row>
    <row r="665" spans="6:39" customFormat="1" ht="18.75">
      <c r="F665" s="120" t="str">
        <f t="shared" si="65"/>
        <v/>
      </c>
      <c r="G665" s="121"/>
      <c r="H665" s="120"/>
      <c r="I665" s="122"/>
      <c r="J665" s="306"/>
      <c r="K665" s="115"/>
      <c r="L665" s="115" t="str">
        <f>IFERROR(VLOOKUP(I665,COT_ACOES!$B:$C,2,),"")</f>
        <v/>
      </c>
      <c r="M665" s="115" t="str">
        <f t="shared" ref="M665:M728" si="66">IF(J665="","",J665*K665)</f>
        <v/>
      </c>
      <c r="N665" s="116" t="str">
        <f t="shared" ref="N665:N728" si="67">IF(J665="","",J665*L665)</f>
        <v/>
      </c>
      <c r="O665" s="117" t="str">
        <f t="shared" ref="O665:O728" si="68">IFERROR(N665/$C$4,"")</f>
        <v/>
      </c>
      <c r="P665" s="118" t="str">
        <f t="shared" ref="P665:P728" si="69">IFERROR((N665-M665)/M665,"")</f>
        <v/>
      </c>
      <c r="Q665" s="119" t="str">
        <f t="shared" ref="Q665:Q728" si="70">IFERROR(M665*P665,"")</f>
        <v/>
      </c>
      <c r="R665" s="117" t="str">
        <f>IFERROR(VLOOKUP($I665,BASE_SETOR!$B$4:$C$1000,2,0),"")</f>
        <v/>
      </c>
      <c r="AM665" s="340"/>
    </row>
    <row r="666" spans="6:39" customFormat="1" ht="18.75">
      <c r="F666" s="120" t="str">
        <f t="shared" ref="F666:F729" si="71">IF(G666="","",1+F665)</f>
        <v/>
      </c>
      <c r="G666" s="121"/>
      <c r="H666" s="120"/>
      <c r="I666" s="122"/>
      <c r="J666" s="306"/>
      <c r="K666" s="115"/>
      <c r="L666" s="115" t="str">
        <f>IFERROR(VLOOKUP(I666,COT_ACOES!$B:$C,2,),"")</f>
        <v/>
      </c>
      <c r="M666" s="115" t="str">
        <f t="shared" si="66"/>
        <v/>
      </c>
      <c r="N666" s="116" t="str">
        <f t="shared" si="67"/>
        <v/>
      </c>
      <c r="O666" s="117" t="str">
        <f t="shared" si="68"/>
        <v/>
      </c>
      <c r="P666" s="118" t="str">
        <f t="shared" si="69"/>
        <v/>
      </c>
      <c r="Q666" s="119" t="str">
        <f t="shared" si="70"/>
        <v/>
      </c>
      <c r="R666" s="117" t="str">
        <f>IFERROR(VLOOKUP($I666,BASE_SETOR!$B$4:$C$1000,2,0),"")</f>
        <v/>
      </c>
      <c r="AM666" s="340"/>
    </row>
    <row r="667" spans="6:39" customFormat="1" ht="18.75">
      <c r="F667" s="120" t="str">
        <f t="shared" si="71"/>
        <v/>
      </c>
      <c r="G667" s="121"/>
      <c r="H667" s="120"/>
      <c r="I667" s="122"/>
      <c r="J667" s="306"/>
      <c r="K667" s="115"/>
      <c r="L667" s="115" t="str">
        <f>IFERROR(VLOOKUP(I667,COT_ACOES!$B:$C,2,),"")</f>
        <v/>
      </c>
      <c r="M667" s="115" t="str">
        <f t="shared" si="66"/>
        <v/>
      </c>
      <c r="N667" s="116" t="str">
        <f t="shared" si="67"/>
        <v/>
      </c>
      <c r="O667" s="117" t="str">
        <f t="shared" si="68"/>
        <v/>
      </c>
      <c r="P667" s="118" t="str">
        <f t="shared" si="69"/>
        <v/>
      </c>
      <c r="Q667" s="119" t="str">
        <f t="shared" si="70"/>
        <v/>
      </c>
      <c r="R667" s="117" t="str">
        <f>IFERROR(VLOOKUP($I667,BASE_SETOR!$B$4:$C$1000,2,0),"")</f>
        <v/>
      </c>
      <c r="AM667" s="340"/>
    </row>
    <row r="668" spans="6:39" customFormat="1" ht="18.75">
      <c r="F668" s="120" t="str">
        <f t="shared" si="71"/>
        <v/>
      </c>
      <c r="G668" s="121"/>
      <c r="H668" s="120"/>
      <c r="I668" s="122"/>
      <c r="J668" s="306"/>
      <c r="K668" s="115"/>
      <c r="L668" s="115" t="str">
        <f>IFERROR(VLOOKUP(I668,COT_ACOES!$B:$C,2,),"")</f>
        <v/>
      </c>
      <c r="M668" s="115" t="str">
        <f t="shared" si="66"/>
        <v/>
      </c>
      <c r="N668" s="116" t="str">
        <f t="shared" si="67"/>
        <v/>
      </c>
      <c r="O668" s="117" t="str">
        <f t="shared" si="68"/>
        <v/>
      </c>
      <c r="P668" s="118" t="str">
        <f t="shared" si="69"/>
        <v/>
      </c>
      <c r="Q668" s="119" t="str">
        <f t="shared" si="70"/>
        <v/>
      </c>
      <c r="R668" s="117" t="str">
        <f>IFERROR(VLOOKUP($I668,BASE_SETOR!$B$4:$C$1000,2,0),"")</f>
        <v/>
      </c>
      <c r="AM668" s="340"/>
    </row>
    <row r="669" spans="6:39" customFormat="1" ht="18.75">
      <c r="F669" s="120" t="str">
        <f t="shared" si="71"/>
        <v/>
      </c>
      <c r="G669" s="121"/>
      <c r="H669" s="120"/>
      <c r="I669" s="122"/>
      <c r="J669" s="306"/>
      <c r="K669" s="115"/>
      <c r="L669" s="115" t="str">
        <f>IFERROR(VLOOKUP(I669,COT_ACOES!$B:$C,2,),"")</f>
        <v/>
      </c>
      <c r="M669" s="115" t="str">
        <f t="shared" si="66"/>
        <v/>
      </c>
      <c r="N669" s="116" t="str">
        <f t="shared" si="67"/>
        <v/>
      </c>
      <c r="O669" s="117" t="str">
        <f t="shared" si="68"/>
        <v/>
      </c>
      <c r="P669" s="118" t="str">
        <f t="shared" si="69"/>
        <v/>
      </c>
      <c r="Q669" s="119" t="str">
        <f t="shared" si="70"/>
        <v/>
      </c>
      <c r="R669" s="117" t="str">
        <f>IFERROR(VLOOKUP($I669,BASE_SETOR!$B$4:$C$1000,2,0),"")</f>
        <v/>
      </c>
      <c r="AM669" s="340"/>
    </row>
    <row r="670" spans="6:39" customFormat="1" ht="18.75">
      <c r="F670" s="120" t="str">
        <f t="shared" si="71"/>
        <v/>
      </c>
      <c r="G670" s="121"/>
      <c r="H670" s="120"/>
      <c r="I670" s="122"/>
      <c r="J670" s="306"/>
      <c r="K670" s="115"/>
      <c r="L670" s="115" t="str">
        <f>IFERROR(VLOOKUP(I670,COT_ACOES!$B:$C,2,),"")</f>
        <v/>
      </c>
      <c r="M670" s="115" t="str">
        <f t="shared" si="66"/>
        <v/>
      </c>
      <c r="N670" s="116" t="str">
        <f t="shared" si="67"/>
        <v/>
      </c>
      <c r="O670" s="117" t="str">
        <f t="shared" si="68"/>
        <v/>
      </c>
      <c r="P670" s="118" t="str">
        <f t="shared" si="69"/>
        <v/>
      </c>
      <c r="Q670" s="119" t="str">
        <f t="shared" si="70"/>
        <v/>
      </c>
      <c r="R670" s="117" t="str">
        <f>IFERROR(VLOOKUP($I670,BASE_SETOR!$B$4:$C$1000,2,0),"")</f>
        <v/>
      </c>
      <c r="AM670" s="340"/>
    </row>
    <row r="671" spans="6:39" customFormat="1" ht="18.75">
      <c r="F671" s="120" t="str">
        <f t="shared" si="71"/>
        <v/>
      </c>
      <c r="G671" s="121"/>
      <c r="H671" s="120"/>
      <c r="I671" s="122"/>
      <c r="J671" s="306"/>
      <c r="K671" s="115"/>
      <c r="L671" s="115" t="str">
        <f>IFERROR(VLOOKUP(I671,COT_ACOES!$B:$C,2,),"")</f>
        <v/>
      </c>
      <c r="M671" s="115" t="str">
        <f t="shared" si="66"/>
        <v/>
      </c>
      <c r="N671" s="116" t="str">
        <f t="shared" si="67"/>
        <v/>
      </c>
      <c r="O671" s="117" t="str">
        <f t="shared" si="68"/>
        <v/>
      </c>
      <c r="P671" s="118" t="str">
        <f t="shared" si="69"/>
        <v/>
      </c>
      <c r="Q671" s="119" t="str">
        <f t="shared" si="70"/>
        <v/>
      </c>
      <c r="R671" s="117" t="str">
        <f>IFERROR(VLOOKUP($I671,BASE_SETOR!$B$4:$C$1000,2,0),"")</f>
        <v/>
      </c>
      <c r="AM671" s="340"/>
    </row>
    <row r="672" spans="6:39" customFormat="1" ht="18.75">
      <c r="F672" s="120" t="str">
        <f t="shared" si="71"/>
        <v/>
      </c>
      <c r="G672" s="121"/>
      <c r="H672" s="120"/>
      <c r="I672" s="122"/>
      <c r="J672" s="306"/>
      <c r="K672" s="115"/>
      <c r="L672" s="115" t="str">
        <f>IFERROR(VLOOKUP(I672,COT_ACOES!$B:$C,2,),"")</f>
        <v/>
      </c>
      <c r="M672" s="115" t="str">
        <f t="shared" si="66"/>
        <v/>
      </c>
      <c r="N672" s="116" t="str">
        <f t="shared" si="67"/>
        <v/>
      </c>
      <c r="O672" s="117" t="str">
        <f t="shared" si="68"/>
        <v/>
      </c>
      <c r="P672" s="118" t="str">
        <f t="shared" si="69"/>
        <v/>
      </c>
      <c r="Q672" s="119" t="str">
        <f t="shared" si="70"/>
        <v/>
      </c>
      <c r="R672" s="117" t="str">
        <f>IFERROR(VLOOKUP($I672,BASE_SETOR!$B$4:$C$1000,2,0),"")</f>
        <v/>
      </c>
      <c r="AM672" s="340"/>
    </row>
    <row r="673" spans="6:39" customFormat="1" ht="18.75">
      <c r="F673" s="120" t="str">
        <f t="shared" si="71"/>
        <v/>
      </c>
      <c r="G673" s="121"/>
      <c r="H673" s="120"/>
      <c r="I673" s="122"/>
      <c r="J673" s="306"/>
      <c r="K673" s="115"/>
      <c r="L673" s="115" t="str">
        <f>IFERROR(VLOOKUP(I673,COT_ACOES!$B:$C,2,),"")</f>
        <v/>
      </c>
      <c r="M673" s="115" t="str">
        <f t="shared" si="66"/>
        <v/>
      </c>
      <c r="N673" s="116" t="str">
        <f t="shared" si="67"/>
        <v/>
      </c>
      <c r="O673" s="117" t="str">
        <f t="shared" si="68"/>
        <v/>
      </c>
      <c r="P673" s="118" t="str">
        <f t="shared" si="69"/>
        <v/>
      </c>
      <c r="Q673" s="119" t="str">
        <f t="shared" si="70"/>
        <v/>
      </c>
      <c r="R673" s="117" t="str">
        <f>IFERROR(VLOOKUP($I673,BASE_SETOR!$B$4:$C$1000,2,0),"")</f>
        <v/>
      </c>
      <c r="AM673" s="340"/>
    </row>
    <row r="674" spans="6:39" customFormat="1" ht="18.75">
      <c r="F674" s="120" t="str">
        <f t="shared" si="71"/>
        <v/>
      </c>
      <c r="G674" s="121"/>
      <c r="H674" s="120"/>
      <c r="I674" s="122"/>
      <c r="J674" s="306"/>
      <c r="K674" s="115"/>
      <c r="L674" s="115" t="str">
        <f>IFERROR(VLOOKUP(I674,COT_ACOES!$B:$C,2,),"")</f>
        <v/>
      </c>
      <c r="M674" s="115" t="str">
        <f t="shared" si="66"/>
        <v/>
      </c>
      <c r="N674" s="116" t="str">
        <f t="shared" si="67"/>
        <v/>
      </c>
      <c r="O674" s="117" t="str">
        <f t="shared" si="68"/>
        <v/>
      </c>
      <c r="P674" s="118" t="str">
        <f t="shared" si="69"/>
        <v/>
      </c>
      <c r="Q674" s="119" t="str">
        <f t="shared" si="70"/>
        <v/>
      </c>
      <c r="R674" s="117" t="str">
        <f>IFERROR(VLOOKUP($I674,BASE_SETOR!$B$4:$C$1000,2,0),"")</f>
        <v/>
      </c>
      <c r="AM674" s="340"/>
    </row>
    <row r="675" spans="6:39" customFormat="1" ht="18.75">
      <c r="F675" s="120" t="str">
        <f t="shared" si="71"/>
        <v/>
      </c>
      <c r="G675" s="121"/>
      <c r="H675" s="120"/>
      <c r="I675" s="122"/>
      <c r="J675" s="306"/>
      <c r="K675" s="115"/>
      <c r="L675" s="115" t="str">
        <f>IFERROR(VLOOKUP(I675,COT_ACOES!$B:$C,2,),"")</f>
        <v/>
      </c>
      <c r="M675" s="115" t="str">
        <f t="shared" si="66"/>
        <v/>
      </c>
      <c r="N675" s="116" t="str">
        <f t="shared" si="67"/>
        <v/>
      </c>
      <c r="O675" s="117" t="str">
        <f t="shared" si="68"/>
        <v/>
      </c>
      <c r="P675" s="118" t="str">
        <f t="shared" si="69"/>
        <v/>
      </c>
      <c r="Q675" s="119" t="str">
        <f t="shared" si="70"/>
        <v/>
      </c>
      <c r="R675" s="117" t="str">
        <f>IFERROR(VLOOKUP($I675,BASE_SETOR!$B$4:$C$1000,2,0),"")</f>
        <v/>
      </c>
      <c r="AM675" s="340"/>
    </row>
    <row r="676" spans="6:39" customFormat="1" ht="18.75">
      <c r="F676" s="120" t="str">
        <f t="shared" si="71"/>
        <v/>
      </c>
      <c r="G676" s="121"/>
      <c r="H676" s="120"/>
      <c r="I676" s="122"/>
      <c r="J676" s="306"/>
      <c r="K676" s="115"/>
      <c r="L676" s="115" t="str">
        <f>IFERROR(VLOOKUP(I676,COT_ACOES!$B:$C,2,),"")</f>
        <v/>
      </c>
      <c r="M676" s="115" t="str">
        <f t="shared" si="66"/>
        <v/>
      </c>
      <c r="N676" s="116" t="str">
        <f t="shared" si="67"/>
        <v/>
      </c>
      <c r="O676" s="117" t="str">
        <f t="shared" si="68"/>
        <v/>
      </c>
      <c r="P676" s="118" t="str">
        <f t="shared" si="69"/>
        <v/>
      </c>
      <c r="Q676" s="119" t="str">
        <f t="shared" si="70"/>
        <v/>
      </c>
      <c r="R676" s="117" t="str">
        <f>IFERROR(VLOOKUP($I676,BASE_SETOR!$B$4:$C$1000,2,0),"")</f>
        <v/>
      </c>
      <c r="AM676" s="340"/>
    </row>
    <row r="677" spans="6:39" customFormat="1" ht="18.75">
      <c r="F677" s="120" t="str">
        <f t="shared" si="71"/>
        <v/>
      </c>
      <c r="G677" s="121"/>
      <c r="H677" s="120"/>
      <c r="I677" s="122"/>
      <c r="J677" s="306"/>
      <c r="K677" s="115"/>
      <c r="L677" s="115" t="str">
        <f>IFERROR(VLOOKUP(I677,COT_ACOES!$B:$C,2,),"")</f>
        <v/>
      </c>
      <c r="M677" s="115" t="str">
        <f t="shared" si="66"/>
        <v/>
      </c>
      <c r="N677" s="116" t="str">
        <f t="shared" si="67"/>
        <v/>
      </c>
      <c r="O677" s="117" t="str">
        <f t="shared" si="68"/>
        <v/>
      </c>
      <c r="P677" s="118" t="str">
        <f t="shared" si="69"/>
        <v/>
      </c>
      <c r="Q677" s="119" t="str">
        <f t="shared" si="70"/>
        <v/>
      </c>
      <c r="R677" s="117" t="str">
        <f>IFERROR(VLOOKUP($I677,BASE_SETOR!$B$4:$C$1000,2,0),"")</f>
        <v/>
      </c>
      <c r="AM677" s="340"/>
    </row>
    <row r="678" spans="6:39" customFormat="1" ht="18.75">
      <c r="F678" s="120" t="str">
        <f t="shared" si="71"/>
        <v/>
      </c>
      <c r="G678" s="121"/>
      <c r="H678" s="120"/>
      <c r="I678" s="122"/>
      <c r="J678" s="306"/>
      <c r="K678" s="115"/>
      <c r="L678" s="115" t="str">
        <f>IFERROR(VLOOKUP(I678,COT_ACOES!$B:$C,2,),"")</f>
        <v/>
      </c>
      <c r="M678" s="115" t="str">
        <f t="shared" si="66"/>
        <v/>
      </c>
      <c r="N678" s="116" t="str">
        <f t="shared" si="67"/>
        <v/>
      </c>
      <c r="O678" s="117" t="str">
        <f t="shared" si="68"/>
        <v/>
      </c>
      <c r="P678" s="118" t="str">
        <f t="shared" si="69"/>
        <v/>
      </c>
      <c r="Q678" s="119" t="str">
        <f t="shared" si="70"/>
        <v/>
      </c>
      <c r="R678" s="117" t="str">
        <f>IFERROR(VLOOKUP($I678,BASE_SETOR!$B$4:$C$1000,2,0),"")</f>
        <v/>
      </c>
      <c r="AM678" s="340"/>
    </row>
    <row r="679" spans="6:39" customFormat="1" ht="18.75">
      <c r="F679" s="120" t="str">
        <f t="shared" si="71"/>
        <v/>
      </c>
      <c r="G679" s="121"/>
      <c r="H679" s="120"/>
      <c r="I679" s="122"/>
      <c r="J679" s="306"/>
      <c r="K679" s="115"/>
      <c r="L679" s="115" t="str">
        <f>IFERROR(VLOOKUP(I679,COT_ACOES!$B:$C,2,),"")</f>
        <v/>
      </c>
      <c r="M679" s="115" t="str">
        <f t="shared" si="66"/>
        <v/>
      </c>
      <c r="N679" s="116" t="str">
        <f t="shared" si="67"/>
        <v/>
      </c>
      <c r="O679" s="117" t="str">
        <f t="shared" si="68"/>
        <v/>
      </c>
      <c r="P679" s="118" t="str">
        <f t="shared" si="69"/>
        <v/>
      </c>
      <c r="Q679" s="119" t="str">
        <f t="shared" si="70"/>
        <v/>
      </c>
      <c r="R679" s="117" t="str">
        <f>IFERROR(VLOOKUP($I679,BASE_SETOR!$B$4:$C$1000,2,0),"")</f>
        <v/>
      </c>
      <c r="AM679" s="340"/>
    </row>
    <row r="680" spans="6:39" customFormat="1" ht="18.75">
      <c r="F680" s="120" t="str">
        <f t="shared" si="71"/>
        <v/>
      </c>
      <c r="G680" s="121"/>
      <c r="H680" s="120"/>
      <c r="I680" s="122"/>
      <c r="J680" s="306"/>
      <c r="K680" s="115"/>
      <c r="L680" s="115" t="str">
        <f>IFERROR(VLOOKUP(I680,COT_ACOES!$B:$C,2,),"")</f>
        <v/>
      </c>
      <c r="M680" s="115" t="str">
        <f t="shared" si="66"/>
        <v/>
      </c>
      <c r="N680" s="116" t="str">
        <f t="shared" si="67"/>
        <v/>
      </c>
      <c r="O680" s="117" t="str">
        <f t="shared" si="68"/>
        <v/>
      </c>
      <c r="P680" s="118" t="str">
        <f t="shared" si="69"/>
        <v/>
      </c>
      <c r="Q680" s="119" t="str">
        <f t="shared" si="70"/>
        <v/>
      </c>
      <c r="R680" s="117" t="str">
        <f>IFERROR(VLOOKUP($I680,BASE_SETOR!$B$4:$C$1000,2,0),"")</f>
        <v/>
      </c>
      <c r="AM680" s="340"/>
    </row>
    <row r="681" spans="6:39" customFormat="1" ht="18.75">
      <c r="F681" s="120" t="str">
        <f t="shared" si="71"/>
        <v/>
      </c>
      <c r="G681" s="121"/>
      <c r="H681" s="120"/>
      <c r="I681" s="122"/>
      <c r="J681" s="306"/>
      <c r="K681" s="115"/>
      <c r="L681" s="115" t="str">
        <f>IFERROR(VLOOKUP(I681,COT_ACOES!$B:$C,2,),"")</f>
        <v/>
      </c>
      <c r="M681" s="115" t="str">
        <f t="shared" si="66"/>
        <v/>
      </c>
      <c r="N681" s="116" t="str">
        <f t="shared" si="67"/>
        <v/>
      </c>
      <c r="O681" s="117" t="str">
        <f t="shared" si="68"/>
        <v/>
      </c>
      <c r="P681" s="118" t="str">
        <f t="shared" si="69"/>
        <v/>
      </c>
      <c r="Q681" s="119" t="str">
        <f t="shared" si="70"/>
        <v/>
      </c>
      <c r="R681" s="117" t="str">
        <f>IFERROR(VLOOKUP($I681,BASE_SETOR!$B$4:$C$1000,2,0),"")</f>
        <v/>
      </c>
      <c r="AM681" s="340"/>
    </row>
    <row r="682" spans="6:39" customFormat="1" ht="18.75">
      <c r="F682" s="120" t="str">
        <f t="shared" si="71"/>
        <v/>
      </c>
      <c r="G682" s="121"/>
      <c r="H682" s="120"/>
      <c r="I682" s="122"/>
      <c r="J682" s="306"/>
      <c r="K682" s="115"/>
      <c r="L682" s="115" t="str">
        <f>IFERROR(VLOOKUP(I682,COT_ACOES!$B:$C,2,),"")</f>
        <v/>
      </c>
      <c r="M682" s="115" t="str">
        <f t="shared" si="66"/>
        <v/>
      </c>
      <c r="N682" s="116" t="str">
        <f t="shared" si="67"/>
        <v/>
      </c>
      <c r="O682" s="117" t="str">
        <f t="shared" si="68"/>
        <v/>
      </c>
      <c r="P682" s="118" t="str">
        <f t="shared" si="69"/>
        <v/>
      </c>
      <c r="Q682" s="119" t="str">
        <f t="shared" si="70"/>
        <v/>
      </c>
      <c r="R682" s="117" t="str">
        <f>IFERROR(VLOOKUP($I682,BASE_SETOR!$B$4:$C$1000,2,0),"")</f>
        <v/>
      </c>
      <c r="AM682" s="340"/>
    </row>
    <row r="683" spans="6:39" customFormat="1" ht="18.75">
      <c r="F683" s="120" t="str">
        <f t="shared" si="71"/>
        <v/>
      </c>
      <c r="G683" s="121"/>
      <c r="H683" s="120"/>
      <c r="I683" s="122"/>
      <c r="J683" s="306"/>
      <c r="K683" s="115"/>
      <c r="L683" s="115" t="str">
        <f>IFERROR(VLOOKUP(I683,COT_ACOES!$B:$C,2,),"")</f>
        <v/>
      </c>
      <c r="M683" s="115" t="str">
        <f t="shared" si="66"/>
        <v/>
      </c>
      <c r="N683" s="116" t="str">
        <f t="shared" si="67"/>
        <v/>
      </c>
      <c r="O683" s="117" t="str">
        <f t="shared" si="68"/>
        <v/>
      </c>
      <c r="P683" s="118" t="str">
        <f t="shared" si="69"/>
        <v/>
      </c>
      <c r="Q683" s="119" t="str">
        <f t="shared" si="70"/>
        <v/>
      </c>
      <c r="R683" s="117" t="str">
        <f>IFERROR(VLOOKUP($I683,BASE_SETOR!$B$4:$C$1000,2,0),"")</f>
        <v/>
      </c>
      <c r="AM683" s="340"/>
    </row>
    <row r="684" spans="6:39" customFormat="1" ht="18.75">
      <c r="F684" s="120" t="str">
        <f t="shared" si="71"/>
        <v/>
      </c>
      <c r="G684" s="121"/>
      <c r="H684" s="120"/>
      <c r="I684" s="122"/>
      <c r="J684" s="306"/>
      <c r="K684" s="115"/>
      <c r="L684" s="115" t="str">
        <f>IFERROR(VLOOKUP(I684,COT_ACOES!$B:$C,2,),"")</f>
        <v/>
      </c>
      <c r="M684" s="115" t="str">
        <f t="shared" si="66"/>
        <v/>
      </c>
      <c r="N684" s="116" t="str">
        <f t="shared" si="67"/>
        <v/>
      </c>
      <c r="O684" s="117" t="str">
        <f t="shared" si="68"/>
        <v/>
      </c>
      <c r="P684" s="118" t="str">
        <f t="shared" si="69"/>
        <v/>
      </c>
      <c r="Q684" s="119" t="str">
        <f t="shared" si="70"/>
        <v/>
      </c>
      <c r="R684" s="117" t="str">
        <f>IFERROR(VLOOKUP($I684,BASE_SETOR!$B$4:$C$1000,2,0),"")</f>
        <v/>
      </c>
      <c r="AM684" s="340"/>
    </row>
    <row r="685" spans="6:39" customFormat="1" ht="18.75">
      <c r="F685" s="120" t="str">
        <f t="shared" si="71"/>
        <v/>
      </c>
      <c r="G685" s="121"/>
      <c r="H685" s="120"/>
      <c r="I685" s="122"/>
      <c r="J685" s="306"/>
      <c r="K685" s="115"/>
      <c r="L685" s="115" t="str">
        <f>IFERROR(VLOOKUP(I685,COT_ACOES!$B:$C,2,),"")</f>
        <v/>
      </c>
      <c r="M685" s="115" t="str">
        <f t="shared" si="66"/>
        <v/>
      </c>
      <c r="N685" s="116" t="str">
        <f t="shared" si="67"/>
        <v/>
      </c>
      <c r="O685" s="117" t="str">
        <f t="shared" si="68"/>
        <v/>
      </c>
      <c r="P685" s="118" t="str">
        <f t="shared" si="69"/>
        <v/>
      </c>
      <c r="Q685" s="119" t="str">
        <f t="shared" si="70"/>
        <v/>
      </c>
      <c r="R685" s="117" t="str">
        <f>IFERROR(VLOOKUP($I685,BASE_SETOR!$B$4:$C$1000,2,0),"")</f>
        <v/>
      </c>
      <c r="AM685" s="340"/>
    </row>
    <row r="686" spans="6:39" customFormat="1" ht="18.75">
      <c r="F686" s="120" t="str">
        <f t="shared" si="71"/>
        <v/>
      </c>
      <c r="G686" s="121"/>
      <c r="H686" s="120"/>
      <c r="I686" s="122"/>
      <c r="J686" s="306"/>
      <c r="K686" s="115"/>
      <c r="L686" s="115" t="str">
        <f>IFERROR(VLOOKUP(I686,COT_ACOES!$B:$C,2,),"")</f>
        <v/>
      </c>
      <c r="M686" s="115" t="str">
        <f t="shared" si="66"/>
        <v/>
      </c>
      <c r="N686" s="116" t="str">
        <f t="shared" si="67"/>
        <v/>
      </c>
      <c r="O686" s="117" t="str">
        <f t="shared" si="68"/>
        <v/>
      </c>
      <c r="P686" s="118" t="str">
        <f t="shared" si="69"/>
        <v/>
      </c>
      <c r="Q686" s="119" t="str">
        <f t="shared" si="70"/>
        <v/>
      </c>
      <c r="R686" s="117" t="str">
        <f>IFERROR(VLOOKUP($I686,BASE_SETOR!$B$4:$C$1000,2,0),"")</f>
        <v/>
      </c>
      <c r="AM686" s="340"/>
    </row>
    <row r="687" spans="6:39" customFormat="1" ht="18.75">
      <c r="F687" s="120" t="str">
        <f t="shared" si="71"/>
        <v/>
      </c>
      <c r="G687" s="121"/>
      <c r="H687" s="120"/>
      <c r="I687" s="122"/>
      <c r="J687" s="306"/>
      <c r="K687" s="115"/>
      <c r="L687" s="115" t="str">
        <f>IFERROR(VLOOKUP(I687,COT_ACOES!$B:$C,2,),"")</f>
        <v/>
      </c>
      <c r="M687" s="115" t="str">
        <f t="shared" si="66"/>
        <v/>
      </c>
      <c r="N687" s="116" t="str">
        <f t="shared" si="67"/>
        <v/>
      </c>
      <c r="O687" s="117" t="str">
        <f t="shared" si="68"/>
        <v/>
      </c>
      <c r="P687" s="118" t="str">
        <f t="shared" si="69"/>
        <v/>
      </c>
      <c r="Q687" s="119" t="str">
        <f t="shared" si="70"/>
        <v/>
      </c>
      <c r="R687" s="117" t="str">
        <f>IFERROR(VLOOKUP($I687,BASE_SETOR!$B$4:$C$1000,2,0),"")</f>
        <v/>
      </c>
      <c r="AM687" s="340"/>
    </row>
    <row r="688" spans="6:39" customFormat="1" ht="18.75">
      <c r="F688" s="120" t="str">
        <f t="shared" si="71"/>
        <v/>
      </c>
      <c r="G688" s="121"/>
      <c r="H688" s="120"/>
      <c r="I688" s="122"/>
      <c r="J688" s="306"/>
      <c r="K688" s="115"/>
      <c r="L688" s="115" t="str">
        <f>IFERROR(VLOOKUP(I688,COT_ACOES!$B:$C,2,),"")</f>
        <v/>
      </c>
      <c r="M688" s="115" t="str">
        <f t="shared" si="66"/>
        <v/>
      </c>
      <c r="N688" s="116" t="str">
        <f t="shared" si="67"/>
        <v/>
      </c>
      <c r="O688" s="117" t="str">
        <f t="shared" si="68"/>
        <v/>
      </c>
      <c r="P688" s="118" t="str">
        <f t="shared" si="69"/>
        <v/>
      </c>
      <c r="Q688" s="119" t="str">
        <f t="shared" si="70"/>
        <v/>
      </c>
      <c r="R688" s="117" t="str">
        <f>IFERROR(VLOOKUP($I688,BASE_SETOR!$B$4:$C$1000,2,0),"")</f>
        <v/>
      </c>
      <c r="AM688" s="340"/>
    </row>
    <row r="689" spans="6:39" customFormat="1" ht="18.75">
      <c r="F689" s="120" t="str">
        <f t="shared" si="71"/>
        <v/>
      </c>
      <c r="G689" s="121"/>
      <c r="H689" s="120"/>
      <c r="I689" s="122"/>
      <c r="J689" s="306"/>
      <c r="K689" s="115"/>
      <c r="L689" s="115" t="str">
        <f>IFERROR(VLOOKUP(I689,COT_ACOES!$B:$C,2,),"")</f>
        <v/>
      </c>
      <c r="M689" s="115" t="str">
        <f t="shared" si="66"/>
        <v/>
      </c>
      <c r="N689" s="116" t="str">
        <f t="shared" si="67"/>
        <v/>
      </c>
      <c r="O689" s="117" t="str">
        <f t="shared" si="68"/>
        <v/>
      </c>
      <c r="P689" s="118" t="str">
        <f t="shared" si="69"/>
        <v/>
      </c>
      <c r="Q689" s="119" t="str">
        <f t="shared" si="70"/>
        <v/>
      </c>
      <c r="R689" s="117" t="str">
        <f>IFERROR(VLOOKUP($I689,BASE_SETOR!$B$4:$C$1000,2,0),"")</f>
        <v/>
      </c>
      <c r="AM689" s="340"/>
    </row>
    <row r="690" spans="6:39" customFormat="1" ht="18.75">
      <c r="F690" s="120" t="str">
        <f t="shared" si="71"/>
        <v/>
      </c>
      <c r="G690" s="121"/>
      <c r="H690" s="120"/>
      <c r="I690" s="122"/>
      <c r="J690" s="306"/>
      <c r="K690" s="115"/>
      <c r="L690" s="115" t="str">
        <f>IFERROR(VLOOKUP(I690,COT_ACOES!$B:$C,2,),"")</f>
        <v/>
      </c>
      <c r="M690" s="115" t="str">
        <f t="shared" si="66"/>
        <v/>
      </c>
      <c r="N690" s="116" t="str">
        <f t="shared" si="67"/>
        <v/>
      </c>
      <c r="O690" s="117" t="str">
        <f t="shared" si="68"/>
        <v/>
      </c>
      <c r="P690" s="118" t="str">
        <f t="shared" si="69"/>
        <v/>
      </c>
      <c r="Q690" s="119" t="str">
        <f t="shared" si="70"/>
        <v/>
      </c>
      <c r="R690" s="117" t="str">
        <f>IFERROR(VLOOKUP($I690,BASE_SETOR!$B$4:$C$1000,2,0),"")</f>
        <v/>
      </c>
      <c r="AM690" s="340"/>
    </row>
    <row r="691" spans="6:39" customFormat="1" ht="18.75">
      <c r="F691" s="120" t="str">
        <f t="shared" si="71"/>
        <v/>
      </c>
      <c r="G691" s="121"/>
      <c r="H691" s="120"/>
      <c r="I691" s="122"/>
      <c r="J691" s="306"/>
      <c r="K691" s="115"/>
      <c r="L691" s="115" t="str">
        <f>IFERROR(VLOOKUP(I691,COT_ACOES!$B:$C,2,),"")</f>
        <v/>
      </c>
      <c r="M691" s="115" t="str">
        <f t="shared" si="66"/>
        <v/>
      </c>
      <c r="N691" s="116" t="str">
        <f t="shared" si="67"/>
        <v/>
      </c>
      <c r="O691" s="117" t="str">
        <f t="shared" si="68"/>
        <v/>
      </c>
      <c r="P691" s="118" t="str">
        <f t="shared" si="69"/>
        <v/>
      </c>
      <c r="Q691" s="119" t="str">
        <f t="shared" si="70"/>
        <v/>
      </c>
      <c r="R691" s="117" t="str">
        <f>IFERROR(VLOOKUP($I691,BASE_SETOR!$B$4:$C$1000,2,0),"")</f>
        <v/>
      </c>
      <c r="AM691" s="340"/>
    </row>
    <row r="692" spans="6:39" customFormat="1" ht="18.75">
      <c r="F692" s="120" t="str">
        <f t="shared" si="71"/>
        <v/>
      </c>
      <c r="G692" s="121"/>
      <c r="H692" s="120"/>
      <c r="I692" s="122"/>
      <c r="J692" s="306"/>
      <c r="K692" s="115"/>
      <c r="L692" s="115" t="str">
        <f>IFERROR(VLOOKUP(I692,COT_ACOES!$B:$C,2,),"")</f>
        <v/>
      </c>
      <c r="M692" s="115" t="str">
        <f t="shared" si="66"/>
        <v/>
      </c>
      <c r="N692" s="116" t="str">
        <f t="shared" si="67"/>
        <v/>
      </c>
      <c r="O692" s="117" t="str">
        <f t="shared" si="68"/>
        <v/>
      </c>
      <c r="P692" s="118" t="str">
        <f t="shared" si="69"/>
        <v/>
      </c>
      <c r="Q692" s="119" t="str">
        <f t="shared" si="70"/>
        <v/>
      </c>
      <c r="R692" s="117" t="str">
        <f>IFERROR(VLOOKUP($I692,BASE_SETOR!$B$4:$C$1000,2,0),"")</f>
        <v/>
      </c>
      <c r="AM692" s="340"/>
    </row>
    <row r="693" spans="6:39" customFormat="1" ht="18.75">
      <c r="F693" s="120" t="str">
        <f t="shared" si="71"/>
        <v/>
      </c>
      <c r="G693" s="121"/>
      <c r="H693" s="120"/>
      <c r="I693" s="122"/>
      <c r="J693" s="306"/>
      <c r="K693" s="115"/>
      <c r="L693" s="115" t="str">
        <f>IFERROR(VLOOKUP(I693,COT_ACOES!$B:$C,2,),"")</f>
        <v/>
      </c>
      <c r="M693" s="115" t="str">
        <f t="shared" si="66"/>
        <v/>
      </c>
      <c r="N693" s="116" t="str">
        <f t="shared" si="67"/>
        <v/>
      </c>
      <c r="O693" s="117" t="str">
        <f t="shared" si="68"/>
        <v/>
      </c>
      <c r="P693" s="118" t="str">
        <f t="shared" si="69"/>
        <v/>
      </c>
      <c r="Q693" s="119" t="str">
        <f t="shared" si="70"/>
        <v/>
      </c>
      <c r="R693" s="117" t="str">
        <f>IFERROR(VLOOKUP($I693,BASE_SETOR!$B$4:$C$1000,2,0),"")</f>
        <v/>
      </c>
      <c r="AM693" s="340"/>
    </row>
    <row r="694" spans="6:39" customFormat="1" ht="18.75">
      <c r="F694" s="120" t="str">
        <f t="shared" si="71"/>
        <v/>
      </c>
      <c r="G694" s="121"/>
      <c r="H694" s="120"/>
      <c r="I694" s="122"/>
      <c r="J694" s="306"/>
      <c r="K694" s="115"/>
      <c r="L694" s="115" t="str">
        <f>IFERROR(VLOOKUP(I694,COT_ACOES!$B:$C,2,),"")</f>
        <v/>
      </c>
      <c r="M694" s="115" t="str">
        <f t="shared" si="66"/>
        <v/>
      </c>
      <c r="N694" s="116" t="str">
        <f t="shared" si="67"/>
        <v/>
      </c>
      <c r="O694" s="117" t="str">
        <f t="shared" si="68"/>
        <v/>
      </c>
      <c r="P694" s="118" t="str">
        <f t="shared" si="69"/>
        <v/>
      </c>
      <c r="Q694" s="119" t="str">
        <f t="shared" si="70"/>
        <v/>
      </c>
      <c r="R694" s="117" t="str">
        <f>IFERROR(VLOOKUP($I694,BASE_SETOR!$B$4:$C$1000,2,0),"")</f>
        <v/>
      </c>
      <c r="AM694" s="340"/>
    </row>
    <row r="695" spans="6:39" customFormat="1" ht="18.75">
      <c r="F695" s="120" t="str">
        <f t="shared" si="71"/>
        <v/>
      </c>
      <c r="G695" s="121"/>
      <c r="H695" s="120"/>
      <c r="I695" s="122"/>
      <c r="J695" s="306"/>
      <c r="K695" s="115"/>
      <c r="L695" s="115" t="str">
        <f>IFERROR(VLOOKUP(I695,COT_ACOES!$B:$C,2,),"")</f>
        <v/>
      </c>
      <c r="M695" s="115" t="str">
        <f t="shared" si="66"/>
        <v/>
      </c>
      <c r="N695" s="116" t="str">
        <f t="shared" si="67"/>
        <v/>
      </c>
      <c r="O695" s="117" t="str">
        <f t="shared" si="68"/>
        <v/>
      </c>
      <c r="P695" s="118" t="str">
        <f t="shared" si="69"/>
        <v/>
      </c>
      <c r="Q695" s="119" t="str">
        <f t="shared" si="70"/>
        <v/>
      </c>
      <c r="R695" s="117" t="str">
        <f>IFERROR(VLOOKUP($I695,BASE_SETOR!$B$4:$C$1000,2,0),"")</f>
        <v/>
      </c>
      <c r="AM695" s="340"/>
    </row>
    <row r="696" spans="6:39" customFormat="1" ht="18.75">
      <c r="F696" s="120" t="str">
        <f t="shared" si="71"/>
        <v/>
      </c>
      <c r="G696" s="121"/>
      <c r="H696" s="120"/>
      <c r="I696" s="122"/>
      <c r="J696" s="306"/>
      <c r="K696" s="115"/>
      <c r="L696" s="115" t="str">
        <f>IFERROR(VLOOKUP(I696,COT_ACOES!$B:$C,2,),"")</f>
        <v/>
      </c>
      <c r="M696" s="115" t="str">
        <f t="shared" si="66"/>
        <v/>
      </c>
      <c r="N696" s="116" t="str">
        <f t="shared" si="67"/>
        <v/>
      </c>
      <c r="O696" s="117" t="str">
        <f t="shared" si="68"/>
        <v/>
      </c>
      <c r="P696" s="118" t="str">
        <f t="shared" si="69"/>
        <v/>
      </c>
      <c r="Q696" s="119" t="str">
        <f t="shared" si="70"/>
        <v/>
      </c>
      <c r="R696" s="117" t="str">
        <f>IFERROR(VLOOKUP($I696,BASE_SETOR!$B$4:$C$1000,2,0),"")</f>
        <v/>
      </c>
      <c r="AM696" s="340"/>
    </row>
    <row r="697" spans="6:39" customFormat="1" ht="18.75">
      <c r="F697" s="120" t="str">
        <f t="shared" si="71"/>
        <v/>
      </c>
      <c r="G697" s="121"/>
      <c r="H697" s="120"/>
      <c r="I697" s="122"/>
      <c r="J697" s="306"/>
      <c r="K697" s="115"/>
      <c r="L697" s="115" t="str">
        <f>IFERROR(VLOOKUP(I697,COT_ACOES!$B:$C,2,),"")</f>
        <v/>
      </c>
      <c r="M697" s="115" t="str">
        <f t="shared" si="66"/>
        <v/>
      </c>
      <c r="N697" s="116" t="str">
        <f t="shared" si="67"/>
        <v/>
      </c>
      <c r="O697" s="117" t="str">
        <f t="shared" si="68"/>
        <v/>
      </c>
      <c r="P697" s="118" t="str">
        <f t="shared" si="69"/>
        <v/>
      </c>
      <c r="Q697" s="119" t="str">
        <f t="shared" si="70"/>
        <v/>
      </c>
      <c r="R697" s="117" t="str">
        <f>IFERROR(VLOOKUP($I697,BASE_SETOR!$B$4:$C$1000,2,0),"")</f>
        <v/>
      </c>
      <c r="AM697" s="340"/>
    </row>
    <row r="698" spans="6:39" customFormat="1" ht="18.75">
      <c r="F698" s="120" t="str">
        <f t="shared" si="71"/>
        <v/>
      </c>
      <c r="G698" s="121"/>
      <c r="H698" s="120"/>
      <c r="I698" s="122"/>
      <c r="J698" s="306"/>
      <c r="K698" s="115"/>
      <c r="L698" s="115" t="str">
        <f>IFERROR(VLOOKUP(I698,COT_ACOES!$B:$C,2,),"")</f>
        <v/>
      </c>
      <c r="M698" s="115" t="str">
        <f t="shared" si="66"/>
        <v/>
      </c>
      <c r="N698" s="116" t="str">
        <f t="shared" si="67"/>
        <v/>
      </c>
      <c r="O698" s="117" t="str">
        <f t="shared" si="68"/>
        <v/>
      </c>
      <c r="P698" s="118" t="str">
        <f t="shared" si="69"/>
        <v/>
      </c>
      <c r="Q698" s="119" t="str">
        <f t="shared" si="70"/>
        <v/>
      </c>
      <c r="R698" s="117" t="str">
        <f>IFERROR(VLOOKUP($I698,BASE_SETOR!$B$4:$C$1000,2,0),"")</f>
        <v/>
      </c>
      <c r="AM698" s="340"/>
    </row>
    <row r="699" spans="6:39" customFormat="1" ht="18.75">
      <c r="F699" s="120" t="str">
        <f t="shared" si="71"/>
        <v/>
      </c>
      <c r="G699" s="121"/>
      <c r="H699" s="120"/>
      <c r="I699" s="122"/>
      <c r="J699" s="306"/>
      <c r="K699" s="115"/>
      <c r="L699" s="115" t="str">
        <f>IFERROR(VLOOKUP(I699,COT_ACOES!$B:$C,2,),"")</f>
        <v/>
      </c>
      <c r="M699" s="115" t="str">
        <f t="shared" si="66"/>
        <v/>
      </c>
      <c r="N699" s="116" t="str">
        <f t="shared" si="67"/>
        <v/>
      </c>
      <c r="O699" s="117" t="str">
        <f t="shared" si="68"/>
        <v/>
      </c>
      <c r="P699" s="118" t="str">
        <f t="shared" si="69"/>
        <v/>
      </c>
      <c r="Q699" s="119" t="str">
        <f t="shared" si="70"/>
        <v/>
      </c>
      <c r="R699" s="117" t="str">
        <f>IFERROR(VLOOKUP($I699,BASE_SETOR!$B$4:$C$1000,2,0),"")</f>
        <v/>
      </c>
      <c r="AM699" s="340"/>
    </row>
    <row r="700" spans="6:39" customFormat="1" ht="18.75">
      <c r="F700" s="120" t="str">
        <f t="shared" si="71"/>
        <v/>
      </c>
      <c r="G700" s="121"/>
      <c r="H700" s="120"/>
      <c r="I700" s="122"/>
      <c r="J700" s="306"/>
      <c r="K700" s="115"/>
      <c r="L700" s="115" t="str">
        <f>IFERROR(VLOOKUP(I700,COT_ACOES!$B:$C,2,),"")</f>
        <v/>
      </c>
      <c r="M700" s="115" t="str">
        <f t="shared" si="66"/>
        <v/>
      </c>
      <c r="N700" s="116" t="str">
        <f t="shared" si="67"/>
        <v/>
      </c>
      <c r="O700" s="117" t="str">
        <f t="shared" si="68"/>
        <v/>
      </c>
      <c r="P700" s="118" t="str">
        <f t="shared" si="69"/>
        <v/>
      </c>
      <c r="Q700" s="119" t="str">
        <f t="shared" si="70"/>
        <v/>
      </c>
      <c r="R700" s="117" t="str">
        <f>IFERROR(VLOOKUP($I700,BASE_SETOR!$B$4:$C$1000,2,0),"")</f>
        <v/>
      </c>
      <c r="AM700" s="340"/>
    </row>
    <row r="701" spans="6:39" customFormat="1" ht="18.75">
      <c r="F701" s="120" t="str">
        <f t="shared" si="71"/>
        <v/>
      </c>
      <c r="G701" s="121"/>
      <c r="H701" s="120"/>
      <c r="I701" s="122"/>
      <c r="J701" s="306"/>
      <c r="K701" s="115"/>
      <c r="L701" s="115" t="str">
        <f>IFERROR(VLOOKUP(I701,COT_ACOES!$B:$C,2,),"")</f>
        <v/>
      </c>
      <c r="M701" s="115" t="str">
        <f t="shared" si="66"/>
        <v/>
      </c>
      <c r="N701" s="116" t="str">
        <f t="shared" si="67"/>
        <v/>
      </c>
      <c r="O701" s="117" t="str">
        <f t="shared" si="68"/>
        <v/>
      </c>
      <c r="P701" s="118" t="str">
        <f t="shared" si="69"/>
        <v/>
      </c>
      <c r="Q701" s="119" t="str">
        <f t="shared" si="70"/>
        <v/>
      </c>
      <c r="R701" s="117" t="str">
        <f>IFERROR(VLOOKUP($I701,BASE_SETOR!$B$4:$C$1000,2,0),"")</f>
        <v/>
      </c>
      <c r="AM701" s="340"/>
    </row>
    <row r="702" spans="6:39" customFormat="1" ht="18.75">
      <c r="F702" s="120" t="str">
        <f t="shared" si="71"/>
        <v/>
      </c>
      <c r="G702" s="121"/>
      <c r="H702" s="120"/>
      <c r="I702" s="122"/>
      <c r="J702" s="306"/>
      <c r="K702" s="115"/>
      <c r="L702" s="115" t="str">
        <f>IFERROR(VLOOKUP(I702,COT_ACOES!$B:$C,2,),"")</f>
        <v/>
      </c>
      <c r="M702" s="115" t="str">
        <f t="shared" si="66"/>
        <v/>
      </c>
      <c r="N702" s="116" t="str">
        <f t="shared" si="67"/>
        <v/>
      </c>
      <c r="O702" s="117" t="str">
        <f t="shared" si="68"/>
        <v/>
      </c>
      <c r="P702" s="118" t="str">
        <f t="shared" si="69"/>
        <v/>
      </c>
      <c r="Q702" s="119" t="str">
        <f t="shared" si="70"/>
        <v/>
      </c>
      <c r="R702" s="117" t="str">
        <f>IFERROR(VLOOKUP($I702,BASE_SETOR!$B$4:$C$1000,2,0),"")</f>
        <v/>
      </c>
      <c r="AM702" s="340"/>
    </row>
    <row r="703" spans="6:39" customFormat="1" ht="18.75">
      <c r="F703" s="120" t="str">
        <f t="shared" si="71"/>
        <v/>
      </c>
      <c r="G703" s="121"/>
      <c r="H703" s="120"/>
      <c r="I703" s="122"/>
      <c r="J703" s="306"/>
      <c r="K703" s="115"/>
      <c r="L703" s="115" t="str">
        <f>IFERROR(VLOOKUP(I703,COT_ACOES!$B:$C,2,),"")</f>
        <v/>
      </c>
      <c r="M703" s="115" t="str">
        <f t="shared" si="66"/>
        <v/>
      </c>
      <c r="N703" s="116" t="str">
        <f t="shared" si="67"/>
        <v/>
      </c>
      <c r="O703" s="117" t="str">
        <f t="shared" si="68"/>
        <v/>
      </c>
      <c r="P703" s="118" t="str">
        <f t="shared" si="69"/>
        <v/>
      </c>
      <c r="Q703" s="119" t="str">
        <f t="shared" si="70"/>
        <v/>
      </c>
      <c r="R703" s="117" t="str">
        <f>IFERROR(VLOOKUP($I703,BASE_SETOR!$B$4:$C$1000,2,0),"")</f>
        <v/>
      </c>
      <c r="AM703" s="340"/>
    </row>
    <row r="704" spans="6:39" customFormat="1" ht="18.75">
      <c r="F704" s="120" t="str">
        <f t="shared" si="71"/>
        <v/>
      </c>
      <c r="G704" s="121"/>
      <c r="H704" s="120"/>
      <c r="I704" s="122"/>
      <c r="J704" s="306"/>
      <c r="K704" s="115"/>
      <c r="L704" s="115" t="str">
        <f>IFERROR(VLOOKUP(I704,COT_ACOES!$B:$C,2,),"")</f>
        <v/>
      </c>
      <c r="M704" s="115" t="str">
        <f t="shared" si="66"/>
        <v/>
      </c>
      <c r="N704" s="116" t="str">
        <f t="shared" si="67"/>
        <v/>
      </c>
      <c r="O704" s="117" t="str">
        <f t="shared" si="68"/>
        <v/>
      </c>
      <c r="P704" s="118" t="str">
        <f t="shared" si="69"/>
        <v/>
      </c>
      <c r="Q704" s="119" t="str">
        <f t="shared" si="70"/>
        <v/>
      </c>
      <c r="R704" s="117" t="str">
        <f>IFERROR(VLOOKUP($I704,BASE_SETOR!$B$4:$C$1000,2,0),"")</f>
        <v/>
      </c>
      <c r="AM704" s="340"/>
    </row>
    <row r="705" spans="6:39" customFormat="1" ht="18.75">
      <c r="F705" s="120" t="str">
        <f t="shared" si="71"/>
        <v/>
      </c>
      <c r="G705" s="121"/>
      <c r="H705" s="120"/>
      <c r="I705" s="122"/>
      <c r="J705" s="306"/>
      <c r="K705" s="115"/>
      <c r="L705" s="115" t="str">
        <f>IFERROR(VLOOKUP(I705,COT_ACOES!$B:$C,2,),"")</f>
        <v/>
      </c>
      <c r="M705" s="115" t="str">
        <f t="shared" si="66"/>
        <v/>
      </c>
      <c r="N705" s="116" t="str">
        <f t="shared" si="67"/>
        <v/>
      </c>
      <c r="O705" s="117" t="str">
        <f t="shared" si="68"/>
        <v/>
      </c>
      <c r="P705" s="118" t="str">
        <f t="shared" si="69"/>
        <v/>
      </c>
      <c r="Q705" s="119" t="str">
        <f t="shared" si="70"/>
        <v/>
      </c>
      <c r="R705" s="117" t="str">
        <f>IFERROR(VLOOKUP($I705,BASE_SETOR!$B$4:$C$1000,2,0),"")</f>
        <v/>
      </c>
      <c r="AM705" s="340"/>
    </row>
    <row r="706" spans="6:39" customFormat="1" ht="18.75">
      <c r="F706" s="120" t="str">
        <f t="shared" si="71"/>
        <v/>
      </c>
      <c r="G706" s="121"/>
      <c r="H706" s="120"/>
      <c r="I706" s="122"/>
      <c r="J706" s="306"/>
      <c r="K706" s="115"/>
      <c r="L706" s="115" t="str">
        <f>IFERROR(VLOOKUP(I706,COT_ACOES!$B:$C,2,),"")</f>
        <v/>
      </c>
      <c r="M706" s="115" t="str">
        <f t="shared" si="66"/>
        <v/>
      </c>
      <c r="N706" s="116" t="str">
        <f t="shared" si="67"/>
        <v/>
      </c>
      <c r="O706" s="117" t="str">
        <f t="shared" si="68"/>
        <v/>
      </c>
      <c r="P706" s="118" t="str">
        <f t="shared" si="69"/>
        <v/>
      </c>
      <c r="Q706" s="119" t="str">
        <f t="shared" si="70"/>
        <v/>
      </c>
      <c r="R706" s="117" t="str">
        <f>IFERROR(VLOOKUP($I706,BASE_SETOR!$B$4:$C$1000,2,0),"")</f>
        <v/>
      </c>
      <c r="AM706" s="340"/>
    </row>
    <row r="707" spans="6:39" customFormat="1" ht="18.75">
      <c r="F707" s="120" t="str">
        <f t="shared" si="71"/>
        <v/>
      </c>
      <c r="G707" s="121"/>
      <c r="H707" s="120"/>
      <c r="I707" s="122"/>
      <c r="J707" s="306"/>
      <c r="K707" s="115"/>
      <c r="L707" s="115" t="str">
        <f>IFERROR(VLOOKUP(I707,COT_ACOES!$B:$C,2,),"")</f>
        <v/>
      </c>
      <c r="M707" s="115" t="str">
        <f t="shared" si="66"/>
        <v/>
      </c>
      <c r="N707" s="116" t="str">
        <f t="shared" si="67"/>
        <v/>
      </c>
      <c r="O707" s="117" t="str">
        <f t="shared" si="68"/>
        <v/>
      </c>
      <c r="P707" s="118" t="str">
        <f t="shared" si="69"/>
        <v/>
      </c>
      <c r="Q707" s="119" t="str">
        <f t="shared" si="70"/>
        <v/>
      </c>
      <c r="R707" s="117" t="str">
        <f>IFERROR(VLOOKUP($I707,BASE_SETOR!$B$4:$C$1000,2,0),"")</f>
        <v/>
      </c>
      <c r="AM707" s="340"/>
    </row>
    <row r="708" spans="6:39" customFormat="1" ht="18.75">
      <c r="F708" s="120" t="str">
        <f t="shared" si="71"/>
        <v/>
      </c>
      <c r="G708" s="121"/>
      <c r="H708" s="120"/>
      <c r="I708" s="122"/>
      <c r="J708" s="306"/>
      <c r="K708" s="115"/>
      <c r="L708" s="115" t="str">
        <f>IFERROR(VLOOKUP(I708,COT_ACOES!$B:$C,2,),"")</f>
        <v/>
      </c>
      <c r="M708" s="115" t="str">
        <f t="shared" si="66"/>
        <v/>
      </c>
      <c r="N708" s="116" t="str">
        <f t="shared" si="67"/>
        <v/>
      </c>
      <c r="O708" s="117" t="str">
        <f t="shared" si="68"/>
        <v/>
      </c>
      <c r="P708" s="118" t="str">
        <f t="shared" si="69"/>
        <v/>
      </c>
      <c r="Q708" s="119" t="str">
        <f t="shared" si="70"/>
        <v/>
      </c>
      <c r="R708" s="117" t="str">
        <f>IFERROR(VLOOKUP($I708,BASE_SETOR!$B$4:$C$1000,2,0),"")</f>
        <v/>
      </c>
      <c r="AM708" s="340"/>
    </row>
    <row r="709" spans="6:39" customFormat="1" ht="18.75">
      <c r="F709" s="120" t="str">
        <f t="shared" si="71"/>
        <v/>
      </c>
      <c r="G709" s="121"/>
      <c r="H709" s="120"/>
      <c r="I709" s="122"/>
      <c r="J709" s="306"/>
      <c r="K709" s="115"/>
      <c r="L709" s="115" t="str">
        <f>IFERROR(VLOOKUP(I709,COT_ACOES!$B:$C,2,),"")</f>
        <v/>
      </c>
      <c r="M709" s="115" t="str">
        <f t="shared" si="66"/>
        <v/>
      </c>
      <c r="N709" s="116" t="str">
        <f t="shared" si="67"/>
        <v/>
      </c>
      <c r="O709" s="117" t="str">
        <f t="shared" si="68"/>
        <v/>
      </c>
      <c r="P709" s="118" t="str">
        <f t="shared" si="69"/>
        <v/>
      </c>
      <c r="Q709" s="119" t="str">
        <f t="shared" si="70"/>
        <v/>
      </c>
      <c r="R709" s="117" t="str">
        <f>IFERROR(VLOOKUP($I709,BASE_SETOR!$B$4:$C$1000,2,0),"")</f>
        <v/>
      </c>
      <c r="AM709" s="340"/>
    </row>
    <row r="710" spans="6:39" customFormat="1" ht="18.75">
      <c r="F710" s="120" t="str">
        <f t="shared" si="71"/>
        <v/>
      </c>
      <c r="G710" s="121"/>
      <c r="H710" s="120"/>
      <c r="I710" s="122"/>
      <c r="J710" s="306"/>
      <c r="K710" s="115"/>
      <c r="L710" s="115" t="str">
        <f>IFERROR(VLOOKUP(I710,COT_ACOES!$B:$C,2,),"")</f>
        <v/>
      </c>
      <c r="M710" s="115" t="str">
        <f t="shared" si="66"/>
        <v/>
      </c>
      <c r="N710" s="116" t="str">
        <f t="shared" si="67"/>
        <v/>
      </c>
      <c r="O710" s="117" t="str">
        <f t="shared" si="68"/>
        <v/>
      </c>
      <c r="P710" s="118" t="str">
        <f t="shared" si="69"/>
        <v/>
      </c>
      <c r="Q710" s="119" t="str">
        <f t="shared" si="70"/>
        <v/>
      </c>
      <c r="R710" s="117" t="str">
        <f>IFERROR(VLOOKUP($I710,BASE_SETOR!$B$4:$C$1000,2,0),"")</f>
        <v/>
      </c>
      <c r="AM710" s="340"/>
    </row>
    <row r="711" spans="6:39" customFormat="1" ht="18.75">
      <c r="F711" s="120" t="str">
        <f t="shared" si="71"/>
        <v/>
      </c>
      <c r="G711" s="121"/>
      <c r="H711" s="120"/>
      <c r="I711" s="122"/>
      <c r="J711" s="306"/>
      <c r="K711" s="115"/>
      <c r="L711" s="115" t="str">
        <f>IFERROR(VLOOKUP(I711,COT_ACOES!$B:$C,2,),"")</f>
        <v/>
      </c>
      <c r="M711" s="115" t="str">
        <f t="shared" si="66"/>
        <v/>
      </c>
      <c r="N711" s="116" t="str">
        <f t="shared" si="67"/>
        <v/>
      </c>
      <c r="O711" s="117" t="str">
        <f t="shared" si="68"/>
        <v/>
      </c>
      <c r="P711" s="118" t="str">
        <f t="shared" si="69"/>
        <v/>
      </c>
      <c r="Q711" s="119" t="str">
        <f t="shared" si="70"/>
        <v/>
      </c>
      <c r="R711" s="117" t="str">
        <f>IFERROR(VLOOKUP($I711,BASE_SETOR!$B$4:$C$1000,2,0),"")</f>
        <v/>
      </c>
      <c r="AM711" s="340"/>
    </row>
    <row r="712" spans="6:39" customFormat="1" ht="18.75">
      <c r="F712" s="120" t="str">
        <f t="shared" si="71"/>
        <v/>
      </c>
      <c r="G712" s="121"/>
      <c r="H712" s="120"/>
      <c r="I712" s="122"/>
      <c r="J712" s="306"/>
      <c r="K712" s="115"/>
      <c r="L712" s="115" t="str">
        <f>IFERROR(VLOOKUP(I712,COT_ACOES!$B:$C,2,),"")</f>
        <v/>
      </c>
      <c r="M712" s="115" t="str">
        <f t="shared" si="66"/>
        <v/>
      </c>
      <c r="N712" s="116" t="str">
        <f t="shared" si="67"/>
        <v/>
      </c>
      <c r="O712" s="117" t="str">
        <f t="shared" si="68"/>
        <v/>
      </c>
      <c r="P712" s="118" t="str">
        <f t="shared" si="69"/>
        <v/>
      </c>
      <c r="Q712" s="119" t="str">
        <f t="shared" si="70"/>
        <v/>
      </c>
      <c r="R712" s="117" t="str">
        <f>IFERROR(VLOOKUP($I712,BASE_SETOR!$B$4:$C$1000,2,0),"")</f>
        <v/>
      </c>
      <c r="AM712" s="340"/>
    </row>
    <row r="713" spans="6:39" customFormat="1" ht="18.75">
      <c r="F713" s="120" t="str">
        <f t="shared" si="71"/>
        <v/>
      </c>
      <c r="G713" s="121"/>
      <c r="H713" s="120"/>
      <c r="I713" s="122"/>
      <c r="J713" s="306"/>
      <c r="K713" s="115"/>
      <c r="L713" s="115" t="str">
        <f>IFERROR(VLOOKUP(I713,COT_ACOES!$B:$C,2,),"")</f>
        <v/>
      </c>
      <c r="M713" s="115" t="str">
        <f t="shared" si="66"/>
        <v/>
      </c>
      <c r="N713" s="116" t="str">
        <f t="shared" si="67"/>
        <v/>
      </c>
      <c r="O713" s="117" t="str">
        <f t="shared" si="68"/>
        <v/>
      </c>
      <c r="P713" s="118" t="str">
        <f t="shared" si="69"/>
        <v/>
      </c>
      <c r="Q713" s="119" t="str">
        <f t="shared" si="70"/>
        <v/>
      </c>
      <c r="R713" s="117" t="str">
        <f>IFERROR(VLOOKUP($I713,BASE_SETOR!$B$4:$C$1000,2,0),"")</f>
        <v/>
      </c>
      <c r="AM713" s="340"/>
    </row>
    <row r="714" spans="6:39" customFormat="1" ht="18.75">
      <c r="F714" s="120" t="str">
        <f t="shared" si="71"/>
        <v/>
      </c>
      <c r="G714" s="121"/>
      <c r="H714" s="120"/>
      <c r="I714" s="122"/>
      <c r="J714" s="306"/>
      <c r="K714" s="115"/>
      <c r="L714" s="115" t="str">
        <f>IFERROR(VLOOKUP(I714,COT_ACOES!$B:$C,2,),"")</f>
        <v/>
      </c>
      <c r="M714" s="115" t="str">
        <f t="shared" si="66"/>
        <v/>
      </c>
      <c r="N714" s="116" t="str">
        <f t="shared" si="67"/>
        <v/>
      </c>
      <c r="O714" s="117" t="str">
        <f t="shared" si="68"/>
        <v/>
      </c>
      <c r="P714" s="118" t="str">
        <f t="shared" si="69"/>
        <v/>
      </c>
      <c r="Q714" s="119" t="str">
        <f t="shared" si="70"/>
        <v/>
      </c>
      <c r="R714" s="117" t="str">
        <f>IFERROR(VLOOKUP($I714,BASE_SETOR!$B$4:$C$1000,2,0),"")</f>
        <v/>
      </c>
      <c r="AM714" s="340"/>
    </row>
    <row r="715" spans="6:39" customFormat="1" ht="18.75">
      <c r="F715" s="120" t="str">
        <f t="shared" si="71"/>
        <v/>
      </c>
      <c r="G715" s="121"/>
      <c r="H715" s="120"/>
      <c r="I715" s="122"/>
      <c r="J715" s="306"/>
      <c r="K715" s="115"/>
      <c r="L715" s="115" t="str">
        <f>IFERROR(VLOOKUP(I715,COT_ACOES!$B:$C,2,),"")</f>
        <v/>
      </c>
      <c r="M715" s="115" t="str">
        <f t="shared" si="66"/>
        <v/>
      </c>
      <c r="N715" s="116" t="str">
        <f t="shared" si="67"/>
        <v/>
      </c>
      <c r="O715" s="117" t="str">
        <f t="shared" si="68"/>
        <v/>
      </c>
      <c r="P715" s="118" t="str">
        <f t="shared" si="69"/>
        <v/>
      </c>
      <c r="Q715" s="119" t="str">
        <f t="shared" si="70"/>
        <v/>
      </c>
      <c r="R715" s="117" t="str">
        <f>IFERROR(VLOOKUP($I715,BASE_SETOR!$B$4:$C$1000,2,0),"")</f>
        <v/>
      </c>
      <c r="AM715" s="340"/>
    </row>
    <row r="716" spans="6:39" customFormat="1" ht="18.75">
      <c r="F716" s="120" t="str">
        <f t="shared" si="71"/>
        <v/>
      </c>
      <c r="G716" s="121"/>
      <c r="H716" s="120"/>
      <c r="I716" s="122"/>
      <c r="J716" s="306"/>
      <c r="K716" s="115"/>
      <c r="L716" s="115" t="str">
        <f>IFERROR(VLOOKUP(I716,COT_ACOES!$B:$C,2,),"")</f>
        <v/>
      </c>
      <c r="M716" s="115" t="str">
        <f t="shared" si="66"/>
        <v/>
      </c>
      <c r="N716" s="116" t="str">
        <f t="shared" si="67"/>
        <v/>
      </c>
      <c r="O716" s="117" t="str">
        <f t="shared" si="68"/>
        <v/>
      </c>
      <c r="P716" s="118" t="str">
        <f t="shared" si="69"/>
        <v/>
      </c>
      <c r="Q716" s="119" t="str">
        <f t="shared" si="70"/>
        <v/>
      </c>
      <c r="R716" s="117" t="str">
        <f>IFERROR(VLOOKUP($I716,BASE_SETOR!$B$4:$C$1000,2,0),"")</f>
        <v/>
      </c>
      <c r="AM716" s="340"/>
    </row>
    <row r="717" spans="6:39" customFormat="1" ht="18.75">
      <c r="F717" s="120" t="str">
        <f t="shared" si="71"/>
        <v/>
      </c>
      <c r="G717" s="121"/>
      <c r="H717" s="120"/>
      <c r="I717" s="122"/>
      <c r="J717" s="306"/>
      <c r="K717" s="115"/>
      <c r="L717" s="115" t="str">
        <f>IFERROR(VLOOKUP(I717,COT_ACOES!$B:$C,2,),"")</f>
        <v/>
      </c>
      <c r="M717" s="115" t="str">
        <f t="shared" si="66"/>
        <v/>
      </c>
      <c r="N717" s="116" t="str">
        <f t="shared" si="67"/>
        <v/>
      </c>
      <c r="O717" s="117" t="str">
        <f t="shared" si="68"/>
        <v/>
      </c>
      <c r="P717" s="118" t="str">
        <f t="shared" si="69"/>
        <v/>
      </c>
      <c r="Q717" s="119" t="str">
        <f t="shared" si="70"/>
        <v/>
      </c>
      <c r="R717" s="117" t="str">
        <f>IFERROR(VLOOKUP($I717,BASE_SETOR!$B$4:$C$1000,2,0),"")</f>
        <v/>
      </c>
      <c r="AM717" s="340"/>
    </row>
    <row r="718" spans="6:39" customFormat="1" ht="18.75">
      <c r="F718" s="120" t="str">
        <f t="shared" si="71"/>
        <v/>
      </c>
      <c r="G718" s="121"/>
      <c r="H718" s="120"/>
      <c r="I718" s="122"/>
      <c r="J718" s="306"/>
      <c r="K718" s="115"/>
      <c r="L718" s="115" t="str">
        <f>IFERROR(VLOOKUP(I718,COT_ACOES!$B:$C,2,),"")</f>
        <v/>
      </c>
      <c r="M718" s="115" t="str">
        <f t="shared" si="66"/>
        <v/>
      </c>
      <c r="N718" s="116" t="str">
        <f t="shared" si="67"/>
        <v/>
      </c>
      <c r="O718" s="117" t="str">
        <f t="shared" si="68"/>
        <v/>
      </c>
      <c r="P718" s="118" t="str">
        <f t="shared" si="69"/>
        <v/>
      </c>
      <c r="Q718" s="119" t="str">
        <f t="shared" si="70"/>
        <v/>
      </c>
      <c r="R718" s="117" t="str">
        <f>IFERROR(VLOOKUP($I718,BASE_SETOR!$B$4:$C$1000,2,0),"")</f>
        <v/>
      </c>
      <c r="AM718" s="340"/>
    </row>
    <row r="719" spans="6:39" customFormat="1" ht="18.75">
      <c r="F719" s="120" t="str">
        <f t="shared" si="71"/>
        <v/>
      </c>
      <c r="G719" s="121"/>
      <c r="H719" s="120"/>
      <c r="I719" s="122"/>
      <c r="J719" s="306"/>
      <c r="K719" s="115"/>
      <c r="L719" s="115" t="str">
        <f>IFERROR(VLOOKUP(I719,COT_ACOES!$B:$C,2,),"")</f>
        <v/>
      </c>
      <c r="M719" s="115" t="str">
        <f t="shared" si="66"/>
        <v/>
      </c>
      <c r="N719" s="116" t="str">
        <f t="shared" si="67"/>
        <v/>
      </c>
      <c r="O719" s="117" t="str">
        <f t="shared" si="68"/>
        <v/>
      </c>
      <c r="P719" s="118" t="str">
        <f t="shared" si="69"/>
        <v/>
      </c>
      <c r="Q719" s="119" t="str">
        <f t="shared" si="70"/>
        <v/>
      </c>
      <c r="R719" s="117" t="str">
        <f>IFERROR(VLOOKUP($I719,BASE_SETOR!$B$4:$C$1000,2,0),"")</f>
        <v/>
      </c>
      <c r="AM719" s="340"/>
    </row>
    <row r="720" spans="6:39" customFormat="1" ht="18.75">
      <c r="F720" s="120" t="str">
        <f t="shared" si="71"/>
        <v/>
      </c>
      <c r="G720" s="121"/>
      <c r="H720" s="120"/>
      <c r="I720" s="122"/>
      <c r="J720" s="306"/>
      <c r="K720" s="115"/>
      <c r="L720" s="115" t="str">
        <f>IFERROR(VLOOKUP(I720,COT_ACOES!$B:$C,2,),"")</f>
        <v/>
      </c>
      <c r="M720" s="115" t="str">
        <f t="shared" si="66"/>
        <v/>
      </c>
      <c r="N720" s="116" t="str">
        <f t="shared" si="67"/>
        <v/>
      </c>
      <c r="O720" s="117" t="str">
        <f t="shared" si="68"/>
        <v/>
      </c>
      <c r="P720" s="118" t="str">
        <f t="shared" si="69"/>
        <v/>
      </c>
      <c r="Q720" s="119" t="str">
        <f t="shared" si="70"/>
        <v/>
      </c>
      <c r="R720" s="117" t="str">
        <f>IFERROR(VLOOKUP($I720,BASE_SETOR!$B$4:$C$1000,2,0),"")</f>
        <v/>
      </c>
      <c r="AM720" s="340"/>
    </row>
    <row r="721" spans="6:39" customFormat="1" ht="18.75">
      <c r="F721" s="120" t="str">
        <f t="shared" si="71"/>
        <v/>
      </c>
      <c r="G721" s="121"/>
      <c r="H721" s="120"/>
      <c r="I721" s="122"/>
      <c r="J721" s="306"/>
      <c r="K721" s="115"/>
      <c r="L721" s="115" t="str">
        <f>IFERROR(VLOOKUP(I721,COT_ACOES!$B:$C,2,),"")</f>
        <v/>
      </c>
      <c r="M721" s="115" t="str">
        <f t="shared" si="66"/>
        <v/>
      </c>
      <c r="N721" s="116" t="str">
        <f t="shared" si="67"/>
        <v/>
      </c>
      <c r="O721" s="117" t="str">
        <f t="shared" si="68"/>
        <v/>
      </c>
      <c r="P721" s="118" t="str">
        <f t="shared" si="69"/>
        <v/>
      </c>
      <c r="Q721" s="119" t="str">
        <f t="shared" si="70"/>
        <v/>
      </c>
      <c r="R721" s="117" t="str">
        <f>IFERROR(VLOOKUP($I721,BASE_SETOR!$B$4:$C$1000,2,0),"")</f>
        <v/>
      </c>
      <c r="AM721" s="340"/>
    </row>
    <row r="722" spans="6:39" customFormat="1" ht="18.75">
      <c r="F722" s="120" t="str">
        <f t="shared" si="71"/>
        <v/>
      </c>
      <c r="G722" s="121"/>
      <c r="H722" s="120"/>
      <c r="I722" s="122"/>
      <c r="J722" s="306"/>
      <c r="K722" s="115"/>
      <c r="L722" s="115" t="str">
        <f>IFERROR(VLOOKUP(I722,COT_ACOES!$B:$C,2,),"")</f>
        <v/>
      </c>
      <c r="M722" s="115" t="str">
        <f t="shared" si="66"/>
        <v/>
      </c>
      <c r="N722" s="116" t="str">
        <f t="shared" si="67"/>
        <v/>
      </c>
      <c r="O722" s="117" t="str">
        <f t="shared" si="68"/>
        <v/>
      </c>
      <c r="P722" s="118" t="str">
        <f t="shared" si="69"/>
        <v/>
      </c>
      <c r="Q722" s="119" t="str">
        <f t="shared" si="70"/>
        <v/>
      </c>
      <c r="R722" s="117" t="str">
        <f>IFERROR(VLOOKUP($I722,BASE_SETOR!$B$4:$C$1000,2,0),"")</f>
        <v/>
      </c>
      <c r="AM722" s="340"/>
    </row>
    <row r="723" spans="6:39" customFormat="1" ht="18.75">
      <c r="F723" s="120" t="str">
        <f t="shared" si="71"/>
        <v/>
      </c>
      <c r="G723" s="121"/>
      <c r="H723" s="120"/>
      <c r="I723" s="122"/>
      <c r="J723" s="306"/>
      <c r="K723" s="115"/>
      <c r="L723" s="115" t="str">
        <f>IFERROR(VLOOKUP(I723,COT_ACOES!$B:$C,2,),"")</f>
        <v/>
      </c>
      <c r="M723" s="115" t="str">
        <f t="shared" si="66"/>
        <v/>
      </c>
      <c r="N723" s="116" t="str">
        <f t="shared" si="67"/>
        <v/>
      </c>
      <c r="O723" s="117" t="str">
        <f t="shared" si="68"/>
        <v/>
      </c>
      <c r="P723" s="118" t="str">
        <f t="shared" si="69"/>
        <v/>
      </c>
      <c r="Q723" s="119" t="str">
        <f t="shared" si="70"/>
        <v/>
      </c>
      <c r="R723" s="117" t="str">
        <f>IFERROR(VLOOKUP($I723,BASE_SETOR!$B$4:$C$1000,2,0),"")</f>
        <v/>
      </c>
      <c r="AM723" s="340"/>
    </row>
    <row r="724" spans="6:39" customFormat="1" ht="18.75">
      <c r="F724" s="120" t="str">
        <f t="shared" si="71"/>
        <v/>
      </c>
      <c r="G724" s="121"/>
      <c r="H724" s="120"/>
      <c r="I724" s="122"/>
      <c r="J724" s="306"/>
      <c r="K724" s="115"/>
      <c r="L724" s="115" t="str">
        <f>IFERROR(VLOOKUP(I724,COT_ACOES!$B:$C,2,),"")</f>
        <v/>
      </c>
      <c r="M724" s="115" t="str">
        <f t="shared" si="66"/>
        <v/>
      </c>
      <c r="N724" s="116" t="str">
        <f t="shared" si="67"/>
        <v/>
      </c>
      <c r="O724" s="117" t="str">
        <f t="shared" si="68"/>
        <v/>
      </c>
      <c r="P724" s="118" t="str">
        <f t="shared" si="69"/>
        <v/>
      </c>
      <c r="Q724" s="119" t="str">
        <f t="shared" si="70"/>
        <v/>
      </c>
      <c r="R724" s="117" t="str">
        <f>IFERROR(VLOOKUP($I724,BASE_SETOR!$B$4:$C$1000,2,0),"")</f>
        <v/>
      </c>
      <c r="AM724" s="340"/>
    </row>
    <row r="725" spans="6:39" customFormat="1" ht="18.75">
      <c r="F725" s="120" t="str">
        <f t="shared" si="71"/>
        <v/>
      </c>
      <c r="G725" s="121"/>
      <c r="H725" s="120"/>
      <c r="I725" s="122"/>
      <c r="J725" s="306"/>
      <c r="K725" s="115"/>
      <c r="L725" s="115" t="str">
        <f>IFERROR(VLOOKUP(I725,COT_ACOES!$B:$C,2,),"")</f>
        <v/>
      </c>
      <c r="M725" s="115" t="str">
        <f t="shared" si="66"/>
        <v/>
      </c>
      <c r="N725" s="116" t="str">
        <f t="shared" si="67"/>
        <v/>
      </c>
      <c r="O725" s="117" t="str">
        <f t="shared" si="68"/>
        <v/>
      </c>
      <c r="P725" s="118" t="str">
        <f t="shared" si="69"/>
        <v/>
      </c>
      <c r="Q725" s="119" t="str">
        <f t="shared" si="70"/>
        <v/>
      </c>
      <c r="R725" s="117" t="str">
        <f>IFERROR(VLOOKUP($I725,BASE_SETOR!$B$4:$C$1000,2,0),"")</f>
        <v/>
      </c>
      <c r="AM725" s="340"/>
    </row>
    <row r="726" spans="6:39" customFormat="1" ht="18.75">
      <c r="F726" s="120" t="str">
        <f t="shared" si="71"/>
        <v/>
      </c>
      <c r="G726" s="121"/>
      <c r="H726" s="120"/>
      <c r="I726" s="122"/>
      <c r="J726" s="306"/>
      <c r="K726" s="115"/>
      <c r="L726" s="115" t="str">
        <f>IFERROR(VLOOKUP(I726,COT_ACOES!$B:$C,2,),"")</f>
        <v/>
      </c>
      <c r="M726" s="115" t="str">
        <f t="shared" si="66"/>
        <v/>
      </c>
      <c r="N726" s="116" t="str">
        <f t="shared" si="67"/>
        <v/>
      </c>
      <c r="O726" s="117" t="str">
        <f t="shared" si="68"/>
        <v/>
      </c>
      <c r="P726" s="118" t="str">
        <f t="shared" si="69"/>
        <v/>
      </c>
      <c r="Q726" s="119" t="str">
        <f t="shared" si="70"/>
        <v/>
      </c>
      <c r="R726" s="117" t="str">
        <f>IFERROR(VLOOKUP($I726,BASE_SETOR!$B$4:$C$1000,2,0),"")</f>
        <v/>
      </c>
      <c r="AM726" s="340"/>
    </row>
    <row r="727" spans="6:39" customFormat="1" ht="18.75">
      <c r="F727" s="120" t="str">
        <f t="shared" si="71"/>
        <v/>
      </c>
      <c r="G727" s="121"/>
      <c r="H727" s="120"/>
      <c r="I727" s="122"/>
      <c r="J727" s="306"/>
      <c r="K727" s="115"/>
      <c r="L727" s="115" t="str">
        <f>IFERROR(VLOOKUP(I727,COT_ACOES!$B:$C,2,),"")</f>
        <v/>
      </c>
      <c r="M727" s="115" t="str">
        <f t="shared" si="66"/>
        <v/>
      </c>
      <c r="N727" s="116" t="str">
        <f t="shared" si="67"/>
        <v/>
      </c>
      <c r="O727" s="117" t="str">
        <f t="shared" si="68"/>
        <v/>
      </c>
      <c r="P727" s="118" t="str">
        <f t="shared" si="69"/>
        <v/>
      </c>
      <c r="Q727" s="119" t="str">
        <f t="shared" si="70"/>
        <v/>
      </c>
      <c r="R727" s="117" t="str">
        <f>IFERROR(VLOOKUP($I727,BASE_SETOR!$B$4:$C$1000,2,0),"")</f>
        <v/>
      </c>
      <c r="AM727" s="340"/>
    </row>
    <row r="728" spans="6:39" customFormat="1" ht="18.75">
      <c r="F728" s="120" t="str">
        <f t="shared" si="71"/>
        <v/>
      </c>
      <c r="G728" s="121"/>
      <c r="H728" s="120"/>
      <c r="I728" s="122"/>
      <c r="J728" s="306"/>
      <c r="K728" s="115"/>
      <c r="L728" s="115" t="str">
        <f>IFERROR(VLOOKUP(I728,COT_ACOES!$B:$C,2,),"")</f>
        <v/>
      </c>
      <c r="M728" s="115" t="str">
        <f t="shared" si="66"/>
        <v/>
      </c>
      <c r="N728" s="116" t="str">
        <f t="shared" si="67"/>
        <v/>
      </c>
      <c r="O728" s="117" t="str">
        <f t="shared" si="68"/>
        <v/>
      </c>
      <c r="P728" s="118" t="str">
        <f t="shared" si="69"/>
        <v/>
      </c>
      <c r="Q728" s="119" t="str">
        <f t="shared" si="70"/>
        <v/>
      </c>
      <c r="R728" s="117" t="str">
        <f>IFERROR(VLOOKUP($I728,BASE_SETOR!$B$4:$C$1000,2,0),"")</f>
        <v/>
      </c>
      <c r="AM728" s="340"/>
    </row>
    <row r="729" spans="6:39" customFormat="1" ht="18.75">
      <c r="F729" s="120" t="str">
        <f t="shared" si="71"/>
        <v/>
      </c>
      <c r="G729" s="121"/>
      <c r="H729" s="120"/>
      <c r="I729" s="122"/>
      <c r="J729" s="306"/>
      <c r="K729" s="115"/>
      <c r="L729" s="115" t="str">
        <f>IFERROR(VLOOKUP(I729,COT_ACOES!$B:$C,2,),"")</f>
        <v/>
      </c>
      <c r="M729" s="115" t="str">
        <f t="shared" ref="M729:M792" si="72">IF(J729="","",J729*K729)</f>
        <v/>
      </c>
      <c r="N729" s="116" t="str">
        <f t="shared" ref="N729:N792" si="73">IF(J729="","",J729*L729)</f>
        <v/>
      </c>
      <c r="O729" s="117" t="str">
        <f t="shared" ref="O729:O792" si="74">IFERROR(N729/$C$4,"")</f>
        <v/>
      </c>
      <c r="P729" s="118" t="str">
        <f t="shared" ref="P729:P792" si="75">IFERROR((N729-M729)/M729,"")</f>
        <v/>
      </c>
      <c r="Q729" s="119" t="str">
        <f t="shared" ref="Q729:Q792" si="76">IFERROR(M729*P729,"")</f>
        <v/>
      </c>
      <c r="R729" s="117" t="str">
        <f>IFERROR(VLOOKUP($I729,BASE_SETOR!$B$4:$C$1000,2,0),"")</f>
        <v/>
      </c>
      <c r="AM729" s="340"/>
    </row>
    <row r="730" spans="6:39" customFormat="1" ht="18.75">
      <c r="F730" s="120" t="str">
        <f t="shared" ref="F730:F793" si="77">IF(G730="","",1+F729)</f>
        <v/>
      </c>
      <c r="G730" s="121"/>
      <c r="H730" s="120"/>
      <c r="I730" s="122"/>
      <c r="J730" s="306"/>
      <c r="K730" s="115"/>
      <c r="L730" s="115" t="str">
        <f>IFERROR(VLOOKUP(I730,COT_ACOES!$B:$C,2,),"")</f>
        <v/>
      </c>
      <c r="M730" s="115" t="str">
        <f t="shared" si="72"/>
        <v/>
      </c>
      <c r="N730" s="116" t="str">
        <f t="shared" si="73"/>
        <v/>
      </c>
      <c r="O730" s="117" t="str">
        <f t="shared" si="74"/>
        <v/>
      </c>
      <c r="P730" s="118" t="str">
        <f t="shared" si="75"/>
        <v/>
      </c>
      <c r="Q730" s="119" t="str">
        <f t="shared" si="76"/>
        <v/>
      </c>
      <c r="R730" s="117" t="str">
        <f>IFERROR(VLOOKUP($I730,BASE_SETOR!$B$4:$C$1000,2,0),"")</f>
        <v/>
      </c>
      <c r="AM730" s="340"/>
    </row>
    <row r="731" spans="6:39" customFormat="1" ht="18.75">
      <c r="F731" s="120" t="str">
        <f t="shared" si="77"/>
        <v/>
      </c>
      <c r="G731" s="121"/>
      <c r="H731" s="120"/>
      <c r="I731" s="122"/>
      <c r="J731" s="306"/>
      <c r="K731" s="115"/>
      <c r="L731" s="115" t="str">
        <f>IFERROR(VLOOKUP(I731,COT_ACOES!$B:$C,2,),"")</f>
        <v/>
      </c>
      <c r="M731" s="115" t="str">
        <f t="shared" si="72"/>
        <v/>
      </c>
      <c r="N731" s="116" t="str">
        <f t="shared" si="73"/>
        <v/>
      </c>
      <c r="O731" s="117" t="str">
        <f t="shared" si="74"/>
        <v/>
      </c>
      <c r="P731" s="118" t="str">
        <f t="shared" si="75"/>
        <v/>
      </c>
      <c r="Q731" s="119" t="str">
        <f t="shared" si="76"/>
        <v/>
      </c>
      <c r="R731" s="117" t="str">
        <f>IFERROR(VLOOKUP($I731,BASE_SETOR!$B$4:$C$1000,2,0),"")</f>
        <v/>
      </c>
      <c r="AM731" s="340"/>
    </row>
    <row r="732" spans="6:39" customFormat="1" ht="18.75">
      <c r="F732" s="120" t="str">
        <f t="shared" si="77"/>
        <v/>
      </c>
      <c r="G732" s="121"/>
      <c r="H732" s="120"/>
      <c r="I732" s="122"/>
      <c r="J732" s="306"/>
      <c r="K732" s="115"/>
      <c r="L732" s="115" t="str">
        <f>IFERROR(VLOOKUP(I732,COT_ACOES!$B:$C,2,),"")</f>
        <v/>
      </c>
      <c r="M732" s="115" t="str">
        <f t="shared" si="72"/>
        <v/>
      </c>
      <c r="N732" s="116" t="str">
        <f t="shared" si="73"/>
        <v/>
      </c>
      <c r="O732" s="117" t="str">
        <f t="shared" si="74"/>
        <v/>
      </c>
      <c r="P732" s="118" t="str">
        <f t="shared" si="75"/>
        <v/>
      </c>
      <c r="Q732" s="119" t="str">
        <f t="shared" si="76"/>
        <v/>
      </c>
      <c r="R732" s="117" t="str">
        <f>IFERROR(VLOOKUP($I732,BASE_SETOR!$B$4:$C$1000,2,0),"")</f>
        <v/>
      </c>
      <c r="AM732" s="340"/>
    </row>
    <row r="733" spans="6:39" customFormat="1" ht="18.75">
      <c r="F733" s="120" t="str">
        <f t="shared" si="77"/>
        <v/>
      </c>
      <c r="G733" s="121"/>
      <c r="H733" s="120"/>
      <c r="I733" s="122"/>
      <c r="J733" s="306"/>
      <c r="K733" s="115"/>
      <c r="L733" s="115" t="str">
        <f>IFERROR(VLOOKUP(I733,COT_ACOES!$B:$C,2,),"")</f>
        <v/>
      </c>
      <c r="M733" s="115" t="str">
        <f t="shared" si="72"/>
        <v/>
      </c>
      <c r="N733" s="116" t="str">
        <f t="shared" si="73"/>
        <v/>
      </c>
      <c r="O733" s="117" t="str">
        <f t="shared" si="74"/>
        <v/>
      </c>
      <c r="P733" s="118" t="str">
        <f t="shared" si="75"/>
        <v/>
      </c>
      <c r="Q733" s="119" t="str">
        <f t="shared" si="76"/>
        <v/>
      </c>
      <c r="R733" s="117" t="str">
        <f>IFERROR(VLOOKUP($I733,BASE_SETOR!$B$4:$C$1000,2,0),"")</f>
        <v/>
      </c>
      <c r="AM733" s="340"/>
    </row>
    <row r="734" spans="6:39" customFormat="1" ht="18.75">
      <c r="F734" s="120" t="str">
        <f t="shared" si="77"/>
        <v/>
      </c>
      <c r="G734" s="121"/>
      <c r="H734" s="120"/>
      <c r="I734" s="122"/>
      <c r="J734" s="306"/>
      <c r="K734" s="115"/>
      <c r="L734" s="115" t="str">
        <f>IFERROR(VLOOKUP(I734,COT_ACOES!$B:$C,2,),"")</f>
        <v/>
      </c>
      <c r="M734" s="115" t="str">
        <f t="shared" si="72"/>
        <v/>
      </c>
      <c r="N734" s="116" t="str">
        <f t="shared" si="73"/>
        <v/>
      </c>
      <c r="O734" s="117" t="str">
        <f t="shared" si="74"/>
        <v/>
      </c>
      <c r="P734" s="118" t="str">
        <f t="shared" si="75"/>
        <v/>
      </c>
      <c r="Q734" s="119" t="str">
        <f t="shared" si="76"/>
        <v/>
      </c>
      <c r="R734" s="117" t="str">
        <f>IFERROR(VLOOKUP($I734,BASE_SETOR!$B$4:$C$1000,2,0),"")</f>
        <v/>
      </c>
      <c r="AM734" s="340"/>
    </row>
    <row r="735" spans="6:39" customFormat="1" ht="18.75">
      <c r="F735" s="120" t="str">
        <f t="shared" si="77"/>
        <v/>
      </c>
      <c r="G735" s="121"/>
      <c r="H735" s="120"/>
      <c r="I735" s="122"/>
      <c r="J735" s="306"/>
      <c r="K735" s="115"/>
      <c r="L735" s="115" t="str">
        <f>IFERROR(VLOOKUP(I735,COT_ACOES!$B:$C,2,),"")</f>
        <v/>
      </c>
      <c r="M735" s="115" t="str">
        <f t="shared" si="72"/>
        <v/>
      </c>
      <c r="N735" s="116" t="str">
        <f t="shared" si="73"/>
        <v/>
      </c>
      <c r="O735" s="117" t="str">
        <f t="shared" si="74"/>
        <v/>
      </c>
      <c r="P735" s="118" t="str">
        <f t="shared" si="75"/>
        <v/>
      </c>
      <c r="Q735" s="119" t="str">
        <f t="shared" si="76"/>
        <v/>
      </c>
      <c r="R735" s="117" t="str">
        <f>IFERROR(VLOOKUP($I735,BASE_SETOR!$B$4:$C$1000,2,0),"")</f>
        <v/>
      </c>
      <c r="AM735" s="340"/>
    </row>
    <row r="736" spans="6:39" customFormat="1" ht="18.75">
      <c r="F736" s="120" t="str">
        <f t="shared" si="77"/>
        <v/>
      </c>
      <c r="G736" s="121"/>
      <c r="H736" s="120"/>
      <c r="I736" s="122"/>
      <c r="J736" s="306"/>
      <c r="K736" s="115"/>
      <c r="L736" s="115" t="str">
        <f>IFERROR(VLOOKUP(I736,COT_ACOES!$B:$C,2,),"")</f>
        <v/>
      </c>
      <c r="M736" s="115" t="str">
        <f t="shared" si="72"/>
        <v/>
      </c>
      <c r="N736" s="116" t="str">
        <f t="shared" si="73"/>
        <v/>
      </c>
      <c r="O736" s="117" t="str">
        <f t="shared" si="74"/>
        <v/>
      </c>
      <c r="P736" s="118" t="str">
        <f t="shared" si="75"/>
        <v/>
      </c>
      <c r="Q736" s="119" t="str">
        <f t="shared" si="76"/>
        <v/>
      </c>
      <c r="R736" s="117" t="str">
        <f>IFERROR(VLOOKUP($I736,BASE_SETOR!$B$4:$C$1000,2,0),"")</f>
        <v/>
      </c>
      <c r="AM736" s="340"/>
    </row>
    <row r="737" spans="6:39" customFormat="1" ht="18.75">
      <c r="F737" s="120" t="str">
        <f t="shared" si="77"/>
        <v/>
      </c>
      <c r="G737" s="121"/>
      <c r="H737" s="120"/>
      <c r="I737" s="122"/>
      <c r="J737" s="306"/>
      <c r="K737" s="115"/>
      <c r="L737" s="115" t="str">
        <f>IFERROR(VLOOKUP(I737,COT_ACOES!$B:$C,2,),"")</f>
        <v/>
      </c>
      <c r="M737" s="115" t="str">
        <f t="shared" si="72"/>
        <v/>
      </c>
      <c r="N737" s="116" t="str">
        <f t="shared" si="73"/>
        <v/>
      </c>
      <c r="O737" s="117" t="str">
        <f t="shared" si="74"/>
        <v/>
      </c>
      <c r="P737" s="118" t="str">
        <f t="shared" si="75"/>
        <v/>
      </c>
      <c r="Q737" s="119" t="str">
        <f t="shared" si="76"/>
        <v/>
      </c>
      <c r="R737" s="117" t="str">
        <f>IFERROR(VLOOKUP($I737,BASE_SETOR!$B$4:$C$1000,2,0),"")</f>
        <v/>
      </c>
      <c r="AM737" s="340"/>
    </row>
    <row r="738" spans="6:39" customFormat="1" ht="18.75">
      <c r="F738" s="120" t="str">
        <f t="shared" si="77"/>
        <v/>
      </c>
      <c r="G738" s="121"/>
      <c r="H738" s="120"/>
      <c r="I738" s="122"/>
      <c r="J738" s="306"/>
      <c r="K738" s="115"/>
      <c r="L738" s="115" t="str">
        <f>IFERROR(VLOOKUP(I738,COT_ACOES!$B:$C,2,),"")</f>
        <v/>
      </c>
      <c r="M738" s="115" t="str">
        <f t="shared" si="72"/>
        <v/>
      </c>
      <c r="N738" s="116" t="str">
        <f t="shared" si="73"/>
        <v/>
      </c>
      <c r="O738" s="117" t="str">
        <f t="shared" si="74"/>
        <v/>
      </c>
      <c r="P738" s="118" t="str">
        <f t="shared" si="75"/>
        <v/>
      </c>
      <c r="Q738" s="119" t="str">
        <f t="shared" si="76"/>
        <v/>
      </c>
      <c r="R738" s="117" t="str">
        <f>IFERROR(VLOOKUP($I738,BASE_SETOR!$B$4:$C$1000,2,0),"")</f>
        <v/>
      </c>
      <c r="AM738" s="340"/>
    </row>
    <row r="739" spans="6:39" customFormat="1" ht="18.75">
      <c r="F739" s="120" t="str">
        <f t="shared" si="77"/>
        <v/>
      </c>
      <c r="G739" s="121"/>
      <c r="H739" s="120"/>
      <c r="I739" s="122"/>
      <c r="J739" s="306"/>
      <c r="K739" s="115"/>
      <c r="L739" s="115" t="str">
        <f>IFERROR(VLOOKUP(I739,COT_ACOES!$B:$C,2,),"")</f>
        <v/>
      </c>
      <c r="M739" s="115" t="str">
        <f t="shared" si="72"/>
        <v/>
      </c>
      <c r="N739" s="116" t="str">
        <f t="shared" si="73"/>
        <v/>
      </c>
      <c r="O739" s="117" t="str">
        <f t="shared" si="74"/>
        <v/>
      </c>
      <c r="P739" s="118" t="str">
        <f t="shared" si="75"/>
        <v/>
      </c>
      <c r="Q739" s="119" t="str">
        <f t="shared" si="76"/>
        <v/>
      </c>
      <c r="R739" s="117" t="str">
        <f>IFERROR(VLOOKUP($I739,BASE_SETOR!$B$4:$C$1000,2,0),"")</f>
        <v/>
      </c>
      <c r="AM739" s="340"/>
    </row>
    <row r="740" spans="6:39" customFormat="1" ht="18.75">
      <c r="F740" s="120" t="str">
        <f t="shared" si="77"/>
        <v/>
      </c>
      <c r="G740" s="121"/>
      <c r="H740" s="120"/>
      <c r="I740" s="122"/>
      <c r="J740" s="306"/>
      <c r="K740" s="115"/>
      <c r="L740" s="115" t="str">
        <f>IFERROR(VLOOKUP(I740,COT_ACOES!$B:$C,2,),"")</f>
        <v/>
      </c>
      <c r="M740" s="115" t="str">
        <f t="shared" si="72"/>
        <v/>
      </c>
      <c r="N740" s="116" t="str">
        <f t="shared" si="73"/>
        <v/>
      </c>
      <c r="O740" s="117" t="str">
        <f t="shared" si="74"/>
        <v/>
      </c>
      <c r="P740" s="118" t="str">
        <f t="shared" si="75"/>
        <v/>
      </c>
      <c r="Q740" s="119" t="str">
        <f t="shared" si="76"/>
        <v/>
      </c>
      <c r="R740" s="117" t="str">
        <f>IFERROR(VLOOKUP($I740,BASE_SETOR!$B$4:$C$1000,2,0),"")</f>
        <v/>
      </c>
      <c r="AM740" s="340"/>
    </row>
    <row r="741" spans="6:39" customFormat="1" ht="18.75">
      <c r="F741" s="120" t="str">
        <f t="shared" si="77"/>
        <v/>
      </c>
      <c r="G741" s="121"/>
      <c r="H741" s="120"/>
      <c r="I741" s="122"/>
      <c r="J741" s="306"/>
      <c r="K741" s="115"/>
      <c r="L741" s="115" t="str">
        <f>IFERROR(VLOOKUP(I741,COT_ACOES!$B:$C,2,),"")</f>
        <v/>
      </c>
      <c r="M741" s="115" t="str">
        <f t="shared" si="72"/>
        <v/>
      </c>
      <c r="N741" s="116" t="str">
        <f t="shared" si="73"/>
        <v/>
      </c>
      <c r="O741" s="117" t="str">
        <f t="shared" si="74"/>
        <v/>
      </c>
      <c r="P741" s="118" t="str">
        <f t="shared" si="75"/>
        <v/>
      </c>
      <c r="Q741" s="119" t="str">
        <f t="shared" si="76"/>
        <v/>
      </c>
      <c r="R741" s="117" t="str">
        <f>IFERROR(VLOOKUP($I741,BASE_SETOR!$B$4:$C$1000,2,0),"")</f>
        <v/>
      </c>
      <c r="AM741" s="340"/>
    </row>
    <row r="742" spans="6:39" customFormat="1" ht="18.75">
      <c r="F742" s="120" t="str">
        <f t="shared" si="77"/>
        <v/>
      </c>
      <c r="G742" s="121"/>
      <c r="H742" s="120"/>
      <c r="I742" s="122"/>
      <c r="J742" s="306"/>
      <c r="K742" s="115"/>
      <c r="L742" s="115" t="str">
        <f>IFERROR(VLOOKUP(I742,COT_ACOES!$B:$C,2,),"")</f>
        <v/>
      </c>
      <c r="M742" s="115" t="str">
        <f t="shared" si="72"/>
        <v/>
      </c>
      <c r="N742" s="116" t="str">
        <f t="shared" si="73"/>
        <v/>
      </c>
      <c r="O742" s="117" t="str">
        <f t="shared" si="74"/>
        <v/>
      </c>
      <c r="P742" s="118" t="str">
        <f t="shared" si="75"/>
        <v/>
      </c>
      <c r="Q742" s="119" t="str">
        <f t="shared" si="76"/>
        <v/>
      </c>
      <c r="R742" s="117" t="str">
        <f>IFERROR(VLOOKUP($I742,BASE_SETOR!$B$4:$C$1000,2,0),"")</f>
        <v/>
      </c>
      <c r="AM742" s="340"/>
    </row>
    <row r="743" spans="6:39" customFormat="1" ht="18.75">
      <c r="F743" s="120" t="str">
        <f t="shared" si="77"/>
        <v/>
      </c>
      <c r="G743" s="121"/>
      <c r="H743" s="120"/>
      <c r="I743" s="122"/>
      <c r="J743" s="306"/>
      <c r="K743" s="115"/>
      <c r="L743" s="115" t="str">
        <f>IFERROR(VLOOKUP(I743,COT_ACOES!$B:$C,2,),"")</f>
        <v/>
      </c>
      <c r="M743" s="115" t="str">
        <f t="shared" si="72"/>
        <v/>
      </c>
      <c r="N743" s="116" t="str">
        <f t="shared" si="73"/>
        <v/>
      </c>
      <c r="O743" s="117" t="str">
        <f t="shared" si="74"/>
        <v/>
      </c>
      <c r="P743" s="118" t="str">
        <f t="shared" si="75"/>
        <v/>
      </c>
      <c r="Q743" s="119" t="str">
        <f t="shared" si="76"/>
        <v/>
      </c>
      <c r="R743" s="117" t="str">
        <f>IFERROR(VLOOKUP($I743,BASE_SETOR!$B$4:$C$1000,2,0),"")</f>
        <v/>
      </c>
      <c r="AM743" s="340"/>
    </row>
    <row r="744" spans="6:39" customFormat="1" ht="18.75">
      <c r="F744" s="120" t="str">
        <f t="shared" si="77"/>
        <v/>
      </c>
      <c r="G744" s="121"/>
      <c r="H744" s="120"/>
      <c r="I744" s="122"/>
      <c r="J744" s="306"/>
      <c r="K744" s="115"/>
      <c r="L744" s="115" t="str">
        <f>IFERROR(VLOOKUP(I744,COT_ACOES!$B:$C,2,),"")</f>
        <v/>
      </c>
      <c r="M744" s="115" t="str">
        <f t="shared" si="72"/>
        <v/>
      </c>
      <c r="N744" s="116" t="str">
        <f t="shared" si="73"/>
        <v/>
      </c>
      <c r="O744" s="117" t="str">
        <f t="shared" si="74"/>
        <v/>
      </c>
      <c r="P744" s="118" t="str">
        <f t="shared" si="75"/>
        <v/>
      </c>
      <c r="Q744" s="119" t="str">
        <f t="shared" si="76"/>
        <v/>
      </c>
      <c r="R744" s="117" t="str">
        <f>IFERROR(VLOOKUP($I744,BASE_SETOR!$B$4:$C$1000,2,0),"")</f>
        <v/>
      </c>
      <c r="AM744" s="340"/>
    </row>
    <row r="745" spans="6:39" customFormat="1" ht="18.75">
      <c r="F745" s="120" t="str">
        <f t="shared" si="77"/>
        <v/>
      </c>
      <c r="G745" s="121"/>
      <c r="H745" s="120"/>
      <c r="I745" s="122"/>
      <c r="J745" s="306"/>
      <c r="K745" s="115"/>
      <c r="L745" s="115" t="str">
        <f>IFERROR(VLOOKUP(I745,COT_ACOES!$B:$C,2,),"")</f>
        <v/>
      </c>
      <c r="M745" s="115" t="str">
        <f t="shared" si="72"/>
        <v/>
      </c>
      <c r="N745" s="116" t="str">
        <f t="shared" si="73"/>
        <v/>
      </c>
      <c r="O745" s="117" t="str">
        <f t="shared" si="74"/>
        <v/>
      </c>
      <c r="P745" s="118" t="str">
        <f t="shared" si="75"/>
        <v/>
      </c>
      <c r="Q745" s="119" t="str">
        <f t="shared" si="76"/>
        <v/>
      </c>
      <c r="R745" s="117" t="str">
        <f>IFERROR(VLOOKUP($I745,BASE_SETOR!$B$4:$C$1000,2,0),"")</f>
        <v/>
      </c>
      <c r="AM745" s="340"/>
    </row>
    <row r="746" spans="6:39" customFormat="1" ht="18.75">
      <c r="F746" s="120" t="str">
        <f t="shared" si="77"/>
        <v/>
      </c>
      <c r="G746" s="121"/>
      <c r="H746" s="120"/>
      <c r="I746" s="122"/>
      <c r="J746" s="306"/>
      <c r="K746" s="115"/>
      <c r="L746" s="115" t="str">
        <f>IFERROR(VLOOKUP(I746,COT_ACOES!$B:$C,2,),"")</f>
        <v/>
      </c>
      <c r="M746" s="115" t="str">
        <f t="shared" si="72"/>
        <v/>
      </c>
      <c r="N746" s="116" t="str">
        <f t="shared" si="73"/>
        <v/>
      </c>
      <c r="O746" s="117" t="str">
        <f t="shared" si="74"/>
        <v/>
      </c>
      <c r="P746" s="118" t="str">
        <f t="shared" si="75"/>
        <v/>
      </c>
      <c r="Q746" s="119" t="str">
        <f t="shared" si="76"/>
        <v/>
      </c>
      <c r="R746" s="117" t="str">
        <f>IFERROR(VLOOKUP($I746,BASE_SETOR!$B$4:$C$1000,2,0),"")</f>
        <v/>
      </c>
      <c r="AM746" s="340"/>
    </row>
    <row r="747" spans="6:39" customFormat="1" ht="18.75">
      <c r="F747" s="120" t="str">
        <f t="shared" si="77"/>
        <v/>
      </c>
      <c r="G747" s="121"/>
      <c r="H747" s="120"/>
      <c r="I747" s="122"/>
      <c r="J747" s="306"/>
      <c r="K747" s="115"/>
      <c r="L747" s="115" t="str">
        <f>IFERROR(VLOOKUP(I747,COT_ACOES!$B:$C,2,),"")</f>
        <v/>
      </c>
      <c r="M747" s="115" t="str">
        <f t="shared" si="72"/>
        <v/>
      </c>
      <c r="N747" s="116" t="str">
        <f t="shared" si="73"/>
        <v/>
      </c>
      <c r="O747" s="117" t="str">
        <f t="shared" si="74"/>
        <v/>
      </c>
      <c r="P747" s="118" t="str">
        <f t="shared" si="75"/>
        <v/>
      </c>
      <c r="Q747" s="119" t="str">
        <f t="shared" si="76"/>
        <v/>
      </c>
      <c r="R747" s="117" t="str">
        <f>IFERROR(VLOOKUP($I747,BASE_SETOR!$B$4:$C$1000,2,0),"")</f>
        <v/>
      </c>
      <c r="AM747" s="340"/>
    </row>
    <row r="748" spans="6:39" customFormat="1" ht="18.75">
      <c r="F748" s="120" t="str">
        <f t="shared" si="77"/>
        <v/>
      </c>
      <c r="G748" s="121"/>
      <c r="H748" s="120"/>
      <c r="I748" s="122"/>
      <c r="J748" s="306"/>
      <c r="K748" s="115"/>
      <c r="L748" s="115" t="str">
        <f>IFERROR(VLOOKUP(I748,COT_ACOES!$B:$C,2,),"")</f>
        <v/>
      </c>
      <c r="M748" s="115" t="str">
        <f t="shared" si="72"/>
        <v/>
      </c>
      <c r="N748" s="116" t="str">
        <f t="shared" si="73"/>
        <v/>
      </c>
      <c r="O748" s="117" t="str">
        <f t="shared" si="74"/>
        <v/>
      </c>
      <c r="P748" s="118" t="str">
        <f t="shared" si="75"/>
        <v/>
      </c>
      <c r="Q748" s="119" t="str">
        <f t="shared" si="76"/>
        <v/>
      </c>
      <c r="R748" s="117" t="str">
        <f>IFERROR(VLOOKUP($I748,BASE_SETOR!$B$4:$C$1000,2,0),"")</f>
        <v/>
      </c>
      <c r="AM748" s="340"/>
    </row>
    <row r="749" spans="6:39" customFormat="1" ht="18.75">
      <c r="F749" s="120" t="str">
        <f t="shared" si="77"/>
        <v/>
      </c>
      <c r="G749" s="121"/>
      <c r="H749" s="120"/>
      <c r="I749" s="122"/>
      <c r="J749" s="306"/>
      <c r="K749" s="115"/>
      <c r="L749" s="115" t="str">
        <f>IFERROR(VLOOKUP(I749,COT_ACOES!$B:$C,2,),"")</f>
        <v/>
      </c>
      <c r="M749" s="115" t="str">
        <f t="shared" si="72"/>
        <v/>
      </c>
      <c r="N749" s="116" t="str">
        <f t="shared" si="73"/>
        <v/>
      </c>
      <c r="O749" s="117" t="str">
        <f t="shared" si="74"/>
        <v/>
      </c>
      <c r="P749" s="118" t="str">
        <f t="shared" si="75"/>
        <v/>
      </c>
      <c r="Q749" s="119" t="str">
        <f t="shared" si="76"/>
        <v/>
      </c>
      <c r="R749" s="117" t="str">
        <f>IFERROR(VLOOKUP($I749,BASE_SETOR!$B$4:$C$1000,2,0),"")</f>
        <v/>
      </c>
      <c r="AM749" s="340"/>
    </row>
    <row r="750" spans="6:39" customFormat="1" ht="18.75">
      <c r="F750" s="120" t="str">
        <f t="shared" si="77"/>
        <v/>
      </c>
      <c r="G750" s="121"/>
      <c r="H750" s="120"/>
      <c r="I750" s="122"/>
      <c r="J750" s="306"/>
      <c r="K750" s="115"/>
      <c r="L750" s="115" t="str">
        <f>IFERROR(VLOOKUP(I750,COT_ACOES!$B:$C,2,),"")</f>
        <v/>
      </c>
      <c r="M750" s="115" t="str">
        <f t="shared" si="72"/>
        <v/>
      </c>
      <c r="N750" s="116" t="str">
        <f t="shared" si="73"/>
        <v/>
      </c>
      <c r="O750" s="117" t="str">
        <f t="shared" si="74"/>
        <v/>
      </c>
      <c r="P750" s="118" t="str">
        <f t="shared" si="75"/>
        <v/>
      </c>
      <c r="Q750" s="119" t="str">
        <f t="shared" si="76"/>
        <v/>
      </c>
      <c r="R750" s="117" t="str">
        <f>IFERROR(VLOOKUP($I750,BASE_SETOR!$B$4:$C$1000,2,0),"")</f>
        <v/>
      </c>
      <c r="AM750" s="340"/>
    </row>
    <row r="751" spans="6:39" customFormat="1" ht="18.75">
      <c r="F751" s="120" t="str">
        <f t="shared" si="77"/>
        <v/>
      </c>
      <c r="G751" s="121"/>
      <c r="H751" s="120"/>
      <c r="I751" s="122"/>
      <c r="J751" s="306"/>
      <c r="K751" s="115"/>
      <c r="L751" s="115" t="str">
        <f>IFERROR(VLOOKUP(I751,COT_ACOES!$B:$C,2,),"")</f>
        <v/>
      </c>
      <c r="M751" s="115" t="str">
        <f t="shared" si="72"/>
        <v/>
      </c>
      <c r="N751" s="116" t="str">
        <f t="shared" si="73"/>
        <v/>
      </c>
      <c r="O751" s="117" t="str">
        <f t="shared" si="74"/>
        <v/>
      </c>
      <c r="P751" s="118" t="str">
        <f t="shared" si="75"/>
        <v/>
      </c>
      <c r="Q751" s="119" t="str">
        <f t="shared" si="76"/>
        <v/>
      </c>
      <c r="R751" s="117" t="str">
        <f>IFERROR(VLOOKUP($I751,BASE_SETOR!$B$4:$C$1000,2,0),"")</f>
        <v/>
      </c>
      <c r="AM751" s="340"/>
    </row>
    <row r="752" spans="6:39" customFormat="1" ht="18.75">
      <c r="F752" s="120" t="str">
        <f t="shared" si="77"/>
        <v/>
      </c>
      <c r="G752" s="121"/>
      <c r="H752" s="120"/>
      <c r="I752" s="122"/>
      <c r="J752" s="306"/>
      <c r="K752" s="115"/>
      <c r="L752" s="115" t="str">
        <f>IFERROR(VLOOKUP(I752,COT_ACOES!$B:$C,2,),"")</f>
        <v/>
      </c>
      <c r="M752" s="115" t="str">
        <f t="shared" si="72"/>
        <v/>
      </c>
      <c r="N752" s="116" t="str">
        <f t="shared" si="73"/>
        <v/>
      </c>
      <c r="O752" s="117" t="str">
        <f t="shared" si="74"/>
        <v/>
      </c>
      <c r="P752" s="118" t="str">
        <f t="shared" si="75"/>
        <v/>
      </c>
      <c r="Q752" s="119" t="str">
        <f t="shared" si="76"/>
        <v/>
      </c>
      <c r="R752" s="117" t="str">
        <f>IFERROR(VLOOKUP($I752,BASE_SETOR!$B$4:$C$1000,2,0),"")</f>
        <v/>
      </c>
      <c r="AM752" s="340"/>
    </row>
    <row r="753" spans="6:39" customFormat="1" ht="18.75">
      <c r="F753" s="120" t="str">
        <f t="shared" si="77"/>
        <v/>
      </c>
      <c r="G753" s="121"/>
      <c r="H753" s="120"/>
      <c r="I753" s="122"/>
      <c r="J753" s="306"/>
      <c r="K753" s="115"/>
      <c r="L753" s="115" t="str">
        <f>IFERROR(VLOOKUP(I753,COT_ACOES!$B:$C,2,),"")</f>
        <v/>
      </c>
      <c r="M753" s="115" t="str">
        <f t="shared" si="72"/>
        <v/>
      </c>
      <c r="N753" s="116" t="str">
        <f t="shared" si="73"/>
        <v/>
      </c>
      <c r="O753" s="117" t="str">
        <f t="shared" si="74"/>
        <v/>
      </c>
      <c r="P753" s="118" t="str">
        <f t="shared" si="75"/>
        <v/>
      </c>
      <c r="Q753" s="119" t="str">
        <f t="shared" si="76"/>
        <v/>
      </c>
      <c r="R753" s="117" t="str">
        <f>IFERROR(VLOOKUP($I753,BASE_SETOR!$B$4:$C$1000,2,0),"")</f>
        <v/>
      </c>
      <c r="AM753" s="340"/>
    </row>
    <row r="754" spans="6:39" customFormat="1" ht="18.75">
      <c r="F754" s="120" t="str">
        <f t="shared" si="77"/>
        <v/>
      </c>
      <c r="G754" s="121"/>
      <c r="H754" s="120"/>
      <c r="I754" s="122"/>
      <c r="J754" s="306"/>
      <c r="K754" s="115"/>
      <c r="L754" s="115" t="str">
        <f>IFERROR(VLOOKUP(I754,COT_ACOES!$B:$C,2,),"")</f>
        <v/>
      </c>
      <c r="M754" s="115" t="str">
        <f t="shared" si="72"/>
        <v/>
      </c>
      <c r="N754" s="116" t="str">
        <f t="shared" si="73"/>
        <v/>
      </c>
      <c r="O754" s="117" t="str">
        <f t="shared" si="74"/>
        <v/>
      </c>
      <c r="P754" s="118" t="str">
        <f t="shared" si="75"/>
        <v/>
      </c>
      <c r="Q754" s="119" t="str">
        <f t="shared" si="76"/>
        <v/>
      </c>
      <c r="R754" s="117" t="str">
        <f>IFERROR(VLOOKUP($I754,BASE_SETOR!$B$4:$C$1000,2,0),"")</f>
        <v/>
      </c>
      <c r="AM754" s="340"/>
    </row>
    <row r="755" spans="6:39" customFormat="1" ht="18.75">
      <c r="F755" s="120" t="str">
        <f t="shared" si="77"/>
        <v/>
      </c>
      <c r="G755" s="121"/>
      <c r="H755" s="120"/>
      <c r="I755" s="122"/>
      <c r="J755" s="306"/>
      <c r="K755" s="115"/>
      <c r="L755" s="115" t="str">
        <f>IFERROR(VLOOKUP(I755,COT_ACOES!$B:$C,2,),"")</f>
        <v/>
      </c>
      <c r="M755" s="115" t="str">
        <f t="shared" si="72"/>
        <v/>
      </c>
      <c r="N755" s="116" t="str">
        <f t="shared" si="73"/>
        <v/>
      </c>
      <c r="O755" s="117" t="str">
        <f t="shared" si="74"/>
        <v/>
      </c>
      <c r="P755" s="118" t="str">
        <f t="shared" si="75"/>
        <v/>
      </c>
      <c r="Q755" s="119" t="str">
        <f t="shared" si="76"/>
        <v/>
      </c>
      <c r="R755" s="117" t="str">
        <f>IFERROR(VLOOKUP($I755,BASE_SETOR!$B$4:$C$1000,2,0),"")</f>
        <v/>
      </c>
      <c r="AM755" s="340"/>
    </row>
    <row r="756" spans="6:39" customFormat="1" ht="18.75">
      <c r="F756" s="120" t="str">
        <f t="shared" si="77"/>
        <v/>
      </c>
      <c r="G756" s="121"/>
      <c r="H756" s="120"/>
      <c r="I756" s="122"/>
      <c r="J756" s="306"/>
      <c r="K756" s="115"/>
      <c r="L756" s="115" t="str">
        <f>IFERROR(VLOOKUP(I756,COT_ACOES!$B:$C,2,),"")</f>
        <v/>
      </c>
      <c r="M756" s="115" t="str">
        <f t="shared" si="72"/>
        <v/>
      </c>
      <c r="N756" s="116" t="str">
        <f t="shared" si="73"/>
        <v/>
      </c>
      <c r="O756" s="117" t="str">
        <f t="shared" si="74"/>
        <v/>
      </c>
      <c r="P756" s="118" t="str">
        <f t="shared" si="75"/>
        <v/>
      </c>
      <c r="Q756" s="119" t="str">
        <f t="shared" si="76"/>
        <v/>
      </c>
      <c r="R756" s="117" t="str">
        <f>IFERROR(VLOOKUP($I756,BASE_SETOR!$B$4:$C$1000,2,0),"")</f>
        <v/>
      </c>
      <c r="AM756" s="340"/>
    </row>
    <row r="757" spans="6:39" customFormat="1" ht="18.75">
      <c r="F757" s="120" t="str">
        <f t="shared" si="77"/>
        <v/>
      </c>
      <c r="G757" s="121"/>
      <c r="H757" s="120"/>
      <c r="I757" s="122"/>
      <c r="J757" s="306"/>
      <c r="K757" s="115"/>
      <c r="L757" s="115" t="str">
        <f>IFERROR(VLOOKUP(I757,COT_ACOES!$B:$C,2,),"")</f>
        <v/>
      </c>
      <c r="M757" s="115" t="str">
        <f t="shared" si="72"/>
        <v/>
      </c>
      <c r="N757" s="116" t="str">
        <f t="shared" si="73"/>
        <v/>
      </c>
      <c r="O757" s="117" t="str">
        <f t="shared" si="74"/>
        <v/>
      </c>
      <c r="P757" s="118" t="str">
        <f t="shared" si="75"/>
        <v/>
      </c>
      <c r="Q757" s="119" t="str">
        <f t="shared" si="76"/>
        <v/>
      </c>
      <c r="R757" s="117" t="str">
        <f>IFERROR(VLOOKUP($I757,BASE_SETOR!$B$4:$C$1000,2,0),"")</f>
        <v/>
      </c>
      <c r="AM757" s="340"/>
    </row>
    <row r="758" spans="6:39" customFormat="1" ht="18.75">
      <c r="F758" s="120" t="str">
        <f t="shared" si="77"/>
        <v/>
      </c>
      <c r="G758" s="121"/>
      <c r="H758" s="120"/>
      <c r="I758" s="122"/>
      <c r="J758" s="306"/>
      <c r="K758" s="115"/>
      <c r="L758" s="115" t="str">
        <f>IFERROR(VLOOKUP(I758,COT_ACOES!$B:$C,2,),"")</f>
        <v/>
      </c>
      <c r="M758" s="115" t="str">
        <f t="shared" si="72"/>
        <v/>
      </c>
      <c r="N758" s="116" t="str">
        <f t="shared" si="73"/>
        <v/>
      </c>
      <c r="O758" s="117" t="str">
        <f t="shared" si="74"/>
        <v/>
      </c>
      <c r="P758" s="118" t="str">
        <f t="shared" si="75"/>
        <v/>
      </c>
      <c r="Q758" s="119" t="str">
        <f t="shared" si="76"/>
        <v/>
      </c>
      <c r="R758" s="117" t="str">
        <f>IFERROR(VLOOKUP($I758,BASE_SETOR!$B$4:$C$1000,2,0),"")</f>
        <v/>
      </c>
      <c r="AM758" s="340"/>
    </row>
    <row r="759" spans="6:39" customFormat="1" ht="18.75">
      <c r="F759" s="120" t="str">
        <f t="shared" si="77"/>
        <v/>
      </c>
      <c r="G759" s="121"/>
      <c r="H759" s="120"/>
      <c r="I759" s="122"/>
      <c r="J759" s="306"/>
      <c r="K759" s="115"/>
      <c r="L759" s="115" t="str">
        <f>IFERROR(VLOOKUP(I759,COT_ACOES!$B:$C,2,),"")</f>
        <v/>
      </c>
      <c r="M759" s="115" t="str">
        <f t="shared" si="72"/>
        <v/>
      </c>
      <c r="N759" s="116" t="str">
        <f t="shared" si="73"/>
        <v/>
      </c>
      <c r="O759" s="117" t="str">
        <f t="shared" si="74"/>
        <v/>
      </c>
      <c r="P759" s="118" t="str">
        <f t="shared" si="75"/>
        <v/>
      </c>
      <c r="Q759" s="119" t="str">
        <f t="shared" si="76"/>
        <v/>
      </c>
      <c r="R759" s="117" t="str">
        <f>IFERROR(VLOOKUP($I759,BASE_SETOR!$B$4:$C$1000,2,0),"")</f>
        <v/>
      </c>
      <c r="AM759" s="340"/>
    </row>
    <row r="760" spans="6:39" customFormat="1" ht="18.75">
      <c r="F760" s="120" t="str">
        <f t="shared" si="77"/>
        <v/>
      </c>
      <c r="G760" s="121"/>
      <c r="H760" s="120"/>
      <c r="I760" s="122"/>
      <c r="J760" s="306"/>
      <c r="K760" s="115"/>
      <c r="L760" s="115" t="str">
        <f>IFERROR(VLOOKUP(I760,COT_ACOES!$B:$C,2,),"")</f>
        <v/>
      </c>
      <c r="M760" s="115" t="str">
        <f t="shared" si="72"/>
        <v/>
      </c>
      <c r="N760" s="116" t="str">
        <f t="shared" si="73"/>
        <v/>
      </c>
      <c r="O760" s="117" t="str">
        <f t="shared" si="74"/>
        <v/>
      </c>
      <c r="P760" s="118" t="str">
        <f t="shared" si="75"/>
        <v/>
      </c>
      <c r="Q760" s="119" t="str">
        <f t="shared" si="76"/>
        <v/>
      </c>
      <c r="R760" s="117" t="str">
        <f>IFERROR(VLOOKUP($I760,BASE_SETOR!$B$4:$C$1000,2,0),"")</f>
        <v/>
      </c>
      <c r="AM760" s="340"/>
    </row>
    <row r="761" spans="6:39" customFormat="1" ht="18.75">
      <c r="F761" s="120" t="str">
        <f t="shared" si="77"/>
        <v/>
      </c>
      <c r="G761" s="121"/>
      <c r="H761" s="120"/>
      <c r="I761" s="122"/>
      <c r="J761" s="306"/>
      <c r="K761" s="115"/>
      <c r="L761" s="115" t="str">
        <f>IFERROR(VLOOKUP(I761,COT_ACOES!$B:$C,2,),"")</f>
        <v/>
      </c>
      <c r="M761" s="115" t="str">
        <f t="shared" si="72"/>
        <v/>
      </c>
      <c r="N761" s="116" t="str">
        <f t="shared" si="73"/>
        <v/>
      </c>
      <c r="O761" s="117" t="str">
        <f t="shared" si="74"/>
        <v/>
      </c>
      <c r="P761" s="118" t="str">
        <f t="shared" si="75"/>
        <v/>
      </c>
      <c r="Q761" s="119" t="str">
        <f t="shared" si="76"/>
        <v/>
      </c>
      <c r="R761" s="117" t="str">
        <f>IFERROR(VLOOKUP($I761,BASE_SETOR!$B$4:$C$1000,2,0),"")</f>
        <v/>
      </c>
      <c r="AM761" s="340"/>
    </row>
    <row r="762" spans="6:39" customFormat="1" ht="18.75">
      <c r="F762" s="120" t="str">
        <f t="shared" si="77"/>
        <v/>
      </c>
      <c r="G762" s="121"/>
      <c r="H762" s="120"/>
      <c r="I762" s="122"/>
      <c r="J762" s="306"/>
      <c r="K762" s="115"/>
      <c r="L762" s="115" t="str">
        <f>IFERROR(VLOOKUP(I762,COT_ACOES!$B:$C,2,),"")</f>
        <v/>
      </c>
      <c r="M762" s="115" t="str">
        <f t="shared" si="72"/>
        <v/>
      </c>
      <c r="N762" s="116" t="str">
        <f t="shared" si="73"/>
        <v/>
      </c>
      <c r="O762" s="117" t="str">
        <f t="shared" si="74"/>
        <v/>
      </c>
      <c r="P762" s="118" t="str">
        <f t="shared" si="75"/>
        <v/>
      </c>
      <c r="Q762" s="119" t="str">
        <f t="shared" si="76"/>
        <v/>
      </c>
      <c r="R762" s="117" t="str">
        <f>IFERROR(VLOOKUP($I762,BASE_SETOR!$B$4:$C$1000,2,0),"")</f>
        <v/>
      </c>
      <c r="AM762" s="340"/>
    </row>
    <row r="763" spans="6:39" customFormat="1" ht="18.75">
      <c r="F763" s="120" t="str">
        <f t="shared" si="77"/>
        <v/>
      </c>
      <c r="G763" s="121"/>
      <c r="H763" s="120"/>
      <c r="I763" s="122"/>
      <c r="J763" s="306"/>
      <c r="K763" s="115"/>
      <c r="L763" s="115" t="str">
        <f>IFERROR(VLOOKUP(I763,COT_ACOES!$B:$C,2,),"")</f>
        <v/>
      </c>
      <c r="M763" s="115" t="str">
        <f t="shared" si="72"/>
        <v/>
      </c>
      <c r="N763" s="116" t="str">
        <f t="shared" si="73"/>
        <v/>
      </c>
      <c r="O763" s="117" t="str">
        <f t="shared" si="74"/>
        <v/>
      </c>
      <c r="P763" s="118" t="str">
        <f t="shared" si="75"/>
        <v/>
      </c>
      <c r="Q763" s="119" t="str">
        <f t="shared" si="76"/>
        <v/>
      </c>
      <c r="R763" s="117" t="str">
        <f>IFERROR(VLOOKUP($I763,BASE_SETOR!$B$4:$C$1000,2,0),"")</f>
        <v/>
      </c>
      <c r="AM763" s="340"/>
    </row>
    <row r="764" spans="6:39" customFormat="1" ht="18.75">
      <c r="F764" s="120" t="str">
        <f t="shared" si="77"/>
        <v/>
      </c>
      <c r="G764" s="121"/>
      <c r="H764" s="120"/>
      <c r="I764" s="122"/>
      <c r="J764" s="306"/>
      <c r="K764" s="115"/>
      <c r="L764" s="115" t="str">
        <f>IFERROR(VLOOKUP(I764,COT_ACOES!$B:$C,2,),"")</f>
        <v/>
      </c>
      <c r="M764" s="115" t="str">
        <f t="shared" si="72"/>
        <v/>
      </c>
      <c r="N764" s="116" t="str">
        <f t="shared" si="73"/>
        <v/>
      </c>
      <c r="O764" s="117" t="str">
        <f t="shared" si="74"/>
        <v/>
      </c>
      <c r="P764" s="118" t="str">
        <f t="shared" si="75"/>
        <v/>
      </c>
      <c r="Q764" s="119" t="str">
        <f t="shared" si="76"/>
        <v/>
      </c>
      <c r="R764" s="117" t="str">
        <f>IFERROR(VLOOKUP($I764,BASE_SETOR!$B$4:$C$1000,2,0),"")</f>
        <v/>
      </c>
      <c r="AM764" s="340"/>
    </row>
    <row r="765" spans="6:39" customFormat="1" ht="18.75">
      <c r="F765" s="120" t="str">
        <f t="shared" si="77"/>
        <v/>
      </c>
      <c r="G765" s="121"/>
      <c r="H765" s="120"/>
      <c r="I765" s="122"/>
      <c r="J765" s="306"/>
      <c r="K765" s="115"/>
      <c r="L765" s="115" t="str">
        <f>IFERROR(VLOOKUP(I765,COT_ACOES!$B:$C,2,),"")</f>
        <v/>
      </c>
      <c r="M765" s="115" t="str">
        <f t="shared" si="72"/>
        <v/>
      </c>
      <c r="N765" s="116" t="str">
        <f t="shared" si="73"/>
        <v/>
      </c>
      <c r="O765" s="117" t="str">
        <f t="shared" si="74"/>
        <v/>
      </c>
      <c r="P765" s="118" t="str">
        <f t="shared" si="75"/>
        <v/>
      </c>
      <c r="Q765" s="119" t="str">
        <f t="shared" si="76"/>
        <v/>
      </c>
      <c r="R765" s="117" t="str">
        <f>IFERROR(VLOOKUP($I765,BASE_SETOR!$B$4:$C$1000,2,0),"")</f>
        <v/>
      </c>
      <c r="AM765" s="340"/>
    </row>
    <row r="766" spans="6:39" customFormat="1" ht="18.75">
      <c r="F766" s="120" t="str">
        <f t="shared" si="77"/>
        <v/>
      </c>
      <c r="G766" s="121"/>
      <c r="H766" s="120"/>
      <c r="I766" s="122"/>
      <c r="J766" s="306"/>
      <c r="K766" s="115"/>
      <c r="L766" s="115" t="str">
        <f>IFERROR(VLOOKUP(I766,COT_ACOES!$B:$C,2,),"")</f>
        <v/>
      </c>
      <c r="M766" s="115" t="str">
        <f t="shared" si="72"/>
        <v/>
      </c>
      <c r="N766" s="116" t="str">
        <f t="shared" si="73"/>
        <v/>
      </c>
      <c r="O766" s="117" t="str">
        <f t="shared" si="74"/>
        <v/>
      </c>
      <c r="P766" s="118" t="str">
        <f t="shared" si="75"/>
        <v/>
      </c>
      <c r="Q766" s="119" t="str">
        <f t="shared" si="76"/>
        <v/>
      </c>
      <c r="R766" s="117" t="str">
        <f>IFERROR(VLOOKUP($I766,BASE_SETOR!$B$4:$C$1000,2,0),"")</f>
        <v/>
      </c>
      <c r="AM766" s="340"/>
    </row>
    <row r="767" spans="6:39" customFormat="1" ht="18.75">
      <c r="F767" s="120" t="str">
        <f t="shared" si="77"/>
        <v/>
      </c>
      <c r="G767" s="121"/>
      <c r="H767" s="120"/>
      <c r="I767" s="122"/>
      <c r="J767" s="306"/>
      <c r="K767" s="115"/>
      <c r="L767" s="115" t="str">
        <f>IFERROR(VLOOKUP(I767,COT_ACOES!$B:$C,2,),"")</f>
        <v/>
      </c>
      <c r="M767" s="115" t="str">
        <f t="shared" si="72"/>
        <v/>
      </c>
      <c r="N767" s="116" t="str">
        <f t="shared" si="73"/>
        <v/>
      </c>
      <c r="O767" s="117" t="str">
        <f t="shared" si="74"/>
        <v/>
      </c>
      <c r="P767" s="118" t="str">
        <f t="shared" si="75"/>
        <v/>
      </c>
      <c r="Q767" s="119" t="str">
        <f t="shared" si="76"/>
        <v/>
      </c>
      <c r="R767" s="117" t="str">
        <f>IFERROR(VLOOKUP($I767,BASE_SETOR!$B$4:$C$1000,2,0),"")</f>
        <v/>
      </c>
      <c r="AM767" s="340"/>
    </row>
    <row r="768" spans="6:39" customFormat="1" ht="18.75">
      <c r="F768" s="120" t="str">
        <f t="shared" si="77"/>
        <v/>
      </c>
      <c r="G768" s="121"/>
      <c r="H768" s="120"/>
      <c r="I768" s="122"/>
      <c r="J768" s="306"/>
      <c r="K768" s="115"/>
      <c r="L768" s="115" t="str">
        <f>IFERROR(VLOOKUP(I768,COT_ACOES!$B:$C,2,),"")</f>
        <v/>
      </c>
      <c r="M768" s="115" t="str">
        <f t="shared" si="72"/>
        <v/>
      </c>
      <c r="N768" s="116" t="str">
        <f t="shared" si="73"/>
        <v/>
      </c>
      <c r="O768" s="117" t="str">
        <f t="shared" si="74"/>
        <v/>
      </c>
      <c r="P768" s="118" t="str">
        <f t="shared" si="75"/>
        <v/>
      </c>
      <c r="Q768" s="119" t="str">
        <f t="shared" si="76"/>
        <v/>
      </c>
      <c r="R768" s="117" t="str">
        <f>IFERROR(VLOOKUP($I768,BASE_SETOR!$B$4:$C$1000,2,0),"")</f>
        <v/>
      </c>
      <c r="AM768" s="340"/>
    </row>
    <row r="769" spans="6:39" customFormat="1" ht="18.75">
      <c r="F769" s="120" t="str">
        <f t="shared" si="77"/>
        <v/>
      </c>
      <c r="G769" s="121"/>
      <c r="H769" s="120"/>
      <c r="I769" s="122"/>
      <c r="J769" s="306"/>
      <c r="K769" s="115"/>
      <c r="L769" s="115" t="str">
        <f>IFERROR(VLOOKUP(I769,COT_ACOES!$B:$C,2,),"")</f>
        <v/>
      </c>
      <c r="M769" s="115" t="str">
        <f t="shared" si="72"/>
        <v/>
      </c>
      <c r="N769" s="116" t="str">
        <f t="shared" si="73"/>
        <v/>
      </c>
      <c r="O769" s="117" t="str">
        <f t="shared" si="74"/>
        <v/>
      </c>
      <c r="P769" s="118" t="str">
        <f t="shared" si="75"/>
        <v/>
      </c>
      <c r="Q769" s="119" t="str">
        <f t="shared" si="76"/>
        <v/>
      </c>
      <c r="R769" s="117" t="str">
        <f>IFERROR(VLOOKUP($I769,BASE_SETOR!$B$4:$C$1000,2,0),"")</f>
        <v/>
      </c>
      <c r="AM769" s="340"/>
    </row>
    <row r="770" spans="6:39" customFormat="1" ht="18.75">
      <c r="F770" s="120" t="str">
        <f t="shared" si="77"/>
        <v/>
      </c>
      <c r="G770" s="121"/>
      <c r="H770" s="120"/>
      <c r="I770" s="122"/>
      <c r="J770" s="306"/>
      <c r="K770" s="115"/>
      <c r="L770" s="115" t="str">
        <f>IFERROR(VLOOKUP(I770,COT_ACOES!$B:$C,2,),"")</f>
        <v/>
      </c>
      <c r="M770" s="115" t="str">
        <f t="shared" si="72"/>
        <v/>
      </c>
      <c r="N770" s="116" t="str">
        <f t="shared" si="73"/>
        <v/>
      </c>
      <c r="O770" s="117" t="str">
        <f t="shared" si="74"/>
        <v/>
      </c>
      <c r="P770" s="118" t="str">
        <f t="shared" si="75"/>
        <v/>
      </c>
      <c r="Q770" s="119" t="str">
        <f t="shared" si="76"/>
        <v/>
      </c>
      <c r="R770" s="117" t="str">
        <f>IFERROR(VLOOKUP($I770,BASE_SETOR!$B$4:$C$1000,2,0),"")</f>
        <v/>
      </c>
      <c r="AM770" s="340"/>
    </row>
    <row r="771" spans="6:39" customFormat="1" ht="18.75">
      <c r="F771" s="120" t="str">
        <f t="shared" si="77"/>
        <v/>
      </c>
      <c r="G771" s="121"/>
      <c r="H771" s="120"/>
      <c r="I771" s="122"/>
      <c r="J771" s="306"/>
      <c r="K771" s="115"/>
      <c r="L771" s="115" t="str">
        <f>IFERROR(VLOOKUP(I771,COT_ACOES!$B:$C,2,),"")</f>
        <v/>
      </c>
      <c r="M771" s="115" t="str">
        <f t="shared" si="72"/>
        <v/>
      </c>
      <c r="N771" s="116" t="str">
        <f t="shared" si="73"/>
        <v/>
      </c>
      <c r="O771" s="117" t="str">
        <f t="shared" si="74"/>
        <v/>
      </c>
      <c r="P771" s="118" t="str">
        <f t="shared" si="75"/>
        <v/>
      </c>
      <c r="Q771" s="119" t="str">
        <f t="shared" si="76"/>
        <v/>
      </c>
      <c r="R771" s="117" t="str">
        <f>IFERROR(VLOOKUP($I771,BASE_SETOR!$B$4:$C$1000,2,0),"")</f>
        <v/>
      </c>
      <c r="AM771" s="340"/>
    </row>
    <row r="772" spans="6:39" customFormat="1" ht="18.75">
      <c r="F772" s="120" t="str">
        <f t="shared" si="77"/>
        <v/>
      </c>
      <c r="G772" s="121"/>
      <c r="H772" s="120"/>
      <c r="I772" s="122"/>
      <c r="J772" s="306"/>
      <c r="K772" s="115"/>
      <c r="L772" s="115" t="str">
        <f>IFERROR(VLOOKUP(I772,COT_ACOES!$B:$C,2,),"")</f>
        <v/>
      </c>
      <c r="M772" s="115" t="str">
        <f t="shared" si="72"/>
        <v/>
      </c>
      <c r="N772" s="116" t="str">
        <f t="shared" si="73"/>
        <v/>
      </c>
      <c r="O772" s="117" t="str">
        <f t="shared" si="74"/>
        <v/>
      </c>
      <c r="P772" s="118" t="str">
        <f t="shared" si="75"/>
        <v/>
      </c>
      <c r="Q772" s="119" t="str">
        <f t="shared" si="76"/>
        <v/>
      </c>
      <c r="R772" s="117" t="str">
        <f>IFERROR(VLOOKUP($I772,BASE_SETOR!$B$4:$C$1000,2,0),"")</f>
        <v/>
      </c>
      <c r="AM772" s="340"/>
    </row>
    <row r="773" spans="6:39" customFormat="1" ht="18.75">
      <c r="F773" s="120" t="str">
        <f t="shared" si="77"/>
        <v/>
      </c>
      <c r="G773" s="121"/>
      <c r="H773" s="120"/>
      <c r="I773" s="122"/>
      <c r="J773" s="306"/>
      <c r="K773" s="115"/>
      <c r="L773" s="115" t="str">
        <f>IFERROR(VLOOKUP(I773,COT_ACOES!$B:$C,2,),"")</f>
        <v/>
      </c>
      <c r="M773" s="115" t="str">
        <f t="shared" si="72"/>
        <v/>
      </c>
      <c r="N773" s="116" t="str">
        <f t="shared" si="73"/>
        <v/>
      </c>
      <c r="O773" s="117" t="str">
        <f t="shared" si="74"/>
        <v/>
      </c>
      <c r="P773" s="118" t="str">
        <f t="shared" si="75"/>
        <v/>
      </c>
      <c r="Q773" s="119" t="str">
        <f t="shared" si="76"/>
        <v/>
      </c>
      <c r="R773" s="117" t="str">
        <f>IFERROR(VLOOKUP($I773,BASE_SETOR!$B$4:$C$1000,2,0),"")</f>
        <v/>
      </c>
      <c r="AM773" s="340"/>
    </row>
    <row r="774" spans="6:39" customFormat="1" ht="18.75">
      <c r="F774" s="120" t="str">
        <f t="shared" si="77"/>
        <v/>
      </c>
      <c r="G774" s="121"/>
      <c r="H774" s="120"/>
      <c r="I774" s="122"/>
      <c r="J774" s="306"/>
      <c r="K774" s="115"/>
      <c r="L774" s="115" t="str">
        <f>IFERROR(VLOOKUP(I774,COT_ACOES!$B:$C,2,),"")</f>
        <v/>
      </c>
      <c r="M774" s="115" t="str">
        <f t="shared" si="72"/>
        <v/>
      </c>
      <c r="N774" s="116" t="str">
        <f t="shared" si="73"/>
        <v/>
      </c>
      <c r="O774" s="117" t="str">
        <f t="shared" si="74"/>
        <v/>
      </c>
      <c r="P774" s="118" t="str">
        <f t="shared" si="75"/>
        <v/>
      </c>
      <c r="Q774" s="119" t="str">
        <f t="shared" si="76"/>
        <v/>
      </c>
      <c r="R774" s="117" t="str">
        <f>IFERROR(VLOOKUP($I774,BASE_SETOR!$B$4:$C$1000,2,0),"")</f>
        <v/>
      </c>
      <c r="AM774" s="340"/>
    </row>
    <row r="775" spans="6:39" customFormat="1" ht="18.75">
      <c r="F775" s="120" t="str">
        <f t="shared" si="77"/>
        <v/>
      </c>
      <c r="G775" s="121"/>
      <c r="H775" s="120"/>
      <c r="I775" s="122"/>
      <c r="J775" s="306"/>
      <c r="K775" s="115"/>
      <c r="L775" s="115" t="str">
        <f>IFERROR(VLOOKUP(I775,COT_ACOES!$B:$C,2,),"")</f>
        <v/>
      </c>
      <c r="M775" s="115" t="str">
        <f t="shared" si="72"/>
        <v/>
      </c>
      <c r="N775" s="116" t="str">
        <f t="shared" si="73"/>
        <v/>
      </c>
      <c r="O775" s="117" t="str">
        <f t="shared" si="74"/>
        <v/>
      </c>
      <c r="P775" s="118" t="str">
        <f t="shared" si="75"/>
        <v/>
      </c>
      <c r="Q775" s="119" t="str">
        <f t="shared" si="76"/>
        <v/>
      </c>
      <c r="R775" s="117" t="str">
        <f>IFERROR(VLOOKUP($I775,BASE_SETOR!$B$4:$C$1000,2,0),"")</f>
        <v/>
      </c>
      <c r="AM775" s="340"/>
    </row>
    <row r="776" spans="6:39" customFormat="1" ht="18.75">
      <c r="F776" s="120" t="str">
        <f t="shared" si="77"/>
        <v/>
      </c>
      <c r="G776" s="121"/>
      <c r="H776" s="120"/>
      <c r="I776" s="122"/>
      <c r="J776" s="306"/>
      <c r="K776" s="115"/>
      <c r="L776" s="115" t="str">
        <f>IFERROR(VLOOKUP(I776,COT_ACOES!$B:$C,2,),"")</f>
        <v/>
      </c>
      <c r="M776" s="115" t="str">
        <f t="shared" si="72"/>
        <v/>
      </c>
      <c r="N776" s="116" t="str">
        <f t="shared" si="73"/>
        <v/>
      </c>
      <c r="O776" s="117" t="str">
        <f t="shared" si="74"/>
        <v/>
      </c>
      <c r="P776" s="118" t="str">
        <f t="shared" si="75"/>
        <v/>
      </c>
      <c r="Q776" s="119" t="str">
        <f t="shared" si="76"/>
        <v/>
      </c>
      <c r="R776" s="117" t="str">
        <f>IFERROR(VLOOKUP($I776,BASE_SETOR!$B$4:$C$1000,2,0),"")</f>
        <v/>
      </c>
      <c r="AM776" s="340"/>
    </row>
    <row r="777" spans="6:39" customFormat="1" ht="18.75">
      <c r="F777" s="120" t="str">
        <f t="shared" si="77"/>
        <v/>
      </c>
      <c r="G777" s="121"/>
      <c r="H777" s="120"/>
      <c r="I777" s="122"/>
      <c r="J777" s="306"/>
      <c r="K777" s="115"/>
      <c r="L777" s="115" t="str">
        <f>IFERROR(VLOOKUP(I777,COT_ACOES!$B:$C,2,),"")</f>
        <v/>
      </c>
      <c r="M777" s="115" t="str">
        <f t="shared" si="72"/>
        <v/>
      </c>
      <c r="N777" s="116" t="str">
        <f t="shared" si="73"/>
        <v/>
      </c>
      <c r="O777" s="117" t="str">
        <f t="shared" si="74"/>
        <v/>
      </c>
      <c r="P777" s="118" t="str">
        <f t="shared" si="75"/>
        <v/>
      </c>
      <c r="Q777" s="119" t="str">
        <f t="shared" si="76"/>
        <v/>
      </c>
      <c r="R777" s="117" t="str">
        <f>IFERROR(VLOOKUP($I777,BASE_SETOR!$B$4:$C$1000,2,0),"")</f>
        <v/>
      </c>
      <c r="AM777" s="340"/>
    </row>
    <row r="778" spans="6:39" customFormat="1" ht="18.75">
      <c r="F778" s="120" t="str">
        <f t="shared" si="77"/>
        <v/>
      </c>
      <c r="G778" s="121"/>
      <c r="H778" s="120"/>
      <c r="I778" s="122"/>
      <c r="J778" s="306"/>
      <c r="K778" s="115"/>
      <c r="L778" s="115" t="str">
        <f>IFERROR(VLOOKUP(I778,COT_ACOES!$B:$C,2,),"")</f>
        <v/>
      </c>
      <c r="M778" s="115" t="str">
        <f t="shared" si="72"/>
        <v/>
      </c>
      <c r="N778" s="116" t="str">
        <f t="shared" si="73"/>
        <v/>
      </c>
      <c r="O778" s="117" t="str">
        <f t="shared" si="74"/>
        <v/>
      </c>
      <c r="P778" s="118" t="str">
        <f t="shared" si="75"/>
        <v/>
      </c>
      <c r="Q778" s="119" t="str">
        <f t="shared" si="76"/>
        <v/>
      </c>
      <c r="R778" s="117" t="str">
        <f>IFERROR(VLOOKUP($I778,BASE_SETOR!$B$4:$C$1000,2,0),"")</f>
        <v/>
      </c>
      <c r="AM778" s="340"/>
    </row>
    <row r="779" spans="6:39" customFormat="1" ht="18.75">
      <c r="F779" s="120" t="str">
        <f t="shared" si="77"/>
        <v/>
      </c>
      <c r="G779" s="121"/>
      <c r="H779" s="120"/>
      <c r="I779" s="122"/>
      <c r="J779" s="306"/>
      <c r="K779" s="115"/>
      <c r="L779" s="115" t="str">
        <f>IFERROR(VLOOKUP(I779,COT_ACOES!$B:$C,2,),"")</f>
        <v/>
      </c>
      <c r="M779" s="115" t="str">
        <f t="shared" si="72"/>
        <v/>
      </c>
      <c r="N779" s="116" t="str">
        <f t="shared" si="73"/>
        <v/>
      </c>
      <c r="O779" s="117" t="str">
        <f t="shared" si="74"/>
        <v/>
      </c>
      <c r="P779" s="118" t="str">
        <f t="shared" si="75"/>
        <v/>
      </c>
      <c r="Q779" s="119" t="str">
        <f t="shared" si="76"/>
        <v/>
      </c>
      <c r="R779" s="117" t="str">
        <f>IFERROR(VLOOKUP($I779,BASE_SETOR!$B$4:$C$1000,2,0),"")</f>
        <v/>
      </c>
      <c r="AM779" s="340"/>
    </row>
    <row r="780" spans="6:39" customFormat="1" ht="18.75">
      <c r="F780" s="120" t="str">
        <f t="shared" si="77"/>
        <v/>
      </c>
      <c r="G780" s="121"/>
      <c r="H780" s="120"/>
      <c r="I780" s="122"/>
      <c r="J780" s="306"/>
      <c r="K780" s="115"/>
      <c r="L780" s="115" t="str">
        <f>IFERROR(VLOOKUP(I780,COT_ACOES!$B:$C,2,),"")</f>
        <v/>
      </c>
      <c r="M780" s="115" t="str">
        <f t="shared" si="72"/>
        <v/>
      </c>
      <c r="N780" s="116" t="str">
        <f t="shared" si="73"/>
        <v/>
      </c>
      <c r="O780" s="117" t="str">
        <f t="shared" si="74"/>
        <v/>
      </c>
      <c r="P780" s="118" t="str">
        <f t="shared" si="75"/>
        <v/>
      </c>
      <c r="Q780" s="119" t="str">
        <f t="shared" si="76"/>
        <v/>
      </c>
      <c r="R780" s="117" t="str">
        <f>IFERROR(VLOOKUP($I780,BASE_SETOR!$B$4:$C$1000,2,0),"")</f>
        <v/>
      </c>
      <c r="AM780" s="340"/>
    </row>
    <row r="781" spans="6:39" customFormat="1" ht="18.75">
      <c r="F781" s="120" t="str">
        <f t="shared" si="77"/>
        <v/>
      </c>
      <c r="G781" s="121"/>
      <c r="H781" s="120"/>
      <c r="I781" s="122"/>
      <c r="J781" s="306"/>
      <c r="K781" s="115"/>
      <c r="L781" s="115" t="str">
        <f>IFERROR(VLOOKUP(I781,COT_ACOES!$B:$C,2,),"")</f>
        <v/>
      </c>
      <c r="M781" s="115" t="str">
        <f t="shared" si="72"/>
        <v/>
      </c>
      <c r="N781" s="116" t="str">
        <f t="shared" si="73"/>
        <v/>
      </c>
      <c r="O781" s="117" t="str">
        <f t="shared" si="74"/>
        <v/>
      </c>
      <c r="P781" s="118" t="str">
        <f t="shared" si="75"/>
        <v/>
      </c>
      <c r="Q781" s="119" t="str">
        <f t="shared" si="76"/>
        <v/>
      </c>
      <c r="R781" s="117" t="str">
        <f>IFERROR(VLOOKUP($I781,BASE_SETOR!$B$4:$C$1000,2,0),"")</f>
        <v/>
      </c>
      <c r="AM781" s="340"/>
    </row>
    <row r="782" spans="6:39" customFormat="1" ht="18.75">
      <c r="F782" s="120" t="str">
        <f t="shared" si="77"/>
        <v/>
      </c>
      <c r="G782" s="121"/>
      <c r="H782" s="120"/>
      <c r="I782" s="122"/>
      <c r="J782" s="306"/>
      <c r="K782" s="115"/>
      <c r="L782" s="115" t="str">
        <f>IFERROR(VLOOKUP(I782,COT_ACOES!$B:$C,2,),"")</f>
        <v/>
      </c>
      <c r="M782" s="115" t="str">
        <f t="shared" si="72"/>
        <v/>
      </c>
      <c r="N782" s="116" t="str">
        <f t="shared" si="73"/>
        <v/>
      </c>
      <c r="O782" s="117" t="str">
        <f t="shared" si="74"/>
        <v/>
      </c>
      <c r="P782" s="118" t="str">
        <f t="shared" si="75"/>
        <v/>
      </c>
      <c r="Q782" s="119" t="str">
        <f t="shared" si="76"/>
        <v/>
      </c>
      <c r="R782" s="117" t="str">
        <f>IFERROR(VLOOKUP($I782,BASE_SETOR!$B$4:$C$1000,2,0),"")</f>
        <v/>
      </c>
      <c r="AM782" s="340"/>
    </row>
    <row r="783" spans="6:39" customFormat="1" ht="18.75">
      <c r="F783" s="120" t="str">
        <f t="shared" si="77"/>
        <v/>
      </c>
      <c r="G783" s="121"/>
      <c r="H783" s="120"/>
      <c r="I783" s="122"/>
      <c r="J783" s="306"/>
      <c r="K783" s="115"/>
      <c r="L783" s="115" t="str">
        <f>IFERROR(VLOOKUP(I783,COT_ACOES!$B:$C,2,),"")</f>
        <v/>
      </c>
      <c r="M783" s="115" t="str">
        <f t="shared" si="72"/>
        <v/>
      </c>
      <c r="N783" s="116" t="str">
        <f t="shared" si="73"/>
        <v/>
      </c>
      <c r="O783" s="117" t="str">
        <f t="shared" si="74"/>
        <v/>
      </c>
      <c r="P783" s="118" t="str">
        <f t="shared" si="75"/>
        <v/>
      </c>
      <c r="Q783" s="119" t="str">
        <f t="shared" si="76"/>
        <v/>
      </c>
      <c r="R783" s="117" t="str">
        <f>IFERROR(VLOOKUP($I783,BASE_SETOR!$B$4:$C$1000,2,0),"")</f>
        <v/>
      </c>
      <c r="AM783" s="340"/>
    </row>
    <row r="784" spans="6:39" customFormat="1" ht="18.75">
      <c r="F784" s="120" t="str">
        <f t="shared" si="77"/>
        <v/>
      </c>
      <c r="G784" s="121"/>
      <c r="H784" s="120"/>
      <c r="I784" s="122"/>
      <c r="J784" s="306"/>
      <c r="K784" s="115"/>
      <c r="L784" s="115" t="str">
        <f>IFERROR(VLOOKUP(I784,COT_ACOES!$B:$C,2,),"")</f>
        <v/>
      </c>
      <c r="M784" s="115" t="str">
        <f t="shared" si="72"/>
        <v/>
      </c>
      <c r="N784" s="116" t="str">
        <f t="shared" si="73"/>
        <v/>
      </c>
      <c r="O784" s="117" t="str">
        <f t="shared" si="74"/>
        <v/>
      </c>
      <c r="P784" s="118" t="str">
        <f t="shared" si="75"/>
        <v/>
      </c>
      <c r="Q784" s="119" t="str">
        <f t="shared" si="76"/>
        <v/>
      </c>
      <c r="R784" s="117" t="str">
        <f>IFERROR(VLOOKUP($I784,BASE_SETOR!$B$4:$C$1000,2,0),"")</f>
        <v/>
      </c>
      <c r="AM784" s="340"/>
    </row>
    <row r="785" spans="6:39" customFormat="1" ht="18.75">
      <c r="F785" s="120" t="str">
        <f t="shared" si="77"/>
        <v/>
      </c>
      <c r="G785" s="121"/>
      <c r="H785" s="120"/>
      <c r="I785" s="122"/>
      <c r="J785" s="306"/>
      <c r="K785" s="115"/>
      <c r="L785" s="115" t="str">
        <f>IFERROR(VLOOKUP(I785,COT_ACOES!$B:$C,2,),"")</f>
        <v/>
      </c>
      <c r="M785" s="115" t="str">
        <f t="shared" si="72"/>
        <v/>
      </c>
      <c r="N785" s="116" t="str">
        <f t="shared" si="73"/>
        <v/>
      </c>
      <c r="O785" s="117" t="str">
        <f t="shared" si="74"/>
        <v/>
      </c>
      <c r="P785" s="118" t="str">
        <f t="shared" si="75"/>
        <v/>
      </c>
      <c r="Q785" s="119" t="str">
        <f t="shared" si="76"/>
        <v/>
      </c>
      <c r="R785" s="117" t="str">
        <f>IFERROR(VLOOKUP($I785,BASE_SETOR!$B$4:$C$1000,2,0),"")</f>
        <v/>
      </c>
      <c r="AM785" s="340"/>
    </row>
    <row r="786" spans="6:39" customFormat="1" ht="18.75">
      <c r="F786" s="120" t="str">
        <f t="shared" si="77"/>
        <v/>
      </c>
      <c r="G786" s="121"/>
      <c r="H786" s="120"/>
      <c r="I786" s="122"/>
      <c r="J786" s="306"/>
      <c r="K786" s="115"/>
      <c r="L786" s="115" t="str">
        <f>IFERROR(VLOOKUP(I786,COT_ACOES!$B:$C,2,),"")</f>
        <v/>
      </c>
      <c r="M786" s="115" t="str">
        <f t="shared" si="72"/>
        <v/>
      </c>
      <c r="N786" s="116" t="str">
        <f t="shared" si="73"/>
        <v/>
      </c>
      <c r="O786" s="117" t="str">
        <f t="shared" si="74"/>
        <v/>
      </c>
      <c r="P786" s="118" t="str">
        <f t="shared" si="75"/>
        <v/>
      </c>
      <c r="Q786" s="119" t="str">
        <f t="shared" si="76"/>
        <v/>
      </c>
      <c r="R786" s="117" t="str">
        <f>IFERROR(VLOOKUP($I786,BASE_SETOR!$B$4:$C$1000,2,0),"")</f>
        <v/>
      </c>
      <c r="AM786" s="340"/>
    </row>
    <row r="787" spans="6:39" customFormat="1" ht="18.75">
      <c r="F787" s="120" t="str">
        <f t="shared" si="77"/>
        <v/>
      </c>
      <c r="G787" s="121"/>
      <c r="H787" s="120"/>
      <c r="I787" s="122"/>
      <c r="J787" s="306"/>
      <c r="K787" s="115"/>
      <c r="L787" s="115" t="str">
        <f>IFERROR(VLOOKUP(I787,COT_ACOES!$B:$C,2,),"")</f>
        <v/>
      </c>
      <c r="M787" s="115" t="str">
        <f t="shared" si="72"/>
        <v/>
      </c>
      <c r="N787" s="116" t="str">
        <f t="shared" si="73"/>
        <v/>
      </c>
      <c r="O787" s="117" t="str">
        <f t="shared" si="74"/>
        <v/>
      </c>
      <c r="P787" s="118" t="str">
        <f t="shared" si="75"/>
        <v/>
      </c>
      <c r="Q787" s="119" t="str">
        <f t="shared" si="76"/>
        <v/>
      </c>
      <c r="R787" s="117" t="str">
        <f>IFERROR(VLOOKUP($I787,BASE_SETOR!$B$4:$C$1000,2,0),"")</f>
        <v/>
      </c>
      <c r="AM787" s="340"/>
    </row>
    <row r="788" spans="6:39" customFormat="1" ht="18.75">
      <c r="F788" s="120" t="str">
        <f t="shared" si="77"/>
        <v/>
      </c>
      <c r="G788" s="121"/>
      <c r="H788" s="120"/>
      <c r="I788" s="122"/>
      <c r="J788" s="306"/>
      <c r="K788" s="115"/>
      <c r="L788" s="115" t="str">
        <f>IFERROR(VLOOKUP(I788,COT_ACOES!$B:$C,2,),"")</f>
        <v/>
      </c>
      <c r="M788" s="115" t="str">
        <f t="shared" si="72"/>
        <v/>
      </c>
      <c r="N788" s="116" t="str">
        <f t="shared" si="73"/>
        <v/>
      </c>
      <c r="O788" s="117" t="str">
        <f t="shared" si="74"/>
        <v/>
      </c>
      <c r="P788" s="118" t="str">
        <f t="shared" si="75"/>
        <v/>
      </c>
      <c r="Q788" s="119" t="str">
        <f t="shared" si="76"/>
        <v/>
      </c>
      <c r="R788" s="117" t="str">
        <f>IFERROR(VLOOKUP($I788,BASE_SETOR!$B$4:$C$1000,2,0),"")</f>
        <v/>
      </c>
      <c r="AM788" s="340"/>
    </row>
    <row r="789" spans="6:39" customFormat="1" ht="18.75">
      <c r="F789" s="120" t="str">
        <f t="shared" si="77"/>
        <v/>
      </c>
      <c r="G789" s="121"/>
      <c r="H789" s="120"/>
      <c r="I789" s="122"/>
      <c r="J789" s="306"/>
      <c r="K789" s="115"/>
      <c r="L789" s="115" t="str">
        <f>IFERROR(VLOOKUP(I789,COT_ACOES!$B:$C,2,),"")</f>
        <v/>
      </c>
      <c r="M789" s="115" t="str">
        <f t="shared" si="72"/>
        <v/>
      </c>
      <c r="N789" s="116" t="str">
        <f t="shared" si="73"/>
        <v/>
      </c>
      <c r="O789" s="117" t="str">
        <f t="shared" si="74"/>
        <v/>
      </c>
      <c r="P789" s="118" t="str">
        <f t="shared" si="75"/>
        <v/>
      </c>
      <c r="Q789" s="119" t="str">
        <f t="shared" si="76"/>
        <v/>
      </c>
      <c r="R789" s="117" t="str">
        <f>IFERROR(VLOOKUP($I789,BASE_SETOR!$B$4:$C$1000,2,0),"")</f>
        <v/>
      </c>
      <c r="AM789" s="340"/>
    </row>
    <row r="790" spans="6:39" customFormat="1" ht="18.75">
      <c r="F790" s="120" t="str">
        <f t="shared" si="77"/>
        <v/>
      </c>
      <c r="G790" s="121"/>
      <c r="H790" s="120"/>
      <c r="I790" s="122"/>
      <c r="J790" s="306"/>
      <c r="K790" s="115"/>
      <c r="L790" s="115" t="str">
        <f>IFERROR(VLOOKUP(I790,COT_ACOES!$B:$C,2,),"")</f>
        <v/>
      </c>
      <c r="M790" s="115" t="str">
        <f t="shared" si="72"/>
        <v/>
      </c>
      <c r="N790" s="116" t="str">
        <f t="shared" si="73"/>
        <v/>
      </c>
      <c r="O790" s="117" t="str">
        <f t="shared" si="74"/>
        <v/>
      </c>
      <c r="P790" s="118" t="str">
        <f t="shared" si="75"/>
        <v/>
      </c>
      <c r="Q790" s="119" t="str">
        <f t="shared" si="76"/>
        <v/>
      </c>
      <c r="R790" s="117" t="str">
        <f>IFERROR(VLOOKUP($I790,BASE_SETOR!$B$4:$C$1000,2,0),"")</f>
        <v/>
      </c>
      <c r="AM790" s="340"/>
    </row>
    <row r="791" spans="6:39" customFormat="1" ht="18.75">
      <c r="F791" s="120" t="str">
        <f t="shared" si="77"/>
        <v/>
      </c>
      <c r="G791" s="121"/>
      <c r="H791" s="120"/>
      <c r="I791" s="122"/>
      <c r="J791" s="306"/>
      <c r="K791" s="115"/>
      <c r="L791" s="115" t="str">
        <f>IFERROR(VLOOKUP(I791,COT_ACOES!$B:$C,2,),"")</f>
        <v/>
      </c>
      <c r="M791" s="115" t="str">
        <f t="shared" si="72"/>
        <v/>
      </c>
      <c r="N791" s="116" t="str">
        <f t="shared" si="73"/>
        <v/>
      </c>
      <c r="O791" s="117" t="str">
        <f t="shared" si="74"/>
        <v/>
      </c>
      <c r="P791" s="118" t="str">
        <f t="shared" si="75"/>
        <v/>
      </c>
      <c r="Q791" s="119" t="str">
        <f t="shared" si="76"/>
        <v/>
      </c>
      <c r="R791" s="117" t="str">
        <f>IFERROR(VLOOKUP($I791,BASE_SETOR!$B$4:$C$1000,2,0),"")</f>
        <v/>
      </c>
      <c r="AM791" s="340"/>
    </row>
    <row r="792" spans="6:39" customFormat="1" ht="18.75">
      <c r="F792" s="120" t="str">
        <f t="shared" si="77"/>
        <v/>
      </c>
      <c r="G792" s="121"/>
      <c r="H792" s="120"/>
      <c r="I792" s="122"/>
      <c r="J792" s="306"/>
      <c r="K792" s="115"/>
      <c r="L792" s="115" t="str">
        <f>IFERROR(VLOOKUP(I792,COT_ACOES!$B:$C,2,),"")</f>
        <v/>
      </c>
      <c r="M792" s="115" t="str">
        <f t="shared" si="72"/>
        <v/>
      </c>
      <c r="N792" s="116" t="str">
        <f t="shared" si="73"/>
        <v/>
      </c>
      <c r="O792" s="117" t="str">
        <f t="shared" si="74"/>
        <v/>
      </c>
      <c r="P792" s="118" t="str">
        <f t="shared" si="75"/>
        <v/>
      </c>
      <c r="Q792" s="119" t="str">
        <f t="shared" si="76"/>
        <v/>
      </c>
      <c r="R792" s="117" t="str">
        <f>IFERROR(VLOOKUP($I792,BASE_SETOR!$B$4:$C$1000,2,0),"")</f>
        <v/>
      </c>
      <c r="AM792" s="340"/>
    </row>
    <row r="793" spans="6:39" customFormat="1" ht="18.75">
      <c r="F793" s="120" t="str">
        <f t="shared" si="77"/>
        <v/>
      </c>
      <c r="G793" s="121"/>
      <c r="H793" s="120"/>
      <c r="I793" s="122"/>
      <c r="J793" s="306"/>
      <c r="K793" s="115"/>
      <c r="L793" s="115" t="str">
        <f>IFERROR(VLOOKUP(I793,COT_ACOES!$B:$C,2,),"")</f>
        <v/>
      </c>
      <c r="M793" s="115" t="str">
        <f t="shared" ref="M793:M856" si="78">IF(J793="","",J793*K793)</f>
        <v/>
      </c>
      <c r="N793" s="116" t="str">
        <f t="shared" ref="N793:N856" si="79">IF(J793="","",J793*L793)</f>
        <v/>
      </c>
      <c r="O793" s="117" t="str">
        <f t="shared" ref="O793:O856" si="80">IFERROR(N793/$C$4,"")</f>
        <v/>
      </c>
      <c r="P793" s="118" t="str">
        <f t="shared" ref="P793:P856" si="81">IFERROR((N793-M793)/M793,"")</f>
        <v/>
      </c>
      <c r="Q793" s="119" t="str">
        <f t="shared" ref="Q793:Q856" si="82">IFERROR(M793*P793,"")</f>
        <v/>
      </c>
      <c r="R793" s="117" t="str">
        <f>IFERROR(VLOOKUP($I793,BASE_SETOR!$B$4:$C$1000,2,0),"")</f>
        <v/>
      </c>
      <c r="AM793" s="340"/>
    </row>
    <row r="794" spans="6:39" customFormat="1" ht="18.75">
      <c r="F794" s="120" t="str">
        <f t="shared" ref="F794:F857" si="83">IF(G794="","",1+F793)</f>
        <v/>
      </c>
      <c r="G794" s="121"/>
      <c r="H794" s="120"/>
      <c r="I794" s="122"/>
      <c r="J794" s="306"/>
      <c r="K794" s="115"/>
      <c r="L794" s="115" t="str">
        <f>IFERROR(VLOOKUP(I794,COT_ACOES!$B:$C,2,),"")</f>
        <v/>
      </c>
      <c r="M794" s="115" t="str">
        <f t="shared" si="78"/>
        <v/>
      </c>
      <c r="N794" s="116" t="str">
        <f t="shared" si="79"/>
        <v/>
      </c>
      <c r="O794" s="117" t="str">
        <f t="shared" si="80"/>
        <v/>
      </c>
      <c r="P794" s="118" t="str">
        <f t="shared" si="81"/>
        <v/>
      </c>
      <c r="Q794" s="119" t="str">
        <f t="shared" si="82"/>
        <v/>
      </c>
      <c r="R794" s="117" t="str">
        <f>IFERROR(VLOOKUP($I794,BASE_SETOR!$B$4:$C$1000,2,0),"")</f>
        <v/>
      </c>
      <c r="AM794" s="340"/>
    </row>
    <row r="795" spans="6:39" customFormat="1" ht="18.75">
      <c r="F795" s="120" t="str">
        <f t="shared" si="83"/>
        <v/>
      </c>
      <c r="G795" s="121"/>
      <c r="H795" s="120"/>
      <c r="I795" s="122"/>
      <c r="J795" s="306"/>
      <c r="K795" s="115"/>
      <c r="L795" s="115" t="str">
        <f>IFERROR(VLOOKUP(I795,COT_ACOES!$B:$C,2,),"")</f>
        <v/>
      </c>
      <c r="M795" s="115" t="str">
        <f t="shared" si="78"/>
        <v/>
      </c>
      <c r="N795" s="116" t="str">
        <f t="shared" si="79"/>
        <v/>
      </c>
      <c r="O795" s="117" t="str">
        <f t="shared" si="80"/>
        <v/>
      </c>
      <c r="P795" s="118" t="str">
        <f t="shared" si="81"/>
        <v/>
      </c>
      <c r="Q795" s="119" t="str">
        <f t="shared" si="82"/>
        <v/>
      </c>
      <c r="R795" s="117" t="str">
        <f>IFERROR(VLOOKUP($I795,BASE_SETOR!$B$4:$C$1000,2,0),"")</f>
        <v/>
      </c>
      <c r="AM795" s="340"/>
    </row>
    <row r="796" spans="6:39" customFormat="1" ht="18.75">
      <c r="F796" s="120" t="str">
        <f t="shared" si="83"/>
        <v/>
      </c>
      <c r="G796" s="121"/>
      <c r="H796" s="120"/>
      <c r="I796" s="122"/>
      <c r="J796" s="306"/>
      <c r="K796" s="115"/>
      <c r="L796" s="115" t="str">
        <f>IFERROR(VLOOKUP(I796,COT_ACOES!$B:$C,2,),"")</f>
        <v/>
      </c>
      <c r="M796" s="115" t="str">
        <f t="shared" si="78"/>
        <v/>
      </c>
      <c r="N796" s="116" t="str">
        <f t="shared" si="79"/>
        <v/>
      </c>
      <c r="O796" s="117" t="str">
        <f t="shared" si="80"/>
        <v/>
      </c>
      <c r="P796" s="118" t="str">
        <f t="shared" si="81"/>
        <v/>
      </c>
      <c r="Q796" s="119" t="str">
        <f t="shared" si="82"/>
        <v/>
      </c>
      <c r="R796" s="117" t="str">
        <f>IFERROR(VLOOKUP($I796,BASE_SETOR!$B$4:$C$1000,2,0),"")</f>
        <v/>
      </c>
      <c r="AM796" s="340"/>
    </row>
    <row r="797" spans="6:39" customFormat="1" ht="18.75">
      <c r="F797" s="120" t="str">
        <f t="shared" si="83"/>
        <v/>
      </c>
      <c r="G797" s="121"/>
      <c r="H797" s="120"/>
      <c r="I797" s="122"/>
      <c r="J797" s="306"/>
      <c r="K797" s="115"/>
      <c r="L797" s="115" t="str">
        <f>IFERROR(VLOOKUP(I797,COT_ACOES!$B:$C,2,),"")</f>
        <v/>
      </c>
      <c r="M797" s="115" t="str">
        <f t="shared" si="78"/>
        <v/>
      </c>
      <c r="N797" s="116" t="str">
        <f t="shared" si="79"/>
        <v/>
      </c>
      <c r="O797" s="117" t="str">
        <f t="shared" si="80"/>
        <v/>
      </c>
      <c r="P797" s="118" t="str">
        <f t="shared" si="81"/>
        <v/>
      </c>
      <c r="Q797" s="119" t="str">
        <f t="shared" si="82"/>
        <v/>
      </c>
      <c r="R797" s="117" t="str">
        <f>IFERROR(VLOOKUP($I797,BASE_SETOR!$B$4:$C$1000,2,0),"")</f>
        <v/>
      </c>
      <c r="AM797" s="340"/>
    </row>
    <row r="798" spans="6:39" customFormat="1" ht="18.75">
      <c r="F798" s="120" t="str">
        <f t="shared" si="83"/>
        <v/>
      </c>
      <c r="G798" s="121"/>
      <c r="H798" s="120"/>
      <c r="I798" s="122"/>
      <c r="J798" s="306"/>
      <c r="K798" s="115"/>
      <c r="L798" s="115" t="str">
        <f>IFERROR(VLOOKUP(I798,COT_ACOES!$B:$C,2,),"")</f>
        <v/>
      </c>
      <c r="M798" s="115" t="str">
        <f t="shared" si="78"/>
        <v/>
      </c>
      <c r="N798" s="116" t="str">
        <f t="shared" si="79"/>
        <v/>
      </c>
      <c r="O798" s="117" t="str">
        <f t="shared" si="80"/>
        <v/>
      </c>
      <c r="P798" s="118" t="str">
        <f t="shared" si="81"/>
        <v/>
      </c>
      <c r="Q798" s="119" t="str">
        <f t="shared" si="82"/>
        <v/>
      </c>
      <c r="R798" s="117" t="str">
        <f>IFERROR(VLOOKUP($I798,BASE_SETOR!$B$4:$C$1000,2,0),"")</f>
        <v/>
      </c>
      <c r="AM798" s="340"/>
    </row>
    <row r="799" spans="6:39" customFormat="1" ht="18.75">
      <c r="F799" s="120" t="str">
        <f t="shared" si="83"/>
        <v/>
      </c>
      <c r="G799" s="121"/>
      <c r="H799" s="120"/>
      <c r="I799" s="122"/>
      <c r="J799" s="306"/>
      <c r="K799" s="115"/>
      <c r="L799" s="115" t="str">
        <f>IFERROR(VLOOKUP(I799,COT_ACOES!$B:$C,2,),"")</f>
        <v/>
      </c>
      <c r="M799" s="115" t="str">
        <f t="shared" si="78"/>
        <v/>
      </c>
      <c r="N799" s="116" t="str">
        <f t="shared" si="79"/>
        <v/>
      </c>
      <c r="O799" s="117" t="str">
        <f t="shared" si="80"/>
        <v/>
      </c>
      <c r="P799" s="118" t="str">
        <f t="shared" si="81"/>
        <v/>
      </c>
      <c r="Q799" s="119" t="str">
        <f t="shared" si="82"/>
        <v/>
      </c>
      <c r="R799" s="117" t="str">
        <f>IFERROR(VLOOKUP($I799,BASE_SETOR!$B$4:$C$1000,2,0),"")</f>
        <v/>
      </c>
      <c r="AM799" s="340"/>
    </row>
    <row r="800" spans="6:39" customFormat="1" ht="18.75">
      <c r="F800" s="120" t="str">
        <f t="shared" si="83"/>
        <v/>
      </c>
      <c r="G800" s="121"/>
      <c r="H800" s="120"/>
      <c r="I800" s="122"/>
      <c r="J800" s="306"/>
      <c r="K800" s="115"/>
      <c r="L800" s="115" t="str">
        <f>IFERROR(VLOOKUP(I800,COT_ACOES!$B:$C,2,),"")</f>
        <v/>
      </c>
      <c r="M800" s="115" t="str">
        <f t="shared" si="78"/>
        <v/>
      </c>
      <c r="N800" s="116" t="str">
        <f t="shared" si="79"/>
        <v/>
      </c>
      <c r="O800" s="117" t="str">
        <f t="shared" si="80"/>
        <v/>
      </c>
      <c r="P800" s="118" t="str">
        <f t="shared" si="81"/>
        <v/>
      </c>
      <c r="Q800" s="119" t="str">
        <f t="shared" si="82"/>
        <v/>
      </c>
      <c r="R800" s="117" t="str">
        <f>IFERROR(VLOOKUP($I800,BASE_SETOR!$B$4:$C$1000,2,0),"")</f>
        <v/>
      </c>
      <c r="AM800" s="340"/>
    </row>
    <row r="801" spans="6:39" customFormat="1" ht="18.75">
      <c r="F801" s="120" t="str">
        <f t="shared" si="83"/>
        <v/>
      </c>
      <c r="G801" s="121"/>
      <c r="H801" s="120"/>
      <c r="I801" s="122"/>
      <c r="J801" s="306"/>
      <c r="K801" s="115"/>
      <c r="L801" s="115" t="str">
        <f>IFERROR(VLOOKUP(I801,COT_ACOES!$B:$C,2,),"")</f>
        <v/>
      </c>
      <c r="M801" s="115" t="str">
        <f t="shared" si="78"/>
        <v/>
      </c>
      <c r="N801" s="116" t="str">
        <f t="shared" si="79"/>
        <v/>
      </c>
      <c r="O801" s="117" t="str">
        <f t="shared" si="80"/>
        <v/>
      </c>
      <c r="P801" s="118" t="str">
        <f t="shared" si="81"/>
        <v/>
      </c>
      <c r="Q801" s="119" t="str">
        <f t="shared" si="82"/>
        <v/>
      </c>
      <c r="R801" s="117" t="str">
        <f>IFERROR(VLOOKUP($I801,BASE_SETOR!$B$4:$C$1000,2,0),"")</f>
        <v/>
      </c>
      <c r="AM801" s="340"/>
    </row>
    <row r="802" spans="6:39" customFormat="1" ht="18.75">
      <c r="F802" s="120" t="str">
        <f t="shared" si="83"/>
        <v/>
      </c>
      <c r="G802" s="121"/>
      <c r="H802" s="120"/>
      <c r="I802" s="122"/>
      <c r="J802" s="306"/>
      <c r="K802" s="115"/>
      <c r="L802" s="115" t="str">
        <f>IFERROR(VLOOKUP(I802,COT_ACOES!$B:$C,2,),"")</f>
        <v/>
      </c>
      <c r="M802" s="115" t="str">
        <f t="shared" si="78"/>
        <v/>
      </c>
      <c r="N802" s="116" t="str">
        <f t="shared" si="79"/>
        <v/>
      </c>
      <c r="O802" s="117" t="str">
        <f t="shared" si="80"/>
        <v/>
      </c>
      <c r="P802" s="118" t="str">
        <f t="shared" si="81"/>
        <v/>
      </c>
      <c r="Q802" s="119" t="str">
        <f t="shared" si="82"/>
        <v/>
      </c>
      <c r="R802" s="117" t="str">
        <f>IFERROR(VLOOKUP($I802,BASE_SETOR!$B$4:$C$1000,2,0),"")</f>
        <v/>
      </c>
      <c r="AM802" s="340"/>
    </row>
    <row r="803" spans="6:39" customFormat="1" ht="18.75">
      <c r="F803" s="120" t="str">
        <f t="shared" si="83"/>
        <v/>
      </c>
      <c r="G803" s="121"/>
      <c r="H803" s="120"/>
      <c r="I803" s="122"/>
      <c r="J803" s="306"/>
      <c r="K803" s="115"/>
      <c r="L803" s="115" t="str">
        <f>IFERROR(VLOOKUP(I803,COT_ACOES!$B:$C,2,),"")</f>
        <v/>
      </c>
      <c r="M803" s="115" t="str">
        <f t="shared" si="78"/>
        <v/>
      </c>
      <c r="N803" s="116" t="str">
        <f t="shared" si="79"/>
        <v/>
      </c>
      <c r="O803" s="117" t="str">
        <f t="shared" si="80"/>
        <v/>
      </c>
      <c r="P803" s="118" t="str">
        <f t="shared" si="81"/>
        <v/>
      </c>
      <c r="Q803" s="119" t="str">
        <f t="shared" si="82"/>
        <v/>
      </c>
      <c r="R803" s="117" t="str">
        <f>IFERROR(VLOOKUP($I803,BASE_SETOR!$B$4:$C$1000,2,0),"")</f>
        <v/>
      </c>
      <c r="AM803" s="340"/>
    </row>
    <row r="804" spans="6:39" customFormat="1" ht="18.75">
      <c r="F804" s="120" t="str">
        <f t="shared" si="83"/>
        <v/>
      </c>
      <c r="G804" s="121"/>
      <c r="H804" s="120"/>
      <c r="I804" s="122"/>
      <c r="J804" s="306"/>
      <c r="K804" s="115"/>
      <c r="L804" s="115" t="str">
        <f>IFERROR(VLOOKUP(I804,COT_ACOES!$B:$C,2,),"")</f>
        <v/>
      </c>
      <c r="M804" s="115" t="str">
        <f t="shared" si="78"/>
        <v/>
      </c>
      <c r="N804" s="116" t="str">
        <f t="shared" si="79"/>
        <v/>
      </c>
      <c r="O804" s="117" t="str">
        <f t="shared" si="80"/>
        <v/>
      </c>
      <c r="P804" s="118" t="str">
        <f t="shared" si="81"/>
        <v/>
      </c>
      <c r="Q804" s="119" t="str">
        <f t="shared" si="82"/>
        <v/>
      </c>
      <c r="R804" s="117" t="str">
        <f>IFERROR(VLOOKUP($I804,BASE_SETOR!$B$4:$C$1000,2,0),"")</f>
        <v/>
      </c>
      <c r="AM804" s="340"/>
    </row>
    <row r="805" spans="6:39" customFormat="1" ht="18.75">
      <c r="F805" s="120" t="str">
        <f t="shared" si="83"/>
        <v/>
      </c>
      <c r="G805" s="121"/>
      <c r="H805" s="120"/>
      <c r="I805" s="122"/>
      <c r="J805" s="306"/>
      <c r="K805" s="115"/>
      <c r="L805" s="115" t="str">
        <f>IFERROR(VLOOKUP(I805,COT_ACOES!$B:$C,2,),"")</f>
        <v/>
      </c>
      <c r="M805" s="115" t="str">
        <f t="shared" si="78"/>
        <v/>
      </c>
      <c r="N805" s="116" t="str">
        <f t="shared" si="79"/>
        <v/>
      </c>
      <c r="O805" s="117" t="str">
        <f t="shared" si="80"/>
        <v/>
      </c>
      <c r="P805" s="118" t="str">
        <f t="shared" si="81"/>
        <v/>
      </c>
      <c r="Q805" s="119" t="str">
        <f t="shared" si="82"/>
        <v/>
      </c>
      <c r="R805" s="117" t="str">
        <f>IFERROR(VLOOKUP($I805,BASE_SETOR!$B$4:$C$1000,2,0),"")</f>
        <v/>
      </c>
      <c r="AM805" s="340"/>
    </row>
    <row r="806" spans="6:39" customFormat="1" ht="18.75">
      <c r="F806" s="120" t="str">
        <f t="shared" si="83"/>
        <v/>
      </c>
      <c r="G806" s="121"/>
      <c r="H806" s="120"/>
      <c r="I806" s="122"/>
      <c r="J806" s="306"/>
      <c r="K806" s="115"/>
      <c r="L806" s="115" t="str">
        <f>IFERROR(VLOOKUP(I806,COT_ACOES!$B:$C,2,),"")</f>
        <v/>
      </c>
      <c r="M806" s="115" t="str">
        <f t="shared" si="78"/>
        <v/>
      </c>
      <c r="N806" s="116" t="str">
        <f t="shared" si="79"/>
        <v/>
      </c>
      <c r="O806" s="117" t="str">
        <f t="shared" si="80"/>
        <v/>
      </c>
      <c r="P806" s="118" t="str">
        <f t="shared" si="81"/>
        <v/>
      </c>
      <c r="Q806" s="119" t="str">
        <f t="shared" si="82"/>
        <v/>
      </c>
      <c r="R806" s="117" t="str">
        <f>IFERROR(VLOOKUP($I806,BASE_SETOR!$B$4:$C$1000,2,0),"")</f>
        <v/>
      </c>
      <c r="AM806" s="340"/>
    </row>
    <row r="807" spans="6:39" customFormat="1" ht="18.75">
      <c r="F807" s="120" t="str">
        <f t="shared" si="83"/>
        <v/>
      </c>
      <c r="G807" s="121"/>
      <c r="H807" s="120"/>
      <c r="I807" s="122"/>
      <c r="J807" s="306"/>
      <c r="K807" s="115"/>
      <c r="L807" s="115" t="str">
        <f>IFERROR(VLOOKUP(I807,COT_ACOES!$B:$C,2,),"")</f>
        <v/>
      </c>
      <c r="M807" s="115" t="str">
        <f t="shared" si="78"/>
        <v/>
      </c>
      <c r="N807" s="116" t="str">
        <f t="shared" si="79"/>
        <v/>
      </c>
      <c r="O807" s="117" t="str">
        <f t="shared" si="80"/>
        <v/>
      </c>
      <c r="P807" s="118" t="str">
        <f t="shared" si="81"/>
        <v/>
      </c>
      <c r="Q807" s="119" t="str">
        <f t="shared" si="82"/>
        <v/>
      </c>
      <c r="R807" s="117" t="str">
        <f>IFERROR(VLOOKUP($I807,BASE_SETOR!$B$4:$C$1000,2,0),"")</f>
        <v/>
      </c>
      <c r="AM807" s="340"/>
    </row>
    <row r="808" spans="6:39" customFormat="1" ht="18.75">
      <c r="F808" s="120" t="str">
        <f t="shared" si="83"/>
        <v/>
      </c>
      <c r="G808" s="121"/>
      <c r="H808" s="120"/>
      <c r="I808" s="122"/>
      <c r="J808" s="306"/>
      <c r="K808" s="115"/>
      <c r="L808" s="115" t="str">
        <f>IFERROR(VLOOKUP(I808,COT_ACOES!$B:$C,2,),"")</f>
        <v/>
      </c>
      <c r="M808" s="115" t="str">
        <f t="shared" si="78"/>
        <v/>
      </c>
      <c r="N808" s="116" t="str">
        <f t="shared" si="79"/>
        <v/>
      </c>
      <c r="O808" s="117" t="str">
        <f t="shared" si="80"/>
        <v/>
      </c>
      <c r="P808" s="118" t="str">
        <f t="shared" si="81"/>
        <v/>
      </c>
      <c r="Q808" s="119" t="str">
        <f t="shared" si="82"/>
        <v/>
      </c>
      <c r="R808" s="117" t="str">
        <f>IFERROR(VLOOKUP($I808,BASE_SETOR!$B$4:$C$1000,2,0),"")</f>
        <v/>
      </c>
      <c r="AM808" s="340"/>
    </row>
    <row r="809" spans="6:39" customFormat="1" ht="18.75">
      <c r="F809" s="120" t="str">
        <f t="shared" si="83"/>
        <v/>
      </c>
      <c r="G809" s="121"/>
      <c r="H809" s="120"/>
      <c r="I809" s="122"/>
      <c r="J809" s="306"/>
      <c r="K809" s="115"/>
      <c r="L809" s="115" t="str">
        <f>IFERROR(VLOOKUP(I809,COT_ACOES!$B:$C,2,),"")</f>
        <v/>
      </c>
      <c r="M809" s="115" t="str">
        <f t="shared" si="78"/>
        <v/>
      </c>
      <c r="N809" s="116" t="str">
        <f t="shared" si="79"/>
        <v/>
      </c>
      <c r="O809" s="117" t="str">
        <f t="shared" si="80"/>
        <v/>
      </c>
      <c r="P809" s="118" t="str">
        <f t="shared" si="81"/>
        <v/>
      </c>
      <c r="Q809" s="119" t="str">
        <f t="shared" si="82"/>
        <v/>
      </c>
      <c r="R809" s="117" t="str">
        <f>IFERROR(VLOOKUP($I809,BASE_SETOR!$B$4:$C$1000,2,0),"")</f>
        <v/>
      </c>
      <c r="AM809" s="340"/>
    </row>
    <row r="810" spans="6:39" customFormat="1" ht="18.75">
      <c r="F810" s="120" t="str">
        <f t="shared" si="83"/>
        <v/>
      </c>
      <c r="G810" s="121"/>
      <c r="H810" s="120"/>
      <c r="I810" s="122"/>
      <c r="J810" s="306"/>
      <c r="K810" s="115"/>
      <c r="L810" s="115" t="str">
        <f>IFERROR(VLOOKUP(I810,COT_ACOES!$B:$C,2,),"")</f>
        <v/>
      </c>
      <c r="M810" s="115" t="str">
        <f t="shared" si="78"/>
        <v/>
      </c>
      <c r="N810" s="116" t="str">
        <f t="shared" si="79"/>
        <v/>
      </c>
      <c r="O810" s="117" t="str">
        <f t="shared" si="80"/>
        <v/>
      </c>
      <c r="P810" s="118" t="str">
        <f t="shared" si="81"/>
        <v/>
      </c>
      <c r="Q810" s="119" t="str">
        <f t="shared" si="82"/>
        <v/>
      </c>
      <c r="R810" s="117" t="str">
        <f>IFERROR(VLOOKUP($I810,BASE_SETOR!$B$4:$C$1000,2,0),"")</f>
        <v/>
      </c>
      <c r="AM810" s="340"/>
    </row>
    <row r="811" spans="6:39" customFormat="1" ht="18.75">
      <c r="F811" s="120" t="str">
        <f t="shared" si="83"/>
        <v/>
      </c>
      <c r="G811" s="121"/>
      <c r="H811" s="120"/>
      <c r="I811" s="122"/>
      <c r="J811" s="306"/>
      <c r="K811" s="115"/>
      <c r="L811" s="115" t="str">
        <f>IFERROR(VLOOKUP(I811,COT_ACOES!$B:$C,2,),"")</f>
        <v/>
      </c>
      <c r="M811" s="115" t="str">
        <f t="shared" si="78"/>
        <v/>
      </c>
      <c r="N811" s="116" t="str">
        <f t="shared" si="79"/>
        <v/>
      </c>
      <c r="O811" s="117" t="str">
        <f t="shared" si="80"/>
        <v/>
      </c>
      <c r="P811" s="118" t="str">
        <f t="shared" si="81"/>
        <v/>
      </c>
      <c r="Q811" s="119" t="str">
        <f t="shared" si="82"/>
        <v/>
      </c>
      <c r="R811" s="117" t="str">
        <f>IFERROR(VLOOKUP($I811,BASE_SETOR!$B$4:$C$1000,2,0),"")</f>
        <v/>
      </c>
      <c r="AM811" s="340"/>
    </row>
    <row r="812" spans="6:39" customFormat="1" ht="18.75">
      <c r="F812" s="120" t="str">
        <f t="shared" si="83"/>
        <v/>
      </c>
      <c r="G812" s="121"/>
      <c r="H812" s="120"/>
      <c r="I812" s="122"/>
      <c r="J812" s="306"/>
      <c r="K812" s="115"/>
      <c r="L812" s="115" t="str">
        <f>IFERROR(VLOOKUP(I812,COT_ACOES!$B:$C,2,),"")</f>
        <v/>
      </c>
      <c r="M812" s="115" t="str">
        <f t="shared" si="78"/>
        <v/>
      </c>
      <c r="N812" s="116" t="str">
        <f t="shared" si="79"/>
        <v/>
      </c>
      <c r="O812" s="117" t="str">
        <f t="shared" si="80"/>
        <v/>
      </c>
      <c r="P812" s="118" t="str">
        <f t="shared" si="81"/>
        <v/>
      </c>
      <c r="Q812" s="119" t="str">
        <f t="shared" si="82"/>
        <v/>
      </c>
      <c r="R812" s="117" t="str">
        <f>IFERROR(VLOOKUP($I812,BASE_SETOR!$B$4:$C$1000,2,0),"")</f>
        <v/>
      </c>
      <c r="AM812" s="340"/>
    </row>
    <row r="813" spans="6:39" customFormat="1" ht="18.75">
      <c r="F813" s="120" t="str">
        <f t="shared" si="83"/>
        <v/>
      </c>
      <c r="G813" s="121"/>
      <c r="H813" s="120"/>
      <c r="I813" s="122"/>
      <c r="J813" s="306"/>
      <c r="K813" s="115"/>
      <c r="L813" s="115" t="str">
        <f>IFERROR(VLOOKUP(I813,COT_ACOES!$B:$C,2,),"")</f>
        <v/>
      </c>
      <c r="M813" s="115" t="str">
        <f t="shared" si="78"/>
        <v/>
      </c>
      <c r="N813" s="116" t="str">
        <f t="shared" si="79"/>
        <v/>
      </c>
      <c r="O813" s="117" t="str">
        <f t="shared" si="80"/>
        <v/>
      </c>
      <c r="P813" s="118" t="str">
        <f t="shared" si="81"/>
        <v/>
      </c>
      <c r="Q813" s="119" t="str">
        <f t="shared" si="82"/>
        <v/>
      </c>
      <c r="R813" s="117" t="str">
        <f>IFERROR(VLOOKUP($I813,BASE_SETOR!$B$4:$C$1000,2,0),"")</f>
        <v/>
      </c>
      <c r="AM813" s="340"/>
    </row>
    <row r="814" spans="6:39" customFormat="1" ht="18.75">
      <c r="F814" s="120" t="str">
        <f t="shared" si="83"/>
        <v/>
      </c>
      <c r="G814" s="121"/>
      <c r="H814" s="120"/>
      <c r="I814" s="122"/>
      <c r="J814" s="306"/>
      <c r="K814" s="115"/>
      <c r="L814" s="115" t="str">
        <f>IFERROR(VLOOKUP(I814,COT_ACOES!$B:$C,2,),"")</f>
        <v/>
      </c>
      <c r="M814" s="115" t="str">
        <f t="shared" si="78"/>
        <v/>
      </c>
      <c r="N814" s="116" t="str">
        <f t="shared" si="79"/>
        <v/>
      </c>
      <c r="O814" s="117" t="str">
        <f t="shared" si="80"/>
        <v/>
      </c>
      <c r="P814" s="118" t="str">
        <f t="shared" si="81"/>
        <v/>
      </c>
      <c r="Q814" s="119" t="str">
        <f t="shared" si="82"/>
        <v/>
      </c>
      <c r="R814" s="117" t="str">
        <f>IFERROR(VLOOKUP($I814,BASE_SETOR!$B$4:$C$1000,2,0),"")</f>
        <v/>
      </c>
      <c r="AM814" s="340"/>
    </row>
    <row r="815" spans="6:39" customFormat="1" ht="18.75">
      <c r="F815" s="120" t="str">
        <f t="shared" si="83"/>
        <v/>
      </c>
      <c r="G815" s="121"/>
      <c r="H815" s="120"/>
      <c r="I815" s="122"/>
      <c r="J815" s="306"/>
      <c r="K815" s="115"/>
      <c r="L815" s="115" t="str">
        <f>IFERROR(VLOOKUP(I815,COT_ACOES!$B:$C,2,),"")</f>
        <v/>
      </c>
      <c r="M815" s="115" t="str">
        <f t="shared" si="78"/>
        <v/>
      </c>
      <c r="N815" s="116" t="str">
        <f t="shared" si="79"/>
        <v/>
      </c>
      <c r="O815" s="117" t="str">
        <f t="shared" si="80"/>
        <v/>
      </c>
      <c r="P815" s="118" t="str">
        <f t="shared" si="81"/>
        <v/>
      </c>
      <c r="Q815" s="119" t="str">
        <f t="shared" si="82"/>
        <v/>
      </c>
      <c r="R815" s="117" t="str">
        <f>IFERROR(VLOOKUP($I815,BASE_SETOR!$B$4:$C$1000,2,0),"")</f>
        <v/>
      </c>
      <c r="AM815" s="340"/>
    </row>
    <row r="816" spans="6:39" customFormat="1" ht="18.75">
      <c r="F816" s="120" t="str">
        <f t="shared" si="83"/>
        <v/>
      </c>
      <c r="G816" s="121"/>
      <c r="H816" s="120"/>
      <c r="I816" s="122"/>
      <c r="J816" s="306"/>
      <c r="K816" s="115"/>
      <c r="L816" s="115" t="str">
        <f>IFERROR(VLOOKUP(I816,COT_ACOES!$B:$C,2,),"")</f>
        <v/>
      </c>
      <c r="M816" s="115" t="str">
        <f t="shared" si="78"/>
        <v/>
      </c>
      <c r="N816" s="116" t="str">
        <f t="shared" si="79"/>
        <v/>
      </c>
      <c r="O816" s="117" t="str">
        <f t="shared" si="80"/>
        <v/>
      </c>
      <c r="P816" s="118" t="str">
        <f t="shared" si="81"/>
        <v/>
      </c>
      <c r="Q816" s="119" t="str">
        <f t="shared" si="82"/>
        <v/>
      </c>
      <c r="R816" s="117" t="str">
        <f>IFERROR(VLOOKUP($I816,BASE_SETOR!$B$4:$C$1000,2,0),"")</f>
        <v/>
      </c>
      <c r="AM816" s="340"/>
    </row>
    <row r="817" spans="6:39" customFormat="1" ht="18.75">
      <c r="F817" s="120" t="str">
        <f t="shared" si="83"/>
        <v/>
      </c>
      <c r="G817" s="121"/>
      <c r="H817" s="120"/>
      <c r="I817" s="122"/>
      <c r="J817" s="306"/>
      <c r="K817" s="115"/>
      <c r="L817" s="115" t="str">
        <f>IFERROR(VLOOKUP(I817,COT_ACOES!$B:$C,2,),"")</f>
        <v/>
      </c>
      <c r="M817" s="115" t="str">
        <f t="shared" si="78"/>
        <v/>
      </c>
      <c r="N817" s="116" t="str">
        <f t="shared" si="79"/>
        <v/>
      </c>
      <c r="O817" s="117" t="str">
        <f t="shared" si="80"/>
        <v/>
      </c>
      <c r="P817" s="118" t="str">
        <f t="shared" si="81"/>
        <v/>
      </c>
      <c r="Q817" s="119" t="str">
        <f t="shared" si="82"/>
        <v/>
      </c>
      <c r="R817" s="117" t="str">
        <f>IFERROR(VLOOKUP($I817,BASE_SETOR!$B$4:$C$1000,2,0),"")</f>
        <v/>
      </c>
      <c r="AM817" s="340"/>
    </row>
    <row r="818" spans="6:39" customFormat="1" ht="18.75">
      <c r="F818" s="120" t="str">
        <f t="shared" si="83"/>
        <v/>
      </c>
      <c r="G818" s="121"/>
      <c r="H818" s="120"/>
      <c r="I818" s="122"/>
      <c r="J818" s="306"/>
      <c r="K818" s="115"/>
      <c r="L818" s="115" t="str">
        <f>IFERROR(VLOOKUP(I818,COT_ACOES!$B:$C,2,),"")</f>
        <v/>
      </c>
      <c r="M818" s="115" t="str">
        <f t="shared" si="78"/>
        <v/>
      </c>
      <c r="N818" s="116" t="str">
        <f t="shared" si="79"/>
        <v/>
      </c>
      <c r="O818" s="117" t="str">
        <f t="shared" si="80"/>
        <v/>
      </c>
      <c r="P818" s="118" t="str">
        <f t="shared" si="81"/>
        <v/>
      </c>
      <c r="Q818" s="119" t="str">
        <f t="shared" si="82"/>
        <v/>
      </c>
      <c r="R818" s="117" t="str">
        <f>IFERROR(VLOOKUP($I818,BASE_SETOR!$B$4:$C$1000,2,0),"")</f>
        <v/>
      </c>
      <c r="AM818" s="340"/>
    </row>
    <row r="819" spans="6:39" customFormat="1" ht="18.75">
      <c r="F819" s="120" t="str">
        <f t="shared" si="83"/>
        <v/>
      </c>
      <c r="G819" s="121"/>
      <c r="H819" s="120"/>
      <c r="I819" s="122"/>
      <c r="J819" s="306"/>
      <c r="K819" s="115"/>
      <c r="L819" s="115" t="str">
        <f>IFERROR(VLOOKUP(I819,COT_ACOES!$B:$C,2,),"")</f>
        <v/>
      </c>
      <c r="M819" s="115" t="str">
        <f t="shared" si="78"/>
        <v/>
      </c>
      <c r="N819" s="116" t="str">
        <f t="shared" si="79"/>
        <v/>
      </c>
      <c r="O819" s="117" t="str">
        <f t="shared" si="80"/>
        <v/>
      </c>
      <c r="P819" s="118" t="str">
        <f t="shared" si="81"/>
        <v/>
      </c>
      <c r="Q819" s="119" t="str">
        <f t="shared" si="82"/>
        <v/>
      </c>
      <c r="R819" s="117" t="str">
        <f>IFERROR(VLOOKUP($I819,BASE_SETOR!$B$4:$C$1000,2,0),"")</f>
        <v/>
      </c>
      <c r="AM819" s="340"/>
    </row>
    <row r="820" spans="6:39" customFormat="1" ht="18.75">
      <c r="F820" s="120" t="str">
        <f t="shared" si="83"/>
        <v/>
      </c>
      <c r="G820" s="121"/>
      <c r="H820" s="120"/>
      <c r="I820" s="122"/>
      <c r="J820" s="306"/>
      <c r="K820" s="115"/>
      <c r="L820" s="115" t="str">
        <f>IFERROR(VLOOKUP(I820,COT_ACOES!$B:$C,2,),"")</f>
        <v/>
      </c>
      <c r="M820" s="115" t="str">
        <f t="shared" si="78"/>
        <v/>
      </c>
      <c r="N820" s="116" t="str">
        <f t="shared" si="79"/>
        <v/>
      </c>
      <c r="O820" s="117" t="str">
        <f t="shared" si="80"/>
        <v/>
      </c>
      <c r="P820" s="118" t="str">
        <f t="shared" si="81"/>
        <v/>
      </c>
      <c r="Q820" s="119" t="str">
        <f t="shared" si="82"/>
        <v/>
      </c>
      <c r="R820" s="117" t="str">
        <f>IFERROR(VLOOKUP($I820,BASE_SETOR!$B$4:$C$1000,2,0),"")</f>
        <v/>
      </c>
      <c r="AM820" s="340"/>
    </row>
    <row r="821" spans="6:39" customFormat="1" ht="18.75">
      <c r="F821" s="120" t="str">
        <f t="shared" si="83"/>
        <v/>
      </c>
      <c r="G821" s="121"/>
      <c r="H821" s="120"/>
      <c r="I821" s="122"/>
      <c r="J821" s="306"/>
      <c r="K821" s="115"/>
      <c r="L821" s="115" t="str">
        <f>IFERROR(VLOOKUP(I821,COT_ACOES!$B:$C,2,),"")</f>
        <v/>
      </c>
      <c r="M821" s="115" t="str">
        <f t="shared" si="78"/>
        <v/>
      </c>
      <c r="N821" s="116" t="str">
        <f t="shared" si="79"/>
        <v/>
      </c>
      <c r="O821" s="117" t="str">
        <f t="shared" si="80"/>
        <v/>
      </c>
      <c r="P821" s="118" t="str">
        <f t="shared" si="81"/>
        <v/>
      </c>
      <c r="Q821" s="119" t="str">
        <f t="shared" si="82"/>
        <v/>
      </c>
      <c r="R821" s="117" t="str">
        <f>IFERROR(VLOOKUP($I821,BASE_SETOR!$B$4:$C$1000,2,0),"")</f>
        <v/>
      </c>
      <c r="AM821" s="340"/>
    </row>
    <row r="822" spans="6:39" customFormat="1" ht="18.75">
      <c r="F822" s="120" t="str">
        <f t="shared" si="83"/>
        <v/>
      </c>
      <c r="G822" s="121"/>
      <c r="H822" s="120"/>
      <c r="I822" s="122"/>
      <c r="J822" s="306"/>
      <c r="K822" s="115"/>
      <c r="L822" s="115" t="str">
        <f>IFERROR(VLOOKUP(I822,COT_ACOES!$B:$C,2,),"")</f>
        <v/>
      </c>
      <c r="M822" s="115" t="str">
        <f t="shared" si="78"/>
        <v/>
      </c>
      <c r="N822" s="116" t="str">
        <f t="shared" si="79"/>
        <v/>
      </c>
      <c r="O822" s="117" t="str">
        <f t="shared" si="80"/>
        <v/>
      </c>
      <c r="P822" s="118" t="str">
        <f t="shared" si="81"/>
        <v/>
      </c>
      <c r="Q822" s="119" t="str">
        <f t="shared" si="82"/>
        <v/>
      </c>
      <c r="R822" s="117" t="str">
        <f>IFERROR(VLOOKUP($I822,BASE_SETOR!$B$4:$C$1000,2,0),"")</f>
        <v/>
      </c>
      <c r="AM822" s="340"/>
    </row>
    <row r="823" spans="6:39" customFormat="1" ht="18.75">
      <c r="F823" s="120" t="str">
        <f t="shared" si="83"/>
        <v/>
      </c>
      <c r="G823" s="121"/>
      <c r="H823" s="120"/>
      <c r="I823" s="122"/>
      <c r="J823" s="306"/>
      <c r="K823" s="115"/>
      <c r="L823" s="115" t="str">
        <f>IFERROR(VLOOKUP(I823,COT_ACOES!$B:$C,2,),"")</f>
        <v/>
      </c>
      <c r="M823" s="115" t="str">
        <f t="shared" si="78"/>
        <v/>
      </c>
      <c r="N823" s="116" t="str">
        <f t="shared" si="79"/>
        <v/>
      </c>
      <c r="O823" s="117" t="str">
        <f t="shared" si="80"/>
        <v/>
      </c>
      <c r="P823" s="118" t="str">
        <f t="shared" si="81"/>
        <v/>
      </c>
      <c r="Q823" s="119" t="str">
        <f t="shared" si="82"/>
        <v/>
      </c>
      <c r="R823" s="117" t="str">
        <f>IFERROR(VLOOKUP($I823,BASE_SETOR!$B$4:$C$1000,2,0),"")</f>
        <v/>
      </c>
      <c r="AM823" s="340"/>
    </row>
    <row r="824" spans="6:39" customFormat="1" ht="18.75">
      <c r="F824" s="120" t="str">
        <f t="shared" si="83"/>
        <v/>
      </c>
      <c r="G824" s="121"/>
      <c r="H824" s="120"/>
      <c r="I824" s="122"/>
      <c r="J824" s="306"/>
      <c r="K824" s="115"/>
      <c r="L824" s="115" t="str">
        <f>IFERROR(VLOOKUP(I824,COT_ACOES!$B:$C,2,),"")</f>
        <v/>
      </c>
      <c r="M824" s="115" t="str">
        <f t="shared" si="78"/>
        <v/>
      </c>
      <c r="N824" s="116" t="str">
        <f t="shared" si="79"/>
        <v/>
      </c>
      <c r="O824" s="117" t="str">
        <f t="shared" si="80"/>
        <v/>
      </c>
      <c r="P824" s="118" t="str">
        <f t="shared" si="81"/>
        <v/>
      </c>
      <c r="Q824" s="119" t="str">
        <f t="shared" si="82"/>
        <v/>
      </c>
      <c r="R824" s="117" t="str">
        <f>IFERROR(VLOOKUP($I824,BASE_SETOR!$B$4:$C$1000,2,0),"")</f>
        <v/>
      </c>
      <c r="AM824" s="340"/>
    </row>
    <row r="825" spans="6:39" customFormat="1" ht="18.75">
      <c r="F825" s="120" t="str">
        <f t="shared" si="83"/>
        <v/>
      </c>
      <c r="G825" s="121"/>
      <c r="H825" s="120"/>
      <c r="I825" s="122"/>
      <c r="J825" s="306"/>
      <c r="K825" s="115"/>
      <c r="L825" s="115" t="str">
        <f>IFERROR(VLOOKUP(I825,COT_ACOES!$B:$C,2,),"")</f>
        <v/>
      </c>
      <c r="M825" s="115" t="str">
        <f t="shared" si="78"/>
        <v/>
      </c>
      <c r="N825" s="116" t="str">
        <f t="shared" si="79"/>
        <v/>
      </c>
      <c r="O825" s="117" t="str">
        <f t="shared" si="80"/>
        <v/>
      </c>
      <c r="P825" s="118" t="str">
        <f t="shared" si="81"/>
        <v/>
      </c>
      <c r="Q825" s="119" t="str">
        <f t="shared" si="82"/>
        <v/>
      </c>
      <c r="R825" s="117" t="str">
        <f>IFERROR(VLOOKUP($I825,BASE_SETOR!$B$4:$C$1000,2,0),"")</f>
        <v/>
      </c>
      <c r="AM825" s="340"/>
    </row>
    <row r="826" spans="6:39" customFormat="1" ht="18.75">
      <c r="F826" s="120" t="str">
        <f t="shared" si="83"/>
        <v/>
      </c>
      <c r="G826" s="121"/>
      <c r="H826" s="120"/>
      <c r="I826" s="122"/>
      <c r="J826" s="306"/>
      <c r="K826" s="115"/>
      <c r="L826" s="115" t="str">
        <f>IFERROR(VLOOKUP(I826,COT_ACOES!$B:$C,2,),"")</f>
        <v/>
      </c>
      <c r="M826" s="115" t="str">
        <f t="shared" si="78"/>
        <v/>
      </c>
      <c r="N826" s="116" t="str">
        <f t="shared" si="79"/>
        <v/>
      </c>
      <c r="O826" s="117" t="str">
        <f t="shared" si="80"/>
        <v/>
      </c>
      <c r="P826" s="118" t="str">
        <f t="shared" si="81"/>
        <v/>
      </c>
      <c r="Q826" s="119" t="str">
        <f t="shared" si="82"/>
        <v/>
      </c>
      <c r="R826" s="117" t="str">
        <f>IFERROR(VLOOKUP($I826,BASE_SETOR!$B$4:$C$1000,2,0),"")</f>
        <v/>
      </c>
      <c r="AM826" s="340"/>
    </row>
    <row r="827" spans="6:39" customFormat="1" ht="18.75">
      <c r="F827" s="120" t="str">
        <f t="shared" si="83"/>
        <v/>
      </c>
      <c r="G827" s="121"/>
      <c r="H827" s="120"/>
      <c r="I827" s="122"/>
      <c r="J827" s="306"/>
      <c r="K827" s="115"/>
      <c r="L827" s="115" t="str">
        <f>IFERROR(VLOOKUP(I827,COT_ACOES!$B:$C,2,),"")</f>
        <v/>
      </c>
      <c r="M827" s="115" t="str">
        <f t="shared" si="78"/>
        <v/>
      </c>
      <c r="N827" s="116" t="str">
        <f t="shared" si="79"/>
        <v/>
      </c>
      <c r="O827" s="117" t="str">
        <f t="shared" si="80"/>
        <v/>
      </c>
      <c r="P827" s="118" t="str">
        <f t="shared" si="81"/>
        <v/>
      </c>
      <c r="Q827" s="119" t="str">
        <f t="shared" si="82"/>
        <v/>
      </c>
      <c r="R827" s="117" t="str">
        <f>IFERROR(VLOOKUP($I827,BASE_SETOR!$B$4:$C$1000,2,0),"")</f>
        <v/>
      </c>
      <c r="AM827" s="340"/>
    </row>
    <row r="828" spans="6:39" customFormat="1" ht="18.75">
      <c r="F828" s="120" t="str">
        <f t="shared" si="83"/>
        <v/>
      </c>
      <c r="G828" s="121"/>
      <c r="H828" s="120"/>
      <c r="I828" s="122"/>
      <c r="J828" s="306"/>
      <c r="K828" s="115"/>
      <c r="L828" s="115" t="str">
        <f>IFERROR(VLOOKUP(I828,COT_ACOES!$B:$C,2,),"")</f>
        <v/>
      </c>
      <c r="M828" s="115" t="str">
        <f t="shared" si="78"/>
        <v/>
      </c>
      <c r="N828" s="116" t="str">
        <f t="shared" si="79"/>
        <v/>
      </c>
      <c r="O828" s="117" t="str">
        <f t="shared" si="80"/>
        <v/>
      </c>
      <c r="P828" s="118" t="str">
        <f t="shared" si="81"/>
        <v/>
      </c>
      <c r="Q828" s="119" t="str">
        <f t="shared" si="82"/>
        <v/>
      </c>
      <c r="R828" s="117" t="str">
        <f>IFERROR(VLOOKUP($I828,BASE_SETOR!$B$4:$C$1000,2,0),"")</f>
        <v/>
      </c>
      <c r="AM828" s="340"/>
    </row>
    <row r="829" spans="6:39" customFormat="1" ht="18.75">
      <c r="F829" s="120" t="str">
        <f t="shared" si="83"/>
        <v/>
      </c>
      <c r="G829" s="121"/>
      <c r="H829" s="120"/>
      <c r="I829" s="122"/>
      <c r="J829" s="306"/>
      <c r="K829" s="115"/>
      <c r="L829" s="115" t="str">
        <f>IFERROR(VLOOKUP(I829,COT_ACOES!$B:$C,2,),"")</f>
        <v/>
      </c>
      <c r="M829" s="115" t="str">
        <f t="shared" si="78"/>
        <v/>
      </c>
      <c r="N829" s="116" t="str">
        <f t="shared" si="79"/>
        <v/>
      </c>
      <c r="O829" s="117" t="str">
        <f t="shared" si="80"/>
        <v/>
      </c>
      <c r="P829" s="118" t="str">
        <f t="shared" si="81"/>
        <v/>
      </c>
      <c r="Q829" s="119" t="str">
        <f t="shared" si="82"/>
        <v/>
      </c>
      <c r="R829" s="117" t="str">
        <f>IFERROR(VLOOKUP($I829,BASE_SETOR!$B$4:$C$1000,2,0),"")</f>
        <v/>
      </c>
      <c r="AM829" s="340"/>
    </row>
    <row r="830" spans="6:39" customFormat="1" ht="18.75">
      <c r="F830" s="120" t="str">
        <f t="shared" si="83"/>
        <v/>
      </c>
      <c r="G830" s="121"/>
      <c r="H830" s="120"/>
      <c r="I830" s="122"/>
      <c r="J830" s="306"/>
      <c r="K830" s="115"/>
      <c r="L830" s="115" t="str">
        <f>IFERROR(VLOOKUP(I830,COT_ACOES!$B:$C,2,),"")</f>
        <v/>
      </c>
      <c r="M830" s="115" t="str">
        <f t="shared" si="78"/>
        <v/>
      </c>
      <c r="N830" s="116" t="str">
        <f t="shared" si="79"/>
        <v/>
      </c>
      <c r="O830" s="117" t="str">
        <f t="shared" si="80"/>
        <v/>
      </c>
      <c r="P830" s="118" t="str">
        <f t="shared" si="81"/>
        <v/>
      </c>
      <c r="Q830" s="119" t="str">
        <f t="shared" si="82"/>
        <v/>
      </c>
      <c r="R830" s="117" t="str">
        <f>IFERROR(VLOOKUP($I830,BASE_SETOR!$B$4:$C$1000,2,0),"")</f>
        <v/>
      </c>
      <c r="AM830" s="340"/>
    </row>
    <row r="831" spans="6:39" customFormat="1" ht="18.75">
      <c r="F831" s="120" t="str">
        <f t="shared" si="83"/>
        <v/>
      </c>
      <c r="G831" s="121"/>
      <c r="H831" s="120"/>
      <c r="I831" s="122"/>
      <c r="J831" s="306"/>
      <c r="K831" s="115"/>
      <c r="L831" s="115" t="str">
        <f>IFERROR(VLOOKUP(I831,COT_ACOES!$B:$C,2,),"")</f>
        <v/>
      </c>
      <c r="M831" s="115" t="str">
        <f t="shared" si="78"/>
        <v/>
      </c>
      <c r="N831" s="116" t="str">
        <f t="shared" si="79"/>
        <v/>
      </c>
      <c r="O831" s="117" t="str">
        <f t="shared" si="80"/>
        <v/>
      </c>
      <c r="P831" s="118" t="str">
        <f t="shared" si="81"/>
        <v/>
      </c>
      <c r="Q831" s="119" t="str">
        <f t="shared" si="82"/>
        <v/>
      </c>
      <c r="R831" s="117" t="str">
        <f>IFERROR(VLOOKUP($I831,BASE_SETOR!$B$4:$C$1000,2,0),"")</f>
        <v/>
      </c>
      <c r="AM831" s="340"/>
    </row>
    <row r="832" spans="6:39" customFormat="1" ht="18.75">
      <c r="F832" s="120" t="str">
        <f t="shared" si="83"/>
        <v/>
      </c>
      <c r="G832" s="121"/>
      <c r="H832" s="120"/>
      <c r="I832" s="122"/>
      <c r="J832" s="306"/>
      <c r="K832" s="115"/>
      <c r="L832" s="115" t="str">
        <f>IFERROR(VLOOKUP(I832,COT_ACOES!$B:$C,2,),"")</f>
        <v/>
      </c>
      <c r="M832" s="115" t="str">
        <f t="shared" si="78"/>
        <v/>
      </c>
      <c r="N832" s="116" t="str">
        <f t="shared" si="79"/>
        <v/>
      </c>
      <c r="O832" s="117" t="str">
        <f t="shared" si="80"/>
        <v/>
      </c>
      <c r="P832" s="118" t="str">
        <f t="shared" si="81"/>
        <v/>
      </c>
      <c r="Q832" s="119" t="str">
        <f t="shared" si="82"/>
        <v/>
      </c>
      <c r="R832" s="117" t="str">
        <f>IFERROR(VLOOKUP($I832,BASE_SETOR!$B$4:$C$1000,2,0),"")</f>
        <v/>
      </c>
      <c r="AM832" s="340"/>
    </row>
    <row r="833" spans="6:39" customFormat="1" ht="18.75">
      <c r="F833" s="120" t="str">
        <f t="shared" si="83"/>
        <v/>
      </c>
      <c r="G833" s="121"/>
      <c r="H833" s="120"/>
      <c r="I833" s="122"/>
      <c r="J833" s="306"/>
      <c r="K833" s="115"/>
      <c r="L833" s="115" t="str">
        <f>IFERROR(VLOOKUP(I833,COT_ACOES!$B:$C,2,),"")</f>
        <v/>
      </c>
      <c r="M833" s="115" t="str">
        <f t="shared" si="78"/>
        <v/>
      </c>
      <c r="N833" s="116" t="str">
        <f t="shared" si="79"/>
        <v/>
      </c>
      <c r="O833" s="117" t="str">
        <f t="shared" si="80"/>
        <v/>
      </c>
      <c r="P833" s="118" t="str">
        <f t="shared" si="81"/>
        <v/>
      </c>
      <c r="Q833" s="119" t="str">
        <f t="shared" si="82"/>
        <v/>
      </c>
      <c r="R833" s="117" t="str">
        <f>IFERROR(VLOOKUP($I833,BASE_SETOR!$B$4:$C$1000,2,0),"")</f>
        <v/>
      </c>
      <c r="AM833" s="340"/>
    </row>
    <row r="834" spans="6:39" customFormat="1" ht="18.75">
      <c r="F834" s="120" t="str">
        <f t="shared" si="83"/>
        <v/>
      </c>
      <c r="G834" s="121"/>
      <c r="H834" s="120"/>
      <c r="I834" s="122"/>
      <c r="J834" s="306"/>
      <c r="K834" s="115"/>
      <c r="L834" s="115" t="str">
        <f>IFERROR(VLOOKUP(I834,COT_ACOES!$B:$C,2,),"")</f>
        <v/>
      </c>
      <c r="M834" s="115" t="str">
        <f t="shared" si="78"/>
        <v/>
      </c>
      <c r="N834" s="116" t="str">
        <f t="shared" si="79"/>
        <v/>
      </c>
      <c r="O834" s="117" t="str">
        <f t="shared" si="80"/>
        <v/>
      </c>
      <c r="P834" s="118" t="str">
        <f t="shared" si="81"/>
        <v/>
      </c>
      <c r="Q834" s="119" t="str">
        <f t="shared" si="82"/>
        <v/>
      </c>
      <c r="R834" s="117" t="str">
        <f>IFERROR(VLOOKUP($I834,BASE_SETOR!$B$4:$C$1000,2,0),"")</f>
        <v/>
      </c>
      <c r="AM834" s="340"/>
    </row>
    <row r="835" spans="6:39" customFormat="1" ht="18.75">
      <c r="F835" s="120" t="str">
        <f t="shared" si="83"/>
        <v/>
      </c>
      <c r="G835" s="121"/>
      <c r="H835" s="120"/>
      <c r="I835" s="122"/>
      <c r="J835" s="306"/>
      <c r="K835" s="115"/>
      <c r="L835" s="115" t="str">
        <f>IFERROR(VLOOKUP(I835,COT_ACOES!$B:$C,2,),"")</f>
        <v/>
      </c>
      <c r="M835" s="115" t="str">
        <f t="shared" si="78"/>
        <v/>
      </c>
      <c r="N835" s="116" t="str">
        <f t="shared" si="79"/>
        <v/>
      </c>
      <c r="O835" s="117" t="str">
        <f t="shared" si="80"/>
        <v/>
      </c>
      <c r="P835" s="118" t="str">
        <f t="shared" si="81"/>
        <v/>
      </c>
      <c r="Q835" s="119" t="str">
        <f t="shared" si="82"/>
        <v/>
      </c>
      <c r="R835" s="117" t="str">
        <f>IFERROR(VLOOKUP($I835,BASE_SETOR!$B$4:$C$1000,2,0),"")</f>
        <v/>
      </c>
      <c r="AM835" s="340"/>
    </row>
    <row r="836" spans="6:39" customFormat="1" ht="18.75">
      <c r="F836" s="120" t="str">
        <f t="shared" si="83"/>
        <v/>
      </c>
      <c r="G836" s="121"/>
      <c r="H836" s="120"/>
      <c r="I836" s="122"/>
      <c r="J836" s="306"/>
      <c r="K836" s="115"/>
      <c r="L836" s="115" t="str">
        <f>IFERROR(VLOOKUP(I836,COT_ACOES!$B:$C,2,),"")</f>
        <v/>
      </c>
      <c r="M836" s="115" t="str">
        <f t="shared" si="78"/>
        <v/>
      </c>
      <c r="N836" s="116" t="str">
        <f t="shared" si="79"/>
        <v/>
      </c>
      <c r="O836" s="117" t="str">
        <f t="shared" si="80"/>
        <v/>
      </c>
      <c r="P836" s="118" t="str">
        <f t="shared" si="81"/>
        <v/>
      </c>
      <c r="Q836" s="119" t="str">
        <f t="shared" si="82"/>
        <v/>
      </c>
      <c r="R836" s="117" t="str">
        <f>IFERROR(VLOOKUP($I836,BASE_SETOR!$B$4:$C$1000,2,0),"")</f>
        <v/>
      </c>
      <c r="AM836" s="340"/>
    </row>
    <row r="837" spans="6:39" customFormat="1" ht="18.75">
      <c r="F837" s="120" t="str">
        <f t="shared" si="83"/>
        <v/>
      </c>
      <c r="G837" s="121"/>
      <c r="H837" s="120"/>
      <c r="I837" s="122"/>
      <c r="J837" s="306"/>
      <c r="K837" s="115"/>
      <c r="L837" s="115" t="str">
        <f>IFERROR(VLOOKUP(I837,COT_ACOES!$B:$C,2,),"")</f>
        <v/>
      </c>
      <c r="M837" s="115" t="str">
        <f t="shared" si="78"/>
        <v/>
      </c>
      <c r="N837" s="116" t="str">
        <f t="shared" si="79"/>
        <v/>
      </c>
      <c r="O837" s="117" t="str">
        <f t="shared" si="80"/>
        <v/>
      </c>
      <c r="P837" s="118" t="str">
        <f t="shared" si="81"/>
        <v/>
      </c>
      <c r="Q837" s="119" t="str">
        <f t="shared" si="82"/>
        <v/>
      </c>
      <c r="R837" s="117" t="str">
        <f>IFERROR(VLOOKUP($I837,BASE_SETOR!$B$4:$C$1000,2,0),"")</f>
        <v/>
      </c>
      <c r="AM837" s="340"/>
    </row>
    <row r="838" spans="6:39" customFormat="1" ht="18.75">
      <c r="F838" s="120" t="str">
        <f t="shared" si="83"/>
        <v/>
      </c>
      <c r="G838" s="121"/>
      <c r="H838" s="120"/>
      <c r="I838" s="122"/>
      <c r="J838" s="306"/>
      <c r="K838" s="115"/>
      <c r="L838" s="115" t="str">
        <f>IFERROR(VLOOKUP(I838,COT_ACOES!$B:$C,2,),"")</f>
        <v/>
      </c>
      <c r="M838" s="115" t="str">
        <f t="shared" si="78"/>
        <v/>
      </c>
      <c r="N838" s="116" t="str">
        <f t="shared" si="79"/>
        <v/>
      </c>
      <c r="O838" s="117" t="str">
        <f t="shared" si="80"/>
        <v/>
      </c>
      <c r="P838" s="118" t="str">
        <f t="shared" si="81"/>
        <v/>
      </c>
      <c r="Q838" s="119" t="str">
        <f t="shared" si="82"/>
        <v/>
      </c>
      <c r="R838" s="117" t="str">
        <f>IFERROR(VLOOKUP($I838,BASE_SETOR!$B$4:$C$1000,2,0),"")</f>
        <v/>
      </c>
      <c r="AM838" s="340"/>
    </row>
    <row r="839" spans="6:39" customFormat="1" ht="18.75">
      <c r="F839" s="120" t="str">
        <f t="shared" si="83"/>
        <v/>
      </c>
      <c r="G839" s="121"/>
      <c r="H839" s="120"/>
      <c r="I839" s="122"/>
      <c r="J839" s="306"/>
      <c r="K839" s="115"/>
      <c r="L839" s="115" t="str">
        <f>IFERROR(VLOOKUP(I839,COT_ACOES!$B:$C,2,),"")</f>
        <v/>
      </c>
      <c r="M839" s="115" t="str">
        <f t="shared" si="78"/>
        <v/>
      </c>
      <c r="N839" s="116" t="str">
        <f t="shared" si="79"/>
        <v/>
      </c>
      <c r="O839" s="117" t="str">
        <f t="shared" si="80"/>
        <v/>
      </c>
      <c r="P839" s="118" t="str">
        <f t="shared" si="81"/>
        <v/>
      </c>
      <c r="Q839" s="119" t="str">
        <f t="shared" si="82"/>
        <v/>
      </c>
      <c r="R839" s="117" t="str">
        <f>IFERROR(VLOOKUP($I839,BASE_SETOR!$B$4:$C$1000,2,0),"")</f>
        <v/>
      </c>
      <c r="AM839" s="340"/>
    </row>
    <row r="840" spans="6:39" customFormat="1" ht="18.75">
      <c r="F840" s="120" t="str">
        <f t="shared" si="83"/>
        <v/>
      </c>
      <c r="G840" s="121"/>
      <c r="H840" s="120"/>
      <c r="I840" s="122"/>
      <c r="J840" s="306"/>
      <c r="K840" s="115"/>
      <c r="L840" s="115" t="str">
        <f>IFERROR(VLOOKUP(I840,COT_ACOES!$B:$C,2,),"")</f>
        <v/>
      </c>
      <c r="M840" s="115" t="str">
        <f t="shared" si="78"/>
        <v/>
      </c>
      <c r="N840" s="116" t="str">
        <f t="shared" si="79"/>
        <v/>
      </c>
      <c r="O840" s="117" t="str">
        <f t="shared" si="80"/>
        <v/>
      </c>
      <c r="P840" s="118" t="str">
        <f t="shared" si="81"/>
        <v/>
      </c>
      <c r="Q840" s="119" t="str">
        <f t="shared" si="82"/>
        <v/>
      </c>
      <c r="R840" s="117" t="str">
        <f>IFERROR(VLOOKUP($I840,BASE_SETOR!$B$4:$C$1000,2,0),"")</f>
        <v/>
      </c>
      <c r="AM840" s="340"/>
    </row>
    <row r="841" spans="6:39" customFormat="1" ht="18.75">
      <c r="F841" s="120" t="str">
        <f t="shared" si="83"/>
        <v/>
      </c>
      <c r="G841" s="121"/>
      <c r="H841" s="120"/>
      <c r="I841" s="122"/>
      <c r="J841" s="306"/>
      <c r="K841" s="115"/>
      <c r="L841" s="115" t="str">
        <f>IFERROR(VLOOKUP(I841,COT_ACOES!$B:$C,2,),"")</f>
        <v/>
      </c>
      <c r="M841" s="115" t="str">
        <f t="shared" si="78"/>
        <v/>
      </c>
      <c r="N841" s="116" t="str">
        <f t="shared" si="79"/>
        <v/>
      </c>
      <c r="O841" s="117" t="str">
        <f t="shared" si="80"/>
        <v/>
      </c>
      <c r="P841" s="118" t="str">
        <f t="shared" si="81"/>
        <v/>
      </c>
      <c r="Q841" s="119" t="str">
        <f t="shared" si="82"/>
        <v/>
      </c>
      <c r="R841" s="117" t="str">
        <f>IFERROR(VLOOKUP($I841,BASE_SETOR!$B$4:$C$1000,2,0),"")</f>
        <v/>
      </c>
      <c r="AM841" s="340"/>
    </row>
    <row r="842" spans="6:39" customFormat="1" ht="18.75">
      <c r="F842" s="120" t="str">
        <f t="shared" si="83"/>
        <v/>
      </c>
      <c r="G842" s="121"/>
      <c r="H842" s="120"/>
      <c r="I842" s="122"/>
      <c r="J842" s="306"/>
      <c r="K842" s="115"/>
      <c r="L842" s="115" t="str">
        <f>IFERROR(VLOOKUP(I842,COT_ACOES!$B:$C,2,),"")</f>
        <v/>
      </c>
      <c r="M842" s="115" t="str">
        <f t="shared" si="78"/>
        <v/>
      </c>
      <c r="N842" s="116" t="str">
        <f t="shared" si="79"/>
        <v/>
      </c>
      <c r="O842" s="117" t="str">
        <f t="shared" si="80"/>
        <v/>
      </c>
      <c r="P842" s="118" t="str">
        <f t="shared" si="81"/>
        <v/>
      </c>
      <c r="Q842" s="119" t="str">
        <f t="shared" si="82"/>
        <v/>
      </c>
      <c r="R842" s="117" t="str">
        <f>IFERROR(VLOOKUP($I842,BASE_SETOR!$B$4:$C$1000,2,0),"")</f>
        <v/>
      </c>
      <c r="AM842" s="340"/>
    </row>
    <row r="843" spans="6:39" customFormat="1" ht="18.75">
      <c r="F843" s="120" t="str">
        <f t="shared" si="83"/>
        <v/>
      </c>
      <c r="G843" s="121"/>
      <c r="H843" s="120"/>
      <c r="I843" s="122"/>
      <c r="J843" s="306"/>
      <c r="K843" s="115"/>
      <c r="L843" s="115" t="str">
        <f>IFERROR(VLOOKUP(I843,COT_ACOES!$B:$C,2,),"")</f>
        <v/>
      </c>
      <c r="M843" s="115" t="str">
        <f t="shared" si="78"/>
        <v/>
      </c>
      <c r="N843" s="116" t="str">
        <f t="shared" si="79"/>
        <v/>
      </c>
      <c r="O843" s="117" t="str">
        <f t="shared" si="80"/>
        <v/>
      </c>
      <c r="P843" s="118" t="str">
        <f t="shared" si="81"/>
        <v/>
      </c>
      <c r="Q843" s="119" t="str">
        <f t="shared" si="82"/>
        <v/>
      </c>
      <c r="R843" s="117" t="str">
        <f>IFERROR(VLOOKUP($I843,BASE_SETOR!$B$4:$C$1000,2,0),"")</f>
        <v/>
      </c>
      <c r="AM843" s="340"/>
    </row>
    <row r="844" spans="6:39" customFormat="1" ht="18.75">
      <c r="F844" s="120" t="str">
        <f t="shared" si="83"/>
        <v/>
      </c>
      <c r="G844" s="121"/>
      <c r="H844" s="120"/>
      <c r="I844" s="122"/>
      <c r="J844" s="306"/>
      <c r="K844" s="115"/>
      <c r="L844" s="115" t="str">
        <f>IFERROR(VLOOKUP(I844,COT_ACOES!$B:$C,2,),"")</f>
        <v/>
      </c>
      <c r="M844" s="115" t="str">
        <f t="shared" si="78"/>
        <v/>
      </c>
      <c r="N844" s="116" t="str">
        <f t="shared" si="79"/>
        <v/>
      </c>
      <c r="O844" s="117" t="str">
        <f t="shared" si="80"/>
        <v/>
      </c>
      <c r="P844" s="118" t="str">
        <f t="shared" si="81"/>
        <v/>
      </c>
      <c r="Q844" s="119" t="str">
        <f t="shared" si="82"/>
        <v/>
      </c>
      <c r="R844" s="117" t="str">
        <f>IFERROR(VLOOKUP($I844,BASE_SETOR!$B$4:$C$1000,2,0),"")</f>
        <v/>
      </c>
      <c r="AM844" s="340"/>
    </row>
    <row r="845" spans="6:39" customFormat="1" ht="18.75">
      <c r="F845" s="120" t="str">
        <f t="shared" si="83"/>
        <v/>
      </c>
      <c r="G845" s="121"/>
      <c r="H845" s="120"/>
      <c r="I845" s="122"/>
      <c r="J845" s="306"/>
      <c r="K845" s="115"/>
      <c r="L845" s="115" t="str">
        <f>IFERROR(VLOOKUP(I845,COT_ACOES!$B:$C,2,),"")</f>
        <v/>
      </c>
      <c r="M845" s="115" t="str">
        <f t="shared" si="78"/>
        <v/>
      </c>
      <c r="N845" s="116" t="str">
        <f t="shared" si="79"/>
        <v/>
      </c>
      <c r="O845" s="117" t="str">
        <f t="shared" si="80"/>
        <v/>
      </c>
      <c r="P845" s="118" t="str">
        <f t="shared" si="81"/>
        <v/>
      </c>
      <c r="Q845" s="119" t="str">
        <f t="shared" si="82"/>
        <v/>
      </c>
      <c r="R845" s="117" t="str">
        <f>IFERROR(VLOOKUP($I845,BASE_SETOR!$B$4:$C$1000,2,0),"")</f>
        <v/>
      </c>
      <c r="AM845" s="340"/>
    </row>
    <row r="846" spans="6:39" customFormat="1" ht="18.75">
      <c r="F846" s="120" t="str">
        <f t="shared" si="83"/>
        <v/>
      </c>
      <c r="G846" s="121"/>
      <c r="H846" s="120"/>
      <c r="I846" s="122"/>
      <c r="J846" s="306"/>
      <c r="K846" s="115"/>
      <c r="L846" s="115" t="str">
        <f>IFERROR(VLOOKUP(I846,COT_ACOES!$B:$C,2,),"")</f>
        <v/>
      </c>
      <c r="M846" s="115" t="str">
        <f t="shared" si="78"/>
        <v/>
      </c>
      <c r="N846" s="116" t="str">
        <f t="shared" si="79"/>
        <v/>
      </c>
      <c r="O846" s="117" t="str">
        <f t="shared" si="80"/>
        <v/>
      </c>
      <c r="P846" s="118" t="str">
        <f t="shared" si="81"/>
        <v/>
      </c>
      <c r="Q846" s="119" t="str">
        <f t="shared" si="82"/>
        <v/>
      </c>
      <c r="R846" s="117" t="str">
        <f>IFERROR(VLOOKUP($I846,BASE_SETOR!$B$4:$C$1000,2,0),"")</f>
        <v/>
      </c>
      <c r="AM846" s="340"/>
    </row>
    <row r="847" spans="6:39" customFormat="1" ht="18.75">
      <c r="F847" s="120" t="str">
        <f t="shared" si="83"/>
        <v/>
      </c>
      <c r="G847" s="121"/>
      <c r="H847" s="120"/>
      <c r="I847" s="122"/>
      <c r="J847" s="306"/>
      <c r="K847" s="115"/>
      <c r="L847" s="115" t="str">
        <f>IFERROR(VLOOKUP(I847,COT_ACOES!$B:$C,2,),"")</f>
        <v/>
      </c>
      <c r="M847" s="115" t="str">
        <f t="shared" si="78"/>
        <v/>
      </c>
      <c r="N847" s="116" t="str">
        <f t="shared" si="79"/>
        <v/>
      </c>
      <c r="O847" s="117" t="str">
        <f t="shared" si="80"/>
        <v/>
      </c>
      <c r="P847" s="118" t="str">
        <f t="shared" si="81"/>
        <v/>
      </c>
      <c r="Q847" s="119" t="str">
        <f t="shared" si="82"/>
        <v/>
      </c>
      <c r="R847" s="117" t="str">
        <f>IFERROR(VLOOKUP($I847,BASE_SETOR!$B$4:$C$1000,2,0),"")</f>
        <v/>
      </c>
      <c r="AM847" s="340"/>
    </row>
    <row r="848" spans="6:39" customFormat="1" ht="18.75">
      <c r="F848" s="120" t="str">
        <f t="shared" si="83"/>
        <v/>
      </c>
      <c r="G848" s="121"/>
      <c r="H848" s="120"/>
      <c r="I848" s="122"/>
      <c r="J848" s="306"/>
      <c r="K848" s="115"/>
      <c r="L848" s="115" t="str">
        <f>IFERROR(VLOOKUP(I848,COT_ACOES!$B:$C,2,),"")</f>
        <v/>
      </c>
      <c r="M848" s="115" t="str">
        <f t="shared" si="78"/>
        <v/>
      </c>
      <c r="N848" s="116" t="str">
        <f t="shared" si="79"/>
        <v/>
      </c>
      <c r="O848" s="117" t="str">
        <f t="shared" si="80"/>
        <v/>
      </c>
      <c r="P848" s="118" t="str">
        <f t="shared" si="81"/>
        <v/>
      </c>
      <c r="Q848" s="119" t="str">
        <f t="shared" si="82"/>
        <v/>
      </c>
      <c r="R848" s="117" t="str">
        <f>IFERROR(VLOOKUP($I848,BASE_SETOR!$B$4:$C$1000,2,0),"")</f>
        <v/>
      </c>
      <c r="AM848" s="340"/>
    </row>
    <row r="849" spans="6:39" customFormat="1" ht="18.75">
      <c r="F849" s="120" t="str">
        <f t="shared" si="83"/>
        <v/>
      </c>
      <c r="G849" s="121"/>
      <c r="H849" s="120"/>
      <c r="I849" s="122"/>
      <c r="J849" s="306"/>
      <c r="K849" s="115"/>
      <c r="L849" s="115" t="str">
        <f>IFERROR(VLOOKUP(I849,COT_ACOES!$B:$C,2,),"")</f>
        <v/>
      </c>
      <c r="M849" s="115" t="str">
        <f t="shared" si="78"/>
        <v/>
      </c>
      <c r="N849" s="116" t="str">
        <f t="shared" si="79"/>
        <v/>
      </c>
      <c r="O849" s="117" t="str">
        <f t="shared" si="80"/>
        <v/>
      </c>
      <c r="P849" s="118" t="str">
        <f t="shared" si="81"/>
        <v/>
      </c>
      <c r="Q849" s="119" t="str">
        <f t="shared" si="82"/>
        <v/>
      </c>
      <c r="R849" s="117" t="str">
        <f>IFERROR(VLOOKUP($I849,BASE_SETOR!$B$4:$C$1000,2,0),"")</f>
        <v/>
      </c>
      <c r="AM849" s="340"/>
    </row>
    <row r="850" spans="6:39" customFormat="1" ht="18.75">
      <c r="F850" s="120" t="str">
        <f t="shared" si="83"/>
        <v/>
      </c>
      <c r="G850" s="121"/>
      <c r="H850" s="120"/>
      <c r="I850" s="122"/>
      <c r="J850" s="306"/>
      <c r="K850" s="115"/>
      <c r="L850" s="115" t="str">
        <f>IFERROR(VLOOKUP(I850,COT_ACOES!$B:$C,2,),"")</f>
        <v/>
      </c>
      <c r="M850" s="115" t="str">
        <f t="shared" si="78"/>
        <v/>
      </c>
      <c r="N850" s="116" t="str">
        <f t="shared" si="79"/>
        <v/>
      </c>
      <c r="O850" s="117" t="str">
        <f t="shared" si="80"/>
        <v/>
      </c>
      <c r="P850" s="118" t="str">
        <f t="shared" si="81"/>
        <v/>
      </c>
      <c r="Q850" s="119" t="str">
        <f t="shared" si="82"/>
        <v/>
      </c>
      <c r="R850" s="117" t="str">
        <f>IFERROR(VLOOKUP($I850,BASE_SETOR!$B$4:$C$1000,2,0),"")</f>
        <v/>
      </c>
      <c r="AM850" s="340"/>
    </row>
    <row r="851" spans="6:39" customFormat="1" ht="18.75">
      <c r="F851" s="120" t="str">
        <f t="shared" si="83"/>
        <v/>
      </c>
      <c r="G851" s="121"/>
      <c r="H851" s="120"/>
      <c r="I851" s="122"/>
      <c r="J851" s="306"/>
      <c r="K851" s="115"/>
      <c r="L851" s="115" t="str">
        <f>IFERROR(VLOOKUP(I851,COT_ACOES!$B:$C,2,),"")</f>
        <v/>
      </c>
      <c r="M851" s="115" t="str">
        <f t="shared" si="78"/>
        <v/>
      </c>
      <c r="N851" s="116" t="str">
        <f t="shared" si="79"/>
        <v/>
      </c>
      <c r="O851" s="117" t="str">
        <f t="shared" si="80"/>
        <v/>
      </c>
      <c r="P851" s="118" t="str">
        <f t="shared" si="81"/>
        <v/>
      </c>
      <c r="Q851" s="119" t="str">
        <f t="shared" si="82"/>
        <v/>
      </c>
      <c r="R851" s="117" t="str">
        <f>IFERROR(VLOOKUP($I851,BASE_SETOR!$B$4:$C$1000,2,0),"")</f>
        <v/>
      </c>
      <c r="AM851" s="340"/>
    </row>
    <row r="852" spans="6:39" customFormat="1" ht="18.75">
      <c r="F852" s="120" t="str">
        <f t="shared" si="83"/>
        <v/>
      </c>
      <c r="G852" s="121"/>
      <c r="H852" s="120"/>
      <c r="I852" s="122"/>
      <c r="J852" s="306"/>
      <c r="K852" s="115"/>
      <c r="L852" s="115" t="str">
        <f>IFERROR(VLOOKUP(I852,COT_ACOES!$B:$C,2,),"")</f>
        <v/>
      </c>
      <c r="M852" s="115" t="str">
        <f t="shared" si="78"/>
        <v/>
      </c>
      <c r="N852" s="116" t="str">
        <f t="shared" si="79"/>
        <v/>
      </c>
      <c r="O852" s="117" t="str">
        <f t="shared" si="80"/>
        <v/>
      </c>
      <c r="P852" s="118" t="str">
        <f t="shared" si="81"/>
        <v/>
      </c>
      <c r="Q852" s="119" t="str">
        <f t="shared" si="82"/>
        <v/>
      </c>
      <c r="R852" s="117" t="str">
        <f>IFERROR(VLOOKUP($I852,BASE_SETOR!$B$4:$C$1000,2,0),"")</f>
        <v/>
      </c>
      <c r="AM852" s="340"/>
    </row>
    <row r="853" spans="6:39" customFormat="1" ht="18.75">
      <c r="F853" s="120" t="str">
        <f t="shared" si="83"/>
        <v/>
      </c>
      <c r="G853" s="121"/>
      <c r="H853" s="120"/>
      <c r="I853" s="122"/>
      <c r="J853" s="306"/>
      <c r="K853" s="115"/>
      <c r="L853" s="115" t="str">
        <f>IFERROR(VLOOKUP(I853,COT_ACOES!$B:$C,2,),"")</f>
        <v/>
      </c>
      <c r="M853" s="115" t="str">
        <f t="shared" si="78"/>
        <v/>
      </c>
      <c r="N853" s="116" t="str">
        <f t="shared" si="79"/>
        <v/>
      </c>
      <c r="O853" s="117" t="str">
        <f t="shared" si="80"/>
        <v/>
      </c>
      <c r="P853" s="118" t="str">
        <f t="shared" si="81"/>
        <v/>
      </c>
      <c r="Q853" s="119" t="str">
        <f t="shared" si="82"/>
        <v/>
      </c>
      <c r="R853" s="117" t="str">
        <f>IFERROR(VLOOKUP($I853,BASE_SETOR!$B$4:$C$1000,2,0),"")</f>
        <v/>
      </c>
      <c r="AM853" s="340"/>
    </row>
    <row r="854" spans="6:39" customFormat="1" ht="18.75">
      <c r="F854" s="120" t="str">
        <f t="shared" si="83"/>
        <v/>
      </c>
      <c r="G854" s="121"/>
      <c r="H854" s="120"/>
      <c r="I854" s="122"/>
      <c r="J854" s="306"/>
      <c r="K854" s="115"/>
      <c r="L854" s="115" t="str">
        <f>IFERROR(VLOOKUP(I854,COT_ACOES!$B:$C,2,),"")</f>
        <v/>
      </c>
      <c r="M854" s="115" t="str">
        <f t="shared" si="78"/>
        <v/>
      </c>
      <c r="N854" s="116" t="str">
        <f t="shared" si="79"/>
        <v/>
      </c>
      <c r="O854" s="117" t="str">
        <f t="shared" si="80"/>
        <v/>
      </c>
      <c r="P854" s="118" t="str">
        <f t="shared" si="81"/>
        <v/>
      </c>
      <c r="Q854" s="119" t="str">
        <f t="shared" si="82"/>
        <v/>
      </c>
      <c r="R854" s="117" t="str">
        <f>IFERROR(VLOOKUP($I854,BASE_SETOR!$B$4:$C$1000,2,0),"")</f>
        <v/>
      </c>
      <c r="AM854" s="340"/>
    </row>
    <row r="855" spans="6:39" customFormat="1" ht="18.75">
      <c r="F855" s="120" t="str">
        <f t="shared" si="83"/>
        <v/>
      </c>
      <c r="G855" s="121"/>
      <c r="H855" s="120"/>
      <c r="I855" s="122"/>
      <c r="J855" s="306"/>
      <c r="K855" s="115"/>
      <c r="L855" s="115" t="str">
        <f>IFERROR(VLOOKUP(I855,COT_ACOES!$B:$C,2,),"")</f>
        <v/>
      </c>
      <c r="M855" s="115" t="str">
        <f t="shared" si="78"/>
        <v/>
      </c>
      <c r="N855" s="116" t="str">
        <f t="shared" si="79"/>
        <v/>
      </c>
      <c r="O855" s="117" t="str">
        <f t="shared" si="80"/>
        <v/>
      </c>
      <c r="P855" s="118" t="str">
        <f t="shared" si="81"/>
        <v/>
      </c>
      <c r="Q855" s="119" t="str">
        <f t="shared" si="82"/>
        <v/>
      </c>
      <c r="R855" s="117" t="str">
        <f>IFERROR(VLOOKUP($I855,BASE_SETOR!$B$4:$C$1000,2,0),"")</f>
        <v/>
      </c>
      <c r="AM855" s="340"/>
    </row>
    <row r="856" spans="6:39" customFormat="1" ht="18.75">
      <c r="F856" s="120" t="str">
        <f t="shared" si="83"/>
        <v/>
      </c>
      <c r="G856" s="121"/>
      <c r="H856" s="120"/>
      <c r="I856" s="122"/>
      <c r="J856" s="306"/>
      <c r="K856" s="115"/>
      <c r="L856" s="115" t="str">
        <f>IFERROR(VLOOKUP(I856,COT_ACOES!$B:$C,2,),"")</f>
        <v/>
      </c>
      <c r="M856" s="115" t="str">
        <f t="shared" si="78"/>
        <v/>
      </c>
      <c r="N856" s="116" t="str">
        <f t="shared" si="79"/>
        <v/>
      </c>
      <c r="O856" s="117" t="str">
        <f t="shared" si="80"/>
        <v/>
      </c>
      <c r="P856" s="118" t="str">
        <f t="shared" si="81"/>
        <v/>
      </c>
      <c r="Q856" s="119" t="str">
        <f t="shared" si="82"/>
        <v/>
      </c>
      <c r="R856" s="117" t="str">
        <f>IFERROR(VLOOKUP($I856,BASE_SETOR!$B$4:$C$1000,2,0),"")</f>
        <v/>
      </c>
      <c r="AM856" s="340"/>
    </row>
    <row r="857" spans="6:39" customFormat="1" ht="18.75">
      <c r="F857" s="120" t="str">
        <f t="shared" si="83"/>
        <v/>
      </c>
      <c r="G857" s="121"/>
      <c r="H857" s="120"/>
      <c r="I857" s="122"/>
      <c r="J857" s="306"/>
      <c r="K857" s="115"/>
      <c r="L857" s="115" t="str">
        <f>IFERROR(VLOOKUP(I857,COT_ACOES!$B:$C,2,),"")</f>
        <v/>
      </c>
      <c r="M857" s="115" t="str">
        <f t="shared" ref="M857:M900" si="84">IF(J857="","",J857*K857)</f>
        <v/>
      </c>
      <c r="N857" s="116" t="str">
        <f t="shared" ref="N857:N900" si="85">IF(J857="","",J857*L857)</f>
        <v/>
      </c>
      <c r="O857" s="117" t="str">
        <f t="shared" ref="O857:O920" si="86">IFERROR(N857/$C$4,"")</f>
        <v/>
      </c>
      <c r="P857" s="118" t="str">
        <f t="shared" ref="P857:P900" si="87">IFERROR((N857-M857)/M857,"")</f>
        <v/>
      </c>
      <c r="Q857" s="119" t="str">
        <f t="shared" ref="Q857:Q900" si="88">IFERROR(M857*P857,"")</f>
        <v/>
      </c>
      <c r="R857" s="117" t="str">
        <f>IFERROR(VLOOKUP($I857,BASE_SETOR!$B$4:$C$1000,2,0),"")</f>
        <v/>
      </c>
      <c r="AM857" s="340"/>
    </row>
    <row r="858" spans="6:39" customFormat="1" ht="18.75">
      <c r="F858" s="120" t="str">
        <f t="shared" ref="F858:F921" si="89">IF(G858="","",1+F857)</f>
        <v/>
      </c>
      <c r="G858" s="121"/>
      <c r="H858" s="120"/>
      <c r="I858" s="122"/>
      <c r="J858" s="306"/>
      <c r="K858" s="115"/>
      <c r="L858" s="115" t="str">
        <f>IFERROR(VLOOKUP(I858,COT_ACOES!$B:$C,2,),"")</f>
        <v/>
      </c>
      <c r="M858" s="115" t="str">
        <f t="shared" si="84"/>
        <v/>
      </c>
      <c r="N858" s="116" t="str">
        <f t="shared" si="85"/>
        <v/>
      </c>
      <c r="O858" s="117" t="str">
        <f t="shared" si="86"/>
        <v/>
      </c>
      <c r="P858" s="118" t="str">
        <f t="shared" si="87"/>
        <v/>
      </c>
      <c r="Q858" s="119" t="str">
        <f t="shared" si="88"/>
        <v/>
      </c>
      <c r="R858" s="117" t="str">
        <f>IFERROR(VLOOKUP($I858,BASE_SETOR!$B$4:$C$1000,2,0),"")</f>
        <v/>
      </c>
      <c r="AM858" s="340"/>
    </row>
    <row r="859" spans="6:39" customFormat="1" ht="18.75">
      <c r="F859" s="120" t="str">
        <f t="shared" si="89"/>
        <v/>
      </c>
      <c r="G859" s="121"/>
      <c r="H859" s="120"/>
      <c r="I859" s="122"/>
      <c r="J859" s="306"/>
      <c r="K859" s="115"/>
      <c r="L859" s="115" t="str">
        <f>IFERROR(VLOOKUP(I859,COT_ACOES!$B:$C,2,),"")</f>
        <v/>
      </c>
      <c r="M859" s="115" t="str">
        <f t="shared" si="84"/>
        <v/>
      </c>
      <c r="N859" s="116" t="str">
        <f t="shared" si="85"/>
        <v/>
      </c>
      <c r="O859" s="117" t="str">
        <f t="shared" si="86"/>
        <v/>
      </c>
      <c r="P859" s="118" t="str">
        <f t="shared" si="87"/>
        <v/>
      </c>
      <c r="Q859" s="119" t="str">
        <f t="shared" si="88"/>
        <v/>
      </c>
      <c r="R859" s="117" t="str">
        <f>IFERROR(VLOOKUP($I859,BASE_SETOR!$B$4:$C$1000,2,0),"")</f>
        <v/>
      </c>
      <c r="AM859" s="340"/>
    </row>
    <row r="860" spans="6:39" customFormat="1" ht="18.75">
      <c r="F860" s="120" t="str">
        <f t="shared" si="89"/>
        <v/>
      </c>
      <c r="G860" s="121"/>
      <c r="H860" s="120"/>
      <c r="I860" s="122"/>
      <c r="J860" s="306"/>
      <c r="K860" s="115"/>
      <c r="L860" s="115" t="str">
        <f>IFERROR(VLOOKUP(I860,COT_ACOES!$B:$C,2,),"")</f>
        <v/>
      </c>
      <c r="M860" s="115" t="str">
        <f t="shared" si="84"/>
        <v/>
      </c>
      <c r="N860" s="116" t="str">
        <f t="shared" si="85"/>
        <v/>
      </c>
      <c r="O860" s="117" t="str">
        <f t="shared" si="86"/>
        <v/>
      </c>
      <c r="P860" s="118" t="str">
        <f t="shared" si="87"/>
        <v/>
      </c>
      <c r="Q860" s="119" t="str">
        <f t="shared" si="88"/>
        <v/>
      </c>
      <c r="R860" s="117" t="str">
        <f>IFERROR(VLOOKUP($I860,BASE_SETOR!$B$4:$C$1000,2,0),"")</f>
        <v/>
      </c>
      <c r="AM860" s="340"/>
    </row>
    <row r="861" spans="6:39" customFormat="1" ht="18.75">
      <c r="F861" s="120" t="str">
        <f t="shared" si="89"/>
        <v/>
      </c>
      <c r="G861" s="121"/>
      <c r="H861" s="120"/>
      <c r="I861" s="122"/>
      <c r="J861" s="306"/>
      <c r="K861" s="115"/>
      <c r="L861" s="115" t="str">
        <f>IFERROR(VLOOKUP(I861,COT_ACOES!$B:$C,2,),"")</f>
        <v/>
      </c>
      <c r="M861" s="115" t="str">
        <f t="shared" si="84"/>
        <v/>
      </c>
      <c r="N861" s="116" t="str">
        <f t="shared" si="85"/>
        <v/>
      </c>
      <c r="O861" s="117" t="str">
        <f t="shared" si="86"/>
        <v/>
      </c>
      <c r="P861" s="118" t="str">
        <f t="shared" si="87"/>
        <v/>
      </c>
      <c r="Q861" s="119" t="str">
        <f t="shared" si="88"/>
        <v/>
      </c>
      <c r="R861" s="117" t="str">
        <f>IFERROR(VLOOKUP($I861,BASE_SETOR!$B$4:$C$1000,2,0),"")</f>
        <v/>
      </c>
      <c r="AM861" s="340"/>
    </row>
    <row r="862" spans="6:39" customFormat="1" ht="18.75">
      <c r="F862" s="120" t="str">
        <f t="shared" si="89"/>
        <v/>
      </c>
      <c r="G862" s="121"/>
      <c r="H862" s="120"/>
      <c r="I862" s="122"/>
      <c r="J862" s="306"/>
      <c r="K862" s="115"/>
      <c r="L862" s="115" t="str">
        <f>IFERROR(VLOOKUP(I862,COT_ACOES!$B:$C,2,),"")</f>
        <v/>
      </c>
      <c r="M862" s="115" t="str">
        <f t="shared" si="84"/>
        <v/>
      </c>
      <c r="N862" s="116" t="str">
        <f t="shared" si="85"/>
        <v/>
      </c>
      <c r="O862" s="117" t="str">
        <f t="shared" si="86"/>
        <v/>
      </c>
      <c r="P862" s="118" t="str">
        <f t="shared" si="87"/>
        <v/>
      </c>
      <c r="Q862" s="119" t="str">
        <f t="shared" si="88"/>
        <v/>
      </c>
      <c r="R862" s="117" t="str">
        <f>IFERROR(VLOOKUP($I862,BASE_SETOR!$B$4:$C$1000,2,0),"")</f>
        <v/>
      </c>
      <c r="AM862" s="340"/>
    </row>
    <row r="863" spans="6:39" customFormat="1" ht="18.75">
      <c r="F863" s="120" t="str">
        <f t="shared" si="89"/>
        <v/>
      </c>
      <c r="G863" s="121"/>
      <c r="H863" s="120"/>
      <c r="I863" s="122"/>
      <c r="J863" s="306"/>
      <c r="K863" s="115"/>
      <c r="L863" s="115" t="str">
        <f>IFERROR(VLOOKUP(I863,COT_ACOES!$B:$C,2,),"")</f>
        <v/>
      </c>
      <c r="M863" s="115" t="str">
        <f t="shared" si="84"/>
        <v/>
      </c>
      <c r="N863" s="116" t="str">
        <f t="shared" si="85"/>
        <v/>
      </c>
      <c r="O863" s="117" t="str">
        <f t="shared" si="86"/>
        <v/>
      </c>
      <c r="P863" s="118" t="str">
        <f t="shared" si="87"/>
        <v/>
      </c>
      <c r="Q863" s="119" t="str">
        <f t="shared" si="88"/>
        <v/>
      </c>
      <c r="R863" s="117" t="str">
        <f>IFERROR(VLOOKUP($I863,BASE_SETOR!$B$4:$C$1000,2,0),"")</f>
        <v/>
      </c>
      <c r="AM863" s="340"/>
    </row>
    <row r="864" spans="6:39" customFormat="1" ht="18.75">
      <c r="F864" s="120" t="str">
        <f t="shared" si="89"/>
        <v/>
      </c>
      <c r="G864" s="121"/>
      <c r="H864" s="120"/>
      <c r="I864" s="122"/>
      <c r="J864" s="306"/>
      <c r="K864" s="115"/>
      <c r="L864" s="115" t="str">
        <f>IFERROR(VLOOKUP(I864,COT_ACOES!$B:$C,2,),"")</f>
        <v/>
      </c>
      <c r="M864" s="115" t="str">
        <f t="shared" si="84"/>
        <v/>
      </c>
      <c r="N864" s="116" t="str">
        <f t="shared" si="85"/>
        <v/>
      </c>
      <c r="O864" s="117" t="str">
        <f t="shared" si="86"/>
        <v/>
      </c>
      <c r="P864" s="118" t="str">
        <f t="shared" si="87"/>
        <v/>
      </c>
      <c r="Q864" s="119" t="str">
        <f t="shared" si="88"/>
        <v/>
      </c>
      <c r="R864" s="117" t="str">
        <f>IFERROR(VLOOKUP($I864,BASE_SETOR!$B$4:$C$1000,2,0),"")</f>
        <v/>
      </c>
      <c r="AM864" s="340"/>
    </row>
    <row r="865" spans="6:39" customFormat="1" ht="18.75">
      <c r="F865" s="120" t="str">
        <f t="shared" si="89"/>
        <v/>
      </c>
      <c r="G865" s="121"/>
      <c r="H865" s="120"/>
      <c r="I865" s="122"/>
      <c r="J865" s="306"/>
      <c r="K865" s="115"/>
      <c r="L865" s="115" t="str">
        <f>IFERROR(VLOOKUP(I865,COT_ACOES!$B:$C,2,),"")</f>
        <v/>
      </c>
      <c r="M865" s="115" t="str">
        <f t="shared" si="84"/>
        <v/>
      </c>
      <c r="N865" s="116" t="str">
        <f t="shared" si="85"/>
        <v/>
      </c>
      <c r="O865" s="117" t="str">
        <f t="shared" si="86"/>
        <v/>
      </c>
      <c r="P865" s="118" t="str">
        <f t="shared" si="87"/>
        <v/>
      </c>
      <c r="Q865" s="119" t="str">
        <f t="shared" si="88"/>
        <v/>
      </c>
      <c r="R865" s="117" t="str">
        <f>IFERROR(VLOOKUP($I865,BASE_SETOR!$B$4:$C$1000,2,0),"")</f>
        <v/>
      </c>
      <c r="AM865" s="340"/>
    </row>
    <row r="866" spans="6:39" customFormat="1" ht="18.75">
      <c r="F866" s="120" t="str">
        <f t="shared" si="89"/>
        <v/>
      </c>
      <c r="G866" s="121"/>
      <c r="H866" s="120"/>
      <c r="I866" s="122"/>
      <c r="J866" s="306"/>
      <c r="K866" s="115"/>
      <c r="L866" s="115" t="str">
        <f>IFERROR(VLOOKUP(I866,COT_ACOES!$B:$C,2,),"")</f>
        <v/>
      </c>
      <c r="M866" s="115" t="str">
        <f t="shared" si="84"/>
        <v/>
      </c>
      <c r="N866" s="116" t="str">
        <f t="shared" si="85"/>
        <v/>
      </c>
      <c r="O866" s="117" t="str">
        <f t="shared" si="86"/>
        <v/>
      </c>
      <c r="P866" s="118" t="str">
        <f t="shared" si="87"/>
        <v/>
      </c>
      <c r="Q866" s="119" t="str">
        <f t="shared" si="88"/>
        <v/>
      </c>
      <c r="R866" s="117" t="str">
        <f>IFERROR(VLOOKUP($I866,BASE_SETOR!$B$4:$C$1000,2,0),"")</f>
        <v/>
      </c>
      <c r="AM866" s="340"/>
    </row>
    <row r="867" spans="6:39" customFormat="1" ht="18.75">
      <c r="F867" s="120" t="str">
        <f t="shared" si="89"/>
        <v/>
      </c>
      <c r="G867" s="121"/>
      <c r="H867" s="120"/>
      <c r="I867" s="122"/>
      <c r="J867" s="306"/>
      <c r="K867" s="115"/>
      <c r="L867" s="115" t="str">
        <f>IFERROR(VLOOKUP(I867,COT_ACOES!$B:$C,2,),"")</f>
        <v/>
      </c>
      <c r="M867" s="115" t="str">
        <f t="shared" si="84"/>
        <v/>
      </c>
      <c r="N867" s="116" t="str">
        <f t="shared" si="85"/>
        <v/>
      </c>
      <c r="O867" s="117" t="str">
        <f t="shared" si="86"/>
        <v/>
      </c>
      <c r="P867" s="118" t="str">
        <f t="shared" si="87"/>
        <v/>
      </c>
      <c r="Q867" s="119" t="str">
        <f t="shared" si="88"/>
        <v/>
      </c>
      <c r="R867" s="117" t="str">
        <f>IFERROR(VLOOKUP($I867,BASE_SETOR!$B$4:$C$1000,2,0),"")</f>
        <v/>
      </c>
      <c r="AM867" s="340"/>
    </row>
    <row r="868" spans="6:39" customFormat="1" ht="18.75">
      <c r="F868" s="120" t="str">
        <f t="shared" si="89"/>
        <v/>
      </c>
      <c r="G868" s="121"/>
      <c r="H868" s="120"/>
      <c r="I868" s="122"/>
      <c r="J868" s="306"/>
      <c r="K868" s="115"/>
      <c r="L868" s="115" t="str">
        <f>IFERROR(VLOOKUP(I868,COT_ACOES!$B:$C,2,),"")</f>
        <v/>
      </c>
      <c r="M868" s="115" t="str">
        <f t="shared" si="84"/>
        <v/>
      </c>
      <c r="N868" s="116" t="str">
        <f t="shared" si="85"/>
        <v/>
      </c>
      <c r="O868" s="117" t="str">
        <f t="shared" si="86"/>
        <v/>
      </c>
      <c r="P868" s="118" t="str">
        <f t="shared" si="87"/>
        <v/>
      </c>
      <c r="Q868" s="119" t="str">
        <f t="shared" si="88"/>
        <v/>
      </c>
      <c r="R868" s="117" t="str">
        <f>IFERROR(VLOOKUP($I868,BASE_SETOR!$B$4:$C$1000,2,0),"")</f>
        <v/>
      </c>
      <c r="AM868" s="340"/>
    </row>
    <row r="869" spans="6:39" customFormat="1" ht="18.75">
      <c r="F869" s="120" t="str">
        <f t="shared" si="89"/>
        <v/>
      </c>
      <c r="G869" s="121"/>
      <c r="H869" s="120"/>
      <c r="I869" s="122"/>
      <c r="J869" s="306"/>
      <c r="K869" s="115"/>
      <c r="L869" s="115" t="str">
        <f>IFERROR(VLOOKUP(I869,COT_ACOES!$B:$C,2,),"")</f>
        <v/>
      </c>
      <c r="M869" s="115" t="str">
        <f t="shared" si="84"/>
        <v/>
      </c>
      <c r="N869" s="116" t="str">
        <f t="shared" si="85"/>
        <v/>
      </c>
      <c r="O869" s="117" t="str">
        <f t="shared" si="86"/>
        <v/>
      </c>
      <c r="P869" s="118" t="str">
        <f t="shared" si="87"/>
        <v/>
      </c>
      <c r="Q869" s="119" t="str">
        <f t="shared" si="88"/>
        <v/>
      </c>
      <c r="R869" s="117" t="str">
        <f>IFERROR(VLOOKUP($I869,BASE_SETOR!$B$4:$C$1000,2,0),"")</f>
        <v/>
      </c>
      <c r="AM869" s="340"/>
    </row>
    <row r="870" spans="6:39" customFormat="1" ht="18.75">
      <c r="F870" s="120" t="str">
        <f t="shared" si="89"/>
        <v/>
      </c>
      <c r="G870" s="121"/>
      <c r="H870" s="120"/>
      <c r="I870" s="122"/>
      <c r="J870" s="306"/>
      <c r="K870" s="115"/>
      <c r="L870" s="115" t="str">
        <f>IFERROR(VLOOKUP(I870,COT_ACOES!$B:$C,2,),"")</f>
        <v/>
      </c>
      <c r="M870" s="115" t="str">
        <f t="shared" si="84"/>
        <v/>
      </c>
      <c r="N870" s="116" t="str">
        <f t="shared" si="85"/>
        <v/>
      </c>
      <c r="O870" s="117" t="str">
        <f t="shared" si="86"/>
        <v/>
      </c>
      <c r="P870" s="118" t="str">
        <f t="shared" si="87"/>
        <v/>
      </c>
      <c r="Q870" s="119" t="str">
        <f t="shared" si="88"/>
        <v/>
      </c>
      <c r="R870" s="117" t="str">
        <f>IFERROR(VLOOKUP($I870,BASE_SETOR!$B$4:$C$1000,2,0),"")</f>
        <v/>
      </c>
      <c r="AM870" s="340"/>
    </row>
    <row r="871" spans="6:39" customFormat="1" ht="18.75">
      <c r="F871" s="120" t="str">
        <f t="shared" si="89"/>
        <v/>
      </c>
      <c r="G871" s="121"/>
      <c r="H871" s="120"/>
      <c r="I871" s="122"/>
      <c r="J871" s="306"/>
      <c r="K871" s="115"/>
      <c r="L871" s="115" t="str">
        <f>IFERROR(VLOOKUP(I871,COT_ACOES!$B:$C,2,),"")</f>
        <v/>
      </c>
      <c r="M871" s="115" t="str">
        <f t="shared" si="84"/>
        <v/>
      </c>
      <c r="N871" s="116" t="str">
        <f t="shared" si="85"/>
        <v/>
      </c>
      <c r="O871" s="117" t="str">
        <f t="shared" si="86"/>
        <v/>
      </c>
      <c r="P871" s="118" t="str">
        <f t="shared" si="87"/>
        <v/>
      </c>
      <c r="Q871" s="119" t="str">
        <f t="shared" si="88"/>
        <v/>
      </c>
      <c r="R871" s="117" t="str">
        <f>IFERROR(VLOOKUP($I871,BASE_SETOR!$B$4:$C$1000,2,0),"")</f>
        <v/>
      </c>
      <c r="AM871" s="340"/>
    </row>
    <row r="872" spans="6:39" customFormat="1" ht="18.75">
      <c r="F872" s="120" t="str">
        <f t="shared" si="89"/>
        <v/>
      </c>
      <c r="G872" s="121"/>
      <c r="H872" s="120"/>
      <c r="I872" s="122"/>
      <c r="J872" s="306"/>
      <c r="K872" s="115"/>
      <c r="L872" s="115" t="str">
        <f>IFERROR(VLOOKUP(I872,COT_ACOES!$B:$C,2,),"")</f>
        <v/>
      </c>
      <c r="M872" s="115" t="str">
        <f t="shared" si="84"/>
        <v/>
      </c>
      <c r="N872" s="116" t="str">
        <f t="shared" si="85"/>
        <v/>
      </c>
      <c r="O872" s="117" t="str">
        <f t="shared" si="86"/>
        <v/>
      </c>
      <c r="P872" s="118" t="str">
        <f t="shared" si="87"/>
        <v/>
      </c>
      <c r="Q872" s="119" t="str">
        <f t="shared" si="88"/>
        <v/>
      </c>
      <c r="R872" s="117" t="str">
        <f>IFERROR(VLOOKUP($I872,BASE_SETOR!$B$4:$C$1000,2,0),"")</f>
        <v/>
      </c>
      <c r="AM872" s="340"/>
    </row>
    <row r="873" spans="6:39" customFormat="1" ht="18.75">
      <c r="F873" s="120" t="str">
        <f t="shared" si="89"/>
        <v/>
      </c>
      <c r="G873" s="121"/>
      <c r="H873" s="120"/>
      <c r="I873" s="122"/>
      <c r="J873" s="306"/>
      <c r="K873" s="115"/>
      <c r="L873" s="115" t="str">
        <f>IFERROR(VLOOKUP(I873,COT_ACOES!$B:$C,2,),"")</f>
        <v/>
      </c>
      <c r="M873" s="115" t="str">
        <f t="shared" si="84"/>
        <v/>
      </c>
      <c r="N873" s="116" t="str">
        <f t="shared" si="85"/>
        <v/>
      </c>
      <c r="O873" s="117" t="str">
        <f t="shared" si="86"/>
        <v/>
      </c>
      <c r="P873" s="118" t="str">
        <f t="shared" si="87"/>
        <v/>
      </c>
      <c r="Q873" s="119" t="str">
        <f t="shared" si="88"/>
        <v/>
      </c>
      <c r="R873" s="117" t="str">
        <f>IFERROR(VLOOKUP($I873,BASE_SETOR!$B$4:$C$1000,2,0),"")</f>
        <v/>
      </c>
      <c r="AM873" s="340"/>
    </row>
    <row r="874" spans="6:39" customFormat="1" ht="18.75">
      <c r="F874" s="120" t="str">
        <f t="shared" si="89"/>
        <v/>
      </c>
      <c r="G874" s="121"/>
      <c r="H874" s="120"/>
      <c r="I874" s="122"/>
      <c r="J874" s="306"/>
      <c r="K874" s="115"/>
      <c r="L874" s="115" t="str">
        <f>IFERROR(VLOOKUP(I874,COT_ACOES!$B:$C,2,),"")</f>
        <v/>
      </c>
      <c r="M874" s="115" t="str">
        <f t="shared" si="84"/>
        <v/>
      </c>
      <c r="N874" s="116" t="str">
        <f t="shared" si="85"/>
        <v/>
      </c>
      <c r="O874" s="117" t="str">
        <f t="shared" si="86"/>
        <v/>
      </c>
      <c r="P874" s="118" t="str">
        <f t="shared" si="87"/>
        <v/>
      </c>
      <c r="Q874" s="119" t="str">
        <f t="shared" si="88"/>
        <v/>
      </c>
      <c r="R874" s="117" t="str">
        <f>IFERROR(VLOOKUP($I874,BASE_SETOR!$B$4:$C$1000,2,0),"")</f>
        <v/>
      </c>
      <c r="AM874" s="340"/>
    </row>
    <row r="875" spans="6:39" customFormat="1" ht="18.75">
      <c r="F875" s="120" t="str">
        <f t="shared" si="89"/>
        <v/>
      </c>
      <c r="G875" s="121"/>
      <c r="H875" s="120"/>
      <c r="I875" s="122"/>
      <c r="J875" s="306"/>
      <c r="K875" s="115"/>
      <c r="L875" s="115" t="str">
        <f>IFERROR(VLOOKUP(I875,COT_ACOES!$B:$C,2,),"")</f>
        <v/>
      </c>
      <c r="M875" s="115" t="str">
        <f t="shared" si="84"/>
        <v/>
      </c>
      <c r="N875" s="116" t="str">
        <f t="shared" si="85"/>
        <v/>
      </c>
      <c r="O875" s="117" t="str">
        <f t="shared" si="86"/>
        <v/>
      </c>
      <c r="P875" s="118" t="str">
        <f t="shared" si="87"/>
        <v/>
      </c>
      <c r="Q875" s="119" t="str">
        <f t="shared" si="88"/>
        <v/>
      </c>
      <c r="R875" s="117" t="str">
        <f>IFERROR(VLOOKUP($I875,BASE_SETOR!$B$4:$C$1000,2,0),"")</f>
        <v/>
      </c>
      <c r="AM875" s="340"/>
    </row>
    <row r="876" spans="6:39" customFormat="1" ht="18.75">
      <c r="F876" s="120" t="str">
        <f t="shared" si="89"/>
        <v/>
      </c>
      <c r="G876" s="121"/>
      <c r="H876" s="120"/>
      <c r="I876" s="122"/>
      <c r="J876" s="306"/>
      <c r="K876" s="115"/>
      <c r="L876" s="115" t="str">
        <f>IFERROR(VLOOKUP(I876,COT_ACOES!$B:$C,2,),"")</f>
        <v/>
      </c>
      <c r="M876" s="115" t="str">
        <f t="shared" si="84"/>
        <v/>
      </c>
      <c r="N876" s="116" t="str">
        <f t="shared" si="85"/>
        <v/>
      </c>
      <c r="O876" s="117" t="str">
        <f t="shared" si="86"/>
        <v/>
      </c>
      <c r="P876" s="118" t="str">
        <f t="shared" si="87"/>
        <v/>
      </c>
      <c r="Q876" s="119" t="str">
        <f t="shared" si="88"/>
        <v/>
      </c>
      <c r="R876" s="117" t="str">
        <f>IFERROR(VLOOKUP($I876,BASE_SETOR!$B$4:$C$1000,2,0),"")</f>
        <v/>
      </c>
      <c r="AM876" s="340"/>
    </row>
    <row r="877" spans="6:39" customFormat="1" ht="18.75">
      <c r="F877" s="120" t="str">
        <f t="shared" si="89"/>
        <v/>
      </c>
      <c r="G877" s="121"/>
      <c r="H877" s="120"/>
      <c r="I877" s="122"/>
      <c r="J877" s="306"/>
      <c r="K877" s="115"/>
      <c r="L877" s="115" t="str">
        <f>IFERROR(VLOOKUP(I877,COT_ACOES!$B:$C,2,),"")</f>
        <v/>
      </c>
      <c r="M877" s="115" t="str">
        <f t="shared" si="84"/>
        <v/>
      </c>
      <c r="N877" s="116" t="str">
        <f t="shared" si="85"/>
        <v/>
      </c>
      <c r="O877" s="117" t="str">
        <f t="shared" si="86"/>
        <v/>
      </c>
      <c r="P877" s="118" t="str">
        <f t="shared" si="87"/>
        <v/>
      </c>
      <c r="Q877" s="119" t="str">
        <f t="shared" si="88"/>
        <v/>
      </c>
      <c r="R877" s="117" t="str">
        <f>IFERROR(VLOOKUP($I877,BASE_SETOR!$B$4:$C$1000,2,0),"")</f>
        <v/>
      </c>
      <c r="AM877" s="340"/>
    </row>
    <row r="878" spans="6:39" customFormat="1" ht="18.75">
      <c r="F878" s="120" t="str">
        <f t="shared" si="89"/>
        <v/>
      </c>
      <c r="G878" s="121"/>
      <c r="H878" s="120"/>
      <c r="I878" s="122"/>
      <c r="J878" s="306"/>
      <c r="K878" s="115"/>
      <c r="L878" s="115" t="str">
        <f>IFERROR(VLOOKUP(I878,COT_ACOES!$B:$C,2,),"")</f>
        <v/>
      </c>
      <c r="M878" s="115" t="str">
        <f t="shared" si="84"/>
        <v/>
      </c>
      <c r="N878" s="116" t="str">
        <f t="shared" si="85"/>
        <v/>
      </c>
      <c r="O878" s="117" t="str">
        <f t="shared" si="86"/>
        <v/>
      </c>
      <c r="P878" s="118" t="str">
        <f t="shared" si="87"/>
        <v/>
      </c>
      <c r="Q878" s="119" t="str">
        <f t="shared" si="88"/>
        <v/>
      </c>
      <c r="R878" s="117" t="str">
        <f>IFERROR(VLOOKUP($I878,BASE_SETOR!$B$4:$C$1000,2,0),"")</f>
        <v/>
      </c>
      <c r="AM878" s="340"/>
    </row>
    <row r="879" spans="6:39" customFormat="1" ht="18.75">
      <c r="F879" s="120" t="str">
        <f t="shared" si="89"/>
        <v/>
      </c>
      <c r="G879" s="121"/>
      <c r="H879" s="120"/>
      <c r="I879" s="122"/>
      <c r="J879" s="306"/>
      <c r="K879" s="115"/>
      <c r="L879" s="115" t="str">
        <f>IFERROR(VLOOKUP(I879,COT_ACOES!$B:$C,2,),"")</f>
        <v/>
      </c>
      <c r="M879" s="115" t="str">
        <f t="shared" si="84"/>
        <v/>
      </c>
      <c r="N879" s="116" t="str">
        <f t="shared" si="85"/>
        <v/>
      </c>
      <c r="O879" s="117" t="str">
        <f t="shared" si="86"/>
        <v/>
      </c>
      <c r="P879" s="118" t="str">
        <f t="shared" si="87"/>
        <v/>
      </c>
      <c r="Q879" s="119" t="str">
        <f t="shared" si="88"/>
        <v/>
      </c>
      <c r="R879" s="117" t="str">
        <f>IFERROR(VLOOKUP($I879,BASE_SETOR!$B$4:$C$1000,2,0),"")</f>
        <v/>
      </c>
      <c r="AM879" s="340"/>
    </row>
    <row r="880" spans="6:39" customFormat="1" ht="18.75">
      <c r="F880" s="120" t="str">
        <f t="shared" si="89"/>
        <v/>
      </c>
      <c r="G880" s="121"/>
      <c r="H880" s="120"/>
      <c r="I880" s="122"/>
      <c r="J880" s="306"/>
      <c r="K880" s="115"/>
      <c r="L880" s="115" t="str">
        <f>IFERROR(VLOOKUP(I880,COT_ACOES!$B:$C,2,),"")</f>
        <v/>
      </c>
      <c r="M880" s="115" t="str">
        <f t="shared" si="84"/>
        <v/>
      </c>
      <c r="N880" s="116" t="str">
        <f t="shared" si="85"/>
        <v/>
      </c>
      <c r="O880" s="117" t="str">
        <f t="shared" si="86"/>
        <v/>
      </c>
      <c r="P880" s="118" t="str">
        <f t="shared" si="87"/>
        <v/>
      </c>
      <c r="Q880" s="119" t="str">
        <f t="shared" si="88"/>
        <v/>
      </c>
      <c r="R880" s="117" t="str">
        <f>IFERROR(VLOOKUP($I880,BASE_SETOR!$B$4:$C$1000,2,0),"")</f>
        <v/>
      </c>
      <c r="AM880" s="340"/>
    </row>
    <row r="881" spans="6:39" customFormat="1" ht="18.75">
      <c r="F881" s="120" t="str">
        <f t="shared" si="89"/>
        <v/>
      </c>
      <c r="G881" s="121"/>
      <c r="H881" s="120"/>
      <c r="I881" s="122"/>
      <c r="J881" s="306"/>
      <c r="K881" s="115"/>
      <c r="L881" s="115" t="str">
        <f>IFERROR(VLOOKUP(I881,COT_ACOES!$B:$C,2,),"")</f>
        <v/>
      </c>
      <c r="M881" s="115" t="str">
        <f t="shared" si="84"/>
        <v/>
      </c>
      <c r="N881" s="116" t="str">
        <f t="shared" si="85"/>
        <v/>
      </c>
      <c r="O881" s="117" t="str">
        <f t="shared" si="86"/>
        <v/>
      </c>
      <c r="P881" s="118" t="str">
        <f t="shared" si="87"/>
        <v/>
      </c>
      <c r="Q881" s="119" t="str">
        <f t="shared" si="88"/>
        <v/>
      </c>
      <c r="R881" s="117" t="str">
        <f>IFERROR(VLOOKUP($I881,BASE_SETOR!$B$4:$C$1000,2,0),"")</f>
        <v/>
      </c>
      <c r="AM881" s="340"/>
    </row>
    <row r="882" spans="6:39" customFormat="1" ht="18.75">
      <c r="F882" s="120" t="str">
        <f t="shared" si="89"/>
        <v/>
      </c>
      <c r="G882" s="121"/>
      <c r="H882" s="120"/>
      <c r="I882" s="122"/>
      <c r="J882" s="306"/>
      <c r="K882" s="115"/>
      <c r="L882" s="115" t="str">
        <f>IFERROR(VLOOKUP(I882,COT_ACOES!$B:$C,2,),"")</f>
        <v/>
      </c>
      <c r="M882" s="115" t="str">
        <f t="shared" si="84"/>
        <v/>
      </c>
      <c r="N882" s="116" t="str">
        <f t="shared" si="85"/>
        <v/>
      </c>
      <c r="O882" s="117" t="str">
        <f t="shared" si="86"/>
        <v/>
      </c>
      <c r="P882" s="118" t="str">
        <f t="shared" si="87"/>
        <v/>
      </c>
      <c r="Q882" s="119" t="str">
        <f t="shared" si="88"/>
        <v/>
      </c>
      <c r="R882" s="117" t="str">
        <f>IFERROR(VLOOKUP($I882,BASE_SETOR!$B$4:$C$1000,2,0),"")</f>
        <v/>
      </c>
      <c r="AM882" s="340"/>
    </row>
    <row r="883" spans="6:39" customFormat="1" ht="18.75">
      <c r="F883" s="120" t="str">
        <f t="shared" si="89"/>
        <v/>
      </c>
      <c r="G883" s="121"/>
      <c r="H883" s="120"/>
      <c r="I883" s="122"/>
      <c r="J883" s="306"/>
      <c r="K883" s="115"/>
      <c r="L883" s="115" t="str">
        <f>IFERROR(VLOOKUP(I883,COT_ACOES!$B:$C,2,),"")</f>
        <v/>
      </c>
      <c r="M883" s="115" t="str">
        <f t="shared" si="84"/>
        <v/>
      </c>
      <c r="N883" s="116" t="str">
        <f t="shared" si="85"/>
        <v/>
      </c>
      <c r="O883" s="117" t="str">
        <f t="shared" si="86"/>
        <v/>
      </c>
      <c r="P883" s="118" t="str">
        <f t="shared" si="87"/>
        <v/>
      </c>
      <c r="Q883" s="119" t="str">
        <f t="shared" si="88"/>
        <v/>
      </c>
      <c r="R883" s="117" t="str">
        <f>IFERROR(VLOOKUP($I883,BASE_SETOR!$B$4:$C$1000,2,0),"")</f>
        <v/>
      </c>
      <c r="AM883" s="340"/>
    </row>
    <row r="884" spans="6:39" customFormat="1" ht="18.75">
      <c r="F884" s="120" t="str">
        <f t="shared" si="89"/>
        <v/>
      </c>
      <c r="G884" s="121"/>
      <c r="H884" s="120"/>
      <c r="I884" s="122"/>
      <c r="J884" s="306"/>
      <c r="K884" s="115"/>
      <c r="L884" s="115" t="str">
        <f>IFERROR(VLOOKUP(I884,COT_ACOES!$B:$C,2,),"")</f>
        <v/>
      </c>
      <c r="M884" s="115" t="str">
        <f t="shared" si="84"/>
        <v/>
      </c>
      <c r="N884" s="116" t="str">
        <f t="shared" si="85"/>
        <v/>
      </c>
      <c r="O884" s="117" t="str">
        <f t="shared" si="86"/>
        <v/>
      </c>
      <c r="P884" s="118" t="str">
        <f t="shared" si="87"/>
        <v/>
      </c>
      <c r="Q884" s="119" t="str">
        <f t="shared" si="88"/>
        <v/>
      </c>
      <c r="R884" s="117" t="str">
        <f>IFERROR(VLOOKUP($I884,BASE_SETOR!$B$4:$C$1000,2,0),"")</f>
        <v/>
      </c>
      <c r="AM884" s="340"/>
    </row>
    <row r="885" spans="6:39" customFormat="1" ht="18.75">
      <c r="F885" s="120" t="str">
        <f t="shared" si="89"/>
        <v/>
      </c>
      <c r="G885" s="121"/>
      <c r="H885" s="120"/>
      <c r="I885" s="122"/>
      <c r="J885" s="306"/>
      <c r="K885" s="115"/>
      <c r="L885" s="115" t="str">
        <f>IFERROR(VLOOKUP(I885,COT_ACOES!$B:$C,2,),"")</f>
        <v/>
      </c>
      <c r="M885" s="115" t="str">
        <f t="shared" si="84"/>
        <v/>
      </c>
      <c r="N885" s="116" t="str">
        <f t="shared" si="85"/>
        <v/>
      </c>
      <c r="O885" s="117" t="str">
        <f t="shared" si="86"/>
        <v/>
      </c>
      <c r="P885" s="118" t="str">
        <f t="shared" si="87"/>
        <v/>
      </c>
      <c r="Q885" s="119" t="str">
        <f t="shared" si="88"/>
        <v/>
      </c>
      <c r="R885" s="117" t="str">
        <f>IFERROR(VLOOKUP($I885,BASE_SETOR!$B$4:$C$1000,2,0),"")</f>
        <v/>
      </c>
      <c r="AM885" s="340"/>
    </row>
    <row r="886" spans="6:39" customFormat="1" ht="18.75">
      <c r="F886" s="120" t="str">
        <f t="shared" si="89"/>
        <v/>
      </c>
      <c r="G886" s="121"/>
      <c r="H886" s="120"/>
      <c r="I886" s="122"/>
      <c r="J886" s="306"/>
      <c r="K886" s="115"/>
      <c r="L886" s="115" t="str">
        <f>IFERROR(VLOOKUP(I886,COT_ACOES!$B:$C,2,),"")</f>
        <v/>
      </c>
      <c r="M886" s="115" t="str">
        <f t="shared" si="84"/>
        <v/>
      </c>
      <c r="N886" s="116" t="str">
        <f t="shared" si="85"/>
        <v/>
      </c>
      <c r="O886" s="117" t="str">
        <f t="shared" si="86"/>
        <v/>
      </c>
      <c r="P886" s="118" t="str">
        <f t="shared" si="87"/>
        <v/>
      </c>
      <c r="Q886" s="119" t="str">
        <f t="shared" si="88"/>
        <v/>
      </c>
      <c r="R886" s="117" t="str">
        <f>IFERROR(VLOOKUP($I886,BASE_SETOR!$B$4:$C$1000,2,0),"")</f>
        <v/>
      </c>
      <c r="AM886" s="340"/>
    </row>
    <row r="887" spans="6:39" customFormat="1" ht="18.75">
      <c r="F887" s="120" t="str">
        <f t="shared" si="89"/>
        <v/>
      </c>
      <c r="G887" s="121"/>
      <c r="H887" s="120"/>
      <c r="I887" s="122"/>
      <c r="J887" s="306"/>
      <c r="K887" s="115"/>
      <c r="L887" s="115" t="str">
        <f>IFERROR(VLOOKUP(I887,COT_ACOES!$B:$C,2,),"")</f>
        <v/>
      </c>
      <c r="M887" s="115" t="str">
        <f t="shared" si="84"/>
        <v/>
      </c>
      <c r="N887" s="116" t="str">
        <f t="shared" si="85"/>
        <v/>
      </c>
      <c r="O887" s="117" t="str">
        <f t="shared" si="86"/>
        <v/>
      </c>
      <c r="P887" s="118" t="str">
        <f t="shared" si="87"/>
        <v/>
      </c>
      <c r="Q887" s="119" t="str">
        <f t="shared" si="88"/>
        <v/>
      </c>
      <c r="R887" s="117" t="str">
        <f>IFERROR(VLOOKUP($I887,BASE_SETOR!$B$4:$C$1000,2,0),"")</f>
        <v/>
      </c>
      <c r="AM887" s="340"/>
    </row>
    <row r="888" spans="6:39" customFormat="1" ht="18.75">
      <c r="F888" s="120" t="str">
        <f t="shared" si="89"/>
        <v/>
      </c>
      <c r="G888" s="121"/>
      <c r="H888" s="120"/>
      <c r="I888" s="122"/>
      <c r="J888" s="306"/>
      <c r="K888" s="115"/>
      <c r="L888" s="115" t="str">
        <f>IFERROR(VLOOKUP(I888,COT_ACOES!$B:$C,2,),"")</f>
        <v/>
      </c>
      <c r="M888" s="115" t="str">
        <f t="shared" si="84"/>
        <v/>
      </c>
      <c r="N888" s="116" t="str">
        <f t="shared" si="85"/>
        <v/>
      </c>
      <c r="O888" s="117" t="str">
        <f t="shared" si="86"/>
        <v/>
      </c>
      <c r="P888" s="118" t="str">
        <f t="shared" si="87"/>
        <v/>
      </c>
      <c r="Q888" s="119" t="str">
        <f t="shared" si="88"/>
        <v/>
      </c>
      <c r="R888" s="117" t="str">
        <f>IFERROR(VLOOKUP($I888,BASE_SETOR!$B$4:$C$1000,2,0),"")</f>
        <v/>
      </c>
      <c r="AM888" s="340"/>
    </row>
    <row r="889" spans="6:39" customFormat="1" ht="18.75">
      <c r="F889" s="120" t="str">
        <f t="shared" si="89"/>
        <v/>
      </c>
      <c r="G889" s="121"/>
      <c r="H889" s="120"/>
      <c r="I889" s="122"/>
      <c r="J889" s="306"/>
      <c r="K889" s="115"/>
      <c r="L889" s="115" t="str">
        <f>IFERROR(VLOOKUP(I889,COT_ACOES!$B:$C,2,),"")</f>
        <v/>
      </c>
      <c r="M889" s="115" t="str">
        <f t="shared" si="84"/>
        <v/>
      </c>
      <c r="N889" s="116" t="str">
        <f t="shared" si="85"/>
        <v/>
      </c>
      <c r="O889" s="117" t="str">
        <f t="shared" si="86"/>
        <v/>
      </c>
      <c r="P889" s="118" t="str">
        <f t="shared" si="87"/>
        <v/>
      </c>
      <c r="Q889" s="119" t="str">
        <f t="shared" si="88"/>
        <v/>
      </c>
      <c r="R889" s="117" t="str">
        <f>IFERROR(VLOOKUP($I889,BASE_SETOR!$B$4:$C$1000,2,0),"")</f>
        <v/>
      </c>
      <c r="AM889" s="340"/>
    </row>
    <row r="890" spans="6:39" customFormat="1" ht="18.75">
      <c r="F890" s="120" t="str">
        <f t="shared" si="89"/>
        <v/>
      </c>
      <c r="G890" s="121"/>
      <c r="H890" s="120"/>
      <c r="I890" s="122"/>
      <c r="J890" s="306"/>
      <c r="K890" s="115"/>
      <c r="L890" s="115" t="str">
        <f>IFERROR(VLOOKUP(I890,COT_ACOES!$B:$C,2,),"")</f>
        <v/>
      </c>
      <c r="M890" s="115" t="str">
        <f t="shared" si="84"/>
        <v/>
      </c>
      <c r="N890" s="116" t="str">
        <f t="shared" si="85"/>
        <v/>
      </c>
      <c r="O890" s="117" t="str">
        <f t="shared" si="86"/>
        <v/>
      </c>
      <c r="P890" s="118" t="str">
        <f t="shared" si="87"/>
        <v/>
      </c>
      <c r="Q890" s="119" t="str">
        <f t="shared" si="88"/>
        <v/>
      </c>
      <c r="R890" s="117" t="str">
        <f>IFERROR(VLOOKUP($I890,BASE_SETOR!$B$4:$C$1000,2,0),"")</f>
        <v/>
      </c>
      <c r="AM890" s="340"/>
    </row>
    <row r="891" spans="6:39" customFormat="1" ht="18.75">
      <c r="F891" s="120" t="str">
        <f t="shared" si="89"/>
        <v/>
      </c>
      <c r="G891" s="121"/>
      <c r="H891" s="120"/>
      <c r="I891" s="122"/>
      <c r="J891" s="306"/>
      <c r="K891" s="115"/>
      <c r="L891" s="115" t="str">
        <f>IFERROR(VLOOKUP(I891,COT_ACOES!$B:$C,2,),"")</f>
        <v/>
      </c>
      <c r="M891" s="115" t="str">
        <f t="shared" si="84"/>
        <v/>
      </c>
      <c r="N891" s="116" t="str">
        <f t="shared" si="85"/>
        <v/>
      </c>
      <c r="O891" s="117" t="str">
        <f t="shared" si="86"/>
        <v/>
      </c>
      <c r="P891" s="118" t="str">
        <f t="shared" si="87"/>
        <v/>
      </c>
      <c r="Q891" s="119" t="str">
        <f t="shared" si="88"/>
        <v/>
      </c>
      <c r="R891" s="117" t="str">
        <f>IFERROR(VLOOKUP($I891,BASE_SETOR!$B$4:$C$1000,2,0),"")</f>
        <v/>
      </c>
      <c r="AM891" s="340"/>
    </row>
    <row r="892" spans="6:39" customFormat="1" ht="18.75">
      <c r="F892" s="120" t="str">
        <f t="shared" si="89"/>
        <v/>
      </c>
      <c r="G892" s="121"/>
      <c r="H892" s="120"/>
      <c r="I892" s="122"/>
      <c r="J892" s="306"/>
      <c r="K892" s="115"/>
      <c r="L892" s="115" t="str">
        <f>IFERROR(VLOOKUP(I892,COT_ACOES!$B:$C,2,),"")</f>
        <v/>
      </c>
      <c r="M892" s="115" t="str">
        <f t="shared" si="84"/>
        <v/>
      </c>
      <c r="N892" s="116" t="str">
        <f t="shared" si="85"/>
        <v/>
      </c>
      <c r="O892" s="117" t="str">
        <f t="shared" si="86"/>
        <v/>
      </c>
      <c r="P892" s="118" t="str">
        <f t="shared" si="87"/>
        <v/>
      </c>
      <c r="Q892" s="119" t="str">
        <f t="shared" si="88"/>
        <v/>
      </c>
      <c r="R892" s="117" t="str">
        <f>IFERROR(VLOOKUP($I892,BASE_SETOR!$B$4:$C$1000,2,0),"")</f>
        <v/>
      </c>
      <c r="AM892" s="340"/>
    </row>
    <row r="893" spans="6:39" customFormat="1" ht="18.75">
      <c r="F893" s="120" t="str">
        <f t="shared" si="89"/>
        <v/>
      </c>
      <c r="G893" s="121"/>
      <c r="H893" s="120"/>
      <c r="I893" s="122"/>
      <c r="J893" s="306"/>
      <c r="K893" s="115"/>
      <c r="L893" s="115" t="str">
        <f>IFERROR(VLOOKUP(I893,COT_ACOES!$B:$C,2,),"")</f>
        <v/>
      </c>
      <c r="M893" s="115" t="str">
        <f t="shared" si="84"/>
        <v/>
      </c>
      <c r="N893" s="116" t="str">
        <f t="shared" si="85"/>
        <v/>
      </c>
      <c r="O893" s="117" t="str">
        <f t="shared" si="86"/>
        <v/>
      </c>
      <c r="P893" s="118" t="str">
        <f t="shared" si="87"/>
        <v/>
      </c>
      <c r="Q893" s="119" t="str">
        <f t="shared" si="88"/>
        <v/>
      </c>
      <c r="R893" s="117" t="str">
        <f>IFERROR(VLOOKUP($I893,BASE_SETOR!$B$4:$C$1000,2,0),"")</f>
        <v/>
      </c>
      <c r="AM893" s="340"/>
    </row>
    <row r="894" spans="6:39" customFormat="1" ht="18.75">
      <c r="F894" s="120" t="str">
        <f t="shared" si="89"/>
        <v/>
      </c>
      <c r="G894" s="121"/>
      <c r="H894" s="120"/>
      <c r="I894" s="122"/>
      <c r="J894" s="306"/>
      <c r="K894" s="115"/>
      <c r="L894" s="115" t="str">
        <f>IFERROR(VLOOKUP(I894,COT_ACOES!$B:$C,2,),"")</f>
        <v/>
      </c>
      <c r="M894" s="115" t="str">
        <f t="shared" si="84"/>
        <v/>
      </c>
      <c r="N894" s="116" t="str">
        <f t="shared" si="85"/>
        <v/>
      </c>
      <c r="O894" s="117" t="str">
        <f t="shared" si="86"/>
        <v/>
      </c>
      <c r="P894" s="118" t="str">
        <f t="shared" si="87"/>
        <v/>
      </c>
      <c r="Q894" s="119" t="str">
        <f t="shared" si="88"/>
        <v/>
      </c>
      <c r="R894" s="117" t="str">
        <f>IFERROR(VLOOKUP($I894,BASE_SETOR!$B$4:$C$1000,2,0),"")</f>
        <v/>
      </c>
      <c r="AM894" s="340"/>
    </row>
    <row r="895" spans="6:39" customFormat="1" ht="18.75">
      <c r="F895" s="120" t="str">
        <f t="shared" si="89"/>
        <v/>
      </c>
      <c r="G895" s="121"/>
      <c r="H895" s="120"/>
      <c r="I895" s="122"/>
      <c r="J895" s="306"/>
      <c r="K895" s="115"/>
      <c r="L895" s="115" t="str">
        <f>IFERROR(VLOOKUP(I895,COT_ACOES!$B:$C,2,),"")</f>
        <v/>
      </c>
      <c r="M895" s="115" t="str">
        <f t="shared" si="84"/>
        <v/>
      </c>
      <c r="N895" s="116" t="str">
        <f t="shared" si="85"/>
        <v/>
      </c>
      <c r="O895" s="117" t="str">
        <f t="shared" si="86"/>
        <v/>
      </c>
      <c r="P895" s="118" t="str">
        <f t="shared" si="87"/>
        <v/>
      </c>
      <c r="Q895" s="119" t="str">
        <f t="shared" si="88"/>
        <v/>
      </c>
      <c r="R895" s="117" t="str">
        <f>IFERROR(VLOOKUP($I895,BASE_SETOR!$B$4:$C$1000,2,0),"")</f>
        <v/>
      </c>
      <c r="AM895" s="340"/>
    </row>
    <row r="896" spans="6:39" customFormat="1" ht="18.75">
      <c r="F896" s="120" t="str">
        <f t="shared" si="89"/>
        <v/>
      </c>
      <c r="G896" s="121"/>
      <c r="H896" s="120"/>
      <c r="I896" s="122"/>
      <c r="J896" s="306"/>
      <c r="K896" s="115"/>
      <c r="L896" s="115" t="str">
        <f>IFERROR(VLOOKUP(I896,COT_ACOES!$B:$C,2,),"")</f>
        <v/>
      </c>
      <c r="M896" s="115" t="str">
        <f t="shared" si="84"/>
        <v/>
      </c>
      <c r="N896" s="116" t="str">
        <f t="shared" si="85"/>
        <v/>
      </c>
      <c r="O896" s="117" t="str">
        <f t="shared" si="86"/>
        <v/>
      </c>
      <c r="P896" s="118" t="str">
        <f t="shared" si="87"/>
        <v/>
      </c>
      <c r="Q896" s="119" t="str">
        <f t="shared" si="88"/>
        <v/>
      </c>
      <c r="R896" s="117" t="str">
        <f>IFERROR(VLOOKUP($I896,BASE_SETOR!$B$4:$C$1000,2,0),"")</f>
        <v/>
      </c>
      <c r="AM896" s="340"/>
    </row>
    <row r="897" spans="6:39" customFormat="1" ht="18.75">
      <c r="F897" s="120" t="str">
        <f t="shared" si="89"/>
        <v/>
      </c>
      <c r="G897" s="121"/>
      <c r="H897" s="120"/>
      <c r="I897" s="122"/>
      <c r="J897" s="306"/>
      <c r="K897" s="115"/>
      <c r="L897" s="115" t="str">
        <f>IFERROR(VLOOKUP(I897,COT_ACOES!$B:$C,2,),"")</f>
        <v/>
      </c>
      <c r="M897" s="115" t="str">
        <f t="shared" si="84"/>
        <v/>
      </c>
      <c r="N897" s="116" t="str">
        <f t="shared" si="85"/>
        <v/>
      </c>
      <c r="O897" s="117" t="str">
        <f t="shared" si="86"/>
        <v/>
      </c>
      <c r="P897" s="118" t="str">
        <f t="shared" si="87"/>
        <v/>
      </c>
      <c r="Q897" s="119" t="str">
        <f t="shared" si="88"/>
        <v/>
      </c>
      <c r="R897" s="117" t="str">
        <f>IFERROR(VLOOKUP($I897,BASE_SETOR!$B$4:$C$1000,2,0),"")</f>
        <v/>
      </c>
      <c r="AM897" s="340"/>
    </row>
    <row r="898" spans="6:39" customFormat="1" ht="18.75">
      <c r="F898" s="120" t="str">
        <f t="shared" si="89"/>
        <v/>
      </c>
      <c r="G898" s="121"/>
      <c r="H898" s="120"/>
      <c r="I898" s="122"/>
      <c r="J898" s="306"/>
      <c r="K898" s="115"/>
      <c r="L898" s="115" t="str">
        <f>IFERROR(VLOOKUP(I898,COT_ACOES!$B:$C,2,),"")</f>
        <v/>
      </c>
      <c r="M898" s="115" t="str">
        <f t="shared" si="84"/>
        <v/>
      </c>
      <c r="N898" s="116" t="str">
        <f t="shared" si="85"/>
        <v/>
      </c>
      <c r="O898" s="117" t="str">
        <f t="shared" si="86"/>
        <v/>
      </c>
      <c r="P898" s="118" t="str">
        <f t="shared" si="87"/>
        <v/>
      </c>
      <c r="Q898" s="119" t="str">
        <f t="shared" si="88"/>
        <v/>
      </c>
      <c r="R898" s="117" t="str">
        <f>IFERROR(VLOOKUP($I898,BASE_SETOR!$B$4:$C$1000,2,0),"")</f>
        <v/>
      </c>
      <c r="AM898" s="340"/>
    </row>
    <row r="899" spans="6:39" customFormat="1" ht="18.75">
      <c r="F899" s="120" t="str">
        <f t="shared" si="89"/>
        <v/>
      </c>
      <c r="G899" s="121"/>
      <c r="H899" s="120"/>
      <c r="I899" s="122"/>
      <c r="J899" s="306"/>
      <c r="K899" s="115"/>
      <c r="L899" s="115" t="str">
        <f>IFERROR(VLOOKUP(I899,COT_ACOES!$B:$C,2,),"")</f>
        <v/>
      </c>
      <c r="M899" s="115" t="str">
        <f t="shared" si="84"/>
        <v/>
      </c>
      <c r="N899" s="116" t="str">
        <f t="shared" si="85"/>
        <v/>
      </c>
      <c r="O899" s="117" t="str">
        <f t="shared" si="86"/>
        <v/>
      </c>
      <c r="P899" s="118" t="str">
        <f t="shared" si="87"/>
        <v/>
      </c>
      <c r="Q899" s="119" t="str">
        <f t="shared" si="88"/>
        <v/>
      </c>
      <c r="R899" s="117" t="str">
        <f>IFERROR(VLOOKUP($I899,BASE_SETOR!$B$4:$C$1000,2,0),"")</f>
        <v/>
      </c>
      <c r="AM899" s="340"/>
    </row>
    <row r="900" spans="6:39" customFormat="1" ht="18.75">
      <c r="F900" s="120" t="str">
        <f t="shared" si="89"/>
        <v/>
      </c>
      <c r="G900" s="121"/>
      <c r="H900" s="120"/>
      <c r="I900" s="122"/>
      <c r="J900" s="306"/>
      <c r="K900" s="115"/>
      <c r="L900" s="115" t="str">
        <f>IFERROR(VLOOKUP(I900,COT_ACOES!$B:$C,2,),"")</f>
        <v/>
      </c>
      <c r="M900" s="115" t="str">
        <f t="shared" si="84"/>
        <v/>
      </c>
      <c r="N900" s="116" t="str">
        <f t="shared" si="85"/>
        <v/>
      </c>
      <c r="O900" s="117" t="str">
        <f t="shared" si="86"/>
        <v/>
      </c>
      <c r="P900" s="118" t="str">
        <f t="shared" si="87"/>
        <v/>
      </c>
      <c r="Q900" s="119" t="str">
        <f t="shared" si="88"/>
        <v/>
      </c>
      <c r="R900" s="117" t="str">
        <f>IFERROR(VLOOKUP($I900,BASE_SETOR!$B$4:$C$1000,2,0),"")</f>
        <v/>
      </c>
      <c r="AM900" s="340"/>
    </row>
    <row r="901" spans="6:39" customFormat="1" ht="18.75">
      <c r="F901" s="120" t="str">
        <f t="shared" si="89"/>
        <v/>
      </c>
      <c r="G901" s="121"/>
      <c r="H901" s="120"/>
      <c r="I901" s="122"/>
      <c r="J901" s="306"/>
      <c r="K901" s="115"/>
      <c r="L901" s="115" t="str">
        <f>IFERROR(VLOOKUP(I901,COT_ACOES!$B:$C,2,),"")</f>
        <v/>
      </c>
      <c r="M901" s="115" t="str">
        <f t="shared" ref="M901:M921" si="90">IF(J901="","",J901*K901)</f>
        <v/>
      </c>
      <c r="N901" s="116" t="str">
        <f t="shared" ref="N901:N921" si="91">IF(J901="","",J901*L901)</f>
        <v/>
      </c>
      <c r="O901" s="117" t="str">
        <f t="shared" si="86"/>
        <v/>
      </c>
      <c r="P901" s="118" t="str">
        <f t="shared" ref="P901:P921" si="92">IFERROR((N901-M901)/M901,"")</f>
        <v/>
      </c>
      <c r="Q901" s="119" t="str">
        <f t="shared" ref="Q901:Q921" si="93">IFERROR(M901*P901,"")</f>
        <v/>
      </c>
      <c r="R901" s="117" t="str">
        <f>IFERROR(VLOOKUP($I901,BASE_SETOR!$B$4:$C$1000,2,0),"")</f>
        <v/>
      </c>
      <c r="AM901" s="340"/>
    </row>
    <row r="902" spans="6:39" customFormat="1" ht="18.75">
      <c r="F902" s="120" t="str">
        <f t="shared" si="89"/>
        <v/>
      </c>
      <c r="G902" s="121"/>
      <c r="H902" s="120"/>
      <c r="I902" s="122"/>
      <c r="J902" s="306"/>
      <c r="K902" s="115"/>
      <c r="L902" s="115" t="str">
        <f>IFERROR(VLOOKUP(I902,COT_ACOES!$B:$C,2,),"")</f>
        <v/>
      </c>
      <c r="M902" s="115" t="str">
        <f t="shared" si="90"/>
        <v/>
      </c>
      <c r="N902" s="116" t="str">
        <f t="shared" si="91"/>
        <v/>
      </c>
      <c r="O902" s="117" t="str">
        <f t="shared" si="86"/>
        <v/>
      </c>
      <c r="P902" s="118" t="str">
        <f t="shared" si="92"/>
        <v/>
      </c>
      <c r="Q902" s="119" t="str">
        <f t="shared" si="93"/>
        <v/>
      </c>
      <c r="R902" s="117" t="str">
        <f>IFERROR(VLOOKUP($I902,BASE_SETOR!$B$4:$C$1000,2,0),"")</f>
        <v/>
      </c>
      <c r="AM902" s="340"/>
    </row>
    <row r="903" spans="6:39" customFormat="1" ht="18.75">
      <c r="F903" s="120" t="str">
        <f t="shared" si="89"/>
        <v/>
      </c>
      <c r="G903" s="121"/>
      <c r="H903" s="120"/>
      <c r="I903" s="122"/>
      <c r="J903" s="306"/>
      <c r="K903" s="115"/>
      <c r="L903" s="115" t="str">
        <f>IFERROR(VLOOKUP(I903,COT_ACOES!$B:$C,2,),"")</f>
        <v/>
      </c>
      <c r="M903" s="115" t="str">
        <f t="shared" si="90"/>
        <v/>
      </c>
      <c r="N903" s="116" t="str">
        <f t="shared" si="91"/>
        <v/>
      </c>
      <c r="O903" s="117" t="str">
        <f t="shared" si="86"/>
        <v/>
      </c>
      <c r="P903" s="118" t="str">
        <f t="shared" si="92"/>
        <v/>
      </c>
      <c r="Q903" s="119" t="str">
        <f t="shared" si="93"/>
        <v/>
      </c>
      <c r="R903" s="117" t="str">
        <f>IFERROR(VLOOKUP($I903,BASE_SETOR!$B$4:$C$1000,2,0),"")</f>
        <v/>
      </c>
      <c r="AM903" s="340"/>
    </row>
    <row r="904" spans="6:39" customFormat="1" ht="18.75">
      <c r="F904" s="120" t="str">
        <f t="shared" si="89"/>
        <v/>
      </c>
      <c r="G904" s="121"/>
      <c r="H904" s="120"/>
      <c r="I904" s="122"/>
      <c r="J904" s="306"/>
      <c r="K904" s="115"/>
      <c r="L904" s="115" t="str">
        <f>IFERROR(VLOOKUP(I904,COT_ACOES!$B:$C,2,),"")</f>
        <v/>
      </c>
      <c r="M904" s="115" t="str">
        <f t="shared" si="90"/>
        <v/>
      </c>
      <c r="N904" s="116" t="str">
        <f t="shared" si="91"/>
        <v/>
      </c>
      <c r="O904" s="117" t="str">
        <f t="shared" si="86"/>
        <v/>
      </c>
      <c r="P904" s="118" t="str">
        <f t="shared" si="92"/>
        <v/>
      </c>
      <c r="Q904" s="119" t="str">
        <f t="shared" si="93"/>
        <v/>
      </c>
      <c r="R904" s="117" t="str">
        <f>IFERROR(VLOOKUP($I904,BASE_SETOR!$B$4:$C$1000,2,0),"")</f>
        <v/>
      </c>
      <c r="AM904" s="340"/>
    </row>
    <row r="905" spans="6:39" customFormat="1" ht="18.75">
      <c r="F905" s="120" t="str">
        <f t="shared" si="89"/>
        <v/>
      </c>
      <c r="G905" s="121"/>
      <c r="H905" s="120"/>
      <c r="I905" s="122"/>
      <c r="J905" s="306"/>
      <c r="K905" s="115"/>
      <c r="L905" s="115" t="str">
        <f>IFERROR(VLOOKUP(I905,COT_ACOES!$B:$C,2,),"")</f>
        <v/>
      </c>
      <c r="M905" s="115" t="str">
        <f t="shared" si="90"/>
        <v/>
      </c>
      <c r="N905" s="116" t="str">
        <f t="shared" si="91"/>
        <v/>
      </c>
      <c r="O905" s="117" t="str">
        <f t="shared" si="86"/>
        <v/>
      </c>
      <c r="P905" s="118" t="str">
        <f t="shared" si="92"/>
        <v/>
      </c>
      <c r="Q905" s="119" t="str">
        <f t="shared" si="93"/>
        <v/>
      </c>
      <c r="R905" s="117" t="str">
        <f>IFERROR(VLOOKUP($I905,BASE_SETOR!$B$4:$C$1000,2,0),"")</f>
        <v/>
      </c>
      <c r="AM905" s="340"/>
    </row>
    <row r="906" spans="6:39" customFormat="1" ht="18.75">
      <c r="F906" s="120" t="str">
        <f t="shared" si="89"/>
        <v/>
      </c>
      <c r="G906" s="121"/>
      <c r="H906" s="120"/>
      <c r="I906" s="122"/>
      <c r="J906" s="306"/>
      <c r="K906" s="115"/>
      <c r="L906" s="115" t="str">
        <f>IFERROR(VLOOKUP(I906,COT_ACOES!$B:$C,2,),"")</f>
        <v/>
      </c>
      <c r="M906" s="115" t="str">
        <f t="shared" si="90"/>
        <v/>
      </c>
      <c r="N906" s="116" t="str">
        <f t="shared" si="91"/>
        <v/>
      </c>
      <c r="O906" s="117" t="str">
        <f t="shared" si="86"/>
        <v/>
      </c>
      <c r="P906" s="118" t="str">
        <f t="shared" si="92"/>
        <v/>
      </c>
      <c r="Q906" s="119" t="str">
        <f t="shared" si="93"/>
        <v/>
      </c>
      <c r="R906" s="117" t="str">
        <f>IFERROR(VLOOKUP($I906,BASE_SETOR!$B$4:$C$1000,2,0),"")</f>
        <v/>
      </c>
      <c r="AM906" s="340"/>
    </row>
    <row r="907" spans="6:39" customFormat="1" ht="18.75">
      <c r="F907" s="120" t="str">
        <f t="shared" si="89"/>
        <v/>
      </c>
      <c r="G907" s="121"/>
      <c r="H907" s="120"/>
      <c r="I907" s="122"/>
      <c r="J907" s="306"/>
      <c r="K907" s="115"/>
      <c r="L907" s="115" t="str">
        <f>IFERROR(VLOOKUP(I907,COT_ACOES!$B:$C,2,),"")</f>
        <v/>
      </c>
      <c r="M907" s="115" t="str">
        <f t="shared" si="90"/>
        <v/>
      </c>
      <c r="N907" s="116" t="str">
        <f t="shared" si="91"/>
        <v/>
      </c>
      <c r="O907" s="117" t="str">
        <f t="shared" si="86"/>
        <v/>
      </c>
      <c r="P907" s="118" t="str">
        <f t="shared" si="92"/>
        <v/>
      </c>
      <c r="Q907" s="119" t="str">
        <f t="shared" si="93"/>
        <v/>
      </c>
      <c r="R907" s="117" t="str">
        <f>IFERROR(VLOOKUP($I907,BASE_SETOR!$B$4:$C$1000,2,0),"")</f>
        <v/>
      </c>
      <c r="AM907" s="340"/>
    </row>
    <row r="908" spans="6:39" customFormat="1" ht="18.75">
      <c r="F908" s="120" t="str">
        <f t="shared" si="89"/>
        <v/>
      </c>
      <c r="G908" s="121"/>
      <c r="H908" s="120"/>
      <c r="I908" s="122"/>
      <c r="J908" s="306"/>
      <c r="K908" s="115"/>
      <c r="L908" s="115" t="str">
        <f>IFERROR(VLOOKUP(I908,COT_ACOES!$B:$C,2,),"")</f>
        <v/>
      </c>
      <c r="M908" s="115" t="str">
        <f t="shared" si="90"/>
        <v/>
      </c>
      <c r="N908" s="116" t="str">
        <f t="shared" si="91"/>
        <v/>
      </c>
      <c r="O908" s="117" t="str">
        <f t="shared" si="86"/>
        <v/>
      </c>
      <c r="P908" s="118" t="str">
        <f t="shared" si="92"/>
        <v/>
      </c>
      <c r="Q908" s="119" t="str">
        <f t="shared" si="93"/>
        <v/>
      </c>
      <c r="R908" s="117" t="str">
        <f>IFERROR(VLOOKUP($I908,BASE_SETOR!$B$4:$C$1000,2,0),"")</f>
        <v/>
      </c>
      <c r="AM908" s="340"/>
    </row>
    <row r="909" spans="6:39" customFormat="1" ht="18.75">
      <c r="F909" s="120" t="str">
        <f t="shared" si="89"/>
        <v/>
      </c>
      <c r="G909" s="121"/>
      <c r="H909" s="120"/>
      <c r="I909" s="122"/>
      <c r="J909" s="306"/>
      <c r="K909" s="115"/>
      <c r="L909" s="115" t="str">
        <f>IFERROR(VLOOKUP(I909,COT_ACOES!$B:$C,2,),"")</f>
        <v/>
      </c>
      <c r="M909" s="115" t="str">
        <f t="shared" si="90"/>
        <v/>
      </c>
      <c r="N909" s="116" t="str">
        <f t="shared" si="91"/>
        <v/>
      </c>
      <c r="O909" s="117" t="str">
        <f t="shared" si="86"/>
        <v/>
      </c>
      <c r="P909" s="118" t="str">
        <f t="shared" si="92"/>
        <v/>
      </c>
      <c r="Q909" s="119" t="str">
        <f t="shared" si="93"/>
        <v/>
      </c>
      <c r="R909" s="117" t="str">
        <f>IFERROR(VLOOKUP($I909,BASE_SETOR!$B$4:$C$1000,2,0),"")</f>
        <v/>
      </c>
      <c r="AM909" s="340"/>
    </row>
    <row r="910" spans="6:39" customFormat="1" ht="18.75">
      <c r="F910" s="120" t="str">
        <f t="shared" si="89"/>
        <v/>
      </c>
      <c r="G910" s="121"/>
      <c r="H910" s="120"/>
      <c r="I910" s="122"/>
      <c r="J910" s="306"/>
      <c r="K910" s="115"/>
      <c r="L910" s="115" t="str">
        <f>IFERROR(VLOOKUP(I910,COT_ACOES!$B:$C,2,),"")</f>
        <v/>
      </c>
      <c r="M910" s="115" t="str">
        <f t="shared" si="90"/>
        <v/>
      </c>
      <c r="N910" s="116" t="str">
        <f t="shared" si="91"/>
        <v/>
      </c>
      <c r="O910" s="117" t="str">
        <f t="shared" si="86"/>
        <v/>
      </c>
      <c r="P910" s="118" t="str">
        <f t="shared" si="92"/>
        <v/>
      </c>
      <c r="Q910" s="119" t="str">
        <f t="shared" si="93"/>
        <v/>
      </c>
      <c r="R910" s="117" t="str">
        <f>IFERROR(VLOOKUP($I910,BASE_SETOR!$B$4:$C$1000,2,0),"")</f>
        <v/>
      </c>
      <c r="AM910" s="340"/>
    </row>
    <row r="911" spans="6:39" customFormat="1" ht="18.75">
      <c r="F911" s="120" t="str">
        <f t="shared" si="89"/>
        <v/>
      </c>
      <c r="G911" s="121"/>
      <c r="H911" s="120"/>
      <c r="I911" s="122"/>
      <c r="J911" s="306"/>
      <c r="K911" s="115"/>
      <c r="L911" s="115" t="str">
        <f>IFERROR(VLOOKUP(I911,COT_ACOES!$B:$C,2,),"")</f>
        <v/>
      </c>
      <c r="M911" s="115" t="str">
        <f t="shared" si="90"/>
        <v/>
      </c>
      <c r="N911" s="116" t="str">
        <f t="shared" si="91"/>
        <v/>
      </c>
      <c r="O911" s="117" t="str">
        <f t="shared" si="86"/>
        <v/>
      </c>
      <c r="P911" s="118" t="str">
        <f t="shared" si="92"/>
        <v/>
      </c>
      <c r="Q911" s="119" t="str">
        <f t="shared" si="93"/>
        <v/>
      </c>
      <c r="R911" s="117" t="str">
        <f>IFERROR(VLOOKUP($I911,BASE_SETOR!$B$4:$C$1000,2,0),"")</f>
        <v/>
      </c>
      <c r="AM911" s="340"/>
    </row>
    <row r="912" spans="6:39" customFormat="1" ht="18.75">
      <c r="F912" s="120" t="str">
        <f t="shared" si="89"/>
        <v/>
      </c>
      <c r="G912" s="121"/>
      <c r="H912" s="120"/>
      <c r="I912" s="122"/>
      <c r="J912" s="306"/>
      <c r="K912" s="115"/>
      <c r="L912" s="115" t="str">
        <f>IFERROR(VLOOKUP(I912,COT_ACOES!$B:$C,2,),"")</f>
        <v/>
      </c>
      <c r="M912" s="115" t="str">
        <f t="shared" si="90"/>
        <v/>
      </c>
      <c r="N912" s="116" t="str">
        <f t="shared" si="91"/>
        <v/>
      </c>
      <c r="O912" s="117" t="str">
        <f t="shared" si="86"/>
        <v/>
      </c>
      <c r="P912" s="118" t="str">
        <f t="shared" si="92"/>
        <v/>
      </c>
      <c r="Q912" s="119" t="str">
        <f t="shared" si="93"/>
        <v/>
      </c>
      <c r="R912" s="117" t="str">
        <f>IFERROR(VLOOKUP($I912,BASE_SETOR!$B$4:$C$1000,2,0),"")</f>
        <v/>
      </c>
      <c r="AM912" s="340"/>
    </row>
    <row r="913" spans="6:39" customFormat="1" ht="18.75">
      <c r="F913" s="120" t="str">
        <f t="shared" si="89"/>
        <v/>
      </c>
      <c r="G913" s="121"/>
      <c r="H913" s="120"/>
      <c r="I913" s="122"/>
      <c r="J913" s="306"/>
      <c r="K913" s="115"/>
      <c r="L913" s="115" t="str">
        <f>IFERROR(VLOOKUP(I913,COT_ACOES!$B:$C,2,),"")</f>
        <v/>
      </c>
      <c r="M913" s="115" t="str">
        <f t="shared" si="90"/>
        <v/>
      </c>
      <c r="N913" s="116" t="str">
        <f t="shared" si="91"/>
        <v/>
      </c>
      <c r="O913" s="117" t="str">
        <f t="shared" si="86"/>
        <v/>
      </c>
      <c r="P913" s="118" t="str">
        <f t="shared" si="92"/>
        <v/>
      </c>
      <c r="Q913" s="119" t="str">
        <f t="shared" si="93"/>
        <v/>
      </c>
      <c r="R913" s="117" t="str">
        <f>IFERROR(VLOOKUP($I913,BASE_SETOR!$B$4:$C$1000,2,0),"")</f>
        <v/>
      </c>
      <c r="AM913" s="340"/>
    </row>
    <row r="914" spans="6:39" customFormat="1" ht="18.75">
      <c r="F914" s="120" t="str">
        <f t="shared" si="89"/>
        <v/>
      </c>
      <c r="G914" s="121"/>
      <c r="H914" s="120"/>
      <c r="I914" s="122"/>
      <c r="J914" s="306"/>
      <c r="K914" s="115"/>
      <c r="L914" s="115" t="str">
        <f>IFERROR(VLOOKUP(I914,COT_ACOES!$B:$C,2,),"")</f>
        <v/>
      </c>
      <c r="M914" s="115" t="str">
        <f t="shared" si="90"/>
        <v/>
      </c>
      <c r="N914" s="116" t="str">
        <f t="shared" si="91"/>
        <v/>
      </c>
      <c r="O914" s="117" t="str">
        <f t="shared" si="86"/>
        <v/>
      </c>
      <c r="P914" s="118" t="str">
        <f t="shared" si="92"/>
        <v/>
      </c>
      <c r="Q914" s="119" t="str">
        <f t="shared" si="93"/>
        <v/>
      </c>
      <c r="R914" s="117" t="str">
        <f>IFERROR(VLOOKUP($I914,BASE_SETOR!$B$4:$C$1000,2,0),"")</f>
        <v/>
      </c>
      <c r="AM914" s="340"/>
    </row>
    <row r="915" spans="6:39" customFormat="1" ht="18.75">
      <c r="F915" s="120" t="str">
        <f t="shared" si="89"/>
        <v/>
      </c>
      <c r="G915" s="121"/>
      <c r="H915" s="120"/>
      <c r="I915" s="122"/>
      <c r="J915" s="306"/>
      <c r="K915" s="115"/>
      <c r="L915" s="115" t="str">
        <f>IFERROR(VLOOKUP(I915,COT_ACOES!$B:$C,2,),"")</f>
        <v/>
      </c>
      <c r="M915" s="115" t="str">
        <f t="shared" si="90"/>
        <v/>
      </c>
      <c r="N915" s="116" t="str">
        <f t="shared" si="91"/>
        <v/>
      </c>
      <c r="O915" s="117" t="str">
        <f t="shared" si="86"/>
        <v/>
      </c>
      <c r="P915" s="118" t="str">
        <f t="shared" si="92"/>
        <v/>
      </c>
      <c r="Q915" s="119" t="str">
        <f t="shared" si="93"/>
        <v/>
      </c>
      <c r="R915" s="117" t="str">
        <f>IFERROR(VLOOKUP($I915,BASE_SETOR!$B$4:$C$1000,2,0),"")</f>
        <v/>
      </c>
      <c r="AM915" s="340"/>
    </row>
    <row r="916" spans="6:39" customFormat="1" ht="18.75">
      <c r="F916" s="120" t="str">
        <f t="shared" si="89"/>
        <v/>
      </c>
      <c r="G916" s="121"/>
      <c r="H916" s="120"/>
      <c r="I916" s="122"/>
      <c r="J916" s="306"/>
      <c r="K916" s="115"/>
      <c r="L916" s="115" t="str">
        <f>IFERROR(VLOOKUP(I916,COT_ACOES!$B:$C,2,),"")</f>
        <v/>
      </c>
      <c r="M916" s="115" t="str">
        <f t="shared" si="90"/>
        <v/>
      </c>
      <c r="N916" s="116" t="str">
        <f t="shared" si="91"/>
        <v/>
      </c>
      <c r="O916" s="117" t="str">
        <f t="shared" si="86"/>
        <v/>
      </c>
      <c r="P916" s="118" t="str">
        <f t="shared" si="92"/>
        <v/>
      </c>
      <c r="Q916" s="119" t="str">
        <f t="shared" si="93"/>
        <v/>
      </c>
      <c r="R916" s="117" t="str">
        <f>IFERROR(VLOOKUP($I916,BASE_SETOR!$B$4:$C$1000,2,0),"")</f>
        <v/>
      </c>
      <c r="AM916" s="340"/>
    </row>
    <row r="917" spans="6:39" customFormat="1" ht="18.75">
      <c r="F917" s="120" t="str">
        <f t="shared" si="89"/>
        <v/>
      </c>
      <c r="G917" s="121"/>
      <c r="H917" s="120"/>
      <c r="I917" s="122"/>
      <c r="J917" s="306"/>
      <c r="K917" s="115"/>
      <c r="L917" s="115" t="str">
        <f>IFERROR(VLOOKUP(I917,COT_ACOES!$B:$C,2,),"")</f>
        <v/>
      </c>
      <c r="M917" s="115" t="str">
        <f t="shared" si="90"/>
        <v/>
      </c>
      <c r="N917" s="116" t="str">
        <f t="shared" si="91"/>
        <v/>
      </c>
      <c r="O917" s="117" t="str">
        <f t="shared" si="86"/>
        <v/>
      </c>
      <c r="P917" s="118" t="str">
        <f t="shared" si="92"/>
        <v/>
      </c>
      <c r="Q917" s="119" t="str">
        <f t="shared" si="93"/>
        <v/>
      </c>
      <c r="R917" s="117" t="str">
        <f>IFERROR(VLOOKUP($I917,BASE_SETOR!$B$4:$C$1000,2,0),"")</f>
        <v/>
      </c>
      <c r="AM917" s="340"/>
    </row>
    <row r="918" spans="6:39" customFormat="1" ht="18.75">
      <c r="F918" s="120" t="str">
        <f t="shared" si="89"/>
        <v/>
      </c>
      <c r="G918" s="121"/>
      <c r="H918" s="120"/>
      <c r="I918" s="122"/>
      <c r="J918" s="306"/>
      <c r="K918" s="115"/>
      <c r="L918" s="115" t="str">
        <f>IFERROR(VLOOKUP(I918,COT_ACOES!$B:$C,2,),"")</f>
        <v/>
      </c>
      <c r="M918" s="115" t="str">
        <f t="shared" si="90"/>
        <v/>
      </c>
      <c r="N918" s="116" t="str">
        <f t="shared" si="91"/>
        <v/>
      </c>
      <c r="O918" s="117" t="str">
        <f t="shared" si="86"/>
        <v/>
      </c>
      <c r="P918" s="118" t="str">
        <f t="shared" si="92"/>
        <v/>
      </c>
      <c r="Q918" s="119" t="str">
        <f t="shared" si="93"/>
        <v/>
      </c>
      <c r="R918" s="117" t="str">
        <f>IFERROR(VLOOKUP($I918,BASE_SETOR!$B$4:$C$1000,2,0),"")</f>
        <v/>
      </c>
      <c r="AM918" s="340"/>
    </row>
    <row r="919" spans="6:39" customFormat="1" ht="18.75">
      <c r="F919" s="120" t="str">
        <f t="shared" si="89"/>
        <v/>
      </c>
      <c r="G919" s="121"/>
      <c r="H919" s="120"/>
      <c r="I919" s="122"/>
      <c r="J919" s="306"/>
      <c r="K919" s="115"/>
      <c r="L919" s="115" t="str">
        <f>IFERROR(VLOOKUP(I919,COT_ACOES!$B:$C,2,),"")</f>
        <v/>
      </c>
      <c r="M919" s="115" t="str">
        <f t="shared" si="90"/>
        <v/>
      </c>
      <c r="N919" s="116" t="str">
        <f t="shared" si="91"/>
        <v/>
      </c>
      <c r="O919" s="117" t="str">
        <f t="shared" si="86"/>
        <v/>
      </c>
      <c r="P919" s="118" t="str">
        <f t="shared" si="92"/>
        <v/>
      </c>
      <c r="Q919" s="119" t="str">
        <f t="shared" si="93"/>
        <v/>
      </c>
      <c r="R919" s="117" t="str">
        <f>IFERROR(VLOOKUP($I919,BASE_SETOR!$B$4:$C$1000,2,0),"")</f>
        <v/>
      </c>
      <c r="AM919" s="340"/>
    </row>
    <row r="920" spans="6:39" customFormat="1" ht="18.75">
      <c r="F920" s="120" t="str">
        <f t="shared" si="89"/>
        <v/>
      </c>
      <c r="G920" s="121"/>
      <c r="H920" s="120"/>
      <c r="I920" s="122"/>
      <c r="J920" s="306"/>
      <c r="K920" s="115"/>
      <c r="L920" s="115" t="str">
        <f>IFERROR(VLOOKUP(I920,COT_ACOES!$B:$C,2,),"")</f>
        <v/>
      </c>
      <c r="M920" s="115" t="str">
        <f t="shared" si="90"/>
        <v/>
      </c>
      <c r="N920" s="116" t="str">
        <f t="shared" si="91"/>
        <v/>
      </c>
      <c r="O920" s="117" t="str">
        <f t="shared" si="86"/>
        <v/>
      </c>
      <c r="P920" s="118" t="str">
        <f t="shared" si="92"/>
        <v/>
      </c>
      <c r="Q920" s="119" t="str">
        <f t="shared" si="93"/>
        <v/>
      </c>
      <c r="R920" s="117" t="str">
        <f>IFERROR(VLOOKUP($I920,BASE_SETOR!$B$4:$C$1000,2,0),"")</f>
        <v/>
      </c>
      <c r="AM920" s="340"/>
    </row>
    <row r="921" spans="6:39" customFormat="1" ht="18.75">
      <c r="F921" s="120" t="str">
        <f t="shared" si="89"/>
        <v/>
      </c>
      <c r="G921" s="121"/>
      <c r="H921" s="120"/>
      <c r="I921" s="122"/>
      <c r="J921" s="306"/>
      <c r="K921" s="115"/>
      <c r="L921" s="115" t="str">
        <f>IFERROR(VLOOKUP(I921,COT_ACOES!$B:$C,2,),"")</f>
        <v/>
      </c>
      <c r="M921" s="115" t="str">
        <f t="shared" si="90"/>
        <v/>
      </c>
      <c r="N921" s="116" t="str">
        <f t="shared" si="91"/>
        <v/>
      </c>
      <c r="O921" s="117" t="str">
        <f t="shared" ref="O921:O984" si="94">IFERROR(N921/$C$4,"")</f>
        <v/>
      </c>
      <c r="P921" s="118" t="str">
        <f t="shared" si="92"/>
        <v/>
      </c>
      <c r="Q921" s="119" t="str">
        <f t="shared" si="93"/>
        <v/>
      </c>
      <c r="R921" s="117" t="str">
        <f>IFERROR(VLOOKUP($I921,BASE_SETOR!$B$4:$C$1000,2,0),"")</f>
        <v/>
      </c>
      <c r="AM921" s="340"/>
    </row>
    <row r="922" spans="6:39" customFormat="1" ht="18.75">
      <c r="F922" s="120" t="str">
        <f t="shared" ref="F922:F985" si="95">IF(G922="","",1+F921)</f>
        <v/>
      </c>
      <c r="G922" s="121"/>
      <c r="H922" s="120"/>
      <c r="I922" s="122"/>
      <c r="J922" s="306"/>
      <c r="K922" s="115"/>
      <c r="L922" s="115" t="str">
        <f>IFERROR(VLOOKUP(I922,COT_ACOES!$B:$C,2,),"")</f>
        <v/>
      </c>
      <c r="M922" s="115" t="str">
        <f t="shared" ref="M922:M985" si="96">IF(J922="","",J922*K922)</f>
        <v/>
      </c>
      <c r="N922" s="116" t="str">
        <f t="shared" ref="N922:N985" si="97">IF(J922="","",J922*L922)</f>
        <v/>
      </c>
      <c r="O922" s="117" t="str">
        <f t="shared" si="94"/>
        <v/>
      </c>
      <c r="P922" s="118" t="str">
        <f t="shared" ref="P922:P985" si="98">IFERROR((N922-M922)/M922,"")</f>
        <v/>
      </c>
      <c r="Q922" s="119" t="str">
        <f t="shared" ref="Q922:Q985" si="99">IFERROR(M922*P922,"")</f>
        <v/>
      </c>
      <c r="R922" s="117" t="str">
        <f>IFERROR(VLOOKUP($I922,BASE_SETOR!$B$4:$C$1000,2,0),"")</f>
        <v/>
      </c>
      <c r="AM922" s="340"/>
    </row>
    <row r="923" spans="6:39" customFormat="1" ht="18.75">
      <c r="F923" s="120" t="str">
        <f t="shared" si="95"/>
        <v/>
      </c>
      <c r="G923" s="121"/>
      <c r="H923" s="120"/>
      <c r="I923" s="122"/>
      <c r="J923" s="306"/>
      <c r="K923" s="115"/>
      <c r="L923" s="115" t="str">
        <f>IFERROR(VLOOKUP(I923,COT_ACOES!$B:$C,2,),"")</f>
        <v/>
      </c>
      <c r="M923" s="115" t="str">
        <f t="shared" si="96"/>
        <v/>
      </c>
      <c r="N923" s="116" t="str">
        <f t="shared" si="97"/>
        <v/>
      </c>
      <c r="O923" s="117" t="str">
        <f t="shared" si="94"/>
        <v/>
      </c>
      <c r="P923" s="118" t="str">
        <f t="shared" si="98"/>
        <v/>
      </c>
      <c r="Q923" s="119" t="str">
        <f t="shared" si="99"/>
        <v/>
      </c>
      <c r="R923" s="117" t="str">
        <f>IFERROR(VLOOKUP($I923,BASE_SETOR!$B$4:$C$1000,2,0),"")</f>
        <v/>
      </c>
      <c r="AM923" s="340"/>
    </row>
    <row r="924" spans="6:39" customFormat="1" ht="18.75">
      <c r="F924" s="120" t="str">
        <f t="shared" si="95"/>
        <v/>
      </c>
      <c r="G924" s="121"/>
      <c r="H924" s="120"/>
      <c r="I924" s="122"/>
      <c r="J924" s="306"/>
      <c r="K924" s="115"/>
      <c r="L924" s="115" t="str">
        <f>IFERROR(VLOOKUP(I924,COT_ACOES!$B:$C,2,),"")</f>
        <v/>
      </c>
      <c r="M924" s="115" t="str">
        <f t="shared" si="96"/>
        <v/>
      </c>
      <c r="N924" s="116" t="str">
        <f t="shared" si="97"/>
        <v/>
      </c>
      <c r="O924" s="117" t="str">
        <f t="shared" si="94"/>
        <v/>
      </c>
      <c r="P924" s="118" t="str">
        <f t="shared" si="98"/>
        <v/>
      </c>
      <c r="Q924" s="119" t="str">
        <f t="shared" si="99"/>
        <v/>
      </c>
      <c r="R924" s="117" t="str">
        <f>IFERROR(VLOOKUP($I924,BASE_SETOR!$B$4:$C$1000,2,0),"")</f>
        <v/>
      </c>
      <c r="AM924" s="340"/>
    </row>
    <row r="925" spans="6:39" customFormat="1" ht="18.75">
      <c r="F925" s="120" t="str">
        <f t="shared" si="95"/>
        <v/>
      </c>
      <c r="G925" s="121"/>
      <c r="H925" s="120"/>
      <c r="I925" s="122"/>
      <c r="J925" s="306"/>
      <c r="K925" s="115"/>
      <c r="L925" s="115" t="str">
        <f>IFERROR(VLOOKUP(I925,COT_ACOES!$B:$C,2,),"")</f>
        <v/>
      </c>
      <c r="M925" s="115" t="str">
        <f t="shared" si="96"/>
        <v/>
      </c>
      <c r="N925" s="116" t="str">
        <f t="shared" si="97"/>
        <v/>
      </c>
      <c r="O925" s="117" t="str">
        <f t="shared" si="94"/>
        <v/>
      </c>
      <c r="P925" s="118" t="str">
        <f t="shared" si="98"/>
        <v/>
      </c>
      <c r="Q925" s="119" t="str">
        <f t="shared" si="99"/>
        <v/>
      </c>
      <c r="R925" s="117" t="str">
        <f>IFERROR(VLOOKUP($I925,BASE_SETOR!$B$4:$C$1000,2,0),"")</f>
        <v/>
      </c>
      <c r="AM925" s="340"/>
    </row>
    <row r="926" spans="6:39" customFormat="1" ht="18.75">
      <c r="F926" s="120" t="str">
        <f t="shared" si="95"/>
        <v/>
      </c>
      <c r="G926" s="121"/>
      <c r="H926" s="120"/>
      <c r="I926" s="122"/>
      <c r="J926" s="306"/>
      <c r="K926" s="115"/>
      <c r="L926" s="115" t="str">
        <f>IFERROR(VLOOKUP(I926,COT_ACOES!$B:$C,2,),"")</f>
        <v/>
      </c>
      <c r="M926" s="115" t="str">
        <f t="shared" si="96"/>
        <v/>
      </c>
      <c r="N926" s="116" t="str">
        <f t="shared" si="97"/>
        <v/>
      </c>
      <c r="O926" s="117" t="str">
        <f t="shared" si="94"/>
        <v/>
      </c>
      <c r="P926" s="118" t="str">
        <f t="shared" si="98"/>
        <v/>
      </c>
      <c r="Q926" s="119" t="str">
        <f t="shared" si="99"/>
        <v/>
      </c>
      <c r="R926" s="117" t="str">
        <f>IFERROR(VLOOKUP($I926,BASE_SETOR!$B$4:$C$1000,2,0),"")</f>
        <v/>
      </c>
      <c r="AM926" s="340"/>
    </row>
    <row r="927" spans="6:39" customFormat="1" ht="18.75">
      <c r="F927" s="120" t="str">
        <f t="shared" si="95"/>
        <v/>
      </c>
      <c r="G927" s="121"/>
      <c r="H927" s="120"/>
      <c r="I927" s="122"/>
      <c r="J927" s="306"/>
      <c r="K927" s="115"/>
      <c r="L927" s="115" t="str">
        <f>IFERROR(VLOOKUP(I927,COT_ACOES!$B:$C,2,),"")</f>
        <v/>
      </c>
      <c r="M927" s="115" t="str">
        <f t="shared" si="96"/>
        <v/>
      </c>
      <c r="N927" s="116" t="str">
        <f t="shared" si="97"/>
        <v/>
      </c>
      <c r="O927" s="117" t="str">
        <f t="shared" si="94"/>
        <v/>
      </c>
      <c r="P927" s="118" t="str">
        <f t="shared" si="98"/>
        <v/>
      </c>
      <c r="Q927" s="119" t="str">
        <f t="shared" si="99"/>
        <v/>
      </c>
      <c r="R927" s="117" t="str">
        <f>IFERROR(VLOOKUP($I927,BASE_SETOR!$B$4:$C$1000,2,0),"")</f>
        <v/>
      </c>
      <c r="AM927" s="340"/>
    </row>
    <row r="928" spans="6:39" customFormat="1" ht="18.75">
      <c r="F928" s="120" t="str">
        <f t="shared" si="95"/>
        <v/>
      </c>
      <c r="G928" s="121"/>
      <c r="H928" s="120"/>
      <c r="I928" s="122"/>
      <c r="J928" s="306"/>
      <c r="K928" s="115"/>
      <c r="L928" s="115" t="str">
        <f>IFERROR(VLOOKUP(I928,COT_ACOES!$B:$C,2,),"")</f>
        <v/>
      </c>
      <c r="M928" s="115" t="str">
        <f t="shared" si="96"/>
        <v/>
      </c>
      <c r="N928" s="116" t="str">
        <f t="shared" si="97"/>
        <v/>
      </c>
      <c r="O928" s="117" t="str">
        <f t="shared" si="94"/>
        <v/>
      </c>
      <c r="P928" s="118" t="str">
        <f t="shared" si="98"/>
        <v/>
      </c>
      <c r="Q928" s="119" t="str">
        <f t="shared" si="99"/>
        <v/>
      </c>
      <c r="R928" s="117" t="str">
        <f>IFERROR(VLOOKUP($I928,BASE_SETOR!$B$4:$C$1000,2,0),"")</f>
        <v/>
      </c>
      <c r="AM928" s="340"/>
    </row>
    <row r="929" spans="6:39" customFormat="1" ht="18.75">
      <c r="F929" s="120" t="str">
        <f t="shared" si="95"/>
        <v/>
      </c>
      <c r="G929" s="121"/>
      <c r="H929" s="120"/>
      <c r="I929" s="122"/>
      <c r="J929" s="306"/>
      <c r="K929" s="115"/>
      <c r="L929" s="115" t="str">
        <f>IFERROR(VLOOKUP(I929,COT_ACOES!$B:$C,2,),"")</f>
        <v/>
      </c>
      <c r="M929" s="115" t="str">
        <f t="shared" si="96"/>
        <v/>
      </c>
      <c r="N929" s="116" t="str">
        <f t="shared" si="97"/>
        <v/>
      </c>
      <c r="O929" s="117" t="str">
        <f t="shared" si="94"/>
        <v/>
      </c>
      <c r="P929" s="118" t="str">
        <f t="shared" si="98"/>
        <v/>
      </c>
      <c r="Q929" s="119" t="str">
        <f t="shared" si="99"/>
        <v/>
      </c>
      <c r="R929" s="117" t="str">
        <f>IFERROR(VLOOKUP($I929,BASE_SETOR!$B$4:$C$1000,2,0),"")</f>
        <v/>
      </c>
      <c r="AM929" s="340"/>
    </row>
    <row r="930" spans="6:39" customFormat="1" ht="18.75">
      <c r="F930" s="120" t="str">
        <f t="shared" si="95"/>
        <v/>
      </c>
      <c r="G930" s="121"/>
      <c r="H930" s="120"/>
      <c r="I930" s="122"/>
      <c r="J930" s="306"/>
      <c r="K930" s="115"/>
      <c r="L930" s="115" t="str">
        <f>IFERROR(VLOOKUP(I930,COT_ACOES!$B:$C,2,),"")</f>
        <v/>
      </c>
      <c r="M930" s="115" t="str">
        <f t="shared" si="96"/>
        <v/>
      </c>
      <c r="N930" s="116" t="str">
        <f t="shared" si="97"/>
        <v/>
      </c>
      <c r="O930" s="117" t="str">
        <f t="shared" si="94"/>
        <v/>
      </c>
      <c r="P930" s="118" t="str">
        <f t="shared" si="98"/>
        <v/>
      </c>
      <c r="Q930" s="119" t="str">
        <f t="shared" si="99"/>
        <v/>
      </c>
      <c r="R930" s="117" t="str">
        <f>IFERROR(VLOOKUP($I930,BASE_SETOR!$B$4:$C$1000,2,0),"")</f>
        <v/>
      </c>
      <c r="AM930" s="340"/>
    </row>
    <row r="931" spans="6:39" customFormat="1" ht="18.75">
      <c r="F931" s="120" t="str">
        <f t="shared" si="95"/>
        <v/>
      </c>
      <c r="G931" s="121"/>
      <c r="H931" s="120"/>
      <c r="I931" s="122"/>
      <c r="J931" s="306"/>
      <c r="K931" s="115"/>
      <c r="L931" s="115" t="str">
        <f>IFERROR(VLOOKUP(I931,COT_ACOES!$B:$C,2,),"")</f>
        <v/>
      </c>
      <c r="M931" s="115" t="str">
        <f t="shared" si="96"/>
        <v/>
      </c>
      <c r="N931" s="116" t="str">
        <f t="shared" si="97"/>
        <v/>
      </c>
      <c r="O931" s="117" t="str">
        <f t="shared" si="94"/>
        <v/>
      </c>
      <c r="P931" s="118" t="str">
        <f t="shared" si="98"/>
        <v/>
      </c>
      <c r="Q931" s="119" t="str">
        <f t="shared" si="99"/>
        <v/>
      </c>
      <c r="R931" s="117" t="str">
        <f>IFERROR(VLOOKUP($I931,BASE_SETOR!$B$4:$C$1000,2,0),"")</f>
        <v/>
      </c>
      <c r="AM931" s="340"/>
    </row>
    <row r="932" spans="6:39" customFormat="1" ht="18.75">
      <c r="F932" s="120" t="str">
        <f t="shared" si="95"/>
        <v/>
      </c>
      <c r="G932" s="121"/>
      <c r="H932" s="120"/>
      <c r="I932" s="122"/>
      <c r="J932" s="306"/>
      <c r="K932" s="115"/>
      <c r="L932" s="115" t="str">
        <f>IFERROR(VLOOKUP(I932,COT_ACOES!$B:$C,2,),"")</f>
        <v/>
      </c>
      <c r="M932" s="115" t="str">
        <f t="shared" si="96"/>
        <v/>
      </c>
      <c r="N932" s="116" t="str">
        <f t="shared" si="97"/>
        <v/>
      </c>
      <c r="O932" s="117" t="str">
        <f t="shared" si="94"/>
        <v/>
      </c>
      <c r="P932" s="118" t="str">
        <f t="shared" si="98"/>
        <v/>
      </c>
      <c r="Q932" s="119" t="str">
        <f t="shared" si="99"/>
        <v/>
      </c>
      <c r="R932" s="117" t="str">
        <f>IFERROR(VLOOKUP($I932,BASE_SETOR!$B$4:$C$1000,2,0),"")</f>
        <v/>
      </c>
      <c r="AM932" s="340"/>
    </row>
    <row r="933" spans="6:39" customFormat="1" ht="18.75">
      <c r="F933" s="120" t="str">
        <f t="shared" si="95"/>
        <v/>
      </c>
      <c r="G933" s="121"/>
      <c r="H933" s="120"/>
      <c r="I933" s="122"/>
      <c r="J933" s="306"/>
      <c r="K933" s="115"/>
      <c r="L933" s="115" t="str">
        <f>IFERROR(VLOOKUP(I933,COT_ACOES!$B:$C,2,),"")</f>
        <v/>
      </c>
      <c r="M933" s="115" t="str">
        <f t="shared" si="96"/>
        <v/>
      </c>
      <c r="N933" s="116" t="str">
        <f t="shared" si="97"/>
        <v/>
      </c>
      <c r="O933" s="117" t="str">
        <f t="shared" si="94"/>
        <v/>
      </c>
      <c r="P933" s="118" t="str">
        <f t="shared" si="98"/>
        <v/>
      </c>
      <c r="Q933" s="119" t="str">
        <f t="shared" si="99"/>
        <v/>
      </c>
      <c r="R933" s="117" t="str">
        <f>IFERROR(VLOOKUP($I933,BASE_SETOR!$B$4:$C$1000,2,0),"")</f>
        <v/>
      </c>
      <c r="AM933" s="340"/>
    </row>
    <row r="934" spans="6:39" customFormat="1" ht="18.75">
      <c r="F934" s="120" t="str">
        <f t="shared" si="95"/>
        <v/>
      </c>
      <c r="G934" s="121"/>
      <c r="H934" s="120"/>
      <c r="I934" s="122"/>
      <c r="J934" s="306"/>
      <c r="K934" s="115"/>
      <c r="L934" s="115" t="str">
        <f>IFERROR(VLOOKUP(I934,COT_ACOES!$B:$C,2,),"")</f>
        <v/>
      </c>
      <c r="M934" s="115" t="str">
        <f t="shared" si="96"/>
        <v/>
      </c>
      <c r="N934" s="116" t="str">
        <f t="shared" si="97"/>
        <v/>
      </c>
      <c r="O934" s="117" t="str">
        <f t="shared" si="94"/>
        <v/>
      </c>
      <c r="P934" s="118" t="str">
        <f t="shared" si="98"/>
        <v/>
      </c>
      <c r="Q934" s="119" t="str">
        <f t="shared" si="99"/>
        <v/>
      </c>
      <c r="R934" s="117" t="str">
        <f>IFERROR(VLOOKUP($I934,BASE_SETOR!$B$4:$C$1000,2,0),"")</f>
        <v/>
      </c>
      <c r="AM934" s="340"/>
    </row>
    <row r="935" spans="6:39" customFormat="1" ht="18.75">
      <c r="F935" s="120" t="str">
        <f t="shared" si="95"/>
        <v/>
      </c>
      <c r="G935" s="121"/>
      <c r="H935" s="120"/>
      <c r="I935" s="122"/>
      <c r="J935" s="306"/>
      <c r="K935" s="115"/>
      <c r="L935" s="115" t="str">
        <f>IFERROR(VLOOKUP(I935,COT_ACOES!$B:$C,2,),"")</f>
        <v/>
      </c>
      <c r="M935" s="115" t="str">
        <f t="shared" si="96"/>
        <v/>
      </c>
      <c r="N935" s="116" t="str">
        <f t="shared" si="97"/>
        <v/>
      </c>
      <c r="O935" s="117" t="str">
        <f t="shared" si="94"/>
        <v/>
      </c>
      <c r="P935" s="118" t="str">
        <f t="shared" si="98"/>
        <v/>
      </c>
      <c r="Q935" s="119" t="str">
        <f t="shared" si="99"/>
        <v/>
      </c>
      <c r="R935" s="117" t="str">
        <f>IFERROR(VLOOKUP($I935,BASE_SETOR!$B$4:$C$1000,2,0),"")</f>
        <v/>
      </c>
      <c r="AM935" s="340"/>
    </row>
    <row r="936" spans="6:39" customFormat="1" ht="18.75">
      <c r="F936" s="120" t="str">
        <f t="shared" si="95"/>
        <v/>
      </c>
      <c r="G936" s="121"/>
      <c r="H936" s="120"/>
      <c r="I936" s="122"/>
      <c r="J936" s="306"/>
      <c r="K936" s="115"/>
      <c r="L936" s="115" t="str">
        <f>IFERROR(VLOOKUP(I936,COT_ACOES!$B:$C,2,),"")</f>
        <v/>
      </c>
      <c r="M936" s="115" t="str">
        <f t="shared" si="96"/>
        <v/>
      </c>
      <c r="N936" s="116" t="str">
        <f t="shared" si="97"/>
        <v/>
      </c>
      <c r="O936" s="117" t="str">
        <f t="shared" si="94"/>
        <v/>
      </c>
      <c r="P936" s="118" t="str">
        <f t="shared" si="98"/>
        <v/>
      </c>
      <c r="Q936" s="119" t="str">
        <f t="shared" si="99"/>
        <v/>
      </c>
      <c r="R936" s="117" t="str">
        <f>IFERROR(VLOOKUP($I936,BASE_SETOR!$B$4:$C$1000,2,0),"")</f>
        <v/>
      </c>
      <c r="AM936" s="340"/>
    </row>
    <row r="937" spans="6:39" customFormat="1" ht="18.75">
      <c r="F937" s="120" t="str">
        <f t="shared" si="95"/>
        <v/>
      </c>
      <c r="G937" s="121"/>
      <c r="H937" s="120"/>
      <c r="I937" s="122"/>
      <c r="J937" s="306"/>
      <c r="K937" s="115"/>
      <c r="L937" s="115" t="str">
        <f>IFERROR(VLOOKUP(I937,COT_ACOES!$B:$C,2,),"")</f>
        <v/>
      </c>
      <c r="M937" s="115" t="str">
        <f t="shared" si="96"/>
        <v/>
      </c>
      <c r="N937" s="116" t="str">
        <f t="shared" si="97"/>
        <v/>
      </c>
      <c r="O937" s="117" t="str">
        <f t="shared" si="94"/>
        <v/>
      </c>
      <c r="P937" s="118" t="str">
        <f t="shared" si="98"/>
        <v/>
      </c>
      <c r="Q937" s="119" t="str">
        <f t="shared" si="99"/>
        <v/>
      </c>
      <c r="R937" s="117" t="str">
        <f>IFERROR(VLOOKUP($I937,BASE_SETOR!$B$4:$C$1000,2,0),"")</f>
        <v/>
      </c>
      <c r="AM937" s="340"/>
    </row>
    <row r="938" spans="6:39" customFormat="1" ht="18.75">
      <c r="F938" s="120" t="str">
        <f t="shared" si="95"/>
        <v/>
      </c>
      <c r="G938" s="121"/>
      <c r="H938" s="120"/>
      <c r="I938" s="122"/>
      <c r="J938" s="306"/>
      <c r="K938" s="115"/>
      <c r="L938" s="115" t="str">
        <f>IFERROR(VLOOKUP(I938,COT_ACOES!$B:$C,2,),"")</f>
        <v/>
      </c>
      <c r="M938" s="115" t="str">
        <f t="shared" si="96"/>
        <v/>
      </c>
      <c r="N938" s="116" t="str">
        <f t="shared" si="97"/>
        <v/>
      </c>
      <c r="O938" s="117" t="str">
        <f t="shared" si="94"/>
        <v/>
      </c>
      <c r="P938" s="118" t="str">
        <f t="shared" si="98"/>
        <v/>
      </c>
      <c r="Q938" s="119" t="str">
        <f t="shared" si="99"/>
        <v/>
      </c>
      <c r="R938" s="117" t="str">
        <f>IFERROR(VLOOKUP($I938,BASE_SETOR!$B$4:$C$1000,2,0),"")</f>
        <v/>
      </c>
      <c r="AM938" s="340"/>
    </row>
    <row r="939" spans="6:39" customFormat="1" ht="18.75">
      <c r="F939" s="120" t="str">
        <f t="shared" si="95"/>
        <v/>
      </c>
      <c r="G939" s="121"/>
      <c r="H939" s="120"/>
      <c r="I939" s="122"/>
      <c r="J939" s="306"/>
      <c r="K939" s="115"/>
      <c r="L939" s="115" t="str">
        <f>IFERROR(VLOOKUP(I939,COT_ACOES!$B:$C,2,),"")</f>
        <v/>
      </c>
      <c r="M939" s="115" t="str">
        <f t="shared" si="96"/>
        <v/>
      </c>
      <c r="N939" s="116" t="str">
        <f t="shared" si="97"/>
        <v/>
      </c>
      <c r="O939" s="117" t="str">
        <f t="shared" si="94"/>
        <v/>
      </c>
      <c r="P939" s="118" t="str">
        <f t="shared" si="98"/>
        <v/>
      </c>
      <c r="Q939" s="119" t="str">
        <f t="shared" si="99"/>
        <v/>
      </c>
      <c r="R939" s="117" t="str">
        <f>IFERROR(VLOOKUP($I939,BASE_SETOR!$B$4:$C$1000,2,0),"")</f>
        <v/>
      </c>
      <c r="AM939" s="340"/>
    </row>
    <row r="940" spans="6:39" customFormat="1" ht="18.75">
      <c r="F940" s="120" t="str">
        <f t="shared" si="95"/>
        <v/>
      </c>
      <c r="G940" s="121"/>
      <c r="H940" s="120"/>
      <c r="I940" s="122"/>
      <c r="J940" s="306"/>
      <c r="K940" s="115"/>
      <c r="L940" s="115" t="str">
        <f>IFERROR(VLOOKUP(I940,COT_ACOES!$B:$C,2,),"")</f>
        <v/>
      </c>
      <c r="M940" s="115" t="str">
        <f t="shared" si="96"/>
        <v/>
      </c>
      <c r="N940" s="116" t="str">
        <f t="shared" si="97"/>
        <v/>
      </c>
      <c r="O940" s="117" t="str">
        <f t="shared" si="94"/>
        <v/>
      </c>
      <c r="P940" s="118" t="str">
        <f t="shared" si="98"/>
        <v/>
      </c>
      <c r="Q940" s="119" t="str">
        <f t="shared" si="99"/>
        <v/>
      </c>
      <c r="R940" s="117" t="str">
        <f>IFERROR(VLOOKUP($I940,BASE_SETOR!$B$4:$C$1000,2,0),"")</f>
        <v/>
      </c>
      <c r="AM940" s="340"/>
    </row>
    <row r="941" spans="6:39" customFormat="1" ht="18.75">
      <c r="F941" s="120" t="str">
        <f t="shared" si="95"/>
        <v/>
      </c>
      <c r="G941" s="121"/>
      <c r="H941" s="120"/>
      <c r="I941" s="122"/>
      <c r="J941" s="306"/>
      <c r="K941" s="115"/>
      <c r="L941" s="115" t="str">
        <f>IFERROR(VLOOKUP(I941,COT_ACOES!$B:$C,2,),"")</f>
        <v/>
      </c>
      <c r="M941" s="115" t="str">
        <f t="shared" si="96"/>
        <v/>
      </c>
      <c r="N941" s="116" t="str">
        <f t="shared" si="97"/>
        <v/>
      </c>
      <c r="O941" s="117" t="str">
        <f t="shared" si="94"/>
        <v/>
      </c>
      <c r="P941" s="118" t="str">
        <f t="shared" si="98"/>
        <v/>
      </c>
      <c r="Q941" s="119" t="str">
        <f t="shared" si="99"/>
        <v/>
      </c>
      <c r="R941" s="117" t="str">
        <f>IFERROR(VLOOKUP($I941,BASE_SETOR!$B$4:$C$1000,2,0),"")</f>
        <v/>
      </c>
      <c r="AM941" s="340"/>
    </row>
    <row r="942" spans="6:39" customFormat="1" ht="18.75">
      <c r="F942" s="120" t="str">
        <f t="shared" si="95"/>
        <v/>
      </c>
      <c r="G942" s="121"/>
      <c r="H942" s="120"/>
      <c r="I942" s="122"/>
      <c r="J942" s="306"/>
      <c r="K942" s="115"/>
      <c r="L942" s="115" t="str">
        <f>IFERROR(VLOOKUP(I942,COT_ACOES!$B:$C,2,),"")</f>
        <v/>
      </c>
      <c r="M942" s="115" t="str">
        <f t="shared" si="96"/>
        <v/>
      </c>
      <c r="N942" s="116" t="str">
        <f t="shared" si="97"/>
        <v/>
      </c>
      <c r="O942" s="117" t="str">
        <f t="shared" si="94"/>
        <v/>
      </c>
      <c r="P942" s="118" t="str">
        <f t="shared" si="98"/>
        <v/>
      </c>
      <c r="Q942" s="119" t="str">
        <f t="shared" si="99"/>
        <v/>
      </c>
      <c r="R942" s="117" t="str">
        <f>IFERROR(VLOOKUP($I942,BASE_SETOR!$B$4:$C$1000,2,0),"")</f>
        <v/>
      </c>
      <c r="AM942" s="340"/>
    </row>
    <row r="943" spans="6:39" customFormat="1" ht="18.75">
      <c r="F943" s="120" t="str">
        <f t="shared" si="95"/>
        <v/>
      </c>
      <c r="G943" s="121"/>
      <c r="H943" s="120"/>
      <c r="I943" s="122"/>
      <c r="J943" s="306"/>
      <c r="K943" s="115"/>
      <c r="L943" s="115" t="str">
        <f>IFERROR(VLOOKUP(I943,COT_ACOES!$B:$C,2,),"")</f>
        <v/>
      </c>
      <c r="M943" s="115" t="str">
        <f t="shared" si="96"/>
        <v/>
      </c>
      <c r="N943" s="116" t="str">
        <f t="shared" si="97"/>
        <v/>
      </c>
      <c r="O943" s="117" t="str">
        <f t="shared" si="94"/>
        <v/>
      </c>
      <c r="P943" s="118" t="str">
        <f t="shared" si="98"/>
        <v/>
      </c>
      <c r="Q943" s="119" t="str">
        <f t="shared" si="99"/>
        <v/>
      </c>
      <c r="R943" s="117" t="str">
        <f>IFERROR(VLOOKUP($I943,BASE_SETOR!$B$4:$C$1000,2,0),"")</f>
        <v/>
      </c>
      <c r="AM943" s="340"/>
    </row>
    <row r="944" spans="6:39" customFormat="1" ht="18.75">
      <c r="F944" s="120" t="str">
        <f t="shared" si="95"/>
        <v/>
      </c>
      <c r="G944" s="121"/>
      <c r="H944" s="120"/>
      <c r="I944" s="122"/>
      <c r="J944" s="306"/>
      <c r="K944" s="115"/>
      <c r="L944" s="115" t="str">
        <f>IFERROR(VLOOKUP(I944,COT_ACOES!$B:$C,2,),"")</f>
        <v/>
      </c>
      <c r="M944" s="115" t="str">
        <f t="shared" si="96"/>
        <v/>
      </c>
      <c r="N944" s="116" t="str">
        <f t="shared" si="97"/>
        <v/>
      </c>
      <c r="O944" s="117" t="str">
        <f t="shared" si="94"/>
        <v/>
      </c>
      <c r="P944" s="118" t="str">
        <f t="shared" si="98"/>
        <v/>
      </c>
      <c r="Q944" s="119" t="str">
        <f t="shared" si="99"/>
        <v/>
      </c>
      <c r="R944" s="117" t="str">
        <f>IFERROR(VLOOKUP($I944,BASE_SETOR!$B$4:$C$1000,2,0),"")</f>
        <v/>
      </c>
      <c r="AM944" s="340"/>
    </row>
    <row r="945" spans="6:39" customFormat="1" ht="18.75">
      <c r="F945" s="120" t="str">
        <f t="shared" si="95"/>
        <v/>
      </c>
      <c r="G945" s="121"/>
      <c r="H945" s="120"/>
      <c r="I945" s="122"/>
      <c r="J945" s="306"/>
      <c r="K945" s="115"/>
      <c r="L945" s="115" t="str">
        <f>IFERROR(VLOOKUP(I945,COT_ACOES!$B:$C,2,),"")</f>
        <v/>
      </c>
      <c r="M945" s="115" t="str">
        <f t="shared" si="96"/>
        <v/>
      </c>
      <c r="N945" s="116" t="str">
        <f t="shared" si="97"/>
        <v/>
      </c>
      <c r="O945" s="117" t="str">
        <f t="shared" si="94"/>
        <v/>
      </c>
      <c r="P945" s="118" t="str">
        <f t="shared" si="98"/>
        <v/>
      </c>
      <c r="Q945" s="119" t="str">
        <f t="shared" si="99"/>
        <v/>
      </c>
      <c r="R945" s="117" t="str">
        <f>IFERROR(VLOOKUP($I945,BASE_SETOR!$B$4:$C$1000,2,0),"")</f>
        <v/>
      </c>
      <c r="AM945" s="340"/>
    </row>
    <row r="946" spans="6:39" customFormat="1" ht="18.75">
      <c r="F946" s="120" t="str">
        <f t="shared" si="95"/>
        <v/>
      </c>
      <c r="G946" s="121"/>
      <c r="H946" s="120"/>
      <c r="I946" s="122"/>
      <c r="J946" s="306"/>
      <c r="K946" s="115"/>
      <c r="L946" s="115" t="str">
        <f>IFERROR(VLOOKUP(I946,COT_ACOES!$B:$C,2,),"")</f>
        <v/>
      </c>
      <c r="M946" s="115" t="str">
        <f t="shared" si="96"/>
        <v/>
      </c>
      <c r="N946" s="116" t="str">
        <f t="shared" si="97"/>
        <v/>
      </c>
      <c r="O946" s="117" t="str">
        <f t="shared" si="94"/>
        <v/>
      </c>
      <c r="P946" s="118" t="str">
        <f t="shared" si="98"/>
        <v/>
      </c>
      <c r="Q946" s="119" t="str">
        <f t="shared" si="99"/>
        <v/>
      </c>
      <c r="R946" s="117" t="str">
        <f>IFERROR(VLOOKUP($I946,BASE_SETOR!$B$4:$C$1000,2,0),"")</f>
        <v/>
      </c>
      <c r="AM946" s="340"/>
    </row>
    <row r="947" spans="6:39" customFormat="1" ht="18.75">
      <c r="F947" s="120" t="str">
        <f t="shared" si="95"/>
        <v/>
      </c>
      <c r="G947" s="121"/>
      <c r="H947" s="120"/>
      <c r="I947" s="122"/>
      <c r="J947" s="306"/>
      <c r="K947" s="115"/>
      <c r="L947" s="115" t="str">
        <f>IFERROR(VLOOKUP(I947,COT_ACOES!$B:$C,2,),"")</f>
        <v/>
      </c>
      <c r="M947" s="115" t="str">
        <f t="shared" si="96"/>
        <v/>
      </c>
      <c r="N947" s="116" t="str">
        <f t="shared" si="97"/>
        <v/>
      </c>
      <c r="O947" s="117" t="str">
        <f t="shared" si="94"/>
        <v/>
      </c>
      <c r="P947" s="118" t="str">
        <f t="shared" si="98"/>
        <v/>
      </c>
      <c r="Q947" s="119" t="str">
        <f t="shared" si="99"/>
        <v/>
      </c>
      <c r="R947" s="117" t="str">
        <f>IFERROR(VLOOKUP($I947,BASE_SETOR!$B$4:$C$1000,2,0),"")</f>
        <v/>
      </c>
      <c r="AM947" s="340"/>
    </row>
    <row r="948" spans="6:39" customFormat="1" ht="18.75">
      <c r="F948" s="120" t="str">
        <f t="shared" si="95"/>
        <v/>
      </c>
      <c r="G948" s="121"/>
      <c r="H948" s="120"/>
      <c r="I948" s="122"/>
      <c r="J948" s="306"/>
      <c r="K948" s="115"/>
      <c r="L948" s="115" t="str">
        <f>IFERROR(VLOOKUP(I948,COT_ACOES!$B:$C,2,),"")</f>
        <v/>
      </c>
      <c r="M948" s="115" t="str">
        <f t="shared" si="96"/>
        <v/>
      </c>
      <c r="N948" s="116" t="str">
        <f t="shared" si="97"/>
        <v/>
      </c>
      <c r="O948" s="117" t="str">
        <f t="shared" si="94"/>
        <v/>
      </c>
      <c r="P948" s="118" t="str">
        <f t="shared" si="98"/>
        <v/>
      </c>
      <c r="Q948" s="119" t="str">
        <f t="shared" si="99"/>
        <v/>
      </c>
      <c r="R948" s="117" t="str">
        <f>IFERROR(VLOOKUP($I948,BASE_SETOR!$B$4:$C$1000,2,0),"")</f>
        <v/>
      </c>
      <c r="AM948" s="340"/>
    </row>
    <row r="949" spans="6:39" customFormat="1" ht="18.75">
      <c r="F949" s="120" t="str">
        <f t="shared" si="95"/>
        <v/>
      </c>
      <c r="G949" s="121"/>
      <c r="H949" s="120"/>
      <c r="I949" s="122"/>
      <c r="J949" s="306"/>
      <c r="K949" s="115"/>
      <c r="L949" s="115" t="str">
        <f>IFERROR(VLOOKUP(I949,COT_ACOES!$B:$C,2,),"")</f>
        <v/>
      </c>
      <c r="M949" s="115" t="str">
        <f t="shared" si="96"/>
        <v/>
      </c>
      <c r="N949" s="116" t="str">
        <f t="shared" si="97"/>
        <v/>
      </c>
      <c r="O949" s="117" t="str">
        <f t="shared" si="94"/>
        <v/>
      </c>
      <c r="P949" s="118" t="str">
        <f t="shared" si="98"/>
        <v/>
      </c>
      <c r="Q949" s="119" t="str">
        <f t="shared" si="99"/>
        <v/>
      </c>
      <c r="R949" s="117" t="str">
        <f>IFERROR(VLOOKUP($I949,BASE_SETOR!$B$4:$C$1000,2,0),"")</f>
        <v/>
      </c>
      <c r="AM949" s="340"/>
    </row>
    <row r="950" spans="6:39" customFormat="1" ht="18.75">
      <c r="F950" s="120" t="str">
        <f t="shared" si="95"/>
        <v/>
      </c>
      <c r="G950" s="121"/>
      <c r="H950" s="120"/>
      <c r="I950" s="122"/>
      <c r="J950" s="306"/>
      <c r="K950" s="115"/>
      <c r="L950" s="115" t="str">
        <f>IFERROR(VLOOKUP(I950,COT_ACOES!$B:$C,2,),"")</f>
        <v/>
      </c>
      <c r="M950" s="115" t="str">
        <f t="shared" si="96"/>
        <v/>
      </c>
      <c r="N950" s="116" t="str">
        <f t="shared" si="97"/>
        <v/>
      </c>
      <c r="O950" s="117" t="str">
        <f t="shared" si="94"/>
        <v/>
      </c>
      <c r="P950" s="118" t="str">
        <f t="shared" si="98"/>
        <v/>
      </c>
      <c r="Q950" s="119" t="str">
        <f t="shared" si="99"/>
        <v/>
      </c>
      <c r="R950" s="117" t="str">
        <f>IFERROR(VLOOKUP($I950,BASE_SETOR!$B$4:$C$1000,2,0),"")</f>
        <v/>
      </c>
      <c r="AM950" s="340"/>
    </row>
    <row r="951" spans="6:39" customFormat="1" ht="18.75">
      <c r="F951" s="120" t="str">
        <f t="shared" si="95"/>
        <v/>
      </c>
      <c r="G951" s="121"/>
      <c r="H951" s="120"/>
      <c r="I951" s="122"/>
      <c r="J951" s="306"/>
      <c r="K951" s="115"/>
      <c r="L951" s="115" t="str">
        <f>IFERROR(VLOOKUP(I951,COT_ACOES!$B:$C,2,),"")</f>
        <v/>
      </c>
      <c r="M951" s="115" t="str">
        <f t="shared" si="96"/>
        <v/>
      </c>
      <c r="N951" s="116" t="str">
        <f t="shared" si="97"/>
        <v/>
      </c>
      <c r="O951" s="117" t="str">
        <f t="shared" si="94"/>
        <v/>
      </c>
      <c r="P951" s="118" t="str">
        <f t="shared" si="98"/>
        <v/>
      </c>
      <c r="Q951" s="119" t="str">
        <f t="shared" si="99"/>
        <v/>
      </c>
      <c r="R951" s="117" t="str">
        <f>IFERROR(VLOOKUP($I951,BASE_SETOR!$B$4:$C$1000,2,0),"")</f>
        <v/>
      </c>
      <c r="AM951" s="340"/>
    </row>
    <row r="952" spans="6:39" customFormat="1" ht="18.75">
      <c r="F952" s="120" t="str">
        <f t="shared" si="95"/>
        <v/>
      </c>
      <c r="G952" s="121"/>
      <c r="H952" s="120"/>
      <c r="I952" s="122"/>
      <c r="J952" s="306"/>
      <c r="K952" s="115"/>
      <c r="L952" s="115" t="str">
        <f>IFERROR(VLOOKUP(I952,COT_ACOES!$B:$C,2,),"")</f>
        <v/>
      </c>
      <c r="M952" s="115" t="str">
        <f t="shared" si="96"/>
        <v/>
      </c>
      <c r="N952" s="116" t="str">
        <f t="shared" si="97"/>
        <v/>
      </c>
      <c r="O952" s="117" t="str">
        <f t="shared" si="94"/>
        <v/>
      </c>
      <c r="P952" s="118" t="str">
        <f t="shared" si="98"/>
        <v/>
      </c>
      <c r="Q952" s="119" t="str">
        <f t="shared" si="99"/>
        <v/>
      </c>
      <c r="R952" s="117" t="str">
        <f>IFERROR(VLOOKUP($I952,BASE_SETOR!$B$4:$C$1000,2,0),"")</f>
        <v/>
      </c>
      <c r="AM952" s="340"/>
    </row>
    <row r="953" spans="6:39" customFormat="1" ht="18.75">
      <c r="F953" s="120" t="str">
        <f t="shared" si="95"/>
        <v/>
      </c>
      <c r="G953" s="121"/>
      <c r="H953" s="120"/>
      <c r="I953" s="122"/>
      <c r="J953" s="306"/>
      <c r="K953" s="115"/>
      <c r="L953" s="115" t="str">
        <f>IFERROR(VLOOKUP(I953,COT_ACOES!$B:$C,2,),"")</f>
        <v/>
      </c>
      <c r="M953" s="115" t="str">
        <f t="shared" si="96"/>
        <v/>
      </c>
      <c r="N953" s="116" t="str">
        <f t="shared" si="97"/>
        <v/>
      </c>
      <c r="O953" s="117" t="str">
        <f t="shared" si="94"/>
        <v/>
      </c>
      <c r="P953" s="118" t="str">
        <f t="shared" si="98"/>
        <v/>
      </c>
      <c r="Q953" s="119" t="str">
        <f t="shared" si="99"/>
        <v/>
      </c>
      <c r="R953" s="117" t="str">
        <f>IFERROR(VLOOKUP($I953,BASE_SETOR!$B$4:$C$1000,2,0),"")</f>
        <v/>
      </c>
      <c r="AM953" s="340"/>
    </row>
    <row r="954" spans="6:39" customFormat="1" ht="18.75">
      <c r="F954" s="120" t="str">
        <f t="shared" si="95"/>
        <v/>
      </c>
      <c r="G954" s="121"/>
      <c r="H954" s="120"/>
      <c r="I954" s="122"/>
      <c r="J954" s="306"/>
      <c r="K954" s="115"/>
      <c r="L954" s="115" t="str">
        <f>IFERROR(VLOOKUP(I954,COT_ACOES!$B:$C,2,),"")</f>
        <v/>
      </c>
      <c r="M954" s="115" t="str">
        <f t="shared" si="96"/>
        <v/>
      </c>
      <c r="N954" s="116" t="str">
        <f t="shared" si="97"/>
        <v/>
      </c>
      <c r="O954" s="117" t="str">
        <f t="shared" si="94"/>
        <v/>
      </c>
      <c r="P954" s="118" t="str">
        <f t="shared" si="98"/>
        <v/>
      </c>
      <c r="Q954" s="119" t="str">
        <f t="shared" si="99"/>
        <v/>
      </c>
      <c r="R954" s="117" t="str">
        <f>IFERROR(VLOOKUP($I954,BASE_SETOR!$B$4:$C$1000,2,0),"")</f>
        <v/>
      </c>
      <c r="AM954" s="340"/>
    </row>
    <row r="955" spans="6:39" customFormat="1" ht="18.75">
      <c r="F955" s="120" t="str">
        <f t="shared" si="95"/>
        <v/>
      </c>
      <c r="G955" s="121"/>
      <c r="H955" s="120"/>
      <c r="I955" s="122"/>
      <c r="J955" s="306"/>
      <c r="K955" s="115"/>
      <c r="L955" s="115" t="str">
        <f>IFERROR(VLOOKUP(I955,COT_ACOES!$B:$C,2,),"")</f>
        <v/>
      </c>
      <c r="M955" s="115" t="str">
        <f t="shared" si="96"/>
        <v/>
      </c>
      <c r="N955" s="116" t="str">
        <f t="shared" si="97"/>
        <v/>
      </c>
      <c r="O955" s="117" t="str">
        <f t="shared" si="94"/>
        <v/>
      </c>
      <c r="P955" s="118" t="str">
        <f t="shared" si="98"/>
        <v/>
      </c>
      <c r="Q955" s="119" t="str">
        <f t="shared" si="99"/>
        <v/>
      </c>
      <c r="R955" s="117" t="str">
        <f>IFERROR(VLOOKUP($I955,BASE_SETOR!$B$4:$C$1000,2,0),"")</f>
        <v/>
      </c>
      <c r="AM955" s="340"/>
    </row>
    <row r="956" spans="6:39" customFormat="1" ht="18.75">
      <c r="F956" s="120" t="str">
        <f t="shared" si="95"/>
        <v/>
      </c>
      <c r="G956" s="121"/>
      <c r="H956" s="120"/>
      <c r="I956" s="122"/>
      <c r="J956" s="306"/>
      <c r="K956" s="115"/>
      <c r="L956" s="115" t="str">
        <f>IFERROR(VLOOKUP(I956,COT_ACOES!$B:$C,2,),"")</f>
        <v/>
      </c>
      <c r="M956" s="115" t="str">
        <f t="shared" si="96"/>
        <v/>
      </c>
      <c r="N956" s="116" t="str">
        <f t="shared" si="97"/>
        <v/>
      </c>
      <c r="O956" s="117" t="str">
        <f t="shared" si="94"/>
        <v/>
      </c>
      <c r="P956" s="118" t="str">
        <f t="shared" si="98"/>
        <v/>
      </c>
      <c r="Q956" s="119" t="str">
        <f t="shared" si="99"/>
        <v/>
      </c>
      <c r="R956" s="117" t="str">
        <f>IFERROR(VLOOKUP($I956,BASE_SETOR!$B$4:$C$1000,2,0),"")</f>
        <v/>
      </c>
      <c r="AM956" s="340"/>
    </row>
    <row r="957" spans="6:39" customFormat="1" ht="18.75">
      <c r="F957" s="120" t="str">
        <f t="shared" si="95"/>
        <v/>
      </c>
      <c r="G957" s="121"/>
      <c r="H957" s="120"/>
      <c r="I957" s="122"/>
      <c r="J957" s="306"/>
      <c r="K957" s="115"/>
      <c r="L957" s="115" t="str">
        <f>IFERROR(VLOOKUP(I957,COT_ACOES!$B:$C,2,),"")</f>
        <v/>
      </c>
      <c r="M957" s="115" t="str">
        <f t="shared" si="96"/>
        <v/>
      </c>
      <c r="N957" s="116" t="str">
        <f t="shared" si="97"/>
        <v/>
      </c>
      <c r="O957" s="117" t="str">
        <f t="shared" si="94"/>
        <v/>
      </c>
      <c r="P957" s="118" t="str">
        <f t="shared" si="98"/>
        <v/>
      </c>
      <c r="Q957" s="119" t="str">
        <f t="shared" si="99"/>
        <v/>
      </c>
      <c r="R957" s="117" t="str">
        <f>IFERROR(VLOOKUP($I957,BASE_SETOR!$B$4:$C$1000,2,0),"")</f>
        <v/>
      </c>
      <c r="AM957" s="340"/>
    </row>
    <row r="958" spans="6:39" customFormat="1" ht="18.75">
      <c r="F958" s="120" t="str">
        <f t="shared" si="95"/>
        <v/>
      </c>
      <c r="G958" s="121"/>
      <c r="H958" s="120"/>
      <c r="I958" s="122"/>
      <c r="J958" s="306"/>
      <c r="K958" s="115"/>
      <c r="L958" s="115" t="str">
        <f>IFERROR(VLOOKUP(I958,COT_ACOES!$B:$C,2,),"")</f>
        <v/>
      </c>
      <c r="M958" s="115" t="str">
        <f t="shared" si="96"/>
        <v/>
      </c>
      <c r="N958" s="116" t="str">
        <f t="shared" si="97"/>
        <v/>
      </c>
      <c r="O958" s="117" t="str">
        <f t="shared" si="94"/>
        <v/>
      </c>
      <c r="P958" s="118" t="str">
        <f t="shared" si="98"/>
        <v/>
      </c>
      <c r="Q958" s="119" t="str">
        <f t="shared" si="99"/>
        <v/>
      </c>
      <c r="R958" s="117" t="str">
        <f>IFERROR(VLOOKUP($I958,BASE_SETOR!$B$4:$C$1000,2,0),"")</f>
        <v/>
      </c>
      <c r="AM958" s="340"/>
    </row>
    <row r="959" spans="6:39" customFormat="1" ht="18.75">
      <c r="F959" s="120" t="str">
        <f t="shared" si="95"/>
        <v/>
      </c>
      <c r="G959" s="121"/>
      <c r="H959" s="120"/>
      <c r="I959" s="122"/>
      <c r="J959" s="306"/>
      <c r="K959" s="115"/>
      <c r="L959" s="115" t="str">
        <f>IFERROR(VLOOKUP(I959,COT_ACOES!$B:$C,2,),"")</f>
        <v/>
      </c>
      <c r="M959" s="115" t="str">
        <f t="shared" si="96"/>
        <v/>
      </c>
      <c r="N959" s="116" t="str">
        <f t="shared" si="97"/>
        <v/>
      </c>
      <c r="O959" s="117" t="str">
        <f t="shared" si="94"/>
        <v/>
      </c>
      <c r="P959" s="118" t="str">
        <f t="shared" si="98"/>
        <v/>
      </c>
      <c r="Q959" s="119" t="str">
        <f t="shared" si="99"/>
        <v/>
      </c>
      <c r="R959" s="117" t="str">
        <f>IFERROR(VLOOKUP($I959,BASE_SETOR!$B$4:$C$1000,2,0),"")</f>
        <v/>
      </c>
      <c r="AM959" s="340"/>
    </row>
    <row r="960" spans="6:39" customFormat="1" ht="18.75">
      <c r="F960" s="120" t="str">
        <f t="shared" si="95"/>
        <v/>
      </c>
      <c r="G960" s="121"/>
      <c r="H960" s="120"/>
      <c r="I960" s="122"/>
      <c r="J960" s="306"/>
      <c r="K960" s="115"/>
      <c r="L960" s="115" t="str">
        <f>IFERROR(VLOOKUP(I960,COT_ACOES!$B:$C,2,),"")</f>
        <v/>
      </c>
      <c r="M960" s="115" t="str">
        <f t="shared" si="96"/>
        <v/>
      </c>
      <c r="N960" s="116" t="str">
        <f t="shared" si="97"/>
        <v/>
      </c>
      <c r="O960" s="117" t="str">
        <f t="shared" si="94"/>
        <v/>
      </c>
      <c r="P960" s="118" t="str">
        <f t="shared" si="98"/>
        <v/>
      </c>
      <c r="Q960" s="119" t="str">
        <f t="shared" si="99"/>
        <v/>
      </c>
      <c r="R960" s="117" t="str">
        <f>IFERROR(VLOOKUP($I960,BASE_SETOR!$B$4:$C$1000,2,0),"")</f>
        <v/>
      </c>
      <c r="AM960" s="340"/>
    </row>
    <row r="961" spans="6:39" customFormat="1" ht="18.75">
      <c r="F961" s="120" t="str">
        <f t="shared" si="95"/>
        <v/>
      </c>
      <c r="G961" s="121"/>
      <c r="H961" s="120"/>
      <c r="I961" s="122"/>
      <c r="J961" s="306"/>
      <c r="K961" s="115"/>
      <c r="L961" s="115" t="str">
        <f>IFERROR(VLOOKUP(I961,COT_ACOES!$B:$C,2,),"")</f>
        <v/>
      </c>
      <c r="M961" s="115" t="str">
        <f t="shared" si="96"/>
        <v/>
      </c>
      <c r="N961" s="116" t="str">
        <f t="shared" si="97"/>
        <v/>
      </c>
      <c r="O961" s="117" t="str">
        <f t="shared" si="94"/>
        <v/>
      </c>
      <c r="P961" s="118" t="str">
        <f t="shared" si="98"/>
        <v/>
      </c>
      <c r="Q961" s="119" t="str">
        <f t="shared" si="99"/>
        <v/>
      </c>
      <c r="R961" s="117" t="str">
        <f>IFERROR(VLOOKUP($I961,BASE_SETOR!$B$4:$C$1000,2,0),"")</f>
        <v/>
      </c>
      <c r="AM961" s="340"/>
    </row>
    <row r="962" spans="6:39" customFormat="1" ht="18.75">
      <c r="F962" s="120" t="str">
        <f t="shared" si="95"/>
        <v/>
      </c>
      <c r="G962" s="121"/>
      <c r="H962" s="120"/>
      <c r="I962" s="122"/>
      <c r="J962" s="306"/>
      <c r="K962" s="115"/>
      <c r="L962" s="115" t="str">
        <f>IFERROR(VLOOKUP(I962,COT_ACOES!$B:$C,2,),"")</f>
        <v/>
      </c>
      <c r="M962" s="115" t="str">
        <f t="shared" si="96"/>
        <v/>
      </c>
      <c r="N962" s="116" t="str">
        <f t="shared" si="97"/>
        <v/>
      </c>
      <c r="O962" s="117" t="str">
        <f t="shared" si="94"/>
        <v/>
      </c>
      <c r="P962" s="118" t="str">
        <f t="shared" si="98"/>
        <v/>
      </c>
      <c r="Q962" s="119" t="str">
        <f t="shared" si="99"/>
        <v/>
      </c>
      <c r="R962" s="117" t="str">
        <f>IFERROR(VLOOKUP($I962,BASE_SETOR!$B$4:$C$1000,2,0),"")</f>
        <v/>
      </c>
      <c r="AM962" s="340"/>
    </row>
    <row r="963" spans="6:39" customFormat="1" ht="18.75">
      <c r="F963" s="120" t="str">
        <f t="shared" si="95"/>
        <v/>
      </c>
      <c r="G963" s="121"/>
      <c r="H963" s="120"/>
      <c r="I963" s="122"/>
      <c r="J963" s="306"/>
      <c r="K963" s="115"/>
      <c r="L963" s="115" t="str">
        <f>IFERROR(VLOOKUP(I963,COT_ACOES!$B:$C,2,),"")</f>
        <v/>
      </c>
      <c r="M963" s="115" t="str">
        <f t="shared" si="96"/>
        <v/>
      </c>
      <c r="N963" s="116" t="str">
        <f t="shared" si="97"/>
        <v/>
      </c>
      <c r="O963" s="117" t="str">
        <f t="shared" si="94"/>
        <v/>
      </c>
      <c r="P963" s="118" t="str">
        <f t="shared" si="98"/>
        <v/>
      </c>
      <c r="Q963" s="119" t="str">
        <f t="shared" si="99"/>
        <v/>
      </c>
      <c r="R963" s="117" t="str">
        <f>IFERROR(VLOOKUP($I963,BASE_SETOR!$B$4:$C$1000,2,0),"")</f>
        <v/>
      </c>
      <c r="AM963" s="340"/>
    </row>
    <row r="964" spans="6:39" customFormat="1" ht="18.75">
      <c r="F964" s="120" t="str">
        <f t="shared" si="95"/>
        <v/>
      </c>
      <c r="G964" s="121"/>
      <c r="H964" s="120"/>
      <c r="I964" s="122"/>
      <c r="J964" s="306"/>
      <c r="K964" s="115"/>
      <c r="L964" s="115" t="str">
        <f>IFERROR(VLOOKUP(I964,COT_ACOES!$B:$C,2,),"")</f>
        <v/>
      </c>
      <c r="M964" s="115" t="str">
        <f t="shared" si="96"/>
        <v/>
      </c>
      <c r="N964" s="116" t="str">
        <f t="shared" si="97"/>
        <v/>
      </c>
      <c r="O964" s="117" t="str">
        <f t="shared" si="94"/>
        <v/>
      </c>
      <c r="P964" s="118" t="str">
        <f t="shared" si="98"/>
        <v/>
      </c>
      <c r="Q964" s="119" t="str">
        <f t="shared" si="99"/>
        <v/>
      </c>
      <c r="R964" s="117" t="str">
        <f>IFERROR(VLOOKUP($I964,BASE_SETOR!$B$4:$C$1000,2,0),"")</f>
        <v/>
      </c>
      <c r="AM964" s="340"/>
    </row>
    <row r="965" spans="6:39" customFormat="1" ht="18.75">
      <c r="F965" s="120" t="str">
        <f t="shared" si="95"/>
        <v/>
      </c>
      <c r="G965" s="121"/>
      <c r="H965" s="120"/>
      <c r="I965" s="122"/>
      <c r="J965" s="306"/>
      <c r="K965" s="115"/>
      <c r="L965" s="115" t="str">
        <f>IFERROR(VLOOKUP(I965,COT_ACOES!$B:$C,2,),"")</f>
        <v/>
      </c>
      <c r="M965" s="115" t="str">
        <f t="shared" si="96"/>
        <v/>
      </c>
      <c r="N965" s="116" t="str">
        <f t="shared" si="97"/>
        <v/>
      </c>
      <c r="O965" s="117" t="str">
        <f t="shared" si="94"/>
        <v/>
      </c>
      <c r="P965" s="118" t="str">
        <f t="shared" si="98"/>
        <v/>
      </c>
      <c r="Q965" s="119" t="str">
        <f t="shared" si="99"/>
        <v/>
      </c>
      <c r="R965" s="117" t="str">
        <f>IFERROR(VLOOKUP($I965,BASE_SETOR!$B$4:$C$1000,2,0),"")</f>
        <v/>
      </c>
      <c r="AM965" s="340"/>
    </row>
    <row r="966" spans="6:39" customFormat="1" ht="18.75">
      <c r="F966" s="120" t="str">
        <f t="shared" si="95"/>
        <v/>
      </c>
      <c r="G966" s="121"/>
      <c r="H966" s="120"/>
      <c r="I966" s="122"/>
      <c r="J966" s="306"/>
      <c r="K966" s="115"/>
      <c r="L966" s="115" t="str">
        <f>IFERROR(VLOOKUP(I966,COT_ACOES!$B:$C,2,),"")</f>
        <v/>
      </c>
      <c r="M966" s="115" t="str">
        <f t="shared" si="96"/>
        <v/>
      </c>
      <c r="N966" s="116" t="str">
        <f t="shared" si="97"/>
        <v/>
      </c>
      <c r="O966" s="117" t="str">
        <f t="shared" si="94"/>
        <v/>
      </c>
      <c r="P966" s="118" t="str">
        <f t="shared" si="98"/>
        <v/>
      </c>
      <c r="Q966" s="119" t="str">
        <f t="shared" si="99"/>
        <v/>
      </c>
      <c r="R966" s="117" t="str">
        <f>IFERROR(VLOOKUP($I966,BASE_SETOR!$B$4:$C$1000,2,0),"")</f>
        <v/>
      </c>
      <c r="AM966" s="340"/>
    </row>
    <row r="967" spans="6:39" customFormat="1" ht="18.75">
      <c r="F967" s="120" t="str">
        <f t="shared" si="95"/>
        <v/>
      </c>
      <c r="G967" s="121"/>
      <c r="H967" s="120"/>
      <c r="I967" s="122"/>
      <c r="J967" s="306"/>
      <c r="K967" s="115"/>
      <c r="L967" s="115" t="str">
        <f>IFERROR(VLOOKUP(I967,COT_ACOES!$B:$C,2,),"")</f>
        <v/>
      </c>
      <c r="M967" s="115" t="str">
        <f t="shared" si="96"/>
        <v/>
      </c>
      <c r="N967" s="116" t="str">
        <f t="shared" si="97"/>
        <v/>
      </c>
      <c r="O967" s="117" t="str">
        <f t="shared" si="94"/>
        <v/>
      </c>
      <c r="P967" s="118" t="str">
        <f t="shared" si="98"/>
        <v/>
      </c>
      <c r="Q967" s="119" t="str">
        <f t="shared" si="99"/>
        <v/>
      </c>
      <c r="R967" s="117" t="str">
        <f>IFERROR(VLOOKUP($I967,BASE_SETOR!$B$4:$C$1000,2,0),"")</f>
        <v/>
      </c>
      <c r="AM967" s="340"/>
    </row>
    <row r="968" spans="6:39" customFormat="1" ht="18.75">
      <c r="F968" s="120" t="str">
        <f t="shared" si="95"/>
        <v/>
      </c>
      <c r="G968" s="121"/>
      <c r="H968" s="120"/>
      <c r="I968" s="122"/>
      <c r="J968" s="306"/>
      <c r="K968" s="115"/>
      <c r="L968" s="115" t="str">
        <f>IFERROR(VLOOKUP(I968,COT_ACOES!$B:$C,2,),"")</f>
        <v/>
      </c>
      <c r="M968" s="115" t="str">
        <f t="shared" si="96"/>
        <v/>
      </c>
      <c r="N968" s="116" t="str">
        <f t="shared" si="97"/>
        <v/>
      </c>
      <c r="O968" s="117" t="str">
        <f t="shared" si="94"/>
        <v/>
      </c>
      <c r="P968" s="118" t="str">
        <f t="shared" si="98"/>
        <v/>
      </c>
      <c r="Q968" s="119" t="str">
        <f t="shared" si="99"/>
        <v/>
      </c>
      <c r="R968" s="117" t="str">
        <f>IFERROR(VLOOKUP($I968,BASE_SETOR!$B$4:$C$1000,2,0),"")</f>
        <v/>
      </c>
      <c r="AM968" s="340"/>
    </row>
    <row r="969" spans="6:39" customFormat="1" ht="18.75">
      <c r="F969" s="120" t="str">
        <f t="shared" si="95"/>
        <v/>
      </c>
      <c r="G969" s="121"/>
      <c r="H969" s="120"/>
      <c r="I969" s="122"/>
      <c r="J969" s="306"/>
      <c r="K969" s="115"/>
      <c r="L969" s="115" t="str">
        <f>IFERROR(VLOOKUP(I969,COT_ACOES!$B:$C,2,),"")</f>
        <v/>
      </c>
      <c r="M969" s="115" t="str">
        <f t="shared" si="96"/>
        <v/>
      </c>
      <c r="N969" s="116" t="str">
        <f t="shared" si="97"/>
        <v/>
      </c>
      <c r="O969" s="117" t="str">
        <f t="shared" si="94"/>
        <v/>
      </c>
      <c r="P969" s="118" t="str">
        <f t="shared" si="98"/>
        <v/>
      </c>
      <c r="Q969" s="119" t="str">
        <f t="shared" si="99"/>
        <v/>
      </c>
      <c r="R969" s="117" t="str">
        <f>IFERROR(VLOOKUP($I969,BASE_SETOR!$B$4:$C$1000,2,0),"")</f>
        <v/>
      </c>
      <c r="AM969" s="340"/>
    </row>
    <row r="970" spans="6:39" customFormat="1" ht="18.75">
      <c r="F970" s="120" t="str">
        <f t="shared" si="95"/>
        <v/>
      </c>
      <c r="G970" s="121"/>
      <c r="H970" s="120"/>
      <c r="I970" s="122"/>
      <c r="J970" s="306"/>
      <c r="K970" s="115"/>
      <c r="L970" s="115" t="str">
        <f>IFERROR(VLOOKUP(I970,COT_ACOES!$B:$C,2,),"")</f>
        <v/>
      </c>
      <c r="M970" s="115" t="str">
        <f t="shared" si="96"/>
        <v/>
      </c>
      <c r="N970" s="116" t="str">
        <f t="shared" si="97"/>
        <v/>
      </c>
      <c r="O970" s="117" t="str">
        <f t="shared" si="94"/>
        <v/>
      </c>
      <c r="P970" s="118" t="str">
        <f t="shared" si="98"/>
        <v/>
      </c>
      <c r="Q970" s="119" t="str">
        <f t="shared" si="99"/>
        <v/>
      </c>
      <c r="R970" s="117" t="str">
        <f>IFERROR(VLOOKUP($I970,BASE_SETOR!$B$4:$C$1000,2,0),"")</f>
        <v/>
      </c>
      <c r="AM970" s="340"/>
    </row>
    <row r="971" spans="6:39" customFormat="1" ht="18.75">
      <c r="F971" s="120" t="str">
        <f t="shared" si="95"/>
        <v/>
      </c>
      <c r="G971" s="121"/>
      <c r="H971" s="120"/>
      <c r="I971" s="122"/>
      <c r="J971" s="306"/>
      <c r="K971" s="115"/>
      <c r="L971" s="115" t="str">
        <f>IFERROR(VLOOKUP(I971,COT_ACOES!$B:$C,2,),"")</f>
        <v/>
      </c>
      <c r="M971" s="115" t="str">
        <f t="shared" si="96"/>
        <v/>
      </c>
      <c r="N971" s="116" t="str">
        <f t="shared" si="97"/>
        <v/>
      </c>
      <c r="O971" s="117" t="str">
        <f t="shared" si="94"/>
        <v/>
      </c>
      <c r="P971" s="118" t="str">
        <f t="shared" si="98"/>
        <v/>
      </c>
      <c r="Q971" s="119" t="str">
        <f t="shared" si="99"/>
        <v/>
      </c>
      <c r="R971" s="117" t="str">
        <f>IFERROR(VLOOKUP($I971,BASE_SETOR!$B$4:$C$1000,2,0),"")</f>
        <v/>
      </c>
      <c r="AM971" s="340"/>
    </row>
    <row r="972" spans="6:39" customFormat="1" ht="18.75">
      <c r="F972" s="120" t="str">
        <f t="shared" si="95"/>
        <v/>
      </c>
      <c r="G972" s="121"/>
      <c r="H972" s="120"/>
      <c r="I972" s="122"/>
      <c r="J972" s="306"/>
      <c r="K972" s="115"/>
      <c r="L972" s="115" t="str">
        <f>IFERROR(VLOOKUP(I972,COT_ACOES!$B:$C,2,),"")</f>
        <v/>
      </c>
      <c r="M972" s="115" t="str">
        <f t="shared" si="96"/>
        <v/>
      </c>
      <c r="N972" s="116" t="str">
        <f t="shared" si="97"/>
        <v/>
      </c>
      <c r="O972" s="117" t="str">
        <f t="shared" si="94"/>
        <v/>
      </c>
      <c r="P972" s="118" t="str">
        <f t="shared" si="98"/>
        <v/>
      </c>
      <c r="Q972" s="119" t="str">
        <f t="shared" si="99"/>
        <v/>
      </c>
      <c r="R972" s="117" t="str">
        <f>IFERROR(VLOOKUP($I972,BASE_SETOR!$B$4:$C$1000,2,0),"")</f>
        <v/>
      </c>
      <c r="AM972" s="340"/>
    </row>
    <row r="973" spans="6:39" customFormat="1" ht="18.75">
      <c r="F973" s="120" t="str">
        <f t="shared" si="95"/>
        <v/>
      </c>
      <c r="G973" s="121"/>
      <c r="H973" s="120"/>
      <c r="I973" s="122"/>
      <c r="J973" s="306"/>
      <c r="K973" s="115"/>
      <c r="L973" s="115" t="str">
        <f>IFERROR(VLOOKUP(I973,COT_ACOES!$B:$C,2,),"")</f>
        <v/>
      </c>
      <c r="M973" s="115" t="str">
        <f t="shared" si="96"/>
        <v/>
      </c>
      <c r="N973" s="116" t="str">
        <f t="shared" si="97"/>
        <v/>
      </c>
      <c r="O973" s="117" t="str">
        <f t="shared" si="94"/>
        <v/>
      </c>
      <c r="P973" s="118" t="str">
        <f t="shared" si="98"/>
        <v/>
      </c>
      <c r="Q973" s="119" t="str">
        <f t="shared" si="99"/>
        <v/>
      </c>
      <c r="R973" s="117" t="str">
        <f>IFERROR(VLOOKUP($I973,BASE_SETOR!$B$4:$C$1000,2,0),"")</f>
        <v/>
      </c>
      <c r="AM973" s="340"/>
    </row>
    <row r="974" spans="6:39" customFormat="1" ht="18.75">
      <c r="F974" s="120" t="str">
        <f t="shared" si="95"/>
        <v/>
      </c>
      <c r="G974" s="121"/>
      <c r="H974" s="120"/>
      <c r="I974" s="122"/>
      <c r="J974" s="306"/>
      <c r="K974" s="115"/>
      <c r="L974" s="115" t="str">
        <f>IFERROR(VLOOKUP(I974,COT_ACOES!$B:$C,2,),"")</f>
        <v/>
      </c>
      <c r="M974" s="115" t="str">
        <f t="shared" si="96"/>
        <v/>
      </c>
      <c r="N974" s="116" t="str">
        <f t="shared" si="97"/>
        <v/>
      </c>
      <c r="O974" s="117" t="str">
        <f t="shared" si="94"/>
        <v/>
      </c>
      <c r="P974" s="118" t="str">
        <f t="shared" si="98"/>
        <v/>
      </c>
      <c r="Q974" s="119" t="str">
        <f t="shared" si="99"/>
        <v/>
      </c>
      <c r="R974" s="117" t="str">
        <f>IFERROR(VLOOKUP($I974,BASE_SETOR!$B$4:$C$1000,2,0),"")</f>
        <v/>
      </c>
      <c r="AM974" s="340"/>
    </row>
    <row r="975" spans="6:39" customFormat="1" ht="18.75">
      <c r="F975" s="120" t="str">
        <f t="shared" si="95"/>
        <v/>
      </c>
      <c r="G975" s="121"/>
      <c r="H975" s="120"/>
      <c r="I975" s="122"/>
      <c r="J975" s="306"/>
      <c r="K975" s="115"/>
      <c r="L975" s="115" t="str">
        <f>IFERROR(VLOOKUP(I975,COT_ACOES!$B:$C,2,),"")</f>
        <v/>
      </c>
      <c r="M975" s="115" t="str">
        <f t="shared" si="96"/>
        <v/>
      </c>
      <c r="N975" s="116" t="str">
        <f t="shared" si="97"/>
        <v/>
      </c>
      <c r="O975" s="117" t="str">
        <f t="shared" si="94"/>
        <v/>
      </c>
      <c r="P975" s="118" t="str">
        <f t="shared" si="98"/>
        <v/>
      </c>
      <c r="Q975" s="119" t="str">
        <f t="shared" si="99"/>
        <v/>
      </c>
      <c r="R975" s="117" t="str">
        <f>IFERROR(VLOOKUP($I975,BASE_SETOR!$B$4:$C$1000,2,0),"")</f>
        <v/>
      </c>
      <c r="AM975" s="340"/>
    </row>
    <row r="976" spans="6:39" customFormat="1" ht="18.75">
      <c r="F976" s="120" t="str">
        <f t="shared" si="95"/>
        <v/>
      </c>
      <c r="G976" s="121"/>
      <c r="H976" s="120"/>
      <c r="I976" s="122"/>
      <c r="J976" s="306"/>
      <c r="K976" s="115"/>
      <c r="L976" s="115" t="str">
        <f>IFERROR(VLOOKUP(I976,COT_ACOES!$B:$C,2,),"")</f>
        <v/>
      </c>
      <c r="M976" s="115" t="str">
        <f t="shared" si="96"/>
        <v/>
      </c>
      <c r="N976" s="116" t="str">
        <f t="shared" si="97"/>
        <v/>
      </c>
      <c r="O976" s="117" t="str">
        <f t="shared" si="94"/>
        <v/>
      </c>
      <c r="P976" s="118" t="str">
        <f t="shared" si="98"/>
        <v/>
      </c>
      <c r="Q976" s="119" t="str">
        <f t="shared" si="99"/>
        <v/>
      </c>
      <c r="R976" s="117" t="str">
        <f>IFERROR(VLOOKUP($I976,BASE_SETOR!$B$4:$C$1000,2,0),"")</f>
        <v/>
      </c>
      <c r="AM976" s="340"/>
    </row>
    <row r="977" spans="6:39" customFormat="1" ht="18.75">
      <c r="F977" s="120" t="str">
        <f t="shared" si="95"/>
        <v/>
      </c>
      <c r="G977" s="121"/>
      <c r="H977" s="120"/>
      <c r="I977" s="122"/>
      <c r="J977" s="306"/>
      <c r="K977" s="115"/>
      <c r="L977" s="115" t="str">
        <f>IFERROR(VLOOKUP(I977,COT_ACOES!$B:$C,2,),"")</f>
        <v/>
      </c>
      <c r="M977" s="115" t="str">
        <f t="shared" si="96"/>
        <v/>
      </c>
      <c r="N977" s="116" t="str">
        <f t="shared" si="97"/>
        <v/>
      </c>
      <c r="O977" s="117" t="str">
        <f t="shared" si="94"/>
        <v/>
      </c>
      <c r="P977" s="118" t="str">
        <f t="shared" si="98"/>
        <v/>
      </c>
      <c r="Q977" s="119" t="str">
        <f t="shared" si="99"/>
        <v/>
      </c>
      <c r="R977" s="117" t="str">
        <f>IFERROR(VLOOKUP($I977,BASE_SETOR!$B$4:$C$1000,2,0),"")</f>
        <v/>
      </c>
      <c r="AM977" s="340"/>
    </row>
    <row r="978" spans="6:39" customFormat="1" ht="18.75">
      <c r="F978" s="120" t="str">
        <f t="shared" si="95"/>
        <v/>
      </c>
      <c r="G978" s="121"/>
      <c r="H978" s="120"/>
      <c r="I978" s="122"/>
      <c r="J978" s="306"/>
      <c r="K978" s="115"/>
      <c r="L978" s="115" t="str">
        <f>IFERROR(VLOOKUP(I978,COT_ACOES!$B:$C,2,),"")</f>
        <v/>
      </c>
      <c r="M978" s="115" t="str">
        <f t="shared" si="96"/>
        <v/>
      </c>
      <c r="N978" s="116" t="str">
        <f t="shared" si="97"/>
        <v/>
      </c>
      <c r="O978" s="117" t="str">
        <f t="shared" si="94"/>
        <v/>
      </c>
      <c r="P978" s="118" t="str">
        <f t="shared" si="98"/>
        <v/>
      </c>
      <c r="Q978" s="119" t="str">
        <f t="shared" si="99"/>
        <v/>
      </c>
      <c r="R978" s="117" t="str">
        <f>IFERROR(VLOOKUP($I978,BASE_SETOR!$B$4:$C$1000,2,0),"")</f>
        <v/>
      </c>
      <c r="AM978" s="340"/>
    </row>
    <row r="979" spans="6:39" customFormat="1" ht="18.75">
      <c r="F979" s="120" t="str">
        <f t="shared" si="95"/>
        <v/>
      </c>
      <c r="G979" s="121"/>
      <c r="H979" s="120"/>
      <c r="I979" s="122"/>
      <c r="J979" s="306"/>
      <c r="K979" s="115"/>
      <c r="L979" s="115" t="str">
        <f>IFERROR(VLOOKUP(I979,COT_ACOES!$B:$C,2,),"")</f>
        <v/>
      </c>
      <c r="M979" s="115" t="str">
        <f t="shared" si="96"/>
        <v/>
      </c>
      <c r="N979" s="116" t="str">
        <f t="shared" si="97"/>
        <v/>
      </c>
      <c r="O979" s="117" t="str">
        <f t="shared" si="94"/>
        <v/>
      </c>
      <c r="P979" s="118" t="str">
        <f t="shared" si="98"/>
        <v/>
      </c>
      <c r="Q979" s="119" t="str">
        <f t="shared" si="99"/>
        <v/>
      </c>
      <c r="R979" s="117" t="str">
        <f>IFERROR(VLOOKUP($I979,BASE_SETOR!$B$4:$C$1000,2,0),"")</f>
        <v/>
      </c>
      <c r="AM979" s="340"/>
    </row>
    <row r="980" spans="6:39" customFormat="1" ht="18.75">
      <c r="F980" s="120" t="str">
        <f t="shared" si="95"/>
        <v/>
      </c>
      <c r="G980" s="121"/>
      <c r="H980" s="120"/>
      <c r="I980" s="122"/>
      <c r="J980" s="306"/>
      <c r="K980" s="115"/>
      <c r="L980" s="115" t="str">
        <f>IFERROR(VLOOKUP(I980,COT_ACOES!$B:$C,2,),"")</f>
        <v/>
      </c>
      <c r="M980" s="115" t="str">
        <f t="shared" si="96"/>
        <v/>
      </c>
      <c r="N980" s="116" t="str">
        <f t="shared" si="97"/>
        <v/>
      </c>
      <c r="O980" s="117" t="str">
        <f t="shared" si="94"/>
        <v/>
      </c>
      <c r="P980" s="118" t="str">
        <f t="shared" si="98"/>
        <v/>
      </c>
      <c r="Q980" s="119" t="str">
        <f t="shared" si="99"/>
        <v/>
      </c>
      <c r="R980" s="117" t="str">
        <f>IFERROR(VLOOKUP($I980,BASE_SETOR!$B$4:$C$1000,2,0),"")</f>
        <v/>
      </c>
      <c r="AM980" s="340"/>
    </row>
    <row r="981" spans="6:39" customFormat="1" ht="18.75">
      <c r="F981" s="120" t="str">
        <f t="shared" si="95"/>
        <v/>
      </c>
      <c r="G981" s="121"/>
      <c r="H981" s="120"/>
      <c r="I981" s="122"/>
      <c r="J981" s="306"/>
      <c r="K981" s="115"/>
      <c r="L981" s="115" t="str">
        <f>IFERROR(VLOOKUP(I981,COT_ACOES!$B:$C,2,),"")</f>
        <v/>
      </c>
      <c r="M981" s="115" t="str">
        <f t="shared" si="96"/>
        <v/>
      </c>
      <c r="N981" s="116" t="str">
        <f t="shared" si="97"/>
        <v/>
      </c>
      <c r="O981" s="117" t="str">
        <f t="shared" si="94"/>
        <v/>
      </c>
      <c r="P981" s="118" t="str">
        <f t="shared" si="98"/>
        <v/>
      </c>
      <c r="Q981" s="119" t="str">
        <f t="shared" si="99"/>
        <v/>
      </c>
      <c r="R981" s="117" t="str">
        <f>IFERROR(VLOOKUP($I981,BASE_SETOR!$B$4:$C$1000,2,0),"")</f>
        <v/>
      </c>
      <c r="AM981" s="340"/>
    </row>
    <row r="982" spans="6:39" customFormat="1" ht="18.75">
      <c r="F982" s="120" t="str">
        <f t="shared" si="95"/>
        <v/>
      </c>
      <c r="G982" s="121"/>
      <c r="H982" s="120"/>
      <c r="I982" s="122"/>
      <c r="J982" s="306"/>
      <c r="K982" s="115"/>
      <c r="L982" s="115" t="str">
        <f>IFERROR(VLOOKUP(I982,COT_ACOES!$B:$C,2,),"")</f>
        <v/>
      </c>
      <c r="M982" s="115" t="str">
        <f t="shared" si="96"/>
        <v/>
      </c>
      <c r="N982" s="116" t="str">
        <f t="shared" si="97"/>
        <v/>
      </c>
      <c r="O982" s="117" t="str">
        <f t="shared" si="94"/>
        <v/>
      </c>
      <c r="P982" s="118" t="str">
        <f t="shared" si="98"/>
        <v/>
      </c>
      <c r="Q982" s="119" t="str">
        <f t="shared" si="99"/>
        <v/>
      </c>
      <c r="R982" s="117" t="str">
        <f>IFERROR(VLOOKUP($I982,BASE_SETOR!$B$4:$C$1000,2,0),"")</f>
        <v/>
      </c>
      <c r="AM982" s="340"/>
    </row>
    <row r="983" spans="6:39" customFormat="1" ht="18.75">
      <c r="F983" s="120" t="str">
        <f t="shared" si="95"/>
        <v/>
      </c>
      <c r="G983" s="121"/>
      <c r="H983" s="120"/>
      <c r="I983" s="122"/>
      <c r="J983" s="306"/>
      <c r="K983" s="115"/>
      <c r="L983" s="115" t="str">
        <f>IFERROR(VLOOKUP(I983,COT_ACOES!$B:$C,2,),"")</f>
        <v/>
      </c>
      <c r="M983" s="115" t="str">
        <f t="shared" si="96"/>
        <v/>
      </c>
      <c r="N983" s="116" t="str">
        <f t="shared" si="97"/>
        <v/>
      </c>
      <c r="O983" s="117" t="str">
        <f t="shared" si="94"/>
        <v/>
      </c>
      <c r="P983" s="118" t="str">
        <f t="shared" si="98"/>
        <v/>
      </c>
      <c r="Q983" s="119" t="str">
        <f t="shared" si="99"/>
        <v/>
      </c>
      <c r="R983" s="117" t="str">
        <f>IFERROR(VLOOKUP($I983,BASE_SETOR!$B$4:$C$1000,2,0),"")</f>
        <v/>
      </c>
      <c r="AM983" s="340"/>
    </row>
    <row r="984" spans="6:39" customFormat="1" ht="18.75">
      <c r="F984" s="120" t="str">
        <f t="shared" si="95"/>
        <v/>
      </c>
      <c r="G984" s="121"/>
      <c r="H984" s="120"/>
      <c r="I984" s="122"/>
      <c r="J984" s="306"/>
      <c r="K984" s="115"/>
      <c r="L984" s="115" t="str">
        <f>IFERROR(VLOOKUP(I984,COT_ACOES!$B:$C,2,),"")</f>
        <v/>
      </c>
      <c r="M984" s="115" t="str">
        <f t="shared" si="96"/>
        <v/>
      </c>
      <c r="N984" s="116" t="str">
        <f t="shared" si="97"/>
        <v/>
      </c>
      <c r="O984" s="117" t="str">
        <f t="shared" si="94"/>
        <v/>
      </c>
      <c r="P984" s="118" t="str">
        <f t="shared" si="98"/>
        <v/>
      </c>
      <c r="Q984" s="119" t="str">
        <f t="shared" si="99"/>
        <v/>
      </c>
      <c r="R984" s="117" t="str">
        <f>IFERROR(VLOOKUP($I984,BASE_SETOR!$B$4:$C$1000,2,0),"")</f>
        <v/>
      </c>
      <c r="AM984" s="340"/>
    </row>
    <row r="985" spans="6:39" customFormat="1" ht="18.75">
      <c r="F985" s="120" t="str">
        <f t="shared" si="95"/>
        <v/>
      </c>
      <c r="G985" s="121"/>
      <c r="H985" s="120"/>
      <c r="I985" s="122"/>
      <c r="J985" s="306"/>
      <c r="K985" s="115"/>
      <c r="L985" s="115" t="str">
        <f>IFERROR(VLOOKUP(I985,COT_ACOES!$B:$C,2,),"")</f>
        <v/>
      </c>
      <c r="M985" s="115" t="str">
        <f t="shared" si="96"/>
        <v/>
      </c>
      <c r="N985" s="116" t="str">
        <f t="shared" si="97"/>
        <v/>
      </c>
      <c r="O985" s="117" t="str">
        <f t="shared" ref="O985:O1048" si="100">IFERROR(N985/$C$4,"")</f>
        <v/>
      </c>
      <c r="P985" s="118" t="str">
        <f t="shared" si="98"/>
        <v/>
      </c>
      <c r="Q985" s="119" t="str">
        <f t="shared" si="99"/>
        <v/>
      </c>
      <c r="R985" s="117" t="str">
        <f>IFERROR(VLOOKUP($I985,BASE_SETOR!$B$4:$C$1000,2,0),"")</f>
        <v/>
      </c>
      <c r="AM985" s="340"/>
    </row>
    <row r="986" spans="6:39" customFormat="1" ht="18.75">
      <c r="F986" s="120" t="str">
        <f t="shared" ref="F986:F1049" si="101">IF(G986="","",1+F985)</f>
        <v/>
      </c>
      <c r="G986" s="121"/>
      <c r="H986" s="120"/>
      <c r="I986" s="122"/>
      <c r="J986" s="306"/>
      <c r="K986" s="115"/>
      <c r="L986" s="115" t="str">
        <f>IFERROR(VLOOKUP(I986,COT_ACOES!$B:$C,2,),"")</f>
        <v/>
      </c>
      <c r="M986" s="115" t="str">
        <f t="shared" ref="M986:M1001" si="102">IF(J986="","",J986*K986)</f>
        <v/>
      </c>
      <c r="N986" s="116" t="str">
        <f t="shared" ref="N986:N1001" si="103">IF(J986="","",J986*L986)</f>
        <v/>
      </c>
      <c r="O986" s="117" t="str">
        <f t="shared" si="100"/>
        <v/>
      </c>
      <c r="P986" s="118" t="str">
        <f t="shared" ref="P986:P1001" si="104">IFERROR((N986-M986)/M986,"")</f>
        <v/>
      </c>
      <c r="Q986" s="119" t="str">
        <f t="shared" ref="Q986:Q1001" si="105">IFERROR(M986*P986,"")</f>
        <v/>
      </c>
      <c r="R986" s="117" t="str">
        <f>IFERROR(VLOOKUP($I986,BASE_SETOR!$B$4:$C$1000,2,0),"")</f>
        <v/>
      </c>
      <c r="AM986" s="340"/>
    </row>
    <row r="987" spans="6:39" customFormat="1" ht="18.75">
      <c r="F987" s="120" t="str">
        <f t="shared" si="101"/>
        <v/>
      </c>
      <c r="G987" s="121"/>
      <c r="H987" s="120"/>
      <c r="I987" s="122"/>
      <c r="J987" s="306"/>
      <c r="K987" s="115"/>
      <c r="L987" s="115" t="str">
        <f>IFERROR(VLOOKUP(I987,COT_ACOES!$B:$C,2,),"")</f>
        <v/>
      </c>
      <c r="M987" s="115" t="str">
        <f t="shared" si="102"/>
        <v/>
      </c>
      <c r="N987" s="116" t="str">
        <f t="shared" si="103"/>
        <v/>
      </c>
      <c r="O987" s="117" t="str">
        <f t="shared" si="100"/>
        <v/>
      </c>
      <c r="P987" s="118" t="str">
        <f t="shared" si="104"/>
        <v/>
      </c>
      <c r="Q987" s="119" t="str">
        <f t="shared" si="105"/>
        <v/>
      </c>
      <c r="R987" s="117" t="str">
        <f>IFERROR(VLOOKUP($I987,BASE_SETOR!$B$4:$C$1000,2,0),"")</f>
        <v/>
      </c>
      <c r="AM987" s="340"/>
    </row>
    <row r="988" spans="6:39" customFormat="1" ht="18.75">
      <c r="F988" s="120" t="str">
        <f t="shared" si="101"/>
        <v/>
      </c>
      <c r="G988" s="121"/>
      <c r="H988" s="120"/>
      <c r="I988" s="122"/>
      <c r="J988" s="306"/>
      <c r="K988" s="115"/>
      <c r="L988" s="115" t="str">
        <f>IFERROR(VLOOKUP(I988,COT_ACOES!$B:$C,2,),"")</f>
        <v/>
      </c>
      <c r="M988" s="115" t="str">
        <f t="shared" si="102"/>
        <v/>
      </c>
      <c r="N988" s="116" t="str">
        <f t="shared" si="103"/>
        <v/>
      </c>
      <c r="O988" s="117" t="str">
        <f t="shared" si="100"/>
        <v/>
      </c>
      <c r="P988" s="118" t="str">
        <f t="shared" si="104"/>
        <v/>
      </c>
      <c r="Q988" s="119" t="str">
        <f t="shared" si="105"/>
        <v/>
      </c>
      <c r="R988" s="117" t="str">
        <f>IFERROR(VLOOKUP($I988,BASE_SETOR!$B$4:$C$1000,2,0),"")</f>
        <v/>
      </c>
      <c r="AM988" s="340"/>
    </row>
    <row r="989" spans="6:39" customFormat="1" ht="18.75">
      <c r="F989" s="120" t="str">
        <f t="shared" si="101"/>
        <v/>
      </c>
      <c r="G989" s="121"/>
      <c r="H989" s="120"/>
      <c r="I989" s="122"/>
      <c r="J989" s="306"/>
      <c r="K989" s="115"/>
      <c r="L989" s="115" t="str">
        <f>IFERROR(VLOOKUP(I989,COT_ACOES!$B:$C,2,),"")</f>
        <v/>
      </c>
      <c r="M989" s="115" t="str">
        <f t="shared" si="102"/>
        <v/>
      </c>
      <c r="N989" s="116" t="str">
        <f t="shared" si="103"/>
        <v/>
      </c>
      <c r="O989" s="117" t="str">
        <f t="shared" si="100"/>
        <v/>
      </c>
      <c r="P989" s="118" t="str">
        <f t="shared" si="104"/>
        <v/>
      </c>
      <c r="Q989" s="119" t="str">
        <f t="shared" si="105"/>
        <v/>
      </c>
      <c r="R989" s="117" t="str">
        <f>IFERROR(VLOOKUP($I989,BASE_SETOR!$B$4:$C$1000,2,0),"")</f>
        <v/>
      </c>
      <c r="AM989" s="340"/>
    </row>
    <row r="990" spans="6:39" customFormat="1" ht="18.75">
      <c r="F990" s="120" t="str">
        <f t="shared" si="101"/>
        <v/>
      </c>
      <c r="G990" s="121"/>
      <c r="H990" s="120"/>
      <c r="I990" s="122"/>
      <c r="J990" s="306"/>
      <c r="K990" s="115"/>
      <c r="L990" s="115" t="str">
        <f>IFERROR(VLOOKUP(I990,COT_ACOES!$B:$C,2,),"")</f>
        <v/>
      </c>
      <c r="M990" s="115" t="str">
        <f t="shared" si="102"/>
        <v/>
      </c>
      <c r="N990" s="116" t="str">
        <f t="shared" si="103"/>
        <v/>
      </c>
      <c r="O990" s="117" t="str">
        <f t="shared" si="100"/>
        <v/>
      </c>
      <c r="P990" s="118" t="str">
        <f t="shared" si="104"/>
        <v/>
      </c>
      <c r="Q990" s="119" t="str">
        <f t="shared" si="105"/>
        <v/>
      </c>
      <c r="R990" s="117" t="str">
        <f>IFERROR(VLOOKUP($I990,BASE_SETOR!$B$4:$C$1000,2,0),"")</f>
        <v/>
      </c>
      <c r="AM990" s="340"/>
    </row>
    <row r="991" spans="6:39" customFormat="1" ht="18.75">
      <c r="F991" s="120" t="str">
        <f t="shared" si="101"/>
        <v/>
      </c>
      <c r="G991" s="121"/>
      <c r="H991" s="120"/>
      <c r="I991" s="122"/>
      <c r="J991" s="306"/>
      <c r="K991" s="115"/>
      <c r="L991" s="115" t="str">
        <f>IFERROR(VLOOKUP(I991,COT_ACOES!$B:$C,2,),"")</f>
        <v/>
      </c>
      <c r="M991" s="115" t="str">
        <f t="shared" si="102"/>
        <v/>
      </c>
      <c r="N991" s="116" t="str">
        <f t="shared" si="103"/>
        <v/>
      </c>
      <c r="O991" s="117" t="str">
        <f t="shared" si="100"/>
        <v/>
      </c>
      <c r="P991" s="118" t="str">
        <f t="shared" si="104"/>
        <v/>
      </c>
      <c r="Q991" s="119" t="str">
        <f t="shared" si="105"/>
        <v/>
      </c>
      <c r="R991" s="117" t="str">
        <f>IFERROR(VLOOKUP($I991,BASE_SETOR!$B$4:$C$1000,2,0),"")</f>
        <v/>
      </c>
      <c r="AM991" s="340"/>
    </row>
    <row r="992" spans="6:39" customFormat="1" ht="18.75">
      <c r="F992" s="120" t="str">
        <f t="shared" si="101"/>
        <v/>
      </c>
      <c r="G992" s="121"/>
      <c r="H992" s="120"/>
      <c r="I992" s="122"/>
      <c r="J992" s="306"/>
      <c r="K992" s="115"/>
      <c r="L992" s="115" t="str">
        <f>IFERROR(VLOOKUP(I992,COT_ACOES!$B:$C,2,),"")</f>
        <v/>
      </c>
      <c r="M992" s="115" t="str">
        <f t="shared" si="102"/>
        <v/>
      </c>
      <c r="N992" s="116" t="str">
        <f t="shared" si="103"/>
        <v/>
      </c>
      <c r="O992" s="117" t="str">
        <f t="shared" si="100"/>
        <v/>
      </c>
      <c r="P992" s="118" t="str">
        <f t="shared" si="104"/>
        <v/>
      </c>
      <c r="Q992" s="119" t="str">
        <f t="shared" si="105"/>
        <v/>
      </c>
      <c r="R992" s="117" t="str">
        <f>IFERROR(VLOOKUP($I992,BASE_SETOR!$B$4:$C$1000,2,0),"")</f>
        <v/>
      </c>
      <c r="AM992" s="340"/>
    </row>
    <row r="993" spans="6:39" customFormat="1" ht="18.75">
      <c r="F993" s="120" t="str">
        <f t="shared" si="101"/>
        <v/>
      </c>
      <c r="G993" s="121"/>
      <c r="H993" s="120"/>
      <c r="I993" s="122"/>
      <c r="J993" s="306"/>
      <c r="K993" s="115"/>
      <c r="L993" s="115" t="str">
        <f>IFERROR(VLOOKUP(I993,COT_ACOES!$B:$C,2,),"")</f>
        <v/>
      </c>
      <c r="M993" s="115" t="str">
        <f t="shared" si="102"/>
        <v/>
      </c>
      <c r="N993" s="116" t="str">
        <f t="shared" si="103"/>
        <v/>
      </c>
      <c r="O993" s="117" t="str">
        <f t="shared" si="100"/>
        <v/>
      </c>
      <c r="P993" s="118" t="str">
        <f t="shared" si="104"/>
        <v/>
      </c>
      <c r="Q993" s="119" t="str">
        <f t="shared" si="105"/>
        <v/>
      </c>
      <c r="R993" s="117" t="str">
        <f>IFERROR(VLOOKUP($I993,BASE_SETOR!$B$4:$C$1000,2,0),"")</f>
        <v/>
      </c>
      <c r="AM993" s="340"/>
    </row>
    <row r="994" spans="6:39" customFormat="1" ht="18.75">
      <c r="F994" s="120" t="str">
        <f t="shared" si="101"/>
        <v/>
      </c>
      <c r="G994" s="121"/>
      <c r="H994" s="120"/>
      <c r="I994" s="122"/>
      <c r="J994" s="306"/>
      <c r="K994" s="115"/>
      <c r="L994" s="115" t="str">
        <f>IFERROR(VLOOKUP(I994,COT_ACOES!$B:$C,2,),"")</f>
        <v/>
      </c>
      <c r="M994" s="115" t="str">
        <f t="shared" si="102"/>
        <v/>
      </c>
      <c r="N994" s="116" t="str">
        <f t="shared" si="103"/>
        <v/>
      </c>
      <c r="O994" s="117" t="str">
        <f t="shared" si="100"/>
        <v/>
      </c>
      <c r="P994" s="118" t="str">
        <f t="shared" si="104"/>
        <v/>
      </c>
      <c r="Q994" s="119" t="str">
        <f t="shared" si="105"/>
        <v/>
      </c>
      <c r="R994" s="117" t="str">
        <f>IFERROR(VLOOKUP($I994,BASE_SETOR!$B$4:$C$1000,2,0),"")</f>
        <v/>
      </c>
      <c r="AM994" s="340"/>
    </row>
    <row r="995" spans="6:39" customFormat="1" ht="18.75">
      <c r="F995" s="120" t="str">
        <f t="shared" si="101"/>
        <v/>
      </c>
      <c r="G995" s="121"/>
      <c r="H995" s="120"/>
      <c r="I995" s="122"/>
      <c r="J995" s="306"/>
      <c r="K995" s="115"/>
      <c r="L995" s="115" t="str">
        <f>IFERROR(VLOOKUP(I995,COT_ACOES!$B:$C,2,),"")</f>
        <v/>
      </c>
      <c r="M995" s="115" t="str">
        <f t="shared" si="102"/>
        <v/>
      </c>
      <c r="N995" s="116" t="str">
        <f t="shared" si="103"/>
        <v/>
      </c>
      <c r="O995" s="117" t="str">
        <f t="shared" si="100"/>
        <v/>
      </c>
      <c r="P995" s="118" t="str">
        <f t="shared" si="104"/>
        <v/>
      </c>
      <c r="Q995" s="119" t="str">
        <f t="shared" si="105"/>
        <v/>
      </c>
      <c r="R995" s="117" t="str">
        <f>IFERROR(VLOOKUP($I995,BASE_SETOR!$B$4:$C$1000,2,0),"")</f>
        <v/>
      </c>
      <c r="AM995" s="340"/>
    </row>
    <row r="996" spans="6:39" customFormat="1" ht="18.75">
      <c r="F996" s="120" t="str">
        <f t="shared" si="101"/>
        <v/>
      </c>
      <c r="G996" s="121"/>
      <c r="H996" s="120"/>
      <c r="I996" s="122"/>
      <c r="J996" s="306"/>
      <c r="K996" s="115"/>
      <c r="L996" s="115" t="str">
        <f>IFERROR(VLOOKUP(I996,COT_ACOES!$B:$C,2,),"")</f>
        <v/>
      </c>
      <c r="M996" s="115" t="str">
        <f t="shared" si="102"/>
        <v/>
      </c>
      <c r="N996" s="116" t="str">
        <f t="shared" si="103"/>
        <v/>
      </c>
      <c r="O996" s="117" t="str">
        <f t="shared" si="100"/>
        <v/>
      </c>
      <c r="P996" s="118" t="str">
        <f t="shared" si="104"/>
        <v/>
      </c>
      <c r="Q996" s="119" t="str">
        <f t="shared" si="105"/>
        <v/>
      </c>
      <c r="R996" s="117" t="str">
        <f>IFERROR(VLOOKUP($I996,BASE_SETOR!$B$4:$C$1000,2,0),"")</f>
        <v/>
      </c>
      <c r="AM996" s="340"/>
    </row>
    <row r="997" spans="6:39" customFormat="1" ht="18.75">
      <c r="F997" s="120" t="str">
        <f t="shared" si="101"/>
        <v/>
      </c>
      <c r="G997" s="121"/>
      <c r="H997" s="120"/>
      <c r="I997" s="122"/>
      <c r="J997" s="306"/>
      <c r="K997" s="115"/>
      <c r="L997" s="115" t="str">
        <f>IFERROR(VLOOKUP(I997,COT_ACOES!$B:$C,2,),"")</f>
        <v/>
      </c>
      <c r="M997" s="115" t="str">
        <f t="shared" si="102"/>
        <v/>
      </c>
      <c r="N997" s="116" t="str">
        <f t="shared" si="103"/>
        <v/>
      </c>
      <c r="O997" s="117" t="str">
        <f t="shared" si="100"/>
        <v/>
      </c>
      <c r="P997" s="118" t="str">
        <f t="shared" si="104"/>
        <v/>
      </c>
      <c r="Q997" s="119" t="str">
        <f t="shared" si="105"/>
        <v/>
      </c>
      <c r="R997" s="117" t="str">
        <f>IFERROR(VLOOKUP($I997,BASE_SETOR!$B$4:$C$1000,2,0),"")</f>
        <v/>
      </c>
      <c r="AM997" s="340"/>
    </row>
    <row r="998" spans="6:39" customFormat="1" ht="18.75">
      <c r="F998" s="120" t="str">
        <f t="shared" si="101"/>
        <v/>
      </c>
      <c r="G998" s="121"/>
      <c r="H998" s="120"/>
      <c r="I998" s="122"/>
      <c r="J998" s="306"/>
      <c r="K998" s="115"/>
      <c r="L998" s="115" t="str">
        <f>IFERROR(VLOOKUP(I998,COT_ACOES!$B:$C,2,),"")</f>
        <v/>
      </c>
      <c r="M998" s="115" t="str">
        <f t="shared" si="102"/>
        <v/>
      </c>
      <c r="N998" s="116" t="str">
        <f t="shared" si="103"/>
        <v/>
      </c>
      <c r="O998" s="117" t="str">
        <f t="shared" si="100"/>
        <v/>
      </c>
      <c r="P998" s="118" t="str">
        <f t="shared" si="104"/>
        <v/>
      </c>
      <c r="Q998" s="119" t="str">
        <f t="shared" si="105"/>
        <v/>
      </c>
      <c r="R998" s="117" t="str">
        <f>IFERROR(VLOOKUP($I998,BASE_SETOR!$B$4:$C$1000,2,0),"")</f>
        <v/>
      </c>
      <c r="AM998" s="340"/>
    </row>
    <row r="999" spans="6:39" customFormat="1" ht="18.75">
      <c r="F999" s="120" t="str">
        <f t="shared" si="101"/>
        <v/>
      </c>
      <c r="G999" s="121"/>
      <c r="H999" s="120"/>
      <c r="I999" s="122"/>
      <c r="J999" s="306"/>
      <c r="K999" s="115"/>
      <c r="L999" s="115" t="str">
        <f>IFERROR(VLOOKUP(I999,COT_ACOES!$B:$C,2,),"")</f>
        <v/>
      </c>
      <c r="M999" s="115" t="str">
        <f t="shared" si="102"/>
        <v/>
      </c>
      <c r="N999" s="116" t="str">
        <f t="shared" si="103"/>
        <v/>
      </c>
      <c r="O999" s="117" t="str">
        <f t="shared" si="100"/>
        <v/>
      </c>
      <c r="P999" s="118" t="str">
        <f t="shared" si="104"/>
        <v/>
      </c>
      <c r="Q999" s="119" t="str">
        <f t="shared" si="105"/>
        <v/>
      </c>
      <c r="R999" s="117" t="str">
        <f>IFERROR(VLOOKUP($I999,BASE_SETOR!$B$4:$C$1000,2,0),"")</f>
        <v/>
      </c>
      <c r="AM999" s="340"/>
    </row>
    <row r="1000" spans="6:39" customFormat="1" ht="18.75">
      <c r="F1000" s="120" t="str">
        <f t="shared" si="101"/>
        <v/>
      </c>
      <c r="G1000" s="121"/>
      <c r="H1000" s="120"/>
      <c r="I1000" s="122"/>
      <c r="J1000" s="306"/>
      <c r="K1000" s="115"/>
      <c r="L1000" s="115" t="str">
        <f>IFERROR(VLOOKUP(I1000,COT_ACOES!$B:$C,2,),"")</f>
        <v/>
      </c>
      <c r="M1000" s="115" t="str">
        <f t="shared" si="102"/>
        <v/>
      </c>
      <c r="N1000" s="116" t="str">
        <f t="shared" si="103"/>
        <v/>
      </c>
      <c r="O1000" s="117" t="str">
        <f t="shared" si="100"/>
        <v/>
      </c>
      <c r="P1000" s="118" t="str">
        <f t="shared" si="104"/>
        <v/>
      </c>
      <c r="Q1000" s="119" t="str">
        <f t="shared" si="105"/>
        <v/>
      </c>
      <c r="R1000" s="117" t="str">
        <f>IFERROR(VLOOKUP($I1000,BASE_SETOR!$B$4:$C$1000,2,0),"")</f>
        <v/>
      </c>
      <c r="AM1000" s="340"/>
    </row>
    <row r="1001" spans="6:39" customFormat="1" ht="18.75">
      <c r="F1001" s="120" t="str">
        <f t="shared" si="101"/>
        <v/>
      </c>
      <c r="G1001" s="121"/>
      <c r="H1001" s="120"/>
      <c r="I1001" s="122"/>
      <c r="J1001" s="306"/>
      <c r="K1001" s="115"/>
      <c r="L1001" s="115" t="str">
        <f>IFERROR(VLOOKUP(I1001,COT_ACOES!$B:$C,2,),"")</f>
        <v/>
      </c>
      <c r="M1001" s="115" t="str">
        <f t="shared" si="102"/>
        <v/>
      </c>
      <c r="N1001" s="116" t="str">
        <f t="shared" si="103"/>
        <v/>
      </c>
      <c r="O1001" s="117" t="str">
        <f t="shared" si="100"/>
        <v/>
      </c>
      <c r="P1001" s="118" t="str">
        <f t="shared" si="104"/>
        <v/>
      </c>
      <c r="Q1001" s="119" t="str">
        <f t="shared" si="105"/>
        <v/>
      </c>
      <c r="R1001" s="117" t="str">
        <f>IFERROR(VLOOKUP($I1001,BASE_SETOR!$B$4:$C$1000,2,0),"")</f>
        <v/>
      </c>
      <c r="AM1001" s="340"/>
    </row>
    <row r="1002" spans="6:39" customFormat="1" ht="18.75">
      <c r="F1002" s="120" t="str">
        <f t="shared" si="101"/>
        <v/>
      </c>
      <c r="G1002" s="121"/>
      <c r="H1002" s="120"/>
      <c r="I1002" s="122"/>
      <c r="J1002" s="306"/>
      <c r="K1002" s="115"/>
      <c r="L1002" s="115" t="str">
        <f>IFERROR(VLOOKUP(I1002,COT_ACOES!$B:$C,2,),"")</f>
        <v/>
      </c>
      <c r="M1002" s="115" t="str">
        <f t="shared" ref="M1002:M1065" si="106">IF(J1002="","",J1002*K1002)</f>
        <v/>
      </c>
      <c r="N1002" s="116" t="str">
        <f t="shared" ref="N1002:N1065" si="107">IF(J1002="","",J1002*L1002)</f>
        <v/>
      </c>
      <c r="O1002" s="117" t="str">
        <f t="shared" si="100"/>
        <v/>
      </c>
      <c r="P1002" s="118" t="str">
        <f t="shared" ref="P1002:P1065" si="108">IFERROR((N1002-M1002)/M1002,"")</f>
        <v/>
      </c>
      <c r="Q1002" s="119" t="str">
        <f t="shared" ref="Q1002:Q1065" si="109">IFERROR(M1002*P1002,"")</f>
        <v/>
      </c>
      <c r="R1002" s="117" t="str">
        <f>IFERROR(VLOOKUP($I1002,BASE_SETOR!$B$4:$C$1000,2,0),"")</f>
        <v/>
      </c>
      <c r="AM1002" s="340"/>
    </row>
    <row r="1003" spans="6:39" customFormat="1" ht="18.75">
      <c r="F1003" s="120" t="str">
        <f t="shared" si="101"/>
        <v/>
      </c>
      <c r="G1003" s="121"/>
      <c r="H1003" s="120"/>
      <c r="I1003" s="122"/>
      <c r="J1003" s="306"/>
      <c r="K1003" s="115"/>
      <c r="L1003" s="115" t="str">
        <f>IFERROR(VLOOKUP(I1003,COT_ACOES!$B:$C,2,),"")</f>
        <v/>
      </c>
      <c r="M1003" s="115" t="str">
        <f t="shared" si="106"/>
        <v/>
      </c>
      <c r="N1003" s="116" t="str">
        <f t="shared" si="107"/>
        <v/>
      </c>
      <c r="O1003" s="117" t="str">
        <f t="shared" si="100"/>
        <v/>
      </c>
      <c r="P1003" s="118" t="str">
        <f t="shared" si="108"/>
        <v/>
      </c>
      <c r="Q1003" s="119" t="str">
        <f t="shared" si="109"/>
        <v/>
      </c>
      <c r="R1003" s="117" t="str">
        <f>IFERROR(VLOOKUP($I1003,BASE_SETOR!$B$4:$C$1000,2,0),"")</f>
        <v/>
      </c>
      <c r="AM1003" s="340"/>
    </row>
    <row r="1004" spans="6:39" customFormat="1" ht="18.75">
      <c r="F1004" s="120" t="str">
        <f t="shared" si="101"/>
        <v/>
      </c>
      <c r="G1004" s="121"/>
      <c r="H1004" s="120"/>
      <c r="I1004" s="122"/>
      <c r="J1004" s="306"/>
      <c r="K1004" s="115"/>
      <c r="L1004" s="115" t="str">
        <f>IFERROR(VLOOKUP(I1004,COT_ACOES!$B:$C,2,),"")</f>
        <v/>
      </c>
      <c r="M1004" s="115" t="str">
        <f t="shared" si="106"/>
        <v/>
      </c>
      <c r="N1004" s="116" t="str">
        <f t="shared" si="107"/>
        <v/>
      </c>
      <c r="O1004" s="117" t="str">
        <f t="shared" si="100"/>
        <v/>
      </c>
      <c r="P1004" s="118" t="str">
        <f t="shared" si="108"/>
        <v/>
      </c>
      <c r="Q1004" s="119" t="str">
        <f t="shared" si="109"/>
        <v/>
      </c>
      <c r="R1004" s="117" t="str">
        <f>IFERROR(VLOOKUP($I1004,BASE_SETOR!$B$4:$C$1000,2,0),"")</f>
        <v/>
      </c>
      <c r="AM1004" s="340"/>
    </row>
    <row r="1005" spans="6:39" customFormat="1" ht="18.75">
      <c r="F1005" s="120" t="str">
        <f t="shared" si="101"/>
        <v/>
      </c>
      <c r="G1005" s="121"/>
      <c r="H1005" s="120"/>
      <c r="I1005" s="122"/>
      <c r="J1005" s="306"/>
      <c r="K1005" s="115"/>
      <c r="L1005" s="115" t="str">
        <f>IFERROR(VLOOKUP(I1005,COT_ACOES!$B:$C,2,),"")</f>
        <v/>
      </c>
      <c r="M1005" s="115" t="str">
        <f t="shared" si="106"/>
        <v/>
      </c>
      <c r="N1005" s="116" t="str">
        <f t="shared" si="107"/>
        <v/>
      </c>
      <c r="O1005" s="117" t="str">
        <f t="shared" si="100"/>
        <v/>
      </c>
      <c r="P1005" s="118" t="str">
        <f t="shared" si="108"/>
        <v/>
      </c>
      <c r="Q1005" s="119" t="str">
        <f t="shared" si="109"/>
        <v/>
      </c>
      <c r="R1005" s="117" t="str">
        <f>IFERROR(VLOOKUP($I1005,BASE_SETOR!$B$4:$C$1000,2,0),"")</f>
        <v/>
      </c>
      <c r="AM1005" s="340"/>
    </row>
    <row r="1006" spans="6:39" customFormat="1" ht="18.75">
      <c r="F1006" s="120" t="str">
        <f t="shared" si="101"/>
        <v/>
      </c>
      <c r="G1006" s="121"/>
      <c r="H1006" s="120"/>
      <c r="I1006" s="122"/>
      <c r="J1006" s="306"/>
      <c r="K1006" s="115"/>
      <c r="L1006" s="115" t="str">
        <f>IFERROR(VLOOKUP(I1006,COT_ACOES!$B:$C,2,),"")</f>
        <v/>
      </c>
      <c r="M1006" s="115" t="str">
        <f t="shared" si="106"/>
        <v/>
      </c>
      <c r="N1006" s="116" t="str">
        <f t="shared" si="107"/>
        <v/>
      </c>
      <c r="O1006" s="117" t="str">
        <f t="shared" si="100"/>
        <v/>
      </c>
      <c r="P1006" s="118" t="str">
        <f t="shared" si="108"/>
        <v/>
      </c>
      <c r="Q1006" s="119" t="str">
        <f t="shared" si="109"/>
        <v/>
      </c>
      <c r="R1006" s="117" t="str">
        <f>IFERROR(VLOOKUP($I1006,BASE_SETOR!$B$4:$C$1000,2,0),"")</f>
        <v/>
      </c>
      <c r="AM1006" s="340"/>
    </row>
    <row r="1007" spans="6:39" customFormat="1" ht="18.75">
      <c r="F1007" s="120" t="str">
        <f t="shared" si="101"/>
        <v/>
      </c>
      <c r="G1007" s="121"/>
      <c r="H1007" s="120"/>
      <c r="I1007" s="122"/>
      <c r="J1007" s="306"/>
      <c r="K1007" s="115"/>
      <c r="L1007" s="115" t="str">
        <f>IFERROR(VLOOKUP(I1007,COT_ACOES!$B:$C,2,),"")</f>
        <v/>
      </c>
      <c r="M1007" s="115" t="str">
        <f t="shared" si="106"/>
        <v/>
      </c>
      <c r="N1007" s="116" t="str">
        <f t="shared" si="107"/>
        <v/>
      </c>
      <c r="O1007" s="117" t="str">
        <f t="shared" si="100"/>
        <v/>
      </c>
      <c r="P1007" s="118" t="str">
        <f t="shared" si="108"/>
        <v/>
      </c>
      <c r="Q1007" s="119" t="str">
        <f t="shared" si="109"/>
        <v/>
      </c>
      <c r="R1007" s="117" t="str">
        <f>IFERROR(VLOOKUP($I1007,BASE_SETOR!$B$4:$C$1000,2,0),"")</f>
        <v/>
      </c>
      <c r="AM1007" s="340"/>
    </row>
    <row r="1008" spans="6:39" customFormat="1" ht="18.75">
      <c r="F1008" s="120" t="str">
        <f t="shared" si="101"/>
        <v/>
      </c>
      <c r="G1008" s="121"/>
      <c r="H1008" s="120"/>
      <c r="I1008" s="122"/>
      <c r="J1008" s="306"/>
      <c r="K1008" s="115"/>
      <c r="L1008" s="115" t="str">
        <f>IFERROR(VLOOKUP(I1008,COT_ACOES!$B:$C,2,),"")</f>
        <v/>
      </c>
      <c r="M1008" s="115" t="str">
        <f t="shared" si="106"/>
        <v/>
      </c>
      <c r="N1008" s="116" t="str">
        <f t="shared" si="107"/>
        <v/>
      </c>
      <c r="O1008" s="117" t="str">
        <f t="shared" si="100"/>
        <v/>
      </c>
      <c r="P1008" s="118" t="str">
        <f t="shared" si="108"/>
        <v/>
      </c>
      <c r="Q1008" s="119" t="str">
        <f t="shared" si="109"/>
        <v/>
      </c>
      <c r="R1008" s="117" t="str">
        <f>IFERROR(VLOOKUP($I1008,BASE_SETOR!$B$4:$C$1000,2,0),"")</f>
        <v/>
      </c>
      <c r="AM1008" s="340"/>
    </row>
    <row r="1009" spans="6:39" customFormat="1" ht="18.75">
      <c r="F1009" s="120" t="str">
        <f t="shared" si="101"/>
        <v/>
      </c>
      <c r="G1009" s="121"/>
      <c r="H1009" s="120"/>
      <c r="I1009" s="122"/>
      <c r="J1009" s="306"/>
      <c r="K1009" s="115"/>
      <c r="L1009" s="115" t="str">
        <f>IFERROR(VLOOKUP(I1009,COT_ACOES!$B:$C,2,),"")</f>
        <v/>
      </c>
      <c r="M1009" s="115" t="str">
        <f t="shared" si="106"/>
        <v/>
      </c>
      <c r="N1009" s="116" t="str">
        <f t="shared" si="107"/>
        <v/>
      </c>
      <c r="O1009" s="117" t="str">
        <f t="shared" si="100"/>
        <v/>
      </c>
      <c r="P1009" s="118" t="str">
        <f t="shared" si="108"/>
        <v/>
      </c>
      <c r="Q1009" s="119" t="str">
        <f t="shared" si="109"/>
        <v/>
      </c>
      <c r="R1009" s="117" t="str">
        <f>IFERROR(VLOOKUP($I1009,BASE_SETOR!$B$4:$C$1000,2,0),"")</f>
        <v/>
      </c>
      <c r="AM1009" s="340"/>
    </row>
    <row r="1010" spans="6:39" customFormat="1" ht="18.75">
      <c r="F1010" s="120" t="str">
        <f t="shared" si="101"/>
        <v/>
      </c>
      <c r="G1010" s="121"/>
      <c r="H1010" s="120"/>
      <c r="I1010" s="122"/>
      <c r="J1010" s="306"/>
      <c r="K1010" s="115"/>
      <c r="L1010" s="115" t="str">
        <f>IFERROR(VLOOKUP(I1010,COT_ACOES!$B:$C,2,),"")</f>
        <v/>
      </c>
      <c r="M1010" s="115" t="str">
        <f t="shared" si="106"/>
        <v/>
      </c>
      <c r="N1010" s="116" t="str">
        <f t="shared" si="107"/>
        <v/>
      </c>
      <c r="O1010" s="117" t="str">
        <f t="shared" si="100"/>
        <v/>
      </c>
      <c r="P1010" s="118" t="str">
        <f t="shared" si="108"/>
        <v/>
      </c>
      <c r="Q1010" s="119" t="str">
        <f t="shared" si="109"/>
        <v/>
      </c>
      <c r="R1010" s="117" t="str">
        <f>IFERROR(VLOOKUP($I1010,BASE_SETOR!$B$4:$C$1000,2,0),"")</f>
        <v/>
      </c>
      <c r="AM1010" s="340"/>
    </row>
    <row r="1011" spans="6:39" customFormat="1" ht="18.75">
      <c r="F1011" s="120" t="str">
        <f t="shared" si="101"/>
        <v/>
      </c>
      <c r="G1011" s="121"/>
      <c r="H1011" s="120"/>
      <c r="I1011" s="122"/>
      <c r="J1011" s="306"/>
      <c r="K1011" s="115"/>
      <c r="L1011" s="115" t="str">
        <f>IFERROR(VLOOKUP(I1011,COT_ACOES!$B:$C,2,),"")</f>
        <v/>
      </c>
      <c r="M1011" s="115" t="str">
        <f t="shared" si="106"/>
        <v/>
      </c>
      <c r="N1011" s="116" t="str">
        <f t="shared" si="107"/>
        <v/>
      </c>
      <c r="O1011" s="117" t="str">
        <f t="shared" si="100"/>
        <v/>
      </c>
      <c r="P1011" s="118" t="str">
        <f t="shared" si="108"/>
        <v/>
      </c>
      <c r="Q1011" s="119" t="str">
        <f t="shared" si="109"/>
        <v/>
      </c>
      <c r="R1011" s="117" t="str">
        <f>IFERROR(VLOOKUP($I1011,BASE_SETOR!$B$4:$C$1000,2,0),"")</f>
        <v/>
      </c>
      <c r="AM1011" s="340"/>
    </row>
    <row r="1012" spans="6:39" customFormat="1" ht="18.75">
      <c r="F1012" s="120" t="str">
        <f t="shared" si="101"/>
        <v/>
      </c>
      <c r="G1012" s="121"/>
      <c r="H1012" s="120"/>
      <c r="I1012" s="122"/>
      <c r="J1012" s="306"/>
      <c r="K1012" s="115"/>
      <c r="L1012" s="115" t="str">
        <f>IFERROR(VLOOKUP(I1012,COT_ACOES!$B:$C,2,),"")</f>
        <v/>
      </c>
      <c r="M1012" s="115" t="str">
        <f t="shared" si="106"/>
        <v/>
      </c>
      <c r="N1012" s="116" t="str">
        <f t="shared" si="107"/>
        <v/>
      </c>
      <c r="O1012" s="117" t="str">
        <f t="shared" si="100"/>
        <v/>
      </c>
      <c r="P1012" s="118" t="str">
        <f t="shared" si="108"/>
        <v/>
      </c>
      <c r="Q1012" s="119" t="str">
        <f t="shared" si="109"/>
        <v/>
      </c>
      <c r="R1012" s="117" t="str">
        <f>IFERROR(VLOOKUP($I1012,BASE_SETOR!$B$4:$C$1000,2,0),"")</f>
        <v/>
      </c>
      <c r="AM1012" s="340"/>
    </row>
    <row r="1013" spans="6:39" customFormat="1" ht="18.75">
      <c r="F1013" s="120" t="str">
        <f t="shared" si="101"/>
        <v/>
      </c>
      <c r="G1013" s="121"/>
      <c r="H1013" s="120"/>
      <c r="I1013" s="122"/>
      <c r="J1013" s="306"/>
      <c r="K1013" s="115"/>
      <c r="L1013" s="115" t="str">
        <f>IFERROR(VLOOKUP(I1013,COT_ACOES!$B:$C,2,),"")</f>
        <v/>
      </c>
      <c r="M1013" s="115" t="str">
        <f t="shared" si="106"/>
        <v/>
      </c>
      <c r="N1013" s="116" t="str">
        <f t="shared" si="107"/>
        <v/>
      </c>
      <c r="O1013" s="117" t="str">
        <f t="shared" si="100"/>
        <v/>
      </c>
      <c r="P1013" s="118" t="str">
        <f t="shared" si="108"/>
        <v/>
      </c>
      <c r="Q1013" s="119" t="str">
        <f t="shared" si="109"/>
        <v/>
      </c>
      <c r="R1013" s="117" t="str">
        <f>IFERROR(VLOOKUP($I1013,BASE_SETOR!$B$4:$C$1000,2,0),"")</f>
        <v/>
      </c>
      <c r="AM1013" s="340"/>
    </row>
    <row r="1014" spans="6:39" customFormat="1" ht="18.75">
      <c r="F1014" s="120" t="str">
        <f t="shared" si="101"/>
        <v/>
      </c>
      <c r="G1014" s="121"/>
      <c r="H1014" s="120"/>
      <c r="I1014" s="122"/>
      <c r="J1014" s="306"/>
      <c r="K1014" s="115"/>
      <c r="L1014" s="115" t="str">
        <f>IFERROR(VLOOKUP(I1014,COT_ACOES!$B:$C,2,),"")</f>
        <v/>
      </c>
      <c r="M1014" s="115" t="str">
        <f t="shared" si="106"/>
        <v/>
      </c>
      <c r="N1014" s="116" t="str">
        <f t="shared" si="107"/>
        <v/>
      </c>
      <c r="O1014" s="117" t="str">
        <f t="shared" si="100"/>
        <v/>
      </c>
      <c r="P1014" s="118" t="str">
        <f t="shared" si="108"/>
        <v/>
      </c>
      <c r="Q1014" s="119" t="str">
        <f t="shared" si="109"/>
        <v/>
      </c>
      <c r="R1014" s="117" t="str">
        <f>IFERROR(VLOOKUP($I1014,BASE_SETOR!$B$4:$C$1000,2,0),"")</f>
        <v/>
      </c>
      <c r="AM1014" s="340"/>
    </row>
    <row r="1015" spans="6:39" customFormat="1" ht="18.75">
      <c r="F1015" s="120" t="str">
        <f t="shared" si="101"/>
        <v/>
      </c>
      <c r="G1015" s="121"/>
      <c r="H1015" s="120"/>
      <c r="I1015" s="122"/>
      <c r="J1015" s="306"/>
      <c r="K1015" s="115"/>
      <c r="L1015" s="115" t="str">
        <f>IFERROR(VLOOKUP(I1015,COT_ACOES!$B:$C,2,),"")</f>
        <v/>
      </c>
      <c r="M1015" s="115" t="str">
        <f t="shared" si="106"/>
        <v/>
      </c>
      <c r="N1015" s="116" t="str">
        <f t="shared" si="107"/>
        <v/>
      </c>
      <c r="O1015" s="117" t="str">
        <f t="shared" si="100"/>
        <v/>
      </c>
      <c r="P1015" s="118" t="str">
        <f t="shared" si="108"/>
        <v/>
      </c>
      <c r="Q1015" s="119" t="str">
        <f t="shared" si="109"/>
        <v/>
      </c>
      <c r="R1015" s="117" t="str">
        <f>IFERROR(VLOOKUP($I1015,BASE_SETOR!$B$4:$C$1000,2,0),"")</f>
        <v/>
      </c>
      <c r="AM1015" s="340"/>
    </row>
    <row r="1016" spans="6:39" customFormat="1" ht="18.75">
      <c r="F1016" s="120" t="str">
        <f t="shared" si="101"/>
        <v/>
      </c>
      <c r="G1016" s="121"/>
      <c r="H1016" s="120"/>
      <c r="I1016" s="122"/>
      <c r="J1016" s="306"/>
      <c r="K1016" s="115"/>
      <c r="L1016" s="115" t="str">
        <f>IFERROR(VLOOKUP(I1016,COT_ACOES!$B:$C,2,),"")</f>
        <v/>
      </c>
      <c r="M1016" s="115" t="str">
        <f t="shared" si="106"/>
        <v/>
      </c>
      <c r="N1016" s="116" t="str">
        <f t="shared" si="107"/>
        <v/>
      </c>
      <c r="O1016" s="117" t="str">
        <f t="shared" si="100"/>
        <v/>
      </c>
      <c r="P1016" s="118" t="str">
        <f t="shared" si="108"/>
        <v/>
      </c>
      <c r="Q1016" s="119" t="str">
        <f t="shared" si="109"/>
        <v/>
      </c>
      <c r="R1016" s="117" t="str">
        <f>IFERROR(VLOOKUP($I1016,BASE_SETOR!$B$4:$C$1000,2,0),"")</f>
        <v/>
      </c>
      <c r="AM1016" s="340"/>
    </row>
    <row r="1017" spans="6:39" customFormat="1" ht="18.75">
      <c r="F1017" s="120" t="str">
        <f t="shared" si="101"/>
        <v/>
      </c>
      <c r="G1017" s="121"/>
      <c r="H1017" s="120"/>
      <c r="I1017" s="122"/>
      <c r="J1017" s="306"/>
      <c r="K1017" s="115"/>
      <c r="L1017" s="115" t="str">
        <f>IFERROR(VLOOKUP(I1017,COT_ACOES!$B:$C,2,),"")</f>
        <v/>
      </c>
      <c r="M1017" s="115" t="str">
        <f t="shared" si="106"/>
        <v/>
      </c>
      <c r="N1017" s="116" t="str">
        <f t="shared" si="107"/>
        <v/>
      </c>
      <c r="O1017" s="117" t="str">
        <f t="shared" si="100"/>
        <v/>
      </c>
      <c r="P1017" s="118" t="str">
        <f t="shared" si="108"/>
        <v/>
      </c>
      <c r="Q1017" s="119" t="str">
        <f t="shared" si="109"/>
        <v/>
      </c>
      <c r="R1017" s="117" t="str">
        <f>IFERROR(VLOOKUP($I1017,BASE_SETOR!$B$4:$C$1000,2,0),"")</f>
        <v/>
      </c>
      <c r="AM1017" s="340"/>
    </row>
    <row r="1018" spans="6:39" customFormat="1" ht="18.75">
      <c r="F1018" s="120" t="str">
        <f t="shared" si="101"/>
        <v/>
      </c>
      <c r="G1018" s="121"/>
      <c r="H1018" s="120"/>
      <c r="I1018" s="122"/>
      <c r="J1018" s="306"/>
      <c r="K1018" s="115"/>
      <c r="L1018" s="115" t="str">
        <f>IFERROR(VLOOKUP(I1018,COT_ACOES!$B:$C,2,),"")</f>
        <v/>
      </c>
      <c r="M1018" s="115" t="str">
        <f t="shared" si="106"/>
        <v/>
      </c>
      <c r="N1018" s="116" t="str">
        <f t="shared" si="107"/>
        <v/>
      </c>
      <c r="O1018" s="117" t="str">
        <f t="shared" si="100"/>
        <v/>
      </c>
      <c r="P1018" s="118" t="str">
        <f t="shared" si="108"/>
        <v/>
      </c>
      <c r="Q1018" s="119" t="str">
        <f t="shared" si="109"/>
        <v/>
      </c>
      <c r="R1018" s="117" t="str">
        <f>IFERROR(VLOOKUP($I1018,BASE_SETOR!$B$4:$C$1000,2,0),"")</f>
        <v/>
      </c>
      <c r="AM1018" s="340"/>
    </row>
    <row r="1019" spans="6:39" customFormat="1" ht="18.75">
      <c r="F1019" s="120" t="str">
        <f t="shared" si="101"/>
        <v/>
      </c>
      <c r="G1019" s="121"/>
      <c r="H1019" s="120"/>
      <c r="I1019" s="122"/>
      <c r="J1019" s="306"/>
      <c r="K1019" s="115"/>
      <c r="L1019" s="115" t="str">
        <f>IFERROR(VLOOKUP(I1019,COT_ACOES!$B:$C,2,),"")</f>
        <v/>
      </c>
      <c r="M1019" s="115" t="str">
        <f t="shared" si="106"/>
        <v/>
      </c>
      <c r="N1019" s="116" t="str">
        <f t="shared" si="107"/>
        <v/>
      </c>
      <c r="O1019" s="117" t="str">
        <f t="shared" si="100"/>
        <v/>
      </c>
      <c r="P1019" s="118" t="str">
        <f t="shared" si="108"/>
        <v/>
      </c>
      <c r="Q1019" s="119" t="str">
        <f t="shared" si="109"/>
        <v/>
      </c>
      <c r="R1019" s="117" t="str">
        <f>IFERROR(VLOOKUP($I1019,BASE_SETOR!$B$4:$C$1000,2,0),"")</f>
        <v/>
      </c>
      <c r="AM1019" s="340"/>
    </row>
    <row r="1020" spans="6:39" customFormat="1" ht="18.75">
      <c r="F1020" s="120" t="str">
        <f t="shared" si="101"/>
        <v/>
      </c>
      <c r="G1020" s="121"/>
      <c r="H1020" s="120"/>
      <c r="I1020" s="122"/>
      <c r="J1020" s="306"/>
      <c r="K1020" s="115"/>
      <c r="L1020" s="115" t="str">
        <f>IFERROR(VLOOKUP(I1020,COT_ACOES!$B:$C,2,),"")</f>
        <v/>
      </c>
      <c r="M1020" s="115" t="str">
        <f t="shared" si="106"/>
        <v/>
      </c>
      <c r="N1020" s="116" t="str">
        <f t="shared" si="107"/>
        <v/>
      </c>
      <c r="O1020" s="117" t="str">
        <f t="shared" si="100"/>
        <v/>
      </c>
      <c r="P1020" s="118" t="str">
        <f t="shared" si="108"/>
        <v/>
      </c>
      <c r="Q1020" s="119" t="str">
        <f t="shared" si="109"/>
        <v/>
      </c>
      <c r="R1020" s="117" t="str">
        <f>IFERROR(VLOOKUP($I1020,BASE_SETOR!$B$4:$C$1000,2,0),"")</f>
        <v/>
      </c>
      <c r="AM1020" s="340"/>
    </row>
    <row r="1021" spans="6:39" customFormat="1" ht="18.75">
      <c r="F1021" s="120" t="str">
        <f t="shared" si="101"/>
        <v/>
      </c>
      <c r="G1021" s="121"/>
      <c r="H1021" s="120"/>
      <c r="I1021" s="122"/>
      <c r="J1021" s="306"/>
      <c r="K1021" s="115"/>
      <c r="L1021" s="115" t="str">
        <f>IFERROR(VLOOKUP(I1021,COT_ACOES!$B:$C,2,),"")</f>
        <v/>
      </c>
      <c r="M1021" s="115" t="str">
        <f t="shared" si="106"/>
        <v/>
      </c>
      <c r="N1021" s="116" t="str">
        <f t="shared" si="107"/>
        <v/>
      </c>
      <c r="O1021" s="117" t="str">
        <f t="shared" si="100"/>
        <v/>
      </c>
      <c r="P1021" s="118" t="str">
        <f t="shared" si="108"/>
        <v/>
      </c>
      <c r="Q1021" s="119" t="str">
        <f t="shared" si="109"/>
        <v/>
      </c>
      <c r="R1021" s="117" t="str">
        <f>IFERROR(VLOOKUP($I1021,BASE_SETOR!$B$4:$C$1000,2,0),"")</f>
        <v/>
      </c>
      <c r="AM1021" s="340"/>
    </row>
    <row r="1022" spans="6:39" customFormat="1" ht="18.75">
      <c r="F1022" s="120" t="str">
        <f t="shared" si="101"/>
        <v/>
      </c>
      <c r="G1022" s="121"/>
      <c r="H1022" s="120"/>
      <c r="I1022" s="122"/>
      <c r="J1022" s="306"/>
      <c r="K1022" s="115"/>
      <c r="L1022" s="115" t="str">
        <f>IFERROR(VLOOKUP(I1022,COT_ACOES!$B:$C,2,),"")</f>
        <v/>
      </c>
      <c r="M1022" s="115" t="str">
        <f t="shared" si="106"/>
        <v/>
      </c>
      <c r="N1022" s="116" t="str">
        <f t="shared" si="107"/>
        <v/>
      </c>
      <c r="O1022" s="117" t="str">
        <f t="shared" si="100"/>
        <v/>
      </c>
      <c r="P1022" s="118" t="str">
        <f t="shared" si="108"/>
        <v/>
      </c>
      <c r="Q1022" s="119" t="str">
        <f t="shared" si="109"/>
        <v/>
      </c>
      <c r="R1022" s="117" t="str">
        <f>IFERROR(VLOOKUP($I1022,BASE_SETOR!$B$4:$C$1000,2,0),"")</f>
        <v/>
      </c>
      <c r="AM1022" s="340"/>
    </row>
    <row r="1023" spans="6:39" customFormat="1" ht="18.75">
      <c r="F1023" s="120" t="str">
        <f t="shared" si="101"/>
        <v/>
      </c>
      <c r="G1023" s="121"/>
      <c r="H1023" s="120"/>
      <c r="I1023" s="122"/>
      <c r="J1023" s="306"/>
      <c r="K1023" s="115"/>
      <c r="L1023" s="115" t="str">
        <f>IFERROR(VLOOKUP(I1023,COT_ACOES!$B:$C,2,),"")</f>
        <v/>
      </c>
      <c r="M1023" s="115" t="str">
        <f t="shared" si="106"/>
        <v/>
      </c>
      <c r="N1023" s="116" t="str">
        <f t="shared" si="107"/>
        <v/>
      </c>
      <c r="O1023" s="117" t="str">
        <f t="shared" si="100"/>
        <v/>
      </c>
      <c r="P1023" s="118" t="str">
        <f t="shared" si="108"/>
        <v/>
      </c>
      <c r="Q1023" s="119" t="str">
        <f t="shared" si="109"/>
        <v/>
      </c>
      <c r="R1023" s="117" t="str">
        <f>IFERROR(VLOOKUP($I1023,BASE_SETOR!$B$4:$C$1000,2,0),"")</f>
        <v/>
      </c>
      <c r="AM1023" s="340"/>
    </row>
    <row r="1024" spans="6:39" customFormat="1" ht="18.75">
      <c r="F1024" s="120" t="str">
        <f t="shared" si="101"/>
        <v/>
      </c>
      <c r="G1024" s="121"/>
      <c r="H1024" s="120"/>
      <c r="I1024" s="122"/>
      <c r="J1024" s="306"/>
      <c r="K1024" s="115"/>
      <c r="L1024" s="115" t="str">
        <f>IFERROR(VLOOKUP(I1024,COT_ACOES!$B:$C,2,),"")</f>
        <v/>
      </c>
      <c r="M1024" s="115" t="str">
        <f t="shared" si="106"/>
        <v/>
      </c>
      <c r="N1024" s="116" t="str">
        <f t="shared" si="107"/>
        <v/>
      </c>
      <c r="O1024" s="117" t="str">
        <f t="shared" si="100"/>
        <v/>
      </c>
      <c r="P1024" s="118" t="str">
        <f t="shared" si="108"/>
        <v/>
      </c>
      <c r="Q1024" s="119" t="str">
        <f t="shared" si="109"/>
        <v/>
      </c>
      <c r="R1024" s="117" t="str">
        <f>IFERROR(VLOOKUP($I1024,BASE_SETOR!$B$4:$C$1000,2,0),"")</f>
        <v/>
      </c>
      <c r="AM1024" s="340"/>
    </row>
    <row r="1025" spans="6:39" customFormat="1" ht="18.75">
      <c r="F1025" s="120" t="str">
        <f t="shared" si="101"/>
        <v/>
      </c>
      <c r="G1025" s="121"/>
      <c r="H1025" s="120"/>
      <c r="I1025" s="122"/>
      <c r="J1025" s="306"/>
      <c r="K1025" s="115"/>
      <c r="L1025" s="115" t="str">
        <f>IFERROR(VLOOKUP(I1025,COT_ACOES!$B:$C,2,),"")</f>
        <v/>
      </c>
      <c r="M1025" s="115" t="str">
        <f t="shared" si="106"/>
        <v/>
      </c>
      <c r="N1025" s="116" t="str">
        <f t="shared" si="107"/>
        <v/>
      </c>
      <c r="O1025" s="117" t="str">
        <f t="shared" si="100"/>
        <v/>
      </c>
      <c r="P1025" s="118" t="str">
        <f t="shared" si="108"/>
        <v/>
      </c>
      <c r="Q1025" s="119" t="str">
        <f t="shared" si="109"/>
        <v/>
      </c>
      <c r="R1025" s="117" t="str">
        <f>IFERROR(VLOOKUP($I1025,BASE_SETOR!$B$4:$C$1000,2,0),"")</f>
        <v/>
      </c>
      <c r="AM1025" s="340"/>
    </row>
    <row r="1026" spans="6:39" customFormat="1" ht="18.75">
      <c r="F1026" s="120" t="str">
        <f t="shared" si="101"/>
        <v/>
      </c>
      <c r="G1026" s="121"/>
      <c r="H1026" s="120"/>
      <c r="I1026" s="122"/>
      <c r="J1026" s="306"/>
      <c r="K1026" s="115"/>
      <c r="L1026" s="115" t="str">
        <f>IFERROR(VLOOKUP(I1026,COT_ACOES!$B:$C,2,),"")</f>
        <v/>
      </c>
      <c r="M1026" s="115" t="str">
        <f t="shared" si="106"/>
        <v/>
      </c>
      <c r="N1026" s="116" t="str">
        <f t="shared" si="107"/>
        <v/>
      </c>
      <c r="O1026" s="117" t="str">
        <f t="shared" si="100"/>
        <v/>
      </c>
      <c r="P1026" s="118" t="str">
        <f t="shared" si="108"/>
        <v/>
      </c>
      <c r="Q1026" s="119" t="str">
        <f t="shared" si="109"/>
        <v/>
      </c>
      <c r="R1026" s="117" t="str">
        <f>IFERROR(VLOOKUP($I1026,BASE_SETOR!$B$4:$C$1000,2,0),"")</f>
        <v/>
      </c>
      <c r="AM1026" s="340"/>
    </row>
    <row r="1027" spans="6:39" customFormat="1" ht="18.75">
      <c r="F1027" s="120" t="str">
        <f t="shared" si="101"/>
        <v/>
      </c>
      <c r="G1027" s="121"/>
      <c r="H1027" s="120"/>
      <c r="I1027" s="122"/>
      <c r="J1027" s="306"/>
      <c r="K1027" s="115"/>
      <c r="L1027" s="115" t="str">
        <f>IFERROR(VLOOKUP(I1027,COT_ACOES!$B:$C,2,),"")</f>
        <v/>
      </c>
      <c r="M1027" s="115" t="str">
        <f t="shared" si="106"/>
        <v/>
      </c>
      <c r="N1027" s="116" t="str">
        <f t="shared" si="107"/>
        <v/>
      </c>
      <c r="O1027" s="117" t="str">
        <f t="shared" si="100"/>
        <v/>
      </c>
      <c r="P1027" s="118" t="str">
        <f t="shared" si="108"/>
        <v/>
      </c>
      <c r="Q1027" s="119" t="str">
        <f t="shared" si="109"/>
        <v/>
      </c>
      <c r="R1027" s="117" t="str">
        <f>IFERROR(VLOOKUP($I1027,BASE_SETOR!$B$4:$C$1000,2,0),"")</f>
        <v/>
      </c>
      <c r="AM1027" s="340"/>
    </row>
    <row r="1028" spans="6:39" customFormat="1" ht="18.75">
      <c r="F1028" s="120" t="str">
        <f t="shared" si="101"/>
        <v/>
      </c>
      <c r="G1028" s="121"/>
      <c r="H1028" s="120"/>
      <c r="I1028" s="122"/>
      <c r="J1028" s="306"/>
      <c r="K1028" s="115"/>
      <c r="L1028" s="115" t="str">
        <f>IFERROR(VLOOKUP(I1028,COT_ACOES!$B:$C,2,),"")</f>
        <v/>
      </c>
      <c r="M1028" s="115" t="str">
        <f t="shared" si="106"/>
        <v/>
      </c>
      <c r="N1028" s="116" t="str">
        <f t="shared" si="107"/>
        <v/>
      </c>
      <c r="O1028" s="117" t="str">
        <f t="shared" si="100"/>
        <v/>
      </c>
      <c r="P1028" s="118" t="str">
        <f t="shared" si="108"/>
        <v/>
      </c>
      <c r="Q1028" s="119" t="str">
        <f t="shared" si="109"/>
        <v/>
      </c>
      <c r="R1028" s="117" t="str">
        <f>IFERROR(VLOOKUP($I1028,BASE_SETOR!$B$4:$C$1000,2,0),"")</f>
        <v/>
      </c>
      <c r="AM1028" s="340"/>
    </row>
    <row r="1029" spans="6:39" customFormat="1" ht="18.75">
      <c r="F1029" s="120" t="str">
        <f t="shared" si="101"/>
        <v/>
      </c>
      <c r="G1029" s="121"/>
      <c r="H1029" s="120"/>
      <c r="I1029" s="122"/>
      <c r="J1029" s="306"/>
      <c r="K1029" s="115"/>
      <c r="L1029" s="115" t="str">
        <f>IFERROR(VLOOKUP(I1029,COT_ACOES!$B:$C,2,),"")</f>
        <v/>
      </c>
      <c r="M1029" s="115" t="str">
        <f t="shared" si="106"/>
        <v/>
      </c>
      <c r="N1029" s="116" t="str">
        <f t="shared" si="107"/>
        <v/>
      </c>
      <c r="O1029" s="117" t="str">
        <f t="shared" si="100"/>
        <v/>
      </c>
      <c r="P1029" s="118" t="str">
        <f t="shared" si="108"/>
        <v/>
      </c>
      <c r="Q1029" s="119" t="str">
        <f t="shared" si="109"/>
        <v/>
      </c>
      <c r="R1029" s="117" t="str">
        <f>IFERROR(VLOOKUP($I1029,BASE_SETOR!$B$4:$C$1000,2,0),"")</f>
        <v/>
      </c>
      <c r="AM1029" s="340"/>
    </row>
    <row r="1030" spans="6:39" customFormat="1" ht="18.75">
      <c r="F1030" s="120" t="str">
        <f t="shared" si="101"/>
        <v/>
      </c>
      <c r="G1030" s="121"/>
      <c r="H1030" s="120"/>
      <c r="I1030" s="122"/>
      <c r="J1030" s="306"/>
      <c r="K1030" s="115"/>
      <c r="L1030" s="115" t="str">
        <f>IFERROR(VLOOKUP(I1030,COT_ACOES!$B:$C,2,),"")</f>
        <v/>
      </c>
      <c r="M1030" s="115" t="str">
        <f t="shared" si="106"/>
        <v/>
      </c>
      <c r="N1030" s="116" t="str">
        <f t="shared" si="107"/>
        <v/>
      </c>
      <c r="O1030" s="117" t="str">
        <f t="shared" si="100"/>
        <v/>
      </c>
      <c r="P1030" s="118" t="str">
        <f t="shared" si="108"/>
        <v/>
      </c>
      <c r="Q1030" s="119" t="str">
        <f t="shared" si="109"/>
        <v/>
      </c>
      <c r="R1030" s="117" t="str">
        <f>IFERROR(VLOOKUP($I1030,BASE_SETOR!$B$4:$C$1000,2,0),"")</f>
        <v/>
      </c>
      <c r="AM1030" s="340"/>
    </row>
    <row r="1031" spans="6:39" customFormat="1" ht="18.75">
      <c r="F1031" s="120" t="str">
        <f t="shared" si="101"/>
        <v/>
      </c>
      <c r="G1031" s="121"/>
      <c r="H1031" s="120"/>
      <c r="I1031" s="122"/>
      <c r="J1031" s="306"/>
      <c r="K1031" s="115"/>
      <c r="L1031" s="115" t="str">
        <f>IFERROR(VLOOKUP(I1031,COT_ACOES!$B:$C,2,),"")</f>
        <v/>
      </c>
      <c r="M1031" s="115" t="str">
        <f t="shared" si="106"/>
        <v/>
      </c>
      <c r="N1031" s="116" t="str">
        <f t="shared" si="107"/>
        <v/>
      </c>
      <c r="O1031" s="117" t="str">
        <f t="shared" si="100"/>
        <v/>
      </c>
      <c r="P1031" s="118" t="str">
        <f t="shared" si="108"/>
        <v/>
      </c>
      <c r="Q1031" s="119" t="str">
        <f t="shared" si="109"/>
        <v/>
      </c>
      <c r="R1031" s="117" t="str">
        <f>IFERROR(VLOOKUP($I1031,BASE_SETOR!$B$4:$C$1000,2,0),"")</f>
        <v/>
      </c>
      <c r="AM1031" s="340"/>
    </row>
    <row r="1032" spans="6:39" customFormat="1" ht="18.75">
      <c r="F1032" s="120" t="str">
        <f t="shared" si="101"/>
        <v/>
      </c>
      <c r="G1032" s="121"/>
      <c r="H1032" s="120"/>
      <c r="I1032" s="122"/>
      <c r="J1032" s="306"/>
      <c r="K1032" s="115"/>
      <c r="L1032" s="115" t="str">
        <f>IFERROR(VLOOKUP(I1032,COT_ACOES!$B:$C,2,),"")</f>
        <v/>
      </c>
      <c r="M1032" s="115" t="str">
        <f t="shared" si="106"/>
        <v/>
      </c>
      <c r="N1032" s="116" t="str">
        <f t="shared" si="107"/>
        <v/>
      </c>
      <c r="O1032" s="117" t="str">
        <f t="shared" si="100"/>
        <v/>
      </c>
      <c r="P1032" s="118" t="str">
        <f t="shared" si="108"/>
        <v/>
      </c>
      <c r="Q1032" s="119" t="str">
        <f t="shared" si="109"/>
        <v/>
      </c>
      <c r="R1032" s="117" t="str">
        <f>IFERROR(VLOOKUP($I1032,BASE_SETOR!$B$4:$C$1000,2,0),"")</f>
        <v/>
      </c>
      <c r="AM1032" s="340"/>
    </row>
    <row r="1033" spans="6:39" customFormat="1" ht="18.75">
      <c r="F1033" s="120" t="str">
        <f t="shared" si="101"/>
        <v/>
      </c>
      <c r="G1033" s="121"/>
      <c r="H1033" s="120"/>
      <c r="I1033" s="122"/>
      <c r="J1033" s="306"/>
      <c r="K1033" s="115"/>
      <c r="L1033" s="115" t="str">
        <f>IFERROR(VLOOKUP(I1033,COT_ACOES!$B:$C,2,),"")</f>
        <v/>
      </c>
      <c r="M1033" s="115" t="str">
        <f t="shared" si="106"/>
        <v/>
      </c>
      <c r="N1033" s="116" t="str">
        <f t="shared" si="107"/>
        <v/>
      </c>
      <c r="O1033" s="117" t="str">
        <f t="shared" si="100"/>
        <v/>
      </c>
      <c r="P1033" s="118" t="str">
        <f t="shared" si="108"/>
        <v/>
      </c>
      <c r="Q1033" s="119" t="str">
        <f t="shared" si="109"/>
        <v/>
      </c>
      <c r="R1033" s="117" t="str">
        <f>IFERROR(VLOOKUP($I1033,BASE_SETOR!$B$4:$C$1000,2,0),"")</f>
        <v/>
      </c>
      <c r="AM1033" s="340"/>
    </row>
    <row r="1034" spans="6:39" customFormat="1" ht="18.75">
      <c r="F1034" s="120" t="str">
        <f t="shared" si="101"/>
        <v/>
      </c>
      <c r="G1034" s="121"/>
      <c r="H1034" s="120"/>
      <c r="I1034" s="122"/>
      <c r="J1034" s="306"/>
      <c r="K1034" s="115"/>
      <c r="L1034" s="115" t="str">
        <f>IFERROR(VLOOKUP(I1034,COT_ACOES!$B:$C,2,),"")</f>
        <v/>
      </c>
      <c r="M1034" s="115" t="str">
        <f t="shared" si="106"/>
        <v/>
      </c>
      <c r="N1034" s="116" t="str">
        <f t="shared" si="107"/>
        <v/>
      </c>
      <c r="O1034" s="117" t="str">
        <f t="shared" si="100"/>
        <v/>
      </c>
      <c r="P1034" s="118" t="str">
        <f t="shared" si="108"/>
        <v/>
      </c>
      <c r="Q1034" s="119" t="str">
        <f t="shared" si="109"/>
        <v/>
      </c>
      <c r="R1034" s="117" t="str">
        <f>IFERROR(VLOOKUP($I1034,BASE_SETOR!$B$4:$C$1000,2,0),"")</f>
        <v/>
      </c>
      <c r="AM1034" s="340"/>
    </row>
    <row r="1035" spans="6:39" customFormat="1" ht="18.75">
      <c r="F1035" s="120" t="str">
        <f t="shared" si="101"/>
        <v/>
      </c>
      <c r="G1035" s="121"/>
      <c r="H1035" s="120"/>
      <c r="I1035" s="122"/>
      <c r="J1035" s="306"/>
      <c r="K1035" s="115"/>
      <c r="L1035" s="115" t="str">
        <f>IFERROR(VLOOKUP(I1035,COT_ACOES!$B:$C,2,),"")</f>
        <v/>
      </c>
      <c r="M1035" s="115" t="str">
        <f t="shared" si="106"/>
        <v/>
      </c>
      <c r="N1035" s="116" t="str">
        <f t="shared" si="107"/>
        <v/>
      </c>
      <c r="O1035" s="117" t="str">
        <f t="shared" si="100"/>
        <v/>
      </c>
      <c r="P1035" s="118" t="str">
        <f t="shared" si="108"/>
        <v/>
      </c>
      <c r="Q1035" s="119" t="str">
        <f t="shared" si="109"/>
        <v/>
      </c>
      <c r="R1035" s="117" t="str">
        <f>IFERROR(VLOOKUP($I1035,BASE_SETOR!$B$4:$C$1000,2,0),"")</f>
        <v/>
      </c>
      <c r="AM1035" s="340"/>
    </row>
    <row r="1036" spans="6:39" customFormat="1" ht="18.75">
      <c r="F1036" s="120" t="str">
        <f t="shared" si="101"/>
        <v/>
      </c>
      <c r="G1036" s="121"/>
      <c r="H1036" s="120"/>
      <c r="I1036" s="122"/>
      <c r="J1036" s="306"/>
      <c r="K1036" s="115"/>
      <c r="L1036" s="115" t="str">
        <f>IFERROR(VLOOKUP(I1036,COT_ACOES!$B:$C,2,),"")</f>
        <v/>
      </c>
      <c r="M1036" s="115" t="str">
        <f t="shared" si="106"/>
        <v/>
      </c>
      <c r="N1036" s="116" t="str">
        <f t="shared" si="107"/>
        <v/>
      </c>
      <c r="O1036" s="117" t="str">
        <f t="shared" si="100"/>
        <v/>
      </c>
      <c r="P1036" s="118" t="str">
        <f t="shared" si="108"/>
        <v/>
      </c>
      <c r="Q1036" s="119" t="str">
        <f t="shared" si="109"/>
        <v/>
      </c>
      <c r="R1036" s="117" t="str">
        <f>IFERROR(VLOOKUP($I1036,BASE_SETOR!$B$4:$C$1000,2,0),"")</f>
        <v/>
      </c>
      <c r="AM1036" s="340"/>
    </row>
    <row r="1037" spans="6:39" customFormat="1" ht="18.75">
      <c r="F1037" s="120" t="str">
        <f t="shared" si="101"/>
        <v/>
      </c>
      <c r="G1037" s="121"/>
      <c r="H1037" s="120"/>
      <c r="I1037" s="122"/>
      <c r="J1037" s="306"/>
      <c r="K1037" s="115"/>
      <c r="L1037" s="115" t="str">
        <f>IFERROR(VLOOKUP(I1037,COT_ACOES!$B:$C,2,),"")</f>
        <v/>
      </c>
      <c r="M1037" s="115" t="str">
        <f t="shared" si="106"/>
        <v/>
      </c>
      <c r="N1037" s="116" t="str">
        <f t="shared" si="107"/>
        <v/>
      </c>
      <c r="O1037" s="117" t="str">
        <f t="shared" si="100"/>
        <v/>
      </c>
      <c r="P1037" s="118" t="str">
        <f t="shared" si="108"/>
        <v/>
      </c>
      <c r="Q1037" s="119" t="str">
        <f t="shared" si="109"/>
        <v/>
      </c>
      <c r="R1037" s="117" t="str">
        <f>IFERROR(VLOOKUP($I1037,BASE_SETOR!$B$4:$C$1000,2,0),"")</f>
        <v/>
      </c>
      <c r="AM1037" s="340"/>
    </row>
    <row r="1038" spans="6:39" customFormat="1" ht="18.75">
      <c r="F1038" s="120" t="str">
        <f t="shared" si="101"/>
        <v/>
      </c>
      <c r="G1038" s="121"/>
      <c r="H1038" s="120"/>
      <c r="I1038" s="122"/>
      <c r="J1038" s="306"/>
      <c r="K1038" s="115"/>
      <c r="L1038" s="115" t="str">
        <f>IFERROR(VLOOKUP(I1038,COT_ACOES!$B:$C,2,),"")</f>
        <v/>
      </c>
      <c r="M1038" s="115" t="str">
        <f t="shared" si="106"/>
        <v/>
      </c>
      <c r="N1038" s="116" t="str">
        <f t="shared" si="107"/>
        <v/>
      </c>
      <c r="O1038" s="117" t="str">
        <f t="shared" si="100"/>
        <v/>
      </c>
      <c r="P1038" s="118" t="str">
        <f t="shared" si="108"/>
        <v/>
      </c>
      <c r="Q1038" s="119" t="str">
        <f t="shared" si="109"/>
        <v/>
      </c>
      <c r="R1038" s="117" t="str">
        <f>IFERROR(VLOOKUP($I1038,BASE_SETOR!$B$4:$C$1000,2,0),"")</f>
        <v/>
      </c>
      <c r="AM1038" s="340"/>
    </row>
    <row r="1039" spans="6:39" customFormat="1" ht="18.75">
      <c r="F1039" s="120" t="str">
        <f t="shared" si="101"/>
        <v/>
      </c>
      <c r="G1039" s="121"/>
      <c r="H1039" s="120"/>
      <c r="I1039" s="122"/>
      <c r="J1039" s="306"/>
      <c r="K1039" s="115"/>
      <c r="L1039" s="115" t="str">
        <f>IFERROR(VLOOKUP(I1039,COT_ACOES!$B:$C,2,),"")</f>
        <v/>
      </c>
      <c r="M1039" s="115" t="str">
        <f t="shared" si="106"/>
        <v/>
      </c>
      <c r="N1039" s="116" t="str">
        <f t="shared" si="107"/>
        <v/>
      </c>
      <c r="O1039" s="117" t="str">
        <f t="shared" si="100"/>
        <v/>
      </c>
      <c r="P1039" s="118" t="str">
        <f t="shared" si="108"/>
        <v/>
      </c>
      <c r="Q1039" s="119" t="str">
        <f t="shared" si="109"/>
        <v/>
      </c>
      <c r="R1039" s="117" t="str">
        <f>IFERROR(VLOOKUP($I1039,BASE_SETOR!$B$4:$C$1000,2,0),"")</f>
        <v/>
      </c>
      <c r="AM1039" s="340"/>
    </row>
    <row r="1040" spans="6:39" customFormat="1" ht="18.75">
      <c r="F1040" s="120" t="str">
        <f t="shared" si="101"/>
        <v/>
      </c>
      <c r="G1040" s="121"/>
      <c r="H1040" s="120"/>
      <c r="I1040" s="122"/>
      <c r="J1040" s="306"/>
      <c r="K1040" s="115"/>
      <c r="L1040" s="115" t="str">
        <f>IFERROR(VLOOKUP(I1040,COT_ACOES!$B:$C,2,),"")</f>
        <v/>
      </c>
      <c r="M1040" s="115" t="str">
        <f t="shared" si="106"/>
        <v/>
      </c>
      <c r="N1040" s="116" t="str">
        <f t="shared" si="107"/>
        <v/>
      </c>
      <c r="O1040" s="117" t="str">
        <f t="shared" si="100"/>
        <v/>
      </c>
      <c r="P1040" s="118" t="str">
        <f t="shared" si="108"/>
        <v/>
      </c>
      <c r="Q1040" s="119" t="str">
        <f t="shared" si="109"/>
        <v/>
      </c>
      <c r="R1040" s="117" t="str">
        <f>IFERROR(VLOOKUP($I1040,BASE_SETOR!$B$4:$C$1000,2,0),"")</f>
        <v/>
      </c>
      <c r="AM1040" s="340"/>
    </row>
    <row r="1041" spans="6:39" customFormat="1" ht="18.75">
      <c r="F1041" s="120" t="str">
        <f t="shared" si="101"/>
        <v/>
      </c>
      <c r="G1041" s="121"/>
      <c r="H1041" s="120"/>
      <c r="I1041" s="122"/>
      <c r="J1041" s="306"/>
      <c r="K1041" s="115"/>
      <c r="L1041" s="115" t="str">
        <f>IFERROR(VLOOKUP(I1041,COT_ACOES!$B:$C,2,),"")</f>
        <v/>
      </c>
      <c r="M1041" s="115" t="str">
        <f t="shared" si="106"/>
        <v/>
      </c>
      <c r="N1041" s="116" t="str">
        <f t="shared" si="107"/>
        <v/>
      </c>
      <c r="O1041" s="117" t="str">
        <f t="shared" si="100"/>
        <v/>
      </c>
      <c r="P1041" s="118" t="str">
        <f t="shared" si="108"/>
        <v/>
      </c>
      <c r="Q1041" s="119" t="str">
        <f t="shared" si="109"/>
        <v/>
      </c>
      <c r="R1041" s="117" t="str">
        <f>IFERROR(VLOOKUP($I1041,BASE_SETOR!$B$4:$C$1000,2,0),"")</f>
        <v/>
      </c>
      <c r="AM1041" s="340"/>
    </row>
    <row r="1042" spans="6:39" customFormat="1" ht="18.75">
      <c r="F1042" s="120" t="str">
        <f t="shared" si="101"/>
        <v/>
      </c>
      <c r="G1042" s="121"/>
      <c r="H1042" s="120"/>
      <c r="I1042" s="122"/>
      <c r="J1042" s="306"/>
      <c r="K1042" s="115"/>
      <c r="L1042" s="115" t="str">
        <f>IFERROR(VLOOKUP(I1042,COT_ACOES!$B:$C,2,),"")</f>
        <v/>
      </c>
      <c r="M1042" s="115" t="str">
        <f t="shared" si="106"/>
        <v/>
      </c>
      <c r="N1042" s="116" t="str">
        <f t="shared" si="107"/>
        <v/>
      </c>
      <c r="O1042" s="117" t="str">
        <f t="shared" si="100"/>
        <v/>
      </c>
      <c r="P1042" s="118" t="str">
        <f t="shared" si="108"/>
        <v/>
      </c>
      <c r="Q1042" s="119" t="str">
        <f t="shared" si="109"/>
        <v/>
      </c>
      <c r="R1042" s="117" t="str">
        <f>IFERROR(VLOOKUP($I1042,BASE_SETOR!$B$4:$C$1000,2,0),"")</f>
        <v/>
      </c>
      <c r="AM1042" s="340"/>
    </row>
    <row r="1043" spans="6:39" customFormat="1" ht="18.75">
      <c r="F1043" s="120" t="str">
        <f t="shared" si="101"/>
        <v/>
      </c>
      <c r="G1043" s="121"/>
      <c r="H1043" s="120"/>
      <c r="I1043" s="122"/>
      <c r="J1043" s="306"/>
      <c r="K1043" s="115"/>
      <c r="L1043" s="115" t="str">
        <f>IFERROR(VLOOKUP(I1043,COT_ACOES!$B:$C,2,),"")</f>
        <v/>
      </c>
      <c r="M1043" s="115" t="str">
        <f t="shared" si="106"/>
        <v/>
      </c>
      <c r="N1043" s="116" t="str">
        <f t="shared" si="107"/>
        <v/>
      </c>
      <c r="O1043" s="117" t="str">
        <f t="shared" si="100"/>
        <v/>
      </c>
      <c r="P1043" s="118" t="str">
        <f t="shared" si="108"/>
        <v/>
      </c>
      <c r="Q1043" s="119" t="str">
        <f t="shared" si="109"/>
        <v/>
      </c>
      <c r="R1043" s="117" t="str">
        <f>IFERROR(VLOOKUP($I1043,BASE_SETOR!$B$4:$C$1000,2,0),"")</f>
        <v/>
      </c>
      <c r="AM1043" s="340"/>
    </row>
    <row r="1044" spans="6:39" customFormat="1" ht="18.75">
      <c r="F1044" s="120" t="str">
        <f t="shared" si="101"/>
        <v/>
      </c>
      <c r="G1044" s="121"/>
      <c r="H1044" s="120"/>
      <c r="I1044" s="122"/>
      <c r="J1044" s="306"/>
      <c r="K1044" s="115"/>
      <c r="L1044" s="115" t="str">
        <f>IFERROR(VLOOKUP(I1044,COT_ACOES!$B:$C,2,),"")</f>
        <v/>
      </c>
      <c r="M1044" s="115" t="str">
        <f t="shared" si="106"/>
        <v/>
      </c>
      <c r="N1044" s="116" t="str">
        <f t="shared" si="107"/>
        <v/>
      </c>
      <c r="O1044" s="117" t="str">
        <f t="shared" si="100"/>
        <v/>
      </c>
      <c r="P1044" s="118" t="str">
        <f t="shared" si="108"/>
        <v/>
      </c>
      <c r="Q1044" s="119" t="str">
        <f t="shared" si="109"/>
        <v/>
      </c>
      <c r="R1044" s="117" t="str">
        <f>IFERROR(VLOOKUP($I1044,BASE_SETOR!$B$4:$C$1000,2,0),"")</f>
        <v/>
      </c>
      <c r="AM1044" s="340"/>
    </row>
    <row r="1045" spans="6:39" customFormat="1" ht="18.75">
      <c r="F1045" s="120" t="str">
        <f t="shared" si="101"/>
        <v/>
      </c>
      <c r="G1045" s="121"/>
      <c r="H1045" s="120"/>
      <c r="I1045" s="122"/>
      <c r="J1045" s="306"/>
      <c r="K1045" s="115"/>
      <c r="L1045" s="115" t="str">
        <f>IFERROR(VLOOKUP(I1045,COT_ACOES!$B:$C,2,),"")</f>
        <v/>
      </c>
      <c r="M1045" s="115" t="str">
        <f t="shared" si="106"/>
        <v/>
      </c>
      <c r="N1045" s="116" t="str">
        <f t="shared" si="107"/>
        <v/>
      </c>
      <c r="O1045" s="117" t="str">
        <f t="shared" si="100"/>
        <v/>
      </c>
      <c r="P1045" s="118" t="str">
        <f t="shared" si="108"/>
        <v/>
      </c>
      <c r="Q1045" s="119" t="str">
        <f t="shared" si="109"/>
        <v/>
      </c>
      <c r="R1045" s="117" t="str">
        <f>IFERROR(VLOOKUP($I1045,BASE_SETOR!$B$4:$C$1000,2,0),"")</f>
        <v/>
      </c>
      <c r="AM1045" s="340"/>
    </row>
    <row r="1046" spans="6:39" customFormat="1" ht="18.75">
      <c r="F1046" s="120" t="str">
        <f t="shared" si="101"/>
        <v/>
      </c>
      <c r="G1046" s="121"/>
      <c r="H1046" s="120"/>
      <c r="I1046" s="122"/>
      <c r="J1046" s="306"/>
      <c r="K1046" s="115"/>
      <c r="L1046" s="115" t="str">
        <f>IFERROR(VLOOKUP(I1046,COT_ACOES!$B:$C,2,),"")</f>
        <v/>
      </c>
      <c r="M1046" s="115" t="str">
        <f t="shared" si="106"/>
        <v/>
      </c>
      <c r="N1046" s="116" t="str">
        <f t="shared" si="107"/>
        <v/>
      </c>
      <c r="O1046" s="117" t="str">
        <f t="shared" si="100"/>
        <v/>
      </c>
      <c r="P1046" s="118" t="str">
        <f t="shared" si="108"/>
        <v/>
      </c>
      <c r="Q1046" s="119" t="str">
        <f t="shared" si="109"/>
        <v/>
      </c>
      <c r="R1046" s="117" t="str">
        <f>IFERROR(VLOOKUP($I1046,BASE_SETOR!$B$4:$C$1000,2,0),"")</f>
        <v/>
      </c>
      <c r="AM1046" s="340"/>
    </row>
    <row r="1047" spans="6:39" customFormat="1" ht="18.75">
      <c r="F1047" s="120" t="str">
        <f t="shared" si="101"/>
        <v/>
      </c>
      <c r="G1047" s="121"/>
      <c r="H1047" s="120"/>
      <c r="I1047" s="122"/>
      <c r="J1047" s="306"/>
      <c r="K1047" s="115"/>
      <c r="L1047" s="115" t="str">
        <f>IFERROR(VLOOKUP(I1047,COT_ACOES!$B:$C,2,),"")</f>
        <v/>
      </c>
      <c r="M1047" s="115" t="str">
        <f t="shared" si="106"/>
        <v/>
      </c>
      <c r="N1047" s="116" t="str">
        <f t="shared" si="107"/>
        <v/>
      </c>
      <c r="O1047" s="117" t="str">
        <f t="shared" si="100"/>
        <v/>
      </c>
      <c r="P1047" s="118" t="str">
        <f t="shared" si="108"/>
        <v/>
      </c>
      <c r="Q1047" s="119" t="str">
        <f t="shared" si="109"/>
        <v/>
      </c>
      <c r="R1047" s="117" t="str">
        <f>IFERROR(VLOOKUP($I1047,BASE_SETOR!$B$4:$C$1000,2,0),"")</f>
        <v/>
      </c>
      <c r="AM1047" s="340"/>
    </row>
    <row r="1048" spans="6:39" customFormat="1" ht="18.75">
      <c r="F1048" s="120" t="str">
        <f t="shared" si="101"/>
        <v/>
      </c>
      <c r="G1048" s="121"/>
      <c r="H1048" s="120"/>
      <c r="I1048" s="122"/>
      <c r="J1048" s="306"/>
      <c r="K1048" s="115"/>
      <c r="L1048" s="115" t="str">
        <f>IFERROR(VLOOKUP(I1048,COT_ACOES!$B:$C,2,),"")</f>
        <v/>
      </c>
      <c r="M1048" s="115" t="str">
        <f t="shared" si="106"/>
        <v/>
      </c>
      <c r="N1048" s="116" t="str">
        <f t="shared" si="107"/>
        <v/>
      </c>
      <c r="O1048" s="117" t="str">
        <f t="shared" si="100"/>
        <v/>
      </c>
      <c r="P1048" s="118" t="str">
        <f t="shared" si="108"/>
        <v/>
      </c>
      <c r="Q1048" s="119" t="str">
        <f t="shared" si="109"/>
        <v/>
      </c>
      <c r="R1048" s="117" t="str">
        <f>IFERROR(VLOOKUP($I1048,BASE_SETOR!$B$4:$C$1000,2,0),"")</f>
        <v/>
      </c>
      <c r="AM1048" s="340"/>
    </row>
    <row r="1049" spans="6:39" customFormat="1" ht="18.75">
      <c r="F1049" s="120" t="str">
        <f t="shared" si="101"/>
        <v/>
      </c>
      <c r="G1049" s="121"/>
      <c r="H1049" s="120"/>
      <c r="I1049" s="122"/>
      <c r="J1049" s="306"/>
      <c r="K1049" s="115"/>
      <c r="L1049" s="115" t="str">
        <f>IFERROR(VLOOKUP(I1049,COT_ACOES!$B:$C,2,),"")</f>
        <v/>
      </c>
      <c r="M1049" s="115" t="str">
        <f t="shared" si="106"/>
        <v/>
      </c>
      <c r="N1049" s="116" t="str">
        <f t="shared" si="107"/>
        <v/>
      </c>
      <c r="O1049" s="117" t="str">
        <f t="shared" ref="O1049:O1112" si="110">IFERROR(N1049/$C$4,"")</f>
        <v/>
      </c>
      <c r="P1049" s="118" t="str">
        <f t="shared" si="108"/>
        <v/>
      </c>
      <c r="Q1049" s="119" t="str">
        <f t="shared" si="109"/>
        <v/>
      </c>
      <c r="R1049" s="117" t="str">
        <f>IFERROR(VLOOKUP($I1049,BASE_SETOR!$B$4:$C$1000,2,0),"")</f>
        <v/>
      </c>
      <c r="AM1049" s="340"/>
    </row>
    <row r="1050" spans="6:39" customFormat="1" ht="18.75">
      <c r="F1050" s="120" t="str">
        <f t="shared" ref="F1050:F1113" si="111">IF(G1050="","",1+F1049)</f>
        <v/>
      </c>
      <c r="G1050" s="121"/>
      <c r="H1050" s="120"/>
      <c r="I1050" s="122"/>
      <c r="J1050" s="306"/>
      <c r="K1050" s="115"/>
      <c r="L1050" s="115" t="str">
        <f>IFERROR(VLOOKUP(I1050,COT_ACOES!$B:$C,2,),"")</f>
        <v/>
      </c>
      <c r="M1050" s="115" t="str">
        <f t="shared" si="106"/>
        <v/>
      </c>
      <c r="N1050" s="116" t="str">
        <f t="shared" si="107"/>
        <v/>
      </c>
      <c r="O1050" s="117" t="str">
        <f t="shared" si="110"/>
        <v/>
      </c>
      <c r="P1050" s="118" t="str">
        <f t="shared" si="108"/>
        <v/>
      </c>
      <c r="Q1050" s="119" t="str">
        <f t="shared" si="109"/>
        <v/>
      </c>
      <c r="R1050" s="117" t="str">
        <f>IFERROR(VLOOKUP($I1050,BASE_SETOR!$B$4:$C$1000,2,0),"")</f>
        <v/>
      </c>
      <c r="AM1050" s="340"/>
    </row>
    <row r="1051" spans="6:39" customFormat="1" ht="18.75">
      <c r="F1051" s="120" t="str">
        <f t="shared" si="111"/>
        <v/>
      </c>
      <c r="G1051" s="121"/>
      <c r="H1051" s="120"/>
      <c r="I1051" s="122"/>
      <c r="J1051" s="306"/>
      <c r="K1051" s="115"/>
      <c r="L1051" s="115" t="str">
        <f>IFERROR(VLOOKUP(I1051,COT_ACOES!$B:$C,2,),"")</f>
        <v/>
      </c>
      <c r="M1051" s="115" t="str">
        <f t="shared" si="106"/>
        <v/>
      </c>
      <c r="N1051" s="116" t="str">
        <f t="shared" si="107"/>
        <v/>
      </c>
      <c r="O1051" s="117" t="str">
        <f t="shared" si="110"/>
        <v/>
      </c>
      <c r="P1051" s="118" t="str">
        <f t="shared" si="108"/>
        <v/>
      </c>
      <c r="Q1051" s="119" t="str">
        <f t="shared" si="109"/>
        <v/>
      </c>
      <c r="R1051" s="117" t="str">
        <f>IFERROR(VLOOKUP($I1051,BASE_SETOR!$B$4:$C$1000,2,0),"")</f>
        <v/>
      </c>
      <c r="AM1051" s="340"/>
    </row>
    <row r="1052" spans="6:39" customFormat="1" ht="18.75">
      <c r="F1052" s="120" t="str">
        <f t="shared" si="111"/>
        <v/>
      </c>
      <c r="G1052" s="121"/>
      <c r="H1052" s="120"/>
      <c r="I1052" s="122"/>
      <c r="J1052" s="306"/>
      <c r="K1052" s="115"/>
      <c r="L1052" s="115" t="str">
        <f>IFERROR(VLOOKUP(I1052,COT_ACOES!$B:$C,2,),"")</f>
        <v/>
      </c>
      <c r="M1052" s="115" t="str">
        <f t="shared" si="106"/>
        <v/>
      </c>
      <c r="N1052" s="116" t="str">
        <f t="shared" si="107"/>
        <v/>
      </c>
      <c r="O1052" s="117" t="str">
        <f t="shared" si="110"/>
        <v/>
      </c>
      <c r="P1052" s="118" t="str">
        <f t="shared" si="108"/>
        <v/>
      </c>
      <c r="Q1052" s="119" t="str">
        <f t="shared" si="109"/>
        <v/>
      </c>
      <c r="R1052" s="117" t="str">
        <f>IFERROR(VLOOKUP($I1052,BASE_SETOR!$B$4:$C$1000,2,0),"")</f>
        <v/>
      </c>
      <c r="AM1052" s="340"/>
    </row>
    <row r="1053" spans="6:39" customFormat="1" ht="18.75">
      <c r="F1053" s="120" t="str">
        <f t="shared" si="111"/>
        <v/>
      </c>
      <c r="G1053" s="121"/>
      <c r="H1053" s="120"/>
      <c r="I1053" s="122"/>
      <c r="J1053" s="306"/>
      <c r="K1053" s="115"/>
      <c r="L1053" s="115" t="str">
        <f>IFERROR(VLOOKUP(I1053,COT_ACOES!$B:$C,2,),"")</f>
        <v/>
      </c>
      <c r="M1053" s="115" t="str">
        <f t="shared" si="106"/>
        <v/>
      </c>
      <c r="N1053" s="116" t="str">
        <f t="shared" si="107"/>
        <v/>
      </c>
      <c r="O1053" s="117" t="str">
        <f t="shared" si="110"/>
        <v/>
      </c>
      <c r="P1053" s="118" t="str">
        <f t="shared" si="108"/>
        <v/>
      </c>
      <c r="Q1053" s="119" t="str">
        <f t="shared" si="109"/>
        <v/>
      </c>
      <c r="R1053" s="117" t="str">
        <f>IFERROR(VLOOKUP($I1053,BASE_SETOR!$B$4:$C$1000,2,0),"")</f>
        <v/>
      </c>
      <c r="AM1053" s="340"/>
    </row>
    <row r="1054" spans="6:39" customFormat="1" ht="18.75">
      <c r="F1054" s="120" t="str">
        <f t="shared" si="111"/>
        <v/>
      </c>
      <c r="G1054" s="121"/>
      <c r="H1054" s="120"/>
      <c r="I1054" s="122"/>
      <c r="J1054" s="306"/>
      <c r="K1054" s="115"/>
      <c r="L1054" s="115" t="str">
        <f>IFERROR(VLOOKUP(I1054,COT_ACOES!$B:$C,2,),"")</f>
        <v/>
      </c>
      <c r="M1054" s="115" t="str">
        <f t="shared" si="106"/>
        <v/>
      </c>
      <c r="N1054" s="116" t="str">
        <f t="shared" si="107"/>
        <v/>
      </c>
      <c r="O1054" s="117" t="str">
        <f t="shared" si="110"/>
        <v/>
      </c>
      <c r="P1054" s="118" t="str">
        <f t="shared" si="108"/>
        <v/>
      </c>
      <c r="Q1054" s="119" t="str">
        <f t="shared" si="109"/>
        <v/>
      </c>
      <c r="R1054" s="117" t="str">
        <f>IFERROR(VLOOKUP($I1054,BASE_SETOR!$B$4:$C$1000,2,0),"")</f>
        <v/>
      </c>
      <c r="AM1054" s="340"/>
    </row>
    <row r="1055" spans="6:39" customFormat="1" ht="18.75">
      <c r="F1055" s="120" t="str">
        <f t="shared" si="111"/>
        <v/>
      </c>
      <c r="G1055" s="121"/>
      <c r="H1055" s="120"/>
      <c r="I1055" s="122"/>
      <c r="J1055" s="306"/>
      <c r="K1055" s="115"/>
      <c r="L1055" s="115" t="str">
        <f>IFERROR(VLOOKUP(I1055,COT_ACOES!$B:$C,2,),"")</f>
        <v/>
      </c>
      <c r="M1055" s="115" t="str">
        <f t="shared" si="106"/>
        <v/>
      </c>
      <c r="N1055" s="116" t="str">
        <f t="shared" si="107"/>
        <v/>
      </c>
      <c r="O1055" s="117" t="str">
        <f t="shared" si="110"/>
        <v/>
      </c>
      <c r="P1055" s="118" t="str">
        <f t="shared" si="108"/>
        <v/>
      </c>
      <c r="Q1055" s="119" t="str">
        <f t="shared" si="109"/>
        <v/>
      </c>
      <c r="R1055" s="117" t="str">
        <f>IFERROR(VLOOKUP($I1055,BASE_SETOR!$B$4:$C$1000,2,0),"")</f>
        <v/>
      </c>
      <c r="AM1055" s="340"/>
    </row>
    <row r="1056" spans="6:39" customFormat="1" ht="18.75">
      <c r="F1056" s="120" t="str">
        <f t="shared" si="111"/>
        <v/>
      </c>
      <c r="G1056" s="121"/>
      <c r="H1056" s="120"/>
      <c r="I1056" s="122"/>
      <c r="J1056" s="306"/>
      <c r="K1056" s="115"/>
      <c r="L1056" s="115" t="str">
        <f>IFERROR(VLOOKUP(I1056,COT_ACOES!$B:$C,2,),"")</f>
        <v/>
      </c>
      <c r="M1056" s="115" t="str">
        <f t="shared" si="106"/>
        <v/>
      </c>
      <c r="N1056" s="116" t="str">
        <f t="shared" si="107"/>
        <v/>
      </c>
      <c r="O1056" s="117" t="str">
        <f t="shared" si="110"/>
        <v/>
      </c>
      <c r="P1056" s="118" t="str">
        <f t="shared" si="108"/>
        <v/>
      </c>
      <c r="Q1056" s="119" t="str">
        <f t="shared" si="109"/>
        <v/>
      </c>
      <c r="R1056" s="117" t="str">
        <f>IFERROR(VLOOKUP($I1056,BASE_SETOR!$B$4:$C$1000,2,0),"")</f>
        <v/>
      </c>
      <c r="AM1056" s="340"/>
    </row>
    <row r="1057" spans="6:39" customFormat="1" ht="18.75">
      <c r="F1057" s="120" t="str">
        <f t="shared" si="111"/>
        <v/>
      </c>
      <c r="G1057" s="121"/>
      <c r="H1057" s="120"/>
      <c r="I1057" s="122"/>
      <c r="J1057" s="306"/>
      <c r="K1057" s="115"/>
      <c r="L1057" s="115" t="str">
        <f>IFERROR(VLOOKUP(I1057,COT_ACOES!$B:$C,2,),"")</f>
        <v/>
      </c>
      <c r="M1057" s="115" t="str">
        <f t="shared" si="106"/>
        <v/>
      </c>
      <c r="N1057" s="116" t="str">
        <f t="shared" si="107"/>
        <v/>
      </c>
      <c r="O1057" s="117" t="str">
        <f t="shared" si="110"/>
        <v/>
      </c>
      <c r="P1057" s="118" t="str">
        <f t="shared" si="108"/>
        <v/>
      </c>
      <c r="Q1057" s="119" t="str">
        <f t="shared" si="109"/>
        <v/>
      </c>
      <c r="R1057" s="117" t="str">
        <f>IFERROR(VLOOKUP($I1057,BASE_SETOR!$B$4:$C$1000,2,0),"")</f>
        <v/>
      </c>
      <c r="AM1057" s="340"/>
    </row>
    <row r="1058" spans="6:39" customFormat="1" ht="18.75">
      <c r="F1058" s="120" t="str">
        <f t="shared" si="111"/>
        <v/>
      </c>
      <c r="G1058" s="121"/>
      <c r="H1058" s="120"/>
      <c r="I1058" s="122"/>
      <c r="J1058" s="306"/>
      <c r="K1058" s="115"/>
      <c r="L1058" s="115" t="str">
        <f>IFERROR(VLOOKUP(I1058,COT_ACOES!$B:$C,2,),"")</f>
        <v/>
      </c>
      <c r="M1058" s="115" t="str">
        <f t="shared" si="106"/>
        <v/>
      </c>
      <c r="N1058" s="116" t="str">
        <f t="shared" si="107"/>
        <v/>
      </c>
      <c r="O1058" s="117" t="str">
        <f t="shared" si="110"/>
        <v/>
      </c>
      <c r="P1058" s="118" t="str">
        <f t="shared" si="108"/>
        <v/>
      </c>
      <c r="Q1058" s="119" t="str">
        <f t="shared" si="109"/>
        <v/>
      </c>
      <c r="R1058" s="117" t="str">
        <f>IFERROR(VLOOKUP($I1058,BASE_SETOR!$B$4:$C$1000,2,0),"")</f>
        <v/>
      </c>
      <c r="AM1058" s="340"/>
    </row>
    <row r="1059" spans="6:39" customFormat="1" ht="18.75">
      <c r="F1059" s="120" t="str">
        <f t="shared" si="111"/>
        <v/>
      </c>
      <c r="G1059" s="121"/>
      <c r="H1059" s="120"/>
      <c r="I1059" s="122"/>
      <c r="J1059" s="306"/>
      <c r="K1059" s="115"/>
      <c r="L1059" s="115" t="str">
        <f>IFERROR(VLOOKUP(I1059,COT_ACOES!$B:$C,2,),"")</f>
        <v/>
      </c>
      <c r="M1059" s="115" t="str">
        <f t="shared" si="106"/>
        <v/>
      </c>
      <c r="N1059" s="116" t="str">
        <f t="shared" si="107"/>
        <v/>
      </c>
      <c r="O1059" s="117" t="str">
        <f t="shared" si="110"/>
        <v/>
      </c>
      <c r="P1059" s="118" t="str">
        <f t="shared" si="108"/>
        <v/>
      </c>
      <c r="Q1059" s="119" t="str">
        <f t="shared" si="109"/>
        <v/>
      </c>
      <c r="R1059" s="117" t="str">
        <f>IFERROR(VLOOKUP($I1059,BASE_SETOR!$B$4:$C$1000,2,0),"")</f>
        <v/>
      </c>
      <c r="AM1059" s="340"/>
    </row>
    <row r="1060" spans="6:39" customFormat="1" ht="18.75">
      <c r="F1060" s="120" t="str">
        <f t="shared" si="111"/>
        <v/>
      </c>
      <c r="G1060" s="121"/>
      <c r="H1060" s="120"/>
      <c r="I1060" s="122"/>
      <c r="J1060" s="306"/>
      <c r="K1060" s="115"/>
      <c r="L1060" s="115" t="str">
        <f>IFERROR(VLOOKUP(I1060,COT_ACOES!$B:$C,2,),"")</f>
        <v/>
      </c>
      <c r="M1060" s="115" t="str">
        <f t="shared" si="106"/>
        <v/>
      </c>
      <c r="N1060" s="116" t="str">
        <f t="shared" si="107"/>
        <v/>
      </c>
      <c r="O1060" s="117" t="str">
        <f t="shared" si="110"/>
        <v/>
      </c>
      <c r="P1060" s="118" t="str">
        <f t="shared" si="108"/>
        <v/>
      </c>
      <c r="Q1060" s="119" t="str">
        <f t="shared" si="109"/>
        <v/>
      </c>
      <c r="R1060" s="117" t="str">
        <f>IFERROR(VLOOKUP($I1060,BASE_SETOR!$B$4:$C$1000,2,0),"")</f>
        <v/>
      </c>
      <c r="AM1060" s="340"/>
    </row>
    <row r="1061" spans="6:39" customFormat="1" ht="18.75">
      <c r="F1061" s="120" t="str">
        <f t="shared" si="111"/>
        <v/>
      </c>
      <c r="G1061" s="121"/>
      <c r="H1061" s="120"/>
      <c r="I1061" s="122"/>
      <c r="J1061" s="306"/>
      <c r="K1061" s="115"/>
      <c r="L1061" s="115" t="str">
        <f>IFERROR(VLOOKUP(I1061,COT_ACOES!$B:$C,2,),"")</f>
        <v/>
      </c>
      <c r="M1061" s="115" t="str">
        <f t="shared" si="106"/>
        <v/>
      </c>
      <c r="N1061" s="116" t="str">
        <f t="shared" si="107"/>
        <v/>
      </c>
      <c r="O1061" s="117" t="str">
        <f t="shared" si="110"/>
        <v/>
      </c>
      <c r="P1061" s="118" t="str">
        <f t="shared" si="108"/>
        <v/>
      </c>
      <c r="Q1061" s="119" t="str">
        <f t="shared" si="109"/>
        <v/>
      </c>
      <c r="R1061" s="117" t="str">
        <f>IFERROR(VLOOKUP($I1061,BASE_SETOR!$B$4:$C$1000,2,0),"")</f>
        <v/>
      </c>
      <c r="AM1061" s="340"/>
    </row>
    <row r="1062" spans="6:39" customFormat="1" ht="18.75">
      <c r="F1062" s="120" t="str">
        <f t="shared" si="111"/>
        <v/>
      </c>
      <c r="G1062" s="121"/>
      <c r="H1062" s="120"/>
      <c r="I1062" s="122"/>
      <c r="J1062" s="306"/>
      <c r="K1062" s="115"/>
      <c r="L1062" s="115" t="str">
        <f>IFERROR(VLOOKUP(I1062,COT_ACOES!$B:$C,2,),"")</f>
        <v/>
      </c>
      <c r="M1062" s="115" t="str">
        <f t="shared" si="106"/>
        <v/>
      </c>
      <c r="N1062" s="116" t="str">
        <f t="shared" si="107"/>
        <v/>
      </c>
      <c r="O1062" s="117" t="str">
        <f t="shared" si="110"/>
        <v/>
      </c>
      <c r="P1062" s="118" t="str">
        <f t="shared" si="108"/>
        <v/>
      </c>
      <c r="Q1062" s="119" t="str">
        <f t="shared" si="109"/>
        <v/>
      </c>
      <c r="R1062" s="117" t="str">
        <f>IFERROR(VLOOKUP($I1062,BASE_SETOR!$B$4:$C$1000,2,0),"")</f>
        <v/>
      </c>
      <c r="AM1062" s="340"/>
    </row>
    <row r="1063" spans="6:39" customFormat="1" ht="18.75">
      <c r="F1063" s="120" t="str">
        <f t="shared" si="111"/>
        <v/>
      </c>
      <c r="G1063" s="121"/>
      <c r="H1063" s="120"/>
      <c r="I1063" s="122"/>
      <c r="J1063" s="306"/>
      <c r="K1063" s="115"/>
      <c r="L1063" s="115" t="str">
        <f>IFERROR(VLOOKUP(I1063,COT_ACOES!$B:$C,2,),"")</f>
        <v/>
      </c>
      <c r="M1063" s="115" t="str">
        <f t="shared" si="106"/>
        <v/>
      </c>
      <c r="N1063" s="116" t="str">
        <f t="shared" si="107"/>
        <v/>
      </c>
      <c r="O1063" s="117" t="str">
        <f t="shared" si="110"/>
        <v/>
      </c>
      <c r="P1063" s="118" t="str">
        <f t="shared" si="108"/>
        <v/>
      </c>
      <c r="Q1063" s="119" t="str">
        <f t="shared" si="109"/>
        <v/>
      </c>
      <c r="R1063" s="117" t="str">
        <f>IFERROR(VLOOKUP($I1063,BASE_SETOR!$B$4:$C$1000,2,0),"")</f>
        <v/>
      </c>
      <c r="AM1063" s="340"/>
    </row>
    <row r="1064" spans="6:39" customFormat="1" ht="18.75">
      <c r="F1064" s="120" t="str">
        <f t="shared" si="111"/>
        <v/>
      </c>
      <c r="G1064" s="121"/>
      <c r="H1064" s="120"/>
      <c r="I1064" s="122"/>
      <c r="J1064" s="306"/>
      <c r="K1064" s="115"/>
      <c r="L1064" s="115" t="str">
        <f>IFERROR(VLOOKUP(I1064,COT_ACOES!$B:$C,2,),"")</f>
        <v/>
      </c>
      <c r="M1064" s="115" t="str">
        <f t="shared" si="106"/>
        <v/>
      </c>
      <c r="N1064" s="116" t="str">
        <f t="shared" si="107"/>
        <v/>
      </c>
      <c r="O1064" s="117" t="str">
        <f t="shared" si="110"/>
        <v/>
      </c>
      <c r="P1064" s="118" t="str">
        <f t="shared" si="108"/>
        <v/>
      </c>
      <c r="Q1064" s="119" t="str">
        <f t="shared" si="109"/>
        <v/>
      </c>
      <c r="R1064" s="117" t="str">
        <f>IFERROR(VLOOKUP($I1064,BASE_SETOR!$B$4:$C$1000,2,0),"")</f>
        <v/>
      </c>
      <c r="AM1064" s="340"/>
    </row>
    <row r="1065" spans="6:39" customFormat="1" ht="18.75">
      <c r="F1065" s="120" t="str">
        <f t="shared" si="111"/>
        <v/>
      </c>
      <c r="G1065" s="121"/>
      <c r="H1065" s="120"/>
      <c r="I1065" s="122"/>
      <c r="J1065" s="306"/>
      <c r="K1065" s="115"/>
      <c r="L1065" s="115" t="str">
        <f>IFERROR(VLOOKUP(I1065,COT_ACOES!$B:$C,2,),"")</f>
        <v/>
      </c>
      <c r="M1065" s="115" t="str">
        <f t="shared" si="106"/>
        <v/>
      </c>
      <c r="N1065" s="116" t="str">
        <f t="shared" si="107"/>
        <v/>
      </c>
      <c r="O1065" s="117" t="str">
        <f t="shared" si="110"/>
        <v/>
      </c>
      <c r="P1065" s="118" t="str">
        <f t="shared" si="108"/>
        <v/>
      </c>
      <c r="Q1065" s="119" t="str">
        <f t="shared" si="109"/>
        <v/>
      </c>
      <c r="R1065" s="117" t="str">
        <f>IFERROR(VLOOKUP($I1065,BASE_SETOR!$B$4:$C$1000,2,0),"")</f>
        <v/>
      </c>
      <c r="AM1065" s="340"/>
    </row>
    <row r="1066" spans="6:39" customFormat="1" ht="18.75">
      <c r="F1066" s="120" t="str">
        <f t="shared" si="111"/>
        <v/>
      </c>
      <c r="G1066" s="121"/>
      <c r="H1066" s="120"/>
      <c r="I1066" s="122"/>
      <c r="J1066" s="306"/>
      <c r="K1066" s="115"/>
      <c r="L1066" s="115" t="str">
        <f>IFERROR(VLOOKUP(I1066,COT_ACOES!$B:$C,2,),"")</f>
        <v/>
      </c>
      <c r="M1066" s="115" t="str">
        <f t="shared" ref="M1066:M1129" si="112">IF(J1066="","",J1066*K1066)</f>
        <v/>
      </c>
      <c r="N1066" s="116" t="str">
        <f t="shared" ref="N1066:N1129" si="113">IF(J1066="","",J1066*L1066)</f>
        <v/>
      </c>
      <c r="O1066" s="117" t="str">
        <f t="shared" si="110"/>
        <v/>
      </c>
      <c r="P1066" s="118" t="str">
        <f t="shared" ref="P1066:P1129" si="114">IFERROR((N1066-M1066)/M1066,"")</f>
        <v/>
      </c>
      <c r="Q1066" s="119" t="str">
        <f t="shared" ref="Q1066:Q1129" si="115">IFERROR(M1066*P1066,"")</f>
        <v/>
      </c>
      <c r="R1066" s="117" t="str">
        <f>IFERROR(VLOOKUP($I1066,BASE_SETOR!$B$4:$C$1000,2,0),"")</f>
        <v/>
      </c>
      <c r="AM1066" s="340"/>
    </row>
    <row r="1067" spans="6:39" customFormat="1" ht="18.75">
      <c r="F1067" s="120" t="str">
        <f t="shared" si="111"/>
        <v/>
      </c>
      <c r="G1067" s="121"/>
      <c r="H1067" s="120"/>
      <c r="I1067" s="122"/>
      <c r="J1067" s="306"/>
      <c r="K1067" s="115"/>
      <c r="L1067" s="115" t="str">
        <f>IFERROR(VLOOKUP(I1067,COT_ACOES!$B:$C,2,),"")</f>
        <v/>
      </c>
      <c r="M1067" s="115" t="str">
        <f t="shared" si="112"/>
        <v/>
      </c>
      <c r="N1067" s="116" t="str">
        <f t="shared" si="113"/>
        <v/>
      </c>
      <c r="O1067" s="117" t="str">
        <f t="shared" si="110"/>
        <v/>
      </c>
      <c r="P1067" s="118" t="str">
        <f t="shared" si="114"/>
        <v/>
      </c>
      <c r="Q1067" s="119" t="str">
        <f t="shared" si="115"/>
        <v/>
      </c>
      <c r="R1067" s="117" t="str">
        <f>IFERROR(VLOOKUP($I1067,BASE_SETOR!$B$4:$C$1000,2,0),"")</f>
        <v/>
      </c>
      <c r="AM1067" s="340"/>
    </row>
    <row r="1068" spans="6:39" customFormat="1" ht="18.75">
      <c r="F1068" s="120" t="str">
        <f t="shared" si="111"/>
        <v/>
      </c>
      <c r="G1068" s="121"/>
      <c r="H1068" s="120"/>
      <c r="I1068" s="122"/>
      <c r="J1068" s="306"/>
      <c r="K1068" s="115"/>
      <c r="L1068" s="115" t="str">
        <f>IFERROR(VLOOKUP(I1068,COT_ACOES!$B:$C,2,),"")</f>
        <v/>
      </c>
      <c r="M1068" s="115" t="str">
        <f t="shared" si="112"/>
        <v/>
      </c>
      <c r="N1068" s="116" t="str">
        <f t="shared" si="113"/>
        <v/>
      </c>
      <c r="O1068" s="117" t="str">
        <f t="shared" si="110"/>
        <v/>
      </c>
      <c r="P1068" s="118" t="str">
        <f t="shared" si="114"/>
        <v/>
      </c>
      <c r="Q1068" s="119" t="str">
        <f t="shared" si="115"/>
        <v/>
      </c>
      <c r="R1068" s="117" t="str">
        <f>IFERROR(VLOOKUP($I1068,BASE_SETOR!$B$4:$C$1000,2,0),"")</f>
        <v/>
      </c>
      <c r="AM1068" s="340"/>
    </row>
    <row r="1069" spans="6:39" customFormat="1" ht="18.75">
      <c r="F1069" s="120" t="str">
        <f t="shared" si="111"/>
        <v/>
      </c>
      <c r="G1069" s="121"/>
      <c r="H1069" s="120"/>
      <c r="I1069" s="122"/>
      <c r="J1069" s="306"/>
      <c r="K1069" s="115"/>
      <c r="L1069" s="115" t="str">
        <f>IFERROR(VLOOKUP(I1069,COT_ACOES!$B:$C,2,),"")</f>
        <v/>
      </c>
      <c r="M1069" s="115" t="str">
        <f t="shared" si="112"/>
        <v/>
      </c>
      <c r="N1069" s="116" t="str">
        <f t="shared" si="113"/>
        <v/>
      </c>
      <c r="O1069" s="117" t="str">
        <f t="shared" si="110"/>
        <v/>
      </c>
      <c r="P1069" s="118" t="str">
        <f t="shared" si="114"/>
        <v/>
      </c>
      <c r="Q1069" s="119" t="str">
        <f t="shared" si="115"/>
        <v/>
      </c>
      <c r="R1069" s="117" t="str">
        <f>IFERROR(VLOOKUP($I1069,BASE_SETOR!$B$4:$C$1000,2,0),"")</f>
        <v/>
      </c>
      <c r="AM1069" s="340"/>
    </row>
    <row r="1070" spans="6:39" customFormat="1" ht="18.75">
      <c r="F1070" s="120" t="str">
        <f t="shared" si="111"/>
        <v/>
      </c>
      <c r="G1070" s="121"/>
      <c r="H1070" s="120"/>
      <c r="I1070" s="122"/>
      <c r="J1070" s="306"/>
      <c r="K1070" s="115"/>
      <c r="L1070" s="115" t="str">
        <f>IFERROR(VLOOKUP(I1070,COT_ACOES!$B:$C,2,),"")</f>
        <v/>
      </c>
      <c r="M1070" s="115" t="str">
        <f t="shared" si="112"/>
        <v/>
      </c>
      <c r="N1070" s="116" t="str">
        <f t="shared" si="113"/>
        <v/>
      </c>
      <c r="O1070" s="117" t="str">
        <f t="shared" si="110"/>
        <v/>
      </c>
      <c r="P1070" s="118" t="str">
        <f t="shared" si="114"/>
        <v/>
      </c>
      <c r="Q1070" s="119" t="str">
        <f t="shared" si="115"/>
        <v/>
      </c>
      <c r="R1070" s="117" t="str">
        <f>IFERROR(VLOOKUP($I1070,BASE_SETOR!$B$4:$C$1000,2,0),"")</f>
        <v/>
      </c>
      <c r="AM1070" s="340"/>
    </row>
    <row r="1071" spans="6:39" customFormat="1" ht="18.75">
      <c r="F1071" s="120" t="str">
        <f t="shared" si="111"/>
        <v/>
      </c>
      <c r="G1071" s="121"/>
      <c r="H1071" s="120"/>
      <c r="I1071" s="122"/>
      <c r="J1071" s="306"/>
      <c r="K1071" s="115"/>
      <c r="L1071" s="115" t="str">
        <f>IFERROR(VLOOKUP(I1071,COT_ACOES!$B:$C,2,),"")</f>
        <v/>
      </c>
      <c r="M1071" s="115" t="str">
        <f t="shared" si="112"/>
        <v/>
      </c>
      <c r="N1071" s="116" t="str">
        <f t="shared" si="113"/>
        <v/>
      </c>
      <c r="O1071" s="117" t="str">
        <f t="shared" si="110"/>
        <v/>
      </c>
      <c r="P1071" s="118" t="str">
        <f t="shared" si="114"/>
        <v/>
      </c>
      <c r="Q1071" s="119" t="str">
        <f t="shared" si="115"/>
        <v/>
      </c>
      <c r="R1071" s="117" t="str">
        <f>IFERROR(VLOOKUP($I1071,BASE_SETOR!$B$4:$C$1000,2,0),"")</f>
        <v/>
      </c>
      <c r="AM1071" s="340"/>
    </row>
    <row r="1072" spans="6:39" customFormat="1" ht="18.75">
      <c r="F1072" s="120" t="str">
        <f t="shared" si="111"/>
        <v/>
      </c>
      <c r="G1072" s="121"/>
      <c r="H1072" s="120"/>
      <c r="I1072" s="122"/>
      <c r="J1072" s="306"/>
      <c r="K1072" s="115"/>
      <c r="L1072" s="115" t="str">
        <f>IFERROR(VLOOKUP(I1072,COT_ACOES!$B:$C,2,),"")</f>
        <v/>
      </c>
      <c r="M1072" s="115" t="str">
        <f t="shared" si="112"/>
        <v/>
      </c>
      <c r="N1072" s="116" t="str">
        <f t="shared" si="113"/>
        <v/>
      </c>
      <c r="O1072" s="117" t="str">
        <f t="shared" si="110"/>
        <v/>
      </c>
      <c r="P1072" s="118" t="str">
        <f t="shared" si="114"/>
        <v/>
      </c>
      <c r="Q1072" s="119" t="str">
        <f t="shared" si="115"/>
        <v/>
      </c>
      <c r="R1072" s="117" t="str">
        <f>IFERROR(VLOOKUP($I1072,BASE_SETOR!$B$4:$C$1000,2,0),"")</f>
        <v/>
      </c>
      <c r="AM1072" s="340"/>
    </row>
    <row r="1073" spans="6:39" customFormat="1" ht="18.75">
      <c r="F1073" s="120" t="str">
        <f t="shared" si="111"/>
        <v/>
      </c>
      <c r="G1073" s="121"/>
      <c r="H1073" s="120"/>
      <c r="I1073" s="122"/>
      <c r="J1073" s="306"/>
      <c r="K1073" s="115"/>
      <c r="L1073" s="115" t="str">
        <f>IFERROR(VLOOKUP(I1073,COT_ACOES!$B:$C,2,),"")</f>
        <v/>
      </c>
      <c r="M1073" s="115" t="str">
        <f t="shared" si="112"/>
        <v/>
      </c>
      <c r="N1073" s="116" t="str">
        <f t="shared" si="113"/>
        <v/>
      </c>
      <c r="O1073" s="117" t="str">
        <f t="shared" si="110"/>
        <v/>
      </c>
      <c r="P1073" s="118" t="str">
        <f t="shared" si="114"/>
        <v/>
      </c>
      <c r="Q1073" s="119" t="str">
        <f t="shared" si="115"/>
        <v/>
      </c>
      <c r="R1073" s="117" t="str">
        <f>IFERROR(VLOOKUP($I1073,BASE_SETOR!$B$4:$C$1000,2,0),"")</f>
        <v/>
      </c>
      <c r="AM1073" s="340"/>
    </row>
    <row r="1074" spans="6:39" customFormat="1" ht="18.75">
      <c r="F1074" s="120" t="str">
        <f t="shared" si="111"/>
        <v/>
      </c>
      <c r="G1074" s="121"/>
      <c r="H1074" s="120"/>
      <c r="I1074" s="122"/>
      <c r="J1074" s="306"/>
      <c r="K1074" s="115"/>
      <c r="L1074" s="115" t="str">
        <f>IFERROR(VLOOKUP(I1074,COT_ACOES!$B:$C,2,),"")</f>
        <v/>
      </c>
      <c r="M1074" s="115" t="str">
        <f t="shared" si="112"/>
        <v/>
      </c>
      <c r="N1074" s="116" t="str">
        <f t="shared" si="113"/>
        <v/>
      </c>
      <c r="O1074" s="117" t="str">
        <f t="shared" si="110"/>
        <v/>
      </c>
      <c r="P1074" s="118" t="str">
        <f t="shared" si="114"/>
        <v/>
      </c>
      <c r="Q1074" s="119" t="str">
        <f t="shared" si="115"/>
        <v/>
      </c>
      <c r="R1074" s="117" t="str">
        <f>IFERROR(VLOOKUP($I1074,BASE_SETOR!$B$4:$C$1000,2,0),"")</f>
        <v/>
      </c>
      <c r="AM1074" s="340"/>
    </row>
    <row r="1075" spans="6:39" customFormat="1" ht="18.75">
      <c r="F1075" s="120" t="str">
        <f t="shared" si="111"/>
        <v/>
      </c>
      <c r="G1075" s="121"/>
      <c r="H1075" s="120"/>
      <c r="I1075" s="122"/>
      <c r="J1075" s="306"/>
      <c r="K1075" s="115"/>
      <c r="L1075" s="115" t="str">
        <f>IFERROR(VLOOKUP(I1075,COT_ACOES!$B:$C,2,),"")</f>
        <v/>
      </c>
      <c r="M1075" s="115" t="str">
        <f t="shared" si="112"/>
        <v/>
      </c>
      <c r="N1075" s="116" t="str">
        <f t="shared" si="113"/>
        <v/>
      </c>
      <c r="O1075" s="117" t="str">
        <f t="shared" si="110"/>
        <v/>
      </c>
      <c r="P1075" s="118" t="str">
        <f t="shared" si="114"/>
        <v/>
      </c>
      <c r="Q1075" s="119" t="str">
        <f t="shared" si="115"/>
        <v/>
      </c>
      <c r="R1075" s="117" t="str">
        <f>IFERROR(VLOOKUP($I1075,BASE_SETOR!$B$4:$C$1000,2,0),"")</f>
        <v/>
      </c>
      <c r="AM1075" s="340"/>
    </row>
    <row r="1076" spans="6:39" customFormat="1" ht="18.75">
      <c r="F1076" s="120" t="str">
        <f t="shared" si="111"/>
        <v/>
      </c>
      <c r="G1076" s="121"/>
      <c r="H1076" s="120"/>
      <c r="I1076" s="122"/>
      <c r="J1076" s="306"/>
      <c r="K1076" s="115"/>
      <c r="L1076" s="115" t="str">
        <f>IFERROR(VLOOKUP(I1076,COT_ACOES!$B:$C,2,),"")</f>
        <v/>
      </c>
      <c r="M1076" s="115" t="str">
        <f t="shared" si="112"/>
        <v/>
      </c>
      <c r="N1076" s="116" t="str">
        <f t="shared" si="113"/>
        <v/>
      </c>
      <c r="O1076" s="117" t="str">
        <f t="shared" si="110"/>
        <v/>
      </c>
      <c r="P1076" s="118" t="str">
        <f t="shared" si="114"/>
        <v/>
      </c>
      <c r="Q1076" s="119" t="str">
        <f t="shared" si="115"/>
        <v/>
      </c>
      <c r="R1076" s="117" t="str">
        <f>IFERROR(VLOOKUP($I1076,BASE_SETOR!$B$4:$C$1000,2,0),"")</f>
        <v/>
      </c>
      <c r="AM1076" s="340"/>
    </row>
    <row r="1077" spans="6:39" customFormat="1" ht="18.75">
      <c r="F1077" s="120" t="str">
        <f t="shared" si="111"/>
        <v/>
      </c>
      <c r="G1077" s="121"/>
      <c r="H1077" s="120"/>
      <c r="I1077" s="122"/>
      <c r="J1077" s="306"/>
      <c r="K1077" s="115"/>
      <c r="L1077" s="115" t="str">
        <f>IFERROR(VLOOKUP(I1077,COT_ACOES!$B:$C,2,),"")</f>
        <v/>
      </c>
      <c r="M1077" s="115" t="str">
        <f t="shared" si="112"/>
        <v/>
      </c>
      <c r="N1077" s="116" t="str">
        <f t="shared" si="113"/>
        <v/>
      </c>
      <c r="O1077" s="117" t="str">
        <f t="shared" si="110"/>
        <v/>
      </c>
      <c r="P1077" s="118" t="str">
        <f t="shared" si="114"/>
        <v/>
      </c>
      <c r="Q1077" s="119" t="str">
        <f t="shared" si="115"/>
        <v/>
      </c>
      <c r="R1077" s="117" t="str">
        <f>IFERROR(VLOOKUP($I1077,BASE_SETOR!$B$4:$C$1000,2,0),"")</f>
        <v/>
      </c>
      <c r="AM1077" s="340"/>
    </row>
    <row r="1078" spans="6:39" customFormat="1" ht="18.75">
      <c r="F1078" s="120" t="str">
        <f t="shared" si="111"/>
        <v/>
      </c>
      <c r="G1078" s="121"/>
      <c r="H1078" s="120"/>
      <c r="I1078" s="122"/>
      <c r="J1078" s="306"/>
      <c r="K1078" s="115"/>
      <c r="L1078" s="115" t="str">
        <f>IFERROR(VLOOKUP(I1078,COT_ACOES!$B:$C,2,),"")</f>
        <v/>
      </c>
      <c r="M1078" s="115" t="str">
        <f t="shared" si="112"/>
        <v/>
      </c>
      <c r="N1078" s="116" t="str">
        <f t="shared" si="113"/>
        <v/>
      </c>
      <c r="O1078" s="117" t="str">
        <f t="shared" si="110"/>
        <v/>
      </c>
      <c r="P1078" s="118" t="str">
        <f t="shared" si="114"/>
        <v/>
      </c>
      <c r="Q1078" s="119" t="str">
        <f t="shared" si="115"/>
        <v/>
      </c>
      <c r="R1078" s="117" t="str">
        <f>IFERROR(VLOOKUP($I1078,BASE_SETOR!$B$4:$C$1000,2,0),"")</f>
        <v/>
      </c>
      <c r="AM1078" s="340"/>
    </row>
    <row r="1079" spans="6:39" customFormat="1" ht="18.75">
      <c r="F1079" s="120" t="str">
        <f t="shared" si="111"/>
        <v/>
      </c>
      <c r="G1079" s="121"/>
      <c r="H1079" s="120"/>
      <c r="I1079" s="122"/>
      <c r="J1079" s="306"/>
      <c r="K1079" s="115"/>
      <c r="L1079" s="115" t="str">
        <f>IFERROR(VLOOKUP(I1079,COT_ACOES!$B:$C,2,),"")</f>
        <v/>
      </c>
      <c r="M1079" s="115" t="str">
        <f t="shared" si="112"/>
        <v/>
      </c>
      <c r="N1079" s="116" t="str">
        <f t="shared" si="113"/>
        <v/>
      </c>
      <c r="O1079" s="117" t="str">
        <f t="shared" si="110"/>
        <v/>
      </c>
      <c r="P1079" s="118" t="str">
        <f t="shared" si="114"/>
        <v/>
      </c>
      <c r="Q1079" s="119" t="str">
        <f t="shared" si="115"/>
        <v/>
      </c>
      <c r="R1079" s="117" t="str">
        <f>IFERROR(VLOOKUP($I1079,BASE_SETOR!$B$4:$C$1000,2,0),"")</f>
        <v/>
      </c>
      <c r="AM1079" s="340"/>
    </row>
    <row r="1080" spans="6:39" customFormat="1" ht="18.75">
      <c r="F1080" s="120" t="str">
        <f t="shared" si="111"/>
        <v/>
      </c>
      <c r="G1080" s="121"/>
      <c r="H1080" s="120"/>
      <c r="I1080" s="122"/>
      <c r="J1080" s="306"/>
      <c r="K1080" s="115"/>
      <c r="L1080" s="115" t="str">
        <f>IFERROR(VLOOKUP(I1080,COT_ACOES!$B:$C,2,),"")</f>
        <v/>
      </c>
      <c r="M1080" s="115" t="str">
        <f t="shared" si="112"/>
        <v/>
      </c>
      <c r="N1080" s="116" t="str">
        <f t="shared" si="113"/>
        <v/>
      </c>
      <c r="O1080" s="117" t="str">
        <f t="shared" si="110"/>
        <v/>
      </c>
      <c r="P1080" s="118" t="str">
        <f t="shared" si="114"/>
        <v/>
      </c>
      <c r="Q1080" s="119" t="str">
        <f t="shared" si="115"/>
        <v/>
      </c>
      <c r="R1080" s="117" t="str">
        <f>IFERROR(VLOOKUP($I1080,BASE_SETOR!$B$4:$C$1000,2,0),"")</f>
        <v/>
      </c>
      <c r="AM1080" s="340"/>
    </row>
    <row r="1081" spans="6:39" customFormat="1" ht="18.75">
      <c r="F1081" s="120" t="str">
        <f t="shared" si="111"/>
        <v/>
      </c>
      <c r="G1081" s="121"/>
      <c r="H1081" s="120"/>
      <c r="I1081" s="122"/>
      <c r="J1081" s="306"/>
      <c r="K1081" s="115"/>
      <c r="L1081" s="115" t="str">
        <f>IFERROR(VLOOKUP(I1081,COT_ACOES!$B:$C,2,),"")</f>
        <v/>
      </c>
      <c r="M1081" s="115" t="str">
        <f t="shared" si="112"/>
        <v/>
      </c>
      <c r="N1081" s="116" t="str">
        <f t="shared" si="113"/>
        <v/>
      </c>
      <c r="O1081" s="117" t="str">
        <f t="shared" si="110"/>
        <v/>
      </c>
      <c r="P1081" s="118" t="str">
        <f t="shared" si="114"/>
        <v/>
      </c>
      <c r="Q1081" s="119" t="str">
        <f t="shared" si="115"/>
        <v/>
      </c>
      <c r="R1081" s="117" t="str">
        <f>IFERROR(VLOOKUP($I1081,BASE_SETOR!$B$4:$C$1000,2,0),"")</f>
        <v/>
      </c>
      <c r="AM1081" s="340"/>
    </row>
    <row r="1082" spans="6:39" customFormat="1" ht="18.75">
      <c r="F1082" s="120" t="str">
        <f t="shared" si="111"/>
        <v/>
      </c>
      <c r="G1082" s="121"/>
      <c r="H1082" s="120"/>
      <c r="I1082" s="122"/>
      <c r="J1082" s="306"/>
      <c r="K1082" s="115"/>
      <c r="L1082" s="115" t="str">
        <f>IFERROR(VLOOKUP(I1082,COT_ACOES!$B:$C,2,),"")</f>
        <v/>
      </c>
      <c r="M1082" s="115" t="str">
        <f t="shared" si="112"/>
        <v/>
      </c>
      <c r="N1082" s="116" t="str">
        <f t="shared" si="113"/>
        <v/>
      </c>
      <c r="O1082" s="117" t="str">
        <f t="shared" si="110"/>
        <v/>
      </c>
      <c r="P1082" s="118" t="str">
        <f t="shared" si="114"/>
        <v/>
      </c>
      <c r="Q1082" s="119" t="str">
        <f t="shared" si="115"/>
        <v/>
      </c>
      <c r="R1082" s="117" t="str">
        <f>IFERROR(VLOOKUP($I1082,BASE_SETOR!$B$4:$C$1000,2,0),"")</f>
        <v/>
      </c>
      <c r="AM1082" s="340"/>
    </row>
    <row r="1083" spans="6:39" customFormat="1" ht="18.75">
      <c r="F1083" s="120" t="str">
        <f t="shared" si="111"/>
        <v/>
      </c>
      <c r="G1083" s="121"/>
      <c r="H1083" s="120"/>
      <c r="I1083" s="122"/>
      <c r="J1083" s="306"/>
      <c r="K1083" s="115"/>
      <c r="L1083" s="115" t="str">
        <f>IFERROR(VLOOKUP(I1083,COT_ACOES!$B:$C,2,),"")</f>
        <v/>
      </c>
      <c r="M1083" s="115" t="str">
        <f t="shared" si="112"/>
        <v/>
      </c>
      <c r="N1083" s="116" t="str">
        <f t="shared" si="113"/>
        <v/>
      </c>
      <c r="O1083" s="117" t="str">
        <f t="shared" si="110"/>
        <v/>
      </c>
      <c r="P1083" s="118" t="str">
        <f t="shared" si="114"/>
        <v/>
      </c>
      <c r="Q1083" s="119" t="str">
        <f t="shared" si="115"/>
        <v/>
      </c>
      <c r="R1083" s="117" t="str">
        <f>IFERROR(VLOOKUP($I1083,BASE_SETOR!$B$4:$C$1000,2,0),"")</f>
        <v/>
      </c>
      <c r="AM1083" s="340"/>
    </row>
    <row r="1084" spans="6:39" customFormat="1" ht="18.75">
      <c r="F1084" s="120" t="str">
        <f t="shared" si="111"/>
        <v/>
      </c>
      <c r="G1084" s="121"/>
      <c r="H1084" s="120"/>
      <c r="I1084" s="122"/>
      <c r="J1084" s="306"/>
      <c r="K1084" s="115"/>
      <c r="L1084" s="115" t="str">
        <f>IFERROR(VLOOKUP(I1084,COT_ACOES!$B:$C,2,),"")</f>
        <v/>
      </c>
      <c r="M1084" s="115" t="str">
        <f t="shared" si="112"/>
        <v/>
      </c>
      <c r="N1084" s="116" t="str">
        <f t="shared" si="113"/>
        <v/>
      </c>
      <c r="O1084" s="117" t="str">
        <f t="shared" si="110"/>
        <v/>
      </c>
      <c r="P1084" s="118" t="str">
        <f t="shared" si="114"/>
        <v/>
      </c>
      <c r="Q1084" s="119" t="str">
        <f t="shared" si="115"/>
        <v/>
      </c>
      <c r="R1084" s="117" t="str">
        <f>IFERROR(VLOOKUP($I1084,BASE_SETOR!$B$4:$C$1000,2,0),"")</f>
        <v/>
      </c>
      <c r="AM1084" s="340"/>
    </row>
    <row r="1085" spans="6:39" customFormat="1" ht="18.75">
      <c r="F1085" s="120" t="str">
        <f t="shared" si="111"/>
        <v/>
      </c>
      <c r="G1085" s="121"/>
      <c r="H1085" s="120"/>
      <c r="I1085" s="122"/>
      <c r="J1085" s="306"/>
      <c r="K1085" s="115"/>
      <c r="L1085" s="115" t="str">
        <f>IFERROR(VLOOKUP(I1085,COT_ACOES!$B:$C,2,),"")</f>
        <v/>
      </c>
      <c r="M1085" s="115" t="str">
        <f t="shared" si="112"/>
        <v/>
      </c>
      <c r="N1085" s="116" t="str">
        <f t="shared" si="113"/>
        <v/>
      </c>
      <c r="O1085" s="117" t="str">
        <f t="shared" si="110"/>
        <v/>
      </c>
      <c r="P1085" s="118" t="str">
        <f t="shared" si="114"/>
        <v/>
      </c>
      <c r="Q1085" s="119" t="str">
        <f t="shared" si="115"/>
        <v/>
      </c>
      <c r="R1085" s="117" t="str">
        <f>IFERROR(VLOOKUP($I1085,BASE_SETOR!$B$4:$C$1000,2,0),"")</f>
        <v/>
      </c>
      <c r="AM1085" s="340"/>
    </row>
    <row r="1086" spans="6:39" customFormat="1" ht="18.75">
      <c r="F1086" s="120" t="str">
        <f t="shared" si="111"/>
        <v/>
      </c>
      <c r="G1086" s="121"/>
      <c r="H1086" s="120"/>
      <c r="I1086" s="122"/>
      <c r="J1086" s="306"/>
      <c r="K1086" s="115"/>
      <c r="L1086" s="115" t="str">
        <f>IFERROR(VLOOKUP(I1086,COT_ACOES!$B:$C,2,),"")</f>
        <v/>
      </c>
      <c r="M1086" s="115" t="str">
        <f t="shared" si="112"/>
        <v/>
      </c>
      <c r="N1086" s="116" t="str">
        <f t="shared" si="113"/>
        <v/>
      </c>
      <c r="O1086" s="117" t="str">
        <f t="shared" si="110"/>
        <v/>
      </c>
      <c r="P1086" s="118" t="str">
        <f t="shared" si="114"/>
        <v/>
      </c>
      <c r="Q1086" s="119" t="str">
        <f t="shared" si="115"/>
        <v/>
      </c>
      <c r="R1086" s="117" t="str">
        <f>IFERROR(VLOOKUP($I1086,BASE_SETOR!$B$4:$C$1000,2,0),"")</f>
        <v/>
      </c>
      <c r="AM1086" s="340"/>
    </row>
    <row r="1087" spans="6:39" customFormat="1" ht="18.75">
      <c r="F1087" s="120" t="str">
        <f t="shared" si="111"/>
        <v/>
      </c>
      <c r="G1087" s="121"/>
      <c r="H1087" s="120"/>
      <c r="I1087" s="122"/>
      <c r="J1087" s="306"/>
      <c r="K1087" s="115"/>
      <c r="L1087" s="115" t="str">
        <f>IFERROR(VLOOKUP(I1087,COT_ACOES!$B:$C,2,),"")</f>
        <v/>
      </c>
      <c r="M1087" s="115" t="str">
        <f t="shared" si="112"/>
        <v/>
      </c>
      <c r="N1087" s="116" t="str">
        <f t="shared" si="113"/>
        <v/>
      </c>
      <c r="O1087" s="117" t="str">
        <f t="shared" si="110"/>
        <v/>
      </c>
      <c r="P1087" s="118" t="str">
        <f t="shared" si="114"/>
        <v/>
      </c>
      <c r="Q1087" s="119" t="str">
        <f t="shared" si="115"/>
        <v/>
      </c>
      <c r="R1087" s="117" t="str">
        <f>IFERROR(VLOOKUP($I1087,BASE_SETOR!$B$4:$C$1000,2,0),"")</f>
        <v/>
      </c>
      <c r="AM1087" s="340"/>
    </row>
    <row r="1088" spans="6:39" customFormat="1" ht="18.75">
      <c r="F1088" s="120" t="str">
        <f t="shared" si="111"/>
        <v/>
      </c>
      <c r="G1088" s="121"/>
      <c r="H1088" s="120"/>
      <c r="I1088" s="122"/>
      <c r="J1088" s="306"/>
      <c r="K1088" s="115"/>
      <c r="L1088" s="115" t="str">
        <f>IFERROR(VLOOKUP(I1088,COT_ACOES!$B:$C,2,),"")</f>
        <v/>
      </c>
      <c r="M1088" s="115" t="str">
        <f t="shared" si="112"/>
        <v/>
      </c>
      <c r="N1088" s="116" t="str">
        <f t="shared" si="113"/>
        <v/>
      </c>
      <c r="O1088" s="117" t="str">
        <f t="shared" si="110"/>
        <v/>
      </c>
      <c r="P1088" s="118" t="str">
        <f t="shared" si="114"/>
        <v/>
      </c>
      <c r="Q1088" s="119" t="str">
        <f t="shared" si="115"/>
        <v/>
      </c>
      <c r="R1088" s="117" t="str">
        <f>IFERROR(VLOOKUP($I1088,BASE_SETOR!$B$4:$C$1000,2,0),"")</f>
        <v/>
      </c>
      <c r="AM1088" s="340"/>
    </row>
    <row r="1089" spans="6:39" customFormat="1" ht="18.75">
      <c r="F1089" s="120" t="str">
        <f t="shared" si="111"/>
        <v/>
      </c>
      <c r="G1089" s="121"/>
      <c r="H1089" s="120"/>
      <c r="I1089" s="122"/>
      <c r="J1089" s="306"/>
      <c r="K1089" s="115"/>
      <c r="L1089" s="115" t="str">
        <f>IFERROR(VLOOKUP(I1089,COT_ACOES!$B:$C,2,),"")</f>
        <v/>
      </c>
      <c r="M1089" s="115" t="str">
        <f t="shared" si="112"/>
        <v/>
      </c>
      <c r="N1089" s="116" t="str">
        <f t="shared" si="113"/>
        <v/>
      </c>
      <c r="O1089" s="117" t="str">
        <f t="shared" si="110"/>
        <v/>
      </c>
      <c r="P1089" s="118" t="str">
        <f t="shared" si="114"/>
        <v/>
      </c>
      <c r="Q1089" s="119" t="str">
        <f t="shared" si="115"/>
        <v/>
      </c>
      <c r="R1089" s="117" t="str">
        <f>IFERROR(VLOOKUP($I1089,BASE_SETOR!$B$4:$C$1000,2,0),"")</f>
        <v/>
      </c>
      <c r="AM1089" s="340"/>
    </row>
    <row r="1090" spans="6:39" customFormat="1" ht="18.75">
      <c r="F1090" s="120" t="str">
        <f t="shared" si="111"/>
        <v/>
      </c>
      <c r="G1090" s="121"/>
      <c r="H1090" s="120"/>
      <c r="I1090" s="122"/>
      <c r="J1090" s="306"/>
      <c r="K1090" s="115"/>
      <c r="L1090" s="115" t="str">
        <f>IFERROR(VLOOKUP(I1090,COT_ACOES!$B:$C,2,),"")</f>
        <v/>
      </c>
      <c r="M1090" s="115" t="str">
        <f t="shared" si="112"/>
        <v/>
      </c>
      <c r="N1090" s="116" t="str">
        <f t="shared" si="113"/>
        <v/>
      </c>
      <c r="O1090" s="117" t="str">
        <f t="shared" si="110"/>
        <v/>
      </c>
      <c r="P1090" s="118" t="str">
        <f t="shared" si="114"/>
        <v/>
      </c>
      <c r="Q1090" s="119" t="str">
        <f t="shared" si="115"/>
        <v/>
      </c>
      <c r="R1090" s="117" t="str">
        <f>IFERROR(VLOOKUP($I1090,BASE_SETOR!$B$4:$C$1000,2,0),"")</f>
        <v/>
      </c>
      <c r="AM1090" s="340"/>
    </row>
    <row r="1091" spans="6:39" customFormat="1" ht="18.75">
      <c r="F1091" s="120" t="str">
        <f t="shared" si="111"/>
        <v/>
      </c>
      <c r="G1091" s="121"/>
      <c r="H1091" s="120"/>
      <c r="I1091" s="122"/>
      <c r="J1091" s="306"/>
      <c r="K1091" s="115"/>
      <c r="L1091" s="115" t="str">
        <f>IFERROR(VLOOKUP(I1091,COT_ACOES!$B:$C,2,),"")</f>
        <v/>
      </c>
      <c r="M1091" s="115" t="str">
        <f t="shared" si="112"/>
        <v/>
      </c>
      <c r="N1091" s="116" t="str">
        <f t="shared" si="113"/>
        <v/>
      </c>
      <c r="O1091" s="117" t="str">
        <f t="shared" si="110"/>
        <v/>
      </c>
      <c r="P1091" s="118" t="str">
        <f t="shared" si="114"/>
        <v/>
      </c>
      <c r="Q1091" s="119" t="str">
        <f t="shared" si="115"/>
        <v/>
      </c>
      <c r="R1091" s="117" t="str">
        <f>IFERROR(VLOOKUP($I1091,BASE_SETOR!$B$4:$C$1000,2,0),"")</f>
        <v/>
      </c>
      <c r="AM1091" s="340"/>
    </row>
    <row r="1092" spans="6:39" customFormat="1" ht="18.75">
      <c r="F1092" s="120" t="str">
        <f t="shared" si="111"/>
        <v/>
      </c>
      <c r="G1092" s="121"/>
      <c r="H1092" s="120"/>
      <c r="I1092" s="122"/>
      <c r="J1092" s="306"/>
      <c r="K1092" s="115"/>
      <c r="L1092" s="115" t="str">
        <f>IFERROR(VLOOKUP(I1092,COT_ACOES!$B:$C,2,),"")</f>
        <v/>
      </c>
      <c r="M1092" s="115" t="str">
        <f t="shared" si="112"/>
        <v/>
      </c>
      <c r="N1092" s="116" t="str">
        <f t="shared" si="113"/>
        <v/>
      </c>
      <c r="O1092" s="117" t="str">
        <f t="shared" si="110"/>
        <v/>
      </c>
      <c r="P1092" s="118" t="str">
        <f t="shared" si="114"/>
        <v/>
      </c>
      <c r="Q1092" s="119" t="str">
        <f t="shared" si="115"/>
        <v/>
      </c>
      <c r="R1092" s="117" t="str">
        <f>IFERROR(VLOOKUP($I1092,BASE_SETOR!$B$4:$C$1000,2,0),"")</f>
        <v/>
      </c>
      <c r="AM1092" s="340"/>
    </row>
    <row r="1093" spans="6:39" customFormat="1" ht="18.75">
      <c r="F1093" s="120" t="str">
        <f t="shared" si="111"/>
        <v/>
      </c>
      <c r="G1093" s="121"/>
      <c r="H1093" s="120"/>
      <c r="I1093" s="122"/>
      <c r="J1093" s="306"/>
      <c r="K1093" s="115"/>
      <c r="L1093" s="115" t="str">
        <f>IFERROR(VLOOKUP(I1093,COT_ACOES!$B:$C,2,),"")</f>
        <v/>
      </c>
      <c r="M1093" s="115" t="str">
        <f t="shared" si="112"/>
        <v/>
      </c>
      <c r="N1093" s="116" t="str">
        <f t="shared" si="113"/>
        <v/>
      </c>
      <c r="O1093" s="117" t="str">
        <f t="shared" si="110"/>
        <v/>
      </c>
      <c r="P1093" s="118" t="str">
        <f t="shared" si="114"/>
        <v/>
      </c>
      <c r="Q1093" s="119" t="str">
        <f t="shared" si="115"/>
        <v/>
      </c>
      <c r="R1093" s="117" t="str">
        <f>IFERROR(VLOOKUP($I1093,BASE_SETOR!$B$4:$C$1000,2,0),"")</f>
        <v/>
      </c>
      <c r="AM1093" s="340"/>
    </row>
    <row r="1094" spans="6:39" customFormat="1" ht="18.75">
      <c r="F1094" s="120" t="str">
        <f t="shared" si="111"/>
        <v/>
      </c>
      <c r="G1094" s="121"/>
      <c r="H1094" s="120"/>
      <c r="I1094" s="122"/>
      <c r="J1094" s="306"/>
      <c r="K1094" s="115"/>
      <c r="L1094" s="115" t="str">
        <f>IFERROR(VLOOKUP(I1094,COT_ACOES!$B:$C,2,),"")</f>
        <v/>
      </c>
      <c r="M1094" s="115" t="str">
        <f t="shared" si="112"/>
        <v/>
      </c>
      <c r="N1094" s="116" t="str">
        <f t="shared" si="113"/>
        <v/>
      </c>
      <c r="O1094" s="117" t="str">
        <f t="shared" si="110"/>
        <v/>
      </c>
      <c r="P1094" s="118" t="str">
        <f t="shared" si="114"/>
        <v/>
      </c>
      <c r="Q1094" s="119" t="str">
        <f t="shared" si="115"/>
        <v/>
      </c>
      <c r="R1094" s="117" t="str">
        <f>IFERROR(VLOOKUP($I1094,BASE_SETOR!$B$4:$C$1000,2,0),"")</f>
        <v/>
      </c>
      <c r="AM1094" s="340"/>
    </row>
    <row r="1095" spans="6:39" customFormat="1" ht="18.75">
      <c r="F1095" s="120" t="str">
        <f t="shared" si="111"/>
        <v/>
      </c>
      <c r="G1095" s="121"/>
      <c r="H1095" s="120"/>
      <c r="I1095" s="122"/>
      <c r="J1095" s="306"/>
      <c r="K1095" s="115"/>
      <c r="L1095" s="115" t="str">
        <f>IFERROR(VLOOKUP(I1095,COT_ACOES!$B:$C,2,),"")</f>
        <v/>
      </c>
      <c r="M1095" s="115" t="str">
        <f t="shared" si="112"/>
        <v/>
      </c>
      <c r="N1095" s="116" t="str">
        <f t="shared" si="113"/>
        <v/>
      </c>
      <c r="O1095" s="117" t="str">
        <f t="shared" si="110"/>
        <v/>
      </c>
      <c r="P1095" s="118" t="str">
        <f t="shared" si="114"/>
        <v/>
      </c>
      <c r="Q1095" s="119" t="str">
        <f t="shared" si="115"/>
        <v/>
      </c>
      <c r="R1095" s="117" t="str">
        <f>IFERROR(VLOOKUP($I1095,BASE_SETOR!$B$4:$C$1000,2,0),"")</f>
        <v/>
      </c>
      <c r="AM1095" s="340"/>
    </row>
    <row r="1096" spans="6:39" customFormat="1" ht="18.75">
      <c r="F1096" s="120" t="str">
        <f t="shared" si="111"/>
        <v/>
      </c>
      <c r="G1096" s="121"/>
      <c r="H1096" s="120"/>
      <c r="I1096" s="122"/>
      <c r="J1096" s="306"/>
      <c r="K1096" s="115"/>
      <c r="L1096" s="115" t="str">
        <f>IFERROR(VLOOKUP(I1096,COT_ACOES!$B:$C,2,),"")</f>
        <v/>
      </c>
      <c r="M1096" s="115" t="str">
        <f t="shared" si="112"/>
        <v/>
      </c>
      <c r="N1096" s="116" t="str">
        <f t="shared" si="113"/>
        <v/>
      </c>
      <c r="O1096" s="117" t="str">
        <f t="shared" si="110"/>
        <v/>
      </c>
      <c r="P1096" s="118" t="str">
        <f t="shared" si="114"/>
        <v/>
      </c>
      <c r="Q1096" s="119" t="str">
        <f t="shared" si="115"/>
        <v/>
      </c>
      <c r="R1096" s="117" t="str">
        <f>IFERROR(VLOOKUP($I1096,BASE_SETOR!$B$4:$C$1000,2,0),"")</f>
        <v/>
      </c>
      <c r="AM1096" s="340"/>
    </row>
    <row r="1097" spans="6:39" customFormat="1" ht="18.75">
      <c r="F1097" s="120" t="str">
        <f t="shared" si="111"/>
        <v/>
      </c>
      <c r="G1097" s="121"/>
      <c r="H1097" s="120"/>
      <c r="I1097" s="122"/>
      <c r="J1097" s="306"/>
      <c r="K1097" s="115"/>
      <c r="L1097" s="115" t="str">
        <f>IFERROR(VLOOKUP(I1097,COT_ACOES!$B:$C,2,),"")</f>
        <v/>
      </c>
      <c r="M1097" s="115" t="str">
        <f t="shared" si="112"/>
        <v/>
      </c>
      <c r="N1097" s="116" t="str">
        <f t="shared" si="113"/>
        <v/>
      </c>
      <c r="O1097" s="117" t="str">
        <f t="shared" si="110"/>
        <v/>
      </c>
      <c r="P1097" s="118" t="str">
        <f t="shared" si="114"/>
        <v/>
      </c>
      <c r="Q1097" s="119" t="str">
        <f t="shared" si="115"/>
        <v/>
      </c>
      <c r="R1097" s="117" t="str">
        <f>IFERROR(VLOOKUP($I1097,BASE_SETOR!$B$4:$C$1000,2,0),"")</f>
        <v/>
      </c>
      <c r="AM1097" s="340"/>
    </row>
    <row r="1098" spans="6:39" customFormat="1" ht="18.75">
      <c r="F1098" s="120" t="str">
        <f t="shared" si="111"/>
        <v/>
      </c>
      <c r="G1098" s="121"/>
      <c r="H1098" s="120"/>
      <c r="I1098" s="122"/>
      <c r="J1098" s="306"/>
      <c r="K1098" s="115"/>
      <c r="L1098" s="115" t="str">
        <f>IFERROR(VLOOKUP(I1098,COT_ACOES!$B:$C,2,),"")</f>
        <v/>
      </c>
      <c r="M1098" s="115" t="str">
        <f t="shared" si="112"/>
        <v/>
      </c>
      <c r="N1098" s="116" t="str">
        <f t="shared" si="113"/>
        <v/>
      </c>
      <c r="O1098" s="117" t="str">
        <f t="shared" si="110"/>
        <v/>
      </c>
      <c r="P1098" s="118" t="str">
        <f t="shared" si="114"/>
        <v/>
      </c>
      <c r="Q1098" s="119" t="str">
        <f t="shared" si="115"/>
        <v/>
      </c>
      <c r="R1098" s="117" t="str">
        <f>IFERROR(VLOOKUP($I1098,BASE_SETOR!$B$4:$C$1000,2,0),"")</f>
        <v/>
      </c>
      <c r="AM1098" s="340"/>
    </row>
    <row r="1099" spans="6:39" customFormat="1" ht="18.75">
      <c r="F1099" s="120" t="str">
        <f t="shared" si="111"/>
        <v/>
      </c>
      <c r="G1099" s="121"/>
      <c r="H1099" s="120"/>
      <c r="I1099" s="122"/>
      <c r="J1099" s="306"/>
      <c r="K1099" s="115"/>
      <c r="L1099" s="115" t="str">
        <f>IFERROR(VLOOKUP(I1099,COT_ACOES!$B:$C,2,),"")</f>
        <v/>
      </c>
      <c r="M1099" s="115" t="str">
        <f t="shared" si="112"/>
        <v/>
      </c>
      <c r="N1099" s="116" t="str">
        <f t="shared" si="113"/>
        <v/>
      </c>
      <c r="O1099" s="117" t="str">
        <f t="shared" si="110"/>
        <v/>
      </c>
      <c r="P1099" s="118" t="str">
        <f t="shared" si="114"/>
        <v/>
      </c>
      <c r="Q1099" s="119" t="str">
        <f t="shared" si="115"/>
        <v/>
      </c>
      <c r="R1099" s="117" t="str">
        <f>IFERROR(VLOOKUP($I1099,BASE_SETOR!$B$4:$C$1000,2,0),"")</f>
        <v/>
      </c>
      <c r="AM1099" s="340"/>
    </row>
    <row r="1100" spans="6:39" customFormat="1" ht="18.75">
      <c r="F1100" s="120" t="str">
        <f t="shared" si="111"/>
        <v/>
      </c>
      <c r="G1100" s="121"/>
      <c r="H1100" s="120"/>
      <c r="I1100" s="122"/>
      <c r="J1100" s="306"/>
      <c r="K1100" s="115"/>
      <c r="L1100" s="115" t="str">
        <f>IFERROR(VLOOKUP(I1100,COT_ACOES!$B:$C,2,),"")</f>
        <v/>
      </c>
      <c r="M1100" s="115" t="str">
        <f t="shared" si="112"/>
        <v/>
      </c>
      <c r="N1100" s="116" t="str">
        <f t="shared" si="113"/>
        <v/>
      </c>
      <c r="O1100" s="117" t="str">
        <f t="shared" si="110"/>
        <v/>
      </c>
      <c r="P1100" s="118" t="str">
        <f t="shared" si="114"/>
        <v/>
      </c>
      <c r="Q1100" s="119" t="str">
        <f t="shared" si="115"/>
        <v/>
      </c>
      <c r="R1100" s="117" t="str">
        <f>IFERROR(VLOOKUP($I1100,BASE_SETOR!$B$4:$C$1000,2,0),"")</f>
        <v/>
      </c>
      <c r="AM1100" s="340"/>
    </row>
    <row r="1101" spans="6:39" customFormat="1" ht="18.75">
      <c r="F1101" s="120" t="str">
        <f t="shared" si="111"/>
        <v/>
      </c>
      <c r="G1101" s="121"/>
      <c r="H1101" s="120"/>
      <c r="I1101" s="122"/>
      <c r="J1101" s="306"/>
      <c r="K1101" s="115"/>
      <c r="L1101" s="115" t="str">
        <f>IFERROR(VLOOKUP(I1101,COT_ACOES!$B:$C,2,),"")</f>
        <v/>
      </c>
      <c r="M1101" s="115" t="str">
        <f t="shared" si="112"/>
        <v/>
      </c>
      <c r="N1101" s="116" t="str">
        <f t="shared" si="113"/>
        <v/>
      </c>
      <c r="O1101" s="117" t="str">
        <f t="shared" si="110"/>
        <v/>
      </c>
      <c r="P1101" s="118" t="str">
        <f t="shared" si="114"/>
        <v/>
      </c>
      <c r="Q1101" s="119" t="str">
        <f t="shared" si="115"/>
        <v/>
      </c>
      <c r="R1101" s="117" t="str">
        <f>IFERROR(VLOOKUP($I1101,BASE_SETOR!$B$4:$C$1000,2,0),"")</f>
        <v/>
      </c>
      <c r="AM1101" s="340"/>
    </row>
    <row r="1102" spans="6:39" customFormat="1" ht="18.75">
      <c r="F1102" s="120" t="str">
        <f t="shared" si="111"/>
        <v/>
      </c>
      <c r="G1102" s="121"/>
      <c r="H1102" s="120"/>
      <c r="I1102" s="122"/>
      <c r="J1102" s="306"/>
      <c r="K1102" s="115"/>
      <c r="L1102" s="115" t="str">
        <f>IFERROR(VLOOKUP(I1102,COT_ACOES!$B:$C,2,),"")</f>
        <v/>
      </c>
      <c r="M1102" s="115" t="str">
        <f t="shared" si="112"/>
        <v/>
      </c>
      <c r="N1102" s="116" t="str">
        <f t="shared" si="113"/>
        <v/>
      </c>
      <c r="O1102" s="117" t="str">
        <f t="shared" si="110"/>
        <v/>
      </c>
      <c r="P1102" s="118" t="str">
        <f t="shared" si="114"/>
        <v/>
      </c>
      <c r="Q1102" s="119" t="str">
        <f t="shared" si="115"/>
        <v/>
      </c>
      <c r="R1102" s="117" t="str">
        <f>IFERROR(VLOOKUP($I1102,BASE_SETOR!$B$4:$C$1000,2,0),"")</f>
        <v/>
      </c>
      <c r="AM1102" s="340"/>
    </row>
    <row r="1103" spans="6:39" customFormat="1" ht="18.75">
      <c r="F1103" s="120" t="str">
        <f t="shared" si="111"/>
        <v/>
      </c>
      <c r="G1103" s="121"/>
      <c r="H1103" s="120"/>
      <c r="I1103" s="122"/>
      <c r="J1103" s="306"/>
      <c r="K1103" s="115"/>
      <c r="L1103" s="115" t="str">
        <f>IFERROR(VLOOKUP(I1103,COT_ACOES!$B:$C,2,),"")</f>
        <v/>
      </c>
      <c r="M1103" s="115" t="str">
        <f t="shared" si="112"/>
        <v/>
      </c>
      <c r="N1103" s="116" t="str">
        <f t="shared" si="113"/>
        <v/>
      </c>
      <c r="O1103" s="117" t="str">
        <f t="shared" si="110"/>
        <v/>
      </c>
      <c r="P1103" s="118" t="str">
        <f t="shared" si="114"/>
        <v/>
      </c>
      <c r="Q1103" s="119" t="str">
        <f t="shared" si="115"/>
        <v/>
      </c>
      <c r="R1103" s="117" t="str">
        <f>IFERROR(VLOOKUP($I1103,BASE_SETOR!$B$4:$C$1000,2,0),"")</f>
        <v/>
      </c>
      <c r="AM1103" s="340"/>
    </row>
    <row r="1104" spans="6:39" customFormat="1" ht="18.75">
      <c r="F1104" s="120" t="str">
        <f t="shared" si="111"/>
        <v/>
      </c>
      <c r="G1104" s="121"/>
      <c r="H1104" s="120"/>
      <c r="I1104" s="122"/>
      <c r="J1104" s="306"/>
      <c r="K1104" s="115"/>
      <c r="L1104" s="115" t="str">
        <f>IFERROR(VLOOKUP(I1104,COT_ACOES!$B:$C,2,),"")</f>
        <v/>
      </c>
      <c r="M1104" s="115" t="str">
        <f t="shared" si="112"/>
        <v/>
      </c>
      <c r="N1104" s="116" t="str">
        <f t="shared" si="113"/>
        <v/>
      </c>
      <c r="O1104" s="117" t="str">
        <f t="shared" si="110"/>
        <v/>
      </c>
      <c r="P1104" s="118" t="str">
        <f t="shared" si="114"/>
        <v/>
      </c>
      <c r="Q1104" s="119" t="str">
        <f t="shared" si="115"/>
        <v/>
      </c>
      <c r="R1104" s="117" t="str">
        <f>IFERROR(VLOOKUP($I1104,BASE_SETOR!$B$4:$C$1000,2,0),"")</f>
        <v/>
      </c>
      <c r="AM1104" s="340"/>
    </row>
    <row r="1105" spans="6:39" customFormat="1" ht="18.75">
      <c r="F1105" s="120" t="str">
        <f t="shared" si="111"/>
        <v/>
      </c>
      <c r="G1105" s="121"/>
      <c r="H1105" s="120"/>
      <c r="I1105" s="122"/>
      <c r="J1105" s="306"/>
      <c r="K1105" s="115"/>
      <c r="L1105" s="115" t="str">
        <f>IFERROR(VLOOKUP(I1105,COT_ACOES!$B:$C,2,),"")</f>
        <v/>
      </c>
      <c r="M1105" s="115" t="str">
        <f t="shared" si="112"/>
        <v/>
      </c>
      <c r="N1105" s="116" t="str">
        <f t="shared" si="113"/>
        <v/>
      </c>
      <c r="O1105" s="117" t="str">
        <f t="shared" si="110"/>
        <v/>
      </c>
      <c r="P1105" s="118" t="str">
        <f t="shared" si="114"/>
        <v/>
      </c>
      <c r="Q1105" s="119" t="str">
        <f t="shared" si="115"/>
        <v/>
      </c>
      <c r="R1105" s="117" t="str">
        <f>IFERROR(VLOOKUP($I1105,BASE_SETOR!$B$4:$C$1000,2,0),"")</f>
        <v/>
      </c>
      <c r="AM1105" s="340"/>
    </row>
    <row r="1106" spans="6:39" customFormat="1" ht="18.75">
      <c r="F1106" s="120" t="str">
        <f t="shared" si="111"/>
        <v/>
      </c>
      <c r="G1106" s="121"/>
      <c r="H1106" s="120"/>
      <c r="I1106" s="122"/>
      <c r="J1106" s="306"/>
      <c r="K1106" s="115"/>
      <c r="L1106" s="115" t="str">
        <f>IFERROR(VLOOKUP(I1106,COT_ACOES!$B:$C,2,),"")</f>
        <v/>
      </c>
      <c r="M1106" s="115" t="str">
        <f t="shared" si="112"/>
        <v/>
      </c>
      <c r="N1106" s="116" t="str">
        <f t="shared" si="113"/>
        <v/>
      </c>
      <c r="O1106" s="117" t="str">
        <f t="shared" si="110"/>
        <v/>
      </c>
      <c r="P1106" s="118" t="str">
        <f t="shared" si="114"/>
        <v/>
      </c>
      <c r="Q1106" s="119" t="str">
        <f t="shared" si="115"/>
        <v/>
      </c>
      <c r="R1106" s="117" t="str">
        <f>IFERROR(VLOOKUP($I1106,BASE_SETOR!$B$4:$C$1000,2,0),"")</f>
        <v/>
      </c>
      <c r="AM1106" s="340"/>
    </row>
    <row r="1107" spans="6:39" customFormat="1" ht="18.75">
      <c r="F1107" s="120" t="str">
        <f t="shared" si="111"/>
        <v/>
      </c>
      <c r="G1107" s="121"/>
      <c r="H1107" s="120"/>
      <c r="I1107" s="122"/>
      <c r="J1107" s="306"/>
      <c r="K1107" s="115"/>
      <c r="L1107" s="115" t="str">
        <f>IFERROR(VLOOKUP(I1107,COT_ACOES!$B:$C,2,),"")</f>
        <v/>
      </c>
      <c r="M1107" s="115" t="str">
        <f t="shared" si="112"/>
        <v/>
      </c>
      <c r="N1107" s="116" t="str">
        <f t="shared" si="113"/>
        <v/>
      </c>
      <c r="O1107" s="117" t="str">
        <f t="shared" si="110"/>
        <v/>
      </c>
      <c r="P1107" s="118" t="str">
        <f t="shared" si="114"/>
        <v/>
      </c>
      <c r="Q1107" s="119" t="str">
        <f t="shared" si="115"/>
        <v/>
      </c>
      <c r="R1107" s="117" t="str">
        <f>IFERROR(VLOOKUP($I1107,BASE_SETOR!$B$4:$C$1000,2,0),"")</f>
        <v/>
      </c>
      <c r="AM1107" s="340"/>
    </row>
    <row r="1108" spans="6:39" customFormat="1" ht="18.75">
      <c r="F1108" s="120" t="str">
        <f t="shared" si="111"/>
        <v/>
      </c>
      <c r="G1108" s="121"/>
      <c r="H1108" s="120"/>
      <c r="I1108" s="122"/>
      <c r="J1108" s="306"/>
      <c r="K1108" s="115"/>
      <c r="L1108" s="115" t="str">
        <f>IFERROR(VLOOKUP(I1108,COT_ACOES!$B:$C,2,),"")</f>
        <v/>
      </c>
      <c r="M1108" s="115" t="str">
        <f t="shared" si="112"/>
        <v/>
      </c>
      <c r="N1108" s="116" t="str">
        <f t="shared" si="113"/>
        <v/>
      </c>
      <c r="O1108" s="117" t="str">
        <f t="shared" si="110"/>
        <v/>
      </c>
      <c r="P1108" s="118" t="str">
        <f t="shared" si="114"/>
        <v/>
      </c>
      <c r="Q1108" s="119" t="str">
        <f t="shared" si="115"/>
        <v/>
      </c>
      <c r="R1108" s="117" t="str">
        <f>IFERROR(VLOOKUP($I1108,BASE_SETOR!$B$4:$C$1000,2,0),"")</f>
        <v/>
      </c>
      <c r="AM1108" s="340"/>
    </row>
    <row r="1109" spans="6:39" customFormat="1" ht="18.75">
      <c r="F1109" s="120" t="str">
        <f t="shared" si="111"/>
        <v/>
      </c>
      <c r="G1109" s="121"/>
      <c r="H1109" s="120"/>
      <c r="I1109" s="122"/>
      <c r="J1109" s="306"/>
      <c r="K1109" s="115"/>
      <c r="L1109" s="115" t="str">
        <f>IFERROR(VLOOKUP(I1109,COT_ACOES!$B:$C,2,),"")</f>
        <v/>
      </c>
      <c r="M1109" s="115" t="str">
        <f t="shared" si="112"/>
        <v/>
      </c>
      <c r="N1109" s="116" t="str">
        <f t="shared" si="113"/>
        <v/>
      </c>
      <c r="O1109" s="117" t="str">
        <f t="shared" si="110"/>
        <v/>
      </c>
      <c r="P1109" s="118" t="str">
        <f t="shared" si="114"/>
        <v/>
      </c>
      <c r="Q1109" s="119" t="str">
        <f t="shared" si="115"/>
        <v/>
      </c>
      <c r="R1109" s="117" t="str">
        <f>IFERROR(VLOOKUP($I1109,BASE_SETOR!$B$4:$C$1000,2,0),"")</f>
        <v/>
      </c>
      <c r="AM1109" s="340"/>
    </row>
    <row r="1110" spans="6:39" customFormat="1" ht="18.75">
      <c r="F1110" s="120" t="str">
        <f t="shared" si="111"/>
        <v/>
      </c>
      <c r="G1110" s="121"/>
      <c r="H1110" s="120"/>
      <c r="I1110" s="122"/>
      <c r="J1110" s="306"/>
      <c r="K1110" s="115"/>
      <c r="L1110" s="115" t="str">
        <f>IFERROR(VLOOKUP(I1110,COT_ACOES!$B:$C,2,),"")</f>
        <v/>
      </c>
      <c r="M1110" s="115" t="str">
        <f t="shared" si="112"/>
        <v/>
      </c>
      <c r="N1110" s="116" t="str">
        <f t="shared" si="113"/>
        <v/>
      </c>
      <c r="O1110" s="117" t="str">
        <f t="shared" si="110"/>
        <v/>
      </c>
      <c r="P1110" s="118" t="str">
        <f t="shared" si="114"/>
        <v/>
      </c>
      <c r="Q1110" s="119" t="str">
        <f t="shared" si="115"/>
        <v/>
      </c>
      <c r="R1110" s="117" t="str">
        <f>IFERROR(VLOOKUP($I1110,BASE_SETOR!$B$4:$C$1000,2,0),"")</f>
        <v/>
      </c>
      <c r="AM1110" s="340"/>
    </row>
    <row r="1111" spans="6:39" customFormat="1" ht="18.75">
      <c r="F1111" s="120" t="str">
        <f t="shared" si="111"/>
        <v/>
      </c>
      <c r="G1111" s="121"/>
      <c r="H1111" s="120"/>
      <c r="I1111" s="122"/>
      <c r="J1111" s="306"/>
      <c r="K1111" s="115"/>
      <c r="L1111" s="115" t="str">
        <f>IFERROR(VLOOKUP(I1111,COT_ACOES!$B:$C,2,),"")</f>
        <v/>
      </c>
      <c r="M1111" s="115" t="str">
        <f t="shared" si="112"/>
        <v/>
      </c>
      <c r="N1111" s="116" t="str">
        <f t="shared" si="113"/>
        <v/>
      </c>
      <c r="O1111" s="117" t="str">
        <f t="shared" si="110"/>
        <v/>
      </c>
      <c r="P1111" s="118" t="str">
        <f t="shared" si="114"/>
        <v/>
      </c>
      <c r="Q1111" s="119" t="str">
        <f t="shared" si="115"/>
        <v/>
      </c>
      <c r="R1111" s="117" t="str">
        <f>IFERROR(VLOOKUP($I1111,BASE_SETOR!$B$4:$C$1000,2,0),"")</f>
        <v/>
      </c>
      <c r="AM1111" s="340"/>
    </row>
    <row r="1112" spans="6:39" customFormat="1" ht="18.75">
      <c r="F1112" s="120" t="str">
        <f t="shared" si="111"/>
        <v/>
      </c>
      <c r="G1112" s="121"/>
      <c r="H1112" s="120"/>
      <c r="I1112" s="122"/>
      <c r="J1112" s="306"/>
      <c r="K1112" s="115"/>
      <c r="L1112" s="115" t="str">
        <f>IFERROR(VLOOKUP(I1112,COT_ACOES!$B:$C,2,),"")</f>
        <v/>
      </c>
      <c r="M1112" s="115" t="str">
        <f t="shared" si="112"/>
        <v/>
      </c>
      <c r="N1112" s="116" t="str">
        <f t="shared" si="113"/>
        <v/>
      </c>
      <c r="O1112" s="117" t="str">
        <f t="shared" si="110"/>
        <v/>
      </c>
      <c r="P1112" s="118" t="str">
        <f t="shared" si="114"/>
        <v/>
      </c>
      <c r="Q1112" s="119" t="str">
        <f t="shared" si="115"/>
        <v/>
      </c>
      <c r="R1112" s="117" t="str">
        <f>IFERROR(VLOOKUP($I1112,BASE_SETOR!$B$4:$C$1000,2,0),"")</f>
        <v/>
      </c>
      <c r="AM1112" s="340"/>
    </row>
    <row r="1113" spans="6:39" customFormat="1" ht="18.75">
      <c r="F1113" s="120" t="str">
        <f t="shared" si="111"/>
        <v/>
      </c>
      <c r="G1113" s="121"/>
      <c r="H1113" s="120"/>
      <c r="I1113" s="122"/>
      <c r="J1113" s="306"/>
      <c r="K1113" s="115"/>
      <c r="L1113" s="115" t="str">
        <f>IFERROR(VLOOKUP(I1113,COT_ACOES!$B:$C,2,),"")</f>
        <v/>
      </c>
      <c r="M1113" s="115" t="str">
        <f t="shared" si="112"/>
        <v/>
      </c>
      <c r="N1113" s="116" t="str">
        <f t="shared" si="113"/>
        <v/>
      </c>
      <c r="O1113" s="117" t="str">
        <f t="shared" ref="O1113:O1176" si="116">IFERROR(N1113/$C$4,"")</f>
        <v/>
      </c>
      <c r="P1113" s="118" t="str">
        <f t="shared" si="114"/>
        <v/>
      </c>
      <c r="Q1113" s="119" t="str">
        <f t="shared" si="115"/>
        <v/>
      </c>
      <c r="R1113" s="117" t="str">
        <f>IFERROR(VLOOKUP($I1113,BASE_SETOR!$B$4:$C$1000,2,0),"")</f>
        <v/>
      </c>
      <c r="AM1113" s="340"/>
    </row>
    <row r="1114" spans="6:39" customFormat="1" ht="18.75">
      <c r="F1114" s="120" t="str">
        <f t="shared" ref="F1114:F1177" si="117">IF(G1114="","",1+F1113)</f>
        <v/>
      </c>
      <c r="G1114" s="121"/>
      <c r="H1114" s="120"/>
      <c r="I1114" s="122"/>
      <c r="J1114" s="306"/>
      <c r="K1114" s="115"/>
      <c r="L1114" s="115" t="str">
        <f>IFERROR(VLOOKUP(I1114,COT_ACOES!$B:$C,2,),"")</f>
        <v/>
      </c>
      <c r="M1114" s="115" t="str">
        <f t="shared" si="112"/>
        <v/>
      </c>
      <c r="N1114" s="116" t="str">
        <f t="shared" si="113"/>
        <v/>
      </c>
      <c r="O1114" s="117" t="str">
        <f t="shared" si="116"/>
        <v/>
      </c>
      <c r="P1114" s="118" t="str">
        <f t="shared" si="114"/>
        <v/>
      </c>
      <c r="Q1114" s="119" t="str">
        <f t="shared" si="115"/>
        <v/>
      </c>
      <c r="R1114" s="117" t="str">
        <f>IFERROR(VLOOKUP($I1114,BASE_SETOR!$B$4:$C$1000,2,0),"")</f>
        <v/>
      </c>
      <c r="AM1114" s="340"/>
    </row>
    <row r="1115" spans="6:39" customFormat="1" ht="18.75">
      <c r="F1115" s="120" t="str">
        <f t="shared" si="117"/>
        <v/>
      </c>
      <c r="G1115" s="121"/>
      <c r="H1115" s="120"/>
      <c r="I1115" s="122"/>
      <c r="J1115" s="306"/>
      <c r="K1115" s="115"/>
      <c r="L1115" s="115" t="str">
        <f>IFERROR(VLOOKUP(I1115,COT_ACOES!$B:$C,2,),"")</f>
        <v/>
      </c>
      <c r="M1115" s="115" t="str">
        <f t="shared" si="112"/>
        <v/>
      </c>
      <c r="N1115" s="116" t="str">
        <f t="shared" si="113"/>
        <v/>
      </c>
      <c r="O1115" s="117" t="str">
        <f t="shared" si="116"/>
        <v/>
      </c>
      <c r="P1115" s="118" t="str">
        <f t="shared" si="114"/>
        <v/>
      </c>
      <c r="Q1115" s="119" t="str">
        <f t="shared" si="115"/>
        <v/>
      </c>
      <c r="R1115" s="117" t="str">
        <f>IFERROR(VLOOKUP($I1115,BASE_SETOR!$B$4:$C$1000,2,0),"")</f>
        <v/>
      </c>
      <c r="AM1115" s="340"/>
    </row>
    <row r="1116" spans="6:39" customFormat="1" ht="18.75">
      <c r="F1116" s="120" t="str">
        <f t="shared" si="117"/>
        <v/>
      </c>
      <c r="G1116" s="121"/>
      <c r="H1116" s="120"/>
      <c r="I1116" s="122"/>
      <c r="J1116" s="306"/>
      <c r="K1116" s="115"/>
      <c r="L1116" s="115" t="str">
        <f>IFERROR(VLOOKUP(I1116,COT_ACOES!$B:$C,2,),"")</f>
        <v/>
      </c>
      <c r="M1116" s="115" t="str">
        <f t="shared" si="112"/>
        <v/>
      </c>
      <c r="N1116" s="116" t="str">
        <f t="shared" si="113"/>
        <v/>
      </c>
      <c r="O1116" s="117" t="str">
        <f t="shared" si="116"/>
        <v/>
      </c>
      <c r="P1116" s="118" t="str">
        <f t="shared" si="114"/>
        <v/>
      </c>
      <c r="Q1116" s="119" t="str">
        <f t="shared" si="115"/>
        <v/>
      </c>
      <c r="R1116" s="117" t="str">
        <f>IFERROR(VLOOKUP($I1116,BASE_SETOR!$B$4:$C$1000,2,0),"")</f>
        <v/>
      </c>
      <c r="AM1116" s="340"/>
    </row>
    <row r="1117" spans="6:39" customFormat="1" ht="18.75">
      <c r="F1117" s="120" t="str">
        <f t="shared" si="117"/>
        <v/>
      </c>
      <c r="G1117" s="121"/>
      <c r="H1117" s="120"/>
      <c r="I1117" s="122"/>
      <c r="J1117" s="306"/>
      <c r="K1117" s="115"/>
      <c r="L1117" s="115" t="str">
        <f>IFERROR(VLOOKUP(I1117,COT_ACOES!$B:$C,2,),"")</f>
        <v/>
      </c>
      <c r="M1117" s="115" t="str">
        <f t="shared" si="112"/>
        <v/>
      </c>
      <c r="N1117" s="116" t="str">
        <f t="shared" si="113"/>
        <v/>
      </c>
      <c r="O1117" s="117" t="str">
        <f t="shared" si="116"/>
        <v/>
      </c>
      <c r="P1117" s="118" t="str">
        <f t="shared" si="114"/>
        <v/>
      </c>
      <c r="Q1117" s="119" t="str">
        <f t="shared" si="115"/>
        <v/>
      </c>
      <c r="R1117" s="117" t="str">
        <f>IFERROR(VLOOKUP($I1117,BASE_SETOR!$B$4:$C$1000,2,0),"")</f>
        <v/>
      </c>
      <c r="AM1117" s="340"/>
    </row>
    <row r="1118" spans="6:39" customFormat="1" ht="18.75">
      <c r="F1118" s="120" t="str">
        <f t="shared" si="117"/>
        <v/>
      </c>
      <c r="G1118" s="121"/>
      <c r="H1118" s="120"/>
      <c r="I1118" s="122"/>
      <c r="J1118" s="306"/>
      <c r="K1118" s="115"/>
      <c r="L1118" s="115" t="str">
        <f>IFERROR(VLOOKUP(I1118,COT_ACOES!$B:$C,2,),"")</f>
        <v/>
      </c>
      <c r="M1118" s="115" t="str">
        <f t="shared" si="112"/>
        <v/>
      </c>
      <c r="N1118" s="116" t="str">
        <f t="shared" si="113"/>
        <v/>
      </c>
      <c r="O1118" s="117" t="str">
        <f t="shared" si="116"/>
        <v/>
      </c>
      <c r="P1118" s="118" t="str">
        <f t="shared" si="114"/>
        <v/>
      </c>
      <c r="Q1118" s="119" t="str">
        <f t="shared" si="115"/>
        <v/>
      </c>
      <c r="R1118" s="117" t="str">
        <f>IFERROR(VLOOKUP($I1118,BASE_SETOR!$B$4:$C$1000,2,0),"")</f>
        <v/>
      </c>
      <c r="AM1118" s="340"/>
    </row>
    <row r="1119" spans="6:39" customFormat="1" ht="18.75">
      <c r="F1119" s="120" t="str">
        <f t="shared" si="117"/>
        <v/>
      </c>
      <c r="G1119" s="121"/>
      <c r="H1119" s="120"/>
      <c r="I1119" s="122"/>
      <c r="J1119" s="306"/>
      <c r="K1119" s="115"/>
      <c r="L1119" s="115" t="str">
        <f>IFERROR(VLOOKUP(I1119,COT_ACOES!$B:$C,2,),"")</f>
        <v/>
      </c>
      <c r="M1119" s="115" t="str">
        <f t="shared" si="112"/>
        <v/>
      </c>
      <c r="N1119" s="116" t="str">
        <f t="shared" si="113"/>
        <v/>
      </c>
      <c r="O1119" s="117" t="str">
        <f t="shared" si="116"/>
        <v/>
      </c>
      <c r="P1119" s="118" t="str">
        <f t="shared" si="114"/>
        <v/>
      </c>
      <c r="Q1119" s="119" t="str">
        <f t="shared" si="115"/>
        <v/>
      </c>
      <c r="R1119" s="117" t="str">
        <f>IFERROR(VLOOKUP($I1119,BASE_SETOR!$B$4:$C$1000,2,0),"")</f>
        <v/>
      </c>
      <c r="AM1119" s="340"/>
    </row>
    <row r="1120" spans="6:39" customFormat="1" ht="18.75">
      <c r="F1120" s="120" t="str">
        <f t="shared" si="117"/>
        <v/>
      </c>
      <c r="G1120" s="121"/>
      <c r="H1120" s="120"/>
      <c r="I1120" s="122"/>
      <c r="J1120" s="306"/>
      <c r="K1120" s="115"/>
      <c r="L1120" s="115" t="str">
        <f>IFERROR(VLOOKUP(I1120,COT_ACOES!$B:$C,2,),"")</f>
        <v/>
      </c>
      <c r="M1120" s="115" t="str">
        <f t="shared" si="112"/>
        <v/>
      </c>
      <c r="N1120" s="116" t="str">
        <f t="shared" si="113"/>
        <v/>
      </c>
      <c r="O1120" s="117" t="str">
        <f t="shared" si="116"/>
        <v/>
      </c>
      <c r="P1120" s="118" t="str">
        <f t="shared" si="114"/>
        <v/>
      </c>
      <c r="Q1120" s="119" t="str">
        <f t="shared" si="115"/>
        <v/>
      </c>
      <c r="R1120" s="117" t="str">
        <f>IFERROR(VLOOKUP($I1120,BASE_SETOR!$B$4:$C$1000,2,0),"")</f>
        <v/>
      </c>
      <c r="AM1120" s="340"/>
    </row>
    <row r="1121" spans="6:39" customFormat="1" ht="18.75">
      <c r="F1121" s="120" t="str">
        <f t="shared" si="117"/>
        <v/>
      </c>
      <c r="G1121" s="121"/>
      <c r="H1121" s="120"/>
      <c r="I1121" s="122"/>
      <c r="J1121" s="306"/>
      <c r="K1121" s="115"/>
      <c r="L1121" s="115" t="str">
        <f>IFERROR(VLOOKUP(I1121,COT_ACOES!$B:$C,2,),"")</f>
        <v/>
      </c>
      <c r="M1121" s="115" t="str">
        <f t="shared" si="112"/>
        <v/>
      </c>
      <c r="N1121" s="116" t="str">
        <f t="shared" si="113"/>
        <v/>
      </c>
      <c r="O1121" s="117" t="str">
        <f t="shared" si="116"/>
        <v/>
      </c>
      <c r="P1121" s="118" t="str">
        <f t="shared" si="114"/>
        <v/>
      </c>
      <c r="Q1121" s="119" t="str">
        <f t="shared" si="115"/>
        <v/>
      </c>
      <c r="R1121" s="117" t="str">
        <f>IFERROR(VLOOKUP($I1121,BASE_SETOR!$B$4:$C$1000,2,0),"")</f>
        <v/>
      </c>
      <c r="AM1121" s="340"/>
    </row>
    <row r="1122" spans="6:39" customFormat="1" ht="18.75">
      <c r="F1122" s="120" t="str">
        <f t="shared" si="117"/>
        <v/>
      </c>
      <c r="G1122" s="121"/>
      <c r="H1122" s="120"/>
      <c r="I1122" s="122"/>
      <c r="J1122" s="306"/>
      <c r="K1122" s="115"/>
      <c r="L1122" s="115" t="str">
        <f>IFERROR(VLOOKUP(I1122,COT_ACOES!$B:$C,2,),"")</f>
        <v/>
      </c>
      <c r="M1122" s="115" t="str">
        <f t="shared" si="112"/>
        <v/>
      </c>
      <c r="N1122" s="116" t="str">
        <f t="shared" si="113"/>
        <v/>
      </c>
      <c r="O1122" s="117" t="str">
        <f t="shared" si="116"/>
        <v/>
      </c>
      <c r="P1122" s="118" t="str">
        <f t="shared" si="114"/>
        <v/>
      </c>
      <c r="Q1122" s="119" t="str">
        <f t="shared" si="115"/>
        <v/>
      </c>
      <c r="R1122" s="117" t="str">
        <f>IFERROR(VLOOKUP($I1122,BASE_SETOR!$B$4:$C$1000,2,0),"")</f>
        <v/>
      </c>
      <c r="AM1122" s="340"/>
    </row>
    <row r="1123" spans="6:39" customFormat="1" ht="18.75">
      <c r="F1123" s="120" t="str">
        <f t="shared" si="117"/>
        <v/>
      </c>
      <c r="G1123" s="121"/>
      <c r="H1123" s="120"/>
      <c r="I1123" s="122"/>
      <c r="J1123" s="306"/>
      <c r="K1123" s="115"/>
      <c r="L1123" s="115" t="str">
        <f>IFERROR(VLOOKUP(I1123,COT_ACOES!$B:$C,2,),"")</f>
        <v/>
      </c>
      <c r="M1123" s="115" t="str">
        <f t="shared" si="112"/>
        <v/>
      </c>
      <c r="N1123" s="116" t="str">
        <f t="shared" si="113"/>
        <v/>
      </c>
      <c r="O1123" s="117" t="str">
        <f t="shared" si="116"/>
        <v/>
      </c>
      <c r="P1123" s="118" t="str">
        <f t="shared" si="114"/>
        <v/>
      </c>
      <c r="Q1123" s="119" t="str">
        <f t="shared" si="115"/>
        <v/>
      </c>
      <c r="R1123" s="117" t="str">
        <f>IFERROR(VLOOKUP($I1123,BASE_SETOR!$B$4:$C$1000,2,0),"")</f>
        <v/>
      </c>
      <c r="AM1123" s="340"/>
    </row>
    <row r="1124" spans="6:39" customFormat="1" ht="18.75">
      <c r="F1124" s="120" t="str">
        <f t="shared" si="117"/>
        <v/>
      </c>
      <c r="G1124" s="121"/>
      <c r="H1124" s="120"/>
      <c r="I1124" s="122"/>
      <c r="J1124" s="306"/>
      <c r="K1124" s="115"/>
      <c r="L1124" s="115" t="str">
        <f>IFERROR(VLOOKUP(I1124,COT_ACOES!$B:$C,2,),"")</f>
        <v/>
      </c>
      <c r="M1124" s="115" t="str">
        <f t="shared" si="112"/>
        <v/>
      </c>
      <c r="N1124" s="116" t="str">
        <f t="shared" si="113"/>
        <v/>
      </c>
      <c r="O1124" s="117" t="str">
        <f t="shared" si="116"/>
        <v/>
      </c>
      <c r="P1124" s="118" t="str">
        <f t="shared" si="114"/>
        <v/>
      </c>
      <c r="Q1124" s="119" t="str">
        <f t="shared" si="115"/>
        <v/>
      </c>
      <c r="R1124" s="117" t="str">
        <f>IFERROR(VLOOKUP($I1124,BASE_SETOR!$B$4:$C$1000,2,0),"")</f>
        <v/>
      </c>
      <c r="AM1124" s="340"/>
    </row>
    <row r="1125" spans="6:39" customFormat="1" ht="18.75">
      <c r="F1125" s="120" t="str">
        <f t="shared" si="117"/>
        <v/>
      </c>
      <c r="G1125" s="121"/>
      <c r="H1125" s="120"/>
      <c r="I1125" s="122"/>
      <c r="J1125" s="306"/>
      <c r="K1125" s="115"/>
      <c r="L1125" s="115" t="str">
        <f>IFERROR(VLOOKUP(I1125,COT_ACOES!$B:$C,2,),"")</f>
        <v/>
      </c>
      <c r="M1125" s="115" t="str">
        <f t="shared" si="112"/>
        <v/>
      </c>
      <c r="N1125" s="116" t="str">
        <f t="shared" si="113"/>
        <v/>
      </c>
      <c r="O1125" s="117" t="str">
        <f t="shared" si="116"/>
        <v/>
      </c>
      <c r="P1125" s="118" t="str">
        <f t="shared" si="114"/>
        <v/>
      </c>
      <c r="Q1125" s="119" t="str">
        <f t="shared" si="115"/>
        <v/>
      </c>
      <c r="R1125" s="117" t="str">
        <f>IFERROR(VLOOKUP($I1125,BASE_SETOR!$B$4:$C$1000,2,0),"")</f>
        <v/>
      </c>
      <c r="AM1125" s="340"/>
    </row>
    <row r="1126" spans="6:39" customFormat="1" ht="18.75">
      <c r="F1126" s="120" t="str">
        <f t="shared" si="117"/>
        <v/>
      </c>
      <c r="G1126" s="121"/>
      <c r="H1126" s="120"/>
      <c r="I1126" s="122"/>
      <c r="J1126" s="306"/>
      <c r="K1126" s="115"/>
      <c r="L1126" s="115" t="str">
        <f>IFERROR(VLOOKUP(I1126,COT_ACOES!$B:$C,2,),"")</f>
        <v/>
      </c>
      <c r="M1126" s="115" t="str">
        <f t="shared" si="112"/>
        <v/>
      </c>
      <c r="N1126" s="116" t="str">
        <f t="shared" si="113"/>
        <v/>
      </c>
      <c r="O1126" s="117" t="str">
        <f t="shared" si="116"/>
        <v/>
      </c>
      <c r="P1126" s="118" t="str">
        <f t="shared" si="114"/>
        <v/>
      </c>
      <c r="Q1126" s="119" t="str">
        <f t="shared" si="115"/>
        <v/>
      </c>
      <c r="R1126" s="117" t="str">
        <f>IFERROR(VLOOKUP($I1126,BASE_SETOR!$B$4:$C$1000,2,0),"")</f>
        <v/>
      </c>
      <c r="AM1126" s="340"/>
    </row>
    <row r="1127" spans="6:39" customFormat="1" ht="18.75">
      <c r="F1127" s="120" t="str">
        <f t="shared" si="117"/>
        <v/>
      </c>
      <c r="G1127" s="121"/>
      <c r="H1127" s="120"/>
      <c r="I1127" s="122"/>
      <c r="J1127" s="306"/>
      <c r="K1127" s="115"/>
      <c r="L1127" s="115" t="str">
        <f>IFERROR(VLOOKUP(I1127,COT_ACOES!$B:$C,2,),"")</f>
        <v/>
      </c>
      <c r="M1127" s="115" t="str">
        <f t="shared" si="112"/>
        <v/>
      </c>
      <c r="N1127" s="116" t="str">
        <f t="shared" si="113"/>
        <v/>
      </c>
      <c r="O1127" s="117" t="str">
        <f t="shared" si="116"/>
        <v/>
      </c>
      <c r="P1127" s="118" t="str">
        <f t="shared" si="114"/>
        <v/>
      </c>
      <c r="Q1127" s="119" t="str">
        <f t="shared" si="115"/>
        <v/>
      </c>
      <c r="R1127" s="117" t="str">
        <f>IFERROR(VLOOKUP($I1127,BASE_SETOR!$B$4:$C$1000,2,0),"")</f>
        <v/>
      </c>
      <c r="AM1127" s="340"/>
    </row>
    <row r="1128" spans="6:39" customFormat="1" ht="18.75">
      <c r="F1128" s="120" t="str">
        <f t="shared" si="117"/>
        <v/>
      </c>
      <c r="G1128" s="121"/>
      <c r="H1128" s="120"/>
      <c r="I1128" s="122"/>
      <c r="J1128" s="306"/>
      <c r="K1128" s="115"/>
      <c r="L1128" s="115" t="str">
        <f>IFERROR(VLOOKUP(I1128,COT_ACOES!$B:$C,2,),"")</f>
        <v/>
      </c>
      <c r="M1128" s="115" t="str">
        <f t="shared" si="112"/>
        <v/>
      </c>
      <c r="N1128" s="116" t="str">
        <f t="shared" si="113"/>
        <v/>
      </c>
      <c r="O1128" s="117" t="str">
        <f t="shared" si="116"/>
        <v/>
      </c>
      <c r="P1128" s="118" t="str">
        <f t="shared" si="114"/>
        <v/>
      </c>
      <c r="Q1128" s="119" t="str">
        <f t="shared" si="115"/>
        <v/>
      </c>
      <c r="R1128" s="117" t="str">
        <f>IFERROR(VLOOKUP($I1128,BASE_SETOR!$B$4:$C$1000,2,0),"")</f>
        <v/>
      </c>
      <c r="AM1128" s="340"/>
    </row>
    <row r="1129" spans="6:39" customFormat="1" ht="18.75">
      <c r="F1129" s="120" t="str">
        <f t="shared" si="117"/>
        <v/>
      </c>
      <c r="G1129" s="121"/>
      <c r="H1129" s="120"/>
      <c r="I1129" s="122"/>
      <c r="J1129" s="306"/>
      <c r="K1129" s="115"/>
      <c r="L1129" s="115" t="str">
        <f>IFERROR(VLOOKUP(I1129,COT_ACOES!$B:$C,2,),"")</f>
        <v/>
      </c>
      <c r="M1129" s="115" t="str">
        <f t="shared" si="112"/>
        <v/>
      </c>
      <c r="N1129" s="116" t="str">
        <f t="shared" si="113"/>
        <v/>
      </c>
      <c r="O1129" s="117" t="str">
        <f t="shared" si="116"/>
        <v/>
      </c>
      <c r="P1129" s="118" t="str">
        <f t="shared" si="114"/>
        <v/>
      </c>
      <c r="Q1129" s="119" t="str">
        <f t="shared" si="115"/>
        <v/>
      </c>
      <c r="R1129" s="117" t="str">
        <f>IFERROR(VLOOKUP($I1129,BASE_SETOR!$B$4:$C$1000,2,0),"")</f>
        <v/>
      </c>
      <c r="AM1129" s="340"/>
    </row>
    <row r="1130" spans="6:39" customFormat="1" ht="18.75">
      <c r="F1130" s="120" t="str">
        <f t="shared" si="117"/>
        <v/>
      </c>
      <c r="G1130" s="121"/>
      <c r="H1130" s="120"/>
      <c r="I1130" s="122"/>
      <c r="J1130" s="306"/>
      <c r="K1130" s="115"/>
      <c r="L1130" s="115" t="str">
        <f>IFERROR(VLOOKUP(I1130,COT_ACOES!$B:$C,2,),"")</f>
        <v/>
      </c>
      <c r="M1130" s="115" t="str">
        <f t="shared" ref="M1130:M1193" si="118">IF(J1130="","",J1130*K1130)</f>
        <v/>
      </c>
      <c r="N1130" s="116" t="str">
        <f t="shared" ref="N1130:N1193" si="119">IF(J1130="","",J1130*L1130)</f>
        <v/>
      </c>
      <c r="O1130" s="117" t="str">
        <f t="shared" si="116"/>
        <v/>
      </c>
      <c r="P1130" s="118" t="str">
        <f t="shared" ref="P1130:P1193" si="120">IFERROR((N1130-M1130)/M1130,"")</f>
        <v/>
      </c>
      <c r="Q1130" s="119" t="str">
        <f t="shared" ref="Q1130:Q1193" si="121">IFERROR(M1130*P1130,"")</f>
        <v/>
      </c>
      <c r="R1130" s="117" t="str">
        <f>IFERROR(VLOOKUP($I1130,BASE_SETOR!$B$4:$C$1000,2,0),"")</f>
        <v/>
      </c>
      <c r="AM1130" s="340"/>
    </row>
    <row r="1131" spans="6:39" customFormat="1" ht="18.75">
      <c r="F1131" s="120" t="str">
        <f t="shared" si="117"/>
        <v/>
      </c>
      <c r="G1131" s="121"/>
      <c r="H1131" s="120"/>
      <c r="I1131" s="122"/>
      <c r="J1131" s="306"/>
      <c r="K1131" s="115"/>
      <c r="L1131" s="115" t="str">
        <f>IFERROR(VLOOKUP(I1131,COT_ACOES!$B:$C,2,),"")</f>
        <v/>
      </c>
      <c r="M1131" s="115" t="str">
        <f t="shared" si="118"/>
        <v/>
      </c>
      <c r="N1131" s="116" t="str">
        <f t="shared" si="119"/>
        <v/>
      </c>
      <c r="O1131" s="117" t="str">
        <f t="shared" si="116"/>
        <v/>
      </c>
      <c r="P1131" s="118" t="str">
        <f t="shared" si="120"/>
        <v/>
      </c>
      <c r="Q1131" s="119" t="str">
        <f t="shared" si="121"/>
        <v/>
      </c>
      <c r="R1131" s="117" t="str">
        <f>IFERROR(VLOOKUP($I1131,BASE_SETOR!$B$4:$C$1000,2,0),"")</f>
        <v/>
      </c>
      <c r="AM1131" s="340"/>
    </row>
    <row r="1132" spans="6:39" customFormat="1" ht="18.75">
      <c r="F1132" s="120" t="str">
        <f t="shared" si="117"/>
        <v/>
      </c>
      <c r="G1132" s="121"/>
      <c r="H1132" s="120"/>
      <c r="I1132" s="122"/>
      <c r="J1132" s="306"/>
      <c r="K1132" s="115"/>
      <c r="L1132" s="115" t="str">
        <f>IFERROR(VLOOKUP(I1132,COT_ACOES!$B:$C,2,),"")</f>
        <v/>
      </c>
      <c r="M1132" s="115" t="str">
        <f t="shared" si="118"/>
        <v/>
      </c>
      <c r="N1132" s="116" t="str">
        <f t="shared" si="119"/>
        <v/>
      </c>
      <c r="O1132" s="117" t="str">
        <f t="shared" si="116"/>
        <v/>
      </c>
      <c r="P1132" s="118" t="str">
        <f t="shared" si="120"/>
        <v/>
      </c>
      <c r="Q1132" s="119" t="str">
        <f t="shared" si="121"/>
        <v/>
      </c>
      <c r="R1132" s="117" t="str">
        <f>IFERROR(VLOOKUP($I1132,BASE_SETOR!$B$4:$C$1000,2,0),"")</f>
        <v/>
      </c>
      <c r="AM1132" s="340"/>
    </row>
    <row r="1133" spans="6:39" customFormat="1" ht="18.75">
      <c r="F1133" s="120" t="str">
        <f t="shared" si="117"/>
        <v/>
      </c>
      <c r="G1133" s="121"/>
      <c r="H1133" s="120"/>
      <c r="I1133" s="122"/>
      <c r="J1133" s="306"/>
      <c r="K1133" s="115"/>
      <c r="L1133" s="115" t="str">
        <f>IFERROR(VLOOKUP(I1133,COT_ACOES!$B:$C,2,),"")</f>
        <v/>
      </c>
      <c r="M1133" s="115" t="str">
        <f t="shared" si="118"/>
        <v/>
      </c>
      <c r="N1133" s="116" t="str">
        <f t="shared" si="119"/>
        <v/>
      </c>
      <c r="O1133" s="117" t="str">
        <f t="shared" si="116"/>
        <v/>
      </c>
      <c r="P1133" s="118" t="str">
        <f t="shared" si="120"/>
        <v/>
      </c>
      <c r="Q1133" s="119" t="str">
        <f t="shared" si="121"/>
        <v/>
      </c>
      <c r="R1133" s="117" t="str">
        <f>IFERROR(VLOOKUP($I1133,BASE_SETOR!$B$4:$C$1000,2,0),"")</f>
        <v/>
      </c>
      <c r="AM1133" s="340"/>
    </row>
    <row r="1134" spans="6:39" customFormat="1" ht="18.75">
      <c r="F1134" s="120" t="str">
        <f t="shared" si="117"/>
        <v/>
      </c>
      <c r="G1134" s="121"/>
      <c r="H1134" s="120"/>
      <c r="I1134" s="122"/>
      <c r="J1134" s="306"/>
      <c r="K1134" s="115"/>
      <c r="L1134" s="115" t="str">
        <f>IFERROR(VLOOKUP(I1134,COT_ACOES!$B:$C,2,),"")</f>
        <v/>
      </c>
      <c r="M1134" s="115" t="str">
        <f t="shared" si="118"/>
        <v/>
      </c>
      <c r="N1134" s="116" t="str">
        <f t="shared" si="119"/>
        <v/>
      </c>
      <c r="O1134" s="117" t="str">
        <f t="shared" si="116"/>
        <v/>
      </c>
      <c r="P1134" s="118" t="str">
        <f t="shared" si="120"/>
        <v/>
      </c>
      <c r="Q1134" s="119" t="str">
        <f t="shared" si="121"/>
        <v/>
      </c>
      <c r="R1134" s="117" t="str">
        <f>IFERROR(VLOOKUP($I1134,BASE_SETOR!$B$4:$C$1000,2,0),"")</f>
        <v/>
      </c>
      <c r="AM1134" s="340"/>
    </row>
    <row r="1135" spans="6:39" customFormat="1" ht="18.75">
      <c r="F1135" s="120" t="str">
        <f t="shared" si="117"/>
        <v/>
      </c>
      <c r="G1135" s="121"/>
      <c r="H1135" s="120"/>
      <c r="I1135" s="122"/>
      <c r="J1135" s="306"/>
      <c r="K1135" s="115"/>
      <c r="L1135" s="115" t="str">
        <f>IFERROR(VLOOKUP(I1135,COT_ACOES!$B:$C,2,),"")</f>
        <v/>
      </c>
      <c r="M1135" s="115" t="str">
        <f t="shared" si="118"/>
        <v/>
      </c>
      <c r="N1135" s="116" t="str">
        <f t="shared" si="119"/>
        <v/>
      </c>
      <c r="O1135" s="117" t="str">
        <f t="shared" si="116"/>
        <v/>
      </c>
      <c r="P1135" s="118" t="str">
        <f t="shared" si="120"/>
        <v/>
      </c>
      <c r="Q1135" s="119" t="str">
        <f t="shared" si="121"/>
        <v/>
      </c>
      <c r="R1135" s="117" t="str">
        <f>IFERROR(VLOOKUP($I1135,BASE_SETOR!$B$4:$C$1000,2,0),"")</f>
        <v/>
      </c>
      <c r="AM1135" s="340"/>
    </row>
    <row r="1136" spans="6:39" customFormat="1" ht="18.75">
      <c r="F1136" s="120" t="str">
        <f t="shared" si="117"/>
        <v/>
      </c>
      <c r="G1136" s="121"/>
      <c r="H1136" s="120"/>
      <c r="I1136" s="122"/>
      <c r="J1136" s="306"/>
      <c r="K1136" s="115"/>
      <c r="L1136" s="115" t="str">
        <f>IFERROR(VLOOKUP(I1136,COT_ACOES!$B:$C,2,),"")</f>
        <v/>
      </c>
      <c r="M1136" s="115" t="str">
        <f t="shared" si="118"/>
        <v/>
      </c>
      <c r="N1136" s="116" t="str">
        <f t="shared" si="119"/>
        <v/>
      </c>
      <c r="O1136" s="117" t="str">
        <f t="shared" si="116"/>
        <v/>
      </c>
      <c r="P1136" s="118" t="str">
        <f t="shared" si="120"/>
        <v/>
      </c>
      <c r="Q1136" s="119" t="str">
        <f t="shared" si="121"/>
        <v/>
      </c>
      <c r="R1136" s="117" t="str">
        <f>IFERROR(VLOOKUP($I1136,BASE_SETOR!$B$4:$C$1000,2,0),"")</f>
        <v/>
      </c>
      <c r="AM1136" s="340"/>
    </row>
    <row r="1137" spans="6:39" customFormat="1" ht="18.75">
      <c r="F1137" s="120" t="str">
        <f t="shared" si="117"/>
        <v/>
      </c>
      <c r="G1137" s="121"/>
      <c r="H1137" s="120"/>
      <c r="I1137" s="122"/>
      <c r="J1137" s="306"/>
      <c r="K1137" s="115"/>
      <c r="L1137" s="115" t="str">
        <f>IFERROR(VLOOKUP(I1137,COT_ACOES!$B:$C,2,),"")</f>
        <v/>
      </c>
      <c r="M1137" s="115" t="str">
        <f t="shared" si="118"/>
        <v/>
      </c>
      <c r="N1137" s="116" t="str">
        <f t="shared" si="119"/>
        <v/>
      </c>
      <c r="O1137" s="117" t="str">
        <f t="shared" si="116"/>
        <v/>
      </c>
      <c r="P1137" s="118" t="str">
        <f t="shared" si="120"/>
        <v/>
      </c>
      <c r="Q1137" s="119" t="str">
        <f t="shared" si="121"/>
        <v/>
      </c>
      <c r="R1137" s="117" t="str">
        <f>IFERROR(VLOOKUP($I1137,BASE_SETOR!$B$4:$C$1000,2,0),"")</f>
        <v/>
      </c>
      <c r="AM1137" s="340"/>
    </row>
    <row r="1138" spans="6:39" customFormat="1" ht="18.75">
      <c r="F1138" s="120" t="str">
        <f t="shared" si="117"/>
        <v/>
      </c>
      <c r="G1138" s="121"/>
      <c r="H1138" s="120"/>
      <c r="I1138" s="122"/>
      <c r="J1138" s="306"/>
      <c r="K1138" s="115"/>
      <c r="L1138" s="115" t="str">
        <f>IFERROR(VLOOKUP(I1138,COT_ACOES!$B:$C,2,),"")</f>
        <v/>
      </c>
      <c r="M1138" s="115" t="str">
        <f t="shared" si="118"/>
        <v/>
      </c>
      <c r="N1138" s="116" t="str">
        <f t="shared" si="119"/>
        <v/>
      </c>
      <c r="O1138" s="117" t="str">
        <f t="shared" si="116"/>
        <v/>
      </c>
      <c r="P1138" s="118" t="str">
        <f t="shared" si="120"/>
        <v/>
      </c>
      <c r="Q1138" s="119" t="str">
        <f t="shared" si="121"/>
        <v/>
      </c>
      <c r="R1138" s="117" t="str">
        <f>IFERROR(VLOOKUP($I1138,BASE_SETOR!$B$4:$C$1000,2,0),"")</f>
        <v/>
      </c>
      <c r="AM1138" s="340"/>
    </row>
    <row r="1139" spans="6:39" customFormat="1" ht="18.75">
      <c r="F1139" s="120" t="str">
        <f t="shared" si="117"/>
        <v/>
      </c>
      <c r="G1139" s="121"/>
      <c r="H1139" s="120"/>
      <c r="I1139" s="122"/>
      <c r="J1139" s="306"/>
      <c r="K1139" s="115"/>
      <c r="L1139" s="115" t="str">
        <f>IFERROR(VLOOKUP(I1139,COT_ACOES!$B:$C,2,),"")</f>
        <v/>
      </c>
      <c r="M1139" s="115" t="str">
        <f t="shared" si="118"/>
        <v/>
      </c>
      <c r="N1139" s="116" t="str">
        <f t="shared" si="119"/>
        <v/>
      </c>
      <c r="O1139" s="117" t="str">
        <f t="shared" si="116"/>
        <v/>
      </c>
      <c r="P1139" s="118" t="str">
        <f t="shared" si="120"/>
        <v/>
      </c>
      <c r="Q1139" s="119" t="str">
        <f t="shared" si="121"/>
        <v/>
      </c>
      <c r="R1139" s="117" t="str">
        <f>IFERROR(VLOOKUP($I1139,BASE_SETOR!$B$4:$C$1000,2,0),"")</f>
        <v/>
      </c>
      <c r="AM1139" s="340"/>
    </row>
    <row r="1140" spans="6:39" customFormat="1" ht="18.75">
      <c r="F1140" s="120" t="str">
        <f t="shared" si="117"/>
        <v/>
      </c>
      <c r="G1140" s="121"/>
      <c r="H1140" s="120"/>
      <c r="I1140" s="122"/>
      <c r="J1140" s="306"/>
      <c r="K1140" s="115"/>
      <c r="L1140" s="115" t="str">
        <f>IFERROR(VLOOKUP(I1140,COT_ACOES!$B:$C,2,),"")</f>
        <v/>
      </c>
      <c r="M1140" s="115" t="str">
        <f t="shared" si="118"/>
        <v/>
      </c>
      <c r="N1140" s="116" t="str">
        <f t="shared" si="119"/>
        <v/>
      </c>
      <c r="O1140" s="117" t="str">
        <f t="shared" si="116"/>
        <v/>
      </c>
      <c r="P1140" s="118" t="str">
        <f t="shared" si="120"/>
        <v/>
      </c>
      <c r="Q1140" s="119" t="str">
        <f t="shared" si="121"/>
        <v/>
      </c>
      <c r="R1140" s="117" t="str">
        <f>IFERROR(VLOOKUP($I1140,BASE_SETOR!$B$4:$C$1000,2,0),"")</f>
        <v/>
      </c>
      <c r="AM1140" s="340"/>
    </row>
    <row r="1141" spans="6:39" customFormat="1" ht="18.75">
      <c r="F1141" s="120" t="str">
        <f t="shared" si="117"/>
        <v/>
      </c>
      <c r="G1141" s="121"/>
      <c r="H1141" s="120"/>
      <c r="I1141" s="122"/>
      <c r="J1141" s="306"/>
      <c r="K1141" s="115"/>
      <c r="L1141" s="115" t="str">
        <f>IFERROR(VLOOKUP(I1141,COT_ACOES!$B:$C,2,),"")</f>
        <v/>
      </c>
      <c r="M1141" s="115" t="str">
        <f t="shared" si="118"/>
        <v/>
      </c>
      <c r="N1141" s="116" t="str">
        <f t="shared" si="119"/>
        <v/>
      </c>
      <c r="O1141" s="117" t="str">
        <f t="shared" si="116"/>
        <v/>
      </c>
      <c r="P1141" s="118" t="str">
        <f t="shared" si="120"/>
        <v/>
      </c>
      <c r="Q1141" s="119" t="str">
        <f t="shared" si="121"/>
        <v/>
      </c>
      <c r="R1141" s="117" t="str">
        <f>IFERROR(VLOOKUP($I1141,BASE_SETOR!$B$4:$C$1000,2,0),"")</f>
        <v/>
      </c>
      <c r="AM1141" s="340"/>
    </row>
    <row r="1142" spans="6:39" customFormat="1" ht="18.75">
      <c r="F1142" s="120" t="str">
        <f t="shared" si="117"/>
        <v/>
      </c>
      <c r="G1142" s="121"/>
      <c r="H1142" s="120"/>
      <c r="I1142" s="122"/>
      <c r="J1142" s="306"/>
      <c r="K1142" s="115"/>
      <c r="L1142" s="115" t="str">
        <f>IFERROR(VLOOKUP(I1142,COT_ACOES!$B:$C,2,),"")</f>
        <v/>
      </c>
      <c r="M1142" s="115" t="str">
        <f t="shared" si="118"/>
        <v/>
      </c>
      <c r="N1142" s="116" t="str">
        <f t="shared" si="119"/>
        <v/>
      </c>
      <c r="O1142" s="117" t="str">
        <f t="shared" si="116"/>
        <v/>
      </c>
      <c r="P1142" s="118" t="str">
        <f t="shared" si="120"/>
        <v/>
      </c>
      <c r="Q1142" s="119" t="str">
        <f t="shared" si="121"/>
        <v/>
      </c>
      <c r="R1142" s="117" t="str">
        <f>IFERROR(VLOOKUP($I1142,BASE_SETOR!$B$4:$C$1000,2,0),"")</f>
        <v/>
      </c>
      <c r="AM1142" s="340"/>
    </row>
    <row r="1143" spans="6:39" customFormat="1" ht="18.75">
      <c r="F1143" s="120" t="str">
        <f t="shared" si="117"/>
        <v/>
      </c>
      <c r="G1143" s="121"/>
      <c r="H1143" s="120"/>
      <c r="I1143" s="122"/>
      <c r="J1143" s="306"/>
      <c r="K1143" s="115"/>
      <c r="L1143" s="115" t="str">
        <f>IFERROR(VLOOKUP(I1143,COT_ACOES!$B:$C,2,),"")</f>
        <v/>
      </c>
      <c r="M1143" s="115" t="str">
        <f t="shared" si="118"/>
        <v/>
      </c>
      <c r="N1143" s="116" t="str">
        <f t="shared" si="119"/>
        <v/>
      </c>
      <c r="O1143" s="117" t="str">
        <f t="shared" si="116"/>
        <v/>
      </c>
      <c r="P1143" s="118" t="str">
        <f t="shared" si="120"/>
        <v/>
      </c>
      <c r="Q1143" s="119" t="str">
        <f t="shared" si="121"/>
        <v/>
      </c>
      <c r="R1143" s="117" t="str">
        <f>IFERROR(VLOOKUP($I1143,BASE_SETOR!$B$4:$C$1000,2,0),"")</f>
        <v/>
      </c>
      <c r="AM1143" s="340"/>
    </row>
    <row r="1144" spans="6:39" customFormat="1" ht="18.75">
      <c r="F1144" s="120" t="str">
        <f t="shared" si="117"/>
        <v/>
      </c>
      <c r="G1144" s="121"/>
      <c r="H1144" s="120"/>
      <c r="I1144" s="122"/>
      <c r="J1144" s="306"/>
      <c r="K1144" s="115"/>
      <c r="L1144" s="115" t="str">
        <f>IFERROR(VLOOKUP(I1144,COT_ACOES!$B:$C,2,),"")</f>
        <v/>
      </c>
      <c r="M1144" s="115" t="str">
        <f t="shared" si="118"/>
        <v/>
      </c>
      <c r="N1144" s="116" t="str">
        <f t="shared" si="119"/>
        <v/>
      </c>
      <c r="O1144" s="117" t="str">
        <f t="shared" si="116"/>
        <v/>
      </c>
      <c r="P1144" s="118" t="str">
        <f t="shared" si="120"/>
        <v/>
      </c>
      <c r="Q1144" s="119" t="str">
        <f t="shared" si="121"/>
        <v/>
      </c>
      <c r="R1144" s="117" t="str">
        <f>IFERROR(VLOOKUP($I1144,BASE_SETOR!$B$4:$C$1000,2,0),"")</f>
        <v/>
      </c>
      <c r="AM1144" s="340"/>
    </row>
    <row r="1145" spans="6:39" customFormat="1" ht="18.75">
      <c r="F1145" s="120" t="str">
        <f t="shared" si="117"/>
        <v/>
      </c>
      <c r="G1145" s="121"/>
      <c r="H1145" s="120"/>
      <c r="I1145" s="122"/>
      <c r="J1145" s="306"/>
      <c r="K1145" s="115"/>
      <c r="L1145" s="115" t="str">
        <f>IFERROR(VLOOKUP(I1145,COT_ACOES!$B:$C,2,),"")</f>
        <v/>
      </c>
      <c r="M1145" s="115" t="str">
        <f t="shared" si="118"/>
        <v/>
      </c>
      <c r="N1145" s="116" t="str">
        <f t="shared" si="119"/>
        <v/>
      </c>
      <c r="O1145" s="117" t="str">
        <f t="shared" si="116"/>
        <v/>
      </c>
      <c r="P1145" s="118" t="str">
        <f t="shared" si="120"/>
        <v/>
      </c>
      <c r="Q1145" s="119" t="str">
        <f t="shared" si="121"/>
        <v/>
      </c>
      <c r="R1145" s="117" t="str">
        <f>IFERROR(VLOOKUP($I1145,BASE_SETOR!$B$4:$C$1000,2,0),"")</f>
        <v/>
      </c>
      <c r="AM1145" s="340"/>
    </row>
    <row r="1146" spans="6:39" customFormat="1" ht="18.75">
      <c r="F1146" s="120" t="str">
        <f t="shared" si="117"/>
        <v/>
      </c>
      <c r="G1146" s="121"/>
      <c r="H1146" s="120"/>
      <c r="I1146" s="122"/>
      <c r="J1146" s="306"/>
      <c r="K1146" s="115"/>
      <c r="L1146" s="115" t="str">
        <f>IFERROR(VLOOKUP(I1146,COT_ACOES!$B:$C,2,),"")</f>
        <v/>
      </c>
      <c r="M1146" s="115" t="str">
        <f t="shared" si="118"/>
        <v/>
      </c>
      <c r="N1146" s="116" t="str">
        <f t="shared" si="119"/>
        <v/>
      </c>
      <c r="O1146" s="117" t="str">
        <f t="shared" si="116"/>
        <v/>
      </c>
      <c r="P1146" s="118" t="str">
        <f t="shared" si="120"/>
        <v/>
      </c>
      <c r="Q1146" s="119" t="str">
        <f t="shared" si="121"/>
        <v/>
      </c>
      <c r="R1146" s="117" t="str">
        <f>IFERROR(VLOOKUP($I1146,BASE_SETOR!$B$4:$C$1000,2,0),"")</f>
        <v/>
      </c>
      <c r="AM1146" s="340"/>
    </row>
    <row r="1147" spans="6:39" customFormat="1" ht="18.75">
      <c r="F1147" s="120" t="str">
        <f t="shared" si="117"/>
        <v/>
      </c>
      <c r="G1147" s="121"/>
      <c r="H1147" s="120"/>
      <c r="I1147" s="122"/>
      <c r="J1147" s="306"/>
      <c r="K1147" s="115"/>
      <c r="L1147" s="115" t="str">
        <f>IFERROR(VLOOKUP(I1147,COT_ACOES!$B:$C,2,),"")</f>
        <v/>
      </c>
      <c r="M1147" s="115" t="str">
        <f t="shared" si="118"/>
        <v/>
      </c>
      <c r="N1147" s="116" t="str">
        <f t="shared" si="119"/>
        <v/>
      </c>
      <c r="O1147" s="117" t="str">
        <f t="shared" si="116"/>
        <v/>
      </c>
      <c r="P1147" s="118" t="str">
        <f t="shared" si="120"/>
        <v/>
      </c>
      <c r="Q1147" s="119" t="str">
        <f t="shared" si="121"/>
        <v/>
      </c>
      <c r="R1147" s="117" t="str">
        <f>IFERROR(VLOOKUP($I1147,BASE_SETOR!$B$4:$C$1000,2,0),"")</f>
        <v/>
      </c>
      <c r="AM1147" s="340"/>
    </row>
    <row r="1148" spans="6:39" customFormat="1" ht="18.75">
      <c r="F1148" s="120" t="str">
        <f t="shared" si="117"/>
        <v/>
      </c>
      <c r="G1148" s="121"/>
      <c r="H1148" s="120"/>
      <c r="I1148" s="122"/>
      <c r="J1148" s="306"/>
      <c r="K1148" s="115"/>
      <c r="L1148" s="115" t="str">
        <f>IFERROR(VLOOKUP(I1148,COT_ACOES!$B:$C,2,),"")</f>
        <v/>
      </c>
      <c r="M1148" s="115" t="str">
        <f t="shared" si="118"/>
        <v/>
      </c>
      <c r="N1148" s="116" t="str">
        <f t="shared" si="119"/>
        <v/>
      </c>
      <c r="O1148" s="117" t="str">
        <f t="shared" si="116"/>
        <v/>
      </c>
      <c r="P1148" s="118" t="str">
        <f t="shared" si="120"/>
        <v/>
      </c>
      <c r="Q1148" s="119" t="str">
        <f t="shared" si="121"/>
        <v/>
      </c>
      <c r="R1148" s="117" t="str">
        <f>IFERROR(VLOOKUP($I1148,BASE_SETOR!$B$4:$C$1000,2,0),"")</f>
        <v/>
      </c>
      <c r="AM1148" s="340"/>
    </row>
    <row r="1149" spans="6:39" customFormat="1" ht="18.75">
      <c r="F1149" s="120" t="str">
        <f t="shared" si="117"/>
        <v/>
      </c>
      <c r="G1149" s="121"/>
      <c r="H1149" s="120"/>
      <c r="I1149" s="122"/>
      <c r="J1149" s="306"/>
      <c r="K1149" s="115"/>
      <c r="L1149" s="115" t="str">
        <f>IFERROR(VLOOKUP(I1149,COT_ACOES!$B:$C,2,),"")</f>
        <v/>
      </c>
      <c r="M1149" s="115" t="str">
        <f t="shared" si="118"/>
        <v/>
      </c>
      <c r="N1149" s="116" t="str">
        <f t="shared" si="119"/>
        <v/>
      </c>
      <c r="O1149" s="117" t="str">
        <f t="shared" si="116"/>
        <v/>
      </c>
      <c r="P1149" s="118" t="str">
        <f t="shared" si="120"/>
        <v/>
      </c>
      <c r="Q1149" s="119" t="str">
        <f t="shared" si="121"/>
        <v/>
      </c>
      <c r="R1149" s="117" t="str">
        <f>IFERROR(VLOOKUP($I1149,BASE_SETOR!$B$4:$C$1000,2,0),"")</f>
        <v/>
      </c>
      <c r="AM1149" s="340"/>
    </row>
    <row r="1150" spans="6:39" customFormat="1" ht="18.75">
      <c r="F1150" s="120" t="str">
        <f t="shared" si="117"/>
        <v/>
      </c>
      <c r="G1150" s="121"/>
      <c r="H1150" s="120"/>
      <c r="I1150" s="122"/>
      <c r="J1150" s="306"/>
      <c r="K1150" s="115"/>
      <c r="L1150" s="115" t="str">
        <f>IFERROR(VLOOKUP(I1150,COT_ACOES!$B:$C,2,),"")</f>
        <v/>
      </c>
      <c r="M1150" s="115" t="str">
        <f t="shared" si="118"/>
        <v/>
      </c>
      <c r="N1150" s="116" t="str">
        <f t="shared" si="119"/>
        <v/>
      </c>
      <c r="O1150" s="117" t="str">
        <f t="shared" si="116"/>
        <v/>
      </c>
      <c r="P1150" s="118" t="str">
        <f t="shared" si="120"/>
        <v/>
      </c>
      <c r="Q1150" s="119" t="str">
        <f t="shared" si="121"/>
        <v/>
      </c>
      <c r="R1150" s="117" t="str">
        <f>IFERROR(VLOOKUP($I1150,BASE_SETOR!$B$4:$C$1000,2,0),"")</f>
        <v/>
      </c>
      <c r="AM1150" s="340"/>
    </row>
    <row r="1151" spans="6:39" customFormat="1" ht="18.75">
      <c r="F1151" s="120" t="str">
        <f t="shared" si="117"/>
        <v/>
      </c>
      <c r="G1151" s="121"/>
      <c r="H1151" s="120"/>
      <c r="I1151" s="122"/>
      <c r="J1151" s="306"/>
      <c r="K1151" s="115"/>
      <c r="L1151" s="115" t="str">
        <f>IFERROR(VLOOKUP(I1151,COT_ACOES!$B:$C,2,),"")</f>
        <v/>
      </c>
      <c r="M1151" s="115" t="str">
        <f t="shared" si="118"/>
        <v/>
      </c>
      <c r="N1151" s="116" t="str">
        <f t="shared" si="119"/>
        <v/>
      </c>
      <c r="O1151" s="117" t="str">
        <f t="shared" si="116"/>
        <v/>
      </c>
      <c r="P1151" s="118" t="str">
        <f t="shared" si="120"/>
        <v/>
      </c>
      <c r="Q1151" s="119" t="str">
        <f t="shared" si="121"/>
        <v/>
      </c>
      <c r="R1151" s="117" t="str">
        <f>IFERROR(VLOOKUP($I1151,BASE_SETOR!$B$4:$C$1000,2,0),"")</f>
        <v/>
      </c>
      <c r="AM1151" s="340"/>
    </row>
    <row r="1152" spans="6:39" customFormat="1" ht="18.75">
      <c r="F1152" s="120" t="str">
        <f t="shared" si="117"/>
        <v/>
      </c>
      <c r="G1152" s="121"/>
      <c r="H1152" s="120"/>
      <c r="I1152" s="122"/>
      <c r="J1152" s="306"/>
      <c r="K1152" s="115"/>
      <c r="L1152" s="115" t="str">
        <f>IFERROR(VLOOKUP(I1152,COT_ACOES!$B:$C,2,),"")</f>
        <v/>
      </c>
      <c r="M1152" s="115" t="str">
        <f t="shared" si="118"/>
        <v/>
      </c>
      <c r="N1152" s="116" t="str">
        <f t="shared" si="119"/>
        <v/>
      </c>
      <c r="O1152" s="117" t="str">
        <f t="shared" si="116"/>
        <v/>
      </c>
      <c r="P1152" s="118" t="str">
        <f t="shared" si="120"/>
        <v/>
      </c>
      <c r="Q1152" s="119" t="str">
        <f t="shared" si="121"/>
        <v/>
      </c>
      <c r="R1152" s="117" t="str">
        <f>IFERROR(VLOOKUP($I1152,BASE_SETOR!$B$4:$C$1000,2,0),"")</f>
        <v/>
      </c>
      <c r="AM1152" s="340"/>
    </row>
    <row r="1153" spans="6:39" customFormat="1" ht="18.75">
      <c r="F1153" s="120" t="str">
        <f t="shared" si="117"/>
        <v/>
      </c>
      <c r="G1153" s="121"/>
      <c r="H1153" s="120"/>
      <c r="I1153" s="122"/>
      <c r="J1153" s="306"/>
      <c r="K1153" s="115"/>
      <c r="L1153" s="115" t="str">
        <f>IFERROR(VLOOKUP(I1153,COT_ACOES!$B:$C,2,),"")</f>
        <v/>
      </c>
      <c r="M1153" s="115" t="str">
        <f t="shared" si="118"/>
        <v/>
      </c>
      <c r="N1153" s="116" t="str">
        <f t="shared" si="119"/>
        <v/>
      </c>
      <c r="O1153" s="117" t="str">
        <f t="shared" si="116"/>
        <v/>
      </c>
      <c r="P1153" s="118" t="str">
        <f t="shared" si="120"/>
        <v/>
      </c>
      <c r="Q1153" s="119" t="str">
        <f t="shared" si="121"/>
        <v/>
      </c>
      <c r="R1153" s="117" t="str">
        <f>IFERROR(VLOOKUP($I1153,BASE_SETOR!$B$4:$C$1000,2,0),"")</f>
        <v/>
      </c>
      <c r="AM1153" s="340"/>
    </row>
    <row r="1154" spans="6:39" customFormat="1" ht="18.75">
      <c r="F1154" s="120" t="str">
        <f t="shared" si="117"/>
        <v/>
      </c>
      <c r="G1154" s="121"/>
      <c r="H1154" s="120"/>
      <c r="I1154" s="122"/>
      <c r="J1154" s="306"/>
      <c r="K1154" s="115"/>
      <c r="L1154" s="115" t="str">
        <f>IFERROR(VLOOKUP(I1154,COT_ACOES!$B:$C,2,),"")</f>
        <v/>
      </c>
      <c r="M1154" s="115" t="str">
        <f t="shared" si="118"/>
        <v/>
      </c>
      <c r="N1154" s="116" t="str">
        <f t="shared" si="119"/>
        <v/>
      </c>
      <c r="O1154" s="117" t="str">
        <f t="shared" si="116"/>
        <v/>
      </c>
      <c r="P1154" s="118" t="str">
        <f t="shared" si="120"/>
        <v/>
      </c>
      <c r="Q1154" s="119" t="str">
        <f t="shared" si="121"/>
        <v/>
      </c>
      <c r="R1154" s="117" t="str">
        <f>IFERROR(VLOOKUP($I1154,BASE_SETOR!$B$4:$C$1000,2,0),"")</f>
        <v/>
      </c>
      <c r="AM1154" s="340"/>
    </row>
    <row r="1155" spans="6:39" customFormat="1" ht="18.75">
      <c r="F1155" s="120" t="str">
        <f t="shared" si="117"/>
        <v/>
      </c>
      <c r="G1155" s="121"/>
      <c r="H1155" s="120"/>
      <c r="I1155" s="122"/>
      <c r="J1155" s="306"/>
      <c r="K1155" s="115"/>
      <c r="L1155" s="115" t="str">
        <f>IFERROR(VLOOKUP(I1155,COT_ACOES!$B:$C,2,),"")</f>
        <v/>
      </c>
      <c r="M1155" s="115" t="str">
        <f t="shared" si="118"/>
        <v/>
      </c>
      <c r="N1155" s="116" t="str">
        <f t="shared" si="119"/>
        <v/>
      </c>
      <c r="O1155" s="117" t="str">
        <f t="shared" si="116"/>
        <v/>
      </c>
      <c r="P1155" s="118" t="str">
        <f t="shared" si="120"/>
        <v/>
      </c>
      <c r="Q1155" s="119" t="str">
        <f t="shared" si="121"/>
        <v/>
      </c>
      <c r="R1155" s="117" t="str">
        <f>IFERROR(VLOOKUP($I1155,BASE_SETOR!$B$4:$C$1000,2,0),"")</f>
        <v/>
      </c>
      <c r="AM1155" s="340"/>
    </row>
    <row r="1156" spans="6:39" customFormat="1" ht="18.75">
      <c r="F1156" s="120" t="str">
        <f t="shared" si="117"/>
        <v/>
      </c>
      <c r="G1156" s="121"/>
      <c r="H1156" s="120"/>
      <c r="I1156" s="122"/>
      <c r="J1156" s="306"/>
      <c r="K1156" s="115"/>
      <c r="L1156" s="115" t="str">
        <f>IFERROR(VLOOKUP(I1156,COT_ACOES!$B:$C,2,),"")</f>
        <v/>
      </c>
      <c r="M1156" s="115" t="str">
        <f t="shared" si="118"/>
        <v/>
      </c>
      <c r="N1156" s="116" t="str">
        <f t="shared" si="119"/>
        <v/>
      </c>
      <c r="O1156" s="117" t="str">
        <f t="shared" si="116"/>
        <v/>
      </c>
      <c r="P1156" s="118" t="str">
        <f t="shared" si="120"/>
        <v/>
      </c>
      <c r="Q1156" s="119" t="str">
        <f t="shared" si="121"/>
        <v/>
      </c>
      <c r="R1156" s="117" t="str">
        <f>IFERROR(VLOOKUP($I1156,BASE_SETOR!$B$4:$C$1000,2,0),"")</f>
        <v/>
      </c>
      <c r="AM1156" s="340"/>
    </row>
    <row r="1157" spans="6:39" customFormat="1" ht="18.75">
      <c r="F1157" s="120" t="str">
        <f t="shared" si="117"/>
        <v/>
      </c>
      <c r="G1157" s="121"/>
      <c r="H1157" s="120"/>
      <c r="I1157" s="122"/>
      <c r="J1157" s="306"/>
      <c r="K1157" s="115"/>
      <c r="L1157" s="115" t="str">
        <f>IFERROR(VLOOKUP(I1157,COT_ACOES!$B:$C,2,),"")</f>
        <v/>
      </c>
      <c r="M1157" s="115" t="str">
        <f t="shared" si="118"/>
        <v/>
      </c>
      <c r="N1157" s="116" t="str">
        <f t="shared" si="119"/>
        <v/>
      </c>
      <c r="O1157" s="117" t="str">
        <f t="shared" si="116"/>
        <v/>
      </c>
      <c r="P1157" s="118" t="str">
        <f t="shared" si="120"/>
        <v/>
      </c>
      <c r="Q1157" s="119" t="str">
        <f t="shared" si="121"/>
        <v/>
      </c>
      <c r="R1157" s="117" t="str">
        <f>IFERROR(VLOOKUP($I1157,BASE_SETOR!$B$4:$C$1000,2,0),"")</f>
        <v/>
      </c>
      <c r="AM1157" s="340"/>
    </row>
    <row r="1158" spans="6:39" customFormat="1" ht="18.75">
      <c r="F1158" s="120" t="str">
        <f t="shared" si="117"/>
        <v/>
      </c>
      <c r="G1158" s="121"/>
      <c r="H1158" s="120"/>
      <c r="I1158" s="122"/>
      <c r="J1158" s="306"/>
      <c r="K1158" s="115"/>
      <c r="L1158" s="115" t="str">
        <f>IFERROR(VLOOKUP(I1158,COT_ACOES!$B:$C,2,),"")</f>
        <v/>
      </c>
      <c r="M1158" s="115" t="str">
        <f t="shared" si="118"/>
        <v/>
      </c>
      <c r="N1158" s="116" t="str">
        <f t="shared" si="119"/>
        <v/>
      </c>
      <c r="O1158" s="117" t="str">
        <f t="shared" si="116"/>
        <v/>
      </c>
      <c r="P1158" s="118" t="str">
        <f t="shared" si="120"/>
        <v/>
      </c>
      <c r="Q1158" s="119" t="str">
        <f t="shared" si="121"/>
        <v/>
      </c>
      <c r="R1158" s="117" t="str">
        <f>IFERROR(VLOOKUP($I1158,BASE_SETOR!$B$4:$C$1000,2,0),"")</f>
        <v/>
      </c>
      <c r="AM1158" s="340"/>
    </row>
    <row r="1159" spans="6:39" customFormat="1" ht="18.75">
      <c r="F1159" s="120" t="str">
        <f t="shared" si="117"/>
        <v/>
      </c>
      <c r="G1159" s="121"/>
      <c r="H1159" s="120"/>
      <c r="I1159" s="122"/>
      <c r="J1159" s="306"/>
      <c r="K1159" s="115"/>
      <c r="L1159" s="115" t="str">
        <f>IFERROR(VLOOKUP(I1159,COT_ACOES!$B:$C,2,),"")</f>
        <v/>
      </c>
      <c r="M1159" s="115" t="str">
        <f t="shared" si="118"/>
        <v/>
      </c>
      <c r="N1159" s="116" t="str">
        <f t="shared" si="119"/>
        <v/>
      </c>
      <c r="O1159" s="117" t="str">
        <f t="shared" si="116"/>
        <v/>
      </c>
      <c r="P1159" s="118" t="str">
        <f t="shared" si="120"/>
        <v/>
      </c>
      <c r="Q1159" s="119" t="str">
        <f t="shared" si="121"/>
        <v/>
      </c>
      <c r="R1159" s="117" t="str">
        <f>IFERROR(VLOOKUP($I1159,BASE_SETOR!$B$4:$C$1000,2,0),"")</f>
        <v/>
      </c>
      <c r="AM1159" s="340"/>
    </row>
    <row r="1160" spans="6:39" customFormat="1" ht="18.75">
      <c r="F1160" s="120" t="str">
        <f t="shared" si="117"/>
        <v/>
      </c>
      <c r="G1160" s="121"/>
      <c r="H1160" s="120"/>
      <c r="I1160" s="122"/>
      <c r="J1160" s="306"/>
      <c r="K1160" s="115"/>
      <c r="L1160" s="115" t="str">
        <f>IFERROR(VLOOKUP(I1160,COT_ACOES!$B:$C,2,),"")</f>
        <v/>
      </c>
      <c r="M1160" s="115" t="str">
        <f t="shared" si="118"/>
        <v/>
      </c>
      <c r="N1160" s="116" t="str">
        <f t="shared" si="119"/>
        <v/>
      </c>
      <c r="O1160" s="117" t="str">
        <f t="shared" si="116"/>
        <v/>
      </c>
      <c r="P1160" s="118" t="str">
        <f t="shared" si="120"/>
        <v/>
      </c>
      <c r="Q1160" s="119" t="str">
        <f t="shared" si="121"/>
        <v/>
      </c>
      <c r="R1160" s="117" t="str">
        <f>IFERROR(VLOOKUP($I1160,BASE_SETOR!$B$4:$C$1000,2,0),"")</f>
        <v/>
      </c>
      <c r="AM1160" s="340"/>
    </row>
    <row r="1161" spans="6:39" customFormat="1" ht="18.75">
      <c r="F1161" s="120" t="str">
        <f t="shared" si="117"/>
        <v/>
      </c>
      <c r="G1161" s="121"/>
      <c r="H1161" s="120"/>
      <c r="I1161" s="122"/>
      <c r="J1161" s="306"/>
      <c r="K1161" s="115"/>
      <c r="L1161" s="115" t="str">
        <f>IFERROR(VLOOKUP(I1161,COT_ACOES!$B:$C,2,),"")</f>
        <v/>
      </c>
      <c r="M1161" s="115" t="str">
        <f t="shared" si="118"/>
        <v/>
      </c>
      <c r="N1161" s="116" t="str">
        <f t="shared" si="119"/>
        <v/>
      </c>
      <c r="O1161" s="117" t="str">
        <f t="shared" si="116"/>
        <v/>
      </c>
      <c r="P1161" s="118" t="str">
        <f t="shared" si="120"/>
        <v/>
      </c>
      <c r="Q1161" s="119" t="str">
        <f t="shared" si="121"/>
        <v/>
      </c>
      <c r="R1161" s="117" t="str">
        <f>IFERROR(VLOOKUP($I1161,BASE_SETOR!$B$4:$C$1000,2,0),"")</f>
        <v/>
      </c>
      <c r="AM1161" s="340"/>
    </row>
    <row r="1162" spans="6:39" customFormat="1" ht="18.75">
      <c r="F1162" s="120" t="str">
        <f t="shared" si="117"/>
        <v/>
      </c>
      <c r="G1162" s="121"/>
      <c r="H1162" s="120"/>
      <c r="I1162" s="122"/>
      <c r="J1162" s="306"/>
      <c r="K1162" s="115"/>
      <c r="L1162" s="115" t="str">
        <f>IFERROR(VLOOKUP(I1162,COT_ACOES!$B:$C,2,),"")</f>
        <v/>
      </c>
      <c r="M1162" s="115" t="str">
        <f t="shared" si="118"/>
        <v/>
      </c>
      <c r="N1162" s="116" t="str">
        <f t="shared" si="119"/>
        <v/>
      </c>
      <c r="O1162" s="117" t="str">
        <f t="shared" si="116"/>
        <v/>
      </c>
      <c r="P1162" s="118" t="str">
        <f t="shared" si="120"/>
        <v/>
      </c>
      <c r="Q1162" s="119" t="str">
        <f t="shared" si="121"/>
        <v/>
      </c>
      <c r="R1162" s="117" t="str">
        <f>IFERROR(VLOOKUP($I1162,BASE_SETOR!$B$4:$C$1000,2,0),"")</f>
        <v/>
      </c>
      <c r="AM1162" s="340"/>
    </row>
    <row r="1163" spans="6:39" customFormat="1" ht="18.75">
      <c r="F1163" s="120" t="str">
        <f t="shared" si="117"/>
        <v/>
      </c>
      <c r="G1163" s="121"/>
      <c r="H1163" s="120"/>
      <c r="I1163" s="122"/>
      <c r="J1163" s="306"/>
      <c r="K1163" s="115"/>
      <c r="L1163" s="115" t="str">
        <f>IFERROR(VLOOKUP(I1163,COT_ACOES!$B:$C,2,),"")</f>
        <v/>
      </c>
      <c r="M1163" s="115" t="str">
        <f t="shared" si="118"/>
        <v/>
      </c>
      <c r="N1163" s="116" t="str">
        <f t="shared" si="119"/>
        <v/>
      </c>
      <c r="O1163" s="117" t="str">
        <f t="shared" si="116"/>
        <v/>
      </c>
      <c r="P1163" s="118" t="str">
        <f t="shared" si="120"/>
        <v/>
      </c>
      <c r="Q1163" s="119" t="str">
        <f t="shared" si="121"/>
        <v/>
      </c>
      <c r="R1163" s="117" t="str">
        <f>IFERROR(VLOOKUP($I1163,BASE_SETOR!$B$4:$C$1000,2,0),"")</f>
        <v/>
      </c>
      <c r="AM1163" s="340"/>
    </row>
    <row r="1164" spans="6:39" customFormat="1" ht="18.75">
      <c r="F1164" s="120" t="str">
        <f t="shared" si="117"/>
        <v/>
      </c>
      <c r="G1164" s="121"/>
      <c r="H1164" s="120"/>
      <c r="I1164" s="122"/>
      <c r="J1164" s="306"/>
      <c r="K1164" s="115"/>
      <c r="L1164" s="115" t="str">
        <f>IFERROR(VLOOKUP(I1164,COT_ACOES!$B:$C,2,),"")</f>
        <v/>
      </c>
      <c r="M1164" s="115" t="str">
        <f t="shared" si="118"/>
        <v/>
      </c>
      <c r="N1164" s="116" t="str">
        <f t="shared" si="119"/>
        <v/>
      </c>
      <c r="O1164" s="117" t="str">
        <f t="shared" si="116"/>
        <v/>
      </c>
      <c r="P1164" s="118" t="str">
        <f t="shared" si="120"/>
        <v/>
      </c>
      <c r="Q1164" s="119" t="str">
        <f t="shared" si="121"/>
        <v/>
      </c>
      <c r="R1164" s="117" t="str">
        <f>IFERROR(VLOOKUP($I1164,BASE_SETOR!$B$4:$C$1000,2,0),"")</f>
        <v/>
      </c>
      <c r="AM1164" s="340"/>
    </row>
    <row r="1165" spans="6:39" customFormat="1" ht="18.75">
      <c r="F1165" s="120" t="str">
        <f t="shared" si="117"/>
        <v/>
      </c>
      <c r="G1165" s="121"/>
      <c r="H1165" s="120"/>
      <c r="I1165" s="122"/>
      <c r="J1165" s="306"/>
      <c r="K1165" s="115"/>
      <c r="L1165" s="115" t="str">
        <f>IFERROR(VLOOKUP(I1165,COT_ACOES!$B:$C,2,),"")</f>
        <v/>
      </c>
      <c r="M1165" s="115" t="str">
        <f t="shared" si="118"/>
        <v/>
      </c>
      <c r="N1165" s="116" t="str">
        <f t="shared" si="119"/>
        <v/>
      </c>
      <c r="O1165" s="117" t="str">
        <f t="shared" si="116"/>
        <v/>
      </c>
      <c r="P1165" s="118" t="str">
        <f t="shared" si="120"/>
        <v/>
      </c>
      <c r="Q1165" s="119" t="str">
        <f t="shared" si="121"/>
        <v/>
      </c>
      <c r="R1165" s="117" t="str">
        <f>IFERROR(VLOOKUP($I1165,BASE_SETOR!$B$4:$C$1000,2,0),"")</f>
        <v/>
      </c>
      <c r="AM1165" s="340"/>
    </row>
    <row r="1166" spans="6:39" customFormat="1" ht="18.75">
      <c r="F1166" s="120" t="str">
        <f t="shared" si="117"/>
        <v/>
      </c>
      <c r="G1166" s="121"/>
      <c r="H1166" s="120"/>
      <c r="I1166" s="122"/>
      <c r="J1166" s="306"/>
      <c r="K1166" s="115"/>
      <c r="L1166" s="115" t="str">
        <f>IFERROR(VLOOKUP(I1166,COT_ACOES!$B:$C,2,),"")</f>
        <v/>
      </c>
      <c r="M1166" s="115" t="str">
        <f t="shared" si="118"/>
        <v/>
      </c>
      <c r="N1166" s="116" t="str">
        <f t="shared" si="119"/>
        <v/>
      </c>
      <c r="O1166" s="117" t="str">
        <f t="shared" si="116"/>
        <v/>
      </c>
      <c r="P1166" s="118" t="str">
        <f t="shared" si="120"/>
        <v/>
      </c>
      <c r="Q1166" s="119" t="str">
        <f t="shared" si="121"/>
        <v/>
      </c>
      <c r="R1166" s="117" t="str">
        <f>IFERROR(VLOOKUP($I1166,BASE_SETOR!$B$4:$C$1000,2,0),"")</f>
        <v/>
      </c>
      <c r="AM1166" s="340"/>
    </row>
    <row r="1167" spans="6:39" customFormat="1" ht="18.75">
      <c r="F1167" s="120" t="str">
        <f t="shared" si="117"/>
        <v/>
      </c>
      <c r="G1167" s="121"/>
      <c r="H1167" s="120"/>
      <c r="I1167" s="122"/>
      <c r="J1167" s="306"/>
      <c r="K1167" s="115"/>
      <c r="L1167" s="115" t="str">
        <f>IFERROR(VLOOKUP(I1167,COT_ACOES!$B:$C,2,),"")</f>
        <v/>
      </c>
      <c r="M1167" s="115" t="str">
        <f t="shared" si="118"/>
        <v/>
      </c>
      <c r="N1167" s="116" t="str">
        <f t="shared" si="119"/>
        <v/>
      </c>
      <c r="O1167" s="117" t="str">
        <f t="shared" si="116"/>
        <v/>
      </c>
      <c r="P1167" s="118" t="str">
        <f t="shared" si="120"/>
        <v/>
      </c>
      <c r="Q1167" s="119" t="str">
        <f t="shared" si="121"/>
        <v/>
      </c>
      <c r="R1167" s="117" t="str">
        <f>IFERROR(VLOOKUP($I1167,BASE_SETOR!$B$4:$C$1000,2,0),"")</f>
        <v/>
      </c>
      <c r="AM1167" s="340"/>
    </row>
    <row r="1168" spans="6:39" customFormat="1" ht="18.75">
      <c r="F1168" s="120" t="str">
        <f t="shared" si="117"/>
        <v/>
      </c>
      <c r="G1168" s="121"/>
      <c r="H1168" s="120"/>
      <c r="I1168" s="122"/>
      <c r="J1168" s="306"/>
      <c r="K1168" s="115"/>
      <c r="L1168" s="115" t="str">
        <f>IFERROR(VLOOKUP(I1168,COT_ACOES!$B:$C,2,),"")</f>
        <v/>
      </c>
      <c r="M1168" s="115" t="str">
        <f t="shared" si="118"/>
        <v/>
      </c>
      <c r="N1168" s="116" t="str">
        <f t="shared" si="119"/>
        <v/>
      </c>
      <c r="O1168" s="117" t="str">
        <f t="shared" si="116"/>
        <v/>
      </c>
      <c r="P1168" s="118" t="str">
        <f t="shared" si="120"/>
        <v/>
      </c>
      <c r="Q1168" s="119" t="str">
        <f t="shared" si="121"/>
        <v/>
      </c>
      <c r="R1168" s="117" t="str">
        <f>IFERROR(VLOOKUP($I1168,BASE_SETOR!$B$4:$C$1000,2,0),"")</f>
        <v/>
      </c>
      <c r="AM1168" s="340"/>
    </row>
    <row r="1169" spans="6:39" customFormat="1" ht="18.75">
      <c r="F1169" s="120" t="str">
        <f t="shared" si="117"/>
        <v/>
      </c>
      <c r="G1169" s="121"/>
      <c r="H1169" s="120"/>
      <c r="I1169" s="122"/>
      <c r="J1169" s="306"/>
      <c r="K1169" s="115"/>
      <c r="L1169" s="115" t="str">
        <f>IFERROR(VLOOKUP(I1169,COT_ACOES!$B:$C,2,),"")</f>
        <v/>
      </c>
      <c r="M1169" s="115" t="str">
        <f t="shared" si="118"/>
        <v/>
      </c>
      <c r="N1169" s="116" t="str">
        <f t="shared" si="119"/>
        <v/>
      </c>
      <c r="O1169" s="117" t="str">
        <f t="shared" si="116"/>
        <v/>
      </c>
      <c r="P1169" s="118" t="str">
        <f t="shared" si="120"/>
        <v/>
      </c>
      <c r="Q1169" s="119" t="str">
        <f t="shared" si="121"/>
        <v/>
      </c>
      <c r="R1169" s="117" t="str">
        <f>IFERROR(VLOOKUP($I1169,BASE_SETOR!$B$4:$C$1000,2,0),"")</f>
        <v/>
      </c>
      <c r="AM1169" s="340"/>
    </row>
    <row r="1170" spans="6:39" customFormat="1" ht="18.75">
      <c r="F1170" s="120" t="str">
        <f t="shared" si="117"/>
        <v/>
      </c>
      <c r="G1170" s="121"/>
      <c r="H1170" s="120"/>
      <c r="I1170" s="122"/>
      <c r="J1170" s="306"/>
      <c r="K1170" s="115"/>
      <c r="L1170" s="115" t="str">
        <f>IFERROR(VLOOKUP(I1170,COT_ACOES!$B:$C,2,),"")</f>
        <v/>
      </c>
      <c r="M1170" s="115" t="str">
        <f t="shared" si="118"/>
        <v/>
      </c>
      <c r="N1170" s="116" t="str">
        <f t="shared" si="119"/>
        <v/>
      </c>
      <c r="O1170" s="117" t="str">
        <f t="shared" si="116"/>
        <v/>
      </c>
      <c r="P1170" s="118" t="str">
        <f t="shared" si="120"/>
        <v/>
      </c>
      <c r="Q1170" s="119" t="str">
        <f t="shared" si="121"/>
        <v/>
      </c>
      <c r="R1170" s="117" t="str">
        <f>IFERROR(VLOOKUP($I1170,BASE_SETOR!$B$4:$C$1000,2,0),"")</f>
        <v/>
      </c>
      <c r="AM1170" s="340"/>
    </row>
    <row r="1171" spans="6:39" customFormat="1" ht="18.75">
      <c r="F1171" s="120" t="str">
        <f t="shared" si="117"/>
        <v/>
      </c>
      <c r="G1171" s="121"/>
      <c r="H1171" s="120"/>
      <c r="I1171" s="122"/>
      <c r="J1171" s="306"/>
      <c r="K1171" s="115"/>
      <c r="L1171" s="115" t="str">
        <f>IFERROR(VLOOKUP(I1171,COT_ACOES!$B:$C,2,),"")</f>
        <v/>
      </c>
      <c r="M1171" s="115" t="str">
        <f t="shared" si="118"/>
        <v/>
      </c>
      <c r="N1171" s="116" t="str">
        <f t="shared" si="119"/>
        <v/>
      </c>
      <c r="O1171" s="117" t="str">
        <f t="shared" si="116"/>
        <v/>
      </c>
      <c r="P1171" s="118" t="str">
        <f t="shared" si="120"/>
        <v/>
      </c>
      <c r="Q1171" s="119" t="str">
        <f t="shared" si="121"/>
        <v/>
      </c>
      <c r="R1171" s="117" t="str">
        <f>IFERROR(VLOOKUP($I1171,BASE_SETOR!$B$4:$C$1000,2,0),"")</f>
        <v/>
      </c>
      <c r="AM1171" s="340"/>
    </row>
    <row r="1172" spans="6:39" customFormat="1" ht="18.75">
      <c r="F1172" s="120" t="str">
        <f t="shared" si="117"/>
        <v/>
      </c>
      <c r="G1172" s="121"/>
      <c r="H1172" s="120"/>
      <c r="I1172" s="122"/>
      <c r="J1172" s="306"/>
      <c r="K1172" s="115"/>
      <c r="L1172" s="115" t="str">
        <f>IFERROR(VLOOKUP(I1172,COT_ACOES!$B:$C,2,),"")</f>
        <v/>
      </c>
      <c r="M1172" s="115" t="str">
        <f t="shared" si="118"/>
        <v/>
      </c>
      <c r="N1172" s="116" t="str">
        <f t="shared" si="119"/>
        <v/>
      </c>
      <c r="O1172" s="117" t="str">
        <f t="shared" si="116"/>
        <v/>
      </c>
      <c r="P1172" s="118" t="str">
        <f t="shared" si="120"/>
        <v/>
      </c>
      <c r="Q1172" s="119" t="str">
        <f t="shared" si="121"/>
        <v/>
      </c>
      <c r="R1172" s="117" t="str">
        <f>IFERROR(VLOOKUP($I1172,BASE_SETOR!$B$4:$C$1000,2,0),"")</f>
        <v/>
      </c>
      <c r="AM1172" s="340"/>
    </row>
    <row r="1173" spans="6:39" customFormat="1" ht="18.75">
      <c r="F1173" s="120" t="str">
        <f t="shared" si="117"/>
        <v/>
      </c>
      <c r="G1173" s="121"/>
      <c r="H1173" s="120"/>
      <c r="I1173" s="122"/>
      <c r="J1173" s="306"/>
      <c r="K1173" s="115"/>
      <c r="L1173" s="115" t="str">
        <f>IFERROR(VLOOKUP(I1173,COT_ACOES!$B:$C,2,),"")</f>
        <v/>
      </c>
      <c r="M1173" s="115" t="str">
        <f t="shared" si="118"/>
        <v/>
      </c>
      <c r="N1173" s="116" t="str">
        <f t="shared" si="119"/>
        <v/>
      </c>
      <c r="O1173" s="117" t="str">
        <f t="shared" si="116"/>
        <v/>
      </c>
      <c r="P1173" s="118" t="str">
        <f t="shared" si="120"/>
        <v/>
      </c>
      <c r="Q1173" s="119" t="str">
        <f t="shared" si="121"/>
        <v/>
      </c>
      <c r="R1173" s="117" t="str">
        <f>IFERROR(VLOOKUP($I1173,BASE_SETOR!$B$4:$C$1000,2,0),"")</f>
        <v/>
      </c>
      <c r="AM1173" s="340"/>
    </row>
    <row r="1174" spans="6:39" customFormat="1" ht="18.75">
      <c r="F1174" s="120" t="str">
        <f t="shared" si="117"/>
        <v/>
      </c>
      <c r="G1174" s="121"/>
      <c r="H1174" s="120"/>
      <c r="I1174" s="122"/>
      <c r="J1174" s="306"/>
      <c r="K1174" s="115"/>
      <c r="L1174" s="115" t="str">
        <f>IFERROR(VLOOKUP(I1174,COT_ACOES!$B:$C,2,),"")</f>
        <v/>
      </c>
      <c r="M1174" s="115" t="str">
        <f t="shared" si="118"/>
        <v/>
      </c>
      <c r="N1174" s="116" t="str">
        <f t="shared" si="119"/>
        <v/>
      </c>
      <c r="O1174" s="117" t="str">
        <f t="shared" si="116"/>
        <v/>
      </c>
      <c r="P1174" s="118" t="str">
        <f t="shared" si="120"/>
        <v/>
      </c>
      <c r="Q1174" s="119" t="str">
        <f t="shared" si="121"/>
        <v/>
      </c>
      <c r="R1174" s="117" t="str">
        <f>IFERROR(VLOOKUP($I1174,BASE_SETOR!$B$4:$C$1000,2,0),"")</f>
        <v/>
      </c>
      <c r="AM1174" s="340"/>
    </row>
    <row r="1175" spans="6:39" customFormat="1" ht="18.75">
      <c r="F1175" s="120" t="str">
        <f t="shared" si="117"/>
        <v/>
      </c>
      <c r="G1175" s="121"/>
      <c r="H1175" s="120"/>
      <c r="I1175" s="122"/>
      <c r="J1175" s="306"/>
      <c r="K1175" s="115"/>
      <c r="L1175" s="115" t="str">
        <f>IFERROR(VLOOKUP(I1175,COT_ACOES!$B:$C,2,),"")</f>
        <v/>
      </c>
      <c r="M1175" s="115" t="str">
        <f t="shared" si="118"/>
        <v/>
      </c>
      <c r="N1175" s="116" t="str">
        <f t="shared" si="119"/>
        <v/>
      </c>
      <c r="O1175" s="117" t="str">
        <f t="shared" si="116"/>
        <v/>
      </c>
      <c r="P1175" s="118" t="str">
        <f t="shared" si="120"/>
        <v/>
      </c>
      <c r="Q1175" s="119" t="str">
        <f t="shared" si="121"/>
        <v/>
      </c>
      <c r="R1175" s="117" t="str">
        <f>IFERROR(VLOOKUP($I1175,BASE_SETOR!$B$4:$C$1000,2,0),"")</f>
        <v/>
      </c>
      <c r="AM1175" s="340"/>
    </row>
    <row r="1176" spans="6:39" customFormat="1" ht="18.75">
      <c r="F1176" s="120" t="str">
        <f t="shared" si="117"/>
        <v/>
      </c>
      <c r="G1176" s="121"/>
      <c r="H1176" s="120"/>
      <c r="I1176" s="122"/>
      <c r="J1176" s="306"/>
      <c r="K1176" s="115"/>
      <c r="L1176" s="115" t="str">
        <f>IFERROR(VLOOKUP(I1176,COT_ACOES!$B:$C,2,),"")</f>
        <v/>
      </c>
      <c r="M1176" s="115" t="str">
        <f t="shared" si="118"/>
        <v/>
      </c>
      <c r="N1176" s="116" t="str">
        <f t="shared" si="119"/>
        <v/>
      </c>
      <c r="O1176" s="117" t="str">
        <f t="shared" si="116"/>
        <v/>
      </c>
      <c r="P1176" s="118" t="str">
        <f t="shared" si="120"/>
        <v/>
      </c>
      <c r="Q1176" s="119" t="str">
        <f t="shared" si="121"/>
        <v/>
      </c>
      <c r="R1176" s="117" t="str">
        <f>IFERROR(VLOOKUP($I1176,BASE_SETOR!$B$4:$C$1000,2,0),"")</f>
        <v/>
      </c>
      <c r="AM1176" s="340"/>
    </row>
    <row r="1177" spans="6:39" customFormat="1" ht="18.75">
      <c r="F1177" s="120" t="str">
        <f t="shared" si="117"/>
        <v/>
      </c>
      <c r="G1177" s="121"/>
      <c r="H1177" s="120"/>
      <c r="I1177" s="122"/>
      <c r="J1177" s="306"/>
      <c r="K1177" s="115"/>
      <c r="L1177" s="115" t="str">
        <f>IFERROR(VLOOKUP(I1177,COT_ACOES!$B:$C,2,),"")</f>
        <v/>
      </c>
      <c r="M1177" s="115" t="str">
        <f t="shared" si="118"/>
        <v/>
      </c>
      <c r="N1177" s="116" t="str">
        <f t="shared" si="119"/>
        <v/>
      </c>
      <c r="O1177" s="117" t="str">
        <f t="shared" ref="O1177:O1240" si="122">IFERROR(N1177/$C$4,"")</f>
        <v/>
      </c>
      <c r="P1177" s="118" t="str">
        <f t="shared" si="120"/>
        <v/>
      </c>
      <c r="Q1177" s="119" t="str">
        <f t="shared" si="121"/>
        <v/>
      </c>
      <c r="R1177" s="117" t="str">
        <f>IFERROR(VLOOKUP($I1177,BASE_SETOR!$B$4:$C$1000,2,0),"")</f>
        <v/>
      </c>
      <c r="AM1177" s="340"/>
    </row>
    <row r="1178" spans="6:39" customFormat="1" ht="18.75">
      <c r="F1178" s="120" t="str">
        <f t="shared" ref="F1178:F1241" si="123">IF(G1178="","",1+F1177)</f>
        <v/>
      </c>
      <c r="G1178" s="121"/>
      <c r="H1178" s="120"/>
      <c r="I1178" s="122"/>
      <c r="J1178" s="306"/>
      <c r="K1178" s="115"/>
      <c r="L1178" s="115" t="str">
        <f>IFERROR(VLOOKUP(I1178,COT_ACOES!$B:$C,2,),"")</f>
        <v/>
      </c>
      <c r="M1178" s="115" t="str">
        <f t="shared" si="118"/>
        <v/>
      </c>
      <c r="N1178" s="116" t="str">
        <f t="shared" si="119"/>
        <v/>
      </c>
      <c r="O1178" s="117" t="str">
        <f t="shared" si="122"/>
        <v/>
      </c>
      <c r="P1178" s="118" t="str">
        <f t="shared" si="120"/>
        <v/>
      </c>
      <c r="Q1178" s="119" t="str">
        <f t="shared" si="121"/>
        <v/>
      </c>
      <c r="R1178" s="117" t="str">
        <f>IFERROR(VLOOKUP($I1178,BASE_SETOR!$B$4:$C$1000,2,0),"")</f>
        <v/>
      </c>
      <c r="AM1178" s="340"/>
    </row>
    <row r="1179" spans="6:39" customFormat="1" ht="18.75">
      <c r="F1179" s="120" t="str">
        <f t="shared" si="123"/>
        <v/>
      </c>
      <c r="G1179" s="121"/>
      <c r="H1179" s="120"/>
      <c r="I1179" s="122"/>
      <c r="J1179" s="306"/>
      <c r="K1179" s="115"/>
      <c r="L1179" s="115" t="str">
        <f>IFERROR(VLOOKUP(I1179,COT_ACOES!$B:$C,2,),"")</f>
        <v/>
      </c>
      <c r="M1179" s="115" t="str">
        <f t="shared" si="118"/>
        <v/>
      </c>
      <c r="N1179" s="116" t="str">
        <f t="shared" si="119"/>
        <v/>
      </c>
      <c r="O1179" s="117" t="str">
        <f t="shared" si="122"/>
        <v/>
      </c>
      <c r="P1179" s="118" t="str">
        <f t="shared" si="120"/>
        <v/>
      </c>
      <c r="Q1179" s="119" t="str">
        <f t="shared" si="121"/>
        <v/>
      </c>
      <c r="R1179" s="117" t="str">
        <f>IFERROR(VLOOKUP($I1179,BASE_SETOR!$B$4:$C$1000,2,0),"")</f>
        <v/>
      </c>
      <c r="AM1179" s="340"/>
    </row>
    <row r="1180" spans="6:39" customFormat="1" ht="18.75">
      <c r="F1180" s="120" t="str">
        <f t="shared" si="123"/>
        <v/>
      </c>
      <c r="G1180" s="121"/>
      <c r="H1180" s="120"/>
      <c r="I1180" s="122"/>
      <c r="J1180" s="306"/>
      <c r="K1180" s="115"/>
      <c r="L1180" s="115" t="str">
        <f>IFERROR(VLOOKUP(I1180,COT_ACOES!$B:$C,2,),"")</f>
        <v/>
      </c>
      <c r="M1180" s="115" t="str">
        <f t="shared" si="118"/>
        <v/>
      </c>
      <c r="N1180" s="116" t="str">
        <f t="shared" si="119"/>
        <v/>
      </c>
      <c r="O1180" s="117" t="str">
        <f t="shared" si="122"/>
        <v/>
      </c>
      <c r="P1180" s="118" t="str">
        <f t="shared" si="120"/>
        <v/>
      </c>
      <c r="Q1180" s="119" t="str">
        <f t="shared" si="121"/>
        <v/>
      </c>
      <c r="R1180" s="117" t="str">
        <f>IFERROR(VLOOKUP($I1180,BASE_SETOR!$B$4:$C$1000,2,0),"")</f>
        <v/>
      </c>
      <c r="AM1180" s="340"/>
    </row>
    <row r="1181" spans="6:39" customFormat="1" ht="18.75">
      <c r="F1181" s="120" t="str">
        <f t="shared" si="123"/>
        <v/>
      </c>
      <c r="G1181" s="121"/>
      <c r="H1181" s="120"/>
      <c r="I1181" s="122"/>
      <c r="J1181" s="306"/>
      <c r="K1181" s="115"/>
      <c r="L1181" s="115" t="str">
        <f>IFERROR(VLOOKUP(I1181,COT_ACOES!$B:$C,2,),"")</f>
        <v/>
      </c>
      <c r="M1181" s="115" t="str">
        <f t="shared" si="118"/>
        <v/>
      </c>
      <c r="N1181" s="116" t="str">
        <f t="shared" si="119"/>
        <v/>
      </c>
      <c r="O1181" s="117" t="str">
        <f t="shared" si="122"/>
        <v/>
      </c>
      <c r="P1181" s="118" t="str">
        <f t="shared" si="120"/>
        <v/>
      </c>
      <c r="Q1181" s="119" t="str">
        <f t="shared" si="121"/>
        <v/>
      </c>
      <c r="R1181" s="117" t="str">
        <f>IFERROR(VLOOKUP($I1181,BASE_SETOR!$B$4:$C$1000,2,0),"")</f>
        <v/>
      </c>
      <c r="AM1181" s="340"/>
    </row>
    <row r="1182" spans="6:39" customFormat="1" ht="18.75">
      <c r="F1182" s="120" t="str">
        <f t="shared" si="123"/>
        <v/>
      </c>
      <c r="G1182" s="121"/>
      <c r="H1182" s="120"/>
      <c r="I1182" s="122"/>
      <c r="J1182" s="306"/>
      <c r="K1182" s="115"/>
      <c r="L1182" s="115" t="str">
        <f>IFERROR(VLOOKUP(I1182,COT_ACOES!$B:$C,2,),"")</f>
        <v/>
      </c>
      <c r="M1182" s="115" t="str">
        <f t="shared" si="118"/>
        <v/>
      </c>
      <c r="N1182" s="116" t="str">
        <f t="shared" si="119"/>
        <v/>
      </c>
      <c r="O1182" s="117" t="str">
        <f t="shared" si="122"/>
        <v/>
      </c>
      <c r="P1182" s="118" t="str">
        <f t="shared" si="120"/>
        <v/>
      </c>
      <c r="Q1182" s="119" t="str">
        <f t="shared" si="121"/>
        <v/>
      </c>
      <c r="R1182" s="117" t="str">
        <f>IFERROR(VLOOKUP($I1182,BASE_SETOR!$B$4:$C$1000,2,0),"")</f>
        <v/>
      </c>
      <c r="AM1182" s="340"/>
    </row>
    <row r="1183" spans="6:39" customFormat="1" ht="18.75">
      <c r="F1183" s="120" t="str">
        <f t="shared" si="123"/>
        <v/>
      </c>
      <c r="G1183" s="121"/>
      <c r="H1183" s="120"/>
      <c r="I1183" s="122"/>
      <c r="J1183" s="306"/>
      <c r="K1183" s="115"/>
      <c r="L1183" s="115" t="str">
        <f>IFERROR(VLOOKUP(I1183,COT_ACOES!$B:$C,2,),"")</f>
        <v/>
      </c>
      <c r="M1183" s="115" t="str">
        <f t="shared" si="118"/>
        <v/>
      </c>
      <c r="N1183" s="116" t="str">
        <f t="shared" si="119"/>
        <v/>
      </c>
      <c r="O1183" s="117" t="str">
        <f t="shared" si="122"/>
        <v/>
      </c>
      <c r="P1183" s="118" t="str">
        <f t="shared" si="120"/>
        <v/>
      </c>
      <c r="Q1183" s="119" t="str">
        <f t="shared" si="121"/>
        <v/>
      </c>
      <c r="R1183" s="117" t="str">
        <f>IFERROR(VLOOKUP($I1183,BASE_SETOR!$B$4:$C$1000,2,0),"")</f>
        <v/>
      </c>
      <c r="AM1183" s="340"/>
    </row>
    <row r="1184" spans="6:39" customFormat="1" ht="18.75">
      <c r="F1184" s="120" t="str">
        <f t="shared" si="123"/>
        <v/>
      </c>
      <c r="G1184" s="121"/>
      <c r="H1184" s="120"/>
      <c r="I1184" s="122"/>
      <c r="J1184" s="306"/>
      <c r="K1184" s="115"/>
      <c r="L1184" s="115" t="str">
        <f>IFERROR(VLOOKUP(I1184,COT_ACOES!$B:$C,2,),"")</f>
        <v/>
      </c>
      <c r="M1184" s="115" t="str">
        <f t="shared" si="118"/>
        <v/>
      </c>
      <c r="N1184" s="116" t="str">
        <f t="shared" si="119"/>
        <v/>
      </c>
      <c r="O1184" s="117" t="str">
        <f t="shared" si="122"/>
        <v/>
      </c>
      <c r="P1184" s="118" t="str">
        <f t="shared" si="120"/>
        <v/>
      </c>
      <c r="Q1184" s="119" t="str">
        <f t="shared" si="121"/>
        <v/>
      </c>
      <c r="R1184" s="117" t="str">
        <f>IFERROR(VLOOKUP($I1184,BASE_SETOR!$B$4:$C$1000,2,0),"")</f>
        <v/>
      </c>
      <c r="AM1184" s="340"/>
    </row>
    <row r="1185" spans="6:39" customFormat="1" ht="18.75">
      <c r="F1185" s="120" t="str">
        <f t="shared" si="123"/>
        <v/>
      </c>
      <c r="G1185" s="121"/>
      <c r="H1185" s="120"/>
      <c r="I1185" s="122"/>
      <c r="J1185" s="306"/>
      <c r="K1185" s="115"/>
      <c r="L1185" s="115" t="str">
        <f>IFERROR(VLOOKUP(I1185,COT_ACOES!$B:$C,2,),"")</f>
        <v/>
      </c>
      <c r="M1185" s="115" t="str">
        <f t="shared" si="118"/>
        <v/>
      </c>
      <c r="N1185" s="116" t="str">
        <f t="shared" si="119"/>
        <v/>
      </c>
      <c r="O1185" s="117" t="str">
        <f t="shared" si="122"/>
        <v/>
      </c>
      <c r="P1185" s="118" t="str">
        <f t="shared" si="120"/>
        <v/>
      </c>
      <c r="Q1185" s="119" t="str">
        <f t="shared" si="121"/>
        <v/>
      </c>
      <c r="R1185" s="117" t="str">
        <f>IFERROR(VLOOKUP($I1185,BASE_SETOR!$B$4:$C$1000,2,0),"")</f>
        <v/>
      </c>
      <c r="AM1185" s="340"/>
    </row>
    <row r="1186" spans="6:39" customFormat="1" ht="18.75">
      <c r="F1186" s="120" t="str">
        <f t="shared" si="123"/>
        <v/>
      </c>
      <c r="G1186" s="121"/>
      <c r="H1186" s="120"/>
      <c r="I1186" s="122"/>
      <c r="J1186" s="306"/>
      <c r="K1186" s="115"/>
      <c r="L1186" s="115" t="str">
        <f>IFERROR(VLOOKUP(I1186,COT_ACOES!$B:$C,2,),"")</f>
        <v/>
      </c>
      <c r="M1186" s="115" t="str">
        <f t="shared" si="118"/>
        <v/>
      </c>
      <c r="N1186" s="116" t="str">
        <f t="shared" si="119"/>
        <v/>
      </c>
      <c r="O1186" s="117" t="str">
        <f t="shared" si="122"/>
        <v/>
      </c>
      <c r="P1186" s="118" t="str">
        <f t="shared" si="120"/>
        <v/>
      </c>
      <c r="Q1186" s="119" t="str">
        <f t="shared" si="121"/>
        <v/>
      </c>
      <c r="R1186" s="117" t="str">
        <f>IFERROR(VLOOKUP($I1186,BASE_SETOR!$B$4:$C$1000,2,0),"")</f>
        <v/>
      </c>
      <c r="AM1186" s="340"/>
    </row>
    <row r="1187" spans="6:39" customFormat="1" ht="18.75">
      <c r="F1187" s="120" t="str">
        <f t="shared" si="123"/>
        <v/>
      </c>
      <c r="G1187" s="121"/>
      <c r="H1187" s="120"/>
      <c r="I1187" s="122"/>
      <c r="J1187" s="306"/>
      <c r="K1187" s="115"/>
      <c r="L1187" s="115" t="str">
        <f>IFERROR(VLOOKUP(I1187,COT_ACOES!$B:$C,2,),"")</f>
        <v/>
      </c>
      <c r="M1187" s="115" t="str">
        <f t="shared" si="118"/>
        <v/>
      </c>
      <c r="N1187" s="116" t="str">
        <f t="shared" si="119"/>
        <v/>
      </c>
      <c r="O1187" s="117" t="str">
        <f t="shared" si="122"/>
        <v/>
      </c>
      <c r="P1187" s="118" t="str">
        <f t="shared" si="120"/>
        <v/>
      </c>
      <c r="Q1187" s="119" t="str">
        <f t="shared" si="121"/>
        <v/>
      </c>
      <c r="R1187" s="117" t="str">
        <f>IFERROR(VLOOKUP($I1187,BASE_SETOR!$B$4:$C$1000,2,0),"")</f>
        <v/>
      </c>
      <c r="AM1187" s="340"/>
    </row>
    <row r="1188" spans="6:39" customFormat="1" ht="18.75">
      <c r="F1188" s="120" t="str">
        <f t="shared" si="123"/>
        <v/>
      </c>
      <c r="G1188" s="121"/>
      <c r="H1188" s="120"/>
      <c r="I1188" s="122"/>
      <c r="J1188" s="306"/>
      <c r="K1188" s="115"/>
      <c r="L1188" s="115" t="str">
        <f>IFERROR(VLOOKUP(I1188,COT_ACOES!$B:$C,2,),"")</f>
        <v/>
      </c>
      <c r="M1188" s="115" t="str">
        <f t="shared" si="118"/>
        <v/>
      </c>
      <c r="N1188" s="116" t="str">
        <f t="shared" si="119"/>
        <v/>
      </c>
      <c r="O1188" s="117" t="str">
        <f t="shared" si="122"/>
        <v/>
      </c>
      <c r="P1188" s="118" t="str">
        <f t="shared" si="120"/>
        <v/>
      </c>
      <c r="Q1188" s="119" t="str">
        <f t="shared" si="121"/>
        <v/>
      </c>
      <c r="R1188" s="117" t="str">
        <f>IFERROR(VLOOKUP($I1188,BASE_SETOR!$B$4:$C$1000,2,0),"")</f>
        <v/>
      </c>
      <c r="AM1188" s="340"/>
    </row>
    <row r="1189" spans="6:39" customFormat="1" ht="18.75">
      <c r="F1189" s="120" t="str">
        <f t="shared" si="123"/>
        <v/>
      </c>
      <c r="G1189" s="121"/>
      <c r="H1189" s="120"/>
      <c r="I1189" s="122"/>
      <c r="J1189" s="306"/>
      <c r="K1189" s="115"/>
      <c r="L1189" s="115" t="str">
        <f>IFERROR(VLOOKUP(I1189,COT_ACOES!$B:$C,2,),"")</f>
        <v/>
      </c>
      <c r="M1189" s="115" t="str">
        <f t="shared" si="118"/>
        <v/>
      </c>
      <c r="N1189" s="116" t="str">
        <f t="shared" si="119"/>
        <v/>
      </c>
      <c r="O1189" s="117" t="str">
        <f t="shared" si="122"/>
        <v/>
      </c>
      <c r="P1189" s="118" t="str">
        <f t="shared" si="120"/>
        <v/>
      </c>
      <c r="Q1189" s="119" t="str">
        <f t="shared" si="121"/>
        <v/>
      </c>
      <c r="R1189" s="117" t="str">
        <f>IFERROR(VLOOKUP($I1189,BASE_SETOR!$B$4:$C$1000,2,0),"")</f>
        <v/>
      </c>
      <c r="AM1189" s="340"/>
    </row>
    <row r="1190" spans="6:39" customFormat="1" ht="18.75">
      <c r="F1190" s="120" t="str">
        <f t="shared" si="123"/>
        <v/>
      </c>
      <c r="G1190" s="121"/>
      <c r="H1190" s="120"/>
      <c r="I1190" s="122"/>
      <c r="J1190" s="306"/>
      <c r="K1190" s="115"/>
      <c r="L1190" s="115" t="str">
        <f>IFERROR(VLOOKUP(I1190,COT_ACOES!$B:$C,2,),"")</f>
        <v/>
      </c>
      <c r="M1190" s="115" t="str">
        <f t="shared" si="118"/>
        <v/>
      </c>
      <c r="N1190" s="116" t="str">
        <f t="shared" si="119"/>
        <v/>
      </c>
      <c r="O1190" s="117" t="str">
        <f t="shared" si="122"/>
        <v/>
      </c>
      <c r="P1190" s="118" t="str">
        <f t="shared" si="120"/>
        <v/>
      </c>
      <c r="Q1190" s="119" t="str">
        <f t="shared" si="121"/>
        <v/>
      </c>
      <c r="R1190" s="117" t="str">
        <f>IFERROR(VLOOKUP($I1190,BASE_SETOR!$B$4:$C$1000,2,0),"")</f>
        <v/>
      </c>
      <c r="AM1190" s="340"/>
    </row>
    <row r="1191" spans="6:39" customFormat="1" ht="18.75">
      <c r="F1191" s="120" t="str">
        <f t="shared" si="123"/>
        <v/>
      </c>
      <c r="G1191" s="121"/>
      <c r="H1191" s="120"/>
      <c r="I1191" s="122"/>
      <c r="J1191" s="306"/>
      <c r="K1191" s="115"/>
      <c r="L1191" s="115" t="str">
        <f>IFERROR(VLOOKUP(I1191,COT_ACOES!$B:$C,2,),"")</f>
        <v/>
      </c>
      <c r="M1191" s="115" t="str">
        <f t="shared" si="118"/>
        <v/>
      </c>
      <c r="N1191" s="116" t="str">
        <f t="shared" si="119"/>
        <v/>
      </c>
      <c r="O1191" s="117" t="str">
        <f t="shared" si="122"/>
        <v/>
      </c>
      <c r="P1191" s="118" t="str">
        <f t="shared" si="120"/>
        <v/>
      </c>
      <c r="Q1191" s="119" t="str">
        <f t="shared" si="121"/>
        <v/>
      </c>
      <c r="R1191" s="117" t="str">
        <f>IFERROR(VLOOKUP($I1191,BASE_SETOR!$B$4:$C$1000,2,0),"")</f>
        <v/>
      </c>
      <c r="AM1191" s="340"/>
    </row>
    <row r="1192" spans="6:39" customFormat="1" ht="18.75">
      <c r="F1192" s="120" t="str">
        <f t="shared" si="123"/>
        <v/>
      </c>
      <c r="G1192" s="121"/>
      <c r="H1192" s="120"/>
      <c r="I1192" s="122"/>
      <c r="J1192" s="306"/>
      <c r="K1192" s="115"/>
      <c r="L1192" s="115" t="str">
        <f>IFERROR(VLOOKUP(I1192,COT_ACOES!$B:$C,2,),"")</f>
        <v/>
      </c>
      <c r="M1192" s="115" t="str">
        <f t="shared" si="118"/>
        <v/>
      </c>
      <c r="N1192" s="116" t="str">
        <f t="shared" si="119"/>
        <v/>
      </c>
      <c r="O1192" s="117" t="str">
        <f t="shared" si="122"/>
        <v/>
      </c>
      <c r="P1192" s="118" t="str">
        <f t="shared" si="120"/>
        <v/>
      </c>
      <c r="Q1192" s="119" t="str">
        <f t="shared" si="121"/>
        <v/>
      </c>
      <c r="R1192" s="117" t="str">
        <f>IFERROR(VLOOKUP($I1192,BASE_SETOR!$B$4:$C$1000,2,0),"")</f>
        <v/>
      </c>
      <c r="AM1192" s="340"/>
    </row>
    <row r="1193" spans="6:39" customFormat="1" ht="18.75">
      <c r="F1193" s="120" t="str">
        <f t="shared" si="123"/>
        <v/>
      </c>
      <c r="G1193" s="121"/>
      <c r="H1193" s="120"/>
      <c r="I1193" s="122"/>
      <c r="J1193" s="306"/>
      <c r="K1193" s="115"/>
      <c r="L1193" s="115" t="str">
        <f>IFERROR(VLOOKUP(I1193,COT_ACOES!$B:$C,2,),"")</f>
        <v/>
      </c>
      <c r="M1193" s="115" t="str">
        <f t="shared" si="118"/>
        <v/>
      </c>
      <c r="N1193" s="116" t="str">
        <f t="shared" si="119"/>
        <v/>
      </c>
      <c r="O1193" s="117" t="str">
        <f t="shared" si="122"/>
        <v/>
      </c>
      <c r="P1193" s="118" t="str">
        <f t="shared" si="120"/>
        <v/>
      </c>
      <c r="Q1193" s="119" t="str">
        <f t="shared" si="121"/>
        <v/>
      </c>
      <c r="R1193" s="117" t="str">
        <f>IFERROR(VLOOKUP($I1193,BASE_SETOR!$B$4:$C$1000,2,0),"")</f>
        <v/>
      </c>
      <c r="AM1193" s="340"/>
    </row>
    <row r="1194" spans="6:39" customFormat="1" ht="18.75">
      <c r="F1194" s="120" t="str">
        <f t="shared" si="123"/>
        <v/>
      </c>
      <c r="G1194" s="121"/>
      <c r="H1194" s="120"/>
      <c r="I1194" s="122"/>
      <c r="J1194" s="306"/>
      <c r="K1194" s="115"/>
      <c r="L1194" s="115" t="str">
        <f>IFERROR(VLOOKUP(I1194,COT_ACOES!$B:$C,2,),"")</f>
        <v/>
      </c>
      <c r="M1194" s="115" t="str">
        <f t="shared" ref="M1194:M1257" si="124">IF(J1194="","",J1194*K1194)</f>
        <v/>
      </c>
      <c r="N1194" s="116" t="str">
        <f t="shared" ref="N1194:N1257" si="125">IF(J1194="","",J1194*L1194)</f>
        <v/>
      </c>
      <c r="O1194" s="117" t="str">
        <f t="shared" si="122"/>
        <v/>
      </c>
      <c r="P1194" s="118" t="str">
        <f t="shared" ref="P1194:P1257" si="126">IFERROR((N1194-M1194)/M1194,"")</f>
        <v/>
      </c>
      <c r="Q1194" s="119" t="str">
        <f t="shared" ref="Q1194:Q1257" si="127">IFERROR(M1194*P1194,"")</f>
        <v/>
      </c>
      <c r="R1194" s="117" t="str">
        <f>IFERROR(VLOOKUP($I1194,BASE_SETOR!$B$4:$C$1000,2,0),"")</f>
        <v/>
      </c>
      <c r="AM1194" s="340"/>
    </row>
    <row r="1195" spans="6:39" customFormat="1" ht="18.75">
      <c r="F1195" s="120" t="str">
        <f t="shared" si="123"/>
        <v/>
      </c>
      <c r="G1195" s="121"/>
      <c r="H1195" s="120"/>
      <c r="I1195" s="122"/>
      <c r="J1195" s="306"/>
      <c r="K1195" s="115"/>
      <c r="L1195" s="115" t="str">
        <f>IFERROR(VLOOKUP(I1195,COT_ACOES!$B:$C,2,),"")</f>
        <v/>
      </c>
      <c r="M1195" s="115" t="str">
        <f t="shared" si="124"/>
        <v/>
      </c>
      <c r="N1195" s="116" t="str">
        <f t="shared" si="125"/>
        <v/>
      </c>
      <c r="O1195" s="117" t="str">
        <f t="shared" si="122"/>
        <v/>
      </c>
      <c r="P1195" s="118" t="str">
        <f t="shared" si="126"/>
        <v/>
      </c>
      <c r="Q1195" s="119" t="str">
        <f t="shared" si="127"/>
        <v/>
      </c>
      <c r="R1195" s="117" t="str">
        <f>IFERROR(VLOOKUP($I1195,BASE_SETOR!$B$4:$C$1000,2,0),"")</f>
        <v/>
      </c>
      <c r="AM1195" s="340"/>
    </row>
    <row r="1196" spans="6:39" customFormat="1" ht="18.75">
      <c r="F1196" s="120" t="str">
        <f t="shared" si="123"/>
        <v/>
      </c>
      <c r="G1196" s="121"/>
      <c r="H1196" s="120"/>
      <c r="I1196" s="122"/>
      <c r="J1196" s="306"/>
      <c r="K1196" s="115"/>
      <c r="L1196" s="115" t="str">
        <f>IFERROR(VLOOKUP(I1196,COT_ACOES!$B:$C,2,),"")</f>
        <v/>
      </c>
      <c r="M1196" s="115" t="str">
        <f t="shared" si="124"/>
        <v/>
      </c>
      <c r="N1196" s="116" t="str">
        <f t="shared" si="125"/>
        <v/>
      </c>
      <c r="O1196" s="117" t="str">
        <f t="shared" si="122"/>
        <v/>
      </c>
      <c r="P1196" s="118" t="str">
        <f t="shared" si="126"/>
        <v/>
      </c>
      <c r="Q1196" s="119" t="str">
        <f t="shared" si="127"/>
        <v/>
      </c>
      <c r="R1196" s="117" t="str">
        <f>IFERROR(VLOOKUP($I1196,BASE_SETOR!$B$4:$C$1000,2,0),"")</f>
        <v/>
      </c>
      <c r="AM1196" s="340"/>
    </row>
    <row r="1197" spans="6:39" customFormat="1" ht="18.75">
      <c r="F1197" s="120" t="str">
        <f t="shared" si="123"/>
        <v/>
      </c>
      <c r="G1197" s="121"/>
      <c r="H1197" s="120"/>
      <c r="I1197" s="122"/>
      <c r="J1197" s="306"/>
      <c r="K1197" s="115"/>
      <c r="L1197" s="115" t="str">
        <f>IFERROR(VLOOKUP(I1197,COT_ACOES!$B:$C,2,),"")</f>
        <v/>
      </c>
      <c r="M1197" s="115" t="str">
        <f t="shared" si="124"/>
        <v/>
      </c>
      <c r="N1197" s="116" t="str">
        <f t="shared" si="125"/>
        <v/>
      </c>
      <c r="O1197" s="117" t="str">
        <f t="shared" si="122"/>
        <v/>
      </c>
      <c r="P1197" s="118" t="str">
        <f t="shared" si="126"/>
        <v/>
      </c>
      <c r="Q1197" s="119" t="str">
        <f t="shared" si="127"/>
        <v/>
      </c>
      <c r="R1197" s="117" t="str">
        <f>IFERROR(VLOOKUP($I1197,BASE_SETOR!$B$4:$C$1000,2,0),"")</f>
        <v/>
      </c>
      <c r="AM1197" s="340"/>
    </row>
    <row r="1198" spans="6:39" customFormat="1" ht="18.75">
      <c r="F1198" s="120" t="str">
        <f t="shared" si="123"/>
        <v/>
      </c>
      <c r="G1198" s="121"/>
      <c r="H1198" s="120"/>
      <c r="I1198" s="122"/>
      <c r="J1198" s="306"/>
      <c r="K1198" s="115"/>
      <c r="L1198" s="115" t="str">
        <f>IFERROR(VLOOKUP(I1198,COT_ACOES!$B:$C,2,),"")</f>
        <v/>
      </c>
      <c r="M1198" s="115" t="str">
        <f t="shared" si="124"/>
        <v/>
      </c>
      <c r="N1198" s="116" t="str">
        <f t="shared" si="125"/>
        <v/>
      </c>
      <c r="O1198" s="117" t="str">
        <f t="shared" si="122"/>
        <v/>
      </c>
      <c r="P1198" s="118" t="str">
        <f t="shared" si="126"/>
        <v/>
      </c>
      <c r="Q1198" s="119" t="str">
        <f t="shared" si="127"/>
        <v/>
      </c>
      <c r="R1198" s="117" t="str">
        <f>IFERROR(VLOOKUP($I1198,BASE_SETOR!$B$4:$C$1000,2,0),"")</f>
        <v/>
      </c>
      <c r="AM1198" s="340"/>
    </row>
    <row r="1199" spans="6:39" customFormat="1" ht="18.75">
      <c r="F1199" s="120" t="str">
        <f t="shared" si="123"/>
        <v/>
      </c>
      <c r="G1199" s="121"/>
      <c r="H1199" s="120"/>
      <c r="I1199" s="122"/>
      <c r="J1199" s="306"/>
      <c r="K1199" s="115"/>
      <c r="L1199" s="115" t="str">
        <f>IFERROR(VLOOKUP(I1199,COT_ACOES!$B:$C,2,),"")</f>
        <v/>
      </c>
      <c r="M1199" s="115" t="str">
        <f t="shared" si="124"/>
        <v/>
      </c>
      <c r="N1199" s="116" t="str">
        <f t="shared" si="125"/>
        <v/>
      </c>
      <c r="O1199" s="117" t="str">
        <f t="shared" si="122"/>
        <v/>
      </c>
      <c r="P1199" s="118" t="str">
        <f t="shared" si="126"/>
        <v/>
      </c>
      <c r="Q1199" s="119" t="str">
        <f t="shared" si="127"/>
        <v/>
      </c>
      <c r="R1199" s="117" t="str">
        <f>IFERROR(VLOOKUP($I1199,BASE_SETOR!$B$4:$C$1000,2,0),"")</f>
        <v/>
      </c>
      <c r="AM1199" s="340"/>
    </row>
    <row r="1200" spans="6:39" customFormat="1" ht="18.75">
      <c r="F1200" s="120" t="str">
        <f t="shared" si="123"/>
        <v/>
      </c>
      <c r="G1200" s="121"/>
      <c r="H1200" s="120"/>
      <c r="I1200" s="122"/>
      <c r="J1200" s="306"/>
      <c r="K1200" s="115"/>
      <c r="L1200" s="115" t="str">
        <f>IFERROR(VLOOKUP(I1200,COT_ACOES!$B:$C,2,),"")</f>
        <v/>
      </c>
      <c r="M1200" s="115" t="str">
        <f t="shared" si="124"/>
        <v/>
      </c>
      <c r="N1200" s="116" t="str">
        <f t="shared" si="125"/>
        <v/>
      </c>
      <c r="O1200" s="117" t="str">
        <f t="shared" si="122"/>
        <v/>
      </c>
      <c r="P1200" s="118" t="str">
        <f t="shared" si="126"/>
        <v/>
      </c>
      <c r="Q1200" s="119" t="str">
        <f t="shared" si="127"/>
        <v/>
      </c>
      <c r="R1200" s="117" t="str">
        <f>IFERROR(VLOOKUP($I1200,BASE_SETOR!$B$4:$C$1000,2,0),"")</f>
        <v/>
      </c>
      <c r="AM1200" s="340"/>
    </row>
    <row r="1201" spans="6:39" customFormat="1" ht="18.75">
      <c r="F1201" s="120" t="str">
        <f t="shared" si="123"/>
        <v/>
      </c>
      <c r="G1201" s="121"/>
      <c r="H1201" s="120"/>
      <c r="I1201" s="122"/>
      <c r="J1201" s="306"/>
      <c r="K1201" s="115"/>
      <c r="L1201" s="115" t="str">
        <f>IFERROR(VLOOKUP(I1201,COT_ACOES!$B:$C,2,),"")</f>
        <v/>
      </c>
      <c r="M1201" s="115" t="str">
        <f t="shared" si="124"/>
        <v/>
      </c>
      <c r="N1201" s="116" t="str">
        <f t="shared" si="125"/>
        <v/>
      </c>
      <c r="O1201" s="117" t="str">
        <f t="shared" si="122"/>
        <v/>
      </c>
      <c r="P1201" s="118" t="str">
        <f t="shared" si="126"/>
        <v/>
      </c>
      <c r="Q1201" s="119" t="str">
        <f t="shared" si="127"/>
        <v/>
      </c>
      <c r="R1201" s="117" t="str">
        <f>IFERROR(VLOOKUP($I1201,BASE_SETOR!$B$4:$C$1000,2,0),"")</f>
        <v/>
      </c>
      <c r="AM1201" s="340"/>
    </row>
    <row r="1202" spans="6:39" customFormat="1" ht="18.75">
      <c r="F1202" s="120" t="str">
        <f t="shared" si="123"/>
        <v/>
      </c>
      <c r="G1202" s="121"/>
      <c r="H1202" s="120"/>
      <c r="I1202" s="122"/>
      <c r="J1202" s="306"/>
      <c r="K1202" s="115"/>
      <c r="L1202" s="115" t="str">
        <f>IFERROR(VLOOKUP(I1202,COT_ACOES!$B:$C,2,),"")</f>
        <v/>
      </c>
      <c r="M1202" s="115" t="str">
        <f t="shared" si="124"/>
        <v/>
      </c>
      <c r="N1202" s="116" t="str">
        <f t="shared" si="125"/>
        <v/>
      </c>
      <c r="O1202" s="117" t="str">
        <f t="shared" si="122"/>
        <v/>
      </c>
      <c r="P1202" s="118" t="str">
        <f t="shared" si="126"/>
        <v/>
      </c>
      <c r="Q1202" s="119" t="str">
        <f t="shared" si="127"/>
        <v/>
      </c>
      <c r="R1202" s="117" t="str">
        <f>IFERROR(VLOOKUP($I1202,BASE_SETOR!$B$4:$C$1000,2,0),"")</f>
        <v/>
      </c>
      <c r="AM1202" s="340"/>
    </row>
    <row r="1203" spans="6:39" customFormat="1" ht="18.75">
      <c r="F1203" s="120" t="str">
        <f t="shared" si="123"/>
        <v/>
      </c>
      <c r="G1203" s="121"/>
      <c r="H1203" s="120"/>
      <c r="I1203" s="122"/>
      <c r="J1203" s="306"/>
      <c r="K1203" s="115"/>
      <c r="L1203" s="115" t="str">
        <f>IFERROR(VLOOKUP(I1203,COT_ACOES!$B:$C,2,),"")</f>
        <v/>
      </c>
      <c r="M1203" s="115" t="str">
        <f t="shared" si="124"/>
        <v/>
      </c>
      <c r="N1203" s="116" t="str">
        <f t="shared" si="125"/>
        <v/>
      </c>
      <c r="O1203" s="117" t="str">
        <f t="shared" si="122"/>
        <v/>
      </c>
      <c r="P1203" s="118" t="str">
        <f t="shared" si="126"/>
        <v/>
      </c>
      <c r="Q1203" s="119" t="str">
        <f t="shared" si="127"/>
        <v/>
      </c>
      <c r="R1203" s="117" t="str">
        <f>IFERROR(VLOOKUP($I1203,BASE_SETOR!$B$4:$C$1000,2,0),"")</f>
        <v/>
      </c>
      <c r="AM1203" s="340"/>
    </row>
    <row r="1204" spans="6:39" customFormat="1" ht="18.75">
      <c r="F1204" s="120" t="str">
        <f t="shared" si="123"/>
        <v/>
      </c>
      <c r="G1204" s="121"/>
      <c r="H1204" s="120"/>
      <c r="I1204" s="122"/>
      <c r="J1204" s="306"/>
      <c r="K1204" s="115"/>
      <c r="L1204" s="115" t="str">
        <f>IFERROR(VLOOKUP(I1204,COT_ACOES!$B:$C,2,),"")</f>
        <v/>
      </c>
      <c r="M1204" s="115" t="str">
        <f t="shared" si="124"/>
        <v/>
      </c>
      <c r="N1204" s="116" t="str">
        <f t="shared" si="125"/>
        <v/>
      </c>
      <c r="O1204" s="117" t="str">
        <f t="shared" si="122"/>
        <v/>
      </c>
      <c r="P1204" s="118" t="str">
        <f t="shared" si="126"/>
        <v/>
      </c>
      <c r="Q1204" s="119" t="str">
        <f t="shared" si="127"/>
        <v/>
      </c>
      <c r="R1204" s="117" t="str">
        <f>IFERROR(VLOOKUP($I1204,BASE_SETOR!$B$4:$C$1000,2,0),"")</f>
        <v/>
      </c>
      <c r="AM1204" s="340"/>
    </row>
    <row r="1205" spans="6:39" customFormat="1" ht="18.75">
      <c r="F1205" s="120" t="str">
        <f t="shared" si="123"/>
        <v/>
      </c>
      <c r="G1205" s="121"/>
      <c r="H1205" s="120"/>
      <c r="I1205" s="122"/>
      <c r="J1205" s="306"/>
      <c r="K1205" s="115"/>
      <c r="L1205" s="115" t="str">
        <f>IFERROR(VLOOKUP(I1205,COT_ACOES!$B:$C,2,),"")</f>
        <v/>
      </c>
      <c r="M1205" s="115" t="str">
        <f t="shared" si="124"/>
        <v/>
      </c>
      <c r="N1205" s="116" t="str">
        <f t="shared" si="125"/>
        <v/>
      </c>
      <c r="O1205" s="117" t="str">
        <f t="shared" si="122"/>
        <v/>
      </c>
      <c r="P1205" s="118" t="str">
        <f t="shared" si="126"/>
        <v/>
      </c>
      <c r="Q1205" s="119" t="str">
        <f t="shared" si="127"/>
        <v/>
      </c>
      <c r="R1205" s="117" t="str">
        <f>IFERROR(VLOOKUP($I1205,BASE_SETOR!$B$4:$C$1000,2,0),"")</f>
        <v/>
      </c>
      <c r="AM1205" s="340"/>
    </row>
    <row r="1206" spans="6:39" customFormat="1" ht="18.75">
      <c r="F1206" s="120" t="str">
        <f t="shared" si="123"/>
        <v/>
      </c>
      <c r="G1206" s="121"/>
      <c r="H1206" s="120"/>
      <c r="I1206" s="122"/>
      <c r="J1206" s="306"/>
      <c r="K1206" s="115"/>
      <c r="L1206" s="115" t="str">
        <f>IFERROR(VLOOKUP(I1206,COT_ACOES!$B:$C,2,),"")</f>
        <v/>
      </c>
      <c r="M1206" s="115" t="str">
        <f t="shared" si="124"/>
        <v/>
      </c>
      <c r="N1206" s="116" t="str">
        <f t="shared" si="125"/>
        <v/>
      </c>
      <c r="O1206" s="117" t="str">
        <f t="shared" si="122"/>
        <v/>
      </c>
      <c r="P1206" s="118" t="str">
        <f t="shared" si="126"/>
        <v/>
      </c>
      <c r="Q1206" s="119" t="str">
        <f t="shared" si="127"/>
        <v/>
      </c>
      <c r="R1206" s="117" t="str">
        <f>IFERROR(VLOOKUP($I1206,BASE_SETOR!$B$4:$C$1000,2,0),"")</f>
        <v/>
      </c>
      <c r="AM1206" s="340"/>
    </row>
    <row r="1207" spans="6:39" customFormat="1" ht="18.75">
      <c r="F1207" s="120" t="str">
        <f t="shared" si="123"/>
        <v/>
      </c>
      <c r="G1207" s="121"/>
      <c r="H1207" s="120"/>
      <c r="I1207" s="122"/>
      <c r="J1207" s="306"/>
      <c r="K1207" s="115"/>
      <c r="L1207" s="115" t="str">
        <f>IFERROR(VLOOKUP(I1207,COT_ACOES!$B:$C,2,),"")</f>
        <v/>
      </c>
      <c r="M1207" s="115" t="str">
        <f t="shared" si="124"/>
        <v/>
      </c>
      <c r="N1207" s="116" t="str">
        <f t="shared" si="125"/>
        <v/>
      </c>
      <c r="O1207" s="117" t="str">
        <f t="shared" si="122"/>
        <v/>
      </c>
      <c r="P1207" s="118" t="str">
        <f t="shared" si="126"/>
        <v/>
      </c>
      <c r="Q1207" s="119" t="str">
        <f t="shared" si="127"/>
        <v/>
      </c>
      <c r="R1207" s="117" t="str">
        <f>IFERROR(VLOOKUP($I1207,BASE_SETOR!$B$4:$C$1000,2,0),"")</f>
        <v/>
      </c>
      <c r="AM1207" s="340"/>
    </row>
    <row r="1208" spans="6:39" customFormat="1" ht="18.75">
      <c r="F1208" s="120" t="str">
        <f t="shared" si="123"/>
        <v/>
      </c>
      <c r="G1208" s="121"/>
      <c r="H1208" s="120"/>
      <c r="I1208" s="122"/>
      <c r="J1208" s="306"/>
      <c r="K1208" s="115"/>
      <c r="L1208" s="115" t="str">
        <f>IFERROR(VLOOKUP(I1208,COT_ACOES!$B:$C,2,),"")</f>
        <v/>
      </c>
      <c r="M1208" s="115" t="str">
        <f t="shared" si="124"/>
        <v/>
      </c>
      <c r="N1208" s="116" t="str">
        <f t="shared" si="125"/>
        <v/>
      </c>
      <c r="O1208" s="117" t="str">
        <f t="shared" si="122"/>
        <v/>
      </c>
      <c r="P1208" s="118" t="str">
        <f t="shared" si="126"/>
        <v/>
      </c>
      <c r="Q1208" s="119" t="str">
        <f t="shared" si="127"/>
        <v/>
      </c>
      <c r="R1208" s="117" t="str">
        <f>IFERROR(VLOOKUP($I1208,BASE_SETOR!$B$4:$C$1000,2,0),"")</f>
        <v/>
      </c>
      <c r="AM1208" s="340"/>
    </row>
    <row r="1209" spans="6:39" customFormat="1" ht="18.75">
      <c r="F1209" s="120" t="str">
        <f t="shared" si="123"/>
        <v/>
      </c>
      <c r="G1209" s="121"/>
      <c r="H1209" s="120"/>
      <c r="I1209" s="122"/>
      <c r="J1209" s="306"/>
      <c r="K1209" s="115"/>
      <c r="L1209" s="115" t="str">
        <f>IFERROR(VLOOKUP(I1209,COT_ACOES!$B:$C,2,),"")</f>
        <v/>
      </c>
      <c r="M1209" s="115" t="str">
        <f t="shared" si="124"/>
        <v/>
      </c>
      <c r="N1209" s="116" t="str">
        <f t="shared" si="125"/>
        <v/>
      </c>
      <c r="O1209" s="117" t="str">
        <f t="shared" si="122"/>
        <v/>
      </c>
      <c r="P1209" s="118" t="str">
        <f t="shared" si="126"/>
        <v/>
      </c>
      <c r="Q1209" s="119" t="str">
        <f t="shared" si="127"/>
        <v/>
      </c>
      <c r="R1209" s="117" t="str">
        <f>IFERROR(VLOOKUP($I1209,BASE_SETOR!$B$4:$C$1000,2,0),"")</f>
        <v/>
      </c>
      <c r="AM1209" s="340"/>
    </row>
    <row r="1210" spans="6:39" customFormat="1" ht="18.75">
      <c r="F1210" s="120" t="str">
        <f t="shared" si="123"/>
        <v/>
      </c>
      <c r="G1210" s="121"/>
      <c r="H1210" s="120"/>
      <c r="I1210" s="122"/>
      <c r="J1210" s="306"/>
      <c r="K1210" s="115"/>
      <c r="L1210" s="115" t="str">
        <f>IFERROR(VLOOKUP(I1210,COT_ACOES!$B:$C,2,),"")</f>
        <v/>
      </c>
      <c r="M1210" s="115" t="str">
        <f t="shared" si="124"/>
        <v/>
      </c>
      <c r="N1210" s="116" t="str">
        <f t="shared" si="125"/>
        <v/>
      </c>
      <c r="O1210" s="117" t="str">
        <f t="shared" si="122"/>
        <v/>
      </c>
      <c r="P1210" s="118" t="str">
        <f t="shared" si="126"/>
        <v/>
      </c>
      <c r="Q1210" s="119" t="str">
        <f t="shared" si="127"/>
        <v/>
      </c>
      <c r="R1210" s="117" t="str">
        <f>IFERROR(VLOOKUP($I1210,BASE_SETOR!$B$4:$C$1000,2,0),"")</f>
        <v/>
      </c>
      <c r="AM1210" s="340"/>
    </row>
    <row r="1211" spans="6:39" customFormat="1" ht="18.75">
      <c r="F1211" s="120" t="str">
        <f t="shared" si="123"/>
        <v/>
      </c>
      <c r="G1211" s="121"/>
      <c r="H1211" s="120"/>
      <c r="I1211" s="122"/>
      <c r="J1211" s="306"/>
      <c r="K1211" s="115"/>
      <c r="L1211" s="115" t="str">
        <f>IFERROR(VLOOKUP(I1211,COT_ACOES!$B:$C,2,),"")</f>
        <v/>
      </c>
      <c r="M1211" s="115" t="str">
        <f t="shared" si="124"/>
        <v/>
      </c>
      <c r="N1211" s="116" t="str">
        <f t="shared" si="125"/>
        <v/>
      </c>
      <c r="O1211" s="117" t="str">
        <f t="shared" si="122"/>
        <v/>
      </c>
      <c r="P1211" s="118" t="str">
        <f t="shared" si="126"/>
        <v/>
      </c>
      <c r="Q1211" s="119" t="str">
        <f t="shared" si="127"/>
        <v/>
      </c>
      <c r="R1211" s="117" t="str">
        <f>IFERROR(VLOOKUP($I1211,BASE_SETOR!$B$4:$C$1000,2,0),"")</f>
        <v/>
      </c>
      <c r="AM1211" s="340"/>
    </row>
    <row r="1212" spans="6:39" customFormat="1" ht="18.75">
      <c r="F1212" s="120" t="str">
        <f t="shared" si="123"/>
        <v/>
      </c>
      <c r="G1212" s="121"/>
      <c r="H1212" s="120"/>
      <c r="I1212" s="122"/>
      <c r="J1212" s="306"/>
      <c r="K1212" s="115"/>
      <c r="L1212" s="115" t="str">
        <f>IFERROR(VLOOKUP(I1212,COT_ACOES!$B:$C,2,),"")</f>
        <v/>
      </c>
      <c r="M1212" s="115" t="str">
        <f t="shared" si="124"/>
        <v/>
      </c>
      <c r="N1212" s="116" t="str">
        <f t="shared" si="125"/>
        <v/>
      </c>
      <c r="O1212" s="117" t="str">
        <f t="shared" si="122"/>
        <v/>
      </c>
      <c r="P1212" s="118" t="str">
        <f t="shared" si="126"/>
        <v/>
      </c>
      <c r="Q1212" s="119" t="str">
        <f t="shared" si="127"/>
        <v/>
      </c>
      <c r="R1212" s="117" t="str">
        <f>IFERROR(VLOOKUP($I1212,BASE_SETOR!$B$4:$C$1000,2,0),"")</f>
        <v/>
      </c>
      <c r="AM1212" s="340"/>
    </row>
    <row r="1213" spans="6:39" customFormat="1" ht="18.75">
      <c r="F1213" s="120" t="str">
        <f t="shared" si="123"/>
        <v/>
      </c>
      <c r="G1213" s="121"/>
      <c r="H1213" s="120"/>
      <c r="I1213" s="122"/>
      <c r="J1213" s="306"/>
      <c r="K1213" s="115"/>
      <c r="L1213" s="115" t="str">
        <f>IFERROR(VLOOKUP(I1213,COT_ACOES!$B:$C,2,),"")</f>
        <v/>
      </c>
      <c r="M1213" s="115" t="str">
        <f t="shared" si="124"/>
        <v/>
      </c>
      <c r="N1213" s="116" t="str">
        <f t="shared" si="125"/>
        <v/>
      </c>
      <c r="O1213" s="117" t="str">
        <f t="shared" si="122"/>
        <v/>
      </c>
      <c r="P1213" s="118" t="str">
        <f t="shared" si="126"/>
        <v/>
      </c>
      <c r="Q1213" s="119" t="str">
        <f t="shared" si="127"/>
        <v/>
      </c>
      <c r="R1213" s="117" t="str">
        <f>IFERROR(VLOOKUP($I1213,BASE_SETOR!$B$4:$C$1000,2,0),"")</f>
        <v/>
      </c>
      <c r="AM1213" s="340"/>
    </row>
    <row r="1214" spans="6:39" customFormat="1" ht="18.75">
      <c r="F1214" s="120" t="str">
        <f t="shared" si="123"/>
        <v/>
      </c>
      <c r="G1214" s="121"/>
      <c r="H1214" s="120"/>
      <c r="I1214" s="122"/>
      <c r="J1214" s="306"/>
      <c r="K1214" s="115"/>
      <c r="L1214" s="115" t="str">
        <f>IFERROR(VLOOKUP(I1214,COT_ACOES!$B:$C,2,),"")</f>
        <v/>
      </c>
      <c r="M1214" s="115" t="str">
        <f t="shared" si="124"/>
        <v/>
      </c>
      <c r="N1214" s="116" t="str">
        <f t="shared" si="125"/>
        <v/>
      </c>
      <c r="O1214" s="117" t="str">
        <f t="shared" si="122"/>
        <v/>
      </c>
      <c r="P1214" s="118" t="str">
        <f t="shared" si="126"/>
        <v/>
      </c>
      <c r="Q1214" s="119" t="str">
        <f t="shared" si="127"/>
        <v/>
      </c>
      <c r="R1214" s="117" t="str">
        <f>IFERROR(VLOOKUP($I1214,BASE_SETOR!$B$4:$C$1000,2,0),"")</f>
        <v/>
      </c>
      <c r="AM1214" s="340"/>
    </row>
    <row r="1215" spans="6:39" customFormat="1" ht="18.75">
      <c r="F1215" s="120" t="str">
        <f t="shared" si="123"/>
        <v/>
      </c>
      <c r="G1215" s="121"/>
      <c r="H1215" s="120"/>
      <c r="I1215" s="122"/>
      <c r="J1215" s="306"/>
      <c r="K1215" s="115"/>
      <c r="L1215" s="115" t="str">
        <f>IFERROR(VLOOKUP(I1215,COT_ACOES!$B:$C,2,),"")</f>
        <v/>
      </c>
      <c r="M1215" s="115" t="str">
        <f t="shared" si="124"/>
        <v/>
      </c>
      <c r="N1215" s="116" t="str">
        <f t="shared" si="125"/>
        <v/>
      </c>
      <c r="O1215" s="117" t="str">
        <f t="shared" si="122"/>
        <v/>
      </c>
      <c r="P1215" s="118" t="str">
        <f t="shared" si="126"/>
        <v/>
      </c>
      <c r="Q1215" s="119" t="str">
        <f t="shared" si="127"/>
        <v/>
      </c>
      <c r="R1215" s="117" t="str">
        <f>IFERROR(VLOOKUP($I1215,BASE_SETOR!$B$4:$C$1000,2,0),"")</f>
        <v/>
      </c>
      <c r="AM1215" s="340"/>
    </row>
    <row r="1216" spans="6:39" customFormat="1" ht="18.75">
      <c r="F1216" s="120" t="str">
        <f t="shared" si="123"/>
        <v/>
      </c>
      <c r="G1216" s="121"/>
      <c r="H1216" s="120"/>
      <c r="I1216" s="122"/>
      <c r="J1216" s="306"/>
      <c r="K1216" s="115"/>
      <c r="L1216" s="115" t="str">
        <f>IFERROR(VLOOKUP(I1216,COT_ACOES!$B:$C,2,),"")</f>
        <v/>
      </c>
      <c r="M1216" s="115" t="str">
        <f t="shared" si="124"/>
        <v/>
      </c>
      <c r="N1216" s="116" t="str">
        <f t="shared" si="125"/>
        <v/>
      </c>
      <c r="O1216" s="117" t="str">
        <f t="shared" si="122"/>
        <v/>
      </c>
      <c r="P1216" s="118" t="str">
        <f t="shared" si="126"/>
        <v/>
      </c>
      <c r="Q1216" s="119" t="str">
        <f t="shared" si="127"/>
        <v/>
      </c>
      <c r="R1216" s="117" t="str">
        <f>IFERROR(VLOOKUP($I1216,BASE_SETOR!$B$4:$C$1000,2,0),"")</f>
        <v/>
      </c>
      <c r="AM1216" s="340"/>
    </row>
    <row r="1217" spans="6:39" customFormat="1" ht="18.75">
      <c r="F1217" s="120" t="str">
        <f t="shared" si="123"/>
        <v/>
      </c>
      <c r="G1217" s="121"/>
      <c r="H1217" s="120"/>
      <c r="I1217" s="122"/>
      <c r="J1217" s="306"/>
      <c r="K1217" s="115"/>
      <c r="L1217" s="115" t="str">
        <f>IFERROR(VLOOKUP(I1217,COT_ACOES!$B:$C,2,),"")</f>
        <v/>
      </c>
      <c r="M1217" s="115" t="str">
        <f t="shared" si="124"/>
        <v/>
      </c>
      <c r="N1217" s="116" t="str">
        <f t="shared" si="125"/>
        <v/>
      </c>
      <c r="O1217" s="117" t="str">
        <f t="shared" si="122"/>
        <v/>
      </c>
      <c r="P1217" s="118" t="str">
        <f t="shared" si="126"/>
        <v/>
      </c>
      <c r="Q1217" s="119" t="str">
        <f t="shared" si="127"/>
        <v/>
      </c>
      <c r="R1217" s="117" t="str">
        <f>IFERROR(VLOOKUP($I1217,BASE_SETOR!$B$4:$C$1000,2,0),"")</f>
        <v/>
      </c>
      <c r="AM1217" s="340"/>
    </row>
    <row r="1218" spans="6:39" customFormat="1" ht="18.75">
      <c r="F1218" s="120" t="str">
        <f t="shared" si="123"/>
        <v/>
      </c>
      <c r="G1218" s="121"/>
      <c r="H1218" s="120"/>
      <c r="I1218" s="122"/>
      <c r="J1218" s="306"/>
      <c r="K1218" s="115"/>
      <c r="L1218" s="115" t="str">
        <f>IFERROR(VLOOKUP(I1218,COT_ACOES!$B:$C,2,),"")</f>
        <v/>
      </c>
      <c r="M1218" s="115" t="str">
        <f t="shared" si="124"/>
        <v/>
      </c>
      <c r="N1218" s="116" t="str">
        <f t="shared" si="125"/>
        <v/>
      </c>
      <c r="O1218" s="117" t="str">
        <f t="shared" si="122"/>
        <v/>
      </c>
      <c r="P1218" s="118" t="str">
        <f t="shared" si="126"/>
        <v/>
      </c>
      <c r="Q1218" s="119" t="str">
        <f t="shared" si="127"/>
        <v/>
      </c>
      <c r="R1218" s="117" t="str">
        <f>IFERROR(VLOOKUP($I1218,BASE_SETOR!$B$4:$C$1000,2,0),"")</f>
        <v/>
      </c>
      <c r="AM1218" s="340"/>
    </row>
    <row r="1219" spans="6:39" customFormat="1" ht="18.75">
      <c r="F1219" s="120" t="str">
        <f t="shared" si="123"/>
        <v/>
      </c>
      <c r="G1219" s="121"/>
      <c r="H1219" s="120"/>
      <c r="I1219" s="122"/>
      <c r="J1219" s="306"/>
      <c r="K1219" s="115"/>
      <c r="L1219" s="115" t="str">
        <f>IFERROR(VLOOKUP(I1219,COT_ACOES!$B:$C,2,),"")</f>
        <v/>
      </c>
      <c r="M1219" s="115" t="str">
        <f t="shared" si="124"/>
        <v/>
      </c>
      <c r="N1219" s="116" t="str">
        <f t="shared" si="125"/>
        <v/>
      </c>
      <c r="O1219" s="117" t="str">
        <f t="shared" si="122"/>
        <v/>
      </c>
      <c r="P1219" s="118" t="str">
        <f t="shared" si="126"/>
        <v/>
      </c>
      <c r="Q1219" s="119" t="str">
        <f t="shared" si="127"/>
        <v/>
      </c>
      <c r="R1219" s="117" t="str">
        <f>IFERROR(VLOOKUP($I1219,BASE_SETOR!$B$4:$C$1000,2,0),"")</f>
        <v/>
      </c>
      <c r="AM1219" s="340"/>
    </row>
    <row r="1220" spans="6:39" customFormat="1" ht="18.75">
      <c r="F1220" s="120" t="str">
        <f t="shared" si="123"/>
        <v/>
      </c>
      <c r="G1220" s="121"/>
      <c r="H1220" s="120"/>
      <c r="I1220" s="122"/>
      <c r="J1220" s="306"/>
      <c r="K1220" s="115"/>
      <c r="L1220" s="115" t="str">
        <f>IFERROR(VLOOKUP(I1220,COT_ACOES!$B:$C,2,),"")</f>
        <v/>
      </c>
      <c r="M1220" s="115" t="str">
        <f t="shared" si="124"/>
        <v/>
      </c>
      <c r="N1220" s="116" t="str">
        <f t="shared" si="125"/>
        <v/>
      </c>
      <c r="O1220" s="117" t="str">
        <f t="shared" si="122"/>
        <v/>
      </c>
      <c r="P1220" s="118" t="str">
        <f t="shared" si="126"/>
        <v/>
      </c>
      <c r="Q1220" s="119" t="str">
        <f t="shared" si="127"/>
        <v/>
      </c>
      <c r="R1220" s="117" t="str">
        <f>IFERROR(VLOOKUP($I1220,BASE_SETOR!$B$4:$C$1000,2,0),"")</f>
        <v/>
      </c>
      <c r="AM1220" s="340"/>
    </row>
    <row r="1221" spans="6:39" customFormat="1" ht="18.75">
      <c r="F1221" s="120" t="str">
        <f t="shared" si="123"/>
        <v/>
      </c>
      <c r="G1221" s="121"/>
      <c r="H1221" s="120"/>
      <c r="I1221" s="122"/>
      <c r="J1221" s="306"/>
      <c r="K1221" s="115"/>
      <c r="L1221" s="115" t="str">
        <f>IFERROR(VLOOKUP(I1221,COT_ACOES!$B:$C,2,),"")</f>
        <v/>
      </c>
      <c r="M1221" s="115" t="str">
        <f t="shared" si="124"/>
        <v/>
      </c>
      <c r="N1221" s="116" t="str">
        <f t="shared" si="125"/>
        <v/>
      </c>
      <c r="O1221" s="117" t="str">
        <f t="shared" si="122"/>
        <v/>
      </c>
      <c r="P1221" s="118" t="str">
        <f t="shared" si="126"/>
        <v/>
      </c>
      <c r="Q1221" s="119" t="str">
        <f t="shared" si="127"/>
        <v/>
      </c>
      <c r="R1221" s="117" t="str">
        <f>IFERROR(VLOOKUP($I1221,BASE_SETOR!$B$4:$C$1000,2,0),"")</f>
        <v/>
      </c>
      <c r="AM1221" s="340"/>
    </row>
    <row r="1222" spans="6:39" customFormat="1" ht="18.75">
      <c r="F1222" s="120" t="str">
        <f t="shared" si="123"/>
        <v/>
      </c>
      <c r="G1222" s="121"/>
      <c r="H1222" s="120"/>
      <c r="I1222" s="122"/>
      <c r="J1222" s="306"/>
      <c r="K1222" s="115"/>
      <c r="L1222" s="115" t="str">
        <f>IFERROR(VLOOKUP(I1222,COT_ACOES!$B:$C,2,),"")</f>
        <v/>
      </c>
      <c r="M1222" s="115" t="str">
        <f t="shared" si="124"/>
        <v/>
      </c>
      <c r="N1222" s="116" t="str">
        <f t="shared" si="125"/>
        <v/>
      </c>
      <c r="O1222" s="117" t="str">
        <f t="shared" si="122"/>
        <v/>
      </c>
      <c r="P1222" s="118" t="str">
        <f t="shared" si="126"/>
        <v/>
      </c>
      <c r="Q1222" s="119" t="str">
        <f t="shared" si="127"/>
        <v/>
      </c>
      <c r="R1222" s="117" t="str">
        <f>IFERROR(VLOOKUP($I1222,BASE_SETOR!$B$4:$C$1000,2,0),"")</f>
        <v/>
      </c>
      <c r="AM1222" s="340"/>
    </row>
    <row r="1223" spans="6:39" customFormat="1" ht="18.75">
      <c r="F1223" s="120" t="str">
        <f t="shared" si="123"/>
        <v/>
      </c>
      <c r="G1223" s="121"/>
      <c r="H1223" s="120"/>
      <c r="I1223" s="122"/>
      <c r="J1223" s="306"/>
      <c r="K1223" s="115"/>
      <c r="L1223" s="115" t="str">
        <f>IFERROR(VLOOKUP(I1223,COT_ACOES!$B:$C,2,),"")</f>
        <v/>
      </c>
      <c r="M1223" s="115" t="str">
        <f t="shared" si="124"/>
        <v/>
      </c>
      <c r="N1223" s="116" t="str">
        <f t="shared" si="125"/>
        <v/>
      </c>
      <c r="O1223" s="117" t="str">
        <f t="shared" si="122"/>
        <v/>
      </c>
      <c r="P1223" s="118" t="str">
        <f t="shared" si="126"/>
        <v/>
      </c>
      <c r="Q1223" s="119" t="str">
        <f t="shared" si="127"/>
        <v/>
      </c>
      <c r="R1223" s="117" t="str">
        <f>IFERROR(VLOOKUP($I1223,BASE_SETOR!$B$4:$C$1000,2,0),"")</f>
        <v/>
      </c>
      <c r="AM1223" s="340"/>
    </row>
    <row r="1224" spans="6:39" customFormat="1" ht="18.75">
      <c r="F1224" s="120" t="str">
        <f t="shared" si="123"/>
        <v/>
      </c>
      <c r="G1224" s="121"/>
      <c r="H1224" s="120"/>
      <c r="I1224" s="122"/>
      <c r="J1224" s="306"/>
      <c r="K1224" s="115"/>
      <c r="L1224" s="115" t="str">
        <f>IFERROR(VLOOKUP(I1224,COT_ACOES!$B:$C,2,),"")</f>
        <v/>
      </c>
      <c r="M1224" s="115" t="str">
        <f t="shared" si="124"/>
        <v/>
      </c>
      <c r="N1224" s="116" t="str">
        <f t="shared" si="125"/>
        <v/>
      </c>
      <c r="O1224" s="117" t="str">
        <f t="shared" si="122"/>
        <v/>
      </c>
      <c r="P1224" s="118" t="str">
        <f t="shared" si="126"/>
        <v/>
      </c>
      <c r="Q1224" s="119" t="str">
        <f t="shared" si="127"/>
        <v/>
      </c>
      <c r="R1224" s="117" t="str">
        <f>IFERROR(VLOOKUP($I1224,BASE_SETOR!$B$4:$C$1000,2,0),"")</f>
        <v/>
      </c>
      <c r="AM1224" s="340"/>
    </row>
    <row r="1225" spans="6:39" customFormat="1" ht="18.75">
      <c r="F1225" s="120" t="str">
        <f t="shared" si="123"/>
        <v/>
      </c>
      <c r="G1225" s="121"/>
      <c r="H1225" s="120"/>
      <c r="I1225" s="122"/>
      <c r="J1225" s="306"/>
      <c r="K1225" s="115"/>
      <c r="L1225" s="115" t="str">
        <f>IFERROR(VLOOKUP(I1225,COT_ACOES!$B:$C,2,),"")</f>
        <v/>
      </c>
      <c r="M1225" s="115" t="str">
        <f t="shared" si="124"/>
        <v/>
      </c>
      <c r="N1225" s="116" t="str">
        <f t="shared" si="125"/>
        <v/>
      </c>
      <c r="O1225" s="117" t="str">
        <f t="shared" si="122"/>
        <v/>
      </c>
      <c r="P1225" s="118" t="str">
        <f t="shared" si="126"/>
        <v/>
      </c>
      <c r="Q1225" s="119" t="str">
        <f t="shared" si="127"/>
        <v/>
      </c>
      <c r="R1225" s="117" t="str">
        <f>IFERROR(VLOOKUP($I1225,BASE_SETOR!$B$4:$C$1000,2,0),"")</f>
        <v/>
      </c>
      <c r="AM1225" s="340"/>
    </row>
    <row r="1226" spans="6:39" customFormat="1" ht="18.75">
      <c r="F1226" s="120" t="str">
        <f t="shared" si="123"/>
        <v/>
      </c>
      <c r="G1226" s="121"/>
      <c r="H1226" s="120"/>
      <c r="I1226" s="122"/>
      <c r="J1226" s="306"/>
      <c r="K1226" s="115"/>
      <c r="L1226" s="115" t="str">
        <f>IFERROR(VLOOKUP(I1226,COT_ACOES!$B:$C,2,),"")</f>
        <v/>
      </c>
      <c r="M1226" s="115" t="str">
        <f t="shared" si="124"/>
        <v/>
      </c>
      <c r="N1226" s="116" t="str">
        <f t="shared" si="125"/>
        <v/>
      </c>
      <c r="O1226" s="117" t="str">
        <f t="shared" si="122"/>
        <v/>
      </c>
      <c r="P1226" s="118" t="str">
        <f t="shared" si="126"/>
        <v/>
      </c>
      <c r="Q1226" s="119" t="str">
        <f t="shared" si="127"/>
        <v/>
      </c>
      <c r="R1226" s="117" t="str">
        <f>IFERROR(VLOOKUP($I1226,BASE_SETOR!$B$4:$C$1000,2,0),"")</f>
        <v/>
      </c>
      <c r="AM1226" s="340"/>
    </row>
    <row r="1227" spans="6:39" customFormat="1" ht="18.75">
      <c r="F1227" s="120" t="str">
        <f t="shared" si="123"/>
        <v/>
      </c>
      <c r="G1227" s="121"/>
      <c r="H1227" s="120"/>
      <c r="I1227" s="122"/>
      <c r="J1227" s="306"/>
      <c r="K1227" s="115"/>
      <c r="L1227" s="115" t="str">
        <f>IFERROR(VLOOKUP(I1227,COT_ACOES!$B:$C,2,),"")</f>
        <v/>
      </c>
      <c r="M1227" s="115" t="str">
        <f t="shared" si="124"/>
        <v/>
      </c>
      <c r="N1227" s="116" t="str">
        <f t="shared" si="125"/>
        <v/>
      </c>
      <c r="O1227" s="117" t="str">
        <f t="shared" si="122"/>
        <v/>
      </c>
      <c r="P1227" s="118" t="str">
        <f t="shared" si="126"/>
        <v/>
      </c>
      <c r="Q1227" s="119" t="str">
        <f t="shared" si="127"/>
        <v/>
      </c>
      <c r="R1227" s="117" t="str">
        <f>IFERROR(VLOOKUP($I1227,BASE_SETOR!$B$4:$C$1000,2,0),"")</f>
        <v/>
      </c>
      <c r="AM1227" s="340"/>
    </row>
    <row r="1228" spans="6:39" customFormat="1" ht="18.75">
      <c r="F1228" s="120" t="str">
        <f t="shared" si="123"/>
        <v/>
      </c>
      <c r="G1228" s="121"/>
      <c r="H1228" s="120"/>
      <c r="I1228" s="122"/>
      <c r="J1228" s="306"/>
      <c r="K1228" s="115"/>
      <c r="L1228" s="115" t="str">
        <f>IFERROR(VLOOKUP(I1228,COT_ACOES!$B:$C,2,),"")</f>
        <v/>
      </c>
      <c r="M1228" s="115" t="str">
        <f t="shared" si="124"/>
        <v/>
      </c>
      <c r="N1228" s="116" t="str">
        <f t="shared" si="125"/>
        <v/>
      </c>
      <c r="O1228" s="117" t="str">
        <f t="shared" si="122"/>
        <v/>
      </c>
      <c r="P1228" s="118" t="str">
        <f t="shared" si="126"/>
        <v/>
      </c>
      <c r="Q1228" s="119" t="str">
        <f t="shared" si="127"/>
        <v/>
      </c>
      <c r="R1228" s="117" t="str">
        <f>IFERROR(VLOOKUP($I1228,BASE_SETOR!$B$4:$C$1000,2,0),"")</f>
        <v/>
      </c>
      <c r="AM1228" s="340"/>
    </row>
    <row r="1229" spans="6:39" customFormat="1" ht="18.75">
      <c r="F1229" s="120" t="str">
        <f t="shared" si="123"/>
        <v/>
      </c>
      <c r="G1229" s="121"/>
      <c r="H1229" s="120"/>
      <c r="I1229" s="122"/>
      <c r="J1229" s="306"/>
      <c r="K1229" s="115"/>
      <c r="L1229" s="115" t="str">
        <f>IFERROR(VLOOKUP(I1229,COT_ACOES!$B:$C,2,),"")</f>
        <v/>
      </c>
      <c r="M1229" s="115" t="str">
        <f t="shared" si="124"/>
        <v/>
      </c>
      <c r="N1229" s="116" t="str">
        <f t="shared" si="125"/>
        <v/>
      </c>
      <c r="O1229" s="117" t="str">
        <f t="shared" si="122"/>
        <v/>
      </c>
      <c r="P1229" s="118" t="str">
        <f t="shared" si="126"/>
        <v/>
      </c>
      <c r="Q1229" s="119" t="str">
        <f t="shared" si="127"/>
        <v/>
      </c>
      <c r="R1229" s="117" t="str">
        <f>IFERROR(VLOOKUP($I1229,BASE_SETOR!$B$4:$C$1000,2,0),"")</f>
        <v/>
      </c>
      <c r="AM1229" s="340"/>
    </row>
    <row r="1230" spans="6:39" customFormat="1" ht="18.75">
      <c r="F1230" s="120" t="str">
        <f t="shared" si="123"/>
        <v/>
      </c>
      <c r="G1230" s="121"/>
      <c r="H1230" s="120"/>
      <c r="I1230" s="122"/>
      <c r="J1230" s="306"/>
      <c r="K1230" s="115"/>
      <c r="L1230" s="115" t="str">
        <f>IFERROR(VLOOKUP(I1230,COT_ACOES!$B:$C,2,),"")</f>
        <v/>
      </c>
      <c r="M1230" s="115" t="str">
        <f t="shared" si="124"/>
        <v/>
      </c>
      <c r="N1230" s="116" t="str">
        <f t="shared" si="125"/>
        <v/>
      </c>
      <c r="O1230" s="117" t="str">
        <f t="shared" si="122"/>
        <v/>
      </c>
      <c r="P1230" s="118" t="str">
        <f t="shared" si="126"/>
        <v/>
      </c>
      <c r="Q1230" s="119" t="str">
        <f t="shared" si="127"/>
        <v/>
      </c>
      <c r="R1230" s="117" t="str">
        <f>IFERROR(VLOOKUP($I1230,BASE_SETOR!$B$4:$C$1000,2,0),"")</f>
        <v/>
      </c>
      <c r="AM1230" s="340"/>
    </row>
    <row r="1231" spans="6:39" customFormat="1" ht="18.75">
      <c r="F1231" s="120" t="str">
        <f t="shared" si="123"/>
        <v/>
      </c>
      <c r="G1231" s="121"/>
      <c r="H1231" s="120"/>
      <c r="I1231" s="122"/>
      <c r="J1231" s="306"/>
      <c r="K1231" s="115"/>
      <c r="L1231" s="115" t="str">
        <f>IFERROR(VLOOKUP(I1231,COT_ACOES!$B:$C,2,),"")</f>
        <v/>
      </c>
      <c r="M1231" s="115" t="str">
        <f t="shared" si="124"/>
        <v/>
      </c>
      <c r="N1231" s="116" t="str">
        <f t="shared" si="125"/>
        <v/>
      </c>
      <c r="O1231" s="117" t="str">
        <f t="shared" si="122"/>
        <v/>
      </c>
      <c r="P1231" s="118" t="str">
        <f t="shared" si="126"/>
        <v/>
      </c>
      <c r="Q1231" s="119" t="str">
        <f t="shared" si="127"/>
        <v/>
      </c>
      <c r="R1231" s="117" t="str">
        <f>IFERROR(VLOOKUP($I1231,BASE_SETOR!$B$4:$C$1000,2,0),"")</f>
        <v/>
      </c>
      <c r="AM1231" s="340"/>
    </row>
    <row r="1232" spans="6:39" customFormat="1" ht="18.75">
      <c r="F1232" s="120" t="str">
        <f t="shared" si="123"/>
        <v/>
      </c>
      <c r="G1232" s="121"/>
      <c r="H1232" s="120"/>
      <c r="I1232" s="122"/>
      <c r="J1232" s="306"/>
      <c r="K1232" s="115"/>
      <c r="L1232" s="115" t="str">
        <f>IFERROR(VLOOKUP(I1232,COT_ACOES!$B:$C,2,),"")</f>
        <v/>
      </c>
      <c r="M1232" s="115" t="str">
        <f t="shared" si="124"/>
        <v/>
      </c>
      <c r="N1232" s="116" t="str">
        <f t="shared" si="125"/>
        <v/>
      </c>
      <c r="O1232" s="117" t="str">
        <f t="shared" si="122"/>
        <v/>
      </c>
      <c r="P1232" s="118" t="str">
        <f t="shared" si="126"/>
        <v/>
      </c>
      <c r="Q1232" s="119" t="str">
        <f t="shared" si="127"/>
        <v/>
      </c>
      <c r="R1232" s="117" t="str">
        <f>IFERROR(VLOOKUP($I1232,BASE_SETOR!$B$4:$C$1000,2,0),"")</f>
        <v/>
      </c>
      <c r="AM1232" s="340"/>
    </row>
    <row r="1233" spans="6:39" customFormat="1" ht="18.75">
      <c r="F1233" s="120" t="str">
        <f t="shared" si="123"/>
        <v/>
      </c>
      <c r="G1233" s="121"/>
      <c r="H1233" s="120"/>
      <c r="I1233" s="122"/>
      <c r="J1233" s="306"/>
      <c r="K1233" s="115"/>
      <c r="L1233" s="115" t="str">
        <f>IFERROR(VLOOKUP(I1233,COT_ACOES!$B:$C,2,),"")</f>
        <v/>
      </c>
      <c r="M1233" s="115" t="str">
        <f t="shared" si="124"/>
        <v/>
      </c>
      <c r="N1233" s="116" t="str">
        <f t="shared" si="125"/>
        <v/>
      </c>
      <c r="O1233" s="117" t="str">
        <f t="shared" si="122"/>
        <v/>
      </c>
      <c r="P1233" s="118" t="str">
        <f t="shared" si="126"/>
        <v/>
      </c>
      <c r="Q1233" s="119" t="str">
        <f t="shared" si="127"/>
        <v/>
      </c>
      <c r="R1233" s="117" t="str">
        <f>IFERROR(VLOOKUP($I1233,BASE_SETOR!$B$4:$C$1000,2,0),"")</f>
        <v/>
      </c>
      <c r="AM1233" s="340"/>
    </row>
    <row r="1234" spans="6:39" customFormat="1" ht="18.75">
      <c r="F1234" s="120" t="str">
        <f t="shared" si="123"/>
        <v/>
      </c>
      <c r="G1234" s="121"/>
      <c r="H1234" s="120"/>
      <c r="I1234" s="122"/>
      <c r="J1234" s="306"/>
      <c r="K1234" s="115"/>
      <c r="L1234" s="115" t="str">
        <f>IFERROR(VLOOKUP(I1234,COT_ACOES!$B:$C,2,),"")</f>
        <v/>
      </c>
      <c r="M1234" s="115" t="str">
        <f t="shared" si="124"/>
        <v/>
      </c>
      <c r="N1234" s="116" t="str">
        <f t="shared" si="125"/>
        <v/>
      </c>
      <c r="O1234" s="117" t="str">
        <f t="shared" si="122"/>
        <v/>
      </c>
      <c r="P1234" s="118" t="str">
        <f t="shared" si="126"/>
        <v/>
      </c>
      <c r="Q1234" s="119" t="str">
        <f t="shared" si="127"/>
        <v/>
      </c>
      <c r="R1234" s="117" t="str">
        <f>IFERROR(VLOOKUP($I1234,BASE_SETOR!$B$4:$C$1000,2,0),"")</f>
        <v/>
      </c>
      <c r="AM1234" s="340"/>
    </row>
    <row r="1235" spans="6:39" customFormat="1" ht="18.75">
      <c r="F1235" s="120" t="str">
        <f t="shared" si="123"/>
        <v/>
      </c>
      <c r="G1235" s="121"/>
      <c r="H1235" s="120"/>
      <c r="I1235" s="122"/>
      <c r="J1235" s="306"/>
      <c r="K1235" s="115"/>
      <c r="L1235" s="115" t="str">
        <f>IFERROR(VLOOKUP(I1235,COT_ACOES!$B:$C,2,),"")</f>
        <v/>
      </c>
      <c r="M1235" s="115" t="str">
        <f t="shared" si="124"/>
        <v/>
      </c>
      <c r="N1235" s="116" t="str">
        <f t="shared" si="125"/>
        <v/>
      </c>
      <c r="O1235" s="117" t="str">
        <f t="shared" si="122"/>
        <v/>
      </c>
      <c r="P1235" s="118" t="str">
        <f t="shared" si="126"/>
        <v/>
      </c>
      <c r="Q1235" s="119" t="str">
        <f t="shared" si="127"/>
        <v/>
      </c>
      <c r="R1235" s="117" t="str">
        <f>IFERROR(VLOOKUP($I1235,BASE_SETOR!$B$4:$C$1000,2,0),"")</f>
        <v/>
      </c>
      <c r="AM1235" s="340"/>
    </row>
    <row r="1236" spans="6:39" customFormat="1" ht="18.75">
      <c r="F1236" s="120" t="str">
        <f t="shared" si="123"/>
        <v/>
      </c>
      <c r="G1236" s="121"/>
      <c r="H1236" s="120"/>
      <c r="I1236" s="122"/>
      <c r="J1236" s="306"/>
      <c r="K1236" s="115"/>
      <c r="L1236" s="115" t="str">
        <f>IFERROR(VLOOKUP(I1236,COT_ACOES!$B:$C,2,),"")</f>
        <v/>
      </c>
      <c r="M1236" s="115" t="str">
        <f t="shared" si="124"/>
        <v/>
      </c>
      <c r="N1236" s="116" t="str">
        <f t="shared" si="125"/>
        <v/>
      </c>
      <c r="O1236" s="117" t="str">
        <f t="shared" si="122"/>
        <v/>
      </c>
      <c r="P1236" s="118" t="str">
        <f t="shared" si="126"/>
        <v/>
      </c>
      <c r="Q1236" s="119" t="str">
        <f t="shared" si="127"/>
        <v/>
      </c>
      <c r="R1236" s="117" t="str">
        <f>IFERROR(VLOOKUP($I1236,BASE_SETOR!$B$4:$C$1000,2,0),"")</f>
        <v/>
      </c>
      <c r="AM1236" s="340"/>
    </row>
    <row r="1237" spans="6:39" customFormat="1" ht="18.75">
      <c r="F1237" s="120" t="str">
        <f t="shared" si="123"/>
        <v/>
      </c>
      <c r="G1237" s="121"/>
      <c r="H1237" s="120"/>
      <c r="I1237" s="122"/>
      <c r="J1237" s="306"/>
      <c r="K1237" s="115"/>
      <c r="L1237" s="115" t="str">
        <f>IFERROR(VLOOKUP(I1237,COT_ACOES!$B:$C,2,),"")</f>
        <v/>
      </c>
      <c r="M1237" s="115" t="str">
        <f t="shared" si="124"/>
        <v/>
      </c>
      <c r="N1237" s="116" t="str">
        <f t="shared" si="125"/>
        <v/>
      </c>
      <c r="O1237" s="117" t="str">
        <f t="shared" si="122"/>
        <v/>
      </c>
      <c r="P1237" s="118" t="str">
        <f t="shared" si="126"/>
        <v/>
      </c>
      <c r="Q1237" s="119" t="str">
        <f t="shared" si="127"/>
        <v/>
      </c>
      <c r="R1237" s="117" t="str">
        <f>IFERROR(VLOOKUP($I1237,BASE_SETOR!$B$4:$C$1000,2,0),"")</f>
        <v/>
      </c>
      <c r="AM1237" s="340"/>
    </row>
    <row r="1238" spans="6:39" customFormat="1" ht="18.75">
      <c r="F1238" s="120" t="str">
        <f t="shared" si="123"/>
        <v/>
      </c>
      <c r="G1238" s="121"/>
      <c r="H1238" s="120"/>
      <c r="I1238" s="122"/>
      <c r="J1238" s="306"/>
      <c r="K1238" s="115"/>
      <c r="L1238" s="115" t="str">
        <f>IFERROR(VLOOKUP(I1238,COT_ACOES!$B:$C,2,),"")</f>
        <v/>
      </c>
      <c r="M1238" s="115" t="str">
        <f t="shared" si="124"/>
        <v/>
      </c>
      <c r="N1238" s="116" t="str">
        <f t="shared" si="125"/>
        <v/>
      </c>
      <c r="O1238" s="117" t="str">
        <f t="shared" si="122"/>
        <v/>
      </c>
      <c r="P1238" s="118" t="str">
        <f t="shared" si="126"/>
        <v/>
      </c>
      <c r="Q1238" s="119" t="str">
        <f t="shared" si="127"/>
        <v/>
      </c>
      <c r="R1238" s="117" t="str">
        <f>IFERROR(VLOOKUP($I1238,BASE_SETOR!$B$4:$C$1000,2,0),"")</f>
        <v/>
      </c>
      <c r="AM1238" s="340"/>
    </row>
    <row r="1239" spans="6:39" customFormat="1" ht="18.75">
      <c r="F1239" s="120" t="str">
        <f t="shared" si="123"/>
        <v/>
      </c>
      <c r="G1239" s="121"/>
      <c r="H1239" s="120"/>
      <c r="I1239" s="122"/>
      <c r="J1239" s="306"/>
      <c r="K1239" s="115"/>
      <c r="L1239" s="115" t="str">
        <f>IFERROR(VLOOKUP(I1239,COT_ACOES!$B:$C,2,),"")</f>
        <v/>
      </c>
      <c r="M1239" s="115" t="str">
        <f t="shared" si="124"/>
        <v/>
      </c>
      <c r="N1239" s="116" t="str">
        <f t="shared" si="125"/>
        <v/>
      </c>
      <c r="O1239" s="117" t="str">
        <f t="shared" si="122"/>
        <v/>
      </c>
      <c r="P1239" s="118" t="str">
        <f t="shared" si="126"/>
        <v/>
      </c>
      <c r="Q1239" s="119" t="str">
        <f t="shared" si="127"/>
        <v/>
      </c>
      <c r="R1239" s="117" t="str">
        <f>IFERROR(VLOOKUP($I1239,BASE_SETOR!$B$4:$C$1000,2,0),"")</f>
        <v/>
      </c>
      <c r="AM1239" s="340"/>
    </row>
    <row r="1240" spans="6:39" customFormat="1" ht="18.75">
      <c r="F1240" s="120" t="str">
        <f t="shared" si="123"/>
        <v/>
      </c>
      <c r="G1240" s="121"/>
      <c r="H1240" s="120"/>
      <c r="I1240" s="122"/>
      <c r="J1240" s="306"/>
      <c r="K1240" s="115"/>
      <c r="L1240" s="115" t="str">
        <f>IFERROR(VLOOKUP(I1240,COT_ACOES!$B:$C,2,),"")</f>
        <v/>
      </c>
      <c r="M1240" s="115" t="str">
        <f t="shared" si="124"/>
        <v/>
      </c>
      <c r="N1240" s="116" t="str">
        <f t="shared" si="125"/>
        <v/>
      </c>
      <c r="O1240" s="117" t="str">
        <f t="shared" si="122"/>
        <v/>
      </c>
      <c r="P1240" s="118" t="str">
        <f t="shared" si="126"/>
        <v/>
      </c>
      <c r="Q1240" s="119" t="str">
        <f t="shared" si="127"/>
        <v/>
      </c>
      <c r="R1240" s="117" t="str">
        <f>IFERROR(VLOOKUP($I1240,BASE_SETOR!$B$4:$C$1000,2,0),"")</f>
        <v/>
      </c>
      <c r="AM1240" s="340"/>
    </row>
    <row r="1241" spans="6:39" customFormat="1" ht="18.75">
      <c r="F1241" s="120" t="str">
        <f t="shared" si="123"/>
        <v/>
      </c>
      <c r="G1241" s="121"/>
      <c r="H1241" s="120"/>
      <c r="I1241" s="122"/>
      <c r="J1241" s="306"/>
      <c r="K1241" s="115"/>
      <c r="L1241" s="115" t="str">
        <f>IFERROR(VLOOKUP(I1241,COT_ACOES!$B:$C,2,),"")</f>
        <v/>
      </c>
      <c r="M1241" s="115" t="str">
        <f t="shared" si="124"/>
        <v/>
      </c>
      <c r="N1241" s="116" t="str">
        <f t="shared" si="125"/>
        <v/>
      </c>
      <c r="O1241" s="117" t="str">
        <f t="shared" ref="O1241:O1304" si="128">IFERROR(N1241/$C$4,"")</f>
        <v/>
      </c>
      <c r="P1241" s="118" t="str">
        <f t="shared" si="126"/>
        <v/>
      </c>
      <c r="Q1241" s="119" t="str">
        <f t="shared" si="127"/>
        <v/>
      </c>
      <c r="R1241" s="117" t="str">
        <f>IFERROR(VLOOKUP($I1241,BASE_SETOR!$B$4:$C$1000,2,0),"")</f>
        <v/>
      </c>
      <c r="AM1241" s="340"/>
    </row>
    <row r="1242" spans="6:39" customFormat="1" ht="18.75">
      <c r="F1242" s="120" t="str">
        <f t="shared" ref="F1242:F1305" si="129">IF(G1242="","",1+F1241)</f>
        <v/>
      </c>
      <c r="G1242" s="121"/>
      <c r="H1242" s="120"/>
      <c r="I1242" s="122"/>
      <c r="J1242" s="306"/>
      <c r="K1242" s="115"/>
      <c r="L1242" s="115" t="str">
        <f>IFERROR(VLOOKUP(I1242,COT_ACOES!$B:$C,2,),"")</f>
        <v/>
      </c>
      <c r="M1242" s="115" t="str">
        <f t="shared" si="124"/>
        <v/>
      </c>
      <c r="N1242" s="116" t="str">
        <f t="shared" si="125"/>
        <v/>
      </c>
      <c r="O1242" s="117" t="str">
        <f t="shared" si="128"/>
        <v/>
      </c>
      <c r="P1242" s="118" t="str">
        <f t="shared" si="126"/>
        <v/>
      </c>
      <c r="Q1242" s="119" t="str">
        <f t="shared" si="127"/>
        <v/>
      </c>
      <c r="R1242" s="117" t="str">
        <f>IFERROR(VLOOKUP($I1242,BASE_SETOR!$B$4:$C$1000,2,0),"")</f>
        <v/>
      </c>
      <c r="AM1242" s="340"/>
    </row>
    <row r="1243" spans="6:39" customFormat="1" ht="18.75">
      <c r="F1243" s="120" t="str">
        <f t="shared" si="129"/>
        <v/>
      </c>
      <c r="G1243" s="121"/>
      <c r="H1243" s="120"/>
      <c r="I1243" s="122"/>
      <c r="J1243" s="306"/>
      <c r="K1243" s="115"/>
      <c r="L1243" s="115" t="str">
        <f>IFERROR(VLOOKUP(I1243,COT_ACOES!$B:$C,2,),"")</f>
        <v/>
      </c>
      <c r="M1243" s="115" t="str">
        <f t="shared" si="124"/>
        <v/>
      </c>
      <c r="N1243" s="116" t="str">
        <f t="shared" si="125"/>
        <v/>
      </c>
      <c r="O1243" s="117" t="str">
        <f t="shared" si="128"/>
        <v/>
      </c>
      <c r="P1243" s="118" t="str">
        <f t="shared" si="126"/>
        <v/>
      </c>
      <c r="Q1243" s="119" t="str">
        <f t="shared" si="127"/>
        <v/>
      </c>
      <c r="R1243" s="117" t="str">
        <f>IFERROR(VLOOKUP($I1243,BASE_SETOR!$B$4:$C$1000,2,0),"")</f>
        <v/>
      </c>
      <c r="AM1243" s="340"/>
    </row>
    <row r="1244" spans="6:39" customFormat="1" ht="18.75">
      <c r="F1244" s="120" t="str">
        <f t="shared" si="129"/>
        <v/>
      </c>
      <c r="G1244" s="121"/>
      <c r="H1244" s="120"/>
      <c r="I1244" s="122"/>
      <c r="J1244" s="306"/>
      <c r="K1244" s="115"/>
      <c r="L1244" s="115" t="str">
        <f>IFERROR(VLOOKUP(I1244,COT_ACOES!$B:$C,2,),"")</f>
        <v/>
      </c>
      <c r="M1244" s="115" t="str">
        <f t="shared" si="124"/>
        <v/>
      </c>
      <c r="N1244" s="116" t="str">
        <f t="shared" si="125"/>
        <v/>
      </c>
      <c r="O1244" s="117" t="str">
        <f t="shared" si="128"/>
        <v/>
      </c>
      <c r="P1244" s="118" t="str">
        <f t="shared" si="126"/>
        <v/>
      </c>
      <c r="Q1244" s="119" t="str">
        <f t="shared" si="127"/>
        <v/>
      </c>
      <c r="R1244" s="117" t="str">
        <f>IFERROR(VLOOKUP($I1244,BASE_SETOR!$B$4:$C$1000,2,0),"")</f>
        <v/>
      </c>
      <c r="AM1244" s="340"/>
    </row>
    <row r="1245" spans="6:39" customFormat="1" ht="18.75">
      <c r="F1245" s="120" t="str">
        <f t="shared" si="129"/>
        <v/>
      </c>
      <c r="G1245" s="121"/>
      <c r="H1245" s="120"/>
      <c r="I1245" s="122"/>
      <c r="J1245" s="306"/>
      <c r="K1245" s="115"/>
      <c r="L1245" s="115" t="str">
        <f>IFERROR(VLOOKUP(I1245,COT_ACOES!$B:$C,2,),"")</f>
        <v/>
      </c>
      <c r="M1245" s="115" t="str">
        <f t="shared" si="124"/>
        <v/>
      </c>
      <c r="N1245" s="116" t="str">
        <f t="shared" si="125"/>
        <v/>
      </c>
      <c r="O1245" s="117" t="str">
        <f t="shared" si="128"/>
        <v/>
      </c>
      <c r="P1245" s="118" t="str">
        <f t="shared" si="126"/>
        <v/>
      </c>
      <c r="Q1245" s="119" t="str">
        <f t="shared" si="127"/>
        <v/>
      </c>
      <c r="R1245" s="117" t="str">
        <f>IFERROR(VLOOKUP($I1245,BASE_SETOR!$B$4:$C$1000,2,0),"")</f>
        <v/>
      </c>
      <c r="AM1245" s="340"/>
    </row>
    <row r="1246" spans="6:39" customFormat="1" ht="18.75">
      <c r="F1246" s="120" t="str">
        <f t="shared" si="129"/>
        <v/>
      </c>
      <c r="G1246" s="121"/>
      <c r="H1246" s="120"/>
      <c r="I1246" s="122"/>
      <c r="J1246" s="306"/>
      <c r="K1246" s="115"/>
      <c r="L1246" s="115" t="str">
        <f>IFERROR(VLOOKUP(I1246,COT_ACOES!$B:$C,2,),"")</f>
        <v/>
      </c>
      <c r="M1246" s="115" t="str">
        <f t="shared" si="124"/>
        <v/>
      </c>
      <c r="N1246" s="116" t="str">
        <f t="shared" si="125"/>
        <v/>
      </c>
      <c r="O1246" s="117" t="str">
        <f t="shared" si="128"/>
        <v/>
      </c>
      <c r="P1246" s="118" t="str">
        <f t="shared" si="126"/>
        <v/>
      </c>
      <c r="Q1246" s="119" t="str">
        <f t="shared" si="127"/>
        <v/>
      </c>
      <c r="R1246" s="117" t="str">
        <f>IFERROR(VLOOKUP($I1246,BASE_SETOR!$B$4:$C$1000,2,0),"")</f>
        <v/>
      </c>
      <c r="AM1246" s="340"/>
    </row>
    <row r="1247" spans="6:39" customFormat="1" ht="18.75">
      <c r="F1247" s="120" t="str">
        <f t="shared" si="129"/>
        <v/>
      </c>
      <c r="G1247" s="121"/>
      <c r="H1247" s="120"/>
      <c r="I1247" s="122"/>
      <c r="J1247" s="306"/>
      <c r="K1247" s="115"/>
      <c r="L1247" s="115" t="str">
        <f>IFERROR(VLOOKUP(I1247,COT_ACOES!$B:$C,2,),"")</f>
        <v/>
      </c>
      <c r="M1247" s="115" t="str">
        <f t="shared" si="124"/>
        <v/>
      </c>
      <c r="N1247" s="116" t="str">
        <f t="shared" si="125"/>
        <v/>
      </c>
      <c r="O1247" s="117" t="str">
        <f t="shared" si="128"/>
        <v/>
      </c>
      <c r="P1247" s="118" t="str">
        <f t="shared" si="126"/>
        <v/>
      </c>
      <c r="Q1247" s="119" t="str">
        <f t="shared" si="127"/>
        <v/>
      </c>
      <c r="R1247" s="117" t="str">
        <f>IFERROR(VLOOKUP($I1247,BASE_SETOR!$B$4:$C$1000,2,0),"")</f>
        <v/>
      </c>
      <c r="AM1247" s="340"/>
    </row>
    <row r="1248" spans="6:39" customFormat="1" ht="18.75">
      <c r="F1248" s="120" t="str">
        <f t="shared" si="129"/>
        <v/>
      </c>
      <c r="G1248" s="121"/>
      <c r="H1248" s="120"/>
      <c r="I1248" s="122"/>
      <c r="J1248" s="306"/>
      <c r="K1248" s="115"/>
      <c r="L1248" s="115" t="str">
        <f>IFERROR(VLOOKUP(I1248,COT_ACOES!$B:$C,2,),"")</f>
        <v/>
      </c>
      <c r="M1248" s="115" t="str">
        <f t="shared" si="124"/>
        <v/>
      </c>
      <c r="N1248" s="116" t="str">
        <f t="shared" si="125"/>
        <v/>
      </c>
      <c r="O1248" s="117" t="str">
        <f t="shared" si="128"/>
        <v/>
      </c>
      <c r="P1248" s="118" t="str">
        <f t="shared" si="126"/>
        <v/>
      </c>
      <c r="Q1248" s="119" t="str">
        <f t="shared" si="127"/>
        <v/>
      </c>
      <c r="R1248" s="117" t="str">
        <f>IFERROR(VLOOKUP($I1248,BASE_SETOR!$B$4:$C$1000,2,0),"")</f>
        <v/>
      </c>
      <c r="AM1248" s="340"/>
    </row>
    <row r="1249" spans="6:39" customFormat="1" ht="18.75">
      <c r="F1249" s="120" t="str">
        <f t="shared" si="129"/>
        <v/>
      </c>
      <c r="G1249" s="121"/>
      <c r="H1249" s="120"/>
      <c r="I1249" s="122"/>
      <c r="J1249" s="306"/>
      <c r="K1249" s="115"/>
      <c r="L1249" s="115" t="str">
        <f>IFERROR(VLOOKUP(I1249,COT_ACOES!$B:$C,2,),"")</f>
        <v/>
      </c>
      <c r="M1249" s="115" t="str">
        <f t="shared" si="124"/>
        <v/>
      </c>
      <c r="N1249" s="116" t="str">
        <f t="shared" si="125"/>
        <v/>
      </c>
      <c r="O1249" s="117" t="str">
        <f t="shared" si="128"/>
        <v/>
      </c>
      <c r="P1249" s="118" t="str">
        <f t="shared" si="126"/>
        <v/>
      </c>
      <c r="Q1249" s="119" t="str">
        <f t="shared" si="127"/>
        <v/>
      </c>
      <c r="R1249" s="117" t="str">
        <f>IFERROR(VLOOKUP($I1249,BASE_SETOR!$B$4:$C$1000,2,0),"")</f>
        <v/>
      </c>
      <c r="AM1249" s="340"/>
    </row>
    <row r="1250" spans="6:39" customFormat="1" ht="18.75">
      <c r="F1250" s="120" t="str">
        <f t="shared" si="129"/>
        <v/>
      </c>
      <c r="G1250" s="121"/>
      <c r="H1250" s="120"/>
      <c r="I1250" s="122"/>
      <c r="J1250" s="306"/>
      <c r="K1250" s="115"/>
      <c r="L1250" s="115" t="str">
        <f>IFERROR(VLOOKUP(I1250,COT_ACOES!$B:$C,2,),"")</f>
        <v/>
      </c>
      <c r="M1250" s="115" t="str">
        <f t="shared" si="124"/>
        <v/>
      </c>
      <c r="N1250" s="116" t="str">
        <f t="shared" si="125"/>
        <v/>
      </c>
      <c r="O1250" s="117" t="str">
        <f t="shared" si="128"/>
        <v/>
      </c>
      <c r="P1250" s="118" t="str">
        <f t="shared" si="126"/>
        <v/>
      </c>
      <c r="Q1250" s="119" t="str">
        <f t="shared" si="127"/>
        <v/>
      </c>
      <c r="R1250" s="117" t="str">
        <f>IFERROR(VLOOKUP($I1250,BASE_SETOR!$B$4:$C$1000,2,0),"")</f>
        <v/>
      </c>
      <c r="AM1250" s="340"/>
    </row>
    <row r="1251" spans="6:39" customFormat="1" ht="18.75">
      <c r="F1251" s="120" t="str">
        <f t="shared" si="129"/>
        <v/>
      </c>
      <c r="G1251" s="121"/>
      <c r="H1251" s="120"/>
      <c r="I1251" s="122"/>
      <c r="J1251" s="306"/>
      <c r="K1251" s="115"/>
      <c r="L1251" s="115" t="str">
        <f>IFERROR(VLOOKUP(I1251,COT_ACOES!$B:$C,2,),"")</f>
        <v/>
      </c>
      <c r="M1251" s="115" t="str">
        <f t="shared" si="124"/>
        <v/>
      </c>
      <c r="N1251" s="116" t="str">
        <f t="shared" si="125"/>
        <v/>
      </c>
      <c r="O1251" s="117" t="str">
        <f t="shared" si="128"/>
        <v/>
      </c>
      <c r="P1251" s="118" t="str">
        <f t="shared" si="126"/>
        <v/>
      </c>
      <c r="Q1251" s="119" t="str">
        <f t="shared" si="127"/>
        <v/>
      </c>
      <c r="R1251" s="117" t="str">
        <f>IFERROR(VLOOKUP($I1251,BASE_SETOR!$B$4:$C$1000,2,0),"")</f>
        <v/>
      </c>
      <c r="AM1251" s="340"/>
    </row>
    <row r="1252" spans="6:39" customFormat="1" ht="18.75">
      <c r="F1252" s="120" t="str">
        <f t="shared" si="129"/>
        <v/>
      </c>
      <c r="G1252" s="121"/>
      <c r="H1252" s="120"/>
      <c r="I1252" s="122"/>
      <c r="J1252" s="306"/>
      <c r="K1252" s="115"/>
      <c r="L1252" s="115" t="str">
        <f>IFERROR(VLOOKUP(I1252,COT_ACOES!$B:$C,2,),"")</f>
        <v/>
      </c>
      <c r="M1252" s="115" t="str">
        <f t="shared" si="124"/>
        <v/>
      </c>
      <c r="N1252" s="116" t="str">
        <f t="shared" si="125"/>
        <v/>
      </c>
      <c r="O1252" s="117" t="str">
        <f t="shared" si="128"/>
        <v/>
      </c>
      <c r="P1252" s="118" t="str">
        <f t="shared" si="126"/>
        <v/>
      </c>
      <c r="Q1252" s="119" t="str">
        <f t="shared" si="127"/>
        <v/>
      </c>
      <c r="R1252" s="117" t="str">
        <f>IFERROR(VLOOKUP($I1252,BASE_SETOR!$B$4:$C$1000,2,0),"")</f>
        <v/>
      </c>
      <c r="AM1252" s="340"/>
    </row>
    <row r="1253" spans="6:39" customFormat="1" ht="18.75">
      <c r="F1253" s="120" t="str">
        <f t="shared" si="129"/>
        <v/>
      </c>
      <c r="G1253" s="121"/>
      <c r="H1253" s="120"/>
      <c r="I1253" s="122"/>
      <c r="J1253" s="306"/>
      <c r="K1253" s="115"/>
      <c r="L1253" s="115" t="str">
        <f>IFERROR(VLOOKUP(I1253,COT_ACOES!$B:$C,2,),"")</f>
        <v/>
      </c>
      <c r="M1253" s="115" t="str">
        <f t="shared" si="124"/>
        <v/>
      </c>
      <c r="N1253" s="116" t="str">
        <f t="shared" si="125"/>
        <v/>
      </c>
      <c r="O1253" s="117" t="str">
        <f t="shared" si="128"/>
        <v/>
      </c>
      <c r="P1253" s="118" t="str">
        <f t="shared" si="126"/>
        <v/>
      </c>
      <c r="Q1253" s="119" t="str">
        <f t="shared" si="127"/>
        <v/>
      </c>
      <c r="R1253" s="117" t="str">
        <f>IFERROR(VLOOKUP($I1253,BASE_SETOR!$B$4:$C$1000,2,0),"")</f>
        <v/>
      </c>
      <c r="AM1253" s="340"/>
    </row>
    <row r="1254" spans="6:39" customFormat="1" ht="18.75">
      <c r="F1254" s="120" t="str">
        <f t="shared" si="129"/>
        <v/>
      </c>
      <c r="G1254" s="121"/>
      <c r="H1254" s="120"/>
      <c r="I1254" s="122"/>
      <c r="J1254" s="306"/>
      <c r="K1254" s="115"/>
      <c r="L1254" s="115" t="str">
        <f>IFERROR(VLOOKUP(I1254,COT_ACOES!$B:$C,2,),"")</f>
        <v/>
      </c>
      <c r="M1254" s="115" t="str">
        <f t="shared" si="124"/>
        <v/>
      </c>
      <c r="N1254" s="116" t="str">
        <f t="shared" si="125"/>
        <v/>
      </c>
      <c r="O1254" s="117" t="str">
        <f t="shared" si="128"/>
        <v/>
      </c>
      <c r="P1254" s="118" t="str">
        <f t="shared" si="126"/>
        <v/>
      </c>
      <c r="Q1254" s="119" t="str">
        <f t="shared" si="127"/>
        <v/>
      </c>
      <c r="R1254" s="117" t="str">
        <f>IFERROR(VLOOKUP($I1254,BASE_SETOR!$B$4:$C$1000,2,0),"")</f>
        <v/>
      </c>
      <c r="AM1254" s="340"/>
    </row>
    <row r="1255" spans="6:39" customFormat="1" ht="18.75">
      <c r="F1255" s="120" t="str">
        <f t="shared" si="129"/>
        <v/>
      </c>
      <c r="G1255" s="121"/>
      <c r="H1255" s="120"/>
      <c r="I1255" s="122"/>
      <c r="J1255" s="306"/>
      <c r="K1255" s="115"/>
      <c r="L1255" s="115" t="str">
        <f>IFERROR(VLOOKUP(I1255,COT_ACOES!$B:$C,2,),"")</f>
        <v/>
      </c>
      <c r="M1255" s="115" t="str">
        <f t="shared" si="124"/>
        <v/>
      </c>
      <c r="N1255" s="116" t="str">
        <f t="shared" si="125"/>
        <v/>
      </c>
      <c r="O1255" s="117" t="str">
        <f t="shared" si="128"/>
        <v/>
      </c>
      <c r="P1255" s="118" t="str">
        <f t="shared" si="126"/>
        <v/>
      </c>
      <c r="Q1255" s="119" t="str">
        <f t="shared" si="127"/>
        <v/>
      </c>
      <c r="R1255" s="117" t="str">
        <f>IFERROR(VLOOKUP($I1255,BASE_SETOR!$B$4:$C$1000,2,0),"")</f>
        <v/>
      </c>
      <c r="AM1255" s="340"/>
    </row>
    <row r="1256" spans="6:39" customFormat="1" ht="18.75">
      <c r="F1256" s="120" t="str">
        <f t="shared" si="129"/>
        <v/>
      </c>
      <c r="G1256" s="121"/>
      <c r="H1256" s="120"/>
      <c r="I1256" s="122"/>
      <c r="J1256" s="306"/>
      <c r="K1256" s="115"/>
      <c r="L1256" s="115" t="str">
        <f>IFERROR(VLOOKUP(I1256,COT_ACOES!$B:$C,2,),"")</f>
        <v/>
      </c>
      <c r="M1256" s="115" t="str">
        <f t="shared" si="124"/>
        <v/>
      </c>
      <c r="N1256" s="116" t="str">
        <f t="shared" si="125"/>
        <v/>
      </c>
      <c r="O1256" s="117" t="str">
        <f t="shared" si="128"/>
        <v/>
      </c>
      <c r="P1256" s="118" t="str">
        <f t="shared" si="126"/>
        <v/>
      </c>
      <c r="Q1256" s="119" t="str">
        <f t="shared" si="127"/>
        <v/>
      </c>
      <c r="R1256" s="117" t="str">
        <f>IFERROR(VLOOKUP($I1256,BASE_SETOR!$B$4:$C$1000,2,0),"")</f>
        <v/>
      </c>
      <c r="AM1256" s="340"/>
    </row>
    <row r="1257" spans="6:39" customFormat="1" ht="18.75">
      <c r="F1257" s="120" t="str">
        <f t="shared" si="129"/>
        <v/>
      </c>
      <c r="G1257" s="121"/>
      <c r="H1257" s="120"/>
      <c r="I1257" s="122"/>
      <c r="J1257" s="306"/>
      <c r="K1257" s="115"/>
      <c r="L1257" s="115" t="str">
        <f>IFERROR(VLOOKUP(I1257,COT_ACOES!$B:$C,2,),"")</f>
        <v/>
      </c>
      <c r="M1257" s="115" t="str">
        <f t="shared" si="124"/>
        <v/>
      </c>
      <c r="N1257" s="116" t="str">
        <f t="shared" si="125"/>
        <v/>
      </c>
      <c r="O1257" s="117" t="str">
        <f t="shared" si="128"/>
        <v/>
      </c>
      <c r="P1257" s="118" t="str">
        <f t="shared" si="126"/>
        <v/>
      </c>
      <c r="Q1257" s="119" t="str">
        <f t="shared" si="127"/>
        <v/>
      </c>
      <c r="R1257" s="117" t="str">
        <f>IFERROR(VLOOKUP($I1257,BASE_SETOR!$B$4:$C$1000,2,0),"")</f>
        <v/>
      </c>
      <c r="AM1257" s="340"/>
    </row>
    <row r="1258" spans="6:39" customFormat="1" ht="18.75">
      <c r="F1258" s="120" t="str">
        <f t="shared" si="129"/>
        <v/>
      </c>
      <c r="G1258" s="121"/>
      <c r="H1258" s="120"/>
      <c r="I1258" s="122"/>
      <c r="J1258" s="306"/>
      <c r="K1258" s="115"/>
      <c r="L1258" s="115" t="str">
        <f>IFERROR(VLOOKUP(I1258,COT_ACOES!$B:$C,2,),"")</f>
        <v/>
      </c>
      <c r="M1258" s="115" t="str">
        <f t="shared" ref="M1258:M1321" si="130">IF(J1258="","",J1258*K1258)</f>
        <v/>
      </c>
      <c r="N1258" s="116" t="str">
        <f t="shared" ref="N1258:N1321" si="131">IF(J1258="","",J1258*L1258)</f>
        <v/>
      </c>
      <c r="O1258" s="117" t="str">
        <f t="shared" si="128"/>
        <v/>
      </c>
      <c r="P1258" s="118" t="str">
        <f t="shared" ref="P1258:P1321" si="132">IFERROR((N1258-M1258)/M1258,"")</f>
        <v/>
      </c>
      <c r="Q1258" s="119" t="str">
        <f t="shared" ref="Q1258:Q1321" si="133">IFERROR(M1258*P1258,"")</f>
        <v/>
      </c>
      <c r="R1258" s="117" t="str">
        <f>IFERROR(VLOOKUP($I1258,BASE_SETOR!$B$4:$C$1000,2,0),"")</f>
        <v/>
      </c>
      <c r="AM1258" s="340"/>
    </row>
    <row r="1259" spans="6:39" customFormat="1" ht="18.75">
      <c r="F1259" s="120" t="str">
        <f t="shared" si="129"/>
        <v/>
      </c>
      <c r="G1259" s="121"/>
      <c r="H1259" s="120"/>
      <c r="I1259" s="122"/>
      <c r="J1259" s="306"/>
      <c r="K1259" s="115"/>
      <c r="L1259" s="115" t="str">
        <f>IFERROR(VLOOKUP(I1259,COT_ACOES!$B:$C,2,),"")</f>
        <v/>
      </c>
      <c r="M1259" s="115" t="str">
        <f t="shared" si="130"/>
        <v/>
      </c>
      <c r="N1259" s="116" t="str">
        <f t="shared" si="131"/>
        <v/>
      </c>
      <c r="O1259" s="117" t="str">
        <f t="shared" si="128"/>
        <v/>
      </c>
      <c r="P1259" s="118" t="str">
        <f t="shared" si="132"/>
        <v/>
      </c>
      <c r="Q1259" s="119" t="str">
        <f t="shared" si="133"/>
        <v/>
      </c>
      <c r="R1259" s="117" t="str">
        <f>IFERROR(VLOOKUP($I1259,BASE_SETOR!$B$4:$C$1000,2,0),"")</f>
        <v/>
      </c>
      <c r="AM1259" s="340"/>
    </row>
    <row r="1260" spans="6:39" customFormat="1" ht="18.75">
      <c r="F1260" s="120" t="str">
        <f t="shared" si="129"/>
        <v/>
      </c>
      <c r="G1260" s="121"/>
      <c r="H1260" s="120"/>
      <c r="I1260" s="122"/>
      <c r="J1260" s="306"/>
      <c r="K1260" s="115"/>
      <c r="L1260" s="115" t="str">
        <f>IFERROR(VLOOKUP(I1260,COT_ACOES!$B:$C,2,),"")</f>
        <v/>
      </c>
      <c r="M1260" s="115" t="str">
        <f t="shared" si="130"/>
        <v/>
      </c>
      <c r="N1260" s="116" t="str">
        <f t="shared" si="131"/>
        <v/>
      </c>
      <c r="O1260" s="117" t="str">
        <f t="shared" si="128"/>
        <v/>
      </c>
      <c r="P1260" s="118" t="str">
        <f t="shared" si="132"/>
        <v/>
      </c>
      <c r="Q1260" s="119" t="str">
        <f t="shared" si="133"/>
        <v/>
      </c>
      <c r="R1260" s="117" t="str">
        <f>IFERROR(VLOOKUP($I1260,BASE_SETOR!$B$4:$C$1000,2,0),"")</f>
        <v/>
      </c>
      <c r="AM1260" s="340"/>
    </row>
    <row r="1261" spans="6:39" customFormat="1" ht="18.75">
      <c r="F1261" s="120" t="str">
        <f t="shared" si="129"/>
        <v/>
      </c>
      <c r="G1261" s="121"/>
      <c r="H1261" s="120"/>
      <c r="I1261" s="122"/>
      <c r="J1261" s="306"/>
      <c r="K1261" s="115"/>
      <c r="L1261" s="115" t="str">
        <f>IFERROR(VLOOKUP(I1261,COT_ACOES!$B:$C,2,),"")</f>
        <v/>
      </c>
      <c r="M1261" s="115" t="str">
        <f t="shared" si="130"/>
        <v/>
      </c>
      <c r="N1261" s="116" t="str">
        <f t="shared" si="131"/>
        <v/>
      </c>
      <c r="O1261" s="117" t="str">
        <f t="shared" si="128"/>
        <v/>
      </c>
      <c r="P1261" s="118" t="str">
        <f t="shared" si="132"/>
        <v/>
      </c>
      <c r="Q1261" s="119" t="str">
        <f t="shared" si="133"/>
        <v/>
      </c>
      <c r="R1261" s="117" t="str">
        <f>IFERROR(VLOOKUP($I1261,BASE_SETOR!$B$4:$C$1000,2,0),"")</f>
        <v/>
      </c>
      <c r="AM1261" s="340"/>
    </row>
    <row r="1262" spans="6:39" customFormat="1" ht="18.75">
      <c r="F1262" s="120" t="str">
        <f t="shared" si="129"/>
        <v/>
      </c>
      <c r="G1262" s="121"/>
      <c r="H1262" s="120"/>
      <c r="I1262" s="122"/>
      <c r="J1262" s="306"/>
      <c r="K1262" s="115"/>
      <c r="L1262" s="115" t="str">
        <f>IFERROR(VLOOKUP(I1262,COT_ACOES!$B:$C,2,),"")</f>
        <v/>
      </c>
      <c r="M1262" s="115" t="str">
        <f t="shared" si="130"/>
        <v/>
      </c>
      <c r="N1262" s="116" t="str">
        <f t="shared" si="131"/>
        <v/>
      </c>
      <c r="O1262" s="117" t="str">
        <f t="shared" si="128"/>
        <v/>
      </c>
      <c r="P1262" s="118" t="str">
        <f t="shared" si="132"/>
        <v/>
      </c>
      <c r="Q1262" s="119" t="str">
        <f t="shared" si="133"/>
        <v/>
      </c>
      <c r="R1262" s="117" t="str">
        <f>IFERROR(VLOOKUP($I1262,BASE_SETOR!$B$4:$C$1000,2,0),"")</f>
        <v/>
      </c>
      <c r="AM1262" s="340"/>
    </row>
    <row r="1263" spans="6:39" customFormat="1" ht="18.75">
      <c r="F1263" s="120" t="str">
        <f t="shared" si="129"/>
        <v/>
      </c>
      <c r="G1263" s="121"/>
      <c r="H1263" s="120"/>
      <c r="I1263" s="122"/>
      <c r="J1263" s="306"/>
      <c r="K1263" s="115"/>
      <c r="L1263" s="115" t="str">
        <f>IFERROR(VLOOKUP(I1263,COT_ACOES!$B:$C,2,),"")</f>
        <v/>
      </c>
      <c r="M1263" s="115" t="str">
        <f t="shared" si="130"/>
        <v/>
      </c>
      <c r="N1263" s="116" t="str">
        <f t="shared" si="131"/>
        <v/>
      </c>
      <c r="O1263" s="117" t="str">
        <f t="shared" si="128"/>
        <v/>
      </c>
      <c r="P1263" s="118" t="str">
        <f t="shared" si="132"/>
        <v/>
      </c>
      <c r="Q1263" s="119" t="str">
        <f t="shared" si="133"/>
        <v/>
      </c>
      <c r="R1263" s="117" t="str">
        <f>IFERROR(VLOOKUP($I1263,BASE_SETOR!$B$4:$C$1000,2,0),"")</f>
        <v/>
      </c>
      <c r="AM1263" s="340"/>
    </row>
    <row r="1264" spans="6:39" customFormat="1" ht="18.75">
      <c r="F1264" s="120" t="str">
        <f t="shared" si="129"/>
        <v/>
      </c>
      <c r="G1264" s="121"/>
      <c r="H1264" s="120"/>
      <c r="I1264" s="122"/>
      <c r="J1264" s="306"/>
      <c r="K1264" s="115"/>
      <c r="L1264" s="115" t="str">
        <f>IFERROR(VLOOKUP(I1264,COT_ACOES!$B:$C,2,),"")</f>
        <v/>
      </c>
      <c r="M1264" s="115" t="str">
        <f t="shared" si="130"/>
        <v/>
      </c>
      <c r="N1264" s="116" t="str">
        <f t="shared" si="131"/>
        <v/>
      </c>
      <c r="O1264" s="117" t="str">
        <f t="shared" si="128"/>
        <v/>
      </c>
      <c r="P1264" s="118" t="str">
        <f t="shared" si="132"/>
        <v/>
      </c>
      <c r="Q1264" s="119" t="str">
        <f t="shared" si="133"/>
        <v/>
      </c>
      <c r="R1264" s="117" t="str">
        <f>IFERROR(VLOOKUP($I1264,BASE_SETOR!$B$4:$C$1000,2,0),"")</f>
        <v/>
      </c>
      <c r="AM1264" s="340"/>
    </row>
    <row r="1265" spans="6:39" customFormat="1" ht="18.75">
      <c r="F1265" s="120" t="str">
        <f t="shared" si="129"/>
        <v/>
      </c>
      <c r="G1265" s="121"/>
      <c r="H1265" s="120"/>
      <c r="I1265" s="122"/>
      <c r="J1265" s="306"/>
      <c r="K1265" s="115"/>
      <c r="L1265" s="115" t="str">
        <f>IFERROR(VLOOKUP(I1265,COT_ACOES!$B:$C,2,),"")</f>
        <v/>
      </c>
      <c r="M1265" s="115" t="str">
        <f t="shared" si="130"/>
        <v/>
      </c>
      <c r="N1265" s="116" t="str">
        <f t="shared" si="131"/>
        <v/>
      </c>
      <c r="O1265" s="117" t="str">
        <f t="shared" si="128"/>
        <v/>
      </c>
      <c r="P1265" s="118" t="str">
        <f t="shared" si="132"/>
        <v/>
      </c>
      <c r="Q1265" s="119" t="str">
        <f t="shared" si="133"/>
        <v/>
      </c>
      <c r="R1265" s="117" t="str">
        <f>IFERROR(VLOOKUP($I1265,BASE_SETOR!$B$4:$C$1000,2,0),"")</f>
        <v/>
      </c>
      <c r="AM1265" s="340"/>
    </row>
    <row r="1266" spans="6:39" customFormat="1" ht="18.75">
      <c r="F1266" s="120" t="str">
        <f t="shared" si="129"/>
        <v/>
      </c>
      <c r="G1266" s="121"/>
      <c r="H1266" s="120"/>
      <c r="I1266" s="122"/>
      <c r="J1266" s="306"/>
      <c r="K1266" s="115"/>
      <c r="L1266" s="115" t="str">
        <f>IFERROR(VLOOKUP(I1266,COT_ACOES!$B:$C,2,),"")</f>
        <v/>
      </c>
      <c r="M1266" s="115" t="str">
        <f t="shared" si="130"/>
        <v/>
      </c>
      <c r="N1266" s="116" t="str">
        <f t="shared" si="131"/>
        <v/>
      </c>
      <c r="O1266" s="117" t="str">
        <f t="shared" si="128"/>
        <v/>
      </c>
      <c r="P1266" s="118" t="str">
        <f t="shared" si="132"/>
        <v/>
      </c>
      <c r="Q1266" s="119" t="str">
        <f t="shared" si="133"/>
        <v/>
      </c>
      <c r="R1266" s="117" t="str">
        <f>IFERROR(VLOOKUP($I1266,BASE_SETOR!$B$4:$C$1000,2,0),"")</f>
        <v/>
      </c>
      <c r="AM1266" s="340"/>
    </row>
    <row r="1267" spans="6:39" customFormat="1" ht="18.75">
      <c r="F1267" s="120" t="str">
        <f t="shared" si="129"/>
        <v/>
      </c>
      <c r="G1267" s="121"/>
      <c r="H1267" s="120"/>
      <c r="I1267" s="122"/>
      <c r="J1267" s="306"/>
      <c r="K1267" s="115"/>
      <c r="L1267" s="115" t="str">
        <f>IFERROR(VLOOKUP(I1267,COT_ACOES!$B:$C,2,),"")</f>
        <v/>
      </c>
      <c r="M1267" s="115" t="str">
        <f t="shared" si="130"/>
        <v/>
      </c>
      <c r="N1267" s="116" t="str">
        <f t="shared" si="131"/>
        <v/>
      </c>
      <c r="O1267" s="117" t="str">
        <f t="shared" si="128"/>
        <v/>
      </c>
      <c r="P1267" s="118" t="str">
        <f t="shared" si="132"/>
        <v/>
      </c>
      <c r="Q1267" s="119" t="str">
        <f t="shared" si="133"/>
        <v/>
      </c>
      <c r="R1267" s="117" t="str">
        <f>IFERROR(VLOOKUP($I1267,BASE_SETOR!$B$4:$C$1000,2,0),"")</f>
        <v/>
      </c>
      <c r="AM1267" s="340"/>
    </row>
    <row r="1268" spans="6:39" customFormat="1" ht="18.75">
      <c r="F1268" s="120" t="str">
        <f t="shared" si="129"/>
        <v/>
      </c>
      <c r="G1268" s="121"/>
      <c r="H1268" s="120"/>
      <c r="I1268" s="122"/>
      <c r="J1268" s="306"/>
      <c r="K1268" s="115"/>
      <c r="L1268" s="115" t="str">
        <f>IFERROR(VLOOKUP(I1268,COT_ACOES!$B:$C,2,),"")</f>
        <v/>
      </c>
      <c r="M1268" s="115" t="str">
        <f t="shared" si="130"/>
        <v/>
      </c>
      <c r="N1268" s="116" t="str">
        <f t="shared" si="131"/>
        <v/>
      </c>
      <c r="O1268" s="117" t="str">
        <f t="shared" si="128"/>
        <v/>
      </c>
      <c r="P1268" s="118" t="str">
        <f t="shared" si="132"/>
        <v/>
      </c>
      <c r="Q1268" s="119" t="str">
        <f t="shared" si="133"/>
        <v/>
      </c>
      <c r="R1268" s="117" t="str">
        <f>IFERROR(VLOOKUP($I1268,BASE_SETOR!$B$4:$C$1000,2,0),"")</f>
        <v/>
      </c>
      <c r="AM1268" s="340"/>
    </row>
    <row r="1269" spans="6:39" customFormat="1" ht="18.75">
      <c r="F1269" s="120" t="str">
        <f t="shared" si="129"/>
        <v/>
      </c>
      <c r="G1269" s="121"/>
      <c r="H1269" s="120"/>
      <c r="I1269" s="122"/>
      <c r="J1269" s="306"/>
      <c r="K1269" s="115"/>
      <c r="L1269" s="115" t="str">
        <f>IFERROR(VLOOKUP(I1269,COT_ACOES!$B:$C,2,),"")</f>
        <v/>
      </c>
      <c r="M1269" s="115" t="str">
        <f t="shared" si="130"/>
        <v/>
      </c>
      <c r="N1269" s="116" t="str">
        <f t="shared" si="131"/>
        <v/>
      </c>
      <c r="O1269" s="117" t="str">
        <f t="shared" si="128"/>
        <v/>
      </c>
      <c r="P1269" s="118" t="str">
        <f t="shared" si="132"/>
        <v/>
      </c>
      <c r="Q1269" s="119" t="str">
        <f t="shared" si="133"/>
        <v/>
      </c>
      <c r="R1269" s="117" t="str">
        <f>IFERROR(VLOOKUP($I1269,BASE_SETOR!$B$4:$C$1000,2,0),"")</f>
        <v/>
      </c>
      <c r="AM1269" s="340"/>
    </row>
    <row r="1270" spans="6:39" customFormat="1" ht="18.75">
      <c r="F1270" s="120" t="str">
        <f t="shared" si="129"/>
        <v/>
      </c>
      <c r="G1270" s="121"/>
      <c r="H1270" s="120"/>
      <c r="I1270" s="122"/>
      <c r="J1270" s="306"/>
      <c r="K1270" s="115"/>
      <c r="L1270" s="115" t="str">
        <f>IFERROR(VLOOKUP(I1270,COT_ACOES!$B:$C,2,),"")</f>
        <v/>
      </c>
      <c r="M1270" s="115" t="str">
        <f t="shared" si="130"/>
        <v/>
      </c>
      <c r="N1270" s="116" t="str">
        <f t="shared" si="131"/>
        <v/>
      </c>
      <c r="O1270" s="117" t="str">
        <f t="shared" si="128"/>
        <v/>
      </c>
      <c r="P1270" s="118" t="str">
        <f t="shared" si="132"/>
        <v/>
      </c>
      <c r="Q1270" s="119" t="str">
        <f t="shared" si="133"/>
        <v/>
      </c>
      <c r="R1270" s="117" t="str">
        <f>IFERROR(VLOOKUP($I1270,BASE_SETOR!$B$4:$C$1000,2,0),"")</f>
        <v/>
      </c>
      <c r="AM1270" s="340"/>
    </row>
    <row r="1271" spans="6:39" customFormat="1" ht="18.75">
      <c r="F1271" s="120" t="str">
        <f t="shared" si="129"/>
        <v/>
      </c>
      <c r="G1271" s="121"/>
      <c r="H1271" s="120"/>
      <c r="I1271" s="122"/>
      <c r="J1271" s="306"/>
      <c r="K1271" s="115"/>
      <c r="L1271" s="115" t="str">
        <f>IFERROR(VLOOKUP(I1271,COT_ACOES!$B:$C,2,),"")</f>
        <v/>
      </c>
      <c r="M1271" s="115" t="str">
        <f t="shared" si="130"/>
        <v/>
      </c>
      <c r="N1271" s="116" t="str">
        <f t="shared" si="131"/>
        <v/>
      </c>
      <c r="O1271" s="117" t="str">
        <f t="shared" si="128"/>
        <v/>
      </c>
      <c r="P1271" s="118" t="str">
        <f t="shared" si="132"/>
        <v/>
      </c>
      <c r="Q1271" s="119" t="str">
        <f t="shared" si="133"/>
        <v/>
      </c>
      <c r="R1271" s="117" t="str">
        <f>IFERROR(VLOOKUP($I1271,BASE_SETOR!$B$4:$C$1000,2,0),"")</f>
        <v/>
      </c>
      <c r="AM1271" s="340"/>
    </row>
    <row r="1272" spans="6:39" customFormat="1" ht="18.75">
      <c r="F1272" s="120" t="str">
        <f t="shared" si="129"/>
        <v/>
      </c>
      <c r="G1272" s="121"/>
      <c r="H1272" s="120"/>
      <c r="I1272" s="122"/>
      <c r="J1272" s="306"/>
      <c r="K1272" s="115"/>
      <c r="L1272" s="115" t="str">
        <f>IFERROR(VLOOKUP(I1272,COT_ACOES!$B:$C,2,),"")</f>
        <v/>
      </c>
      <c r="M1272" s="115" t="str">
        <f t="shared" si="130"/>
        <v/>
      </c>
      <c r="N1272" s="116" t="str">
        <f t="shared" si="131"/>
        <v/>
      </c>
      <c r="O1272" s="117" t="str">
        <f t="shared" si="128"/>
        <v/>
      </c>
      <c r="P1272" s="118" t="str">
        <f t="shared" si="132"/>
        <v/>
      </c>
      <c r="Q1272" s="119" t="str">
        <f t="shared" si="133"/>
        <v/>
      </c>
      <c r="R1272" s="117" t="str">
        <f>IFERROR(VLOOKUP($I1272,BASE_SETOR!$B$4:$C$1000,2,0),"")</f>
        <v/>
      </c>
      <c r="AM1272" s="340"/>
    </row>
    <row r="1273" spans="6:39" customFormat="1" ht="18.75">
      <c r="F1273" s="120" t="str">
        <f t="shared" si="129"/>
        <v/>
      </c>
      <c r="G1273" s="121"/>
      <c r="H1273" s="120"/>
      <c r="I1273" s="122"/>
      <c r="J1273" s="306"/>
      <c r="K1273" s="115"/>
      <c r="L1273" s="115" t="str">
        <f>IFERROR(VLOOKUP(I1273,COT_ACOES!$B:$C,2,),"")</f>
        <v/>
      </c>
      <c r="M1273" s="115" t="str">
        <f t="shared" si="130"/>
        <v/>
      </c>
      <c r="N1273" s="116" t="str">
        <f t="shared" si="131"/>
        <v/>
      </c>
      <c r="O1273" s="117" t="str">
        <f t="shared" si="128"/>
        <v/>
      </c>
      <c r="P1273" s="118" t="str">
        <f t="shared" si="132"/>
        <v/>
      </c>
      <c r="Q1273" s="119" t="str">
        <f t="shared" si="133"/>
        <v/>
      </c>
      <c r="R1273" s="117" t="str">
        <f>IFERROR(VLOOKUP($I1273,BASE_SETOR!$B$4:$C$1000,2,0),"")</f>
        <v/>
      </c>
      <c r="AM1273" s="340"/>
    </row>
    <row r="1274" spans="6:39" customFormat="1" ht="18.75">
      <c r="F1274" s="120" t="str">
        <f t="shared" si="129"/>
        <v/>
      </c>
      <c r="G1274" s="121"/>
      <c r="H1274" s="120"/>
      <c r="I1274" s="122"/>
      <c r="J1274" s="306"/>
      <c r="K1274" s="115"/>
      <c r="L1274" s="115" t="str">
        <f>IFERROR(VLOOKUP(I1274,COT_ACOES!$B:$C,2,),"")</f>
        <v/>
      </c>
      <c r="M1274" s="115" t="str">
        <f t="shared" si="130"/>
        <v/>
      </c>
      <c r="N1274" s="116" t="str">
        <f t="shared" si="131"/>
        <v/>
      </c>
      <c r="O1274" s="117" t="str">
        <f t="shared" si="128"/>
        <v/>
      </c>
      <c r="P1274" s="118" t="str">
        <f t="shared" si="132"/>
        <v/>
      </c>
      <c r="Q1274" s="119" t="str">
        <f t="shared" si="133"/>
        <v/>
      </c>
      <c r="R1274" s="117" t="str">
        <f>IFERROR(VLOOKUP($I1274,BASE_SETOR!$B$4:$C$1000,2,0),"")</f>
        <v/>
      </c>
      <c r="AM1274" s="340"/>
    </row>
    <row r="1275" spans="6:39" customFormat="1" ht="18.75">
      <c r="F1275" s="120" t="str">
        <f t="shared" si="129"/>
        <v/>
      </c>
      <c r="G1275" s="121"/>
      <c r="H1275" s="120"/>
      <c r="I1275" s="122"/>
      <c r="J1275" s="306"/>
      <c r="K1275" s="115"/>
      <c r="L1275" s="115" t="str">
        <f>IFERROR(VLOOKUP(I1275,COT_ACOES!$B:$C,2,),"")</f>
        <v/>
      </c>
      <c r="M1275" s="115" t="str">
        <f t="shared" si="130"/>
        <v/>
      </c>
      <c r="N1275" s="116" t="str">
        <f t="shared" si="131"/>
        <v/>
      </c>
      <c r="O1275" s="117" t="str">
        <f t="shared" si="128"/>
        <v/>
      </c>
      <c r="P1275" s="118" t="str">
        <f t="shared" si="132"/>
        <v/>
      </c>
      <c r="Q1275" s="119" t="str">
        <f t="shared" si="133"/>
        <v/>
      </c>
      <c r="R1275" s="117" t="str">
        <f>IFERROR(VLOOKUP($I1275,BASE_SETOR!$B$4:$C$1000,2,0),"")</f>
        <v/>
      </c>
      <c r="AM1275" s="340"/>
    </row>
    <row r="1276" spans="6:39" customFormat="1" ht="18.75">
      <c r="F1276" s="120" t="str">
        <f t="shared" si="129"/>
        <v/>
      </c>
      <c r="G1276" s="121"/>
      <c r="H1276" s="120"/>
      <c r="I1276" s="122"/>
      <c r="J1276" s="306"/>
      <c r="K1276" s="115"/>
      <c r="L1276" s="115" t="str">
        <f>IFERROR(VLOOKUP(I1276,COT_ACOES!$B:$C,2,),"")</f>
        <v/>
      </c>
      <c r="M1276" s="115" t="str">
        <f t="shared" si="130"/>
        <v/>
      </c>
      <c r="N1276" s="116" t="str">
        <f t="shared" si="131"/>
        <v/>
      </c>
      <c r="O1276" s="117" t="str">
        <f t="shared" si="128"/>
        <v/>
      </c>
      <c r="P1276" s="118" t="str">
        <f t="shared" si="132"/>
        <v/>
      </c>
      <c r="Q1276" s="119" t="str">
        <f t="shared" si="133"/>
        <v/>
      </c>
      <c r="R1276" s="117" t="str">
        <f>IFERROR(VLOOKUP($I1276,BASE_SETOR!$B$4:$C$1000,2,0),"")</f>
        <v/>
      </c>
      <c r="AM1276" s="340"/>
    </row>
    <row r="1277" spans="6:39" customFormat="1" ht="18.75">
      <c r="F1277" s="120" t="str">
        <f t="shared" si="129"/>
        <v/>
      </c>
      <c r="G1277" s="121"/>
      <c r="H1277" s="120"/>
      <c r="I1277" s="122"/>
      <c r="J1277" s="306"/>
      <c r="K1277" s="115"/>
      <c r="L1277" s="115" t="str">
        <f>IFERROR(VLOOKUP(I1277,COT_ACOES!$B:$C,2,),"")</f>
        <v/>
      </c>
      <c r="M1277" s="115" t="str">
        <f t="shared" si="130"/>
        <v/>
      </c>
      <c r="N1277" s="116" t="str">
        <f t="shared" si="131"/>
        <v/>
      </c>
      <c r="O1277" s="117" t="str">
        <f t="shared" si="128"/>
        <v/>
      </c>
      <c r="P1277" s="118" t="str">
        <f t="shared" si="132"/>
        <v/>
      </c>
      <c r="Q1277" s="119" t="str">
        <f t="shared" si="133"/>
        <v/>
      </c>
      <c r="R1277" s="117" t="str">
        <f>IFERROR(VLOOKUP($I1277,BASE_SETOR!$B$4:$C$1000,2,0),"")</f>
        <v/>
      </c>
      <c r="AM1277" s="340"/>
    </row>
    <row r="1278" spans="6:39" customFormat="1" ht="18.75">
      <c r="F1278" s="120" t="str">
        <f t="shared" si="129"/>
        <v/>
      </c>
      <c r="G1278" s="121"/>
      <c r="H1278" s="120"/>
      <c r="I1278" s="122"/>
      <c r="J1278" s="306"/>
      <c r="K1278" s="115"/>
      <c r="L1278" s="115" t="str">
        <f>IFERROR(VLOOKUP(I1278,COT_ACOES!$B:$C,2,),"")</f>
        <v/>
      </c>
      <c r="M1278" s="115" t="str">
        <f t="shared" si="130"/>
        <v/>
      </c>
      <c r="N1278" s="116" t="str">
        <f t="shared" si="131"/>
        <v/>
      </c>
      <c r="O1278" s="117" t="str">
        <f t="shared" si="128"/>
        <v/>
      </c>
      <c r="P1278" s="118" t="str">
        <f t="shared" si="132"/>
        <v/>
      </c>
      <c r="Q1278" s="119" t="str">
        <f t="shared" si="133"/>
        <v/>
      </c>
      <c r="R1278" s="117" t="str">
        <f>IFERROR(VLOOKUP($I1278,BASE_SETOR!$B$4:$C$1000,2,0),"")</f>
        <v/>
      </c>
      <c r="AM1278" s="340"/>
    </row>
    <row r="1279" spans="6:39" customFormat="1" ht="18.75">
      <c r="F1279" s="120" t="str">
        <f t="shared" si="129"/>
        <v/>
      </c>
      <c r="G1279" s="121"/>
      <c r="H1279" s="120"/>
      <c r="I1279" s="122"/>
      <c r="J1279" s="306"/>
      <c r="K1279" s="115"/>
      <c r="L1279" s="115" t="str">
        <f>IFERROR(VLOOKUP(I1279,COT_ACOES!$B:$C,2,),"")</f>
        <v/>
      </c>
      <c r="M1279" s="115" t="str">
        <f t="shared" si="130"/>
        <v/>
      </c>
      <c r="N1279" s="116" t="str">
        <f t="shared" si="131"/>
        <v/>
      </c>
      <c r="O1279" s="117" t="str">
        <f t="shared" si="128"/>
        <v/>
      </c>
      <c r="P1279" s="118" t="str">
        <f t="shared" si="132"/>
        <v/>
      </c>
      <c r="Q1279" s="119" t="str">
        <f t="shared" si="133"/>
        <v/>
      </c>
      <c r="R1279" s="117" t="str">
        <f>IFERROR(VLOOKUP($I1279,BASE_SETOR!$B$4:$C$1000,2,0),"")</f>
        <v/>
      </c>
      <c r="AM1279" s="340"/>
    </row>
    <row r="1280" spans="6:39" customFormat="1" ht="18.75">
      <c r="F1280" s="120" t="str">
        <f t="shared" si="129"/>
        <v/>
      </c>
      <c r="G1280" s="121"/>
      <c r="H1280" s="120"/>
      <c r="I1280" s="122"/>
      <c r="J1280" s="306"/>
      <c r="K1280" s="115"/>
      <c r="L1280" s="115" t="str">
        <f>IFERROR(VLOOKUP(I1280,COT_ACOES!$B:$C,2,),"")</f>
        <v/>
      </c>
      <c r="M1280" s="115" t="str">
        <f t="shared" si="130"/>
        <v/>
      </c>
      <c r="N1280" s="116" t="str">
        <f t="shared" si="131"/>
        <v/>
      </c>
      <c r="O1280" s="117" t="str">
        <f t="shared" si="128"/>
        <v/>
      </c>
      <c r="P1280" s="118" t="str">
        <f t="shared" si="132"/>
        <v/>
      </c>
      <c r="Q1280" s="119" t="str">
        <f t="shared" si="133"/>
        <v/>
      </c>
      <c r="R1280" s="117" t="str">
        <f>IFERROR(VLOOKUP($I1280,BASE_SETOR!$B$4:$C$1000,2,0),"")</f>
        <v/>
      </c>
      <c r="AM1280" s="340"/>
    </row>
    <row r="1281" spans="6:39" customFormat="1" ht="18.75">
      <c r="F1281" s="120" t="str">
        <f t="shared" si="129"/>
        <v/>
      </c>
      <c r="G1281" s="121"/>
      <c r="H1281" s="120"/>
      <c r="I1281" s="122"/>
      <c r="J1281" s="306"/>
      <c r="K1281" s="115"/>
      <c r="L1281" s="115" t="str">
        <f>IFERROR(VLOOKUP(I1281,COT_ACOES!$B:$C,2,),"")</f>
        <v/>
      </c>
      <c r="M1281" s="115" t="str">
        <f t="shared" si="130"/>
        <v/>
      </c>
      <c r="N1281" s="116" t="str">
        <f t="shared" si="131"/>
        <v/>
      </c>
      <c r="O1281" s="117" t="str">
        <f t="shared" si="128"/>
        <v/>
      </c>
      <c r="P1281" s="118" t="str">
        <f t="shared" si="132"/>
        <v/>
      </c>
      <c r="Q1281" s="119" t="str">
        <f t="shared" si="133"/>
        <v/>
      </c>
      <c r="R1281" s="117" t="str">
        <f>IFERROR(VLOOKUP($I1281,BASE_SETOR!$B$4:$C$1000,2,0),"")</f>
        <v/>
      </c>
      <c r="AM1281" s="340"/>
    </row>
    <row r="1282" spans="6:39" customFormat="1" ht="18.75">
      <c r="F1282" s="120" t="str">
        <f t="shared" si="129"/>
        <v/>
      </c>
      <c r="G1282" s="121"/>
      <c r="H1282" s="120"/>
      <c r="I1282" s="122"/>
      <c r="J1282" s="306"/>
      <c r="K1282" s="115"/>
      <c r="L1282" s="115" t="str">
        <f>IFERROR(VLOOKUP(I1282,COT_ACOES!$B:$C,2,),"")</f>
        <v/>
      </c>
      <c r="M1282" s="115" t="str">
        <f t="shared" si="130"/>
        <v/>
      </c>
      <c r="N1282" s="116" t="str">
        <f t="shared" si="131"/>
        <v/>
      </c>
      <c r="O1282" s="117" t="str">
        <f t="shared" si="128"/>
        <v/>
      </c>
      <c r="P1282" s="118" t="str">
        <f t="shared" si="132"/>
        <v/>
      </c>
      <c r="Q1282" s="119" t="str">
        <f t="shared" si="133"/>
        <v/>
      </c>
      <c r="R1282" s="117" t="str">
        <f>IFERROR(VLOOKUP($I1282,BASE_SETOR!$B$4:$C$1000,2,0),"")</f>
        <v/>
      </c>
      <c r="AM1282" s="340"/>
    </row>
    <row r="1283" spans="6:39" customFormat="1" ht="18.75">
      <c r="F1283" s="120" t="str">
        <f t="shared" si="129"/>
        <v/>
      </c>
      <c r="G1283" s="121"/>
      <c r="H1283" s="120"/>
      <c r="I1283" s="122"/>
      <c r="J1283" s="306"/>
      <c r="K1283" s="115"/>
      <c r="L1283" s="115" t="str">
        <f>IFERROR(VLOOKUP(I1283,COT_ACOES!$B:$C,2,),"")</f>
        <v/>
      </c>
      <c r="M1283" s="115" t="str">
        <f t="shared" si="130"/>
        <v/>
      </c>
      <c r="N1283" s="116" t="str">
        <f t="shared" si="131"/>
        <v/>
      </c>
      <c r="O1283" s="117" t="str">
        <f t="shared" si="128"/>
        <v/>
      </c>
      <c r="P1283" s="118" t="str">
        <f t="shared" si="132"/>
        <v/>
      </c>
      <c r="Q1283" s="119" t="str">
        <f t="shared" si="133"/>
        <v/>
      </c>
      <c r="R1283" s="117" t="str">
        <f>IFERROR(VLOOKUP($I1283,BASE_SETOR!$B$4:$C$1000,2,0),"")</f>
        <v/>
      </c>
      <c r="AM1283" s="340"/>
    </row>
    <row r="1284" spans="6:39" customFormat="1" ht="18.75">
      <c r="F1284" s="120" t="str">
        <f t="shared" si="129"/>
        <v/>
      </c>
      <c r="G1284" s="121"/>
      <c r="H1284" s="120"/>
      <c r="I1284" s="122"/>
      <c r="J1284" s="306"/>
      <c r="K1284" s="115"/>
      <c r="L1284" s="115" t="str">
        <f>IFERROR(VLOOKUP(I1284,COT_ACOES!$B:$C,2,),"")</f>
        <v/>
      </c>
      <c r="M1284" s="115" t="str">
        <f t="shared" si="130"/>
        <v/>
      </c>
      <c r="N1284" s="116" t="str">
        <f t="shared" si="131"/>
        <v/>
      </c>
      <c r="O1284" s="117" t="str">
        <f t="shared" si="128"/>
        <v/>
      </c>
      <c r="P1284" s="118" t="str">
        <f t="shared" si="132"/>
        <v/>
      </c>
      <c r="Q1284" s="119" t="str">
        <f t="shared" si="133"/>
        <v/>
      </c>
      <c r="R1284" s="117" t="str">
        <f>IFERROR(VLOOKUP($I1284,BASE_SETOR!$B$4:$C$1000,2,0),"")</f>
        <v/>
      </c>
      <c r="AM1284" s="340"/>
    </row>
    <row r="1285" spans="6:39" customFormat="1" ht="18.75">
      <c r="F1285" s="120" t="str">
        <f t="shared" si="129"/>
        <v/>
      </c>
      <c r="G1285" s="121"/>
      <c r="H1285" s="120"/>
      <c r="I1285" s="122"/>
      <c r="J1285" s="306"/>
      <c r="K1285" s="115"/>
      <c r="L1285" s="115" t="str">
        <f>IFERROR(VLOOKUP(I1285,COT_ACOES!$B:$C,2,),"")</f>
        <v/>
      </c>
      <c r="M1285" s="115" t="str">
        <f t="shared" si="130"/>
        <v/>
      </c>
      <c r="N1285" s="116" t="str">
        <f t="shared" si="131"/>
        <v/>
      </c>
      <c r="O1285" s="117" t="str">
        <f t="shared" si="128"/>
        <v/>
      </c>
      <c r="P1285" s="118" t="str">
        <f t="shared" si="132"/>
        <v/>
      </c>
      <c r="Q1285" s="119" t="str">
        <f t="shared" si="133"/>
        <v/>
      </c>
      <c r="R1285" s="117" t="str">
        <f>IFERROR(VLOOKUP($I1285,BASE_SETOR!$B$4:$C$1000,2,0),"")</f>
        <v/>
      </c>
      <c r="AM1285" s="340"/>
    </row>
    <row r="1286" spans="6:39" customFormat="1" ht="18.75">
      <c r="F1286" s="120" t="str">
        <f t="shared" si="129"/>
        <v/>
      </c>
      <c r="G1286" s="121"/>
      <c r="H1286" s="120"/>
      <c r="I1286" s="122"/>
      <c r="J1286" s="306"/>
      <c r="K1286" s="115"/>
      <c r="L1286" s="115" t="str">
        <f>IFERROR(VLOOKUP(I1286,COT_ACOES!$B:$C,2,),"")</f>
        <v/>
      </c>
      <c r="M1286" s="115" t="str">
        <f t="shared" si="130"/>
        <v/>
      </c>
      <c r="N1286" s="116" t="str">
        <f t="shared" si="131"/>
        <v/>
      </c>
      <c r="O1286" s="117" t="str">
        <f t="shared" si="128"/>
        <v/>
      </c>
      <c r="P1286" s="118" t="str">
        <f t="shared" si="132"/>
        <v/>
      </c>
      <c r="Q1286" s="119" t="str">
        <f t="shared" si="133"/>
        <v/>
      </c>
      <c r="R1286" s="117" t="str">
        <f>IFERROR(VLOOKUP($I1286,BASE_SETOR!$B$4:$C$1000,2,0),"")</f>
        <v/>
      </c>
      <c r="AM1286" s="340"/>
    </row>
    <row r="1287" spans="6:39" customFormat="1" ht="18.75">
      <c r="F1287" s="120" t="str">
        <f t="shared" si="129"/>
        <v/>
      </c>
      <c r="G1287" s="121"/>
      <c r="H1287" s="120"/>
      <c r="I1287" s="122"/>
      <c r="J1287" s="306"/>
      <c r="K1287" s="115"/>
      <c r="L1287" s="115" t="str">
        <f>IFERROR(VLOOKUP(I1287,COT_ACOES!$B:$C,2,),"")</f>
        <v/>
      </c>
      <c r="M1287" s="115" t="str">
        <f t="shared" si="130"/>
        <v/>
      </c>
      <c r="N1287" s="116" t="str">
        <f t="shared" si="131"/>
        <v/>
      </c>
      <c r="O1287" s="117" t="str">
        <f t="shared" si="128"/>
        <v/>
      </c>
      <c r="P1287" s="118" t="str">
        <f t="shared" si="132"/>
        <v/>
      </c>
      <c r="Q1287" s="119" t="str">
        <f t="shared" si="133"/>
        <v/>
      </c>
      <c r="R1287" s="117" t="str">
        <f>IFERROR(VLOOKUP($I1287,BASE_SETOR!$B$4:$C$1000,2,0),"")</f>
        <v/>
      </c>
      <c r="AM1287" s="340"/>
    </row>
    <row r="1288" spans="6:39" customFormat="1" ht="18.75">
      <c r="F1288" s="120" t="str">
        <f t="shared" si="129"/>
        <v/>
      </c>
      <c r="G1288" s="121"/>
      <c r="H1288" s="120"/>
      <c r="I1288" s="122"/>
      <c r="J1288" s="306"/>
      <c r="K1288" s="115"/>
      <c r="L1288" s="115" t="str">
        <f>IFERROR(VLOOKUP(I1288,COT_ACOES!$B:$C,2,),"")</f>
        <v/>
      </c>
      <c r="M1288" s="115" t="str">
        <f t="shared" si="130"/>
        <v/>
      </c>
      <c r="N1288" s="116" t="str">
        <f t="shared" si="131"/>
        <v/>
      </c>
      <c r="O1288" s="117" t="str">
        <f t="shared" si="128"/>
        <v/>
      </c>
      <c r="P1288" s="118" t="str">
        <f t="shared" si="132"/>
        <v/>
      </c>
      <c r="Q1288" s="119" t="str">
        <f t="shared" si="133"/>
        <v/>
      </c>
      <c r="R1288" s="117" t="str">
        <f>IFERROR(VLOOKUP($I1288,BASE_SETOR!$B$4:$C$1000,2,0),"")</f>
        <v/>
      </c>
      <c r="AM1288" s="340"/>
    </row>
    <row r="1289" spans="6:39" customFormat="1" ht="18.75">
      <c r="F1289" s="120" t="str">
        <f t="shared" si="129"/>
        <v/>
      </c>
      <c r="G1289" s="121"/>
      <c r="H1289" s="120"/>
      <c r="I1289" s="122"/>
      <c r="J1289" s="306"/>
      <c r="K1289" s="115"/>
      <c r="L1289" s="115" t="str">
        <f>IFERROR(VLOOKUP(I1289,COT_ACOES!$B:$C,2,),"")</f>
        <v/>
      </c>
      <c r="M1289" s="115" t="str">
        <f t="shared" si="130"/>
        <v/>
      </c>
      <c r="N1289" s="116" t="str">
        <f t="shared" si="131"/>
        <v/>
      </c>
      <c r="O1289" s="117" t="str">
        <f t="shared" si="128"/>
        <v/>
      </c>
      <c r="P1289" s="118" t="str">
        <f t="shared" si="132"/>
        <v/>
      </c>
      <c r="Q1289" s="119" t="str">
        <f t="shared" si="133"/>
        <v/>
      </c>
      <c r="R1289" s="117" t="str">
        <f>IFERROR(VLOOKUP($I1289,BASE_SETOR!$B$4:$C$1000,2,0),"")</f>
        <v/>
      </c>
      <c r="AM1289" s="340"/>
    </row>
    <row r="1290" spans="6:39" customFormat="1" ht="18.75">
      <c r="F1290" s="120" t="str">
        <f t="shared" si="129"/>
        <v/>
      </c>
      <c r="G1290" s="121"/>
      <c r="H1290" s="120"/>
      <c r="I1290" s="122"/>
      <c r="J1290" s="306"/>
      <c r="K1290" s="115"/>
      <c r="L1290" s="115" t="str">
        <f>IFERROR(VLOOKUP(I1290,COT_ACOES!$B:$C,2,),"")</f>
        <v/>
      </c>
      <c r="M1290" s="115" t="str">
        <f t="shared" si="130"/>
        <v/>
      </c>
      <c r="N1290" s="116" t="str">
        <f t="shared" si="131"/>
        <v/>
      </c>
      <c r="O1290" s="117" t="str">
        <f t="shared" si="128"/>
        <v/>
      </c>
      <c r="P1290" s="118" t="str">
        <f t="shared" si="132"/>
        <v/>
      </c>
      <c r="Q1290" s="119" t="str">
        <f t="shared" si="133"/>
        <v/>
      </c>
      <c r="R1290" s="117" t="str">
        <f>IFERROR(VLOOKUP($I1290,BASE_SETOR!$B$4:$C$1000,2,0),"")</f>
        <v/>
      </c>
      <c r="AM1290" s="340"/>
    </row>
    <row r="1291" spans="6:39" customFormat="1" ht="18.75">
      <c r="F1291" s="120" t="str">
        <f t="shared" si="129"/>
        <v/>
      </c>
      <c r="G1291" s="121"/>
      <c r="H1291" s="120"/>
      <c r="I1291" s="122"/>
      <c r="J1291" s="306"/>
      <c r="K1291" s="115"/>
      <c r="L1291" s="115" t="str">
        <f>IFERROR(VLOOKUP(I1291,COT_ACOES!$B:$C,2,),"")</f>
        <v/>
      </c>
      <c r="M1291" s="115" t="str">
        <f t="shared" si="130"/>
        <v/>
      </c>
      <c r="N1291" s="116" t="str">
        <f t="shared" si="131"/>
        <v/>
      </c>
      <c r="O1291" s="117" t="str">
        <f t="shared" si="128"/>
        <v/>
      </c>
      <c r="P1291" s="118" t="str">
        <f t="shared" si="132"/>
        <v/>
      </c>
      <c r="Q1291" s="119" t="str">
        <f t="shared" si="133"/>
        <v/>
      </c>
      <c r="R1291" s="117" t="str">
        <f>IFERROR(VLOOKUP($I1291,BASE_SETOR!$B$4:$C$1000,2,0),"")</f>
        <v/>
      </c>
      <c r="AM1291" s="340"/>
    </row>
    <row r="1292" spans="6:39" customFormat="1" ht="18.75">
      <c r="F1292" s="120" t="str">
        <f t="shared" si="129"/>
        <v/>
      </c>
      <c r="G1292" s="121"/>
      <c r="H1292" s="120"/>
      <c r="I1292" s="122"/>
      <c r="J1292" s="306"/>
      <c r="K1292" s="115"/>
      <c r="L1292" s="115" t="str">
        <f>IFERROR(VLOOKUP(I1292,COT_ACOES!$B:$C,2,),"")</f>
        <v/>
      </c>
      <c r="M1292" s="115" t="str">
        <f t="shared" si="130"/>
        <v/>
      </c>
      <c r="N1292" s="116" t="str">
        <f t="shared" si="131"/>
        <v/>
      </c>
      <c r="O1292" s="117" t="str">
        <f t="shared" si="128"/>
        <v/>
      </c>
      <c r="P1292" s="118" t="str">
        <f t="shared" si="132"/>
        <v/>
      </c>
      <c r="Q1292" s="119" t="str">
        <f t="shared" si="133"/>
        <v/>
      </c>
      <c r="R1292" s="117" t="str">
        <f>IFERROR(VLOOKUP($I1292,BASE_SETOR!$B$4:$C$1000,2,0),"")</f>
        <v/>
      </c>
      <c r="AM1292" s="340"/>
    </row>
    <row r="1293" spans="6:39" customFormat="1" ht="18.75">
      <c r="F1293" s="120" t="str">
        <f t="shared" si="129"/>
        <v/>
      </c>
      <c r="G1293" s="121"/>
      <c r="H1293" s="120"/>
      <c r="I1293" s="122"/>
      <c r="J1293" s="306"/>
      <c r="K1293" s="115"/>
      <c r="L1293" s="115" t="str">
        <f>IFERROR(VLOOKUP(I1293,COT_ACOES!$B:$C,2,),"")</f>
        <v/>
      </c>
      <c r="M1293" s="115" t="str">
        <f t="shared" si="130"/>
        <v/>
      </c>
      <c r="N1293" s="116" t="str">
        <f t="shared" si="131"/>
        <v/>
      </c>
      <c r="O1293" s="117" t="str">
        <f t="shared" si="128"/>
        <v/>
      </c>
      <c r="P1293" s="118" t="str">
        <f t="shared" si="132"/>
        <v/>
      </c>
      <c r="Q1293" s="119" t="str">
        <f t="shared" si="133"/>
        <v/>
      </c>
      <c r="R1293" s="117" t="str">
        <f>IFERROR(VLOOKUP($I1293,BASE_SETOR!$B$4:$C$1000,2,0),"")</f>
        <v/>
      </c>
      <c r="AM1293" s="340"/>
    </row>
    <row r="1294" spans="6:39" customFormat="1" ht="18.75">
      <c r="F1294" s="120" t="str">
        <f t="shared" si="129"/>
        <v/>
      </c>
      <c r="G1294" s="121"/>
      <c r="H1294" s="120"/>
      <c r="I1294" s="122"/>
      <c r="J1294" s="306"/>
      <c r="K1294" s="115"/>
      <c r="L1294" s="115" t="str">
        <f>IFERROR(VLOOKUP(I1294,COT_ACOES!$B:$C,2,),"")</f>
        <v/>
      </c>
      <c r="M1294" s="115" t="str">
        <f t="shared" si="130"/>
        <v/>
      </c>
      <c r="N1294" s="116" t="str">
        <f t="shared" si="131"/>
        <v/>
      </c>
      <c r="O1294" s="117" t="str">
        <f t="shared" si="128"/>
        <v/>
      </c>
      <c r="P1294" s="118" t="str">
        <f t="shared" si="132"/>
        <v/>
      </c>
      <c r="Q1294" s="119" t="str">
        <f t="shared" si="133"/>
        <v/>
      </c>
      <c r="R1294" s="117" t="str">
        <f>IFERROR(VLOOKUP($I1294,BASE_SETOR!$B$4:$C$1000,2,0),"")</f>
        <v/>
      </c>
      <c r="AM1294" s="340"/>
    </row>
    <row r="1295" spans="6:39" customFormat="1" ht="18.75">
      <c r="F1295" s="120" t="str">
        <f t="shared" si="129"/>
        <v/>
      </c>
      <c r="G1295" s="121"/>
      <c r="H1295" s="120"/>
      <c r="I1295" s="122"/>
      <c r="J1295" s="306"/>
      <c r="K1295" s="115"/>
      <c r="L1295" s="115" t="str">
        <f>IFERROR(VLOOKUP(I1295,COT_ACOES!$B:$C,2,),"")</f>
        <v/>
      </c>
      <c r="M1295" s="115" t="str">
        <f t="shared" si="130"/>
        <v/>
      </c>
      <c r="N1295" s="116" t="str">
        <f t="shared" si="131"/>
        <v/>
      </c>
      <c r="O1295" s="117" t="str">
        <f t="shared" si="128"/>
        <v/>
      </c>
      <c r="P1295" s="118" t="str">
        <f t="shared" si="132"/>
        <v/>
      </c>
      <c r="Q1295" s="119" t="str">
        <f t="shared" si="133"/>
        <v/>
      </c>
      <c r="R1295" s="117" t="str">
        <f>IFERROR(VLOOKUP($I1295,BASE_SETOR!$B$4:$C$1000,2,0),"")</f>
        <v/>
      </c>
      <c r="AM1295" s="340"/>
    </row>
    <row r="1296" spans="6:39" customFormat="1" ht="18.75">
      <c r="F1296" s="120" t="str">
        <f t="shared" si="129"/>
        <v/>
      </c>
      <c r="G1296" s="121"/>
      <c r="H1296" s="120"/>
      <c r="I1296" s="122"/>
      <c r="J1296" s="306"/>
      <c r="K1296" s="115"/>
      <c r="L1296" s="115" t="str">
        <f>IFERROR(VLOOKUP(I1296,COT_ACOES!$B:$C,2,),"")</f>
        <v/>
      </c>
      <c r="M1296" s="115" t="str">
        <f t="shared" si="130"/>
        <v/>
      </c>
      <c r="N1296" s="116" t="str">
        <f t="shared" si="131"/>
        <v/>
      </c>
      <c r="O1296" s="117" t="str">
        <f t="shared" si="128"/>
        <v/>
      </c>
      <c r="P1296" s="118" t="str">
        <f t="shared" si="132"/>
        <v/>
      </c>
      <c r="Q1296" s="119" t="str">
        <f t="shared" si="133"/>
        <v/>
      </c>
      <c r="R1296" s="117" t="str">
        <f>IFERROR(VLOOKUP($I1296,BASE_SETOR!$B$4:$C$1000,2,0),"")</f>
        <v/>
      </c>
      <c r="AM1296" s="340"/>
    </row>
    <row r="1297" spans="6:39" customFormat="1" ht="18.75">
      <c r="F1297" s="120" t="str">
        <f t="shared" si="129"/>
        <v/>
      </c>
      <c r="G1297" s="121"/>
      <c r="H1297" s="120"/>
      <c r="I1297" s="122"/>
      <c r="J1297" s="306"/>
      <c r="K1297" s="115"/>
      <c r="L1297" s="115" t="str">
        <f>IFERROR(VLOOKUP(I1297,COT_ACOES!$B:$C,2,),"")</f>
        <v/>
      </c>
      <c r="M1297" s="115" t="str">
        <f t="shared" si="130"/>
        <v/>
      </c>
      <c r="N1297" s="116" t="str">
        <f t="shared" si="131"/>
        <v/>
      </c>
      <c r="O1297" s="117" t="str">
        <f t="shared" si="128"/>
        <v/>
      </c>
      <c r="P1297" s="118" t="str">
        <f t="shared" si="132"/>
        <v/>
      </c>
      <c r="Q1297" s="119" t="str">
        <f t="shared" si="133"/>
        <v/>
      </c>
      <c r="R1297" s="117" t="str">
        <f>IFERROR(VLOOKUP($I1297,BASE_SETOR!$B$4:$C$1000,2,0),"")</f>
        <v/>
      </c>
      <c r="AM1297" s="340"/>
    </row>
    <row r="1298" spans="6:39" customFormat="1" ht="18.75">
      <c r="F1298" s="120" t="str">
        <f t="shared" si="129"/>
        <v/>
      </c>
      <c r="G1298" s="121"/>
      <c r="H1298" s="120"/>
      <c r="I1298" s="122"/>
      <c r="J1298" s="306"/>
      <c r="K1298" s="115"/>
      <c r="L1298" s="115" t="str">
        <f>IFERROR(VLOOKUP(I1298,COT_ACOES!$B:$C,2,),"")</f>
        <v/>
      </c>
      <c r="M1298" s="115" t="str">
        <f t="shared" si="130"/>
        <v/>
      </c>
      <c r="N1298" s="116" t="str">
        <f t="shared" si="131"/>
        <v/>
      </c>
      <c r="O1298" s="117" t="str">
        <f t="shared" si="128"/>
        <v/>
      </c>
      <c r="P1298" s="118" t="str">
        <f t="shared" si="132"/>
        <v/>
      </c>
      <c r="Q1298" s="119" t="str">
        <f t="shared" si="133"/>
        <v/>
      </c>
      <c r="R1298" s="117" t="str">
        <f>IFERROR(VLOOKUP($I1298,BASE_SETOR!$B$4:$C$1000,2,0),"")</f>
        <v/>
      </c>
      <c r="AM1298" s="340"/>
    </row>
    <row r="1299" spans="6:39" customFormat="1" ht="18.75">
      <c r="F1299" s="120" t="str">
        <f t="shared" si="129"/>
        <v/>
      </c>
      <c r="G1299" s="121"/>
      <c r="H1299" s="120"/>
      <c r="I1299" s="122"/>
      <c r="J1299" s="306"/>
      <c r="K1299" s="115"/>
      <c r="L1299" s="115" t="str">
        <f>IFERROR(VLOOKUP(I1299,COT_ACOES!$B:$C,2,),"")</f>
        <v/>
      </c>
      <c r="M1299" s="115" t="str">
        <f t="shared" si="130"/>
        <v/>
      </c>
      <c r="N1299" s="116" t="str">
        <f t="shared" si="131"/>
        <v/>
      </c>
      <c r="O1299" s="117" t="str">
        <f t="shared" si="128"/>
        <v/>
      </c>
      <c r="P1299" s="118" t="str">
        <f t="shared" si="132"/>
        <v/>
      </c>
      <c r="Q1299" s="119" t="str">
        <f t="shared" si="133"/>
        <v/>
      </c>
      <c r="R1299" s="117" t="str">
        <f>IFERROR(VLOOKUP($I1299,BASE_SETOR!$B$4:$C$1000,2,0),"")</f>
        <v/>
      </c>
      <c r="AM1299" s="340"/>
    </row>
    <row r="1300" spans="6:39" customFormat="1" ht="18.75">
      <c r="F1300" s="120" t="str">
        <f t="shared" si="129"/>
        <v/>
      </c>
      <c r="G1300" s="121"/>
      <c r="H1300" s="120"/>
      <c r="I1300" s="122"/>
      <c r="J1300" s="306"/>
      <c r="K1300" s="115"/>
      <c r="L1300" s="115" t="str">
        <f>IFERROR(VLOOKUP(I1300,COT_ACOES!$B:$C,2,),"")</f>
        <v/>
      </c>
      <c r="M1300" s="115" t="str">
        <f t="shared" si="130"/>
        <v/>
      </c>
      <c r="N1300" s="116" t="str">
        <f t="shared" si="131"/>
        <v/>
      </c>
      <c r="O1300" s="117" t="str">
        <f t="shared" si="128"/>
        <v/>
      </c>
      <c r="P1300" s="118" t="str">
        <f t="shared" si="132"/>
        <v/>
      </c>
      <c r="Q1300" s="119" t="str">
        <f t="shared" si="133"/>
        <v/>
      </c>
      <c r="R1300" s="117" t="str">
        <f>IFERROR(VLOOKUP($I1300,BASE_SETOR!$B$4:$C$1000,2,0),"")</f>
        <v/>
      </c>
      <c r="AM1300" s="340"/>
    </row>
    <row r="1301" spans="6:39" customFormat="1" ht="18.75">
      <c r="F1301" s="120" t="str">
        <f t="shared" si="129"/>
        <v/>
      </c>
      <c r="G1301" s="121"/>
      <c r="H1301" s="120"/>
      <c r="I1301" s="122"/>
      <c r="J1301" s="306"/>
      <c r="K1301" s="115"/>
      <c r="L1301" s="115" t="str">
        <f>IFERROR(VLOOKUP(I1301,COT_ACOES!$B:$C,2,),"")</f>
        <v/>
      </c>
      <c r="M1301" s="115" t="str">
        <f t="shared" si="130"/>
        <v/>
      </c>
      <c r="N1301" s="116" t="str">
        <f t="shared" si="131"/>
        <v/>
      </c>
      <c r="O1301" s="117" t="str">
        <f t="shared" si="128"/>
        <v/>
      </c>
      <c r="P1301" s="118" t="str">
        <f t="shared" si="132"/>
        <v/>
      </c>
      <c r="Q1301" s="119" t="str">
        <f t="shared" si="133"/>
        <v/>
      </c>
      <c r="R1301" s="117" t="str">
        <f>IFERROR(VLOOKUP($I1301,BASE_SETOR!$B$4:$C$1000,2,0),"")</f>
        <v/>
      </c>
      <c r="AM1301" s="340"/>
    </row>
    <row r="1302" spans="6:39" customFormat="1" ht="18.75">
      <c r="F1302" s="120" t="str">
        <f t="shared" si="129"/>
        <v/>
      </c>
      <c r="G1302" s="121"/>
      <c r="H1302" s="120"/>
      <c r="I1302" s="122"/>
      <c r="J1302" s="306"/>
      <c r="K1302" s="115"/>
      <c r="L1302" s="115" t="str">
        <f>IFERROR(VLOOKUP(I1302,COT_ACOES!$B:$C,2,),"")</f>
        <v/>
      </c>
      <c r="M1302" s="115" t="str">
        <f t="shared" si="130"/>
        <v/>
      </c>
      <c r="N1302" s="116" t="str">
        <f t="shared" si="131"/>
        <v/>
      </c>
      <c r="O1302" s="117" t="str">
        <f t="shared" si="128"/>
        <v/>
      </c>
      <c r="P1302" s="118" t="str">
        <f t="shared" si="132"/>
        <v/>
      </c>
      <c r="Q1302" s="119" t="str">
        <f t="shared" si="133"/>
        <v/>
      </c>
      <c r="R1302" s="117" t="str">
        <f>IFERROR(VLOOKUP($I1302,BASE_SETOR!$B$4:$C$1000,2,0),"")</f>
        <v/>
      </c>
      <c r="AM1302" s="340"/>
    </row>
    <row r="1303" spans="6:39" customFormat="1" ht="18.75">
      <c r="F1303" s="120" t="str">
        <f t="shared" si="129"/>
        <v/>
      </c>
      <c r="G1303" s="121"/>
      <c r="H1303" s="120"/>
      <c r="I1303" s="122"/>
      <c r="J1303" s="306"/>
      <c r="K1303" s="115"/>
      <c r="L1303" s="115" t="str">
        <f>IFERROR(VLOOKUP(I1303,COT_ACOES!$B:$C,2,),"")</f>
        <v/>
      </c>
      <c r="M1303" s="115" t="str">
        <f t="shared" si="130"/>
        <v/>
      </c>
      <c r="N1303" s="116" t="str">
        <f t="shared" si="131"/>
        <v/>
      </c>
      <c r="O1303" s="117" t="str">
        <f t="shared" si="128"/>
        <v/>
      </c>
      <c r="P1303" s="118" t="str">
        <f t="shared" si="132"/>
        <v/>
      </c>
      <c r="Q1303" s="119" t="str">
        <f t="shared" si="133"/>
        <v/>
      </c>
      <c r="R1303" s="117" t="str">
        <f>IFERROR(VLOOKUP($I1303,BASE_SETOR!$B$4:$C$1000,2,0),"")</f>
        <v/>
      </c>
      <c r="AM1303" s="340"/>
    </row>
    <row r="1304" spans="6:39" customFormat="1" ht="18.75">
      <c r="F1304" s="120" t="str">
        <f t="shared" si="129"/>
        <v/>
      </c>
      <c r="G1304" s="121"/>
      <c r="H1304" s="120"/>
      <c r="I1304" s="122"/>
      <c r="J1304" s="306"/>
      <c r="K1304" s="115"/>
      <c r="L1304" s="115" t="str">
        <f>IFERROR(VLOOKUP(I1304,COT_ACOES!$B:$C,2,),"")</f>
        <v/>
      </c>
      <c r="M1304" s="115" t="str">
        <f t="shared" si="130"/>
        <v/>
      </c>
      <c r="N1304" s="116" t="str">
        <f t="shared" si="131"/>
        <v/>
      </c>
      <c r="O1304" s="117" t="str">
        <f t="shared" si="128"/>
        <v/>
      </c>
      <c r="P1304" s="118" t="str">
        <f t="shared" si="132"/>
        <v/>
      </c>
      <c r="Q1304" s="119" t="str">
        <f t="shared" si="133"/>
        <v/>
      </c>
      <c r="R1304" s="117" t="str">
        <f>IFERROR(VLOOKUP($I1304,BASE_SETOR!$B$4:$C$1000,2,0),"")</f>
        <v/>
      </c>
      <c r="AM1304" s="340"/>
    </row>
    <row r="1305" spans="6:39" customFormat="1" ht="18.75">
      <c r="F1305" s="120" t="str">
        <f t="shared" si="129"/>
        <v/>
      </c>
      <c r="G1305" s="121"/>
      <c r="H1305" s="120"/>
      <c r="I1305" s="122"/>
      <c r="J1305" s="306"/>
      <c r="K1305" s="115"/>
      <c r="L1305" s="115" t="str">
        <f>IFERROR(VLOOKUP(I1305,COT_ACOES!$B:$C,2,),"")</f>
        <v/>
      </c>
      <c r="M1305" s="115" t="str">
        <f t="shared" si="130"/>
        <v/>
      </c>
      <c r="N1305" s="116" t="str">
        <f t="shared" si="131"/>
        <v/>
      </c>
      <c r="O1305" s="117" t="str">
        <f t="shared" ref="O1305:O1368" si="134">IFERROR(N1305/$C$4,"")</f>
        <v/>
      </c>
      <c r="P1305" s="118" t="str">
        <f t="shared" si="132"/>
        <v/>
      </c>
      <c r="Q1305" s="119" t="str">
        <f t="shared" si="133"/>
        <v/>
      </c>
      <c r="R1305" s="117" t="str">
        <f>IFERROR(VLOOKUP($I1305,BASE_SETOR!$B$4:$C$1000,2,0),"")</f>
        <v/>
      </c>
      <c r="AM1305" s="340"/>
    </row>
    <row r="1306" spans="6:39" customFormat="1" ht="18.75">
      <c r="F1306" s="120" t="str">
        <f t="shared" ref="F1306:F1369" si="135">IF(G1306="","",1+F1305)</f>
        <v/>
      </c>
      <c r="G1306" s="121"/>
      <c r="H1306" s="120"/>
      <c r="I1306" s="122"/>
      <c r="J1306" s="306"/>
      <c r="K1306" s="115"/>
      <c r="L1306" s="115" t="str">
        <f>IFERROR(VLOOKUP(I1306,COT_ACOES!$B:$C,2,),"")</f>
        <v/>
      </c>
      <c r="M1306" s="115" t="str">
        <f t="shared" si="130"/>
        <v/>
      </c>
      <c r="N1306" s="116" t="str">
        <f t="shared" si="131"/>
        <v/>
      </c>
      <c r="O1306" s="117" t="str">
        <f t="shared" si="134"/>
        <v/>
      </c>
      <c r="P1306" s="118" t="str">
        <f t="shared" si="132"/>
        <v/>
      </c>
      <c r="Q1306" s="119" t="str">
        <f t="shared" si="133"/>
        <v/>
      </c>
      <c r="R1306" s="117" t="str">
        <f>IFERROR(VLOOKUP($I1306,BASE_SETOR!$B$4:$C$1000,2,0),"")</f>
        <v/>
      </c>
      <c r="AM1306" s="340"/>
    </row>
    <row r="1307" spans="6:39" customFormat="1" ht="18.75">
      <c r="F1307" s="120" t="str">
        <f t="shared" si="135"/>
        <v/>
      </c>
      <c r="G1307" s="121"/>
      <c r="H1307" s="120"/>
      <c r="I1307" s="122"/>
      <c r="J1307" s="306"/>
      <c r="K1307" s="115"/>
      <c r="L1307" s="115" t="str">
        <f>IFERROR(VLOOKUP(I1307,COT_ACOES!$B:$C,2,),"")</f>
        <v/>
      </c>
      <c r="M1307" s="115" t="str">
        <f t="shared" si="130"/>
        <v/>
      </c>
      <c r="N1307" s="116" t="str">
        <f t="shared" si="131"/>
        <v/>
      </c>
      <c r="O1307" s="117" t="str">
        <f t="shared" si="134"/>
        <v/>
      </c>
      <c r="P1307" s="118" t="str">
        <f t="shared" si="132"/>
        <v/>
      </c>
      <c r="Q1307" s="119" t="str">
        <f t="shared" si="133"/>
        <v/>
      </c>
      <c r="R1307" s="117" t="str">
        <f>IFERROR(VLOOKUP($I1307,BASE_SETOR!$B$4:$C$1000,2,0),"")</f>
        <v/>
      </c>
      <c r="AM1307" s="340"/>
    </row>
    <row r="1308" spans="6:39" customFormat="1" ht="18.75">
      <c r="F1308" s="120" t="str">
        <f t="shared" si="135"/>
        <v/>
      </c>
      <c r="G1308" s="121"/>
      <c r="H1308" s="120"/>
      <c r="I1308" s="122"/>
      <c r="J1308" s="306"/>
      <c r="K1308" s="115"/>
      <c r="L1308" s="115" t="str">
        <f>IFERROR(VLOOKUP(I1308,COT_ACOES!$B:$C,2,),"")</f>
        <v/>
      </c>
      <c r="M1308" s="115" t="str">
        <f t="shared" si="130"/>
        <v/>
      </c>
      <c r="N1308" s="116" t="str">
        <f t="shared" si="131"/>
        <v/>
      </c>
      <c r="O1308" s="117" t="str">
        <f t="shared" si="134"/>
        <v/>
      </c>
      <c r="P1308" s="118" t="str">
        <f t="shared" si="132"/>
        <v/>
      </c>
      <c r="Q1308" s="119" t="str">
        <f t="shared" si="133"/>
        <v/>
      </c>
      <c r="R1308" s="117" t="str">
        <f>IFERROR(VLOOKUP($I1308,BASE_SETOR!$B$4:$C$1000,2,0),"")</f>
        <v/>
      </c>
      <c r="AM1308" s="340"/>
    </row>
    <row r="1309" spans="6:39" customFormat="1" ht="18.75">
      <c r="F1309" s="120" t="str">
        <f t="shared" si="135"/>
        <v/>
      </c>
      <c r="G1309" s="121"/>
      <c r="H1309" s="120"/>
      <c r="I1309" s="122"/>
      <c r="J1309" s="306"/>
      <c r="K1309" s="115"/>
      <c r="L1309" s="115" t="str">
        <f>IFERROR(VLOOKUP(I1309,COT_ACOES!$B:$C,2,),"")</f>
        <v/>
      </c>
      <c r="M1309" s="115" t="str">
        <f t="shared" si="130"/>
        <v/>
      </c>
      <c r="N1309" s="116" t="str">
        <f t="shared" si="131"/>
        <v/>
      </c>
      <c r="O1309" s="117" t="str">
        <f t="shared" si="134"/>
        <v/>
      </c>
      <c r="P1309" s="118" t="str">
        <f t="shared" si="132"/>
        <v/>
      </c>
      <c r="Q1309" s="119" t="str">
        <f t="shared" si="133"/>
        <v/>
      </c>
      <c r="R1309" s="117" t="str">
        <f>IFERROR(VLOOKUP($I1309,BASE_SETOR!$B$4:$C$1000,2,0),"")</f>
        <v/>
      </c>
      <c r="AM1309" s="340"/>
    </row>
    <row r="1310" spans="6:39" customFormat="1" ht="18.75">
      <c r="F1310" s="120" t="str">
        <f t="shared" si="135"/>
        <v/>
      </c>
      <c r="G1310" s="121"/>
      <c r="H1310" s="120"/>
      <c r="I1310" s="122"/>
      <c r="J1310" s="306"/>
      <c r="K1310" s="115"/>
      <c r="L1310" s="115" t="str">
        <f>IFERROR(VLOOKUP(I1310,COT_ACOES!$B:$C,2,),"")</f>
        <v/>
      </c>
      <c r="M1310" s="115" t="str">
        <f t="shared" si="130"/>
        <v/>
      </c>
      <c r="N1310" s="116" t="str">
        <f t="shared" si="131"/>
        <v/>
      </c>
      <c r="O1310" s="117" t="str">
        <f t="shared" si="134"/>
        <v/>
      </c>
      <c r="P1310" s="118" t="str">
        <f t="shared" si="132"/>
        <v/>
      </c>
      <c r="Q1310" s="119" t="str">
        <f t="shared" si="133"/>
        <v/>
      </c>
      <c r="R1310" s="117" t="str">
        <f>IFERROR(VLOOKUP($I1310,BASE_SETOR!$B$4:$C$1000,2,0),"")</f>
        <v/>
      </c>
      <c r="AM1310" s="340"/>
    </row>
    <row r="1311" spans="6:39" customFormat="1" ht="18.75">
      <c r="F1311" s="120" t="str">
        <f t="shared" si="135"/>
        <v/>
      </c>
      <c r="G1311" s="121"/>
      <c r="H1311" s="120"/>
      <c r="I1311" s="122"/>
      <c r="J1311" s="306"/>
      <c r="K1311" s="115"/>
      <c r="L1311" s="115" t="str">
        <f>IFERROR(VLOOKUP(I1311,COT_ACOES!$B:$C,2,),"")</f>
        <v/>
      </c>
      <c r="M1311" s="115" t="str">
        <f t="shared" si="130"/>
        <v/>
      </c>
      <c r="N1311" s="116" t="str">
        <f t="shared" si="131"/>
        <v/>
      </c>
      <c r="O1311" s="117" t="str">
        <f t="shared" si="134"/>
        <v/>
      </c>
      <c r="P1311" s="118" t="str">
        <f t="shared" si="132"/>
        <v/>
      </c>
      <c r="Q1311" s="119" t="str">
        <f t="shared" si="133"/>
        <v/>
      </c>
      <c r="R1311" s="117" t="str">
        <f>IFERROR(VLOOKUP($I1311,BASE_SETOR!$B$4:$C$1000,2,0),"")</f>
        <v/>
      </c>
      <c r="AM1311" s="340"/>
    </row>
    <row r="1312" spans="6:39" customFormat="1" ht="18.75">
      <c r="F1312" s="120" t="str">
        <f t="shared" si="135"/>
        <v/>
      </c>
      <c r="G1312" s="121"/>
      <c r="H1312" s="120"/>
      <c r="I1312" s="122"/>
      <c r="J1312" s="306"/>
      <c r="K1312" s="115"/>
      <c r="L1312" s="115" t="str">
        <f>IFERROR(VLOOKUP(I1312,COT_ACOES!$B:$C,2,),"")</f>
        <v/>
      </c>
      <c r="M1312" s="115" t="str">
        <f t="shared" si="130"/>
        <v/>
      </c>
      <c r="N1312" s="116" t="str">
        <f t="shared" si="131"/>
        <v/>
      </c>
      <c r="O1312" s="117" t="str">
        <f t="shared" si="134"/>
        <v/>
      </c>
      <c r="P1312" s="118" t="str">
        <f t="shared" si="132"/>
        <v/>
      </c>
      <c r="Q1312" s="119" t="str">
        <f t="shared" si="133"/>
        <v/>
      </c>
      <c r="R1312" s="117" t="str">
        <f>IFERROR(VLOOKUP($I1312,BASE_SETOR!$B$4:$C$1000,2,0),"")</f>
        <v/>
      </c>
      <c r="AM1312" s="340"/>
    </row>
    <row r="1313" spans="6:39" customFormat="1" ht="18.75">
      <c r="F1313" s="120" t="str">
        <f t="shared" si="135"/>
        <v/>
      </c>
      <c r="G1313" s="121"/>
      <c r="H1313" s="120"/>
      <c r="I1313" s="122"/>
      <c r="J1313" s="306"/>
      <c r="K1313" s="115"/>
      <c r="L1313" s="115" t="str">
        <f>IFERROR(VLOOKUP(I1313,COT_ACOES!$B:$C,2,),"")</f>
        <v/>
      </c>
      <c r="M1313" s="115" t="str">
        <f t="shared" si="130"/>
        <v/>
      </c>
      <c r="N1313" s="116" t="str">
        <f t="shared" si="131"/>
        <v/>
      </c>
      <c r="O1313" s="117" t="str">
        <f t="shared" si="134"/>
        <v/>
      </c>
      <c r="P1313" s="118" t="str">
        <f t="shared" si="132"/>
        <v/>
      </c>
      <c r="Q1313" s="119" t="str">
        <f t="shared" si="133"/>
        <v/>
      </c>
      <c r="R1313" s="117" t="str">
        <f>IFERROR(VLOOKUP($I1313,BASE_SETOR!$B$4:$C$1000,2,0),"")</f>
        <v/>
      </c>
      <c r="AM1313" s="340"/>
    </row>
    <row r="1314" spans="6:39" customFormat="1" ht="18.75">
      <c r="F1314" s="120" t="str">
        <f t="shared" si="135"/>
        <v/>
      </c>
      <c r="G1314" s="121"/>
      <c r="H1314" s="120"/>
      <c r="I1314" s="122"/>
      <c r="J1314" s="306"/>
      <c r="K1314" s="115"/>
      <c r="L1314" s="115" t="str">
        <f>IFERROR(VLOOKUP(I1314,COT_ACOES!$B:$C,2,),"")</f>
        <v/>
      </c>
      <c r="M1314" s="115" t="str">
        <f t="shared" si="130"/>
        <v/>
      </c>
      <c r="N1314" s="116" t="str">
        <f t="shared" si="131"/>
        <v/>
      </c>
      <c r="O1314" s="117" t="str">
        <f t="shared" si="134"/>
        <v/>
      </c>
      <c r="P1314" s="118" t="str">
        <f t="shared" si="132"/>
        <v/>
      </c>
      <c r="Q1314" s="119" t="str">
        <f t="shared" si="133"/>
        <v/>
      </c>
      <c r="R1314" s="117" t="str">
        <f>IFERROR(VLOOKUP($I1314,BASE_SETOR!$B$4:$C$1000,2,0),"")</f>
        <v/>
      </c>
      <c r="AM1314" s="340"/>
    </row>
    <row r="1315" spans="6:39" customFormat="1" ht="18.75">
      <c r="F1315" s="120" t="str">
        <f t="shared" si="135"/>
        <v/>
      </c>
      <c r="G1315" s="121"/>
      <c r="H1315" s="120"/>
      <c r="I1315" s="122"/>
      <c r="J1315" s="306"/>
      <c r="K1315" s="115"/>
      <c r="L1315" s="115" t="str">
        <f>IFERROR(VLOOKUP(I1315,COT_ACOES!$B:$C,2,),"")</f>
        <v/>
      </c>
      <c r="M1315" s="115" t="str">
        <f t="shared" si="130"/>
        <v/>
      </c>
      <c r="N1315" s="116" t="str">
        <f t="shared" si="131"/>
        <v/>
      </c>
      <c r="O1315" s="117" t="str">
        <f t="shared" si="134"/>
        <v/>
      </c>
      <c r="P1315" s="118" t="str">
        <f t="shared" si="132"/>
        <v/>
      </c>
      <c r="Q1315" s="119" t="str">
        <f t="shared" si="133"/>
        <v/>
      </c>
      <c r="R1315" s="117" t="str">
        <f>IFERROR(VLOOKUP($I1315,BASE_SETOR!$B$4:$C$1000,2,0),"")</f>
        <v/>
      </c>
      <c r="AM1315" s="340"/>
    </row>
    <row r="1316" spans="6:39" customFormat="1" ht="18.75">
      <c r="F1316" s="120" t="str">
        <f t="shared" si="135"/>
        <v/>
      </c>
      <c r="G1316" s="121"/>
      <c r="H1316" s="120"/>
      <c r="I1316" s="122"/>
      <c r="J1316" s="306"/>
      <c r="K1316" s="115"/>
      <c r="L1316" s="115" t="str">
        <f>IFERROR(VLOOKUP(I1316,COT_ACOES!$B:$C,2,),"")</f>
        <v/>
      </c>
      <c r="M1316" s="115" t="str">
        <f t="shared" si="130"/>
        <v/>
      </c>
      <c r="N1316" s="116" t="str">
        <f t="shared" si="131"/>
        <v/>
      </c>
      <c r="O1316" s="117" t="str">
        <f t="shared" si="134"/>
        <v/>
      </c>
      <c r="P1316" s="118" t="str">
        <f t="shared" si="132"/>
        <v/>
      </c>
      <c r="Q1316" s="119" t="str">
        <f t="shared" si="133"/>
        <v/>
      </c>
      <c r="R1316" s="117" t="str">
        <f>IFERROR(VLOOKUP($I1316,BASE_SETOR!$B$4:$C$1000,2,0),"")</f>
        <v/>
      </c>
      <c r="AM1316" s="340"/>
    </row>
    <row r="1317" spans="6:39" customFormat="1" ht="18.75">
      <c r="F1317" s="120" t="str">
        <f t="shared" si="135"/>
        <v/>
      </c>
      <c r="G1317" s="121"/>
      <c r="H1317" s="120"/>
      <c r="I1317" s="122"/>
      <c r="J1317" s="306"/>
      <c r="K1317" s="115"/>
      <c r="L1317" s="115" t="str">
        <f>IFERROR(VLOOKUP(I1317,COT_ACOES!$B:$C,2,),"")</f>
        <v/>
      </c>
      <c r="M1317" s="115" t="str">
        <f t="shared" si="130"/>
        <v/>
      </c>
      <c r="N1317" s="116" t="str">
        <f t="shared" si="131"/>
        <v/>
      </c>
      <c r="O1317" s="117" t="str">
        <f t="shared" si="134"/>
        <v/>
      </c>
      <c r="P1317" s="118" t="str">
        <f t="shared" si="132"/>
        <v/>
      </c>
      <c r="Q1317" s="119" t="str">
        <f t="shared" si="133"/>
        <v/>
      </c>
      <c r="R1317" s="117" t="str">
        <f>IFERROR(VLOOKUP($I1317,BASE_SETOR!$B$4:$C$1000,2,0),"")</f>
        <v/>
      </c>
      <c r="AM1317" s="340"/>
    </row>
    <row r="1318" spans="6:39" customFormat="1" ht="18.75">
      <c r="F1318" s="120" t="str">
        <f t="shared" si="135"/>
        <v/>
      </c>
      <c r="G1318" s="121"/>
      <c r="H1318" s="120"/>
      <c r="I1318" s="122"/>
      <c r="J1318" s="306"/>
      <c r="K1318" s="115"/>
      <c r="L1318" s="115" t="str">
        <f>IFERROR(VLOOKUP(I1318,COT_ACOES!$B:$C,2,),"")</f>
        <v/>
      </c>
      <c r="M1318" s="115" t="str">
        <f t="shared" si="130"/>
        <v/>
      </c>
      <c r="N1318" s="116" t="str">
        <f t="shared" si="131"/>
        <v/>
      </c>
      <c r="O1318" s="117" t="str">
        <f t="shared" si="134"/>
        <v/>
      </c>
      <c r="P1318" s="118" t="str">
        <f t="shared" si="132"/>
        <v/>
      </c>
      <c r="Q1318" s="119" t="str">
        <f t="shared" si="133"/>
        <v/>
      </c>
      <c r="R1318" s="117" t="str">
        <f>IFERROR(VLOOKUP($I1318,BASE_SETOR!$B$4:$C$1000,2,0),"")</f>
        <v/>
      </c>
      <c r="AM1318" s="340"/>
    </row>
    <row r="1319" spans="6:39" customFormat="1" ht="18.75">
      <c r="F1319" s="120" t="str">
        <f t="shared" si="135"/>
        <v/>
      </c>
      <c r="G1319" s="121"/>
      <c r="H1319" s="120"/>
      <c r="I1319" s="122"/>
      <c r="J1319" s="306"/>
      <c r="K1319" s="115"/>
      <c r="L1319" s="115" t="str">
        <f>IFERROR(VLOOKUP(I1319,COT_ACOES!$B:$C,2,),"")</f>
        <v/>
      </c>
      <c r="M1319" s="115" t="str">
        <f t="shared" si="130"/>
        <v/>
      </c>
      <c r="N1319" s="116" t="str">
        <f t="shared" si="131"/>
        <v/>
      </c>
      <c r="O1319" s="117" t="str">
        <f t="shared" si="134"/>
        <v/>
      </c>
      <c r="P1319" s="118" t="str">
        <f t="shared" si="132"/>
        <v/>
      </c>
      <c r="Q1319" s="119" t="str">
        <f t="shared" si="133"/>
        <v/>
      </c>
      <c r="R1319" s="117" t="str">
        <f>IFERROR(VLOOKUP($I1319,BASE_SETOR!$B$4:$C$1000,2,0),"")</f>
        <v/>
      </c>
      <c r="AM1319" s="340"/>
    </row>
    <row r="1320" spans="6:39" customFormat="1" ht="18.75">
      <c r="F1320" s="120" t="str">
        <f t="shared" si="135"/>
        <v/>
      </c>
      <c r="G1320" s="121"/>
      <c r="H1320" s="120"/>
      <c r="I1320" s="122"/>
      <c r="J1320" s="306"/>
      <c r="K1320" s="115"/>
      <c r="L1320" s="115" t="str">
        <f>IFERROR(VLOOKUP(I1320,COT_ACOES!$B:$C,2,),"")</f>
        <v/>
      </c>
      <c r="M1320" s="115" t="str">
        <f t="shared" si="130"/>
        <v/>
      </c>
      <c r="N1320" s="116" t="str">
        <f t="shared" si="131"/>
        <v/>
      </c>
      <c r="O1320" s="117" t="str">
        <f t="shared" si="134"/>
        <v/>
      </c>
      <c r="P1320" s="118" t="str">
        <f t="shared" si="132"/>
        <v/>
      </c>
      <c r="Q1320" s="119" t="str">
        <f t="shared" si="133"/>
        <v/>
      </c>
      <c r="R1320" s="117" t="str">
        <f>IFERROR(VLOOKUP($I1320,BASE_SETOR!$B$4:$C$1000,2,0),"")</f>
        <v/>
      </c>
      <c r="AM1320" s="340"/>
    </row>
    <row r="1321" spans="6:39" customFormat="1" ht="18.75">
      <c r="F1321" s="120" t="str">
        <f t="shared" si="135"/>
        <v/>
      </c>
      <c r="G1321" s="121"/>
      <c r="H1321" s="120"/>
      <c r="I1321" s="122"/>
      <c r="J1321" s="306"/>
      <c r="K1321" s="115"/>
      <c r="L1321" s="115" t="str">
        <f>IFERROR(VLOOKUP(I1321,COT_ACOES!$B:$C,2,),"")</f>
        <v/>
      </c>
      <c r="M1321" s="115" t="str">
        <f t="shared" si="130"/>
        <v/>
      </c>
      <c r="N1321" s="116" t="str">
        <f t="shared" si="131"/>
        <v/>
      </c>
      <c r="O1321" s="117" t="str">
        <f t="shared" si="134"/>
        <v/>
      </c>
      <c r="P1321" s="118" t="str">
        <f t="shared" si="132"/>
        <v/>
      </c>
      <c r="Q1321" s="119" t="str">
        <f t="shared" si="133"/>
        <v/>
      </c>
      <c r="R1321" s="117" t="str">
        <f>IFERROR(VLOOKUP($I1321,BASE_SETOR!$B$4:$C$1000,2,0),"")</f>
        <v/>
      </c>
      <c r="AM1321" s="340"/>
    </row>
    <row r="1322" spans="6:39" customFormat="1" ht="18.75">
      <c r="F1322" s="120" t="str">
        <f t="shared" si="135"/>
        <v/>
      </c>
      <c r="G1322" s="121"/>
      <c r="H1322" s="120"/>
      <c r="I1322" s="122"/>
      <c r="J1322" s="306"/>
      <c r="K1322" s="115"/>
      <c r="L1322" s="115" t="str">
        <f>IFERROR(VLOOKUP(I1322,COT_ACOES!$B:$C,2,),"")</f>
        <v/>
      </c>
      <c r="M1322" s="115" t="str">
        <f t="shared" ref="M1322:M1385" si="136">IF(J1322="","",J1322*K1322)</f>
        <v/>
      </c>
      <c r="N1322" s="116" t="str">
        <f t="shared" ref="N1322:N1385" si="137">IF(J1322="","",J1322*L1322)</f>
        <v/>
      </c>
      <c r="O1322" s="117" t="str">
        <f t="shared" si="134"/>
        <v/>
      </c>
      <c r="P1322" s="118" t="str">
        <f t="shared" ref="P1322:P1385" si="138">IFERROR((N1322-M1322)/M1322,"")</f>
        <v/>
      </c>
      <c r="Q1322" s="119" t="str">
        <f t="shared" ref="Q1322:Q1385" si="139">IFERROR(M1322*P1322,"")</f>
        <v/>
      </c>
      <c r="R1322" s="117" t="str">
        <f>IFERROR(VLOOKUP($I1322,BASE_SETOR!$B$4:$C$1000,2,0),"")</f>
        <v/>
      </c>
      <c r="AM1322" s="340"/>
    </row>
    <row r="1323" spans="6:39" customFormat="1" ht="18.75">
      <c r="F1323" s="120" t="str">
        <f t="shared" si="135"/>
        <v/>
      </c>
      <c r="G1323" s="121"/>
      <c r="H1323" s="120"/>
      <c r="I1323" s="122"/>
      <c r="J1323" s="306"/>
      <c r="K1323" s="115"/>
      <c r="L1323" s="115" t="str">
        <f>IFERROR(VLOOKUP(I1323,COT_ACOES!$B:$C,2,),"")</f>
        <v/>
      </c>
      <c r="M1323" s="115" t="str">
        <f t="shared" si="136"/>
        <v/>
      </c>
      <c r="N1323" s="116" t="str">
        <f t="shared" si="137"/>
        <v/>
      </c>
      <c r="O1323" s="117" t="str">
        <f t="shared" si="134"/>
        <v/>
      </c>
      <c r="P1323" s="118" t="str">
        <f t="shared" si="138"/>
        <v/>
      </c>
      <c r="Q1323" s="119" t="str">
        <f t="shared" si="139"/>
        <v/>
      </c>
      <c r="R1323" s="117" t="str">
        <f>IFERROR(VLOOKUP($I1323,BASE_SETOR!$B$4:$C$1000,2,0),"")</f>
        <v/>
      </c>
      <c r="AM1323" s="340"/>
    </row>
    <row r="1324" spans="6:39" customFormat="1" ht="18.75">
      <c r="F1324" s="120" t="str">
        <f t="shared" si="135"/>
        <v/>
      </c>
      <c r="G1324" s="121"/>
      <c r="H1324" s="120"/>
      <c r="I1324" s="122"/>
      <c r="J1324" s="306"/>
      <c r="K1324" s="115"/>
      <c r="L1324" s="115" t="str">
        <f>IFERROR(VLOOKUP(I1324,COT_ACOES!$B:$C,2,),"")</f>
        <v/>
      </c>
      <c r="M1324" s="115" t="str">
        <f t="shared" si="136"/>
        <v/>
      </c>
      <c r="N1324" s="116" t="str">
        <f t="shared" si="137"/>
        <v/>
      </c>
      <c r="O1324" s="117" t="str">
        <f t="shared" si="134"/>
        <v/>
      </c>
      <c r="P1324" s="118" t="str">
        <f t="shared" si="138"/>
        <v/>
      </c>
      <c r="Q1324" s="119" t="str">
        <f t="shared" si="139"/>
        <v/>
      </c>
      <c r="R1324" s="117" t="str">
        <f>IFERROR(VLOOKUP($I1324,BASE_SETOR!$B$4:$C$1000,2,0),"")</f>
        <v/>
      </c>
      <c r="AM1324" s="340"/>
    </row>
    <row r="1325" spans="6:39" customFormat="1" ht="18.75">
      <c r="F1325" s="120" t="str">
        <f t="shared" si="135"/>
        <v/>
      </c>
      <c r="G1325" s="121"/>
      <c r="H1325" s="120"/>
      <c r="I1325" s="122"/>
      <c r="J1325" s="306"/>
      <c r="K1325" s="115"/>
      <c r="L1325" s="115" t="str">
        <f>IFERROR(VLOOKUP(I1325,COT_ACOES!$B:$C,2,),"")</f>
        <v/>
      </c>
      <c r="M1325" s="115" t="str">
        <f t="shared" si="136"/>
        <v/>
      </c>
      <c r="N1325" s="116" t="str">
        <f t="shared" si="137"/>
        <v/>
      </c>
      <c r="O1325" s="117" t="str">
        <f t="shared" si="134"/>
        <v/>
      </c>
      <c r="P1325" s="118" t="str">
        <f t="shared" si="138"/>
        <v/>
      </c>
      <c r="Q1325" s="119" t="str">
        <f t="shared" si="139"/>
        <v/>
      </c>
      <c r="R1325" s="117" t="str">
        <f>IFERROR(VLOOKUP($I1325,BASE_SETOR!$B$4:$C$1000,2,0),"")</f>
        <v/>
      </c>
      <c r="AM1325" s="340"/>
    </row>
    <row r="1326" spans="6:39" customFormat="1" ht="18.75">
      <c r="F1326" s="120" t="str">
        <f t="shared" si="135"/>
        <v/>
      </c>
      <c r="G1326" s="121"/>
      <c r="H1326" s="120"/>
      <c r="I1326" s="122"/>
      <c r="J1326" s="306"/>
      <c r="K1326" s="115"/>
      <c r="L1326" s="115" t="str">
        <f>IFERROR(VLOOKUP(I1326,COT_ACOES!$B:$C,2,),"")</f>
        <v/>
      </c>
      <c r="M1326" s="115" t="str">
        <f t="shared" si="136"/>
        <v/>
      </c>
      <c r="N1326" s="116" t="str">
        <f t="shared" si="137"/>
        <v/>
      </c>
      <c r="O1326" s="117" t="str">
        <f t="shared" si="134"/>
        <v/>
      </c>
      <c r="P1326" s="118" t="str">
        <f t="shared" si="138"/>
        <v/>
      </c>
      <c r="Q1326" s="119" t="str">
        <f t="shared" si="139"/>
        <v/>
      </c>
      <c r="R1326" s="117" t="str">
        <f>IFERROR(VLOOKUP($I1326,BASE_SETOR!$B$4:$C$1000,2,0),"")</f>
        <v/>
      </c>
      <c r="AM1326" s="340"/>
    </row>
    <row r="1327" spans="6:39" customFormat="1" ht="18.75">
      <c r="F1327" s="120" t="str">
        <f t="shared" si="135"/>
        <v/>
      </c>
      <c r="G1327" s="121"/>
      <c r="H1327" s="120"/>
      <c r="I1327" s="122"/>
      <c r="J1327" s="306"/>
      <c r="K1327" s="115"/>
      <c r="L1327" s="115" t="str">
        <f>IFERROR(VLOOKUP(I1327,COT_ACOES!$B:$C,2,),"")</f>
        <v/>
      </c>
      <c r="M1327" s="115" t="str">
        <f t="shared" si="136"/>
        <v/>
      </c>
      <c r="N1327" s="116" t="str">
        <f t="shared" si="137"/>
        <v/>
      </c>
      <c r="O1327" s="117" t="str">
        <f t="shared" si="134"/>
        <v/>
      </c>
      <c r="P1327" s="118" t="str">
        <f t="shared" si="138"/>
        <v/>
      </c>
      <c r="Q1327" s="119" t="str">
        <f t="shared" si="139"/>
        <v/>
      </c>
      <c r="R1327" s="117" t="str">
        <f>IFERROR(VLOOKUP($I1327,BASE_SETOR!$B$4:$C$1000,2,0),"")</f>
        <v/>
      </c>
      <c r="AM1327" s="340"/>
    </row>
    <row r="1328" spans="6:39" customFormat="1" ht="18.75">
      <c r="F1328" s="120" t="str">
        <f t="shared" si="135"/>
        <v/>
      </c>
      <c r="G1328" s="121"/>
      <c r="H1328" s="120"/>
      <c r="I1328" s="122"/>
      <c r="J1328" s="306"/>
      <c r="K1328" s="115"/>
      <c r="L1328" s="115" t="str">
        <f>IFERROR(VLOOKUP(I1328,COT_ACOES!$B:$C,2,),"")</f>
        <v/>
      </c>
      <c r="M1328" s="115" t="str">
        <f t="shared" si="136"/>
        <v/>
      </c>
      <c r="N1328" s="116" t="str">
        <f t="shared" si="137"/>
        <v/>
      </c>
      <c r="O1328" s="117" t="str">
        <f t="shared" si="134"/>
        <v/>
      </c>
      <c r="P1328" s="118" t="str">
        <f t="shared" si="138"/>
        <v/>
      </c>
      <c r="Q1328" s="119" t="str">
        <f t="shared" si="139"/>
        <v/>
      </c>
      <c r="R1328" s="117" t="str">
        <f>IFERROR(VLOOKUP($I1328,BASE_SETOR!$B$4:$C$1000,2,0),"")</f>
        <v/>
      </c>
      <c r="AM1328" s="340"/>
    </row>
    <row r="1329" spans="6:39" customFormat="1" ht="18.75">
      <c r="F1329" s="120" t="str">
        <f t="shared" si="135"/>
        <v/>
      </c>
      <c r="G1329" s="121"/>
      <c r="H1329" s="120"/>
      <c r="I1329" s="122"/>
      <c r="J1329" s="306"/>
      <c r="K1329" s="115"/>
      <c r="L1329" s="115" t="str">
        <f>IFERROR(VLOOKUP(I1329,COT_ACOES!$B:$C,2,),"")</f>
        <v/>
      </c>
      <c r="M1329" s="115" t="str">
        <f t="shared" si="136"/>
        <v/>
      </c>
      <c r="N1329" s="116" t="str">
        <f t="shared" si="137"/>
        <v/>
      </c>
      <c r="O1329" s="117" t="str">
        <f t="shared" si="134"/>
        <v/>
      </c>
      <c r="P1329" s="118" t="str">
        <f t="shared" si="138"/>
        <v/>
      </c>
      <c r="Q1329" s="119" t="str">
        <f t="shared" si="139"/>
        <v/>
      </c>
      <c r="R1329" s="117" t="str">
        <f>IFERROR(VLOOKUP($I1329,BASE_SETOR!$B$4:$C$1000,2,0),"")</f>
        <v/>
      </c>
      <c r="AM1329" s="340"/>
    </row>
    <row r="1330" spans="6:39" customFormat="1" ht="18.75">
      <c r="F1330" s="120" t="str">
        <f t="shared" si="135"/>
        <v/>
      </c>
      <c r="G1330" s="121"/>
      <c r="H1330" s="120"/>
      <c r="I1330" s="122"/>
      <c r="J1330" s="306"/>
      <c r="K1330" s="115"/>
      <c r="L1330" s="115" t="str">
        <f>IFERROR(VLOOKUP(I1330,COT_ACOES!$B:$C,2,),"")</f>
        <v/>
      </c>
      <c r="M1330" s="115" t="str">
        <f t="shared" si="136"/>
        <v/>
      </c>
      <c r="N1330" s="116" t="str">
        <f t="shared" si="137"/>
        <v/>
      </c>
      <c r="O1330" s="117" t="str">
        <f t="shared" si="134"/>
        <v/>
      </c>
      <c r="P1330" s="118" t="str">
        <f t="shared" si="138"/>
        <v/>
      </c>
      <c r="Q1330" s="119" t="str">
        <f t="shared" si="139"/>
        <v/>
      </c>
      <c r="R1330" s="117" t="str">
        <f>IFERROR(VLOOKUP($I1330,BASE_SETOR!$B$4:$C$1000,2,0),"")</f>
        <v/>
      </c>
      <c r="AM1330" s="340"/>
    </row>
    <row r="1331" spans="6:39" customFormat="1" ht="18.75">
      <c r="F1331" s="120" t="str">
        <f t="shared" si="135"/>
        <v/>
      </c>
      <c r="G1331" s="121"/>
      <c r="H1331" s="120"/>
      <c r="I1331" s="122"/>
      <c r="J1331" s="306"/>
      <c r="K1331" s="115"/>
      <c r="L1331" s="115" t="str">
        <f>IFERROR(VLOOKUP(I1331,COT_ACOES!$B:$C,2,),"")</f>
        <v/>
      </c>
      <c r="M1331" s="115" t="str">
        <f t="shared" si="136"/>
        <v/>
      </c>
      <c r="N1331" s="116" t="str">
        <f t="shared" si="137"/>
        <v/>
      </c>
      <c r="O1331" s="117" t="str">
        <f t="shared" si="134"/>
        <v/>
      </c>
      <c r="P1331" s="118" t="str">
        <f t="shared" si="138"/>
        <v/>
      </c>
      <c r="Q1331" s="119" t="str">
        <f t="shared" si="139"/>
        <v/>
      </c>
      <c r="R1331" s="117" t="str">
        <f>IFERROR(VLOOKUP($I1331,BASE_SETOR!$B$4:$C$1000,2,0),"")</f>
        <v/>
      </c>
      <c r="AM1331" s="340"/>
    </row>
    <row r="1332" spans="6:39" customFormat="1" ht="18.75">
      <c r="F1332" s="120" t="str">
        <f t="shared" si="135"/>
        <v/>
      </c>
      <c r="G1332" s="121"/>
      <c r="H1332" s="120"/>
      <c r="I1332" s="122"/>
      <c r="J1332" s="306"/>
      <c r="K1332" s="115"/>
      <c r="L1332" s="115" t="str">
        <f>IFERROR(VLOOKUP(I1332,COT_ACOES!$B:$C,2,),"")</f>
        <v/>
      </c>
      <c r="M1332" s="115" t="str">
        <f t="shared" si="136"/>
        <v/>
      </c>
      <c r="N1332" s="116" t="str">
        <f t="shared" si="137"/>
        <v/>
      </c>
      <c r="O1332" s="117" t="str">
        <f t="shared" si="134"/>
        <v/>
      </c>
      <c r="P1332" s="118" t="str">
        <f t="shared" si="138"/>
        <v/>
      </c>
      <c r="Q1332" s="119" t="str">
        <f t="shared" si="139"/>
        <v/>
      </c>
      <c r="R1332" s="117" t="str">
        <f>IFERROR(VLOOKUP($I1332,BASE_SETOR!$B$4:$C$1000,2,0),"")</f>
        <v/>
      </c>
      <c r="AM1332" s="340"/>
    </row>
    <row r="1333" spans="6:39" customFormat="1" ht="18.75">
      <c r="F1333" s="120" t="str">
        <f t="shared" si="135"/>
        <v/>
      </c>
      <c r="G1333" s="121"/>
      <c r="H1333" s="120"/>
      <c r="I1333" s="122"/>
      <c r="J1333" s="306"/>
      <c r="K1333" s="115"/>
      <c r="L1333" s="115" t="str">
        <f>IFERROR(VLOOKUP(I1333,COT_ACOES!$B:$C,2,),"")</f>
        <v/>
      </c>
      <c r="M1333" s="115" t="str">
        <f t="shared" si="136"/>
        <v/>
      </c>
      <c r="N1333" s="116" t="str">
        <f t="shared" si="137"/>
        <v/>
      </c>
      <c r="O1333" s="117" t="str">
        <f t="shared" si="134"/>
        <v/>
      </c>
      <c r="P1333" s="118" t="str">
        <f t="shared" si="138"/>
        <v/>
      </c>
      <c r="Q1333" s="119" t="str">
        <f t="shared" si="139"/>
        <v/>
      </c>
      <c r="R1333" s="117" t="str">
        <f>IFERROR(VLOOKUP($I1333,BASE_SETOR!$B$4:$C$1000,2,0),"")</f>
        <v/>
      </c>
      <c r="AM1333" s="340"/>
    </row>
    <row r="1334" spans="6:39" customFormat="1" ht="18.75">
      <c r="F1334" s="120" t="str">
        <f t="shared" si="135"/>
        <v/>
      </c>
      <c r="G1334" s="121"/>
      <c r="H1334" s="120"/>
      <c r="I1334" s="122"/>
      <c r="J1334" s="306"/>
      <c r="K1334" s="115"/>
      <c r="L1334" s="115" t="str">
        <f>IFERROR(VLOOKUP(I1334,COT_ACOES!$B:$C,2,),"")</f>
        <v/>
      </c>
      <c r="M1334" s="115" t="str">
        <f t="shared" si="136"/>
        <v/>
      </c>
      <c r="N1334" s="116" t="str">
        <f t="shared" si="137"/>
        <v/>
      </c>
      <c r="O1334" s="117" t="str">
        <f t="shared" si="134"/>
        <v/>
      </c>
      <c r="P1334" s="118" t="str">
        <f t="shared" si="138"/>
        <v/>
      </c>
      <c r="Q1334" s="119" t="str">
        <f t="shared" si="139"/>
        <v/>
      </c>
      <c r="R1334" s="117" t="str">
        <f>IFERROR(VLOOKUP($I1334,BASE_SETOR!$B$4:$C$1000,2,0),"")</f>
        <v/>
      </c>
      <c r="AM1334" s="340"/>
    </row>
    <row r="1335" spans="6:39" customFormat="1" ht="18.75">
      <c r="F1335" s="120" t="str">
        <f t="shared" si="135"/>
        <v/>
      </c>
      <c r="G1335" s="121"/>
      <c r="H1335" s="120"/>
      <c r="I1335" s="122"/>
      <c r="J1335" s="306"/>
      <c r="K1335" s="115"/>
      <c r="L1335" s="115" t="str">
        <f>IFERROR(VLOOKUP(I1335,COT_ACOES!$B:$C,2,),"")</f>
        <v/>
      </c>
      <c r="M1335" s="115" t="str">
        <f t="shared" si="136"/>
        <v/>
      </c>
      <c r="N1335" s="116" t="str">
        <f t="shared" si="137"/>
        <v/>
      </c>
      <c r="O1335" s="117" t="str">
        <f t="shared" si="134"/>
        <v/>
      </c>
      <c r="P1335" s="118" t="str">
        <f t="shared" si="138"/>
        <v/>
      </c>
      <c r="Q1335" s="119" t="str">
        <f t="shared" si="139"/>
        <v/>
      </c>
      <c r="R1335" s="117" t="str">
        <f>IFERROR(VLOOKUP($I1335,BASE_SETOR!$B$4:$C$1000,2,0),"")</f>
        <v/>
      </c>
      <c r="AM1335" s="340"/>
    </row>
    <row r="1336" spans="6:39" customFormat="1" ht="18.75">
      <c r="F1336" s="120" t="str">
        <f t="shared" si="135"/>
        <v/>
      </c>
      <c r="G1336" s="121"/>
      <c r="H1336" s="120"/>
      <c r="I1336" s="122"/>
      <c r="J1336" s="306"/>
      <c r="K1336" s="115"/>
      <c r="L1336" s="115" t="str">
        <f>IFERROR(VLOOKUP(I1336,COT_ACOES!$B:$C,2,),"")</f>
        <v/>
      </c>
      <c r="M1336" s="115" t="str">
        <f t="shared" si="136"/>
        <v/>
      </c>
      <c r="N1336" s="116" t="str">
        <f t="shared" si="137"/>
        <v/>
      </c>
      <c r="O1336" s="117" t="str">
        <f t="shared" si="134"/>
        <v/>
      </c>
      <c r="P1336" s="118" t="str">
        <f t="shared" si="138"/>
        <v/>
      </c>
      <c r="Q1336" s="119" t="str">
        <f t="shared" si="139"/>
        <v/>
      </c>
      <c r="R1336" s="117" t="str">
        <f>IFERROR(VLOOKUP($I1336,BASE_SETOR!$B$4:$C$1000,2,0),"")</f>
        <v/>
      </c>
      <c r="AM1336" s="340"/>
    </row>
    <row r="1337" spans="6:39" customFormat="1" ht="18.75">
      <c r="F1337" s="120" t="str">
        <f t="shared" si="135"/>
        <v/>
      </c>
      <c r="G1337" s="121"/>
      <c r="H1337" s="120"/>
      <c r="I1337" s="122"/>
      <c r="J1337" s="306"/>
      <c r="K1337" s="115"/>
      <c r="L1337" s="115" t="str">
        <f>IFERROR(VLOOKUP(I1337,COT_ACOES!$B:$C,2,),"")</f>
        <v/>
      </c>
      <c r="M1337" s="115" t="str">
        <f t="shared" si="136"/>
        <v/>
      </c>
      <c r="N1337" s="116" t="str">
        <f t="shared" si="137"/>
        <v/>
      </c>
      <c r="O1337" s="117" t="str">
        <f t="shared" si="134"/>
        <v/>
      </c>
      <c r="P1337" s="118" t="str">
        <f t="shared" si="138"/>
        <v/>
      </c>
      <c r="Q1337" s="119" t="str">
        <f t="shared" si="139"/>
        <v/>
      </c>
      <c r="R1337" s="117" t="str">
        <f>IFERROR(VLOOKUP($I1337,BASE_SETOR!$B$4:$C$1000,2,0),"")</f>
        <v/>
      </c>
      <c r="AM1337" s="340"/>
    </row>
    <row r="1338" spans="6:39" customFormat="1" ht="18.75">
      <c r="F1338" s="120" t="str">
        <f t="shared" si="135"/>
        <v/>
      </c>
      <c r="G1338" s="121"/>
      <c r="H1338" s="120"/>
      <c r="I1338" s="122"/>
      <c r="J1338" s="306"/>
      <c r="K1338" s="115"/>
      <c r="L1338" s="115" t="str">
        <f>IFERROR(VLOOKUP(I1338,COT_ACOES!$B:$C,2,),"")</f>
        <v/>
      </c>
      <c r="M1338" s="115" t="str">
        <f t="shared" si="136"/>
        <v/>
      </c>
      <c r="N1338" s="116" t="str">
        <f t="shared" si="137"/>
        <v/>
      </c>
      <c r="O1338" s="117" t="str">
        <f t="shared" si="134"/>
        <v/>
      </c>
      <c r="P1338" s="118" t="str">
        <f t="shared" si="138"/>
        <v/>
      </c>
      <c r="Q1338" s="119" t="str">
        <f t="shared" si="139"/>
        <v/>
      </c>
      <c r="R1338" s="117" t="str">
        <f>IFERROR(VLOOKUP($I1338,BASE_SETOR!$B$4:$C$1000,2,0),"")</f>
        <v/>
      </c>
      <c r="AM1338" s="340"/>
    </row>
    <row r="1339" spans="6:39" customFormat="1" ht="18.75">
      <c r="F1339" s="120" t="str">
        <f t="shared" si="135"/>
        <v/>
      </c>
      <c r="G1339" s="121"/>
      <c r="H1339" s="120"/>
      <c r="I1339" s="122"/>
      <c r="J1339" s="306"/>
      <c r="K1339" s="115"/>
      <c r="L1339" s="115" t="str">
        <f>IFERROR(VLOOKUP(I1339,COT_ACOES!$B:$C,2,),"")</f>
        <v/>
      </c>
      <c r="M1339" s="115" t="str">
        <f t="shared" si="136"/>
        <v/>
      </c>
      <c r="N1339" s="116" t="str">
        <f t="shared" si="137"/>
        <v/>
      </c>
      <c r="O1339" s="117" t="str">
        <f t="shared" si="134"/>
        <v/>
      </c>
      <c r="P1339" s="118" t="str">
        <f t="shared" si="138"/>
        <v/>
      </c>
      <c r="Q1339" s="119" t="str">
        <f t="shared" si="139"/>
        <v/>
      </c>
      <c r="R1339" s="117" t="str">
        <f>IFERROR(VLOOKUP($I1339,BASE_SETOR!$B$4:$C$1000,2,0),"")</f>
        <v/>
      </c>
      <c r="AM1339" s="340"/>
    </row>
    <row r="1340" spans="6:39" customFormat="1" ht="18.75">
      <c r="F1340" s="120" t="str">
        <f t="shared" si="135"/>
        <v/>
      </c>
      <c r="G1340" s="121"/>
      <c r="H1340" s="120"/>
      <c r="I1340" s="122"/>
      <c r="J1340" s="306"/>
      <c r="K1340" s="115"/>
      <c r="L1340" s="115" t="str">
        <f>IFERROR(VLOOKUP(I1340,COT_ACOES!$B:$C,2,),"")</f>
        <v/>
      </c>
      <c r="M1340" s="115" t="str">
        <f t="shared" si="136"/>
        <v/>
      </c>
      <c r="N1340" s="116" t="str">
        <f t="shared" si="137"/>
        <v/>
      </c>
      <c r="O1340" s="117" t="str">
        <f t="shared" si="134"/>
        <v/>
      </c>
      <c r="P1340" s="118" t="str">
        <f t="shared" si="138"/>
        <v/>
      </c>
      <c r="Q1340" s="119" t="str">
        <f t="shared" si="139"/>
        <v/>
      </c>
      <c r="R1340" s="117" t="str">
        <f>IFERROR(VLOOKUP($I1340,BASE_SETOR!$B$4:$C$1000,2,0),"")</f>
        <v/>
      </c>
      <c r="AM1340" s="340"/>
    </row>
    <row r="1341" spans="6:39" customFormat="1" ht="18.75">
      <c r="F1341" s="120" t="str">
        <f t="shared" si="135"/>
        <v/>
      </c>
      <c r="G1341" s="121"/>
      <c r="H1341" s="120"/>
      <c r="I1341" s="122"/>
      <c r="J1341" s="306"/>
      <c r="K1341" s="115"/>
      <c r="L1341" s="115" t="str">
        <f>IFERROR(VLOOKUP(I1341,COT_ACOES!$B:$C,2,),"")</f>
        <v/>
      </c>
      <c r="M1341" s="115" t="str">
        <f t="shared" si="136"/>
        <v/>
      </c>
      <c r="N1341" s="116" t="str">
        <f t="shared" si="137"/>
        <v/>
      </c>
      <c r="O1341" s="117" t="str">
        <f t="shared" si="134"/>
        <v/>
      </c>
      <c r="P1341" s="118" t="str">
        <f t="shared" si="138"/>
        <v/>
      </c>
      <c r="Q1341" s="119" t="str">
        <f t="shared" si="139"/>
        <v/>
      </c>
      <c r="R1341" s="117" t="str">
        <f>IFERROR(VLOOKUP($I1341,BASE_SETOR!$B$4:$C$1000,2,0),"")</f>
        <v/>
      </c>
      <c r="AM1341" s="340"/>
    </row>
    <row r="1342" spans="6:39" customFormat="1" ht="18.75">
      <c r="F1342" s="120" t="str">
        <f t="shared" si="135"/>
        <v/>
      </c>
      <c r="G1342" s="121"/>
      <c r="H1342" s="120"/>
      <c r="I1342" s="122"/>
      <c r="J1342" s="306"/>
      <c r="K1342" s="115"/>
      <c r="L1342" s="115" t="str">
        <f>IFERROR(VLOOKUP(I1342,COT_ACOES!$B:$C,2,),"")</f>
        <v/>
      </c>
      <c r="M1342" s="115" t="str">
        <f t="shared" si="136"/>
        <v/>
      </c>
      <c r="N1342" s="116" t="str">
        <f t="shared" si="137"/>
        <v/>
      </c>
      <c r="O1342" s="117" t="str">
        <f t="shared" si="134"/>
        <v/>
      </c>
      <c r="P1342" s="118" t="str">
        <f t="shared" si="138"/>
        <v/>
      </c>
      <c r="Q1342" s="119" t="str">
        <f t="shared" si="139"/>
        <v/>
      </c>
      <c r="R1342" s="117" t="str">
        <f>IFERROR(VLOOKUP($I1342,BASE_SETOR!$B$4:$C$1000,2,0),"")</f>
        <v/>
      </c>
      <c r="AM1342" s="340"/>
    </row>
    <row r="1343" spans="6:39" customFormat="1" ht="18.75">
      <c r="F1343" s="120" t="str">
        <f t="shared" si="135"/>
        <v/>
      </c>
      <c r="G1343" s="121"/>
      <c r="H1343" s="120"/>
      <c r="I1343" s="122"/>
      <c r="J1343" s="306"/>
      <c r="K1343" s="115"/>
      <c r="L1343" s="115" t="str">
        <f>IFERROR(VLOOKUP(I1343,COT_ACOES!$B:$C,2,),"")</f>
        <v/>
      </c>
      <c r="M1343" s="115" t="str">
        <f t="shared" si="136"/>
        <v/>
      </c>
      <c r="N1343" s="116" t="str">
        <f t="shared" si="137"/>
        <v/>
      </c>
      <c r="O1343" s="117" t="str">
        <f t="shared" si="134"/>
        <v/>
      </c>
      <c r="P1343" s="118" t="str">
        <f t="shared" si="138"/>
        <v/>
      </c>
      <c r="Q1343" s="119" t="str">
        <f t="shared" si="139"/>
        <v/>
      </c>
      <c r="R1343" s="117" t="str">
        <f>IFERROR(VLOOKUP($I1343,BASE_SETOR!$B$4:$C$1000,2,0),"")</f>
        <v/>
      </c>
      <c r="AM1343" s="340"/>
    </row>
    <row r="1344" spans="6:39" customFormat="1" ht="18.75">
      <c r="F1344" s="120" t="str">
        <f t="shared" si="135"/>
        <v/>
      </c>
      <c r="G1344" s="121"/>
      <c r="H1344" s="120"/>
      <c r="I1344" s="122"/>
      <c r="J1344" s="306"/>
      <c r="K1344" s="115"/>
      <c r="L1344" s="115" t="str">
        <f>IFERROR(VLOOKUP(I1344,COT_ACOES!$B:$C,2,),"")</f>
        <v/>
      </c>
      <c r="M1344" s="115" t="str">
        <f t="shared" si="136"/>
        <v/>
      </c>
      <c r="N1344" s="116" t="str">
        <f t="shared" si="137"/>
        <v/>
      </c>
      <c r="O1344" s="117" t="str">
        <f t="shared" si="134"/>
        <v/>
      </c>
      <c r="P1344" s="118" t="str">
        <f t="shared" si="138"/>
        <v/>
      </c>
      <c r="Q1344" s="119" t="str">
        <f t="shared" si="139"/>
        <v/>
      </c>
      <c r="R1344" s="117" t="str">
        <f>IFERROR(VLOOKUP($I1344,BASE_SETOR!$B$4:$C$1000,2,0),"")</f>
        <v/>
      </c>
      <c r="AM1344" s="340"/>
    </row>
    <row r="1345" spans="6:39" customFormat="1" ht="18.75">
      <c r="F1345" s="120" t="str">
        <f t="shared" si="135"/>
        <v/>
      </c>
      <c r="G1345" s="121"/>
      <c r="H1345" s="120"/>
      <c r="I1345" s="122"/>
      <c r="J1345" s="306"/>
      <c r="K1345" s="115"/>
      <c r="L1345" s="115" t="str">
        <f>IFERROR(VLOOKUP(I1345,COT_ACOES!$B:$C,2,),"")</f>
        <v/>
      </c>
      <c r="M1345" s="115" t="str">
        <f t="shared" si="136"/>
        <v/>
      </c>
      <c r="N1345" s="116" t="str">
        <f t="shared" si="137"/>
        <v/>
      </c>
      <c r="O1345" s="117" t="str">
        <f t="shared" si="134"/>
        <v/>
      </c>
      <c r="P1345" s="118" t="str">
        <f t="shared" si="138"/>
        <v/>
      </c>
      <c r="Q1345" s="119" t="str">
        <f t="shared" si="139"/>
        <v/>
      </c>
      <c r="R1345" s="117" t="str">
        <f>IFERROR(VLOOKUP($I1345,BASE_SETOR!$B$4:$C$1000,2,0),"")</f>
        <v/>
      </c>
      <c r="AM1345" s="340"/>
    </row>
    <row r="1346" spans="6:39" customFormat="1" ht="18.75">
      <c r="F1346" s="120" t="str">
        <f t="shared" si="135"/>
        <v/>
      </c>
      <c r="G1346" s="121"/>
      <c r="H1346" s="120"/>
      <c r="I1346" s="122"/>
      <c r="J1346" s="306"/>
      <c r="K1346" s="115"/>
      <c r="L1346" s="115" t="str">
        <f>IFERROR(VLOOKUP(I1346,COT_ACOES!$B:$C,2,),"")</f>
        <v/>
      </c>
      <c r="M1346" s="115" t="str">
        <f t="shared" si="136"/>
        <v/>
      </c>
      <c r="N1346" s="116" t="str">
        <f t="shared" si="137"/>
        <v/>
      </c>
      <c r="O1346" s="117" t="str">
        <f t="shared" si="134"/>
        <v/>
      </c>
      <c r="P1346" s="118" t="str">
        <f t="shared" si="138"/>
        <v/>
      </c>
      <c r="Q1346" s="119" t="str">
        <f t="shared" si="139"/>
        <v/>
      </c>
      <c r="R1346" s="117" t="str">
        <f>IFERROR(VLOOKUP($I1346,BASE_SETOR!$B$4:$C$1000,2,0),"")</f>
        <v/>
      </c>
      <c r="AM1346" s="340"/>
    </row>
    <row r="1347" spans="6:39" customFormat="1" ht="18.75">
      <c r="F1347" s="120" t="str">
        <f t="shared" si="135"/>
        <v/>
      </c>
      <c r="G1347" s="121"/>
      <c r="H1347" s="120"/>
      <c r="I1347" s="122"/>
      <c r="J1347" s="306"/>
      <c r="K1347" s="115"/>
      <c r="L1347" s="115" t="str">
        <f>IFERROR(VLOOKUP(I1347,COT_ACOES!$B:$C,2,),"")</f>
        <v/>
      </c>
      <c r="M1347" s="115" t="str">
        <f t="shared" si="136"/>
        <v/>
      </c>
      <c r="N1347" s="116" t="str">
        <f t="shared" si="137"/>
        <v/>
      </c>
      <c r="O1347" s="117" t="str">
        <f t="shared" si="134"/>
        <v/>
      </c>
      <c r="P1347" s="118" t="str">
        <f t="shared" si="138"/>
        <v/>
      </c>
      <c r="Q1347" s="119" t="str">
        <f t="shared" si="139"/>
        <v/>
      </c>
      <c r="R1347" s="117" t="str">
        <f>IFERROR(VLOOKUP($I1347,BASE_SETOR!$B$4:$C$1000,2,0),"")</f>
        <v/>
      </c>
      <c r="AM1347" s="340"/>
    </row>
    <row r="1348" spans="6:39" customFormat="1" ht="18.75">
      <c r="F1348" s="120" t="str">
        <f t="shared" si="135"/>
        <v/>
      </c>
      <c r="G1348" s="121"/>
      <c r="H1348" s="120"/>
      <c r="I1348" s="122"/>
      <c r="J1348" s="306"/>
      <c r="K1348" s="115"/>
      <c r="L1348" s="115" t="str">
        <f>IFERROR(VLOOKUP(I1348,COT_ACOES!$B:$C,2,),"")</f>
        <v/>
      </c>
      <c r="M1348" s="115" t="str">
        <f t="shared" si="136"/>
        <v/>
      </c>
      <c r="N1348" s="116" t="str">
        <f t="shared" si="137"/>
        <v/>
      </c>
      <c r="O1348" s="117" t="str">
        <f t="shared" si="134"/>
        <v/>
      </c>
      <c r="P1348" s="118" t="str">
        <f t="shared" si="138"/>
        <v/>
      </c>
      <c r="Q1348" s="119" t="str">
        <f t="shared" si="139"/>
        <v/>
      </c>
      <c r="R1348" s="117" t="str">
        <f>IFERROR(VLOOKUP($I1348,BASE_SETOR!$B$4:$C$1000,2,0),"")</f>
        <v/>
      </c>
      <c r="AM1348" s="340"/>
    </row>
    <row r="1349" spans="6:39" customFormat="1" ht="18.75">
      <c r="F1349" s="120" t="str">
        <f t="shared" si="135"/>
        <v/>
      </c>
      <c r="G1349" s="121"/>
      <c r="H1349" s="120"/>
      <c r="I1349" s="122"/>
      <c r="J1349" s="306"/>
      <c r="K1349" s="115"/>
      <c r="L1349" s="115" t="str">
        <f>IFERROR(VLOOKUP(I1349,COT_ACOES!$B:$C,2,),"")</f>
        <v/>
      </c>
      <c r="M1349" s="115" t="str">
        <f t="shared" si="136"/>
        <v/>
      </c>
      <c r="N1349" s="116" t="str">
        <f t="shared" si="137"/>
        <v/>
      </c>
      <c r="O1349" s="117" t="str">
        <f t="shared" si="134"/>
        <v/>
      </c>
      <c r="P1349" s="118" t="str">
        <f t="shared" si="138"/>
        <v/>
      </c>
      <c r="Q1349" s="119" t="str">
        <f t="shared" si="139"/>
        <v/>
      </c>
      <c r="R1349" s="117" t="str">
        <f>IFERROR(VLOOKUP($I1349,BASE_SETOR!$B$4:$C$1000,2,0),"")</f>
        <v/>
      </c>
      <c r="AM1349" s="340"/>
    </row>
    <row r="1350" spans="6:39" customFormat="1" ht="18.75">
      <c r="F1350" s="120" t="str">
        <f t="shared" si="135"/>
        <v/>
      </c>
      <c r="G1350" s="121"/>
      <c r="H1350" s="120"/>
      <c r="I1350" s="122"/>
      <c r="J1350" s="306"/>
      <c r="K1350" s="115"/>
      <c r="L1350" s="115" t="str">
        <f>IFERROR(VLOOKUP(I1350,COT_ACOES!$B:$C,2,),"")</f>
        <v/>
      </c>
      <c r="M1350" s="115" t="str">
        <f t="shared" si="136"/>
        <v/>
      </c>
      <c r="N1350" s="116" t="str">
        <f t="shared" si="137"/>
        <v/>
      </c>
      <c r="O1350" s="117" t="str">
        <f t="shared" si="134"/>
        <v/>
      </c>
      <c r="P1350" s="118" t="str">
        <f t="shared" si="138"/>
        <v/>
      </c>
      <c r="Q1350" s="119" t="str">
        <f t="shared" si="139"/>
        <v/>
      </c>
      <c r="R1350" s="117" t="str">
        <f>IFERROR(VLOOKUP($I1350,BASE_SETOR!$B$4:$C$1000,2,0),"")</f>
        <v/>
      </c>
      <c r="AM1350" s="340"/>
    </row>
    <row r="1351" spans="6:39" customFormat="1" ht="18.75">
      <c r="F1351" s="120" t="str">
        <f t="shared" si="135"/>
        <v/>
      </c>
      <c r="G1351" s="121"/>
      <c r="H1351" s="120"/>
      <c r="I1351" s="122"/>
      <c r="J1351" s="306"/>
      <c r="K1351" s="115"/>
      <c r="L1351" s="115" t="str">
        <f>IFERROR(VLOOKUP(I1351,COT_ACOES!$B:$C,2,),"")</f>
        <v/>
      </c>
      <c r="M1351" s="115" t="str">
        <f t="shared" si="136"/>
        <v/>
      </c>
      <c r="N1351" s="116" t="str">
        <f t="shared" si="137"/>
        <v/>
      </c>
      <c r="O1351" s="117" t="str">
        <f t="shared" si="134"/>
        <v/>
      </c>
      <c r="P1351" s="118" t="str">
        <f t="shared" si="138"/>
        <v/>
      </c>
      <c r="Q1351" s="119" t="str">
        <f t="shared" si="139"/>
        <v/>
      </c>
      <c r="R1351" s="117" t="str">
        <f>IFERROR(VLOOKUP($I1351,BASE_SETOR!$B$4:$C$1000,2,0),"")</f>
        <v/>
      </c>
      <c r="AM1351" s="340"/>
    </row>
    <row r="1352" spans="6:39" customFormat="1" ht="18.75">
      <c r="F1352" s="120" t="str">
        <f t="shared" si="135"/>
        <v/>
      </c>
      <c r="G1352" s="121"/>
      <c r="H1352" s="120"/>
      <c r="I1352" s="122"/>
      <c r="J1352" s="306"/>
      <c r="K1352" s="115"/>
      <c r="L1352" s="115" t="str">
        <f>IFERROR(VLOOKUP(I1352,COT_ACOES!$B:$C,2,),"")</f>
        <v/>
      </c>
      <c r="M1352" s="115" t="str">
        <f t="shared" si="136"/>
        <v/>
      </c>
      <c r="N1352" s="116" t="str">
        <f t="shared" si="137"/>
        <v/>
      </c>
      <c r="O1352" s="117" t="str">
        <f t="shared" si="134"/>
        <v/>
      </c>
      <c r="P1352" s="118" t="str">
        <f t="shared" si="138"/>
        <v/>
      </c>
      <c r="Q1352" s="119" t="str">
        <f t="shared" si="139"/>
        <v/>
      </c>
      <c r="R1352" s="117" t="str">
        <f>IFERROR(VLOOKUP($I1352,BASE_SETOR!$B$4:$C$1000,2,0),"")</f>
        <v/>
      </c>
      <c r="AM1352" s="340"/>
    </row>
    <row r="1353" spans="6:39" customFormat="1" ht="18.75">
      <c r="F1353" s="120" t="str">
        <f t="shared" si="135"/>
        <v/>
      </c>
      <c r="G1353" s="121"/>
      <c r="H1353" s="120"/>
      <c r="I1353" s="122"/>
      <c r="J1353" s="306"/>
      <c r="K1353" s="115"/>
      <c r="L1353" s="115" t="str">
        <f>IFERROR(VLOOKUP(I1353,COT_ACOES!$B:$C,2,),"")</f>
        <v/>
      </c>
      <c r="M1353" s="115" t="str">
        <f t="shared" si="136"/>
        <v/>
      </c>
      <c r="N1353" s="116" t="str">
        <f t="shared" si="137"/>
        <v/>
      </c>
      <c r="O1353" s="117" t="str">
        <f t="shared" si="134"/>
        <v/>
      </c>
      <c r="P1353" s="118" t="str">
        <f t="shared" si="138"/>
        <v/>
      </c>
      <c r="Q1353" s="119" t="str">
        <f t="shared" si="139"/>
        <v/>
      </c>
      <c r="R1353" s="117" t="str">
        <f>IFERROR(VLOOKUP($I1353,BASE_SETOR!$B$4:$C$1000,2,0),"")</f>
        <v/>
      </c>
      <c r="AM1353" s="340"/>
    </row>
    <row r="1354" spans="6:39" customFormat="1" ht="18.75">
      <c r="F1354" s="120" t="str">
        <f t="shared" si="135"/>
        <v/>
      </c>
      <c r="G1354" s="121"/>
      <c r="H1354" s="120"/>
      <c r="I1354" s="122"/>
      <c r="J1354" s="306"/>
      <c r="K1354" s="115"/>
      <c r="L1354" s="115" t="str">
        <f>IFERROR(VLOOKUP(I1354,COT_ACOES!$B:$C,2,),"")</f>
        <v/>
      </c>
      <c r="M1354" s="115" t="str">
        <f t="shared" si="136"/>
        <v/>
      </c>
      <c r="N1354" s="116" t="str">
        <f t="shared" si="137"/>
        <v/>
      </c>
      <c r="O1354" s="117" t="str">
        <f t="shared" si="134"/>
        <v/>
      </c>
      <c r="P1354" s="118" t="str">
        <f t="shared" si="138"/>
        <v/>
      </c>
      <c r="Q1354" s="119" t="str">
        <f t="shared" si="139"/>
        <v/>
      </c>
      <c r="R1354" s="117" t="str">
        <f>IFERROR(VLOOKUP($I1354,BASE_SETOR!$B$4:$C$1000,2,0),"")</f>
        <v/>
      </c>
      <c r="AM1354" s="340"/>
    </row>
    <row r="1355" spans="6:39" customFormat="1" ht="18.75">
      <c r="F1355" s="120" t="str">
        <f t="shared" si="135"/>
        <v/>
      </c>
      <c r="G1355" s="121"/>
      <c r="H1355" s="120"/>
      <c r="I1355" s="122"/>
      <c r="J1355" s="306"/>
      <c r="K1355" s="115"/>
      <c r="L1355" s="115" t="str">
        <f>IFERROR(VLOOKUP(I1355,COT_ACOES!$B:$C,2,),"")</f>
        <v/>
      </c>
      <c r="M1355" s="115" t="str">
        <f t="shared" si="136"/>
        <v/>
      </c>
      <c r="N1355" s="116" t="str">
        <f t="shared" si="137"/>
        <v/>
      </c>
      <c r="O1355" s="117" t="str">
        <f t="shared" si="134"/>
        <v/>
      </c>
      <c r="P1355" s="118" t="str">
        <f t="shared" si="138"/>
        <v/>
      </c>
      <c r="Q1355" s="119" t="str">
        <f t="shared" si="139"/>
        <v/>
      </c>
      <c r="R1355" s="117" t="str">
        <f>IFERROR(VLOOKUP($I1355,BASE_SETOR!$B$4:$C$1000,2,0),"")</f>
        <v/>
      </c>
      <c r="AM1355" s="340"/>
    </row>
    <row r="1356" spans="6:39" customFormat="1" ht="18.75">
      <c r="F1356" s="120" t="str">
        <f t="shared" si="135"/>
        <v/>
      </c>
      <c r="G1356" s="121"/>
      <c r="H1356" s="120"/>
      <c r="I1356" s="122"/>
      <c r="J1356" s="306"/>
      <c r="K1356" s="115"/>
      <c r="L1356" s="115" t="str">
        <f>IFERROR(VLOOKUP(I1356,COT_ACOES!$B:$C,2,),"")</f>
        <v/>
      </c>
      <c r="M1356" s="115" t="str">
        <f t="shared" si="136"/>
        <v/>
      </c>
      <c r="N1356" s="116" t="str">
        <f t="shared" si="137"/>
        <v/>
      </c>
      <c r="O1356" s="117" t="str">
        <f t="shared" si="134"/>
        <v/>
      </c>
      <c r="P1356" s="118" t="str">
        <f t="shared" si="138"/>
        <v/>
      </c>
      <c r="Q1356" s="119" t="str">
        <f t="shared" si="139"/>
        <v/>
      </c>
      <c r="R1356" s="117" t="str">
        <f>IFERROR(VLOOKUP($I1356,BASE_SETOR!$B$4:$C$1000,2,0),"")</f>
        <v/>
      </c>
      <c r="AM1356" s="340"/>
    </row>
    <row r="1357" spans="6:39" customFormat="1" ht="18.75">
      <c r="F1357" s="120" t="str">
        <f t="shared" si="135"/>
        <v/>
      </c>
      <c r="G1357" s="121"/>
      <c r="H1357" s="120"/>
      <c r="I1357" s="122"/>
      <c r="J1357" s="306"/>
      <c r="K1357" s="115"/>
      <c r="L1357" s="115" t="str">
        <f>IFERROR(VLOOKUP(I1357,COT_ACOES!$B:$C,2,),"")</f>
        <v/>
      </c>
      <c r="M1357" s="115" t="str">
        <f t="shared" si="136"/>
        <v/>
      </c>
      <c r="N1357" s="116" t="str">
        <f t="shared" si="137"/>
        <v/>
      </c>
      <c r="O1357" s="117" t="str">
        <f t="shared" si="134"/>
        <v/>
      </c>
      <c r="P1357" s="118" t="str">
        <f t="shared" si="138"/>
        <v/>
      </c>
      <c r="Q1357" s="119" t="str">
        <f t="shared" si="139"/>
        <v/>
      </c>
      <c r="R1357" s="117" t="str">
        <f>IFERROR(VLOOKUP($I1357,BASE_SETOR!$B$4:$C$1000,2,0),"")</f>
        <v/>
      </c>
      <c r="AM1357" s="340"/>
    </row>
    <row r="1358" spans="6:39" customFormat="1" ht="18.75">
      <c r="F1358" s="120" t="str">
        <f t="shared" si="135"/>
        <v/>
      </c>
      <c r="G1358" s="121"/>
      <c r="H1358" s="120"/>
      <c r="I1358" s="122"/>
      <c r="J1358" s="306"/>
      <c r="K1358" s="115"/>
      <c r="L1358" s="115" t="str">
        <f>IFERROR(VLOOKUP(I1358,COT_ACOES!$B:$C,2,),"")</f>
        <v/>
      </c>
      <c r="M1358" s="115" t="str">
        <f t="shared" si="136"/>
        <v/>
      </c>
      <c r="N1358" s="116" t="str">
        <f t="shared" si="137"/>
        <v/>
      </c>
      <c r="O1358" s="117" t="str">
        <f t="shared" si="134"/>
        <v/>
      </c>
      <c r="P1358" s="118" t="str">
        <f t="shared" si="138"/>
        <v/>
      </c>
      <c r="Q1358" s="119" t="str">
        <f t="shared" si="139"/>
        <v/>
      </c>
      <c r="R1358" s="117" t="str">
        <f>IFERROR(VLOOKUP($I1358,BASE_SETOR!$B$4:$C$1000,2,0),"")</f>
        <v/>
      </c>
      <c r="AM1358" s="340"/>
    </row>
    <row r="1359" spans="6:39" customFormat="1" ht="18.75">
      <c r="F1359" s="120" t="str">
        <f t="shared" si="135"/>
        <v/>
      </c>
      <c r="G1359" s="121"/>
      <c r="H1359" s="120"/>
      <c r="I1359" s="122"/>
      <c r="J1359" s="306"/>
      <c r="K1359" s="115"/>
      <c r="L1359" s="115" t="str">
        <f>IFERROR(VLOOKUP(I1359,COT_ACOES!$B:$C,2,),"")</f>
        <v/>
      </c>
      <c r="M1359" s="115" t="str">
        <f t="shared" si="136"/>
        <v/>
      </c>
      <c r="N1359" s="116" t="str">
        <f t="shared" si="137"/>
        <v/>
      </c>
      <c r="O1359" s="117" t="str">
        <f t="shared" si="134"/>
        <v/>
      </c>
      <c r="P1359" s="118" t="str">
        <f t="shared" si="138"/>
        <v/>
      </c>
      <c r="Q1359" s="119" t="str">
        <f t="shared" si="139"/>
        <v/>
      </c>
      <c r="R1359" s="117" t="str">
        <f>IFERROR(VLOOKUP($I1359,BASE_SETOR!$B$4:$C$1000,2,0),"")</f>
        <v/>
      </c>
      <c r="AM1359" s="340"/>
    </row>
    <row r="1360" spans="6:39" customFormat="1" ht="18.75">
      <c r="F1360" s="120" t="str">
        <f t="shared" si="135"/>
        <v/>
      </c>
      <c r="G1360" s="121"/>
      <c r="H1360" s="120"/>
      <c r="I1360" s="122"/>
      <c r="J1360" s="306"/>
      <c r="K1360" s="115"/>
      <c r="L1360" s="115" t="str">
        <f>IFERROR(VLOOKUP(I1360,COT_ACOES!$B:$C,2,),"")</f>
        <v/>
      </c>
      <c r="M1360" s="115" t="str">
        <f t="shared" si="136"/>
        <v/>
      </c>
      <c r="N1360" s="116" t="str">
        <f t="shared" si="137"/>
        <v/>
      </c>
      <c r="O1360" s="117" t="str">
        <f t="shared" si="134"/>
        <v/>
      </c>
      <c r="P1360" s="118" t="str">
        <f t="shared" si="138"/>
        <v/>
      </c>
      <c r="Q1360" s="119" t="str">
        <f t="shared" si="139"/>
        <v/>
      </c>
      <c r="R1360" s="117" t="str">
        <f>IFERROR(VLOOKUP($I1360,BASE_SETOR!$B$4:$C$1000,2,0),"")</f>
        <v/>
      </c>
      <c r="AM1360" s="340"/>
    </row>
    <row r="1361" spans="6:39" customFormat="1" ht="18.75">
      <c r="F1361" s="120" t="str">
        <f t="shared" si="135"/>
        <v/>
      </c>
      <c r="G1361" s="121"/>
      <c r="H1361" s="120"/>
      <c r="I1361" s="122"/>
      <c r="J1361" s="306"/>
      <c r="K1361" s="115"/>
      <c r="L1361" s="115" t="str">
        <f>IFERROR(VLOOKUP(I1361,COT_ACOES!$B:$C,2,),"")</f>
        <v/>
      </c>
      <c r="M1361" s="115" t="str">
        <f t="shared" si="136"/>
        <v/>
      </c>
      <c r="N1361" s="116" t="str">
        <f t="shared" si="137"/>
        <v/>
      </c>
      <c r="O1361" s="117" t="str">
        <f t="shared" si="134"/>
        <v/>
      </c>
      <c r="P1361" s="118" t="str">
        <f t="shared" si="138"/>
        <v/>
      </c>
      <c r="Q1361" s="119" t="str">
        <f t="shared" si="139"/>
        <v/>
      </c>
      <c r="R1361" s="117" t="str">
        <f>IFERROR(VLOOKUP($I1361,BASE_SETOR!$B$4:$C$1000,2,0),"")</f>
        <v/>
      </c>
      <c r="AM1361" s="340"/>
    </row>
    <row r="1362" spans="6:39" customFormat="1" ht="18.75">
      <c r="F1362" s="120" t="str">
        <f t="shared" si="135"/>
        <v/>
      </c>
      <c r="G1362" s="121"/>
      <c r="H1362" s="120"/>
      <c r="I1362" s="122"/>
      <c r="J1362" s="306"/>
      <c r="K1362" s="115"/>
      <c r="L1362" s="115" t="str">
        <f>IFERROR(VLOOKUP(I1362,COT_ACOES!$B:$C,2,),"")</f>
        <v/>
      </c>
      <c r="M1362" s="115" t="str">
        <f t="shared" si="136"/>
        <v/>
      </c>
      <c r="N1362" s="116" t="str">
        <f t="shared" si="137"/>
        <v/>
      </c>
      <c r="O1362" s="117" t="str">
        <f t="shared" si="134"/>
        <v/>
      </c>
      <c r="P1362" s="118" t="str">
        <f t="shared" si="138"/>
        <v/>
      </c>
      <c r="Q1362" s="119" t="str">
        <f t="shared" si="139"/>
        <v/>
      </c>
      <c r="R1362" s="117" t="str">
        <f>IFERROR(VLOOKUP($I1362,BASE_SETOR!$B$4:$C$1000,2,0),"")</f>
        <v/>
      </c>
      <c r="AM1362" s="340"/>
    </row>
    <row r="1363" spans="6:39" customFormat="1" ht="18.75">
      <c r="F1363" s="120" t="str">
        <f t="shared" si="135"/>
        <v/>
      </c>
      <c r="G1363" s="121"/>
      <c r="H1363" s="120"/>
      <c r="I1363" s="122"/>
      <c r="J1363" s="306"/>
      <c r="K1363" s="115"/>
      <c r="L1363" s="115" t="str">
        <f>IFERROR(VLOOKUP(I1363,COT_ACOES!$B:$C,2,),"")</f>
        <v/>
      </c>
      <c r="M1363" s="115" t="str">
        <f t="shared" si="136"/>
        <v/>
      </c>
      <c r="N1363" s="116" t="str">
        <f t="shared" si="137"/>
        <v/>
      </c>
      <c r="O1363" s="117" t="str">
        <f t="shared" si="134"/>
        <v/>
      </c>
      <c r="P1363" s="118" t="str">
        <f t="shared" si="138"/>
        <v/>
      </c>
      <c r="Q1363" s="119" t="str">
        <f t="shared" si="139"/>
        <v/>
      </c>
      <c r="R1363" s="117" t="str">
        <f>IFERROR(VLOOKUP($I1363,BASE_SETOR!$B$4:$C$1000,2,0),"")</f>
        <v/>
      </c>
      <c r="AM1363" s="340"/>
    </row>
    <row r="1364" spans="6:39" customFormat="1" ht="18.75">
      <c r="F1364" s="120" t="str">
        <f t="shared" si="135"/>
        <v/>
      </c>
      <c r="G1364" s="121"/>
      <c r="H1364" s="120"/>
      <c r="I1364" s="122"/>
      <c r="J1364" s="306"/>
      <c r="K1364" s="115"/>
      <c r="L1364" s="115" t="str">
        <f>IFERROR(VLOOKUP(I1364,COT_ACOES!$B:$C,2,),"")</f>
        <v/>
      </c>
      <c r="M1364" s="115" t="str">
        <f t="shared" si="136"/>
        <v/>
      </c>
      <c r="N1364" s="116" t="str">
        <f t="shared" si="137"/>
        <v/>
      </c>
      <c r="O1364" s="117" t="str">
        <f t="shared" si="134"/>
        <v/>
      </c>
      <c r="P1364" s="118" t="str">
        <f t="shared" si="138"/>
        <v/>
      </c>
      <c r="Q1364" s="119" t="str">
        <f t="shared" si="139"/>
        <v/>
      </c>
      <c r="R1364" s="117" t="str">
        <f>IFERROR(VLOOKUP($I1364,BASE_SETOR!$B$4:$C$1000,2,0),"")</f>
        <v/>
      </c>
      <c r="AM1364" s="340"/>
    </row>
    <row r="1365" spans="6:39" customFormat="1" ht="18.75">
      <c r="F1365" s="120" t="str">
        <f t="shared" si="135"/>
        <v/>
      </c>
      <c r="G1365" s="121"/>
      <c r="H1365" s="120"/>
      <c r="I1365" s="122"/>
      <c r="J1365" s="306"/>
      <c r="K1365" s="115"/>
      <c r="L1365" s="115" t="str">
        <f>IFERROR(VLOOKUP(I1365,COT_ACOES!$B:$C,2,),"")</f>
        <v/>
      </c>
      <c r="M1365" s="115" t="str">
        <f t="shared" si="136"/>
        <v/>
      </c>
      <c r="N1365" s="116" t="str">
        <f t="shared" si="137"/>
        <v/>
      </c>
      <c r="O1365" s="117" t="str">
        <f t="shared" si="134"/>
        <v/>
      </c>
      <c r="P1365" s="118" t="str">
        <f t="shared" si="138"/>
        <v/>
      </c>
      <c r="Q1365" s="119" t="str">
        <f t="shared" si="139"/>
        <v/>
      </c>
      <c r="R1365" s="117" t="str">
        <f>IFERROR(VLOOKUP($I1365,BASE_SETOR!$B$4:$C$1000,2,0),"")</f>
        <v/>
      </c>
      <c r="AM1365" s="340"/>
    </row>
    <row r="1366" spans="6:39" customFormat="1" ht="18.75">
      <c r="F1366" s="120" t="str">
        <f t="shared" si="135"/>
        <v/>
      </c>
      <c r="G1366" s="121"/>
      <c r="H1366" s="120"/>
      <c r="I1366" s="122"/>
      <c r="J1366" s="306"/>
      <c r="K1366" s="115"/>
      <c r="L1366" s="115" t="str">
        <f>IFERROR(VLOOKUP(I1366,COT_ACOES!$B:$C,2,),"")</f>
        <v/>
      </c>
      <c r="M1366" s="115" t="str">
        <f t="shared" si="136"/>
        <v/>
      </c>
      <c r="N1366" s="116" t="str">
        <f t="shared" si="137"/>
        <v/>
      </c>
      <c r="O1366" s="117" t="str">
        <f t="shared" si="134"/>
        <v/>
      </c>
      <c r="P1366" s="118" t="str">
        <f t="shared" si="138"/>
        <v/>
      </c>
      <c r="Q1366" s="119" t="str">
        <f t="shared" si="139"/>
        <v/>
      </c>
      <c r="R1366" s="117" t="str">
        <f>IFERROR(VLOOKUP($I1366,BASE_SETOR!$B$4:$C$1000,2,0),"")</f>
        <v/>
      </c>
      <c r="AM1366" s="340"/>
    </row>
    <row r="1367" spans="6:39" customFormat="1" ht="18.75">
      <c r="F1367" s="120" t="str">
        <f t="shared" si="135"/>
        <v/>
      </c>
      <c r="G1367" s="121"/>
      <c r="H1367" s="120"/>
      <c r="I1367" s="122"/>
      <c r="J1367" s="306"/>
      <c r="K1367" s="115"/>
      <c r="L1367" s="115" t="str">
        <f>IFERROR(VLOOKUP(I1367,COT_ACOES!$B:$C,2,),"")</f>
        <v/>
      </c>
      <c r="M1367" s="115" t="str">
        <f t="shared" si="136"/>
        <v/>
      </c>
      <c r="N1367" s="116" t="str">
        <f t="shared" si="137"/>
        <v/>
      </c>
      <c r="O1367" s="117" t="str">
        <f t="shared" si="134"/>
        <v/>
      </c>
      <c r="P1367" s="118" t="str">
        <f t="shared" si="138"/>
        <v/>
      </c>
      <c r="Q1367" s="119" t="str">
        <f t="shared" si="139"/>
        <v/>
      </c>
      <c r="R1367" s="117" t="str">
        <f>IFERROR(VLOOKUP($I1367,BASE_SETOR!$B$4:$C$1000,2,0),"")</f>
        <v/>
      </c>
      <c r="AM1367" s="340"/>
    </row>
    <row r="1368" spans="6:39" customFormat="1" ht="18.75">
      <c r="F1368" s="120" t="str">
        <f t="shared" si="135"/>
        <v/>
      </c>
      <c r="G1368" s="121"/>
      <c r="H1368" s="120"/>
      <c r="I1368" s="122"/>
      <c r="J1368" s="306"/>
      <c r="K1368" s="115"/>
      <c r="L1368" s="115" t="str">
        <f>IFERROR(VLOOKUP(I1368,COT_ACOES!$B:$C,2,),"")</f>
        <v/>
      </c>
      <c r="M1368" s="115" t="str">
        <f t="shared" si="136"/>
        <v/>
      </c>
      <c r="N1368" s="116" t="str">
        <f t="shared" si="137"/>
        <v/>
      </c>
      <c r="O1368" s="117" t="str">
        <f t="shared" si="134"/>
        <v/>
      </c>
      <c r="P1368" s="118" t="str">
        <f t="shared" si="138"/>
        <v/>
      </c>
      <c r="Q1368" s="119" t="str">
        <f t="shared" si="139"/>
        <v/>
      </c>
      <c r="R1368" s="117" t="str">
        <f>IFERROR(VLOOKUP($I1368,BASE_SETOR!$B$4:$C$1000,2,0),"")</f>
        <v/>
      </c>
      <c r="AM1368" s="340"/>
    </row>
    <row r="1369" spans="6:39" customFormat="1" ht="18.75">
      <c r="F1369" s="120" t="str">
        <f t="shared" si="135"/>
        <v/>
      </c>
      <c r="G1369" s="121"/>
      <c r="H1369" s="120"/>
      <c r="I1369" s="122"/>
      <c r="J1369" s="306"/>
      <c r="K1369" s="115"/>
      <c r="L1369" s="115" t="str">
        <f>IFERROR(VLOOKUP(I1369,COT_ACOES!$B:$C,2,),"")</f>
        <v/>
      </c>
      <c r="M1369" s="115" t="str">
        <f t="shared" si="136"/>
        <v/>
      </c>
      <c r="N1369" s="116" t="str">
        <f t="shared" si="137"/>
        <v/>
      </c>
      <c r="O1369" s="117" t="str">
        <f t="shared" ref="O1369:O1432" si="140">IFERROR(N1369/$C$4,"")</f>
        <v/>
      </c>
      <c r="P1369" s="118" t="str">
        <f t="shared" si="138"/>
        <v/>
      </c>
      <c r="Q1369" s="119" t="str">
        <f t="shared" si="139"/>
        <v/>
      </c>
      <c r="R1369" s="117" t="str">
        <f>IFERROR(VLOOKUP($I1369,BASE_SETOR!$B$4:$C$1000,2,0),"")</f>
        <v/>
      </c>
      <c r="AM1369" s="340"/>
    </row>
    <row r="1370" spans="6:39" customFormat="1" ht="18.75">
      <c r="F1370" s="120" t="str">
        <f t="shared" ref="F1370:F1433" si="141">IF(G1370="","",1+F1369)</f>
        <v/>
      </c>
      <c r="G1370" s="121"/>
      <c r="H1370" s="120"/>
      <c r="I1370" s="122"/>
      <c r="J1370" s="306"/>
      <c r="K1370" s="115"/>
      <c r="L1370" s="115" t="str">
        <f>IFERROR(VLOOKUP(I1370,COT_ACOES!$B:$C,2,),"")</f>
        <v/>
      </c>
      <c r="M1370" s="115" t="str">
        <f t="shared" si="136"/>
        <v/>
      </c>
      <c r="N1370" s="116" t="str">
        <f t="shared" si="137"/>
        <v/>
      </c>
      <c r="O1370" s="117" t="str">
        <f t="shared" si="140"/>
        <v/>
      </c>
      <c r="P1370" s="118" t="str">
        <f t="shared" si="138"/>
        <v/>
      </c>
      <c r="Q1370" s="119" t="str">
        <f t="shared" si="139"/>
        <v/>
      </c>
      <c r="R1370" s="117" t="str">
        <f>IFERROR(VLOOKUP($I1370,BASE_SETOR!$B$4:$C$1000,2,0),"")</f>
        <v/>
      </c>
      <c r="AM1370" s="340"/>
    </row>
    <row r="1371" spans="6:39" customFormat="1" ht="18.75">
      <c r="F1371" s="120" t="str">
        <f t="shared" si="141"/>
        <v/>
      </c>
      <c r="G1371" s="121"/>
      <c r="H1371" s="120"/>
      <c r="I1371" s="122"/>
      <c r="J1371" s="306"/>
      <c r="K1371" s="115"/>
      <c r="L1371" s="115" t="str">
        <f>IFERROR(VLOOKUP(I1371,COT_ACOES!$B:$C,2,),"")</f>
        <v/>
      </c>
      <c r="M1371" s="115" t="str">
        <f t="shared" si="136"/>
        <v/>
      </c>
      <c r="N1371" s="116" t="str">
        <f t="shared" si="137"/>
        <v/>
      </c>
      <c r="O1371" s="117" t="str">
        <f t="shared" si="140"/>
        <v/>
      </c>
      <c r="P1371" s="118" t="str">
        <f t="shared" si="138"/>
        <v/>
      </c>
      <c r="Q1371" s="119" t="str">
        <f t="shared" si="139"/>
        <v/>
      </c>
      <c r="R1371" s="117" t="str">
        <f>IFERROR(VLOOKUP($I1371,BASE_SETOR!$B$4:$C$1000,2,0),"")</f>
        <v/>
      </c>
      <c r="AM1371" s="340"/>
    </row>
    <row r="1372" spans="6:39" customFormat="1" ht="18.75">
      <c r="F1372" s="120" t="str">
        <f t="shared" si="141"/>
        <v/>
      </c>
      <c r="G1372" s="121"/>
      <c r="H1372" s="120"/>
      <c r="I1372" s="122"/>
      <c r="J1372" s="306"/>
      <c r="K1372" s="115"/>
      <c r="L1372" s="115" t="str">
        <f>IFERROR(VLOOKUP(I1372,COT_ACOES!$B:$C,2,),"")</f>
        <v/>
      </c>
      <c r="M1372" s="115" t="str">
        <f t="shared" si="136"/>
        <v/>
      </c>
      <c r="N1372" s="116" t="str">
        <f t="shared" si="137"/>
        <v/>
      </c>
      <c r="O1372" s="117" t="str">
        <f t="shared" si="140"/>
        <v/>
      </c>
      <c r="P1372" s="118" t="str">
        <f t="shared" si="138"/>
        <v/>
      </c>
      <c r="Q1372" s="119" t="str">
        <f t="shared" si="139"/>
        <v/>
      </c>
      <c r="R1372" s="117" t="str">
        <f>IFERROR(VLOOKUP($I1372,BASE_SETOR!$B$4:$C$1000,2,0),"")</f>
        <v/>
      </c>
      <c r="AM1372" s="340"/>
    </row>
    <row r="1373" spans="6:39" customFormat="1" ht="18.75">
      <c r="F1373" s="120" t="str">
        <f t="shared" si="141"/>
        <v/>
      </c>
      <c r="G1373" s="121"/>
      <c r="H1373" s="120"/>
      <c r="I1373" s="122"/>
      <c r="J1373" s="306"/>
      <c r="K1373" s="115"/>
      <c r="L1373" s="115" t="str">
        <f>IFERROR(VLOOKUP(I1373,COT_ACOES!$B:$C,2,),"")</f>
        <v/>
      </c>
      <c r="M1373" s="115" t="str">
        <f t="shared" si="136"/>
        <v/>
      </c>
      <c r="N1373" s="116" t="str">
        <f t="shared" si="137"/>
        <v/>
      </c>
      <c r="O1373" s="117" t="str">
        <f t="shared" si="140"/>
        <v/>
      </c>
      <c r="P1373" s="118" t="str">
        <f t="shared" si="138"/>
        <v/>
      </c>
      <c r="Q1373" s="119" t="str">
        <f t="shared" si="139"/>
        <v/>
      </c>
      <c r="R1373" s="117" t="str">
        <f>IFERROR(VLOOKUP($I1373,BASE_SETOR!$B$4:$C$1000,2,0),"")</f>
        <v/>
      </c>
      <c r="AM1373" s="340"/>
    </row>
    <row r="1374" spans="6:39" customFormat="1" ht="18.75">
      <c r="F1374" s="120" t="str">
        <f t="shared" si="141"/>
        <v/>
      </c>
      <c r="G1374" s="121"/>
      <c r="H1374" s="120"/>
      <c r="I1374" s="122"/>
      <c r="J1374" s="306"/>
      <c r="K1374" s="115"/>
      <c r="L1374" s="115" t="str">
        <f>IFERROR(VLOOKUP(I1374,COT_ACOES!$B:$C,2,),"")</f>
        <v/>
      </c>
      <c r="M1374" s="115" t="str">
        <f t="shared" si="136"/>
        <v/>
      </c>
      <c r="N1374" s="116" t="str">
        <f t="shared" si="137"/>
        <v/>
      </c>
      <c r="O1374" s="117" t="str">
        <f t="shared" si="140"/>
        <v/>
      </c>
      <c r="P1374" s="118" t="str">
        <f t="shared" si="138"/>
        <v/>
      </c>
      <c r="Q1374" s="119" t="str">
        <f t="shared" si="139"/>
        <v/>
      </c>
      <c r="R1374" s="117" t="str">
        <f>IFERROR(VLOOKUP($I1374,BASE_SETOR!$B$4:$C$1000,2,0),"")</f>
        <v/>
      </c>
      <c r="AM1374" s="340"/>
    </row>
    <row r="1375" spans="6:39" customFormat="1" ht="18.75">
      <c r="F1375" s="120" t="str">
        <f t="shared" si="141"/>
        <v/>
      </c>
      <c r="G1375" s="121"/>
      <c r="H1375" s="120"/>
      <c r="I1375" s="122"/>
      <c r="J1375" s="306"/>
      <c r="K1375" s="115"/>
      <c r="L1375" s="115" t="str">
        <f>IFERROR(VLOOKUP(I1375,COT_ACOES!$B:$C,2,),"")</f>
        <v/>
      </c>
      <c r="M1375" s="115" t="str">
        <f t="shared" si="136"/>
        <v/>
      </c>
      <c r="N1375" s="116" t="str">
        <f t="shared" si="137"/>
        <v/>
      </c>
      <c r="O1375" s="117" t="str">
        <f t="shared" si="140"/>
        <v/>
      </c>
      <c r="P1375" s="118" t="str">
        <f t="shared" si="138"/>
        <v/>
      </c>
      <c r="Q1375" s="119" t="str">
        <f t="shared" si="139"/>
        <v/>
      </c>
      <c r="R1375" s="117" t="str">
        <f>IFERROR(VLOOKUP($I1375,BASE_SETOR!$B$4:$C$1000,2,0),"")</f>
        <v/>
      </c>
      <c r="AM1375" s="340"/>
    </row>
    <row r="1376" spans="6:39" customFormat="1" ht="18.75">
      <c r="F1376" s="120" t="str">
        <f t="shared" si="141"/>
        <v/>
      </c>
      <c r="G1376" s="121"/>
      <c r="H1376" s="120"/>
      <c r="I1376" s="122"/>
      <c r="J1376" s="306"/>
      <c r="K1376" s="115"/>
      <c r="L1376" s="115" t="str">
        <f>IFERROR(VLOOKUP(I1376,COT_ACOES!$B:$C,2,),"")</f>
        <v/>
      </c>
      <c r="M1376" s="115" t="str">
        <f t="shared" si="136"/>
        <v/>
      </c>
      <c r="N1376" s="116" t="str">
        <f t="shared" si="137"/>
        <v/>
      </c>
      <c r="O1376" s="117" t="str">
        <f t="shared" si="140"/>
        <v/>
      </c>
      <c r="P1376" s="118" t="str">
        <f t="shared" si="138"/>
        <v/>
      </c>
      <c r="Q1376" s="119" t="str">
        <f t="shared" si="139"/>
        <v/>
      </c>
      <c r="R1376" s="117" t="str">
        <f>IFERROR(VLOOKUP($I1376,BASE_SETOR!$B$4:$C$1000,2,0),"")</f>
        <v/>
      </c>
      <c r="AM1376" s="340"/>
    </row>
    <row r="1377" spans="6:39" customFormat="1" ht="18.75">
      <c r="F1377" s="120" t="str">
        <f t="shared" si="141"/>
        <v/>
      </c>
      <c r="G1377" s="121"/>
      <c r="H1377" s="120"/>
      <c r="I1377" s="122"/>
      <c r="J1377" s="306"/>
      <c r="K1377" s="115"/>
      <c r="L1377" s="115" t="str">
        <f>IFERROR(VLOOKUP(I1377,COT_ACOES!$B:$C,2,),"")</f>
        <v/>
      </c>
      <c r="M1377" s="115" t="str">
        <f t="shared" si="136"/>
        <v/>
      </c>
      <c r="N1377" s="116" t="str">
        <f t="shared" si="137"/>
        <v/>
      </c>
      <c r="O1377" s="117" t="str">
        <f t="shared" si="140"/>
        <v/>
      </c>
      <c r="P1377" s="118" t="str">
        <f t="shared" si="138"/>
        <v/>
      </c>
      <c r="Q1377" s="119" t="str">
        <f t="shared" si="139"/>
        <v/>
      </c>
      <c r="R1377" s="117" t="str">
        <f>IFERROR(VLOOKUP($I1377,BASE_SETOR!$B$4:$C$1000,2,0),"")</f>
        <v/>
      </c>
      <c r="AM1377" s="340"/>
    </row>
    <row r="1378" spans="6:39" customFormat="1" ht="18.75">
      <c r="F1378" s="120" t="str">
        <f t="shared" si="141"/>
        <v/>
      </c>
      <c r="G1378" s="121"/>
      <c r="H1378" s="120"/>
      <c r="I1378" s="122"/>
      <c r="J1378" s="306"/>
      <c r="K1378" s="115"/>
      <c r="L1378" s="115" t="str">
        <f>IFERROR(VLOOKUP(I1378,COT_ACOES!$B:$C,2,),"")</f>
        <v/>
      </c>
      <c r="M1378" s="115" t="str">
        <f t="shared" si="136"/>
        <v/>
      </c>
      <c r="N1378" s="116" t="str">
        <f t="shared" si="137"/>
        <v/>
      </c>
      <c r="O1378" s="117" t="str">
        <f t="shared" si="140"/>
        <v/>
      </c>
      <c r="P1378" s="118" t="str">
        <f t="shared" si="138"/>
        <v/>
      </c>
      <c r="Q1378" s="119" t="str">
        <f t="shared" si="139"/>
        <v/>
      </c>
      <c r="R1378" s="117" t="str">
        <f>IFERROR(VLOOKUP($I1378,BASE_SETOR!$B$4:$C$1000,2,0),"")</f>
        <v/>
      </c>
      <c r="AM1378" s="340"/>
    </row>
    <row r="1379" spans="6:39" customFormat="1" ht="18.75">
      <c r="F1379" s="120" t="str">
        <f t="shared" si="141"/>
        <v/>
      </c>
      <c r="G1379" s="121"/>
      <c r="H1379" s="120"/>
      <c r="I1379" s="122"/>
      <c r="J1379" s="306"/>
      <c r="K1379" s="115"/>
      <c r="L1379" s="115" t="str">
        <f>IFERROR(VLOOKUP(I1379,COT_ACOES!$B:$C,2,),"")</f>
        <v/>
      </c>
      <c r="M1379" s="115" t="str">
        <f t="shared" si="136"/>
        <v/>
      </c>
      <c r="N1379" s="116" t="str">
        <f t="shared" si="137"/>
        <v/>
      </c>
      <c r="O1379" s="117" t="str">
        <f t="shared" si="140"/>
        <v/>
      </c>
      <c r="P1379" s="118" t="str">
        <f t="shared" si="138"/>
        <v/>
      </c>
      <c r="Q1379" s="119" t="str">
        <f t="shared" si="139"/>
        <v/>
      </c>
      <c r="R1379" s="117" t="str">
        <f>IFERROR(VLOOKUP($I1379,BASE_SETOR!$B$4:$C$1000,2,0),"")</f>
        <v/>
      </c>
      <c r="AM1379" s="340"/>
    </row>
    <row r="1380" spans="6:39" customFormat="1" ht="18.75">
      <c r="F1380" s="120" t="str">
        <f t="shared" si="141"/>
        <v/>
      </c>
      <c r="G1380" s="121"/>
      <c r="H1380" s="120"/>
      <c r="I1380" s="122"/>
      <c r="J1380" s="306"/>
      <c r="K1380" s="115"/>
      <c r="L1380" s="115" t="str">
        <f>IFERROR(VLOOKUP(I1380,COT_ACOES!$B:$C,2,),"")</f>
        <v/>
      </c>
      <c r="M1380" s="115" t="str">
        <f t="shared" si="136"/>
        <v/>
      </c>
      <c r="N1380" s="116" t="str">
        <f t="shared" si="137"/>
        <v/>
      </c>
      <c r="O1380" s="117" t="str">
        <f t="shared" si="140"/>
        <v/>
      </c>
      <c r="P1380" s="118" t="str">
        <f t="shared" si="138"/>
        <v/>
      </c>
      <c r="Q1380" s="119" t="str">
        <f t="shared" si="139"/>
        <v/>
      </c>
      <c r="R1380" s="117" t="str">
        <f>IFERROR(VLOOKUP($I1380,BASE_SETOR!$B$4:$C$1000,2,0),"")</f>
        <v/>
      </c>
      <c r="AM1380" s="340"/>
    </row>
    <row r="1381" spans="6:39" customFormat="1" ht="18.75">
      <c r="F1381" s="120" t="str">
        <f t="shared" si="141"/>
        <v/>
      </c>
      <c r="G1381" s="121"/>
      <c r="H1381" s="120"/>
      <c r="I1381" s="122"/>
      <c r="J1381" s="306"/>
      <c r="K1381" s="115"/>
      <c r="L1381" s="115" t="str">
        <f>IFERROR(VLOOKUP(I1381,COT_ACOES!$B:$C,2,),"")</f>
        <v/>
      </c>
      <c r="M1381" s="115" t="str">
        <f t="shared" si="136"/>
        <v/>
      </c>
      <c r="N1381" s="116" t="str">
        <f t="shared" si="137"/>
        <v/>
      </c>
      <c r="O1381" s="117" t="str">
        <f t="shared" si="140"/>
        <v/>
      </c>
      <c r="P1381" s="118" t="str">
        <f t="shared" si="138"/>
        <v/>
      </c>
      <c r="Q1381" s="119" t="str">
        <f t="shared" si="139"/>
        <v/>
      </c>
      <c r="R1381" s="117" t="str">
        <f>IFERROR(VLOOKUP($I1381,BASE_SETOR!$B$4:$C$1000,2,0),"")</f>
        <v/>
      </c>
      <c r="AM1381" s="340"/>
    </row>
    <row r="1382" spans="6:39" customFormat="1" ht="18.75">
      <c r="F1382" s="120" t="str">
        <f t="shared" si="141"/>
        <v/>
      </c>
      <c r="G1382" s="121"/>
      <c r="H1382" s="120"/>
      <c r="I1382" s="122"/>
      <c r="J1382" s="306"/>
      <c r="K1382" s="115"/>
      <c r="L1382" s="115" t="str">
        <f>IFERROR(VLOOKUP(I1382,COT_ACOES!$B:$C,2,),"")</f>
        <v/>
      </c>
      <c r="M1382" s="115" t="str">
        <f t="shared" si="136"/>
        <v/>
      </c>
      <c r="N1382" s="116" t="str">
        <f t="shared" si="137"/>
        <v/>
      </c>
      <c r="O1382" s="117" t="str">
        <f t="shared" si="140"/>
        <v/>
      </c>
      <c r="P1382" s="118" t="str">
        <f t="shared" si="138"/>
        <v/>
      </c>
      <c r="Q1382" s="119" t="str">
        <f t="shared" si="139"/>
        <v/>
      </c>
      <c r="R1382" s="117" t="str">
        <f>IFERROR(VLOOKUP($I1382,BASE_SETOR!$B$4:$C$1000,2,0),"")</f>
        <v/>
      </c>
      <c r="AM1382" s="340"/>
    </row>
    <row r="1383" spans="6:39" customFormat="1" ht="18.75">
      <c r="F1383" s="120" t="str">
        <f t="shared" si="141"/>
        <v/>
      </c>
      <c r="G1383" s="121"/>
      <c r="H1383" s="120"/>
      <c r="I1383" s="122"/>
      <c r="J1383" s="306"/>
      <c r="K1383" s="115"/>
      <c r="L1383" s="115" t="str">
        <f>IFERROR(VLOOKUP(I1383,COT_ACOES!$B:$C,2,),"")</f>
        <v/>
      </c>
      <c r="M1383" s="115" t="str">
        <f t="shared" si="136"/>
        <v/>
      </c>
      <c r="N1383" s="116" t="str">
        <f t="shared" si="137"/>
        <v/>
      </c>
      <c r="O1383" s="117" t="str">
        <f t="shared" si="140"/>
        <v/>
      </c>
      <c r="P1383" s="118" t="str">
        <f t="shared" si="138"/>
        <v/>
      </c>
      <c r="Q1383" s="119" t="str">
        <f t="shared" si="139"/>
        <v/>
      </c>
      <c r="R1383" s="117" t="str">
        <f>IFERROR(VLOOKUP($I1383,BASE_SETOR!$B$4:$C$1000,2,0),"")</f>
        <v/>
      </c>
      <c r="AM1383" s="340"/>
    </row>
    <row r="1384" spans="6:39" customFormat="1" ht="18.75">
      <c r="F1384" s="120" t="str">
        <f t="shared" si="141"/>
        <v/>
      </c>
      <c r="G1384" s="121"/>
      <c r="H1384" s="120"/>
      <c r="I1384" s="122"/>
      <c r="J1384" s="306"/>
      <c r="K1384" s="115"/>
      <c r="L1384" s="115" t="str">
        <f>IFERROR(VLOOKUP(I1384,COT_ACOES!$B:$C,2,),"")</f>
        <v/>
      </c>
      <c r="M1384" s="115" t="str">
        <f t="shared" si="136"/>
        <v/>
      </c>
      <c r="N1384" s="116" t="str">
        <f t="shared" si="137"/>
        <v/>
      </c>
      <c r="O1384" s="117" t="str">
        <f t="shared" si="140"/>
        <v/>
      </c>
      <c r="P1384" s="118" t="str">
        <f t="shared" si="138"/>
        <v/>
      </c>
      <c r="Q1384" s="119" t="str">
        <f t="shared" si="139"/>
        <v/>
      </c>
      <c r="R1384" s="117" t="str">
        <f>IFERROR(VLOOKUP($I1384,BASE_SETOR!$B$4:$C$1000,2,0),"")</f>
        <v/>
      </c>
      <c r="AM1384" s="340"/>
    </row>
    <row r="1385" spans="6:39" customFormat="1" ht="18.75">
      <c r="F1385" s="120" t="str">
        <f t="shared" si="141"/>
        <v/>
      </c>
      <c r="G1385" s="121"/>
      <c r="H1385" s="120"/>
      <c r="I1385" s="122"/>
      <c r="J1385" s="306"/>
      <c r="K1385" s="115"/>
      <c r="L1385" s="115" t="str">
        <f>IFERROR(VLOOKUP(I1385,COT_ACOES!$B:$C,2,),"")</f>
        <v/>
      </c>
      <c r="M1385" s="115" t="str">
        <f t="shared" si="136"/>
        <v/>
      </c>
      <c r="N1385" s="116" t="str">
        <f t="shared" si="137"/>
        <v/>
      </c>
      <c r="O1385" s="117" t="str">
        <f t="shared" si="140"/>
        <v/>
      </c>
      <c r="P1385" s="118" t="str">
        <f t="shared" si="138"/>
        <v/>
      </c>
      <c r="Q1385" s="119" t="str">
        <f t="shared" si="139"/>
        <v/>
      </c>
      <c r="R1385" s="117" t="str">
        <f>IFERROR(VLOOKUP($I1385,BASE_SETOR!$B$4:$C$1000,2,0),"")</f>
        <v/>
      </c>
      <c r="AM1385" s="340"/>
    </row>
    <row r="1386" spans="6:39" customFormat="1" ht="18.75">
      <c r="F1386" s="120" t="str">
        <f t="shared" si="141"/>
        <v/>
      </c>
      <c r="G1386" s="121"/>
      <c r="H1386" s="120"/>
      <c r="I1386" s="122"/>
      <c r="J1386" s="306"/>
      <c r="K1386" s="115"/>
      <c r="L1386" s="115" t="str">
        <f>IFERROR(VLOOKUP(I1386,COT_ACOES!$B:$C,2,),"")</f>
        <v/>
      </c>
      <c r="M1386" s="115" t="str">
        <f t="shared" ref="M1386:M1449" si="142">IF(J1386="","",J1386*K1386)</f>
        <v/>
      </c>
      <c r="N1386" s="116" t="str">
        <f t="shared" ref="N1386:N1449" si="143">IF(J1386="","",J1386*L1386)</f>
        <v/>
      </c>
      <c r="O1386" s="117" t="str">
        <f t="shared" si="140"/>
        <v/>
      </c>
      <c r="P1386" s="118" t="str">
        <f t="shared" ref="P1386:P1449" si="144">IFERROR((N1386-M1386)/M1386,"")</f>
        <v/>
      </c>
      <c r="Q1386" s="119" t="str">
        <f t="shared" ref="Q1386:Q1449" si="145">IFERROR(M1386*P1386,"")</f>
        <v/>
      </c>
      <c r="R1386" s="117" t="str">
        <f>IFERROR(VLOOKUP($I1386,BASE_SETOR!$B$4:$C$1000,2,0),"")</f>
        <v/>
      </c>
      <c r="AM1386" s="340"/>
    </row>
    <row r="1387" spans="6:39" customFormat="1" ht="18.75">
      <c r="F1387" s="120" t="str">
        <f t="shared" si="141"/>
        <v/>
      </c>
      <c r="G1387" s="121"/>
      <c r="H1387" s="120"/>
      <c r="I1387" s="122"/>
      <c r="J1387" s="306"/>
      <c r="K1387" s="115"/>
      <c r="L1387" s="115" t="str">
        <f>IFERROR(VLOOKUP(I1387,COT_ACOES!$B:$C,2,),"")</f>
        <v/>
      </c>
      <c r="M1387" s="115" t="str">
        <f t="shared" si="142"/>
        <v/>
      </c>
      <c r="N1387" s="116" t="str">
        <f t="shared" si="143"/>
        <v/>
      </c>
      <c r="O1387" s="117" t="str">
        <f t="shared" si="140"/>
        <v/>
      </c>
      <c r="P1387" s="118" t="str">
        <f t="shared" si="144"/>
        <v/>
      </c>
      <c r="Q1387" s="119" t="str">
        <f t="shared" si="145"/>
        <v/>
      </c>
      <c r="R1387" s="117" t="str">
        <f>IFERROR(VLOOKUP($I1387,BASE_SETOR!$B$4:$C$1000,2,0),"")</f>
        <v/>
      </c>
      <c r="AM1387" s="340"/>
    </row>
    <row r="1388" spans="6:39" customFormat="1" ht="18.75">
      <c r="F1388" s="120" t="str">
        <f t="shared" si="141"/>
        <v/>
      </c>
      <c r="G1388" s="121"/>
      <c r="H1388" s="120"/>
      <c r="I1388" s="122"/>
      <c r="J1388" s="306"/>
      <c r="K1388" s="115"/>
      <c r="L1388" s="115" t="str">
        <f>IFERROR(VLOOKUP(I1388,COT_ACOES!$B:$C,2,),"")</f>
        <v/>
      </c>
      <c r="M1388" s="115" t="str">
        <f t="shared" si="142"/>
        <v/>
      </c>
      <c r="N1388" s="116" t="str">
        <f t="shared" si="143"/>
        <v/>
      </c>
      <c r="O1388" s="117" t="str">
        <f t="shared" si="140"/>
        <v/>
      </c>
      <c r="P1388" s="118" t="str">
        <f t="shared" si="144"/>
        <v/>
      </c>
      <c r="Q1388" s="119" t="str">
        <f t="shared" si="145"/>
        <v/>
      </c>
      <c r="R1388" s="117" t="str">
        <f>IFERROR(VLOOKUP($I1388,BASE_SETOR!$B$4:$C$1000,2,0),"")</f>
        <v/>
      </c>
      <c r="AM1388" s="340"/>
    </row>
    <row r="1389" spans="6:39" customFormat="1" ht="18.75">
      <c r="F1389" s="120" t="str">
        <f t="shared" si="141"/>
        <v/>
      </c>
      <c r="G1389" s="121"/>
      <c r="H1389" s="120"/>
      <c r="I1389" s="122"/>
      <c r="J1389" s="306"/>
      <c r="K1389" s="115"/>
      <c r="L1389" s="115" t="str">
        <f>IFERROR(VLOOKUP(I1389,COT_ACOES!$B:$C,2,),"")</f>
        <v/>
      </c>
      <c r="M1389" s="115" t="str">
        <f t="shared" si="142"/>
        <v/>
      </c>
      <c r="N1389" s="116" t="str">
        <f t="shared" si="143"/>
        <v/>
      </c>
      <c r="O1389" s="117" t="str">
        <f t="shared" si="140"/>
        <v/>
      </c>
      <c r="P1389" s="118" t="str">
        <f t="shared" si="144"/>
        <v/>
      </c>
      <c r="Q1389" s="119" t="str">
        <f t="shared" si="145"/>
        <v/>
      </c>
      <c r="R1389" s="117" t="str">
        <f>IFERROR(VLOOKUP($I1389,BASE_SETOR!$B$4:$C$1000,2,0),"")</f>
        <v/>
      </c>
      <c r="AM1389" s="340"/>
    </row>
    <row r="1390" spans="6:39" customFormat="1" ht="18.75">
      <c r="F1390" s="120" t="str">
        <f t="shared" si="141"/>
        <v/>
      </c>
      <c r="G1390" s="121"/>
      <c r="H1390" s="120"/>
      <c r="I1390" s="122"/>
      <c r="J1390" s="306"/>
      <c r="K1390" s="115"/>
      <c r="L1390" s="115" t="str">
        <f>IFERROR(VLOOKUP(I1390,COT_ACOES!$B:$C,2,),"")</f>
        <v/>
      </c>
      <c r="M1390" s="115" t="str">
        <f t="shared" si="142"/>
        <v/>
      </c>
      <c r="N1390" s="116" t="str">
        <f t="shared" si="143"/>
        <v/>
      </c>
      <c r="O1390" s="117" t="str">
        <f t="shared" si="140"/>
        <v/>
      </c>
      <c r="P1390" s="118" t="str">
        <f t="shared" si="144"/>
        <v/>
      </c>
      <c r="Q1390" s="119" t="str">
        <f t="shared" si="145"/>
        <v/>
      </c>
      <c r="R1390" s="117" t="str">
        <f>IFERROR(VLOOKUP($I1390,BASE_SETOR!$B$4:$C$1000,2,0),"")</f>
        <v/>
      </c>
      <c r="AM1390" s="340"/>
    </row>
    <row r="1391" spans="6:39" customFormat="1" ht="18.75">
      <c r="F1391" s="120" t="str">
        <f t="shared" si="141"/>
        <v/>
      </c>
      <c r="G1391" s="121"/>
      <c r="H1391" s="120"/>
      <c r="I1391" s="122"/>
      <c r="J1391" s="306"/>
      <c r="K1391" s="115"/>
      <c r="L1391" s="115" t="str">
        <f>IFERROR(VLOOKUP(I1391,COT_ACOES!$B:$C,2,),"")</f>
        <v/>
      </c>
      <c r="M1391" s="115" t="str">
        <f t="shared" si="142"/>
        <v/>
      </c>
      <c r="N1391" s="116" t="str">
        <f t="shared" si="143"/>
        <v/>
      </c>
      <c r="O1391" s="117" t="str">
        <f t="shared" si="140"/>
        <v/>
      </c>
      <c r="P1391" s="118" t="str">
        <f t="shared" si="144"/>
        <v/>
      </c>
      <c r="Q1391" s="119" t="str">
        <f t="shared" si="145"/>
        <v/>
      </c>
      <c r="R1391" s="117" t="str">
        <f>IFERROR(VLOOKUP($I1391,BASE_SETOR!$B$4:$C$1000,2,0),"")</f>
        <v/>
      </c>
      <c r="AM1391" s="340"/>
    </row>
    <row r="1392" spans="6:39" customFormat="1" ht="18.75">
      <c r="F1392" s="120" t="str">
        <f t="shared" si="141"/>
        <v/>
      </c>
      <c r="G1392" s="121"/>
      <c r="H1392" s="120"/>
      <c r="I1392" s="122"/>
      <c r="J1392" s="306"/>
      <c r="K1392" s="115"/>
      <c r="L1392" s="115" t="str">
        <f>IFERROR(VLOOKUP(I1392,COT_ACOES!$B:$C,2,),"")</f>
        <v/>
      </c>
      <c r="M1392" s="115" t="str">
        <f t="shared" si="142"/>
        <v/>
      </c>
      <c r="N1392" s="116" t="str">
        <f t="shared" si="143"/>
        <v/>
      </c>
      <c r="O1392" s="117" t="str">
        <f t="shared" si="140"/>
        <v/>
      </c>
      <c r="P1392" s="118" t="str">
        <f t="shared" si="144"/>
        <v/>
      </c>
      <c r="Q1392" s="119" t="str">
        <f t="shared" si="145"/>
        <v/>
      </c>
      <c r="R1392" s="117" t="str">
        <f>IFERROR(VLOOKUP($I1392,BASE_SETOR!$B$4:$C$1000,2,0),"")</f>
        <v/>
      </c>
      <c r="AM1392" s="340"/>
    </row>
    <row r="1393" spans="6:39" customFormat="1" ht="18.75">
      <c r="F1393" s="120" t="str">
        <f t="shared" si="141"/>
        <v/>
      </c>
      <c r="G1393" s="121"/>
      <c r="H1393" s="120"/>
      <c r="I1393" s="122"/>
      <c r="J1393" s="306"/>
      <c r="K1393" s="115"/>
      <c r="L1393" s="115" t="str">
        <f>IFERROR(VLOOKUP(I1393,COT_ACOES!$B:$C,2,),"")</f>
        <v/>
      </c>
      <c r="M1393" s="115" t="str">
        <f t="shared" si="142"/>
        <v/>
      </c>
      <c r="N1393" s="116" t="str">
        <f t="shared" si="143"/>
        <v/>
      </c>
      <c r="O1393" s="117" t="str">
        <f t="shared" si="140"/>
        <v/>
      </c>
      <c r="P1393" s="118" t="str">
        <f t="shared" si="144"/>
        <v/>
      </c>
      <c r="Q1393" s="119" t="str">
        <f t="shared" si="145"/>
        <v/>
      </c>
      <c r="R1393" s="117" t="str">
        <f>IFERROR(VLOOKUP($I1393,BASE_SETOR!$B$4:$C$1000,2,0),"")</f>
        <v/>
      </c>
      <c r="AM1393" s="340"/>
    </row>
    <row r="1394" spans="6:39" customFormat="1" ht="18.75">
      <c r="F1394" s="120" t="str">
        <f t="shared" si="141"/>
        <v/>
      </c>
      <c r="G1394" s="121"/>
      <c r="H1394" s="120"/>
      <c r="I1394" s="122"/>
      <c r="J1394" s="306"/>
      <c r="K1394" s="115"/>
      <c r="L1394" s="115" t="str">
        <f>IFERROR(VLOOKUP(I1394,COT_ACOES!$B:$C,2,),"")</f>
        <v/>
      </c>
      <c r="M1394" s="115" t="str">
        <f t="shared" si="142"/>
        <v/>
      </c>
      <c r="N1394" s="116" t="str">
        <f t="shared" si="143"/>
        <v/>
      </c>
      <c r="O1394" s="117" t="str">
        <f t="shared" si="140"/>
        <v/>
      </c>
      <c r="P1394" s="118" t="str">
        <f t="shared" si="144"/>
        <v/>
      </c>
      <c r="Q1394" s="119" t="str">
        <f t="shared" si="145"/>
        <v/>
      </c>
      <c r="R1394" s="117" t="str">
        <f>IFERROR(VLOOKUP($I1394,BASE_SETOR!$B$4:$C$1000,2,0),"")</f>
        <v/>
      </c>
      <c r="AM1394" s="340"/>
    </row>
    <row r="1395" spans="6:39" customFormat="1" ht="18.75">
      <c r="F1395" s="120" t="str">
        <f t="shared" si="141"/>
        <v/>
      </c>
      <c r="G1395" s="121"/>
      <c r="H1395" s="120"/>
      <c r="I1395" s="122"/>
      <c r="J1395" s="306"/>
      <c r="K1395" s="115"/>
      <c r="L1395" s="115" t="str">
        <f>IFERROR(VLOOKUP(I1395,COT_ACOES!$B:$C,2,),"")</f>
        <v/>
      </c>
      <c r="M1395" s="115" t="str">
        <f t="shared" si="142"/>
        <v/>
      </c>
      <c r="N1395" s="116" t="str">
        <f t="shared" si="143"/>
        <v/>
      </c>
      <c r="O1395" s="117" t="str">
        <f t="shared" si="140"/>
        <v/>
      </c>
      <c r="P1395" s="118" t="str">
        <f t="shared" si="144"/>
        <v/>
      </c>
      <c r="Q1395" s="119" t="str">
        <f t="shared" si="145"/>
        <v/>
      </c>
      <c r="R1395" s="117" t="str">
        <f>IFERROR(VLOOKUP($I1395,BASE_SETOR!$B$4:$C$1000,2,0),"")</f>
        <v/>
      </c>
      <c r="AM1395" s="340"/>
    </row>
    <row r="1396" spans="6:39" customFormat="1" ht="18.75">
      <c r="F1396" s="120" t="str">
        <f t="shared" si="141"/>
        <v/>
      </c>
      <c r="G1396" s="121"/>
      <c r="H1396" s="120"/>
      <c r="I1396" s="122"/>
      <c r="J1396" s="306"/>
      <c r="K1396" s="115"/>
      <c r="L1396" s="115" t="str">
        <f>IFERROR(VLOOKUP(I1396,COT_ACOES!$B:$C,2,),"")</f>
        <v/>
      </c>
      <c r="M1396" s="115" t="str">
        <f t="shared" si="142"/>
        <v/>
      </c>
      <c r="N1396" s="116" t="str">
        <f t="shared" si="143"/>
        <v/>
      </c>
      <c r="O1396" s="117" t="str">
        <f t="shared" si="140"/>
        <v/>
      </c>
      <c r="P1396" s="118" t="str">
        <f t="shared" si="144"/>
        <v/>
      </c>
      <c r="Q1396" s="119" t="str">
        <f t="shared" si="145"/>
        <v/>
      </c>
      <c r="R1396" s="117" t="str">
        <f>IFERROR(VLOOKUP($I1396,BASE_SETOR!$B$4:$C$1000,2,0),"")</f>
        <v/>
      </c>
      <c r="AM1396" s="340"/>
    </row>
    <row r="1397" spans="6:39" customFormat="1" ht="18.75">
      <c r="F1397" s="120" t="str">
        <f t="shared" si="141"/>
        <v/>
      </c>
      <c r="G1397" s="121"/>
      <c r="H1397" s="120"/>
      <c r="I1397" s="122"/>
      <c r="J1397" s="306"/>
      <c r="K1397" s="115"/>
      <c r="L1397" s="115" t="str">
        <f>IFERROR(VLOOKUP(I1397,COT_ACOES!$B:$C,2,),"")</f>
        <v/>
      </c>
      <c r="M1397" s="115" t="str">
        <f t="shared" si="142"/>
        <v/>
      </c>
      <c r="N1397" s="116" t="str">
        <f t="shared" si="143"/>
        <v/>
      </c>
      <c r="O1397" s="117" t="str">
        <f t="shared" si="140"/>
        <v/>
      </c>
      <c r="P1397" s="118" t="str">
        <f t="shared" si="144"/>
        <v/>
      </c>
      <c r="Q1397" s="119" t="str">
        <f t="shared" si="145"/>
        <v/>
      </c>
      <c r="R1397" s="117" t="str">
        <f>IFERROR(VLOOKUP($I1397,BASE_SETOR!$B$4:$C$1000,2,0),"")</f>
        <v/>
      </c>
      <c r="AM1397" s="340"/>
    </row>
    <row r="1398" spans="6:39" customFormat="1" ht="18.75">
      <c r="F1398" s="120" t="str">
        <f t="shared" si="141"/>
        <v/>
      </c>
      <c r="G1398" s="121"/>
      <c r="H1398" s="120"/>
      <c r="I1398" s="122"/>
      <c r="J1398" s="306"/>
      <c r="K1398" s="115"/>
      <c r="L1398" s="115" t="str">
        <f>IFERROR(VLOOKUP(I1398,COT_ACOES!$B:$C,2,),"")</f>
        <v/>
      </c>
      <c r="M1398" s="115" t="str">
        <f t="shared" si="142"/>
        <v/>
      </c>
      <c r="N1398" s="116" t="str">
        <f t="shared" si="143"/>
        <v/>
      </c>
      <c r="O1398" s="117" t="str">
        <f t="shared" si="140"/>
        <v/>
      </c>
      <c r="P1398" s="118" t="str">
        <f t="shared" si="144"/>
        <v/>
      </c>
      <c r="Q1398" s="119" t="str">
        <f t="shared" si="145"/>
        <v/>
      </c>
      <c r="R1398" s="117" t="str">
        <f>IFERROR(VLOOKUP($I1398,BASE_SETOR!$B$4:$C$1000,2,0),"")</f>
        <v/>
      </c>
      <c r="AM1398" s="340"/>
    </row>
    <row r="1399" spans="6:39" customFormat="1" ht="18.75">
      <c r="F1399" s="120" t="str">
        <f t="shared" si="141"/>
        <v/>
      </c>
      <c r="G1399" s="121"/>
      <c r="H1399" s="120"/>
      <c r="I1399" s="122"/>
      <c r="J1399" s="306"/>
      <c r="K1399" s="115"/>
      <c r="L1399" s="115" t="str">
        <f>IFERROR(VLOOKUP(I1399,COT_ACOES!$B:$C,2,),"")</f>
        <v/>
      </c>
      <c r="M1399" s="115" t="str">
        <f t="shared" si="142"/>
        <v/>
      </c>
      <c r="N1399" s="116" t="str">
        <f t="shared" si="143"/>
        <v/>
      </c>
      <c r="O1399" s="117" t="str">
        <f t="shared" si="140"/>
        <v/>
      </c>
      <c r="P1399" s="118" t="str">
        <f t="shared" si="144"/>
        <v/>
      </c>
      <c r="Q1399" s="119" t="str">
        <f t="shared" si="145"/>
        <v/>
      </c>
      <c r="R1399" s="117" t="str">
        <f>IFERROR(VLOOKUP($I1399,BASE_SETOR!$B$4:$C$1000,2,0),"")</f>
        <v/>
      </c>
      <c r="AM1399" s="340"/>
    </row>
    <row r="1400" spans="6:39" customFormat="1" ht="18.75">
      <c r="F1400" s="120" t="str">
        <f t="shared" si="141"/>
        <v/>
      </c>
      <c r="G1400" s="121"/>
      <c r="H1400" s="120"/>
      <c r="I1400" s="122"/>
      <c r="J1400" s="306"/>
      <c r="K1400" s="115"/>
      <c r="L1400" s="115" t="str">
        <f>IFERROR(VLOOKUP(I1400,COT_ACOES!$B:$C,2,),"")</f>
        <v/>
      </c>
      <c r="M1400" s="115" t="str">
        <f t="shared" si="142"/>
        <v/>
      </c>
      <c r="N1400" s="116" t="str">
        <f t="shared" si="143"/>
        <v/>
      </c>
      <c r="O1400" s="117" t="str">
        <f t="shared" si="140"/>
        <v/>
      </c>
      <c r="P1400" s="118" t="str">
        <f t="shared" si="144"/>
        <v/>
      </c>
      <c r="Q1400" s="119" t="str">
        <f t="shared" si="145"/>
        <v/>
      </c>
      <c r="R1400" s="117" t="str">
        <f>IFERROR(VLOOKUP($I1400,BASE_SETOR!$B$4:$C$1000,2,0),"")</f>
        <v/>
      </c>
      <c r="AM1400" s="340"/>
    </row>
    <row r="1401" spans="6:39" customFormat="1" ht="18.75">
      <c r="F1401" s="120" t="str">
        <f t="shared" si="141"/>
        <v/>
      </c>
      <c r="G1401" s="121"/>
      <c r="H1401" s="120"/>
      <c r="I1401" s="122"/>
      <c r="J1401" s="306"/>
      <c r="K1401" s="115"/>
      <c r="L1401" s="115" t="str">
        <f>IFERROR(VLOOKUP(I1401,COT_ACOES!$B:$C,2,),"")</f>
        <v/>
      </c>
      <c r="M1401" s="115" t="str">
        <f t="shared" si="142"/>
        <v/>
      </c>
      <c r="N1401" s="116" t="str">
        <f t="shared" si="143"/>
        <v/>
      </c>
      <c r="O1401" s="117" t="str">
        <f t="shared" si="140"/>
        <v/>
      </c>
      <c r="P1401" s="118" t="str">
        <f t="shared" si="144"/>
        <v/>
      </c>
      <c r="Q1401" s="119" t="str">
        <f t="shared" si="145"/>
        <v/>
      </c>
      <c r="R1401" s="117" t="str">
        <f>IFERROR(VLOOKUP($I1401,BASE_SETOR!$B$4:$C$1000,2,0),"")</f>
        <v/>
      </c>
      <c r="AM1401" s="340"/>
    </row>
    <row r="1402" spans="6:39" customFormat="1" ht="18.75">
      <c r="F1402" s="120" t="str">
        <f t="shared" si="141"/>
        <v/>
      </c>
      <c r="G1402" s="121"/>
      <c r="H1402" s="120"/>
      <c r="I1402" s="122"/>
      <c r="J1402" s="306"/>
      <c r="K1402" s="115"/>
      <c r="L1402" s="115" t="str">
        <f>IFERROR(VLOOKUP(I1402,COT_ACOES!$B:$C,2,),"")</f>
        <v/>
      </c>
      <c r="M1402" s="115" t="str">
        <f t="shared" si="142"/>
        <v/>
      </c>
      <c r="N1402" s="116" t="str">
        <f t="shared" si="143"/>
        <v/>
      </c>
      <c r="O1402" s="117" t="str">
        <f t="shared" si="140"/>
        <v/>
      </c>
      <c r="P1402" s="118" t="str">
        <f t="shared" si="144"/>
        <v/>
      </c>
      <c r="Q1402" s="119" t="str">
        <f t="shared" si="145"/>
        <v/>
      </c>
      <c r="R1402" s="117" t="str">
        <f>IFERROR(VLOOKUP($I1402,BASE_SETOR!$B$4:$C$1000,2,0),"")</f>
        <v/>
      </c>
      <c r="AM1402" s="340"/>
    </row>
    <row r="1403" spans="6:39" customFormat="1" ht="18.75">
      <c r="F1403" s="120" t="str">
        <f t="shared" si="141"/>
        <v/>
      </c>
      <c r="G1403" s="121"/>
      <c r="H1403" s="120"/>
      <c r="I1403" s="122"/>
      <c r="J1403" s="306"/>
      <c r="K1403" s="115"/>
      <c r="L1403" s="115" t="str">
        <f>IFERROR(VLOOKUP(I1403,COT_ACOES!$B:$C,2,),"")</f>
        <v/>
      </c>
      <c r="M1403" s="115" t="str">
        <f t="shared" si="142"/>
        <v/>
      </c>
      <c r="N1403" s="116" t="str">
        <f t="shared" si="143"/>
        <v/>
      </c>
      <c r="O1403" s="117" t="str">
        <f t="shared" si="140"/>
        <v/>
      </c>
      <c r="P1403" s="118" t="str">
        <f t="shared" si="144"/>
        <v/>
      </c>
      <c r="Q1403" s="119" t="str">
        <f t="shared" si="145"/>
        <v/>
      </c>
      <c r="R1403" s="117" t="str">
        <f>IFERROR(VLOOKUP($I1403,BASE_SETOR!$B$4:$C$1000,2,0),"")</f>
        <v/>
      </c>
      <c r="AM1403" s="340"/>
    </row>
    <row r="1404" spans="6:39" customFormat="1" ht="18.75">
      <c r="F1404" s="120" t="str">
        <f t="shared" si="141"/>
        <v/>
      </c>
      <c r="G1404" s="121"/>
      <c r="H1404" s="120"/>
      <c r="I1404" s="122"/>
      <c r="J1404" s="306"/>
      <c r="K1404" s="115"/>
      <c r="L1404" s="115" t="str">
        <f>IFERROR(VLOOKUP(I1404,COT_ACOES!$B:$C,2,),"")</f>
        <v/>
      </c>
      <c r="M1404" s="115" t="str">
        <f t="shared" si="142"/>
        <v/>
      </c>
      <c r="N1404" s="116" t="str">
        <f t="shared" si="143"/>
        <v/>
      </c>
      <c r="O1404" s="117" t="str">
        <f t="shared" si="140"/>
        <v/>
      </c>
      <c r="P1404" s="118" t="str">
        <f t="shared" si="144"/>
        <v/>
      </c>
      <c r="Q1404" s="119" t="str">
        <f t="shared" si="145"/>
        <v/>
      </c>
      <c r="R1404" s="117" t="str">
        <f>IFERROR(VLOOKUP($I1404,BASE_SETOR!$B$4:$C$1000,2,0),"")</f>
        <v/>
      </c>
      <c r="AM1404" s="340"/>
    </row>
    <row r="1405" spans="6:39" customFormat="1" ht="18.75">
      <c r="F1405" s="120" t="str">
        <f t="shared" si="141"/>
        <v/>
      </c>
      <c r="G1405" s="121"/>
      <c r="H1405" s="120"/>
      <c r="I1405" s="122"/>
      <c r="J1405" s="306"/>
      <c r="K1405" s="115"/>
      <c r="L1405" s="115" t="str">
        <f>IFERROR(VLOOKUP(I1405,COT_ACOES!$B:$C,2,),"")</f>
        <v/>
      </c>
      <c r="M1405" s="115" t="str">
        <f t="shared" si="142"/>
        <v/>
      </c>
      <c r="N1405" s="116" t="str">
        <f t="shared" si="143"/>
        <v/>
      </c>
      <c r="O1405" s="117" t="str">
        <f t="shared" si="140"/>
        <v/>
      </c>
      <c r="P1405" s="118" t="str">
        <f t="shared" si="144"/>
        <v/>
      </c>
      <c r="Q1405" s="119" t="str">
        <f t="shared" si="145"/>
        <v/>
      </c>
      <c r="R1405" s="117" t="str">
        <f>IFERROR(VLOOKUP($I1405,BASE_SETOR!$B$4:$C$1000,2,0),"")</f>
        <v/>
      </c>
      <c r="AM1405" s="340"/>
    </row>
    <row r="1406" spans="6:39" customFormat="1" ht="18.75">
      <c r="F1406" s="120" t="str">
        <f t="shared" si="141"/>
        <v/>
      </c>
      <c r="G1406" s="121"/>
      <c r="H1406" s="120"/>
      <c r="I1406" s="122"/>
      <c r="J1406" s="306"/>
      <c r="K1406" s="115"/>
      <c r="L1406" s="115" t="str">
        <f>IFERROR(VLOOKUP(I1406,COT_ACOES!$B:$C,2,),"")</f>
        <v/>
      </c>
      <c r="M1406" s="115" t="str">
        <f t="shared" si="142"/>
        <v/>
      </c>
      <c r="N1406" s="116" t="str">
        <f t="shared" si="143"/>
        <v/>
      </c>
      <c r="O1406" s="117" t="str">
        <f t="shared" si="140"/>
        <v/>
      </c>
      <c r="P1406" s="118" t="str">
        <f t="shared" si="144"/>
        <v/>
      </c>
      <c r="Q1406" s="119" t="str">
        <f t="shared" si="145"/>
        <v/>
      </c>
      <c r="R1406" s="117" t="str">
        <f>IFERROR(VLOOKUP($I1406,BASE_SETOR!$B$4:$C$1000,2,0),"")</f>
        <v/>
      </c>
      <c r="AM1406" s="340"/>
    </row>
    <row r="1407" spans="6:39" customFormat="1" ht="18.75">
      <c r="F1407" s="120" t="str">
        <f t="shared" si="141"/>
        <v/>
      </c>
      <c r="G1407" s="121"/>
      <c r="H1407" s="120"/>
      <c r="I1407" s="122"/>
      <c r="J1407" s="306"/>
      <c r="K1407" s="115"/>
      <c r="L1407" s="115" t="str">
        <f>IFERROR(VLOOKUP(I1407,COT_ACOES!$B:$C,2,),"")</f>
        <v/>
      </c>
      <c r="M1407" s="115" t="str">
        <f t="shared" si="142"/>
        <v/>
      </c>
      <c r="N1407" s="116" t="str">
        <f t="shared" si="143"/>
        <v/>
      </c>
      <c r="O1407" s="117" t="str">
        <f t="shared" si="140"/>
        <v/>
      </c>
      <c r="P1407" s="118" t="str">
        <f t="shared" si="144"/>
        <v/>
      </c>
      <c r="Q1407" s="119" t="str">
        <f t="shared" si="145"/>
        <v/>
      </c>
      <c r="R1407" s="117" t="str">
        <f>IFERROR(VLOOKUP($I1407,BASE_SETOR!$B$4:$C$1000,2,0),"")</f>
        <v/>
      </c>
      <c r="AM1407" s="340"/>
    </row>
    <row r="1408" spans="6:39" customFormat="1" ht="18.75">
      <c r="F1408" s="120" t="str">
        <f t="shared" si="141"/>
        <v/>
      </c>
      <c r="G1408" s="121"/>
      <c r="H1408" s="120"/>
      <c r="I1408" s="122"/>
      <c r="J1408" s="306"/>
      <c r="K1408" s="115"/>
      <c r="L1408" s="115" t="str">
        <f>IFERROR(VLOOKUP(I1408,COT_ACOES!$B:$C,2,),"")</f>
        <v/>
      </c>
      <c r="M1408" s="115" t="str">
        <f t="shared" si="142"/>
        <v/>
      </c>
      <c r="N1408" s="116" t="str">
        <f t="shared" si="143"/>
        <v/>
      </c>
      <c r="O1408" s="117" t="str">
        <f t="shared" si="140"/>
        <v/>
      </c>
      <c r="P1408" s="118" t="str">
        <f t="shared" si="144"/>
        <v/>
      </c>
      <c r="Q1408" s="119" t="str">
        <f t="shared" si="145"/>
        <v/>
      </c>
      <c r="R1408" s="117" t="str">
        <f>IFERROR(VLOOKUP($I1408,BASE_SETOR!$B$4:$C$1000,2,0),"")</f>
        <v/>
      </c>
      <c r="AM1408" s="340"/>
    </row>
    <row r="1409" spans="6:39" customFormat="1" ht="18.75">
      <c r="F1409" s="120" t="str">
        <f t="shared" si="141"/>
        <v/>
      </c>
      <c r="G1409" s="121"/>
      <c r="H1409" s="120"/>
      <c r="I1409" s="122"/>
      <c r="J1409" s="306"/>
      <c r="K1409" s="115"/>
      <c r="L1409" s="115" t="str">
        <f>IFERROR(VLOOKUP(I1409,COT_ACOES!$B:$C,2,),"")</f>
        <v/>
      </c>
      <c r="M1409" s="115" t="str">
        <f t="shared" si="142"/>
        <v/>
      </c>
      <c r="N1409" s="116" t="str">
        <f t="shared" si="143"/>
        <v/>
      </c>
      <c r="O1409" s="117" t="str">
        <f t="shared" si="140"/>
        <v/>
      </c>
      <c r="P1409" s="118" t="str">
        <f t="shared" si="144"/>
        <v/>
      </c>
      <c r="Q1409" s="119" t="str">
        <f t="shared" si="145"/>
        <v/>
      </c>
      <c r="R1409" s="117" t="str">
        <f>IFERROR(VLOOKUP($I1409,BASE_SETOR!$B$4:$C$1000,2,0),"")</f>
        <v/>
      </c>
      <c r="AM1409" s="340"/>
    </row>
    <row r="1410" spans="6:39" customFormat="1" ht="18.75">
      <c r="F1410" s="120" t="str">
        <f t="shared" si="141"/>
        <v/>
      </c>
      <c r="G1410" s="121"/>
      <c r="H1410" s="120"/>
      <c r="I1410" s="122"/>
      <c r="J1410" s="306"/>
      <c r="K1410" s="115"/>
      <c r="L1410" s="115" t="str">
        <f>IFERROR(VLOOKUP(I1410,COT_ACOES!$B:$C,2,),"")</f>
        <v/>
      </c>
      <c r="M1410" s="115" t="str">
        <f t="shared" si="142"/>
        <v/>
      </c>
      <c r="N1410" s="116" t="str">
        <f t="shared" si="143"/>
        <v/>
      </c>
      <c r="O1410" s="117" t="str">
        <f t="shared" si="140"/>
        <v/>
      </c>
      <c r="P1410" s="118" t="str">
        <f t="shared" si="144"/>
        <v/>
      </c>
      <c r="Q1410" s="119" t="str">
        <f t="shared" si="145"/>
        <v/>
      </c>
      <c r="R1410" s="117" t="str">
        <f>IFERROR(VLOOKUP($I1410,BASE_SETOR!$B$4:$C$1000,2,0),"")</f>
        <v/>
      </c>
      <c r="AM1410" s="340"/>
    </row>
    <row r="1411" spans="6:39" customFormat="1" ht="18.75">
      <c r="F1411" s="120" t="str">
        <f t="shared" si="141"/>
        <v/>
      </c>
      <c r="G1411" s="121"/>
      <c r="H1411" s="120"/>
      <c r="I1411" s="122"/>
      <c r="J1411" s="306"/>
      <c r="K1411" s="115"/>
      <c r="L1411" s="115" t="str">
        <f>IFERROR(VLOOKUP(I1411,COT_ACOES!$B:$C,2,),"")</f>
        <v/>
      </c>
      <c r="M1411" s="115" t="str">
        <f t="shared" si="142"/>
        <v/>
      </c>
      <c r="N1411" s="116" t="str">
        <f t="shared" si="143"/>
        <v/>
      </c>
      <c r="O1411" s="117" t="str">
        <f t="shared" si="140"/>
        <v/>
      </c>
      <c r="P1411" s="118" t="str">
        <f t="shared" si="144"/>
        <v/>
      </c>
      <c r="Q1411" s="119" t="str">
        <f t="shared" si="145"/>
        <v/>
      </c>
      <c r="R1411" s="117" t="str">
        <f>IFERROR(VLOOKUP($I1411,BASE_SETOR!$B$4:$C$1000,2,0),"")</f>
        <v/>
      </c>
      <c r="AM1411" s="340"/>
    </row>
    <row r="1412" spans="6:39" customFormat="1" ht="18.75">
      <c r="F1412" s="120" t="str">
        <f t="shared" si="141"/>
        <v/>
      </c>
      <c r="G1412" s="121"/>
      <c r="H1412" s="120"/>
      <c r="I1412" s="122"/>
      <c r="J1412" s="306"/>
      <c r="K1412" s="115"/>
      <c r="L1412" s="115" t="str">
        <f>IFERROR(VLOOKUP(I1412,COT_ACOES!$B:$C,2,),"")</f>
        <v/>
      </c>
      <c r="M1412" s="115" t="str">
        <f t="shared" si="142"/>
        <v/>
      </c>
      <c r="N1412" s="116" t="str">
        <f t="shared" si="143"/>
        <v/>
      </c>
      <c r="O1412" s="117" t="str">
        <f t="shared" si="140"/>
        <v/>
      </c>
      <c r="P1412" s="118" t="str">
        <f t="shared" si="144"/>
        <v/>
      </c>
      <c r="Q1412" s="119" t="str">
        <f t="shared" si="145"/>
        <v/>
      </c>
      <c r="R1412" s="117" t="str">
        <f>IFERROR(VLOOKUP($I1412,BASE_SETOR!$B$4:$C$1000,2,0),"")</f>
        <v/>
      </c>
      <c r="AM1412" s="340"/>
    </row>
    <row r="1413" spans="6:39" customFormat="1" ht="18.75">
      <c r="F1413" s="120" t="str">
        <f t="shared" si="141"/>
        <v/>
      </c>
      <c r="G1413" s="121"/>
      <c r="H1413" s="120"/>
      <c r="I1413" s="122"/>
      <c r="J1413" s="306"/>
      <c r="K1413" s="115"/>
      <c r="L1413" s="115" t="str">
        <f>IFERROR(VLOOKUP(I1413,COT_ACOES!$B:$C,2,),"")</f>
        <v/>
      </c>
      <c r="M1413" s="115" t="str">
        <f t="shared" si="142"/>
        <v/>
      </c>
      <c r="N1413" s="116" t="str">
        <f t="shared" si="143"/>
        <v/>
      </c>
      <c r="O1413" s="117" t="str">
        <f t="shared" si="140"/>
        <v/>
      </c>
      <c r="P1413" s="118" t="str">
        <f t="shared" si="144"/>
        <v/>
      </c>
      <c r="Q1413" s="119" t="str">
        <f t="shared" si="145"/>
        <v/>
      </c>
      <c r="R1413" s="117" t="str">
        <f>IFERROR(VLOOKUP($I1413,BASE_SETOR!$B$4:$C$1000,2,0),"")</f>
        <v/>
      </c>
      <c r="AM1413" s="340"/>
    </row>
    <row r="1414" spans="6:39" customFormat="1" ht="18.75">
      <c r="F1414" s="120" t="str">
        <f t="shared" si="141"/>
        <v/>
      </c>
      <c r="G1414" s="121"/>
      <c r="H1414" s="120"/>
      <c r="I1414" s="122"/>
      <c r="J1414" s="306"/>
      <c r="K1414" s="115"/>
      <c r="L1414" s="115" t="str">
        <f>IFERROR(VLOOKUP(I1414,COT_ACOES!$B:$C,2,),"")</f>
        <v/>
      </c>
      <c r="M1414" s="115" t="str">
        <f t="shared" si="142"/>
        <v/>
      </c>
      <c r="N1414" s="116" t="str">
        <f t="shared" si="143"/>
        <v/>
      </c>
      <c r="O1414" s="117" t="str">
        <f t="shared" si="140"/>
        <v/>
      </c>
      <c r="P1414" s="118" t="str">
        <f t="shared" si="144"/>
        <v/>
      </c>
      <c r="Q1414" s="119" t="str">
        <f t="shared" si="145"/>
        <v/>
      </c>
      <c r="R1414" s="117" t="str">
        <f>IFERROR(VLOOKUP($I1414,BASE_SETOR!$B$4:$C$1000,2,0),"")</f>
        <v/>
      </c>
      <c r="AM1414" s="340"/>
    </row>
    <row r="1415" spans="6:39" customFormat="1" ht="18.75">
      <c r="F1415" s="120" t="str">
        <f t="shared" si="141"/>
        <v/>
      </c>
      <c r="G1415" s="121"/>
      <c r="H1415" s="120"/>
      <c r="I1415" s="122"/>
      <c r="J1415" s="306"/>
      <c r="K1415" s="115"/>
      <c r="L1415" s="115" t="str">
        <f>IFERROR(VLOOKUP(I1415,COT_ACOES!$B:$C,2,),"")</f>
        <v/>
      </c>
      <c r="M1415" s="115" t="str">
        <f t="shared" si="142"/>
        <v/>
      </c>
      <c r="N1415" s="116" t="str">
        <f t="shared" si="143"/>
        <v/>
      </c>
      <c r="O1415" s="117" t="str">
        <f t="shared" si="140"/>
        <v/>
      </c>
      <c r="P1415" s="118" t="str">
        <f t="shared" si="144"/>
        <v/>
      </c>
      <c r="Q1415" s="119" t="str">
        <f t="shared" si="145"/>
        <v/>
      </c>
      <c r="R1415" s="117" t="str">
        <f>IFERROR(VLOOKUP($I1415,BASE_SETOR!$B$4:$C$1000,2,0),"")</f>
        <v/>
      </c>
      <c r="AM1415" s="340"/>
    </row>
    <row r="1416" spans="6:39" customFormat="1" ht="18.75">
      <c r="F1416" s="120" t="str">
        <f t="shared" si="141"/>
        <v/>
      </c>
      <c r="G1416" s="121"/>
      <c r="H1416" s="120"/>
      <c r="I1416" s="122"/>
      <c r="J1416" s="306"/>
      <c r="K1416" s="115"/>
      <c r="L1416" s="115" t="str">
        <f>IFERROR(VLOOKUP(I1416,COT_ACOES!$B:$C,2,),"")</f>
        <v/>
      </c>
      <c r="M1416" s="115" t="str">
        <f t="shared" si="142"/>
        <v/>
      </c>
      <c r="N1416" s="116" t="str">
        <f t="shared" si="143"/>
        <v/>
      </c>
      <c r="O1416" s="117" t="str">
        <f t="shared" si="140"/>
        <v/>
      </c>
      <c r="P1416" s="118" t="str">
        <f t="shared" si="144"/>
        <v/>
      </c>
      <c r="Q1416" s="119" t="str">
        <f t="shared" si="145"/>
        <v/>
      </c>
      <c r="R1416" s="117" t="str">
        <f>IFERROR(VLOOKUP($I1416,BASE_SETOR!$B$4:$C$1000,2,0),"")</f>
        <v/>
      </c>
      <c r="AM1416" s="340"/>
    </row>
    <row r="1417" spans="6:39" customFormat="1" ht="18.75">
      <c r="F1417" s="120" t="str">
        <f t="shared" si="141"/>
        <v/>
      </c>
      <c r="G1417" s="121"/>
      <c r="H1417" s="120"/>
      <c r="I1417" s="122"/>
      <c r="J1417" s="306"/>
      <c r="K1417" s="115"/>
      <c r="L1417" s="115" t="str">
        <f>IFERROR(VLOOKUP(I1417,COT_ACOES!$B:$C,2,),"")</f>
        <v/>
      </c>
      <c r="M1417" s="115" t="str">
        <f t="shared" si="142"/>
        <v/>
      </c>
      <c r="N1417" s="116" t="str">
        <f t="shared" si="143"/>
        <v/>
      </c>
      <c r="O1417" s="117" t="str">
        <f t="shared" si="140"/>
        <v/>
      </c>
      <c r="P1417" s="118" t="str">
        <f t="shared" si="144"/>
        <v/>
      </c>
      <c r="Q1417" s="119" t="str">
        <f t="shared" si="145"/>
        <v/>
      </c>
      <c r="R1417" s="117" t="str">
        <f>IFERROR(VLOOKUP($I1417,BASE_SETOR!$B$4:$C$1000,2,0),"")</f>
        <v/>
      </c>
      <c r="AM1417" s="340"/>
    </row>
    <row r="1418" spans="6:39" customFormat="1" ht="18.75">
      <c r="F1418" s="120" t="str">
        <f t="shared" si="141"/>
        <v/>
      </c>
      <c r="G1418" s="121"/>
      <c r="H1418" s="120"/>
      <c r="I1418" s="122"/>
      <c r="J1418" s="306"/>
      <c r="K1418" s="115"/>
      <c r="L1418" s="115" t="str">
        <f>IFERROR(VLOOKUP(I1418,COT_ACOES!$B:$C,2,),"")</f>
        <v/>
      </c>
      <c r="M1418" s="115" t="str">
        <f t="shared" si="142"/>
        <v/>
      </c>
      <c r="N1418" s="116" t="str">
        <f t="shared" si="143"/>
        <v/>
      </c>
      <c r="O1418" s="117" t="str">
        <f t="shared" si="140"/>
        <v/>
      </c>
      <c r="P1418" s="118" t="str">
        <f t="shared" si="144"/>
        <v/>
      </c>
      <c r="Q1418" s="119" t="str">
        <f t="shared" si="145"/>
        <v/>
      </c>
      <c r="R1418" s="117" t="str">
        <f>IFERROR(VLOOKUP($I1418,BASE_SETOR!$B$4:$C$1000,2,0),"")</f>
        <v/>
      </c>
      <c r="AM1418" s="340"/>
    </row>
    <row r="1419" spans="6:39" customFormat="1" ht="18.75">
      <c r="F1419" s="120" t="str">
        <f t="shared" si="141"/>
        <v/>
      </c>
      <c r="G1419" s="121"/>
      <c r="H1419" s="120"/>
      <c r="I1419" s="122"/>
      <c r="J1419" s="306"/>
      <c r="K1419" s="115"/>
      <c r="L1419" s="115" t="str">
        <f>IFERROR(VLOOKUP(I1419,COT_ACOES!$B:$C,2,),"")</f>
        <v/>
      </c>
      <c r="M1419" s="115" t="str">
        <f t="shared" si="142"/>
        <v/>
      </c>
      <c r="N1419" s="116" t="str">
        <f t="shared" si="143"/>
        <v/>
      </c>
      <c r="O1419" s="117" t="str">
        <f t="shared" si="140"/>
        <v/>
      </c>
      <c r="P1419" s="118" t="str">
        <f t="shared" si="144"/>
        <v/>
      </c>
      <c r="Q1419" s="119" t="str">
        <f t="shared" si="145"/>
        <v/>
      </c>
      <c r="R1419" s="117" t="str">
        <f>IFERROR(VLOOKUP($I1419,BASE_SETOR!$B$4:$C$1000,2,0),"")</f>
        <v/>
      </c>
      <c r="AM1419" s="340"/>
    </row>
    <row r="1420" spans="6:39" customFormat="1" ht="18.75">
      <c r="F1420" s="120" t="str">
        <f t="shared" si="141"/>
        <v/>
      </c>
      <c r="G1420" s="121"/>
      <c r="H1420" s="120"/>
      <c r="I1420" s="122"/>
      <c r="J1420" s="306"/>
      <c r="K1420" s="115"/>
      <c r="L1420" s="115" t="str">
        <f>IFERROR(VLOOKUP(I1420,COT_ACOES!$B:$C,2,),"")</f>
        <v/>
      </c>
      <c r="M1420" s="115" t="str">
        <f t="shared" si="142"/>
        <v/>
      </c>
      <c r="N1420" s="116" t="str">
        <f t="shared" si="143"/>
        <v/>
      </c>
      <c r="O1420" s="117" t="str">
        <f t="shared" si="140"/>
        <v/>
      </c>
      <c r="P1420" s="118" t="str">
        <f t="shared" si="144"/>
        <v/>
      </c>
      <c r="Q1420" s="119" t="str">
        <f t="shared" si="145"/>
        <v/>
      </c>
      <c r="R1420" s="117" t="str">
        <f>IFERROR(VLOOKUP($I1420,BASE_SETOR!$B$4:$C$1000,2,0),"")</f>
        <v/>
      </c>
      <c r="AM1420" s="340"/>
    </row>
    <row r="1421" spans="6:39" customFormat="1" ht="18.75">
      <c r="F1421" s="120" t="str">
        <f t="shared" si="141"/>
        <v/>
      </c>
      <c r="G1421" s="121"/>
      <c r="H1421" s="120"/>
      <c r="I1421" s="122"/>
      <c r="J1421" s="306"/>
      <c r="K1421" s="115"/>
      <c r="L1421" s="115" t="str">
        <f>IFERROR(VLOOKUP(I1421,COT_ACOES!$B:$C,2,),"")</f>
        <v/>
      </c>
      <c r="M1421" s="115" t="str">
        <f t="shared" si="142"/>
        <v/>
      </c>
      <c r="N1421" s="116" t="str">
        <f t="shared" si="143"/>
        <v/>
      </c>
      <c r="O1421" s="117" t="str">
        <f t="shared" si="140"/>
        <v/>
      </c>
      <c r="P1421" s="118" t="str">
        <f t="shared" si="144"/>
        <v/>
      </c>
      <c r="Q1421" s="119" t="str">
        <f t="shared" si="145"/>
        <v/>
      </c>
      <c r="R1421" s="117" t="str">
        <f>IFERROR(VLOOKUP($I1421,BASE_SETOR!$B$4:$C$1000,2,0),"")</f>
        <v/>
      </c>
      <c r="AM1421" s="340"/>
    </row>
    <row r="1422" spans="6:39" customFormat="1" ht="18.75">
      <c r="F1422" s="120" t="str">
        <f t="shared" si="141"/>
        <v/>
      </c>
      <c r="G1422" s="121"/>
      <c r="H1422" s="120"/>
      <c r="I1422" s="122"/>
      <c r="J1422" s="306"/>
      <c r="K1422" s="115"/>
      <c r="L1422" s="115" t="str">
        <f>IFERROR(VLOOKUP(I1422,COT_ACOES!$B:$C,2,),"")</f>
        <v/>
      </c>
      <c r="M1422" s="115" t="str">
        <f t="shared" si="142"/>
        <v/>
      </c>
      <c r="N1422" s="116" t="str">
        <f t="shared" si="143"/>
        <v/>
      </c>
      <c r="O1422" s="117" t="str">
        <f t="shared" si="140"/>
        <v/>
      </c>
      <c r="P1422" s="118" t="str">
        <f t="shared" si="144"/>
        <v/>
      </c>
      <c r="Q1422" s="119" t="str">
        <f t="shared" si="145"/>
        <v/>
      </c>
      <c r="R1422" s="117" t="str">
        <f>IFERROR(VLOOKUP($I1422,BASE_SETOR!$B$4:$C$1000,2,0),"")</f>
        <v/>
      </c>
      <c r="AM1422" s="340"/>
    </row>
    <row r="1423" spans="6:39" customFormat="1" ht="18.75">
      <c r="F1423" s="120" t="str">
        <f t="shared" si="141"/>
        <v/>
      </c>
      <c r="G1423" s="121"/>
      <c r="H1423" s="120"/>
      <c r="I1423" s="122"/>
      <c r="J1423" s="306"/>
      <c r="K1423" s="115"/>
      <c r="L1423" s="115" t="str">
        <f>IFERROR(VLOOKUP(I1423,COT_ACOES!$B:$C,2,),"")</f>
        <v/>
      </c>
      <c r="M1423" s="115" t="str">
        <f t="shared" si="142"/>
        <v/>
      </c>
      <c r="N1423" s="116" t="str">
        <f t="shared" si="143"/>
        <v/>
      </c>
      <c r="O1423" s="117" t="str">
        <f t="shared" si="140"/>
        <v/>
      </c>
      <c r="P1423" s="118" t="str">
        <f t="shared" si="144"/>
        <v/>
      </c>
      <c r="Q1423" s="119" t="str">
        <f t="shared" si="145"/>
        <v/>
      </c>
      <c r="R1423" s="117" t="str">
        <f>IFERROR(VLOOKUP($I1423,BASE_SETOR!$B$4:$C$1000,2,0),"")</f>
        <v/>
      </c>
      <c r="AM1423" s="340"/>
    </row>
    <row r="1424" spans="6:39" customFormat="1" ht="18.75">
      <c r="F1424" s="120" t="str">
        <f t="shared" si="141"/>
        <v/>
      </c>
      <c r="G1424" s="121"/>
      <c r="H1424" s="120"/>
      <c r="I1424" s="122"/>
      <c r="J1424" s="306"/>
      <c r="K1424" s="115"/>
      <c r="L1424" s="115" t="str">
        <f>IFERROR(VLOOKUP(I1424,COT_ACOES!$B:$C,2,),"")</f>
        <v/>
      </c>
      <c r="M1424" s="115" t="str">
        <f t="shared" si="142"/>
        <v/>
      </c>
      <c r="N1424" s="116" t="str">
        <f t="shared" si="143"/>
        <v/>
      </c>
      <c r="O1424" s="117" t="str">
        <f t="shared" si="140"/>
        <v/>
      </c>
      <c r="P1424" s="118" t="str">
        <f t="shared" si="144"/>
        <v/>
      </c>
      <c r="Q1424" s="119" t="str">
        <f t="shared" si="145"/>
        <v/>
      </c>
      <c r="R1424" s="117" t="str">
        <f>IFERROR(VLOOKUP($I1424,BASE_SETOR!$B$4:$C$1000,2,0),"")</f>
        <v/>
      </c>
      <c r="AM1424" s="340"/>
    </row>
    <row r="1425" spans="6:39" customFormat="1" ht="18.75">
      <c r="F1425" s="120" t="str">
        <f t="shared" si="141"/>
        <v/>
      </c>
      <c r="G1425" s="121"/>
      <c r="H1425" s="120"/>
      <c r="I1425" s="122"/>
      <c r="J1425" s="306"/>
      <c r="K1425" s="115"/>
      <c r="L1425" s="115" t="str">
        <f>IFERROR(VLOOKUP(I1425,COT_ACOES!$B:$C,2,),"")</f>
        <v/>
      </c>
      <c r="M1425" s="115" t="str">
        <f t="shared" si="142"/>
        <v/>
      </c>
      <c r="N1425" s="116" t="str">
        <f t="shared" si="143"/>
        <v/>
      </c>
      <c r="O1425" s="117" t="str">
        <f t="shared" si="140"/>
        <v/>
      </c>
      <c r="P1425" s="118" t="str">
        <f t="shared" si="144"/>
        <v/>
      </c>
      <c r="Q1425" s="119" t="str">
        <f t="shared" si="145"/>
        <v/>
      </c>
      <c r="R1425" s="117" t="str">
        <f>IFERROR(VLOOKUP($I1425,BASE_SETOR!$B$4:$C$1000,2,0),"")</f>
        <v/>
      </c>
      <c r="AM1425" s="340"/>
    </row>
    <row r="1426" spans="6:39" customFormat="1" ht="18.75">
      <c r="F1426" s="120" t="str">
        <f t="shared" si="141"/>
        <v/>
      </c>
      <c r="G1426" s="121"/>
      <c r="H1426" s="120"/>
      <c r="I1426" s="122"/>
      <c r="J1426" s="306"/>
      <c r="K1426" s="115"/>
      <c r="L1426" s="115" t="str">
        <f>IFERROR(VLOOKUP(I1426,COT_ACOES!$B:$C,2,),"")</f>
        <v/>
      </c>
      <c r="M1426" s="115" t="str">
        <f t="shared" si="142"/>
        <v/>
      </c>
      <c r="N1426" s="116" t="str">
        <f t="shared" si="143"/>
        <v/>
      </c>
      <c r="O1426" s="117" t="str">
        <f t="shared" si="140"/>
        <v/>
      </c>
      <c r="P1426" s="118" t="str">
        <f t="shared" si="144"/>
        <v/>
      </c>
      <c r="Q1426" s="119" t="str">
        <f t="shared" si="145"/>
        <v/>
      </c>
      <c r="R1426" s="117" t="str">
        <f>IFERROR(VLOOKUP($I1426,BASE_SETOR!$B$4:$C$1000,2,0),"")</f>
        <v/>
      </c>
      <c r="AM1426" s="340"/>
    </row>
    <row r="1427" spans="6:39" customFormat="1" ht="18.75">
      <c r="F1427" s="120" t="str">
        <f t="shared" si="141"/>
        <v/>
      </c>
      <c r="G1427" s="121"/>
      <c r="H1427" s="120"/>
      <c r="I1427" s="122"/>
      <c r="J1427" s="306"/>
      <c r="K1427" s="115"/>
      <c r="L1427" s="115" t="str">
        <f>IFERROR(VLOOKUP(I1427,COT_ACOES!$B:$C,2,),"")</f>
        <v/>
      </c>
      <c r="M1427" s="115" t="str">
        <f t="shared" si="142"/>
        <v/>
      </c>
      <c r="N1427" s="116" t="str">
        <f t="shared" si="143"/>
        <v/>
      </c>
      <c r="O1427" s="117" t="str">
        <f t="shared" si="140"/>
        <v/>
      </c>
      <c r="P1427" s="118" t="str">
        <f t="shared" si="144"/>
        <v/>
      </c>
      <c r="Q1427" s="119" t="str">
        <f t="shared" si="145"/>
        <v/>
      </c>
      <c r="R1427" s="117" t="str">
        <f>IFERROR(VLOOKUP($I1427,BASE_SETOR!$B$4:$C$1000,2,0),"")</f>
        <v/>
      </c>
      <c r="AM1427" s="340"/>
    </row>
    <row r="1428" spans="6:39" customFormat="1" ht="18.75">
      <c r="F1428" s="120" t="str">
        <f t="shared" si="141"/>
        <v/>
      </c>
      <c r="G1428" s="121"/>
      <c r="H1428" s="120"/>
      <c r="I1428" s="122"/>
      <c r="J1428" s="306"/>
      <c r="K1428" s="115"/>
      <c r="L1428" s="115" t="str">
        <f>IFERROR(VLOOKUP(I1428,COT_ACOES!$B:$C,2,),"")</f>
        <v/>
      </c>
      <c r="M1428" s="115" t="str">
        <f t="shared" si="142"/>
        <v/>
      </c>
      <c r="N1428" s="116" t="str">
        <f t="shared" si="143"/>
        <v/>
      </c>
      <c r="O1428" s="117" t="str">
        <f t="shared" si="140"/>
        <v/>
      </c>
      <c r="P1428" s="118" t="str">
        <f t="shared" si="144"/>
        <v/>
      </c>
      <c r="Q1428" s="119" t="str">
        <f t="shared" si="145"/>
        <v/>
      </c>
      <c r="R1428" s="117" t="str">
        <f>IFERROR(VLOOKUP($I1428,BASE_SETOR!$B$4:$C$1000,2,0),"")</f>
        <v/>
      </c>
      <c r="AM1428" s="340"/>
    </row>
    <row r="1429" spans="6:39" customFormat="1" ht="18.75">
      <c r="F1429" s="120" t="str">
        <f t="shared" si="141"/>
        <v/>
      </c>
      <c r="G1429" s="121"/>
      <c r="H1429" s="120"/>
      <c r="I1429" s="122"/>
      <c r="J1429" s="306"/>
      <c r="K1429" s="115"/>
      <c r="L1429" s="115" t="str">
        <f>IFERROR(VLOOKUP(I1429,COT_ACOES!$B:$C,2,),"")</f>
        <v/>
      </c>
      <c r="M1429" s="115" t="str">
        <f t="shared" si="142"/>
        <v/>
      </c>
      <c r="N1429" s="116" t="str">
        <f t="shared" si="143"/>
        <v/>
      </c>
      <c r="O1429" s="117" t="str">
        <f t="shared" si="140"/>
        <v/>
      </c>
      <c r="P1429" s="118" t="str">
        <f t="shared" si="144"/>
        <v/>
      </c>
      <c r="Q1429" s="119" t="str">
        <f t="shared" si="145"/>
        <v/>
      </c>
      <c r="R1429" s="117" t="str">
        <f>IFERROR(VLOOKUP($I1429,BASE_SETOR!$B$4:$C$1000,2,0),"")</f>
        <v/>
      </c>
      <c r="AM1429" s="340"/>
    </row>
    <row r="1430" spans="6:39" customFormat="1" ht="18.75">
      <c r="F1430" s="120" t="str">
        <f t="shared" si="141"/>
        <v/>
      </c>
      <c r="G1430" s="121"/>
      <c r="H1430" s="120"/>
      <c r="I1430" s="122"/>
      <c r="J1430" s="306"/>
      <c r="K1430" s="115"/>
      <c r="L1430" s="115" t="str">
        <f>IFERROR(VLOOKUP(I1430,COT_ACOES!$B:$C,2,),"")</f>
        <v/>
      </c>
      <c r="M1430" s="115" t="str">
        <f t="shared" si="142"/>
        <v/>
      </c>
      <c r="N1430" s="116" t="str">
        <f t="shared" si="143"/>
        <v/>
      </c>
      <c r="O1430" s="117" t="str">
        <f t="shared" si="140"/>
        <v/>
      </c>
      <c r="P1430" s="118" t="str">
        <f t="shared" si="144"/>
        <v/>
      </c>
      <c r="Q1430" s="119" t="str">
        <f t="shared" si="145"/>
        <v/>
      </c>
      <c r="R1430" s="117" t="str">
        <f>IFERROR(VLOOKUP($I1430,BASE_SETOR!$B$4:$C$1000,2,0),"")</f>
        <v/>
      </c>
      <c r="AM1430" s="340"/>
    </row>
    <row r="1431" spans="6:39" customFormat="1" ht="18.75">
      <c r="F1431" s="120" t="str">
        <f t="shared" si="141"/>
        <v/>
      </c>
      <c r="G1431" s="121"/>
      <c r="H1431" s="120"/>
      <c r="I1431" s="122"/>
      <c r="J1431" s="306"/>
      <c r="K1431" s="115"/>
      <c r="L1431" s="115" t="str">
        <f>IFERROR(VLOOKUP(I1431,COT_ACOES!$B:$C,2,),"")</f>
        <v/>
      </c>
      <c r="M1431" s="115" t="str">
        <f t="shared" si="142"/>
        <v/>
      </c>
      <c r="N1431" s="116" t="str">
        <f t="shared" si="143"/>
        <v/>
      </c>
      <c r="O1431" s="117" t="str">
        <f t="shared" si="140"/>
        <v/>
      </c>
      <c r="P1431" s="118" t="str">
        <f t="shared" si="144"/>
        <v/>
      </c>
      <c r="Q1431" s="119" t="str">
        <f t="shared" si="145"/>
        <v/>
      </c>
      <c r="R1431" s="117" t="str">
        <f>IFERROR(VLOOKUP($I1431,BASE_SETOR!$B$4:$C$1000,2,0),"")</f>
        <v/>
      </c>
      <c r="AM1431" s="340"/>
    </row>
    <row r="1432" spans="6:39" customFormat="1" ht="18.75">
      <c r="F1432" s="120" t="str">
        <f t="shared" si="141"/>
        <v/>
      </c>
      <c r="G1432" s="121"/>
      <c r="H1432" s="120"/>
      <c r="I1432" s="122"/>
      <c r="J1432" s="306"/>
      <c r="K1432" s="115"/>
      <c r="L1432" s="115" t="str">
        <f>IFERROR(VLOOKUP(I1432,COT_ACOES!$B:$C,2,),"")</f>
        <v/>
      </c>
      <c r="M1432" s="115" t="str">
        <f t="shared" si="142"/>
        <v/>
      </c>
      <c r="N1432" s="116" t="str">
        <f t="shared" si="143"/>
        <v/>
      </c>
      <c r="O1432" s="117" t="str">
        <f t="shared" si="140"/>
        <v/>
      </c>
      <c r="P1432" s="118" t="str">
        <f t="shared" si="144"/>
        <v/>
      </c>
      <c r="Q1432" s="119" t="str">
        <f t="shared" si="145"/>
        <v/>
      </c>
      <c r="R1432" s="117" t="str">
        <f>IFERROR(VLOOKUP($I1432,BASE_SETOR!$B$4:$C$1000,2,0),"")</f>
        <v/>
      </c>
      <c r="AM1432" s="340"/>
    </row>
    <row r="1433" spans="6:39" customFormat="1" ht="18.75">
      <c r="F1433" s="120" t="str">
        <f t="shared" si="141"/>
        <v/>
      </c>
      <c r="G1433" s="121"/>
      <c r="H1433" s="120"/>
      <c r="I1433" s="122"/>
      <c r="J1433" s="306"/>
      <c r="K1433" s="115"/>
      <c r="L1433" s="115" t="str">
        <f>IFERROR(VLOOKUP(I1433,COT_ACOES!$B:$C,2,),"")</f>
        <v/>
      </c>
      <c r="M1433" s="115" t="str">
        <f t="shared" si="142"/>
        <v/>
      </c>
      <c r="N1433" s="116" t="str">
        <f t="shared" si="143"/>
        <v/>
      </c>
      <c r="O1433" s="117" t="str">
        <f t="shared" ref="O1433:O1496" si="146">IFERROR(N1433/$C$4,"")</f>
        <v/>
      </c>
      <c r="P1433" s="118" t="str">
        <f t="shared" si="144"/>
        <v/>
      </c>
      <c r="Q1433" s="119" t="str">
        <f t="shared" si="145"/>
        <v/>
      </c>
      <c r="R1433" s="117" t="str">
        <f>IFERROR(VLOOKUP($I1433,BASE_SETOR!$B$4:$C$1000,2,0),"")</f>
        <v/>
      </c>
      <c r="AM1433" s="340"/>
    </row>
    <row r="1434" spans="6:39" customFormat="1" ht="18.75">
      <c r="F1434" s="120" t="str">
        <f t="shared" ref="F1434:F1497" si="147">IF(G1434="","",1+F1433)</f>
        <v/>
      </c>
      <c r="G1434" s="121"/>
      <c r="H1434" s="120"/>
      <c r="I1434" s="122"/>
      <c r="J1434" s="306"/>
      <c r="K1434" s="115"/>
      <c r="L1434" s="115" t="str">
        <f>IFERROR(VLOOKUP(I1434,COT_ACOES!$B:$C,2,),"")</f>
        <v/>
      </c>
      <c r="M1434" s="115" t="str">
        <f t="shared" si="142"/>
        <v/>
      </c>
      <c r="N1434" s="116" t="str">
        <f t="shared" si="143"/>
        <v/>
      </c>
      <c r="O1434" s="117" t="str">
        <f t="shared" si="146"/>
        <v/>
      </c>
      <c r="P1434" s="118" t="str">
        <f t="shared" si="144"/>
        <v/>
      </c>
      <c r="Q1434" s="119" t="str">
        <f t="shared" si="145"/>
        <v/>
      </c>
      <c r="R1434" s="117" t="str">
        <f>IFERROR(VLOOKUP($I1434,BASE_SETOR!$B$4:$C$1000,2,0),"")</f>
        <v/>
      </c>
      <c r="AM1434" s="340"/>
    </row>
    <row r="1435" spans="6:39" customFormat="1" ht="18.75">
      <c r="F1435" s="120" t="str">
        <f t="shared" si="147"/>
        <v/>
      </c>
      <c r="G1435" s="121"/>
      <c r="H1435" s="120"/>
      <c r="I1435" s="122"/>
      <c r="J1435" s="306"/>
      <c r="K1435" s="115"/>
      <c r="L1435" s="115" t="str">
        <f>IFERROR(VLOOKUP(I1435,COT_ACOES!$B:$C,2,),"")</f>
        <v/>
      </c>
      <c r="M1435" s="115" t="str">
        <f t="shared" si="142"/>
        <v/>
      </c>
      <c r="N1435" s="116" t="str">
        <f t="shared" si="143"/>
        <v/>
      </c>
      <c r="O1435" s="117" t="str">
        <f t="shared" si="146"/>
        <v/>
      </c>
      <c r="P1435" s="118" t="str">
        <f t="shared" si="144"/>
        <v/>
      </c>
      <c r="Q1435" s="119" t="str">
        <f t="shared" si="145"/>
        <v/>
      </c>
      <c r="R1435" s="117" t="str">
        <f>IFERROR(VLOOKUP($I1435,BASE_SETOR!$B$4:$C$1000,2,0),"")</f>
        <v/>
      </c>
      <c r="AM1435" s="340"/>
    </row>
    <row r="1436" spans="6:39" customFormat="1" ht="18.75">
      <c r="F1436" s="120" t="str">
        <f t="shared" si="147"/>
        <v/>
      </c>
      <c r="G1436" s="121"/>
      <c r="H1436" s="120"/>
      <c r="I1436" s="122"/>
      <c r="J1436" s="306"/>
      <c r="K1436" s="115"/>
      <c r="L1436" s="115" t="str">
        <f>IFERROR(VLOOKUP(I1436,COT_ACOES!$B:$C,2,),"")</f>
        <v/>
      </c>
      <c r="M1436" s="115" t="str">
        <f t="shared" si="142"/>
        <v/>
      </c>
      <c r="N1436" s="116" t="str">
        <f t="shared" si="143"/>
        <v/>
      </c>
      <c r="O1436" s="117" t="str">
        <f t="shared" si="146"/>
        <v/>
      </c>
      <c r="P1436" s="118" t="str">
        <f t="shared" si="144"/>
        <v/>
      </c>
      <c r="Q1436" s="119" t="str">
        <f t="shared" si="145"/>
        <v/>
      </c>
      <c r="R1436" s="117" t="str">
        <f>IFERROR(VLOOKUP($I1436,BASE_SETOR!$B$4:$C$1000,2,0),"")</f>
        <v/>
      </c>
      <c r="AM1436" s="340"/>
    </row>
    <row r="1437" spans="6:39" customFormat="1" ht="18.75">
      <c r="F1437" s="120" t="str">
        <f t="shared" si="147"/>
        <v/>
      </c>
      <c r="G1437" s="121"/>
      <c r="H1437" s="120"/>
      <c r="I1437" s="122"/>
      <c r="J1437" s="306"/>
      <c r="K1437" s="115"/>
      <c r="L1437" s="115" t="str">
        <f>IFERROR(VLOOKUP(I1437,COT_ACOES!$B:$C,2,),"")</f>
        <v/>
      </c>
      <c r="M1437" s="115" t="str">
        <f t="shared" si="142"/>
        <v/>
      </c>
      <c r="N1437" s="116" t="str">
        <f t="shared" si="143"/>
        <v/>
      </c>
      <c r="O1437" s="117" t="str">
        <f t="shared" si="146"/>
        <v/>
      </c>
      <c r="P1437" s="118" t="str">
        <f t="shared" si="144"/>
        <v/>
      </c>
      <c r="Q1437" s="119" t="str">
        <f t="shared" si="145"/>
        <v/>
      </c>
      <c r="R1437" s="117" t="str">
        <f>IFERROR(VLOOKUP($I1437,BASE_SETOR!$B$4:$C$1000,2,0),"")</f>
        <v/>
      </c>
      <c r="AM1437" s="340"/>
    </row>
    <row r="1438" spans="6:39" customFormat="1" ht="18.75">
      <c r="F1438" s="120" t="str">
        <f t="shared" si="147"/>
        <v/>
      </c>
      <c r="G1438" s="121"/>
      <c r="H1438" s="120"/>
      <c r="I1438" s="122"/>
      <c r="J1438" s="306"/>
      <c r="K1438" s="115"/>
      <c r="L1438" s="115" t="str">
        <f>IFERROR(VLOOKUP(I1438,COT_ACOES!$B:$C,2,),"")</f>
        <v/>
      </c>
      <c r="M1438" s="115" t="str">
        <f t="shared" si="142"/>
        <v/>
      </c>
      <c r="N1438" s="116" t="str">
        <f t="shared" si="143"/>
        <v/>
      </c>
      <c r="O1438" s="117" t="str">
        <f t="shared" si="146"/>
        <v/>
      </c>
      <c r="P1438" s="118" t="str">
        <f t="shared" si="144"/>
        <v/>
      </c>
      <c r="Q1438" s="119" t="str">
        <f t="shared" si="145"/>
        <v/>
      </c>
      <c r="R1438" s="117" t="str">
        <f>IFERROR(VLOOKUP($I1438,BASE_SETOR!$B$4:$C$1000,2,0),"")</f>
        <v/>
      </c>
      <c r="AM1438" s="340"/>
    </row>
    <row r="1439" spans="6:39" customFormat="1" ht="18.75">
      <c r="F1439" s="120" t="str">
        <f t="shared" si="147"/>
        <v/>
      </c>
      <c r="G1439" s="121"/>
      <c r="H1439" s="120"/>
      <c r="I1439" s="122"/>
      <c r="J1439" s="306"/>
      <c r="K1439" s="115"/>
      <c r="L1439" s="115" t="str">
        <f>IFERROR(VLOOKUP(I1439,COT_ACOES!$B:$C,2,),"")</f>
        <v/>
      </c>
      <c r="M1439" s="115" t="str">
        <f t="shared" si="142"/>
        <v/>
      </c>
      <c r="N1439" s="116" t="str">
        <f t="shared" si="143"/>
        <v/>
      </c>
      <c r="O1439" s="117" t="str">
        <f t="shared" si="146"/>
        <v/>
      </c>
      <c r="P1439" s="118" t="str">
        <f t="shared" si="144"/>
        <v/>
      </c>
      <c r="Q1439" s="119" t="str">
        <f t="shared" si="145"/>
        <v/>
      </c>
      <c r="R1439" s="117" t="str">
        <f>IFERROR(VLOOKUP($I1439,BASE_SETOR!$B$4:$C$1000,2,0),"")</f>
        <v/>
      </c>
      <c r="AM1439" s="340"/>
    </row>
    <row r="1440" spans="6:39" customFormat="1" ht="18.75">
      <c r="F1440" s="120" t="str">
        <f t="shared" si="147"/>
        <v/>
      </c>
      <c r="G1440" s="121"/>
      <c r="H1440" s="120"/>
      <c r="I1440" s="122"/>
      <c r="J1440" s="306"/>
      <c r="K1440" s="115"/>
      <c r="L1440" s="115" t="str">
        <f>IFERROR(VLOOKUP(I1440,COT_ACOES!$B:$C,2,),"")</f>
        <v/>
      </c>
      <c r="M1440" s="115" t="str">
        <f t="shared" si="142"/>
        <v/>
      </c>
      <c r="N1440" s="116" t="str">
        <f t="shared" si="143"/>
        <v/>
      </c>
      <c r="O1440" s="117" t="str">
        <f t="shared" si="146"/>
        <v/>
      </c>
      <c r="P1440" s="118" t="str">
        <f t="shared" si="144"/>
        <v/>
      </c>
      <c r="Q1440" s="119" t="str">
        <f t="shared" si="145"/>
        <v/>
      </c>
      <c r="R1440" s="117" t="str">
        <f>IFERROR(VLOOKUP($I1440,BASE_SETOR!$B$4:$C$1000,2,0),"")</f>
        <v/>
      </c>
      <c r="AM1440" s="340"/>
    </row>
    <row r="1441" spans="6:39" customFormat="1" ht="18.75">
      <c r="F1441" s="120" t="str">
        <f t="shared" si="147"/>
        <v/>
      </c>
      <c r="G1441" s="121"/>
      <c r="H1441" s="120"/>
      <c r="I1441" s="122"/>
      <c r="J1441" s="306"/>
      <c r="K1441" s="115"/>
      <c r="L1441" s="115" t="str">
        <f>IFERROR(VLOOKUP(I1441,COT_ACOES!$B:$C,2,),"")</f>
        <v/>
      </c>
      <c r="M1441" s="115" t="str">
        <f t="shared" si="142"/>
        <v/>
      </c>
      <c r="N1441" s="116" t="str">
        <f t="shared" si="143"/>
        <v/>
      </c>
      <c r="O1441" s="117" t="str">
        <f t="shared" si="146"/>
        <v/>
      </c>
      <c r="P1441" s="118" t="str">
        <f t="shared" si="144"/>
        <v/>
      </c>
      <c r="Q1441" s="119" t="str">
        <f t="shared" si="145"/>
        <v/>
      </c>
      <c r="R1441" s="117" t="str">
        <f>IFERROR(VLOOKUP($I1441,BASE_SETOR!$B$4:$C$1000,2,0),"")</f>
        <v/>
      </c>
      <c r="AM1441" s="340"/>
    </row>
    <row r="1442" spans="6:39" customFormat="1" ht="18.75">
      <c r="F1442" s="120" t="str">
        <f t="shared" si="147"/>
        <v/>
      </c>
      <c r="G1442" s="121"/>
      <c r="H1442" s="120"/>
      <c r="I1442" s="122"/>
      <c r="J1442" s="306"/>
      <c r="K1442" s="115"/>
      <c r="L1442" s="115" t="str">
        <f>IFERROR(VLOOKUP(I1442,COT_ACOES!$B:$C,2,),"")</f>
        <v/>
      </c>
      <c r="M1442" s="115" t="str">
        <f t="shared" si="142"/>
        <v/>
      </c>
      <c r="N1442" s="116" t="str">
        <f t="shared" si="143"/>
        <v/>
      </c>
      <c r="O1442" s="117" t="str">
        <f t="shared" si="146"/>
        <v/>
      </c>
      <c r="P1442" s="118" t="str">
        <f t="shared" si="144"/>
        <v/>
      </c>
      <c r="Q1442" s="119" t="str">
        <f t="shared" si="145"/>
        <v/>
      </c>
      <c r="R1442" s="117" t="str">
        <f>IFERROR(VLOOKUP($I1442,BASE_SETOR!$B$4:$C$1000,2,0),"")</f>
        <v/>
      </c>
      <c r="AM1442" s="340"/>
    </row>
    <row r="1443" spans="6:39" customFormat="1" ht="18.75">
      <c r="F1443" s="120" t="str">
        <f t="shared" si="147"/>
        <v/>
      </c>
      <c r="G1443" s="121"/>
      <c r="H1443" s="120"/>
      <c r="I1443" s="122"/>
      <c r="J1443" s="306"/>
      <c r="K1443" s="115"/>
      <c r="L1443" s="115" t="str">
        <f>IFERROR(VLOOKUP(I1443,COT_ACOES!$B:$C,2,),"")</f>
        <v/>
      </c>
      <c r="M1443" s="115" t="str">
        <f t="shared" si="142"/>
        <v/>
      </c>
      <c r="N1443" s="116" t="str">
        <f t="shared" si="143"/>
        <v/>
      </c>
      <c r="O1443" s="117" t="str">
        <f t="shared" si="146"/>
        <v/>
      </c>
      <c r="P1443" s="118" t="str">
        <f t="shared" si="144"/>
        <v/>
      </c>
      <c r="Q1443" s="119" t="str">
        <f t="shared" si="145"/>
        <v/>
      </c>
      <c r="R1443" s="117" t="str">
        <f>IFERROR(VLOOKUP($I1443,BASE_SETOR!$B$4:$C$1000,2,0),"")</f>
        <v/>
      </c>
      <c r="AM1443" s="340"/>
    </row>
    <row r="1444" spans="6:39" customFormat="1" ht="18.75">
      <c r="F1444" s="120" t="str">
        <f t="shared" si="147"/>
        <v/>
      </c>
      <c r="G1444" s="121"/>
      <c r="H1444" s="120"/>
      <c r="I1444" s="122"/>
      <c r="J1444" s="306"/>
      <c r="K1444" s="115"/>
      <c r="L1444" s="115" t="str">
        <f>IFERROR(VLOOKUP(I1444,COT_ACOES!$B:$C,2,),"")</f>
        <v/>
      </c>
      <c r="M1444" s="115" t="str">
        <f t="shared" si="142"/>
        <v/>
      </c>
      <c r="N1444" s="116" t="str">
        <f t="shared" si="143"/>
        <v/>
      </c>
      <c r="O1444" s="117" t="str">
        <f t="shared" si="146"/>
        <v/>
      </c>
      <c r="P1444" s="118" t="str">
        <f t="shared" si="144"/>
        <v/>
      </c>
      <c r="Q1444" s="119" t="str">
        <f t="shared" si="145"/>
        <v/>
      </c>
      <c r="R1444" s="117" t="str">
        <f>IFERROR(VLOOKUP($I1444,BASE_SETOR!$B$4:$C$1000,2,0),"")</f>
        <v/>
      </c>
      <c r="AM1444" s="340"/>
    </row>
    <row r="1445" spans="6:39" customFormat="1" ht="18.75">
      <c r="F1445" s="120" t="str">
        <f t="shared" si="147"/>
        <v/>
      </c>
      <c r="G1445" s="121"/>
      <c r="H1445" s="120"/>
      <c r="I1445" s="122"/>
      <c r="J1445" s="306"/>
      <c r="K1445" s="115"/>
      <c r="L1445" s="115" t="str">
        <f>IFERROR(VLOOKUP(I1445,COT_ACOES!$B:$C,2,),"")</f>
        <v/>
      </c>
      <c r="M1445" s="115" t="str">
        <f t="shared" si="142"/>
        <v/>
      </c>
      <c r="N1445" s="116" t="str">
        <f t="shared" si="143"/>
        <v/>
      </c>
      <c r="O1445" s="117" t="str">
        <f t="shared" si="146"/>
        <v/>
      </c>
      <c r="P1445" s="118" t="str">
        <f t="shared" si="144"/>
        <v/>
      </c>
      <c r="Q1445" s="119" t="str">
        <f t="shared" si="145"/>
        <v/>
      </c>
      <c r="R1445" s="117" t="str">
        <f>IFERROR(VLOOKUP($I1445,BASE_SETOR!$B$4:$C$1000,2,0),"")</f>
        <v/>
      </c>
      <c r="AM1445" s="340"/>
    </row>
    <row r="1446" spans="6:39" customFormat="1" ht="18.75">
      <c r="F1446" s="120" t="str">
        <f t="shared" si="147"/>
        <v/>
      </c>
      <c r="G1446" s="121"/>
      <c r="H1446" s="120"/>
      <c r="I1446" s="122"/>
      <c r="J1446" s="306"/>
      <c r="K1446" s="115"/>
      <c r="L1446" s="115" t="str">
        <f>IFERROR(VLOOKUP(I1446,COT_ACOES!$B:$C,2,),"")</f>
        <v/>
      </c>
      <c r="M1446" s="115" t="str">
        <f t="shared" si="142"/>
        <v/>
      </c>
      <c r="N1446" s="116" t="str">
        <f t="shared" si="143"/>
        <v/>
      </c>
      <c r="O1446" s="117" t="str">
        <f t="shared" si="146"/>
        <v/>
      </c>
      <c r="P1446" s="118" t="str">
        <f t="shared" si="144"/>
        <v/>
      </c>
      <c r="Q1446" s="119" t="str">
        <f t="shared" si="145"/>
        <v/>
      </c>
      <c r="R1446" s="117" t="str">
        <f>IFERROR(VLOOKUP($I1446,BASE_SETOR!$B$4:$C$1000,2,0),"")</f>
        <v/>
      </c>
      <c r="AM1446" s="340"/>
    </row>
    <row r="1447" spans="6:39" customFormat="1" ht="18.75">
      <c r="F1447" s="120" t="str">
        <f t="shared" si="147"/>
        <v/>
      </c>
      <c r="G1447" s="121"/>
      <c r="H1447" s="120"/>
      <c r="I1447" s="122"/>
      <c r="J1447" s="306"/>
      <c r="K1447" s="115"/>
      <c r="L1447" s="115" t="str">
        <f>IFERROR(VLOOKUP(I1447,COT_ACOES!$B:$C,2,),"")</f>
        <v/>
      </c>
      <c r="M1447" s="115" t="str">
        <f t="shared" si="142"/>
        <v/>
      </c>
      <c r="N1447" s="116" t="str">
        <f t="shared" si="143"/>
        <v/>
      </c>
      <c r="O1447" s="117" t="str">
        <f t="shared" si="146"/>
        <v/>
      </c>
      <c r="P1447" s="118" t="str">
        <f t="shared" si="144"/>
        <v/>
      </c>
      <c r="Q1447" s="119" t="str">
        <f t="shared" si="145"/>
        <v/>
      </c>
      <c r="R1447" s="117" t="str">
        <f>IFERROR(VLOOKUP($I1447,BASE_SETOR!$B$4:$C$1000,2,0),"")</f>
        <v/>
      </c>
      <c r="AM1447" s="340"/>
    </row>
    <row r="1448" spans="6:39" customFormat="1" ht="18.75">
      <c r="F1448" s="120" t="str">
        <f t="shared" si="147"/>
        <v/>
      </c>
      <c r="G1448" s="121"/>
      <c r="H1448" s="120"/>
      <c r="I1448" s="122"/>
      <c r="J1448" s="306"/>
      <c r="K1448" s="115"/>
      <c r="L1448" s="115" t="str">
        <f>IFERROR(VLOOKUP(I1448,COT_ACOES!$B:$C,2,),"")</f>
        <v/>
      </c>
      <c r="M1448" s="115" t="str">
        <f t="shared" si="142"/>
        <v/>
      </c>
      <c r="N1448" s="116" t="str">
        <f t="shared" si="143"/>
        <v/>
      </c>
      <c r="O1448" s="117" t="str">
        <f t="shared" si="146"/>
        <v/>
      </c>
      <c r="P1448" s="118" t="str">
        <f t="shared" si="144"/>
        <v/>
      </c>
      <c r="Q1448" s="119" t="str">
        <f t="shared" si="145"/>
        <v/>
      </c>
      <c r="R1448" s="117" t="str">
        <f>IFERROR(VLOOKUP($I1448,BASE_SETOR!$B$4:$C$1000,2,0),"")</f>
        <v/>
      </c>
      <c r="AM1448" s="340"/>
    </row>
    <row r="1449" spans="6:39" customFormat="1" ht="18.75">
      <c r="F1449" s="120" t="str">
        <f t="shared" si="147"/>
        <v/>
      </c>
      <c r="G1449" s="121"/>
      <c r="H1449" s="120"/>
      <c r="I1449" s="122"/>
      <c r="J1449" s="306"/>
      <c r="K1449" s="115"/>
      <c r="L1449" s="115" t="str">
        <f>IFERROR(VLOOKUP(I1449,COT_ACOES!$B:$C,2,),"")</f>
        <v/>
      </c>
      <c r="M1449" s="115" t="str">
        <f t="shared" si="142"/>
        <v/>
      </c>
      <c r="N1449" s="116" t="str">
        <f t="shared" si="143"/>
        <v/>
      </c>
      <c r="O1449" s="117" t="str">
        <f t="shared" si="146"/>
        <v/>
      </c>
      <c r="P1449" s="118" t="str">
        <f t="shared" si="144"/>
        <v/>
      </c>
      <c r="Q1449" s="119" t="str">
        <f t="shared" si="145"/>
        <v/>
      </c>
      <c r="R1449" s="117" t="str">
        <f>IFERROR(VLOOKUP($I1449,BASE_SETOR!$B$4:$C$1000,2,0),"")</f>
        <v/>
      </c>
      <c r="AM1449" s="340"/>
    </row>
    <row r="1450" spans="6:39" customFormat="1" ht="18.75">
      <c r="F1450" s="120" t="str">
        <f t="shared" si="147"/>
        <v/>
      </c>
      <c r="G1450" s="121"/>
      <c r="H1450" s="120"/>
      <c r="I1450" s="122"/>
      <c r="J1450" s="306"/>
      <c r="K1450" s="115"/>
      <c r="L1450" s="115" t="str">
        <f>IFERROR(VLOOKUP(I1450,COT_ACOES!$B:$C,2,),"")</f>
        <v/>
      </c>
      <c r="M1450" s="115" t="str">
        <f t="shared" ref="M1450:M1513" si="148">IF(J1450="","",J1450*K1450)</f>
        <v/>
      </c>
      <c r="N1450" s="116" t="str">
        <f t="shared" ref="N1450:N1513" si="149">IF(J1450="","",J1450*L1450)</f>
        <v/>
      </c>
      <c r="O1450" s="117" t="str">
        <f t="shared" si="146"/>
        <v/>
      </c>
      <c r="P1450" s="118" t="str">
        <f t="shared" ref="P1450:P1513" si="150">IFERROR((N1450-M1450)/M1450,"")</f>
        <v/>
      </c>
      <c r="Q1450" s="119" t="str">
        <f t="shared" ref="Q1450:Q1513" si="151">IFERROR(M1450*P1450,"")</f>
        <v/>
      </c>
      <c r="R1450" s="117" t="str">
        <f>IFERROR(VLOOKUP($I1450,BASE_SETOR!$B$4:$C$1000,2,0),"")</f>
        <v/>
      </c>
      <c r="AM1450" s="340"/>
    </row>
    <row r="1451" spans="6:39" customFormat="1" ht="18.75">
      <c r="F1451" s="120" t="str">
        <f t="shared" si="147"/>
        <v/>
      </c>
      <c r="G1451" s="121"/>
      <c r="H1451" s="120"/>
      <c r="I1451" s="122"/>
      <c r="J1451" s="306"/>
      <c r="K1451" s="115"/>
      <c r="L1451" s="115" t="str">
        <f>IFERROR(VLOOKUP(I1451,COT_ACOES!$B:$C,2,),"")</f>
        <v/>
      </c>
      <c r="M1451" s="115" t="str">
        <f t="shared" si="148"/>
        <v/>
      </c>
      <c r="N1451" s="116" t="str">
        <f t="shared" si="149"/>
        <v/>
      </c>
      <c r="O1451" s="117" t="str">
        <f t="shared" si="146"/>
        <v/>
      </c>
      <c r="P1451" s="118" t="str">
        <f t="shared" si="150"/>
        <v/>
      </c>
      <c r="Q1451" s="119" t="str">
        <f t="shared" si="151"/>
        <v/>
      </c>
      <c r="R1451" s="117" t="str">
        <f>IFERROR(VLOOKUP($I1451,BASE_SETOR!$B$4:$C$1000,2,0),"")</f>
        <v/>
      </c>
      <c r="AM1451" s="340"/>
    </row>
    <row r="1452" spans="6:39" customFormat="1" ht="18.75">
      <c r="F1452" s="120" t="str">
        <f t="shared" si="147"/>
        <v/>
      </c>
      <c r="G1452" s="121"/>
      <c r="H1452" s="120"/>
      <c r="I1452" s="122"/>
      <c r="J1452" s="306"/>
      <c r="K1452" s="115"/>
      <c r="L1452" s="115" t="str">
        <f>IFERROR(VLOOKUP(I1452,COT_ACOES!$B:$C,2,),"")</f>
        <v/>
      </c>
      <c r="M1452" s="115" t="str">
        <f t="shared" si="148"/>
        <v/>
      </c>
      <c r="N1452" s="116" t="str">
        <f t="shared" si="149"/>
        <v/>
      </c>
      <c r="O1452" s="117" t="str">
        <f t="shared" si="146"/>
        <v/>
      </c>
      <c r="P1452" s="118" t="str">
        <f t="shared" si="150"/>
        <v/>
      </c>
      <c r="Q1452" s="119" t="str">
        <f t="shared" si="151"/>
        <v/>
      </c>
      <c r="R1452" s="117" t="str">
        <f>IFERROR(VLOOKUP($I1452,BASE_SETOR!$B$4:$C$1000,2,0),"")</f>
        <v/>
      </c>
      <c r="AM1452" s="340"/>
    </row>
    <row r="1453" spans="6:39" customFormat="1" ht="18.75">
      <c r="F1453" s="120" t="str">
        <f t="shared" si="147"/>
        <v/>
      </c>
      <c r="G1453" s="121"/>
      <c r="H1453" s="120"/>
      <c r="I1453" s="122"/>
      <c r="J1453" s="306"/>
      <c r="K1453" s="115"/>
      <c r="L1453" s="115" t="str">
        <f>IFERROR(VLOOKUP(I1453,COT_ACOES!$B:$C,2,),"")</f>
        <v/>
      </c>
      <c r="M1453" s="115" t="str">
        <f t="shared" si="148"/>
        <v/>
      </c>
      <c r="N1453" s="116" t="str">
        <f t="shared" si="149"/>
        <v/>
      </c>
      <c r="O1453" s="117" t="str">
        <f t="shared" si="146"/>
        <v/>
      </c>
      <c r="P1453" s="118" t="str">
        <f t="shared" si="150"/>
        <v/>
      </c>
      <c r="Q1453" s="119" t="str">
        <f t="shared" si="151"/>
        <v/>
      </c>
      <c r="R1453" s="117" t="str">
        <f>IFERROR(VLOOKUP($I1453,BASE_SETOR!$B$4:$C$1000,2,0),"")</f>
        <v/>
      </c>
      <c r="AM1453" s="340"/>
    </row>
    <row r="1454" spans="6:39" customFormat="1" ht="18.75">
      <c r="F1454" s="120" t="str">
        <f t="shared" si="147"/>
        <v/>
      </c>
      <c r="G1454" s="121"/>
      <c r="H1454" s="120"/>
      <c r="I1454" s="122"/>
      <c r="J1454" s="306"/>
      <c r="K1454" s="115"/>
      <c r="L1454" s="115" t="str">
        <f>IFERROR(VLOOKUP(I1454,COT_ACOES!$B:$C,2,),"")</f>
        <v/>
      </c>
      <c r="M1454" s="115" t="str">
        <f t="shared" si="148"/>
        <v/>
      </c>
      <c r="N1454" s="116" t="str">
        <f t="shared" si="149"/>
        <v/>
      </c>
      <c r="O1454" s="117" t="str">
        <f t="shared" si="146"/>
        <v/>
      </c>
      <c r="P1454" s="118" t="str">
        <f t="shared" si="150"/>
        <v/>
      </c>
      <c r="Q1454" s="119" t="str">
        <f t="shared" si="151"/>
        <v/>
      </c>
      <c r="R1454" s="117" t="str">
        <f>IFERROR(VLOOKUP($I1454,BASE_SETOR!$B$4:$C$1000,2,0),"")</f>
        <v/>
      </c>
      <c r="AM1454" s="340"/>
    </row>
    <row r="1455" spans="6:39" customFormat="1" ht="18.75">
      <c r="F1455" s="120" t="str">
        <f t="shared" si="147"/>
        <v/>
      </c>
      <c r="G1455" s="121"/>
      <c r="H1455" s="120"/>
      <c r="I1455" s="122"/>
      <c r="J1455" s="306"/>
      <c r="K1455" s="115"/>
      <c r="L1455" s="115" t="str">
        <f>IFERROR(VLOOKUP(I1455,COT_ACOES!$B:$C,2,),"")</f>
        <v/>
      </c>
      <c r="M1455" s="115" t="str">
        <f t="shared" si="148"/>
        <v/>
      </c>
      <c r="N1455" s="116" t="str">
        <f t="shared" si="149"/>
        <v/>
      </c>
      <c r="O1455" s="117" t="str">
        <f t="shared" si="146"/>
        <v/>
      </c>
      <c r="P1455" s="118" t="str">
        <f t="shared" si="150"/>
        <v/>
      </c>
      <c r="Q1455" s="119" t="str">
        <f t="shared" si="151"/>
        <v/>
      </c>
      <c r="R1455" s="117" t="str">
        <f>IFERROR(VLOOKUP($I1455,BASE_SETOR!$B$4:$C$1000,2,0),"")</f>
        <v/>
      </c>
      <c r="AM1455" s="340"/>
    </row>
    <row r="1456" spans="6:39" customFormat="1" ht="18.75">
      <c r="F1456" s="120" t="str">
        <f t="shared" si="147"/>
        <v/>
      </c>
      <c r="G1456" s="121"/>
      <c r="H1456" s="120"/>
      <c r="I1456" s="122"/>
      <c r="J1456" s="306"/>
      <c r="K1456" s="115"/>
      <c r="L1456" s="115" t="str">
        <f>IFERROR(VLOOKUP(I1456,COT_ACOES!$B:$C,2,),"")</f>
        <v/>
      </c>
      <c r="M1456" s="115" t="str">
        <f t="shared" si="148"/>
        <v/>
      </c>
      <c r="N1456" s="116" t="str">
        <f t="shared" si="149"/>
        <v/>
      </c>
      <c r="O1456" s="117" t="str">
        <f t="shared" si="146"/>
        <v/>
      </c>
      <c r="P1456" s="118" t="str">
        <f t="shared" si="150"/>
        <v/>
      </c>
      <c r="Q1456" s="119" t="str">
        <f t="shared" si="151"/>
        <v/>
      </c>
      <c r="R1456" s="117" t="str">
        <f>IFERROR(VLOOKUP($I1456,BASE_SETOR!$B$4:$C$1000,2,0),"")</f>
        <v/>
      </c>
      <c r="AM1456" s="340"/>
    </row>
    <row r="1457" spans="6:39" customFormat="1" ht="18.75">
      <c r="F1457" s="120" t="str">
        <f t="shared" si="147"/>
        <v/>
      </c>
      <c r="G1457" s="121"/>
      <c r="H1457" s="120"/>
      <c r="I1457" s="122"/>
      <c r="J1457" s="306"/>
      <c r="K1457" s="115"/>
      <c r="L1457" s="115" t="str">
        <f>IFERROR(VLOOKUP(I1457,COT_ACOES!$B:$C,2,),"")</f>
        <v/>
      </c>
      <c r="M1457" s="115" t="str">
        <f t="shared" si="148"/>
        <v/>
      </c>
      <c r="N1457" s="116" t="str">
        <f t="shared" si="149"/>
        <v/>
      </c>
      <c r="O1457" s="117" t="str">
        <f t="shared" si="146"/>
        <v/>
      </c>
      <c r="P1457" s="118" t="str">
        <f t="shared" si="150"/>
        <v/>
      </c>
      <c r="Q1457" s="119" t="str">
        <f t="shared" si="151"/>
        <v/>
      </c>
      <c r="R1457" s="117" t="str">
        <f>IFERROR(VLOOKUP($I1457,BASE_SETOR!$B$4:$C$1000,2,0),"")</f>
        <v/>
      </c>
      <c r="AM1457" s="340"/>
    </row>
    <row r="1458" spans="6:39" customFormat="1" ht="18.75">
      <c r="F1458" s="120" t="str">
        <f t="shared" si="147"/>
        <v/>
      </c>
      <c r="G1458" s="121"/>
      <c r="H1458" s="120"/>
      <c r="I1458" s="122"/>
      <c r="J1458" s="306"/>
      <c r="K1458" s="115"/>
      <c r="L1458" s="115" t="str">
        <f>IFERROR(VLOOKUP(I1458,COT_ACOES!$B:$C,2,),"")</f>
        <v/>
      </c>
      <c r="M1458" s="115" t="str">
        <f t="shared" si="148"/>
        <v/>
      </c>
      <c r="N1458" s="116" t="str">
        <f t="shared" si="149"/>
        <v/>
      </c>
      <c r="O1458" s="117" t="str">
        <f t="shared" si="146"/>
        <v/>
      </c>
      <c r="P1458" s="118" t="str">
        <f t="shared" si="150"/>
        <v/>
      </c>
      <c r="Q1458" s="119" t="str">
        <f t="shared" si="151"/>
        <v/>
      </c>
      <c r="R1458" s="117" t="str">
        <f>IFERROR(VLOOKUP($I1458,BASE_SETOR!$B$4:$C$1000,2,0),"")</f>
        <v/>
      </c>
      <c r="AM1458" s="340"/>
    </row>
    <row r="1459" spans="6:39" customFormat="1" ht="18.75">
      <c r="F1459" s="120" t="str">
        <f t="shared" si="147"/>
        <v/>
      </c>
      <c r="G1459" s="121"/>
      <c r="H1459" s="120"/>
      <c r="I1459" s="122"/>
      <c r="J1459" s="306"/>
      <c r="K1459" s="115"/>
      <c r="L1459" s="115" t="str">
        <f>IFERROR(VLOOKUP(I1459,COT_ACOES!$B:$C,2,),"")</f>
        <v/>
      </c>
      <c r="M1459" s="115" t="str">
        <f t="shared" si="148"/>
        <v/>
      </c>
      <c r="N1459" s="116" t="str">
        <f t="shared" si="149"/>
        <v/>
      </c>
      <c r="O1459" s="117" t="str">
        <f t="shared" si="146"/>
        <v/>
      </c>
      <c r="P1459" s="118" t="str">
        <f t="shared" si="150"/>
        <v/>
      </c>
      <c r="Q1459" s="119" t="str">
        <f t="shared" si="151"/>
        <v/>
      </c>
      <c r="R1459" s="117" t="str">
        <f>IFERROR(VLOOKUP($I1459,BASE_SETOR!$B$4:$C$1000,2,0),"")</f>
        <v/>
      </c>
      <c r="AM1459" s="340"/>
    </row>
    <row r="1460" spans="6:39" customFormat="1" ht="18.75">
      <c r="F1460" s="120" t="str">
        <f t="shared" si="147"/>
        <v/>
      </c>
      <c r="G1460" s="121"/>
      <c r="H1460" s="120"/>
      <c r="I1460" s="122"/>
      <c r="J1460" s="306"/>
      <c r="K1460" s="115"/>
      <c r="L1460" s="115" t="str">
        <f>IFERROR(VLOOKUP(I1460,COT_ACOES!$B:$C,2,),"")</f>
        <v/>
      </c>
      <c r="M1460" s="115" t="str">
        <f t="shared" si="148"/>
        <v/>
      </c>
      <c r="N1460" s="116" t="str">
        <f t="shared" si="149"/>
        <v/>
      </c>
      <c r="O1460" s="117" t="str">
        <f t="shared" si="146"/>
        <v/>
      </c>
      <c r="P1460" s="118" t="str">
        <f t="shared" si="150"/>
        <v/>
      </c>
      <c r="Q1460" s="119" t="str">
        <f t="shared" si="151"/>
        <v/>
      </c>
      <c r="R1460" s="117" t="str">
        <f>IFERROR(VLOOKUP($I1460,BASE_SETOR!$B$4:$C$1000,2,0),"")</f>
        <v/>
      </c>
      <c r="AM1460" s="340"/>
    </row>
    <row r="1461" spans="6:39" customFormat="1" ht="18.75">
      <c r="F1461" s="120" t="str">
        <f t="shared" si="147"/>
        <v/>
      </c>
      <c r="G1461" s="121"/>
      <c r="H1461" s="120"/>
      <c r="I1461" s="122"/>
      <c r="J1461" s="306"/>
      <c r="K1461" s="115"/>
      <c r="L1461" s="115" t="str">
        <f>IFERROR(VLOOKUP(I1461,COT_ACOES!$B:$C,2,),"")</f>
        <v/>
      </c>
      <c r="M1461" s="115" t="str">
        <f t="shared" si="148"/>
        <v/>
      </c>
      <c r="N1461" s="116" t="str">
        <f t="shared" si="149"/>
        <v/>
      </c>
      <c r="O1461" s="117" t="str">
        <f t="shared" si="146"/>
        <v/>
      </c>
      <c r="P1461" s="118" t="str">
        <f t="shared" si="150"/>
        <v/>
      </c>
      <c r="Q1461" s="119" t="str">
        <f t="shared" si="151"/>
        <v/>
      </c>
      <c r="R1461" s="117" t="str">
        <f>IFERROR(VLOOKUP($I1461,BASE_SETOR!$B$4:$C$1000,2,0),"")</f>
        <v/>
      </c>
      <c r="AM1461" s="340"/>
    </row>
    <row r="1462" spans="6:39" customFormat="1" ht="18.75">
      <c r="F1462" s="120" t="str">
        <f t="shared" si="147"/>
        <v/>
      </c>
      <c r="G1462" s="121"/>
      <c r="H1462" s="120"/>
      <c r="I1462" s="122"/>
      <c r="J1462" s="306"/>
      <c r="K1462" s="115"/>
      <c r="L1462" s="115" t="str">
        <f>IFERROR(VLOOKUP(I1462,COT_ACOES!$B:$C,2,),"")</f>
        <v/>
      </c>
      <c r="M1462" s="115" t="str">
        <f t="shared" si="148"/>
        <v/>
      </c>
      <c r="N1462" s="116" t="str">
        <f t="shared" si="149"/>
        <v/>
      </c>
      <c r="O1462" s="117" t="str">
        <f t="shared" si="146"/>
        <v/>
      </c>
      <c r="P1462" s="118" t="str">
        <f t="shared" si="150"/>
        <v/>
      </c>
      <c r="Q1462" s="119" t="str">
        <f t="shared" si="151"/>
        <v/>
      </c>
      <c r="R1462" s="117" t="str">
        <f>IFERROR(VLOOKUP($I1462,BASE_SETOR!$B$4:$C$1000,2,0),"")</f>
        <v/>
      </c>
      <c r="AM1462" s="340"/>
    </row>
    <row r="1463" spans="6:39" customFormat="1" ht="18.75">
      <c r="F1463" s="120" t="str">
        <f t="shared" si="147"/>
        <v/>
      </c>
      <c r="G1463" s="121"/>
      <c r="H1463" s="120"/>
      <c r="I1463" s="122"/>
      <c r="J1463" s="306"/>
      <c r="K1463" s="115"/>
      <c r="L1463" s="115" t="str">
        <f>IFERROR(VLOOKUP(I1463,COT_ACOES!$B:$C,2,),"")</f>
        <v/>
      </c>
      <c r="M1463" s="115" t="str">
        <f t="shared" si="148"/>
        <v/>
      </c>
      <c r="N1463" s="116" t="str">
        <f t="shared" si="149"/>
        <v/>
      </c>
      <c r="O1463" s="117" t="str">
        <f t="shared" si="146"/>
        <v/>
      </c>
      <c r="P1463" s="118" t="str">
        <f t="shared" si="150"/>
        <v/>
      </c>
      <c r="Q1463" s="119" t="str">
        <f t="shared" si="151"/>
        <v/>
      </c>
      <c r="R1463" s="117" t="str">
        <f>IFERROR(VLOOKUP($I1463,BASE_SETOR!$B$4:$C$1000,2,0),"")</f>
        <v/>
      </c>
      <c r="AM1463" s="340"/>
    </row>
    <row r="1464" spans="6:39" customFormat="1" ht="18.75">
      <c r="F1464" s="120" t="str">
        <f t="shared" si="147"/>
        <v/>
      </c>
      <c r="G1464" s="121"/>
      <c r="H1464" s="120"/>
      <c r="I1464" s="122"/>
      <c r="J1464" s="306"/>
      <c r="K1464" s="115"/>
      <c r="L1464" s="115" t="str">
        <f>IFERROR(VLOOKUP(I1464,COT_ACOES!$B:$C,2,),"")</f>
        <v/>
      </c>
      <c r="M1464" s="115" t="str">
        <f t="shared" si="148"/>
        <v/>
      </c>
      <c r="N1464" s="116" t="str">
        <f t="shared" si="149"/>
        <v/>
      </c>
      <c r="O1464" s="117" t="str">
        <f t="shared" si="146"/>
        <v/>
      </c>
      <c r="P1464" s="118" t="str">
        <f t="shared" si="150"/>
        <v/>
      </c>
      <c r="Q1464" s="119" t="str">
        <f t="shared" si="151"/>
        <v/>
      </c>
      <c r="R1464" s="117" t="str">
        <f>IFERROR(VLOOKUP($I1464,BASE_SETOR!$B$4:$C$1000,2,0),"")</f>
        <v/>
      </c>
      <c r="AM1464" s="340"/>
    </row>
    <row r="1465" spans="6:39" customFormat="1" ht="18.75">
      <c r="F1465" s="120" t="str">
        <f t="shared" si="147"/>
        <v/>
      </c>
      <c r="G1465" s="121"/>
      <c r="H1465" s="120"/>
      <c r="I1465" s="122"/>
      <c r="J1465" s="306"/>
      <c r="K1465" s="115"/>
      <c r="L1465" s="115" t="str">
        <f>IFERROR(VLOOKUP(I1465,COT_ACOES!$B:$C,2,),"")</f>
        <v/>
      </c>
      <c r="M1465" s="115" t="str">
        <f t="shared" si="148"/>
        <v/>
      </c>
      <c r="N1465" s="116" t="str">
        <f t="shared" si="149"/>
        <v/>
      </c>
      <c r="O1465" s="117" t="str">
        <f t="shared" si="146"/>
        <v/>
      </c>
      <c r="P1465" s="118" t="str">
        <f t="shared" si="150"/>
        <v/>
      </c>
      <c r="Q1465" s="119" t="str">
        <f t="shared" si="151"/>
        <v/>
      </c>
      <c r="R1465" s="117" t="str">
        <f>IFERROR(VLOOKUP($I1465,BASE_SETOR!$B$4:$C$1000,2,0),"")</f>
        <v/>
      </c>
      <c r="AM1465" s="340"/>
    </row>
    <row r="1466" spans="6:39" customFormat="1" ht="18.75">
      <c r="F1466" s="120" t="str">
        <f t="shared" si="147"/>
        <v/>
      </c>
      <c r="G1466" s="121"/>
      <c r="H1466" s="120"/>
      <c r="I1466" s="122"/>
      <c r="J1466" s="306"/>
      <c r="K1466" s="115"/>
      <c r="L1466" s="115" t="str">
        <f>IFERROR(VLOOKUP(I1466,COT_ACOES!$B:$C,2,),"")</f>
        <v/>
      </c>
      <c r="M1466" s="115" t="str">
        <f t="shared" si="148"/>
        <v/>
      </c>
      <c r="N1466" s="116" t="str">
        <f t="shared" si="149"/>
        <v/>
      </c>
      <c r="O1466" s="117" t="str">
        <f t="shared" si="146"/>
        <v/>
      </c>
      <c r="P1466" s="118" t="str">
        <f t="shared" si="150"/>
        <v/>
      </c>
      <c r="Q1466" s="119" t="str">
        <f t="shared" si="151"/>
        <v/>
      </c>
      <c r="R1466" s="117" t="str">
        <f>IFERROR(VLOOKUP($I1466,BASE_SETOR!$B$4:$C$1000,2,0),"")</f>
        <v/>
      </c>
      <c r="AM1466" s="340"/>
    </row>
    <row r="1467" spans="6:39" customFormat="1" ht="18.75">
      <c r="F1467" s="120" t="str">
        <f t="shared" si="147"/>
        <v/>
      </c>
      <c r="G1467" s="121"/>
      <c r="H1467" s="120"/>
      <c r="I1467" s="122"/>
      <c r="J1467" s="306"/>
      <c r="K1467" s="115"/>
      <c r="L1467" s="115" t="str">
        <f>IFERROR(VLOOKUP(I1467,COT_ACOES!$B:$C,2,),"")</f>
        <v/>
      </c>
      <c r="M1467" s="115" t="str">
        <f t="shared" si="148"/>
        <v/>
      </c>
      <c r="N1467" s="116" t="str">
        <f t="shared" si="149"/>
        <v/>
      </c>
      <c r="O1467" s="117" t="str">
        <f t="shared" si="146"/>
        <v/>
      </c>
      <c r="P1467" s="118" t="str">
        <f t="shared" si="150"/>
        <v/>
      </c>
      <c r="Q1467" s="119" t="str">
        <f t="shared" si="151"/>
        <v/>
      </c>
      <c r="R1467" s="117" t="str">
        <f>IFERROR(VLOOKUP($I1467,BASE_SETOR!$B$4:$C$1000,2,0),"")</f>
        <v/>
      </c>
      <c r="AM1467" s="340"/>
    </row>
    <row r="1468" spans="6:39" customFormat="1" ht="18.75">
      <c r="F1468" s="120" t="str">
        <f t="shared" si="147"/>
        <v/>
      </c>
      <c r="G1468" s="121"/>
      <c r="H1468" s="120"/>
      <c r="I1468" s="122"/>
      <c r="J1468" s="306"/>
      <c r="K1468" s="115"/>
      <c r="L1468" s="115" t="str">
        <f>IFERROR(VLOOKUP(I1468,COT_ACOES!$B:$C,2,),"")</f>
        <v/>
      </c>
      <c r="M1468" s="115" t="str">
        <f t="shared" si="148"/>
        <v/>
      </c>
      <c r="N1468" s="116" t="str">
        <f t="shared" si="149"/>
        <v/>
      </c>
      <c r="O1468" s="117" t="str">
        <f t="shared" si="146"/>
        <v/>
      </c>
      <c r="P1468" s="118" t="str">
        <f t="shared" si="150"/>
        <v/>
      </c>
      <c r="Q1468" s="119" t="str">
        <f t="shared" si="151"/>
        <v/>
      </c>
      <c r="R1468" s="117" t="str">
        <f>IFERROR(VLOOKUP($I1468,BASE_SETOR!$B$4:$C$1000,2,0),"")</f>
        <v/>
      </c>
      <c r="AM1468" s="340"/>
    </row>
    <row r="1469" spans="6:39" customFormat="1" ht="18.75">
      <c r="F1469" s="120" t="str">
        <f t="shared" si="147"/>
        <v/>
      </c>
      <c r="G1469" s="121"/>
      <c r="H1469" s="120"/>
      <c r="I1469" s="122"/>
      <c r="J1469" s="306"/>
      <c r="K1469" s="115"/>
      <c r="L1469" s="115" t="str">
        <f>IFERROR(VLOOKUP(I1469,COT_ACOES!$B:$C,2,),"")</f>
        <v/>
      </c>
      <c r="M1469" s="115" t="str">
        <f t="shared" si="148"/>
        <v/>
      </c>
      <c r="N1469" s="116" t="str">
        <f t="shared" si="149"/>
        <v/>
      </c>
      <c r="O1469" s="117" t="str">
        <f t="shared" si="146"/>
        <v/>
      </c>
      <c r="P1469" s="118" t="str">
        <f t="shared" si="150"/>
        <v/>
      </c>
      <c r="Q1469" s="119" t="str">
        <f t="shared" si="151"/>
        <v/>
      </c>
      <c r="R1469" s="117" t="str">
        <f>IFERROR(VLOOKUP($I1469,BASE_SETOR!$B$4:$C$1000,2,0),"")</f>
        <v/>
      </c>
      <c r="AM1469" s="340"/>
    </row>
    <row r="1470" spans="6:39" customFormat="1" ht="18.75">
      <c r="F1470" s="120" t="str">
        <f t="shared" si="147"/>
        <v/>
      </c>
      <c r="G1470" s="121"/>
      <c r="H1470" s="120"/>
      <c r="I1470" s="122"/>
      <c r="J1470" s="306"/>
      <c r="K1470" s="115"/>
      <c r="L1470" s="115" t="str">
        <f>IFERROR(VLOOKUP(I1470,COT_ACOES!$B:$C,2,),"")</f>
        <v/>
      </c>
      <c r="M1470" s="115" t="str">
        <f t="shared" si="148"/>
        <v/>
      </c>
      <c r="N1470" s="116" t="str">
        <f t="shared" si="149"/>
        <v/>
      </c>
      <c r="O1470" s="117" t="str">
        <f t="shared" si="146"/>
        <v/>
      </c>
      <c r="P1470" s="118" t="str">
        <f t="shared" si="150"/>
        <v/>
      </c>
      <c r="Q1470" s="119" t="str">
        <f t="shared" si="151"/>
        <v/>
      </c>
      <c r="R1470" s="117" t="str">
        <f>IFERROR(VLOOKUP($I1470,BASE_SETOR!$B$4:$C$1000,2,0),"")</f>
        <v/>
      </c>
      <c r="AM1470" s="340"/>
    </row>
    <row r="1471" spans="6:39" customFormat="1" ht="18.75">
      <c r="F1471" s="120" t="str">
        <f t="shared" si="147"/>
        <v/>
      </c>
      <c r="G1471" s="121"/>
      <c r="H1471" s="120"/>
      <c r="I1471" s="122"/>
      <c r="J1471" s="306"/>
      <c r="K1471" s="115"/>
      <c r="L1471" s="115" t="str">
        <f>IFERROR(VLOOKUP(I1471,COT_ACOES!$B:$C,2,),"")</f>
        <v/>
      </c>
      <c r="M1471" s="115" t="str">
        <f t="shared" si="148"/>
        <v/>
      </c>
      <c r="N1471" s="116" t="str">
        <f t="shared" si="149"/>
        <v/>
      </c>
      <c r="O1471" s="117" t="str">
        <f t="shared" si="146"/>
        <v/>
      </c>
      <c r="P1471" s="118" t="str">
        <f t="shared" si="150"/>
        <v/>
      </c>
      <c r="Q1471" s="119" t="str">
        <f t="shared" si="151"/>
        <v/>
      </c>
      <c r="R1471" s="117" t="str">
        <f>IFERROR(VLOOKUP($I1471,BASE_SETOR!$B$4:$C$1000,2,0),"")</f>
        <v/>
      </c>
      <c r="AM1471" s="340"/>
    </row>
    <row r="1472" spans="6:39" customFormat="1" ht="18.75">
      <c r="F1472" s="120" t="str">
        <f t="shared" si="147"/>
        <v/>
      </c>
      <c r="G1472" s="121"/>
      <c r="H1472" s="120"/>
      <c r="I1472" s="122"/>
      <c r="J1472" s="306"/>
      <c r="K1472" s="115"/>
      <c r="L1472" s="115" t="str">
        <f>IFERROR(VLOOKUP(I1472,COT_ACOES!$B:$C,2,),"")</f>
        <v/>
      </c>
      <c r="M1472" s="115" t="str">
        <f t="shared" si="148"/>
        <v/>
      </c>
      <c r="N1472" s="116" t="str">
        <f t="shared" si="149"/>
        <v/>
      </c>
      <c r="O1472" s="117" t="str">
        <f t="shared" si="146"/>
        <v/>
      </c>
      <c r="P1472" s="118" t="str">
        <f t="shared" si="150"/>
        <v/>
      </c>
      <c r="Q1472" s="119" t="str">
        <f t="shared" si="151"/>
        <v/>
      </c>
      <c r="R1472" s="117" t="str">
        <f>IFERROR(VLOOKUP($I1472,BASE_SETOR!$B$4:$C$1000,2,0),"")</f>
        <v/>
      </c>
      <c r="AM1472" s="340"/>
    </row>
    <row r="1473" spans="6:39" customFormat="1" ht="18.75">
      <c r="F1473" s="120" t="str">
        <f t="shared" si="147"/>
        <v/>
      </c>
      <c r="G1473" s="121"/>
      <c r="H1473" s="120"/>
      <c r="I1473" s="122"/>
      <c r="J1473" s="306"/>
      <c r="K1473" s="115"/>
      <c r="L1473" s="115" t="str">
        <f>IFERROR(VLOOKUP(I1473,COT_ACOES!$B:$C,2,),"")</f>
        <v/>
      </c>
      <c r="M1473" s="115" t="str">
        <f t="shared" si="148"/>
        <v/>
      </c>
      <c r="N1473" s="116" t="str">
        <f t="shared" si="149"/>
        <v/>
      </c>
      <c r="O1473" s="117" t="str">
        <f t="shared" si="146"/>
        <v/>
      </c>
      <c r="P1473" s="118" t="str">
        <f t="shared" si="150"/>
        <v/>
      </c>
      <c r="Q1473" s="119" t="str">
        <f t="shared" si="151"/>
        <v/>
      </c>
      <c r="R1473" s="117" t="str">
        <f>IFERROR(VLOOKUP($I1473,BASE_SETOR!$B$4:$C$1000,2,0),"")</f>
        <v/>
      </c>
      <c r="AM1473" s="340"/>
    </row>
    <row r="1474" spans="6:39" customFormat="1" ht="18.75">
      <c r="F1474" s="120" t="str">
        <f t="shared" si="147"/>
        <v/>
      </c>
      <c r="G1474" s="121"/>
      <c r="H1474" s="120"/>
      <c r="I1474" s="122"/>
      <c r="J1474" s="306"/>
      <c r="K1474" s="115"/>
      <c r="L1474" s="115" t="str">
        <f>IFERROR(VLOOKUP(I1474,COT_ACOES!$B:$C,2,),"")</f>
        <v/>
      </c>
      <c r="M1474" s="115" t="str">
        <f t="shared" si="148"/>
        <v/>
      </c>
      <c r="N1474" s="116" t="str">
        <f t="shared" si="149"/>
        <v/>
      </c>
      <c r="O1474" s="117" t="str">
        <f t="shared" si="146"/>
        <v/>
      </c>
      <c r="P1474" s="118" t="str">
        <f t="shared" si="150"/>
        <v/>
      </c>
      <c r="Q1474" s="119" t="str">
        <f t="shared" si="151"/>
        <v/>
      </c>
      <c r="R1474" s="117" t="str">
        <f>IFERROR(VLOOKUP($I1474,BASE_SETOR!$B$4:$C$1000,2,0),"")</f>
        <v/>
      </c>
      <c r="AM1474" s="340"/>
    </row>
    <row r="1475" spans="6:39" customFormat="1" ht="18.75">
      <c r="F1475" s="120" t="str">
        <f t="shared" si="147"/>
        <v/>
      </c>
      <c r="G1475" s="121"/>
      <c r="H1475" s="120"/>
      <c r="I1475" s="122"/>
      <c r="J1475" s="306"/>
      <c r="K1475" s="115"/>
      <c r="L1475" s="115" t="str">
        <f>IFERROR(VLOOKUP(I1475,COT_ACOES!$B:$C,2,),"")</f>
        <v/>
      </c>
      <c r="M1475" s="115" t="str">
        <f t="shared" si="148"/>
        <v/>
      </c>
      <c r="N1475" s="116" t="str">
        <f t="shared" si="149"/>
        <v/>
      </c>
      <c r="O1475" s="117" t="str">
        <f t="shared" si="146"/>
        <v/>
      </c>
      <c r="P1475" s="118" t="str">
        <f t="shared" si="150"/>
        <v/>
      </c>
      <c r="Q1475" s="119" t="str">
        <f t="shared" si="151"/>
        <v/>
      </c>
      <c r="R1475" s="117" t="str">
        <f>IFERROR(VLOOKUP($I1475,BASE_SETOR!$B$4:$C$1000,2,0),"")</f>
        <v/>
      </c>
      <c r="AM1475" s="340"/>
    </row>
    <row r="1476" spans="6:39" customFormat="1" ht="18.75">
      <c r="F1476" s="120" t="str">
        <f t="shared" si="147"/>
        <v/>
      </c>
      <c r="G1476" s="121"/>
      <c r="H1476" s="120"/>
      <c r="I1476" s="122"/>
      <c r="J1476" s="306"/>
      <c r="K1476" s="115"/>
      <c r="L1476" s="115" t="str">
        <f>IFERROR(VLOOKUP(I1476,COT_ACOES!$B:$C,2,),"")</f>
        <v/>
      </c>
      <c r="M1476" s="115" t="str">
        <f t="shared" si="148"/>
        <v/>
      </c>
      <c r="N1476" s="116" t="str">
        <f t="shared" si="149"/>
        <v/>
      </c>
      <c r="O1476" s="117" t="str">
        <f t="shared" si="146"/>
        <v/>
      </c>
      <c r="P1476" s="118" t="str">
        <f t="shared" si="150"/>
        <v/>
      </c>
      <c r="Q1476" s="119" t="str">
        <f t="shared" si="151"/>
        <v/>
      </c>
      <c r="R1476" s="117" t="str">
        <f>IFERROR(VLOOKUP($I1476,BASE_SETOR!$B$4:$C$1000,2,0),"")</f>
        <v/>
      </c>
      <c r="AM1476" s="340"/>
    </row>
    <row r="1477" spans="6:39" customFormat="1" ht="18.75">
      <c r="F1477" s="120" t="str">
        <f t="shared" si="147"/>
        <v/>
      </c>
      <c r="G1477" s="121"/>
      <c r="H1477" s="120"/>
      <c r="I1477" s="122"/>
      <c r="J1477" s="306"/>
      <c r="K1477" s="115"/>
      <c r="L1477" s="115" t="str">
        <f>IFERROR(VLOOKUP(I1477,COT_ACOES!$B:$C,2,),"")</f>
        <v/>
      </c>
      <c r="M1477" s="115" t="str">
        <f t="shared" si="148"/>
        <v/>
      </c>
      <c r="N1477" s="116" t="str">
        <f t="shared" si="149"/>
        <v/>
      </c>
      <c r="O1477" s="117" t="str">
        <f t="shared" si="146"/>
        <v/>
      </c>
      <c r="P1477" s="118" t="str">
        <f t="shared" si="150"/>
        <v/>
      </c>
      <c r="Q1477" s="119" t="str">
        <f t="shared" si="151"/>
        <v/>
      </c>
      <c r="R1477" s="117" t="str">
        <f>IFERROR(VLOOKUP($I1477,BASE_SETOR!$B$4:$C$1000,2,0),"")</f>
        <v/>
      </c>
      <c r="AM1477" s="340"/>
    </row>
    <row r="1478" spans="6:39" customFormat="1" ht="18.75">
      <c r="F1478" s="120" t="str">
        <f t="shared" si="147"/>
        <v/>
      </c>
      <c r="G1478" s="121"/>
      <c r="H1478" s="120"/>
      <c r="I1478" s="122"/>
      <c r="J1478" s="306"/>
      <c r="K1478" s="115"/>
      <c r="L1478" s="115" t="str">
        <f>IFERROR(VLOOKUP(I1478,COT_ACOES!$B:$C,2,),"")</f>
        <v/>
      </c>
      <c r="M1478" s="115" t="str">
        <f t="shared" si="148"/>
        <v/>
      </c>
      <c r="N1478" s="116" t="str">
        <f t="shared" si="149"/>
        <v/>
      </c>
      <c r="O1478" s="117" t="str">
        <f t="shared" si="146"/>
        <v/>
      </c>
      <c r="P1478" s="118" t="str">
        <f t="shared" si="150"/>
        <v/>
      </c>
      <c r="Q1478" s="119" t="str">
        <f t="shared" si="151"/>
        <v/>
      </c>
      <c r="R1478" s="117" t="str">
        <f>IFERROR(VLOOKUP($I1478,BASE_SETOR!$B$4:$C$1000,2,0),"")</f>
        <v/>
      </c>
      <c r="AM1478" s="340"/>
    </row>
    <row r="1479" spans="6:39" customFormat="1" ht="18.75">
      <c r="F1479" s="120" t="str">
        <f t="shared" si="147"/>
        <v/>
      </c>
      <c r="G1479" s="121"/>
      <c r="H1479" s="120"/>
      <c r="I1479" s="122"/>
      <c r="J1479" s="306"/>
      <c r="K1479" s="115"/>
      <c r="L1479" s="115" t="str">
        <f>IFERROR(VLOOKUP(I1479,COT_ACOES!$B:$C,2,),"")</f>
        <v/>
      </c>
      <c r="M1479" s="115" t="str">
        <f t="shared" si="148"/>
        <v/>
      </c>
      <c r="N1479" s="116" t="str">
        <f t="shared" si="149"/>
        <v/>
      </c>
      <c r="O1479" s="117" t="str">
        <f t="shared" si="146"/>
        <v/>
      </c>
      <c r="P1479" s="118" t="str">
        <f t="shared" si="150"/>
        <v/>
      </c>
      <c r="Q1479" s="119" t="str">
        <f t="shared" si="151"/>
        <v/>
      </c>
      <c r="R1479" s="117" t="str">
        <f>IFERROR(VLOOKUP($I1479,BASE_SETOR!$B$4:$C$1000,2,0),"")</f>
        <v/>
      </c>
      <c r="AM1479" s="340"/>
    </row>
    <row r="1480" spans="6:39" customFormat="1" ht="18.75">
      <c r="F1480" s="120" t="str">
        <f t="shared" si="147"/>
        <v/>
      </c>
      <c r="G1480" s="121"/>
      <c r="H1480" s="120"/>
      <c r="I1480" s="122"/>
      <c r="J1480" s="306"/>
      <c r="K1480" s="115"/>
      <c r="L1480" s="115" t="str">
        <f>IFERROR(VLOOKUP(I1480,COT_ACOES!$B:$C,2,),"")</f>
        <v/>
      </c>
      <c r="M1480" s="115" t="str">
        <f t="shared" si="148"/>
        <v/>
      </c>
      <c r="N1480" s="116" t="str">
        <f t="shared" si="149"/>
        <v/>
      </c>
      <c r="O1480" s="117" t="str">
        <f t="shared" si="146"/>
        <v/>
      </c>
      <c r="P1480" s="118" t="str">
        <f t="shared" si="150"/>
        <v/>
      </c>
      <c r="Q1480" s="119" t="str">
        <f t="shared" si="151"/>
        <v/>
      </c>
      <c r="R1480" s="117" t="str">
        <f>IFERROR(VLOOKUP($I1480,BASE_SETOR!$B$4:$C$1000,2,0),"")</f>
        <v/>
      </c>
      <c r="AM1480" s="340"/>
    </row>
    <row r="1481" spans="6:39" customFormat="1" ht="18.75">
      <c r="F1481" s="120" t="str">
        <f t="shared" si="147"/>
        <v/>
      </c>
      <c r="G1481" s="121"/>
      <c r="H1481" s="120"/>
      <c r="I1481" s="122"/>
      <c r="J1481" s="306"/>
      <c r="K1481" s="115"/>
      <c r="L1481" s="115" t="str">
        <f>IFERROR(VLOOKUP(I1481,COT_ACOES!$B:$C,2,),"")</f>
        <v/>
      </c>
      <c r="M1481" s="115" t="str">
        <f t="shared" si="148"/>
        <v/>
      </c>
      <c r="N1481" s="116" t="str">
        <f t="shared" si="149"/>
        <v/>
      </c>
      <c r="O1481" s="117" t="str">
        <f t="shared" si="146"/>
        <v/>
      </c>
      <c r="P1481" s="118" t="str">
        <f t="shared" si="150"/>
        <v/>
      </c>
      <c r="Q1481" s="119" t="str">
        <f t="shared" si="151"/>
        <v/>
      </c>
      <c r="R1481" s="117" t="str">
        <f>IFERROR(VLOOKUP($I1481,BASE_SETOR!$B$4:$C$1000,2,0),"")</f>
        <v/>
      </c>
      <c r="AM1481" s="340"/>
    </row>
    <row r="1482" spans="6:39" customFormat="1" ht="18.75">
      <c r="F1482" s="120" t="str">
        <f t="shared" si="147"/>
        <v/>
      </c>
      <c r="G1482" s="121"/>
      <c r="H1482" s="120"/>
      <c r="I1482" s="122"/>
      <c r="J1482" s="306"/>
      <c r="K1482" s="115"/>
      <c r="L1482" s="115" t="str">
        <f>IFERROR(VLOOKUP(I1482,COT_ACOES!$B:$C,2,),"")</f>
        <v/>
      </c>
      <c r="M1482" s="115" t="str">
        <f t="shared" si="148"/>
        <v/>
      </c>
      <c r="N1482" s="116" t="str">
        <f t="shared" si="149"/>
        <v/>
      </c>
      <c r="O1482" s="117" t="str">
        <f t="shared" si="146"/>
        <v/>
      </c>
      <c r="P1482" s="118" t="str">
        <f t="shared" si="150"/>
        <v/>
      </c>
      <c r="Q1482" s="119" t="str">
        <f t="shared" si="151"/>
        <v/>
      </c>
      <c r="R1482" s="117" t="str">
        <f>IFERROR(VLOOKUP($I1482,BASE_SETOR!$B$4:$C$1000,2,0),"")</f>
        <v/>
      </c>
      <c r="AM1482" s="340"/>
    </row>
    <row r="1483" spans="6:39" customFormat="1" ht="18.75">
      <c r="F1483" s="120" t="str">
        <f t="shared" si="147"/>
        <v/>
      </c>
      <c r="G1483" s="121"/>
      <c r="H1483" s="120"/>
      <c r="I1483" s="122"/>
      <c r="J1483" s="306"/>
      <c r="K1483" s="115"/>
      <c r="L1483" s="115" t="str">
        <f>IFERROR(VLOOKUP(I1483,COT_ACOES!$B:$C,2,),"")</f>
        <v/>
      </c>
      <c r="M1483" s="115" t="str">
        <f t="shared" si="148"/>
        <v/>
      </c>
      <c r="N1483" s="116" t="str">
        <f t="shared" si="149"/>
        <v/>
      </c>
      <c r="O1483" s="117" t="str">
        <f t="shared" si="146"/>
        <v/>
      </c>
      <c r="P1483" s="118" t="str">
        <f t="shared" si="150"/>
        <v/>
      </c>
      <c r="Q1483" s="119" t="str">
        <f t="shared" si="151"/>
        <v/>
      </c>
      <c r="R1483" s="117" t="str">
        <f>IFERROR(VLOOKUP($I1483,BASE_SETOR!$B$4:$C$1000,2,0),"")</f>
        <v/>
      </c>
      <c r="AM1483" s="340"/>
    </row>
    <row r="1484" spans="6:39" customFormat="1" ht="18.75">
      <c r="F1484" s="120" t="str">
        <f t="shared" si="147"/>
        <v/>
      </c>
      <c r="G1484" s="121"/>
      <c r="H1484" s="120"/>
      <c r="I1484" s="122"/>
      <c r="J1484" s="306"/>
      <c r="K1484" s="115"/>
      <c r="L1484" s="115" t="str">
        <f>IFERROR(VLOOKUP(I1484,COT_ACOES!$B:$C,2,),"")</f>
        <v/>
      </c>
      <c r="M1484" s="115" t="str">
        <f t="shared" si="148"/>
        <v/>
      </c>
      <c r="N1484" s="116" t="str">
        <f t="shared" si="149"/>
        <v/>
      </c>
      <c r="O1484" s="117" t="str">
        <f t="shared" si="146"/>
        <v/>
      </c>
      <c r="P1484" s="118" t="str">
        <f t="shared" si="150"/>
        <v/>
      </c>
      <c r="Q1484" s="119" t="str">
        <f t="shared" si="151"/>
        <v/>
      </c>
      <c r="R1484" s="117" t="str">
        <f>IFERROR(VLOOKUP($I1484,BASE_SETOR!$B$4:$C$1000,2,0),"")</f>
        <v/>
      </c>
      <c r="AM1484" s="340"/>
    </row>
    <row r="1485" spans="6:39" customFormat="1" ht="18.75">
      <c r="F1485" s="120" t="str">
        <f t="shared" si="147"/>
        <v/>
      </c>
      <c r="G1485" s="121"/>
      <c r="H1485" s="120"/>
      <c r="I1485" s="122"/>
      <c r="J1485" s="306"/>
      <c r="K1485" s="115"/>
      <c r="L1485" s="115" t="str">
        <f>IFERROR(VLOOKUP(I1485,COT_ACOES!$B:$C,2,),"")</f>
        <v/>
      </c>
      <c r="M1485" s="115" t="str">
        <f t="shared" si="148"/>
        <v/>
      </c>
      <c r="N1485" s="116" t="str">
        <f t="shared" si="149"/>
        <v/>
      </c>
      <c r="O1485" s="117" t="str">
        <f t="shared" si="146"/>
        <v/>
      </c>
      <c r="P1485" s="118" t="str">
        <f t="shared" si="150"/>
        <v/>
      </c>
      <c r="Q1485" s="119" t="str">
        <f t="shared" si="151"/>
        <v/>
      </c>
      <c r="R1485" s="117" t="str">
        <f>IFERROR(VLOOKUP($I1485,BASE_SETOR!$B$4:$C$1000,2,0),"")</f>
        <v/>
      </c>
      <c r="AM1485" s="340"/>
    </row>
    <row r="1486" spans="6:39" customFormat="1" ht="18.75">
      <c r="F1486" s="120" t="str">
        <f t="shared" si="147"/>
        <v/>
      </c>
      <c r="G1486" s="121"/>
      <c r="H1486" s="120"/>
      <c r="I1486" s="122"/>
      <c r="J1486" s="306"/>
      <c r="K1486" s="115"/>
      <c r="L1486" s="115" t="str">
        <f>IFERROR(VLOOKUP(I1486,COT_ACOES!$B:$C,2,),"")</f>
        <v/>
      </c>
      <c r="M1486" s="115" t="str">
        <f t="shared" si="148"/>
        <v/>
      </c>
      <c r="N1486" s="116" t="str">
        <f t="shared" si="149"/>
        <v/>
      </c>
      <c r="O1486" s="117" t="str">
        <f t="shared" si="146"/>
        <v/>
      </c>
      <c r="P1486" s="118" t="str">
        <f t="shared" si="150"/>
        <v/>
      </c>
      <c r="Q1486" s="119" t="str">
        <f t="shared" si="151"/>
        <v/>
      </c>
      <c r="R1486" s="117" t="str">
        <f>IFERROR(VLOOKUP($I1486,BASE_SETOR!$B$4:$C$1000,2,0),"")</f>
        <v/>
      </c>
      <c r="AM1486" s="340"/>
    </row>
    <row r="1487" spans="6:39" customFormat="1" ht="18.75">
      <c r="F1487" s="120" t="str">
        <f t="shared" si="147"/>
        <v/>
      </c>
      <c r="G1487" s="121"/>
      <c r="H1487" s="120"/>
      <c r="I1487" s="122"/>
      <c r="J1487" s="306"/>
      <c r="K1487" s="115"/>
      <c r="L1487" s="115" t="str">
        <f>IFERROR(VLOOKUP(I1487,COT_ACOES!$B:$C,2,),"")</f>
        <v/>
      </c>
      <c r="M1487" s="115" t="str">
        <f t="shared" si="148"/>
        <v/>
      </c>
      <c r="N1487" s="116" t="str">
        <f t="shared" si="149"/>
        <v/>
      </c>
      <c r="O1487" s="117" t="str">
        <f t="shared" si="146"/>
        <v/>
      </c>
      <c r="P1487" s="118" t="str">
        <f t="shared" si="150"/>
        <v/>
      </c>
      <c r="Q1487" s="119" t="str">
        <f t="shared" si="151"/>
        <v/>
      </c>
      <c r="R1487" s="117" t="str">
        <f>IFERROR(VLOOKUP($I1487,BASE_SETOR!$B$4:$C$1000,2,0),"")</f>
        <v/>
      </c>
      <c r="AM1487" s="340"/>
    </row>
    <row r="1488" spans="6:39" customFormat="1" ht="18.75">
      <c r="F1488" s="120" t="str">
        <f t="shared" si="147"/>
        <v/>
      </c>
      <c r="G1488" s="121"/>
      <c r="H1488" s="120"/>
      <c r="I1488" s="122"/>
      <c r="J1488" s="306"/>
      <c r="K1488" s="115"/>
      <c r="L1488" s="115" t="str">
        <f>IFERROR(VLOOKUP(I1488,COT_ACOES!$B:$C,2,),"")</f>
        <v/>
      </c>
      <c r="M1488" s="115" t="str">
        <f t="shared" si="148"/>
        <v/>
      </c>
      <c r="N1488" s="116" t="str">
        <f t="shared" si="149"/>
        <v/>
      </c>
      <c r="O1488" s="117" t="str">
        <f t="shared" si="146"/>
        <v/>
      </c>
      <c r="P1488" s="118" t="str">
        <f t="shared" si="150"/>
        <v/>
      </c>
      <c r="Q1488" s="119" t="str">
        <f t="shared" si="151"/>
        <v/>
      </c>
      <c r="R1488" s="117" t="str">
        <f>IFERROR(VLOOKUP($I1488,BASE_SETOR!$B$4:$C$1000,2,0),"")</f>
        <v/>
      </c>
      <c r="AM1488" s="340"/>
    </row>
    <row r="1489" spans="6:39" customFormat="1" ht="18.75">
      <c r="F1489" s="120" t="str">
        <f t="shared" si="147"/>
        <v/>
      </c>
      <c r="G1489" s="121"/>
      <c r="H1489" s="120"/>
      <c r="I1489" s="122"/>
      <c r="J1489" s="306"/>
      <c r="K1489" s="115"/>
      <c r="L1489" s="115" t="str">
        <f>IFERROR(VLOOKUP(I1489,COT_ACOES!$B:$C,2,),"")</f>
        <v/>
      </c>
      <c r="M1489" s="115" t="str">
        <f t="shared" si="148"/>
        <v/>
      </c>
      <c r="N1489" s="116" t="str">
        <f t="shared" si="149"/>
        <v/>
      </c>
      <c r="O1489" s="117" t="str">
        <f t="shared" si="146"/>
        <v/>
      </c>
      <c r="P1489" s="118" t="str">
        <f t="shared" si="150"/>
        <v/>
      </c>
      <c r="Q1489" s="119" t="str">
        <f t="shared" si="151"/>
        <v/>
      </c>
      <c r="R1489" s="117" t="str">
        <f>IFERROR(VLOOKUP($I1489,BASE_SETOR!$B$4:$C$1000,2,0),"")</f>
        <v/>
      </c>
      <c r="AM1489" s="340"/>
    </row>
    <row r="1490" spans="6:39" customFormat="1" ht="18.75">
      <c r="F1490" s="120" t="str">
        <f t="shared" si="147"/>
        <v/>
      </c>
      <c r="G1490" s="121"/>
      <c r="H1490" s="120"/>
      <c r="I1490" s="122"/>
      <c r="J1490" s="306"/>
      <c r="K1490" s="115"/>
      <c r="L1490" s="115" t="str">
        <f>IFERROR(VLOOKUP(I1490,COT_ACOES!$B:$C,2,),"")</f>
        <v/>
      </c>
      <c r="M1490" s="115" t="str">
        <f t="shared" si="148"/>
        <v/>
      </c>
      <c r="N1490" s="116" t="str">
        <f t="shared" si="149"/>
        <v/>
      </c>
      <c r="O1490" s="117" t="str">
        <f t="shared" si="146"/>
        <v/>
      </c>
      <c r="P1490" s="118" t="str">
        <f t="shared" si="150"/>
        <v/>
      </c>
      <c r="Q1490" s="119" t="str">
        <f t="shared" si="151"/>
        <v/>
      </c>
      <c r="R1490" s="117" t="str">
        <f>IFERROR(VLOOKUP($I1490,BASE_SETOR!$B$4:$C$1000,2,0),"")</f>
        <v/>
      </c>
      <c r="AM1490" s="340"/>
    </row>
    <row r="1491" spans="6:39" customFormat="1" ht="18.75">
      <c r="F1491" s="120" t="str">
        <f t="shared" si="147"/>
        <v/>
      </c>
      <c r="G1491" s="121"/>
      <c r="H1491" s="120"/>
      <c r="I1491" s="122"/>
      <c r="J1491" s="306"/>
      <c r="K1491" s="115"/>
      <c r="L1491" s="115" t="str">
        <f>IFERROR(VLOOKUP(I1491,COT_ACOES!$B:$C,2,),"")</f>
        <v/>
      </c>
      <c r="M1491" s="115" t="str">
        <f t="shared" si="148"/>
        <v/>
      </c>
      <c r="N1491" s="116" t="str">
        <f t="shared" si="149"/>
        <v/>
      </c>
      <c r="O1491" s="117" t="str">
        <f t="shared" si="146"/>
        <v/>
      </c>
      <c r="P1491" s="118" t="str">
        <f t="shared" si="150"/>
        <v/>
      </c>
      <c r="Q1491" s="119" t="str">
        <f t="shared" si="151"/>
        <v/>
      </c>
      <c r="R1491" s="117" t="str">
        <f>IFERROR(VLOOKUP($I1491,BASE_SETOR!$B$4:$C$1000,2,0),"")</f>
        <v/>
      </c>
      <c r="AM1491" s="340"/>
    </row>
    <row r="1492" spans="6:39" customFormat="1" ht="18.75">
      <c r="F1492" s="120" t="str">
        <f t="shared" si="147"/>
        <v/>
      </c>
      <c r="G1492" s="121"/>
      <c r="H1492" s="120"/>
      <c r="I1492" s="122"/>
      <c r="J1492" s="306"/>
      <c r="K1492" s="115"/>
      <c r="L1492" s="115" t="str">
        <f>IFERROR(VLOOKUP(I1492,COT_ACOES!$B:$C,2,),"")</f>
        <v/>
      </c>
      <c r="M1492" s="115" t="str">
        <f t="shared" si="148"/>
        <v/>
      </c>
      <c r="N1492" s="116" t="str">
        <f t="shared" si="149"/>
        <v/>
      </c>
      <c r="O1492" s="117" t="str">
        <f t="shared" si="146"/>
        <v/>
      </c>
      <c r="P1492" s="118" t="str">
        <f t="shared" si="150"/>
        <v/>
      </c>
      <c r="Q1492" s="119" t="str">
        <f t="shared" si="151"/>
        <v/>
      </c>
      <c r="R1492" s="117" t="str">
        <f>IFERROR(VLOOKUP($I1492,BASE_SETOR!$B$4:$C$1000,2,0),"")</f>
        <v/>
      </c>
      <c r="AM1492" s="340"/>
    </row>
    <row r="1493" spans="6:39" customFormat="1" ht="18.75">
      <c r="F1493" s="120" t="str">
        <f t="shared" si="147"/>
        <v/>
      </c>
      <c r="G1493" s="121"/>
      <c r="H1493" s="120"/>
      <c r="I1493" s="122"/>
      <c r="J1493" s="306"/>
      <c r="K1493" s="115"/>
      <c r="L1493" s="115" t="str">
        <f>IFERROR(VLOOKUP(I1493,COT_ACOES!$B:$C,2,),"")</f>
        <v/>
      </c>
      <c r="M1493" s="115" t="str">
        <f t="shared" si="148"/>
        <v/>
      </c>
      <c r="N1493" s="116" t="str">
        <f t="shared" si="149"/>
        <v/>
      </c>
      <c r="O1493" s="117" t="str">
        <f t="shared" si="146"/>
        <v/>
      </c>
      <c r="P1493" s="118" t="str">
        <f t="shared" si="150"/>
        <v/>
      </c>
      <c r="Q1493" s="119" t="str">
        <f t="shared" si="151"/>
        <v/>
      </c>
      <c r="R1493" s="117" t="str">
        <f>IFERROR(VLOOKUP($I1493,BASE_SETOR!$B$4:$C$1000,2,0),"")</f>
        <v/>
      </c>
      <c r="AM1493" s="340"/>
    </row>
    <row r="1494" spans="6:39" customFormat="1" ht="18.75">
      <c r="F1494" s="120" t="str">
        <f t="shared" si="147"/>
        <v/>
      </c>
      <c r="G1494" s="121"/>
      <c r="H1494" s="120"/>
      <c r="I1494" s="122"/>
      <c r="J1494" s="306"/>
      <c r="K1494" s="115"/>
      <c r="L1494" s="115" t="str">
        <f>IFERROR(VLOOKUP(I1494,COT_ACOES!$B:$C,2,),"")</f>
        <v/>
      </c>
      <c r="M1494" s="115" t="str">
        <f t="shared" si="148"/>
        <v/>
      </c>
      <c r="N1494" s="116" t="str">
        <f t="shared" si="149"/>
        <v/>
      </c>
      <c r="O1494" s="117" t="str">
        <f t="shared" si="146"/>
        <v/>
      </c>
      <c r="P1494" s="118" t="str">
        <f t="shared" si="150"/>
        <v/>
      </c>
      <c r="Q1494" s="119" t="str">
        <f t="shared" si="151"/>
        <v/>
      </c>
      <c r="R1494" s="117" t="str">
        <f>IFERROR(VLOOKUP($I1494,BASE_SETOR!$B$4:$C$1000,2,0),"")</f>
        <v/>
      </c>
      <c r="AM1494" s="340"/>
    </row>
    <row r="1495" spans="6:39" customFormat="1" ht="18.75">
      <c r="F1495" s="120" t="str">
        <f t="shared" si="147"/>
        <v/>
      </c>
      <c r="G1495" s="121"/>
      <c r="H1495" s="120"/>
      <c r="I1495" s="122"/>
      <c r="J1495" s="306"/>
      <c r="K1495" s="115"/>
      <c r="L1495" s="115" t="str">
        <f>IFERROR(VLOOKUP(I1495,COT_ACOES!$B:$C,2,),"")</f>
        <v/>
      </c>
      <c r="M1495" s="115" t="str">
        <f t="shared" si="148"/>
        <v/>
      </c>
      <c r="N1495" s="116" t="str">
        <f t="shared" si="149"/>
        <v/>
      </c>
      <c r="O1495" s="117" t="str">
        <f t="shared" si="146"/>
        <v/>
      </c>
      <c r="P1495" s="118" t="str">
        <f t="shared" si="150"/>
        <v/>
      </c>
      <c r="Q1495" s="119" t="str">
        <f t="shared" si="151"/>
        <v/>
      </c>
      <c r="R1495" s="117" t="str">
        <f>IFERROR(VLOOKUP($I1495,BASE_SETOR!$B$4:$C$1000,2,0),"")</f>
        <v/>
      </c>
      <c r="AM1495" s="340"/>
    </row>
    <row r="1496" spans="6:39" customFormat="1" ht="18.75">
      <c r="F1496" s="120" t="str">
        <f t="shared" si="147"/>
        <v/>
      </c>
      <c r="G1496" s="121"/>
      <c r="H1496" s="120"/>
      <c r="I1496" s="122"/>
      <c r="J1496" s="306"/>
      <c r="K1496" s="115"/>
      <c r="L1496" s="115" t="str">
        <f>IFERROR(VLOOKUP(I1496,COT_ACOES!$B:$C,2,),"")</f>
        <v/>
      </c>
      <c r="M1496" s="115" t="str">
        <f t="shared" si="148"/>
        <v/>
      </c>
      <c r="N1496" s="116" t="str">
        <f t="shared" si="149"/>
        <v/>
      </c>
      <c r="O1496" s="117" t="str">
        <f t="shared" si="146"/>
        <v/>
      </c>
      <c r="P1496" s="118" t="str">
        <f t="shared" si="150"/>
        <v/>
      </c>
      <c r="Q1496" s="119" t="str">
        <f t="shared" si="151"/>
        <v/>
      </c>
      <c r="R1496" s="117" t="str">
        <f>IFERROR(VLOOKUP($I1496,BASE_SETOR!$B$4:$C$1000,2,0),"")</f>
        <v/>
      </c>
      <c r="AM1496" s="340"/>
    </row>
    <row r="1497" spans="6:39" customFormat="1" ht="18.75">
      <c r="F1497" s="120" t="str">
        <f t="shared" si="147"/>
        <v/>
      </c>
      <c r="G1497" s="121"/>
      <c r="H1497" s="120"/>
      <c r="I1497" s="122"/>
      <c r="J1497" s="306"/>
      <c r="K1497" s="115"/>
      <c r="L1497" s="115" t="str">
        <f>IFERROR(VLOOKUP(I1497,COT_ACOES!$B:$C,2,),"")</f>
        <v/>
      </c>
      <c r="M1497" s="115" t="str">
        <f t="shared" si="148"/>
        <v/>
      </c>
      <c r="N1497" s="116" t="str">
        <f t="shared" si="149"/>
        <v/>
      </c>
      <c r="O1497" s="117" t="str">
        <f t="shared" ref="O1497:O1560" si="152">IFERROR(N1497/$C$4,"")</f>
        <v/>
      </c>
      <c r="P1497" s="118" t="str">
        <f t="shared" si="150"/>
        <v/>
      </c>
      <c r="Q1497" s="119" t="str">
        <f t="shared" si="151"/>
        <v/>
      </c>
      <c r="R1497" s="117" t="str">
        <f>IFERROR(VLOOKUP($I1497,BASE_SETOR!$B$4:$C$1000,2,0),"")</f>
        <v/>
      </c>
      <c r="AM1497" s="340"/>
    </row>
    <row r="1498" spans="6:39" customFormat="1" ht="18.75">
      <c r="F1498" s="120" t="str">
        <f t="shared" ref="F1498:F1561" si="153">IF(G1498="","",1+F1497)</f>
        <v/>
      </c>
      <c r="G1498" s="121"/>
      <c r="H1498" s="120"/>
      <c r="I1498" s="122"/>
      <c r="J1498" s="306"/>
      <c r="K1498" s="115"/>
      <c r="L1498" s="115" t="str">
        <f>IFERROR(VLOOKUP(I1498,COT_ACOES!$B:$C,2,),"")</f>
        <v/>
      </c>
      <c r="M1498" s="115" t="str">
        <f t="shared" si="148"/>
        <v/>
      </c>
      <c r="N1498" s="116" t="str">
        <f t="shared" si="149"/>
        <v/>
      </c>
      <c r="O1498" s="117" t="str">
        <f t="shared" si="152"/>
        <v/>
      </c>
      <c r="P1498" s="118" t="str">
        <f t="shared" si="150"/>
        <v/>
      </c>
      <c r="Q1498" s="119" t="str">
        <f t="shared" si="151"/>
        <v/>
      </c>
      <c r="R1498" s="117" t="str">
        <f>IFERROR(VLOOKUP($I1498,BASE_SETOR!$B$4:$C$1000,2,0),"")</f>
        <v/>
      </c>
      <c r="AM1498" s="340"/>
    </row>
    <row r="1499" spans="6:39" customFormat="1" ht="18.75">
      <c r="F1499" s="120" t="str">
        <f t="shared" si="153"/>
        <v/>
      </c>
      <c r="G1499" s="121"/>
      <c r="H1499" s="120"/>
      <c r="I1499" s="122"/>
      <c r="J1499" s="306"/>
      <c r="K1499" s="115"/>
      <c r="L1499" s="115" t="str">
        <f>IFERROR(VLOOKUP(I1499,COT_ACOES!$B:$C,2,),"")</f>
        <v/>
      </c>
      <c r="M1499" s="115" t="str">
        <f t="shared" si="148"/>
        <v/>
      </c>
      <c r="N1499" s="116" t="str">
        <f t="shared" si="149"/>
        <v/>
      </c>
      <c r="O1499" s="117" t="str">
        <f t="shared" si="152"/>
        <v/>
      </c>
      <c r="P1499" s="118" t="str">
        <f t="shared" si="150"/>
        <v/>
      </c>
      <c r="Q1499" s="119" t="str">
        <f t="shared" si="151"/>
        <v/>
      </c>
      <c r="R1499" s="117" t="str">
        <f>IFERROR(VLOOKUP($I1499,BASE_SETOR!$B$4:$C$1000,2,0),"")</f>
        <v/>
      </c>
      <c r="AM1499" s="340"/>
    </row>
    <row r="1500" spans="6:39" customFormat="1" ht="18.75">
      <c r="F1500" s="120" t="str">
        <f t="shared" si="153"/>
        <v/>
      </c>
      <c r="G1500" s="121"/>
      <c r="H1500" s="120"/>
      <c r="I1500" s="122"/>
      <c r="J1500" s="306"/>
      <c r="K1500" s="115"/>
      <c r="L1500" s="115" t="str">
        <f>IFERROR(VLOOKUP(I1500,COT_ACOES!$B:$C,2,),"")</f>
        <v/>
      </c>
      <c r="M1500" s="115" t="str">
        <f t="shared" si="148"/>
        <v/>
      </c>
      <c r="N1500" s="116" t="str">
        <f t="shared" si="149"/>
        <v/>
      </c>
      <c r="O1500" s="117" t="str">
        <f t="shared" si="152"/>
        <v/>
      </c>
      <c r="P1500" s="118" t="str">
        <f t="shared" si="150"/>
        <v/>
      </c>
      <c r="Q1500" s="119" t="str">
        <f t="shared" si="151"/>
        <v/>
      </c>
      <c r="R1500" s="117" t="str">
        <f>IFERROR(VLOOKUP($I1500,BASE_SETOR!$B$4:$C$1000,2,0),"")</f>
        <v/>
      </c>
      <c r="AM1500" s="340"/>
    </row>
    <row r="1501" spans="6:39" customFormat="1" ht="18.75">
      <c r="F1501" s="120" t="str">
        <f t="shared" si="153"/>
        <v/>
      </c>
      <c r="G1501" s="121"/>
      <c r="H1501" s="120"/>
      <c r="I1501" s="122"/>
      <c r="J1501" s="306"/>
      <c r="K1501" s="115"/>
      <c r="L1501" s="115" t="str">
        <f>IFERROR(VLOOKUP(I1501,COT_ACOES!$B:$C,2,),"")</f>
        <v/>
      </c>
      <c r="M1501" s="115" t="str">
        <f t="shared" si="148"/>
        <v/>
      </c>
      <c r="N1501" s="116" t="str">
        <f t="shared" si="149"/>
        <v/>
      </c>
      <c r="O1501" s="117" t="str">
        <f t="shared" si="152"/>
        <v/>
      </c>
      <c r="P1501" s="118" t="str">
        <f t="shared" si="150"/>
        <v/>
      </c>
      <c r="Q1501" s="119" t="str">
        <f t="shared" si="151"/>
        <v/>
      </c>
      <c r="R1501" s="117" t="str">
        <f>IFERROR(VLOOKUP($I1501,BASE_SETOR!$B$4:$C$1000,2,0),"")</f>
        <v/>
      </c>
      <c r="AM1501" s="340"/>
    </row>
    <row r="1502" spans="6:39" customFormat="1" ht="18.75">
      <c r="F1502" s="120" t="str">
        <f t="shared" si="153"/>
        <v/>
      </c>
      <c r="G1502" s="121"/>
      <c r="H1502" s="120"/>
      <c r="I1502" s="122"/>
      <c r="J1502" s="306"/>
      <c r="K1502" s="115"/>
      <c r="L1502" s="115" t="str">
        <f>IFERROR(VLOOKUP(I1502,COT_ACOES!$B:$C,2,),"")</f>
        <v/>
      </c>
      <c r="M1502" s="115" t="str">
        <f t="shared" si="148"/>
        <v/>
      </c>
      <c r="N1502" s="116" t="str">
        <f t="shared" si="149"/>
        <v/>
      </c>
      <c r="O1502" s="117" t="str">
        <f t="shared" si="152"/>
        <v/>
      </c>
      <c r="P1502" s="118" t="str">
        <f t="shared" si="150"/>
        <v/>
      </c>
      <c r="Q1502" s="119" t="str">
        <f t="shared" si="151"/>
        <v/>
      </c>
      <c r="R1502" s="117" t="str">
        <f>IFERROR(VLOOKUP($I1502,BASE_SETOR!$B$4:$C$1000,2,0),"")</f>
        <v/>
      </c>
      <c r="AM1502" s="340"/>
    </row>
    <row r="1503" spans="6:39" customFormat="1" ht="18.75">
      <c r="F1503" s="120" t="str">
        <f t="shared" si="153"/>
        <v/>
      </c>
      <c r="G1503" s="121"/>
      <c r="H1503" s="120"/>
      <c r="I1503" s="122"/>
      <c r="J1503" s="306"/>
      <c r="K1503" s="115"/>
      <c r="L1503" s="115" t="str">
        <f>IFERROR(VLOOKUP(I1503,COT_ACOES!$B:$C,2,),"")</f>
        <v/>
      </c>
      <c r="M1503" s="115" t="str">
        <f t="shared" si="148"/>
        <v/>
      </c>
      <c r="N1503" s="116" t="str">
        <f t="shared" si="149"/>
        <v/>
      </c>
      <c r="O1503" s="117" t="str">
        <f t="shared" si="152"/>
        <v/>
      </c>
      <c r="P1503" s="118" t="str">
        <f t="shared" si="150"/>
        <v/>
      </c>
      <c r="Q1503" s="119" t="str">
        <f t="shared" si="151"/>
        <v/>
      </c>
      <c r="R1503" s="117" t="str">
        <f>IFERROR(VLOOKUP($I1503,BASE_SETOR!$B$4:$C$1000,2,0),"")</f>
        <v/>
      </c>
      <c r="AM1503" s="340"/>
    </row>
    <row r="1504" spans="6:39" customFormat="1" ht="18.75">
      <c r="F1504" s="120" t="str">
        <f t="shared" si="153"/>
        <v/>
      </c>
      <c r="G1504" s="121"/>
      <c r="H1504" s="120"/>
      <c r="I1504" s="122"/>
      <c r="J1504" s="306"/>
      <c r="K1504" s="115"/>
      <c r="L1504" s="115" t="str">
        <f>IFERROR(VLOOKUP(I1504,COT_ACOES!$B:$C,2,),"")</f>
        <v/>
      </c>
      <c r="M1504" s="115" t="str">
        <f t="shared" si="148"/>
        <v/>
      </c>
      <c r="N1504" s="116" t="str">
        <f t="shared" si="149"/>
        <v/>
      </c>
      <c r="O1504" s="117" t="str">
        <f t="shared" si="152"/>
        <v/>
      </c>
      <c r="P1504" s="118" t="str">
        <f t="shared" si="150"/>
        <v/>
      </c>
      <c r="Q1504" s="119" t="str">
        <f t="shared" si="151"/>
        <v/>
      </c>
      <c r="R1504" s="117" t="str">
        <f>IFERROR(VLOOKUP($I1504,BASE_SETOR!$B$4:$C$1000,2,0),"")</f>
        <v/>
      </c>
      <c r="AM1504" s="340"/>
    </row>
    <row r="1505" spans="6:39" customFormat="1" ht="18.75">
      <c r="F1505" s="120" t="str">
        <f t="shared" si="153"/>
        <v/>
      </c>
      <c r="G1505" s="121"/>
      <c r="H1505" s="120"/>
      <c r="I1505" s="122"/>
      <c r="J1505" s="306"/>
      <c r="K1505" s="115"/>
      <c r="L1505" s="115" t="str">
        <f>IFERROR(VLOOKUP(I1505,COT_ACOES!$B:$C,2,),"")</f>
        <v/>
      </c>
      <c r="M1505" s="115" t="str">
        <f t="shared" si="148"/>
        <v/>
      </c>
      <c r="N1505" s="116" t="str">
        <f t="shared" si="149"/>
        <v/>
      </c>
      <c r="O1505" s="117" t="str">
        <f t="shared" si="152"/>
        <v/>
      </c>
      <c r="P1505" s="118" t="str">
        <f t="shared" si="150"/>
        <v/>
      </c>
      <c r="Q1505" s="119" t="str">
        <f t="shared" si="151"/>
        <v/>
      </c>
      <c r="R1505" s="117" t="str">
        <f>IFERROR(VLOOKUP($I1505,BASE_SETOR!$B$4:$C$1000,2,0),"")</f>
        <v/>
      </c>
      <c r="AM1505" s="340"/>
    </row>
    <row r="1506" spans="6:39" customFormat="1" ht="18.75">
      <c r="F1506" s="120" t="str">
        <f t="shared" si="153"/>
        <v/>
      </c>
      <c r="G1506" s="121"/>
      <c r="H1506" s="120"/>
      <c r="I1506" s="122"/>
      <c r="J1506" s="306"/>
      <c r="K1506" s="115"/>
      <c r="L1506" s="115" t="str">
        <f>IFERROR(VLOOKUP(I1506,COT_ACOES!$B:$C,2,),"")</f>
        <v/>
      </c>
      <c r="M1506" s="115" t="str">
        <f t="shared" si="148"/>
        <v/>
      </c>
      <c r="N1506" s="116" t="str">
        <f t="shared" si="149"/>
        <v/>
      </c>
      <c r="O1506" s="117" t="str">
        <f t="shared" si="152"/>
        <v/>
      </c>
      <c r="P1506" s="118" t="str">
        <f t="shared" si="150"/>
        <v/>
      </c>
      <c r="Q1506" s="119" t="str">
        <f t="shared" si="151"/>
        <v/>
      </c>
      <c r="R1506" s="117" t="str">
        <f>IFERROR(VLOOKUP($I1506,BASE_SETOR!$B$4:$C$1000,2,0),"")</f>
        <v/>
      </c>
      <c r="AM1506" s="340"/>
    </row>
    <row r="1507" spans="6:39" customFormat="1" ht="18.75">
      <c r="F1507" s="120" t="str">
        <f t="shared" si="153"/>
        <v/>
      </c>
      <c r="G1507" s="121"/>
      <c r="H1507" s="120"/>
      <c r="I1507" s="122"/>
      <c r="J1507" s="306"/>
      <c r="K1507" s="115"/>
      <c r="L1507" s="115" t="str">
        <f>IFERROR(VLOOKUP(I1507,COT_ACOES!$B:$C,2,),"")</f>
        <v/>
      </c>
      <c r="M1507" s="115" t="str">
        <f t="shared" si="148"/>
        <v/>
      </c>
      <c r="N1507" s="116" t="str">
        <f t="shared" si="149"/>
        <v/>
      </c>
      <c r="O1507" s="117" t="str">
        <f t="shared" si="152"/>
        <v/>
      </c>
      <c r="P1507" s="118" t="str">
        <f t="shared" si="150"/>
        <v/>
      </c>
      <c r="Q1507" s="119" t="str">
        <f t="shared" si="151"/>
        <v/>
      </c>
      <c r="R1507" s="117" t="str">
        <f>IFERROR(VLOOKUP($I1507,BASE_SETOR!$B$4:$C$1000,2,0),"")</f>
        <v/>
      </c>
      <c r="AM1507" s="340"/>
    </row>
    <row r="1508" spans="6:39" customFormat="1" ht="18.75">
      <c r="F1508" s="120" t="str">
        <f t="shared" si="153"/>
        <v/>
      </c>
      <c r="G1508" s="121"/>
      <c r="H1508" s="120"/>
      <c r="I1508" s="122"/>
      <c r="J1508" s="306"/>
      <c r="K1508" s="115"/>
      <c r="L1508" s="115" t="str">
        <f>IFERROR(VLOOKUP(I1508,COT_ACOES!$B:$C,2,),"")</f>
        <v/>
      </c>
      <c r="M1508" s="115" t="str">
        <f t="shared" si="148"/>
        <v/>
      </c>
      <c r="N1508" s="116" t="str">
        <f t="shared" si="149"/>
        <v/>
      </c>
      <c r="O1508" s="117" t="str">
        <f t="shared" si="152"/>
        <v/>
      </c>
      <c r="P1508" s="118" t="str">
        <f t="shared" si="150"/>
        <v/>
      </c>
      <c r="Q1508" s="119" t="str">
        <f t="shared" si="151"/>
        <v/>
      </c>
      <c r="R1508" s="117" t="str">
        <f>IFERROR(VLOOKUP($I1508,BASE_SETOR!$B$4:$C$1000,2,0),"")</f>
        <v/>
      </c>
      <c r="AM1508" s="340"/>
    </row>
    <row r="1509" spans="6:39" customFormat="1" ht="18.75">
      <c r="F1509" s="120" t="str">
        <f t="shared" si="153"/>
        <v/>
      </c>
      <c r="G1509" s="121"/>
      <c r="H1509" s="120"/>
      <c r="I1509" s="122"/>
      <c r="J1509" s="306"/>
      <c r="K1509" s="115"/>
      <c r="L1509" s="115" t="str">
        <f>IFERROR(VLOOKUP(I1509,COT_ACOES!$B:$C,2,),"")</f>
        <v/>
      </c>
      <c r="M1509" s="115" t="str">
        <f t="shared" si="148"/>
        <v/>
      </c>
      <c r="N1509" s="116" t="str">
        <f t="shared" si="149"/>
        <v/>
      </c>
      <c r="O1509" s="117" t="str">
        <f t="shared" si="152"/>
        <v/>
      </c>
      <c r="P1509" s="118" t="str">
        <f t="shared" si="150"/>
        <v/>
      </c>
      <c r="Q1509" s="119" t="str">
        <f t="shared" si="151"/>
        <v/>
      </c>
      <c r="R1509" s="117" t="str">
        <f>IFERROR(VLOOKUP($I1509,BASE_SETOR!$B$4:$C$1000,2,0),"")</f>
        <v/>
      </c>
      <c r="AM1509" s="340"/>
    </row>
    <row r="1510" spans="6:39" customFormat="1" ht="18.75">
      <c r="F1510" s="120" t="str">
        <f t="shared" si="153"/>
        <v/>
      </c>
      <c r="G1510" s="121"/>
      <c r="H1510" s="120"/>
      <c r="I1510" s="122"/>
      <c r="J1510" s="306"/>
      <c r="K1510" s="115"/>
      <c r="L1510" s="115" t="str">
        <f>IFERROR(VLOOKUP(I1510,COT_ACOES!$B:$C,2,),"")</f>
        <v/>
      </c>
      <c r="M1510" s="115" t="str">
        <f t="shared" si="148"/>
        <v/>
      </c>
      <c r="N1510" s="116" t="str">
        <f t="shared" si="149"/>
        <v/>
      </c>
      <c r="O1510" s="117" t="str">
        <f t="shared" si="152"/>
        <v/>
      </c>
      <c r="P1510" s="118" t="str">
        <f t="shared" si="150"/>
        <v/>
      </c>
      <c r="Q1510" s="119" t="str">
        <f t="shared" si="151"/>
        <v/>
      </c>
      <c r="R1510" s="117" t="str">
        <f>IFERROR(VLOOKUP($I1510,BASE_SETOR!$B$4:$C$1000,2,0),"")</f>
        <v/>
      </c>
      <c r="AM1510" s="340"/>
    </row>
    <row r="1511" spans="6:39" customFormat="1" ht="18.75">
      <c r="F1511" s="120" t="str">
        <f t="shared" si="153"/>
        <v/>
      </c>
      <c r="G1511" s="121"/>
      <c r="H1511" s="120"/>
      <c r="I1511" s="122"/>
      <c r="J1511" s="306"/>
      <c r="K1511" s="115"/>
      <c r="L1511" s="115" t="str">
        <f>IFERROR(VLOOKUP(I1511,COT_ACOES!$B:$C,2,),"")</f>
        <v/>
      </c>
      <c r="M1511" s="115" t="str">
        <f t="shared" si="148"/>
        <v/>
      </c>
      <c r="N1511" s="116" t="str">
        <f t="shared" si="149"/>
        <v/>
      </c>
      <c r="O1511" s="117" t="str">
        <f t="shared" si="152"/>
        <v/>
      </c>
      <c r="P1511" s="118" t="str">
        <f t="shared" si="150"/>
        <v/>
      </c>
      <c r="Q1511" s="119" t="str">
        <f t="shared" si="151"/>
        <v/>
      </c>
      <c r="R1511" s="117" t="str">
        <f>IFERROR(VLOOKUP($I1511,BASE_SETOR!$B$4:$C$1000,2,0),"")</f>
        <v/>
      </c>
      <c r="AM1511" s="340"/>
    </row>
    <row r="1512" spans="6:39" customFormat="1" ht="18.75">
      <c r="F1512" s="120" t="str">
        <f t="shared" si="153"/>
        <v/>
      </c>
      <c r="G1512" s="121"/>
      <c r="H1512" s="120"/>
      <c r="I1512" s="122"/>
      <c r="J1512" s="306"/>
      <c r="K1512" s="115"/>
      <c r="L1512" s="115" t="str">
        <f>IFERROR(VLOOKUP(I1512,COT_ACOES!$B:$C,2,),"")</f>
        <v/>
      </c>
      <c r="M1512" s="115" t="str">
        <f t="shared" si="148"/>
        <v/>
      </c>
      <c r="N1512" s="116" t="str">
        <f t="shared" si="149"/>
        <v/>
      </c>
      <c r="O1512" s="117" t="str">
        <f t="shared" si="152"/>
        <v/>
      </c>
      <c r="P1512" s="118" t="str">
        <f t="shared" si="150"/>
        <v/>
      </c>
      <c r="Q1512" s="119" t="str">
        <f t="shared" si="151"/>
        <v/>
      </c>
      <c r="R1512" s="117" t="str">
        <f>IFERROR(VLOOKUP($I1512,BASE_SETOR!$B$4:$C$1000,2,0),"")</f>
        <v/>
      </c>
      <c r="AM1512" s="340"/>
    </row>
    <row r="1513" spans="6:39" customFormat="1" ht="18.75">
      <c r="F1513" s="120" t="str">
        <f t="shared" si="153"/>
        <v/>
      </c>
      <c r="G1513" s="121"/>
      <c r="H1513" s="120"/>
      <c r="I1513" s="122"/>
      <c r="J1513" s="306"/>
      <c r="K1513" s="115"/>
      <c r="L1513" s="115" t="str">
        <f>IFERROR(VLOOKUP(I1513,COT_ACOES!$B:$C,2,),"")</f>
        <v/>
      </c>
      <c r="M1513" s="115" t="str">
        <f t="shared" si="148"/>
        <v/>
      </c>
      <c r="N1513" s="116" t="str">
        <f t="shared" si="149"/>
        <v/>
      </c>
      <c r="O1513" s="117" t="str">
        <f t="shared" si="152"/>
        <v/>
      </c>
      <c r="P1513" s="118" t="str">
        <f t="shared" si="150"/>
        <v/>
      </c>
      <c r="Q1513" s="119" t="str">
        <f t="shared" si="151"/>
        <v/>
      </c>
      <c r="R1513" s="117" t="str">
        <f>IFERROR(VLOOKUP($I1513,BASE_SETOR!$B$4:$C$1000,2,0),"")</f>
        <v/>
      </c>
      <c r="AM1513" s="340"/>
    </row>
    <row r="1514" spans="6:39" customFormat="1" ht="18.75">
      <c r="F1514" s="120" t="str">
        <f t="shared" si="153"/>
        <v/>
      </c>
      <c r="G1514" s="121"/>
      <c r="H1514" s="120"/>
      <c r="I1514" s="122"/>
      <c r="J1514" s="306"/>
      <c r="K1514" s="115"/>
      <c r="L1514" s="115" t="str">
        <f>IFERROR(VLOOKUP(I1514,COT_ACOES!$B:$C,2,),"")</f>
        <v/>
      </c>
      <c r="M1514" s="115" t="str">
        <f t="shared" ref="M1514:M1577" si="154">IF(J1514="","",J1514*K1514)</f>
        <v/>
      </c>
      <c r="N1514" s="116" t="str">
        <f t="shared" ref="N1514:N1577" si="155">IF(J1514="","",J1514*L1514)</f>
        <v/>
      </c>
      <c r="O1514" s="117" t="str">
        <f t="shared" si="152"/>
        <v/>
      </c>
      <c r="P1514" s="118" t="str">
        <f t="shared" ref="P1514:P1577" si="156">IFERROR((N1514-M1514)/M1514,"")</f>
        <v/>
      </c>
      <c r="Q1514" s="119" t="str">
        <f t="shared" ref="Q1514:Q1577" si="157">IFERROR(M1514*P1514,"")</f>
        <v/>
      </c>
      <c r="R1514" s="117" t="str">
        <f>IFERROR(VLOOKUP($I1514,BASE_SETOR!$B$4:$C$1000,2,0),"")</f>
        <v/>
      </c>
      <c r="AM1514" s="340"/>
    </row>
    <row r="1515" spans="6:39" customFormat="1" ht="18.75">
      <c r="F1515" s="120" t="str">
        <f t="shared" si="153"/>
        <v/>
      </c>
      <c r="G1515" s="121"/>
      <c r="H1515" s="120"/>
      <c r="I1515" s="122"/>
      <c r="J1515" s="306"/>
      <c r="K1515" s="115"/>
      <c r="L1515" s="115" t="str">
        <f>IFERROR(VLOOKUP(I1515,COT_ACOES!$B:$C,2,),"")</f>
        <v/>
      </c>
      <c r="M1515" s="115" t="str">
        <f t="shared" si="154"/>
        <v/>
      </c>
      <c r="N1515" s="116" t="str">
        <f t="shared" si="155"/>
        <v/>
      </c>
      <c r="O1515" s="117" t="str">
        <f t="shared" si="152"/>
        <v/>
      </c>
      <c r="P1515" s="118" t="str">
        <f t="shared" si="156"/>
        <v/>
      </c>
      <c r="Q1515" s="119" t="str">
        <f t="shared" si="157"/>
        <v/>
      </c>
      <c r="R1515" s="117" t="str">
        <f>IFERROR(VLOOKUP($I1515,BASE_SETOR!$B$4:$C$1000,2,0),"")</f>
        <v/>
      </c>
      <c r="AM1515" s="340"/>
    </row>
    <row r="1516" spans="6:39" customFormat="1" ht="18.75">
      <c r="F1516" s="120" t="str">
        <f t="shared" si="153"/>
        <v/>
      </c>
      <c r="G1516" s="121"/>
      <c r="H1516" s="120"/>
      <c r="I1516" s="122"/>
      <c r="J1516" s="306"/>
      <c r="K1516" s="115"/>
      <c r="L1516" s="115" t="str">
        <f>IFERROR(VLOOKUP(I1516,COT_ACOES!$B:$C,2,),"")</f>
        <v/>
      </c>
      <c r="M1516" s="115" t="str">
        <f t="shared" si="154"/>
        <v/>
      </c>
      <c r="N1516" s="116" t="str">
        <f t="shared" si="155"/>
        <v/>
      </c>
      <c r="O1516" s="117" t="str">
        <f t="shared" si="152"/>
        <v/>
      </c>
      <c r="P1516" s="118" t="str">
        <f t="shared" si="156"/>
        <v/>
      </c>
      <c r="Q1516" s="119" t="str">
        <f t="shared" si="157"/>
        <v/>
      </c>
      <c r="R1516" s="117" t="str">
        <f>IFERROR(VLOOKUP($I1516,BASE_SETOR!$B$4:$C$1000,2,0),"")</f>
        <v/>
      </c>
      <c r="AM1516" s="340"/>
    </row>
    <row r="1517" spans="6:39" customFormat="1" ht="18.75">
      <c r="F1517" s="120" t="str">
        <f t="shared" si="153"/>
        <v/>
      </c>
      <c r="G1517" s="121"/>
      <c r="H1517" s="120"/>
      <c r="I1517" s="122"/>
      <c r="J1517" s="306"/>
      <c r="K1517" s="115"/>
      <c r="L1517" s="115" t="str">
        <f>IFERROR(VLOOKUP(I1517,COT_ACOES!$B:$C,2,),"")</f>
        <v/>
      </c>
      <c r="M1517" s="115" t="str">
        <f t="shared" si="154"/>
        <v/>
      </c>
      <c r="N1517" s="116" t="str">
        <f t="shared" si="155"/>
        <v/>
      </c>
      <c r="O1517" s="117" t="str">
        <f t="shared" si="152"/>
        <v/>
      </c>
      <c r="P1517" s="118" t="str">
        <f t="shared" si="156"/>
        <v/>
      </c>
      <c r="Q1517" s="119" t="str">
        <f t="shared" si="157"/>
        <v/>
      </c>
      <c r="R1517" s="117" t="str">
        <f>IFERROR(VLOOKUP($I1517,BASE_SETOR!$B$4:$C$1000,2,0),"")</f>
        <v/>
      </c>
      <c r="AM1517" s="340"/>
    </row>
    <row r="1518" spans="6:39" customFormat="1" ht="18.75">
      <c r="F1518" s="120" t="str">
        <f t="shared" si="153"/>
        <v/>
      </c>
      <c r="G1518" s="121"/>
      <c r="H1518" s="120"/>
      <c r="I1518" s="122"/>
      <c r="J1518" s="306"/>
      <c r="K1518" s="115"/>
      <c r="L1518" s="115" t="str">
        <f>IFERROR(VLOOKUP(I1518,COT_ACOES!$B:$C,2,),"")</f>
        <v/>
      </c>
      <c r="M1518" s="115" t="str">
        <f t="shared" si="154"/>
        <v/>
      </c>
      <c r="N1518" s="116" t="str">
        <f t="shared" si="155"/>
        <v/>
      </c>
      <c r="O1518" s="117" t="str">
        <f t="shared" si="152"/>
        <v/>
      </c>
      <c r="P1518" s="118" t="str">
        <f t="shared" si="156"/>
        <v/>
      </c>
      <c r="Q1518" s="119" t="str">
        <f t="shared" si="157"/>
        <v/>
      </c>
      <c r="R1518" s="117" t="str">
        <f>IFERROR(VLOOKUP($I1518,BASE_SETOR!$B$4:$C$1000,2,0),"")</f>
        <v/>
      </c>
      <c r="AM1518" s="340"/>
    </row>
    <row r="1519" spans="6:39" customFormat="1" ht="18.75">
      <c r="F1519" s="120" t="str">
        <f t="shared" si="153"/>
        <v/>
      </c>
      <c r="G1519" s="121"/>
      <c r="H1519" s="120"/>
      <c r="I1519" s="122"/>
      <c r="J1519" s="306"/>
      <c r="K1519" s="115"/>
      <c r="L1519" s="115" t="str">
        <f>IFERROR(VLOOKUP(I1519,COT_ACOES!$B:$C,2,),"")</f>
        <v/>
      </c>
      <c r="M1519" s="115" t="str">
        <f t="shared" si="154"/>
        <v/>
      </c>
      <c r="N1519" s="116" t="str">
        <f t="shared" si="155"/>
        <v/>
      </c>
      <c r="O1519" s="117" t="str">
        <f t="shared" si="152"/>
        <v/>
      </c>
      <c r="P1519" s="118" t="str">
        <f t="shared" si="156"/>
        <v/>
      </c>
      <c r="Q1519" s="119" t="str">
        <f t="shared" si="157"/>
        <v/>
      </c>
      <c r="R1519" s="117" t="str">
        <f>IFERROR(VLOOKUP($I1519,BASE_SETOR!$B$4:$C$1000,2,0),"")</f>
        <v/>
      </c>
      <c r="AM1519" s="340"/>
    </row>
    <row r="1520" spans="6:39" customFormat="1" ht="18.75">
      <c r="F1520" s="120" t="str">
        <f t="shared" si="153"/>
        <v/>
      </c>
      <c r="G1520" s="121"/>
      <c r="H1520" s="120"/>
      <c r="I1520" s="122"/>
      <c r="J1520" s="306"/>
      <c r="K1520" s="115"/>
      <c r="L1520" s="115" t="str">
        <f>IFERROR(VLOOKUP(I1520,COT_ACOES!$B:$C,2,),"")</f>
        <v/>
      </c>
      <c r="M1520" s="115" t="str">
        <f t="shared" si="154"/>
        <v/>
      </c>
      <c r="N1520" s="116" t="str">
        <f t="shared" si="155"/>
        <v/>
      </c>
      <c r="O1520" s="117" t="str">
        <f t="shared" si="152"/>
        <v/>
      </c>
      <c r="P1520" s="118" t="str">
        <f t="shared" si="156"/>
        <v/>
      </c>
      <c r="Q1520" s="119" t="str">
        <f t="shared" si="157"/>
        <v/>
      </c>
      <c r="R1520" s="117" t="str">
        <f>IFERROR(VLOOKUP($I1520,BASE_SETOR!$B$4:$C$1000,2,0),"")</f>
        <v/>
      </c>
      <c r="AM1520" s="340"/>
    </row>
    <row r="1521" spans="6:39" customFormat="1" ht="18.75">
      <c r="F1521" s="120" t="str">
        <f t="shared" si="153"/>
        <v/>
      </c>
      <c r="G1521" s="121"/>
      <c r="H1521" s="120"/>
      <c r="I1521" s="122"/>
      <c r="J1521" s="306"/>
      <c r="K1521" s="115"/>
      <c r="L1521" s="115" t="str">
        <f>IFERROR(VLOOKUP(I1521,COT_ACOES!$B:$C,2,),"")</f>
        <v/>
      </c>
      <c r="M1521" s="115" t="str">
        <f t="shared" si="154"/>
        <v/>
      </c>
      <c r="N1521" s="116" t="str">
        <f t="shared" si="155"/>
        <v/>
      </c>
      <c r="O1521" s="117" t="str">
        <f t="shared" si="152"/>
        <v/>
      </c>
      <c r="P1521" s="118" t="str">
        <f t="shared" si="156"/>
        <v/>
      </c>
      <c r="Q1521" s="119" t="str">
        <f t="shared" si="157"/>
        <v/>
      </c>
      <c r="R1521" s="117" t="str">
        <f>IFERROR(VLOOKUP($I1521,BASE_SETOR!$B$4:$C$1000,2,0),"")</f>
        <v/>
      </c>
      <c r="AM1521" s="340"/>
    </row>
    <row r="1522" spans="6:39" customFormat="1" ht="18.75">
      <c r="F1522" s="120" t="str">
        <f t="shared" si="153"/>
        <v/>
      </c>
      <c r="G1522" s="121"/>
      <c r="H1522" s="120"/>
      <c r="I1522" s="122"/>
      <c r="J1522" s="306"/>
      <c r="K1522" s="115"/>
      <c r="L1522" s="115" t="str">
        <f>IFERROR(VLOOKUP(I1522,COT_ACOES!$B:$C,2,),"")</f>
        <v/>
      </c>
      <c r="M1522" s="115" t="str">
        <f t="shared" si="154"/>
        <v/>
      </c>
      <c r="N1522" s="116" t="str">
        <f t="shared" si="155"/>
        <v/>
      </c>
      <c r="O1522" s="117" t="str">
        <f t="shared" si="152"/>
        <v/>
      </c>
      <c r="P1522" s="118" t="str">
        <f t="shared" si="156"/>
        <v/>
      </c>
      <c r="Q1522" s="119" t="str">
        <f t="shared" si="157"/>
        <v/>
      </c>
      <c r="R1522" s="117" t="str">
        <f>IFERROR(VLOOKUP($I1522,BASE_SETOR!$B$4:$C$1000,2,0),"")</f>
        <v/>
      </c>
      <c r="AM1522" s="340"/>
    </row>
    <row r="1523" spans="6:39" customFormat="1" ht="18.75">
      <c r="F1523" s="120" t="str">
        <f t="shared" si="153"/>
        <v/>
      </c>
      <c r="G1523" s="121"/>
      <c r="H1523" s="120"/>
      <c r="I1523" s="122"/>
      <c r="J1523" s="306"/>
      <c r="K1523" s="115"/>
      <c r="L1523" s="115" t="str">
        <f>IFERROR(VLOOKUP(I1523,COT_ACOES!$B:$C,2,),"")</f>
        <v/>
      </c>
      <c r="M1523" s="115" t="str">
        <f t="shared" si="154"/>
        <v/>
      </c>
      <c r="N1523" s="116" t="str">
        <f t="shared" si="155"/>
        <v/>
      </c>
      <c r="O1523" s="117" t="str">
        <f t="shared" si="152"/>
        <v/>
      </c>
      <c r="P1523" s="118" t="str">
        <f t="shared" si="156"/>
        <v/>
      </c>
      <c r="Q1523" s="119" t="str">
        <f t="shared" si="157"/>
        <v/>
      </c>
      <c r="R1523" s="117" t="str">
        <f>IFERROR(VLOOKUP($I1523,BASE_SETOR!$B$4:$C$1000,2,0),"")</f>
        <v/>
      </c>
      <c r="AM1523" s="340"/>
    </row>
    <row r="1524" spans="6:39" customFormat="1" ht="18.75">
      <c r="F1524" s="120" t="str">
        <f t="shared" si="153"/>
        <v/>
      </c>
      <c r="G1524" s="121"/>
      <c r="H1524" s="120"/>
      <c r="I1524" s="122"/>
      <c r="J1524" s="306"/>
      <c r="K1524" s="115"/>
      <c r="L1524" s="115" t="str">
        <f>IFERROR(VLOOKUP(I1524,COT_ACOES!$B:$C,2,),"")</f>
        <v/>
      </c>
      <c r="M1524" s="115" t="str">
        <f t="shared" si="154"/>
        <v/>
      </c>
      <c r="N1524" s="116" t="str">
        <f t="shared" si="155"/>
        <v/>
      </c>
      <c r="O1524" s="117" t="str">
        <f t="shared" si="152"/>
        <v/>
      </c>
      <c r="P1524" s="118" t="str">
        <f t="shared" si="156"/>
        <v/>
      </c>
      <c r="Q1524" s="119" t="str">
        <f t="shared" si="157"/>
        <v/>
      </c>
      <c r="R1524" s="117" t="str">
        <f>IFERROR(VLOOKUP($I1524,BASE_SETOR!$B$4:$C$1000,2,0),"")</f>
        <v/>
      </c>
      <c r="AM1524" s="340"/>
    </row>
    <row r="1525" spans="6:39" customFormat="1" ht="18.75">
      <c r="F1525" s="120" t="str">
        <f t="shared" si="153"/>
        <v/>
      </c>
      <c r="G1525" s="121"/>
      <c r="H1525" s="120"/>
      <c r="I1525" s="122"/>
      <c r="J1525" s="306"/>
      <c r="K1525" s="115"/>
      <c r="L1525" s="115" t="str">
        <f>IFERROR(VLOOKUP(I1525,COT_ACOES!$B:$C,2,),"")</f>
        <v/>
      </c>
      <c r="M1525" s="115" t="str">
        <f t="shared" si="154"/>
        <v/>
      </c>
      <c r="N1525" s="116" t="str">
        <f t="shared" si="155"/>
        <v/>
      </c>
      <c r="O1525" s="117" t="str">
        <f t="shared" si="152"/>
        <v/>
      </c>
      <c r="P1525" s="118" t="str">
        <f t="shared" si="156"/>
        <v/>
      </c>
      <c r="Q1525" s="119" t="str">
        <f t="shared" si="157"/>
        <v/>
      </c>
      <c r="R1525" s="117" t="str">
        <f>IFERROR(VLOOKUP($I1525,BASE_SETOR!$B$4:$C$1000,2,0),"")</f>
        <v/>
      </c>
      <c r="AM1525" s="340"/>
    </row>
    <row r="1526" spans="6:39" customFormat="1" ht="18.75">
      <c r="F1526" s="120" t="str">
        <f t="shared" si="153"/>
        <v/>
      </c>
      <c r="G1526" s="121"/>
      <c r="H1526" s="120"/>
      <c r="I1526" s="122"/>
      <c r="J1526" s="306"/>
      <c r="K1526" s="115"/>
      <c r="L1526" s="115" t="str">
        <f>IFERROR(VLOOKUP(I1526,COT_ACOES!$B:$C,2,),"")</f>
        <v/>
      </c>
      <c r="M1526" s="115" t="str">
        <f t="shared" si="154"/>
        <v/>
      </c>
      <c r="N1526" s="116" t="str">
        <f t="shared" si="155"/>
        <v/>
      </c>
      <c r="O1526" s="117" t="str">
        <f t="shared" si="152"/>
        <v/>
      </c>
      <c r="P1526" s="118" t="str">
        <f t="shared" si="156"/>
        <v/>
      </c>
      <c r="Q1526" s="119" t="str">
        <f t="shared" si="157"/>
        <v/>
      </c>
      <c r="R1526" s="117" t="str">
        <f>IFERROR(VLOOKUP($I1526,BASE_SETOR!$B$4:$C$1000,2,0),"")</f>
        <v/>
      </c>
      <c r="AM1526" s="340"/>
    </row>
    <row r="1527" spans="6:39" customFormat="1" ht="18.75">
      <c r="F1527" s="120" t="str">
        <f t="shared" si="153"/>
        <v/>
      </c>
      <c r="G1527" s="121"/>
      <c r="H1527" s="120"/>
      <c r="I1527" s="122"/>
      <c r="J1527" s="306"/>
      <c r="K1527" s="115"/>
      <c r="L1527" s="115" t="str">
        <f>IFERROR(VLOOKUP(I1527,COT_ACOES!$B:$C,2,),"")</f>
        <v/>
      </c>
      <c r="M1527" s="115" t="str">
        <f t="shared" si="154"/>
        <v/>
      </c>
      <c r="N1527" s="116" t="str">
        <f t="shared" si="155"/>
        <v/>
      </c>
      <c r="O1527" s="117" t="str">
        <f t="shared" si="152"/>
        <v/>
      </c>
      <c r="P1527" s="118" t="str">
        <f t="shared" si="156"/>
        <v/>
      </c>
      <c r="Q1527" s="119" t="str">
        <f t="shared" si="157"/>
        <v/>
      </c>
      <c r="R1527" s="117" t="str">
        <f>IFERROR(VLOOKUP($I1527,BASE_SETOR!$B$4:$C$1000,2,0),"")</f>
        <v/>
      </c>
      <c r="AM1527" s="340"/>
    </row>
    <row r="1528" spans="6:39" customFormat="1" ht="18.75">
      <c r="F1528" s="120" t="str">
        <f t="shared" si="153"/>
        <v/>
      </c>
      <c r="G1528" s="121"/>
      <c r="H1528" s="120"/>
      <c r="I1528" s="122"/>
      <c r="J1528" s="306"/>
      <c r="K1528" s="115"/>
      <c r="L1528" s="115" t="str">
        <f>IFERROR(VLOOKUP(I1528,COT_ACOES!$B:$C,2,),"")</f>
        <v/>
      </c>
      <c r="M1528" s="115" t="str">
        <f t="shared" si="154"/>
        <v/>
      </c>
      <c r="N1528" s="116" t="str">
        <f t="shared" si="155"/>
        <v/>
      </c>
      <c r="O1528" s="117" t="str">
        <f t="shared" si="152"/>
        <v/>
      </c>
      <c r="P1528" s="118" t="str">
        <f t="shared" si="156"/>
        <v/>
      </c>
      <c r="Q1528" s="119" t="str">
        <f t="shared" si="157"/>
        <v/>
      </c>
      <c r="R1528" s="117" t="str">
        <f>IFERROR(VLOOKUP($I1528,BASE_SETOR!$B$4:$C$1000,2,0),"")</f>
        <v/>
      </c>
      <c r="AM1528" s="340"/>
    </row>
    <row r="1529" spans="6:39" customFormat="1" ht="18.75">
      <c r="F1529" s="120" t="str">
        <f t="shared" si="153"/>
        <v/>
      </c>
      <c r="G1529" s="121"/>
      <c r="H1529" s="120"/>
      <c r="I1529" s="122"/>
      <c r="J1529" s="306"/>
      <c r="K1529" s="115"/>
      <c r="L1529" s="115" t="str">
        <f>IFERROR(VLOOKUP(I1529,COT_ACOES!$B:$C,2,),"")</f>
        <v/>
      </c>
      <c r="M1529" s="115" t="str">
        <f t="shared" si="154"/>
        <v/>
      </c>
      <c r="N1529" s="116" t="str">
        <f t="shared" si="155"/>
        <v/>
      </c>
      <c r="O1529" s="117" t="str">
        <f t="shared" si="152"/>
        <v/>
      </c>
      <c r="P1529" s="118" t="str">
        <f t="shared" si="156"/>
        <v/>
      </c>
      <c r="Q1529" s="119" t="str">
        <f t="shared" si="157"/>
        <v/>
      </c>
      <c r="R1529" s="117" t="str">
        <f>IFERROR(VLOOKUP($I1529,BASE_SETOR!$B$4:$C$1000,2,0),"")</f>
        <v/>
      </c>
      <c r="AM1529" s="340"/>
    </row>
    <row r="1530" spans="6:39" customFormat="1" ht="18.75">
      <c r="F1530" s="120" t="str">
        <f t="shared" si="153"/>
        <v/>
      </c>
      <c r="G1530" s="121"/>
      <c r="H1530" s="120"/>
      <c r="I1530" s="122"/>
      <c r="J1530" s="306"/>
      <c r="K1530" s="115"/>
      <c r="L1530" s="115" t="str">
        <f>IFERROR(VLOOKUP(I1530,COT_ACOES!$B:$C,2,),"")</f>
        <v/>
      </c>
      <c r="M1530" s="115" t="str">
        <f t="shared" si="154"/>
        <v/>
      </c>
      <c r="N1530" s="116" t="str">
        <f t="shared" si="155"/>
        <v/>
      </c>
      <c r="O1530" s="117" t="str">
        <f t="shared" si="152"/>
        <v/>
      </c>
      <c r="P1530" s="118" t="str">
        <f t="shared" si="156"/>
        <v/>
      </c>
      <c r="Q1530" s="119" t="str">
        <f t="shared" si="157"/>
        <v/>
      </c>
      <c r="R1530" s="117" t="str">
        <f>IFERROR(VLOOKUP($I1530,BASE_SETOR!$B$4:$C$1000,2,0),"")</f>
        <v/>
      </c>
      <c r="AM1530" s="340"/>
    </row>
    <row r="1531" spans="6:39" customFormat="1" ht="18.75">
      <c r="F1531" s="120" t="str">
        <f t="shared" si="153"/>
        <v/>
      </c>
      <c r="G1531" s="121"/>
      <c r="H1531" s="120"/>
      <c r="I1531" s="122"/>
      <c r="J1531" s="306"/>
      <c r="K1531" s="115"/>
      <c r="L1531" s="115" t="str">
        <f>IFERROR(VLOOKUP(I1531,COT_ACOES!$B:$C,2,),"")</f>
        <v/>
      </c>
      <c r="M1531" s="115" t="str">
        <f t="shared" si="154"/>
        <v/>
      </c>
      <c r="N1531" s="116" t="str">
        <f t="shared" si="155"/>
        <v/>
      </c>
      <c r="O1531" s="117" t="str">
        <f t="shared" si="152"/>
        <v/>
      </c>
      <c r="P1531" s="118" t="str">
        <f t="shared" si="156"/>
        <v/>
      </c>
      <c r="Q1531" s="119" t="str">
        <f t="shared" si="157"/>
        <v/>
      </c>
      <c r="R1531" s="117" t="str">
        <f>IFERROR(VLOOKUP($I1531,BASE_SETOR!$B$4:$C$1000,2,0),"")</f>
        <v/>
      </c>
      <c r="AM1531" s="340"/>
    </row>
    <row r="1532" spans="6:39" customFormat="1" ht="18.75">
      <c r="F1532" s="120" t="str">
        <f t="shared" si="153"/>
        <v/>
      </c>
      <c r="G1532" s="121"/>
      <c r="H1532" s="120"/>
      <c r="I1532" s="122"/>
      <c r="J1532" s="306"/>
      <c r="K1532" s="115"/>
      <c r="L1532" s="115" t="str">
        <f>IFERROR(VLOOKUP(I1532,COT_ACOES!$B:$C,2,),"")</f>
        <v/>
      </c>
      <c r="M1532" s="115" t="str">
        <f t="shared" si="154"/>
        <v/>
      </c>
      <c r="N1532" s="116" t="str">
        <f t="shared" si="155"/>
        <v/>
      </c>
      <c r="O1532" s="117" t="str">
        <f t="shared" si="152"/>
        <v/>
      </c>
      <c r="P1532" s="118" t="str">
        <f t="shared" si="156"/>
        <v/>
      </c>
      <c r="Q1532" s="119" t="str">
        <f t="shared" si="157"/>
        <v/>
      </c>
      <c r="R1532" s="117" t="str">
        <f>IFERROR(VLOOKUP($I1532,BASE_SETOR!$B$4:$C$1000,2,0),"")</f>
        <v/>
      </c>
      <c r="AM1532" s="340"/>
    </row>
    <row r="1533" spans="6:39" customFormat="1" ht="18.75">
      <c r="F1533" s="120" t="str">
        <f t="shared" si="153"/>
        <v/>
      </c>
      <c r="G1533" s="121"/>
      <c r="H1533" s="120"/>
      <c r="I1533" s="122"/>
      <c r="J1533" s="306"/>
      <c r="K1533" s="115"/>
      <c r="L1533" s="115" t="str">
        <f>IFERROR(VLOOKUP(I1533,COT_ACOES!$B:$C,2,),"")</f>
        <v/>
      </c>
      <c r="M1533" s="115" t="str">
        <f t="shared" si="154"/>
        <v/>
      </c>
      <c r="N1533" s="116" t="str">
        <f t="shared" si="155"/>
        <v/>
      </c>
      <c r="O1533" s="117" t="str">
        <f t="shared" si="152"/>
        <v/>
      </c>
      <c r="P1533" s="118" t="str">
        <f t="shared" si="156"/>
        <v/>
      </c>
      <c r="Q1533" s="119" t="str">
        <f t="shared" si="157"/>
        <v/>
      </c>
      <c r="R1533" s="117" t="str">
        <f>IFERROR(VLOOKUP($I1533,BASE_SETOR!$B$4:$C$1000,2,0),"")</f>
        <v/>
      </c>
      <c r="AM1533" s="340"/>
    </row>
    <row r="1534" spans="6:39" customFormat="1" ht="18.75">
      <c r="F1534" s="120" t="str">
        <f t="shared" si="153"/>
        <v/>
      </c>
      <c r="G1534" s="121"/>
      <c r="H1534" s="120"/>
      <c r="I1534" s="122"/>
      <c r="J1534" s="306"/>
      <c r="K1534" s="115"/>
      <c r="L1534" s="115" t="str">
        <f>IFERROR(VLOOKUP(I1534,COT_ACOES!$B:$C,2,),"")</f>
        <v/>
      </c>
      <c r="M1534" s="115" t="str">
        <f t="shared" si="154"/>
        <v/>
      </c>
      <c r="N1534" s="116" t="str">
        <f t="shared" si="155"/>
        <v/>
      </c>
      <c r="O1534" s="117" t="str">
        <f t="shared" si="152"/>
        <v/>
      </c>
      <c r="P1534" s="118" t="str">
        <f t="shared" si="156"/>
        <v/>
      </c>
      <c r="Q1534" s="119" t="str">
        <f t="shared" si="157"/>
        <v/>
      </c>
      <c r="R1534" s="117" t="str">
        <f>IFERROR(VLOOKUP($I1534,BASE_SETOR!$B$4:$C$1000,2,0),"")</f>
        <v/>
      </c>
      <c r="AM1534" s="340"/>
    </row>
    <row r="1535" spans="6:39" customFormat="1" ht="18.75">
      <c r="F1535" s="120" t="str">
        <f t="shared" si="153"/>
        <v/>
      </c>
      <c r="G1535" s="121"/>
      <c r="H1535" s="120"/>
      <c r="I1535" s="122"/>
      <c r="J1535" s="306"/>
      <c r="K1535" s="115"/>
      <c r="L1535" s="115" t="str">
        <f>IFERROR(VLOOKUP(I1535,COT_ACOES!$B:$C,2,),"")</f>
        <v/>
      </c>
      <c r="M1535" s="115" t="str">
        <f t="shared" si="154"/>
        <v/>
      </c>
      <c r="N1535" s="116" t="str">
        <f t="shared" si="155"/>
        <v/>
      </c>
      <c r="O1535" s="117" t="str">
        <f t="shared" si="152"/>
        <v/>
      </c>
      <c r="P1535" s="118" t="str">
        <f t="shared" si="156"/>
        <v/>
      </c>
      <c r="Q1535" s="119" t="str">
        <f t="shared" si="157"/>
        <v/>
      </c>
      <c r="R1535" s="117" t="str">
        <f>IFERROR(VLOOKUP($I1535,BASE_SETOR!$B$4:$C$1000,2,0),"")</f>
        <v/>
      </c>
      <c r="AM1535" s="340"/>
    </row>
    <row r="1536" spans="6:39" customFormat="1" ht="18.75">
      <c r="F1536" s="120" t="str">
        <f t="shared" si="153"/>
        <v/>
      </c>
      <c r="G1536" s="121"/>
      <c r="H1536" s="120"/>
      <c r="I1536" s="122"/>
      <c r="J1536" s="306"/>
      <c r="K1536" s="115"/>
      <c r="L1536" s="115" t="str">
        <f>IFERROR(VLOOKUP(I1536,COT_ACOES!$B:$C,2,),"")</f>
        <v/>
      </c>
      <c r="M1536" s="115" t="str">
        <f t="shared" si="154"/>
        <v/>
      </c>
      <c r="N1536" s="116" t="str">
        <f t="shared" si="155"/>
        <v/>
      </c>
      <c r="O1536" s="117" t="str">
        <f t="shared" si="152"/>
        <v/>
      </c>
      <c r="P1536" s="118" t="str">
        <f t="shared" si="156"/>
        <v/>
      </c>
      <c r="Q1536" s="119" t="str">
        <f t="shared" si="157"/>
        <v/>
      </c>
      <c r="R1536" s="117" t="str">
        <f>IFERROR(VLOOKUP($I1536,BASE_SETOR!$B$4:$C$1000,2,0),"")</f>
        <v/>
      </c>
      <c r="AM1536" s="340"/>
    </row>
    <row r="1537" spans="6:39" customFormat="1" ht="18.75">
      <c r="F1537" s="120" t="str">
        <f t="shared" si="153"/>
        <v/>
      </c>
      <c r="G1537" s="121"/>
      <c r="H1537" s="120"/>
      <c r="I1537" s="122"/>
      <c r="J1537" s="306"/>
      <c r="K1537" s="115"/>
      <c r="L1537" s="115" t="str">
        <f>IFERROR(VLOOKUP(I1537,COT_ACOES!$B:$C,2,),"")</f>
        <v/>
      </c>
      <c r="M1537" s="115" t="str">
        <f t="shared" si="154"/>
        <v/>
      </c>
      <c r="N1537" s="116" t="str">
        <f t="shared" si="155"/>
        <v/>
      </c>
      <c r="O1537" s="117" t="str">
        <f t="shared" si="152"/>
        <v/>
      </c>
      <c r="P1537" s="118" t="str">
        <f t="shared" si="156"/>
        <v/>
      </c>
      <c r="Q1537" s="119" t="str">
        <f t="shared" si="157"/>
        <v/>
      </c>
      <c r="R1537" s="117" t="str">
        <f>IFERROR(VLOOKUP($I1537,BASE_SETOR!$B$4:$C$1000,2,0),"")</f>
        <v/>
      </c>
      <c r="AM1537" s="340"/>
    </row>
    <row r="1538" spans="6:39" customFormat="1" ht="18.75">
      <c r="F1538" s="120" t="str">
        <f t="shared" si="153"/>
        <v/>
      </c>
      <c r="G1538" s="121"/>
      <c r="H1538" s="120"/>
      <c r="I1538" s="122"/>
      <c r="J1538" s="306"/>
      <c r="K1538" s="115"/>
      <c r="L1538" s="115" t="str">
        <f>IFERROR(VLOOKUP(I1538,COT_ACOES!$B:$C,2,),"")</f>
        <v/>
      </c>
      <c r="M1538" s="115" t="str">
        <f t="shared" si="154"/>
        <v/>
      </c>
      <c r="N1538" s="116" t="str">
        <f t="shared" si="155"/>
        <v/>
      </c>
      <c r="O1538" s="117" t="str">
        <f t="shared" si="152"/>
        <v/>
      </c>
      <c r="P1538" s="118" t="str">
        <f t="shared" si="156"/>
        <v/>
      </c>
      <c r="Q1538" s="119" t="str">
        <f t="shared" si="157"/>
        <v/>
      </c>
      <c r="R1538" s="117" t="str">
        <f>IFERROR(VLOOKUP($I1538,BASE_SETOR!$B$4:$C$1000,2,0),"")</f>
        <v/>
      </c>
      <c r="AM1538" s="340"/>
    </row>
    <row r="1539" spans="6:39" customFormat="1" ht="18.75">
      <c r="F1539" s="120" t="str">
        <f t="shared" si="153"/>
        <v/>
      </c>
      <c r="G1539" s="121"/>
      <c r="H1539" s="120"/>
      <c r="I1539" s="122"/>
      <c r="J1539" s="306"/>
      <c r="K1539" s="115"/>
      <c r="L1539" s="115" t="str">
        <f>IFERROR(VLOOKUP(I1539,COT_ACOES!$B:$C,2,),"")</f>
        <v/>
      </c>
      <c r="M1539" s="115" t="str">
        <f t="shared" si="154"/>
        <v/>
      </c>
      <c r="N1539" s="116" t="str">
        <f t="shared" si="155"/>
        <v/>
      </c>
      <c r="O1539" s="117" t="str">
        <f t="shared" si="152"/>
        <v/>
      </c>
      <c r="P1539" s="118" t="str">
        <f t="shared" si="156"/>
        <v/>
      </c>
      <c r="Q1539" s="119" t="str">
        <f t="shared" si="157"/>
        <v/>
      </c>
      <c r="R1539" s="117" t="str">
        <f>IFERROR(VLOOKUP($I1539,BASE_SETOR!$B$4:$C$1000,2,0),"")</f>
        <v/>
      </c>
      <c r="AM1539" s="340"/>
    </row>
    <row r="1540" spans="6:39" customFormat="1" ht="18.75">
      <c r="F1540" s="120" t="str">
        <f t="shared" si="153"/>
        <v/>
      </c>
      <c r="G1540" s="121"/>
      <c r="H1540" s="120"/>
      <c r="I1540" s="122"/>
      <c r="J1540" s="306"/>
      <c r="K1540" s="115"/>
      <c r="L1540" s="115" t="str">
        <f>IFERROR(VLOOKUP(I1540,COT_ACOES!$B:$C,2,),"")</f>
        <v/>
      </c>
      <c r="M1540" s="115" t="str">
        <f t="shared" si="154"/>
        <v/>
      </c>
      <c r="N1540" s="116" t="str">
        <f t="shared" si="155"/>
        <v/>
      </c>
      <c r="O1540" s="117" t="str">
        <f t="shared" si="152"/>
        <v/>
      </c>
      <c r="P1540" s="118" t="str">
        <f t="shared" si="156"/>
        <v/>
      </c>
      <c r="Q1540" s="119" t="str">
        <f t="shared" si="157"/>
        <v/>
      </c>
      <c r="R1540" s="117" t="str">
        <f>IFERROR(VLOOKUP($I1540,BASE_SETOR!$B$4:$C$1000,2,0),"")</f>
        <v/>
      </c>
      <c r="AM1540" s="340"/>
    </row>
    <row r="1541" spans="6:39" customFormat="1" ht="18.75">
      <c r="F1541" s="120" t="str">
        <f t="shared" si="153"/>
        <v/>
      </c>
      <c r="G1541" s="121"/>
      <c r="H1541" s="120"/>
      <c r="I1541" s="122"/>
      <c r="J1541" s="306"/>
      <c r="K1541" s="115"/>
      <c r="L1541" s="115" t="str">
        <f>IFERROR(VLOOKUP(I1541,COT_ACOES!$B:$C,2,),"")</f>
        <v/>
      </c>
      <c r="M1541" s="115" t="str">
        <f t="shared" si="154"/>
        <v/>
      </c>
      <c r="N1541" s="116" t="str">
        <f t="shared" si="155"/>
        <v/>
      </c>
      <c r="O1541" s="117" t="str">
        <f t="shared" si="152"/>
        <v/>
      </c>
      <c r="P1541" s="118" t="str">
        <f t="shared" si="156"/>
        <v/>
      </c>
      <c r="Q1541" s="119" t="str">
        <f t="shared" si="157"/>
        <v/>
      </c>
      <c r="R1541" s="117" t="str">
        <f>IFERROR(VLOOKUP($I1541,BASE_SETOR!$B$4:$C$1000,2,0),"")</f>
        <v/>
      </c>
      <c r="AM1541" s="340"/>
    </row>
    <row r="1542" spans="6:39" customFormat="1" ht="18.75">
      <c r="F1542" s="120" t="str">
        <f t="shared" si="153"/>
        <v/>
      </c>
      <c r="G1542" s="121"/>
      <c r="H1542" s="120"/>
      <c r="I1542" s="122"/>
      <c r="J1542" s="306"/>
      <c r="K1542" s="115"/>
      <c r="L1542" s="115" t="str">
        <f>IFERROR(VLOOKUP(I1542,COT_ACOES!$B:$C,2,),"")</f>
        <v/>
      </c>
      <c r="M1542" s="115" t="str">
        <f t="shared" si="154"/>
        <v/>
      </c>
      <c r="N1542" s="116" t="str">
        <f t="shared" si="155"/>
        <v/>
      </c>
      <c r="O1542" s="117" t="str">
        <f t="shared" si="152"/>
        <v/>
      </c>
      <c r="P1542" s="118" t="str">
        <f t="shared" si="156"/>
        <v/>
      </c>
      <c r="Q1542" s="119" t="str">
        <f t="shared" si="157"/>
        <v/>
      </c>
      <c r="R1542" s="117" t="str">
        <f>IFERROR(VLOOKUP($I1542,BASE_SETOR!$B$4:$C$1000,2,0),"")</f>
        <v/>
      </c>
      <c r="AM1542" s="340"/>
    </row>
    <row r="1543" spans="6:39" customFormat="1" ht="18.75">
      <c r="F1543" s="120" t="str">
        <f t="shared" si="153"/>
        <v/>
      </c>
      <c r="G1543" s="121"/>
      <c r="H1543" s="120"/>
      <c r="I1543" s="122"/>
      <c r="J1543" s="306"/>
      <c r="K1543" s="115"/>
      <c r="L1543" s="115" t="str">
        <f>IFERROR(VLOOKUP(I1543,COT_ACOES!$B:$C,2,),"")</f>
        <v/>
      </c>
      <c r="M1543" s="115" t="str">
        <f t="shared" si="154"/>
        <v/>
      </c>
      <c r="N1543" s="116" t="str">
        <f t="shared" si="155"/>
        <v/>
      </c>
      <c r="O1543" s="117" t="str">
        <f t="shared" si="152"/>
        <v/>
      </c>
      <c r="P1543" s="118" t="str">
        <f t="shared" si="156"/>
        <v/>
      </c>
      <c r="Q1543" s="119" t="str">
        <f t="shared" si="157"/>
        <v/>
      </c>
      <c r="R1543" s="117" t="str">
        <f>IFERROR(VLOOKUP($I1543,BASE_SETOR!$B$4:$C$1000,2,0),"")</f>
        <v/>
      </c>
      <c r="AM1543" s="340"/>
    </row>
    <row r="1544" spans="6:39" customFormat="1" ht="18.75">
      <c r="F1544" s="120" t="str">
        <f t="shared" si="153"/>
        <v/>
      </c>
      <c r="G1544" s="121"/>
      <c r="H1544" s="120"/>
      <c r="I1544" s="122"/>
      <c r="J1544" s="306"/>
      <c r="K1544" s="115"/>
      <c r="L1544" s="115" t="str">
        <f>IFERROR(VLOOKUP(I1544,COT_ACOES!$B:$C,2,),"")</f>
        <v/>
      </c>
      <c r="M1544" s="115" t="str">
        <f t="shared" si="154"/>
        <v/>
      </c>
      <c r="N1544" s="116" t="str">
        <f t="shared" si="155"/>
        <v/>
      </c>
      <c r="O1544" s="117" t="str">
        <f t="shared" si="152"/>
        <v/>
      </c>
      <c r="P1544" s="118" t="str">
        <f t="shared" si="156"/>
        <v/>
      </c>
      <c r="Q1544" s="119" t="str">
        <f t="shared" si="157"/>
        <v/>
      </c>
      <c r="R1544" s="117" t="str">
        <f>IFERROR(VLOOKUP($I1544,BASE_SETOR!$B$4:$C$1000,2,0),"")</f>
        <v/>
      </c>
      <c r="AM1544" s="340"/>
    </row>
    <row r="1545" spans="6:39" customFormat="1" ht="18.75">
      <c r="F1545" s="120" t="str">
        <f t="shared" si="153"/>
        <v/>
      </c>
      <c r="G1545" s="121"/>
      <c r="H1545" s="120"/>
      <c r="I1545" s="122"/>
      <c r="J1545" s="306"/>
      <c r="K1545" s="115"/>
      <c r="L1545" s="115" t="str">
        <f>IFERROR(VLOOKUP(I1545,COT_ACOES!$B:$C,2,),"")</f>
        <v/>
      </c>
      <c r="M1545" s="115" t="str">
        <f t="shared" si="154"/>
        <v/>
      </c>
      <c r="N1545" s="116" t="str">
        <f t="shared" si="155"/>
        <v/>
      </c>
      <c r="O1545" s="117" t="str">
        <f t="shared" si="152"/>
        <v/>
      </c>
      <c r="P1545" s="118" t="str">
        <f t="shared" si="156"/>
        <v/>
      </c>
      <c r="Q1545" s="119" t="str">
        <f t="shared" si="157"/>
        <v/>
      </c>
      <c r="R1545" s="117" t="str">
        <f>IFERROR(VLOOKUP($I1545,BASE_SETOR!$B$4:$C$1000,2,0),"")</f>
        <v/>
      </c>
      <c r="AM1545" s="340"/>
    </row>
    <row r="1546" spans="6:39" customFormat="1" ht="18.75">
      <c r="F1546" s="120" t="str">
        <f t="shared" si="153"/>
        <v/>
      </c>
      <c r="G1546" s="121"/>
      <c r="H1546" s="120"/>
      <c r="I1546" s="122"/>
      <c r="J1546" s="306"/>
      <c r="K1546" s="115"/>
      <c r="L1546" s="115" t="str">
        <f>IFERROR(VLOOKUP(I1546,COT_ACOES!$B:$C,2,),"")</f>
        <v/>
      </c>
      <c r="M1546" s="115" t="str">
        <f t="shared" si="154"/>
        <v/>
      </c>
      <c r="N1546" s="116" t="str">
        <f t="shared" si="155"/>
        <v/>
      </c>
      <c r="O1546" s="117" t="str">
        <f t="shared" si="152"/>
        <v/>
      </c>
      <c r="P1546" s="118" t="str">
        <f t="shared" si="156"/>
        <v/>
      </c>
      <c r="Q1546" s="119" t="str">
        <f t="shared" si="157"/>
        <v/>
      </c>
      <c r="R1546" s="117" t="str">
        <f>IFERROR(VLOOKUP($I1546,BASE_SETOR!$B$4:$C$1000,2,0),"")</f>
        <v/>
      </c>
      <c r="AM1546" s="340"/>
    </row>
    <row r="1547" spans="6:39" customFormat="1" ht="18.75">
      <c r="F1547" s="120" t="str">
        <f t="shared" si="153"/>
        <v/>
      </c>
      <c r="G1547" s="121"/>
      <c r="H1547" s="120"/>
      <c r="I1547" s="122"/>
      <c r="J1547" s="306"/>
      <c r="K1547" s="115"/>
      <c r="L1547" s="115" t="str">
        <f>IFERROR(VLOOKUP(I1547,COT_ACOES!$B:$C,2,),"")</f>
        <v/>
      </c>
      <c r="M1547" s="115" t="str">
        <f t="shared" si="154"/>
        <v/>
      </c>
      <c r="N1547" s="116" t="str">
        <f t="shared" si="155"/>
        <v/>
      </c>
      <c r="O1547" s="117" t="str">
        <f t="shared" si="152"/>
        <v/>
      </c>
      <c r="P1547" s="118" t="str">
        <f t="shared" si="156"/>
        <v/>
      </c>
      <c r="Q1547" s="119" t="str">
        <f t="shared" si="157"/>
        <v/>
      </c>
      <c r="R1547" s="117" t="str">
        <f>IFERROR(VLOOKUP($I1547,BASE_SETOR!$B$4:$C$1000,2,0),"")</f>
        <v/>
      </c>
      <c r="AM1547" s="340"/>
    </row>
    <row r="1548" spans="6:39" customFormat="1" ht="18.75">
      <c r="F1548" s="120" t="str">
        <f t="shared" si="153"/>
        <v/>
      </c>
      <c r="G1548" s="121"/>
      <c r="H1548" s="120"/>
      <c r="I1548" s="122"/>
      <c r="J1548" s="306"/>
      <c r="K1548" s="115"/>
      <c r="L1548" s="115" t="str">
        <f>IFERROR(VLOOKUP(I1548,COT_ACOES!$B:$C,2,),"")</f>
        <v/>
      </c>
      <c r="M1548" s="115" t="str">
        <f t="shared" si="154"/>
        <v/>
      </c>
      <c r="N1548" s="116" t="str">
        <f t="shared" si="155"/>
        <v/>
      </c>
      <c r="O1548" s="117" t="str">
        <f t="shared" si="152"/>
        <v/>
      </c>
      <c r="P1548" s="118" t="str">
        <f t="shared" si="156"/>
        <v/>
      </c>
      <c r="Q1548" s="119" t="str">
        <f t="shared" si="157"/>
        <v/>
      </c>
      <c r="R1548" s="117" t="str">
        <f>IFERROR(VLOOKUP($I1548,BASE_SETOR!$B$4:$C$1000,2,0),"")</f>
        <v/>
      </c>
      <c r="AM1548" s="340"/>
    </row>
    <row r="1549" spans="6:39" customFormat="1" ht="18.75">
      <c r="F1549" s="120" t="str">
        <f t="shared" si="153"/>
        <v/>
      </c>
      <c r="G1549" s="121"/>
      <c r="H1549" s="120"/>
      <c r="I1549" s="122"/>
      <c r="J1549" s="306"/>
      <c r="K1549" s="115"/>
      <c r="L1549" s="115" t="str">
        <f>IFERROR(VLOOKUP(I1549,COT_ACOES!$B:$C,2,),"")</f>
        <v/>
      </c>
      <c r="M1549" s="115" t="str">
        <f t="shared" si="154"/>
        <v/>
      </c>
      <c r="N1549" s="116" t="str">
        <f t="shared" si="155"/>
        <v/>
      </c>
      <c r="O1549" s="117" t="str">
        <f t="shared" si="152"/>
        <v/>
      </c>
      <c r="P1549" s="118" t="str">
        <f t="shared" si="156"/>
        <v/>
      </c>
      <c r="Q1549" s="119" t="str">
        <f t="shared" si="157"/>
        <v/>
      </c>
      <c r="R1549" s="117" t="str">
        <f>IFERROR(VLOOKUP($I1549,BASE_SETOR!$B$4:$C$1000,2,0),"")</f>
        <v/>
      </c>
      <c r="AM1549" s="340"/>
    </row>
    <row r="1550" spans="6:39" customFormat="1" ht="18.75">
      <c r="F1550" s="120" t="str">
        <f t="shared" si="153"/>
        <v/>
      </c>
      <c r="G1550" s="121"/>
      <c r="H1550" s="120"/>
      <c r="I1550" s="122"/>
      <c r="J1550" s="306"/>
      <c r="K1550" s="115"/>
      <c r="L1550" s="115" t="str">
        <f>IFERROR(VLOOKUP(I1550,COT_ACOES!$B:$C,2,),"")</f>
        <v/>
      </c>
      <c r="M1550" s="115" t="str">
        <f t="shared" si="154"/>
        <v/>
      </c>
      <c r="N1550" s="116" t="str">
        <f t="shared" si="155"/>
        <v/>
      </c>
      <c r="O1550" s="117" t="str">
        <f t="shared" si="152"/>
        <v/>
      </c>
      <c r="P1550" s="118" t="str">
        <f t="shared" si="156"/>
        <v/>
      </c>
      <c r="Q1550" s="119" t="str">
        <f t="shared" si="157"/>
        <v/>
      </c>
      <c r="R1550" s="117" t="str">
        <f>IFERROR(VLOOKUP($I1550,BASE_SETOR!$B$4:$C$1000,2,0),"")</f>
        <v/>
      </c>
      <c r="AM1550" s="340"/>
    </row>
    <row r="1551" spans="6:39" customFormat="1" ht="18.75">
      <c r="F1551" s="120" t="str">
        <f t="shared" si="153"/>
        <v/>
      </c>
      <c r="G1551" s="121"/>
      <c r="H1551" s="120"/>
      <c r="I1551" s="122"/>
      <c r="J1551" s="306"/>
      <c r="K1551" s="115"/>
      <c r="L1551" s="115" t="str">
        <f>IFERROR(VLOOKUP(I1551,COT_ACOES!$B:$C,2,),"")</f>
        <v/>
      </c>
      <c r="M1551" s="115" t="str">
        <f t="shared" si="154"/>
        <v/>
      </c>
      <c r="N1551" s="116" t="str">
        <f t="shared" si="155"/>
        <v/>
      </c>
      <c r="O1551" s="117" t="str">
        <f t="shared" si="152"/>
        <v/>
      </c>
      <c r="P1551" s="118" t="str">
        <f t="shared" si="156"/>
        <v/>
      </c>
      <c r="Q1551" s="119" t="str">
        <f t="shared" si="157"/>
        <v/>
      </c>
      <c r="R1551" s="117" t="str">
        <f>IFERROR(VLOOKUP($I1551,BASE_SETOR!$B$4:$C$1000,2,0),"")</f>
        <v/>
      </c>
      <c r="AM1551" s="340"/>
    </row>
    <row r="1552" spans="6:39" customFormat="1" ht="18.75">
      <c r="F1552" s="120" t="str">
        <f t="shared" si="153"/>
        <v/>
      </c>
      <c r="G1552" s="121"/>
      <c r="H1552" s="120"/>
      <c r="I1552" s="122"/>
      <c r="J1552" s="306"/>
      <c r="K1552" s="115"/>
      <c r="L1552" s="115" t="str">
        <f>IFERROR(VLOOKUP(I1552,COT_ACOES!$B:$C,2,),"")</f>
        <v/>
      </c>
      <c r="M1552" s="115" t="str">
        <f t="shared" si="154"/>
        <v/>
      </c>
      <c r="N1552" s="116" t="str">
        <f t="shared" si="155"/>
        <v/>
      </c>
      <c r="O1552" s="117" t="str">
        <f t="shared" si="152"/>
        <v/>
      </c>
      <c r="P1552" s="118" t="str">
        <f t="shared" si="156"/>
        <v/>
      </c>
      <c r="Q1552" s="119" t="str">
        <f t="shared" si="157"/>
        <v/>
      </c>
      <c r="R1552" s="117" t="str">
        <f>IFERROR(VLOOKUP($I1552,BASE_SETOR!$B$4:$C$1000,2,0),"")</f>
        <v/>
      </c>
      <c r="AM1552" s="340"/>
    </row>
    <row r="1553" spans="6:39" customFormat="1" ht="18.75">
      <c r="F1553" s="120" t="str">
        <f t="shared" si="153"/>
        <v/>
      </c>
      <c r="G1553" s="121"/>
      <c r="H1553" s="120"/>
      <c r="I1553" s="122"/>
      <c r="J1553" s="306"/>
      <c r="K1553" s="115"/>
      <c r="L1553" s="115" t="str">
        <f>IFERROR(VLOOKUP(I1553,COT_ACOES!$B:$C,2,),"")</f>
        <v/>
      </c>
      <c r="M1553" s="115" t="str">
        <f t="shared" si="154"/>
        <v/>
      </c>
      <c r="N1553" s="116" t="str">
        <f t="shared" si="155"/>
        <v/>
      </c>
      <c r="O1553" s="117" t="str">
        <f t="shared" si="152"/>
        <v/>
      </c>
      <c r="P1553" s="118" t="str">
        <f t="shared" si="156"/>
        <v/>
      </c>
      <c r="Q1553" s="119" t="str">
        <f t="shared" si="157"/>
        <v/>
      </c>
      <c r="R1553" s="117" t="str">
        <f>IFERROR(VLOOKUP($I1553,BASE_SETOR!$B$4:$C$1000,2,0),"")</f>
        <v/>
      </c>
      <c r="AM1553" s="340"/>
    </row>
    <row r="1554" spans="6:39" customFormat="1" ht="18.75">
      <c r="F1554" s="120" t="str">
        <f t="shared" si="153"/>
        <v/>
      </c>
      <c r="G1554" s="121"/>
      <c r="H1554" s="120"/>
      <c r="I1554" s="122"/>
      <c r="J1554" s="306"/>
      <c r="K1554" s="115"/>
      <c r="L1554" s="115" t="str">
        <f>IFERROR(VLOOKUP(I1554,COT_ACOES!$B:$C,2,),"")</f>
        <v/>
      </c>
      <c r="M1554" s="115" t="str">
        <f t="shared" si="154"/>
        <v/>
      </c>
      <c r="N1554" s="116" t="str">
        <f t="shared" si="155"/>
        <v/>
      </c>
      <c r="O1554" s="117" t="str">
        <f t="shared" si="152"/>
        <v/>
      </c>
      <c r="P1554" s="118" t="str">
        <f t="shared" si="156"/>
        <v/>
      </c>
      <c r="Q1554" s="119" t="str">
        <f t="shared" si="157"/>
        <v/>
      </c>
      <c r="R1554" s="117" t="str">
        <f>IFERROR(VLOOKUP($I1554,BASE_SETOR!$B$4:$C$1000,2,0),"")</f>
        <v/>
      </c>
      <c r="AM1554" s="340"/>
    </row>
    <row r="1555" spans="6:39" customFormat="1" ht="18.75">
      <c r="F1555" s="120" t="str">
        <f t="shared" si="153"/>
        <v/>
      </c>
      <c r="G1555" s="121"/>
      <c r="H1555" s="120"/>
      <c r="I1555" s="122"/>
      <c r="J1555" s="306"/>
      <c r="K1555" s="115"/>
      <c r="L1555" s="115" t="str">
        <f>IFERROR(VLOOKUP(I1555,COT_ACOES!$B:$C,2,),"")</f>
        <v/>
      </c>
      <c r="M1555" s="115" t="str">
        <f t="shared" si="154"/>
        <v/>
      </c>
      <c r="N1555" s="116" t="str">
        <f t="shared" si="155"/>
        <v/>
      </c>
      <c r="O1555" s="117" t="str">
        <f t="shared" si="152"/>
        <v/>
      </c>
      <c r="P1555" s="118" t="str">
        <f t="shared" si="156"/>
        <v/>
      </c>
      <c r="Q1555" s="119" t="str">
        <f t="shared" si="157"/>
        <v/>
      </c>
      <c r="R1555" s="117" t="str">
        <f>IFERROR(VLOOKUP($I1555,BASE_SETOR!$B$4:$C$1000,2,0),"")</f>
        <v/>
      </c>
      <c r="AM1555" s="340"/>
    </row>
    <row r="1556" spans="6:39" customFormat="1" ht="18.75">
      <c r="F1556" s="120" t="str">
        <f t="shared" si="153"/>
        <v/>
      </c>
      <c r="G1556" s="121"/>
      <c r="H1556" s="120"/>
      <c r="I1556" s="122"/>
      <c r="J1556" s="306"/>
      <c r="K1556" s="115"/>
      <c r="L1556" s="115" t="str">
        <f>IFERROR(VLOOKUP(I1556,COT_ACOES!$B:$C,2,),"")</f>
        <v/>
      </c>
      <c r="M1556" s="115" t="str">
        <f t="shared" si="154"/>
        <v/>
      </c>
      <c r="N1556" s="116" t="str">
        <f t="shared" si="155"/>
        <v/>
      </c>
      <c r="O1556" s="117" t="str">
        <f t="shared" si="152"/>
        <v/>
      </c>
      <c r="P1556" s="118" t="str">
        <f t="shared" si="156"/>
        <v/>
      </c>
      <c r="Q1556" s="119" t="str">
        <f t="shared" si="157"/>
        <v/>
      </c>
      <c r="R1556" s="117" t="str">
        <f>IFERROR(VLOOKUP($I1556,BASE_SETOR!$B$4:$C$1000,2,0),"")</f>
        <v/>
      </c>
      <c r="AM1556" s="340"/>
    </row>
    <row r="1557" spans="6:39" customFormat="1" ht="18.75">
      <c r="F1557" s="120" t="str">
        <f t="shared" si="153"/>
        <v/>
      </c>
      <c r="G1557" s="121"/>
      <c r="H1557" s="120"/>
      <c r="I1557" s="122"/>
      <c r="J1557" s="306"/>
      <c r="K1557" s="115"/>
      <c r="L1557" s="115" t="str">
        <f>IFERROR(VLOOKUP(I1557,COT_ACOES!$B:$C,2,),"")</f>
        <v/>
      </c>
      <c r="M1557" s="115" t="str">
        <f t="shared" si="154"/>
        <v/>
      </c>
      <c r="N1557" s="116" t="str">
        <f t="shared" si="155"/>
        <v/>
      </c>
      <c r="O1557" s="117" t="str">
        <f t="shared" si="152"/>
        <v/>
      </c>
      <c r="P1557" s="118" t="str">
        <f t="shared" si="156"/>
        <v/>
      </c>
      <c r="Q1557" s="119" t="str">
        <f t="shared" si="157"/>
        <v/>
      </c>
      <c r="R1557" s="117" t="str">
        <f>IFERROR(VLOOKUP($I1557,BASE_SETOR!$B$4:$C$1000,2,0),"")</f>
        <v/>
      </c>
      <c r="AM1557" s="340"/>
    </row>
    <row r="1558" spans="6:39" customFormat="1" ht="18.75">
      <c r="F1558" s="120" t="str">
        <f t="shared" si="153"/>
        <v/>
      </c>
      <c r="G1558" s="121"/>
      <c r="H1558" s="120"/>
      <c r="I1558" s="122"/>
      <c r="J1558" s="306"/>
      <c r="K1558" s="115"/>
      <c r="L1558" s="115" t="str">
        <f>IFERROR(VLOOKUP(I1558,COT_ACOES!$B:$C,2,),"")</f>
        <v/>
      </c>
      <c r="M1558" s="115" t="str">
        <f t="shared" si="154"/>
        <v/>
      </c>
      <c r="N1558" s="116" t="str">
        <f t="shared" si="155"/>
        <v/>
      </c>
      <c r="O1558" s="117" t="str">
        <f t="shared" si="152"/>
        <v/>
      </c>
      <c r="P1558" s="118" t="str">
        <f t="shared" si="156"/>
        <v/>
      </c>
      <c r="Q1558" s="119" t="str">
        <f t="shared" si="157"/>
        <v/>
      </c>
      <c r="R1558" s="117" t="str">
        <f>IFERROR(VLOOKUP($I1558,BASE_SETOR!$B$4:$C$1000,2,0),"")</f>
        <v/>
      </c>
      <c r="AM1558" s="340"/>
    </row>
    <row r="1559" spans="6:39" customFormat="1" ht="18.75">
      <c r="F1559" s="120" t="str">
        <f t="shared" si="153"/>
        <v/>
      </c>
      <c r="G1559" s="121"/>
      <c r="H1559" s="120"/>
      <c r="I1559" s="122"/>
      <c r="J1559" s="306"/>
      <c r="K1559" s="115"/>
      <c r="L1559" s="115" t="str">
        <f>IFERROR(VLOOKUP(I1559,COT_ACOES!$B:$C,2,),"")</f>
        <v/>
      </c>
      <c r="M1559" s="115" t="str">
        <f t="shared" si="154"/>
        <v/>
      </c>
      <c r="N1559" s="116" t="str">
        <f t="shared" si="155"/>
        <v/>
      </c>
      <c r="O1559" s="117" t="str">
        <f t="shared" si="152"/>
        <v/>
      </c>
      <c r="P1559" s="118" t="str">
        <f t="shared" si="156"/>
        <v/>
      </c>
      <c r="Q1559" s="119" t="str">
        <f t="shared" si="157"/>
        <v/>
      </c>
      <c r="R1559" s="117" t="str">
        <f>IFERROR(VLOOKUP($I1559,BASE_SETOR!$B$4:$C$1000,2,0),"")</f>
        <v/>
      </c>
      <c r="AM1559" s="340"/>
    </row>
    <row r="1560" spans="6:39" customFormat="1" ht="18.75">
      <c r="F1560" s="120" t="str">
        <f t="shared" si="153"/>
        <v/>
      </c>
      <c r="G1560" s="121"/>
      <c r="H1560" s="120"/>
      <c r="I1560" s="122"/>
      <c r="J1560" s="306"/>
      <c r="K1560" s="115"/>
      <c r="L1560" s="115" t="str">
        <f>IFERROR(VLOOKUP(I1560,COT_ACOES!$B:$C,2,),"")</f>
        <v/>
      </c>
      <c r="M1560" s="115" t="str">
        <f t="shared" si="154"/>
        <v/>
      </c>
      <c r="N1560" s="116" t="str">
        <f t="shared" si="155"/>
        <v/>
      </c>
      <c r="O1560" s="117" t="str">
        <f t="shared" si="152"/>
        <v/>
      </c>
      <c r="P1560" s="118" t="str">
        <f t="shared" si="156"/>
        <v/>
      </c>
      <c r="Q1560" s="119" t="str">
        <f t="shared" si="157"/>
        <v/>
      </c>
      <c r="R1560" s="117" t="str">
        <f>IFERROR(VLOOKUP($I1560,BASE_SETOR!$B$4:$C$1000,2,0),"")</f>
        <v/>
      </c>
      <c r="AM1560" s="340"/>
    </row>
    <row r="1561" spans="6:39" customFormat="1" ht="18.75">
      <c r="F1561" s="120" t="str">
        <f t="shared" si="153"/>
        <v/>
      </c>
      <c r="G1561" s="121"/>
      <c r="H1561" s="120"/>
      <c r="I1561" s="122"/>
      <c r="J1561" s="306"/>
      <c r="K1561" s="115"/>
      <c r="L1561" s="115" t="str">
        <f>IFERROR(VLOOKUP(I1561,COT_ACOES!$B:$C,2,),"")</f>
        <v/>
      </c>
      <c r="M1561" s="115" t="str">
        <f t="shared" si="154"/>
        <v/>
      </c>
      <c r="N1561" s="116" t="str">
        <f t="shared" si="155"/>
        <v/>
      </c>
      <c r="O1561" s="117" t="str">
        <f t="shared" ref="O1561:O1624" si="158">IFERROR(N1561/$C$4,"")</f>
        <v/>
      </c>
      <c r="P1561" s="118" t="str">
        <f t="shared" si="156"/>
        <v/>
      </c>
      <c r="Q1561" s="119" t="str">
        <f t="shared" si="157"/>
        <v/>
      </c>
      <c r="R1561" s="117" t="str">
        <f>IFERROR(VLOOKUP($I1561,BASE_SETOR!$B$4:$C$1000,2,0),"")</f>
        <v/>
      </c>
      <c r="AM1561" s="340"/>
    </row>
    <row r="1562" spans="6:39" customFormat="1" ht="18.75">
      <c r="F1562" s="120" t="str">
        <f t="shared" ref="F1562:F1625" si="159">IF(G1562="","",1+F1561)</f>
        <v/>
      </c>
      <c r="G1562" s="121"/>
      <c r="H1562" s="120"/>
      <c r="I1562" s="122"/>
      <c r="J1562" s="306"/>
      <c r="K1562" s="115"/>
      <c r="L1562" s="115" t="str">
        <f>IFERROR(VLOOKUP(I1562,COT_ACOES!$B:$C,2,),"")</f>
        <v/>
      </c>
      <c r="M1562" s="115" t="str">
        <f t="shared" si="154"/>
        <v/>
      </c>
      <c r="N1562" s="116" t="str">
        <f t="shared" si="155"/>
        <v/>
      </c>
      <c r="O1562" s="117" t="str">
        <f t="shared" si="158"/>
        <v/>
      </c>
      <c r="P1562" s="118" t="str">
        <f t="shared" si="156"/>
        <v/>
      </c>
      <c r="Q1562" s="119" t="str">
        <f t="shared" si="157"/>
        <v/>
      </c>
      <c r="R1562" s="117" t="str">
        <f>IFERROR(VLOOKUP($I1562,BASE_SETOR!$B$4:$C$1000,2,0),"")</f>
        <v/>
      </c>
      <c r="AM1562" s="340"/>
    </row>
    <row r="1563" spans="6:39" customFormat="1" ht="18.75">
      <c r="F1563" s="120" t="str">
        <f t="shared" si="159"/>
        <v/>
      </c>
      <c r="G1563" s="121"/>
      <c r="H1563" s="120"/>
      <c r="I1563" s="122"/>
      <c r="J1563" s="306"/>
      <c r="K1563" s="115"/>
      <c r="L1563" s="115" t="str">
        <f>IFERROR(VLOOKUP(I1563,COT_ACOES!$B:$C,2,),"")</f>
        <v/>
      </c>
      <c r="M1563" s="115" t="str">
        <f t="shared" si="154"/>
        <v/>
      </c>
      <c r="N1563" s="116" t="str">
        <f t="shared" si="155"/>
        <v/>
      </c>
      <c r="O1563" s="117" t="str">
        <f t="shared" si="158"/>
        <v/>
      </c>
      <c r="P1563" s="118" t="str">
        <f t="shared" si="156"/>
        <v/>
      </c>
      <c r="Q1563" s="119" t="str">
        <f t="shared" si="157"/>
        <v/>
      </c>
      <c r="R1563" s="117" t="str">
        <f>IFERROR(VLOOKUP($I1563,BASE_SETOR!$B$4:$C$1000,2,0),"")</f>
        <v/>
      </c>
      <c r="AM1563" s="340"/>
    </row>
    <row r="1564" spans="6:39" customFormat="1" ht="18.75">
      <c r="F1564" s="120" t="str">
        <f t="shared" si="159"/>
        <v/>
      </c>
      <c r="G1564" s="121"/>
      <c r="H1564" s="120"/>
      <c r="I1564" s="122"/>
      <c r="J1564" s="306"/>
      <c r="K1564" s="115"/>
      <c r="L1564" s="115" t="str">
        <f>IFERROR(VLOOKUP(I1564,COT_ACOES!$B:$C,2,),"")</f>
        <v/>
      </c>
      <c r="M1564" s="115" t="str">
        <f t="shared" si="154"/>
        <v/>
      </c>
      <c r="N1564" s="116" t="str">
        <f t="shared" si="155"/>
        <v/>
      </c>
      <c r="O1564" s="117" t="str">
        <f t="shared" si="158"/>
        <v/>
      </c>
      <c r="P1564" s="118" t="str">
        <f t="shared" si="156"/>
        <v/>
      </c>
      <c r="Q1564" s="119" t="str">
        <f t="shared" si="157"/>
        <v/>
      </c>
      <c r="R1564" s="117" t="str">
        <f>IFERROR(VLOOKUP($I1564,BASE_SETOR!$B$4:$C$1000,2,0),"")</f>
        <v/>
      </c>
      <c r="AM1564" s="340"/>
    </row>
    <row r="1565" spans="6:39" customFormat="1" ht="18.75">
      <c r="F1565" s="120" t="str">
        <f t="shared" si="159"/>
        <v/>
      </c>
      <c r="G1565" s="121"/>
      <c r="H1565" s="120"/>
      <c r="I1565" s="122"/>
      <c r="J1565" s="306"/>
      <c r="K1565" s="115"/>
      <c r="L1565" s="115" t="str">
        <f>IFERROR(VLOOKUP(I1565,COT_ACOES!$B:$C,2,),"")</f>
        <v/>
      </c>
      <c r="M1565" s="115" t="str">
        <f t="shared" si="154"/>
        <v/>
      </c>
      <c r="N1565" s="116" t="str">
        <f t="shared" si="155"/>
        <v/>
      </c>
      <c r="O1565" s="117" t="str">
        <f t="shared" si="158"/>
        <v/>
      </c>
      <c r="P1565" s="118" t="str">
        <f t="shared" si="156"/>
        <v/>
      </c>
      <c r="Q1565" s="119" t="str">
        <f t="shared" si="157"/>
        <v/>
      </c>
      <c r="R1565" s="117" t="str">
        <f>IFERROR(VLOOKUP($I1565,BASE_SETOR!$B$4:$C$1000,2,0),"")</f>
        <v/>
      </c>
      <c r="AM1565" s="340"/>
    </row>
    <row r="1566" spans="6:39" customFormat="1" ht="18.75">
      <c r="F1566" s="120" t="str">
        <f t="shared" si="159"/>
        <v/>
      </c>
      <c r="G1566" s="121"/>
      <c r="H1566" s="120"/>
      <c r="I1566" s="122"/>
      <c r="J1566" s="306"/>
      <c r="K1566" s="115"/>
      <c r="L1566" s="115" t="str">
        <f>IFERROR(VLOOKUP(I1566,COT_ACOES!$B:$C,2,),"")</f>
        <v/>
      </c>
      <c r="M1566" s="115" t="str">
        <f t="shared" si="154"/>
        <v/>
      </c>
      <c r="N1566" s="116" t="str">
        <f t="shared" si="155"/>
        <v/>
      </c>
      <c r="O1566" s="117" t="str">
        <f t="shared" si="158"/>
        <v/>
      </c>
      <c r="P1566" s="118" t="str">
        <f t="shared" si="156"/>
        <v/>
      </c>
      <c r="Q1566" s="119" t="str">
        <f t="shared" si="157"/>
        <v/>
      </c>
      <c r="R1566" s="117" t="str">
        <f>IFERROR(VLOOKUP($I1566,BASE_SETOR!$B$4:$C$1000,2,0),"")</f>
        <v/>
      </c>
      <c r="AM1566" s="340"/>
    </row>
    <row r="1567" spans="6:39" customFormat="1" ht="18.75">
      <c r="F1567" s="120" t="str">
        <f t="shared" si="159"/>
        <v/>
      </c>
      <c r="G1567" s="121"/>
      <c r="H1567" s="120"/>
      <c r="I1567" s="122"/>
      <c r="J1567" s="306"/>
      <c r="K1567" s="115"/>
      <c r="L1567" s="115" t="str">
        <f>IFERROR(VLOOKUP(I1567,COT_ACOES!$B:$C,2,),"")</f>
        <v/>
      </c>
      <c r="M1567" s="115" t="str">
        <f t="shared" si="154"/>
        <v/>
      </c>
      <c r="N1567" s="116" t="str">
        <f t="shared" si="155"/>
        <v/>
      </c>
      <c r="O1567" s="117" t="str">
        <f t="shared" si="158"/>
        <v/>
      </c>
      <c r="P1567" s="118" t="str">
        <f t="shared" si="156"/>
        <v/>
      </c>
      <c r="Q1567" s="119" t="str">
        <f t="shared" si="157"/>
        <v/>
      </c>
      <c r="R1567" s="117" t="str">
        <f>IFERROR(VLOOKUP($I1567,BASE_SETOR!$B$4:$C$1000,2,0),"")</f>
        <v/>
      </c>
      <c r="AM1567" s="340"/>
    </row>
    <row r="1568" spans="6:39" customFormat="1" ht="18.75">
      <c r="F1568" s="120" t="str">
        <f t="shared" si="159"/>
        <v/>
      </c>
      <c r="G1568" s="121"/>
      <c r="H1568" s="120"/>
      <c r="I1568" s="122"/>
      <c r="J1568" s="306"/>
      <c r="K1568" s="115"/>
      <c r="L1568" s="115" t="str">
        <f>IFERROR(VLOOKUP(I1568,COT_ACOES!$B:$C,2,),"")</f>
        <v/>
      </c>
      <c r="M1568" s="115" t="str">
        <f t="shared" si="154"/>
        <v/>
      </c>
      <c r="N1568" s="116" t="str">
        <f t="shared" si="155"/>
        <v/>
      </c>
      <c r="O1568" s="117" t="str">
        <f t="shared" si="158"/>
        <v/>
      </c>
      <c r="P1568" s="118" t="str">
        <f t="shared" si="156"/>
        <v/>
      </c>
      <c r="Q1568" s="119" t="str">
        <f t="shared" si="157"/>
        <v/>
      </c>
      <c r="R1568" s="117" t="str">
        <f>IFERROR(VLOOKUP($I1568,BASE_SETOR!$B$4:$C$1000,2,0),"")</f>
        <v/>
      </c>
      <c r="AM1568" s="340"/>
    </row>
    <row r="1569" spans="6:39" customFormat="1" ht="18.75">
      <c r="F1569" s="120" t="str">
        <f t="shared" si="159"/>
        <v/>
      </c>
      <c r="G1569" s="121"/>
      <c r="H1569" s="120"/>
      <c r="I1569" s="122"/>
      <c r="J1569" s="306"/>
      <c r="K1569" s="115"/>
      <c r="L1569" s="115" t="str">
        <f>IFERROR(VLOOKUP(I1569,COT_ACOES!$B:$C,2,),"")</f>
        <v/>
      </c>
      <c r="M1569" s="115" t="str">
        <f t="shared" si="154"/>
        <v/>
      </c>
      <c r="N1569" s="116" t="str">
        <f t="shared" si="155"/>
        <v/>
      </c>
      <c r="O1569" s="117" t="str">
        <f t="shared" si="158"/>
        <v/>
      </c>
      <c r="P1569" s="118" t="str">
        <f t="shared" si="156"/>
        <v/>
      </c>
      <c r="Q1569" s="119" t="str">
        <f t="shared" si="157"/>
        <v/>
      </c>
      <c r="R1569" s="117" t="str">
        <f>IFERROR(VLOOKUP($I1569,BASE_SETOR!$B$4:$C$1000,2,0),"")</f>
        <v/>
      </c>
      <c r="AM1569" s="340"/>
    </row>
    <row r="1570" spans="6:39" customFormat="1" ht="18.75">
      <c r="F1570" s="120" t="str">
        <f t="shared" si="159"/>
        <v/>
      </c>
      <c r="G1570" s="121"/>
      <c r="H1570" s="120"/>
      <c r="I1570" s="122"/>
      <c r="J1570" s="306"/>
      <c r="K1570" s="115"/>
      <c r="L1570" s="115" t="str">
        <f>IFERROR(VLOOKUP(I1570,COT_ACOES!$B:$C,2,),"")</f>
        <v/>
      </c>
      <c r="M1570" s="115" t="str">
        <f t="shared" si="154"/>
        <v/>
      </c>
      <c r="N1570" s="116" t="str">
        <f t="shared" si="155"/>
        <v/>
      </c>
      <c r="O1570" s="117" t="str">
        <f t="shared" si="158"/>
        <v/>
      </c>
      <c r="P1570" s="118" t="str">
        <f t="shared" si="156"/>
        <v/>
      </c>
      <c r="Q1570" s="119" t="str">
        <f t="shared" si="157"/>
        <v/>
      </c>
      <c r="R1570" s="117" t="str">
        <f>IFERROR(VLOOKUP($I1570,BASE_SETOR!$B$4:$C$1000,2,0),"")</f>
        <v/>
      </c>
      <c r="AM1570" s="340"/>
    </row>
    <row r="1571" spans="6:39" customFormat="1" ht="18.75">
      <c r="F1571" s="120" t="str">
        <f t="shared" si="159"/>
        <v/>
      </c>
      <c r="G1571" s="121"/>
      <c r="H1571" s="120"/>
      <c r="I1571" s="122"/>
      <c r="J1571" s="306"/>
      <c r="K1571" s="115"/>
      <c r="L1571" s="115" t="str">
        <f>IFERROR(VLOOKUP(I1571,COT_ACOES!$B:$C,2,),"")</f>
        <v/>
      </c>
      <c r="M1571" s="115" t="str">
        <f t="shared" si="154"/>
        <v/>
      </c>
      <c r="N1571" s="116" t="str">
        <f t="shared" si="155"/>
        <v/>
      </c>
      <c r="O1571" s="117" t="str">
        <f t="shared" si="158"/>
        <v/>
      </c>
      <c r="P1571" s="118" t="str">
        <f t="shared" si="156"/>
        <v/>
      </c>
      <c r="Q1571" s="119" t="str">
        <f t="shared" si="157"/>
        <v/>
      </c>
      <c r="R1571" s="117" t="str">
        <f>IFERROR(VLOOKUP($I1571,BASE_SETOR!$B$4:$C$1000,2,0),"")</f>
        <v/>
      </c>
      <c r="AM1571" s="340"/>
    </row>
    <row r="1572" spans="6:39" customFormat="1" ht="18.75">
      <c r="F1572" s="120" t="str">
        <f t="shared" si="159"/>
        <v/>
      </c>
      <c r="G1572" s="121"/>
      <c r="H1572" s="120"/>
      <c r="I1572" s="122"/>
      <c r="J1572" s="306"/>
      <c r="K1572" s="115"/>
      <c r="L1572" s="115" t="str">
        <f>IFERROR(VLOOKUP(I1572,COT_ACOES!$B:$C,2,),"")</f>
        <v/>
      </c>
      <c r="M1572" s="115" t="str">
        <f t="shared" si="154"/>
        <v/>
      </c>
      <c r="N1572" s="116" t="str">
        <f t="shared" si="155"/>
        <v/>
      </c>
      <c r="O1572" s="117" t="str">
        <f t="shared" si="158"/>
        <v/>
      </c>
      <c r="P1572" s="118" t="str">
        <f t="shared" si="156"/>
        <v/>
      </c>
      <c r="Q1572" s="119" t="str">
        <f t="shared" si="157"/>
        <v/>
      </c>
      <c r="R1572" s="117" t="str">
        <f>IFERROR(VLOOKUP($I1572,BASE_SETOR!$B$4:$C$1000,2,0),"")</f>
        <v/>
      </c>
      <c r="AM1572" s="340"/>
    </row>
    <row r="1573" spans="6:39" customFormat="1" ht="18.75">
      <c r="F1573" s="120" t="str">
        <f t="shared" si="159"/>
        <v/>
      </c>
      <c r="G1573" s="121"/>
      <c r="H1573" s="120"/>
      <c r="I1573" s="122"/>
      <c r="J1573" s="306"/>
      <c r="K1573" s="115"/>
      <c r="L1573" s="115" t="str">
        <f>IFERROR(VLOOKUP(I1573,COT_ACOES!$B:$C,2,),"")</f>
        <v/>
      </c>
      <c r="M1573" s="115" t="str">
        <f t="shared" si="154"/>
        <v/>
      </c>
      <c r="N1573" s="116" t="str">
        <f t="shared" si="155"/>
        <v/>
      </c>
      <c r="O1573" s="117" t="str">
        <f t="shared" si="158"/>
        <v/>
      </c>
      <c r="P1573" s="118" t="str">
        <f t="shared" si="156"/>
        <v/>
      </c>
      <c r="Q1573" s="119" t="str">
        <f t="shared" si="157"/>
        <v/>
      </c>
      <c r="R1573" s="117" t="str">
        <f>IFERROR(VLOOKUP($I1573,BASE_SETOR!$B$4:$C$1000,2,0),"")</f>
        <v/>
      </c>
      <c r="AM1573" s="340"/>
    </row>
    <row r="1574" spans="6:39" customFormat="1" ht="18.75">
      <c r="F1574" s="120" t="str">
        <f t="shared" si="159"/>
        <v/>
      </c>
      <c r="G1574" s="121"/>
      <c r="H1574" s="120"/>
      <c r="I1574" s="122"/>
      <c r="J1574" s="306"/>
      <c r="K1574" s="115"/>
      <c r="L1574" s="115" t="str">
        <f>IFERROR(VLOOKUP(I1574,COT_ACOES!$B:$C,2,),"")</f>
        <v/>
      </c>
      <c r="M1574" s="115" t="str">
        <f t="shared" si="154"/>
        <v/>
      </c>
      <c r="N1574" s="116" t="str">
        <f t="shared" si="155"/>
        <v/>
      </c>
      <c r="O1574" s="117" t="str">
        <f t="shared" si="158"/>
        <v/>
      </c>
      <c r="P1574" s="118" t="str">
        <f t="shared" si="156"/>
        <v/>
      </c>
      <c r="Q1574" s="119" t="str">
        <f t="shared" si="157"/>
        <v/>
      </c>
      <c r="R1574" s="117" t="str">
        <f>IFERROR(VLOOKUP($I1574,BASE_SETOR!$B$4:$C$1000,2,0),"")</f>
        <v/>
      </c>
      <c r="AM1574" s="340"/>
    </row>
    <row r="1575" spans="6:39" customFormat="1" ht="18.75">
      <c r="F1575" s="120" t="str">
        <f t="shared" si="159"/>
        <v/>
      </c>
      <c r="G1575" s="121"/>
      <c r="H1575" s="120"/>
      <c r="I1575" s="122"/>
      <c r="J1575" s="306"/>
      <c r="K1575" s="115"/>
      <c r="L1575" s="115" t="str">
        <f>IFERROR(VLOOKUP(I1575,COT_ACOES!$B:$C,2,),"")</f>
        <v/>
      </c>
      <c r="M1575" s="115" t="str">
        <f t="shared" si="154"/>
        <v/>
      </c>
      <c r="N1575" s="116" t="str">
        <f t="shared" si="155"/>
        <v/>
      </c>
      <c r="O1575" s="117" t="str">
        <f t="shared" si="158"/>
        <v/>
      </c>
      <c r="P1575" s="118" t="str">
        <f t="shared" si="156"/>
        <v/>
      </c>
      <c r="Q1575" s="119" t="str">
        <f t="shared" si="157"/>
        <v/>
      </c>
      <c r="R1575" s="117" t="str">
        <f>IFERROR(VLOOKUP($I1575,BASE_SETOR!$B$4:$C$1000,2,0),"")</f>
        <v/>
      </c>
      <c r="AM1575" s="340"/>
    </row>
    <row r="1576" spans="6:39" customFormat="1" ht="18.75">
      <c r="F1576" s="120" t="str">
        <f t="shared" si="159"/>
        <v/>
      </c>
      <c r="G1576" s="121"/>
      <c r="H1576" s="120"/>
      <c r="I1576" s="122"/>
      <c r="J1576" s="306"/>
      <c r="K1576" s="115"/>
      <c r="L1576" s="115" t="str">
        <f>IFERROR(VLOOKUP(I1576,COT_ACOES!$B:$C,2,),"")</f>
        <v/>
      </c>
      <c r="M1576" s="115" t="str">
        <f t="shared" si="154"/>
        <v/>
      </c>
      <c r="N1576" s="116" t="str">
        <f t="shared" si="155"/>
        <v/>
      </c>
      <c r="O1576" s="117" t="str">
        <f t="shared" si="158"/>
        <v/>
      </c>
      <c r="P1576" s="118" t="str">
        <f t="shared" si="156"/>
        <v/>
      </c>
      <c r="Q1576" s="119" t="str">
        <f t="shared" si="157"/>
        <v/>
      </c>
      <c r="R1576" s="117" t="str">
        <f>IFERROR(VLOOKUP($I1576,BASE_SETOR!$B$4:$C$1000,2,0),"")</f>
        <v/>
      </c>
      <c r="AM1576" s="340"/>
    </row>
    <row r="1577" spans="6:39" customFormat="1" ht="18.75">
      <c r="F1577" s="120" t="str">
        <f t="shared" si="159"/>
        <v/>
      </c>
      <c r="G1577" s="121"/>
      <c r="H1577" s="120"/>
      <c r="I1577" s="122"/>
      <c r="J1577" s="306"/>
      <c r="K1577" s="115"/>
      <c r="L1577" s="115" t="str">
        <f>IFERROR(VLOOKUP(I1577,COT_ACOES!$B:$C,2,),"")</f>
        <v/>
      </c>
      <c r="M1577" s="115" t="str">
        <f t="shared" si="154"/>
        <v/>
      </c>
      <c r="N1577" s="116" t="str">
        <f t="shared" si="155"/>
        <v/>
      </c>
      <c r="O1577" s="117" t="str">
        <f t="shared" si="158"/>
        <v/>
      </c>
      <c r="P1577" s="118" t="str">
        <f t="shared" si="156"/>
        <v/>
      </c>
      <c r="Q1577" s="119" t="str">
        <f t="shared" si="157"/>
        <v/>
      </c>
      <c r="R1577" s="117" t="str">
        <f>IFERROR(VLOOKUP($I1577,BASE_SETOR!$B$4:$C$1000,2,0),"")</f>
        <v/>
      </c>
      <c r="AM1577" s="340"/>
    </row>
    <row r="1578" spans="6:39" customFormat="1" ht="18.75">
      <c r="F1578" s="120" t="str">
        <f t="shared" si="159"/>
        <v/>
      </c>
      <c r="G1578" s="121"/>
      <c r="H1578" s="120"/>
      <c r="I1578" s="122"/>
      <c r="J1578" s="306"/>
      <c r="K1578" s="115"/>
      <c r="L1578" s="115" t="str">
        <f>IFERROR(VLOOKUP(I1578,COT_ACOES!$B:$C,2,),"")</f>
        <v/>
      </c>
      <c r="M1578" s="115" t="str">
        <f t="shared" ref="M1578:M1641" si="160">IF(J1578="","",J1578*K1578)</f>
        <v/>
      </c>
      <c r="N1578" s="116" t="str">
        <f t="shared" ref="N1578:N1641" si="161">IF(J1578="","",J1578*L1578)</f>
        <v/>
      </c>
      <c r="O1578" s="117" t="str">
        <f t="shared" si="158"/>
        <v/>
      </c>
      <c r="P1578" s="118" t="str">
        <f t="shared" ref="P1578:P1641" si="162">IFERROR((N1578-M1578)/M1578,"")</f>
        <v/>
      </c>
      <c r="Q1578" s="119" t="str">
        <f t="shared" ref="Q1578:Q1641" si="163">IFERROR(M1578*P1578,"")</f>
        <v/>
      </c>
      <c r="R1578" s="117" t="str">
        <f>IFERROR(VLOOKUP($I1578,BASE_SETOR!$B$4:$C$1000,2,0),"")</f>
        <v/>
      </c>
      <c r="AM1578" s="340"/>
    </row>
    <row r="1579" spans="6:39" customFormat="1" ht="18.75">
      <c r="F1579" s="120" t="str">
        <f t="shared" si="159"/>
        <v/>
      </c>
      <c r="G1579" s="121"/>
      <c r="H1579" s="120"/>
      <c r="I1579" s="122"/>
      <c r="J1579" s="306"/>
      <c r="K1579" s="115"/>
      <c r="L1579" s="115" t="str">
        <f>IFERROR(VLOOKUP(I1579,COT_ACOES!$B:$C,2,),"")</f>
        <v/>
      </c>
      <c r="M1579" s="115" t="str">
        <f t="shared" si="160"/>
        <v/>
      </c>
      <c r="N1579" s="116" t="str">
        <f t="shared" si="161"/>
        <v/>
      </c>
      <c r="O1579" s="117" t="str">
        <f t="shared" si="158"/>
        <v/>
      </c>
      <c r="P1579" s="118" t="str">
        <f t="shared" si="162"/>
        <v/>
      </c>
      <c r="Q1579" s="119" t="str">
        <f t="shared" si="163"/>
        <v/>
      </c>
      <c r="R1579" s="117" t="str">
        <f>IFERROR(VLOOKUP($I1579,BASE_SETOR!$B$4:$C$1000,2,0),"")</f>
        <v/>
      </c>
      <c r="AM1579" s="340"/>
    </row>
    <row r="1580" spans="6:39" customFormat="1" ht="18.75">
      <c r="F1580" s="120" t="str">
        <f t="shared" si="159"/>
        <v/>
      </c>
      <c r="G1580" s="121"/>
      <c r="H1580" s="120"/>
      <c r="I1580" s="122"/>
      <c r="J1580" s="306"/>
      <c r="K1580" s="115"/>
      <c r="L1580" s="115" t="str">
        <f>IFERROR(VLOOKUP(I1580,COT_ACOES!$B:$C,2,),"")</f>
        <v/>
      </c>
      <c r="M1580" s="115" t="str">
        <f t="shared" si="160"/>
        <v/>
      </c>
      <c r="N1580" s="116" t="str">
        <f t="shared" si="161"/>
        <v/>
      </c>
      <c r="O1580" s="117" t="str">
        <f t="shared" si="158"/>
        <v/>
      </c>
      <c r="P1580" s="118" t="str">
        <f t="shared" si="162"/>
        <v/>
      </c>
      <c r="Q1580" s="119" t="str">
        <f t="shared" si="163"/>
        <v/>
      </c>
      <c r="R1580" s="117" t="str">
        <f>IFERROR(VLOOKUP($I1580,BASE_SETOR!$B$4:$C$1000,2,0),"")</f>
        <v/>
      </c>
      <c r="AM1580" s="340"/>
    </row>
    <row r="1581" spans="6:39" customFormat="1" ht="18.75">
      <c r="F1581" s="120" t="str">
        <f t="shared" si="159"/>
        <v/>
      </c>
      <c r="G1581" s="121"/>
      <c r="H1581" s="120"/>
      <c r="I1581" s="122"/>
      <c r="J1581" s="306"/>
      <c r="K1581" s="115"/>
      <c r="L1581" s="115" t="str">
        <f>IFERROR(VLOOKUP(I1581,COT_ACOES!$B:$C,2,),"")</f>
        <v/>
      </c>
      <c r="M1581" s="115" t="str">
        <f t="shared" si="160"/>
        <v/>
      </c>
      <c r="N1581" s="116" t="str">
        <f t="shared" si="161"/>
        <v/>
      </c>
      <c r="O1581" s="117" t="str">
        <f t="shared" si="158"/>
        <v/>
      </c>
      <c r="P1581" s="118" t="str">
        <f t="shared" si="162"/>
        <v/>
      </c>
      <c r="Q1581" s="119" t="str">
        <f t="shared" si="163"/>
        <v/>
      </c>
      <c r="R1581" s="117" t="str">
        <f>IFERROR(VLOOKUP($I1581,BASE_SETOR!$B$4:$C$1000,2,0),"")</f>
        <v/>
      </c>
      <c r="AM1581" s="340"/>
    </row>
    <row r="1582" spans="6:39" customFormat="1" ht="18.75">
      <c r="F1582" s="120" t="str">
        <f t="shared" si="159"/>
        <v/>
      </c>
      <c r="G1582" s="121"/>
      <c r="H1582" s="120"/>
      <c r="I1582" s="122"/>
      <c r="J1582" s="306"/>
      <c r="K1582" s="115"/>
      <c r="L1582" s="115" t="str">
        <f>IFERROR(VLOOKUP(I1582,COT_ACOES!$B:$C,2,),"")</f>
        <v/>
      </c>
      <c r="M1582" s="115" t="str">
        <f t="shared" si="160"/>
        <v/>
      </c>
      <c r="N1582" s="116" t="str">
        <f t="shared" si="161"/>
        <v/>
      </c>
      <c r="O1582" s="117" t="str">
        <f t="shared" si="158"/>
        <v/>
      </c>
      <c r="P1582" s="118" t="str">
        <f t="shared" si="162"/>
        <v/>
      </c>
      <c r="Q1582" s="119" t="str">
        <f t="shared" si="163"/>
        <v/>
      </c>
      <c r="R1582" s="117" t="str">
        <f>IFERROR(VLOOKUP($I1582,BASE_SETOR!$B$4:$C$1000,2,0),"")</f>
        <v/>
      </c>
      <c r="AM1582" s="340"/>
    </row>
    <row r="1583" spans="6:39" customFormat="1" ht="18.75">
      <c r="F1583" s="120" t="str">
        <f t="shared" si="159"/>
        <v/>
      </c>
      <c r="G1583" s="121"/>
      <c r="H1583" s="120"/>
      <c r="I1583" s="122"/>
      <c r="J1583" s="306"/>
      <c r="K1583" s="115"/>
      <c r="L1583" s="115" t="str">
        <f>IFERROR(VLOOKUP(I1583,COT_ACOES!$B:$C,2,),"")</f>
        <v/>
      </c>
      <c r="M1583" s="115" t="str">
        <f t="shared" si="160"/>
        <v/>
      </c>
      <c r="N1583" s="116" t="str">
        <f t="shared" si="161"/>
        <v/>
      </c>
      <c r="O1583" s="117" t="str">
        <f t="shared" si="158"/>
        <v/>
      </c>
      <c r="P1583" s="118" t="str">
        <f t="shared" si="162"/>
        <v/>
      </c>
      <c r="Q1583" s="119" t="str">
        <f t="shared" si="163"/>
        <v/>
      </c>
      <c r="R1583" s="117" t="str">
        <f>IFERROR(VLOOKUP($I1583,BASE_SETOR!$B$4:$C$1000,2,0),"")</f>
        <v/>
      </c>
      <c r="AM1583" s="340"/>
    </row>
    <row r="1584" spans="6:39" customFormat="1" ht="18.75">
      <c r="F1584" s="120" t="str">
        <f t="shared" si="159"/>
        <v/>
      </c>
      <c r="G1584" s="121"/>
      <c r="H1584" s="120"/>
      <c r="I1584" s="122"/>
      <c r="J1584" s="306"/>
      <c r="K1584" s="115"/>
      <c r="L1584" s="115" t="str">
        <f>IFERROR(VLOOKUP(I1584,COT_ACOES!$B:$C,2,),"")</f>
        <v/>
      </c>
      <c r="M1584" s="115" t="str">
        <f t="shared" si="160"/>
        <v/>
      </c>
      <c r="N1584" s="116" t="str">
        <f t="shared" si="161"/>
        <v/>
      </c>
      <c r="O1584" s="117" t="str">
        <f t="shared" si="158"/>
        <v/>
      </c>
      <c r="P1584" s="118" t="str">
        <f t="shared" si="162"/>
        <v/>
      </c>
      <c r="Q1584" s="119" t="str">
        <f t="shared" si="163"/>
        <v/>
      </c>
      <c r="R1584" s="117" t="str">
        <f>IFERROR(VLOOKUP($I1584,BASE_SETOR!$B$4:$C$1000,2,0),"")</f>
        <v/>
      </c>
      <c r="AM1584" s="340"/>
    </row>
    <row r="1585" spans="6:39" customFormat="1" ht="18.75">
      <c r="F1585" s="120" t="str">
        <f t="shared" si="159"/>
        <v/>
      </c>
      <c r="G1585" s="121"/>
      <c r="H1585" s="120"/>
      <c r="I1585" s="122"/>
      <c r="J1585" s="306"/>
      <c r="K1585" s="115"/>
      <c r="L1585" s="115" t="str">
        <f>IFERROR(VLOOKUP(I1585,COT_ACOES!$B:$C,2,),"")</f>
        <v/>
      </c>
      <c r="M1585" s="115" t="str">
        <f t="shared" si="160"/>
        <v/>
      </c>
      <c r="N1585" s="116" t="str">
        <f t="shared" si="161"/>
        <v/>
      </c>
      <c r="O1585" s="117" t="str">
        <f t="shared" si="158"/>
        <v/>
      </c>
      <c r="P1585" s="118" t="str">
        <f t="shared" si="162"/>
        <v/>
      </c>
      <c r="Q1585" s="119" t="str">
        <f t="shared" si="163"/>
        <v/>
      </c>
      <c r="R1585" s="117" t="str">
        <f>IFERROR(VLOOKUP($I1585,BASE_SETOR!$B$4:$C$1000,2,0),"")</f>
        <v/>
      </c>
      <c r="AM1585" s="340"/>
    </row>
    <row r="1586" spans="6:39" customFormat="1" ht="18.75">
      <c r="F1586" s="120" t="str">
        <f t="shared" si="159"/>
        <v/>
      </c>
      <c r="G1586" s="121"/>
      <c r="H1586" s="120"/>
      <c r="I1586" s="122"/>
      <c r="J1586" s="306"/>
      <c r="K1586" s="115"/>
      <c r="L1586" s="115" t="str">
        <f>IFERROR(VLOOKUP(I1586,COT_ACOES!$B:$C,2,),"")</f>
        <v/>
      </c>
      <c r="M1586" s="115" t="str">
        <f t="shared" si="160"/>
        <v/>
      </c>
      <c r="N1586" s="116" t="str">
        <f t="shared" si="161"/>
        <v/>
      </c>
      <c r="O1586" s="117" t="str">
        <f t="shared" si="158"/>
        <v/>
      </c>
      <c r="P1586" s="118" t="str">
        <f t="shared" si="162"/>
        <v/>
      </c>
      <c r="Q1586" s="119" t="str">
        <f t="shared" si="163"/>
        <v/>
      </c>
      <c r="R1586" s="117" t="str">
        <f>IFERROR(VLOOKUP($I1586,BASE_SETOR!$B$4:$C$1000,2,0),"")</f>
        <v/>
      </c>
      <c r="AM1586" s="340"/>
    </row>
    <row r="1587" spans="6:39" customFormat="1" ht="18.75">
      <c r="F1587" s="120" t="str">
        <f t="shared" si="159"/>
        <v/>
      </c>
      <c r="G1587" s="121"/>
      <c r="H1587" s="120"/>
      <c r="I1587" s="122"/>
      <c r="J1587" s="306"/>
      <c r="K1587" s="115"/>
      <c r="L1587" s="115" t="str">
        <f>IFERROR(VLOOKUP(I1587,COT_ACOES!$B:$C,2,),"")</f>
        <v/>
      </c>
      <c r="M1587" s="115" t="str">
        <f t="shared" si="160"/>
        <v/>
      </c>
      <c r="N1587" s="116" t="str">
        <f t="shared" si="161"/>
        <v/>
      </c>
      <c r="O1587" s="117" t="str">
        <f t="shared" si="158"/>
        <v/>
      </c>
      <c r="P1587" s="118" t="str">
        <f t="shared" si="162"/>
        <v/>
      </c>
      <c r="Q1587" s="119" t="str">
        <f t="shared" si="163"/>
        <v/>
      </c>
      <c r="R1587" s="117" t="str">
        <f>IFERROR(VLOOKUP($I1587,BASE_SETOR!$B$4:$C$1000,2,0),"")</f>
        <v/>
      </c>
      <c r="AM1587" s="340"/>
    </row>
    <row r="1588" spans="6:39" customFormat="1" ht="18.75">
      <c r="F1588" s="120" t="str">
        <f t="shared" si="159"/>
        <v/>
      </c>
      <c r="G1588" s="121"/>
      <c r="H1588" s="120"/>
      <c r="I1588" s="122"/>
      <c r="J1588" s="306"/>
      <c r="K1588" s="115"/>
      <c r="L1588" s="115" t="str">
        <f>IFERROR(VLOOKUP(I1588,COT_ACOES!$B:$C,2,),"")</f>
        <v/>
      </c>
      <c r="M1588" s="115" t="str">
        <f t="shared" si="160"/>
        <v/>
      </c>
      <c r="N1588" s="116" t="str">
        <f t="shared" si="161"/>
        <v/>
      </c>
      <c r="O1588" s="117" t="str">
        <f t="shared" si="158"/>
        <v/>
      </c>
      <c r="P1588" s="118" t="str">
        <f t="shared" si="162"/>
        <v/>
      </c>
      <c r="Q1588" s="119" t="str">
        <f t="shared" si="163"/>
        <v/>
      </c>
      <c r="R1588" s="117" t="str">
        <f>IFERROR(VLOOKUP($I1588,BASE_SETOR!$B$4:$C$1000,2,0),"")</f>
        <v/>
      </c>
      <c r="AM1588" s="340"/>
    </row>
    <row r="1589" spans="6:39" customFormat="1" ht="18.75">
      <c r="F1589" s="120" t="str">
        <f t="shared" si="159"/>
        <v/>
      </c>
      <c r="G1589" s="121"/>
      <c r="H1589" s="120"/>
      <c r="I1589" s="122"/>
      <c r="J1589" s="306"/>
      <c r="K1589" s="115"/>
      <c r="L1589" s="115" t="str">
        <f>IFERROR(VLOOKUP(I1589,COT_ACOES!$B:$C,2,),"")</f>
        <v/>
      </c>
      <c r="M1589" s="115" t="str">
        <f t="shared" si="160"/>
        <v/>
      </c>
      <c r="N1589" s="116" t="str">
        <f t="shared" si="161"/>
        <v/>
      </c>
      <c r="O1589" s="117" t="str">
        <f t="shared" si="158"/>
        <v/>
      </c>
      <c r="P1589" s="118" t="str">
        <f t="shared" si="162"/>
        <v/>
      </c>
      <c r="Q1589" s="119" t="str">
        <f t="shared" si="163"/>
        <v/>
      </c>
      <c r="R1589" s="117" t="str">
        <f>IFERROR(VLOOKUP($I1589,BASE_SETOR!$B$4:$C$1000,2,0),"")</f>
        <v/>
      </c>
      <c r="AM1589" s="340"/>
    </row>
    <row r="1590" spans="6:39" customFormat="1" ht="18.75">
      <c r="F1590" s="120" t="str">
        <f t="shared" si="159"/>
        <v/>
      </c>
      <c r="G1590" s="121"/>
      <c r="H1590" s="120"/>
      <c r="I1590" s="122"/>
      <c r="J1590" s="306"/>
      <c r="K1590" s="115"/>
      <c r="L1590" s="115" t="str">
        <f>IFERROR(VLOOKUP(I1590,COT_ACOES!$B:$C,2,),"")</f>
        <v/>
      </c>
      <c r="M1590" s="115" t="str">
        <f t="shared" si="160"/>
        <v/>
      </c>
      <c r="N1590" s="116" t="str">
        <f t="shared" si="161"/>
        <v/>
      </c>
      <c r="O1590" s="117" t="str">
        <f t="shared" si="158"/>
        <v/>
      </c>
      <c r="P1590" s="118" t="str">
        <f t="shared" si="162"/>
        <v/>
      </c>
      <c r="Q1590" s="119" t="str">
        <f t="shared" si="163"/>
        <v/>
      </c>
      <c r="R1590" s="117" t="str">
        <f>IFERROR(VLOOKUP($I1590,BASE_SETOR!$B$4:$C$1000,2,0),"")</f>
        <v/>
      </c>
      <c r="AM1590" s="340"/>
    </row>
    <row r="1591" spans="6:39" customFormat="1" ht="18.75">
      <c r="F1591" s="120" t="str">
        <f t="shared" si="159"/>
        <v/>
      </c>
      <c r="G1591" s="121"/>
      <c r="H1591" s="120"/>
      <c r="I1591" s="122"/>
      <c r="J1591" s="306"/>
      <c r="K1591" s="115"/>
      <c r="L1591" s="115" t="str">
        <f>IFERROR(VLOOKUP(I1591,COT_ACOES!$B:$C,2,),"")</f>
        <v/>
      </c>
      <c r="M1591" s="115" t="str">
        <f t="shared" si="160"/>
        <v/>
      </c>
      <c r="N1591" s="116" t="str">
        <f t="shared" si="161"/>
        <v/>
      </c>
      <c r="O1591" s="117" t="str">
        <f t="shared" si="158"/>
        <v/>
      </c>
      <c r="P1591" s="118" t="str">
        <f t="shared" si="162"/>
        <v/>
      </c>
      <c r="Q1591" s="119" t="str">
        <f t="shared" si="163"/>
        <v/>
      </c>
      <c r="R1591" s="117" t="str">
        <f>IFERROR(VLOOKUP($I1591,BASE_SETOR!$B$4:$C$1000,2,0),"")</f>
        <v/>
      </c>
      <c r="AM1591" s="340"/>
    </row>
    <row r="1592" spans="6:39" customFormat="1" ht="18.75">
      <c r="F1592" s="120" t="str">
        <f t="shared" si="159"/>
        <v/>
      </c>
      <c r="G1592" s="121"/>
      <c r="H1592" s="120"/>
      <c r="I1592" s="122"/>
      <c r="J1592" s="306"/>
      <c r="K1592" s="115"/>
      <c r="L1592" s="115" t="str">
        <f>IFERROR(VLOOKUP(I1592,COT_ACOES!$B:$C,2,),"")</f>
        <v/>
      </c>
      <c r="M1592" s="115" t="str">
        <f t="shared" si="160"/>
        <v/>
      </c>
      <c r="N1592" s="116" t="str">
        <f t="shared" si="161"/>
        <v/>
      </c>
      <c r="O1592" s="117" t="str">
        <f t="shared" si="158"/>
        <v/>
      </c>
      <c r="P1592" s="118" t="str">
        <f t="shared" si="162"/>
        <v/>
      </c>
      <c r="Q1592" s="119" t="str">
        <f t="shared" si="163"/>
        <v/>
      </c>
      <c r="R1592" s="117" t="str">
        <f>IFERROR(VLOOKUP($I1592,BASE_SETOR!$B$4:$C$1000,2,0),"")</f>
        <v/>
      </c>
      <c r="AM1592" s="340"/>
    </row>
    <row r="1593" spans="6:39" customFormat="1" ht="18.75">
      <c r="F1593" s="120" t="str">
        <f t="shared" si="159"/>
        <v/>
      </c>
      <c r="G1593" s="121"/>
      <c r="H1593" s="120"/>
      <c r="I1593" s="122"/>
      <c r="J1593" s="306"/>
      <c r="K1593" s="115"/>
      <c r="L1593" s="115" t="str">
        <f>IFERROR(VLOOKUP(I1593,COT_ACOES!$B:$C,2,),"")</f>
        <v/>
      </c>
      <c r="M1593" s="115" t="str">
        <f t="shared" si="160"/>
        <v/>
      </c>
      <c r="N1593" s="116" t="str">
        <f t="shared" si="161"/>
        <v/>
      </c>
      <c r="O1593" s="117" t="str">
        <f t="shared" si="158"/>
        <v/>
      </c>
      <c r="P1593" s="118" t="str">
        <f t="shared" si="162"/>
        <v/>
      </c>
      <c r="Q1593" s="119" t="str">
        <f t="shared" si="163"/>
        <v/>
      </c>
      <c r="R1593" s="117" t="str">
        <f>IFERROR(VLOOKUP($I1593,BASE_SETOR!$B$4:$C$1000,2,0),"")</f>
        <v/>
      </c>
      <c r="AM1593" s="340"/>
    </row>
    <row r="1594" spans="6:39" customFormat="1" ht="18.75">
      <c r="F1594" s="120" t="str">
        <f t="shared" si="159"/>
        <v/>
      </c>
      <c r="G1594" s="121"/>
      <c r="H1594" s="120"/>
      <c r="I1594" s="122"/>
      <c r="J1594" s="306"/>
      <c r="K1594" s="115"/>
      <c r="L1594" s="115" t="str">
        <f>IFERROR(VLOOKUP(I1594,COT_ACOES!$B:$C,2,),"")</f>
        <v/>
      </c>
      <c r="M1594" s="115" t="str">
        <f t="shared" si="160"/>
        <v/>
      </c>
      <c r="N1594" s="116" t="str">
        <f t="shared" si="161"/>
        <v/>
      </c>
      <c r="O1594" s="117" t="str">
        <f t="shared" si="158"/>
        <v/>
      </c>
      <c r="P1594" s="118" t="str">
        <f t="shared" si="162"/>
        <v/>
      </c>
      <c r="Q1594" s="119" t="str">
        <f t="shared" si="163"/>
        <v/>
      </c>
      <c r="R1594" s="117" t="str">
        <f>IFERROR(VLOOKUP($I1594,BASE_SETOR!$B$4:$C$1000,2,0),"")</f>
        <v/>
      </c>
      <c r="AM1594" s="340"/>
    </row>
    <row r="1595" spans="6:39" customFormat="1" ht="18.75">
      <c r="F1595" s="120" t="str">
        <f t="shared" si="159"/>
        <v/>
      </c>
      <c r="G1595" s="121"/>
      <c r="H1595" s="120"/>
      <c r="I1595" s="122"/>
      <c r="J1595" s="306"/>
      <c r="K1595" s="115"/>
      <c r="L1595" s="115" t="str">
        <f>IFERROR(VLOOKUP(I1595,COT_ACOES!$B:$C,2,),"")</f>
        <v/>
      </c>
      <c r="M1595" s="115" t="str">
        <f t="shared" si="160"/>
        <v/>
      </c>
      <c r="N1595" s="116" t="str">
        <f t="shared" si="161"/>
        <v/>
      </c>
      <c r="O1595" s="117" t="str">
        <f t="shared" si="158"/>
        <v/>
      </c>
      <c r="P1595" s="118" t="str">
        <f t="shared" si="162"/>
        <v/>
      </c>
      <c r="Q1595" s="119" t="str">
        <f t="shared" si="163"/>
        <v/>
      </c>
      <c r="R1595" s="117" t="str">
        <f>IFERROR(VLOOKUP($I1595,BASE_SETOR!$B$4:$C$1000,2,0),"")</f>
        <v/>
      </c>
      <c r="AM1595" s="340"/>
    </row>
    <row r="1596" spans="6:39" customFormat="1" ht="18.75">
      <c r="F1596" s="120" t="str">
        <f t="shared" si="159"/>
        <v/>
      </c>
      <c r="G1596" s="121"/>
      <c r="H1596" s="120"/>
      <c r="I1596" s="122"/>
      <c r="J1596" s="306"/>
      <c r="K1596" s="115"/>
      <c r="L1596" s="115" t="str">
        <f>IFERROR(VLOOKUP(I1596,COT_ACOES!$B:$C,2,),"")</f>
        <v/>
      </c>
      <c r="M1596" s="115" t="str">
        <f t="shared" si="160"/>
        <v/>
      </c>
      <c r="N1596" s="116" t="str">
        <f t="shared" si="161"/>
        <v/>
      </c>
      <c r="O1596" s="117" t="str">
        <f t="shared" si="158"/>
        <v/>
      </c>
      <c r="P1596" s="118" t="str">
        <f t="shared" si="162"/>
        <v/>
      </c>
      <c r="Q1596" s="119" t="str">
        <f t="shared" si="163"/>
        <v/>
      </c>
      <c r="R1596" s="117" t="str">
        <f>IFERROR(VLOOKUP($I1596,BASE_SETOR!$B$4:$C$1000,2,0),"")</f>
        <v/>
      </c>
      <c r="AM1596" s="340"/>
    </row>
    <row r="1597" spans="6:39" customFormat="1" ht="18.75">
      <c r="F1597" s="120" t="str">
        <f t="shared" si="159"/>
        <v/>
      </c>
      <c r="G1597" s="121"/>
      <c r="H1597" s="120"/>
      <c r="I1597" s="122"/>
      <c r="J1597" s="306"/>
      <c r="K1597" s="115"/>
      <c r="L1597" s="115" t="str">
        <f>IFERROR(VLOOKUP(I1597,COT_ACOES!$B:$C,2,),"")</f>
        <v/>
      </c>
      <c r="M1597" s="115" t="str">
        <f t="shared" si="160"/>
        <v/>
      </c>
      <c r="N1597" s="116" t="str">
        <f t="shared" si="161"/>
        <v/>
      </c>
      <c r="O1597" s="117" t="str">
        <f t="shared" si="158"/>
        <v/>
      </c>
      <c r="P1597" s="118" t="str">
        <f t="shared" si="162"/>
        <v/>
      </c>
      <c r="Q1597" s="119" t="str">
        <f t="shared" si="163"/>
        <v/>
      </c>
      <c r="R1597" s="117" t="str">
        <f>IFERROR(VLOOKUP($I1597,BASE_SETOR!$B$4:$C$1000,2,0),"")</f>
        <v/>
      </c>
      <c r="AM1597" s="340"/>
    </row>
    <row r="1598" spans="6:39" customFormat="1" ht="18.75">
      <c r="F1598" s="120" t="str">
        <f t="shared" si="159"/>
        <v/>
      </c>
      <c r="G1598" s="121"/>
      <c r="H1598" s="120"/>
      <c r="I1598" s="122"/>
      <c r="J1598" s="306"/>
      <c r="K1598" s="115"/>
      <c r="L1598" s="115" t="str">
        <f>IFERROR(VLOOKUP(I1598,COT_ACOES!$B:$C,2,),"")</f>
        <v/>
      </c>
      <c r="M1598" s="115" t="str">
        <f t="shared" si="160"/>
        <v/>
      </c>
      <c r="N1598" s="116" t="str">
        <f t="shared" si="161"/>
        <v/>
      </c>
      <c r="O1598" s="117" t="str">
        <f t="shared" si="158"/>
        <v/>
      </c>
      <c r="P1598" s="118" t="str">
        <f t="shared" si="162"/>
        <v/>
      </c>
      <c r="Q1598" s="119" t="str">
        <f t="shared" si="163"/>
        <v/>
      </c>
      <c r="R1598" s="117" t="str">
        <f>IFERROR(VLOOKUP($I1598,BASE_SETOR!$B$4:$C$1000,2,0),"")</f>
        <v/>
      </c>
      <c r="AM1598" s="340"/>
    </row>
    <row r="1599" spans="6:39" customFormat="1" ht="18.75">
      <c r="F1599" s="120" t="str">
        <f t="shared" si="159"/>
        <v/>
      </c>
      <c r="G1599" s="121"/>
      <c r="H1599" s="120"/>
      <c r="I1599" s="122"/>
      <c r="J1599" s="306"/>
      <c r="K1599" s="115"/>
      <c r="L1599" s="115" t="str">
        <f>IFERROR(VLOOKUP(I1599,COT_ACOES!$B:$C,2,),"")</f>
        <v/>
      </c>
      <c r="M1599" s="115" t="str">
        <f t="shared" si="160"/>
        <v/>
      </c>
      <c r="N1599" s="116" t="str">
        <f t="shared" si="161"/>
        <v/>
      </c>
      <c r="O1599" s="117" t="str">
        <f t="shared" si="158"/>
        <v/>
      </c>
      <c r="P1599" s="118" t="str">
        <f t="shared" si="162"/>
        <v/>
      </c>
      <c r="Q1599" s="119" t="str">
        <f t="shared" si="163"/>
        <v/>
      </c>
      <c r="R1599" s="117" t="str">
        <f>IFERROR(VLOOKUP($I1599,BASE_SETOR!$B$4:$C$1000,2,0),"")</f>
        <v/>
      </c>
      <c r="AM1599" s="340"/>
    </row>
    <row r="1600" spans="6:39" customFormat="1" ht="18.75">
      <c r="F1600" s="120" t="str">
        <f t="shared" si="159"/>
        <v/>
      </c>
      <c r="G1600" s="121"/>
      <c r="H1600" s="120"/>
      <c r="I1600" s="122"/>
      <c r="J1600" s="306"/>
      <c r="K1600" s="115"/>
      <c r="L1600" s="115" t="str">
        <f>IFERROR(VLOOKUP(I1600,COT_ACOES!$B:$C,2,),"")</f>
        <v/>
      </c>
      <c r="M1600" s="115" t="str">
        <f t="shared" si="160"/>
        <v/>
      </c>
      <c r="N1600" s="116" t="str">
        <f t="shared" si="161"/>
        <v/>
      </c>
      <c r="O1600" s="117" t="str">
        <f t="shared" si="158"/>
        <v/>
      </c>
      <c r="P1600" s="118" t="str">
        <f t="shared" si="162"/>
        <v/>
      </c>
      <c r="Q1600" s="119" t="str">
        <f t="shared" si="163"/>
        <v/>
      </c>
      <c r="R1600" s="117" t="str">
        <f>IFERROR(VLOOKUP($I1600,BASE_SETOR!$B$4:$C$1000,2,0),"")</f>
        <v/>
      </c>
      <c r="AM1600" s="340"/>
    </row>
    <row r="1601" spans="6:39" customFormat="1" ht="18.75">
      <c r="F1601" s="120" t="str">
        <f t="shared" si="159"/>
        <v/>
      </c>
      <c r="G1601" s="121"/>
      <c r="H1601" s="120"/>
      <c r="I1601" s="122"/>
      <c r="J1601" s="306"/>
      <c r="K1601" s="115"/>
      <c r="L1601" s="115" t="str">
        <f>IFERROR(VLOOKUP(I1601,COT_ACOES!$B:$C,2,),"")</f>
        <v/>
      </c>
      <c r="M1601" s="115" t="str">
        <f t="shared" si="160"/>
        <v/>
      </c>
      <c r="N1601" s="116" t="str">
        <f t="shared" si="161"/>
        <v/>
      </c>
      <c r="O1601" s="117" t="str">
        <f t="shared" si="158"/>
        <v/>
      </c>
      <c r="P1601" s="118" t="str">
        <f t="shared" si="162"/>
        <v/>
      </c>
      <c r="Q1601" s="119" t="str">
        <f t="shared" si="163"/>
        <v/>
      </c>
      <c r="R1601" s="117" t="str">
        <f>IFERROR(VLOOKUP($I1601,BASE_SETOR!$B$4:$C$1000,2,0),"")</f>
        <v/>
      </c>
      <c r="AM1601" s="340"/>
    </row>
    <row r="1602" spans="6:39" customFormat="1" ht="18.75">
      <c r="F1602" s="120" t="str">
        <f t="shared" si="159"/>
        <v/>
      </c>
      <c r="G1602" s="121"/>
      <c r="H1602" s="120"/>
      <c r="I1602" s="122"/>
      <c r="J1602" s="306"/>
      <c r="K1602" s="115"/>
      <c r="L1602" s="115" t="str">
        <f>IFERROR(VLOOKUP(I1602,COT_ACOES!$B:$C,2,),"")</f>
        <v/>
      </c>
      <c r="M1602" s="115" t="str">
        <f t="shared" si="160"/>
        <v/>
      </c>
      <c r="N1602" s="116" t="str">
        <f t="shared" si="161"/>
        <v/>
      </c>
      <c r="O1602" s="117" t="str">
        <f t="shared" si="158"/>
        <v/>
      </c>
      <c r="P1602" s="118" t="str">
        <f t="shared" si="162"/>
        <v/>
      </c>
      <c r="Q1602" s="119" t="str">
        <f t="shared" si="163"/>
        <v/>
      </c>
      <c r="R1602" s="117" t="str">
        <f>IFERROR(VLOOKUP($I1602,BASE_SETOR!$B$4:$C$1000,2,0),"")</f>
        <v/>
      </c>
      <c r="AM1602" s="340"/>
    </row>
    <row r="1603" spans="6:39" customFormat="1" ht="18.75">
      <c r="F1603" s="120" t="str">
        <f t="shared" si="159"/>
        <v/>
      </c>
      <c r="G1603" s="121"/>
      <c r="H1603" s="120"/>
      <c r="I1603" s="122"/>
      <c r="J1603" s="306"/>
      <c r="K1603" s="115"/>
      <c r="L1603" s="115" t="str">
        <f>IFERROR(VLOOKUP(I1603,COT_ACOES!$B:$C,2,),"")</f>
        <v/>
      </c>
      <c r="M1603" s="115" t="str">
        <f t="shared" si="160"/>
        <v/>
      </c>
      <c r="N1603" s="116" t="str">
        <f t="shared" si="161"/>
        <v/>
      </c>
      <c r="O1603" s="117" t="str">
        <f t="shared" si="158"/>
        <v/>
      </c>
      <c r="P1603" s="118" t="str">
        <f t="shared" si="162"/>
        <v/>
      </c>
      <c r="Q1603" s="119" t="str">
        <f t="shared" si="163"/>
        <v/>
      </c>
      <c r="R1603" s="117" t="str">
        <f>IFERROR(VLOOKUP($I1603,BASE_SETOR!$B$4:$C$1000,2,0),"")</f>
        <v/>
      </c>
      <c r="AM1603" s="340"/>
    </row>
    <row r="1604" spans="6:39" customFormat="1" ht="18.75">
      <c r="F1604" s="120" t="str">
        <f t="shared" si="159"/>
        <v/>
      </c>
      <c r="G1604" s="121"/>
      <c r="H1604" s="120"/>
      <c r="I1604" s="122"/>
      <c r="J1604" s="306"/>
      <c r="K1604" s="115"/>
      <c r="L1604" s="115" t="str">
        <f>IFERROR(VLOOKUP(I1604,COT_ACOES!$B:$C,2,),"")</f>
        <v/>
      </c>
      <c r="M1604" s="115" t="str">
        <f t="shared" si="160"/>
        <v/>
      </c>
      <c r="N1604" s="116" t="str">
        <f t="shared" si="161"/>
        <v/>
      </c>
      <c r="O1604" s="117" t="str">
        <f t="shared" si="158"/>
        <v/>
      </c>
      <c r="P1604" s="118" t="str">
        <f t="shared" si="162"/>
        <v/>
      </c>
      <c r="Q1604" s="119" t="str">
        <f t="shared" si="163"/>
        <v/>
      </c>
      <c r="R1604" s="117" t="str">
        <f>IFERROR(VLOOKUP($I1604,BASE_SETOR!$B$4:$C$1000,2,0),"")</f>
        <v/>
      </c>
      <c r="AM1604" s="340"/>
    </row>
    <row r="1605" spans="6:39" customFormat="1" ht="18.75">
      <c r="F1605" s="120" t="str">
        <f t="shared" si="159"/>
        <v/>
      </c>
      <c r="G1605" s="121"/>
      <c r="H1605" s="120"/>
      <c r="I1605" s="122"/>
      <c r="J1605" s="306"/>
      <c r="K1605" s="115"/>
      <c r="L1605" s="115" t="str">
        <f>IFERROR(VLOOKUP(I1605,COT_ACOES!$B:$C,2,),"")</f>
        <v/>
      </c>
      <c r="M1605" s="115" t="str">
        <f t="shared" si="160"/>
        <v/>
      </c>
      <c r="N1605" s="116" t="str">
        <f t="shared" si="161"/>
        <v/>
      </c>
      <c r="O1605" s="117" t="str">
        <f t="shared" si="158"/>
        <v/>
      </c>
      <c r="P1605" s="118" t="str">
        <f t="shared" si="162"/>
        <v/>
      </c>
      <c r="Q1605" s="119" t="str">
        <f t="shared" si="163"/>
        <v/>
      </c>
      <c r="R1605" s="117" t="str">
        <f>IFERROR(VLOOKUP($I1605,BASE_SETOR!$B$4:$C$1000,2,0),"")</f>
        <v/>
      </c>
      <c r="AM1605" s="340"/>
    </row>
    <row r="1606" spans="6:39" customFormat="1" ht="18.75">
      <c r="F1606" s="120" t="str">
        <f t="shared" si="159"/>
        <v/>
      </c>
      <c r="G1606" s="121"/>
      <c r="H1606" s="120"/>
      <c r="I1606" s="122"/>
      <c r="J1606" s="306"/>
      <c r="K1606" s="115"/>
      <c r="L1606" s="115" t="str">
        <f>IFERROR(VLOOKUP(I1606,COT_ACOES!$B:$C,2,),"")</f>
        <v/>
      </c>
      <c r="M1606" s="115" t="str">
        <f t="shared" si="160"/>
        <v/>
      </c>
      <c r="N1606" s="116" t="str">
        <f t="shared" si="161"/>
        <v/>
      </c>
      <c r="O1606" s="117" t="str">
        <f t="shared" si="158"/>
        <v/>
      </c>
      <c r="P1606" s="118" t="str">
        <f t="shared" si="162"/>
        <v/>
      </c>
      <c r="Q1606" s="119" t="str">
        <f t="shared" si="163"/>
        <v/>
      </c>
      <c r="R1606" s="117" t="str">
        <f>IFERROR(VLOOKUP($I1606,BASE_SETOR!$B$4:$C$1000,2,0),"")</f>
        <v/>
      </c>
      <c r="AM1606" s="340"/>
    </row>
    <row r="1607" spans="6:39" customFormat="1" ht="18.75">
      <c r="F1607" s="120" t="str">
        <f t="shared" si="159"/>
        <v/>
      </c>
      <c r="G1607" s="121"/>
      <c r="H1607" s="120"/>
      <c r="I1607" s="122"/>
      <c r="J1607" s="306"/>
      <c r="K1607" s="115"/>
      <c r="L1607" s="115" t="str">
        <f>IFERROR(VLOOKUP(I1607,COT_ACOES!$B:$C,2,),"")</f>
        <v/>
      </c>
      <c r="M1607" s="115" t="str">
        <f t="shared" si="160"/>
        <v/>
      </c>
      <c r="N1607" s="116" t="str">
        <f t="shared" si="161"/>
        <v/>
      </c>
      <c r="O1607" s="117" t="str">
        <f t="shared" si="158"/>
        <v/>
      </c>
      <c r="P1607" s="118" t="str">
        <f t="shared" si="162"/>
        <v/>
      </c>
      <c r="Q1607" s="119" t="str">
        <f t="shared" si="163"/>
        <v/>
      </c>
      <c r="R1607" s="117" t="str">
        <f>IFERROR(VLOOKUP($I1607,BASE_SETOR!$B$4:$C$1000,2,0),"")</f>
        <v/>
      </c>
      <c r="AM1607" s="340"/>
    </row>
    <row r="1608" spans="6:39" customFormat="1" ht="18.75">
      <c r="F1608" s="120" t="str">
        <f t="shared" si="159"/>
        <v/>
      </c>
      <c r="G1608" s="121"/>
      <c r="H1608" s="120"/>
      <c r="I1608" s="122"/>
      <c r="J1608" s="306"/>
      <c r="K1608" s="115"/>
      <c r="L1608" s="115" t="str">
        <f>IFERROR(VLOOKUP(I1608,COT_ACOES!$B:$C,2,),"")</f>
        <v/>
      </c>
      <c r="M1608" s="115" t="str">
        <f t="shared" si="160"/>
        <v/>
      </c>
      <c r="N1608" s="116" t="str">
        <f t="shared" si="161"/>
        <v/>
      </c>
      <c r="O1608" s="117" t="str">
        <f t="shared" si="158"/>
        <v/>
      </c>
      <c r="P1608" s="118" t="str">
        <f t="shared" si="162"/>
        <v/>
      </c>
      <c r="Q1608" s="119" t="str">
        <f t="shared" si="163"/>
        <v/>
      </c>
      <c r="R1608" s="117" t="str">
        <f>IFERROR(VLOOKUP($I1608,BASE_SETOR!$B$4:$C$1000,2,0),"")</f>
        <v/>
      </c>
      <c r="AM1608" s="340"/>
    </row>
    <row r="1609" spans="6:39" customFormat="1" ht="18.75">
      <c r="F1609" s="120" t="str">
        <f t="shared" si="159"/>
        <v/>
      </c>
      <c r="G1609" s="121"/>
      <c r="H1609" s="120"/>
      <c r="I1609" s="122"/>
      <c r="J1609" s="306"/>
      <c r="K1609" s="115"/>
      <c r="L1609" s="115" t="str">
        <f>IFERROR(VLOOKUP(I1609,COT_ACOES!$B:$C,2,),"")</f>
        <v/>
      </c>
      <c r="M1609" s="115" t="str">
        <f t="shared" si="160"/>
        <v/>
      </c>
      <c r="N1609" s="116" t="str">
        <f t="shared" si="161"/>
        <v/>
      </c>
      <c r="O1609" s="117" t="str">
        <f t="shared" si="158"/>
        <v/>
      </c>
      <c r="P1609" s="118" t="str">
        <f t="shared" si="162"/>
        <v/>
      </c>
      <c r="Q1609" s="119" t="str">
        <f t="shared" si="163"/>
        <v/>
      </c>
      <c r="R1609" s="117" t="str">
        <f>IFERROR(VLOOKUP($I1609,BASE_SETOR!$B$4:$C$1000,2,0),"")</f>
        <v/>
      </c>
      <c r="AM1609" s="340"/>
    </row>
    <row r="1610" spans="6:39" customFormat="1" ht="18.75">
      <c r="F1610" s="120" t="str">
        <f t="shared" si="159"/>
        <v/>
      </c>
      <c r="G1610" s="121"/>
      <c r="H1610" s="120"/>
      <c r="I1610" s="122"/>
      <c r="J1610" s="306"/>
      <c r="K1610" s="115"/>
      <c r="L1610" s="115" t="str">
        <f>IFERROR(VLOOKUP(I1610,COT_ACOES!$B:$C,2,),"")</f>
        <v/>
      </c>
      <c r="M1610" s="115" t="str">
        <f t="shared" si="160"/>
        <v/>
      </c>
      <c r="N1610" s="116" t="str">
        <f t="shared" si="161"/>
        <v/>
      </c>
      <c r="O1610" s="117" t="str">
        <f t="shared" si="158"/>
        <v/>
      </c>
      <c r="P1610" s="118" t="str">
        <f t="shared" si="162"/>
        <v/>
      </c>
      <c r="Q1610" s="119" t="str">
        <f t="shared" si="163"/>
        <v/>
      </c>
      <c r="R1610" s="117" t="str">
        <f>IFERROR(VLOOKUP($I1610,BASE_SETOR!$B$4:$C$1000,2,0),"")</f>
        <v/>
      </c>
      <c r="AM1610" s="340"/>
    </row>
    <row r="1611" spans="6:39" customFormat="1" ht="18.75">
      <c r="F1611" s="120" t="str">
        <f t="shared" si="159"/>
        <v/>
      </c>
      <c r="G1611" s="121"/>
      <c r="H1611" s="120"/>
      <c r="I1611" s="122"/>
      <c r="J1611" s="306"/>
      <c r="K1611" s="115"/>
      <c r="L1611" s="115" t="str">
        <f>IFERROR(VLOOKUP(I1611,COT_ACOES!$B:$C,2,),"")</f>
        <v/>
      </c>
      <c r="M1611" s="115" t="str">
        <f t="shared" si="160"/>
        <v/>
      </c>
      <c r="N1611" s="116" t="str">
        <f t="shared" si="161"/>
        <v/>
      </c>
      <c r="O1611" s="117" t="str">
        <f t="shared" si="158"/>
        <v/>
      </c>
      <c r="P1611" s="118" t="str">
        <f t="shared" si="162"/>
        <v/>
      </c>
      <c r="Q1611" s="119" t="str">
        <f t="shared" si="163"/>
        <v/>
      </c>
      <c r="R1611" s="117" t="str">
        <f>IFERROR(VLOOKUP($I1611,BASE_SETOR!$B$4:$C$1000,2,0),"")</f>
        <v/>
      </c>
      <c r="AM1611" s="340"/>
    </row>
    <row r="1612" spans="6:39" customFormat="1" ht="18.75">
      <c r="F1612" s="120" t="str">
        <f t="shared" si="159"/>
        <v/>
      </c>
      <c r="G1612" s="121"/>
      <c r="H1612" s="120"/>
      <c r="I1612" s="122"/>
      <c r="J1612" s="306"/>
      <c r="K1612" s="115"/>
      <c r="L1612" s="115" t="str">
        <f>IFERROR(VLOOKUP(I1612,COT_ACOES!$B:$C,2,),"")</f>
        <v/>
      </c>
      <c r="M1612" s="115" t="str">
        <f t="shared" si="160"/>
        <v/>
      </c>
      <c r="N1612" s="116" t="str">
        <f t="shared" si="161"/>
        <v/>
      </c>
      <c r="O1612" s="117" t="str">
        <f t="shared" si="158"/>
        <v/>
      </c>
      <c r="P1612" s="118" t="str">
        <f t="shared" si="162"/>
        <v/>
      </c>
      <c r="Q1612" s="119" t="str">
        <f t="shared" si="163"/>
        <v/>
      </c>
      <c r="R1612" s="117" t="str">
        <f>IFERROR(VLOOKUP($I1612,BASE_SETOR!$B$4:$C$1000,2,0),"")</f>
        <v/>
      </c>
      <c r="AM1612" s="340"/>
    </row>
    <row r="1613" spans="6:39" customFormat="1" ht="18.75">
      <c r="F1613" s="120" t="str">
        <f t="shared" si="159"/>
        <v/>
      </c>
      <c r="G1613" s="121"/>
      <c r="H1613" s="120"/>
      <c r="I1613" s="122"/>
      <c r="J1613" s="306"/>
      <c r="K1613" s="115"/>
      <c r="L1613" s="115" t="str">
        <f>IFERROR(VLOOKUP(I1613,COT_ACOES!$B:$C,2,),"")</f>
        <v/>
      </c>
      <c r="M1613" s="115" t="str">
        <f t="shared" si="160"/>
        <v/>
      </c>
      <c r="N1613" s="116" t="str">
        <f t="shared" si="161"/>
        <v/>
      </c>
      <c r="O1613" s="117" t="str">
        <f t="shared" si="158"/>
        <v/>
      </c>
      <c r="P1613" s="118" t="str">
        <f t="shared" si="162"/>
        <v/>
      </c>
      <c r="Q1613" s="119" t="str">
        <f t="shared" si="163"/>
        <v/>
      </c>
      <c r="R1613" s="117" t="str">
        <f>IFERROR(VLOOKUP($I1613,BASE_SETOR!$B$4:$C$1000,2,0),"")</f>
        <v/>
      </c>
      <c r="AM1613" s="340"/>
    </row>
    <row r="1614" spans="6:39" customFormat="1" ht="18.75">
      <c r="F1614" s="120" t="str">
        <f t="shared" si="159"/>
        <v/>
      </c>
      <c r="G1614" s="121"/>
      <c r="H1614" s="120"/>
      <c r="I1614" s="122"/>
      <c r="J1614" s="306"/>
      <c r="K1614" s="115"/>
      <c r="L1614" s="115" t="str">
        <f>IFERROR(VLOOKUP(I1614,COT_ACOES!$B:$C,2,),"")</f>
        <v/>
      </c>
      <c r="M1614" s="115" t="str">
        <f t="shared" si="160"/>
        <v/>
      </c>
      <c r="N1614" s="116" t="str">
        <f t="shared" si="161"/>
        <v/>
      </c>
      <c r="O1614" s="117" t="str">
        <f t="shared" si="158"/>
        <v/>
      </c>
      <c r="P1614" s="118" t="str">
        <f t="shared" si="162"/>
        <v/>
      </c>
      <c r="Q1614" s="119" t="str">
        <f t="shared" si="163"/>
        <v/>
      </c>
      <c r="R1614" s="117" t="str">
        <f>IFERROR(VLOOKUP($I1614,BASE_SETOR!$B$4:$C$1000,2,0),"")</f>
        <v/>
      </c>
      <c r="AM1614" s="340"/>
    </row>
    <row r="1615" spans="6:39" customFormat="1" ht="18.75">
      <c r="F1615" s="120" t="str">
        <f t="shared" si="159"/>
        <v/>
      </c>
      <c r="G1615" s="121"/>
      <c r="H1615" s="120"/>
      <c r="I1615" s="122"/>
      <c r="J1615" s="306"/>
      <c r="K1615" s="115"/>
      <c r="L1615" s="115" t="str">
        <f>IFERROR(VLOOKUP(I1615,COT_ACOES!$B:$C,2,),"")</f>
        <v/>
      </c>
      <c r="M1615" s="115" t="str">
        <f t="shared" si="160"/>
        <v/>
      </c>
      <c r="N1615" s="116" t="str">
        <f t="shared" si="161"/>
        <v/>
      </c>
      <c r="O1615" s="117" t="str">
        <f t="shared" si="158"/>
        <v/>
      </c>
      <c r="P1615" s="118" t="str">
        <f t="shared" si="162"/>
        <v/>
      </c>
      <c r="Q1615" s="119" t="str">
        <f t="shared" si="163"/>
        <v/>
      </c>
      <c r="R1615" s="117" t="str">
        <f>IFERROR(VLOOKUP($I1615,BASE_SETOR!$B$4:$C$1000,2,0),"")</f>
        <v/>
      </c>
      <c r="AM1615" s="340"/>
    </row>
    <row r="1616" spans="6:39" customFormat="1" ht="18.75">
      <c r="F1616" s="120" t="str">
        <f t="shared" si="159"/>
        <v/>
      </c>
      <c r="G1616" s="121"/>
      <c r="H1616" s="120"/>
      <c r="I1616" s="122"/>
      <c r="J1616" s="306"/>
      <c r="K1616" s="115"/>
      <c r="L1616" s="115" t="str">
        <f>IFERROR(VLOOKUP(I1616,COT_ACOES!$B:$C,2,),"")</f>
        <v/>
      </c>
      <c r="M1616" s="115" t="str">
        <f t="shared" si="160"/>
        <v/>
      </c>
      <c r="N1616" s="116" t="str">
        <f t="shared" si="161"/>
        <v/>
      </c>
      <c r="O1616" s="117" t="str">
        <f t="shared" si="158"/>
        <v/>
      </c>
      <c r="P1616" s="118" t="str">
        <f t="shared" si="162"/>
        <v/>
      </c>
      <c r="Q1616" s="119" t="str">
        <f t="shared" si="163"/>
        <v/>
      </c>
      <c r="R1616" s="117" t="str">
        <f>IFERROR(VLOOKUP($I1616,BASE_SETOR!$B$4:$C$1000,2,0),"")</f>
        <v/>
      </c>
      <c r="AM1616" s="340"/>
    </row>
    <row r="1617" spans="6:39" customFormat="1" ht="18.75">
      <c r="F1617" s="120" t="str">
        <f t="shared" si="159"/>
        <v/>
      </c>
      <c r="G1617" s="121"/>
      <c r="H1617" s="120"/>
      <c r="I1617" s="122"/>
      <c r="J1617" s="306"/>
      <c r="K1617" s="115"/>
      <c r="L1617" s="115" t="str">
        <f>IFERROR(VLOOKUP(I1617,COT_ACOES!$B:$C,2,),"")</f>
        <v/>
      </c>
      <c r="M1617" s="115" t="str">
        <f t="shared" si="160"/>
        <v/>
      </c>
      <c r="N1617" s="116" t="str">
        <f t="shared" si="161"/>
        <v/>
      </c>
      <c r="O1617" s="117" t="str">
        <f t="shared" si="158"/>
        <v/>
      </c>
      <c r="P1617" s="118" t="str">
        <f t="shared" si="162"/>
        <v/>
      </c>
      <c r="Q1617" s="119" t="str">
        <f t="shared" si="163"/>
        <v/>
      </c>
      <c r="R1617" s="117" t="str">
        <f>IFERROR(VLOOKUP($I1617,BASE_SETOR!$B$4:$C$1000,2,0),"")</f>
        <v/>
      </c>
      <c r="AM1617" s="340"/>
    </row>
    <row r="1618" spans="6:39" customFormat="1" ht="18.75">
      <c r="F1618" s="120" t="str">
        <f t="shared" si="159"/>
        <v/>
      </c>
      <c r="G1618" s="121"/>
      <c r="H1618" s="120"/>
      <c r="I1618" s="122"/>
      <c r="J1618" s="306"/>
      <c r="K1618" s="115"/>
      <c r="L1618" s="115" t="str">
        <f>IFERROR(VLOOKUP(I1618,COT_ACOES!$B:$C,2,),"")</f>
        <v/>
      </c>
      <c r="M1618" s="115" t="str">
        <f t="shared" si="160"/>
        <v/>
      </c>
      <c r="N1618" s="116" t="str">
        <f t="shared" si="161"/>
        <v/>
      </c>
      <c r="O1618" s="117" t="str">
        <f t="shared" si="158"/>
        <v/>
      </c>
      <c r="P1618" s="118" t="str">
        <f t="shared" si="162"/>
        <v/>
      </c>
      <c r="Q1618" s="119" t="str">
        <f t="shared" si="163"/>
        <v/>
      </c>
      <c r="R1618" s="117" t="str">
        <f>IFERROR(VLOOKUP($I1618,BASE_SETOR!$B$4:$C$1000,2,0),"")</f>
        <v/>
      </c>
      <c r="AM1618" s="340"/>
    </row>
    <row r="1619" spans="6:39" customFormat="1" ht="18.75">
      <c r="F1619" s="120" t="str">
        <f t="shared" si="159"/>
        <v/>
      </c>
      <c r="G1619" s="121"/>
      <c r="H1619" s="120"/>
      <c r="I1619" s="122"/>
      <c r="J1619" s="306"/>
      <c r="K1619" s="115"/>
      <c r="L1619" s="115" t="str">
        <f>IFERROR(VLOOKUP(I1619,COT_ACOES!$B:$C,2,),"")</f>
        <v/>
      </c>
      <c r="M1619" s="115" t="str">
        <f t="shared" si="160"/>
        <v/>
      </c>
      <c r="N1619" s="116" t="str">
        <f t="shared" si="161"/>
        <v/>
      </c>
      <c r="O1619" s="117" t="str">
        <f t="shared" si="158"/>
        <v/>
      </c>
      <c r="P1619" s="118" t="str">
        <f t="shared" si="162"/>
        <v/>
      </c>
      <c r="Q1619" s="119" t="str">
        <f t="shared" si="163"/>
        <v/>
      </c>
      <c r="R1619" s="117" t="str">
        <f>IFERROR(VLOOKUP($I1619,BASE_SETOR!$B$4:$C$1000,2,0),"")</f>
        <v/>
      </c>
      <c r="AM1619" s="340"/>
    </row>
    <row r="1620" spans="6:39" customFormat="1" ht="18.75">
      <c r="F1620" s="120" t="str">
        <f t="shared" si="159"/>
        <v/>
      </c>
      <c r="G1620" s="121"/>
      <c r="H1620" s="120"/>
      <c r="I1620" s="122"/>
      <c r="J1620" s="306"/>
      <c r="K1620" s="115"/>
      <c r="L1620" s="115" t="str">
        <f>IFERROR(VLOOKUP(I1620,COT_ACOES!$B:$C,2,),"")</f>
        <v/>
      </c>
      <c r="M1620" s="115" t="str">
        <f t="shared" si="160"/>
        <v/>
      </c>
      <c r="N1620" s="116" t="str">
        <f t="shared" si="161"/>
        <v/>
      </c>
      <c r="O1620" s="117" t="str">
        <f t="shared" si="158"/>
        <v/>
      </c>
      <c r="P1620" s="118" t="str">
        <f t="shared" si="162"/>
        <v/>
      </c>
      <c r="Q1620" s="119" t="str">
        <f t="shared" si="163"/>
        <v/>
      </c>
      <c r="R1620" s="117" t="str">
        <f>IFERROR(VLOOKUP($I1620,BASE_SETOR!$B$4:$C$1000,2,0),"")</f>
        <v/>
      </c>
      <c r="AM1620" s="340"/>
    </row>
    <row r="1621" spans="6:39" customFormat="1" ht="18.75">
      <c r="F1621" s="120" t="str">
        <f t="shared" si="159"/>
        <v/>
      </c>
      <c r="G1621" s="121"/>
      <c r="H1621" s="120"/>
      <c r="I1621" s="122"/>
      <c r="J1621" s="306"/>
      <c r="K1621" s="115"/>
      <c r="L1621" s="115" t="str">
        <f>IFERROR(VLOOKUP(I1621,COT_ACOES!$B:$C,2,),"")</f>
        <v/>
      </c>
      <c r="M1621" s="115" t="str">
        <f t="shared" si="160"/>
        <v/>
      </c>
      <c r="N1621" s="116" t="str">
        <f t="shared" si="161"/>
        <v/>
      </c>
      <c r="O1621" s="117" t="str">
        <f t="shared" si="158"/>
        <v/>
      </c>
      <c r="P1621" s="118" t="str">
        <f t="shared" si="162"/>
        <v/>
      </c>
      <c r="Q1621" s="119" t="str">
        <f t="shared" si="163"/>
        <v/>
      </c>
      <c r="R1621" s="117" t="str">
        <f>IFERROR(VLOOKUP($I1621,BASE_SETOR!$B$4:$C$1000,2,0),"")</f>
        <v/>
      </c>
      <c r="AM1621" s="340"/>
    </row>
    <row r="1622" spans="6:39" customFormat="1" ht="18.75">
      <c r="F1622" s="120" t="str">
        <f t="shared" si="159"/>
        <v/>
      </c>
      <c r="G1622" s="121"/>
      <c r="H1622" s="120"/>
      <c r="I1622" s="122"/>
      <c r="J1622" s="306"/>
      <c r="K1622" s="115"/>
      <c r="L1622" s="115" t="str">
        <f>IFERROR(VLOOKUP(I1622,COT_ACOES!$B:$C,2,),"")</f>
        <v/>
      </c>
      <c r="M1622" s="115" t="str">
        <f t="shared" si="160"/>
        <v/>
      </c>
      <c r="N1622" s="116" t="str">
        <f t="shared" si="161"/>
        <v/>
      </c>
      <c r="O1622" s="117" t="str">
        <f t="shared" si="158"/>
        <v/>
      </c>
      <c r="P1622" s="118" t="str">
        <f t="shared" si="162"/>
        <v/>
      </c>
      <c r="Q1622" s="119" t="str">
        <f t="shared" si="163"/>
        <v/>
      </c>
      <c r="R1622" s="117" t="str">
        <f>IFERROR(VLOOKUP($I1622,BASE_SETOR!$B$4:$C$1000,2,0),"")</f>
        <v/>
      </c>
      <c r="AM1622" s="340"/>
    </row>
    <row r="1623" spans="6:39" customFormat="1" ht="18.75">
      <c r="F1623" s="120" t="str">
        <f t="shared" si="159"/>
        <v/>
      </c>
      <c r="G1623" s="121"/>
      <c r="H1623" s="120"/>
      <c r="I1623" s="122"/>
      <c r="J1623" s="306"/>
      <c r="K1623" s="115"/>
      <c r="L1623" s="115" t="str">
        <f>IFERROR(VLOOKUP(I1623,COT_ACOES!$B:$C,2,),"")</f>
        <v/>
      </c>
      <c r="M1623" s="115" t="str">
        <f t="shared" si="160"/>
        <v/>
      </c>
      <c r="N1623" s="116" t="str">
        <f t="shared" si="161"/>
        <v/>
      </c>
      <c r="O1623" s="117" t="str">
        <f t="shared" si="158"/>
        <v/>
      </c>
      <c r="P1623" s="118" t="str">
        <f t="shared" si="162"/>
        <v/>
      </c>
      <c r="Q1623" s="119" t="str">
        <f t="shared" si="163"/>
        <v/>
      </c>
      <c r="R1623" s="117" t="str">
        <f>IFERROR(VLOOKUP($I1623,BASE_SETOR!$B$4:$C$1000,2,0),"")</f>
        <v/>
      </c>
      <c r="AM1623" s="340"/>
    </row>
    <row r="1624" spans="6:39" customFormat="1" ht="18.75">
      <c r="F1624" s="120" t="str">
        <f t="shared" si="159"/>
        <v/>
      </c>
      <c r="G1624" s="121"/>
      <c r="H1624" s="120"/>
      <c r="I1624" s="122"/>
      <c r="J1624" s="306"/>
      <c r="K1624" s="115"/>
      <c r="L1624" s="115" t="str">
        <f>IFERROR(VLOOKUP(I1624,COT_ACOES!$B:$C,2,),"")</f>
        <v/>
      </c>
      <c r="M1624" s="115" t="str">
        <f t="shared" si="160"/>
        <v/>
      </c>
      <c r="N1624" s="116" t="str">
        <f t="shared" si="161"/>
        <v/>
      </c>
      <c r="O1624" s="117" t="str">
        <f t="shared" si="158"/>
        <v/>
      </c>
      <c r="P1624" s="118" t="str">
        <f t="shared" si="162"/>
        <v/>
      </c>
      <c r="Q1624" s="119" t="str">
        <f t="shared" si="163"/>
        <v/>
      </c>
      <c r="R1624" s="117" t="str">
        <f>IFERROR(VLOOKUP($I1624,BASE_SETOR!$B$4:$C$1000,2,0),"")</f>
        <v/>
      </c>
      <c r="AM1624" s="340"/>
    </row>
    <row r="1625" spans="6:39" customFormat="1" ht="18.75">
      <c r="F1625" s="120" t="str">
        <f t="shared" si="159"/>
        <v/>
      </c>
      <c r="G1625" s="121"/>
      <c r="H1625" s="120"/>
      <c r="I1625" s="122"/>
      <c r="J1625" s="306"/>
      <c r="K1625" s="115"/>
      <c r="L1625" s="115" t="str">
        <f>IFERROR(VLOOKUP(I1625,COT_ACOES!$B:$C,2,),"")</f>
        <v/>
      </c>
      <c r="M1625" s="115" t="str">
        <f t="shared" si="160"/>
        <v/>
      </c>
      <c r="N1625" s="116" t="str">
        <f t="shared" si="161"/>
        <v/>
      </c>
      <c r="O1625" s="117" t="str">
        <f t="shared" ref="O1625:O1688" si="164">IFERROR(N1625/$C$4,"")</f>
        <v/>
      </c>
      <c r="P1625" s="118" t="str">
        <f t="shared" si="162"/>
        <v/>
      </c>
      <c r="Q1625" s="119" t="str">
        <f t="shared" si="163"/>
        <v/>
      </c>
      <c r="R1625" s="117" t="str">
        <f>IFERROR(VLOOKUP($I1625,BASE_SETOR!$B$4:$C$1000,2,0),"")</f>
        <v/>
      </c>
      <c r="AM1625" s="340"/>
    </row>
    <row r="1626" spans="6:39" customFormat="1" ht="18.75">
      <c r="F1626" s="120" t="str">
        <f t="shared" ref="F1626:F1689" si="165">IF(G1626="","",1+F1625)</f>
        <v/>
      </c>
      <c r="G1626" s="121"/>
      <c r="H1626" s="120"/>
      <c r="I1626" s="122"/>
      <c r="J1626" s="306"/>
      <c r="K1626" s="115"/>
      <c r="L1626" s="115" t="str">
        <f>IFERROR(VLOOKUP(I1626,COT_ACOES!$B:$C,2,),"")</f>
        <v/>
      </c>
      <c r="M1626" s="115" t="str">
        <f t="shared" si="160"/>
        <v/>
      </c>
      <c r="N1626" s="116" t="str">
        <f t="shared" si="161"/>
        <v/>
      </c>
      <c r="O1626" s="117" t="str">
        <f t="shared" si="164"/>
        <v/>
      </c>
      <c r="P1626" s="118" t="str">
        <f t="shared" si="162"/>
        <v/>
      </c>
      <c r="Q1626" s="119" t="str">
        <f t="shared" si="163"/>
        <v/>
      </c>
      <c r="R1626" s="117" t="str">
        <f>IFERROR(VLOOKUP($I1626,BASE_SETOR!$B$4:$C$1000,2,0),"")</f>
        <v/>
      </c>
      <c r="AM1626" s="340"/>
    </row>
    <row r="1627" spans="6:39" customFormat="1" ht="18.75">
      <c r="F1627" s="120" t="str">
        <f t="shared" si="165"/>
        <v/>
      </c>
      <c r="G1627" s="121"/>
      <c r="H1627" s="120"/>
      <c r="I1627" s="122"/>
      <c r="J1627" s="306"/>
      <c r="K1627" s="115"/>
      <c r="L1627" s="115" t="str">
        <f>IFERROR(VLOOKUP(I1627,COT_ACOES!$B:$C,2,),"")</f>
        <v/>
      </c>
      <c r="M1627" s="115" t="str">
        <f t="shared" si="160"/>
        <v/>
      </c>
      <c r="N1627" s="116" t="str">
        <f t="shared" si="161"/>
        <v/>
      </c>
      <c r="O1627" s="117" t="str">
        <f t="shared" si="164"/>
        <v/>
      </c>
      <c r="P1627" s="118" t="str">
        <f t="shared" si="162"/>
        <v/>
      </c>
      <c r="Q1627" s="119" t="str">
        <f t="shared" si="163"/>
        <v/>
      </c>
      <c r="R1627" s="117" t="str">
        <f>IFERROR(VLOOKUP($I1627,BASE_SETOR!$B$4:$C$1000,2,0),"")</f>
        <v/>
      </c>
      <c r="AM1627" s="340"/>
    </row>
    <row r="1628" spans="6:39" customFormat="1" ht="18.75">
      <c r="F1628" s="120" t="str">
        <f t="shared" si="165"/>
        <v/>
      </c>
      <c r="G1628" s="121"/>
      <c r="H1628" s="120"/>
      <c r="I1628" s="122"/>
      <c r="J1628" s="306"/>
      <c r="K1628" s="115"/>
      <c r="L1628" s="115" t="str">
        <f>IFERROR(VLOOKUP(I1628,COT_ACOES!$B:$C,2,),"")</f>
        <v/>
      </c>
      <c r="M1628" s="115" t="str">
        <f t="shared" si="160"/>
        <v/>
      </c>
      <c r="N1628" s="116" t="str">
        <f t="shared" si="161"/>
        <v/>
      </c>
      <c r="O1628" s="117" t="str">
        <f t="shared" si="164"/>
        <v/>
      </c>
      <c r="P1628" s="118" t="str">
        <f t="shared" si="162"/>
        <v/>
      </c>
      <c r="Q1628" s="119" t="str">
        <f t="shared" si="163"/>
        <v/>
      </c>
      <c r="R1628" s="117" t="str">
        <f>IFERROR(VLOOKUP($I1628,BASE_SETOR!$B$4:$C$1000,2,0),"")</f>
        <v/>
      </c>
      <c r="AM1628" s="340"/>
    </row>
    <row r="1629" spans="6:39" customFormat="1" ht="18.75">
      <c r="F1629" s="120" t="str">
        <f t="shared" si="165"/>
        <v/>
      </c>
      <c r="G1629" s="121"/>
      <c r="H1629" s="120"/>
      <c r="I1629" s="122"/>
      <c r="J1629" s="306"/>
      <c r="K1629" s="115"/>
      <c r="L1629" s="115" t="str">
        <f>IFERROR(VLOOKUP(I1629,COT_ACOES!$B:$C,2,),"")</f>
        <v/>
      </c>
      <c r="M1629" s="115" t="str">
        <f t="shared" si="160"/>
        <v/>
      </c>
      <c r="N1629" s="116" t="str">
        <f t="shared" si="161"/>
        <v/>
      </c>
      <c r="O1629" s="117" t="str">
        <f t="shared" si="164"/>
        <v/>
      </c>
      <c r="P1629" s="118" t="str">
        <f t="shared" si="162"/>
        <v/>
      </c>
      <c r="Q1629" s="119" t="str">
        <f t="shared" si="163"/>
        <v/>
      </c>
      <c r="R1629" s="117" t="str">
        <f>IFERROR(VLOOKUP($I1629,BASE_SETOR!$B$4:$C$1000,2,0),"")</f>
        <v/>
      </c>
      <c r="AM1629" s="340"/>
    </row>
    <row r="1630" spans="6:39" customFormat="1" ht="18.75">
      <c r="F1630" s="120" t="str">
        <f t="shared" si="165"/>
        <v/>
      </c>
      <c r="G1630" s="121"/>
      <c r="H1630" s="120"/>
      <c r="I1630" s="122"/>
      <c r="J1630" s="306"/>
      <c r="K1630" s="115"/>
      <c r="L1630" s="115" t="str">
        <f>IFERROR(VLOOKUP(I1630,COT_ACOES!$B:$C,2,),"")</f>
        <v/>
      </c>
      <c r="M1630" s="115" t="str">
        <f t="shared" si="160"/>
        <v/>
      </c>
      <c r="N1630" s="116" t="str">
        <f t="shared" si="161"/>
        <v/>
      </c>
      <c r="O1630" s="117" t="str">
        <f t="shared" si="164"/>
        <v/>
      </c>
      <c r="P1630" s="118" t="str">
        <f t="shared" si="162"/>
        <v/>
      </c>
      <c r="Q1630" s="119" t="str">
        <f t="shared" si="163"/>
        <v/>
      </c>
      <c r="R1630" s="117" t="str">
        <f>IFERROR(VLOOKUP($I1630,BASE_SETOR!$B$4:$C$1000,2,0),"")</f>
        <v/>
      </c>
      <c r="AM1630" s="340"/>
    </row>
    <row r="1631" spans="6:39" customFormat="1" ht="18.75">
      <c r="F1631" s="120" t="str">
        <f t="shared" si="165"/>
        <v/>
      </c>
      <c r="G1631" s="121"/>
      <c r="H1631" s="120"/>
      <c r="I1631" s="122"/>
      <c r="J1631" s="306"/>
      <c r="K1631" s="115"/>
      <c r="L1631" s="115" t="str">
        <f>IFERROR(VLOOKUP(I1631,COT_ACOES!$B:$C,2,),"")</f>
        <v/>
      </c>
      <c r="M1631" s="115" t="str">
        <f t="shared" si="160"/>
        <v/>
      </c>
      <c r="N1631" s="116" t="str">
        <f t="shared" si="161"/>
        <v/>
      </c>
      <c r="O1631" s="117" t="str">
        <f t="shared" si="164"/>
        <v/>
      </c>
      <c r="P1631" s="118" t="str">
        <f t="shared" si="162"/>
        <v/>
      </c>
      <c r="Q1631" s="119" t="str">
        <f t="shared" si="163"/>
        <v/>
      </c>
      <c r="R1631" s="117" t="str">
        <f>IFERROR(VLOOKUP($I1631,BASE_SETOR!$B$4:$C$1000,2,0),"")</f>
        <v/>
      </c>
      <c r="AM1631" s="340"/>
    </row>
    <row r="1632" spans="6:39" customFormat="1" ht="18.75">
      <c r="F1632" s="120" t="str">
        <f t="shared" si="165"/>
        <v/>
      </c>
      <c r="G1632" s="121"/>
      <c r="H1632" s="120"/>
      <c r="I1632" s="122"/>
      <c r="J1632" s="306"/>
      <c r="K1632" s="115"/>
      <c r="L1632" s="115" t="str">
        <f>IFERROR(VLOOKUP(I1632,COT_ACOES!$B:$C,2,),"")</f>
        <v/>
      </c>
      <c r="M1632" s="115" t="str">
        <f t="shared" si="160"/>
        <v/>
      </c>
      <c r="N1632" s="116" t="str">
        <f t="shared" si="161"/>
        <v/>
      </c>
      <c r="O1632" s="117" t="str">
        <f t="shared" si="164"/>
        <v/>
      </c>
      <c r="P1632" s="118" t="str">
        <f t="shared" si="162"/>
        <v/>
      </c>
      <c r="Q1632" s="119" t="str">
        <f t="shared" si="163"/>
        <v/>
      </c>
      <c r="R1632" s="117" t="str">
        <f>IFERROR(VLOOKUP($I1632,BASE_SETOR!$B$4:$C$1000,2,0),"")</f>
        <v/>
      </c>
      <c r="AM1632" s="340"/>
    </row>
    <row r="1633" spans="6:39" customFormat="1" ht="18.75">
      <c r="F1633" s="120" t="str">
        <f t="shared" si="165"/>
        <v/>
      </c>
      <c r="G1633" s="121"/>
      <c r="H1633" s="120"/>
      <c r="I1633" s="122"/>
      <c r="J1633" s="306"/>
      <c r="K1633" s="115"/>
      <c r="L1633" s="115" t="str">
        <f>IFERROR(VLOOKUP(I1633,COT_ACOES!$B:$C,2,),"")</f>
        <v/>
      </c>
      <c r="M1633" s="115" t="str">
        <f t="shared" si="160"/>
        <v/>
      </c>
      <c r="N1633" s="116" t="str">
        <f t="shared" si="161"/>
        <v/>
      </c>
      <c r="O1633" s="117" t="str">
        <f t="shared" si="164"/>
        <v/>
      </c>
      <c r="P1633" s="118" t="str">
        <f t="shared" si="162"/>
        <v/>
      </c>
      <c r="Q1633" s="119" t="str">
        <f t="shared" si="163"/>
        <v/>
      </c>
      <c r="R1633" s="117" t="str">
        <f>IFERROR(VLOOKUP($I1633,BASE_SETOR!$B$4:$C$1000,2,0),"")</f>
        <v/>
      </c>
      <c r="AM1633" s="340"/>
    </row>
    <row r="1634" spans="6:39" customFormat="1" ht="18.75">
      <c r="F1634" s="120" t="str">
        <f t="shared" si="165"/>
        <v/>
      </c>
      <c r="G1634" s="121"/>
      <c r="H1634" s="120"/>
      <c r="I1634" s="122"/>
      <c r="J1634" s="306"/>
      <c r="K1634" s="115"/>
      <c r="L1634" s="115" t="str">
        <f>IFERROR(VLOOKUP(I1634,COT_ACOES!$B:$C,2,),"")</f>
        <v/>
      </c>
      <c r="M1634" s="115" t="str">
        <f t="shared" si="160"/>
        <v/>
      </c>
      <c r="N1634" s="116" t="str">
        <f t="shared" si="161"/>
        <v/>
      </c>
      <c r="O1634" s="117" t="str">
        <f t="shared" si="164"/>
        <v/>
      </c>
      <c r="P1634" s="118" t="str">
        <f t="shared" si="162"/>
        <v/>
      </c>
      <c r="Q1634" s="119" t="str">
        <f t="shared" si="163"/>
        <v/>
      </c>
      <c r="R1634" s="117" t="str">
        <f>IFERROR(VLOOKUP($I1634,BASE_SETOR!$B$4:$C$1000,2,0),"")</f>
        <v/>
      </c>
      <c r="AM1634" s="340"/>
    </row>
    <row r="1635" spans="6:39" customFormat="1" ht="18.75">
      <c r="F1635" s="120" t="str">
        <f t="shared" si="165"/>
        <v/>
      </c>
      <c r="G1635" s="121"/>
      <c r="H1635" s="120"/>
      <c r="I1635" s="122"/>
      <c r="J1635" s="306"/>
      <c r="K1635" s="115"/>
      <c r="L1635" s="115" t="str">
        <f>IFERROR(VLOOKUP(I1635,COT_ACOES!$B:$C,2,),"")</f>
        <v/>
      </c>
      <c r="M1635" s="115" t="str">
        <f t="shared" si="160"/>
        <v/>
      </c>
      <c r="N1635" s="116" t="str">
        <f t="shared" si="161"/>
        <v/>
      </c>
      <c r="O1635" s="117" t="str">
        <f t="shared" si="164"/>
        <v/>
      </c>
      <c r="P1635" s="118" t="str">
        <f t="shared" si="162"/>
        <v/>
      </c>
      <c r="Q1635" s="119" t="str">
        <f t="shared" si="163"/>
        <v/>
      </c>
      <c r="R1635" s="117" t="str">
        <f>IFERROR(VLOOKUP($I1635,BASE_SETOR!$B$4:$C$1000,2,0),"")</f>
        <v/>
      </c>
      <c r="AM1635" s="340"/>
    </row>
    <row r="1636" spans="6:39" customFormat="1" ht="18.75">
      <c r="F1636" s="120" t="str">
        <f t="shared" si="165"/>
        <v/>
      </c>
      <c r="G1636" s="121"/>
      <c r="H1636" s="120"/>
      <c r="I1636" s="122"/>
      <c r="J1636" s="306"/>
      <c r="K1636" s="115"/>
      <c r="L1636" s="115" t="str">
        <f>IFERROR(VLOOKUP(I1636,COT_ACOES!$B:$C,2,),"")</f>
        <v/>
      </c>
      <c r="M1636" s="115" t="str">
        <f t="shared" si="160"/>
        <v/>
      </c>
      <c r="N1636" s="116" t="str">
        <f t="shared" si="161"/>
        <v/>
      </c>
      <c r="O1636" s="117" t="str">
        <f t="shared" si="164"/>
        <v/>
      </c>
      <c r="P1636" s="118" t="str">
        <f t="shared" si="162"/>
        <v/>
      </c>
      <c r="Q1636" s="119" t="str">
        <f t="shared" si="163"/>
        <v/>
      </c>
      <c r="R1636" s="117" t="str">
        <f>IFERROR(VLOOKUP($I1636,BASE_SETOR!$B$4:$C$1000,2,0),"")</f>
        <v/>
      </c>
      <c r="AM1636" s="340"/>
    </row>
    <row r="1637" spans="6:39" customFormat="1" ht="18.75">
      <c r="F1637" s="120" t="str">
        <f t="shared" si="165"/>
        <v/>
      </c>
      <c r="G1637" s="121"/>
      <c r="H1637" s="120"/>
      <c r="I1637" s="122"/>
      <c r="J1637" s="306"/>
      <c r="K1637" s="115"/>
      <c r="L1637" s="115" t="str">
        <f>IFERROR(VLOOKUP(I1637,COT_ACOES!$B:$C,2,),"")</f>
        <v/>
      </c>
      <c r="M1637" s="115" t="str">
        <f t="shared" si="160"/>
        <v/>
      </c>
      <c r="N1637" s="116" t="str">
        <f t="shared" si="161"/>
        <v/>
      </c>
      <c r="O1637" s="117" t="str">
        <f t="shared" si="164"/>
        <v/>
      </c>
      <c r="P1637" s="118" t="str">
        <f t="shared" si="162"/>
        <v/>
      </c>
      <c r="Q1637" s="119" t="str">
        <f t="shared" si="163"/>
        <v/>
      </c>
      <c r="R1637" s="117" t="str">
        <f>IFERROR(VLOOKUP($I1637,BASE_SETOR!$B$4:$C$1000,2,0),"")</f>
        <v/>
      </c>
      <c r="AM1637" s="340"/>
    </row>
    <row r="1638" spans="6:39" customFormat="1" ht="18.75">
      <c r="F1638" s="120" t="str">
        <f t="shared" si="165"/>
        <v/>
      </c>
      <c r="G1638" s="121"/>
      <c r="H1638" s="120"/>
      <c r="I1638" s="122"/>
      <c r="J1638" s="306"/>
      <c r="K1638" s="115"/>
      <c r="L1638" s="115" t="str">
        <f>IFERROR(VLOOKUP(I1638,COT_ACOES!$B:$C,2,),"")</f>
        <v/>
      </c>
      <c r="M1638" s="115" t="str">
        <f t="shared" si="160"/>
        <v/>
      </c>
      <c r="N1638" s="116" t="str">
        <f t="shared" si="161"/>
        <v/>
      </c>
      <c r="O1638" s="117" t="str">
        <f t="shared" si="164"/>
        <v/>
      </c>
      <c r="P1638" s="118" t="str">
        <f t="shared" si="162"/>
        <v/>
      </c>
      <c r="Q1638" s="119" t="str">
        <f t="shared" si="163"/>
        <v/>
      </c>
      <c r="R1638" s="117" t="str">
        <f>IFERROR(VLOOKUP($I1638,BASE_SETOR!$B$4:$C$1000,2,0),"")</f>
        <v/>
      </c>
      <c r="AM1638" s="340"/>
    </row>
    <row r="1639" spans="6:39" customFormat="1" ht="18.75">
      <c r="F1639" s="120" t="str">
        <f t="shared" si="165"/>
        <v/>
      </c>
      <c r="G1639" s="121"/>
      <c r="H1639" s="120"/>
      <c r="I1639" s="122"/>
      <c r="J1639" s="306"/>
      <c r="K1639" s="115"/>
      <c r="L1639" s="115" t="str">
        <f>IFERROR(VLOOKUP(I1639,COT_ACOES!$B:$C,2,),"")</f>
        <v/>
      </c>
      <c r="M1639" s="115" t="str">
        <f t="shared" si="160"/>
        <v/>
      </c>
      <c r="N1639" s="116" t="str">
        <f t="shared" si="161"/>
        <v/>
      </c>
      <c r="O1639" s="117" t="str">
        <f t="shared" si="164"/>
        <v/>
      </c>
      <c r="P1639" s="118" t="str">
        <f t="shared" si="162"/>
        <v/>
      </c>
      <c r="Q1639" s="119" t="str">
        <f t="shared" si="163"/>
        <v/>
      </c>
      <c r="R1639" s="117" t="str">
        <f>IFERROR(VLOOKUP($I1639,BASE_SETOR!$B$4:$C$1000,2,0),"")</f>
        <v/>
      </c>
      <c r="AM1639" s="340"/>
    </row>
    <row r="1640" spans="6:39" customFormat="1" ht="18.75">
      <c r="F1640" s="120" t="str">
        <f t="shared" si="165"/>
        <v/>
      </c>
      <c r="G1640" s="121"/>
      <c r="H1640" s="120"/>
      <c r="I1640" s="122"/>
      <c r="J1640" s="306"/>
      <c r="K1640" s="115"/>
      <c r="L1640" s="115" t="str">
        <f>IFERROR(VLOOKUP(I1640,COT_ACOES!$B:$C,2,),"")</f>
        <v/>
      </c>
      <c r="M1640" s="115" t="str">
        <f t="shared" si="160"/>
        <v/>
      </c>
      <c r="N1640" s="116" t="str">
        <f t="shared" si="161"/>
        <v/>
      </c>
      <c r="O1640" s="117" t="str">
        <f t="shared" si="164"/>
        <v/>
      </c>
      <c r="P1640" s="118" t="str">
        <f t="shared" si="162"/>
        <v/>
      </c>
      <c r="Q1640" s="119" t="str">
        <f t="shared" si="163"/>
        <v/>
      </c>
      <c r="R1640" s="117" t="str">
        <f>IFERROR(VLOOKUP($I1640,BASE_SETOR!$B$4:$C$1000,2,0),"")</f>
        <v/>
      </c>
      <c r="AM1640" s="340"/>
    </row>
    <row r="1641" spans="6:39" customFormat="1" ht="18.75">
      <c r="F1641" s="120" t="str">
        <f t="shared" si="165"/>
        <v/>
      </c>
      <c r="G1641" s="121"/>
      <c r="H1641" s="120"/>
      <c r="I1641" s="122"/>
      <c r="J1641" s="306"/>
      <c r="K1641" s="115"/>
      <c r="L1641" s="115" t="str">
        <f>IFERROR(VLOOKUP(I1641,COT_ACOES!$B:$C,2,),"")</f>
        <v/>
      </c>
      <c r="M1641" s="115" t="str">
        <f t="shared" si="160"/>
        <v/>
      </c>
      <c r="N1641" s="116" t="str">
        <f t="shared" si="161"/>
        <v/>
      </c>
      <c r="O1641" s="117" t="str">
        <f t="shared" si="164"/>
        <v/>
      </c>
      <c r="P1641" s="118" t="str">
        <f t="shared" si="162"/>
        <v/>
      </c>
      <c r="Q1641" s="119" t="str">
        <f t="shared" si="163"/>
        <v/>
      </c>
      <c r="R1641" s="117" t="str">
        <f>IFERROR(VLOOKUP($I1641,BASE_SETOR!$B$4:$C$1000,2,0),"")</f>
        <v/>
      </c>
      <c r="AM1641" s="340"/>
    </row>
    <row r="1642" spans="6:39" customFormat="1" ht="18.75">
      <c r="F1642" s="120" t="str">
        <f t="shared" si="165"/>
        <v/>
      </c>
      <c r="G1642" s="121"/>
      <c r="H1642" s="120"/>
      <c r="I1642" s="122"/>
      <c r="J1642" s="306"/>
      <c r="K1642" s="115"/>
      <c r="L1642" s="115" t="str">
        <f>IFERROR(VLOOKUP(I1642,COT_ACOES!$B:$C,2,),"")</f>
        <v/>
      </c>
      <c r="M1642" s="115" t="str">
        <f t="shared" ref="M1642:M1705" si="166">IF(J1642="","",J1642*K1642)</f>
        <v/>
      </c>
      <c r="N1642" s="116" t="str">
        <f t="shared" ref="N1642:N1705" si="167">IF(J1642="","",J1642*L1642)</f>
        <v/>
      </c>
      <c r="O1642" s="117" t="str">
        <f t="shared" si="164"/>
        <v/>
      </c>
      <c r="P1642" s="118" t="str">
        <f t="shared" ref="P1642:P1705" si="168">IFERROR((N1642-M1642)/M1642,"")</f>
        <v/>
      </c>
      <c r="Q1642" s="119" t="str">
        <f t="shared" ref="Q1642:Q1705" si="169">IFERROR(M1642*P1642,"")</f>
        <v/>
      </c>
      <c r="R1642" s="117" t="str">
        <f>IFERROR(VLOOKUP($I1642,BASE_SETOR!$B$4:$C$1000,2,0),"")</f>
        <v/>
      </c>
      <c r="AM1642" s="340"/>
    </row>
    <row r="1643" spans="6:39" customFormat="1" ht="18.75">
      <c r="F1643" s="120" t="str">
        <f t="shared" si="165"/>
        <v/>
      </c>
      <c r="G1643" s="121"/>
      <c r="H1643" s="120"/>
      <c r="I1643" s="122"/>
      <c r="J1643" s="306"/>
      <c r="K1643" s="115"/>
      <c r="L1643" s="115" t="str">
        <f>IFERROR(VLOOKUP(I1643,COT_ACOES!$B:$C,2,),"")</f>
        <v/>
      </c>
      <c r="M1643" s="115" t="str">
        <f t="shared" si="166"/>
        <v/>
      </c>
      <c r="N1643" s="116" t="str">
        <f t="shared" si="167"/>
        <v/>
      </c>
      <c r="O1643" s="117" t="str">
        <f t="shared" si="164"/>
        <v/>
      </c>
      <c r="P1643" s="118" t="str">
        <f t="shared" si="168"/>
        <v/>
      </c>
      <c r="Q1643" s="119" t="str">
        <f t="shared" si="169"/>
        <v/>
      </c>
      <c r="R1643" s="117" t="str">
        <f>IFERROR(VLOOKUP($I1643,BASE_SETOR!$B$4:$C$1000,2,0),"")</f>
        <v/>
      </c>
      <c r="AM1643" s="340"/>
    </row>
    <row r="1644" spans="6:39" customFormat="1" ht="18.75">
      <c r="F1644" s="120" t="str">
        <f t="shared" si="165"/>
        <v/>
      </c>
      <c r="G1644" s="121"/>
      <c r="H1644" s="120"/>
      <c r="I1644" s="122"/>
      <c r="J1644" s="306"/>
      <c r="K1644" s="115"/>
      <c r="L1644" s="115" t="str">
        <f>IFERROR(VLOOKUP(I1644,COT_ACOES!$B:$C,2,),"")</f>
        <v/>
      </c>
      <c r="M1644" s="115" t="str">
        <f t="shared" si="166"/>
        <v/>
      </c>
      <c r="N1644" s="116" t="str">
        <f t="shared" si="167"/>
        <v/>
      </c>
      <c r="O1644" s="117" t="str">
        <f t="shared" si="164"/>
        <v/>
      </c>
      <c r="P1644" s="118" t="str">
        <f t="shared" si="168"/>
        <v/>
      </c>
      <c r="Q1644" s="119" t="str">
        <f t="shared" si="169"/>
        <v/>
      </c>
      <c r="R1644" s="117" t="str">
        <f>IFERROR(VLOOKUP($I1644,BASE_SETOR!$B$4:$C$1000,2,0),"")</f>
        <v/>
      </c>
      <c r="AM1644" s="340"/>
    </row>
    <row r="1645" spans="6:39" customFormat="1" ht="18.75">
      <c r="F1645" s="120" t="str">
        <f t="shared" si="165"/>
        <v/>
      </c>
      <c r="G1645" s="121"/>
      <c r="H1645" s="120"/>
      <c r="I1645" s="122"/>
      <c r="J1645" s="306"/>
      <c r="K1645" s="115"/>
      <c r="L1645" s="115" t="str">
        <f>IFERROR(VLOOKUP(I1645,COT_ACOES!$B:$C,2,),"")</f>
        <v/>
      </c>
      <c r="M1645" s="115" t="str">
        <f t="shared" si="166"/>
        <v/>
      </c>
      <c r="N1645" s="116" t="str">
        <f t="shared" si="167"/>
        <v/>
      </c>
      <c r="O1645" s="117" t="str">
        <f t="shared" si="164"/>
        <v/>
      </c>
      <c r="P1645" s="118" t="str">
        <f t="shared" si="168"/>
        <v/>
      </c>
      <c r="Q1645" s="119" t="str">
        <f t="shared" si="169"/>
        <v/>
      </c>
      <c r="R1645" s="117" t="str">
        <f>IFERROR(VLOOKUP($I1645,BASE_SETOR!$B$4:$C$1000,2,0),"")</f>
        <v/>
      </c>
      <c r="AM1645" s="340"/>
    </row>
    <row r="1646" spans="6:39" customFormat="1" ht="18.75">
      <c r="F1646" s="120" t="str">
        <f t="shared" si="165"/>
        <v/>
      </c>
      <c r="G1646" s="121"/>
      <c r="H1646" s="120"/>
      <c r="I1646" s="122"/>
      <c r="J1646" s="306"/>
      <c r="K1646" s="115"/>
      <c r="L1646" s="115" t="str">
        <f>IFERROR(VLOOKUP(I1646,COT_ACOES!$B:$C,2,),"")</f>
        <v/>
      </c>
      <c r="M1646" s="115" t="str">
        <f t="shared" si="166"/>
        <v/>
      </c>
      <c r="N1646" s="116" t="str">
        <f t="shared" si="167"/>
        <v/>
      </c>
      <c r="O1646" s="117" t="str">
        <f t="shared" si="164"/>
        <v/>
      </c>
      <c r="P1646" s="118" t="str">
        <f t="shared" si="168"/>
        <v/>
      </c>
      <c r="Q1646" s="119" t="str">
        <f t="shared" si="169"/>
        <v/>
      </c>
      <c r="R1646" s="117" t="str">
        <f>IFERROR(VLOOKUP($I1646,BASE_SETOR!$B$4:$C$1000,2,0),"")</f>
        <v/>
      </c>
      <c r="AM1646" s="340"/>
    </row>
    <row r="1647" spans="6:39" customFormat="1" ht="18.75">
      <c r="F1647" s="120" t="str">
        <f t="shared" si="165"/>
        <v/>
      </c>
      <c r="G1647" s="121"/>
      <c r="H1647" s="120"/>
      <c r="I1647" s="122"/>
      <c r="J1647" s="306"/>
      <c r="K1647" s="115"/>
      <c r="L1647" s="115" t="str">
        <f>IFERROR(VLOOKUP(I1647,COT_ACOES!$B:$C,2,),"")</f>
        <v/>
      </c>
      <c r="M1647" s="115" t="str">
        <f t="shared" si="166"/>
        <v/>
      </c>
      <c r="N1647" s="116" t="str">
        <f t="shared" si="167"/>
        <v/>
      </c>
      <c r="O1647" s="117" t="str">
        <f t="shared" si="164"/>
        <v/>
      </c>
      <c r="P1647" s="118" t="str">
        <f t="shared" si="168"/>
        <v/>
      </c>
      <c r="Q1647" s="119" t="str">
        <f t="shared" si="169"/>
        <v/>
      </c>
      <c r="R1647" s="117" t="str">
        <f>IFERROR(VLOOKUP($I1647,BASE_SETOR!$B$4:$C$1000,2,0),"")</f>
        <v/>
      </c>
      <c r="AM1647" s="340"/>
    </row>
    <row r="1648" spans="6:39" customFormat="1" ht="18.75">
      <c r="F1648" s="120" t="str">
        <f t="shared" si="165"/>
        <v/>
      </c>
      <c r="G1648" s="121"/>
      <c r="H1648" s="120"/>
      <c r="I1648" s="122"/>
      <c r="J1648" s="306"/>
      <c r="K1648" s="115"/>
      <c r="L1648" s="115" t="str">
        <f>IFERROR(VLOOKUP(I1648,COT_ACOES!$B:$C,2,),"")</f>
        <v/>
      </c>
      <c r="M1648" s="115" t="str">
        <f t="shared" si="166"/>
        <v/>
      </c>
      <c r="N1648" s="116" t="str">
        <f t="shared" si="167"/>
        <v/>
      </c>
      <c r="O1648" s="117" t="str">
        <f t="shared" si="164"/>
        <v/>
      </c>
      <c r="P1648" s="118" t="str">
        <f t="shared" si="168"/>
        <v/>
      </c>
      <c r="Q1648" s="119" t="str">
        <f t="shared" si="169"/>
        <v/>
      </c>
      <c r="R1648" s="117" t="str">
        <f>IFERROR(VLOOKUP($I1648,BASE_SETOR!$B$4:$C$1000,2,0),"")</f>
        <v/>
      </c>
      <c r="AM1648" s="340"/>
    </row>
    <row r="1649" spans="6:39" customFormat="1" ht="18.75">
      <c r="F1649" s="120" t="str">
        <f t="shared" si="165"/>
        <v/>
      </c>
      <c r="G1649" s="121"/>
      <c r="H1649" s="120"/>
      <c r="I1649" s="122"/>
      <c r="J1649" s="306"/>
      <c r="K1649" s="115"/>
      <c r="L1649" s="115" t="str">
        <f>IFERROR(VLOOKUP(I1649,COT_ACOES!$B:$C,2,),"")</f>
        <v/>
      </c>
      <c r="M1649" s="115" t="str">
        <f t="shared" si="166"/>
        <v/>
      </c>
      <c r="N1649" s="116" t="str">
        <f t="shared" si="167"/>
        <v/>
      </c>
      <c r="O1649" s="117" t="str">
        <f t="shared" si="164"/>
        <v/>
      </c>
      <c r="P1649" s="118" t="str">
        <f t="shared" si="168"/>
        <v/>
      </c>
      <c r="Q1649" s="119" t="str">
        <f t="shared" si="169"/>
        <v/>
      </c>
      <c r="R1649" s="117" t="str">
        <f>IFERROR(VLOOKUP($I1649,BASE_SETOR!$B$4:$C$1000,2,0),"")</f>
        <v/>
      </c>
      <c r="AM1649" s="340"/>
    </row>
    <row r="1650" spans="6:39" customFormat="1" ht="18.75">
      <c r="F1650" s="120" t="str">
        <f t="shared" si="165"/>
        <v/>
      </c>
      <c r="G1650" s="121"/>
      <c r="H1650" s="120"/>
      <c r="I1650" s="122"/>
      <c r="J1650" s="306"/>
      <c r="K1650" s="115"/>
      <c r="L1650" s="115" t="str">
        <f>IFERROR(VLOOKUP(I1650,COT_ACOES!$B:$C,2,),"")</f>
        <v/>
      </c>
      <c r="M1650" s="115" t="str">
        <f t="shared" si="166"/>
        <v/>
      </c>
      <c r="N1650" s="116" t="str">
        <f t="shared" si="167"/>
        <v/>
      </c>
      <c r="O1650" s="117" t="str">
        <f t="shared" si="164"/>
        <v/>
      </c>
      <c r="P1650" s="118" t="str">
        <f t="shared" si="168"/>
        <v/>
      </c>
      <c r="Q1650" s="119" t="str">
        <f t="shared" si="169"/>
        <v/>
      </c>
      <c r="R1650" s="117" t="str">
        <f>IFERROR(VLOOKUP($I1650,BASE_SETOR!$B$4:$C$1000,2,0),"")</f>
        <v/>
      </c>
      <c r="AM1650" s="340"/>
    </row>
    <row r="1651" spans="6:39" customFormat="1" ht="18.75">
      <c r="F1651" s="120" t="str">
        <f t="shared" si="165"/>
        <v/>
      </c>
      <c r="G1651" s="121"/>
      <c r="H1651" s="120"/>
      <c r="I1651" s="122"/>
      <c r="J1651" s="306"/>
      <c r="K1651" s="115"/>
      <c r="L1651" s="115" t="str">
        <f>IFERROR(VLOOKUP(I1651,COT_ACOES!$B:$C,2,),"")</f>
        <v/>
      </c>
      <c r="M1651" s="115" t="str">
        <f t="shared" si="166"/>
        <v/>
      </c>
      <c r="N1651" s="116" t="str">
        <f t="shared" si="167"/>
        <v/>
      </c>
      <c r="O1651" s="117" t="str">
        <f t="shared" si="164"/>
        <v/>
      </c>
      <c r="P1651" s="118" t="str">
        <f t="shared" si="168"/>
        <v/>
      </c>
      <c r="Q1651" s="119" t="str">
        <f t="shared" si="169"/>
        <v/>
      </c>
      <c r="R1651" s="117" t="str">
        <f>IFERROR(VLOOKUP($I1651,BASE_SETOR!$B$4:$C$1000,2,0),"")</f>
        <v/>
      </c>
      <c r="AM1651" s="340"/>
    </row>
    <row r="1652" spans="6:39" customFormat="1" ht="18.75">
      <c r="F1652" s="120" t="str">
        <f t="shared" si="165"/>
        <v/>
      </c>
      <c r="G1652" s="121"/>
      <c r="H1652" s="120"/>
      <c r="I1652" s="122"/>
      <c r="J1652" s="306"/>
      <c r="K1652" s="115"/>
      <c r="L1652" s="115" t="str">
        <f>IFERROR(VLOOKUP(I1652,COT_ACOES!$B:$C,2,),"")</f>
        <v/>
      </c>
      <c r="M1652" s="115" t="str">
        <f t="shared" si="166"/>
        <v/>
      </c>
      <c r="N1652" s="116" t="str">
        <f t="shared" si="167"/>
        <v/>
      </c>
      <c r="O1652" s="117" t="str">
        <f t="shared" si="164"/>
        <v/>
      </c>
      <c r="P1652" s="118" t="str">
        <f t="shared" si="168"/>
        <v/>
      </c>
      <c r="Q1652" s="119" t="str">
        <f t="shared" si="169"/>
        <v/>
      </c>
      <c r="R1652" s="117" t="str">
        <f>IFERROR(VLOOKUP($I1652,BASE_SETOR!$B$4:$C$1000,2,0),"")</f>
        <v/>
      </c>
      <c r="AM1652" s="340"/>
    </row>
    <row r="1653" spans="6:39" customFormat="1" ht="18.75">
      <c r="F1653" s="120" t="str">
        <f t="shared" si="165"/>
        <v/>
      </c>
      <c r="G1653" s="121"/>
      <c r="H1653" s="120"/>
      <c r="I1653" s="122"/>
      <c r="J1653" s="306"/>
      <c r="K1653" s="115"/>
      <c r="L1653" s="115" t="str">
        <f>IFERROR(VLOOKUP(I1653,COT_ACOES!$B:$C,2,),"")</f>
        <v/>
      </c>
      <c r="M1653" s="115" t="str">
        <f t="shared" si="166"/>
        <v/>
      </c>
      <c r="N1653" s="116" t="str">
        <f t="shared" si="167"/>
        <v/>
      </c>
      <c r="O1653" s="117" t="str">
        <f t="shared" si="164"/>
        <v/>
      </c>
      <c r="P1653" s="118" t="str">
        <f t="shared" si="168"/>
        <v/>
      </c>
      <c r="Q1653" s="119" t="str">
        <f t="shared" si="169"/>
        <v/>
      </c>
      <c r="R1653" s="117" t="str">
        <f>IFERROR(VLOOKUP($I1653,BASE_SETOR!$B$4:$C$1000,2,0),"")</f>
        <v/>
      </c>
      <c r="AM1653" s="340"/>
    </row>
    <row r="1654" spans="6:39" customFormat="1" ht="18.75">
      <c r="F1654" s="120" t="str">
        <f t="shared" si="165"/>
        <v/>
      </c>
      <c r="G1654" s="121"/>
      <c r="H1654" s="120"/>
      <c r="I1654" s="122"/>
      <c r="J1654" s="306"/>
      <c r="K1654" s="115"/>
      <c r="L1654" s="115" t="str">
        <f>IFERROR(VLOOKUP(I1654,COT_ACOES!$B:$C,2,),"")</f>
        <v/>
      </c>
      <c r="M1654" s="115" t="str">
        <f t="shared" si="166"/>
        <v/>
      </c>
      <c r="N1654" s="116" t="str">
        <f t="shared" si="167"/>
        <v/>
      </c>
      <c r="O1654" s="117" t="str">
        <f t="shared" si="164"/>
        <v/>
      </c>
      <c r="P1654" s="118" t="str">
        <f t="shared" si="168"/>
        <v/>
      </c>
      <c r="Q1654" s="119" t="str">
        <f t="shared" si="169"/>
        <v/>
      </c>
      <c r="R1654" s="117" t="str">
        <f>IFERROR(VLOOKUP($I1654,BASE_SETOR!$B$4:$C$1000,2,0),"")</f>
        <v/>
      </c>
      <c r="AM1654" s="340"/>
    </row>
    <row r="1655" spans="6:39" customFormat="1" ht="18.75">
      <c r="F1655" s="120" t="str">
        <f t="shared" si="165"/>
        <v/>
      </c>
      <c r="G1655" s="121"/>
      <c r="H1655" s="120"/>
      <c r="I1655" s="122"/>
      <c r="J1655" s="306"/>
      <c r="K1655" s="115"/>
      <c r="L1655" s="115" t="str">
        <f>IFERROR(VLOOKUP(I1655,COT_ACOES!$B:$C,2,),"")</f>
        <v/>
      </c>
      <c r="M1655" s="115" t="str">
        <f t="shared" si="166"/>
        <v/>
      </c>
      <c r="N1655" s="116" t="str">
        <f t="shared" si="167"/>
        <v/>
      </c>
      <c r="O1655" s="117" t="str">
        <f t="shared" si="164"/>
        <v/>
      </c>
      <c r="P1655" s="118" t="str">
        <f t="shared" si="168"/>
        <v/>
      </c>
      <c r="Q1655" s="119" t="str">
        <f t="shared" si="169"/>
        <v/>
      </c>
      <c r="R1655" s="117" t="str">
        <f>IFERROR(VLOOKUP($I1655,BASE_SETOR!$B$4:$C$1000,2,0),"")</f>
        <v/>
      </c>
      <c r="AM1655" s="340"/>
    </row>
    <row r="1656" spans="6:39" customFormat="1" ht="18.75">
      <c r="F1656" s="120" t="str">
        <f t="shared" si="165"/>
        <v/>
      </c>
      <c r="G1656" s="121"/>
      <c r="H1656" s="120"/>
      <c r="I1656" s="122"/>
      <c r="J1656" s="306"/>
      <c r="K1656" s="115"/>
      <c r="L1656" s="115" t="str">
        <f>IFERROR(VLOOKUP(I1656,COT_ACOES!$B:$C,2,),"")</f>
        <v/>
      </c>
      <c r="M1656" s="115" t="str">
        <f t="shared" si="166"/>
        <v/>
      </c>
      <c r="N1656" s="116" t="str">
        <f t="shared" si="167"/>
        <v/>
      </c>
      <c r="O1656" s="117" t="str">
        <f t="shared" si="164"/>
        <v/>
      </c>
      <c r="P1656" s="118" t="str">
        <f t="shared" si="168"/>
        <v/>
      </c>
      <c r="Q1656" s="119" t="str">
        <f t="shared" si="169"/>
        <v/>
      </c>
      <c r="R1656" s="117" t="str">
        <f>IFERROR(VLOOKUP($I1656,BASE_SETOR!$B$4:$C$1000,2,0),"")</f>
        <v/>
      </c>
      <c r="AM1656" s="340"/>
    </row>
    <row r="1657" spans="6:39" customFormat="1" ht="18.75">
      <c r="F1657" s="120" t="str">
        <f t="shared" si="165"/>
        <v/>
      </c>
      <c r="G1657" s="121"/>
      <c r="H1657" s="120"/>
      <c r="I1657" s="122"/>
      <c r="J1657" s="306"/>
      <c r="K1657" s="115"/>
      <c r="L1657" s="115" t="str">
        <f>IFERROR(VLOOKUP(I1657,COT_ACOES!$B:$C,2,),"")</f>
        <v/>
      </c>
      <c r="M1657" s="115" t="str">
        <f t="shared" si="166"/>
        <v/>
      </c>
      <c r="N1657" s="116" t="str">
        <f t="shared" si="167"/>
        <v/>
      </c>
      <c r="O1657" s="117" t="str">
        <f t="shared" si="164"/>
        <v/>
      </c>
      <c r="P1657" s="118" t="str">
        <f t="shared" si="168"/>
        <v/>
      </c>
      <c r="Q1657" s="119" t="str">
        <f t="shared" si="169"/>
        <v/>
      </c>
      <c r="R1657" s="117" t="str">
        <f>IFERROR(VLOOKUP($I1657,BASE_SETOR!$B$4:$C$1000,2,0),"")</f>
        <v/>
      </c>
      <c r="AM1657" s="340"/>
    </row>
    <row r="1658" spans="6:39" customFormat="1" ht="18.75">
      <c r="F1658" s="120" t="str">
        <f t="shared" si="165"/>
        <v/>
      </c>
      <c r="G1658" s="121"/>
      <c r="H1658" s="120"/>
      <c r="I1658" s="122"/>
      <c r="J1658" s="306"/>
      <c r="K1658" s="115"/>
      <c r="L1658" s="115" t="str">
        <f>IFERROR(VLOOKUP(I1658,COT_ACOES!$B:$C,2,),"")</f>
        <v/>
      </c>
      <c r="M1658" s="115" t="str">
        <f t="shared" si="166"/>
        <v/>
      </c>
      <c r="N1658" s="116" t="str">
        <f t="shared" si="167"/>
        <v/>
      </c>
      <c r="O1658" s="117" t="str">
        <f t="shared" si="164"/>
        <v/>
      </c>
      <c r="P1658" s="118" t="str">
        <f t="shared" si="168"/>
        <v/>
      </c>
      <c r="Q1658" s="119" t="str">
        <f t="shared" si="169"/>
        <v/>
      </c>
      <c r="R1658" s="117" t="str">
        <f>IFERROR(VLOOKUP($I1658,BASE_SETOR!$B$4:$C$1000,2,0),"")</f>
        <v/>
      </c>
      <c r="AM1658" s="340"/>
    </row>
    <row r="1659" spans="6:39" customFormat="1" ht="18.75">
      <c r="F1659" s="120" t="str">
        <f t="shared" si="165"/>
        <v/>
      </c>
      <c r="G1659" s="121"/>
      <c r="H1659" s="120"/>
      <c r="I1659" s="122"/>
      <c r="J1659" s="306"/>
      <c r="K1659" s="115"/>
      <c r="L1659" s="115" t="str">
        <f>IFERROR(VLOOKUP(I1659,COT_ACOES!$B:$C,2,),"")</f>
        <v/>
      </c>
      <c r="M1659" s="115" t="str">
        <f t="shared" si="166"/>
        <v/>
      </c>
      <c r="N1659" s="116" t="str">
        <f t="shared" si="167"/>
        <v/>
      </c>
      <c r="O1659" s="117" t="str">
        <f t="shared" si="164"/>
        <v/>
      </c>
      <c r="P1659" s="118" t="str">
        <f t="shared" si="168"/>
        <v/>
      </c>
      <c r="Q1659" s="119" t="str">
        <f t="shared" si="169"/>
        <v/>
      </c>
      <c r="R1659" s="117" t="str">
        <f>IFERROR(VLOOKUP($I1659,BASE_SETOR!$B$4:$C$1000,2,0),"")</f>
        <v/>
      </c>
      <c r="AM1659" s="340"/>
    </row>
    <row r="1660" spans="6:39" customFormat="1" ht="18.75">
      <c r="F1660" s="120" t="str">
        <f t="shared" si="165"/>
        <v/>
      </c>
      <c r="G1660" s="121"/>
      <c r="H1660" s="120"/>
      <c r="I1660" s="122"/>
      <c r="J1660" s="306"/>
      <c r="K1660" s="115"/>
      <c r="L1660" s="115" t="str">
        <f>IFERROR(VLOOKUP(I1660,COT_ACOES!$B:$C,2,),"")</f>
        <v/>
      </c>
      <c r="M1660" s="115" t="str">
        <f t="shared" si="166"/>
        <v/>
      </c>
      <c r="N1660" s="116" t="str">
        <f t="shared" si="167"/>
        <v/>
      </c>
      <c r="O1660" s="117" t="str">
        <f t="shared" si="164"/>
        <v/>
      </c>
      <c r="P1660" s="118" t="str">
        <f t="shared" si="168"/>
        <v/>
      </c>
      <c r="Q1660" s="119" t="str">
        <f t="shared" si="169"/>
        <v/>
      </c>
      <c r="R1660" s="117" t="str">
        <f>IFERROR(VLOOKUP($I1660,BASE_SETOR!$B$4:$C$1000,2,0),"")</f>
        <v/>
      </c>
      <c r="AM1660" s="340"/>
    </row>
    <row r="1661" spans="6:39" customFormat="1" ht="18.75">
      <c r="F1661" s="120" t="str">
        <f t="shared" si="165"/>
        <v/>
      </c>
      <c r="G1661" s="121"/>
      <c r="H1661" s="120"/>
      <c r="I1661" s="122"/>
      <c r="J1661" s="306"/>
      <c r="K1661" s="115"/>
      <c r="L1661" s="115" t="str">
        <f>IFERROR(VLOOKUP(I1661,COT_ACOES!$B:$C,2,),"")</f>
        <v/>
      </c>
      <c r="M1661" s="115" t="str">
        <f t="shared" si="166"/>
        <v/>
      </c>
      <c r="N1661" s="116" t="str">
        <f t="shared" si="167"/>
        <v/>
      </c>
      <c r="O1661" s="117" t="str">
        <f t="shared" si="164"/>
        <v/>
      </c>
      <c r="P1661" s="118" t="str">
        <f t="shared" si="168"/>
        <v/>
      </c>
      <c r="Q1661" s="119" t="str">
        <f t="shared" si="169"/>
        <v/>
      </c>
      <c r="R1661" s="117" t="str">
        <f>IFERROR(VLOOKUP($I1661,BASE_SETOR!$B$4:$C$1000,2,0),"")</f>
        <v/>
      </c>
      <c r="AM1661" s="340"/>
    </row>
    <row r="1662" spans="6:39" customFormat="1" ht="18.75">
      <c r="F1662" s="120" t="str">
        <f t="shared" si="165"/>
        <v/>
      </c>
      <c r="G1662" s="121"/>
      <c r="H1662" s="120"/>
      <c r="I1662" s="122"/>
      <c r="J1662" s="306"/>
      <c r="K1662" s="115"/>
      <c r="L1662" s="115" t="str">
        <f>IFERROR(VLOOKUP(I1662,COT_ACOES!$B:$C,2,),"")</f>
        <v/>
      </c>
      <c r="M1662" s="115" t="str">
        <f t="shared" si="166"/>
        <v/>
      </c>
      <c r="N1662" s="116" t="str">
        <f t="shared" si="167"/>
        <v/>
      </c>
      <c r="O1662" s="117" t="str">
        <f t="shared" si="164"/>
        <v/>
      </c>
      <c r="P1662" s="118" t="str">
        <f t="shared" si="168"/>
        <v/>
      </c>
      <c r="Q1662" s="119" t="str">
        <f t="shared" si="169"/>
        <v/>
      </c>
      <c r="R1662" s="117" t="str">
        <f>IFERROR(VLOOKUP($I1662,BASE_SETOR!$B$4:$C$1000,2,0),"")</f>
        <v/>
      </c>
      <c r="AM1662" s="340"/>
    </row>
    <row r="1663" spans="6:39" customFormat="1" ht="18.75">
      <c r="F1663" s="120" t="str">
        <f t="shared" si="165"/>
        <v/>
      </c>
      <c r="G1663" s="121"/>
      <c r="H1663" s="120"/>
      <c r="I1663" s="122"/>
      <c r="J1663" s="306"/>
      <c r="K1663" s="115"/>
      <c r="L1663" s="115" t="str">
        <f>IFERROR(VLOOKUP(I1663,COT_ACOES!$B:$C,2,),"")</f>
        <v/>
      </c>
      <c r="M1663" s="115" t="str">
        <f t="shared" si="166"/>
        <v/>
      </c>
      <c r="N1663" s="116" t="str">
        <f t="shared" si="167"/>
        <v/>
      </c>
      <c r="O1663" s="117" t="str">
        <f t="shared" si="164"/>
        <v/>
      </c>
      <c r="P1663" s="118" t="str">
        <f t="shared" si="168"/>
        <v/>
      </c>
      <c r="Q1663" s="119" t="str">
        <f t="shared" si="169"/>
        <v/>
      </c>
      <c r="R1663" s="117" t="str">
        <f>IFERROR(VLOOKUP($I1663,BASE_SETOR!$B$4:$C$1000,2,0),"")</f>
        <v/>
      </c>
      <c r="AM1663" s="340"/>
    </row>
    <row r="1664" spans="6:39" customFormat="1" ht="18.75">
      <c r="F1664" s="120" t="str">
        <f t="shared" si="165"/>
        <v/>
      </c>
      <c r="G1664" s="121"/>
      <c r="H1664" s="120"/>
      <c r="I1664" s="122"/>
      <c r="J1664" s="306"/>
      <c r="K1664" s="115"/>
      <c r="L1664" s="115" t="str">
        <f>IFERROR(VLOOKUP(I1664,COT_ACOES!$B:$C,2,),"")</f>
        <v/>
      </c>
      <c r="M1664" s="115" t="str">
        <f t="shared" si="166"/>
        <v/>
      </c>
      <c r="N1664" s="116" t="str">
        <f t="shared" si="167"/>
        <v/>
      </c>
      <c r="O1664" s="117" t="str">
        <f t="shared" si="164"/>
        <v/>
      </c>
      <c r="P1664" s="118" t="str">
        <f t="shared" si="168"/>
        <v/>
      </c>
      <c r="Q1664" s="119" t="str">
        <f t="shared" si="169"/>
        <v/>
      </c>
      <c r="R1664" s="117" t="str">
        <f>IFERROR(VLOOKUP($I1664,BASE_SETOR!$B$4:$C$1000,2,0),"")</f>
        <v/>
      </c>
      <c r="AM1664" s="340"/>
    </row>
    <row r="1665" spans="6:39" customFormat="1" ht="18.75">
      <c r="F1665" s="120" t="str">
        <f t="shared" si="165"/>
        <v/>
      </c>
      <c r="G1665" s="121"/>
      <c r="H1665" s="120"/>
      <c r="I1665" s="122"/>
      <c r="J1665" s="306"/>
      <c r="K1665" s="115"/>
      <c r="L1665" s="115" t="str">
        <f>IFERROR(VLOOKUP(I1665,COT_ACOES!$B:$C,2,),"")</f>
        <v/>
      </c>
      <c r="M1665" s="115" t="str">
        <f t="shared" si="166"/>
        <v/>
      </c>
      <c r="N1665" s="116" t="str">
        <f t="shared" si="167"/>
        <v/>
      </c>
      <c r="O1665" s="117" t="str">
        <f t="shared" si="164"/>
        <v/>
      </c>
      <c r="P1665" s="118" t="str">
        <f t="shared" si="168"/>
        <v/>
      </c>
      <c r="Q1665" s="119" t="str">
        <f t="shared" si="169"/>
        <v/>
      </c>
      <c r="R1665" s="117" t="str">
        <f>IFERROR(VLOOKUP($I1665,BASE_SETOR!$B$4:$C$1000,2,0),"")</f>
        <v/>
      </c>
      <c r="AM1665" s="340"/>
    </row>
    <row r="1666" spans="6:39" customFormat="1" ht="18.75">
      <c r="F1666" s="120" t="str">
        <f t="shared" si="165"/>
        <v/>
      </c>
      <c r="G1666" s="121"/>
      <c r="H1666" s="120"/>
      <c r="I1666" s="122"/>
      <c r="J1666" s="306"/>
      <c r="K1666" s="115"/>
      <c r="L1666" s="115" t="str">
        <f>IFERROR(VLOOKUP(I1666,COT_ACOES!$B:$C,2,),"")</f>
        <v/>
      </c>
      <c r="M1666" s="115" t="str">
        <f t="shared" si="166"/>
        <v/>
      </c>
      <c r="N1666" s="116" t="str">
        <f t="shared" si="167"/>
        <v/>
      </c>
      <c r="O1666" s="117" t="str">
        <f t="shared" si="164"/>
        <v/>
      </c>
      <c r="P1666" s="118" t="str">
        <f t="shared" si="168"/>
        <v/>
      </c>
      <c r="Q1666" s="119" t="str">
        <f t="shared" si="169"/>
        <v/>
      </c>
      <c r="R1666" s="117" t="str">
        <f>IFERROR(VLOOKUP($I1666,BASE_SETOR!$B$4:$C$1000,2,0),"")</f>
        <v/>
      </c>
      <c r="AM1666" s="340"/>
    </row>
    <row r="1667" spans="6:39" customFormat="1" ht="18.75">
      <c r="F1667" s="120" t="str">
        <f t="shared" si="165"/>
        <v/>
      </c>
      <c r="G1667" s="121"/>
      <c r="H1667" s="120"/>
      <c r="I1667" s="122"/>
      <c r="J1667" s="306"/>
      <c r="K1667" s="115"/>
      <c r="L1667" s="115" t="str">
        <f>IFERROR(VLOOKUP(I1667,COT_ACOES!$B:$C,2,),"")</f>
        <v/>
      </c>
      <c r="M1667" s="115" t="str">
        <f t="shared" si="166"/>
        <v/>
      </c>
      <c r="N1667" s="116" t="str">
        <f t="shared" si="167"/>
        <v/>
      </c>
      <c r="O1667" s="117" t="str">
        <f t="shared" si="164"/>
        <v/>
      </c>
      <c r="P1667" s="118" t="str">
        <f t="shared" si="168"/>
        <v/>
      </c>
      <c r="Q1667" s="119" t="str">
        <f t="shared" si="169"/>
        <v/>
      </c>
      <c r="R1667" s="117" t="str">
        <f>IFERROR(VLOOKUP($I1667,BASE_SETOR!$B$4:$C$1000,2,0),"")</f>
        <v/>
      </c>
      <c r="AM1667" s="340"/>
    </row>
    <row r="1668" spans="6:39" customFormat="1" ht="18.75">
      <c r="F1668" s="120" t="str">
        <f t="shared" si="165"/>
        <v/>
      </c>
      <c r="G1668" s="121"/>
      <c r="H1668" s="120"/>
      <c r="I1668" s="122"/>
      <c r="J1668" s="306"/>
      <c r="K1668" s="115"/>
      <c r="L1668" s="115" t="str">
        <f>IFERROR(VLOOKUP(I1668,COT_ACOES!$B:$C,2,),"")</f>
        <v/>
      </c>
      <c r="M1668" s="115" t="str">
        <f t="shared" si="166"/>
        <v/>
      </c>
      <c r="N1668" s="116" t="str">
        <f t="shared" si="167"/>
        <v/>
      </c>
      <c r="O1668" s="117" t="str">
        <f t="shared" si="164"/>
        <v/>
      </c>
      <c r="P1668" s="118" t="str">
        <f t="shared" si="168"/>
        <v/>
      </c>
      <c r="Q1668" s="119" t="str">
        <f t="shared" si="169"/>
        <v/>
      </c>
      <c r="R1668" s="117" t="str">
        <f>IFERROR(VLOOKUP($I1668,BASE_SETOR!$B$4:$C$1000,2,0),"")</f>
        <v/>
      </c>
      <c r="AM1668" s="340"/>
    </row>
    <row r="1669" spans="6:39" customFormat="1" ht="18.75">
      <c r="F1669" s="120" t="str">
        <f t="shared" si="165"/>
        <v/>
      </c>
      <c r="G1669" s="121"/>
      <c r="H1669" s="120"/>
      <c r="I1669" s="122"/>
      <c r="J1669" s="306"/>
      <c r="K1669" s="115"/>
      <c r="L1669" s="115" t="str">
        <f>IFERROR(VLOOKUP(I1669,COT_ACOES!$B:$C,2,),"")</f>
        <v/>
      </c>
      <c r="M1669" s="115" t="str">
        <f t="shared" si="166"/>
        <v/>
      </c>
      <c r="N1669" s="116" t="str">
        <f t="shared" si="167"/>
        <v/>
      </c>
      <c r="O1669" s="117" t="str">
        <f t="shared" si="164"/>
        <v/>
      </c>
      <c r="P1669" s="118" t="str">
        <f t="shared" si="168"/>
        <v/>
      </c>
      <c r="Q1669" s="119" t="str">
        <f t="shared" si="169"/>
        <v/>
      </c>
      <c r="R1669" s="117" t="str">
        <f>IFERROR(VLOOKUP($I1669,BASE_SETOR!$B$4:$C$1000,2,0),"")</f>
        <v/>
      </c>
      <c r="AM1669" s="340"/>
    </row>
    <row r="1670" spans="6:39" customFormat="1" ht="18.75">
      <c r="F1670" s="120" t="str">
        <f t="shared" si="165"/>
        <v/>
      </c>
      <c r="G1670" s="121"/>
      <c r="H1670" s="120"/>
      <c r="I1670" s="122"/>
      <c r="J1670" s="306"/>
      <c r="K1670" s="115"/>
      <c r="L1670" s="115" t="str">
        <f>IFERROR(VLOOKUP(I1670,COT_ACOES!$B:$C,2,),"")</f>
        <v/>
      </c>
      <c r="M1670" s="115" t="str">
        <f t="shared" si="166"/>
        <v/>
      </c>
      <c r="N1670" s="116" t="str">
        <f t="shared" si="167"/>
        <v/>
      </c>
      <c r="O1670" s="117" t="str">
        <f t="shared" si="164"/>
        <v/>
      </c>
      <c r="P1670" s="118" t="str">
        <f t="shared" si="168"/>
        <v/>
      </c>
      <c r="Q1670" s="119" t="str">
        <f t="shared" si="169"/>
        <v/>
      </c>
      <c r="R1670" s="117" t="str">
        <f>IFERROR(VLOOKUP($I1670,BASE_SETOR!$B$4:$C$1000,2,0),"")</f>
        <v/>
      </c>
      <c r="AM1670" s="340"/>
    </row>
    <row r="1671" spans="6:39" customFormat="1" ht="18.75">
      <c r="F1671" s="120" t="str">
        <f t="shared" si="165"/>
        <v/>
      </c>
      <c r="G1671" s="121"/>
      <c r="H1671" s="120"/>
      <c r="I1671" s="122"/>
      <c r="J1671" s="306"/>
      <c r="K1671" s="115"/>
      <c r="L1671" s="115" t="str">
        <f>IFERROR(VLOOKUP(I1671,COT_ACOES!$B:$C,2,),"")</f>
        <v/>
      </c>
      <c r="M1671" s="115" t="str">
        <f t="shared" si="166"/>
        <v/>
      </c>
      <c r="N1671" s="116" t="str">
        <f t="shared" si="167"/>
        <v/>
      </c>
      <c r="O1671" s="117" t="str">
        <f t="shared" si="164"/>
        <v/>
      </c>
      <c r="P1671" s="118" t="str">
        <f t="shared" si="168"/>
        <v/>
      </c>
      <c r="Q1671" s="119" t="str">
        <f t="shared" si="169"/>
        <v/>
      </c>
      <c r="R1671" s="117" t="str">
        <f>IFERROR(VLOOKUP($I1671,BASE_SETOR!$B$4:$C$1000,2,0),"")</f>
        <v/>
      </c>
      <c r="AM1671" s="340"/>
    </row>
    <row r="1672" spans="6:39" customFormat="1" ht="18.75">
      <c r="F1672" s="120" t="str">
        <f t="shared" si="165"/>
        <v/>
      </c>
      <c r="G1672" s="121"/>
      <c r="H1672" s="120"/>
      <c r="I1672" s="122"/>
      <c r="J1672" s="306"/>
      <c r="K1672" s="115"/>
      <c r="L1672" s="115" t="str">
        <f>IFERROR(VLOOKUP(I1672,COT_ACOES!$B:$C,2,),"")</f>
        <v/>
      </c>
      <c r="M1672" s="115" t="str">
        <f t="shared" si="166"/>
        <v/>
      </c>
      <c r="N1672" s="116" t="str">
        <f t="shared" si="167"/>
        <v/>
      </c>
      <c r="O1672" s="117" t="str">
        <f t="shared" si="164"/>
        <v/>
      </c>
      <c r="P1672" s="118" t="str">
        <f t="shared" si="168"/>
        <v/>
      </c>
      <c r="Q1672" s="119" t="str">
        <f t="shared" si="169"/>
        <v/>
      </c>
      <c r="R1672" s="117" t="str">
        <f>IFERROR(VLOOKUP($I1672,BASE_SETOR!$B$4:$C$1000,2,0),"")</f>
        <v/>
      </c>
      <c r="AM1672" s="340"/>
    </row>
    <row r="1673" spans="6:39" customFormat="1" ht="18.75">
      <c r="F1673" s="120" t="str">
        <f t="shared" si="165"/>
        <v/>
      </c>
      <c r="G1673" s="121"/>
      <c r="H1673" s="120"/>
      <c r="I1673" s="122"/>
      <c r="J1673" s="306"/>
      <c r="K1673" s="115"/>
      <c r="L1673" s="115" t="str">
        <f>IFERROR(VLOOKUP(I1673,COT_ACOES!$B:$C,2,),"")</f>
        <v/>
      </c>
      <c r="M1673" s="115" t="str">
        <f t="shared" si="166"/>
        <v/>
      </c>
      <c r="N1673" s="116" t="str">
        <f t="shared" si="167"/>
        <v/>
      </c>
      <c r="O1673" s="117" t="str">
        <f t="shared" si="164"/>
        <v/>
      </c>
      <c r="P1673" s="118" t="str">
        <f t="shared" si="168"/>
        <v/>
      </c>
      <c r="Q1673" s="119" t="str">
        <f t="shared" si="169"/>
        <v/>
      </c>
      <c r="R1673" s="117" t="str">
        <f>IFERROR(VLOOKUP($I1673,BASE_SETOR!$B$4:$C$1000,2,0),"")</f>
        <v/>
      </c>
      <c r="AM1673" s="340"/>
    </row>
    <row r="1674" spans="6:39" customFormat="1" ht="18.75">
      <c r="F1674" s="120" t="str">
        <f t="shared" si="165"/>
        <v/>
      </c>
      <c r="G1674" s="121"/>
      <c r="H1674" s="120"/>
      <c r="I1674" s="122"/>
      <c r="J1674" s="306"/>
      <c r="K1674" s="115"/>
      <c r="L1674" s="115" t="str">
        <f>IFERROR(VLOOKUP(I1674,COT_ACOES!$B:$C,2,),"")</f>
        <v/>
      </c>
      <c r="M1674" s="115" t="str">
        <f t="shared" si="166"/>
        <v/>
      </c>
      <c r="N1674" s="116" t="str">
        <f t="shared" si="167"/>
        <v/>
      </c>
      <c r="O1674" s="117" t="str">
        <f t="shared" si="164"/>
        <v/>
      </c>
      <c r="P1674" s="118" t="str">
        <f t="shared" si="168"/>
        <v/>
      </c>
      <c r="Q1674" s="119" t="str">
        <f t="shared" si="169"/>
        <v/>
      </c>
      <c r="R1674" s="117" t="str">
        <f>IFERROR(VLOOKUP($I1674,BASE_SETOR!$B$4:$C$1000,2,0),"")</f>
        <v/>
      </c>
      <c r="AM1674" s="340"/>
    </row>
    <row r="1675" spans="6:39" customFormat="1" ht="18.75">
      <c r="F1675" s="120" t="str">
        <f t="shared" si="165"/>
        <v/>
      </c>
      <c r="G1675" s="121"/>
      <c r="H1675" s="120"/>
      <c r="I1675" s="122"/>
      <c r="J1675" s="306"/>
      <c r="K1675" s="115"/>
      <c r="L1675" s="115" t="str">
        <f>IFERROR(VLOOKUP(I1675,COT_ACOES!$B:$C,2,),"")</f>
        <v/>
      </c>
      <c r="M1675" s="115" t="str">
        <f t="shared" si="166"/>
        <v/>
      </c>
      <c r="N1675" s="116" t="str">
        <f t="shared" si="167"/>
        <v/>
      </c>
      <c r="O1675" s="117" t="str">
        <f t="shared" si="164"/>
        <v/>
      </c>
      <c r="P1675" s="118" t="str">
        <f t="shared" si="168"/>
        <v/>
      </c>
      <c r="Q1675" s="119" t="str">
        <f t="shared" si="169"/>
        <v/>
      </c>
      <c r="R1675" s="117" t="str">
        <f>IFERROR(VLOOKUP($I1675,BASE_SETOR!$B$4:$C$1000,2,0),"")</f>
        <v/>
      </c>
      <c r="AM1675" s="340"/>
    </row>
    <row r="1676" spans="6:39" customFormat="1" ht="18.75">
      <c r="F1676" s="120" t="str">
        <f t="shared" si="165"/>
        <v/>
      </c>
      <c r="G1676" s="121"/>
      <c r="H1676" s="120"/>
      <c r="I1676" s="122"/>
      <c r="J1676" s="306"/>
      <c r="K1676" s="115"/>
      <c r="L1676" s="115" t="str">
        <f>IFERROR(VLOOKUP(I1676,COT_ACOES!$B:$C,2,),"")</f>
        <v/>
      </c>
      <c r="M1676" s="115" t="str">
        <f t="shared" si="166"/>
        <v/>
      </c>
      <c r="N1676" s="116" t="str">
        <f t="shared" si="167"/>
        <v/>
      </c>
      <c r="O1676" s="117" t="str">
        <f t="shared" si="164"/>
        <v/>
      </c>
      <c r="P1676" s="118" t="str">
        <f t="shared" si="168"/>
        <v/>
      </c>
      <c r="Q1676" s="119" t="str">
        <f t="shared" si="169"/>
        <v/>
      </c>
      <c r="R1676" s="117" t="str">
        <f>IFERROR(VLOOKUP($I1676,BASE_SETOR!$B$4:$C$1000,2,0),"")</f>
        <v/>
      </c>
      <c r="AM1676" s="340"/>
    </row>
    <row r="1677" spans="6:39" customFormat="1" ht="18.75">
      <c r="F1677" s="120" t="str">
        <f t="shared" si="165"/>
        <v/>
      </c>
      <c r="G1677" s="121"/>
      <c r="H1677" s="120"/>
      <c r="I1677" s="122"/>
      <c r="J1677" s="306"/>
      <c r="K1677" s="115"/>
      <c r="L1677" s="115" t="str">
        <f>IFERROR(VLOOKUP(I1677,COT_ACOES!$B:$C,2,),"")</f>
        <v/>
      </c>
      <c r="M1677" s="115" t="str">
        <f t="shared" si="166"/>
        <v/>
      </c>
      <c r="N1677" s="116" t="str">
        <f t="shared" si="167"/>
        <v/>
      </c>
      <c r="O1677" s="117" t="str">
        <f t="shared" si="164"/>
        <v/>
      </c>
      <c r="P1677" s="118" t="str">
        <f t="shared" si="168"/>
        <v/>
      </c>
      <c r="Q1677" s="119" t="str">
        <f t="shared" si="169"/>
        <v/>
      </c>
      <c r="R1677" s="117" t="str">
        <f>IFERROR(VLOOKUP($I1677,BASE_SETOR!$B$4:$C$1000,2,0),"")</f>
        <v/>
      </c>
      <c r="AM1677" s="340"/>
    </row>
    <row r="1678" spans="6:39" customFormat="1" ht="18.75">
      <c r="F1678" s="120" t="str">
        <f t="shared" si="165"/>
        <v/>
      </c>
      <c r="G1678" s="121"/>
      <c r="H1678" s="120"/>
      <c r="I1678" s="122"/>
      <c r="J1678" s="306"/>
      <c r="K1678" s="115"/>
      <c r="L1678" s="115" t="str">
        <f>IFERROR(VLOOKUP(I1678,COT_ACOES!$B:$C,2,),"")</f>
        <v/>
      </c>
      <c r="M1678" s="115" t="str">
        <f t="shared" si="166"/>
        <v/>
      </c>
      <c r="N1678" s="116" t="str">
        <f t="shared" si="167"/>
        <v/>
      </c>
      <c r="O1678" s="117" t="str">
        <f t="shared" si="164"/>
        <v/>
      </c>
      <c r="P1678" s="118" t="str">
        <f t="shared" si="168"/>
        <v/>
      </c>
      <c r="Q1678" s="119" t="str">
        <f t="shared" si="169"/>
        <v/>
      </c>
      <c r="R1678" s="117" t="str">
        <f>IFERROR(VLOOKUP($I1678,BASE_SETOR!$B$4:$C$1000,2,0),"")</f>
        <v/>
      </c>
      <c r="AM1678" s="340"/>
    </row>
    <row r="1679" spans="6:39" customFormat="1" ht="18.75">
      <c r="F1679" s="120" t="str">
        <f t="shared" si="165"/>
        <v/>
      </c>
      <c r="G1679" s="121"/>
      <c r="H1679" s="120"/>
      <c r="I1679" s="122"/>
      <c r="J1679" s="306"/>
      <c r="K1679" s="115"/>
      <c r="L1679" s="115" t="str">
        <f>IFERROR(VLOOKUP(I1679,COT_ACOES!$B:$C,2,),"")</f>
        <v/>
      </c>
      <c r="M1679" s="115" t="str">
        <f t="shared" si="166"/>
        <v/>
      </c>
      <c r="N1679" s="116" t="str">
        <f t="shared" si="167"/>
        <v/>
      </c>
      <c r="O1679" s="117" t="str">
        <f t="shared" si="164"/>
        <v/>
      </c>
      <c r="P1679" s="118" t="str">
        <f t="shared" si="168"/>
        <v/>
      </c>
      <c r="Q1679" s="119" t="str">
        <f t="shared" si="169"/>
        <v/>
      </c>
      <c r="R1679" s="117" t="str">
        <f>IFERROR(VLOOKUP($I1679,BASE_SETOR!$B$4:$C$1000,2,0),"")</f>
        <v/>
      </c>
      <c r="AM1679" s="340"/>
    </row>
    <row r="1680" spans="6:39" customFormat="1" ht="18.75">
      <c r="F1680" s="120" t="str">
        <f t="shared" si="165"/>
        <v/>
      </c>
      <c r="G1680" s="121"/>
      <c r="H1680" s="120"/>
      <c r="I1680" s="122"/>
      <c r="J1680" s="306"/>
      <c r="K1680" s="115"/>
      <c r="L1680" s="115" t="str">
        <f>IFERROR(VLOOKUP(I1680,COT_ACOES!$B:$C,2,),"")</f>
        <v/>
      </c>
      <c r="M1680" s="115" t="str">
        <f t="shared" si="166"/>
        <v/>
      </c>
      <c r="N1680" s="116" t="str">
        <f t="shared" si="167"/>
        <v/>
      </c>
      <c r="O1680" s="117" t="str">
        <f t="shared" si="164"/>
        <v/>
      </c>
      <c r="P1680" s="118" t="str">
        <f t="shared" si="168"/>
        <v/>
      </c>
      <c r="Q1680" s="119" t="str">
        <f t="shared" si="169"/>
        <v/>
      </c>
      <c r="R1680" s="117" t="str">
        <f>IFERROR(VLOOKUP($I1680,BASE_SETOR!$B$4:$C$1000,2,0),"")</f>
        <v/>
      </c>
      <c r="AM1680" s="340"/>
    </row>
    <row r="1681" spans="6:39" customFormat="1" ht="18.75">
      <c r="F1681" s="120" t="str">
        <f t="shared" si="165"/>
        <v/>
      </c>
      <c r="G1681" s="121"/>
      <c r="H1681" s="120"/>
      <c r="I1681" s="122"/>
      <c r="J1681" s="306"/>
      <c r="K1681" s="115"/>
      <c r="L1681" s="115" t="str">
        <f>IFERROR(VLOOKUP(I1681,COT_ACOES!$B:$C,2,),"")</f>
        <v/>
      </c>
      <c r="M1681" s="115" t="str">
        <f t="shared" si="166"/>
        <v/>
      </c>
      <c r="N1681" s="116" t="str">
        <f t="shared" si="167"/>
        <v/>
      </c>
      <c r="O1681" s="117" t="str">
        <f t="shared" si="164"/>
        <v/>
      </c>
      <c r="P1681" s="118" t="str">
        <f t="shared" si="168"/>
        <v/>
      </c>
      <c r="Q1681" s="119" t="str">
        <f t="shared" si="169"/>
        <v/>
      </c>
      <c r="R1681" s="117" t="str">
        <f>IFERROR(VLOOKUP($I1681,BASE_SETOR!$B$4:$C$1000,2,0),"")</f>
        <v/>
      </c>
      <c r="AM1681" s="340"/>
    </row>
    <row r="1682" spans="6:39" customFormat="1" ht="18.75">
      <c r="F1682" s="120" t="str">
        <f t="shared" si="165"/>
        <v/>
      </c>
      <c r="G1682" s="121"/>
      <c r="H1682" s="120"/>
      <c r="I1682" s="122"/>
      <c r="J1682" s="306"/>
      <c r="K1682" s="115"/>
      <c r="L1682" s="115" t="str">
        <f>IFERROR(VLOOKUP(I1682,COT_ACOES!$B:$C,2,),"")</f>
        <v/>
      </c>
      <c r="M1682" s="115" t="str">
        <f t="shared" si="166"/>
        <v/>
      </c>
      <c r="N1682" s="116" t="str">
        <f t="shared" si="167"/>
        <v/>
      </c>
      <c r="O1682" s="117" t="str">
        <f t="shared" si="164"/>
        <v/>
      </c>
      <c r="P1682" s="118" t="str">
        <f t="shared" si="168"/>
        <v/>
      </c>
      <c r="Q1682" s="119" t="str">
        <f t="shared" si="169"/>
        <v/>
      </c>
      <c r="R1682" s="117" t="str">
        <f>IFERROR(VLOOKUP($I1682,BASE_SETOR!$B$4:$C$1000,2,0),"")</f>
        <v/>
      </c>
      <c r="AM1682" s="340"/>
    </row>
    <row r="1683" spans="6:39" customFormat="1" ht="18.75">
      <c r="F1683" s="120" t="str">
        <f t="shared" si="165"/>
        <v/>
      </c>
      <c r="G1683" s="121"/>
      <c r="H1683" s="120"/>
      <c r="I1683" s="122"/>
      <c r="J1683" s="306"/>
      <c r="K1683" s="115"/>
      <c r="L1683" s="115" t="str">
        <f>IFERROR(VLOOKUP(I1683,COT_ACOES!$B:$C,2,),"")</f>
        <v/>
      </c>
      <c r="M1683" s="115" t="str">
        <f t="shared" si="166"/>
        <v/>
      </c>
      <c r="N1683" s="116" t="str">
        <f t="shared" si="167"/>
        <v/>
      </c>
      <c r="O1683" s="117" t="str">
        <f t="shared" si="164"/>
        <v/>
      </c>
      <c r="P1683" s="118" t="str">
        <f t="shared" si="168"/>
        <v/>
      </c>
      <c r="Q1683" s="119" t="str">
        <f t="shared" si="169"/>
        <v/>
      </c>
      <c r="R1683" s="117" t="str">
        <f>IFERROR(VLOOKUP($I1683,BASE_SETOR!$B$4:$C$1000,2,0),"")</f>
        <v/>
      </c>
      <c r="AM1683" s="340"/>
    </row>
    <row r="1684" spans="6:39" customFormat="1" ht="18.75">
      <c r="F1684" s="120" t="str">
        <f t="shared" si="165"/>
        <v/>
      </c>
      <c r="G1684" s="121"/>
      <c r="H1684" s="120"/>
      <c r="I1684" s="122"/>
      <c r="J1684" s="306"/>
      <c r="K1684" s="115"/>
      <c r="L1684" s="115" t="str">
        <f>IFERROR(VLOOKUP(I1684,COT_ACOES!$B:$C,2,),"")</f>
        <v/>
      </c>
      <c r="M1684" s="115" t="str">
        <f t="shared" si="166"/>
        <v/>
      </c>
      <c r="N1684" s="116" t="str">
        <f t="shared" si="167"/>
        <v/>
      </c>
      <c r="O1684" s="117" t="str">
        <f t="shared" si="164"/>
        <v/>
      </c>
      <c r="P1684" s="118" t="str">
        <f t="shared" si="168"/>
        <v/>
      </c>
      <c r="Q1684" s="119" t="str">
        <f t="shared" si="169"/>
        <v/>
      </c>
      <c r="R1684" s="117" t="str">
        <f>IFERROR(VLOOKUP($I1684,BASE_SETOR!$B$4:$C$1000,2,0),"")</f>
        <v/>
      </c>
      <c r="AM1684" s="340"/>
    </row>
    <row r="1685" spans="6:39" customFormat="1" ht="18.75">
      <c r="F1685" s="120" t="str">
        <f t="shared" si="165"/>
        <v/>
      </c>
      <c r="G1685" s="121"/>
      <c r="H1685" s="120"/>
      <c r="I1685" s="122"/>
      <c r="J1685" s="306"/>
      <c r="K1685" s="115"/>
      <c r="L1685" s="115" t="str">
        <f>IFERROR(VLOOKUP(I1685,COT_ACOES!$B:$C,2,),"")</f>
        <v/>
      </c>
      <c r="M1685" s="115" t="str">
        <f t="shared" si="166"/>
        <v/>
      </c>
      <c r="N1685" s="116" t="str">
        <f t="shared" si="167"/>
        <v/>
      </c>
      <c r="O1685" s="117" t="str">
        <f t="shared" si="164"/>
        <v/>
      </c>
      <c r="P1685" s="118" t="str">
        <f t="shared" si="168"/>
        <v/>
      </c>
      <c r="Q1685" s="119" t="str">
        <f t="shared" si="169"/>
        <v/>
      </c>
      <c r="R1685" s="117" t="str">
        <f>IFERROR(VLOOKUP($I1685,BASE_SETOR!$B$4:$C$1000,2,0),"")</f>
        <v/>
      </c>
      <c r="AM1685" s="340"/>
    </row>
    <row r="1686" spans="6:39" customFormat="1" ht="18.75">
      <c r="F1686" s="120" t="str">
        <f t="shared" si="165"/>
        <v/>
      </c>
      <c r="G1686" s="121"/>
      <c r="H1686" s="120"/>
      <c r="I1686" s="122"/>
      <c r="J1686" s="306"/>
      <c r="K1686" s="115"/>
      <c r="L1686" s="115" t="str">
        <f>IFERROR(VLOOKUP(I1686,COT_ACOES!$B:$C,2,),"")</f>
        <v/>
      </c>
      <c r="M1686" s="115" t="str">
        <f t="shared" si="166"/>
        <v/>
      </c>
      <c r="N1686" s="116" t="str">
        <f t="shared" si="167"/>
        <v/>
      </c>
      <c r="O1686" s="117" t="str">
        <f t="shared" si="164"/>
        <v/>
      </c>
      <c r="P1686" s="118" t="str">
        <f t="shared" si="168"/>
        <v/>
      </c>
      <c r="Q1686" s="119" t="str">
        <f t="shared" si="169"/>
        <v/>
      </c>
      <c r="R1686" s="117" t="str">
        <f>IFERROR(VLOOKUP($I1686,BASE_SETOR!$B$4:$C$1000,2,0),"")</f>
        <v/>
      </c>
      <c r="AM1686" s="340"/>
    </row>
    <row r="1687" spans="6:39" customFormat="1" ht="18.75">
      <c r="F1687" s="120" t="str">
        <f t="shared" si="165"/>
        <v/>
      </c>
      <c r="G1687" s="121"/>
      <c r="H1687" s="120"/>
      <c r="I1687" s="122"/>
      <c r="J1687" s="306"/>
      <c r="K1687" s="115"/>
      <c r="L1687" s="115" t="str">
        <f>IFERROR(VLOOKUP(I1687,COT_ACOES!$B:$C,2,),"")</f>
        <v/>
      </c>
      <c r="M1687" s="115" t="str">
        <f t="shared" si="166"/>
        <v/>
      </c>
      <c r="N1687" s="116" t="str">
        <f t="shared" si="167"/>
        <v/>
      </c>
      <c r="O1687" s="117" t="str">
        <f t="shared" si="164"/>
        <v/>
      </c>
      <c r="P1687" s="118" t="str">
        <f t="shared" si="168"/>
        <v/>
      </c>
      <c r="Q1687" s="119" t="str">
        <f t="shared" si="169"/>
        <v/>
      </c>
      <c r="R1687" s="117" t="str">
        <f>IFERROR(VLOOKUP($I1687,BASE_SETOR!$B$4:$C$1000,2,0),"")</f>
        <v/>
      </c>
      <c r="AM1687" s="340"/>
    </row>
    <row r="1688" spans="6:39" customFormat="1" ht="18.75">
      <c r="F1688" s="120" t="str">
        <f t="shared" si="165"/>
        <v/>
      </c>
      <c r="G1688" s="121"/>
      <c r="H1688" s="120"/>
      <c r="I1688" s="122"/>
      <c r="J1688" s="306"/>
      <c r="K1688" s="115"/>
      <c r="L1688" s="115" t="str">
        <f>IFERROR(VLOOKUP(I1688,COT_ACOES!$B:$C,2,),"")</f>
        <v/>
      </c>
      <c r="M1688" s="115" t="str">
        <f t="shared" si="166"/>
        <v/>
      </c>
      <c r="N1688" s="116" t="str">
        <f t="shared" si="167"/>
        <v/>
      </c>
      <c r="O1688" s="117" t="str">
        <f t="shared" si="164"/>
        <v/>
      </c>
      <c r="P1688" s="118" t="str">
        <f t="shared" si="168"/>
        <v/>
      </c>
      <c r="Q1688" s="119" t="str">
        <f t="shared" si="169"/>
        <v/>
      </c>
      <c r="R1688" s="117" t="str">
        <f>IFERROR(VLOOKUP($I1688,BASE_SETOR!$B$4:$C$1000,2,0),"")</f>
        <v/>
      </c>
      <c r="AM1688" s="340"/>
    </row>
    <row r="1689" spans="6:39" customFormat="1" ht="18.75">
      <c r="F1689" s="120" t="str">
        <f t="shared" si="165"/>
        <v/>
      </c>
      <c r="G1689" s="121"/>
      <c r="H1689" s="120"/>
      <c r="I1689" s="122"/>
      <c r="J1689" s="306"/>
      <c r="K1689" s="115"/>
      <c r="L1689" s="115" t="str">
        <f>IFERROR(VLOOKUP(I1689,COT_ACOES!$B:$C,2,),"")</f>
        <v/>
      </c>
      <c r="M1689" s="115" t="str">
        <f t="shared" si="166"/>
        <v/>
      </c>
      <c r="N1689" s="116" t="str">
        <f t="shared" si="167"/>
        <v/>
      </c>
      <c r="O1689" s="117" t="str">
        <f t="shared" ref="O1689:O1752" si="170">IFERROR(N1689/$C$4,"")</f>
        <v/>
      </c>
      <c r="P1689" s="118" t="str">
        <f t="shared" si="168"/>
        <v/>
      </c>
      <c r="Q1689" s="119" t="str">
        <f t="shared" si="169"/>
        <v/>
      </c>
      <c r="R1689" s="117" t="str">
        <f>IFERROR(VLOOKUP($I1689,BASE_SETOR!$B$4:$C$1000,2,0),"")</f>
        <v/>
      </c>
      <c r="AM1689" s="340"/>
    </row>
    <row r="1690" spans="6:39" customFormat="1" ht="18.75">
      <c r="F1690" s="120" t="str">
        <f t="shared" ref="F1690:F1753" si="171">IF(G1690="","",1+F1689)</f>
        <v/>
      </c>
      <c r="G1690" s="121"/>
      <c r="H1690" s="120"/>
      <c r="I1690" s="122"/>
      <c r="J1690" s="306"/>
      <c r="K1690" s="115"/>
      <c r="L1690" s="115" t="str">
        <f>IFERROR(VLOOKUP(I1690,COT_ACOES!$B:$C,2,),"")</f>
        <v/>
      </c>
      <c r="M1690" s="115" t="str">
        <f t="shared" si="166"/>
        <v/>
      </c>
      <c r="N1690" s="116" t="str">
        <f t="shared" si="167"/>
        <v/>
      </c>
      <c r="O1690" s="117" t="str">
        <f t="shared" si="170"/>
        <v/>
      </c>
      <c r="P1690" s="118" t="str">
        <f t="shared" si="168"/>
        <v/>
      </c>
      <c r="Q1690" s="119" t="str">
        <f t="shared" si="169"/>
        <v/>
      </c>
      <c r="R1690" s="117" t="str">
        <f>IFERROR(VLOOKUP($I1690,BASE_SETOR!$B$4:$C$1000,2,0),"")</f>
        <v/>
      </c>
      <c r="AM1690" s="340"/>
    </row>
    <row r="1691" spans="6:39" customFormat="1" ht="18.75">
      <c r="F1691" s="120" t="str">
        <f t="shared" si="171"/>
        <v/>
      </c>
      <c r="G1691" s="121"/>
      <c r="H1691" s="120"/>
      <c r="I1691" s="122"/>
      <c r="J1691" s="306"/>
      <c r="K1691" s="115"/>
      <c r="L1691" s="115" t="str">
        <f>IFERROR(VLOOKUP(I1691,COT_ACOES!$B:$C,2,),"")</f>
        <v/>
      </c>
      <c r="M1691" s="115" t="str">
        <f t="shared" si="166"/>
        <v/>
      </c>
      <c r="N1691" s="116" t="str">
        <f t="shared" si="167"/>
        <v/>
      </c>
      <c r="O1691" s="117" t="str">
        <f t="shared" si="170"/>
        <v/>
      </c>
      <c r="P1691" s="118" t="str">
        <f t="shared" si="168"/>
        <v/>
      </c>
      <c r="Q1691" s="119" t="str">
        <f t="shared" si="169"/>
        <v/>
      </c>
      <c r="R1691" s="117" t="str">
        <f>IFERROR(VLOOKUP($I1691,BASE_SETOR!$B$4:$C$1000,2,0),"")</f>
        <v/>
      </c>
      <c r="AM1691" s="340"/>
    </row>
    <row r="1692" spans="6:39" customFormat="1" ht="18.75">
      <c r="F1692" s="120" t="str">
        <f t="shared" si="171"/>
        <v/>
      </c>
      <c r="G1692" s="121"/>
      <c r="H1692" s="120"/>
      <c r="I1692" s="122"/>
      <c r="J1692" s="306"/>
      <c r="K1692" s="115"/>
      <c r="L1692" s="115" t="str">
        <f>IFERROR(VLOOKUP(I1692,COT_ACOES!$B:$C,2,),"")</f>
        <v/>
      </c>
      <c r="M1692" s="115" t="str">
        <f t="shared" si="166"/>
        <v/>
      </c>
      <c r="N1692" s="116" t="str">
        <f t="shared" si="167"/>
        <v/>
      </c>
      <c r="O1692" s="117" t="str">
        <f t="shared" si="170"/>
        <v/>
      </c>
      <c r="P1692" s="118" t="str">
        <f t="shared" si="168"/>
        <v/>
      </c>
      <c r="Q1692" s="119" t="str">
        <f t="shared" si="169"/>
        <v/>
      </c>
      <c r="R1692" s="117" t="str">
        <f>IFERROR(VLOOKUP($I1692,BASE_SETOR!$B$4:$C$1000,2,0),"")</f>
        <v/>
      </c>
      <c r="AM1692" s="340"/>
    </row>
    <row r="1693" spans="6:39" customFormat="1" ht="18.75">
      <c r="F1693" s="120" t="str">
        <f t="shared" si="171"/>
        <v/>
      </c>
      <c r="G1693" s="121"/>
      <c r="H1693" s="120"/>
      <c r="I1693" s="122"/>
      <c r="J1693" s="306"/>
      <c r="K1693" s="115"/>
      <c r="L1693" s="115" t="str">
        <f>IFERROR(VLOOKUP(I1693,COT_ACOES!$B:$C,2,),"")</f>
        <v/>
      </c>
      <c r="M1693" s="115" t="str">
        <f t="shared" si="166"/>
        <v/>
      </c>
      <c r="N1693" s="116" t="str">
        <f t="shared" si="167"/>
        <v/>
      </c>
      <c r="O1693" s="117" t="str">
        <f t="shared" si="170"/>
        <v/>
      </c>
      <c r="P1693" s="118" t="str">
        <f t="shared" si="168"/>
        <v/>
      </c>
      <c r="Q1693" s="119" t="str">
        <f t="shared" si="169"/>
        <v/>
      </c>
      <c r="R1693" s="117" t="str">
        <f>IFERROR(VLOOKUP($I1693,BASE_SETOR!$B$4:$C$1000,2,0),"")</f>
        <v/>
      </c>
      <c r="AM1693" s="340"/>
    </row>
    <row r="1694" spans="6:39" customFormat="1" ht="18.75">
      <c r="F1694" s="120" t="str">
        <f t="shared" si="171"/>
        <v/>
      </c>
      <c r="G1694" s="121"/>
      <c r="H1694" s="120"/>
      <c r="I1694" s="122"/>
      <c r="J1694" s="306"/>
      <c r="K1694" s="115"/>
      <c r="L1694" s="115" t="str">
        <f>IFERROR(VLOOKUP(I1694,COT_ACOES!$B:$C,2,),"")</f>
        <v/>
      </c>
      <c r="M1694" s="115" t="str">
        <f t="shared" si="166"/>
        <v/>
      </c>
      <c r="N1694" s="116" t="str">
        <f t="shared" si="167"/>
        <v/>
      </c>
      <c r="O1694" s="117" t="str">
        <f t="shared" si="170"/>
        <v/>
      </c>
      <c r="P1694" s="118" t="str">
        <f t="shared" si="168"/>
        <v/>
      </c>
      <c r="Q1694" s="119" t="str">
        <f t="shared" si="169"/>
        <v/>
      </c>
      <c r="R1694" s="117" t="str">
        <f>IFERROR(VLOOKUP($I1694,BASE_SETOR!$B$4:$C$1000,2,0),"")</f>
        <v/>
      </c>
      <c r="AM1694" s="340"/>
    </row>
    <row r="1695" spans="6:39" customFormat="1" ht="18.75">
      <c r="F1695" s="120" t="str">
        <f t="shared" si="171"/>
        <v/>
      </c>
      <c r="G1695" s="121"/>
      <c r="H1695" s="120"/>
      <c r="I1695" s="122"/>
      <c r="J1695" s="306"/>
      <c r="K1695" s="115"/>
      <c r="L1695" s="115" t="str">
        <f>IFERROR(VLOOKUP(I1695,COT_ACOES!$B:$C,2,),"")</f>
        <v/>
      </c>
      <c r="M1695" s="115" t="str">
        <f t="shared" si="166"/>
        <v/>
      </c>
      <c r="N1695" s="116" t="str">
        <f t="shared" si="167"/>
        <v/>
      </c>
      <c r="O1695" s="117" t="str">
        <f t="shared" si="170"/>
        <v/>
      </c>
      <c r="P1695" s="118" t="str">
        <f t="shared" si="168"/>
        <v/>
      </c>
      <c r="Q1695" s="119" t="str">
        <f t="shared" si="169"/>
        <v/>
      </c>
      <c r="R1695" s="117" t="str">
        <f>IFERROR(VLOOKUP($I1695,BASE_SETOR!$B$4:$C$1000,2,0),"")</f>
        <v/>
      </c>
      <c r="AM1695" s="340"/>
    </row>
    <row r="1696" spans="6:39" customFormat="1" ht="18.75">
      <c r="F1696" s="120" t="str">
        <f t="shared" si="171"/>
        <v/>
      </c>
      <c r="G1696" s="121"/>
      <c r="H1696" s="120"/>
      <c r="I1696" s="122"/>
      <c r="J1696" s="306"/>
      <c r="K1696" s="115"/>
      <c r="L1696" s="115" t="str">
        <f>IFERROR(VLOOKUP(I1696,COT_ACOES!$B:$C,2,),"")</f>
        <v/>
      </c>
      <c r="M1696" s="115" t="str">
        <f t="shared" si="166"/>
        <v/>
      </c>
      <c r="N1696" s="116" t="str">
        <f t="shared" si="167"/>
        <v/>
      </c>
      <c r="O1696" s="117" t="str">
        <f t="shared" si="170"/>
        <v/>
      </c>
      <c r="P1696" s="118" t="str">
        <f t="shared" si="168"/>
        <v/>
      </c>
      <c r="Q1696" s="119" t="str">
        <f t="shared" si="169"/>
        <v/>
      </c>
      <c r="R1696" s="117" t="str">
        <f>IFERROR(VLOOKUP($I1696,BASE_SETOR!$B$4:$C$1000,2,0),"")</f>
        <v/>
      </c>
      <c r="AM1696" s="340"/>
    </row>
    <row r="1697" spans="6:39" customFormat="1" ht="18.75">
      <c r="F1697" s="120" t="str">
        <f t="shared" si="171"/>
        <v/>
      </c>
      <c r="G1697" s="121"/>
      <c r="H1697" s="120"/>
      <c r="I1697" s="122"/>
      <c r="J1697" s="306"/>
      <c r="K1697" s="115"/>
      <c r="L1697" s="115" t="str">
        <f>IFERROR(VLOOKUP(I1697,COT_ACOES!$B:$C,2,),"")</f>
        <v/>
      </c>
      <c r="M1697" s="115" t="str">
        <f t="shared" si="166"/>
        <v/>
      </c>
      <c r="N1697" s="116" t="str">
        <f t="shared" si="167"/>
        <v/>
      </c>
      <c r="O1697" s="117" t="str">
        <f t="shared" si="170"/>
        <v/>
      </c>
      <c r="P1697" s="118" t="str">
        <f t="shared" si="168"/>
        <v/>
      </c>
      <c r="Q1697" s="119" t="str">
        <f t="shared" si="169"/>
        <v/>
      </c>
      <c r="R1697" s="117" t="str">
        <f>IFERROR(VLOOKUP($I1697,BASE_SETOR!$B$4:$C$1000,2,0),"")</f>
        <v/>
      </c>
      <c r="AM1697" s="340"/>
    </row>
    <row r="1698" spans="6:39" customFormat="1" ht="18.75">
      <c r="F1698" s="120" t="str">
        <f t="shared" si="171"/>
        <v/>
      </c>
      <c r="G1698" s="121"/>
      <c r="H1698" s="120"/>
      <c r="I1698" s="122"/>
      <c r="J1698" s="306"/>
      <c r="K1698" s="115"/>
      <c r="L1698" s="115" t="str">
        <f>IFERROR(VLOOKUP(I1698,COT_ACOES!$B:$C,2,),"")</f>
        <v/>
      </c>
      <c r="M1698" s="115" t="str">
        <f t="shared" si="166"/>
        <v/>
      </c>
      <c r="N1698" s="116" t="str">
        <f t="shared" si="167"/>
        <v/>
      </c>
      <c r="O1698" s="117" t="str">
        <f t="shared" si="170"/>
        <v/>
      </c>
      <c r="P1698" s="118" t="str">
        <f t="shared" si="168"/>
        <v/>
      </c>
      <c r="Q1698" s="119" t="str">
        <f t="shared" si="169"/>
        <v/>
      </c>
      <c r="R1698" s="117" t="str">
        <f>IFERROR(VLOOKUP($I1698,BASE_SETOR!$B$4:$C$1000,2,0),"")</f>
        <v/>
      </c>
      <c r="AM1698" s="340"/>
    </row>
    <row r="1699" spans="6:39" customFormat="1" ht="18.75">
      <c r="F1699" s="120" t="str">
        <f t="shared" si="171"/>
        <v/>
      </c>
      <c r="G1699" s="121"/>
      <c r="H1699" s="120"/>
      <c r="I1699" s="122"/>
      <c r="J1699" s="306"/>
      <c r="K1699" s="115"/>
      <c r="L1699" s="115" t="str">
        <f>IFERROR(VLOOKUP(I1699,COT_ACOES!$B:$C,2,),"")</f>
        <v/>
      </c>
      <c r="M1699" s="115" t="str">
        <f t="shared" si="166"/>
        <v/>
      </c>
      <c r="N1699" s="116" t="str">
        <f t="shared" si="167"/>
        <v/>
      </c>
      <c r="O1699" s="117" t="str">
        <f t="shared" si="170"/>
        <v/>
      </c>
      <c r="P1699" s="118" t="str">
        <f t="shared" si="168"/>
        <v/>
      </c>
      <c r="Q1699" s="119" t="str">
        <f t="shared" si="169"/>
        <v/>
      </c>
      <c r="R1699" s="117" t="str">
        <f>IFERROR(VLOOKUP($I1699,BASE_SETOR!$B$4:$C$1000,2,0),"")</f>
        <v/>
      </c>
      <c r="AM1699" s="340"/>
    </row>
    <row r="1700" spans="6:39" customFormat="1" ht="18.75">
      <c r="F1700" s="120" t="str">
        <f t="shared" si="171"/>
        <v/>
      </c>
      <c r="G1700" s="121"/>
      <c r="H1700" s="120"/>
      <c r="I1700" s="122"/>
      <c r="J1700" s="306"/>
      <c r="K1700" s="115"/>
      <c r="L1700" s="115" t="str">
        <f>IFERROR(VLOOKUP(I1700,COT_ACOES!$B:$C,2,),"")</f>
        <v/>
      </c>
      <c r="M1700" s="115" t="str">
        <f t="shared" si="166"/>
        <v/>
      </c>
      <c r="N1700" s="116" t="str">
        <f t="shared" si="167"/>
        <v/>
      </c>
      <c r="O1700" s="117" t="str">
        <f t="shared" si="170"/>
        <v/>
      </c>
      <c r="P1700" s="118" t="str">
        <f t="shared" si="168"/>
        <v/>
      </c>
      <c r="Q1700" s="119" t="str">
        <f t="shared" si="169"/>
        <v/>
      </c>
      <c r="R1700" s="117" t="str">
        <f>IFERROR(VLOOKUP($I1700,BASE_SETOR!$B$4:$C$1000,2,0),"")</f>
        <v/>
      </c>
      <c r="AM1700" s="340"/>
    </row>
    <row r="1701" spans="6:39" customFormat="1" ht="18.75">
      <c r="F1701" s="120" t="str">
        <f t="shared" si="171"/>
        <v/>
      </c>
      <c r="G1701" s="121"/>
      <c r="H1701" s="120"/>
      <c r="I1701" s="122"/>
      <c r="J1701" s="306"/>
      <c r="K1701" s="115"/>
      <c r="L1701" s="115" t="str">
        <f>IFERROR(VLOOKUP(I1701,COT_ACOES!$B:$C,2,),"")</f>
        <v/>
      </c>
      <c r="M1701" s="115" t="str">
        <f t="shared" si="166"/>
        <v/>
      </c>
      <c r="N1701" s="116" t="str">
        <f t="shared" si="167"/>
        <v/>
      </c>
      <c r="O1701" s="117" t="str">
        <f t="shared" si="170"/>
        <v/>
      </c>
      <c r="P1701" s="118" t="str">
        <f t="shared" si="168"/>
        <v/>
      </c>
      <c r="Q1701" s="119" t="str">
        <f t="shared" si="169"/>
        <v/>
      </c>
      <c r="R1701" s="117" t="str">
        <f>IFERROR(VLOOKUP($I1701,BASE_SETOR!$B$4:$C$1000,2,0),"")</f>
        <v/>
      </c>
      <c r="AM1701" s="340"/>
    </row>
    <row r="1702" spans="6:39" customFormat="1" ht="18.75">
      <c r="F1702" s="120" t="str">
        <f t="shared" si="171"/>
        <v/>
      </c>
      <c r="G1702" s="121"/>
      <c r="H1702" s="120"/>
      <c r="I1702" s="122"/>
      <c r="J1702" s="306"/>
      <c r="K1702" s="115"/>
      <c r="L1702" s="115" t="str">
        <f>IFERROR(VLOOKUP(I1702,COT_ACOES!$B:$C,2,),"")</f>
        <v/>
      </c>
      <c r="M1702" s="115" t="str">
        <f t="shared" si="166"/>
        <v/>
      </c>
      <c r="N1702" s="116" t="str">
        <f t="shared" si="167"/>
        <v/>
      </c>
      <c r="O1702" s="117" t="str">
        <f t="shared" si="170"/>
        <v/>
      </c>
      <c r="P1702" s="118" t="str">
        <f t="shared" si="168"/>
        <v/>
      </c>
      <c r="Q1702" s="119" t="str">
        <f t="shared" si="169"/>
        <v/>
      </c>
      <c r="R1702" s="117" t="str">
        <f>IFERROR(VLOOKUP($I1702,BASE_SETOR!$B$4:$C$1000,2,0),"")</f>
        <v/>
      </c>
      <c r="AM1702" s="340"/>
    </row>
    <row r="1703" spans="6:39" customFormat="1" ht="18.75">
      <c r="F1703" s="120" t="str">
        <f t="shared" si="171"/>
        <v/>
      </c>
      <c r="G1703" s="121"/>
      <c r="H1703" s="120"/>
      <c r="I1703" s="122"/>
      <c r="J1703" s="306"/>
      <c r="K1703" s="115"/>
      <c r="L1703" s="115" t="str">
        <f>IFERROR(VLOOKUP(I1703,COT_ACOES!$B:$C,2,),"")</f>
        <v/>
      </c>
      <c r="M1703" s="115" t="str">
        <f t="shared" si="166"/>
        <v/>
      </c>
      <c r="N1703" s="116" t="str">
        <f t="shared" si="167"/>
        <v/>
      </c>
      <c r="O1703" s="117" t="str">
        <f t="shared" si="170"/>
        <v/>
      </c>
      <c r="P1703" s="118" t="str">
        <f t="shared" si="168"/>
        <v/>
      </c>
      <c r="Q1703" s="119" t="str">
        <f t="shared" si="169"/>
        <v/>
      </c>
      <c r="R1703" s="117" t="str">
        <f>IFERROR(VLOOKUP($I1703,BASE_SETOR!$B$4:$C$1000,2,0),"")</f>
        <v/>
      </c>
      <c r="AM1703" s="340"/>
    </row>
    <row r="1704" spans="6:39" customFormat="1" ht="18.75">
      <c r="F1704" s="120" t="str">
        <f t="shared" si="171"/>
        <v/>
      </c>
      <c r="G1704" s="121"/>
      <c r="H1704" s="120"/>
      <c r="I1704" s="122"/>
      <c r="J1704" s="306"/>
      <c r="K1704" s="115"/>
      <c r="L1704" s="115" t="str">
        <f>IFERROR(VLOOKUP(I1704,COT_ACOES!$B:$C,2,),"")</f>
        <v/>
      </c>
      <c r="M1704" s="115" t="str">
        <f t="shared" si="166"/>
        <v/>
      </c>
      <c r="N1704" s="116" t="str">
        <f t="shared" si="167"/>
        <v/>
      </c>
      <c r="O1704" s="117" t="str">
        <f t="shared" si="170"/>
        <v/>
      </c>
      <c r="P1704" s="118" t="str">
        <f t="shared" si="168"/>
        <v/>
      </c>
      <c r="Q1704" s="119" t="str">
        <f t="shared" si="169"/>
        <v/>
      </c>
      <c r="R1704" s="117" t="str">
        <f>IFERROR(VLOOKUP($I1704,BASE_SETOR!$B$4:$C$1000,2,0),"")</f>
        <v/>
      </c>
      <c r="AM1704" s="340"/>
    </row>
    <row r="1705" spans="6:39" customFormat="1" ht="18.75">
      <c r="F1705" s="120" t="str">
        <f t="shared" si="171"/>
        <v/>
      </c>
      <c r="G1705" s="121"/>
      <c r="H1705" s="120"/>
      <c r="I1705" s="122"/>
      <c r="J1705" s="306"/>
      <c r="K1705" s="115"/>
      <c r="L1705" s="115" t="str">
        <f>IFERROR(VLOOKUP(I1705,COT_ACOES!$B:$C,2,),"")</f>
        <v/>
      </c>
      <c r="M1705" s="115" t="str">
        <f t="shared" si="166"/>
        <v/>
      </c>
      <c r="N1705" s="116" t="str">
        <f t="shared" si="167"/>
        <v/>
      </c>
      <c r="O1705" s="117" t="str">
        <f t="shared" si="170"/>
        <v/>
      </c>
      <c r="P1705" s="118" t="str">
        <f t="shared" si="168"/>
        <v/>
      </c>
      <c r="Q1705" s="119" t="str">
        <f t="shared" si="169"/>
        <v/>
      </c>
      <c r="R1705" s="117" t="str">
        <f>IFERROR(VLOOKUP($I1705,BASE_SETOR!$B$4:$C$1000,2,0),"")</f>
        <v/>
      </c>
      <c r="AM1705" s="340"/>
    </row>
    <row r="1706" spans="6:39" customFormat="1" ht="18.75">
      <c r="F1706" s="120" t="str">
        <f t="shared" si="171"/>
        <v/>
      </c>
      <c r="G1706" s="121"/>
      <c r="H1706" s="120"/>
      <c r="I1706" s="122"/>
      <c r="J1706" s="306"/>
      <c r="K1706" s="115"/>
      <c r="L1706" s="115" t="str">
        <f>IFERROR(VLOOKUP(I1706,COT_ACOES!$B:$C,2,),"")</f>
        <v/>
      </c>
      <c r="M1706" s="115" t="str">
        <f t="shared" ref="M1706:M1769" si="172">IF(J1706="","",J1706*K1706)</f>
        <v/>
      </c>
      <c r="N1706" s="116" t="str">
        <f t="shared" ref="N1706:N1769" si="173">IF(J1706="","",J1706*L1706)</f>
        <v/>
      </c>
      <c r="O1706" s="117" t="str">
        <f t="shared" si="170"/>
        <v/>
      </c>
      <c r="P1706" s="118" t="str">
        <f t="shared" ref="P1706:P1769" si="174">IFERROR((N1706-M1706)/M1706,"")</f>
        <v/>
      </c>
      <c r="Q1706" s="119" t="str">
        <f t="shared" ref="Q1706:Q1769" si="175">IFERROR(M1706*P1706,"")</f>
        <v/>
      </c>
      <c r="R1706" s="117" t="str">
        <f>IFERROR(VLOOKUP($I1706,BASE_SETOR!$B$4:$C$1000,2,0),"")</f>
        <v/>
      </c>
      <c r="AM1706" s="340"/>
    </row>
    <row r="1707" spans="6:39" customFormat="1" ht="18.75">
      <c r="F1707" s="120" t="str">
        <f t="shared" si="171"/>
        <v/>
      </c>
      <c r="G1707" s="121"/>
      <c r="H1707" s="120"/>
      <c r="I1707" s="122"/>
      <c r="J1707" s="306"/>
      <c r="K1707" s="115"/>
      <c r="L1707" s="115" t="str">
        <f>IFERROR(VLOOKUP(I1707,COT_ACOES!$B:$C,2,),"")</f>
        <v/>
      </c>
      <c r="M1707" s="115" t="str">
        <f t="shared" si="172"/>
        <v/>
      </c>
      <c r="N1707" s="116" t="str">
        <f t="shared" si="173"/>
        <v/>
      </c>
      <c r="O1707" s="117" t="str">
        <f t="shared" si="170"/>
        <v/>
      </c>
      <c r="P1707" s="118" t="str">
        <f t="shared" si="174"/>
        <v/>
      </c>
      <c r="Q1707" s="119" t="str">
        <f t="shared" si="175"/>
        <v/>
      </c>
      <c r="R1707" s="117" t="str">
        <f>IFERROR(VLOOKUP($I1707,BASE_SETOR!$B$4:$C$1000,2,0),"")</f>
        <v/>
      </c>
      <c r="AM1707" s="340"/>
    </row>
    <row r="1708" spans="6:39" customFormat="1" ht="18.75">
      <c r="F1708" s="120" t="str">
        <f t="shared" si="171"/>
        <v/>
      </c>
      <c r="G1708" s="121"/>
      <c r="H1708" s="120"/>
      <c r="I1708" s="122"/>
      <c r="J1708" s="306"/>
      <c r="K1708" s="115"/>
      <c r="L1708" s="115" t="str">
        <f>IFERROR(VLOOKUP(I1708,COT_ACOES!$B:$C,2,),"")</f>
        <v/>
      </c>
      <c r="M1708" s="115" t="str">
        <f t="shared" si="172"/>
        <v/>
      </c>
      <c r="N1708" s="116" t="str">
        <f t="shared" si="173"/>
        <v/>
      </c>
      <c r="O1708" s="117" t="str">
        <f t="shared" si="170"/>
        <v/>
      </c>
      <c r="P1708" s="118" t="str">
        <f t="shared" si="174"/>
        <v/>
      </c>
      <c r="Q1708" s="119" t="str">
        <f t="shared" si="175"/>
        <v/>
      </c>
      <c r="R1708" s="117" t="str">
        <f>IFERROR(VLOOKUP($I1708,BASE_SETOR!$B$4:$C$1000,2,0),"")</f>
        <v/>
      </c>
      <c r="AM1708" s="340"/>
    </row>
    <row r="1709" spans="6:39" customFormat="1" ht="18.75">
      <c r="F1709" s="120" t="str">
        <f t="shared" si="171"/>
        <v/>
      </c>
      <c r="G1709" s="121"/>
      <c r="H1709" s="120"/>
      <c r="I1709" s="122"/>
      <c r="J1709" s="306"/>
      <c r="K1709" s="115"/>
      <c r="L1709" s="115" t="str">
        <f>IFERROR(VLOOKUP(I1709,COT_ACOES!$B:$C,2,),"")</f>
        <v/>
      </c>
      <c r="M1709" s="115" t="str">
        <f t="shared" si="172"/>
        <v/>
      </c>
      <c r="N1709" s="116" t="str">
        <f t="shared" si="173"/>
        <v/>
      </c>
      <c r="O1709" s="117" t="str">
        <f t="shared" si="170"/>
        <v/>
      </c>
      <c r="P1709" s="118" t="str">
        <f t="shared" si="174"/>
        <v/>
      </c>
      <c r="Q1709" s="119" t="str">
        <f t="shared" si="175"/>
        <v/>
      </c>
      <c r="R1709" s="117" t="str">
        <f>IFERROR(VLOOKUP($I1709,BASE_SETOR!$B$4:$C$1000,2,0),"")</f>
        <v/>
      </c>
      <c r="AM1709" s="340"/>
    </row>
    <row r="1710" spans="6:39" customFormat="1" ht="18.75">
      <c r="F1710" s="120" t="str">
        <f t="shared" si="171"/>
        <v/>
      </c>
      <c r="G1710" s="121"/>
      <c r="H1710" s="120"/>
      <c r="I1710" s="122"/>
      <c r="J1710" s="306"/>
      <c r="K1710" s="115"/>
      <c r="L1710" s="115" t="str">
        <f>IFERROR(VLOOKUP(I1710,COT_ACOES!$B:$C,2,),"")</f>
        <v/>
      </c>
      <c r="M1710" s="115" t="str">
        <f t="shared" si="172"/>
        <v/>
      </c>
      <c r="N1710" s="116" t="str">
        <f t="shared" si="173"/>
        <v/>
      </c>
      <c r="O1710" s="117" t="str">
        <f t="shared" si="170"/>
        <v/>
      </c>
      <c r="P1710" s="118" t="str">
        <f t="shared" si="174"/>
        <v/>
      </c>
      <c r="Q1710" s="119" t="str">
        <f t="shared" si="175"/>
        <v/>
      </c>
      <c r="R1710" s="117" t="str">
        <f>IFERROR(VLOOKUP($I1710,BASE_SETOR!$B$4:$C$1000,2,0),"")</f>
        <v/>
      </c>
      <c r="AM1710" s="340"/>
    </row>
    <row r="1711" spans="6:39" customFormat="1" ht="18.75">
      <c r="F1711" s="120" t="str">
        <f t="shared" si="171"/>
        <v/>
      </c>
      <c r="G1711" s="121"/>
      <c r="H1711" s="120"/>
      <c r="I1711" s="122"/>
      <c r="J1711" s="306"/>
      <c r="K1711" s="115"/>
      <c r="L1711" s="115" t="str">
        <f>IFERROR(VLOOKUP(I1711,COT_ACOES!$B:$C,2,),"")</f>
        <v/>
      </c>
      <c r="M1711" s="115" t="str">
        <f t="shared" si="172"/>
        <v/>
      </c>
      <c r="N1711" s="116" t="str">
        <f t="shared" si="173"/>
        <v/>
      </c>
      <c r="O1711" s="117" t="str">
        <f t="shared" si="170"/>
        <v/>
      </c>
      <c r="P1711" s="118" t="str">
        <f t="shared" si="174"/>
        <v/>
      </c>
      <c r="Q1711" s="119" t="str">
        <f t="shared" si="175"/>
        <v/>
      </c>
      <c r="R1711" s="117" t="str">
        <f>IFERROR(VLOOKUP($I1711,BASE_SETOR!$B$4:$C$1000,2,0),"")</f>
        <v/>
      </c>
      <c r="AM1711" s="340"/>
    </row>
    <row r="1712" spans="6:39" customFormat="1" ht="18.75">
      <c r="F1712" s="120" t="str">
        <f t="shared" si="171"/>
        <v/>
      </c>
      <c r="G1712" s="121"/>
      <c r="H1712" s="120"/>
      <c r="I1712" s="122"/>
      <c r="J1712" s="306"/>
      <c r="K1712" s="115"/>
      <c r="L1712" s="115" t="str">
        <f>IFERROR(VLOOKUP(I1712,COT_ACOES!$B:$C,2,),"")</f>
        <v/>
      </c>
      <c r="M1712" s="115" t="str">
        <f t="shared" si="172"/>
        <v/>
      </c>
      <c r="N1712" s="116" t="str">
        <f t="shared" si="173"/>
        <v/>
      </c>
      <c r="O1712" s="117" t="str">
        <f t="shared" si="170"/>
        <v/>
      </c>
      <c r="P1712" s="118" t="str">
        <f t="shared" si="174"/>
        <v/>
      </c>
      <c r="Q1712" s="119" t="str">
        <f t="shared" si="175"/>
        <v/>
      </c>
      <c r="R1712" s="117" t="str">
        <f>IFERROR(VLOOKUP($I1712,BASE_SETOR!$B$4:$C$1000,2,0),"")</f>
        <v/>
      </c>
      <c r="AM1712" s="340"/>
    </row>
    <row r="1713" spans="6:39" customFormat="1" ht="18.75">
      <c r="F1713" s="120" t="str">
        <f t="shared" si="171"/>
        <v/>
      </c>
      <c r="G1713" s="121"/>
      <c r="H1713" s="120"/>
      <c r="I1713" s="122"/>
      <c r="J1713" s="306"/>
      <c r="K1713" s="115"/>
      <c r="L1713" s="115" t="str">
        <f>IFERROR(VLOOKUP(I1713,COT_ACOES!$B:$C,2,),"")</f>
        <v/>
      </c>
      <c r="M1713" s="115" t="str">
        <f t="shared" si="172"/>
        <v/>
      </c>
      <c r="N1713" s="116" t="str">
        <f t="shared" si="173"/>
        <v/>
      </c>
      <c r="O1713" s="117" t="str">
        <f t="shared" si="170"/>
        <v/>
      </c>
      <c r="P1713" s="118" t="str">
        <f t="shared" si="174"/>
        <v/>
      </c>
      <c r="Q1713" s="119" t="str">
        <f t="shared" si="175"/>
        <v/>
      </c>
      <c r="R1713" s="117" t="str">
        <f>IFERROR(VLOOKUP($I1713,BASE_SETOR!$B$4:$C$1000,2,0),"")</f>
        <v/>
      </c>
      <c r="AM1713" s="340"/>
    </row>
    <row r="1714" spans="6:39" customFormat="1" ht="18.75">
      <c r="F1714" s="120" t="str">
        <f t="shared" si="171"/>
        <v/>
      </c>
      <c r="G1714" s="121"/>
      <c r="H1714" s="120"/>
      <c r="I1714" s="122"/>
      <c r="J1714" s="306"/>
      <c r="K1714" s="115"/>
      <c r="L1714" s="115" t="str">
        <f>IFERROR(VLOOKUP(I1714,COT_ACOES!$B:$C,2,),"")</f>
        <v/>
      </c>
      <c r="M1714" s="115" t="str">
        <f t="shared" si="172"/>
        <v/>
      </c>
      <c r="N1714" s="116" t="str">
        <f t="shared" si="173"/>
        <v/>
      </c>
      <c r="O1714" s="117" t="str">
        <f t="shared" si="170"/>
        <v/>
      </c>
      <c r="P1714" s="118" t="str">
        <f t="shared" si="174"/>
        <v/>
      </c>
      <c r="Q1714" s="119" t="str">
        <f t="shared" si="175"/>
        <v/>
      </c>
      <c r="R1714" s="117" t="str">
        <f>IFERROR(VLOOKUP($I1714,BASE_SETOR!$B$4:$C$1000,2,0),"")</f>
        <v/>
      </c>
      <c r="AM1714" s="340"/>
    </row>
    <row r="1715" spans="6:39" customFormat="1" ht="18.75">
      <c r="F1715" s="120" t="str">
        <f t="shared" si="171"/>
        <v/>
      </c>
      <c r="G1715" s="121"/>
      <c r="H1715" s="120"/>
      <c r="I1715" s="122"/>
      <c r="J1715" s="306"/>
      <c r="K1715" s="115"/>
      <c r="L1715" s="115" t="str">
        <f>IFERROR(VLOOKUP(I1715,COT_ACOES!$B:$C,2,),"")</f>
        <v/>
      </c>
      <c r="M1715" s="115" t="str">
        <f t="shared" si="172"/>
        <v/>
      </c>
      <c r="N1715" s="116" t="str">
        <f t="shared" si="173"/>
        <v/>
      </c>
      <c r="O1715" s="117" t="str">
        <f t="shared" si="170"/>
        <v/>
      </c>
      <c r="P1715" s="118" t="str">
        <f t="shared" si="174"/>
        <v/>
      </c>
      <c r="Q1715" s="119" t="str">
        <f t="shared" si="175"/>
        <v/>
      </c>
      <c r="R1715" s="117" t="str">
        <f>IFERROR(VLOOKUP($I1715,BASE_SETOR!$B$4:$C$1000,2,0),"")</f>
        <v/>
      </c>
      <c r="AM1715" s="340"/>
    </row>
    <row r="1716" spans="6:39" customFormat="1" ht="18.75">
      <c r="F1716" s="120" t="str">
        <f t="shared" si="171"/>
        <v/>
      </c>
      <c r="G1716" s="121"/>
      <c r="H1716" s="120"/>
      <c r="I1716" s="122"/>
      <c r="J1716" s="306"/>
      <c r="K1716" s="115"/>
      <c r="L1716" s="115" t="str">
        <f>IFERROR(VLOOKUP(I1716,COT_ACOES!$B:$C,2,),"")</f>
        <v/>
      </c>
      <c r="M1716" s="115" t="str">
        <f t="shared" si="172"/>
        <v/>
      </c>
      <c r="N1716" s="116" t="str">
        <f t="shared" si="173"/>
        <v/>
      </c>
      <c r="O1716" s="117" t="str">
        <f t="shared" si="170"/>
        <v/>
      </c>
      <c r="P1716" s="118" t="str">
        <f t="shared" si="174"/>
        <v/>
      </c>
      <c r="Q1716" s="119" t="str">
        <f t="shared" si="175"/>
        <v/>
      </c>
      <c r="R1716" s="117" t="str">
        <f>IFERROR(VLOOKUP($I1716,BASE_SETOR!$B$4:$C$1000,2,0),"")</f>
        <v/>
      </c>
      <c r="AM1716" s="340"/>
    </row>
    <row r="1717" spans="6:39" customFormat="1" ht="18.75">
      <c r="F1717" s="120" t="str">
        <f t="shared" si="171"/>
        <v/>
      </c>
      <c r="G1717" s="121"/>
      <c r="H1717" s="120"/>
      <c r="I1717" s="122"/>
      <c r="J1717" s="306"/>
      <c r="K1717" s="115"/>
      <c r="L1717" s="115" t="str">
        <f>IFERROR(VLOOKUP(I1717,COT_ACOES!$B:$C,2,),"")</f>
        <v/>
      </c>
      <c r="M1717" s="115" t="str">
        <f t="shared" si="172"/>
        <v/>
      </c>
      <c r="N1717" s="116" t="str">
        <f t="shared" si="173"/>
        <v/>
      </c>
      <c r="O1717" s="117" t="str">
        <f t="shared" si="170"/>
        <v/>
      </c>
      <c r="P1717" s="118" t="str">
        <f t="shared" si="174"/>
        <v/>
      </c>
      <c r="Q1717" s="119" t="str">
        <f t="shared" si="175"/>
        <v/>
      </c>
      <c r="R1717" s="117" t="str">
        <f>IFERROR(VLOOKUP($I1717,BASE_SETOR!$B$4:$C$1000,2,0),"")</f>
        <v/>
      </c>
      <c r="AM1717" s="340"/>
    </row>
    <row r="1718" spans="6:39" customFormat="1" ht="18.75">
      <c r="F1718" s="120" t="str">
        <f t="shared" si="171"/>
        <v/>
      </c>
      <c r="G1718" s="121"/>
      <c r="H1718" s="120"/>
      <c r="I1718" s="122"/>
      <c r="J1718" s="306"/>
      <c r="K1718" s="115"/>
      <c r="L1718" s="115" t="str">
        <f>IFERROR(VLOOKUP(I1718,COT_ACOES!$B:$C,2,),"")</f>
        <v/>
      </c>
      <c r="M1718" s="115" t="str">
        <f t="shared" si="172"/>
        <v/>
      </c>
      <c r="N1718" s="116" t="str">
        <f t="shared" si="173"/>
        <v/>
      </c>
      <c r="O1718" s="117" t="str">
        <f t="shared" si="170"/>
        <v/>
      </c>
      <c r="P1718" s="118" t="str">
        <f t="shared" si="174"/>
        <v/>
      </c>
      <c r="Q1718" s="119" t="str">
        <f t="shared" si="175"/>
        <v/>
      </c>
      <c r="R1718" s="117" t="str">
        <f>IFERROR(VLOOKUP($I1718,BASE_SETOR!$B$4:$C$1000,2,0),"")</f>
        <v/>
      </c>
      <c r="AM1718" s="340"/>
    </row>
    <row r="1719" spans="6:39" customFormat="1" ht="18.75">
      <c r="F1719" s="120" t="str">
        <f t="shared" si="171"/>
        <v/>
      </c>
      <c r="G1719" s="121"/>
      <c r="H1719" s="120"/>
      <c r="I1719" s="122"/>
      <c r="J1719" s="306"/>
      <c r="K1719" s="115"/>
      <c r="L1719" s="115" t="str">
        <f>IFERROR(VLOOKUP(I1719,COT_ACOES!$B:$C,2,),"")</f>
        <v/>
      </c>
      <c r="M1719" s="115" t="str">
        <f t="shared" si="172"/>
        <v/>
      </c>
      <c r="N1719" s="116" t="str">
        <f t="shared" si="173"/>
        <v/>
      </c>
      <c r="O1719" s="117" t="str">
        <f t="shared" si="170"/>
        <v/>
      </c>
      <c r="P1719" s="118" t="str">
        <f t="shared" si="174"/>
        <v/>
      </c>
      <c r="Q1719" s="119" t="str">
        <f t="shared" si="175"/>
        <v/>
      </c>
      <c r="R1719" s="117" t="str">
        <f>IFERROR(VLOOKUP($I1719,BASE_SETOR!$B$4:$C$1000,2,0),"")</f>
        <v/>
      </c>
      <c r="AM1719" s="340"/>
    </row>
    <row r="1720" spans="6:39" customFormat="1" ht="18.75">
      <c r="F1720" s="120" t="str">
        <f t="shared" si="171"/>
        <v/>
      </c>
      <c r="G1720" s="121"/>
      <c r="H1720" s="120"/>
      <c r="I1720" s="122"/>
      <c r="J1720" s="306"/>
      <c r="K1720" s="115"/>
      <c r="L1720" s="115" t="str">
        <f>IFERROR(VLOOKUP(I1720,COT_ACOES!$B:$C,2,),"")</f>
        <v/>
      </c>
      <c r="M1720" s="115" t="str">
        <f t="shared" si="172"/>
        <v/>
      </c>
      <c r="N1720" s="116" t="str">
        <f t="shared" si="173"/>
        <v/>
      </c>
      <c r="O1720" s="117" t="str">
        <f t="shared" si="170"/>
        <v/>
      </c>
      <c r="P1720" s="118" t="str">
        <f t="shared" si="174"/>
        <v/>
      </c>
      <c r="Q1720" s="119" t="str">
        <f t="shared" si="175"/>
        <v/>
      </c>
      <c r="R1720" s="117" t="str">
        <f>IFERROR(VLOOKUP($I1720,BASE_SETOR!$B$4:$C$1000,2,0),"")</f>
        <v/>
      </c>
      <c r="AM1720" s="340"/>
    </row>
    <row r="1721" spans="6:39" customFormat="1" ht="18.75">
      <c r="F1721" s="120" t="str">
        <f t="shared" si="171"/>
        <v/>
      </c>
      <c r="G1721" s="121"/>
      <c r="H1721" s="120"/>
      <c r="I1721" s="122"/>
      <c r="J1721" s="306"/>
      <c r="K1721" s="115"/>
      <c r="L1721" s="115" t="str">
        <f>IFERROR(VLOOKUP(I1721,COT_ACOES!$B:$C,2,),"")</f>
        <v/>
      </c>
      <c r="M1721" s="115" t="str">
        <f t="shared" si="172"/>
        <v/>
      </c>
      <c r="N1721" s="116" t="str">
        <f t="shared" si="173"/>
        <v/>
      </c>
      <c r="O1721" s="117" t="str">
        <f t="shared" si="170"/>
        <v/>
      </c>
      <c r="P1721" s="118" t="str">
        <f t="shared" si="174"/>
        <v/>
      </c>
      <c r="Q1721" s="119" t="str">
        <f t="shared" si="175"/>
        <v/>
      </c>
      <c r="R1721" s="117" t="str">
        <f>IFERROR(VLOOKUP($I1721,BASE_SETOR!$B$4:$C$1000,2,0),"")</f>
        <v/>
      </c>
      <c r="AM1721" s="340"/>
    </row>
    <row r="1722" spans="6:39" customFormat="1" ht="18.75">
      <c r="F1722" s="120" t="str">
        <f t="shared" si="171"/>
        <v/>
      </c>
      <c r="G1722" s="121"/>
      <c r="H1722" s="120"/>
      <c r="I1722" s="122"/>
      <c r="J1722" s="306"/>
      <c r="K1722" s="115"/>
      <c r="L1722" s="115" t="str">
        <f>IFERROR(VLOOKUP(I1722,COT_ACOES!$B:$C,2,),"")</f>
        <v/>
      </c>
      <c r="M1722" s="115" t="str">
        <f t="shared" si="172"/>
        <v/>
      </c>
      <c r="N1722" s="116" t="str">
        <f t="shared" si="173"/>
        <v/>
      </c>
      <c r="O1722" s="117" t="str">
        <f t="shared" si="170"/>
        <v/>
      </c>
      <c r="P1722" s="118" t="str">
        <f t="shared" si="174"/>
        <v/>
      </c>
      <c r="Q1722" s="119" t="str">
        <f t="shared" si="175"/>
        <v/>
      </c>
      <c r="R1722" s="117" t="str">
        <f>IFERROR(VLOOKUP($I1722,BASE_SETOR!$B$4:$C$1000,2,0),"")</f>
        <v/>
      </c>
      <c r="AM1722" s="340"/>
    </row>
    <row r="1723" spans="6:39" customFormat="1" ht="18.75">
      <c r="F1723" s="120" t="str">
        <f t="shared" si="171"/>
        <v/>
      </c>
      <c r="G1723" s="121"/>
      <c r="H1723" s="120"/>
      <c r="I1723" s="122"/>
      <c r="J1723" s="306"/>
      <c r="K1723" s="115"/>
      <c r="L1723" s="115" t="str">
        <f>IFERROR(VLOOKUP(I1723,COT_ACOES!$B:$C,2,),"")</f>
        <v/>
      </c>
      <c r="M1723" s="115" t="str">
        <f t="shared" si="172"/>
        <v/>
      </c>
      <c r="N1723" s="116" t="str">
        <f t="shared" si="173"/>
        <v/>
      </c>
      <c r="O1723" s="117" t="str">
        <f t="shared" si="170"/>
        <v/>
      </c>
      <c r="P1723" s="118" t="str">
        <f t="shared" si="174"/>
        <v/>
      </c>
      <c r="Q1723" s="119" t="str">
        <f t="shared" si="175"/>
        <v/>
      </c>
      <c r="R1723" s="117" t="str">
        <f>IFERROR(VLOOKUP($I1723,BASE_SETOR!$B$4:$C$1000,2,0),"")</f>
        <v/>
      </c>
      <c r="AM1723" s="340"/>
    </row>
    <row r="1724" spans="6:39" customFormat="1" ht="18.75">
      <c r="F1724" s="120" t="str">
        <f t="shared" si="171"/>
        <v/>
      </c>
      <c r="G1724" s="121"/>
      <c r="H1724" s="120"/>
      <c r="I1724" s="122"/>
      <c r="J1724" s="306"/>
      <c r="K1724" s="115"/>
      <c r="L1724" s="115" t="str">
        <f>IFERROR(VLOOKUP(I1724,COT_ACOES!$B:$C,2,),"")</f>
        <v/>
      </c>
      <c r="M1724" s="115" t="str">
        <f t="shared" si="172"/>
        <v/>
      </c>
      <c r="N1724" s="116" t="str">
        <f t="shared" si="173"/>
        <v/>
      </c>
      <c r="O1724" s="117" t="str">
        <f t="shared" si="170"/>
        <v/>
      </c>
      <c r="P1724" s="118" t="str">
        <f t="shared" si="174"/>
        <v/>
      </c>
      <c r="Q1724" s="119" t="str">
        <f t="shared" si="175"/>
        <v/>
      </c>
      <c r="R1724" s="117" t="str">
        <f>IFERROR(VLOOKUP($I1724,BASE_SETOR!$B$4:$C$1000,2,0),"")</f>
        <v/>
      </c>
      <c r="AM1724" s="340"/>
    </row>
    <row r="1725" spans="6:39" customFormat="1" ht="18.75">
      <c r="F1725" s="120" t="str">
        <f t="shared" si="171"/>
        <v/>
      </c>
      <c r="G1725" s="121"/>
      <c r="H1725" s="120"/>
      <c r="I1725" s="122"/>
      <c r="J1725" s="306"/>
      <c r="K1725" s="115"/>
      <c r="L1725" s="115" t="str">
        <f>IFERROR(VLOOKUP(I1725,COT_ACOES!$B:$C,2,),"")</f>
        <v/>
      </c>
      <c r="M1725" s="115" t="str">
        <f t="shared" si="172"/>
        <v/>
      </c>
      <c r="N1725" s="116" t="str">
        <f t="shared" si="173"/>
        <v/>
      </c>
      <c r="O1725" s="117" t="str">
        <f t="shared" si="170"/>
        <v/>
      </c>
      <c r="P1725" s="118" t="str">
        <f t="shared" si="174"/>
        <v/>
      </c>
      <c r="Q1725" s="119" t="str">
        <f t="shared" si="175"/>
        <v/>
      </c>
      <c r="R1725" s="117" t="str">
        <f>IFERROR(VLOOKUP($I1725,BASE_SETOR!$B$4:$C$1000,2,0),"")</f>
        <v/>
      </c>
      <c r="AM1725" s="340"/>
    </row>
    <row r="1726" spans="6:39" customFormat="1" ht="18.75">
      <c r="F1726" s="120" t="str">
        <f t="shared" si="171"/>
        <v/>
      </c>
      <c r="G1726" s="121"/>
      <c r="H1726" s="120"/>
      <c r="I1726" s="122"/>
      <c r="J1726" s="306"/>
      <c r="K1726" s="115"/>
      <c r="L1726" s="115" t="str">
        <f>IFERROR(VLOOKUP(I1726,COT_ACOES!$B:$C,2,),"")</f>
        <v/>
      </c>
      <c r="M1726" s="115" t="str">
        <f t="shared" si="172"/>
        <v/>
      </c>
      <c r="N1726" s="116" t="str">
        <f t="shared" si="173"/>
        <v/>
      </c>
      <c r="O1726" s="117" t="str">
        <f t="shared" si="170"/>
        <v/>
      </c>
      <c r="P1726" s="118" t="str">
        <f t="shared" si="174"/>
        <v/>
      </c>
      <c r="Q1726" s="119" t="str">
        <f t="shared" si="175"/>
        <v/>
      </c>
      <c r="R1726" s="117" t="str">
        <f>IFERROR(VLOOKUP($I1726,BASE_SETOR!$B$4:$C$1000,2,0),"")</f>
        <v/>
      </c>
      <c r="AM1726" s="340"/>
    </row>
    <row r="1727" spans="6:39" customFormat="1" ht="18.75">
      <c r="F1727" s="120" t="str">
        <f t="shared" si="171"/>
        <v/>
      </c>
      <c r="G1727" s="121"/>
      <c r="H1727" s="120"/>
      <c r="I1727" s="122"/>
      <c r="J1727" s="306"/>
      <c r="K1727" s="115"/>
      <c r="L1727" s="115" t="str">
        <f>IFERROR(VLOOKUP(I1727,COT_ACOES!$B:$C,2,),"")</f>
        <v/>
      </c>
      <c r="M1727" s="115" t="str">
        <f t="shared" si="172"/>
        <v/>
      </c>
      <c r="N1727" s="116" t="str">
        <f t="shared" si="173"/>
        <v/>
      </c>
      <c r="O1727" s="117" t="str">
        <f t="shared" si="170"/>
        <v/>
      </c>
      <c r="P1727" s="118" t="str">
        <f t="shared" si="174"/>
        <v/>
      </c>
      <c r="Q1727" s="119" t="str">
        <f t="shared" si="175"/>
        <v/>
      </c>
      <c r="R1727" s="117" t="str">
        <f>IFERROR(VLOOKUP($I1727,BASE_SETOR!$B$4:$C$1000,2,0),"")</f>
        <v/>
      </c>
      <c r="AM1727" s="340"/>
    </row>
    <row r="1728" spans="6:39" customFormat="1" ht="18.75">
      <c r="F1728" s="120" t="str">
        <f t="shared" si="171"/>
        <v/>
      </c>
      <c r="G1728" s="121"/>
      <c r="H1728" s="120"/>
      <c r="I1728" s="122"/>
      <c r="J1728" s="306"/>
      <c r="K1728" s="115"/>
      <c r="L1728" s="115" t="str">
        <f>IFERROR(VLOOKUP(I1728,COT_ACOES!$B:$C,2,),"")</f>
        <v/>
      </c>
      <c r="M1728" s="115" t="str">
        <f t="shared" si="172"/>
        <v/>
      </c>
      <c r="N1728" s="116" t="str">
        <f t="shared" si="173"/>
        <v/>
      </c>
      <c r="O1728" s="117" t="str">
        <f t="shared" si="170"/>
        <v/>
      </c>
      <c r="P1728" s="118" t="str">
        <f t="shared" si="174"/>
        <v/>
      </c>
      <c r="Q1728" s="119" t="str">
        <f t="shared" si="175"/>
        <v/>
      </c>
      <c r="R1728" s="117" t="str">
        <f>IFERROR(VLOOKUP($I1728,BASE_SETOR!$B$4:$C$1000,2,0),"")</f>
        <v/>
      </c>
      <c r="AM1728" s="340"/>
    </row>
    <row r="1729" spans="6:39" customFormat="1" ht="18.75">
      <c r="F1729" s="120" t="str">
        <f t="shared" si="171"/>
        <v/>
      </c>
      <c r="G1729" s="121"/>
      <c r="H1729" s="120"/>
      <c r="I1729" s="122"/>
      <c r="J1729" s="306"/>
      <c r="K1729" s="115"/>
      <c r="L1729" s="115" t="str">
        <f>IFERROR(VLOOKUP(I1729,COT_ACOES!$B:$C,2,),"")</f>
        <v/>
      </c>
      <c r="M1729" s="115" t="str">
        <f t="shared" si="172"/>
        <v/>
      </c>
      <c r="N1729" s="116" t="str">
        <f t="shared" si="173"/>
        <v/>
      </c>
      <c r="O1729" s="117" t="str">
        <f t="shared" si="170"/>
        <v/>
      </c>
      <c r="P1729" s="118" t="str">
        <f t="shared" si="174"/>
        <v/>
      </c>
      <c r="Q1729" s="119" t="str">
        <f t="shared" si="175"/>
        <v/>
      </c>
      <c r="R1729" s="117" t="str">
        <f>IFERROR(VLOOKUP($I1729,BASE_SETOR!$B$4:$C$1000,2,0),"")</f>
        <v/>
      </c>
      <c r="AM1729" s="340"/>
    </row>
    <row r="1730" spans="6:39" customFormat="1" ht="18.75">
      <c r="F1730" s="120" t="str">
        <f t="shared" si="171"/>
        <v/>
      </c>
      <c r="G1730" s="121"/>
      <c r="H1730" s="120"/>
      <c r="I1730" s="122"/>
      <c r="J1730" s="306"/>
      <c r="K1730" s="115"/>
      <c r="L1730" s="115" t="str">
        <f>IFERROR(VLOOKUP(I1730,COT_ACOES!$B:$C,2,),"")</f>
        <v/>
      </c>
      <c r="M1730" s="115" t="str">
        <f t="shared" si="172"/>
        <v/>
      </c>
      <c r="N1730" s="116" t="str">
        <f t="shared" si="173"/>
        <v/>
      </c>
      <c r="O1730" s="117" t="str">
        <f t="shared" si="170"/>
        <v/>
      </c>
      <c r="P1730" s="118" t="str">
        <f t="shared" si="174"/>
        <v/>
      </c>
      <c r="Q1730" s="119" t="str">
        <f t="shared" si="175"/>
        <v/>
      </c>
      <c r="R1730" s="117" t="str">
        <f>IFERROR(VLOOKUP($I1730,BASE_SETOR!$B$4:$C$1000,2,0),"")</f>
        <v/>
      </c>
      <c r="AM1730" s="340"/>
    </row>
    <row r="1731" spans="6:39" customFormat="1" ht="18.75">
      <c r="F1731" s="120" t="str">
        <f t="shared" si="171"/>
        <v/>
      </c>
      <c r="G1731" s="121"/>
      <c r="H1731" s="120"/>
      <c r="I1731" s="122"/>
      <c r="J1731" s="306"/>
      <c r="K1731" s="115"/>
      <c r="L1731" s="115" t="str">
        <f>IFERROR(VLOOKUP(I1731,COT_ACOES!$B:$C,2,),"")</f>
        <v/>
      </c>
      <c r="M1731" s="115" t="str">
        <f t="shared" si="172"/>
        <v/>
      </c>
      <c r="N1731" s="116" t="str">
        <f t="shared" si="173"/>
        <v/>
      </c>
      <c r="O1731" s="117" t="str">
        <f t="shared" si="170"/>
        <v/>
      </c>
      <c r="P1731" s="118" t="str">
        <f t="shared" si="174"/>
        <v/>
      </c>
      <c r="Q1731" s="119" t="str">
        <f t="shared" si="175"/>
        <v/>
      </c>
      <c r="R1731" s="117" t="str">
        <f>IFERROR(VLOOKUP($I1731,BASE_SETOR!$B$4:$C$1000,2,0),"")</f>
        <v/>
      </c>
      <c r="AM1731" s="340"/>
    </row>
    <row r="1732" spans="6:39" customFormat="1" ht="18.75">
      <c r="F1732" s="120" t="str">
        <f t="shared" si="171"/>
        <v/>
      </c>
      <c r="G1732" s="121"/>
      <c r="H1732" s="120"/>
      <c r="I1732" s="122"/>
      <c r="J1732" s="306"/>
      <c r="K1732" s="115"/>
      <c r="L1732" s="115" t="str">
        <f>IFERROR(VLOOKUP(I1732,COT_ACOES!$B:$C,2,),"")</f>
        <v/>
      </c>
      <c r="M1732" s="115" t="str">
        <f t="shared" si="172"/>
        <v/>
      </c>
      <c r="N1732" s="116" t="str">
        <f t="shared" si="173"/>
        <v/>
      </c>
      <c r="O1732" s="117" t="str">
        <f t="shared" si="170"/>
        <v/>
      </c>
      <c r="P1732" s="118" t="str">
        <f t="shared" si="174"/>
        <v/>
      </c>
      <c r="Q1732" s="119" t="str">
        <f t="shared" si="175"/>
        <v/>
      </c>
      <c r="R1732" s="117" t="str">
        <f>IFERROR(VLOOKUP($I1732,BASE_SETOR!$B$4:$C$1000,2,0),"")</f>
        <v/>
      </c>
      <c r="AM1732" s="340"/>
    </row>
    <row r="1733" spans="6:39" customFormat="1" ht="18.75">
      <c r="F1733" s="120" t="str">
        <f t="shared" si="171"/>
        <v/>
      </c>
      <c r="G1733" s="121"/>
      <c r="H1733" s="120"/>
      <c r="I1733" s="122"/>
      <c r="J1733" s="306"/>
      <c r="K1733" s="115"/>
      <c r="L1733" s="115" t="str">
        <f>IFERROR(VLOOKUP(I1733,COT_ACOES!$B:$C,2,),"")</f>
        <v/>
      </c>
      <c r="M1733" s="115" t="str">
        <f t="shared" si="172"/>
        <v/>
      </c>
      <c r="N1733" s="116" t="str">
        <f t="shared" si="173"/>
        <v/>
      </c>
      <c r="O1733" s="117" t="str">
        <f t="shared" si="170"/>
        <v/>
      </c>
      <c r="P1733" s="118" t="str">
        <f t="shared" si="174"/>
        <v/>
      </c>
      <c r="Q1733" s="119" t="str">
        <f t="shared" si="175"/>
        <v/>
      </c>
      <c r="R1733" s="117" t="str">
        <f>IFERROR(VLOOKUP($I1733,BASE_SETOR!$B$4:$C$1000,2,0),"")</f>
        <v/>
      </c>
      <c r="AM1733" s="340"/>
    </row>
    <row r="1734" spans="6:39" customFormat="1" ht="18.75">
      <c r="F1734" s="120" t="str">
        <f t="shared" si="171"/>
        <v/>
      </c>
      <c r="G1734" s="121"/>
      <c r="H1734" s="120"/>
      <c r="I1734" s="122"/>
      <c r="J1734" s="306"/>
      <c r="K1734" s="115"/>
      <c r="L1734" s="115" t="str">
        <f>IFERROR(VLOOKUP(I1734,COT_ACOES!$B:$C,2,),"")</f>
        <v/>
      </c>
      <c r="M1734" s="115" t="str">
        <f t="shared" si="172"/>
        <v/>
      </c>
      <c r="N1734" s="116" t="str">
        <f t="shared" si="173"/>
        <v/>
      </c>
      <c r="O1734" s="117" t="str">
        <f t="shared" si="170"/>
        <v/>
      </c>
      <c r="P1734" s="118" t="str">
        <f t="shared" si="174"/>
        <v/>
      </c>
      <c r="Q1734" s="119" t="str">
        <f t="shared" si="175"/>
        <v/>
      </c>
      <c r="R1734" s="117" t="str">
        <f>IFERROR(VLOOKUP($I1734,BASE_SETOR!$B$4:$C$1000,2,0),"")</f>
        <v/>
      </c>
      <c r="AM1734" s="340"/>
    </row>
    <row r="1735" spans="6:39" customFormat="1" ht="18.75">
      <c r="F1735" s="120" t="str">
        <f t="shared" si="171"/>
        <v/>
      </c>
      <c r="G1735" s="121"/>
      <c r="H1735" s="120"/>
      <c r="I1735" s="122"/>
      <c r="J1735" s="306"/>
      <c r="K1735" s="115"/>
      <c r="L1735" s="115" t="str">
        <f>IFERROR(VLOOKUP(I1735,COT_ACOES!$B:$C,2,),"")</f>
        <v/>
      </c>
      <c r="M1735" s="115" t="str">
        <f t="shared" si="172"/>
        <v/>
      </c>
      <c r="N1735" s="116" t="str">
        <f t="shared" si="173"/>
        <v/>
      </c>
      <c r="O1735" s="117" t="str">
        <f t="shared" si="170"/>
        <v/>
      </c>
      <c r="P1735" s="118" t="str">
        <f t="shared" si="174"/>
        <v/>
      </c>
      <c r="Q1735" s="119" t="str">
        <f t="shared" si="175"/>
        <v/>
      </c>
      <c r="R1735" s="117" t="str">
        <f>IFERROR(VLOOKUP($I1735,BASE_SETOR!$B$4:$C$1000,2,0),"")</f>
        <v/>
      </c>
      <c r="AM1735" s="340"/>
    </row>
    <row r="1736" spans="6:39" customFormat="1" ht="18.75">
      <c r="F1736" s="120" t="str">
        <f t="shared" si="171"/>
        <v/>
      </c>
      <c r="G1736" s="121"/>
      <c r="H1736" s="120"/>
      <c r="I1736" s="122"/>
      <c r="J1736" s="306"/>
      <c r="K1736" s="115"/>
      <c r="L1736" s="115" t="str">
        <f>IFERROR(VLOOKUP(I1736,COT_ACOES!$B:$C,2,),"")</f>
        <v/>
      </c>
      <c r="M1736" s="115" t="str">
        <f t="shared" si="172"/>
        <v/>
      </c>
      <c r="N1736" s="116" t="str">
        <f t="shared" si="173"/>
        <v/>
      </c>
      <c r="O1736" s="117" t="str">
        <f t="shared" si="170"/>
        <v/>
      </c>
      <c r="P1736" s="118" t="str">
        <f t="shared" si="174"/>
        <v/>
      </c>
      <c r="Q1736" s="119" t="str">
        <f t="shared" si="175"/>
        <v/>
      </c>
      <c r="R1736" s="117" t="str">
        <f>IFERROR(VLOOKUP($I1736,BASE_SETOR!$B$4:$C$1000,2,0),"")</f>
        <v/>
      </c>
      <c r="AM1736" s="340"/>
    </row>
    <row r="1737" spans="6:39" customFormat="1" ht="18.75">
      <c r="F1737" s="120" t="str">
        <f t="shared" si="171"/>
        <v/>
      </c>
      <c r="G1737" s="121"/>
      <c r="H1737" s="120"/>
      <c r="I1737" s="122"/>
      <c r="J1737" s="306"/>
      <c r="K1737" s="115"/>
      <c r="L1737" s="115" t="str">
        <f>IFERROR(VLOOKUP(I1737,COT_ACOES!$B:$C,2,),"")</f>
        <v/>
      </c>
      <c r="M1737" s="115" t="str">
        <f t="shared" si="172"/>
        <v/>
      </c>
      <c r="N1737" s="116" t="str">
        <f t="shared" si="173"/>
        <v/>
      </c>
      <c r="O1737" s="117" t="str">
        <f t="shared" si="170"/>
        <v/>
      </c>
      <c r="P1737" s="118" t="str">
        <f t="shared" si="174"/>
        <v/>
      </c>
      <c r="Q1737" s="119" t="str">
        <f t="shared" si="175"/>
        <v/>
      </c>
      <c r="R1737" s="117" t="str">
        <f>IFERROR(VLOOKUP($I1737,BASE_SETOR!$B$4:$C$1000,2,0),"")</f>
        <v/>
      </c>
      <c r="AM1737" s="340"/>
    </row>
    <row r="1738" spans="6:39" customFormat="1" ht="18.75">
      <c r="F1738" s="120" t="str">
        <f t="shared" si="171"/>
        <v/>
      </c>
      <c r="G1738" s="121"/>
      <c r="H1738" s="120"/>
      <c r="I1738" s="122"/>
      <c r="J1738" s="306"/>
      <c r="K1738" s="115"/>
      <c r="L1738" s="115" t="str">
        <f>IFERROR(VLOOKUP(I1738,COT_ACOES!$B:$C,2,),"")</f>
        <v/>
      </c>
      <c r="M1738" s="115" t="str">
        <f t="shared" si="172"/>
        <v/>
      </c>
      <c r="N1738" s="116" t="str">
        <f t="shared" si="173"/>
        <v/>
      </c>
      <c r="O1738" s="117" t="str">
        <f t="shared" si="170"/>
        <v/>
      </c>
      <c r="P1738" s="118" t="str">
        <f t="shared" si="174"/>
        <v/>
      </c>
      <c r="Q1738" s="119" t="str">
        <f t="shared" si="175"/>
        <v/>
      </c>
      <c r="R1738" s="117" t="str">
        <f>IFERROR(VLOOKUP($I1738,BASE_SETOR!$B$4:$C$1000,2,0),"")</f>
        <v/>
      </c>
      <c r="AM1738" s="340"/>
    </row>
    <row r="1739" spans="6:39" customFormat="1" ht="18.75">
      <c r="F1739" s="120" t="str">
        <f t="shared" si="171"/>
        <v/>
      </c>
      <c r="G1739" s="121"/>
      <c r="H1739" s="120"/>
      <c r="I1739" s="122"/>
      <c r="J1739" s="306"/>
      <c r="K1739" s="115"/>
      <c r="L1739" s="115" t="str">
        <f>IFERROR(VLOOKUP(I1739,COT_ACOES!$B:$C,2,),"")</f>
        <v/>
      </c>
      <c r="M1739" s="115" t="str">
        <f t="shared" si="172"/>
        <v/>
      </c>
      <c r="N1739" s="116" t="str">
        <f t="shared" si="173"/>
        <v/>
      </c>
      <c r="O1739" s="117" t="str">
        <f t="shared" si="170"/>
        <v/>
      </c>
      <c r="P1739" s="118" t="str">
        <f t="shared" si="174"/>
        <v/>
      </c>
      <c r="Q1739" s="119" t="str">
        <f t="shared" si="175"/>
        <v/>
      </c>
      <c r="R1739" s="117" t="str">
        <f>IFERROR(VLOOKUP($I1739,BASE_SETOR!$B$4:$C$1000,2,0),"")</f>
        <v/>
      </c>
      <c r="AM1739" s="340"/>
    </row>
    <row r="1740" spans="6:39" customFormat="1" ht="18.75">
      <c r="F1740" s="120" t="str">
        <f t="shared" si="171"/>
        <v/>
      </c>
      <c r="G1740" s="121"/>
      <c r="H1740" s="120"/>
      <c r="I1740" s="122"/>
      <c r="J1740" s="306"/>
      <c r="K1740" s="115"/>
      <c r="L1740" s="115" t="str">
        <f>IFERROR(VLOOKUP(I1740,COT_ACOES!$B:$C,2,),"")</f>
        <v/>
      </c>
      <c r="M1740" s="115" t="str">
        <f t="shared" si="172"/>
        <v/>
      </c>
      <c r="N1740" s="116" t="str">
        <f t="shared" si="173"/>
        <v/>
      </c>
      <c r="O1740" s="117" t="str">
        <f t="shared" si="170"/>
        <v/>
      </c>
      <c r="P1740" s="118" t="str">
        <f t="shared" si="174"/>
        <v/>
      </c>
      <c r="Q1740" s="119" t="str">
        <f t="shared" si="175"/>
        <v/>
      </c>
      <c r="R1740" s="117" t="str">
        <f>IFERROR(VLOOKUP($I1740,BASE_SETOR!$B$4:$C$1000,2,0),"")</f>
        <v/>
      </c>
      <c r="AM1740" s="340"/>
    </row>
    <row r="1741" spans="6:39" customFormat="1" ht="18.75">
      <c r="F1741" s="120" t="str">
        <f t="shared" si="171"/>
        <v/>
      </c>
      <c r="G1741" s="121"/>
      <c r="H1741" s="120"/>
      <c r="I1741" s="122"/>
      <c r="J1741" s="306"/>
      <c r="K1741" s="115"/>
      <c r="L1741" s="115" t="str">
        <f>IFERROR(VLOOKUP(I1741,COT_ACOES!$B:$C,2,),"")</f>
        <v/>
      </c>
      <c r="M1741" s="115" t="str">
        <f t="shared" si="172"/>
        <v/>
      </c>
      <c r="N1741" s="116" t="str">
        <f t="shared" si="173"/>
        <v/>
      </c>
      <c r="O1741" s="117" t="str">
        <f t="shared" si="170"/>
        <v/>
      </c>
      <c r="P1741" s="118" t="str">
        <f t="shared" si="174"/>
        <v/>
      </c>
      <c r="Q1741" s="119" t="str">
        <f t="shared" si="175"/>
        <v/>
      </c>
      <c r="R1741" s="117" t="str">
        <f>IFERROR(VLOOKUP($I1741,BASE_SETOR!$B$4:$C$1000,2,0),"")</f>
        <v/>
      </c>
      <c r="AM1741" s="340"/>
    </row>
    <row r="1742" spans="6:39" customFormat="1" ht="18.75">
      <c r="F1742" s="120" t="str">
        <f t="shared" si="171"/>
        <v/>
      </c>
      <c r="G1742" s="121"/>
      <c r="H1742" s="120"/>
      <c r="I1742" s="122"/>
      <c r="J1742" s="306"/>
      <c r="K1742" s="115"/>
      <c r="L1742" s="115" t="str">
        <f>IFERROR(VLOOKUP(I1742,COT_ACOES!$B:$C,2,),"")</f>
        <v/>
      </c>
      <c r="M1742" s="115" t="str">
        <f t="shared" si="172"/>
        <v/>
      </c>
      <c r="N1742" s="116" t="str">
        <f t="shared" si="173"/>
        <v/>
      </c>
      <c r="O1742" s="117" t="str">
        <f t="shared" si="170"/>
        <v/>
      </c>
      <c r="P1742" s="118" t="str">
        <f t="shared" si="174"/>
        <v/>
      </c>
      <c r="Q1742" s="119" t="str">
        <f t="shared" si="175"/>
        <v/>
      </c>
      <c r="R1742" s="117" t="str">
        <f>IFERROR(VLOOKUP($I1742,BASE_SETOR!$B$4:$C$1000,2,0),"")</f>
        <v/>
      </c>
      <c r="AM1742" s="340"/>
    </row>
    <row r="1743" spans="6:39" customFormat="1" ht="18.75">
      <c r="F1743" s="120" t="str">
        <f t="shared" si="171"/>
        <v/>
      </c>
      <c r="G1743" s="121"/>
      <c r="H1743" s="120"/>
      <c r="I1743" s="122"/>
      <c r="J1743" s="306"/>
      <c r="K1743" s="115"/>
      <c r="L1743" s="115" t="str">
        <f>IFERROR(VLOOKUP(I1743,COT_ACOES!$B:$C,2,),"")</f>
        <v/>
      </c>
      <c r="M1743" s="115" t="str">
        <f t="shared" si="172"/>
        <v/>
      </c>
      <c r="N1743" s="116" t="str">
        <f t="shared" si="173"/>
        <v/>
      </c>
      <c r="O1743" s="117" t="str">
        <f t="shared" si="170"/>
        <v/>
      </c>
      <c r="P1743" s="118" t="str">
        <f t="shared" si="174"/>
        <v/>
      </c>
      <c r="Q1743" s="119" t="str">
        <f t="shared" si="175"/>
        <v/>
      </c>
      <c r="R1743" s="117" t="str">
        <f>IFERROR(VLOOKUP($I1743,BASE_SETOR!$B$4:$C$1000,2,0),"")</f>
        <v/>
      </c>
      <c r="AM1743" s="340"/>
    </row>
    <row r="1744" spans="6:39" customFormat="1" ht="18.75">
      <c r="F1744" s="120" t="str">
        <f t="shared" si="171"/>
        <v/>
      </c>
      <c r="G1744" s="121"/>
      <c r="H1744" s="120"/>
      <c r="I1744" s="122"/>
      <c r="J1744" s="306"/>
      <c r="K1744" s="115"/>
      <c r="L1744" s="115" t="str">
        <f>IFERROR(VLOOKUP(I1744,COT_ACOES!$B:$C,2,),"")</f>
        <v/>
      </c>
      <c r="M1744" s="115" t="str">
        <f t="shared" si="172"/>
        <v/>
      </c>
      <c r="N1744" s="116" t="str">
        <f t="shared" si="173"/>
        <v/>
      </c>
      <c r="O1744" s="117" t="str">
        <f t="shared" si="170"/>
        <v/>
      </c>
      <c r="P1744" s="118" t="str">
        <f t="shared" si="174"/>
        <v/>
      </c>
      <c r="Q1744" s="119" t="str">
        <f t="shared" si="175"/>
        <v/>
      </c>
      <c r="R1744" s="117" t="str">
        <f>IFERROR(VLOOKUP($I1744,BASE_SETOR!$B$4:$C$1000,2,0),"")</f>
        <v/>
      </c>
      <c r="AM1744" s="340"/>
    </row>
    <row r="1745" spans="6:39" customFormat="1" ht="18.75">
      <c r="F1745" s="120" t="str">
        <f t="shared" si="171"/>
        <v/>
      </c>
      <c r="G1745" s="121"/>
      <c r="H1745" s="120"/>
      <c r="I1745" s="122"/>
      <c r="J1745" s="306"/>
      <c r="K1745" s="115"/>
      <c r="L1745" s="115" t="str">
        <f>IFERROR(VLOOKUP(I1745,COT_ACOES!$B:$C,2,),"")</f>
        <v/>
      </c>
      <c r="M1745" s="115" t="str">
        <f t="shared" si="172"/>
        <v/>
      </c>
      <c r="N1745" s="116" t="str">
        <f t="shared" si="173"/>
        <v/>
      </c>
      <c r="O1745" s="117" t="str">
        <f t="shared" si="170"/>
        <v/>
      </c>
      <c r="P1745" s="118" t="str">
        <f t="shared" si="174"/>
        <v/>
      </c>
      <c r="Q1745" s="119" t="str">
        <f t="shared" si="175"/>
        <v/>
      </c>
      <c r="R1745" s="117" t="str">
        <f>IFERROR(VLOOKUP($I1745,BASE_SETOR!$B$4:$C$1000,2,0),"")</f>
        <v/>
      </c>
      <c r="AM1745" s="340"/>
    </row>
    <row r="1746" spans="6:39" customFormat="1" ht="18.75">
      <c r="F1746" s="120" t="str">
        <f t="shared" si="171"/>
        <v/>
      </c>
      <c r="G1746" s="121"/>
      <c r="H1746" s="120"/>
      <c r="I1746" s="122"/>
      <c r="J1746" s="306"/>
      <c r="K1746" s="115"/>
      <c r="L1746" s="115" t="str">
        <f>IFERROR(VLOOKUP(I1746,COT_ACOES!$B:$C,2,),"")</f>
        <v/>
      </c>
      <c r="M1746" s="115" t="str">
        <f t="shared" si="172"/>
        <v/>
      </c>
      <c r="N1746" s="116" t="str">
        <f t="shared" si="173"/>
        <v/>
      </c>
      <c r="O1746" s="117" t="str">
        <f t="shared" si="170"/>
        <v/>
      </c>
      <c r="P1746" s="118" t="str">
        <f t="shared" si="174"/>
        <v/>
      </c>
      <c r="Q1746" s="119" t="str">
        <f t="shared" si="175"/>
        <v/>
      </c>
      <c r="R1746" s="117" t="str">
        <f>IFERROR(VLOOKUP($I1746,BASE_SETOR!$B$4:$C$1000,2,0),"")</f>
        <v/>
      </c>
      <c r="AM1746" s="340"/>
    </row>
    <row r="1747" spans="6:39" customFormat="1" ht="18.75">
      <c r="F1747" s="120" t="str">
        <f t="shared" si="171"/>
        <v/>
      </c>
      <c r="G1747" s="121"/>
      <c r="H1747" s="120"/>
      <c r="I1747" s="122"/>
      <c r="J1747" s="306"/>
      <c r="K1747" s="115"/>
      <c r="L1747" s="115" t="str">
        <f>IFERROR(VLOOKUP(I1747,COT_ACOES!$B:$C,2,),"")</f>
        <v/>
      </c>
      <c r="M1747" s="115" t="str">
        <f t="shared" si="172"/>
        <v/>
      </c>
      <c r="N1747" s="116" t="str">
        <f t="shared" si="173"/>
        <v/>
      </c>
      <c r="O1747" s="117" t="str">
        <f t="shared" si="170"/>
        <v/>
      </c>
      <c r="P1747" s="118" t="str">
        <f t="shared" si="174"/>
        <v/>
      </c>
      <c r="Q1747" s="119" t="str">
        <f t="shared" si="175"/>
        <v/>
      </c>
      <c r="R1747" s="117" t="str">
        <f>IFERROR(VLOOKUP($I1747,BASE_SETOR!$B$4:$C$1000,2,0),"")</f>
        <v/>
      </c>
      <c r="AM1747" s="340"/>
    </row>
    <row r="1748" spans="6:39" customFormat="1" ht="18.75">
      <c r="F1748" s="120" t="str">
        <f t="shared" si="171"/>
        <v/>
      </c>
      <c r="G1748" s="121"/>
      <c r="H1748" s="120"/>
      <c r="I1748" s="122"/>
      <c r="J1748" s="306"/>
      <c r="K1748" s="115"/>
      <c r="L1748" s="115" t="str">
        <f>IFERROR(VLOOKUP(I1748,COT_ACOES!$B:$C,2,),"")</f>
        <v/>
      </c>
      <c r="M1748" s="115" t="str">
        <f t="shared" si="172"/>
        <v/>
      </c>
      <c r="N1748" s="116" t="str">
        <f t="shared" si="173"/>
        <v/>
      </c>
      <c r="O1748" s="117" t="str">
        <f t="shared" si="170"/>
        <v/>
      </c>
      <c r="P1748" s="118" t="str">
        <f t="shared" si="174"/>
        <v/>
      </c>
      <c r="Q1748" s="119" t="str">
        <f t="shared" si="175"/>
        <v/>
      </c>
      <c r="R1748" s="117" t="str">
        <f>IFERROR(VLOOKUP($I1748,BASE_SETOR!$B$4:$C$1000,2,0),"")</f>
        <v/>
      </c>
      <c r="AM1748" s="340"/>
    </row>
    <row r="1749" spans="6:39" customFormat="1" ht="18.75">
      <c r="F1749" s="120" t="str">
        <f t="shared" si="171"/>
        <v/>
      </c>
      <c r="G1749" s="121"/>
      <c r="H1749" s="120"/>
      <c r="I1749" s="122"/>
      <c r="J1749" s="306"/>
      <c r="K1749" s="115"/>
      <c r="L1749" s="115" t="str">
        <f>IFERROR(VLOOKUP(I1749,COT_ACOES!$B:$C,2,),"")</f>
        <v/>
      </c>
      <c r="M1749" s="115" t="str">
        <f t="shared" si="172"/>
        <v/>
      </c>
      <c r="N1749" s="116" t="str">
        <f t="shared" si="173"/>
        <v/>
      </c>
      <c r="O1749" s="117" t="str">
        <f t="shared" si="170"/>
        <v/>
      </c>
      <c r="P1749" s="118" t="str">
        <f t="shared" si="174"/>
        <v/>
      </c>
      <c r="Q1749" s="119" t="str">
        <f t="shared" si="175"/>
        <v/>
      </c>
      <c r="R1749" s="117" t="str">
        <f>IFERROR(VLOOKUP($I1749,BASE_SETOR!$B$4:$C$1000,2,0),"")</f>
        <v/>
      </c>
      <c r="AM1749" s="340"/>
    </row>
    <row r="1750" spans="6:39" customFormat="1" ht="18.75">
      <c r="F1750" s="120" t="str">
        <f t="shared" si="171"/>
        <v/>
      </c>
      <c r="G1750" s="121"/>
      <c r="H1750" s="120"/>
      <c r="I1750" s="122"/>
      <c r="J1750" s="306"/>
      <c r="K1750" s="115"/>
      <c r="L1750" s="115" t="str">
        <f>IFERROR(VLOOKUP(I1750,COT_ACOES!$B:$C,2,),"")</f>
        <v/>
      </c>
      <c r="M1750" s="115" t="str">
        <f t="shared" si="172"/>
        <v/>
      </c>
      <c r="N1750" s="116" t="str">
        <f t="shared" si="173"/>
        <v/>
      </c>
      <c r="O1750" s="117" t="str">
        <f t="shared" si="170"/>
        <v/>
      </c>
      <c r="P1750" s="118" t="str">
        <f t="shared" si="174"/>
        <v/>
      </c>
      <c r="Q1750" s="119" t="str">
        <f t="shared" si="175"/>
        <v/>
      </c>
      <c r="R1750" s="117" t="str">
        <f>IFERROR(VLOOKUP($I1750,BASE_SETOR!$B$4:$C$1000,2,0),"")</f>
        <v/>
      </c>
      <c r="AM1750" s="340"/>
    </row>
    <row r="1751" spans="6:39" customFormat="1" ht="18.75">
      <c r="F1751" s="120" t="str">
        <f t="shared" si="171"/>
        <v/>
      </c>
      <c r="G1751" s="121"/>
      <c r="H1751" s="120"/>
      <c r="I1751" s="122"/>
      <c r="J1751" s="306"/>
      <c r="K1751" s="115"/>
      <c r="L1751" s="115" t="str">
        <f>IFERROR(VLOOKUP(I1751,COT_ACOES!$B:$C,2,),"")</f>
        <v/>
      </c>
      <c r="M1751" s="115" t="str">
        <f t="shared" si="172"/>
        <v/>
      </c>
      <c r="N1751" s="116" t="str">
        <f t="shared" si="173"/>
        <v/>
      </c>
      <c r="O1751" s="117" t="str">
        <f t="shared" si="170"/>
        <v/>
      </c>
      <c r="P1751" s="118" t="str">
        <f t="shared" si="174"/>
        <v/>
      </c>
      <c r="Q1751" s="119" t="str">
        <f t="shared" si="175"/>
        <v/>
      </c>
      <c r="R1751" s="117" t="str">
        <f>IFERROR(VLOOKUP($I1751,BASE_SETOR!$B$4:$C$1000,2,0),"")</f>
        <v/>
      </c>
      <c r="AM1751" s="340"/>
    </row>
    <row r="1752" spans="6:39" customFormat="1" ht="18.75">
      <c r="F1752" s="120" t="str">
        <f t="shared" si="171"/>
        <v/>
      </c>
      <c r="G1752" s="121"/>
      <c r="H1752" s="120"/>
      <c r="I1752" s="122"/>
      <c r="J1752" s="306"/>
      <c r="K1752" s="115"/>
      <c r="L1752" s="115" t="str">
        <f>IFERROR(VLOOKUP(I1752,COT_ACOES!$B:$C,2,),"")</f>
        <v/>
      </c>
      <c r="M1752" s="115" t="str">
        <f t="shared" si="172"/>
        <v/>
      </c>
      <c r="N1752" s="116" t="str">
        <f t="shared" si="173"/>
        <v/>
      </c>
      <c r="O1752" s="117" t="str">
        <f t="shared" si="170"/>
        <v/>
      </c>
      <c r="P1752" s="118" t="str">
        <f t="shared" si="174"/>
        <v/>
      </c>
      <c r="Q1752" s="119" t="str">
        <f t="shared" si="175"/>
        <v/>
      </c>
      <c r="R1752" s="117" t="str">
        <f>IFERROR(VLOOKUP($I1752,BASE_SETOR!$B$4:$C$1000,2,0),"")</f>
        <v/>
      </c>
      <c r="AM1752" s="340"/>
    </row>
    <row r="1753" spans="6:39" customFormat="1" ht="18.75">
      <c r="F1753" s="120" t="str">
        <f t="shared" si="171"/>
        <v/>
      </c>
      <c r="G1753" s="121"/>
      <c r="H1753" s="120"/>
      <c r="I1753" s="122"/>
      <c r="J1753" s="306"/>
      <c r="K1753" s="115"/>
      <c r="L1753" s="115" t="str">
        <f>IFERROR(VLOOKUP(I1753,COT_ACOES!$B:$C,2,),"")</f>
        <v/>
      </c>
      <c r="M1753" s="115" t="str">
        <f t="shared" si="172"/>
        <v/>
      </c>
      <c r="N1753" s="116" t="str">
        <f t="shared" si="173"/>
        <v/>
      </c>
      <c r="O1753" s="117" t="str">
        <f t="shared" ref="O1753:O1816" si="176">IFERROR(N1753/$C$4,"")</f>
        <v/>
      </c>
      <c r="P1753" s="118" t="str">
        <f t="shared" si="174"/>
        <v/>
      </c>
      <c r="Q1753" s="119" t="str">
        <f t="shared" si="175"/>
        <v/>
      </c>
      <c r="R1753" s="117" t="str">
        <f>IFERROR(VLOOKUP($I1753,BASE_SETOR!$B$4:$C$1000,2,0),"")</f>
        <v/>
      </c>
      <c r="AM1753" s="340"/>
    </row>
    <row r="1754" spans="6:39" customFormat="1" ht="18.75">
      <c r="F1754" s="120" t="str">
        <f t="shared" ref="F1754:F1817" si="177">IF(G1754="","",1+F1753)</f>
        <v/>
      </c>
      <c r="G1754" s="121"/>
      <c r="H1754" s="120"/>
      <c r="I1754" s="122"/>
      <c r="J1754" s="306"/>
      <c r="K1754" s="115"/>
      <c r="L1754" s="115" t="str">
        <f>IFERROR(VLOOKUP(I1754,COT_ACOES!$B:$C,2,),"")</f>
        <v/>
      </c>
      <c r="M1754" s="115" t="str">
        <f t="shared" si="172"/>
        <v/>
      </c>
      <c r="N1754" s="116" t="str">
        <f t="shared" si="173"/>
        <v/>
      </c>
      <c r="O1754" s="117" t="str">
        <f t="shared" si="176"/>
        <v/>
      </c>
      <c r="P1754" s="118" t="str">
        <f t="shared" si="174"/>
        <v/>
      </c>
      <c r="Q1754" s="119" t="str">
        <f t="shared" si="175"/>
        <v/>
      </c>
      <c r="R1754" s="117" t="str">
        <f>IFERROR(VLOOKUP($I1754,BASE_SETOR!$B$4:$C$1000,2,0),"")</f>
        <v/>
      </c>
      <c r="AM1754" s="340"/>
    </row>
    <row r="1755" spans="6:39" customFormat="1" ht="18.75">
      <c r="F1755" s="120" t="str">
        <f t="shared" si="177"/>
        <v/>
      </c>
      <c r="G1755" s="121"/>
      <c r="H1755" s="120"/>
      <c r="I1755" s="122"/>
      <c r="J1755" s="306"/>
      <c r="K1755" s="115"/>
      <c r="L1755" s="115" t="str">
        <f>IFERROR(VLOOKUP(I1755,COT_ACOES!$B:$C,2,),"")</f>
        <v/>
      </c>
      <c r="M1755" s="115" t="str">
        <f t="shared" si="172"/>
        <v/>
      </c>
      <c r="N1755" s="116" t="str">
        <f t="shared" si="173"/>
        <v/>
      </c>
      <c r="O1755" s="117" t="str">
        <f t="shared" si="176"/>
        <v/>
      </c>
      <c r="P1755" s="118" t="str">
        <f t="shared" si="174"/>
        <v/>
      </c>
      <c r="Q1755" s="119" t="str">
        <f t="shared" si="175"/>
        <v/>
      </c>
      <c r="R1755" s="117" t="str">
        <f>IFERROR(VLOOKUP($I1755,BASE_SETOR!$B$4:$C$1000,2,0),"")</f>
        <v/>
      </c>
      <c r="AM1755" s="340"/>
    </row>
    <row r="1756" spans="6:39" customFormat="1" ht="18.75">
      <c r="F1756" s="120" t="str">
        <f t="shared" si="177"/>
        <v/>
      </c>
      <c r="G1756" s="121"/>
      <c r="H1756" s="120"/>
      <c r="I1756" s="122"/>
      <c r="J1756" s="306"/>
      <c r="K1756" s="115"/>
      <c r="L1756" s="115" t="str">
        <f>IFERROR(VLOOKUP(I1756,COT_ACOES!$B:$C,2,),"")</f>
        <v/>
      </c>
      <c r="M1756" s="115" t="str">
        <f t="shared" si="172"/>
        <v/>
      </c>
      <c r="N1756" s="116" t="str">
        <f t="shared" si="173"/>
        <v/>
      </c>
      <c r="O1756" s="117" t="str">
        <f t="shared" si="176"/>
        <v/>
      </c>
      <c r="P1756" s="118" t="str">
        <f t="shared" si="174"/>
        <v/>
      </c>
      <c r="Q1756" s="119" t="str">
        <f t="shared" si="175"/>
        <v/>
      </c>
      <c r="R1756" s="117" t="str">
        <f>IFERROR(VLOOKUP($I1756,BASE_SETOR!$B$4:$C$1000,2,0),"")</f>
        <v/>
      </c>
      <c r="AM1756" s="340"/>
    </row>
    <row r="1757" spans="6:39" customFormat="1" ht="18.75">
      <c r="F1757" s="120" t="str">
        <f t="shared" si="177"/>
        <v/>
      </c>
      <c r="G1757" s="121"/>
      <c r="H1757" s="120"/>
      <c r="I1757" s="122"/>
      <c r="J1757" s="306"/>
      <c r="K1757" s="115"/>
      <c r="L1757" s="115" t="str">
        <f>IFERROR(VLOOKUP(I1757,COT_ACOES!$B:$C,2,),"")</f>
        <v/>
      </c>
      <c r="M1757" s="115" t="str">
        <f t="shared" si="172"/>
        <v/>
      </c>
      <c r="N1757" s="116" t="str">
        <f t="shared" si="173"/>
        <v/>
      </c>
      <c r="O1757" s="117" t="str">
        <f t="shared" si="176"/>
        <v/>
      </c>
      <c r="P1757" s="118" t="str">
        <f t="shared" si="174"/>
        <v/>
      </c>
      <c r="Q1757" s="119" t="str">
        <f t="shared" si="175"/>
        <v/>
      </c>
      <c r="R1757" s="117" t="str">
        <f>IFERROR(VLOOKUP($I1757,BASE_SETOR!$B$4:$C$1000,2,0),"")</f>
        <v/>
      </c>
      <c r="AM1757" s="340"/>
    </row>
    <row r="1758" spans="6:39" customFormat="1" ht="18.75">
      <c r="F1758" s="120" t="str">
        <f t="shared" si="177"/>
        <v/>
      </c>
      <c r="G1758" s="121"/>
      <c r="H1758" s="120"/>
      <c r="I1758" s="122"/>
      <c r="J1758" s="306"/>
      <c r="K1758" s="115"/>
      <c r="L1758" s="115" t="str">
        <f>IFERROR(VLOOKUP(I1758,COT_ACOES!$B:$C,2,),"")</f>
        <v/>
      </c>
      <c r="M1758" s="115" t="str">
        <f t="shared" si="172"/>
        <v/>
      </c>
      <c r="N1758" s="116" t="str">
        <f t="shared" si="173"/>
        <v/>
      </c>
      <c r="O1758" s="117" t="str">
        <f t="shared" si="176"/>
        <v/>
      </c>
      <c r="P1758" s="118" t="str">
        <f t="shared" si="174"/>
        <v/>
      </c>
      <c r="Q1758" s="119" t="str">
        <f t="shared" si="175"/>
        <v/>
      </c>
      <c r="R1758" s="117" t="str">
        <f>IFERROR(VLOOKUP($I1758,BASE_SETOR!$B$4:$C$1000,2,0),"")</f>
        <v/>
      </c>
      <c r="AM1758" s="340"/>
    </row>
    <row r="1759" spans="6:39" customFormat="1" ht="18.75">
      <c r="F1759" s="120" t="str">
        <f t="shared" si="177"/>
        <v/>
      </c>
      <c r="G1759" s="121"/>
      <c r="H1759" s="120"/>
      <c r="I1759" s="122"/>
      <c r="J1759" s="306"/>
      <c r="K1759" s="115"/>
      <c r="L1759" s="115" t="str">
        <f>IFERROR(VLOOKUP(I1759,COT_ACOES!$B:$C,2,),"")</f>
        <v/>
      </c>
      <c r="M1759" s="115" t="str">
        <f t="shared" si="172"/>
        <v/>
      </c>
      <c r="N1759" s="116" t="str">
        <f t="shared" si="173"/>
        <v/>
      </c>
      <c r="O1759" s="117" t="str">
        <f t="shared" si="176"/>
        <v/>
      </c>
      <c r="P1759" s="118" t="str">
        <f t="shared" si="174"/>
        <v/>
      </c>
      <c r="Q1759" s="119" t="str">
        <f t="shared" si="175"/>
        <v/>
      </c>
      <c r="R1759" s="117" t="str">
        <f>IFERROR(VLOOKUP($I1759,BASE_SETOR!$B$4:$C$1000,2,0),"")</f>
        <v/>
      </c>
      <c r="AM1759" s="340"/>
    </row>
    <row r="1760" spans="6:39" customFormat="1" ht="18.75">
      <c r="F1760" s="120" t="str">
        <f t="shared" si="177"/>
        <v/>
      </c>
      <c r="G1760" s="121"/>
      <c r="H1760" s="120"/>
      <c r="I1760" s="122"/>
      <c r="J1760" s="306"/>
      <c r="K1760" s="115"/>
      <c r="L1760" s="115" t="str">
        <f>IFERROR(VLOOKUP(I1760,COT_ACOES!$B:$C,2,),"")</f>
        <v/>
      </c>
      <c r="M1760" s="115" t="str">
        <f t="shared" si="172"/>
        <v/>
      </c>
      <c r="N1760" s="116" t="str">
        <f t="shared" si="173"/>
        <v/>
      </c>
      <c r="O1760" s="117" t="str">
        <f t="shared" si="176"/>
        <v/>
      </c>
      <c r="P1760" s="118" t="str">
        <f t="shared" si="174"/>
        <v/>
      </c>
      <c r="Q1760" s="119" t="str">
        <f t="shared" si="175"/>
        <v/>
      </c>
      <c r="R1760" s="117" t="str">
        <f>IFERROR(VLOOKUP($I1760,BASE_SETOR!$B$4:$C$1000,2,0),"")</f>
        <v/>
      </c>
      <c r="AM1760" s="340"/>
    </row>
    <row r="1761" spans="6:39" customFormat="1" ht="18.75">
      <c r="F1761" s="120" t="str">
        <f t="shared" si="177"/>
        <v/>
      </c>
      <c r="G1761" s="121"/>
      <c r="H1761" s="120"/>
      <c r="I1761" s="122"/>
      <c r="J1761" s="306"/>
      <c r="K1761" s="115"/>
      <c r="L1761" s="115" t="str">
        <f>IFERROR(VLOOKUP(I1761,COT_ACOES!$B:$C,2,),"")</f>
        <v/>
      </c>
      <c r="M1761" s="115" t="str">
        <f t="shared" si="172"/>
        <v/>
      </c>
      <c r="N1761" s="116" t="str">
        <f t="shared" si="173"/>
        <v/>
      </c>
      <c r="O1761" s="117" t="str">
        <f t="shared" si="176"/>
        <v/>
      </c>
      <c r="P1761" s="118" t="str">
        <f t="shared" si="174"/>
        <v/>
      </c>
      <c r="Q1761" s="119" t="str">
        <f t="shared" si="175"/>
        <v/>
      </c>
      <c r="R1761" s="117" t="str">
        <f>IFERROR(VLOOKUP($I1761,BASE_SETOR!$B$4:$C$1000,2,0),"")</f>
        <v/>
      </c>
      <c r="AM1761" s="340"/>
    </row>
    <row r="1762" spans="6:39" customFormat="1" ht="18.75">
      <c r="F1762" s="120" t="str">
        <f t="shared" si="177"/>
        <v/>
      </c>
      <c r="G1762" s="121"/>
      <c r="H1762" s="120"/>
      <c r="I1762" s="122"/>
      <c r="J1762" s="306"/>
      <c r="K1762" s="115"/>
      <c r="L1762" s="115" t="str">
        <f>IFERROR(VLOOKUP(I1762,COT_ACOES!$B:$C,2,),"")</f>
        <v/>
      </c>
      <c r="M1762" s="115" t="str">
        <f t="shared" si="172"/>
        <v/>
      </c>
      <c r="N1762" s="116" t="str">
        <f t="shared" si="173"/>
        <v/>
      </c>
      <c r="O1762" s="117" t="str">
        <f t="shared" si="176"/>
        <v/>
      </c>
      <c r="P1762" s="118" t="str">
        <f t="shared" si="174"/>
        <v/>
      </c>
      <c r="Q1762" s="119" t="str">
        <f t="shared" si="175"/>
        <v/>
      </c>
      <c r="R1762" s="117" t="str">
        <f>IFERROR(VLOOKUP($I1762,BASE_SETOR!$B$4:$C$1000,2,0),"")</f>
        <v/>
      </c>
      <c r="AM1762" s="340"/>
    </row>
    <row r="1763" spans="6:39" customFormat="1" ht="18.75">
      <c r="F1763" s="120" t="str">
        <f t="shared" si="177"/>
        <v/>
      </c>
      <c r="G1763" s="121"/>
      <c r="H1763" s="120"/>
      <c r="I1763" s="122"/>
      <c r="J1763" s="306"/>
      <c r="K1763" s="115"/>
      <c r="L1763" s="115" t="str">
        <f>IFERROR(VLOOKUP(I1763,COT_ACOES!$B:$C,2,),"")</f>
        <v/>
      </c>
      <c r="M1763" s="115" t="str">
        <f t="shared" si="172"/>
        <v/>
      </c>
      <c r="N1763" s="116" t="str">
        <f t="shared" si="173"/>
        <v/>
      </c>
      <c r="O1763" s="117" t="str">
        <f t="shared" si="176"/>
        <v/>
      </c>
      <c r="P1763" s="118" t="str">
        <f t="shared" si="174"/>
        <v/>
      </c>
      <c r="Q1763" s="119" t="str">
        <f t="shared" si="175"/>
        <v/>
      </c>
      <c r="R1763" s="117" t="str">
        <f>IFERROR(VLOOKUP($I1763,BASE_SETOR!$B$4:$C$1000,2,0),"")</f>
        <v/>
      </c>
      <c r="AM1763" s="340"/>
    </row>
    <row r="1764" spans="6:39" customFormat="1" ht="18.75">
      <c r="F1764" s="120" t="str">
        <f t="shared" si="177"/>
        <v/>
      </c>
      <c r="G1764" s="121"/>
      <c r="H1764" s="120"/>
      <c r="I1764" s="122"/>
      <c r="J1764" s="306"/>
      <c r="K1764" s="115"/>
      <c r="L1764" s="115" t="str">
        <f>IFERROR(VLOOKUP(I1764,COT_ACOES!$B:$C,2,),"")</f>
        <v/>
      </c>
      <c r="M1764" s="115" t="str">
        <f t="shared" si="172"/>
        <v/>
      </c>
      <c r="N1764" s="116" t="str">
        <f t="shared" si="173"/>
        <v/>
      </c>
      <c r="O1764" s="117" t="str">
        <f t="shared" si="176"/>
        <v/>
      </c>
      <c r="P1764" s="118" t="str">
        <f t="shared" si="174"/>
        <v/>
      </c>
      <c r="Q1764" s="119" t="str">
        <f t="shared" si="175"/>
        <v/>
      </c>
      <c r="R1764" s="117" t="str">
        <f>IFERROR(VLOOKUP($I1764,BASE_SETOR!$B$4:$C$1000,2,0),"")</f>
        <v/>
      </c>
      <c r="AM1764" s="340"/>
    </row>
    <row r="1765" spans="6:39" customFormat="1" ht="18.75">
      <c r="F1765" s="120" t="str">
        <f t="shared" si="177"/>
        <v/>
      </c>
      <c r="G1765" s="121"/>
      <c r="H1765" s="120"/>
      <c r="I1765" s="122"/>
      <c r="J1765" s="306"/>
      <c r="K1765" s="115"/>
      <c r="L1765" s="115" t="str">
        <f>IFERROR(VLOOKUP(I1765,COT_ACOES!$B:$C,2,),"")</f>
        <v/>
      </c>
      <c r="M1765" s="115" t="str">
        <f t="shared" si="172"/>
        <v/>
      </c>
      <c r="N1765" s="116" t="str">
        <f t="shared" si="173"/>
        <v/>
      </c>
      <c r="O1765" s="117" t="str">
        <f t="shared" si="176"/>
        <v/>
      </c>
      <c r="P1765" s="118" t="str">
        <f t="shared" si="174"/>
        <v/>
      </c>
      <c r="Q1765" s="119" t="str">
        <f t="shared" si="175"/>
        <v/>
      </c>
      <c r="R1765" s="117" t="str">
        <f>IFERROR(VLOOKUP($I1765,BASE_SETOR!$B$4:$C$1000,2,0),"")</f>
        <v/>
      </c>
      <c r="AM1765" s="340"/>
    </row>
    <row r="1766" spans="6:39" customFormat="1" ht="18.75">
      <c r="F1766" s="120" t="str">
        <f t="shared" si="177"/>
        <v/>
      </c>
      <c r="G1766" s="121"/>
      <c r="H1766" s="120"/>
      <c r="I1766" s="122"/>
      <c r="J1766" s="306"/>
      <c r="K1766" s="115"/>
      <c r="L1766" s="115" t="str">
        <f>IFERROR(VLOOKUP(I1766,COT_ACOES!$B:$C,2,),"")</f>
        <v/>
      </c>
      <c r="M1766" s="115" t="str">
        <f t="shared" si="172"/>
        <v/>
      </c>
      <c r="N1766" s="116" t="str">
        <f t="shared" si="173"/>
        <v/>
      </c>
      <c r="O1766" s="117" t="str">
        <f t="shared" si="176"/>
        <v/>
      </c>
      <c r="P1766" s="118" t="str">
        <f t="shared" si="174"/>
        <v/>
      </c>
      <c r="Q1766" s="119" t="str">
        <f t="shared" si="175"/>
        <v/>
      </c>
      <c r="R1766" s="117" t="str">
        <f>IFERROR(VLOOKUP($I1766,BASE_SETOR!$B$4:$C$1000,2,0),"")</f>
        <v/>
      </c>
      <c r="AM1766" s="340"/>
    </row>
    <row r="1767" spans="6:39" customFormat="1" ht="18.75">
      <c r="F1767" s="120" t="str">
        <f t="shared" si="177"/>
        <v/>
      </c>
      <c r="G1767" s="121"/>
      <c r="H1767" s="120"/>
      <c r="I1767" s="122"/>
      <c r="J1767" s="306"/>
      <c r="K1767" s="115"/>
      <c r="L1767" s="115" t="str">
        <f>IFERROR(VLOOKUP(I1767,COT_ACOES!$B:$C,2,),"")</f>
        <v/>
      </c>
      <c r="M1767" s="115" t="str">
        <f t="shared" si="172"/>
        <v/>
      </c>
      <c r="N1767" s="116" t="str">
        <f t="shared" si="173"/>
        <v/>
      </c>
      <c r="O1767" s="117" t="str">
        <f t="shared" si="176"/>
        <v/>
      </c>
      <c r="P1767" s="118" t="str">
        <f t="shared" si="174"/>
        <v/>
      </c>
      <c r="Q1767" s="119" t="str">
        <f t="shared" si="175"/>
        <v/>
      </c>
      <c r="R1767" s="117" t="str">
        <f>IFERROR(VLOOKUP($I1767,BASE_SETOR!$B$4:$C$1000,2,0),"")</f>
        <v/>
      </c>
      <c r="AM1767" s="340"/>
    </row>
    <row r="1768" spans="6:39" customFormat="1" ht="18.75">
      <c r="F1768" s="120" t="str">
        <f t="shared" si="177"/>
        <v/>
      </c>
      <c r="G1768" s="121"/>
      <c r="H1768" s="120"/>
      <c r="I1768" s="122"/>
      <c r="J1768" s="306"/>
      <c r="K1768" s="115"/>
      <c r="L1768" s="115" t="str">
        <f>IFERROR(VLOOKUP(I1768,COT_ACOES!$B:$C,2,),"")</f>
        <v/>
      </c>
      <c r="M1768" s="115" t="str">
        <f t="shared" si="172"/>
        <v/>
      </c>
      <c r="N1768" s="116" t="str">
        <f t="shared" si="173"/>
        <v/>
      </c>
      <c r="O1768" s="117" t="str">
        <f t="shared" si="176"/>
        <v/>
      </c>
      <c r="P1768" s="118" t="str">
        <f t="shared" si="174"/>
        <v/>
      </c>
      <c r="Q1768" s="119" t="str">
        <f t="shared" si="175"/>
        <v/>
      </c>
      <c r="R1768" s="117" t="str">
        <f>IFERROR(VLOOKUP($I1768,BASE_SETOR!$B$4:$C$1000,2,0),"")</f>
        <v/>
      </c>
      <c r="AM1768" s="340"/>
    </row>
    <row r="1769" spans="6:39" customFormat="1" ht="18.75">
      <c r="F1769" s="120" t="str">
        <f t="shared" si="177"/>
        <v/>
      </c>
      <c r="G1769" s="121"/>
      <c r="H1769" s="120"/>
      <c r="I1769" s="122"/>
      <c r="J1769" s="306"/>
      <c r="K1769" s="115"/>
      <c r="L1769" s="115" t="str">
        <f>IFERROR(VLOOKUP(I1769,COT_ACOES!$B:$C,2,),"")</f>
        <v/>
      </c>
      <c r="M1769" s="115" t="str">
        <f t="shared" si="172"/>
        <v/>
      </c>
      <c r="N1769" s="116" t="str">
        <f t="shared" si="173"/>
        <v/>
      </c>
      <c r="O1769" s="117" t="str">
        <f t="shared" si="176"/>
        <v/>
      </c>
      <c r="P1769" s="118" t="str">
        <f t="shared" si="174"/>
        <v/>
      </c>
      <c r="Q1769" s="119" t="str">
        <f t="shared" si="175"/>
        <v/>
      </c>
      <c r="R1769" s="117" t="str">
        <f>IFERROR(VLOOKUP($I1769,BASE_SETOR!$B$4:$C$1000,2,0),"")</f>
        <v/>
      </c>
      <c r="AM1769" s="340"/>
    </row>
    <row r="1770" spans="6:39" customFormat="1" ht="18.75">
      <c r="F1770" s="120" t="str">
        <f t="shared" si="177"/>
        <v/>
      </c>
      <c r="G1770" s="121"/>
      <c r="H1770" s="120"/>
      <c r="I1770" s="122"/>
      <c r="J1770" s="306"/>
      <c r="K1770" s="115"/>
      <c r="L1770" s="115" t="str">
        <f>IFERROR(VLOOKUP(I1770,COT_ACOES!$B:$C,2,),"")</f>
        <v/>
      </c>
      <c r="M1770" s="115" t="str">
        <f t="shared" ref="M1770:M1833" si="178">IF(J1770="","",J1770*K1770)</f>
        <v/>
      </c>
      <c r="N1770" s="116" t="str">
        <f t="shared" ref="N1770:N1833" si="179">IF(J1770="","",J1770*L1770)</f>
        <v/>
      </c>
      <c r="O1770" s="117" t="str">
        <f t="shared" si="176"/>
        <v/>
      </c>
      <c r="P1770" s="118" t="str">
        <f t="shared" ref="P1770:P1833" si="180">IFERROR((N1770-M1770)/M1770,"")</f>
        <v/>
      </c>
      <c r="Q1770" s="119" t="str">
        <f t="shared" ref="Q1770:Q1833" si="181">IFERROR(M1770*P1770,"")</f>
        <v/>
      </c>
      <c r="R1770" s="117" t="str">
        <f>IFERROR(VLOOKUP($I1770,BASE_SETOR!$B$4:$C$1000,2,0),"")</f>
        <v/>
      </c>
      <c r="AM1770" s="340"/>
    </row>
    <row r="1771" spans="6:39" customFormat="1" ht="18.75">
      <c r="F1771" s="120" t="str">
        <f t="shared" si="177"/>
        <v/>
      </c>
      <c r="G1771" s="121"/>
      <c r="H1771" s="120"/>
      <c r="I1771" s="122"/>
      <c r="J1771" s="306"/>
      <c r="K1771" s="115"/>
      <c r="L1771" s="115" t="str">
        <f>IFERROR(VLOOKUP(I1771,COT_ACOES!$B:$C,2,),"")</f>
        <v/>
      </c>
      <c r="M1771" s="115" t="str">
        <f t="shared" si="178"/>
        <v/>
      </c>
      <c r="N1771" s="116" t="str">
        <f t="shared" si="179"/>
        <v/>
      </c>
      <c r="O1771" s="117" t="str">
        <f t="shared" si="176"/>
        <v/>
      </c>
      <c r="P1771" s="118" t="str">
        <f t="shared" si="180"/>
        <v/>
      </c>
      <c r="Q1771" s="119" t="str">
        <f t="shared" si="181"/>
        <v/>
      </c>
      <c r="R1771" s="117" t="str">
        <f>IFERROR(VLOOKUP($I1771,BASE_SETOR!$B$4:$C$1000,2,0),"")</f>
        <v/>
      </c>
      <c r="AM1771" s="340"/>
    </row>
    <row r="1772" spans="6:39" customFormat="1" ht="18.75">
      <c r="F1772" s="120" t="str">
        <f t="shared" si="177"/>
        <v/>
      </c>
      <c r="G1772" s="121"/>
      <c r="H1772" s="120"/>
      <c r="I1772" s="122"/>
      <c r="J1772" s="306"/>
      <c r="K1772" s="115"/>
      <c r="L1772" s="115" t="str">
        <f>IFERROR(VLOOKUP(I1772,COT_ACOES!$B:$C,2,),"")</f>
        <v/>
      </c>
      <c r="M1772" s="115" t="str">
        <f t="shared" si="178"/>
        <v/>
      </c>
      <c r="N1772" s="116" t="str">
        <f t="shared" si="179"/>
        <v/>
      </c>
      <c r="O1772" s="117" t="str">
        <f t="shared" si="176"/>
        <v/>
      </c>
      <c r="P1772" s="118" t="str">
        <f t="shared" si="180"/>
        <v/>
      </c>
      <c r="Q1772" s="119" t="str">
        <f t="shared" si="181"/>
        <v/>
      </c>
      <c r="R1772" s="117" t="str">
        <f>IFERROR(VLOOKUP($I1772,BASE_SETOR!$B$4:$C$1000,2,0),"")</f>
        <v/>
      </c>
      <c r="AM1772" s="340"/>
    </row>
    <row r="1773" spans="6:39" customFormat="1" ht="18.75">
      <c r="F1773" s="120" t="str">
        <f t="shared" si="177"/>
        <v/>
      </c>
      <c r="G1773" s="121"/>
      <c r="H1773" s="120"/>
      <c r="I1773" s="122"/>
      <c r="J1773" s="306"/>
      <c r="K1773" s="115"/>
      <c r="L1773" s="115" t="str">
        <f>IFERROR(VLOOKUP(I1773,COT_ACOES!$B:$C,2,),"")</f>
        <v/>
      </c>
      <c r="M1773" s="115" t="str">
        <f t="shared" si="178"/>
        <v/>
      </c>
      <c r="N1773" s="116" t="str">
        <f t="shared" si="179"/>
        <v/>
      </c>
      <c r="O1773" s="117" t="str">
        <f t="shared" si="176"/>
        <v/>
      </c>
      <c r="P1773" s="118" t="str">
        <f t="shared" si="180"/>
        <v/>
      </c>
      <c r="Q1773" s="119" t="str">
        <f t="shared" si="181"/>
        <v/>
      </c>
      <c r="R1773" s="117" t="str">
        <f>IFERROR(VLOOKUP($I1773,BASE_SETOR!$B$4:$C$1000,2,0),"")</f>
        <v/>
      </c>
      <c r="AM1773" s="340"/>
    </row>
    <row r="1774" spans="6:39" customFormat="1" ht="18.75">
      <c r="F1774" s="120" t="str">
        <f t="shared" si="177"/>
        <v/>
      </c>
      <c r="G1774" s="121"/>
      <c r="H1774" s="120"/>
      <c r="I1774" s="122"/>
      <c r="J1774" s="306"/>
      <c r="K1774" s="115"/>
      <c r="L1774" s="115" t="str">
        <f>IFERROR(VLOOKUP(I1774,COT_ACOES!$B:$C,2,),"")</f>
        <v/>
      </c>
      <c r="M1774" s="115" t="str">
        <f t="shared" si="178"/>
        <v/>
      </c>
      <c r="N1774" s="116" t="str">
        <f t="shared" si="179"/>
        <v/>
      </c>
      <c r="O1774" s="117" t="str">
        <f t="shared" si="176"/>
        <v/>
      </c>
      <c r="P1774" s="118" t="str">
        <f t="shared" si="180"/>
        <v/>
      </c>
      <c r="Q1774" s="119" t="str">
        <f t="shared" si="181"/>
        <v/>
      </c>
      <c r="R1774" s="117" t="str">
        <f>IFERROR(VLOOKUP($I1774,BASE_SETOR!$B$4:$C$1000,2,0),"")</f>
        <v/>
      </c>
      <c r="AM1774" s="340"/>
    </row>
    <row r="1775" spans="6:39" customFormat="1" ht="18.75">
      <c r="F1775" s="120" t="str">
        <f t="shared" si="177"/>
        <v/>
      </c>
      <c r="G1775" s="121"/>
      <c r="H1775" s="120"/>
      <c r="I1775" s="122"/>
      <c r="J1775" s="306"/>
      <c r="K1775" s="115"/>
      <c r="L1775" s="115" t="str">
        <f>IFERROR(VLOOKUP(I1775,COT_ACOES!$B:$C,2,),"")</f>
        <v/>
      </c>
      <c r="M1775" s="115" t="str">
        <f t="shared" si="178"/>
        <v/>
      </c>
      <c r="N1775" s="116" t="str">
        <f t="shared" si="179"/>
        <v/>
      </c>
      <c r="O1775" s="117" t="str">
        <f t="shared" si="176"/>
        <v/>
      </c>
      <c r="P1775" s="118" t="str">
        <f t="shared" si="180"/>
        <v/>
      </c>
      <c r="Q1775" s="119" t="str">
        <f t="shared" si="181"/>
        <v/>
      </c>
      <c r="R1775" s="117" t="str">
        <f>IFERROR(VLOOKUP($I1775,BASE_SETOR!$B$4:$C$1000,2,0),"")</f>
        <v/>
      </c>
      <c r="AM1775" s="340"/>
    </row>
    <row r="1776" spans="6:39" customFormat="1" ht="18.75">
      <c r="F1776" s="120" t="str">
        <f t="shared" si="177"/>
        <v/>
      </c>
      <c r="G1776" s="121"/>
      <c r="H1776" s="120"/>
      <c r="I1776" s="122"/>
      <c r="J1776" s="306"/>
      <c r="K1776" s="115"/>
      <c r="L1776" s="115" t="str">
        <f>IFERROR(VLOOKUP(I1776,COT_ACOES!$B:$C,2,),"")</f>
        <v/>
      </c>
      <c r="M1776" s="115" t="str">
        <f t="shared" si="178"/>
        <v/>
      </c>
      <c r="N1776" s="116" t="str">
        <f t="shared" si="179"/>
        <v/>
      </c>
      <c r="O1776" s="117" t="str">
        <f t="shared" si="176"/>
        <v/>
      </c>
      <c r="P1776" s="118" t="str">
        <f t="shared" si="180"/>
        <v/>
      </c>
      <c r="Q1776" s="119" t="str">
        <f t="shared" si="181"/>
        <v/>
      </c>
      <c r="R1776" s="117" t="str">
        <f>IFERROR(VLOOKUP($I1776,BASE_SETOR!$B$4:$C$1000,2,0),"")</f>
        <v/>
      </c>
      <c r="AM1776" s="340"/>
    </row>
    <row r="1777" spans="6:39" customFormat="1" ht="18.75">
      <c r="F1777" s="120" t="str">
        <f t="shared" si="177"/>
        <v/>
      </c>
      <c r="G1777" s="121"/>
      <c r="H1777" s="120"/>
      <c r="I1777" s="122"/>
      <c r="J1777" s="306"/>
      <c r="K1777" s="115"/>
      <c r="L1777" s="115" t="str">
        <f>IFERROR(VLOOKUP(I1777,COT_ACOES!$B:$C,2,),"")</f>
        <v/>
      </c>
      <c r="M1777" s="115" t="str">
        <f t="shared" si="178"/>
        <v/>
      </c>
      <c r="N1777" s="116" t="str">
        <f t="shared" si="179"/>
        <v/>
      </c>
      <c r="O1777" s="117" t="str">
        <f t="shared" si="176"/>
        <v/>
      </c>
      <c r="P1777" s="118" t="str">
        <f t="shared" si="180"/>
        <v/>
      </c>
      <c r="Q1777" s="119" t="str">
        <f t="shared" si="181"/>
        <v/>
      </c>
      <c r="R1777" s="117" t="str">
        <f>IFERROR(VLOOKUP($I1777,BASE_SETOR!$B$4:$C$1000,2,0),"")</f>
        <v/>
      </c>
      <c r="AM1777" s="340"/>
    </row>
    <row r="1778" spans="6:39" customFormat="1" ht="18.75">
      <c r="F1778" s="120" t="str">
        <f t="shared" si="177"/>
        <v/>
      </c>
      <c r="G1778" s="121"/>
      <c r="H1778" s="120"/>
      <c r="I1778" s="122"/>
      <c r="J1778" s="306"/>
      <c r="K1778" s="115"/>
      <c r="L1778" s="115" t="str">
        <f>IFERROR(VLOOKUP(I1778,COT_ACOES!$B:$C,2,),"")</f>
        <v/>
      </c>
      <c r="M1778" s="115" t="str">
        <f t="shared" si="178"/>
        <v/>
      </c>
      <c r="N1778" s="116" t="str">
        <f t="shared" si="179"/>
        <v/>
      </c>
      <c r="O1778" s="117" t="str">
        <f t="shared" si="176"/>
        <v/>
      </c>
      <c r="P1778" s="118" t="str">
        <f t="shared" si="180"/>
        <v/>
      </c>
      <c r="Q1778" s="119" t="str">
        <f t="shared" si="181"/>
        <v/>
      </c>
      <c r="R1778" s="117" t="str">
        <f>IFERROR(VLOOKUP($I1778,BASE_SETOR!$B$4:$C$1000,2,0),"")</f>
        <v/>
      </c>
      <c r="AM1778" s="340"/>
    </row>
    <row r="1779" spans="6:39" customFormat="1" ht="18.75">
      <c r="F1779" s="120" t="str">
        <f t="shared" si="177"/>
        <v/>
      </c>
      <c r="G1779" s="121"/>
      <c r="H1779" s="120"/>
      <c r="I1779" s="122"/>
      <c r="J1779" s="306"/>
      <c r="K1779" s="115"/>
      <c r="L1779" s="115" t="str">
        <f>IFERROR(VLOOKUP(I1779,COT_ACOES!$B:$C,2,),"")</f>
        <v/>
      </c>
      <c r="M1779" s="115" t="str">
        <f t="shared" si="178"/>
        <v/>
      </c>
      <c r="N1779" s="116" t="str">
        <f t="shared" si="179"/>
        <v/>
      </c>
      <c r="O1779" s="117" t="str">
        <f t="shared" si="176"/>
        <v/>
      </c>
      <c r="P1779" s="118" t="str">
        <f t="shared" si="180"/>
        <v/>
      </c>
      <c r="Q1779" s="119" t="str">
        <f t="shared" si="181"/>
        <v/>
      </c>
      <c r="R1779" s="117" t="str">
        <f>IFERROR(VLOOKUP($I1779,BASE_SETOR!$B$4:$C$1000,2,0),"")</f>
        <v/>
      </c>
      <c r="AM1779" s="340"/>
    </row>
    <row r="1780" spans="6:39" customFormat="1" ht="18.75">
      <c r="F1780" s="120" t="str">
        <f t="shared" si="177"/>
        <v/>
      </c>
      <c r="G1780" s="121"/>
      <c r="H1780" s="120"/>
      <c r="I1780" s="122"/>
      <c r="J1780" s="306"/>
      <c r="K1780" s="115"/>
      <c r="L1780" s="115" t="str">
        <f>IFERROR(VLOOKUP(I1780,COT_ACOES!$B:$C,2,),"")</f>
        <v/>
      </c>
      <c r="M1780" s="115" t="str">
        <f t="shared" si="178"/>
        <v/>
      </c>
      <c r="N1780" s="116" t="str">
        <f t="shared" si="179"/>
        <v/>
      </c>
      <c r="O1780" s="117" t="str">
        <f t="shared" si="176"/>
        <v/>
      </c>
      <c r="P1780" s="118" t="str">
        <f t="shared" si="180"/>
        <v/>
      </c>
      <c r="Q1780" s="119" t="str">
        <f t="shared" si="181"/>
        <v/>
      </c>
      <c r="R1780" s="117" t="str">
        <f>IFERROR(VLOOKUP($I1780,BASE_SETOR!$B$4:$C$1000,2,0),"")</f>
        <v/>
      </c>
      <c r="AM1780" s="340"/>
    </row>
    <row r="1781" spans="6:39" customFormat="1" ht="18.75">
      <c r="F1781" s="120" t="str">
        <f t="shared" si="177"/>
        <v/>
      </c>
      <c r="G1781" s="121"/>
      <c r="H1781" s="120"/>
      <c r="I1781" s="122"/>
      <c r="J1781" s="306"/>
      <c r="K1781" s="115"/>
      <c r="L1781" s="115" t="str">
        <f>IFERROR(VLOOKUP(I1781,COT_ACOES!$B:$C,2,),"")</f>
        <v/>
      </c>
      <c r="M1781" s="115" t="str">
        <f t="shared" si="178"/>
        <v/>
      </c>
      <c r="N1781" s="116" t="str">
        <f t="shared" si="179"/>
        <v/>
      </c>
      <c r="O1781" s="117" t="str">
        <f t="shared" si="176"/>
        <v/>
      </c>
      <c r="P1781" s="118" t="str">
        <f t="shared" si="180"/>
        <v/>
      </c>
      <c r="Q1781" s="119" t="str">
        <f t="shared" si="181"/>
        <v/>
      </c>
      <c r="R1781" s="117" t="str">
        <f>IFERROR(VLOOKUP($I1781,BASE_SETOR!$B$4:$C$1000,2,0),"")</f>
        <v/>
      </c>
      <c r="AM1781" s="340"/>
    </row>
    <row r="1782" spans="6:39" customFormat="1" ht="18.75">
      <c r="F1782" s="120" t="str">
        <f t="shared" si="177"/>
        <v/>
      </c>
      <c r="G1782" s="121"/>
      <c r="H1782" s="120"/>
      <c r="I1782" s="122"/>
      <c r="J1782" s="306"/>
      <c r="K1782" s="115"/>
      <c r="L1782" s="115" t="str">
        <f>IFERROR(VLOOKUP(I1782,COT_ACOES!$B:$C,2,),"")</f>
        <v/>
      </c>
      <c r="M1782" s="115" t="str">
        <f t="shared" si="178"/>
        <v/>
      </c>
      <c r="N1782" s="116" t="str">
        <f t="shared" si="179"/>
        <v/>
      </c>
      <c r="O1782" s="117" t="str">
        <f t="shared" si="176"/>
        <v/>
      </c>
      <c r="P1782" s="118" t="str">
        <f t="shared" si="180"/>
        <v/>
      </c>
      <c r="Q1782" s="119" t="str">
        <f t="shared" si="181"/>
        <v/>
      </c>
      <c r="R1782" s="117" t="str">
        <f>IFERROR(VLOOKUP($I1782,BASE_SETOR!$B$4:$C$1000,2,0),"")</f>
        <v/>
      </c>
      <c r="AM1782" s="340"/>
    </row>
    <row r="1783" spans="6:39" customFormat="1" ht="18.75">
      <c r="F1783" s="120" t="str">
        <f t="shared" si="177"/>
        <v/>
      </c>
      <c r="G1783" s="121"/>
      <c r="H1783" s="120"/>
      <c r="I1783" s="122"/>
      <c r="J1783" s="306"/>
      <c r="K1783" s="115"/>
      <c r="L1783" s="115" t="str">
        <f>IFERROR(VLOOKUP(I1783,COT_ACOES!$B:$C,2,),"")</f>
        <v/>
      </c>
      <c r="M1783" s="115" t="str">
        <f t="shared" si="178"/>
        <v/>
      </c>
      <c r="N1783" s="116" t="str">
        <f t="shared" si="179"/>
        <v/>
      </c>
      <c r="O1783" s="117" t="str">
        <f t="shared" si="176"/>
        <v/>
      </c>
      <c r="P1783" s="118" t="str">
        <f t="shared" si="180"/>
        <v/>
      </c>
      <c r="Q1783" s="119" t="str">
        <f t="shared" si="181"/>
        <v/>
      </c>
      <c r="R1783" s="117" t="str">
        <f>IFERROR(VLOOKUP($I1783,BASE_SETOR!$B$4:$C$1000,2,0),"")</f>
        <v/>
      </c>
      <c r="AM1783" s="340"/>
    </row>
    <row r="1784" spans="6:39" customFormat="1" ht="18.75">
      <c r="F1784" s="120" t="str">
        <f t="shared" si="177"/>
        <v/>
      </c>
      <c r="G1784" s="121"/>
      <c r="H1784" s="120"/>
      <c r="I1784" s="122"/>
      <c r="J1784" s="306"/>
      <c r="K1784" s="115"/>
      <c r="L1784" s="115" t="str">
        <f>IFERROR(VLOOKUP(I1784,COT_ACOES!$B:$C,2,),"")</f>
        <v/>
      </c>
      <c r="M1784" s="115" t="str">
        <f t="shared" si="178"/>
        <v/>
      </c>
      <c r="N1784" s="116" t="str">
        <f t="shared" si="179"/>
        <v/>
      </c>
      <c r="O1784" s="117" t="str">
        <f t="shared" si="176"/>
        <v/>
      </c>
      <c r="P1784" s="118" t="str">
        <f t="shared" si="180"/>
        <v/>
      </c>
      <c r="Q1784" s="119" t="str">
        <f t="shared" si="181"/>
        <v/>
      </c>
      <c r="R1784" s="117" t="str">
        <f>IFERROR(VLOOKUP($I1784,BASE_SETOR!$B$4:$C$1000,2,0),"")</f>
        <v/>
      </c>
      <c r="AM1784" s="340"/>
    </row>
    <row r="1785" spans="6:39" customFormat="1" ht="18.75">
      <c r="F1785" s="120" t="str">
        <f t="shared" si="177"/>
        <v/>
      </c>
      <c r="G1785" s="121"/>
      <c r="H1785" s="120"/>
      <c r="I1785" s="122"/>
      <c r="J1785" s="306"/>
      <c r="K1785" s="115"/>
      <c r="L1785" s="115" t="str">
        <f>IFERROR(VLOOKUP(I1785,COT_ACOES!$B:$C,2,),"")</f>
        <v/>
      </c>
      <c r="M1785" s="115" t="str">
        <f t="shared" si="178"/>
        <v/>
      </c>
      <c r="N1785" s="116" t="str">
        <f t="shared" si="179"/>
        <v/>
      </c>
      <c r="O1785" s="117" t="str">
        <f t="shared" si="176"/>
        <v/>
      </c>
      <c r="P1785" s="118" t="str">
        <f t="shared" si="180"/>
        <v/>
      </c>
      <c r="Q1785" s="119" t="str">
        <f t="shared" si="181"/>
        <v/>
      </c>
      <c r="R1785" s="117" t="str">
        <f>IFERROR(VLOOKUP($I1785,BASE_SETOR!$B$4:$C$1000,2,0),"")</f>
        <v/>
      </c>
      <c r="AM1785" s="340"/>
    </row>
    <row r="1786" spans="6:39" customFormat="1" ht="18.75">
      <c r="F1786" s="120" t="str">
        <f t="shared" si="177"/>
        <v/>
      </c>
      <c r="G1786" s="121"/>
      <c r="H1786" s="120"/>
      <c r="I1786" s="122"/>
      <c r="J1786" s="306"/>
      <c r="K1786" s="115"/>
      <c r="L1786" s="115" t="str">
        <f>IFERROR(VLOOKUP(I1786,COT_ACOES!$B:$C,2,),"")</f>
        <v/>
      </c>
      <c r="M1786" s="115" t="str">
        <f t="shared" si="178"/>
        <v/>
      </c>
      <c r="N1786" s="116" t="str">
        <f t="shared" si="179"/>
        <v/>
      </c>
      <c r="O1786" s="117" t="str">
        <f t="shared" si="176"/>
        <v/>
      </c>
      <c r="P1786" s="118" t="str">
        <f t="shared" si="180"/>
        <v/>
      </c>
      <c r="Q1786" s="119" t="str">
        <f t="shared" si="181"/>
        <v/>
      </c>
      <c r="R1786" s="117" t="str">
        <f>IFERROR(VLOOKUP($I1786,BASE_SETOR!$B$4:$C$1000,2,0),"")</f>
        <v/>
      </c>
      <c r="AM1786" s="340"/>
    </row>
    <row r="1787" spans="6:39" customFormat="1" ht="18.75">
      <c r="F1787" s="120" t="str">
        <f t="shared" si="177"/>
        <v/>
      </c>
      <c r="G1787" s="121"/>
      <c r="H1787" s="120"/>
      <c r="I1787" s="122"/>
      <c r="J1787" s="306"/>
      <c r="K1787" s="115"/>
      <c r="L1787" s="115" t="str">
        <f>IFERROR(VLOOKUP(I1787,COT_ACOES!$B:$C,2,),"")</f>
        <v/>
      </c>
      <c r="M1787" s="115" t="str">
        <f t="shared" si="178"/>
        <v/>
      </c>
      <c r="N1787" s="116" t="str">
        <f t="shared" si="179"/>
        <v/>
      </c>
      <c r="O1787" s="117" t="str">
        <f t="shared" si="176"/>
        <v/>
      </c>
      <c r="P1787" s="118" t="str">
        <f t="shared" si="180"/>
        <v/>
      </c>
      <c r="Q1787" s="119" t="str">
        <f t="shared" si="181"/>
        <v/>
      </c>
      <c r="R1787" s="117" t="str">
        <f>IFERROR(VLOOKUP($I1787,BASE_SETOR!$B$4:$C$1000,2,0),"")</f>
        <v/>
      </c>
      <c r="AM1787" s="340"/>
    </row>
    <row r="1788" spans="6:39" customFormat="1" ht="18.75">
      <c r="F1788" s="120" t="str">
        <f t="shared" si="177"/>
        <v/>
      </c>
      <c r="G1788" s="121"/>
      <c r="H1788" s="120"/>
      <c r="I1788" s="122"/>
      <c r="J1788" s="306"/>
      <c r="K1788" s="115"/>
      <c r="L1788" s="115" t="str">
        <f>IFERROR(VLOOKUP(I1788,COT_ACOES!$B:$C,2,),"")</f>
        <v/>
      </c>
      <c r="M1788" s="115" t="str">
        <f t="shared" si="178"/>
        <v/>
      </c>
      <c r="N1788" s="116" t="str">
        <f t="shared" si="179"/>
        <v/>
      </c>
      <c r="O1788" s="117" t="str">
        <f t="shared" si="176"/>
        <v/>
      </c>
      <c r="P1788" s="118" t="str">
        <f t="shared" si="180"/>
        <v/>
      </c>
      <c r="Q1788" s="119" t="str">
        <f t="shared" si="181"/>
        <v/>
      </c>
      <c r="R1788" s="117" t="str">
        <f>IFERROR(VLOOKUP($I1788,BASE_SETOR!$B$4:$C$1000,2,0),"")</f>
        <v/>
      </c>
      <c r="AM1788" s="340"/>
    </row>
    <row r="1789" spans="6:39" customFormat="1" ht="18.75">
      <c r="F1789" s="120" t="str">
        <f t="shared" si="177"/>
        <v/>
      </c>
      <c r="G1789" s="121"/>
      <c r="H1789" s="120"/>
      <c r="I1789" s="122"/>
      <c r="J1789" s="306"/>
      <c r="K1789" s="115"/>
      <c r="L1789" s="115" t="str">
        <f>IFERROR(VLOOKUP(I1789,COT_ACOES!$B:$C,2,),"")</f>
        <v/>
      </c>
      <c r="M1789" s="115" t="str">
        <f t="shared" si="178"/>
        <v/>
      </c>
      <c r="N1789" s="116" t="str">
        <f t="shared" si="179"/>
        <v/>
      </c>
      <c r="O1789" s="117" t="str">
        <f t="shared" si="176"/>
        <v/>
      </c>
      <c r="P1789" s="118" t="str">
        <f t="shared" si="180"/>
        <v/>
      </c>
      <c r="Q1789" s="119" t="str">
        <f t="shared" si="181"/>
        <v/>
      </c>
      <c r="R1789" s="117" t="str">
        <f>IFERROR(VLOOKUP($I1789,BASE_SETOR!$B$4:$C$1000,2,0),"")</f>
        <v/>
      </c>
      <c r="AM1789" s="340"/>
    </row>
    <row r="1790" spans="6:39" customFormat="1" ht="18.75">
      <c r="F1790" s="120" t="str">
        <f t="shared" si="177"/>
        <v/>
      </c>
      <c r="G1790" s="121"/>
      <c r="H1790" s="120"/>
      <c r="I1790" s="122"/>
      <c r="J1790" s="306"/>
      <c r="K1790" s="115"/>
      <c r="L1790" s="115" t="str">
        <f>IFERROR(VLOOKUP(I1790,COT_ACOES!$B:$C,2,),"")</f>
        <v/>
      </c>
      <c r="M1790" s="115" t="str">
        <f t="shared" si="178"/>
        <v/>
      </c>
      <c r="N1790" s="116" t="str">
        <f t="shared" si="179"/>
        <v/>
      </c>
      <c r="O1790" s="117" t="str">
        <f t="shared" si="176"/>
        <v/>
      </c>
      <c r="P1790" s="118" t="str">
        <f t="shared" si="180"/>
        <v/>
      </c>
      <c r="Q1790" s="119" t="str">
        <f t="shared" si="181"/>
        <v/>
      </c>
      <c r="R1790" s="117" t="str">
        <f>IFERROR(VLOOKUP($I1790,BASE_SETOR!$B$4:$C$1000,2,0),"")</f>
        <v/>
      </c>
      <c r="AM1790" s="340"/>
    </row>
    <row r="1791" spans="6:39" customFormat="1" ht="18.75">
      <c r="F1791" s="120" t="str">
        <f t="shared" si="177"/>
        <v/>
      </c>
      <c r="G1791" s="121"/>
      <c r="H1791" s="120"/>
      <c r="I1791" s="122"/>
      <c r="J1791" s="306"/>
      <c r="K1791" s="115"/>
      <c r="L1791" s="115" t="str">
        <f>IFERROR(VLOOKUP(I1791,COT_ACOES!$B:$C,2,),"")</f>
        <v/>
      </c>
      <c r="M1791" s="115" t="str">
        <f t="shared" si="178"/>
        <v/>
      </c>
      <c r="N1791" s="116" t="str">
        <f t="shared" si="179"/>
        <v/>
      </c>
      <c r="O1791" s="117" t="str">
        <f t="shared" si="176"/>
        <v/>
      </c>
      <c r="P1791" s="118" t="str">
        <f t="shared" si="180"/>
        <v/>
      </c>
      <c r="Q1791" s="119" t="str">
        <f t="shared" si="181"/>
        <v/>
      </c>
      <c r="R1791" s="117" t="str">
        <f>IFERROR(VLOOKUP($I1791,BASE_SETOR!$B$4:$C$1000,2,0),"")</f>
        <v/>
      </c>
      <c r="AM1791" s="340"/>
    </row>
    <row r="1792" spans="6:39" customFormat="1" ht="18.75">
      <c r="F1792" s="120" t="str">
        <f t="shared" si="177"/>
        <v/>
      </c>
      <c r="G1792" s="121"/>
      <c r="H1792" s="120"/>
      <c r="I1792" s="122"/>
      <c r="J1792" s="306"/>
      <c r="K1792" s="115"/>
      <c r="L1792" s="115" t="str">
        <f>IFERROR(VLOOKUP(I1792,COT_ACOES!$B:$C,2,),"")</f>
        <v/>
      </c>
      <c r="M1792" s="115" t="str">
        <f t="shared" si="178"/>
        <v/>
      </c>
      <c r="N1792" s="116" t="str">
        <f t="shared" si="179"/>
        <v/>
      </c>
      <c r="O1792" s="117" t="str">
        <f t="shared" si="176"/>
        <v/>
      </c>
      <c r="P1792" s="118" t="str">
        <f t="shared" si="180"/>
        <v/>
      </c>
      <c r="Q1792" s="119" t="str">
        <f t="shared" si="181"/>
        <v/>
      </c>
      <c r="R1792" s="117" t="str">
        <f>IFERROR(VLOOKUP($I1792,BASE_SETOR!$B$4:$C$1000,2,0),"")</f>
        <v/>
      </c>
      <c r="AM1792" s="340"/>
    </row>
    <row r="1793" spans="6:39" customFormat="1" ht="18.75">
      <c r="F1793" s="120" t="str">
        <f t="shared" si="177"/>
        <v/>
      </c>
      <c r="G1793" s="121"/>
      <c r="H1793" s="120"/>
      <c r="I1793" s="122"/>
      <c r="J1793" s="306"/>
      <c r="K1793" s="115"/>
      <c r="L1793" s="115" t="str">
        <f>IFERROR(VLOOKUP(I1793,COT_ACOES!$B:$C,2,),"")</f>
        <v/>
      </c>
      <c r="M1793" s="115" t="str">
        <f t="shared" si="178"/>
        <v/>
      </c>
      <c r="N1793" s="116" t="str">
        <f t="shared" si="179"/>
        <v/>
      </c>
      <c r="O1793" s="117" t="str">
        <f t="shared" si="176"/>
        <v/>
      </c>
      <c r="P1793" s="118" t="str">
        <f t="shared" si="180"/>
        <v/>
      </c>
      <c r="Q1793" s="119" t="str">
        <f t="shared" si="181"/>
        <v/>
      </c>
      <c r="R1793" s="117" t="str">
        <f>IFERROR(VLOOKUP($I1793,BASE_SETOR!$B$4:$C$1000,2,0),"")</f>
        <v/>
      </c>
      <c r="AM1793" s="340"/>
    </row>
    <row r="1794" spans="6:39" customFormat="1" ht="18.75">
      <c r="F1794" s="120" t="str">
        <f t="shared" si="177"/>
        <v/>
      </c>
      <c r="G1794" s="121"/>
      <c r="H1794" s="120"/>
      <c r="I1794" s="122"/>
      <c r="J1794" s="306"/>
      <c r="K1794" s="115"/>
      <c r="L1794" s="115" t="str">
        <f>IFERROR(VLOOKUP(I1794,COT_ACOES!$B:$C,2,),"")</f>
        <v/>
      </c>
      <c r="M1794" s="115" t="str">
        <f t="shared" si="178"/>
        <v/>
      </c>
      <c r="N1794" s="116" t="str">
        <f t="shared" si="179"/>
        <v/>
      </c>
      <c r="O1794" s="117" t="str">
        <f t="shared" si="176"/>
        <v/>
      </c>
      <c r="P1794" s="118" t="str">
        <f t="shared" si="180"/>
        <v/>
      </c>
      <c r="Q1794" s="119" t="str">
        <f t="shared" si="181"/>
        <v/>
      </c>
      <c r="R1794" s="117" t="str">
        <f>IFERROR(VLOOKUP($I1794,BASE_SETOR!$B$4:$C$1000,2,0),"")</f>
        <v/>
      </c>
      <c r="AM1794" s="340"/>
    </row>
    <row r="1795" spans="6:39" customFormat="1" ht="18.75">
      <c r="F1795" s="120" t="str">
        <f t="shared" si="177"/>
        <v/>
      </c>
      <c r="G1795" s="121"/>
      <c r="H1795" s="120"/>
      <c r="I1795" s="122"/>
      <c r="J1795" s="306"/>
      <c r="K1795" s="115"/>
      <c r="L1795" s="115" t="str">
        <f>IFERROR(VLOOKUP(I1795,COT_ACOES!$B:$C,2,),"")</f>
        <v/>
      </c>
      <c r="M1795" s="115" t="str">
        <f t="shared" si="178"/>
        <v/>
      </c>
      <c r="N1795" s="116" t="str">
        <f t="shared" si="179"/>
        <v/>
      </c>
      <c r="O1795" s="117" t="str">
        <f t="shared" si="176"/>
        <v/>
      </c>
      <c r="P1795" s="118" t="str">
        <f t="shared" si="180"/>
        <v/>
      </c>
      <c r="Q1795" s="119" t="str">
        <f t="shared" si="181"/>
        <v/>
      </c>
      <c r="R1795" s="117" t="str">
        <f>IFERROR(VLOOKUP($I1795,BASE_SETOR!$B$4:$C$1000,2,0),"")</f>
        <v/>
      </c>
      <c r="AM1795" s="340"/>
    </row>
    <row r="1796" spans="6:39" customFormat="1" ht="18.75">
      <c r="F1796" s="120" t="str">
        <f t="shared" si="177"/>
        <v/>
      </c>
      <c r="G1796" s="121"/>
      <c r="H1796" s="120"/>
      <c r="I1796" s="122"/>
      <c r="J1796" s="306"/>
      <c r="K1796" s="115"/>
      <c r="L1796" s="115" t="str">
        <f>IFERROR(VLOOKUP(I1796,COT_ACOES!$B:$C,2,),"")</f>
        <v/>
      </c>
      <c r="M1796" s="115" t="str">
        <f t="shared" si="178"/>
        <v/>
      </c>
      <c r="N1796" s="116" t="str">
        <f t="shared" si="179"/>
        <v/>
      </c>
      <c r="O1796" s="117" t="str">
        <f t="shared" si="176"/>
        <v/>
      </c>
      <c r="P1796" s="118" t="str">
        <f t="shared" si="180"/>
        <v/>
      </c>
      <c r="Q1796" s="119" t="str">
        <f t="shared" si="181"/>
        <v/>
      </c>
      <c r="R1796" s="117" t="str">
        <f>IFERROR(VLOOKUP($I1796,BASE_SETOR!$B$4:$C$1000,2,0),"")</f>
        <v/>
      </c>
      <c r="AM1796" s="340"/>
    </row>
    <row r="1797" spans="6:39" customFormat="1" ht="18.75">
      <c r="F1797" s="120" t="str">
        <f t="shared" si="177"/>
        <v/>
      </c>
      <c r="G1797" s="121"/>
      <c r="H1797" s="120"/>
      <c r="I1797" s="122"/>
      <c r="J1797" s="306"/>
      <c r="K1797" s="115"/>
      <c r="L1797" s="115" t="str">
        <f>IFERROR(VLOOKUP(I1797,COT_ACOES!$B:$C,2,),"")</f>
        <v/>
      </c>
      <c r="M1797" s="115" t="str">
        <f t="shared" si="178"/>
        <v/>
      </c>
      <c r="N1797" s="116" t="str">
        <f t="shared" si="179"/>
        <v/>
      </c>
      <c r="O1797" s="117" t="str">
        <f t="shared" si="176"/>
        <v/>
      </c>
      <c r="P1797" s="118" t="str">
        <f t="shared" si="180"/>
        <v/>
      </c>
      <c r="Q1797" s="119" t="str">
        <f t="shared" si="181"/>
        <v/>
      </c>
      <c r="R1797" s="117" t="str">
        <f>IFERROR(VLOOKUP($I1797,BASE_SETOR!$B$4:$C$1000,2,0),"")</f>
        <v/>
      </c>
      <c r="AM1797" s="340"/>
    </row>
    <row r="1798" spans="6:39" customFormat="1" ht="18.75">
      <c r="F1798" s="120" t="str">
        <f t="shared" si="177"/>
        <v/>
      </c>
      <c r="G1798" s="121"/>
      <c r="H1798" s="120"/>
      <c r="I1798" s="122"/>
      <c r="J1798" s="306"/>
      <c r="K1798" s="115"/>
      <c r="L1798" s="115" t="str">
        <f>IFERROR(VLOOKUP(I1798,COT_ACOES!$B:$C,2,),"")</f>
        <v/>
      </c>
      <c r="M1798" s="115" t="str">
        <f t="shared" si="178"/>
        <v/>
      </c>
      <c r="N1798" s="116" t="str">
        <f t="shared" si="179"/>
        <v/>
      </c>
      <c r="O1798" s="117" t="str">
        <f t="shared" si="176"/>
        <v/>
      </c>
      <c r="P1798" s="118" t="str">
        <f t="shared" si="180"/>
        <v/>
      </c>
      <c r="Q1798" s="119" t="str">
        <f t="shared" si="181"/>
        <v/>
      </c>
      <c r="R1798" s="117" t="str">
        <f>IFERROR(VLOOKUP($I1798,BASE_SETOR!$B$4:$C$1000,2,0),"")</f>
        <v/>
      </c>
      <c r="AM1798" s="340"/>
    </row>
    <row r="1799" spans="6:39" customFormat="1" ht="18.75">
      <c r="F1799" s="120" t="str">
        <f t="shared" si="177"/>
        <v/>
      </c>
      <c r="G1799" s="121"/>
      <c r="H1799" s="120"/>
      <c r="I1799" s="122"/>
      <c r="J1799" s="306"/>
      <c r="K1799" s="115"/>
      <c r="L1799" s="115" t="str">
        <f>IFERROR(VLOOKUP(I1799,COT_ACOES!$B:$C,2,),"")</f>
        <v/>
      </c>
      <c r="M1799" s="115" t="str">
        <f t="shared" si="178"/>
        <v/>
      </c>
      <c r="N1799" s="116" t="str">
        <f t="shared" si="179"/>
        <v/>
      </c>
      <c r="O1799" s="117" t="str">
        <f t="shared" si="176"/>
        <v/>
      </c>
      <c r="P1799" s="118" t="str">
        <f t="shared" si="180"/>
        <v/>
      </c>
      <c r="Q1799" s="119" t="str">
        <f t="shared" si="181"/>
        <v/>
      </c>
      <c r="R1799" s="117" t="str">
        <f>IFERROR(VLOOKUP($I1799,BASE_SETOR!$B$4:$C$1000,2,0),"")</f>
        <v/>
      </c>
      <c r="AM1799" s="340"/>
    </row>
    <row r="1800" spans="6:39" customFormat="1" ht="18.75">
      <c r="F1800" s="120" t="str">
        <f t="shared" si="177"/>
        <v/>
      </c>
      <c r="G1800" s="121"/>
      <c r="H1800" s="120"/>
      <c r="I1800" s="122"/>
      <c r="J1800" s="306"/>
      <c r="K1800" s="115"/>
      <c r="L1800" s="115" t="str">
        <f>IFERROR(VLOOKUP(I1800,COT_ACOES!$B:$C,2,),"")</f>
        <v/>
      </c>
      <c r="M1800" s="115" t="str">
        <f t="shared" si="178"/>
        <v/>
      </c>
      <c r="N1800" s="116" t="str">
        <f t="shared" si="179"/>
        <v/>
      </c>
      <c r="O1800" s="117" t="str">
        <f t="shared" si="176"/>
        <v/>
      </c>
      <c r="P1800" s="118" t="str">
        <f t="shared" si="180"/>
        <v/>
      </c>
      <c r="Q1800" s="119" t="str">
        <f t="shared" si="181"/>
        <v/>
      </c>
      <c r="R1800" s="117" t="str">
        <f>IFERROR(VLOOKUP($I1800,BASE_SETOR!$B$4:$C$1000,2,0),"")</f>
        <v/>
      </c>
      <c r="AM1800" s="340"/>
    </row>
    <row r="1801" spans="6:39" customFormat="1" ht="18.75">
      <c r="F1801" s="120" t="str">
        <f t="shared" si="177"/>
        <v/>
      </c>
      <c r="G1801" s="121"/>
      <c r="H1801" s="120"/>
      <c r="I1801" s="122"/>
      <c r="J1801" s="306"/>
      <c r="K1801" s="115"/>
      <c r="L1801" s="115" t="str">
        <f>IFERROR(VLOOKUP(I1801,COT_ACOES!$B:$C,2,),"")</f>
        <v/>
      </c>
      <c r="M1801" s="115" t="str">
        <f t="shared" si="178"/>
        <v/>
      </c>
      <c r="N1801" s="116" t="str">
        <f t="shared" si="179"/>
        <v/>
      </c>
      <c r="O1801" s="117" t="str">
        <f t="shared" si="176"/>
        <v/>
      </c>
      <c r="P1801" s="118" t="str">
        <f t="shared" si="180"/>
        <v/>
      </c>
      <c r="Q1801" s="119" t="str">
        <f t="shared" si="181"/>
        <v/>
      </c>
      <c r="R1801" s="117" t="str">
        <f>IFERROR(VLOOKUP($I1801,BASE_SETOR!$B$4:$C$1000,2,0),"")</f>
        <v/>
      </c>
      <c r="AM1801" s="340"/>
    </row>
    <row r="1802" spans="6:39" customFormat="1" ht="18.75">
      <c r="F1802" s="120" t="str">
        <f t="shared" si="177"/>
        <v/>
      </c>
      <c r="G1802" s="121"/>
      <c r="H1802" s="120"/>
      <c r="I1802" s="122"/>
      <c r="J1802" s="306"/>
      <c r="K1802" s="115"/>
      <c r="L1802" s="115" t="str">
        <f>IFERROR(VLOOKUP(I1802,COT_ACOES!$B:$C,2,),"")</f>
        <v/>
      </c>
      <c r="M1802" s="115" t="str">
        <f t="shared" si="178"/>
        <v/>
      </c>
      <c r="N1802" s="116" t="str">
        <f t="shared" si="179"/>
        <v/>
      </c>
      <c r="O1802" s="117" t="str">
        <f t="shared" si="176"/>
        <v/>
      </c>
      <c r="P1802" s="118" t="str">
        <f t="shared" si="180"/>
        <v/>
      </c>
      <c r="Q1802" s="119" t="str">
        <f t="shared" si="181"/>
        <v/>
      </c>
      <c r="R1802" s="117" t="str">
        <f>IFERROR(VLOOKUP($I1802,BASE_SETOR!$B$4:$C$1000,2,0),"")</f>
        <v/>
      </c>
      <c r="AM1802" s="340"/>
    </row>
    <row r="1803" spans="6:39" customFormat="1" ht="18.75">
      <c r="F1803" s="120" t="str">
        <f t="shared" si="177"/>
        <v/>
      </c>
      <c r="G1803" s="121"/>
      <c r="H1803" s="120"/>
      <c r="I1803" s="122"/>
      <c r="J1803" s="306"/>
      <c r="K1803" s="115"/>
      <c r="L1803" s="115" t="str">
        <f>IFERROR(VLOOKUP(I1803,COT_ACOES!$B:$C,2,),"")</f>
        <v/>
      </c>
      <c r="M1803" s="115" t="str">
        <f t="shared" si="178"/>
        <v/>
      </c>
      <c r="N1803" s="116" t="str">
        <f t="shared" si="179"/>
        <v/>
      </c>
      <c r="O1803" s="117" t="str">
        <f t="shared" si="176"/>
        <v/>
      </c>
      <c r="P1803" s="118" t="str">
        <f t="shared" si="180"/>
        <v/>
      </c>
      <c r="Q1803" s="119" t="str">
        <f t="shared" si="181"/>
        <v/>
      </c>
      <c r="R1803" s="117" t="str">
        <f>IFERROR(VLOOKUP($I1803,BASE_SETOR!$B$4:$C$1000,2,0),"")</f>
        <v/>
      </c>
      <c r="AM1803" s="340"/>
    </row>
    <row r="1804" spans="6:39" customFormat="1" ht="18.75">
      <c r="F1804" s="120" t="str">
        <f t="shared" si="177"/>
        <v/>
      </c>
      <c r="G1804" s="121"/>
      <c r="H1804" s="120"/>
      <c r="I1804" s="122"/>
      <c r="J1804" s="306"/>
      <c r="K1804" s="115"/>
      <c r="L1804" s="115" t="str">
        <f>IFERROR(VLOOKUP(I1804,COT_ACOES!$B:$C,2,),"")</f>
        <v/>
      </c>
      <c r="M1804" s="115" t="str">
        <f t="shared" si="178"/>
        <v/>
      </c>
      <c r="N1804" s="116" t="str">
        <f t="shared" si="179"/>
        <v/>
      </c>
      <c r="O1804" s="117" t="str">
        <f t="shared" si="176"/>
        <v/>
      </c>
      <c r="P1804" s="118" t="str">
        <f t="shared" si="180"/>
        <v/>
      </c>
      <c r="Q1804" s="119" t="str">
        <f t="shared" si="181"/>
        <v/>
      </c>
      <c r="R1804" s="117" t="str">
        <f>IFERROR(VLOOKUP($I1804,BASE_SETOR!$B$4:$C$1000,2,0),"")</f>
        <v/>
      </c>
      <c r="AM1804" s="340"/>
    </row>
    <row r="1805" spans="6:39" customFormat="1" ht="18.75">
      <c r="F1805" s="120" t="str">
        <f t="shared" si="177"/>
        <v/>
      </c>
      <c r="G1805" s="121"/>
      <c r="H1805" s="120"/>
      <c r="I1805" s="122"/>
      <c r="J1805" s="306"/>
      <c r="K1805" s="115"/>
      <c r="L1805" s="115" t="str">
        <f>IFERROR(VLOOKUP(I1805,COT_ACOES!$B:$C,2,),"")</f>
        <v/>
      </c>
      <c r="M1805" s="115" t="str">
        <f t="shared" si="178"/>
        <v/>
      </c>
      <c r="N1805" s="116" t="str">
        <f t="shared" si="179"/>
        <v/>
      </c>
      <c r="O1805" s="117" t="str">
        <f t="shared" si="176"/>
        <v/>
      </c>
      <c r="P1805" s="118" t="str">
        <f t="shared" si="180"/>
        <v/>
      </c>
      <c r="Q1805" s="119" t="str">
        <f t="shared" si="181"/>
        <v/>
      </c>
      <c r="R1805" s="117" t="str">
        <f>IFERROR(VLOOKUP($I1805,BASE_SETOR!$B$4:$C$1000,2,0),"")</f>
        <v/>
      </c>
      <c r="AM1805" s="340"/>
    </row>
    <row r="1806" spans="6:39" customFormat="1" ht="18.75">
      <c r="F1806" s="120" t="str">
        <f t="shared" si="177"/>
        <v/>
      </c>
      <c r="G1806" s="121"/>
      <c r="H1806" s="120"/>
      <c r="I1806" s="122"/>
      <c r="J1806" s="306"/>
      <c r="K1806" s="115"/>
      <c r="L1806" s="115" t="str">
        <f>IFERROR(VLOOKUP(I1806,COT_ACOES!$B:$C,2,),"")</f>
        <v/>
      </c>
      <c r="M1806" s="115" t="str">
        <f t="shared" si="178"/>
        <v/>
      </c>
      <c r="N1806" s="116" t="str">
        <f t="shared" si="179"/>
        <v/>
      </c>
      <c r="O1806" s="117" t="str">
        <f t="shared" si="176"/>
        <v/>
      </c>
      <c r="P1806" s="118" t="str">
        <f t="shared" si="180"/>
        <v/>
      </c>
      <c r="Q1806" s="119" t="str">
        <f t="shared" si="181"/>
        <v/>
      </c>
      <c r="R1806" s="117" t="str">
        <f>IFERROR(VLOOKUP($I1806,BASE_SETOR!$B$4:$C$1000,2,0),"")</f>
        <v/>
      </c>
      <c r="AM1806" s="340"/>
    </row>
    <row r="1807" spans="6:39" customFormat="1" ht="18.75">
      <c r="F1807" s="120" t="str">
        <f t="shared" si="177"/>
        <v/>
      </c>
      <c r="G1807" s="121"/>
      <c r="H1807" s="120"/>
      <c r="I1807" s="122"/>
      <c r="J1807" s="306"/>
      <c r="K1807" s="115"/>
      <c r="L1807" s="115" t="str">
        <f>IFERROR(VLOOKUP(I1807,COT_ACOES!$B:$C,2,),"")</f>
        <v/>
      </c>
      <c r="M1807" s="115" t="str">
        <f t="shared" si="178"/>
        <v/>
      </c>
      <c r="N1807" s="116" t="str">
        <f t="shared" si="179"/>
        <v/>
      </c>
      <c r="O1807" s="117" t="str">
        <f t="shared" si="176"/>
        <v/>
      </c>
      <c r="P1807" s="118" t="str">
        <f t="shared" si="180"/>
        <v/>
      </c>
      <c r="Q1807" s="119" t="str">
        <f t="shared" si="181"/>
        <v/>
      </c>
      <c r="R1807" s="117" t="str">
        <f>IFERROR(VLOOKUP($I1807,BASE_SETOR!$B$4:$C$1000,2,0),"")</f>
        <v/>
      </c>
      <c r="AM1807" s="340"/>
    </row>
    <row r="1808" spans="6:39" customFormat="1" ht="18.75">
      <c r="F1808" s="120" t="str">
        <f t="shared" si="177"/>
        <v/>
      </c>
      <c r="G1808" s="121"/>
      <c r="H1808" s="120"/>
      <c r="I1808" s="122"/>
      <c r="J1808" s="306"/>
      <c r="K1808" s="115"/>
      <c r="L1808" s="115" t="str">
        <f>IFERROR(VLOOKUP(I1808,COT_ACOES!$B:$C,2,),"")</f>
        <v/>
      </c>
      <c r="M1808" s="115" t="str">
        <f t="shared" si="178"/>
        <v/>
      </c>
      <c r="N1808" s="116" t="str">
        <f t="shared" si="179"/>
        <v/>
      </c>
      <c r="O1808" s="117" t="str">
        <f t="shared" si="176"/>
        <v/>
      </c>
      <c r="P1808" s="118" t="str">
        <f t="shared" si="180"/>
        <v/>
      </c>
      <c r="Q1808" s="119" t="str">
        <f t="shared" si="181"/>
        <v/>
      </c>
      <c r="R1808" s="117" t="str">
        <f>IFERROR(VLOOKUP($I1808,BASE_SETOR!$B$4:$C$1000,2,0),"")</f>
        <v/>
      </c>
      <c r="AM1808" s="340"/>
    </row>
    <row r="1809" spans="6:39" customFormat="1" ht="18.75">
      <c r="F1809" s="120" t="str">
        <f t="shared" si="177"/>
        <v/>
      </c>
      <c r="G1809" s="121"/>
      <c r="H1809" s="120"/>
      <c r="I1809" s="122"/>
      <c r="J1809" s="306"/>
      <c r="K1809" s="115"/>
      <c r="L1809" s="115" t="str">
        <f>IFERROR(VLOOKUP(I1809,COT_ACOES!$B:$C,2,),"")</f>
        <v/>
      </c>
      <c r="M1809" s="115" t="str">
        <f t="shared" si="178"/>
        <v/>
      </c>
      <c r="N1809" s="116" t="str">
        <f t="shared" si="179"/>
        <v/>
      </c>
      <c r="O1809" s="117" t="str">
        <f t="shared" si="176"/>
        <v/>
      </c>
      <c r="P1809" s="118" t="str">
        <f t="shared" si="180"/>
        <v/>
      </c>
      <c r="Q1809" s="119" t="str">
        <f t="shared" si="181"/>
        <v/>
      </c>
      <c r="R1809" s="117" t="str">
        <f>IFERROR(VLOOKUP($I1809,BASE_SETOR!$B$4:$C$1000,2,0),"")</f>
        <v/>
      </c>
      <c r="AM1809" s="340"/>
    </row>
    <row r="1810" spans="6:39" customFormat="1" ht="18.75">
      <c r="F1810" s="120" t="str">
        <f t="shared" si="177"/>
        <v/>
      </c>
      <c r="G1810" s="121"/>
      <c r="H1810" s="120"/>
      <c r="I1810" s="122"/>
      <c r="J1810" s="306"/>
      <c r="K1810" s="115"/>
      <c r="L1810" s="115" t="str">
        <f>IFERROR(VLOOKUP(I1810,COT_ACOES!$B:$C,2,),"")</f>
        <v/>
      </c>
      <c r="M1810" s="115" t="str">
        <f t="shared" si="178"/>
        <v/>
      </c>
      <c r="N1810" s="116" t="str">
        <f t="shared" si="179"/>
        <v/>
      </c>
      <c r="O1810" s="117" t="str">
        <f t="shared" si="176"/>
        <v/>
      </c>
      <c r="P1810" s="118" t="str">
        <f t="shared" si="180"/>
        <v/>
      </c>
      <c r="Q1810" s="119" t="str">
        <f t="shared" si="181"/>
        <v/>
      </c>
      <c r="R1810" s="117" t="str">
        <f>IFERROR(VLOOKUP($I1810,BASE_SETOR!$B$4:$C$1000,2,0),"")</f>
        <v/>
      </c>
      <c r="AM1810" s="340"/>
    </row>
    <row r="1811" spans="6:39" customFormat="1" ht="18.75">
      <c r="F1811" s="120" t="str">
        <f t="shared" si="177"/>
        <v/>
      </c>
      <c r="G1811" s="121"/>
      <c r="H1811" s="120"/>
      <c r="I1811" s="122"/>
      <c r="J1811" s="306"/>
      <c r="K1811" s="115"/>
      <c r="L1811" s="115" t="str">
        <f>IFERROR(VLOOKUP(I1811,COT_ACOES!$B:$C,2,),"")</f>
        <v/>
      </c>
      <c r="M1811" s="115" t="str">
        <f t="shared" si="178"/>
        <v/>
      </c>
      <c r="N1811" s="116" t="str">
        <f t="shared" si="179"/>
        <v/>
      </c>
      <c r="O1811" s="117" t="str">
        <f t="shared" si="176"/>
        <v/>
      </c>
      <c r="P1811" s="118" t="str">
        <f t="shared" si="180"/>
        <v/>
      </c>
      <c r="Q1811" s="119" t="str">
        <f t="shared" si="181"/>
        <v/>
      </c>
      <c r="R1811" s="117" t="str">
        <f>IFERROR(VLOOKUP($I1811,BASE_SETOR!$B$4:$C$1000,2,0),"")</f>
        <v/>
      </c>
      <c r="AM1811" s="340"/>
    </row>
    <row r="1812" spans="6:39" customFormat="1" ht="18.75">
      <c r="F1812" s="120" t="str">
        <f t="shared" si="177"/>
        <v/>
      </c>
      <c r="G1812" s="121"/>
      <c r="H1812" s="120"/>
      <c r="I1812" s="122"/>
      <c r="J1812" s="306"/>
      <c r="K1812" s="115"/>
      <c r="L1812" s="115" t="str">
        <f>IFERROR(VLOOKUP(I1812,COT_ACOES!$B:$C,2,),"")</f>
        <v/>
      </c>
      <c r="M1812" s="115" t="str">
        <f t="shared" si="178"/>
        <v/>
      </c>
      <c r="N1812" s="116" t="str">
        <f t="shared" si="179"/>
        <v/>
      </c>
      <c r="O1812" s="117" t="str">
        <f t="shared" si="176"/>
        <v/>
      </c>
      <c r="P1812" s="118" t="str">
        <f t="shared" si="180"/>
        <v/>
      </c>
      <c r="Q1812" s="119" t="str">
        <f t="shared" si="181"/>
        <v/>
      </c>
      <c r="R1812" s="117" t="str">
        <f>IFERROR(VLOOKUP($I1812,BASE_SETOR!$B$4:$C$1000,2,0),"")</f>
        <v/>
      </c>
      <c r="AM1812" s="340"/>
    </row>
    <row r="1813" spans="6:39" customFormat="1" ht="18.75">
      <c r="F1813" s="120" t="str">
        <f t="shared" si="177"/>
        <v/>
      </c>
      <c r="G1813" s="121"/>
      <c r="H1813" s="120"/>
      <c r="I1813" s="122"/>
      <c r="J1813" s="306"/>
      <c r="K1813" s="115"/>
      <c r="L1813" s="115" t="str">
        <f>IFERROR(VLOOKUP(I1813,COT_ACOES!$B:$C,2,),"")</f>
        <v/>
      </c>
      <c r="M1813" s="115" t="str">
        <f t="shared" si="178"/>
        <v/>
      </c>
      <c r="N1813" s="116" t="str">
        <f t="shared" si="179"/>
        <v/>
      </c>
      <c r="O1813" s="117" t="str">
        <f t="shared" si="176"/>
        <v/>
      </c>
      <c r="P1813" s="118" t="str">
        <f t="shared" si="180"/>
        <v/>
      </c>
      <c r="Q1813" s="119" t="str">
        <f t="shared" si="181"/>
        <v/>
      </c>
      <c r="R1813" s="117" t="str">
        <f>IFERROR(VLOOKUP($I1813,BASE_SETOR!$B$4:$C$1000,2,0),"")</f>
        <v/>
      </c>
      <c r="AM1813" s="340"/>
    </row>
    <row r="1814" spans="6:39" customFormat="1" ht="18.75">
      <c r="F1814" s="120" t="str">
        <f t="shared" si="177"/>
        <v/>
      </c>
      <c r="G1814" s="121"/>
      <c r="H1814" s="120"/>
      <c r="I1814" s="122"/>
      <c r="J1814" s="306"/>
      <c r="K1814" s="115"/>
      <c r="L1814" s="115" t="str">
        <f>IFERROR(VLOOKUP(I1814,COT_ACOES!$B:$C,2,),"")</f>
        <v/>
      </c>
      <c r="M1814" s="115" t="str">
        <f t="shared" si="178"/>
        <v/>
      </c>
      <c r="N1814" s="116" t="str">
        <f t="shared" si="179"/>
        <v/>
      </c>
      <c r="O1814" s="117" t="str">
        <f t="shared" si="176"/>
        <v/>
      </c>
      <c r="P1814" s="118" t="str">
        <f t="shared" si="180"/>
        <v/>
      </c>
      <c r="Q1814" s="119" t="str">
        <f t="shared" si="181"/>
        <v/>
      </c>
      <c r="R1814" s="117" t="str">
        <f>IFERROR(VLOOKUP($I1814,BASE_SETOR!$B$4:$C$1000,2,0),"")</f>
        <v/>
      </c>
      <c r="AM1814" s="340"/>
    </row>
    <row r="1815" spans="6:39" customFormat="1" ht="18.75">
      <c r="F1815" s="120" t="str">
        <f t="shared" si="177"/>
        <v/>
      </c>
      <c r="G1815" s="121"/>
      <c r="H1815" s="120"/>
      <c r="I1815" s="122"/>
      <c r="J1815" s="306"/>
      <c r="K1815" s="115"/>
      <c r="L1815" s="115" t="str">
        <f>IFERROR(VLOOKUP(I1815,COT_ACOES!$B:$C,2,),"")</f>
        <v/>
      </c>
      <c r="M1815" s="115" t="str">
        <f t="shared" si="178"/>
        <v/>
      </c>
      <c r="N1815" s="116" t="str">
        <f t="shared" si="179"/>
        <v/>
      </c>
      <c r="O1815" s="117" t="str">
        <f t="shared" si="176"/>
        <v/>
      </c>
      <c r="P1815" s="118" t="str">
        <f t="shared" si="180"/>
        <v/>
      </c>
      <c r="Q1815" s="119" t="str">
        <f t="shared" si="181"/>
        <v/>
      </c>
      <c r="R1815" s="117" t="str">
        <f>IFERROR(VLOOKUP($I1815,BASE_SETOR!$B$4:$C$1000,2,0),"")</f>
        <v/>
      </c>
      <c r="AM1815" s="340"/>
    </row>
    <row r="1816" spans="6:39" customFormat="1" ht="18.75">
      <c r="F1816" s="120" t="str">
        <f t="shared" si="177"/>
        <v/>
      </c>
      <c r="G1816" s="121"/>
      <c r="H1816" s="120"/>
      <c r="I1816" s="122"/>
      <c r="J1816" s="306"/>
      <c r="K1816" s="115"/>
      <c r="L1816" s="115" t="str">
        <f>IFERROR(VLOOKUP(I1816,COT_ACOES!$B:$C,2,),"")</f>
        <v/>
      </c>
      <c r="M1816" s="115" t="str">
        <f t="shared" si="178"/>
        <v/>
      </c>
      <c r="N1816" s="116" t="str">
        <f t="shared" si="179"/>
        <v/>
      </c>
      <c r="O1816" s="117" t="str">
        <f t="shared" si="176"/>
        <v/>
      </c>
      <c r="P1816" s="118" t="str">
        <f t="shared" si="180"/>
        <v/>
      </c>
      <c r="Q1816" s="119" t="str">
        <f t="shared" si="181"/>
        <v/>
      </c>
      <c r="R1816" s="117" t="str">
        <f>IFERROR(VLOOKUP($I1816,BASE_SETOR!$B$4:$C$1000,2,0),"")</f>
        <v/>
      </c>
      <c r="AM1816" s="340"/>
    </row>
    <row r="1817" spans="6:39" customFormat="1" ht="18.75">
      <c r="F1817" s="120" t="str">
        <f t="shared" si="177"/>
        <v/>
      </c>
      <c r="G1817" s="121"/>
      <c r="H1817" s="120"/>
      <c r="I1817" s="122"/>
      <c r="J1817" s="306"/>
      <c r="K1817" s="115"/>
      <c r="L1817" s="115" t="str">
        <f>IFERROR(VLOOKUP(I1817,COT_ACOES!$B:$C,2,),"")</f>
        <v/>
      </c>
      <c r="M1817" s="115" t="str">
        <f t="shared" si="178"/>
        <v/>
      </c>
      <c r="N1817" s="116" t="str">
        <f t="shared" si="179"/>
        <v/>
      </c>
      <c r="O1817" s="117" t="str">
        <f t="shared" ref="O1817:O1880" si="182">IFERROR(N1817/$C$4,"")</f>
        <v/>
      </c>
      <c r="P1817" s="118" t="str">
        <f t="shared" si="180"/>
        <v/>
      </c>
      <c r="Q1817" s="119" t="str">
        <f t="shared" si="181"/>
        <v/>
      </c>
      <c r="R1817" s="117" t="str">
        <f>IFERROR(VLOOKUP($I1817,BASE_SETOR!$B$4:$C$1000,2,0),"")</f>
        <v/>
      </c>
      <c r="AM1817" s="340"/>
    </row>
    <row r="1818" spans="6:39" customFormat="1" ht="18.75">
      <c r="F1818" s="120" t="str">
        <f t="shared" ref="F1818:F1881" si="183">IF(G1818="","",1+F1817)</f>
        <v/>
      </c>
      <c r="G1818" s="121"/>
      <c r="H1818" s="120"/>
      <c r="I1818" s="122"/>
      <c r="J1818" s="306"/>
      <c r="K1818" s="115"/>
      <c r="L1818" s="115" t="str">
        <f>IFERROR(VLOOKUP(I1818,COT_ACOES!$B:$C,2,),"")</f>
        <v/>
      </c>
      <c r="M1818" s="115" t="str">
        <f t="shared" si="178"/>
        <v/>
      </c>
      <c r="N1818" s="116" t="str">
        <f t="shared" si="179"/>
        <v/>
      </c>
      <c r="O1818" s="117" t="str">
        <f t="shared" si="182"/>
        <v/>
      </c>
      <c r="P1818" s="118" t="str">
        <f t="shared" si="180"/>
        <v/>
      </c>
      <c r="Q1818" s="119" t="str">
        <f t="shared" si="181"/>
        <v/>
      </c>
      <c r="R1818" s="117" t="str">
        <f>IFERROR(VLOOKUP($I1818,BASE_SETOR!$B$4:$C$1000,2,0),"")</f>
        <v/>
      </c>
      <c r="AM1818" s="340"/>
    </row>
    <row r="1819" spans="6:39" customFormat="1" ht="18.75">
      <c r="F1819" s="120" t="str">
        <f t="shared" si="183"/>
        <v/>
      </c>
      <c r="G1819" s="121"/>
      <c r="H1819" s="120"/>
      <c r="I1819" s="122"/>
      <c r="J1819" s="306"/>
      <c r="K1819" s="115"/>
      <c r="L1819" s="115" t="str">
        <f>IFERROR(VLOOKUP(I1819,COT_ACOES!$B:$C,2,),"")</f>
        <v/>
      </c>
      <c r="M1819" s="115" t="str">
        <f t="shared" si="178"/>
        <v/>
      </c>
      <c r="N1819" s="116" t="str">
        <f t="shared" si="179"/>
        <v/>
      </c>
      <c r="O1819" s="117" t="str">
        <f t="shared" si="182"/>
        <v/>
      </c>
      <c r="P1819" s="118" t="str">
        <f t="shared" si="180"/>
        <v/>
      </c>
      <c r="Q1819" s="119" t="str">
        <f t="shared" si="181"/>
        <v/>
      </c>
      <c r="R1819" s="117" t="str">
        <f>IFERROR(VLOOKUP($I1819,BASE_SETOR!$B$4:$C$1000,2,0),"")</f>
        <v/>
      </c>
      <c r="AM1819" s="340"/>
    </row>
    <row r="1820" spans="6:39" customFormat="1" ht="18.75">
      <c r="F1820" s="120" t="str">
        <f t="shared" si="183"/>
        <v/>
      </c>
      <c r="G1820" s="121"/>
      <c r="H1820" s="120"/>
      <c r="I1820" s="122"/>
      <c r="J1820" s="306"/>
      <c r="K1820" s="115"/>
      <c r="L1820" s="115" t="str">
        <f>IFERROR(VLOOKUP(I1820,COT_ACOES!$B:$C,2,),"")</f>
        <v/>
      </c>
      <c r="M1820" s="115" t="str">
        <f t="shared" si="178"/>
        <v/>
      </c>
      <c r="N1820" s="116" t="str">
        <f t="shared" si="179"/>
        <v/>
      </c>
      <c r="O1820" s="117" t="str">
        <f t="shared" si="182"/>
        <v/>
      </c>
      <c r="P1820" s="118" t="str">
        <f t="shared" si="180"/>
        <v/>
      </c>
      <c r="Q1820" s="119" t="str">
        <f t="shared" si="181"/>
        <v/>
      </c>
      <c r="R1820" s="117" t="str">
        <f>IFERROR(VLOOKUP($I1820,BASE_SETOR!$B$4:$C$1000,2,0),"")</f>
        <v/>
      </c>
      <c r="AM1820" s="340"/>
    </row>
    <row r="1821" spans="6:39" customFormat="1" ht="18.75">
      <c r="F1821" s="120" t="str">
        <f t="shared" si="183"/>
        <v/>
      </c>
      <c r="G1821" s="121"/>
      <c r="H1821" s="120"/>
      <c r="I1821" s="122"/>
      <c r="J1821" s="306"/>
      <c r="K1821" s="115"/>
      <c r="L1821" s="115" t="str">
        <f>IFERROR(VLOOKUP(I1821,COT_ACOES!$B:$C,2,),"")</f>
        <v/>
      </c>
      <c r="M1821" s="115" t="str">
        <f t="shared" si="178"/>
        <v/>
      </c>
      <c r="N1821" s="116" t="str">
        <f t="shared" si="179"/>
        <v/>
      </c>
      <c r="O1821" s="117" t="str">
        <f t="shared" si="182"/>
        <v/>
      </c>
      <c r="P1821" s="118" t="str">
        <f t="shared" si="180"/>
        <v/>
      </c>
      <c r="Q1821" s="119" t="str">
        <f t="shared" si="181"/>
        <v/>
      </c>
      <c r="R1821" s="117" t="str">
        <f>IFERROR(VLOOKUP($I1821,BASE_SETOR!$B$4:$C$1000,2,0),"")</f>
        <v/>
      </c>
      <c r="AM1821" s="340"/>
    </row>
    <row r="1822" spans="6:39" customFormat="1" ht="18.75">
      <c r="F1822" s="120" t="str">
        <f t="shared" si="183"/>
        <v/>
      </c>
      <c r="G1822" s="121"/>
      <c r="H1822" s="120"/>
      <c r="I1822" s="122"/>
      <c r="J1822" s="306"/>
      <c r="K1822" s="115"/>
      <c r="L1822" s="115" t="str">
        <f>IFERROR(VLOOKUP(I1822,COT_ACOES!$B:$C,2,),"")</f>
        <v/>
      </c>
      <c r="M1822" s="115" t="str">
        <f t="shared" si="178"/>
        <v/>
      </c>
      <c r="N1822" s="116" t="str">
        <f t="shared" si="179"/>
        <v/>
      </c>
      <c r="O1822" s="117" t="str">
        <f t="shared" si="182"/>
        <v/>
      </c>
      <c r="P1822" s="118" t="str">
        <f t="shared" si="180"/>
        <v/>
      </c>
      <c r="Q1822" s="119" t="str">
        <f t="shared" si="181"/>
        <v/>
      </c>
      <c r="R1822" s="117" t="str">
        <f>IFERROR(VLOOKUP($I1822,BASE_SETOR!$B$4:$C$1000,2,0),"")</f>
        <v/>
      </c>
      <c r="AM1822" s="340"/>
    </row>
    <row r="1823" spans="6:39" customFormat="1" ht="18.75">
      <c r="F1823" s="120" t="str">
        <f t="shared" si="183"/>
        <v/>
      </c>
      <c r="G1823" s="121"/>
      <c r="H1823" s="120"/>
      <c r="I1823" s="122"/>
      <c r="J1823" s="306"/>
      <c r="K1823" s="115"/>
      <c r="L1823" s="115" t="str">
        <f>IFERROR(VLOOKUP(I1823,COT_ACOES!$B:$C,2,),"")</f>
        <v/>
      </c>
      <c r="M1823" s="115" t="str">
        <f t="shared" si="178"/>
        <v/>
      </c>
      <c r="N1823" s="116" t="str">
        <f t="shared" si="179"/>
        <v/>
      </c>
      <c r="O1823" s="117" t="str">
        <f t="shared" si="182"/>
        <v/>
      </c>
      <c r="P1823" s="118" t="str">
        <f t="shared" si="180"/>
        <v/>
      </c>
      <c r="Q1823" s="119" t="str">
        <f t="shared" si="181"/>
        <v/>
      </c>
      <c r="R1823" s="117" t="str">
        <f>IFERROR(VLOOKUP($I1823,BASE_SETOR!$B$4:$C$1000,2,0),"")</f>
        <v/>
      </c>
      <c r="AM1823" s="340"/>
    </row>
    <row r="1824" spans="6:39" customFormat="1" ht="18.75">
      <c r="F1824" s="120" t="str">
        <f t="shared" si="183"/>
        <v/>
      </c>
      <c r="G1824" s="121"/>
      <c r="H1824" s="120"/>
      <c r="I1824" s="122"/>
      <c r="J1824" s="306"/>
      <c r="K1824" s="115"/>
      <c r="L1824" s="115" t="str">
        <f>IFERROR(VLOOKUP(I1824,COT_ACOES!$B:$C,2,),"")</f>
        <v/>
      </c>
      <c r="M1824" s="115" t="str">
        <f t="shared" si="178"/>
        <v/>
      </c>
      <c r="N1824" s="116" t="str">
        <f t="shared" si="179"/>
        <v/>
      </c>
      <c r="O1824" s="117" t="str">
        <f t="shared" si="182"/>
        <v/>
      </c>
      <c r="P1824" s="118" t="str">
        <f t="shared" si="180"/>
        <v/>
      </c>
      <c r="Q1824" s="119" t="str">
        <f t="shared" si="181"/>
        <v/>
      </c>
      <c r="R1824" s="117" t="str">
        <f>IFERROR(VLOOKUP($I1824,BASE_SETOR!$B$4:$C$1000,2,0),"")</f>
        <v/>
      </c>
      <c r="AM1824" s="340"/>
    </row>
    <row r="1825" spans="6:39" customFormat="1" ht="18.75">
      <c r="F1825" s="120" t="str">
        <f t="shared" si="183"/>
        <v/>
      </c>
      <c r="G1825" s="121"/>
      <c r="H1825" s="120"/>
      <c r="I1825" s="122"/>
      <c r="J1825" s="306"/>
      <c r="K1825" s="115"/>
      <c r="L1825" s="115" t="str">
        <f>IFERROR(VLOOKUP(I1825,COT_ACOES!$B:$C,2,),"")</f>
        <v/>
      </c>
      <c r="M1825" s="115" t="str">
        <f t="shared" si="178"/>
        <v/>
      </c>
      <c r="N1825" s="116" t="str">
        <f t="shared" si="179"/>
        <v/>
      </c>
      <c r="O1825" s="117" t="str">
        <f t="shared" si="182"/>
        <v/>
      </c>
      <c r="P1825" s="118" t="str">
        <f t="shared" si="180"/>
        <v/>
      </c>
      <c r="Q1825" s="119" t="str">
        <f t="shared" si="181"/>
        <v/>
      </c>
      <c r="R1825" s="117" t="str">
        <f>IFERROR(VLOOKUP($I1825,BASE_SETOR!$B$4:$C$1000,2,0),"")</f>
        <v/>
      </c>
      <c r="AM1825" s="340"/>
    </row>
    <row r="1826" spans="6:39" customFormat="1" ht="18.75">
      <c r="F1826" s="120" t="str">
        <f t="shared" si="183"/>
        <v/>
      </c>
      <c r="G1826" s="121"/>
      <c r="H1826" s="120"/>
      <c r="I1826" s="122"/>
      <c r="J1826" s="306"/>
      <c r="K1826" s="115"/>
      <c r="L1826" s="115" t="str">
        <f>IFERROR(VLOOKUP(I1826,COT_ACOES!$B:$C,2,),"")</f>
        <v/>
      </c>
      <c r="M1826" s="115" t="str">
        <f t="shared" si="178"/>
        <v/>
      </c>
      <c r="N1826" s="116" t="str">
        <f t="shared" si="179"/>
        <v/>
      </c>
      <c r="O1826" s="117" t="str">
        <f t="shared" si="182"/>
        <v/>
      </c>
      <c r="P1826" s="118" t="str">
        <f t="shared" si="180"/>
        <v/>
      </c>
      <c r="Q1826" s="119" t="str">
        <f t="shared" si="181"/>
        <v/>
      </c>
      <c r="R1826" s="117" t="str">
        <f>IFERROR(VLOOKUP($I1826,BASE_SETOR!$B$4:$C$1000,2,0),"")</f>
        <v/>
      </c>
      <c r="AM1826" s="340"/>
    </row>
    <row r="1827" spans="6:39" customFormat="1" ht="18.75">
      <c r="F1827" s="120" t="str">
        <f t="shared" si="183"/>
        <v/>
      </c>
      <c r="G1827" s="121"/>
      <c r="H1827" s="120"/>
      <c r="I1827" s="122"/>
      <c r="J1827" s="306"/>
      <c r="K1827" s="115"/>
      <c r="L1827" s="115" t="str">
        <f>IFERROR(VLOOKUP(I1827,COT_ACOES!$B:$C,2,),"")</f>
        <v/>
      </c>
      <c r="M1827" s="115" t="str">
        <f t="shared" si="178"/>
        <v/>
      </c>
      <c r="N1827" s="116" t="str">
        <f t="shared" si="179"/>
        <v/>
      </c>
      <c r="O1827" s="117" t="str">
        <f t="shared" si="182"/>
        <v/>
      </c>
      <c r="P1827" s="118" t="str">
        <f t="shared" si="180"/>
        <v/>
      </c>
      <c r="Q1827" s="119" t="str">
        <f t="shared" si="181"/>
        <v/>
      </c>
      <c r="R1827" s="117" t="str">
        <f>IFERROR(VLOOKUP($I1827,BASE_SETOR!$B$4:$C$1000,2,0),"")</f>
        <v/>
      </c>
      <c r="AM1827" s="340"/>
    </row>
    <row r="1828" spans="6:39" customFormat="1" ht="18.75">
      <c r="F1828" s="120" t="str">
        <f t="shared" si="183"/>
        <v/>
      </c>
      <c r="G1828" s="121"/>
      <c r="H1828" s="120"/>
      <c r="I1828" s="122"/>
      <c r="J1828" s="306"/>
      <c r="K1828" s="115"/>
      <c r="L1828" s="115" t="str">
        <f>IFERROR(VLOOKUP(I1828,COT_ACOES!$B:$C,2,),"")</f>
        <v/>
      </c>
      <c r="M1828" s="115" t="str">
        <f t="shared" si="178"/>
        <v/>
      </c>
      <c r="N1828" s="116" t="str">
        <f t="shared" si="179"/>
        <v/>
      </c>
      <c r="O1828" s="117" t="str">
        <f t="shared" si="182"/>
        <v/>
      </c>
      <c r="P1828" s="118" t="str">
        <f t="shared" si="180"/>
        <v/>
      </c>
      <c r="Q1828" s="119" t="str">
        <f t="shared" si="181"/>
        <v/>
      </c>
      <c r="R1828" s="117" t="str">
        <f>IFERROR(VLOOKUP($I1828,BASE_SETOR!$B$4:$C$1000,2,0),"")</f>
        <v/>
      </c>
      <c r="AM1828" s="340"/>
    </row>
    <row r="1829" spans="6:39" customFormat="1" ht="18.75">
      <c r="F1829" s="120" t="str">
        <f t="shared" si="183"/>
        <v/>
      </c>
      <c r="G1829" s="121"/>
      <c r="H1829" s="120"/>
      <c r="I1829" s="122"/>
      <c r="J1829" s="306"/>
      <c r="K1829" s="115"/>
      <c r="L1829" s="115" t="str">
        <f>IFERROR(VLOOKUP(I1829,COT_ACOES!$B:$C,2,),"")</f>
        <v/>
      </c>
      <c r="M1829" s="115" t="str">
        <f t="shared" si="178"/>
        <v/>
      </c>
      <c r="N1829" s="116" t="str">
        <f t="shared" si="179"/>
        <v/>
      </c>
      <c r="O1829" s="117" t="str">
        <f t="shared" si="182"/>
        <v/>
      </c>
      <c r="P1829" s="118" t="str">
        <f t="shared" si="180"/>
        <v/>
      </c>
      <c r="Q1829" s="119" t="str">
        <f t="shared" si="181"/>
        <v/>
      </c>
      <c r="R1829" s="117" t="str">
        <f>IFERROR(VLOOKUP($I1829,BASE_SETOR!$B$4:$C$1000,2,0),"")</f>
        <v/>
      </c>
      <c r="AM1829" s="340"/>
    </row>
    <row r="1830" spans="6:39" customFormat="1" ht="18.75">
      <c r="F1830" s="120" t="str">
        <f t="shared" si="183"/>
        <v/>
      </c>
      <c r="G1830" s="121"/>
      <c r="H1830" s="120"/>
      <c r="I1830" s="122"/>
      <c r="J1830" s="306"/>
      <c r="K1830" s="115"/>
      <c r="L1830" s="115" t="str">
        <f>IFERROR(VLOOKUP(I1830,COT_ACOES!$B:$C,2,),"")</f>
        <v/>
      </c>
      <c r="M1830" s="115" t="str">
        <f t="shared" si="178"/>
        <v/>
      </c>
      <c r="N1830" s="116" t="str">
        <f t="shared" si="179"/>
        <v/>
      </c>
      <c r="O1830" s="117" t="str">
        <f t="shared" si="182"/>
        <v/>
      </c>
      <c r="P1830" s="118" t="str">
        <f t="shared" si="180"/>
        <v/>
      </c>
      <c r="Q1830" s="119" t="str">
        <f t="shared" si="181"/>
        <v/>
      </c>
      <c r="R1830" s="117" t="str">
        <f>IFERROR(VLOOKUP($I1830,BASE_SETOR!$B$4:$C$1000,2,0),"")</f>
        <v/>
      </c>
      <c r="AM1830" s="340"/>
    </row>
    <row r="1831" spans="6:39" customFormat="1" ht="18.75">
      <c r="F1831" s="120" t="str">
        <f t="shared" si="183"/>
        <v/>
      </c>
      <c r="G1831" s="121"/>
      <c r="H1831" s="120"/>
      <c r="I1831" s="122"/>
      <c r="J1831" s="306"/>
      <c r="K1831" s="115"/>
      <c r="L1831" s="115" t="str">
        <f>IFERROR(VLOOKUP(I1831,COT_ACOES!$B:$C,2,),"")</f>
        <v/>
      </c>
      <c r="M1831" s="115" t="str">
        <f t="shared" si="178"/>
        <v/>
      </c>
      <c r="N1831" s="116" t="str">
        <f t="shared" si="179"/>
        <v/>
      </c>
      <c r="O1831" s="117" t="str">
        <f t="shared" si="182"/>
        <v/>
      </c>
      <c r="P1831" s="118" t="str">
        <f t="shared" si="180"/>
        <v/>
      </c>
      <c r="Q1831" s="119" t="str">
        <f t="shared" si="181"/>
        <v/>
      </c>
      <c r="R1831" s="117" t="str">
        <f>IFERROR(VLOOKUP($I1831,BASE_SETOR!$B$4:$C$1000,2,0),"")</f>
        <v/>
      </c>
      <c r="AM1831" s="340"/>
    </row>
    <row r="1832" spans="6:39" customFormat="1" ht="18.75">
      <c r="F1832" s="120" t="str">
        <f t="shared" si="183"/>
        <v/>
      </c>
      <c r="G1832" s="121"/>
      <c r="H1832" s="120"/>
      <c r="I1832" s="122"/>
      <c r="J1832" s="306"/>
      <c r="K1832" s="115"/>
      <c r="L1832" s="115" t="str">
        <f>IFERROR(VLOOKUP(I1832,COT_ACOES!$B:$C,2,),"")</f>
        <v/>
      </c>
      <c r="M1832" s="115" t="str">
        <f t="shared" si="178"/>
        <v/>
      </c>
      <c r="N1832" s="116" t="str">
        <f t="shared" si="179"/>
        <v/>
      </c>
      <c r="O1832" s="117" t="str">
        <f t="shared" si="182"/>
        <v/>
      </c>
      <c r="P1832" s="118" t="str">
        <f t="shared" si="180"/>
        <v/>
      </c>
      <c r="Q1832" s="119" t="str">
        <f t="shared" si="181"/>
        <v/>
      </c>
      <c r="R1832" s="117" t="str">
        <f>IFERROR(VLOOKUP($I1832,BASE_SETOR!$B$4:$C$1000,2,0),"")</f>
        <v/>
      </c>
      <c r="AM1832" s="340"/>
    </row>
    <row r="1833" spans="6:39" customFormat="1" ht="18.75">
      <c r="F1833" s="120" t="str">
        <f t="shared" si="183"/>
        <v/>
      </c>
      <c r="G1833" s="121"/>
      <c r="H1833" s="120"/>
      <c r="I1833" s="122"/>
      <c r="J1833" s="306"/>
      <c r="K1833" s="115"/>
      <c r="L1833" s="115" t="str">
        <f>IFERROR(VLOOKUP(I1833,COT_ACOES!$B:$C,2,),"")</f>
        <v/>
      </c>
      <c r="M1833" s="115" t="str">
        <f t="shared" si="178"/>
        <v/>
      </c>
      <c r="N1833" s="116" t="str">
        <f t="shared" si="179"/>
        <v/>
      </c>
      <c r="O1833" s="117" t="str">
        <f t="shared" si="182"/>
        <v/>
      </c>
      <c r="P1833" s="118" t="str">
        <f t="shared" si="180"/>
        <v/>
      </c>
      <c r="Q1833" s="119" t="str">
        <f t="shared" si="181"/>
        <v/>
      </c>
      <c r="R1833" s="117" t="str">
        <f>IFERROR(VLOOKUP($I1833,BASE_SETOR!$B$4:$C$1000,2,0),"")</f>
        <v/>
      </c>
      <c r="AM1833" s="340"/>
    </row>
    <row r="1834" spans="6:39" customFormat="1" ht="18.75">
      <c r="F1834" s="120" t="str">
        <f t="shared" si="183"/>
        <v/>
      </c>
      <c r="G1834" s="121"/>
      <c r="H1834" s="120"/>
      <c r="I1834" s="122"/>
      <c r="J1834" s="306"/>
      <c r="K1834" s="115"/>
      <c r="L1834" s="115" t="str">
        <f>IFERROR(VLOOKUP(I1834,COT_ACOES!$B:$C,2,),"")</f>
        <v/>
      </c>
      <c r="M1834" s="115" t="str">
        <f t="shared" ref="M1834:M1897" si="184">IF(J1834="","",J1834*K1834)</f>
        <v/>
      </c>
      <c r="N1834" s="116" t="str">
        <f t="shared" ref="N1834:N1897" si="185">IF(J1834="","",J1834*L1834)</f>
        <v/>
      </c>
      <c r="O1834" s="117" t="str">
        <f t="shared" si="182"/>
        <v/>
      </c>
      <c r="P1834" s="118" t="str">
        <f t="shared" ref="P1834:P1897" si="186">IFERROR((N1834-M1834)/M1834,"")</f>
        <v/>
      </c>
      <c r="Q1834" s="119" t="str">
        <f t="shared" ref="Q1834:Q1897" si="187">IFERROR(M1834*P1834,"")</f>
        <v/>
      </c>
      <c r="R1834" s="117" t="str">
        <f>IFERROR(VLOOKUP($I1834,BASE_SETOR!$B$4:$C$1000,2,0),"")</f>
        <v/>
      </c>
      <c r="AM1834" s="340"/>
    </row>
    <row r="1835" spans="6:39" customFormat="1" ht="18.75">
      <c r="F1835" s="120" t="str">
        <f t="shared" si="183"/>
        <v/>
      </c>
      <c r="G1835" s="121"/>
      <c r="H1835" s="120"/>
      <c r="I1835" s="122"/>
      <c r="J1835" s="306"/>
      <c r="K1835" s="115"/>
      <c r="L1835" s="115" t="str">
        <f>IFERROR(VLOOKUP(I1835,COT_ACOES!$B:$C,2,),"")</f>
        <v/>
      </c>
      <c r="M1835" s="115" t="str">
        <f t="shared" si="184"/>
        <v/>
      </c>
      <c r="N1835" s="116" t="str">
        <f t="shared" si="185"/>
        <v/>
      </c>
      <c r="O1835" s="117" t="str">
        <f t="shared" si="182"/>
        <v/>
      </c>
      <c r="P1835" s="118" t="str">
        <f t="shared" si="186"/>
        <v/>
      </c>
      <c r="Q1835" s="119" t="str">
        <f t="shared" si="187"/>
        <v/>
      </c>
      <c r="R1835" s="117" t="str">
        <f>IFERROR(VLOOKUP($I1835,BASE_SETOR!$B$4:$C$1000,2,0),"")</f>
        <v/>
      </c>
      <c r="AM1835" s="340"/>
    </row>
    <row r="1836" spans="6:39" customFormat="1" ht="18.75">
      <c r="F1836" s="120" t="str">
        <f t="shared" si="183"/>
        <v/>
      </c>
      <c r="G1836" s="121"/>
      <c r="H1836" s="120"/>
      <c r="I1836" s="122"/>
      <c r="J1836" s="306"/>
      <c r="K1836" s="115"/>
      <c r="L1836" s="115" t="str">
        <f>IFERROR(VLOOKUP(I1836,COT_ACOES!$B:$C,2,),"")</f>
        <v/>
      </c>
      <c r="M1836" s="115" t="str">
        <f t="shared" si="184"/>
        <v/>
      </c>
      <c r="N1836" s="116" t="str">
        <f t="shared" si="185"/>
        <v/>
      </c>
      <c r="O1836" s="117" t="str">
        <f t="shared" si="182"/>
        <v/>
      </c>
      <c r="P1836" s="118" t="str">
        <f t="shared" si="186"/>
        <v/>
      </c>
      <c r="Q1836" s="119" t="str">
        <f t="shared" si="187"/>
        <v/>
      </c>
      <c r="R1836" s="117" t="str">
        <f>IFERROR(VLOOKUP($I1836,BASE_SETOR!$B$4:$C$1000,2,0),"")</f>
        <v/>
      </c>
      <c r="AM1836" s="340"/>
    </row>
    <row r="1837" spans="6:39" customFormat="1" ht="18.75">
      <c r="F1837" s="120" t="str">
        <f t="shared" si="183"/>
        <v/>
      </c>
      <c r="G1837" s="121"/>
      <c r="H1837" s="120"/>
      <c r="I1837" s="122"/>
      <c r="J1837" s="306"/>
      <c r="K1837" s="115"/>
      <c r="L1837" s="115" t="str">
        <f>IFERROR(VLOOKUP(I1837,COT_ACOES!$B:$C,2,),"")</f>
        <v/>
      </c>
      <c r="M1837" s="115" t="str">
        <f t="shared" si="184"/>
        <v/>
      </c>
      <c r="N1837" s="116" t="str">
        <f t="shared" si="185"/>
        <v/>
      </c>
      <c r="O1837" s="117" t="str">
        <f t="shared" si="182"/>
        <v/>
      </c>
      <c r="P1837" s="118" t="str">
        <f t="shared" si="186"/>
        <v/>
      </c>
      <c r="Q1837" s="119" t="str">
        <f t="shared" si="187"/>
        <v/>
      </c>
      <c r="R1837" s="117" t="str">
        <f>IFERROR(VLOOKUP($I1837,BASE_SETOR!$B$4:$C$1000,2,0),"")</f>
        <v/>
      </c>
      <c r="AM1837" s="340"/>
    </row>
    <row r="1838" spans="6:39" customFormat="1" ht="18.75">
      <c r="F1838" s="120" t="str">
        <f t="shared" si="183"/>
        <v/>
      </c>
      <c r="G1838" s="121"/>
      <c r="H1838" s="120"/>
      <c r="I1838" s="122"/>
      <c r="J1838" s="306"/>
      <c r="K1838" s="115"/>
      <c r="L1838" s="115" t="str">
        <f>IFERROR(VLOOKUP(I1838,COT_ACOES!$B:$C,2,),"")</f>
        <v/>
      </c>
      <c r="M1838" s="115" t="str">
        <f t="shared" si="184"/>
        <v/>
      </c>
      <c r="N1838" s="116" t="str">
        <f t="shared" si="185"/>
        <v/>
      </c>
      <c r="O1838" s="117" t="str">
        <f t="shared" si="182"/>
        <v/>
      </c>
      <c r="P1838" s="118" t="str">
        <f t="shared" si="186"/>
        <v/>
      </c>
      <c r="Q1838" s="119" t="str">
        <f t="shared" si="187"/>
        <v/>
      </c>
      <c r="R1838" s="117" t="str">
        <f>IFERROR(VLOOKUP($I1838,BASE_SETOR!$B$4:$C$1000,2,0),"")</f>
        <v/>
      </c>
      <c r="AM1838" s="340"/>
    </row>
    <row r="1839" spans="6:39" customFormat="1" ht="18.75">
      <c r="F1839" s="120" t="str">
        <f t="shared" si="183"/>
        <v/>
      </c>
      <c r="G1839" s="121"/>
      <c r="H1839" s="120"/>
      <c r="I1839" s="122"/>
      <c r="J1839" s="306"/>
      <c r="K1839" s="115"/>
      <c r="L1839" s="115" t="str">
        <f>IFERROR(VLOOKUP(I1839,COT_ACOES!$B:$C,2,),"")</f>
        <v/>
      </c>
      <c r="M1839" s="115" t="str">
        <f t="shared" si="184"/>
        <v/>
      </c>
      <c r="N1839" s="116" t="str">
        <f t="shared" si="185"/>
        <v/>
      </c>
      <c r="O1839" s="117" t="str">
        <f t="shared" si="182"/>
        <v/>
      </c>
      <c r="P1839" s="118" t="str">
        <f t="shared" si="186"/>
        <v/>
      </c>
      <c r="Q1839" s="119" t="str">
        <f t="shared" si="187"/>
        <v/>
      </c>
      <c r="R1839" s="117" t="str">
        <f>IFERROR(VLOOKUP($I1839,BASE_SETOR!$B$4:$C$1000,2,0),"")</f>
        <v/>
      </c>
      <c r="AM1839" s="340"/>
    </row>
    <row r="1840" spans="6:39" customFormat="1" ht="18.75">
      <c r="F1840" s="120" t="str">
        <f t="shared" si="183"/>
        <v/>
      </c>
      <c r="G1840" s="121"/>
      <c r="H1840" s="120"/>
      <c r="I1840" s="122"/>
      <c r="J1840" s="306"/>
      <c r="K1840" s="115"/>
      <c r="L1840" s="115" t="str">
        <f>IFERROR(VLOOKUP(I1840,COT_ACOES!$B:$C,2,),"")</f>
        <v/>
      </c>
      <c r="M1840" s="115" t="str">
        <f t="shared" si="184"/>
        <v/>
      </c>
      <c r="N1840" s="116" t="str">
        <f t="shared" si="185"/>
        <v/>
      </c>
      <c r="O1840" s="117" t="str">
        <f t="shared" si="182"/>
        <v/>
      </c>
      <c r="P1840" s="118" t="str">
        <f t="shared" si="186"/>
        <v/>
      </c>
      <c r="Q1840" s="119" t="str">
        <f t="shared" si="187"/>
        <v/>
      </c>
      <c r="R1840" s="117" t="str">
        <f>IFERROR(VLOOKUP($I1840,BASE_SETOR!$B$4:$C$1000,2,0),"")</f>
        <v/>
      </c>
      <c r="AM1840" s="340"/>
    </row>
    <row r="1841" spans="6:39" customFormat="1" ht="18.75">
      <c r="F1841" s="120" t="str">
        <f t="shared" si="183"/>
        <v/>
      </c>
      <c r="G1841" s="121"/>
      <c r="H1841" s="120"/>
      <c r="I1841" s="122"/>
      <c r="J1841" s="306"/>
      <c r="K1841" s="115"/>
      <c r="L1841" s="115" t="str">
        <f>IFERROR(VLOOKUP(I1841,COT_ACOES!$B:$C,2,),"")</f>
        <v/>
      </c>
      <c r="M1841" s="115" t="str">
        <f t="shared" si="184"/>
        <v/>
      </c>
      <c r="N1841" s="116" t="str">
        <f t="shared" si="185"/>
        <v/>
      </c>
      <c r="O1841" s="117" t="str">
        <f t="shared" si="182"/>
        <v/>
      </c>
      <c r="P1841" s="118" t="str">
        <f t="shared" si="186"/>
        <v/>
      </c>
      <c r="Q1841" s="119" t="str">
        <f t="shared" si="187"/>
        <v/>
      </c>
      <c r="R1841" s="117" t="str">
        <f>IFERROR(VLOOKUP($I1841,BASE_SETOR!$B$4:$C$1000,2,0),"")</f>
        <v/>
      </c>
      <c r="AM1841" s="340"/>
    </row>
    <row r="1842" spans="6:39" customFormat="1" ht="18.75">
      <c r="F1842" s="120" t="str">
        <f t="shared" si="183"/>
        <v/>
      </c>
      <c r="G1842" s="121"/>
      <c r="H1842" s="120"/>
      <c r="I1842" s="122"/>
      <c r="J1842" s="306"/>
      <c r="K1842" s="115"/>
      <c r="L1842" s="115" t="str">
        <f>IFERROR(VLOOKUP(I1842,COT_ACOES!$B:$C,2,),"")</f>
        <v/>
      </c>
      <c r="M1842" s="115" t="str">
        <f t="shared" si="184"/>
        <v/>
      </c>
      <c r="N1842" s="116" t="str">
        <f t="shared" si="185"/>
        <v/>
      </c>
      <c r="O1842" s="117" t="str">
        <f t="shared" si="182"/>
        <v/>
      </c>
      <c r="P1842" s="118" t="str">
        <f t="shared" si="186"/>
        <v/>
      </c>
      <c r="Q1842" s="119" t="str">
        <f t="shared" si="187"/>
        <v/>
      </c>
      <c r="R1842" s="117" t="str">
        <f>IFERROR(VLOOKUP($I1842,BASE_SETOR!$B$4:$C$1000,2,0),"")</f>
        <v/>
      </c>
      <c r="AM1842" s="340"/>
    </row>
    <row r="1843" spans="6:39" customFormat="1" ht="18.75">
      <c r="F1843" s="120" t="str">
        <f t="shared" si="183"/>
        <v/>
      </c>
      <c r="G1843" s="121"/>
      <c r="H1843" s="120"/>
      <c r="I1843" s="122"/>
      <c r="J1843" s="306"/>
      <c r="K1843" s="115"/>
      <c r="L1843" s="115" t="str">
        <f>IFERROR(VLOOKUP(I1843,COT_ACOES!$B:$C,2,),"")</f>
        <v/>
      </c>
      <c r="M1843" s="115" t="str">
        <f t="shared" si="184"/>
        <v/>
      </c>
      <c r="N1843" s="116" t="str">
        <f t="shared" si="185"/>
        <v/>
      </c>
      <c r="O1843" s="117" t="str">
        <f t="shared" si="182"/>
        <v/>
      </c>
      <c r="P1843" s="118" t="str">
        <f t="shared" si="186"/>
        <v/>
      </c>
      <c r="Q1843" s="119" t="str">
        <f t="shared" si="187"/>
        <v/>
      </c>
      <c r="R1843" s="117" t="str">
        <f>IFERROR(VLOOKUP($I1843,BASE_SETOR!$B$4:$C$1000,2,0),"")</f>
        <v/>
      </c>
      <c r="AM1843" s="340"/>
    </row>
    <row r="1844" spans="6:39" customFormat="1" ht="18.75">
      <c r="F1844" s="120" t="str">
        <f t="shared" si="183"/>
        <v/>
      </c>
      <c r="G1844" s="121"/>
      <c r="H1844" s="120"/>
      <c r="I1844" s="122"/>
      <c r="J1844" s="306"/>
      <c r="K1844" s="115"/>
      <c r="L1844" s="115" t="str">
        <f>IFERROR(VLOOKUP(I1844,COT_ACOES!$B:$C,2,),"")</f>
        <v/>
      </c>
      <c r="M1844" s="115" t="str">
        <f t="shared" si="184"/>
        <v/>
      </c>
      <c r="N1844" s="116" t="str">
        <f t="shared" si="185"/>
        <v/>
      </c>
      <c r="O1844" s="117" t="str">
        <f t="shared" si="182"/>
        <v/>
      </c>
      <c r="P1844" s="118" t="str">
        <f t="shared" si="186"/>
        <v/>
      </c>
      <c r="Q1844" s="119" t="str">
        <f t="shared" si="187"/>
        <v/>
      </c>
      <c r="R1844" s="117" t="str">
        <f>IFERROR(VLOOKUP($I1844,BASE_SETOR!$B$4:$C$1000,2,0),"")</f>
        <v/>
      </c>
      <c r="AM1844" s="340"/>
    </row>
    <row r="1845" spans="6:39" customFormat="1" ht="18.75">
      <c r="F1845" s="120" t="str">
        <f t="shared" si="183"/>
        <v/>
      </c>
      <c r="G1845" s="121"/>
      <c r="H1845" s="120"/>
      <c r="I1845" s="122"/>
      <c r="J1845" s="306"/>
      <c r="K1845" s="115"/>
      <c r="L1845" s="115" t="str">
        <f>IFERROR(VLOOKUP(I1845,COT_ACOES!$B:$C,2,),"")</f>
        <v/>
      </c>
      <c r="M1845" s="115" t="str">
        <f t="shared" si="184"/>
        <v/>
      </c>
      <c r="N1845" s="116" t="str">
        <f t="shared" si="185"/>
        <v/>
      </c>
      <c r="O1845" s="117" t="str">
        <f t="shared" si="182"/>
        <v/>
      </c>
      <c r="P1845" s="118" t="str">
        <f t="shared" si="186"/>
        <v/>
      </c>
      <c r="Q1845" s="119" t="str">
        <f t="shared" si="187"/>
        <v/>
      </c>
      <c r="R1845" s="117" t="str">
        <f>IFERROR(VLOOKUP($I1845,BASE_SETOR!$B$4:$C$1000,2,0),"")</f>
        <v/>
      </c>
      <c r="AM1845" s="340"/>
    </row>
    <row r="1846" spans="6:39" customFormat="1" ht="18.75">
      <c r="F1846" s="120" t="str">
        <f t="shared" si="183"/>
        <v/>
      </c>
      <c r="G1846" s="121"/>
      <c r="H1846" s="120"/>
      <c r="I1846" s="122"/>
      <c r="J1846" s="306"/>
      <c r="K1846" s="115"/>
      <c r="L1846" s="115" t="str">
        <f>IFERROR(VLOOKUP(I1846,COT_ACOES!$B:$C,2,),"")</f>
        <v/>
      </c>
      <c r="M1846" s="115" t="str">
        <f t="shared" si="184"/>
        <v/>
      </c>
      <c r="N1846" s="116" t="str">
        <f t="shared" si="185"/>
        <v/>
      </c>
      <c r="O1846" s="117" t="str">
        <f t="shared" si="182"/>
        <v/>
      </c>
      <c r="P1846" s="118" t="str">
        <f t="shared" si="186"/>
        <v/>
      </c>
      <c r="Q1846" s="119" t="str">
        <f t="shared" si="187"/>
        <v/>
      </c>
      <c r="R1846" s="117" t="str">
        <f>IFERROR(VLOOKUP($I1846,BASE_SETOR!$B$4:$C$1000,2,0),"")</f>
        <v/>
      </c>
      <c r="AM1846" s="340"/>
    </row>
    <row r="1847" spans="6:39" customFormat="1" ht="18.75">
      <c r="F1847" s="120" t="str">
        <f t="shared" si="183"/>
        <v/>
      </c>
      <c r="G1847" s="121"/>
      <c r="H1847" s="120"/>
      <c r="I1847" s="122"/>
      <c r="J1847" s="306"/>
      <c r="K1847" s="115"/>
      <c r="L1847" s="115" t="str">
        <f>IFERROR(VLOOKUP(I1847,COT_ACOES!$B:$C,2,),"")</f>
        <v/>
      </c>
      <c r="M1847" s="115" t="str">
        <f t="shared" si="184"/>
        <v/>
      </c>
      <c r="N1847" s="116" t="str">
        <f t="shared" si="185"/>
        <v/>
      </c>
      <c r="O1847" s="117" t="str">
        <f t="shared" si="182"/>
        <v/>
      </c>
      <c r="P1847" s="118" t="str">
        <f t="shared" si="186"/>
        <v/>
      </c>
      <c r="Q1847" s="119" t="str">
        <f t="shared" si="187"/>
        <v/>
      </c>
      <c r="R1847" s="117" t="str">
        <f>IFERROR(VLOOKUP($I1847,BASE_SETOR!$B$4:$C$1000,2,0),"")</f>
        <v/>
      </c>
      <c r="AM1847" s="340"/>
    </row>
    <row r="1848" spans="6:39" customFormat="1" ht="18.75">
      <c r="F1848" s="120" t="str">
        <f t="shared" si="183"/>
        <v/>
      </c>
      <c r="G1848" s="121"/>
      <c r="H1848" s="120"/>
      <c r="I1848" s="122"/>
      <c r="J1848" s="306"/>
      <c r="K1848" s="115"/>
      <c r="L1848" s="115" t="str">
        <f>IFERROR(VLOOKUP(I1848,COT_ACOES!$B:$C,2,),"")</f>
        <v/>
      </c>
      <c r="M1848" s="115" t="str">
        <f t="shared" si="184"/>
        <v/>
      </c>
      <c r="N1848" s="116" t="str">
        <f t="shared" si="185"/>
        <v/>
      </c>
      <c r="O1848" s="117" t="str">
        <f t="shared" si="182"/>
        <v/>
      </c>
      <c r="P1848" s="118" t="str">
        <f t="shared" si="186"/>
        <v/>
      </c>
      <c r="Q1848" s="119" t="str">
        <f t="shared" si="187"/>
        <v/>
      </c>
      <c r="R1848" s="117" t="str">
        <f>IFERROR(VLOOKUP($I1848,BASE_SETOR!$B$4:$C$1000,2,0),"")</f>
        <v/>
      </c>
      <c r="AM1848" s="340"/>
    </row>
    <row r="1849" spans="6:39" customFormat="1" ht="18.75">
      <c r="F1849" s="120" t="str">
        <f t="shared" si="183"/>
        <v/>
      </c>
      <c r="G1849" s="121"/>
      <c r="H1849" s="120"/>
      <c r="I1849" s="122"/>
      <c r="J1849" s="306"/>
      <c r="K1849" s="115"/>
      <c r="L1849" s="115" t="str">
        <f>IFERROR(VLOOKUP(I1849,COT_ACOES!$B:$C,2,),"")</f>
        <v/>
      </c>
      <c r="M1849" s="115" t="str">
        <f t="shared" si="184"/>
        <v/>
      </c>
      <c r="N1849" s="116" t="str">
        <f t="shared" si="185"/>
        <v/>
      </c>
      <c r="O1849" s="117" t="str">
        <f t="shared" si="182"/>
        <v/>
      </c>
      <c r="P1849" s="118" t="str">
        <f t="shared" si="186"/>
        <v/>
      </c>
      <c r="Q1849" s="119" t="str">
        <f t="shared" si="187"/>
        <v/>
      </c>
      <c r="R1849" s="117" t="str">
        <f>IFERROR(VLOOKUP($I1849,BASE_SETOR!$B$4:$C$1000,2,0),"")</f>
        <v/>
      </c>
      <c r="AM1849" s="340"/>
    </row>
    <row r="1850" spans="6:39" customFormat="1" ht="18.75">
      <c r="F1850" s="120" t="str">
        <f t="shared" si="183"/>
        <v/>
      </c>
      <c r="G1850" s="121"/>
      <c r="H1850" s="120"/>
      <c r="I1850" s="122"/>
      <c r="J1850" s="306"/>
      <c r="K1850" s="115"/>
      <c r="L1850" s="115" t="str">
        <f>IFERROR(VLOOKUP(I1850,COT_ACOES!$B:$C,2,),"")</f>
        <v/>
      </c>
      <c r="M1850" s="115" t="str">
        <f t="shared" si="184"/>
        <v/>
      </c>
      <c r="N1850" s="116" t="str">
        <f t="shared" si="185"/>
        <v/>
      </c>
      <c r="O1850" s="117" t="str">
        <f t="shared" si="182"/>
        <v/>
      </c>
      <c r="P1850" s="118" t="str">
        <f t="shared" si="186"/>
        <v/>
      </c>
      <c r="Q1850" s="119" t="str">
        <f t="shared" si="187"/>
        <v/>
      </c>
      <c r="R1850" s="117" t="str">
        <f>IFERROR(VLOOKUP($I1850,BASE_SETOR!$B$4:$C$1000,2,0),"")</f>
        <v/>
      </c>
      <c r="AM1850" s="340"/>
    </row>
    <row r="1851" spans="6:39" customFormat="1" ht="18.75">
      <c r="F1851" s="120" t="str">
        <f t="shared" si="183"/>
        <v/>
      </c>
      <c r="G1851" s="121"/>
      <c r="H1851" s="120"/>
      <c r="I1851" s="122"/>
      <c r="J1851" s="306"/>
      <c r="K1851" s="115"/>
      <c r="L1851" s="115" t="str">
        <f>IFERROR(VLOOKUP(I1851,COT_ACOES!$B:$C,2,),"")</f>
        <v/>
      </c>
      <c r="M1851" s="115" t="str">
        <f t="shared" si="184"/>
        <v/>
      </c>
      <c r="N1851" s="116" t="str">
        <f t="shared" si="185"/>
        <v/>
      </c>
      <c r="O1851" s="117" t="str">
        <f t="shared" si="182"/>
        <v/>
      </c>
      <c r="P1851" s="118" t="str">
        <f t="shared" si="186"/>
        <v/>
      </c>
      <c r="Q1851" s="119" t="str">
        <f t="shared" si="187"/>
        <v/>
      </c>
      <c r="R1851" s="117" t="str">
        <f>IFERROR(VLOOKUP($I1851,BASE_SETOR!$B$4:$C$1000,2,0),"")</f>
        <v/>
      </c>
      <c r="AM1851" s="340"/>
    </row>
    <row r="1852" spans="6:39" customFormat="1" ht="18.75">
      <c r="F1852" s="120" t="str">
        <f t="shared" si="183"/>
        <v/>
      </c>
      <c r="G1852" s="121"/>
      <c r="H1852" s="120"/>
      <c r="I1852" s="122"/>
      <c r="J1852" s="306"/>
      <c r="K1852" s="115"/>
      <c r="L1852" s="115" t="str">
        <f>IFERROR(VLOOKUP(I1852,COT_ACOES!$B:$C,2,),"")</f>
        <v/>
      </c>
      <c r="M1852" s="115" t="str">
        <f t="shared" si="184"/>
        <v/>
      </c>
      <c r="N1852" s="116" t="str">
        <f t="shared" si="185"/>
        <v/>
      </c>
      <c r="O1852" s="117" t="str">
        <f t="shared" si="182"/>
        <v/>
      </c>
      <c r="P1852" s="118" t="str">
        <f t="shared" si="186"/>
        <v/>
      </c>
      <c r="Q1852" s="119" t="str">
        <f t="shared" si="187"/>
        <v/>
      </c>
      <c r="R1852" s="117" t="str">
        <f>IFERROR(VLOOKUP($I1852,BASE_SETOR!$B$4:$C$1000,2,0),"")</f>
        <v/>
      </c>
      <c r="AM1852" s="340"/>
    </row>
    <row r="1853" spans="6:39" customFormat="1" ht="18.75">
      <c r="F1853" s="120" t="str">
        <f t="shared" si="183"/>
        <v/>
      </c>
      <c r="G1853" s="121"/>
      <c r="H1853" s="120"/>
      <c r="I1853" s="122"/>
      <c r="J1853" s="306"/>
      <c r="K1853" s="115"/>
      <c r="L1853" s="115" t="str">
        <f>IFERROR(VLOOKUP(I1853,COT_ACOES!$B:$C,2,),"")</f>
        <v/>
      </c>
      <c r="M1853" s="115" t="str">
        <f t="shared" si="184"/>
        <v/>
      </c>
      <c r="N1853" s="116" t="str">
        <f t="shared" si="185"/>
        <v/>
      </c>
      <c r="O1853" s="117" t="str">
        <f t="shared" si="182"/>
        <v/>
      </c>
      <c r="P1853" s="118" t="str">
        <f t="shared" si="186"/>
        <v/>
      </c>
      <c r="Q1853" s="119" t="str">
        <f t="shared" si="187"/>
        <v/>
      </c>
      <c r="R1853" s="117" t="str">
        <f>IFERROR(VLOOKUP($I1853,BASE_SETOR!$B$4:$C$1000,2,0),"")</f>
        <v/>
      </c>
      <c r="AM1853" s="340"/>
    </row>
    <row r="1854" spans="6:39" customFormat="1" ht="18.75">
      <c r="F1854" s="120" t="str">
        <f t="shared" si="183"/>
        <v/>
      </c>
      <c r="G1854" s="121"/>
      <c r="H1854" s="120"/>
      <c r="I1854" s="122"/>
      <c r="J1854" s="306"/>
      <c r="K1854" s="115"/>
      <c r="L1854" s="115" t="str">
        <f>IFERROR(VLOOKUP(I1854,COT_ACOES!$B:$C,2,),"")</f>
        <v/>
      </c>
      <c r="M1854" s="115" t="str">
        <f t="shared" si="184"/>
        <v/>
      </c>
      <c r="N1854" s="116" t="str">
        <f t="shared" si="185"/>
        <v/>
      </c>
      <c r="O1854" s="117" t="str">
        <f t="shared" si="182"/>
        <v/>
      </c>
      <c r="P1854" s="118" t="str">
        <f t="shared" si="186"/>
        <v/>
      </c>
      <c r="Q1854" s="119" t="str">
        <f t="shared" si="187"/>
        <v/>
      </c>
      <c r="R1854" s="117" t="str">
        <f>IFERROR(VLOOKUP($I1854,BASE_SETOR!$B$4:$C$1000,2,0),"")</f>
        <v/>
      </c>
      <c r="AM1854" s="340"/>
    </row>
    <row r="1855" spans="6:39" customFormat="1" ht="18.75">
      <c r="F1855" s="120" t="str">
        <f t="shared" si="183"/>
        <v/>
      </c>
      <c r="G1855" s="121"/>
      <c r="H1855" s="120"/>
      <c r="I1855" s="122"/>
      <c r="J1855" s="306"/>
      <c r="K1855" s="115"/>
      <c r="L1855" s="115" t="str">
        <f>IFERROR(VLOOKUP(I1855,COT_ACOES!$B:$C,2,),"")</f>
        <v/>
      </c>
      <c r="M1855" s="115" t="str">
        <f t="shared" si="184"/>
        <v/>
      </c>
      <c r="N1855" s="116" t="str">
        <f t="shared" si="185"/>
        <v/>
      </c>
      <c r="O1855" s="117" t="str">
        <f t="shared" si="182"/>
        <v/>
      </c>
      <c r="P1855" s="118" t="str">
        <f t="shared" si="186"/>
        <v/>
      </c>
      <c r="Q1855" s="119" t="str">
        <f t="shared" si="187"/>
        <v/>
      </c>
      <c r="R1855" s="117" t="str">
        <f>IFERROR(VLOOKUP($I1855,BASE_SETOR!$B$4:$C$1000,2,0),"")</f>
        <v/>
      </c>
      <c r="AM1855" s="340"/>
    </row>
    <row r="1856" spans="6:39" customFormat="1" ht="18.75">
      <c r="F1856" s="120" t="str">
        <f t="shared" si="183"/>
        <v/>
      </c>
      <c r="G1856" s="121"/>
      <c r="H1856" s="120"/>
      <c r="I1856" s="122"/>
      <c r="J1856" s="306"/>
      <c r="K1856" s="115"/>
      <c r="L1856" s="115" t="str">
        <f>IFERROR(VLOOKUP(I1856,COT_ACOES!$B:$C,2,),"")</f>
        <v/>
      </c>
      <c r="M1856" s="115" t="str">
        <f t="shared" si="184"/>
        <v/>
      </c>
      <c r="N1856" s="116" t="str">
        <f t="shared" si="185"/>
        <v/>
      </c>
      <c r="O1856" s="117" t="str">
        <f t="shared" si="182"/>
        <v/>
      </c>
      <c r="P1856" s="118" t="str">
        <f t="shared" si="186"/>
        <v/>
      </c>
      <c r="Q1856" s="119" t="str">
        <f t="shared" si="187"/>
        <v/>
      </c>
      <c r="R1856" s="117" t="str">
        <f>IFERROR(VLOOKUP($I1856,BASE_SETOR!$B$4:$C$1000,2,0),"")</f>
        <v/>
      </c>
      <c r="AM1856" s="340"/>
    </row>
    <row r="1857" spans="6:39" customFormat="1" ht="18.75">
      <c r="F1857" s="120" t="str">
        <f t="shared" si="183"/>
        <v/>
      </c>
      <c r="G1857" s="121"/>
      <c r="H1857" s="120"/>
      <c r="I1857" s="122"/>
      <c r="J1857" s="306"/>
      <c r="K1857" s="115"/>
      <c r="L1857" s="115" t="str">
        <f>IFERROR(VLOOKUP(I1857,COT_ACOES!$B:$C,2,),"")</f>
        <v/>
      </c>
      <c r="M1857" s="115" t="str">
        <f t="shared" si="184"/>
        <v/>
      </c>
      <c r="N1857" s="116" t="str">
        <f t="shared" si="185"/>
        <v/>
      </c>
      <c r="O1857" s="117" t="str">
        <f t="shared" si="182"/>
        <v/>
      </c>
      <c r="P1857" s="118" t="str">
        <f t="shared" si="186"/>
        <v/>
      </c>
      <c r="Q1857" s="119" t="str">
        <f t="shared" si="187"/>
        <v/>
      </c>
      <c r="R1857" s="117" t="str">
        <f>IFERROR(VLOOKUP($I1857,BASE_SETOR!$B$4:$C$1000,2,0),"")</f>
        <v/>
      </c>
      <c r="AM1857" s="340"/>
    </row>
    <row r="1858" spans="6:39" customFormat="1" ht="18.75">
      <c r="F1858" s="120" t="str">
        <f t="shared" si="183"/>
        <v/>
      </c>
      <c r="G1858" s="121"/>
      <c r="H1858" s="120"/>
      <c r="I1858" s="122"/>
      <c r="J1858" s="306"/>
      <c r="K1858" s="115"/>
      <c r="L1858" s="115" t="str">
        <f>IFERROR(VLOOKUP(I1858,COT_ACOES!$B:$C,2,),"")</f>
        <v/>
      </c>
      <c r="M1858" s="115" t="str">
        <f t="shared" si="184"/>
        <v/>
      </c>
      <c r="N1858" s="116" t="str">
        <f t="shared" si="185"/>
        <v/>
      </c>
      <c r="O1858" s="117" t="str">
        <f t="shared" si="182"/>
        <v/>
      </c>
      <c r="P1858" s="118" t="str">
        <f t="shared" si="186"/>
        <v/>
      </c>
      <c r="Q1858" s="119" t="str">
        <f t="shared" si="187"/>
        <v/>
      </c>
      <c r="R1858" s="117" t="str">
        <f>IFERROR(VLOOKUP($I1858,BASE_SETOR!$B$4:$C$1000,2,0),"")</f>
        <v/>
      </c>
      <c r="AM1858" s="340"/>
    </row>
    <row r="1859" spans="6:39" customFormat="1" ht="18.75">
      <c r="F1859" s="120" t="str">
        <f t="shared" si="183"/>
        <v/>
      </c>
      <c r="G1859" s="121"/>
      <c r="H1859" s="120"/>
      <c r="I1859" s="122"/>
      <c r="J1859" s="306"/>
      <c r="K1859" s="115"/>
      <c r="L1859" s="115" t="str">
        <f>IFERROR(VLOOKUP(I1859,COT_ACOES!$B:$C,2,),"")</f>
        <v/>
      </c>
      <c r="M1859" s="115" t="str">
        <f t="shared" si="184"/>
        <v/>
      </c>
      <c r="N1859" s="116" t="str">
        <f t="shared" si="185"/>
        <v/>
      </c>
      <c r="O1859" s="117" t="str">
        <f t="shared" si="182"/>
        <v/>
      </c>
      <c r="P1859" s="118" t="str">
        <f t="shared" si="186"/>
        <v/>
      </c>
      <c r="Q1859" s="119" t="str">
        <f t="shared" si="187"/>
        <v/>
      </c>
      <c r="R1859" s="117" t="str">
        <f>IFERROR(VLOOKUP($I1859,BASE_SETOR!$B$4:$C$1000,2,0),"")</f>
        <v/>
      </c>
      <c r="AM1859" s="340"/>
    </row>
    <row r="1860" spans="6:39" customFormat="1" ht="18.75">
      <c r="F1860" s="120" t="str">
        <f t="shared" si="183"/>
        <v/>
      </c>
      <c r="G1860" s="121"/>
      <c r="H1860" s="120"/>
      <c r="I1860" s="122"/>
      <c r="J1860" s="306"/>
      <c r="K1860" s="115"/>
      <c r="L1860" s="115" t="str">
        <f>IFERROR(VLOOKUP(I1860,COT_ACOES!$B:$C,2,),"")</f>
        <v/>
      </c>
      <c r="M1860" s="115" t="str">
        <f t="shared" si="184"/>
        <v/>
      </c>
      <c r="N1860" s="116" t="str">
        <f t="shared" si="185"/>
        <v/>
      </c>
      <c r="O1860" s="117" t="str">
        <f t="shared" si="182"/>
        <v/>
      </c>
      <c r="P1860" s="118" t="str">
        <f t="shared" si="186"/>
        <v/>
      </c>
      <c r="Q1860" s="119" t="str">
        <f t="shared" si="187"/>
        <v/>
      </c>
      <c r="R1860" s="117" t="str">
        <f>IFERROR(VLOOKUP($I1860,BASE_SETOR!$B$4:$C$1000,2,0),"")</f>
        <v/>
      </c>
      <c r="AM1860" s="340"/>
    </row>
    <row r="1861" spans="6:39" customFormat="1" ht="18.75">
      <c r="F1861" s="120" t="str">
        <f t="shared" si="183"/>
        <v/>
      </c>
      <c r="G1861" s="121"/>
      <c r="H1861" s="120"/>
      <c r="I1861" s="122"/>
      <c r="J1861" s="306"/>
      <c r="K1861" s="115"/>
      <c r="L1861" s="115" t="str">
        <f>IFERROR(VLOOKUP(I1861,COT_ACOES!$B:$C,2,),"")</f>
        <v/>
      </c>
      <c r="M1861" s="115" t="str">
        <f t="shared" si="184"/>
        <v/>
      </c>
      <c r="N1861" s="116" t="str">
        <f t="shared" si="185"/>
        <v/>
      </c>
      <c r="O1861" s="117" t="str">
        <f t="shared" si="182"/>
        <v/>
      </c>
      <c r="P1861" s="118" t="str">
        <f t="shared" si="186"/>
        <v/>
      </c>
      <c r="Q1861" s="119" t="str">
        <f t="shared" si="187"/>
        <v/>
      </c>
      <c r="R1861" s="117" t="str">
        <f>IFERROR(VLOOKUP($I1861,BASE_SETOR!$B$4:$C$1000,2,0),"")</f>
        <v/>
      </c>
      <c r="AM1861" s="340"/>
    </row>
    <row r="1862" spans="6:39" customFormat="1" ht="18.75">
      <c r="F1862" s="120" t="str">
        <f t="shared" si="183"/>
        <v/>
      </c>
      <c r="G1862" s="121"/>
      <c r="H1862" s="120"/>
      <c r="I1862" s="122"/>
      <c r="J1862" s="306"/>
      <c r="K1862" s="115"/>
      <c r="L1862" s="115" t="str">
        <f>IFERROR(VLOOKUP(I1862,COT_ACOES!$B:$C,2,),"")</f>
        <v/>
      </c>
      <c r="M1862" s="115" t="str">
        <f t="shared" si="184"/>
        <v/>
      </c>
      <c r="N1862" s="116" t="str">
        <f t="shared" si="185"/>
        <v/>
      </c>
      <c r="O1862" s="117" t="str">
        <f t="shared" si="182"/>
        <v/>
      </c>
      <c r="P1862" s="118" t="str">
        <f t="shared" si="186"/>
        <v/>
      </c>
      <c r="Q1862" s="119" t="str">
        <f t="shared" si="187"/>
        <v/>
      </c>
      <c r="R1862" s="117" t="str">
        <f>IFERROR(VLOOKUP($I1862,BASE_SETOR!$B$4:$C$1000,2,0),"")</f>
        <v/>
      </c>
      <c r="AM1862" s="340"/>
    </row>
    <row r="1863" spans="6:39" customFormat="1" ht="18.75">
      <c r="F1863" s="120" t="str">
        <f t="shared" si="183"/>
        <v/>
      </c>
      <c r="G1863" s="121"/>
      <c r="H1863" s="120"/>
      <c r="I1863" s="122"/>
      <c r="J1863" s="306"/>
      <c r="K1863" s="115"/>
      <c r="L1863" s="115" t="str">
        <f>IFERROR(VLOOKUP(I1863,COT_ACOES!$B:$C,2,),"")</f>
        <v/>
      </c>
      <c r="M1863" s="115" t="str">
        <f t="shared" si="184"/>
        <v/>
      </c>
      <c r="N1863" s="116" t="str">
        <f t="shared" si="185"/>
        <v/>
      </c>
      <c r="O1863" s="117" t="str">
        <f t="shared" si="182"/>
        <v/>
      </c>
      <c r="P1863" s="118" t="str">
        <f t="shared" si="186"/>
        <v/>
      </c>
      <c r="Q1863" s="119" t="str">
        <f t="shared" si="187"/>
        <v/>
      </c>
      <c r="R1863" s="117" t="str">
        <f>IFERROR(VLOOKUP($I1863,BASE_SETOR!$B$4:$C$1000,2,0),"")</f>
        <v/>
      </c>
      <c r="AM1863" s="340"/>
    </row>
    <row r="1864" spans="6:39" customFormat="1" ht="18.75">
      <c r="F1864" s="120" t="str">
        <f t="shared" si="183"/>
        <v/>
      </c>
      <c r="G1864" s="121"/>
      <c r="H1864" s="120"/>
      <c r="I1864" s="122"/>
      <c r="J1864" s="306"/>
      <c r="K1864" s="115"/>
      <c r="L1864" s="115" t="str">
        <f>IFERROR(VLOOKUP(I1864,COT_ACOES!$B:$C,2,),"")</f>
        <v/>
      </c>
      <c r="M1864" s="115" t="str">
        <f t="shared" si="184"/>
        <v/>
      </c>
      <c r="N1864" s="116" t="str">
        <f t="shared" si="185"/>
        <v/>
      </c>
      <c r="O1864" s="117" t="str">
        <f t="shared" si="182"/>
        <v/>
      </c>
      <c r="P1864" s="118" t="str">
        <f t="shared" si="186"/>
        <v/>
      </c>
      <c r="Q1864" s="119" t="str">
        <f t="shared" si="187"/>
        <v/>
      </c>
      <c r="R1864" s="117" t="str">
        <f>IFERROR(VLOOKUP($I1864,BASE_SETOR!$B$4:$C$1000,2,0),"")</f>
        <v/>
      </c>
      <c r="AM1864" s="340"/>
    </row>
    <row r="1865" spans="6:39" customFormat="1" ht="18.75">
      <c r="F1865" s="120" t="str">
        <f t="shared" si="183"/>
        <v/>
      </c>
      <c r="G1865" s="121"/>
      <c r="H1865" s="120"/>
      <c r="I1865" s="122"/>
      <c r="J1865" s="306"/>
      <c r="K1865" s="115"/>
      <c r="L1865" s="115" t="str">
        <f>IFERROR(VLOOKUP(I1865,COT_ACOES!$B:$C,2,),"")</f>
        <v/>
      </c>
      <c r="M1865" s="115" t="str">
        <f t="shared" si="184"/>
        <v/>
      </c>
      <c r="N1865" s="116" t="str">
        <f t="shared" si="185"/>
        <v/>
      </c>
      <c r="O1865" s="117" t="str">
        <f t="shared" si="182"/>
        <v/>
      </c>
      <c r="P1865" s="118" t="str">
        <f t="shared" si="186"/>
        <v/>
      </c>
      <c r="Q1865" s="119" t="str">
        <f t="shared" si="187"/>
        <v/>
      </c>
      <c r="R1865" s="117" t="str">
        <f>IFERROR(VLOOKUP($I1865,BASE_SETOR!$B$4:$C$1000,2,0),"")</f>
        <v/>
      </c>
      <c r="AM1865" s="340"/>
    </row>
    <row r="1866" spans="6:39" customFormat="1" ht="18.75">
      <c r="F1866" s="120" t="str">
        <f t="shared" si="183"/>
        <v/>
      </c>
      <c r="G1866" s="121"/>
      <c r="H1866" s="120"/>
      <c r="I1866" s="122"/>
      <c r="J1866" s="306"/>
      <c r="K1866" s="115"/>
      <c r="L1866" s="115" t="str">
        <f>IFERROR(VLOOKUP(I1866,COT_ACOES!$B:$C,2,),"")</f>
        <v/>
      </c>
      <c r="M1866" s="115" t="str">
        <f t="shared" si="184"/>
        <v/>
      </c>
      <c r="N1866" s="116" t="str">
        <f t="shared" si="185"/>
        <v/>
      </c>
      <c r="O1866" s="117" t="str">
        <f t="shared" si="182"/>
        <v/>
      </c>
      <c r="P1866" s="118" t="str">
        <f t="shared" si="186"/>
        <v/>
      </c>
      <c r="Q1866" s="119" t="str">
        <f t="shared" si="187"/>
        <v/>
      </c>
      <c r="R1866" s="117" t="str">
        <f>IFERROR(VLOOKUP($I1866,BASE_SETOR!$B$4:$C$1000,2,0),"")</f>
        <v/>
      </c>
      <c r="AM1866" s="340"/>
    </row>
    <row r="1867" spans="6:39" customFormat="1" ht="18.75">
      <c r="F1867" s="120" t="str">
        <f t="shared" si="183"/>
        <v/>
      </c>
      <c r="G1867" s="121"/>
      <c r="H1867" s="120"/>
      <c r="I1867" s="122"/>
      <c r="J1867" s="306"/>
      <c r="K1867" s="115"/>
      <c r="L1867" s="115" t="str">
        <f>IFERROR(VLOOKUP(I1867,COT_ACOES!$B:$C,2,),"")</f>
        <v/>
      </c>
      <c r="M1867" s="115" t="str">
        <f t="shared" si="184"/>
        <v/>
      </c>
      <c r="N1867" s="116" t="str">
        <f t="shared" si="185"/>
        <v/>
      </c>
      <c r="O1867" s="117" t="str">
        <f t="shared" si="182"/>
        <v/>
      </c>
      <c r="P1867" s="118" t="str">
        <f t="shared" si="186"/>
        <v/>
      </c>
      <c r="Q1867" s="119" t="str">
        <f t="shared" si="187"/>
        <v/>
      </c>
      <c r="R1867" s="117" t="str">
        <f>IFERROR(VLOOKUP($I1867,BASE_SETOR!$B$4:$C$1000,2,0),"")</f>
        <v/>
      </c>
      <c r="AM1867" s="340"/>
    </row>
    <row r="1868" spans="6:39" customFormat="1" ht="18.75">
      <c r="F1868" s="120" t="str">
        <f t="shared" si="183"/>
        <v/>
      </c>
      <c r="G1868" s="121"/>
      <c r="H1868" s="120"/>
      <c r="I1868" s="122"/>
      <c r="J1868" s="306"/>
      <c r="K1868" s="115"/>
      <c r="L1868" s="115" t="str">
        <f>IFERROR(VLOOKUP(I1868,COT_ACOES!$B:$C,2,),"")</f>
        <v/>
      </c>
      <c r="M1868" s="115" t="str">
        <f t="shared" si="184"/>
        <v/>
      </c>
      <c r="N1868" s="116" t="str">
        <f t="shared" si="185"/>
        <v/>
      </c>
      <c r="O1868" s="117" t="str">
        <f t="shared" si="182"/>
        <v/>
      </c>
      <c r="P1868" s="118" t="str">
        <f t="shared" si="186"/>
        <v/>
      </c>
      <c r="Q1868" s="119" t="str">
        <f t="shared" si="187"/>
        <v/>
      </c>
      <c r="R1868" s="117" t="str">
        <f>IFERROR(VLOOKUP($I1868,BASE_SETOR!$B$4:$C$1000,2,0),"")</f>
        <v/>
      </c>
      <c r="AM1868" s="340"/>
    </row>
    <row r="1869" spans="6:39" customFormat="1" ht="18.75">
      <c r="F1869" s="120" t="str">
        <f t="shared" si="183"/>
        <v/>
      </c>
      <c r="G1869" s="121"/>
      <c r="H1869" s="120"/>
      <c r="I1869" s="122"/>
      <c r="J1869" s="306"/>
      <c r="K1869" s="115"/>
      <c r="L1869" s="115" t="str">
        <f>IFERROR(VLOOKUP(I1869,COT_ACOES!$B:$C,2,),"")</f>
        <v/>
      </c>
      <c r="M1869" s="115" t="str">
        <f t="shared" si="184"/>
        <v/>
      </c>
      <c r="N1869" s="116" t="str">
        <f t="shared" si="185"/>
        <v/>
      </c>
      <c r="O1869" s="117" t="str">
        <f t="shared" si="182"/>
        <v/>
      </c>
      <c r="P1869" s="118" t="str">
        <f t="shared" si="186"/>
        <v/>
      </c>
      <c r="Q1869" s="119" t="str">
        <f t="shared" si="187"/>
        <v/>
      </c>
      <c r="R1869" s="117" t="str">
        <f>IFERROR(VLOOKUP($I1869,BASE_SETOR!$B$4:$C$1000,2,0),"")</f>
        <v/>
      </c>
      <c r="AM1869" s="340"/>
    </row>
    <row r="1870" spans="6:39" customFormat="1" ht="18.75">
      <c r="F1870" s="120" t="str">
        <f t="shared" si="183"/>
        <v/>
      </c>
      <c r="G1870" s="121"/>
      <c r="H1870" s="120"/>
      <c r="I1870" s="122"/>
      <c r="J1870" s="306"/>
      <c r="K1870" s="115"/>
      <c r="L1870" s="115" t="str">
        <f>IFERROR(VLOOKUP(I1870,COT_ACOES!$B:$C,2,),"")</f>
        <v/>
      </c>
      <c r="M1870" s="115" t="str">
        <f t="shared" si="184"/>
        <v/>
      </c>
      <c r="N1870" s="116" t="str">
        <f t="shared" si="185"/>
        <v/>
      </c>
      <c r="O1870" s="117" t="str">
        <f t="shared" si="182"/>
        <v/>
      </c>
      <c r="P1870" s="118" t="str">
        <f t="shared" si="186"/>
        <v/>
      </c>
      <c r="Q1870" s="119" t="str">
        <f t="shared" si="187"/>
        <v/>
      </c>
      <c r="R1870" s="117" t="str">
        <f>IFERROR(VLOOKUP($I1870,BASE_SETOR!$B$4:$C$1000,2,0),"")</f>
        <v/>
      </c>
      <c r="AM1870" s="340"/>
    </row>
    <row r="1871" spans="6:39" customFormat="1" ht="18.75">
      <c r="F1871" s="120" t="str">
        <f t="shared" si="183"/>
        <v/>
      </c>
      <c r="G1871" s="121"/>
      <c r="H1871" s="120"/>
      <c r="I1871" s="122"/>
      <c r="J1871" s="306"/>
      <c r="K1871" s="115"/>
      <c r="L1871" s="115" t="str">
        <f>IFERROR(VLOOKUP(I1871,COT_ACOES!$B:$C,2,),"")</f>
        <v/>
      </c>
      <c r="M1871" s="115" t="str">
        <f t="shared" si="184"/>
        <v/>
      </c>
      <c r="N1871" s="116" t="str">
        <f t="shared" si="185"/>
        <v/>
      </c>
      <c r="O1871" s="117" t="str">
        <f t="shared" si="182"/>
        <v/>
      </c>
      <c r="P1871" s="118" t="str">
        <f t="shared" si="186"/>
        <v/>
      </c>
      <c r="Q1871" s="119" t="str">
        <f t="shared" si="187"/>
        <v/>
      </c>
      <c r="R1871" s="117" t="str">
        <f>IFERROR(VLOOKUP($I1871,BASE_SETOR!$B$4:$C$1000,2,0),"")</f>
        <v/>
      </c>
      <c r="AM1871" s="340"/>
    </row>
    <row r="1872" spans="6:39" customFormat="1" ht="18.75">
      <c r="F1872" s="120" t="str">
        <f t="shared" si="183"/>
        <v/>
      </c>
      <c r="G1872" s="121"/>
      <c r="H1872" s="120"/>
      <c r="I1872" s="122"/>
      <c r="J1872" s="306"/>
      <c r="K1872" s="115"/>
      <c r="L1872" s="115" t="str">
        <f>IFERROR(VLOOKUP(I1872,COT_ACOES!$B:$C,2,),"")</f>
        <v/>
      </c>
      <c r="M1872" s="115" t="str">
        <f t="shared" si="184"/>
        <v/>
      </c>
      <c r="N1872" s="116" t="str">
        <f t="shared" si="185"/>
        <v/>
      </c>
      <c r="O1872" s="117" t="str">
        <f t="shared" si="182"/>
        <v/>
      </c>
      <c r="P1872" s="118" t="str">
        <f t="shared" si="186"/>
        <v/>
      </c>
      <c r="Q1872" s="119" t="str">
        <f t="shared" si="187"/>
        <v/>
      </c>
      <c r="R1872" s="117" t="str">
        <f>IFERROR(VLOOKUP($I1872,BASE_SETOR!$B$4:$C$1000,2,0),"")</f>
        <v/>
      </c>
      <c r="AM1872" s="340"/>
    </row>
    <row r="1873" spans="6:39" customFormat="1" ht="18.75">
      <c r="F1873" s="120" t="str">
        <f t="shared" si="183"/>
        <v/>
      </c>
      <c r="G1873" s="121"/>
      <c r="H1873" s="120"/>
      <c r="I1873" s="122"/>
      <c r="J1873" s="306"/>
      <c r="K1873" s="115"/>
      <c r="L1873" s="115" t="str">
        <f>IFERROR(VLOOKUP(I1873,COT_ACOES!$B:$C,2,),"")</f>
        <v/>
      </c>
      <c r="M1873" s="115" t="str">
        <f t="shared" si="184"/>
        <v/>
      </c>
      <c r="N1873" s="116" t="str">
        <f t="shared" si="185"/>
        <v/>
      </c>
      <c r="O1873" s="117" t="str">
        <f t="shared" si="182"/>
        <v/>
      </c>
      <c r="P1873" s="118" t="str">
        <f t="shared" si="186"/>
        <v/>
      </c>
      <c r="Q1873" s="119" t="str">
        <f t="shared" si="187"/>
        <v/>
      </c>
      <c r="R1873" s="117" t="str">
        <f>IFERROR(VLOOKUP($I1873,BASE_SETOR!$B$4:$C$1000,2,0),"")</f>
        <v/>
      </c>
      <c r="AM1873" s="340"/>
    </row>
    <row r="1874" spans="6:39" customFormat="1" ht="18.75">
      <c r="F1874" s="120" t="str">
        <f t="shared" si="183"/>
        <v/>
      </c>
      <c r="G1874" s="121"/>
      <c r="H1874" s="120"/>
      <c r="I1874" s="122"/>
      <c r="J1874" s="306"/>
      <c r="K1874" s="115"/>
      <c r="L1874" s="115" t="str">
        <f>IFERROR(VLOOKUP(I1874,COT_ACOES!$B:$C,2,),"")</f>
        <v/>
      </c>
      <c r="M1874" s="115" t="str">
        <f t="shared" si="184"/>
        <v/>
      </c>
      <c r="N1874" s="116" t="str">
        <f t="shared" si="185"/>
        <v/>
      </c>
      <c r="O1874" s="117" t="str">
        <f t="shared" si="182"/>
        <v/>
      </c>
      <c r="P1874" s="118" t="str">
        <f t="shared" si="186"/>
        <v/>
      </c>
      <c r="Q1874" s="119" t="str">
        <f t="shared" si="187"/>
        <v/>
      </c>
      <c r="R1874" s="117" t="str">
        <f>IFERROR(VLOOKUP($I1874,BASE_SETOR!$B$4:$C$1000,2,0),"")</f>
        <v/>
      </c>
      <c r="AM1874" s="340"/>
    </row>
    <row r="1875" spans="6:39" customFormat="1" ht="18.75">
      <c r="F1875" s="120" t="str">
        <f t="shared" si="183"/>
        <v/>
      </c>
      <c r="G1875" s="121"/>
      <c r="H1875" s="120"/>
      <c r="I1875" s="122"/>
      <c r="J1875" s="306"/>
      <c r="K1875" s="115"/>
      <c r="L1875" s="115" t="str">
        <f>IFERROR(VLOOKUP(I1875,COT_ACOES!$B:$C,2,),"")</f>
        <v/>
      </c>
      <c r="M1875" s="115" t="str">
        <f t="shared" si="184"/>
        <v/>
      </c>
      <c r="N1875" s="116" t="str">
        <f t="shared" si="185"/>
        <v/>
      </c>
      <c r="O1875" s="117" t="str">
        <f t="shared" si="182"/>
        <v/>
      </c>
      <c r="P1875" s="118" t="str">
        <f t="shared" si="186"/>
        <v/>
      </c>
      <c r="Q1875" s="119" t="str">
        <f t="shared" si="187"/>
        <v/>
      </c>
      <c r="R1875" s="117" t="str">
        <f>IFERROR(VLOOKUP($I1875,BASE_SETOR!$B$4:$C$1000,2,0),"")</f>
        <v/>
      </c>
      <c r="AM1875" s="340"/>
    </row>
    <row r="1876" spans="6:39" customFormat="1" ht="18.75">
      <c r="F1876" s="120" t="str">
        <f t="shared" si="183"/>
        <v/>
      </c>
      <c r="G1876" s="121"/>
      <c r="H1876" s="120"/>
      <c r="I1876" s="122"/>
      <c r="J1876" s="306"/>
      <c r="K1876" s="115"/>
      <c r="L1876" s="115" t="str">
        <f>IFERROR(VLOOKUP(I1876,COT_ACOES!$B:$C,2,),"")</f>
        <v/>
      </c>
      <c r="M1876" s="115" t="str">
        <f t="shared" si="184"/>
        <v/>
      </c>
      <c r="N1876" s="116" t="str">
        <f t="shared" si="185"/>
        <v/>
      </c>
      <c r="O1876" s="117" t="str">
        <f t="shared" si="182"/>
        <v/>
      </c>
      <c r="P1876" s="118" t="str">
        <f t="shared" si="186"/>
        <v/>
      </c>
      <c r="Q1876" s="119" t="str">
        <f t="shared" si="187"/>
        <v/>
      </c>
      <c r="R1876" s="117" t="str">
        <f>IFERROR(VLOOKUP($I1876,BASE_SETOR!$B$4:$C$1000,2,0),"")</f>
        <v/>
      </c>
      <c r="AM1876" s="340"/>
    </row>
    <row r="1877" spans="6:39" customFormat="1" ht="18.75">
      <c r="F1877" s="120" t="str">
        <f t="shared" si="183"/>
        <v/>
      </c>
      <c r="G1877" s="121"/>
      <c r="H1877" s="120"/>
      <c r="I1877" s="122"/>
      <c r="J1877" s="306"/>
      <c r="K1877" s="115"/>
      <c r="L1877" s="115" t="str">
        <f>IFERROR(VLOOKUP(I1877,COT_ACOES!$B:$C,2,),"")</f>
        <v/>
      </c>
      <c r="M1877" s="115" t="str">
        <f t="shared" si="184"/>
        <v/>
      </c>
      <c r="N1877" s="116" t="str">
        <f t="shared" si="185"/>
        <v/>
      </c>
      <c r="O1877" s="117" t="str">
        <f t="shared" si="182"/>
        <v/>
      </c>
      <c r="P1877" s="118" t="str">
        <f t="shared" si="186"/>
        <v/>
      </c>
      <c r="Q1877" s="119" t="str">
        <f t="shared" si="187"/>
        <v/>
      </c>
      <c r="R1877" s="117" t="str">
        <f>IFERROR(VLOOKUP($I1877,BASE_SETOR!$B$4:$C$1000,2,0),"")</f>
        <v/>
      </c>
      <c r="AM1877" s="340"/>
    </row>
    <row r="1878" spans="6:39" customFormat="1" ht="18.75">
      <c r="F1878" s="120" t="str">
        <f t="shared" si="183"/>
        <v/>
      </c>
      <c r="G1878" s="121"/>
      <c r="H1878" s="120"/>
      <c r="I1878" s="122"/>
      <c r="J1878" s="306"/>
      <c r="K1878" s="115"/>
      <c r="L1878" s="115" t="str">
        <f>IFERROR(VLOOKUP(I1878,COT_ACOES!$B:$C,2,),"")</f>
        <v/>
      </c>
      <c r="M1878" s="115" t="str">
        <f t="shared" si="184"/>
        <v/>
      </c>
      <c r="N1878" s="116" t="str">
        <f t="shared" si="185"/>
        <v/>
      </c>
      <c r="O1878" s="117" t="str">
        <f t="shared" si="182"/>
        <v/>
      </c>
      <c r="P1878" s="118" t="str">
        <f t="shared" si="186"/>
        <v/>
      </c>
      <c r="Q1878" s="119" t="str">
        <f t="shared" si="187"/>
        <v/>
      </c>
      <c r="R1878" s="117" t="str">
        <f>IFERROR(VLOOKUP($I1878,BASE_SETOR!$B$4:$C$1000,2,0),"")</f>
        <v/>
      </c>
      <c r="AM1878" s="340"/>
    </row>
    <row r="1879" spans="6:39" customFormat="1" ht="18.75">
      <c r="F1879" s="120" t="str">
        <f t="shared" si="183"/>
        <v/>
      </c>
      <c r="G1879" s="121"/>
      <c r="H1879" s="120"/>
      <c r="I1879" s="122"/>
      <c r="J1879" s="306"/>
      <c r="K1879" s="115"/>
      <c r="L1879" s="115" t="str">
        <f>IFERROR(VLOOKUP(I1879,COT_ACOES!$B:$C,2,),"")</f>
        <v/>
      </c>
      <c r="M1879" s="115" t="str">
        <f t="shared" si="184"/>
        <v/>
      </c>
      <c r="N1879" s="116" t="str">
        <f t="shared" si="185"/>
        <v/>
      </c>
      <c r="O1879" s="117" t="str">
        <f t="shared" si="182"/>
        <v/>
      </c>
      <c r="P1879" s="118" t="str">
        <f t="shared" si="186"/>
        <v/>
      </c>
      <c r="Q1879" s="119" t="str">
        <f t="shared" si="187"/>
        <v/>
      </c>
      <c r="R1879" s="117" t="str">
        <f>IFERROR(VLOOKUP($I1879,BASE_SETOR!$B$4:$C$1000,2,0),"")</f>
        <v/>
      </c>
      <c r="AM1879" s="340"/>
    </row>
    <row r="1880" spans="6:39" customFormat="1" ht="18.75">
      <c r="F1880" s="120" t="str">
        <f t="shared" si="183"/>
        <v/>
      </c>
      <c r="G1880" s="121"/>
      <c r="H1880" s="120"/>
      <c r="I1880" s="122"/>
      <c r="J1880" s="306"/>
      <c r="K1880" s="115"/>
      <c r="L1880" s="115" t="str">
        <f>IFERROR(VLOOKUP(I1880,COT_ACOES!$B:$C,2,),"")</f>
        <v/>
      </c>
      <c r="M1880" s="115" t="str">
        <f t="shared" si="184"/>
        <v/>
      </c>
      <c r="N1880" s="116" t="str">
        <f t="shared" si="185"/>
        <v/>
      </c>
      <c r="O1880" s="117" t="str">
        <f t="shared" si="182"/>
        <v/>
      </c>
      <c r="P1880" s="118" t="str">
        <f t="shared" si="186"/>
        <v/>
      </c>
      <c r="Q1880" s="119" t="str">
        <f t="shared" si="187"/>
        <v/>
      </c>
      <c r="R1880" s="117" t="str">
        <f>IFERROR(VLOOKUP($I1880,BASE_SETOR!$B$4:$C$1000,2,0),"")</f>
        <v/>
      </c>
      <c r="AM1880" s="340"/>
    </row>
    <row r="1881" spans="6:39" customFormat="1" ht="18.75">
      <c r="F1881" s="120" t="str">
        <f t="shared" si="183"/>
        <v/>
      </c>
      <c r="G1881" s="121"/>
      <c r="H1881" s="120"/>
      <c r="I1881" s="122"/>
      <c r="J1881" s="306"/>
      <c r="K1881" s="115"/>
      <c r="L1881" s="115" t="str">
        <f>IFERROR(VLOOKUP(I1881,COT_ACOES!$B:$C,2,),"")</f>
        <v/>
      </c>
      <c r="M1881" s="115" t="str">
        <f t="shared" si="184"/>
        <v/>
      </c>
      <c r="N1881" s="116" t="str">
        <f t="shared" si="185"/>
        <v/>
      </c>
      <c r="O1881" s="117" t="str">
        <f t="shared" ref="O1881:O1944" si="188">IFERROR(N1881/$C$4,"")</f>
        <v/>
      </c>
      <c r="P1881" s="118" t="str">
        <f t="shared" si="186"/>
        <v/>
      </c>
      <c r="Q1881" s="119" t="str">
        <f t="shared" si="187"/>
        <v/>
      </c>
      <c r="R1881" s="117" t="str">
        <f>IFERROR(VLOOKUP($I1881,BASE_SETOR!$B$4:$C$1000,2,0),"")</f>
        <v/>
      </c>
      <c r="AM1881" s="340"/>
    </row>
    <row r="1882" spans="6:39" customFormat="1" ht="18.75">
      <c r="F1882" s="120" t="str">
        <f t="shared" ref="F1882:F1945" si="189">IF(G1882="","",1+F1881)</f>
        <v/>
      </c>
      <c r="G1882" s="121"/>
      <c r="H1882" s="120"/>
      <c r="I1882" s="122"/>
      <c r="J1882" s="306"/>
      <c r="K1882" s="115"/>
      <c r="L1882" s="115" t="str">
        <f>IFERROR(VLOOKUP(I1882,COT_ACOES!$B:$C,2,),"")</f>
        <v/>
      </c>
      <c r="M1882" s="115" t="str">
        <f t="shared" si="184"/>
        <v/>
      </c>
      <c r="N1882" s="116" t="str">
        <f t="shared" si="185"/>
        <v/>
      </c>
      <c r="O1882" s="117" t="str">
        <f t="shared" si="188"/>
        <v/>
      </c>
      <c r="P1882" s="118" t="str">
        <f t="shared" si="186"/>
        <v/>
      </c>
      <c r="Q1882" s="119" t="str">
        <f t="shared" si="187"/>
        <v/>
      </c>
      <c r="R1882" s="117" t="str">
        <f>IFERROR(VLOOKUP($I1882,BASE_SETOR!$B$4:$C$1000,2,0),"")</f>
        <v/>
      </c>
      <c r="AM1882" s="340"/>
    </row>
    <row r="1883" spans="6:39" customFormat="1" ht="18.75">
      <c r="F1883" s="120" t="str">
        <f t="shared" si="189"/>
        <v/>
      </c>
      <c r="G1883" s="121"/>
      <c r="H1883" s="120"/>
      <c r="I1883" s="122"/>
      <c r="J1883" s="306"/>
      <c r="K1883" s="115"/>
      <c r="L1883" s="115" t="str">
        <f>IFERROR(VLOOKUP(I1883,COT_ACOES!$B:$C,2,),"")</f>
        <v/>
      </c>
      <c r="M1883" s="115" t="str">
        <f t="shared" si="184"/>
        <v/>
      </c>
      <c r="N1883" s="116" t="str">
        <f t="shared" si="185"/>
        <v/>
      </c>
      <c r="O1883" s="117" t="str">
        <f t="shared" si="188"/>
        <v/>
      </c>
      <c r="P1883" s="118" t="str">
        <f t="shared" si="186"/>
        <v/>
      </c>
      <c r="Q1883" s="119" t="str">
        <f t="shared" si="187"/>
        <v/>
      </c>
      <c r="R1883" s="117" t="str">
        <f>IFERROR(VLOOKUP($I1883,BASE_SETOR!$B$4:$C$1000,2,0),"")</f>
        <v/>
      </c>
      <c r="AM1883" s="340"/>
    </row>
    <row r="1884" spans="6:39" customFormat="1" ht="18.75">
      <c r="F1884" s="120" t="str">
        <f t="shared" si="189"/>
        <v/>
      </c>
      <c r="G1884" s="121"/>
      <c r="H1884" s="120"/>
      <c r="I1884" s="122"/>
      <c r="J1884" s="306"/>
      <c r="K1884" s="115"/>
      <c r="L1884" s="115" t="str">
        <f>IFERROR(VLOOKUP(I1884,COT_ACOES!$B:$C,2,),"")</f>
        <v/>
      </c>
      <c r="M1884" s="115" t="str">
        <f t="shared" si="184"/>
        <v/>
      </c>
      <c r="N1884" s="116" t="str">
        <f t="shared" si="185"/>
        <v/>
      </c>
      <c r="O1884" s="117" t="str">
        <f t="shared" si="188"/>
        <v/>
      </c>
      <c r="P1884" s="118" t="str">
        <f t="shared" si="186"/>
        <v/>
      </c>
      <c r="Q1884" s="119" t="str">
        <f t="shared" si="187"/>
        <v/>
      </c>
      <c r="R1884" s="117" t="str">
        <f>IFERROR(VLOOKUP($I1884,BASE_SETOR!$B$4:$C$1000,2,0),"")</f>
        <v/>
      </c>
      <c r="AM1884" s="340"/>
    </row>
    <row r="1885" spans="6:39" customFormat="1" ht="18.75">
      <c r="F1885" s="120" t="str">
        <f t="shared" si="189"/>
        <v/>
      </c>
      <c r="G1885" s="121"/>
      <c r="H1885" s="120"/>
      <c r="I1885" s="122"/>
      <c r="J1885" s="306"/>
      <c r="K1885" s="115"/>
      <c r="L1885" s="115" t="str">
        <f>IFERROR(VLOOKUP(I1885,COT_ACOES!$B:$C,2,),"")</f>
        <v/>
      </c>
      <c r="M1885" s="115" t="str">
        <f t="shared" si="184"/>
        <v/>
      </c>
      <c r="N1885" s="116" t="str">
        <f t="shared" si="185"/>
        <v/>
      </c>
      <c r="O1885" s="117" t="str">
        <f t="shared" si="188"/>
        <v/>
      </c>
      <c r="P1885" s="118" t="str">
        <f t="shared" si="186"/>
        <v/>
      </c>
      <c r="Q1885" s="119" t="str">
        <f t="shared" si="187"/>
        <v/>
      </c>
      <c r="R1885" s="117" t="str">
        <f>IFERROR(VLOOKUP($I1885,BASE_SETOR!$B$4:$C$1000,2,0),"")</f>
        <v/>
      </c>
      <c r="AM1885" s="340"/>
    </row>
    <row r="1886" spans="6:39" customFormat="1" ht="18.75">
      <c r="F1886" s="120" t="str">
        <f t="shared" si="189"/>
        <v/>
      </c>
      <c r="G1886" s="121"/>
      <c r="H1886" s="120"/>
      <c r="I1886" s="122"/>
      <c r="J1886" s="306"/>
      <c r="K1886" s="115"/>
      <c r="L1886" s="115" t="str">
        <f>IFERROR(VLOOKUP(I1886,COT_ACOES!$B:$C,2,),"")</f>
        <v/>
      </c>
      <c r="M1886" s="115" t="str">
        <f t="shared" si="184"/>
        <v/>
      </c>
      <c r="N1886" s="116" t="str">
        <f t="shared" si="185"/>
        <v/>
      </c>
      <c r="O1886" s="117" t="str">
        <f t="shared" si="188"/>
        <v/>
      </c>
      <c r="P1886" s="118" t="str">
        <f t="shared" si="186"/>
        <v/>
      </c>
      <c r="Q1886" s="119" t="str">
        <f t="shared" si="187"/>
        <v/>
      </c>
      <c r="R1886" s="117" t="str">
        <f>IFERROR(VLOOKUP($I1886,BASE_SETOR!$B$4:$C$1000,2,0),"")</f>
        <v/>
      </c>
      <c r="AM1886" s="340"/>
    </row>
    <row r="1887" spans="6:39" customFormat="1" ht="18.75">
      <c r="F1887" s="120" t="str">
        <f t="shared" si="189"/>
        <v/>
      </c>
      <c r="G1887" s="121"/>
      <c r="H1887" s="120"/>
      <c r="I1887" s="122"/>
      <c r="J1887" s="306"/>
      <c r="K1887" s="115"/>
      <c r="L1887" s="115" t="str">
        <f>IFERROR(VLOOKUP(I1887,COT_ACOES!$B:$C,2,),"")</f>
        <v/>
      </c>
      <c r="M1887" s="115" t="str">
        <f t="shared" si="184"/>
        <v/>
      </c>
      <c r="N1887" s="116" t="str">
        <f t="shared" si="185"/>
        <v/>
      </c>
      <c r="O1887" s="117" t="str">
        <f t="shared" si="188"/>
        <v/>
      </c>
      <c r="P1887" s="118" t="str">
        <f t="shared" si="186"/>
        <v/>
      </c>
      <c r="Q1887" s="119" t="str">
        <f t="shared" si="187"/>
        <v/>
      </c>
      <c r="R1887" s="117" t="str">
        <f>IFERROR(VLOOKUP($I1887,BASE_SETOR!$B$4:$C$1000,2,0),"")</f>
        <v/>
      </c>
      <c r="AM1887" s="340"/>
    </row>
    <row r="1888" spans="6:39" customFormat="1" ht="18.75">
      <c r="F1888" s="120" t="str">
        <f t="shared" si="189"/>
        <v/>
      </c>
      <c r="G1888" s="121"/>
      <c r="H1888" s="120"/>
      <c r="I1888" s="122"/>
      <c r="J1888" s="306"/>
      <c r="K1888" s="115"/>
      <c r="L1888" s="115" t="str">
        <f>IFERROR(VLOOKUP(I1888,COT_ACOES!$B:$C,2,),"")</f>
        <v/>
      </c>
      <c r="M1888" s="115" t="str">
        <f t="shared" si="184"/>
        <v/>
      </c>
      <c r="N1888" s="116" t="str">
        <f t="shared" si="185"/>
        <v/>
      </c>
      <c r="O1888" s="117" t="str">
        <f t="shared" si="188"/>
        <v/>
      </c>
      <c r="P1888" s="118" t="str">
        <f t="shared" si="186"/>
        <v/>
      </c>
      <c r="Q1888" s="119" t="str">
        <f t="shared" si="187"/>
        <v/>
      </c>
      <c r="R1888" s="117" t="str">
        <f>IFERROR(VLOOKUP($I1888,BASE_SETOR!$B$4:$C$1000,2,0),"")</f>
        <v/>
      </c>
      <c r="AM1888" s="340"/>
    </row>
    <row r="1889" spans="6:39" customFormat="1" ht="18.75">
      <c r="F1889" s="120" t="str">
        <f t="shared" si="189"/>
        <v/>
      </c>
      <c r="G1889" s="121"/>
      <c r="H1889" s="120"/>
      <c r="I1889" s="122"/>
      <c r="J1889" s="306"/>
      <c r="K1889" s="115"/>
      <c r="L1889" s="115" t="str">
        <f>IFERROR(VLOOKUP(I1889,COT_ACOES!$B:$C,2,),"")</f>
        <v/>
      </c>
      <c r="M1889" s="115" t="str">
        <f t="shared" si="184"/>
        <v/>
      </c>
      <c r="N1889" s="116" t="str">
        <f t="shared" si="185"/>
        <v/>
      </c>
      <c r="O1889" s="117" t="str">
        <f t="shared" si="188"/>
        <v/>
      </c>
      <c r="P1889" s="118" t="str">
        <f t="shared" si="186"/>
        <v/>
      </c>
      <c r="Q1889" s="119" t="str">
        <f t="shared" si="187"/>
        <v/>
      </c>
      <c r="R1889" s="117" t="str">
        <f>IFERROR(VLOOKUP($I1889,BASE_SETOR!$B$4:$C$1000,2,0),"")</f>
        <v/>
      </c>
      <c r="AM1889" s="340"/>
    </row>
    <row r="1890" spans="6:39" customFormat="1" ht="18.75">
      <c r="F1890" s="120" t="str">
        <f t="shared" si="189"/>
        <v/>
      </c>
      <c r="G1890" s="121"/>
      <c r="H1890" s="120"/>
      <c r="I1890" s="122"/>
      <c r="J1890" s="306"/>
      <c r="K1890" s="115"/>
      <c r="L1890" s="115" t="str">
        <f>IFERROR(VLOOKUP(I1890,COT_ACOES!$B:$C,2,),"")</f>
        <v/>
      </c>
      <c r="M1890" s="115" t="str">
        <f t="shared" si="184"/>
        <v/>
      </c>
      <c r="N1890" s="116" t="str">
        <f t="shared" si="185"/>
        <v/>
      </c>
      <c r="O1890" s="117" t="str">
        <f t="shared" si="188"/>
        <v/>
      </c>
      <c r="P1890" s="118" t="str">
        <f t="shared" si="186"/>
        <v/>
      </c>
      <c r="Q1890" s="119" t="str">
        <f t="shared" si="187"/>
        <v/>
      </c>
      <c r="R1890" s="117" t="str">
        <f>IFERROR(VLOOKUP($I1890,BASE_SETOR!$B$4:$C$1000,2,0),"")</f>
        <v/>
      </c>
      <c r="AM1890" s="340"/>
    </row>
    <row r="1891" spans="6:39" customFormat="1" ht="18.75">
      <c r="F1891" s="120" t="str">
        <f t="shared" si="189"/>
        <v/>
      </c>
      <c r="G1891" s="121"/>
      <c r="H1891" s="120"/>
      <c r="I1891" s="122"/>
      <c r="J1891" s="306"/>
      <c r="K1891" s="115"/>
      <c r="L1891" s="115" t="str">
        <f>IFERROR(VLOOKUP(I1891,COT_ACOES!$B:$C,2,),"")</f>
        <v/>
      </c>
      <c r="M1891" s="115" t="str">
        <f t="shared" si="184"/>
        <v/>
      </c>
      <c r="N1891" s="116" t="str">
        <f t="shared" si="185"/>
        <v/>
      </c>
      <c r="O1891" s="117" t="str">
        <f t="shared" si="188"/>
        <v/>
      </c>
      <c r="P1891" s="118" t="str">
        <f t="shared" si="186"/>
        <v/>
      </c>
      <c r="Q1891" s="119" t="str">
        <f t="shared" si="187"/>
        <v/>
      </c>
      <c r="R1891" s="117" t="str">
        <f>IFERROR(VLOOKUP($I1891,BASE_SETOR!$B$4:$C$1000,2,0),"")</f>
        <v/>
      </c>
      <c r="AM1891" s="340"/>
    </row>
    <row r="1892" spans="6:39" customFormat="1" ht="18.75">
      <c r="F1892" s="120" t="str">
        <f t="shared" si="189"/>
        <v/>
      </c>
      <c r="G1892" s="121"/>
      <c r="H1892" s="120"/>
      <c r="I1892" s="122"/>
      <c r="J1892" s="306"/>
      <c r="K1892" s="115"/>
      <c r="L1892" s="115" t="str">
        <f>IFERROR(VLOOKUP(I1892,COT_ACOES!$B:$C,2,),"")</f>
        <v/>
      </c>
      <c r="M1892" s="115" t="str">
        <f t="shared" si="184"/>
        <v/>
      </c>
      <c r="N1892" s="116" t="str">
        <f t="shared" si="185"/>
        <v/>
      </c>
      <c r="O1892" s="117" t="str">
        <f t="shared" si="188"/>
        <v/>
      </c>
      <c r="P1892" s="118" t="str">
        <f t="shared" si="186"/>
        <v/>
      </c>
      <c r="Q1892" s="119" t="str">
        <f t="shared" si="187"/>
        <v/>
      </c>
      <c r="R1892" s="117" t="str">
        <f>IFERROR(VLOOKUP($I1892,BASE_SETOR!$B$4:$C$1000,2,0),"")</f>
        <v/>
      </c>
      <c r="AM1892" s="340"/>
    </row>
    <row r="1893" spans="6:39" customFormat="1" ht="18.75">
      <c r="F1893" s="120" t="str">
        <f t="shared" si="189"/>
        <v/>
      </c>
      <c r="G1893" s="121"/>
      <c r="H1893" s="120"/>
      <c r="I1893" s="122"/>
      <c r="J1893" s="306"/>
      <c r="K1893" s="115"/>
      <c r="L1893" s="115" t="str">
        <f>IFERROR(VLOOKUP(I1893,COT_ACOES!$B:$C,2,),"")</f>
        <v/>
      </c>
      <c r="M1893" s="115" t="str">
        <f t="shared" si="184"/>
        <v/>
      </c>
      <c r="N1893" s="116" t="str">
        <f t="shared" si="185"/>
        <v/>
      </c>
      <c r="O1893" s="117" t="str">
        <f t="shared" si="188"/>
        <v/>
      </c>
      <c r="P1893" s="118" t="str">
        <f t="shared" si="186"/>
        <v/>
      </c>
      <c r="Q1893" s="119" t="str">
        <f t="shared" si="187"/>
        <v/>
      </c>
      <c r="R1893" s="117" t="str">
        <f>IFERROR(VLOOKUP($I1893,BASE_SETOR!$B$4:$C$1000,2,0),"")</f>
        <v/>
      </c>
      <c r="AM1893" s="340"/>
    </row>
    <row r="1894" spans="6:39" customFormat="1" ht="18.75">
      <c r="F1894" s="120" t="str">
        <f t="shared" si="189"/>
        <v/>
      </c>
      <c r="G1894" s="121"/>
      <c r="H1894" s="120"/>
      <c r="I1894" s="122"/>
      <c r="J1894" s="306"/>
      <c r="K1894" s="115"/>
      <c r="L1894" s="115" t="str">
        <f>IFERROR(VLOOKUP(I1894,COT_ACOES!$B:$C,2,),"")</f>
        <v/>
      </c>
      <c r="M1894" s="115" t="str">
        <f t="shared" si="184"/>
        <v/>
      </c>
      <c r="N1894" s="116" t="str">
        <f t="shared" si="185"/>
        <v/>
      </c>
      <c r="O1894" s="117" t="str">
        <f t="shared" si="188"/>
        <v/>
      </c>
      <c r="P1894" s="118" t="str">
        <f t="shared" si="186"/>
        <v/>
      </c>
      <c r="Q1894" s="119" t="str">
        <f t="shared" si="187"/>
        <v/>
      </c>
      <c r="R1894" s="117" t="str">
        <f>IFERROR(VLOOKUP($I1894,BASE_SETOR!$B$4:$C$1000,2,0),"")</f>
        <v/>
      </c>
      <c r="AM1894" s="340"/>
    </row>
    <row r="1895" spans="6:39" customFormat="1" ht="18.75">
      <c r="F1895" s="120" t="str">
        <f t="shared" si="189"/>
        <v/>
      </c>
      <c r="G1895" s="121"/>
      <c r="H1895" s="120"/>
      <c r="I1895" s="122"/>
      <c r="J1895" s="306"/>
      <c r="K1895" s="115"/>
      <c r="L1895" s="115" t="str">
        <f>IFERROR(VLOOKUP(I1895,COT_ACOES!$B:$C,2,),"")</f>
        <v/>
      </c>
      <c r="M1895" s="115" t="str">
        <f t="shared" si="184"/>
        <v/>
      </c>
      <c r="N1895" s="116" t="str">
        <f t="shared" si="185"/>
        <v/>
      </c>
      <c r="O1895" s="117" t="str">
        <f t="shared" si="188"/>
        <v/>
      </c>
      <c r="P1895" s="118" t="str">
        <f t="shared" si="186"/>
        <v/>
      </c>
      <c r="Q1895" s="119" t="str">
        <f t="shared" si="187"/>
        <v/>
      </c>
      <c r="R1895" s="117" t="str">
        <f>IFERROR(VLOOKUP($I1895,BASE_SETOR!$B$4:$C$1000,2,0),"")</f>
        <v/>
      </c>
      <c r="AM1895" s="340"/>
    </row>
    <row r="1896" spans="6:39" customFormat="1" ht="18.75">
      <c r="F1896" s="120" t="str">
        <f t="shared" si="189"/>
        <v/>
      </c>
      <c r="G1896" s="121"/>
      <c r="H1896" s="120"/>
      <c r="I1896" s="122"/>
      <c r="J1896" s="306"/>
      <c r="K1896" s="115"/>
      <c r="L1896" s="115" t="str">
        <f>IFERROR(VLOOKUP(I1896,COT_ACOES!$B:$C,2,),"")</f>
        <v/>
      </c>
      <c r="M1896" s="115" t="str">
        <f t="shared" si="184"/>
        <v/>
      </c>
      <c r="N1896" s="116" t="str">
        <f t="shared" si="185"/>
        <v/>
      </c>
      <c r="O1896" s="117" t="str">
        <f t="shared" si="188"/>
        <v/>
      </c>
      <c r="P1896" s="118" t="str">
        <f t="shared" si="186"/>
        <v/>
      </c>
      <c r="Q1896" s="119" t="str">
        <f t="shared" si="187"/>
        <v/>
      </c>
      <c r="R1896" s="117" t="str">
        <f>IFERROR(VLOOKUP($I1896,BASE_SETOR!$B$4:$C$1000,2,0),"")</f>
        <v/>
      </c>
      <c r="AM1896" s="340"/>
    </row>
    <row r="1897" spans="6:39" customFormat="1" ht="18.75">
      <c r="F1897" s="120" t="str">
        <f t="shared" si="189"/>
        <v/>
      </c>
      <c r="G1897" s="121"/>
      <c r="H1897" s="120"/>
      <c r="I1897" s="122"/>
      <c r="J1897" s="306"/>
      <c r="K1897" s="115"/>
      <c r="L1897" s="115" t="str">
        <f>IFERROR(VLOOKUP(I1897,COT_ACOES!$B:$C,2,),"")</f>
        <v/>
      </c>
      <c r="M1897" s="115" t="str">
        <f t="shared" si="184"/>
        <v/>
      </c>
      <c r="N1897" s="116" t="str">
        <f t="shared" si="185"/>
        <v/>
      </c>
      <c r="O1897" s="117" t="str">
        <f t="shared" si="188"/>
        <v/>
      </c>
      <c r="P1897" s="118" t="str">
        <f t="shared" si="186"/>
        <v/>
      </c>
      <c r="Q1897" s="119" t="str">
        <f t="shared" si="187"/>
        <v/>
      </c>
      <c r="R1897" s="117" t="str">
        <f>IFERROR(VLOOKUP($I1897,BASE_SETOR!$B$4:$C$1000,2,0),"")</f>
        <v/>
      </c>
      <c r="AM1897" s="340"/>
    </row>
    <row r="1898" spans="6:39" customFormat="1" ht="18.75">
      <c r="F1898" s="120" t="str">
        <f t="shared" si="189"/>
        <v/>
      </c>
      <c r="G1898" s="121"/>
      <c r="H1898" s="120"/>
      <c r="I1898" s="122"/>
      <c r="J1898" s="306"/>
      <c r="K1898" s="115"/>
      <c r="L1898" s="115" t="str">
        <f>IFERROR(VLOOKUP(I1898,COT_ACOES!$B:$C,2,),"")</f>
        <v/>
      </c>
      <c r="M1898" s="115" t="str">
        <f t="shared" ref="M1898:M1961" si="190">IF(J1898="","",J1898*K1898)</f>
        <v/>
      </c>
      <c r="N1898" s="116" t="str">
        <f t="shared" ref="N1898:N1961" si="191">IF(J1898="","",J1898*L1898)</f>
        <v/>
      </c>
      <c r="O1898" s="117" t="str">
        <f t="shared" si="188"/>
        <v/>
      </c>
      <c r="P1898" s="118" t="str">
        <f t="shared" ref="P1898:P1961" si="192">IFERROR((N1898-M1898)/M1898,"")</f>
        <v/>
      </c>
      <c r="Q1898" s="119" t="str">
        <f t="shared" ref="Q1898:Q1961" si="193">IFERROR(M1898*P1898,"")</f>
        <v/>
      </c>
      <c r="R1898" s="117" t="str">
        <f>IFERROR(VLOOKUP($I1898,BASE_SETOR!$B$4:$C$1000,2,0),"")</f>
        <v/>
      </c>
      <c r="AM1898" s="340"/>
    </row>
    <row r="1899" spans="6:39" customFormat="1" ht="18.75">
      <c r="F1899" s="120" t="str">
        <f t="shared" si="189"/>
        <v/>
      </c>
      <c r="G1899" s="121"/>
      <c r="H1899" s="120"/>
      <c r="I1899" s="122"/>
      <c r="J1899" s="306"/>
      <c r="K1899" s="115"/>
      <c r="L1899" s="115" t="str">
        <f>IFERROR(VLOOKUP(I1899,COT_ACOES!$B:$C,2,),"")</f>
        <v/>
      </c>
      <c r="M1899" s="115" t="str">
        <f t="shared" si="190"/>
        <v/>
      </c>
      <c r="N1899" s="116" t="str">
        <f t="shared" si="191"/>
        <v/>
      </c>
      <c r="O1899" s="117" t="str">
        <f t="shared" si="188"/>
        <v/>
      </c>
      <c r="P1899" s="118" t="str">
        <f t="shared" si="192"/>
        <v/>
      </c>
      <c r="Q1899" s="119" t="str">
        <f t="shared" si="193"/>
        <v/>
      </c>
      <c r="R1899" s="117" t="str">
        <f>IFERROR(VLOOKUP($I1899,BASE_SETOR!$B$4:$C$1000,2,0),"")</f>
        <v/>
      </c>
      <c r="AM1899" s="340"/>
    </row>
    <row r="1900" spans="6:39" customFormat="1" ht="18.75">
      <c r="F1900" s="120" t="str">
        <f t="shared" si="189"/>
        <v/>
      </c>
      <c r="G1900" s="121"/>
      <c r="H1900" s="120"/>
      <c r="I1900" s="122"/>
      <c r="J1900" s="306"/>
      <c r="K1900" s="115"/>
      <c r="L1900" s="115" t="str">
        <f>IFERROR(VLOOKUP(I1900,COT_ACOES!$B:$C,2,),"")</f>
        <v/>
      </c>
      <c r="M1900" s="115" t="str">
        <f t="shared" si="190"/>
        <v/>
      </c>
      <c r="N1900" s="116" t="str">
        <f t="shared" si="191"/>
        <v/>
      </c>
      <c r="O1900" s="117" t="str">
        <f t="shared" si="188"/>
        <v/>
      </c>
      <c r="P1900" s="118" t="str">
        <f t="shared" si="192"/>
        <v/>
      </c>
      <c r="Q1900" s="119" t="str">
        <f t="shared" si="193"/>
        <v/>
      </c>
      <c r="R1900" s="117" t="str">
        <f>IFERROR(VLOOKUP($I1900,BASE_SETOR!$B$4:$C$1000,2,0),"")</f>
        <v/>
      </c>
      <c r="AM1900" s="340"/>
    </row>
    <row r="1901" spans="6:39" customFormat="1" ht="18.75">
      <c r="F1901" s="120" t="str">
        <f t="shared" si="189"/>
        <v/>
      </c>
      <c r="G1901" s="121"/>
      <c r="H1901" s="120"/>
      <c r="I1901" s="122"/>
      <c r="J1901" s="306"/>
      <c r="K1901" s="115"/>
      <c r="L1901" s="115" t="str">
        <f>IFERROR(VLOOKUP(I1901,COT_ACOES!$B:$C,2,),"")</f>
        <v/>
      </c>
      <c r="M1901" s="115" t="str">
        <f t="shared" si="190"/>
        <v/>
      </c>
      <c r="N1901" s="116" t="str">
        <f t="shared" si="191"/>
        <v/>
      </c>
      <c r="O1901" s="117" t="str">
        <f t="shared" si="188"/>
        <v/>
      </c>
      <c r="P1901" s="118" t="str">
        <f t="shared" si="192"/>
        <v/>
      </c>
      <c r="Q1901" s="119" t="str">
        <f t="shared" si="193"/>
        <v/>
      </c>
      <c r="R1901" s="117" t="str">
        <f>IFERROR(VLOOKUP($I1901,BASE_SETOR!$B$4:$C$1000,2,0),"")</f>
        <v/>
      </c>
      <c r="AM1901" s="340"/>
    </row>
    <row r="1902" spans="6:39" customFormat="1" ht="18.75">
      <c r="F1902" s="120" t="str">
        <f t="shared" si="189"/>
        <v/>
      </c>
      <c r="G1902" s="121"/>
      <c r="H1902" s="120"/>
      <c r="I1902" s="122"/>
      <c r="J1902" s="306"/>
      <c r="K1902" s="115"/>
      <c r="L1902" s="115" t="str">
        <f>IFERROR(VLOOKUP(I1902,COT_ACOES!$B:$C,2,),"")</f>
        <v/>
      </c>
      <c r="M1902" s="115" t="str">
        <f t="shared" si="190"/>
        <v/>
      </c>
      <c r="N1902" s="116" t="str">
        <f t="shared" si="191"/>
        <v/>
      </c>
      <c r="O1902" s="117" t="str">
        <f t="shared" si="188"/>
        <v/>
      </c>
      <c r="P1902" s="118" t="str">
        <f t="shared" si="192"/>
        <v/>
      </c>
      <c r="Q1902" s="119" t="str">
        <f t="shared" si="193"/>
        <v/>
      </c>
      <c r="R1902" s="117" t="str">
        <f>IFERROR(VLOOKUP($I1902,BASE_SETOR!$B$4:$C$1000,2,0),"")</f>
        <v/>
      </c>
      <c r="AM1902" s="340"/>
    </row>
    <row r="1903" spans="6:39" customFormat="1" ht="18.75">
      <c r="F1903" s="120" t="str">
        <f t="shared" si="189"/>
        <v/>
      </c>
      <c r="G1903" s="121"/>
      <c r="H1903" s="120"/>
      <c r="I1903" s="122"/>
      <c r="J1903" s="306"/>
      <c r="K1903" s="115"/>
      <c r="L1903" s="115" t="str">
        <f>IFERROR(VLOOKUP(I1903,COT_ACOES!$B:$C,2,),"")</f>
        <v/>
      </c>
      <c r="M1903" s="115" t="str">
        <f t="shared" si="190"/>
        <v/>
      </c>
      <c r="N1903" s="116" t="str">
        <f t="shared" si="191"/>
        <v/>
      </c>
      <c r="O1903" s="117" t="str">
        <f t="shared" si="188"/>
        <v/>
      </c>
      <c r="P1903" s="118" t="str">
        <f t="shared" si="192"/>
        <v/>
      </c>
      <c r="Q1903" s="119" t="str">
        <f t="shared" si="193"/>
        <v/>
      </c>
      <c r="R1903" s="117" t="str">
        <f>IFERROR(VLOOKUP($I1903,BASE_SETOR!$B$4:$C$1000,2,0),"")</f>
        <v/>
      </c>
      <c r="AM1903" s="340"/>
    </row>
    <row r="1904" spans="6:39" customFormat="1" ht="18.75">
      <c r="F1904" s="120" t="str">
        <f t="shared" si="189"/>
        <v/>
      </c>
      <c r="G1904" s="121"/>
      <c r="H1904" s="120"/>
      <c r="I1904" s="122"/>
      <c r="J1904" s="306"/>
      <c r="K1904" s="115"/>
      <c r="L1904" s="115" t="str">
        <f>IFERROR(VLOOKUP(I1904,COT_ACOES!$B:$C,2,),"")</f>
        <v/>
      </c>
      <c r="M1904" s="115" t="str">
        <f t="shared" si="190"/>
        <v/>
      </c>
      <c r="N1904" s="116" t="str">
        <f t="shared" si="191"/>
        <v/>
      </c>
      <c r="O1904" s="117" t="str">
        <f t="shared" si="188"/>
        <v/>
      </c>
      <c r="P1904" s="118" t="str">
        <f t="shared" si="192"/>
        <v/>
      </c>
      <c r="Q1904" s="119" t="str">
        <f t="shared" si="193"/>
        <v/>
      </c>
      <c r="R1904" s="117" t="str">
        <f>IFERROR(VLOOKUP($I1904,BASE_SETOR!$B$4:$C$1000,2,0),"")</f>
        <v/>
      </c>
      <c r="AM1904" s="340"/>
    </row>
    <row r="1905" spans="6:39" customFormat="1" ht="18.75">
      <c r="F1905" s="120" t="str">
        <f t="shared" si="189"/>
        <v/>
      </c>
      <c r="G1905" s="121"/>
      <c r="H1905" s="120"/>
      <c r="I1905" s="122"/>
      <c r="J1905" s="306"/>
      <c r="K1905" s="115"/>
      <c r="L1905" s="115" t="str">
        <f>IFERROR(VLOOKUP(I1905,COT_ACOES!$B:$C,2,),"")</f>
        <v/>
      </c>
      <c r="M1905" s="115" t="str">
        <f t="shared" si="190"/>
        <v/>
      </c>
      <c r="N1905" s="116" t="str">
        <f t="shared" si="191"/>
        <v/>
      </c>
      <c r="O1905" s="117" t="str">
        <f t="shared" si="188"/>
        <v/>
      </c>
      <c r="P1905" s="118" t="str">
        <f t="shared" si="192"/>
        <v/>
      </c>
      <c r="Q1905" s="119" t="str">
        <f t="shared" si="193"/>
        <v/>
      </c>
      <c r="R1905" s="117" t="str">
        <f>IFERROR(VLOOKUP($I1905,BASE_SETOR!$B$4:$C$1000,2,0),"")</f>
        <v/>
      </c>
      <c r="AM1905" s="340"/>
    </row>
    <row r="1906" spans="6:39" customFormat="1" ht="18.75">
      <c r="F1906" s="120" t="str">
        <f t="shared" si="189"/>
        <v/>
      </c>
      <c r="G1906" s="121"/>
      <c r="H1906" s="120"/>
      <c r="I1906" s="122"/>
      <c r="J1906" s="306"/>
      <c r="K1906" s="115"/>
      <c r="L1906" s="115" t="str">
        <f>IFERROR(VLOOKUP(I1906,COT_ACOES!$B:$C,2,),"")</f>
        <v/>
      </c>
      <c r="M1906" s="115" t="str">
        <f t="shared" si="190"/>
        <v/>
      </c>
      <c r="N1906" s="116" t="str">
        <f t="shared" si="191"/>
        <v/>
      </c>
      <c r="O1906" s="117" t="str">
        <f t="shared" si="188"/>
        <v/>
      </c>
      <c r="P1906" s="118" t="str">
        <f t="shared" si="192"/>
        <v/>
      </c>
      <c r="Q1906" s="119" t="str">
        <f t="shared" si="193"/>
        <v/>
      </c>
      <c r="R1906" s="117" t="str">
        <f>IFERROR(VLOOKUP($I1906,BASE_SETOR!$B$4:$C$1000,2,0),"")</f>
        <v/>
      </c>
      <c r="AM1906" s="340"/>
    </row>
    <row r="1907" spans="6:39" customFormat="1" ht="18.75">
      <c r="F1907" s="120" t="str">
        <f t="shared" si="189"/>
        <v/>
      </c>
      <c r="G1907" s="121"/>
      <c r="H1907" s="120"/>
      <c r="I1907" s="122"/>
      <c r="J1907" s="306"/>
      <c r="K1907" s="115"/>
      <c r="L1907" s="115" t="str">
        <f>IFERROR(VLOOKUP(I1907,COT_ACOES!$B:$C,2,),"")</f>
        <v/>
      </c>
      <c r="M1907" s="115" t="str">
        <f t="shared" si="190"/>
        <v/>
      </c>
      <c r="N1907" s="116" t="str">
        <f t="shared" si="191"/>
        <v/>
      </c>
      <c r="O1907" s="117" t="str">
        <f t="shared" si="188"/>
        <v/>
      </c>
      <c r="P1907" s="118" t="str">
        <f t="shared" si="192"/>
        <v/>
      </c>
      <c r="Q1907" s="119" t="str">
        <f t="shared" si="193"/>
        <v/>
      </c>
      <c r="R1907" s="117" t="str">
        <f>IFERROR(VLOOKUP($I1907,BASE_SETOR!$B$4:$C$1000,2,0),"")</f>
        <v/>
      </c>
      <c r="AM1907" s="340"/>
    </row>
    <row r="1908" spans="6:39" customFormat="1" ht="18.75">
      <c r="F1908" s="120" t="str">
        <f t="shared" si="189"/>
        <v/>
      </c>
      <c r="G1908" s="121"/>
      <c r="H1908" s="120"/>
      <c r="I1908" s="122"/>
      <c r="J1908" s="306"/>
      <c r="K1908" s="115"/>
      <c r="L1908" s="115" t="str">
        <f>IFERROR(VLOOKUP(I1908,COT_ACOES!$B:$C,2,),"")</f>
        <v/>
      </c>
      <c r="M1908" s="115" t="str">
        <f t="shared" si="190"/>
        <v/>
      </c>
      <c r="N1908" s="116" t="str">
        <f t="shared" si="191"/>
        <v/>
      </c>
      <c r="O1908" s="117" t="str">
        <f t="shared" si="188"/>
        <v/>
      </c>
      <c r="P1908" s="118" t="str">
        <f t="shared" si="192"/>
        <v/>
      </c>
      <c r="Q1908" s="119" t="str">
        <f t="shared" si="193"/>
        <v/>
      </c>
      <c r="R1908" s="117" t="str">
        <f>IFERROR(VLOOKUP($I1908,BASE_SETOR!$B$4:$C$1000,2,0),"")</f>
        <v/>
      </c>
      <c r="AM1908" s="340"/>
    </row>
    <row r="1909" spans="6:39" customFormat="1" ht="18.75">
      <c r="F1909" s="120" t="str">
        <f t="shared" si="189"/>
        <v/>
      </c>
      <c r="G1909" s="121"/>
      <c r="H1909" s="120"/>
      <c r="I1909" s="122"/>
      <c r="J1909" s="306"/>
      <c r="K1909" s="115"/>
      <c r="L1909" s="115" t="str">
        <f>IFERROR(VLOOKUP(I1909,COT_ACOES!$B:$C,2,),"")</f>
        <v/>
      </c>
      <c r="M1909" s="115" t="str">
        <f t="shared" si="190"/>
        <v/>
      </c>
      <c r="N1909" s="116" t="str">
        <f t="shared" si="191"/>
        <v/>
      </c>
      <c r="O1909" s="117" t="str">
        <f t="shared" si="188"/>
        <v/>
      </c>
      <c r="P1909" s="118" t="str">
        <f t="shared" si="192"/>
        <v/>
      </c>
      <c r="Q1909" s="119" t="str">
        <f t="shared" si="193"/>
        <v/>
      </c>
      <c r="R1909" s="117" t="str">
        <f>IFERROR(VLOOKUP($I1909,BASE_SETOR!$B$4:$C$1000,2,0),"")</f>
        <v/>
      </c>
      <c r="AM1909" s="340"/>
    </row>
    <row r="1910" spans="6:39" customFormat="1" ht="18.75">
      <c r="F1910" s="120" t="str">
        <f t="shared" si="189"/>
        <v/>
      </c>
      <c r="G1910" s="121"/>
      <c r="H1910" s="120"/>
      <c r="I1910" s="122"/>
      <c r="J1910" s="306"/>
      <c r="K1910" s="115"/>
      <c r="L1910" s="115" t="str">
        <f>IFERROR(VLOOKUP(I1910,COT_ACOES!$B:$C,2,),"")</f>
        <v/>
      </c>
      <c r="M1910" s="115" t="str">
        <f t="shared" si="190"/>
        <v/>
      </c>
      <c r="N1910" s="116" t="str">
        <f t="shared" si="191"/>
        <v/>
      </c>
      <c r="O1910" s="117" t="str">
        <f t="shared" si="188"/>
        <v/>
      </c>
      <c r="P1910" s="118" t="str">
        <f t="shared" si="192"/>
        <v/>
      </c>
      <c r="Q1910" s="119" t="str">
        <f t="shared" si="193"/>
        <v/>
      </c>
      <c r="R1910" s="117" t="str">
        <f>IFERROR(VLOOKUP($I1910,BASE_SETOR!$B$4:$C$1000,2,0),"")</f>
        <v/>
      </c>
      <c r="AM1910" s="340"/>
    </row>
    <row r="1911" spans="6:39" customFormat="1" ht="18.75">
      <c r="F1911" s="120" t="str">
        <f t="shared" si="189"/>
        <v/>
      </c>
      <c r="G1911" s="121"/>
      <c r="H1911" s="120"/>
      <c r="I1911" s="122"/>
      <c r="J1911" s="306"/>
      <c r="K1911" s="115"/>
      <c r="L1911" s="115" t="str">
        <f>IFERROR(VLOOKUP(I1911,COT_ACOES!$B:$C,2,),"")</f>
        <v/>
      </c>
      <c r="M1911" s="115" t="str">
        <f t="shared" si="190"/>
        <v/>
      </c>
      <c r="N1911" s="116" t="str">
        <f t="shared" si="191"/>
        <v/>
      </c>
      <c r="O1911" s="117" t="str">
        <f t="shared" si="188"/>
        <v/>
      </c>
      <c r="P1911" s="118" t="str">
        <f t="shared" si="192"/>
        <v/>
      </c>
      <c r="Q1911" s="119" t="str">
        <f t="shared" si="193"/>
        <v/>
      </c>
      <c r="R1911" s="117" t="str">
        <f>IFERROR(VLOOKUP($I1911,BASE_SETOR!$B$4:$C$1000,2,0),"")</f>
        <v/>
      </c>
      <c r="AM1911" s="340"/>
    </row>
    <row r="1912" spans="6:39" customFormat="1" ht="18.75">
      <c r="F1912" s="120" t="str">
        <f t="shared" si="189"/>
        <v/>
      </c>
      <c r="G1912" s="121"/>
      <c r="H1912" s="120"/>
      <c r="I1912" s="122"/>
      <c r="J1912" s="306"/>
      <c r="K1912" s="115"/>
      <c r="L1912" s="115" t="str">
        <f>IFERROR(VLOOKUP(I1912,COT_ACOES!$B:$C,2,),"")</f>
        <v/>
      </c>
      <c r="M1912" s="115" t="str">
        <f t="shared" si="190"/>
        <v/>
      </c>
      <c r="N1912" s="116" t="str">
        <f t="shared" si="191"/>
        <v/>
      </c>
      <c r="O1912" s="117" t="str">
        <f t="shared" si="188"/>
        <v/>
      </c>
      <c r="P1912" s="118" t="str">
        <f t="shared" si="192"/>
        <v/>
      </c>
      <c r="Q1912" s="119" t="str">
        <f t="shared" si="193"/>
        <v/>
      </c>
      <c r="R1912" s="117" t="str">
        <f>IFERROR(VLOOKUP($I1912,BASE_SETOR!$B$4:$C$1000,2,0),"")</f>
        <v/>
      </c>
      <c r="AM1912" s="340"/>
    </row>
    <row r="1913" spans="6:39" customFormat="1" ht="18.75">
      <c r="F1913" s="120" t="str">
        <f t="shared" si="189"/>
        <v/>
      </c>
      <c r="G1913" s="121"/>
      <c r="H1913" s="120"/>
      <c r="I1913" s="122"/>
      <c r="J1913" s="306"/>
      <c r="K1913" s="115"/>
      <c r="L1913" s="115" t="str">
        <f>IFERROR(VLOOKUP(I1913,COT_ACOES!$B:$C,2,),"")</f>
        <v/>
      </c>
      <c r="M1913" s="115" t="str">
        <f t="shared" si="190"/>
        <v/>
      </c>
      <c r="N1913" s="116" t="str">
        <f t="shared" si="191"/>
        <v/>
      </c>
      <c r="O1913" s="117" t="str">
        <f t="shared" si="188"/>
        <v/>
      </c>
      <c r="P1913" s="118" t="str">
        <f t="shared" si="192"/>
        <v/>
      </c>
      <c r="Q1913" s="119" t="str">
        <f t="shared" si="193"/>
        <v/>
      </c>
      <c r="R1913" s="117" t="str">
        <f>IFERROR(VLOOKUP($I1913,BASE_SETOR!$B$4:$C$1000,2,0),"")</f>
        <v/>
      </c>
      <c r="AM1913" s="340"/>
    </row>
    <row r="1914" spans="6:39" customFormat="1" ht="18.75">
      <c r="F1914" s="120" t="str">
        <f t="shared" si="189"/>
        <v/>
      </c>
      <c r="G1914" s="121"/>
      <c r="H1914" s="120"/>
      <c r="I1914" s="122"/>
      <c r="J1914" s="306"/>
      <c r="K1914" s="115"/>
      <c r="L1914" s="115" t="str">
        <f>IFERROR(VLOOKUP(I1914,COT_ACOES!$B:$C,2,),"")</f>
        <v/>
      </c>
      <c r="M1914" s="115" t="str">
        <f t="shared" si="190"/>
        <v/>
      </c>
      <c r="N1914" s="116" t="str">
        <f t="shared" si="191"/>
        <v/>
      </c>
      <c r="O1914" s="117" t="str">
        <f t="shared" si="188"/>
        <v/>
      </c>
      <c r="P1914" s="118" t="str">
        <f t="shared" si="192"/>
        <v/>
      </c>
      <c r="Q1914" s="119" t="str">
        <f t="shared" si="193"/>
        <v/>
      </c>
      <c r="R1914" s="117" t="str">
        <f>IFERROR(VLOOKUP($I1914,BASE_SETOR!$B$4:$C$1000,2,0),"")</f>
        <v/>
      </c>
      <c r="AM1914" s="340"/>
    </row>
    <row r="1915" spans="6:39" customFormat="1" ht="18.75">
      <c r="F1915" s="120" t="str">
        <f t="shared" si="189"/>
        <v/>
      </c>
      <c r="G1915" s="121"/>
      <c r="H1915" s="120"/>
      <c r="I1915" s="122"/>
      <c r="J1915" s="306"/>
      <c r="K1915" s="115"/>
      <c r="L1915" s="115" t="str">
        <f>IFERROR(VLOOKUP(I1915,COT_ACOES!$B:$C,2,),"")</f>
        <v/>
      </c>
      <c r="M1915" s="115" t="str">
        <f t="shared" si="190"/>
        <v/>
      </c>
      <c r="N1915" s="116" t="str">
        <f t="shared" si="191"/>
        <v/>
      </c>
      <c r="O1915" s="117" t="str">
        <f t="shared" si="188"/>
        <v/>
      </c>
      <c r="P1915" s="118" t="str">
        <f t="shared" si="192"/>
        <v/>
      </c>
      <c r="Q1915" s="119" t="str">
        <f t="shared" si="193"/>
        <v/>
      </c>
      <c r="R1915" s="117" t="str">
        <f>IFERROR(VLOOKUP($I1915,BASE_SETOR!$B$4:$C$1000,2,0),"")</f>
        <v/>
      </c>
      <c r="AM1915" s="340"/>
    </row>
    <row r="1916" spans="6:39" customFormat="1" ht="18.75">
      <c r="F1916" s="120" t="str">
        <f t="shared" si="189"/>
        <v/>
      </c>
      <c r="G1916" s="121"/>
      <c r="H1916" s="120"/>
      <c r="I1916" s="122"/>
      <c r="J1916" s="306"/>
      <c r="K1916" s="115"/>
      <c r="L1916" s="115" t="str">
        <f>IFERROR(VLOOKUP(I1916,COT_ACOES!$B:$C,2,),"")</f>
        <v/>
      </c>
      <c r="M1916" s="115" t="str">
        <f t="shared" si="190"/>
        <v/>
      </c>
      <c r="N1916" s="116" t="str">
        <f t="shared" si="191"/>
        <v/>
      </c>
      <c r="O1916" s="117" t="str">
        <f t="shared" si="188"/>
        <v/>
      </c>
      <c r="P1916" s="118" t="str">
        <f t="shared" si="192"/>
        <v/>
      </c>
      <c r="Q1916" s="119" t="str">
        <f t="shared" si="193"/>
        <v/>
      </c>
      <c r="R1916" s="117" t="str">
        <f>IFERROR(VLOOKUP($I1916,BASE_SETOR!$B$4:$C$1000,2,0),"")</f>
        <v/>
      </c>
      <c r="AM1916" s="340"/>
    </row>
    <row r="1917" spans="6:39" customFormat="1" ht="18.75">
      <c r="F1917" s="120" t="str">
        <f t="shared" si="189"/>
        <v/>
      </c>
      <c r="G1917" s="121"/>
      <c r="H1917" s="120"/>
      <c r="I1917" s="122"/>
      <c r="J1917" s="306"/>
      <c r="K1917" s="115"/>
      <c r="L1917" s="115" t="str">
        <f>IFERROR(VLOOKUP(I1917,COT_ACOES!$B:$C,2,),"")</f>
        <v/>
      </c>
      <c r="M1917" s="115" t="str">
        <f t="shared" si="190"/>
        <v/>
      </c>
      <c r="N1917" s="116" t="str">
        <f t="shared" si="191"/>
        <v/>
      </c>
      <c r="O1917" s="117" t="str">
        <f t="shared" si="188"/>
        <v/>
      </c>
      <c r="P1917" s="118" t="str">
        <f t="shared" si="192"/>
        <v/>
      </c>
      <c r="Q1917" s="119" t="str">
        <f t="shared" si="193"/>
        <v/>
      </c>
      <c r="R1917" s="117" t="str">
        <f>IFERROR(VLOOKUP($I1917,BASE_SETOR!$B$4:$C$1000,2,0),"")</f>
        <v/>
      </c>
      <c r="AM1917" s="340"/>
    </row>
    <row r="1918" spans="6:39" customFormat="1" ht="18.75">
      <c r="F1918" s="120" t="str">
        <f t="shared" si="189"/>
        <v/>
      </c>
      <c r="G1918" s="121"/>
      <c r="H1918" s="120"/>
      <c r="I1918" s="122"/>
      <c r="J1918" s="306"/>
      <c r="K1918" s="115"/>
      <c r="L1918" s="115" t="str">
        <f>IFERROR(VLOOKUP(I1918,COT_ACOES!$B:$C,2,),"")</f>
        <v/>
      </c>
      <c r="M1918" s="115" t="str">
        <f t="shared" si="190"/>
        <v/>
      </c>
      <c r="N1918" s="116" t="str">
        <f t="shared" si="191"/>
        <v/>
      </c>
      <c r="O1918" s="117" t="str">
        <f t="shared" si="188"/>
        <v/>
      </c>
      <c r="P1918" s="118" t="str">
        <f t="shared" si="192"/>
        <v/>
      </c>
      <c r="Q1918" s="119" t="str">
        <f t="shared" si="193"/>
        <v/>
      </c>
      <c r="R1918" s="117" t="str">
        <f>IFERROR(VLOOKUP($I1918,BASE_SETOR!$B$4:$C$1000,2,0),"")</f>
        <v/>
      </c>
      <c r="AM1918" s="340"/>
    </row>
    <row r="1919" spans="6:39" customFormat="1" ht="18.75">
      <c r="F1919" s="120" t="str">
        <f t="shared" si="189"/>
        <v/>
      </c>
      <c r="G1919" s="121"/>
      <c r="H1919" s="120"/>
      <c r="I1919" s="122"/>
      <c r="J1919" s="306"/>
      <c r="K1919" s="115"/>
      <c r="L1919" s="115" t="str">
        <f>IFERROR(VLOOKUP(I1919,COT_ACOES!$B:$C,2,),"")</f>
        <v/>
      </c>
      <c r="M1919" s="115" t="str">
        <f t="shared" si="190"/>
        <v/>
      </c>
      <c r="N1919" s="116" t="str">
        <f t="shared" si="191"/>
        <v/>
      </c>
      <c r="O1919" s="117" t="str">
        <f t="shared" si="188"/>
        <v/>
      </c>
      <c r="P1919" s="118" t="str">
        <f t="shared" si="192"/>
        <v/>
      </c>
      <c r="Q1919" s="119" t="str">
        <f t="shared" si="193"/>
        <v/>
      </c>
      <c r="R1919" s="117" t="str">
        <f>IFERROR(VLOOKUP($I1919,BASE_SETOR!$B$4:$C$1000,2,0),"")</f>
        <v/>
      </c>
      <c r="AM1919" s="340"/>
    </row>
    <row r="1920" spans="6:39" customFormat="1" ht="18.75">
      <c r="F1920" s="120" t="str">
        <f t="shared" si="189"/>
        <v/>
      </c>
      <c r="G1920" s="121"/>
      <c r="H1920" s="120"/>
      <c r="I1920" s="122"/>
      <c r="J1920" s="306"/>
      <c r="K1920" s="115"/>
      <c r="L1920" s="115" t="str">
        <f>IFERROR(VLOOKUP(I1920,COT_ACOES!$B:$C,2,),"")</f>
        <v/>
      </c>
      <c r="M1920" s="115" t="str">
        <f t="shared" si="190"/>
        <v/>
      </c>
      <c r="N1920" s="116" t="str">
        <f t="shared" si="191"/>
        <v/>
      </c>
      <c r="O1920" s="117" t="str">
        <f t="shared" si="188"/>
        <v/>
      </c>
      <c r="P1920" s="118" t="str">
        <f t="shared" si="192"/>
        <v/>
      </c>
      <c r="Q1920" s="119" t="str">
        <f t="shared" si="193"/>
        <v/>
      </c>
      <c r="R1920" s="117" t="str">
        <f>IFERROR(VLOOKUP($I1920,BASE_SETOR!$B$4:$C$1000,2,0),"")</f>
        <v/>
      </c>
      <c r="AM1920" s="340"/>
    </row>
    <row r="1921" spans="6:39" customFormat="1" ht="18.75">
      <c r="F1921" s="120" t="str">
        <f t="shared" si="189"/>
        <v/>
      </c>
      <c r="G1921" s="121"/>
      <c r="H1921" s="120"/>
      <c r="I1921" s="122"/>
      <c r="J1921" s="306"/>
      <c r="K1921" s="115"/>
      <c r="L1921" s="115" t="str">
        <f>IFERROR(VLOOKUP(I1921,COT_ACOES!$B:$C,2,),"")</f>
        <v/>
      </c>
      <c r="M1921" s="115" t="str">
        <f t="shared" si="190"/>
        <v/>
      </c>
      <c r="N1921" s="116" t="str">
        <f t="shared" si="191"/>
        <v/>
      </c>
      <c r="O1921" s="117" t="str">
        <f t="shared" si="188"/>
        <v/>
      </c>
      <c r="P1921" s="118" t="str">
        <f t="shared" si="192"/>
        <v/>
      </c>
      <c r="Q1921" s="119" t="str">
        <f t="shared" si="193"/>
        <v/>
      </c>
      <c r="R1921" s="117" t="str">
        <f>IFERROR(VLOOKUP($I1921,BASE_SETOR!$B$4:$C$1000,2,0),"")</f>
        <v/>
      </c>
      <c r="AM1921" s="340"/>
    </row>
    <row r="1922" spans="6:39" customFormat="1" ht="18.75">
      <c r="F1922" s="120" t="str">
        <f t="shared" si="189"/>
        <v/>
      </c>
      <c r="G1922" s="121"/>
      <c r="H1922" s="120"/>
      <c r="I1922" s="122"/>
      <c r="J1922" s="306"/>
      <c r="K1922" s="115"/>
      <c r="L1922" s="115" t="str">
        <f>IFERROR(VLOOKUP(I1922,COT_ACOES!$B:$C,2,),"")</f>
        <v/>
      </c>
      <c r="M1922" s="115" t="str">
        <f t="shared" si="190"/>
        <v/>
      </c>
      <c r="N1922" s="116" t="str">
        <f t="shared" si="191"/>
        <v/>
      </c>
      <c r="O1922" s="117" t="str">
        <f t="shared" si="188"/>
        <v/>
      </c>
      <c r="P1922" s="118" t="str">
        <f t="shared" si="192"/>
        <v/>
      </c>
      <c r="Q1922" s="119" t="str">
        <f t="shared" si="193"/>
        <v/>
      </c>
      <c r="R1922" s="117" t="str">
        <f>IFERROR(VLOOKUP($I1922,BASE_SETOR!$B$4:$C$1000,2,0),"")</f>
        <v/>
      </c>
      <c r="AM1922" s="340"/>
    </row>
    <row r="1923" spans="6:39" customFormat="1" ht="18.75">
      <c r="F1923" s="120" t="str">
        <f t="shared" si="189"/>
        <v/>
      </c>
      <c r="G1923" s="121"/>
      <c r="H1923" s="120"/>
      <c r="I1923" s="122"/>
      <c r="J1923" s="306"/>
      <c r="K1923" s="115"/>
      <c r="L1923" s="115" t="str">
        <f>IFERROR(VLOOKUP(I1923,COT_ACOES!$B:$C,2,),"")</f>
        <v/>
      </c>
      <c r="M1923" s="115" t="str">
        <f t="shared" si="190"/>
        <v/>
      </c>
      <c r="N1923" s="116" t="str">
        <f t="shared" si="191"/>
        <v/>
      </c>
      <c r="O1923" s="117" t="str">
        <f t="shared" si="188"/>
        <v/>
      </c>
      <c r="P1923" s="118" t="str">
        <f t="shared" si="192"/>
        <v/>
      </c>
      <c r="Q1923" s="119" t="str">
        <f t="shared" si="193"/>
        <v/>
      </c>
      <c r="R1923" s="117" t="str">
        <f>IFERROR(VLOOKUP($I1923,BASE_SETOR!$B$4:$C$1000,2,0),"")</f>
        <v/>
      </c>
      <c r="AM1923" s="340"/>
    </row>
    <row r="1924" spans="6:39" customFormat="1" ht="18.75">
      <c r="F1924" s="120" t="str">
        <f t="shared" si="189"/>
        <v/>
      </c>
      <c r="G1924" s="121"/>
      <c r="H1924" s="120"/>
      <c r="I1924" s="122"/>
      <c r="J1924" s="306"/>
      <c r="K1924" s="115"/>
      <c r="L1924" s="115" t="str">
        <f>IFERROR(VLOOKUP(I1924,COT_ACOES!$B:$C,2,),"")</f>
        <v/>
      </c>
      <c r="M1924" s="115" t="str">
        <f t="shared" si="190"/>
        <v/>
      </c>
      <c r="N1924" s="116" t="str">
        <f t="shared" si="191"/>
        <v/>
      </c>
      <c r="O1924" s="117" t="str">
        <f t="shared" si="188"/>
        <v/>
      </c>
      <c r="P1924" s="118" t="str">
        <f t="shared" si="192"/>
        <v/>
      </c>
      <c r="Q1924" s="119" t="str">
        <f t="shared" si="193"/>
        <v/>
      </c>
      <c r="R1924" s="117" t="str">
        <f>IFERROR(VLOOKUP($I1924,BASE_SETOR!$B$4:$C$1000,2,0),"")</f>
        <v/>
      </c>
      <c r="AM1924" s="340"/>
    </row>
    <row r="1925" spans="6:39" customFormat="1" ht="18.75">
      <c r="F1925" s="120" t="str">
        <f t="shared" si="189"/>
        <v/>
      </c>
      <c r="G1925" s="121"/>
      <c r="H1925" s="120"/>
      <c r="I1925" s="122"/>
      <c r="J1925" s="306"/>
      <c r="K1925" s="115"/>
      <c r="L1925" s="115" t="str">
        <f>IFERROR(VLOOKUP(I1925,COT_ACOES!$B:$C,2,),"")</f>
        <v/>
      </c>
      <c r="M1925" s="115" t="str">
        <f t="shared" si="190"/>
        <v/>
      </c>
      <c r="N1925" s="116" t="str">
        <f t="shared" si="191"/>
        <v/>
      </c>
      <c r="O1925" s="117" t="str">
        <f t="shared" si="188"/>
        <v/>
      </c>
      <c r="P1925" s="118" t="str">
        <f t="shared" si="192"/>
        <v/>
      </c>
      <c r="Q1925" s="119" t="str">
        <f t="shared" si="193"/>
        <v/>
      </c>
      <c r="R1925" s="117" t="str">
        <f>IFERROR(VLOOKUP($I1925,BASE_SETOR!$B$4:$C$1000,2,0),"")</f>
        <v/>
      </c>
      <c r="AM1925" s="340"/>
    </row>
    <row r="1926" spans="6:39" customFormat="1" ht="18.75">
      <c r="F1926" s="120" t="str">
        <f t="shared" si="189"/>
        <v/>
      </c>
      <c r="G1926" s="121"/>
      <c r="H1926" s="120"/>
      <c r="I1926" s="122"/>
      <c r="J1926" s="306"/>
      <c r="K1926" s="115"/>
      <c r="L1926" s="115" t="str">
        <f>IFERROR(VLOOKUP(I1926,COT_ACOES!$B:$C,2,),"")</f>
        <v/>
      </c>
      <c r="M1926" s="115" t="str">
        <f t="shared" si="190"/>
        <v/>
      </c>
      <c r="N1926" s="116" t="str">
        <f t="shared" si="191"/>
        <v/>
      </c>
      <c r="O1926" s="117" t="str">
        <f t="shared" si="188"/>
        <v/>
      </c>
      <c r="P1926" s="118" t="str">
        <f t="shared" si="192"/>
        <v/>
      </c>
      <c r="Q1926" s="119" t="str">
        <f t="shared" si="193"/>
        <v/>
      </c>
      <c r="R1926" s="117" t="str">
        <f>IFERROR(VLOOKUP($I1926,BASE_SETOR!$B$4:$C$1000,2,0),"")</f>
        <v/>
      </c>
      <c r="AM1926" s="340"/>
    </row>
    <row r="1927" spans="6:39" customFormat="1" ht="18.75">
      <c r="F1927" s="120" t="str">
        <f t="shared" si="189"/>
        <v/>
      </c>
      <c r="G1927" s="121"/>
      <c r="H1927" s="120"/>
      <c r="I1927" s="122"/>
      <c r="J1927" s="306"/>
      <c r="K1927" s="115"/>
      <c r="L1927" s="115" t="str">
        <f>IFERROR(VLOOKUP(I1927,COT_ACOES!$B:$C,2,),"")</f>
        <v/>
      </c>
      <c r="M1927" s="115" t="str">
        <f t="shared" si="190"/>
        <v/>
      </c>
      <c r="N1927" s="116" t="str">
        <f t="shared" si="191"/>
        <v/>
      </c>
      <c r="O1927" s="117" t="str">
        <f t="shared" si="188"/>
        <v/>
      </c>
      <c r="P1927" s="118" t="str">
        <f t="shared" si="192"/>
        <v/>
      </c>
      <c r="Q1927" s="119" t="str">
        <f t="shared" si="193"/>
        <v/>
      </c>
      <c r="R1927" s="117" t="str">
        <f>IFERROR(VLOOKUP($I1927,BASE_SETOR!$B$4:$C$1000,2,0),"")</f>
        <v/>
      </c>
      <c r="AM1927" s="340"/>
    </row>
    <row r="1928" spans="6:39" customFormat="1" ht="18.75">
      <c r="F1928" s="120" t="str">
        <f t="shared" si="189"/>
        <v/>
      </c>
      <c r="G1928" s="121"/>
      <c r="H1928" s="120"/>
      <c r="I1928" s="122"/>
      <c r="J1928" s="306"/>
      <c r="K1928" s="115"/>
      <c r="L1928" s="115" t="str">
        <f>IFERROR(VLOOKUP(I1928,COT_ACOES!$B:$C,2,),"")</f>
        <v/>
      </c>
      <c r="M1928" s="115" t="str">
        <f t="shared" si="190"/>
        <v/>
      </c>
      <c r="N1928" s="116" t="str">
        <f t="shared" si="191"/>
        <v/>
      </c>
      <c r="O1928" s="117" t="str">
        <f t="shared" si="188"/>
        <v/>
      </c>
      <c r="P1928" s="118" t="str">
        <f t="shared" si="192"/>
        <v/>
      </c>
      <c r="Q1928" s="119" t="str">
        <f t="shared" si="193"/>
        <v/>
      </c>
      <c r="R1928" s="117" t="str">
        <f>IFERROR(VLOOKUP($I1928,BASE_SETOR!$B$4:$C$1000,2,0),"")</f>
        <v/>
      </c>
      <c r="AM1928" s="340"/>
    </row>
    <row r="1929" spans="6:39" customFormat="1" ht="18.75">
      <c r="F1929" s="120" t="str">
        <f t="shared" si="189"/>
        <v/>
      </c>
      <c r="G1929" s="121"/>
      <c r="H1929" s="120"/>
      <c r="I1929" s="122"/>
      <c r="J1929" s="306"/>
      <c r="K1929" s="115"/>
      <c r="L1929" s="115" t="str">
        <f>IFERROR(VLOOKUP(I1929,COT_ACOES!$B:$C,2,),"")</f>
        <v/>
      </c>
      <c r="M1929" s="115" t="str">
        <f t="shared" si="190"/>
        <v/>
      </c>
      <c r="N1929" s="116" t="str">
        <f t="shared" si="191"/>
        <v/>
      </c>
      <c r="O1929" s="117" t="str">
        <f t="shared" si="188"/>
        <v/>
      </c>
      <c r="P1929" s="118" t="str">
        <f t="shared" si="192"/>
        <v/>
      </c>
      <c r="Q1929" s="119" t="str">
        <f t="shared" si="193"/>
        <v/>
      </c>
      <c r="R1929" s="117" t="str">
        <f>IFERROR(VLOOKUP($I1929,BASE_SETOR!$B$4:$C$1000,2,0),"")</f>
        <v/>
      </c>
      <c r="AM1929" s="340"/>
    </row>
    <row r="1930" spans="6:39" customFormat="1" ht="18.75">
      <c r="F1930" s="120" t="str">
        <f t="shared" si="189"/>
        <v/>
      </c>
      <c r="G1930" s="121"/>
      <c r="H1930" s="120"/>
      <c r="I1930" s="122"/>
      <c r="J1930" s="306"/>
      <c r="K1930" s="115"/>
      <c r="L1930" s="115" t="str">
        <f>IFERROR(VLOOKUP(I1930,COT_ACOES!$B:$C,2,),"")</f>
        <v/>
      </c>
      <c r="M1930" s="115" t="str">
        <f t="shared" si="190"/>
        <v/>
      </c>
      <c r="N1930" s="116" t="str">
        <f t="shared" si="191"/>
        <v/>
      </c>
      <c r="O1930" s="117" t="str">
        <f t="shared" si="188"/>
        <v/>
      </c>
      <c r="P1930" s="118" t="str">
        <f t="shared" si="192"/>
        <v/>
      </c>
      <c r="Q1930" s="119" t="str">
        <f t="shared" si="193"/>
        <v/>
      </c>
      <c r="R1930" s="117" t="str">
        <f>IFERROR(VLOOKUP($I1930,BASE_SETOR!$B$4:$C$1000,2,0),"")</f>
        <v/>
      </c>
      <c r="AM1930" s="340"/>
    </row>
    <row r="1931" spans="6:39" customFormat="1" ht="18.75">
      <c r="F1931" s="120" t="str">
        <f t="shared" si="189"/>
        <v/>
      </c>
      <c r="G1931" s="121"/>
      <c r="H1931" s="120"/>
      <c r="I1931" s="122"/>
      <c r="J1931" s="306"/>
      <c r="K1931" s="115"/>
      <c r="L1931" s="115" t="str">
        <f>IFERROR(VLOOKUP(I1931,COT_ACOES!$B:$C,2,),"")</f>
        <v/>
      </c>
      <c r="M1931" s="115" t="str">
        <f t="shared" si="190"/>
        <v/>
      </c>
      <c r="N1931" s="116" t="str">
        <f t="shared" si="191"/>
        <v/>
      </c>
      <c r="O1931" s="117" t="str">
        <f t="shared" si="188"/>
        <v/>
      </c>
      <c r="P1931" s="118" t="str">
        <f t="shared" si="192"/>
        <v/>
      </c>
      <c r="Q1931" s="119" t="str">
        <f t="shared" si="193"/>
        <v/>
      </c>
      <c r="R1931" s="117" t="str">
        <f>IFERROR(VLOOKUP($I1931,BASE_SETOR!$B$4:$C$1000,2,0),"")</f>
        <v/>
      </c>
      <c r="AM1931" s="340"/>
    </row>
    <row r="1932" spans="6:39" customFormat="1" ht="18.75">
      <c r="F1932" s="120" t="str">
        <f t="shared" si="189"/>
        <v/>
      </c>
      <c r="G1932" s="121"/>
      <c r="H1932" s="120"/>
      <c r="I1932" s="122"/>
      <c r="J1932" s="306"/>
      <c r="K1932" s="115"/>
      <c r="L1932" s="115" t="str">
        <f>IFERROR(VLOOKUP(I1932,COT_ACOES!$B:$C,2,),"")</f>
        <v/>
      </c>
      <c r="M1932" s="115" t="str">
        <f t="shared" si="190"/>
        <v/>
      </c>
      <c r="N1932" s="116" t="str">
        <f t="shared" si="191"/>
        <v/>
      </c>
      <c r="O1932" s="117" t="str">
        <f t="shared" si="188"/>
        <v/>
      </c>
      <c r="P1932" s="118" t="str">
        <f t="shared" si="192"/>
        <v/>
      </c>
      <c r="Q1932" s="119" t="str">
        <f t="shared" si="193"/>
        <v/>
      </c>
      <c r="R1932" s="117" t="str">
        <f>IFERROR(VLOOKUP($I1932,BASE_SETOR!$B$4:$C$1000,2,0),"")</f>
        <v/>
      </c>
      <c r="AM1932" s="340"/>
    </row>
    <row r="1933" spans="6:39" customFormat="1" ht="18.75">
      <c r="F1933" s="120" t="str">
        <f t="shared" si="189"/>
        <v/>
      </c>
      <c r="G1933" s="121"/>
      <c r="H1933" s="120"/>
      <c r="I1933" s="122"/>
      <c r="J1933" s="306"/>
      <c r="K1933" s="115"/>
      <c r="L1933" s="115" t="str">
        <f>IFERROR(VLOOKUP(I1933,COT_ACOES!$B:$C,2,),"")</f>
        <v/>
      </c>
      <c r="M1933" s="115" t="str">
        <f t="shared" si="190"/>
        <v/>
      </c>
      <c r="N1933" s="116" t="str">
        <f t="shared" si="191"/>
        <v/>
      </c>
      <c r="O1933" s="117" t="str">
        <f t="shared" si="188"/>
        <v/>
      </c>
      <c r="P1933" s="118" t="str">
        <f t="shared" si="192"/>
        <v/>
      </c>
      <c r="Q1933" s="119" t="str">
        <f t="shared" si="193"/>
        <v/>
      </c>
      <c r="R1933" s="117" t="str">
        <f>IFERROR(VLOOKUP($I1933,BASE_SETOR!$B$4:$C$1000,2,0),"")</f>
        <v/>
      </c>
      <c r="AM1933" s="340"/>
    </row>
    <row r="1934" spans="6:39" customFormat="1" ht="18.75">
      <c r="F1934" s="120" t="str">
        <f t="shared" si="189"/>
        <v/>
      </c>
      <c r="G1934" s="121"/>
      <c r="H1934" s="120"/>
      <c r="I1934" s="122"/>
      <c r="J1934" s="306"/>
      <c r="K1934" s="115"/>
      <c r="L1934" s="115" t="str">
        <f>IFERROR(VLOOKUP(I1934,COT_ACOES!$B:$C,2,),"")</f>
        <v/>
      </c>
      <c r="M1934" s="115" t="str">
        <f t="shared" si="190"/>
        <v/>
      </c>
      <c r="N1934" s="116" t="str">
        <f t="shared" si="191"/>
        <v/>
      </c>
      <c r="O1934" s="117" t="str">
        <f t="shared" si="188"/>
        <v/>
      </c>
      <c r="P1934" s="118" t="str">
        <f t="shared" si="192"/>
        <v/>
      </c>
      <c r="Q1934" s="119" t="str">
        <f t="shared" si="193"/>
        <v/>
      </c>
      <c r="R1934" s="117" t="str">
        <f>IFERROR(VLOOKUP($I1934,BASE_SETOR!$B$4:$C$1000,2,0),"")</f>
        <v/>
      </c>
      <c r="AM1934" s="340"/>
    </row>
    <row r="1935" spans="6:39" customFormat="1" ht="18.75">
      <c r="F1935" s="120" t="str">
        <f t="shared" si="189"/>
        <v/>
      </c>
      <c r="G1935" s="121"/>
      <c r="H1935" s="120"/>
      <c r="I1935" s="122"/>
      <c r="J1935" s="306"/>
      <c r="K1935" s="115"/>
      <c r="L1935" s="115" t="str">
        <f>IFERROR(VLOOKUP(I1935,COT_ACOES!$B:$C,2,),"")</f>
        <v/>
      </c>
      <c r="M1935" s="115" t="str">
        <f t="shared" si="190"/>
        <v/>
      </c>
      <c r="N1935" s="116" t="str">
        <f t="shared" si="191"/>
        <v/>
      </c>
      <c r="O1935" s="117" t="str">
        <f t="shared" si="188"/>
        <v/>
      </c>
      <c r="P1935" s="118" t="str">
        <f t="shared" si="192"/>
        <v/>
      </c>
      <c r="Q1935" s="119" t="str">
        <f t="shared" si="193"/>
        <v/>
      </c>
      <c r="R1935" s="117" t="str">
        <f>IFERROR(VLOOKUP($I1935,BASE_SETOR!$B$4:$C$1000,2,0),"")</f>
        <v/>
      </c>
      <c r="AM1935" s="340"/>
    </row>
    <row r="1936" spans="6:39" customFormat="1" ht="18.75">
      <c r="F1936" s="120" t="str">
        <f t="shared" si="189"/>
        <v/>
      </c>
      <c r="G1936" s="121"/>
      <c r="H1936" s="120"/>
      <c r="I1936" s="122"/>
      <c r="J1936" s="306"/>
      <c r="K1936" s="115"/>
      <c r="L1936" s="115" t="str">
        <f>IFERROR(VLOOKUP(I1936,COT_ACOES!$B:$C,2,),"")</f>
        <v/>
      </c>
      <c r="M1936" s="115" t="str">
        <f t="shared" si="190"/>
        <v/>
      </c>
      <c r="N1936" s="116" t="str">
        <f t="shared" si="191"/>
        <v/>
      </c>
      <c r="O1936" s="117" t="str">
        <f t="shared" si="188"/>
        <v/>
      </c>
      <c r="P1936" s="118" t="str">
        <f t="shared" si="192"/>
        <v/>
      </c>
      <c r="Q1936" s="119" t="str">
        <f t="shared" si="193"/>
        <v/>
      </c>
      <c r="R1936" s="117" t="str">
        <f>IFERROR(VLOOKUP($I1936,BASE_SETOR!$B$4:$C$1000,2,0),"")</f>
        <v/>
      </c>
      <c r="AM1936" s="340"/>
    </row>
    <row r="1937" spans="6:39" customFormat="1" ht="18.75">
      <c r="F1937" s="120" t="str">
        <f t="shared" si="189"/>
        <v/>
      </c>
      <c r="G1937" s="121"/>
      <c r="H1937" s="120"/>
      <c r="I1937" s="122"/>
      <c r="J1937" s="306"/>
      <c r="K1937" s="115"/>
      <c r="L1937" s="115" t="str">
        <f>IFERROR(VLOOKUP(I1937,COT_ACOES!$B:$C,2,),"")</f>
        <v/>
      </c>
      <c r="M1937" s="115" t="str">
        <f t="shared" si="190"/>
        <v/>
      </c>
      <c r="N1937" s="116" t="str">
        <f t="shared" si="191"/>
        <v/>
      </c>
      <c r="O1937" s="117" t="str">
        <f t="shared" si="188"/>
        <v/>
      </c>
      <c r="P1937" s="118" t="str">
        <f t="shared" si="192"/>
        <v/>
      </c>
      <c r="Q1937" s="119" t="str">
        <f t="shared" si="193"/>
        <v/>
      </c>
      <c r="R1937" s="117" t="str">
        <f>IFERROR(VLOOKUP($I1937,BASE_SETOR!$B$4:$C$1000,2,0),"")</f>
        <v/>
      </c>
      <c r="AM1937" s="340"/>
    </row>
    <row r="1938" spans="6:39" customFormat="1" ht="18.75">
      <c r="F1938" s="120" t="str">
        <f t="shared" si="189"/>
        <v/>
      </c>
      <c r="G1938" s="121"/>
      <c r="H1938" s="120"/>
      <c r="I1938" s="122"/>
      <c r="J1938" s="306"/>
      <c r="K1938" s="115"/>
      <c r="L1938" s="115" t="str">
        <f>IFERROR(VLOOKUP(I1938,COT_ACOES!$B:$C,2,),"")</f>
        <v/>
      </c>
      <c r="M1938" s="115" t="str">
        <f t="shared" si="190"/>
        <v/>
      </c>
      <c r="N1938" s="116" t="str">
        <f t="shared" si="191"/>
        <v/>
      </c>
      <c r="O1938" s="117" t="str">
        <f t="shared" si="188"/>
        <v/>
      </c>
      <c r="P1938" s="118" t="str">
        <f t="shared" si="192"/>
        <v/>
      </c>
      <c r="Q1938" s="119" t="str">
        <f t="shared" si="193"/>
        <v/>
      </c>
      <c r="R1938" s="117" t="str">
        <f>IFERROR(VLOOKUP($I1938,BASE_SETOR!$B$4:$C$1000,2,0),"")</f>
        <v/>
      </c>
      <c r="AM1938" s="340"/>
    </row>
    <row r="1939" spans="6:39" customFormat="1" ht="18.75">
      <c r="F1939" s="120" t="str">
        <f t="shared" si="189"/>
        <v/>
      </c>
      <c r="G1939" s="121"/>
      <c r="H1939" s="120"/>
      <c r="I1939" s="122"/>
      <c r="J1939" s="306"/>
      <c r="K1939" s="115"/>
      <c r="L1939" s="115" t="str">
        <f>IFERROR(VLOOKUP(I1939,COT_ACOES!$B:$C,2,),"")</f>
        <v/>
      </c>
      <c r="M1939" s="115" t="str">
        <f t="shared" si="190"/>
        <v/>
      </c>
      <c r="N1939" s="116" t="str">
        <f t="shared" si="191"/>
        <v/>
      </c>
      <c r="O1939" s="117" t="str">
        <f t="shared" si="188"/>
        <v/>
      </c>
      <c r="P1939" s="118" t="str">
        <f t="shared" si="192"/>
        <v/>
      </c>
      <c r="Q1939" s="119" t="str">
        <f t="shared" si="193"/>
        <v/>
      </c>
      <c r="R1939" s="117" t="str">
        <f>IFERROR(VLOOKUP($I1939,BASE_SETOR!$B$4:$C$1000,2,0),"")</f>
        <v/>
      </c>
      <c r="AM1939" s="340"/>
    </row>
    <row r="1940" spans="6:39" customFormat="1" ht="18.75">
      <c r="F1940" s="120" t="str">
        <f t="shared" si="189"/>
        <v/>
      </c>
      <c r="G1940" s="121"/>
      <c r="H1940" s="120"/>
      <c r="I1940" s="122"/>
      <c r="J1940" s="306"/>
      <c r="K1940" s="115"/>
      <c r="L1940" s="115" t="str">
        <f>IFERROR(VLOOKUP(I1940,COT_ACOES!$B:$C,2,),"")</f>
        <v/>
      </c>
      <c r="M1940" s="115" t="str">
        <f t="shared" si="190"/>
        <v/>
      </c>
      <c r="N1940" s="116" t="str">
        <f t="shared" si="191"/>
        <v/>
      </c>
      <c r="O1940" s="117" t="str">
        <f t="shared" si="188"/>
        <v/>
      </c>
      <c r="P1940" s="118" t="str">
        <f t="shared" si="192"/>
        <v/>
      </c>
      <c r="Q1940" s="119" t="str">
        <f t="shared" si="193"/>
        <v/>
      </c>
      <c r="R1940" s="117" t="str">
        <f>IFERROR(VLOOKUP($I1940,BASE_SETOR!$B$4:$C$1000,2,0),"")</f>
        <v/>
      </c>
      <c r="AM1940" s="340"/>
    </row>
    <row r="1941" spans="6:39" customFormat="1" ht="18.75">
      <c r="F1941" s="120" t="str">
        <f t="shared" si="189"/>
        <v/>
      </c>
      <c r="G1941" s="121"/>
      <c r="H1941" s="120"/>
      <c r="I1941" s="122"/>
      <c r="J1941" s="306"/>
      <c r="K1941" s="115"/>
      <c r="L1941" s="115" t="str">
        <f>IFERROR(VLOOKUP(I1941,COT_ACOES!$B:$C,2,),"")</f>
        <v/>
      </c>
      <c r="M1941" s="115" t="str">
        <f t="shared" si="190"/>
        <v/>
      </c>
      <c r="N1941" s="116" t="str">
        <f t="shared" si="191"/>
        <v/>
      </c>
      <c r="O1941" s="117" t="str">
        <f t="shared" si="188"/>
        <v/>
      </c>
      <c r="P1941" s="118" t="str">
        <f t="shared" si="192"/>
        <v/>
      </c>
      <c r="Q1941" s="119" t="str">
        <f t="shared" si="193"/>
        <v/>
      </c>
      <c r="R1941" s="117" t="str">
        <f>IFERROR(VLOOKUP($I1941,BASE_SETOR!$B$4:$C$1000,2,0),"")</f>
        <v/>
      </c>
      <c r="AM1941" s="340"/>
    </row>
    <row r="1942" spans="6:39" customFormat="1" ht="18.75">
      <c r="F1942" s="120" t="str">
        <f t="shared" si="189"/>
        <v/>
      </c>
      <c r="G1942" s="121"/>
      <c r="H1942" s="120"/>
      <c r="I1942" s="122"/>
      <c r="J1942" s="306"/>
      <c r="K1942" s="115"/>
      <c r="L1942" s="115" t="str">
        <f>IFERROR(VLOOKUP(I1942,COT_ACOES!$B:$C,2,),"")</f>
        <v/>
      </c>
      <c r="M1942" s="115" t="str">
        <f t="shared" si="190"/>
        <v/>
      </c>
      <c r="N1942" s="116" t="str">
        <f t="shared" si="191"/>
        <v/>
      </c>
      <c r="O1942" s="117" t="str">
        <f t="shared" si="188"/>
        <v/>
      </c>
      <c r="P1942" s="118" t="str">
        <f t="shared" si="192"/>
        <v/>
      </c>
      <c r="Q1942" s="119" t="str">
        <f t="shared" si="193"/>
        <v/>
      </c>
      <c r="R1942" s="117" t="str">
        <f>IFERROR(VLOOKUP($I1942,BASE_SETOR!$B$4:$C$1000,2,0),"")</f>
        <v/>
      </c>
      <c r="AM1942" s="340"/>
    </row>
    <row r="1943" spans="6:39" customFormat="1" ht="18.75">
      <c r="F1943" s="120" t="str">
        <f t="shared" si="189"/>
        <v/>
      </c>
      <c r="G1943" s="121"/>
      <c r="H1943" s="120"/>
      <c r="I1943" s="122"/>
      <c r="J1943" s="306"/>
      <c r="K1943" s="115"/>
      <c r="L1943" s="115" t="str">
        <f>IFERROR(VLOOKUP(I1943,COT_ACOES!$B:$C,2,),"")</f>
        <v/>
      </c>
      <c r="M1943" s="115" t="str">
        <f t="shared" si="190"/>
        <v/>
      </c>
      <c r="N1943" s="116" t="str">
        <f t="shared" si="191"/>
        <v/>
      </c>
      <c r="O1943" s="117" t="str">
        <f t="shared" si="188"/>
        <v/>
      </c>
      <c r="P1943" s="118" t="str">
        <f t="shared" si="192"/>
        <v/>
      </c>
      <c r="Q1943" s="119" t="str">
        <f t="shared" si="193"/>
        <v/>
      </c>
      <c r="R1943" s="117" t="str">
        <f>IFERROR(VLOOKUP($I1943,BASE_SETOR!$B$4:$C$1000,2,0),"")</f>
        <v/>
      </c>
      <c r="AM1943" s="340"/>
    </row>
    <row r="1944" spans="6:39" customFormat="1" ht="18.75">
      <c r="F1944" s="120" t="str">
        <f t="shared" si="189"/>
        <v/>
      </c>
      <c r="G1944" s="121"/>
      <c r="H1944" s="120"/>
      <c r="I1944" s="122"/>
      <c r="J1944" s="306"/>
      <c r="K1944" s="115"/>
      <c r="L1944" s="115" t="str">
        <f>IFERROR(VLOOKUP(I1944,COT_ACOES!$B:$C,2,),"")</f>
        <v/>
      </c>
      <c r="M1944" s="115" t="str">
        <f t="shared" si="190"/>
        <v/>
      </c>
      <c r="N1944" s="116" t="str">
        <f t="shared" si="191"/>
        <v/>
      </c>
      <c r="O1944" s="117" t="str">
        <f t="shared" si="188"/>
        <v/>
      </c>
      <c r="P1944" s="118" t="str">
        <f t="shared" si="192"/>
        <v/>
      </c>
      <c r="Q1944" s="119" t="str">
        <f t="shared" si="193"/>
        <v/>
      </c>
      <c r="R1944" s="117" t="str">
        <f>IFERROR(VLOOKUP($I1944,BASE_SETOR!$B$4:$C$1000,2,0),"")</f>
        <v/>
      </c>
      <c r="AM1944" s="340"/>
    </row>
    <row r="1945" spans="6:39" customFormat="1" ht="18.75">
      <c r="F1945" s="120" t="str">
        <f t="shared" si="189"/>
        <v/>
      </c>
      <c r="G1945" s="121"/>
      <c r="H1945" s="120"/>
      <c r="I1945" s="122"/>
      <c r="J1945" s="306"/>
      <c r="K1945" s="115"/>
      <c r="L1945" s="115" t="str">
        <f>IFERROR(VLOOKUP(I1945,COT_ACOES!$B:$C,2,),"")</f>
        <v/>
      </c>
      <c r="M1945" s="115" t="str">
        <f t="shared" si="190"/>
        <v/>
      </c>
      <c r="N1945" s="116" t="str">
        <f t="shared" si="191"/>
        <v/>
      </c>
      <c r="O1945" s="117" t="str">
        <f t="shared" ref="O1945:O2000" si="194">IFERROR(N1945/$C$4,"")</f>
        <v/>
      </c>
      <c r="P1945" s="118" t="str">
        <f t="shared" si="192"/>
        <v/>
      </c>
      <c r="Q1945" s="119" t="str">
        <f t="shared" si="193"/>
        <v/>
      </c>
      <c r="R1945" s="117" t="str">
        <f>IFERROR(VLOOKUP($I1945,BASE_SETOR!$B$4:$C$1000,2,0),"")</f>
        <v/>
      </c>
      <c r="AM1945" s="340"/>
    </row>
    <row r="1946" spans="6:39" customFormat="1" ht="18.75">
      <c r="F1946" s="120" t="str">
        <f t="shared" ref="F1946:F2000" si="195">IF(G1946="","",1+F1945)</f>
        <v/>
      </c>
      <c r="G1946" s="121"/>
      <c r="H1946" s="120"/>
      <c r="I1946" s="122"/>
      <c r="J1946" s="306"/>
      <c r="K1946" s="115"/>
      <c r="L1946" s="115" t="str">
        <f>IFERROR(VLOOKUP(I1946,COT_ACOES!$B:$C,2,),"")</f>
        <v/>
      </c>
      <c r="M1946" s="115" t="str">
        <f t="shared" si="190"/>
        <v/>
      </c>
      <c r="N1946" s="116" t="str">
        <f t="shared" si="191"/>
        <v/>
      </c>
      <c r="O1946" s="117" t="str">
        <f t="shared" si="194"/>
        <v/>
      </c>
      <c r="P1946" s="118" t="str">
        <f t="shared" si="192"/>
        <v/>
      </c>
      <c r="Q1946" s="119" t="str">
        <f t="shared" si="193"/>
        <v/>
      </c>
      <c r="R1946" s="117" t="str">
        <f>IFERROR(VLOOKUP($I1946,BASE_SETOR!$B$4:$C$1000,2,0),"")</f>
        <v/>
      </c>
      <c r="AM1946" s="340"/>
    </row>
    <row r="1947" spans="6:39" customFormat="1" ht="18.75">
      <c r="F1947" s="120" t="str">
        <f t="shared" si="195"/>
        <v/>
      </c>
      <c r="G1947" s="121"/>
      <c r="H1947" s="120"/>
      <c r="I1947" s="122"/>
      <c r="J1947" s="306"/>
      <c r="K1947" s="115"/>
      <c r="L1947" s="115" t="str">
        <f>IFERROR(VLOOKUP(I1947,COT_ACOES!$B:$C,2,),"")</f>
        <v/>
      </c>
      <c r="M1947" s="115" t="str">
        <f t="shared" si="190"/>
        <v/>
      </c>
      <c r="N1947" s="116" t="str">
        <f t="shared" si="191"/>
        <v/>
      </c>
      <c r="O1947" s="117" t="str">
        <f t="shared" si="194"/>
        <v/>
      </c>
      <c r="P1947" s="118" t="str">
        <f t="shared" si="192"/>
        <v/>
      </c>
      <c r="Q1947" s="119" t="str">
        <f t="shared" si="193"/>
        <v/>
      </c>
      <c r="R1947" s="117" t="str">
        <f>IFERROR(VLOOKUP($I1947,BASE_SETOR!$B$4:$C$1000,2,0),"")</f>
        <v/>
      </c>
      <c r="AM1947" s="340"/>
    </row>
    <row r="1948" spans="6:39" customFormat="1" ht="18.75">
      <c r="F1948" s="120" t="str">
        <f t="shared" si="195"/>
        <v/>
      </c>
      <c r="G1948" s="121"/>
      <c r="H1948" s="120"/>
      <c r="I1948" s="122"/>
      <c r="J1948" s="306"/>
      <c r="K1948" s="115"/>
      <c r="L1948" s="115" t="str">
        <f>IFERROR(VLOOKUP(I1948,COT_ACOES!$B:$C,2,),"")</f>
        <v/>
      </c>
      <c r="M1948" s="115" t="str">
        <f t="shared" si="190"/>
        <v/>
      </c>
      <c r="N1948" s="116" t="str">
        <f t="shared" si="191"/>
        <v/>
      </c>
      <c r="O1948" s="117" t="str">
        <f t="shared" si="194"/>
        <v/>
      </c>
      <c r="P1948" s="118" t="str">
        <f t="shared" si="192"/>
        <v/>
      </c>
      <c r="Q1948" s="119" t="str">
        <f t="shared" si="193"/>
        <v/>
      </c>
      <c r="R1948" s="117" t="str">
        <f>IFERROR(VLOOKUP($I1948,BASE_SETOR!$B$4:$C$1000,2,0),"")</f>
        <v/>
      </c>
      <c r="AM1948" s="340"/>
    </row>
    <row r="1949" spans="6:39" customFormat="1" ht="18.75">
      <c r="F1949" s="120" t="str">
        <f t="shared" si="195"/>
        <v/>
      </c>
      <c r="G1949" s="121"/>
      <c r="H1949" s="120"/>
      <c r="I1949" s="122"/>
      <c r="J1949" s="306"/>
      <c r="K1949" s="115"/>
      <c r="L1949" s="115" t="str">
        <f>IFERROR(VLOOKUP(I1949,COT_ACOES!$B:$C,2,),"")</f>
        <v/>
      </c>
      <c r="M1949" s="115" t="str">
        <f t="shared" si="190"/>
        <v/>
      </c>
      <c r="N1949" s="116" t="str">
        <f t="shared" si="191"/>
        <v/>
      </c>
      <c r="O1949" s="117" t="str">
        <f t="shared" si="194"/>
        <v/>
      </c>
      <c r="P1949" s="118" t="str">
        <f t="shared" si="192"/>
        <v/>
      </c>
      <c r="Q1949" s="119" t="str">
        <f t="shared" si="193"/>
        <v/>
      </c>
      <c r="R1949" s="117" t="str">
        <f>IFERROR(VLOOKUP($I1949,BASE_SETOR!$B$4:$C$1000,2,0),"")</f>
        <v/>
      </c>
      <c r="AM1949" s="340"/>
    </row>
    <row r="1950" spans="6:39" customFormat="1" ht="18.75">
      <c r="F1950" s="120" t="str">
        <f t="shared" si="195"/>
        <v/>
      </c>
      <c r="G1950" s="121"/>
      <c r="H1950" s="120"/>
      <c r="I1950" s="122"/>
      <c r="J1950" s="306"/>
      <c r="K1950" s="115"/>
      <c r="L1950" s="115" t="str">
        <f>IFERROR(VLOOKUP(I1950,COT_ACOES!$B:$C,2,),"")</f>
        <v/>
      </c>
      <c r="M1950" s="115" t="str">
        <f t="shared" si="190"/>
        <v/>
      </c>
      <c r="N1950" s="116" t="str">
        <f t="shared" si="191"/>
        <v/>
      </c>
      <c r="O1950" s="117" t="str">
        <f t="shared" si="194"/>
        <v/>
      </c>
      <c r="P1950" s="118" t="str">
        <f t="shared" si="192"/>
        <v/>
      </c>
      <c r="Q1950" s="119" t="str">
        <f t="shared" si="193"/>
        <v/>
      </c>
      <c r="R1950" s="117" t="str">
        <f>IFERROR(VLOOKUP($I1950,BASE_SETOR!$B$4:$C$1000,2,0),"")</f>
        <v/>
      </c>
      <c r="AM1950" s="340"/>
    </row>
    <row r="1951" spans="6:39" customFormat="1" ht="18.75">
      <c r="F1951" s="120" t="str">
        <f t="shared" si="195"/>
        <v/>
      </c>
      <c r="G1951" s="121"/>
      <c r="H1951" s="120"/>
      <c r="I1951" s="122"/>
      <c r="J1951" s="306"/>
      <c r="K1951" s="115"/>
      <c r="L1951" s="115" t="str">
        <f>IFERROR(VLOOKUP(I1951,COT_ACOES!$B:$C,2,),"")</f>
        <v/>
      </c>
      <c r="M1951" s="115" t="str">
        <f t="shared" si="190"/>
        <v/>
      </c>
      <c r="N1951" s="116" t="str">
        <f t="shared" si="191"/>
        <v/>
      </c>
      <c r="O1951" s="117" t="str">
        <f t="shared" si="194"/>
        <v/>
      </c>
      <c r="P1951" s="118" t="str">
        <f t="shared" si="192"/>
        <v/>
      </c>
      <c r="Q1951" s="119" t="str">
        <f t="shared" si="193"/>
        <v/>
      </c>
      <c r="R1951" s="117" t="str">
        <f>IFERROR(VLOOKUP($I1951,BASE_SETOR!$B$4:$C$1000,2,0),"")</f>
        <v/>
      </c>
      <c r="AM1951" s="340"/>
    </row>
    <row r="1952" spans="6:39" customFormat="1" ht="18.75">
      <c r="F1952" s="120" t="str">
        <f t="shared" si="195"/>
        <v/>
      </c>
      <c r="G1952" s="121"/>
      <c r="H1952" s="120"/>
      <c r="I1952" s="122"/>
      <c r="J1952" s="306"/>
      <c r="K1952" s="115"/>
      <c r="L1952" s="115" t="str">
        <f>IFERROR(VLOOKUP(I1952,COT_ACOES!$B:$C,2,),"")</f>
        <v/>
      </c>
      <c r="M1952" s="115" t="str">
        <f t="shared" si="190"/>
        <v/>
      </c>
      <c r="N1952" s="116" t="str">
        <f t="shared" si="191"/>
        <v/>
      </c>
      <c r="O1952" s="117" t="str">
        <f t="shared" si="194"/>
        <v/>
      </c>
      <c r="P1952" s="118" t="str">
        <f t="shared" si="192"/>
        <v/>
      </c>
      <c r="Q1952" s="119" t="str">
        <f t="shared" si="193"/>
        <v/>
      </c>
      <c r="R1952" s="117" t="str">
        <f>IFERROR(VLOOKUP($I1952,BASE_SETOR!$B$4:$C$1000,2,0),"")</f>
        <v/>
      </c>
      <c r="AM1952" s="340"/>
    </row>
    <row r="1953" spans="6:39" customFormat="1" ht="18.75">
      <c r="F1953" s="120" t="str">
        <f t="shared" si="195"/>
        <v/>
      </c>
      <c r="G1953" s="121"/>
      <c r="H1953" s="120"/>
      <c r="I1953" s="122"/>
      <c r="J1953" s="306"/>
      <c r="K1953" s="115"/>
      <c r="L1953" s="115" t="str">
        <f>IFERROR(VLOOKUP(I1953,COT_ACOES!$B:$C,2,),"")</f>
        <v/>
      </c>
      <c r="M1953" s="115" t="str">
        <f t="shared" si="190"/>
        <v/>
      </c>
      <c r="N1953" s="116" t="str">
        <f t="shared" si="191"/>
        <v/>
      </c>
      <c r="O1953" s="117" t="str">
        <f t="shared" si="194"/>
        <v/>
      </c>
      <c r="P1953" s="118" t="str">
        <f t="shared" si="192"/>
        <v/>
      </c>
      <c r="Q1953" s="119" t="str">
        <f t="shared" si="193"/>
        <v/>
      </c>
      <c r="R1953" s="117" t="str">
        <f>IFERROR(VLOOKUP($I1953,BASE_SETOR!$B$4:$C$1000,2,0),"")</f>
        <v/>
      </c>
      <c r="AM1953" s="340"/>
    </row>
    <row r="1954" spans="6:39" customFormat="1" ht="18.75">
      <c r="F1954" s="120" t="str">
        <f t="shared" si="195"/>
        <v/>
      </c>
      <c r="G1954" s="121"/>
      <c r="H1954" s="120"/>
      <c r="I1954" s="122"/>
      <c r="J1954" s="306"/>
      <c r="K1954" s="115"/>
      <c r="L1954" s="115" t="str">
        <f>IFERROR(VLOOKUP(I1954,COT_ACOES!$B:$C,2,),"")</f>
        <v/>
      </c>
      <c r="M1954" s="115" t="str">
        <f t="shared" si="190"/>
        <v/>
      </c>
      <c r="N1954" s="116" t="str">
        <f t="shared" si="191"/>
        <v/>
      </c>
      <c r="O1954" s="117" t="str">
        <f t="shared" si="194"/>
        <v/>
      </c>
      <c r="P1954" s="118" t="str">
        <f t="shared" si="192"/>
        <v/>
      </c>
      <c r="Q1954" s="119" t="str">
        <f t="shared" si="193"/>
        <v/>
      </c>
      <c r="R1954" s="117" t="str">
        <f>IFERROR(VLOOKUP($I1954,BASE_SETOR!$B$4:$C$1000,2,0),"")</f>
        <v/>
      </c>
      <c r="AM1954" s="340"/>
    </row>
    <row r="1955" spans="6:39" customFormat="1" ht="18.75">
      <c r="F1955" s="120" t="str">
        <f t="shared" si="195"/>
        <v/>
      </c>
      <c r="G1955" s="121"/>
      <c r="H1955" s="120"/>
      <c r="I1955" s="122"/>
      <c r="J1955" s="306"/>
      <c r="K1955" s="115"/>
      <c r="L1955" s="115" t="str">
        <f>IFERROR(VLOOKUP(I1955,COT_ACOES!$B:$C,2,),"")</f>
        <v/>
      </c>
      <c r="M1955" s="115" t="str">
        <f t="shared" si="190"/>
        <v/>
      </c>
      <c r="N1955" s="116" t="str">
        <f t="shared" si="191"/>
        <v/>
      </c>
      <c r="O1955" s="117" t="str">
        <f t="shared" si="194"/>
        <v/>
      </c>
      <c r="P1955" s="118" t="str">
        <f t="shared" si="192"/>
        <v/>
      </c>
      <c r="Q1955" s="119" t="str">
        <f t="shared" si="193"/>
        <v/>
      </c>
      <c r="R1955" s="117" t="str">
        <f>IFERROR(VLOOKUP($I1955,BASE_SETOR!$B$4:$C$1000,2,0),"")</f>
        <v/>
      </c>
      <c r="AM1955" s="340"/>
    </row>
    <row r="1956" spans="6:39" customFormat="1" ht="18.75">
      <c r="F1956" s="120" t="str">
        <f t="shared" si="195"/>
        <v/>
      </c>
      <c r="G1956" s="121"/>
      <c r="H1956" s="120"/>
      <c r="I1956" s="122"/>
      <c r="J1956" s="306"/>
      <c r="K1956" s="115"/>
      <c r="L1956" s="115" t="str">
        <f>IFERROR(VLOOKUP(I1956,COT_ACOES!$B:$C,2,),"")</f>
        <v/>
      </c>
      <c r="M1956" s="115" t="str">
        <f t="shared" si="190"/>
        <v/>
      </c>
      <c r="N1956" s="116" t="str">
        <f t="shared" si="191"/>
        <v/>
      </c>
      <c r="O1956" s="117" t="str">
        <f t="shared" si="194"/>
        <v/>
      </c>
      <c r="P1956" s="118" t="str">
        <f t="shared" si="192"/>
        <v/>
      </c>
      <c r="Q1956" s="119" t="str">
        <f t="shared" si="193"/>
        <v/>
      </c>
      <c r="R1956" s="117" t="str">
        <f>IFERROR(VLOOKUP($I1956,BASE_SETOR!$B$4:$C$1000,2,0),"")</f>
        <v/>
      </c>
      <c r="AM1956" s="340"/>
    </row>
    <row r="1957" spans="6:39" customFormat="1" ht="18.75">
      <c r="F1957" s="120" t="str">
        <f t="shared" si="195"/>
        <v/>
      </c>
      <c r="G1957" s="121"/>
      <c r="H1957" s="120"/>
      <c r="I1957" s="122"/>
      <c r="J1957" s="306"/>
      <c r="K1957" s="115"/>
      <c r="L1957" s="115" t="str">
        <f>IFERROR(VLOOKUP(I1957,COT_ACOES!$B:$C,2,),"")</f>
        <v/>
      </c>
      <c r="M1957" s="115" t="str">
        <f t="shared" si="190"/>
        <v/>
      </c>
      <c r="N1957" s="116" t="str">
        <f t="shared" si="191"/>
        <v/>
      </c>
      <c r="O1957" s="117" t="str">
        <f t="shared" si="194"/>
        <v/>
      </c>
      <c r="P1957" s="118" t="str">
        <f t="shared" si="192"/>
        <v/>
      </c>
      <c r="Q1957" s="119" t="str">
        <f t="shared" si="193"/>
        <v/>
      </c>
      <c r="R1957" s="117" t="str">
        <f>IFERROR(VLOOKUP($I1957,BASE_SETOR!$B$4:$C$1000,2,0),"")</f>
        <v/>
      </c>
      <c r="AM1957" s="340"/>
    </row>
    <row r="1958" spans="6:39" customFormat="1" ht="18.75">
      <c r="F1958" s="120" t="str">
        <f t="shared" si="195"/>
        <v/>
      </c>
      <c r="G1958" s="121"/>
      <c r="H1958" s="120"/>
      <c r="I1958" s="122"/>
      <c r="J1958" s="306"/>
      <c r="K1958" s="115"/>
      <c r="L1958" s="115" t="str">
        <f>IFERROR(VLOOKUP(I1958,COT_ACOES!$B:$C,2,),"")</f>
        <v/>
      </c>
      <c r="M1958" s="115" t="str">
        <f t="shared" si="190"/>
        <v/>
      </c>
      <c r="N1958" s="116" t="str">
        <f t="shared" si="191"/>
        <v/>
      </c>
      <c r="O1958" s="117" t="str">
        <f t="shared" si="194"/>
        <v/>
      </c>
      <c r="P1958" s="118" t="str">
        <f t="shared" si="192"/>
        <v/>
      </c>
      <c r="Q1958" s="119" t="str">
        <f t="shared" si="193"/>
        <v/>
      </c>
      <c r="R1958" s="117" t="str">
        <f>IFERROR(VLOOKUP($I1958,BASE_SETOR!$B$4:$C$1000,2,0),"")</f>
        <v/>
      </c>
      <c r="AM1958" s="340"/>
    </row>
    <row r="1959" spans="6:39" customFormat="1" ht="18.75">
      <c r="F1959" s="120" t="str">
        <f t="shared" si="195"/>
        <v/>
      </c>
      <c r="G1959" s="121"/>
      <c r="H1959" s="120"/>
      <c r="I1959" s="122"/>
      <c r="J1959" s="306"/>
      <c r="K1959" s="115"/>
      <c r="L1959" s="115" t="str">
        <f>IFERROR(VLOOKUP(I1959,COT_ACOES!$B:$C,2,),"")</f>
        <v/>
      </c>
      <c r="M1959" s="115" t="str">
        <f t="shared" si="190"/>
        <v/>
      </c>
      <c r="N1959" s="116" t="str">
        <f t="shared" si="191"/>
        <v/>
      </c>
      <c r="O1959" s="117" t="str">
        <f t="shared" si="194"/>
        <v/>
      </c>
      <c r="P1959" s="118" t="str">
        <f t="shared" si="192"/>
        <v/>
      </c>
      <c r="Q1959" s="119" t="str">
        <f t="shared" si="193"/>
        <v/>
      </c>
      <c r="R1959" s="117" t="str">
        <f>IFERROR(VLOOKUP($I1959,BASE_SETOR!$B$4:$C$1000,2,0),"")</f>
        <v/>
      </c>
      <c r="AM1959" s="340"/>
    </row>
    <row r="1960" spans="6:39" customFormat="1" ht="18.75">
      <c r="F1960" s="120" t="str">
        <f t="shared" si="195"/>
        <v/>
      </c>
      <c r="G1960" s="121"/>
      <c r="H1960" s="120"/>
      <c r="I1960" s="122"/>
      <c r="J1960" s="306"/>
      <c r="K1960" s="115"/>
      <c r="L1960" s="115" t="str">
        <f>IFERROR(VLOOKUP(I1960,COT_ACOES!$B:$C,2,),"")</f>
        <v/>
      </c>
      <c r="M1960" s="115" t="str">
        <f t="shared" si="190"/>
        <v/>
      </c>
      <c r="N1960" s="116" t="str">
        <f t="shared" si="191"/>
        <v/>
      </c>
      <c r="O1960" s="117" t="str">
        <f t="shared" si="194"/>
        <v/>
      </c>
      <c r="P1960" s="118" t="str">
        <f t="shared" si="192"/>
        <v/>
      </c>
      <c r="Q1960" s="119" t="str">
        <f t="shared" si="193"/>
        <v/>
      </c>
      <c r="R1960" s="117" t="str">
        <f>IFERROR(VLOOKUP($I1960,BASE_SETOR!$B$4:$C$1000,2,0),"")</f>
        <v/>
      </c>
      <c r="AM1960" s="340"/>
    </row>
    <row r="1961" spans="6:39" customFormat="1" ht="18.75">
      <c r="F1961" s="120" t="str">
        <f t="shared" si="195"/>
        <v/>
      </c>
      <c r="G1961" s="121"/>
      <c r="H1961" s="120"/>
      <c r="I1961" s="122"/>
      <c r="J1961" s="306"/>
      <c r="K1961" s="115"/>
      <c r="L1961" s="115" t="str">
        <f>IFERROR(VLOOKUP(I1961,COT_ACOES!$B:$C,2,),"")</f>
        <v/>
      </c>
      <c r="M1961" s="115" t="str">
        <f t="shared" si="190"/>
        <v/>
      </c>
      <c r="N1961" s="116" t="str">
        <f t="shared" si="191"/>
        <v/>
      </c>
      <c r="O1961" s="117" t="str">
        <f t="shared" si="194"/>
        <v/>
      </c>
      <c r="P1961" s="118" t="str">
        <f t="shared" si="192"/>
        <v/>
      </c>
      <c r="Q1961" s="119" t="str">
        <f t="shared" si="193"/>
        <v/>
      </c>
      <c r="R1961" s="117" t="str">
        <f>IFERROR(VLOOKUP($I1961,BASE_SETOR!$B$4:$C$1000,2,0),"")</f>
        <v/>
      </c>
      <c r="AM1961" s="340"/>
    </row>
    <row r="1962" spans="6:39" customFormat="1" ht="18.75">
      <c r="F1962" s="120" t="str">
        <f t="shared" si="195"/>
        <v/>
      </c>
      <c r="G1962" s="121"/>
      <c r="H1962" s="120"/>
      <c r="I1962" s="122"/>
      <c r="J1962" s="306"/>
      <c r="K1962" s="115"/>
      <c r="L1962" s="115" t="str">
        <f>IFERROR(VLOOKUP(I1962,COT_ACOES!$B:$C,2,),"")</f>
        <v/>
      </c>
      <c r="M1962" s="115" t="str">
        <f t="shared" ref="M1962:M2000" si="196">IF(J1962="","",J1962*K1962)</f>
        <v/>
      </c>
      <c r="N1962" s="116" t="str">
        <f t="shared" ref="N1962:N2000" si="197">IF(J1962="","",J1962*L1962)</f>
        <v/>
      </c>
      <c r="O1962" s="117" t="str">
        <f t="shared" si="194"/>
        <v/>
      </c>
      <c r="P1962" s="118" t="str">
        <f t="shared" ref="P1962:P2000" si="198">IFERROR((N1962-M1962)/M1962,"")</f>
        <v/>
      </c>
      <c r="Q1962" s="119" t="str">
        <f t="shared" ref="Q1962:Q2000" si="199">IFERROR(M1962*P1962,"")</f>
        <v/>
      </c>
      <c r="R1962" s="117" t="str">
        <f>IFERROR(VLOOKUP($I1962,BASE_SETOR!$B$4:$C$1000,2,0),"")</f>
        <v/>
      </c>
      <c r="AM1962" s="340"/>
    </row>
    <row r="1963" spans="6:39" customFormat="1" ht="18.75">
      <c r="F1963" s="120" t="str">
        <f t="shared" si="195"/>
        <v/>
      </c>
      <c r="G1963" s="121"/>
      <c r="H1963" s="120"/>
      <c r="I1963" s="122"/>
      <c r="J1963" s="306"/>
      <c r="K1963" s="115"/>
      <c r="L1963" s="115" t="str">
        <f>IFERROR(VLOOKUP(I1963,COT_ACOES!$B:$C,2,),"")</f>
        <v/>
      </c>
      <c r="M1963" s="115" t="str">
        <f t="shared" si="196"/>
        <v/>
      </c>
      <c r="N1963" s="116" t="str">
        <f t="shared" si="197"/>
        <v/>
      </c>
      <c r="O1963" s="117" t="str">
        <f t="shared" si="194"/>
        <v/>
      </c>
      <c r="P1963" s="118" t="str">
        <f t="shared" si="198"/>
        <v/>
      </c>
      <c r="Q1963" s="119" t="str">
        <f t="shared" si="199"/>
        <v/>
      </c>
      <c r="R1963" s="117" t="str">
        <f>IFERROR(VLOOKUP($I1963,BASE_SETOR!$B$4:$C$1000,2,0),"")</f>
        <v/>
      </c>
      <c r="AM1963" s="340"/>
    </row>
    <row r="1964" spans="6:39" customFormat="1" ht="18.75">
      <c r="F1964" s="120" t="str">
        <f t="shared" si="195"/>
        <v/>
      </c>
      <c r="G1964" s="121"/>
      <c r="H1964" s="120"/>
      <c r="I1964" s="122"/>
      <c r="J1964" s="306"/>
      <c r="K1964" s="115"/>
      <c r="L1964" s="115" t="str">
        <f>IFERROR(VLOOKUP(I1964,COT_ACOES!$B:$C,2,),"")</f>
        <v/>
      </c>
      <c r="M1964" s="115" t="str">
        <f t="shared" si="196"/>
        <v/>
      </c>
      <c r="N1964" s="116" t="str">
        <f t="shared" si="197"/>
        <v/>
      </c>
      <c r="O1964" s="117" t="str">
        <f t="shared" si="194"/>
        <v/>
      </c>
      <c r="P1964" s="118" t="str">
        <f t="shared" si="198"/>
        <v/>
      </c>
      <c r="Q1964" s="119" t="str">
        <f t="shared" si="199"/>
        <v/>
      </c>
      <c r="R1964" s="117" t="str">
        <f>IFERROR(VLOOKUP($I1964,BASE_SETOR!$B$4:$C$1000,2,0),"")</f>
        <v/>
      </c>
      <c r="AM1964" s="340"/>
    </row>
    <row r="1965" spans="6:39" customFormat="1" ht="18.75">
      <c r="F1965" s="120" t="str">
        <f t="shared" si="195"/>
        <v/>
      </c>
      <c r="G1965" s="121"/>
      <c r="H1965" s="120"/>
      <c r="I1965" s="122"/>
      <c r="J1965" s="306"/>
      <c r="K1965" s="115"/>
      <c r="L1965" s="115" t="str">
        <f>IFERROR(VLOOKUP(I1965,COT_ACOES!$B:$C,2,),"")</f>
        <v/>
      </c>
      <c r="M1965" s="115" t="str">
        <f t="shared" si="196"/>
        <v/>
      </c>
      <c r="N1965" s="116" t="str">
        <f t="shared" si="197"/>
        <v/>
      </c>
      <c r="O1965" s="117" t="str">
        <f t="shared" si="194"/>
        <v/>
      </c>
      <c r="P1965" s="118" t="str">
        <f t="shared" si="198"/>
        <v/>
      </c>
      <c r="Q1965" s="119" t="str">
        <f t="shared" si="199"/>
        <v/>
      </c>
      <c r="R1965" s="117" t="str">
        <f>IFERROR(VLOOKUP($I1965,BASE_SETOR!$B$4:$C$1000,2,0),"")</f>
        <v/>
      </c>
      <c r="AM1965" s="340"/>
    </row>
    <row r="1966" spans="6:39" customFormat="1" ht="18.75">
      <c r="F1966" s="120" t="str">
        <f t="shared" si="195"/>
        <v/>
      </c>
      <c r="G1966" s="121"/>
      <c r="H1966" s="120"/>
      <c r="I1966" s="122"/>
      <c r="J1966" s="306"/>
      <c r="K1966" s="115"/>
      <c r="L1966" s="115" t="str">
        <f>IFERROR(VLOOKUP(I1966,COT_ACOES!$B:$C,2,),"")</f>
        <v/>
      </c>
      <c r="M1966" s="115" t="str">
        <f t="shared" si="196"/>
        <v/>
      </c>
      <c r="N1966" s="116" t="str">
        <f t="shared" si="197"/>
        <v/>
      </c>
      <c r="O1966" s="117" t="str">
        <f t="shared" si="194"/>
        <v/>
      </c>
      <c r="P1966" s="118" t="str">
        <f t="shared" si="198"/>
        <v/>
      </c>
      <c r="Q1966" s="119" t="str">
        <f t="shared" si="199"/>
        <v/>
      </c>
      <c r="R1966" s="117" t="str">
        <f>IFERROR(VLOOKUP($I1966,BASE_SETOR!$B$4:$C$1000,2,0),"")</f>
        <v/>
      </c>
      <c r="AM1966" s="340"/>
    </row>
    <row r="1967" spans="6:39" customFormat="1" ht="18.75">
      <c r="F1967" s="120" t="str">
        <f t="shared" si="195"/>
        <v/>
      </c>
      <c r="G1967" s="121"/>
      <c r="H1967" s="120"/>
      <c r="I1967" s="122"/>
      <c r="J1967" s="306"/>
      <c r="K1967" s="115"/>
      <c r="L1967" s="115" t="str">
        <f>IFERROR(VLOOKUP(I1967,COT_ACOES!$B:$C,2,),"")</f>
        <v/>
      </c>
      <c r="M1967" s="115" t="str">
        <f t="shared" si="196"/>
        <v/>
      </c>
      <c r="N1967" s="116" t="str">
        <f t="shared" si="197"/>
        <v/>
      </c>
      <c r="O1967" s="117" t="str">
        <f t="shared" si="194"/>
        <v/>
      </c>
      <c r="P1967" s="118" t="str">
        <f t="shared" si="198"/>
        <v/>
      </c>
      <c r="Q1967" s="119" t="str">
        <f t="shared" si="199"/>
        <v/>
      </c>
      <c r="R1967" s="117" t="str">
        <f>IFERROR(VLOOKUP($I1967,BASE_SETOR!$B$4:$C$1000,2,0),"")</f>
        <v/>
      </c>
      <c r="AM1967" s="340"/>
    </row>
    <row r="1968" spans="6:39" customFormat="1" ht="18.75">
      <c r="F1968" s="120" t="str">
        <f t="shared" si="195"/>
        <v/>
      </c>
      <c r="G1968" s="121"/>
      <c r="H1968" s="120"/>
      <c r="I1968" s="122"/>
      <c r="J1968" s="306"/>
      <c r="K1968" s="115"/>
      <c r="L1968" s="115" t="str">
        <f>IFERROR(VLOOKUP(I1968,COT_ACOES!$B:$C,2,),"")</f>
        <v/>
      </c>
      <c r="M1968" s="115" t="str">
        <f t="shared" si="196"/>
        <v/>
      </c>
      <c r="N1968" s="116" t="str">
        <f t="shared" si="197"/>
        <v/>
      </c>
      <c r="O1968" s="117" t="str">
        <f t="shared" si="194"/>
        <v/>
      </c>
      <c r="P1968" s="118" t="str">
        <f t="shared" si="198"/>
        <v/>
      </c>
      <c r="Q1968" s="119" t="str">
        <f t="shared" si="199"/>
        <v/>
      </c>
      <c r="R1968" s="117" t="str">
        <f>IFERROR(VLOOKUP($I1968,BASE_SETOR!$B$4:$C$1000,2,0),"")</f>
        <v/>
      </c>
      <c r="AM1968" s="340"/>
    </row>
    <row r="1969" spans="6:39" customFormat="1" ht="18.75">
      <c r="F1969" s="120" t="str">
        <f t="shared" si="195"/>
        <v/>
      </c>
      <c r="G1969" s="121"/>
      <c r="H1969" s="120"/>
      <c r="I1969" s="122"/>
      <c r="J1969" s="306"/>
      <c r="K1969" s="115"/>
      <c r="L1969" s="115" t="str">
        <f>IFERROR(VLOOKUP(I1969,COT_ACOES!$B:$C,2,),"")</f>
        <v/>
      </c>
      <c r="M1969" s="115" t="str">
        <f t="shared" si="196"/>
        <v/>
      </c>
      <c r="N1969" s="116" t="str">
        <f t="shared" si="197"/>
        <v/>
      </c>
      <c r="O1969" s="117" t="str">
        <f t="shared" si="194"/>
        <v/>
      </c>
      <c r="P1969" s="118" t="str">
        <f t="shared" si="198"/>
        <v/>
      </c>
      <c r="Q1969" s="119" t="str">
        <f t="shared" si="199"/>
        <v/>
      </c>
      <c r="R1969" s="117" t="str">
        <f>IFERROR(VLOOKUP($I1969,BASE_SETOR!$B$4:$C$1000,2,0),"")</f>
        <v/>
      </c>
      <c r="AM1969" s="340"/>
    </row>
    <row r="1970" spans="6:39" customFormat="1" ht="18.75">
      <c r="F1970" s="120" t="str">
        <f t="shared" si="195"/>
        <v/>
      </c>
      <c r="G1970" s="121"/>
      <c r="H1970" s="120"/>
      <c r="I1970" s="122"/>
      <c r="J1970" s="306"/>
      <c r="K1970" s="115"/>
      <c r="L1970" s="115" t="str">
        <f>IFERROR(VLOOKUP(I1970,COT_ACOES!$B:$C,2,),"")</f>
        <v/>
      </c>
      <c r="M1970" s="115" t="str">
        <f t="shared" si="196"/>
        <v/>
      </c>
      <c r="N1970" s="116" t="str">
        <f t="shared" si="197"/>
        <v/>
      </c>
      <c r="O1970" s="117" t="str">
        <f t="shared" si="194"/>
        <v/>
      </c>
      <c r="P1970" s="118" t="str">
        <f t="shared" si="198"/>
        <v/>
      </c>
      <c r="Q1970" s="119" t="str">
        <f t="shared" si="199"/>
        <v/>
      </c>
      <c r="R1970" s="117" t="str">
        <f>IFERROR(VLOOKUP($I1970,BASE_SETOR!$B$4:$C$1000,2,0),"")</f>
        <v/>
      </c>
      <c r="AM1970" s="340"/>
    </row>
    <row r="1971" spans="6:39" customFormat="1" ht="18.75">
      <c r="F1971" s="120" t="str">
        <f t="shared" si="195"/>
        <v/>
      </c>
      <c r="G1971" s="121"/>
      <c r="H1971" s="120"/>
      <c r="I1971" s="122"/>
      <c r="J1971" s="306"/>
      <c r="K1971" s="115"/>
      <c r="L1971" s="115" t="str">
        <f>IFERROR(VLOOKUP(I1971,COT_ACOES!$B:$C,2,),"")</f>
        <v/>
      </c>
      <c r="M1971" s="115" t="str">
        <f t="shared" si="196"/>
        <v/>
      </c>
      <c r="N1971" s="116" t="str">
        <f t="shared" si="197"/>
        <v/>
      </c>
      <c r="O1971" s="117" t="str">
        <f t="shared" si="194"/>
        <v/>
      </c>
      <c r="P1971" s="118" t="str">
        <f t="shared" si="198"/>
        <v/>
      </c>
      <c r="Q1971" s="119" t="str">
        <f t="shared" si="199"/>
        <v/>
      </c>
      <c r="R1971" s="117" t="str">
        <f>IFERROR(VLOOKUP($I1971,BASE_SETOR!$B$4:$C$1000,2,0),"")</f>
        <v/>
      </c>
      <c r="AM1971" s="340"/>
    </row>
    <row r="1972" spans="6:39" customFormat="1" ht="18.75">
      <c r="F1972" s="120" t="str">
        <f t="shared" si="195"/>
        <v/>
      </c>
      <c r="G1972" s="121"/>
      <c r="H1972" s="120"/>
      <c r="I1972" s="122"/>
      <c r="J1972" s="306"/>
      <c r="K1972" s="115"/>
      <c r="L1972" s="115" t="str">
        <f>IFERROR(VLOOKUP(I1972,COT_ACOES!$B:$C,2,),"")</f>
        <v/>
      </c>
      <c r="M1972" s="115" t="str">
        <f t="shared" si="196"/>
        <v/>
      </c>
      <c r="N1972" s="116" t="str">
        <f t="shared" si="197"/>
        <v/>
      </c>
      <c r="O1972" s="117" t="str">
        <f t="shared" si="194"/>
        <v/>
      </c>
      <c r="P1972" s="118" t="str">
        <f t="shared" si="198"/>
        <v/>
      </c>
      <c r="Q1972" s="119" t="str">
        <f t="shared" si="199"/>
        <v/>
      </c>
      <c r="R1972" s="117" t="str">
        <f>IFERROR(VLOOKUP($I1972,BASE_SETOR!$B$4:$C$1000,2,0),"")</f>
        <v/>
      </c>
      <c r="AM1972" s="340"/>
    </row>
    <row r="1973" spans="6:39" customFormat="1" ht="18.75">
      <c r="F1973" s="120" t="str">
        <f t="shared" si="195"/>
        <v/>
      </c>
      <c r="G1973" s="121"/>
      <c r="H1973" s="120"/>
      <c r="I1973" s="122"/>
      <c r="J1973" s="306"/>
      <c r="K1973" s="115"/>
      <c r="L1973" s="115" t="str">
        <f>IFERROR(VLOOKUP(I1973,COT_ACOES!$B:$C,2,),"")</f>
        <v/>
      </c>
      <c r="M1973" s="115" t="str">
        <f t="shared" si="196"/>
        <v/>
      </c>
      <c r="N1973" s="116" t="str">
        <f t="shared" si="197"/>
        <v/>
      </c>
      <c r="O1973" s="117" t="str">
        <f t="shared" si="194"/>
        <v/>
      </c>
      <c r="P1973" s="118" t="str">
        <f t="shared" si="198"/>
        <v/>
      </c>
      <c r="Q1973" s="119" t="str">
        <f t="shared" si="199"/>
        <v/>
      </c>
      <c r="R1973" s="117" t="str">
        <f>IFERROR(VLOOKUP($I1973,BASE_SETOR!$B$4:$C$1000,2,0),"")</f>
        <v/>
      </c>
      <c r="AM1973" s="340"/>
    </row>
    <row r="1974" spans="6:39" customFormat="1" ht="18.75">
      <c r="F1974" s="120" t="str">
        <f t="shared" si="195"/>
        <v/>
      </c>
      <c r="G1974" s="121"/>
      <c r="H1974" s="120"/>
      <c r="I1974" s="122"/>
      <c r="J1974" s="306"/>
      <c r="K1974" s="115"/>
      <c r="L1974" s="115" t="str">
        <f>IFERROR(VLOOKUP(I1974,COT_ACOES!$B:$C,2,),"")</f>
        <v/>
      </c>
      <c r="M1974" s="115" t="str">
        <f t="shared" si="196"/>
        <v/>
      </c>
      <c r="N1974" s="116" t="str">
        <f t="shared" si="197"/>
        <v/>
      </c>
      <c r="O1974" s="117" t="str">
        <f t="shared" si="194"/>
        <v/>
      </c>
      <c r="P1974" s="118" t="str">
        <f t="shared" si="198"/>
        <v/>
      </c>
      <c r="Q1974" s="119" t="str">
        <f t="shared" si="199"/>
        <v/>
      </c>
      <c r="R1974" s="117" t="str">
        <f>IFERROR(VLOOKUP($I1974,BASE_SETOR!$B$4:$C$1000,2,0),"")</f>
        <v/>
      </c>
      <c r="AM1974" s="340"/>
    </row>
    <row r="1975" spans="6:39" customFormat="1" ht="18.75">
      <c r="F1975" s="120" t="str">
        <f t="shared" si="195"/>
        <v/>
      </c>
      <c r="G1975" s="121"/>
      <c r="H1975" s="120"/>
      <c r="I1975" s="122"/>
      <c r="J1975" s="306"/>
      <c r="K1975" s="115"/>
      <c r="L1975" s="115" t="str">
        <f>IFERROR(VLOOKUP(I1975,COT_ACOES!$B:$C,2,),"")</f>
        <v/>
      </c>
      <c r="M1975" s="115" t="str">
        <f t="shared" si="196"/>
        <v/>
      </c>
      <c r="N1975" s="116" t="str">
        <f t="shared" si="197"/>
        <v/>
      </c>
      <c r="O1975" s="117" t="str">
        <f t="shared" si="194"/>
        <v/>
      </c>
      <c r="P1975" s="118" t="str">
        <f t="shared" si="198"/>
        <v/>
      </c>
      <c r="Q1975" s="119" t="str">
        <f t="shared" si="199"/>
        <v/>
      </c>
      <c r="R1975" s="117" t="str">
        <f>IFERROR(VLOOKUP($I1975,BASE_SETOR!$B$4:$C$1000,2,0),"")</f>
        <v/>
      </c>
      <c r="AM1975" s="340"/>
    </row>
    <row r="1976" spans="6:39" customFormat="1" ht="18.75">
      <c r="F1976" s="120" t="str">
        <f t="shared" si="195"/>
        <v/>
      </c>
      <c r="G1976" s="121"/>
      <c r="H1976" s="120"/>
      <c r="I1976" s="122"/>
      <c r="J1976" s="306"/>
      <c r="K1976" s="115"/>
      <c r="L1976" s="115" t="str">
        <f>IFERROR(VLOOKUP(I1976,COT_ACOES!$B:$C,2,),"")</f>
        <v/>
      </c>
      <c r="M1976" s="115" t="str">
        <f t="shared" si="196"/>
        <v/>
      </c>
      <c r="N1976" s="116" t="str">
        <f t="shared" si="197"/>
        <v/>
      </c>
      <c r="O1976" s="117" t="str">
        <f t="shared" si="194"/>
        <v/>
      </c>
      <c r="P1976" s="118" t="str">
        <f t="shared" si="198"/>
        <v/>
      </c>
      <c r="Q1976" s="119" t="str">
        <f t="shared" si="199"/>
        <v/>
      </c>
      <c r="R1976" s="117" t="str">
        <f>IFERROR(VLOOKUP($I1976,BASE_SETOR!$B$4:$C$1000,2,0),"")</f>
        <v/>
      </c>
      <c r="AM1976" s="340"/>
    </row>
    <row r="1977" spans="6:39" customFormat="1" ht="18.75">
      <c r="F1977" s="120" t="str">
        <f t="shared" si="195"/>
        <v/>
      </c>
      <c r="G1977" s="121"/>
      <c r="H1977" s="120"/>
      <c r="I1977" s="122"/>
      <c r="J1977" s="306"/>
      <c r="K1977" s="115"/>
      <c r="L1977" s="115" t="str">
        <f>IFERROR(VLOOKUP(I1977,COT_ACOES!$B:$C,2,),"")</f>
        <v/>
      </c>
      <c r="M1977" s="115" t="str">
        <f t="shared" si="196"/>
        <v/>
      </c>
      <c r="N1977" s="116" t="str">
        <f t="shared" si="197"/>
        <v/>
      </c>
      <c r="O1977" s="117" t="str">
        <f t="shared" si="194"/>
        <v/>
      </c>
      <c r="P1977" s="118" t="str">
        <f t="shared" si="198"/>
        <v/>
      </c>
      <c r="Q1977" s="119" t="str">
        <f t="shared" si="199"/>
        <v/>
      </c>
      <c r="R1977" s="117" t="str">
        <f>IFERROR(VLOOKUP($I1977,BASE_SETOR!$B$4:$C$1000,2,0),"")</f>
        <v/>
      </c>
      <c r="AM1977" s="340"/>
    </row>
    <row r="1978" spans="6:39" customFormat="1" ht="18.75">
      <c r="F1978" s="120" t="str">
        <f t="shared" si="195"/>
        <v/>
      </c>
      <c r="G1978" s="121"/>
      <c r="H1978" s="120"/>
      <c r="I1978" s="122"/>
      <c r="J1978" s="306"/>
      <c r="K1978" s="115"/>
      <c r="L1978" s="115" t="str">
        <f>IFERROR(VLOOKUP(I1978,COT_ACOES!$B:$C,2,),"")</f>
        <v/>
      </c>
      <c r="M1978" s="115" t="str">
        <f t="shared" si="196"/>
        <v/>
      </c>
      <c r="N1978" s="116" t="str">
        <f t="shared" si="197"/>
        <v/>
      </c>
      <c r="O1978" s="117" t="str">
        <f t="shared" si="194"/>
        <v/>
      </c>
      <c r="P1978" s="118" t="str">
        <f t="shared" si="198"/>
        <v/>
      </c>
      <c r="Q1978" s="119" t="str">
        <f t="shared" si="199"/>
        <v/>
      </c>
      <c r="R1978" s="117" t="str">
        <f>IFERROR(VLOOKUP($I1978,BASE_SETOR!$B$4:$C$1000,2,0),"")</f>
        <v/>
      </c>
      <c r="AM1978" s="340"/>
    </row>
    <row r="1979" spans="6:39" customFormat="1" ht="18.75">
      <c r="F1979" s="120" t="str">
        <f t="shared" si="195"/>
        <v/>
      </c>
      <c r="G1979" s="121"/>
      <c r="H1979" s="120"/>
      <c r="I1979" s="122"/>
      <c r="J1979" s="306"/>
      <c r="K1979" s="115"/>
      <c r="L1979" s="115" t="str">
        <f>IFERROR(VLOOKUP(I1979,COT_ACOES!$B:$C,2,),"")</f>
        <v/>
      </c>
      <c r="M1979" s="115" t="str">
        <f t="shared" si="196"/>
        <v/>
      </c>
      <c r="N1979" s="116" t="str">
        <f t="shared" si="197"/>
        <v/>
      </c>
      <c r="O1979" s="117" t="str">
        <f t="shared" si="194"/>
        <v/>
      </c>
      <c r="P1979" s="118" t="str">
        <f t="shared" si="198"/>
        <v/>
      </c>
      <c r="Q1979" s="119" t="str">
        <f t="shared" si="199"/>
        <v/>
      </c>
      <c r="R1979" s="117" t="str">
        <f>IFERROR(VLOOKUP($I1979,BASE_SETOR!$B$4:$C$1000,2,0),"")</f>
        <v/>
      </c>
      <c r="AM1979" s="340"/>
    </row>
    <row r="1980" spans="6:39" customFormat="1" ht="18.75">
      <c r="F1980" s="120" t="str">
        <f t="shared" si="195"/>
        <v/>
      </c>
      <c r="G1980" s="121"/>
      <c r="H1980" s="120"/>
      <c r="I1980" s="122"/>
      <c r="J1980" s="306"/>
      <c r="K1980" s="115"/>
      <c r="L1980" s="115" t="str">
        <f>IFERROR(VLOOKUP(I1980,COT_ACOES!$B:$C,2,),"")</f>
        <v/>
      </c>
      <c r="M1980" s="115" t="str">
        <f t="shared" si="196"/>
        <v/>
      </c>
      <c r="N1980" s="116" t="str">
        <f t="shared" si="197"/>
        <v/>
      </c>
      <c r="O1980" s="117" t="str">
        <f t="shared" si="194"/>
        <v/>
      </c>
      <c r="P1980" s="118" t="str">
        <f t="shared" si="198"/>
        <v/>
      </c>
      <c r="Q1980" s="119" t="str">
        <f t="shared" si="199"/>
        <v/>
      </c>
      <c r="R1980" s="117" t="str">
        <f>IFERROR(VLOOKUP($I1980,BASE_SETOR!$B$4:$C$1000,2,0),"")</f>
        <v/>
      </c>
      <c r="AM1980" s="340"/>
    </row>
    <row r="1981" spans="6:39" customFormat="1" ht="18.75">
      <c r="F1981" s="120" t="str">
        <f t="shared" si="195"/>
        <v/>
      </c>
      <c r="G1981" s="121"/>
      <c r="H1981" s="120"/>
      <c r="I1981" s="122"/>
      <c r="J1981" s="306"/>
      <c r="K1981" s="115"/>
      <c r="L1981" s="115" t="str">
        <f>IFERROR(VLOOKUP(I1981,COT_ACOES!$B:$C,2,),"")</f>
        <v/>
      </c>
      <c r="M1981" s="115" t="str">
        <f t="shared" si="196"/>
        <v/>
      </c>
      <c r="N1981" s="116" t="str">
        <f t="shared" si="197"/>
        <v/>
      </c>
      <c r="O1981" s="117" t="str">
        <f t="shared" si="194"/>
        <v/>
      </c>
      <c r="P1981" s="118" t="str">
        <f t="shared" si="198"/>
        <v/>
      </c>
      <c r="Q1981" s="119" t="str">
        <f t="shared" si="199"/>
        <v/>
      </c>
      <c r="R1981" s="117" t="str">
        <f>IFERROR(VLOOKUP($I1981,BASE_SETOR!$B$4:$C$1000,2,0),"")</f>
        <v/>
      </c>
      <c r="AM1981" s="340"/>
    </row>
    <row r="1982" spans="6:39" customFormat="1" ht="18.75">
      <c r="F1982" s="120" t="str">
        <f t="shared" si="195"/>
        <v/>
      </c>
      <c r="G1982" s="121"/>
      <c r="H1982" s="120"/>
      <c r="I1982" s="122"/>
      <c r="J1982" s="306"/>
      <c r="K1982" s="115"/>
      <c r="L1982" s="115" t="str">
        <f>IFERROR(VLOOKUP(I1982,COT_ACOES!$B:$C,2,),"")</f>
        <v/>
      </c>
      <c r="M1982" s="115" t="str">
        <f t="shared" si="196"/>
        <v/>
      </c>
      <c r="N1982" s="116" t="str">
        <f t="shared" si="197"/>
        <v/>
      </c>
      <c r="O1982" s="117" t="str">
        <f t="shared" si="194"/>
        <v/>
      </c>
      <c r="P1982" s="118" t="str">
        <f t="shared" si="198"/>
        <v/>
      </c>
      <c r="Q1982" s="119" t="str">
        <f t="shared" si="199"/>
        <v/>
      </c>
      <c r="R1982" s="117" t="str">
        <f>IFERROR(VLOOKUP($I1982,BASE_SETOR!$B$4:$C$1000,2,0),"")</f>
        <v/>
      </c>
      <c r="AM1982" s="340"/>
    </row>
    <row r="1983" spans="6:39" customFormat="1" ht="18.75">
      <c r="F1983" s="120" t="str">
        <f t="shared" si="195"/>
        <v/>
      </c>
      <c r="G1983" s="121"/>
      <c r="H1983" s="120"/>
      <c r="I1983" s="122"/>
      <c r="J1983" s="306"/>
      <c r="K1983" s="115"/>
      <c r="L1983" s="115" t="str">
        <f>IFERROR(VLOOKUP(I1983,COT_ACOES!$B:$C,2,),"")</f>
        <v/>
      </c>
      <c r="M1983" s="115" t="str">
        <f t="shared" si="196"/>
        <v/>
      </c>
      <c r="N1983" s="116" t="str">
        <f t="shared" si="197"/>
        <v/>
      </c>
      <c r="O1983" s="117" t="str">
        <f t="shared" si="194"/>
        <v/>
      </c>
      <c r="P1983" s="118" t="str">
        <f t="shared" si="198"/>
        <v/>
      </c>
      <c r="Q1983" s="119" t="str">
        <f t="shared" si="199"/>
        <v/>
      </c>
      <c r="R1983" s="117" t="str">
        <f>IFERROR(VLOOKUP($I1983,BASE_SETOR!$B$4:$C$1000,2,0),"")</f>
        <v/>
      </c>
      <c r="AM1983" s="340"/>
    </row>
    <row r="1984" spans="6:39" customFormat="1" ht="18.75">
      <c r="F1984" s="120" t="str">
        <f t="shared" si="195"/>
        <v/>
      </c>
      <c r="G1984" s="121"/>
      <c r="H1984" s="120"/>
      <c r="I1984" s="122"/>
      <c r="J1984" s="306"/>
      <c r="K1984" s="115"/>
      <c r="L1984" s="115" t="str">
        <f>IFERROR(VLOOKUP(I1984,COT_ACOES!$B:$C,2,),"")</f>
        <v/>
      </c>
      <c r="M1984" s="115" t="str">
        <f t="shared" si="196"/>
        <v/>
      </c>
      <c r="N1984" s="116" t="str">
        <f t="shared" si="197"/>
        <v/>
      </c>
      <c r="O1984" s="117" t="str">
        <f t="shared" si="194"/>
        <v/>
      </c>
      <c r="P1984" s="118" t="str">
        <f t="shared" si="198"/>
        <v/>
      </c>
      <c r="Q1984" s="119" t="str">
        <f t="shared" si="199"/>
        <v/>
      </c>
      <c r="R1984" s="117" t="str">
        <f>IFERROR(VLOOKUP($I1984,BASE_SETOR!$B$4:$C$1000,2,0),"")</f>
        <v/>
      </c>
      <c r="AM1984" s="340"/>
    </row>
    <row r="1985" spans="6:39" customFormat="1" ht="18.75">
      <c r="F1985" s="120" t="str">
        <f t="shared" si="195"/>
        <v/>
      </c>
      <c r="G1985" s="121"/>
      <c r="H1985" s="120"/>
      <c r="I1985" s="122"/>
      <c r="J1985" s="306"/>
      <c r="K1985" s="115"/>
      <c r="L1985" s="115" t="str">
        <f>IFERROR(VLOOKUP(I1985,COT_ACOES!$B:$C,2,),"")</f>
        <v/>
      </c>
      <c r="M1985" s="115" t="str">
        <f t="shared" si="196"/>
        <v/>
      </c>
      <c r="N1985" s="116" t="str">
        <f t="shared" si="197"/>
        <v/>
      </c>
      <c r="O1985" s="117" t="str">
        <f t="shared" si="194"/>
        <v/>
      </c>
      <c r="P1985" s="118" t="str">
        <f t="shared" si="198"/>
        <v/>
      </c>
      <c r="Q1985" s="119" t="str">
        <f t="shared" si="199"/>
        <v/>
      </c>
      <c r="R1985" s="117" t="str">
        <f>IFERROR(VLOOKUP($I1985,BASE_SETOR!$B$4:$C$1000,2,0),"")</f>
        <v/>
      </c>
      <c r="AM1985" s="340"/>
    </row>
    <row r="1986" spans="6:39" customFormat="1" ht="18.75">
      <c r="F1986" s="120" t="str">
        <f t="shared" si="195"/>
        <v/>
      </c>
      <c r="G1986" s="121"/>
      <c r="H1986" s="120"/>
      <c r="I1986" s="122"/>
      <c r="J1986" s="306"/>
      <c r="K1986" s="115"/>
      <c r="L1986" s="115" t="str">
        <f>IFERROR(VLOOKUP(I1986,COT_ACOES!$B:$C,2,),"")</f>
        <v/>
      </c>
      <c r="M1986" s="115" t="str">
        <f t="shared" si="196"/>
        <v/>
      </c>
      <c r="N1986" s="116" t="str">
        <f t="shared" si="197"/>
        <v/>
      </c>
      <c r="O1986" s="117" t="str">
        <f t="shared" si="194"/>
        <v/>
      </c>
      <c r="P1986" s="118" t="str">
        <f t="shared" si="198"/>
        <v/>
      </c>
      <c r="Q1986" s="119" t="str">
        <f t="shared" si="199"/>
        <v/>
      </c>
      <c r="R1986" s="117" t="str">
        <f>IFERROR(VLOOKUP($I1986,BASE_SETOR!$B$4:$C$1000,2,0),"")</f>
        <v/>
      </c>
      <c r="AM1986" s="340"/>
    </row>
    <row r="1987" spans="6:39" customFormat="1" ht="18.75">
      <c r="F1987" s="120" t="str">
        <f t="shared" si="195"/>
        <v/>
      </c>
      <c r="G1987" s="121"/>
      <c r="H1987" s="120"/>
      <c r="I1987" s="122"/>
      <c r="J1987" s="306"/>
      <c r="K1987" s="115"/>
      <c r="L1987" s="115" t="str">
        <f>IFERROR(VLOOKUP(I1987,COT_ACOES!$B:$C,2,),"")</f>
        <v/>
      </c>
      <c r="M1987" s="115" t="str">
        <f t="shared" si="196"/>
        <v/>
      </c>
      <c r="N1987" s="116" t="str">
        <f t="shared" si="197"/>
        <v/>
      </c>
      <c r="O1987" s="117" t="str">
        <f t="shared" si="194"/>
        <v/>
      </c>
      <c r="P1987" s="118" t="str">
        <f t="shared" si="198"/>
        <v/>
      </c>
      <c r="Q1987" s="119" t="str">
        <f t="shared" si="199"/>
        <v/>
      </c>
      <c r="R1987" s="117" t="str">
        <f>IFERROR(VLOOKUP($I1987,BASE_SETOR!$B$4:$C$1000,2,0),"")</f>
        <v/>
      </c>
      <c r="AM1987" s="340"/>
    </row>
    <row r="1988" spans="6:39" customFormat="1" ht="18.75">
      <c r="F1988" s="120" t="str">
        <f t="shared" si="195"/>
        <v/>
      </c>
      <c r="G1988" s="121"/>
      <c r="H1988" s="120"/>
      <c r="I1988" s="122"/>
      <c r="J1988" s="306"/>
      <c r="K1988" s="115"/>
      <c r="L1988" s="115" t="str">
        <f>IFERROR(VLOOKUP(I1988,COT_ACOES!$B:$C,2,),"")</f>
        <v/>
      </c>
      <c r="M1988" s="115" t="str">
        <f t="shared" si="196"/>
        <v/>
      </c>
      <c r="N1988" s="116" t="str">
        <f t="shared" si="197"/>
        <v/>
      </c>
      <c r="O1988" s="117" t="str">
        <f t="shared" si="194"/>
        <v/>
      </c>
      <c r="P1988" s="118" t="str">
        <f t="shared" si="198"/>
        <v/>
      </c>
      <c r="Q1988" s="119" t="str">
        <f t="shared" si="199"/>
        <v/>
      </c>
      <c r="R1988" s="117" t="str">
        <f>IFERROR(VLOOKUP($I1988,BASE_SETOR!$B$4:$C$1000,2,0),"")</f>
        <v/>
      </c>
      <c r="AM1988" s="340"/>
    </row>
    <row r="1989" spans="6:39" customFormat="1" ht="18.75">
      <c r="F1989" s="120" t="str">
        <f t="shared" si="195"/>
        <v/>
      </c>
      <c r="G1989" s="121"/>
      <c r="H1989" s="120"/>
      <c r="I1989" s="122"/>
      <c r="J1989" s="306"/>
      <c r="K1989" s="115"/>
      <c r="L1989" s="115" t="str">
        <f>IFERROR(VLOOKUP(I1989,COT_ACOES!$B:$C,2,),"")</f>
        <v/>
      </c>
      <c r="M1989" s="115" t="str">
        <f t="shared" si="196"/>
        <v/>
      </c>
      <c r="N1989" s="116" t="str">
        <f t="shared" si="197"/>
        <v/>
      </c>
      <c r="O1989" s="117" t="str">
        <f t="shared" si="194"/>
        <v/>
      </c>
      <c r="P1989" s="118" t="str">
        <f t="shared" si="198"/>
        <v/>
      </c>
      <c r="Q1989" s="119" t="str">
        <f t="shared" si="199"/>
        <v/>
      </c>
      <c r="R1989" s="117" t="str">
        <f>IFERROR(VLOOKUP($I1989,BASE_SETOR!$B$4:$C$1000,2,0),"")</f>
        <v/>
      </c>
      <c r="AM1989" s="340"/>
    </row>
    <row r="1990" spans="6:39" customFormat="1" ht="18.75">
      <c r="F1990" s="120" t="str">
        <f t="shared" si="195"/>
        <v/>
      </c>
      <c r="G1990" s="121"/>
      <c r="H1990" s="120"/>
      <c r="I1990" s="122"/>
      <c r="J1990" s="306"/>
      <c r="K1990" s="115"/>
      <c r="L1990" s="115" t="str">
        <f>IFERROR(VLOOKUP(I1990,COT_ACOES!$B:$C,2,),"")</f>
        <v/>
      </c>
      <c r="M1990" s="115" t="str">
        <f t="shared" si="196"/>
        <v/>
      </c>
      <c r="N1990" s="116" t="str">
        <f t="shared" si="197"/>
        <v/>
      </c>
      <c r="O1990" s="117" t="str">
        <f t="shared" si="194"/>
        <v/>
      </c>
      <c r="P1990" s="118" t="str">
        <f t="shared" si="198"/>
        <v/>
      </c>
      <c r="Q1990" s="119" t="str">
        <f t="shared" si="199"/>
        <v/>
      </c>
      <c r="R1990" s="117" t="str">
        <f>IFERROR(VLOOKUP($I1990,BASE_SETOR!$B$4:$C$1000,2,0),"")</f>
        <v/>
      </c>
      <c r="AM1990" s="340"/>
    </row>
    <row r="1991" spans="6:39" customFormat="1" ht="18.75">
      <c r="F1991" s="120" t="str">
        <f t="shared" si="195"/>
        <v/>
      </c>
      <c r="G1991" s="121"/>
      <c r="H1991" s="120"/>
      <c r="I1991" s="122"/>
      <c r="J1991" s="306"/>
      <c r="K1991" s="115"/>
      <c r="L1991" s="115" t="str">
        <f>IFERROR(VLOOKUP(I1991,COT_ACOES!$B:$C,2,),"")</f>
        <v/>
      </c>
      <c r="M1991" s="115" t="str">
        <f t="shared" si="196"/>
        <v/>
      </c>
      <c r="N1991" s="116" t="str">
        <f t="shared" si="197"/>
        <v/>
      </c>
      <c r="O1991" s="117" t="str">
        <f t="shared" si="194"/>
        <v/>
      </c>
      <c r="P1991" s="118" t="str">
        <f t="shared" si="198"/>
        <v/>
      </c>
      <c r="Q1991" s="119" t="str">
        <f t="shared" si="199"/>
        <v/>
      </c>
      <c r="R1991" s="117" t="str">
        <f>IFERROR(VLOOKUP($I1991,BASE_SETOR!$B$4:$C$1000,2,0),"")</f>
        <v/>
      </c>
      <c r="AM1991" s="340"/>
    </row>
    <row r="1992" spans="6:39" customFormat="1" ht="18.75">
      <c r="F1992" s="120" t="str">
        <f t="shared" si="195"/>
        <v/>
      </c>
      <c r="G1992" s="121"/>
      <c r="H1992" s="120"/>
      <c r="I1992" s="122"/>
      <c r="J1992" s="306"/>
      <c r="K1992" s="115"/>
      <c r="L1992" s="115" t="str">
        <f>IFERROR(VLOOKUP(I1992,COT_ACOES!$B:$C,2,),"")</f>
        <v/>
      </c>
      <c r="M1992" s="115" t="str">
        <f t="shared" si="196"/>
        <v/>
      </c>
      <c r="N1992" s="116" t="str">
        <f t="shared" si="197"/>
        <v/>
      </c>
      <c r="O1992" s="117" t="str">
        <f t="shared" si="194"/>
        <v/>
      </c>
      <c r="P1992" s="118" t="str">
        <f t="shared" si="198"/>
        <v/>
      </c>
      <c r="Q1992" s="119" t="str">
        <f t="shared" si="199"/>
        <v/>
      </c>
      <c r="R1992" s="117" t="str">
        <f>IFERROR(VLOOKUP($I1992,BASE_SETOR!$B$4:$C$1000,2,0),"")</f>
        <v/>
      </c>
      <c r="AM1992" s="340"/>
    </row>
    <row r="1993" spans="6:39" customFormat="1" ht="18.75">
      <c r="F1993" s="120" t="str">
        <f t="shared" si="195"/>
        <v/>
      </c>
      <c r="G1993" s="121"/>
      <c r="H1993" s="120"/>
      <c r="I1993" s="122"/>
      <c r="J1993" s="306"/>
      <c r="K1993" s="115"/>
      <c r="L1993" s="115" t="str">
        <f>IFERROR(VLOOKUP(I1993,COT_ACOES!$B:$C,2,),"")</f>
        <v/>
      </c>
      <c r="M1993" s="115" t="str">
        <f t="shared" si="196"/>
        <v/>
      </c>
      <c r="N1993" s="116" t="str">
        <f t="shared" si="197"/>
        <v/>
      </c>
      <c r="O1993" s="117" t="str">
        <f t="shared" si="194"/>
        <v/>
      </c>
      <c r="P1993" s="118" t="str">
        <f t="shared" si="198"/>
        <v/>
      </c>
      <c r="Q1993" s="119" t="str">
        <f t="shared" si="199"/>
        <v/>
      </c>
      <c r="R1993" s="117" t="str">
        <f>IFERROR(VLOOKUP($I1993,BASE_SETOR!$B$4:$C$1000,2,0),"")</f>
        <v/>
      </c>
      <c r="AM1993" s="340"/>
    </row>
    <row r="1994" spans="6:39" customFormat="1" ht="18.75">
      <c r="F1994" s="120" t="str">
        <f t="shared" si="195"/>
        <v/>
      </c>
      <c r="G1994" s="121"/>
      <c r="H1994" s="120"/>
      <c r="I1994" s="122"/>
      <c r="J1994" s="306"/>
      <c r="K1994" s="115"/>
      <c r="L1994" s="115" t="str">
        <f>IFERROR(VLOOKUP(I1994,COT_ACOES!$B:$C,2,),"")</f>
        <v/>
      </c>
      <c r="M1994" s="115" t="str">
        <f t="shared" si="196"/>
        <v/>
      </c>
      <c r="N1994" s="116" t="str">
        <f t="shared" si="197"/>
        <v/>
      </c>
      <c r="O1994" s="117" t="str">
        <f t="shared" si="194"/>
        <v/>
      </c>
      <c r="P1994" s="118" t="str">
        <f t="shared" si="198"/>
        <v/>
      </c>
      <c r="Q1994" s="119" t="str">
        <f t="shared" si="199"/>
        <v/>
      </c>
      <c r="R1994" s="117" t="str">
        <f>IFERROR(VLOOKUP($I1994,BASE_SETOR!$B$4:$C$1000,2,0),"")</f>
        <v/>
      </c>
      <c r="AM1994" s="340"/>
    </row>
    <row r="1995" spans="6:39" customFormat="1" ht="18.75">
      <c r="F1995" s="120" t="str">
        <f t="shared" si="195"/>
        <v/>
      </c>
      <c r="G1995" s="121"/>
      <c r="H1995" s="120"/>
      <c r="I1995" s="122"/>
      <c r="J1995" s="306"/>
      <c r="K1995" s="115"/>
      <c r="L1995" s="115" t="str">
        <f>IFERROR(VLOOKUP(I1995,COT_ACOES!$B:$C,2,),"")</f>
        <v/>
      </c>
      <c r="M1995" s="115" t="str">
        <f t="shared" si="196"/>
        <v/>
      </c>
      <c r="N1995" s="116" t="str">
        <f t="shared" si="197"/>
        <v/>
      </c>
      <c r="O1995" s="117" t="str">
        <f t="shared" si="194"/>
        <v/>
      </c>
      <c r="P1995" s="118" t="str">
        <f t="shared" si="198"/>
        <v/>
      </c>
      <c r="Q1995" s="119" t="str">
        <f t="shared" si="199"/>
        <v/>
      </c>
      <c r="R1995" s="117" t="str">
        <f>IFERROR(VLOOKUP($I1995,BASE_SETOR!$B$4:$C$1000,2,0),"")</f>
        <v/>
      </c>
      <c r="AM1995" s="340"/>
    </row>
    <row r="1996" spans="6:39" customFormat="1" ht="18.75">
      <c r="F1996" s="120" t="str">
        <f t="shared" si="195"/>
        <v/>
      </c>
      <c r="G1996" s="121"/>
      <c r="H1996" s="120"/>
      <c r="I1996" s="122"/>
      <c r="J1996" s="306"/>
      <c r="K1996" s="115"/>
      <c r="L1996" s="115" t="str">
        <f>IFERROR(VLOOKUP(I1996,COT_ACOES!$B:$C,2,),"")</f>
        <v/>
      </c>
      <c r="M1996" s="115" t="str">
        <f t="shared" si="196"/>
        <v/>
      </c>
      <c r="N1996" s="116" t="str">
        <f t="shared" si="197"/>
        <v/>
      </c>
      <c r="O1996" s="117" t="str">
        <f t="shared" si="194"/>
        <v/>
      </c>
      <c r="P1996" s="118" t="str">
        <f t="shared" si="198"/>
        <v/>
      </c>
      <c r="Q1996" s="119" t="str">
        <f t="shared" si="199"/>
        <v/>
      </c>
      <c r="R1996" s="117" t="str">
        <f>IFERROR(VLOOKUP($I1996,BASE_SETOR!$B$4:$C$1000,2,0),"")</f>
        <v/>
      </c>
      <c r="AM1996" s="340"/>
    </row>
    <row r="1997" spans="6:39" customFormat="1" ht="18.75">
      <c r="F1997" s="120" t="str">
        <f t="shared" si="195"/>
        <v/>
      </c>
      <c r="G1997" s="121"/>
      <c r="H1997" s="120"/>
      <c r="I1997" s="122"/>
      <c r="J1997" s="306"/>
      <c r="K1997" s="115"/>
      <c r="L1997" s="115" t="str">
        <f>IFERROR(VLOOKUP(I1997,COT_ACOES!$B:$C,2,),"")</f>
        <v/>
      </c>
      <c r="M1997" s="115" t="str">
        <f t="shared" si="196"/>
        <v/>
      </c>
      <c r="N1997" s="116" t="str">
        <f t="shared" si="197"/>
        <v/>
      </c>
      <c r="O1997" s="117" t="str">
        <f t="shared" si="194"/>
        <v/>
      </c>
      <c r="P1997" s="118" t="str">
        <f t="shared" si="198"/>
        <v/>
      </c>
      <c r="Q1997" s="119" t="str">
        <f t="shared" si="199"/>
        <v/>
      </c>
      <c r="R1997" s="117" t="str">
        <f>IFERROR(VLOOKUP($I1997,BASE_SETOR!$B$4:$C$1000,2,0),"")</f>
        <v/>
      </c>
      <c r="AM1997" s="340"/>
    </row>
    <row r="1998" spans="6:39" customFormat="1" ht="18.75">
      <c r="F1998" s="120" t="str">
        <f t="shared" si="195"/>
        <v/>
      </c>
      <c r="G1998" s="121"/>
      <c r="H1998" s="120"/>
      <c r="I1998" s="122"/>
      <c r="J1998" s="306"/>
      <c r="K1998" s="115"/>
      <c r="L1998" s="115" t="str">
        <f>IFERROR(VLOOKUP(I1998,COT_ACOES!$B:$C,2,),"")</f>
        <v/>
      </c>
      <c r="M1998" s="115" t="str">
        <f t="shared" si="196"/>
        <v/>
      </c>
      <c r="N1998" s="116" t="str">
        <f t="shared" si="197"/>
        <v/>
      </c>
      <c r="O1998" s="117" t="str">
        <f t="shared" si="194"/>
        <v/>
      </c>
      <c r="P1998" s="118" t="str">
        <f t="shared" si="198"/>
        <v/>
      </c>
      <c r="Q1998" s="119" t="str">
        <f t="shared" si="199"/>
        <v/>
      </c>
      <c r="R1998" s="117" t="str">
        <f>IFERROR(VLOOKUP($I1998,BASE_SETOR!$B$4:$C$1000,2,0),"")</f>
        <v/>
      </c>
      <c r="AM1998" s="340"/>
    </row>
    <row r="1999" spans="6:39" customFormat="1" ht="18.75">
      <c r="F1999" s="120" t="str">
        <f t="shared" si="195"/>
        <v/>
      </c>
      <c r="G1999" s="121"/>
      <c r="H1999" s="120"/>
      <c r="I1999" s="122"/>
      <c r="J1999" s="306"/>
      <c r="K1999" s="115"/>
      <c r="L1999" s="115" t="str">
        <f>IFERROR(VLOOKUP(I1999,COT_ACOES!$B:$C,2,),"")</f>
        <v/>
      </c>
      <c r="M1999" s="115" t="str">
        <f t="shared" si="196"/>
        <v/>
      </c>
      <c r="N1999" s="116" t="str">
        <f t="shared" si="197"/>
        <v/>
      </c>
      <c r="O1999" s="117" t="str">
        <f t="shared" si="194"/>
        <v/>
      </c>
      <c r="P1999" s="118" t="str">
        <f t="shared" si="198"/>
        <v/>
      </c>
      <c r="Q1999" s="119" t="str">
        <f t="shared" si="199"/>
        <v/>
      </c>
      <c r="R1999" s="117" t="str">
        <f>IFERROR(VLOOKUP($I1999,BASE_SETOR!$B$4:$C$1000,2,0),"")</f>
        <v/>
      </c>
      <c r="AM1999" s="340"/>
    </row>
    <row r="2000" spans="6:39" customFormat="1" ht="18.75">
      <c r="F2000" s="120" t="str">
        <f t="shared" si="195"/>
        <v/>
      </c>
      <c r="G2000" s="121"/>
      <c r="H2000" s="120"/>
      <c r="I2000" s="122"/>
      <c r="J2000" s="306"/>
      <c r="K2000" s="115"/>
      <c r="L2000" s="115" t="str">
        <f>IFERROR(VLOOKUP(I2000,COT_ACOES!$B:$C,2,),"")</f>
        <v/>
      </c>
      <c r="M2000" s="115" t="str">
        <f t="shared" si="196"/>
        <v/>
      </c>
      <c r="N2000" s="116" t="str">
        <f t="shared" si="197"/>
        <v/>
      </c>
      <c r="O2000" s="117" t="str">
        <f t="shared" si="194"/>
        <v/>
      </c>
      <c r="P2000" s="118" t="str">
        <f t="shared" si="198"/>
        <v/>
      </c>
      <c r="Q2000" s="119" t="str">
        <f t="shared" si="199"/>
        <v/>
      </c>
      <c r="R2000" s="117" t="str">
        <f>IFERROR(VLOOKUP($I2000,BASE_SETOR!$B$4:$C$1000,2,0),"")</f>
        <v/>
      </c>
      <c r="AM2000" s="340"/>
    </row>
    <row r="2001" spans="7:39" customFormat="1" ht="18.75">
      <c r="G2001" s="121"/>
      <c r="H2001" s="120"/>
      <c r="I2001" s="122"/>
      <c r="J2001" s="306"/>
      <c r="K2001" s="115"/>
      <c r="AM2001" s="340"/>
    </row>
    <row r="2002" spans="7:39" customFormat="1" ht="18.75">
      <c r="G2002" s="121"/>
      <c r="H2002" s="120"/>
      <c r="I2002" s="122"/>
      <c r="J2002" s="306"/>
      <c r="K2002" s="115"/>
      <c r="AM2002" s="340"/>
    </row>
    <row r="2003" spans="7:39" customFormat="1" ht="18.75">
      <c r="G2003" s="121"/>
      <c r="H2003" s="120"/>
      <c r="I2003" s="122"/>
      <c r="J2003" s="306"/>
      <c r="K2003" s="115"/>
      <c r="AM2003" s="340"/>
    </row>
    <row r="2004" spans="7:39" customFormat="1" ht="18.75">
      <c r="G2004" s="121"/>
      <c r="H2004" s="120"/>
      <c r="I2004" s="122"/>
      <c r="J2004" s="306"/>
      <c r="K2004" s="115"/>
      <c r="AM2004" s="340"/>
    </row>
    <row r="2005" spans="7:39" customFormat="1" ht="18.75">
      <c r="G2005" s="121"/>
      <c r="H2005" s="120"/>
      <c r="I2005" s="122"/>
      <c r="J2005" s="306"/>
      <c r="K2005" s="115"/>
      <c r="AM2005" s="340"/>
    </row>
    <row r="2006" spans="7:39" customFormat="1" ht="18.75">
      <c r="G2006" s="121"/>
      <c r="H2006" s="120"/>
      <c r="I2006" s="122"/>
      <c r="J2006" s="306"/>
      <c r="K2006" s="115"/>
      <c r="AM2006" s="340"/>
    </row>
    <row r="2007" spans="7:39" customFormat="1" ht="18.75">
      <c r="G2007" s="121"/>
      <c r="H2007" s="120"/>
      <c r="I2007" s="122"/>
      <c r="J2007" s="306"/>
      <c r="K2007" s="115"/>
      <c r="AM2007" s="340"/>
    </row>
    <row r="2008" spans="7:39" customFormat="1" ht="18.75">
      <c r="G2008" s="121"/>
      <c r="H2008" s="120"/>
      <c r="I2008" s="122"/>
      <c r="J2008" s="306"/>
      <c r="K2008" s="115"/>
      <c r="AM2008" s="340"/>
    </row>
    <row r="2009" spans="7:39" customFormat="1" ht="18.75">
      <c r="G2009" s="121"/>
      <c r="H2009" s="120"/>
      <c r="I2009" s="122"/>
      <c r="J2009" s="306"/>
      <c r="K2009" s="115"/>
      <c r="AM2009" s="340"/>
    </row>
    <row r="2010" spans="7:39" customFormat="1" ht="18.75">
      <c r="G2010" s="121"/>
      <c r="H2010" s="120"/>
      <c r="I2010" s="122"/>
      <c r="J2010" s="306"/>
      <c r="K2010" s="115"/>
      <c r="AM2010" s="340"/>
    </row>
    <row r="2011" spans="7:39" customFormat="1" ht="18.75">
      <c r="G2011" s="121"/>
      <c r="H2011" s="120"/>
      <c r="I2011" s="122"/>
      <c r="J2011" s="306"/>
      <c r="K2011" s="115"/>
      <c r="AM2011" s="340"/>
    </row>
    <row r="2012" spans="7:39" customFormat="1" ht="18.75">
      <c r="G2012" s="121"/>
      <c r="H2012" s="120"/>
      <c r="I2012" s="122"/>
      <c r="J2012" s="306"/>
      <c r="K2012" s="115"/>
      <c r="AM2012" s="340"/>
    </row>
    <row r="2013" spans="7:39" customFormat="1" ht="18.75">
      <c r="G2013" s="121"/>
      <c r="H2013" s="120"/>
      <c r="I2013" s="122"/>
      <c r="J2013" s="306"/>
      <c r="K2013" s="115"/>
      <c r="AM2013" s="340"/>
    </row>
    <row r="2014" spans="7:39" customFormat="1" ht="18.75">
      <c r="G2014" s="121"/>
      <c r="H2014" s="120"/>
      <c r="I2014" s="122"/>
      <c r="J2014" s="306"/>
      <c r="K2014" s="115"/>
      <c r="AM2014" s="340"/>
    </row>
    <row r="2015" spans="7:39" customFormat="1" ht="18.75">
      <c r="G2015" s="121"/>
      <c r="H2015" s="120"/>
      <c r="I2015" s="122"/>
      <c r="J2015" s="306"/>
      <c r="K2015" s="115"/>
      <c r="AM2015" s="340"/>
    </row>
    <row r="2016" spans="7:39" customFormat="1" ht="18.75">
      <c r="G2016" s="121"/>
      <c r="H2016" s="120"/>
      <c r="I2016" s="122"/>
      <c r="J2016" s="306"/>
      <c r="K2016" s="115"/>
      <c r="AM2016" s="340"/>
    </row>
    <row r="2017" spans="7:39" customFormat="1" ht="18.75">
      <c r="G2017" s="121"/>
      <c r="H2017" s="120"/>
      <c r="I2017" s="122"/>
      <c r="J2017" s="306"/>
      <c r="K2017" s="115"/>
      <c r="AM2017" s="340"/>
    </row>
    <row r="2018" spans="7:39" customFormat="1" ht="18.75">
      <c r="G2018" s="121"/>
      <c r="H2018" s="120"/>
      <c r="I2018" s="122"/>
      <c r="J2018" s="306"/>
      <c r="K2018" s="115"/>
      <c r="AM2018" s="340"/>
    </row>
    <row r="2019" spans="7:39" customFormat="1" ht="18.75">
      <c r="G2019" s="121"/>
      <c r="H2019" s="120"/>
      <c r="I2019" s="122"/>
      <c r="J2019" s="306"/>
      <c r="K2019" s="115"/>
      <c r="AM2019" s="340"/>
    </row>
    <row r="2020" spans="7:39" customFormat="1" ht="18.75">
      <c r="G2020" s="121"/>
      <c r="H2020" s="120"/>
      <c r="I2020" s="122"/>
      <c r="J2020" s="306"/>
      <c r="K2020" s="115"/>
      <c r="AM2020" s="340"/>
    </row>
    <row r="2021" spans="7:39" customFormat="1" ht="18.75">
      <c r="G2021" s="121"/>
      <c r="H2021" s="120"/>
      <c r="I2021" s="122"/>
      <c r="J2021" s="306"/>
      <c r="K2021" s="115"/>
      <c r="AM2021" s="340"/>
    </row>
    <row r="2022" spans="7:39" customFormat="1" ht="18.75">
      <c r="G2022" s="121"/>
      <c r="H2022" s="120"/>
      <c r="I2022" s="122"/>
      <c r="J2022" s="306"/>
      <c r="K2022" s="115"/>
      <c r="AM2022" s="340"/>
    </row>
    <row r="2023" spans="7:39" customFormat="1" ht="18.75">
      <c r="G2023" s="121"/>
      <c r="H2023" s="120"/>
      <c r="I2023" s="122"/>
      <c r="J2023" s="306"/>
      <c r="K2023" s="115"/>
      <c r="AM2023" s="340"/>
    </row>
    <row r="2024" spans="7:39" customFormat="1" ht="18.75">
      <c r="G2024" s="121"/>
      <c r="H2024" s="120"/>
      <c r="I2024" s="122"/>
      <c r="J2024" s="306"/>
      <c r="K2024" s="115"/>
      <c r="AM2024" s="340"/>
    </row>
    <row r="2025" spans="7:39" customFormat="1" ht="18.75">
      <c r="G2025" s="121"/>
      <c r="H2025" s="120"/>
      <c r="I2025" s="122"/>
      <c r="J2025" s="306"/>
      <c r="K2025" s="115"/>
      <c r="AM2025" s="340"/>
    </row>
    <row r="2026" spans="7:39" customFormat="1" ht="18.75">
      <c r="G2026" s="121"/>
      <c r="H2026" s="120"/>
      <c r="I2026" s="122"/>
      <c r="J2026" s="306"/>
      <c r="K2026" s="115"/>
      <c r="AM2026" s="340"/>
    </row>
    <row r="2027" spans="7:39" customFormat="1" ht="18.75">
      <c r="G2027" s="121"/>
      <c r="H2027" s="120"/>
      <c r="I2027" s="122"/>
      <c r="J2027" s="306"/>
      <c r="K2027" s="115"/>
      <c r="AM2027" s="340"/>
    </row>
    <row r="2028" spans="7:39" customFormat="1" ht="18.75">
      <c r="G2028" s="121"/>
      <c r="H2028" s="120"/>
      <c r="I2028" s="122"/>
      <c r="J2028" s="306"/>
      <c r="K2028" s="115"/>
      <c r="AM2028" s="340"/>
    </row>
    <row r="2029" spans="7:39" customFormat="1" ht="18.75">
      <c r="G2029" s="121"/>
      <c r="H2029" s="120"/>
      <c r="I2029" s="122"/>
      <c r="J2029" s="306"/>
      <c r="K2029" s="115"/>
      <c r="AM2029" s="340"/>
    </row>
    <row r="2030" spans="7:39" customFormat="1" ht="18.75">
      <c r="G2030" s="121"/>
      <c r="H2030" s="120"/>
      <c r="I2030" s="122"/>
      <c r="J2030" s="306"/>
      <c r="K2030" s="115"/>
      <c r="AM2030" s="340"/>
    </row>
    <row r="2031" spans="7:39" customFormat="1" ht="18.75">
      <c r="G2031" s="121"/>
      <c r="H2031" s="120"/>
      <c r="I2031" s="122"/>
      <c r="J2031" s="306"/>
      <c r="K2031" s="115"/>
      <c r="AM2031" s="340"/>
    </row>
    <row r="2032" spans="7:39" customFormat="1" ht="18.75">
      <c r="G2032" s="121"/>
      <c r="H2032" s="120"/>
      <c r="I2032" s="122"/>
      <c r="J2032" s="306"/>
      <c r="K2032" s="115"/>
      <c r="AM2032" s="340"/>
    </row>
    <row r="2033" spans="7:39" customFormat="1" ht="18.75">
      <c r="G2033" s="121"/>
      <c r="H2033" s="120"/>
      <c r="I2033" s="122"/>
      <c r="J2033" s="306"/>
      <c r="K2033" s="115"/>
      <c r="AM2033" s="340"/>
    </row>
    <row r="2034" spans="7:39" customFormat="1" ht="18.75">
      <c r="G2034" s="121"/>
      <c r="H2034" s="120"/>
      <c r="I2034" s="122"/>
      <c r="J2034" s="306"/>
      <c r="K2034" s="115"/>
      <c r="AM2034" s="340"/>
    </row>
    <row r="2035" spans="7:39" customFormat="1" ht="18.75">
      <c r="G2035" s="121"/>
      <c r="H2035" s="120"/>
      <c r="I2035" s="122"/>
      <c r="J2035" s="306"/>
      <c r="K2035" s="115"/>
      <c r="AM2035" s="340"/>
    </row>
    <row r="2036" spans="7:39" customFormat="1" ht="18.75">
      <c r="G2036" s="121"/>
      <c r="H2036" s="120"/>
      <c r="I2036" s="122"/>
      <c r="J2036" s="306"/>
      <c r="K2036" s="115"/>
      <c r="AM2036" s="340"/>
    </row>
    <row r="2037" spans="7:39" customFormat="1" ht="18.75">
      <c r="G2037" s="121"/>
      <c r="H2037" s="120"/>
      <c r="I2037" s="122"/>
      <c r="J2037" s="306"/>
      <c r="K2037" s="115"/>
      <c r="AM2037" s="340"/>
    </row>
    <row r="2038" spans="7:39" customFormat="1" ht="18.75">
      <c r="G2038" s="121"/>
      <c r="H2038" s="120"/>
      <c r="I2038" s="122"/>
      <c r="J2038" s="306"/>
      <c r="K2038" s="115"/>
      <c r="AM2038" s="340"/>
    </row>
    <row r="2039" spans="7:39" customFormat="1" ht="18.75">
      <c r="G2039" s="121"/>
      <c r="H2039" s="120"/>
      <c r="I2039" s="122"/>
      <c r="J2039" s="306"/>
      <c r="K2039" s="115"/>
      <c r="AM2039" s="340"/>
    </row>
    <row r="2040" spans="7:39" customFormat="1" ht="18.75">
      <c r="G2040" s="121"/>
      <c r="H2040" s="120"/>
      <c r="I2040" s="122"/>
      <c r="J2040" s="306"/>
      <c r="K2040" s="115"/>
      <c r="AM2040" s="340"/>
    </row>
    <row r="2041" spans="7:39" customFormat="1" ht="18.75">
      <c r="G2041" s="121"/>
      <c r="H2041" s="120"/>
      <c r="I2041" s="122"/>
      <c r="J2041" s="306"/>
      <c r="K2041" s="115"/>
      <c r="AM2041" s="340"/>
    </row>
    <row r="2042" spans="7:39" customFormat="1" ht="18.75">
      <c r="G2042" s="121"/>
      <c r="H2042" s="120"/>
      <c r="I2042" s="122"/>
      <c r="J2042" s="306"/>
      <c r="K2042" s="115"/>
      <c r="AM2042" s="340"/>
    </row>
    <row r="2043" spans="7:39" customFormat="1" ht="18.75">
      <c r="G2043" s="121"/>
      <c r="H2043" s="120"/>
      <c r="I2043" s="122"/>
      <c r="J2043" s="306"/>
      <c r="K2043" s="115"/>
      <c r="AM2043" s="340"/>
    </row>
    <row r="2044" spans="7:39" customFormat="1" ht="18.75">
      <c r="G2044" s="121"/>
      <c r="H2044" s="120"/>
      <c r="I2044" s="122"/>
      <c r="J2044" s="306"/>
      <c r="K2044" s="115"/>
      <c r="AM2044" s="340"/>
    </row>
    <row r="2045" spans="7:39" customFormat="1" ht="18.75">
      <c r="G2045" s="121"/>
      <c r="H2045" s="120"/>
      <c r="I2045" s="122"/>
      <c r="J2045" s="306"/>
      <c r="K2045" s="115"/>
      <c r="AM2045" s="340"/>
    </row>
    <row r="2046" spans="7:39" customFormat="1" ht="18.75">
      <c r="G2046" s="121"/>
      <c r="H2046" s="120"/>
      <c r="I2046" s="122"/>
      <c r="J2046" s="306"/>
      <c r="K2046" s="115"/>
      <c r="AM2046" s="340"/>
    </row>
    <row r="2047" spans="7:39" customFormat="1" ht="18.75">
      <c r="G2047" s="121"/>
      <c r="H2047" s="120"/>
      <c r="I2047" s="122"/>
      <c r="J2047" s="306"/>
      <c r="K2047" s="115"/>
      <c r="AM2047" s="340"/>
    </row>
    <row r="2048" spans="7:39" customFormat="1" ht="18.75">
      <c r="G2048" s="121"/>
      <c r="H2048" s="120"/>
      <c r="I2048" s="122"/>
      <c r="J2048" s="306"/>
      <c r="K2048" s="115"/>
      <c r="AM2048" s="340"/>
    </row>
    <row r="2049" spans="7:39" customFormat="1" ht="18.75">
      <c r="G2049" s="121"/>
      <c r="H2049" s="120"/>
      <c r="I2049" s="122"/>
      <c r="J2049" s="306"/>
      <c r="K2049" s="115"/>
      <c r="AM2049" s="340"/>
    </row>
    <row r="2050" spans="7:39" customFormat="1" ht="18.75">
      <c r="G2050" s="121"/>
      <c r="H2050" s="120"/>
      <c r="I2050" s="122"/>
      <c r="J2050" s="306"/>
      <c r="K2050" s="115"/>
      <c r="AM2050" s="340"/>
    </row>
    <row r="2051" spans="7:39" customFormat="1" ht="18.75">
      <c r="G2051" s="121"/>
      <c r="H2051" s="120"/>
      <c r="I2051" s="122"/>
      <c r="J2051" s="306"/>
      <c r="K2051" s="115"/>
      <c r="AM2051" s="340"/>
    </row>
    <row r="2052" spans="7:39" customFormat="1" ht="18.75">
      <c r="G2052" s="121"/>
      <c r="H2052" s="120"/>
      <c r="I2052" s="122"/>
      <c r="J2052" s="306"/>
      <c r="K2052" s="115"/>
      <c r="AM2052" s="340"/>
    </row>
    <row r="2053" spans="7:39" customFormat="1" ht="18.75">
      <c r="G2053" s="121"/>
      <c r="H2053" s="120"/>
      <c r="I2053" s="122"/>
      <c r="J2053" s="306"/>
      <c r="K2053" s="115"/>
      <c r="AM2053" s="340"/>
    </row>
    <row r="2054" spans="7:39" customFormat="1" ht="18.75">
      <c r="G2054" s="121"/>
      <c r="H2054" s="120"/>
      <c r="I2054" s="122"/>
      <c r="J2054" s="306"/>
      <c r="K2054" s="115"/>
      <c r="AM2054" s="340"/>
    </row>
    <row r="2055" spans="7:39" customFormat="1" ht="18.75">
      <c r="G2055" s="121"/>
      <c r="H2055" s="120"/>
      <c r="I2055" s="122"/>
      <c r="J2055" s="306"/>
      <c r="K2055" s="115"/>
      <c r="AM2055" s="340"/>
    </row>
    <row r="2056" spans="7:39" customFormat="1" ht="18.75">
      <c r="G2056" s="121"/>
      <c r="H2056" s="120"/>
      <c r="I2056" s="122"/>
      <c r="J2056" s="306"/>
      <c r="K2056" s="115"/>
      <c r="AM2056" s="340"/>
    </row>
    <row r="2057" spans="7:39" customFormat="1" ht="18.75">
      <c r="G2057" s="121"/>
      <c r="H2057" s="120"/>
      <c r="I2057" s="122"/>
      <c r="J2057" s="306"/>
      <c r="K2057" s="115"/>
      <c r="AM2057" s="340"/>
    </row>
    <row r="2058" spans="7:39" customFormat="1" ht="18.75">
      <c r="G2058" s="121"/>
      <c r="H2058" s="120"/>
      <c r="I2058" s="122"/>
      <c r="J2058" s="306"/>
      <c r="K2058" s="115"/>
      <c r="AM2058" s="340"/>
    </row>
    <row r="2059" spans="7:39" customFormat="1" ht="18.75">
      <c r="G2059" s="121"/>
      <c r="H2059" s="120"/>
      <c r="I2059" s="122"/>
      <c r="J2059" s="306"/>
      <c r="K2059" s="115"/>
      <c r="AM2059" s="340"/>
    </row>
    <row r="2060" spans="7:39" customFormat="1" ht="18.75">
      <c r="G2060" s="121"/>
      <c r="H2060" s="120"/>
      <c r="I2060" s="122"/>
      <c r="J2060" s="306"/>
      <c r="K2060" s="115"/>
      <c r="AM2060" s="340"/>
    </row>
    <row r="2061" spans="7:39" customFormat="1" ht="18.75">
      <c r="G2061" s="121"/>
      <c r="H2061" s="120"/>
      <c r="I2061" s="122"/>
      <c r="J2061" s="306"/>
      <c r="K2061" s="115"/>
      <c r="AM2061" s="340"/>
    </row>
    <row r="2062" spans="7:39" customFormat="1" ht="18.75">
      <c r="G2062" s="121"/>
      <c r="H2062" s="120"/>
      <c r="I2062" s="122"/>
      <c r="J2062" s="306"/>
      <c r="K2062" s="115"/>
      <c r="AM2062" s="340"/>
    </row>
    <row r="2063" spans="7:39" customFormat="1" ht="18.75">
      <c r="G2063" s="121"/>
      <c r="H2063" s="120"/>
      <c r="I2063" s="122"/>
      <c r="J2063" s="306"/>
      <c r="K2063" s="115"/>
      <c r="AM2063" s="340"/>
    </row>
    <row r="2064" spans="7:39" customFormat="1" ht="18.75">
      <c r="G2064" s="121"/>
      <c r="H2064" s="120"/>
      <c r="I2064" s="122"/>
      <c r="J2064" s="306"/>
      <c r="K2064" s="115"/>
      <c r="AM2064" s="340"/>
    </row>
    <row r="2065" spans="7:39" customFormat="1" ht="18.75">
      <c r="G2065" s="121"/>
      <c r="H2065" s="120"/>
      <c r="I2065" s="122"/>
      <c r="J2065" s="306"/>
      <c r="K2065" s="115"/>
      <c r="AM2065" s="340"/>
    </row>
    <row r="2066" spans="7:39" customFormat="1" ht="18.75">
      <c r="G2066" s="121"/>
      <c r="H2066" s="120"/>
      <c r="I2066" s="122"/>
      <c r="J2066" s="306"/>
      <c r="K2066" s="115"/>
      <c r="AM2066" s="340"/>
    </row>
    <row r="2067" spans="7:39" customFormat="1" ht="18.75">
      <c r="G2067" s="121"/>
      <c r="H2067" s="120"/>
      <c r="I2067" s="122"/>
      <c r="J2067" s="306"/>
      <c r="K2067" s="115"/>
      <c r="AM2067" s="340"/>
    </row>
    <row r="2068" spans="7:39" customFormat="1" ht="18.75">
      <c r="G2068" s="121"/>
      <c r="H2068" s="120"/>
      <c r="I2068" s="122"/>
      <c r="J2068" s="306"/>
      <c r="K2068" s="115"/>
      <c r="AM2068" s="340"/>
    </row>
    <row r="2069" spans="7:39" customFormat="1" ht="18.75">
      <c r="G2069" s="121"/>
      <c r="H2069" s="120"/>
      <c r="I2069" s="122"/>
      <c r="J2069" s="306"/>
      <c r="K2069" s="115"/>
      <c r="AM2069" s="340"/>
    </row>
    <row r="2070" spans="7:39" customFormat="1" ht="18.75">
      <c r="G2070" s="121"/>
      <c r="H2070" s="120"/>
      <c r="I2070" s="122"/>
      <c r="J2070" s="306"/>
      <c r="K2070" s="115"/>
      <c r="AM2070" s="340"/>
    </row>
    <row r="2071" spans="7:39" customFormat="1" ht="18.75">
      <c r="G2071" s="121"/>
      <c r="H2071" s="120"/>
      <c r="I2071" s="122"/>
      <c r="J2071" s="306"/>
      <c r="K2071" s="115"/>
      <c r="AM2071" s="340"/>
    </row>
    <row r="2072" spans="7:39" customFormat="1" ht="18.75">
      <c r="G2072" s="121"/>
      <c r="H2072" s="120"/>
      <c r="I2072" s="122"/>
      <c r="J2072" s="306"/>
      <c r="K2072" s="115"/>
      <c r="AM2072" s="340"/>
    </row>
    <row r="2073" spans="7:39" customFormat="1" ht="18.75">
      <c r="G2073" s="121"/>
      <c r="H2073" s="120"/>
      <c r="I2073" s="122"/>
      <c r="J2073" s="306"/>
      <c r="K2073" s="115"/>
      <c r="AM2073" s="340"/>
    </row>
    <row r="2074" spans="7:39" customFormat="1" ht="18.75">
      <c r="G2074" s="121"/>
      <c r="H2074" s="120"/>
      <c r="I2074" s="122"/>
      <c r="J2074" s="306"/>
      <c r="K2074" s="115"/>
      <c r="AM2074" s="340"/>
    </row>
    <row r="2075" spans="7:39" customFormat="1" ht="18.75">
      <c r="G2075" s="121"/>
      <c r="H2075" s="120"/>
      <c r="I2075" s="122"/>
      <c r="J2075" s="306"/>
      <c r="K2075" s="115"/>
      <c r="AM2075" s="340"/>
    </row>
    <row r="2076" spans="7:39" customFormat="1" ht="18.75">
      <c r="G2076" s="121"/>
      <c r="H2076" s="120"/>
      <c r="I2076" s="122"/>
      <c r="J2076" s="306"/>
      <c r="K2076" s="115"/>
      <c r="AM2076" s="340"/>
    </row>
    <row r="2077" spans="7:39" customFormat="1" ht="18.75">
      <c r="G2077" s="121"/>
      <c r="H2077" s="120"/>
      <c r="I2077" s="122"/>
      <c r="J2077" s="306"/>
      <c r="K2077" s="115"/>
      <c r="AM2077" s="340"/>
    </row>
    <row r="2078" spans="7:39" customFormat="1" ht="18.75">
      <c r="G2078" s="121"/>
      <c r="H2078" s="120"/>
      <c r="I2078" s="122"/>
      <c r="J2078" s="306"/>
      <c r="K2078" s="115"/>
      <c r="AM2078" s="340"/>
    </row>
    <row r="2079" spans="7:39" customFormat="1" ht="18.75">
      <c r="G2079" s="121"/>
      <c r="H2079" s="120"/>
      <c r="I2079" s="122"/>
      <c r="J2079" s="306"/>
      <c r="K2079" s="115"/>
      <c r="AM2079" s="340"/>
    </row>
    <row r="2080" spans="7:39" customFormat="1" ht="18.75">
      <c r="G2080" s="121"/>
      <c r="H2080" s="120"/>
      <c r="I2080" s="122"/>
      <c r="J2080" s="306"/>
      <c r="K2080" s="115"/>
      <c r="AM2080" s="340"/>
    </row>
    <row r="2081" spans="7:39" customFormat="1" ht="18.75">
      <c r="G2081" s="121"/>
      <c r="H2081" s="120"/>
      <c r="I2081" s="122"/>
      <c r="J2081" s="306"/>
      <c r="K2081" s="115"/>
      <c r="AM2081" s="340"/>
    </row>
    <row r="2082" spans="7:39" customFormat="1" ht="18.75">
      <c r="G2082" s="121"/>
      <c r="H2082" s="120"/>
      <c r="I2082" s="122"/>
      <c r="J2082" s="306"/>
      <c r="K2082" s="115"/>
      <c r="AM2082" s="340"/>
    </row>
    <row r="2083" spans="7:39" customFormat="1" ht="18.75">
      <c r="G2083" s="121"/>
      <c r="H2083" s="120"/>
      <c r="I2083" s="122"/>
      <c r="J2083" s="306"/>
      <c r="K2083" s="115"/>
      <c r="AM2083" s="340"/>
    </row>
    <row r="2084" spans="7:39" customFormat="1" ht="18.75">
      <c r="G2084" s="121"/>
      <c r="H2084" s="120"/>
      <c r="I2084" s="122"/>
      <c r="J2084" s="306"/>
      <c r="K2084" s="115"/>
      <c r="AM2084" s="340"/>
    </row>
    <row r="2085" spans="7:39" customFormat="1" ht="18.75">
      <c r="G2085" s="121"/>
      <c r="H2085" s="120"/>
      <c r="I2085" s="122"/>
      <c r="J2085" s="306"/>
      <c r="K2085" s="115"/>
      <c r="AM2085" s="340"/>
    </row>
    <row r="2086" spans="7:39" customFormat="1" ht="18.75">
      <c r="G2086" s="121"/>
      <c r="H2086" s="120"/>
      <c r="I2086" s="122"/>
      <c r="J2086" s="306"/>
      <c r="K2086" s="115"/>
      <c r="AM2086" s="340"/>
    </row>
    <row r="2087" spans="7:39" customFormat="1" ht="18.75">
      <c r="G2087" s="121"/>
      <c r="H2087" s="120"/>
      <c r="I2087" s="122"/>
      <c r="J2087" s="306"/>
      <c r="K2087" s="115"/>
      <c r="AM2087" s="340"/>
    </row>
    <row r="2088" spans="7:39" customFormat="1" ht="18.75">
      <c r="G2088" s="121"/>
      <c r="H2088" s="120"/>
      <c r="I2088" s="122"/>
      <c r="J2088" s="306"/>
      <c r="K2088" s="115"/>
      <c r="AM2088" s="340"/>
    </row>
    <row r="2089" spans="7:39" customFormat="1" ht="18.75">
      <c r="G2089" s="121"/>
      <c r="H2089" s="120"/>
      <c r="I2089" s="122"/>
      <c r="J2089" s="306"/>
      <c r="K2089" s="115"/>
      <c r="AM2089" s="340"/>
    </row>
    <row r="2090" spans="7:39" customFormat="1" ht="18.75">
      <c r="G2090" s="121"/>
      <c r="H2090" s="120"/>
      <c r="I2090" s="122"/>
      <c r="J2090" s="306"/>
      <c r="K2090" s="115"/>
      <c r="AM2090" s="340"/>
    </row>
    <row r="2091" spans="7:39" customFormat="1" ht="18.75">
      <c r="G2091" s="121"/>
      <c r="H2091" s="120"/>
      <c r="I2091" s="122"/>
      <c r="J2091" s="306"/>
      <c r="K2091" s="115"/>
      <c r="AM2091" s="340"/>
    </row>
    <row r="2092" spans="7:39" customFormat="1" ht="18.75">
      <c r="G2092" s="121"/>
      <c r="H2092" s="120"/>
      <c r="I2092" s="122"/>
      <c r="J2092" s="306"/>
      <c r="K2092" s="115"/>
      <c r="AM2092" s="340"/>
    </row>
    <row r="2093" spans="7:39" customFormat="1" ht="18.75">
      <c r="G2093" s="121"/>
      <c r="H2093" s="120"/>
      <c r="I2093" s="122"/>
      <c r="J2093" s="306"/>
      <c r="K2093" s="115"/>
      <c r="AM2093" s="340"/>
    </row>
    <row r="2094" spans="7:39" customFormat="1" ht="18.75">
      <c r="G2094" s="121"/>
      <c r="H2094" s="120"/>
      <c r="I2094" s="122"/>
      <c r="J2094" s="306"/>
      <c r="K2094" s="115"/>
      <c r="AM2094" s="340"/>
    </row>
    <row r="2095" spans="7:39" customFormat="1" ht="18.75">
      <c r="G2095" s="121"/>
      <c r="H2095" s="120"/>
      <c r="I2095" s="122"/>
      <c r="J2095" s="306"/>
      <c r="K2095" s="115"/>
      <c r="AM2095" s="340"/>
    </row>
    <row r="2096" spans="7:39" customFormat="1" ht="18.75">
      <c r="G2096" s="121"/>
      <c r="H2096" s="120"/>
      <c r="I2096" s="122"/>
      <c r="J2096" s="306"/>
      <c r="K2096" s="115"/>
      <c r="AM2096" s="340"/>
    </row>
    <row r="2097" spans="7:39" customFormat="1" ht="18.75">
      <c r="G2097" s="121"/>
      <c r="H2097" s="120"/>
      <c r="I2097" s="122"/>
      <c r="J2097" s="306"/>
      <c r="K2097" s="115"/>
      <c r="AM2097" s="340"/>
    </row>
    <row r="2098" spans="7:39" customFormat="1" ht="18.75">
      <c r="G2098" s="121"/>
      <c r="H2098" s="120"/>
      <c r="I2098" s="122"/>
      <c r="J2098" s="306"/>
      <c r="K2098" s="115"/>
      <c r="AM2098" s="340"/>
    </row>
    <row r="2099" spans="7:39" customFormat="1" ht="18.75">
      <c r="G2099" s="121"/>
      <c r="H2099" s="120"/>
      <c r="I2099" s="122"/>
      <c r="J2099" s="306"/>
      <c r="K2099" s="115"/>
      <c r="AM2099" s="340"/>
    </row>
    <row r="2100" spans="7:39" customFormat="1" ht="18.75">
      <c r="G2100" s="121"/>
      <c r="H2100" s="120"/>
      <c r="I2100" s="122"/>
      <c r="J2100" s="306"/>
      <c r="K2100" s="115"/>
      <c r="AM2100" s="340"/>
    </row>
    <row r="2101" spans="7:39" customFormat="1" ht="18.75">
      <c r="G2101" s="121"/>
      <c r="H2101" s="120"/>
      <c r="I2101" s="122"/>
      <c r="J2101" s="306"/>
      <c r="K2101" s="115"/>
      <c r="AM2101" s="340"/>
    </row>
    <row r="2102" spans="7:39" customFormat="1" ht="18.75">
      <c r="G2102" s="121"/>
      <c r="H2102" s="120"/>
      <c r="I2102" s="122"/>
      <c r="J2102" s="306"/>
      <c r="K2102" s="115"/>
      <c r="AM2102" s="340"/>
    </row>
    <row r="2103" spans="7:39" customFormat="1" ht="18.75">
      <c r="G2103" s="121"/>
      <c r="H2103" s="120"/>
      <c r="I2103" s="122"/>
      <c r="J2103" s="306"/>
      <c r="K2103" s="115"/>
      <c r="AM2103" s="340"/>
    </row>
    <row r="2104" spans="7:39" customFormat="1" ht="18.75">
      <c r="G2104" s="121"/>
      <c r="H2104" s="120"/>
      <c r="I2104" s="122"/>
      <c r="J2104" s="306"/>
      <c r="K2104" s="115"/>
      <c r="AM2104" s="340"/>
    </row>
    <row r="2105" spans="7:39" customFormat="1" ht="18.75">
      <c r="G2105" s="121"/>
      <c r="H2105" s="120"/>
      <c r="I2105" s="122"/>
      <c r="J2105" s="306"/>
      <c r="K2105" s="115"/>
      <c r="AM2105" s="340"/>
    </row>
    <row r="2106" spans="7:39" customFormat="1" ht="18.75">
      <c r="G2106" s="121"/>
      <c r="H2106" s="120"/>
      <c r="I2106" s="122"/>
      <c r="J2106" s="306"/>
      <c r="K2106" s="115"/>
      <c r="AM2106" s="340"/>
    </row>
    <row r="2107" spans="7:39" customFormat="1" ht="18.75">
      <c r="G2107" s="121"/>
      <c r="H2107" s="120"/>
      <c r="I2107" s="122"/>
      <c r="J2107" s="306"/>
      <c r="K2107" s="115"/>
      <c r="AM2107" s="340"/>
    </row>
    <row r="2108" spans="7:39" customFormat="1" ht="18.75">
      <c r="G2108" s="121"/>
      <c r="H2108" s="120"/>
      <c r="I2108" s="122"/>
      <c r="J2108" s="306"/>
      <c r="K2108" s="115"/>
      <c r="AM2108" s="340"/>
    </row>
    <row r="2109" spans="7:39" customFormat="1" ht="18.75">
      <c r="G2109" s="121"/>
      <c r="H2109" s="120"/>
      <c r="I2109" s="122"/>
      <c r="J2109" s="306"/>
      <c r="K2109" s="115"/>
      <c r="AM2109" s="340"/>
    </row>
    <row r="2110" spans="7:39" customFormat="1" ht="18.75">
      <c r="G2110" s="121"/>
      <c r="H2110" s="120"/>
      <c r="I2110" s="122"/>
      <c r="J2110" s="306"/>
      <c r="K2110" s="115"/>
      <c r="AM2110" s="340"/>
    </row>
    <row r="2111" spans="7:39" customFormat="1" ht="18.75">
      <c r="G2111" s="121"/>
      <c r="H2111" s="120"/>
      <c r="I2111" s="122"/>
      <c r="J2111" s="306"/>
      <c r="K2111" s="115"/>
      <c r="AM2111" s="340"/>
    </row>
    <row r="2112" spans="7:39" customFormat="1" ht="18.75">
      <c r="G2112" s="121"/>
      <c r="H2112" s="120"/>
      <c r="I2112" s="122"/>
      <c r="J2112" s="306"/>
      <c r="K2112" s="115"/>
      <c r="AM2112" s="340"/>
    </row>
    <row r="2113" spans="7:39" customFormat="1" ht="18.75">
      <c r="G2113" s="121"/>
      <c r="H2113" s="120"/>
      <c r="I2113" s="122"/>
      <c r="J2113" s="306"/>
      <c r="K2113" s="115"/>
      <c r="AM2113" s="340"/>
    </row>
    <row r="2114" spans="7:39" customFormat="1" ht="18.75">
      <c r="G2114" s="121"/>
      <c r="H2114" s="120"/>
      <c r="I2114" s="122"/>
      <c r="J2114" s="306"/>
      <c r="K2114" s="115"/>
      <c r="AM2114" s="340"/>
    </row>
    <row r="2115" spans="7:39" customFormat="1" ht="18.75">
      <c r="G2115" s="121"/>
      <c r="H2115" s="120"/>
      <c r="I2115" s="122"/>
      <c r="J2115" s="306"/>
      <c r="K2115" s="115"/>
      <c r="AM2115" s="340"/>
    </row>
    <row r="2116" spans="7:39" customFormat="1" ht="18.75">
      <c r="G2116" s="121"/>
      <c r="H2116" s="120"/>
      <c r="I2116" s="122"/>
      <c r="J2116" s="306"/>
      <c r="K2116" s="115"/>
      <c r="AM2116" s="340"/>
    </row>
    <row r="2117" spans="7:39" customFormat="1" ht="18.75">
      <c r="G2117" s="121"/>
      <c r="H2117" s="120"/>
      <c r="I2117" s="122"/>
      <c r="J2117" s="306"/>
      <c r="K2117" s="115"/>
      <c r="AM2117" s="340"/>
    </row>
    <row r="2118" spans="7:39" customFormat="1" ht="18.75">
      <c r="G2118" s="121"/>
      <c r="H2118" s="120"/>
      <c r="I2118" s="122"/>
      <c r="J2118" s="306"/>
      <c r="K2118" s="115"/>
      <c r="AM2118" s="340"/>
    </row>
    <row r="2119" spans="7:39" customFormat="1" ht="18.75">
      <c r="G2119" s="121"/>
      <c r="H2119" s="120"/>
      <c r="I2119" s="122"/>
      <c r="J2119" s="306"/>
      <c r="K2119" s="115"/>
      <c r="AM2119" s="340"/>
    </row>
    <row r="2120" spans="7:39" customFormat="1" ht="18.75">
      <c r="G2120" s="121"/>
      <c r="H2120" s="120"/>
      <c r="I2120" s="122"/>
      <c r="J2120" s="306"/>
      <c r="K2120" s="115"/>
      <c r="AM2120" s="340"/>
    </row>
    <row r="2121" spans="7:39" customFormat="1" ht="18.75">
      <c r="G2121" s="121"/>
      <c r="H2121" s="120"/>
      <c r="I2121" s="122"/>
      <c r="J2121" s="306"/>
      <c r="K2121" s="115"/>
      <c r="AM2121" s="340"/>
    </row>
    <row r="2122" spans="7:39" customFormat="1" ht="18.75">
      <c r="G2122" s="121"/>
      <c r="H2122" s="120"/>
      <c r="I2122" s="122"/>
      <c r="J2122" s="306"/>
      <c r="K2122" s="115"/>
      <c r="AM2122" s="340"/>
    </row>
    <row r="2123" spans="7:39" customFormat="1" ht="18.75">
      <c r="G2123" s="121"/>
      <c r="H2123" s="120"/>
      <c r="I2123" s="122"/>
      <c r="J2123" s="306"/>
      <c r="K2123" s="115"/>
      <c r="AM2123" s="340"/>
    </row>
    <row r="2124" spans="7:39" customFormat="1" ht="18.75">
      <c r="G2124" s="121"/>
      <c r="H2124" s="120"/>
      <c r="I2124" s="122"/>
      <c r="J2124" s="306"/>
      <c r="K2124" s="115"/>
      <c r="AM2124" s="340"/>
    </row>
    <row r="2125" spans="7:39" customFormat="1" ht="18.75">
      <c r="G2125" s="121"/>
      <c r="H2125" s="120"/>
      <c r="I2125" s="122"/>
      <c r="J2125" s="306"/>
      <c r="K2125" s="115"/>
      <c r="AM2125" s="340"/>
    </row>
    <row r="2126" spans="7:39" customFormat="1" ht="18.75">
      <c r="G2126" s="121"/>
      <c r="H2126" s="120"/>
      <c r="I2126" s="122"/>
      <c r="J2126" s="306"/>
      <c r="K2126" s="115"/>
      <c r="AM2126" s="340"/>
    </row>
    <row r="2127" spans="7:39" customFormat="1" ht="18.75">
      <c r="G2127" s="121"/>
      <c r="H2127" s="120"/>
      <c r="I2127" s="122"/>
      <c r="J2127" s="306"/>
      <c r="K2127" s="115"/>
      <c r="AM2127" s="340"/>
    </row>
    <row r="2128" spans="7:39" customFormat="1" ht="18.75">
      <c r="G2128" s="121"/>
      <c r="H2128" s="120"/>
      <c r="I2128" s="122"/>
      <c r="J2128" s="306"/>
      <c r="K2128" s="115"/>
      <c r="AM2128" s="340"/>
    </row>
    <row r="2129" spans="7:39" customFormat="1" ht="18.75">
      <c r="G2129" s="121"/>
      <c r="H2129" s="120"/>
      <c r="I2129" s="122"/>
      <c r="J2129" s="306"/>
      <c r="K2129" s="115"/>
      <c r="AM2129" s="340"/>
    </row>
    <row r="2130" spans="7:39" customFormat="1" ht="18.75">
      <c r="G2130" s="121"/>
      <c r="H2130" s="120"/>
      <c r="I2130" s="122"/>
      <c r="J2130" s="306"/>
      <c r="K2130" s="115"/>
      <c r="AM2130" s="340"/>
    </row>
    <row r="2131" spans="7:39" customFormat="1" ht="18.75">
      <c r="G2131" s="121"/>
      <c r="H2131" s="120"/>
      <c r="I2131" s="122"/>
      <c r="J2131" s="306"/>
      <c r="K2131" s="115"/>
      <c r="AM2131" s="340"/>
    </row>
    <row r="2132" spans="7:39" customFormat="1" ht="18.75">
      <c r="G2132" s="121"/>
      <c r="H2132" s="120"/>
      <c r="I2132" s="122"/>
      <c r="J2132" s="306"/>
      <c r="K2132" s="115"/>
      <c r="AM2132" s="340"/>
    </row>
    <row r="2133" spans="7:39" customFormat="1" ht="18.75">
      <c r="G2133" s="121"/>
      <c r="H2133" s="120"/>
      <c r="I2133" s="122"/>
      <c r="J2133" s="306"/>
      <c r="K2133" s="115"/>
      <c r="AM2133" s="340"/>
    </row>
    <row r="2134" spans="7:39" customFormat="1" ht="18.75">
      <c r="G2134" s="121"/>
      <c r="H2134" s="120"/>
      <c r="I2134" s="122"/>
      <c r="J2134" s="306"/>
      <c r="K2134" s="115"/>
      <c r="AM2134" s="340"/>
    </row>
    <row r="2135" spans="7:39" customFormat="1" ht="18.75">
      <c r="G2135" s="121"/>
      <c r="H2135" s="120"/>
      <c r="I2135" s="122"/>
      <c r="J2135" s="306"/>
      <c r="K2135" s="115"/>
      <c r="AM2135" s="340"/>
    </row>
    <row r="2136" spans="7:39" customFormat="1" ht="18.75">
      <c r="G2136" s="121"/>
      <c r="H2136" s="120"/>
      <c r="I2136" s="122"/>
      <c r="J2136" s="306"/>
      <c r="K2136" s="115"/>
      <c r="AM2136" s="340"/>
    </row>
    <row r="2137" spans="7:39" customFormat="1" ht="18.75">
      <c r="G2137" s="121"/>
      <c r="H2137" s="120"/>
      <c r="I2137" s="122"/>
      <c r="J2137" s="306"/>
      <c r="K2137" s="115"/>
      <c r="AM2137" s="340"/>
    </row>
    <row r="2138" spans="7:39" customFormat="1" ht="18.75">
      <c r="G2138" s="121"/>
      <c r="H2138" s="120"/>
      <c r="I2138" s="122"/>
      <c r="J2138" s="306"/>
      <c r="K2138" s="115"/>
      <c r="AM2138" s="340"/>
    </row>
    <row r="2139" spans="7:39" customFormat="1" ht="18.75">
      <c r="G2139" s="121"/>
      <c r="H2139" s="120"/>
      <c r="I2139" s="122"/>
      <c r="J2139" s="306"/>
      <c r="K2139" s="115"/>
      <c r="AM2139" s="340"/>
    </row>
    <row r="2140" spans="7:39" customFormat="1" ht="18.75">
      <c r="G2140" s="121"/>
      <c r="H2140" s="120"/>
      <c r="I2140" s="122"/>
      <c r="J2140" s="306"/>
      <c r="K2140" s="115"/>
      <c r="AM2140" s="340"/>
    </row>
    <row r="2141" spans="7:39" customFormat="1" ht="18.75">
      <c r="G2141" s="121"/>
      <c r="H2141" s="120"/>
      <c r="I2141" s="122"/>
      <c r="J2141" s="306"/>
      <c r="K2141" s="115"/>
      <c r="AM2141" s="340"/>
    </row>
    <row r="2142" spans="7:39" customFormat="1" ht="18.75">
      <c r="G2142" s="121"/>
      <c r="H2142" s="120"/>
      <c r="I2142" s="122"/>
      <c r="J2142" s="306"/>
      <c r="K2142" s="115"/>
      <c r="AM2142" s="340"/>
    </row>
    <row r="2143" spans="7:39" customFormat="1" ht="18.75">
      <c r="G2143" s="121"/>
      <c r="H2143" s="120"/>
      <c r="I2143" s="122"/>
      <c r="J2143" s="306"/>
      <c r="K2143" s="115"/>
      <c r="AM2143" s="340"/>
    </row>
    <row r="2144" spans="7:39" customFormat="1" ht="18.75">
      <c r="G2144" s="121"/>
      <c r="H2144" s="120"/>
      <c r="I2144" s="122"/>
      <c r="J2144" s="306"/>
      <c r="K2144" s="115"/>
      <c r="AM2144" s="340"/>
    </row>
    <row r="2145" spans="7:39" customFormat="1" ht="18.75">
      <c r="G2145" s="121"/>
      <c r="H2145" s="120"/>
      <c r="I2145" s="122"/>
      <c r="J2145" s="306"/>
      <c r="K2145" s="115"/>
      <c r="AM2145" s="340"/>
    </row>
    <row r="2146" spans="7:39" customFormat="1" ht="18.75">
      <c r="G2146" s="121"/>
      <c r="H2146" s="120"/>
      <c r="I2146" s="122"/>
      <c r="J2146" s="306"/>
      <c r="K2146" s="115"/>
      <c r="AM2146" s="340"/>
    </row>
    <row r="2147" spans="7:39" customFormat="1" ht="18.75">
      <c r="G2147" s="121"/>
      <c r="H2147" s="120"/>
      <c r="I2147" s="122"/>
      <c r="J2147" s="306"/>
      <c r="K2147" s="115"/>
      <c r="AM2147" s="340"/>
    </row>
    <row r="2148" spans="7:39" customFormat="1" ht="18.75">
      <c r="G2148" s="121"/>
      <c r="H2148" s="120"/>
      <c r="I2148" s="122"/>
      <c r="J2148" s="306"/>
      <c r="K2148" s="115"/>
      <c r="AM2148" s="340"/>
    </row>
    <row r="2149" spans="7:39" customFormat="1" ht="18.75">
      <c r="G2149" s="121"/>
      <c r="H2149" s="120"/>
      <c r="I2149" s="122"/>
      <c r="J2149" s="306"/>
      <c r="K2149" s="115"/>
      <c r="AM2149" s="340"/>
    </row>
    <row r="2150" spans="7:39" customFormat="1" ht="18.75">
      <c r="G2150" s="121"/>
      <c r="H2150" s="120"/>
      <c r="I2150" s="122"/>
      <c r="J2150" s="306"/>
      <c r="K2150" s="115"/>
      <c r="AM2150" s="340"/>
    </row>
    <row r="2151" spans="7:39" customFormat="1" ht="18.75">
      <c r="G2151" s="121"/>
      <c r="H2151" s="120"/>
      <c r="I2151" s="122"/>
      <c r="J2151" s="306"/>
      <c r="K2151" s="115"/>
      <c r="AM2151" s="340"/>
    </row>
    <row r="2152" spans="7:39" customFormat="1" ht="18.75">
      <c r="G2152" s="121"/>
      <c r="H2152" s="120"/>
      <c r="I2152" s="122"/>
      <c r="J2152" s="306"/>
      <c r="K2152" s="115"/>
      <c r="AM2152" s="340"/>
    </row>
    <row r="2153" spans="7:39" customFormat="1" ht="18.75">
      <c r="G2153" s="121"/>
      <c r="H2153" s="120"/>
      <c r="I2153" s="122"/>
      <c r="J2153" s="306"/>
      <c r="K2153" s="115"/>
      <c r="AM2153" s="340"/>
    </row>
    <row r="2154" spans="7:39" customFormat="1" ht="18.75">
      <c r="G2154" s="121"/>
      <c r="H2154" s="120"/>
      <c r="I2154" s="122"/>
      <c r="J2154" s="306"/>
      <c r="K2154" s="115"/>
      <c r="AM2154" s="340"/>
    </row>
    <row r="2155" spans="7:39" customFormat="1" ht="18.75">
      <c r="G2155" s="121"/>
      <c r="H2155" s="120"/>
      <c r="I2155" s="122"/>
      <c r="J2155" s="306"/>
      <c r="K2155" s="115"/>
      <c r="AM2155" s="340"/>
    </row>
    <row r="2156" spans="7:39" customFormat="1" ht="18.75">
      <c r="G2156" s="121"/>
      <c r="H2156" s="120"/>
      <c r="I2156" s="122"/>
      <c r="J2156" s="306"/>
      <c r="K2156" s="115"/>
      <c r="AM2156" s="340"/>
    </row>
    <row r="2157" spans="7:39" customFormat="1" ht="18.75">
      <c r="G2157" s="121"/>
      <c r="H2157" s="120"/>
      <c r="I2157" s="122"/>
      <c r="J2157" s="306"/>
      <c r="K2157" s="115"/>
      <c r="AM2157" s="340"/>
    </row>
    <row r="2158" spans="7:39" customFormat="1" ht="18.75">
      <c r="G2158" s="121"/>
      <c r="H2158" s="120"/>
      <c r="I2158" s="122"/>
      <c r="J2158" s="306"/>
      <c r="K2158" s="115"/>
      <c r="AM2158" s="340"/>
    </row>
    <row r="2159" spans="7:39" customFormat="1" ht="18.75">
      <c r="G2159" s="121"/>
      <c r="H2159" s="120"/>
      <c r="I2159" s="122"/>
      <c r="J2159" s="306"/>
      <c r="K2159" s="115"/>
      <c r="AM2159" s="340"/>
    </row>
    <row r="2160" spans="7:39" customFormat="1" ht="18.75">
      <c r="G2160" s="121"/>
      <c r="H2160" s="120"/>
      <c r="I2160" s="122"/>
      <c r="J2160" s="306"/>
      <c r="K2160" s="115"/>
      <c r="AM2160" s="340"/>
    </row>
    <row r="2161" spans="7:39" customFormat="1" ht="18.75">
      <c r="G2161" s="121"/>
      <c r="H2161" s="120"/>
      <c r="I2161" s="122"/>
      <c r="J2161" s="306"/>
      <c r="K2161" s="115"/>
      <c r="AM2161" s="340"/>
    </row>
    <row r="2162" spans="7:39" customFormat="1" ht="18.75">
      <c r="G2162" s="121"/>
      <c r="H2162" s="120"/>
      <c r="I2162" s="122"/>
      <c r="J2162" s="306"/>
      <c r="K2162" s="115"/>
      <c r="AM2162" s="340"/>
    </row>
    <row r="2163" spans="7:39" customFormat="1" ht="18.75">
      <c r="G2163" s="121"/>
      <c r="H2163" s="120"/>
      <c r="I2163" s="122"/>
      <c r="J2163" s="306"/>
      <c r="K2163" s="115"/>
      <c r="AM2163" s="340"/>
    </row>
    <row r="2164" spans="7:39" customFormat="1" ht="18.75">
      <c r="G2164" s="121"/>
      <c r="H2164" s="120"/>
      <c r="I2164" s="122"/>
      <c r="J2164" s="306"/>
      <c r="K2164" s="115"/>
      <c r="AM2164" s="340"/>
    </row>
    <row r="2165" spans="7:39" customFormat="1" ht="18.75">
      <c r="G2165" s="121"/>
      <c r="H2165" s="120"/>
      <c r="I2165" s="122"/>
      <c r="J2165" s="306"/>
      <c r="K2165" s="115"/>
      <c r="AM2165" s="340"/>
    </row>
    <row r="2166" spans="7:39" customFormat="1" ht="18.75">
      <c r="G2166" s="121"/>
      <c r="H2166" s="120"/>
      <c r="I2166" s="122"/>
      <c r="J2166" s="306"/>
      <c r="K2166" s="115"/>
      <c r="AM2166" s="340"/>
    </row>
    <row r="2167" spans="7:39" customFormat="1" ht="18.75">
      <c r="G2167" s="121"/>
      <c r="H2167" s="120"/>
      <c r="I2167" s="122"/>
      <c r="J2167" s="306"/>
      <c r="K2167" s="115"/>
      <c r="AM2167" s="340"/>
    </row>
    <row r="2168" spans="7:39" customFormat="1" ht="18.75">
      <c r="G2168" s="121"/>
      <c r="H2168" s="120"/>
      <c r="I2168" s="122"/>
      <c r="J2168" s="306"/>
      <c r="K2168" s="115"/>
      <c r="AM2168" s="340"/>
    </row>
    <row r="2169" spans="7:39" customFormat="1" ht="18.75">
      <c r="G2169" s="121"/>
      <c r="H2169" s="120"/>
      <c r="I2169" s="122"/>
      <c r="J2169" s="306"/>
      <c r="K2169" s="115"/>
      <c r="AM2169" s="340"/>
    </row>
    <row r="2170" spans="7:39" customFormat="1" ht="18.75">
      <c r="G2170" s="121"/>
      <c r="H2170" s="120"/>
      <c r="I2170" s="122"/>
      <c r="J2170" s="306"/>
      <c r="K2170" s="115"/>
      <c r="AM2170" s="340"/>
    </row>
    <row r="2171" spans="7:39" customFormat="1" ht="18.75">
      <c r="G2171" s="121"/>
      <c r="H2171" s="120"/>
      <c r="I2171" s="122"/>
      <c r="J2171" s="306"/>
      <c r="K2171" s="115"/>
      <c r="AM2171" s="340"/>
    </row>
    <row r="2172" spans="7:39" customFormat="1" ht="18.75">
      <c r="G2172" s="121"/>
      <c r="H2172" s="120"/>
      <c r="I2172" s="122"/>
      <c r="J2172" s="306"/>
      <c r="K2172" s="115"/>
      <c r="AM2172" s="340"/>
    </row>
    <row r="2173" spans="7:39" customFormat="1" ht="18.75">
      <c r="G2173" s="121"/>
      <c r="H2173" s="120"/>
      <c r="I2173" s="122"/>
      <c r="J2173" s="306"/>
      <c r="K2173" s="115"/>
      <c r="AM2173" s="340"/>
    </row>
    <row r="2174" spans="7:39" customFormat="1" ht="18.75">
      <c r="G2174" s="121"/>
      <c r="H2174" s="120"/>
      <c r="I2174" s="122"/>
      <c r="J2174" s="306"/>
      <c r="K2174" s="115"/>
      <c r="AM2174" s="340"/>
    </row>
    <row r="2175" spans="7:39" customFormat="1" ht="18.75">
      <c r="G2175" s="121"/>
      <c r="H2175" s="120"/>
      <c r="I2175" s="122"/>
      <c r="J2175" s="306"/>
      <c r="K2175" s="115"/>
      <c r="AM2175" s="340"/>
    </row>
    <row r="2176" spans="7:39" customFormat="1" ht="18.75">
      <c r="G2176" s="121"/>
      <c r="H2176" s="120"/>
      <c r="I2176" s="122"/>
      <c r="J2176" s="306"/>
      <c r="K2176" s="115"/>
      <c r="AM2176" s="340"/>
    </row>
    <row r="2177" spans="7:39" customFormat="1" ht="18.75">
      <c r="G2177" s="121"/>
      <c r="H2177" s="120"/>
      <c r="I2177" s="122"/>
      <c r="J2177" s="306"/>
      <c r="K2177" s="115"/>
      <c r="AM2177" s="340"/>
    </row>
    <row r="2178" spans="7:39" customFormat="1" ht="18.75">
      <c r="G2178" s="121"/>
      <c r="H2178" s="120"/>
      <c r="I2178" s="122"/>
      <c r="J2178" s="306"/>
      <c r="K2178" s="115"/>
      <c r="AM2178" s="340"/>
    </row>
    <row r="2179" spans="7:39" customFormat="1" ht="18.75">
      <c r="G2179" s="121"/>
      <c r="H2179" s="120"/>
      <c r="I2179" s="122"/>
      <c r="J2179" s="306"/>
      <c r="K2179" s="115"/>
      <c r="AM2179" s="340"/>
    </row>
    <row r="2180" spans="7:39" customFormat="1" ht="18.75">
      <c r="G2180" s="121"/>
      <c r="H2180" s="120"/>
      <c r="I2180" s="122"/>
      <c r="J2180" s="306"/>
      <c r="K2180" s="115"/>
      <c r="AM2180" s="340"/>
    </row>
    <row r="2181" spans="7:39" customFormat="1" ht="18.75">
      <c r="G2181" s="121"/>
      <c r="H2181" s="120"/>
      <c r="I2181" s="122"/>
      <c r="J2181" s="306"/>
      <c r="K2181" s="115"/>
      <c r="AM2181" s="340"/>
    </row>
    <row r="2182" spans="7:39" customFormat="1" ht="18.75">
      <c r="G2182" s="121"/>
      <c r="H2182" s="120"/>
      <c r="I2182" s="122"/>
      <c r="J2182" s="306"/>
      <c r="K2182" s="115"/>
      <c r="AM2182" s="340"/>
    </row>
    <row r="2183" spans="7:39" customFormat="1" ht="18.75">
      <c r="G2183" s="121"/>
      <c r="H2183" s="120"/>
      <c r="I2183" s="122"/>
      <c r="J2183" s="306"/>
      <c r="K2183" s="115"/>
      <c r="AM2183" s="340"/>
    </row>
    <row r="2184" spans="7:39" customFormat="1" ht="18.75">
      <c r="G2184" s="121"/>
      <c r="H2184" s="120"/>
      <c r="I2184" s="122"/>
      <c r="J2184" s="306"/>
      <c r="K2184" s="115"/>
      <c r="AM2184" s="340"/>
    </row>
    <row r="2185" spans="7:39" customFormat="1" ht="18.75">
      <c r="G2185" s="121"/>
      <c r="H2185" s="120"/>
      <c r="I2185" s="122"/>
      <c r="J2185" s="306"/>
      <c r="K2185" s="115"/>
      <c r="AM2185" s="340"/>
    </row>
    <row r="2186" spans="7:39" customFormat="1" ht="18.75">
      <c r="G2186" s="121"/>
      <c r="H2186" s="120"/>
      <c r="I2186" s="122"/>
      <c r="J2186" s="306"/>
      <c r="K2186" s="115"/>
      <c r="AM2186" s="340"/>
    </row>
    <row r="2187" spans="7:39" customFormat="1" ht="18.75">
      <c r="G2187" s="121"/>
      <c r="H2187" s="120"/>
      <c r="I2187" s="122"/>
      <c r="J2187" s="306"/>
      <c r="K2187" s="115"/>
      <c r="AM2187" s="340"/>
    </row>
    <row r="2188" spans="7:39" customFormat="1" ht="18.75">
      <c r="G2188" s="121"/>
      <c r="H2188" s="120"/>
      <c r="I2188" s="122"/>
      <c r="J2188" s="306"/>
      <c r="K2188" s="115"/>
      <c r="AM2188" s="340"/>
    </row>
    <row r="2189" spans="7:39" customFormat="1" ht="18.75">
      <c r="G2189" s="121"/>
      <c r="H2189" s="120"/>
      <c r="I2189" s="122"/>
      <c r="J2189" s="306"/>
      <c r="K2189" s="115"/>
      <c r="AM2189" s="340"/>
    </row>
    <row r="2190" spans="7:39" customFormat="1" ht="18.75">
      <c r="G2190" s="121"/>
      <c r="H2190" s="120"/>
      <c r="I2190" s="122"/>
      <c r="J2190" s="306"/>
      <c r="K2190" s="115"/>
      <c r="AM2190" s="340"/>
    </row>
    <row r="2191" spans="7:39" customFormat="1" ht="18.75">
      <c r="G2191" s="121"/>
      <c r="H2191" s="120"/>
      <c r="I2191" s="122"/>
      <c r="J2191" s="306"/>
      <c r="K2191" s="115"/>
      <c r="AM2191" s="340"/>
    </row>
    <row r="2192" spans="7:39" customFormat="1" ht="18.75">
      <c r="G2192" s="121"/>
      <c r="H2192" s="120"/>
      <c r="I2192" s="122"/>
      <c r="J2192" s="306"/>
      <c r="K2192" s="115"/>
      <c r="AM2192" s="340"/>
    </row>
    <row r="2193" spans="7:39" customFormat="1" ht="18.75">
      <c r="G2193" s="121"/>
      <c r="H2193" s="120"/>
      <c r="I2193" s="122"/>
      <c r="J2193" s="306"/>
      <c r="K2193" s="115"/>
      <c r="AM2193" s="340"/>
    </row>
    <row r="2194" spans="7:39" customFormat="1" ht="18.75">
      <c r="G2194" s="121"/>
      <c r="H2194" s="120"/>
      <c r="I2194" s="122"/>
      <c r="J2194" s="306"/>
      <c r="K2194" s="115"/>
      <c r="AM2194" s="340"/>
    </row>
    <row r="2195" spans="7:39" customFormat="1" ht="18.75">
      <c r="G2195" s="121"/>
      <c r="H2195" s="120"/>
      <c r="I2195" s="122"/>
      <c r="J2195" s="306"/>
      <c r="K2195" s="115"/>
      <c r="AM2195" s="340"/>
    </row>
    <row r="2196" spans="7:39" customFormat="1" ht="18.75">
      <c r="G2196" s="121"/>
      <c r="H2196" s="120"/>
      <c r="I2196" s="122"/>
      <c r="J2196" s="306"/>
      <c r="K2196" s="115"/>
      <c r="AM2196" s="340"/>
    </row>
    <row r="2197" spans="7:39" customFormat="1" ht="18.75">
      <c r="G2197" s="121"/>
      <c r="H2197" s="120"/>
      <c r="I2197" s="122"/>
      <c r="J2197" s="306"/>
      <c r="K2197" s="115"/>
      <c r="AM2197" s="340"/>
    </row>
    <row r="2198" spans="7:39" customFormat="1" ht="18.75">
      <c r="G2198" s="121"/>
      <c r="H2198" s="120"/>
      <c r="I2198" s="122"/>
      <c r="J2198" s="306"/>
      <c r="K2198" s="115"/>
      <c r="AM2198" s="340"/>
    </row>
    <row r="2199" spans="7:39" customFormat="1" ht="18.75">
      <c r="G2199" s="121"/>
      <c r="H2199" s="120"/>
      <c r="I2199" s="122"/>
      <c r="J2199" s="306"/>
      <c r="K2199" s="115"/>
      <c r="AM2199" s="340"/>
    </row>
    <row r="2200" spans="7:39" customFormat="1" ht="18.75">
      <c r="G2200" s="121"/>
      <c r="H2200" s="120"/>
      <c r="I2200" s="122"/>
      <c r="J2200" s="306"/>
      <c r="K2200" s="115"/>
      <c r="AM2200" s="340"/>
    </row>
    <row r="2201" spans="7:39" customFormat="1" ht="18.75">
      <c r="G2201" s="121"/>
      <c r="H2201" s="120"/>
      <c r="I2201" s="122"/>
      <c r="J2201" s="306"/>
      <c r="K2201" s="115"/>
      <c r="AM2201" s="340"/>
    </row>
    <row r="2202" spans="7:39" customFormat="1" ht="18.75">
      <c r="G2202" s="121"/>
      <c r="H2202" s="120"/>
      <c r="I2202" s="122"/>
      <c r="J2202" s="306"/>
      <c r="K2202" s="115"/>
      <c r="AM2202" s="340"/>
    </row>
    <row r="2203" spans="7:39" customFormat="1" ht="18.75">
      <c r="G2203" s="121"/>
      <c r="H2203" s="120"/>
      <c r="I2203" s="122"/>
      <c r="J2203" s="306"/>
      <c r="K2203" s="115"/>
      <c r="AM2203" s="340"/>
    </row>
    <row r="2204" spans="7:39" customFormat="1" ht="18.75">
      <c r="G2204" s="121"/>
      <c r="H2204" s="120"/>
      <c r="I2204" s="122"/>
      <c r="J2204" s="306"/>
      <c r="K2204" s="115"/>
      <c r="AM2204" s="340"/>
    </row>
    <row r="2205" spans="7:39" customFormat="1" ht="18.75">
      <c r="G2205" s="121"/>
      <c r="H2205" s="120"/>
      <c r="I2205" s="122"/>
      <c r="J2205" s="306"/>
      <c r="K2205" s="115"/>
      <c r="AM2205" s="340"/>
    </row>
    <row r="2206" spans="7:39" customFormat="1" ht="18.75">
      <c r="G2206" s="121"/>
      <c r="H2206" s="120"/>
      <c r="I2206" s="122"/>
      <c r="J2206" s="306"/>
      <c r="K2206" s="115"/>
      <c r="AM2206" s="340"/>
    </row>
    <row r="2207" spans="7:39" customFormat="1" ht="18.75">
      <c r="G2207" s="121"/>
      <c r="H2207" s="120"/>
      <c r="I2207" s="122"/>
      <c r="J2207" s="306"/>
      <c r="K2207" s="115"/>
      <c r="AM2207" s="340"/>
    </row>
    <row r="2208" spans="7:39" customFormat="1" ht="18.75">
      <c r="G2208" s="121"/>
      <c r="H2208" s="120"/>
      <c r="I2208" s="122"/>
      <c r="J2208" s="306"/>
      <c r="K2208" s="115"/>
      <c r="AM2208" s="340"/>
    </row>
    <row r="2209" spans="7:39" customFormat="1" ht="18.75">
      <c r="G2209" s="121"/>
      <c r="H2209" s="120"/>
      <c r="I2209" s="122"/>
      <c r="J2209" s="306"/>
      <c r="K2209" s="115"/>
      <c r="AM2209" s="340"/>
    </row>
    <row r="2210" spans="7:39" customFormat="1" ht="18.75">
      <c r="G2210" s="121"/>
      <c r="H2210" s="120"/>
      <c r="I2210" s="122"/>
      <c r="J2210" s="306"/>
      <c r="K2210" s="115"/>
      <c r="AM2210" s="340"/>
    </row>
    <row r="2211" spans="7:39" customFormat="1" ht="18.75">
      <c r="G2211" s="121"/>
      <c r="H2211" s="120"/>
      <c r="I2211" s="122"/>
      <c r="J2211" s="306"/>
      <c r="K2211" s="115"/>
      <c r="AM2211" s="340"/>
    </row>
    <row r="2212" spans="7:39" customFormat="1" ht="18.75">
      <c r="G2212" s="121"/>
      <c r="H2212" s="120"/>
      <c r="I2212" s="122"/>
      <c r="J2212" s="306"/>
      <c r="K2212" s="115"/>
      <c r="AM2212" s="340"/>
    </row>
    <row r="2213" spans="7:39" customFormat="1" ht="18.75">
      <c r="G2213" s="121"/>
      <c r="H2213" s="120"/>
      <c r="I2213" s="122"/>
      <c r="J2213" s="306"/>
      <c r="K2213" s="115"/>
      <c r="AM2213" s="340"/>
    </row>
    <row r="2214" spans="7:39" customFormat="1" ht="18.75">
      <c r="G2214" s="121"/>
      <c r="H2214" s="120"/>
      <c r="I2214" s="122"/>
      <c r="J2214" s="306"/>
      <c r="K2214" s="115"/>
      <c r="AM2214" s="340"/>
    </row>
    <row r="2215" spans="7:39" customFormat="1" ht="18.75">
      <c r="G2215" s="121"/>
      <c r="H2215" s="120"/>
      <c r="I2215" s="122"/>
      <c r="J2215" s="306"/>
      <c r="K2215" s="115"/>
      <c r="AM2215" s="340"/>
    </row>
    <row r="2216" spans="7:39" customFormat="1" ht="18.75">
      <c r="G2216" s="121"/>
      <c r="H2216" s="120"/>
      <c r="I2216" s="122"/>
      <c r="J2216" s="306"/>
      <c r="K2216" s="115"/>
      <c r="AM2216" s="340"/>
    </row>
    <row r="2217" spans="7:39" customFormat="1" ht="18.75">
      <c r="G2217" s="121"/>
      <c r="H2217" s="120"/>
      <c r="I2217" s="122"/>
      <c r="J2217" s="306"/>
      <c r="K2217" s="115"/>
      <c r="AM2217" s="340"/>
    </row>
    <row r="2218" spans="7:39" customFormat="1" ht="18.75">
      <c r="G2218" s="121"/>
      <c r="H2218" s="120"/>
      <c r="I2218" s="122"/>
      <c r="J2218" s="306"/>
      <c r="K2218" s="115"/>
      <c r="AM2218" s="340"/>
    </row>
    <row r="2219" spans="7:39" customFormat="1" ht="18.75">
      <c r="G2219" s="121"/>
      <c r="H2219" s="120"/>
      <c r="I2219" s="122"/>
      <c r="J2219" s="306"/>
      <c r="K2219" s="115"/>
      <c r="AM2219" s="340"/>
    </row>
    <row r="2220" spans="7:39" customFormat="1" ht="18.75">
      <c r="G2220" s="121"/>
      <c r="H2220" s="120"/>
      <c r="I2220" s="122"/>
      <c r="J2220" s="306"/>
      <c r="K2220" s="115"/>
      <c r="AM2220" s="340"/>
    </row>
    <row r="2221" spans="7:39" customFormat="1" ht="18.75">
      <c r="G2221" s="121"/>
      <c r="H2221" s="120"/>
      <c r="I2221" s="122"/>
      <c r="J2221" s="306"/>
      <c r="K2221" s="115"/>
      <c r="AM2221" s="340"/>
    </row>
    <row r="2222" spans="7:39" customFormat="1" ht="18.75">
      <c r="G2222" s="121"/>
      <c r="H2222" s="120"/>
      <c r="I2222" s="122"/>
      <c r="J2222" s="306"/>
      <c r="K2222" s="115"/>
      <c r="AM2222" s="340"/>
    </row>
    <row r="2223" spans="7:39" customFormat="1" ht="18.75">
      <c r="G2223" s="121"/>
      <c r="H2223" s="120"/>
      <c r="I2223" s="122"/>
      <c r="J2223" s="306"/>
      <c r="K2223" s="115"/>
      <c r="AM2223" s="340"/>
    </row>
    <row r="2224" spans="7:39" customFormat="1" ht="18.75">
      <c r="G2224" s="121"/>
      <c r="H2224" s="120"/>
      <c r="I2224" s="122"/>
      <c r="J2224" s="306"/>
      <c r="K2224" s="115"/>
      <c r="AM2224" s="340"/>
    </row>
    <row r="2225" spans="7:39" customFormat="1" ht="18.75">
      <c r="G2225" s="121"/>
      <c r="H2225" s="120"/>
      <c r="I2225" s="122"/>
      <c r="J2225" s="306"/>
      <c r="K2225" s="115"/>
      <c r="AM2225" s="340"/>
    </row>
    <row r="2226" spans="7:39" customFormat="1" ht="18.75">
      <c r="G2226" s="121"/>
      <c r="H2226" s="120"/>
      <c r="I2226" s="122"/>
      <c r="J2226" s="306"/>
      <c r="K2226" s="115"/>
      <c r="AM2226" s="340"/>
    </row>
    <row r="2227" spans="7:39" customFormat="1" ht="18.75">
      <c r="G2227" s="121"/>
      <c r="H2227" s="120"/>
      <c r="I2227" s="122"/>
      <c r="J2227" s="306"/>
      <c r="K2227" s="115"/>
      <c r="AM2227" s="340"/>
    </row>
    <row r="2228" spans="7:39" customFormat="1" ht="18.75">
      <c r="G2228" s="121"/>
      <c r="H2228" s="120"/>
      <c r="I2228" s="122"/>
      <c r="J2228" s="306"/>
      <c r="K2228" s="115"/>
      <c r="AM2228" s="340"/>
    </row>
    <row r="2229" spans="7:39" customFormat="1" ht="18.75">
      <c r="G2229" s="121"/>
      <c r="H2229" s="120"/>
      <c r="I2229" s="122"/>
      <c r="J2229" s="306"/>
      <c r="K2229" s="115"/>
      <c r="AM2229" s="340"/>
    </row>
    <row r="2230" spans="7:39" customFormat="1" ht="18.75">
      <c r="G2230" s="121"/>
      <c r="H2230" s="120"/>
      <c r="I2230" s="122"/>
      <c r="J2230" s="306"/>
      <c r="K2230" s="115"/>
      <c r="AM2230" s="340"/>
    </row>
    <row r="2231" spans="7:39" customFormat="1" ht="18.75">
      <c r="G2231" s="121"/>
      <c r="H2231" s="120"/>
      <c r="I2231" s="122"/>
      <c r="J2231" s="306"/>
      <c r="K2231" s="115"/>
      <c r="AM2231" s="340"/>
    </row>
    <row r="2232" spans="7:39" customFormat="1" ht="18.75">
      <c r="G2232" s="121"/>
      <c r="H2232" s="120"/>
      <c r="I2232" s="122"/>
      <c r="J2232" s="306"/>
      <c r="K2232" s="115"/>
      <c r="AM2232" s="340"/>
    </row>
    <row r="2233" spans="7:39" customFormat="1" ht="18.75">
      <c r="G2233" s="121"/>
      <c r="H2233" s="120"/>
      <c r="I2233" s="122"/>
      <c r="J2233" s="306"/>
      <c r="K2233" s="115"/>
      <c r="AM2233" s="340"/>
    </row>
    <row r="2234" spans="7:39" customFormat="1" ht="18.75">
      <c r="G2234" s="121"/>
      <c r="H2234" s="120"/>
      <c r="I2234" s="122"/>
      <c r="J2234" s="306"/>
      <c r="K2234" s="115"/>
      <c r="AM2234" s="340"/>
    </row>
    <row r="2235" spans="7:39" customFormat="1" ht="18.75">
      <c r="G2235" s="121"/>
      <c r="H2235" s="120"/>
      <c r="I2235" s="122"/>
      <c r="J2235" s="306"/>
      <c r="K2235" s="115"/>
      <c r="AM2235" s="340"/>
    </row>
    <row r="2236" spans="7:39" customFormat="1" ht="18.75">
      <c r="G2236" s="121"/>
      <c r="H2236" s="120"/>
      <c r="I2236" s="122"/>
      <c r="J2236" s="306"/>
      <c r="K2236" s="115"/>
      <c r="AM2236" s="340"/>
    </row>
    <row r="2237" spans="7:39" customFormat="1" ht="18.75">
      <c r="G2237" s="121"/>
      <c r="H2237" s="120"/>
      <c r="I2237" s="122"/>
      <c r="J2237" s="306"/>
      <c r="K2237" s="115"/>
      <c r="AM2237" s="340"/>
    </row>
    <row r="2238" spans="7:39" customFormat="1" ht="18.75">
      <c r="G2238" s="121"/>
      <c r="H2238" s="120"/>
      <c r="I2238" s="122"/>
      <c r="J2238" s="306"/>
      <c r="K2238" s="115"/>
      <c r="AM2238" s="340"/>
    </row>
    <row r="2239" spans="7:39" customFormat="1" ht="18.75">
      <c r="G2239" s="121"/>
      <c r="H2239" s="120"/>
      <c r="I2239" s="122"/>
      <c r="J2239" s="306"/>
      <c r="K2239" s="115"/>
      <c r="AM2239" s="340"/>
    </row>
    <row r="2240" spans="7:39" customFormat="1" ht="18.75">
      <c r="G2240" s="121"/>
      <c r="H2240" s="120"/>
      <c r="I2240" s="122"/>
      <c r="J2240" s="306"/>
      <c r="K2240" s="115"/>
      <c r="AM2240" s="340"/>
    </row>
    <row r="2241" spans="7:39" customFormat="1" ht="18.75">
      <c r="G2241" s="121"/>
      <c r="H2241" s="120"/>
      <c r="I2241" s="122"/>
      <c r="J2241" s="306"/>
      <c r="K2241" s="115"/>
      <c r="AM2241" s="340"/>
    </row>
    <row r="2242" spans="7:39" customFormat="1" ht="18.75">
      <c r="G2242" s="121"/>
      <c r="H2242" s="120"/>
      <c r="I2242" s="122"/>
      <c r="J2242" s="306"/>
      <c r="K2242" s="115"/>
      <c r="AM2242" s="340"/>
    </row>
    <row r="2243" spans="7:39" customFormat="1" ht="18.75">
      <c r="G2243" s="121"/>
      <c r="H2243" s="120"/>
      <c r="I2243" s="122"/>
      <c r="J2243" s="306"/>
      <c r="K2243" s="115"/>
      <c r="AM2243" s="340"/>
    </row>
    <row r="2244" spans="7:39" customFormat="1" ht="18.75">
      <c r="G2244" s="121"/>
      <c r="H2244" s="120"/>
      <c r="I2244" s="122"/>
      <c r="J2244" s="306"/>
      <c r="K2244" s="115"/>
      <c r="AM2244" s="340"/>
    </row>
    <row r="2245" spans="7:39" customFormat="1" ht="18.75">
      <c r="G2245" s="121"/>
      <c r="H2245" s="120"/>
      <c r="I2245" s="122"/>
      <c r="J2245" s="306"/>
      <c r="K2245" s="115"/>
      <c r="AM2245" s="340"/>
    </row>
    <row r="2246" spans="7:39" customFormat="1" ht="18.75">
      <c r="G2246" s="121"/>
      <c r="H2246" s="120"/>
      <c r="I2246" s="122"/>
      <c r="J2246" s="306"/>
      <c r="K2246" s="115"/>
      <c r="AM2246" s="340"/>
    </row>
    <row r="2247" spans="7:39" customFormat="1" ht="18.75">
      <c r="G2247" s="121"/>
      <c r="H2247" s="120"/>
      <c r="I2247" s="122"/>
      <c r="J2247" s="306"/>
      <c r="K2247" s="115"/>
      <c r="AM2247" s="340"/>
    </row>
    <row r="2248" spans="7:39" customFormat="1" ht="18.75">
      <c r="G2248" s="121"/>
      <c r="H2248" s="120"/>
      <c r="I2248" s="122"/>
      <c r="J2248" s="306"/>
      <c r="K2248" s="115"/>
      <c r="AM2248" s="340"/>
    </row>
    <row r="2249" spans="7:39" customFormat="1" ht="18.75">
      <c r="G2249" s="121"/>
      <c r="H2249" s="120"/>
      <c r="I2249" s="122"/>
      <c r="J2249" s="306"/>
      <c r="K2249" s="115"/>
      <c r="AM2249" s="340"/>
    </row>
    <row r="2250" spans="7:39" customFormat="1" ht="18.75">
      <c r="G2250" s="121"/>
      <c r="H2250" s="120"/>
      <c r="I2250" s="122"/>
      <c r="J2250" s="306"/>
      <c r="K2250" s="115"/>
      <c r="AM2250" s="340"/>
    </row>
    <row r="2251" spans="7:39" customFormat="1" ht="18.75">
      <c r="G2251" s="121"/>
      <c r="H2251" s="120"/>
      <c r="I2251" s="122"/>
      <c r="J2251" s="306"/>
      <c r="K2251" s="115"/>
      <c r="AM2251" s="340"/>
    </row>
    <row r="2252" spans="7:39" customFormat="1" ht="18.75">
      <c r="G2252" s="121"/>
      <c r="H2252" s="120"/>
      <c r="I2252" s="122"/>
      <c r="J2252" s="306"/>
      <c r="K2252" s="115"/>
      <c r="AM2252" s="340"/>
    </row>
    <row r="2253" spans="7:39" customFormat="1" ht="18.75">
      <c r="G2253" s="121"/>
      <c r="H2253" s="120"/>
      <c r="I2253" s="122"/>
      <c r="J2253" s="306"/>
      <c r="K2253" s="115"/>
      <c r="AM2253" s="340"/>
    </row>
    <row r="2254" spans="7:39" customFormat="1" ht="18.75">
      <c r="G2254" s="121"/>
      <c r="H2254" s="120"/>
      <c r="I2254" s="122"/>
      <c r="J2254" s="306"/>
      <c r="K2254" s="115"/>
      <c r="AM2254" s="340"/>
    </row>
    <row r="2255" spans="7:39" customFormat="1" ht="18.75">
      <c r="G2255" s="121"/>
      <c r="H2255" s="120"/>
      <c r="I2255" s="122"/>
      <c r="J2255" s="306"/>
      <c r="K2255" s="115"/>
      <c r="AM2255" s="340"/>
    </row>
    <row r="2256" spans="7:39" customFormat="1" ht="18.75">
      <c r="G2256" s="121"/>
      <c r="H2256" s="120"/>
      <c r="I2256" s="122"/>
      <c r="J2256" s="306"/>
      <c r="K2256" s="115"/>
      <c r="AM2256" s="340"/>
    </row>
    <row r="2257" spans="7:39" customFormat="1" ht="18.75">
      <c r="G2257" s="121"/>
      <c r="H2257" s="120"/>
      <c r="I2257" s="122"/>
      <c r="J2257" s="306"/>
      <c r="K2257" s="115"/>
      <c r="AM2257" s="340"/>
    </row>
    <row r="2258" spans="7:39" customFormat="1" ht="18.75">
      <c r="G2258" s="121"/>
      <c r="H2258" s="120"/>
      <c r="I2258" s="122"/>
      <c r="J2258" s="306"/>
      <c r="K2258" s="115"/>
      <c r="AM2258" s="340"/>
    </row>
    <row r="2259" spans="7:39" customFormat="1" ht="18.75">
      <c r="G2259" s="121"/>
      <c r="H2259" s="120"/>
      <c r="I2259" s="122"/>
      <c r="J2259" s="306"/>
      <c r="K2259" s="115"/>
      <c r="AM2259" s="340"/>
    </row>
    <row r="2260" spans="7:39" customFormat="1" ht="18.75">
      <c r="G2260" s="121"/>
      <c r="H2260" s="120"/>
      <c r="I2260" s="122"/>
      <c r="J2260" s="306"/>
      <c r="K2260" s="115"/>
      <c r="AM2260" s="340"/>
    </row>
    <row r="2261" spans="7:39" customFormat="1" ht="18.75">
      <c r="G2261" s="121"/>
      <c r="H2261" s="120"/>
      <c r="I2261" s="122"/>
      <c r="J2261" s="306"/>
      <c r="K2261" s="115"/>
      <c r="AM2261" s="340"/>
    </row>
    <row r="2262" spans="7:39" customFormat="1" ht="18.75">
      <c r="G2262" s="121"/>
      <c r="H2262" s="120"/>
      <c r="I2262" s="122"/>
      <c r="J2262" s="306"/>
      <c r="K2262" s="115"/>
      <c r="AM2262" s="340"/>
    </row>
    <row r="2263" spans="7:39" customFormat="1" ht="18.75">
      <c r="G2263" s="121"/>
      <c r="H2263" s="120"/>
      <c r="I2263" s="122"/>
      <c r="J2263" s="306"/>
      <c r="K2263" s="115"/>
      <c r="AM2263" s="340"/>
    </row>
    <row r="2264" spans="7:39" customFormat="1" ht="18.75">
      <c r="G2264" s="121"/>
      <c r="H2264" s="120"/>
      <c r="I2264" s="122"/>
      <c r="J2264" s="306"/>
      <c r="K2264" s="115"/>
      <c r="AM2264" s="340"/>
    </row>
    <row r="2265" spans="7:39" customFormat="1" ht="18.75">
      <c r="G2265" s="121"/>
      <c r="H2265" s="120"/>
      <c r="I2265" s="122"/>
      <c r="J2265" s="306"/>
      <c r="K2265" s="115"/>
      <c r="AM2265" s="340"/>
    </row>
    <row r="2266" spans="7:39" customFormat="1" ht="18.75">
      <c r="G2266" s="121"/>
      <c r="H2266" s="120"/>
      <c r="I2266" s="122"/>
      <c r="J2266" s="306"/>
      <c r="K2266" s="115"/>
      <c r="AM2266" s="340"/>
    </row>
    <row r="2267" spans="7:39" customFormat="1" ht="18.75">
      <c r="G2267" s="121"/>
      <c r="H2267" s="120"/>
      <c r="I2267" s="122"/>
      <c r="J2267" s="306"/>
      <c r="K2267" s="115"/>
      <c r="AM2267" s="340"/>
    </row>
    <row r="2268" spans="7:39" customFormat="1" ht="18.75">
      <c r="G2268" s="121"/>
      <c r="H2268" s="120"/>
      <c r="I2268" s="122"/>
      <c r="J2268" s="306"/>
      <c r="K2268" s="115"/>
      <c r="AM2268" s="340"/>
    </row>
    <row r="2269" spans="7:39" customFormat="1" ht="18.75">
      <c r="G2269" s="121"/>
      <c r="H2269" s="120"/>
      <c r="I2269" s="122"/>
      <c r="J2269" s="306"/>
      <c r="K2269" s="115"/>
      <c r="AM2269" s="340"/>
    </row>
    <row r="2270" spans="7:39" customFormat="1" ht="18.75">
      <c r="G2270" s="121"/>
      <c r="H2270" s="120"/>
      <c r="I2270" s="122"/>
      <c r="J2270" s="306"/>
      <c r="K2270" s="115"/>
      <c r="AM2270" s="340"/>
    </row>
    <row r="2271" spans="7:39" customFormat="1" ht="18.75">
      <c r="G2271" s="121"/>
      <c r="H2271" s="120"/>
      <c r="I2271" s="122"/>
      <c r="J2271" s="306"/>
      <c r="K2271" s="115"/>
      <c r="AM2271" s="340"/>
    </row>
    <row r="2272" spans="7:39" customFormat="1" ht="18.75">
      <c r="G2272" s="121"/>
      <c r="H2272" s="120"/>
      <c r="I2272" s="122"/>
      <c r="J2272" s="306"/>
      <c r="K2272" s="115"/>
      <c r="AM2272" s="340"/>
    </row>
    <row r="2273" spans="7:39" customFormat="1" ht="18.75">
      <c r="G2273" s="121"/>
      <c r="H2273" s="120"/>
      <c r="I2273" s="122"/>
      <c r="J2273" s="306"/>
      <c r="K2273" s="115"/>
      <c r="AM2273" s="340"/>
    </row>
    <row r="2274" spans="7:39" customFormat="1" ht="18.75">
      <c r="G2274" s="121"/>
      <c r="H2274" s="120"/>
      <c r="I2274" s="122"/>
      <c r="J2274" s="306"/>
      <c r="K2274" s="115"/>
      <c r="AM2274" s="340"/>
    </row>
    <row r="2275" spans="7:39" customFormat="1" ht="18.75">
      <c r="G2275" s="121"/>
      <c r="H2275" s="120"/>
      <c r="I2275" s="122"/>
      <c r="J2275" s="306"/>
      <c r="K2275" s="115"/>
      <c r="AM2275" s="340"/>
    </row>
    <row r="2276" spans="7:39" customFormat="1" ht="18.75">
      <c r="G2276" s="121"/>
      <c r="H2276" s="120"/>
      <c r="I2276" s="122"/>
      <c r="J2276" s="306"/>
      <c r="K2276" s="115"/>
      <c r="AM2276" s="340"/>
    </row>
    <row r="2277" spans="7:39" customFormat="1" ht="18.75">
      <c r="G2277" s="121"/>
      <c r="H2277" s="120"/>
      <c r="I2277" s="122"/>
      <c r="J2277" s="306"/>
      <c r="K2277" s="115"/>
      <c r="AM2277" s="340"/>
    </row>
    <row r="2278" spans="7:39" customFormat="1" ht="18.75">
      <c r="G2278" s="121"/>
      <c r="H2278" s="120"/>
      <c r="I2278" s="122"/>
      <c r="J2278" s="306"/>
      <c r="K2278" s="115"/>
      <c r="AM2278" s="340"/>
    </row>
    <row r="2279" spans="7:39" customFormat="1" ht="18.75">
      <c r="G2279" s="121"/>
      <c r="H2279" s="120"/>
      <c r="I2279" s="122"/>
      <c r="J2279" s="306"/>
      <c r="K2279" s="115"/>
      <c r="AM2279" s="340"/>
    </row>
    <row r="2280" spans="7:39" customFormat="1" ht="18.75">
      <c r="G2280" s="121"/>
      <c r="H2280" s="120"/>
      <c r="I2280" s="122"/>
      <c r="J2280" s="306"/>
      <c r="K2280" s="115"/>
      <c r="AM2280" s="340"/>
    </row>
    <row r="2281" spans="7:39" customFormat="1" ht="18.75">
      <c r="G2281" s="121"/>
      <c r="H2281" s="120"/>
      <c r="I2281" s="122"/>
      <c r="J2281" s="306"/>
      <c r="K2281" s="115"/>
      <c r="AM2281" s="340"/>
    </row>
    <row r="2282" spans="7:39" customFormat="1" ht="18.75">
      <c r="G2282" s="121"/>
      <c r="H2282" s="120"/>
      <c r="I2282" s="122"/>
      <c r="J2282" s="306"/>
      <c r="K2282" s="115"/>
      <c r="AM2282" s="340"/>
    </row>
    <row r="2283" spans="7:39" customFormat="1" ht="18.75">
      <c r="G2283" s="121"/>
      <c r="H2283" s="120"/>
      <c r="I2283" s="122"/>
      <c r="J2283" s="306"/>
      <c r="K2283" s="115"/>
      <c r="AM2283" s="340"/>
    </row>
    <row r="2284" spans="7:39" customFormat="1" ht="18.75">
      <c r="G2284" s="121"/>
      <c r="H2284" s="120"/>
      <c r="I2284" s="122"/>
      <c r="J2284" s="306"/>
      <c r="K2284" s="115"/>
      <c r="AM2284" s="340"/>
    </row>
    <row r="2285" spans="7:39" customFormat="1" ht="18.75">
      <c r="G2285" s="121"/>
      <c r="H2285" s="120"/>
      <c r="I2285" s="122"/>
      <c r="J2285" s="306"/>
      <c r="K2285" s="115"/>
      <c r="AM2285" s="340"/>
    </row>
    <row r="2286" spans="7:39" customFormat="1" ht="18.75">
      <c r="G2286" s="121"/>
      <c r="H2286" s="120"/>
      <c r="I2286" s="122"/>
      <c r="J2286" s="306"/>
      <c r="K2286" s="115"/>
      <c r="AM2286" s="340"/>
    </row>
    <row r="2287" spans="7:39" customFormat="1" ht="18.75">
      <c r="G2287" s="121"/>
      <c r="H2287" s="120"/>
      <c r="I2287" s="122"/>
      <c r="J2287" s="306"/>
      <c r="K2287" s="115"/>
      <c r="AM2287" s="340"/>
    </row>
    <row r="2288" spans="7:39" customFormat="1" ht="18.75">
      <c r="G2288" s="121"/>
      <c r="H2288" s="120"/>
      <c r="I2288" s="122"/>
      <c r="J2288" s="306"/>
      <c r="K2288" s="115"/>
      <c r="AM2288" s="340"/>
    </row>
    <row r="2289" spans="7:39" customFormat="1" ht="18.75">
      <c r="G2289" s="121"/>
      <c r="H2289" s="120"/>
      <c r="I2289" s="122"/>
      <c r="J2289" s="306"/>
      <c r="K2289" s="115"/>
      <c r="AM2289" s="340"/>
    </row>
    <row r="2290" spans="7:39" customFormat="1" ht="18.75">
      <c r="G2290" s="121"/>
      <c r="H2290" s="120"/>
      <c r="I2290" s="122"/>
      <c r="J2290" s="306"/>
      <c r="K2290" s="115"/>
      <c r="AM2290" s="340"/>
    </row>
    <row r="2291" spans="7:39" customFormat="1" ht="18.75">
      <c r="G2291" s="121"/>
      <c r="H2291" s="120"/>
      <c r="I2291" s="122"/>
      <c r="J2291" s="306"/>
      <c r="K2291" s="115"/>
      <c r="AM2291" s="340"/>
    </row>
    <row r="2292" spans="7:39" customFormat="1" ht="18.75">
      <c r="G2292" s="121"/>
      <c r="H2292" s="120"/>
      <c r="I2292" s="122"/>
      <c r="J2292" s="306"/>
      <c r="K2292" s="115"/>
      <c r="AM2292" s="340"/>
    </row>
    <row r="2293" spans="7:39" customFormat="1" ht="18.75">
      <c r="G2293" s="121"/>
      <c r="H2293" s="120"/>
      <c r="I2293" s="122"/>
      <c r="J2293" s="306"/>
      <c r="K2293" s="115"/>
      <c r="AM2293" s="340"/>
    </row>
    <row r="2294" spans="7:39" customFormat="1" ht="18.75">
      <c r="G2294" s="121"/>
      <c r="H2294" s="120"/>
      <c r="I2294" s="122"/>
      <c r="J2294" s="306"/>
      <c r="K2294" s="115"/>
      <c r="AM2294" s="340"/>
    </row>
    <row r="2295" spans="7:39" customFormat="1" ht="18.75">
      <c r="G2295" s="121"/>
      <c r="H2295" s="120"/>
      <c r="I2295" s="122"/>
      <c r="J2295" s="306"/>
      <c r="K2295" s="115"/>
      <c r="AM2295" s="340"/>
    </row>
    <row r="2296" spans="7:39" customFormat="1" ht="18.75">
      <c r="G2296" s="121"/>
      <c r="H2296" s="120"/>
      <c r="I2296" s="122"/>
      <c r="J2296" s="306"/>
      <c r="K2296" s="115"/>
      <c r="AM2296" s="340"/>
    </row>
    <row r="2297" spans="7:39" customFormat="1" ht="18.75">
      <c r="G2297" s="121"/>
      <c r="H2297" s="120"/>
      <c r="I2297" s="122"/>
      <c r="J2297" s="306"/>
      <c r="K2297" s="115"/>
      <c r="AM2297" s="340"/>
    </row>
    <row r="2298" spans="7:39" customFormat="1" ht="18.75">
      <c r="G2298" s="121"/>
      <c r="H2298" s="120"/>
      <c r="I2298" s="122"/>
      <c r="J2298" s="306"/>
      <c r="K2298" s="115"/>
      <c r="AM2298" s="340"/>
    </row>
    <row r="2299" spans="7:39" customFormat="1" ht="18.75">
      <c r="G2299" s="121"/>
      <c r="H2299" s="120"/>
      <c r="I2299" s="122"/>
      <c r="J2299" s="306"/>
      <c r="K2299" s="115"/>
      <c r="AM2299" s="340"/>
    </row>
    <row r="2300" spans="7:39" customFormat="1" ht="18.75">
      <c r="G2300" s="121"/>
      <c r="H2300" s="120"/>
      <c r="I2300" s="122"/>
      <c r="J2300" s="306"/>
      <c r="K2300" s="115"/>
      <c r="AM2300" s="340"/>
    </row>
    <row r="2301" spans="7:39" customFormat="1" ht="18.75">
      <c r="G2301" s="121"/>
      <c r="H2301" s="120"/>
      <c r="I2301" s="122"/>
      <c r="J2301" s="306"/>
      <c r="K2301" s="115"/>
      <c r="AM2301" s="340"/>
    </row>
    <row r="2302" spans="7:39" customFormat="1" ht="18.75">
      <c r="G2302" s="121"/>
      <c r="H2302" s="120"/>
      <c r="I2302" s="122"/>
      <c r="J2302" s="306"/>
      <c r="K2302" s="115"/>
      <c r="AM2302" s="340"/>
    </row>
    <row r="2303" spans="7:39" customFormat="1" ht="18.75">
      <c r="G2303" s="121"/>
      <c r="H2303" s="120"/>
      <c r="I2303" s="122"/>
      <c r="J2303" s="306"/>
      <c r="K2303" s="115"/>
      <c r="AM2303" s="340"/>
    </row>
    <row r="2304" spans="7:39" customFormat="1" ht="18.75">
      <c r="G2304" s="121"/>
      <c r="H2304" s="120"/>
      <c r="I2304" s="122"/>
      <c r="J2304" s="306"/>
      <c r="K2304" s="115"/>
      <c r="AM2304" s="340"/>
    </row>
    <row r="2305" spans="7:39" customFormat="1" ht="18.75">
      <c r="G2305" s="121"/>
      <c r="H2305" s="120"/>
      <c r="I2305" s="122"/>
      <c r="J2305" s="306"/>
      <c r="K2305" s="115"/>
      <c r="AM2305" s="340"/>
    </row>
    <row r="2306" spans="7:39" customFormat="1" ht="18.75">
      <c r="G2306" s="121"/>
      <c r="H2306" s="120"/>
      <c r="I2306" s="122"/>
      <c r="J2306" s="306"/>
      <c r="K2306" s="115"/>
      <c r="AM2306" s="340"/>
    </row>
    <row r="2307" spans="7:39" customFormat="1" ht="18.75">
      <c r="G2307" s="121"/>
      <c r="H2307" s="120"/>
      <c r="I2307" s="122"/>
      <c r="J2307" s="306"/>
      <c r="K2307" s="115"/>
      <c r="AM2307" s="340"/>
    </row>
    <row r="2308" spans="7:39" customFormat="1" ht="18.75">
      <c r="G2308" s="121"/>
      <c r="H2308" s="120"/>
      <c r="I2308" s="122"/>
      <c r="J2308" s="306"/>
      <c r="K2308" s="115"/>
      <c r="AM2308" s="340"/>
    </row>
    <row r="2309" spans="7:39" customFormat="1" ht="18.75">
      <c r="G2309" s="121"/>
      <c r="H2309" s="120"/>
      <c r="I2309" s="122"/>
      <c r="J2309" s="306"/>
      <c r="K2309" s="115"/>
      <c r="AM2309" s="340"/>
    </row>
    <row r="2310" spans="7:39" customFormat="1" ht="18.75">
      <c r="G2310" s="121"/>
      <c r="H2310" s="120"/>
      <c r="I2310" s="122"/>
      <c r="J2310" s="306"/>
      <c r="K2310" s="115"/>
      <c r="AM2310" s="340"/>
    </row>
    <row r="2311" spans="7:39" customFormat="1" ht="18.75">
      <c r="G2311" s="121"/>
      <c r="H2311" s="120"/>
      <c r="I2311" s="122"/>
      <c r="J2311" s="306"/>
      <c r="K2311" s="115"/>
      <c r="AM2311" s="340"/>
    </row>
    <row r="2312" spans="7:39" customFormat="1" ht="18.75">
      <c r="G2312" s="121"/>
      <c r="H2312" s="120"/>
      <c r="I2312" s="122"/>
      <c r="J2312" s="306"/>
      <c r="K2312" s="115"/>
      <c r="AM2312" s="340"/>
    </row>
    <row r="2313" spans="7:39" customFormat="1" ht="18.75">
      <c r="G2313" s="121"/>
      <c r="H2313" s="120"/>
      <c r="I2313" s="122"/>
      <c r="J2313" s="306"/>
      <c r="K2313" s="115"/>
      <c r="AM2313" s="340"/>
    </row>
    <row r="2314" spans="7:39" customFormat="1" ht="18.75">
      <c r="G2314" s="121"/>
      <c r="H2314" s="120"/>
      <c r="I2314" s="122"/>
      <c r="J2314" s="306"/>
      <c r="K2314" s="115"/>
      <c r="AM2314" s="340"/>
    </row>
    <row r="2315" spans="7:39" customFormat="1" ht="18.75">
      <c r="G2315" s="121"/>
      <c r="H2315" s="120"/>
      <c r="I2315" s="122"/>
      <c r="J2315" s="306"/>
      <c r="K2315" s="115"/>
      <c r="AM2315" s="340"/>
    </row>
    <row r="2316" spans="7:39" customFormat="1" ht="18.75">
      <c r="G2316" s="121"/>
      <c r="H2316" s="120"/>
      <c r="I2316" s="122"/>
      <c r="J2316" s="306"/>
      <c r="K2316" s="115"/>
      <c r="AM2316" s="340"/>
    </row>
    <row r="2317" spans="7:39" customFormat="1" ht="18.75">
      <c r="G2317" s="121"/>
      <c r="H2317" s="120"/>
      <c r="I2317" s="122"/>
      <c r="J2317" s="306"/>
      <c r="K2317" s="115"/>
      <c r="AM2317" s="340"/>
    </row>
    <row r="2318" spans="7:39" customFormat="1" ht="18.75">
      <c r="G2318" s="121"/>
      <c r="H2318" s="120"/>
      <c r="I2318" s="122"/>
      <c r="J2318" s="306"/>
      <c r="K2318" s="115"/>
      <c r="AM2318" s="340"/>
    </row>
    <row r="2319" spans="7:39" customFormat="1" ht="18.75">
      <c r="G2319" s="121"/>
      <c r="H2319" s="120"/>
      <c r="I2319" s="122"/>
      <c r="J2319" s="306"/>
      <c r="K2319" s="115"/>
      <c r="AM2319" s="340"/>
    </row>
    <row r="2320" spans="7:39" customFormat="1" ht="18.75">
      <c r="G2320" s="121"/>
      <c r="H2320" s="120"/>
      <c r="I2320" s="122"/>
      <c r="J2320" s="306"/>
      <c r="K2320" s="115"/>
      <c r="AM2320" s="340"/>
    </row>
    <row r="2321" spans="7:39" customFormat="1" ht="18.75">
      <c r="G2321" s="121"/>
      <c r="H2321" s="120"/>
      <c r="I2321" s="122"/>
      <c r="J2321" s="306"/>
      <c r="K2321" s="115"/>
      <c r="AM2321" s="340"/>
    </row>
    <row r="2322" spans="7:39" customFormat="1" ht="18.75">
      <c r="G2322" s="121"/>
      <c r="H2322" s="120"/>
      <c r="I2322" s="122"/>
      <c r="J2322" s="306"/>
      <c r="K2322" s="115"/>
      <c r="AM2322" s="340"/>
    </row>
    <row r="2323" spans="7:39" customFormat="1" ht="18.75">
      <c r="G2323" s="121"/>
      <c r="H2323" s="120"/>
      <c r="I2323" s="122"/>
      <c r="J2323" s="306"/>
      <c r="K2323" s="115"/>
      <c r="AM2323" s="340"/>
    </row>
    <row r="2324" spans="7:39" customFormat="1" ht="18.75">
      <c r="G2324" s="121"/>
      <c r="H2324" s="120"/>
      <c r="I2324" s="122"/>
      <c r="J2324" s="306"/>
      <c r="K2324" s="115"/>
      <c r="AM2324" s="340"/>
    </row>
    <row r="2325" spans="7:39" customFormat="1" ht="18.75">
      <c r="G2325" s="121"/>
      <c r="H2325" s="120"/>
      <c r="I2325" s="122"/>
      <c r="J2325" s="306"/>
      <c r="K2325" s="115"/>
      <c r="AM2325" s="340"/>
    </row>
    <row r="2326" spans="7:39" customFormat="1" ht="18.75">
      <c r="G2326" s="121"/>
      <c r="H2326" s="120"/>
      <c r="I2326" s="122"/>
      <c r="J2326" s="306"/>
      <c r="K2326" s="115"/>
      <c r="AM2326" s="340"/>
    </row>
    <row r="2327" spans="7:39" customFormat="1" ht="18.75">
      <c r="G2327" s="121"/>
      <c r="H2327" s="120"/>
      <c r="I2327" s="122"/>
      <c r="J2327" s="306"/>
      <c r="K2327" s="115"/>
      <c r="AM2327" s="340"/>
    </row>
    <row r="2328" spans="7:39" customFormat="1" ht="18.75">
      <c r="G2328" s="121"/>
      <c r="H2328" s="120"/>
      <c r="I2328" s="122"/>
      <c r="J2328" s="306"/>
      <c r="K2328" s="115"/>
      <c r="AM2328" s="340"/>
    </row>
    <row r="2329" spans="7:39" customFormat="1" ht="18.75">
      <c r="G2329" s="121"/>
      <c r="H2329" s="120"/>
      <c r="I2329" s="122"/>
      <c r="J2329" s="306"/>
      <c r="K2329" s="115"/>
      <c r="AM2329" s="340"/>
    </row>
    <row r="2330" spans="7:39" customFormat="1" ht="18.75">
      <c r="G2330" s="121"/>
      <c r="H2330" s="120"/>
      <c r="I2330" s="122"/>
      <c r="J2330" s="306"/>
      <c r="K2330" s="115"/>
      <c r="AM2330" s="340"/>
    </row>
    <row r="2331" spans="7:39" customFormat="1" ht="18.75">
      <c r="G2331" s="121"/>
      <c r="H2331" s="120"/>
      <c r="I2331" s="122"/>
      <c r="J2331" s="306"/>
      <c r="K2331" s="115"/>
      <c r="AM2331" s="340"/>
    </row>
    <row r="2332" spans="7:39" customFormat="1" ht="18.75">
      <c r="G2332" s="121"/>
      <c r="H2332" s="120"/>
      <c r="I2332" s="122"/>
      <c r="J2332" s="306"/>
      <c r="K2332" s="115"/>
      <c r="AM2332" s="340"/>
    </row>
    <row r="2333" spans="7:39" customFormat="1" ht="18.75">
      <c r="G2333" s="121"/>
      <c r="H2333" s="120"/>
      <c r="I2333" s="122"/>
      <c r="J2333" s="306"/>
      <c r="K2333" s="115"/>
      <c r="AM2333" s="340"/>
    </row>
    <row r="2334" spans="7:39" customFormat="1" ht="18.75">
      <c r="G2334" s="121"/>
      <c r="H2334" s="120"/>
      <c r="I2334" s="122"/>
      <c r="J2334" s="306"/>
      <c r="K2334" s="115"/>
      <c r="AM2334" s="340"/>
    </row>
    <row r="2335" spans="7:39" customFormat="1" ht="18.75">
      <c r="G2335" s="121"/>
      <c r="H2335" s="120"/>
      <c r="I2335" s="122"/>
      <c r="J2335" s="306"/>
      <c r="K2335" s="115"/>
      <c r="AM2335" s="340"/>
    </row>
    <row r="2336" spans="7:39" customFormat="1" ht="18.75">
      <c r="G2336" s="121"/>
      <c r="H2336" s="120"/>
      <c r="I2336" s="122"/>
      <c r="J2336" s="306"/>
      <c r="K2336" s="115"/>
      <c r="AM2336" s="340"/>
    </row>
    <row r="2337" spans="7:39" customFormat="1" ht="18.75">
      <c r="G2337" s="121"/>
      <c r="H2337" s="120"/>
      <c r="I2337" s="122"/>
      <c r="J2337" s="306"/>
      <c r="K2337" s="115"/>
      <c r="AM2337" s="340"/>
    </row>
    <row r="2338" spans="7:39" customFormat="1" ht="18.75">
      <c r="G2338" s="121"/>
      <c r="H2338" s="120"/>
      <c r="I2338" s="122"/>
      <c r="J2338" s="306"/>
      <c r="K2338" s="115"/>
      <c r="AM2338" s="340"/>
    </row>
    <row r="2339" spans="7:39" customFormat="1" ht="18.75">
      <c r="G2339" s="121"/>
      <c r="H2339" s="120"/>
      <c r="I2339" s="122"/>
      <c r="J2339" s="306"/>
      <c r="K2339" s="115"/>
      <c r="AM2339" s="340"/>
    </row>
    <row r="2340" spans="7:39" customFormat="1" ht="18.75">
      <c r="G2340" s="121"/>
      <c r="H2340" s="120"/>
      <c r="I2340" s="122"/>
      <c r="J2340" s="306"/>
      <c r="K2340" s="115"/>
      <c r="AM2340" s="340"/>
    </row>
    <row r="2341" spans="7:39" customFormat="1" ht="18.75">
      <c r="G2341" s="121"/>
      <c r="H2341" s="120"/>
      <c r="I2341" s="122"/>
      <c r="J2341" s="306"/>
      <c r="K2341" s="115"/>
      <c r="AM2341" s="340"/>
    </row>
    <row r="2342" spans="7:39" customFormat="1" ht="18.75">
      <c r="G2342" s="121"/>
      <c r="H2342" s="120"/>
      <c r="I2342" s="122"/>
      <c r="J2342" s="306"/>
      <c r="K2342" s="115"/>
      <c r="AM2342" s="340"/>
    </row>
    <row r="2343" spans="7:39" customFormat="1" ht="18.75">
      <c r="G2343" s="121"/>
      <c r="H2343" s="120"/>
      <c r="I2343" s="122"/>
      <c r="J2343" s="306"/>
      <c r="K2343" s="115"/>
      <c r="AM2343" s="340"/>
    </row>
    <row r="2344" spans="7:39" customFormat="1" ht="18.75">
      <c r="G2344" s="121"/>
      <c r="H2344" s="120"/>
      <c r="I2344" s="122"/>
      <c r="J2344" s="306"/>
      <c r="K2344" s="115"/>
      <c r="AM2344" s="340"/>
    </row>
    <row r="2345" spans="7:39" customFormat="1" ht="18.75">
      <c r="G2345" s="121"/>
      <c r="H2345" s="120"/>
      <c r="I2345" s="122"/>
      <c r="J2345" s="306"/>
      <c r="K2345" s="115"/>
      <c r="AM2345" s="340"/>
    </row>
    <row r="2346" spans="7:39" customFormat="1" ht="18.75">
      <c r="G2346" s="121"/>
      <c r="H2346" s="120"/>
      <c r="I2346" s="122"/>
      <c r="J2346" s="306"/>
      <c r="K2346" s="115"/>
      <c r="AM2346" s="340"/>
    </row>
    <row r="2347" spans="7:39" customFormat="1" ht="18.75">
      <c r="G2347" s="121"/>
      <c r="H2347" s="120"/>
      <c r="I2347" s="122"/>
      <c r="J2347" s="306"/>
      <c r="K2347" s="115"/>
      <c r="AM2347" s="340"/>
    </row>
    <row r="2348" spans="7:39" customFormat="1" ht="18.75">
      <c r="G2348" s="121"/>
      <c r="H2348" s="120"/>
      <c r="I2348" s="122"/>
      <c r="J2348" s="306"/>
      <c r="K2348" s="115"/>
      <c r="AM2348" s="340"/>
    </row>
    <row r="2349" spans="7:39" customFormat="1" ht="18.75">
      <c r="G2349" s="121"/>
      <c r="H2349" s="120"/>
      <c r="I2349" s="122"/>
      <c r="J2349" s="306"/>
      <c r="K2349" s="115"/>
      <c r="AM2349" s="340"/>
    </row>
    <row r="2350" spans="7:39" customFormat="1" ht="18.75">
      <c r="G2350" s="121"/>
      <c r="H2350" s="120"/>
      <c r="I2350" s="122"/>
      <c r="J2350" s="306"/>
      <c r="K2350" s="115"/>
      <c r="AM2350" s="340"/>
    </row>
    <row r="2351" spans="7:39" customFormat="1" ht="18.75">
      <c r="G2351" s="121"/>
      <c r="H2351" s="120"/>
      <c r="I2351" s="122"/>
      <c r="J2351" s="306"/>
      <c r="K2351" s="115"/>
      <c r="AM2351" s="340"/>
    </row>
    <row r="2352" spans="7:39" customFormat="1" ht="18.75">
      <c r="G2352" s="121"/>
      <c r="H2352" s="120"/>
      <c r="I2352" s="122"/>
      <c r="J2352" s="306"/>
      <c r="K2352" s="115"/>
      <c r="AM2352" s="340"/>
    </row>
    <row r="2353" spans="7:39" customFormat="1" ht="18.75">
      <c r="G2353" s="121"/>
      <c r="H2353" s="120"/>
      <c r="I2353" s="122"/>
      <c r="J2353" s="306"/>
      <c r="K2353" s="115"/>
      <c r="AM2353" s="340"/>
    </row>
    <row r="2354" spans="7:39" customFormat="1" ht="18.75">
      <c r="G2354" s="121"/>
      <c r="H2354" s="120"/>
      <c r="I2354" s="122"/>
      <c r="J2354" s="306"/>
      <c r="K2354" s="115"/>
      <c r="AM2354" s="340"/>
    </row>
    <row r="2355" spans="7:39" customFormat="1" ht="18.75">
      <c r="G2355" s="121"/>
      <c r="H2355" s="120"/>
      <c r="I2355" s="122"/>
      <c r="J2355" s="306"/>
      <c r="K2355" s="115"/>
      <c r="AM2355" s="340"/>
    </row>
    <row r="2356" spans="7:39" customFormat="1" ht="18.75">
      <c r="G2356" s="121"/>
      <c r="H2356" s="120"/>
      <c r="I2356" s="122"/>
      <c r="J2356" s="306"/>
      <c r="K2356" s="115"/>
      <c r="AM2356" s="340"/>
    </row>
    <row r="2357" spans="7:39" customFormat="1" ht="18.75">
      <c r="G2357" s="121"/>
      <c r="H2357" s="120"/>
      <c r="I2357" s="122"/>
      <c r="J2357" s="306"/>
      <c r="K2357" s="115"/>
      <c r="AM2357" s="340"/>
    </row>
    <row r="2358" spans="7:39" customFormat="1" ht="18.75">
      <c r="G2358" s="121"/>
      <c r="H2358" s="120"/>
      <c r="I2358" s="122"/>
      <c r="J2358" s="306"/>
      <c r="K2358" s="115"/>
      <c r="AM2358" s="340"/>
    </row>
    <row r="2359" spans="7:39" customFormat="1" ht="18.75">
      <c r="G2359" s="121"/>
      <c r="H2359" s="120"/>
      <c r="I2359" s="122"/>
      <c r="J2359" s="306"/>
      <c r="K2359" s="115"/>
      <c r="AM2359" s="340"/>
    </row>
    <row r="2360" spans="7:39" customFormat="1" ht="18.75">
      <c r="G2360" s="121"/>
      <c r="H2360" s="120"/>
      <c r="I2360" s="122"/>
      <c r="J2360" s="306"/>
      <c r="K2360" s="115"/>
      <c r="AM2360" s="340"/>
    </row>
    <row r="2361" spans="7:39" customFormat="1" ht="18.75">
      <c r="G2361" s="121"/>
      <c r="H2361" s="120"/>
      <c r="I2361" s="122"/>
      <c r="J2361" s="306"/>
      <c r="K2361" s="115"/>
      <c r="AM2361" s="340"/>
    </row>
    <row r="2362" spans="7:39" customFormat="1" ht="18.75">
      <c r="G2362" s="121"/>
      <c r="H2362" s="120"/>
      <c r="I2362" s="122"/>
      <c r="J2362" s="306"/>
      <c r="K2362" s="115"/>
      <c r="AM2362" s="340"/>
    </row>
    <row r="2363" spans="7:39" customFormat="1" ht="18.75">
      <c r="G2363" s="121"/>
      <c r="H2363" s="120"/>
      <c r="I2363" s="122"/>
      <c r="J2363" s="306"/>
      <c r="K2363" s="115"/>
      <c r="AM2363" s="340"/>
    </row>
    <row r="2364" spans="7:39" customFormat="1" ht="18.75">
      <c r="G2364" s="121"/>
      <c r="H2364" s="120"/>
      <c r="I2364" s="122"/>
      <c r="J2364" s="306"/>
      <c r="K2364" s="115"/>
      <c r="AM2364" s="340"/>
    </row>
    <row r="2365" spans="7:39" customFormat="1" ht="18.75">
      <c r="G2365" s="121"/>
      <c r="H2365" s="120"/>
      <c r="I2365" s="122"/>
      <c r="J2365" s="306"/>
      <c r="K2365" s="115"/>
      <c r="AM2365" s="340"/>
    </row>
    <row r="2366" spans="7:39" customFormat="1" ht="18.75">
      <c r="G2366" s="121"/>
      <c r="H2366" s="120"/>
      <c r="I2366" s="122"/>
      <c r="J2366" s="306"/>
      <c r="K2366" s="115"/>
      <c r="AM2366" s="340"/>
    </row>
    <row r="2367" spans="7:39" customFormat="1" ht="18.75">
      <c r="G2367" s="121"/>
      <c r="H2367" s="120"/>
      <c r="I2367" s="122"/>
      <c r="J2367" s="306"/>
      <c r="K2367" s="115"/>
      <c r="AM2367" s="340"/>
    </row>
    <row r="2368" spans="7:39" customFormat="1" ht="18.75">
      <c r="G2368" s="121"/>
      <c r="H2368" s="120"/>
      <c r="I2368" s="122"/>
      <c r="J2368" s="306"/>
      <c r="K2368" s="115"/>
      <c r="AM2368" s="340"/>
    </row>
    <row r="2369" spans="7:39" customFormat="1" ht="18.75">
      <c r="G2369" s="121"/>
      <c r="H2369" s="120"/>
      <c r="I2369" s="122"/>
      <c r="J2369" s="306"/>
      <c r="K2369" s="115"/>
      <c r="AM2369" s="340"/>
    </row>
    <row r="2370" spans="7:39" customFormat="1" ht="18.75">
      <c r="G2370" s="121"/>
      <c r="H2370" s="120"/>
      <c r="I2370" s="122"/>
      <c r="J2370" s="306"/>
      <c r="K2370" s="115"/>
      <c r="AM2370" s="340"/>
    </row>
    <row r="2371" spans="7:39" customFormat="1" ht="18.75">
      <c r="G2371" s="121"/>
      <c r="H2371" s="120"/>
      <c r="I2371" s="122"/>
      <c r="J2371" s="306"/>
      <c r="K2371" s="115"/>
      <c r="AM2371" s="340"/>
    </row>
    <row r="2372" spans="7:39" customFormat="1" ht="18.75">
      <c r="G2372" s="121"/>
      <c r="H2372" s="120"/>
      <c r="I2372" s="122"/>
      <c r="J2372" s="306"/>
      <c r="K2372" s="115"/>
      <c r="AM2372" s="340"/>
    </row>
    <row r="2373" spans="7:39" customFormat="1" ht="18.75">
      <c r="G2373" s="121"/>
      <c r="H2373" s="120"/>
      <c r="I2373" s="122"/>
      <c r="J2373" s="306"/>
      <c r="K2373" s="115"/>
      <c r="AM2373" s="340"/>
    </row>
    <row r="2374" spans="7:39" customFormat="1" ht="18.75">
      <c r="G2374" s="121"/>
      <c r="H2374" s="120"/>
      <c r="I2374" s="122"/>
      <c r="J2374" s="306"/>
      <c r="K2374" s="115"/>
      <c r="AM2374" s="340"/>
    </row>
    <row r="2375" spans="7:39" customFormat="1" ht="18.75">
      <c r="G2375" s="121"/>
      <c r="H2375" s="120"/>
      <c r="I2375" s="122"/>
      <c r="J2375" s="306"/>
      <c r="K2375" s="115"/>
      <c r="AM2375" s="340"/>
    </row>
    <row r="2376" spans="7:39" customFormat="1" ht="18.75">
      <c r="G2376" s="121"/>
      <c r="H2376" s="120"/>
      <c r="I2376" s="122"/>
      <c r="J2376" s="306"/>
      <c r="K2376" s="115"/>
      <c r="AM2376" s="340"/>
    </row>
    <row r="2377" spans="7:39" customFormat="1" ht="18.75">
      <c r="G2377" s="121"/>
      <c r="H2377" s="120"/>
      <c r="I2377" s="122"/>
      <c r="J2377" s="306"/>
      <c r="K2377" s="115"/>
      <c r="AM2377" s="340"/>
    </row>
    <row r="2378" spans="7:39" customFormat="1" ht="18.75">
      <c r="G2378" s="121"/>
      <c r="H2378" s="120"/>
      <c r="I2378" s="122"/>
      <c r="J2378" s="306"/>
      <c r="K2378" s="115"/>
      <c r="AM2378" s="340"/>
    </row>
    <row r="2379" spans="7:39" customFormat="1" ht="18.75">
      <c r="G2379" s="121"/>
      <c r="H2379" s="120"/>
      <c r="I2379" s="122"/>
      <c r="J2379" s="306"/>
      <c r="K2379" s="115"/>
      <c r="AM2379" s="340"/>
    </row>
    <row r="2380" spans="7:39" customFormat="1" ht="18.75">
      <c r="G2380" s="121"/>
      <c r="H2380" s="120"/>
      <c r="I2380" s="122"/>
      <c r="J2380" s="306"/>
      <c r="K2380" s="115"/>
      <c r="AM2380" s="340"/>
    </row>
    <row r="2381" spans="7:39" customFormat="1" ht="18.75">
      <c r="G2381" s="121"/>
      <c r="H2381" s="120"/>
      <c r="I2381" s="122"/>
      <c r="J2381" s="306"/>
      <c r="K2381" s="115"/>
      <c r="AM2381" s="340"/>
    </row>
    <row r="2382" spans="7:39" customFormat="1" ht="18.75">
      <c r="G2382" s="121"/>
      <c r="H2382" s="120"/>
      <c r="I2382" s="122"/>
      <c r="J2382" s="306"/>
      <c r="K2382" s="115"/>
      <c r="AM2382" s="340"/>
    </row>
    <row r="2383" spans="7:39" customFormat="1" ht="18.75">
      <c r="G2383" s="121"/>
      <c r="H2383" s="120"/>
      <c r="I2383" s="122"/>
      <c r="J2383" s="306"/>
      <c r="K2383" s="115"/>
      <c r="AM2383" s="340"/>
    </row>
    <row r="2384" spans="7:39" customFormat="1" ht="18.75">
      <c r="G2384" s="121"/>
      <c r="H2384" s="120"/>
      <c r="I2384" s="122"/>
      <c r="J2384" s="306"/>
      <c r="K2384" s="115"/>
      <c r="AM2384" s="340"/>
    </row>
    <row r="2385" spans="7:39" customFormat="1" ht="18.75">
      <c r="G2385" s="121"/>
      <c r="H2385" s="120"/>
      <c r="I2385" s="122"/>
      <c r="J2385" s="306"/>
      <c r="K2385" s="115"/>
      <c r="AM2385" s="340"/>
    </row>
    <row r="2386" spans="7:39" customFormat="1" ht="18.75">
      <c r="G2386" s="121"/>
      <c r="H2386" s="120"/>
      <c r="I2386" s="122"/>
      <c r="J2386" s="306"/>
      <c r="K2386" s="115"/>
      <c r="AM2386" s="340"/>
    </row>
    <row r="2387" spans="7:39" customFormat="1" ht="18.75">
      <c r="G2387" s="121"/>
      <c r="H2387" s="120"/>
      <c r="I2387" s="122"/>
      <c r="J2387" s="306"/>
      <c r="K2387" s="115"/>
      <c r="AM2387" s="340"/>
    </row>
    <row r="2388" spans="7:39" customFormat="1" ht="18.75">
      <c r="G2388" s="121"/>
      <c r="H2388" s="120"/>
      <c r="I2388" s="122"/>
      <c r="J2388" s="306"/>
      <c r="K2388" s="115"/>
      <c r="AM2388" s="340"/>
    </row>
    <row r="2389" spans="7:39" customFormat="1" ht="18.75">
      <c r="G2389" s="121"/>
      <c r="H2389" s="120"/>
      <c r="I2389" s="122"/>
      <c r="J2389" s="306"/>
      <c r="K2389" s="115"/>
      <c r="AM2389" s="340"/>
    </row>
    <row r="2390" spans="7:39" customFormat="1" ht="18.75">
      <c r="G2390" s="121"/>
      <c r="H2390" s="120"/>
      <c r="I2390" s="122"/>
      <c r="J2390" s="306"/>
      <c r="K2390" s="115"/>
      <c r="AM2390" s="340"/>
    </row>
    <row r="2391" spans="7:39" customFormat="1" ht="18.75">
      <c r="G2391" s="121"/>
      <c r="H2391" s="120"/>
      <c r="I2391" s="122"/>
      <c r="J2391" s="306"/>
      <c r="K2391" s="115"/>
      <c r="AM2391" s="340"/>
    </row>
    <row r="2392" spans="7:39" customFormat="1" ht="18.75">
      <c r="G2392" s="121"/>
      <c r="H2392" s="120"/>
      <c r="I2392" s="122"/>
      <c r="J2392" s="306"/>
      <c r="K2392" s="115"/>
      <c r="AM2392" s="340"/>
    </row>
    <row r="2393" spans="7:39" customFormat="1" ht="18.75">
      <c r="G2393" s="121"/>
      <c r="H2393" s="120"/>
      <c r="I2393" s="122"/>
      <c r="J2393" s="306"/>
      <c r="K2393" s="115"/>
      <c r="AM2393" s="340"/>
    </row>
    <row r="2394" spans="7:39" customFormat="1" ht="18.75">
      <c r="G2394" s="121"/>
      <c r="H2394" s="120"/>
      <c r="I2394" s="122"/>
      <c r="J2394" s="306"/>
      <c r="K2394" s="115"/>
      <c r="AM2394" s="340"/>
    </row>
    <row r="2395" spans="7:39" customFormat="1" ht="18.75">
      <c r="G2395" s="121"/>
      <c r="H2395" s="120"/>
      <c r="I2395" s="122"/>
      <c r="J2395" s="306"/>
      <c r="K2395" s="115"/>
      <c r="AM2395" s="340"/>
    </row>
    <row r="2396" spans="7:39" customFormat="1" ht="18.75">
      <c r="G2396" s="121"/>
      <c r="H2396" s="120"/>
      <c r="I2396" s="122"/>
      <c r="J2396" s="306"/>
      <c r="K2396" s="115"/>
      <c r="AM2396" s="340"/>
    </row>
    <row r="2397" spans="7:39" customFormat="1" ht="18.75">
      <c r="G2397" s="121"/>
      <c r="H2397" s="120"/>
      <c r="I2397" s="122"/>
      <c r="J2397" s="306"/>
      <c r="K2397" s="115"/>
      <c r="AM2397" s="340"/>
    </row>
    <row r="2398" spans="7:39" customFormat="1" ht="18.75">
      <c r="G2398" s="121"/>
      <c r="H2398" s="120"/>
      <c r="I2398" s="122"/>
      <c r="J2398" s="306"/>
      <c r="K2398" s="115"/>
      <c r="AM2398" s="340"/>
    </row>
    <row r="2399" spans="7:39" customFormat="1" ht="18.75">
      <c r="G2399" s="121"/>
      <c r="H2399" s="120"/>
      <c r="I2399" s="122"/>
      <c r="J2399" s="306"/>
      <c r="K2399" s="115"/>
      <c r="AM2399" s="340"/>
    </row>
    <row r="2400" spans="7:39" customFormat="1" ht="18.75">
      <c r="G2400" s="121"/>
      <c r="H2400" s="120"/>
      <c r="I2400" s="122"/>
      <c r="J2400" s="306"/>
      <c r="K2400" s="115"/>
      <c r="AM2400" s="340"/>
    </row>
    <row r="2401" spans="7:39" customFormat="1" ht="18.75">
      <c r="G2401" s="121"/>
      <c r="H2401" s="120"/>
      <c r="I2401" s="122"/>
      <c r="J2401" s="306"/>
      <c r="K2401" s="115"/>
      <c r="AM2401" s="340"/>
    </row>
    <row r="2402" spans="7:39" customFormat="1" ht="18.75">
      <c r="G2402" s="121"/>
      <c r="H2402" s="120"/>
      <c r="I2402" s="122"/>
      <c r="J2402" s="306"/>
      <c r="K2402" s="115"/>
      <c r="AM2402" s="340"/>
    </row>
    <row r="2403" spans="7:39" customFormat="1" ht="18.75">
      <c r="G2403" s="121"/>
      <c r="H2403" s="120"/>
      <c r="I2403" s="122"/>
      <c r="J2403" s="306"/>
      <c r="K2403" s="115"/>
      <c r="AM2403" s="340"/>
    </row>
    <row r="2404" spans="7:39" customFormat="1" ht="18.75">
      <c r="G2404" s="121"/>
      <c r="H2404" s="120"/>
      <c r="I2404" s="122"/>
      <c r="J2404" s="306"/>
      <c r="K2404" s="115"/>
      <c r="AM2404" s="340"/>
    </row>
    <row r="2405" spans="7:39" customFormat="1" ht="18.75">
      <c r="G2405" s="121"/>
      <c r="H2405" s="120"/>
      <c r="I2405" s="122"/>
      <c r="J2405" s="306"/>
      <c r="K2405" s="115"/>
      <c r="AM2405" s="340"/>
    </row>
    <row r="2406" spans="7:39" customFormat="1" ht="18.75">
      <c r="G2406" s="121"/>
      <c r="H2406" s="120"/>
      <c r="I2406" s="122"/>
      <c r="J2406" s="306"/>
      <c r="K2406" s="115"/>
      <c r="AM2406" s="340"/>
    </row>
    <row r="2407" spans="7:39" customFormat="1" ht="18.75">
      <c r="G2407" s="121"/>
      <c r="H2407" s="120"/>
      <c r="I2407" s="122"/>
      <c r="J2407" s="306"/>
      <c r="K2407" s="115"/>
      <c r="AM2407" s="340"/>
    </row>
    <row r="2408" spans="7:39" customFormat="1" ht="18.75">
      <c r="G2408" s="121"/>
      <c r="H2408" s="120"/>
      <c r="I2408" s="122"/>
      <c r="J2408" s="306"/>
      <c r="K2408" s="115"/>
      <c r="AM2408" s="340"/>
    </row>
    <row r="2409" spans="7:39" customFormat="1" ht="18.75">
      <c r="G2409" s="121"/>
      <c r="H2409" s="120"/>
      <c r="I2409" s="122"/>
      <c r="J2409" s="306"/>
      <c r="K2409" s="115"/>
      <c r="AM2409" s="340"/>
    </row>
    <row r="2410" spans="7:39" customFormat="1" ht="18.75">
      <c r="G2410" s="121"/>
      <c r="H2410" s="120"/>
      <c r="I2410" s="122"/>
      <c r="J2410" s="306"/>
      <c r="K2410" s="115"/>
      <c r="AM2410" s="340"/>
    </row>
    <row r="2411" spans="7:39" customFormat="1" ht="18.75">
      <c r="G2411" s="121"/>
      <c r="H2411" s="120"/>
      <c r="I2411" s="122"/>
      <c r="J2411" s="306"/>
      <c r="K2411" s="115"/>
      <c r="AM2411" s="340"/>
    </row>
    <row r="2412" spans="7:39" customFormat="1" ht="18.75">
      <c r="G2412" s="121"/>
      <c r="H2412" s="120"/>
      <c r="I2412" s="122"/>
      <c r="J2412" s="306"/>
      <c r="K2412" s="115"/>
      <c r="AM2412" s="340"/>
    </row>
    <row r="2413" spans="7:39" customFormat="1" ht="18.75">
      <c r="G2413" s="121"/>
      <c r="H2413" s="120"/>
      <c r="I2413" s="122"/>
      <c r="J2413" s="306"/>
      <c r="K2413" s="115"/>
      <c r="AM2413" s="340"/>
    </row>
    <row r="2414" spans="7:39" customFormat="1" ht="18.75">
      <c r="G2414" s="121"/>
      <c r="H2414" s="120"/>
      <c r="I2414" s="122"/>
      <c r="J2414" s="306"/>
      <c r="K2414" s="115"/>
      <c r="AM2414" s="340"/>
    </row>
    <row r="2415" spans="7:39" customFormat="1" ht="18.75">
      <c r="G2415" s="121"/>
      <c r="H2415" s="120"/>
      <c r="I2415" s="122"/>
      <c r="J2415" s="306"/>
      <c r="K2415" s="115"/>
      <c r="AM2415" s="340"/>
    </row>
    <row r="2416" spans="7:39" customFormat="1" ht="18.75">
      <c r="G2416" s="121"/>
      <c r="H2416" s="120"/>
      <c r="I2416" s="122"/>
      <c r="J2416" s="306"/>
      <c r="K2416" s="115"/>
      <c r="AM2416" s="340"/>
    </row>
    <row r="2417" spans="7:39" customFormat="1" ht="18.75">
      <c r="G2417" s="121"/>
      <c r="H2417" s="120"/>
      <c r="I2417" s="122"/>
      <c r="J2417" s="306"/>
      <c r="K2417" s="115"/>
      <c r="AM2417" s="340"/>
    </row>
    <row r="2418" spans="7:39" customFormat="1" ht="18.75">
      <c r="G2418" s="121"/>
      <c r="H2418" s="120"/>
      <c r="I2418" s="122"/>
      <c r="J2418" s="306"/>
      <c r="K2418" s="115"/>
      <c r="AM2418" s="340"/>
    </row>
    <row r="2419" spans="7:39" customFormat="1" ht="18.75">
      <c r="G2419" s="121"/>
      <c r="H2419" s="120"/>
      <c r="I2419" s="122"/>
      <c r="J2419" s="306"/>
      <c r="K2419" s="115"/>
      <c r="AM2419" s="340"/>
    </row>
    <row r="2420" spans="7:39" customFormat="1" ht="18.75">
      <c r="G2420" s="121"/>
      <c r="H2420" s="120"/>
      <c r="I2420" s="122"/>
      <c r="J2420" s="306"/>
      <c r="K2420" s="115"/>
      <c r="AM2420" s="340"/>
    </row>
    <row r="2421" spans="7:39" customFormat="1" ht="18.75">
      <c r="G2421" s="121"/>
      <c r="H2421" s="120"/>
      <c r="I2421" s="122"/>
      <c r="J2421" s="306"/>
      <c r="K2421" s="115"/>
      <c r="AM2421" s="340"/>
    </row>
    <row r="2422" spans="7:39" customFormat="1" ht="18.75">
      <c r="G2422" s="121"/>
      <c r="H2422" s="120"/>
      <c r="I2422" s="122"/>
      <c r="J2422" s="306"/>
      <c r="K2422" s="115"/>
      <c r="AM2422" s="340"/>
    </row>
    <row r="2423" spans="7:39" customFormat="1" ht="18.75">
      <c r="G2423" s="121"/>
      <c r="H2423" s="120"/>
      <c r="I2423" s="122"/>
      <c r="J2423" s="306"/>
      <c r="K2423" s="115"/>
      <c r="AM2423" s="340"/>
    </row>
    <row r="2424" spans="7:39" customFormat="1" ht="18.75">
      <c r="G2424" s="121"/>
      <c r="H2424" s="120"/>
      <c r="I2424" s="122"/>
      <c r="J2424" s="306"/>
      <c r="K2424" s="115"/>
      <c r="AM2424" s="340"/>
    </row>
    <row r="2425" spans="7:39" customFormat="1" ht="18.75">
      <c r="G2425" s="121"/>
      <c r="H2425" s="120"/>
      <c r="I2425" s="122"/>
      <c r="J2425" s="306"/>
      <c r="K2425" s="115"/>
      <c r="AM2425" s="340"/>
    </row>
    <row r="2426" spans="7:39" customFormat="1" ht="18.75">
      <c r="G2426" s="121"/>
      <c r="H2426" s="120"/>
      <c r="I2426" s="122"/>
      <c r="J2426" s="306"/>
      <c r="K2426" s="115"/>
      <c r="AM2426" s="340"/>
    </row>
    <row r="2427" spans="7:39" customFormat="1" ht="18.75">
      <c r="G2427" s="121"/>
      <c r="H2427" s="120"/>
      <c r="I2427" s="122"/>
      <c r="J2427" s="306"/>
      <c r="K2427" s="115"/>
      <c r="AM2427" s="340"/>
    </row>
    <row r="2428" spans="7:39" customFormat="1" ht="18.75">
      <c r="G2428" s="121"/>
      <c r="H2428" s="120"/>
      <c r="I2428" s="122"/>
      <c r="J2428" s="306"/>
      <c r="K2428" s="115"/>
      <c r="AM2428" s="340"/>
    </row>
    <row r="2429" spans="7:39" customFormat="1" ht="18.75">
      <c r="G2429" s="121"/>
      <c r="H2429" s="120"/>
      <c r="I2429" s="122"/>
      <c r="J2429" s="306"/>
      <c r="K2429" s="115"/>
      <c r="AM2429" s="340"/>
    </row>
    <row r="2430" spans="7:39" customFormat="1" ht="18.75">
      <c r="G2430" s="121"/>
      <c r="H2430" s="120"/>
      <c r="I2430" s="122"/>
      <c r="J2430" s="306"/>
      <c r="K2430" s="115"/>
      <c r="AM2430" s="340"/>
    </row>
    <row r="2431" spans="7:39" customFormat="1" ht="18.75">
      <c r="G2431" s="121"/>
      <c r="H2431" s="120"/>
      <c r="I2431" s="122"/>
      <c r="J2431" s="306"/>
      <c r="K2431" s="115"/>
      <c r="AM2431" s="340"/>
    </row>
    <row r="2432" spans="7:39" customFormat="1" ht="18.75">
      <c r="G2432" s="121"/>
      <c r="H2432" s="120"/>
      <c r="I2432" s="122"/>
      <c r="J2432" s="306"/>
      <c r="K2432" s="115"/>
      <c r="AM2432" s="340"/>
    </row>
    <row r="2433" spans="7:39" customFormat="1" ht="18.75">
      <c r="G2433" s="121"/>
      <c r="H2433" s="120"/>
      <c r="I2433" s="122"/>
      <c r="J2433" s="306"/>
      <c r="K2433" s="115"/>
      <c r="AM2433" s="340"/>
    </row>
    <row r="2434" spans="7:39" customFormat="1" ht="18.75">
      <c r="G2434" s="121"/>
      <c r="H2434" s="120"/>
      <c r="I2434" s="122"/>
      <c r="J2434" s="306"/>
      <c r="K2434" s="115"/>
      <c r="AM2434" s="340"/>
    </row>
    <row r="2435" spans="7:39" customFormat="1" ht="18.75">
      <c r="G2435" s="121"/>
      <c r="H2435" s="120"/>
      <c r="I2435" s="122"/>
      <c r="J2435" s="306"/>
      <c r="K2435" s="115"/>
      <c r="AM2435" s="340"/>
    </row>
    <row r="2436" spans="7:39" customFormat="1" ht="18.75">
      <c r="G2436" s="121"/>
      <c r="H2436" s="120"/>
      <c r="I2436" s="122"/>
      <c r="J2436" s="306"/>
      <c r="K2436" s="115"/>
      <c r="AM2436" s="340"/>
    </row>
    <row r="2437" spans="7:39" customFormat="1" ht="18.75">
      <c r="G2437" s="121"/>
      <c r="H2437" s="120"/>
      <c r="I2437" s="122"/>
      <c r="J2437" s="306"/>
      <c r="K2437" s="115"/>
      <c r="AM2437" s="340"/>
    </row>
    <row r="2438" spans="7:39" customFormat="1" ht="18.75">
      <c r="G2438" s="121"/>
      <c r="H2438" s="120"/>
      <c r="I2438" s="122"/>
      <c r="J2438" s="306"/>
      <c r="K2438" s="115"/>
      <c r="AM2438" s="340"/>
    </row>
    <row r="2439" spans="7:39" customFormat="1" ht="18.75">
      <c r="G2439" s="121"/>
      <c r="H2439" s="120"/>
      <c r="I2439" s="122"/>
      <c r="J2439" s="306"/>
      <c r="K2439" s="115"/>
      <c r="AM2439" s="340"/>
    </row>
    <row r="2440" spans="7:39" customFormat="1" ht="18.75">
      <c r="G2440" s="121"/>
      <c r="H2440" s="120"/>
      <c r="I2440" s="122"/>
      <c r="J2440" s="306"/>
      <c r="K2440" s="115"/>
      <c r="AM2440" s="340"/>
    </row>
    <row r="2441" spans="7:39" customFormat="1" ht="18.75">
      <c r="G2441" s="121"/>
      <c r="H2441" s="120"/>
      <c r="I2441" s="122"/>
      <c r="J2441" s="306"/>
      <c r="K2441" s="115"/>
      <c r="AM2441" s="340"/>
    </row>
    <row r="2442" spans="7:39" customFormat="1" ht="18.75">
      <c r="G2442" s="121"/>
      <c r="H2442" s="120"/>
      <c r="I2442" s="122"/>
      <c r="J2442" s="306"/>
      <c r="K2442" s="115"/>
      <c r="AM2442" s="340"/>
    </row>
    <row r="2443" spans="7:39" customFormat="1" ht="18.75">
      <c r="G2443" s="121"/>
      <c r="H2443" s="120"/>
      <c r="I2443" s="122"/>
      <c r="J2443" s="306"/>
      <c r="K2443" s="115"/>
      <c r="AM2443" s="340"/>
    </row>
    <row r="2444" spans="7:39" customFormat="1" ht="18.75">
      <c r="G2444" s="121"/>
      <c r="H2444" s="120"/>
      <c r="I2444" s="122"/>
      <c r="J2444" s="306"/>
      <c r="K2444" s="115"/>
      <c r="AM2444" s="340"/>
    </row>
    <row r="2445" spans="7:39" customFormat="1" ht="18.75">
      <c r="G2445" s="121"/>
      <c r="H2445" s="120"/>
      <c r="I2445" s="122"/>
      <c r="J2445" s="306"/>
      <c r="K2445" s="115"/>
      <c r="AM2445" s="340"/>
    </row>
    <row r="2446" spans="7:39" customFormat="1" ht="18.75">
      <c r="G2446" s="121"/>
      <c r="H2446" s="120"/>
      <c r="I2446" s="122"/>
      <c r="J2446" s="306"/>
      <c r="K2446" s="115"/>
      <c r="AM2446" s="340"/>
    </row>
    <row r="2447" spans="7:39" customFormat="1" ht="18.75">
      <c r="G2447" s="121"/>
      <c r="H2447" s="120"/>
      <c r="I2447" s="122"/>
      <c r="J2447" s="306"/>
      <c r="K2447" s="115"/>
      <c r="AM2447" s="340"/>
    </row>
    <row r="2448" spans="7:39" customFormat="1" ht="18.75">
      <c r="G2448" s="121"/>
      <c r="H2448" s="120"/>
      <c r="I2448" s="122"/>
      <c r="J2448" s="306"/>
      <c r="K2448" s="115"/>
      <c r="AM2448" s="340"/>
    </row>
    <row r="2449" spans="7:39" customFormat="1" ht="18.75">
      <c r="G2449" s="121"/>
      <c r="H2449" s="120"/>
      <c r="I2449" s="122"/>
      <c r="J2449" s="306"/>
      <c r="K2449" s="115"/>
      <c r="AM2449" s="340"/>
    </row>
    <row r="2450" spans="7:39" customFormat="1" ht="18.75">
      <c r="G2450" s="121"/>
      <c r="H2450" s="120"/>
      <c r="I2450" s="122"/>
      <c r="J2450" s="306"/>
      <c r="K2450" s="115"/>
      <c r="AM2450" s="340"/>
    </row>
    <row r="2451" spans="7:39" customFormat="1" ht="18.75">
      <c r="G2451" s="121"/>
      <c r="H2451" s="120"/>
      <c r="I2451" s="122"/>
      <c r="J2451" s="306"/>
      <c r="K2451" s="115"/>
      <c r="AM2451" s="340"/>
    </row>
    <row r="2452" spans="7:39" customFormat="1" ht="18.75">
      <c r="G2452" s="121"/>
      <c r="H2452" s="120"/>
      <c r="I2452" s="122"/>
      <c r="J2452" s="306"/>
      <c r="K2452" s="115"/>
      <c r="AM2452" s="340"/>
    </row>
    <row r="2453" spans="7:39" customFormat="1" ht="18.75">
      <c r="G2453" s="121"/>
      <c r="H2453" s="120"/>
      <c r="I2453" s="122"/>
      <c r="J2453" s="306"/>
      <c r="K2453" s="115"/>
      <c r="AM2453" s="340"/>
    </row>
    <row r="2454" spans="7:39" customFormat="1" ht="18.75">
      <c r="G2454" s="121"/>
      <c r="H2454" s="120"/>
      <c r="I2454" s="122"/>
      <c r="J2454" s="306"/>
      <c r="K2454" s="115"/>
      <c r="AM2454" s="340"/>
    </row>
    <row r="2455" spans="7:39" customFormat="1" ht="18.75">
      <c r="G2455" s="121"/>
      <c r="H2455" s="120"/>
      <c r="I2455" s="122"/>
      <c r="J2455" s="306"/>
      <c r="K2455" s="115"/>
      <c r="AM2455" s="340"/>
    </row>
    <row r="2456" spans="7:39" customFormat="1" ht="18.75">
      <c r="G2456" s="121"/>
      <c r="H2456" s="120"/>
      <c r="I2456" s="122"/>
      <c r="J2456" s="306"/>
      <c r="K2456" s="115"/>
      <c r="AM2456" s="340"/>
    </row>
    <row r="2457" spans="7:39" customFormat="1" ht="18.75">
      <c r="G2457" s="121"/>
      <c r="H2457" s="120"/>
      <c r="I2457" s="122"/>
      <c r="J2457" s="306"/>
      <c r="K2457" s="115"/>
      <c r="AM2457" s="340"/>
    </row>
    <row r="2458" spans="7:39" customFormat="1" ht="18.75">
      <c r="G2458" s="121"/>
      <c r="H2458" s="120"/>
      <c r="I2458" s="122"/>
      <c r="J2458" s="306"/>
      <c r="K2458" s="115"/>
      <c r="AM2458" s="340"/>
    </row>
    <row r="2459" spans="7:39" customFormat="1" ht="18.75">
      <c r="G2459" s="121"/>
      <c r="H2459" s="120"/>
      <c r="I2459" s="122"/>
      <c r="J2459" s="306"/>
      <c r="K2459" s="115"/>
      <c r="AM2459" s="340"/>
    </row>
    <row r="2460" spans="7:39" customFormat="1" ht="18.75">
      <c r="G2460" s="121"/>
      <c r="H2460" s="120"/>
      <c r="I2460" s="122"/>
      <c r="J2460" s="306"/>
      <c r="K2460" s="115"/>
      <c r="AM2460" s="340"/>
    </row>
    <row r="2461" spans="7:39" customFormat="1" ht="18.75">
      <c r="G2461" s="121"/>
      <c r="H2461" s="120"/>
      <c r="I2461" s="122"/>
      <c r="J2461" s="306"/>
      <c r="K2461" s="115"/>
      <c r="AM2461" s="340"/>
    </row>
    <row r="2462" spans="7:39" customFormat="1" ht="18.75">
      <c r="G2462" s="121"/>
      <c r="H2462" s="120"/>
      <c r="I2462" s="122"/>
      <c r="J2462" s="306"/>
      <c r="K2462" s="115"/>
      <c r="AM2462" s="340"/>
    </row>
    <row r="2463" spans="7:39" customFormat="1" ht="18.75">
      <c r="G2463" s="121"/>
      <c r="H2463" s="120"/>
      <c r="I2463" s="122"/>
      <c r="J2463" s="306"/>
      <c r="K2463" s="115"/>
      <c r="AM2463" s="340"/>
    </row>
    <row r="2464" spans="7:39" customFormat="1" ht="18.75">
      <c r="G2464" s="121"/>
      <c r="H2464" s="120"/>
      <c r="I2464" s="122"/>
      <c r="J2464" s="306"/>
      <c r="K2464" s="115"/>
      <c r="AM2464" s="340"/>
    </row>
    <row r="2465" spans="7:39" customFormat="1" ht="18.75">
      <c r="G2465" s="121"/>
      <c r="H2465" s="120"/>
      <c r="I2465" s="122"/>
      <c r="J2465" s="306"/>
      <c r="K2465" s="115"/>
      <c r="AM2465" s="340"/>
    </row>
    <row r="2466" spans="7:39" customFormat="1" ht="18.75">
      <c r="G2466" s="121"/>
      <c r="H2466" s="120"/>
      <c r="I2466" s="122"/>
      <c r="J2466" s="306"/>
      <c r="K2466" s="115"/>
      <c r="AM2466" s="340"/>
    </row>
    <row r="2467" spans="7:39" customFormat="1" ht="18.75">
      <c r="G2467" s="121"/>
      <c r="H2467" s="120"/>
      <c r="I2467" s="122"/>
      <c r="J2467" s="306"/>
      <c r="K2467" s="115"/>
      <c r="AM2467" s="340"/>
    </row>
    <row r="2468" spans="7:39" customFormat="1" ht="18.75">
      <c r="G2468" s="121"/>
      <c r="H2468" s="120"/>
      <c r="I2468" s="122"/>
      <c r="J2468" s="306"/>
      <c r="K2468" s="115"/>
      <c r="AM2468" s="340"/>
    </row>
    <row r="2469" spans="7:39" customFormat="1" ht="18.75">
      <c r="G2469" s="121"/>
      <c r="H2469" s="120"/>
      <c r="I2469" s="122"/>
      <c r="J2469" s="306"/>
      <c r="K2469" s="115"/>
      <c r="AM2469" s="340"/>
    </row>
    <row r="2470" spans="7:39" customFormat="1" ht="18.75">
      <c r="G2470" s="121"/>
      <c r="H2470" s="120"/>
      <c r="I2470" s="122"/>
      <c r="J2470" s="306"/>
      <c r="K2470" s="115"/>
      <c r="AM2470" s="340"/>
    </row>
    <row r="2471" spans="7:39" customFormat="1" ht="18.75">
      <c r="G2471" s="121"/>
      <c r="H2471" s="120"/>
      <c r="I2471" s="122"/>
      <c r="J2471" s="306"/>
      <c r="K2471" s="115"/>
      <c r="AM2471" s="340"/>
    </row>
    <row r="2472" spans="7:39" customFormat="1" ht="18.75">
      <c r="G2472" s="121"/>
      <c r="H2472" s="120"/>
      <c r="I2472" s="122"/>
      <c r="J2472" s="306"/>
      <c r="K2472" s="115"/>
      <c r="AM2472" s="340"/>
    </row>
    <row r="2473" spans="7:39" customFormat="1" ht="18.75">
      <c r="G2473" s="121"/>
      <c r="H2473" s="120"/>
      <c r="I2473" s="122"/>
      <c r="J2473" s="306"/>
      <c r="K2473" s="115"/>
      <c r="AM2473" s="340"/>
    </row>
    <row r="2474" spans="7:39" customFormat="1" ht="18.75">
      <c r="G2474" s="121"/>
      <c r="H2474" s="120"/>
      <c r="I2474" s="122"/>
      <c r="J2474" s="306"/>
      <c r="K2474" s="115"/>
      <c r="AM2474" s="340"/>
    </row>
    <row r="2475" spans="7:39" customFormat="1" ht="18.75">
      <c r="G2475" s="121"/>
      <c r="H2475" s="120"/>
      <c r="I2475" s="122"/>
      <c r="J2475" s="306"/>
      <c r="K2475" s="115"/>
      <c r="AM2475" s="340"/>
    </row>
    <row r="2476" spans="7:39" customFormat="1" ht="18.75">
      <c r="G2476" s="121"/>
      <c r="H2476" s="120"/>
      <c r="I2476" s="122"/>
      <c r="J2476" s="306"/>
      <c r="K2476" s="115"/>
      <c r="AM2476" s="340"/>
    </row>
    <row r="2477" spans="7:39" customFormat="1" ht="18.75">
      <c r="G2477" s="121"/>
      <c r="H2477" s="120"/>
      <c r="I2477" s="122"/>
      <c r="J2477" s="306"/>
      <c r="K2477" s="115"/>
      <c r="AM2477" s="340"/>
    </row>
    <row r="2478" spans="7:39" customFormat="1" ht="18.75">
      <c r="G2478" s="121"/>
      <c r="H2478" s="120"/>
      <c r="I2478" s="122"/>
      <c r="J2478" s="306"/>
      <c r="K2478" s="115"/>
      <c r="AM2478" s="340"/>
    </row>
    <row r="2479" spans="7:39" customFormat="1" ht="18.75">
      <c r="G2479" s="121"/>
      <c r="H2479" s="120"/>
      <c r="I2479" s="122"/>
      <c r="J2479" s="306"/>
      <c r="K2479" s="115"/>
      <c r="AM2479" s="340"/>
    </row>
    <row r="2480" spans="7:39" customFormat="1" ht="18.75">
      <c r="G2480" s="121"/>
      <c r="H2480" s="120"/>
      <c r="I2480" s="122"/>
      <c r="J2480" s="306"/>
      <c r="K2480" s="115"/>
      <c r="AM2480" s="340"/>
    </row>
    <row r="2481" spans="7:39" customFormat="1" ht="18.75">
      <c r="G2481" s="121"/>
      <c r="H2481" s="120"/>
      <c r="I2481" s="122"/>
      <c r="J2481" s="306"/>
      <c r="K2481" s="115"/>
      <c r="AM2481" s="340"/>
    </row>
    <row r="2482" spans="7:39" customFormat="1" ht="18.75">
      <c r="G2482" s="121"/>
      <c r="H2482" s="120"/>
      <c r="I2482" s="122"/>
      <c r="J2482" s="306"/>
      <c r="K2482" s="115"/>
      <c r="AM2482" s="340"/>
    </row>
    <row r="2483" spans="7:39" customFormat="1" ht="18.75">
      <c r="G2483" s="121"/>
      <c r="H2483" s="120"/>
      <c r="I2483" s="122"/>
      <c r="J2483" s="306"/>
      <c r="K2483" s="115"/>
      <c r="AM2483" s="340"/>
    </row>
    <row r="2484" spans="7:39" customFormat="1" ht="18.75">
      <c r="G2484" s="121"/>
      <c r="H2484" s="120"/>
      <c r="I2484" s="122"/>
      <c r="J2484" s="306"/>
      <c r="K2484" s="115"/>
      <c r="AM2484" s="340"/>
    </row>
    <row r="2485" spans="7:39" customFormat="1" ht="18.75">
      <c r="G2485" s="121"/>
      <c r="H2485" s="120"/>
      <c r="I2485" s="122"/>
      <c r="J2485" s="306"/>
      <c r="K2485" s="115"/>
      <c r="AM2485" s="340"/>
    </row>
    <row r="2486" spans="7:39" customFormat="1" ht="18.75">
      <c r="G2486" s="121"/>
      <c r="H2486" s="120"/>
      <c r="I2486" s="122"/>
      <c r="J2486" s="306"/>
      <c r="K2486" s="115"/>
      <c r="AM2486" s="340"/>
    </row>
    <row r="2487" spans="7:39" customFormat="1" ht="18.75">
      <c r="G2487" s="121"/>
      <c r="H2487" s="120"/>
      <c r="I2487" s="122"/>
      <c r="J2487" s="306"/>
      <c r="K2487" s="115"/>
      <c r="AM2487" s="340"/>
    </row>
    <row r="2488" spans="7:39" customFormat="1" ht="18.75">
      <c r="G2488" s="121"/>
      <c r="H2488" s="120"/>
      <c r="I2488" s="122"/>
      <c r="J2488" s="306"/>
      <c r="K2488" s="115"/>
      <c r="AM2488" s="340"/>
    </row>
    <row r="2489" spans="7:39" customFormat="1" ht="18.75">
      <c r="G2489" s="121"/>
      <c r="H2489" s="120"/>
      <c r="I2489" s="122"/>
      <c r="J2489" s="306"/>
      <c r="K2489" s="115"/>
      <c r="AM2489" s="340"/>
    </row>
    <row r="2490" spans="7:39" customFormat="1" ht="18.75">
      <c r="G2490" s="121"/>
      <c r="H2490" s="120"/>
      <c r="I2490" s="122"/>
      <c r="J2490" s="306"/>
      <c r="K2490" s="115"/>
      <c r="AM2490" s="340"/>
    </row>
    <row r="2491" spans="7:39" customFormat="1" ht="18.75">
      <c r="G2491" s="121"/>
      <c r="H2491" s="120"/>
      <c r="I2491" s="122"/>
      <c r="J2491" s="306"/>
      <c r="K2491" s="115"/>
      <c r="AM2491" s="340"/>
    </row>
    <row r="2492" spans="7:39" customFormat="1" ht="18.75">
      <c r="G2492" s="121"/>
      <c r="H2492" s="120"/>
      <c r="I2492" s="122"/>
      <c r="J2492" s="306"/>
      <c r="K2492" s="115"/>
      <c r="AM2492" s="340"/>
    </row>
    <row r="2493" spans="7:39" customFormat="1" ht="18.75">
      <c r="G2493" s="121"/>
      <c r="H2493" s="120"/>
      <c r="I2493" s="122"/>
      <c r="J2493" s="306"/>
      <c r="K2493" s="115"/>
      <c r="AM2493" s="340"/>
    </row>
    <row r="2494" spans="7:39" customFormat="1" ht="18.75">
      <c r="G2494" s="121"/>
      <c r="H2494" s="120"/>
      <c r="I2494" s="122"/>
      <c r="J2494" s="306"/>
      <c r="K2494" s="115"/>
      <c r="AM2494" s="340"/>
    </row>
    <row r="2495" spans="7:39" customFormat="1" ht="18.75">
      <c r="G2495" s="121"/>
      <c r="H2495" s="120"/>
      <c r="I2495" s="122"/>
      <c r="J2495" s="306"/>
      <c r="K2495" s="115"/>
      <c r="AM2495" s="340"/>
    </row>
    <row r="2496" spans="7:39" customFormat="1" ht="18.75">
      <c r="G2496" s="121"/>
      <c r="H2496" s="120"/>
      <c r="I2496" s="122"/>
      <c r="J2496" s="306"/>
      <c r="K2496" s="115"/>
      <c r="AM2496" s="340"/>
    </row>
    <row r="2497" spans="7:39" customFormat="1" ht="18.75">
      <c r="G2497" s="121"/>
      <c r="H2497" s="120"/>
      <c r="I2497" s="122"/>
      <c r="J2497" s="306"/>
      <c r="K2497" s="115"/>
      <c r="AM2497" s="340"/>
    </row>
    <row r="2498" spans="7:39" customFormat="1" ht="18.75">
      <c r="G2498" s="121"/>
      <c r="H2498" s="120"/>
      <c r="I2498" s="122"/>
      <c r="J2498" s="306"/>
      <c r="K2498" s="115"/>
      <c r="AM2498" s="340"/>
    </row>
    <row r="2499" spans="7:39" customFormat="1" ht="18.75">
      <c r="G2499" s="121"/>
      <c r="H2499" s="120"/>
      <c r="I2499" s="122"/>
      <c r="J2499" s="306"/>
      <c r="K2499" s="115"/>
      <c r="AM2499" s="340"/>
    </row>
    <row r="2500" spans="7:39" customFormat="1" ht="18.75">
      <c r="G2500" s="121"/>
      <c r="H2500" s="120"/>
      <c r="I2500" s="122"/>
      <c r="J2500" s="306"/>
      <c r="K2500" s="115"/>
      <c r="AM2500" s="340"/>
    </row>
    <row r="2501" spans="7:39" customFormat="1" ht="18.75">
      <c r="G2501" s="121"/>
      <c r="H2501" s="120"/>
      <c r="I2501" s="122"/>
      <c r="J2501" s="306"/>
      <c r="K2501" s="115"/>
      <c r="AM2501" s="340"/>
    </row>
    <row r="2502" spans="7:39" customFormat="1" ht="18.75">
      <c r="G2502" s="121"/>
      <c r="H2502" s="120"/>
      <c r="I2502" s="122"/>
      <c r="J2502" s="306"/>
      <c r="K2502" s="115"/>
      <c r="AM2502" s="340"/>
    </row>
    <row r="2503" spans="7:39" customFormat="1" ht="18.75">
      <c r="G2503" s="121"/>
      <c r="H2503" s="120"/>
      <c r="I2503" s="122"/>
      <c r="J2503" s="306"/>
      <c r="K2503" s="115"/>
      <c r="AM2503" s="340"/>
    </row>
    <row r="2504" spans="7:39" customFormat="1" ht="18.75">
      <c r="G2504" s="121"/>
      <c r="H2504" s="120"/>
      <c r="I2504" s="122"/>
      <c r="J2504" s="306"/>
      <c r="K2504" s="115"/>
      <c r="AM2504" s="340"/>
    </row>
    <row r="2505" spans="7:39" customFormat="1" ht="18.75">
      <c r="G2505" s="121"/>
      <c r="H2505" s="120"/>
      <c r="I2505" s="122"/>
      <c r="J2505" s="306"/>
      <c r="K2505" s="115"/>
      <c r="AM2505" s="340"/>
    </row>
    <row r="2506" spans="7:39" customFormat="1" ht="18.75">
      <c r="G2506" s="121"/>
      <c r="H2506" s="120"/>
      <c r="I2506" s="122"/>
      <c r="J2506" s="306"/>
      <c r="K2506" s="115"/>
      <c r="AM2506" s="340"/>
    </row>
    <row r="2507" spans="7:39" customFormat="1" ht="18.75">
      <c r="G2507" s="121"/>
      <c r="H2507" s="120"/>
      <c r="I2507" s="122"/>
      <c r="J2507" s="306"/>
      <c r="K2507" s="115"/>
      <c r="AM2507" s="340"/>
    </row>
    <row r="2508" spans="7:39" customFormat="1" ht="18.75">
      <c r="G2508" s="121"/>
      <c r="H2508" s="120"/>
      <c r="I2508" s="122"/>
      <c r="J2508" s="306"/>
      <c r="K2508" s="115"/>
      <c r="AM2508" s="340"/>
    </row>
    <row r="2509" spans="7:39" customFormat="1" ht="18.75">
      <c r="G2509" s="121"/>
      <c r="H2509" s="120"/>
      <c r="I2509" s="122"/>
      <c r="J2509" s="306"/>
      <c r="K2509" s="115"/>
      <c r="AM2509" s="340"/>
    </row>
    <row r="2510" spans="7:39" customFormat="1" ht="18.75">
      <c r="G2510" s="121"/>
      <c r="H2510" s="120"/>
      <c r="I2510" s="122"/>
      <c r="J2510" s="306"/>
      <c r="K2510" s="115"/>
      <c r="AM2510" s="340"/>
    </row>
    <row r="2511" spans="7:39" customFormat="1" ht="18.75">
      <c r="G2511" s="121"/>
      <c r="H2511" s="120"/>
      <c r="I2511" s="122"/>
      <c r="J2511" s="306"/>
      <c r="K2511" s="115"/>
      <c r="AM2511" s="340"/>
    </row>
    <row r="2512" spans="7:39" customFormat="1" ht="18.75">
      <c r="G2512" s="121"/>
      <c r="H2512" s="120"/>
      <c r="I2512" s="122"/>
      <c r="J2512" s="306"/>
      <c r="K2512" s="115"/>
      <c r="AM2512" s="340"/>
    </row>
    <row r="2513" spans="7:39" customFormat="1" ht="18.75">
      <c r="G2513" s="121"/>
      <c r="H2513" s="120"/>
      <c r="I2513" s="122"/>
      <c r="J2513" s="306"/>
      <c r="K2513" s="115"/>
      <c r="AM2513" s="340"/>
    </row>
    <row r="2514" spans="7:39" customFormat="1" ht="18.75">
      <c r="G2514" s="121"/>
      <c r="H2514" s="120"/>
      <c r="I2514" s="122"/>
      <c r="J2514" s="306"/>
      <c r="K2514" s="115"/>
      <c r="AM2514" s="340"/>
    </row>
    <row r="2515" spans="7:39" customFormat="1" ht="18.75">
      <c r="G2515" s="121"/>
      <c r="H2515" s="120"/>
      <c r="I2515" s="122"/>
      <c r="J2515" s="306"/>
      <c r="K2515" s="115"/>
      <c r="AM2515" s="340"/>
    </row>
    <row r="2516" spans="7:39" customFormat="1" ht="18.75">
      <c r="G2516" s="121"/>
      <c r="H2516" s="120"/>
      <c r="I2516" s="122"/>
      <c r="J2516" s="306"/>
      <c r="K2516" s="115"/>
      <c r="AM2516" s="340"/>
    </row>
    <row r="2517" spans="7:39" customFormat="1" ht="18.75">
      <c r="G2517" s="121"/>
      <c r="H2517" s="120"/>
      <c r="I2517" s="122"/>
      <c r="J2517" s="306"/>
      <c r="K2517" s="115"/>
      <c r="AM2517" s="340"/>
    </row>
    <row r="2518" spans="7:39" customFormat="1" ht="18.75">
      <c r="G2518" s="121"/>
      <c r="H2518" s="120"/>
      <c r="I2518" s="122"/>
      <c r="J2518" s="306"/>
      <c r="K2518" s="115"/>
      <c r="AM2518" s="340"/>
    </row>
    <row r="2519" spans="7:39" customFormat="1" ht="18.75">
      <c r="G2519" s="121"/>
      <c r="H2519" s="120"/>
      <c r="I2519" s="122"/>
      <c r="J2519" s="306"/>
      <c r="K2519" s="115"/>
      <c r="AM2519" s="340"/>
    </row>
    <row r="2520" spans="7:39" customFormat="1" ht="18.75">
      <c r="G2520" s="121"/>
      <c r="H2520" s="120"/>
      <c r="I2520" s="122"/>
      <c r="J2520" s="306"/>
      <c r="K2520" s="115"/>
      <c r="AM2520" s="340"/>
    </row>
    <row r="2521" spans="7:39" customFormat="1" ht="18.75">
      <c r="G2521" s="121"/>
      <c r="H2521" s="120"/>
      <c r="I2521" s="122"/>
      <c r="J2521" s="306"/>
      <c r="K2521" s="115"/>
      <c r="AM2521" s="340"/>
    </row>
    <row r="2522" spans="7:39" customFormat="1" ht="18.75">
      <c r="G2522" s="121"/>
      <c r="H2522" s="120"/>
      <c r="I2522" s="122"/>
      <c r="J2522" s="306"/>
      <c r="K2522" s="115"/>
      <c r="AM2522" s="340"/>
    </row>
    <row r="2523" spans="7:39" customFormat="1" ht="18.75">
      <c r="G2523" s="121"/>
      <c r="H2523" s="120"/>
      <c r="I2523" s="122"/>
      <c r="J2523" s="306"/>
      <c r="K2523" s="115"/>
      <c r="AM2523" s="340"/>
    </row>
    <row r="2524" spans="7:39" customFormat="1" ht="18.75">
      <c r="G2524" s="121"/>
      <c r="H2524" s="120"/>
      <c r="I2524" s="122"/>
      <c r="J2524" s="306"/>
      <c r="K2524" s="115"/>
      <c r="AM2524" s="340"/>
    </row>
    <row r="2525" spans="7:39" customFormat="1" ht="18.75">
      <c r="G2525" s="121"/>
      <c r="H2525" s="120"/>
      <c r="I2525" s="122"/>
      <c r="J2525" s="306"/>
      <c r="K2525" s="115"/>
      <c r="AM2525" s="340"/>
    </row>
    <row r="2526" spans="7:39" customFormat="1" ht="18.75">
      <c r="G2526" s="121"/>
      <c r="H2526" s="120"/>
      <c r="I2526" s="122"/>
      <c r="J2526" s="306"/>
      <c r="K2526" s="115"/>
      <c r="AM2526" s="340"/>
    </row>
    <row r="2527" spans="7:39" customFormat="1" ht="18.75">
      <c r="G2527" s="121"/>
      <c r="H2527" s="120"/>
      <c r="I2527" s="122"/>
      <c r="J2527" s="306"/>
      <c r="K2527" s="115"/>
      <c r="AM2527" s="340"/>
    </row>
    <row r="2528" spans="7:39" customFormat="1" ht="18.75">
      <c r="G2528" s="121"/>
      <c r="H2528" s="120"/>
      <c r="I2528" s="122"/>
      <c r="J2528" s="306"/>
      <c r="K2528" s="115"/>
      <c r="AM2528" s="340"/>
    </row>
    <row r="2529" spans="7:39" customFormat="1" ht="18.75">
      <c r="G2529" s="121"/>
      <c r="H2529" s="120"/>
      <c r="I2529" s="122"/>
      <c r="J2529" s="306"/>
      <c r="K2529" s="115"/>
      <c r="AM2529" s="340"/>
    </row>
    <row r="2530" spans="7:39" customFormat="1" ht="18.75">
      <c r="G2530" s="121"/>
      <c r="H2530" s="120"/>
      <c r="I2530" s="122"/>
      <c r="J2530" s="306"/>
      <c r="K2530" s="115"/>
      <c r="AM2530" s="340"/>
    </row>
    <row r="2531" spans="7:39" customFormat="1" ht="18.75">
      <c r="G2531" s="121"/>
      <c r="H2531" s="120"/>
      <c r="I2531" s="122"/>
      <c r="J2531" s="306"/>
      <c r="K2531" s="115"/>
      <c r="AM2531" s="340"/>
    </row>
    <row r="2532" spans="7:39" customFormat="1" ht="18.75">
      <c r="G2532" s="121"/>
      <c r="H2532" s="120"/>
      <c r="I2532" s="122"/>
      <c r="J2532" s="306"/>
      <c r="K2532" s="115"/>
      <c r="AM2532" s="340"/>
    </row>
    <row r="2533" spans="7:39" customFormat="1" ht="18.75">
      <c r="G2533" s="121"/>
      <c r="H2533" s="120"/>
      <c r="I2533" s="122"/>
      <c r="J2533" s="306"/>
      <c r="K2533" s="115"/>
      <c r="AM2533" s="340"/>
    </row>
    <row r="2534" spans="7:39" customFormat="1" ht="18.75">
      <c r="G2534" s="121"/>
      <c r="H2534" s="120"/>
      <c r="I2534" s="122"/>
      <c r="J2534" s="306"/>
      <c r="K2534" s="115"/>
      <c r="AM2534" s="340"/>
    </row>
    <row r="2535" spans="7:39" customFormat="1" ht="18.75">
      <c r="G2535" s="121"/>
      <c r="H2535" s="120"/>
      <c r="I2535" s="122"/>
      <c r="J2535" s="306"/>
      <c r="K2535" s="115"/>
      <c r="AM2535" s="340"/>
    </row>
    <row r="2536" spans="7:39" customFormat="1" ht="18.75">
      <c r="G2536" s="121"/>
      <c r="H2536" s="120"/>
      <c r="I2536" s="122"/>
      <c r="J2536" s="306"/>
      <c r="K2536" s="115"/>
      <c r="AM2536" s="340"/>
    </row>
    <row r="2537" spans="7:39" customFormat="1" ht="18.75">
      <c r="G2537" s="121"/>
      <c r="H2537" s="120"/>
      <c r="I2537" s="122"/>
      <c r="J2537" s="306"/>
      <c r="K2537" s="115"/>
      <c r="AM2537" s="340"/>
    </row>
    <row r="2538" spans="7:39" customFormat="1" ht="18.75">
      <c r="G2538" s="121"/>
      <c r="H2538" s="120"/>
      <c r="I2538" s="122"/>
      <c r="J2538" s="306"/>
      <c r="K2538" s="115"/>
      <c r="AM2538" s="340"/>
    </row>
    <row r="2539" spans="7:39" customFormat="1" ht="18.75">
      <c r="G2539" s="121"/>
      <c r="H2539" s="120"/>
      <c r="I2539" s="122"/>
      <c r="J2539" s="306"/>
      <c r="K2539" s="115"/>
      <c r="AM2539" s="340"/>
    </row>
    <row r="2540" spans="7:39" customFormat="1" ht="18.75">
      <c r="G2540" s="121"/>
      <c r="H2540" s="120"/>
      <c r="I2540" s="122"/>
      <c r="J2540" s="306"/>
      <c r="K2540" s="115"/>
      <c r="AM2540" s="340"/>
    </row>
    <row r="2541" spans="7:39" customFormat="1" ht="18.75">
      <c r="G2541" s="121"/>
      <c r="H2541" s="120"/>
      <c r="I2541" s="122"/>
      <c r="J2541" s="306"/>
      <c r="K2541" s="115"/>
      <c r="AM2541" s="340"/>
    </row>
    <row r="2542" spans="7:39" customFormat="1" ht="18.75">
      <c r="G2542" s="121"/>
      <c r="H2542" s="120"/>
      <c r="I2542" s="122"/>
      <c r="J2542" s="306"/>
      <c r="K2542" s="115"/>
      <c r="AM2542" s="340"/>
    </row>
    <row r="2543" spans="7:39" customFormat="1" ht="18.75">
      <c r="G2543" s="121"/>
      <c r="H2543" s="120"/>
      <c r="I2543" s="122"/>
      <c r="J2543" s="306"/>
      <c r="K2543" s="115"/>
      <c r="AM2543" s="340"/>
    </row>
    <row r="2544" spans="7:39" customFormat="1" ht="18.75">
      <c r="G2544" s="121"/>
      <c r="H2544" s="120"/>
      <c r="I2544" s="122"/>
      <c r="J2544" s="306"/>
      <c r="K2544" s="115"/>
      <c r="AM2544" s="340"/>
    </row>
    <row r="2545" spans="7:39" customFormat="1" ht="18.75">
      <c r="G2545" s="121"/>
      <c r="H2545" s="120"/>
      <c r="I2545" s="122"/>
      <c r="J2545" s="306"/>
      <c r="K2545" s="115"/>
      <c r="AM2545" s="340"/>
    </row>
    <row r="2546" spans="7:39" customFormat="1" ht="18.75">
      <c r="G2546" s="121"/>
      <c r="H2546" s="120"/>
      <c r="I2546" s="122"/>
      <c r="J2546" s="306"/>
      <c r="K2546" s="115"/>
      <c r="AM2546" s="340"/>
    </row>
    <row r="2547" spans="7:39" customFormat="1" ht="18.75">
      <c r="G2547" s="121"/>
      <c r="H2547" s="120"/>
      <c r="I2547" s="122"/>
      <c r="J2547" s="306"/>
      <c r="K2547" s="115"/>
      <c r="AM2547" s="340"/>
    </row>
    <row r="2548" spans="7:39" customFormat="1" ht="18.75">
      <c r="G2548" s="121"/>
      <c r="H2548" s="120"/>
      <c r="I2548" s="122"/>
      <c r="J2548" s="306"/>
      <c r="K2548" s="115"/>
      <c r="AM2548" s="340"/>
    </row>
    <row r="2549" spans="7:39" customFormat="1" ht="18.75">
      <c r="G2549" s="121"/>
      <c r="H2549" s="120"/>
      <c r="I2549" s="122"/>
      <c r="J2549" s="306"/>
      <c r="K2549" s="115"/>
      <c r="AM2549" s="340"/>
    </row>
    <row r="2550" spans="7:39" customFormat="1" ht="18.75">
      <c r="G2550" s="121"/>
      <c r="H2550" s="120"/>
      <c r="I2550" s="122"/>
      <c r="J2550" s="306"/>
      <c r="K2550" s="115"/>
      <c r="AM2550" s="340"/>
    </row>
    <row r="2551" spans="7:39" customFormat="1" ht="18.75">
      <c r="G2551" s="121"/>
      <c r="H2551" s="120"/>
      <c r="I2551" s="122"/>
      <c r="J2551" s="306"/>
      <c r="K2551" s="115"/>
      <c r="AM2551" s="340"/>
    </row>
    <row r="2552" spans="7:39" customFormat="1" ht="18.75">
      <c r="G2552" s="121"/>
      <c r="H2552" s="120"/>
      <c r="I2552" s="122"/>
      <c r="J2552" s="306"/>
      <c r="K2552" s="115"/>
      <c r="AM2552" s="340"/>
    </row>
    <row r="2553" spans="7:39" customFormat="1" ht="18.75">
      <c r="G2553" s="121"/>
      <c r="H2553" s="120"/>
      <c r="I2553" s="122"/>
      <c r="J2553" s="306"/>
      <c r="K2553" s="115"/>
      <c r="AM2553" s="340"/>
    </row>
    <row r="2554" spans="7:39" customFormat="1" ht="18.75">
      <c r="G2554" s="121"/>
      <c r="H2554" s="120"/>
      <c r="I2554" s="122"/>
      <c r="J2554" s="306"/>
      <c r="K2554" s="115"/>
      <c r="AM2554" s="340"/>
    </row>
    <row r="2555" spans="7:39" customFormat="1" ht="18.75">
      <c r="G2555" s="121"/>
      <c r="H2555" s="120"/>
      <c r="I2555" s="122"/>
      <c r="J2555" s="306"/>
      <c r="K2555" s="115"/>
      <c r="AM2555" s="340"/>
    </row>
    <row r="2556" spans="7:39" customFormat="1" ht="18.75">
      <c r="G2556" s="121"/>
      <c r="H2556" s="120"/>
      <c r="I2556" s="122"/>
      <c r="J2556" s="306"/>
      <c r="K2556" s="115"/>
      <c r="AM2556" s="340"/>
    </row>
    <row r="2557" spans="7:39" customFormat="1" ht="18.75">
      <c r="G2557" s="121"/>
      <c r="H2557" s="120"/>
      <c r="I2557" s="122"/>
      <c r="J2557" s="306"/>
      <c r="K2557" s="115"/>
      <c r="AM2557" s="340"/>
    </row>
    <row r="2558" spans="7:39" customFormat="1" ht="18.75">
      <c r="G2558" s="121"/>
      <c r="H2558" s="120"/>
      <c r="I2558" s="122"/>
      <c r="J2558" s="306"/>
      <c r="K2558" s="115"/>
      <c r="AM2558" s="340"/>
    </row>
    <row r="2559" spans="7:39" customFormat="1" ht="18.75">
      <c r="G2559" s="121"/>
      <c r="H2559" s="120"/>
      <c r="I2559" s="122"/>
      <c r="J2559" s="306"/>
      <c r="K2559" s="115"/>
      <c r="AM2559" s="340"/>
    </row>
    <row r="2560" spans="7:39" customFormat="1" ht="18.75">
      <c r="G2560" s="121"/>
      <c r="H2560" s="120"/>
      <c r="I2560" s="122"/>
      <c r="J2560" s="306"/>
      <c r="K2560" s="115"/>
      <c r="AM2560" s="340"/>
    </row>
    <row r="2561" spans="7:39" customFormat="1" ht="18.75">
      <c r="G2561" s="121"/>
      <c r="H2561" s="120"/>
      <c r="I2561" s="122"/>
      <c r="J2561" s="306"/>
      <c r="K2561" s="115"/>
      <c r="AM2561" s="340"/>
    </row>
    <row r="2562" spans="7:39" customFormat="1" ht="18.75">
      <c r="G2562" s="121"/>
      <c r="H2562" s="120"/>
      <c r="I2562" s="122"/>
      <c r="J2562" s="306"/>
      <c r="K2562" s="115"/>
      <c r="AM2562" s="340"/>
    </row>
    <row r="2563" spans="7:39" customFormat="1" ht="18.75">
      <c r="G2563" s="121"/>
      <c r="H2563" s="120"/>
      <c r="I2563" s="122"/>
      <c r="J2563" s="306"/>
      <c r="K2563" s="115"/>
      <c r="AM2563" s="340"/>
    </row>
    <row r="2564" spans="7:39" customFormat="1" ht="18.75">
      <c r="G2564" s="121"/>
      <c r="H2564" s="120"/>
      <c r="I2564" s="122"/>
      <c r="J2564" s="306"/>
      <c r="K2564" s="115"/>
      <c r="AM2564" s="340"/>
    </row>
    <row r="2565" spans="7:39" customFormat="1" ht="18.75">
      <c r="G2565" s="121"/>
      <c r="H2565" s="120"/>
      <c r="I2565" s="122"/>
      <c r="J2565" s="306"/>
      <c r="K2565" s="115"/>
      <c r="AM2565" s="340"/>
    </row>
    <row r="2566" spans="7:39" customFormat="1" ht="18.75">
      <c r="G2566" s="121"/>
      <c r="H2566" s="120"/>
      <c r="I2566" s="122"/>
      <c r="J2566" s="306"/>
      <c r="K2566" s="115"/>
      <c r="AM2566" s="340"/>
    </row>
    <row r="2567" spans="7:39" customFormat="1" ht="18.75">
      <c r="G2567" s="121"/>
      <c r="H2567" s="120"/>
      <c r="I2567" s="122"/>
      <c r="J2567" s="306"/>
      <c r="K2567" s="115"/>
      <c r="AM2567" s="340"/>
    </row>
    <row r="2568" spans="7:39" customFormat="1" ht="18.75">
      <c r="G2568" s="121"/>
      <c r="H2568" s="120"/>
      <c r="I2568" s="122"/>
      <c r="J2568" s="306"/>
      <c r="K2568" s="115"/>
      <c r="AM2568" s="340"/>
    </row>
    <row r="2569" spans="7:39" customFormat="1" ht="18.75">
      <c r="G2569" s="121"/>
      <c r="H2569" s="120"/>
      <c r="I2569" s="122"/>
      <c r="J2569" s="306"/>
      <c r="K2569" s="115"/>
      <c r="AM2569" s="340"/>
    </row>
    <row r="2570" spans="7:39" customFormat="1" ht="18.75">
      <c r="G2570" s="121"/>
      <c r="H2570" s="120"/>
      <c r="I2570" s="122"/>
      <c r="J2570" s="306"/>
      <c r="K2570" s="115"/>
      <c r="AM2570" s="340"/>
    </row>
    <row r="2571" spans="7:39" customFormat="1" ht="18.75">
      <c r="G2571" s="121"/>
      <c r="H2571" s="120"/>
      <c r="I2571" s="122"/>
      <c r="J2571" s="306"/>
      <c r="K2571" s="115"/>
      <c r="AM2571" s="340"/>
    </row>
    <row r="2572" spans="7:39" customFormat="1" ht="18.75">
      <c r="G2572" s="121"/>
      <c r="H2572" s="120"/>
      <c r="I2572" s="122"/>
      <c r="J2572" s="306"/>
      <c r="K2572" s="115"/>
      <c r="AM2572" s="340"/>
    </row>
    <row r="2573" spans="7:39" customFormat="1" ht="18.75">
      <c r="G2573" s="121"/>
      <c r="H2573" s="120"/>
      <c r="I2573" s="122"/>
      <c r="J2573" s="306"/>
      <c r="K2573" s="115"/>
      <c r="AM2573" s="340"/>
    </row>
    <row r="2574" spans="7:39" customFormat="1" ht="18.75">
      <c r="G2574" s="121"/>
      <c r="H2574" s="120"/>
      <c r="I2574" s="122"/>
      <c r="J2574" s="306"/>
      <c r="K2574" s="115"/>
      <c r="AM2574" s="340"/>
    </row>
    <row r="2575" spans="7:39" customFormat="1" ht="18.75">
      <c r="G2575" s="121"/>
      <c r="H2575" s="120"/>
      <c r="I2575" s="122"/>
      <c r="J2575" s="306"/>
      <c r="K2575" s="115"/>
      <c r="AM2575" s="340"/>
    </row>
    <row r="2576" spans="7:39" customFormat="1" ht="18.75">
      <c r="G2576" s="121"/>
      <c r="H2576" s="120"/>
      <c r="I2576" s="122"/>
      <c r="J2576" s="306"/>
      <c r="K2576" s="115"/>
      <c r="AM2576" s="340"/>
    </row>
    <row r="2577" spans="7:39" customFormat="1" ht="18.75">
      <c r="G2577" s="121"/>
      <c r="H2577" s="120"/>
      <c r="I2577" s="122"/>
      <c r="J2577" s="306"/>
      <c r="K2577" s="115"/>
      <c r="AM2577" s="340"/>
    </row>
    <row r="2578" spans="7:39" customFormat="1" ht="18.75">
      <c r="G2578" s="121"/>
      <c r="H2578" s="120"/>
      <c r="I2578" s="122"/>
      <c r="J2578" s="306"/>
      <c r="K2578" s="115"/>
      <c r="AM2578" s="340"/>
    </row>
    <row r="2579" spans="7:39" customFormat="1" ht="18.75">
      <c r="G2579" s="121"/>
      <c r="H2579" s="120"/>
      <c r="I2579" s="122"/>
      <c r="J2579" s="306"/>
      <c r="K2579" s="115"/>
      <c r="AM2579" s="340"/>
    </row>
    <row r="2580" spans="7:39" customFormat="1" ht="18.75">
      <c r="G2580" s="121"/>
      <c r="H2580" s="120"/>
      <c r="I2580" s="122"/>
      <c r="J2580" s="306"/>
      <c r="K2580" s="115"/>
      <c r="AM2580" s="340"/>
    </row>
    <row r="2581" spans="7:39" customFormat="1" ht="18.75">
      <c r="G2581" s="121"/>
      <c r="H2581" s="120"/>
      <c r="I2581" s="122"/>
      <c r="J2581" s="306"/>
      <c r="K2581" s="115"/>
      <c r="AM2581" s="340"/>
    </row>
    <row r="2582" spans="7:39" customFormat="1" ht="18.75">
      <c r="G2582" s="121"/>
      <c r="H2582" s="120"/>
      <c r="I2582" s="122"/>
      <c r="J2582" s="306"/>
      <c r="K2582" s="115"/>
      <c r="AM2582" s="340"/>
    </row>
    <row r="2583" spans="7:39" customFormat="1" ht="18.75">
      <c r="G2583" s="121"/>
      <c r="H2583" s="120"/>
      <c r="I2583" s="122"/>
      <c r="J2583" s="306"/>
      <c r="K2583" s="115"/>
      <c r="AM2583" s="340"/>
    </row>
    <row r="2584" spans="7:39" customFormat="1" ht="18.75">
      <c r="G2584" s="121"/>
      <c r="H2584" s="120"/>
      <c r="I2584" s="122"/>
      <c r="J2584" s="306"/>
      <c r="K2584" s="115"/>
      <c r="AM2584" s="340"/>
    </row>
    <row r="2585" spans="7:39" customFormat="1" ht="18.75">
      <c r="G2585" s="121"/>
      <c r="H2585" s="120"/>
      <c r="I2585" s="122"/>
      <c r="J2585" s="306"/>
      <c r="K2585" s="115"/>
      <c r="AM2585" s="340"/>
    </row>
    <row r="2586" spans="7:39" customFormat="1" ht="18.75">
      <c r="G2586" s="121"/>
      <c r="H2586" s="120"/>
      <c r="I2586" s="122"/>
      <c r="J2586" s="306"/>
      <c r="K2586" s="115"/>
      <c r="AM2586" s="340"/>
    </row>
    <row r="2587" spans="7:39" customFormat="1" ht="18.75">
      <c r="G2587" s="121"/>
      <c r="H2587" s="120"/>
      <c r="I2587" s="122"/>
      <c r="J2587" s="306"/>
      <c r="K2587" s="115"/>
      <c r="AM2587" s="340"/>
    </row>
    <row r="2588" spans="7:39" customFormat="1" ht="18.75">
      <c r="G2588" s="121"/>
      <c r="H2588" s="120"/>
      <c r="I2588" s="122"/>
      <c r="J2588" s="306"/>
      <c r="K2588" s="115"/>
      <c r="AM2588" s="340"/>
    </row>
    <row r="2589" spans="7:39" customFormat="1" ht="18.75">
      <c r="G2589" s="121"/>
      <c r="H2589" s="120"/>
      <c r="I2589" s="122"/>
      <c r="J2589" s="306"/>
      <c r="K2589" s="115"/>
      <c r="AM2589" s="340"/>
    </row>
    <row r="2590" spans="7:39" customFormat="1" ht="18.75">
      <c r="G2590" s="121"/>
      <c r="H2590" s="120"/>
      <c r="I2590" s="122"/>
      <c r="J2590" s="306"/>
      <c r="K2590" s="115"/>
      <c r="AM2590" s="340"/>
    </row>
    <row r="2591" spans="7:39" customFormat="1" ht="18.75">
      <c r="G2591" s="121"/>
      <c r="H2591" s="120"/>
      <c r="I2591" s="122"/>
      <c r="J2591" s="306"/>
      <c r="K2591" s="115"/>
      <c r="AM2591" s="340"/>
    </row>
    <row r="2592" spans="7:39" customFormat="1" ht="18.75">
      <c r="G2592" s="121"/>
      <c r="H2592" s="120"/>
      <c r="I2592" s="122"/>
      <c r="J2592" s="306"/>
      <c r="K2592" s="115"/>
      <c r="AM2592" s="340"/>
    </row>
    <row r="2593" spans="7:39" customFormat="1" ht="18.75">
      <c r="G2593" s="121"/>
      <c r="H2593" s="120"/>
      <c r="I2593" s="122"/>
      <c r="J2593" s="306"/>
      <c r="K2593" s="115"/>
      <c r="AM2593" s="340"/>
    </row>
    <row r="2594" spans="7:39" customFormat="1" ht="18.75">
      <c r="G2594" s="121"/>
      <c r="H2594" s="120"/>
      <c r="I2594" s="122"/>
      <c r="J2594" s="306"/>
      <c r="K2594" s="115"/>
      <c r="AM2594" s="340"/>
    </row>
    <row r="2595" spans="7:39" customFormat="1" ht="18.75">
      <c r="G2595" s="121"/>
      <c r="H2595" s="120"/>
      <c r="I2595" s="122"/>
      <c r="J2595" s="306"/>
      <c r="K2595" s="115"/>
      <c r="AM2595" s="340"/>
    </row>
    <row r="2596" spans="7:39" customFormat="1" ht="18.75">
      <c r="G2596" s="121"/>
      <c r="H2596" s="120"/>
      <c r="I2596" s="122"/>
      <c r="J2596" s="306"/>
      <c r="K2596" s="115"/>
      <c r="AM2596" s="340"/>
    </row>
    <row r="2597" spans="7:39" customFormat="1" ht="18.75">
      <c r="G2597" s="121"/>
      <c r="H2597" s="120"/>
      <c r="I2597" s="122"/>
      <c r="J2597" s="306"/>
      <c r="K2597" s="115"/>
      <c r="AM2597" s="340"/>
    </row>
    <row r="2598" spans="7:39" customFormat="1" ht="18.75">
      <c r="G2598" s="121"/>
      <c r="H2598" s="120"/>
      <c r="I2598" s="122"/>
      <c r="J2598" s="306"/>
      <c r="K2598" s="115"/>
      <c r="AM2598" s="340"/>
    </row>
    <row r="2599" spans="7:39" customFormat="1" ht="18.75">
      <c r="G2599" s="121"/>
      <c r="H2599" s="120"/>
      <c r="I2599" s="122"/>
      <c r="J2599" s="306"/>
      <c r="K2599" s="115"/>
      <c r="AM2599" s="340"/>
    </row>
    <row r="2600" spans="7:39" customFormat="1" ht="18.75">
      <c r="G2600" s="121"/>
      <c r="H2600" s="120"/>
      <c r="I2600" s="122"/>
      <c r="J2600" s="306"/>
      <c r="K2600" s="115"/>
      <c r="AM2600" s="340"/>
    </row>
    <row r="2601" spans="7:39" customFormat="1" ht="18.75">
      <c r="G2601" s="121"/>
      <c r="H2601" s="120"/>
      <c r="I2601" s="122"/>
      <c r="J2601" s="306"/>
      <c r="K2601" s="115"/>
      <c r="AM2601" s="340"/>
    </row>
    <row r="2602" spans="7:39" customFormat="1" ht="18.75">
      <c r="G2602" s="121"/>
      <c r="H2602" s="120"/>
      <c r="I2602" s="122"/>
      <c r="J2602" s="306"/>
      <c r="K2602" s="115"/>
      <c r="AM2602" s="340"/>
    </row>
    <row r="2603" spans="7:39" customFormat="1" ht="18.75">
      <c r="G2603" s="121"/>
      <c r="H2603" s="120"/>
      <c r="I2603" s="122"/>
      <c r="J2603" s="306"/>
      <c r="K2603" s="115"/>
      <c r="AM2603" s="340"/>
    </row>
    <row r="2604" spans="7:39" customFormat="1" ht="18.75">
      <c r="G2604" s="121"/>
      <c r="H2604" s="120"/>
      <c r="I2604" s="122"/>
      <c r="J2604" s="306"/>
      <c r="K2604" s="115"/>
      <c r="AM2604" s="340"/>
    </row>
    <row r="2605" spans="7:39" customFormat="1" ht="18.75">
      <c r="G2605" s="121"/>
      <c r="H2605" s="120"/>
      <c r="I2605" s="122"/>
      <c r="J2605" s="306"/>
      <c r="K2605" s="115"/>
      <c r="AM2605" s="340"/>
    </row>
    <row r="2606" spans="7:39" customFormat="1" ht="18.75">
      <c r="G2606" s="121"/>
      <c r="H2606" s="120"/>
      <c r="I2606" s="122"/>
      <c r="J2606" s="306"/>
      <c r="K2606" s="115"/>
      <c r="AM2606" s="340"/>
    </row>
    <row r="2607" spans="7:39" customFormat="1" ht="18.75">
      <c r="G2607" s="121"/>
      <c r="H2607" s="120"/>
      <c r="I2607" s="122"/>
      <c r="J2607" s="306"/>
      <c r="K2607" s="115"/>
      <c r="AM2607" s="340"/>
    </row>
    <row r="2608" spans="7:39" customFormat="1" ht="18.75">
      <c r="G2608" s="121"/>
      <c r="H2608" s="120"/>
      <c r="I2608" s="122"/>
      <c r="J2608" s="306"/>
      <c r="K2608" s="115"/>
      <c r="AM2608" s="340"/>
    </row>
    <row r="2609" spans="7:39" customFormat="1" ht="18.75">
      <c r="G2609" s="121"/>
      <c r="H2609" s="120"/>
      <c r="I2609" s="122"/>
      <c r="J2609" s="306"/>
      <c r="K2609" s="115"/>
      <c r="AM2609" s="340"/>
    </row>
    <row r="2610" spans="7:39" customFormat="1" ht="18.75">
      <c r="G2610" s="121"/>
      <c r="H2610" s="120"/>
      <c r="I2610" s="122"/>
      <c r="J2610" s="306"/>
      <c r="K2610" s="115"/>
      <c r="AM2610" s="340"/>
    </row>
    <row r="2611" spans="7:39" customFormat="1" ht="18.75">
      <c r="G2611" s="121"/>
      <c r="H2611" s="120"/>
      <c r="I2611" s="122"/>
      <c r="J2611" s="306"/>
      <c r="K2611" s="115"/>
      <c r="AM2611" s="340"/>
    </row>
    <row r="2612" spans="7:39" customFormat="1" ht="18.75">
      <c r="G2612" s="121"/>
      <c r="H2612" s="120"/>
      <c r="I2612" s="122"/>
      <c r="J2612" s="306"/>
      <c r="K2612" s="115"/>
      <c r="AM2612" s="340"/>
    </row>
    <row r="2613" spans="7:39" customFormat="1" ht="18.75">
      <c r="G2613" s="121"/>
      <c r="H2613" s="120"/>
      <c r="I2613" s="122"/>
      <c r="J2613" s="306"/>
      <c r="K2613" s="115"/>
      <c r="AM2613" s="340"/>
    </row>
    <row r="2614" spans="7:39" customFormat="1" ht="18.75">
      <c r="G2614" s="121"/>
      <c r="H2614" s="120"/>
      <c r="I2614" s="122"/>
      <c r="J2614" s="306"/>
      <c r="K2614" s="115"/>
      <c r="AM2614" s="340"/>
    </row>
    <row r="2615" spans="7:39" customFormat="1" ht="18.75">
      <c r="G2615" s="121"/>
      <c r="H2615" s="120"/>
      <c r="I2615" s="122"/>
      <c r="J2615" s="306"/>
      <c r="K2615" s="115"/>
      <c r="AM2615" s="340"/>
    </row>
    <row r="2616" spans="7:39" customFormat="1" ht="18.75">
      <c r="G2616" s="121"/>
      <c r="H2616" s="120"/>
      <c r="I2616" s="122"/>
      <c r="J2616" s="306"/>
      <c r="K2616" s="115"/>
      <c r="AM2616" s="340"/>
    </row>
    <row r="2617" spans="7:39" customFormat="1" ht="18.75">
      <c r="G2617" s="121"/>
      <c r="H2617" s="120"/>
      <c r="I2617" s="122"/>
      <c r="J2617" s="306"/>
      <c r="K2617" s="115"/>
      <c r="AM2617" s="340"/>
    </row>
    <row r="2618" spans="7:39" customFormat="1" ht="18.75">
      <c r="G2618" s="121"/>
      <c r="H2618" s="120"/>
      <c r="I2618" s="122"/>
      <c r="J2618" s="306"/>
      <c r="K2618" s="115"/>
      <c r="AM2618" s="340"/>
    </row>
    <row r="2619" spans="7:39" customFormat="1" ht="18.75">
      <c r="G2619" s="121"/>
      <c r="H2619" s="120"/>
      <c r="I2619" s="122"/>
      <c r="J2619" s="306"/>
      <c r="K2619" s="115"/>
      <c r="AM2619" s="340"/>
    </row>
    <row r="2620" spans="7:39" customFormat="1" ht="18.75">
      <c r="G2620" s="121"/>
      <c r="H2620" s="120"/>
      <c r="I2620" s="122"/>
      <c r="J2620" s="306"/>
      <c r="K2620" s="115"/>
      <c r="AM2620" s="340"/>
    </row>
    <row r="2621" spans="7:39" customFormat="1" ht="18.75">
      <c r="G2621" s="121"/>
      <c r="H2621" s="120"/>
      <c r="I2621" s="122"/>
      <c r="J2621" s="306"/>
      <c r="K2621" s="115"/>
      <c r="AM2621" s="340"/>
    </row>
    <row r="2622" spans="7:39" customFormat="1" ht="18.75">
      <c r="G2622" s="121"/>
      <c r="H2622" s="120"/>
      <c r="I2622" s="122"/>
      <c r="J2622" s="306"/>
      <c r="K2622" s="115"/>
      <c r="AM2622" s="340"/>
    </row>
    <row r="2623" spans="7:39" customFormat="1" ht="18.75">
      <c r="G2623" s="121"/>
      <c r="H2623" s="120"/>
      <c r="I2623" s="122"/>
      <c r="J2623" s="306"/>
      <c r="K2623" s="115"/>
      <c r="AM2623" s="340"/>
    </row>
    <row r="2624" spans="7:39" customFormat="1" ht="18.75">
      <c r="G2624" s="121"/>
      <c r="H2624" s="120"/>
      <c r="I2624" s="122"/>
      <c r="J2624" s="306"/>
      <c r="K2624" s="115"/>
      <c r="AM2624" s="340"/>
    </row>
    <row r="2625" spans="7:39" customFormat="1" ht="18.75">
      <c r="G2625" s="121"/>
      <c r="H2625" s="120"/>
      <c r="I2625" s="122"/>
      <c r="J2625" s="306"/>
      <c r="K2625" s="115"/>
      <c r="AM2625" s="340"/>
    </row>
    <row r="2626" spans="7:39" customFormat="1" ht="18.75">
      <c r="G2626" s="121"/>
      <c r="H2626" s="120"/>
      <c r="I2626" s="122"/>
      <c r="J2626" s="306"/>
      <c r="K2626" s="115"/>
      <c r="AM2626" s="340"/>
    </row>
    <row r="2627" spans="7:39" customFormat="1" ht="18.75">
      <c r="G2627" s="121"/>
      <c r="H2627" s="120"/>
      <c r="I2627" s="122"/>
      <c r="J2627" s="306"/>
      <c r="K2627" s="115"/>
      <c r="AM2627" s="340"/>
    </row>
    <row r="2628" spans="7:39" customFormat="1" ht="18.75">
      <c r="G2628" s="121"/>
      <c r="H2628" s="120"/>
      <c r="I2628" s="122"/>
      <c r="J2628" s="306"/>
      <c r="K2628" s="115"/>
      <c r="AM2628" s="340"/>
    </row>
    <row r="2629" spans="7:39" customFormat="1" ht="18.75">
      <c r="G2629" s="121"/>
      <c r="H2629" s="120"/>
      <c r="I2629" s="122"/>
      <c r="J2629" s="306"/>
      <c r="K2629" s="115"/>
      <c r="AM2629" s="340"/>
    </row>
    <row r="2630" spans="7:39" customFormat="1" ht="18.75">
      <c r="G2630" s="121"/>
      <c r="H2630" s="120"/>
      <c r="I2630" s="122"/>
      <c r="J2630" s="306"/>
      <c r="K2630" s="115"/>
      <c r="AM2630" s="340"/>
    </row>
    <row r="2631" spans="7:39" customFormat="1" ht="18.75">
      <c r="G2631" s="121"/>
      <c r="H2631" s="120"/>
      <c r="I2631" s="122"/>
      <c r="J2631" s="306"/>
      <c r="K2631" s="115"/>
      <c r="AM2631" s="340"/>
    </row>
    <row r="2632" spans="7:39" customFormat="1" ht="18.75">
      <c r="G2632" s="121"/>
      <c r="H2632" s="120"/>
      <c r="I2632" s="122"/>
      <c r="J2632" s="306"/>
      <c r="K2632" s="115"/>
      <c r="AM2632" s="340"/>
    </row>
    <row r="2633" spans="7:39" customFormat="1" ht="18.75">
      <c r="G2633" s="121"/>
      <c r="H2633" s="120"/>
      <c r="I2633" s="122"/>
      <c r="J2633" s="306"/>
      <c r="K2633" s="115"/>
      <c r="AM2633" s="340"/>
    </row>
    <row r="2634" spans="7:39" customFormat="1" ht="18.75">
      <c r="G2634" s="121"/>
      <c r="H2634" s="120"/>
      <c r="I2634" s="122"/>
      <c r="J2634" s="306"/>
      <c r="K2634" s="115"/>
      <c r="AM2634" s="340"/>
    </row>
    <row r="2635" spans="7:39" customFormat="1" ht="18.75">
      <c r="G2635" s="121"/>
      <c r="H2635" s="120"/>
      <c r="I2635" s="122"/>
      <c r="J2635" s="306"/>
      <c r="K2635" s="115"/>
      <c r="AM2635" s="340"/>
    </row>
    <row r="2636" spans="7:39" customFormat="1" ht="18.75">
      <c r="G2636" s="121"/>
      <c r="H2636" s="120"/>
      <c r="I2636" s="122"/>
      <c r="J2636" s="306"/>
      <c r="K2636" s="115"/>
      <c r="AM2636" s="340"/>
    </row>
    <row r="2637" spans="7:39" customFormat="1" ht="18.75">
      <c r="G2637" s="121"/>
      <c r="H2637" s="120"/>
      <c r="I2637" s="122"/>
      <c r="J2637" s="306"/>
      <c r="K2637" s="115"/>
      <c r="AM2637" s="340"/>
    </row>
    <row r="2638" spans="7:39" customFormat="1" ht="18.75">
      <c r="G2638" s="121"/>
      <c r="H2638" s="120"/>
      <c r="I2638" s="122"/>
      <c r="J2638" s="306"/>
      <c r="K2638" s="115"/>
      <c r="AM2638" s="340"/>
    </row>
    <row r="2639" spans="7:39" customFormat="1" ht="18.75">
      <c r="G2639" s="121"/>
      <c r="H2639" s="120"/>
      <c r="I2639" s="122"/>
      <c r="J2639" s="306"/>
      <c r="K2639" s="115"/>
      <c r="AM2639" s="340"/>
    </row>
    <row r="2640" spans="7:39" customFormat="1" ht="18.75">
      <c r="G2640" s="121"/>
      <c r="H2640" s="120"/>
      <c r="I2640" s="122"/>
      <c r="J2640" s="306"/>
      <c r="K2640" s="115"/>
      <c r="AM2640" s="340"/>
    </row>
    <row r="2641" spans="7:39" customFormat="1" ht="18.75">
      <c r="G2641" s="121"/>
      <c r="H2641" s="120"/>
      <c r="I2641" s="122"/>
      <c r="J2641" s="306"/>
      <c r="K2641" s="115"/>
      <c r="AM2641" s="340"/>
    </row>
    <row r="2642" spans="7:39" customFormat="1" ht="18.75">
      <c r="G2642" s="121"/>
      <c r="H2642" s="120"/>
      <c r="I2642" s="122"/>
      <c r="J2642" s="306"/>
      <c r="K2642" s="115"/>
      <c r="AM2642" s="340"/>
    </row>
    <row r="2643" spans="7:39" customFormat="1" ht="18.75">
      <c r="G2643" s="121"/>
      <c r="H2643" s="120"/>
      <c r="I2643" s="122"/>
      <c r="J2643" s="306"/>
      <c r="K2643" s="115"/>
      <c r="AM2643" s="340"/>
    </row>
    <row r="2644" spans="7:39" customFormat="1" ht="18.75">
      <c r="G2644" s="121"/>
      <c r="H2644" s="120"/>
      <c r="I2644" s="122"/>
      <c r="J2644" s="306"/>
      <c r="K2644" s="115"/>
      <c r="AM2644" s="340"/>
    </row>
    <row r="2645" spans="7:39" customFormat="1" ht="18.75">
      <c r="G2645" s="121"/>
      <c r="H2645" s="120"/>
      <c r="I2645" s="122"/>
      <c r="J2645" s="306"/>
      <c r="K2645" s="115"/>
      <c r="AM2645" s="340"/>
    </row>
    <row r="2646" spans="7:39" customFormat="1" ht="18.75">
      <c r="G2646" s="121"/>
      <c r="H2646" s="120"/>
      <c r="I2646" s="122"/>
      <c r="J2646" s="306"/>
      <c r="K2646" s="115"/>
      <c r="AM2646" s="340"/>
    </row>
    <row r="2647" spans="7:39" customFormat="1" ht="18.75">
      <c r="G2647" s="121"/>
      <c r="H2647" s="120"/>
      <c r="I2647" s="122"/>
      <c r="J2647" s="306"/>
      <c r="K2647" s="115"/>
      <c r="AM2647" s="340"/>
    </row>
    <row r="2648" spans="7:39" customFormat="1" ht="18.75">
      <c r="G2648" s="121"/>
      <c r="H2648" s="120"/>
      <c r="I2648" s="122"/>
      <c r="J2648" s="306"/>
      <c r="K2648" s="115"/>
      <c r="AM2648" s="340"/>
    </row>
    <row r="2649" spans="7:39" customFormat="1" ht="18.75">
      <c r="G2649" s="121"/>
      <c r="H2649" s="120"/>
      <c r="I2649" s="122"/>
      <c r="J2649" s="306"/>
      <c r="K2649" s="115"/>
      <c r="AM2649" s="340"/>
    </row>
    <row r="2650" spans="7:39" customFormat="1" ht="18.75">
      <c r="G2650" s="121"/>
      <c r="H2650" s="120"/>
      <c r="I2650" s="122"/>
      <c r="J2650" s="306"/>
      <c r="K2650" s="115"/>
      <c r="AM2650" s="340"/>
    </row>
    <row r="2651" spans="7:39" customFormat="1" ht="18.75">
      <c r="G2651" s="121"/>
      <c r="H2651" s="120"/>
      <c r="I2651" s="122"/>
      <c r="J2651" s="306"/>
      <c r="K2651" s="115"/>
      <c r="AM2651" s="340"/>
    </row>
    <row r="2652" spans="7:39" customFormat="1" ht="18.75">
      <c r="G2652" s="121"/>
      <c r="H2652" s="120"/>
      <c r="I2652" s="122"/>
      <c r="J2652" s="306"/>
      <c r="K2652" s="115"/>
      <c r="AM2652" s="340"/>
    </row>
    <row r="2653" spans="7:39" customFormat="1" ht="18.75">
      <c r="G2653" s="121"/>
      <c r="H2653" s="120"/>
      <c r="I2653" s="122"/>
      <c r="J2653" s="306"/>
      <c r="K2653" s="115"/>
      <c r="AM2653" s="340"/>
    </row>
    <row r="2654" spans="7:39" customFormat="1" ht="18.75">
      <c r="G2654" s="121"/>
      <c r="H2654" s="120"/>
      <c r="I2654" s="122"/>
      <c r="J2654" s="306"/>
      <c r="K2654" s="115"/>
      <c r="AM2654" s="340"/>
    </row>
    <row r="2655" spans="7:39" customFormat="1" ht="18.75">
      <c r="G2655" s="121"/>
      <c r="H2655" s="120"/>
      <c r="I2655" s="122"/>
      <c r="J2655" s="306"/>
      <c r="K2655" s="115"/>
      <c r="AM2655" s="340"/>
    </row>
    <row r="2656" spans="7:39" customFormat="1" ht="18.75">
      <c r="G2656" s="121"/>
      <c r="H2656" s="120"/>
      <c r="I2656" s="122"/>
      <c r="J2656" s="306"/>
      <c r="K2656" s="115"/>
      <c r="AM2656" s="340"/>
    </row>
    <row r="2657" spans="7:39" customFormat="1" ht="18.75">
      <c r="G2657" s="121"/>
      <c r="H2657" s="120"/>
      <c r="I2657" s="122"/>
      <c r="J2657" s="306"/>
      <c r="K2657" s="115"/>
      <c r="AM2657" s="340"/>
    </row>
    <row r="2658" spans="7:39" customFormat="1" ht="18.75">
      <c r="G2658" s="121"/>
      <c r="H2658" s="120"/>
      <c r="I2658" s="122"/>
      <c r="J2658" s="306"/>
      <c r="K2658" s="115"/>
      <c r="AM2658" s="340"/>
    </row>
    <row r="2659" spans="7:39" customFormat="1" ht="18.75">
      <c r="G2659" s="121"/>
      <c r="H2659" s="120"/>
      <c r="I2659" s="122"/>
      <c r="J2659" s="306"/>
      <c r="K2659" s="115"/>
      <c r="AM2659" s="340"/>
    </row>
    <row r="2660" spans="7:39" customFormat="1" ht="18.75">
      <c r="G2660" s="121"/>
      <c r="H2660" s="120"/>
      <c r="I2660" s="122"/>
      <c r="J2660" s="306"/>
      <c r="K2660" s="115"/>
      <c r="AM2660" s="340"/>
    </row>
    <row r="2661" spans="7:39" customFormat="1" ht="18.75">
      <c r="G2661" s="121"/>
      <c r="H2661" s="120"/>
      <c r="I2661" s="122"/>
      <c r="J2661" s="306"/>
      <c r="K2661" s="115"/>
      <c r="AM2661" s="340"/>
    </row>
    <row r="2662" spans="7:39" customFormat="1" ht="18.75">
      <c r="G2662" s="121"/>
      <c r="H2662" s="120"/>
      <c r="I2662" s="122"/>
      <c r="J2662" s="306"/>
      <c r="K2662" s="115"/>
      <c r="AM2662" s="340"/>
    </row>
    <row r="2663" spans="7:39" customFormat="1" ht="18.75">
      <c r="G2663" s="121"/>
      <c r="H2663" s="120"/>
      <c r="I2663" s="122"/>
      <c r="J2663" s="306"/>
      <c r="K2663" s="115"/>
      <c r="AM2663" s="340"/>
    </row>
    <row r="2664" spans="7:39" customFormat="1" ht="18.75">
      <c r="G2664" s="121"/>
      <c r="H2664" s="120"/>
      <c r="I2664" s="122"/>
      <c r="J2664" s="306"/>
      <c r="K2664" s="115"/>
      <c r="AM2664" s="340"/>
    </row>
    <row r="2665" spans="7:39" customFormat="1" ht="18.75">
      <c r="G2665" s="121"/>
      <c r="H2665" s="120"/>
      <c r="I2665" s="122"/>
      <c r="J2665" s="306"/>
      <c r="K2665" s="115"/>
      <c r="AM2665" s="340"/>
    </row>
    <row r="2666" spans="7:39" customFormat="1" ht="18.75">
      <c r="G2666" s="121"/>
      <c r="H2666" s="120"/>
      <c r="I2666" s="122"/>
      <c r="J2666" s="306"/>
      <c r="K2666" s="115"/>
      <c r="AM2666" s="340"/>
    </row>
    <row r="2667" spans="7:39" customFormat="1" ht="18.75">
      <c r="G2667" s="121"/>
      <c r="H2667" s="120"/>
      <c r="I2667" s="122"/>
      <c r="J2667" s="306"/>
      <c r="K2667" s="115"/>
      <c r="AM2667" s="340"/>
    </row>
    <row r="2668" spans="7:39" customFormat="1" ht="18.75">
      <c r="G2668" s="121"/>
      <c r="H2668" s="120"/>
      <c r="I2668" s="122"/>
      <c r="J2668" s="306"/>
      <c r="K2668" s="115"/>
      <c r="AM2668" s="340"/>
    </row>
    <row r="2669" spans="7:39" customFormat="1" ht="18.75">
      <c r="G2669" s="121"/>
      <c r="H2669" s="120"/>
      <c r="I2669" s="122"/>
      <c r="J2669" s="306"/>
      <c r="K2669" s="115"/>
      <c r="AM2669" s="340"/>
    </row>
    <row r="2670" spans="7:39" customFormat="1" ht="18.75">
      <c r="G2670" s="121"/>
      <c r="H2670" s="120"/>
      <c r="I2670" s="122"/>
      <c r="J2670" s="306"/>
      <c r="K2670" s="115"/>
      <c r="AM2670" s="340"/>
    </row>
    <row r="2671" spans="7:39" customFormat="1" ht="18.75">
      <c r="G2671" s="121"/>
      <c r="H2671" s="120"/>
      <c r="I2671" s="122"/>
      <c r="J2671" s="306"/>
      <c r="K2671" s="115"/>
      <c r="AM2671" s="340"/>
    </row>
    <row r="2672" spans="7:39" customFormat="1" ht="18.75">
      <c r="G2672" s="121"/>
      <c r="H2672" s="120"/>
      <c r="I2672" s="122"/>
      <c r="J2672" s="306"/>
      <c r="K2672" s="115"/>
      <c r="AM2672" s="340"/>
    </row>
    <row r="2673" spans="7:39" customFormat="1" ht="18.75">
      <c r="G2673" s="121"/>
      <c r="H2673" s="120"/>
      <c r="I2673" s="122"/>
      <c r="J2673" s="306"/>
      <c r="K2673" s="115"/>
      <c r="AM2673" s="340"/>
    </row>
    <row r="2674" spans="7:39" customFormat="1" ht="18.75">
      <c r="G2674" s="121"/>
      <c r="H2674" s="120"/>
      <c r="I2674" s="122"/>
      <c r="J2674" s="306"/>
      <c r="K2674" s="115"/>
      <c r="AM2674" s="340"/>
    </row>
    <row r="2675" spans="7:39" customFormat="1" ht="18.75">
      <c r="G2675" s="121"/>
      <c r="H2675" s="120"/>
      <c r="I2675" s="122"/>
      <c r="J2675" s="306"/>
      <c r="K2675" s="115"/>
      <c r="AM2675" s="340"/>
    </row>
    <row r="2676" spans="7:39" customFormat="1" ht="18.75">
      <c r="G2676" s="121"/>
      <c r="H2676" s="120"/>
      <c r="I2676" s="122"/>
      <c r="J2676" s="306"/>
      <c r="K2676" s="115"/>
      <c r="AM2676" s="340"/>
    </row>
    <row r="2677" spans="7:39" customFormat="1" ht="18.75">
      <c r="G2677" s="121"/>
      <c r="H2677" s="120"/>
      <c r="I2677" s="122"/>
      <c r="J2677" s="306"/>
      <c r="K2677" s="115"/>
      <c r="AM2677" s="340"/>
    </row>
    <row r="2678" spans="7:39" customFormat="1" ht="18.75">
      <c r="G2678" s="121"/>
      <c r="H2678" s="120"/>
      <c r="I2678" s="122"/>
      <c r="J2678" s="306"/>
      <c r="K2678" s="115"/>
      <c r="AM2678" s="340"/>
    </row>
    <row r="2679" spans="7:39" customFormat="1" ht="18.75">
      <c r="G2679" s="121"/>
      <c r="H2679" s="120"/>
      <c r="I2679" s="122"/>
      <c r="J2679" s="306"/>
      <c r="K2679" s="115"/>
      <c r="AM2679" s="340"/>
    </row>
    <row r="2680" spans="7:39" customFormat="1" ht="18.75">
      <c r="G2680" s="121"/>
      <c r="H2680" s="120"/>
      <c r="I2680" s="122"/>
      <c r="J2680" s="306"/>
      <c r="K2680" s="115"/>
      <c r="AM2680" s="340"/>
    </row>
    <row r="2681" spans="7:39" customFormat="1" ht="18.75">
      <c r="G2681" s="121"/>
      <c r="H2681" s="120"/>
      <c r="I2681" s="122"/>
      <c r="J2681" s="306"/>
      <c r="K2681" s="115"/>
      <c r="AM2681" s="340"/>
    </row>
    <row r="2682" spans="7:39" customFormat="1" ht="18.75">
      <c r="G2682" s="121"/>
      <c r="H2682" s="120"/>
      <c r="I2682" s="122"/>
      <c r="J2682" s="306"/>
      <c r="K2682" s="115"/>
      <c r="AM2682" s="340"/>
    </row>
    <row r="2683" spans="7:39" customFormat="1" ht="18.75">
      <c r="G2683" s="121"/>
      <c r="H2683" s="120"/>
      <c r="I2683" s="122"/>
      <c r="J2683" s="306"/>
      <c r="K2683" s="115"/>
      <c r="AM2683" s="340"/>
    </row>
    <row r="2684" spans="7:39" customFormat="1" ht="18.75">
      <c r="G2684" s="121"/>
      <c r="H2684" s="120"/>
      <c r="I2684" s="122"/>
      <c r="J2684" s="306"/>
      <c r="K2684" s="115"/>
      <c r="AM2684" s="340"/>
    </row>
    <row r="2685" spans="7:39" customFormat="1" ht="18.75">
      <c r="G2685" s="121"/>
      <c r="H2685" s="120"/>
      <c r="I2685" s="122"/>
      <c r="J2685" s="306"/>
      <c r="K2685" s="115"/>
      <c r="AM2685" s="340"/>
    </row>
    <row r="2686" spans="7:39" customFormat="1" ht="18.75">
      <c r="G2686" s="121"/>
      <c r="H2686" s="120"/>
      <c r="I2686" s="122"/>
      <c r="J2686" s="306"/>
      <c r="K2686" s="115"/>
      <c r="AM2686" s="340"/>
    </row>
    <row r="2687" spans="7:39" customFormat="1" ht="18.75">
      <c r="G2687" s="121"/>
      <c r="H2687" s="120"/>
      <c r="I2687" s="122"/>
      <c r="J2687" s="306"/>
      <c r="K2687" s="115"/>
      <c r="AM2687" s="340"/>
    </row>
    <row r="2688" spans="7:39" customFormat="1" ht="18.75">
      <c r="G2688" s="121"/>
      <c r="H2688" s="120"/>
      <c r="I2688" s="122"/>
      <c r="J2688" s="306"/>
      <c r="K2688" s="115"/>
      <c r="AM2688" s="340"/>
    </row>
    <row r="2689" spans="7:39" customFormat="1" ht="18.75">
      <c r="G2689" s="121"/>
      <c r="H2689" s="120"/>
      <c r="I2689" s="122"/>
      <c r="J2689" s="306"/>
      <c r="K2689" s="115"/>
      <c r="AM2689" s="340"/>
    </row>
    <row r="2690" spans="7:39" customFormat="1" ht="18.75">
      <c r="G2690" s="121"/>
      <c r="H2690" s="120"/>
      <c r="I2690" s="122"/>
      <c r="J2690" s="306"/>
      <c r="K2690" s="115"/>
      <c r="AM2690" s="340"/>
    </row>
    <row r="2691" spans="7:39" customFormat="1" ht="18.75">
      <c r="G2691" s="121"/>
      <c r="H2691" s="120"/>
      <c r="I2691" s="122"/>
      <c r="J2691" s="306"/>
      <c r="K2691" s="115"/>
      <c r="AM2691" s="340"/>
    </row>
    <row r="2692" spans="7:39" customFormat="1" ht="18.75">
      <c r="G2692" s="121"/>
      <c r="H2692" s="120"/>
      <c r="I2692" s="122"/>
      <c r="J2692" s="306"/>
      <c r="K2692" s="115"/>
      <c r="AM2692" s="340"/>
    </row>
    <row r="2693" spans="7:39" customFormat="1" ht="18.75">
      <c r="G2693" s="121"/>
      <c r="H2693" s="120"/>
      <c r="I2693" s="122"/>
      <c r="J2693" s="306"/>
      <c r="K2693" s="115"/>
      <c r="AM2693" s="340"/>
    </row>
    <row r="2694" spans="7:39" customFormat="1" ht="18.75">
      <c r="G2694" s="121"/>
      <c r="H2694" s="120"/>
      <c r="I2694" s="122"/>
      <c r="J2694" s="306"/>
      <c r="K2694" s="115"/>
      <c r="AM2694" s="340"/>
    </row>
    <row r="2695" spans="7:39" customFormat="1" ht="18.75">
      <c r="G2695" s="121"/>
      <c r="H2695" s="120"/>
      <c r="I2695" s="122"/>
      <c r="J2695" s="306"/>
      <c r="K2695" s="115"/>
      <c r="AM2695" s="340"/>
    </row>
    <row r="2696" spans="7:39" customFormat="1" ht="18.75">
      <c r="G2696" s="121"/>
      <c r="H2696" s="120"/>
      <c r="I2696" s="122"/>
      <c r="J2696" s="306"/>
      <c r="K2696" s="115"/>
      <c r="AM2696" s="340"/>
    </row>
    <row r="2697" spans="7:39" customFormat="1" ht="18.75">
      <c r="G2697" s="121"/>
      <c r="H2697" s="120"/>
      <c r="I2697" s="122"/>
      <c r="J2697" s="306"/>
      <c r="K2697" s="115"/>
      <c r="AM2697" s="340"/>
    </row>
    <row r="2698" spans="7:39" customFormat="1" ht="18.75">
      <c r="G2698" s="121"/>
      <c r="H2698" s="120"/>
      <c r="I2698" s="122"/>
      <c r="J2698" s="306"/>
      <c r="K2698" s="115"/>
      <c r="AM2698" s="340"/>
    </row>
    <row r="2699" spans="7:39" customFormat="1" ht="18.75">
      <c r="G2699" s="121"/>
      <c r="H2699" s="120"/>
      <c r="I2699" s="122"/>
      <c r="J2699" s="306"/>
      <c r="K2699" s="115"/>
      <c r="AM2699" s="340"/>
    </row>
    <row r="2700" spans="7:39" customFormat="1" ht="18.75">
      <c r="G2700" s="121"/>
      <c r="H2700" s="120"/>
      <c r="I2700" s="122"/>
      <c r="J2700" s="306"/>
      <c r="K2700" s="115"/>
      <c r="AM2700" s="340"/>
    </row>
    <row r="2701" spans="7:39" customFormat="1" ht="18.75">
      <c r="G2701" s="121"/>
      <c r="H2701" s="120"/>
      <c r="I2701" s="122"/>
      <c r="J2701" s="306"/>
      <c r="K2701" s="115"/>
      <c r="AM2701" s="340"/>
    </row>
    <row r="2702" spans="7:39" customFormat="1" ht="18.75">
      <c r="G2702" s="121"/>
      <c r="H2702" s="120"/>
      <c r="I2702" s="122"/>
      <c r="J2702" s="306"/>
      <c r="K2702" s="115"/>
      <c r="AM2702" s="340"/>
    </row>
    <row r="2703" spans="7:39" customFormat="1" ht="18.75">
      <c r="G2703" s="121"/>
      <c r="H2703" s="120"/>
      <c r="I2703" s="122"/>
      <c r="J2703" s="306"/>
      <c r="K2703" s="115"/>
      <c r="AM2703" s="340"/>
    </row>
    <row r="2704" spans="7:39" customFormat="1" ht="18.75">
      <c r="G2704" s="121"/>
      <c r="H2704" s="120"/>
      <c r="I2704" s="122"/>
      <c r="J2704" s="306"/>
      <c r="K2704" s="115"/>
      <c r="AM2704" s="340"/>
    </row>
    <row r="2705" spans="7:39" customFormat="1" ht="18.75">
      <c r="G2705" s="121"/>
      <c r="H2705" s="120"/>
      <c r="I2705" s="122"/>
      <c r="J2705" s="306"/>
      <c r="K2705" s="115"/>
      <c r="AM2705" s="340"/>
    </row>
    <row r="2706" spans="7:39" customFormat="1" ht="18.75">
      <c r="G2706" s="121"/>
      <c r="H2706" s="120"/>
      <c r="I2706" s="122"/>
      <c r="J2706" s="306"/>
      <c r="K2706" s="115"/>
      <c r="AM2706" s="340"/>
    </row>
    <row r="2707" spans="7:39" customFormat="1" ht="18.75">
      <c r="G2707" s="121"/>
      <c r="H2707" s="120"/>
      <c r="I2707" s="122"/>
      <c r="J2707" s="306"/>
      <c r="K2707" s="115"/>
      <c r="AM2707" s="340"/>
    </row>
    <row r="2708" spans="7:39" customFormat="1" ht="18.75">
      <c r="G2708" s="121"/>
      <c r="H2708" s="120"/>
      <c r="I2708" s="122"/>
      <c r="J2708" s="306"/>
      <c r="K2708" s="115"/>
      <c r="AM2708" s="340"/>
    </row>
    <row r="2709" spans="7:39" customFormat="1" ht="18.75">
      <c r="G2709" s="121"/>
      <c r="H2709" s="120"/>
      <c r="I2709" s="122"/>
      <c r="J2709" s="306"/>
      <c r="K2709" s="115"/>
      <c r="AM2709" s="340"/>
    </row>
    <row r="2710" spans="7:39" customFormat="1" ht="18.75">
      <c r="G2710" s="121"/>
      <c r="H2710" s="120"/>
      <c r="I2710" s="122"/>
      <c r="J2710" s="306"/>
      <c r="K2710" s="115"/>
      <c r="AM2710" s="340"/>
    </row>
    <row r="2711" spans="7:39" customFormat="1" ht="18.75">
      <c r="G2711" s="121"/>
      <c r="H2711" s="120"/>
      <c r="I2711" s="122"/>
      <c r="J2711" s="306"/>
      <c r="K2711" s="115"/>
      <c r="AM2711" s="340"/>
    </row>
    <row r="2712" spans="7:39" customFormat="1" ht="18.75">
      <c r="G2712" s="121"/>
      <c r="H2712" s="120"/>
      <c r="I2712" s="122"/>
      <c r="J2712" s="306"/>
      <c r="K2712" s="115"/>
      <c r="AM2712" s="340"/>
    </row>
    <row r="2713" spans="7:39" customFormat="1" ht="18.75">
      <c r="G2713" s="121"/>
      <c r="H2713" s="120"/>
      <c r="I2713" s="122"/>
      <c r="J2713" s="306"/>
      <c r="K2713" s="115"/>
      <c r="AM2713" s="340"/>
    </row>
    <row r="2714" spans="7:39" customFormat="1" ht="18.75">
      <c r="G2714" s="121"/>
      <c r="H2714" s="120"/>
      <c r="I2714" s="122"/>
      <c r="J2714" s="306"/>
      <c r="K2714" s="115"/>
      <c r="AM2714" s="340"/>
    </row>
    <row r="2715" spans="7:39" customFormat="1" ht="18.75">
      <c r="G2715" s="121"/>
      <c r="H2715" s="120"/>
      <c r="I2715" s="122"/>
      <c r="J2715" s="306"/>
      <c r="K2715" s="115"/>
      <c r="AM2715" s="340"/>
    </row>
    <row r="2716" spans="7:39" customFormat="1" ht="18.75">
      <c r="G2716" s="121"/>
      <c r="H2716" s="120"/>
      <c r="I2716" s="122"/>
      <c r="J2716" s="306"/>
      <c r="K2716" s="115"/>
      <c r="AM2716" s="340"/>
    </row>
    <row r="2717" spans="7:39" customFormat="1" ht="18.75">
      <c r="G2717" s="121"/>
      <c r="H2717" s="120"/>
      <c r="I2717" s="122"/>
      <c r="J2717" s="306"/>
      <c r="K2717" s="115"/>
      <c r="AM2717" s="340"/>
    </row>
    <row r="2718" spans="7:39" customFormat="1" ht="18.75">
      <c r="G2718" s="121"/>
      <c r="H2718" s="120"/>
      <c r="I2718" s="122"/>
      <c r="J2718" s="306"/>
      <c r="K2718" s="115"/>
      <c r="AM2718" s="340"/>
    </row>
    <row r="2719" spans="7:39" customFormat="1" ht="18.75">
      <c r="G2719" s="121"/>
      <c r="H2719" s="120"/>
      <c r="I2719" s="122"/>
      <c r="J2719" s="306"/>
      <c r="K2719" s="115"/>
      <c r="AM2719" s="340"/>
    </row>
    <row r="2720" spans="7:39" customFormat="1" ht="18.75">
      <c r="G2720" s="121"/>
      <c r="H2720" s="120"/>
      <c r="I2720" s="122"/>
      <c r="J2720" s="306"/>
      <c r="K2720" s="115"/>
      <c r="AM2720" s="340"/>
    </row>
    <row r="2721" spans="7:39" customFormat="1" ht="18.75">
      <c r="G2721" s="121"/>
      <c r="H2721" s="120"/>
      <c r="I2721" s="122"/>
      <c r="J2721" s="306"/>
      <c r="K2721" s="115"/>
      <c r="AM2721" s="340"/>
    </row>
    <row r="2722" spans="7:39" customFormat="1" ht="18.75">
      <c r="G2722" s="121"/>
      <c r="H2722" s="120"/>
      <c r="I2722" s="122"/>
      <c r="J2722" s="306"/>
      <c r="K2722" s="115"/>
      <c r="AM2722" s="340"/>
    </row>
    <row r="2723" spans="7:39" customFormat="1" ht="18.75">
      <c r="G2723" s="121"/>
      <c r="H2723" s="120"/>
      <c r="I2723" s="122"/>
      <c r="J2723" s="306"/>
      <c r="K2723" s="115"/>
      <c r="AM2723" s="340"/>
    </row>
    <row r="2724" spans="7:39" customFormat="1" ht="18.75">
      <c r="G2724" s="121"/>
      <c r="H2724" s="120"/>
      <c r="I2724" s="122"/>
      <c r="J2724" s="306"/>
      <c r="K2724" s="115"/>
      <c r="AM2724" s="340"/>
    </row>
    <row r="2725" spans="7:39" customFormat="1" ht="18.75">
      <c r="G2725" s="121"/>
      <c r="H2725" s="120"/>
      <c r="I2725" s="122"/>
      <c r="J2725" s="306"/>
      <c r="K2725" s="115"/>
      <c r="AM2725" s="340"/>
    </row>
    <row r="2726" spans="7:39" customFormat="1" ht="18.75">
      <c r="G2726" s="121"/>
      <c r="H2726" s="120"/>
      <c r="I2726" s="122"/>
      <c r="J2726" s="306"/>
      <c r="K2726" s="115"/>
      <c r="AM2726" s="340"/>
    </row>
    <row r="2727" spans="7:39" customFormat="1" ht="18.75">
      <c r="G2727" s="121"/>
      <c r="H2727" s="120"/>
      <c r="I2727" s="122"/>
      <c r="J2727" s="306"/>
      <c r="K2727" s="115"/>
      <c r="AM2727" s="340"/>
    </row>
    <row r="2728" spans="7:39" customFormat="1" ht="18.75">
      <c r="G2728" s="121"/>
      <c r="H2728" s="120"/>
      <c r="I2728" s="122"/>
      <c r="J2728" s="306"/>
      <c r="K2728" s="115"/>
      <c r="AM2728" s="340"/>
    </row>
    <row r="2729" spans="7:39" customFormat="1" ht="18.75">
      <c r="G2729" s="121"/>
      <c r="H2729" s="120"/>
      <c r="I2729" s="122"/>
      <c r="J2729" s="306"/>
      <c r="K2729" s="115"/>
      <c r="AM2729" s="340"/>
    </row>
    <row r="2730" spans="7:39" customFormat="1" ht="18.75">
      <c r="G2730" s="121"/>
      <c r="H2730" s="120"/>
      <c r="I2730" s="122"/>
      <c r="J2730" s="306"/>
      <c r="K2730" s="115"/>
      <c r="AM2730" s="340"/>
    </row>
    <row r="2731" spans="7:39" customFormat="1" ht="18.75">
      <c r="G2731" s="121"/>
      <c r="H2731" s="120"/>
      <c r="I2731" s="122"/>
      <c r="J2731" s="306"/>
      <c r="K2731" s="115"/>
      <c r="AM2731" s="340"/>
    </row>
    <row r="2732" spans="7:39" customFormat="1" ht="18.75">
      <c r="G2732" s="121"/>
      <c r="H2732" s="120"/>
      <c r="I2732" s="122"/>
      <c r="J2732" s="306"/>
      <c r="K2732" s="115"/>
      <c r="AM2732" s="340"/>
    </row>
    <row r="2733" spans="7:39" customFormat="1" ht="18.75">
      <c r="G2733" s="121"/>
      <c r="H2733" s="120"/>
      <c r="I2733" s="122"/>
      <c r="J2733" s="306"/>
      <c r="K2733" s="115"/>
      <c r="AM2733" s="340"/>
    </row>
    <row r="2734" spans="7:39" customFormat="1" ht="18.75">
      <c r="G2734" s="121"/>
      <c r="H2734" s="120"/>
      <c r="I2734" s="122"/>
      <c r="J2734" s="306"/>
      <c r="K2734" s="115"/>
      <c r="AM2734" s="340"/>
    </row>
    <row r="2735" spans="7:39" customFormat="1" ht="18.75">
      <c r="G2735" s="121"/>
      <c r="H2735" s="120"/>
      <c r="I2735" s="122"/>
      <c r="J2735" s="306"/>
      <c r="K2735" s="115"/>
      <c r="AM2735" s="340"/>
    </row>
    <row r="2736" spans="7:39" customFormat="1" ht="18.75">
      <c r="G2736" s="121"/>
      <c r="H2736" s="120"/>
      <c r="I2736" s="122"/>
      <c r="J2736" s="306"/>
      <c r="K2736" s="115"/>
      <c r="AM2736" s="340"/>
    </row>
    <row r="2737" spans="7:39" customFormat="1" ht="18.75">
      <c r="G2737" s="121"/>
      <c r="H2737" s="120"/>
      <c r="I2737" s="122"/>
      <c r="J2737" s="306"/>
      <c r="K2737" s="115"/>
      <c r="AM2737" s="340"/>
    </row>
    <row r="2738" spans="7:39" customFormat="1" ht="18.75">
      <c r="G2738" s="121"/>
      <c r="H2738" s="120"/>
      <c r="I2738" s="122"/>
      <c r="J2738" s="306"/>
      <c r="K2738" s="115"/>
      <c r="AM2738" s="340"/>
    </row>
    <row r="2739" spans="7:39" customFormat="1" ht="18.75">
      <c r="G2739" s="121"/>
      <c r="H2739" s="120"/>
      <c r="I2739" s="122"/>
      <c r="J2739" s="306"/>
      <c r="K2739" s="115"/>
      <c r="AM2739" s="340"/>
    </row>
    <row r="2740" spans="7:39" customFormat="1" ht="18.75">
      <c r="G2740" s="121"/>
      <c r="H2740" s="120"/>
      <c r="I2740" s="122"/>
      <c r="J2740" s="306"/>
      <c r="K2740" s="115"/>
      <c r="AM2740" s="340"/>
    </row>
    <row r="2741" spans="7:39" customFormat="1" ht="18.75">
      <c r="G2741" s="121"/>
      <c r="H2741" s="120"/>
      <c r="I2741" s="122"/>
      <c r="J2741" s="306"/>
      <c r="K2741" s="115"/>
      <c r="AM2741" s="340"/>
    </row>
    <row r="2742" spans="7:39" customFormat="1" ht="18.75">
      <c r="G2742" s="121"/>
      <c r="H2742" s="120"/>
      <c r="I2742" s="122"/>
      <c r="J2742" s="306"/>
      <c r="K2742" s="115"/>
      <c r="AM2742" s="340"/>
    </row>
    <row r="2743" spans="7:39" customFormat="1" ht="18.75">
      <c r="G2743" s="121"/>
      <c r="H2743" s="120"/>
      <c r="I2743" s="122"/>
      <c r="J2743" s="306"/>
      <c r="K2743" s="115"/>
      <c r="AM2743" s="340"/>
    </row>
    <row r="2744" spans="7:39" customFormat="1" ht="18.75">
      <c r="G2744" s="121"/>
      <c r="H2744" s="120"/>
      <c r="I2744" s="122"/>
      <c r="J2744" s="306"/>
      <c r="K2744" s="115"/>
      <c r="AM2744" s="340"/>
    </row>
    <row r="2745" spans="7:39" customFormat="1" ht="18.75">
      <c r="G2745" s="121"/>
      <c r="H2745" s="120"/>
      <c r="I2745" s="122"/>
      <c r="J2745" s="306"/>
      <c r="K2745" s="115"/>
      <c r="AM2745" s="340"/>
    </row>
    <row r="2746" spans="7:39" customFormat="1" ht="18.75">
      <c r="G2746" s="121"/>
      <c r="H2746" s="120"/>
      <c r="I2746" s="122"/>
      <c r="J2746" s="306"/>
      <c r="K2746" s="115"/>
      <c r="AM2746" s="340"/>
    </row>
    <row r="2747" spans="7:39" customFormat="1" ht="18.75">
      <c r="G2747" s="121"/>
      <c r="H2747" s="120"/>
      <c r="I2747" s="122"/>
      <c r="J2747" s="306"/>
      <c r="K2747" s="115"/>
      <c r="AM2747" s="340"/>
    </row>
    <row r="2748" spans="7:39" customFormat="1" ht="18.75">
      <c r="G2748" s="121"/>
      <c r="H2748" s="120"/>
      <c r="I2748" s="122"/>
      <c r="J2748" s="306"/>
      <c r="K2748" s="115"/>
      <c r="AM2748" s="340"/>
    </row>
    <row r="2749" spans="7:39" customFormat="1" ht="18.75">
      <c r="G2749" s="121"/>
      <c r="H2749" s="120"/>
      <c r="I2749" s="122"/>
      <c r="J2749" s="306"/>
      <c r="K2749" s="115"/>
      <c r="AM2749" s="340"/>
    </row>
    <row r="2750" spans="7:39" customFormat="1" ht="18.75">
      <c r="G2750" s="121"/>
      <c r="H2750" s="120"/>
      <c r="I2750" s="122"/>
      <c r="J2750" s="306"/>
      <c r="K2750" s="115"/>
      <c r="AM2750" s="340"/>
    </row>
    <row r="2751" spans="7:39" customFormat="1" ht="18.75">
      <c r="G2751" s="121"/>
      <c r="H2751" s="120"/>
      <c r="I2751" s="122"/>
      <c r="J2751" s="306"/>
      <c r="K2751" s="115"/>
      <c r="AM2751" s="340"/>
    </row>
    <row r="2752" spans="7:39" customFormat="1" ht="18.75">
      <c r="G2752" s="121"/>
      <c r="H2752" s="120"/>
      <c r="I2752" s="122"/>
      <c r="J2752" s="306"/>
      <c r="K2752" s="115"/>
      <c r="AM2752" s="340"/>
    </row>
    <row r="2753" spans="7:39" customFormat="1" ht="18.75">
      <c r="G2753" s="121"/>
      <c r="H2753" s="120"/>
      <c r="I2753" s="122"/>
      <c r="J2753" s="306"/>
      <c r="K2753" s="115"/>
      <c r="AM2753" s="340"/>
    </row>
    <row r="2754" spans="7:39" customFormat="1" ht="18.75">
      <c r="G2754" s="121"/>
      <c r="H2754" s="120"/>
      <c r="I2754" s="122"/>
      <c r="J2754" s="306"/>
      <c r="K2754" s="115"/>
      <c r="AM2754" s="340"/>
    </row>
    <row r="2755" spans="7:39" customFormat="1" ht="18.75">
      <c r="G2755" s="121"/>
      <c r="H2755" s="120"/>
      <c r="I2755" s="122"/>
      <c r="J2755" s="306"/>
      <c r="K2755" s="115"/>
      <c r="AM2755" s="340"/>
    </row>
    <row r="2756" spans="7:39" customFormat="1" ht="18.75">
      <c r="G2756" s="121"/>
      <c r="H2756" s="120"/>
      <c r="I2756" s="122"/>
      <c r="J2756" s="306"/>
      <c r="K2756" s="115"/>
      <c r="AM2756" s="340"/>
    </row>
    <row r="2757" spans="7:39" customFormat="1" ht="18.75">
      <c r="G2757" s="121"/>
      <c r="H2757" s="120"/>
      <c r="I2757" s="122"/>
      <c r="J2757" s="306"/>
      <c r="K2757" s="115"/>
      <c r="AM2757" s="340"/>
    </row>
    <row r="2758" spans="7:39" customFormat="1" ht="18.75">
      <c r="G2758" s="121"/>
      <c r="H2758" s="120"/>
      <c r="I2758" s="122"/>
      <c r="J2758" s="306"/>
      <c r="K2758" s="115"/>
      <c r="AM2758" s="340"/>
    </row>
    <row r="2759" spans="7:39" customFormat="1" ht="18.75">
      <c r="G2759" s="121"/>
      <c r="H2759" s="120"/>
      <c r="I2759" s="122"/>
      <c r="J2759" s="306"/>
      <c r="K2759" s="115"/>
      <c r="AM2759" s="340"/>
    </row>
    <row r="2760" spans="7:39" customFormat="1" ht="18.75">
      <c r="G2760" s="121"/>
      <c r="H2760" s="120"/>
      <c r="I2760" s="122"/>
      <c r="J2760" s="306"/>
      <c r="K2760" s="115"/>
      <c r="AM2760" s="340"/>
    </row>
    <row r="2761" spans="7:39" customFormat="1" ht="18.75">
      <c r="G2761" s="121"/>
      <c r="H2761" s="120"/>
      <c r="I2761" s="122"/>
      <c r="J2761" s="306"/>
      <c r="K2761" s="115"/>
      <c r="AM2761" s="340"/>
    </row>
    <row r="2762" spans="7:39" customFormat="1" ht="18.75">
      <c r="G2762" s="121"/>
      <c r="H2762" s="120"/>
      <c r="I2762" s="122"/>
      <c r="J2762" s="306"/>
      <c r="K2762" s="115"/>
      <c r="AM2762" s="340"/>
    </row>
    <row r="2763" spans="7:39" customFormat="1" ht="18.75">
      <c r="G2763" s="121"/>
      <c r="H2763" s="120"/>
      <c r="I2763" s="122"/>
      <c r="J2763" s="306"/>
      <c r="K2763" s="115"/>
      <c r="AM2763" s="340"/>
    </row>
    <row r="2764" spans="7:39" customFormat="1" ht="18.75">
      <c r="G2764" s="121"/>
      <c r="H2764" s="120"/>
      <c r="I2764" s="122"/>
      <c r="J2764" s="306"/>
      <c r="K2764" s="115"/>
      <c r="AM2764" s="340"/>
    </row>
    <row r="2765" spans="7:39" customFormat="1" ht="18.75">
      <c r="G2765" s="121"/>
      <c r="H2765" s="120"/>
      <c r="I2765" s="122"/>
      <c r="J2765" s="306"/>
      <c r="K2765" s="115"/>
      <c r="AM2765" s="340"/>
    </row>
    <row r="2766" spans="7:39" customFormat="1" ht="18.75">
      <c r="G2766" s="121"/>
      <c r="H2766" s="120"/>
      <c r="I2766" s="122"/>
      <c r="J2766" s="306"/>
      <c r="K2766" s="115"/>
      <c r="AM2766" s="340"/>
    </row>
    <row r="2767" spans="7:39" customFormat="1" ht="18.75">
      <c r="G2767" s="121"/>
      <c r="H2767" s="120"/>
      <c r="I2767" s="122"/>
      <c r="J2767" s="306"/>
      <c r="K2767" s="115"/>
      <c r="AM2767" s="340"/>
    </row>
    <row r="2768" spans="7:39" customFormat="1" ht="18.75">
      <c r="G2768" s="121"/>
      <c r="H2768" s="120"/>
      <c r="I2768" s="122"/>
      <c r="J2768" s="306"/>
      <c r="K2768" s="115"/>
      <c r="AM2768" s="340"/>
    </row>
    <row r="2769" spans="7:39" customFormat="1" ht="18.75">
      <c r="G2769" s="121"/>
      <c r="H2769" s="120"/>
      <c r="I2769" s="122"/>
      <c r="J2769" s="306"/>
      <c r="K2769" s="115"/>
      <c r="AM2769" s="340"/>
    </row>
    <row r="2770" spans="7:39" customFormat="1" ht="18.75">
      <c r="G2770" s="121"/>
      <c r="H2770" s="120"/>
      <c r="I2770" s="122"/>
      <c r="J2770" s="306"/>
      <c r="K2770" s="115"/>
      <c r="AM2770" s="340"/>
    </row>
    <row r="2771" spans="7:39" customFormat="1" ht="18.75">
      <c r="G2771" s="121"/>
      <c r="H2771" s="120"/>
      <c r="I2771" s="122"/>
      <c r="J2771" s="306"/>
      <c r="K2771" s="115"/>
      <c r="AM2771" s="340"/>
    </row>
    <row r="2772" spans="7:39" customFormat="1" ht="18.75">
      <c r="G2772" s="121"/>
      <c r="H2772" s="120"/>
      <c r="I2772" s="122"/>
      <c r="J2772" s="306"/>
      <c r="K2772" s="115"/>
      <c r="AM2772" s="340"/>
    </row>
    <row r="2773" spans="7:39" customFormat="1" ht="18.75">
      <c r="G2773" s="121"/>
      <c r="H2773" s="120"/>
      <c r="I2773" s="122"/>
      <c r="J2773" s="306"/>
      <c r="K2773" s="115"/>
      <c r="AM2773" s="340"/>
    </row>
    <row r="2774" spans="7:39" customFormat="1" ht="18.75">
      <c r="G2774" s="121"/>
      <c r="H2774" s="120"/>
      <c r="I2774" s="122"/>
      <c r="J2774" s="306"/>
      <c r="K2774" s="115"/>
      <c r="AM2774" s="340"/>
    </row>
    <row r="2775" spans="7:39" customFormat="1" ht="18.75">
      <c r="G2775" s="121"/>
      <c r="H2775" s="120"/>
      <c r="I2775" s="122"/>
      <c r="J2775" s="306"/>
      <c r="K2775" s="115"/>
      <c r="AM2775" s="340"/>
    </row>
    <row r="2776" spans="7:39" customFormat="1" ht="18.75">
      <c r="G2776" s="121"/>
      <c r="H2776" s="120"/>
      <c r="I2776" s="122"/>
      <c r="J2776" s="306"/>
      <c r="K2776" s="115"/>
      <c r="AM2776" s="340"/>
    </row>
    <row r="2777" spans="7:39" customFormat="1" ht="18.75">
      <c r="G2777" s="121"/>
      <c r="H2777" s="120"/>
      <c r="I2777" s="122"/>
      <c r="J2777" s="306"/>
      <c r="K2777" s="115"/>
      <c r="AM2777" s="340"/>
    </row>
    <row r="2778" spans="7:39" customFormat="1" ht="18.75">
      <c r="G2778" s="121"/>
      <c r="H2778" s="120"/>
      <c r="I2778" s="122"/>
      <c r="J2778" s="306"/>
      <c r="K2778" s="115"/>
      <c r="AM2778" s="340"/>
    </row>
    <row r="2779" spans="7:39" customFormat="1" ht="18.75">
      <c r="G2779" s="121"/>
      <c r="H2779" s="120"/>
      <c r="I2779" s="122"/>
      <c r="J2779" s="306"/>
      <c r="K2779" s="115"/>
      <c r="AM2779" s="340"/>
    </row>
    <row r="2780" spans="7:39" customFormat="1" ht="18.75">
      <c r="G2780" s="121"/>
      <c r="H2780" s="120"/>
      <c r="I2780" s="122"/>
      <c r="J2780" s="306"/>
      <c r="K2780" s="115"/>
      <c r="AM2780" s="340"/>
    </row>
    <row r="2781" spans="7:39" customFormat="1" ht="18.75">
      <c r="G2781" s="121"/>
      <c r="H2781" s="120"/>
      <c r="I2781" s="122"/>
      <c r="J2781" s="306"/>
      <c r="K2781" s="115"/>
      <c r="AM2781" s="340"/>
    </row>
    <row r="2782" spans="7:39" customFormat="1" ht="18.75">
      <c r="G2782" s="121"/>
      <c r="H2782" s="120"/>
      <c r="I2782" s="122"/>
      <c r="J2782" s="306"/>
      <c r="K2782" s="115"/>
      <c r="AM2782" s="340"/>
    </row>
    <row r="2783" spans="7:39" customFormat="1" ht="18.75">
      <c r="G2783" s="121"/>
      <c r="H2783" s="120"/>
      <c r="I2783" s="122"/>
      <c r="J2783" s="306"/>
      <c r="K2783" s="115"/>
      <c r="AM2783" s="340"/>
    </row>
    <row r="2784" spans="7:39" customFormat="1" ht="18.75">
      <c r="G2784" s="121"/>
      <c r="H2784" s="120"/>
      <c r="I2784" s="122"/>
      <c r="J2784" s="306"/>
      <c r="K2784" s="115"/>
      <c r="AM2784" s="340"/>
    </row>
    <row r="2785" spans="7:39" customFormat="1" ht="18.75">
      <c r="G2785" s="121"/>
      <c r="H2785" s="120"/>
      <c r="I2785" s="122"/>
      <c r="J2785" s="306"/>
      <c r="K2785" s="115"/>
      <c r="AM2785" s="340"/>
    </row>
    <row r="2786" spans="7:39" customFormat="1" ht="18.75">
      <c r="G2786" s="121"/>
      <c r="H2786" s="120"/>
      <c r="I2786" s="122"/>
      <c r="J2786" s="306"/>
      <c r="K2786" s="115"/>
      <c r="AM2786" s="340"/>
    </row>
    <row r="2787" spans="7:39" customFormat="1" ht="18.75">
      <c r="G2787" s="121"/>
      <c r="H2787" s="120"/>
      <c r="I2787" s="122"/>
      <c r="J2787" s="306"/>
      <c r="K2787" s="115"/>
      <c r="AM2787" s="340"/>
    </row>
    <row r="2788" spans="7:39" customFormat="1" ht="18.75">
      <c r="G2788" s="121"/>
      <c r="H2788" s="120"/>
      <c r="I2788" s="122"/>
      <c r="J2788" s="306"/>
      <c r="K2788" s="115"/>
      <c r="AM2788" s="340"/>
    </row>
    <row r="2789" spans="7:39" customFormat="1" ht="18.75">
      <c r="G2789" s="121"/>
      <c r="H2789" s="120"/>
      <c r="I2789" s="122"/>
      <c r="J2789" s="306"/>
      <c r="K2789" s="115"/>
      <c r="AM2789" s="340"/>
    </row>
    <row r="2790" spans="7:39" customFormat="1" ht="18.75">
      <c r="G2790" s="121"/>
      <c r="H2790" s="120"/>
      <c r="I2790" s="122"/>
      <c r="J2790" s="306"/>
      <c r="K2790" s="115"/>
      <c r="AM2790" s="340"/>
    </row>
    <row r="2791" spans="7:39" customFormat="1" ht="18.75">
      <c r="G2791" s="121"/>
      <c r="H2791" s="120"/>
      <c r="I2791" s="122"/>
      <c r="J2791" s="306"/>
      <c r="K2791" s="115"/>
      <c r="AM2791" s="340"/>
    </row>
    <row r="2792" spans="7:39" customFormat="1" ht="18.75">
      <c r="G2792" s="121"/>
      <c r="H2792" s="120"/>
      <c r="I2792" s="122"/>
      <c r="J2792" s="306"/>
      <c r="K2792" s="115"/>
      <c r="AM2792" s="340"/>
    </row>
    <row r="2793" spans="7:39" customFormat="1" ht="18.75">
      <c r="G2793" s="121"/>
      <c r="H2793" s="120"/>
      <c r="I2793" s="122"/>
      <c r="J2793" s="306"/>
      <c r="K2793" s="115"/>
      <c r="AM2793" s="340"/>
    </row>
    <row r="2794" spans="7:39" customFormat="1" ht="18.75">
      <c r="G2794" s="121"/>
      <c r="H2794" s="120"/>
      <c r="I2794" s="122"/>
      <c r="J2794" s="306"/>
      <c r="K2794" s="115"/>
      <c r="AM2794" s="340"/>
    </row>
    <row r="2795" spans="7:39" customFormat="1" ht="18.75">
      <c r="G2795" s="121"/>
      <c r="H2795" s="120"/>
      <c r="I2795" s="122"/>
      <c r="J2795" s="306"/>
      <c r="K2795" s="115"/>
      <c r="AM2795" s="340"/>
    </row>
    <row r="2796" spans="7:39" customFormat="1" ht="18.75">
      <c r="G2796" s="121"/>
      <c r="H2796" s="120"/>
      <c r="I2796" s="122"/>
      <c r="J2796" s="306"/>
      <c r="K2796" s="115"/>
      <c r="AM2796" s="340"/>
    </row>
    <row r="2797" spans="7:39" customFormat="1" ht="18.75">
      <c r="G2797" s="121"/>
      <c r="H2797" s="120"/>
      <c r="I2797" s="122"/>
      <c r="J2797" s="306"/>
      <c r="K2797" s="115"/>
      <c r="AM2797" s="340"/>
    </row>
    <row r="2798" spans="7:39" customFormat="1" ht="18.75">
      <c r="G2798" s="121"/>
      <c r="H2798" s="120"/>
      <c r="I2798" s="122"/>
      <c r="J2798" s="306"/>
      <c r="K2798" s="115"/>
      <c r="AM2798" s="340"/>
    </row>
    <row r="2799" spans="7:39" customFormat="1" ht="18.75">
      <c r="G2799" s="121"/>
      <c r="H2799" s="120"/>
      <c r="I2799" s="122"/>
      <c r="J2799" s="306"/>
      <c r="K2799" s="115"/>
      <c r="AM2799" s="340"/>
    </row>
    <row r="2800" spans="7:39" customFormat="1" ht="18.75">
      <c r="G2800" s="121"/>
      <c r="H2800" s="120"/>
      <c r="I2800" s="122"/>
      <c r="J2800" s="306"/>
      <c r="K2800" s="115"/>
      <c r="AM2800" s="340"/>
    </row>
    <row r="2801" spans="7:39" customFormat="1" ht="18.75">
      <c r="G2801" s="121"/>
      <c r="H2801" s="120"/>
      <c r="I2801" s="122"/>
      <c r="J2801" s="306"/>
      <c r="K2801" s="115"/>
      <c r="AM2801" s="340"/>
    </row>
    <row r="2802" spans="7:39" customFormat="1" ht="18.75">
      <c r="G2802" s="121"/>
      <c r="H2802" s="120"/>
      <c r="I2802" s="122"/>
      <c r="J2802" s="306"/>
      <c r="K2802" s="115"/>
      <c r="AM2802" s="340"/>
    </row>
    <row r="2803" spans="7:39" customFormat="1" ht="18.75">
      <c r="G2803" s="121"/>
      <c r="H2803" s="120"/>
      <c r="I2803" s="122"/>
      <c r="J2803" s="306"/>
      <c r="K2803" s="115"/>
      <c r="AM2803" s="340"/>
    </row>
    <row r="2804" spans="7:39" customFormat="1" ht="18.75">
      <c r="G2804" s="121"/>
      <c r="H2804" s="120"/>
      <c r="I2804" s="122"/>
      <c r="J2804" s="306"/>
      <c r="K2804" s="115"/>
      <c r="AM2804" s="340"/>
    </row>
    <row r="2805" spans="7:39" customFormat="1" ht="18.75">
      <c r="G2805" s="121"/>
      <c r="H2805" s="120"/>
      <c r="I2805" s="122"/>
      <c r="J2805" s="306"/>
      <c r="K2805" s="115"/>
      <c r="AM2805" s="340"/>
    </row>
    <row r="2806" spans="7:39" customFormat="1" ht="18.75">
      <c r="G2806" s="121"/>
      <c r="H2806" s="120"/>
      <c r="I2806" s="122"/>
      <c r="J2806" s="306"/>
      <c r="K2806" s="115"/>
      <c r="AM2806" s="340"/>
    </row>
    <row r="2807" spans="7:39" customFormat="1" ht="18.75">
      <c r="G2807" s="121"/>
      <c r="H2807" s="120"/>
      <c r="I2807" s="122"/>
      <c r="J2807" s="306"/>
      <c r="K2807" s="115"/>
      <c r="AM2807" s="340"/>
    </row>
    <row r="2808" spans="7:39" customFormat="1" ht="18.75">
      <c r="G2808" s="121"/>
      <c r="H2808" s="120"/>
      <c r="I2808" s="122"/>
      <c r="J2808" s="306"/>
      <c r="K2808" s="115"/>
      <c r="AM2808" s="340"/>
    </row>
    <row r="2809" spans="7:39" customFormat="1" ht="18.75">
      <c r="G2809" s="121"/>
      <c r="H2809" s="120"/>
      <c r="I2809" s="122"/>
      <c r="J2809" s="306"/>
      <c r="K2809" s="115"/>
      <c r="AM2809" s="340"/>
    </row>
    <row r="2810" spans="7:39" customFormat="1" ht="18.75">
      <c r="G2810" s="121"/>
      <c r="H2810" s="120"/>
      <c r="I2810" s="122"/>
      <c r="J2810" s="306"/>
      <c r="K2810" s="115"/>
      <c r="AM2810" s="340"/>
    </row>
    <row r="2811" spans="7:39" customFormat="1" ht="18.75">
      <c r="G2811" s="121"/>
      <c r="H2811" s="120"/>
      <c r="I2811" s="122"/>
      <c r="J2811" s="306"/>
      <c r="K2811" s="115"/>
      <c r="AM2811" s="340"/>
    </row>
    <row r="2812" spans="7:39" customFormat="1" ht="18.75">
      <c r="G2812" s="121"/>
      <c r="H2812" s="120"/>
      <c r="I2812" s="122"/>
      <c r="J2812" s="306"/>
      <c r="K2812" s="115"/>
      <c r="AM2812" s="340"/>
    </row>
    <row r="2813" spans="7:39" customFormat="1" ht="18.75">
      <c r="G2813" s="121"/>
      <c r="H2813" s="120"/>
      <c r="I2813" s="122"/>
      <c r="J2813" s="306"/>
      <c r="K2813" s="115"/>
      <c r="AM2813" s="340"/>
    </row>
    <row r="2814" spans="7:39" customFormat="1" ht="18.75">
      <c r="G2814" s="121"/>
      <c r="H2814" s="120"/>
      <c r="I2814" s="122"/>
      <c r="J2814" s="306"/>
      <c r="K2814" s="115"/>
      <c r="AM2814" s="340"/>
    </row>
    <row r="2815" spans="7:39" customFormat="1" ht="18.75">
      <c r="G2815" s="121"/>
      <c r="H2815" s="120"/>
      <c r="I2815" s="122"/>
      <c r="J2815" s="306"/>
      <c r="K2815" s="115"/>
      <c r="AM2815" s="340"/>
    </row>
    <row r="2816" spans="7:39" customFormat="1" ht="18.75">
      <c r="G2816" s="121"/>
      <c r="H2816" s="120"/>
      <c r="I2816" s="122"/>
      <c r="J2816" s="306"/>
      <c r="K2816" s="115"/>
      <c r="AM2816" s="340"/>
    </row>
    <row r="2817" spans="7:39" customFormat="1" ht="18.75">
      <c r="G2817" s="121"/>
      <c r="H2817" s="120"/>
      <c r="I2817" s="122"/>
      <c r="J2817" s="306"/>
      <c r="K2817" s="115"/>
      <c r="AM2817" s="340"/>
    </row>
    <row r="2818" spans="7:39" customFormat="1" ht="18.75">
      <c r="G2818" s="121"/>
      <c r="H2818" s="120"/>
      <c r="I2818" s="122"/>
      <c r="J2818" s="306"/>
      <c r="K2818" s="115"/>
      <c r="AM2818" s="340"/>
    </row>
    <row r="2819" spans="7:39" customFormat="1" ht="18.75">
      <c r="G2819" s="121"/>
      <c r="H2819" s="120"/>
      <c r="I2819" s="122"/>
      <c r="J2819" s="306"/>
      <c r="K2819" s="115"/>
      <c r="AM2819" s="340"/>
    </row>
    <row r="2820" spans="7:39" customFormat="1" ht="18.75">
      <c r="G2820" s="121"/>
      <c r="H2820" s="120"/>
      <c r="I2820" s="122"/>
      <c r="J2820" s="306"/>
      <c r="K2820" s="115"/>
      <c r="AM2820" s="340"/>
    </row>
    <row r="2821" spans="7:39" customFormat="1" ht="18.75">
      <c r="G2821" s="121"/>
      <c r="H2821" s="120"/>
      <c r="I2821" s="122"/>
      <c r="J2821" s="306"/>
      <c r="K2821" s="115"/>
      <c r="AM2821" s="340"/>
    </row>
    <row r="2822" spans="7:39" customFormat="1" ht="18.75">
      <c r="G2822" s="121"/>
      <c r="H2822" s="120"/>
      <c r="I2822" s="122"/>
      <c r="J2822" s="306"/>
      <c r="K2822" s="115"/>
      <c r="AM2822" s="340"/>
    </row>
    <row r="2823" spans="7:39" customFormat="1" ht="18.75">
      <c r="G2823" s="121"/>
      <c r="H2823" s="120"/>
      <c r="I2823" s="122"/>
      <c r="J2823" s="306"/>
      <c r="K2823" s="115"/>
      <c r="AM2823" s="340"/>
    </row>
    <row r="2824" spans="7:39" customFormat="1" ht="18.75">
      <c r="G2824" s="121"/>
      <c r="H2824" s="120"/>
      <c r="I2824" s="122"/>
      <c r="J2824" s="306"/>
      <c r="K2824" s="115"/>
      <c r="AM2824" s="340"/>
    </row>
    <row r="2825" spans="7:39" customFormat="1" ht="18.75">
      <c r="G2825" s="121"/>
      <c r="H2825" s="120"/>
      <c r="I2825" s="122"/>
      <c r="J2825" s="306"/>
      <c r="K2825" s="115"/>
      <c r="AM2825" s="340"/>
    </row>
    <row r="2826" spans="7:39" customFormat="1" ht="18.75">
      <c r="G2826" s="121"/>
      <c r="H2826" s="120"/>
      <c r="I2826" s="122"/>
      <c r="J2826" s="306"/>
      <c r="K2826" s="115"/>
      <c r="AM2826" s="340"/>
    </row>
    <row r="2827" spans="7:39" customFormat="1" ht="18.75">
      <c r="G2827" s="121"/>
      <c r="H2827" s="120"/>
      <c r="I2827" s="122"/>
      <c r="J2827" s="306"/>
      <c r="K2827" s="115"/>
      <c r="AM2827" s="340"/>
    </row>
    <row r="2828" spans="7:39" customFormat="1" ht="18.75">
      <c r="G2828" s="121"/>
      <c r="H2828" s="120"/>
      <c r="I2828" s="122"/>
      <c r="J2828" s="306"/>
      <c r="K2828" s="115"/>
      <c r="AM2828" s="340"/>
    </row>
    <row r="2829" spans="7:39" customFormat="1" ht="18.75">
      <c r="G2829" s="121"/>
      <c r="H2829" s="120"/>
      <c r="I2829" s="122"/>
      <c r="J2829" s="306"/>
      <c r="K2829" s="115"/>
      <c r="AM2829" s="340"/>
    </row>
    <row r="2830" spans="7:39" customFormat="1" ht="18.75">
      <c r="G2830" s="121"/>
      <c r="H2830" s="120"/>
      <c r="I2830" s="122"/>
      <c r="J2830" s="306"/>
      <c r="K2830" s="115"/>
      <c r="AM2830" s="340"/>
    </row>
    <row r="2831" spans="7:39" customFormat="1" ht="18.75">
      <c r="G2831" s="121"/>
      <c r="H2831" s="120"/>
      <c r="I2831" s="122"/>
      <c r="J2831" s="306"/>
      <c r="K2831" s="115"/>
      <c r="AM2831" s="340"/>
    </row>
    <row r="2832" spans="7:39" customFormat="1" ht="18.75">
      <c r="G2832" s="121"/>
      <c r="H2832" s="120"/>
      <c r="I2832" s="122"/>
      <c r="J2832" s="306"/>
      <c r="K2832" s="115"/>
      <c r="AM2832" s="340"/>
    </row>
    <row r="2833" spans="7:39" customFormat="1" ht="18.75">
      <c r="G2833" s="121"/>
      <c r="H2833" s="120"/>
      <c r="I2833" s="122"/>
      <c r="J2833" s="306"/>
      <c r="K2833" s="115"/>
      <c r="AM2833" s="340"/>
    </row>
    <row r="2834" spans="7:39" customFormat="1" ht="18.75">
      <c r="G2834" s="121"/>
      <c r="H2834" s="120"/>
      <c r="I2834" s="122"/>
      <c r="J2834" s="306"/>
      <c r="K2834" s="115"/>
      <c r="AM2834" s="340"/>
    </row>
    <row r="2835" spans="7:39" customFormat="1" ht="18.75">
      <c r="G2835" s="121"/>
      <c r="H2835" s="120"/>
      <c r="I2835" s="122"/>
      <c r="J2835" s="306"/>
      <c r="K2835" s="115"/>
      <c r="AM2835" s="340"/>
    </row>
    <row r="2836" spans="7:39" customFormat="1" ht="18.75">
      <c r="G2836" s="121"/>
      <c r="H2836" s="120"/>
      <c r="I2836" s="122"/>
      <c r="J2836" s="306"/>
      <c r="K2836" s="115"/>
      <c r="AM2836" s="340"/>
    </row>
    <row r="2837" spans="7:39" customFormat="1" ht="18.75">
      <c r="G2837" s="121"/>
      <c r="H2837" s="120"/>
      <c r="I2837" s="122"/>
      <c r="J2837" s="306"/>
      <c r="K2837" s="115"/>
      <c r="AM2837" s="340"/>
    </row>
    <row r="2838" spans="7:39" customFormat="1" ht="18.75">
      <c r="G2838" s="121"/>
      <c r="H2838" s="120"/>
      <c r="I2838" s="122"/>
      <c r="J2838" s="306"/>
      <c r="K2838" s="115"/>
      <c r="AM2838" s="340"/>
    </row>
    <row r="2839" spans="7:39" customFormat="1" ht="18.75">
      <c r="G2839" s="121"/>
      <c r="H2839" s="120"/>
      <c r="I2839" s="122"/>
      <c r="J2839" s="306"/>
      <c r="K2839" s="115"/>
      <c r="AM2839" s="340"/>
    </row>
    <row r="2840" spans="7:39" customFormat="1" ht="18.75">
      <c r="G2840" s="121"/>
      <c r="H2840" s="120"/>
      <c r="I2840" s="122"/>
      <c r="J2840" s="306"/>
      <c r="K2840" s="115"/>
      <c r="AM2840" s="340"/>
    </row>
    <row r="2841" spans="7:39" customFormat="1" ht="18.75">
      <c r="G2841" s="121"/>
      <c r="H2841" s="120"/>
      <c r="I2841" s="122"/>
      <c r="J2841" s="306"/>
      <c r="K2841" s="115"/>
      <c r="AM2841" s="340"/>
    </row>
    <row r="2842" spans="7:39" customFormat="1" ht="18.75">
      <c r="G2842" s="121"/>
      <c r="H2842" s="120"/>
      <c r="I2842" s="122"/>
      <c r="J2842" s="306"/>
      <c r="K2842" s="115"/>
      <c r="AM2842" s="340"/>
    </row>
    <row r="2843" spans="7:39" customFormat="1" ht="18.75">
      <c r="G2843" s="121"/>
      <c r="H2843" s="120"/>
      <c r="I2843" s="122"/>
      <c r="J2843" s="306"/>
      <c r="K2843" s="115"/>
      <c r="AM2843" s="340"/>
    </row>
    <row r="2844" spans="7:39" customFormat="1" ht="18.75">
      <c r="G2844" s="121"/>
      <c r="H2844" s="120"/>
      <c r="I2844" s="122"/>
      <c r="J2844" s="306"/>
      <c r="K2844" s="115"/>
      <c r="AM2844" s="340"/>
    </row>
    <row r="2845" spans="7:39" customFormat="1" ht="18.75">
      <c r="G2845" s="121"/>
      <c r="H2845" s="120"/>
      <c r="I2845" s="122"/>
      <c r="J2845" s="306"/>
      <c r="K2845" s="115"/>
      <c r="AM2845" s="340"/>
    </row>
    <row r="2846" spans="7:39" customFormat="1" ht="18.75">
      <c r="G2846" s="121"/>
      <c r="H2846" s="120"/>
      <c r="I2846" s="122"/>
      <c r="J2846" s="306"/>
      <c r="K2846" s="115"/>
      <c r="AM2846" s="340"/>
    </row>
    <row r="2847" spans="7:39" customFormat="1" ht="18.75">
      <c r="G2847" s="121"/>
      <c r="H2847" s="120"/>
      <c r="I2847" s="122"/>
      <c r="J2847" s="306"/>
      <c r="K2847" s="115"/>
      <c r="AM2847" s="340"/>
    </row>
    <row r="2848" spans="7:39" customFormat="1" ht="18.75">
      <c r="G2848" s="121"/>
      <c r="H2848" s="120"/>
      <c r="I2848" s="122"/>
      <c r="J2848" s="306"/>
      <c r="K2848" s="115"/>
      <c r="AM2848" s="340"/>
    </row>
    <row r="2849" spans="7:39" customFormat="1" ht="18.75">
      <c r="G2849" s="121"/>
      <c r="H2849" s="120"/>
      <c r="I2849" s="122"/>
      <c r="J2849" s="306"/>
      <c r="K2849" s="115"/>
      <c r="AM2849" s="340"/>
    </row>
    <row r="2850" spans="7:39" customFormat="1" ht="18.75">
      <c r="G2850" s="121"/>
      <c r="H2850" s="120"/>
      <c r="I2850" s="122"/>
      <c r="J2850" s="306"/>
      <c r="K2850" s="115"/>
      <c r="AM2850" s="340"/>
    </row>
    <row r="2851" spans="7:39" customFormat="1" ht="18.75">
      <c r="G2851" s="121"/>
      <c r="H2851" s="120"/>
      <c r="I2851" s="122"/>
      <c r="J2851" s="306"/>
      <c r="K2851" s="115"/>
      <c r="AM2851" s="340"/>
    </row>
    <row r="2852" spans="7:39" customFormat="1" ht="18.75">
      <c r="G2852" s="121"/>
      <c r="H2852" s="120"/>
      <c r="I2852" s="122"/>
      <c r="J2852" s="306"/>
      <c r="K2852" s="115"/>
      <c r="AM2852" s="340"/>
    </row>
    <row r="2853" spans="7:39" customFormat="1" ht="18.75">
      <c r="G2853" s="121"/>
      <c r="H2853" s="120"/>
      <c r="I2853" s="122"/>
      <c r="J2853" s="306"/>
      <c r="K2853" s="115"/>
      <c r="AM2853" s="340"/>
    </row>
    <row r="2854" spans="7:39" customFormat="1" ht="18.75">
      <c r="G2854" s="121"/>
      <c r="H2854" s="120"/>
      <c r="I2854" s="122"/>
      <c r="J2854" s="306"/>
      <c r="K2854" s="115"/>
      <c r="AM2854" s="340"/>
    </row>
    <row r="2855" spans="7:39" customFormat="1" ht="18.75">
      <c r="G2855" s="121"/>
      <c r="H2855" s="120"/>
      <c r="I2855" s="122"/>
      <c r="J2855" s="306"/>
      <c r="K2855" s="115"/>
      <c r="AM2855" s="340"/>
    </row>
    <row r="2856" spans="7:39" customFormat="1" ht="18.75">
      <c r="G2856" s="121"/>
      <c r="H2856" s="120"/>
      <c r="I2856" s="122"/>
      <c r="J2856" s="306"/>
      <c r="K2856" s="115"/>
      <c r="AM2856" s="340"/>
    </row>
    <row r="2857" spans="7:39" customFormat="1" ht="18.75">
      <c r="G2857" s="121"/>
      <c r="H2857" s="120"/>
      <c r="I2857" s="122"/>
      <c r="J2857" s="306"/>
      <c r="K2857" s="115"/>
      <c r="AM2857" s="340"/>
    </row>
    <row r="2858" spans="7:39" customFormat="1" ht="18.75">
      <c r="G2858" s="121"/>
      <c r="H2858" s="120"/>
      <c r="I2858" s="122"/>
      <c r="J2858" s="306"/>
      <c r="K2858" s="115"/>
      <c r="AM2858" s="340"/>
    </row>
    <row r="2859" spans="7:39" customFormat="1" ht="18.75">
      <c r="G2859" s="121"/>
      <c r="H2859" s="120"/>
      <c r="I2859" s="122"/>
      <c r="J2859" s="306"/>
      <c r="K2859" s="115"/>
      <c r="AM2859" s="340"/>
    </row>
    <row r="2860" spans="7:39" customFormat="1" ht="18.75">
      <c r="G2860" s="121"/>
      <c r="H2860" s="120"/>
      <c r="I2860" s="122"/>
      <c r="J2860" s="306"/>
      <c r="K2860" s="115"/>
      <c r="AM2860" s="340"/>
    </row>
    <row r="2861" spans="7:39" customFormat="1" ht="18.75">
      <c r="G2861" s="121"/>
      <c r="H2861" s="120"/>
      <c r="I2861" s="122"/>
      <c r="J2861" s="306"/>
      <c r="K2861" s="115"/>
      <c r="AM2861" s="340"/>
    </row>
    <row r="2862" spans="7:39" customFormat="1" ht="18.75">
      <c r="G2862" s="121"/>
      <c r="H2862" s="120"/>
      <c r="I2862" s="122"/>
      <c r="J2862" s="306"/>
      <c r="K2862" s="115"/>
      <c r="AM2862" s="340"/>
    </row>
    <row r="2863" spans="7:39" customFormat="1" ht="18.75">
      <c r="G2863" s="121"/>
      <c r="H2863" s="120"/>
      <c r="I2863" s="122"/>
      <c r="J2863" s="306"/>
      <c r="K2863" s="115"/>
      <c r="AM2863" s="340"/>
    </row>
    <row r="2864" spans="7:39" customFormat="1" ht="18.75">
      <c r="G2864" s="121"/>
      <c r="H2864" s="120"/>
      <c r="I2864" s="122"/>
      <c r="J2864" s="306"/>
      <c r="K2864" s="115"/>
      <c r="AM2864" s="340"/>
    </row>
    <row r="2865" spans="7:39" customFormat="1" ht="18.75">
      <c r="G2865" s="121"/>
      <c r="H2865" s="120"/>
      <c r="I2865" s="122"/>
      <c r="J2865" s="306"/>
      <c r="K2865" s="115"/>
      <c r="AM2865" s="340"/>
    </row>
    <row r="2866" spans="7:39" customFormat="1" ht="18.75">
      <c r="G2866" s="121"/>
      <c r="H2866" s="120"/>
      <c r="I2866" s="122"/>
      <c r="J2866" s="306"/>
      <c r="K2866" s="115"/>
      <c r="AM2866" s="340"/>
    </row>
    <row r="2867" spans="7:39" customFormat="1" ht="18.75">
      <c r="G2867" s="121"/>
      <c r="H2867" s="120"/>
      <c r="I2867" s="122"/>
      <c r="J2867" s="306"/>
      <c r="K2867" s="115"/>
      <c r="AM2867" s="340"/>
    </row>
    <row r="2868" spans="7:39" customFormat="1" ht="18.75">
      <c r="G2868" s="121"/>
      <c r="H2868" s="120"/>
      <c r="I2868" s="122"/>
      <c r="J2868" s="306"/>
      <c r="K2868" s="115"/>
      <c r="AM2868" s="340"/>
    </row>
    <row r="2869" spans="7:39" customFormat="1" ht="18.75">
      <c r="G2869" s="121"/>
      <c r="H2869" s="120"/>
      <c r="I2869" s="122"/>
      <c r="J2869" s="306"/>
      <c r="K2869" s="115"/>
      <c r="AM2869" s="340"/>
    </row>
    <row r="2870" spans="7:39" customFormat="1" ht="18.75">
      <c r="G2870" s="121"/>
      <c r="H2870" s="120"/>
      <c r="I2870" s="122"/>
      <c r="J2870" s="306"/>
      <c r="K2870" s="115"/>
      <c r="AM2870" s="340"/>
    </row>
    <row r="2871" spans="7:39" customFormat="1" ht="18.75">
      <c r="G2871" s="121"/>
      <c r="H2871" s="120"/>
      <c r="I2871" s="122"/>
      <c r="J2871" s="306"/>
      <c r="K2871" s="115"/>
      <c r="AM2871" s="340"/>
    </row>
    <row r="2872" spans="7:39" customFormat="1" ht="18.75">
      <c r="G2872" s="121"/>
      <c r="H2872" s="120"/>
      <c r="I2872" s="122"/>
      <c r="J2872" s="306"/>
      <c r="K2872" s="115"/>
      <c r="AM2872" s="340"/>
    </row>
    <row r="2873" spans="7:39" customFormat="1" ht="18.75">
      <c r="G2873" s="121"/>
      <c r="H2873" s="120"/>
      <c r="I2873" s="122"/>
      <c r="J2873" s="306"/>
      <c r="K2873" s="115"/>
      <c r="AM2873" s="340"/>
    </row>
    <row r="2874" spans="7:39" customFormat="1" ht="18.75">
      <c r="G2874" s="121"/>
      <c r="H2874" s="120"/>
      <c r="I2874" s="122"/>
      <c r="J2874" s="306"/>
      <c r="K2874" s="115"/>
      <c r="AM2874" s="340"/>
    </row>
    <row r="2875" spans="7:39" customFormat="1" ht="18.75">
      <c r="G2875" s="121"/>
      <c r="H2875" s="120"/>
      <c r="I2875" s="122"/>
      <c r="J2875" s="306"/>
      <c r="K2875" s="115"/>
      <c r="AM2875" s="340"/>
    </row>
    <row r="2876" spans="7:39" customFormat="1" ht="18.75">
      <c r="G2876" s="121"/>
      <c r="H2876" s="120"/>
      <c r="I2876" s="122"/>
      <c r="J2876" s="306"/>
      <c r="K2876" s="115"/>
      <c r="AM2876" s="340"/>
    </row>
    <row r="2877" spans="7:39" customFormat="1" ht="18.75">
      <c r="G2877" s="121"/>
      <c r="H2877" s="120"/>
      <c r="I2877" s="122"/>
      <c r="J2877" s="306"/>
      <c r="K2877" s="115"/>
      <c r="AM2877" s="340"/>
    </row>
    <row r="2878" spans="7:39" customFormat="1" ht="18.75">
      <c r="G2878" s="121"/>
      <c r="H2878" s="120"/>
      <c r="I2878" s="122"/>
      <c r="J2878" s="306"/>
      <c r="K2878" s="115"/>
      <c r="AM2878" s="340"/>
    </row>
    <row r="2879" spans="7:39" customFormat="1" ht="18.75">
      <c r="G2879" s="121"/>
      <c r="H2879" s="120"/>
      <c r="I2879" s="122"/>
      <c r="J2879" s="306"/>
      <c r="K2879" s="115"/>
      <c r="AM2879" s="340"/>
    </row>
    <row r="2880" spans="7:39" customFormat="1" ht="18.75">
      <c r="G2880" s="121"/>
      <c r="H2880" s="120"/>
      <c r="I2880" s="122"/>
      <c r="J2880" s="306"/>
      <c r="K2880" s="115"/>
      <c r="AM2880" s="340"/>
    </row>
    <row r="2881" spans="7:39" customFormat="1" ht="18.75">
      <c r="G2881" s="121"/>
      <c r="H2881" s="120"/>
      <c r="I2881" s="122"/>
      <c r="J2881" s="306"/>
      <c r="K2881" s="115"/>
      <c r="AM2881" s="340"/>
    </row>
    <row r="2882" spans="7:39" customFormat="1" ht="18.75">
      <c r="G2882" s="121"/>
      <c r="H2882" s="120"/>
      <c r="I2882" s="122"/>
      <c r="J2882" s="306"/>
      <c r="K2882" s="115"/>
      <c r="AM2882" s="340"/>
    </row>
    <row r="2883" spans="7:39" customFormat="1" ht="18.75">
      <c r="G2883" s="121"/>
      <c r="H2883" s="120"/>
      <c r="I2883" s="122"/>
      <c r="J2883" s="306"/>
      <c r="K2883" s="115"/>
      <c r="AM2883" s="340"/>
    </row>
    <row r="2884" spans="7:39" customFormat="1" ht="18.75">
      <c r="G2884" s="121"/>
      <c r="H2884" s="120"/>
      <c r="I2884" s="122"/>
      <c r="J2884" s="306"/>
      <c r="K2884" s="115"/>
      <c r="AM2884" s="340"/>
    </row>
    <row r="2885" spans="7:39" customFormat="1" ht="18.75">
      <c r="G2885" s="121"/>
      <c r="H2885" s="120"/>
      <c r="I2885" s="122"/>
      <c r="J2885" s="306"/>
      <c r="K2885" s="115"/>
      <c r="AM2885" s="340"/>
    </row>
    <row r="2886" spans="7:39" customFormat="1" ht="18.75">
      <c r="G2886" s="121"/>
      <c r="H2886" s="120"/>
      <c r="I2886" s="122"/>
      <c r="J2886" s="306"/>
      <c r="K2886" s="115"/>
      <c r="AM2886" s="340"/>
    </row>
    <row r="2887" spans="7:39" customFormat="1" ht="18.75">
      <c r="G2887" s="121"/>
      <c r="H2887" s="120"/>
      <c r="I2887" s="122"/>
      <c r="J2887" s="306"/>
      <c r="K2887" s="115"/>
      <c r="AM2887" s="340"/>
    </row>
    <row r="2888" spans="7:39" customFormat="1" ht="18.75">
      <c r="G2888" s="121"/>
      <c r="H2888" s="120"/>
      <c r="I2888" s="122"/>
      <c r="J2888" s="306"/>
      <c r="K2888" s="115"/>
      <c r="AM2888" s="340"/>
    </row>
    <row r="2889" spans="7:39" customFormat="1" ht="18.75">
      <c r="G2889" s="121"/>
      <c r="H2889" s="120"/>
      <c r="I2889" s="122"/>
      <c r="J2889" s="306"/>
      <c r="K2889" s="115"/>
      <c r="AM2889" s="340"/>
    </row>
    <row r="2890" spans="7:39" customFormat="1" ht="18.75">
      <c r="G2890" s="121"/>
      <c r="H2890" s="120"/>
      <c r="I2890" s="122"/>
      <c r="J2890" s="306"/>
      <c r="K2890" s="115"/>
      <c r="AM2890" s="340"/>
    </row>
    <row r="2891" spans="7:39" customFormat="1" ht="18.75">
      <c r="G2891" s="121"/>
      <c r="H2891" s="120"/>
      <c r="I2891" s="122"/>
      <c r="J2891" s="306"/>
      <c r="K2891" s="115"/>
      <c r="AM2891" s="340"/>
    </row>
    <row r="2892" spans="7:39" customFormat="1" ht="18.75">
      <c r="G2892" s="121"/>
      <c r="H2892" s="120"/>
      <c r="I2892" s="122"/>
      <c r="J2892" s="306"/>
      <c r="K2892" s="115"/>
      <c r="AM2892" s="340"/>
    </row>
    <row r="2893" spans="7:39" customFormat="1" ht="18.75">
      <c r="G2893" s="121"/>
      <c r="H2893" s="120"/>
      <c r="I2893" s="122"/>
      <c r="J2893" s="306"/>
      <c r="K2893" s="115"/>
      <c r="AM2893" s="340"/>
    </row>
    <row r="2894" spans="7:39" customFormat="1" ht="18.75">
      <c r="G2894" s="121"/>
      <c r="H2894" s="120"/>
      <c r="I2894" s="122"/>
      <c r="J2894" s="306"/>
      <c r="K2894" s="115"/>
      <c r="AM2894" s="340"/>
    </row>
    <row r="2895" spans="7:39" customFormat="1" ht="18.75">
      <c r="G2895" s="121"/>
      <c r="H2895" s="120"/>
      <c r="I2895" s="122"/>
      <c r="J2895" s="306"/>
      <c r="K2895" s="115"/>
      <c r="AM2895" s="340"/>
    </row>
    <row r="2896" spans="7:39" customFormat="1" ht="18.75">
      <c r="G2896" s="121"/>
      <c r="H2896" s="120"/>
      <c r="I2896" s="122"/>
      <c r="J2896" s="306"/>
      <c r="K2896" s="115"/>
      <c r="AM2896" s="340"/>
    </row>
    <row r="2897" spans="7:39" customFormat="1" ht="18.75">
      <c r="G2897" s="121"/>
      <c r="H2897" s="120"/>
      <c r="I2897" s="122"/>
      <c r="J2897" s="306"/>
      <c r="K2897" s="115"/>
      <c r="AM2897" s="340"/>
    </row>
    <row r="2898" spans="7:39" customFormat="1" ht="18.75">
      <c r="G2898" s="121"/>
      <c r="H2898" s="120"/>
      <c r="I2898" s="122"/>
      <c r="J2898" s="306"/>
      <c r="K2898" s="115"/>
      <c r="AM2898" s="340"/>
    </row>
    <row r="2899" spans="7:39" customFormat="1" ht="18.75">
      <c r="G2899" s="121"/>
      <c r="H2899" s="120"/>
      <c r="I2899" s="122"/>
      <c r="J2899" s="306"/>
      <c r="K2899" s="115"/>
      <c r="AM2899" s="340"/>
    </row>
    <row r="2900" spans="7:39" customFormat="1" ht="18.75">
      <c r="G2900" s="121"/>
      <c r="H2900" s="120"/>
      <c r="I2900" s="122"/>
      <c r="J2900" s="306"/>
      <c r="K2900" s="115"/>
      <c r="AM2900" s="340"/>
    </row>
    <row r="2901" spans="7:39" customFormat="1" ht="18.75">
      <c r="G2901" s="121"/>
      <c r="H2901" s="120"/>
      <c r="I2901" s="122"/>
      <c r="J2901" s="306"/>
      <c r="K2901" s="115"/>
      <c r="AM2901" s="340"/>
    </row>
    <row r="2902" spans="7:39" customFormat="1" ht="18.75">
      <c r="G2902" s="121"/>
      <c r="H2902" s="120"/>
      <c r="I2902" s="122"/>
      <c r="J2902" s="306"/>
      <c r="K2902" s="115"/>
      <c r="AM2902" s="340"/>
    </row>
    <row r="2903" spans="7:39" customFormat="1" ht="18.75">
      <c r="G2903" s="121"/>
      <c r="H2903" s="120"/>
      <c r="I2903" s="122"/>
      <c r="J2903" s="306"/>
      <c r="K2903" s="115"/>
      <c r="AM2903" s="340"/>
    </row>
    <row r="2904" spans="7:39" customFormat="1" ht="18.75">
      <c r="G2904" s="121"/>
      <c r="H2904" s="120"/>
      <c r="I2904" s="122"/>
      <c r="J2904" s="306"/>
      <c r="K2904" s="115"/>
      <c r="AM2904" s="340"/>
    </row>
    <row r="2905" spans="7:39" customFormat="1" ht="18.75">
      <c r="G2905" s="121"/>
      <c r="H2905" s="120"/>
      <c r="I2905" s="122"/>
      <c r="J2905" s="306"/>
      <c r="K2905" s="115"/>
      <c r="AM2905" s="340"/>
    </row>
    <row r="2906" spans="7:39" customFormat="1" ht="18.75">
      <c r="G2906" s="121"/>
      <c r="H2906" s="120"/>
      <c r="I2906" s="122"/>
      <c r="J2906" s="306"/>
      <c r="K2906" s="115"/>
      <c r="AM2906" s="340"/>
    </row>
    <row r="2907" spans="7:39" customFormat="1" ht="18.75">
      <c r="G2907" s="121"/>
      <c r="H2907" s="120"/>
      <c r="I2907" s="122"/>
      <c r="J2907" s="306"/>
      <c r="K2907" s="115"/>
      <c r="AM2907" s="340"/>
    </row>
    <row r="2908" spans="7:39" customFormat="1" ht="18.75">
      <c r="G2908" s="121"/>
      <c r="H2908" s="120"/>
      <c r="I2908" s="122"/>
      <c r="J2908" s="306"/>
      <c r="K2908" s="115"/>
      <c r="AM2908" s="340"/>
    </row>
    <row r="2909" spans="7:39" customFormat="1" ht="18.75">
      <c r="G2909" s="121"/>
      <c r="H2909" s="120"/>
      <c r="I2909" s="122"/>
      <c r="J2909" s="306"/>
      <c r="K2909" s="115"/>
      <c r="AM2909" s="340"/>
    </row>
    <row r="2910" spans="7:39" customFormat="1" ht="18.75">
      <c r="G2910" s="121"/>
      <c r="H2910" s="120"/>
      <c r="I2910" s="122"/>
      <c r="J2910" s="306"/>
      <c r="K2910" s="115"/>
      <c r="AM2910" s="340"/>
    </row>
    <row r="2911" spans="7:39" customFormat="1" ht="18.75">
      <c r="G2911" s="121"/>
      <c r="H2911" s="120"/>
      <c r="I2911" s="122"/>
      <c r="J2911" s="306"/>
      <c r="K2911" s="115"/>
      <c r="AM2911" s="340"/>
    </row>
    <row r="2912" spans="7:39" customFormat="1" ht="18.75">
      <c r="G2912" s="121"/>
      <c r="H2912" s="120"/>
      <c r="I2912" s="122"/>
      <c r="J2912" s="306"/>
      <c r="K2912" s="115"/>
      <c r="AM2912" s="340"/>
    </row>
    <row r="2913" spans="7:39" customFormat="1" ht="18.75">
      <c r="G2913" s="121"/>
      <c r="H2913" s="120"/>
      <c r="I2913" s="122"/>
      <c r="J2913" s="306"/>
      <c r="K2913" s="115"/>
      <c r="AM2913" s="340"/>
    </row>
    <row r="2914" spans="7:39" customFormat="1" ht="18.75">
      <c r="G2914" s="121"/>
      <c r="H2914" s="120"/>
      <c r="I2914" s="122"/>
      <c r="J2914" s="306"/>
      <c r="K2914" s="115"/>
      <c r="AM2914" s="340"/>
    </row>
    <row r="2915" spans="7:39" customFormat="1" ht="18.75">
      <c r="G2915" s="121"/>
      <c r="H2915" s="120"/>
      <c r="I2915" s="122"/>
      <c r="J2915" s="306"/>
      <c r="K2915" s="115"/>
      <c r="AM2915" s="340"/>
    </row>
    <row r="2916" spans="7:39" customFormat="1" ht="18.75">
      <c r="G2916" s="121"/>
      <c r="H2916" s="120"/>
      <c r="I2916" s="122"/>
      <c r="J2916" s="306"/>
      <c r="K2916" s="115"/>
      <c r="AM2916" s="340"/>
    </row>
    <row r="2917" spans="7:39" customFormat="1" ht="18.75">
      <c r="G2917" s="121"/>
      <c r="H2917" s="120"/>
      <c r="I2917" s="122"/>
      <c r="J2917" s="306"/>
      <c r="K2917" s="115"/>
      <c r="AM2917" s="340"/>
    </row>
    <row r="2918" spans="7:39" customFormat="1" ht="18.75">
      <c r="G2918" s="121"/>
      <c r="H2918" s="120"/>
      <c r="I2918" s="122"/>
      <c r="J2918" s="306"/>
      <c r="K2918" s="115"/>
      <c r="AM2918" s="340"/>
    </row>
    <row r="2919" spans="7:39" customFormat="1" ht="18.75">
      <c r="G2919" s="121"/>
      <c r="H2919" s="120"/>
      <c r="I2919" s="122"/>
      <c r="J2919" s="306"/>
      <c r="K2919" s="115"/>
      <c r="AM2919" s="340"/>
    </row>
    <row r="2920" spans="7:39" customFormat="1" ht="18.75">
      <c r="G2920" s="121"/>
      <c r="H2920" s="120"/>
      <c r="I2920" s="122"/>
      <c r="J2920" s="306"/>
      <c r="K2920" s="115"/>
      <c r="AM2920" s="340"/>
    </row>
    <row r="2921" spans="7:39" customFormat="1" ht="18.75">
      <c r="G2921" s="121"/>
      <c r="H2921" s="120"/>
      <c r="I2921" s="122"/>
      <c r="J2921" s="306"/>
      <c r="K2921" s="115"/>
      <c r="AM2921" s="340"/>
    </row>
    <row r="2922" spans="7:39" customFormat="1" ht="18.75">
      <c r="G2922" s="121"/>
      <c r="H2922" s="120"/>
      <c r="I2922" s="122"/>
      <c r="J2922" s="306"/>
      <c r="K2922" s="115"/>
      <c r="AM2922" s="340"/>
    </row>
    <row r="2923" spans="7:39" customFormat="1" ht="18.75">
      <c r="G2923" s="121"/>
      <c r="H2923" s="120"/>
      <c r="I2923" s="122"/>
      <c r="J2923" s="306"/>
      <c r="K2923" s="115"/>
      <c r="AM2923" s="340"/>
    </row>
    <row r="2924" spans="7:39" customFormat="1" ht="18.75">
      <c r="G2924" s="121"/>
      <c r="H2924" s="120"/>
      <c r="I2924" s="122"/>
      <c r="J2924" s="306"/>
      <c r="K2924" s="115"/>
      <c r="AM2924" s="340"/>
    </row>
    <row r="2925" spans="7:39" customFormat="1" ht="18.75">
      <c r="G2925" s="121"/>
      <c r="H2925" s="120"/>
      <c r="I2925" s="122"/>
      <c r="J2925" s="306"/>
      <c r="K2925" s="115"/>
      <c r="AM2925" s="340"/>
    </row>
    <row r="2926" spans="7:39" customFormat="1" ht="18.75">
      <c r="G2926" s="121"/>
      <c r="H2926" s="120"/>
      <c r="I2926" s="122"/>
      <c r="J2926" s="306"/>
      <c r="K2926" s="115"/>
      <c r="AM2926" s="340"/>
    </row>
    <row r="2927" spans="7:39" customFormat="1" ht="18.75">
      <c r="G2927" s="121"/>
      <c r="H2927" s="120"/>
      <c r="I2927" s="122"/>
      <c r="J2927" s="306"/>
      <c r="K2927" s="115"/>
      <c r="AM2927" s="340"/>
    </row>
    <row r="2928" spans="7:39" customFormat="1" ht="18.75">
      <c r="G2928" s="121"/>
      <c r="H2928" s="120"/>
      <c r="I2928" s="122"/>
      <c r="J2928" s="306"/>
      <c r="K2928" s="115"/>
      <c r="AM2928" s="340"/>
    </row>
    <row r="2929" spans="7:39" customFormat="1" ht="18.75">
      <c r="G2929" s="121"/>
      <c r="H2929" s="120"/>
      <c r="I2929" s="122"/>
      <c r="J2929" s="306"/>
      <c r="K2929" s="115"/>
      <c r="AM2929" s="340"/>
    </row>
    <row r="2930" spans="7:39" customFormat="1" ht="18.75">
      <c r="G2930" s="121"/>
      <c r="H2930" s="120"/>
      <c r="I2930" s="122"/>
      <c r="J2930" s="306"/>
      <c r="K2930" s="115"/>
      <c r="AM2930" s="340"/>
    </row>
    <row r="2931" spans="7:39" customFormat="1" ht="18.75">
      <c r="G2931" s="121"/>
      <c r="H2931" s="120"/>
      <c r="I2931" s="122"/>
      <c r="J2931" s="306"/>
      <c r="K2931" s="115"/>
      <c r="AM2931" s="340"/>
    </row>
    <row r="2932" spans="7:39" customFormat="1" ht="18.75">
      <c r="G2932" s="121"/>
      <c r="H2932" s="120"/>
      <c r="I2932" s="122"/>
      <c r="J2932" s="306"/>
      <c r="K2932" s="115"/>
      <c r="AM2932" s="340"/>
    </row>
    <row r="2933" spans="7:39" customFormat="1" ht="18.75">
      <c r="G2933" s="121"/>
      <c r="H2933" s="120"/>
      <c r="I2933" s="122"/>
      <c r="J2933" s="306"/>
      <c r="K2933" s="115"/>
      <c r="AM2933" s="340"/>
    </row>
    <row r="2934" spans="7:39" customFormat="1" ht="18.75">
      <c r="G2934" s="121"/>
      <c r="H2934" s="120"/>
      <c r="I2934" s="122"/>
      <c r="J2934" s="306"/>
      <c r="K2934" s="115"/>
      <c r="AM2934" s="340"/>
    </row>
    <row r="2935" spans="7:39" customFormat="1" ht="18.75">
      <c r="G2935" s="121"/>
      <c r="H2935" s="120"/>
      <c r="I2935" s="122"/>
      <c r="J2935" s="306"/>
      <c r="K2935" s="115"/>
      <c r="AM2935" s="340"/>
    </row>
    <row r="2936" spans="7:39" customFormat="1" ht="18.75">
      <c r="G2936" s="121"/>
      <c r="H2936" s="120"/>
      <c r="I2936" s="122"/>
      <c r="J2936" s="306"/>
      <c r="K2936" s="115"/>
      <c r="AM2936" s="340"/>
    </row>
    <row r="2937" spans="7:39" customFormat="1" ht="18.75">
      <c r="G2937" s="121"/>
      <c r="H2937" s="120"/>
      <c r="I2937" s="122"/>
      <c r="J2937" s="306"/>
      <c r="K2937" s="115"/>
      <c r="AM2937" s="340"/>
    </row>
    <row r="2938" spans="7:39" customFormat="1" ht="18.75">
      <c r="G2938" s="121"/>
      <c r="H2938" s="120"/>
      <c r="I2938" s="122"/>
      <c r="J2938" s="306"/>
      <c r="K2938" s="115"/>
      <c r="AM2938" s="340"/>
    </row>
    <row r="2939" spans="7:39" customFormat="1" ht="18.75">
      <c r="G2939" s="121"/>
      <c r="H2939" s="120"/>
      <c r="I2939" s="122"/>
      <c r="J2939" s="306"/>
      <c r="K2939" s="115"/>
      <c r="AM2939" s="340"/>
    </row>
    <row r="2940" spans="7:39" customFormat="1" ht="18.75">
      <c r="G2940" s="121"/>
      <c r="H2940" s="120"/>
      <c r="I2940" s="122"/>
      <c r="J2940" s="306"/>
      <c r="K2940" s="115"/>
      <c r="AM2940" s="340"/>
    </row>
    <row r="2941" spans="7:39" customFormat="1" ht="18.75">
      <c r="G2941" s="121"/>
      <c r="H2941" s="120"/>
      <c r="I2941" s="122"/>
      <c r="J2941" s="306"/>
      <c r="K2941" s="115"/>
      <c r="AM2941" s="340"/>
    </row>
    <row r="2942" spans="7:39" customFormat="1" ht="18.75">
      <c r="G2942" s="121"/>
      <c r="H2942" s="120"/>
      <c r="I2942" s="122"/>
      <c r="J2942" s="306"/>
      <c r="K2942" s="115"/>
      <c r="AM2942" s="340"/>
    </row>
    <row r="2943" spans="7:39" customFormat="1" ht="18.75">
      <c r="G2943" s="121"/>
      <c r="H2943" s="120"/>
      <c r="I2943" s="122"/>
      <c r="J2943" s="306"/>
      <c r="K2943" s="115"/>
      <c r="AM2943" s="340"/>
    </row>
    <row r="2944" spans="7:39" customFormat="1" ht="18.75">
      <c r="G2944" s="121"/>
      <c r="H2944" s="120"/>
      <c r="I2944" s="122"/>
      <c r="J2944" s="306"/>
      <c r="K2944" s="115"/>
      <c r="AM2944" s="340"/>
    </row>
    <row r="2945" spans="7:39" customFormat="1" ht="18.75">
      <c r="G2945" s="121"/>
      <c r="H2945" s="120"/>
      <c r="I2945" s="122"/>
      <c r="J2945" s="306"/>
      <c r="K2945" s="115"/>
      <c r="AM2945" s="340"/>
    </row>
    <row r="2946" spans="7:39" customFormat="1" ht="18.75">
      <c r="G2946" s="121"/>
      <c r="H2946" s="120"/>
      <c r="I2946" s="122"/>
      <c r="J2946" s="306"/>
      <c r="K2946" s="115"/>
      <c r="AM2946" s="340"/>
    </row>
    <row r="2947" spans="7:39" customFormat="1" ht="18.75">
      <c r="G2947" s="121"/>
      <c r="H2947" s="120"/>
      <c r="I2947" s="122"/>
      <c r="J2947" s="306"/>
      <c r="K2947" s="115"/>
      <c r="AM2947" s="340"/>
    </row>
    <row r="2948" spans="7:39" customFormat="1" ht="18.75">
      <c r="G2948" s="121"/>
      <c r="H2948" s="120"/>
      <c r="I2948" s="122"/>
      <c r="J2948" s="306"/>
      <c r="K2948" s="115"/>
      <c r="AM2948" s="340"/>
    </row>
    <row r="2949" spans="7:39" customFormat="1" ht="18.75">
      <c r="G2949" s="121"/>
      <c r="H2949" s="120"/>
      <c r="I2949" s="122"/>
      <c r="J2949" s="306"/>
      <c r="K2949" s="115"/>
      <c r="AM2949" s="340"/>
    </row>
    <row r="2950" spans="7:39" customFormat="1" ht="18.75">
      <c r="G2950" s="121"/>
      <c r="H2950" s="120"/>
      <c r="I2950" s="122"/>
      <c r="J2950" s="306"/>
      <c r="K2950" s="115"/>
      <c r="AM2950" s="340"/>
    </row>
    <row r="2951" spans="7:39" customFormat="1" ht="18.75">
      <c r="G2951" s="121"/>
      <c r="H2951" s="120"/>
      <c r="I2951" s="122"/>
      <c r="J2951" s="306"/>
      <c r="K2951" s="115"/>
      <c r="AM2951" s="340"/>
    </row>
    <row r="2952" spans="7:39" customFormat="1" ht="18.75">
      <c r="G2952" s="121"/>
      <c r="H2952" s="120"/>
      <c r="I2952" s="122"/>
      <c r="J2952" s="306"/>
      <c r="K2952" s="115"/>
      <c r="AM2952" s="340"/>
    </row>
    <row r="2953" spans="7:39" customFormat="1" ht="18.75">
      <c r="G2953" s="121"/>
      <c r="H2953" s="120"/>
      <c r="I2953" s="122"/>
      <c r="J2953" s="306"/>
      <c r="K2953" s="115"/>
      <c r="AM2953" s="340"/>
    </row>
    <row r="2954" spans="7:39" customFormat="1" ht="18.75">
      <c r="G2954" s="121"/>
      <c r="H2954" s="120"/>
      <c r="I2954" s="122"/>
      <c r="J2954" s="306"/>
      <c r="K2954" s="115"/>
      <c r="AM2954" s="340"/>
    </row>
    <row r="2955" spans="7:39" customFormat="1" ht="18.75">
      <c r="G2955" s="121"/>
      <c r="H2955" s="120"/>
      <c r="I2955" s="122"/>
      <c r="J2955" s="306"/>
      <c r="K2955" s="115"/>
      <c r="AM2955" s="340"/>
    </row>
    <row r="2956" spans="7:39" customFormat="1" ht="18.75">
      <c r="G2956" s="121"/>
      <c r="H2956" s="120"/>
      <c r="I2956" s="122"/>
      <c r="J2956" s="306"/>
      <c r="K2956" s="115"/>
      <c r="AM2956" s="340"/>
    </row>
    <row r="2957" spans="7:39" customFormat="1" ht="18.75">
      <c r="G2957" s="121"/>
      <c r="H2957" s="120"/>
      <c r="I2957" s="122"/>
      <c r="J2957" s="306"/>
      <c r="K2957" s="115"/>
      <c r="AM2957" s="340"/>
    </row>
    <row r="2958" spans="7:39" customFormat="1" ht="18.75">
      <c r="G2958" s="121"/>
      <c r="H2958" s="120"/>
      <c r="I2958" s="122"/>
      <c r="J2958" s="306"/>
      <c r="K2958" s="115"/>
      <c r="AM2958" s="340"/>
    </row>
    <row r="2959" spans="7:39" customFormat="1" ht="18.75">
      <c r="G2959" s="121"/>
      <c r="H2959" s="120"/>
      <c r="I2959" s="122"/>
      <c r="J2959" s="306"/>
      <c r="K2959" s="115"/>
      <c r="AM2959" s="340"/>
    </row>
    <row r="2960" spans="7:39" customFormat="1" ht="18.75">
      <c r="G2960" s="121"/>
      <c r="H2960" s="120"/>
      <c r="I2960" s="122"/>
      <c r="J2960" s="306"/>
      <c r="K2960" s="115"/>
      <c r="AM2960" s="340"/>
    </row>
    <row r="2961" spans="7:39" customFormat="1" ht="18.75">
      <c r="G2961" s="121"/>
      <c r="H2961" s="120"/>
      <c r="I2961" s="122"/>
      <c r="J2961" s="306"/>
      <c r="K2961" s="115"/>
      <c r="AM2961" s="340"/>
    </row>
    <row r="2962" spans="7:39" customFormat="1" ht="18.75">
      <c r="G2962" s="121"/>
      <c r="H2962" s="120"/>
      <c r="I2962" s="122"/>
      <c r="J2962" s="306"/>
      <c r="K2962" s="115"/>
      <c r="AM2962" s="340"/>
    </row>
    <row r="2963" spans="7:39" customFormat="1" ht="18.75">
      <c r="G2963" s="121"/>
      <c r="H2963" s="120"/>
      <c r="I2963" s="122"/>
      <c r="J2963" s="306"/>
      <c r="K2963" s="115"/>
      <c r="AM2963" s="340"/>
    </row>
    <row r="2964" spans="7:39" customFormat="1" ht="18.75">
      <c r="G2964" s="121"/>
      <c r="H2964" s="120"/>
      <c r="I2964" s="122"/>
      <c r="J2964" s="306"/>
      <c r="K2964" s="115"/>
      <c r="AM2964" s="340"/>
    </row>
    <row r="2965" spans="7:39" customFormat="1" ht="18.75">
      <c r="G2965" s="121"/>
      <c r="H2965" s="120"/>
      <c r="I2965" s="122"/>
      <c r="J2965" s="306"/>
      <c r="K2965" s="115"/>
      <c r="AM2965" s="340"/>
    </row>
    <row r="2966" spans="7:39" customFormat="1" ht="18.75">
      <c r="G2966" s="121"/>
      <c r="H2966" s="120"/>
      <c r="I2966" s="122"/>
      <c r="J2966" s="306"/>
      <c r="K2966" s="115"/>
      <c r="AM2966" s="340"/>
    </row>
    <row r="2967" spans="7:39" customFormat="1" ht="18.75">
      <c r="G2967" s="121"/>
      <c r="H2967" s="120"/>
      <c r="I2967" s="122"/>
      <c r="J2967" s="306"/>
      <c r="K2967" s="115"/>
      <c r="AM2967" s="340"/>
    </row>
    <row r="2968" spans="7:39" customFormat="1" ht="18.75">
      <c r="G2968" s="121"/>
      <c r="H2968" s="120"/>
      <c r="I2968" s="122"/>
      <c r="J2968" s="306"/>
      <c r="K2968" s="115"/>
      <c r="AM2968" s="340"/>
    </row>
    <row r="2969" spans="7:39" customFormat="1" ht="18.75">
      <c r="G2969" s="121"/>
      <c r="H2969" s="120"/>
      <c r="I2969" s="122"/>
      <c r="J2969" s="306"/>
      <c r="K2969" s="115"/>
      <c r="AM2969" s="340"/>
    </row>
    <row r="2970" spans="7:39" customFormat="1" ht="18.75">
      <c r="G2970" s="121"/>
      <c r="H2970" s="120"/>
      <c r="I2970" s="122"/>
      <c r="J2970" s="306"/>
      <c r="K2970" s="115"/>
      <c r="AM2970" s="340"/>
    </row>
    <row r="2971" spans="7:39" customFormat="1" ht="18.75">
      <c r="G2971" s="121"/>
      <c r="H2971" s="120"/>
      <c r="I2971" s="122"/>
      <c r="J2971" s="306"/>
      <c r="K2971" s="115"/>
      <c r="AM2971" s="340"/>
    </row>
    <row r="2972" spans="7:39" customFormat="1" ht="18.75">
      <c r="G2972" s="121"/>
      <c r="H2972" s="120"/>
      <c r="I2972" s="122"/>
      <c r="J2972" s="306"/>
      <c r="K2972" s="115"/>
      <c r="AM2972" s="340"/>
    </row>
    <row r="2973" spans="7:39" customFormat="1" ht="18.75">
      <c r="G2973" s="121"/>
      <c r="H2973" s="120"/>
      <c r="I2973" s="122"/>
      <c r="J2973" s="306"/>
      <c r="K2973" s="115"/>
      <c r="AM2973" s="340"/>
    </row>
    <row r="2974" spans="7:39" customFormat="1" ht="18.75">
      <c r="G2974" s="121"/>
      <c r="H2974" s="120"/>
      <c r="I2974" s="122"/>
      <c r="J2974" s="306"/>
      <c r="K2974" s="115"/>
      <c r="AM2974" s="340"/>
    </row>
    <row r="2975" spans="7:39" customFormat="1" ht="18.75">
      <c r="G2975" s="121"/>
      <c r="H2975" s="120"/>
      <c r="I2975" s="122"/>
      <c r="J2975" s="306"/>
      <c r="K2975" s="115"/>
      <c r="AM2975" s="340"/>
    </row>
    <row r="2976" spans="7:39" customFormat="1" ht="18.75">
      <c r="G2976" s="121"/>
      <c r="H2976" s="120"/>
      <c r="I2976" s="122"/>
      <c r="J2976" s="306"/>
      <c r="K2976" s="115"/>
      <c r="AM2976" s="340"/>
    </row>
    <row r="2977" spans="7:39" customFormat="1" ht="18.75">
      <c r="G2977" s="121"/>
      <c r="H2977" s="120"/>
      <c r="I2977" s="122"/>
      <c r="J2977" s="306"/>
      <c r="K2977" s="115"/>
      <c r="AM2977" s="340"/>
    </row>
    <row r="2978" spans="7:39" customFormat="1" ht="18.75">
      <c r="G2978" s="121"/>
      <c r="H2978" s="120"/>
      <c r="I2978" s="122"/>
      <c r="J2978" s="306"/>
      <c r="K2978" s="115"/>
      <c r="AM2978" s="340"/>
    </row>
    <row r="2979" spans="7:39" customFormat="1" ht="18.75">
      <c r="G2979" s="121"/>
      <c r="H2979" s="120"/>
      <c r="I2979" s="122"/>
      <c r="J2979" s="306"/>
      <c r="K2979" s="115"/>
      <c r="AM2979" s="340"/>
    </row>
    <row r="2980" spans="7:39" customFormat="1" ht="18.75">
      <c r="G2980" s="121"/>
      <c r="H2980" s="120"/>
      <c r="I2980" s="122"/>
      <c r="J2980" s="306"/>
      <c r="K2980" s="115"/>
      <c r="AM2980" s="340"/>
    </row>
    <row r="2981" spans="7:39" customFormat="1" ht="18.75">
      <c r="G2981" s="121"/>
      <c r="H2981" s="120"/>
      <c r="I2981" s="122"/>
      <c r="J2981" s="306"/>
      <c r="K2981" s="115"/>
      <c r="AM2981" s="340"/>
    </row>
    <row r="2982" spans="7:39" customFormat="1" ht="18.75">
      <c r="G2982" s="121"/>
      <c r="H2982" s="120"/>
      <c r="I2982" s="122"/>
      <c r="J2982" s="306"/>
      <c r="K2982" s="115"/>
      <c r="AM2982" s="340"/>
    </row>
    <row r="2983" spans="7:39" customFormat="1" ht="18.75">
      <c r="G2983" s="121"/>
      <c r="H2983" s="120"/>
      <c r="I2983" s="122"/>
      <c r="J2983" s="306"/>
      <c r="K2983" s="115"/>
      <c r="AM2983" s="340"/>
    </row>
    <row r="2984" spans="7:39" customFormat="1" ht="18.75">
      <c r="G2984" s="121"/>
      <c r="H2984" s="120"/>
      <c r="I2984" s="122"/>
      <c r="J2984" s="306"/>
      <c r="K2984" s="115"/>
      <c r="AM2984" s="340"/>
    </row>
    <row r="2985" spans="7:39" customFormat="1" ht="18.75">
      <c r="G2985" s="121"/>
      <c r="H2985" s="120"/>
      <c r="I2985" s="122"/>
      <c r="J2985" s="306"/>
      <c r="K2985" s="115"/>
      <c r="AM2985" s="340"/>
    </row>
    <row r="2986" spans="7:39" customFormat="1" ht="18.75">
      <c r="G2986" s="121"/>
      <c r="H2986" s="120"/>
      <c r="I2986" s="122"/>
      <c r="J2986" s="306"/>
      <c r="K2986" s="115"/>
      <c r="AM2986" s="340"/>
    </row>
    <row r="2987" spans="7:39" customFormat="1" ht="18.75">
      <c r="G2987" s="121"/>
      <c r="H2987" s="120"/>
      <c r="I2987" s="122"/>
      <c r="J2987" s="306"/>
      <c r="K2987" s="115"/>
      <c r="AM2987" s="340"/>
    </row>
    <row r="2988" spans="7:39" customFormat="1" ht="18.75">
      <c r="G2988" s="121"/>
      <c r="H2988" s="120"/>
      <c r="I2988" s="122"/>
      <c r="J2988" s="306"/>
      <c r="K2988" s="115"/>
      <c r="AM2988" s="340"/>
    </row>
    <row r="2989" spans="7:39" customFormat="1" ht="18.75">
      <c r="G2989" s="121"/>
      <c r="H2989" s="120"/>
      <c r="I2989" s="122"/>
      <c r="J2989" s="306"/>
      <c r="K2989" s="115"/>
      <c r="AM2989" s="340"/>
    </row>
    <row r="2990" spans="7:39" customFormat="1" ht="18.75">
      <c r="G2990" s="121"/>
      <c r="H2990" s="120"/>
      <c r="I2990" s="122"/>
      <c r="J2990" s="306"/>
      <c r="K2990" s="115"/>
      <c r="AM2990" s="340"/>
    </row>
    <row r="2991" spans="7:39" customFormat="1" ht="18.75">
      <c r="G2991" s="121"/>
      <c r="H2991" s="120"/>
      <c r="I2991" s="122"/>
      <c r="J2991" s="306"/>
      <c r="K2991" s="115"/>
      <c r="AM2991" s="340"/>
    </row>
    <row r="2992" spans="7:39" customFormat="1" ht="18.75">
      <c r="G2992" s="121"/>
      <c r="H2992" s="120"/>
      <c r="I2992" s="122"/>
      <c r="J2992" s="306"/>
      <c r="K2992" s="115"/>
      <c r="AM2992" s="340"/>
    </row>
    <row r="2993" spans="7:39" customFormat="1" ht="18.75">
      <c r="G2993" s="121"/>
      <c r="H2993" s="120"/>
      <c r="I2993" s="122"/>
      <c r="J2993" s="306"/>
      <c r="K2993" s="115"/>
      <c r="AM2993" s="340"/>
    </row>
    <row r="2994" spans="7:39" customFormat="1" ht="18.75">
      <c r="G2994" s="121"/>
      <c r="H2994" s="120"/>
      <c r="I2994" s="122"/>
      <c r="J2994" s="306"/>
      <c r="K2994" s="115"/>
      <c r="AM2994" s="340"/>
    </row>
    <row r="2995" spans="7:39" customFormat="1" ht="18.75">
      <c r="G2995" s="121"/>
      <c r="H2995" s="120"/>
      <c r="I2995" s="122"/>
      <c r="J2995" s="306"/>
      <c r="K2995" s="115"/>
      <c r="AM2995" s="340"/>
    </row>
    <row r="2996" spans="7:39" customFormat="1" ht="18.75">
      <c r="G2996" s="121"/>
      <c r="H2996" s="120"/>
      <c r="I2996" s="122"/>
      <c r="J2996" s="306"/>
      <c r="K2996" s="115"/>
      <c r="AM2996" s="340"/>
    </row>
    <row r="2997" spans="7:39" customFormat="1" ht="18.75">
      <c r="G2997" s="121"/>
      <c r="H2997" s="120"/>
      <c r="I2997" s="122"/>
      <c r="J2997" s="306"/>
      <c r="K2997" s="115"/>
      <c r="AM2997" s="340"/>
    </row>
    <row r="2998" spans="7:39" customFormat="1" ht="18.75">
      <c r="G2998" s="121"/>
      <c r="H2998" s="120"/>
      <c r="I2998" s="122"/>
      <c r="J2998" s="306"/>
      <c r="K2998" s="115"/>
      <c r="AM2998" s="340"/>
    </row>
    <row r="2999" spans="7:39" customFormat="1" ht="18.75">
      <c r="G2999" s="121"/>
      <c r="H2999" s="120"/>
      <c r="I2999" s="122"/>
      <c r="J2999" s="306"/>
      <c r="K2999" s="115"/>
      <c r="AM2999" s="340"/>
    </row>
    <row r="3000" spans="7:39" customFormat="1" ht="18.75">
      <c r="G3000" s="121"/>
      <c r="H3000" s="120"/>
      <c r="I3000" s="122"/>
      <c r="J3000" s="306"/>
      <c r="K3000" s="115"/>
      <c r="AM3000" s="340"/>
    </row>
    <row r="3001" spans="7:39" customFormat="1" ht="18.75">
      <c r="G3001" s="121"/>
      <c r="H3001" s="120"/>
      <c r="I3001" s="122"/>
      <c r="J3001" s="306"/>
      <c r="K3001" s="115"/>
      <c r="AM3001" s="340"/>
    </row>
    <row r="3002" spans="7:39" customFormat="1" ht="18.75">
      <c r="G3002" s="121"/>
      <c r="H3002" s="120"/>
      <c r="I3002" s="122"/>
      <c r="J3002" s="306"/>
      <c r="K3002" s="115"/>
      <c r="AM3002" s="340"/>
    </row>
    <row r="3003" spans="7:39" customFormat="1" ht="18.75">
      <c r="G3003" s="121"/>
      <c r="H3003" s="120"/>
      <c r="I3003" s="122"/>
      <c r="J3003" s="306"/>
      <c r="K3003" s="115"/>
      <c r="AM3003" s="340"/>
    </row>
    <row r="3004" spans="7:39" customFormat="1" ht="18.75">
      <c r="G3004" s="121"/>
      <c r="H3004" s="120"/>
      <c r="I3004" s="122"/>
      <c r="J3004" s="306"/>
      <c r="K3004" s="115"/>
      <c r="AM3004" s="340"/>
    </row>
    <row r="3005" spans="7:39" customFormat="1" ht="18.75">
      <c r="G3005" s="121"/>
      <c r="H3005" s="120"/>
      <c r="I3005" s="122"/>
      <c r="J3005" s="306"/>
      <c r="K3005" s="115"/>
      <c r="AM3005" s="340"/>
    </row>
    <row r="3006" spans="7:39" customFormat="1" ht="18.75">
      <c r="G3006" s="121"/>
      <c r="H3006" s="120"/>
      <c r="I3006" s="122"/>
      <c r="J3006" s="306"/>
      <c r="K3006" s="115"/>
      <c r="AM3006" s="340"/>
    </row>
    <row r="3007" spans="7:39" customFormat="1" ht="18.75">
      <c r="G3007" s="121"/>
      <c r="H3007" s="120"/>
      <c r="I3007" s="122"/>
      <c r="J3007" s="306"/>
      <c r="K3007" s="115"/>
      <c r="AM3007" s="340"/>
    </row>
    <row r="3008" spans="7:39" customFormat="1" ht="18.75">
      <c r="G3008" s="121"/>
      <c r="H3008" s="120"/>
      <c r="I3008" s="122"/>
      <c r="J3008" s="306"/>
      <c r="K3008" s="115"/>
      <c r="AM3008" s="340"/>
    </row>
    <row r="3009" spans="7:39" customFormat="1" ht="18.75">
      <c r="G3009" s="121"/>
      <c r="H3009" s="120"/>
      <c r="I3009" s="122"/>
      <c r="J3009" s="306"/>
      <c r="K3009" s="115"/>
      <c r="AM3009" s="340"/>
    </row>
    <row r="3010" spans="7:39" customFormat="1" ht="18.75">
      <c r="G3010" s="121"/>
      <c r="H3010" s="120"/>
      <c r="I3010" s="122"/>
      <c r="J3010" s="306"/>
      <c r="K3010" s="115"/>
      <c r="AM3010" s="340"/>
    </row>
    <row r="3011" spans="7:39" customFormat="1" ht="18.75">
      <c r="G3011" s="121"/>
      <c r="H3011" s="120"/>
      <c r="I3011" s="122"/>
      <c r="J3011" s="306"/>
      <c r="K3011" s="115"/>
      <c r="AM3011" s="340"/>
    </row>
    <row r="3012" spans="7:39" customFormat="1" ht="18.75">
      <c r="G3012" s="121"/>
      <c r="H3012" s="120"/>
      <c r="I3012" s="122"/>
      <c r="J3012" s="306"/>
      <c r="K3012" s="115"/>
      <c r="AM3012" s="340"/>
    </row>
    <row r="3013" spans="7:39" customFormat="1" ht="18.75">
      <c r="G3013" s="121"/>
      <c r="H3013" s="120"/>
      <c r="I3013" s="122"/>
      <c r="J3013" s="306"/>
      <c r="K3013" s="115"/>
      <c r="AM3013" s="340"/>
    </row>
    <row r="3014" spans="7:39" customFormat="1" ht="18.75">
      <c r="G3014" s="121"/>
      <c r="H3014" s="120"/>
      <c r="I3014" s="122"/>
      <c r="J3014" s="306"/>
      <c r="K3014" s="115"/>
      <c r="AM3014" s="340"/>
    </row>
    <row r="3015" spans="7:39" customFormat="1" ht="18.75">
      <c r="G3015" s="121"/>
      <c r="H3015" s="120"/>
      <c r="I3015" s="122"/>
      <c r="J3015" s="306"/>
      <c r="K3015" s="115"/>
      <c r="AM3015" s="340"/>
    </row>
    <row r="3016" spans="7:39" customFormat="1" ht="18.75">
      <c r="G3016" s="121"/>
      <c r="H3016" s="120"/>
      <c r="I3016" s="122"/>
      <c r="J3016" s="306"/>
      <c r="K3016" s="115"/>
      <c r="AM3016" s="340"/>
    </row>
    <row r="3017" spans="7:39" customFormat="1" ht="18.75">
      <c r="G3017" s="121"/>
      <c r="H3017" s="120"/>
      <c r="I3017" s="122"/>
      <c r="J3017" s="306"/>
      <c r="K3017" s="115"/>
      <c r="AM3017" s="340"/>
    </row>
    <row r="3018" spans="7:39" customFormat="1" ht="18.75">
      <c r="G3018" s="121"/>
      <c r="H3018" s="120"/>
      <c r="I3018" s="122"/>
      <c r="J3018" s="306"/>
      <c r="K3018" s="115"/>
      <c r="AM3018" s="340"/>
    </row>
    <row r="3019" spans="7:39" customFormat="1" ht="18.75">
      <c r="G3019" s="121"/>
      <c r="H3019" s="120"/>
      <c r="I3019" s="122"/>
      <c r="J3019" s="306"/>
      <c r="K3019" s="115"/>
      <c r="AM3019" s="340"/>
    </row>
    <row r="3020" spans="7:39" customFormat="1" ht="18.75">
      <c r="G3020" s="121"/>
      <c r="H3020" s="120"/>
      <c r="I3020" s="122"/>
      <c r="J3020" s="306"/>
      <c r="K3020" s="115"/>
      <c r="AM3020" s="340"/>
    </row>
    <row r="3021" spans="7:39" customFormat="1" ht="18.75">
      <c r="G3021" s="121"/>
      <c r="H3021" s="120"/>
      <c r="I3021" s="122"/>
      <c r="J3021" s="306"/>
      <c r="K3021" s="115"/>
      <c r="AM3021" s="340"/>
    </row>
    <row r="3022" spans="7:39" customFormat="1" ht="18.75">
      <c r="G3022" s="121"/>
      <c r="H3022" s="120"/>
      <c r="I3022" s="122"/>
      <c r="J3022" s="306"/>
      <c r="K3022" s="115"/>
      <c r="AM3022" s="340"/>
    </row>
    <row r="3023" spans="7:39" customFormat="1" ht="18.75">
      <c r="G3023" s="121"/>
      <c r="H3023" s="120"/>
      <c r="I3023" s="122"/>
      <c r="J3023" s="306"/>
      <c r="K3023" s="115"/>
      <c r="AM3023" s="340"/>
    </row>
    <row r="3024" spans="7:39" customFormat="1" ht="18.75">
      <c r="G3024" s="121"/>
      <c r="H3024" s="120"/>
      <c r="I3024" s="122"/>
      <c r="J3024" s="306"/>
      <c r="K3024" s="115"/>
      <c r="AM3024" s="340"/>
    </row>
    <row r="3025" spans="7:39" customFormat="1" ht="18.75">
      <c r="G3025" s="121"/>
      <c r="H3025" s="120"/>
      <c r="I3025" s="122"/>
      <c r="J3025" s="306"/>
      <c r="K3025" s="115"/>
      <c r="AM3025" s="340"/>
    </row>
    <row r="3026" spans="7:39" customFormat="1" ht="18.75">
      <c r="G3026" s="121"/>
      <c r="H3026" s="120"/>
      <c r="I3026" s="122"/>
      <c r="J3026" s="306"/>
      <c r="K3026" s="115"/>
      <c r="AM3026" s="340"/>
    </row>
    <row r="3027" spans="7:39" customFormat="1" ht="18.75">
      <c r="G3027" s="121"/>
      <c r="H3027" s="120"/>
      <c r="I3027" s="122"/>
      <c r="J3027" s="306"/>
      <c r="K3027" s="115"/>
      <c r="AM3027" s="340"/>
    </row>
    <row r="3028" spans="7:39" customFormat="1" ht="18.75">
      <c r="G3028" s="121"/>
      <c r="H3028" s="120"/>
      <c r="I3028" s="122"/>
      <c r="J3028" s="306"/>
      <c r="K3028" s="115"/>
      <c r="AM3028" s="340"/>
    </row>
    <row r="3029" spans="7:39" customFormat="1" ht="18.75">
      <c r="G3029" s="121"/>
      <c r="H3029" s="120"/>
      <c r="I3029" s="122"/>
      <c r="J3029" s="306"/>
      <c r="K3029" s="115"/>
      <c r="AM3029" s="340"/>
    </row>
    <row r="3030" spans="7:39" customFormat="1" ht="18.75">
      <c r="G3030" s="121"/>
      <c r="H3030" s="120"/>
      <c r="I3030" s="122"/>
      <c r="J3030" s="306"/>
      <c r="K3030" s="115"/>
      <c r="AM3030" s="340"/>
    </row>
    <row r="3031" spans="7:39" customFormat="1" ht="18.75">
      <c r="G3031" s="121"/>
      <c r="H3031" s="120"/>
      <c r="I3031" s="122"/>
      <c r="J3031" s="306"/>
      <c r="K3031" s="115"/>
      <c r="AM3031" s="340"/>
    </row>
    <row r="3032" spans="7:39" customFormat="1" ht="18.75">
      <c r="G3032" s="121"/>
      <c r="H3032" s="120"/>
      <c r="I3032" s="122"/>
      <c r="J3032" s="306"/>
      <c r="K3032" s="115"/>
      <c r="AM3032" s="340"/>
    </row>
    <row r="3033" spans="7:39" customFormat="1" ht="18.75">
      <c r="G3033" s="121"/>
      <c r="H3033" s="120"/>
      <c r="I3033" s="122"/>
      <c r="J3033" s="306"/>
      <c r="K3033" s="115"/>
      <c r="AM3033" s="340"/>
    </row>
    <row r="3034" spans="7:39" customFormat="1" ht="18.75">
      <c r="G3034" s="121"/>
      <c r="H3034" s="120"/>
      <c r="I3034" s="122"/>
      <c r="J3034" s="306"/>
      <c r="K3034" s="115"/>
      <c r="AM3034" s="340"/>
    </row>
    <row r="3035" spans="7:39" customFormat="1" ht="18.75">
      <c r="G3035" s="121"/>
      <c r="H3035" s="120"/>
      <c r="I3035" s="122"/>
      <c r="J3035" s="306"/>
      <c r="K3035" s="115"/>
      <c r="AM3035" s="340"/>
    </row>
    <row r="3036" spans="7:39" customFormat="1" ht="18.75">
      <c r="G3036" s="121"/>
      <c r="H3036" s="120"/>
      <c r="I3036" s="122"/>
      <c r="J3036" s="306"/>
      <c r="K3036" s="115"/>
      <c r="AM3036" s="340"/>
    </row>
    <row r="3037" spans="7:39" customFormat="1" ht="18.75">
      <c r="G3037" s="121"/>
      <c r="H3037" s="120"/>
      <c r="I3037" s="122"/>
      <c r="J3037" s="306"/>
      <c r="K3037" s="115"/>
      <c r="AM3037" s="340"/>
    </row>
    <row r="3038" spans="7:39" customFormat="1" ht="18.75">
      <c r="G3038" s="121"/>
      <c r="H3038" s="120"/>
      <c r="I3038" s="122"/>
      <c r="J3038" s="306"/>
      <c r="K3038" s="115"/>
      <c r="AM3038" s="340"/>
    </row>
    <row r="3039" spans="7:39" customFormat="1" ht="18.75">
      <c r="G3039" s="121"/>
      <c r="H3039" s="120"/>
      <c r="I3039" s="122"/>
      <c r="J3039" s="306"/>
      <c r="K3039" s="115"/>
      <c r="AM3039" s="340"/>
    </row>
    <row r="3040" spans="7:39" customFormat="1" ht="18.75">
      <c r="G3040" s="121"/>
      <c r="H3040" s="120"/>
      <c r="I3040" s="122"/>
      <c r="J3040" s="306"/>
      <c r="K3040" s="115"/>
      <c r="AM3040" s="340"/>
    </row>
    <row r="3041" spans="7:39" customFormat="1" ht="18.75">
      <c r="G3041" s="121"/>
      <c r="H3041" s="120"/>
      <c r="I3041" s="122"/>
      <c r="J3041" s="306"/>
      <c r="K3041" s="115"/>
      <c r="AM3041" s="340"/>
    </row>
    <row r="3042" spans="7:39" customFormat="1" ht="18.75">
      <c r="G3042" s="121"/>
      <c r="H3042" s="120"/>
      <c r="I3042" s="122"/>
      <c r="J3042" s="306"/>
      <c r="K3042" s="115"/>
      <c r="AM3042" s="340"/>
    </row>
    <row r="3043" spans="7:39" customFormat="1" ht="18.75">
      <c r="G3043" s="121"/>
      <c r="H3043" s="120"/>
      <c r="I3043" s="122"/>
      <c r="J3043" s="306"/>
      <c r="K3043" s="115"/>
      <c r="AM3043" s="340"/>
    </row>
    <row r="3044" spans="7:39" customFormat="1" ht="18.75">
      <c r="G3044" s="121"/>
      <c r="H3044" s="120"/>
      <c r="I3044" s="122"/>
      <c r="J3044" s="306"/>
      <c r="K3044" s="115"/>
      <c r="AM3044" s="340"/>
    </row>
    <row r="3045" spans="7:39" customFormat="1" ht="18.75">
      <c r="G3045" s="121"/>
      <c r="H3045" s="120"/>
      <c r="I3045" s="122"/>
      <c r="J3045" s="306"/>
      <c r="K3045" s="115"/>
      <c r="AM3045" s="340"/>
    </row>
    <row r="3046" spans="7:39" customFormat="1" ht="18.75">
      <c r="G3046" s="121"/>
      <c r="H3046" s="120"/>
      <c r="I3046" s="122"/>
      <c r="J3046" s="306"/>
      <c r="K3046" s="115"/>
      <c r="AM3046" s="340"/>
    </row>
    <row r="3047" spans="7:39" customFormat="1" ht="18.75">
      <c r="G3047" s="121"/>
      <c r="H3047" s="120"/>
      <c r="I3047" s="122"/>
      <c r="J3047" s="306"/>
      <c r="K3047" s="115"/>
      <c r="AM3047" s="340"/>
    </row>
    <row r="3048" spans="7:39" customFormat="1" ht="18.75">
      <c r="G3048" s="121"/>
      <c r="H3048" s="120"/>
      <c r="I3048" s="122"/>
      <c r="J3048" s="306"/>
      <c r="K3048" s="115"/>
      <c r="AM3048" s="340"/>
    </row>
    <row r="3049" spans="7:39" customFormat="1" ht="18.75">
      <c r="G3049" s="121"/>
      <c r="H3049" s="120"/>
      <c r="I3049" s="122"/>
      <c r="J3049" s="306"/>
      <c r="K3049" s="115"/>
      <c r="AM3049" s="340"/>
    </row>
    <row r="3050" spans="7:39" customFormat="1" ht="18.75">
      <c r="G3050" s="121"/>
      <c r="H3050" s="120"/>
      <c r="I3050" s="122"/>
      <c r="J3050" s="306"/>
      <c r="K3050" s="115"/>
      <c r="AM3050" s="340"/>
    </row>
    <row r="3051" spans="7:39" customFormat="1" ht="18.75">
      <c r="G3051" s="121"/>
      <c r="H3051" s="120"/>
      <c r="I3051" s="122"/>
      <c r="J3051" s="306"/>
      <c r="K3051" s="115"/>
      <c r="AM3051" s="340"/>
    </row>
    <row r="3052" spans="7:39" customFormat="1" ht="18.75">
      <c r="G3052" s="121"/>
      <c r="H3052" s="120"/>
      <c r="I3052" s="122"/>
      <c r="J3052" s="306"/>
      <c r="K3052" s="115"/>
      <c r="AM3052" s="340"/>
    </row>
    <row r="3053" spans="7:39" customFormat="1" ht="18.75">
      <c r="G3053" s="121"/>
      <c r="H3053" s="120"/>
      <c r="I3053" s="122"/>
      <c r="J3053" s="306"/>
      <c r="K3053" s="115"/>
      <c r="AM3053" s="340"/>
    </row>
    <row r="3054" spans="7:39" customFormat="1" ht="18.75">
      <c r="G3054" s="121"/>
      <c r="H3054" s="120"/>
      <c r="I3054" s="122"/>
      <c r="J3054" s="306"/>
      <c r="K3054" s="115"/>
      <c r="AM3054" s="340"/>
    </row>
    <row r="3055" spans="7:39" customFormat="1" ht="18.75">
      <c r="G3055" s="121"/>
      <c r="H3055" s="120"/>
      <c r="I3055" s="122"/>
      <c r="J3055" s="306"/>
      <c r="K3055" s="115"/>
      <c r="AM3055" s="340"/>
    </row>
    <row r="3056" spans="7:39" customFormat="1" ht="18.75">
      <c r="G3056" s="121"/>
      <c r="H3056" s="120"/>
      <c r="I3056" s="122"/>
      <c r="J3056" s="306"/>
      <c r="K3056" s="115"/>
      <c r="AM3056" s="340"/>
    </row>
    <row r="3057" spans="7:39" customFormat="1" ht="18.75">
      <c r="G3057" s="121"/>
      <c r="H3057" s="120"/>
      <c r="I3057" s="122"/>
      <c r="J3057" s="306"/>
      <c r="K3057" s="115"/>
      <c r="AM3057" s="340"/>
    </row>
    <row r="3058" spans="7:39" customFormat="1" ht="18.75">
      <c r="G3058" s="121"/>
      <c r="H3058" s="120"/>
      <c r="I3058" s="122"/>
      <c r="J3058" s="306"/>
      <c r="K3058" s="115"/>
      <c r="AM3058" s="340"/>
    </row>
    <row r="3059" spans="7:39" customFormat="1" ht="18.75">
      <c r="G3059" s="121"/>
      <c r="H3059" s="120"/>
      <c r="I3059" s="122"/>
      <c r="J3059" s="306"/>
      <c r="K3059" s="115"/>
      <c r="AM3059" s="340"/>
    </row>
    <row r="3060" spans="7:39" customFormat="1" ht="18.75">
      <c r="G3060" s="121"/>
      <c r="H3060" s="120"/>
      <c r="I3060" s="122"/>
      <c r="J3060" s="306"/>
      <c r="K3060" s="115"/>
      <c r="AM3060" s="340"/>
    </row>
    <row r="3061" spans="7:39" customFormat="1" ht="18.75">
      <c r="G3061" s="121"/>
      <c r="H3061" s="120"/>
      <c r="I3061" s="122"/>
      <c r="J3061" s="306"/>
      <c r="K3061" s="115"/>
      <c r="AM3061" s="340"/>
    </row>
    <row r="3062" spans="7:39" customFormat="1" ht="18.75">
      <c r="G3062" s="121"/>
      <c r="H3062" s="120"/>
      <c r="I3062" s="122"/>
      <c r="J3062" s="306"/>
      <c r="K3062" s="115"/>
      <c r="AM3062" s="340"/>
    </row>
    <row r="3063" spans="7:39" customFormat="1" ht="18.75">
      <c r="G3063" s="121"/>
      <c r="H3063" s="120"/>
      <c r="I3063" s="122"/>
      <c r="J3063" s="306"/>
      <c r="K3063" s="115"/>
      <c r="AM3063" s="340"/>
    </row>
    <row r="3064" spans="7:39" customFormat="1" ht="18.75">
      <c r="G3064" s="121"/>
      <c r="H3064" s="120"/>
      <c r="I3064" s="122"/>
      <c r="J3064" s="306"/>
      <c r="K3064" s="115"/>
      <c r="AM3064" s="340"/>
    </row>
    <row r="3065" spans="7:39" customFormat="1" ht="18.75">
      <c r="G3065" s="121"/>
      <c r="H3065" s="120"/>
      <c r="I3065" s="122"/>
      <c r="J3065" s="306"/>
      <c r="K3065" s="115"/>
      <c r="AM3065" s="340"/>
    </row>
    <row r="3066" spans="7:39" customFormat="1" ht="18.75">
      <c r="G3066" s="121"/>
      <c r="H3066" s="120"/>
      <c r="I3066" s="122"/>
      <c r="J3066" s="306"/>
      <c r="K3066" s="115"/>
      <c r="AM3066" s="340"/>
    </row>
    <row r="3067" spans="7:39" customFormat="1" ht="18.75">
      <c r="G3067" s="121"/>
      <c r="H3067" s="120"/>
      <c r="I3067" s="122"/>
      <c r="J3067" s="306"/>
      <c r="K3067" s="115"/>
      <c r="AM3067" s="340"/>
    </row>
    <row r="3068" spans="7:39" customFormat="1" ht="18.75">
      <c r="G3068" s="121"/>
      <c r="H3068" s="120"/>
      <c r="I3068" s="122"/>
      <c r="J3068" s="306"/>
      <c r="K3068" s="115"/>
      <c r="AM3068" s="340"/>
    </row>
    <row r="3069" spans="7:39" customFormat="1" ht="18.75">
      <c r="G3069" s="121"/>
      <c r="H3069" s="120"/>
      <c r="I3069" s="122"/>
      <c r="J3069" s="306"/>
      <c r="K3069" s="115"/>
      <c r="AM3069" s="340"/>
    </row>
    <row r="3070" spans="7:39" customFormat="1" ht="18.75">
      <c r="G3070" s="121"/>
      <c r="H3070" s="120"/>
      <c r="I3070" s="122"/>
      <c r="J3070" s="306"/>
      <c r="K3070" s="115"/>
      <c r="AM3070" s="340"/>
    </row>
    <row r="3071" spans="7:39" customFormat="1" ht="18.75">
      <c r="G3071" s="121"/>
      <c r="H3071" s="120"/>
      <c r="I3071" s="122"/>
      <c r="J3071" s="306"/>
      <c r="K3071" s="115"/>
      <c r="AM3071" s="340"/>
    </row>
    <row r="3072" spans="7:39" customFormat="1" ht="18.75">
      <c r="G3072" s="121"/>
      <c r="H3072" s="120"/>
      <c r="I3072" s="122"/>
      <c r="J3072" s="306"/>
      <c r="K3072" s="115"/>
      <c r="AM3072" s="340"/>
    </row>
    <row r="3073" spans="7:39" customFormat="1" ht="18.75">
      <c r="G3073" s="121"/>
      <c r="H3073" s="120"/>
      <c r="I3073" s="122"/>
      <c r="J3073" s="306"/>
      <c r="K3073" s="115"/>
      <c r="AM3073" s="340"/>
    </row>
    <row r="3074" spans="7:39" customFormat="1" ht="18.75">
      <c r="G3074" s="121"/>
      <c r="H3074" s="120"/>
      <c r="I3074" s="122"/>
      <c r="J3074" s="306"/>
      <c r="K3074" s="115"/>
      <c r="AM3074" s="340"/>
    </row>
    <row r="3075" spans="7:39" customFormat="1" ht="18.75">
      <c r="G3075" s="121"/>
      <c r="H3075" s="120"/>
      <c r="I3075" s="122"/>
      <c r="J3075" s="306"/>
      <c r="K3075" s="115"/>
      <c r="AM3075" s="340"/>
    </row>
    <row r="3076" spans="7:39" customFormat="1" ht="18.75">
      <c r="G3076" s="121"/>
      <c r="H3076" s="120"/>
      <c r="I3076" s="122"/>
      <c r="J3076" s="306"/>
      <c r="K3076" s="115"/>
      <c r="AM3076" s="340"/>
    </row>
    <row r="3077" spans="7:39" customFormat="1" ht="18.75">
      <c r="G3077" s="121"/>
      <c r="H3077" s="120"/>
      <c r="I3077" s="122"/>
      <c r="J3077" s="306"/>
      <c r="K3077" s="115"/>
      <c r="AM3077" s="340"/>
    </row>
    <row r="3078" spans="7:39" customFormat="1" ht="18.75">
      <c r="G3078" s="121"/>
      <c r="H3078" s="120"/>
      <c r="I3078" s="122"/>
      <c r="J3078" s="306"/>
      <c r="K3078" s="115"/>
      <c r="AM3078" s="340"/>
    </row>
    <row r="3079" spans="7:39" customFormat="1" ht="18.75">
      <c r="G3079" s="121"/>
      <c r="H3079" s="120"/>
      <c r="I3079" s="122"/>
      <c r="J3079" s="306"/>
      <c r="K3079" s="115"/>
      <c r="AM3079" s="340"/>
    </row>
    <row r="3080" spans="7:39" customFormat="1" ht="18.75">
      <c r="G3080" s="121"/>
      <c r="H3080" s="120"/>
      <c r="I3080" s="122"/>
      <c r="J3080" s="306"/>
      <c r="K3080" s="115"/>
      <c r="AM3080" s="340"/>
    </row>
    <row r="3081" spans="7:39" customFormat="1" ht="18.75">
      <c r="G3081" s="121"/>
      <c r="H3081" s="120"/>
      <c r="I3081" s="122"/>
      <c r="J3081" s="306"/>
      <c r="K3081" s="115"/>
      <c r="AM3081" s="340"/>
    </row>
    <row r="3082" spans="7:39" customFormat="1" ht="18.75">
      <c r="G3082" s="121"/>
      <c r="H3082" s="120"/>
      <c r="I3082" s="122"/>
      <c r="J3082" s="306"/>
      <c r="K3082" s="115"/>
      <c r="AM3082" s="340"/>
    </row>
    <row r="3083" spans="7:39" customFormat="1" ht="18.75">
      <c r="G3083" s="121"/>
      <c r="H3083" s="120"/>
      <c r="I3083" s="122"/>
      <c r="J3083" s="306"/>
      <c r="K3083" s="115"/>
      <c r="AM3083" s="340"/>
    </row>
    <row r="3084" spans="7:39" customFormat="1" ht="18.75">
      <c r="G3084" s="121"/>
      <c r="H3084" s="120"/>
      <c r="I3084" s="122"/>
      <c r="J3084" s="306"/>
      <c r="K3084" s="115"/>
      <c r="AM3084" s="340"/>
    </row>
    <row r="3085" spans="7:39" customFormat="1" ht="18.75">
      <c r="G3085" s="121"/>
      <c r="H3085" s="120"/>
      <c r="I3085" s="122"/>
      <c r="J3085" s="306"/>
      <c r="K3085" s="115"/>
      <c r="AM3085" s="340"/>
    </row>
    <row r="3086" spans="7:39" customFormat="1" ht="18.75">
      <c r="G3086" s="121"/>
      <c r="H3086" s="120"/>
      <c r="I3086" s="122"/>
      <c r="J3086" s="306"/>
      <c r="K3086" s="115"/>
      <c r="AM3086" s="340"/>
    </row>
    <row r="3087" spans="7:39" customFormat="1" ht="18.75">
      <c r="G3087" s="121"/>
      <c r="H3087" s="120"/>
      <c r="I3087" s="122"/>
      <c r="J3087" s="306"/>
      <c r="K3087" s="115"/>
      <c r="AM3087" s="340"/>
    </row>
    <row r="3088" spans="7:39" customFormat="1" ht="18.75">
      <c r="G3088" s="121"/>
      <c r="H3088" s="120"/>
      <c r="I3088" s="122"/>
      <c r="J3088" s="306"/>
      <c r="K3088" s="115"/>
      <c r="AM3088" s="340"/>
    </row>
    <row r="3089" spans="7:39" customFormat="1" ht="18.75">
      <c r="G3089" s="121"/>
      <c r="H3089" s="120"/>
      <c r="I3089" s="122"/>
      <c r="J3089" s="306"/>
      <c r="K3089" s="115"/>
      <c r="AM3089" s="340"/>
    </row>
    <row r="3090" spans="7:39" customFormat="1" ht="18.75">
      <c r="G3090" s="121"/>
      <c r="H3090" s="120"/>
      <c r="I3090" s="122"/>
      <c r="J3090" s="306"/>
      <c r="K3090" s="115"/>
      <c r="AM3090" s="340"/>
    </row>
    <row r="3091" spans="7:39" customFormat="1" ht="18.75">
      <c r="G3091" s="121"/>
      <c r="H3091" s="120"/>
      <c r="I3091" s="122"/>
      <c r="J3091" s="306"/>
      <c r="K3091" s="115"/>
      <c r="AM3091" s="340"/>
    </row>
    <row r="3092" spans="7:39" customFormat="1" ht="18.75">
      <c r="G3092" s="121"/>
      <c r="H3092" s="120"/>
      <c r="I3092" s="122"/>
      <c r="J3092" s="306"/>
      <c r="K3092" s="115"/>
      <c r="AM3092" s="340"/>
    </row>
    <row r="3093" spans="7:39" customFormat="1" ht="18.75">
      <c r="G3093" s="121"/>
      <c r="H3093" s="120"/>
      <c r="I3093" s="122"/>
      <c r="J3093" s="306"/>
      <c r="K3093" s="115"/>
      <c r="AM3093" s="340"/>
    </row>
    <row r="3094" spans="7:39" customFormat="1" ht="18.75">
      <c r="G3094" s="121"/>
      <c r="H3094" s="120"/>
      <c r="I3094" s="122"/>
      <c r="J3094" s="306"/>
      <c r="K3094" s="115"/>
      <c r="AM3094" s="340"/>
    </row>
    <row r="3095" spans="7:39" customFormat="1" ht="18.75">
      <c r="G3095" s="121"/>
      <c r="H3095" s="120"/>
      <c r="I3095" s="122"/>
      <c r="J3095" s="306"/>
      <c r="K3095" s="115"/>
      <c r="AM3095" s="340"/>
    </row>
    <row r="3096" spans="7:39" customFormat="1" ht="18.75">
      <c r="G3096" s="121"/>
      <c r="H3096" s="120"/>
      <c r="I3096" s="122"/>
      <c r="J3096" s="306"/>
      <c r="K3096" s="115"/>
      <c r="AM3096" s="340"/>
    </row>
    <row r="3097" spans="7:39" customFormat="1" ht="18.75">
      <c r="G3097" s="121"/>
      <c r="H3097" s="120"/>
      <c r="I3097" s="122"/>
      <c r="J3097" s="306"/>
      <c r="K3097" s="115"/>
      <c r="AM3097" s="340"/>
    </row>
    <row r="3098" spans="7:39" customFormat="1" ht="18.75">
      <c r="G3098" s="121"/>
      <c r="H3098" s="120"/>
      <c r="I3098" s="122"/>
      <c r="J3098" s="306"/>
      <c r="K3098" s="115"/>
      <c r="AM3098" s="340"/>
    </row>
    <row r="3099" spans="7:39" customFormat="1" ht="18.75">
      <c r="G3099" s="121"/>
      <c r="H3099" s="120"/>
      <c r="I3099" s="122"/>
      <c r="J3099" s="306"/>
      <c r="K3099" s="115"/>
      <c r="AM3099" s="340"/>
    </row>
    <row r="3100" spans="7:39" customFormat="1" ht="18.75">
      <c r="G3100" s="121"/>
      <c r="H3100" s="120"/>
      <c r="I3100" s="122"/>
      <c r="J3100" s="306"/>
      <c r="K3100" s="115"/>
      <c r="AM3100" s="340"/>
    </row>
    <row r="3101" spans="7:39" customFormat="1" ht="18.75">
      <c r="G3101" s="121"/>
      <c r="H3101" s="120"/>
      <c r="I3101" s="122"/>
      <c r="J3101" s="306"/>
      <c r="K3101" s="115"/>
      <c r="AM3101" s="340"/>
    </row>
    <row r="3102" spans="7:39" customFormat="1" ht="18.75">
      <c r="G3102" s="121"/>
      <c r="H3102" s="120"/>
      <c r="I3102" s="122"/>
      <c r="J3102" s="306"/>
      <c r="K3102" s="115"/>
      <c r="AM3102" s="340"/>
    </row>
    <row r="3103" spans="7:39" customFormat="1" ht="18.75">
      <c r="G3103" s="121"/>
      <c r="H3103" s="120"/>
      <c r="I3103" s="122"/>
      <c r="J3103" s="306"/>
      <c r="K3103" s="115"/>
      <c r="AM3103" s="340"/>
    </row>
    <row r="3104" spans="7:39" customFormat="1" ht="18.75">
      <c r="G3104" s="121"/>
      <c r="H3104" s="120"/>
      <c r="I3104" s="122"/>
      <c r="J3104" s="306"/>
      <c r="K3104" s="115"/>
      <c r="AM3104" s="340"/>
    </row>
    <row r="3105" spans="7:39" customFormat="1" ht="18.75">
      <c r="G3105" s="121"/>
      <c r="H3105" s="120"/>
      <c r="I3105" s="122"/>
      <c r="J3105" s="306"/>
      <c r="K3105" s="115"/>
      <c r="AM3105" s="340"/>
    </row>
    <row r="3106" spans="7:39" customFormat="1" ht="18.75">
      <c r="G3106" s="121"/>
      <c r="H3106" s="120"/>
      <c r="I3106" s="122"/>
      <c r="J3106" s="306"/>
      <c r="K3106" s="115"/>
      <c r="AM3106" s="340"/>
    </row>
    <row r="3107" spans="7:39" customFormat="1" ht="18.75">
      <c r="G3107" s="121"/>
      <c r="H3107" s="120"/>
      <c r="I3107" s="122"/>
      <c r="J3107" s="306"/>
      <c r="K3107" s="115"/>
      <c r="AM3107" s="340"/>
    </row>
    <row r="3108" spans="7:39" customFormat="1" ht="18.75">
      <c r="G3108" s="121"/>
      <c r="H3108" s="120"/>
      <c r="I3108" s="122"/>
      <c r="J3108" s="306"/>
      <c r="K3108" s="115"/>
      <c r="AM3108" s="340"/>
    </row>
    <row r="3109" spans="7:39" customFormat="1" ht="18.75">
      <c r="G3109" s="121"/>
      <c r="H3109" s="120"/>
      <c r="I3109" s="122"/>
      <c r="J3109" s="306"/>
      <c r="K3109" s="115"/>
      <c r="AM3109" s="340"/>
    </row>
    <row r="3110" spans="7:39" customFormat="1" ht="18.75">
      <c r="G3110" s="121"/>
      <c r="H3110" s="120"/>
      <c r="I3110" s="122"/>
      <c r="J3110" s="306"/>
      <c r="K3110" s="115"/>
      <c r="AM3110" s="340"/>
    </row>
    <row r="3111" spans="7:39" customFormat="1" ht="18.75">
      <c r="G3111" s="121"/>
      <c r="H3111" s="120"/>
      <c r="I3111" s="122"/>
      <c r="J3111" s="306"/>
      <c r="K3111" s="115"/>
      <c r="AM3111" s="340"/>
    </row>
    <row r="3112" spans="7:39" customFormat="1" ht="18.75">
      <c r="G3112" s="121"/>
      <c r="H3112" s="120"/>
      <c r="I3112" s="122"/>
      <c r="J3112" s="306"/>
      <c r="K3112" s="115"/>
      <c r="AM3112" s="340"/>
    </row>
    <row r="3113" spans="7:39" customFormat="1" ht="18.75">
      <c r="G3113" s="121"/>
      <c r="H3113" s="120"/>
      <c r="I3113" s="122"/>
      <c r="J3113" s="306"/>
      <c r="K3113" s="115"/>
      <c r="AM3113" s="340"/>
    </row>
    <row r="3114" spans="7:39" customFormat="1" ht="18.75">
      <c r="G3114" s="121"/>
      <c r="H3114" s="120"/>
      <c r="I3114" s="122"/>
      <c r="J3114" s="306"/>
      <c r="K3114" s="115"/>
      <c r="AM3114" s="340"/>
    </row>
    <row r="3115" spans="7:39" customFormat="1" ht="18.75">
      <c r="G3115" s="121"/>
      <c r="H3115" s="120"/>
      <c r="I3115" s="122"/>
      <c r="J3115" s="306"/>
      <c r="K3115" s="115"/>
      <c r="AM3115" s="340"/>
    </row>
    <row r="3116" spans="7:39" customFormat="1" ht="18.75">
      <c r="G3116" s="121"/>
      <c r="H3116" s="120"/>
      <c r="I3116" s="122"/>
      <c r="J3116" s="306"/>
      <c r="K3116" s="115"/>
      <c r="AM3116" s="340"/>
    </row>
    <row r="3117" spans="7:39" customFormat="1" ht="18.75">
      <c r="G3117" s="121"/>
      <c r="H3117" s="120"/>
      <c r="I3117" s="122"/>
      <c r="J3117" s="306"/>
      <c r="K3117" s="115"/>
      <c r="AM3117" s="340"/>
    </row>
    <row r="3118" spans="7:39" customFormat="1" ht="18.75">
      <c r="G3118" s="121"/>
      <c r="H3118" s="120"/>
      <c r="I3118" s="122"/>
      <c r="J3118" s="306"/>
      <c r="K3118" s="115"/>
      <c r="AM3118" s="340"/>
    </row>
    <row r="3119" spans="7:39" customFormat="1" ht="18.75">
      <c r="G3119" s="121"/>
      <c r="H3119" s="120"/>
      <c r="I3119" s="122"/>
      <c r="J3119" s="306"/>
      <c r="K3119" s="115"/>
      <c r="AM3119" s="340"/>
    </row>
    <row r="3120" spans="7:39" customFormat="1" ht="18.75">
      <c r="G3120" s="121"/>
      <c r="H3120" s="120"/>
      <c r="I3120" s="122"/>
      <c r="J3120" s="306"/>
      <c r="K3120" s="115"/>
      <c r="AM3120" s="340"/>
    </row>
    <row r="3121" spans="7:39" customFormat="1" ht="18.75">
      <c r="G3121" s="121"/>
      <c r="H3121" s="120"/>
      <c r="I3121" s="122"/>
      <c r="J3121" s="306"/>
      <c r="K3121" s="115"/>
      <c r="AM3121" s="340"/>
    </row>
    <row r="3122" spans="7:39" customFormat="1" ht="18.75">
      <c r="G3122" s="121"/>
      <c r="H3122" s="120"/>
      <c r="I3122" s="122"/>
      <c r="J3122" s="306"/>
      <c r="K3122" s="115"/>
      <c r="AM3122" s="340"/>
    </row>
    <row r="3123" spans="7:39" customFormat="1" ht="18.75">
      <c r="G3123" s="121"/>
      <c r="H3123" s="120"/>
      <c r="I3123" s="122"/>
      <c r="J3123" s="306"/>
      <c r="K3123" s="115"/>
      <c r="AM3123" s="340"/>
    </row>
    <row r="3124" spans="7:39" customFormat="1" ht="18.75">
      <c r="G3124" s="121"/>
      <c r="H3124" s="120"/>
      <c r="I3124" s="122"/>
      <c r="J3124" s="306"/>
      <c r="K3124" s="115"/>
      <c r="AM3124" s="340"/>
    </row>
    <row r="3125" spans="7:39" customFormat="1" ht="18.75">
      <c r="G3125" s="121"/>
      <c r="H3125" s="120"/>
      <c r="I3125" s="122"/>
      <c r="J3125" s="306"/>
      <c r="K3125" s="115"/>
      <c r="AM3125" s="340"/>
    </row>
    <row r="3126" spans="7:39" customFormat="1" ht="18.75">
      <c r="G3126" s="121"/>
      <c r="H3126" s="120"/>
      <c r="I3126" s="122"/>
      <c r="J3126" s="306"/>
      <c r="K3126" s="115"/>
      <c r="AM3126" s="340"/>
    </row>
    <row r="3127" spans="7:39" customFormat="1" ht="18.75">
      <c r="G3127" s="121"/>
      <c r="H3127" s="120"/>
      <c r="I3127" s="122"/>
      <c r="J3127" s="306"/>
      <c r="K3127" s="115"/>
      <c r="AM3127" s="340"/>
    </row>
    <row r="3128" spans="7:39" customFormat="1" ht="18.75">
      <c r="G3128" s="121"/>
      <c r="H3128" s="120"/>
      <c r="I3128" s="122"/>
      <c r="J3128" s="306"/>
      <c r="K3128" s="115"/>
      <c r="AM3128" s="340"/>
    </row>
    <row r="3129" spans="7:39" customFormat="1" ht="18.75">
      <c r="G3129" s="121"/>
      <c r="H3129" s="120"/>
      <c r="I3129" s="122"/>
      <c r="J3129" s="306"/>
      <c r="K3129" s="115"/>
      <c r="AM3129" s="340"/>
    </row>
    <row r="3130" spans="7:39" customFormat="1" ht="18.75">
      <c r="G3130" s="121"/>
      <c r="H3130" s="120"/>
      <c r="I3130" s="122"/>
      <c r="J3130" s="306"/>
      <c r="K3130" s="115"/>
      <c r="AM3130" s="340"/>
    </row>
    <row r="3131" spans="7:39" customFormat="1" ht="18.75">
      <c r="G3131" s="121"/>
      <c r="H3131" s="120"/>
      <c r="I3131" s="122"/>
      <c r="J3131" s="306"/>
      <c r="K3131" s="115"/>
      <c r="AM3131" s="340"/>
    </row>
    <row r="3132" spans="7:39" customFormat="1" ht="18.75">
      <c r="G3132" s="121"/>
      <c r="H3132" s="120"/>
      <c r="I3132" s="122"/>
      <c r="J3132" s="306"/>
      <c r="K3132" s="115"/>
      <c r="AM3132" s="340"/>
    </row>
    <row r="3133" spans="7:39" customFormat="1" ht="18.75">
      <c r="G3133" s="121"/>
      <c r="H3133" s="120"/>
      <c r="I3133" s="122"/>
      <c r="J3133" s="306"/>
      <c r="K3133" s="115"/>
      <c r="AM3133" s="340"/>
    </row>
    <row r="3134" spans="7:39" customFormat="1" ht="18.75">
      <c r="G3134" s="121"/>
      <c r="H3134" s="120"/>
      <c r="I3134" s="122"/>
      <c r="J3134" s="306"/>
      <c r="K3134" s="115"/>
      <c r="AM3134" s="340"/>
    </row>
    <row r="3135" spans="7:39" customFormat="1" ht="18.75">
      <c r="G3135" s="121"/>
      <c r="H3135" s="120"/>
      <c r="I3135" s="122"/>
      <c r="J3135" s="306"/>
      <c r="K3135" s="115"/>
      <c r="AM3135" s="340"/>
    </row>
    <row r="3136" spans="7:39" customFormat="1" ht="18.75">
      <c r="G3136" s="121"/>
      <c r="H3136" s="120"/>
      <c r="I3136" s="122"/>
      <c r="J3136" s="306"/>
      <c r="K3136" s="115"/>
      <c r="AM3136" s="340"/>
    </row>
    <row r="3137" spans="7:39" customFormat="1" ht="18.75">
      <c r="G3137" s="121"/>
      <c r="H3137" s="120"/>
      <c r="I3137" s="122"/>
      <c r="J3137" s="306"/>
      <c r="K3137" s="115"/>
      <c r="AM3137" s="340"/>
    </row>
    <row r="3138" spans="7:39" customFormat="1" ht="18.75">
      <c r="G3138" s="121"/>
      <c r="H3138" s="120"/>
      <c r="I3138" s="122"/>
      <c r="J3138" s="306"/>
      <c r="K3138" s="115"/>
      <c r="AM3138" s="340"/>
    </row>
    <row r="3139" spans="7:39" customFormat="1" ht="18.75">
      <c r="G3139" s="121"/>
      <c r="H3139" s="120"/>
      <c r="I3139" s="122"/>
      <c r="J3139" s="306"/>
      <c r="K3139" s="115"/>
      <c r="AM3139" s="340"/>
    </row>
    <row r="3140" spans="7:39" customFormat="1" ht="18.75">
      <c r="G3140" s="121"/>
      <c r="H3140" s="120"/>
      <c r="I3140" s="122"/>
      <c r="J3140" s="306"/>
      <c r="K3140" s="115"/>
      <c r="AM3140" s="340"/>
    </row>
    <row r="3141" spans="7:39" customFormat="1" ht="18.75">
      <c r="G3141" s="121"/>
      <c r="H3141" s="120"/>
      <c r="I3141" s="122"/>
      <c r="J3141" s="306"/>
      <c r="K3141" s="115"/>
      <c r="AM3141" s="340"/>
    </row>
    <row r="3142" spans="7:39" customFormat="1" ht="18.75">
      <c r="G3142" s="121"/>
      <c r="H3142" s="120"/>
      <c r="I3142" s="122"/>
      <c r="J3142" s="306"/>
      <c r="K3142" s="115"/>
      <c r="AM3142" s="340"/>
    </row>
    <row r="3143" spans="7:39" customFormat="1" ht="18.75">
      <c r="G3143" s="121"/>
      <c r="H3143" s="120"/>
      <c r="I3143" s="122"/>
      <c r="J3143" s="306"/>
      <c r="K3143" s="115"/>
      <c r="AM3143" s="340"/>
    </row>
    <row r="3144" spans="7:39" customFormat="1" ht="18.75">
      <c r="G3144" s="121"/>
      <c r="H3144" s="120"/>
      <c r="I3144" s="122"/>
      <c r="J3144" s="306"/>
      <c r="K3144" s="115"/>
      <c r="AM3144" s="340"/>
    </row>
    <row r="3145" spans="7:39" customFormat="1" ht="18.75">
      <c r="G3145" s="121"/>
      <c r="H3145" s="120"/>
      <c r="I3145" s="122"/>
      <c r="J3145" s="306"/>
      <c r="K3145" s="115"/>
      <c r="AM3145" s="340"/>
    </row>
    <row r="3146" spans="7:39" customFormat="1" ht="18.75">
      <c r="G3146" s="121"/>
      <c r="H3146" s="120"/>
      <c r="I3146" s="122"/>
      <c r="J3146" s="306"/>
      <c r="K3146" s="115"/>
      <c r="AM3146" s="340"/>
    </row>
    <row r="3147" spans="7:39" customFormat="1" ht="18.75">
      <c r="G3147" s="121"/>
      <c r="H3147" s="120"/>
      <c r="I3147" s="122"/>
      <c r="J3147" s="306"/>
      <c r="K3147" s="115"/>
      <c r="AM3147" s="340"/>
    </row>
    <row r="3148" spans="7:39" customFormat="1" ht="18.75">
      <c r="G3148" s="121"/>
      <c r="H3148" s="120"/>
      <c r="I3148" s="122"/>
      <c r="J3148" s="306"/>
      <c r="K3148" s="115"/>
      <c r="AM3148" s="340"/>
    </row>
    <row r="3149" spans="7:39" customFormat="1" ht="18.75">
      <c r="G3149" s="121"/>
      <c r="H3149" s="120"/>
      <c r="I3149" s="122"/>
      <c r="J3149" s="306"/>
      <c r="K3149" s="115"/>
      <c r="AM3149" s="340"/>
    </row>
    <row r="3150" spans="7:39" customFormat="1" ht="18.75">
      <c r="G3150" s="121"/>
      <c r="H3150" s="120"/>
      <c r="I3150" s="122"/>
      <c r="J3150" s="306"/>
      <c r="K3150" s="115"/>
      <c r="AM3150" s="340"/>
    </row>
    <row r="3151" spans="7:39" customFormat="1" ht="18.75">
      <c r="G3151" s="121"/>
      <c r="H3151" s="120"/>
      <c r="I3151" s="122"/>
      <c r="J3151" s="306"/>
      <c r="K3151" s="115"/>
      <c r="AM3151" s="340"/>
    </row>
    <row r="3152" spans="7:39" customFormat="1" ht="18.75">
      <c r="G3152" s="121"/>
      <c r="H3152" s="120"/>
      <c r="I3152" s="122"/>
      <c r="J3152" s="306"/>
      <c r="K3152" s="115"/>
      <c r="AM3152" s="340"/>
    </row>
    <row r="3153" spans="7:39" customFormat="1" ht="18.75">
      <c r="G3153" s="121"/>
      <c r="H3153" s="120"/>
      <c r="I3153" s="122"/>
      <c r="J3153" s="306"/>
      <c r="K3153" s="115"/>
      <c r="AM3153" s="340"/>
    </row>
    <row r="3154" spans="7:39" customFormat="1" ht="18.75">
      <c r="G3154" s="121"/>
      <c r="H3154" s="120"/>
      <c r="I3154" s="122"/>
      <c r="J3154" s="306"/>
      <c r="K3154" s="115"/>
      <c r="AM3154" s="340"/>
    </row>
    <row r="3155" spans="7:39" customFormat="1" ht="18.75">
      <c r="G3155" s="121"/>
      <c r="H3155" s="120"/>
      <c r="I3155" s="122"/>
      <c r="J3155" s="306"/>
      <c r="K3155" s="115"/>
      <c r="AM3155" s="340"/>
    </row>
    <row r="3156" spans="7:39" customFormat="1" ht="18.75">
      <c r="G3156" s="121"/>
      <c r="H3156" s="120"/>
      <c r="I3156" s="122"/>
      <c r="J3156" s="306"/>
      <c r="K3156" s="115"/>
      <c r="AM3156" s="340"/>
    </row>
    <row r="3157" spans="7:39" customFormat="1" ht="18.75">
      <c r="G3157" s="121"/>
      <c r="H3157" s="120"/>
      <c r="I3157" s="122"/>
      <c r="J3157" s="306"/>
      <c r="K3157" s="115"/>
      <c r="AM3157" s="340"/>
    </row>
    <row r="3158" spans="7:39" customFormat="1" ht="18.75">
      <c r="G3158" s="121"/>
      <c r="H3158" s="120"/>
      <c r="I3158" s="122"/>
      <c r="J3158" s="306"/>
      <c r="K3158" s="115"/>
      <c r="AM3158" s="340"/>
    </row>
    <row r="3159" spans="7:39" customFormat="1" ht="18.75">
      <c r="G3159" s="121"/>
      <c r="H3159" s="120"/>
      <c r="I3159" s="122"/>
      <c r="J3159" s="306"/>
      <c r="K3159" s="115"/>
      <c r="AM3159" s="340"/>
    </row>
    <row r="3160" spans="7:39" customFormat="1" ht="18.75">
      <c r="G3160" s="121"/>
      <c r="H3160" s="120"/>
      <c r="I3160" s="122"/>
      <c r="J3160" s="306"/>
      <c r="K3160" s="115"/>
      <c r="AM3160" s="340"/>
    </row>
    <row r="3161" spans="7:39" customFormat="1" ht="18.75">
      <c r="G3161" s="121"/>
      <c r="H3161" s="120"/>
      <c r="I3161" s="122"/>
      <c r="J3161" s="306"/>
      <c r="K3161" s="115"/>
      <c r="AM3161" s="340"/>
    </row>
    <row r="3162" spans="7:39" customFormat="1" ht="18.75">
      <c r="G3162" s="121"/>
      <c r="H3162" s="120"/>
      <c r="I3162" s="122"/>
      <c r="J3162" s="306"/>
      <c r="K3162" s="115"/>
      <c r="AM3162" s="340"/>
    </row>
    <row r="3163" spans="7:39" customFormat="1" ht="18.75">
      <c r="G3163" s="121"/>
      <c r="H3163" s="120"/>
      <c r="I3163" s="122"/>
      <c r="J3163" s="306"/>
      <c r="K3163" s="115"/>
      <c r="AM3163" s="340"/>
    </row>
    <row r="3164" spans="7:39" customFormat="1" ht="18.75">
      <c r="G3164" s="121"/>
      <c r="H3164" s="120"/>
      <c r="I3164" s="122"/>
      <c r="J3164" s="306"/>
      <c r="K3164" s="115"/>
      <c r="AM3164" s="340"/>
    </row>
    <row r="3165" spans="7:39" customFormat="1" ht="18.75">
      <c r="G3165" s="121"/>
      <c r="H3165" s="120"/>
      <c r="I3165" s="122"/>
      <c r="J3165" s="306"/>
      <c r="K3165" s="115"/>
      <c r="AM3165" s="340"/>
    </row>
    <row r="3166" spans="7:39" customFormat="1" ht="18.75">
      <c r="G3166" s="121"/>
      <c r="H3166" s="120"/>
      <c r="I3166" s="122"/>
      <c r="J3166" s="306"/>
      <c r="K3166" s="115"/>
      <c r="AM3166" s="340"/>
    </row>
    <row r="3167" spans="7:39" customFormat="1" ht="18.75">
      <c r="G3167" s="121"/>
      <c r="H3167" s="120"/>
      <c r="I3167" s="122"/>
      <c r="J3167" s="306"/>
      <c r="K3167" s="115"/>
      <c r="AM3167" s="340"/>
    </row>
    <row r="3168" spans="7:39" customFormat="1" ht="18.75">
      <c r="G3168" s="121"/>
      <c r="H3168" s="120"/>
      <c r="I3168" s="122"/>
      <c r="J3168" s="306"/>
      <c r="K3168" s="115"/>
      <c r="AM3168" s="340"/>
    </row>
    <row r="3169" spans="7:39" customFormat="1" ht="18.75">
      <c r="G3169" s="121"/>
      <c r="H3169" s="120"/>
      <c r="I3169" s="122"/>
      <c r="J3169" s="306"/>
      <c r="K3169" s="115"/>
      <c r="AM3169" s="340"/>
    </row>
    <row r="3170" spans="7:39" customFormat="1" ht="18.75">
      <c r="G3170" s="121"/>
      <c r="H3170" s="120"/>
      <c r="I3170" s="122"/>
      <c r="J3170" s="306"/>
      <c r="K3170" s="115"/>
      <c r="AM3170" s="340"/>
    </row>
    <row r="3171" spans="7:39" customFormat="1" ht="18.75">
      <c r="G3171" s="121"/>
      <c r="H3171" s="120"/>
      <c r="I3171" s="122"/>
      <c r="J3171" s="306"/>
      <c r="K3171" s="115"/>
      <c r="AM3171" s="340"/>
    </row>
    <row r="3172" spans="7:39" customFormat="1" ht="18.75">
      <c r="G3172" s="121"/>
      <c r="H3172" s="120"/>
      <c r="I3172" s="122"/>
      <c r="J3172" s="306"/>
      <c r="K3172" s="115"/>
      <c r="AM3172" s="340"/>
    </row>
    <row r="3173" spans="7:39" customFormat="1" ht="18.75">
      <c r="G3173" s="121"/>
      <c r="H3173" s="120"/>
      <c r="I3173" s="122"/>
      <c r="J3173" s="306"/>
      <c r="K3173" s="115"/>
      <c r="AM3173" s="340"/>
    </row>
    <row r="3174" spans="7:39" customFormat="1" ht="18.75">
      <c r="G3174" s="121"/>
      <c r="H3174" s="120"/>
      <c r="I3174" s="122"/>
      <c r="J3174" s="306"/>
      <c r="K3174" s="115"/>
      <c r="AM3174" s="340"/>
    </row>
    <row r="3175" spans="7:39" customFormat="1" ht="18.75">
      <c r="G3175" s="121"/>
      <c r="H3175" s="120"/>
      <c r="I3175" s="122"/>
      <c r="J3175" s="306"/>
      <c r="K3175" s="115"/>
      <c r="AM3175" s="340"/>
    </row>
    <row r="3176" spans="7:39" customFormat="1" ht="18.75">
      <c r="G3176" s="121"/>
      <c r="H3176" s="120"/>
      <c r="I3176" s="122"/>
      <c r="J3176" s="306"/>
      <c r="K3176" s="115"/>
      <c r="AM3176" s="340"/>
    </row>
    <row r="3177" spans="7:39" customFormat="1" ht="18.75">
      <c r="G3177" s="121"/>
      <c r="H3177" s="120"/>
      <c r="I3177" s="122"/>
      <c r="J3177" s="306"/>
      <c r="K3177" s="115"/>
      <c r="AM3177" s="340"/>
    </row>
    <row r="3178" spans="7:39" customFormat="1" ht="18.75">
      <c r="G3178" s="121"/>
      <c r="H3178" s="120"/>
      <c r="I3178" s="122"/>
      <c r="J3178" s="306"/>
      <c r="K3178" s="115"/>
      <c r="AM3178" s="340"/>
    </row>
    <row r="3179" spans="7:39" customFormat="1" ht="18.75">
      <c r="G3179" s="121"/>
      <c r="H3179" s="120"/>
      <c r="I3179" s="122"/>
      <c r="J3179" s="306"/>
      <c r="K3179" s="115"/>
      <c r="AM3179" s="340"/>
    </row>
    <row r="3180" spans="7:39" customFormat="1" ht="18.75">
      <c r="G3180" s="121"/>
      <c r="H3180" s="120"/>
      <c r="I3180" s="122"/>
      <c r="J3180" s="306"/>
      <c r="K3180" s="115"/>
      <c r="AM3180" s="340"/>
    </row>
    <row r="3181" spans="7:39" customFormat="1" ht="18.75">
      <c r="G3181" s="121"/>
      <c r="H3181" s="120"/>
      <c r="I3181" s="122"/>
      <c r="J3181" s="306"/>
      <c r="K3181" s="115"/>
      <c r="AM3181" s="340"/>
    </row>
    <row r="3182" spans="7:39" customFormat="1" ht="18.75">
      <c r="G3182" s="121"/>
      <c r="H3182" s="120"/>
      <c r="I3182" s="122"/>
      <c r="J3182" s="306"/>
      <c r="K3182" s="115"/>
      <c r="AM3182" s="340"/>
    </row>
    <row r="3183" spans="7:39" customFormat="1" ht="18.75">
      <c r="G3183" s="121"/>
      <c r="H3183" s="120"/>
      <c r="I3183" s="122"/>
      <c r="J3183" s="306"/>
      <c r="K3183" s="115"/>
      <c r="AM3183" s="340"/>
    </row>
    <row r="3184" spans="7:39" customFormat="1" ht="18.75">
      <c r="G3184" s="121"/>
      <c r="H3184" s="120"/>
      <c r="I3184" s="122"/>
      <c r="J3184" s="306"/>
      <c r="K3184" s="115"/>
      <c r="AM3184" s="340"/>
    </row>
    <row r="3185" spans="7:39" customFormat="1" ht="18.75">
      <c r="G3185" s="121"/>
      <c r="H3185" s="120"/>
      <c r="I3185" s="122"/>
      <c r="J3185" s="306"/>
      <c r="K3185" s="115"/>
      <c r="AM3185" s="340"/>
    </row>
    <row r="3186" spans="7:39" customFormat="1" ht="18.75">
      <c r="G3186" s="121"/>
      <c r="H3186" s="120"/>
      <c r="I3186" s="122"/>
      <c r="J3186" s="306"/>
      <c r="K3186" s="115"/>
      <c r="AM3186" s="340"/>
    </row>
    <row r="3187" spans="7:39" customFormat="1" ht="18.75">
      <c r="G3187" s="121"/>
      <c r="H3187" s="120"/>
      <c r="I3187" s="122"/>
      <c r="J3187" s="306"/>
      <c r="K3187" s="115"/>
      <c r="AM3187" s="340"/>
    </row>
    <row r="3188" spans="7:39" customFormat="1" ht="18.75">
      <c r="G3188" s="121"/>
      <c r="H3188" s="120"/>
      <c r="I3188" s="122"/>
      <c r="J3188" s="306"/>
      <c r="K3188" s="115"/>
      <c r="AM3188" s="340"/>
    </row>
    <row r="3189" spans="7:39" customFormat="1" ht="18.75">
      <c r="G3189" s="121"/>
      <c r="H3189" s="120"/>
      <c r="I3189" s="122"/>
      <c r="J3189" s="306"/>
      <c r="K3189" s="115"/>
      <c r="AM3189" s="340"/>
    </row>
    <row r="3190" spans="7:39" customFormat="1" ht="18.75">
      <c r="G3190" s="121"/>
      <c r="H3190" s="120"/>
      <c r="I3190" s="122"/>
      <c r="J3190" s="306"/>
      <c r="K3190" s="115"/>
      <c r="AM3190" s="340"/>
    </row>
    <row r="3191" spans="7:39" customFormat="1" ht="18.75">
      <c r="G3191" s="121"/>
      <c r="H3191" s="120"/>
      <c r="I3191" s="122"/>
      <c r="J3191" s="306"/>
      <c r="K3191" s="115"/>
      <c r="AM3191" s="340"/>
    </row>
    <row r="3192" spans="7:39" customFormat="1" ht="18.75">
      <c r="G3192" s="121"/>
      <c r="H3192" s="120"/>
      <c r="I3192" s="122"/>
      <c r="J3192" s="306"/>
      <c r="K3192" s="115"/>
      <c r="AM3192" s="340"/>
    </row>
    <row r="3193" spans="7:39" customFormat="1" ht="18.75">
      <c r="G3193" s="121"/>
      <c r="H3193" s="120"/>
      <c r="I3193" s="122"/>
      <c r="J3193" s="306"/>
      <c r="K3193" s="115"/>
      <c r="AM3193" s="340"/>
    </row>
    <row r="3194" spans="7:39" customFormat="1" ht="18.75">
      <c r="G3194" s="121"/>
      <c r="H3194" s="120"/>
      <c r="I3194" s="122"/>
      <c r="J3194" s="306"/>
      <c r="K3194" s="115"/>
      <c r="AM3194" s="340"/>
    </row>
    <row r="3195" spans="7:39" customFormat="1" ht="18.75">
      <c r="G3195" s="121"/>
      <c r="H3195" s="120"/>
      <c r="I3195" s="122"/>
      <c r="J3195" s="306"/>
      <c r="K3195" s="115"/>
      <c r="AM3195" s="340"/>
    </row>
    <row r="3196" spans="7:39" customFormat="1" ht="18.75">
      <c r="G3196" s="121"/>
      <c r="H3196" s="120"/>
      <c r="I3196" s="122"/>
      <c r="J3196" s="306"/>
      <c r="K3196" s="115"/>
      <c r="AM3196" s="340"/>
    </row>
    <row r="3197" spans="7:39" customFormat="1" ht="18.75">
      <c r="G3197" s="121"/>
      <c r="H3197" s="120"/>
      <c r="I3197" s="122"/>
      <c r="J3197" s="306"/>
      <c r="K3197" s="115"/>
      <c r="AM3197" s="340"/>
    </row>
    <row r="3198" spans="7:39" customFormat="1" ht="18.75">
      <c r="G3198" s="121"/>
      <c r="H3198" s="120"/>
      <c r="I3198" s="122"/>
      <c r="J3198" s="306"/>
      <c r="K3198" s="115"/>
      <c r="AM3198" s="340"/>
    </row>
    <row r="3199" spans="7:39" customFormat="1" ht="18.75">
      <c r="G3199" s="121"/>
      <c r="H3199" s="120"/>
      <c r="I3199" s="122"/>
      <c r="J3199" s="306"/>
      <c r="K3199" s="115"/>
      <c r="AM3199" s="340"/>
    </row>
    <row r="3200" spans="7:39" customFormat="1" ht="18.75">
      <c r="G3200" s="121"/>
      <c r="H3200" s="120"/>
      <c r="I3200" s="122"/>
      <c r="J3200" s="306"/>
      <c r="K3200" s="115"/>
      <c r="AM3200" s="340"/>
    </row>
    <row r="3201" spans="7:39" customFormat="1" ht="18.75">
      <c r="G3201" s="121"/>
      <c r="H3201" s="120"/>
      <c r="I3201" s="122"/>
      <c r="J3201" s="306"/>
      <c r="K3201" s="115"/>
      <c r="AM3201" s="340"/>
    </row>
    <row r="3202" spans="7:39" customFormat="1" ht="18.75">
      <c r="G3202" s="121"/>
      <c r="H3202" s="120"/>
      <c r="I3202" s="122"/>
      <c r="J3202" s="306"/>
      <c r="K3202" s="115"/>
      <c r="AM3202" s="340"/>
    </row>
    <row r="3203" spans="7:39" customFormat="1" ht="18.75">
      <c r="G3203" s="121"/>
      <c r="H3203" s="120"/>
      <c r="I3203" s="122"/>
      <c r="J3203" s="306"/>
      <c r="K3203" s="115"/>
      <c r="AM3203" s="340"/>
    </row>
    <row r="3204" spans="7:39" customFormat="1" ht="18.75">
      <c r="G3204" s="121"/>
      <c r="H3204" s="120"/>
      <c r="I3204" s="122"/>
      <c r="J3204" s="306"/>
      <c r="K3204" s="115"/>
      <c r="AM3204" s="340"/>
    </row>
    <row r="3205" spans="7:39" customFormat="1" ht="18.75">
      <c r="G3205" s="121"/>
      <c r="H3205" s="120"/>
      <c r="I3205" s="122"/>
      <c r="J3205" s="306"/>
      <c r="K3205" s="115"/>
      <c r="AM3205" s="340"/>
    </row>
    <row r="3206" spans="7:39" customFormat="1" ht="18.75">
      <c r="G3206" s="121"/>
      <c r="H3206" s="120"/>
      <c r="I3206" s="122"/>
      <c r="J3206" s="306"/>
      <c r="K3206" s="115"/>
      <c r="AM3206" s="340"/>
    </row>
    <row r="3207" spans="7:39" customFormat="1" ht="18.75">
      <c r="G3207" s="121"/>
      <c r="H3207" s="120"/>
      <c r="I3207" s="122"/>
      <c r="J3207" s="306"/>
      <c r="K3207" s="115"/>
      <c r="AM3207" s="340"/>
    </row>
    <row r="3208" spans="7:39" customFormat="1" ht="18.75">
      <c r="G3208" s="121"/>
      <c r="H3208" s="120"/>
      <c r="I3208" s="122"/>
      <c r="J3208" s="306"/>
      <c r="K3208" s="115"/>
      <c r="AM3208" s="340"/>
    </row>
    <row r="3209" spans="7:39" customFormat="1" ht="18.75">
      <c r="G3209" s="121"/>
      <c r="H3209" s="120"/>
      <c r="I3209" s="122"/>
      <c r="J3209" s="306"/>
      <c r="K3209" s="115"/>
      <c r="AM3209" s="340"/>
    </row>
    <row r="3210" spans="7:39" customFormat="1" ht="18.75">
      <c r="G3210" s="121"/>
      <c r="H3210" s="120"/>
      <c r="I3210" s="122"/>
      <c r="J3210" s="306"/>
      <c r="K3210" s="115"/>
      <c r="AM3210" s="340"/>
    </row>
    <row r="3211" spans="7:39" customFormat="1" ht="18.75">
      <c r="G3211" s="121"/>
      <c r="H3211" s="120"/>
      <c r="I3211" s="122"/>
      <c r="J3211" s="306"/>
      <c r="K3211" s="115"/>
      <c r="AM3211" s="340"/>
    </row>
    <row r="3212" spans="7:39" customFormat="1" ht="18.75">
      <c r="G3212" s="121"/>
      <c r="H3212" s="120"/>
      <c r="I3212" s="122"/>
      <c r="J3212" s="306"/>
      <c r="K3212" s="115"/>
      <c r="AM3212" s="340"/>
    </row>
    <row r="3213" spans="7:39" customFormat="1" ht="18.75">
      <c r="G3213" s="121"/>
      <c r="H3213" s="120"/>
      <c r="I3213" s="122"/>
      <c r="J3213" s="306"/>
      <c r="K3213" s="115"/>
      <c r="AM3213" s="340"/>
    </row>
    <row r="3214" spans="7:39" customFormat="1" ht="18.75">
      <c r="G3214" s="121"/>
      <c r="H3214" s="120"/>
      <c r="I3214" s="122"/>
      <c r="J3214" s="306"/>
      <c r="K3214" s="115"/>
      <c r="AM3214" s="340"/>
    </row>
    <row r="3215" spans="7:39" customFormat="1" ht="18.75">
      <c r="G3215" s="121"/>
      <c r="H3215" s="120"/>
      <c r="I3215" s="122"/>
      <c r="J3215" s="306"/>
      <c r="K3215" s="115"/>
      <c r="AM3215" s="340"/>
    </row>
    <row r="3216" spans="7:39" customFormat="1" ht="18.75">
      <c r="G3216" s="121"/>
      <c r="H3216" s="120"/>
      <c r="I3216" s="122"/>
      <c r="J3216" s="306"/>
      <c r="K3216" s="115"/>
      <c r="AM3216" s="340"/>
    </row>
    <row r="3217" spans="7:39" customFormat="1" ht="18.75">
      <c r="G3217" s="121"/>
      <c r="H3217" s="120"/>
      <c r="I3217" s="122"/>
      <c r="J3217" s="306"/>
      <c r="K3217" s="115"/>
      <c r="AM3217" s="340"/>
    </row>
    <row r="3218" spans="7:39" customFormat="1" ht="18.75">
      <c r="G3218" s="121"/>
      <c r="H3218" s="120"/>
      <c r="I3218" s="122"/>
      <c r="J3218" s="306"/>
      <c r="K3218" s="115"/>
      <c r="AM3218" s="340"/>
    </row>
    <row r="3219" spans="7:39" customFormat="1" ht="18.75">
      <c r="G3219" s="121"/>
      <c r="H3219" s="120"/>
      <c r="I3219" s="122"/>
      <c r="J3219" s="306"/>
      <c r="K3219" s="115"/>
      <c r="AM3219" s="340"/>
    </row>
    <row r="3220" spans="7:39" customFormat="1" ht="18.75">
      <c r="G3220" s="121"/>
      <c r="H3220" s="120"/>
      <c r="I3220" s="122"/>
      <c r="J3220" s="306"/>
      <c r="K3220" s="115"/>
      <c r="AM3220" s="340"/>
    </row>
    <row r="3221" spans="7:39" customFormat="1" ht="18.75">
      <c r="G3221" s="121"/>
      <c r="H3221" s="120"/>
      <c r="I3221" s="122"/>
      <c r="J3221" s="306"/>
      <c r="K3221" s="115"/>
      <c r="AM3221" s="340"/>
    </row>
    <row r="3222" spans="7:39" customFormat="1" ht="18.75">
      <c r="G3222" s="121"/>
      <c r="H3222" s="120"/>
      <c r="I3222" s="122"/>
      <c r="J3222" s="306"/>
      <c r="K3222" s="115"/>
      <c r="AM3222" s="340"/>
    </row>
    <row r="3223" spans="7:39" customFormat="1" ht="18.75">
      <c r="G3223" s="121"/>
      <c r="H3223" s="120"/>
      <c r="I3223" s="122"/>
      <c r="J3223" s="306"/>
      <c r="K3223" s="115"/>
      <c r="AM3223" s="340"/>
    </row>
    <row r="3224" spans="7:39" customFormat="1" ht="18.75">
      <c r="G3224" s="121"/>
      <c r="H3224" s="120"/>
      <c r="I3224" s="122"/>
      <c r="J3224" s="306"/>
      <c r="K3224" s="115"/>
      <c r="AM3224" s="340"/>
    </row>
    <row r="3225" spans="7:39" customFormat="1" ht="18.75">
      <c r="G3225" s="121"/>
      <c r="H3225" s="120"/>
      <c r="I3225" s="122"/>
      <c r="J3225" s="306"/>
      <c r="K3225" s="115"/>
      <c r="AM3225" s="340"/>
    </row>
    <row r="3226" spans="7:39" customFormat="1" ht="18.75">
      <c r="G3226" s="121"/>
      <c r="H3226" s="120"/>
      <c r="I3226" s="122"/>
      <c r="J3226" s="306"/>
      <c r="K3226" s="115"/>
      <c r="AM3226" s="340"/>
    </row>
    <row r="3227" spans="7:39" customFormat="1" ht="18.75">
      <c r="G3227" s="121"/>
      <c r="H3227" s="120"/>
      <c r="I3227" s="122"/>
      <c r="J3227" s="306"/>
      <c r="K3227" s="115"/>
      <c r="AM3227" s="340"/>
    </row>
    <row r="3228" spans="7:39" customFormat="1" ht="18.75">
      <c r="G3228" s="121"/>
      <c r="H3228" s="120"/>
      <c r="I3228" s="122"/>
      <c r="J3228" s="306"/>
      <c r="K3228" s="115"/>
      <c r="AM3228" s="340"/>
    </row>
    <row r="3229" spans="7:39" customFormat="1" ht="18.75">
      <c r="G3229" s="121"/>
      <c r="H3229" s="120"/>
      <c r="I3229" s="122"/>
      <c r="J3229" s="306"/>
      <c r="K3229" s="115"/>
      <c r="AM3229" s="340"/>
    </row>
    <row r="3230" spans="7:39" customFormat="1" ht="18.75">
      <c r="G3230" s="121"/>
      <c r="H3230" s="120"/>
      <c r="I3230" s="122"/>
      <c r="J3230" s="306"/>
      <c r="K3230" s="115"/>
      <c r="AM3230" s="340"/>
    </row>
    <row r="3231" spans="7:39" customFormat="1" ht="18.75">
      <c r="G3231" s="121"/>
      <c r="H3231" s="120"/>
      <c r="I3231" s="122"/>
      <c r="J3231" s="306"/>
      <c r="K3231" s="115"/>
      <c r="AM3231" s="340"/>
    </row>
    <row r="3232" spans="7:39" customFormat="1" ht="18.75">
      <c r="G3232" s="121"/>
      <c r="H3232" s="120"/>
      <c r="I3232" s="122"/>
      <c r="J3232" s="306"/>
      <c r="K3232" s="115"/>
      <c r="AM3232" s="340"/>
    </row>
    <row r="3233" spans="7:39" customFormat="1" ht="18.75">
      <c r="G3233" s="121"/>
      <c r="H3233" s="120"/>
      <c r="I3233" s="122"/>
      <c r="J3233" s="306"/>
      <c r="K3233" s="115"/>
      <c r="AM3233" s="340"/>
    </row>
    <row r="3234" spans="7:39" customFormat="1" ht="18.75">
      <c r="G3234" s="121"/>
      <c r="H3234" s="120"/>
      <c r="I3234" s="122"/>
      <c r="J3234" s="306"/>
      <c r="K3234" s="115"/>
      <c r="AM3234" s="340"/>
    </row>
    <row r="3235" spans="7:39" customFormat="1" ht="18.75">
      <c r="G3235" s="121"/>
      <c r="H3235" s="120"/>
      <c r="I3235" s="122"/>
      <c r="J3235" s="306"/>
      <c r="K3235" s="115"/>
      <c r="AM3235" s="340"/>
    </row>
    <row r="3236" spans="7:39" customFormat="1" ht="18.75">
      <c r="G3236" s="121"/>
      <c r="H3236" s="120"/>
      <c r="I3236" s="122"/>
      <c r="J3236" s="306"/>
      <c r="K3236" s="115"/>
      <c r="AM3236" s="340"/>
    </row>
    <row r="3237" spans="7:39" customFormat="1" ht="18.75">
      <c r="G3237" s="121"/>
      <c r="H3237" s="120"/>
      <c r="I3237" s="122"/>
      <c r="J3237" s="306"/>
      <c r="K3237" s="115"/>
      <c r="AM3237" s="340"/>
    </row>
    <row r="3238" spans="7:39" customFormat="1" ht="18.75">
      <c r="G3238" s="121"/>
      <c r="H3238" s="120"/>
      <c r="I3238" s="122"/>
      <c r="J3238" s="306"/>
      <c r="K3238" s="115"/>
      <c r="AM3238" s="340"/>
    </row>
    <row r="3239" spans="7:39" customFormat="1" ht="18.75">
      <c r="G3239" s="121"/>
      <c r="H3239" s="120"/>
      <c r="I3239" s="122"/>
      <c r="J3239" s="306"/>
      <c r="K3239" s="115"/>
      <c r="AM3239" s="340"/>
    </row>
    <row r="3240" spans="7:39" customFormat="1" ht="18.75">
      <c r="G3240" s="121"/>
      <c r="H3240" s="120"/>
      <c r="I3240" s="122"/>
      <c r="J3240" s="306"/>
      <c r="K3240" s="115"/>
      <c r="AM3240" s="340"/>
    </row>
    <row r="3241" spans="7:39" customFormat="1" ht="18.75">
      <c r="G3241" s="121"/>
      <c r="H3241" s="120"/>
      <c r="I3241" s="122"/>
      <c r="J3241" s="306"/>
      <c r="K3241" s="115"/>
      <c r="AM3241" s="340"/>
    </row>
    <row r="3242" spans="7:39" customFormat="1" ht="18.75">
      <c r="G3242" s="121"/>
      <c r="H3242" s="120"/>
      <c r="I3242" s="122"/>
      <c r="J3242" s="306"/>
      <c r="K3242" s="115"/>
      <c r="AM3242" s="340"/>
    </row>
    <row r="3243" spans="7:39" customFormat="1" ht="18.75">
      <c r="G3243" s="121"/>
      <c r="H3243" s="120"/>
      <c r="I3243" s="122"/>
      <c r="J3243" s="306"/>
      <c r="K3243" s="115"/>
      <c r="AM3243" s="340"/>
    </row>
    <row r="3244" spans="7:39" customFormat="1" ht="18.75">
      <c r="G3244" s="121"/>
      <c r="H3244" s="120"/>
      <c r="I3244" s="122"/>
      <c r="J3244" s="306"/>
      <c r="K3244" s="115"/>
      <c r="AM3244" s="340"/>
    </row>
    <row r="3245" spans="7:39" customFormat="1" ht="18.75">
      <c r="G3245" s="121"/>
      <c r="H3245" s="120"/>
      <c r="I3245" s="122"/>
      <c r="J3245" s="306"/>
      <c r="K3245" s="115"/>
      <c r="AM3245" s="340"/>
    </row>
    <row r="3246" spans="7:39" customFormat="1" ht="18.75">
      <c r="G3246" s="121"/>
      <c r="H3246" s="120"/>
      <c r="I3246" s="122"/>
      <c r="J3246" s="306"/>
      <c r="K3246" s="115"/>
      <c r="AM3246" s="340"/>
    </row>
    <row r="3247" spans="7:39" customFormat="1" ht="18.75">
      <c r="G3247" s="121"/>
      <c r="H3247" s="120"/>
      <c r="I3247" s="122"/>
      <c r="J3247" s="306"/>
      <c r="K3247" s="115"/>
      <c r="AM3247" s="340"/>
    </row>
    <row r="3248" spans="7:39" customFormat="1" ht="18.75">
      <c r="G3248" s="121"/>
      <c r="H3248" s="120"/>
      <c r="I3248" s="122"/>
      <c r="J3248" s="306"/>
      <c r="K3248" s="115"/>
      <c r="AM3248" s="340"/>
    </row>
    <row r="3249" spans="7:39" customFormat="1" ht="18.75">
      <c r="G3249" s="121"/>
      <c r="H3249" s="120"/>
      <c r="I3249" s="122"/>
      <c r="J3249" s="306"/>
      <c r="K3249" s="115"/>
      <c r="AM3249" s="340"/>
    </row>
    <row r="3250" spans="7:39" customFormat="1" ht="18.75">
      <c r="G3250" s="121"/>
      <c r="H3250" s="120"/>
      <c r="I3250" s="122"/>
      <c r="J3250" s="306"/>
      <c r="K3250" s="115"/>
      <c r="AM3250" s="340"/>
    </row>
    <row r="3251" spans="7:39" customFormat="1" ht="18.75">
      <c r="G3251" s="121"/>
      <c r="H3251" s="120"/>
      <c r="I3251" s="122"/>
      <c r="J3251" s="306"/>
      <c r="K3251" s="115"/>
      <c r="AM3251" s="340"/>
    </row>
    <row r="3252" spans="7:39" customFormat="1" ht="18.75">
      <c r="G3252" s="121"/>
      <c r="H3252" s="120"/>
      <c r="I3252" s="122"/>
      <c r="J3252" s="306"/>
      <c r="K3252" s="115"/>
      <c r="AM3252" s="340"/>
    </row>
    <row r="3253" spans="7:39" customFormat="1" ht="18.75">
      <c r="G3253" s="121"/>
      <c r="H3253" s="120"/>
      <c r="I3253" s="122"/>
      <c r="J3253" s="306"/>
      <c r="K3253" s="115"/>
      <c r="AM3253" s="340"/>
    </row>
    <row r="3254" spans="7:39" customFormat="1" ht="18.75">
      <c r="G3254" s="121"/>
      <c r="H3254" s="120"/>
      <c r="I3254" s="122"/>
      <c r="J3254" s="306"/>
      <c r="K3254" s="115"/>
      <c r="AM3254" s="340"/>
    </row>
    <row r="3255" spans="7:39" customFormat="1" ht="18.75">
      <c r="G3255" s="121"/>
      <c r="H3255" s="120"/>
      <c r="I3255" s="122"/>
      <c r="J3255" s="306"/>
      <c r="K3255" s="115"/>
      <c r="AM3255" s="340"/>
    </row>
    <row r="3256" spans="7:39" customFormat="1" ht="18.75">
      <c r="G3256" s="121"/>
      <c r="H3256" s="120"/>
      <c r="I3256" s="122"/>
      <c r="J3256" s="306"/>
      <c r="K3256" s="115"/>
      <c r="AM3256" s="340"/>
    </row>
    <row r="3257" spans="7:39" customFormat="1" ht="18.75">
      <c r="G3257" s="121"/>
      <c r="H3257" s="120"/>
      <c r="I3257" s="122"/>
      <c r="J3257" s="306"/>
      <c r="K3257" s="115"/>
      <c r="AM3257" s="340"/>
    </row>
    <row r="3258" spans="7:39" customFormat="1" ht="18.75">
      <c r="G3258" s="121"/>
      <c r="H3258" s="120"/>
      <c r="I3258" s="122"/>
      <c r="J3258" s="306"/>
      <c r="K3258" s="115"/>
      <c r="AM3258" s="340"/>
    </row>
    <row r="3259" spans="7:39" customFormat="1" ht="18.75">
      <c r="G3259" s="121"/>
      <c r="H3259" s="120"/>
      <c r="I3259" s="122"/>
      <c r="J3259" s="306"/>
      <c r="K3259" s="115"/>
      <c r="AM3259" s="340"/>
    </row>
    <row r="3260" spans="7:39" customFormat="1" ht="18.75">
      <c r="G3260" s="121"/>
      <c r="H3260" s="120"/>
      <c r="I3260" s="122"/>
      <c r="J3260" s="306"/>
      <c r="K3260" s="115"/>
      <c r="AM3260" s="340"/>
    </row>
    <row r="3261" spans="7:39" customFormat="1" ht="18.75">
      <c r="G3261" s="121"/>
      <c r="H3261" s="120"/>
      <c r="I3261" s="122"/>
      <c r="J3261" s="306"/>
      <c r="K3261" s="115"/>
      <c r="AM3261" s="340"/>
    </row>
    <row r="3262" spans="7:39" customFormat="1" ht="18.75">
      <c r="G3262" s="121"/>
      <c r="H3262" s="120"/>
      <c r="I3262" s="122"/>
      <c r="J3262" s="306"/>
      <c r="K3262" s="115"/>
      <c r="AM3262" s="340"/>
    </row>
    <row r="3263" spans="7:39" customFormat="1" ht="18.75">
      <c r="G3263" s="121"/>
      <c r="H3263" s="120"/>
      <c r="I3263" s="122"/>
      <c r="J3263" s="306"/>
      <c r="K3263" s="115"/>
      <c r="AM3263" s="340"/>
    </row>
    <row r="3264" spans="7:39" customFormat="1" ht="18.75">
      <c r="G3264" s="121"/>
      <c r="H3264" s="120"/>
      <c r="I3264" s="122"/>
      <c r="J3264" s="306"/>
      <c r="K3264" s="115"/>
      <c r="AM3264" s="340"/>
    </row>
    <row r="3265" spans="7:39" customFormat="1" ht="18.75">
      <c r="G3265" s="121"/>
      <c r="H3265" s="120"/>
      <c r="I3265" s="122"/>
      <c r="J3265" s="306"/>
      <c r="K3265" s="115"/>
      <c r="AM3265" s="340"/>
    </row>
    <row r="3266" spans="7:39" customFormat="1" ht="18.75">
      <c r="G3266" s="121"/>
      <c r="H3266" s="120"/>
      <c r="I3266" s="122"/>
      <c r="J3266" s="306"/>
      <c r="K3266" s="115"/>
      <c r="AM3266" s="340"/>
    </row>
    <row r="3267" spans="7:39" customFormat="1" ht="18.75">
      <c r="G3267" s="121"/>
      <c r="H3267" s="120"/>
      <c r="I3267" s="122"/>
      <c r="J3267" s="306"/>
      <c r="K3267" s="115"/>
      <c r="AM3267" s="340"/>
    </row>
    <row r="3268" spans="7:39" customFormat="1" ht="18.75">
      <c r="G3268" s="121"/>
      <c r="H3268" s="120"/>
      <c r="I3268" s="122"/>
      <c r="J3268" s="306"/>
      <c r="K3268" s="115"/>
      <c r="AM3268" s="340"/>
    </row>
    <row r="3269" spans="7:39" customFormat="1" ht="18.75">
      <c r="G3269" s="121"/>
      <c r="H3269" s="120"/>
      <c r="I3269" s="122"/>
      <c r="J3269" s="306"/>
      <c r="K3269" s="115"/>
      <c r="AM3269" s="340"/>
    </row>
    <row r="3270" spans="7:39" customFormat="1" ht="18.75">
      <c r="G3270" s="121"/>
      <c r="H3270" s="120"/>
      <c r="I3270" s="122"/>
      <c r="J3270" s="306"/>
      <c r="K3270" s="115"/>
      <c r="AM3270" s="340"/>
    </row>
    <row r="3271" spans="7:39" customFormat="1" ht="18.75">
      <c r="G3271" s="121"/>
      <c r="H3271" s="120"/>
      <c r="I3271" s="122"/>
      <c r="J3271" s="306"/>
      <c r="K3271" s="115"/>
      <c r="AM3271" s="340"/>
    </row>
    <row r="3272" spans="7:39" customFormat="1" ht="18.75">
      <c r="G3272" s="121"/>
      <c r="H3272" s="120"/>
      <c r="I3272" s="122"/>
      <c r="J3272" s="306"/>
      <c r="K3272" s="115"/>
      <c r="AM3272" s="340"/>
    </row>
    <row r="3273" spans="7:39" customFormat="1" ht="18.75">
      <c r="G3273" s="121"/>
      <c r="H3273" s="120"/>
      <c r="I3273" s="122"/>
      <c r="J3273" s="306"/>
      <c r="K3273" s="115"/>
      <c r="AM3273" s="340"/>
    </row>
    <row r="3274" spans="7:39" customFormat="1" ht="18.75">
      <c r="G3274" s="121"/>
      <c r="H3274" s="120"/>
      <c r="I3274" s="122"/>
      <c r="J3274" s="306"/>
      <c r="K3274" s="115"/>
      <c r="AM3274" s="340"/>
    </row>
    <row r="3275" spans="7:39" customFormat="1" ht="18.75">
      <c r="G3275" s="121"/>
      <c r="H3275" s="120"/>
      <c r="I3275" s="122"/>
      <c r="J3275" s="306"/>
      <c r="K3275" s="115"/>
      <c r="AM3275" s="340"/>
    </row>
    <row r="3276" spans="7:39" customFormat="1" ht="18.75">
      <c r="G3276" s="121"/>
      <c r="H3276" s="120"/>
      <c r="I3276" s="122"/>
      <c r="J3276" s="306"/>
      <c r="K3276" s="115"/>
      <c r="AM3276" s="340"/>
    </row>
    <row r="3277" spans="7:39" customFormat="1" ht="18.75">
      <c r="G3277" s="121"/>
      <c r="H3277" s="120"/>
      <c r="I3277" s="122"/>
      <c r="J3277" s="306"/>
      <c r="K3277" s="115"/>
      <c r="AM3277" s="340"/>
    </row>
    <row r="3278" spans="7:39" customFormat="1" ht="18.75">
      <c r="G3278" s="121"/>
      <c r="H3278" s="120"/>
      <c r="I3278" s="122"/>
      <c r="J3278" s="306"/>
      <c r="K3278" s="115"/>
      <c r="AM3278" s="340"/>
    </row>
    <row r="3279" spans="7:39" customFormat="1" ht="18.75">
      <c r="G3279" s="121"/>
      <c r="H3279" s="120"/>
      <c r="I3279" s="122"/>
      <c r="J3279" s="306"/>
      <c r="K3279" s="115"/>
      <c r="AM3279" s="340"/>
    </row>
    <row r="3280" spans="7:39" customFormat="1" ht="18.75">
      <c r="G3280" s="121"/>
      <c r="H3280" s="120"/>
      <c r="I3280" s="122"/>
      <c r="J3280" s="306"/>
      <c r="K3280" s="115"/>
      <c r="AM3280" s="340"/>
    </row>
    <row r="3281" spans="7:39" customFormat="1" ht="18.75">
      <c r="G3281" s="121"/>
      <c r="H3281" s="120"/>
      <c r="I3281" s="122"/>
      <c r="J3281" s="306"/>
      <c r="K3281" s="115"/>
      <c r="AM3281" s="340"/>
    </row>
    <row r="3282" spans="7:39" customFormat="1" ht="18.75">
      <c r="G3282" s="121"/>
      <c r="H3282" s="120"/>
      <c r="I3282" s="122"/>
      <c r="J3282" s="306"/>
      <c r="K3282" s="115"/>
      <c r="AM3282" s="340"/>
    </row>
    <row r="3283" spans="7:39" customFormat="1" ht="18.75">
      <c r="G3283" s="121"/>
      <c r="H3283" s="120"/>
      <c r="I3283" s="122"/>
      <c r="J3283" s="306"/>
      <c r="K3283" s="115"/>
      <c r="AM3283" s="340"/>
    </row>
    <row r="3284" spans="7:39" customFormat="1" ht="18.75">
      <c r="G3284" s="121"/>
      <c r="H3284" s="120"/>
      <c r="I3284" s="122"/>
      <c r="J3284" s="306"/>
      <c r="K3284" s="115"/>
      <c r="AM3284" s="340"/>
    </row>
    <row r="3285" spans="7:39" customFormat="1" ht="18.75">
      <c r="G3285" s="121"/>
      <c r="H3285" s="120"/>
      <c r="I3285" s="122"/>
      <c r="J3285" s="306"/>
      <c r="K3285" s="115"/>
      <c r="AM3285" s="340"/>
    </row>
    <row r="3286" spans="7:39" customFormat="1" ht="18.75">
      <c r="G3286" s="121"/>
      <c r="H3286" s="120"/>
      <c r="I3286" s="122"/>
      <c r="J3286" s="306"/>
      <c r="K3286" s="115"/>
      <c r="AM3286" s="340"/>
    </row>
    <row r="3287" spans="7:39" customFormat="1" ht="18.75">
      <c r="G3287" s="121"/>
      <c r="H3287" s="120"/>
      <c r="I3287" s="122"/>
      <c r="J3287" s="306"/>
      <c r="K3287" s="115"/>
      <c r="AM3287" s="340"/>
    </row>
    <row r="3288" spans="7:39" customFormat="1" ht="18.75">
      <c r="G3288" s="121"/>
      <c r="H3288" s="120"/>
      <c r="I3288" s="122"/>
      <c r="J3288" s="306"/>
      <c r="K3288" s="115"/>
      <c r="AM3288" s="340"/>
    </row>
    <row r="3289" spans="7:39" customFormat="1" ht="18.75">
      <c r="G3289" s="121"/>
      <c r="H3289" s="120"/>
      <c r="I3289" s="122"/>
      <c r="J3289" s="306"/>
      <c r="K3289" s="115"/>
      <c r="AM3289" s="340"/>
    </row>
    <row r="3290" spans="7:39" customFormat="1" ht="18.75">
      <c r="G3290" s="121"/>
      <c r="H3290" s="120"/>
      <c r="I3290" s="122"/>
      <c r="J3290" s="306"/>
      <c r="K3290" s="115"/>
      <c r="AM3290" s="340"/>
    </row>
    <row r="3291" spans="7:39" customFormat="1" ht="18.75">
      <c r="G3291" s="121"/>
      <c r="H3291" s="120"/>
      <c r="I3291" s="122"/>
      <c r="J3291" s="306"/>
      <c r="K3291" s="115"/>
      <c r="AM3291" s="340"/>
    </row>
    <row r="3292" spans="7:39" customFormat="1" ht="18.75">
      <c r="G3292" s="121"/>
      <c r="H3292" s="120"/>
      <c r="I3292" s="122"/>
      <c r="J3292" s="306"/>
      <c r="K3292" s="115"/>
      <c r="AM3292" s="340"/>
    </row>
    <row r="3293" spans="7:39" customFormat="1" ht="18.75">
      <c r="G3293" s="121"/>
      <c r="H3293" s="120"/>
      <c r="I3293" s="122"/>
      <c r="J3293" s="306"/>
      <c r="K3293" s="115"/>
      <c r="AM3293" s="340"/>
    </row>
    <row r="3294" spans="7:39" customFormat="1" ht="18.75">
      <c r="G3294" s="121"/>
      <c r="H3294" s="120"/>
      <c r="I3294" s="122"/>
      <c r="J3294" s="306"/>
      <c r="K3294" s="115"/>
      <c r="AM3294" s="340"/>
    </row>
    <row r="3295" spans="7:39" customFormat="1" ht="18.75">
      <c r="G3295" s="121"/>
      <c r="H3295" s="120"/>
      <c r="I3295" s="122"/>
      <c r="J3295" s="306"/>
      <c r="K3295" s="115"/>
      <c r="AM3295" s="340"/>
    </row>
    <row r="3296" spans="7:39" customFormat="1" ht="18.75">
      <c r="G3296" s="121"/>
      <c r="H3296" s="120"/>
      <c r="I3296" s="122"/>
      <c r="J3296" s="306"/>
      <c r="K3296" s="115"/>
      <c r="AM3296" s="340"/>
    </row>
    <row r="3297" spans="7:39" customFormat="1" ht="18.75">
      <c r="G3297" s="121"/>
      <c r="H3297" s="120"/>
      <c r="I3297" s="122"/>
      <c r="J3297" s="306"/>
      <c r="K3297" s="115"/>
      <c r="AM3297" s="340"/>
    </row>
    <row r="3298" spans="7:39" customFormat="1" ht="18.75">
      <c r="G3298" s="121"/>
      <c r="H3298" s="120"/>
      <c r="I3298" s="122"/>
      <c r="J3298" s="306"/>
      <c r="K3298" s="115"/>
      <c r="AM3298" s="340"/>
    </row>
    <row r="3299" spans="7:39" customFormat="1" ht="18.75">
      <c r="G3299" s="121"/>
      <c r="H3299" s="120"/>
      <c r="I3299" s="122"/>
      <c r="J3299" s="306"/>
      <c r="K3299" s="115"/>
      <c r="AM3299" s="340"/>
    </row>
    <row r="3300" spans="7:39" customFormat="1" ht="18.75">
      <c r="G3300" s="121"/>
      <c r="H3300" s="120"/>
      <c r="I3300" s="122"/>
      <c r="J3300" s="306"/>
      <c r="K3300" s="115"/>
      <c r="AM3300" s="340"/>
    </row>
    <row r="3301" spans="7:39" customFormat="1" ht="18.75">
      <c r="G3301" s="121"/>
      <c r="H3301" s="120"/>
      <c r="I3301" s="122"/>
      <c r="J3301" s="306"/>
      <c r="K3301" s="115"/>
      <c r="AM3301" s="340"/>
    </row>
    <row r="3302" spans="7:39" customFormat="1" ht="18.75">
      <c r="G3302" s="121"/>
      <c r="H3302" s="120"/>
      <c r="I3302" s="122"/>
      <c r="J3302" s="306"/>
      <c r="K3302" s="115"/>
      <c r="AM3302" s="340"/>
    </row>
    <row r="3303" spans="7:39" customFormat="1" ht="18.75">
      <c r="G3303" s="121"/>
      <c r="H3303" s="120"/>
      <c r="I3303" s="122"/>
      <c r="J3303" s="306"/>
      <c r="K3303" s="115"/>
      <c r="AM3303" s="340"/>
    </row>
    <row r="3304" spans="7:39" customFormat="1" ht="18.75">
      <c r="G3304" s="121"/>
      <c r="H3304" s="120"/>
      <c r="I3304" s="122"/>
      <c r="J3304" s="306"/>
      <c r="K3304" s="115"/>
      <c r="AM3304" s="340"/>
    </row>
    <row r="3305" spans="7:39" customFormat="1" ht="18.75">
      <c r="G3305" s="121"/>
      <c r="H3305" s="120"/>
      <c r="I3305" s="122"/>
      <c r="J3305" s="306"/>
      <c r="K3305" s="115"/>
      <c r="AM3305" s="340"/>
    </row>
    <row r="3306" spans="7:39" customFormat="1" ht="18.75">
      <c r="G3306" s="121"/>
      <c r="H3306" s="120"/>
      <c r="I3306" s="122"/>
      <c r="J3306" s="306"/>
      <c r="K3306" s="115"/>
      <c r="AM3306" s="340"/>
    </row>
    <row r="3307" spans="7:39" customFormat="1" ht="18.75">
      <c r="G3307" s="121"/>
      <c r="H3307" s="120"/>
      <c r="I3307" s="122"/>
      <c r="J3307" s="306"/>
      <c r="K3307" s="115"/>
      <c r="AM3307" s="340"/>
    </row>
    <row r="3308" spans="7:39" customFormat="1" ht="18.75">
      <c r="G3308" s="121"/>
      <c r="H3308" s="120"/>
      <c r="I3308" s="122"/>
      <c r="J3308" s="306"/>
      <c r="K3308" s="115"/>
      <c r="AM3308" s="340"/>
    </row>
    <row r="3309" spans="7:39" customFormat="1" ht="18.75">
      <c r="G3309" s="121"/>
      <c r="H3309" s="120"/>
      <c r="I3309" s="122"/>
      <c r="J3309" s="306"/>
      <c r="K3309" s="115"/>
      <c r="AM3309" s="340"/>
    </row>
    <row r="3310" spans="7:39" customFormat="1" ht="18.75">
      <c r="G3310" s="121"/>
      <c r="H3310" s="120"/>
      <c r="I3310" s="122"/>
      <c r="J3310" s="306"/>
      <c r="K3310" s="115"/>
      <c r="AM3310" s="340"/>
    </row>
    <row r="3311" spans="7:39" customFormat="1" ht="18.75">
      <c r="G3311" s="121"/>
      <c r="H3311" s="120"/>
      <c r="I3311" s="122"/>
      <c r="J3311" s="306"/>
      <c r="K3311" s="115"/>
      <c r="AM3311" s="340"/>
    </row>
    <row r="3312" spans="7:39" customFormat="1" ht="18.75">
      <c r="G3312" s="121"/>
      <c r="H3312" s="120"/>
      <c r="I3312" s="122"/>
      <c r="J3312" s="306"/>
      <c r="K3312" s="115"/>
      <c r="AM3312" s="340"/>
    </row>
    <row r="3313" spans="7:39" customFormat="1" ht="18.75">
      <c r="G3313" s="121"/>
      <c r="H3313" s="120"/>
      <c r="I3313" s="122"/>
      <c r="J3313" s="306"/>
      <c r="K3313" s="115"/>
      <c r="AM3313" s="340"/>
    </row>
    <row r="3314" spans="7:39" customFormat="1" ht="18.75">
      <c r="G3314" s="121"/>
      <c r="H3314" s="120"/>
      <c r="I3314" s="122"/>
      <c r="J3314" s="306"/>
      <c r="K3314" s="115"/>
      <c r="AM3314" s="340"/>
    </row>
    <row r="3315" spans="7:39" customFormat="1" ht="18.75">
      <c r="G3315" s="121"/>
      <c r="H3315" s="120"/>
      <c r="I3315" s="122"/>
      <c r="J3315" s="306"/>
      <c r="K3315" s="115"/>
      <c r="AM3315" s="340"/>
    </row>
    <row r="3316" spans="7:39" customFormat="1" ht="18.75">
      <c r="G3316" s="121"/>
      <c r="H3316" s="120"/>
      <c r="I3316" s="122"/>
      <c r="J3316" s="306"/>
      <c r="K3316" s="115"/>
      <c r="AM3316" s="340"/>
    </row>
    <row r="3317" spans="7:39" customFormat="1" ht="18.75">
      <c r="G3317" s="121"/>
      <c r="H3317" s="120"/>
      <c r="I3317" s="122"/>
      <c r="J3317" s="306"/>
      <c r="K3317" s="115"/>
      <c r="AM3317" s="340"/>
    </row>
    <row r="3318" spans="7:39" customFormat="1" ht="18.75">
      <c r="G3318" s="121"/>
      <c r="H3318" s="120"/>
      <c r="I3318" s="122"/>
      <c r="J3318" s="306"/>
      <c r="K3318" s="115"/>
      <c r="AM3318" s="340"/>
    </row>
    <row r="3319" spans="7:39" customFormat="1" ht="18.75">
      <c r="G3319" s="121"/>
      <c r="H3319" s="120"/>
      <c r="I3319" s="122"/>
      <c r="J3319" s="306"/>
      <c r="K3319" s="115"/>
      <c r="AM3319" s="340"/>
    </row>
    <row r="3320" spans="7:39" customFormat="1" ht="18.75">
      <c r="G3320" s="121"/>
      <c r="H3320" s="120"/>
      <c r="I3320" s="122"/>
      <c r="J3320" s="306"/>
      <c r="K3320" s="115"/>
      <c r="AM3320" s="340"/>
    </row>
    <row r="3321" spans="7:39" customFormat="1" ht="18.75">
      <c r="G3321" s="121"/>
      <c r="H3321" s="120"/>
      <c r="I3321" s="122"/>
      <c r="J3321" s="306"/>
      <c r="K3321" s="115"/>
      <c r="AM3321" s="340"/>
    </row>
    <row r="3322" spans="7:39" customFormat="1" ht="18.75">
      <c r="G3322" s="121"/>
      <c r="H3322" s="120"/>
      <c r="I3322" s="122"/>
      <c r="J3322" s="306"/>
      <c r="K3322" s="115"/>
      <c r="AM3322" s="340"/>
    </row>
    <row r="3323" spans="7:39" customFormat="1" ht="18.75">
      <c r="G3323" s="121"/>
      <c r="H3323" s="120"/>
      <c r="I3323" s="122"/>
      <c r="J3323" s="306"/>
      <c r="K3323" s="115"/>
      <c r="AM3323" s="340"/>
    </row>
    <row r="3324" spans="7:39" customFormat="1" ht="18.75">
      <c r="G3324" s="121"/>
      <c r="H3324" s="120"/>
      <c r="I3324" s="122"/>
      <c r="J3324" s="306"/>
      <c r="K3324" s="115"/>
      <c r="AM3324" s="340"/>
    </row>
    <row r="3325" spans="7:39" customFormat="1" ht="18.75">
      <c r="G3325" s="121"/>
      <c r="H3325" s="120"/>
      <c r="I3325" s="122"/>
      <c r="J3325" s="306"/>
      <c r="K3325" s="115"/>
      <c r="AM3325" s="340"/>
    </row>
    <row r="3326" spans="7:39" customFormat="1" ht="18.75">
      <c r="G3326" s="121"/>
      <c r="H3326" s="120"/>
      <c r="I3326" s="122"/>
      <c r="J3326" s="306"/>
      <c r="K3326" s="115"/>
      <c r="AM3326" s="340"/>
    </row>
    <row r="3327" spans="7:39" customFormat="1" ht="18.75">
      <c r="G3327" s="121"/>
      <c r="H3327" s="120"/>
      <c r="I3327" s="122"/>
      <c r="J3327" s="306"/>
      <c r="K3327" s="115"/>
      <c r="AM3327" s="340"/>
    </row>
    <row r="3328" spans="7:39" customFormat="1" ht="18.75">
      <c r="G3328" s="121"/>
      <c r="H3328" s="120"/>
      <c r="I3328" s="122"/>
      <c r="J3328" s="306"/>
      <c r="K3328" s="115"/>
      <c r="AM3328" s="340"/>
    </row>
    <row r="3329" spans="7:39" customFormat="1" ht="18.75">
      <c r="G3329" s="121"/>
      <c r="H3329" s="120"/>
      <c r="I3329" s="122"/>
      <c r="J3329" s="306"/>
      <c r="K3329" s="115"/>
      <c r="AM3329" s="340"/>
    </row>
    <row r="3330" spans="7:39" customFormat="1" ht="18.75">
      <c r="G3330" s="121"/>
      <c r="H3330" s="120"/>
      <c r="I3330" s="122"/>
      <c r="J3330" s="306"/>
      <c r="K3330" s="115"/>
      <c r="AM3330" s="340"/>
    </row>
    <row r="3331" spans="7:39" customFormat="1" ht="18.75">
      <c r="G3331" s="121"/>
      <c r="H3331" s="120"/>
      <c r="I3331" s="122"/>
      <c r="J3331" s="306"/>
      <c r="K3331" s="115"/>
      <c r="AM3331" s="340"/>
    </row>
    <row r="3332" spans="7:39" customFormat="1" ht="18.75">
      <c r="G3332" s="121"/>
      <c r="H3332" s="120"/>
      <c r="I3332" s="122"/>
      <c r="J3332" s="306"/>
      <c r="K3332" s="115"/>
      <c r="AM3332" s="340"/>
    </row>
    <row r="3333" spans="7:39" customFormat="1" ht="18.75">
      <c r="G3333" s="121"/>
      <c r="H3333" s="120"/>
      <c r="I3333" s="122"/>
      <c r="J3333" s="306"/>
      <c r="K3333" s="115"/>
      <c r="AM3333" s="340"/>
    </row>
    <row r="3334" spans="7:39" customFormat="1" ht="18.75">
      <c r="G3334" s="121"/>
      <c r="H3334" s="120"/>
      <c r="I3334" s="122"/>
      <c r="J3334" s="306"/>
      <c r="K3334" s="115"/>
      <c r="AM3334" s="340"/>
    </row>
    <row r="3335" spans="7:39" customFormat="1" ht="18.75">
      <c r="G3335" s="121"/>
      <c r="H3335" s="120"/>
      <c r="I3335" s="122"/>
      <c r="J3335" s="306"/>
      <c r="K3335" s="115"/>
      <c r="AM3335" s="340"/>
    </row>
    <row r="3336" spans="7:39" customFormat="1" ht="18.75">
      <c r="G3336" s="121"/>
      <c r="H3336" s="120"/>
      <c r="I3336" s="122"/>
      <c r="J3336" s="306"/>
      <c r="K3336" s="115"/>
      <c r="AM3336" s="340"/>
    </row>
    <row r="3337" spans="7:39" customFormat="1" ht="18.75">
      <c r="G3337" s="121"/>
      <c r="H3337" s="120"/>
      <c r="I3337" s="122"/>
      <c r="J3337" s="306"/>
      <c r="K3337" s="115"/>
      <c r="AM3337" s="340"/>
    </row>
    <row r="3338" spans="7:39" customFormat="1" ht="18.75">
      <c r="G3338" s="121"/>
      <c r="H3338" s="120"/>
      <c r="I3338" s="122"/>
      <c r="J3338" s="306"/>
      <c r="K3338" s="115"/>
      <c r="AM3338" s="340"/>
    </row>
    <row r="3339" spans="7:39" customFormat="1" ht="18.75">
      <c r="G3339" s="121"/>
      <c r="H3339" s="120"/>
      <c r="I3339" s="122"/>
      <c r="J3339" s="306"/>
      <c r="K3339" s="115"/>
      <c r="AM3339" s="340"/>
    </row>
    <row r="3340" spans="7:39" customFormat="1" ht="18.75">
      <c r="G3340" s="121"/>
      <c r="H3340" s="120"/>
      <c r="I3340" s="122"/>
      <c r="J3340" s="306"/>
      <c r="K3340" s="115"/>
      <c r="AM3340" s="340"/>
    </row>
    <row r="3341" spans="7:39" customFormat="1" ht="18.75">
      <c r="G3341" s="121"/>
      <c r="H3341" s="120"/>
      <c r="I3341" s="122"/>
      <c r="J3341" s="306"/>
      <c r="K3341" s="115"/>
      <c r="AM3341" s="340"/>
    </row>
    <row r="3342" spans="7:39" customFormat="1" ht="18.75">
      <c r="G3342" s="121"/>
      <c r="H3342" s="120"/>
      <c r="I3342" s="122"/>
      <c r="J3342" s="306"/>
      <c r="K3342" s="115"/>
      <c r="AM3342" s="340"/>
    </row>
    <row r="3343" spans="7:39" customFormat="1" ht="18.75">
      <c r="G3343" s="121"/>
      <c r="H3343" s="120"/>
      <c r="I3343" s="122"/>
      <c r="J3343" s="306"/>
      <c r="K3343" s="115"/>
      <c r="AM3343" s="340"/>
    </row>
    <row r="3344" spans="7:39" customFormat="1" ht="18.75">
      <c r="G3344" s="121"/>
      <c r="H3344" s="120"/>
      <c r="I3344" s="122"/>
      <c r="J3344" s="306"/>
      <c r="K3344" s="115"/>
      <c r="AM3344" s="340"/>
    </row>
    <row r="3345" spans="7:39" customFormat="1" ht="18.75">
      <c r="G3345" s="121"/>
      <c r="H3345" s="120"/>
      <c r="I3345" s="122"/>
      <c r="J3345" s="306"/>
      <c r="K3345" s="115"/>
      <c r="AM3345" s="340"/>
    </row>
    <row r="3346" spans="7:39" customFormat="1" ht="18.75">
      <c r="G3346" s="121"/>
      <c r="H3346" s="120"/>
      <c r="I3346" s="122"/>
      <c r="J3346" s="306"/>
      <c r="K3346" s="115"/>
      <c r="AM3346" s="340"/>
    </row>
    <row r="3347" spans="7:39" customFormat="1" ht="18.75">
      <c r="G3347" s="121"/>
      <c r="H3347" s="120"/>
      <c r="I3347" s="122"/>
      <c r="J3347" s="306"/>
      <c r="K3347" s="115"/>
      <c r="AM3347" s="340"/>
    </row>
    <row r="3348" spans="7:39" customFormat="1" ht="18.75">
      <c r="G3348" s="121"/>
      <c r="H3348" s="120"/>
      <c r="I3348" s="122"/>
      <c r="J3348" s="306"/>
      <c r="K3348" s="115"/>
      <c r="AM3348" s="340"/>
    </row>
    <row r="3349" spans="7:39" customFormat="1" ht="18.75">
      <c r="G3349" s="121"/>
      <c r="H3349" s="120"/>
      <c r="I3349" s="122"/>
      <c r="J3349" s="306"/>
      <c r="K3349" s="115"/>
      <c r="AM3349" s="340"/>
    </row>
    <row r="3350" spans="7:39" customFormat="1" ht="18.75">
      <c r="G3350" s="121"/>
      <c r="H3350" s="120"/>
      <c r="I3350" s="122"/>
      <c r="J3350" s="306"/>
      <c r="K3350" s="115"/>
      <c r="AM3350" s="340"/>
    </row>
    <row r="3351" spans="7:39" customFormat="1" ht="18.75">
      <c r="G3351" s="121"/>
      <c r="H3351" s="120"/>
      <c r="I3351" s="122"/>
      <c r="J3351" s="306"/>
      <c r="K3351" s="115"/>
      <c r="AM3351" s="340"/>
    </row>
    <row r="3352" spans="7:39" customFormat="1" ht="18.75">
      <c r="G3352" s="121"/>
      <c r="H3352" s="120"/>
      <c r="I3352" s="122"/>
      <c r="J3352" s="306"/>
      <c r="K3352" s="115"/>
      <c r="AM3352" s="340"/>
    </row>
    <row r="3353" spans="7:39" customFormat="1" ht="18.75">
      <c r="G3353" s="121"/>
      <c r="H3353" s="120"/>
      <c r="I3353" s="122"/>
      <c r="J3353" s="306"/>
      <c r="K3353" s="115"/>
      <c r="AM3353" s="340"/>
    </row>
    <row r="3354" spans="7:39" customFormat="1" ht="18.75">
      <c r="G3354" s="121"/>
      <c r="H3354" s="120"/>
      <c r="I3354" s="122"/>
      <c r="J3354" s="306"/>
      <c r="K3354" s="115"/>
      <c r="AM3354" s="340"/>
    </row>
    <row r="3355" spans="7:39" customFormat="1" ht="18.75">
      <c r="G3355" s="121"/>
      <c r="H3355" s="120"/>
      <c r="I3355" s="122"/>
      <c r="J3355" s="306"/>
      <c r="K3355" s="115"/>
      <c r="AM3355" s="340"/>
    </row>
    <row r="3356" spans="7:39" customFormat="1" ht="18.75">
      <c r="G3356" s="121"/>
      <c r="H3356" s="120"/>
      <c r="I3356" s="122"/>
      <c r="J3356" s="306"/>
      <c r="K3356" s="115"/>
      <c r="AM3356" s="340"/>
    </row>
    <row r="3357" spans="7:39" customFormat="1" ht="18.75">
      <c r="G3357" s="121"/>
      <c r="H3357" s="120"/>
      <c r="I3357" s="122"/>
      <c r="J3357" s="306"/>
      <c r="K3357" s="115"/>
      <c r="AM3357" s="340"/>
    </row>
    <row r="3358" spans="7:39" customFormat="1" ht="18.75">
      <c r="G3358" s="121"/>
      <c r="H3358" s="120"/>
      <c r="I3358" s="122"/>
      <c r="J3358" s="306"/>
      <c r="K3358" s="115"/>
      <c r="AM3358" s="340"/>
    </row>
    <row r="3359" spans="7:39" customFormat="1" ht="18.75">
      <c r="G3359" s="121"/>
      <c r="H3359" s="120"/>
      <c r="I3359" s="122"/>
      <c r="J3359" s="306"/>
      <c r="K3359" s="115"/>
      <c r="AM3359" s="340"/>
    </row>
    <row r="3360" spans="7:39" customFormat="1" ht="18.75">
      <c r="G3360" s="121"/>
      <c r="H3360" s="120"/>
      <c r="I3360" s="122"/>
      <c r="J3360" s="306"/>
      <c r="K3360" s="115"/>
      <c r="AM3360" s="340"/>
    </row>
    <row r="3361" spans="7:39" customFormat="1" ht="18.75">
      <c r="G3361" s="121"/>
      <c r="H3361" s="120"/>
      <c r="I3361" s="122"/>
      <c r="J3361" s="306"/>
      <c r="K3361" s="115"/>
      <c r="AM3361" s="340"/>
    </row>
    <row r="3362" spans="7:39" customFormat="1" ht="18.75">
      <c r="G3362" s="121"/>
      <c r="H3362" s="120"/>
      <c r="I3362" s="122"/>
      <c r="J3362" s="306"/>
      <c r="K3362" s="115"/>
      <c r="AM3362" s="340"/>
    </row>
    <row r="3363" spans="7:39" customFormat="1" ht="18.75">
      <c r="G3363" s="121"/>
      <c r="H3363" s="120"/>
      <c r="I3363" s="122"/>
      <c r="J3363" s="306"/>
      <c r="K3363" s="115"/>
      <c r="AM3363" s="340"/>
    </row>
    <row r="3364" spans="7:39" customFormat="1" ht="18.75">
      <c r="G3364" s="121"/>
      <c r="H3364" s="120"/>
      <c r="I3364" s="122"/>
      <c r="J3364" s="306"/>
      <c r="K3364" s="115"/>
      <c r="AM3364" s="340"/>
    </row>
    <row r="3365" spans="7:39" customFormat="1" ht="18.75">
      <c r="G3365" s="121"/>
      <c r="H3365" s="120"/>
      <c r="I3365" s="122"/>
      <c r="J3365" s="306"/>
      <c r="K3365" s="115"/>
      <c r="AM3365" s="340"/>
    </row>
    <row r="3366" spans="7:39" customFormat="1" ht="18.75">
      <c r="G3366" s="121"/>
      <c r="H3366" s="120"/>
      <c r="I3366" s="122"/>
      <c r="J3366" s="306"/>
      <c r="K3366" s="115"/>
      <c r="AM3366" s="340"/>
    </row>
    <row r="3367" spans="7:39" customFormat="1" ht="18.75">
      <c r="G3367" s="121"/>
      <c r="H3367" s="120"/>
      <c r="I3367" s="122"/>
      <c r="J3367" s="306"/>
      <c r="K3367" s="115"/>
      <c r="AM3367" s="340"/>
    </row>
    <row r="3368" spans="7:39" customFormat="1" ht="18.75">
      <c r="G3368" s="121"/>
      <c r="H3368" s="120"/>
      <c r="I3368" s="122"/>
      <c r="J3368" s="306"/>
      <c r="K3368" s="115"/>
      <c r="AM3368" s="340"/>
    </row>
    <row r="3369" spans="7:39" customFormat="1" ht="18.75">
      <c r="G3369" s="121"/>
      <c r="H3369" s="120"/>
      <c r="I3369" s="122"/>
      <c r="J3369" s="306"/>
      <c r="K3369" s="115"/>
      <c r="AM3369" s="340"/>
    </row>
    <row r="3370" spans="7:39" customFormat="1" ht="18.75">
      <c r="G3370" s="121"/>
      <c r="H3370" s="120"/>
      <c r="I3370" s="122"/>
      <c r="J3370" s="306"/>
      <c r="K3370" s="115"/>
      <c r="AM3370" s="340"/>
    </row>
    <row r="3371" spans="7:39" customFormat="1" ht="18.75">
      <c r="G3371" s="121"/>
      <c r="H3371" s="120"/>
      <c r="I3371" s="122"/>
      <c r="J3371" s="306"/>
      <c r="K3371" s="115"/>
      <c r="AM3371" s="340"/>
    </row>
    <row r="3372" spans="7:39" customFormat="1" ht="18.75">
      <c r="G3372" s="121"/>
      <c r="H3372" s="120"/>
      <c r="I3372" s="122"/>
      <c r="J3372" s="306"/>
      <c r="K3372" s="115"/>
      <c r="AM3372" s="340"/>
    </row>
    <row r="3373" spans="7:39" customFormat="1" ht="18.75">
      <c r="G3373" s="121"/>
      <c r="H3373" s="120"/>
      <c r="I3373" s="122"/>
      <c r="J3373" s="306"/>
      <c r="K3373" s="115"/>
      <c r="AM3373" s="340"/>
    </row>
    <row r="3374" spans="7:39" customFormat="1" ht="18.75">
      <c r="G3374" s="121"/>
      <c r="H3374" s="120"/>
      <c r="I3374" s="122"/>
      <c r="J3374" s="306"/>
      <c r="K3374" s="115"/>
      <c r="AM3374" s="340"/>
    </row>
    <row r="3375" spans="7:39" customFormat="1" ht="18.75">
      <c r="G3375" s="121"/>
      <c r="H3375" s="120"/>
      <c r="I3375" s="122"/>
      <c r="J3375" s="306"/>
      <c r="K3375" s="115"/>
      <c r="AM3375" s="340"/>
    </row>
    <row r="3376" spans="7:39" customFormat="1" ht="18.75">
      <c r="G3376" s="121"/>
      <c r="H3376" s="120"/>
      <c r="I3376" s="122"/>
      <c r="J3376" s="306"/>
      <c r="K3376" s="115"/>
      <c r="AM3376" s="340"/>
    </row>
    <row r="3377" spans="7:39" customFormat="1" ht="18.75">
      <c r="G3377" s="121"/>
      <c r="H3377" s="120"/>
      <c r="I3377" s="122"/>
      <c r="J3377" s="306"/>
      <c r="K3377" s="115"/>
      <c r="AM3377" s="340"/>
    </row>
    <row r="3378" spans="7:39" customFormat="1" ht="18.75">
      <c r="G3378" s="121"/>
      <c r="H3378" s="120"/>
      <c r="I3378" s="122"/>
      <c r="J3378" s="306"/>
      <c r="K3378" s="115"/>
      <c r="AM3378" s="340"/>
    </row>
    <row r="3379" spans="7:39" customFormat="1" ht="18.75">
      <c r="G3379" s="121"/>
      <c r="H3379" s="120"/>
      <c r="I3379" s="122"/>
      <c r="J3379" s="306"/>
      <c r="K3379" s="115"/>
      <c r="AM3379" s="340"/>
    </row>
    <row r="3380" spans="7:39" customFormat="1" ht="18.75">
      <c r="G3380" s="121"/>
      <c r="H3380" s="120"/>
      <c r="I3380" s="122"/>
      <c r="J3380" s="306"/>
      <c r="K3380" s="115"/>
      <c r="AM3380" s="340"/>
    </row>
    <row r="3381" spans="7:39" customFormat="1" ht="18.75">
      <c r="G3381" s="121"/>
      <c r="H3381" s="120"/>
      <c r="I3381" s="122"/>
      <c r="J3381" s="306"/>
      <c r="K3381" s="115"/>
      <c r="AM3381" s="340"/>
    </row>
    <row r="3382" spans="7:39" customFormat="1" ht="18.75">
      <c r="G3382" s="121"/>
      <c r="H3382" s="120"/>
      <c r="I3382" s="122"/>
      <c r="J3382" s="306"/>
      <c r="K3382" s="115"/>
      <c r="AM3382" s="340"/>
    </row>
    <row r="3383" spans="7:39" customFormat="1" ht="18.75">
      <c r="G3383" s="121"/>
      <c r="H3383" s="120"/>
      <c r="I3383" s="122"/>
      <c r="J3383" s="306"/>
      <c r="K3383" s="115"/>
      <c r="AM3383" s="340"/>
    </row>
    <row r="3384" spans="7:39" customFormat="1" ht="18.75">
      <c r="G3384" s="121"/>
      <c r="H3384" s="120"/>
      <c r="I3384" s="122"/>
      <c r="J3384" s="306"/>
      <c r="K3384" s="115"/>
      <c r="AM3384" s="340"/>
    </row>
    <row r="3385" spans="7:39" customFormat="1" ht="18.75">
      <c r="G3385" s="121"/>
      <c r="H3385" s="120"/>
      <c r="I3385" s="122"/>
      <c r="J3385" s="306"/>
      <c r="K3385" s="115"/>
      <c r="AM3385" s="340"/>
    </row>
    <row r="3386" spans="7:39" customFormat="1" ht="18.75">
      <c r="G3386" s="121"/>
      <c r="H3386" s="120"/>
      <c r="I3386" s="122"/>
      <c r="J3386" s="306"/>
      <c r="K3386" s="115"/>
      <c r="AM3386" s="340"/>
    </row>
    <row r="3387" spans="7:39" customFormat="1" ht="18.75">
      <c r="G3387" s="121"/>
      <c r="H3387" s="120"/>
      <c r="I3387" s="122"/>
      <c r="J3387" s="306"/>
      <c r="K3387" s="115"/>
      <c r="AM3387" s="340"/>
    </row>
    <row r="3388" spans="7:39" customFormat="1" ht="18.75">
      <c r="G3388" s="121"/>
      <c r="H3388" s="120"/>
      <c r="I3388" s="122"/>
      <c r="J3388" s="306"/>
      <c r="K3388" s="115"/>
      <c r="AM3388" s="340"/>
    </row>
    <row r="3389" spans="7:39" customFormat="1" ht="18.75">
      <c r="G3389" s="121"/>
      <c r="H3389" s="120"/>
      <c r="I3389" s="122"/>
      <c r="J3389" s="306"/>
      <c r="K3389" s="115"/>
      <c r="AM3389" s="340"/>
    </row>
    <row r="3390" spans="7:39" customFormat="1" ht="18.75">
      <c r="G3390" s="121"/>
      <c r="H3390" s="120"/>
      <c r="I3390" s="122"/>
      <c r="J3390" s="306"/>
      <c r="K3390" s="115"/>
      <c r="AM3390" s="340"/>
    </row>
    <row r="3391" spans="7:39" customFormat="1" ht="18.75">
      <c r="G3391" s="121"/>
      <c r="H3391" s="120"/>
      <c r="I3391" s="122"/>
      <c r="J3391" s="306"/>
      <c r="K3391" s="115"/>
      <c r="AM3391" s="340"/>
    </row>
    <row r="3392" spans="7:39" customFormat="1" ht="18.75">
      <c r="G3392" s="121"/>
      <c r="H3392" s="120"/>
      <c r="I3392" s="122"/>
      <c r="J3392" s="306"/>
      <c r="K3392" s="115"/>
      <c r="AM3392" s="340"/>
    </row>
    <row r="3393" spans="7:39" customFormat="1" ht="18.75">
      <c r="G3393" s="121"/>
      <c r="H3393" s="120"/>
      <c r="I3393" s="122"/>
      <c r="J3393" s="306"/>
      <c r="K3393" s="115"/>
      <c r="AM3393" s="340"/>
    </row>
    <row r="3394" spans="7:39" customFormat="1" ht="18.75">
      <c r="G3394" s="121"/>
      <c r="H3394" s="120"/>
      <c r="I3394" s="122"/>
      <c r="J3394" s="306"/>
      <c r="K3394" s="115"/>
      <c r="AM3394" s="340"/>
    </row>
    <row r="3395" spans="7:39" customFormat="1" ht="18.75">
      <c r="G3395" s="121"/>
      <c r="H3395" s="120"/>
      <c r="I3395" s="122"/>
      <c r="J3395" s="306"/>
      <c r="K3395" s="115"/>
      <c r="AM3395" s="340"/>
    </row>
    <row r="3396" spans="7:39" customFormat="1" ht="18.75">
      <c r="G3396" s="121"/>
      <c r="H3396" s="120"/>
      <c r="I3396" s="122"/>
      <c r="J3396" s="306"/>
      <c r="K3396" s="115"/>
      <c r="AM3396" s="340"/>
    </row>
    <row r="3397" spans="7:39" customFormat="1" ht="18.75">
      <c r="G3397" s="121"/>
      <c r="H3397" s="120"/>
      <c r="I3397" s="122"/>
      <c r="J3397" s="306"/>
      <c r="K3397" s="115"/>
      <c r="AM3397" s="340"/>
    </row>
    <row r="3398" spans="7:39" customFormat="1" ht="18.75">
      <c r="G3398" s="121"/>
      <c r="H3398" s="120"/>
      <c r="I3398" s="122"/>
      <c r="J3398" s="306"/>
      <c r="K3398" s="115"/>
      <c r="AM3398" s="340"/>
    </row>
    <row r="3399" spans="7:39" customFormat="1" ht="18.75">
      <c r="G3399" s="121"/>
      <c r="H3399" s="120"/>
      <c r="I3399" s="122"/>
      <c r="J3399" s="306"/>
      <c r="K3399" s="115"/>
      <c r="AM3399" s="340"/>
    </row>
    <row r="3400" spans="7:39" customFormat="1" ht="18.75">
      <c r="G3400" s="121"/>
      <c r="H3400" s="120"/>
      <c r="I3400" s="122"/>
      <c r="J3400" s="306"/>
      <c r="K3400" s="115"/>
      <c r="AM3400" s="340"/>
    </row>
    <row r="3401" spans="7:39" customFormat="1" ht="18.75">
      <c r="G3401" s="121"/>
      <c r="H3401" s="120"/>
      <c r="I3401" s="122"/>
      <c r="J3401" s="306"/>
      <c r="K3401" s="115"/>
      <c r="AM3401" s="340"/>
    </row>
    <row r="3402" spans="7:39" customFormat="1" ht="18.75">
      <c r="G3402" s="121"/>
      <c r="H3402" s="120"/>
      <c r="I3402" s="122"/>
      <c r="J3402" s="306"/>
      <c r="K3402" s="115"/>
      <c r="AM3402" s="340"/>
    </row>
    <row r="3403" spans="7:39" customFormat="1" ht="18.75">
      <c r="G3403" s="121"/>
      <c r="H3403" s="120"/>
      <c r="I3403" s="122"/>
      <c r="J3403" s="306"/>
      <c r="K3403" s="115"/>
      <c r="AM3403" s="340"/>
    </row>
    <row r="3404" spans="7:39" customFormat="1" ht="18.75">
      <c r="G3404" s="121"/>
      <c r="H3404" s="120"/>
      <c r="I3404" s="122"/>
      <c r="J3404" s="306"/>
      <c r="K3404" s="115"/>
      <c r="AM3404" s="340"/>
    </row>
    <row r="3405" spans="7:39" customFormat="1" ht="18.75">
      <c r="G3405" s="121"/>
      <c r="H3405" s="120"/>
      <c r="I3405" s="122"/>
      <c r="J3405" s="306"/>
      <c r="K3405" s="115"/>
      <c r="AM3405" s="340"/>
    </row>
    <row r="3406" spans="7:39" customFormat="1" ht="18.75">
      <c r="G3406" s="121"/>
      <c r="H3406" s="120"/>
      <c r="I3406" s="122"/>
      <c r="J3406" s="306"/>
      <c r="K3406" s="115"/>
      <c r="AM3406" s="340"/>
    </row>
    <row r="3407" spans="7:39" customFormat="1" ht="18.75">
      <c r="G3407" s="121"/>
      <c r="H3407" s="120"/>
      <c r="I3407" s="122"/>
      <c r="J3407" s="306"/>
      <c r="K3407" s="115"/>
      <c r="AM3407" s="340"/>
    </row>
    <row r="3408" spans="7:39" customFormat="1" ht="18.75">
      <c r="G3408" s="121"/>
      <c r="H3408" s="120"/>
      <c r="I3408" s="122"/>
      <c r="J3408" s="306"/>
      <c r="K3408" s="115"/>
      <c r="AM3408" s="340"/>
    </row>
    <row r="3409" spans="7:39" customFormat="1" ht="18.75">
      <c r="G3409" s="121"/>
      <c r="H3409" s="120"/>
      <c r="I3409" s="122"/>
      <c r="J3409" s="306"/>
      <c r="K3409" s="115"/>
      <c r="AM3409" s="340"/>
    </row>
    <row r="3410" spans="7:39" customFormat="1" ht="18.75">
      <c r="G3410" s="121"/>
      <c r="H3410" s="120"/>
      <c r="I3410" s="122"/>
      <c r="J3410" s="306"/>
      <c r="K3410" s="115"/>
      <c r="AM3410" s="340"/>
    </row>
    <row r="3411" spans="7:39" customFormat="1" ht="18.75">
      <c r="G3411" s="121"/>
      <c r="H3411" s="120"/>
      <c r="I3411" s="122"/>
      <c r="J3411" s="306"/>
      <c r="K3411" s="115"/>
      <c r="AM3411" s="340"/>
    </row>
    <row r="3412" spans="7:39" customFormat="1" ht="18.75">
      <c r="G3412" s="121"/>
      <c r="H3412" s="120"/>
      <c r="I3412" s="122"/>
      <c r="J3412" s="306"/>
      <c r="K3412" s="115"/>
      <c r="AM3412" s="340"/>
    </row>
    <row r="3413" spans="7:39" customFormat="1" ht="18.75">
      <c r="G3413" s="121"/>
      <c r="H3413" s="120"/>
      <c r="I3413" s="122"/>
      <c r="J3413" s="306"/>
      <c r="K3413" s="115"/>
      <c r="AM3413" s="340"/>
    </row>
    <row r="3414" spans="7:39" customFormat="1" ht="18.75">
      <c r="G3414" s="121"/>
      <c r="H3414" s="120"/>
      <c r="I3414" s="122"/>
      <c r="J3414" s="306"/>
      <c r="K3414" s="115"/>
      <c r="AM3414" s="340"/>
    </row>
    <row r="3415" spans="7:39" customFormat="1" ht="18.75">
      <c r="G3415" s="121"/>
      <c r="H3415" s="120"/>
      <c r="I3415" s="122"/>
      <c r="J3415" s="306"/>
      <c r="K3415" s="115"/>
      <c r="AM3415" s="340"/>
    </row>
    <row r="3416" spans="7:39" customFormat="1" ht="18.75">
      <c r="G3416" s="121"/>
      <c r="H3416" s="120"/>
      <c r="I3416" s="122"/>
      <c r="J3416" s="306"/>
      <c r="K3416" s="115"/>
      <c r="AM3416" s="340"/>
    </row>
    <row r="3417" spans="7:39" customFormat="1" ht="18.75">
      <c r="G3417" s="121"/>
      <c r="H3417" s="120"/>
      <c r="I3417" s="122"/>
      <c r="J3417" s="306"/>
      <c r="K3417" s="115"/>
      <c r="AM3417" s="340"/>
    </row>
    <row r="3418" spans="7:39" customFormat="1" ht="18.75">
      <c r="G3418" s="121"/>
      <c r="H3418" s="120"/>
      <c r="I3418" s="122"/>
      <c r="J3418" s="306"/>
      <c r="K3418" s="115"/>
      <c r="AM3418" s="340"/>
    </row>
    <row r="3419" spans="7:39" customFormat="1" ht="18.75">
      <c r="G3419" s="121"/>
      <c r="H3419" s="120"/>
      <c r="I3419" s="122"/>
      <c r="J3419" s="306"/>
      <c r="K3419" s="115"/>
      <c r="AM3419" s="340"/>
    </row>
    <row r="3420" spans="7:39" customFormat="1" ht="18.75">
      <c r="G3420" s="121"/>
      <c r="H3420" s="120"/>
      <c r="I3420" s="122"/>
      <c r="J3420" s="306"/>
      <c r="K3420" s="115"/>
      <c r="AM3420" s="340"/>
    </row>
    <row r="3421" spans="7:39" customFormat="1" ht="18.75">
      <c r="G3421" s="121"/>
      <c r="H3421" s="120"/>
      <c r="I3421" s="122"/>
      <c r="J3421" s="306"/>
      <c r="K3421" s="115"/>
      <c r="AM3421" s="340"/>
    </row>
    <row r="3422" spans="7:39" customFormat="1" ht="18.75">
      <c r="G3422" s="121"/>
      <c r="H3422" s="120"/>
      <c r="I3422" s="122"/>
      <c r="J3422" s="306"/>
      <c r="K3422" s="115"/>
      <c r="AM3422" s="340"/>
    </row>
    <row r="3423" spans="7:39" customFormat="1" ht="18.75">
      <c r="G3423" s="121"/>
      <c r="H3423" s="120"/>
      <c r="I3423" s="122"/>
      <c r="J3423" s="306"/>
      <c r="K3423" s="115"/>
      <c r="AM3423" s="340"/>
    </row>
    <row r="3424" spans="7:39" customFormat="1" ht="18.75">
      <c r="G3424" s="121"/>
      <c r="H3424" s="120"/>
      <c r="I3424" s="122"/>
      <c r="J3424" s="306"/>
      <c r="K3424" s="115"/>
      <c r="AM3424" s="340"/>
    </row>
    <row r="3425" spans="7:39" customFormat="1" ht="18.75">
      <c r="G3425" s="121"/>
      <c r="H3425" s="120"/>
      <c r="I3425" s="122"/>
      <c r="J3425" s="306"/>
      <c r="K3425" s="115"/>
      <c r="AM3425" s="340"/>
    </row>
    <row r="3426" spans="7:39" customFormat="1" ht="18.75">
      <c r="G3426" s="121"/>
      <c r="H3426" s="120"/>
      <c r="I3426" s="122"/>
      <c r="J3426" s="306"/>
      <c r="K3426" s="115"/>
      <c r="AM3426" s="340"/>
    </row>
    <row r="3427" spans="7:39" customFormat="1" ht="18.75">
      <c r="G3427" s="121"/>
      <c r="H3427" s="120"/>
      <c r="I3427" s="122"/>
      <c r="J3427" s="306"/>
      <c r="K3427" s="115"/>
      <c r="AM3427" s="340"/>
    </row>
    <row r="3428" spans="7:39" customFormat="1" ht="18.75">
      <c r="G3428" s="121"/>
      <c r="H3428" s="120"/>
      <c r="I3428" s="122"/>
      <c r="J3428" s="306"/>
      <c r="K3428" s="115"/>
      <c r="AM3428" s="340"/>
    </row>
    <row r="3429" spans="7:39" customFormat="1" ht="18.75">
      <c r="G3429" s="121"/>
      <c r="H3429" s="120"/>
      <c r="I3429" s="122"/>
      <c r="J3429" s="306"/>
      <c r="K3429" s="115"/>
      <c r="AM3429" s="340"/>
    </row>
    <row r="3430" spans="7:39" customFormat="1" ht="18.75">
      <c r="G3430" s="121"/>
      <c r="H3430" s="120"/>
      <c r="I3430" s="122"/>
      <c r="J3430" s="306"/>
      <c r="K3430" s="115"/>
      <c r="AM3430" s="340"/>
    </row>
    <row r="3431" spans="7:39" customFormat="1" ht="18.75">
      <c r="G3431" s="121"/>
      <c r="H3431" s="120"/>
      <c r="I3431" s="122"/>
      <c r="J3431" s="306"/>
      <c r="K3431" s="115"/>
      <c r="AM3431" s="340"/>
    </row>
    <row r="3432" spans="7:39" customFormat="1" ht="18.75">
      <c r="G3432" s="121"/>
      <c r="H3432" s="120"/>
      <c r="I3432" s="122"/>
      <c r="J3432" s="306"/>
      <c r="K3432" s="115"/>
      <c r="AM3432" s="340"/>
    </row>
    <row r="3433" spans="7:39" customFormat="1" ht="18.75">
      <c r="G3433" s="121"/>
      <c r="H3433" s="120"/>
      <c r="I3433" s="122"/>
      <c r="J3433" s="306"/>
      <c r="K3433" s="115"/>
      <c r="AM3433" s="340"/>
    </row>
    <row r="3434" spans="7:39" customFormat="1" ht="18.75">
      <c r="G3434" s="121"/>
      <c r="H3434" s="120"/>
      <c r="I3434" s="122"/>
      <c r="J3434" s="306"/>
      <c r="K3434" s="115"/>
      <c r="AM3434" s="340"/>
    </row>
    <row r="3435" spans="7:39" customFormat="1" ht="18.75">
      <c r="G3435" s="121"/>
      <c r="H3435" s="120"/>
      <c r="I3435" s="122"/>
      <c r="J3435" s="306"/>
      <c r="K3435" s="115"/>
      <c r="AM3435" s="340"/>
    </row>
    <row r="3436" spans="7:39" customFormat="1" ht="18.75">
      <c r="G3436" s="121"/>
      <c r="H3436" s="120"/>
      <c r="I3436" s="122"/>
      <c r="J3436" s="306"/>
      <c r="K3436" s="115"/>
      <c r="AM3436" s="340"/>
    </row>
    <row r="3437" spans="7:39" customFormat="1" ht="18.75">
      <c r="G3437" s="121"/>
      <c r="H3437" s="120"/>
      <c r="I3437" s="122"/>
      <c r="J3437" s="306"/>
      <c r="K3437" s="115"/>
      <c r="AM3437" s="340"/>
    </row>
    <row r="3438" spans="7:39" customFormat="1" ht="18.75">
      <c r="G3438" s="121"/>
      <c r="H3438" s="120"/>
      <c r="I3438" s="122"/>
      <c r="J3438" s="306"/>
      <c r="K3438" s="115"/>
      <c r="AM3438" s="340"/>
    </row>
    <row r="3439" spans="7:39" customFormat="1" ht="18.75">
      <c r="G3439" s="121"/>
      <c r="H3439" s="120"/>
      <c r="I3439" s="122"/>
      <c r="J3439" s="306"/>
      <c r="K3439" s="115"/>
      <c r="AM3439" s="340"/>
    </row>
    <row r="3440" spans="7:39" customFormat="1" ht="18.75">
      <c r="G3440" s="121"/>
      <c r="H3440" s="120"/>
      <c r="I3440" s="122"/>
      <c r="J3440" s="306"/>
      <c r="K3440" s="115"/>
      <c r="AM3440" s="340"/>
    </row>
    <row r="3441" spans="7:39" customFormat="1" ht="18.75">
      <c r="G3441" s="121"/>
      <c r="H3441" s="120"/>
      <c r="I3441" s="122"/>
      <c r="J3441" s="306"/>
      <c r="K3441" s="115"/>
      <c r="AM3441" s="340"/>
    </row>
    <row r="3442" spans="7:39" customFormat="1" ht="18.75">
      <c r="G3442" s="121"/>
      <c r="H3442" s="120"/>
      <c r="I3442" s="122"/>
      <c r="J3442" s="306"/>
      <c r="K3442" s="115"/>
      <c r="AM3442" s="340"/>
    </row>
    <row r="3443" spans="7:39" customFormat="1" ht="18.75">
      <c r="G3443" s="121"/>
      <c r="H3443" s="120"/>
      <c r="I3443" s="122"/>
      <c r="J3443" s="306"/>
      <c r="K3443" s="115"/>
      <c r="AM3443" s="340"/>
    </row>
    <row r="3444" spans="7:39" customFormat="1" ht="18.75">
      <c r="G3444" s="121"/>
      <c r="H3444" s="120"/>
      <c r="I3444" s="122"/>
      <c r="J3444" s="306"/>
      <c r="K3444" s="115"/>
      <c r="AM3444" s="340"/>
    </row>
    <row r="3445" spans="7:39" customFormat="1" ht="18.75">
      <c r="G3445" s="121"/>
      <c r="H3445" s="120"/>
      <c r="I3445" s="122"/>
      <c r="J3445" s="306"/>
      <c r="K3445" s="115"/>
      <c r="AM3445" s="340"/>
    </row>
    <row r="3446" spans="7:39" customFormat="1" ht="18.75">
      <c r="G3446" s="121"/>
      <c r="H3446" s="120"/>
      <c r="I3446" s="122"/>
      <c r="J3446" s="306"/>
      <c r="K3446" s="115"/>
      <c r="AM3446" s="340"/>
    </row>
    <row r="3447" spans="7:39" customFormat="1" ht="18.75">
      <c r="G3447" s="121"/>
      <c r="H3447" s="120"/>
      <c r="I3447" s="122"/>
      <c r="J3447" s="306"/>
      <c r="K3447" s="115"/>
      <c r="AM3447" s="340"/>
    </row>
    <row r="3448" spans="7:39" customFormat="1" ht="18.75">
      <c r="G3448" s="121"/>
      <c r="H3448" s="120"/>
      <c r="I3448" s="122"/>
      <c r="J3448" s="306"/>
      <c r="K3448" s="115"/>
      <c r="AM3448" s="340"/>
    </row>
    <row r="3449" spans="7:39" customFormat="1" ht="18.75">
      <c r="G3449" s="121"/>
      <c r="H3449" s="120"/>
      <c r="I3449" s="122"/>
      <c r="J3449" s="306"/>
      <c r="K3449" s="115"/>
      <c r="AM3449" s="340"/>
    </row>
    <row r="3450" spans="7:39" customFormat="1" ht="18.75">
      <c r="G3450" s="121"/>
      <c r="H3450" s="120"/>
      <c r="I3450" s="122"/>
      <c r="J3450" s="306"/>
      <c r="K3450" s="115"/>
      <c r="AM3450" s="340"/>
    </row>
    <row r="3451" spans="7:39" customFormat="1" ht="18.75">
      <c r="G3451" s="121"/>
      <c r="H3451" s="120"/>
      <c r="I3451" s="122"/>
      <c r="J3451" s="306"/>
      <c r="K3451" s="115"/>
      <c r="AM3451" s="340"/>
    </row>
    <row r="3452" spans="7:39" customFormat="1" ht="18.75">
      <c r="G3452" s="121"/>
      <c r="H3452" s="120"/>
      <c r="I3452" s="122"/>
      <c r="J3452" s="306"/>
      <c r="K3452" s="115"/>
      <c r="AM3452" s="340"/>
    </row>
    <row r="3453" spans="7:39" customFormat="1" ht="18.75">
      <c r="G3453" s="121"/>
      <c r="H3453" s="120"/>
      <c r="I3453" s="122"/>
      <c r="J3453" s="306"/>
      <c r="K3453" s="115"/>
      <c r="AM3453" s="340"/>
    </row>
    <row r="3454" spans="7:39" customFormat="1" ht="18.75">
      <c r="G3454" s="121"/>
      <c r="H3454" s="120"/>
      <c r="I3454" s="122"/>
      <c r="J3454" s="306"/>
      <c r="K3454" s="115"/>
      <c r="AM3454" s="340"/>
    </row>
    <row r="3455" spans="7:39" customFormat="1" ht="18.75">
      <c r="G3455" s="121"/>
      <c r="H3455" s="120"/>
      <c r="I3455" s="122"/>
      <c r="J3455" s="306"/>
      <c r="K3455" s="115"/>
      <c r="AM3455" s="340"/>
    </row>
    <row r="3456" spans="7:39" customFormat="1" ht="18.75">
      <c r="G3456" s="121"/>
      <c r="H3456" s="120"/>
      <c r="I3456" s="122"/>
      <c r="J3456" s="306"/>
      <c r="K3456" s="115"/>
      <c r="AM3456" s="340"/>
    </row>
    <row r="3457" spans="7:39" customFormat="1" ht="18.75">
      <c r="G3457" s="121"/>
      <c r="H3457" s="120"/>
      <c r="I3457" s="122"/>
      <c r="J3457" s="306"/>
      <c r="K3457" s="115"/>
      <c r="AM3457" s="340"/>
    </row>
    <row r="3458" spans="7:39" customFormat="1" ht="18.75">
      <c r="G3458" s="121"/>
      <c r="H3458" s="120"/>
      <c r="I3458" s="122"/>
      <c r="J3458" s="306"/>
      <c r="K3458" s="115"/>
      <c r="AM3458" s="340"/>
    </row>
    <row r="3459" spans="7:39" customFormat="1" ht="18.75">
      <c r="G3459" s="121"/>
      <c r="H3459" s="120"/>
      <c r="I3459" s="122"/>
      <c r="J3459" s="306"/>
      <c r="K3459" s="115"/>
      <c r="AM3459" s="340"/>
    </row>
    <row r="3460" spans="7:39" customFormat="1" ht="18.75">
      <c r="G3460" s="121"/>
      <c r="H3460" s="120"/>
      <c r="I3460" s="122"/>
      <c r="J3460" s="306"/>
      <c r="K3460" s="115"/>
      <c r="AM3460" s="340"/>
    </row>
    <row r="3461" spans="7:39" customFormat="1" ht="18.75">
      <c r="G3461" s="121"/>
      <c r="H3461" s="120"/>
      <c r="I3461" s="122"/>
      <c r="J3461" s="306"/>
      <c r="K3461" s="115"/>
      <c r="AM3461" s="340"/>
    </row>
    <row r="3462" spans="7:39" customFormat="1" ht="18.75">
      <c r="G3462" s="121"/>
      <c r="H3462" s="120"/>
      <c r="I3462" s="122"/>
      <c r="J3462" s="306"/>
      <c r="K3462" s="115"/>
      <c r="AM3462" s="340"/>
    </row>
    <row r="3463" spans="7:39" customFormat="1" ht="18.75">
      <c r="G3463" s="121"/>
      <c r="H3463" s="120"/>
      <c r="I3463" s="122"/>
      <c r="J3463" s="306"/>
      <c r="K3463" s="115"/>
      <c r="AM3463" s="340"/>
    </row>
    <row r="3464" spans="7:39" customFormat="1" ht="18.75">
      <c r="G3464" s="121"/>
      <c r="H3464" s="120"/>
      <c r="I3464" s="122"/>
      <c r="J3464" s="306"/>
      <c r="K3464" s="115"/>
      <c r="AM3464" s="340"/>
    </row>
    <row r="3465" spans="7:39" customFormat="1" ht="18.75">
      <c r="G3465" s="121"/>
      <c r="H3465" s="120"/>
      <c r="I3465" s="122"/>
      <c r="J3465" s="306"/>
      <c r="K3465" s="115"/>
      <c r="AM3465" s="340"/>
    </row>
    <row r="3466" spans="7:39" customFormat="1" ht="18.75">
      <c r="G3466" s="121"/>
      <c r="H3466" s="120"/>
      <c r="I3466" s="122"/>
      <c r="J3466" s="306"/>
      <c r="K3466" s="115"/>
      <c r="AM3466" s="340"/>
    </row>
    <row r="3467" spans="7:39" customFormat="1" ht="18.75">
      <c r="G3467" s="121"/>
      <c r="H3467" s="120"/>
      <c r="I3467" s="122"/>
      <c r="J3467" s="306"/>
      <c r="K3467" s="115"/>
      <c r="AM3467" s="340"/>
    </row>
    <row r="3468" spans="7:39" customFormat="1" ht="18.75">
      <c r="G3468" s="121"/>
      <c r="H3468" s="120"/>
      <c r="I3468" s="122"/>
      <c r="J3468" s="306"/>
      <c r="K3468" s="115"/>
      <c r="AM3468" s="340"/>
    </row>
    <row r="3469" spans="7:39" customFormat="1" ht="18.75">
      <c r="G3469" s="121"/>
      <c r="H3469" s="120"/>
      <c r="I3469" s="122"/>
      <c r="J3469" s="306"/>
      <c r="K3469" s="115"/>
      <c r="AM3469" s="340"/>
    </row>
    <row r="3470" spans="7:39" customFormat="1" ht="18.75">
      <c r="G3470" s="121"/>
      <c r="H3470" s="120"/>
      <c r="I3470" s="122"/>
      <c r="J3470" s="306"/>
      <c r="K3470" s="115"/>
      <c r="AM3470" s="340"/>
    </row>
    <row r="3471" spans="7:39" customFormat="1" ht="18.75">
      <c r="G3471" s="121"/>
      <c r="H3471" s="120"/>
      <c r="I3471" s="122"/>
      <c r="J3471" s="306"/>
      <c r="K3471" s="115"/>
      <c r="AM3471" s="340"/>
    </row>
    <row r="3472" spans="7:39" customFormat="1" ht="18.75">
      <c r="G3472" s="121"/>
      <c r="H3472" s="120"/>
      <c r="I3472" s="122"/>
      <c r="J3472" s="306"/>
      <c r="K3472" s="115"/>
      <c r="AM3472" s="340"/>
    </row>
    <row r="3473" spans="7:39" customFormat="1" ht="18.75">
      <c r="G3473" s="121"/>
      <c r="H3473" s="120"/>
      <c r="I3473" s="122"/>
      <c r="J3473" s="306"/>
      <c r="K3473" s="115"/>
      <c r="AM3473" s="340"/>
    </row>
    <row r="3474" spans="7:39" customFormat="1" ht="18.75">
      <c r="G3474" s="121"/>
      <c r="H3474" s="120"/>
      <c r="I3474" s="122"/>
      <c r="J3474" s="306"/>
      <c r="K3474" s="115"/>
      <c r="AM3474" s="340"/>
    </row>
    <row r="3475" spans="7:39" customFormat="1" ht="18.75">
      <c r="G3475" s="121"/>
      <c r="H3475" s="120"/>
      <c r="I3475" s="122"/>
      <c r="J3475" s="306"/>
      <c r="K3475" s="115"/>
      <c r="AM3475" s="340"/>
    </row>
    <row r="3476" spans="7:39" customFormat="1" ht="18.75">
      <c r="G3476" s="121"/>
      <c r="H3476" s="120"/>
      <c r="I3476" s="122"/>
      <c r="J3476" s="306"/>
      <c r="K3476" s="115"/>
      <c r="AM3476" s="340"/>
    </row>
    <row r="3477" spans="7:39" customFormat="1" ht="18.75">
      <c r="G3477" s="121"/>
      <c r="H3477" s="120"/>
      <c r="I3477" s="122"/>
      <c r="J3477" s="306"/>
      <c r="K3477" s="115"/>
      <c r="AM3477" s="340"/>
    </row>
    <row r="3478" spans="7:39" customFormat="1" ht="18.75">
      <c r="G3478" s="121"/>
      <c r="H3478" s="120"/>
      <c r="I3478" s="122"/>
      <c r="J3478" s="306"/>
      <c r="K3478" s="115"/>
      <c r="AM3478" s="340"/>
    </row>
    <row r="3479" spans="7:39" customFormat="1" ht="18.75">
      <c r="G3479" s="121"/>
      <c r="H3479" s="120"/>
      <c r="I3479" s="122"/>
      <c r="J3479" s="306"/>
      <c r="K3479" s="115"/>
      <c r="AM3479" s="340"/>
    </row>
    <row r="3480" spans="7:39" customFormat="1" ht="18.75">
      <c r="G3480" s="121"/>
      <c r="H3480" s="120"/>
      <c r="I3480" s="122"/>
      <c r="J3480" s="306"/>
      <c r="K3480" s="115"/>
      <c r="AM3480" s="340"/>
    </row>
    <row r="3481" spans="7:39" customFormat="1" ht="18.75">
      <c r="G3481" s="121"/>
      <c r="H3481" s="120"/>
      <c r="I3481" s="122"/>
      <c r="J3481" s="306"/>
      <c r="K3481" s="115"/>
      <c r="AM3481" s="340"/>
    </row>
    <row r="3482" spans="7:39" customFormat="1" ht="18.75">
      <c r="G3482" s="121"/>
      <c r="H3482" s="120"/>
      <c r="I3482" s="122"/>
      <c r="J3482" s="306"/>
      <c r="K3482" s="115"/>
      <c r="AM3482" s="340"/>
    </row>
    <row r="3483" spans="7:39" customFormat="1" ht="18.75">
      <c r="G3483" s="121"/>
      <c r="H3483" s="120"/>
      <c r="I3483" s="122"/>
      <c r="J3483" s="306"/>
      <c r="K3483" s="115"/>
      <c r="AM3483" s="340"/>
    </row>
    <row r="3484" spans="7:39" customFormat="1" ht="18.75">
      <c r="G3484" s="121"/>
      <c r="H3484" s="120"/>
      <c r="I3484" s="122"/>
      <c r="J3484" s="306"/>
      <c r="K3484" s="115"/>
      <c r="AM3484" s="340"/>
    </row>
    <row r="3485" spans="7:39" customFormat="1" ht="18.75">
      <c r="G3485" s="121"/>
      <c r="H3485" s="120"/>
      <c r="I3485" s="122"/>
      <c r="J3485" s="306"/>
      <c r="K3485" s="115"/>
      <c r="AM3485" s="340"/>
    </row>
    <row r="3486" spans="7:39" customFormat="1" ht="18.75">
      <c r="G3486" s="121"/>
      <c r="H3486" s="120"/>
      <c r="I3486" s="122"/>
      <c r="J3486" s="306"/>
      <c r="K3486" s="115"/>
      <c r="AM3486" s="340"/>
    </row>
    <row r="3487" spans="7:39" customFormat="1" ht="18.75">
      <c r="G3487" s="121"/>
      <c r="H3487" s="120"/>
      <c r="I3487" s="122"/>
      <c r="J3487" s="306"/>
      <c r="K3487" s="115"/>
      <c r="AM3487" s="340"/>
    </row>
    <row r="3488" spans="7:39" customFormat="1" ht="18.75">
      <c r="G3488" s="121"/>
      <c r="H3488" s="120"/>
      <c r="I3488" s="122"/>
      <c r="J3488" s="306"/>
      <c r="K3488" s="115"/>
      <c r="AM3488" s="340"/>
    </row>
    <row r="3489" spans="7:39" customFormat="1" ht="18.75">
      <c r="G3489" s="121"/>
      <c r="H3489" s="120"/>
      <c r="I3489" s="122"/>
      <c r="J3489" s="306"/>
      <c r="K3489" s="115"/>
      <c r="AM3489" s="340"/>
    </row>
    <row r="3490" spans="7:39" customFormat="1" ht="18.75">
      <c r="G3490" s="121"/>
      <c r="H3490" s="120"/>
      <c r="I3490" s="122"/>
      <c r="J3490" s="306"/>
      <c r="K3490" s="115"/>
      <c r="AM3490" s="340"/>
    </row>
    <row r="3491" spans="7:39" customFormat="1" ht="18.75">
      <c r="G3491" s="121"/>
      <c r="H3491" s="120"/>
      <c r="I3491" s="122"/>
      <c r="J3491" s="306"/>
      <c r="K3491" s="115"/>
      <c r="AM3491" s="340"/>
    </row>
    <row r="3492" spans="7:39" customFormat="1" ht="18.75">
      <c r="G3492" s="121"/>
      <c r="H3492" s="120"/>
      <c r="I3492" s="122"/>
      <c r="J3492" s="306"/>
      <c r="K3492" s="115"/>
      <c r="AM3492" s="340"/>
    </row>
    <row r="3493" spans="7:39" customFormat="1" ht="18.75">
      <c r="G3493" s="121"/>
      <c r="H3493" s="120"/>
      <c r="I3493" s="122"/>
      <c r="J3493" s="306"/>
      <c r="K3493" s="115"/>
      <c r="AM3493" s="340"/>
    </row>
    <row r="3494" spans="7:39" customFormat="1" ht="18.75">
      <c r="G3494" s="121"/>
      <c r="H3494" s="120"/>
      <c r="I3494" s="122"/>
      <c r="J3494" s="306"/>
      <c r="K3494" s="115"/>
      <c r="AM3494" s="340"/>
    </row>
    <row r="3495" spans="7:39" customFormat="1" ht="18.75">
      <c r="G3495" s="121"/>
      <c r="H3495" s="120"/>
      <c r="I3495" s="122"/>
      <c r="J3495" s="306"/>
      <c r="K3495" s="115"/>
      <c r="AM3495" s="340"/>
    </row>
    <row r="3496" spans="7:39" customFormat="1" ht="18.75">
      <c r="G3496" s="121"/>
      <c r="H3496" s="120"/>
      <c r="I3496" s="122"/>
      <c r="J3496" s="306"/>
      <c r="K3496" s="115"/>
      <c r="AM3496" s="340"/>
    </row>
    <row r="3497" spans="7:39" customFormat="1" ht="18.75">
      <c r="G3497" s="121"/>
      <c r="H3497" s="120"/>
      <c r="I3497" s="122"/>
      <c r="J3497" s="306"/>
      <c r="K3497" s="115"/>
      <c r="AM3497" s="340"/>
    </row>
    <row r="3498" spans="7:39" customFormat="1" ht="18.75">
      <c r="G3498" s="121"/>
      <c r="H3498" s="120"/>
      <c r="I3498" s="122"/>
      <c r="J3498" s="306"/>
      <c r="K3498" s="115"/>
      <c r="AM3498" s="340"/>
    </row>
    <row r="3499" spans="7:39" customFormat="1" ht="18.75">
      <c r="G3499" s="121"/>
      <c r="H3499" s="120"/>
      <c r="I3499" s="122"/>
      <c r="J3499" s="306"/>
      <c r="K3499" s="115"/>
      <c r="AM3499" s="340"/>
    </row>
    <row r="3500" spans="7:39" customFormat="1" ht="18.75">
      <c r="G3500" s="121"/>
      <c r="H3500" s="120"/>
      <c r="I3500" s="122"/>
      <c r="J3500" s="306"/>
      <c r="K3500" s="115"/>
      <c r="AM3500" s="340"/>
    </row>
    <row r="3501" spans="7:39" customFormat="1" ht="18.75">
      <c r="G3501" s="121"/>
      <c r="H3501" s="120"/>
      <c r="I3501" s="122"/>
      <c r="J3501" s="306"/>
      <c r="K3501" s="115"/>
      <c r="AM3501" s="340"/>
    </row>
    <row r="3502" spans="7:39" customFormat="1" ht="18.75">
      <c r="G3502" s="121"/>
      <c r="H3502" s="120"/>
      <c r="I3502" s="122"/>
      <c r="J3502" s="306"/>
      <c r="K3502" s="115"/>
      <c r="AM3502" s="340"/>
    </row>
    <row r="3503" spans="7:39" customFormat="1" ht="18.75">
      <c r="G3503" s="121"/>
      <c r="H3503" s="120"/>
      <c r="I3503" s="122"/>
      <c r="J3503" s="306"/>
      <c r="K3503" s="115"/>
      <c r="AM3503" s="340"/>
    </row>
    <row r="3504" spans="7:39" customFormat="1" ht="18.75">
      <c r="G3504" s="121"/>
      <c r="H3504" s="120"/>
      <c r="I3504" s="122"/>
      <c r="J3504" s="306"/>
      <c r="K3504" s="115"/>
      <c r="AM3504" s="340"/>
    </row>
    <row r="3505" spans="7:39" customFormat="1" ht="18.75">
      <c r="G3505" s="121"/>
      <c r="H3505" s="120"/>
      <c r="I3505" s="122"/>
      <c r="J3505" s="306"/>
      <c r="K3505" s="115"/>
      <c r="AM3505" s="340"/>
    </row>
    <row r="3506" spans="7:39" customFormat="1" ht="18.75">
      <c r="G3506" s="121"/>
      <c r="H3506" s="120"/>
      <c r="I3506" s="122"/>
      <c r="J3506" s="306"/>
      <c r="K3506" s="115"/>
      <c r="AM3506" s="340"/>
    </row>
    <row r="3507" spans="7:39" customFormat="1" ht="18.75">
      <c r="G3507" s="121"/>
      <c r="H3507" s="120"/>
      <c r="I3507" s="122"/>
      <c r="J3507" s="306"/>
      <c r="K3507" s="115"/>
      <c r="AM3507" s="340"/>
    </row>
    <row r="3508" spans="7:39" customFormat="1" ht="18.75">
      <c r="G3508" s="121"/>
      <c r="H3508" s="120"/>
      <c r="I3508" s="122"/>
      <c r="J3508" s="306"/>
      <c r="K3508" s="115"/>
      <c r="AM3508" s="340"/>
    </row>
    <row r="3509" spans="7:39" customFormat="1" ht="18.75">
      <c r="G3509" s="121"/>
      <c r="H3509" s="120"/>
      <c r="I3509" s="122"/>
      <c r="J3509" s="306"/>
      <c r="K3509" s="115"/>
      <c r="AM3509" s="340"/>
    </row>
    <row r="3510" spans="7:39" customFormat="1" ht="18.75">
      <c r="G3510" s="121"/>
      <c r="H3510" s="120"/>
      <c r="I3510" s="122"/>
      <c r="J3510" s="306"/>
      <c r="K3510" s="115"/>
      <c r="AM3510" s="340"/>
    </row>
    <row r="3511" spans="7:39" customFormat="1" ht="18.75">
      <c r="G3511" s="121"/>
      <c r="H3511" s="120"/>
      <c r="I3511" s="122"/>
      <c r="J3511" s="306"/>
      <c r="K3511" s="115"/>
      <c r="AM3511" s="340"/>
    </row>
    <row r="3512" spans="7:39" customFormat="1" ht="18.75">
      <c r="G3512" s="121"/>
      <c r="H3512" s="120"/>
      <c r="I3512" s="122"/>
      <c r="J3512" s="306"/>
      <c r="K3512" s="115"/>
      <c r="AM3512" s="340"/>
    </row>
    <row r="3513" spans="7:39" customFormat="1" ht="18.75">
      <c r="G3513" s="121"/>
      <c r="H3513" s="120"/>
      <c r="I3513" s="122"/>
      <c r="J3513" s="306"/>
      <c r="K3513" s="115"/>
      <c r="AM3513" s="340"/>
    </row>
    <row r="3514" spans="7:39" customFormat="1" ht="18.75">
      <c r="G3514" s="121"/>
      <c r="H3514" s="120"/>
      <c r="I3514" s="122"/>
      <c r="J3514" s="306"/>
      <c r="K3514" s="115"/>
      <c r="AM3514" s="340"/>
    </row>
    <row r="3515" spans="7:39" customFormat="1" ht="18.75">
      <c r="G3515" s="121"/>
      <c r="H3515" s="120"/>
      <c r="I3515" s="122"/>
      <c r="J3515" s="306"/>
      <c r="K3515" s="115"/>
      <c r="AM3515" s="340"/>
    </row>
    <row r="3516" spans="7:39" customFormat="1" ht="18.75">
      <c r="G3516" s="121"/>
      <c r="H3516" s="120"/>
      <c r="I3516" s="122"/>
      <c r="J3516" s="306"/>
      <c r="K3516" s="115"/>
      <c r="AM3516" s="340"/>
    </row>
    <row r="3517" spans="7:39" customFormat="1" ht="18.75">
      <c r="G3517" s="121"/>
      <c r="H3517" s="120"/>
      <c r="I3517" s="122"/>
      <c r="J3517" s="306"/>
      <c r="K3517" s="115"/>
      <c r="AM3517" s="340"/>
    </row>
    <row r="3518" spans="7:39" customFormat="1" ht="18.75">
      <c r="G3518" s="121"/>
      <c r="H3518" s="120"/>
      <c r="I3518" s="122"/>
      <c r="J3518" s="306"/>
      <c r="K3518" s="115"/>
      <c r="AM3518" s="340"/>
    </row>
    <row r="3519" spans="7:39" customFormat="1" ht="18.75">
      <c r="G3519" s="121"/>
      <c r="H3519" s="120"/>
      <c r="I3519" s="122"/>
      <c r="J3519" s="306"/>
      <c r="K3519" s="115"/>
      <c r="AM3519" s="340"/>
    </row>
    <row r="3520" spans="7:39" customFormat="1" ht="18.75">
      <c r="G3520" s="121"/>
      <c r="H3520" s="120"/>
      <c r="I3520" s="122"/>
      <c r="J3520" s="306"/>
      <c r="K3520" s="115"/>
      <c r="AM3520" s="340"/>
    </row>
    <row r="3521" spans="7:39" customFormat="1" ht="18.75">
      <c r="G3521" s="121"/>
      <c r="H3521" s="120"/>
      <c r="I3521" s="122"/>
      <c r="J3521" s="306"/>
      <c r="K3521" s="115"/>
      <c r="AM3521" s="340"/>
    </row>
    <row r="3522" spans="7:39" customFormat="1" ht="18.75">
      <c r="G3522" s="121"/>
      <c r="H3522" s="120"/>
      <c r="I3522" s="122"/>
      <c r="J3522" s="306"/>
      <c r="K3522" s="115"/>
      <c r="AM3522" s="340"/>
    </row>
    <row r="3523" spans="7:39" customFormat="1" ht="18.75">
      <c r="G3523" s="121"/>
      <c r="H3523" s="120"/>
      <c r="I3523" s="122"/>
      <c r="J3523" s="306"/>
      <c r="K3523" s="115"/>
      <c r="AM3523" s="340"/>
    </row>
    <row r="3524" spans="7:39" customFormat="1" ht="18.75">
      <c r="G3524" s="121"/>
      <c r="H3524" s="120"/>
      <c r="I3524" s="122"/>
      <c r="J3524" s="306"/>
      <c r="K3524" s="115"/>
      <c r="AM3524" s="340"/>
    </row>
    <row r="3525" spans="7:39" customFormat="1" ht="18.75">
      <c r="G3525" s="121"/>
      <c r="H3525" s="120"/>
      <c r="I3525" s="122"/>
      <c r="J3525" s="306"/>
      <c r="K3525" s="115"/>
      <c r="AM3525" s="340"/>
    </row>
    <row r="3526" spans="7:39" customFormat="1" ht="18.75">
      <c r="G3526" s="121"/>
      <c r="H3526" s="120"/>
      <c r="I3526" s="122"/>
      <c r="J3526" s="306"/>
      <c r="K3526" s="115"/>
      <c r="AM3526" s="340"/>
    </row>
    <row r="3527" spans="7:39" customFormat="1" ht="18.75">
      <c r="G3527" s="121"/>
      <c r="H3527" s="120"/>
      <c r="I3527" s="122"/>
      <c r="J3527" s="306"/>
      <c r="K3527" s="115"/>
      <c r="AM3527" s="340"/>
    </row>
    <row r="3528" spans="7:39" customFormat="1" ht="18.75">
      <c r="G3528" s="121"/>
      <c r="H3528" s="120"/>
      <c r="I3528" s="122"/>
      <c r="J3528" s="306"/>
      <c r="K3528" s="115"/>
      <c r="AM3528" s="340"/>
    </row>
    <row r="3529" spans="7:39" customFormat="1" ht="18.75">
      <c r="G3529" s="121"/>
      <c r="H3529" s="120"/>
      <c r="I3529" s="122"/>
      <c r="J3529" s="306"/>
      <c r="K3529" s="115"/>
      <c r="AM3529" s="340"/>
    </row>
    <row r="3530" spans="7:39" customFormat="1" ht="18.75">
      <c r="G3530" s="121"/>
      <c r="H3530" s="120"/>
      <c r="I3530" s="122"/>
      <c r="J3530" s="306"/>
      <c r="K3530" s="115"/>
      <c r="AM3530" s="340"/>
    </row>
    <row r="3531" spans="7:39" customFormat="1" ht="18.75">
      <c r="G3531" s="121"/>
      <c r="H3531" s="120"/>
      <c r="I3531" s="122"/>
      <c r="J3531" s="306"/>
      <c r="K3531" s="115"/>
      <c r="AM3531" s="340"/>
    </row>
    <row r="3532" spans="7:39" customFormat="1" ht="18.75">
      <c r="G3532" s="121"/>
      <c r="H3532" s="120"/>
      <c r="I3532" s="122"/>
      <c r="J3532" s="306"/>
      <c r="K3532" s="115"/>
      <c r="AM3532" s="340"/>
    </row>
    <row r="3533" spans="7:39" customFormat="1" ht="18.75">
      <c r="G3533" s="121"/>
      <c r="H3533" s="120"/>
      <c r="I3533" s="122"/>
      <c r="J3533" s="306"/>
      <c r="K3533" s="115"/>
      <c r="AM3533" s="340"/>
    </row>
    <row r="3534" spans="7:39" customFormat="1" ht="18.75">
      <c r="G3534" s="121"/>
      <c r="H3534" s="120"/>
      <c r="I3534" s="122"/>
      <c r="J3534" s="306"/>
      <c r="K3534" s="115"/>
      <c r="AM3534" s="340"/>
    </row>
    <row r="3535" spans="7:39" customFormat="1" ht="18.75">
      <c r="G3535" s="121"/>
      <c r="H3535" s="120"/>
      <c r="I3535" s="122"/>
      <c r="J3535" s="306"/>
      <c r="K3535" s="115"/>
      <c r="AM3535" s="340"/>
    </row>
    <row r="3536" spans="7:39" customFormat="1" ht="18.75">
      <c r="G3536" s="121"/>
      <c r="H3536" s="120"/>
      <c r="I3536" s="122"/>
      <c r="J3536" s="306"/>
      <c r="K3536" s="115"/>
      <c r="AM3536" s="340"/>
    </row>
    <row r="3537" spans="7:39" customFormat="1" ht="18.75">
      <c r="G3537" s="121"/>
      <c r="H3537" s="120"/>
      <c r="I3537" s="122"/>
      <c r="J3537" s="306"/>
      <c r="K3537" s="115"/>
      <c r="AM3537" s="340"/>
    </row>
    <row r="3538" spans="7:39" customFormat="1" ht="18.75">
      <c r="G3538" s="121"/>
      <c r="H3538" s="120"/>
      <c r="I3538" s="122"/>
      <c r="J3538" s="306"/>
      <c r="K3538" s="115"/>
      <c r="AM3538" s="340"/>
    </row>
    <row r="3539" spans="7:39" customFormat="1" ht="18.75">
      <c r="G3539" s="121"/>
      <c r="H3539" s="120"/>
      <c r="I3539" s="122"/>
      <c r="J3539" s="306"/>
      <c r="K3539" s="115"/>
      <c r="AM3539" s="340"/>
    </row>
    <row r="3540" spans="7:39" customFormat="1" ht="18.75">
      <c r="G3540" s="121"/>
      <c r="H3540" s="120"/>
      <c r="I3540" s="122"/>
      <c r="J3540" s="306"/>
      <c r="K3540" s="115"/>
      <c r="AM3540" s="340"/>
    </row>
    <row r="3541" spans="7:39" customFormat="1" ht="18.75">
      <c r="G3541" s="121"/>
      <c r="H3541" s="120"/>
      <c r="I3541" s="122"/>
      <c r="J3541" s="306"/>
      <c r="K3541" s="115"/>
      <c r="AM3541" s="340"/>
    </row>
    <row r="3542" spans="7:39" customFormat="1" ht="18.75">
      <c r="G3542" s="121"/>
      <c r="H3542" s="120"/>
      <c r="I3542" s="122"/>
      <c r="J3542" s="306"/>
      <c r="K3542" s="115"/>
      <c r="AM3542" s="340"/>
    </row>
    <row r="3543" spans="7:39" customFormat="1" ht="18.75">
      <c r="G3543" s="121"/>
      <c r="H3543" s="120"/>
      <c r="I3543" s="122"/>
      <c r="J3543" s="306"/>
      <c r="K3543" s="115"/>
      <c r="AM3543" s="340"/>
    </row>
    <row r="3544" spans="7:39" customFormat="1" ht="18.75">
      <c r="G3544" s="121"/>
      <c r="H3544" s="120"/>
      <c r="I3544" s="122"/>
      <c r="J3544" s="306"/>
      <c r="K3544" s="115"/>
      <c r="AM3544" s="340"/>
    </row>
    <row r="3545" spans="7:39" customFormat="1" ht="18.75">
      <c r="G3545" s="121"/>
      <c r="H3545" s="120"/>
      <c r="I3545" s="122"/>
      <c r="J3545" s="306"/>
      <c r="K3545" s="115"/>
      <c r="AM3545" s="340"/>
    </row>
    <row r="3546" spans="7:39" customFormat="1" ht="18.75">
      <c r="G3546" s="121"/>
      <c r="H3546" s="120"/>
      <c r="I3546" s="122"/>
      <c r="J3546" s="306"/>
      <c r="K3546" s="115"/>
      <c r="AM3546" s="340"/>
    </row>
    <row r="3547" spans="7:39" customFormat="1" ht="18.75">
      <c r="G3547" s="121"/>
      <c r="H3547" s="120"/>
      <c r="I3547" s="122"/>
      <c r="J3547" s="306"/>
      <c r="K3547" s="115"/>
      <c r="AM3547" s="340"/>
    </row>
    <row r="3548" spans="7:39" customFormat="1" ht="18.75">
      <c r="G3548" s="121"/>
      <c r="H3548" s="120"/>
      <c r="I3548" s="122"/>
      <c r="J3548" s="306"/>
      <c r="K3548" s="115"/>
      <c r="AM3548" s="340"/>
    </row>
    <row r="3549" spans="7:39" customFormat="1" ht="18.75">
      <c r="G3549" s="121"/>
      <c r="H3549" s="120"/>
      <c r="I3549" s="122"/>
      <c r="J3549" s="306"/>
      <c r="K3549" s="115"/>
      <c r="AM3549" s="340"/>
    </row>
    <row r="3550" spans="7:39" customFormat="1" ht="18.75">
      <c r="G3550" s="121"/>
      <c r="H3550" s="120"/>
      <c r="I3550" s="122"/>
      <c r="J3550" s="306"/>
      <c r="K3550" s="115"/>
      <c r="AM3550" s="340"/>
    </row>
    <row r="3551" spans="7:39" customFormat="1" ht="18.75">
      <c r="G3551" s="121"/>
      <c r="H3551" s="120"/>
      <c r="I3551" s="122"/>
      <c r="J3551" s="306"/>
      <c r="K3551" s="115"/>
      <c r="AM3551" s="340"/>
    </row>
    <row r="3552" spans="7:39" customFormat="1" ht="18.75">
      <c r="G3552" s="121"/>
      <c r="H3552" s="120"/>
      <c r="I3552" s="122"/>
      <c r="J3552" s="306"/>
      <c r="K3552" s="115"/>
      <c r="AM3552" s="340"/>
    </row>
    <row r="3553" spans="7:39" customFormat="1" ht="18.75">
      <c r="G3553" s="121"/>
      <c r="H3553" s="120"/>
      <c r="I3553" s="122"/>
      <c r="J3553" s="306"/>
      <c r="K3553" s="115"/>
      <c r="AM3553" s="340"/>
    </row>
    <row r="3554" spans="7:39" customFormat="1" ht="18.75">
      <c r="G3554" s="121"/>
      <c r="H3554" s="120"/>
      <c r="I3554" s="122"/>
      <c r="J3554" s="306"/>
      <c r="K3554" s="115"/>
      <c r="AM3554" s="340"/>
    </row>
    <row r="3555" spans="7:39" customFormat="1" ht="18.75">
      <c r="G3555" s="121"/>
      <c r="H3555" s="120"/>
      <c r="I3555" s="122"/>
      <c r="J3555" s="306"/>
      <c r="K3555" s="115"/>
      <c r="AM3555" s="340"/>
    </row>
    <row r="3556" spans="7:39" customFormat="1" ht="18.75">
      <c r="G3556" s="121"/>
      <c r="H3556" s="120"/>
      <c r="I3556" s="122"/>
      <c r="J3556" s="306"/>
      <c r="K3556" s="115"/>
      <c r="AM3556" s="340"/>
    </row>
    <row r="3557" spans="7:39" customFormat="1" ht="18.75">
      <c r="G3557" s="121"/>
      <c r="H3557" s="120"/>
      <c r="I3557" s="122"/>
      <c r="J3557" s="306"/>
      <c r="K3557" s="115"/>
      <c r="AM3557" s="340"/>
    </row>
    <row r="3558" spans="7:39" customFormat="1" ht="18.75">
      <c r="G3558" s="121"/>
      <c r="H3558" s="120"/>
      <c r="I3558" s="122"/>
      <c r="J3558" s="306"/>
      <c r="K3558" s="115"/>
      <c r="AM3558" s="340"/>
    </row>
    <row r="3559" spans="7:39" customFormat="1" ht="18.75">
      <c r="G3559" s="121"/>
      <c r="H3559" s="120"/>
      <c r="I3559" s="122"/>
      <c r="J3559" s="306"/>
      <c r="K3559" s="115"/>
      <c r="AM3559" s="340"/>
    </row>
    <row r="3560" spans="7:39" customFormat="1" ht="18.75">
      <c r="G3560" s="121"/>
      <c r="H3560" s="120"/>
      <c r="I3560" s="122"/>
      <c r="J3560" s="306"/>
      <c r="K3560" s="115"/>
      <c r="AM3560" s="340"/>
    </row>
    <row r="3561" spans="7:39" customFormat="1" ht="18.75">
      <c r="G3561" s="121"/>
      <c r="H3561" s="120"/>
      <c r="I3561" s="122"/>
      <c r="J3561" s="306"/>
      <c r="K3561" s="115"/>
      <c r="AM3561" s="340"/>
    </row>
    <row r="3562" spans="7:39" customFormat="1" ht="18.75">
      <c r="G3562" s="121"/>
      <c r="H3562" s="120"/>
      <c r="I3562" s="122"/>
      <c r="J3562" s="306"/>
      <c r="K3562" s="115"/>
      <c r="AM3562" s="340"/>
    </row>
    <row r="3563" spans="7:39" customFormat="1" ht="18.75">
      <c r="G3563" s="121"/>
      <c r="H3563" s="120"/>
      <c r="I3563" s="122"/>
      <c r="J3563" s="306"/>
      <c r="K3563" s="115"/>
      <c r="AM3563" s="340"/>
    </row>
    <row r="3564" spans="7:39" customFormat="1" ht="18.75">
      <c r="G3564" s="121"/>
      <c r="H3564" s="120"/>
      <c r="I3564" s="122"/>
      <c r="J3564" s="306"/>
      <c r="K3564" s="115"/>
      <c r="AM3564" s="340"/>
    </row>
    <row r="3565" spans="7:39" customFormat="1" ht="18.75">
      <c r="G3565" s="121"/>
      <c r="H3565" s="120"/>
      <c r="I3565" s="122"/>
      <c r="J3565" s="306"/>
      <c r="K3565" s="115"/>
      <c r="AM3565" s="340"/>
    </row>
    <row r="3566" spans="7:39" customFormat="1" ht="18.75">
      <c r="G3566" s="121"/>
      <c r="H3566" s="120"/>
      <c r="I3566" s="122"/>
      <c r="J3566" s="306"/>
      <c r="K3566" s="115"/>
      <c r="AM3566" s="340"/>
    </row>
    <row r="3567" spans="7:39" customFormat="1" ht="18.75">
      <c r="G3567" s="121"/>
      <c r="H3567" s="120"/>
      <c r="I3567" s="122"/>
      <c r="J3567" s="306"/>
      <c r="K3567" s="115"/>
      <c r="AM3567" s="340"/>
    </row>
    <row r="3568" spans="7:39" customFormat="1" ht="18.75">
      <c r="G3568" s="121"/>
      <c r="H3568" s="120"/>
      <c r="I3568" s="122"/>
      <c r="J3568" s="306"/>
      <c r="K3568" s="115"/>
      <c r="AM3568" s="340"/>
    </row>
    <row r="3569" spans="7:39" customFormat="1" ht="18.75">
      <c r="G3569" s="121"/>
      <c r="H3569" s="120"/>
      <c r="I3569" s="122"/>
      <c r="J3569" s="306"/>
      <c r="K3569" s="115"/>
      <c r="AM3569" s="340"/>
    </row>
    <row r="3570" spans="7:39" customFormat="1" ht="18.75">
      <c r="G3570" s="121"/>
      <c r="H3570" s="120"/>
      <c r="I3570" s="122"/>
      <c r="J3570" s="306"/>
      <c r="K3570" s="115"/>
      <c r="AM3570" s="340"/>
    </row>
    <row r="3571" spans="7:39" customFormat="1" ht="18.75">
      <c r="G3571" s="121"/>
      <c r="H3571" s="120"/>
      <c r="I3571" s="122"/>
      <c r="J3571" s="306"/>
      <c r="K3571" s="115"/>
      <c r="AM3571" s="340"/>
    </row>
    <row r="3572" spans="7:39" customFormat="1" ht="18.75">
      <c r="G3572" s="121"/>
      <c r="H3572" s="120"/>
      <c r="I3572" s="122"/>
      <c r="J3572" s="306"/>
      <c r="K3572" s="115"/>
      <c r="AM3572" s="340"/>
    </row>
    <row r="3573" spans="7:39" customFormat="1" ht="18.75">
      <c r="G3573" s="121"/>
      <c r="H3573" s="120"/>
      <c r="I3573" s="122"/>
      <c r="J3573" s="306"/>
      <c r="K3573" s="115"/>
      <c r="AM3573" s="340"/>
    </row>
    <row r="3574" spans="7:39" customFormat="1" ht="18.75">
      <c r="G3574" s="121"/>
      <c r="H3574" s="120"/>
      <c r="I3574" s="122"/>
      <c r="J3574" s="306"/>
      <c r="K3574" s="115"/>
      <c r="AM3574" s="340"/>
    </row>
    <row r="3575" spans="7:39" customFormat="1" ht="18.75">
      <c r="G3575" s="121"/>
      <c r="H3575" s="120"/>
      <c r="I3575" s="122"/>
      <c r="J3575" s="306"/>
      <c r="K3575" s="115"/>
      <c r="AM3575" s="340"/>
    </row>
    <row r="3576" spans="7:39" customFormat="1" ht="18.75">
      <c r="G3576" s="121"/>
      <c r="H3576" s="120"/>
      <c r="I3576" s="122"/>
      <c r="J3576" s="306"/>
      <c r="K3576" s="115"/>
      <c r="AM3576" s="340"/>
    </row>
    <row r="3577" spans="7:39" customFormat="1" ht="18.75">
      <c r="G3577" s="121"/>
      <c r="H3577" s="120"/>
      <c r="I3577" s="122"/>
      <c r="J3577" s="306"/>
      <c r="K3577" s="115"/>
      <c r="AM3577" s="340"/>
    </row>
    <row r="3578" spans="7:39" customFormat="1" ht="18.75">
      <c r="G3578" s="121"/>
      <c r="H3578" s="120"/>
      <c r="I3578" s="122"/>
      <c r="J3578" s="306"/>
      <c r="K3578" s="115"/>
      <c r="AM3578" s="340"/>
    </row>
    <row r="3579" spans="7:39" customFormat="1" ht="18.75">
      <c r="G3579" s="121"/>
      <c r="H3579" s="120"/>
      <c r="I3579" s="122"/>
      <c r="J3579" s="306"/>
      <c r="K3579" s="115"/>
      <c r="AM3579" s="340"/>
    </row>
    <row r="3580" spans="7:39" customFormat="1" ht="18.75">
      <c r="G3580" s="121"/>
      <c r="H3580" s="120"/>
      <c r="I3580" s="122"/>
      <c r="J3580" s="306"/>
      <c r="K3580" s="115"/>
      <c r="AM3580" s="340"/>
    </row>
    <row r="3581" spans="7:39" customFormat="1" ht="18.75">
      <c r="G3581" s="121"/>
      <c r="H3581" s="120"/>
      <c r="I3581" s="122"/>
      <c r="J3581" s="306"/>
      <c r="K3581" s="115"/>
      <c r="AM3581" s="340"/>
    </row>
    <row r="3582" spans="7:39" customFormat="1" ht="18.75">
      <c r="G3582" s="121"/>
      <c r="H3582" s="120"/>
      <c r="I3582" s="122"/>
      <c r="J3582" s="306"/>
      <c r="K3582" s="115"/>
      <c r="AM3582" s="340"/>
    </row>
    <row r="3583" spans="7:39" customFormat="1" ht="18.75">
      <c r="G3583" s="121"/>
      <c r="H3583" s="120"/>
      <c r="I3583" s="122"/>
      <c r="J3583" s="306"/>
      <c r="K3583" s="115"/>
      <c r="AM3583" s="340"/>
    </row>
    <row r="3584" spans="7:39" customFormat="1" ht="18.75">
      <c r="G3584" s="121"/>
      <c r="H3584" s="120"/>
      <c r="I3584" s="122"/>
      <c r="J3584" s="306"/>
      <c r="K3584" s="115"/>
      <c r="AM3584" s="340"/>
    </row>
    <row r="3585" spans="7:39" customFormat="1" ht="18.75">
      <c r="G3585" s="121"/>
      <c r="H3585" s="120"/>
      <c r="I3585" s="122"/>
      <c r="J3585" s="306"/>
      <c r="K3585" s="115"/>
      <c r="AM3585" s="340"/>
    </row>
    <row r="3586" spans="7:39" customFormat="1" ht="18.75">
      <c r="G3586" s="121"/>
      <c r="H3586" s="120"/>
      <c r="I3586" s="122"/>
      <c r="J3586" s="306"/>
      <c r="K3586" s="115"/>
      <c r="AM3586" s="340"/>
    </row>
    <row r="3587" spans="7:39" customFormat="1" ht="18.75">
      <c r="G3587" s="121"/>
      <c r="H3587" s="120"/>
      <c r="I3587" s="122"/>
      <c r="J3587" s="306"/>
      <c r="K3587" s="115"/>
      <c r="AM3587" s="340"/>
    </row>
    <row r="3588" spans="7:39" customFormat="1" ht="18.75">
      <c r="G3588" s="121"/>
      <c r="H3588" s="120"/>
      <c r="I3588" s="122"/>
      <c r="J3588" s="306"/>
      <c r="K3588" s="115"/>
      <c r="AM3588" s="340"/>
    </row>
    <row r="3589" spans="7:39" customFormat="1" ht="18.75">
      <c r="G3589" s="121"/>
      <c r="H3589" s="120"/>
      <c r="I3589" s="122"/>
      <c r="J3589" s="306"/>
      <c r="K3589" s="115"/>
      <c r="AM3589" s="340"/>
    </row>
    <row r="3590" spans="7:39" customFormat="1" ht="18.75">
      <c r="G3590" s="121"/>
      <c r="H3590" s="120"/>
      <c r="I3590" s="122"/>
      <c r="J3590" s="306"/>
      <c r="K3590" s="115"/>
      <c r="AM3590" s="340"/>
    </row>
    <row r="3591" spans="7:39" customFormat="1" ht="18.75">
      <c r="G3591" s="121"/>
      <c r="H3591" s="120"/>
      <c r="I3591" s="122"/>
      <c r="J3591" s="306"/>
      <c r="K3591" s="115"/>
      <c r="AM3591" s="340"/>
    </row>
    <row r="3592" spans="7:39" customFormat="1" ht="18.75">
      <c r="G3592" s="121"/>
      <c r="H3592" s="120"/>
      <c r="I3592" s="122"/>
      <c r="J3592" s="306"/>
      <c r="K3592" s="115"/>
      <c r="AM3592" s="340"/>
    </row>
    <row r="3593" spans="7:39" customFormat="1" ht="18.75">
      <c r="G3593" s="121"/>
      <c r="H3593" s="120"/>
      <c r="I3593" s="122"/>
      <c r="J3593" s="306"/>
      <c r="K3593" s="115"/>
      <c r="AM3593" s="340"/>
    </row>
    <row r="3594" spans="7:39" customFormat="1" ht="18.75">
      <c r="G3594" s="121"/>
      <c r="H3594" s="120"/>
      <c r="I3594" s="122"/>
      <c r="J3594" s="306"/>
      <c r="K3594" s="115"/>
      <c r="AM3594" s="340"/>
    </row>
    <row r="3595" spans="7:39" customFormat="1" ht="18.75">
      <c r="G3595" s="121"/>
      <c r="H3595" s="120"/>
      <c r="I3595" s="122"/>
      <c r="J3595" s="306"/>
      <c r="K3595" s="115"/>
      <c r="AM3595" s="340"/>
    </row>
    <row r="3596" spans="7:39" customFormat="1" ht="18.75">
      <c r="G3596" s="121"/>
      <c r="H3596" s="120"/>
      <c r="I3596" s="122"/>
      <c r="J3596" s="306"/>
      <c r="K3596" s="115"/>
      <c r="AM3596" s="340"/>
    </row>
    <row r="3597" spans="7:39" customFormat="1" ht="18.75">
      <c r="G3597" s="121"/>
      <c r="H3597" s="120"/>
      <c r="I3597" s="122"/>
      <c r="J3597" s="306"/>
      <c r="K3597" s="115"/>
      <c r="AM3597" s="340"/>
    </row>
    <row r="3598" spans="7:39" customFormat="1" ht="18.75">
      <c r="G3598" s="121"/>
      <c r="H3598" s="120"/>
      <c r="I3598" s="122"/>
      <c r="J3598" s="306"/>
      <c r="K3598" s="115"/>
      <c r="AM3598" s="340"/>
    </row>
    <row r="3599" spans="7:39" customFormat="1" ht="18.75">
      <c r="G3599" s="121"/>
      <c r="H3599" s="120"/>
      <c r="I3599" s="122"/>
      <c r="J3599" s="306"/>
      <c r="K3599" s="115"/>
      <c r="AM3599" s="340"/>
    </row>
    <row r="3600" spans="7:39" customFormat="1" ht="18.75">
      <c r="G3600" s="121"/>
      <c r="H3600" s="120"/>
      <c r="I3600" s="122"/>
      <c r="J3600" s="306"/>
      <c r="K3600" s="115"/>
      <c r="AM3600" s="340"/>
    </row>
    <row r="3601" spans="7:39" customFormat="1" ht="18.75">
      <c r="G3601" s="121"/>
      <c r="H3601" s="120"/>
      <c r="I3601" s="122"/>
      <c r="J3601" s="306"/>
      <c r="K3601" s="115"/>
      <c r="AM3601" s="340"/>
    </row>
    <row r="3602" spans="7:39" customFormat="1" ht="18.75">
      <c r="G3602" s="121"/>
      <c r="H3602" s="120"/>
      <c r="I3602" s="122"/>
      <c r="J3602" s="306"/>
      <c r="K3602" s="115"/>
      <c r="AM3602" s="340"/>
    </row>
    <row r="3603" spans="7:39" customFormat="1" ht="18.75">
      <c r="G3603" s="121"/>
      <c r="H3603" s="120"/>
      <c r="I3603" s="122"/>
      <c r="J3603" s="306"/>
      <c r="K3603" s="115"/>
      <c r="AM3603" s="340"/>
    </row>
    <row r="3604" spans="7:39" customFormat="1" ht="18.75">
      <c r="G3604" s="121"/>
      <c r="H3604" s="120"/>
      <c r="I3604" s="122"/>
      <c r="J3604" s="306"/>
      <c r="K3604" s="115"/>
      <c r="AM3604" s="340"/>
    </row>
    <row r="3605" spans="7:39" customFormat="1" ht="18.75">
      <c r="G3605" s="121"/>
      <c r="H3605" s="120"/>
      <c r="I3605" s="122"/>
      <c r="J3605" s="306"/>
      <c r="K3605" s="115"/>
      <c r="AM3605" s="340"/>
    </row>
    <row r="3606" spans="7:39" customFormat="1" ht="18.75">
      <c r="G3606" s="121"/>
      <c r="H3606" s="120"/>
      <c r="I3606" s="122"/>
      <c r="J3606" s="306"/>
      <c r="K3606" s="115"/>
      <c r="AM3606" s="340"/>
    </row>
    <row r="3607" spans="7:39" customFormat="1" ht="18.75">
      <c r="G3607" s="121"/>
      <c r="H3607" s="120"/>
      <c r="I3607" s="122"/>
      <c r="J3607" s="306"/>
      <c r="K3607" s="115"/>
      <c r="AM3607" s="340"/>
    </row>
    <row r="3608" spans="7:39" customFormat="1" ht="18.75">
      <c r="G3608" s="121"/>
      <c r="H3608" s="120"/>
      <c r="I3608" s="122"/>
      <c r="J3608" s="306"/>
      <c r="K3608" s="115"/>
      <c r="AM3608" s="340"/>
    </row>
    <row r="3609" spans="7:39" customFormat="1" ht="18.75">
      <c r="G3609" s="121"/>
      <c r="H3609" s="120"/>
      <c r="I3609" s="122"/>
      <c r="J3609" s="306"/>
      <c r="K3609" s="115"/>
      <c r="AM3609" s="340"/>
    </row>
    <row r="3610" spans="7:39" customFormat="1" ht="18.75">
      <c r="G3610" s="121"/>
      <c r="H3610" s="120"/>
      <c r="I3610" s="122"/>
      <c r="J3610" s="306"/>
      <c r="K3610" s="115"/>
      <c r="AM3610" s="340"/>
    </row>
    <row r="3611" spans="7:39" customFormat="1" ht="18.75">
      <c r="G3611" s="121"/>
      <c r="H3611" s="120"/>
      <c r="I3611" s="122"/>
      <c r="J3611" s="306"/>
      <c r="K3611" s="115"/>
      <c r="AM3611" s="340"/>
    </row>
    <row r="3612" spans="7:39" customFormat="1" ht="18.75">
      <c r="G3612" s="121"/>
      <c r="H3612" s="120"/>
      <c r="I3612" s="122"/>
      <c r="J3612" s="306"/>
      <c r="K3612" s="115"/>
      <c r="AM3612" s="340"/>
    </row>
    <row r="3613" spans="7:39" customFormat="1" ht="18.75">
      <c r="G3613" s="121"/>
      <c r="H3613" s="120"/>
      <c r="I3613" s="122"/>
      <c r="J3613" s="306"/>
      <c r="K3613" s="115"/>
      <c r="AM3613" s="340"/>
    </row>
    <row r="3614" spans="7:39" customFormat="1" ht="18.75">
      <c r="G3614" s="121"/>
      <c r="H3614" s="120"/>
      <c r="I3614" s="122"/>
      <c r="J3614" s="306"/>
      <c r="K3614" s="115"/>
      <c r="AM3614" s="340"/>
    </row>
    <row r="3615" spans="7:39" customFormat="1" ht="18.75">
      <c r="G3615" s="121"/>
      <c r="H3615" s="120"/>
      <c r="I3615" s="122"/>
      <c r="J3615" s="306"/>
      <c r="K3615" s="115"/>
      <c r="AM3615" s="340"/>
    </row>
    <row r="3616" spans="7:39" customFormat="1" ht="18.75">
      <c r="G3616" s="121"/>
      <c r="H3616" s="120"/>
      <c r="I3616" s="122"/>
      <c r="J3616" s="306"/>
      <c r="K3616" s="115"/>
      <c r="AM3616" s="340"/>
    </row>
    <row r="3617" spans="7:39" customFormat="1" ht="18.75">
      <c r="G3617" s="121"/>
      <c r="H3617" s="120"/>
      <c r="I3617" s="122"/>
      <c r="J3617" s="306"/>
      <c r="K3617" s="115"/>
      <c r="AM3617" s="340"/>
    </row>
    <row r="3618" spans="7:39" customFormat="1" ht="18.75">
      <c r="G3618" s="121"/>
      <c r="H3618" s="120"/>
      <c r="I3618" s="122"/>
      <c r="J3618" s="306"/>
      <c r="K3618" s="115"/>
      <c r="AM3618" s="340"/>
    </row>
    <row r="3619" spans="7:39" customFormat="1" ht="18.75">
      <c r="G3619" s="121"/>
      <c r="H3619" s="120"/>
      <c r="I3619" s="122"/>
      <c r="J3619" s="306"/>
      <c r="K3619" s="115"/>
      <c r="AM3619" s="340"/>
    </row>
    <row r="3620" spans="7:39" customFormat="1" ht="18.75">
      <c r="G3620" s="121"/>
      <c r="H3620" s="120"/>
      <c r="I3620" s="122"/>
      <c r="J3620" s="306"/>
      <c r="K3620" s="115"/>
      <c r="AM3620" s="340"/>
    </row>
    <row r="3621" spans="7:39" customFormat="1" ht="18.75">
      <c r="G3621" s="121"/>
      <c r="H3621" s="120"/>
      <c r="I3621" s="122"/>
      <c r="J3621" s="306"/>
      <c r="K3621" s="115"/>
      <c r="AM3621" s="340"/>
    </row>
    <row r="3622" spans="7:39" customFormat="1" ht="18.75">
      <c r="G3622" s="121"/>
      <c r="H3622" s="120"/>
      <c r="I3622" s="122"/>
      <c r="J3622" s="306"/>
      <c r="K3622" s="115"/>
      <c r="AM3622" s="340"/>
    </row>
    <row r="3623" spans="7:39" customFormat="1" ht="18.75">
      <c r="G3623" s="121"/>
      <c r="H3623" s="120"/>
      <c r="I3623" s="122"/>
      <c r="J3623" s="306"/>
      <c r="K3623" s="115"/>
      <c r="AM3623" s="340"/>
    </row>
    <row r="3624" spans="7:39" customFormat="1" ht="18.75">
      <c r="G3624" s="121"/>
      <c r="H3624" s="120"/>
      <c r="I3624" s="122"/>
      <c r="J3624" s="306"/>
      <c r="K3624" s="115"/>
      <c r="AM3624" s="340"/>
    </row>
    <row r="3625" spans="7:39" customFormat="1" ht="18.75">
      <c r="G3625" s="121"/>
      <c r="H3625" s="120"/>
      <c r="I3625" s="122"/>
      <c r="J3625" s="306"/>
      <c r="K3625" s="115"/>
      <c r="AM3625" s="340"/>
    </row>
    <row r="3626" spans="7:39" customFormat="1" ht="18.75">
      <c r="G3626" s="121"/>
      <c r="H3626" s="120"/>
      <c r="I3626" s="122"/>
      <c r="J3626" s="306"/>
      <c r="K3626" s="115"/>
      <c r="AM3626" s="340"/>
    </row>
    <row r="3627" spans="7:39" customFormat="1" ht="18.75">
      <c r="G3627" s="121"/>
      <c r="H3627" s="120"/>
      <c r="I3627" s="122"/>
      <c r="J3627" s="306"/>
      <c r="K3627" s="115"/>
      <c r="AM3627" s="340"/>
    </row>
    <row r="3628" spans="7:39" customFormat="1" ht="18.75">
      <c r="G3628" s="121"/>
      <c r="H3628" s="120"/>
      <c r="I3628" s="122"/>
      <c r="J3628" s="306"/>
      <c r="K3628" s="115"/>
      <c r="AM3628" s="340"/>
    </row>
    <row r="3629" spans="7:39" customFormat="1" ht="18.75">
      <c r="G3629" s="121"/>
      <c r="H3629" s="120"/>
      <c r="I3629" s="122"/>
      <c r="J3629" s="306"/>
      <c r="K3629" s="115"/>
      <c r="AM3629" s="340"/>
    </row>
    <row r="3630" spans="7:39" customFormat="1" ht="18.75">
      <c r="G3630" s="121"/>
      <c r="H3630" s="120"/>
      <c r="I3630" s="122"/>
      <c r="J3630" s="306"/>
      <c r="K3630" s="115"/>
      <c r="AM3630" s="340"/>
    </row>
    <row r="3631" spans="7:39" customFormat="1" ht="18.75">
      <c r="G3631" s="121"/>
      <c r="H3631" s="120"/>
      <c r="I3631" s="122"/>
      <c r="J3631" s="306"/>
      <c r="K3631" s="115"/>
      <c r="AM3631" s="340"/>
    </row>
    <row r="3632" spans="7:39" customFormat="1" ht="18.75">
      <c r="G3632" s="121"/>
      <c r="H3632" s="120"/>
      <c r="I3632" s="122"/>
      <c r="J3632" s="306"/>
      <c r="K3632" s="115"/>
      <c r="AM3632" s="340"/>
    </row>
    <row r="3633" spans="7:39" customFormat="1" ht="18.75">
      <c r="G3633" s="121"/>
      <c r="H3633" s="120"/>
      <c r="I3633" s="122"/>
      <c r="J3633" s="306"/>
      <c r="K3633" s="115"/>
      <c r="AM3633" s="340"/>
    </row>
    <row r="3634" spans="7:39" customFormat="1" ht="18.75">
      <c r="G3634" s="121"/>
      <c r="H3634" s="120"/>
      <c r="I3634" s="122"/>
      <c r="J3634" s="306"/>
      <c r="K3634" s="115"/>
      <c r="AM3634" s="340"/>
    </row>
    <row r="3635" spans="7:39" customFormat="1" ht="18.75">
      <c r="G3635" s="121"/>
      <c r="H3635" s="120"/>
      <c r="I3635" s="122"/>
      <c r="J3635" s="306"/>
      <c r="K3635" s="115"/>
      <c r="AM3635" s="340"/>
    </row>
    <row r="3636" spans="7:39" customFormat="1" ht="18.75">
      <c r="G3636" s="121"/>
      <c r="H3636" s="120"/>
      <c r="I3636" s="122"/>
      <c r="J3636" s="306"/>
      <c r="K3636" s="115"/>
      <c r="AM3636" s="340"/>
    </row>
    <row r="3637" spans="7:39" customFormat="1" ht="18.75">
      <c r="G3637" s="121"/>
      <c r="H3637" s="120"/>
      <c r="I3637" s="122"/>
      <c r="J3637" s="306"/>
      <c r="K3637" s="115"/>
      <c r="AM3637" s="340"/>
    </row>
    <row r="3638" spans="7:39" customFormat="1" ht="18.75">
      <c r="G3638" s="121"/>
      <c r="H3638" s="120"/>
      <c r="I3638" s="122"/>
      <c r="J3638" s="306"/>
      <c r="K3638" s="115"/>
      <c r="AM3638" s="340"/>
    </row>
    <row r="3639" spans="7:39" customFormat="1" ht="18.75">
      <c r="G3639" s="121"/>
      <c r="H3639" s="120"/>
      <c r="I3639" s="122"/>
      <c r="J3639" s="306"/>
      <c r="K3639" s="115"/>
      <c r="AM3639" s="340"/>
    </row>
    <row r="3640" spans="7:39" customFormat="1" ht="18.75">
      <c r="G3640" s="121"/>
      <c r="H3640" s="120"/>
      <c r="I3640" s="122"/>
      <c r="J3640" s="306"/>
      <c r="K3640" s="115"/>
      <c r="AM3640" s="340"/>
    </row>
    <row r="3641" spans="7:39" customFormat="1" ht="18.75">
      <c r="G3641" s="121"/>
      <c r="H3641" s="120"/>
      <c r="I3641" s="122"/>
      <c r="J3641" s="306"/>
      <c r="K3641" s="115"/>
      <c r="AM3641" s="340"/>
    </row>
    <row r="3642" spans="7:39" customFormat="1" ht="18.75">
      <c r="G3642" s="121"/>
      <c r="H3642" s="120"/>
      <c r="I3642" s="122"/>
      <c r="J3642" s="306"/>
      <c r="K3642" s="115"/>
      <c r="AM3642" s="340"/>
    </row>
    <row r="3643" spans="7:39" customFormat="1" ht="18.75">
      <c r="G3643" s="121"/>
      <c r="H3643" s="120"/>
      <c r="I3643" s="122"/>
      <c r="J3643" s="306"/>
      <c r="K3643" s="115"/>
      <c r="AM3643" s="340"/>
    </row>
    <row r="3644" spans="7:39" customFormat="1" ht="18.75">
      <c r="G3644" s="121"/>
      <c r="H3644" s="120"/>
      <c r="I3644" s="122"/>
      <c r="J3644" s="306"/>
      <c r="K3644" s="115"/>
      <c r="AM3644" s="340"/>
    </row>
    <row r="3645" spans="7:39" customFormat="1" ht="18.75">
      <c r="G3645" s="121"/>
      <c r="H3645" s="120"/>
      <c r="I3645" s="122"/>
      <c r="J3645" s="306"/>
      <c r="K3645" s="115"/>
      <c r="AM3645" s="340"/>
    </row>
    <row r="3646" spans="7:39" customFormat="1" ht="18.75">
      <c r="G3646" s="121"/>
      <c r="H3646" s="120"/>
      <c r="I3646" s="122"/>
      <c r="J3646" s="306"/>
      <c r="K3646" s="115"/>
      <c r="AM3646" s="340"/>
    </row>
    <row r="3647" spans="7:39" customFormat="1" ht="18.75">
      <c r="G3647" s="121"/>
      <c r="H3647" s="120"/>
      <c r="I3647" s="122"/>
      <c r="J3647" s="306"/>
      <c r="K3647" s="115"/>
      <c r="AM3647" s="340"/>
    </row>
    <row r="3648" spans="7:39" customFormat="1" ht="18.75">
      <c r="G3648" s="121"/>
      <c r="H3648" s="120"/>
      <c r="I3648" s="122"/>
      <c r="J3648" s="306"/>
      <c r="K3648" s="115"/>
      <c r="AM3648" s="340"/>
    </row>
    <row r="3649" spans="7:39" customFormat="1" ht="18.75">
      <c r="G3649" s="121"/>
      <c r="H3649" s="120"/>
      <c r="I3649" s="122"/>
      <c r="J3649" s="306"/>
      <c r="K3649" s="115"/>
      <c r="AM3649" s="340"/>
    </row>
    <row r="3650" spans="7:39" customFormat="1" ht="18.75">
      <c r="G3650" s="121"/>
      <c r="H3650" s="120"/>
      <c r="I3650" s="122"/>
      <c r="J3650" s="306"/>
      <c r="K3650" s="115"/>
      <c r="AM3650" s="340"/>
    </row>
    <row r="3651" spans="7:39" customFormat="1" ht="18.75">
      <c r="G3651" s="121"/>
      <c r="H3651" s="120"/>
      <c r="I3651" s="122"/>
      <c r="J3651" s="306"/>
      <c r="K3651" s="115"/>
      <c r="AM3651" s="340"/>
    </row>
    <row r="3652" spans="7:39" customFormat="1" ht="18.75">
      <c r="G3652" s="121"/>
      <c r="H3652" s="120"/>
      <c r="I3652" s="122"/>
      <c r="J3652" s="306"/>
      <c r="K3652" s="115"/>
      <c r="AM3652" s="340"/>
    </row>
    <row r="3653" spans="7:39" customFormat="1" ht="18.75">
      <c r="G3653" s="121"/>
      <c r="H3653" s="120"/>
      <c r="I3653" s="122"/>
      <c r="J3653" s="306"/>
      <c r="K3653" s="115"/>
      <c r="AM3653" s="340"/>
    </row>
    <row r="3654" spans="7:39" customFormat="1" ht="18.75">
      <c r="G3654" s="121"/>
      <c r="H3654" s="120"/>
      <c r="I3654" s="122"/>
      <c r="J3654" s="306"/>
      <c r="K3654" s="115"/>
      <c r="AM3654" s="340"/>
    </row>
    <row r="3655" spans="7:39" customFormat="1" ht="18.75">
      <c r="G3655" s="121"/>
      <c r="H3655" s="120"/>
      <c r="I3655" s="122"/>
      <c r="J3655" s="306"/>
      <c r="K3655" s="115"/>
      <c r="AM3655" s="340"/>
    </row>
    <row r="3656" spans="7:39" customFormat="1" ht="18.75">
      <c r="G3656" s="121"/>
      <c r="H3656" s="120"/>
      <c r="I3656" s="122"/>
      <c r="J3656" s="306"/>
      <c r="K3656" s="115"/>
      <c r="AM3656" s="340"/>
    </row>
    <row r="3657" spans="7:39" customFormat="1" ht="18.75">
      <c r="G3657" s="121"/>
      <c r="H3657" s="120"/>
      <c r="I3657" s="122"/>
      <c r="J3657" s="306"/>
      <c r="K3657" s="115"/>
      <c r="AM3657" s="340"/>
    </row>
    <row r="3658" spans="7:39" customFormat="1" ht="18.75">
      <c r="G3658" s="121"/>
      <c r="H3658" s="120"/>
      <c r="I3658" s="122"/>
      <c r="J3658" s="306"/>
      <c r="K3658" s="115"/>
      <c r="AM3658" s="340"/>
    </row>
    <row r="3659" spans="7:39" customFormat="1" ht="18.75">
      <c r="G3659" s="121"/>
      <c r="H3659" s="120"/>
      <c r="I3659" s="122"/>
      <c r="J3659" s="306"/>
      <c r="K3659" s="115"/>
      <c r="AM3659" s="340"/>
    </row>
    <row r="3660" spans="7:39" customFormat="1" ht="18.75">
      <c r="G3660" s="121"/>
      <c r="H3660" s="120"/>
      <c r="I3660" s="122"/>
      <c r="J3660" s="306"/>
      <c r="K3660" s="115"/>
      <c r="AM3660" s="340"/>
    </row>
    <row r="3661" spans="7:39" customFormat="1" ht="18.75">
      <c r="G3661" s="121"/>
      <c r="H3661" s="120"/>
      <c r="I3661" s="122"/>
      <c r="J3661" s="306"/>
      <c r="K3661" s="115"/>
      <c r="AM3661" s="340"/>
    </row>
    <row r="3662" spans="7:39" customFormat="1" ht="18.75">
      <c r="G3662" s="121"/>
      <c r="H3662" s="120"/>
      <c r="I3662" s="122"/>
      <c r="J3662" s="306"/>
      <c r="K3662" s="115"/>
      <c r="AM3662" s="340"/>
    </row>
    <row r="3663" spans="7:39" customFormat="1" ht="18.75">
      <c r="G3663" s="121"/>
      <c r="H3663" s="120"/>
      <c r="I3663" s="122"/>
      <c r="J3663" s="306"/>
      <c r="K3663" s="115"/>
      <c r="AM3663" s="340"/>
    </row>
    <row r="3664" spans="7:39" customFormat="1" ht="18.75">
      <c r="G3664" s="121"/>
      <c r="H3664" s="120"/>
      <c r="I3664" s="122"/>
      <c r="J3664" s="306"/>
      <c r="K3664" s="115"/>
      <c r="AM3664" s="340"/>
    </row>
    <row r="3665" spans="7:39" customFormat="1" ht="18.75">
      <c r="G3665" s="121"/>
      <c r="H3665" s="120"/>
      <c r="I3665" s="122"/>
      <c r="J3665" s="306"/>
      <c r="K3665" s="115"/>
      <c r="AM3665" s="340"/>
    </row>
    <row r="3666" spans="7:39" customFormat="1" ht="18.75">
      <c r="G3666" s="121"/>
      <c r="H3666" s="120"/>
      <c r="I3666" s="122"/>
      <c r="J3666" s="306"/>
      <c r="K3666" s="115"/>
      <c r="AM3666" s="340"/>
    </row>
    <row r="3667" spans="7:39" customFormat="1" ht="18.75">
      <c r="G3667" s="121"/>
      <c r="H3667" s="120"/>
      <c r="I3667" s="122"/>
      <c r="J3667" s="306"/>
      <c r="K3667" s="115"/>
      <c r="AM3667" s="340"/>
    </row>
    <row r="3668" spans="7:39" customFormat="1" ht="18.75">
      <c r="G3668" s="121"/>
      <c r="H3668" s="120"/>
      <c r="I3668" s="122"/>
      <c r="J3668" s="306"/>
      <c r="K3668" s="115"/>
      <c r="AM3668" s="340"/>
    </row>
    <row r="3669" spans="7:39" customFormat="1" ht="18.75">
      <c r="G3669" s="121"/>
      <c r="H3669" s="120"/>
      <c r="I3669" s="122"/>
      <c r="J3669" s="306"/>
      <c r="K3669" s="115"/>
      <c r="AM3669" s="340"/>
    </row>
    <row r="3670" spans="7:39" customFormat="1" ht="18.75">
      <c r="G3670" s="121"/>
      <c r="H3670" s="120"/>
      <c r="I3670" s="122"/>
      <c r="J3670" s="306"/>
      <c r="K3670" s="115"/>
      <c r="AM3670" s="340"/>
    </row>
    <row r="3671" spans="7:39" customFormat="1" ht="18.75">
      <c r="G3671" s="121"/>
      <c r="H3671" s="120"/>
      <c r="I3671" s="122"/>
      <c r="J3671" s="306"/>
      <c r="K3671" s="115"/>
      <c r="AM3671" s="340"/>
    </row>
    <row r="3672" spans="7:39" customFormat="1" ht="18.75">
      <c r="G3672" s="121"/>
      <c r="H3672" s="120"/>
      <c r="I3672" s="122"/>
      <c r="J3672" s="306"/>
      <c r="K3672" s="115"/>
      <c r="AM3672" s="340"/>
    </row>
    <row r="3673" spans="7:39" customFormat="1" ht="18.75">
      <c r="G3673" s="121"/>
      <c r="H3673" s="120"/>
      <c r="I3673" s="122"/>
      <c r="J3673" s="306"/>
      <c r="K3673" s="115"/>
      <c r="AM3673" s="340"/>
    </row>
    <row r="3674" spans="7:39" customFormat="1" ht="18.75">
      <c r="G3674" s="121"/>
      <c r="H3674" s="120"/>
      <c r="I3674" s="122"/>
      <c r="J3674" s="306"/>
      <c r="K3674" s="115"/>
      <c r="AM3674" s="340"/>
    </row>
    <row r="3675" spans="7:39" customFormat="1" ht="18.75">
      <c r="G3675" s="121"/>
      <c r="H3675" s="120"/>
      <c r="I3675" s="122"/>
      <c r="J3675" s="306"/>
      <c r="K3675" s="115"/>
      <c r="AM3675" s="340"/>
    </row>
    <row r="3676" spans="7:39" customFormat="1" ht="18.75">
      <c r="G3676" s="121"/>
      <c r="H3676" s="120"/>
      <c r="I3676" s="122"/>
      <c r="J3676" s="306"/>
      <c r="K3676" s="115"/>
      <c r="AM3676" s="340"/>
    </row>
    <row r="3677" spans="7:39" customFormat="1" ht="18.75">
      <c r="G3677" s="121"/>
      <c r="H3677" s="120"/>
      <c r="I3677" s="122"/>
      <c r="J3677" s="306"/>
      <c r="K3677" s="115"/>
      <c r="AM3677" s="340"/>
    </row>
    <row r="3678" spans="7:39" customFormat="1" ht="18.75">
      <c r="G3678" s="121"/>
      <c r="H3678" s="120"/>
      <c r="I3678" s="122"/>
      <c r="J3678" s="306"/>
      <c r="K3678" s="115"/>
      <c r="AM3678" s="340"/>
    </row>
    <row r="3679" spans="7:39" customFormat="1" ht="18.75">
      <c r="G3679" s="121"/>
      <c r="H3679" s="120"/>
      <c r="I3679" s="122"/>
      <c r="J3679" s="306"/>
      <c r="K3679" s="115"/>
      <c r="AM3679" s="340"/>
    </row>
    <row r="3680" spans="7:39" customFormat="1" ht="18.75">
      <c r="G3680" s="121"/>
      <c r="H3680" s="120"/>
      <c r="I3680" s="122"/>
      <c r="J3680" s="306"/>
      <c r="K3680" s="115"/>
      <c r="AM3680" s="340"/>
    </row>
    <row r="3681" spans="7:39" customFormat="1" ht="18.75">
      <c r="G3681" s="121"/>
      <c r="H3681" s="120"/>
      <c r="I3681" s="122"/>
      <c r="J3681" s="306"/>
      <c r="K3681" s="115"/>
      <c r="AM3681" s="340"/>
    </row>
    <row r="3682" spans="7:39" customFormat="1" ht="18.75">
      <c r="G3682" s="121"/>
      <c r="H3682" s="120"/>
      <c r="I3682" s="122"/>
      <c r="J3682" s="306"/>
      <c r="K3682" s="115"/>
      <c r="AM3682" s="340"/>
    </row>
    <row r="3683" spans="7:39" customFormat="1" ht="18.75">
      <c r="G3683" s="121"/>
      <c r="H3683" s="120"/>
      <c r="I3683" s="122"/>
      <c r="J3683" s="306"/>
      <c r="K3683" s="115"/>
      <c r="AM3683" s="340"/>
    </row>
    <row r="3684" spans="7:39" customFormat="1" ht="18.75">
      <c r="G3684" s="121"/>
      <c r="H3684" s="120"/>
      <c r="I3684" s="122"/>
      <c r="J3684" s="306"/>
      <c r="K3684" s="115"/>
      <c r="AM3684" s="340"/>
    </row>
    <row r="3685" spans="7:39" customFormat="1" ht="18.75">
      <c r="G3685" s="121"/>
      <c r="H3685" s="120"/>
      <c r="I3685" s="122"/>
      <c r="J3685" s="306"/>
      <c r="K3685" s="115"/>
      <c r="AM3685" s="340"/>
    </row>
    <row r="3686" spans="7:39" customFormat="1" ht="18.75">
      <c r="G3686" s="121"/>
      <c r="H3686" s="120"/>
      <c r="I3686" s="122"/>
      <c r="J3686" s="306"/>
      <c r="K3686" s="115"/>
      <c r="AM3686" s="340"/>
    </row>
    <row r="3687" spans="7:39" customFormat="1" ht="18.75">
      <c r="G3687" s="121"/>
      <c r="H3687" s="120"/>
      <c r="I3687" s="122"/>
      <c r="J3687" s="306"/>
      <c r="K3687" s="115"/>
      <c r="AM3687" s="340"/>
    </row>
    <row r="3688" spans="7:39" customFormat="1" ht="18.75">
      <c r="G3688" s="121"/>
      <c r="H3688" s="120"/>
      <c r="I3688" s="122"/>
      <c r="J3688" s="306"/>
      <c r="K3688" s="115"/>
      <c r="AM3688" s="340"/>
    </row>
    <row r="3689" spans="7:39" customFormat="1" ht="18.75">
      <c r="G3689" s="121"/>
      <c r="H3689" s="120"/>
      <c r="I3689" s="122"/>
      <c r="J3689" s="306"/>
      <c r="K3689" s="115"/>
      <c r="AM3689" s="340"/>
    </row>
    <row r="3690" spans="7:39" customFormat="1" ht="18.75">
      <c r="G3690" s="121"/>
      <c r="H3690" s="120"/>
      <c r="I3690" s="122"/>
      <c r="J3690" s="306"/>
      <c r="K3690" s="115"/>
      <c r="AM3690" s="340"/>
    </row>
    <row r="3691" spans="7:39" customFormat="1" ht="18.75">
      <c r="G3691" s="121"/>
      <c r="H3691" s="120"/>
      <c r="I3691" s="122"/>
      <c r="J3691" s="306"/>
      <c r="K3691" s="115"/>
      <c r="AM3691" s="340"/>
    </row>
    <row r="3692" spans="7:39" customFormat="1" ht="18.75">
      <c r="G3692" s="121"/>
      <c r="H3692" s="120"/>
      <c r="I3692" s="122"/>
      <c r="J3692" s="306"/>
      <c r="K3692" s="115"/>
      <c r="AM3692" s="340"/>
    </row>
    <row r="3693" spans="7:39" customFormat="1" ht="18.75">
      <c r="G3693" s="121"/>
      <c r="H3693" s="120"/>
      <c r="I3693" s="122"/>
      <c r="J3693" s="306"/>
      <c r="K3693" s="115"/>
      <c r="AM3693" s="340"/>
    </row>
    <row r="3694" spans="7:39" customFormat="1" ht="18.75">
      <c r="G3694" s="121"/>
      <c r="H3694" s="120"/>
      <c r="I3694" s="122"/>
      <c r="J3694" s="306"/>
      <c r="K3694" s="115"/>
      <c r="AM3694" s="340"/>
    </row>
    <row r="3695" spans="7:39" customFormat="1" ht="18.75">
      <c r="G3695" s="121"/>
      <c r="H3695" s="120"/>
      <c r="I3695" s="122"/>
      <c r="J3695" s="306"/>
      <c r="K3695" s="115"/>
      <c r="AM3695" s="340"/>
    </row>
    <row r="3696" spans="7:39" customFormat="1" ht="18.75">
      <c r="G3696" s="121"/>
      <c r="H3696" s="120"/>
      <c r="I3696" s="122"/>
      <c r="J3696" s="306"/>
      <c r="K3696" s="115"/>
      <c r="AM3696" s="340"/>
    </row>
    <row r="3697" spans="7:39" customFormat="1" ht="18.75">
      <c r="G3697" s="121"/>
      <c r="H3697" s="120"/>
      <c r="I3697" s="122"/>
      <c r="J3697" s="306"/>
      <c r="K3697" s="115"/>
      <c r="AM3697" s="340"/>
    </row>
    <row r="3698" spans="7:39" customFormat="1" ht="18.75">
      <c r="G3698" s="121"/>
      <c r="H3698" s="120"/>
      <c r="I3698" s="122"/>
      <c r="J3698" s="306"/>
      <c r="K3698" s="115"/>
      <c r="AM3698" s="340"/>
    </row>
    <row r="3699" spans="7:39" customFormat="1" ht="18.75">
      <c r="G3699" s="121"/>
      <c r="H3699" s="120"/>
      <c r="I3699" s="122"/>
      <c r="J3699" s="306"/>
      <c r="K3699" s="115"/>
      <c r="AM3699" s="340"/>
    </row>
    <row r="3700" spans="7:39" customFormat="1" ht="18.75">
      <c r="G3700" s="121"/>
      <c r="H3700" s="120"/>
      <c r="I3700" s="122"/>
      <c r="J3700" s="306"/>
      <c r="K3700" s="115"/>
      <c r="AM3700" s="340"/>
    </row>
    <row r="3701" spans="7:39" customFormat="1" ht="18.75">
      <c r="G3701" s="121"/>
      <c r="H3701" s="120"/>
      <c r="I3701" s="122"/>
      <c r="J3701" s="306"/>
      <c r="K3701" s="115"/>
      <c r="AM3701" s="340"/>
    </row>
    <row r="3702" spans="7:39" customFormat="1" ht="18.75">
      <c r="G3702" s="121"/>
      <c r="H3702" s="120"/>
      <c r="I3702" s="122"/>
      <c r="J3702" s="306"/>
      <c r="K3702" s="115"/>
      <c r="AM3702" s="340"/>
    </row>
    <row r="3703" spans="7:39" customFormat="1" ht="18.75">
      <c r="G3703" s="121"/>
      <c r="H3703" s="120"/>
      <c r="I3703" s="122"/>
      <c r="J3703" s="306"/>
      <c r="K3703" s="115"/>
      <c r="AM3703" s="340"/>
    </row>
    <row r="3704" spans="7:39" customFormat="1" ht="18.75">
      <c r="G3704" s="121"/>
      <c r="H3704" s="120"/>
      <c r="I3704" s="122"/>
      <c r="J3704" s="306"/>
      <c r="K3704" s="115"/>
      <c r="AM3704" s="340"/>
    </row>
    <row r="3705" spans="7:39" customFormat="1" ht="18.75">
      <c r="G3705" s="121"/>
      <c r="H3705" s="120"/>
      <c r="I3705" s="122"/>
      <c r="J3705" s="306"/>
      <c r="K3705" s="115"/>
      <c r="AM3705" s="340"/>
    </row>
    <row r="3706" spans="7:39" customFormat="1" ht="18.75">
      <c r="G3706" s="121"/>
      <c r="H3706" s="120"/>
      <c r="I3706" s="122"/>
      <c r="J3706" s="306"/>
      <c r="K3706" s="115"/>
      <c r="AM3706" s="340"/>
    </row>
    <row r="3707" spans="7:39" customFormat="1" ht="18.75">
      <c r="G3707" s="121"/>
      <c r="H3707" s="120"/>
      <c r="I3707" s="122"/>
      <c r="J3707" s="306"/>
      <c r="K3707" s="115"/>
      <c r="AM3707" s="340"/>
    </row>
    <row r="3708" spans="7:39" customFormat="1" ht="18.75">
      <c r="G3708" s="121"/>
      <c r="H3708" s="120"/>
      <c r="I3708" s="122"/>
      <c r="J3708" s="306"/>
      <c r="K3708" s="115"/>
      <c r="AM3708" s="340"/>
    </row>
    <row r="3709" spans="7:39" customFormat="1" ht="18.75">
      <c r="G3709" s="121"/>
      <c r="H3709" s="120"/>
      <c r="I3709" s="122"/>
      <c r="J3709" s="306"/>
      <c r="K3709" s="115"/>
      <c r="AM3709" s="340"/>
    </row>
    <row r="3710" spans="7:39" customFormat="1" ht="18.75">
      <c r="G3710" s="121"/>
      <c r="H3710" s="120"/>
      <c r="I3710" s="122"/>
      <c r="J3710" s="306"/>
      <c r="K3710" s="115"/>
      <c r="AM3710" s="340"/>
    </row>
    <row r="3711" spans="7:39" customFormat="1" ht="18.75">
      <c r="G3711" s="121"/>
      <c r="H3711" s="120"/>
      <c r="I3711" s="122"/>
      <c r="J3711" s="306"/>
      <c r="K3711" s="115"/>
      <c r="AM3711" s="340"/>
    </row>
    <row r="3712" spans="7:39" customFormat="1" ht="18.75">
      <c r="G3712" s="121"/>
      <c r="H3712" s="120"/>
      <c r="I3712" s="122"/>
      <c r="J3712" s="306"/>
      <c r="K3712" s="115"/>
      <c r="AM3712" s="340"/>
    </row>
    <row r="3713" spans="7:39" customFormat="1" ht="18.75">
      <c r="G3713" s="121"/>
      <c r="H3713" s="120"/>
      <c r="I3713" s="122"/>
      <c r="J3713" s="306"/>
      <c r="K3713" s="115"/>
      <c r="AM3713" s="340"/>
    </row>
    <row r="3714" spans="7:39" customFormat="1" ht="18.75">
      <c r="G3714" s="121"/>
      <c r="H3714" s="120"/>
      <c r="I3714" s="122"/>
      <c r="J3714" s="306"/>
      <c r="K3714" s="115"/>
      <c r="AM3714" s="340"/>
    </row>
    <row r="3715" spans="7:39" customFormat="1" ht="18.75">
      <c r="G3715" s="121"/>
      <c r="H3715" s="120"/>
      <c r="I3715" s="122"/>
      <c r="J3715" s="306"/>
      <c r="K3715" s="115"/>
      <c r="AM3715" s="340"/>
    </row>
    <row r="3716" spans="7:39" customFormat="1" ht="18.75">
      <c r="G3716" s="121"/>
      <c r="H3716" s="120"/>
      <c r="I3716" s="122"/>
      <c r="J3716" s="306"/>
      <c r="K3716" s="115"/>
      <c r="AM3716" s="340"/>
    </row>
    <row r="3717" spans="7:39" customFormat="1" ht="18.75">
      <c r="G3717" s="121"/>
      <c r="H3717" s="120"/>
      <c r="I3717" s="122"/>
      <c r="J3717" s="306"/>
      <c r="K3717" s="115"/>
      <c r="AM3717" s="340"/>
    </row>
    <row r="3718" spans="7:39" customFormat="1" ht="18.75">
      <c r="G3718" s="121"/>
      <c r="H3718" s="120"/>
      <c r="I3718" s="122"/>
      <c r="J3718" s="306"/>
      <c r="K3718" s="115"/>
      <c r="AM3718" s="340"/>
    </row>
    <row r="3719" spans="7:39" customFormat="1" ht="18.75">
      <c r="G3719" s="121"/>
      <c r="H3719" s="120"/>
      <c r="I3719" s="122"/>
      <c r="J3719" s="306"/>
      <c r="K3719" s="115"/>
      <c r="AM3719" s="340"/>
    </row>
    <row r="3720" spans="7:39" customFormat="1" ht="18.75">
      <c r="G3720" s="121"/>
      <c r="H3720" s="120"/>
      <c r="I3720" s="122"/>
      <c r="J3720" s="306"/>
      <c r="K3720" s="115"/>
      <c r="AM3720" s="340"/>
    </row>
    <row r="3721" spans="7:39" customFormat="1" ht="18.75">
      <c r="G3721" s="121"/>
      <c r="H3721" s="120"/>
      <c r="I3721" s="122"/>
      <c r="J3721" s="306"/>
      <c r="K3721" s="115"/>
      <c r="AM3721" s="340"/>
    </row>
    <row r="3722" spans="7:39" customFormat="1" ht="18.75">
      <c r="G3722" s="121"/>
      <c r="H3722" s="120"/>
      <c r="I3722" s="122"/>
      <c r="J3722" s="306"/>
      <c r="K3722" s="115"/>
      <c r="AM3722" s="340"/>
    </row>
    <row r="3723" spans="7:39" customFormat="1" ht="18.75">
      <c r="G3723" s="121"/>
      <c r="H3723" s="120"/>
      <c r="I3723" s="122"/>
      <c r="J3723" s="306"/>
      <c r="K3723" s="115"/>
      <c r="AM3723" s="340"/>
    </row>
    <row r="3724" spans="7:39" customFormat="1" ht="18.75">
      <c r="G3724" s="121"/>
      <c r="H3724" s="120"/>
      <c r="I3724" s="122"/>
      <c r="J3724" s="306"/>
      <c r="K3724" s="115"/>
      <c r="AM3724" s="340"/>
    </row>
    <row r="3725" spans="7:39" customFormat="1" ht="18.75">
      <c r="G3725" s="121"/>
      <c r="H3725" s="120"/>
      <c r="I3725" s="122"/>
      <c r="J3725" s="306"/>
      <c r="K3725" s="115"/>
      <c r="AM3725" s="340"/>
    </row>
    <row r="3726" spans="7:39" customFormat="1" ht="18.75">
      <c r="G3726" s="121"/>
      <c r="H3726" s="120"/>
      <c r="I3726" s="122"/>
      <c r="J3726" s="306"/>
      <c r="K3726" s="115"/>
      <c r="AM3726" s="340"/>
    </row>
    <row r="3727" spans="7:39" customFormat="1" ht="18.75">
      <c r="G3727" s="121"/>
      <c r="H3727" s="120"/>
      <c r="I3727" s="122"/>
      <c r="J3727" s="306"/>
      <c r="K3727" s="115"/>
      <c r="AM3727" s="340"/>
    </row>
    <row r="3728" spans="7:39" customFormat="1" ht="18.75">
      <c r="G3728" s="121"/>
      <c r="H3728" s="120"/>
      <c r="I3728" s="122"/>
      <c r="J3728" s="306"/>
      <c r="K3728" s="115"/>
      <c r="AM3728" s="340"/>
    </row>
    <row r="3729" spans="7:39" customFormat="1" ht="18.75">
      <c r="G3729" s="121"/>
      <c r="H3729" s="120"/>
      <c r="I3729" s="122"/>
      <c r="J3729" s="306"/>
      <c r="K3729" s="115"/>
      <c r="AM3729" s="340"/>
    </row>
    <row r="3730" spans="7:39" customFormat="1" ht="18.75">
      <c r="G3730" s="121"/>
      <c r="H3730" s="120"/>
      <c r="I3730" s="122"/>
      <c r="J3730" s="306"/>
      <c r="K3730" s="115"/>
      <c r="AM3730" s="340"/>
    </row>
    <row r="3731" spans="7:39" customFormat="1" ht="18.75">
      <c r="G3731" s="121"/>
      <c r="H3731" s="120"/>
      <c r="I3731" s="122"/>
      <c r="J3731" s="306"/>
      <c r="K3731" s="115"/>
      <c r="AM3731" s="340"/>
    </row>
    <row r="3732" spans="7:39" customFormat="1" ht="18.75">
      <c r="G3732" s="121"/>
      <c r="H3732" s="120"/>
      <c r="I3732" s="122"/>
      <c r="J3732" s="306"/>
      <c r="K3732" s="115"/>
      <c r="AM3732" s="340"/>
    </row>
    <row r="3733" spans="7:39" customFormat="1" ht="18.75">
      <c r="G3733" s="121"/>
      <c r="H3733" s="120"/>
      <c r="I3733" s="122"/>
      <c r="J3733" s="306"/>
      <c r="K3733" s="115"/>
      <c r="AM3733" s="340"/>
    </row>
    <row r="3734" spans="7:39" customFormat="1" ht="18.75">
      <c r="G3734" s="121"/>
      <c r="H3734" s="120"/>
      <c r="I3734" s="122"/>
      <c r="J3734" s="306"/>
      <c r="K3734" s="115"/>
      <c r="AM3734" s="340"/>
    </row>
    <row r="3735" spans="7:39" customFormat="1" ht="18.75">
      <c r="G3735" s="121"/>
      <c r="H3735" s="120"/>
      <c r="I3735" s="122"/>
      <c r="J3735" s="306"/>
      <c r="K3735" s="115"/>
      <c r="AM3735" s="340"/>
    </row>
    <row r="3736" spans="7:39" customFormat="1" ht="18.75">
      <c r="G3736" s="121"/>
      <c r="H3736" s="120"/>
      <c r="I3736" s="122"/>
      <c r="J3736" s="306"/>
      <c r="K3736" s="115"/>
      <c r="AM3736" s="340"/>
    </row>
    <row r="3737" spans="7:39" customFormat="1" ht="18.75">
      <c r="G3737" s="121"/>
      <c r="H3737" s="120"/>
      <c r="I3737" s="122"/>
      <c r="J3737" s="306"/>
      <c r="K3737" s="115"/>
      <c r="AM3737" s="340"/>
    </row>
    <row r="3738" spans="7:39" customFormat="1" ht="18.75">
      <c r="G3738" s="121"/>
      <c r="H3738" s="120"/>
      <c r="I3738" s="122"/>
      <c r="J3738" s="306"/>
      <c r="K3738" s="115"/>
      <c r="AM3738" s="340"/>
    </row>
    <row r="3739" spans="7:39" customFormat="1" ht="18.75">
      <c r="G3739" s="121"/>
      <c r="H3739" s="120"/>
      <c r="I3739" s="122"/>
      <c r="J3739" s="306"/>
      <c r="K3739" s="115"/>
      <c r="AM3739" s="340"/>
    </row>
    <row r="3740" spans="7:39" customFormat="1" ht="18.75">
      <c r="G3740" s="121"/>
      <c r="H3740" s="120"/>
      <c r="I3740" s="122"/>
      <c r="J3740" s="306"/>
      <c r="K3740" s="115"/>
      <c r="AM3740" s="340"/>
    </row>
    <row r="3741" spans="7:39" customFormat="1" ht="18.75">
      <c r="G3741" s="121"/>
      <c r="H3741" s="120"/>
      <c r="I3741" s="122"/>
      <c r="J3741" s="306"/>
      <c r="K3741" s="115"/>
      <c r="AM3741" s="340"/>
    </row>
    <row r="3742" spans="7:39" customFormat="1" ht="18.75">
      <c r="G3742" s="121"/>
      <c r="H3742" s="120"/>
      <c r="I3742" s="122"/>
      <c r="J3742" s="306"/>
      <c r="K3742" s="115"/>
      <c r="AM3742" s="340"/>
    </row>
    <row r="3743" spans="7:39" customFormat="1" ht="18.75">
      <c r="G3743" s="121"/>
      <c r="H3743" s="120"/>
      <c r="I3743" s="122"/>
      <c r="J3743" s="306"/>
      <c r="K3743" s="115"/>
      <c r="AM3743" s="340"/>
    </row>
    <row r="3744" spans="7:39" customFormat="1" ht="18.75">
      <c r="G3744" s="121"/>
      <c r="H3744" s="120"/>
      <c r="I3744" s="122"/>
      <c r="J3744" s="306"/>
      <c r="K3744" s="115"/>
      <c r="AM3744" s="340"/>
    </row>
    <row r="3745" spans="7:39" customFormat="1" ht="18.75">
      <c r="G3745" s="121"/>
      <c r="H3745" s="120"/>
      <c r="I3745" s="122"/>
      <c r="J3745" s="306"/>
      <c r="K3745" s="115"/>
      <c r="AM3745" s="340"/>
    </row>
    <row r="3746" spans="7:39" customFormat="1" ht="18.75">
      <c r="G3746" s="121"/>
      <c r="H3746" s="120"/>
      <c r="I3746" s="122"/>
      <c r="J3746" s="306"/>
      <c r="K3746" s="115"/>
      <c r="AM3746" s="340"/>
    </row>
    <row r="3747" spans="7:39" customFormat="1" ht="18.75">
      <c r="G3747" s="121"/>
      <c r="H3747" s="120"/>
      <c r="I3747" s="122"/>
      <c r="J3747" s="306"/>
      <c r="K3747" s="115"/>
      <c r="AM3747" s="340"/>
    </row>
    <row r="3748" spans="7:39" customFormat="1" ht="18.75">
      <c r="G3748" s="121"/>
      <c r="H3748" s="120"/>
      <c r="I3748" s="122"/>
      <c r="J3748" s="306"/>
      <c r="K3748" s="115"/>
      <c r="AM3748" s="340"/>
    </row>
    <row r="3749" spans="7:39" customFormat="1" ht="18.75">
      <c r="G3749" s="121"/>
      <c r="H3749" s="120"/>
      <c r="I3749" s="122"/>
      <c r="J3749" s="306"/>
      <c r="K3749" s="115"/>
      <c r="AM3749" s="340"/>
    </row>
    <row r="3750" spans="7:39" customFormat="1" ht="18.75">
      <c r="G3750" s="121"/>
      <c r="H3750" s="120"/>
      <c r="I3750" s="122"/>
      <c r="J3750" s="306"/>
      <c r="K3750" s="115"/>
      <c r="AM3750" s="340"/>
    </row>
    <row r="3751" spans="7:39" customFormat="1" ht="18.75">
      <c r="G3751" s="121"/>
      <c r="H3751" s="120"/>
      <c r="I3751" s="122"/>
      <c r="J3751" s="306"/>
      <c r="K3751" s="115"/>
      <c r="AM3751" s="340"/>
    </row>
    <row r="3752" spans="7:39" customFormat="1" ht="18.75">
      <c r="G3752" s="121"/>
      <c r="H3752" s="120"/>
      <c r="I3752" s="122"/>
      <c r="J3752" s="306"/>
      <c r="K3752" s="115"/>
      <c r="AM3752" s="340"/>
    </row>
    <row r="3753" spans="7:39" customFormat="1" ht="18.75">
      <c r="G3753" s="121"/>
      <c r="H3753" s="120"/>
      <c r="I3753" s="122"/>
      <c r="J3753" s="306"/>
      <c r="K3753" s="115"/>
      <c r="AM3753" s="340"/>
    </row>
    <row r="3754" spans="7:39" customFormat="1" ht="18.75">
      <c r="G3754" s="121"/>
      <c r="H3754" s="120"/>
      <c r="I3754" s="122"/>
      <c r="J3754" s="306"/>
      <c r="K3754" s="115"/>
      <c r="AM3754" s="340"/>
    </row>
    <row r="3755" spans="7:39" customFormat="1" ht="18.75">
      <c r="G3755" s="121"/>
      <c r="H3755" s="120"/>
      <c r="I3755" s="122"/>
      <c r="J3755" s="306"/>
      <c r="K3755" s="115"/>
      <c r="AM3755" s="340"/>
    </row>
    <row r="3756" spans="7:39" customFormat="1" ht="18.75">
      <c r="G3756" s="121"/>
      <c r="H3756" s="120"/>
      <c r="I3756" s="122"/>
      <c r="J3756" s="306"/>
      <c r="K3756" s="115"/>
      <c r="AM3756" s="340"/>
    </row>
    <row r="3757" spans="7:39" customFormat="1" ht="18.75">
      <c r="G3757" s="121"/>
      <c r="H3757" s="120"/>
      <c r="I3757" s="122"/>
      <c r="J3757" s="306"/>
      <c r="K3757" s="115"/>
      <c r="AM3757" s="340"/>
    </row>
    <row r="3758" spans="7:39" customFormat="1" ht="18.75">
      <c r="G3758" s="121"/>
      <c r="H3758" s="120"/>
      <c r="I3758" s="122"/>
      <c r="J3758" s="306"/>
      <c r="K3758" s="115"/>
      <c r="AM3758" s="340"/>
    </row>
    <row r="3759" spans="7:39" customFormat="1" ht="18.75">
      <c r="G3759" s="121"/>
      <c r="H3759" s="120"/>
      <c r="I3759" s="122"/>
      <c r="J3759" s="306"/>
      <c r="K3759" s="115"/>
      <c r="AM3759" s="340"/>
    </row>
    <row r="3760" spans="7:39" customFormat="1" ht="18.75">
      <c r="G3760" s="121"/>
      <c r="H3760" s="120"/>
      <c r="I3760" s="122"/>
      <c r="J3760" s="306"/>
      <c r="K3760" s="115"/>
      <c r="AM3760" s="340"/>
    </row>
    <row r="3761" spans="7:39" customFormat="1" ht="18.75">
      <c r="G3761" s="121"/>
      <c r="H3761" s="120"/>
      <c r="I3761" s="122"/>
      <c r="J3761" s="306"/>
      <c r="K3761" s="115"/>
      <c r="AM3761" s="340"/>
    </row>
    <row r="3762" spans="7:39" customFormat="1" ht="18.75">
      <c r="G3762" s="121"/>
      <c r="H3762" s="120"/>
      <c r="I3762" s="122"/>
      <c r="J3762" s="306"/>
      <c r="K3762" s="115"/>
      <c r="AM3762" s="340"/>
    </row>
    <row r="3763" spans="7:39" customFormat="1" ht="18.75">
      <c r="G3763" s="121"/>
      <c r="H3763" s="120"/>
      <c r="I3763" s="122"/>
      <c r="J3763" s="306"/>
      <c r="K3763" s="115"/>
      <c r="AM3763" s="340"/>
    </row>
    <row r="3764" spans="7:39" customFormat="1" ht="18.75">
      <c r="G3764" s="121"/>
      <c r="H3764" s="120"/>
      <c r="I3764" s="122"/>
      <c r="J3764" s="306"/>
      <c r="K3764" s="115"/>
      <c r="AM3764" s="340"/>
    </row>
    <row r="3765" spans="7:39" customFormat="1" ht="18.75">
      <c r="G3765" s="121"/>
      <c r="H3765" s="120"/>
      <c r="I3765" s="122"/>
      <c r="J3765" s="306"/>
      <c r="K3765" s="115"/>
      <c r="AM3765" s="340"/>
    </row>
    <row r="3766" spans="7:39" customFormat="1" ht="18.75">
      <c r="G3766" s="121"/>
      <c r="H3766" s="120"/>
      <c r="I3766" s="122"/>
      <c r="J3766" s="306"/>
      <c r="K3766" s="115"/>
      <c r="AM3766" s="340"/>
    </row>
    <row r="3767" spans="7:39" customFormat="1" ht="18.75">
      <c r="G3767" s="121"/>
      <c r="H3767" s="120"/>
      <c r="I3767" s="122"/>
      <c r="J3767" s="306"/>
      <c r="K3767" s="115"/>
      <c r="AM3767" s="340"/>
    </row>
    <row r="3768" spans="7:39" customFormat="1" ht="18.75">
      <c r="G3768" s="121"/>
      <c r="H3768" s="120"/>
      <c r="I3768" s="122"/>
      <c r="J3768" s="306"/>
      <c r="K3768" s="115"/>
      <c r="AM3768" s="340"/>
    </row>
    <row r="3769" spans="7:39" customFormat="1" ht="18.75">
      <c r="G3769" s="121"/>
      <c r="H3769" s="120"/>
      <c r="I3769" s="122"/>
      <c r="J3769" s="306"/>
      <c r="K3769" s="115"/>
      <c r="AM3769" s="340"/>
    </row>
    <row r="3770" spans="7:39" customFormat="1" ht="18.75">
      <c r="G3770" s="121"/>
      <c r="H3770" s="120"/>
      <c r="I3770" s="122"/>
      <c r="J3770" s="306"/>
      <c r="K3770" s="115"/>
      <c r="AM3770" s="340"/>
    </row>
    <row r="3771" spans="7:39" customFormat="1" ht="18.75">
      <c r="G3771" s="121"/>
      <c r="H3771" s="120"/>
      <c r="I3771" s="122"/>
      <c r="J3771" s="306"/>
      <c r="K3771" s="115"/>
      <c r="AM3771" s="340"/>
    </row>
    <row r="3772" spans="7:39" customFormat="1" ht="18.75">
      <c r="G3772" s="121"/>
      <c r="H3772" s="120"/>
      <c r="I3772" s="122"/>
      <c r="J3772" s="306"/>
      <c r="K3772" s="115"/>
      <c r="AM3772" s="340"/>
    </row>
    <row r="3773" spans="7:39" customFormat="1" ht="18.75">
      <c r="G3773" s="121"/>
      <c r="H3773" s="120"/>
      <c r="I3773" s="122"/>
      <c r="J3773" s="306"/>
      <c r="K3773" s="115"/>
      <c r="AM3773" s="340"/>
    </row>
    <row r="3774" spans="7:39" customFormat="1" ht="18.75">
      <c r="G3774" s="121"/>
      <c r="H3774" s="120"/>
      <c r="I3774" s="122"/>
      <c r="J3774" s="306"/>
      <c r="K3774" s="115"/>
      <c r="AM3774" s="340"/>
    </row>
    <row r="3775" spans="7:39" customFormat="1" ht="18.75">
      <c r="G3775" s="121"/>
      <c r="H3775" s="120"/>
      <c r="I3775" s="122"/>
      <c r="J3775" s="306"/>
      <c r="K3775" s="115"/>
      <c r="AM3775" s="340"/>
    </row>
    <row r="3776" spans="7:39" customFormat="1" ht="18.75">
      <c r="G3776" s="121"/>
      <c r="H3776" s="120"/>
      <c r="I3776" s="122"/>
      <c r="J3776" s="306"/>
      <c r="K3776" s="115"/>
      <c r="AM3776" s="340"/>
    </row>
    <row r="3777" spans="7:39" customFormat="1" ht="18.75">
      <c r="G3777" s="121"/>
      <c r="H3777" s="120"/>
      <c r="I3777" s="122"/>
      <c r="J3777" s="306"/>
      <c r="K3777" s="115"/>
      <c r="AM3777" s="340"/>
    </row>
    <row r="3778" spans="7:39" customFormat="1" ht="18.75">
      <c r="G3778" s="121"/>
      <c r="H3778" s="120"/>
      <c r="I3778" s="122"/>
      <c r="J3778" s="306"/>
      <c r="K3778" s="115"/>
      <c r="AM3778" s="340"/>
    </row>
    <row r="3779" spans="7:39" customFormat="1" ht="18.75">
      <c r="G3779" s="121"/>
      <c r="H3779" s="120"/>
      <c r="I3779" s="122"/>
      <c r="J3779" s="306"/>
      <c r="K3779" s="115"/>
      <c r="AM3779" s="340"/>
    </row>
    <row r="3780" spans="7:39" customFormat="1" ht="18.75">
      <c r="G3780" s="121"/>
      <c r="H3780" s="120"/>
      <c r="I3780" s="122"/>
      <c r="J3780" s="306"/>
      <c r="K3780" s="115"/>
      <c r="AM3780" s="340"/>
    </row>
    <row r="3781" spans="7:39" customFormat="1" ht="18.75">
      <c r="G3781" s="121"/>
      <c r="H3781" s="120"/>
      <c r="I3781" s="122"/>
      <c r="J3781" s="306"/>
      <c r="K3781" s="115"/>
      <c r="AM3781" s="340"/>
    </row>
    <row r="3782" spans="7:39" customFormat="1" ht="18.75">
      <c r="G3782" s="121"/>
      <c r="H3782" s="120"/>
      <c r="I3782" s="122"/>
      <c r="J3782" s="306"/>
      <c r="K3782" s="115"/>
      <c r="AM3782" s="340"/>
    </row>
    <row r="3783" spans="7:39" customFormat="1" ht="18.75">
      <c r="G3783" s="121"/>
      <c r="H3783" s="120"/>
      <c r="I3783" s="122"/>
      <c r="J3783" s="306"/>
      <c r="K3783" s="115"/>
      <c r="AM3783" s="340"/>
    </row>
    <row r="3784" spans="7:39" customFormat="1" ht="18.75">
      <c r="G3784" s="121"/>
      <c r="H3784" s="120"/>
      <c r="I3784" s="122"/>
      <c r="J3784" s="306"/>
      <c r="K3784" s="115"/>
      <c r="AM3784" s="340"/>
    </row>
    <row r="3785" spans="7:39" customFormat="1" ht="18.75">
      <c r="G3785" s="121"/>
      <c r="H3785" s="120"/>
      <c r="I3785" s="122"/>
      <c r="J3785" s="306"/>
      <c r="K3785" s="115"/>
      <c r="AM3785" s="340"/>
    </row>
    <row r="3786" spans="7:39" customFormat="1" ht="18.75">
      <c r="G3786" s="121"/>
      <c r="H3786" s="120"/>
      <c r="I3786" s="122"/>
      <c r="J3786" s="306"/>
      <c r="K3786" s="115"/>
      <c r="AM3786" s="340"/>
    </row>
    <row r="3787" spans="7:39" customFormat="1" ht="18.75">
      <c r="G3787" s="121"/>
      <c r="H3787" s="120"/>
      <c r="I3787" s="122"/>
      <c r="J3787" s="306"/>
      <c r="K3787" s="115"/>
      <c r="AM3787" s="340"/>
    </row>
    <row r="3788" spans="7:39" customFormat="1" ht="18.75">
      <c r="G3788" s="121"/>
      <c r="H3788" s="120"/>
      <c r="I3788" s="122"/>
      <c r="J3788" s="306"/>
      <c r="K3788" s="115"/>
      <c r="AM3788" s="340"/>
    </row>
    <row r="3789" spans="7:39" customFormat="1" ht="18.75">
      <c r="G3789" s="121"/>
      <c r="H3789" s="120"/>
      <c r="I3789" s="122"/>
      <c r="J3789" s="306"/>
      <c r="K3789" s="115"/>
      <c r="AM3789" s="340"/>
    </row>
    <row r="3790" spans="7:39" customFormat="1" ht="18.75">
      <c r="G3790" s="121"/>
      <c r="H3790" s="120"/>
      <c r="I3790" s="122"/>
      <c r="J3790" s="306"/>
      <c r="K3790" s="115"/>
      <c r="AM3790" s="340"/>
    </row>
    <row r="3791" spans="7:39" customFormat="1" ht="18.75">
      <c r="G3791" s="121"/>
      <c r="H3791" s="120"/>
      <c r="I3791" s="122"/>
      <c r="J3791" s="306"/>
      <c r="K3791" s="115"/>
      <c r="AM3791" s="340"/>
    </row>
    <row r="3792" spans="7:39" customFormat="1" ht="18.75">
      <c r="G3792" s="121"/>
      <c r="H3792" s="120"/>
      <c r="I3792" s="122"/>
      <c r="J3792" s="306"/>
      <c r="K3792" s="115"/>
      <c r="AM3792" s="340"/>
    </row>
    <row r="3793" spans="7:39" customFormat="1" ht="18.75">
      <c r="G3793" s="121"/>
      <c r="H3793" s="120"/>
      <c r="I3793" s="122"/>
      <c r="J3793" s="306"/>
      <c r="K3793" s="115"/>
      <c r="AM3793" s="340"/>
    </row>
    <row r="3794" spans="7:39" customFormat="1" ht="18.75">
      <c r="G3794" s="121"/>
      <c r="H3794" s="120"/>
      <c r="I3794" s="122"/>
      <c r="J3794" s="306"/>
      <c r="K3794" s="115"/>
      <c r="AM3794" s="340"/>
    </row>
    <row r="3795" spans="7:39" customFormat="1" ht="18.75">
      <c r="G3795" s="121"/>
      <c r="H3795" s="120"/>
      <c r="I3795" s="122"/>
      <c r="J3795" s="306"/>
      <c r="K3795" s="115"/>
      <c r="AM3795" s="340"/>
    </row>
    <row r="3796" spans="7:39" customFormat="1" ht="18.75">
      <c r="G3796" s="121"/>
      <c r="H3796" s="120"/>
      <c r="I3796" s="122"/>
      <c r="J3796" s="306"/>
      <c r="K3796" s="115"/>
      <c r="AM3796" s="340"/>
    </row>
    <row r="3797" spans="7:39" customFormat="1" ht="18.75">
      <c r="G3797" s="121"/>
      <c r="H3797" s="120"/>
      <c r="I3797" s="122"/>
      <c r="J3797" s="306"/>
      <c r="K3797" s="115"/>
      <c r="AM3797" s="340"/>
    </row>
    <row r="3798" spans="7:39" customFormat="1" ht="18.75">
      <c r="G3798" s="121"/>
      <c r="H3798" s="120"/>
      <c r="I3798" s="122"/>
      <c r="J3798" s="306"/>
      <c r="K3798" s="115"/>
      <c r="AM3798" s="340"/>
    </row>
    <row r="3799" spans="7:39" customFormat="1" ht="18.75">
      <c r="G3799" s="121"/>
      <c r="H3799" s="120"/>
      <c r="I3799" s="122"/>
      <c r="J3799" s="306"/>
      <c r="K3799" s="115"/>
      <c r="AM3799" s="340"/>
    </row>
    <row r="3800" spans="7:39" customFormat="1" ht="18.75">
      <c r="G3800" s="121"/>
      <c r="H3800" s="120"/>
      <c r="I3800" s="122"/>
      <c r="J3800" s="306"/>
      <c r="K3800" s="115"/>
      <c r="AM3800" s="340"/>
    </row>
    <row r="3801" spans="7:39" customFormat="1" ht="18.75">
      <c r="G3801" s="121"/>
      <c r="H3801" s="120"/>
      <c r="I3801" s="122"/>
      <c r="J3801" s="306"/>
      <c r="K3801" s="115"/>
      <c r="AM3801" s="340"/>
    </row>
    <row r="3802" spans="7:39" customFormat="1" ht="18.75">
      <c r="G3802" s="121"/>
      <c r="H3802" s="120"/>
      <c r="I3802" s="122"/>
      <c r="J3802" s="306"/>
      <c r="K3802" s="115"/>
      <c r="AM3802" s="340"/>
    </row>
    <row r="3803" spans="7:39" customFormat="1" ht="18.75">
      <c r="G3803" s="121"/>
      <c r="H3803" s="120"/>
      <c r="I3803" s="122"/>
      <c r="J3803" s="306"/>
      <c r="K3803" s="115"/>
      <c r="AM3803" s="340"/>
    </row>
    <row r="3804" spans="7:39" customFormat="1" ht="18.75">
      <c r="G3804" s="121"/>
      <c r="H3804" s="120"/>
      <c r="I3804" s="122"/>
      <c r="J3804" s="306"/>
      <c r="K3804" s="115"/>
      <c r="AM3804" s="340"/>
    </row>
    <row r="3805" spans="7:39" customFormat="1" ht="18.75">
      <c r="G3805" s="121"/>
      <c r="H3805" s="120"/>
      <c r="I3805" s="122"/>
      <c r="J3805" s="306"/>
      <c r="K3805" s="115"/>
      <c r="AM3805" s="340"/>
    </row>
    <row r="3806" spans="7:39" customFormat="1" ht="18.75">
      <c r="G3806" s="121"/>
      <c r="H3806" s="120"/>
      <c r="I3806" s="122"/>
      <c r="J3806" s="306"/>
      <c r="K3806" s="115"/>
      <c r="AM3806" s="340"/>
    </row>
    <row r="3807" spans="7:39" customFormat="1" ht="18.75">
      <c r="G3807" s="121"/>
      <c r="H3807" s="120"/>
      <c r="I3807" s="122"/>
      <c r="J3807" s="306"/>
      <c r="K3807" s="115"/>
      <c r="AM3807" s="340"/>
    </row>
    <row r="3808" spans="7:39" customFormat="1" ht="18.75">
      <c r="G3808" s="121"/>
      <c r="H3808" s="120"/>
      <c r="I3808" s="122"/>
      <c r="J3808" s="306"/>
      <c r="K3808" s="115"/>
      <c r="AM3808" s="340"/>
    </row>
    <row r="3809" spans="7:39" customFormat="1" ht="18.75">
      <c r="G3809" s="121"/>
      <c r="H3809" s="120"/>
      <c r="I3809" s="122"/>
      <c r="J3809" s="306"/>
      <c r="K3809" s="115"/>
      <c r="AM3809" s="340"/>
    </row>
    <row r="3810" spans="7:39" customFormat="1" ht="18.75">
      <c r="G3810" s="121"/>
      <c r="H3810" s="120"/>
      <c r="I3810" s="122"/>
      <c r="J3810" s="306"/>
      <c r="K3810" s="115"/>
      <c r="AM3810" s="340"/>
    </row>
    <row r="3811" spans="7:39" customFormat="1" ht="18.75">
      <c r="G3811" s="121"/>
      <c r="H3811" s="120"/>
      <c r="I3811" s="122"/>
      <c r="J3811" s="306"/>
      <c r="K3811" s="115"/>
      <c r="AM3811" s="340"/>
    </row>
    <row r="3812" spans="7:39" customFormat="1" ht="18.75">
      <c r="G3812" s="121"/>
      <c r="H3812" s="120"/>
      <c r="I3812" s="122"/>
      <c r="J3812" s="306"/>
      <c r="K3812" s="115"/>
      <c r="AM3812" s="340"/>
    </row>
    <row r="3813" spans="7:39" customFormat="1" ht="18.75">
      <c r="G3813" s="121"/>
      <c r="H3813" s="120"/>
      <c r="I3813" s="122"/>
      <c r="J3813" s="306"/>
      <c r="K3813" s="115"/>
      <c r="AM3813" s="340"/>
    </row>
    <row r="3814" spans="7:39" customFormat="1" ht="18.75">
      <c r="G3814" s="121"/>
      <c r="H3814" s="120"/>
      <c r="I3814" s="122"/>
      <c r="J3814" s="306"/>
      <c r="K3814" s="115"/>
      <c r="AM3814" s="340"/>
    </row>
    <row r="3815" spans="7:39" customFormat="1" ht="18.75">
      <c r="G3815" s="121"/>
      <c r="H3815" s="120"/>
      <c r="I3815" s="122"/>
      <c r="J3815" s="306"/>
      <c r="K3815" s="115"/>
      <c r="AM3815" s="340"/>
    </row>
    <row r="3816" spans="7:39" customFormat="1" ht="18.75">
      <c r="G3816" s="121"/>
      <c r="H3816" s="120"/>
      <c r="I3816" s="122"/>
      <c r="J3816" s="306"/>
      <c r="K3816" s="115"/>
      <c r="AM3816" s="340"/>
    </row>
    <row r="3817" spans="7:39" customFormat="1" ht="18.75">
      <c r="G3817" s="121"/>
      <c r="H3817" s="120"/>
      <c r="I3817" s="122"/>
      <c r="J3817" s="306"/>
      <c r="K3817" s="115"/>
      <c r="AM3817" s="340"/>
    </row>
    <row r="3818" spans="7:39" customFormat="1" ht="18.75">
      <c r="G3818" s="121"/>
      <c r="H3818" s="120"/>
      <c r="I3818" s="122"/>
      <c r="J3818" s="306"/>
      <c r="K3818" s="115"/>
      <c r="AM3818" s="340"/>
    </row>
    <row r="3819" spans="7:39" customFormat="1" ht="18.75">
      <c r="G3819" s="121"/>
      <c r="H3819" s="120"/>
      <c r="I3819" s="122"/>
      <c r="J3819" s="306"/>
      <c r="K3819" s="115"/>
      <c r="AM3819" s="340"/>
    </row>
    <row r="3820" spans="7:39" customFormat="1" ht="18.75">
      <c r="G3820" s="121"/>
      <c r="H3820" s="120"/>
      <c r="I3820" s="122"/>
      <c r="J3820" s="306"/>
      <c r="K3820" s="115"/>
      <c r="AM3820" s="340"/>
    </row>
    <row r="3821" spans="7:39" customFormat="1" ht="18.75">
      <c r="G3821" s="121"/>
      <c r="H3821" s="120"/>
      <c r="I3821" s="122"/>
      <c r="J3821" s="306"/>
      <c r="K3821" s="115"/>
      <c r="AM3821" s="340"/>
    </row>
    <row r="3822" spans="7:39" customFormat="1" ht="18.75">
      <c r="G3822" s="121"/>
      <c r="H3822" s="120"/>
      <c r="I3822" s="122"/>
      <c r="J3822" s="306"/>
      <c r="K3822" s="115"/>
      <c r="AM3822" s="340"/>
    </row>
    <row r="3823" spans="7:39" customFormat="1" ht="18.75">
      <c r="G3823" s="121"/>
      <c r="H3823" s="120"/>
      <c r="I3823" s="122"/>
      <c r="J3823" s="306"/>
      <c r="K3823" s="115"/>
      <c r="AM3823" s="340"/>
    </row>
    <row r="3824" spans="7:39" customFormat="1" ht="18.75">
      <c r="G3824" s="121"/>
      <c r="H3824" s="120"/>
      <c r="I3824" s="122"/>
      <c r="J3824" s="306"/>
      <c r="K3824" s="115"/>
      <c r="AM3824" s="340"/>
    </row>
    <row r="3825" spans="7:39" customFormat="1" ht="18.75">
      <c r="G3825" s="121"/>
      <c r="H3825" s="120"/>
      <c r="I3825" s="122"/>
      <c r="J3825" s="306"/>
      <c r="K3825" s="115"/>
      <c r="AM3825" s="340"/>
    </row>
    <row r="3826" spans="7:39" customFormat="1" ht="18.75">
      <c r="G3826" s="121"/>
      <c r="H3826" s="120"/>
      <c r="I3826" s="122"/>
      <c r="J3826" s="306"/>
      <c r="K3826" s="115"/>
      <c r="AM3826" s="340"/>
    </row>
    <row r="3827" spans="7:39" customFormat="1" ht="18.75">
      <c r="G3827" s="121"/>
      <c r="H3827" s="120"/>
      <c r="I3827" s="122"/>
      <c r="J3827" s="306"/>
      <c r="K3827" s="115"/>
      <c r="AM3827" s="340"/>
    </row>
    <row r="3828" spans="7:39" customFormat="1" ht="18.75">
      <c r="G3828" s="121"/>
      <c r="H3828" s="120"/>
      <c r="I3828" s="122"/>
      <c r="J3828" s="306"/>
      <c r="K3828" s="115"/>
      <c r="AM3828" s="340"/>
    </row>
    <row r="3829" spans="7:39" customFormat="1" ht="18.75">
      <c r="G3829" s="121"/>
      <c r="H3829" s="120"/>
      <c r="I3829" s="122"/>
      <c r="J3829" s="306"/>
      <c r="K3829" s="115"/>
      <c r="AM3829" s="340"/>
    </row>
    <row r="3830" spans="7:39" customFormat="1" ht="18.75">
      <c r="G3830" s="121"/>
      <c r="H3830" s="120"/>
      <c r="I3830" s="122"/>
      <c r="J3830" s="306"/>
      <c r="K3830" s="115"/>
      <c r="AM3830" s="340"/>
    </row>
    <row r="3831" spans="7:39" customFormat="1" ht="18.75">
      <c r="G3831" s="121"/>
      <c r="H3831" s="120"/>
      <c r="I3831" s="122"/>
      <c r="J3831" s="306"/>
      <c r="K3831" s="115"/>
      <c r="AM3831" s="340"/>
    </row>
    <row r="3832" spans="7:39" customFormat="1" ht="18.75">
      <c r="G3832" s="121"/>
      <c r="H3832" s="120"/>
      <c r="I3832" s="122"/>
      <c r="J3832" s="306"/>
      <c r="K3832" s="115"/>
      <c r="AM3832" s="340"/>
    </row>
    <row r="3833" spans="7:39" customFormat="1" ht="18.75">
      <c r="G3833" s="121"/>
      <c r="H3833" s="120"/>
      <c r="I3833" s="122"/>
      <c r="J3833" s="306"/>
      <c r="K3833" s="115"/>
      <c r="AM3833" s="340"/>
    </row>
    <row r="3834" spans="7:39" customFormat="1" ht="18.75">
      <c r="G3834" s="121"/>
      <c r="H3834" s="120"/>
      <c r="I3834" s="122"/>
      <c r="J3834" s="306"/>
      <c r="K3834" s="115"/>
      <c r="AM3834" s="340"/>
    </row>
    <row r="3835" spans="7:39" customFormat="1" ht="18.75">
      <c r="G3835" s="121"/>
      <c r="H3835" s="120"/>
      <c r="I3835" s="122"/>
      <c r="J3835" s="306"/>
      <c r="K3835" s="115"/>
      <c r="AM3835" s="340"/>
    </row>
    <row r="3836" spans="7:39" customFormat="1" ht="18.75">
      <c r="G3836" s="121"/>
      <c r="H3836" s="120"/>
      <c r="I3836" s="122"/>
      <c r="J3836" s="306"/>
      <c r="K3836" s="115"/>
      <c r="AM3836" s="340"/>
    </row>
    <row r="3837" spans="7:39" customFormat="1" ht="18.75">
      <c r="G3837" s="121"/>
      <c r="H3837" s="120"/>
      <c r="I3837" s="122"/>
      <c r="J3837" s="306"/>
      <c r="K3837" s="115"/>
      <c r="AM3837" s="340"/>
    </row>
    <row r="3838" spans="7:39" customFormat="1" ht="18.75">
      <c r="G3838" s="121"/>
      <c r="H3838" s="120"/>
      <c r="I3838" s="122"/>
      <c r="J3838" s="306"/>
      <c r="K3838" s="115"/>
      <c r="AM3838" s="340"/>
    </row>
    <row r="3839" spans="7:39" customFormat="1" ht="18.75">
      <c r="G3839" s="121"/>
      <c r="H3839" s="120"/>
      <c r="I3839" s="122"/>
      <c r="J3839" s="306"/>
      <c r="K3839" s="115"/>
      <c r="AM3839" s="340"/>
    </row>
    <row r="3840" spans="7:39" customFormat="1" ht="18.75">
      <c r="G3840" s="121"/>
      <c r="H3840" s="120"/>
      <c r="I3840" s="122"/>
      <c r="J3840" s="306"/>
      <c r="K3840" s="115"/>
      <c r="AM3840" s="340"/>
    </row>
    <row r="3841" spans="7:39" customFormat="1" ht="18.75">
      <c r="G3841" s="121"/>
      <c r="H3841" s="120"/>
      <c r="I3841" s="122"/>
      <c r="J3841" s="306"/>
      <c r="K3841" s="115"/>
      <c r="AM3841" s="340"/>
    </row>
    <row r="3842" spans="7:39" customFormat="1" ht="18.75">
      <c r="G3842" s="121"/>
      <c r="H3842" s="120"/>
      <c r="I3842" s="122"/>
      <c r="J3842" s="306"/>
      <c r="K3842" s="115"/>
      <c r="AM3842" s="340"/>
    </row>
    <row r="3843" spans="7:39" customFormat="1" ht="18.75">
      <c r="G3843" s="121"/>
      <c r="H3843" s="120"/>
      <c r="I3843" s="122"/>
      <c r="J3843" s="306"/>
      <c r="K3843" s="115"/>
      <c r="AM3843" s="340"/>
    </row>
    <row r="3844" spans="7:39" customFormat="1" ht="18.75">
      <c r="G3844" s="121"/>
      <c r="H3844" s="120"/>
      <c r="I3844" s="122"/>
      <c r="J3844" s="306"/>
      <c r="K3844" s="115"/>
      <c r="AM3844" s="340"/>
    </row>
    <row r="3845" spans="7:39" customFormat="1" ht="18.75">
      <c r="G3845" s="121"/>
      <c r="H3845" s="120"/>
      <c r="I3845" s="122"/>
      <c r="J3845" s="306"/>
      <c r="K3845" s="115"/>
      <c r="AM3845" s="340"/>
    </row>
    <row r="3846" spans="7:39" customFormat="1" ht="18.75">
      <c r="G3846" s="121"/>
      <c r="H3846" s="120"/>
      <c r="I3846" s="122"/>
      <c r="J3846" s="306"/>
      <c r="K3846" s="115"/>
      <c r="AM3846" s="340"/>
    </row>
    <row r="3847" spans="7:39" customFormat="1" ht="18.75">
      <c r="G3847" s="121"/>
      <c r="H3847" s="120"/>
      <c r="I3847" s="122"/>
      <c r="J3847" s="306"/>
      <c r="K3847" s="115"/>
      <c r="AM3847" s="340"/>
    </row>
    <row r="3848" spans="7:39" customFormat="1" ht="18.75">
      <c r="G3848" s="121"/>
      <c r="H3848" s="120"/>
      <c r="I3848" s="122"/>
      <c r="J3848" s="306"/>
      <c r="K3848" s="115"/>
      <c r="AM3848" s="340"/>
    </row>
    <row r="3849" spans="7:39" customFormat="1" ht="18.75">
      <c r="G3849" s="121"/>
      <c r="H3849" s="120"/>
      <c r="I3849" s="122"/>
      <c r="J3849" s="306"/>
      <c r="K3849" s="115"/>
      <c r="AM3849" s="340"/>
    </row>
    <row r="3850" spans="7:39" customFormat="1" ht="18.75">
      <c r="G3850" s="121"/>
      <c r="H3850" s="120"/>
      <c r="I3850" s="122"/>
      <c r="J3850" s="306"/>
      <c r="K3850" s="115"/>
      <c r="AM3850" s="340"/>
    </row>
    <row r="3851" spans="7:39" customFormat="1" ht="18.75">
      <c r="G3851" s="121"/>
      <c r="H3851" s="120"/>
      <c r="I3851" s="122"/>
      <c r="J3851" s="306"/>
      <c r="K3851" s="115"/>
      <c r="AM3851" s="340"/>
    </row>
    <row r="3852" spans="7:39" customFormat="1" ht="18.75">
      <c r="G3852" s="121"/>
      <c r="H3852" s="120"/>
      <c r="I3852" s="122"/>
      <c r="J3852" s="306"/>
      <c r="K3852" s="115"/>
      <c r="AM3852" s="340"/>
    </row>
    <row r="3853" spans="7:39" customFormat="1" ht="18.75">
      <c r="G3853" s="121"/>
      <c r="H3853" s="120"/>
      <c r="I3853" s="122"/>
      <c r="J3853" s="306"/>
      <c r="K3853" s="115"/>
      <c r="AM3853" s="340"/>
    </row>
    <row r="3854" spans="7:39" customFormat="1" ht="18.75">
      <c r="G3854" s="121"/>
      <c r="H3854" s="120"/>
      <c r="I3854" s="122"/>
      <c r="J3854" s="306"/>
      <c r="K3854" s="115"/>
      <c r="AM3854" s="340"/>
    </row>
    <row r="3855" spans="7:39" customFormat="1" ht="18.75">
      <c r="G3855" s="121"/>
      <c r="H3855" s="120"/>
      <c r="I3855" s="122"/>
      <c r="J3855" s="306"/>
      <c r="K3855" s="115"/>
      <c r="AM3855" s="340"/>
    </row>
    <row r="3856" spans="7:39" customFormat="1" ht="18.75">
      <c r="G3856" s="121"/>
      <c r="H3856" s="120"/>
      <c r="I3856" s="122"/>
      <c r="J3856" s="306"/>
      <c r="K3856" s="115"/>
      <c r="AM3856" s="340"/>
    </row>
    <row r="3857" spans="7:39" customFormat="1" ht="18.75">
      <c r="G3857" s="121"/>
      <c r="H3857" s="120"/>
      <c r="I3857" s="122"/>
      <c r="J3857" s="306"/>
      <c r="K3857" s="115"/>
      <c r="AM3857" s="340"/>
    </row>
    <row r="3858" spans="7:39" customFormat="1" ht="18.75">
      <c r="G3858" s="121"/>
      <c r="H3858" s="120"/>
      <c r="I3858" s="122"/>
      <c r="J3858" s="306"/>
      <c r="K3858" s="115"/>
      <c r="AM3858" s="340"/>
    </row>
    <row r="3859" spans="7:39" customFormat="1" ht="18.75">
      <c r="G3859" s="121"/>
      <c r="H3859" s="120"/>
      <c r="I3859" s="122"/>
      <c r="J3859" s="306"/>
      <c r="K3859" s="115"/>
      <c r="AM3859" s="340"/>
    </row>
    <row r="3860" spans="7:39" customFormat="1" ht="18.75">
      <c r="G3860" s="121"/>
      <c r="H3860" s="120"/>
      <c r="I3860" s="122"/>
      <c r="J3860" s="306"/>
      <c r="K3860" s="115"/>
      <c r="AM3860" s="340"/>
    </row>
    <row r="3861" spans="7:39" customFormat="1" ht="18.75">
      <c r="G3861" s="121"/>
      <c r="H3861" s="120"/>
      <c r="I3861" s="122"/>
      <c r="J3861" s="306"/>
      <c r="K3861" s="115"/>
      <c r="AM3861" s="340"/>
    </row>
    <row r="3862" spans="7:39" customFormat="1" ht="18.75">
      <c r="G3862" s="121"/>
      <c r="H3862" s="120"/>
      <c r="I3862" s="122"/>
      <c r="J3862" s="306"/>
      <c r="K3862" s="115"/>
      <c r="AM3862" s="340"/>
    </row>
    <row r="3863" spans="7:39" customFormat="1" ht="18.75">
      <c r="G3863" s="121"/>
      <c r="H3863" s="120"/>
      <c r="I3863" s="122"/>
      <c r="J3863" s="306"/>
      <c r="K3863" s="115"/>
      <c r="AM3863" s="340"/>
    </row>
    <row r="3864" spans="7:39" customFormat="1" ht="18.75">
      <c r="G3864" s="121"/>
      <c r="H3864" s="120"/>
      <c r="I3864" s="122"/>
      <c r="J3864" s="306"/>
      <c r="K3864" s="115"/>
      <c r="AM3864" s="340"/>
    </row>
    <row r="3865" spans="7:39" customFormat="1" ht="18.75">
      <c r="G3865" s="121"/>
      <c r="H3865" s="120"/>
      <c r="I3865" s="122"/>
      <c r="J3865" s="306"/>
      <c r="K3865" s="115"/>
      <c r="AM3865" s="340"/>
    </row>
    <row r="3866" spans="7:39" customFormat="1" ht="18.75">
      <c r="G3866" s="121"/>
      <c r="H3866" s="120"/>
      <c r="I3866" s="122"/>
      <c r="J3866" s="306"/>
      <c r="K3866" s="115"/>
      <c r="AM3866" s="340"/>
    </row>
    <row r="3867" spans="7:39" customFormat="1" ht="18.75">
      <c r="G3867" s="121"/>
      <c r="H3867" s="120"/>
      <c r="I3867" s="122"/>
      <c r="J3867" s="306"/>
      <c r="K3867" s="115"/>
      <c r="AM3867" s="340"/>
    </row>
    <row r="3868" spans="7:39" customFormat="1" ht="18.75">
      <c r="G3868" s="121"/>
      <c r="H3868" s="120"/>
      <c r="I3868" s="122"/>
      <c r="J3868" s="306"/>
      <c r="K3868" s="115"/>
      <c r="AM3868" s="340"/>
    </row>
    <row r="3869" spans="7:39" customFormat="1" ht="18.75">
      <c r="G3869" s="121"/>
      <c r="H3869" s="120"/>
      <c r="I3869" s="122"/>
      <c r="J3869" s="306"/>
      <c r="K3869" s="115"/>
      <c r="AM3869" s="340"/>
    </row>
    <row r="3870" spans="7:39" customFormat="1" ht="18.75">
      <c r="G3870" s="121"/>
      <c r="H3870" s="120"/>
      <c r="I3870" s="122"/>
      <c r="J3870" s="306"/>
      <c r="K3870" s="115"/>
      <c r="AM3870" s="340"/>
    </row>
    <row r="3871" spans="7:39" customFormat="1" ht="18.75">
      <c r="G3871" s="121"/>
      <c r="H3871" s="120"/>
      <c r="I3871" s="122"/>
      <c r="J3871" s="306"/>
      <c r="K3871" s="115"/>
      <c r="AM3871" s="340"/>
    </row>
    <row r="3872" spans="7:39" customFormat="1" ht="18.75">
      <c r="G3872" s="121"/>
      <c r="H3872" s="120"/>
      <c r="I3872" s="122"/>
      <c r="J3872" s="306"/>
      <c r="K3872" s="115"/>
      <c r="AM3872" s="340"/>
    </row>
    <row r="3873" spans="7:39" customFormat="1" ht="18.75">
      <c r="G3873" s="121"/>
      <c r="H3873" s="120"/>
      <c r="I3873" s="122"/>
      <c r="J3873" s="306"/>
      <c r="K3873" s="115"/>
      <c r="AM3873" s="340"/>
    </row>
    <row r="3874" spans="7:39" customFormat="1" ht="18.75">
      <c r="G3874" s="121"/>
      <c r="H3874" s="120"/>
      <c r="I3874" s="122"/>
      <c r="J3874" s="306"/>
      <c r="K3874" s="115"/>
      <c r="AM3874" s="340"/>
    </row>
    <row r="3875" spans="7:39" customFormat="1" ht="18.75">
      <c r="G3875" s="121"/>
      <c r="H3875" s="120"/>
      <c r="I3875" s="122"/>
      <c r="J3875" s="306"/>
      <c r="K3875" s="115"/>
      <c r="AM3875" s="340"/>
    </row>
    <row r="3876" spans="7:39" customFormat="1" ht="18.75">
      <c r="G3876" s="121"/>
      <c r="H3876" s="120"/>
      <c r="I3876" s="122"/>
      <c r="J3876" s="306"/>
      <c r="K3876" s="115"/>
      <c r="AM3876" s="340"/>
    </row>
    <row r="3877" spans="7:39" customFormat="1" ht="18.75">
      <c r="G3877" s="121"/>
      <c r="H3877" s="120"/>
      <c r="I3877" s="122"/>
      <c r="J3877" s="306"/>
      <c r="K3877" s="115"/>
      <c r="AM3877" s="340"/>
    </row>
    <row r="3878" spans="7:39" customFormat="1" ht="18.75">
      <c r="G3878" s="121"/>
      <c r="H3878" s="120"/>
      <c r="I3878" s="122"/>
      <c r="J3878" s="306"/>
      <c r="K3878" s="115"/>
      <c r="AM3878" s="340"/>
    </row>
    <row r="3879" spans="7:39" customFormat="1" ht="18.75">
      <c r="G3879" s="121"/>
      <c r="H3879" s="120"/>
      <c r="I3879" s="122"/>
      <c r="J3879" s="306"/>
      <c r="K3879" s="115"/>
      <c r="AM3879" s="340"/>
    </row>
    <row r="3880" spans="7:39" customFormat="1" ht="18.75">
      <c r="G3880" s="121"/>
      <c r="H3880" s="120"/>
      <c r="I3880" s="122"/>
      <c r="J3880" s="306"/>
      <c r="K3880" s="115"/>
      <c r="AM3880" s="340"/>
    </row>
    <row r="3881" spans="7:39" customFormat="1" ht="18.75">
      <c r="G3881" s="121"/>
      <c r="H3881" s="120"/>
      <c r="I3881" s="122"/>
      <c r="J3881" s="306"/>
      <c r="K3881" s="115"/>
      <c r="AM3881" s="340"/>
    </row>
    <row r="3882" spans="7:39" customFormat="1" ht="18.75">
      <c r="G3882" s="121"/>
      <c r="H3882" s="120"/>
      <c r="I3882" s="122"/>
      <c r="J3882" s="306"/>
      <c r="K3882" s="115"/>
      <c r="AM3882" s="340"/>
    </row>
    <row r="3883" spans="7:39" customFormat="1" ht="18.75">
      <c r="G3883" s="121"/>
      <c r="H3883" s="120"/>
      <c r="I3883" s="122"/>
      <c r="J3883" s="306"/>
      <c r="K3883" s="115"/>
      <c r="AM3883" s="340"/>
    </row>
    <row r="3884" spans="7:39" customFormat="1" ht="18.75">
      <c r="G3884" s="121"/>
      <c r="H3884" s="120"/>
      <c r="I3884" s="122"/>
      <c r="J3884" s="306"/>
      <c r="K3884" s="115"/>
      <c r="AM3884" s="340"/>
    </row>
    <row r="3885" spans="7:39" customFormat="1" ht="18.75">
      <c r="G3885" s="121"/>
      <c r="H3885" s="120"/>
      <c r="I3885" s="122"/>
      <c r="J3885" s="306"/>
      <c r="K3885" s="115"/>
      <c r="AM3885" s="340"/>
    </row>
    <row r="3886" spans="7:39" customFormat="1" ht="18.75">
      <c r="G3886" s="121"/>
      <c r="H3886" s="120"/>
      <c r="I3886" s="122"/>
      <c r="J3886" s="306"/>
      <c r="K3886" s="115"/>
      <c r="AM3886" s="340"/>
    </row>
    <row r="3887" spans="7:39" customFormat="1" ht="18.75">
      <c r="G3887" s="121"/>
      <c r="H3887" s="120"/>
      <c r="I3887" s="122"/>
      <c r="J3887" s="306"/>
      <c r="K3887" s="115"/>
      <c r="AM3887" s="340"/>
    </row>
    <row r="3888" spans="7:39" customFormat="1" ht="18.75">
      <c r="G3888" s="121"/>
      <c r="H3888" s="120"/>
      <c r="I3888" s="122"/>
      <c r="J3888" s="306"/>
      <c r="K3888" s="115"/>
      <c r="AM3888" s="340"/>
    </row>
    <row r="3889" spans="7:39" customFormat="1" ht="18.75">
      <c r="G3889" s="121"/>
      <c r="H3889" s="120"/>
      <c r="I3889" s="122"/>
      <c r="J3889" s="306"/>
      <c r="K3889" s="115"/>
      <c r="AM3889" s="340"/>
    </row>
    <row r="3890" spans="7:39" customFormat="1" ht="18.75">
      <c r="G3890" s="121"/>
      <c r="H3890" s="120"/>
      <c r="I3890" s="122"/>
      <c r="J3890" s="306"/>
      <c r="K3890" s="115"/>
      <c r="AM3890" s="340"/>
    </row>
    <row r="3891" spans="7:39" customFormat="1" ht="18.75">
      <c r="G3891" s="121"/>
      <c r="H3891" s="120"/>
      <c r="I3891" s="122"/>
      <c r="J3891" s="306"/>
      <c r="K3891" s="115"/>
      <c r="AM3891" s="340"/>
    </row>
    <row r="3892" spans="7:39" customFormat="1" ht="18.75">
      <c r="G3892" s="121"/>
      <c r="H3892" s="120"/>
      <c r="I3892" s="122"/>
      <c r="J3892" s="306"/>
      <c r="K3892" s="115"/>
      <c r="AM3892" s="340"/>
    </row>
    <row r="3893" spans="7:39" customFormat="1" ht="18.75">
      <c r="G3893" s="121"/>
      <c r="H3893" s="120"/>
      <c r="I3893" s="122"/>
      <c r="J3893" s="306"/>
      <c r="K3893" s="115"/>
      <c r="AM3893" s="340"/>
    </row>
    <row r="3894" spans="7:39" customFormat="1" ht="18.75">
      <c r="G3894" s="121"/>
      <c r="H3894" s="120"/>
      <c r="I3894" s="122"/>
      <c r="J3894" s="306"/>
      <c r="K3894" s="115"/>
      <c r="AM3894" s="340"/>
    </row>
    <row r="3895" spans="7:39" customFormat="1" ht="18.75">
      <c r="G3895" s="121"/>
      <c r="H3895" s="120"/>
      <c r="I3895" s="122"/>
      <c r="J3895" s="306"/>
      <c r="K3895" s="115"/>
      <c r="AM3895" s="340"/>
    </row>
    <row r="3896" spans="7:39" customFormat="1" ht="18.75">
      <c r="G3896" s="121"/>
      <c r="H3896" s="120"/>
      <c r="I3896" s="122"/>
      <c r="J3896" s="306"/>
      <c r="K3896" s="115"/>
      <c r="AM3896" s="340"/>
    </row>
    <row r="3897" spans="7:39" customFormat="1" ht="18.75">
      <c r="G3897" s="121"/>
      <c r="H3897" s="120"/>
      <c r="I3897" s="122"/>
      <c r="J3897" s="306"/>
      <c r="K3897" s="115"/>
      <c r="AM3897" s="340"/>
    </row>
    <row r="3898" spans="7:39" customFormat="1" ht="18.75">
      <c r="G3898" s="121"/>
      <c r="H3898" s="120"/>
      <c r="I3898" s="122"/>
      <c r="J3898" s="306"/>
      <c r="K3898" s="115"/>
      <c r="AM3898" s="340"/>
    </row>
    <row r="3899" spans="7:39" customFormat="1" ht="18.75">
      <c r="G3899" s="121"/>
      <c r="H3899" s="120"/>
      <c r="I3899" s="122"/>
      <c r="J3899" s="306"/>
      <c r="K3899" s="115"/>
      <c r="AM3899" s="340"/>
    </row>
    <row r="3900" spans="7:39" customFormat="1" ht="18.75">
      <c r="G3900" s="121"/>
      <c r="H3900" s="120"/>
      <c r="I3900" s="122"/>
      <c r="J3900" s="306"/>
      <c r="K3900" s="115"/>
      <c r="AM3900" s="340"/>
    </row>
    <row r="3901" spans="7:39" customFormat="1" ht="18.75">
      <c r="G3901" s="121"/>
      <c r="H3901" s="120"/>
      <c r="I3901" s="122"/>
      <c r="J3901" s="306"/>
      <c r="K3901" s="115"/>
      <c r="AM3901" s="340"/>
    </row>
    <row r="3902" spans="7:39" customFormat="1" ht="18.75">
      <c r="G3902" s="121"/>
      <c r="H3902" s="120"/>
      <c r="I3902" s="122"/>
      <c r="J3902" s="306"/>
      <c r="K3902" s="115"/>
      <c r="AM3902" s="340"/>
    </row>
    <row r="3903" spans="7:39" customFormat="1" ht="18.75">
      <c r="G3903" s="121"/>
      <c r="H3903" s="120"/>
      <c r="I3903" s="122"/>
      <c r="J3903" s="306"/>
      <c r="K3903" s="115"/>
      <c r="AM3903" s="340"/>
    </row>
    <row r="3904" spans="7:39" customFormat="1" ht="18.75">
      <c r="G3904" s="121"/>
      <c r="H3904" s="120"/>
      <c r="I3904" s="122"/>
      <c r="J3904" s="306"/>
      <c r="K3904" s="115"/>
      <c r="AM3904" s="340"/>
    </row>
    <row r="3905" spans="7:39" customFormat="1" ht="18.75">
      <c r="G3905" s="121"/>
      <c r="H3905" s="120"/>
      <c r="I3905" s="122"/>
      <c r="J3905" s="306"/>
      <c r="K3905" s="115"/>
      <c r="AM3905" s="340"/>
    </row>
    <row r="3906" spans="7:39" customFormat="1" ht="18.75">
      <c r="G3906" s="121"/>
      <c r="H3906" s="120"/>
      <c r="I3906" s="122"/>
      <c r="J3906" s="306"/>
      <c r="K3906" s="115"/>
      <c r="AM3906" s="340"/>
    </row>
    <row r="3907" spans="7:39" customFormat="1" ht="18.75">
      <c r="G3907" s="121"/>
      <c r="H3907" s="120"/>
      <c r="I3907" s="122"/>
      <c r="J3907" s="306"/>
      <c r="K3907" s="115"/>
      <c r="AM3907" s="340"/>
    </row>
    <row r="3908" spans="7:39" customFormat="1" ht="18.75">
      <c r="G3908" s="121"/>
      <c r="H3908" s="120"/>
      <c r="I3908" s="122"/>
      <c r="J3908" s="306"/>
      <c r="K3908" s="115"/>
      <c r="AM3908" s="340"/>
    </row>
    <row r="3909" spans="7:39" customFormat="1" ht="18.75">
      <c r="G3909" s="121"/>
      <c r="H3909" s="120"/>
      <c r="I3909" s="122"/>
      <c r="J3909" s="306"/>
      <c r="K3909" s="115"/>
      <c r="AM3909" s="340"/>
    </row>
    <row r="3910" spans="7:39" customFormat="1" ht="18.75">
      <c r="G3910" s="121"/>
      <c r="H3910" s="120"/>
      <c r="I3910" s="122"/>
      <c r="J3910" s="306"/>
      <c r="K3910" s="115"/>
      <c r="AM3910" s="340"/>
    </row>
    <row r="3911" spans="7:39" customFormat="1" ht="18.75">
      <c r="G3911" s="121"/>
      <c r="H3911" s="120"/>
      <c r="I3911" s="122"/>
      <c r="J3911" s="306"/>
      <c r="K3911" s="115"/>
      <c r="AM3911" s="340"/>
    </row>
    <row r="3912" spans="7:39" customFormat="1" ht="18.75">
      <c r="G3912" s="121"/>
      <c r="H3912" s="120"/>
      <c r="I3912" s="122"/>
      <c r="J3912" s="306"/>
      <c r="K3912" s="115"/>
      <c r="AM3912" s="340"/>
    </row>
    <row r="3913" spans="7:39" customFormat="1" ht="18.75">
      <c r="G3913" s="121"/>
      <c r="H3913" s="120"/>
      <c r="I3913" s="122"/>
      <c r="J3913" s="306"/>
      <c r="K3913" s="115"/>
      <c r="AM3913" s="340"/>
    </row>
    <row r="3914" spans="7:39" customFormat="1" ht="18.75">
      <c r="G3914" s="121"/>
      <c r="H3914" s="120"/>
      <c r="I3914" s="122"/>
      <c r="J3914" s="306"/>
      <c r="K3914" s="115"/>
      <c r="AM3914" s="340"/>
    </row>
    <row r="3915" spans="7:39" customFormat="1" ht="18.75">
      <c r="G3915" s="121"/>
      <c r="H3915" s="120"/>
      <c r="I3915" s="122"/>
      <c r="J3915" s="306"/>
      <c r="K3915" s="115"/>
      <c r="AM3915" s="340"/>
    </row>
    <row r="3916" spans="7:39" customFormat="1" ht="18.75">
      <c r="G3916" s="121"/>
      <c r="H3916" s="120"/>
      <c r="I3916" s="122"/>
      <c r="J3916" s="306"/>
      <c r="K3916" s="115"/>
      <c r="AM3916" s="340"/>
    </row>
    <row r="3917" spans="7:39" customFormat="1" ht="18.75">
      <c r="G3917" s="121"/>
      <c r="H3917" s="120"/>
      <c r="I3917" s="122"/>
      <c r="J3917" s="306"/>
      <c r="K3917" s="115"/>
      <c r="AM3917" s="340"/>
    </row>
    <row r="3918" spans="7:39" customFormat="1" ht="18.75">
      <c r="G3918" s="121"/>
      <c r="H3918" s="120"/>
      <c r="I3918" s="122"/>
      <c r="J3918" s="306"/>
      <c r="K3918" s="115"/>
      <c r="AM3918" s="340"/>
    </row>
    <row r="3919" spans="7:39" customFormat="1" ht="18.75">
      <c r="G3919" s="121"/>
      <c r="H3919" s="120"/>
      <c r="I3919" s="122"/>
      <c r="J3919" s="306"/>
      <c r="K3919" s="115"/>
      <c r="AM3919" s="340"/>
    </row>
    <row r="3920" spans="7:39" customFormat="1" ht="18.75">
      <c r="G3920" s="121"/>
      <c r="H3920" s="120"/>
      <c r="I3920" s="122"/>
      <c r="J3920" s="306"/>
      <c r="K3920" s="115"/>
      <c r="AM3920" s="340"/>
    </row>
    <row r="3921" spans="7:39" customFormat="1" ht="18.75">
      <c r="G3921" s="121"/>
      <c r="H3921" s="120"/>
      <c r="I3921" s="122"/>
      <c r="J3921" s="306"/>
      <c r="K3921" s="115"/>
      <c r="AM3921" s="340"/>
    </row>
    <row r="3922" spans="7:39" customFormat="1" ht="18.75">
      <c r="G3922" s="121"/>
      <c r="H3922" s="120"/>
      <c r="I3922" s="122"/>
      <c r="J3922" s="306"/>
      <c r="K3922" s="115"/>
      <c r="AM3922" s="340"/>
    </row>
    <row r="3923" spans="7:39" customFormat="1" ht="18.75">
      <c r="G3923" s="121"/>
      <c r="H3923" s="120"/>
      <c r="I3923" s="122"/>
      <c r="J3923" s="306"/>
      <c r="K3923" s="115"/>
      <c r="AM3923" s="340"/>
    </row>
    <row r="3924" spans="7:39" customFormat="1" ht="18.75">
      <c r="G3924" s="121"/>
      <c r="H3924" s="120"/>
      <c r="I3924" s="122"/>
      <c r="J3924" s="306"/>
      <c r="K3924" s="115"/>
      <c r="AM3924" s="340"/>
    </row>
    <row r="3925" spans="7:39" customFormat="1" ht="18.75">
      <c r="G3925" s="121"/>
      <c r="H3925" s="120"/>
      <c r="I3925" s="122"/>
      <c r="J3925" s="306"/>
      <c r="K3925" s="115"/>
      <c r="AM3925" s="340"/>
    </row>
    <row r="3926" spans="7:39" customFormat="1" ht="18.75">
      <c r="G3926" s="121"/>
      <c r="H3926" s="120"/>
      <c r="I3926" s="122"/>
      <c r="J3926" s="306"/>
      <c r="K3926" s="115"/>
      <c r="AM3926" s="340"/>
    </row>
    <row r="3927" spans="7:39" customFormat="1" ht="18.75">
      <c r="G3927" s="121"/>
      <c r="H3927" s="120"/>
      <c r="I3927" s="122"/>
      <c r="J3927" s="306"/>
      <c r="K3927" s="115"/>
      <c r="AM3927" s="340"/>
    </row>
    <row r="3928" spans="7:39" customFormat="1" ht="18.75">
      <c r="G3928" s="121"/>
      <c r="H3928" s="120"/>
      <c r="I3928" s="122"/>
      <c r="J3928" s="306"/>
      <c r="K3928" s="115"/>
      <c r="AM3928" s="340"/>
    </row>
    <row r="3929" spans="7:39" customFormat="1" ht="18.75">
      <c r="G3929" s="121"/>
      <c r="H3929" s="120"/>
      <c r="I3929" s="122"/>
      <c r="J3929" s="306"/>
      <c r="K3929" s="115"/>
      <c r="AM3929" s="340"/>
    </row>
    <row r="3930" spans="7:39" customFormat="1" ht="18.75">
      <c r="G3930" s="121"/>
      <c r="H3930" s="120"/>
      <c r="I3930" s="122"/>
      <c r="J3930" s="306"/>
      <c r="K3930" s="115"/>
      <c r="AM3930" s="340"/>
    </row>
    <row r="3931" spans="7:39" customFormat="1" ht="18.75">
      <c r="G3931" s="121"/>
      <c r="H3931" s="120"/>
      <c r="I3931" s="122"/>
      <c r="J3931" s="306"/>
      <c r="K3931" s="115"/>
      <c r="AM3931" s="340"/>
    </row>
    <row r="3932" spans="7:39" customFormat="1" ht="18.75">
      <c r="G3932" s="121"/>
      <c r="H3932" s="120"/>
      <c r="I3932" s="122"/>
      <c r="J3932" s="306"/>
      <c r="K3932" s="115"/>
      <c r="AM3932" s="340"/>
    </row>
    <row r="3933" spans="7:39" customFormat="1" ht="18.75">
      <c r="G3933" s="121"/>
      <c r="H3933" s="120"/>
      <c r="I3933" s="122"/>
      <c r="J3933" s="306"/>
      <c r="K3933" s="115"/>
      <c r="AM3933" s="340"/>
    </row>
    <row r="3934" spans="7:39" customFormat="1" ht="18.75">
      <c r="G3934" s="121"/>
      <c r="H3934" s="120"/>
      <c r="I3934" s="122"/>
      <c r="J3934" s="306"/>
      <c r="K3934" s="115"/>
      <c r="AM3934" s="340"/>
    </row>
    <row r="3935" spans="7:39" customFormat="1" ht="18.75">
      <c r="G3935" s="121"/>
      <c r="H3935" s="120"/>
      <c r="I3935" s="122"/>
      <c r="J3935" s="306"/>
      <c r="K3935" s="115"/>
      <c r="AM3935" s="340"/>
    </row>
    <row r="3936" spans="7:39" customFormat="1" ht="18.75">
      <c r="G3936" s="121"/>
      <c r="H3936" s="120"/>
      <c r="I3936" s="122"/>
      <c r="J3936" s="306"/>
      <c r="K3936" s="115"/>
      <c r="AM3936" s="340"/>
    </row>
    <row r="3937" spans="7:39" customFormat="1" ht="18.75">
      <c r="G3937" s="121"/>
      <c r="H3937" s="120"/>
      <c r="I3937" s="122"/>
      <c r="J3937" s="306"/>
      <c r="K3937" s="115"/>
      <c r="AM3937" s="340"/>
    </row>
    <row r="3938" spans="7:39" customFormat="1" ht="18.75">
      <c r="G3938" s="121"/>
      <c r="H3938" s="120"/>
      <c r="I3938" s="122"/>
      <c r="J3938" s="306"/>
      <c r="K3938" s="115"/>
      <c r="AM3938" s="340"/>
    </row>
    <row r="3939" spans="7:39" customFormat="1" ht="18.75">
      <c r="G3939" s="121"/>
      <c r="H3939" s="120"/>
      <c r="I3939" s="122"/>
      <c r="J3939" s="306"/>
      <c r="K3939" s="115"/>
      <c r="AM3939" s="340"/>
    </row>
    <row r="3940" spans="7:39" customFormat="1" ht="18.75">
      <c r="G3940" s="121"/>
      <c r="H3940" s="120"/>
      <c r="I3940" s="122"/>
      <c r="J3940" s="306"/>
      <c r="K3940" s="115"/>
      <c r="AM3940" s="340"/>
    </row>
    <row r="3941" spans="7:39" customFormat="1" ht="18.75">
      <c r="G3941" s="121"/>
      <c r="H3941" s="120"/>
      <c r="I3941" s="122"/>
      <c r="J3941" s="306"/>
      <c r="K3941" s="115"/>
      <c r="AM3941" s="340"/>
    </row>
    <row r="3942" spans="7:39" customFormat="1" ht="18.75">
      <c r="G3942" s="121"/>
      <c r="H3942" s="120"/>
      <c r="I3942" s="122"/>
      <c r="J3942" s="306"/>
      <c r="K3942" s="115"/>
      <c r="AM3942" s="340"/>
    </row>
    <row r="3943" spans="7:39" customFormat="1" ht="18.75">
      <c r="G3943" s="121"/>
      <c r="H3943" s="120"/>
      <c r="I3943" s="122"/>
      <c r="J3943" s="306"/>
      <c r="K3943" s="115"/>
      <c r="AM3943" s="340"/>
    </row>
    <row r="3944" spans="7:39" customFormat="1" ht="18.75">
      <c r="G3944" s="121"/>
      <c r="H3944" s="120"/>
      <c r="I3944" s="122"/>
      <c r="J3944" s="306"/>
      <c r="K3944" s="115"/>
      <c r="AM3944" s="340"/>
    </row>
    <row r="3945" spans="7:39" customFormat="1" ht="18.75">
      <c r="G3945" s="121"/>
      <c r="H3945" s="120"/>
      <c r="I3945" s="122"/>
      <c r="J3945" s="306"/>
      <c r="K3945" s="115"/>
      <c r="AM3945" s="340"/>
    </row>
    <row r="3946" spans="7:39" customFormat="1" ht="18.75">
      <c r="G3946" s="121"/>
      <c r="H3946" s="120"/>
      <c r="I3946" s="122"/>
      <c r="J3946" s="306"/>
      <c r="K3946" s="115"/>
      <c r="AM3946" s="340"/>
    </row>
    <row r="3947" spans="7:39" customFormat="1" ht="18.75">
      <c r="G3947" s="121"/>
      <c r="H3947" s="120"/>
      <c r="I3947" s="122"/>
      <c r="J3947" s="306"/>
      <c r="K3947" s="115"/>
      <c r="AM3947" s="340"/>
    </row>
    <row r="3948" spans="7:39" customFormat="1" ht="18.75">
      <c r="G3948" s="121"/>
      <c r="H3948" s="120"/>
      <c r="I3948" s="122"/>
      <c r="J3948" s="306"/>
      <c r="K3948" s="115"/>
      <c r="AM3948" s="340"/>
    </row>
    <row r="3949" spans="7:39" customFormat="1" ht="18.75">
      <c r="G3949" s="121"/>
      <c r="H3949" s="120"/>
      <c r="I3949" s="122"/>
      <c r="J3949" s="306"/>
      <c r="K3949" s="115"/>
      <c r="AM3949" s="340"/>
    </row>
    <row r="3950" spans="7:39" customFormat="1" ht="18.75">
      <c r="G3950" s="121"/>
      <c r="H3950" s="120"/>
      <c r="I3950" s="122"/>
      <c r="J3950" s="306"/>
      <c r="K3950" s="115"/>
      <c r="AM3950" s="340"/>
    </row>
    <row r="3951" spans="7:39" customFormat="1" ht="18.75">
      <c r="G3951" s="121"/>
      <c r="H3951" s="120"/>
      <c r="I3951" s="122"/>
      <c r="J3951" s="306"/>
      <c r="K3951" s="115"/>
      <c r="AM3951" s="340"/>
    </row>
    <row r="3952" spans="7:39" customFormat="1" ht="18.75">
      <c r="G3952" s="121"/>
      <c r="H3952" s="120"/>
      <c r="I3952" s="122"/>
      <c r="J3952" s="306"/>
      <c r="K3952" s="115"/>
      <c r="AM3952" s="340"/>
    </row>
    <row r="3953" spans="7:39" customFormat="1" ht="18.75">
      <c r="G3953" s="121"/>
      <c r="H3953" s="120"/>
      <c r="I3953" s="122"/>
      <c r="J3953" s="306"/>
      <c r="K3953" s="115"/>
      <c r="AM3953" s="340"/>
    </row>
    <row r="3954" spans="7:39" customFormat="1" ht="18.75">
      <c r="G3954" s="121"/>
      <c r="H3954" s="120"/>
      <c r="I3954" s="122"/>
      <c r="J3954" s="306"/>
      <c r="K3954" s="115"/>
      <c r="AM3954" s="340"/>
    </row>
    <row r="3955" spans="7:39" customFormat="1" ht="18.75">
      <c r="G3955" s="121"/>
      <c r="H3955" s="120"/>
      <c r="I3955" s="122"/>
      <c r="J3955" s="306"/>
      <c r="K3955" s="115"/>
      <c r="AM3955" s="340"/>
    </row>
    <row r="3956" spans="7:39" customFormat="1" ht="18.75">
      <c r="G3956" s="121"/>
      <c r="H3956" s="120"/>
      <c r="I3956" s="122"/>
      <c r="J3956" s="306"/>
      <c r="K3956" s="115"/>
      <c r="AM3956" s="340"/>
    </row>
    <row r="3957" spans="7:39" customFormat="1" ht="18.75">
      <c r="G3957" s="121"/>
      <c r="H3957" s="120"/>
      <c r="I3957" s="122"/>
      <c r="J3957" s="306"/>
      <c r="K3957" s="115"/>
      <c r="AM3957" s="340"/>
    </row>
    <row r="3958" spans="7:39" customFormat="1" ht="18.75">
      <c r="G3958" s="121"/>
      <c r="H3958" s="120"/>
      <c r="I3958" s="122"/>
      <c r="J3958" s="306"/>
      <c r="K3958" s="115"/>
      <c r="AM3958" s="340"/>
    </row>
    <row r="3959" spans="7:39" customFormat="1" ht="18.75">
      <c r="G3959" s="121"/>
      <c r="H3959" s="120"/>
      <c r="I3959" s="122"/>
      <c r="J3959" s="306"/>
      <c r="K3959" s="115"/>
      <c r="AM3959" s="340"/>
    </row>
    <row r="3960" spans="7:39" customFormat="1" ht="18.75">
      <c r="G3960" s="121"/>
      <c r="H3960" s="120"/>
      <c r="I3960" s="122"/>
      <c r="J3960" s="306"/>
      <c r="K3960" s="115"/>
      <c r="AM3960" s="340"/>
    </row>
    <row r="3961" spans="7:39" customFormat="1" ht="18.75">
      <c r="G3961" s="121"/>
      <c r="H3961" s="120"/>
      <c r="I3961" s="122"/>
      <c r="J3961" s="306"/>
      <c r="K3961" s="115"/>
      <c r="AM3961" s="340"/>
    </row>
    <row r="3962" spans="7:39" customFormat="1" ht="18.75">
      <c r="G3962" s="121"/>
      <c r="H3962" s="120"/>
      <c r="I3962" s="122"/>
      <c r="J3962" s="306"/>
      <c r="K3962" s="115"/>
      <c r="AM3962" s="340"/>
    </row>
    <row r="3963" spans="7:39" customFormat="1" ht="18.75">
      <c r="G3963" s="121"/>
      <c r="H3963" s="120"/>
      <c r="I3963" s="122"/>
      <c r="J3963" s="306"/>
      <c r="K3963" s="115"/>
      <c r="AM3963" s="340"/>
    </row>
    <row r="3964" spans="7:39" customFormat="1" ht="18.75">
      <c r="G3964" s="121"/>
      <c r="H3964" s="120"/>
      <c r="I3964" s="122"/>
      <c r="J3964" s="306"/>
      <c r="K3964" s="115"/>
      <c r="AM3964" s="340"/>
    </row>
    <row r="3965" spans="7:39" customFormat="1" ht="18.75">
      <c r="G3965" s="121"/>
      <c r="H3965" s="120"/>
      <c r="I3965" s="122"/>
      <c r="J3965" s="306"/>
      <c r="K3965" s="115"/>
      <c r="AM3965" s="340"/>
    </row>
    <row r="3966" spans="7:39" customFormat="1" ht="18.75">
      <c r="G3966" s="121"/>
      <c r="H3966" s="120"/>
      <c r="I3966" s="122"/>
      <c r="J3966" s="306"/>
      <c r="K3966" s="115"/>
      <c r="AM3966" s="340"/>
    </row>
    <row r="3967" spans="7:39" customFormat="1" ht="18.75">
      <c r="G3967" s="121"/>
      <c r="H3967" s="120"/>
      <c r="I3967" s="122"/>
      <c r="J3967" s="306"/>
      <c r="K3967" s="115"/>
      <c r="AM3967" s="340"/>
    </row>
    <row r="3968" spans="7:39" customFormat="1" ht="18.75">
      <c r="G3968" s="121"/>
      <c r="H3968" s="120"/>
      <c r="I3968" s="122"/>
      <c r="J3968" s="306"/>
      <c r="K3968" s="115"/>
      <c r="AM3968" s="340"/>
    </row>
    <row r="3969" spans="7:39" customFormat="1" ht="18.75">
      <c r="G3969" s="121"/>
      <c r="H3969" s="120"/>
      <c r="I3969" s="122"/>
      <c r="J3969" s="306"/>
      <c r="K3969" s="115"/>
      <c r="AM3969" s="340"/>
    </row>
    <row r="3970" spans="7:39" customFormat="1" ht="18.75">
      <c r="G3970" s="121"/>
      <c r="H3970" s="120"/>
      <c r="I3970" s="122"/>
      <c r="J3970" s="306"/>
      <c r="K3970" s="115"/>
      <c r="AM3970" s="340"/>
    </row>
    <row r="3971" spans="7:39" customFormat="1" ht="18.75">
      <c r="G3971" s="121"/>
      <c r="H3971" s="120"/>
      <c r="I3971" s="122"/>
      <c r="J3971" s="306"/>
      <c r="K3971" s="115"/>
      <c r="AM3971" s="340"/>
    </row>
    <row r="3972" spans="7:39" customFormat="1" ht="18.75">
      <c r="G3972" s="121"/>
      <c r="H3972" s="120"/>
      <c r="I3972" s="122"/>
      <c r="J3972" s="306"/>
      <c r="K3972" s="115"/>
      <c r="AM3972" s="340"/>
    </row>
    <row r="3973" spans="7:39" customFormat="1" ht="18.75">
      <c r="G3973" s="121"/>
      <c r="H3973" s="120"/>
      <c r="I3973" s="122"/>
      <c r="J3973" s="306"/>
      <c r="K3973" s="115"/>
      <c r="AM3973" s="340"/>
    </row>
    <row r="3974" spans="7:39" customFormat="1" ht="18.75">
      <c r="G3974" s="121"/>
      <c r="H3974" s="120"/>
      <c r="I3974" s="122"/>
      <c r="J3974" s="306"/>
      <c r="K3974" s="115"/>
      <c r="AM3974" s="340"/>
    </row>
    <row r="3975" spans="7:39" customFormat="1" ht="18.75">
      <c r="G3975" s="121"/>
      <c r="H3975" s="120"/>
      <c r="I3975" s="122"/>
      <c r="J3975" s="306"/>
      <c r="K3975" s="115"/>
      <c r="AM3975" s="340"/>
    </row>
    <row r="3976" spans="7:39" customFormat="1" ht="18.75">
      <c r="G3976" s="121"/>
      <c r="H3976" s="120"/>
      <c r="I3976" s="122"/>
      <c r="J3976" s="306"/>
      <c r="K3976" s="115"/>
      <c r="AM3976" s="340"/>
    </row>
    <row r="3977" spans="7:39" customFormat="1" ht="18.75">
      <c r="G3977" s="121"/>
      <c r="H3977" s="120"/>
      <c r="I3977" s="122"/>
      <c r="J3977" s="306"/>
      <c r="K3977" s="115"/>
      <c r="AM3977" s="340"/>
    </row>
    <row r="3978" spans="7:39" customFormat="1" ht="18.75">
      <c r="G3978" s="121"/>
      <c r="H3978" s="120"/>
      <c r="I3978" s="122"/>
      <c r="J3978" s="306"/>
      <c r="K3978" s="115"/>
      <c r="AM3978" s="340"/>
    </row>
    <row r="3979" spans="7:39" customFormat="1" ht="18.75">
      <c r="G3979" s="121"/>
      <c r="H3979" s="120"/>
      <c r="I3979" s="122"/>
      <c r="J3979" s="306"/>
      <c r="K3979" s="115"/>
      <c r="AM3979" s="340"/>
    </row>
    <row r="3980" spans="7:39" customFormat="1" ht="18.75">
      <c r="G3980" s="121"/>
      <c r="H3980" s="120"/>
      <c r="I3980" s="122"/>
      <c r="J3980" s="306"/>
      <c r="K3980" s="115"/>
      <c r="AM3980" s="340"/>
    </row>
    <row r="3981" spans="7:39" customFormat="1" ht="18.75">
      <c r="G3981" s="121"/>
      <c r="H3981" s="120"/>
      <c r="I3981" s="122"/>
      <c r="J3981" s="306"/>
      <c r="K3981" s="115"/>
      <c r="AM3981" s="340"/>
    </row>
    <row r="3982" spans="7:39" customFormat="1" ht="18.75">
      <c r="G3982" s="121"/>
      <c r="H3982" s="120"/>
      <c r="I3982" s="122"/>
      <c r="J3982" s="306"/>
      <c r="K3982" s="115"/>
      <c r="AM3982" s="340"/>
    </row>
    <row r="3983" spans="7:39" customFormat="1" ht="18.75">
      <c r="G3983" s="121"/>
      <c r="H3983" s="120"/>
      <c r="I3983" s="122"/>
      <c r="J3983" s="306"/>
      <c r="K3983" s="115"/>
      <c r="AM3983" s="340"/>
    </row>
    <row r="3984" spans="7:39" customFormat="1" ht="18.75">
      <c r="G3984" s="121"/>
      <c r="H3984" s="120"/>
      <c r="I3984" s="122"/>
      <c r="J3984" s="306"/>
      <c r="K3984" s="115"/>
      <c r="AM3984" s="340"/>
    </row>
    <row r="3985" spans="7:39" customFormat="1" ht="18.75">
      <c r="G3985" s="121"/>
      <c r="H3985" s="120"/>
      <c r="I3985" s="122"/>
      <c r="J3985" s="306"/>
      <c r="K3985" s="115"/>
      <c r="AM3985" s="340"/>
    </row>
    <row r="3986" spans="7:39" customFormat="1" ht="18.75">
      <c r="G3986" s="121"/>
      <c r="H3986" s="120"/>
      <c r="I3986" s="122"/>
      <c r="J3986" s="306"/>
      <c r="K3986" s="115"/>
      <c r="AM3986" s="340"/>
    </row>
    <row r="3987" spans="7:39" customFormat="1" ht="18.75">
      <c r="G3987" s="121"/>
      <c r="H3987" s="120"/>
      <c r="I3987" s="122"/>
      <c r="J3987" s="306"/>
      <c r="K3987" s="115"/>
      <c r="AM3987" s="340"/>
    </row>
    <row r="3988" spans="7:39" customFormat="1" ht="18.75">
      <c r="G3988" s="121"/>
      <c r="H3988" s="120"/>
      <c r="I3988" s="122"/>
      <c r="J3988" s="306"/>
      <c r="K3988" s="115"/>
      <c r="AM3988" s="340"/>
    </row>
    <row r="3989" spans="7:39" customFormat="1" ht="18.75">
      <c r="G3989" s="121"/>
      <c r="H3989" s="120"/>
      <c r="I3989" s="122"/>
      <c r="J3989" s="306"/>
      <c r="K3989" s="115"/>
      <c r="AM3989" s="340"/>
    </row>
    <row r="3990" spans="7:39" customFormat="1" ht="18.75">
      <c r="G3990" s="121"/>
      <c r="H3990" s="120"/>
      <c r="I3990" s="122"/>
      <c r="J3990" s="306"/>
      <c r="K3990" s="115"/>
      <c r="AM3990" s="340"/>
    </row>
    <row r="3991" spans="7:39" customFormat="1" ht="18.75">
      <c r="G3991" s="121"/>
      <c r="H3991" s="120"/>
      <c r="I3991" s="122"/>
      <c r="J3991" s="306"/>
      <c r="K3991" s="115"/>
      <c r="AM3991" s="340"/>
    </row>
    <row r="3992" spans="7:39" customFormat="1" ht="18.75">
      <c r="G3992" s="121"/>
      <c r="H3992" s="120"/>
      <c r="I3992" s="122"/>
      <c r="J3992" s="306"/>
      <c r="K3992" s="115"/>
      <c r="AM3992" s="340"/>
    </row>
    <row r="3993" spans="7:39" customFormat="1" ht="18.75">
      <c r="G3993" s="121"/>
      <c r="H3993" s="120"/>
      <c r="I3993" s="122"/>
      <c r="J3993" s="306"/>
      <c r="K3993" s="115"/>
      <c r="AM3993" s="340"/>
    </row>
    <row r="3994" spans="7:39" customFormat="1" ht="18.75">
      <c r="G3994" s="121"/>
      <c r="H3994" s="120"/>
      <c r="I3994" s="122"/>
      <c r="J3994" s="306"/>
      <c r="K3994" s="115"/>
      <c r="AM3994" s="340"/>
    </row>
    <row r="3995" spans="7:39" customFormat="1" ht="18.75">
      <c r="G3995" s="121"/>
      <c r="H3995" s="120"/>
      <c r="I3995" s="122"/>
      <c r="J3995" s="306"/>
      <c r="K3995" s="115"/>
      <c r="AM3995" s="340"/>
    </row>
    <row r="3996" spans="7:39" customFormat="1" ht="18.75">
      <c r="G3996" s="121"/>
      <c r="H3996" s="120"/>
      <c r="I3996" s="122"/>
      <c r="J3996" s="306"/>
      <c r="K3996" s="115"/>
      <c r="AM3996" s="340"/>
    </row>
    <row r="3997" spans="7:39" customFormat="1" ht="18.75">
      <c r="G3997" s="121"/>
      <c r="H3997" s="120"/>
      <c r="I3997" s="122"/>
      <c r="J3997" s="306"/>
      <c r="K3997" s="115"/>
      <c r="AM3997" s="340"/>
    </row>
    <row r="3998" spans="7:39" customFormat="1" ht="18.75">
      <c r="G3998" s="121"/>
      <c r="H3998" s="120"/>
      <c r="I3998" s="122"/>
      <c r="J3998" s="306"/>
      <c r="K3998" s="115"/>
      <c r="AM3998" s="340"/>
    </row>
    <row r="3999" spans="7:39" customFormat="1" ht="18.75">
      <c r="G3999" s="121"/>
      <c r="H3999" s="120"/>
      <c r="I3999" s="122"/>
      <c r="J3999" s="306"/>
      <c r="K3999" s="115"/>
      <c r="AM3999" s="340"/>
    </row>
    <row r="4000" spans="7:39" customFormat="1" ht="18.75">
      <c r="G4000" s="121"/>
      <c r="H4000" s="120"/>
      <c r="I4000" s="122"/>
      <c r="J4000" s="306"/>
      <c r="K4000" s="115"/>
      <c r="AM4000" s="340"/>
    </row>
    <row r="4001" spans="7:39" customFormat="1" ht="18.75">
      <c r="G4001" s="121"/>
      <c r="H4001" s="120"/>
      <c r="I4001" s="122"/>
      <c r="J4001" s="306"/>
      <c r="K4001" s="115"/>
      <c r="AM4001" s="340"/>
    </row>
    <row r="4002" spans="7:39" customFormat="1" ht="18.75">
      <c r="G4002" s="121"/>
      <c r="H4002" s="120"/>
      <c r="I4002" s="122"/>
      <c r="J4002" s="306"/>
      <c r="K4002" s="115"/>
      <c r="AM4002" s="340"/>
    </row>
    <row r="4003" spans="7:39" customFormat="1" ht="18.75">
      <c r="G4003" s="121"/>
      <c r="H4003" s="120"/>
      <c r="I4003" s="122"/>
      <c r="J4003" s="306"/>
      <c r="K4003" s="115"/>
      <c r="AM4003" s="340"/>
    </row>
    <row r="4004" spans="7:39" customFormat="1" ht="18.75">
      <c r="G4004" s="121"/>
      <c r="H4004" s="120"/>
      <c r="I4004" s="122"/>
      <c r="J4004" s="306"/>
      <c r="K4004" s="115"/>
      <c r="AM4004" s="340"/>
    </row>
    <row r="4005" spans="7:39" customFormat="1" ht="18.75">
      <c r="G4005" s="121"/>
      <c r="H4005" s="120"/>
      <c r="I4005" s="122"/>
      <c r="J4005" s="306"/>
      <c r="K4005" s="115"/>
      <c r="AM4005" s="340"/>
    </row>
    <row r="4006" spans="7:39" customFormat="1" ht="18.75">
      <c r="G4006" s="121"/>
      <c r="H4006" s="120"/>
      <c r="I4006" s="122"/>
      <c r="J4006" s="306"/>
      <c r="K4006" s="115"/>
      <c r="AM4006" s="340"/>
    </row>
    <row r="4007" spans="7:39" customFormat="1" ht="18.75">
      <c r="G4007" s="121"/>
      <c r="H4007" s="120"/>
      <c r="I4007" s="122"/>
      <c r="J4007" s="306"/>
      <c r="K4007" s="115"/>
      <c r="AM4007" s="340"/>
    </row>
    <row r="4008" spans="7:39" customFormat="1" ht="18.75">
      <c r="G4008" s="121"/>
      <c r="H4008" s="120"/>
      <c r="I4008" s="122"/>
      <c r="J4008" s="306"/>
      <c r="K4008" s="115"/>
      <c r="AM4008" s="340"/>
    </row>
    <row r="4009" spans="7:39" customFormat="1" ht="18.75">
      <c r="G4009" s="121"/>
      <c r="H4009" s="120"/>
      <c r="I4009" s="122"/>
      <c r="J4009" s="306"/>
      <c r="K4009" s="115"/>
      <c r="AM4009" s="340"/>
    </row>
    <row r="4010" spans="7:39" customFormat="1" ht="18.75">
      <c r="G4010" s="121"/>
      <c r="H4010" s="120"/>
      <c r="I4010" s="122"/>
      <c r="J4010" s="306"/>
      <c r="K4010" s="115"/>
      <c r="AM4010" s="340"/>
    </row>
    <row r="4011" spans="7:39" customFormat="1" ht="18.75">
      <c r="G4011" s="121"/>
      <c r="H4011" s="120"/>
      <c r="I4011" s="122"/>
      <c r="J4011" s="306"/>
      <c r="K4011" s="115"/>
      <c r="AM4011" s="340"/>
    </row>
    <row r="4012" spans="7:39" customFormat="1" ht="18.75">
      <c r="G4012" s="121"/>
      <c r="H4012" s="120"/>
      <c r="I4012" s="122"/>
      <c r="J4012" s="306"/>
      <c r="K4012" s="115"/>
      <c r="AM4012" s="340"/>
    </row>
    <row r="4013" spans="7:39" customFormat="1" ht="18.75">
      <c r="G4013" s="121"/>
      <c r="H4013" s="120"/>
      <c r="I4013" s="122"/>
      <c r="J4013" s="306"/>
      <c r="K4013" s="115"/>
      <c r="AM4013" s="340"/>
    </row>
    <row r="4014" spans="7:39" customFormat="1" ht="18.75">
      <c r="G4014" s="121"/>
      <c r="H4014" s="120"/>
      <c r="I4014" s="122"/>
      <c r="J4014" s="306"/>
      <c r="K4014" s="115"/>
      <c r="AM4014" s="340"/>
    </row>
    <row r="4015" spans="7:39" customFormat="1" ht="18.75">
      <c r="G4015" s="121"/>
      <c r="H4015" s="120"/>
      <c r="I4015" s="122"/>
      <c r="J4015" s="306"/>
      <c r="K4015" s="115"/>
      <c r="AM4015" s="340"/>
    </row>
    <row r="4016" spans="7:39" customFormat="1" ht="18.75">
      <c r="G4016" s="121"/>
      <c r="H4016" s="120"/>
      <c r="I4016" s="122"/>
      <c r="J4016" s="306"/>
      <c r="K4016" s="115"/>
      <c r="AM4016" s="340"/>
    </row>
    <row r="4017" spans="7:39" customFormat="1" ht="18.75">
      <c r="G4017" s="121"/>
      <c r="H4017" s="120"/>
      <c r="I4017" s="122"/>
      <c r="J4017" s="306"/>
      <c r="K4017" s="115"/>
      <c r="AM4017" s="340"/>
    </row>
    <row r="4018" spans="7:39" customFormat="1" ht="18.75">
      <c r="G4018" s="121"/>
      <c r="H4018" s="120"/>
      <c r="I4018" s="122"/>
      <c r="J4018" s="306"/>
      <c r="K4018" s="115"/>
      <c r="AM4018" s="340"/>
    </row>
    <row r="4019" spans="7:39" customFormat="1" ht="18.75">
      <c r="G4019" s="121"/>
      <c r="H4019" s="120"/>
      <c r="I4019" s="122"/>
      <c r="J4019" s="306"/>
      <c r="K4019" s="115"/>
      <c r="AM4019" s="340"/>
    </row>
    <row r="4020" spans="7:39" customFormat="1" ht="18.75">
      <c r="G4020" s="121"/>
      <c r="H4020" s="120"/>
      <c r="I4020" s="122"/>
      <c r="J4020" s="306"/>
      <c r="K4020" s="115"/>
      <c r="AM4020" s="340"/>
    </row>
    <row r="4021" spans="7:39" customFormat="1" ht="18.75">
      <c r="G4021" s="121"/>
      <c r="H4021" s="120"/>
      <c r="I4021" s="122"/>
      <c r="J4021" s="306"/>
      <c r="K4021" s="115"/>
      <c r="AM4021" s="340"/>
    </row>
    <row r="4022" spans="7:39" customFormat="1" ht="18.75">
      <c r="G4022" s="121"/>
      <c r="H4022" s="120"/>
      <c r="I4022" s="122"/>
      <c r="J4022" s="306"/>
      <c r="K4022" s="115"/>
      <c r="AM4022" s="340"/>
    </row>
    <row r="4023" spans="7:39" customFormat="1" ht="18.75">
      <c r="G4023" s="121"/>
      <c r="H4023" s="120"/>
      <c r="I4023" s="122"/>
      <c r="J4023" s="306"/>
      <c r="K4023" s="115"/>
      <c r="AM4023" s="340"/>
    </row>
    <row r="4024" spans="7:39" customFormat="1" ht="18.75">
      <c r="G4024" s="121"/>
      <c r="H4024" s="120"/>
      <c r="I4024" s="122"/>
      <c r="J4024" s="306"/>
      <c r="K4024" s="115"/>
      <c r="AM4024" s="340"/>
    </row>
    <row r="4025" spans="7:39" customFormat="1" ht="18.75">
      <c r="G4025" s="121"/>
      <c r="H4025" s="120"/>
      <c r="I4025" s="122"/>
      <c r="J4025" s="306"/>
      <c r="K4025" s="115"/>
      <c r="AM4025" s="340"/>
    </row>
    <row r="4026" spans="7:39" customFormat="1" ht="18.75">
      <c r="G4026" s="121"/>
      <c r="H4026" s="120"/>
      <c r="I4026" s="122"/>
      <c r="J4026" s="306"/>
      <c r="K4026" s="115"/>
      <c r="AM4026" s="340"/>
    </row>
    <row r="4027" spans="7:39" customFormat="1" ht="18.75">
      <c r="G4027" s="121"/>
      <c r="H4027" s="120"/>
      <c r="I4027" s="122"/>
      <c r="J4027" s="306"/>
      <c r="K4027" s="115"/>
      <c r="AM4027" s="340"/>
    </row>
    <row r="4028" spans="7:39" customFormat="1" ht="18.75">
      <c r="G4028" s="121"/>
      <c r="H4028" s="120"/>
      <c r="I4028" s="122"/>
      <c r="J4028" s="306"/>
      <c r="K4028" s="115"/>
      <c r="AM4028" s="340"/>
    </row>
    <row r="4029" spans="7:39" customFormat="1" ht="18.75">
      <c r="G4029" s="121"/>
      <c r="H4029" s="120"/>
      <c r="I4029" s="122"/>
      <c r="J4029" s="306"/>
      <c r="K4029" s="115"/>
      <c r="AM4029" s="340"/>
    </row>
    <row r="4030" spans="7:39" customFormat="1" ht="18.75">
      <c r="G4030" s="121"/>
      <c r="H4030" s="120"/>
      <c r="I4030" s="122"/>
      <c r="J4030" s="306"/>
      <c r="K4030" s="115"/>
      <c r="AM4030" s="340"/>
    </row>
    <row r="4031" spans="7:39" customFormat="1" ht="18.75">
      <c r="G4031" s="121"/>
      <c r="H4031" s="120"/>
      <c r="I4031" s="122"/>
      <c r="J4031" s="306"/>
      <c r="K4031" s="115"/>
      <c r="AM4031" s="340"/>
    </row>
    <row r="4032" spans="7:39" customFormat="1" ht="18.75">
      <c r="G4032" s="121"/>
      <c r="H4032" s="120"/>
      <c r="I4032" s="122"/>
      <c r="J4032" s="306"/>
      <c r="K4032" s="115"/>
      <c r="AM4032" s="340"/>
    </row>
    <row r="4033" spans="7:39" customFormat="1" ht="18.75">
      <c r="G4033" s="121"/>
      <c r="H4033" s="120"/>
      <c r="I4033" s="122"/>
      <c r="J4033" s="306"/>
      <c r="K4033" s="115"/>
      <c r="AM4033" s="340"/>
    </row>
    <row r="4034" spans="7:39" customFormat="1" ht="18.75">
      <c r="G4034" s="121"/>
      <c r="H4034" s="120"/>
      <c r="I4034" s="122"/>
      <c r="J4034" s="306"/>
      <c r="K4034" s="115"/>
      <c r="AM4034" s="340"/>
    </row>
    <row r="4035" spans="7:39" customFormat="1" ht="18.75">
      <c r="G4035" s="121"/>
      <c r="H4035" s="120"/>
      <c r="I4035" s="122"/>
      <c r="J4035" s="306"/>
      <c r="K4035" s="115"/>
      <c r="AM4035" s="340"/>
    </row>
    <row r="4036" spans="7:39" customFormat="1" ht="18.75">
      <c r="G4036" s="121"/>
      <c r="H4036" s="120"/>
      <c r="I4036" s="122"/>
      <c r="J4036" s="306"/>
      <c r="K4036" s="115"/>
      <c r="AM4036" s="340"/>
    </row>
    <row r="4037" spans="7:39" customFormat="1" ht="18.75">
      <c r="G4037" s="121"/>
      <c r="H4037" s="120"/>
      <c r="I4037" s="122"/>
      <c r="J4037" s="306"/>
      <c r="K4037" s="115"/>
      <c r="AM4037" s="340"/>
    </row>
    <row r="4038" spans="7:39" customFormat="1" ht="18.75">
      <c r="G4038" s="121"/>
      <c r="H4038" s="120"/>
      <c r="I4038" s="122"/>
      <c r="J4038" s="306"/>
      <c r="K4038" s="115"/>
      <c r="AM4038" s="340"/>
    </row>
    <row r="4039" spans="7:39" customFormat="1" ht="18.75">
      <c r="G4039" s="121"/>
      <c r="H4039" s="120"/>
      <c r="I4039" s="122"/>
      <c r="J4039" s="306"/>
      <c r="K4039" s="115"/>
      <c r="AM4039" s="340"/>
    </row>
    <row r="4040" spans="7:39" customFormat="1" ht="18.75">
      <c r="G4040" s="121"/>
      <c r="H4040" s="120"/>
      <c r="I4040" s="122"/>
      <c r="J4040" s="306"/>
      <c r="K4040" s="115"/>
      <c r="AM4040" s="340"/>
    </row>
    <row r="4041" spans="7:39" customFormat="1" ht="18.75">
      <c r="G4041" s="121"/>
      <c r="H4041" s="120"/>
      <c r="I4041" s="122"/>
      <c r="J4041" s="306"/>
      <c r="K4041" s="115"/>
      <c r="AM4041" s="340"/>
    </row>
    <row r="4042" spans="7:39" customFormat="1" ht="18.75">
      <c r="G4042" s="121"/>
      <c r="H4042" s="120"/>
      <c r="I4042" s="122"/>
      <c r="J4042" s="306"/>
      <c r="K4042" s="115"/>
      <c r="AM4042" s="340"/>
    </row>
    <row r="4043" spans="7:39" customFormat="1" ht="18.75">
      <c r="G4043" s="121"/>
      <c r="H4043" s="120"/>
      <c r="I4043" s="122"/>
      <c r="J4043" s="306"/>
      <c r="K4043" s="115"/>
      <c r="AM4043" s="340"/>
    </row>
    <row r="4044" spans="7:39" customFormat="1" ht="18.75">
      <c r="G4044" s="121"/>
      <c r="H4044" s="120"/>
      <c r="I4044" s="122"/>
      <c r="J4044" s="306"/>
      <c r="K4044" s="115"/>
      <c r="AM4044" s="340"/>
    </row>
    <row r="4045" spans="7:39" customFormat="1" ht="18.75">
      <c r="G4045" s="121"/>
      <c r="H4045" s="120"/>
      <c r="I4045" s="122"/>
      <c r="J4045" s="306"/>
      <c r="K4045" s="115"/>
      <c r="AM4045" s="340"/>
    </row>
    <row r="4046" spans="7:39" customFormat="1" ht="18.75">
      <c r="G4046" s="121"/>
      <c r="H4046" s="120"/>
      <c r="I4046" s="122"/>
      <c r="J4046" s="306"/>
      <c r="K4046" s="115"/>
      <c r="AM4046" s="340"/>
    </row>
    <row r="4047" spans="7:39" customFormat="1" ht="18.75">
      <c r="G4047" s="121"/>
      <c r="H4047" s="120"/>
      <c r="I4047" s="122"/>
      <c r="J4047" s="306"/>
      <c r="K4047" s="115"/>
      <c r="AM4047" s="340"/>
    </row>
    <row r="4048" spans="7:39" customFormat="1" ht="18.75">
      <c r="G4048" s="121"/>
      <c r="H4048" s="120"/>
      <c r="I4048" s="122"/>
      <c r="J4048" s="306"/>
      <c r="K4048" s="115"/>
      <c r="AM4048" s="340"/>
    </row>
    <row r="4049" spans="7:39" customFormat="1" ht="18.75">
      <c r="G4049" s="121"/>
      <c r="H4049" s="120"/>
      <c r="I4049" s="122"/>
      <c r="J4049" s="306"/>
      <c r="K4049" s="115"/>
      <c r="AM4049" s="340"/>
    </row>
    <row r="4050" spans="7:39" customFormat="1" ht="18.75">
      <c r="G4050" s="121"/>
      <c r="H4050" s="120"/>
      <c r="I4050" s="122"/>
      <c r="J4050" s="306"/>
      <c r="K4050" s="115"/>
      <c r="AM4050" s="340"/>
    </row>
    <row r="4051" spans="7:39" customFormat="1" ht="18.75">
      <c r="G4051" s="121"/>
      <c r="H4051" s="120"/>
      <c r="I4051" s="122"/>
      <c r="J4051" s="306"/>
      <c r="K4051" s="115"/>
      <c r="AM4051" s="340"/>
    </row>
    <row r="4052" spans="7:39" customFormat="1" ht="18.75">
      <c r="G4052" s="121"/>
      <c r="H4052" s="120"/>
      <c r="I4052" s="122"/>
      <c r="J4052" s="306"/>
      <c r="K4052" s="115"/>
      <c r="AM4052" s="340"/>
    </row>
    <row r="4053" spans="7:39" customFormat="1" ht="18.75">
      <c r="G4053" s="121"/>
      <c r="H4053" s="120"/>
      <c r="I4053" s="122"/>
      <c r="J4053" s="306"/>
      <c r="K4053" s="115"/>
      <c r="AM4053" s="340"/>
    </row>
    <row r="4054" spans="7:39" customFormat="1" ht="18.75">
      <c r="G4054" s="121"/>
      <c r="H4054" s="120"/>
      <c r="I4054" s="122"/>
      <c r="J4054" s="306"/>
      <c r="K4054" s="115"/>
      <c r="AM4054" s="340"/>
    </row>
    <row r="4055" spans="7:39" customFormat="1" ht="18.75">
      <c r="G4055" s="121"/>
      <c r="H4055" s="120"/>
      <c r="I4055" s="122"/>
      <c r="J4055" s="306"/>
      <c r="K4055" s="115"/>
      <c r="AM4055" s="340"/>
    </row>
    <row r="4056" spans="7:39" customFormat="1" ht="18.75">
      <c r="G4056" s="121"/>
      <c r="H4056" s="120"/>
      <c r="I4056" s="122"/>
      <c r="J4056" s="306"/>
      <c r="K4056" s="115"/>
      <c r="AM4056" s="340"/>
    </row>
    <row r="4057" spans="7:39" customFormat="1" ht="18.75">
      <c r="G4057" s="121"/>
      <c r="H4057" s="120"/>
      <c r="I4057" s="122"/>
      <c r="J4057" s="306"/>
      <c r="K4057" s="115"/>
      <c r="AM4057" s="340"/>
    </row>
    <row r="4058" spans="7:39" customFormat="1" ht="18.75">
      <c r="G4058" s="121"/>
      <c r="H4058" s="120"/>
      <c r="I4058" s="122"/>
      <c r="J4058" s="306"/>
      <c r="K4058" s="115"/>
      <c r="AM4058" s="340"/>
    </row>
    <row r="4059" spans="7:39" customFormat="1" ht="18.75">
      <c r="G4059" s="121"/>
      <c r="H4059" s="120"/>
      <c r="I4059" s="122"/>
      <c r="J4059" s="306"/>
      <c r="K4059" s="115"/>
      <c r="AM4059" s="340"/>
    </row>
    <row r="4060" spans="7:39" customFormat="1" ht="18.75">
      <c r="G4060" s="121"/>
      <c r="H4060" s="120"/>
      <c r="I4060" s="122"/>
      <c r="J4060" s="306"/>
      <c r="K4060" s="115"/>
      <c r="AM4060" s="340"/>
    </row>
    <row r="4061" spans="7:39" customFormat="1" ht="18.75">
      <c r="G4061" s="121"/>
      <c r="H4061" s="120"/>
      <c r="I4061" s="122"/>
      <c r="J4061" s="306"/>
      <c r="K4061" s="115"/>
      <c r="AM4061" s="340"/>
    </row>
    <row r="4062" spans="7:39" customFormat="1" ht="18.75">
      <c r="G4062" s="121"/>
      <c r="H4062" s="120"/>
      <c r="I4062" s="122"/>
      <c r="J4062" s="306"/>
      <c r="K4062" s="115"/>
      <c r="AM4062" s="340"/>
    </row>
    <row r="4063" spans="7:39" customFormat="1" ht="18.75">
      <c r="G4063" s="121"/>
      <c r="H4063" s="120"/>
      <c r="I4063" s="122"/>
      <c r="J4063" s="306"/>
      <c r="K4063" s="115"/>
      <c r="AM4063" s="340"/>
    </row>
    <row r="4064" spans="7:39" customFormat="1" ht="18.75">
      <c r="G4064" s="121"/>
      <c r="H4064" s="120"/>
      <c r="I4064" s="122"/>
      <c r="J4064" s="306"/>
      <c r="K4064" s="115"/>
      <c r="AM4064" s="340"/>
    </row>
    <row r="4065" spans="7:39" customFormat="1" ht="18.75">
      <c r="G4065" s="121"/>
      <c r="H4065" s="120"/>
      <c r="I4065" s="122"/>
      <c r="J4065" s="306"/>
      <c r="K4065" s="115"/>
      <c r="AM4065" s="340"/>
    </row>
    <row r="4066" spans="7:39" customFormat="1" ht="18.75">
      <c r="G4066" s="121"/>
      <c r="H4066" s="120"/>
      <c r="I4066" s="122"/>
      <c r="J4066" s="306"/>
      <c r="K4066" s="115"/>
      <c r="AM4066" s="340"/>
    </row>
    <row r="4067" spans="7:39" customFormat="1" ht="18.75">
      <c r="G4067" s="121"/>
      <c r="H4067" s="120"/>
      <c r="I4067" s="122"/>
      <c r="J4067" s="306"/>
      <c r="K4067" s="115"/>
      <c r="AM4067" s="340"/>
    </row>
    <row r="4068" spans="7:39" customFormat="1" ht="18.75">
      <c r="G4068" s="121"/>
      <c r="H4068" s="120"/>
      <c r="I4068" s="122"/>
      <c r="J4068" s="306"/>
      <c r="K4068" s="115"/>
      <c r="AM4068" s="340"/>
    </row>
    <row r="4069" spans="7:39" customFormat="1" ht="18.75">
      <c r="G4069" s="121"/>
      <c r="H4069" s="120"/>
      <c r="I4069" s="122"/>
      <c r="J4069" s="306"/>
      <c r="K4069" s="115"/>
      <c r="AM4069" s="340"/>
    </row>
    <row r="4070" spans="7:39" customFormat="1" ht="18.75">
      <c r="G4070" s="121"/>
      <c r="H4070" s="120"/>
      <c r="I4070" s="122"/>
      <c r="J4070" s="306"/>
      <c r="K4070" s="115"/>
      <c r="AM4070" s="340"/>
    </row>
    <row r="4071" spans="7:39" customFormat="1" ht="18.75">
      <c r="G4071" s="121"/>
      <c r="H4071" s="120"/>
      <c r="I4071" s="122"/>
      <c r="J4071" s="306"/>
      <c r="K4071" s="115"/>
      <c r="AM4071" s="340"/>
    </row>
    <row r="4072" spans="7:39" customFormat="1" ht="18.75">
      <c r="G4072" s="121"/>
      <c r="H4072" s="120"/>
      <c r="I4072" s="122"/>
      <c r="J4072" s="306"/>
      <c r="K4072" s="115"/>
      <c r="AM4072" s="340"/>
    </row>
    <row r="4073" spans="7:39" customFormat="1" ht="18.75">
      <c r="G4073" s="121"/>
      <c r="H4073" s="120"/>
      <c r="I4073" s="122"/>
      <c r="J4073" s="306"/>
      <c r="K4073" s="115"/>
      <c r="AM4073" s="340"/>
    </row>
    <row r="4074" spans="7:39" customFormat="1" ht="18.75">
      <c r="G4074" s="121"/>
      <c r="H4074" s="120"/>
      <c r="I4074" s="122"/>
      <c r="J4074" s="306"/>
      <c r="K4074" s="115"/>
      <c r="AM4074" s="340"/>
    </row>
    <row r="4075" spans="7:39" customFormat="1" ht="18.75">
      <c r="G4075" s="121"/>
      <c r="H4075" s="120"/>
      <c r="I4075" s="122"/>
      <c r="J4075" s="306"/>
      <c r="K4075" s="115"/>
      <c r="AM4075" s="340"/>
    </row>
    <row r="4076" spans="7:39" customFormat="1" ht="18.75">
      <c r="G4076" s="121"/>
      <c r="H4076" s="120"/>
      <c r="I4076" s="122"/>
      <c r="J4076" s="306"/>
      <c r="K4076" s="115"/>
      <c r="AM4076" s="340"/>
    </row>
    <row r="4077" spans="7:39" customFormat="1" ht="18.75">
      <c r="G4077" s="121"/>
      <c r="H4077" s="120"/>
      <c r="I4077" s="122"/>
      <c r="J4077" s="306"/>
      <c r="K4077" s="115"/>
      <c r="AM4077" s="340"/>
    </row>
    <row r="4078" spans="7:39" customFormat="1" ht="18.75">
      <c r="G4078" s="121"/>
      <c r="H4078" s="120"/>
      <c r="I4078" s="122"/>
      <c r="J4078" s="306"/>
      <c r="K4078" s="115"/>
      <c r="AM4078" s="340"/>
    </row>
    <row r="4079" spans="7:39" customFormat="1" ht="18.75">
      <c r="G4079" s="121"/>
      <c r="H4079" s="120"/>
      <c r="I4079" s="122"/>
      <c r="J4079" s="306"/>
      <c r="K4079" s="115"/>
      <c r="AM4079" s="340"/>
    </row>
    <row r="4080" spans="7:39" customFormat="1" ht="18.75">
      <c r="G4080" s="121"/>
      <c r="H4080" s="120"/>
      <c r="I4080" s="122"/>
      <c r="J4080" s="306"/>
      <c r="K4080" s="115"/>
      <c r="AM4080" s="340"/>
    </row>
    <row r="4081" spans="7:39" customFormat="1" ht="18.75">
      <c r="G4081" s="121"/>
      <c r="H4081" s="120"/>
      <c r="I4081" s="122"/>
      <c r="J4081" s="306"/>
      <c r="K4081" s="115"/>
      <c r="AM4081" s="340"/>
    </row>
    <row r="4082" spans="7:39" customFormat="1" ht="18.75">
      <c r="G4082" s="121"/>
      <c r="H4082" s="120"/>
      <c r="I4082" s="122"/>
      <c r="J4082" s="306"/>
      <c r="K4082" s="115"/>
      <c r="AM4082" s="340"/>
    </row>
    <row r="4083" spans="7:39" customFormat="1" ht="18.75">
      <c r="G4083" s="121"/>
      <c r="H4083" s="120"/>
      <c r="I4083" s="122"/>
      <c r="J4083" s="306"/>
      <c r="K4083" s="115"/>
      <c r="AM4083" s="340"/>
    </row>
    <row r="4084" spans="7:39" customFormat="1" ht="18.75">
      <c r="G4084" s="121"/>
      <c r="H4084" s="120"/>
      <c r="I4084" s="122"/>
      <c r="J4084" s="306"/>
      <c r="K4084" s="115"/>
      <c r="AM4084" s="340"/>
    </row>
    <row r="4085" spans="7:39" customFormat="1" ht="18.75">
      <c r="G4085" s="121"/>
      <c r="H4085" s="120"/>
      <c r="I4085" s="122"/>
      <c r="J4085" s="306"/>
      <c r="K4085" s="115"/>
      <c r="AM4085" s="340"/>
    </row>
    <row r="4086" spans="7:39" customFormat="1" ht="18.75">
      <c r="G4086" s="121"/>
      <c r="H4086" s="120"/>
      <c r="I4086" s="122"/>
      <c r="J4086" s="306"/>
      <c r="K4086" s="115"/>
      <c r="AM4086" s="340"/>
    </row>
    <row r="4087" spans="7:39" customFormat="1" ht="18.75">
      <c r="G4087" s="121"/>
      <c r="H4087" s="120"/>
      <c r="I4087" s="122"/>
      <c r="J4087" s="306"/>
      <c r="K4087" s="115"/>
      <c r="AM4087" s="340"/>
    </row>
    <row r="4088" spans="7:39" customFormat="1" ht="18.75">
      <c r="G4088" s="121"/>
      <c r="H4088" s="120"/>
      <c r="I4088" s="122"/>
      <c r="J4088" s="306"/>
      <c r="K4088" s="115"/>
      <c r="AM4088" s="340"/>
    </row>
    <row r="4089" spans="7:39" customFormat="1" ht="18.75">
      <c r="G4089" s="121"/>
      <c r="H4089" s="120"/>
      <c r="I4089" s="122"/>
      <c r="J4089" s="306"/>
      <c r="K4089" s="115"/>
      <c r="AM4089" s="340"/>
    </row>
    <row r="4090" spans="7:39" customFormat="1" ht="18.75">
      <c r="G4090" s="121"/>
      <c r="H4090" s="120"/>
      <c r="I4090" s="122"/>
      <c r="J4090" s="306"/>
      <c r="K4090" s="115"/>
      <c r="AM4090" s="340"/>
    </row>
    <row r="4091" spans="7:39" customFormat="1" ht="18.75">
      <c r="G4091" s="121"/>
      <c r="H4091" s="120"/>
      <c r="I4091" s="122"/>
      <c r="J4091" s="306"/>
      <c r="K4091" s="115"/>
      <c r="AM4091" s="340"/>
    </row>
    <row r="4092" spans="7:39" customFormat="1" ht="18.75">
      <c r="G4092" s="121"/>
      <c r="H4092" s="120"/>
      <c r="I4092" s="122"/>
      <c r="J4092" s="306"/>
      <c r="K4092" s="115"/>
      <c r="AM4092" s="340"/>
    </row>
    <row r="4093" spans="7:39" customFormat="1" ht="18.75">
      <c r="G4093" s="121"/>
      <c r="H4093" s="120"/>
      <c r="I4093" s="122"/>
      <c r="J4093" s="306"/>
      <c r="K4093" s="115"/>
      <c r="AM4093" s="340"/>
    </row>
    <row r="4094" spans="7:39" customFormat="1" ht="18.75">
      <c r="G4094" s="121"/>
      <c r="H4094" s="120"/>
      <c r="I4094" s="122"/>
      <c r="J4094" s="306"/>
      <c r="K4094" s="115"/>
      <c r="AM4094" s="340"/>
    </row>
    <row r="4095" spans="7:39" customFormat="1" ht="18.75">
      <c r="G4095" s="121"/>
      <c r="H4095" s="120"/>
      <c r="I4095" s="122"/>
      <c r="J4095" s="306"/>
      <c r="K4095" s="115"/>
      <c r="AM4095" s="340"/>
    </row>
    <row r="4096" spans="7:39" customFormat="1" ht="18.75">
      <c r="G4096" s="121"/>
      <c r="H4096" s="120"/>
      <c r="I4096" s="122"/>
      <c r="J4096" s="306"/>
      <c r="K4096" s="115"/>
      <c r="AM4096" s="340"/>
    </row>
    <row r="4097" spans="7:39" customFormat="1" ht="18.75">
      <c r="G4097" s="121"/>
      <c r="H4097" s="120"/>
      <c r="I4097" s="122"/>
      <c r="J4097" s="306"/>
      <c r="K4097" s="115"/>
      <c r="AM4097" s="340"/>
    </row>
    <row r="4098" spans="7:39" customFormat="1" ht="18.75">
      <c r="G4098" s="121"/>
      <c r="H4098" s="120"/>
      <c r="I4098" s="122"/>
      <c r="J4098" s="306"/>
      <c r="K4098" s="115"/>
      <c r="AM4098" s="340"/>
    </row>
    <row r="4099" spans="7:39" customFormat="1" ht="18.75">
      <c r="G4099" s="121"/>
      <c r="H4099" s="120"/>
      <c r="I4099" s="122"/>
      <c r="J4099" s="306"/>
      <c r="K4099" s="115"/>
      <c r="AM4099" s="340"/>
    </row>
    <row r="4100" spans="7:39" customFormat="1" ht="18.75">
      <c r="G4100" s="121"/>
      <c r="H4100" s="120"/>
      <c r="I4100" s="122"/>
      <c r="J4100" s="306"/>
      <c r="K4100" s="115"/>
      <c r="AM4100" s="340"/>
    </row>
    <row r="4101" spans="7:39" customFormat="1" ht="18.75">
      <c r="G4101" s="121"/>
      <c r="H4101" s="120"/>
      <c r="I4101" s="122"/>
      <c r="J4101" s="306"/>
      <c r="K4101" s="115"/>
      <c r="AM4101" s="340"/>
    </row>
    <row r="4102" spans="7:39" customFormat="1" ht="18.75">
      <c r="G4102" s="121"/>
      <c r="H4102" s="120"/>
      <c r="I4102" s="122"/>
      <c r="J4102" s="306"/>
      <c r="K4102" s="115"/>
      <c r="AM4102" s="340"/>
    </row>
    <row r="4103" spans="7:39" customFormat="1" ht="18.75">
      <c r="G4103" s="121"/>
      <c r="H4103" s="120"/>
      <c r="I4103" s="122"/>
      <c r="J4103" s="306"/>
      <c r="K4103" s="115"/>
      <c r="AM4103" s="340"/>
    </row>
    <row r="4104" spans="7:39" customFormat="1" ht="18.75">
      <c r="G4104" s="121"/>
      <c r="H4104" s="120"/>
      <c r="I4104" s="122"/>
      <c r="J4104" s="306"/>
      <c r="K4104" s="115"/>
      <c r="AM4104" s="340"/>
    </row>
    <row r="4105" spans="7:39" customFormat="1" ht="18.75">
      <c r="G4105" s="121"/>
      <c r="H4105" s="120"/>
      <c r="I4105" s="122"/>
      <c r="J4105" s="306"/>
      <c r="K4105" s="115"/>
      <c r="AM4105" s="340"/>
    </row>
    <row r="4106" spans="7:39" customFormat="1" ht="18.75">
      <c r="G4106" s="121"/>
      <c r="H4106" s="120"/>
      <c r="I4106" s="122"/>
      <c r="J4106" s="306"/>
      <c r="K4106" s="115"/>
      <c r="AM4106" s="340"/>
    </row>
    <row r="4107" spans="7:39" customFormat="1" ht="18.75">
      <c r="G4107" s="121"/>
      <c r="H4107" s="120"/>
      <c r="I4107" s="122"/>
      <c r="J4107" s="306"/>
      <c r="K4107" s="115"/>
      <c r="AM4107" s="340"/>
    </row>
    <row r="4108" spans="7:39" customFormat="1" ht="18.75">
      <c r="G4108" s="121"/>
      <c r="H4108" s="120"/>
      <c r="I4108" s="122"/>
      <c r="J4108" s="306"/>
      <c r="K4108" s="115"/>
      <c r="AM4108" s="340"/>
    </row>
    <row r="4109" spans="7:39" customFormat="1" ht="18.75">
      <c r="G4109" s="121"/>
      <c r="H4109" s="120"/>
      <c r="I4109" s="122"/>
      <c r="J4109" s="306"/>
      <c r="K4109" s="115"/>
      <c r="AM4109" s="340"/>
    </row>
    <row r="4110" spans="7:39" customFormat="1" ht="18.75">
      <c r="G4110" s="121"/>
      <c r="H4110" s="120"/>
      <c r="I4110" s="122"/>
      <c r="J4110" s="306"/>
      <c r="K4110" s="115"/>
      <c r="AM4110" s="340"/>
    </row>
    <row r="4111" spans="7:39" customFormat="1" ht="18.75">
      <c r="G4111" s="121"/>
      <c r="H4111" s="120"/>
      <c r="I4111" s="122"/>
      <c r="J4111" s="306"/>
      <c r="K4111" s="115"/>
      <c r="AM4111" s="340"/>
    </row>
    <row r="4112" spans="7:39" customFormat="1" ht="18.75">
      <c r="G4112" s="121"/>
      <c r="H4112" s="120"/>
      <c r="I4112" s="122"/>
      <c r="J4112" s="306"/>
      <c r="K4112" s="115"/>
      <c r="AM4112" s="340"/>
    </row>
    <row r="4113" spans="7:39" customFormat="1" ht="18.75">
      <c r="G4113" s="121"/>
      <c r="H4113" s="120"/>
      <c r="I4113" s="122"/>
      <c r="J4113" s="306"/>
      <c r="K4113" s="115"/>
      <c r="AM4113" s="340"/>
    </row>
    <row r="4114" spans="7:39" customFormat="1" ht="18.75">
      <c r="G4114" s="121"/>
      <c r="H4114" s="120"/>
      <c r="I4114" s="122"/>
      <c r="J4114" s="306"/>
      <c r="K4114" s="115"/>
      <c r="AM4114" s="340"/>
    </row>
    <row r="4115" spans="7:39" customFormat="1" ht="18.75">
      <c r="G4115" s="121"/>
      <c r="H4115" s="120"/>
      <c r="I4115" s="122"/>
      <c r="J4115" s="306"/>
      <c r="K4115" s="115"/>
      <c r="AM4115" s="340"/>
    </row>
    <row r="4116" spans="7:39" customFormat="1" ht="18.75">
      <c r="G4116" s="121"/>
      <c r="H4116" s="120"/>
      <c r="I4116" s="122"/>
      <c r="J4116" s="306"/>
      <c r="K4116" s="115"/>
      <c r="AM4116" s="340"/>
    </row>
    <row r="4117" spans="7:39" customFormat="1" ht="18.75">
      <c r="G4117" s="121"/>
      <c r="H4117" s="120"/>
      <c r="I4117" s="122"/>
      <c r="J4117" s="306"/>
      <c r="K4117" s="115"/>
      <c r="AM4117" s="340"/>
    </row>
    <row r="4118" spans="7:39" customFormat="1" ht="18.75">
      <c r="G4118" s="121"/>
      <c r="H4118" s="120"/>
      <c r="I4118" s="122"/>
      <c r="J4118" s="306"/>
      <c r="K4118" s="115"/>
      <c r="AM4118" s="340"/>
    </row>
    <row r="4119" spans="7:39" customFormat="1" ht="18.75">
      <c r="G4119" s="121"/>
      <c r="H4119" s="120"/>
      <c r="I4119" s="122"/>
      <c r="J4119" s="306"/>
      <c r="K4119" s="115"/>
      <c r="AM4119" s="340"/>
    </row>
    <row r="4120" spans="7:39" customFormat="1" ht="18.75">
      <c r="G4120" s="121"/>
      <c r="H4120" s="120"/>
      <c r="I4120" s="122"/>
      <c r="J4120" s="306"/>
      <c r="K4120" s="115"/>
      <c r="AM4120" s="340"/>
    </row>
    <row r="4121" spans="7:39" customFormat="1" ht="18.75">
      <c r="G4121" s="121"/>
      <c r="H4121" s="120"/>
      <c r="I4121" s="122"/>
      <c r="J4121" s="306"/>
      <c r="K4121" s="115"/>
      <c r="AM4121" s="340"/>
    </row>
    <row r="4122" spans="7:39" customFormat="1" ht="18.75">
      <c r="G4122" s="121"/>
      <c r="H4122" s="120"/>
      <c r="I4122" s="122"/>
      <c r="J4122" s="306"/>
      <c r="K4122" s="115"/>
      <c r="AM4122" s="340"/>
    </row>
    <row r="4123" spans="7:39" customFormat="1" ht="18.75">
      <c r="G4123" s="121"/>
      <c r="H4123" s="120"/>
      <c r="I4123" s="122"/>
      <c r="J4123" s="306"/>
      <c r="K4123" s="115"/>
      <c r="AM4123" s="340"/>
    </row>
    <row r="4124" spans="7:39" customFormat="1" ht="18.75">
      <c r="G4124" s="121"/>
      <c r="H4124" s="120"/>
      <c r="I4124" s="122"/>
      <c r="J4124" s="306"/>
      <c r="K4124" s="115"/>
      <c r="AM4124" s="340"/>
    </row>
    <row r="4125" spans="7:39" customFormat="1" ht="18.75">
      <c r="G4125" s="121"/>
      <c r="H4125" s="120"/>
      <c r="I4125" s="122"/>
      <c r="J4125" s="306"/>
      <c r="K4125" s="115"/>
      <c r="AM4125" s="340"/>
    </row>
    <row r="4126" spans="7:39" customFormat="1" ht="18.75">
      <c r="G4126" s="121"/>
      <c r="H4126" s="120"/>
      <c r="I4126" s="122"/>
      <c r="J4126" s="306"/>
      <c r="K4126" s="115"/>
      <c r="AM4126" s="340"/>
    </row>
    <row r="4127" spans="7:39" customFormat="1" ht="18.75">
      <c r="G4127" s="121"/>
      <c r="H4127" s="120"/>
      <c r="I4127" s="122"/>
      <c r="J4127" s="306"/>
      <c r="K4127" s="115"/>
      <c r="AM4127" s="340"/>
    </row>
    <row r="4128" spans="7:39" customFormat="1" ht="18.75">
      <c r="G4128" s="121"/>
      <c r="H4128" s="120"/>
      <c r="I4128" s="122"/>
      <c r="J4128" s="306"/>
      <c r="K4128" s="115"/>
      <c r="AM4128" s="340"/>
    </row>
    <row r="4129" spans="7:39" customFormat="1" ht="18.75">
      <c r="G4129" s="121"/>
      <c r="H4129" s="120"/>
      <c r="I4129" s="122"/>
      <c r="J4129" s="306"/>
      <c r="K4129" s="115"/>
      <c r="AM4129" s="340"/>
    </row>
    <row r="4130" spans="7:39" customFormat="1" ht="18.75">
      <c r="G4130" s="121"/>
      <c r="H4130" s="120"/>
      <c r="I4130" s="122"/>
      <c r="J4130" s="306"/>
      <c r="K4130" s="115"/>
      <c r="AM4130" s="340"/>
    </row>
    <row r="4131" spans="7:39" customFormat="1" ht="18.75">
      <c r="G4131" s="121"/>
      <c r="H4131" s="120"/>
      <c r="I4131" s="122"/>
      <c r="J4131" s="306"/>
      <c r="K4131" s="115"/>
      <c r="AM4131" s="340"/>
    </row>
    <row r="4132" spans="7:39" customFormat="1" ht="18.75">
      <c r="G4132" s="121"/>
      <c r="H4132" s="120"/>
      <c r="I4132" s="122"/>
      <c r="J4132" s="306"/>
      <c r="K4132" s="115"/>
      <c r="AM4132" s="340"/>
    </row>
    <row r="4133" spans="7:39" customFormat="1" ht="18.75">
      <c r="G4133" s="121"/>
      <c r="H4133" s="120"/>
      <c r="I4133" s="122"/>
      <c r="J4133" s="306"/>
      <c r="K4133" s="115"/>
      <c r="AM4133" s="340"/>
    </row>
    <row r="4134" spans="7:39" customFormat="1" ht="18.75">
      <c r="G4134" s="121"/>
      <c r="H4134" s="120"/>
      <c r="I4134" s="122"/>
      <c r="J4134" s="306"/>
      <c r="K4134" s="115"/>
      <c r="AM4134" s="340"/>
    </row>
    <row r="4135" spans="7:39" customFormat="1" ht="18.75">
      <c r="G4135" s="121"/>
      <c r="H4135" s="120"/>
      <c r="I4135" s="122"/>
      <c r="J4135" s="306"/>
      <c r="K4135" s="115"/>
      <c r="AM4135" s="340"/>
    </row>
    <row r="4136" spans="7:39" customFormat="1" ht="18.75">
      <c r="G4136" s="121"/>
      <c r="H4136" s="120"/>
      <c r="I4136" s="122"/>
      <c r="J4136" s="306"/>
      <c r="K4136" s="115"/>
      <c r="AM4136" s="340"/>
    </row>
    <row r="4137" spans="7:39" customFormat="1" ht="18.75">
      <c r="G4137" s="121"/>
      <c r="H4137" s="120"/>
      <c r="I4137" s="122"/>
      <c r="J4137" s="306"/>
      <c r="K4137" s="115"/>
      <c r="AM4137" s="340"/>
    </row>
    <row r="4138" spans="7:39" customFormat="1" ht="18.75">
      <c r="G4138" s="121"/>
      <c r="H4138" s="120"/>
      <c r="I4138" s="122"/>
      <c r="J4138" s="306"/>
      <c r="K4138" s="115"/>
      <c r="AM4138" s="340"/>
    </row>
    <row r="4139" spans="7:39" customFormat="1" ht="18.75">
      <c r="G4139" s="121"/>
      <c r="H4139" s="120"/>
      <c r="I4139" s="122"/>
      <c r="J4139" s="306"/>
      <c r="K4139" s="115"/>
      <c r="AM4139" s="340"/>
    </row>
    <row r="4140" spans="7:39" customFormat="1" ht="18.75">
      <c r="G4140" s="121"/>
      <c r="H4140" s="120"/>
      <c r="I4140" s="122"/>
      <c r="J4140" s="306"/>
      <c r="K4140" s="115"/>
      <c r="AM4140" s="340"/>
    </row>
    <row r="4141" spans="7:39" customFormat="1" ht="18.75">
      <c r="G4141" s="121"/>
      <c r="H4141" s="120"/>
      <c r="I4141" s="122"/>
      <c r="J4141" s="306"/>
      <c r="K4141" s="115"/>
      <c r="AM4141" s="340"/>
    </row>
    <row r="4142" spans="7:39" customFormat="1" ht="18.75">
      <c r="G4142" s="121"/>
      <c r="H4142" s="120"/>
      <c r="I4142" s="122"/>
      <c r="J4142" s="306"/>
      <c r="K4142" s="115"/>
      <c r="AM4142" s="340"/>
    </row>
    <row r="4143" spans="7:39" customFormat="1" ht="18.75">
      <c r="G4143" s="121"/>
      <c r="H4143" s="120"/>
      <c r="I4143" s="122"/>
      <c r="J4143" s="306"/>
      <c r="K4143" s="115"/>
      <c r="AM4143" s="340"/>
    </row>
    <row r="4144" spans="7:39" customFormat="1" ht="18.75">
      <c r="G4144" s="121"/>
      <c r="H4144" s="120"/>
      <c r="I4144" s="122"/>
      <c r="J4144" s="306"/>
      <c r="K4144" s="115"/>
      <c r="AM4144" s="340"/>
    </row>
    <row r="4145" spans="7:39" customFormat="1" ht="18.75">
      <c r="G4145" s="121"/>
      <c r="H4145" s="120"/>
      <c r="I4145" s="122"/>
      <c r="J4145" s="306"/>
      <c r="K4145" s="115"/>
      <c r="AM4145" s="340"/>
    </row>
    <row r="4146" spans="7:39" customFormat="1" ht="18.75">
      <c r="G4146" s="121"/>
      <c r="H4146" s="120"/>
      <c r="I4146" s="122"/>
      <c r="J4146" s="306"/>
      <c r="K4146" s="115"/>
      <c r="AM4146" s="340"/>
    </row>
    <row r="4147" spans="7:39" customFormat="1" ht="18.75">
      <c r="G4147" s="121"/>
      <c r="H4147" s="120"/>
      <c r="I4147" s="122"/>
      <c r="J4147" s="306"/>
      <c r="K4147" s="115"/>
      <c r="AM4147" s="340"/>
    </row>
    <row r="4148" spans="7:39" customFormat="1" ht="18.75">
      <c r="G4148" s="121"/>
      <c r="H4148" s="120"/>
      <c r="I4148" s="122"/>
      <c r="J4148" s="306"/>
      <c r="K4148" s="115"/>
      <c r="AM4148" s="340"/>
    </row>
    <row r="4149" spans="7:39" customFormat="1" ht="18.75">
      <c r="G4149" s="121"/>
      <c r="H4149" s="120"/>
      <c r="I4149" s="122"/>
      <c r="J4149" s="306"/>
      <c r="K4149" s="115"/>
      <c r="AM4149" s="340"/>
    </row>
    <row r="4150" spans="7:39" customFormat="1" ht="18.75">
      <c r="G4150" s="121"/>
      <c r="H4150" s="120"/>
      <c r="I4150" s="122"/>
      <c r="J4150" s="306"/>
      <c r="K4150" s="115"/>
      <c r="AM4150" s="340"/>
    </row>
    <row r="4151" spans="7:39" customFormat="1" ht="18.75">
      <c r="G4151" s="121"/>
      <c r="H4151" s="120"/>
      <c r="I4151" s="122"/>
      <c r="J4151" s="306"/>
      <c r="K4151" s="115"/>
      <c r="AM4151" s="340"/>
    </row>
    <row r="4152" spans="7:39" customFormat="1" ht="18.75">
      <c r="G4152" s="121"/>
      <c r="H4152" s="120"/>
      <c r="I4152" s="122"/>
      <c r="J4152" s="306"/>
      <c r="K4152" s="115"/>
      <c r="AM4152" s="340"/>
    </row>
    <row r="4153" spans="7:39" customFormat="1" ht="18.75">
      <c r="G4153" s="121"/>
      <c r="H4153" s="120"/>
      <c r="I4153" s="122"/>
      <c r="J4153" s="306"/>
      <c r="K4153" s="115"/>
      <c r="AM4153" s="340"/>
    </row>
    <row r="4154" spans="7:39" customFormat="1" ht="18.75">
      <c r="G4154" s="121"/>
      <c r="H4154" s="120"/>
      <c r="I4154" s="122"/>
      <c r="J4154" s="306"/>
      <c r="K4154" s="115"/>
      <c r="AM4154" s="340"/>
    </row>
    <row r="4155" spans="7:39" customFormat="1" ht="18.75">
      <c r="G4155" s="121"/>
      <c r="H4155" s="120"/>
      <c r="I4155" s="122"/>
      <c r="J4155" s="306"/>
      <c r="K4155" s="115"/>
      <c r="AM4155" s="340"/>
    </row>
    <row r="4156" spans="7:39" customFormat="1" ht="18.75">
      <c r="G4156" s="121"/>
      <c r="H4156" s="120"/>
      <c r="I4156" s="122"/>
      <c r="J4156" s="306"/>
      <c r="K4156" s="115"/>
      <c r="AM4156" s="340"/>
    </row>
    <row r="4157" spans="7:39" customFormat="1" ht="18.75">
      <c r="G4157" s="121"/>
      <c r="H4157" s="120"/>
      <c r="I4157" s="122"/>
      <c r="J4157" s="306"/>
      <c r="K4157" s="115"/>
      <c r="AM4157" s="340"/>
    </row>
    <row r="4158" spans="7:39" customFormat="1" ht="18.75">
      <c r="G4158" s="121"/>
      <c r="H4158" s="120"/>
      <c r="I4158" s="122"/>
      <c r="J4158" s="306"/>
      <c r="K4158" s="115"/>
      <c r="AM4158" s="340"/>
    </row>
    <row r="4159" spans="7:39" customFormat="1" ht="18.75">
      <c r="G4159" s="121"/>
      <c r="H4159" s="120"/>
      <c r="I4159" s="122"/>
      <c r="J4159" s="306"/>
      <c r="K4159" s="115"/>
      <c r="AM4159" s="340"/>
    </row>
    <row r="4160" spans="7:39" customFormat="1" ht="18.75">
      <c r="G4160" s="121"/>
      <c r="H4160" s="120"/>
      <c r="I4160" s="122"/>
      <c r="J4160" s="306"/>
      <c r="K4160" s="115"/>
      <c r="AM4160" s="340"/>
    </row>
    <row r="4161" spans="7:39" customFormat="1" ht="18.75">
      <c r="G4161" s="121"/>
      <c r="H4161" s="120"/>
      <c r="I4161" s="122"/>
      <c r="J4161" s="306"/>
      <c r="K4161" s="115"/>
      <c r="AM4161" s="340"/>
    </row>
    <row r="4162" spans="7:39" customFormat="1" ht="18.75">
      <c r="G4162" s="121"/>
      <c r="H4162" s="120"/>
      <c r="I4162" s="122"/>
      <c r="J4162" s="306"/>
      <c r="K4162" s="115"/>
      <c r="AM4162" s="340"/>
    </row>
    <row r="4163" spans="7:39" customFormat="1" ht="18.75">
      <c r="G4163" s="121"/>
      <c r="H4163" s="120"/>
      <c r="I4163" s="122"/>
      <c r="J4163" s="306"/>
      <c r="K4163" s="115"/>
      <c r="AM4163" s="340"/>
    </row>
    <row r="4164" spans="7:39" customFormat="1" ht="18.75">
      <c r="G4164" s="121"/>
      <c r="H4164" s="120"/>
      <c r="I4164" s="122"/>
      <c r="J4164" s="306"/>
      <c r="K4164" s="115"/>
      <c r="AM4164" s="340"/>
    </row>
    <row r="4165" spans="7:39" customFormat="1" ht="18.75">
      <c r="G4165" s="121"/>
      <c r="H4165" s="120"/>
      <c r="I4165" s="122"/>
      <c r="J4165" s="306"/>
      <c r="K4165" s="115"/>
      <c r="AM4165" s="340"/>
    </row>
    <row r="4166" spans="7:39" customFormat="1" ht="18.75">
      <c r="G4166" s="121"/>
      <c r="H4166" s="120"/>
      <c r="I4166" s="122"/>
      <c r="J4166" s="306"/>
      <c r="K4166" s="115"/>
      <c r="AM4166" s="340"/>
    </row>
    <row r="4167" spans="7:39" customFormat="1" ht="18.75">
      <c r="G4167" s="121"/>
      <c r="H4167" s="120"/>
      <c r="I4167" s="122"/>
      <c r="J4167" s="306"/>
      <c r="K4167" s="115"/>
      <c r="AM4167" s="340"/>
    </row>
    <row r="4168" spans="7:39" customFormat="1" ht="18.75">
      <c r="G4168" s="121"/>
      <c r="H4168" s="120"/>
      <c r="I4168" s="122"/>
      <c r="J4168" s="306"/>
      <c r="K4168" s="115"/>
      <c r="AM4168" s="340"/>
    </row>
    <row r="4169" spans="7:39" customFormat="1" ht="18.75">
      <c r="G4169" s="121"/>
      <c r="H4169" s="120"/>
      <c r="I4169" s="122"/>
      <c r="J4169" s="306"/>
      <c r="K4169" s="115"/>
      <c r="AM4169" s="340"/>
    </row>
    <row r="4170" spans="7:39" customFormat="1" ht="18.75">
      <c r="G4170" s="121"/>
      <c r="H4170" s="120"/>
      <c r="I4170" s="122"/>
      <c r="J4170" s="306"/>
      <c r="K4170" s="115"/>
      <c r="AM4170" s="340"/>
    </row>
    <row r="4171" spans="7:39" customFormat="1" ht="18.75">
      <c r="G4171" s="121"/>
      <c r="H4171" s="120"/>
      <c r="I4171" s="122"/>
      <c r="J4171" s="306"/>
      <c r="K4171" s="115"/>
      <c r="AM4171" s="340"/>
    </row>
    <row r="4172" spans="7:39" customFormat="1" ht="18.75">
      <c r="G4172" s="121"/>
      <c r="H4172" s="120"/>
      <c r="I4172" s="122"/>
      <c r="J4172" s="306"/>
      <c r="K4172" s="115"/>
      <c r="AM4172" s="340"/>
    </row>
    <row r="4173" spans="7:39" customFormat="1" ht="18.75">
      <c r="G4173" s="121"/>
      <c r="H4173" s="120"/>
      <c r="I4173" s="122"/>
      <c r="J4173" s="306"/>
      <c r="K4173" s="115"/>
      <c r="AM4173" s="340"/>
    </row>
    <row r="4174" spans="7:39" customFormat="1" ht="18.75">
      <c r="G4174" s="121"/>
      <c r="H4174" s="120"/>
      <c r="I4174" s="122"/>
      <c r="J4174" s="306"/>
      <c r="K4174" s="115"/>
      <c r="AM4174" s="340"/>
    </row>
    <row r="4175" spans="7:39" customFormat="1" ht="18.75">
      <c r="G4175" s="121"/>
      <c r="H4175" s="120"/>
      <c r="I4175" s="122"/>
      <c r="J4175" s="306"/>
      <c r="K4175" s="115"/>
      <c r="AM4175" s="340"/>
    </row>
    <row r="4176" spans="7:39" customFormat="1" ht="18.75">
      <c r="G4176" s="121"/>
      <c r="H4176" s="120"/>
      <c r="I4176" s="122"/>
      <c r="J4176" s="306"/>
      <c r="K4176" s="115"/>
      <c r="AM4176" s="340"/>
    </row>
    <row r="4177" spans="7:39" customFormat="1" ht="18.75">
      <c r="G4177" s="121"/>
      <c r="H4177" s="120"/>
      <c r="I4177" s="122"/>
      <c r="J4177" s="306"/>
      <c r="K4177" s="115"/>
      <c r="AM4177" s="340"/>
    </row>
    <row r="4178" spans="7:39" customFormat="1" ht="18.75">
      <c r="G4178" s="121"/>
      <c r="H4178" s="120"/>
      <c r="I4178" s="122"/>
      <c r="J4178" s="306"/>
      <c r="K4178" s="115"/>
      <c r="AM4178" s="340"/>
    </row>
    <row r="4179" spans="7:39" customFormat="1" ht="18.75">
      <c r="G4179" s="121"/>
      <c r="H4179" s="120"/>
      <c r="I4179" s="122"/>
      <c r="J4179" s="306"/>
      <c r="K4179" s="115"/>
      <c r="AM4179" s="340"/>
    </row>
    <row r="4180" spans="7:39" customFormat="1" ht="18.75">
      <c r="G4180" s="121"/>
      <c r="H4180" s="120"/>
      <c r="I4180" s="122"/>
      <c r="J4180" s="306"/>
      <c r="K4180" s="115"/>
      <c r="AM4180" s="340"/>
    </row>
    <row r="4181" spans="7:39" customFormat="1" ht="18.75">
      <c r="G4181" s="121"/>
      <c r="H4181" s="120"/>
      <c r="I4181" s="122"/>
      <c r="J4181" s="306"/>
      <c r="K4181" s="115"/>
      <c r="AM4181" s="340"/>
    </row>
    <row r="4182" spans="7:39" customFormat="1" ht="18.75">
      <c r="G4182" s="121"/>
      <c r="H4182" s="120"/>
      <c r="I4182" s="122"/>
      <c r="J4182" s="306"/>
      <c r="K4182" s="115"/>
      <c r="AM4182" s="340"/>
    </row>
    <row r="4183" spans="7:39" customFormat="1" ht="18.75">
      <c r="G4183" s="121"/>
      <c r="H4183" s="120"/>
      <c r="I4183" s="122"/>
      <c r="J4183" s="306"/>
      <c r="K4183" s="115"/>
      <c r="AM4183" s="340"/>
    </row>
    <row r="4184" spans="7:39" customFormat="1" ht="18.75">
      <c r="G4184" s="121"/>
      <c r="H4184" s="120"/>
      <c r="I4184" s="122"/>
      <c r="J4184" s="306"/>
      <c r="K4184" s="115"/>
      <c r="AM4184" s="340"/>
    </row>
    <row r="4185" spans="7:39" customFormat="1" ht="18.75">
      <c r="G4185" s="121"/>
      <c r="H4185" s="120"/>
      <c r="I4185" s="122"/>
      <c r="J4185" s="306"/>
      <c r="K4185" s="115"/>
      <c r="AM4185" s="340"/>
    </row>
    <row r="4186" spans="7:39" customFormat="1" ht="18.75">
      <c r="G4186" s="121"/>
      <c r="H4186" s="120"/>
      <c r="I4186" s="122"/>
      <c r="J4186" s="306"/>
      <c r="K4186" s="115"/>
      <c r="AM4186" s="340"/>
    </row>
    <row r="4187" spans="7:39" customFormat="1" ht="18.75">
      <c r="G4187" s="121"/>
      <c r="H4187" s="120"/>
      <c r="I4187" s="122"/>
      <c r="J4187" s="306"/>
      <c r="K4187" s="115"/>
      <c r="AM4187" s="340"/>
    </row>
    <row r="4188" spans="7:39" customFormat="1" ht="18.75">
      <c r="G4188" s="121"/>
      <c r="H4188" s="120"/>
      <c r="I4188" s="122"/>
      <c r="J4188" s="306"/>
      <c r="K4188" s="115"/>
      <c r="AM4188" s="340"/>
    </row>
    <row r="4189" spans="7:39" customFormat="1" ht="18.75">
      <c r="G4189" s="121"/>
      <c r="H4189" s="120"/>
      <c r="I4189" s="122"/>
      <c r="J4189" s="306"/>
      <c r="K4189" s="115"/>
      <c r="AM4189" s="340"/>
    </row>
    <row r="4190" spans="7:39" customFormat="1" ht="18.75">
      <c r="G4190" s="121"/>
      <c r="H4190" s="120"/>
      <c r="I4190" s="122"/>
      <c r="J4190" s="306"/>
      <c r="K4190" s="115"/>
      <c r="AM4190" s="340"/>
    </row>
    <row r="4191" spans="7:39" customFormat="1" ht="18.75">
      <c r="G4191" s="121"/>
      <c r="H4191" s="120"/>
      <c r="I4191" s="122"/>
      <c r="J4191" s="306"/>
      <c r="K4191" s="115"/>
      <c r="AM4191" s="340"/>
    </row>
    <row r="4192" spans="7:39" customFormat="1" ht="18.75">
      <c r="G4192" s="121"/>
      <c r="H4192" s="120"/>
      <c r="I4192" s="122"/>
      <c r="J4192" s="306"/>
      <c r="K4192" s="115"/>
      <c r="AM4192" s="340"/>
    </row>
    <row r="4193" spans="7:39" customFormat="1" ht="18.75">
      <c r="G4193" s="121"/>
      <c r="H4193" s="120"/>
      <c r="I4193" s="122"/>
      <c r="J4193" s="306"/>
      <c r="K4193" s="115"/>
      <c r="AM4193" s="340"/>
    </row>
    <row r="4194" spans="7:39" customFormat="1" ht="18.75">
      <c r="G4194" s="121"/>
      <c r="H4194" s="120"/>
      <c r="I4194" s="122"/>
      <c r="J4194" s="306"/>
      <c r="K4194" s="115"/>
      <c r="AM4194" s="340"/>
    </row>
    <row r="4195" spans="7:39" customFormat="1" ht="18.75">
      <c r="G4195" s="121"/>
      <c r="H4195" s="120"/>
      <c r="I4195" s="122"/>
      <c r="J4195" s="306"/>
      <c r="K4195" s="115"/>
      <c r="AM4195" s="340"/>
    </row>
    <row r="4196" spans="7:39" customFormat="1" ht="18.75">
      <c r="G4196" s="121"/>
      <c r="H4196" s="120"/>
      <c r="I4196" s="122"/>
      <c r="J4196" s="306"/>
      <c r="K4196" s="115"/>
      <c r="AM4196" s="340"/>
    </row>
    <row r="4197" spans="7:39" customFormat="1" ht="18.75">
      <c r="G4197" s="121"/>
      <c r="H4197" s="120"/>
      <c r="I4197" s="122"/>
      <c r="J4197" s="306"/>
      <c r="K4197" s="115"/>
      <c r="AM4197" s="340"/>
    </row>
    <row r="4198" spans="7:39" customFormat="1" ht="18.75">
      <c r="G4198" s="121"/>
      <c r="H4198" s="120"/>
      <c r="I4198" s="122"/>
      <c r="J4198" s="306"/>
      <c r="K4198" s="115"/>
      <c r="AM4198" s="340"/>
    </row>
    <row r="4199" spans="7:39" customFormat="1" ht="18.75">
      <c r="G4199" s="121"/>
      <c r="H4199" s="120"/>
      <c r="I4199" s="122"/>
      <c r="J4199" s="306"/>
      <c r="K4199" s="115"/>
      <c r="AM4199" s="340"/>
    </row>
    <row r="4200" spans="7:39" customFormat="1" ht="18.75">
      <c r="G4200" s="121"/>
      <c r="H4200" s="120"/>
      <c r="I4200" s="122"/>
      <c r="J4200" s="306"/>
      <c r="K4200" s="115"/>
      <c r="AM4200" s="340"/>
    </row>
    <row r="4201" spans="7:39" customFormat="1" ht="18.75">
      <c r="G4201" s="121"/>
      <c r="H4201" s="120"/>
      <c r="I4201" s="122"/>
      <c r="J4201" s="306"/>
      <c r="K4201" s="115"/>
      <c r="AM4201" s="340"/>
    </row>
    <row r="4202" spans="7:39" customFormat="1" ht="18.75">
      <c r="G4202" s="121"/>
      <c r="H4202" s="120"/>
      <c r="I4202" s="122"/>
      <c r="J4202" s="306"/>
      <c r="K4202" s="115"/>
      <c r="AM4202" s="340"/>
    </row>
    <row r="4203" spans="7:39" customFormat="1" ht="18.75">
      <c r="G4203" s="121"/>
      <c r="H4203" s="120"/>
      <c r="I4203" s="122"/>
      <c r="J4203" s="306"/>
      <c r="K4203" s="115"/>
      <c r="AM4203" s="340"/>
    </row>
    <row r="4204" spans="7:39" customFormat="1" ht="18.75">
      <c r="G4204" s="121"/>
      <c r="H4204" s="120"/>
      <c r="I4204" s="122"/>
      <c r="J4204" s="306"/>
      <c r="K4204" s="115"/>
      <c r="AM4204" s="340"/>
    </row>
    <row r="4205" spans="7:39" customFormat="1" ht="18.75">
      <c r="G4205" s="121"/>
      <c r="H4205" s="120"/>
      <c r="I4205" s="122"/>
      <c r="J4205" s="306"/>
      <c r="K4205" s="115"/>
      <c r="AM4205" s="340"/>
    </row>
    <row r="4206" spans="7:39" customFormat="1" ht="18.75">
      <c r="G4206" s="121"/>
      <c r="H4206" s="120"/>
      <c r="I4206" s="122"/>
      <c r="J4206" s="306"/>
      <c r="K4206" s="115"/>
      <c r="AM4206" s="340"/>
    </row>
    <row r="4207" spans="7:39" customFormat="1" ht="18.75">
      <c r="G4207" s="121"/>
      <c r="H4207" s="120"/>
      <c r="I4207" s="122"/>
      <c r="J4207" s="306"/>
      <c r="K4207" s="115"/>
      <c r="AM4207" s="340"/>
    </row>
    <row r="4208" spans="7:39" customFormat="1" ht="18.75">
      <c r="G4208" s="121"/>
      <c r="H4208" s="120"/>
      <c r="I4208" s="122"/>
      <c r="J4208" s="306"/>
      <c r="K4208" s="115"/>
      <c r="AM4208" s="340"/>
    </row>
    <row r="4209" spans="7:39" customFormat="1" ht="18.75">
      <c r="G4209" s="121"/>
      <c r="H4209" s="120"/>
      <c r="I4209" s="122"/>
      <c r="J4209" s="306"/>
      <c r="K4209" s="115"/>
      <c r="AM4209" s="340"/>
    </row>
    <row r="4210" spans="7:39" customFormat="1" ht="18.75">
      <c r="G4210" s="121"/>
      <c r="H4210" s="120"/>
      <c r="I4210" s="122"/>
      <c r="J4210" s="306"/>
      <c r="K4210" s="115"/>
      <c r="AM4210" s="340"/>
    </row>
    <row r="4211" spans="7:39" customFormat="1" ht="18.75">
      <c r="G4211" s="121"/>
      <c r="H4211" s="120"/>
      <c r="I4211" s="122"/>
      <c r="J4211" s="306"/>
      <c r="K4211" s="115"/>
      <c r="AM4211" s="340"/>
    </row>
    <row r="4212" spans="7:39" customFormat="1" ht="18.75">
      <c r="G4212" s="121"/>
      <c r="H4212" s="120"/>
      <c r="I4212" s="122"/>
      <c r="J4212" s="306"/>
      <c r="K4212" s="115"/>
      <c r="AM4212" s="340"/>
    </row>
    <row r="4213" spans="7:39" customFormat="1" ht="18.75">
      <c r="G4213" s="121"/>
      <c r="H4213" s="120"/>
      <c r="I4213" s="122"/>
      <c r="J4213" s="306"/>
      <c r="K4213" s="115"/>
      <c r="AM4213" s="340"/>
    </row>
    <row r="4214" spans="7:39" customFormat="1" ht="18.75">
      <c r="G4214" s="121"/>
      <c r="H4214" s="120"/>
      <c r="I4214" s="122"/>
      <c r="J4214" s="306"/>
      <c r="K4214" s="115"/>
      <c r="AM4214" s="340"/>
    </row>
    <row r="4215" spans="7:39" customFormat="1" ht="18.75">
      <c r="G4215" s="121"/>
      <c r="H4215" s="120"/>
      <c r="I4215" s="122"/>
      <c r="J4215" s="306"/>
      <c r="K4215" s="115"/>
      <c r="AM4215" s="340"/>
    </row>
    <row r="4216" spans="7:39" customFormat="1" ht="18.75">
      <c r="G4216" s="121"/>
      <c r="H4216" s="120"/>
      <c r="I4216" s="122"/>
      <c r="J4216" s="306"/>
      <c r="K4216" s="115"/>
      <c r="AM4216" s="340"/>
    </row>
    <row r="4217" spans="7:39" customFormat="1" ht="18.75">
      <c r="G4217" s="121"/>
      <c r="H4217" s="120"/>
      <c r="I4217" s="122"/>
      <c r="J4217" s="306"/>
      <c r="K4217" s="115"/>
      <c r="AM4217" s="340"/>
    </row>
    <row r="4218" spans="7:39" customFormat="1" ht="18.75">
      <c r="G4218" s="121"/>
      <c r="H4218" s="120"/>
      <c r="I4218" s="122"/>
      <c r="J4218" s="306"/>
      <c r="K4218" s="115"/>
      <c r="AM4218" s="340"/>
    </row>
    <row r="4219" spans="7:39" customFormat="1" ht="18.75">
      <c r="G4219" s="121"/>
      <c r="H4219" s="120"/>
      <c r="I4219" s="122"/>
      <c r="J4219" s="306"/>
      <c r="K4219" s="115"/>
      <c r="AM4219" s="340"/>
    </row>
    <row r="4220" spans="7:39" customFormat="1" ht="18.75">
      <c r="G4220" s="121"/>
      <c r="H4220" s="120"/>
      <c r="I4220" s="122"/>
      <c r="J4220" s="306"/>
      <c r="K4220" s="115"/>
      <c r="AM4220" s="340"/>
    </row>
    <row r="4221" spans="7:39" customFormat="1" ht="18.75">
      <c r="G4221" s="121"/>
      <c r="H4221" s="120"/>
      <c r="I4221" s="122"/>
      <c r="J4221" s="306"/>
      <c r="K4221" s="115"/>
      <c r="AM4221" s="340"/>
    </row>
    <row r="4222" spans="7:39" customFormat="1" ht="18.75">
      <c r="G4222" s="121"/>
      <c r="H4222" s="120"/>
      <c r="I4222" s="122"/>
      <c r="J4222" s="306"/>
      <c r="K4222" s="115"/>
      <c r="AM4222" s="340"/>
    </row>
    <row r="4223" spans="7:39" customFormat="1" ht="18.75">
      <c r="G4223" s="121"/>
      <c r="H4223" s="120"/>
      <c r="I4223" s="122"/>
      <c r="J4223" s="306"/>
      <c r="K4223" s="115"/>
      <c r="AM4223" s="340"/>
    </row>
    <row r="4224" spans="7:39" customFormat="1" ht="18.75">
      <c r="G4224" s="121"/>
      <c r="H4224" s="120"/>
      <c r="I4224" s="122"/>
      <c r="J4224" s="306"/>
      <c r="K4224" s="115"/>
      <c r="AM4224" s="340"/>
    </row>
    <row r="4225" spans="7:39" customFormat="1" ht="18.75">
      <c r="G4225" s="121"/>
      <c r="H4225" s="120"/>
      <c r="I4225" s="122"/>
      <c r="J4225" s="306"/>
      <c r="K4225" s="115"/>
      <c r="AM4225" s="340"/>
    </row>
    <row r="4226" spans="7:39" customFormat="1" ht="18.75">
      <c r="G4226" s="121"/>
      <c r="H4226" s="120"/>
      <c r="I4226" s="122"/>
      <c r="J4226" s="306"/>
      <c r="K4226" s="115"/>
      <c r="AM4226" s="340"/>
    </row>
    <row r="4227" spans="7:39" customFormat="1" ht="18.75">
      <c r="G4227" s="121"/>
      <c r="H4227" s="120"/>
      <c r="I4227" s="122"/>
      <c r="J4227" s="306"/>
      <c r="K4227" s="115"/>
      <c r="AM4227" s="340"/>
    </row>
    <row r="4228" spans="7:39" customFormat="1" ht="18.75">
      <c r="G4228" s="121"/>
      <c r="H4228" s="120"/>
      <c r="I4228" s="122"/>
      <c r="J4228" s="306"/>
      <c r="K4228" s="115"/>
      <c r="AM4228" s="340"/>
    </row>
    <row r="4229" spans="7:39" customFormat="1" ht="18.75">
      <c r="G4229" s="121"/>
      <c r="H4229" s="120"/>
      <c r="I4229" s="122"/>
      <c r="J4229" s="306"/>
      <c r="K4229" s="115"/>
      <c r="AM4229" s="340"/>
    </row>
    <row r="4230" spans="7:39" customFormat="1" ht="18.75">
      <c r="G4230" s="121"/>
      <c r="H4230" s="120"/>
      <c r="I4230" s="122"/>
      <c r="J4230" s="306"/>
      <c r="K4230" s="115"/>
      <c r="AM4230" s="340"/>
    </row>
    <row r="4231" spans="7:39" customFormat="1" ht="18.75">
      <c r="G4231" s="121"/>
      <c r="H4231" s="120"/>
      <c r="I4231" s="122"/>
      <c r="J4231" s="306"/>
      <c r="K4231" s="115"/>
      <c r="AM4231" s="340"/>
    </row>
    <row r="4232" spans="7:39" customFormat="1" ht="18.75">
      <c r="G4232" s="121"/>
      <c r="H4232" s="120"/>
      <c r="I4232" s="122"/>
      <c r="J4232" s="306"/>
      <c r="K4232" s="115"/>
      <c r="AM4232" s="340"/>
    </row>
    <row r="4233" spans="7:39" customFormat="1" ht="18.75">
      <c r="G4233" s="121"/>
      <c r="H4233" s="120"/>
      <c r="I4233" s="122"/>
      <c r="J4233" s="306"/>
      <c r="K4233" s="115"/>
      <c r="AM4233" s="340"/>
    </row>
    <row r="4234" spans="7:39" customFormat="1" ht="18.75">
      <c r="G4234" s="121"/>
      <c r="H4234" s="120"/>
      <c r="I4234" s="122"/>
      <c r="J4234" s="306"/>
      <c r="K4234" s="115"/>
      <c r="AM4234" s="340"/>
    </row>
    <row r="4235" spans="7:39" customFormat="1" ht="18.75">
      <c r="G4235" s="121"/>
      <c r="H4235" s="120"/>
      <c r="I4235" s="122"/>
      <c r="J4235" s="306"/>
      <c r="K4235" s="115"/>
      <c r="AM4235" s="340"/>
    </row>
    <row r="4236" spans="7:39" customFormat="1" ht="18.75">
      <c r="G4236" s="121"/>
      <c r="H4236" s="120"/>
      <c r="I4236" s="122"/>
      <c r="J4236" s="306"/>
      <c r="K4236" s="115"/>
      <c r="AM4236" s="340"/>
    </row>
    <row r="4237" spans="7:39" customFormat="1" ht="18.75">
      <c r="G4237" s="121"/>
      <c r="H4237" s="120"/>
      <c r="I4237" s="122"/>
      <c r="J4237" s="306"/>
      <c r="K4237" s="115"/>
      <c r="AM4237" s="340"/>
    </row>
    <row r="4238" spans="7:39" customFormat="1" ht="18.75">
      <c r="G4238" s="121"/>
      <c r="H4238" s="120"/>
      <c r="I4238" s="122"/>
      <c r="J4238" s="306"/>
      <c r="K4238" s="115"/>
      <c r="AM4238" s="340"/>
    </row>
    <row r="4239" spans="7:39" customFormat="1" ht="18.75">
      <c r="G4239" s="121"/>
      <c r="H4239" s="120"/>
      <c r="I4239" s="122"/>
      <c r="J4239" s="306"/>
      <c r="K4239" s="115"/>
      <c r="AM4239" s="340"/>
    </row>
    <row r="4240" spans="7:39" customFormat="1" ht="18.75">
      <c r="G4240" s="121"/>
      <c r="H4240" s="120"/>
      <c r="I4240" s="122"/>
      <c r="J4240" s="306"/>
      <c r="K4240" s="115"/>
      <c r="AM4240" s="340"/>
    </row>
    <row r="4241" spans="7:39" customFormat="1" ht="18.75">
      <c r="G4241" s="121"/>
      <c r="H4241" s="120"/>
      <c r="I4241" s="122"/>
      <c r="J4241" s="306"/>
      <c r="K4241" s="115"/>
      <c r="AM4241" s="340"/>
    </row>
    <row r="4242" spans="7:39" customFormat="1" ht="18.75">
      <c r="G4242" s="121"/>
      <c r="H4242" s="120"/>
      <c r="I4242" s="122"/>
      <c r="J4242" s="306"/>
      <c r="K4242" s="115"/>
      <c r="AM4242" s="340"/>
    </row>
    <row r="4243" spans="7:39" customFormat="1" ht="18.75">
      <c r="G4243" s="121"/>
      <c r="H4243" s="120"/>
      <c r="I4243" s="122"/>
      <c r="J4243" s="306"/>
      <c r="K4243" s="115"/>
      <c r="AM4243" s="340"/>
    </row>
    <row r="4244" spans="7:39" customFormat="1" ht="18.75">
      <c r="G4244" s="121"/>
      <c r="H4244" s="120"/>
      <c r="I4244" s="122"/>
      <c r="J4244" s="306"/>
      <c r="K4244" s="115"/>
      <c r="AM4244" s="340"/>
    </row>
    <row r="4245" spans="7:39" customFormat="1" ht="18.75">
      <c r="G4245" s="121"/>
      <c r="H4245" s="120"/>
      <c r="I4245" s="122"/>
      <c r="J4245" s="306"/>
      <c r="K4245" s="115"/>
      <c r="AM4245" s="340"/>
    </row>
    <row r="4246" spans="7:39" customFormat="1" ht="18.75">
      <c r="G4246" s="121"/>
      <c r="H4246" s="120"/>
      <c r="I4246" s="122"/>
      <c r="J4246" s="306"/>
      <c r="K4246" s="115"/>
      <c r="AM4246" s="340"/>
    </row>
    <row r="4247" spans="7:39" customFormat="1" ht="18.75">
      <c r="G4247" s="121"/>
      <c r="H4247" s="120"/>
      <c r="I4247" s="122"/>
      <c r="J4247" s="306"/>
      <c r="K4247" s="115"/>
      <c r="AM4247" s="340"/>
    </row>
    <row r="4248" spans="7:39" customFormat="1" ht="18.75">
      <c r="G4248" s="121"/>
      <c r="H4248" s="120"/>
      <c r="I4248" s="122"/>
      <c r="J4248" s="306"/>
      <c r="K4248" s="115"/>
      <c r="AM4248" s="340"/>
    </row>
    <row r="4249" spans="7:39" customFormat="1" ht="18.75">
      <c r="G4249" s="121"/>
      <c r="H4249" s="120"/>
      <c r="I4249" s="122"/>
      <c r="J4249" s="306"/>
      <c r="K4249" s="115"/>
      <c r="AM4249" s="340"/>
    </row>
    <row r="4250" spans="7:39" customFormat="1" ht="18.75">
      <c r="G4250" s="121"/>
      <c r="H4250" s="120"/>
      <c r="I4250" s="122"/>
      <c r="J4250" s="306"/>
      <c r="K4250" s="115"/>
      <c r="AM4250" s="340"/>
    </row>
    <row r="4251" spans="7:39" customFormat="1" ht="18.75">
      <c r="G4251" s="121"/>
      <c r="H4251" s="120"/>
      <c r="I4251" s="122"/>
      <c r="J4251" s="306"/>
      <c r="K4251" s="115"/>
      <c r="AM4251" s="340"/>
    </row>
    <row r="4252" spans="7:39" customFormat="1" ht="18.75">
      <c r="G4252" s="121"/>
      <c r="H4252" s="120"/>
      <c r="I4252" s="122"/>
      <c r="J4252" s="306"/>
      <c r="K4252" s="115"/>
      <c r="AM4252" s="340"/>
    </row>
    <row r="4253" spans="7:39" customFormat="1" ht="18.75">
      <c r="G4253" s="121"/>
      <c r="H4253" s="120"/>
      <c r="I4253" s="122"/>
      <c r="J4253" s="306"/>
      <c r="K4253" s="115"/>
      <c r="AM4253" s="340"/>
    </row>
    <row r="4254" spans="7:39" customFormat="1" ht="18.75">
      <c r="G4254" s="121"/>
      <c r="H4254" s="120"/>
      <c r="I4254" s="122"/>
      <c r="J4254" s="306"/>
      <c r="K4254" s="115"/>
      <c r="AM4254" s="340"/>
    </row>
    <row r="4255" spans="7:39" customFormat="1" ht="18.75">
      <c r="G4255" s="121"/>
      <c r="H4255" s="120"/>
      <c r="I4255" s="122"/>
      <c r="J4255" s="306"/>
      <c r="K4255" s="115"/>
      <c r="AM4255" s="340"/>
    </row>
    <row r="4256" spans="7:39" customFormat="1" ht="18.75">
      <c r="G4256" s="121"/>
      <c r="H4256" s="120"/>
      <c r="I4256" s="122"/>
      <c r="J4256" s="306"/>
      <c r="K4256" s="115"/>
      <c r="AM4256" s="340"/>
    </row>
    <row r="4257" spans="7:39" customFormat="1" ht="18.75">
      <c r="G4257" s="121"/>
      <c r="H4257" s="120"/>
      <c r="I4257" s="122"/>
      <c r="J4257" s="306"/>
      <c r="K4257" s="115"/>
      <c r="AM4257" s="340"/>
    </row>
    <row r="4258" spans="7:39" customFormat="1" ht="18.75">
      <c r="G4258" s="121"/>
      <c r="H4258" s="120"/>
      <c r="I4258" s="122"/>
      <c r="J4258" s="306"/>
      <c r="K4258" s="115"/>
      <c r="AM4258" s="340"/>
    </row>
    <row r="4259" spans="7:39" customFormat="1" ht="18.75">
      <c r="G4259" s="121"/>
      <c r="H4259" s="120"/>
      <c r="I4259" s="122"/>
      <c r="J4259" s="306"/>
      <c r="K4259" s="115"/>
      <c r="AM4259" s="340"/>
    </row>
    <row r="4260" spans="7:39" customFormat="1" ht="18.75">
      <c r="G4260" s="121"/>
      <c r="H4260" s="120"/>
      <c r="I4260" s="122"/>
      <c r="J4260" s="306"/>
      <c r="K4260" s="115"/>
      <c r="AM4260" s="340"/>
    </row>
    <row r="4261" spans="7:39" customFormat="1" ht="18.75">
      <c r="G4261" s="121"/>
      <c r="H4261" s="120"/>
      <c r="I4261" s="122"/>
      <c r="J4261" s="306"/>
      <c r="K4261" s="115"/>
      <c r="AM4261" s="340"/>
    </row>
    <row r="4262" spans="7:39" customFormat="1" ht="18.75">
      <c r="G4262" s="121"/>
      <c r="H4262" s="120"/>
      <c r="I4262" s="122"/>
      <c r="J4262" s="306"/>
      <c r="K4262" s="115"/>
      <c r="AM4262" s="340"/>
    </row>
    <row r="4263" spans="7:39" customFormat="1" ht="18.75">
      <c r="G4263" s="121"/>
      <c r="H4263" s="120"/>
      <c r="I4263" s="122"/>
      <c r="J4263" s="306"/>
      <c r="K4263" s="115"/>
      <c r="AM4263" s="340"/>
    </row>
    <row r="4264" spans="7:39" customFormat="1" ht="18.75">
      <c r="G4264" s="121"/>
      <c r="H4264" s="120"/>
      <c r="I4264" s="122"/>
      <c r="J4264" s="306"/>
      <c r="K4264" s="115"/>
      <c r="AM4264" s="340"/>
    </row>
    <row r="4265" spans="7:39" customFormat="1" ht="18.75">
      <c r="G4265" s="121"/>
      <c r="H4265" s="120"/>
      <c r="I4265" s="122"/>
      <c r="J4265" s="306"/>
      <c r="K4265" s="115"/>
      <c r="AM4265" s="340"/>
    </row>
    <row r="4266" spans="7:39" customFormat="1" ht="18.75">
      <c r="G4266" s="121"/>
      <c r="H4266" s="120"/>
      <c r="I4266" s="122"/>
      <c r="J4266" s="306"/>
      <c r="K4266" s="115"/>
      <c r="AM4266" s="340"/>
    </row>
    <row r="4267" spans="7:39" customFormat="1" ht="18.75">
      <c r="G4267" s="121"/>
      <c r="H4267" s="120"/>
      <c r="I4267" s="122"/>
      <c r="J4267" s="306"/>
      <c r="K4267" s="115"/>
      <c r="AM4267" s="340"/>
    </row>
    <row r="4268" spans="7:39" customFormat="1" ht="18.75">
      <c r="G4268" s="121"/>
      <c r="H4268" s="120"/>
      <c r="I4268" s="122"/>
      <c r="J4268" s="306"/>
      <c r="K4268" s="115"/>
      <c r="AM4268" s="340"/>
    </row>
    <row r="4269" spans="7:39" customFormat="1" ht="18.75">
      <c r="G4269" s="121"/>
      <c r="H4269" s="120"/>
      <c r="I4269" s="122"/>
      <c r="J4269" s="306"/>
      <c r="K4269" s="115"/>
      <c r="AM4269" s="340"/>
    </row>
    <row r="4270" spans="7:39" customFormat="1" ht="18.75">
      <c r="G4270" s="121"/>
      <c r="H4270" s="120"/>
      <c r="I4270" s="122"/>
      <c r="J4270" s="306"/>
      <c r="K4270" s="115"/>
      <c r="AM4270" s="340"/>
    </row>
    <row r="4271" spans="7:39" customFormat="1" ht="18.75">
      <c r="G4271" s="121"/>
      <c r="H4271" s="120"/>
      <c r="I4271" s="122"/>
      <c r="J4271" s="306"/>
      <c r="K4271" s="115"/>
      <c r="AM4271" s="340"/>
    </row>
    <row r="4272" spans="7:39" customFormat="1" ht="18.75">
      <c r="G4272" s="121"/>
      <c r="H4272" s="120"/>
      <c r="I4272" s="122"/>
      <c r="J4272" s="306"/>
      <c r="K4272" s="115"/>
      <c r="AM4272" s="340"/>
    </row>
    <row r="4273" spans="7:39" customFormat="1" ht="18.75">
      <c r="G4273" s="121"/>
      <c r="H4273" s="120"/>
      <c r="I4273" s="122"/>
      <c r="J4273" s="306"/>
      <c r="K4273" s="115"/>
      <c r="AM4273" s="340"/>
    </row>
    <row r="4274" spans="7:39" customFormat="1" ht="18.75">
      <c r="G4274" s="121"/>
      <c r="H4274" s="120"/>
      <c r="I4274" s="122"/>
      <c r="J4274" s="306"/>
      <c r="K4274" s="115"/>
      <c r="AM4274" s="340"/>
    </row>
    <row r="4275" spans="7:39" customFormat="1" ht="18.75">
      <c r="G4275" s="121"/>
      <c r="H4275" s="120"/>
      <c r="I4275" s="122"/>
      <c r="J4275" s="306"/>
      <c r="K4275" s="115"/>
      <c r="AM4275" s="340"/>
    </row>
    <row r="4276" spans="7:39" customFormat="1" ht="18.75">
      <c r="G4276" s="121"/>
      <c r="H4276" s="120"/>
      <c r="I4276" s="122"/>
      <c r="J4276" s="306"/>
      <c r="K4276" s="115"/>
      <c r="AM4276" s="340"/>
    </row>
    <row r="4277" spans="7:39" customFormat="1" ht="18.75">
      <c r="G4277" s="121"/>
      <c r="H4277" s="120"/>
      <c r="I4277" s="122"/>
      <c r="J4277" s="306"/>
      <c r="K4277" s="115"/>
      <c r="AM4277" s="340"/>
    </row>
    <row r="4278" spans="7:39" customFormat="1" ht="18.75">
      <c r="G4278" s="121"/>
      <c r="H4278" s="120"/>
      <c r="I4278" s="122"/>
      <c r="J4278" s="306"/>
      <c r="K4278" s="115"/>
      <c r="AM4278" s="340"/>
    </row>
    <row r="4279" spans="7:39" customFormat="1" ht="18.75">
      <c r="G4279" s="121"/>
      <c r="H4279" s="120"/>
      <c r="I4279" s="122"/>
      <c r="J4279" s="306"/>
      <c r="K4279" s="115"/>
      <c r="AM4279" s="340"/>
    </row>
    <row r="4280" spans="7:39" customFormat="1" ht="18.75">
      <c r="G4280" s="121"/>
      <c r="H4280" s="120"/>
      <c r="I4280" s="122"/>
      <c r="J4280" s="306"/>
      <c r="K4280" s="115"/>
      <c r="AM4280" s="340"/>
    </row>
    <row r="4281" spans="7:39" customFormat="1" ht="18.75">
      <c r="G4281" s="121"/>
      <c r="H4281" s="120"/>
      <c r="I4281" s="122"/>
      <c r="J4281" s="306"/>
      <c r="K4281" s="115"/>
      <c r="AM4281" s="340"/>
    </row>
    <row r="4282" spans="7:39" customFormat="1" ht="18.75">
      <c r="G4282" s="121"/>
      <c r="H4282" s="120"/>
      <c r="I4282" s="122"/>
      <c r="J4282" s="306"/>
      <c r="K4282" s="115"/>
      <c r="AM4282" s="340"/>
    </row>
    <row r="4283" spans="7:39" customFormat="1" ht="18.75">
      <c r="G4283" s="121"/>
      <c r="H4283" s="120"/>
      <c r="I4283" s="122"/>
      <c r="J4283" s="306"/>
      <c r="K4283" s="115"/>
      <c r="AM4283" s="340"/>
    </row>
    <row r="4284" spans="7:39" customFormat="1" ht="18.75">
      <c r="G4284" s="121"/>
      <c r="H4284" s="120"/>
      <c r="I4284" s="122"/>
      <c r="J4284" s="306"/>
      <c r="K4284" s="115"/>
      <c r="AM4284" s="340"/>
    </row>
    <row r="4285" spans="7:39" customFormat="1" ht="18.75">
      <c r="G4285" s="121"/>
      <c r="H4285" s="120"/>
      <c r="I4285" s="122"/>
      <c r="J4285" s="306"/>
      <c r="K4285" s="115"/>
      <c r="AM4285" s="340"/>
    </row>
    <row r="4286" spans="7:39" customFormat="1" ht="18.75">
      <c r="G4286" s="121"/>
      <c r="H4286" s="120"/>
      <c r="I4286" s="122"/>
      <c r="J4286" s="306"/>
      <c r="K4286" s="115"/>
      <c r="AM4286" s="340"/>
    </row>
    <row r="4287" spans="7:39" customFormat="1" ht="18.75">
      <c r="G4287" s="121"/>
      <c r="H4287" s="120"/>
      <c r="I4287" s="122"/>
      <c r="J4287" s="306"/>
      <c r="K4287" s="115"/>
      <c r="AM4287" s="340"/>
    </row>
    <row r="4288" spans="7:39" customFormat="1" ht="18.75">
      <c r="G4288" s="121"/>
      <c r="H4288" s="120"/>
      <c r="I4288" s="122"/>
      <c r="J4288" s="306"/>
      <c r="K4288" s="115"/>
      <c r="AM4288" s="340"/>
    </row>
    <row r="4289" spans="7:39" customFormat="1" ht="18.75">
      <c r="G4289" s="121"/>
      <c r="H4289" s="120"/>
      <c r="I4289" s="122"/>
      <c r="J4289" s="306"/>
      <c r="K4289" s="115"/>
      <c r="AM4289" s="340"/>
    </row>
    <row r="4290" spans="7:39" customFormat="1" ht="18.75">
      <c r="G4290" s="121"/>
      <c r="H4290" s="120"/>
      <c r="I4290" s="122"/>
      <c r="J4290" s="306"/>
      <c r="K4290" s="115"/>
      <c r="AM4290" s="340"/>
    </row>
    <row r="4291" spans="7:39" customFormat="1" ht="18.75">
      <c r="G4291" s="121"/>
      <c r="H4291" s="120"/>
      <c r="I4291" s="122"/>
      <c r="J4291" s="306"/>
      <c r="K4291" s="115"/>
      <c r="AM4291" s="340"/>
    </row>
    <row r="4292" spans="7:39" customFormat="1" ht="18.75">
      <c r="G4292" s="121"/>
      <c r="H4292" s="120"/>
      <c r="I4292" s="122"/>
      <c r="J4292" s="306"/>
      <c r="K4292" s="115"/>
      <c r="AM4292" s="340"/>
    </row>
    <row r="4293" spans="7:39" customFormat="1" ht="18.75">
      <c r="G4293" s="121"/>
      <c r="H4293" s="120"/>
      <c r="I4293" s="122"/>
      <c r="J4293" s="306"/>
      <c r="K4293" s="115"/>
      <c r="AM4293" s="340"/>
    </row>
    <row r="4294" spans="7:39" customFormat="1" ht="18.75">
      <c r="G4294" s="121"/>
      <c r="H4294" s="120"/>
      <c r="I4294" s="122"/>
      <c r="J4294" s="306"/>
      <c r="K4294" s="115"/>
      <c r="AM4294" s="340"/>
    </row>
    <row r="4295" spans="7:39" customFormat="1" ht="18.75">
      <c r="G4295" s="121"/>
      <c r="H4295" s="120"/>
      <c r="I4295" s="122"/>
      <c r="J4295" s="306"/>
      <c r="K4295" s="115"/>
      <c r="AM4295" s="340"/>
    </row>
    <row r="4296" spans="7:39" customFormat="1" ht="18.75">
      <c r="G4296" s="121"/>
      <c r="H4296" s="120"/>
      <c r="I4296" s="122"/>
      <c r="J4296" s="306"/>
      <c r="K4296" s="115"/>
      <c r="AM4296" s="340"/>
    </row>
    <row r="4297" spans="7:39" customFormat="1" ht="18.75">
      <c r="G4297" s="121"/>
      <c r="H4297" s="120"/>
      <c r="I4297" s="122"/>
      <c r="J4297" s="306"/>
      <c r="K4297" s="115"/>
      <c r="AM4297" s="340"/>
    </row>
    <row r="4298" spans="7:39" customFormat="1" ht="18.75">
      <c r="G4298" s="121"/>
      <c r="H4298" s="120"/>
      <c r="I4298" s="122"/>
      <c r="J4298" s="306"/>
      <c r="K4298" s="115"/>
      <c r="AM4298" s="340"/>
    </row>
    <row r="4299" spans="7:39" customFormat="1" ht="18.75">
      <c r="G4299" s="121"/>
      <c r="H4299" s="120"/>
      <c r="I4299" s="122"/>
      <c r="J4299" s="306"/>
      <c r="K4299" s="115"/>
      <c r="AM4299" s="340"/>
    </row>
    <row r="4300" spans="7:39" customFormat="1" ht="18.75">
      <c r="G4300" s="121"/>
      <c r="H4300" s="120"/>
      <c r="I4300" s="122"/>
      <c r="J4300" s="306"/>
      <c r="K4300" s="115"/>
      <c r="AM4300" s="340"/>
    </row>
    <row r="4301" spans="7:39" customFormat="1" ht="18.75">
      <c r="G4301" s="121"/>
      <c r="H4301" s="120"/>
      <c r="I4301" s="122"/>
      <c r="J4301" s="306"/>
      <c r="K4301" s="115"/>
      <c r="AM4301" s="340"/>
    </row>
    <row r="4302" spans="7:39" customFormat="1" ht="18.75">
      <c r="G4302" s="121"/>
      <c r="H4302" s="120"/>
      <c r="I4302" s="122"/>
      <c r="J4302" s="306"/>
      <c r="K4302" s="115"/>
      <c r="AM4302" s="340"/>
    </row>
    <row r="4303" spans="7:39" customFormat="1" ht="18.75">
      <c r="G4303" s="121"/>
      <c r="H4303" s="120"/>
      <c r="I4303" s="122"/>
      <c r="J4303" s="306"/>
      <c r="K4303" s="115"/>
      <c r="AM4303" s="340"/>
    </row>
    <row r="4304" spans="7:39" customFormat="1" ht="18.75">
      <c r="G4304" s="121"/>
      <c r="H4304" s="120"/>
      <c r="I4304" s="122"/>
      <c r="J4304" s="306"/>
      <c r="K4304" s="115"/>
      <c r="AM4304" s="340"/>
    </row>
    <row r="4305" spans="7:39" customFormat="1" ht="18.75">
      <c r="G4305" s="121"/>
      <c r="H4305" s="120"/>
      <c r="I4305" s="122"/>
      <c r="J4305" s="306"/>
      <c r="K4305" s="115"/>
      <c r="AM4305" s="340"/>
    </row>
    <row r="4306" spans="7:39" customFormat="1" ht="18.75">
      <c r="G4306" s="121"/>
      <c r="H4306" s="120"/>
      <c r="I4306" s="122"/>
      <c r="J4306" s="306"/>
      <c r="K4306" s="115"/>
      <c r="AM4306" s="340"/>
    </row>
    <row r="4307" spans="7:39" customFormat="1" ht="18.75">
      <c r="G4307" s="121"/>
      <c r="H4307" s="120"/>
      <c r="I4307" s="122"/>
      <c r="J4307" s="306"/>
      <c r="K4307" s="115"/>
      <c r="AM4307" s="340"/>
    </row>
    <row r="4308" spans="7:39" customFormat="1" ht="18.75">
      <c r="G4308" s="121"/>
      <c r="H4308" s="120"/>
      <c r="I4308" s="122"/>
      <c r="J4308" s="306"/>
      <c r="K4308" s="115"/>
      <c r="AM4308" s="340"/>
    </row>
    <row r="4309" spans="7:39" customFormat="1" ht="18.75">
      <c r="G4309" s="121"/>
      <c r="H4309" s="120"/>
      <c r="I4309" s="122"/>
      <c r="J4309" s="306"/>
      <c r="K4309" s="115"/>
      <c r="AM4309" s="340"/>
    </row>
    <row r="4310" spans="7:39" customFormat="1" ht="18.75">
      <c r="G4310" s="121"/>
      <c r="H4310" s="120"/>
      <c r="I4310" s="122"/>
      <c r="J4310" s="306"/>
      <c r="K4310" s="115"/>
      <c r="AM4310" s="340"/>
    </row>
    <row r="4311" spans="7:39" customFormat="1" ht="18.75">
      <c r="G4311" s="121"/>
      <c r="H4311" s="120"/>
      <c r="I4311" s="122"/>
      <c r="J4311" s="306"/>
      <c r="K4311" s="115"/>
      <c r="AM4311" s="340"/>
    </row>
    <row r="4312" spans="7:39" customFormat="1" ht="18.75">
      <c r="G4312" s="121"/>
      <c r="H4312" s="120"/>
      <c r="I4312" s="122"/>
      <c r="J4312" s="306"/>
      <c r="K4312" s="115"/>
      <c r="AM4312" s="340"/>
    </row>
    <row r="4313" spans="7:39" customFormat="1" ht="18.75">
      <c r="G4313" s="121"/>
      <c r="H4313" s="120"/>
      <c r="I4313" s="122"/>
      <c r="J4313" s="306"/>
      <c r="K4313" s="115"/>
      <c r="AM4313" s="340"/>
    </row>
    <row r="4314" spans="7:39" customFormat="1" ht="18.75">
      <c r="G4314" s="121"/>
      <c r="H4314" s="120"/>
      <c r="I4314" s="122"/>
      <c r="J4314" s="306"/>
      <c r="K4314" s="115"/>
      <c r="AM4314" s="340"/>
    </row>
    <row r="4315" spans="7:39" customFormat="1" ht="18.75">
      <c r="G4315" s="121"/>
      <c r="H4315" s="120"/>
      <c r="I4315" s="122"/>
      <c r="J4315" s="306"/>
      <c r="K4315" s="115"/>
      <c r="AM4315" s="340"/>
    </row>
    <row r="4316" spans="7:39" customFormat="1" ht="18.75">
      <c r="G4316" s="121"/>
      <c r="H4316" s="120"/>
      <c r="I4316" s="122"/>
      <c r="J4316" s="306"/>
      <c r="K4316" s="115"/>
      <c r="AM4316" s="340"/>
    </row>
    <row r="4317" spans="7:39" customFormat="1" ht="18.75">
      <c r="G4317" s="121"/>
      <c r="H4317" s="120"/>
      <c r="I4317" s="122"/>
      <c r="J4317" s="306"/>
      <c r="K4317" s="115"/>
      <c r="AM4317" s="340"/>
    </row>
    <row r="4318" spans="7:39" customFormat="1" ht="18.75">
      <c r="G4318" s="121"/>
      <c r="H4318" s="120"/>
      <c r="I4318" s="122"/>
      <c r="J4318" s="306"/>
      <c r="K4318" s="115"/>
      <c r="AM4318" s="340"/>
    </row>
    <row r="4319" spans="7:39" customFormat="1" ht="18.75">
      <c r="G4319" s="121"/>
      <c r="H4319" s="120"/>
      <c r="I4319" s="122"/>
      <c r="J4319" s="306"/>
      <c r="K4319" s="115"/>
      <c r="AM4319" s="340"/>
    </row>
    <row r="4320" spans="7:39" customFormat="1" ht="18.75">
      <c r="G4320" s="121"/>
      <c r="H4320" s="120"/>
      <c r="I4320" s="122"/>
      <c r="J4320" s="306"/>
      <c r="K4320" s="115"/>
      <c r="AM4320" s="340"/>
    </row>
    <row r="4321" spans="7:39" customFormat="1" ht="18.75">
      <c r="G4321" s="121"/>
      <c r="H4321" s="120"/>
      <c r="I4321" s="122"/>
      <c r="J4321" s="306"/>
      <c r="K4321" s="115"/>
      <c r="AM4321" s="340"/>
    </row>
    <row r="4322" spans="7:39" customFormat="1" ht="18.75">
      <c r="G4322" s="121"/>
      <c r="H4322" s="120"/>
      <c r="I4322" s="122"/>
      <c r="J4322" s="306"/>
      <c r="K4322" s="115"/>
      <c r="AM4322" s="340"/>
    </row>
    <row r="4323" spans="7:39" customFormat="1" ht="18.75">
      <c r="G4323" s="121"/>
      <c r="H4323" s="120"/>
      <c r="I4323" s="122"/>
      <c r="J4323" s="306"/>
      <c r="K4323" s="115"/>
      <c r="AM4323" s="340"/>
    </row>
    <row r="4324" spans="7:39" customFormat="1" ht="18.75">
      <c r="G4324" s="121"/>
      <c r="H4324" s="120"/>
      <c r="I4324" s="122"/>
      <c r="J4324" s="306"/>
      <c r="K4324" s="115"/>
      <c r="AM4324" s="340"/>
    </row>
    <row r="4325" spans="7:39" customFormat="1" ht="18.75">
      <c r="G4325" s="121"/>
      <c r="H4325" s="120"/>
      <c r="I4325" s="122"/>
      <c r="J4325" s="306"/>
      <c r="K4325" s="115"/>
      <c r="AM4325" s="340"/>
    </row>
    <row r="4326" spans="7:39" customFormat="1" ht="18.75">
      <c r="G4326" s="121"/>
      <c r="H4326" s="120"/>
      <c r="I4326" s="122"/>
      <c r="J4326" s="306"/>
      <c r="K4326" s="115"/>
      <c r="AM4326" s="340"/>
    </row>
    <row r="4327" spans="7:39" customFormat="1" ht="18.75">
      <c r="G4327" s="121"/>
      <c r="H4327" s="120"/>
      <c r="I4327" s="122"/>
      <c r="J4327" s="306"/>
      <c r="K4327" s="115"/>
      <c r="AM4327" s="340"/>
    </row>
    <row r="4328" spans="7:39" customFormat="1" ht="18.75">
      <c r="G4328" s="121"/>
      <c r="H4328" s="120"/>
      <c r="I4328" s="122"/>
      <c r="J4328" s="306"/>
      <c r="K4328" s="115"/>
      <c r="AM4328" s="340"/>
    </row>
    <row r="4329" spans="7:39" customFormat="1" ht="18.75">
      <c r="G4329" s="121"/>
      <c r="H4329" s="120"/>
      <c r="I4329" s="122"/>
      <c r="J4329" s="306"/>
      <c r="K4329" s="115"/>
      <c r="AM4329" s="340"/>
    </row>
    <row r="4330" spans="7:39" customFormat="1" ht="18.75">
      <c r="G4330" s="121"/>
      <c r="H4330" s="120"/>
      <c r="I4330" s="122"/>
      <c r="J4330" s="306"/>
      <c r="K4330" s="115"/>
      <c r="AM4330" s="340"/>
    </row>
    <row r="4331" spans="7:39" customFormat="1" ht="18.75">
      <c r="G4331" s="121"/>
      <c r="H4331" s="120"/>
      <c r="I4331" s="122"/>
      <c r="J4331" s="306"/>
      <c r="K4331" s="115"/>
      <c r="AM4331" s="340"/>
    </row>
    <row r="4332" spans="7:39" customFormat="1" ht="18.75">
      <c r="G4332" s="121"/>
      <c r="H4332" s="120"/>
      <c r="I4332" s="122"/>
      <c r="J4332" s="306"/>
      <c r="K4332" s="115"/>
      <c r="AM4332" s="340"/>
    </row>
    <row r="4333" spans="7:39" customFormat="1" ht="18.75">
      <c r="G4333" s="121"/>
      <c r="H4333" s="120"/>
      <c r="I4333" s="122"/>
      <c r="J4333" s="306"/>
      <c r="K4333" s="115"/>
      <c r="AM4333" s="340"/>
    </row>
    <row r="4334" spans="7:39" customFormat="1" ht="18.75">
      <c r="G4334" s="121"/>
      <c r="H4334" s="120"/>
      <c r="I4334" s="122"/>
      <c r="J4334" s="306"/>
      <c r="K4334" s="115"/>
      <c r="AM4334" s="340"/>
    </row>
    <row r="4335" spans="7:39" customFormat="1" ht="18.75">
      <c r="G4335" s="121"/>
      <c r="H4335" s="120"/>
      <c r="I4335" s="122"/>
      <c r="J4335" s="306"/>
      <c r="K4335" s="115"/>
      <c r="AM4335" s="340"/>
    </row>
    <row r="4336" spans="7:39" customFormat="1" ht="18.75">
      <c r="G4336" s="121"/>
      <c r="H4336" s="120"/>
      <c r="I4336" s="122"/>
      <c r="J4336" s="306"/>
      <c r="K4336" s="115"/>
      <c r="AM4336" s="340"/>
    </row>
    <row r="4337" spans="7:39" customFormat="1" ht="18.75">
      <c r="G4337" s="121"/>
      <c r="H4337" s="120"/>
      <c r="I4337" s="122"/>
      <c r="J4337" s="306"/>
      <c r="K4337" s="115"/>
      <c r="AM4337" s="340"/>
    </row>
    <row r="4338" spans="7:39" customFormat="1" ht="18.75">
      <c r="G4338" s="121"/>
      <c r="H4338" s="120"/>
      <c r="I4338" s="122"/>
      <c r="J4338" s="306"/>
      <c r="K4338" s="115"/>
      <c r="AM4338" s="340"/>
    </row>
    <row r="4339" spans="7:39" customFormat="1" ht="18.75">
      <c r="G4339" s="121"/>
      <c r="H4339" s="120"/>
      <c r="I4339" s="122"/>
      <c r="J4339" s="306"/>
      <c r="K4339" s="115"/>
      <c r="AM4339" s="340"/>
    </row>
    <row r="4340" spans="7:39" customFormat="1" ht="18.75">
      <c r="G4340" s="121"/>
      <c r="H4340" s="120"/>
      <c r="I4340" s="122"/>
      <c r="J4340" s="306"/>
      <c r="K4340" s="115"/>
      <c r="AM4340" s="340"/>
    </row>
    <row r="4341" spans="7:39" customFormat="1" ht="18.75">
      <c r="G4341" s="121"/>
      <c r="H4341" s="120"/>
      <c r="I4341" s="122"/>
      <c r="J4341" s="306"/>
      <c r="K4341" s="115"/>
      <c r="AM4341" s="340"/>
    </row>
    <row r="4342" spans="7:39" customFormat="1" ht="18.75">
      <c r="G4342" s="121"/>
      <c r="H4342" s="120"/>
      <c r="I4342" s="122"/>
      <c r="J4342" s="306"/>
      <c r="K4342" s="115"/>
      <c r="AM4342" s="340"/>
    </row>
    <row r="4343" spans="7:39" customFormat="1" ht="18.75">
      <c r="G4343" s="121"/>
      <c r="H4343" s="120"/>
      <c r="I4343" s="122"/>
      <c r="J4343" s="306"/>
      <c r="K4343" s="115"/>
      <c r="AM4343" s="340"/>
    </row>
    <row r="4344" spans="7:39" customFormat="1" ht="18.75">
      <c r="G4344" s="121"/>
      <c r="H4344" s="120"/>
      <c r="I4344" s="122"/>
      <c r="J4344" s="306"/>
      <c r="K4344" s="115"/>
      <c r="AM4344" s="340"/>
    </row>
    <row r="4345" spans="7:39" customFormat="1" ht="18.75">
      <c r="G4345" s="121"/>
      <c r="H4345" s="120"/>
      <c r="I4345" s="122"/>
      <c r="J4345" s="306"/>
      <c r="K4345" s="115"/>
      <c r="AM4345" s="340"/>
    </row>
    <row r="4346" spans="7:39" customFormat="1" ht="18.75">
      <c r="G4346" s="121"/>
      <c r="H4346" s="120"/>
      <c r="I4346" s="122"/>
      <c r="J4346" s="306"/>
      <c r="K4346" s="115"/>
      <c r="AM4346" s="340"/>
    </row>
    <row r="4347" spans="7:39" customFormat="1" ht="18.75">
      <c r="G4347" s="121"/>
      <c r="H4347" s="120"/>
      <c r="I4347" s="122"/>
      <c r="J4347" s="306"/>
      <c r="K4347" s="115"/>
      <c r="AM4347" s="340"/>
    </row>
    <row r="4348" spans="7:39" customFormat="1" ht="18.75">
      <c r="G4348" s="121"/>
      <c r="H4348" s="120"/>
      <c r="I4348" s="122"/>
      <c r="J4348" s="306"/>
      <c r="K4348" s="115"/>
      <c r="AM4348" s="340"/>
    </row>
    <row r="4349" spans="7:39" customFormat="1" ht="18.75">
      <c r="G4349" s="121"/>
      <c r="H4349" s="120"/>
      <c r="I4349" s="122"/>
      <c r="J4349" s="306"/>
      <c r="K4349" s="115"/>
      <c r="AM4349" s="340"/>
    </row>
    <row r="4350" spans="7:39" customFormat="1" ht="18.75">
      <c r="G4350" s="121"/>
      <c r="H4350" s="120"/>
      <c r="I4350" s="122"/>
      <c r="J4350" s="306"/>
      <c r="K4350" s="115"/>
      <c r="AM4350" s="340"/>
    </row>
    <row r="4351" spans="7:39" customFormat="1" ht="18.75">
      <c r="G4351" s="121"/>
      <c r="H4351" s="120"/>
      <c r="I4351" s="122"/>
      <c r="J4351" s="306"/>
      <c r="K4351" s="115"/>
      <c r="AM4351" s="340"/>
    </row>
    <row r="4352" spans="7:39" customFormat="1" ht="18.75">
      <c r="G4352" s="121"/>
      <c r="H4352" s="120"/>
      <c r="I4352" s="122"/>
      <c r="J4352" s="306"/>
      <c r="K4352" s="115"/>
      <c r="AM4352" s="340"/>
    </row>
    <row r="4353" spans="7:39" customFormat="1" ht="18.75">
      <c r="G4353" s="121"/>
      <c r="H4353" s="120"/>
      <c r="I4353" s="122"/>
      <c r="J4353" s="306"/>
      <c r="K4353" s="115"/>
      <c r="AM4353" s="340"/>
    </row>
    <row r="4354" spans="7:39" customFormat="1" ht="18.75">
      <c r="G4354" s="121"/>
      <c r="H4354" s="120"/>
      <c r="I4354" s="122"/>
      <c r="J4354" s="306"/>
      <c r="K4354" s="115"/>
      <c r="AM4354" s="340"/>
    </row>
    <row r="4355" spans="7:39" customFormat="1" ht="18.75">
      <c r="G4355" s="121"/>
      <c r="H4355" s="120"/>
      <c r="I4355" s="122"/>
      <c r="J4355" s="306"/>
      <c r="K4355" s="115"/>
      <c r="AM4355" s="340"/>
    </row>
    <row r="4356" spans="7:39" customFormat="1" ht="18.75">
      <c r="G4356" s="121"/>
      <c r="H4356" s="120"/>
      <c r="I4356" s="122"/>
      <c r="J4356" s="306"/>
      <c r="K4356" s="115"/>
      <c r="AM4356" s="340"/>
    </row>
    <row r="4357" spans="7:39" customFormat="1" ht="18.75">
      <c r="G4357" s="121"/>
      <c r="H4357" s="120"/>
      <c r="I4357" s="122"/>
      <c r="J4357" s="306"/>
      <c r="K4357" s="115"/>
      <c r="AM4357" s="340"/>
    </row>
    <row r="4358" spans="7:39" customFormat="1" ht="18.75">
      <c r="G4358" s="121"/>
      <c r="H4358" s="120"/>
      <c r="I4358" s="122"/>
      <c r="J4358" s="306"/>
      <c r="K4358" s="115"/>
      <c r="AM4358" s="340"/>
    </row>
    <row r="4359" spans="7:39" customFormat="1" ht="18.75">
      <c r="G4359" s="121"/>
      <c r="H4359" s="120"/>
      <c r="I4359" s="122"/>
      <c r="J4359" s="306"/>
      <c r="K4359" s="115"/>
      <c r="AM4359" s="340"/>
    </row>
    <row r="4360" spans="7:39" customFormat="1" ht="18.75">
      <c r="G4360" s="121"/>
      <c r="H4360" s="120"/>
      <c r="I4360" s="122"/>
      <c r="J4360" s="306"/>
      <c r="K4360" s="115"/>
      <c r="AM4360" s="340"/>
    </row>
    <row r="4361" spans="7:39" customFormat="1" ht="18.75">
      <c r="G4361" s="121"/>
      <c r="H4361" s="120"/>
      <c r="I4361" s="122"/>
      <c r="J4361" s="306"/>
      <c r="K4361" s="115"/>
      <c r="AM4361" s="340"/>
    </row>
    <row r="4362" spans="7:39" customFormat="1" ht="18.75">
      <c r="G4362" s="121"/>
      <c r="H4362" s="120"/>
      <c r="I4362" s="122"/>
      <c r="J4362" s="306"/>
      <c r="K4362" s="115"/>
      <c r="AM4362" s="340"/>
    </row>
    <row r="4363" spans="7:39" customFormat="1" ht="18.75">
      <c r="G4363" s="121"/>
      <c r="H4363" s="120"/>
      <c r="I4363" s="122"/>
      <c r="J4363" s="306"/>
      <c r="K4363" s="115"/>
      <c r="AM4363" s="340"/>
    </row>
    <row r="4364" spans="7:39" customFormat="1" ht="18.75">
      <c r="G4364" s="121"/>
      <c r="H4364" s="120"/>
      <c r="I4364" s="122"/>
      <c r="J4364" s="306"/>
      <c r="K4364" s="115"/>
      <c r="AM4364" s="340"/>
    </row>
    <row r="4365" spans="7:39" customFormat="1" ht="18.75">
      <c r="G4365" s="121"/>
      <c r="H4365" s="120"/>
      <c r="I4365" s="122"/>
      <c r="J4365" s="306"/>
      <c r="K4365" s="115"/>
      <c r="AM4365" s="340"/>
    </row>
    <row r="4366" spans="7:39" customFormat="1" ht="18.75">
      <c r="G4366" s="121"/>
      <c r="H4366" s="120"/>
      <c r="I4366" s="122"/>
      <c r="J4366" s="306"/>
      <c r="K4366" s="115"/>
      <c r="AM4366" s="340"/>
    </row>
    <row r="4367" spans="7:39" customFormat="1" ht="18.75">
      <c r="G4367" s="121"/>
      <c r="H4367" s="120"/>
      <c r="I4367" s="122"/>
      <c r="J4367" s="306"/>
      <c r="K4367" s="115"/>
      <c r="AM4367" s="340"/>
    </row>
    <row r="4368" spans="7:39" customFormat="1" ht="18.75">
      <c r="G4368" s="121"/>
      <c r="H4368" s="120"/>
      <c r="I4368" s="122"/>
      <c r="J4368" s="306"/>
      <c r="K4368" s="115"/>
      <c r="AM4368" s="340"/>
    </row>
    <row r="4369" spans="7:39" customFormat="1" ht="18.75">
      <c r="G4369" s="121"/>
      <c r="H4369" s="120"/>
      <c r="I4369" s="122"/>
      <c r="J4369" s="306"/>
      <c r="K4369" s="115"/>
      <c r="AM4369" s="340"/>
    </row>
    <row r="4370" spans="7:39" customFormat="1" ht="18.75">
      <c r="G4370" s="121"/>
      <c r="H4370" s="120"/>
      <c r="I4370" s="122"/>
      <c r="J4370" s="306"/>
      <c r="K4370" s="115"/>
      <c r="AM4370" s="340"/>
    </row>
    <row r="4371" spans="7:39" customFormat="1" ht="18.75">
      <c r="G4371" s="121"/>
      <c r="H4371" s="120"/>
      <c r="I4371" s="122"/>
      <c r="J4371" s="306"/>
      <c r="K4371" s="115"/>
      <c r="AM4371" s="340"/>
    </row>
    <row r="4372" spans="7:39" customFormat="1" ht="18.75">
      <c r="G4372" s="121"/>
      <c r="H4372" s="120"/>
      <c r="I4372" s="122"/>
      <c r="J4372" s="306"/>
      <c r="K4372" s="115"/>
      <c r="AM4372" s="340"/>
    </row>
    <row r="4373" spans="7:39" customFormat="1" ht="18.75">
      <c r="G4373" s="121"/>
      <c r="H4373" s="120"/>
      <c r="I4373" s="122"/>
      <c r="J4373" s="306"/>
      <c r="K4373" s="115"/>
      <c r="AM4373" s="340"/>
    </row>
    <row r="4374" spans="7:39" customFormat="1" ht="18.75">
      <c r="G4374" s="121"/>
      <c r="H4374" s="120"/>
      <c r="I4374" s="122"/>
      <c r="J4374" s="306"/>
      <c r="K4374" s="115"/>
      <c r="AM4374" s="340"/>
    </row>
    <row r="4375" spans="7:39" customFormat="1" ht="18.75">
      <c r="G4375" s="121"/>
      <c r="H4375" s="120"/>
      <c r="I4375" s="122"/>
      <c r="J4375" s="306"/>
      <c r="K4375" s="115"/>
      <c r="AM4375" s="340"/>
    </row>
    <row r="4376" spans="7:39" customFormat="1" ht="18.75">
      <c r="G4376" s="121"/>
      <c r="H4376" s="120"/>
      <c r="I4376" s="122"/>
      <c r="J4376" s="306"/>
      <c r="K4376" s="115"/>
      <c r="AM4376" s="340"/>
    </row>
    <row r="4377" spans="7:39" customFormat="1" ht="18.75">
      <c r="G4377" s="121"/>
      <c r="H4377" s="120"/>
      <c r="I4377" s="122"/>
      <c r="J4377" s="306"/>
      <c r="K4377" s="115"/>
      <c r="AM4377" s="340"/>
    </row>
    <row r="4378" spans="7:39" customFormat="1" ht="18.75">
      <c r="G4378" s="121"/>
      <c r="H4378" s="120"/>
      <c r="I4378" s="122"/>
      <c r="J4378" s="306"/>
      <c r="K4378" s="115"/>
      <c r="AM4378" s="340"/>
    </row>
    <row r="4379" spans="7:39" customFormat="1" ht="18.75">
      <c r="G4379" s="121"/>
      <c r="H4379" s="120"/>
      <c r="I4379" s="122"/>
      <c r="J4379" s="306"/>
      <c r="K4379" s="115"/>
      <c r="AM4379" s="340"/>
    </row>
    <row r="4380" spans="7:39" customFormat="1" ht="18.75">
      <c r="G4380" s="121"/>
      <c r="H4380" s="120"/>
      <c r="I4380" s="122"/>
      <c r="J4380" s="306"/>
      <c r="K4380" s="115"/>
      <c r="AM4380" s="340"/>
    </row>
    <row r="4381" spans="7:39" customFormat="1" ht="18.75">
      <c r="G4381" s="121"/>
      <c r="H4381" s="120"/>
      <c r="I4381" s="122"/>
      <c r="J4381" s="306"/>
      <c r="K4381" s="115"/>
      <c r="AM4381" s="340"/>
    </row>
    <row r="4382" spans="7:39" customFormat="1" ht="18.75">
      <c r="G4382" s="121"/>
      <c r="H4382" s="120"/>
      <c r="I4382" s="122"/>
      <c r="J4382" s="306"/>
      <c r="K4382" s="115"/>
      <c r="AM4382" s="340"/>
    </row>
    <row r="4383" spans="7:39" customFormat="1" ht="18.75">
      <c r="G4383" s="121"/>
      <c r="H4383" s="120"/>
      <c r="I4383" s="122"/>
      <c r="J4383" s="306"/>
      <c r="K4383" s="115"/>
      <c r="AM4383" s="340"/>
    </row>
    <row r="4384" spans="7:39" customFormat="1" ht="18.75">
      <c r="G4384" s="121"/>
      <c r="H4384" s="120"/>
      <c r="I4384" s="122"/>
      <c r="J4384" s="306"/>
      <c r="K4384" s="115"/>
      <c r="AM4384" s="340"/>
    </row>
    <row r="4385" spans="7:39" customFormat="1" ht="18.75">
      <c r="G4385" s="121"/>
      <c r="H4385" s="120"/>
      <c r="I4385" s="122"/>
      <c r="J4385" s="306"/>
      <c r="K4385" s="115"/>
      <c r="AM4385" s="340"/>
    </row>
    <row r="4386" spans="7:39" customFormat="1" ht="18.75">
      <c r="G4386" s="121"/>
      <c r="H4386" s="120"/>
      <c r="I4386" s="122"/>
      <c r="J4386" s="306"/>
      <c r="K4386" s="115"/>
      <c r="AM4386" s="340"/>
    </row>
    <row r="4387" spans="7:39" customFormat="1" ht="18.75">
      <c r="G4387" s="121"/>
      <c r="H4387" s="120"/>
      <c r="I4387" s="122"/>
      <c r="J4387" s="306"/>
      <c r="K4387" s="115"/>
      <c r="AM4387" s="340"/>
    </row>
    <row r="4388" spans="7:39" customFormat="1" ht="18.75">
      <c r="G4388" s="121"/>
      <c r="H4388" s="120"/>
      <c r="I4388" s="122"/>
      <c r="J4388" s="306"/>
      <c r="K4388" s="115"/>
      <c r="AM4388" s="340"/>
    </row>
    <row r="4389" spans="7:39" customFormat="1" ht="18.75">
      <c r="G4389" s="121"/>
      <c r="H4389" s="120"/>
      <c r="I4389" s="122"/>
      <c r="J4389" s="306"/>
      <c r="K4389" s="115"/>
      <c r="AM4389" s="340"/>
    </row>
    <row r="4390" spans="7:39" customFormat="1" ht="18.75">
      <c r="G4390" s="121"/>
      <c r="H4390" s="120"/>
      <c r="I4390" s="122"/>
      <c r="J4390" s="306"/>
      <c r="K4390" s="115"/>
      <c r="AM4390" s="340"/>
    </row>
    <row r="4391" spans="7:39" customFormat="1" ht="18.75">
      <c r="G4391" s="121"/>
      <c r="H4391" s="120"/>
      <c r="I4391" s="122"/>
      <c r="J4391" s="306"/>
      <c r="K4391" s="115"/>
      <c r="AM4391" s="340"/>
    </row>
    <row r="4392" spans="7:39" customFormat="1" ht="18.75">
      <c r="G4392" s="121"/>
      <c r="H4392" s="120"/>
      <c r="I4392" s="122"/>
      <c r="J4392" s="306"/>
      <c r="K4392" s="115"/>
      <c r="AM4392" s="340"/>
    </row>
    <row r="4393" spans="7:39" customFormat="1" ht="18.75">
      <c r="G4393" s="121"/>
      <c r="H4393" s="120"/>
      <c r="I4393" s="122"/>
      <c r="J4393" s="306"/>
      <c r="K4393" s="115"/>
      <c r="AM4393" s="340"/>
    </row>
    <row r="4394" spans="7:39" customFormat="1" ht="18.75">
      <c r="G4394" s="121"/>
      <c r="H4394" s="120"/>
      <c r="I4394" s="122"/>
      <c r="J4394" s="306"/>
      <c r="K4394" s="115"/>
      <c r="AM4394" s="340"/>
    </row>
    <row r="4395" spans="7:39" customFormat="1" ht="18.75">
      <c r="G4395" s="121"/>
      <c r="H4395" s="120"/>
      <c r="I4395" s="122"/>
      <c r="J4395" s="306"/>
      <c r="K4395" s="115"/>
      <c r="AM4395" s="340"/>
    </row>
    <row r="4396" spans="7:39" customFormat="1" ht="18.75">
      <c r="G4396" s="121"/>
      <c r="H4396" s="120"/>
      <c r="I4396" s="122"/>
      <c r="J4396" s="306"/>
      <c r="K4396" s="115"/>
      <c r="AM4396" s="340"/>
    </row>
    <row r="4397" spans="7:39" customFormat="1" ht="18.75">
      <c r="G4397" s="121"/>
      <c r="H4397" s="120"/>
      <c r="I4397" s="122"/>
      <c r="J4397" s="306"/>
      <c r="K4397" s="115"/>
      <c r="AM4397" s="340"/>
    </row>
    <row r="4398" spans="7:39" customFormat="1" ht="18.75">
      <c r="G4398" s="121"/>
      <c r="H4398" s="120"/>
      <c r="I4398" s="122"/>
      <c r="J4398" s="306"/>
      <c r="K4398" s="115"/>
      <c r="AM4398" s="340"/>
    </row>
    <row r="4399" spans="7:39" customFormat="1" ht="18.75">
      <c r="G4399" s="121"/>
      <c r="H4399" s="120"/>
      <c r="I4399" s="122"/>
      <c r="J4399" s="306"/>
      <c r="K4399" s="115"/>
      <c r="AM4399" s="340"/>
    </row>
    <row r="4400" spans="7:39" customFormat="1" ht="18.75">
      <c r="G4400" s="121"/>
      <c r="H4400" s="120"/>
      <c r="I4400" s="122"/>
      <c r="J4400" s="306"/>
      <c r="K4400" s="115"/>
      <c r="AM4400" s="340"/>
    </row>
    <row r="4401" spans="7:39" customFormat="1" ht="18.75">
      <c r="G4401" s="121"/>
      <c r="H4401" s="120"/>
      <c r="I4401" s="122"/>
      <c r="J4401" s="306"/>
      <c r="K4401" s="115"/>
      <c r="AM4401" s="340"/>
    </row>
    <row r="4402" spans="7:39" customFormat="1" ht="18.75">
      <c r="G4402" s="121"/>
      <c r="H4402" s="120"/>
      <c r="I4402" s="122"/>
      <c r="J4402" s="306"/>
      <c r="K4402" s="115"/>
      <c r="AM4402" s="340"/>
    </row>
    <row r="4403" spans="7:39" customFormat="1" ht="18.75">
      <c r="G4403" s="121"/>
      <c r="H4403" s="120"/>
      <c r="I4403" s="122"/>
      <c r="J4403" s="306"/>
      <c r="K4403" s="115"/>
      <c r="AM4403" s="340"/>
    </row>
    <row r="4404" spans="7:39" customFormat="1" ht="18.75">
      <c r="G4404" s="121"/>
      <c r="H4404" s="120"/>
      <c r="I4404" s="122"/>
      <c r="J4404" s="306"/>
      <c r="K4404" s="115"/>
      <c r="AM4404" s="340"/>
    </row>
    <row r="4405" spans="7:39" customFormat="1" ht="18.75">
      <c r="G4405" s="121"/>
      <c r="H4405" s="120"/>
      <c r="I4405" s="122"/>
      <c r="J4405" s="306"/>
      <c r="K4405" s="115"/>
      <c r="AM4405" s="340"/>
    </row>
    <row r="4406" spans="7:39" customFormat="1" ht="18.75">
      <c r="G4406" s="121"/>
      <c r="H4406" s="120"/>
      <c r="I4406" s="122"/>
      <c r="J4406" s="306"/>
      <c r="K4406" s="115"/>
      <c r="AM4406" s="340"/>
    </row>
    <row r="4407" spans="7:39" customFormat="1" ht="18.75">
      <c r="G4407" s="121"/>
      <c r="H4407" s="120"/>
      <c r="I4407" s="122"/>
      <c r="J4407" s="306"/>
      <c r="K4407" s="115"/>
      <c r="AM4407" s="340"/>
    </row>
    <row r="4408" spans="7:39" customFormat="1" ht="18.75">
      <c r="G4408" s="121"/>
      <c r="H4408" s="120"/>
      <c r="I4408" s="122"/>
      <c r="J4408" s="306"/>
      <c r="K4408" s="115"/>
      <c r="AM4408" s="340"/>
    </row>
    <row r="4409" spans="7:39" customFormat="1" ht="18.75">
      <c r="G4409" s="121"/>
      <c r="H4409" s="120"/>
      <c r="I4409" s="122"/>
      <c r="J4409" s="306"/>
      <c r="K4409" s="115"/>
      <c r="AM4409" s="340"/>
    </row>
    <row r="4410" spans="7:39" customFormat="1" ht="18.75">
      <c r="G4410" s="121"/>
      <c r="H4410" s="120"/>
      <c r="I4410" s="122"/>
      <c r="J4410" s="306"/>
      <c r="K4410" s="115"/>
      <c r="AM4410" s="340"/>
    </row>
    <row r="4411" spans="7:39" customFormat="1" ht="18.75">
      <c r="G4411" s="121"/>
      <c r="H4411" s="120"/>
      <c r="I4411" s="122"/>
      <c r="J4411" s="306"/>
      <c r="K4411" s="115"/>
      <c r="AM4411" s="340"/>
    </row>
    <row r="4412" spans="7:39" customFormat="1" ht="18.75">
      <c r="G4412" s="121"/>
      <c r="H4412" s="120"/>
      <c r="I4412" s="122"/>
      <c r="J4412" s="306"/>
      <c r="K4412" s="115"/>
      <c r="AM4412" s="340"/>
    </row>
    <row r="4413" spans="7:39" customFormat="1" ht="18.75">
      <c r="G4413" s="121"/>
      <c r="H4413" s="120"/>
      <c r="I4413" s="122"/>
      <c r="J4413" s="306"/>
      <c r="K4413" s="115"/>
      <c r="AM4413" s="340"/>
    </row>
    <row r="4414" spans="7:39" customFormat="1" ht="18.75">
      <c r="G4414" s="121"/>
      <c r="H4414" s="120"/>
      <c r="I4414" s="122"/>
      <c r="J4414" s="306"/>
      <c r="K4414" s="115"/>
      <c r="AM4414" s="340"/>
    </row>
    <row r="4415" spans="7:39" customFormat="1" ht="18.75">
      <c r="G4415" s="121"/>
      <c r="H4415" s="120"/>
      <c r="I4415" s="122"/>
      <c r="J4415" s="306"/>
      <c r="K4415" s="115"/>
      <c r="AM4415" s="340"/>
    </row>
    <row r="4416" spans="7:39" customFormat="1" ht="18.75">
      <c r="G4416" s="121"/>
      <c r="H4416" s="120"/>
      <c r="I4416" s="122"/>
      <c r="J4416" s="306"/>
      <c r="K4416" s="115"/>
      <c r="AM4416" s="340"/>
    </row>
    <row r="4417" spans="7:39" customFormat="1" ht="18.75">
      <c r="G4417" s="121"/>
      <c r="H4417" s="120"/>
      <c r="I4417" s="122"/>
      <c r="J4417" s="306"/>
      <c r="K4417" s="115"/>
      <c r="AM4417" s="340"/>
    </row>
    <row r="4418" spans="7:39" customFormat="1" ht="18.75">
      <c r="G4418" s="121"/>
      <c r="H4418" s="120"/>
      <c r="I4418" s="122"/>
      <c r="J4418" s="306"/>
      <c r="K4418" s="115"/>
      <c r="AM4418" s="340"/>
    </row>
    <row r="4419" spans="7:39" customFormat="1" ht="18.75">
      <c r="G4419" s="121"/>
      <c r="H4419" s="120"/>
      <c r="I4419" s="122"/>
      <c r="J4419" s="306"/>
      <c r="K4419" s="115"/>
      <c r="AM4419" s="340"/>
    </row>
    <row r="4420" spans="7:39" customFormat="1" ht="18.75">
      <c r="G4420" s="121"/>
      <c r="H4420" s="120"/>
      <c r="I4420" s="122"/>
      <c r="J4420" s="306"/>
      <c r="K4420" s="115"/>
      <c r="AM4420" s="340"/>
    </row>
    <row r="4421" spans="7:39" customFormat="1" ht="18.75">
      <c r="G4421" s="121"/>
      <c r="H4421" s="120"/>
      <c r="I4421" s="122"/>
      <c r="J4421" s="306"/>
      <c r="K4421" s="115"/>
      <c r="AM4421" s="340"/>
    </row>
    <row r="4422" spans="7:39" customFormat="1" ht="18.75">
      <c r="G4422" s="121"/>
      <c r="H4422" s="120"/>
      <c r="I4422" s="122"/>
      <c r="J4422" s="306"/>
      <c r="K4422" s="115"/>
      <c r="AM4422" s="340"/>
    </row>
    <row r="4423" spans="7:39" customFormat="1" ht="18.75">
      <c r="G4423" s="121"/>
      <c r="H4423" s="120"/>
      <c r="I4423" s="122"/>
      <c r="J4423" s="306"/>
      <c r="K4423" s="115"/>
      <c r="AM4423" s="340"/>
    </row>
    <row r="4424" spans="7:39" customFormat="1" ht="18.75">
      <c r="G4424" s="121"/>
      <c r="H4424" s="120"/>
      <c r="I4424" s="122"/>
      <c r="J4424" s="306"/>
      <c r="K4424" s="115"/>
      <c r="AM4424" s="340"/>
    </row>
    <row r="4425" spans="7:39" customFormat="1" ht="18.75">
      <c r="G4425" s="121"/>
      <c r="H4425" s="120"/>
      <c r="I4425" s="122"/>
      <c r="J4425" s="306"/>
      <c r="K4425" s="115"/>
      <c r="AM4425" s="340"/>
    </row>
    <row r="4426" spans="7:39" customFormat="1" ht="18.75">
      <c r="G4426" s="121"/>
      <c r="H4426" s="120"/>
      <c r="I4426" s="122"/>
      <c r="J4426" s="306"/>
      <c r="K4426" s="115"/>
      <c r="AM4426" s="340"/>
    </row>
    <row r="4427" spans="7:39" customFormat="1" ht="18.75">
      <c r="G4427" s="121"/>
      <c r="H4427" s="120"/>
      <c r="I4427" s="122"/>
      <c r="J4427" s="306"/>
      <c r="K4427" s="115"/>
      <c r="AM4427" s="340"/>
    </row>
    <row r="4428" spans="7:39" customFormat="1" ht="18.75">
      <c r="G4428" s="121"/>
      <c r="H4428" s="120"/>
      <c r="I4428" s="122"/>
      <c r="J4428" s="306"/>
      <c r="K4428" s="115"/>
      <c r="AM4428" s="340"/>
    </row>
    <row r="4429" spans="7:39" customFormat="1" ht="18.75">
      <c r="G4429" s="121"/>
      <c r="H4429" s="120"/>
      <c r="I4429" s="122"/>
      <c r="J4429" s="306"/>
      <c r="K4429" s="115"/>
      <c r="AM4429" s="340"/>
    </row>
    <row r="4430" spans="7:39" customFormat="1" ht="18.75">
      <c r="G4430" s="121"/>
      <c r="H4430" s="120"/>
      <c r="I4430" s="122"/>
      <c r="J4430" s="306"/>
      <c r="K4430" s="115"/>
      <c r="AM4430" s="340"/>
    </row>
    <row r="4431" spans="7:39" customFormat="1" ht="18.75">
      <c r="G4431" s="121"/>
      <c r="H4431" s="120"/>
      <c r="I4431" s="122"/>
      <c r="J4431" s="306"/>
      <c r="K4431" s="115"/>
      <c r="AM4431" s="340"/>
    </row>
    <row r="4432" spans="7:39" customFormat="1" ht="18.75">
      <c r="G4432" s="121"/>
      <c r="H4432" s="120"/>
      <c r="I4432" s="122"/>
      <c r="J4432" s="306"/>
      <c r="K4432" s="115"/>
      <c r="AM4432" s="340"/>
    </row>
    <row r="4433" spans="7:39" customFormat="1" ht="18.75">
      <c r="G4433" s="121"/>
      <c r="H4433" s="120"/>
      <c r="I4433" s="122"/>
      <c r="J4433" s="306"/>
      <c r="K4433" s="115"/>
      <c r="AM4433" s="340"/>
    </row>
    <row r="4434" spans="7:39" customFormat="1" ht="18.75">
      <c r="G4434" s="121"/>
      <c r="H4434" s="120"/>
      <c r="I4434" s="122"/>
      <c r="J4434" s="306"/>
      <c r="K4434" s="115"/>
      <c r="AM4434" s="340"/>
    </row>
    <row r="4435" spans="7:39" customFormat="1" ht="18.75">
      <c r="G4435" s="121"/>
      <c r="H4435" s="120"/>
      <c r="I4435" s="122"/>
      <c r="J4435" s="306"/>
      <c r="K4435" s="115"/>
      <c r="AM4435" s="340"/>
    </row>
    <row r="4436" spans="7:39" customFormat="1" ht="18.75">
      <c r="G4436" s="121"/>
      <c r="H4436" s="120"/>
      <c r="I4436" s="122"/>
      <c r="J4436" s="306"/>
      <c r="K4436" s="115"/>
      <c r="AM4436" s="340"/>
    </row>
    <row r="4437" spans="7:39" customFormat="1" ht="18.75">
      <c r="G4437" s="121"/>
      <c r="H4437" s="120"/>
      <c r="I4437" s="122"/>
      <c r="J4437" s="306"/>
      <c r="K4437" s="115"/>
      <c r="AM4437" s="340"/>
    </row>
    <row r="4438" spans="7:39" customFormat="1" ht="18.75">
      <c r="G4438" s="121"/>
      <c r="H4438" s="120"/>
      <c r="I4438" s="122"/>
      <c r="J4438" s="306"/>
      <c r="K4438" s="115"/>
      <c r="AM4438" s="340"/>
    </row>
    <row r="4439" spans="7:39" customFormat="1" ht="18.75">
      <c r="G4439" s="121"/>
      <c r="H4439" s="120"/>
      <c r="I4439" s="122"/>
      <c r="J4439" s="306"/>
      <c r="K4439" s="115"/>
      <c r="AM4439" s="340"/>
    </row>
    <row r="4440" spans="7:39" customFormat="1" ht="18.75">
      <c r="G4440" s="121"/>
      <c r="H4440" s="120"/>
      <c r="I4440" s="122"/>
      <c r="J4440" s="306"/>
      <c r="K4440" s="115"/>
      <c r="AM4440" s="340"/>
    </row>
    <row r="4441" spans="7:39" customFormat="1" ht="18.75">
      <c r="G4441" s="121"/>
      <c r="H4441" s="120"/>
      <c r="I4441" s="122"/>
      <c r="J4441" s="306"/>
      <c r="K4441" s="115"/>
      <c r="AM4441" s="340"/>
    </row>
    <row r="4442" spans="7:39" customFormat="1" ht="18.75">
      <c r="G4442" s="121"/>
      <c r="H4442" s="120"/>
      <c r="I4442" s="122"/>
      <c r="J4442" s="306"/>
      <c r="K4442" s="115"/>
      <c r="AM4442" s="340"/>
    </row>
    <row r="4443" spans="7:39" customFormat="1" ht="18.75">
      <c r="G4443" s="121"/>
      <c r="H4443" s="120"/>
      <c r="I4443" s="122"/>
      <c r="J4443" s="306"/>
      <c r="K4443" s="115"/>
      <c r="AM4443" s="340"/>
    </row>
    <row r="4444" spans="7:39" customFormat="1" ht="18.75">
      <c r="G4444" s="121"/>
      <c r="H4444" s="120"/>
      <c r="I4444" s="122"/>
      <c r="J4444" s="306"/>
      <c r="K4444" s="115"/>
      <c r="AM4444" s="340"/>
    </row>
    <row r="4445" spans="7:39" customFormat="1" ht="18.75">
      <c r="G4445" s="121"/>
      <c r="H4445" s="120"/>
      <c r="I4445" s="122"/>
      <c r="J4445" s="306"/>
      <c r="K4445" s="115"/>
      <c r="AM4445" s="340"/>
    </row>
    <row r="4446" spans="7:39" customFormat="1" ht="18.75">
      <c r="G4446" s="121"/>
      <c r="H4446" s="120"/>
      <c r="I4446" s="122"/>
      <c r="J4446" s="306"/>
      <c r="K4446" s="115"/>
      <c r="AM4446" s="340"/>
    </row>
    <row r="4447" spans="7:39" customFormat="1" ht="18.75">
      <c r="G4447" s="121"/>
      <c r="H4447" s="120"/>
      <c r="I4447" s="122"/>
      <c r="J4447" s="306"/>
      <c r="K4447" s="115"/>
      <c r="AM4447" s="340"/>
    </row>
    <row r="4448" spans="7:39" customFormat="1" ht="18.75">
      <c r="G4448" s="121"/>
      <c r="H4448" s="120"/>
      <c r="I4448" s="122"/>
      <c r="J4448" s="306"/>
      <c r="K4448" s="115"/>
      <c r="AM4448" s="340"/>
    </row>
    <row r="4449" spans="7:39" customFormat="1" ht="18.75">
      <c r="G4449" s="121"/>
      <c r="H4449" s="120"/>
      <c r="I4449" s="122"/>
      <c r="J4449" s="306"/>
      <c r="K4449" s="115"/>
      <c r="AM4449" s="340"/>
    </row>
    <row r="4450" spans="7:39" customFormat="1" ht="18.75">
      <c r="G4450" s="121"/>
      <c r="H4450" s="120"/>
      <c r="I4450" s="122"/>
      <c r="J4450" s="306"/>
      <c r="K4450" s="115"/>
      <c r="AM4450" s="340"/>
    </row>
    <row r="4451" spans="7:39" customFormat="1" ht="18.75">
      <c r="G4451" s="121"/>
      <c r="H4451" s="120"/>
      <c r="I4451" s="122"/>
      <c r="J4451" s="306"/>
      <c r="K4451" s="115"/>
      <c r="AM4451" s="340"/>
    </row>
    <row r="4452" spans="7:39" customFormat="1" ht="18.75">
      <c r="G4452" s="121"/>
      <c r="H4452" s="120"/>
      <c r="I4452" s="122"/>
      <c r="J4452" s="306"/>
      <c r="K4452" s="115"/>
      <c r="AM4452" s="340"/>
    </row>
    <row r="4453" spans="7:39" customFormat="1" ht="18.75">
      <c r="G4453" s="121"/>
      <c r="H4453" s="120"/>
      <c r="I4453" s="122"/>
      <c r="J4453" s="306"/>
      <c r="K4453" s="115"/>
      <c r="AM4453" s="340"/>
    </row>
    <row r="4454" spans="7:39" customFormat="1" ht="18.75">
      <c r="G4454" s="121"/>
      <c r="H4454" s="120"/>
      <c r="I4454" s="122"/>
      <c r="J4454" s="306"/>
      <c r="K4454" s="115"/>
      <c r="AM4454" s="340"/>
    </row>
    <row r="4455" spans="7:39" customFormat="1" ht="18.75">
      <c r="G4455" s="121"/>
      <c r="H4455" s="120"/>
      <c r="I4455" s="122"/>
      <c r="J4455" s="306"/>
      <c r="K4455" s="115"/>
      <c r="AM4455" s="340"/>
    </row>
    <row r="4456" spans="7:39" customFormat="1" ht="18.75">
      <c r="G4456" s="121"/>
      <c r="H4456" s="120"/>
      <c r="I4456" s="122"/>
      <c r="J4456" s="306"/>
      <c r="K4456" s="115"/>
      <c r="AM4456" s="340"/>
    </row>
    <row r="4457" spans="7:39" customFormat="1" ht="18.75">
      <c r="G4457" s="121"/>
      <c r="H4457" s="120"/>
      <c r="I4457" s="122"/>
      <c r="J4457" s="306"/>
      <c r="K4457" s="115"/>
      <c r="AM4457" s="340"/>
    </row>
    <row r="4458" spans="7:39" customFormat="1" ht="18.75">
      <c r="G4458" s="121"/>
      <c r="H4458" s="120"/>
      <c r="I4458" s="122"/>
      <c r="J4458" s="306"/>
      <c r="K4458" s="115"/>
      <c r="AM4458" s="340"/>
    </row>
    <row r="4459" spans="7:39" customFormat="1" ht="18.75">
      <c r="G4459" s="121"/>
      <c r="H4459" s="120"/>
      <c r="I4459" s="122"/>
      <c r="J4459" s="306"/>
      <c r="K4459" s="115"/>
      <c r="AM4459" s="340"/>
    </row>
    <row r="4460" spans="7:39" customFormat="1" ht="18.75">
      <c r="G4460" s="121"/>
      <c r="H4460" s="120"/>
      <c r="I4460" s="122"/>
      <c r="J4460" s="306"/>
      <c r="K4460" s="115"/>
      <c r="AM4460" s="340"/>
    </row>
    <row r="4461" spans="7:39" customFormat="1" ht="18.75">
      <c r="G4461" s="121"/>
      <c r="H4461" s="120"/>
      <c r="I4461" s="122"/>
      <c r="J4461" s="306"/>
      <c r="K4461" s="115"/>
      <c r="AM4461" s="340"/>
    </row>
    <row r="4462" spans="7:39" customFormat="1" ht="18.75">
      <c r="G4462" s="121"/>
      <c r="H4462" s="120"/>
      <c r="I4462" s="122"/>
      <c r="J4462" s="306"/>
      <c r="K4462" s="115"/>
      <c r="AM4462" s="340"/>
    </row>
    <row r="4463" spans="7:39" customFormat="1" ht="18.75">
      <c r="G4463" s="121"/>
      <c r="H4463" s="120"/>
      <c r="I4463" s="122"/>
      <c r="J4463" s="306"/>
      <c r="K4463" s="115"/>
      <c r="AM4463" s="340"/>
    </row>
    <row r="4464" spans="7:39" customFormat="1" ht="18.75">
      <c r="G4464" s="121"/>
      <c r="H4464" s="120"/>
      <c r="I4464" s="122"/>
      <c r="J4464" s="306"/>
      <c r="K4464" s="115"/>
      <c r="AM4464" s="340"/>
    </row>
    <row r="4465" spans="7:39" customFormat="1" ht="18.75">
      <c r="G4465" s="121"/>
      <c r="H4465" s="120"/>
      <c r="I4465" s="122"/>
      <c r="J4465" s="306"/>
      <c r="K4465" s="115"/>
      <c r="AM4465" s="340"/>
    </row>
    <row r="4466" spans="7:39" customFormat="1" ht="18.75">
      <c r="G4466" s="121"/>
      <c r="H4466" s="120"/>
      <c r="I4466" s="122"/>
      <c r="J4466" s="306"/>
      <c r="K4466" s="115"/>
      <c r="AM4466" s="340"/>
    </row>
    <row r="4467" spans="7:39" customFormat="1" ht="18.75">
      <c r="G4467" s="121"/>
      <c r="H4467" s="120"/>
      <c r="I4467" s="122"/>
      <c r="J4467" s="306"/>
      <c r="K4467" s="115"/>
      <c r="AM4467" s="340"/>
    </row>
    <row r="4468" spans="7:39" customFormat="1" ht="18.75">
      <c r="G4468" s="121"/>
      <c r="H4468" s="120"/>
      <c r="I4468" s="122"/>
      <c r="J4468" s="306"/>
      <c r="K4468" s="115"/>
      <c r="AM4468" s="340"/>
    </row>
    <row r="4469" spans="7:39" customFormat="1" ht="18.75">
      <c r="G4469" s="121"/>
      <c r="H4469" s="120"/>
      <c r="I4469" s="122"/>
      <c r="J4469" s="306"/>
      <c r="K4469" s="115"/>
      <c r="AM4469" s="340"/>
    </row>
    <row r="4470" spans="7:39" customFormat="1" ht="18.75">
      <c r="G4470" s="121"/>
      <c r="H4470" s="120"/>
      <c r="I4470" s="122"/>
      <c r="J4470" s="306"/>
      <c r="K4470" s="115"/>
      <c r="AM4470" s="340"/>
    </row>
    <row r="4471" spans="7:39" customFormat="1" ht="18.75">
      <c r="G4471" s="121"/>
      <c r="H4471" s="120"/>
      <c r="I4471" s="122"/>
      <c r="J4471" s="306"/>
      <c r="K4471" s="115"/>
      <c r="AM4471" s="340"/>
    </row>
    <row r="4472" spans="7:39" customFormat="1" ht="18.75">
      <c r="G4472" s="121"/>
      <c r="H4472" s="120"/>
      <c r="I4472" s="122"/>
      <c r="J4472" s="306"/>
      <c r="K4472" s="115"/>
      <c r="AM4472" s="340"/>
    </row>
    <row r="4473" spans="7:39" customFormat="1" ht="18.75">
      <c r="G4473" s="121"/>
      <c r="H4473" s="120"/>
      <c r="I4473" s="122"/>
      <c r="J4473" s="306"/>
      <c r="K4473" s="115"/>
      <c r="AM4473" s="340"/>
    </row>
    <row r="4474" spans="7:39" customFormat="1" ht="18.75">
      <c r="G4474" s="121"/>
      <c r="H4474" s="120"/>
      <c r="I4474" s="122"/>
      <c r="J4474" s="306"/>
      <c r="K4474" s="115"/>
      <c r="AM4474" s="340"/>
    </row>
    <row r="4475" spans="7:39" customFormat="1" ht="18.75">
      <c r="G4475" s="121"/>
      <c r="H4475" s="120"/>
      <c r="I4475" s="122"/>
      <c r="J4475" s="306"/>
      <c r="K4475" s="115"/>
      <c r="AM4475" s="340"/>
    </row>
    <row r="4476" spans="7:39" customFormat="1" ht="18.75">
      <c r="G4476" s="121"/>
      <c r="H4476" s="120"/>
      <c r="I4476" s="122"/>
      <c r="J4476" s="306"/>
      <c r="K4476" s="115"/>
      <c r="AM4476" s="340"/>
    </row>
    <row r="4477" spans="7:39" customFormat="1" ht="18.75">
      <c r="G4477" s="121"/>
      <c r="H4477" s="120"/>
      <c r="I4477" s="122"/>
      <c r="J4477" s="306"/>
      <c r="K4477" s="115"/>
      <c r="AM4477" s="340"/>
    </row>
    <row r="4478" spans="7:39" customFormat="1" ht="18.75">
      <c r="G4478" s="121"/>
      <c r="H4478" s="120"/>
      <c r="I4478" s="122"/>
      <c r="J4478" s="306"/>
      <c r="K4478" s="115"/>
      <c r="AM4478" s="340"/>
    </row>
    <row r="4479" spans="7:39" customFormat="1" ht="18.75">
      <c r="G4479" s="121"/>
      <c r="H4479" s="120"/>
      <c r="I4479" s="122"/>
      <c r="J4479" s="306"/>
      <c r="K4479" s="115"/>
      <c r="AM4479" s="340"/>
    </row>
    <row r="4480" spans="7:39" customFormat="1" ht="18.75">
      <c r="G4480" s="121"/>
      <c r="H4480" s="120"/>
      <c r="I4480" s="122"/>
      <c r="J4480" s="306"/>
      <c r="K4480" s="115"/>
      <c r="AM4480" s="340"/>
    </row>
    <row r="4481" spans="7:39" customFormat="1" ht="18.75">
      <c r="G4481" s="121"/>
      <c r="H4481" s="120"/>
      <c r="I4481" s="122"/>
      <c r="J4481" s="306"/>
      <c r="K4481" s="115"/>
      <c r="AM4481" s="340"/>
    </row>
    <row r="4482" spans="7:39" customFormat="1" ht="18.75">
      <c r="G4482" s="121"/>
      <c r="H4482" s="120"/>
      <c r="I4482" s="122"/>
      <c r="J4482" s="306"/>
      <c r="K4482" s="115"/>
      <c r="AM4482" s="340"/>
    </row>
    <row r="4483" spans="7:39" customFormat="1" ht="18.75">
      <c r="G4483" s="121"/>
      <c r="H4483" s="120"/>
      <c r="I4483" s="122"/>
      <c r="J4483" s="306"/>
      <c r="K4483" s="115"/>
      <c r="AM4483" s="340"/>
    </row>
    <row r="4484" spans="7:39" customFormat="1" ht="18.75">
      <c r="G4484" s="121"/>
      <c r="H4484" s="120"/>
      <c r="I4484" s="122"/>
      <c r="J4484" s="306"/>
      <c r="K4484" s="115"/>
      <c r="AM4484" s="340"/>
    </row>
    <row r="4485" spans="7:39" customFormat="1" ht="18.75">
      <c r="G4485" s="121"/>
      <c r="H4485" s="120"/>
      <c r="I4485" s="122"/>
      <c r="J4485" s="306"/>
      <c r="K4485" s="115"/>
      <c r="AM4485" s="340"/>
    </row>
    <row r="4486" spans="7:39" customFormat="1" ht="18.75">
      <c r="G4486" s="121"/>
      <c r="H4486" s="120"/>
      <c r="I4486" s="122"/>
      <c r="J4486" s="306"/>
      <c r="K4486" s="115"/>
      <c r="AM4486" s="340"/>
    </row>
    <row r="4487" spans="7:39" customFormat="1" ht="18.75">
      <c r="G4487" s="121"/>
      <c r="H4487" s="120"/>
      <c r="I4487" s="122"/>
      <c r="J4487" s="306"/>
      <c r="K4487" s="115"/>
      <c r="AM4487" s="340"/>
    </row>
    <row r="4488" spans="7:39" customFormat="1" ht="18.75">
      <c r="G4488" s="121"/>
      <c r="H4488" s="120"/>
      <c r="I4488" s="122"/>
      <c r="J4488" s="306"/>
      <c r="K4488" s="115"/>
      <c r="AM4488" s="340"/>
    </row>
    <row r="4489" spans="7:39" customFormat="1" ht="18.75">
      <c r="G4489" s="121"/>
      <c r="H4489" s="120"/>
      <c r="I4489" s="122"/>
      <c r="J4489" s="306"/>
      <c r="K4489" s="115"/>
      <c r="AM4489" s="340"/>
    </row>
    <row r="4490" spans="7:39" customFormat="1" ht="18.75">
      <c r="G4490" s="121"/>
      <c r="H4490" s="120"/>
      <c r="I4490" s="122"/>
      <c r="J4490" s="306"/>
      <c r="K4490" s="115"/>
      <c r="AM4490" s="340"/>
    </row>
    <row r="4491" spans="7:39" customFormat="1" ht="18.75">
      <c r="G4491" s="121"/>
      <c r="H4491" s="120"/>
      <c r="I4491" s="122"/>
      <c r="J4491" s="306"/>
      <c r="K4491" s="115"/>
      <c r="AM4491" s="340"/>
    </row>
    <row r="4492" spans="7:39" customFormat="1" ht="18.75">
      <c r="G4492" s="121"/>
      <c r="H4492" s="120"/>
      <c r="I4492" s="122"/>
      <c r="J4492" s="306"/>
      <c r="K4492" s="115"/>
      <c r="AM4492" s="340"/>
    </row>
    <row r="4493" spans="7:39" customFormat="1" ht="18.75">
      <c r="G4493" s="121"/>
      <c r="H4493" s="120"/>
      <c r="I4493" s="122"/>
      <c r="J4493" s="306"/>
      <c r="K4493" s="115"/>
      <c r="AM4493" s="340"/>
    </row>
    <row r="4494" spans="7:39" customFormat="1" ht="18.75">
      <c r="G4494" s="121"/>
      <c r="H4494" s="120"/>
      <c r="I4494" s="122"/>
      <c r="J4494" s="306"/>
      <c r="K4494" s="115"/>
      <c r="AM4494" s="340"/>
    </row>
    <row r="4495" spans="7:39" customFormat="1" ht="18.75">
      <c r="G4495" s="121"/>
      <c r="H4495" s="120"/>
      <c r="I4495" s="122"/>
      <c r="J4495" s="306"/>
      <c r="K4495" s="115"/>
      <c r="AM4495" s="340"/>
    </row>
    <row r="4496" spans="7:39" customFormat="1" ht="18.75">
      <c r="G4496" s="121"/>
      <c r="H4496" s="120"/>
      <c r="I4496" s="122"/>
      <c r="J4496" s="306"/>
      <c r="K4496" s="115"/>
      <c r="AM4496" s="340"/>
    </row>
    <row r="4497" spans="7:39" customFormat="1" ht="18.75">
      <c r="G4497" s="121"/>
      <c r="H4497" s="120"/>
      <c r="I4497" s="122"/>
      <c r="J4497" s="306"/>
      <c r="K4497" s="115"/>
      <c r="AM4497" s="340"/>
    </row>
    <row r="4498" spans="7:39" customFormat="1" ht="18.75">
      <c r="G4498" s="121"/>
      <c r="H4498" s="120"/>
      <c r="I4498" s="122"/>
      <c r="J4498" s="306"/>
      <c r="K4498" s="115"/>
      <c r="AM4498" s="340"/>
    </row>
    <row r="4499" spans="7:39" customFormat="1" ht="18.75">
      <c r="G4499" s="121"/>
      <c r="H4499" s="120"/>
      <c r="I4499" s="122"/>
      <c r="J4499" s="306"/>
      <c r="K4499" s="115"/>
      <c r="AM4499" s="340"/>
    </row>
    <row r="4500" spans="7:39" customFormat="1" ht="18.75">
      <c r="G4500" s="121"/>
      <c r="H4500" s="120"/>
      <c r="I4500" s="122"/>
      <c r="J4500" s="306"/>
      <c r="K4500" s="115"/>
      <c r="AM4500" s="340"/>
    </row>
    <row r="4501" spans="7:39" customFormat="1" ht="18.75">
      <c r="G4501" s="121"/>
      <c r="H4501" s="120"/>
      <c r="I4501" s="122"/>
      <c r="J4501" s="306"/>
      <c r="K4501" s="115"/>
      <c r="AM4501" s="340"/>
    </row>
    <row r="4502" spans="7:39" customFormat="1" ht="18.75">
      <c r="G4502" s="121"/>
      <c r="H4502" s="120"/>
      <c r="I4502" s="122"/>
      <c r="J4502" s="306"/>
      <c r="K4502" s="115"/>
      <c r="AM4502" s="340"/>
    </row>
    <row r="4503" spans="7:39" customFormat="1" ht="18.75">
      <c r="G4503" s="121"/>
      <c r="H4503" s="120"/>
      <c r="I4503" s="122"/>
      <c r="J4503" s="306"/>
      <c r="K4503" s="115"/>
      <c r="AM4503" s="340"/>
    </row>
    <row r="4504" spans="7:39" customFormat="1" ht="18.75">
      <c r="G4504" s="121"/>
      <c r="H4504" s="120"/>
      <c r="I4504" s="122"/>
      <c r="J4504" s="306"/>
      <c r="K4504" s="115"/>
      <c r="AM4504" s="340"/>
    </row>
    <row r="4505" spans="7:39" customFormat="1" ht="18.75">
      <c r="G4505" s="121"/>
      <c r="H4505" s="120"/>
      <c r="I4505" s="122"/>
      <c r="J4505" s="306"/>
      <c r="K4505" s="115"/>
      <c r="AM4505" s="340"/>
    </row>
    <row r="4506" spans="7:39" customFormat="1" ht="18.75">
      <c r="G4506" s="121"/>
      <c r="H4506" s="120"/>
      <c r="I4506" s="122"/>
      <c r="J4506" s="306"/>
      <c r="K4506" s="115"/>
      <c r="AM4506" s="340"/>
    </row>
    <row r="4507" spans="7:39" customFormat="1" ht="18.75">
      <c r="G4507" s="121"/>
      <c r="H4507" s="120"/>
      <c r="I4507" s="122"/>
      <c r="J4507" s="306"/>
      <c r="K4507" s="115"/>
      <c r="AM4507" s="340"/>
    </row>
    <row r="4508" spans="7:39" customFormat="1" ht="18.75">
      <c r="G4508" s="121"/>
      <c r="H4508" s="120"/>
      <c r="I4508" s="122"/>
      <c r="J4508" s="306"/>
      <c r="K4508" s="115"/>
      <c r="AM4508" s="340"/>
    </row>
    <row r="4509" spans="7:39" customFormat="1" ht="18.75">
      <c r="G4509" s="121"/>
      <c r="H4509" s="120"/>
      <c r="I4509" s="122"/>
      <c r="J4509" s="306"/>
      <c r="K4509" s="115"/>
      <c r="AM4509" s="340"/>
    </row>
    <row r="4510" spans="7:39" customFormat="1" ht="18.75">
      <c r="G4510" s="121"/>
      <c r="H4510" s="120"/>
      <c r="I4510" s="122"/>
      <c r="J4510" s="306"/>
      <c r="K4510" s="115"/>
      <c r="AM4510" s="340"/>
    </row>
    <row r="4511" spans="7:39" customFormat="1" ht="18.75">
      <c r="G4511" s="121"/>
      <c r="H4511" s="120"/>
      <c r="I4511" s="122"/>
      <c r="J4511" s="306"/>
      <c r="K4511" s="115"/>
      <c r="AM4511" s="340"/>
    </row>
    <row r="4512" spans="7:39" customFormat="1" ht="18.75">
      <c r="G4512" s="121"/>
      <c r="H4512" s="120"/>
      <c r="I4512" s="122"/>
      <c r="J4512" s="306"/>
      <c r="K4512" s="115"/>
      <c r="AM4512" s="340"/>
    </row>
    <row r="4513" spans="7:39" customFormat="1" ht="18.75">
      <c r="G4513" s="121"/>
      <c r="H4513" s="120"/>
      <c r="I4513" s="122"/>
      <c r="J4513" s="306"/>
      <c r="K4513" s="115"/>
      <c r="AM4513" s="340"/>
    </row>
    <row r="4514" spans="7:39" customFormat="1" ht="18.75">
      <c r="G4514" s="121"/>
      <c r="H4514" s="120"/>
      <c r="I4514" s="122"/>
      <c r="J4514" s="306"/>
      <c r="K4514" s="115"/>
      <c r="AM4514" s="340"/>
    </row>
    <row r="4515" spans="7:39" customFormat="1" ht="18.75">
      <c r="G4515" s="121"/>
      <c r="H4515" s="120"/>
      <c r="I4515" s="122"/>
      <c r="J4515" s="306"/>
      <c r="K4515" s="115"/>
      <c r="AM4515" s="340"/>
    </row>
    <row r="4516" spans="7:39" customFormat="1" ht="18.75">
      <c r="G4516" s="121"/>
      <c r="H4516" s="120"/>
      <c r="I4516" s="122"/>
      <c r="J4516" s="306"/>
      <c r="K4516" s="115"/>
      <c r="AM4516" s="340"/>
    </row>
    <row r="4517" spans="7:39" customFormat="1" ht="18.75">
      <c r="G4517" s="121"/>
      <c r="H4517" s="120"/>
      <c r="I4517" s="122"/>
      <c r="J4517" s="306"/>
      <c r="K4517" s="115"/>
      <c r="AM4517" s="340"/>
    </row>
    <row r="4518" spans="7:39" customFormat="1" ht="18.75">
      <c r="G4518" s="121"/>
      <c r="H4518" s="120"/>
      <c r="I4518" s="122"/>
      <c r="J4518" s="306"/>
      <c r="K4518" s="115"/>
      <c r="AM4518" s="340"/>
    </row>
    <row r="4519" spans="7:39" customFormat="1" ht="18.75">
      <c r="G4519" s="121"/>
      <c r="H4519" s="120"/>
      <c r="I4519" s="122"/>
      <c r="J4519" s="306"/>
      <c r="K4519" s="115"/>
      <c r="AM4519" s="340"/>
    </row>
    <row r="4520" spans="7:39" customFormat="1" ht="18.75">
      <c r="G4520" s="121"/>
      <c r="H4520" s="120"/>
      <c r="I4520" s="122"/>
      <c r="J4520" s="306"/>
      <c r="K4520" s="115"/>
      <c r="AM4520" s="340"/>
    </row>
    <row r="4521" spans="7:39" customFormat="1" ht="18.75">
      <c r="G4521" s="121"/>
      <c r="H4521" s="120"/>
      <c r="I4521" s="122"/>
      <c r="J4521" s="306"/>
      <c r="K4521" s="115"/>
      <c r="AM4521" s="340"/>
    </row>
    <row r="4522" spans="7:39" customFormat="1" ht="18.75">
      <c r="G4522" s="121"/>
      <c r="H4522" s="120"/>
      <c r="I4522" s="122"/>
      <c r="J4522" s="306"/>
      <c r="K4522" s="115"/>
      <c r="AM4522" s="340"/>
    </row>
    <row r="4523" spans="7:39" customFormat="1" ht="18.75">
      <c r="G4523" s="121"/>
      <c r="H4523" s="120"/>
      <c r="I4523" s="122"/>
      <c r="J4523" s="306"/>
      <c r="K4523" s="115"/>
      <c r="AM4523" s="340"/>
    </row>
    <row r="4524" spans="7:39" customFormat="1" ht="18.75">
      <c r="G4524" s="121"/>
      <c r="H4524" s="120"/>
      <c r="I4524" s="122"/>
      <c r="J4524" s="306"/>
      <c r="K4524" s="115"/>
      <c r="AM4524" s="340"/>
    </row>
    <row r="4525" spans="7:39" customFormat="1" ht="18.75">
      <c r="G4525" s="121"/>
      <c r="H4525" s="120"/>
      <c r="I4525" s="122"/>
      <c r="J4525" s="306"/>
      <c r="K4525" s="115"/>
      <c r="AM4525" s="340"/>
    </row>
    <row r="4526" spans="7:39" customFormat="1" ht="18.75">
      <c r="G4526" s="121"/>
      <c r="H4526" s="120"/>
      <c r="I4526" s="122"/>
      <c r="J4526" s="306"/>
      <c r="K4526" s="115"/>
      <c r="AM4526" s="340"/>
    </row>
    <row r="4527" spans="7:39" customFormat="1" ht="18.75">
      <c r="G4527" s="121"/>
      <c r="H4527" s="120"/>
      <c r="I4527" s="122"/>
      <c r="J4527" s="306"/>
      <c r="K4527" s="115"/>
      <c r="AM4527" s="340"/>
    </row>
    <row r="4528" spans="7:39" customFormat="1" ht="18.75">
      <c r="G4528" s="121"/>
      <c r="H4528" s="120"/>
      <c r="I4528" s="122"/>
      <c r="J4528" s="306"/>
      <c r="K4528" s="115"/>
      <c r="AM4528" s="340"/>
    </row>
    <row r="4529" spans="7:39" customFormat="1" ht="18.75">
      <c r="G4529" s="121"/>
      <c r="H4529" s="120"/>
      <c r="I4529" s="122"/>
      <c r="J4529" s="306"/>
      <c r="K4529" s="115"/>
      <c r="AM4529" s="340"/>
    </row>
    <row r="4530" spans="7:39" customFormat="1" ht="18.75">
      <c r="G4530" s="121"/>
      <c r="H4530" s="120"/>
      <c r="I4530" s="122"/>
      <c r="J4530" s="306"/>
      <c r="K4530" s="115"/>
      <c r="AM4530" s="340"/>
    </row>
    <row r="4531" spans="7:39" customFormat="1" ht="18.75">
      <c r="G4531" s="121"/>
      <c r="H4531" s="120"/>
      <c r="I4531" s="122"/>
      <c r="J4531" s="306"/>
      <c r="K4531" s="115"/>
      <c r="AM4531" s="340"/>
    </row>
    <row r="4532" spans="7:39" customFormat="1" ht="18.75">
      <c r="G4532" s="121"/>
      <c r="H4532" s="120"/>
      <c r="I4532" s="122"/>
      <c r="J4532" s="306"/>
      <c r="K4532" s="115"/>
      <c r="AM4532" s="340"/>
    </row>
    <row r="4533" spans="7:39" customFormat="1" ht="18.75">
      <c r="G4533" s="121"/>
      <c r="H4533" s="120"/>
      <c r="I4533" s="122"/>
      <c r="J4533" s="306"/>
      <c r="K4533" s="115"/>
      <c r="AM4533" s="340"/>
    </row>
    <row r="4534" spans="7:39" customFormat="1" ht="18.75">
      <c r="G4534" s="121"/>
      <c r="H4534" s="120"/>
      <c r="I4534" s="122"/>
      <c r="J4534" s="306"/>
      <c r="K4534" s="115"/>
      <c r="AM4534" s="340"/>
    </row>
    <row r="4535" spans="7:39" customFormat="1" ht="18.75">
      <c r="G4535" s="121"/>
      <c r="H4535" s="120"/>
      <c r="I4535" s="122"/>
      <c r="J4535" s="306"/>
      <c r="K4535" s="115"/>
      <c r="AM4535" s="340"/>
    </row>
    <row r="4536" spans="7:39" customFormat="1" ht="18.75">
      <c r="G4536" s="121"/>
      <c r="H4536" s="120"/>
      <c r="I4536" s="122"/>
      <c r="J4536" s="306"/>
      <c r="K4536" s="115"/>
      <c r="AM4536" s="340"/>
    </row>
    <row r="4537" spans="7:39" customFormat="1" ht="18.75">
      <c r="G4537" s="121"/>
      <c r="H4537" s="120"/>
      <c r="I4537" s="122"/>
      <c r="J4537" s="306"/>
      <c r="K4537" s="115"/>
      <c r="AM4537" s="340"/>
    </row>
    <row r="4538" spans="7:39" customFormat="1" ht="18.75">
      <c r="G4538" s="121"/>
      <c r="H4538" s="120"/>
      <c r="I4538" s="122"/>
      <c r="J4538" s="306"/>
      <c r="K4538" s="115"/>
      <c r="AM4538" s="340"/>
    </row>
    <row r="4539" spans="7:39" customFormat="1" ht="18.75">
      <c r="G4539" s="121"/>
      <c r="H4539" s="120"/>
      <c r="I4539" s="122"/>
      <c r="J4539" s="306"/>
      <c r="K4539" s="115"/>
      <c r="AM4539" s="340"/>
    </row>
    <row r="4540" spans="7:39" customFormat="1" ht="18.75">
      <c r="G4540" s="121"/>
      <c r="H4540" s="120"/>
      <c r="I4540" s="122"/>
      <c r="J4540" s="306"/>
      <c r="K4540" s="115"/>
      <c r="AM4540" s="340"/>
    </row>
    <row r="4541" spans="7:39" customFormat="1" ht="18.75">
      <c r="G4541" s="121"/>
      <c r="H4541" s="120"/>
      <c r="I4541" s="122"/>
      <c r="J4541" s="306"/>
      <c r="K4541" s="115"/>
      <c r="AM4541" s="340"/>
    </row>
    <row r="4542" spans="7:39" customFormat="1" ht="18.75">
      <c r="G4542" s="121"/>
      <c r="H4542" s="120"/>
      <c r="I4542" s="122"/>
      <c r="J4542" s="306"/>
      <c r="K4542" s="115"/>
      <c r="AM4542" s="340"/>
    </row>
    <row r="4543" spans="7:39" customFormat="1" ht="18.75">
      <c r="G4543" s="121"/>
      <c r="H4543" s="120"/>
      <c r="I4543" s="122"/>
      <c r="J4543" s="306"/>
      <c r="K4543" s="115"/>
      <c r="AM4543" s="340"/>
    </row>
    <row r="4544" spans="7:39" customFormat="1" ht="18.75">
      <c r="G4544" s="121"/>
      <c r="H4544" s="120"/>
      <c r="I4544" s="122"/>
      <c r="J4544" s="306"/>
      <c r="K4544" s="115"/>
      <c r="AM4544" s="340"/>
    </row>
    <row r="4545" spans="7:39" customFormat="1" ht="18.75">
      <c r="G4545" s="121"/>
      <c r="H4545" s="120"/>
      <c r="I4545" s="122"/>
      <c r="J4545" s="306"/>
      <c r="K4545" s="115"/>
      <c r="AM4545" s="340"/>
    </row>
    <row r="4546" spans="7:39" customFormat="1" ht="18.75">
      <c r="G4546" s="121"/>
      <c r="H4546" s="120"/>
      <c r="I4546" s="122"/>
      <c r="J4546" s="306"/>
      <c r="K4546" s="115"/>
      <c r="AM4546" s="340"/>
    </row>
    <row r="4547" spans="7:39" customFormat="1" ht="18.75">
      <c r="G4547" s="121"/>
      <c r="H4547" s="120"/>
      <c r="I4547" s="122"/>
      <c r="J4547" s="306"/>
      <c r="K4547" s="115"/>
      <c r="AM4547" s="340"/>
    </row>
    <row r="4548" spans="7:39" customFormat="1" ht="18.75">
      <c r="G4548" s="121"/>
      <c r="H4548" s="120"/>
      <c r="I4548" s="122"/>
      <c r="J4548" s="306"/>
      <c r="K4548" s="115"/>
      <c r="AM4548" s="340"/>
    </row>
    <row r="4549" spans="7:39" customFormat="1" ht="18.75">
      <c r="G4549" s="121"/>
      <c r="H4549" s="120"/>
      <c r="I4549" s="122"/>
      <c r="J4549" s="306"/>
      <c r="K4549" s="115"/>
      <c r="AM4549" s="340"/>
    </row>
    <row r="4550" spans="7:39" customFormat="1" ht="18.75">
      <c r="G4550" s="121"/>
      <c r="H4550" s="120"/>
      <c r="I4550" s="122"/>
      <c r="J4550" s="306"/>
      <c r="K4550" s="115"/>
      <c r="AM4550" s="340"/>
    </row>
    <row r="4551" spans="7:39" customFormat="1" ht="18.75">
      <c r="G4551" s="121"/>
      <c r="H4551" s="120"/>
      <c r="I4551" s="122"/>
      <c r="J4551" s="306"/>
      <c r="K4551" s="115"/>
      <c r="AM4551" s="340"/>
    </row>
    <row r="4552" spans="7:39" customFormat="1" ht="18.75">
      <c r="G4552" s="121"/>
      <c r="H4552" s="120"/>
      <c r="I4552" s="122"/>
      <c r="J4552" s="306"/>
      <c r="K4552" s="115"/>
      <c r="AM4552" s="340"/>
    </row>
    <row r="4553" spans="7:39" customFormat="1" ht="18.75">
      <c r="G4553" s="121"/>
      <c r="H4553" s="120"/>
      <c r="I4553" s="122"/>
      <c r="J4553" s="306"/>
      <c r="K4553" s="115"/>
      <c r="AM4553" s="340"/>
    </row>
    <row r="4554" spans="7:39" customFormat="1" ht="18.75">
      <c r="G4554" s="121"/>
      <c r="H4554" s="120"/>
      <c r="I4554" s="122"/>
      <c r="J4554" s="306"/>
      <c r="K4554" s="115"/>
      <c r="AM4554" s="340"/>
    </row>
    <row r="4555" spans="7:39" customFormat="1" ht="18.75">
      <c r="G4555" s="121"/>
      <c r="H4555" s="120"/>
      <c r="I4555" s="122"/>
      <c r="J4555" s="306"/>
      <c r="K4555" s="115"/>
      <c r="AM4555" s="340"/>
    </row>
    <row r="4556" spans="7:39" customFormat="1" ht="18.75">
      <c r="G4556" s="121"/>
      <c r="H4556" s="120"/>
      <c r="I4556" s="122"/>
      <c r="J4556" s="306"/>
      <c r="K4556" s="115"/>
      <c r="AM4556" s="340"/>
    </row>
    <row r="4557" spans="7:39" customFormat="1" ht="18.75">
      <c r="G4557" s="121"/>
      <c r="H4557" s="120"/>
      <c r="I4557" s="122"/>
      <c r="J4557" s="306"/>
      <c r="K4557" s="115"/>
      <c r="AM4557" s="340"/>
    </row>
    <row r="4558" spans="7:39" customFormat="1" ht="18.75">
      <c r="G4558" s="121"/>
      <c r="H4558" s="120"/>
      <c r="I4558" s="122"/>
      <c r="J4558" s="306"/>
      <c r="K4558" s="115"/>
      <c r="AM4558" s="340"/>
    </row>
    <row r="4559" spans="7:39" customFormat="1" ht="18.75">
      <c r="G4559" s="121"/>
      <c r="H4559" s="120"/>
      <c r="I4559" s="122"/>
      <c r="J4559" s="306"/>
      <c r="K4559" s="115"/>
      <c r="AM4559" s="340"/>
    </row>
    <row r="4560" spans="7:39" customFormat="1" ht="18.75">
      <c r="G4560" s="121"/>
      <c r="H4560" s="120"/>
      <c r="I4560" s="122"/>
      <c r="J4560" s="306"/>
      <c r="K4560" s="115"/>
      <c r="AM4560" s="340"/>
    </row>
    <row r="4561" spans="7:39" customFormat="1" ht="18.75">
      <c r="G4561" s="121"/>
      <c r="H4561" s="120"/>
      <c r="I4561" s="122"/>
      <c r="J4561" s="306"/>
      <c r="K4561" s="115"/>
      <c r="AM4561" s="340"/>
    </row>
    <row r="4562" spans="7:39" customFormat="1" ht="18.75">
      <c r="G4562" s="121"/>
      <c r="H4562" s="120"/>
      <c r="I4562" s="122"/>
      <c r="J4562" s="306"/>
      <c r="K4562" s="115"/>
      <c r="AM4562" s="340"/>
    </row>
    <row r="4563" spans="7:39" customFormat="1" ht="18.75">
      <c r="G4563" s="121"/>
      <c r="H4563" s="120"/>
      <c r="I4563" s="122"/>
      <c r="J4563" s="306"/>
      <c r="K4563" s="115"/>
      <c r="AM4563" s="340"/>
    </row>
    <row r="4564" spans="7:39" customFormat="1" ht="18.75">
      <c r="G4564" s="121"/>
      <c r="H4564" s="120"/>
      <c r="I4564" s="122"/>
      <c r="J4564" s="306"/>
      <c r="K4564" s="115"/>
      <c r="AM4564" s="340"/>
    </row>
    <row r="4565" spans="7:39" customFormat="1" ht="18.75">
      <c r="G4565" s="121"/>
      <c r="H4565" s="120"/>
      <c r="I4565" s="122"/>
      <c r="J4565" s="306"/>
      <c r="K4565" s="115"/>
      <c r="AM4565" s="340"/>
    </row>
    <row r="4566" spans="7:39" customFormat="1" ht="18.75">
      <c r="G4566" s="121"/>
      <c r="H4566" s="120"/>
      <c r="I4566" s="122"/>
      <c r="J4566" s="306"/>
      <c r="K4566" s="115"/>
      <c r="AM4566" s="340"/>
    </row>
    <row r="4567" spans="7:39" customFormat="1" ht="18.75">
      <c r="G4567" s="121"/>
      <c r="H4567" s="120"/>
      <c r="I4567" s="122"/>
      <c r="J4567" s="306"/>
      <c r="K4567" s="115"/>
      <c r="AM4567" s="340"/>
    </row>
    <row r="4568" spans="7:39" customFormat="1" ht="18.75">
      <c r="G4568" s="121"/>
      <c r="H4568" s="120"/>
      <c r="I4568" s="122"/>
      <c r="J4568" s="306"/>
      <c r="K4568" s="115"/>
      <c r="AM4568" s="340"/>
    </row>
    <row r="4569" spans="7:39" customFormat="1" ht="18.75">
      <c r="G4569" s="121"/>
      <c r="H4569" s="120"/>
      <c r="I4569" s="122"/>
      <c r="J4569" s="306"/>
      <c r="K4569" s="115"/>
      <c r="AM4569" s="340"/>
    </row>
    <row r="4570" spans="7:39" customFormat="1" ht="18.75">
      <c r="G4570" s="121"/>
      <c r="H4570" s="120"/>
      <c r="I4570" s="122"/>
      <c r="J4570" s="306"/>
      <c r="K4570" s="115"/>
      <c r="AM4570" s="340"/>
    </row>
    <row r="4571" spans="7:39" customFormat="1" ht="18.75">
      <c r="G4571" s="121"/>
      <c r="H4571" s="120"/>
      <c r="I4571" s="122"/>
      <c r="J4571" s="306"/>
      <c r="K4571" s="115"/>
      <c r="AM4571" s="340"/>
    </row>
    <row r="4572" spans="7:39" customFormat="1" ht="18.75">
      <c r="G4572" s="121"/>
      <c r="H4572" s="120"/>
      <c r="I4572" s="122"/>
      <c r="J4572" s="306"/>
      <c r="K4572" s="115"/>
      <c r="AM4572" s="340"/>
    </row>
    <row r="4573" spans="7:39" customFormat="1" ht="18.75">
      <c r="G4573" s="121"/>
      <c r="H4573" s="120"/>
      <c r="I4573" s="122"/>
      <c r="J4573" s="306"/>
      <c r="K4573" s="115"/>
      <c r="AM4573" s="340"/>
    </row>
    <row r="4574" spans="7:39" customFormat="1" ht="18.75">
      <c r="G4574" s="121"/>
      <c r="H4574" s="120"/>
      <c r="I4574" s="122"/>
      <c r="J4574" s="306"/>
      <c r="K4574" s="115"/>
      <c r="AM4574" s="340"/>
    </row>
    <row r="4575" spans="7:39" customFormat="1" ht="18.75">
      <c r="G4575" s="121"/>
      <c r="H4575" s="120"/>
      <c r="I4575" s="122"/>
      <c r="J4575" s="306"/>
      <c r="K4575" s="115"/>
      <c r="AM4575" s="340"/>
    </row>
    <row r="4576" spans="7:39" customFormat="1" ht="18.75">
      <c r="G4576" s="121"/>
      <c r="H4576" s="120"/>
      <c r="I4576" s="122"/>
      <c r="J4576" s="306"/>
      <c r="K4576" s="115"/>
      <c r="AM4576" s="340"/>
    </row>
    <row r="4577" spans="7:39" customFormat="1" ht="18.75">
      <c r="G4577" s="121"/>
      <c r="H4577" s="120"/>
      <c r="I4577" s="122"/>
      <c r="J4577" s="306"/>
      <c r="K4577" s="115"/>
      <c r="AM4577" s="340"/>
    </row>
    <row r="4578" spans="7:39" customFormat="1" ht="18.75">
      <c r="G4578" s="121"/>
      <c r="H4578" s="120"/>
      <c r="I4578" s="122"/>
      <c r="J4578" s="306"/>
      <c r="K4578" s="115"/>
      <c r="AM4578" s="340"/>
    </row>
    <row r="4579" spans="7:39" customFormat="1" ht="18.75">
      <c r="G4579" s="121"/>
      <c r="H4579" s="120"/>
      <c r="I4579" s="122"/>
      <c r="J4579" s="306"/>
      <c r="K4579" s="115"/>
      <c r="AM4579" s="340"/>
    </row>
    <row r="4580" spans="7:39" customFormat="1" ht="18.75">
      <c r="G4580" s="121"/>
      <c r="H4580" s="120"/>
      <c r="I4580" s="122"/>
      <c r="J4580" s="306"/>
      <c r="K4580" s="115"/>
      <c r="AM4580" s="340"/>
    </row>
    <row r="4581" spans="7:39" customFormat="1" ht="18.75">
      <c r="G4581" s="121"/>
      <c r="H4581" s="120"/>
      <c r="I4581" s="122"/>
      <c r="J4581" s="306"/>
      <c r="K4581" s="115"/>
      <c r="AM4581" s="340"/>
    </row>
    <row r="4582" spans="7:39" customFormat="1" ht="18.75">
      <c r="G4582" s="121"/>
      <c r="H4582" s="120"/>
      <c r="I4582" s="122"/>
      <c r="J4582" s="306"/>
      <c r="K4582" s="115"/>
      <c r="AM4582" s="340"/>
    </row>
    <row r="4583" spans="7:39" customFormat="1" ht="18.75">
      <c r="G4583" s="121"/>
      <c r="H4583" s="120"/>
      <c r="I4583" s="122"/>
      <c r="J4583" s="306"/>
      <c r="K4583" s="115"/>
      <c r="AM4583" s="340"/>
    </row>
    <row r="4584" spans="7:39" customFormat="1" ht="18.75">
      <c r="G4584" s="121"/>
      <c r="H4584" s="120"/>
      <c r="I4584" s="122"/>
      <c r="J4584" s="306"/>
      <c r="K4584" s="115"/>
      <c r="AM4584" s="340"/>
    </row>
    <row r="4585" spans="7:39" customFormat="1" ht="18.75">
      <c r="G4585" s="121"/>
      <c r="H4585" s="120"/>
      <c r="I4585" s="122"/>
      <c r="J4585" s="306"/>
      <c r="K4585" s="115"/>
      <c r="AM4585" s="340"/>
    </row>
    <row r="4586" spans="7:39" customFormat="1" ht="18.75">
      <c r="G4586" s="121"/>
      <c r="H4586" s="120"/>
      <c r="I4586" s="122"/>
      <c r="J4586" s="306"/>
      <c r="K4586" s="115"/>
      <c r="AM4586" s="340"/>
    </row>
    <row r="4587" spans="7:39" customFormat="1" ht="18.75">
      <c r="G4587" s="121"/>
      <c r="H4587" s="120"/>
      <c r="I4587" s="122"/>
      <c r="J4587" s="306"/>
      <c r="K4587" s="115"/>
      <c r="AM4587" s="340"/>
    </row>
    <row r="4588" spans="7:39" customFormat="1" ht="18.75">
      <c r="G4588" s="121"/>
      <c r="H4588" s="120"/>
      <c r="I4588" s="122"/>
      <c r="J4588" s="306"/>
      <c r="K4588" s="115"/>
      <c r="AM4588" s="340"/>
    </row>
    <row r="4589" spans="7:39" customFormat="1" ht="18.75">
      <c r="G4589" s="121"/>
      <c r="H4589" s="120"/>
      <c r="I4589" s="122"/>
      <c r="J4589" s="306"/>
      <c r="K4589" s="115"/>
      <c r="AM4589" s="340"/>
    </row>
    <row r="4590" spans="7:39" customFormat="1" ht="18.75">
      <c r="G4590" s="121"/>
      <c r="H4590" s="120"/>
      <c r="I4590" s="122"/>
      <c r="J4590" s="306"/>
      <c r="K4590" s="115"/>
      <c r="AM4590" s="340"/>
    </row>
    <row r="4591" spans="7:39" customFormat="1" ht="18.75">
      <c r="G4591" s="121"/>
      <c r="H4591" s="120"/>
      <c r="I4591" s="122"/>
      <c r="J4591" s="306"/>
      <c r="K4591" s="115"/>
      <c r="AM4591" s="340"/>
    </row>
    <row r="4592" spans="7:39" customFormat="1" ht="18.75">
      <c r="G4592" s="121"/>
      <c r="H4592" s="120"/>
      <c r="I4592" s="122"/>
      <c r="J4592" s="306"/>
      <c r="K4592" s="115"/>
      <c r="AM4592" s="340"/>
    </row>
    <row r="4593" spans="7:39" customFormat="1" ht="18.75">
      <c r="G4593" s="121"/>
      <c r="H4593" s="120"/>
      <c r="I4593" s="122"/>
      <c r="J4593" s="306"/>
      <c r="K4593" s="115"/>
      <c r="AM4593" s="340"/>
    </row>
    <row r="4594" spans="7:39" customFormat="1" ht="18.75">
      <c r="G4594" s="121"/>
      <c r="H4594" s="120"/>
      <c r="I4594" s="122"/>
      <c r="J4594" s="306"/>
      <c r="K4594" s="115"/>
      <c r="AM4594" s="340"/>
    </row>
    <row r="4595" spans="7:39" customFormat="1" ht="18.75">
      <c r="G4595" s="121"/>
      <c r="H4595" s="120"/>
      <c r="I4595" s="122"/>
      <c r="J4595" s="306"/>
      <c r="K4595" s="115"/>
      <c r="AM4595" s="340"/>
    </row>
    <row r="4596" spans="7:39" customFormat="1" ht="18.75">
      <c r="G4596" s="121"/>
      <c r="H4596" s="120"/>
      <c r="I4596" s="122"/>
      <c r="J4596" s="306"/>
      <c r="K4596" s="115"/>
      <c r="AM4596" s="340"/>
    </row>
    <row r="4597" spans="7:39" customFormat="1" ht="18.75">
      <c r="G4597" s="121"/>
      <c r="H4597" s="120"/>
      <c r="I4597" s="122"/>
      <c r="J4597" s="306"/>
      <c r="K4597" s="115"/>
      <c r="AM4597" s="340"/>
    </row>
    <row r="4598" spans="7:39" customFormat="1" ht="18.75">
      <c r="G4598" s="121"/>
      <c r="H4598" s="120"/>
      <c r="I4598" s="122"/>
      <c r="J4598" s="306"/>
      <c r="K4598" s="115"/>
      <c r="AM4598" s="340"/>
    </row>
    <row r="4599" spans="7:39" customFormat="1" ht="18.75">
      <c r="G4599" s="121"/>
      <c r="H4599" s="120"/>
      <c r="I4599" s="122"/>
      <c r="J4599" s="306"/>
      <c r="K4599" s="115"/>
      <c r="AM4599" s="340"/>
    </row>
    <row r="4600" spans="7:39" customFormat="1" ht="18.75">
      <c r="G4600" s="121"/>
      <c r="H4600" s="120"/>
      <c r="I4600" s="122"/>
      <c r="J4600" s="306"/>
      <c r="K4600" s="115"/>
      <c r="AM4600" s="340"/>
    </row>
    <row r="4601" spans="7:39" customFormat="1" ht="18.75">
      <c r="G4601" s="121"/>
      <c r="H4601" s="120"/>
      <c r="I4601" s="122"/>
      <c r="J4601" s="306"/>
      <c r="K4601" s="115"/>
      <c r="AM4601" s="340"/>
    </row>
    <row r="4602" spans="7:39" customFormat="1" ht="18.75">
      <c r="G4602" s="121"/>
      <c r="H4602" s="120"/>
      <c r="I4602" s="122"/>
      <c r="J4602" s="306"/>
      <c r="K4602" s="115"/>
      <c r="AM4602" s="340"/>
    </row>
    <row r="4603" spans="7:39" customFormat="1" ht="18.75">
      <c r="G4603" s="121"/>
      <c r="H4603" s="120"/>
      <c r="I4603" s="122"/>
      <c r="J4603" s="306"/>
      <c r="K4603" s="115"/>
      <c r="AM4603" s="340"/>
    </row>
    <row r="4604" spans="7:39" customFormat="1" ht="18.75">
      <c r="G4604" s="121"/>
      <c r="H4604" s="120"/>
      <c r="I4604" s="122"/>
      <c r="J4604" s="306"/>
      <c r="K4604" s="115"/>
      <c r="AM4604" s="340"/>
    </row>
    <row r="4605" spans="7:39" customFormat="1" ht="18.75">
      <c r="G4605" s="121"/>
      <c r="H4605" s="120"/>
      <c r="I4605" s="122"/>
      <c r="J4605" s="306"/>
      <c r="K4605" s="115"/>
      <c r="AM4605" s="340"/>
    </row>
    <row r="4606" spans="7:39" customFormat="1" ht="18.75">
      <c r="G4606" s="121"/>
      <c r="H4606" s="120"/>
      <c r="I4606" s="122"/>
      <c r="J4606" s="306"/>
      <c r="K4606" s="115"/>
      <c r="AM4606" s="340"/>
    </row>
    <row r="4607" spans="7:39" customFormat="1" ht="18.75">
      <c r="G4607" s="121"/>
      <c r="H4607" s="120"/>
      <c r="I4607" s="122"/>
      <c r="J4607" s="306"/>
      <c r="K4607" s="115"/>
      <c r="AM4607" s="340"/>
    </row>
    <row r="4608" spans="7:39" customFormat="1" ht="18.75">
      <c r="G4608" s="121"/>
      <c r="H4608" s="120"/>
      <c r="I4608" s="122"/>
      <c r="J4608" s="306"/>
      <c r="K4608" s="115"/>
      <c r="AM4608" s="340"/>
    </row>
    <row r="4609" spans="7:39" customFormat="1" ht="18.75">
      <c r="G4609" s="121"/>
      <c r="H4609" s="120"/>
      <c r="I4609" s="122"/>
      <c r="J4609" s="306"/>
      <c r="K4609" s="115"/>
      <c r="AM4609" s="340"/>
    </row>
    <row r="4610" spans="7:39" customFormat="1" ht="18.75">
      <c r="G4610" s="121"/>
      <c r="H4610" s="120"/>
      <c r="I4610" s="122"/>
      <c r="J4610" s="306"/>
      <c r="K4610" s="115"/>
      <c r="AM4610" s="340"/>
    </row>
    <row r="4611" spans="7:39" customFormat="1" ht="18.75">
      <c r="G4611" s="121"/>
      <c r="H4611" s="120"/>
      <c r="I4611" s="122"/>
      <c r="J4611" s="306"/>
      <c r="K4611" s="115"/>
      <c r="AM4611" s="340"/>
    </row>
    <row r="4612" spans="7:39" customFormat="1" ht="18.75">
      <c r="G4612" s="121"/>
      <c r="H4612" s="120"/>
      <c r="I4612" s="122"/>
      <c r="J4612" s="306"/>
      <c r="K4612" s="115"/>
      <c r="AM4612" s="340"/>
    </row>
    <row r="4613" spans="7:39" customFormat="1" ht="18.75">
      <c r="G4613" s="121"/>
      <c r="H4613" s="120"/>
      <c r="I4613" s="122"/>
      <c r="J4613" s="306"/>
      <c r="K4613" s="115"/>
      <c r="AM4613" s="340"/>
    </row>
    <row r="4614" spans="7:39" customFormat="1" ht="18.75">
      <c r="G4614" s="121"/>
      <c r="H4614" s="120"/>
      <c r="I4614" s="122"/>
      <c r="J4614" s="306"/>
      <c r="K4614" s="115"/>
      <c r="AM4614" s="340"/>
    </row>
    <row r="4615" spans="7:39" customFormat="1" ht="18.75">
      <c r="G4615" s="121"/>
      <c r="H4615" s="120"/>
      <c r="I4615" s="122"/>
      <c r="J4615" s="306"/>
      <c r="K4615" s="115"/>
      <c r="AM4615" s="340"/>
    </row>
    <row r="4616" spans="7:39" customFormat="1" ht="18.75">
      <c r="G4616" s="121"/>
      <c r="H4616" s="120"/>
      <c r="I4616" s="122"/>
      <c r="J4616" s="306"/>
      <c r="K4616" s="115"/>
      <c r="AM4616" s="340"/>
    </row>
    <row r="4617" spans="7:39" customFormat="1" ht="18.75">
      <c r="G4617" s="121"/>
      <c r="H4617" s="120"/>
      <c r="I4617" s="122"/>
      <c r="J4617" s="306"/>
      <c r="K4617" s="115"/>
      <c r="AM4617" s="340"/>
    </row>
    <row r="4618" spans="7:39" customFormat="1" ht="18.75">
      <c r="G4618" s="121"/>
      <c r="H4618" s="120"/>
      <c r="I4618" s="122"/>
      <c r="J4618" s="306"/>
      <c r="K4618" s="115"/>
      <c r="AM4618" s="340"/>
    </row>
    <row r="4619" spans="7:39" customFormat="1" ht="18.75">
      <c r="G4619" s="121"/>
      <c r="H4619" s="120"/>
      <c r="I4619" s="122"/>
      <c r="J4619" s="306"/>
      <c r="K4619" s="115"/>
      <c r="AM4619" s="340"/>
    </row>
    <row r="4620" spans="7:39" customFormat="1" ht="18.75">
      <c r="G4620" s="121"/>
      <c r="H4620" s="120"/>
      <c r="I4620" s="122"/>
      <c r="J4620" s="306"/>
      <c r="K4620" s="115"/>
      <c r="AM4620" s="340"/>
    </row>
    <row r="4621" spans="7:39" customFormat="1" ht="18.75">
      <c r="G4621" s="121"/>
      <c r="H4621" s="120"/>
      <c r="I4621" s="122"/>
      <c r="J4621" s="306"/>
      <c r="K4621" s="115"/>
      <c r="AM4621" s="340"/>
    </row>
    <row r="4622" spans="7:39" customFormat="1" ht="18.75">
      <c r="G4622" s="121"/>
      <c r="H4622" s="120"/>
      <c r="I4622" s="122"/>
      <c r="J4622" s="306"/>
      <c r="K4622" s="115"/>
      <c r="AM4622" s="340"/>
    </row>
    <row r="4623" spans="7:39" customFormat="1" ht="18.75">
      <c r="G4623" s="121"/>
      <c r="H4623" s="120"/>
      <c r="I4623" s="122"/>
      <c r="J4623" s="306"/>
      <c r="K4623" s="115"/>
      <c r="AM4623" s="340"/>
    </row>
    <row r="4624" spans="7:39" customFormat="1" ht="18.75">
      <c r="G4624" s="121"/>
      <c r="H4624" s="120"/>
      <c r="I4624" s="122"/>
      <c r="J4624" s="306"/>
      <c r="K4624" s="115"/>
      <c r="AM4624" s="340"/>
    </row>
    <row r="4625" spans="7:39" customFormat="1" ht="18.75">
      <c r="G4625" s="121"/>
      <c r="H4625" s="120"/>
      <c r="I4625" s="122"/>
      <c r="J4625" s="306"/>
      <c r="K4625" s="115"/>
      <c r="AM4625" s="340"/>
    </row>
    <row r="4626" spans="7:39" customFormat="1" ht="18.75">
      <c r="G4626" s="121"/>
      <c r="H4626" s="120"/>
      <c r="I4626" s="122"/>
      <c r="J4626" s="306"/>
      <c r="K4626" s="115"/>
      <c r="AM4626" s="340"/>
    </row>
    <row r="4627" spans="7:39" customFormat="1" ht="18.75">
      <c r="G4627" s="121"/>
      <c r="H4627" s="120"/>
      <c r="I4627" s="122"/>
      <c r="J4627" s="306"/>
      <c r="K4627" s="115"/>
      <c r="AM4627" s="340"/>
    </row>
    <row r="4628" spans="7:39" customFormat="1" ht="18.75">
      <c r="G4628" s="121"/>
      <c r="H4628" s="120"/>
      <c r="I4628" s="122"/>
      <c r="J4628" s="306"/>
      <c r="K4628" s="115"/>
      <c r="AM4628" s="340"/>
    </row>
    <row r="4629" spans="7:39" customFormat="1" ht="18.75">
      <c r="G4629" s="121"/>
      <c r="H4629" s="120"/>
      <c r="I4629" s="122"/>
      <c r="J4629" s="306"/>
      <c r="K4629" s="115"/>
      <c r="AM4629" s="340"/>
    </row>
    <row r="4630" spans="7:39" customFormat="1" ht="18.75">
      <c r="G4630" s="121"/>
      <c r="H4630" s="120"/>
      <c r="I4630" s="122"/>
      <c r="J4630" s="306"/>
      <c r="K4630" s="115"/>
      <c r="AM4630" s="340"/>
    </row>
    <row r="4631" spans="7:39" customFormat="1" ht="18.75">
      <c r="G4631" s="121"/>
      <c r="H4631" s="120"/>
      <c r="I4631" s="122"/>
      <c r="J4631" s="306"/>
      <c r="K4631" s="115"/>
      <c r="AM4631" s="340"/>
    </row>
    <row r="4632" spans="7:39" customFormat="1" ht="18.75">
      <c r="G4632" s="121"/>
      <c r="H4632" s="120"/>
      <c r="I4632" s="122"/>
      <c r="J4632" s="306"/>
      <c r="K4632" s="115"/>
      <c r="AM4632" s="340"/>
    </row>
    <row r="4633" spans="7:39" customFormat="1" ht="18.75">
      <c r="G4633" s="121"/>
      <c r="H4633" s="120"/>
      <c r="I4633" s="122"/>
      <c r="J4633" s="306"/>
      <c r="K4633" s="115"/>
      <c r="AM4633" s="340"/>
    </row>
    <row r="4634" spans="7:39" customFormat="1" ht="18.75">
      <c r="G4634" s="121"/>
      <c r="H4634" s="120"/>
      <c r="I4634" s="122"/>
      <c r="J4634" s="306"/>
      <c r="K4634" s="115"/>
      <c r="AM4634" s="340"/>
    </row>
    <row r="4635" spans="7:39" customFormat="1" ht="18.75">
      <c r="G4635" s="121"/>
      <c r="H4635" s="120"/>
      <c r="I4635" s="122"/>
      <c r="J4635" s="306"/>
      <c r="K4635" s="115"/>
      <c r="AM4635" s="340"/>
    </row>
    <row r="4636" spans="7:39" customFormat="1" ht="18.75">
      <c r="G4636" s="121"/>
      <c r="H4636" s="120"/>
      <c r="I4636" s="122"/>
      <c r="J4636" s="306"/>
      <c r="K4636" s="115"/>
      <c r="AM4636" s="340"/>
    </row>
    <row r="4637" spans="7:39" customFormat="1" ht="18.75">
      <c r="G4637" s="121"/>
      <c r="H4637" s="120"/>
      <c r="I4637" s="122"/>
      <c r="J4637" s="306"/>
      <c r="K4637" s="115"/>
      <c r="AM4637" s="340"/>
    </row>
    <row r="4638" spans="7:39" customFormat="1" ht="18.75">
      <c r="G4638" s="121"/>
      <c r="H4638" s="120"/>
      <c r="I4638" s="122"/>
      <c r="J4638" s="306"/>
      <c r="K4638" s="115"/>
      <c r="AM4638" s="340"/>
    </row>
    <row r="4639" spans="7:39" customFormat="1" ht="18.75">
      <c r="G4639" s="121"/>
      <c r="H4639" s="120"/>
      <c r="I4639" s="122"/>
      <c r="J4639" s="306"/>
      <c r="K4639" s="115"/>
      <c r="AM4639" s="340"/>
    </row>
    <row r="4640" spans="7:39" customFormat="1" ht="18.75">
      <c r="G4640" s="121"/>
      <c r="H4640" s="120"/>
      <c r="I4640" s="122"/>
      <c r="J4640" s="306"/>
      <c r="K4640" s="115"/>
      <c r="AM4640" s="340"/>
    </row>
    <row r="4641" spans="7:39" customFormat="1" ht="18.75">
      <c r="G4641" s="121"/>
      <c r="H4641" s="120"/>
      <c r="I4641" s="122"/>
      <c r="J4641" s="306"/>
      <c r="K4641" s="115"/>
      <c r="AM4641" s="340"/>
    </row>
    <row r="4642" spans="7:39" customFormat="1" ht="18.75">
      <c r="G4642" s="121"/>
      <c r="H4642" s="120"/>
      <c r="I4642" s="122"/>
      <c r="J4642" s="306"/>
      <c r="K4642" s="115"/>
      <c r="AM4642" s="340"/>
    </row>
    <row r="4643" spans="7:39" customFormat="1" ht="18.75">
      <c r="G4643" s="121"/>
      <c r="H4643" s="120"/>
      <c r="I4643" s="122"/>
      <c r="J4643" s="306"/>
      <c r="K4643" s="115"/>
      <c r="AM4643" s="340"/>
    </row>
    <row r="4644" spans="7:39" customFormat="1" ht="18.75">
      <c r="G4644" s="121"/>
      <c r="H4644" s="120"/>
      <c r="I4644" s="122"/>
      <c r="J4644" s="306"/>
      <c r="K4644" s="115"/>
      <c r="AM4644" s="340"/>
    </row>
    <row r="4645" spans="7:39" customFormat="1" ht="18.75">
      <c r="G4645" s="121"/>
      <c r="H4645" s="120"/>
      <c r="I4645" s="122"/>
      <c r="J4645" s="306"/>
      <c r="K4645" s="115"/>
      <c r="AM4645" s="340"/>
    </row>
    <row r="4646" spans="7:39" customFormat="1" ht="18.75">
      <c r="G4646" s="121"/>
      <c r="H4646" s="120"/>
      <c r="I4646" s="122"/>
      <c r="J4646" s="306"/>
      <c r="K4646" s="115"/>
      <c r="AM4646" s="340"/>
    </row>
    <row r="4647" spans="7:39" customFormat="1" ht="18.75">
      <c r="G4647" s="121"/>
      <c r="H4647" s="120"/>
      <c r="I4647" s="122"/>
      <c r="J4647" s="306"/>
      <c r="K4647" s="115"/>
      <c r="AM4647" s="340"/>
    </row>
    <row r="4648" spans="7:39" customFormat="1" ht="18.75">
      <c r="G4648" s="121"/>
      <c r="H4648" s="120"/>
      <c r="I4648" s="122"/>
      <c r="J4648" s="306"/>
      <c r="K4648" s="115"/>
      <c r="AM4648" s="340"/>
    </row>
    <row r="4649" spans="7:39" customFormat="1" ht="18.75">
      <c r="G4649" s="121"/>
      <c r="H4649" s="120"/>
      <c r="I4649" s="122"/>
      <c r="J4649" s="306"/>
      <c r="K4649" s="115"/>
      <c r="AM4649" s="340"/>
    </row>
    <row r="4650" spans="7:39" customFormat="1" ht="18.75">
      <c r="G4650" s="121"/>
      <c r="H4650" s="120"/>
      <c r="I4650" s="122"/>
      <c r="J4650" s="306"/>
      <c r="K4650" s="115"/>
      <c r="AM4650" s="340"/>
    </row>
    <row r="4651" spans="7:39" customFormat="1" ht="18.75">
      <c r="G4651" s="121"/>
      <c r="H4651" s="120"/>
      <c r="I4651" s="122"/>
      <c r="J4651" s="306"/>
      <c r="K4651" s="115"/>
      <c r="AM4651" s="340"/>
    </row>
    <row r="4652" spans="7:39" customFormat="1" ht="18.75">
      <c r="G4652" s="121"/>
      <c r="H4652" s="120"/>
      <c r="I4652" s="122"/>
      <c r="J4652" s="306"/>
      <c r="K4652" s="115"/>
      <c r="AM4652" s="340"/>
    </row>
    <row r="4653" spans="7:39" customFormat="1" ht="18.75">
      <c r="G4653" s="121"/>
      <c r="H4653" s="120"/>
      <c r="I4653" s="122"/>
      <c r="J4653" s="306"/>
      <c r="K4653" s="115"/>
      <c r="AM4653" s="340"/>
    </row>
    <row r="4654" spans="7:39" customFormat="1" ht="18.75">
      <c r="G4654" s="121"/>
      <c r="H4654" s="120"/>
      <c r="I4654" s="122"/>
      <c r="J4654" s="306"/>
      <c r="K4654" s="115"/>
      <c r="AM4654" s="340"/>
    </row>
    <row r="4655" spans="7:39" customFormat="1" ht="18.75">
      <c r="G4655" s="121"/>
      <c r="H4655" s="120"/>
      <c r="I4655" s="122"/>
      <c r="J4655" s="306"/>
      <c r="K4655" s="115"/>
      <c r="AM4655" s="340"/>
    </row>
    <row r="4656" spans="7:39" customFormat="1" ht="18.75">
      <c r="G4656" s="121"/>
      <c r="H4656" s="120"/>
      <c r="I4656" s="122"/>
      <c r="J4656" s="306"/>
      <c r="K4656" s="115"/>
      <c r="AM4656" s="340"/>
    </row>
    <row r="4657" spans="7:39" customFormat="1" ht="18.75">
      <c r="G4657" s="121"/>
      <c r="H4657" s="120"/>
      <c r="I4657" s="122"/>
      <c r="J4657" s="306"/>
      <c r="K4657" s="115"/>
      <c r="AM4657" s="340"/>
    </row>
    <row r="4658" spans="7:39" customFormat="1" ht="18.75">
      <c r="G4658" s="121"/>
      <c r="H4658" s="120"/>
      <c r="I4658" s="122"/>
      <c r="J4658" s="306"/>
      <c r="K4658" s="115"/>
      <c r="AM4658" s="340"/>
    </row>
    <row r="4659" spans="7:39" customFormat="1" ht="18.75">
      <c r="G4659" s="121"/>
      <c r="H4659" s="120"/>
      <c r="I4659" s="122"/>
      <c r="J4659" s="306"/>
      <c r="K4659" s="115"/>
      <c r="AM4659" s="340"/>
    </row>
    <row r="4660" spans="7:39" customFormat="1" ht="18.75">
      <c r="G4660" s="121"/>
      <c r="H4660" s="120"/>
      <c r="I4660" s="122"/>
      <c r="J4660" s="306"/>
      <c r="K4660" s="115"/>
      <c r="AM4660" s="340"/>
    </row>
    <row r="4661" spans="7:39" customFormat="1" ht="18.75">
      <c r="G4661" s="121"/>
      <c r="H4661" s="120"/>
      <c r="I4661" s="122"/>
      <c r="J4661" s="306"/>
      <c r="K4661" s="115"/>
      <c r="AM4661" s="340"/>
    </row>
    <row r="4662" spans="7:39" customFormat="1" ht="18.75">
      <c r="G4662" s="121"/>
      <c r="H4662" s="120"/>
      <c r="I4662" s="122"/>
      <c r="J4662" s="306"/>
      <c r="K4662" s="115"/>
      <c r="AM4662" s="340"/>
    </row>
    <row r="4663" spans="7:39" customFormat="1" ht="18.75">
      <c r="G4663" s="121"/>
      <c r="H4663" s="120"/>
      <c r="I4663" s="122"/>
      <c r="J4663" s="306"/>
      <c r="K4663" s="115"/>
      <c r="AM4663" s="340"/>
    </row>
    <row r="4664" spans="7:39" customFormat="1" ht="18.75">
      <c r="G4664" s="121"/>
      <c r="H4664" s="120"/>
      <c r="I4664" s="122"/>
      <c r="J4664" s="306"/>
      <c r="K4664" s="115"/>
      <c r="AM4664" s="340"/>
    </row>
    <row r="4665" spans="7:39" customFormat="1" ht="18.75">
      <c r="G4665" s="121"/>
      <c r="H4665" s="120"/>
      <c r="I4665" s="122"/>
      <c r="J4665" s="306"/>
      <c r="K4665" s="115"/>
      <c r="AM4665" s="340"/>
    </row>
    <row r="4666" spans="7:39" customFormat="1" ht="18.75">
      <c r="G4666" s="121"/>
      <c r="H4666" s="120"/>
      <c r="I4666" s="122"/>
      <c r="J4666" s="306"/>
      <c r="K4666" s="115"/>
      <c r="AM4666" s="340"/>
    </row>
    <row r="4667" spans="7:39" customFormat="1" ht="18.75">
      <c r="G4667" s="121"/>
      <c r="H4667" s="120"/>
      <c r="I4667" s="122"/>
      <c r="J4667" s="306"/>
      <c r="K4667" s="115"/>
      <c r="AM4667" s="340"/>
    </row>
    <row r="4668" spans="7:39" customFormat="1" ht="18.75">
      <c r="G4668" s="121"/>
      <c r="H4668" s="120"/>
      <c r="I4668" s="122"/>
      <c r="J4668" s="306"/>
      <c r="K4668" s="115"/>
      <c r="AM4668" s="340"/>
    </row>
    <row r="4669" spans="7:39" customFormat="1" ht="18.75">
      <c r="G4669" s="121"/>
      <c r="H4669" s="120"/>
      <c r="I4669" s="122"/>
      <c r="J4669" s="306"/>
      <c r="K4669" s="115"/>
      <c r="AM4669" s="340"/>
    </row>
    <row r="4670" spans="7:39" customFormat="1" ht="18.75">
      <c r="G4670" s="121"/>
      <c r="H4670" s="120"/>
      <c r="I4670" s="122"/>
      <c r="J4670" s="306"/>
      <c r="K4670" s="115"/>
      <c r="AM4670" s="340"/>
    </row>
    <row r="4671" spans="7:39" customFormat="1" ht="18.75">
      <c r="G4671" s="121"/>
      <c r="H4671" s="120"/>
      <c r="I4671" s="122"/>
      <c r="J4671" s="306"/>
      <c r="K4671" s="115"/>
      <c r="AM4671" s="340"/>
    </row>
    <row r="4672" spans="7:39" customFormat="1" ht="18.75">
      <c r="G4672" s="121"/>
      <c r="H4672" s="120"/>
      <c r="I4672" s="122"/>
      <c r="J4672" s="306"/>
      <c r="K4672" s="115"/>
      <c r="AM4672" s="340"/>
    </row>
    <row r="4673" spans="7:39" customFormat="1" ht="18.75">
      <c r="G4673" s="121"/>
      <c r="H4673" s="120"/>
      <c r="I4673" s="122"/>
      <c r="J4673" s="306"/>
      <c r="K4673" s="115"/>
      <c r="AM4673" s="340"/>
    </row>
    <row r="4674" spans="7:39" customFormat="1" ht="18.75">
      <c r="G4674" s="121"/>
      <c r="H4674" s="120"/>
      <c r="I4674" s="122"/>
      <c r="J4674" s="306"/>
      <c r="K4674" s="115"/>
      <c r="AM4674" s="340"/>
    </row>
    <row r="4675" spans="7:39" customFormat="1" ht="18.75">
      <c r="G4675" s="121"/>
      <c r="H4675" s="120"/>
      <c r="I4675" s="122"/>
      <c r="J4675" s="306"/>
      <c r="K4675" s="115"/>
      <c r="AM4675" s="340"/>
    </row>
    <row r="4676" spans="7:39" customFormat="1" ht="18.75">
      <c r="G4676" s="121"/>
      <c r="H4676" s="120"/>
      <c r="I4676" s="122"/>
      <c r="J4676" s="306"/>
      <c r="K4676" s="115"/>
      <c r="AM4676" s="340"/>
    </row>
    <row r="4677" spans="7:39" customFormat="1" ht="18.75">
      <c r="G4677" s="121"/>
      <c r="H4677" s="120"/>
      <c r="I4677" s="122"/>
      <c r="J4677" s="306"/>
      <c r="K4677" s="115"/>
      <c r="AM4677" s="340"/>
    </row>
    <row r="4678" spans="7:39" customFormat="1" ht="18.75">
      <c r="G4678" s="121"/>
      <c r="H4678" s="120"/>
      <c r="I4678" s="122"/>
      <c r="J4678" s="306"/>
      <c r="K4678" s="115"/>
      <c r="AM4678" s="340"/>
    </row>
    <row r="4679" spans="7:39" customFormat="1" ht="18.75">
      <c r="G4679" s="121"/>
      <c r="H4679" s="120"/>
      <c r="I4679" s="122"/>
      <c r="J4679" s="306"/>
      <c r="K4679" s="115"/>
      <c r="AM4679" s="340"/>
    </row>
    <row r="4680" spans="7:39" customFormat="1" ht="18.75">
      <c r="G4680" s="121"/>
      <c r="H4680" s="120"/>
      <c r="I4680" s="122"/>
      <c r="J4680" s="306"/>
      <c r="K4680" s="115"/>
      <c r="AM4680" s="340"/>
    </row>
    <row r="4681" spans="7:39" customFormat="1" ht="18.75">
      <c r="G4681" s="121"/>
      <c r="H4681" s="120"/>
      <c r="I4681" s="122"/>
      <c r="J4681" s="306"/>
      <c r="K4681" s="115"/>
      <c r="AM4681" s="340"/>
    </row>
    <row r="4682" spans="7:39" customFormat="1" ht="18.75">
      <c r="G4682" s="121"/>
      <c r="H4682" s="120"/>
      <c r="I4682" s="122"/>
      <c r="J4682" s="306"/>
      <c r="K4682" s="115"/>
      <c r="AM4682" s="340"/>
    </row>
    <row r="4683" spans="7:39" customFormat="1" ht="18.75">
      <c r="G4683" s="121"/>
      <c r="H4683" s="120"/>
      <c r="I4683" s="122"/>
      <c r="J4683" s="306"/>
      <c r="K4683" s="115"/>
      <c r="AM4683" s="340"/>
    </row>
    <row r="4684" spans="7:39" customFormat="1" ht="18.75">
      <c r="G4684" s="121"/>
      <c r="H4684" s="120"/>
      <c r="I4684" s="122"/>
      <c r="J4684" s="306"/>
      <c r="K4684" s="115"/>
      <c r="AM4684" s="340"/>
    </row>
    <row r="4685" spans="7:39" customFormat="1" ht="18.75">
      <c r="G4685" s="121"/>
      <c r="H4685" s="120"/>
      <c r="I4685" s="122"/>
      <c r="J4685" s="306"/>
      <c r="K4685" s="115"/>
      <c r="AM4685" s="340"/>
    </row>
    <row r="4686" spans="7:39" customFormat="1" ht="18.75">
      <c r="G4686" s="121"/>
      <c r="H4686" s="120"/>
      <c r="I4686" s="122"/>
      <c r="J4686" s="306"/>
      <c r="K4686" s="115"/>
      <c r="AM4686" s="340"/>
    </row>
    <row r="4687" spans="7:39" customFormat="1" ht="18.75">
      <c r="G4687" s="121"/>
      <c r="H4687" s="120"/>
      <c r="I4687" s="122"/>
      <c r="J4687" s="306"/>
      <c r="K4687" s="115"/>
      <c r="AM4687" s="340"/>
    </row>
    <row r="4688" spans="7:39" customFormat="1" ht="18.75">
      <c r="G4688" s="121"/>
      <c r="H4688" s="120"/>
      <c r="I4688" s="122"/>
      <c r="J4688" s="306"/>
      <c r="K4688" s="115"/>
      <c r="AM4688" s="340"/>
    </row>
    <row r="4689" spans="7:39" customFormat="1" ht="18.75">
      <c r="G4689" s="121"/>
      <c r="H4689" s="120"/>
      <c r="I4689" s="122"/>
      <c r="J4689" s="306"/>
      <c r="K4689" s="115"/>
      <c r="AM4689" s="340"/>
    </row>
    <row r="4690" spans="7:39" customFormat="1" ht="18.75">
      <c r="G4690" s="121"/>
      <c r="H4690" s="120"/>
      <c r="I4690" s="122"/>
      <c r="J4690" s="306"/>
      <c r="K4690" s="115"/>
      <c r="AM4690" s="340"/>
    </row>
    <row r="4691" spans="7:39" customFormat="1" ht="18.75">
      <c r="G4691" s="121"/>
      <c r="H4691" s="120"/>
      <c r="I4691" s="122"/>
      <c r="J4691" s="306"/>
      <c r="K4691" s="115"/>
      <c r="AM4691" s="340"/>
    </row>
    <row r="4692" spans="7:39" customFormat="1" ht="18.75">
      <c r="G4692" s="121"/>
      <c r="H4692" s="120"/>
      <c r="I4692" s="122"/>
      <c r="J4692" s="306"/>
      <c r="K4692" s="115"/>
      <c r="AM4692" s="340"/>
    </row>
    <row r="4693" spans="7:39" customFormat="1" ht="18.75">
      <c r="G4693" s="121"/>
      <c r="H4693" s="120"/>
      <c r="I4693" s="122"/>
      <c r="J4693" s="306"/>
      <c r="K4693" s="115"/>
      <c r="AM4693" s="340"/>
    </row>
    <row r="4694" spans="7:39" customFormat="1" ht="18.75">
      <c r="G4694" s="121"/>
      <c r="H4694" s="120"/>
      <c r="I4694" s="122"/>
      <c r="J4694" s="306"/>
      <c r="K4694" s="115"/>
      <c r="AM4694" s="340"/>
    </row>
    <row r="4695" spans="7:39" customFormat="1" ht="18.75">
      <c r="G4695" s="121"/>
      <c r="H4695" s="120"/>
      <c r="I4695" s="122"/>
      <c r="J4695" s="306"/>
      <c r="K4695" s="115"/>
      <c r="AM4695" s="340"/>
    </row>
    <row r="4696" spans="7:39" customFormat="1" ht="18.75">
      <c r="G4696" s="121"/>
      <c r="H4696" s="120"/>
      <c r="I4696" s="122"/>
      <c r="J4696" s="306"/>
      <c r="K4696" s="115"/>
      <c r="AM4696" s="340"/>
    </row>
    <row r="4697" spans="7:39" customFormat="1" ht="18.75">
      <c r="G4697" s="121"/>
      <c r="H4697" s="120"/>
      <c r="I4697" s="122"/>
      <c r="J4697" s="306"/>
      <c r="K4697" s="115"/>
      <c r="AM4697" s="340"/>
    </row>
    <row r="4698" spans="7:39" customFormat="1" ht="18.75">
      <c r="G4698" s="121"/>
      <c r="H4698" s="120"/>
      <c r="I4698" s="122"/>
      <c r="J4698" s="306"/>
      <c r="K4698" s="115"/>
      <c r="AM4698" s="340"/>
    </row>
    <row r="4699" spans="7:39" customFormat="1" ht="18.75">
      <c r="G4699" s="121"/>
      <c r="H4699" s="120"/>
      <c r="I4699" s="122"/>
      <c r="J4699" s="306"/>
      <c r="K4699" s="115"/>
      <c r="AM4699" s="340"/>
    </row>
    <row r="4700" spans="7:39" customFormat="1" ht="18.75">
      <c r="G4700" s="121"/>
      <c r="H4700" s="120"/>
      <c r="I4700" s="122"/>
      <c r="J4700" s="306"/>
      <c r="K4700" s="115"/>
      <c r="AM4700" s="340"/>
    </row>
    <row r="4701" spans="7:39" customFormat="1" ht="18.75">
      <c r="G4701" s="121"/>
      <c r="H4701" s="120"/>
      <c r="I4701" s="122"/>
      <c r="J4701" s="306"/>
      <c r="K4701" s="115"/>
      <c r="AM4701" s="340"/>
    </row>
    <row r="4702" spans="7:39" customFormat="1" ht="18.75">
      <c r="G4702" s="121"/>
      <c r="H4702" s="120"/>
      <c r="I4702" s="122"/>
      <c r="J4702" s="306"/>
      <c r="K4702" s="115"/>
      <c r="AM4702" s="340"/>
    </row>
    <row r="4703" spans="7:39" customFormat="1" ht="18.75">
      <c r="G4703" s="121"/>
      <c r="H4703" s="120"/>
      <c r="I4703" s="122"/>
      <c r="J4703" s="306"/>
      <c r="K4703" s="115"/>
      <c r="AM4703" s="340"/>
    </row>
    <row r="4704" spans="7:39" customFormat="1" ht="18.75">
      <c r="G4704" s="121"/>
      <c r="H4704" s="120"/>
      <c r="I4704" s="122"/>
      <c r="J4704" s="306"/>
      <c r="K4704" s="115"/>
      <c r="AM4704" s="340"/>
    </row>
    <row r="4705" spans="7:39" customFormat="1" ht="18.75">
      <c r="G4705" s="121"/>
      <c r="H4705" s="120"/>
      <c r="I4705" s="122"/>
      <c r="J4705" s="306"/>
      <c r="K4705" s="115"/>
      <c r="AM4705" s="340"/>
    </row>
    <row r="4706" spans="7:39" customFormat="1" ht="18.75">
      <c r="G4706" s="121"/>
      <c r="H4706" s="120"/>
      <c r="I4706" s="122"/>
      <c r="J4706" s="306"/>
      <c r="K4706" s="115"/>
      <c r="AM4706" s="340"/>
    </row>
    <row r="4707" spans="7:39" customFormat="1" ht="18.75">
      <c r="G4707" s="121"/>
      <c r="H4707" s="120"/>
      <c r="I4707" s="122"/>
      <c r="J4707" s="306"/>
      <c r="K4707" s="115"/>
      <c r="AM4707" s="340"/>
    </row>
    <row r="4708" spans="7:39" customFormat="1" ht="18.75">
      <c r="G4708" s="121"/>
      <c r="H4708" s="120"/>
      <c r="I4708" s="122"/>
      <c r="J4708" s="306"/>
      <c r="K4708" s="115"/>
      <c r="AM4708" s="340"/>
    </row>
    <row r="4709" spans="7:39" customFormat="1" ht="18.75">
      <c r="G4709" s="121"/>
      <c r="H4709" s="120"/>
      <c r="I4709" s="122"/>
      <c r="J4709" s="306"/>
      <c r="K4709" s="115"/>
      <c r="AM4709" s="340"/>
    </row>
    <row r="4710" spans="7:39" customFormat="1" ht="18.75">
      <c r="G4710" s="121"/>
      <c r="H4710" s="120"/>
      <c r="I4710" s="122"/>
      <c r="J4710" s="306"/>
      <c r="K4710" s="115"/>
      <c r="AM4710" s="340"/>
    </row>
    <row r="4711" spans="7:39" customFormat="1" ht="18.75">
      <c r="G4711" s="121"/>
      <c r="H4711" s="120"/>
      <c r="I4711" s="122"/>
      <c r="J4711" s="306"/>
      <c r="K4711" s="115"/>
      <c r="AM4711" s="340"/>
    </row>
    <row r="4712" spans="7:39" customFormat="1" ht="18.75">
      <c r="G4712" s="121"/>
      <c r="H4712" s="120"/>
      <c r="I4712" s="122"/>
      <c r="J4712" s="306"/>
      <c r="K4712" s="115"/>
      <c r="AM4712" s="340"/>
    </row>
    <row r="4713" spans="7:39" customFormat="1" ht="18.75">
      <c r="G4713" s="121"/>
      <c r="H4713" s="120"/>
      <c r="I4713" s="122"/>
      <c r="J4713" s="306"/>
      <c r="K4713" s="115"/>
      <c r="AM4713" s="340"/>
    </row>
    <row r="4714" spans="7:39" customFormat="1" ht="18.75">
      <c r="G4714" s="121"/>
      <c r="H4714" s="120"/>
      <c r="I4714" s="122"/>
      <c r="J4714" s="306"/>
      <c r="K4714" s="115"/>
      <c r="AM4714" s="340"/>
    </row>
    <row r="4715" spans="7:39" customFormat="1" ht="18.75">
      <c r="G4715" s="121"/>
      <c r="H4715" s="120"/>
      <c r="I4715" s="122"/>
      <c r="J4715" s="306"/>
      <c r="K4715" s="115"/>
      <c r="AM4715" s="340"/>
    </row>
    <row r="4716" spans="7:39" customFormat="1" ht="18.75">
      <c r="G4716" s="121"/>
      <c r="H4716" s="120"/>
      <c r="I4716" s="122"/>
      <c r="J4716" s="306"/>
      <c r="K4716" s="115"/>
      <c r="AM4716" s="340"/>
    </row>
    <row r="4717" spans="7:39" customFormat="1" ht="18.75">
      <c r="G4717" s="121"/>
      <c r="H4717" s="120"/>
      <c r="I4717" s="122"/>
      <c r="J4717" s="306"/>
      <c r="K4717" s="115"/>
      <c r="AM4717" s="340"/>
    </row>
    <row r="4718" spans="7:39" customFormat="1" ht="18.75">
      <c r="G4718" s="121"/>
      <c r="H4718" s="120"/>
      <c r="I4718" s="122"/>
      <c r="J4718" s="306"/>
      <c r="K4718" s="115"/>
      <c r="AM4718" s="340"/>
    </row>
    <row r="4719" spans="7:39" customFormat="1" ht="18.75">
      <c r="G4719" s="121"/>
      <c r="H4719" s="120"/>
      <c r="I4719" s="122"/>
      <c r="J4719" s="306"/>
      <c r="K4719" s="115"/>
      <c r="AM4719" s="340"/>
    </row>
    <row r="4720" spans="7:39" customFormat="1" ht="18.75">
      <c r="G4720" s="121"/>
      <c r="H4720" s="120"/>
      <c r="I4720" s="122"/>
      <c r="J4720" s="306"/>
      <c r="K4720" s="115"/>
      <c r="AM4720" s="340"/>
    </row>
    <row r="4721" spans="7:39" customFormat="1" ht="18.75">
      <c r="G4721" s="121"/>
      <c r="H4721" s="120"/>
      <c r="I4721" s="122"/>
      <c r="J4721" s="306"/>
      <c r="K4721" s="115"/>
      <c r="AM4721" s="340"/>
    </row>
    <row r="4722" spans="7:39" customFormat="1" ht="18.75">
      <c r="G4722" s="121"/>
      <c r="H4722" s="120"/>
      <c r="I4722" s="122"/>
      <c r="J4722" s="306"/>
      <c r="K4722" s="115"/>
      <c r="AM4722" s="340"/>
    </row>
    <row r="4723" spans="7:39" customFormat="1" ht="18.75">
      <c r="G4723" s="121"/>
      <c r="H4723" s="120"/>
      <c r="I4723" s="122"/>
      <c r="J4723" s="306"/>
      <c r="K4723" s="115"/>
      <c r="AM4723" s="340"/>
    </row>
    <row r="4724" spans="7:39" customFormat="1" ht="18.75">
      <c r="G4724" s="121"/>
      <c r="H4724" s="120"/>
      <c r="I4724" s="122"/>
      <c r="J4724" s="306"/>
      <c r="K4724" s="115"/>
      <c r="AM4724" s="340"/>
    </row>
    <row r="4725" spans="7:39" customFormat="1" ht="18.75">
      <c r="G4725" s="121"/>
      <c r="H4725" s="120"/>
      <c r="I4725" s="122"/>
      <c r="J4725" s="306"/>
      <c r="K4725" s="115"/>
      <c r="AM4725" s="340"/>
    </row>
    <row r="4726" spans="7:39" customFormat="1" ht="18.75">
      <c r="G4726" s="121"/>
      <c r="H4726" s="120"/>
      <c r="I4726" s="122"/>
      <c r="J4726" s="306"/>
      <c r="K4726" s="115"/>
      <c r="AM4726" s="340"/>
    </row>
    <row r="4727" spans="7:39" customFormat="1" ht="18.75">
      <c r="G4727" s="121"/>
      <c r="H4727" s="120"/>
      <c r="I4727" s="122"/>
      <c r="J4727" s="306"/>
      <c r="K4727" s="115"/>
      <c r="AM4727" s="340"/>
    </row>
    <row r="4728" spans="7:39" customFormat="1" ht="18.75">
      <c r="G4728" s="121"/>
      <c r="H4728" s="120"/>
      <c r="I4728" s="122"/>
      <c r="J4728" s="306"/>
      <c r="K4728" s="115"/>
      <c r="AM4728" s="340"/>
    </row>
    <row r="4729" spans="7:39" customFormat="1" ht="18.75">
      <c r="G4729" s="121"/>
      <c r="H4729" s="120"/>
      <c r="I4729" s="122"/>
      <c r="J4729" s="306"/>
      <c r="K4729" s="115"/>
      <c r="AM4729" s="340"/>
    </row>
    <row r="4730" spans="7:39" customFormat="1" ht="18.75">
      <c r="G4730" s="121"/>
      <c r="H4730" s="120"/>
      <c r="I4730" s="122"/>
      <c r="J4730" s="306"/>
      <c r="K4730" s="115"/>
      <c r="AM4730" s="340"/>
    </row>
    <row r="4731" spans="7:39" customFormat="1" ht="18.75">
      <c r="G4731" s="121"/>
      <c r="H4731" s="120"/>
      <c r="I4731" s="122"/>
      <c r="J4731" s="306"/>
      <c r="K4731" s="115"/>
      <c r="AM4731" s="340"/>
    </row>
    <row r="4732" spans="7:39" customFormat="1" ht="18.75">
      <c r="G4732" s="121"/>
      <c r="H4732" s="120"/>
      <c r="I4732" s="122"/>
      <c r="J4732" s="306"/>
      <c r="K4732" s="115"/>
      <c r="AM4732" s="340"/>
    </row>
    <row r="4733" spans="7:39" customFormat="1" ht="18.75">
      <c r="G4733" s="121"/>
      <c r="H4733" s="120"/>
      <c r="I4733" s="122"/>
      <c r="J4733" s="306"/>
      <c r="K4733" s="115"/>
      <c r="AM4733" s="340"/>
    </row>
    <row r="4734" spans="7:39" customFormat="1" ht="18.75">
      <c r="G4734" s="121"/>
      <c r="H4734" s="120"/>
      <c r="I4734" s="122"/>
      <c r="J4734" s="306"/>
      <c r="K4734" s="115"/>
      <c r="AM4734" s="340"/>
    </row>
    <row r="4735" spans="7:39" customFormat="1" ht="18.75">
      <c r="G4735" s="121"/>
      <c r="H4735" s="120"/>
      <c r="I4735" s="122"/>
      <c r="J4735" s="306"/>
      <c r="K4735" s="115"/>
      <c r="AM4735" s="340"/>
    </row>
    <row r="4736" spans="7:39" customFormat="1" ht="18.75">
      <c r="G4736" s="121"/>
      <c r="H4736" s="120"/>
      <c r="I4736" s="122"/>
      <c r="J4736" s="306"/>
      <c r="K4736" s="115"/>
      <c r="AM4736" s="340"/>
    </row>
    <row r="4737" spans="7:39" customFormat="1" ht="18.75">
      <c r="G4737" s="121"/>
      <c r="H4737" s="120"/>
      <c r="I4737" s="122"/>
      <c r="J4737" s="306"/>
      <c r="K4737" s="115"/>
      <c r="AM4737" s="340"/>
    </row>
    <row r="4738" spans="7:39" customFormat="1" ht="18.75">
      <c r="G4738" s="121"/>
      <c r="H4738" s="120"/>
      <c r="I4738" s="122"/>
      <c r="J4738" s="306"/>
      <c r="K4738" s="115"/>
      <c r="AM4738" s="340"/>
    </row>
    <row r="4739" spans="7:39" customFormat="1" ht="18.75">
      <c r="G4739" s="121"/>
      <c r="H4739" s="120"/>
      <c r="I4739" s="122"/>
      <c r="J4739" s="306"/>
      <c r="K4739" s="115"/>
      <c r="AM4739" s="340"/>
    </row>
    <row r="4740" spans="7:39" customFormat="1" ht="18.75">
      <c r="G4740" s="121"/>
      <c r="H4740" s="120"/>
      <c r="I4740" s="122"/>
      <c r="J4740" s="306"/>
      <c r="K4740" s="115"/>
      <c r="AM4740" s="340"/>
    </row>
    <row r="4741" spans="7:39" customFormat="1" ht="18.75">
      <c r="G4741" s="121"/>
      <c r="H4741" s="120"/>
      <c r="I4741" s="122"/>
      <c r="J4741" s="306"/>
      <c r="K4741" s="115"/>
      <c r="AM4741" s="340"/>
    </row>
    <row r="4742" spans="7:39" customFormat="1" ht="18.75">
      <c r="G4742" s="121"/>
      <c r="H4742" s="120"/>
      <c r="I4742" s="122"/>
      <c r="J4742" s="306"/>
      <c r="K4742" s="115"/>
      <c r="AM4742" s="340"/>
    </row>
    <row r="4743" spans="7:39" customFormat="1" ht="18.75">
      <c r="G4743" s="121"/>
      <c r="H4743" s="120"/>
      <c r="I4743" s="122"/>
      <c r="J4743" s="306"/>
      <c r="K4743" s="115"/>
      <c r="AM4743" s="340"/>
    </row>
    <row r="4744" spans="7:39" customFormat="1" ht="18.75">
      <c r="G4744" s="121"/>
      <c r="H4744" s="120"/>
      <c r="I4744" s="122"/>
      <c r="J4744" s="306"/>
      <c r="K4744" s="115"/>
      <c r="AM4744" s="340"/>
    </row>
    <row r="4745" spans="7:39" customFormat="1" ht="18.75">
      <c r="G4745" s="121"/>
      <c r="H4745" s="120"/>
      <c r="I4745" s="122"/>
      <c r="J4745" s="306"/>
      <c r="K4745" s="115"/>
      <c r="AM4745" s="340"/>
    </row>
    <row r="4746" spans="7:39" customFormat="1" ht="18.75">
      <c r="G4746" s="121"/>
      <c r="H4746" s="120"/>
      <c r="I4746" s="122"/>
      <c r="J4746" s="306"/>
      <c r="K4746" s="115"/>
      <c r="AM4746" s="340"/>
    </row>
    <row r="4747" spans="7:39" customFormat="1" ht="18.75">
      <c r="G4747" s="121"/>
      <c r="H4747" s="120"/>
      <c r="I4747" s="122"/>
      <c r="J4747" s="306"/>
      <c r="K4747" s="115"/>
      <c r="AM4747" s="340"/>
    </row>
    <row r="4748" spans="7:39" customFormat="1" ht="18.75">
      <c r="G4748" s="121"/>
      <c r="H4748" s="120"/>
      <c r="I4748" s="122"/>
      <c r="J4748" s="306"/>
      <c r="K4748" s="115"/>
      <c r="AM4748" s="340"/>
    </row>
    <row r="4749" spans="7:39" customFormat="1" ht="18.75">
      <c r="G4749" s="121"/>
      <c r="H4749" s="120"/>
      <c r="I4749" s="122"/>
      <c r="J4749" s="306"/>
      <c r="K4749" s="115"/>
      <c r="AM4749" s="340"/>
    </row>
    <row r="4750" spans="7:39" customFormat="1" ht="18.75">
      <c r="G4750" s="121"/>
      <c r="H4750" s="120"/>
      <c r="I4750" s="122"/>
      <c r="J4750" s="306"/>
      <c r="K4750" s="115"/>
      <c r="AM4750" s="340"/>
    </row>
    <row r="4751" spans="7:39" customFormat="1" ht="18.75">
      <c r="G4751" s="121"/>
      <c r="H4751" s="120"/>
      <c r="I4751" s="122"/>
      <c r="J4751" s="306"/>
      <c r="K4751" s="115"/>
      <c r="AM4751" s="340"/>
    </row>
    <row r="4752" spans="7:39" customFormat="1" ht="18.75">
      <c r="G4752" s="121"/>
      <c r="H4752" s="120"/>
      <c r="I4752" s="122"/>
      <c r="J4752" s="306"/>
      <c r="K4752" s="115"/>
      <c r="AM4752" s="340"/>
    </row>
    <row r="4753" spans="7:39" customFormat="1" ht="18.75">
      <c r="G4753" s="121"/>
      <c r="H4753" s="120"/>
      <c r="I4753" s="122"/>
      <c r="J4753" s="306"/>
      <c r="K4753" s="115"/>
      <c r="AM4753" s="340"/>
    </row>
    <row r="4754" spans="7:39" customFormat="1" ht="18.75">
      <c r="G4754" s="121"/>
      <c r="H4754" s="120"/>
      <c r="I4754" s="122"/>
      <c r="J4754" s="306"/>
      <c r="K4754" s="115"/>
      <c r="AM4754" s="340"/>
    </row>
    <row r="4755" spans="7:39" customFormat="1" ht="18.75">
      <c r="G4755" s="121"/>
      <c r="H4755" s="120"/>
      <c r="I4755" s="122"/>
      <c r="J4755" s="306"/>
      <c r="K4755" s="115"/>
      <c r="AM4755" s="340"/>
    </row>
    <row r="4756" spans="7:39" customFormat="1" ht="18.75">
      <c r="G4756" s="121"/>
      <c r="H4756" s="120"/>
      <c r="I4756" s="122"/>
      <c r="J4756" s="306"/>
      <c r="K4756" s="115"/>
      <c r="AM4756" s="340"/>
    </row>
    <row r="4757" spans="7:39" customFormat="1" ht="18.75">
      <c r="G4757" s="121"/>
      <c r="H4757" s="120"/>
      <c r="I4757" s="122"/>
      <c r="J4757" s="306"/>
      <c r="K4757" s="115"/>
      <c r="AM4757" s="340"/>
    </row>
    <row r="4758" spans="7:39" customFormat="1" ht="18.75">
      <c r="G4758" s="121"/>
      <c r="H4758" s="120"/>
      <c r="I4758" s="122"/>
      <c r="J4758" s="306"/>
      <c r="K4758" s="115"/>
      <c r="AM4758" s="340"/>
    </row>
    <row r="4759" spans="7:39" customFormat="1" ht="18.75">
      <c r="G4759" s="121"/>
      <c r="H4759" s="120"/>
      <c r="I4759" s="122"/>
      <c r="J4759" s="306"/>
      <c r="K4759" s="115"/>
      <c r="AM4759" s="340"/>
    </row>
    <row r="4760" spans="7:39" customFormat="1" ht="18.75">
      <c r="G4760" s="121"/>
      <c r="H4760" s="120"/>
      <c r="I4760" s="122"/>
      <c r="J4760" s="306"/>
      <c r="K4760" s="115"/>
      <c r="AM4760" s="340"/>
    </row>
    <row r="4761" spans="7:39" customFormat="1" ht="18.75">
      <c r="G4761" s="121"/>
      <c r="H4761" s="120"/>
      <c r="I4761" s="122"/>
      <c r="J4761" s="306"/>
      <c r="K4761" s="115"/>
      <c r="AM4761" s="340"/>
    </row>
    <row r="4762" spans="7:39" customFormat="1" ht="18.75">
      <c r="G4762" s="121"/>
      <c r="H4762" s="120"/>
      <c r="I4762" s="122"/>
      <c r="J4762" s="306"/>
      <c r="K4762" s="115"/>
      <c r="AM4762" s="340"/>
    </row>
    <row r="4763" spans="7:39" customFormat="1" ht="18.75">
      <c r="G4763" s="121"/>
      <c r="H4763" s="120"/>
      <c r="I4763" s="122"/>
      <c r="J4763" s="306"/>
      <c r="K4763" s="115"/>
      <c r="AM4763" s="340"/>
    </row>
    <row r="4764" spans="7:39" customFormat="1" ht="18.75">
      <c r="G4764" s="121"/>
      <c r="H4764" s="120"/>
      <c r="I4764" s="122"/>
      <c r="J4764" s="306"/>
      <c r="K4764" s="115"/>
      <c r="AM4764" s="340"/>
    </row>
    <row r="4765" spans="7:39" customFormat="1" ht="18.75">
      <c r="G4765" s="121"/>
      <c r="H4765" s="120"/>
      <c r="I4765" s="122"/>
      <c r="J4765" s="306"/>
      <c r="K4765" s="115"/>
      <c r="AM4765" s="340"/>
    </row>
    <row r="4766" spans="7:39" customFormat="1" ht="18.75">
      <c r="G4766" s="121"/>
      <c r="H4766" s="120"/>
      <c r="I4766" s="122"/>
      <c r="J4766" s="306"/>
      <c r="K4766" s="115"/>
      <c r="AM4766" s="340"/>
    </row>
    <row r="4767" spans="7:39" customFormat="1" ht="18.75">
      <c r="G4767" s="121"/>
      <c r="H4767" s="120"/>
      <c r="I4767" s="122"/>
      <c r="J4767" s="306"/>
      <c r="K4767" s="115"/>
      <c r="AM4767" s="340"/>
    </row>
    <row r="4768" spans="7:39" customFormat="1" ht="18.75">
      <c r="G4768" s="121"/>
      <c r="H4768" s="120"/>
      <c r="I4768" s="122"/>
      <c r="J4768" s="306"/>
      <c r="K4768" s="115"/>
      <c r="AM4768" s="340"/>
    </row>
    <row r="4769" spans="7:39" customFormat="1" ht="18.75">
      <c r="G4769" s="121"/>
      <c r="H4769" s="120"/>
      <c r="I4769" s="122"/>
      <c r="J4769" s="306"/>
      <c r="K4769" s="115"/>
      <c r="AM4769" s="340"/>
    </row>
    <row r="4770" spans="7:39" customFormat="1" ht="18.75">
      <c r="G4770" s="121"/>
      <c r="H4770" s="120"/>
      <c r="I4770" s="122"/>
      <c r="J4770" s="306"/>
      <c r="K4770" s="115"/>
      <c r="AM4770" s="340"/>
    </row>
    <row r="4771" spans="7:39" customFormat="1" ht="18.75">
      <c r="G4771" s="121"/>
      <c r="H4771" s="120"/>
      <c r="I4771" s="122"/>
      <c r="J4771" s="306"/>
      <c r="K4771" s="115"/>
      <c r="AM4771" s="340"/>
    </row>
    <row r="4772" spans="7:39" customFormat="1" ht="18.75">
      <c r="G4772" s="121"/>
      <c r="H4772" s="120"/>
      <c r="I4772" s="122"/>
      <c r="J4772" s="306"/>
      <c r="K4772" s="115"/>
      <c r="AM4772" s="340"/>
    </row>
    <row r="4773" spans="7:39" customFormat="1" ht="18.75">
      <c r="G4773" s="121"/>
      <c r="H4773" s="120"/>
      <c r="I4773" s="122"/>
      <c r="J4773" s="306"/>
      <c r="K4773" s="115"/>
      <c r="AM4773" s="340"/>
    </row>
    <row r="4774" spans="7:39" customFormat="1" ht="18.75">
      <c r="G4774" s="121"/>
      <c r="H4774" s="120"/>
      <c r="I4774" s="122"/>
      <c r="J4774" s="306"/>
      <c r="K4774" s="115"/>
      <c r="AM4774" s="340"/>
    </row>
    <row r="4775" spans="7:39" customFormat="1" ht="18.75">
      <c r="G4775" s="121"/>
      <c r="H4775" s="120"/>
      <c r="I4775" s="122"/>
      <c r="J4775" s="306"/>
      <c r="K4775" s="115"/>
      <c r="AM4775" s="340"/>
    </row>
    <row r="4776" spans="7:39" customFormat="1" ht="18.75">
      <c r="G4776" s="121"/>
      <c r="H4776" s="120"/>
      <c r="I4776" s="122"/>
      <c r="J4776" s="306"/>
      <c r="K4776" s="115"/>
      <c r="AM4776" s="340"/>
    </row>
    <row r="4777" spans="7:39" customFormat="1" ht="18.75">
      <c r="G4777" s="121"/>
      <c r="H4777" s="120"/>
      <c r="I4777" s="122"/>
      <c r="J4777" s="306"/>
      <c r="K4777" s="115"/>
      <c r="AM4777" s="340"/>
    </row>
    <row r="4778" spans="7:39" customFormat="1" ht="18.75">
      <c r="G4778" s="121"/>
      <c r="H4778" s="120"/>
      <c r="I4778" s="122"/>
      <c r="J4778" s="306"/>
      <c r="K4778" s="115"/>
      <c r="AM4778" s="340"/>
    </row>
    <row r="4779" spans="7:39" customFormat="1" ht="18.75">
      <c r="G4779" s="121"/>
      <c r="H4779" s="120"/>
      <c r="I4779" s="122"/>
      <c r="J4779" s="306"/>
      <c r="K4779" s="115"/>
      <c r="AM4779" s="340"/>
    </row>
    <row r="4780" spans="7:39" customFormat="1" ht="18.75">
      <c r="G4780" s="121"/>
      <c r="H4780" s="120"/>
      <c r="I4780" s="122"/>
      <c r="J4780" s="306"/>
      <c r="K4780" s="115"/>
      <c r="AM4780" s="340"/>
    </row>
    <row r="4781" spans="7:39" customFormat="1" ht="18.75">
      <c r="G4781" s="121"/>
      <c r="H4781" s="120"/>
      <c r="I4781" s="122"/>
      <c r="J4781" s="306"/>
      <c r="K4781" s="115"/>
      <c r="AM4781" s="340"/>
    </row>
    <row r="4782" spans="7:39" customFormat="1" ht="18.75">
      <c r="G4782" s="121"/>
      <c r="H4782" s="120"/>
      <c r="I4782" s="122"/>
      <c r="J4782" s="306"/>
      <c r="K4782" s="115"/>
      <c r="AM4782" s="340"/>
    </row>
    <row r="4783" spans="7:39" customFormat="1" ht="18.75">
      <c r="G4783" s="121"/>
      <c r="H4783" s="120"/>
      <c r="I4783" s="122"/>
      <c r="J4783" s="306"/>
      <c r="K4783" s="115"/>
      <c r="AM4783" s="340"/>
    </row>
    <row r="4784" spans="7:39" customFormat="1" ht="18.75">
      <c r="G4784" s="121"/>
      <c r="H4784" s="120"/>
      <c r="I4784" s="122"/>
      <c r="J4784" s="306"/>
      <c r="K4784" s="115"/>
      <c r="AM4784" s="340"/>
    </row>
    <row r="4785" spans="7:39" customFormat="1" ht="18.75">
      <c r="G4785" s="121"/>
      <c r="H4785" s="120"/>
      <c r="I4785" s="122"/>
      <c r="J4785" s="306"/>
      <c r="K4785" s="115"/>
      <c r="AM4785" s="340"/>
    </row>
    <row r="4786" spans="7:39" customFormat="1" ht="18.75">
      <c r="G4786" s="121"/>
      <c r="H4786" s="120"/>
      <c r="I4786" s="122"/>
      <c r="J4786" s="306"/>
      <c r="K4786" s="115"/>
      <c r="AM4786" s="340"/>
    </row>
    <row r="4787" spans="7:39" customFormat="1" ht="18.75">
      <c r="G4787" s="121"/>
      <c r="H4787" s="120"/>
      <c r="I4787" s="122"/>
      <c r="J4787" s="306"/>
      <c r="K4787" s="115"/>
      <c r="AM4787" s="340"/>
    </row>
    <row r="4788" spans="7:39" customFormat="1" ht="18.75">
      <c r="G4788" s="121"/>
      <c r="H4788" s="120"/>
      <c r="I4788" s="122"/>
      <c r="J4788" s="306"/>
      <c r="K4788" s="115"/>
      <c r="AM4788" s="340"/>
    </row>
    <row r="4789" spans="7:39" customFormat="1" ht="18.75">
      <c r="G4789" s="121"/>
      <c r="H4789" s="120"/>
      <c r="I4789" s="122"/>
      <c r="J4789" s="306"/>
      <c r="K4789" s="115"/>
      <c r="AM4789" s="340"/>
    </row>
    <row r="4790" spans="7:39" customFormat="1" ht="18.75">
      <c r="G4790" s="121"/>
      <c r="H4790" s="120"/>
      <c r="I4790" s="122"/>
      <c r="J4790" s="306"/>
      <c r="K4790" s="115"/>
      <c r="AM4790" s="340"/>
    </row>
    <row r="4791" spans="7:39" customFormat="1" ht="18.75">
      <c r="G4791" s="121"/>
      <c r="H4791" s="120"/>
      <c r="I4791" s="122"/>
      <c r="J4791" s="306"/>
      <c r="K4791" s="115"/>
      <c r="AM4791" s="340"/>
    </row>
    <row r="4792" spans="7:39" customFormat="1" ht="18.75">
      <c r="G4792" s="121"/>
      <c r="H4792" s="120"/>
      <c r="I4792" s="122"/>
      <c r="J4792" s="306"/>
      <c r="K4792" s="115"/>
      <c r="AM4792" s="340"/>
    </row>
    <row r="4793" spans="7:39" customFormat="1" ht="18.75">
      <c r="G4793" s="121"/>
      <c r="H4793" s="120"/>
      <c r="I4793" s="122"/>
      <c r="J4793" s="306"/>
      <c r="K4793" s="115"/>
      <c r="AM4793" s="340"/>
    </row>
    <row r="4794" spans="7:39" customFormat="1" ht="18.75">
      <c r="G4794" s="121"/>
      <c r="H4794" s="120"/>
      <c r="I4794" s="122"/>
      <c r="J4794" s="306"/>
      <c r="K4794" s="115"/>
      <c r="AM4794" s="340"/>
    </row>
    <row r="4795" spans="7:39" customFormat="1" ht="18.75">
      <c r="G4795" s="121"/>
      <c r="H4795" s="120"/>
      <c r="I4795" s="122"/>
      <c r="J4795" s="306"/>
      <c r="K4795" s="115"/>
      <c r="AM4795" s="340"/>
    </row>
    <row r="4796" spans="7:39" customFormat="1" ht="18.75">
      <c r="G4796" s="121"/>
      <c r="H4796" s="120"/>
      <c r="I4796" s="122"/>
      <c r="J4796" s="306"/>
      <c r="K4796" s="115"/>
      <c r="AM4796" s="340"/>
    </row>
    <row r="4797" spans="7:39" customFormat="1" ht="18.75">
      <c r="G4797" s="121"/>
      <c r="H4797" s="120"/>
      <c r="I4797" s="122"/>
      <c r="J4797" s="306"/>
      <c r="K4797" s="115"/>
      <c r="AM4797" s="340"/>
    </row>
    <row r="4798" spans="7:39" customFormat="1" ht="18.75">
      <c r="G4798" s="121"/>
      <c r="H4798" s="120"/>
      <c r="I4798" s="122"/>
      <c r="J4798" s="306"/>
      <c r="K4798" s="115"/>
      <c r="AM4798" s="340"/>
    </row>
    <row r="4799" spans="7:39" customFormat="1" ht="18.75">
      <c r="G4799" s="121"/>
      <c r="H4799" s="120"/>
      <c r="I4799" s="122"/>
      <c r="J4799" s="306"/>
      <c r="K4799" s="115"/>
      <c r="AM4799" s="340"/>
    </row>
    <row r="4800" spans="7:39" customFormat="1" ht="18.75">
      <c r="G4800" s="121"/>
      <c r="H4800" s="120"/>
      <c r="I4800" s="122"/>
      <c r="J4800" s="306"/>
      <c r="K4800" s="115"/>
      <c r="AM4800" s="340"/>
    </row>
    <row r="4801" spans="7:39" customFormat="1" ht="18.75">
      <c r="G4801" s="121"/>
      <c r="H4801" s="120"/>
      <c r="I4801" s="122"/>
      <c r="J4801" s="306"/>
      <c r="K4801" s="115"/>
      <c r="AM4801" s="340"/>
    </row>
    <row r="4802" spans="7:39" customFormat="1" ht="18.75">
      <c r="G4802" s="121"/>
      <c r="H4802" s="120"/>
      <c r="I4802" s="122"/>
      <c r="J4802" s="306"/>
      <c r="K4802" s="115"/>
      <c r="AM4802" s="340"/>
    </row>
    <row r="4803" spans="7:39" customFormat="1" ht="18.75">
      <c r="G4803" s="121"/>
      <c r="H4803" s="120"/>
      <c r="I4803" s="122"/>
      <c r="J4803" s="306"/>
      <c r="K4803" s="115"/>
      <c r="AM4803" s="340"/>
    </row>
    <row r="4804" spans="7:39" customFormat="1" ht="18.75">
      <c r="G4804" s="121"/>
      <c r="H4804" s="120"/>
      <c r="I4804" s="122"/>
      <c r="J4804" s="306"/>
      <c r="K4804" s="115"/>
      <c r="AM4804" s="340"/>
    </row>
    <row r="4805" spans="7:39" customFormat="1" ht="18.75">
      <c r="G4805" s="121"/>
      <c r="H4805" s="120"/>
      <c r="I4805" s="122"/>
      <c r="J4805" s="306"/>
      <c r="K4805" s="115"/>
      <c r="AM4805" s="340"/>
    </row>
    <row r="4806" spans="7:39" customFormat="1" ht="18.75">
      <c r="G4806" s="121"/>
      <c r="H4806" s="120"/>
      <c r="I4806" s="122"/>
      <c r="J4806" s="306"/>
      <c r="K4806" s="115"/>
      <c r="AM4806" s="340"/>
    </row>
    <row r="4807" spans="7:39" customFormat="1" ht="18.75">
      <c r="G4807" s="121"/>
      <c r="H4807" s="120"/>
      <c r="I4807" s="122"/>
      <c r="J4807" s="306"/>
      <c r="K4807" s="115"/>
      <c r="AM4807" s="340"/>
    </row>
    <row r="4808" spans="7:39" customFormat="1" ht="18.75">
      <c r="G4808" s="121"/>
      <c r="H4808" s="120"/>
      <c r="I4808" s="122"/>
      <c r="J4808" s="306"/>
      <c r="K4808" s="115"/>
      <c r="AM4808" s="340"/>
    </row>
    <row r="4809" spans="7:39" customFormat="1" ht="18.75">
      <c r="G4809" s="121"/>
      <c r="H4809" s="120"/>
      <c r="I4809" s="122"/>
      <c r="J4809" s="306"/>
      <c r="K4809" s="115"/>
      <c r="AM4809" s="340"/>
    </row>
    <row r="4810" spans="7:39" customFormat="1" ht="18.75">
      <c r="G4810" s="121"/>
      <c r="H4810" s="120"/>
      <c r="I4810" s="122"/>
      <c r="J4810" s="306"/>
      <c r="K4810" s="115"/>
      <c r="AM4810" s="340"/>
    </row>
    <row r="4811" spans="7:39" customFormat="1" ht="18.75">
      <c r="G4811" s="121"/>
      <c r="H4811" s="120"/>
      <c r="I4811" s="122"/>
      <c r="J4811" s="306"/>
      <c r="K4811" s="115"/>
      <c r="AM4811" s="340"/>
    </row>
    <row r="4812" spans="7:39" customFormat="1" ht="18.75">
      <c r="G4812" s="121"/>
      <c r="H4812" s="120"/>
      <c r="I4812" s="122"/>
      <c r="J4812" s="306"/>
      <c r="K4812" s="115"/>
      <c r="AM4812" s="340"/>
    </row>
    <row r="4813" spans="7:39" customFormat="1" ht="18.75">
      <c r="G4813" s="121"/>
      <c r="H4813" s="120"/>
      <c r="I4813" s="122"/>
      <c r="J4813" s="306"/>
      <c r="K4813" s="115"/>
      <c r="AM4813" s="340"/>
    </row>
    <row r="4814" spans="7:39" customFormat="1" ht="18.75">
      <c r="G4814" s="121"/>
      <c r="H4814" s="120"/>
      <c r="I4814" s="122"/>
      <c r="J4814" s="306"/>
      <c r="K4814" s="115"/>
      <c r="AM4814" s="340"/>
    </row>
    <row r="4815" spans="7:39" customFormat="1" ht="18.75">
      <c r="G4815" s="121"/>
      <c r="H4815" s="120"/>
      <c r="I4815" s="122"/>
      <c r="J4815" s="306"/>
      <c r="K4815" s="115"/>
      <c r="AM4815" s="340"/>
    </row>
    <row r="4816" spans="7:39" customFormat="1" ht="18.75">
      <c r="G4816" s="121"/>
      <c r="H4816" s="120"/>
      <c r="I4816" s="122"/>
      <c r="J4816" s="306"/>
      <c r="K4816" s="115"/>
      <c r="AM4816" s="340"/>
    </row>
    <row r="4817" spans="7:39" customFormat="1" ht="18.75">
      <c r="G4817" s="121"/>
      <c r="H4817" s="120"/>
      <c r="I4817" s="122"/>
      <c r="J4817" s="306"/>
      <c r="K4817" s="115"/>
      <c r="AM4817" s="340"/>
    </row>
    <row r="4818" spans="7:39" customFormat="1" ht="18.75">
      <c r="G4818" s="121"/>
      <c r="H4818" s="120"/>
      <c r="I4818" s="122"/>
      <c r="J4818" s="306"/>
      <c r="K4818" s="115"/>
      <c r="AM4818" s="340"/>
    </row>
    <row r="4819" spans="7:39" customFormat="1" ht="18.75">
      <c r="G4819" s="121"/>
      <c r="H4819" s="120"/>
      <c r="I4819" s="122"/>
      <c r="J4819" s="306"/>
      <c r="K4819" s="115"/>
      <c r="AM4819" s="340"/>
    </row>
    <row r="4820" spans="7:39" customFormat="1" ht="18.75">
      <c r="G4820" s="121"/>
      <c r="H4820" s="120"/>
      <c r="I4820" s="122"/>
      <c r="J4820" s="306"/>
      <c r="K4820" s="115"/>
      <c r="AM4820" s="340"/>
    </row>
    <row r="4821" spans="7:39" customFormat="1" ht="18.75">
      <c r="G4821" s="121"/>
      <c r="H4821" s="120"/>
      <c r="I4821" s="122"/>
      <c r="J4821" s="306"/>
      <c r="K4821" s="115"/>
      <c r="AM4821" s="340"/>
    </row>
    <row r="4822" spans="7:39" customFormat="1" ht="18.75">
      <c r="G4822" s="121"/>
      <c r="H4822" s="120"/>
      <c r="I4822" s="122"/>
      <c r="J4822" s="306"/>
      <c r="K4822" s="115"/>
      <c r="AM4822" s="340"/>
    </row>
    <row r="4823" spans="7:39" customFormat="1" ht="18.75">
      <c r="G4823" s="121"/>
      <c r="H4823" s="120"/>
      <c r="I4823" s="122"/>
      <c r="J4823" s="306"/>
      <c r="K4823" s="115"/>
      <c r="AM4823" s="340"/>
    </row>
    <row r="4824" spans="7:39" customFormat="1" ht="18.75">
      <c r="G4824" s="121"/>
      <c r="H4824" s="120"/>
      <c r="I4824" s="122"/>
      <c r="J4824" s="306"/>
      <c r="K4824" s="115"/>
      <c r="AM4824" s="340"/>
    </row>
    <row r="4825" spans="7:39" customFormat="1" ht="18.75">
      <c r="G4825" s="121"/>
      <c r="H4825" s="120"/>
      <c r="I4825" s="122"/>
      <c r="J4825" s="306"/>
      <c r="K4825" s="115"/>
      <c r="AM4825" s="340"/>
    </row>
    <row r="4826" spans="7:39" customFormat="1" ht="18.75">
      <c r="G4826" s="121"/>
      <c r="H4826" s="120"/>
      <c r="I4826" s="122"/>
      <c r="J4826" s="306"/>
      <c r="K4826" s="115"/>
      <c r="AM4826" s="340"/>
    </row>
    <row r="4827" spans="7:39" customFormat="1" ht="18.75">
      <c r="G4827" s="121"/>
      <c r="H4827" s="120"/>
      <c r="I4827" s="122"/>
      <c r="J4827" s="306"/>
      <c r="K4827" s="115"/>
      <c r="AM4827" s="340"/>
    </row>
    <row r="4828" spans="7:39" customFormat="1" ht="18.75">
      <c r="G4828" s="121"/>
      <c r="H4828" s="120"/>
      <c r="I4828" s="122"/>
      <c r="J4828" s="306"/>
      <c r="K4828" s="115"/>
      <c r="AM4828" s="340"/>
    </row>
    <row r="4829" spans="7:39" customFormat="1" ht="18.75">
      <c r="G4829" s="121"/>
      <c r="H4829" s="120"/>
      <c r="I4829" s="122"/>
      <c r="J4829" s="306"/>
      <c r="K4829" s="115"/>
      <c r="AM4829" s="340"/>
    </row>
    <row r="4830" spans="7:39" customFormat="1" ht="18.75">
      <c r="G4830" s="121"/>
      <c r="H4830" s="120"/>
      <c r="I4830" s="122"/>
      <c r="J4830" s="306"/>
      <c r="K4830" s="115"/>
      <c r="AM4830" s="340"/>
    </row>
    <row r="4831" spans="7:39" customFormat="1" ht="18.75">
      <c r="G4831" s="121"/>
      <c r="H4831" s="120"/>
      <c r="I4831" s="122"/>
      <c r="J4831" s="306"/>
      <c r="K4831" s="115"/>
      <c r="AM4831" s="340"/>
    </row>
    <row r="4832" spans="7:39" customFormat="1" ht="18.75">
      <c r="G4832" s="121"/>
      <c r="H4832" s="120"/>
      <c r="I4832" s="122"/>
      <c r="J4832" s="306"/>
      <c r="K4832" s="115"/>
      <c r="AM4832" s="340"/>
    </row>
    <row r="4833" spans="7:39" customFormat="1" ht="18.75">
      <c r="G4833" s="121"/>
      <c r="H4833" s="120"/>
      <c r="I4833" s="122"/>
      <c r="J4833" s="306"/>
      <c r="K4833" s="115"/>
      <c r="AM4833" s="340"/>
    </row>
    <row r="4834" spans="7:39" customFormat="1" ht="18.75">
      <c r="G4834" s="121"/>
      <c r="H4834" s="120"/>
      <c r="I4834" s="122"/>
      <c r="J4834" s="306"/>
      <c r="K4834" s="115"/>
      <c r="AM4834" s="340"/>
    </row>
    <row r="4835" spans="7:39" customFormat="1" ht="18.75">
      <c r="G4835" s="121"/>
      <c r="H4835" s="120"/>
      <c r="I4835" s="122"/>
      <c r="J4835" s="306"/>
      <c r="K4835" s="115"/>
      <c r="AM4835" s="340"/>
    </row>
    <row r="4836" spans="7:39" customFormat="1" ht="18.75">
      <c r="G4836" s="121"/>
      <c r="H4836" s="120"/>
      <c r="I4836" s="122"/>
      <c r="J4836" s="306"/>
      <c r="K4836" s="115"/>
      <c r="AM4836" s="340"/>
    </row>
    <row r="4837" spans="7:39" customFormat="1" ht="18.75">
      <c r="G4837" s="121"/>
      <c r="H4837" s="120"/>
      <c r="I4837" s="122"/>
      <c r="J4837" s="306"/>
      <c r="K4837" s="115"/>
      <c r="AM4837" s="340"/>
    </row>
    <row r="4838" spans="7:39" customFormat="1" ht="18.75">
      <c r="G4838" s="121"/>
      <c r="H4838" s="120"/>
      <c r="I4838" s="122"/>
      <c r="J4838" s="306"/>
      <c r="K4838" s="115"/>
      <c r="AM4838" s="340"/>
    </row>
    <row r="4839" spans="7:39" customFormat="1" ht="18.75">
      <c r="G4839" s="121"/>
      <c r="H4839" s="120"/>
      <c r="I4839" s="122"/>
      <c r="J4839" s="306"/>
      <c r="K4839" s="115"/>
      <c r="AM4839" s="340"/>
    </row>
    <row r="4840" spans="7:39" customFormat="1" ht="18.75">
      <c r="G4840" s="121"/>
      <c r="H4840" s="120"/>
      <c r="I4840" s="122"/>
      <c r="J4840" s="306"/>
      <c r="K4840" s="115"/>
      <c r="AM4840" s="340"/>
    </row>
    <row r="4841" spans="7:39" customFormat="1" ht="18.75">
      <c r="G4841" s="121"/>
      <c r="H4841" s="120"/>
      <c r="I4841" s="122"/>
      <c r="J4841" s="306"/>
      <c r="K4841" s="115"/>
      <c r="AM4841" s="340"/>
    </row>
    <row r="4842" spans="7:39" customFormat="1" ht="18.75">
      <c r="G4842" s="121"/>
      <c r="H4842" s="120"/>
      <c r="I4842" s="122"/>
      <c r="J4842" s="306"/>
      <c r="K4842" s="115"/>
      <c r="AM4842" s="340"/>
    </row>
    <row r="4843" spans="7:39" customFormat="1" ht="18.75">
      <c r="G4843" s="121"/>
      <c r="H4843" s="120"/>
      <c r="I4843" s="122"/>
      <c r="J4843" s="306"/>
      <c r="K4843" s="115"/>
      <c r="AM4843" s="340"/>
    </row>
    <row r="4844" spans="7:39" customFormat="1" ht="18.75">
      <c r="G4844" s="121"/>
      <c r="H4844" s="120"/>
      <c r="I4844" s="122"/>
      <c r="J4844" s="306"/>
      <c r="K4844" s="115"/>
      <c r="AM4844" s="340"/>
    </row>
    <row r="4845" spans="7:39" customFormat="1" ht="18.75">
      <c r="G4845" s="121"/>
      <c r="H4845" s="120"/>
      <c r="I4845" s="122"/>
      <c r="J4845" s="306"/>
      <c r="K4845" s="115"/>
      <c r="AM4845" s="340"/>
    </row>
    <row r="4846" spans="7:39" customFormat="1" ht="18.75">
      <c r="G4846" s="121"/>
      <c r="H4846" s="120"/>
      <c r="I4846" s="122"/>
      <c r="J4846" s="306"/>
      <c r="K4846" s="115"/>
      <c r="AM4846" s="340"/>
    </row>
    <row r="4847" spans="7:39" customFormat="1" ht="18.75">
      <c r="G4847" s="121"/>
      <c r="H4847" s="120"/>
      <c r="I4847" s="122"/>
      <c r="J4847" s="306"/>
      <c r="K4847" s="115"/>
      <c r="AM4847" s="340"/>
    </row>
    <row r="4848" spans="7:39" customFormat="1" ht="18.75">
      <c r="G4848" s="121"/>
      <c r="H4848" s="120"/>
      <c r="I4848" s="122"/>
      <c r="J4848" s="306"/>
      <c r="K4848" s="115"/>
      <c r="AM4848" s="340"/>
    </row>
    <row r="4849" spans="7:39" customFormat="1" ht="18.75">
      <c r="G4849" s="121"/>
      <c r="H4849" s="120"/>
      <c r="I4849" s="122"/>
      <c r="J4849" s="306"/>
      <c r="K4849" s="115"/>
      <c r="AM4849" s="340"/>
    </row>
    <row r="4850" spans="7:39" customFormat="1" ht="18.75">
      <c r="G4850" s="121"/>
      <c r="H4850" s="120"/>
      <c r="I4850" s="122"/>
      <c r="J4850" s="306"/>
      <c r="K4850" s="115"/>
      <c r="AM4850" s="340"/>
    </row>
    <row r="4851" spans="7:39" customFormat="1" ht="18.75">
      <c r="G4851" s="121"/>
      <c r="H4851" s="120"/>
      <c r="I4851" s="122"/>
      <c r="J4851" s="306"/>
      <c r="K4851" s="115"/>
      <c r="AM4851" s="340"/>
    </row>
    <row r="4852" spans="7:39" customFormat="1" ht="18.75">
      <c r="G4852" s="121"/>
      <c r="H4852" s="120"/>
      <c r="I4852" s="122"/>
      <c r="J4852" s="306"/>
      <c r="K4852" s="115"/>
      <c r="AM4852" s="340"/>
    </row>
    <row r="4853" spans="7:39" customFormat="1" ht="18.75">
      <c r="G4853" s="121"/>
      <c r="H4853" s="120"/>
      <c r="I4853" s="122"/>
      <c r="J4853" s="306"/>
      <c r="K4853" s="115"/>
      <c r="AM4853" s="340"/>
    </row>
    <row r="4854" spans="7:39" customFormat="1" ht="18.75">
      <c r="G4854" s="121"/>
      <c r="H4854" s="120"/>
      <c r="I4854" s="122"/>
      <c r="J4854" s="306"/>
      <c r="K4854" s="115"/>
      <c r="AM4854" s="340"/>
    </row>
    <row r="4855" spans="7:39" customFormat="1" ht="18.75">
      <c r="G4855" s="121"/>
      <c r="H4855" s="120"/>
      <c r="I4855" s="122"/>
      <c r="J4855" s="306"/>
      <c r="K4855" s="115"/>
      <c r="AM4855" s="340"/>
    </row>
    <row r="4856" spans="7:39" customFormat="1" ht="18.75">
      <c r="G4856" s="121"/>
      <c r="H4856" s="120"/>
      <c r="I4856" s="122"/>
      <c r="J4856" s="306"/>
      <c r="K4856" s="115"/>
      <c r="AM4856" s="340"/>
    </row>
    <row r="4857" spans="7:39" customFormat="1" ht="18.75">
      <c r="G4857" s="121"/>
      <c r="H4857" s="120"/>
      <c r="I4857" s="122"/>
      <c r="J4857" s="306"/>
      <c r="K4857" s="115"/>
      <c r="AM4857" s="340"/>
    </row>
    <row r="4858" spans="7:39" customFormat="1" ht="18.75">
      <c r="G4858" s="121"/>
      <c r="H4858" s="120"/>
      <c r="I4858" s="122"/>
      <c r="J4858" s="306"/>
      <c r="K4858" s="115"/>
      <c r="AM4858" s="340"/>
    </row>
    <row r="4859" spans="7:39" customFormat="1" ht="18.75">
      <c r="G4859" s="121"/>
      <c r="H4859" s="120"/>
      <c r="I4859" s="122"/>
      <c r="J4859" s="306"/>
      <c r="K4859" s="115"/>
      <c r="AM4859" s="340"/>
    </row>
    <row r="4860" spans="7:39" customFormat="1" ht="18.75">
      <c r="G4860" s="121"/>
      <c r="H4860" s="120"/>
      <c r="I4860" s="122"/>
      <c r="J4860" s="306"/>
      <c r="K4860" s="115"/>
      <c r="AM4860" s="340"/>
    </row>
    <row r="4861" spans="7:39" customFormat="1" ht="18.75">
      <c r="G4861" s="121"/>
      <c r="H4861" s="120"/>
      <c r="I4861" s="122"/>
      <c r="J4861" s="306"/>
      <c r="K4861" s="115"/>
      <c r="AM4861" s="340"/>
    </row>
    <row r="4862" spans="7:39" customFormat="1" ht="18.75">
      <c r="G4862" s="121"/>
      <c r="H4862" s="120"/>
      <c r="I4862" s="122"/>
      <c r="J4862" s="306"/>
      <c r="K4862" s="115"/>
      <c r="AM4862" s="340"/>
    </row>
    <row r="4863" spans="7:39" customFormat="1" ht="18.75">
      <c r="G4863" s="121"/>
      <c r="H4863" s="120"/>
      <c r="I4863" s="122"/>
      <c r="J4863" s="306"/>
      <c r="K4863" s="115"/>
      <c r="AM4863" s="340"/>
    </row>
    <row r="4864" spans="7:39" customFormat="1" ht="18.75">
      <c r="G4864" s="121"/>
      <c r="H4864" s="120"/>
      <c r="I4864" s="122"/>
      <c r="J4864" s="306"/>
      <c r="K4864" s="115"/>
      <c r="AM4864" s="340"/>
    </row>
    <row r="4865" spans="7:39" customFormat="1" ht="18.75">
      <c r="G4865" s="121"/>
      <c r="H4865" s="120"/>
      <c r="I4865" s="122"/>
      <c r="J4865" s="306"/>
      <c r="K4865" s="115"/>
      <c r="AM4865" s="340"/>
    </row>
    <row r="4866" spans="7:39" customFormat="1" ht="18.75">
      <c r="G4866" s="121"/>
      <c r="H4866" s="120"/>
      <c r="I4866" s="122"/>
      <c r="J4866" s="306"/>
      <c r="K4866" s="115"/>
      <c r="AM4866" s="340"/>
    </row>
    <row r="4867" spans="7:39" customFormat="1" ht="18.75">
      <c r="G4867" s="121"/>
      <c r="H4867" s="120"/>
      <c r="I4867" s="122"/>
      <c r="J4867" s="306"/>
      <c r="K4867" s="115"/>
      <c r="AM4867" s="340"/>
    </row>
    <row r="4868" spans="7:39" customFormat="1" ht="18.75">
      <c r="G4868" s="121"/>
      <c r="H4868" s="120"/>
      <c r="I4868" s="122"/>
      <c r="J4868" s="306"/>
      <c r="K4868" s="115"/>
      <c r="AM4868" s="340"/>
    </row>
    <row r="4869" spans="7:39" customFormat="1" ht="18.75">
      <c r="G4869" s="121"/>
      <c r="H4869" s="120"/>
      <c r="I4869" s="122"/>
      <c r="J4869" s="306"/>
      <c r="K4869" s="115"/>
      <c r="AM4869" s="340"/>
    </row>
    <row r="4870" spans="7:39" customFormat="1" ht="18.75">
      <c r="G4870" s="121"/>
      <c r="H4870" s="120"/>
      <c r="I4870" s="122"/>
      <c r="J4870" s="306"/>
      <c r="K4870" s="115"/>
      <c r="AM4870" s="340"/>
    </row>
    <row r="4871" spans="7:39" customFormat="1" ht="18.75">
      <c r="G4871" s="121"/>
      <c r="H4871" s="120"/>
      <c r="I4871" s="122"/>
      <c r="J4871" s="306"/>
      <c r="K4871" s="115"/>
      <c r="AM4871" s="340"/>
    </row>
    <row r="4872" spans="7:39" customFormat="1" ht="18.75">
      <c r="G4872" s="121"/>
      <c r="H4872" s="120"/>
      <c r="I4872" s="122"/>
      <c r="J4872" s="306"/>
      <c r="K4872" s="115"/>
      <c r="AM4872" s="340"/>
    </row>
    <row r="4873" spans="7:39" customFormat="1" ht="18.75">
      <c r="G4873" s="121"/>
      <c r="H4873" s="120"/>
      <c r="I4873" s="122"/>
      <c r="J4873" s="306"/>
      <c r="K4873" s="115"/>
      <c r="AM4873" s="340"/>
    </row>
    <row r="4874" spans="7:39" customFormat="1" ht="18.75">
      <c r="G4874" s="121"/>
      <c r="H4874" s="120"/>
      <c r="I4874" s="122"/>
      <c r="J4874" s="306"/>
      <c r="K4874" s="115"/>
      <c r="AM4874" s="340"/>
    </row>
    <row r="4875" spans="7:39" customFormat="1" ht="18.75">
      <c r="G4875" s="121"/>
      <c r="H4875" s="120"/>
      <c r="I4875" s="122"/>
      <c r="J4875" s="306"/>
      <c r="K4875" s="115"/>
      <c r="AM4875" s="340"/>
    </row>
    <row r="4876" spans="7:39" customFormat="1" ht="18.75">
      <c r="G4876" s="121"/>
      <c r="H4876" s="120"/>
      <c r="I4876" s="122"/>
      <c r="J4876" s="306"/>
      <c r="K4876" s="115"/>
      <c r="AM4876" s="340"/>
    </row>
    <row r="4877" spans="7:39" customFormat="1" ht="18.75">
      <c r="G4877" s="121"/>
      <c r="H4877" s="120"/>
      <c r="I4877" s="122"/>
      <c r="J4877" s="306"/>
      <c r="K4877" s="115"/>
      <c r="AM4877" s="340"/>
    </row>
    <row r="4878" spans="7:39" customFormat="1" ht="18.75">
      <c r="G4878" s="121"/>
      <c r="H4878" s="120"/>
      <c r="I4878" s="122"/>
      <c r="J4878" s="306"/>
      <c r="K4878" s="115"/>
      <c r="AM4878" s="340"/>
    </row>
    <row r="4879" spans="7:39" customFormat="1" ht="18.75">
      <c r="G4879" s="121"/>
      <c r="H4879" s="120"/>
      <c r="I4879" s="122"/>
      <c r="J4879" s="306"/>
      <c r="K4879" s="115"/>
      <c r="AM4879" s="340"/>
    </row>
    <row r="4880" spans="7:39" customFormat="1" ht="18.75">
      <c r="G4880" s="121"/>
      <c r="H4880" s="120"/>
      <c r="I4880" s="122"/>
      <c r="J4880" s="306"/>
      <c r="K4880" s="115"/>
      <c r="AM4880" s="340"/>
    </row>
    <row r="4881" spans="7:39" customFormat="1" ht="18.75">
      <c r="G4881" s="121"/>
      <c r="H4881" s="120"/>
      <c r="I4881" s="122"/>
      <c r="J4881" s="306"/>
      <c r="K4881" s="115"/>
      <c r="AM4881" s="340"/>
    </row>
    <row r="4882" spans="7:39" customFormat="1" ht="18.75">
      <c r="G4882" s="121"/>
      <c r="H4882" s="120"/>
      <c r="I4882" s="122"/>
      <c r="J4882" s="306"/>
      <c r="K4882" s="115"/>
      <c r="AM4882" s="340"/>
    </row>
    <row r="4883" spans="7:39" customFormat="1" ht="18.75">
      <c r="G4883" s="121"/>
      <c r="H4883" s="120"/>
      <c r="I4883" s="122"/>
      <c r="J4883" s="306"/>
      <c r="K4883" s="115"/>
      <c r="AM4883" s="340"/>
    </row>
    <row r="4884" spans="7:39" customFormat="1" ht="18.75">
      <c r="G4884" s="121"/>
      <c r="H4884" s="120"/>
      <c r="I4884" s="122"/>
      <c r="J4884" s="306"/>
      <c r="K4884" s="115"/>
      <c r="AM4884" s="340"/>
    </row>
    <row r="4885" spans="7:39" customFormat="1" ht="18.75">
      <c r="G4885" s="121"/>
      <c r="H4885" s="120"/>
      <c r="I4885" s="122"/>
      <c r="J4885" s="306"/>
      <c r="K4885" s="115"/>
      <c r="AM4885" s="340"/>
    </row>
    <row r="4886" spans="7:39" customFormat="1" ht="18.75">
      <c r="G4886" s="121"/>
      <c r="H4886" s="120"/>
      <c r="I4886" s="122"/>
      <c r="J4886" s="306"/>
      <c r="K4886" s="115"/>
      <c r="AM4886" s="340"/>
    </row>
    <row r="4887" spans="7:39" customFormat="1" ht="18.75">
      <c r="G4887" s="121"/>
      <c r="H4887" s="120"/>
      <c r="I4887" s="122"/>
      <c r="J4887" s="306"/>
      <c r="K4887" s="115"/>
      <c r="AM4887" s="340"/>
    </row>
    <row r="4888" spans="7:39" customFormat="1" ht="18.75">
      <c r="G4888" s="121"/>
      <c r="H4888" s="120"/>
      <c r="I4888" s="122"/>
      <c r="J4888" s="306"/>
      <c r="K4888" s="115"/>
      <c r="AM4888" s="340"/>
    </row>
    <row r="4889" spans="7:39" customFormat="1" ht="18.75">
      <c r="G4889" s="121"/>
      <c r="H4889" s="120"/>
      <c r="I4889" s="122"/>
      <c r="J4889" s="306"/>
      <c r="K4889" s="115"/>
      <c r="AM4889" s="340"/>
    </row>
    <row r="4890" spans="7:39" customFormat="1" ht="18.75">
      <c r="G4890" s="121"/>
      <c r="H4890" s="120"/>
      <c r="I4890" s="122"/>
      <c r="J4890" s="306"/>
      <c r="K4890" s="115"/>
      <c r="AM4890" s="340"/>
    </row>
    <row r="4891" spans="7:39" customFormat="1" ht="18.75">
      <c r="G4891" s="121"/>
      <c r="H4891" s="120"/>
      <c r="I4891" s="122"/>
      <c r="J4891" s="306"/>
      <c r="K4891" s="115"/>
      <c r="AM4891" s="340"/>
    </row>
    <row r="4892" spans="7:39" customFormat="1" ht="18.75">
      <c r="G4892" s="121"/>
      <c r="H4892" s="120"/>
      <c r="I4892" s="122"/>
      <c r="J4892" s="306"/>
      <c r="K4892" s="115"/>
      <c r="AM4892" s="340"/>
    </row>
    <row r="4893" spans="7:39" customFormat="1" ht="18.75">
      <c r="G4893" s="121"/>
      <c r="H4893" s="120"/>
      <c r="I4893" s="122"/>
      <c r="J4893" s="306"/>
      <c r="K4893" s="115"/>
      <c r="AM4893" s="340"/>
    </row>
    <row r="4894" spans="7:39" customFormat="1" ht="18.75">
      <c r="G4894" s="121"/>
      <c r="H4894" s="120"/>
      <c r="I4894" s="122"/>
      <c r="J4894" s="306"/>
      <c r="K4894" s="115"/>
      <c r="AM4894" s="340"/>
    </row>
    <row r="4895" spans="7:39" customFormat="1" ht="18.75">
      <c r="G4895" s="121"/>
      <c r="H4895" s="120"/>
      <c r="I4895" s="122"/>
      <c r="J4895" s="306"/>
      <c r="K4895" s="115"/>
      <c r="AM4895" s="340"/>
    </row>
    <row r="4896" spans="7:39" customFormat="1" ht="18.75">
      <c r="G4896" s="121"/>
      <c r="H4896" s="120"/>
      <c r="I4896" s="122"/>
      <c r="J4896" s="306"/>
      <c r="K4896" s="115"/>
      <c r="AM4896" s="340"/>
    </row>
    <row r="4897" spans="7:39" customFormat="1" ht="18.75">
      <c r="G4897" s="121"/>
      <c r="H4897" s="120"/>
      <c r="I4897" s="122"/>
      <c r="J4897" s="306"/>
      <c r="K4897" s="115"/>
      <c r="AM4897" s="340"/>
    </row>
    <row r="4898" spans="7:39" customFormat="1" ht="18.75">
      <c r="G4898" s="121"/>
      <c r="H4898" s="120"/>
      <c r="I4898" s="122"/>
      <c r="J4898" s="306"/>
      <c r="K4898" s="115"/>
      <c r="AM4898" s="340"/>
    </row>
    <row r="4899" spans="7:39" customFormat="1" ht="18.75">
      <c r="G4899" s="121"/>
      <c r="H4899" s="120"/>
      <c r="I4899" s="122"/>
      <c r="J4899" s="306"/>
      <c r="K4899" s="115"/>
      <c r="AM4899" s="340"/>
    </row>
    <row r="4900" spans="7:39" customFormat="1" ht="18.75">
      <c r="G4900" s="121"/>
      <c r="H4900" s="120"/>
      <c r="I4900" s="122"/>
      <c r="J4900" s="306"/>
      <c r="K4900" s="115"/>
      <c r="AM4900" s="340"/>
    </row>
    <row r="4901" spans="7:39" customFormat="1" ht="18.75">
      <c r="G4901" s="121"/>
      <c r="H4901" s="120"/>
      <c r="I4901" s="122"/>
      <c r="J4901" s="306"/>
      <c r="K4901" s="115"/>
      <c r="AM4901" s="340"/>
    </row>
    <row r="4902" spans="7:39" customFormat="1" ht="18.75">
      <c r="G4902" s="121"/>
      <c r="H4902" s="120"/>
      <c r="I4902" s="122"/>
      <c r="J4902" s="306"/>
      <c r="K4902" s="115"/>
      <c r="AM4902" s="340"/>
    </row>
    <row r="4903" spans="7:39" customFormat="1" ht="18.75">
      <c r="G4903" s="121"/>
      <c r="H4903" s="120"/>
      <c r="I4903" s="122"/>
      <c r="J4903" s="306"/>
      <c r="K4903" s="115"/>
      <c r="AM4903" s="340"/>
    </row>
    <row r="4904" spans="7:39" customFormat="1" ht="18.75">
      <c r="G4904" s="121"/>
      <c r="H4904" s="120"/>
      <c r="I4904" s="122"/>
      <c r="J4904" s="306"/>
      <c r="K4904" s="115"/>
      <c r="AM4904" s="340"/>
    </row>
    <row r="4905" spans="7:39" customFormat="1" ht="18.75">
      <c r="G4905" s="121"/>
      <c r="H4905" s="120"/>
      <c r="I4905" s="122"/>
      <c r="J4905" s="306"/>
      <c r="K4905" s="115"/>
      <c r="AM4905" s="340"/>
    </row>
    <row r="4906" spans="7:39" customFormat="1" ht="18.75">
      <c r="G4906" s="121"/>
      <c r="H4906" s="120"/>
      <c r="I4906" s="122"/>
      <c r="J4906" s="306"/>
      <c r="K4906" s="115"/>
      <c r="AM4906" s="340"/>
    </row>
    <row r="4907" spans="7:39" customFormat="1" ht="18.75">
      <c r="G4907" s="121"/>
      <c r="H4907" s="120"/>
      <c r="I4907" s="122"/>
      <c r="J4907" s="306"/>
      <c r="K4907" s="115"/>
      <c r="AM4907" s="340"/>
    </row>
    <row r="4908" spans="7:39" customFormat="1" ht="18.75">
      <c r="G4908" s="121"/>
      <c r="H4908" s="120"/>
      <c r="I4908" s="122"/>
      <c r="J4908" s="306"/>
      <c r="K4908" s="115"/>
      <c r="AM4908" s="340"/>
    </row>
    <row r="4909" spans="7:39" customFormat="1" ht="18.75">
      <c r="G4909" s="121"/>
      <c r="H4909" s="120"/>
      <c r="I4909" s="122"/>
      <c r="J4909" s="306"/>
      <c r="K4909" s="115"/>
      <c r="AM4909" s="340"/>
    </row>
    <row r="4910" spans="7:39" customFormat="1" ht="18.75">
      <c r="G4910" s="121"/>
      <c r="H4910" s="120"/>
      <c r="I4910" s="122"/>
      <c r="J4910" s="306"/>
      <c r="K4910" s="115"/>
      <c r="AM4910" s="340"/>
    </row>
    <row r="4911" spans="7:39" customFormat="1" ht="18.75">
      <c r="G4911" s="121"/>
      <c r="H4911" s="120"/>
      <c r="I4911" s="122"/>
      <c r="J4911" s="306"/>
      <c r="K4911" s="115"/>
      <c r="AM4911" s="340"/>
    </row>
    <row r="4912" spans="7:39" customFormat="1" ht="18.75">
      <c r="G4912" s="121"/>
      <c r="H4912" s="120"/>
      <c r="I4912" s="122"/>
      <c r="J4912" s="306"/>
      <c r="K4912" s="115"/>
      <c r="AM4912" s="340"/>
    </row>
    <row r="4913" spans="7:39" customFormat="1" ht="18.75">
      <c r="G4913" s="121"/>
      <c r="H4913" s="120"/>
      <c r="I4913" s="122"/>
      <c r="J4913" s="306"/>
      <c r="K4913" s="115"/>
      <c r="AM4913" s="340"/>
    </row>
    <row r="4914" spans="7:39" customFormat="1" ht="18.75">
      <c r="G4914" s="121"/>
      <c r="H4914" s="120"/>
      <c r="I4914" s="122"/>
      <c r="J4914" s="306"/>
      <c r="K4914" s="115"/>
      <c r="AM4914" s="340"/>
    </row>
    <row r="4915" spans="7:39" customFormat="1" ht="18.75">
      <c r="G4915" s="121"/>
      <c r="H4915" s="120"/>
      <c r="I4915" s="122"/>
      <c r="J4915" s="306"/>
      <c r="K4915" s="115"/>
      <c r="AM4915" s="340"/>
    </row>
    <row r="4916" spans="7:39" customFormat="1" ht="18.75">
      <c r="G4916" s="121"/>
      <c r="H4916" s="120"/>
      <c r="I4916" s="122"/>
      <c r="J4916" s="306"/>
      <c r="K4916" s="115"/>
      <c r="AM4916" s="340"/>
    </row>
    <row r="4917" spans="7:39" customFormat="1" ht="18.75">
      <c r="G4917" s="121"/>
      <c r="H4917" s="120"/>
      <c r="I4917" s="122"/>
      <c r="J4917" s="306"/>
      <c r="K4917" s="115"/>
      <c r="AM4917" s="340"/>
    </row>
    <row r="4918" spans="7:39" customFormat="1" ht="18.75">
      <c r="G4918" s="121"/>
      <c r="H4918" s="120"/>
      <c r="I4918" s="122"/>
      <c r="J4918" s="306"/>
      <c r="K4918" s="115"/>
      <c r="AM4918" s="340"/>
    </row>
    <row r="4919" spans="7:39" customFormat="1" ht="18.75">
      <c r="G4919" s="121"/>
      <c r="H4919" s="120"/>
      <c r="I4919" s="122"/>
      <c r="J4919" s="306"/>
      <c r="K4919" s="115"/>
      <c r="AM4919" s="340"/>
    </row>
    <row r="4920" spans="7:39" customFormat="1" ht="18.75">
      <c r="G4920" s="121"/>
      <c r="H4920" s="120"/>
      <c r="I4920" s="122"/>
      <c r="J4920" s="306"/>
      <c r="K4920" s="115"/>
      <c r="AM4920" s="340"/>
    </row>
    <row r="4921" spans="7:39" customFormat="1" ht="18.75">
      <c r="G4921" s="121"/>
      <c r="H4921" s="120"/>
      <c r="I4921" s="122"/>
      <c r="J4921" s="306"/>
      <c r="K4921" s="115"/>
      <c r="AM4921" s="340"/>
    </row>
    <row r="4922" spans="7:39" customFormat="1" ht="18.75">
      <c r="G4922" s="121"/>
      <c r="H4922" s="120"/>
      <c r="I4922" s="122"/>
      <c r="J4922" s="306"/>
      <c r="K4922" s="115"/>
      <c r="AM4922" s="340"/>
    </row>
    <row r="4923" spans="7:39" customFormat="1" ht="18.75">
      <c r="G4923" s="121"/>
      <c r="H4923" s="120"/>
      <c r="I4923" s="122"/>
      <c r="J4923" s="306"/>
      <c r="K4923" s="115"/>
      <c r="AM4923" s="340"/>
    </row>
    <row r="4924" spans="7:39" customFormat="1" ht="18.75">
      <c r="G4924" s="121"/>
      <c r="H4924" s="120"/>
      <c r="I4924" s="122"/>
      <c r="J4924" s="306"/>
      <c r="K4924" s="115"/>
      <c r="AM4924" s="340"/>
    </row>
    <row r="4925" spans="7:39" customFormat="1" ht="18.75">
      <c r="G4925" s="121"/>
      <c r="H4925" s="120"/>
      <c r="I4925" s="122"/>
      <c r="J4925" s="306"/>
      <c r="K4925" s="115"/>
      <c r="AM4925" s="340"/>
    </row>
    <row r="4926" spans="7:39" customFormat="1" ht="18.75">
      <c r="G4926" s="121"/>
      <c r="H4926" s="120"/>
      <c r="I4926" s="122"/>
      <c r="J4926" s="306"/>
      <c r="K4926" s="115"/>
      <c r="AM4926" s="340"/>
    </row>
    <row r="4927" spans="7:39" customFormat="1" ht="18.75">
      <c r="G4927" s="121"/>
      <c r="H4927" s="120"/>
      <c r="I4927" s="122"/>
      <c r="J4927" s="306"/>
      <c r="K4927" s="115"/>
      <c r="AM4927" s="340"/>
    </row>
    <row r="4928" spans="7:39" customFormat="1" ht="18.75">
      <c r="G4928" s="121"/>
      <c r="H4928" s="120"/>
      <c r="I4928" s="122"/>
      <c r="J4928" s="306"/>
      <c r="K4928" s="115"/>
      <c r="AM4928" s="340"/>
    </row>
    <row r="4929" spans="7:39" customFormat="1" ht="18.75">
      <c r="G4929" s="121"/>
      <c r="H4929" s="120"/>
      <c r="I4929" s="122"/>
      <c r="J4929" s="306"/>
      <c r="K4929" s="115"/>
      <c r="AM4929" s="340"/>
    </row>
    <row r="4930" spans="7:39" customFormat="1" ht="18.75">
      <c r="G4930" s="121"/>
      <c r="H4930" s="120"/>
      <c r="I4930" s="122"/>
      <c r="J4930" s="306"/>
      <c r="K4930" s="115"/>
      <c r="AM4930" s="340"/>
    </row>
    <row r="4931" spans="7:39" customFormat="1" ht="18.75">
      <c r="G4931" s="121"/>
      <c r="H4931" s="120"/>
      <c r="I4931" s="122"/>
      <c r="J4931" s="306"/>
      <c r="K4931" s="115"/>
      <c r="AM4931" s="340"/>
    </row>
    <row r="4932" spans="7:39" customFormat="1" ht="18.75">
      <c r="G4932" s="121"/>
      <c r="H4932" s="120"/>
      <c r="I4932" s="122"/>
      <c r="J4932" s="306"/>
      <c r="K4932" s="115"/>
      <c r="AM4932" s="340"/>
    </row>
    <row r="4933" spans="7:39" customFormat="1" ht="18.75">
      <c r="G4933" s="121"/>
      <c r="H4933" s="120"/>
      <c r="I4933" s="122"/>
      <c r="J4933" s="306"/>
      <c r="K4933" s="115"/>
      <c r="AM4933" s="340"/>
    </row>
    <row r="4934" spans="7:39" customFormat="1" ht="18.75">
      <c r="G4934" s="121"/>
      <c r="H4934" s="120"/>
      <c r="I4934" s="122"/>
      <c r="J4934" s="306"/>
      <c r="K4934" s="115"/>
      <c r="AM4934" s="340"/>
    </row>
    <row r="4935" spans="7:39" customFormat="1" ht="18.75">
      <c r="G4935" s="121"/>
      <c r="H4935" s="120"/>
      <c r="I4935" s="122"/>
      <c r="J4935" s="306"/>
      <c r="K4935" s="115"/>
      <c r="AM4935" s="340"/>
    </row>
    <row r="4936" spans="7:39" customFormat="1" ht="18.75">
      <c r="G4936" s="121"/>
      <c r="H4936" s="120"/>
      <c r="I4936" s="122"/>
      <c r="J4936" s="306"/>
      <c r="K4936" s="115"/>
      <c r="AM4936" s="340"/>
    </row>
    <row r="4937" spans="7:39" customFormat="1" ht="18.75">
      <c r="G4937" s="121"/>
      <c r="H4937" s="120"/>
      <c r="I4937" s="122"/>
      <c r="J4937" s="306"/>
      <c r="K4937" s="115"/>
      <c r="AM4937" s="340"/>
    </row>
    <row r="4938" spans="7:39" customFormat="1" ht="18.75">
      <c r="G4938" s="121"/>
      <c r="H4938" s="120"/>
      <c r="I4938" s="122"/>
      <c r="J4938" s="306"/>
      <c r="K4938" s="115"/>
      <c r="AM4938" s="340"/>
    </row>
    <row r="4939" spans="7:39" customFormat="1" ht="18.75">
      <c r="G4939" s="121"/>
      <c r="H4939" s="120"/>
      <c r="I4939" s="122"/>
      <c r="J4939" s="306"/>
      <c r="K4939" s="115"/>
      <c r="AM4939" s="340"/>
    </row>
    <row r="4940" spans="7:39" customFormat="1" ht="18.75">
      <c r="G4940" s="121"/>
      <c r="H4940" s="120"/>
      <c r="I4940" s="122"/>
      <c r="J4940" s="306"/>
      <c r="K4940" s="115"/>
      <c r="AM4940" s="340"/>
    </row>
    <row r="4941" spans="7:39" customFormat="1" ht="18.75">
      <c r="G4941" s="121"/>
      <c r="H4941" s="120"/>
      <c r="I4941" s="122"/>
      <c r="J4941" s="306"/>
      <c r="K4941" s="115"/>
      <c r="AM4941" s="340"/>
    </row>
    <row r="4942" spans="7:39" customFormat="1" ht="18.75">
      <c r="G4942" s="121"/>
      <c r="H4942" s="120"/>
      <c r="I4942" s="122"/>
      <c r="J4942" s="306"/>
      <c r="K4942" s="115"/>
      <c r="AM4942" s="340"/>
    </row>
    <row r="4943" spans="7:39" customFormat="1" ht="18.75">
      <c r="G4943" s="121"/>
      <c r="H4943" s="120"/>
      <c r="I4943" s="122"/>
      <c r="J4943" s="306"/>
      <c r="K4943" s="115"/>
      <c r="AM4943" s="340"/>
    </row>
    <row r="4944" spans="7:39" customFormat="1" ht="18.75">
      <c r="G4944" s="121"/>
      <c r="H4944" s="120"/>
      <c r="I4944" s="122"/>
      <c r="J4944" s="306"/>
      <c r="K4944" s="115"/>
      <c r="AM4944" s="340"/>
    </row>
    <row r="4945" spans="7:39" customFormat="1" ht="18.75">
      <c r="G4945" s="121"/>
      <c r="H4945" s="120"/>
      <c r="I4945" s="122"/>
      <c r="J4945" s="306"/>
      <c r="K4945" s="115"/>
      <c r="AM4945" s="340"/>
    </row>
    <row r="4946" spans="7:39" customFormat="1" ht="18.75">
      <c r="G4946" s="121"/>
      <c r="H4946" s="120"/>
      <c r="I4946" s="122"/>
      <c r="J4946" s="306"/>
      <c r="K4946" s="115"/>
      <c r="AM4946" s="340"/>
    </row>
    <row r="4947" spans="7:39" customFormat="1" ht="18.75">
      <c r="G4947" s="121"/>
      <c r="H4947" s="120"/>
      <c r="I4947" s="122"/>
      <c r="J4947" s="306"/>
      <c r="K4947" s="115"/>
      <c r="AM4947" s="340"/>
    </row>
    <row r="4948" spans="7:39" customFormat="1" ht="18.75">
      <c r="G4948" s="121"/>
      <c r="H4948" s="120"/>
      <c r="I4948" s="122"/>
      <c r="J4948" s="306"/>
      <c r="K4948" s="115"/>
      <c r="AM4948" s="340"/>
    </row>
    <row r="4949" spans="7:39" customFormat="1" ht="18.75">
      <c r="G4949" s="121"/>
      <c r="H4949" s="120"/>
      <c r="I4949" s="122"/>
      <c r="J4949" s="306"/>
      <c r="K4949" s="115"/>
      <c r="AM4949" s="340"/>
    </row>
    <row r="4950" spans="7:39" customFormat="1" ht="18.75">
      <c r="G4950" s="121"/>
      <c r="H4950" s="120"/>
      <c r="I4950" s="122"/>
      <c r="J4950" s="306"/>
      <c r="K4950" s="115"/>
      <c r="AM4950" s="340"/>
    </row>
    <row r="4951" spans="7:39" customFormat="1" ht="18.75">
      <c r="G4951" s="121"/>
      <c r="H4951" s="120"/>
      <c r="I4951" s="122"/>
      <c r="J4951" s="306"/>
      <c r="K4951" s="115"/>
      <c r="AM4951" s="340"/>
    </row>
    <row r="4952" spans="7:39" customFormat="1" ht="18.75">
      <c r="G4952" s="121"/>
      <c r="H4952" s="120"/>
      <c r="I4952" s="122"/>
      <c r="J4952" s="306"/>
      <c r="K4952" s="115"/>
      <c r="AM4952" s="340"/>
    </row>
    <row r="4953" spans="7:39" customFormat="1" ht="18.75">
      <c r="G4953" s="121"/>
      <c r="H4953" s="120"/>
      <c r="I4953" s="122"/>
      <c r="J4953" s="306"/>
      <c r="K4953" s="115"/>
      <c r="AM4953" s="340"/>
    </row>
    <row r="4954" spans="7:39" customFormat="1" ht="18.75">
      <c r="G4954" s="121"/>
      <c r="H4954" s="120"/>
      <c r="I4954" s="122"/>
      <c r="J4954" s="306"/>
      <c r="K4954" s="115"/>
      <c r="AM4954" s="340"/>
    </row>
    <row r="4955" spans="7:39" customFormat="1" ht="18.75">
      <c r="G4955" s="121"/>
      <c r="H4955" s="120"/>
      <c r="I4955" s="122"/>
      <c r="J4955" s="306"/>
      <c r="K4955" s="115"/>
      <c r="AM4955" s="340"/>
    </row>
    <row r="4956" spans="7:39" customFormat="1" ht="18.75">
      <c r="G4956" s="121"/>
      <c r="H4956" s="120"/>
      <c r="I4956" s="122"/>
      <c r="J4956" s="306"/>
      <c r="K4956" s="115"/>
      <c r="AM4956" s="340"/>
    </row>
    <row r="4957" spans="7:39" customFormat="1" ht="18.75">
      <c r="G4957" s="121"/>
      <c r="H4957" s="120"/>
      <c r="I4957" s="122"/>
      <c r="J4957" s="306"/>
      <c r="K4957" s="115"/>
      <c r="AM4957" s="340"/>
    </row>
    <row r="4958" spans="7:39" customFormat="1" ht="18.75">
      <c r="G4958" s="121"/>
      <c r="H4958" s="120"/>
      <c r="I4958" s="122"/>
      <c r="J4958" s="306"/>
      <c r="K4958" s="115"/>
      <c r="AM4958" s="340"/>
    </row>
    <row r="4959" spans="7:39" customFormat="1" ht="18.75">
      <c r="G4959" s="121"/>
      <c r="H4959" s="120"/>
      <c r="I4959" s="122"/>
      <c r="J4959" s="306"/>
      <c r="K4959" s="115"/>
      <c r="AM4959" s="340"/>
    </row>
    <row r="4960" spans="7:39" customFormat="1" ht="18.75">
      <c r="G4960" s="121"/>
      <c r="H4960" s="120"/>
      <c r="I4960" s="122"/>
      <c r="J4960" s="306"/>
      <c r="K4960" s="115"/>
      <c r="AM4960" s="340"/>
    </row>
    <row r="4961" spans="7:39" customFormat="1" ht="18.75">
      <c r="G4961" s="121"/>
      <c r="H4961" s="120"/>
      <c r="I4961" s="122"/>
      <c r="J4961" s="306"/>
      <c r="K4961" s="115"/>
      <c r="AM4961" s="340"/>
    </row>
    <row r="4962" spans="7:39" customFormat="1" ht="18.75">
      <c r="G4962" s="121"/>
      <c r="H4962" s="120"/>
      <c r="I4962" s="122"/>
      <c r="J4962" s="306"/>
      <c r="K4962" s="115"/>
      <c r="AM4962" s="340"/>
    </row>
    <row r="4963" spans="7:39" customFormat="1" ht="18.75">
      <c r="G4963" s="121"/>
      <c r="H4963" s="120"/>
      <c r="I4963" s="122"/>
      <c r="J4963" s="306"/>
      <c r="K4963" s="115"/>
      <c r="AM4963" s="340"/>
    </row>
    <row r="4964" spans="7:39" customFormat="1" ht="18.75">
      <c r="G4964" s="121"/>
      <c r="H4964" s="120"/>
      <c r="I4964" s="122"/>
      <c r="J4964" s="306"/>
      <c r="K4964" s="115"/>
      <c r="AM4964" s="340"/>
    </row>
    <row r="4965" spans="7:39" customFormat="1" ht="18.75">
      <c r="G4965" s="121"/>
      <c r="H4965" s="120"/>
      <c r="I4965" s="122"/>
      <c r="J4965" s="306"/>
      <c r="K4965" s="115"/>
      <c r="AM4965" s="340"/>
    </row>
    <row r="4966" spans="7:39" customFormat="1" ht="18.75">
      <c r="G4966" s="121"/>
      <c r="H4966" s="120"/>
      <c r="I4966" s="122"/>
      <c r="J4966" s="306"/>
      <c r="K4966" s="115"/>
      <c r="AM4966" s="340"/>
    </row>
    <row r="4967" spans="7:39" customFormat="1" ht="18.75">
      <c r="G4967" s="121"/>
      <c r="H4967" s="120"/>
      <c r="I4967" s="122"/>
      <c r="J4967" s="306"/>
      <c r="K4967" s="115"/>
      <c r="AM4967" s="340"/>
    </row>
    <row r="4968" spans="7:39" customFormat="1" ht="18.75">
      <c r="G4968" s="121"/>
      <c r="H4968" s="120"/>
      <c r="I4968" s="122"/>
      <c r="J4968" s="306"/>
      <c r="K4968" s="115"/>
      <c r="AM4968" s="340"/>
    </row>
    <row r="4969" spans="7:39" customFormat="1" ht="18.75">
      <c r="G4969" s="121"/>
      <c r="H4969" s="120"/>
      <c r="I4969" s="122"/>
      <c r="J4969" s="306"/>
      <c r="K4969" s="115"/>
      <c r="AM4969" s="340"/>
    </row>
    <row r="4970" spans="7:39" customFormat="1" ht="18.75">
      <c r="G4970" s="121"/>
      <c r="H4970" s="120"/>
      <c r="I4970" s="122"/>
      <c r="J4970" s="306"/>
      <c r="K4970" s="115"/>
      <c r="AM4970" s="340"/>
    </row>
    <row r="4971" spans="7:39" customFormat="1" ht="18.75">
      <c r="G4971" s="121"/>
      <c r="H4971" s="120"/>
      <c r="I4971" s="122"/>
      <c r="J4971" s="306"/>
      <c r="K4971" s="115"/>
      <c r="AM4971" s="340"/>
    </row>
    <row r="4972" spans="7:39" customFormat="1" ht="18.75">
      <c r="G4972" s="121"/>
      <c r="H4972" s="120"/>
      <c r="I4972" s="122"/>
      <c r="J4972" s="306"/>
      <c r="K4972" s="115"/>
      <c r="AM4972" s="340"/>
    </row>
    <row r="4973" spans="7:39" customFormat="1" ht="18.75">
      <c r="G4973" s="121"/>
      <c r="H4973" s="120"/>
      <c r="I4973" s="122"/>
      <c r="J4973" s="306"/>
      <c r="K4973" s="115"/>
      <c r="AM4973" s="340"/>
    </row>
    <row r="4974" spans="7:39" customFormat="1" ht="18.75">
      <c r="G4974" s="121"/>
      <c r="H4974" s="120"/>
      <c r="I4974" s="122"/>
      <c r="J4974" s="306"/>
      <c r="K4974" s="115"/>
      <c r="AM4974" s="340"/>
    </row>
    <row r="4975" spans="7:39" customFormat="1" ht="18.75">
      <c r="G4975" s="121"/>
      <c r="H4975" s="120"/>
      <c r="I4975" s="122"/>
      <c r="J4975" s="306"/>
      <c r="K4975" s="115"/>
      <c r="AM4975" s="340"/>
    </row>
    <row r="4976" spans="7:39" customFormat="1" ht="18.75">
      <c r="G4976" s="121"/>
      <c r="H4976" s="120"/>
      <c r="I4976" s="122"/>
      <c r="J4976" s="306"/>
      <c r="K4976" s="115"/>
      <c r="AM4976" s="340"/>
    </row>
    <row r="4977" spans="7:39" customFormat="1" ht="18.75">
      <c r="G4977" s="121"/>
      <c r="H4977" s="120"/>
      <c r="I4977" s="122"/>
      <c r="J4977" s="306"/>
      <c r="K4977" s="115"/>
      <c r="AM4977" s="340"/>
    </row>
    <row r="4978" spans="7:39" customFormat="1" ht="18.75">
      <c r="G4978" s="121"/>
      <c r="H4978" s="120"/>
      <c r="I4978" s="122"/>
      <c r="J4978" s="306"/>
      <c r="K4978" s="115"/>
      <c r="AM4978" s="340"/>
    </row>
    <row r="4979" spans="7:39" customFormat="1" ht="18.75">
      <c r="G4979" s="121"/>
      <c r="H4979" s="120"/>
      <c r="I4979" s="122"/>
      <c r="J4979" s="306"/>
      <c r="K4979" s="115"/>
      <c r="AM4979" s="340"/>
    </row>
    <row r="4980" spans="7:39" customFormat="1" ht="18.75">
      <c r="G4980" s="121"/>
      <c r="H4980" s="120"/>
      <c r="I4980" s="122"/>
      <c r="J4980" s="306"/>
      <c r="K4980" s="115"/>
      <c r="AM4980" s="340"/>
    </row>
    <row r="4981" spans="7:39" customFormat="1" ht="18.75">
      <c r="G4981" s="121"/>
      <c r="H4981" s="120"/>
      <c r="I4981" s="122"/>
      <c r="J4981" s="306"/>
      <c r="K4981" s="115"/>
      <c r="AM4981" s="340"/>
    </row>
    <row r="4982" spans="7:39" customFormat="1" ht="18.75">
      <c r="G4982" s="121"/>
      <c r="H4982" s="120"/>
      <c r="I4982" s="122"/>
      <c r="J4982" s="306"/>
      <c r="K4982" s="115"/>
      <c r="AM4982" s="340"/>
    </row>
    <row r="4983" spans="7:39" customFormat="1" ht="18.75">
      <c r="G4983" s="121"/>
      <c r="H4983" s="120"/>
      <c r="I4983" s="122"/>
      <c r="J4983" s="306"/>
      <c r="K4983" s="115"/>
      <c r="AM4983" s="340"/>
    </row>
    <row r="4984" spans="7:39" customFormat="1" ht="18.75">
      <c r="G4984" s="121"/>
      <c r="H4984" s="120"/>
      <c r="I4984" s="122"/>
      <c r="J4984" s="306"/>
      <c r="K4984" s="115"/>
      <c r="AM4984" s="340"/>
    </row>
    <row r="4985" spans="7:39" customFormat="1" ht="18.75">
      <c r="G4985" s="121"/>
      <c r="H4985" s="120"/>
      <c r="I4985" s="122"/>
      <c r="J4985" s="306"/>
      <c r="K4985" s="115"/>
      <c r="AM4985" s="340"/>
    </row>
    <row r="4986" spans="7:39" customFormat="1" ht="18.75">
      <c r="G4986" s="121"/>
      <c r="H4986" s="120"/>
      <c r="I4986" s="122"/>
      <c r="J4986" s="306"/>
      <c r="K4986" s="115"/>
      <c r="AM4986" s="340"/>
    </row>
    <row r="4987" spans="7:39" customFormat="1" ht="18.75">
      <c r="G4987" s="121"/>
      <c r="H4987" s="120"/>
      <c r="I4987" s="122"/>
      <c r="J4987" s="306"/>
      <c r="K4987" s="115"/>
      <c r="AM4987" s="340"/>
    </row>
    <row r="4988" spans="7:39" customFormat="1" ht="18.75">
      <c r="G4988" s="121"/>
      <c r="H4988" s="120"/>
      <c r="I4988" s="122"/>
      <c r="J4988" s="306"/>
      <c r="K4988" s="115"/>
      <c r="AM4988" s="340"/>
    </row>
    <row r="4989" spans="7:39" customFormat="1" ht="18.75">
      <c r="G4989" s="121"/>
      <c r="H4989" s="120"/>
      <c r="I4989" s="122"/>
      <c r="J4989" s="306"/>
      <c r="K4989" s="115"/>
      <c r="AM4989" s="340"/>
    </row>
    <row r="4990" spans="7:39" customFormat="1" ht="18.75">
      <c r="G4990" s="121"/>
      <c r="H4990" s="120"/>
      <c r="I4990" s="122"/>
      <c r="J4990" s="306"/>
      <c r="K4990" s="115"/>
      <c r="AM4990" s="340"/>
    </row>
    <row r="4991" spans="7:39" customFormat="1" ht="18.75">
      <c r="G4991" s="121"/>
      <c r="H4991" s="120"/>
      <c r="I4991" s="122"/>
      <c r="J4991" s="306"/>
      <c r="K4991" s="115"/>
      <c r="AM4991" s="340"/>
    </row>
    <row r="4992" spans="7:39" customFormat="1" ht="18.75">
      <c r="G4992" s="121"/>
      <c r="H4992" s="120"/>
      <c r="I4992" s="122"/>
      <c r="J4992" s="306"/>
      <c r="K4992" s="115"/>
      <c r="AM4992" s="340"/>
    </row>
    <row r="4993" spans="7:39" customFormat="1" ht="18.75">
      <c r="G4993" s="121"/>
      <c r="H4993" s="120"/>
      <c r="I4993" s="122"/>
      <c r="J4993" s="306"/>
      <c r="K4993" s="115"/>
      <c r="AM4993" s="340"/>
    </row>
    <row r="4994" spans="7:39" customFormat="1" ht="18.75">
      <c r="G4994" s="121"/>
      <c r="H4994" s="120"/>
      <c r="I4994" s="122"/>
      <c r="J4994" s="306"/>
      <c r="K4994" s="115"/>
      <c r="AM4994" s="340"/>
    </row>
    <row r="4995" spans="7:39" customFormat="1" ht="18.75">
      <c r="G4995" s="121"/>
      <c r="H4995" s="120"/>
      <c r="I4995" s="122"/>
      <c r="J4995" s="306"/>
      <c r="K4995" s="115"/>
      <c r="AM4995" s="340"/>
    </row>
    <row r="4996" spans="7:39" customFormat="1" ht="18.75">
      <c r="G4996" s="121"/>
      <c r="H4996" s="120"/>
      <c r="I4996" s="122"/>
      <c r="J4996" s="306"/>
      <c r="K4996" s="115"/>
      <c r="AM4996" s="340"/>
    </row>
    <row r="4997" spans="7:39" customFormat="1" ht="18.75">
      <c r="G4997" s="121"/>
      <c r="H4997" s="120"/>
      <c r="I4997" s="122"/>
      <c r="J4997" s="306"/>
      <c r="K4997" s="115"/>
      <c r="AM4997" s="340"/>
    </row>
    <row r="4998" spans="7:39" customFormat="1" ht="18.75">
      <c r="G4998" s="121"/>
      <c r="H4998" s="120"/>
      <c r="I4998" s="122"/>
      <c r="J4998" s="306"/>
      <c r="K4998" s="115"/>
      <c r="AM4998" s="340"/>
    </row>
    <row r="4999" spans="7:39" customFormat="1" ht="18.75">
      <c r="G4999" s="121"/>
      <c r="H4999" s="120"/>
      <c r="I4999" s="122"/>
      <c r="J4999" s="306"/>
      <c r="K4999" s="115"/>
      <c r="AM4999" s="340"/>
    </row>
    <row r="5000" spans="7:39" customFormat="1" ht="18.75">
      <c r="G5000" s="121"/>
      <c r="H5000" s="120"/>
      <c r="I5000" s="122"/>
      <c r="J5000" s="306"/>
      <c r="K5000" s="115"/>
      <c r="AM5000" s="340"/>
    </row>
    <row r="5001" spans="7:39" customFormat="1" ht="18.75">
      <c r="G5001" s="121"/>
      <c r="H5001" s="120"/>
      <c r="I5001" s="122"/>
      <c r="J5001" s="306"/>
      <c r="K5001" s="115"/>
      <c r="AM5001" s="340"/>
    </row>
    <row r="5002" spans="7:39" customFormat="1" ht="18.75">
      <c r="G5002" s="121"/>
      <c r="H5002" s="120"/>
      <c r="I5002" s="122"/>
      <c r="J5002" s="306"/>
      <c r="K5002" s="115"/>
      <c r="AM5002" s="340"/>
    </row>
    <row r="5003" spans="7:39" customFormat="1" ht="18.75">
      <c r="G5003" s="121"/>
      <c r="H5003" s="120"/>
      <c r="I5003" s="122"/>
      <c r="J5003" s="306"/>
      <c r="K5003" s="115"/>
      <c r="AM5003" s="340"/>
    </row>
    <row r="5004" spans="7:39" customFormat="1" ht="18.75">
      <c r="G5004" s="121"/>
      <c r="H5004" s="120"/>
      <c r="I5004" s="122"/>
      <c r="J5004" s="306"/>
      <c r="K5004" s="115"/>
      <c r="AM5004" s="340"/>
    </row>
    <row r="5005" spans="7:39" customFormat="1" ht="18.75">
      <c r="G5005" s="121"/>
      <c r="H5005" s="120"/>
      <c r="I5005" s="122"/>
      <c r="J5005" s="306"/>
      <c r="K5005" s="115"/>
      <c r="AM5005" s="340"/>
    </row>
    <row r="5006" spans="7:39" customFormat="1" ht="18.75">
      <c r="G5006" s="121"/>
      <c r="H5006" s="120"/>
      <c r="I5006" s="122"/>
      <c r="J5006" s="306"/>
      <c r="K5006" s="115"/>
      <c r="AM5006" s="340"/>
    </row>
    <row r="5007" spans="7:39" customFormat="1" ht="18.75">
      <c r="G5007" s="121"/>
      <c r="H5007" s="120"/>
      <c r="I5007" s="122"/>
      <c r="J5007" s="306"/>
      <c r="K5007" s="115"/>
      <c r="AM5007" s="340"/>
    </row>
    <row r="5008" spans="7:39" customFormat="1" ht="18.75">
      <c r="G5008" s="121"/>
      <c r="H5008" s="120"/>
      <c r="I5008" s="122"/>
      <c r="J5008" s="306"/>
      <c r="K5008" s="115"/>
      <c r="AM5008" s="340"/>
    </row>
    <row r="5009" spans="7:39" customFormat="1" ht="18.75">
      <c r="G5009" s="121"/>
      <c r="H5009" s="120"/>
      <c r="I5009" s="122"/>
      <c r="J5009" s="306"/>
      <c r="K5009" s="115"/>
      <c r="AM5009" s="340"/>
    </row>
    <row r="5010" spans="7:39" customFormat="1" ht="18.75">
      <c r="G5010" s="121"/>
      <c r="H5010" s="120"/>
      <c r="I5010" s="122"/>
      <c r="J5010" s="306"/>
      <c r="K5010" s="115"/>
      <c r="AM5010" s="340"/>
    </row>
    <row r="5011" spans="7:39" customFormat="1" ht="18.75">
      <c r="G5011" s="121"/>
      <c r="H5011" s="120"/>
      <c r="I5011" s="122"/>
      <c r="J5011" s="306"/>
      <c r="K5011" s="115"/>
      <c r="AM5011" s="340"/>
    </row>
    <row r="5012" spans="7:39" customFormat="1" ht="18.75">
      <c r="G5012" s="121"/>
      <c r="H5012" s="120"/>
      <c r="I5012" s="122"/>
      <c r="J5012" s="306"/>
      <c r="K5012" s="115"/>
      <c r="AM5012" s="340"/>
    </row>
    <row r="5013" spans="7:39" customFormat="1" ht="18.75">
      <c r="G5013" s="121"/>
      <c r="H5013" s="120"/>
      <c r="I5013" s="122"/>
      <c r="J5013" s="306"/>
      <c r="K5013" s="115"/>
      <c r="AM5013" s="340"/>
    </row>
    <row r="5014" spans="7:39" customFormat="1" ht="18.75">
      <c r="G5014" s="121"/>
      <c r="H5014" s="120"/>
      <c r="I5014" s="122"/>
      <c r="J5014" s="306"/>
      <c r="K5014" s="115"/>
      <c r="AM5014" s="340"/>
    </row>
    <row r="5015" spans="7:39" customFormat="1" ht="18.75">
      <c r="G5015" s="121"/>
      <c r="H5015" s="120"/>
      <c r="I5015" s="122"/>
      <c r="J5015" s="306"/>
      <c r="K5015" s="115"/>
      <c r="AM5015" s="340"/>
    </row>
    <row r="5016" spans="7:39" customFormat="1" ht="18.75">
      <c r="G5016" s="121"/>
      <c r="H5016" s="120"/>
      <c r="I5016" s="122"/>
      <c r="J5016" s="306"/>
      <c r="K5016" s="115"/>
      <c r="AM5016" s="340"/>
    </row>
    <row r="5017" spans="7:39" customFormat="1" ht="18.75">
      <c r="G5017" s="121"/>
      <c r="H5017" s="120"/>
      <c r="I5017" s="122"/>
      <c r="J5017" s="306"/>
      <c r="K5017" s="115"/>
      <c r="AM5017" s="340"/>
    </row>
    <row r="5018" spans="7:39" customFormat="1" ht="18.75">
      <c r="G5018" s="121"/>
      <c r="H5018" s="120"/>
      <c r="I5018" s="122"/>
      <c r="J5018" s="306"/>
      <c r="K5018" s="115"/>
      <c r="AM5018" s="340"/>
    </row>
    <row r="5019" spans="7:39" customFormat="1" ht="18.75">
      <c r="G5019" s="121"/>
      <c r="H5019" s="120"/>
      <c r="I5019" s="122"/>
      <c r="J5019" s="306"/>
      <c r="K5019" s="115"/>
      <c r="AM5019" s="340"/>
    </row>
    <row r="5020" spans="7:39" customFormat="1" ht="18.75">
      <c r="G5020" s="121"/>
      <c r="H5020" s="120"/>
      <c r="I5020" s="122"/>
      <c r="J5020" s="306"/>
      <c r="K5020" s="115"/>
      <c r="AM5020" s="340"/>
    </row>
    <row r="5021" spans="7:39" customFormat="1" ht="18.75">
      <c r="G5021" s="121"/>
      <c r="H5021" s="120"/>
      <c r="I5021" s="122"/>
      <c r="J5021" s="306"/>
      <c r="K5021" s="115"/>
      <c r="AM5021" s="340"/>
    </row>
    <row r="5022" spans="7:39" customFormat="1" ht="18.75">
      <c r="G5022" s="121"/>
      <c r="H5022" s="120"/>
      <c r="I5022" s="122"/>
      <c r="J5022" s="306"/>
      <c r="K5022" s="115"/>
      <c r="AM5022" s="340"/>
    </row>
    <row r="5023" spans="7:39" customFormat="1" ht="18.75">
      <c r="G5023" s="121"/>
      <c r="H5023" s="120"/>
      <c r="I5023" s="122"/>
      <c r="J5023" s="306"/>
      <c r="K5023" s="115"/>
      <c r="AM5023" s="340"/>
    </row>
    <row r="5024" spans="7:39" customFormat="1" ht="18.75">
      <c r="G5024" s="121"/>
      <c r="H5024" s="120"/>
      <c r="I5024" s="122"/>
      <c r="J5024" s="306"/>
      <c r="K5024" s="115"/>
      <c r="AM5024" s="340"/>
    </row>
    <row r="5025" spans="7:39" customFormat="1" ht="18.75">
      <c r="G5025" s="121"/>
      <c r="H5025" s="120"/>
      <c r="I5025" s="122"/>
      <c r="J5025" s="306"/>
      <c r="K5025" s="115"/>
      <c r="AM5025" s="340"/>
    </row>
    <row r="5026" spans="7:39" customFormat="1" ht="18.75">
      <c r="G5026" s="121"/>
      <c r="H5026" s="120"/>
      <c r="I5026" s="122"/>
      <c r="J5026" s="306"/>
      <c r="K5026" s="115"/>
      <c r="AM5026" s="340"/>
    </row>
    <row r="5027" spans="7:39" customFormat="1" ht="18.75">
      <c r="G5027" s="121"/>
      <c r="H5027" s="120"/>
      <c r="I5027" s="122"/>
      <c r="J5027" s="306"/>
      <c r="K5027" s="115"/>
      <c r="AM5027" s="340"/>
    </row>
    <row r="5028" spans="7:39" customFormat="1" ht="18.75">
      <c r="G5028" s="121"/>
      <c r="H5028" s="120"/>
      <c r="I5028" s="122"/>
      <c r="J5028" s="306"/>
      <c r="K5028" s="115"/>
      <c r="AM5028" s="340"/>
    </row>
    <row r="5029" spans="7:39" customFormat="1" ht="18.75">
      <c r="G5029" s="121"/>
      <c r="H5029" s="120"/>
      <c r="I5029" s="122"/>
      <c r="J5029" s="306"/>
      <c r="K5029" s="115"/>
      <c r="AM5029" s="340"/>
    </row>
    <row r="5030" spans="7:39" customFormat="1" ht="18.75">
      <c r="G5030" s="121"/>
      <c r="H5030" s="120"/>
      <c r="I5030" s="122"/>
      <c r="J5030" s="306"/>
      <c r="K5030" s="115"/>
      <c r="AM5030" s="340"/>
    </row>
    <row r="5031" spans="7:39" customFormat="1" ht="18.75">
      <c r="G5031" s="121"/>
      <c r="H5031" s="120"/>
      <c r="I5031" s="122"/>
      <c r="J5031" s="306"/>
      <c r="K5031" s="115"/>
      <c r="AM5031" s="340"/>
    </row>
    <row r="5032" spans="7:39" customFormat="1" ht="18.75">
      <c r="G5032" s="121"/>
      <c r="H5032" s="120"/>
      <c r="I5032" s="122"/>
      <c r="J5032" s="306"/>
      <c r="K5032" s="115"/>
      <c r="AM5032" s="340"/>
    </row>
    <row r="5033" spans="7:39" customFormat="1" ht="18.75">
      <c r="G5033" s="121"/>
      <c r="H5033" s="120"/>
      <c r="I5033" s="122"/>
      <c r="J5033" s="306"/>
      <c r="K5033" s="115"/>
      <c r="AM5033" s="340"/>
    </row>
    <row r="5034" spans="7:39" customFormat="1" ht="18.75">
      <c r="G5034" s="121"/>
      <c r="H5034" s="120"/>
      <c r="I5034" s="122"/>
      <c r="J5034" s="306"/>
      <c r="K5034" s="115"/>
      <c r="AM5034" s="340"/>
    </row>
    <row r="5035" spans="7:39" customFormat="1" ht="18.75">
      <c r="G5035" s="121"/>
      <c r="H5035" s="120"/>
      <c r="I5035" s="122"/>
      <c r="J5035" s="306"/>
      <c r="K5035" s="115"/>
      <c r="AM5035" s="340"/>
    </row>
    <row r="5036" spans="7:39" customFormat="1" ht="18.75">
      <c r="G5036" s="121"/>
      <c r="H5036" s="120"/>
      <c r="I5036" s="122"/>
      <c r="J5036" s="306"/>
      <c r="K5036" s="115"/>
      <c r="AM5036" s="340"/>
    </row>
    <row r="5037" spans="7:39" customFormat="1" ht="18.75">
      <c r="G5037" s="121"/>
      <c r="H5037" s="120"/>
      <c r="I5037" s="122"/>
      <c r="J5037" s="306"/>
      <c r="K5037" s="115"/>
      <c r="AM5037" s="340"/>
    </row>
    <row r="5038" spans="7:39" customFormat="1" ht="18.75">
      <c r="G5038" s="121"/>
      <c r="H5038" s="120"/>
      <c r="I5038" s="122"/>
      <c r="J5038" s="306"/>
      <c r="K5038" s="115"/>
      <c r="AM5038" s="340"/>
    </row>
    <row r="5039" spans="7:39" customFormat="1" ht="18.75">
      <c r="G5039" s="121"/>
      <c r="H5039" s="120"/>
      <c r="I5039" s="122"/>
      <c r="J5039" s="306"/>
      <c r="K5039" s="115"/>
      <c r="AM5039" s="340"/>
    </row>
    <row r="5040" spans="7:39" customFormat="1" ht="18.75">
      <c r="G5040" s="121"/>
      <c r="H5040" s="120"/>
      <c r="I5040" s="122"/>
      <c r="J5040" s="306"/>
      <c r="K5040" s="115"/>
      <c r="AM5040" s="340"/>
    </row>
    <row r="5041" spans="7:39" customFormat="1" ht="18.75">
      <c r="G5041" s="121"/>
      <c r="H5041" s="120"/>
      <c r="I5041" s="122"/>
      <c r="J5041" s="306"/>
      <c r="K5041" s="115"/>
      <c r="AM5041" s="340"/>
    </row>
    <row r="5042" spans="7:39" customFormat="1" ht="18.75">
      <c r="G5042" s="121"/>
      <c r="H5042" s="120"/>
      <c r="I5042" s="122"/>
      <c r="J5042" s="306"/>
      <c r="K5042" s="115"/>
      <c r="AM5042" s="340"/>
    </row>
    <row r="5043" spans="7:39" customFormat="1" ht="18.75">
      <c r="G5043" s="121"/>
      <c r="H5043" s="120"/>
      <c r="I5043" s="122"/>
      <c r="J5043" s="306"/>
      <c r="K5043" s="115"/>
      <c r="AM5043" s="340"/>
    </row>
    <row r="5044" spans="7:39" customFormat="1" ht="18.75">
      <c r="G5044" s="121"/>
      <c r="H5044" s="120"/>
      <c r="I5044" s="122"/>
      <c r="J5044" s="306"/>
      <c r="K5044" s="115"/>
      <c r="AM5044" s="340"/>
    </row>
    <row r="5045" spans="7:39" customFormat="1" ht="18.75">
      <c r="G5045" s="121"/>
      <c r="H5045" s="120"/>
      <c r="I5045" s="122"/>
      <c r="J5045" s="306"/>
      <c r="K5045" s="115"/>
      <c r="AM5045" s="340"/>
    </row>
    <row r="5046" spans="7:39" customFormat="1" ht="18.75">
      <c r="G5046" s="121"/>
      <c r="H5046" s="120"/>
      <c r="I5046" s="122"/>
      <c r="J5046" s="306"/>
      <c r="K5046" s="115"/>
      <c r="AM5046" s="340"/>
    </row>
    <row r="5047" spans="7:39" customFormat="1" ht="18.75">
      <c r="G5047" s="121"/>
      <c r="H5047" s="120"/>
      <c r="I5047" s="122"/>
      <c r="J5047" s="306"/>
      <c r="K5047" s="115"/>
      <c r="AM5047" s="340"/>
    </row>
    <row r="5048" spans="7:39" customFormat="1" ht="18.75">
      <c r="G5048" s="121"/>
      <c r="H5048" s="120"/>
      <c r="I5048" s="122"/>
      <c r="J5048" s="306"/>
      <c r="K5048" s="115"/>
      <c r="AM5048" s="340"/>
    </row>
    <row r="5049" spans="7:39" customFormat="1" ht="18.75">
      <c r="G5049" s="121"/>
      <c r="H5049" s="120"/>
      <c r="I5049" s="122"/>
      <c r="J5049" s="306"/>
      <c r="K5049" s="115"/>
      <c r="AM5049" s="340"/>
    </row>
    <row r="5050" spans="7:39" customFormat="1" ht="18.75">
      <c r="G5050" s="121"/>
      <c r="H5050" s="120"/>
      <c r="I5050" s="122"/>
      <c r="J5050" s="306"/>
      <c r="K5050" s="115"/>
      <c r="AM5050" s="340"/>
    </row>
    <row r="5051" spans="7:39" customFormat="1" ht="18.75">
      <c r="G5051" s="121"/>
      <c r="H5051" s="120"/>
      <c r="I5051" s="122"/>
      <c r="J5051" s="306"/>
      <c r="K5051" s="115"/>
      <c r="AM5051" s="340"/>
    </row>
    <row r="5052" spans="7:39" customFormat="1" ht="18.75">
      <c r="G5052" s="121"/>
      <c r="H5052" s="120"/>
      <c r="I5052" s="122"/>
      <c r="J5052" s="306"/>
      <c r="K5052" s="115"/>
      <c r="AM5052" s="340"/>
    </row>
    <row r="5053" spans="7:39" customFormat="1" ht="18.75">
      <c r="G5053" s="121"/>
      <c r="H5053" s="120"/>
      <c r="I5053" s="122"/>
      <c r="J5053" s="306"/>
      <c r="K5053" s="115"/>
      <c r="AM5053" s="340"/>
    </row>
    <row r="5054" spans="7:39" customFormat="1" ht="18.75">
      <c r="G5054" s="121"/>
      <c r="H5054" s="120"/>
      <c r="I5054" s="122"/>
      <c r="J5054" s="306"/>
      <c r="K5054" s="115"/>
      <c r="AM5054" s="340"/>
    </row>
    <row r="5055" spans="7:39" customFormat="1" ht="18.75">
      <c r="G5055" s="121"/>
      <c r="H5055" s="120"/>
      <c r="I5055" s="122"/>
      <c r="J5055" s="306"/>
      <c r="K5055" s="115"/>
      <c r="AM5055" s="340"/>
    </row>
    <row r="5056" spans="7:39" customFormat="1" ht="18.75">
      <c r="G5056" s="121"/>
      <c r="H5056" s="120"/>
      <c r="I5056" s="122"/>
      <c r="J5056" s="306"/>
      <c r="K5056" s="115"/>
      <c r="AM5056" s="340"/>
    </row>
    <row r="5057" spans="7:39" customFormat="1" ht="18.75">
      <c r="G5057" s="121"/>
      <c r="H5057" s="120"/>
      <c r="I5057" s="122"/>
      <c r="J5057" s="306"/>
      <c r="K5057" s="115"/>
      <c r="AM5057" s="340"/>
    </row>
    <row r="5058" spans="7:39" customFormat="1" ht="18.75">
      <c r="G5058" s="121"/>
      <c r="H5058" s="120"/>
      <c r="I5058" s="122"/>
      <c r="J5058" s="306"/>
      <c r="K5058" s="115"/>
      <c r="AM5058" s="340"/>
    </row>
    <row r="5059" spans="7:39" customFormat="1" ht="18.75">
      <c r="G5059" s="121"/>
      <c r="H5059" s="120"/>
      <c r="I5059" s="122"/>
      <c r="J5059" s="306"/>
      <c r="K5059" s="115"/>
      <c r="AM5059" s="340"/>
    </row>
    <row r="5060" spans="7:39" customFormat="1" ht="18.75">
      <c r="G5060" s="121"/>
      <c r="H5060" s="120"/>
      <c r="I5060" s="122"/>
      <c r="J5060" s="306"/>
      <c r="K5060" s="115"/>
      <c r="AM5060" s="340"/>
    </row>
    <row r="5061" spans="7:39" customFormat="1" ht="18.75">
      <c r="G5061" s="121"/>
      <c r="H5061" s="120"/>
      <c r="I5061" s="122"/>
      <c r="J5061" s="306"/>
      <c r="K5061" s="115"/>
      <c r="AM5061" s="340"/>
    </row>
    <row r="5062" spans="7:39" customFormat="1" ht="18.75">
      <c r="G5062" s="121"/>
      <c r="H5062" s="120"/>
      <c r="I5062" s="122"/>
      <c r="J5062" s="306"/>
      <c r="K5062" s="115"/>
      <c r="AM5062" s="340"/>
    </row>
    <row r="5063" spans="7:39" customFormat="1" ht="18.75">
      <c r="G5063" s="121"/>
      <c r="H5063" s="120"/>
      <c r="I5063" s="122"/>
      <c r="J5063" s="306"/>
      <c r="K5063" s="115"/>
      <c r="AM5063" s="340"/>
    </row>
    <row r="5064" spans="7:39" customFormat="1" ht="18.75">
      <c r="G5064" s="121"/>
      <c r="H5064" s="120"/>
      <c r="I5064" s="122"/>
      <c r="J5064" s="306"/>
      <c r="K5064" s="115"/>
      <c r="AM5064" s="340"/>
    </row>
    <row r="5065" spans="7:39" customFormat="1" ht="18.75">
      <c r="G5065" s="121"/>
      <c r="H5065" s="120"/>
      <c r="I5065" s="122"/>
      <c r="J5065" s="306"/>
      <c r="K5065" s="115"/>
      <c r="AM5065" s="340"/>
    </row>
    <row r="5066" spans="7:39" customFormat="1" ht="18.75">
      <c r="G5066" s="121"/>
      <c r="H5066" s="120"/>
      <c r="I5066" s="122"/>
      <c r="J5066" s="306"/>
      <c r="K5066" s="115"/>
      <c r="AM5066" s="340"/>
    </row>
    <row r="5067" spans="7:39" customFormat="1" ht="18.75">
      <c r="G5067" s="121"/>
      <c r="H5067" s="120"/>
      <c r="I5067" s="122"/>
      <c r="J5067" s="306"/>
      <c r="K5067" s="115"/>
      <c r="AM5067" s="340"/>
    </row>
    <row r="5068" spans="7:39" customFormat="1" ht="18.75">
      <c r="G5068" s="121"/>
      <c r="H5068" s="120"/>
      <c r="I5068" s="122"/>
      <c r="J5068" s="306"/>
      <c r="K5068" s="115"/>
      <c r="AM5068" s="340"/>
    </row>
    <row r="5069" spans="7:39" customFormat="1" ht="18.75">
      <c r="G5069" s="121"/>
      <c r="H5069" s="120"/>
      <c r="I5069" s="122"/>
      <c r="J5069" s="306"/>
      <c r="K5069" s="115"/>
      <c r="AM5069" s="340"/>
    </row>
    <row r="5070" spans="7:39" customFormat="1" ht="18.75">
      <c r="G5070" s="121"/>
      <c r="H5070" s="120"/>
      <c r="I5070" s="122"/>
      <c r="J5070" s="306"/>
      <c r="K5070" s="115"/>
      <c r="AM5070" s="340"/>
    </row>
    <row r="5071" spans="7:39" customFormat="1" ht="18.75">
      <c r="G5071" s="121"/>
      <c r="H5071" s="120"/>
      <c r="I5071" s="122"/>
      <c r="J5071" s="306"/>
      <c r="K5071" s="115"/>
      <c r="AM5071" s="340"/>
    </row>
    <row r="5072" spans="7:39" customFormat="1" ht="18.75">
      <c r="G5072" s="121"/>
      <c r="H5072" s="120"/>
      <c r="I5072" s="122"/>
      <c r="J5072" s="306"/>
      <c r="K5072" s="115"/>
      <c r="AM5072" s="340"/>
    </row>
    <row r="5073" spans="7:39" customFormat="1" ht="18.75">
      <c r="G5073" s="121"/>
      <c r="H5073" s="120"/>
      <c r="I5073" s="122"/>
      <c r="J5073" s="306"/>
      <c r="K5073" s="115"/>
      <c r="AM5073" s="340"/>
    </row>
    <row r="5074" spans="7:39" customFormat="1" ht="18.75">
      <c r="G5074" s="121"/>
      <c r="H5074" s="120"/>
      <c r="I5074" s="122"/>
      <c r="J5074" s="306"/>
      <c r="K5074" s="115"/>
      <c r="AM5074" s="340"/>
    </row>
    <row r="5075" spans="7:39" customFormat="1" ht="18.75">
      <c r="G5075" s="121"/>
      <c r="H5075" s="120"/>
      <c r="I5075" s="122"/>
      <c r="J5075" s="306"/>
      <c r="K5075" s="115"/>
      <c r="AM5075" s="340"/>
    </row>
    <row r="5076" spans="7:39" customFormat="1" ht="18.75">
      <c r="G5076" s="121"/>
      <c r="H5076" s="120"/>
      <c r="I5076" s="122"/>
      <c r="J5076" s="306"/>
      <c r="K5076" s="115"/>
      <c r="AM5076" s="340"/>
    </row>
    <row r="5077" spans="7:39" customFormat="1" ht="18.75">
      <c r="G5077" s="121"/>
      <c r="H5077" s="120"/>
      <c r="I5077" s="122"/>
      <c r="J5077" s="306"/>
      <c r="K5077" s="115"/>
      <c r="AM5077" s="340"/>
    </row>
    <row r="5078" spans="7:39" customFormat="1" ht="18.75">
      <c r="G5078" s="121"/>
      <c r="H5078" s="120"/>
      <c r="I5078" s="122"/>
      <c r="J5078" s="306"/>
      <c r="K5078" s="115"/>
      <c r="AM5078" s="340"/>
    </row>
    <row r="5079" spans="7:39" customFormat="1" ht="18.75">
      <c r="G5079" s="121"/>
      <c r="H5079" s="120"/>
      <c r="I5079" s="122"/>
      <c r="J5079" s="306"/>
      <c r="K5079" s="115"/>
      <c r="AM5079" s="340"/>
    </row>
    <row r="5080" spans="7:39" customFormat="1" ht="18.75">
      <c r="G5080" s="121"/>
      <c r="H5080" s="120"/>
      <c r="I5080" s="122"/>
      <c r="J5080" s="306"/>
      <c r="K5080" s="115"/>
      <c r="AM5080" s="340"/>
    </row>
    <row r="5081" spans="7:39" customFormat="1" ht="18.75">
      <c r="G5081" s="121"/>
      <c r="H5081" s="120"/>
      <c r="I5081" s="122"/>
      <c r="J5081" s="306"/>
      <c r="K5081" s="115"/>
      <c r="AM5081" s="340"/>
    </row>
    <row r="5082" spans="7:39" customFormat="1" ht="18.75">
      <c r="G5082" s="121"/>
      <c r="H5082" s="120"/>
      <c r="I5082" s="122"/>
      <c r="J5082" s="306"/>
      <c r="K5082" s="115"/>
      <c r="AM5082" s="340"/>
    </row>
    <row r="5083" spans="7:39" customFormat="1" ht="18.75">
      <c r="G5083" s="121"/>
      <c r="H5083" s="120"/>
      <c r="I5083" s="122"/>
      <c r="J5083" s="306"/>
      <c r="K5083" s="115"/>
      <c r="AM5083" s="340"/>
    </row>
    <row r="5084" spans="7:39" customFormat="1" ht="18.75">
      <c r="G5084" s="121"/>
      <c r="H5084" s="120"/>
      <c r="I5084" s="122"/>
      <c r="J5084" s="306"/>
      <c r="K5084" s="115"/>
      <c r="AM5084" s="340"/>
    </row>
    <row r="5085" spans="7:39" customFormat="1" ht="18.75">
      <c r="G5085" s="121"/>
      <c r="H5085" s="120"/>
      <c r="I5085" s="122"/>
      <c r="J5085" s="306"/>
      <c r="K5085" s="115"/>
      <c r="AM5085" s="340"/>
    </row>
    <row r="5086" spans="7:39" customFormat="1" ht="18.75">
      <c r="G5086" s="121"/>
      <c r="H5086" s="120"/>
      <c r="I5086" s="122"/>
      <c r="J5086" s="306"/>
      <c r="K5086" s="115"/>
      <c r="AM5086" s="340"/>
    </row>
    <row r="5087" spans="7:39" customFormat="1" ht="18.75">
      <c r="G5087" s="121"/>
      <c r="H5087" s="120"/>
      <c r="I5087" s="122"/>
      <c r="J5087" s="306"/>
      <c r="K5087" s="115"/>
      <c r="AM5087" s="340"/>
    </row>
    <row r="5088" spans="7:39" customFormat="1" ht="18.75">
      <c r="G5088" s="121"/>
      <c r="H5088" s="120"/>
      <c r="I5088" s="122"/>
      <c r="J5088" s="306"/>
      <c r="K5088" s="115"/>
      <c r="AM5088" s="340"/>
    </row>
    <row r="5089" spans="7:39" customFormat="1" ht="18.75">
      <c r="G5089" s="121"/>
      <c r="H5089" s="120"/>
      <c r="I5089" s="122"/>
      <c r="J5089" s="306"/>
      <c r="K5089" s="115"/>
      <c r="AM5089" s="340"/>
    </row>
    <row r="5090" spans="7:39" customFormat="1" ht="18.75">
      <c r="G5090" s="121"/>
      <c r="H5090" s="120"/>
      <c r="I5090" s="122"/>
      <c r="J5090" s="306"/>
      <c r="K5090" s="115"/>
      <c r="AM5090" s="340"/>
    </row>
    <row r="5091" spans="7:39" customFormat="1" ht="18.75">
      <c r="G5091" s="121"/>
      <c r="H5091" s="120"/>
      <c r="I5091" s="122"/>
      <c r="J5091" s="306"/>
      <c r="K5091" s="115"/>
      <c r="AM5091" s="340"/>
    </row>
    <row r="5092" spans="7:39" customFormat="1" ht="18.75">
      <c r="G5092" s="121"/>
      <c r="H5092" s="120"/>
      <c r="I5092" s="122"/>
      <c r="J5092" s="306"/>
      <c r="K5092" s="115"/>
      <c r="AM5092" s="340"/>
    </row>
    <row r="5093" spans="7:39" customFormat="1" ht="18.75">
      <c r="G5093" s="121"/>
      <c r="H5093" s="120"/>
      <c r="I5093" s="122"/>
      <c r="J5093" s="306"/>
      <c r="K5093" s="115"/>
      <c r="AM5093" s="340"/>
    </row>
    <row r="5094" spans="7:39" customFormat="1" ht="18.75">
      <c r="G5094" s="121"/>
      <c r="H5094" s="120"/>
      <c r="I5094" s="122"/>
      <c r="J5094" s="306"/>
      <c r="K5094" s="115"/>
      <c r="AM5094" s="340"/>
    </row>
    <row r="5095" spans="7:39" customFormat="1" ht="18.75">
      <c r="G5095" s="121"/>
      <c r="H5095" s="120"/>
      <c r="I5095" s="122"/>
      <c r="J5095" s="306"/>
      <c r="K5095" s="115"/>
      <c r="AM5095" s="340"/>
    </row>
    <row r="5096" spans="7:39" customFormat="1" ht="18.75">
      <c r="G5096" s="121"/>
      <c r="H5096" s="120"/>
      <c r="I5096" s="122"/>
      <c r="J5096" s="306"/>
      <c r="K5096" s="115"/>
      <c r="AM5096" s="340"/>
    </row>
    <row r="5097" spans="7:39" customFormat="1" ht="18.75">
      <c r="G5097" s="121"/>
      <c r="H5097" s="120"/>
      <c r="I5097" s="122"/>
      <c r="J5097" s="306"/>
      <c r="K5097" s="115"/>
      <c r="AM5097" s="340"/>
    </row>
    <row r="5098" spans="7:39" customFormat="1" ht="18.75">
      <c r="G5098" s="121"/>
      <c r="H5098" s="120"/>
      <c r="I5098" s="122"/>
      <c r="J5098" s="306"/>
      <c r="K5098" s="115"/>
      <c r="AM5098" s="340"/>
    </row>
    <row r="5099" spans="7:39" customFormat="1" ht="18.75">
      <c r="G5099" s="121"/>
      <c r="H5099" s="120"/>
      <c r="I5099" s="122"/>
      <c r="J5099" s="306"/>
      <c r="K5099" s="115"/>
      <c r="AM5099" s="340"/>
    </row>
    <row r="5100" spans="7:39" customFormat="1" ht="18.75">
      <c r="G5100" s="121"/>
      <c r="H5100" s="120"/>
      <c r="I5100" s="122"/>
      <c r="J5100" s="306"/>
      <c r="K5100" s="115"/>
      <c r="AM5100" s="340"/>
    </row>
    <row r="5101" spans="7:39" customFormat="1" ht="18.75">
      <c r="G5101" s="121"/>
      <c r="H5101" s="120"/>
      <c r="I5101" s="122"/>
      <c r="J5101" s="306"/>
      <c r="K5101" s="115"/>
      <c r="AM5101" s="340"/>
    </row>
    <row r="5102" spans="7:39" customFormat="1" ht="18.75">
      <c r="G5102" s="121"/>
      <c r="H5102" s="120"/>
      <c r="I5102" s="122"/>
      <c r="J5102" s="306"/>
      <c r="K5102" s="115"/>
      <c r="AM5102" s="340"/>
    </row>
    <row r="5103" spans="7:39" customFormat="1" ht="18.75">
      <c r="G5103" s="121"/>
      <c r="H5103" s="120"/>
      <c r="I5103" s="122"/>
      <c r="J5103" s="306"/>
      <c r="K5103" s="115"/>
      <c r="AM5103" s="340"/>
    </row>
    <row r="5104" spans="7:39" customFormat="1" ht="18.75">
      <c r="G5104" s="121"/>
      <c r="H5104" s="120"/>
      <c r="I5104" s="122"/>
      <c r="J5104" s="306"/>
      <c r="K5104" s="115"/>
      <c r="AM5104" s="340"/>
    </row>
    <row r="5105" spans="7:39" customFormat="1" ht="18.75">
      <c r="G5105" s="121"/>
      <c r="H5105" s="120"/>
      <c r="I5105" s="122"/>
      <c r="J5105" s="306"/>
      <c r="K5105" s="115"/>
      <c r="AM5105" s="340"/>
    </row>
    <row r="5106" spans="7:39" customFormat="1" ht="18.75">
      <c r="G5106" s="121"/>
      <c r="H5106" s="120"/>
      <c r="I5106" s="122"/>
      <c r="J5106" s="306"/>
      <c r="K5106" s="115"/>
      <c r="AM5106" s="340"/>
    </row>
    <row r="5107" spans="7:39" customFormat="1" ht="18.75">
      <c r="G5107" s="121"/>
      <c r="H5107" s="120"/>
      <c r="I5107" s="122"/>
      <c r="J5107" s="306"/>
      <c r="K5107" s="115"/>
      <c r="AM5107" s="340"/>
    </row>
    <row r="5108" spans="7:39" customFormat="1" ht="18.75">
      <c r="G5108" s="121"/>
      <c r="H5108" s="120"/>
      <c r="I5108" s="122"/>
      <c r="J5108" s="306"/>
      <c r="K5108" s="115"/>
      <c r="AM5108" s="340"/>
    </row>
    <row r="5109" spans="7:39" customFormat="1" ht="18.75">
      <c r="G5109" s="121"/>
      <c r="H5109" s="120"/>
      <c r="I5109" s="122"/>
      <c r="J5109" s="306"/>
      <c r="K5109" s="115"/>
      <c r="AM5109" s="340"/>
    </row>
    <row r="5110" spans="7:39" customFormat="1" ht="18.75">
      <c r="G5110" s="121"/>
      <c r="H5110" s="120"/>
      <c r="I5110" s="122"/>
      <c r="J5110" s="306"/>
      <c r="K5110" s="115"/>
      <c r="AM5110" s="340"/>
    </row>
    <row r="5111" spans="7:39" customFormat="1" ht="18.75">
      <c r="G5111" s="121"/>
      <c r="H5111" s="120"/>
      <c r="I5111" s="122"/>
      <c r="J5111" s="306"/>
      <c r="K5111" s="115"/>
      <c r="AM5111" s="340"/>
    </row>
    <row r="5112" spans="7:39" customFormat="1" ht="18.75">
      <c r="G5112" s="121"/>
      <c r="H5112" s="120"/>
      <c r="I5112" s="122"/>
      <c r="J5112" s="306"/>
      <c r="K5112" s="115"/>
      <c r="AM5112" s="340"/>
    </row>
    <row r="5113" spans="7:39" customFormat="1" ht="18.75">
      <c r="G5113" s="121"/>
      <c r="H5113" s="120"/>
      <c r="I5113" s="122"/>
      <c r="J5113" s="306"/>
      <c r="K5113" s="115"/>
      <c r="AM5113" s="340"/>
    </row>
    <row r="5114" spans="7:39" customFormat="1" ht="18.75">
      <c r="G5114" s="121"/>
      <c r="H5114" s="120"/>
      <c r="I5114" s="122"/>
      <c r="J5114" s="306"/>
      <c r="K5114" s="115"/>
      <c r="AM5114" s="340"/>
    </row>
    <row r="5115" spans="7:39" customFormat="1" ht="18.75">
      <c r="G5115" s="121"/>
      <c r="H5115" s="120"/>
      <c r="I5115" s="122"/>
      <c r="J5115" s="306"/>
      <c r="K5115" s="115"/>
      <c r="AM5115" s="340"/>
    </row>
    <row r="5116" spans="7:39" customFormat="1" ht="18.75">
      <c r="G5116" s="121"/>
      <c r="H5116" s="120"/>
      <c r="I5116" s="122"/>
      <c r="J5116" s="306"/>
      <c r="K5116" s="115"/>
      <c r="AM5116" s="340"/>
    </row>
    <row r="5117" spans="7:39" customFormat="1" ht="18.75">
      <c r="G5117" s="121"/>
      <c r="H5117" s="120"/>
      <c r="I5117" s="122"/>
      <c r="J5117" s="306"/>
      <c r="K5117" s="115"/>
      <c r="AM5117" s="340"/>
    </row>
    <row r="5118" spans="7:39" customFormat="1" ht="18.75">
      <c r="G5118" s="121"/>
      <c r="H5118" s="120"/>
      <c r="I5118" s="122"/>
      <c r="J5118" s="306"/>
      <c r="K5118" s="115"/>
      <c r="AM5118" s="340"/>
    </row>
    <row r="5119" spans="7:39" customFormat="1" ht="18.75">
      <c r="G5119" s="121"/>
      <c r="H5119" s="120"/>
      <c r="I5119" s="122"/>
      <c r="J5119" s="306"/>
      <c r="K5119" s="115"/>
      <c r="AM5119" s="340"/>
    </row>
    <row r="5120" spans="7:39" customFormat="1" ht="18.75">
      <c r="G5120" s="121"/>
      <c r="H5120" s="120"/>
      <c r="I5120" s="122"/>
      <c r="J5120" s="306"/>
      <c r="K5120" s="115"/>
      <c r="AM5120" s="340"/>
    </row>
    <row r="5121" spans="7:39" customFormat="1" ht="18.75">
      <c r="G5121" s="121"/>
      <c r="H5121" s="120"/>
      <c r="I5121" s="122"/>
      <c r="J5121" s="306"/>
      <c r="K5121" s="115"/>
      <c r="AM5121" s="340"/>
    </row>
    <row r="5122" spans="7:39" customFormat="1" ht="18.75">
      <c r="G5122" s="121"/>
      <c r="H5122" s="120"/>
      <c r="I5122" s="122"/>
      <c r="J5122" s="306"/>
      <c r="K5122" s="115"/>
      <c r="AM5122" s="340"/>
    </row>
    <row r="5123" spans="7:39" customFormat="1" ht="18.75">
      <c r="G5123" s="121"/>
      <c r="H5123" s="120"/>
      <c r="I5123" s="122"/>
      <c r="J5123" s="306"/>
      <c r="K5123" s="115"/>
      <c r="AM5123" s="340"/>
    </row>
    <row r="5124" spans="7:39" customFormat="1" ht="18.75">
      <c r="G5124" s="121"/>
      <c r="H5124" s="120"/>
      <c r="I5124" s="122"/>
      <c r="J5124" s="306"/>
      <c r="K5124" s="115"/>
      <c r="AM5124" s="340"/>
    </row>
    <row r="5125" spans="7:39" customFormat="1" ht="18.75">
      <c r="G5125" s="121"/>
      <c r="H5125" s="120"/>
      <c r="I5125" s="122"/>
      <c r="J5125" s="306"/>
      <c r="K5125" s="115"/>
      <c r="AM5125" s="340"/>
    </row>
    <row r="5126" spans="7:39" customFormat="1" ht="18.75">
      <c r="G5126" s="121"/>
      <c r="H5126" s="120"/>
      <c r="I5126" s="122"/>
      <c r="J5126" s="306"/>
      <c r="K5126" s="115"/>
      <c r="AM5126" s="340"/>
    </row>
    <row r="5127" spans="7:39" customFormat="1" ht="18.75">
      <c r="G5127" s="121"/>
      <c r="H5127" s="120"/>
      <c r="I5127" s="122"/>
      <c r="J5127" s="306"/>
      <c r="K5127" s="115"/>
      <c r="AM5127" s="340"/>
    </row>
    <row r="5128" spans="7:39" customFormat="1" ht="18.75">
      <c r="G5128" s="121"/>
      <c r="H5128" s="120"/>
      <c r="I5128" s="122"/>
      <c r="J5128" s="306"/>
      <c r="K5128" s="115"/>
      <c r="AM5128" s="340"/>
    </row>
    <row r="5129" spans="7:39" customFormat="1" ht="18.75">
      <c r="G5129" s="121"/>
      <c r="H5129" s="120"/>
      <c r="I5129" s="122"/>
      <c r="J5129" s="306"/>
      <c r="K5129" s="115"/>
      <c r="AM5129" s="340"/>
    </row>
    <row r="5130" spans="7:39" customFormat="1" ht="18.75">
      <c r="G5130" s="121"/>
      <c r="H5130" s="120"/>
      <c r="I5130" s="122"/>
      <c r="J5130" s="306"/>
      <c r="K5130" s="115"/>
      <c r="AM5130" s="340"/>
    </row>
    <row r="5131" spans="7:39" customFormat="1" ht="18.75">
      <c r="G5131" s="121"/>
      <c r="H5131" s="120"/>
      <c r="I5131" s="122"/>
      <c r="J5131" s="306"/>
      <c r="K5131" s="115"/>
      <c r="AM5131" s="340"/>
    </row>
    <row r="5132" spans="7:39" customFormat="1" ht="18.75">
      <c r="G5132" s="121"/>
      <c r="H5132" s="120"/>
      <c r="I5132" s="122"/>
      <c r="J5132" s="306"/>
      <c r="K5132" s="115"/>
      <c r="AM5132" s="340"/>
    </row>
    <row r="5133" spans="7:39" customFormat="1" ht="18.75">
      <c r="G5133" s="121"/>
      <c r="H5133" s="120"/>
      <c r="I5133" s="122"/>
      <c r="J5133" s="306"/>
      <c r="K5133" s="115"/>
      <c r="AM5133" s="340"/>
    </row>
    <row r="5134" spans="7:39" customFormat="1" ht="18.75">
      <c r="G5134" s="121"/>
      <c r="H5134" s="120"/>
      <c r="I5134" s="122"/>
      <c r="J5134" s="306"/>
      <c r="K5134" s="115"/>
      <c r="AM5134" s="340"/>
    </row>
    <row r="5135" spans="7:39" customFormat="1" ht="18.75">
      <c r="G5135" s="121"/>
      <c r="H5135" s="120"/>
      <c r="I5135" s="122"/>
      <c r="J5135" s="306"/>
      <c r="K5135" s="115"/>
      <c r="AM5135" s="340"/>
    </row>
    <row r="5136" spans="7:39" customFormat="1" ht="18.75">
      <c r="G5136" s="121"/>
      <c r="H5136" s="120"/>
      <c r="I5136" s="122"/>
      <c r="J5136" s="306"/>
      <c r="K5136" s="115"/>
      <c r="AM5136" s="340"/>
    </row>
    <row r="5137" spans="7:39" customFormat="1" ht="18.75">
      <c r="G5137" s="121"/>
      <c r="H5137" s="120"/>
      <c r="I5137" s="122"/>
      <c r="J5137" s="306"/>
      <c r="K5137" s="115"/>
      <c r="AM5137" s="340"/>
    </row>
    <row r="5138" spans="7:39" customFormat="1" ht="18.75">
      <c r="G5138" s="121"/>
      <c r="H5138" s="120"/>
      <c r="I5138" s="122"/>
      <c r="J5138" s="306"/>
      <c r="K5138" s="115"/>
      <c r="AM5138" s="340"/>
    </row>
    <row r="5139" spans="7:39" customFormat="1" ht="18.75">
      <c r="G5139" s="121"/>
      <c r="H5139" s="120"/>
      <c r="I5139" s="122"/>
      <c r="J5139" s="306"/>
      <c r="K5139" s="115"/>
      <c r="AM5139" s="340"/>
    </row>
    <row r="5140" spans="7:39" customFormat="1" ht="18.75">
      <c r="G5140" s="121"/>
      <c r="H5140" s="120"/>
      <c r="I5140" s="122"/>
      <c r="J5140" s="306"/>
      <c r="K5140" s="115"/>
      <c r="AM5140" s="340"/>
    </row>
    <row r="5141" spans="7:39" customFormat="1" ht="18.75">
      <c r="G5141" s="121"/>
      <c r="H5141" s="120"/>
      <c r="I5141" s="122"/>
      <c r="J5141" s="306"/>
      <c r="K5141" s="115"/>
      <c r="AM5141" s="340"/>
    </row>
    <row r="5142" spans="7:39" customFormat="1" ht="18.75">
      <c r="G5142" s="121"/>
      <c r="H5142" s="120"/>
      <c r="I5142" s="122"/>
      <c r="J5142" s="306"/>
      <c r="K5142" s="115"/>
      <c r="AM5142" s="340"/>
    </row>
    <row r="5143" spans="7:39" customFormat="1" ht="18.75">
      <c r="G5143" s="121"/>
      <c r="H5143" s="120"/>
      <c r="I5143" s="122"/>
      <c r="J5143" s="306"/>
      <c r="K5143" s="115"/>
      <c r="AM5143" s="340"/>
    </row>
    <row r="5144" spans="7:39" customFormat="1" ht="18.75">
      <c r="G5144" s="121"/>
      <c r="H5144" s="120"/>
      <c r="I5144" s="122"/>
      <c r="J5144" s="306"/>
      <c r="K5144" s="115"/>
      <c r="AM5144" s="340"/>
    </row>
    <row r="5145" spans="7:39" customFormat="1" ht="18.75">
      <c r="G5145" s="121"/>
      <c r="H5145" s="120"/>
      <c r="I5145" s="122"/>
      <c r="J5145" s="306"/>
      <c r="K5145" s="115"/>
      <c r="AM5145" s="340"/>
    </row>
    <row r="5146" spans="7:39" customFormat="1" ht="18.75">
      <c r="G5146" s="121"/>
      <c r="H5146" s="120"/>
      <c r="I5146" s="122"/>
      <c r="J5146" s="306"/>
      <c r="K5146" s="115"/>
      <c r="AM5146" s="340"/>
    </row>
    <row r="5147" spans="7:39" customFormat="1" ht="18.75">
      <c r="G5147" s="121"/>
      <c r="H5147" s="120"/>
      <c r="I5147" s="122"/>
      <c r="J5147" s="306"/>
      <c r="K5147" s="115"/>
      <c r="AM5147" s="340"/>
    </row>
    <row r="5148" spans="7:39" customFormat="1" ht="18.75">
      <c r="G5148" s="121"/>
      <c r="H5148" s="120"/>
      <c r="I5148" s="122"/>
      <c r="J5148" s="306"/>
      <c r="K5148" s="115"/>
      <c r="AM5148" s="340"/>
    </row>
    <row r="5149" spans="7:39" customFormat="1" ht="18.75">
      <c r="G5149" s="121"/>
      <c r="H5149" s="120"/>
      <c r="I5149" s="122"/>
      <c r="J5149" s="306"/>
      <c r="K5149" s="115"/>
      <c r="AM5149" s="340"/>
    </row>
    <row r="5150" spans="7:39" customFormat="1" ht="18.75">
      <c r="G5150" s="121"/>
      <c r="H5150" s="120"/>
      <c r="I5150" s="122"/>
      <c r="J5150" s="306"/>
      <c r="K5150" s="115"/>
      <c r="AM5150" s="340"/>
    </row>
    <row r="5151" spans="7:39" customFormat="1" ht="18.75">
      <c r="G5151" s="121"/>
      <c r="H5151" s="120"/>
      <c r="I5151" s="122"/>
      <c r="J5151" s="306"/>
      <c r="K5151" s="115"/>
      <c r="AM5151" s="340"/>
    </row>
    <row r="5152" spans="7:39" customFormat="1" ht="18.75">
      <c r="G5152" s="121"/>
      <c r="H5152" s="120"/>
      <c r="I5152" s="122"/>
      <c r="J5152" s="306"/>
      <c r="K5152" s="115"/>
      <c r="AM5152" s="340"/>
    </row>
    <row r="5153" spans="7:39" customFormat="1" ht="18.75">
      <c r="G5153" s="121"/>
      <c r="H5153" s="120"/>
      <c r="I5153" s="122"/>
      <c r="J5153" s="306"/>
      <c r="K5153" s="115"/>
      <c r="AM5153" s="340"/>
    </row>
    <row r="5154" spans="7:39" customFormat="1" ht="18.75">
      <c r="G5154" s="121"/>
      <c r="H5154" s="120"/>
      <c r="I5154" s="122"/>
      <c r="J5154" s="306"/>
      <c r="K5154" s="115"/>
      <c r="AM5154" s="340"/>
    </row>
    <row r="5155" spans="7:39" customFormat="1" ht="18.75">
      <c r="G5155" s="121"/>
      <c r="H5155" s="120"/>
      <c r="I5155" s="122"/>
      <c r="J5155" s="306"/>
      <c r="K5155" s="115"/>
      <c r="AM5155" s="340"/>
    </row>
    <row r="5156" spans="7:39" customFormat="1" ht="18.75">
      <c r="G5156" s="121"/>
      <c r="H5156" s="120"/>
      <c r="I5156" s="122"/>
      <c r="J5156" s="306"/>
      <c r="K5156" s="115"/>
      <c r="AM5156" s="340"/>
    </row>
    <row r="5157" spans="7:39" customFormat="1" ht="18.75">
      <c r="G5157" s="121"/>
      <c r="H5157" s="120"/>
      <c r="I5157" s="122"/>
      <c r="J5157" s="306"/>
      <c r="K5157" s="115"/>
      <c r="AM5157" s="340"/>
    </row>
    <row r="5158" spans="7:39" customFormat="1" ht="18.75">
      <c r="G5158" s="121"/>
      <c r="H5158" s="120"/>
      <c r="I5158" s="122"/>
      <c r="J5158" s="306"/>
      <c r="K5158" s="115"/>
      <c r="AM5158" s="340"/>
    </row>
    <row r="5159" spans="7:39" customFormat="1" ht="18.75">
      <c r="G5159" s="121"/>
      <c r="H5159" s="120"/>
      <c r="I5159" s="122"/>
      <c r="J5159" s="306"/>
      <c r="K5159" s="115"/>
      <c r="AM5159" s="340"/>
    </row>
    <row r="5160" spans="7:39" customFormat="1" ht="18.75">
      <c r="G5160" s="121"/>
      <c r="H5160" s="120"/>
      <c r="I5160" s="122"/>
      <c r="J5160" s="306"/>
      <c r="K5160" s="115"/>
      <c r="AM5160" s="340"/>
    </row>
    <row r="5161" spans="7:39" customFormat="1" ht="18.75">
      <c r="G5161" s="121"/>
      <c r="H5161" s="120"/>
      <c r="I5161" s="122"/>
      <c r="J5161" s="306"/>
      <c r="K5161" s="115"/>
      <c r="AM5161" s="340"/>
    </row>
    <row r="5162" spans="7:39" customFormat="1" ht="18.75">
      <c r="G5162" s="121"/>
      <c r="H5162" s="120"/>
      <c r="I5162" s="122"/>
      <c r="J5162" s="306"/>
      <c r="K5162" s="115"/>
      <c r="AM5162" s="340"/>
    </row>
    <row r="5163" spans="7:39" customFormat="1" ht="18.75">
      <c r="G5163" s="121"/>
      <c r="H5163" s="120"/>
      <c r="I5163" s="122"/>
      <c r="J5163" s="306"/>
      <c r="K5163" s="115"/>
      <c r="AM5163" s="340"/>
    </row>
    <row r="5164" spans="7:39" customFormat="1" ht="18.75">
      <c r="G5164" s="121"/>
      <c r="H5164" s="120"/>
      <c r="I5164" s="122"/>
      <c r="J5164" s="306"/>
      <c r="K5164" s="115"/>
      <c r="AM5164" s="340"/>
    </row>
    <row r="5165" spans="7:39" customFormat="1" ht="18.75">
      <c r="G5165" s="121"/>
      <c r="H5165" s="120"/>
      <c r="I5165" s="122"/>
      <c r="J5165" s="306"/>
      <c r="K5165" s="115"/>
      <c r="AM5165" s="340"/>
    </row>
    <row r="5166" spans="7:39" customFormat="1" ht="18.75">
      <c r="G5166" s="121"/>
      <c r="H5166" s="120"/>
      <c r="I5166" s="122"/>
      <c r="J5166" s="306"/>
      <c r="K5166" s="115"/>
      <c r="AM5166" s="340"/>
    </row>
    <row r="5167" spans="7:39" customFormat="1" ht="18.75">
      <c r="G5167" s="121"/>
      <c r="H5167" s="120"/>
      <c r="I5167" s="122"/>
      <c r="J5167" s="306"/>
      <c r="K5167" s="115"/>
      <c r="AM5167" s="340"/>
    </row>
    <row r="5168" spans="7:39" customFormat="1" ht="18.75">
      <c r="G5168" s="121"/>
      <c r="H5168" s="120"/>
      <c r="I5168" s="122"/>
      <c r="J5168" s="306"/>
      <c r="K5168" s="115"/>
      <c r="AM5168" s="340"/>
    </row>
    <row r="5169" spans="7:39" customFormat="1" ht="18.75">
      <c r="G5169" s="121"/>
      <c r="H5169" s="120"/>
      <c r="I5169" s="122"/>
      <c r="J5169" s="306"/>
      <c r="K5169" s="115"/>
      <c r="AM5169" s="340"/>
    </row>
    <row r="5170" spans="7:39" customFormat="1" ht="18.75">
      <c r="G5170" s="121"/>
      <c r="H5170" s="120"/>
      <c r="I5170" s="122"/>
      <c r="J5170" s="306"/>
      <c r="K5170" s="115"/>
      <c r="AM5170" s="340"/>
    </row>
    <row r="5171" spans="7:39" customFormat="1" ht="18.75">
      <c r="G5171" s="121"/>
      <c r="H5171" s="120"/>
      <c r="I5171" s="122"/>
      <c r="J5171" s="306"/>
      <c r="K5171" s="115"/>
      <c r="AM5171" s="340"/>
    </row>
    <row r="5172" spans="7:39" customFormat="1" ht="18.75">
      <c r="G5172" s="121"/>
      <c r="H5172" s="120"/>
      <c r="I5172" s="122"/>
      <c r="J5172" s="306"/>
      <c r="K5172" s="115"/>
      <c r="AM5172" s="340"/>
    </row>
    <row r="5173" spans="7:39" customFormat="1" ht="18.75">
      <c r="G5173" s="121"/>
      <c r="H5173" s="120"/>
      <c r="I5173" s="122"/>
      <c r="J5173" s="306"/>
      <c r="K5173" s="115"/>
      <c r="AM5173" s="340"/>
    </row>
    <row r="5174" spans="7:39" customFormat="1" ht="18.75">
      <c r="G5174" s="121"/>
      <c r="H5174" s="120"/>
      <c r="I5174" s="122"/>
      <c r="J5174" s="306"/>
      <c r="K5174" s="115"/>
      <c r="AM5174" s="340"/>
    </row>
    <row r="5175" spans="7:39" customFormat="1" ht="18.75">
      <c r="G5175" s="121"/>
      <c r="H5175" s="120"/>
      <c r="I5175" s="122"/>
      <c r="J5175" s="306"/>
      <c r="K5175" s="115"/>
      <c r="AM5175" s="340"/>
    </row>
    <row r="5176" spans="7:39" customFormat="1" ht="18.75">
      <c r="G5176" s="121"/>
      <c r="H5176" s="120"/>
      <c r="I5176" s="122"/>
      <c r="J5176" s="306"/>
      <c r="K5176" s="115"/>
      <c r="AM5176" s="340"/>
    </row>
    <row r="5177" spans="7:39" customFormat="1" ht="18.75">
      <c r="G5177" s="121"/>
      <c r="H5177" s="120"/>
      <c r="I5177" s="122"/>
      <c r="J5177" s="306"/>
      <c r="K5177" s="115"/>
      <c r="AM5177" s="340"/>
    </row>
    <row r="5178" spans="7:39" customFormat="1" ht="18.75">
      <c r="G5178" s="121"/>
      <c r="H5178" s="120"/>
      <c r="I5178" s="122"/>
      <c r="J5178" s="306"/>
      <c r="K5178" s="115"/>
      <c r="AM5178" s="340"/>
    </row>
    <row r="5179" spans="7:39" customFormat="1" ht="18.75">
      <c r="G5179" s="121"/>
      <c r="H5179" s="120"/>
      <c r="I5179" s="122"/>
      <c r="J5179" s="306"/>
      <c r="K5179" s="115"/>
      <c r="AM5179" s="340"/>
    </row>
    <row r="5180" spans="7:39" customFormat="1" ht="18.75">
      <c r="G5180" s="121"/>
      <c r="H5180" s="120"/>
      <c r="I5180" s="122"/>
      <c r="J5180" s="306"/>
      <c r="K5180" s="115"/>
      <c r="AM5180" s="340"/>
    </row>
    <row r="5181" spans="7:39" customFormat="1" ht="18.75">
      <c r="G5181" s="121"/>
      <c r="H5181" s="120"/>
      <c r="I5181" s="122"/>
      <c r="J5181" s="306"/>
      <c r="K5181" s="115"/>
      <c r="AM5181" s="340"/>
    </row>
    <row r="5182" spans="7:39" customFormat="1" ht="18.75">
      <c r="G5182" s="121"/>
      <c r="H5182" s="120"/>
      <c r="I5182" s="122"/>
      <c r="J5182" s="306"/>
      <c r="K5182" s="115"/>
      <c r="AM5182" s="340"/>
    </row>
    <row r="5183" spans="7:39" customFormat="1" ht="18.75">
      <c r="G5183" s="121"/>
      <c r="H5183" s="120"/>
      <c r="I5183" s="122"/>
      <c r="J5183" s="306"/>
      <c r="K5183" s="115"/>
      <c r="AM5183" s="340"/>
    </row>
    <row r="5184" spans="7:39" customFormat="1" ht="18.75">
      <c r="G5184" s="121"/>
      <c r="H5184" s="120"/>
      <c r="I5184" s="122"/>
      <c r="J5184" s="306"/>
      <c r="K5184" s="115"/>
      <c r="AM5184" s="340"/>
    </row>
    <row r="5185" spans="7:39" customFormat="1" ht="18.75">
      <c r="G5185" s="121"/>
      <c r="H5185" s="120"/>
      <c r="I5185" s="122"/>
      <c r="J5185" s="306"/>
      <c r="K5185" s="115"/>
      <c r="AM5185" s="340"/>
    </row>
    <row r="5186" spans="7:39" customFormat="1" ht="18.75">
      <c r="G5186" s="121"/>
      <c r="H5186" s="120"/>
      <c r="I5186" s="122"/>
      <c r="J5186" s="306"/>
      <c r="K5186" s="115"/>
      <c r="AM5186" s="340"/>
    </row>
    <row r="5187" spans="7:39" customFormat="1" ht="18.75">
      <c r="G5187" s="121"/>
      <c r="H5187" s="120"/>
      <c r="I5187" s="122"/>
      <c r="J5187" s="306"/>
      <c r="K5187" s="115"/>
      <c r="AM5187" s="340"/>
    </row>
    <row r="5188" spans="7:39" customFormat="1" ht="18.75">
      <c r="G5188" s="121"/>
      <c r="H5188" s="120"/>
      <c r="I5188" s="122"/>
      <c r="J5188" s="306"/>
      <c r="K5188" s="115"/>
      <c r="AM5188" s="340"/>
    </row>
    <row r="5189" spans="7:39" customFormat="1" ht="18.75">
      <c r="G5189" s="121"/>
      <c r="H5189" s="120"/>
      <c r="I5189" s="122"/>
      <c r="J5189" s="306"/>
      <c r="K5189" s="115"/>
      <c r="AM5189" s="340"/>
    </row>
    <row r="5190" spans="7:39" customFormat="1" ht="18.75">
      <c r="G5190" s="121"/>
      <c r="H5190" s="120"/>
      <c r="I5190" s="122"/>
      <c r="J5190" s="306"/>
      <c r="K5190" s="115"/>
      <c r="AM5190" s="340"/>
    </row>
    <row r="5191" spans="7:39" customFormat="1" ht="18.75">
      <c r="G5191" s="121"/>
      <c r="H5191" s="120"/>
      <c r="I5191" s="122"/>
      <c r="J5191" s="306"/>
      <c r="K5191" s="115"/>
      <c r="AM5191" s="340"/>
    </row>
    <row r="5192" spans="7:39" customFormat="1" ht="18.75">
      <c r="G5192" s="121"/>
      <c r="H5192" s="120"/>
      <c r="I5192" s="122"/>
      <c r="J5192" s="306"/>
      <c r="K5192" s="115"/>
      <c r="AM5192" s="340"/>
    </row>
    <row r="5193" spans="7:39" customFormat="1" ht="18.75">
      <c r="G5193" s="121"/>
      <c r="H5193" s="120"/>
      <c r="I5193" s="122"/>
      <c r="J5193" s="306"/>
      <c r="K5193" s="115"/>
      <c r="AM5193" s="340"/>
    </row>
    <row r="5194" spans="7:39" customFormat="1" ht="18.75">
      <c r="G5194" s="121"/>
      <c r="H5194" s="120"/>
      <c r="I5194" s="122"/>
      <c r="J5194" s="306"/>
      <c r="K5194" s="115"/>
      <c r="AM5194" s="340"/>
    </row>
    <row r="5195" spans="7:39" customFormat="1" ht="18.75">
      <c r="G5195" s="121"/>
      <c r="H5195" s="120"/>
      <c r="I5195" s="122"/>
      <c r="J5195" s="306"/>
      <c r="K5195" s="115"/>
      <c r="AM5195" s="340"/>
    </row>
    <row r="5196" spans="7:39" customFormat="1" ht="18.75">
      <c r="G5196" s="121"/>
      <c r="H5196" s="120"/>
      <c r="I5196" s="122"/>
      <c r="J5196" s="306"/>
      <c r="K5196" s="115"/>
      <c r="AM5196" s="340"/>
    </row>
    <row r="5197" spans="7:39" customFormat="1" ht="18.75">
      <c r="G5197" s="121"/>
      <c r="H5197" s="120"/>
      <c r="I5197" s="122"/>
      <c r="J5197" s="306"/>
      <c r="K5197" s="115"/>
      <c r="AM5197" s="340"/>
    </row>
    <row r="5198" spans="7:39" customFormat="1" ht="18.75">
      <c r="G5198" s="121"/>
      <c r="H5198" s="120"/>
      <c r="I5198" s="122"/>
      <c r="J5198" s="306"/>
      <c r="K5198" s="115"/>
      <c r="AM5198" s="340"/>
    </row>
    <row r="5199" spans="7:39" customFormat="1" ht="18.75">
      <c r="G5199" s="121"/>
      <c r="H5199" s="120"/>
      <c r="I5199" s="122"/>
      <c r="J5199" s="306"/>
      <c r="K5199" s="115"/>
      <c r="AM5199" s="340"/>
    </row>
    <row r="5200" spans="7:39" customFormat="1" ht="18.75">
      <c r="G5200" s="121"/>
      <c r="H5200" s="120"/>
      <c r="I5200" s="122"/>
      <c r="J5200" s="306"/>
      <c r="K5200" s="115"/>
      <c r="AM5200" s="340"/>
    </row>
    <row r="5201" spans="7:39" customFormat="1" ht="18.75">
      <c r="G5201" s="121"/>
      <c r="H5201" s="120"/>
      <c r="I5201" s="122"/>
      <c r="J5201" s="306"/>
      <c r="K5201" s="115"/>
      <c r="AM5201" s="340"/>
    </row>
    <row r="5202" spans="7:39" customFormat="1" ht="18.75">
      <c r="G5202" s="121"/>
      <c r="H5202" s="120"/>
      <c r="I5202" s="122"/>
      <c r="J5202" s="306"/>
      <c r="K5202" s="115"/>
      <c r="AM5202" s="340"/>
    </row>
    <row r="5203" spans="7:39" customFormat="1" ht="18.75">
      <c r="G5203" s="121"/>
      <c r="H5203" s="120"/>
      <c r="I5203" s="122"/>
      <c r="J5203" s="306"/>
      <c r="K5203" s="115"/>
      <c r="AM5203" s="340"/>
    </row>
    <row r="5204" spans="7:39" customFormat="1" ht="18.75">
      <c r="G5204" s="121"/>
      <c r="H5204" s="120"/>
      <c r="I5204" s="122"/>
      <c r="J5204" s="306"/>
      <c r="K5204" s="115"/>
      <c r="AM5204" s="340"/>
    </row>
    <row r="5205" spans="7:39" customFormat="1" ht="18.75">
      <c r="G5205" s="121"/>
      <c r="H5205" s="120"/>
      <c r="I5205" s="122"/>
      <c r="J5205" s="306"/>
      <c r="K5205" s="115"/>
      <c r="AM5205" s="340"/>
    </row>
    <row r="5206" spans="7:39" customFormat="1" ht="18.75">
      <c r="G5206" s="121"/>
      <c r="H5206" s="120"/>
      <c r="I5206" s="122"/>
      <c r="J5206" s="306"/>
      <c r="K5206" s="115"/>
      <c r="AM5206" s="340"/>
    </row>
    <row r="5207" spans="7:39" customFormat="1" ht="18.75">
      <c r="G5207" s="121"/>
      <c r="H5207" s="120"/>
      <c r="I5207" s="122"/>
      <c r="J5207" s="306"/>
      <c r="K5207" s="115"/>
      <c r="AM5207" s="340"/>
    </row>
    <row r="5208" spans="7:39" customFormat="1" ht="18.75">
      <c r="G5208" s="121"/>
      <c r="H5208" s="120"/>
      <c r="I5208" s="122"/>
      <c r="J5208" s="306"/>
      <c r="K5208" s="115"/>
      <c r="AM5208" s="340"/>
    </row>
    <row r="5209" spans="7:39" customFormat="1" ht="18.75">
      <c r="G5209" s="121"/>
      <c r="H5209" s="120"/>
      <c r="I5209" s="122"/>
      <c r="J5209" s="306"/>
      <c r="K5209" s="115"/>
      <c r="AM5209" s="340"/>
    </row>
    <row r="5210" spans="7:39" customFormat="1" ht="18.75">
      <c r="G5210" s="121"/>
      <c r="H5210" s="120"/>
      <c r="I5210" s="122"/>
      <c r="J5210" s="306"/>
      <c r="K5210" s="115"/>
      <c r="AM5210" s="340"/>
    </row>
    <row r="5211" spans="7:39" customFormat="1" ht="18.75">
      <c r="G5211" s="121"/>
      <c r="H5211" s="120"/>
      <c r="I5211" s="122"/>
      <c r="J5211" s="306"/>
      <c r="K5211" s="115"/>
      <c r="AM5211" s="340"/>
    </row>
    <row r="5212" spans="7:39" customFormat="1" ht="18.75">
      <c r="G5212" s="121"/>
      <c r="H5212" s="120"/>
      <c r="I5212" s="122"/>
      <c r="J5212" s="306"/>
      <c r="K5212" s="115"/>
      <c r="AM5212" s="340"/>
    </row>
    <row r="5213" spans="7:39" customFormat="1" ht="18.75">
      <c r="G5213" s="121"/>
      <c r="H5213" s="120"/>
      <c r="I5213" s="122"/>
      <c r="J5213" s="306"/>
      <c r="K5213" s="115"/>
      <c r="AM5213" s="340"/>
    </row>
    <row r="5214" spans="7:39" customFormat="1" ht="18.75">
      <c r="G5214" s="121"/>
      <c r="H5214" s="120"/>
      <c r="I5214" s="122"/>
      <c r="J5214" s="306"/>
      <c r="K5214" s="115"/>
      <c r="AM5214" s="340"/>
    </row>
    <row r="5215" spans="7:39" customFormat="1" ht="18.75">
      <c r="G5215" s="121"/>
      <c r="H5215" s="120"/>
      <c r="I5215" s="122"/>
      <c r="J5215" s="306"/>
      <c r="K5215" s="115"/>
      <c r="AM5215" s="340"/>
    </row>
    <row r="5216" spans="7:39" customFormat="1" ht="18.75">
      <c r="G5216" s="121"/>
      <c r="H5216" s="120"/>
      <c r="I5216" s="122"/>
      <c r="J5216" s="306"/>
      <c r="K5216" s="115"/>
      <c r="AM5216" s="340"/>
    </row>
    <row r="5217" spans="7:39" customFormat="1" ht="18.75">
      <c r="G5217" s="121"/>
      <c r="H5217" s="120"/>
      <c r="I5217" s="122"/>
      <c r="J5217" s="306"/>
      <c r="K5217" s="115"/>
      <c r="AM5217" s="340"/>
    </row>
    <row r="5218" spans="7:39" customFormat="1" ht="18.75">
      <c r="G5218" s="121"/>
      <c r="H5218" s="120"/>
      <c r="I5218" s="122"/>
      <c r="J5218" s="306"/>
      <c r="K5218" s="115"/>
      <c r="AM5218" s="340"/>
    </row>
    <row r="5219" spans="7:39" customFormat="1" ht="18.75">
      <c r="G5219" s="121"/>
      <c r="H5219" s="120"/>
      <c r="I5219" s="122"/>
      <c r="J5219" s="306"/>
      <c r="K5219" s="115"/>
      <c r="AM5219" s="340"/>
    </row>
    <row r="5220" spans="7:39" customFormat="1" ht="18.75">
      <c r="G5220" s="121"/>
      <c r="H5220" s="120"/>
      <c r="I5220" s="122"/>
      <c r="J5220" s="306"/>
      <c r="K5220" s="115"/>
      <c r="AM5220" s="340"/>
    </row>
    <row r="5221" spans="7:39" customFormat="1" ht="18.75">
      <c r="G5221" s="121"/>
      <c r="H5221" s="120"/>
      <c r="I5221" s="122"/>
      <c r="J5221" s="306"/>
      <c r="K5221" s="115"/>
      <c r="AM5221" s="340"/>
    </row>
    <row r="5222" spans="7:39" customFormat="1" ht="18.75">
      <c r="G5222" s="121"/>
      <c r="H5222" s="120"/>
      <c r="I5222" s="122"/>
      <c r="J5222" s="306"/>
      <c r="K5222" s="115"/>
      <c r="AM5222" s="340"/>
    </row>
    <row r="5223" spans="7:39" customFormat="1" ht="18.75">
      <c r="G5223" s="121"/>
      <c r="H5223" s="120"/>
      <c r="I5223" s="122"/>
      <c r="J5223" s="306"/>
      <c r="K5223" s="115"/>
      <c r="AM5223" s="340"/>
    </row>
    <row r="5224" spans="7:39" customFormat="1" ht="18.75">
      <c r="G5224" s="121"/>
      <c r="H5224" s="120"/>
      <c r="I5224" s="122"/>
      <c r="J5224" s="306"/>
      <c r="K5224" s="115"/>
      <c r="AM5224" s="340"/>
    </row>
    <row r="5225" spans="7:39" customFormat="1" ht="18.75">
      <c r="G5225" s="121"/>
      <c r="H5225" s="120"/>
      <c r="I5225" s="122"/>
      <c r="J5225" s="306"/>
      <c r="K5225" s="115"/>
      <c r="AM5225" s="340"/>
    </row>
    <row r="5226" spans="7:39" customFormat="1" ht="18.75">
      <c r="G5226" s="121"/>
      <c r="H5226" s="120"/>
      <c r="I5226" s="122"/>
      <c r="J5226" s="306"/>
      <c r="K5226" s="115"/>
      <c r="AM5226" s="340"/>
    </row>
    <row r="5227" spans="7:39" customFormat="1" ht="18.75">
      <c r="G5227" s="121"/>
      <c r="H5227" s="120"/>
      <c r="I5227" s="122"/>
      <c r="J5227" s="306"/>
      <c r="K5227" s="115"/>
      <c r="AM5227" s="340"/>
    </row>
    <row r="5228" spans="7:39" customFormat="1" ht="18.75">
      <c r="G5228" s="121"/>
      <c r="H5228" s="120"/>
      <c r="I5228" s="122"/>
      <c r="J5228" s="306"/>
      <c r="K5228" s="115"/>
      <c r="AM5228" s="340"/>
    </row>
    <row r="5229" spans="7:39" customFormat="1" ht="18.75">
      <c r="G5229" s="121"/>
      <c r="H5229" s="120"/>
      <c r="I5229" s="122"/>
      <c r="J5229" s="306"/>
      <c r="K5229" s="115"/>
      <c r="AM5229" s="340"/>
    </row>
    <row r="5230" spans="7:39" customFormat="1" ht="18.75">
      <c r="G5230" s="121"/>
      <c r="H5230" s="120"/>
      <c r="I5230" s="122"/>
      <c r="J5230" s="306"/>
      <c r="K5230" s="115"/>
      <c r="AM5230" s="340"/>
    </row>
    <row r="5231" spans="7:39" customFormat="1" ht="18.75">
      <c r="G5231" s="121"/>
      <c r="H5231" s="120"/>
      <c r="I5231" s="122"/>
      <c r="J5231" s="306"/>
      <c r="K5231" s="115"/>
      <c r="AM5231" s="340"/>
    </row>
    <row r="5232" spans="7:39" customFormat="1" ht="18.75">
      <c r="G5232" s="121"/>
      <c r="H5232" s="120"/>
      <c r="I5232" s="122"/>
      <c r="J5232" s="306"/>
      <c r="K5232" s="115"/>
      <c r="AM5232" s="340"/>
    </row>
    <row r="5233" spans="7:39" customFormat="1" ht="18.75">
      <c r="G5233" s="121"/>
      <c r="H5233" s="120"/>
      <c r="I5233" s="122"/>
      <c r="J5233" s="306"/>
      <c r="K5233" s="115"/>
      <c r="AM5233" s="340"/>
    </row>
    <row r="5234" spans="7:39" customFormat="1" ht="18.75">
      <c r="G5234" s="121"/>
      <c r="H5234" s="120"/>
      <c r="I5234" s="122"/>
      <c r="J5234" s="306"/>
      <c r="K5234" s="115"/>
      <c r="AM5234" s="340"/>
    </row>
    <row r="5235" spans="7:39" customFormat="1" ht="18.75">
      <c r="G5235" s="121"/>
      <c r="H5235" s="120"/>
      <c r="I5235" s="122"/>
      <c r="J5235" s="306"/>
      <c r="K5235" s="115"/>
      <c r="AM5235" s="340"/>
    </row>
    <row r="5236" spans="7:39" customFormat="1" ht="18.75">
      <c r="G5236" s="121"/>
      <c r="H5236" s="120"/>
      <c r="I5236" s="122"/>
      <c r="J5236" s="306"/>
      <c r="K5236" s="115"/>
      <c r="AM5236" s="340"/>
    </row>
    <row r="5237" spans="7:39" customFormat="1" ht="18.75">
      <c r="G5237" s="121"/>
      <c r="H5237" s="120"/>
      <c r="I5237" s="122"/>
      <c r="J5237" s="306"/>
      <c r="K5237" s="115"/>
      <c r="AM5237" s="340"/>
    </row>
    <row r="5238" spans="7:39" customFormat="1" ht="18.75">
      <c r="G5238" s="121"/>
      <c r="H5238" s="120"/>
      <c r="I5238" s="122"/>
      <c r="J5238" s="306"/>
      <c r="K5238" s="115"/>
      <c r="AM5238" s="340"/>
    </row>
    <row r="5239" spans="7:39" customFormat="1" ht="18.75">
      <c r="G5239" s="121"/>
      <c r="H5239" s="120"/>
      <c r="I5239" s="122"/>
      <c r="J5239" s="306"/>
      <c r="K5239" s="115"/>
      <c r="AM5239" s="340"/>
    </row>
    <row r="5240" spans="7:39" customFormat="1" ht="18.75">
      <c r="G5240" s="121"/>
      <c r="H5240" s="120"/>
      <c r="I5240" s="122"/>
      <c r="J5240" s="306"/>
      <c r="K5240" s="115"/>
      <c r="AM5240" s="340"/>
    </row>
    <row r="5241" spans="7:39" customFormat="1" ht="18.75">
      <c r="G5241" s="121"/>
      <c r="H5241" s="120"/>
      <c r="I5241" s="122"/>
      <c r="J5241" s="306"/>
      <c r="K5241" s="115"/>
      <c r="AM5241" s="340"/>
    </row>
    <row r="5242" spans="7:39" customFormat="1" ht="18.75">
      <c r="G5242" s="121"/>
      <c r="H5242" s="120"/>
      <c r="I5242" s="122"/>
      <c r="J5242" s="306"/>
      <c r="K5242" s="115"/>
      <c r="AM5242" s="340"/>
    </row>
    <row r="5243" spans="7:39" customFormat="1" ht="18.75">
      <c r="G5243" s="121"/>
      <c r="H5243" s="120"/>
      <c r="I5243" s="122"/>
      <c r="J5243" s="306"/>
      <c r="K5243" s="115"/>
      <c r="AM5243" s="340"/>
    </row>
    <row r="5244" spans="7:39" customFormat="1" ht="18.75">
      <c r="G5244" s="121"/>
      <c r="H5244" s="120"/>
      <c r="I5244" s="122"/>
      <c r="J5244" s="306"/>
      <c r="K5244" s="115"/>
      <c r="AM5244" s="340"/>
    </row>
    <row r="5245" spans="7:39" customFormat="1" ht="18.75">
      <c r="G5245" s="121"/>
      <c r="H5245" s="120"/>
      <c r="I5245" s="122"/>
      <c r="J5245" s="306"/>
      <c r="K5245" s="115"/>
      <c r="AM5245" s="340"/>
    </row>
    <row r="5246" spans="7:39" customFormat="1" ht="18.75">
      <c r="G5246" s="121"/>
      <c r="H5246" s="120"/>
      <c r="I5246" s="122"/>
      <c r="J5246" s="306"/>
      <c r="K5246" s="115"/>
      <c r="AM5246" s="340"/>
    </row>
    <row r="5247" spans="7:39" customFormat="1" ht="18.75">
      <c r="G5247" s="121"/>
      <c r="H5247" s="120"/>
      <c r="I5247" s="122"/>
      <c r="J5247" s="306"/>
      <c r="K5247" s="115"/>
      <c r="AM5247" s="340"/>
    </row>
    <row r="5248" spans="7:39" customFormat="1" ht="18.75">
      <c r="G5248" s="121"/>
      <c r="H5248" s="120"/>
      <c r="I5248" s="122"/>
      <c r="J5248" s="306"/>
      <c r="K5248" s="115"/>
      <c r="AM5248" s="340"/>
    </row>
    <row r="5249" spans="7:39" customFormat="1" ht="18.75">
      <c r="G5249" s="121"/>
      <c r="H5249" s="120"/>
      <c r="I5249" s="122"/>
      <c r="J5249" s="306"/>
      <c r="K5249" s="115"/>
      <c r="AM5249" s="340"/>
    </row>
    <row r="5250" spans="7:39" customFormat="1" ht="18.75">
      <c r="G5250" s="121"/>
      <c r="H5250" s="120"/>
      <c r="I5250" s="122"/>
      <c r="J5250" s="306"/>
      <c r="K5250" s="115"/>
      <c r="AM5250" s="340"/>
    </row>
    <row r="5251" spans="7:39" customFormat="1" ht="18.75">
      <c r="G5251" s="121"/>
      <c r="H5251" s="120"/>
      <c r="I5251" s="122"/>
      <c r="J5251" s="306"/>
      <c r="K5251" s="115"/>
      <c r="AM5251" s="340"/>
    </row>
    <row r="5252" spans="7:39" customFormat="1" ht="18.75">
      <c r="G5252" s="121"/>
      <c r="H5252" s="120"/>
      <c r="I5252" s="122"/>
      <c r="J5252" s="306"/>
      <c r="K5252" s="115"/>
      <c r="AM5252" s="340"/>
    </row>
    <row r="5253" spans="7:39" customFormat="1" ht="18.75">
      <c r="G5253" s="121"/>
      <c r="H5253" s="120"/>
      <c r="I5253" s="122"/>
      <c r="J5253" s="306"/>
      <c r="K5253" s="115"/>
      <c r="AM5253" s="340"/>
    </row>
    <row r="5254" spans="7:39" customFormat="1" ht="18.75">
      <c r="G5254" s="121"/>
      <c r="H5254" s="120"/>
      <c r="I5254" s="122"/>
      <c r="J5254" s="306"/>
      <c r="K5254" s="115"/>
      <c r="AM5254" s="340"/>
    </row>
    <row r="5255" spans="7:39" customFormat="1" ht="18.75">
      <c r="G5255" s="121"/>
      <c r="H5255" s="120"/>
      <c r="I5255" s="122"/>
      <c r="J5255" s="306"/>
      <c r="K5255" s="115"/>
      <c r="AM5255" s="340"/>
    </row>
    <row r="5256" spans="7:39" customFormat="1" ht="18.75">
      <c r="G5256" s="121"/>
      <c r="H5256" s="120"/>
      <c r="I5256" s="122"/>
      <c r="J5256" s="306"/>
      <c r="K5256" s="115"/>
      <c r="AM5256" s="340"/>
    </row>
    <row r="5257" spans="7:39" customFormat="1" ht="18.75">
      <c r="G5257" s="121"/>
      <c r="H5257" s="120"/>
      <c r="I5257" s="122"/>
      <c r="J5257" s="306"/>
      <c r="K5257" s="115"/>
      <c r="AM5257" s="340"/>
    </row>
    <row r="5258" spans="7:39" customFormat="1" ht="18.75">
      <c r="G5258" s="121"/>
      <c r="H5258" s="120"/>
      <c r="I5258" s="122"/>
      <c r="J5258" s="306"/>
      <c r="K5258" s="115"/>
      <c r="AM5258" s="340"/>
    </row>
    <row r="5259" spans="7:39" customFormat="1" ht="18.75">
      <c r="G5259" s="121"/>
      <c r="H5259" s="120"/>
      <c r="I5259" s="122"/>
      <c r="J5259" s="306"/>
      <c r="K5259" s="115"/>
      <c r="AM5259" s="340"/>
    </row>
    <row r="5260" spans="7:39" customFormat="1" ht="18.75">
      <c r="G5260" s="121"/>
      <c r="H5260" s="120"/>
      <c r="I5260" s="122"/>
      <c r="J5260" s="306"/>
      <c r="K5260" s="115"/>
      <c r="AM5260" s="340"/>
    </row>
    <row r="5261" spans="7:39" customFormat="1" ht="18.75">
      <c r="G5261" s="121"/>
      <c r="H5261" s="120"/>
      <c r="I5261" s="122"/>
      <c r="J5261" s="306"/>
      <c r="K5261" s="115"/>
      <c r="AM5261" s="340"/>
    </row>
    <row r="5262" spans="7:39" customFormat="1" ht="18.75">
      <c r="G5262" s="121"/>
      <c r="H5262" s="120"/>
      <c r="I5262" s="122"/>
      <c r="J5262" s="306"/>
      <c r="K5262" s="115"/>
      <c r="AM5262" s="340"/>
    </row>
    <row r="5263" spans="7:39" customFormat="1" ht="18.75">
      <c r="G5263" s="121"/>
      <c r="H5263" s="120"/>
      <c r="I5263" s="122"/>
      <c r="J5263" s="306"/>
      <c r="K5263" s="115"/>
      <c r="AM5263" s="340"/>
    </row>
    <row r="5264" spans="7:39" customFormat="1" ht="18.75">
      <c r="G5264" s="121"/>
      <c r="H5264" s="120"/>
      <c r="I5264" s="122"/>
      <c r="J5264" s="306"/>
      <c r="K5264" s="115"/>
      <c r="AM5264" s="340"/>
    </row>
    <row r="5265" spans="7:39" customFormat="1" ht="18.75">
      <c r="G5265" s="121"/>
      <c r="H5265" s="120"/>
      <c r="I5265" s="122"/>
      <c r="J5265" s="306"/>
      <c r="K5265" s="115"/>
      <c r="AM5265" s="340"/>
    </row>
    <row r="5266" spans="7:39" customFormat="1" ht="18.75">
      <c r="G5266" s="121"/>
      <c r="H5266" s="120"/>
      <c r="I5266" s="122"/>
      <c r="J5266" s="306"/>
      <c r="K5266" s="115"/>
      <c r="AM5266" s="340"/>
    </row>
    <row r="5267" spans="7:39" customFormat="1" ht="18.75">
      <c r="G5267" s="121"/>
      <c r="H5267" s="120"/>
      <c r="I5267" s="122"/>
      <c r="J5267" s="306"/>
      <c r="K5267" s="115"/>
      <c r="AM5267" s="340"/>
    </row>
    <row r="5268" spans="7:39" customFormat="1" ht="18.75">
      <c r="G5268" s="121"/>
      <c r="H5268" s="120"/>
      <c r="I5268" s="122"/>
      <c r="J5268" s="306"/>
      <c r="K5268" s="115"/>
      <c r="AM5268" s="340"/>
    </row>
    <row r="5269" spans="7:39" customFormat="1" ht="18.75">
      <c r="G5269" s="121"/>
      <c r="H5269" s="120"/>
      <c r="I5269" s="122"/>
      <c r="J5269" s="306"/>
      <c r="K5269" s="115"/>
      <c r="AM5269" s="340"/>
    </row>
    <row r="5270" spans="7:39" customFormat="1" ht="18.75">
      <c r="G5270" s="121"/>
      <c r="H5270" s="120"/>
      <c r="I5270" s="122"/>
      <c r="J5270" s="306"/>
      <c r="K5270" s="115"/>
      <c r="AM5270" s="340"/>
    </row>
    <row r="5271" spans="7:39" customFormat="1" ht="18.75">
      <c r="G5271" s="121"/>
      <c r="H5271" s="120"/>
      <c r="I5271" s="122"/>
      <c r="J5271" s="306"/>
      <c r="K5271" s="115"/>
      <c r="AM5271" s="340"/>
    </row>
    <row r="5272" spans="7:39" customFormat="1" ht="18.75">
      <c r="G5272" s="121"/>
      <c r="H5272" s="120"/>
      <c r="I5272" s="122"/>
      <c r="J5272" s="306"/>
      <c r="K5272" s="115"/>
      <c r="AM5272" s="340"/>
    </row>
    <row r="5273" spans="7:39" customFormat="1" ht="18.75">
      <c r="G5273" s="121"/>
      <c r="H5273" s="120"/>
      <c r="I5273" s="122"/>
      <c r="J5273" s="306"/>
      <c r="K5273" s="115"/>
      <c r="AM5273" s="340"/>
    </row>
    <row r="5274" spans="7:39" customFormat="1" ht="18.75">
      <c r="G5274" s="121"/>
      <c r="H5274" s="120"/>
      <c r="I5274" s="122"/>
      <c r="J5274" s="306"/>
      <c r="K5274" s="115"/>
      <c r="AM5274" s="340"/>
    </row>
    <row r="5275" spans="7:39" customFormat="1" ht="18.75">
      <c r="G5275" s="121"/>
      <c r="H5275" s="120"/>
      <c r="I5275" s="122"/>
      <c r="J5275" s="306"/>
      <c r="K5275" s="115"/>
      <c r="AM5275" s="340"/>
    </row>
    <row r="5276" spans="7:39" customFormat="1" ht="18.75">
      <c r="G5276" s="121"/>
      <c r="H5276" s="120"/>
      <c r="I5276" s="122"/>
      <c r="J5276" s="306"/>
      <c r="K5276" s="115"/>
      <c r="AM5276" s="340"/>
    </row>
    <row r="5277" spans="7:39" customFormat="1" ht="18.75">
      <c r="G5277" s="121"/>
      <c r="H5277" s="120"/>
      <c r="I5277" s="122"/>
      <c r="J5277" s="306"/>
      <c r="K5277" s="115"/>
      <c r="AM5277" s="340"/>
    </row>
    <row r="5278" spans="7:39" customFormat="1" ht="18.75">
      <c r="G5278" s="121"/>
      <c r="H5278" s="120"/>
      <c r="I5278" s="122"/>
      <c r="J5278" s="306"/>
      <c r="K5278" s="115"/>
      <c r="AM5278" s="340"/>
    </row>
    <row r="5279" spans="7:39" customFormat="1" ht="18.75">
      <c r="G5279" s="121"/>
      <c r="H5279" s="120"/>
      <c r="I5279" s="122"/>
      <c r="J5279" s="306"/>
      <c r="K5279" s="115"/>
      <c r="AM5279" s="340"/>
    </row>
    <row r="5280" spans="7:39" customFormat="1" ht="18.75">
      <c r="G5280" s="121"/>
      <c r="H5280" s="120"/>
      <c r="I5280" s="122"/>
      <c r="J5280" s="306"/>
      <c r="K5280" s="115"/>
      <c r="AM5280" s="340"/>
    </row>
    <row r="5281" spans="7:39" customFormat="1" ht="18.75">
      <c r="G5281" s="121"/>
      <c r="H5281" s="120"/>
      <c r="I5281" s="122"/>
      <c r="J5281" s="306"/>
      <c r="K5281" s="115"/>
      <c r="AM5281" s="340"/>
    </row>
    <row r="5282" spans="7:39" customFormat="1" ht="18.75">
      <c r="G5282" s="121"/>
      <c r="H5282" s="120"/>
      <c r="I5282" s="122"/>
      <c r="J5282" s="306"/>
      <c r="K5282" s="115"/>
      <c r="AM5282" s="340"/>
    </row>
    <row r="5283" spans="7:39" customFormat="1" ht="18.75">
      <c r="G5283" s="121"/>
      <c r="H5283" s="120"/>
      <c r="I5283" s="122"/>
      <c r="J5283" s="306"/>
      <c r="K5283" s="115"/>
      <c r="AM5283" s="340"/>
    </row>
    <row r="5284" spans="7:39" customFormat="1" ht="18.75">
      <c r="G5284" s="121"/>
      <c r="H5284" s="120"/>
      <c r="I5284" s="122"/>
      <c r="J5284" s="306"/>
      <c r="K5284" s="115"/>
      <c r="AM5284" s="340"/>
    </row>
    <row r="5285" spans="7:39" customFormat="1" ht="18.75">
      <c r="G5285" s="121"/>
      <c r="H5285" s="120"/>
      <c r="I5285" s="122"/>
      <c r="J5285" s="306"/>
      <c r="K5285" s="115"/>
      <c r="AM5285" s="340"/>
    </row>
    <row r="5286" spans="7:39" customFormat="1" ht="18.75">
      <c r="G5286" s="121"/>
      <c r="H5286" s="120"/>
      <c r="I5286" s="122"/>
      <c r="J5286" s="306"/>
      <c r="K5286" s="115"/>
      <c r="AM5286" s="340"/>
    </row>
    <row r="5287" spans="7:39" customFormat="1" ht="18.75">
      <c r="G5287" s="121"/>
      <c r="H5287" s="120"/>
      <c r="I5287" s="122"/>
      <c r="J5287" s="306"/>
      <c r="K5287" s="115"/>
      <c r="AM5287" s="340"/>
    </row>
    <row r="5288" spans="7:39" customFormat="1" ht="18.75">
      <c r="G5288" s="121"/>
      <c r="H5288" s="120"/>
      <c r="I5288" s="122"/>
      <c r="J5288" s="306"/>
      <c r="K5288" s="115"/>
      <c r="AM5288" s="340"/>
    </row>
    <row r="5289" spans="7:39" customFormat="1" ht="18.75">
      <c r="G5289" s="121"/>
      <c r="H5289" s="120"/>
      <c r="I5289" s="122"/>
      <c r="J5289" s="306"/>
      <c r="K5289" s="115"/>
      <c r="AM5289" s="340"/>
    </row>
    <row r="5290" spans="7:39" customFormat="1" ht="18.75">
      <c r="G5290" s="121"/>
      <c r="H5290" s="120"/>
      <c r="I5290" s="122"/>
      <c r="J5290" s="306"/>
      <c r="K5290" s="115"/>
      <c r="AM5290" s="340"/>
    </row>
    <row r="5291" spans="7:39" customFormat="1" ht="18.75">
      <c r="G5291" s="121"/>
      <c r="H5291" s="120"/>
      <c r="I5291" s="122"/>
      <c r="J5291" s="306"/>
      <c r="K5291" s="115"/>
      <c r="AM5291" s="340"/>
    </row>
    <row r="5292" spans="7:39" customFormat="1" ht="18.75">
      <c r="G5292" s="121"/>
      <c r="H5292" s="120"/>
      <c r="I5292" s="122"/>
      <c r="J5292" s="306"/>
      <c r="K5292" s="115"/>
      <c r="AM5292" s="340"/>
    </row>
    <row r="5293" spans="7:39" customFormat="1" ht="18.75">
      <c r="G5293" s="121"/>
      <c r="H5293" s="120"/>
      <c r="I5293" s="122"/>
      <c r="J5293" s="306"/>
      <c r="K5293" s="115"/>
      <c r="AM5293" s="340"/>
    </row>
    <row r="5294" spans="7:39" customFormat="1" ht="18.75">
      <c r="G5294" s="121"/>
      <c r="H5294" s="120"/>
      <c r="I5294" s="122"/>
      <c r="J5294" s="306"/>
      <c r="K5294" s="115"/>
      <c r="AM5294" s="340"/>
    </row>
    <row r="5295" spans="7:39" customFormat="1" ht="18.75">
      <c r="G5295" s="121"/>
      <c r="H5295" s="120"/>
      <c r="I5295" s="122"/>
      <c r="J5295" s="306"/>
      <c r="K5295" s="115"/>
      <c r="AM5295" s="340"/>
    </row>
    <row r="5296" spans="7:39" customFormat="1" ht="18.75">
      <c r="G5296" s="121"/>
      <c r="H5296" s="120"/>
      <c r="I5296" s="122"/>
      <c r="J5296" s="306"/>
      <c r="K5296" s="115"/>
      <c r="AM5296" s="340"/>
    </row>
    <row r="5297" spans="7:39" customFormat="1" ht="18.75">
      <c r="G5297" s="121"/>
      <c r="H5297" s="120"/>
      <c r="I5297" s="122"/>
      <c r="J5297" s="306"/>
      <c r="K5297" s="115"/>
      <c r="AM5297" s="340"/>
    </row>
    <row r="5298" spans="7:39" customFormat="1" ht="18.75">
      <c r="G5298" s="121"/>
      <c r="H5298" s="120"/>
      <c r="I5298" s="122"/>
      <c r="J5298" s="306"/>
      <c r="K5298" s="115"/>
      <c r="AM5298" s="340"/>
    </row>
    <row r="5299" spans="7:39" customFormat="1" ht="18.75">
      <c r="G5299" s="121"/>
      <c r="H5299" s="120"/>
      <c r="I5299" s="122"/>
      <c r="J5299" s="306"/>
      <c r="K5299" s="115"/>
      <c r="AM5299" s="340"/>
    </row>
    <row r="5300" spans="7:39" customFormat="1" ht="18.75">
      <c r="G5300" s="121"/>
      <c r="H5300" s="120"/>
      <c r="I5300" s="122"/>
      <c r="J5300" s="306"/>
      <c r="K5300" s="115"/>
      <c r="AM5300" s="340"/>
    </row>
    <row r="5301" spans="7:39" customFormat="1" ht="18.75">
      <c r="G5301" s="121"/>
      <c r="H5301" s="120"/>
      <c r="I5301" s="122"/>
      <c r="J5301" s="306"/>
      <c r="K5301" s="115"/>
      <c r="AM5301" s="340"/>
    </row>
    <row r="5302" spans="7:39" customFormat="1" ht="18.75">
      <c r="G5302" s="121"/>
      <c r="H5302" s="120"/>
      <c r="I5302" s="122"/>
      <c r="J5302" s="306"/>
      <c r="K5302" s="115"/>
      <c r="AM5302" s="340"/>
    </row>
    <row r="5303" spans="7:39" customFormat="1" ht="18.75">
      <c r="G5303" s="121"/>
      <c r="H5303" s="120"/>
      <c r="I5303" s="122"/>
      <c r="J5303" s="306"/>
      <c r="K5303" s="115"/>
      <c r="AM5303" s="340"/>
    </row>
    <row r="5304" spans="7:39" customFormat="1" ht="18.75">
      <c r="G5304" s="121"/>
      <c r="H5304" s="120"/>
      <c r="I5304" s="122"/>
      <c r="J5304" s="306"/>
      <c r="K5304" s="115"/>
      <c r="AM5304" s="340"/>
    </row>
    <row r="5305" spans="7:39" customFormat="1" ht="18.75">
      <c r="G5305" s="121"/>
      <c r="H5305" s="120"/>
      <c r="I5305" s="122"/>
      <c r="J5305" s="306"/>
      <c r="K5305" s="115"/>
      <c r="AM5305" s="340"/>
    </row>
    <row r="5306" spans="7:39" customFormat="1" ht="18.75">
      <c r="G5306" s="121"/>
      <c r="H5306" s="120"/>
      <c r="I5306" s="122"/>
      <c r="J5306" s="306"/>
      <c r="K5306" s="115"/>
      <c r="AM5306" s="340"/>
    </row>
    <row r="5307" spans="7:39" customFormat="1" ht="18.75">
      <c r="G5307" s="121"/>
      <c r="H5307" s="120"/>
      <c r="I5307" s="122"/>
      <c r="J5307" s="306"/>
      <c r="K5307" s="115"/>
      <c r="AM5307" s="340"/>
    </row>
    <row r="5308" spans="7:39" customFormat="1" ht="18.75">
      <c r="G5308" s="121"/>
      <c r="H5308" s="120"/>
      <c r="I5308" s="122"/>
      <c r="J5308" s="306"/>
      <c r="K5308" s="115"/>
      <c r="AM5308" s="340"/>
    </row>
    <row r="5309" spans="7:39" customFormat="1" ht="18.75">
      <c r="G5309" s="121"/>
      <c r="H5309" s="120"/>
      <c r="I5309" s="122"/>
      <c r="J5309" s="306"/>
      <c r="K5309" s="115"/>
      <c r="AM5309" s="340"/>
    </row>
    <row r="5310" spans="7:39" customFormat="1" ht="18.75">
      <c r="G5310" s="121"/>
      <c r="H5310" s="120"/>
      <c r="I5310" s="122"/>
      <c r="J5310" s="306"/>
      <c r="K5310" s="115"/>
      <c r="AM5310" s="340"/>
    </row>
    <row r="5311" spans="7:39" customFormat="1" ht="18.75">
      <c r="G5311" s="121"/>
      <c r="H5311" s="120"/>
      <c r="I5311" s="122"/>
      <c r="J5311" s="306"/>
      <c r="K5311" s="115"/>
      <c r="AM5311" s="340"/>
    </row>
    <row r="5312" spans="7:39" customFormat="1" ht="18.75">
      <c r="G5312" s="121"/>
      <c r="H5312" s="120"/>
      <c r="I5312" s="122"/>
      <c r="J5312" s="306"/>
      <c r="K5312" s="115"/>
      <c r="AM5312" s="340"/>
    </row>
    <row r="5313" spans="7:39" customFormat="1" ht="18.75">
      <c r="G5313" s="121"/>
      <c r="H5313" s="120"/>
      <c r="I5313" s="122"/>
      <c r="J5313" s="306"/>
      <c r="K5313" s="115"/>
      <c r="AM5313" s="340"/>
    </row>
    <row r="5314" spans="7:39" customFormat="1" ht="18.75">
      <c r="G5314" s="121"/>
      <c r="H5314" s="120"/>
      <c r="I5314" s="122"/>
      <c r="J5314" s="306"/>
      <c r="K5314" s="115"/>
      <c r="AM5314" s="340"/>
    </row>
    <row r="5315" spans="7:39" customFormat="1" ht="18.75">
      <c r="G5315" s="121"/>
      <c r="H5315" s="120"/>
      <c r="I5315" s="122"/>
      <c r="J5315" s="306"/>
      <c r="K5315" s="115"/>
      <c r="AM5315" s="340"/>
    </row>
    <row r="5316" spans="7:39" customFormat="1" ht="18.75">
      <c r="G5316" s="121"/>
      <c r="H5316" s="120"/>
      <c r="I5316" s="122"/>
      <c r="J5316" s="306"/>
      <c r="K5316" s="115"/>
      <c r="AM5316" s="340"/>
    </row>
    <row r="5317" spans="7:39" customFormat="1" ht="18.75">
      <c r="G5317" s="121"/>
      <c r="H5317" s="120"/>
      <c r="I5317" s="122"/>
      <c r="J5317" s="306"/>
      <c r="K5317" s="115"/>
      <c r="AM5317" s="340"/>
    </row>
    <row r="5318" spans="7:39" customFormat="1" ht="18.75">
      <c r="G5318" s="121"/>
      <c r="H5318" s="120"/>
      <c r="I5318" s="122"/>
      <c r="J5318" s="306"/>
      <c r="K5318" s="115"/>
      <c r="AM5318" s="340"/>
    </row>
    <row r="5319" spans="7:39" customFormat="1" ht="18.75">
      <c r="G5319" s="121"/>
      <c r="H5319" s="120"/>
      <c r="I5319" s="122"/>
      <c r="J5319" s="306"/>
      <c r="K5319" s="115"/>
      <c r="AM5319" s="340"/>
    </row>
    <row r="5320" spans="7:39" customFormat="1" ht="18.75">
      <c r="G5320" s="121"/>
      <c r="H5320" s="120"/>
      <c r="I5320" s="122"/>
      <c r="J5320" s="306"/>
      <c r="K5320" s="115"/>
      <c r="AM5320" s="340"/>
    </row>
    <row r="5321" spans="7:39" customFormat="1" ht="18.75">
      <c r="G5321" s="121"/>
      <c r="H5321" s="120"/>
      <c r="I5321" s="122"/>
      <c r="J5321" s="306"/>
      <c r="K5321" s="115"/>
      <c r="AM5321" s="340"/>
    </row>
    <row r="5322" spans="7:39" customFormat="1" ht="18.75">
      <c r="G5322" s="121"/>
      <c r="H5322" s="120"/>
      <c r="I5322" s="122"/>
      <c r="J5322" s="306"/>
      <c r="K5322" s="115"/>
      <c r="AM5322" s="340"/>
    </row>
    <row r="5323" spans="7:39" customFormat="1" ht="18.75">
      <c r="G5323" s="121"/>
      <c r="H5323" s="120"/>
      <c r="I5323" s="122"/>
      <c r="J5323" s="306"/>
      <c r="K5323" s="115"/>
      <c r="AM5323" s="340"/>
    </row>
    <row r="5324" spans="7:39" customFormat="1" ht="18.75">
      <c r="G5324" s="121"/>
      <c r="H5324" s="120"/>
      <c r="I5324" s="122"/>
      <c r="J5324" s="306"/>
      <c r="K5324" s="115"/>
      <c r="AM5324" s="340"/>
    </row>
    <row r="5325" spans="7:39" customFormat="1" ht="18.75">
      <c r="G5325" s="121"/>
      <c r="H5325" s="120"/>
      <c r="I5325" s="122"/>
      <c r="J5325" s="306"/>
      <c r="K5325" s="115"/>
      <c r="AM5325" s="340"/>
    </row>
    <row r="5326" spans="7:39" customFormat="1" ht="18.75">
      <c r="G5326" s="121"/>
      <c r="H5326" s="120"/>
      <c r="I5326" s="122"/>
      <c r="J5326" s="306"/>
      <c r="K5326" s="115"/>
      <c r="AM5326" s="340"/>
    </row>
    <row r="5327" spans="7:39" customFormat="1" ht="18.75">
      <c r="G5327" s="121"/>
      <c r="H5327" s="120"/>
      <c r="I5327" s="122"/>
      <c r="J5327" s="306"/>
      <c r="K5327" s="115"/>
      <c r="AM5327" s="340"/>
    </row>
    <row r="5328" spans="7:39" customFormat="1" ht="18.75">
      <c r="G5328" s="121"/>
      <c r="H5328" s="120"/>
      <c r="I5328" s="122"/>
      <c r="J5328" s="306"/>
      <c r="K5328" s="115"/>
      <c r="AM5328" s="340"/>
    </row>
    <row r="5329" spans="7:39" customFormat="1" ht="18.75">
      <c r="G5329" s="121"/>
      <c r="H5329" s="120"/>
      <c r="I5329" s="122"/>
      <c r="J5329" s="306"/>
      <c r="K5329" s="115"/>
      <c r="AM5329" s="340"/>
    </row>
    <row r="5330" spans="7:39" customFormat="1" ht="18.75">
      <c r="G5330" s="121"/>
      <c r="H5330" s="120"/>
      <c r="I5330" s="122"/>
      <c r="J5330" s="306"/>
      <c r="K5330" s="115"/>
      <c r="AM5330" s="340"/>
    </row>
    <row r="5331" spans="7:39" customFormat="1" ht="18.75">
      <c r="G5331" s="121"/>
      <c r="H5331" s="120"/>
      <c r="I5331" s="122"/>
      <c r="J5331" s="306"/>
      <c r="K5331" s="115"/>
      <c r="AM5331" s="340"/>
    </row>
    <row r="5332" spans="7:39" customFormat="1" ht="18.75">
      <c r="G5332" s="121"/>
      <c r="H5332" s="120"/>
      <c r="I5332" s="122"/>
      <c r="J5332" s="306"/>
      <c r="K5332" s="115"/>
      <c r="AM5332" s="340"/>
    </row>
    <row r="5333" spans="7:39" customFormat="1" ht="18.75">
      <c r="G5333" s="121"/>
      <c r="H5333" s="120"/>
      <c r="I5333" s="122"/>
      <c r="J5333" s="306"/>
      <c r="K5333" s="115"/>
      <c r="AM5333" s="340"/>
    </row>
    <row r="5334" spans="7:39" customFormat="1" ht="18.75">
      <c r="G5334" s="121"/>
      <c r="H5334" s="120"/>
      <c r="I5334" s="122"/>
      <c r="J5334" s="306"/>
      <c r="K5334" s="115"/>
      <c r="AM5334" s="340"/>
    </row>
    <row r="5335" spans="7:39" customFormat="1" ht="18.75">
      <c r="G5335" s="121"/>
      <c r="H5335" s="120"/>
      <c r="I5335" s="122"/>
      <c r="J5335" s="306"/>
      <c r="K5335" s="115"/>
      <c r="AM5335" s="340"/>
    </row>
    <row r="5336" spans="7:39" customFormat="1" ht="18.75">
      <c r="G5336" s="121"/>
      <c r="H5336" s="120"/>
      <c r="I5336" s="122"/>
      <c r="J5336" s="306"/>
      <c r="K5336" s="115"/>
      <c r="AM5336" s="340"/>
    </row>
    <row r="5337" spans="7:39" customFormat="1" ht="18.75">
      <c r="G5337" s="121"/>
      <c r="H5337" s="120"/>
      <c r="I5337" s="122"/>
      <c r="J5337" s="306"/>
      <c r="K5337" s="115"/>
      <c r="AM5337" s="340"/>
    </row>
    <row r="5338" spans="7:39" customFormat="1" ht="18.75">
      <c r="G5338" s="121"/>
      <c r="H5338" s="120"/>
      <c r="I5338" s="122"/>
      <c r="J5338" s="306"/>
      <c r="K5338" s="115"/>
      <c r="AM5338" s="340"/>
    </row>
    <row r="5339" spans="7:39" customFormat="1" ht="18.75">
      <c r="G5339" s="121"/>
      <c r="H5339" s="120"/>
      <c r="I5339" s="122"/>
      <c r="J5339" s="306"/>
      <c r="K5339" s="115"/>
      <c r="AM5339" s="340"/>
    </row>
    <row r="5340" spans="7:39" customFormat="1" ht="18.75">
      <c r="G5340" s="121"/>
      <c r="H5340" s="120"/>
      <c r="I5340" s="122"/>
      <c r="J5340" s="306"/>
      <c r="K5340" s="115"/>
      <c r="AM5340" s="340"/>
    </row>
    <row r="5341" spans="7:39" customFormat="1" ht="18.75">
      <c r="G5341" s="121"/>
      <c r="H5341" s="120"/>
      <c r="I5341" s="122"/>
      <c r="J5341" s="306"/>
      <c r="K5341" s="115"/>
      <c r="AM5341" s="340"/>
    </row>
    <row r="5342" spans="7:39" customFormat="1" ht="18.75">
      <c r="G5342" s="121"/>
      <c r="H5342" s="120"/>
      <c r="I5342" s="122"/>
      <c r="J5342" s="306"/>
      <c r="K5342" s="115"/>
      <c r="AM5342" s="340"/>
    </row>
    <row r="5343" spans="7:39" customFormat="1" ht="18.75">
      <c r="G5343" s="121"/>
      <c r="H5343" s="120"/>
      <c r="I5343" s="122"/>
      <c r="J5343" s="306"/>
      <c r="K5343" s="115"/>
      <c r="AM5343" s="340"/>
    </row>
    <row r="5344" spans="7:39" customFormat="1" ht="18.75">
      <c r="G5344" s="121"/>
      <c r="H5344" s="120"/>
      <c r="I5344" s="122"/>
      <c r="J5344" s="306"/>
      <c r="K5344" s="115"/>
      <c r="AM5344" s="340"/>
    </row>
    <row r="5345" spans="7:39" customFormat="1" ht="18.75">
      <c r="G5345" s="121"/>
      <c r="H5345" s="120"/>
      <c r="I5345" s="122"/>
      <c r="J5345" s="306"/>
      <c r="K5345" s="115"/>
      <c r="AM5345" s="340"/>
    </row>
    <row r="5346" spans="7:39" customFormat="1" ht="18.75">
      <c r="G5346" s="121"/>
      <c r="H5346" s="120"/>
      <c r="I5346" s="122"/>
      <c r="J5346" s="306"/>
      <c r="K5346" s="115"/>
      <c r="AM5346" s="340"/>
    </row>
    <row r="5347" spans="7:39" customFormat="1" ht="18.75">
      <c r="G5347" s="121"/>
      <c r="H5347" s="120"/>
      <c r="I5347" s="122"/>
      <c r="J5347" s="306"/>
      <c r="K5347" s="115"/>
      <c r="AM5347" s="340"/>
    </row>
    <row r="5348" spans="7:39" customFormat="1" ht="18.75">
      <c r="G5348" s="121"/>
      <c r="H5348" s="120"/>
      <c r="I5348" s="122"/>
      <c r="J5348" s="306"/>
      <c r="K5348" s="115"/>
      <c r="AM5348" s="340"/>
    </row>
    <row r="5349" spans="7:39" customFormat="1" ht="18.75">
      <c r="G5349" s="121"/>
      <c r="H5349" s="120"/>
      <c r="I5349" s="122"/>
      <c r="J5349" s="306"/>
      <c r="K5349" s="115"/>
      <c r="AM5349" s="340"/>
    </row>
    <row r="5350" spans="7:39" customFormat="1" ht="18.75">
      <c r="G5350" s="121"/>
      <c r="H5350" s="120"/>
      <c r="I5350" s="122"/>
      <c r="J5350" s="306"/>
      <c r="K5350" s="115"/>
      <c r="AM5350" s="340"/>
    </row>
    <row r="5351" spans="7:39" customFormat="1" ht="18.75">
      <c r="G5351" s="121"/>
      <c r="H5351" s="120"/>
      <c r="I5351" s="122"/>
      <c r="J5351" s="306"/>
      <c r="K5351" s="115"/>
      <c r="AM5351" s="340"/>
    </row>
    <row r="5352" spans="7:39" customFormat="1" ht="18.75">
      <c r="G5352" s="121"/>
      <c r="H5352" s="120"/>
      <c r="I5352" s="122"/>
      <c r="J5352" s="306"/>
      <c r="K5352" s="115"/>
      <c r="AM5352" s="340"/>
    </row>
    <row r="5353" spans="7:39" customFormat="1" ht="18.75">
      <c r="G5353" s="121"/>
      <c r="H5353" s="120"/>
      <c r="I5353" s="122"/>
      <c r="J5353" s="306"/>
      <c r="K5353" s="115"/>
      <c r="AM5353" s="340"/>
    </row>
    <row r="5354" spans="7:39" customFormat="1" ht="18.75">
      <c r="G5354" s="121"/>
      <c r="H5354" s="120"/>
      <c r="I5354" s="122"/>
      <c r="J5354" s="306"/>
      <c r="K5354" s="115"/>
      <c r="AM5354" s="340"/>
    </row>
    <row r="5355" spans="7:39" customFormat="1" ht="18.75">
      <c r="G5355" s="121"/>
      <c r="H5355" s="120"/>
      <c r="I5355" s="122"/>
      <c r="J5355" s="306"/>
      <c r="K5355" s="115"/>
      <c r="AM5355" s="340"/>
    </row>
    <row r="5356" spans="7:39" customFormat="1" ht="18.75">
      <c r="G5356" s="121"/>
      <c r="H5356" s="120"/>
      <c r="I5356" s="122"/>
      <c r="J5356" s="306"/>
      <c r="K5356" s="115"/>
      <c r="AM5356" s="340"/>
    </row>
    <row r="5357" spans="7:39" customFormat="1" ht="18.75">
      <c r="G5357" s="121"/>
      <c r="H5357" s="120"/>
      <c r="I5357" s="122"/>
      <c r="J5357" s="306"/>
      <c r="K5357" s="115"/>
      <c r="AM5357" s="340"/>
    </row>
    <row r="5358" spans="7:39" customFormat="1" ht="18.75">
      <c r="G5358" s="121"/>
      <c r="H5358" s="120"/>
      <c r="I5358" s="122"/>
      <c r="J5358" s="306"/>
      <c r="K5358" s="115"/>
      <c r="AM5358" s="340"/>
    </row>
    <row r="5359" spans="7:39" customFormat="1" ht="18.75">
      <c r="G5359" s="121"/>
      <c r="H5359" s="120"/>
      <c r="I5359" s="122"/>
      <c r="J5359" s="306"/>
      <c r="K5359" s="115"/>
      <c r="AM5359" s="340"/>
    </row>
    <row r="5360" spans="7:39" customFormat="1" ht="18.75">
      <c r="G5360" s="121"/>
      <c r="H5360" s="120"/>
      <c r="I5360" s="122"/>
      <c r="J5360" s="306"/>
      <c r="K5360" s="115"/>
      <c r="AM5360" s="340"/>
    </row>
    <row r="5361" spans="7:39" customFormat="1" ht="18.75">
      <c r="G5361" s="121"/>
      <c r="H5361" s="120"/>
      <c r="I5361" s="122"/>
      <c r="J5361" s="306"/>
      <c r="K5361" s="115"/>
      <c r="AM5361" s="340"/>
    </row>
    <row r="5362" spans="7:39" customFormat="1" ht="18.75">
      <c r="G5362" s="121"/>
      <c r="H5362" s="120"/>
      <c r="I5362" s="122"/>
      <c r="J5362" s="306"/>
      <c r="K5362" s="115"/>
      <c r="AM5362" s="340"/>
    </row>
    <row r="5363" spans="7:39" customFormat="1" ht="18.75">
      <c r="G5363" s="121"/>
      <c r="H5363" s="120"/>
      <c r="I5363" s="122"/>
      <c r="J5363" s="306"/>
      <c r="K5363" s="115"/>
      <c r="AM5363" s="340"/>
    </row>
    <row r="5364" spans="7:39" customFormat="1" ht="18.75">
      <c r="G5364" s="121"/>
      <c r="H5364" s="120"/>
      <c r="I5364" s="122"/>
      <c r="J5364" s="306"/>
      <c r="K5364" s="115"/>
      <c r="AM5364" s="340"/>
    </row>
    <row r="5365" spans="7:39" customFormat="1" ht="18.75">
      <c r="G5365" s="121"/>
      <c r="H5365" s="120"/>
      <c r="I5365" s="122"/>
      <c r="J5365" s="306"/>
      <c r="K5365" s="115"/>
      <c r="AM5365" s="340"/>
    </row>
    <row r="5366" spans="7:39" customFormat="1" ht="18.75">
      <c r="G5366" s="121"/>
      <c r="H5366" s="120"/>
      <c r="I5366" s="122"/>
      <c r="J5366" s="306"/>
      <c r="K5366" s="115"/>
      <c r="AM5366" s="340"/>
    </row>
    <row r="5367" spans="7:39" customFormat="1" ht="18.75">
      <c r="G5367" s="121"/>
      <c r="H5367" s="120"/>
      <c r="I5367" s="122"/>
      <c r="J5367" s="306"/>
      <c r="K5367" s="115"/>
      <c r="AM5367" s="340"/>
    </row>
    <row r="5368" spans="7:39" customFormat="1" ht="18.75">
      <c r="G5368" s="121"/>
      <c r="H5368" s="120"/>
      <c r="I5368" s="122"/>
      <c r="J5368" s="306"/>
      <c r="K5368" s="115"/>
      <c r="AM5368" s="340"/>
    </row>
    <row r="5369" spans="7:39" customFormat="1" ht="18.75">
      <c r="G5369" s="121"/>
      <c r="H5369" s="120"/>
      <c r="I5369" s="122"/>
      <c r="J5369" s="306"/>
      <c r="K5369" s="115"/>
      <c r="AM5369" s="340"/>
    </row>
    <row r="5370" spans="7:39" customFormat="1" ht="18.75">
      <c r="G5370" s="121"/>
      <c r="H5370" s="120"/>
      <c r="I5370" s="122"/>
      <c r="J5370" s="306"/>
      <c r="K5370" s="115"/>
      <c r="AM5370" s="340"/>
    </row>
    <row r="5371" spans="7:39" customFormat="1" ht="18.75">
      <c r="G5371" s="121"/>
      <c r="H5371" s="120"/>
      <c r="I5371" s="122"/>
      <c r="J5371" s="306"/>
      <c r="K5371" s="115"/>
      <c r="AM5371" s="340"/>
    </row>
    <row r="5372" spans="7:39" customFormat="1" ht="18.75">
      <c r="G5372" s="121"/>
      <c r="H5372" s="120"/>
      <c r="I5372" s="122"/>
      <c r="J5372" s="306"/>
      <c r="K5372" s="115"/>
      <c r="AM5372" s="340"/>
    </row>
    <row r="5373" spans="7:39" customFormat="1" ht="18.75">
      <c r="G5373" s="121"/>
      <c r="H5373" s="120"/>
      <c r="I5373" s="122"/>
      <c r="J5373" s="306"/>
      <c r="K5373" s="115"/>
      <c r="AM5373" s="340"/>
    </row>
    <row r="5374" spans="7:39" customFormat="1" ht="18.75">
      <c r="G5374" s="121"/>
      <c r="H5374" s="120"/>
      <c r="I5374" s="122"/>
      <c r="J5374" s="306"/>
      <c r="K5374" s="115"/>
      <c r="AM5374" s="340"/>
    </row>
    <row r="5375" spans="7:39" customFormat="1" ht="18.75">
      <c r="G5375" s="121"/>
      <c r="H5375" s="120"/>
      <c r="I5375" s="122"/>
      <c r="J5375" s="306"/>
      <c r="K5375" s="115"/>
      <c r="AM5375" s="340"/>
    </row>
    <row r="5376" spans="7:39" customFormat="1" ht="18.75">
      <c r="G5376" s="121"/>
      <c r="H5376" s="120"/>
      <c r="I5376" s="122"/>
      <c r="J5376" s="306"/>
      <c r="K5376" s="115"/>
      <c r="AM5376" s="340"/>
    </row>
    <row r="5377" spans="7:39" customFormat="1" ht="18.75">
      <c r="G5377" s="121"/>
      <c r="H5377" s="120"/>
      <c r="I5377" s="122"/>
      <c r="J5377" s="306"/>
      <c r="K5377" s="115"/>
      <c r="AM5377" s="340"/>
    </row>
    <row r="5378" spans="7:39" customFormat="1" ht="18.75">
      <c r="G5378" s="121"/>
      <c r="H5378" s="120"/>
      <c r="I5378" s="122"/>
      <c r="J5378" s="306"/>
      <c r="K5378" s="115"/>
      <c r="AM5378" s="340"/>
    </row>
    <row r="5379" spans="7:39" customFormat="1" ht="18.75">
      <c r="G5379" s="121"/>
      <c r="H5379" s="120"/>
      <c r="I5379" s="122"/>
      <c r="J5379" s="306"/>
      <c r="K5379" s="115"/>
      <c r="AM5379" s="340"/>
    </row>
    <row r="5380" spans="7:39" customFormat="1" ht="18.75">
      <c r="G5380" s="121"/>
      <c r="H5380" s="120"/>
      <c r="I5380" s="122"/>
      <c r="J5380" s="306"/>
      <c r="K5380" s="115"/>
      <c r="AM5380" s="340"/>
    </row>
    <row r="5381" spans="7:39" customFormat="1" ht="18.75">
      <c r="G5381" s="121"/>
      <c r="H5381" s="120"/>
      <c r="I5381" s="122"/>
      <c r="J5381" s="306"/>
      <c r="K5381" s="115"/>
      <c r="AM5381" s="340"/>
    </row>
    <row r="5382" spans="7:39" customFormat="1" ht="18.75">
      <c r="G5382" s="121"/>
      <c r="H5382" s="120"/>
      <c r="I5382" s="122"/>
      <c r="J5382" s="306"/>
      <c r="K5382" s="115"/>
      <c r="AM5382" s="340"/>
    </row>
    <row r="5383" spans="7:39" customFormat="1" ht="18.75">
      <c r="G5383" s="121"/>
      <c r="H5383" s="120"/>
      <c r="I5383" s="122"/>
      <c r="J5383" s="306"/>
      <c r="K5383" s="115"/>
      <c r="AM5383" s="340"/>
    </row>
    <row r="5384" spans="7:39" customFormat="1" ht="18.75">
      <c r="G5384" s="121"/>
      <c r="H5384" s="120"/>
      <c r="I5384" s="122"/>
      <c r="J5384" s="306"/>
      <c r="K5384" s="115"/>
      <c r="AM5384" s="340"/>
    </row>
    <row r="5385" spans="7:39" customFormat="1" ht="18.75">
      <c r="G5385" s="121"/>
      <c r="H5385" s="120"/>
      <c r="I5385" s="122"/>
      <c r="J5385" s="306"/>
      <c r="K5385" s="115"/>
      <c r="AM5385" s="340"/>
    </row>
    <row r="5386" spans="7:39" customFormat="1" ht="18.75">
      <c r="G5386" s="121"/>
      <c r="H5386" s="120"/>
      <c r="I5386" s="122"/>
      <c r="J5386" s="306"/>
      <c r="K5386" s="115"/>
      <c r="AM5386" s="340"/>
    </row>
    <row r="5387" spans="7:39" customFormat="1" ht="18.75">
      <c r="G5387" s="121"/>
      <c r="H5387" s="120"/>
      <c r="I5387" s="122"/>
      <c r="J5387" s="306"/>
      <c r="K5387" s="115"/>
      <c r="AM5387" s="340"/>
    </row>
    <row r="5388" spans="7:39" customFormat="1" ht="18.75">
      <c r="G5388" s="121"/>
      <c r="H5388" s="120"/>
      <c r="I5388" s="122"/>
      <c r="J5388" s="306"/>
      <c r="K5388" s="115"/>
      <c r="AM5388" s="340"/>
    </row>
    <row r="5389" spans="7:39" customFormat="1" ht="18.75">
      <c r="G5389" s="121"/>
      <c r="H5389" s="120"/>
      <c r="I5389" s="122"/>
      <c r="J5389" s="306"/>
      <c r="K5389" s="115"/>
      <c r="AM5389" s="340"/>
    </row>
    <row r="5390" spans="7:39" customFormat="1" ht="18.75">
      <c r="G5390" s="121"/>
      <c r="H5390" s="120"/>
      <c r="I5390" s="122"/>
      <c r="J5390" s="306"/>
      <c r="K5390" s="115"/>
      <c r="AM5390" s="340"/>
    </row>
    <row r="5391" spans="7:39" customFormat="1" ht="18.75">
      <c r="G5391" s="121"/>
      <c r="H5391" s="120"/>
      <c r="I5391" s="122"/>
      <c r="J5391" s="306"/>
      <c r="K5391" s="115"/>
      <c r="AM5391" s="340"/>
    </row>
    <row r="5392" spans="7:39" customFormat="1" ht="18.75">
      <c r="G5392" s="121"/>
      <c r="H5392" s="120"/>
      <c r="I5392" s="122"/>
      <c r="J5392" s="306"/>
      <c r="K5392" s="115"/>
      <c r="AM5392" s="340"/>
    </row>
    <row r="5393" spans="7:39" customFormat="1" ht="18.75">
      <c r="G5393" s="121"/>
      <c r="H5393" s="120"/>
      <c r="I5393" s="122"/>
      <c r="J5393" s="306"/>
      <c r="K5393" s="115"/>
      <c r="AM5393" s="340"/>
    </row>
    <row r="5394" spans="7:39" customFormat="1" ht="18.75">
      <c r="G5394" s="121"/>
      <c r="H5394" s="120"/>
      <c r="I5394" s="122"/>
      <c r="J5394" s="306"/>
      <c r="K5394" s="115"/>
      <c r="AM5394" s="340"/>
    </row>
    <row r="5395" spans="7:39" customFormat="1" ht="18.75">
      <c r="G5395" s="121"/>
      <c r="H5395" s="120"/>
      <c r="I5395" s="122"/>
      <c r="J5395" s="306"/>
      <c r="K5395" s="115"/>
      <c r="AM5395" s="340"/>
    </row>
    <row r="5396" spans="7:39" customFormat="1" ht="18.75">
      <c r="G5396" s="121"/>
      <c r="H5396" s="120"/>
      <c r="I5396" s="122"/>
      <c r="J5396" s="306"/>
      <c r="K5396" s="115"/>
      <c r="AM5396" s="340"/>
    </row>
    <row r="5397" spans="7:39" customFormat="1" ht="18.75">
      <c r="G5397" s="121"/>
      <c r="H5397" s="120"/>
      <c r="I5397" s="122"/>
      <c r="J5397" s="306"/>
      <c r="K5397" s="115"/>
      <c r="AM5397" s="340"/>
    </row>
    <row r="5398" spans="7:39" customFormat="1" ht="18.75">
      <c r="G5398" s="121"/>
      <c r="H5398" s="120"/>
      <c r="I5398" s="122"/>
      <c r="J5398" s="306"/>
      <c r="K5398" s="115"/>
      <c r="AM5398" s="340"/>
    </row>
    <row r="5399" spans="7:39" customFormat="1" ht="18.75">
      <c r="G5399" s="121"/>
      <c r="H5399" s="120"/>
      <c r="I5399" s="122"/>
      <c r="J5399" s="306"/>
      <c r="K5399" s="115"/>
      <c r="AM5399" s="340"/>
    </row>
    <row r="5400" spans="7:39" customFormat="1" ht="18.75">
      <c r="G5400" s="121"/>
      <c r="H5400" s="120"/>
      <c r="I5400" s="122"/>
      <c r="J5400" s="306"/>
      <c r="K5400" s="115"/>
      <c r="AM5400" s="340"/>
    </row>
    <row r="5401" spans="7:39" customFormat="1" ht="18.75">
      <c r="G5401" s="121"/>
      <c r="H5401" s="120"/>
      <c r="I5401" s="122"/>
      <c r="J5401" s="306"/>
      <c r="K5401" s="115"/>
      <c r="AM5401" s="340"/>
    </row>
    <row r="5402" spans="7:39" customFormat="1" ht="18.75">
      <c r="G5402" s="121"/>
      <c r="H5402" s="120"/>
      <c r="I5402" s="122"/>
      <c r="J5402" s="306"/>
      <c r="K5402" s="115"/>
      <c r="AM5402" s="340"/>
    </row>
    <row r="5403" spans="7:39" customFormat="1" ht="18.75">
      <c r="G5403" s="121"/>
      <c r="H5403" s="120"/>
      <c r="I5403" s="122"/>
      <c r="J5403" s="306"/>
      <c r="K5403" s="115"/>
      <c r="AM5403" s="340"/>
    </row>
    <row r="5404" spans="7:39" customFormat="1" ht="18.75">
      <c r="G5404" s="121"/>
      <c r="H5404" s="120"/>
      <c r="I5404" s="122"/>
      <c r="J5404" s="306"/>
      <c r="K5404" s="115"/>
      <c r="AM5404" s="340"/>
    </row>
    <row r="5405" spans="7:39" customFormat="1" ht="18.75">
      <c r="G5405" s="121"/>
      <c r="H5405" s="120"/>
      <c r="I5405" s="122"/>
      <c r="J5405" s="306"/>
      <c r="K5405" s="115"/>
      <c r="AM5405" s="340"/>
    </row>
    <row r="5406" spans="7:39" customFormat="1" ht="18.75">
      <c r="G5406" s="121"/>
      <c r="H5406" s="120"/>
      <c r="I5406" s="122"/>
      <c r="J5406" s="306"/>
      <c r="K5406" s="115"/>
      <c r="AM5406" s="340"/>
    </row>
    <row r="5407" spans="7:39" customFormat="1" ht="18.75">
      <c r="G5407" s="121"/>
      <c r="H5407" s="120"/>
      <c r="I5407" s="122"/>
      <c r="J5407" s="306"/>
      <c r="K5407" s="115"/>
      <c r="AM5407" s="340"/>
    </row>
    <row r="5408" spans="7:39" customFormat="1" ht="18.75">
      <c r="G5408" s="121"/>
      <c r="H5408" s="120"/>
      <c r="I5408" s="122"/>
      <c r="J5408" s="306"/>
      <c r="K5408" s="115"/>
      <c r="AM5408" s="340"/>
    </row>
    <row r="5409" spans="7:39" customFormat="1" ht="18.75">
      <c r="G5409" s="121"/>
      <c r="H5409" s="120"/>
      <c r="I5409" s="122"/>
      <c r="J5409" s="306"/>
      <c r="K5409" s="115"/>
      <c r="AM5409" s="340"/>
    </row>
    <row r="5410" spans="7:39" customFormat="1" ht="18.75">
      <c r="G5410" s="121"/>
      <c r="H5410" s="120"/>
      <c r="I5410" s="122"/>
      <c r="J5410" s="306"/>
      <c r="K5410" s="115"/>
      <c r="AM5410" s="340"/>
    </row>
    <row r="5411" spans="7:39" customFormat="1" ht="18.75">
      <c r="G5411" s="121"/>
      <c r="H5411" s="120"/>
      <c r="I5411" s="122"/>
      <c r="J5411" s="306"/>
      <c r="K5411" s="115"/>
      <c r="AM5411" s="340"/>
    </row>
    <row r="5412" spans="7:39" customFormat="1" ht="18.75">
      <c r="G5412" s="121"/>
      <c r="H5412" s="120"/>
      <c r="I5412" s="122"/>
      <c r="J5412" s="306"/>
      <c r="K5412" s="115"/>
      <c r="AM5412" s="340"/>
    </row>
    <row r="5413" spans="7:39" customFormat="1" ht="18.75">
      <c r="G5413" s="121"/>
      <c r="H5413" s="120"/>
      <c r="I5413" s="122"/>
      <c r="J5413" s="306"/>
      <c r="K5413" s="115"/>
      <c r="AM5413" s="340"/>
    </row>
    <row r="5414" spans="7:39" customFormat="1" ht="18.75">
      <c r="G5414" s="121"/>
      <c r="H5414" s="120"/>
      <c r="I5414" s="122"/>
      <c r="J5414" s="306"/>
      <c r="K5414" s="115"/>
      <c r="AM5414" s="340"/>
    </row>
    <row r="5415" spans="7:39" customFormat="1" ht="18.75">
      <c r="G5415" s="121"/>
      <c r="H5415" s="120"/>
      <c r="I5415" s="122"/>
      <c r="J5415" s="306"/>
      <c r="K5415" s="115"/>
      <c r="AM5415" s="340"/>
    </row>
    <row r="5416" spans="7:39" customFormat="1" ht="18.75">
      <c r="G5416" s="121"/>
      <c r="H5416" s="120"/>
      <c r="I5416" s="122"/>
      <c r="J5416" s="306"/>
      <c r="K5416" s="115"/>
      <c r="AM5416" s="340"/>
    </row>
    <row r="5417" spans="7:39" customFormat="1" ht="18.75">
      <c r="G5417" s="121"/>
      <c r="H5417" s="120"/>
      <c r="I5417" s="122"/>
      <c r="J5417" s="306"/>
      <c r="K5417" s="115"/>
      <c r="AM5417" s="340"/>
    </row>
    <row r="5418" spans="7:39" customFormat="1" ht="18.75">
      <c r="G5418" s="121"/>
      <c r="H5418" s="120"/>
      <c r="I5418" s="122"/>
      <c r="J5418" s="306"/>
      <c r="K5418" s="115"/>
      <c r="AM5418" s="340"/>
    </row>
    <row r="5419" spans="7:39" customFormat="1" ht="18.75">
      <c r="G5419" s="121"/>
      <c r="H5419" s="120"/>
      <c r="I5419" s="122"/>
      <c r="J5419" s="306"/>
      <c r="K5419" s="115"/>
      <c r="AM5419" s="340"/>
    </row>
    <row r="5420" spans="7:39" customFormat="1" ht="18.75">
      <c r="G5420" s="121"/>
      <c r="H5420" s="120"/>
      <c r="I5420" s="122"/>
      <c r="J5420" s="306"/>
      <c r="K5420" s="115"/>
      <c r="AM5420" s="340"/>
    </row>
    <row r="5421" spans="7:39" customFormat="1" ht="18.75">
      <c r="G5421" s="121"/>
      <c r="H5421" s="120"/>
      <c r="I5421" s="122"/>
      <c r="J5421" s="306"/>
      <c r="K5421" s="115"/>
      <c r="AM5421" s="340"/>
    </row>
    <row r="5422" spans="7:39" customFormat="1" ht="18.75">
      <c r="G5422" s="121"/>
      <c r="H5422" s="120"/>
      <c r="I5422" s="122"/>
      <c r="J5422" s="306"/>
      <c r="K5422" s="115"/>
      <c r="AM5422" s="340"/>
    </row>
    <row r="5423" spans="7:39" customFormat="1" ht="18.75">
      <c r="G5423" s="121"/>
      <c r="H5423" s="120"/>
      <c r="I5423" s="122"/>
      <c r="J5423" s="306"/>
      <c r="K5423" s="115"/>
      <c r="AM5423" s="340"/>
    </row>
    <row r="5424" spans="7:39" customFormat="1" ht="18.75">
      <c r="G5424" s="121"/>
      <c r="H5424" s="120"/>
      <c r="I5424" s="122"/>
      <c r="J5424" s="306"/>
      <c r="K5424" s="115"/>
      <c r="AM5424" s="340"/>
    </row>
    <row r="5425" spans="7:39" customFormat="1" ht="18.75">
      <c r="G5425" s="121"/>
      <c r="H5425" s="120"/>
      <c r="I5425" s="122"/>
      <c r="J5425" s="306"/>
      <c r="K5425" s="115"/>
      <c r="AM5425" s="340"/>
    </row>
    <row r="5426" spans="7:39" customFormat="1" ht="18.75">
      <c r="G5426" s="121"/>
      <c r="H5426" s="120"/>
      <c r="I5426" s="122"/>
      <c r="J5426" s="306"/>
      <c r="K5426" s="115"/>
      <c r="AM5426" s="340"/>
    </row>
    <row r="5427" spans="7:39" customFormat="1" ht="18.75">
      <c r="G5427" s="121"/>
      <c r="H5427" s="120"/>
      <c r="I5427" s="122"/>
      <c r="J5427" s="306"/>
      <c r="K5427" s="115"/>
      <c r="AM5427" s="340"/>
    </row>
    <row r="5428" spans="7:39" customFormat="1" ht="18.75">
      <c r="G5428" s="121"/>
      <c r="H5428" s="120"/>
      <c r="I5428" s="122"/>
      <c r="J5428" s="306"/>
      <c r="K5428" s="115"/>
      <c r="AM5428" s="340"/>
    </row>
    <row r="5429" spans="7:39" customFormat="1" ht="18.75">
      <c r="G5429" s="121"/>
      <c r="H5429" s="120"/>
      <c r="I5429" s="122"/>
      <c r="J5429" s="306"/>
      <c r="K5429" s="115"/>
      <c r="AM5429" s="340"/>
    </row>
    <row r="5430" spans="7:39" customFormat="1" ht="18.75">
      <c r="G5430" s="121"/>
      <c r="H5430" s="120"/>
      <c r="I5430" s="122"/>
      <c r="J5430" s="306"/>
      <c r="K5430" s="115"/>
      <c r="AM5430" s="340"/>
    </row>
    <row r="5431" spans="7:39" customFormat="1" ht="18.75">
      <c r="G5431" s="121"/>
      <c r="H5431" s="120"/>
      <c r="I5431" s="122"/>
      <c r="J5431" s="306"/>
      <c r="K5431" s="115"/>
      <c r="AM5431" s="340"/>
    </row>
    <row r="5432" spans="7:39" customFormat="1" ht="18.75">
      <c r="G5432" s="121"/>
      <c r="H5432" s="120"/>
      <c r="I5432" s="122"/>
      <c r="J5432" s="306"/>
      <c r="K5432" s="115"/>
      <c r="AM5432" s="340"/>
    </row>
    <row r="5433" spans="7:39" customFormat="1" ht="18.75">
      <c r="G5433" s="121"/>
      <c r="H5433" s="120"/>
      <c r="I5433" s="122"/>
      <c r="J5433" s="306"/>
      <c r="K5433" s="115"/>
      <c r="AM5433" s="340"/>
    </row>
    <row r="5434" spans="7:39" customFormat="1" ht="18.75">
      <c r="G5434" s="121"/>
      <c r="H5434" s="120"/>
      <c r="I5434" s="122"/>
      <c r="J5434" s="306"/>
      <c r="K5434" s="115"/>
      <c r="AM5434" s="340"/>
    </row>
    <row r="5435" spans="7:39" customFormat="1" ht="18.75">
      <c r="G5435" s="121"/>
      <c r="H5435" s="120"/>
      <c r="I5435" s="122"/>
      <c r="J5435" s="306"/>
      <c r="K5435" s="115"/>
      <c r="AM5435" s="340"/>
    </row>
    <row r="5436" spans="7:39" customFormat="1" ht="18.75">
      <c r="G5436" s="121"/>
      <c r="H5436" s="120"/>
      <c r="I5436" s="122"/>
      <c r="J5436" s="306"/>
      <c r="K5436" s="115"/>
      <c r="AM5436" s="340"/>
    </row>
    <row r="5437" spans="7:39" customFormat="1" ht="18.75">
      <c r="G5437" s="121"/>
      <c r="H5437" s="120"/>
      <c r="I5437" s="122"/>
      <c r="J5437" s="306"/>
      <c r="K5437" s="115"/>
      <c r="AM5437" s="340"/>
    </row>
    <row r="5438" spans="7:39" customFormat="1" ht="18.75">
      <c r="G5438" s="121"/>
      <c r="H5438" s="120"/>
      <c r="I5438" s="122"/>
      <c r="J5438" s="306"/>
      <c r="K5438" s="115"/>
      <c r="AM5438" s="340"/>
    </row>
    <row r="5439" spans="7:39" customFormat="1" ht="18.75">
      <c r="G5439" s="121"/>
      <c r="H5439" s="120"/>
      <c r="I5439" s="122"/>
      <c r="J5439" s="306"/>
      <c r="K5439" s="115"/>
      <c r="AM5439" s="340"/>
    </row>
    <row r="5440" spans="7:39" customFormat="1" ht="18.75">
      <c r="G5440" s="121"/>
      <c r="H5440" s="120"/>
      <c r="I5440" s="122"/>
      <c r="J5440" s="306"/>
      <c r="K5440" s="115"/>
      <c r="AM5440" s="340"/>
    </row>
    <row r="5441" spans="7:39" customFormat="1" ht="18.75">
      <c r="G5441" s="121"/>
      <c r="H5441" s="120"/>
      <c r="I5441" s="122"/>
      <c r="J5441" s="306"/>
      <c r="K5441" s="115"/>
      <c r="AM5441" s="340"/>
    </row>
    <row r="5442" spans="7:39" customFormat="1" ht="18.75">
      <c r="G5442" s="121"/>
      <c r="H5442" s="120"/>
      <c r="I5442" s="122"/>
      <c r="J5442" s="306"/>
      <c r="K5442" s="115"/>
      <c r="AM5442" s="340"/>
    </row>
    <row r="5443" spans="7:39" customFormat="1" ht="18.75">
      <c r="G5443" s="121"/>
      <c r="H5443" s="120"/>
      <c r="I5443" s="122"/>
      <c r="J5443" s="306"/>
      <c r="K5443" s="115"/>
      <c r="AM5443" s="340"/>
    </row>
    <row r="5444" spans="7:39" customFormat="1" ht="18.75">
      <c r="G5444" s="121"/>
      <c r="H5444" s="120"/>
      <c r="I5444" s="122"/>
      <c r="J5444" s="306"/>
      <c r="K5444" s="115"/>
      <c r="AM5444" s="340"/>
    </row>
    <row r="5445" spans="7:39" customFormat="1" ht="18.75">
      <c r="G5445" s="121"/>
      <c r="H5445" s="120"/>
      <c r="I5445" s="122"/>
      <c r="J5445" s="306"/>
      <c r="K5445" s="115"/>
      <c r="AM5445" s="340"/>
    </row>
    <row r="5446" spans="7:39" customFormat="1" ht="18.75">
      <c r="G5446" s="121"/>
      <c r="H5446" s="120"/>
      <c r="I5446" s="122"/>
      <c r="J5446" s="306"/>
      <c r="K5446" s="115"/>
      <c r="AM5446" s="340"/>
    </row>
    <row r="5447" spans="7:39" customFormat="1" ht="18.75">
      <c r="G5447" s="121"/>
      <c r="H5447" s="120"/>
      <c r="I5447" s="122"/>
      <c r="J5447" s="306"/>
      <c r="K5447" s="115"/>
      <c r="AM5447" s="340"/>
    </row>
    <row r="5448" spans="7:39" customFormat="1" ht="18.75">
      <c r="G5448" s="121"/>
      <c r="H5448" s="120"/>
      <c r="I5448" s="122"/>
      <c r="J5448" s="306"/>
      <c r="K5448" s="115"/>
      <c r="AM5448" s="340"/>
    </row>
    <row r="5449" spans="7:39" customFormat="1" ht="18.75">
      <c r="G5449" s="121"/>
      <c r="H5449" s="120"/>
      <c r="I5449" s="122"/>
      <c r="J5449" s="306"/>
      <c r="K5449" s="115"/>
      <c r="AM5449" s="340"/>
    </row>
    <row r="5450" spans="7:39" customFormat="1" ht="18.75">
      <c r="G5450" s="121"/>
      <c r="H5450" s="120"/>
      <c r="I5450" s="122"/>
      <c r="J5450" s="306"/>
      <c r="K5450" s="115"/>
      <c r="AM5450" s="340"/>
    </row>
    <row r="5451" spans="7:39" customFormat="1" ht="18.75">
      <c r="G5451" s="121"/>
      <c r="H5451" s="120"/>
      <c r="I5451" s="122"/>
      <c r="J5451" s="306"/>
      <c r="K5451" s="115"/>
      <c r="AM5451" s="340"/>
    </row>
    <row r="5452" spans="7:39" customFormat="1" ht="18.75">
      <c r="G5452" s="121"/>
      <c r="H5452" s="120"/>
      <c r="I5452" s="122"/>
      <c r="J5452" s="306"/>
      <c r="K5452" s="115"/>
      <c r="AM5452" s="340"/>
    </row>
    <row r="5453" spans="7:39" customFormat="1" ht="18.75">
      <c r="G5453" s="121"/>
      <c r="H5453" s="120"/>
      <c r="I5453" s="122"/>
      <c r="J5453" s="306"/>
      <c r="K5453" s="115"/>
      <c r="AM5453" s="340"/>
    </row>
    <row r="5454" spans="7:39" customFormat="1" ht="18.75">
      <c r="G5454" s="121"/>
      <c r="H5454" s="120"/>
      <c r="I5454" s="122"/>
      <c r="J5454" s="306"/>
      <c r="K5454" s="115"/>
      <c r="AM5454" s="340"/>
    </row>
    <row r="5455" spans="7:39" customFormat="1" ht="18.75">
      <c r="G5455" s="121"/>
      <c r="H5455" s="120"/>
      <c r="I5455" s="122"/>
      <c r="J5455" s="306"/>
      <c r="K5455" s="115"/>
      <c r="AM5455" s="340"/>
    </row>
    <row r="5456" spans="7:39" customFormat="1" ht="18.75">
      <c r="G5456" s="121"/>
      <c r="H5456" s="120"/>
      <c r="I5456" s="122"/>
      <c r="J5456" s="306"/>
      <c r="K5456" s="115"/>
      <c r="AM5456" s="340"/>
    </row>
    <row r="5457" spans="7:39" customFormat="1" ht="18.75">
      <c r="G5457" s="121"/>
      <c r="H5457" s="120"/>
      <c r="I5457" s="122"/>
      <c r="J5457" s="306"/>
      <c r="K5457" s="115"/>
      <c r="AM5457" s="340"/>
    </row>
    <row r="5458" spans="7:39" customFormat="1" ht="18.75">
      <c r="G5458" s="121"/>
      <c r="H5458" s="120"/>
      <c r="I5458" s="122"/>
      <c r="J5458" s="306"/>
      <c r="K5458" s="115"/>
      <c r="AM5458" s="340"/>
    </row>
    <row r="5459" spans="7:39" customFormat="1" ht="18.75">
      <c r="G5459" s="121"/>
      <c r="H5459" s="120"/>
      <c r="I5459" s="122"/>
      <c r="J5459" s="306"/>
      <c r="K5459" s="115"/>
      <c r="AM5459" s="340"/>
    </row>
    <row r="5460" spans="7:39" customFormat="1" ht="18.75">
      <c r="G5460" s="121"/>
      <c r="H5460" s="120"/>
      <c r="I5460" s="122"/>
      <c r="J5460" s="306"/>
      <c r="K5460" s="115"/>
      <c r="AM5460" s="340"/>
    </row>
    <row r="5461" spans="7:39" customFormat="1" ht="18.75">
      <c r="G5461" s="121"/>
      <c r="H5461" s="120"/>
      <c r="I5461" s="122"/>
      <c r="J5461" s="306"/>
      <c r="K5461" s="115"/>
      <c r="AM5461" s="340"/>
    </row>
    <row r="5462" spans="7:39" customFormat="1" ht="18.75">
      <c r="G5462" s="121"/>
      <c r="H5462" s="120"/>
      <c r="I5462" s="122"/>
      <c r="J5462" s="306"/>
      <c r="K5462" s="115"/>
      <c r="AM5462" s="340"/>
    </row>
    <row r="5463" spans="7:39" customFormat="1" ht="18.75">
      <c r="G5463" s="121"/>
      <c r="H5463" s="120"/>
      <c r="I5463" s="122"/>
      <c r="J5463" s="306"/>
      <c r="K5463" s="115"/>
      <c r="AM5463" s="340"/>
    </row>
    <row r="5464" spans="7:39" customFormat="1" ht="18.75">
      <c r="G5464" s="121"/>
      <c r="H5464" s="120"/>
      <c r="I5464" s="122"/>
      <c r="J5464" s="306"/>
      <c r="K5464" s="115"/>
      <c r="AM5464" s="340"/>
    </row>
    <row r="5465" spans="7:39" customFormat="1" ht="18.75">
      <c r="G5465" s="121"/>
      <c r="H5465" s="120"/>
      <c r="I5465" s="122"/>
      <c r="J5465" s="306"/>
      <c r="K5465" s="115"/>
      <c r="AM5465" s="340"/>
    </row>
    <row r="5466" spans="7:39" customFormat="1" ht="18.75">
      <c r="G5466" s="121"/>
      <c r="H5466" s="120"/>
      <c r="I5466" s="122"/>
      <c r="J5466" s="306"/>
      <c r="K5466" s="115"/>
      <c r="AM5466" s="340"/>
    </row>
    <row r="5467" spans="7:39" customFormat="1" ht="18.75">
      <c r="G5467" s="121"/>
      <c r="H5467" s="120"/>
      <c r="I5467" s="122"/>
      <c r="J5467" s="306"/>
      <c r="K5467" s="115"/>
      <c r="AM5467" s="340"/>
    </row>
    <row r="5468" spans="7:39" customFormat="1" ht="18.75">
      <c r="G5468" s="121"/>
      <c r="H5468" s="120"/>
      <c r="I5468" s="122"/>
      <c r="J5468" s="306"/>
      <c r="K5468" s="115"/>
      <c r="AM5468" s="340"/>
    </row>
    <row r="5469" spans="7:39" customFormat="1" ht="18.75">
      <c r="G5469" s="121"/>
      <c r="H5469" s="120"/>
      <c r="I5469" s="122"/>
      <c r="J5469" s="306"/>
      <c r="K5469" s="115"/>
      <c r="AM5469" s="340"/>
    </row>
    <row r="5470" spans="7:39" customFormat="1" ht="18.75">
      <c r="G5470" s="121"/>
      <c r="H5470" s="120"/>
      <c r="I5470" s="122"/>
      <c r="J5470" s="306"/>
      <c r="K5470" s="115"/>
      <c r="AM5470" s="340"/>
    </row>
    <row r="5471" spans="7:39" customFormat="1" ht="18.75">
      <c r="G5471" s="121"/>
      <c r="H5471" s="120"/>
      <c r="I5471" s="122"/>
      <c r="J5471" s="306"/>
      <c r="K5471" s="115"/>
      <c r="AM5471" s="340"/>
    </row>
    <row r="5472" spans="7:39" customFormat="1" ht="18.75">
      <c r="G5472" s="121"/>
      <c r="H5472" s="120"/>
      <c r="I5472" s="122"/>
      <c r="J5472" s="306"/>
      <c r="K5472" s="115"/>
      <c r="AM5472" s="340"/>
    </row>
    <row r="5473" spans="7:39" customFormat="1" ht="18.75">
      <c r="G5473" s="121"/>
      <c r="H5473" s="120"/>
      <c r="I5473" s="122"/>
      <c r="J5473" s="306"/>
      <c r="K5473" s="115"/>
      <c r="AM5473" s="340"/>
    </row>
    <row r="5474" spans="7:39" customFormat="1" ht="18.75">
      <c r="G5474" s="121"/>
      <c r="H5474" s="120"/>
      <c r="I5474" s="122"/>
      <c r="J5474" s="306"/>
      <c r="K5474" s="115"/>
      <c r="AM5474" s="340"/>
    </row>
    <row r="5475" spans="7:39" customFormat="1" ht="18.75">
      <c r="G5475" s="121"/>
      <c r="H5475" s="120"/>
      <c r="I5475" s="122"/>
      <c r="J5475" s="306"/>
      <c r="K5475" s="115"/>
      <c r="AM5475" s="340"/>
    </row>
    <row r="5476" spans="7:39" customFormat="1" ht="18.75">
      <c r="G5476" s="121"/>
      <c r="H5476" s="120"/>
      <c r="I5476" s="122"/>
      <c r="J5476" s="306"/>
      <c r="K5476" s="115"/>
      <c r="AM5476" s="340"/>
    </row>
    <row r="5477" spans="7:39" customFormat="1" ht="18.75">
      <c r="G5477" s="121"/>
      <c r="H5477" s="120"/>
      <c r="I5477" s="122"/>
      <c r="J5477" s="306"/>
      <c r="K5477" s="115"/>
      <c r="AM5477" s="340"/>
    </row>
    <row r="5478" spans="7:39" customFormat="1" ht="18.75">
      <c r="G5478" s="121"/>
      <c r="H5478" s="120"/>
      <c r="I5478" s="122"/>
      <c r="J5478" s="306"/>
      <c r="K5478" s="115"/>
      <c r="AM5478" s="340"/>
    </row>
    <row r="5479" spans="7:39" customFormat="1" ht="18.75">
      <c r="G5479" s="121"/>
      <c r="H5479" s="120"/>
      <c r="I5479" s="122"/>
      <c r="J5479" s="306"/>
      <c r="K5479" s="115"/>
      <c r="AM5479" s="340"/>
    </row>
    <row r="5480" spans="7:39" customFormat="1" ht="18.75">
      <c r="G5480" s="121"/>
      <c r="H5480" s="120"/>
      <c r="I5480" s="122"/>
      <c r="J5480" s="306"/>
      <c r="K5480" s="115"/>
      <c r="AM5480" s="340"/>
    </row>
    <row r="5481" spans="7:39" customFormat="1" ht="18.75">
      <c r="G5481" s="121"/>
      <c r="H5481" s="120"/>
      <c r="I5481" s="122"/>
      <c r="J5481" s="306"/>
      <c r="K5481" s="115"/>
      <c r="AM5481" s="340"/>
    </row>
    <row r="5482" spans="7:39" customFormat="1" ht="18.75">
      <c r="G5482" s="121"/>
      <c r="H5482" s="120"/>
      <c r="I5482" s="122"/>
      <c r="J5482" s="306"/>
      <c r="K5482" s="115"/>
      <c r="AM5482" s="340"/>
    </row>
    <row r="5483" spans="7:39" customFormat="1" ht="18.75">
      <c r="G5483" s="121"/>
      <c r="H5483" s="120"/>
      <c r="I5483" s="122"/>
      <c r="J5483" s="306"/>
      <c r="K5483" s="115"/>
      <c r="AM5483" s="340"/>
    </row>
    <row r="5484" spans="7:39" customFormat="1" ht="18.75">
      <c r="G5484" s="121"/>
      <c r="H5484" s="120"/>
      <c r="I5484" s="122"/>
      <c r="J5484" s="306"/>
      <c r="K5484" s="115"/>
      <c r="AM5484" s="340"/>
    </row>
    <row r="5485" spans="7:39" customFormat="1" ht="18.75">
      <c r="G5485" s="121"/>
      <c r="H5485" s="120"/>
      <c r="I5485" s="122"/>
      <c r="J5485" s="306"/>
      <c r="K5485" s="115"/>
      <c r="AM5485" s="340"/>
    </row>
    <row r="5486" spans="7:39" customFormat="1" ht="18.75">
      <c r="G5486" s="121"/>
      <c r="H5486" s="120"/>
      <c r="I5486" s="122"/>
      <c r="J5486" s="306"/>
      <c r="K5486" s="115"/>
      <c r="AM5486" s="340"/>
    </row>
    <row r="5487" spans="7:39" customFormat="1" ht="18.75">
      <c r="G5487" s="121"/>
      <c r="H5487" s="120"/>
      <c r="I5487" s="122"/>
      <c r="J5487" s="306"/>
      <c r="K5487" s="115"/>
      <c r="AM5487" s="340"/>
    </row>
    <row r="5488" spans="7:39" customFormat="1" ht="18.75">
      <c r="G5488" s="121"/>
      <c r="H5488" s="120"/>
      <c r="I5488" s="122"/>
      <c r="J5488" s="306"/>
      <c r="K5488" s="115"/>
      <c r="AM5488" s="340"/>
    </row>
    <row r="5489" spans="7:39" customFormat="1" ht="18.75">
      <c r="G5489" s="121"/>
      <c r="H5489" s="120"/>
      <c r="I5489" s="122"/>
      <c r="J5489" s="306"/>
      <c r="K5489" s="115"/>
      <c r="AM5489" s="340"/>
    </row>
    <row r="5490" spans="7:39" customFormat="1" ht="18.75">
      <c r="G5490" s="121"/>
      <c r="H5490" s="120"/>
      <c r="I5490" s="122"/>
      <c r="J5490" s="306"/>
      <c r="K5490" s="115"/>
      <c r="AM5490" s="340"/>
    </row>
    <row r="5491" spans="7:39" customFormat="1" ht="18.75">
      <c r="G5491" s="121"/>
      <c r="H5491" s="120"/>
      <c r="I5491" s="122"/>
      <c r="J5491" s="306"/>
      <c r="K5491" s="115"/>
      <c r="AM5491" s="340"/>
    </row>
    <row r="5492" spans="7:39" customFormat="1" ht="18.75">
      <c r="G5492" s="121"/>
      <c r="H5492" s="120"/>
      <c r="I5492" s="122"/>
      <c r="J5492" s="306"/>
      <c r="K5492" s="115"/>
      <c r="AM5492" s="340"/>
    </row>
    <row r="5493" spans="7:39" customFormat="1" ht="18.75">
      <c r="G5493" s="121"/>
      <c r="H5493" s="120"/>
      <c r="I5493" s="122"/>
      <c r="J5493" s="306"/>
      <c r="K5493" s="115"/>
      <c r="AM5493" s="340"/>
    </row>
    <row r="5494" spans="7:39" customFormat="1" ht="18.75">
      <c r="G5494" s="121"/>
      <c r="H5494" s="120"/>
      <c r="I5494" s="122"/>
      <c r="J5494" s="306"/>
      <c r="K5494" s="115"/>
      <c r="AM5494" s="340"/>
    </row>
    <row r="5495" spans="7:39" customFormat="1" ht="18.75">
      <c r="G5495" s="121"/>
      <c r="H5495" s="120"/>
      <c r="I5495" s="122"/>
      <c r="J5495" s="306"/>
      <c r="K5495" s="115"/>
      <c r="AM5495" s="340"/>
    </row>
    <row r="5496" spans="7:39" customFormat="1" ht="18.75">
      <c r="G5496" s="121"/>
      <c r="H5496" s="120"/>
      <c r="I5496" s="122"/>
      <c r="J5496" s="306"/>
      <c r="K5496" s="115"/>
      <c r="AM5496" s="340"/>
    </row>
    <row r="5497" spans="7:39" customFormat="1" ht="18.75">
      <c r="G5497" s="121"/>
      <c r="H5497" s="120"/>
      <c r="I5497" s="122"/>
      <c r="J5497" s="306"/>
      <c r="K5497" s="115"/>
      <c r="AM5497" s="340"/>
    </row>
    <row r="5498" spans="7:39" customFormat="1" ht="18.75">
      <c r="G5498" s="121"/>
      <c r="H5498" s="120"/>
      <c r="I5498" s="122"/>
      <c r="J5498" s="306"/>
      <c r="K5498" s="115"/>
      <c r="AM5498" s="340"/>
    </row>
    <row r="5499" spans="7:39" customFormat="1" ht="18.75">
      <c r="G5499" s="121"/>
      <c r="H5499" s="120"/>
      <c r="I5499" s="122"/>
      <c r="J5499" s="306"/>
      <c r="K5499" s="115"/>
      <c r="AM5499" s="340"/>
    </row>
    <row r="5500" spans="7:39" customFormat="1" ht="18.75">
      <c r="G5500" s="121"/>
      <c r="H5500" s="120"/>
      <c r="I5500" s="122"/>
      <c r="J5500" s="306"/>
      <c r="K5500" s="115"/>
      <c r="AM5500" s="340"/>
    </row>
    <row r="5501" spans="7:39" customFormat="1" ht="18.75">
      <c r="G5501" s="121"/>
      <c r="H5501" s="120"/>
      <c r="I5501" s="122"/>
      <c r="J5501" s="306"/>
      <c r="K5501" s="115"/>
      <c r="AM5501" s="340"/>
    </row>
    <row r="5502" spans="7:39" customFormat="1" ht="18.75">
      <c r="G5502" s="121"/>
      <c r="H5502" s="120"/>
      <c r="I5502" s="122"/>
      <c r="J5502" s="306"/>
      <c r="K5502" s="115"/>
      <c r="AM5502" s="340"/>
    </row>
    <row r="5503" spans="7:39" customFormat="1" ht="18.75">
      <c r="G5503" s="121"/>
      <c r="H5503" s="120"/>
      <c r="I5503" s="122"/>
      <c r="J5503" s="306"/>
      <c r="K5503" s="115"/>
      <c r="AM5503" s="340"/>
    </row>
    <row r="5504" spans="7:39" customFormat="1" ht="18.75">
      <c r="G5504" s="121"/>
      <c r="H5504" s="120"/>
      <c r="I5504" s="122"/>
      <c r="J5504" s="306"/>
      <c r="K5504" s="115"/>
      <c r="AM5504" s="340"/>
    </row>
    <row r="5505" spans="7:39" customFormat="1" ht="18.75">
      <c r="G5505" s="121"/>
      <c r="H5505" s="120"/>
      <c r="I5505" s="122"/>
      <c r="J5505" s="306"/>
      <c r="K5505" s="115"/>
      <c r="AM5505" s="340"/>
    </row>
    <row r="5506" spans="7:39" customFormat="1" ht="18.75">
      <c r="G5506" s="121"/>
      <c r="H5506" s="120"/>
      <c r="I5506" s="122"/>
      <c r="J5506" s="306"/>
      <c r="K5506" s="115"/>
      <c r="AM5506" s="340"/>
    </row>
    <row r="5507" spans="7:39" customFormat="1" ht="18.75">
      <c r="G5507" s="121"/>
      <c r="H5507" s="120"/>
      <c r="I5507" s="122"/>
      <c r="J5507" s="306"/>
      <c r="K5507" s="115"/>
      <c r="AM5507" s="340"/>
    </row>
    <row r="5508" spans="7:39" customFormat="1" ht="18.75">
      <c r="G5508" s="121"/>
      <c r="H5508" s="120"/>
      <c r="I5508" s="122"/>
      <c r="J5508" s="306"/>
      <c r="K5508" s="115"/>
      <c r="AM5508" s="340"/>
    </row>
    <row r="5509" spans="7:39" customFormat="1" ht="18.75">
      <c r="G5509" s="121"/>
      <c r="H5509" s="120"/>
      <c r="I5509" s="122"/>
      <c r="J5509" s="306"/>
      <c r="K5509" s="115"/>
      <c r="AM5509" s="340"/>
    </row>
    <row r="5510" spans="7:39" customFormat="1" ht="18.75">
      <c r="G5510" s="121"/>
      <c r="H5510" s="120"/>
      <c r="I5510" s="122"/>
      <c r="J5510" s="306"/>
      <c r="K5510" s="115"/>
      <c r="AM5510" s="340"/>
    </row>
    <row r="5511" spans="7:39" customFormat="1" ht="18.75">
      <c r="G5511" s="121"/>
      <c r="H5511" s="120"/>
      <c r="I5511" s="122"/>
      <c r="J5511" s="306"/>
      <c r="K5511" s="115"/>
      <c r="AM5511" s="340"/>
    </row>
    <row r="5512" spans="7:39" customFormat="1" ht="18.75">
      <c r="G5512" s="121"/>
      <c r="H5512" s="120"/>
      <c r="I5512" s="122"/>
      <c r="J5512" s="306"/>
      <c r="K5512" s="115"/>
      <c r="AM5512" s="340"/>
    </row>
    <row r="5513" spans="7:39" customFormat="1" ht="18.75">
      <c r="G5513" s="121"/>
      <c r="H5513" s="120"/>
      <c r="I5513" s="122"/>
      <c r="J5513" s="306"/>
      <c r="K5513" s="115"/>
      <c r="AM5513" s="340"/>
    </row>
    <row r="5514" spans="7:39" customFormat="1" ht="18.75">
      <c r="G5514" s="121"/>
      <c r="H5514" s="120"/>
      <c r="I5514" s="122"/>
      <c r="J5514" s="306"/>
      <c r="K5514" s="115"/>
      <c r="AM5514" s="340"/>
    </row>
    <row r="5515" spans="7:39" customFormat="1" ht="18.75">
      <c r="G5515" s="121"/>
      <c r="H5515" s="120"/>
      <c r="I5515" s="122"/>
      <c r="J5515" s="306"/>
      <c r="K5515" s="115"/>
      <c r="AM5515" s="340"/>
    </row>
    <row r="5516" spans="7:39" customFormat="1" ht="18.75">
      <c r="G5516" s="121"/>
      <c r="H5516" s="120"/>
      <c r="I5516" s="122"/>
      <c r="J5516" s="306"/>
      <c r="K5516" s="115"/>
      <c r="AM5516" s="340"/>
    </row>
    <row r="5517" spans="7:39" customFormat="1" ht="18.75">
      <c r="G5517" s="121"/>
      <c r="H5517" s="120"/>
      <c r="I5517" s="122"/>
      <c r="J5517" s="306"/>
      <c r="K5517" s="115"/>
      <c r="AM5517" s="340"/>
    </row>
    <row r="5518" spans="7:39" customFormat="1" ht="18.75">
      <c r="G5518" s="121"/>
      <c r="H5518" s="120"/>
      <c r="I5518" s="122"/>
      <c r="J5518" s="306"/>
      <c r="K5518" s="115"/>
      <c r="AM5518" s="340"/>
    </row>
    <row r="5519" spans="7:39" customFormat="1" ht="18.75">
      <c r="G5519" s="121"/>
      <c r="H5519" s="120"/>
      <c r="I5519" s="122"/>
      <c r="J5519" s="306"/>
      <c r="K5519" s="115"/>
      <c r="AM5519" s="340"/>
    </row>
    <row r="5520" spans="7:39" customFormat="1" ht="18.75">
      <c r="G5520" s="121"/>
      <c r="H5520" s="120"/>
      <c r="I5520" s="122"/>
      <c r="J5520" s="306"/>
      <c r="K5520" s="115"/>
      <c r="AM5520" s="340"/>
    </row>
    <row r="5521" spans="7:39" customFormat="1" ht="18.75">
      <c r="G5521" s="121"/>
      <c r="H5521" s="120"/>
      <c r="I5521" s="122"/>
      <c r="J5521" s="306"/>
      <c r="K5521" s="115"/>
      <c r="AM5521" s="340"/>
    </row>
    <row r="5522" spans="7:39" customFormat="1" ht="18.75">
      <c r="G5522" s="121"/>
      <c r="H5522" s="120"/>
      <c r="I5522" s="122"/>
      <c r="J5522" s="306"/>
      <c r="K5522" s="115"/>
      <c r="AM5522" s="340"/>
    </row>
    <row r="5523" spans="7:39" customFormat="1" ht="18.75">
      <c r="G5523" s="121"/>
      <c r="H5523" s="120"/>
      <c r="I5523" s="122"/>
      <c r="J5523" s="306"/>
      <c r="K5523" s="115"/>
      <c r="AM5523" s="340"/>
    </row>
    <row r="5524" spans="7:39" customFormat="1" ht="18.75">
      <c r="G5524" s="121"/>
      <c r="H5524" s="120"/>
      <c r="I5524" s="122"/>
      <c r="J5524" s="306"/>
      <c r="K5524" s="115"/>
      <c r="AM5524" s="340"/>
    </row>
    <row r="5525" spans="7:39" customFormat="1" ht="18.75">
      <c r="G5525" s="121"/>
      <c r="H5525" s="120"/>
      <c r="I5525" s="122"/>
      <c r="J5525" s="306"/>
      <c r="K5525" s="115"/>
      <c r="AM5525" s="340"/>
    </row>
    <row r="5526" spans="7:39" customFormat="1" ht="18.75">
      <c r="G5526" s="121"/>
      <c r="H5526" s="120"/>
      <c r="I5526" s="122"/>
      <c r="J5526" s="306"/>
      <c r="K5526" s="115"/>
      <c r="AM5526" s="340"/>
    </row>
    <row r="5527" spans="7:39" customFormat="1" ht="18.75">
      <c r="G5527" s="121"/>
      <c r="H5527" s="120"/>
      <c r="I5527" s="122"/>
      <c r="J5527" s="306"/>
      <c r="K5527" s="115"/>
      <c r="AM5527" s="340"/>
    </row>
    <row r="5528" spans="7:39" customFormat="1" ht="18.75">
      <c r="G5528" s="121"/>
      <c r="H5528" s="120"/>
      <c r="I5528" s="122"/>
      <c r="J5528" s="306"/>
      <c r="K5528" s="115"/>
      <c r="AM5528" s="340"/>
    </row>
    <row r="5529" spans="7:39" customFormat="1" ht="18.75">
      <c r="G5529" s="121"/>
      <c r="H5529" s="120"/>
      <c r="I5529" s="122"/>
      <c r="J5529" s="306"/>
      <c r="K5529" s="115"/>
      <c r="AM5529" s="340"/>
    </row>
    <row r="5530" spans="7:39" customFormat="1" ht="18.75">
      <c r="G5530" s="121"/>
      <c r="H5530" s="120"/>
      <c r="I5530" s="122"/>
      <c r="J5530" s="306"/>
      <c r="K5530" s="115"/>
      <c r="AM5530" s="340"/>
    </row>
    <row r="5531" spans="7:39" customFormat="1" ht="18.75">
      <c r="G5531" s="121"/>
      <c r="H5531" s="120"/>
      <c r="I5531" s="122"/>
      <c r="J5531" s="306"/>
      <c r="K5531" s="115"/>
      <c r="AM5531" s="340"/>
    </row>
    <row r="5532" spans="7:39" customFormat="1" ht="18.75">
      <c r="G5532" s="121"/>
      <c r="H5532" s="120"/>
      <c r="I5532" s="122"/>
      <c r="J5532" s="306"/>
      <c r="K5532" s="115"/>
      <c r="AM5532" s="340"/>
    </row>
    <row r="5533" spans="7:39" customFormat="1" ht="18.75">
      <c r="G5533" s="121"/>
      <c r="H5533" s="120"/>
      <c r="I5533" s="122"/>
      <c r="J5533" s="306"/>
      <c r="K5533" s="115"/>
      <c r="AM5533" s="340"/>
    </row>
    <row r="5534" spans="7:39" customFormat="1" ht="18.75">
      <c r="G5534" s="121"/>
      <c r="H5534" s="120"/>
      <c r="I5534" s="122"/>
      <c r="J5534" s="306"/>
      <c r="K5534" s="115"/>
      <c r="AM5534" s="340"/>
    </row>
    <row r="5535" spans="7:39" customFormat="1" ht="18.75">
      <c r="G5535" s="121"/>
      <c r="H5535" s="120"/>
      <c r="I5535" s="122"/>
      <c r="J5535" s="306"/>
      <c r="K5535" s="115"/>
      <c r="AM5535" s="340"/>
    </row>
    <row r="5536" spans="7:39" customFormat="1" ht="18.75">
      <c r="G5536" s="121"/>
      <c r="H5536" s="120"/>
      <c r="I5536" s="122"/>
      <c r="J5536" s="306"/>
      <c r="K5536" s="115"/>
      <c r="AM5536" s="340"/>
    </row>
    <row r="5537" spans="7:39" customFormat="1" ht="18.75">
      <c r="G5537" s="121"/>
      <c r="H5537" s="120"/>
      <c r="I5537" s="122"/>
      <c r="J5537" s="306"/>
      <c r="K5537" s="115"/>
      <c r="AM5537" s="340"/>
    </row>
    <row r="5538" spans="7:39" customFormat="1" ht="18.75">
      <c r="G5538" s="121"/>
      <c r="H5538" s="120"/>
      <c r="I5538" s="122"/>
      <c r="J5538" s="306"/>
      <c r="K5538" s="115"/>
      <c r="AM5538" s="340"/>
    </row>
    <row r="5539" spans="7:39" customFormat="1" ht="18.75">
      <c r="G5539" s="121"/>
      <c r="H5539" s="120"/>
      <c r="I5539" s="122"/>
      <c r="J5539" s="306"/>
      <c r="K5539" s="115"/>
      <c r="AM5539" s="340"/>
    </row>
    <row r="5540" spans="7:39" customFormat="1" ht="18.75">
      <c r="G5540" s="121"/>
      <c r="H5540" s="120"/>
      <c r="I5540" s="122"/>
      <c r="J5540" s="306"/>
      <c r="K5540" s="115"/>
      <c r="AM5540" s="340"/>
    </row>
    <row r="5541" spans="7:39" customFormat="1" ht="18.75">
      <c r="G5541" s="121"/>
      <c r="H5541" s="120"/>
      <c r="I5541" s="122"/>
      <c r="J5541" s="306"/>
      <c r="K5541" s="115"/>
      <c r="AM5541" s="340"/>
    </row>
    <row r="5542" spans="7:39" customFormat="1" ht="18.75">
      <c r="G5542" s="121"/>
      <c r="H5542" s="120"/>
      <c r="I5542" s="122"/>
      <c r="J5542" s="306"/>
      <c r="K5542" s="115"/>
      <c r="AM5542" s="340"/>
    </row>
    <row r="5543" spans="7:39" customFormat="1" ht="18.75">
      <c r="G5543" s="121"/>
      <c r="H5543" s="120"/>
      <c r="I5543" s="122"/>
      <c r="J5543" s="306"/>
      <c r="K5543" s="115"/>
      <c r="AM5543" s="340"/>
    </row>
    <row r="5544" spans="7:39" customFormat="1" ht="18.75">
      <c r="G5544" s="121"/>
      <c r="H5544" s="120"/>
      <c r="I5544" s="122"/>
      <c r="J5544" s="306"/>
      <c r="K5544" s="115"/>
      <c r="AM5544" s="340"/>
    </row>
    <row r="5545" spans="7:39" customFormat="1" ht="18.75">
      <c r="G5545" s="121"/>
      <c r="H5545" s="120"/>
      <c r="I5545" s="122"/>
      <c r="J5545" s="306"/>
      <c r="K5545" s="115"/>
      <c r="AM5545" s="340"/>
    </row>
    <row r="5546" spans="7:39" customFormat="1" ht="18.75">
      <c r="G5546" s="121"/>
      <c r="H5546" s="120"/>
      <c r="I5546" s="122"/>
      <c r="J5546" s="306"/>
      <c r="K5546" s="115"/>
      <c r="AM5546" s="340"/>
    </row>
    <row r="5547" spans="7:39" customFormat="1" ht="18.75">
      <c r="G5547" s="121"/>
      <c r="H5547" s="120"/>
      <c r="I5547" s="122"/>
      <c r="J5547" s="306"/>
      <c r="K5547" s="115"/>
      <c r="AM5547" s="340"/>
    </row>
    <row r="5548" spans="7:39" customFormat="1" ht="18.75">
      <c r="G5548" s="121"/>
      <c r="H5548" s="120"/>
      <c r="I5548" s="122"/>
      <c r="J5548" s="306"/>
      <c r="K5548" s="115"/>
      <c r="AM5548" s="340"/>
    </row>
    <row r="5549" spans="7:39" customFormat="1" ht="18.75">
      <c r="G5549" s="121"/>
      <c r="H5549" s="120"/>
      <c r="I5549" s="122"/>
      <c r="J5549" s="306"/>
      <c r="K5549" s="115"/>
      <c r="AM5549" s="340"/>
    </row>
    <row r="5550" spans="7:39" customFormat="1" ht="18.75">
      <c r="G5550" s="121"/>
      <c r="H5550" s="120"/>
      <c r="I5550" s="122"/>
      <c r="J5550" s="306"/>
      <c r="K5550" s="115"/>
      <c r="AM5550" s="340"/>
    </row>
    <row r="5551" spans="7:39" customFormat="1" ht="18.75">
      <c r="G5551" s="121"/>
      <c r="H5551" s="120"/>
      <c r="I5551" s="122"/>
      <c r="J5551" s="306"/>
      <c r="K5551" s="115"/>
      <c r="AM5551" s="340"/>
    </row>
    <row r="5552" spans="7:39" customFormat="1" ht="18.75">
      <c r="G5552" s="121"/>
      <c r="H5552" s="120"/>
      <c r="I5552" s="122"/>
      <c r="J5552" s="306"/>
      <c r="K5552" s="115"/>
      <c r="AM5552" s="340"/>
    </row>
    <row r="5553" spans="7:39" customFormat="1" ht="18.75">
      <c r="G5553" s="121"/>
      <c r="H5553" s="120"/>
      <c r="I5553" s="122"/>
      <c r="J5553" s="306"/>
      <c r="K5553" s="115"/>
      <c r="AM5553" s="340"/>
    </row>
    <row r="5554" spans="7:39" customFormat="1" ht="18.75">
      <c r="G5554" s="121"/>
      <c r="H5554" s="120"/>
      <c r="I5554" s="122"/>
      <c r="J5554" s="306"/>
      <c r="K5554" s="115"/>
      <c r="AM5554" s="340"/>
    </row>
    <row r="5555" spans="7:39" customFormat="1" ht="18.75">
      <c r="G5555" s="121"/>
      <c r="H5555" s="120"/>
      <c r="I5555" s="122"/>
      <c r="J5555" s="306"/>
      <c r="K5555" s="115"/>
      <c r="AM5555" s="340"/>
    </row>
    <row r="5556" spans="7:39" customFormat="1" ht="18.75">
      <c r="G5556" s="121"/>
      <c r="H5556" s="120"/>
      <c r="I5556" s="122"/>
      <c r="J5556" s="306"/>
      <c r="K5556" s="115"/>
      <c r="AM5556" s="340"/>
    </row>
    <row r="5557" spans="7:39" customFormat="1" ht="18.75">
      <c r="G5557" s="121"/>
      <c r="H5557" s="120"/>
      <c r="I5557" s="122"/>
      <c r="J5557" s="306"/>
      <c r="K5557" s="115"/>
      <c r="AM5557" s="340"/>
    </row>
    <row r="5558" spans="7:39" customFormat="1" ht="18.75">
      <c r="G5558" s="121"/>
      <c r="H5558" s="120"/>
      <c r="I5558" s="122"/>
      <c r="J5558" s="306"/>
      <c r="K5558" s="115"/>
      <c r="AM5558" s="340"/>
    </row>
    <row r="5559" spans="7:39" customFormat="1" ht="18.75">
      <c r="G5559" s="121"/>
      <c r="H5559" s="120"/>
      <c r="I5559" s="122"/>
      <c r="J5559" s="306"/>
      <c r="K5559" s="115"/>
      <c r="AM5559" s="340"/>
    </row>
    <row r="5560" spans="7:39" customFormat="1" ht="18.75">
      <c r="G5560" s="121"/>
      <c r="H5560" s="120"/>
      <c r="I5560" s="122"/>
      <c r="J5560" s="306"/>
      <c r="K5560" s="115"/>
      <c r="AM5560" s="340"/>
    </row>
    <row r="5561" spans="7:39" customFormat="1" ht="18.75">
      <c r="G5561" s="121"/>
      <c r="H5561" s="120"/>
      <c r="I5561" s="122"/>
      <c r="J5561" s="306"/>
      <c r="K5561" s="115"/>
      <c r="AM5561" s="340"/>
    </row>
    <row r="5562" spans="7:39" customFormat="1" ht="18.75">
      <c r="G5562" s="121"/>
      <c r="H5562" s="120"/>
      <c r="I5562" s="122"/>
      <c r="J5562" s="306"/>
      <c r="K5562" s="115"/>
      <c r="AM5562" s="340"/>
    </row>
    <row r="5563" spans="7:39" customFormat="1" ht="18.75">
      <c r="G5563" s="121"/>
      <c r="H5563" s="120"/>
      <c r="I5563" s="122"/>
      <c r="J5563" s="306"/>
      <c r="K5563" s="115"/>
      <c r="AM5563" s="340"/>
    </row>
    <row r="5564" spans="7:39" customFormat="1" ht="18.75">
      <c r="G5564" s="121"/>
      <c r="H5564" s="120"/>
      <c r="I5564" s="122"/>
      <c r="J5564" s="306"/>
      <c r="K5564" s="115"/>
      <c r="AM5564" s="340"/>
    </row>
    <row r="5565" spans="7:39" customFormat="1" ht="18.75">
      <c r="G5565" s="121"/>
      <c r="H5565" s="120"/>
      <c r="I5565" s="122"/>
      <c r="J5565" s="306"/>
      <c r="K5565" s="115"/>
      <c r="AM5565" s="340"/>
    </row>
    <row r="5566" spans="7:39" customFormat="1" ht="18.75">
      <c r="G5566" s="121"/>
      <c r="H5566" s="120"/>
      <c r="I5566" s="122"/>
      <c r="J5566" s="306"/>
      <c r="K5566" s="115"/>
      <c r="AM5566" s="340"/>
    </row>
    <row r="5567" spans="7:39" customFormat="1" ht="18.75">
      <c r="G5567" s="121"/>
      <c r="H5567" s="120"/>
      <c r="I5567" s="122"/>
      <c r="J5567" s="306"/>
      <c r="K5567" s="115"/>
      <c r="AM5567" s="340"/>
    </row>
    <row r="5568" spans="7:39" customFormat="1" ht="18.75">
      <c r="G5568" s="121"/>
      <c r="H5568" s="120"/>
      <c r="I5568" s="122"/>
      <c r="J5568" s="306"/>
      <c r="K5568" s="115"/>
      <c r="AM5568" s="340"/>
    </row>
    <row r="5569" spans="7:39" customFormat="1" ht="18.75">
      <c r="G5569" s="121"/>
      <c r="H5569" s="120"/>
      <c r="I5569" s="122"/>
      <c r="J5569" s="306"/>
      <c r="K5569" s="115"/>
      <c r="AM5569" s="340"/>
    </row>
    <row r="5570" spans="7:39" customFormat="1" ht="18.75">
      <c r="G5570" s="121"/>
      <c r="H5570" s="120"/>
      <c r="I5570" s="122"/>
      <c r="J5570" s="306"/>
      <c r="K5570" s="115"/>
      <c r="AM5570" s="340"/>
    </row>
    <row r="5571" spans="7:39" customFormat="1" ht="18.75">
      <c r="G5571" s="121"/>
      <c r="H5571" s="120"/>
      <c r="I5571" s="122"/>
      <c r="J5571" s="306"/>
      <c r="K5571" s="115"/>
      <c r="AM5571" s="340"/>
    </row>
    <row r="5572" spans="7:39" customFormat="1" ht="18.75">
      <c r="G5572" s="121"/>
      <c r="H5572" s="120"/>
      <c r="I5572" s="122"/>
      <c r="J5572" s="306"/>
      <c r="K5572" s="115"/>
      <c r="AM5572" s="340"/>
    </row>
    <row r="5573" spans="7:39" customFormat="1" ht="18.75">
      <c r="G5573" s="121"/>
      <c r="H5573" s="120"/>
      <c r="I5573" s="122"/>
      <c r="J5573" s="306"/>
      <c r="K5573" s="115"/>
      <c r="AM5573" s="340"/>
    </row>
    <row r="5574" spans="7:39" customFormat="1" ht="18.75">
      <c r="G5574" s="121"/>
      <c r="H5574" s="120"/>
      <c r="I5574" s="122"/>
      <c r="J5574" s="306"/>
      <c r="K5574" s="115"/>
      <c r="AM5574" s="340"/>
    </row>
    <row r="5575" spans="7:39" customFormat="1" ht="18.75">
      <c r="G5575" s="121"/>
      <c r="H5575" s="120"/>
      <c r="I5575" s="122"/>
      <c r="J5575" s="306"/>
      <c r="K5575" s="115"/>
      <c r="AM5575" s="340"/>
    </row>
    <row r="5576" spans="7:39" customFormat="1" ht="18.75">
      <c r="G5576" s="121"/>
      <c r="H5576" s="120"/>
      <c r="I5576" s="122"/>
      <c r="J5576" s="306"/>
      <c r="K5576" s="115"/>
      <c r="AM5576" s="340"/>
    </row>
    <row r="5577" spans="7:39" customFormat="1" ht="18.75">
      <c r="G5577" s="121"/>
      <c r="H5577" s="120"/>
      <c r="I5577" s="122"/>
      <c r="J5577" s="306"/>
      <c r="K5577" s="115"/>
      <c r="AM5577" s="340"/>
    </row>
    <row r="5578" spans="7:39" customFormat="1" ht="18.75">
      <c r="G5578" s="121"/>
      <c r="H5578" s="120"/>
      <c r="I5578" s="122"/>
      <c r="J5578" s="306"/>
      <c r="K5578" s="115"/>
      <c r="AM5578" s="340"/>
    </row>
    <row r="5579" spans="7:39" customFormat="1" ht="18.75">
      <c r="G5579" s="121"/>
      <c r="H5579" s="120"/>
      <c r="I5579" s="122"/>
      <c r="J5579" s="306"/>
      <c r="K5579" s="115"/>
      <c r="AM5579" s="340"/>
    </row>
    <row r="5580" spans="7:39" customFormat="1" ht="18.75">
      <c r="G5580" s="121"/>
      <c r="H5580" s="120"/>
      <c r="I5580" s="122"/>
      <c r="J5580" s="306"/>
      <c r="K5580" s="115"/>
      <c r="AM5580" s="340"/>
    </row>
    <row r="5581" spans="7:39" customFormat="1" ht="18.75">
      <c r="G5581" s="121"/>
      <c r="H5581" s="120"/>
      <c r="I5581" s="122"/>
      <c r="J5581" s="306"/>
      <c r="K5581" s="115"/>
      <c r="AM5581" s="340"/>
    </row>
    <row r="5582" spans="7:39" customFormat="1" ht="18.75">
      <c r="G5582" s="121"/>
      <c r="H5582" s="120"/>
      <c r="I5582" s="122"/>
      <c r="J5582" s="306"/>
      <c r="K5582" s="115"/>
      <c r="AM5582" s="340"/>
    </row>
    <row r="5583" spans="7:39" customFormat="1" ht="18.75">
      <c r="G5583" s="121"/>
      <c r="H5583" s="120"/>
      <c r="I5583" s="122"/>
      <c r="J5583" s="306"/>
      <c r="K5583" s="115"/>
      <c r="AM5583" s="340"/>
    </row>
    <row r="5584" spans="7:39" customFormat="1" ht="18.75">
      <c r="G5584" s="121"/>
      <c r="H5584" s="120"/>
      <c r="I5584" s="122"/>
      <c r="J5584" s="306"/>
      <c r="K5584" s="115"/>
      <c r="AM5584" s="340"/>
    </row>
    <row r="5585" spans="7:39" customFormat="1" ht="18.75">
      <c r="G5585" s="121"/>
      <c r="H5585" s="120"/>
      <c r="I5585" s="122"/>
      <c r="J5585" s="306"/>
      <c r="K5585" s="115"/>
      <c r="AM5585" s="340"/>
    </row>
    <row r="5586" spans="7:39" customFormat="1" ht="18.75">
      <c r="G5586" s="121"/>
      <c r="H5586" s="120"/>
      <c r="I5586" s="122"/>
      <c r="J5586" s="306"/>
      <c r="K5586" s="115"/>
      <c r="AM5586" s="340"/>
    </row>
    <row r="5587" spans="7:39" customFormat="1" ht="18.75">
      <c r="G5587" s="121"/>
      <c r="H5587" s="120"/>
      <c r="I5587" s="122"/>
      <c r="J5587" s="306"/>
      <c r="K5587" s="115"/>
      <c r="AM5587" s="340"/>
    </row>
    <row r="5588" spans="7:39" customFormat="1" ht="18.75">
      <c r="G5588" s="121"/>
      <c r="H5588" s="120"/>
      <c r="I5588" s="122"/>
      <c r="J5588" s="306"/>
      <c r="K5588" s="115"/>
      <c r="AM5588" s="340"/>
    </row>
    <row r="5589" spans="7:39" customFormat="1" ht="18.75">
      <c r="G5589" s="121"/>
      <c r="H5589" s="120"/>
      <c r="I5589" s="122"/>
      <c r="J5589" s="306"/>
      <c r="K5589" s="115"/>
      <c r="AM5589" s="340"/>
    </row>
    <row r="5590" spans="7:39" customFormat="1" ht="18.75">
      <c r="G5590" s="121"/>
      <c r="H5590" s="120"/>
      <c r="I5590" s="122"/>
      <c r="J5590" s="306"/>
      <c r="K5590" s="115"/>
      <c r="AM5590" s="340"/>
    </row>
    <row r="5591" spans="7:39" customFormat="1" ht="18.75">
      <c r="G5591" s="121"/>
      <c r="H5591" s="120"/>
      <c r="I5591" s="122"/>
      <c r="J5591" s="306"/>
      <c r="K5591" s="115"/>
      <c r="AM5591" s="340"/>
    </row>
    <row r="5592" spans="7:39" customFormat="1" ht="18.75">
      <c r="G5592" s="121"/>
      <c r="H5592" s="120"/>
      <c r="I5592" s="122"/>
      <c r="J5592" s="306"/>
      <c r="K5592" s="115"/>
      <c r="AM5592" s="340"/>
    </row>
    <row r="5593" spans="7:39" customFormat="1" ht="18.75">
      <c r="G5593" s="121"/>
      <c r="H5593" s="120"/>
      <c r="I5593" s="122"/>
      <c r="J5593" s="306"/>
      <c r="K5593" s="115"/>
      <c r="AM5593" s="340"/>
    </row>
    <row r="5594" spans="7:39" customFormat="1" ht="18.75">
      <c r="G5594" s="121"/>
      <c r="H5594" s="120"/>
      <c r="I5594" s="122"/>
      <c r="J5594" s="306"/>
      <c r="K5594" s="115"/>
      <c r="AM5594" s="340"/>
    </row>
    <row r="5595" spans="7:39" customFormat="1" ht="18.75">
      <c r="G5595" s="121"/>
      <c r="H5595" s="120"/>
      <c r="I5595" s="122"/>
      <c r="J5595" s="306"/>
      <c r="K5595" s="115"/>
      <c r="AM5595" s="340"/>
    </row>
    <row r="5596" spans="7:39" customFormat="1" ht="18.75">
      <c r="G5596" s="121"/>
      <c r="H5596" s="120"/>
      <c r="I5596" s="122"/>
      <c r="J5596" s="306"/>
      <c r="K5596" s="115"/>
      <c r="AM5596" s="340"/>
    </row>
    <row r="5597" spans="7:39" customFormat="1" ht="18.75">
      <c r="G5597" s="121"/>
      <c r="H5597" s="120"/>
      <c r="I5597" s="122"/>
      <c r="J5597" s="306"/>
      <c r="K5597" s="115"/>
      <c r="AM5597" s="340"/>
    </row>
    <row r="5598" spans="7:39" customFormat="1" ht="18.75">
      <c r="G5598" s="121"/>
      <c r="H5598" s="120"/>
      <c r="I5598" s="122"/>
      <c r="J5598" s="306"/>
      <c r="K5598" s="115"/>
      <c r="AM5598" s="340"/>
    </row>
    <row r="5599" spans="7:39" customFormat="1" ht="18.75">
      <c r="G5599" s="121"/>
      <c r="H5599" s="120"/>
      <c r="I5599" s="122"/>
      <c r="J5599" s="306"/>
      <c r="K5599" s="115"/>
      <c r="AM5599" s="340"/>
    </row>
    <row r="5600" spans="7:39" customFormat="1" ht="18.75">
      <c r="G5600" s="121"/>
      <c r="H5600" s="120"/>
      <c r="I5600" s="122"/>
      <c r="J5600" s="306"/>
      <c r="K5600" s="115"/>
      <c r="AM5600" s="340"/>
    </row>
    <row r="5601" spans="7:39" customFormat="1" ht="18.75">
      <c r="G5601" s="121"/>
      <c r="H5601" s="120"/>
      <c r="I5601" s="122"/>
      <c r="J5601" s="306"/>
      <c r="K5601" s="115"/>
      <c r="AM5601" s="340"/>
    </row>
    <row r="5602" spans="7:39" customFormat="1" ht="18.75">
      <c r="G5602" s="121"/>
      <c r="H5602" s="120"/>
      <c r="I5602" s="122"/>
      <c r="J5602" s="306"/>
      <c r="K5602" s="115"/>
      <c r="AM5602" s="340"/>
    </row>
    <row r="5603" spans="7:39" customFormat="1" ht="18.75">
      <c r="G5603" s="121"/>
      <c r="H5603" s="120"/>
      <c r="I5603" s="122"/>
      <c r="J5603" s="306"/>
      <c r="K5603" s="115"/>
      <c r="AM5603" s="340"/>
    </row>
    <row r="5604" spans="7:39" customFormat="1" ht="18.75">
      <c r="G5604" s="121"/>
      <c r="H5604" s="120"/>
      <c r="I5604" s="122"/>
      <c r="J5604" s="306"/>
      <c r="K5604" s="115"/>
      <c r="AM5604" s="340"/>
    </row>
    <row r="5605" spans="7:39" customFormat="1" ht="18.75">
      <c r="G5605" s="121"/>
      <c r="H5605" s="120"/>
      <c r="I5605" s="122"/>
      <c r="J5605" s="306"/>
      <c r="K5605" s="115"/>
      <c r="AM5605" s="340"/>
    </row>
    <row r="5606" spans="7:39" customFormat="1" ht="18.75">
      <c r="G5606" s="121"/>
      <c r="H5606" s="120"/>
      <c r="I5606" s="122"/>
      <c r="J5606" s="306"/>
      <c r="K5606" s="115"/>
      <c r="AM5606" s="340"/>
    </row>
    <row r="5607" spans="7:39" customFormat="1" ht="18.75">
      <c r="G5607" s="121"/>
      <c r="H5607" s="120"/>
      <c r="I5607" s="122"/>
      <c r="J5607" s="306"/>
      <c r="K5607" s="115"/>
      <c r="AM5607" s="340"/>
    </row>
    <row r="5608" spans="7:39" customFormat="1" ht="18.75">
      <c r="G5608" s="121"/>
      <c r="H5608" s="120"/>
      <c r="I5608" s="122"/>
      <c r="J5608" s="306"/>
      <c r="K5608" s="115"/>
      <c r="AM5608" s="340"/>
    </row>
    <row r="5609" spans="7:39" customFormat="1" ht="18.75">
      <c r="G5609" s="121"/>
      <c r="H5609" s="120"/>
      <c r="I5609" s="122"/>
      <c r="J5609" s="306"/>
      <c r="K5609" s="115"/>
      <c r="AM5609" s="340"/>
    </row>
    <row r="5610" spans="7:39" customFormat="1" ht="18.75">
      <c r="G5610" s="121"/>
      <c r="H5610" s="120"/>
      <c r="I5610" s="122"/>
      <c r="J5610" s="306"/>
      <c r="K5610" s="115"/>
      <c r="AM5610" s="340"/>
    </row>
    <row r="5611" spans="7:39" customFormat="1" ht="18.75">
      <c r="G5611" s="121"/>
      <c r="H5611" s="120"/>
      <c r="I5611" s="122"/>
      <c r="J5611" s="306"/>
      <c r="K5611" s="115"/>
      <c r="AM5611" s="340"/>
    </row>
    <row r="5612" spans="7:39" customFormat="1" ht="18.75">
      <c r="G5612" s="121"/>
      <c r="H5612" s="120"/>
      <c r="I5612" s="122"/>
      <c r="J5612" s="306"/>
      <c r="K5612" s="115"/>
      <c r="AM5612" s="340"/>
    </row>
    <row r="5613" spans="7:39" customFormat="1" ht="18.75">
      <c r="G5613" s="121"/>
      <c r="H5613" s="120"/>
      <c r="I5613" s="122"/>
      <c r="J5613" s="306"/>
      <c r="K5613" s="115"/>
      <c r="AM5613" s="340"/>
    </row>
    <row r="5614" spans="7:39" customFormat="1" ht="18.75">
      <c r="G5614" s="121"/>
      <c r="H5614" s="120"/>
      <c r="I5614" s="122"/>
      <c r="J5614" s="306"/>
      <c r="K5614" s="115"/>
      <c r="AM5614" s="340"/>
    </row>
    <row r="5615" spans="7:39" customFormat="1" ht="18.75">
      <c r="G5615" s="121"/>
      <c r="H5615" s="120"/>
      <c r="I5615" s="122"/>
      <c r="J5615" s="306"/>
      <c r="K5615" s="115"/>
      <c r="AM5615" s="340"/>
    </row>
    <row r="5616" spans="7:39" customFormat="1" ht="18.75">
      <c r="G5616" s="121"/>
      <c r="H5616" s="120"/>
      <c r="I5616" s="122"/>
      <c r="J5616" s="306"/>
      <c r="K5616" s="115"/>
      <c r="AM5616" s="340"/>
    </row>
    <row r="5617" spans="7:39" customFormat="1" ht="18.75">
      <c r="G5617" s="121"/>
      <c r="H5617" s="120"/>
      <c r="I5617" s="122"/>
      <c r="J5617" s="306"/>
      <c r="K5617" s="115"/>
      <c r="AM5617" s="340"/>
    </row>
    <row r="5618" spans="7:39" customFormat="1" ht="18.75">
      <c r="G5618" s="121"/>
      <c r="H5618" s="120"/>
      <c r="I5618" s="122"/>
      <c r="J5618" s="306"/>
      <c r="K5618" s="115"/>
      <c r="AM5618" s="340"/>
    </row>
    <row r="5619" spans="7:39" customFormat="1" ht="18.75">
      <c r="G5619" s="121"/>
      <c r="H5619" s="120"/>
      <c r="I5619" s="122"/>
      <c r="J5619" s="306"/>
      <c r="K5619" s="115"/>
      <c r="AM5619" s="340"/>
    </row>
    <row r="5620" spans="7:39" customFormat="1" ht="18.75">
      <c r="G5620" s="121"/>
      <c r="H5620" s="120"/>
      <c r="I5620" s="122"/>
      <c r="J5620" s="306"/>
      <c r="K5620" s="115"/>
      <c r="AM5620" s="340"/>
    </row>
    <row r="5621" spans="7:39" customFormat="1" ht="18.75">
      <c r="G5621" s="121"/>
      <c r="H5621" s="120"/>
      <c r="I5621" s="122"/>
      <c r="J5621" s="306"/>
      <c r="K5621" s="115"/>
      <c r="AM5621" s="340"/>
    </row>
    <row r="5622" spans="7:39" customFormat="1" ht="18.75">
      <c r="G5622" s="121"/>
      <c r="H5622" s="120"/>
      <c r="I5622" s="122"/>
      <c r="J5622" s="306"/>
      <c r="K5622" s="115"/>
      <c r="AM5622" s="340"/>
    </row>
    <row r="5623" spans="7:39" customFormat="1" ht="18.75">
      <c r="G5623" s="121"/>
      <c r="H5623" s="120"/>
      <c r="I5623" s="122"/>
      <c r="J5623" s="306"/>
      <c r="K5623" s="115"/>
      <c r="AM5623" s="340"/>
    </row>
    <row r="5624" spans="7:39" customFormat="1" ht="18.75">
      <c r="G5624" s="121"/>
      <c r="H5624" s="120"/>
      <c r="I5624" s="122"/>
      <c r="J5624" s="306"/>
      <c r="K5624" s="115"/>
      <c r="AM5624" s="340"/>
    </row>
    <row r="5625" spans="7:39" customFormat="1" ht="18.75">
      <c r="G5625" s="121"/>
      <c r="H5625" s="120"/>
      <c r="I5625" s="122"/>
      <c r="J5625" s="306"/>
      <c r="K5625" s="115"/>
      <c r="AM5625" s="340"/>
    </row>
    <row r="5626" spans="7:39" customFormat="1" ht="18.75">
      <c r="G5626" s="121"/>
      <c r="H5626" s="120"/>
      <c r="I5626" s="122"/>
      <c r="J5626" s="306"/>
      <c r="K5626" s="115"/>
      <c r="AM5626" s="340"/>
    </row>
    <row r="5627" spans="7:39" customFormat="1" ht="18.75">
      <c r="G5627" s="121"/>
      <c r="H5627" s="120"/>
      <c r="I5627" s="122"/>
      <c r="J5627" s="306"/>
      <c r="K5627" s="115"/>
      <c r="AM5627" s="340"/>
    </row>
    <row r="5628" spans="7:39" customFormat="1" ht="18.75">
      <c r="G5628" s="121"/>
      <c r="H5628" s="120"/>
      <c r="I5628" s="122"/>
      <c r="J5628" s="306"/>
      <c r="K5628" s="115"/>
      <c r="AM5628" s="340"/>
    </row>
    <row r="5629" spans="7:39" customFormat="1" ht="18.75">
      <c r="G5629" s="121"/>
      <c r="H5629" s="120"/>
      <c r="I5629" s="122"/>
      <c r="J5629" s="306"/>
      <c r="K5629" s="115"/>
      <c r="AM5629" s="340"/>
    </row>
    <row r="5630" spans="7:39" customFormat="1" ht="18.75">
      <c r="G5630" s="121"/>
      <c r="H5630" s="120"/>
      <c r="I5630" s="122"/>
      <c r="J5630" s="306"/>
      <c r="K5630" s="115"/>
      <c r="AM5630" s="340"/>
    </row>
    <row r="5631" spans="7:39" customFormat="1" ht="18.75">
      <c r="G5631" s="121"/>
      <c r="H5631" s="120"/>
      <c r="I5631" s="122"/>
      <c r="J5631" s="306"/>
      <c r="K5631" s="115"/>
      <c r="AM5631" s="340"/>
    </row>
    <row r="5632" spans="7:39" customFormat="1" ht="18.75">
      <c r="G5632" s="121"/>
      <c r="H5632" s="120"/>
      <c r="I5632" s="122"/>
      <c r="J5632" s="306"/>
      <c r="K5632" s="115"/>
      <c r="AM5632" s="340"/>
    </row>
    <row r="5633" spans="7:39" customFormat="1" ht="18.75">
      <c r="G5633" s="121"/>
      <c r="H5633" s="120"/>
      <c r="I5633" s="122"/>
      <c r="J5633" s="306"/>
      <c r="K5633" s="115"/>
      <c r="AM5633" s="340"/>
    </row>
    <row r="5634" spans="7:39" customFormat="1" ht="18.75">
      <c r="G5634" s="121"/>
      <c r="H5634" s="120"/>
      <c r="I5634" s="122"/>
      <c r="J5634" s="306"/>
      <c r="K5634" s="115"/>
      <c r="AM5634" s="340"/>
    </row>
    <row r="5635" spans="7:39" customFormat="1" ht="18.75">
      <c r="G5635" s="121"/>
      <c r="H5635" s="120"/>
      <c r="I5635" s="122"/>
      <c r="J5635" s="306"/>
      <c r="K5635" s="115"/>
      <c r="AM5635" s="340"/>
    </row>
    <row r="5636" spans="7:39" customFormat="1" ht="18.75">
      <c r="G5636" s="121"/>
      <c r="H5636" s="120"/>
      <c r="I5636" s="122"/>
      <c r="J5636" s="306"/>
      <c r="K5636" s="115"/>
      <c r="AM5636" s="340"/>
    </row>
    <row r="5637" spans="7:39" customFormat="1" ht="18.75">
      <c r="G5637" s="121"/>
      <c r="H5637" s="120"/>
      <c r="I5637" s="122"/>
      <c r="J5637" s="306"/>
      <c r="K5637" s="115"/>
      <c r="AM5637" s="340"/>
    </row>
    <row r="5638" spans="7:39" customFormat="1" ht="18.75">
      <c r="G5638" s="121"/>
      <c r="H5638" s="120"/>
      <c r="I5638" s="122"/>
      <c r="J5638" s="306"/>
      <c r="K5638" s="115"/>
      <c r="AM5638" s="340"/>
    </row>
    <row r="5639" spans="7:39" customFormat="1" ht="18.75">
      <c r="G5639" s="121"/>
      <c r="H5639" s="120"/>
      <c r="I5639" s="122"/>
      <c r="J5639" s="306"/>
      <c r="K5639" s="115"/>
      <c r="AM5639" s="340"/>
    </row>
    <row r="5640" spans="7:39" customFormat="1" ht="18.75">
      <c r="G5640" s="121"/>
      <c r="H5640" s="120"/>
      <c r="I5640" s="122"/>
      <c r="J5640" s="306"/>
      <c r="K5640" s="115"/>
      <c r="AM5640" s="340"/>
    </row>
    <row r="5641" spans="7:39" customFormat="1" ht="18.75">
      <c r="G5641" s="121"/>
      <c r="H5641" s="120"/>
      <c r="I5641" s="122"/>
      <c r="J5641" s="306"/>
      <c r="K5641" s="115"/>
      <c r="AM5641" s="340"/>
    </row>
    <row r="5642" spans="7:39" customFormat="1" ht="18.75">
      <c r="G5642" s="121"/>
      <c r="H5642" s="120"/>
      <c r="I5642" s="122"/>
      <c r="J5642" s="306"/>
      <c r="K5642" s="115"/>
      <c r="AM5642" s="340"/>
    </row>
    <row r="5643" spans="7:39" customFormat="1" ht="18.75">
      <c r="G5643" s="121"/>
      <c r="H5643" s="120"/>
      <c r="I5643" s="122"/>
      <c r="J5643" s="306"/>
      <c r="K5643" s="115"/>
      <c r="AM5643" s="340"/>
    </row>
    <row r="5644" spans="7:39" customFormat="1" ht="18.75">
      <c r="G5644" s="121"/>
      <c r="H5644" s="120"/>
      <c r="I5644" s="122"/>
      <c r="J5644" s="306"/>
      <c r="K5644" s="115"/>
      <c r="AM5644" s="340"/>
    </row>
    <row r="5645" spans="7:39" customFormat="1" ht="18.75">
      <c r="G5645" s="121"/>
      <c r="H5645" s="120"/>
      <c r="I5645" s="122"/>
      <c r="J5645" s="306"/>
      <c r="K5645" s="115"/>
      <c r="AM5645" s="340"/>
    </row>
    <row r="5646" spans="7:39" customFormat="1" ht="18.75">
      <c r="G5646" s="121"/>
      <c r="H5646" s="120"/>
      <c r="I5646" s="122"/>
      <c r="J5646" s="306"/>
      <c r="K5646" s="115"/>
      <c r="AM5646" s="340"/>
    </row>
    <row r="5647" spans="7:39" customFormat="1" ht="18.75">
      <c r="G5647" s="121"/>
      <c r="H5647" s="120"/>
      <c r="I5647" s="122"/>
      <c r="J5647" s="306"/>
      <c r="K5647" s="115"/>
      <c r="AM5647" s="340"/>
    </row>
    <row r="5648" spans="7:39" customFormat="1" ht="18.75">
      <c r="G5648" s="121"/>
      <c r="H5648" s="120"/>
      <c r="I5648" s="122"/>
      <c r="J5648" s="306"/>
      <c r="K5648" s="115"/>
      <c r="AM5648" s="340"/>
    </row>
    <row r="5649" spans="7:39" customFormat="1" ht="18.75">
      <c r="G5649" s="121"/>
      <c r="H5649" s="120"/>
      <c r="I5649" s="122"/>
      <c r="J5649" s="306"/>
      <c r="K5649" s="115"/>
      <c r="AM5649" s="340"/>
    </row>
    <row r="5650" spans="7:39" customFormat="1" ht="18.75">
      <c r="G5650" s="121"/>
      <c r="H5650" s="120"/>
      <c r="I5650" s="122"/>
      <c r="J5650" s="306"/>
      <c r="K5650" s="115"/>
      <c r="AM5650" s="340"/>
    </row>
    <row r="5651" spans="7:39" customFormat="1" ht="18.75">
      <c r="G5651" s="121"/>
      <c r="H5651" s="120"/>
      <c r="I5651" s="122"/>
      <c r="J5651" s="306"/>
      <c r="K5651" s="115"/>
      <c r="AM5651" s="340"/>
    </row>
    <row r="5652" spans="7:39" customFormat="1" ht="18.75">
      <c r="G5652" s="121"/>
      <c r="H5652" s="120"/>
      <c r="I5652" s="122"/>
      <c r="J5652" s="306"/>
      <c r="K5652" s="115"/>
      <c r="AM5652" s="340"/>
    </row>
    <row r="5653" spans="7:39" customFormat="1" ht="18.75">
      <c r="G5653" s="121"/>
      <c r="H5653" s="120"/>
      <c r="I5653" s="122"/>
      <c r="J5653" s="306"/>
      <c r="K5653" s="115"/>
      <c r="AM5653" s="340"/>
    </row>
    <row r="5654" spans="7:39" customFormat="1" ht="18.75">
      <c r="G5654" s="121"/>
      <c r="H5654" s="120"/>
      <c r="I5654" s="122"/>
      <c r="J5654" s="306"/>
      <c r="K5654" s="115"/>
      <c r="AM5654" s="340"/>
    </row>
    <row r="5655" spans="7:39" customFormat="1" ht="18.75">
      <c r="G5655" s="121"/>
      <c r="H5655" s="120"/>
      <c r="I5655" s="122"/>
      <c r="J5655" s="306"/>
      <c r="K5655" s="115"/>
      <c r="AM5655" s="340"/>
    </row>
    <row r="5656" spans="7:39" customFormat="1" ht="18.75">
      <c r="G5656" s="121"/>
      <c r="H5656" s="120"/>
      <c r="I5656" s="122"/>
      <c r="J5656" s="306"/>
      <c r="K5656" s="115"/>
      <c r="AM5656" s="340"/>
    </row>
    <row r="5657" spans="7:39" customFormat="1" ht="18.75">
      <c r="G5657" s="121"/>
      <c r="H5657" s="120"/>
      <c r="I5657" s="122"/>
      <c r="J5657" s="306"/>
      <c r="K5657" s="115"/>
      <c r="AM5657" s="340"/>
    </row>
    <row r="5658" spans="7:39" customFormat="1" ht="18.75">
      <c r="G5658" s="121"/>
      <c r="H5658" s="120"/>
      <c r="I5658" s="122"/>
      <c r="J5658" s="306"/>
      <c r="K5658" s="115"/>
      <c r="AM5658" s="340"/>
    </row>
    <row r="5659" spans="7:39" customFormat="1" ht="18.75">
      <c r="G5659" s="121"/>
      <c r="H5659" s="120"/>
      <c r="I5659" s="122"/>
      <c r="J5659" s="306"/>
      <c r="K5659" s="115"/>
      <c r="AM5659" s="340"/>
    </row>
    <row r="5660" spans="7:39" customFormat="1" ht="18.75">
      <c r="G5660" s="121"/>
      <c r="H5660" s="120"/>
      <c r="I5660" s="122"/>
      <c r="J5660" s="306"/>
      <c r="K5660" s="115"/>
      <c r="AM5660" s="340"/>
    </row>
    <row r="5661" spans="7:39" customFormat="1" ht="18.75">
      <c r="G5661" s="121"/>
      <c r="H5661" s="120"/>
      <c r="I5661" s="122"/>
      <c r="J5661" s="306"/>
      <c r="K5661" s="115"/>
      <c r="AM5661" s="340"/>
    </row>
    <row r="5662" spans="7:39" customFormat="1" ht="18.75">
      <c r="G5662" s="121"/>
      <c r="H5662" s="120"/>
      <c r="I5662" s="122"/>
      <c r="J5662" s="306"/>
      <c r="K5662" s="115"/>
      <c r="AM5662" s="340"/>
    </row>
    <row r="5663" spans="7:39" customFormat="1" ht="18.75">
      <c r="G5663" s="121"/>
      <c r="H5663" s="120"/>
      <c r="I5663" s="122"/>
      <c r="J5663" s="306"/>
      <c r="K5663" s="115"/>
      <c r="AM5663" s="340"/>
    </row>
    <row r="5664" spans="7:39" customFormat="1" ht="18.75">
      <c r="G5664" s="121"/>
      <c r="H5664" s="120"/>
      <c r="I5664" s="122"/>
      <c r="J5664" s="306"/>
      <c r="K5664" s="115"/>
      <c r="AM5664" s="340"/>
    </row>
    <row r="5665" spans="7:39" customFormat="1" ht="18.75">
      <c r="G5665" s="121"/>
      <c r="H5665" s="120"/>
      <c r="I5665" s="122"/>
      <c r="J5665" s="306"/>
      <c r="K5665" s="115"/>
      <c r="AM5665" s="340"/>
    </row>
    <row r="5666" spans="7:39" customFormat="1" ht="18.75">
      <c r="G5666" s="121"/>
      <c r="H5666" s="120"/>
      <c r="I5666" s="122"/>
      <c r="J5666" s="306"/>
      <c r="K5666" s="115"/>
      <c r="AM5666" s="340"/>
    </row>
    <row r="5667" spans="7:39" customFormat="1" ht="18.75">
      <c r="G5667" s="121"/>
      <c r="H5667" s="120"/>
      <c r="I5667" s="122"/>
      <c r="J5667" s="306"/>
      <c r="K5667" s="115"/>
      <c r="AM5667" s="340"/>
    </row>
    <row r="5668" spans="7:39" customFormat="1" ht="18.75">
      <c r="G5668" s="121"/>
      <c r="H5668" s="120"/>
      <c r="I5668" s="122"/>
      <c r="J5668" s="306"/>
      <c r="K5668" s="115"/>
      <c r="AM5668" s="340"/>
    </row>
    <row r="5669" spans="7:39" customFormat="1" ht="18.75">
      <c r="G5669" s="121"/>
      <c r="H5669" s="120"/>
      <c r="I5669" s="122"/>
      <c r="J5669" s="306"/>
      <c r="K5669" s="115"/>
      <c r="AM5669" s="340"/>
    </row>
    <row r="5670" spans="7:39" customFormat="1" ht="18.75">
      <c r="G5670" s="121"/>
      <c r="H5670" s="120"/>
      <c r="I5670" s="122"/>
      <c r="J5670" s="306"/>
      <c r="K5670" s="115"/>
      <c r="AM5670" s="340"/>
    </row>
    <row r="5671" spans="7:39" customFormat="1" ht="18.75">
      <c r="G5671" s="121"/>
      <c r="H5671" s="120"/>
      <c r="I5671" s="122"/>
      <c r="J5671" s="306"/>
      <c r="K5671" s="115"/>
      <c r="AM5671" s="340"/>
    </row>
    <row r="5672" spans="7:39" customFormat="1" ht="18.75">
      <c r="G5672" s="121"/>
      <c r="H5672" s="120"/>
      <c r="I5672" s="122"/>
      <c r="J5672" s="306"/>
      <c r="K5672" s="115"/>
      <c r="AM5672" s="340"/>
    </row>
    <row r="5673" spans="7:39" customFormat="1" ht="18.75">
      <c r="G5673" s="121"/>
      <c r="H5673" s="120"/>
      <c r="I5673" s="122"/>
      <c r="J5673" s="306"/>
      <c r="K5673" s="115"/>
      <c r="AM5673" s="340"/>
    </row>
    <row r="5674" spans="7:39" customFormat="1" ht="18.75">
      <c r="G5674" s="121"/>
      <c r="H5674" s="120"/>
      <c r="I5674" s="122"/>
      <c r="J5674" s="306"/>
      <c r="K5674" s="115"/>
      <c r="AM5674" s="340"/>
    </row>
    <row r="5675" spans="7:39" customFormat="1" ht="18.75">
      <c r="G5675" s="121"/>
      <c r="H5675" s="120"/>
      <c r="I5675" s="122"/>
      <c r="J5675" s="306"/>
      <c r="K5675" s="115"/>
      <c r="AM5675" s="340"/>
    </row>
    <row r="5676" spans="7:39" customFormat="1" ht="18.75">
      <c r="G5676" s="121"/>
      <c r="H5676" s="120"/>
      <c r="I5676" s="122"/>
      <c r="J5676" s="306"/>
      <c r="K5676" s="115"/>
      <c r="AM5676" s="340"/>
    </row>
    <row r="5677" spans="7:39" customFormat="1" ht="18.75">
      <c r="G5677" s="121"/>
      <c r="H5677" s="120"/>
      <c r="I5677" s="122"/>
      <c r="J5677" s="306"/>
      <c r="K5677" s="115"/>
      <c r="AM5677" s="340"/>
    </row>
    <row r="5678" spans="7:39" customFormat="1" ht="18.75">
      <c r="G5678" s="121"/>
      <c r="H5678" s="120"/>
      <c r="I5678" s="122"/>
      <c r="J5678" s="306"/>
      <c r="K5678" s="115"/>
      <c r="AM5678" s="340"/>
    </row>
    <row r="5679" spans="7:39" customFormat="1" ht="18.75">
      <c r="G5679" s="121"/>
      <c r="H5679" s="120"/>
      <c r="I5679" s="122"/>
      <c r="J5679" s="306"/>
      <c r="K5679" s="115"/>
      <c r="AM5679" s="340"/>
    </row>
    <row r="5680" spans="7:39" customFormat="1" ht="18.75">
      <c r="G5680" s="121"/>
      <c r="H5680" s="120"/>
      <c r="I5680" s="122"/>
      <c r="J5680" s="306"/>
      <c r="K5680" s="115"/>
      <c r="AM5680" s="340"/>
    </row>
    <row r="5681" spans="7:39" customFormat="1" ht="18.75">
      <c r="G5681" s="121"/>
      <c r="H5681" s="120"/>
      <c r="I5681" s="122"/>
      <c r="J5681" s="306"/>
      <c r="K5681" s="115"/>
      <c r="AM5681" s="340"/>
    </row>
    <row r="5682" spans="7:39" customFormat="1" ht="18.75">
      <c r="G5682" s="121"/>
      <c r="H5682" s="120"/>
      <c r="I5682" s="122"/>
      <c r="J5682" s="306"/>
      <c r="K5682" s="115"/>
      <c r="AM5682" s="340"/>
    </row>
    <row r="5683" spans="7:39" customFormat="1" ht="18.75">
      <c r="G5683" s="121"/>
      <c r="H5683" s="120"/>
      <c r="I5683" s="122"/>
      <c r="J5683" s="306"/>
      <c r="K5683" s="115"/>
      <c r="AM5683" s="340"/>
    </row>
    <row r="5684" spans="7:39" customFormat="1" ht="18.75">
      <c r="G5684" s="121"/>
      <c r="H5684" s="120"/>
      <c r="I5684" s="122"/>
      <c r="J5684" s="306"/>
      <c r="K5684" s="115"/>
      <c r="AM5684" s="340"/>
    </row>
    <row r="5685" spans="7:39" customFormat="1" ht="18.75">
      <c r="G5685" s="121"/>
      <c r="H5685" s="120"/>
      <c r="I5685" s="122"/>
      <c r="J5685" s="306"/>
      <c r="K5685" s="115"/>
      <c r="AM5685" s="340"/>
    </row>
    <row r="5686" spans="7:39" customFormat="1" ht="18.75">
      <c r="G5686" s="121"/>
      <c r="H5686" s="120"/>
      <c r="I5686" s="122"/>
      <c r="J5686" s="306"/>
      <c r="K5686" s="115"/>
      <c r="AM5686" s="340"/>
    </row>
    <row r="5687" spans="7:39" customFormat="1" ht="18.75">
      <c r="G5687" s="121"/>
      <c r="H5687" s="120"/>
      <c r="I5687" s="122"/>
      <c r="J5687" s="306"/>
      <c r="K5687" s="115"/>
      <c r="AM5687" s="340"/>
    </row>
    <row r="5688" spans="7:39" customFormat="1" ht="18.75">
      <c r="G5688" s="121"/>
      <c r="H5688" s="120"/>
      <c r="I5688" s="122"/>
      <c r="J5688" s="306"/>
      <c r="K5688" s="115"/>
      <c r="AM5688" s="340"/>
    </row>
    <row r="5689" spans="7:39" customFormat="1" ht="18.75">
      <c r="G5689" s="121"/>
      <c r="H5689" s="120"/>
      <c r="I5689" s="122"/>
      <c r="J5689" s="306"/>
      <c r="K5689" s="115"/>
      <c r="AM5689" s="340"/>
    </row>
    <row r="5690" spans="7:39" customFormat="1" ht="18.75">
      <c r="G5690" s="121"/>
      <c r="H5690" s="120"/>
      <c r="I5690" s="122"/>
      <c r="J5690" s="306"/>
      <c r="K5690" s="115"/>
      <c r="AM5690" s="340"/>
    </row>
    <row r="5691" spans="7:39" customFormat="1" ht="18.75">
      <c r="G5691" s="121"/>
      <c r="H5691" s="120"/>
      <c r="I5691" s="122"/>
      <c r="J5691" s="306"/>
      <c r="K5691" s="115"/>
      <c r="AM5691" s="340"/>
    </row>
    <row r="5692" spans="7:39" customFormat="1" ht="18.75">
      <c r="G5692" s="121"/>
      <c r="H5692" s="120"/>
      <c r="I5692" s="122"/>
      <c r="J5692" s="306"/>
      <c r="K5692" s="115"/>
      <c r="AM5692" s="340"/>
    </row>
    <row r="5693" spans="7:39" customFormat="1" ht="18.75">
      <c r="G5693" s="121"/>
      <c r="H5693" s="120"/>
      <c r="I5693" s="122"/>
      <c r="J5693" s="306"/>
      <c r="K5693" s="115"/>
      <c r="AM5693" s="340"/>
    </row>
    <row r="5694" spans="7:39" customFormat="1" ht="18.75">
      <c r="G5694" s="121"/>
      <c r="H5694" s="120"/>
      <c r="I5694" s="122"/>
      <c r="J5694" s="306"/>
      <c r="K5694" s="115"/>
      <c r="AM5694" s="340"/>
    </row>
    <row r="5695" spans="7:39" customFormat="1" ht="18.75">
      <c r="G5695" s="121"/>
      <c r="H5695" s="120"/>
      <c r="I5695" s="122"/>
      <c r="J5695" s="306"/>
      <c r="K5695" s="115"/>
      <c r="AM5695" s="340"/>
    </row>
    <row r="5696" spans="7:39" customFormat="1" ht="18.75">
      <c r="G5696" s="121"/>
      <c r="H5696" s="120"/>
      <c r="I5696" s="122"/>
      <c r="J5696" s="306"/>
      <c r="K5696" s="115"/>
      <c r="AM5696" s="340"/>
    </row>
    <row r="5697" spans="7:39" customFormat="1" ht="18.75">
      <c r="G5697" s="121"/>
      <c r="H5697" s="120"/>
      <c r="I5697" s="122"/>
      <c r="J5697" s="306"/>
      <c r="K5697" s="115"/>
      <c r="AM5697" s="340"/>
    </row>
    <row r="5698" spans="7:39" customFormat="1" ht="18.75">
      <c r="G5698" s="121"/>
      <c r="H5698" s="120"/>
      <c r="I5698" s="122"/>
      <c r="J5698" s="306"/>
      <c r="K5698" s="115"/>
      <c r="AM5698" s="340"/>
    </row>
    <row r="5699" spans="7:39" customFormat="1" ht="18.75">
      <c r="G5699" s="121"/>
      <c r="H5699" s="120"/>
      <c r="I5699" s="122"/>
      <c r="J5699" s="306"/>
      <c r="K5699" s="115"/>
      <c r="AM5699" s="340"/>
    </row>
    <row r="5700" spans="7:39" customFormat="1" ht="18.75">
      <c r="G5700" s="121"/>
      <c r="H5700" s="120"/>
      <c r="I5700" s="122"/>
      <c r="J5700" s="306"/>
      <c r="K5700" s="115"/>
      <c r="AM5700" s="340"/>
    </row>
    <row r="5701" spans="7:39" customFormat="1" ht="18.75">
      <c r="G5701" s="121"/>
      <c r="H5701" s="120"/>
      <c r="I5701" s="122"/>
      <c r="J5701" s="306"/>
      <c r="K5701" s="115"/>
      <c r="AM5701" s="340"/>
    </row>
    <row r="5702" spans="7:39" customFormat="1" ht="18.75">
      <c r="G5702" s="121"/>
      <c r="H5702" s="120"/>
      <c r="I5702" s="122"/>
      <c r="J5702" s="306"/>
      <c r="K5702" s="115"/>
      <c r="AM5702" s="340"/>
    </row>
    <row r="5703" spans="7:39" customFormat="1" ht="18.75">
      <c r="G5703" s="121"/>
      <c r="H5703" s="120"/>
      <c r="I5703" s="122"/>
      <c r="J5703" s="306"/>
      <c r="K5703" s="115"/>
      <c r="AM5703" s="340"/>
    </row>
    <row r="5704" spans="7:39" customFormat="1" ht="18.75">
      <c r="G5704" s="121"/>
      <c r="H5704" s="120"/>
      <c r="I5704" s="122"/>
      <c r="J5704" s="306"/>
      <c r="K5704" s="115"/>
      <c r="AM5704" s="340"/>
    </row>
    <row r="5705" spans="7:39" customFormat="1" ht="18.75">
      <c r="G5705" s="121"/>
      <c r="H5705" s="120"/>
      <c r="I5705" s="122"/>
      <c r="J5705" s="306"/>
      <c r="K5705" s="115"/>
      <c r="AM5705" s="340"/>
    </row>
    <row r="5706" spans="7:39" customFormat="1" ht="18.75">
      <c r="G5706" s="121"/>
      <c r="H5706" s="120"/>
      <c r="I5706" s="122"/>
      <c r="J5706" s="306"/>
      <c r="K5706" s="115"/>
      <c r="AM5706" s="340"/>
    </row>
    <row r="5707" spans="7:39" customFormat="1" ht="18.75">
      <c r="G5707" s="121"/>
      <c r="H5707" s="120"/>
      <c r="I5707" s="122"/>
      <c r="J5707" s="306"/>
      <c r="K5707" s="115"/>
      <c r="AM5707" s="340"/>
    </row>
    <row r="5708" spans="7:39" customFormat="1" ht="18.75">
      <c r="G5708" s="121"/>
      <c r="H5708" s="120"/>
      <c r="I5708" s="122"/>
      <c r="J5708" s="306"/>
      <c r="K5708" s="115"/>
      <c r="AM5708" s="340"/>
    </row>
    <row r="5709" spans="7:39" customFormat="1" ht="18.75">
      <c r="G5709" s="121"/>
      <c r="H5709" s="120"/>
      <c r="I5709" s="122"/>
      <c r="J5709" s="306"/>
      <c r="K5709" s="115"/>
      <c r="AM5709" s="340"/>
    </row>
    <row r="5710" spans="7:39" customFormat="1" ht="18.75">
      <c r="G5710" s="121"/>
      <c r="H5710" s="120"/>
      <c r="I5710" s="122"/>
      <c r="J5710" s="306"/>
      <c r="K5710" s="115"/>
      <c r="AM5710" s="340"/>
    </row>
    <row r="5711" spans="7:39" customFormat="1" ht="18.75">
      <c r="G5711" s="121"/>
      <c r="H5711" s="120"/>
      <c r="I5711" s="122"/>
      <c r="J5711" s="306"/>
      <c r="K5711" s="115"/>
      <c r="AM5711" s="340"/>
    </row>
    <row r="5712" spans="7:39" customFormat="1" ht="18.75">
      <c r="G5712" s="121"/>
      <c r="H5712" s="120"/>
      <c r="I5712" s="122"/>
      <c r="J5712" s="306"/>
      <c r="K5712" s="115"/>
      <c r="AM5712" s="340"/>
    </row>
    <row r="5713" spans="7:39" customFormat="1" ht="18.75">
      <c r="G5713" s="121"/>
      <c r="H5713" s="120"/>
      <c r="I5713" s="122"/>
      <c r="J5713" s="306"/>
      <c r="K5713" s="115"/>
      <c r="AM5713" s="340"/>
    </row>
    <row r="5714" spans="7:39" customFormat="1" ht="18.75">
      <c r="G5714" s="121"/>
      <c r="H5714" s="120"/>
      <c r="I5714" s="122"/>
      <c r="J5714" s="306"/>
      <c r="K5714" s="115"/>
      <c r="AM5714" s="340"/>
    </row>
    <row r="5715" spans="7:39" customFormat="1" ht="18.75">
      <c r="G5715" s="121"/>
      <c r="H5715" s="120"/>
      <c r="I5715" s="122"/>
      <c r="J5715" s="306"/>
      <c r="K5715" s="115"/>
      <c r="AM5715" s="340"/>
    </row>
    <row r="5716" spans="7:39" customFormat="1" ht="18.75">
      <c r="G5716" s="121"/>
      <c r="H5716" s="120"/>
      <c r="I5716" s="122"/>
      <c r="J5716" s="306"/>
      <c r="K5716" s="115"/>
      <c r="AM5716" s="340"/>
    </row>
    <row r="5717" spans="7:39" customFormat="1" ht="18.75">
      <c r="G5717" s="121"/>
      <c r="H5717" s="120"/>
      <c r="I5717" s="122"/>
      <c r="J5717" s="306"/>
      <c r="K5717" s="115"/>
      <c r="AM5717" s="340"/>
    </row>
    <row r="5718" spans="7:39" customFormat="1" ht="18.75">
      <c r="G5718" s="121"/>
      <c r="H5718" s="120"/>
      <c r="I5718" s="122"/>
      <c r="J5718" s="306"/>
      <c r="K5718" s="115"/>
      <c r="AM5718" s="340"/>
    </row>
    <row r="5719" spans="7:39" customFormat="1" ht="18.75">
      <c r="G5719" s="121"/>
      <c r="H5719" s="120"/>
      <c r="I5719" s="122"/>
      <c r="J5719" s="306"/>
      <c r="K5719" s="115"/>
      <c r="AM5719" s="340"/>
    </row>
    <row r="5720" spans="7:39" customFormat="1" ht="18.75">
      <c r="G5720" s="121"/>
      <c r="H5720" s="120"/>
      <c r="I5720" s="122"/>
      <c r="J5720" s="306"/>
      <c r="K5720" s="115"/>
      <c r="AM5720" s="340"/>
    </row>
    <row r="5721" spans="7:39" customFormat="1" ht="18.75">
      <c r="G5721" s="121"/>
      <c r="H5721" s="120"/>
      <c r="I5721" s="122"/>
      <c r="J5721" s="306"/>
      <c r="K5721" s="115"/>
      <c r="AM5721" s="340"/>
    </row>
    <row r="5722" spans="7:39" customFormat="1" ht="18.75">
      <c r="G5722" s="121"/>
      <c r="H5722" s="120"/>
      <c r="I5722" s="122"/>
      <c r="J5722" s="306"/>
      <c r="K5722" s="115"/>
      <c r="AM5722" s="340"/>
    </row>
    <row r="5723" spans="7:39" customFormat="1" ht="18.75">
      <c r="G5723" s="121"/>
      <c r="H5723" s="120"/>
      <c r="I5723" s="122"/>
      <c r="J5723" s="306"/>
      <c r="K5723" s="115"/>
      <c r="AM5723" s="340"/>
    </row>
    <row r="5724" spans="7:39" customFormat="1" ht="18.75">
      <c r="G5724" s="121"/>
      <c r="H5724" s="120"/>
      <c r="I5724" s="122"/>
      <c r="J5724" s="306"/>
      <c r="K5724" s="115"/>
      <c r="AM5724" s="340"/>
    </row>
    <row r="5725" spans="7:39" customFormat="1" ht="18.75">
      <c r="G5725" s="121"/>
      <c r="H5725" s="120"/>
      <c r="I5725" s="122"/>
      <c r="J5725" s="306"/>
      <c r="K5725" s="115"/>
      <c r="AM5725" s="340"/>
    </row>
    <row r="5726" spans="7:39" customFormat="1" ht="18.75">
      <c r="G5726" s="121"/>
      <c r="H5726" s="120"/>
      <c r="I5726" s="122"/>
      <c r="J5726" s="306"/>
      <c r="K5726" s="115"/>
      <c r="AM5726" s="340"/>
    </row>
    <row r="5727" spans="7:39" customFormat="1" ht="18.75">
      <c r="G5727" s="121"/>
      <c r="H5727" s="120"/>
      <c r="I5727" s="122"/>
      <c r="J5727" s="306"/>
      <c r="K5727" s="115"/>
      <c r="AM5727" s="340"/>
    </row>
    <row r="5728" spans="7:39" customFormat="1" ht="18.75">
      <c r="G5728" s="121"/>
      <c r="H5728" s="120"/>
      <c r="I5728" s="122"/>
      <c r="J5728" s="306"/>
      <c r="K5728" s="115"/>
      <c r="AM5728" s="340"/>
    </row>
    <row r="5729" spans="7:39" customFormat="1" ht="18.75">
      <c r="G5729" s="121"/>
      <c r="H5729" s="120"/>
      <c r="I5729" s="122"/>
      <c r="J5729" s="306"/>
      <c r="K5729" s="115"/>
      <c r="AM5729" s="340"/>
    </row>
    <row r="5730" spans="7:39" customFormat="1" ht="18.75">
      <c r="G5730" s="121"/>
      <c r="H5730" s="120"/>
      <c r="I5730" s="122"/>
      <c r="J5730" s="306"/>
      <c r="K5730" s="115"/>
      <c r="AM5730" s="340"/>
    </row>
    <row r="5731" spans="7:39" customFormat="1" ht="18.75">
      <c r="G5731" s="121"/>
      <c r="H5731" s="120"/>
      <c r="I5731" s="122"/>
      <c r="J5731" s="306"/>
      <c r="K5731" s="115"/>
      <c r="AM5731" s="340"/>
    </row>
    <row r="5732" spans="7:39" customFormat="1" ht="18.75">
      <c r="G5732" s="121"/>
      <c r="H5732" s="120"/>
      <c r="I5732" s="122"/>
      <c r="J5732" s="306"/>
      <c r="K5732" s="115"/>
      <c r="AM5732" s="340"/>
    </row>
    <row r="5733" spans="7:39" customFormat="1" ht="18.75">
      <c r="G5733" s="121"/>
      <c r="H5733" s="120"/>
      <c r="I5733" s="122"/>
      <c r="J5733" s="306"/>
      <c r="K5733" s="115"/>
      <c r="AM5733" s="340"/>
    </row>
    <row r="5734" spans="7:39" customFormat="1" ht="18.75">
      <c r="G5734" s="121"/>
      <c r="H5734" s="120"/>
      <c r="I5734" s="122"/>
      <c r="J5734" s="306"/>
      <c r="K5734" s="115"/>
      <c r="AM5734" s="340"/>
    </row>
    <row r="5735" spans="7:39" customFormat="1" ht="18.75">
      <c r="G5735" s="121"/>
      <c r="H5735" s="120"/>
      <c r="I5735" s="122"/>
      <c r="J5735" s="306"/>
      <c r="K5735" s="115"/>
      <c r="AM5735" s="340"/>
    </row>
    <row r="5736" spans="7:39" customFormat="1" ht="18.75">
      <c r="G5736" s="121"/>
      <c r="H5736" s="120"/>
      <c r="I5736" s="122"/>
      <c r="J5736" s="306"/>
      <c r="K5736" s="115"/>
      <c r="AM5736" s="340"/>
    </row>
    <row r="5737" spans="7:39" customFormat="1" ht="18.75">
      <c r="G5737" s="121"/>
      <c r="H5737" s="120"/>
      <c r="I5737" s="122"/>
      <c r="J5737" s="306"/>
      <c r="K5737" s="115"/>
      <c r="AM5737" s="340"/>
    </row>
    <row r="5738" spans="7:39" customFormat="1" ht="18.75">
      <c r="G5738" s="121"/>
      <c r="H5738" s="120"/>
      <c r="I5738" s="122"/>
      <c r="J5738" s="306"/>
      <c r="K5738" s="115"/>
      <c r="AM5738" s="340"/>
    </row>
    <row r="5739" spans="7:39" customFormat="1" ht="18.75">
      <c r="G5739" s="121"/>
      <c r="H5739" s="120"/>
      <c r="I5739" s="122"/>
      <c r="J5739" s="306"/>
      <c r="K5739" s="115"/>
      <c r="AM5739" s="340"/>
    </row>
    <row r="5740" spans="7:39" customFormat="1" ht="18.75">
      <c r="G5740" s="121"/>
      <c r="H5740" s="120"/>
      <c r="I5740" s="122"/>
      <c r="J5740" s="306"/>
      <c r="K5740" s="115"/>
      <c r="AM5740" s="340"/>
    </row>
    <row r="5741" spans="7:39" customFormat="1" ht="18.75">
      <c r="G5741" s="121"/>
      <c r="H5741" s="120"/>
      <c r="I5741" s="122"/>
      <c r="J5741" s="306"/>
      <c r="K5741" s="115"/>
      <c r="AM5741" s="340"/>
    </row>
    <row r="5742" spans="7:39" customFormat="1" ht="18.75">
      <c r="G5742" s="121"/>
      <c r="H5742" s="120"/>
      <c r="I5742" s="122"/>
      <c r="J5742" s="306"/>
      <c r="K5742" s="115"/>
      <c r="AM5742" s="340"/>
    </row>
    <row r="5743" spans="7:39" customFormat="1" ht="18.75">
      <c r="G5743" s="121"/>
      <c r="H5743" s="120"/>
      <c r="I5743" s="122"/>
      <c r="J5743" s="306"/>
      <c r="K5743" s="115"/>
      <c r="AM5743" s="340"/>
    </row>
    <row r="5744" spans="7:39" customFormat="1" ht="18.75">
      <c r="G5744" s="121"/>
      <c r="H5744" s="120"/>
      <c r="I5744" s="122"/>
      <c r="J5744" s="306"/>
      <c r="K5744" s="115"/>
      <c r="AM5744" s="340"/>
    </row>
    <row r="5745" spans="7:39" customFormat="1" ht="18.75">
      <c r="G5745" s="121"/>
      <c r="H5745" s="120"/>
      <c r="I5745" s="122"/>
      <c r="J5745" s="306"/>
      <c r="K5745" s="115"/>
      <c r="AM5745" s="340"/>
    </row>
    <row r="5746" spans="7:39" customFormat="1" ht="18.75">
      <c r="G5746" s="121"/>
      <c r="H5746" s="120"/>
      <c r="I5746" s="122"/>
      <c r="J5746" s="306"/>
      <c r="K5746" s="115"/>
      <c r="AM5746" s="340"/>
    </row>
    <row r="5747" spans="7:39" customFormat="1" ht="18.75">
      <c r="G5747" s="121"/>
      <c r="H5747" s="120"/>
      <c r="I5747" s="122"/>
      <c r="J5747" s="306"/>
      <c r="K5747" s="115"/>
      <c r="AM5747" s="340"/>
    </row>
    <row r="5748" spans="7:39" customFormat="1" ht="18.75">
      <c r="G5748" s="121"/>
      <c r="H5748" s="120"/>
      <c r="I5748" s="122"/>
      <c r="J5748" s="306"/>
      <c r="K5748" s="115"/>
      <c r="AM5748" s="340"/>
    </row>
    <row r="5749" spans="7:39" customFormat="1" ht="18.75">
      <c r="G5749" s="121"/>
      <c r="H5749" s="120"/>
      <c r="I5749" s="122"/>
      <c r="J5749" s="306"/>
      <c r="K5749" s="115"/>
      <c r="AM5749" s="340"/>
    </row>
    <row r="5750" spans="7:39" customFormat="1" ht="18.75">
      <c r="G5750" s="121"/>
      <c r="H5750" s="120"/>
      <c r="I5750" s="122"/>
      <c r="J5750" s="306"/>
      <c r="K5750" s="115"/>
      <c r="AM5750" s="340"/>
    </row>
    <row r="5751" spans="7:39" customFormat="1" ht="18.75">
      <c r="G5751" s="121"/>
      <c r="H5751" s="120"/>
      <c r="I5751" s="122"/>
      <c r="J5751" s="306"/>
      <c r="K5751" s="115"/>
      <c r="AM5751" s="340"/>
    </row>
    <row r="5752" spans="7:39" customFormat="1" ht="18.75">
      <c r="G5752" s="121"/>
      <c r="H5752" s="120"/>
      <c r="I5752" s="122"/>
      <c r="J5752" s="306"/>
      <c r="K5752" s="115"/>
      <c r="AM5752" s="340"/>
    </row>
    <row r="5753" spans="7:39" customFormat="1" ht="18.75">
      <c r="G5753" s="121"/>
      <c r="H5753" s="120"/>
      <c r="I5753" s="122"/>
      <c r="J5753" s="306"/>
      <c r="K5753" s="115"/>
      <c r="AM5753" s="340"/>
    </row>
    <row r="5754" spans="7:39" customFormat="1" ht="18.75">
      <c r="G5754" s="121"/>
      <c r="H5754" s="120"/>
      <c r="I5754" s="122"/>
      <c r="J5754" s="306"/>
      <c r="K5754" s="115"/>
      <c r="AM5754" s="340"/>
    </row>
    <row r="5755" spans="7:39" customFormat="1" ht="18.75">
      <c r="G5755" s="121"/>
      <c r="H5755" s="120"/>
      <c r="I5755" s="122"/>
      <c r="J5755" s="306"/>
      <c r="K5755" s="115"/>
      <c r="AM5755" s="340"/>
    </row>
    <row r="5756" spans="7:39" customFormat="1" ht="18.75">
      <c r="G5756" s="121"/>
      <c r="H5756" s="120"/>
      <c r="I5756" s="122"/>
      <c r="J5756" s="306"/>
      <c r="K5756" s="115"/>
      <c r="AM5756" s="340"/>
    </row>
    <row r="5757" spans="7:39" customFormat="1" ht="18.75">
      <c r="G5757" s="121"/>
      <c r="H5757" s="120"/>
      <c r="I5757" s="122"/>
      <c r="J5757" s="306"/>
      <c r="K5757" s="115"/>
      <c r="AM5757" s="340"/>
    </row>
    <row r="5758" spans="7:39" customFormat="1" ht="18.75">
      <c r="G5758" s="121"/>
      <c r="H5758" s="120"/>
      <c r="I5758" s="122"/>
      <c r="J5758" s="306"/>
      <c r="K5758" s="115"/>
      <c r="AM5758" s="340"/>
    </row>
    <row r="5759" spans="7:39" customFormat="1" ht="18.75">
      <c r="G5759" s="121"/>
      <c r="H5759" s="120"/>
      <c r="I5759" s="122"/>
      <c r="J5759" s="306"/>
      <c r="K5759" s="115"/>
      <c r="AM5759" s="340"/>
    </row>
    <row r="5760" spans="7:39" customFormat="1" ht="18.75">
      <c r="G5760" s="121"/>
      <c r="H5760" s="120"/>
      <c r="I5760" s="122"/>
      <c r="J5760" s="306"/>
      <c r="K5760" s="115"/>
      <c r="AM5760" s="340"/>
    </row>
    <row r="5761" spans="7:39" customFormat="1" ht="18.75">
      <c r="G5761" s="121"/>
      <c r="H5761" s="120"/>
      <c r="I5761" s="122"/>
      <c r="J5761" s="306"/>
      <c r="K5761" s="115"/>
      <c r="AM5761" s="340"/>
    </row>
    <row r="5762" spans="7:39" customFormat="1" ht="18.75">
      <c r="G5762" s="121"/>
      <c r="H5762" s="120"/>
      <c r="I5762" s="122"/>
      <c r="J5762" s="306"/>
      <c r="K5762" s="115"/>
      <c r="AM5762" s="340"/>
    </row>
    <row r="5763" spans="7:39" customFormat="1" ht="18.75">
      <c r="G5763" s="121"/>
      <c r="H5763" s="120"/>
      <c r="I5763" s="122"/>
      <c r="J5763" s="306"/>
      <c r="K5763" s="115"/>
      <c r="AM5763" s="340"/>
    </row>
    <row r="5764" spans="7:39" customFormat="1" ht="18.75">
      <c r="G5764" s="121"/>
      <c r="H5764" s="120"/>
      <c r="I5764" s="122"/>
      <c r="J5764" s="306"/>
      <c r="K5764" s="115"/>
      <c r="AM5764" s="340"/>
    </row>
    <row r="5765" spans="7:39" customFormat="1" ht="18.75">
      <c r="G5765" s="121"/>
      <c r="H5765" s="120"/>
      <c r="I5765" s="122"/>
      <c r="J5765" s="306"/>
      <c r="K5765" s="115"/>
      <c r="AM5765" s="340"/>
    </row>
    <row r="5766" spans="7:39" customFormat="1" ht="18.75">
      <c r="G5766" s="121"/>
      <c r="H5766" s="120"/>
      <c r="I5766" s="122"/>
      <c r="J5766" s="306"/>
      <c r="K5766" s="115"/>
      <c r="AM5766" s="340"/>
    </row>
    <row r="5767" spans="7:39" customFormat="1" ht="18.75">
      <c r="G5767" s="121"/>
      <c r="H5767" s="120"/>
      <c r="I5767" s="122"/>
      <c r="J5767" s="306"/>
      <c r="K5767" s="115"/>
      <c r="AM5767" s="340"/>
    </row>
    <row r="5768" spans="7:39" customFormat="1" ht="18.75">
      <c r="G5768" s="121"/>
      <c r="H5768" s="120"/>
      <c r="I5768" s="122"/>
      <c r="J5768" s="306"/>
      <c r="K5768" s="115"/>
      <c r="AM5768" s="340"/>
    </row>
    <row r="5769" spans="7:39" customFormat="1" ht="18.75">
      <c r="G5769" s="121"/>
      <c r="H5769" s="120"/>
      <c r="I5769" s="122"/>
      <c r="J5769" s="306"/>
      <c r="K5769" s="115"/>
      <c r="AM5769" s="340"/>
    </row>
    <row r="5770" spans="7:39" customFormat="1" ht="18.75">
      <c r="G5770" s="121"/>
      <c r="H5770" s="120"/>
      <c r="I5770" s="122"/>
      <c r="J5770" s="306"/>
      <c r="K5770" s="115"/>
      <c r="AM5770" s="340"/>
    </row>
    <row r="5771" spans="7:39" customFormat="1" ht="18.75">
      <c r="G5771" s="121"/>
      <c r="H5771" s="120"/>
      <c r="I5771" s="122"/>
      <c r="J5771" s="306"/>
      <c r="K5771" s="115"/>
      <c r="AM5771" s="340"/>
    </row>
    <row r="5772" spans="7:39" customFormat="1" ht="18.75">
      <c r="G5772" s="121"/>
      <c r="H5772" s="120"/>
      <c r="I5772" s="122"/>
      <c r="J5772" s="306"/>
      <c r="K5772" s="115"/>
      <c r="AM5772" s="340"/>
    </row>
    <row r="5773" spans="7:39" customFormat="1" ht="18.75">
      <c r="G5773" s="121"/>
      <c r="H5773" s="120"/>
      <c r="I5773" s="122"/>
      <c r="J5773" s="306"/>
      <c r="K5773" s="115"/>
      <c r="AM5773" s="340"/>
    </row>
    <row r="5774" spans="7:39" customFormat="1" ht="18.75">
      <c r="G5774" s="121"/>
      <c r="H5774" s="120"/>
      <c r="I5774" s="122"/>
      <c r="J5774" s="306"/>
      <c r="K5774" s="115"/>
      <c r="AM5774" s="340"/>
    </row>
    <row r="5775" spans="7:39" customFormat="1" ht="18.75">
      <c r="G5775" s="121"/>
      <c r="H5775" s="120"/>
      <c r="I5775" s="122"/>
      <c r="J5775" s="306"/>
      <c r="K5775" s="115"/>
      <c r="AM5775" s="340"/>
    </row>
    <row r="5776" spans="7:39" customFormat="1" ht="18.75">
      <c r="G5776" s="121"/>
      <c r="H5776" s="120"/>
      <c r="I5776" s="122"/>
      <c r="J5776" s="306"/>
      <c r="K5776" s="115"/>
      <c r="AM5776" s="340"/>
    </row>
    <row r="5777" spans="7:39" customFormat="1" ht="18.75">
      <c r="G5777" s="121"/>
      <c r="H5777" s="120"/>
      <c r="I5777" s="122"/>
      <c r="J5777" s="306"/>
      <c r="K5777" s="115"/>
      <c r="AM5777" s="340"/>
    </row>
    <row r="5778" spans="7:39" customFormat="1" ht="18.75">
      <c r="G5778" s="121"/>
      <c r="H5778" s="120"/>
      <c r="I5778" s="122"/>
      <c r="J5778" s="306"/>
      <c r="K5778" s="115"/>
      <c r="AM5778" s="340"/>
    </row>
    <row r="5779" spans="7:39" customFormat="1" ht="18.75">
      <c r="G5779" s="121"/>
      <c r="H5779" s="120"/>
      <c r="I5779" s="122"/>
      <c r="J5779" s="306"/>
      <c r="K5779" s="115"/>
      <c r="AM5779" s="340"/>
    </row>
    <row r="5780" spans="7:39" customFormat="1" ht="18.75">
      <c r="G5780" s="121"/>
      <c r="H5780" s="120"/>
      <c r="I5780" s="122"/>
      <c r="J5780" s="306"/>
      <c r="K5780" s="115"/>
      <c r="AM5780" s="340"/>
    </row>
    <row r="5781" spans="7:39" customFormat="1" ht="18.75">
      <c r="G5781" s="121"/>
      <c r="H5781" s="120"/>
      <c r="I5781" s="122"/>
      <c r="J5781" s="306"/>
      <c r="K5781" s="115"/>
      <c r="AM5781" s="340"/>
    </row>
    <row r="5782" spans="7:39" customFormat="1" ht="18.75">
      <c r="G5782" s="121"/>
      <c r="H5782" s="120"/>
      <c r="I5782" s="122"/>
      <c r="J5782" s="306"/>
      <c r="K5782" s="115"/>
      <c r="AM5782" s="340"/>
    </row>
    <row r="5783" spans="7:39" customFormat="1" ht="18.75">
      <c r="G5783" s="121"/>
      <c r="H5783" s="120"/>
      <c r="I5783" s="122"/>
      <c r="J5783" s="306"/>
      <c r="K5783" s="115"/>
      <c r="AM5783" s="340"/>
    </row>
    <row r="5784" spans="7:39" customFormat="1" ht="18.75">
      <c r="G5784" s="121"/>
      <c r="H5784" s="120"/>
      <c r="I5784" s="122"/>
      <c r="J5784" s="306"/>
      <c r="K5784" s="115"/>
      <c r="AM5784" s="340"/>
    </row>
    <row r="5785" spans="7:39" customFormat="1" ht="18.75">
      <c r="G5785" s="121"/>
      <c r="H5785" s="120"/>
      <c r="I5785" s="122"/>
      <c r="J5785" s="306"/>
      <c r="K5785" s="115"/>
      <c r="AM5785" s="340"/>
    </row>
    <row r="5786" spans="7:39" customFormat="1" ht="18.75">
      <c r="G5786" s="121"/>
      <c r="H5786" s="120"/>
      <c r="I5786" s="122"/>
      <c r="J5786" s="306"/>
      <c r="K5786" s="115"/>
      <c r="AM5786" s="340"/>
    </row>
    <row r="5787" spans="7:39" customFormat="1" ht="18.75">
      <c r="G5787" s="121"/>
      <c r="H5787" s="120"/>
      <c r="I5787" s="122"/>
      <c r="J5787" s="306"/>
      <c r="K5787" s="115"/>
      <c r="AM5787" s="340"/>
    </row>
    <row r="5788" spans="7:39" customFormat="1" ht="18.75">
      <c r="G5788" s="121"/>
      <c r="H5788" s="120"/>
      <c r="I5788" s="122"/>
      <c r="J5788" s="306"/>
      <c r="K5788" s="115"/>
      <c r="AM5788" s="340"/>
    </row>
    <row r="5789" spans="7:39" customFormat="1" ht="18.75">
      <c r="G5789" s="121"/>
      <c r="H5789" s="120"/>
      <c r="I5789" s="122"/>
      <c r="J5789" s="306"/>
      <c r="K5789" s="115"/>
      <c r="AM5789" s="340"/>
    </row>
    <row r="5790" spans="7:39" customFormat="1" ht="18.75">
      <c r="G5790" s="121"/>
      <c r="H5790" s="120"/>
      <c r="I5790" s="122"/>
      <c r="J5790" s="306"/>
      <c r="K5790" s="115"/>
      <c r="AM5790" s="340"/>
    </row>
    <row r="5791" spans="7:39" customFormat="1" ht="18.75">
      <c r="G5791" s="121"/>
      <c r="H5791" s="120"/>
      <c r="I5791" s="122"/>
      <c r="J5791" s="306"/>
      <c r="K5791" s="115"/>
      <c r="AM5791" s="340"/>
    </row>
    <row r="5792" spans="7:39" customFormat="1" ht="18.75">
      <c r="G5792" s="121"/>
      <c r="H5792" s="120"/>
      <c r="I5792" s="122"/>
      <c r="J5792" s="306"/>
      <c r="K5792" s="115"/>
      <c r="AM5792" s="340"/>
    </row>
    <row r="5793" spans="7:39" customFormat="1" ht="18.75">
      <c r="G5793" s="121"/>
      <c r="H5793" s="120"/>
      <c r="I5793" s="122"/>
      <c r="J5793" s="306"/>
      <c r="K5793" s="115"/>
      <c r="AM5793" s="340"/>
    </row>
    <row r="5794" spans="7:39" customFormat="1" ht="18.75">
      <c r="G5794" s="121"/>
      <c r="H5794" s="120"/>
      <c r="I5794" s="122"/>
      <c r="J5794" s="306"/>
      <c r="K5794" s="115"/>
      <c r="AM5794" s="340"/>
    </row>
    <row r="5795" spans="7:39" customFormat="1" ht="18.75">
      <c r="G5795" s="121"/>
      <c r="H5795" s="120"/>
      <c r="I5795" s="122"/>
      <c r="J5795" s="306"/>
      <c r="K5795" s="115"/>
      <c r="AM5795" s="340"/>
    </row>
    <row r="5796" spans="7:39" customFormat="1" ht="18.75">
      <c r="G5796" s="121"/>
      <c r="H5796" s="120"/>
      <c r="I5796" s="122"/>
      <c r="J5796" s="306"/>
      <c r="K5796" s="115"/>
      <c r="AM5796" s="340"/>
    </row>
    <row r="5797" spans="7:39" customFormat="1" ht="18.75">
      <c r="G5797" s="121"/>
      <c r="H5797" s="120"/>
      <c r="I5797" s="122"/>
      <c r="J5797" s="306"/>
      <c r="K5797" s="115"/>
      <c r="AM5797" s="340"/>
    </row>
    <row r="5798" spans="7:39" customFormat="1" ht="18.75">
      <c r="G5798" s="121"/>
      <c r="H5798" s="120"/>
      <c r="I5798" s="122"/>
      <c r="J5798" s="306"/>
      <c r="K5798" s="115"/>
      <c r="AM5798" s="340"/>
    </row>
    <row r="5799" spans="7:39" customFormat="1" ht="18.75">
      <c r="G5799" s="121"/>
      <c r="H5799" s="120"/>
      <c r="I5799" s="122"/>
      <c r="J5799" s="306"/>
      <c r="K5799" s="115"/>
      <c r="AM5799" s="340"/>
    </row>
    <row r="5800" spans="7:39" customFormat="1" ht="18.75">
      <c r="G5800" s="121"/>
      <c r="H5800" s="120"/>
      <c r="I5800" s="122"/>
      <c r="J5800" s="306"/>
      <c r="K5800" s="115"/>
      <c r="AM5800" s="340"/>
    </row>
    <row r="5801" spans="7:39" customFormat="1" ht="18.75">
      <c r="G5801" s="121"/>
      <c r="H5801" s="120"/>
      <c r="I5801" s="122"/>
      <c r="J5801" s="306"/>
      <c r="K5801" s="115"/>
      <c r="AM5801" s="340"/>
    </row>
    <row r="5802" spans="7:39" customFormat="1" ht="18.75">
      <c r="G5802" s="121"/>
      <c r="H5802" s="120"/>
      <c r="I5802" s="122"/>
      <c r="J5802" s="306"/>
      <c r="K5802" s="115"/>
      <c r="AM5802" s="340"/>
    </row>
    <row r="5803" spans="7:39" customFormat="1" ht="18.75">
      <c r="G5803" s="121"/>
      <c r="H5803" s="120"/>
      <c r="I5803" s="122"/>
      <c r="J5803" s="306"/>
      <c r="K5803" s="115"/>
      <c r="AM5803" s="340"/>
    </row>
    <row r="5804" spans="7:39" customFormat="1" ht="18.75">
      <c r="G5804" s="121"/>
      <c r="H5804" s="120"/>
      <c r="I5804" s="122"/>
      <c r="J5804" s="306"/>
      <c r="K5804" s="115"/>
      <c r="AM5804" s="340"/>
    </row>
    <row r="5805" spans="7:39" customFormat="1" ht="18.75">
      <c r="G5805" s="121"/>
      <c r="H5805" s="120"/>
      <c r="I5805" s="122"/>
      <c r="J5805" s="306"/>
      <c r="K5805" s="115"/>
      <c r="AM5805" s="340"/>
    </row>
    <row r="5806" spans="7:39" customFormat="1" ht="18.75">
      <c r="G5806" s="121"/>
      <c r="H5806" s="120"/>
      <c r="I5806" s="122"/>
      <c r="J5806" s="306"/>
      <c r="K5806" s="115"/>
      <c r="AM5806" s="340"/>
    </row>
    <row r="5807" spans="7:39" customFormat="1" ht="18.75">
      <c r="G5807" s="121"/>
      <c r="H5807" s="120"/>
      <c r="I5807" s="122"/>
      <c r="J5807" s="306"/>
      <c r="K5807" s="115"/>
      <c r="AM5807" s="340"/>
    </row>
    <row r="5808" spans="7:39" customFormat="1" ht="18.75">
      <c r="G5808" s="121"/>
      <c r="H5808" s="120"/>
      <c r="I5808" s="122"/>
      <c r="J5808" s="306"/>
      <c r="K5808" s="115"/>
      <c r="AM5808" s="340"/>
    </row>
    <row r="5809" spans="7:39" customFormat="1" ht="18.75">
      <c r="G5809" s="121"/>
      <c r="H5809" s="120"/>
      <c r="I5809" s="122"/>
      <c r="J5809" s="306"/>
      <c r="K5809" s="115"/>
      <c r="AM5809" s="340"/>
    </row>
    <row r="5810" spans="7:39" customFormat="1" ht="18.75">
      <c r="G5810" s="121"/>
      <c r="H5810" s="120"/>
      <c r="I5810" s="122"/>
      <c r="J5810" s="306"/>
      <c r="K5810" s="115"/>
      <c r="AM5810" s="340"/>
    </row>
    <row r="5811" spans="7:39" customFormat="1" ht="18.75">
      <c r="G5811" s="121"/>
      <c r="H5811" s="120"/>
      <c r="I5811" s="122"/>
      <c r="J5811" s="306"/>
      <c r="K5811" s="115"/>
      <c r="AM5811" s="340"/>
    </row>
    <row r="5812" spans="7:39" customFormat="1" ht="18.75">
      <c r="G5812" s="121"/>
      <c r="H5812" s="120"/>
      <c r="I5812" s="122"/>
      <c r="J5812" s="306"/>
      <c r="K5812" s="115"/>
      <c r="AM5812" s="340"/>
    </row>
    <row r="5813" spans="7:39" customFormat="1" ht="18.75">
      <c r="G5813" s="121"/>
      <c r="H5813" s="120"/>
      <c r="I5813" s="122"/>
      <c r="J5813" s="306"/>
      <c r="K5813" s="115"/>
      <c r="AM5813" s="340"/>
    </row>
    <row r="5814" spans="7:39" customFormat="1" ht="18.75">
      <c r="G5814" s="121"/>
      <c r="H5814" s="120"/>
      <c r="I5814" s="122"/>
      <c r="J5814" s="306"/>
      <c r="K5814" s="115"/>
      <c r="AM5814" s="340"/>
    </row>
    <row r="5815" spans="7:39" customFormat="1" ht="18.75">
      <c r="G5815" s="121"/>
      <c r="H5815" s="120"/>
      <c r="I5815" s="122"/>
      <c r="J5815" s="306"/>
      <c r="K5815" s="115"/>
      <c r="AM5815" s="340"/>
    </row>
    <row r="5816" spans="7:39" customFormat="1" ht="18.75">
      <c r="G5816" s="121"/>
      <c r="H5816" s="120"/>
      <c r="I5816" s="122"/>
      <c r="J5816" s="306"/>
      <c r="K5816" s="115"/>
      <c r="AM5816" s="340"/>
    </row>
    <row r="5817" spans="7:39" customFormat="1" ht="18.75">
      <c r="G5817" s="121"/>
      <c r="H5817" s="120"/>
      <c r="I5817" s="122"/>
      <c r="J5817" s="306"/>
      <c r="K5817" s="115"/>
      <c r="AM5817" s="340"/>
    </row>
    <row r="5818" spans="7:39" customFormat="1" ht="18.75">
      <c r="G5818" s="121"/>
      <c r="H5818" s="120"/>
      <c r="I5818" s="122"/>
      <c r="J5818" s="306"/>
      <c r="K5818" s="115"/>
      <c r="AM5818" s="340"/>
    </row>
    <row r="5819" spans="7:39" customFormat="1" ht="18.75">
      <c r="G5819" s="121"/>
      <c r="H5819" s="120"/>
      <c r="I5819" s="122"/>
      <c r="J5819" s="306"/>
      <c r="K5819" s="115"/>
      <c r="AM5819" s="340"/>
    </row>
    <row r="5820" spans="7:39" customFormat="1" ht="18.75">
      <c r="G5820" s="121"/>
      <c r="H5820" s="120"/>
      <c r="I5820" s="122"/>
      <c r="J5820" s="306"/>
      <c r="K5820" s="115"/>
      <c r="AM5820" s="340"/>
    </row>
    <row r="5821" spans="7:39" customFormat="1" ht="18.75">
      <c r="G5821" s="121"/>
      <c r="H5821" s="120"/>
      <c r="I5821" s="122"/>
      <c r="J5821" s="306"/>
      <c r="K5821" s="115"/>
      <c r="AM5821" s="340"/>
    </row>
    <row r="5822" spans="7:39" customFormat="1" ht="18.75">
      <c r="G5822" s="121"/>
      <c r="H5822" s="120"/>
      <c r="I5822" s="122"/>
      <c r="J5822" s="306"/>
      <c r="K5822" s="115"/>
      <c r="AM5822" s="340"/>
    </row>
    <row r="5823" spans="7:39" customFormat="1" ht="18.75">
      <c r="G5823" s="121"/>
      <c r="H5823" s="120"/>
      <c r="I5823" s="122"/>
      <c r="J5823" s="306"/>
      <c r="K5823" s="115"/>
      <c r="AM5823" s="340"/>
    </row>
    <row r="5824" spans="7:39" customFormat="1" ht="18.75">
      <c r="G5824" s="121"/>
      <c r="H5824" s="120"/>
      <c r="I5824" s="122"/>
      <c r="J5824" s="306"/>
      <c r="K5824" s="115"/>
      <c r="AM5824" s="340"/>
    </row>
    <row r="5825" spans="7:39" customFormat="1" ht="18.75">
      <c r="G5825" s="121"/>
      <c r="H5825" s="120"/>
      <c r="I5825" s="122"/>
      <c r="J5825" s="306"/>
      <c r="K5825" s="115"/>
      <c r="AM5825" s="340"/>
    </row>
    <row r="5826" spans="7:39" customFormat="1" ht="18.75">
      <c r="G5826" s="121"/>
      <c r="H5826" s="120"/>
      <c r="I5826" s="122"/>
      <c r="J5826" s="306"/>
      <c r="K5826" s="115"/>
      <c r="AM5826" s="340"/>
    </row>
    <row r="5827" spans="7:39" customFormat="1" ht="18.75">
      <c r="G5827" s="121"/>
      <c r="H5827" s="120"/>
      <c r="I5827" s="122"/>
      <c r="J5827" s="306"/>
      <c r="K5827" s="115"/>
      <c r="AM5827" s="340"/>
    </row>
    <row r="5828" spans="7:39" customFormat="1" ht="18.75">
      <c r="G5828" s="121"/>
      <c r="H5828" s="120"/>
      <c r="I5828" s="122"/>
      <c r="J5828" s="306"/>
      <c r="K5828" s="115"/>
      <c r="AM5828" s="340"/>
    </row>
    <row r="5829" spans="7:39" customFormat="1" ht="18.75">
      <c r="G5829" s="121"/>
      <c r="H5829" s="120"/>
      <c r="I5829" s="122"/>
      <c r="J5829" s="306"/>
      <c r="K5829" s="115"/>
      <c r="AM5829" s="340"/>
    </row>
    <row r="5830" spans="7:39" customFormat="1" ht="18.75">
      <c r="G5830" s="121"/>
      <c r="H5830" s="120"/>
      <c r="I5830" s="122"/>
      <c r="J5830" s="306"/>
      <c r="K5830" s="115"/>
      <c r="AM5830" s="340"/>
    </row>
    <row r="5831" spans="7:39" customFormat="1" ht="18.75">
      <c r="G5831" s="121"/>
      <c r="H5831" s="120"/>
      <c r="I5831" s="122"/>
      <c r="J5831" s="306"/>
      <c r="K5831" s="115"/>
      <c r="AM5831" s="340"/>
    </row>
    <row r="5832" spans="7:39" customFormat="1" ht="18.75">
      <c r="G5832" s="121"/>
      <c r="H5832" s="120"/>
      <c r="I5832" s="122"/>
      <c r="J5832" s="306"/>
      <c r="K5832" s="115"/>
      <c r="AM5832" s="340"/>
    </row>
    <row r="5833" spans="7:39" customFormat="1" ht="18.75">
      <c r="G5833" s="121"/>
      <c r="H5833" s="120"/>
      <c r="I5833" s="122"/>
      <c r="J5833" s="306"/>
      <c r="K5833" s="115"/>
      <c r="AM5833" s="340"/>
    </row>
    <row r="5834" spans="7:39" customFormat="1" ht="18.75">
      <c r="G5834" s="121"/>
      <c r="H5834" s="120"/>
      <c r="I5834" s="122"/>
      <c r="J5834" s="306"/>
      <c r="K5834" s="115"/>
      <c r="AM5834" s="340"/>
    </row>
    <row r="5835" spans="7:39" customFormat="1" ht="18.75">
      <c r="G5835" s="121"/>
      <c r="H5835" s="120"/>
      <c r="I5835" s="122"/>
      <c r="J5835" s="306"/>
      <c r="K5835" s="115"/>
      <c r="AM5835" s="340"/>
    </row>
    <row r="5836" spans="7:39" customFormat="1" ht="18.75">
      <c r="G5836" s="121"/>
      <c r="H5836" s="120"/>
      <c r="I5836" s="122"/>
      <c r="J5836" s="306"/>
      <c r="K5836" s="115"/>
      <c r="AM5836" s="340"/>
    </row>
    <row r="5837" spans="7:39" customFormat="1" ht="18.75">
      <c r="G5837" s="121"/>
      <c r="H5837" s="120"/>
      <c r="I5837" s="122"/>
      <c r="J5837" s="306"/>
      <c r="K5837" s="115"/>
      <c r="AM5837" s="340"/>
    </row>
    <row r="5838" spans="7:39" customFormat="1" ht="18.75">
      <c r="G5838" s="121"/>
      <c r="H5838" s="120"/>
      <c r="I5838" s="122"/>
      <c r="J5838" s="306"/>
      <c r="K5838" s="115"/>
      <c r="AM5838" s="340"/>
    </row>
    <row r="5839" spans="7:39" customFormat="1" ht="18.75">
      <c r="G5839" s="121"/>
      <c r="H5839" s="120"/>
      <c r="I5839" s="122"/>
      <c r="J5839" s="306"/>
      <c r="K5839" s="115"/>
      <c r="AM5839" s="340"/>
    </row>
    <row r="5840" spans="7:39" customFormat="1" ht="18.75">
      <c r="G5840" s="121"/>
      <c r="H5840" s="120"/>
      <c r="I5840" s="122"/>
      <c r="J5840" s="306"/>
      <c r="K5840" s="115"/>
      <c r="AM5840" s="340"/>
    </row>
    <row r="5841" spans="7:39" customFormat="1" ht="18.75">
      <c r="G5841" s="121"/>
      <c r="H5841" s="120"/>
      <c r="I5841" s="122"/>
      <c r="J5841" s="306"/>
      <c r="K5841" s="115"/>
      <c r="AM5841" s="340"/>
    </row>
    <row r="5842" spans="7:39" customFormat="1" ht="18.75">
      <c r="G5842" s="121"/>
      <c r="H5842" s="120"/>
      <c r="I5842" s="122"/>
      <c r="J5842" s="306"/>
      <c r="K5842" s="115"/>
      <c r="AM5842" s="340"/>
    </row>
    <row r="5843" spans="7:39" customFormat="1" ht="18.75">
      <c r="G5843" s="121"/>
      <c r="H5843" s="120"/>
      <c r="I5843" s="122"/>
      <c r="J5843" s="306"/>
      <c r="K5843" s="115"/>
      <c r="AM5843" s="340"/>
    </row>
    <row r="5844" spans="7:39" customFormat="1" ht="18.75">
      <c r="G5844" s="121"/>
      <c r="H5844" s="120"/>
      <c r="I5844" s="122"/>
      <c r="J5844" s="306"/>
      <c r="K5844" s="115"/>
      <c r="AM5844" s="340"/>
    </row>
    <row r="5845" spans="7:39" customFormat="1" ht="18.75">
      <c r="G5845" s="121"/>
      <c r="H5845" s="120"/>
      <c r="I5845" s="122"/>
      <c r="J5845" s="306"/>
      <c r="K5845" s="115"/>
      <c r="AM5845" s="340"/>
    </row>
    <row r="5846" spans="7:39" customFormat="1" ht="18.75">
      <c r="G5846" s="121"/>
      <c r="H5846" s="120"/>
      <c r="I5846" s="122"/>
      <c r="J5846" s="306"/>
      <c r="K5846" s="115"/>
      <c r="AM5846" s="340"/>
    </row>
    <row r="5847" spans="7:39" customFormat="1" ht="18.75">
      <c r="G5847" s="121"/>
      <c r="H5847" s="120"/>
      <c r="I5847" s="122"/>
      <c r="J5847" s="306"/>
      <c r="K5847" s="115"/>
      <c r="AM5847" s="340"/>
    </row>
    <row r="5848" spans="7:39" customFormat="1" ht="18.75">
      <c r="G5848" s="121"/>
      <c r="H5848" s="120"/>
      <c r="I5848" s="122"/>
      <c r="J5848" s="306"/>
      <c r="K5848" s="115"/>
      <c r="AM5848" s="340"/>
    </row>
    <row r="5849" spans="7:39" customFormat="1" ht="18.75">
      <c r="G5849" s="121"/>
      <c r="H5849" s="120"/>
      <c r="I5849" s="122"/>
      <c r="J5849" s="306"/>
      <c r="K5849" s="115"/>
      <c r="AM5849" s="340"/>
    </row>
    <row r="5850" spans="7:39" customFormat="1" ht="18.75">
      <c r="G5850" s="121"/>
      <c r="H5850" s="120"/>
      <c r="I5850" s="122"/>
      <c r="J5850" s="306"/>
      <c r="K5850" s="115"/>
      <c r="AM5850" s="340"/>
    </row>
    <row r="5851" spans="7:39" customFormat="1" ht="18.75">
      <c r="G5851" s="121"/>
      <c r="H5851" s="120"/>
      <c r="I5851" s="122"/>
      <c r="J5851" s="306"/>
      <c r="K5851" s="115"/>
      <c r="AM5851" s="340"/>
    </row>
    <row r="5852" spans="7:39" customFormat="1" ht="18.75">
      <c r="G5852" s="121"/>
      <c r="H5852" s="120"/>
      <c r="I5852" s="122"/>
      <c r="J5852" s="306"/>
      <c r="K5852" s="115"/>
      <c r="AM5852" s="340"/>
    </row>
    <row r="5853" spans="7:39" customFormat="1" ht="18.75">
      <c r="G5853" s="121"/>
      <c r="H5853" s="120"/>
      <c r="I5853" s="122"/>
      <c r="J5853" s="306"/>
      <c r="K5853" s="115"/>
      <c r="AM5853" s="340"/>
    </row>
    <row r="5854" spans="7:39" customFormat="1" ht="18.75">
      <c r="G5854" s="121"/>
      <c r="H5854" s="120"/>
      <c r="I5854" s="122"/>
      <c r="J5854" s="306"/>
      <c r="K5854" s="115"/>
      <c r="AM5854" s="340"/>
    </row>
    <row r="5855" spans="7:39" customFormat="1" ht="18.75">
      <c r="G5855" s="121"/>
      <c r="H5855" s="120"/>
      <c r="I5855" s="122"/>
      <c r="J5855" s="306"/>
      <c r="K5855" s="115"/>
      <c r="AM5855" s="340"/>
    </row>
    <row r="5856" spans="7:39" customFormat="1" ht="18.75">
      <c r="G5856" s="121"/>
      <c r="H5856" s="120"/>
      <c r="I5856" s="122"/>
      <c r="J5856" s="306"/>
      <c r="K5856" s="115"/>
      <c r="AM5856" s="340"/>
    </row>
    <row r="5857" spans="7:39" customFormat="1" ht="18.75">
      <c r="G5857" s="121"/>
      <c r="H5857" s="120"/>
      <c r="I5857" s="122"/>
      <c r="J5857" s="306"/>
      <c r="K5857" s="115"/>
      <c r="AM5857" s="340"/>
    </row>
    <row r="5858" spans="7:39" customFormat="1" ht="18.75">
      <c r="G5858" s="121"/>
      <c r="H5858" s="120"/>
      <c r="I5858" s="122"/>
      <c r="J5858" s="306"/>
      <c r="K5858" s="115"/>
      <c r="AM5858" s="340"/>
    </row>
    <row r="5859" spans="7:39" customFormat="1" ht="18.75">
      <c r="G5859" s="121"/>
      <c r="H5859" s="120"/>
      <c r="I5859" s="122"/>
      <c r="J5859" s="306"/>
      <c r="K5859" s="115"/>
      <c r="AM5859" s="340"/>
    </row>
    <row r="5860" spans="7:39" customFormat="1" ht="18.75">
      <c r="G5860" s="121"/>
      <c r="H5860" s="120"/>
      <c r="I5860" s="122"/>
      <c r="J5860" s="306"/>
      <c r="K5860" s="115"/>
      <c r="AM5860" s="340"/>
    </row>
    <row r="5861" spans="7:39" customFormat="1" ht="18.75">
      <c r="G5861" s="121"/>
      <c r="H5861" s="120"/>
      <c r="I5861" s="122"/>
      <c r="J5861" s="306"/>
      <c r="K5861" s="115"/>
      <c r="AM5861" s="340"/>
    </row>
    <row r="5862" spans="7:39" customFormat="1" ht="18.75">
      <c r="G5862" s="121"/>
      <c r="H5862" s="120"/>
      <c r="I5862" s="122"/>
      <c r="J5862" s="306"/>
      <c r="K5862" s="115"/>
      <c r="AM5862" s="340"/>
    </row>
    <row r="5863" spans="7:39" customFormat="1" ht="18.75">
      <c r="G5863" s="121"/>
      <c r="H5863" s="120"/>
      <c r="I5863" s="122"/>
      <c r="J5863" s="306"/>
      <c r="K5863" s="115"/>
      <c r="AM5863" s="340"/>
    </row>
    <row r="5864" spans="7:39" customFormat="1" ht="18.75">
      <c r="G5864" s="121"/>
      <c r="H5864" s="120"/>
      <c r="I5864" s="122"/>
      <c r="J5864" s="306"/>
      <c r="K5864" s="115"/>
      <c r="AM5864" s="340"/>
    </row>
    <row r="5865" spans="7:39" customFormat="1" ht="18.75">
      <c r="G5865" s="121"/>
      <c r="H5865" s="120"/>
      <c r="I5865" s="122"/>
      <c r="J5865" s="306"/>
      <c r="K5865" s="115"/>
      <c r="AM5865" s="340"/>
    </row>
    <row r="5866" spans="7:39" customFormat="1" ht="18.75">
      <c r="G5866" s="121"/>
      <c r="H5866" s="120"/>
      <c r="I5866" s="122"/>
      <c r="J5866" s="306"/>
      <c r="K5866" s="115"/>
      <c r="AM5866" s="340"/>
    </row>
    <row r="5867" spans="7:39" customFormat="1" ht="18.75">
      <c r="G5867" s="121"/>
      <c r="H5867" s="120"/>
      <c r="I5867" s="122"/>
      <c r="J5867" s="306"/>
      <c r="K5867" s="115"/>
      <c r="AM5867" s="340"/>
    </row>
    <row r="5868" spans="7:39" customFormat="1" ht="18.75">
      <c r="G5868" s="121"/>
      <c r="H5868" s="120"/>
      <c r="I5868" s="122"/>
      <c r="J5868" s="306"/>
      <c r="K5868" s="115"/>
      <c r="AM5868" s="340"/>
    </row>
    <row r="5869" spans="7:39" customFormat="1" ht="18.75">
      <c r="G5869" s="121"/>
      <c r="H5869" s="120"/>
      <c r="I5869" s="122"/>
      <c r="J5869" s="306"/>
      <c r="K5869" s="115"/>
      <c r="AM5869" s="340"/>
    </row>
    <row r="5870" spans="7:39" customFormat="1" ht="18.75">
      <c r="G5870" s="121"/>
      <c r="H5870" s="120"/>
      <c r="I5870" s="122"/>
      <c r="J5870" s="306"/>
      <c r="K5870" s="115"/>
      <c r="AM5870" s="340"/>
    </row>
    <row r="5871" spans="7:39" customFormat="1" ht="18.75">
      <c r="G5871" s="121"/>
      <c r="H5871" s="120"/>
      <c r="I5871" s="122"/>
      <c r="J5871" s="306"/>
      <c r="K5871" s="115"/>
      <c r="AM5871" s="340"/>
    </row>
    <row r="5872" spans="7:39" customFormat="1" ht="18.75">
      <c r="G5872" s="121"/>
      <c r="H5872" s="120"/>
      <c r="I5872" s="122"/>
      <c r="J5872" s="306"/>
      <c r="K5872" s="115"/>
      <c r="AM5872" s="340"/>
    </row>
    <row r="5873" spans="7:39" customFormat="1" ht="18.75">
      <c r="G5873" s="121"/>
      <c r="H5873" s="120"/>
      <c r="I5873" s="122"/>
      <c r="J5873" s="306"/>
      <c r="K5873" s="115"/>
      <c r="AM5873" s="340"/>
    </row>
    <row r="5874" spans="7:39" customFormat="1" ht="18.75">
      <c r="G5874" s="121"/>
      <c r="H5874" s="120"/>
      <c r="I5874" s="122"/>
      <c r="J5874" s="306"/>
      <c r="K5874" s="115"/>
      <c r="AM5874" s="340"/>
    </row>
    <row r="5875" spans="7:39" customFormat="1" ht="18.75">
      <c r="G5875" s="121"/>
      <c r="H5875" s="120"/>
      <c r="I5875" s="122"/>
      <c r="J5875" s="306"/>
      <c r="K5875" s="115"/>
      <c r="AM5875" s="340"/>
    </row>
    <row r="5876" spans="7:39" customFormat="1" ht="18.75">
      <c r="G5876" s="121"/>
      <c r="H5876" s="120"/>
      <c r="I5876" s="122"/>
      <c r="J5876" s="306"/>
      <c r="K5876" s="115"/>
      <c r="AM5876" s="340"/>
    </row>
    <row r="5877" spans="7:39" customFormat="1" ht="18.75">
      <c r="G5877" s="121"/>
      <c r="H5877" s="120"/>
      <c r="I5877" s="122"/>
      <c r="J5877" s="306"/>
      <c r="K5877" s="115"/>
      <c r="AM5877" s="340"/>
    </row>
    <row r="5878" spans="7:39" customFormat="1" ht="18.75">
      <c r="G5878" s="121"/>
      <c r="H5878" s="120"/>
      <c r="I5878" s="122"/>
      <c r="J5878" s="306"/>
      <c r="K5878" s="115"/>
      <c r="AM5878" s="340"/>
    </row>
    <row r="5879" spans="7:39" customFormat="1" ht="18.75">
      <c r="G5879" s="121"/>
      <c r="H5879" s="120"/>
      <c r="I5879" s="122"/>
      <c r="J5879" s="306"/>
      <c r="K5879" s="115"/>
      <c r="AM5879" s="340"/>
    </row>
    <row r="5880" spans="7:39" customFormat="1" ht="18.75">
      <c r="G5880" s="121"/>
      <c r="H5880" s="120"/>
      <c r="I5880" s="122"/>
      <c r="J5880" s="306"/>
      <c r="K5880" s="115"/>
      <c r="AM5880" s="340"/>
    </row>
    <row r="5881" spans="7:39" customFormat="1" ht="18.75">
      <c r="G5881" s="121"/>
      <c r="H5881" s="120"/>
      <c r="I5881" s="122"/>
      <c r="J5881" s="306"/>
      <c r="K5881" s="115"/>
      <c r="AM5881" s="340"/>
    </row>
    <row r="5882" spans="7:39" customFormat="1" ht="18.75">
      <c r="G5882" s="121"/>
      <c r="H5882" s="120"/>
      <c r="I5882" s="122"/>
      <c r="J5882" s="306"/>
      <c r="K5882" s="115"/>
      <c r="AM5882" s="340"/>
    </row>
    <row r="5883" spans="7:39" customFormat="1" ht="18.75">
      <c r="G5883" s="121"/>
      <c r="H5883" s="120"/>
      <c r="I5883" s="122"/>
      <c r="J5883" s="306"/>
      <c r="K5883" s="115"/>
      <c r="AM5883" s="340"/>
    </row>
    <row r="5884" spans="7:39" customFormat="1" ht="18.75">
      <c r="G5884" s="121"/>
      <c r="H5884" s="120"/>
      <c r="I5884" s="122"/>
      <c r="J5884" s="306"/>
      <c r="K5884" s="115"/>
      <c r="AM5884" s="340"/>
    </row>
    <row r="5885" spans="7:39" customFormat="1" ht="18.75">
      <c r="G5885" s="121"/>
      <c r="H5885" s="120"/>
      <c r="I5885" s="122"/>
      <c r="J5885" s="306"/>
      <c r="K5885" s="115"/>
      <c r="AM5885" s="340"/>
    </row>
    <row r="5886" spans="7:39" customFormat="1" ht="18.75">
      <c r="G5886" s="121"/>
      <c r="H5886" s="120"/>
      <c r="I5886" s="122"/>
      <c r="J5886" s="306"/>
      <c r="K5886" s="115"/>
      <c r="AM5886" s="340"/>
    </row>
    <row r="5887" spans="7:39" customFormat="1" ht="18.75">
      <c r="G5887" s="121"/>
      <c r="H5887" s="120"/>
      <c r="I5887" s="122"/>
      <c r="J5887" s="306"/>
      <c r="K5887" s="115"/>
      <c r="AM5887" s="340"/>
    </row>
    <row r="5888" spans="7:39" customFormat="1" ht="18.75">
      <c r="G5888" s="121"/>
      <c r="H5888" s="120"/>
      <c r="I5888" s="122"/>
      <c r="J5888" s="306"/>
      <c r="K5888" s="115"/>
      <c r="AM5888" s="340"/>
    </row>
    <row r="5889" spans="7:39" customFormat="1" ht="18.75">
      <c r="G5889" s="121"/>
      <c r="H5889" s="120"/>
      <c r="I5889" s="122"/>
      <c r="J5889" s="306"/>
      <c r="K5889" s="115"/>
      <c r="AM5889" s="340"/>
    </row>
    <row r="5890" spans="7:39" customFormat="1" ht="18.75">
      <c r="G5890" s="121"/>
      <c r="H5890" s="120"/>
      <c r="I5890" s="122"/>
      <c r="J5890" s="306"/>
      <c r="K5890" s="115"/>
      <c r="AM5890" s="340"/>
    </row>
    <row r="5891" spans="7:39" customFormat="1" ht="18.75">
      <c r="G5891" s="121"/>
      <c r="H5891" s="120"/>
      <c r="I5891" s="122"/>
      <c r="J5891" s="306"/>
      <c r="K5891" s="115"/>
      <c r="AM5891" s="340"/>
    </row>
    <row r="5892" spans="7:39" customFormat="1" ht="18.75">
      <c r="G5892" s="121"/>
      <c r="H5892" s="120"/>
      <c r="I5892" s="122"/>
      <c r="J5892" s="306"/>
      <c r="K5892" s="115"/>
      <c r="AM5892" s="340"/>
    </row>
    <row r="5893" spans="7:39" customFormat="1" ht="18.75">
      <c r="G5893" s="121"/>
      <c r="H5893" s="120"/>
      <c r="I5893" s="122"/>
      <c r="J5893" s="306"/>
      <c r="K5893" s="115"/>
      <c r="AM5893" s="340"/>
    </row>
    <row r="5894" spans="7:39" customFormat="1" ht="18.75">
      <c r="G5894" s="121"/>
      <c r="H5894" s="120"/>
      <c r="I5894" s="122"/>
      <c r="J5894" s="306"/>
      <c r="K5894" s="115"/>
      <c r="AM5894" s="340"/>
    </row>
    <row r="5895" spans="7:39" customFormat="1" ht="18.75">
      <c r="G5895" s="121"/>
      <c r="H5895" s="120"/>
      <c r="I5895" s="122"/>
      <c r="J5895" s="306"/>
      <c r="K5895" s="115"/>
      <c r="AM5895" s="340"/>
    </row>
    <row r="5896" spans="7:39" customFormat="1" ht="18.75">
      <c r="G5896" s="121"/>
      <c r="H5896" s="120"/>
      <c r="I5896" s="122"/>
      <c r="J5896" s="306"/>
      <c r="K5896" s="115"/>
      <c r="AM5896" s="340"/>
    </row>
    <row r="5897" spans="7:39" customFormat="1" ht="18.75">
      <c r="G5897" s="121"/>
      <c r="H5897" s="120"/>
      <c r="I5897" s="122"/>
      <c r="J5897" s="306"/>
      <c r="K5897" s="115"/>
      <c r="AM5897" s="340"/>
    </row>
    <row r="5898" spans="7:39" customFormat="1" ht="18.75">
      <c r="G5898" s="121"/>
      <c r="H5898" s="120"/>
      <c r="I5898" s="122"/>
      <c r="J5898" s="306"/>
      <c r="K5898" s="115"/>
      <c r="AM5898" s="340"/>
    </row>
    <row r="5899" spans="7:39" customFormat="1" ht="18.75">
      <c r="G5899" s="121"/>
      <c r="H5899" s="120"/>
      <c r="I5899" s="122"/>
      <c r="J5899" s="306"/>
      <c r="K5899" s="115"/>
      <c r="AM5899" s="340"/>
    </row>
    <row r="5900" spans="7:39" customFormat="1" ht="18.75">
      <c r="G5900" s="121"/>
      <c r="H5900" s="120"/>
      <c r="I5900" s="122"/>
      <c r="J5900" s="306"/>
      <c r="K5900" s="115"/>
      <c r="AM5900" s="340"/>
    </row>
    <row r="5901" spans="7:39" customFormat="1" ht="18.75">
      <c r="G5901" s="121"/>
      <c r="H5901" s="120"/>
      <c r="I5901" s="122"/>
      <c r="J5901" s="306"/>
      <c r="K5901" s="115"/>
      <c r="AM5901" s="340"/>
    </row>
    <row r="5902" spans="7:39" customFormat="1" ht="18.75">
      <c r="G5902" s="121"/>
      <c r="H5902" s="120"/>
      <c r="I5902" s="122"/>
      <c r="J5902" s="306"/>
      <c r="K5902" s="115"/>
      <c r="AM5902" s="340"/>
    </row>
    <row r="5903" spans="7:39" customFormat="1" ht="18.75">
      <c r="G5903" s="121"/>
      <c r="H5903" s="120"/>
      <c r="I5903" s="122"/>
      <c r="J5903" s="306"/>
      <c r="K5903" s="115"/>
      <c r="AM5903" s="340"/>
    </row>
    <row r="5904" spans="7:39" customFormat="1" ht="18.75">
      <c r="G5904" s="121"/>
      <c r="H5904" s="120"/>
      <c r="I5904" s="122"/>
      <c r="J5904" s="306"/>
      <c r="K5904" s="115"/>
      <c r="AM5904" s="340"/>
    </row>
    <row r="5905" spans="7:39" customFormat="1" ht="18.75">
      <c r="G5905" s="121"/>
      <c r="H5905" s="120"/>
      <c r="I5905" s="122"/>
      <c r="J5905" s="306"/>
      <c r="K5905" s="115"/>
      <c r="AM5905" s="340"/>
    </row>
    <row r="5906" spans="7:39" customFormat="1" ht="18.75">
      <c r="G5906" s="121"/>
      <c r="H5906" s="120"/>
      <c r="I5906" s="122"/>
      <c r="J5906" s="306"/>
      <c r="K5906" s="115"/>
      <c r="AM5906" s="340"/>
    </row>
    <row r="5907" spans="7:39" customFormat="1" ht="18.75">
      <c r="G5907" s="121"/>
      <c r="H5907" s="120"/>
      <c r="I5907" s="122"/>
      <c r="J5907" s="306"/>
      <c r="K5907" s="115"/>
      <c r="AM5907" s="340"/>
    </row>
    <row r="5908" spans="7:39" customFormat="1" ht="18.75">
      <c r="G5908" s="121"/>
      <c r="H5908" s="120"/>
      <c r="I5908" s="122"/>
      <c r="J5908" s="306"/>
      <c r="K5908" s="115"/>
      <c r="AM5908" s="340"/>
    </row>
    <row r="5909" spans="7:39" customFormat="1" ht="18.75">
      <c r="G5909" s="121"/>
      <c r="H5909" s="120"/>
      <c r="I5909" s="122"/>
      <c r="J5909" s="306"/>
      <c r="K5909" s="115"/>
      <c r="AM5909" s="340"/>
    </row>
    <row r="5910" spans="7:39" customFormat="1" ht="18.75">
      <c r="G5910" s="121"/>
      <c r="H5910" s="120"/>
      <c r="I5910" s="122"/>
      <c r="J5910" s="306"/>
      <c r="K5910" s="115"/>
      <c r="AM5910" s="340"/>
    </row>
    <row r="5911" spans="7:39" customFormat="1" ht="18.75">
      <c r="G5911" s="121"/>
      <c r="H5911" s="120"/>
      <c r="I5911" s="122"/>
      <c r="J5911" s="306"/>
      <c r="K5911" s="115"/>
      <c r="AM5911" s="340"/>
    </row>
    <row r="5912" spans="7:39" customFormat="1" ht="18.75">
      <c r="G5912" s="121"/>
      <c r="H5912" s="120"/>
      <c r="I5912" s="122"/>
      <c r="J5912" s="306"/>
      <c r="K5912" s="115"/>
      <c r="AM5912" s="340"/>
    </row>
    <row r="5913" spans="7:39" customFormat="1" ht="18.75">
      <c r="G5913" s="121"/>
      <c r="H5913" s="120"/>
      <c r="I5913" s="122"/>
      <c r="J5913" s="306"/>
      <c r="K5913" s="115"/>
      <c r="AM5913" s="340"/>
    </row>
    <row r="5914" spans="7:39" customFormat="1" ht="18.75">
      <c r="G5914" s="121"/>
      <c r="H5914" s="120"/>
      <c r="I5914" s="122"/>
      <c r="J5914" s="306"/>
      <c r="K5914" s="115"/>
      <c r="AM5914" s="340"/>
    </row>
    <row r="5915" spans="7:39" customFormat="1" ht="18.75">
      <c r="G5915" s="121"/>
      <c r="H5915" s="120"/>
      <c r="I5915" s="122"/>
      <c r="J5915" s="306"/>
      <c r="K5915" s="115"/>
      <c r="AM5915" s="340"/>
    </row>
    <row r="5916" spans="7:39" customFormat="1" ht="18.75">
      <c r="G5916" s="121"/>
      <c r="H5916" s="120"/>
      <c r="I5916" s="122"/>
      <c r="J5916" s="306"/>
      <c r="K5916" s="115"/>
      <c r="AM5916" s="340"/>
    </row>
    <row r="5917" spans="7:39" customFormat="1" ht="18.75">
      <c r="G5917" s="121"/>
      <c r="H5917" s="120"/>
      <c r="I5917" s="122"/>
      <c r="J5917" s="306"/>
      <c r="K5917" s="115"/>
      <c r="AM5917" s="340"/>
    </row>
    <row r="5918" spans="7:39" customFormat="1" ht="18.75">
      <c r="G5918" s="121"/>
      <c r="H5918" s="120"/>
      <c r="I5918" s="122"/>
      <c r="J5918" s="306"/>
      <c r="K5918" s="115"/>
      <c r="AM5918" s="340"/>
    </row>
    <row r="5919" spans="7:39" customFormat="1" ht="18.75">
      <c r="G5919" s="121"/>
      <c r="H5919" s="120"/>
      <c r="I5919" s="122"/>
      <c r="J5919" s="306"/>
      <c r="K5919" s="115"/>
      <c r="AM5919" s="340"/>
    </row>
    <row r="5920" spans="7:39" customFormat="1" ht="18.75">
      <c r="G5920" s="121"/>
      <c r="H5920" s="120"/>
      <c r="I5920" s="122"/>
      <c r="J5920" s="306"/>
      <c r="K5920" s="115"/>
      <c r="AM5920" s="340"/>
    </row>
    <row r="5921" spans="7:39" customFormat="1" ht="18.75">
      <c r="G5921" s="121"/>
      <c r="H5921" s="120"/>
      <c r="I5921" s="122"/>
      <c r="J5921" s="306"/>
      <c r="K5921" s="115"/>
      <c r="AM5921" s="340"/>
    </row>
    <row r="5922" spans="7:39" customFormat="1" ht="18.75">
      <c r="G5922" s="121"/>
      <c r="H5922" s="120"/>
      <c r="I5922" s="122"/>
      <c r="J5922" s="306"/>
      <c r="K5922" s="115"/>
      <c r="AM5922" s="340"/>
    </row>
    <row r="5923" spans="7:39" customFormat="1" ht="18.75">
      <c r="G5923" s="121"/>
      <c r="H5923" s="120"/>
      <c r="I5923" s="122"/>
      <c r="J5923" s="306"/>
      <c r="K5923" s="115"/>
      <c r="AM5923" s="340"/>
    </row>
    <row r="5924" spans="7:39" customFormat="1" ht="18.75">
      <c r="G5924" s="121"/>
      <c r="H5924" s="120"/>
      <c r="I5924" s="122"/>
      <c r="J5924" s="306"/>
      <c r="K5924" s="115"/>
      <c r="AM5924" s="340"/>
    </row>
    <row r="5925" spans="7:39" customFormat="1" ht="18.75">
      <c r="G5925" s="121"/>
      <c r="H5925" s="120"/>
      <c r="I5925" s="122"/>
      <c r="J5925" s="306"/>
      <c r="K5925" s="115"/>
      <c r="AM5925" s="340"/>
    </row>
    <row r="5926" spans="7:39" customFormat="1" ht="18.75">
      <c r="G5926" s="121"/>
      <c r="H5926" s="120"/>
      <c r="I5926" s="122"/>
      <c r="J5926" s="306"/>
      <c r="K5926" s="115"/>
      <c r="AM5926" s="340"/>
    </row>
    <row r="5927" spans="7:39" customFormat="1" ht="18.75">
      <c r="G5927" s="121"/>
      <c r="H5927" s="120"/>
      <c r="I5927" s="122"/>
      <c r="J5927" s="306"/>
      <c r="K5927" s="115"/>
      <c r="AM5927" s="340"/>
    </row>
    <row r="5928" spans="7:39" customFormat="1" ht="18.75">
      <c r="G5928" s="121"/>
      <c r="H5928" s="120"/>
      <c r="I5928" s="122"/>
      <c r="J5928" s="306"/>
      <c r="K5928" s="115"/>
      <c r="AM5928" s="340"/>
    </row>
    <row r="5929" spans="7:39" customFormat="1" ht="18.75">
      <c r="G5929" s="121"/>
      <c r="H5929" s="120"/>
      <c r="I5929" s="122"/>
      <c r="J5929" s="306"/>
      <c r="K5929" s="115"/>
      <c r="AM5929" s="340"/>
    </row>
    <row r="5930" spans="7:39" customFormat="1" ht="18.75">
      <c r="G5930" s="121"/>
      <c r="H5930" s="120"/>
      <c r="I5930" s="122"/>
      <c r="J5930" s="306"/>
      <c r="K5930" s="115"/>
      <c r="AM5930" s="340"/>
    </row>
    <row r="5931" spans="7:39" customFormat="1" ht="18.75">
      <c r="G5931" s="121"/>
      <c r="H5931" s="120"/>
      <c r="I5931" s="122"/>
      <c r="J5931" s="306"/>
      <c r="K5931" s="115"/>
      <c r="AM5931" s="340"/>
    </row>
    <row r="5932" spans="7:39" customFormat="1" ht="18.75">
      <c r="G5932" s="121"/>
      <c r="H5932" s="120"/>
      <c r="I5932" s="122"/>
      <c r="J5932" s="306"/>
      <c r="K5932" s="115"/>
      <c r="AM5932" s="340"/>
    </row>
    <row r="5933" spans="7:39" customFormat="1" ht="18.75">
      <c r="G5933" s="121"/>
      <c r="H5933" s="120"/>
      <c r="I5933" s="122"/>
      <c r="J5933" s="306"/>
      <c r="K5933" s="115"/>
      <c r="AM5933" s="340"/>
    </row>
    <row r="5934" spans="7:39" customFormat="1" ht="18.75">
      <c r="G5934" s="121"/>
      <c r="H5934" s="120"/>
      <c r="I5934" s="122"/>
      <c r="J5934" s="306"/>
      <c r="K5934" s="115"/>
      <c r="AM5934" s="340"/>
    </row>
    <row r="5935" spans="7:39" customFormat="1" ht="18.75">
      <c r="G5935" s="121"/>
      <c r="H5935" s="120"/>
      <c r="I5935" s="122"/>
      <c r="J5935" s="306"/>
      <c r="K5935" s="115"/>
      <c r="AM5935" s="340"/>
    </row>
    <row r="5936" spans="7:39" customFormat="1" ht="18.75">
      <c r="G5936" s="121"/>
      <c r="H5936" s="120"/>
      <c r="I5936" s="122"/>
      <c r="J5936" s="306"/>
      <c r="K5936" s="115"/>
      <c r="AM5936" s="340"/>
    </row>
    <row r="5937" spans="7:39" customFormat="1" ht="18.75">
      <c r="G5937" s="121"/>
      <c r="H5937" s="120"/>
      <c r="I5937" s="122"/>
      <c r="J5937" s="306"/>
      <c r="K5937" s="115"/>
      <c r="AM5937" s="340"/>
    </row>
    <row r="5938" spans="7:39" customFormat="1" ht="18.75">
      <c r="G5938" s="121"/>
      <c r="H5938" s="120"/>
      <c r="I5938" s="122"/>
      <c r="J5938" s="306"/>
      <c r="K5938" s="115"/>
      <c r="AM5938" s="340"/>
    </row>
    <row r="5939" spans="7:39" customFormat="1" ht="18.75">
      <c r="G5939" s="121"/>
      <c r="H5939" s="120"/>
      <c r="I5939" s="122"/>
      <c r="J5939" s="306"/>
      <c r="K5939" s="115"/>
      <c r="AM5939" s="340"/>
    </row>
    <row r="5940" spans="7:39" customFormat="1" ht="18.75">
      <c r="G5940" s="121"/>
      <c r="H5940" s="120"/>
      <c r="I5940" s="122"/>
      <c r="J5940" s="306"/>
      <c r="K5940" s="115"/>
      <c r="AM5940" s="340"/>
    </row>
    <row r="5941" spans="7:39" customFormat="1" ht="18.75">
      <c r="G5941" s="121"/>
      <c r="H5941" s="120"/>
      <c r="I5941" s="122"/>
      <c r="J5941" s="306"/>
      <c r="K5941" s="115"/>
      <c r="AM5941" s="340"/>
    </row>
    <row r="5942" spans="7:39" customFormat="1" ht="18.75">
      <c r="G5942" s="121"/>
      <c r="H5942" s="120"/>
      <c r="I5942" s="122"/>
      <c r="J5942" s="306"/>
      <c r="K5942" s="115"/>
      <c r="AM5942" s="340"/>
    </row>
    <row r="5943" spans="7:39" customFormat="1" ht="18.75">
      <c r="G5943" s="121"/>
      <c r="H5943" s="120"/>
      <c r="I5943" s="122"/>
      <c r="J5943" s="306"/>
      <c r="K5943" s="115"/>
      <c r="AM5943" s="340"/>
    </row>
    <row r="5944" spans="7:39" customFormat="1" ht="18.75">
      <c r="G5944" s="121"/>
      <c r="H5944" s="120"/>
      <c r="I5944" s="122"/>
      <c r="J5944" s="306"/>
      <c r="K5944" s="115"/>
      <c r="AM5944" s="340"/>
    </row>
    <row r="5945" spans="7:39" customFormat="1" ht="18.75">
      <c r="G5945" s="121"/>
      <c r="H5945" s="120"/>
      <c r="I5945" s="122"/>
      <c r="J5945" s="306"/>
      <c r="K5945" s="115"/>
      <c r="AM5945" s="340"/>
    </row>
    <row r="5946" spans="7:39" customFormat="1" ht="18.75">
      <c r="G5946" s="121"/>
      <c r="H5946" s="120"/>
      <c r="I5946" s="122"/>
      <c r="J5946" s="306"/>
      <c r="K5946" s="115"/>
      <c r="AM5946" s="340"/>
    </row>
    <row r="5947" spans="7:39" customFormat="1" ht="18.75">
      <c r="G5947" s="121"/>
      <c r="H5947" s="120"/>
      <c r="I5947" s="122"/>
      <c r="J5947" s="306"/>
      <c r="K5947" s="115"/>
      <c r="AM5947" s="340"/>
    </row>
    <row r="5948" spans="7:39" customFormat="1" ht="18.75">
      <c r="G5948" s="121"/>
      <c r="H5948" s="120"/>
      <c r="I5948" s="122"/>
      <c r="J5948" s="306"/>
      <c r="K5948" s="115"/>
      <c r="AM5948" s="340"/>
    </row>
    <row r="5949" spans="7:39" customFormat="1" ht="18.75">
      <c r="G5949" s="121"/>
      <c r="H5949" s="120"/>
      <c r="I5949" s="122"/>
      <c r="J5949" s="306"/>
      <c r="K5949" s="115"/>
      <c r="AM5949" s="340"/>
    </row>
    <row r="5950" spans="7:39" customFormat="1" ht="18.75">
      <c r="G5950" s="121"/>
      <c r="H5950" s="120"/>
      <c r="I5950" s="122"/>
      <c r="J5950" s="306"/>
      <c r="K5950" s="115"/>
      <c r="AM5950" s="340"/>
    </row>
    <row r="5951" spans="7:39" customFormat="1" ht="18.75">
      <c r="G5951" s="121"/>
      <c r="H5951" s="120"/>
      <c r="I5951" s="122"/>
      <c r="J5951" s="306"/>
      <c r="K5951" s="115"/>
      <c r="AM5951" s="340"/>
    </row>
    <row r="5952" spans="7:39" customFormat="1" ht="18.75">
      <c r="G5952" s="121"/>
      <c r="H5952" s="120"/>
      <c r="I5952" s="122"/>
      <c r="J5952" s="306"/>
      <c r="K5952" s="115"/>
      <c r="AM5952" s="340"/>
    </row>
    <row r="5953" spans="7:39" customFormat="1" ht="18.75">
      <c r="G5953" s="121"/>
      <c r="H5953" s="120"/>
      <c r="I5953" s="122"/>
      <c r="J5953" s="306"/>
      <c r="K5953" s="115"/>
      <c r="AM5953" s="340"/>
    </row>
    <row r="5954" spans="7:39" customFormat="1" ht="18.75">
      <c r="G5954" s="121"/>
      <c r="H5954" s="120"/>
      <c r="I5954" s="122"/>
      <c r="J5954" s="306"/>
      <c r="K5954" s="115"/>
      <c r="AM5954" s="340"/>
    </row>
    <row r="5955" spans="7:39" customFormat="1" ht="18.75">
      <c r="G5955" s="121"/>
      <c r="H5955" s="120"/>
      <c r="I5955" s="122"/>
      <c r="J5955" s="306"/>
      <c r="K5955" s="115"/>
      <c r="AM5955" s="340"/>
    </row>
    <row r="5956" spans="7:39" customFormat="1" ht="18.75">
      <c r="G5956" s="121"/>
      <c r="H5956" s="120"/>
      <c r="I5956" s="122"/>
      <c r="J5956" s="306"/>
      <c r="K5956" s="115"/>
      <c r="AM5956" s="340"/>
    </row>
    <row r="5957" spans="7:39" customFormat="1" ht="18.75">
      <c r="G5957" s="121"/>
      <c r="H5957" s="120"/>
      <c r="I5957" s="122"/>
      <c r="J5957" s="306"/>
      <c r="K5957" s="115"/>
      <c r="AM5957" s="340"/>
    </row>
    <row r="5958" spans="7:39" customFormat="1" ht="18.75">
      <c r="G5958" s="121"/>
      <c r="H5958" s="120"/>
      <c r="I5958" s="122"/>
      <c r="J5958" s="306"/>
      <c r="K5958" s="115"/>
      <c r="AM5958" s="340"/>
    </row>
    <row r="5959" spans="7:39" customFormat="1" ht="18.75">
      <c r="G5959" s="121"/>
      <c r="H5959" s="120"/>
      <c r="I5959" s="122"/>
      <c r="J5959" s="306"/>
      <c r="K5959" s="115"/>
      <c r="AM5959" s="340"/>
    </row>
    <row r="5960" spans="7:39" customFormat="1" ht="18.75">
      <c r="G5960" s="121"/>
      <c r="H5960" s="120"/>
      <c r="I5960" s="122"/>
      <c r="J5960" s="306"/>
      <c r="K5960" s="115"/>
      <c r="AM5960" s="340"/>
    </row>
    <row r="5961" spans="7:39" customFormat="1" ht="18.75">
      <c r="G5961" s="121"/>
      <c r="H5961" s="120"/>
      <c r="I5961" s="122"/>
      <c r="J5961" s="306"/>
      <c r="K5961" s="115"/>
      <c r="AM5961" s="340"/>
    </row>
    <row r="5962" spans="7:39" customFormat="1" ht="18.75">
      <c r="G5962" s="121"/>
      <c r="H5962" s="120"/>
      <c r="I5962" s="122"/>
      <c r="J5962" s="306"/>
      <c r="K5962" s="115"/>
      <c r="AM5962" s="340"/>
    </row>
    <row r="5963" spans="7:39" customFormat="1" ht="18.75">
      <c r="G5963" s="121"/>
      <c r="H5963" s="120"/>
      <c r="I5963" s="122"/>
      <c r="J5963" s="306"/>
      <c r="K5963" s="115"/>
      <c r="AM5963" s="340"/>
    </row>
    <row r="5964" spans="7:39" customFormat="1" ht="18.75">
      <c r="G5964" s="121"/>
      <c r="H5964" s="120"/>
      <c r="I5964" s="122"/>
      <c r="J5964" s="306"/>
      <c r="K5964" s="115"/>
      <c r="AM5964" s="340"/>
    </row>
    <row r="5965" spans="7:39" customFormat="1" ht="18.75">
      <c r="G5965" s="121"/>
      <c r="H5965" s="120"/>
      <c r="I5965" s="122"/>
      <c r="J5965" s="306"/>
      <c r="K5965" s="115"/>
      <c r="AM5965" s="340"/>
    </row>
    <row r="5966" spans="7:39" customFormat="1" ht="18.75">
      <c r="G5966" s="121"/>
      <c r="H5966" s="120"/>
      <c r="I5966" s="122"/>
      <c r="J5966" s="306"/>
      <c r="K5966" s="115"/>
      <c r="AM5966" s="340"/>
    </row>
    <row r="5967" spans="7:39" customFormat="1" ht="18.75">
      <c r="G5967" s="121"/>
      <c r="H5967" s="120"/>
      <c r="I5967" s="122"/>
      <c r="J5967" s="306"/>
      <c r="K5967" s="115"/>
      <c r="AM5967" s="340"/>
    </row>
    <row r="5968" spans="7:39" customFormat="1" ht="18.75">
      <c r="G5968" s="121"/>
      <c r="H5968" s="120"/>
      <c r="I5968" s="122"/>
      <c r="J5968" s="306"/>
      <c r="K5968" s="115"/>
      <c r="AM5968" s="340"/>
    </row>
    <row r="5969" spans="7:39" customFormat="1" ht="18.75">
      <c r="G5969" s="121"/>
      <c r="H5969" s="120"/>
      <c r="I5969" s="122"/>
      <c r="J5969" s="306"/>
      <c r="K5969" s="115"/>
      <c r="AM5969" s="340"/>
    </row>
    <row r="5970" spans="7:39" customFormat="1" ht="18.75">
      <c r="G5970" s="121"/>
      <c r="H5970" s="120"/>
      <c r="I5970" s="122"/>
      <c r="J5970" s="306"/>
      <c r="K5970" s="115"/>
      <c r="AM5970" s="340"/>
    </row>
    <row r="5971" spans="7:39" customFormat="1" ht="18.75">
      <c r="G5971" s="121"/>
      <c r="H5971" s="120"/>
      <c r="I5971" s="122"/>
      <c r="J5971" s="306"/>
      <c r="K5971" s="115"/>
      <c r="AM5971" s="340"/>
    </row>
    <row r="5972" spans="7:39" customFormat="1" ht="18.75">
      <c r="G5972" s="121"/>
      <c r="H5972" s="120"/>
      <c r="I5972" s="122"/>
      <c r="J5972" s="306"/>
      <c r="K5972" s="115"/>
      <c r="AM5972" s="340"/>
    </row>
    <row r="5973" spans="7:39" customFormat="1" ht="18.75">
      <c r="G5973" s="121"/>
      <c r="H5973" s="120"/>
      <c r="I5973" s="122"/>
      <c r="J5973" s="306"/>
      <c r="K5973" s="115"/>
      <c r="AM5973" s="340"/>
    </row>
    <row r="5974" spans="7:39" customFormat="1" ht="18.75">
      <c r="G5974" s="121"/>
      <c r="H5974" s="120"/>
      <c r="I5974" s="122"/>
      <c r="J5974" s="306"/>
      <c r="K5974" s="115"/>
      <c r="AM5974" s="340"/>
    </row>
    <row r="5975" spans="7:39" customFormat="1" ht="18.75">
      <c r="G5975" s="121"/>
      <c r="H5975" s="120"/>
      <c r="I5975" s="122"/>
      <c r="J5975" s="306"/>
      <c r="K5975" s="115"/>
      <c r="AM5975" s="340"/>
    </row>
    <row r="5976" spans="7:39" customFormat="1" ht="18.75">
      <c r="G5976" s="121"/>
      <c r="H5976" s="120"/>
      <c r="I5976" s="122"/>
      <c r="J5976" s="306"/>
      <c r="K5976" s="115"/>
      <c r="AM5976" s="340"/>
    </row>
    <row r="5977" spans="7:39" customFormat="1" ht="18.75">
      <c r="G5977" s="121"/>
      <c r="H5977" s="120"/>
      <c r="I5977" s="122"/>
      <c r="J5977" s="306"/>
      <c r="K5977" s="115"/>
      <c r="AM5977" s="340"/>
    </row>
    <row r="5978" spans="7:39" customFormat="1" ht="18.75">
      <c r="G5978" s="121"/>
      <c r="H5978" s="120"/>
      <c r="I5978" s="122"/>
      <c r="J5978" s="306"/>
      <c r="K5978" s="115"/>
      <c r="AM5978" s="340"/>
    </row>
    <row r="5979" spans="7:39" customFormat="1" ht="18.75">
      <c r="G5979" s="121"/>
      <c r="H5979" s="120"/>
      <c r="I5979" s="122"/>
      <c r="J5979" s="306"/>
      <c r="K5979" s="115"/>
      <c r="AM5979" s="340"/>
    </row>
    <row r="5980" spans="7:39" customFormat="1" ht="18.75">
      <c r="G5980" s="121"/>
      <c r="H5980" s="120"/>
      <c r="I5980" s="122"/>
      <c r="J5980" s="306"/>
      <c r="K5980" s="115"/>
      <c r="AM5980" s="340"/>
    </row>
    <row r="5981" spans="7:39" customFormat="1" ht="18.75">
      <c r="G5981" s="121"/>
      <c r="H5981" s="120"/>
      <c r="I5981" s="122"/>
      <c r="J5981" s="306"/>
      <c r="K5981" s="115"/>
      <c r="AM5981" s="340"/>
    </row>
    <row r="5982" spans="7:39" customFormat="1" ht="18.75">
      <c r="G5982" s="121"/>
      <c r="H5982" s="120"/>
      <c r="I5982" s="122"/>
      <c r="J5982" s="306"/>
      <c r="K5982" s="115"/>
      <c r="AM5982" s="340"/>
    </row>
    <row r="5983" spans="7:39" customFormat="1" ht="18.75">
      <c r="G5983" s="121"/>
      <c r="H5983" s="120"/>
      <c r="I5983" s="122"/>
      <c r="J5983" s="306"/>
      <c r="K5983" s="115"/>
      <c r="AM5983" s="340"/>
    </row>
    <row r="5984" spans="7:39" customFormat="1" ht="18.75">
      <c r="G5984" s="121"/>
      <c r="H5984" s="120"/>
      <c r="I5984" s="122"/>
      <c r="J5984" s="306"/>
      <c r="K5984" s="115"/>
      <c r="AM5984" s="340"/>
    </row>
    <row r="5985" spans="7:39" customFormat="1" ht="18.75">
      <c r="G5985" s="121"/>
      <c r="H5985" s="120"/>
      <c r="I5985" s="122"/>
      <c r="J5985" s="306"/>
      <c r="K5985" s="115"/>
      <c r="AM5985" s="340"/>
    </row>
    <row r="5986" spans="7:39" customFormat="1" ht="18.75">
      <c r="G5986" s="121"/>
      <c r="H5986" s="120"/>
      <c r="I5986" s="122"/>
      <c r="J5986" s="306"/>
      <c r="K5986" s="115"/>
      <c r="AM5986" s="340"/>
    </row>
    <row r="5987" spans="7:39" customFormat="1" ht="18.75">
      <c r="G5987" s="121"/>
      <c r="H5987" s="120"/>
      <c r="I5987" s="122"/>
      <c r="J5987" s="306"/>
      <c r="K5987" s="115"/>
      <c r="AM5987" s="340"/>
    </row>
    <row r="5988" spans="7:39" customFormat="1" ht="18.75">
      <c r="G5988" s="121"/>
      <c r="H5988" s="120"/>
      <c r="I5988" s="122"/>
      <c r="J5988" s="306"/>
      <c r="K5988" s="115"/>
      <c r="AM5988" s="340"/>
    </row>
    <row r="5989" spans="7:39" customFormat="1" ht="18.75">
      <c r="G5989" s="121"/>
      <c r="H5989" s="120"/>
      <c r="I5989" s="122"/>
      <c r="J5989" s="306"/>
      <c r="K5989" s="115"/>
      <c r="AM5989" s="340"/>
    </row>
    <row r="5990" spans="7:39" customFormat="1" ht="18.75">
      <c r="G5990" s="121"/>
      <c r="H5990" s="120"/>
      <c r="I5990" s="122"/>
      <c r="J5990" s="306"/>
      <c r="K5990" s="115"/>
      <c r="AM5990" s="340"/>
    </row>
    <row r="5991" spans="7:39" customFormat="1" ht="18.75">
      <c r="G5991" s="121"/>
      <c r="H5991" s="120"/>
      <c r="I5991" s="122"/>
      <c r="J5991" s="306"/>
      <c r="K5991" s="115"/>
      <c r="AM5991" s="340"/>
    </row>
    <row r="5992" spans="7:39" customFormat="1" ht="18.75">
      <c r="G5992" s="121"/>
      <c r="H5992" s="120"/>
      <c r="I5992" s="122"/>
      <c r="J5992" s="306"/>
      <c r="K5992" s="115"/>
      <c r="AM5992" s="340"/>
    </row>
    <row r="5993" spans="7:39" customFormat="1" ht="18.75">
      <c r="G5993" s="121"/>
      <c r="H5993" s="120"/>
      <c r="I5993" s="122"/>
      <c r="J5993" s="306"/>
      <c r="K5993" s="115"/>
      <c r="AM5993" s="340"/>
    </row>
    <row r="5994" spans="7:39" customFormat="1" ht="18.75">
      <c r="G5994" s="121"/>
      <c r="H5994" s="120"/>
      <c r="I5994" s="122"/>
      <c r="J5994" s="306"/>
      <c r="K5994" s="115"/>
      <c r="AM5994" s="340"/>
    </row>
    <row r="5995" spans="7:39" customFormat="1" ht="18.75">
      <c r="G5995" s="121"/>
      <c r="H5995" s="120"/>
      <c r="I5995" s="122"/>
      <c r="J5995" s="306"/>
      <c r="K5995" s="115"/>
      <c r="AM5995" s="340"/>
    </row>
    <row r="5996" spans="7:39" customFormat="1" ht="18.75">
      <c r="G5996" s="121"/>
      <c r="H5996" s="120"/>
      <c r="I5996" s="122"/>
      <c r="J5996" s="306"/>
      <c r="K5996" s="115"/>
      <c r="AM5996" s="340"/>
    </row>
    <row r="5997" spans="7:39" customFormat="1" ht="18.75">
      <c r="G5997" s="121"/>
      <c r="H5997" s="120"/>
      <c r="I5997" s="122"/>
      <c r="J5997" s="306"/>
      <c r="K5997" s="115"/>
      <c r="AM5997" s="340"/>
    </row>
    <row r="5998" spans="7:39" customFormat="1" ht="18.75">
      <c r="G5998" s="121"/>
      <c r="H5998" s="120"/>
      <c r="I5998" s="122"/>
      <c r="J5998" s="306"/>
      <c r="K5998" s="115"/>
      <c r="AM5998" s="340"/>
    </row>
    <row r="5999" spans="7:39" customFormat="1" ht="18.75">
      <c r="G5999" s="121"/>
      <c r="H5999" s="120"/>
      <c r="I5999" s="122"/>
      <c r="J5999" s="306"/>
      <c r="K5999" s="115"/>
      <c r="AM5999" s="340"/>
    </row>
    <row r="6000" spans="7:39" customFormat="1" ht="18.75">
      <c r="G6000" s="121"/>
      <c r="H6000" s="120"/>
      <c r="I6000" s="122"/>
      <c r="J6000" s="306"/>
      <c r="K6000" s="115"/>
      <c r="AM6000" s="340"/>
    </row>
    <row r="6001" spans="7:39" customFormat="1" ht="18.75">
      <c r="G6001" s="121"/>
      <c r="H6001" s="120"/>
      <c r="I6001" s="122"/>
      <c r="J6001" s="306"/>
      <c r="K6001" s="115"/>
      <c r="AM6001" s="340"/>
    </row>
    <row r="6002" spans="7:39" customFormat="1" ht="18.75">
      <c r="G6002" s="121"/>
      <c r="H6002" s="120"/>
      <c r="I6002" s="122"/>
      <c r="J6002" s="306"/>
      <c r="K6002" s="115"/>
      <c r="AM6002" s="340"/>
    </row>
    <row r="6003" spans="7:39" customFormat="1" ht="18.75">
      <c r="G6003" s="121"/>
      <c r="H6003" s="120"/>
      <c r="I6003" s="122"/>
      <c r="J6003" s="306"/>
      <c r="K6003" s="115"/>
      <c r="AM6003" s="340"/>
    </row>
    <row r="6004" spans="7:39" customFormat="1" ht="18.75">
      <c r="G6004" s="121"/>
      <c r="H6004" s="120"/>
      <c r="I6004" s="122"/>
      <c r="J6004" s="306"/>
      <c r="K6004" s="115"/>
      <c r="AM6004" s="340"/>
    </row>
    <row r="6005" spans="7:39" customFormat="1" ht="18.75">
      <c r="G6005" s="121"/>
      <c r="H6005" s="120"/>
      <c r="I6005" s="122"/>
      <c r="J6005" s="306"/>
      <c r="K6005" s="115"/>
      <c r="AM6005" s="340"/>
    </row>
    <row r="6006" spans="7:39" customFormat="1" ht="18.75">
      <c r="G6006" s="121"/>
      <c r="H6006" s="120"/>
      <c r="I6006" s="122"/>
      <c r="J6006" s="306"/>
      <c r="K6006" s="115"/>
      <c r="AM6006" s="340"/>
    </row>
    <row r="6007" spans="7:39" customFormat="1" ht="18.75">
      <c r="G6007" s="121"/>
      <c r="H6007" s="120"/>
      <c r="I6007" s="122"/>
      <c r="J6007" s="306"/>
      <c r="K6007" s="115"/>
      <c r="AM6007" s="340"/>
    </row>
    <row r="6008" spans="7:39" customFormat="1" ht="18.75">
      <c r="G6008" s="121"/>
      <c r="H6008" s="120"/>
      <c r="I6008" s="122"/>
      <c r="J6008" s="306"/>
      <c r="K6008" s="115"/>
      <c r="AM6008" s="340"/>
    </row>
    <row r="6009" spans="7:39" customFormat="1" ht="18.75">
      <c r="G6009" s="121"/>
      <c r="H6009" s="120"/>
      <c r="I6009" s="122"/>
      <c r="J6009" s="306"/>
      <c r="K6009" s="115"/>
      <c r="AM6009" s="340"/>
    </row>
    <row r="6010" spans="7:39" customFormat="1" ht="18.75">
      <c r="G6010" s="121"/>
      <c r="H6010" s="120"/>
      <c r="I6010" s="122"/>
      <c r="J6010" s="306"/>
      <c r="K6010" s="115"/>
      <c r="AM6010" s="340"/>
    </row>
    <row r="6011" spans="7:39" customFormat="1" ht="18.75">
      <c r="G6011" s="121"/>
      <c r="H6011" s="120"/>
      <c r="I6011" s="122"/>
      <c r="J6011" s="306"/>
      <c r="K6011" s="115"/>
      <c r="AM6011" s="340"/>
    </row>
    <row r="6012" spans="7:39" customFormat="1" ht="18.75">
      <c r="G6012" s="121"/>
      <c r="H6012" s="120"/>
      <c r="I6012" s="122"/>
      <c r="J6012" s="306"/>
      <c r="K6012" s="115"/>
      <c r="AM6012" s="340"/>
    </row>
    <row r="6013" spans="7:39" customFormat="1" ht="18.75">
      <c r="G6013" s="121"/>
      <c r="H6013" s="120"/>
      <c r="I6013" s="122"/>
      <c r="J6013" s="306"/>
      <c r="K6013" s="115"/>
      <c r="AM6013" s="340"/>
    </row>
    <row r="6014" spans="7:39" customFormat="1" ht="18.75">
      <c r="G6014" s="121"/>
      <c r="H6014" s="120"/>
      <c r="I6014" s="122"/>
      <c r="J6014" s="306"/>
      <c r="K6014" s="115"/>
      <c r="AM6014" s="340"/>
    </row>
    <row r="6015" spans="7:39" customFormat="1" ht="18.75">
      <c r="G6015" s="121"/>
      <c r="H6015" s="120"/>
      <c r="I6015" s="122"/>
      <c r="J6015" s="306"/>
      <c r="K6015" s="115"/>
      <c r="AM6015" s="340"/>
    </row>
    <row r="6016" spans="7:39" customFormat="1" ht="18.75">
      <c r="G6016" s="121"/>
      <c r="H6016" s="120"/>
      <c r="I6016" s="122"/>
      <c r="J6016" s="306"/>
      <c r="K6016" s="115"/>
      <c r="AM6016" s="340"/>
    </row>
    <row r="6017" spans="7:39" customFormat="1" ht="18.75">
      <c r="G6017" s="121"/>
      <c r="H6017" s="120"/>
      <c r="I6017" s="122"/>
      <c r="J6017" s="306"/>
      <c r="K6017" s="115"/>
      <c r="AM6017" s="340"/>
    </row>
    <row r="6018" spans="7:39" customFormat="1" ht="18.75">
      <c r="G6018" s="121"/>
      <c r="H6018" s="120"/>
      <c r="I6018" s="122"/>
      <c r="J6018" s="306"/>
      <c r="K6018" s="115"/>
      <c r="AM6018" s="340"/>
    </row>
    <row r="6019" spans="7:39" customFormat="1" ht="18.75">
      <c r="G6019" s="121"/>
      <c r="H6019" s="120"/>
      <c r="I6019" s="122"/>
      <c r="J6019" s="306"/>
      <c r="K6019" s="115"/>
      <c r="AM6019" s="340"/>
    </row>
    <row r="6020" spans="7:39" customFormat="1" ht="18.75">
      <c r="G6020" s="121"/>
      <c r="H6020" s="120"/>
      <c r="I6020" s="122"/>
      <c r="J6020" s="306"/>
      <c r="K6020" s="115"/>
      <c r="AM6020" s="340"/>
    </row>
    <row r="6021" spans="7:39" customFormat="1" ht="18.75">
      <c r="G6021" s="121"/>
      <c r="H6021" s="120"/>
      <c r="I6021" s="122"/>
      <c r="J6021" s="306"/>
      <c r="K6021" s="115"/>
      <c r="AM6021" s="340"/>
    </row>
    <row r="6022" spans="7:39" customFormat="1" ht="18.75">
      <c r="G6022" s="121"/>
      <c r="H6022" s="120"/>
      <c r="I6022" s="122"/>
      <c r="J6022" s="306"/>
      <c r="K6022" s="115"/>
      <c r="AM6022" s="340"/>
    </row>
    <row r="6023" spans="7:39" customFormat="1" ht="18.75">
      <c r="G6023" s="121"/>
      <c r="H6023" s="120"/>
      <c r="I6023" s="122"/>
      <c r="J6023" s="306"/>
      <c r="K6023" s="115"/>
      <c r="AM6023" s="340"/>
    </row>
    <row r="6024" spans="7:39" customFormat="1" ht="18.75">
      <c r="G6024" s="121"/>
      <c r="H6024" s="120"/>
      <c r="I6024" s="122"/>
      <c r="J6024" s="306"/>
      <c r="K6024" s="115"/>
      <c r="AM6024" s="340"/>
    </row>
    <row r="6025" spans="7:39" customFormat="1" ht="18.75">
      <c r="G6025" s="121"/>
      <c r="H6025" s="120"/>
      <c r="I6025" s="122"/>
      <c r="J6025" s="306"/>
      <c r="K6025" s="115"/>
      <c r="AM6025" s="340"/>
    </row>
    <row r="6026" spans="7:39" customFormat="1" ht="18.75">
      <c r="G6026" s="121"/>
      <c r="H6026" s="120"/>
      <c r="I6026" s="122"/>
      <c r="J6026" s="306"/>
      <c r="K6026" s="115"/>
      <c r="AM6026" s="340"/>
    </row>
    <row r="6027" spans="7:39" customFormat="1" ht="18.75">
      <c r="G6027" s="121"/>
      <c r="H6027" s="120"/>
      <c r="I6027" s="122"/>
      <c r="J6027" s="306"/>
      <c r="K6027" s="115"/>
      <c r="AM6027" s="340"/>
    </row>
    <row r="6028" spans="7:39" customFormat="1" ht="18.75">
      <c r="G6028" s="121"/>
      <c r="H6028" s="120"/>
      <c r="I6028" s="122"/>
      <c r="J6028" s="306"/>
      <c r="K6028" s="115"/>
      <c r="AM6028" s="340"/>
    </row>
    <row r="6029" spans="7:39" customFormat="1" ht="18.75">
      <c r="G6029" s="121"/>
      <c r="H6029" s="120"/>
      <c r="I6029" s="122"/>
      <c r="J6029" s="306"/>
      <c r="K6029" s="115"/>
      <c r="AM6029" s="340"/>
    </row>
    <row r="6030" spans="7:39" customFormat="1" ht="18.75">
      <c r="G6030" s="121"/>
      <c r="H6030" s="120"/>
      <c r="I6030" s="122"/>
      <c r="J6030" s="306"/>
      <c r="K6030" s="115"/>
      <c r="AM6030" s="340"/>
    </row>
    <row r="6031" spans="7:39" customFormat="1" ht="18.75">
      <c r="G6031" s="121"/>
      <c r="H6031" s="120"/>
      <c r="I6031" s="122"/>
      <c r="J6031" s="306"/>
      <c r="K6031" s="115"/>
      <c r="AM6031" s="340"/>
    </row>
    <row r="6032" spans="7:39" customFormat="1" ht="18.75">
      <c r="G6032" s="121"/>
      <c r="H6032" s="120"/>
      <c r="I6032" s="122"/>
      <c r="J6032" s="306"/>
      <c r="K6032" s="115"/>
      <c r="AM6032" s="340"/>
    </row>
    <row r="6033" spans="7:39" customFormat="1" ht="18.75">
      <c r="G6033" s="121"/>
      <c r="H6033" s="120"/>
      <c r="I6033" s="122"/>
      <c r="J6033" s="306"/>
      <c r="K6033" s="115"/>
      <c r="AM6033" s="340"/>
    </row>
    <row r="6034" spans="7:39" customFormat="1" ht="18.75">
      <c r="G6034" s="121"/>
      <c r="H6034" s="120"/>
      <c r="I6034" s="122"/>
      <c r="J6034" s="306"/>
      <c r="K6034" s="115"/>
      <c r="AM6034" s="340"/>
    </row>
    <row r="6035" spans="7:39" customFormat="1" ht="18.75">
      <c r="G6035" s="121"/>
      <c r="H6035" s="120"/>
      <c r="I6035" s="122"/>
      <c r="J6035" s="306"/>
      <c r="K6035" s="115"/>
      <c r="AM6035" s="340"/>
    </row>
    <row r="6036" spans="7:39" customFormat="1" ht="18.75">
      <c r="G6036" s="121"/>
      <c r="H6036" s="120"/>
      <c r="I6036" s="122"/>
      <c r="J6036" s="306"/>
      <c r="K6036" s="115"/>
      <c r="AM6036" s="340"/>
    </row>
    <row r="6037" spans="7:39" customFormat="1" ht="18.75">
      <c r="G6037" s="121"/>
      <c r="H6037" s="120"/>
      <c r="I6037" s="122"/>
      <c r="J6037" s="306"/>
      <c r="K6037" s="115"/>
      <c r="AM6037" s="340"/>
    </row>
    <row r="6038" spans="7:39" customFormat="1" ht="18.75">
      <c r="G6038" s="121"/>
      <c r="H6038" s="120"/>
      <c r="I6038" s="122"/>
      <c r="J6038" s="306"/>
      <c r="K6038" s="115"/>
      <c r="AM6038" s="340"/>
    </row>
    <row r="6039" spans="7:39" customFormat="1" ht="18.75">
      <c r="G6039" s="121"/>
      <c r="H6039" s="120"/>
      <c r="I6039" s="122"/>
      <c r="J6039" s="306"/>
      <c r="K6039" s="115"/>
      <c r="AM6039" s="340"/>
    </row>
    <row r="6040" spans="7:39" customFormat="1" ht="18.75">
      <c r="G6040" s="121"/>
      <c r="H6040" s="120"/>
      <c r="I6040" s="122"/>
      <c r="J6040" s="306"/>
      <c r="K6040" s="115"/>
      <c r="AM6040" s="340"/>
    </row>
    <row r="6041" spans="7:39" customFormat="1" ht="18.75">
      <c r="G6041" s="121"/>
      <c r="H6041" s="120"/>
      <c r="I6041" s="122"/>
      <c r="J6041" s="306"/>
      <c r="K6041" s="115"/>
      <c r="AM6041" s="340"/>
    </row>
    <row r="6042" spans="7:39" customFormat="1" ht="18.75">
      <c r="G6042" s="121"/>
      <c r="H6042" s="120"/>
      <c r="I6042" s="122"/>
      <c r="J6042" s="306"/>
      <c r="K6042" s="115"/>
      <c r="AM6042" s="340"/>
    </row>
    <row r="6043" spans="7:39" customFormat="1" ht="18.75">
      <c r="G6043" s="121"/>
      <c r="H6043" s="120"/>
      <c r="I6043" s="122"/>
      <c r="J6043" s="306"/>
      <c r="K6043" s="115"/>
      <c r="AM6043" s="340"/>
    </row>
    <row r="6044" spans="7:39" customFormat="1" ht="18.75">
      <c r="G6044" s="121"/>
      <c r="H6044" s="120"/>
      <c r="I6044" s="122"/>
      <c r="J6044" s="306"/>
      <c r="K6044" s="115"/>
      <c r="AM6044" s="340"/>
    </row>
    <row r="6045" spans="7:39" customFormat="1" ht="18.75">
      <c r="G6045" s="121"/>
      <c r="H6045" s="120"/>
      <c r="I6045" s="122"/>
      <c r="J6045" s="306"/>
      <c r="K6045" s="115"/>
      <c r="AM6045" s="340"/>
    </row>
    <row r="6046" spans="7:39" customFormat="1" ht="18.75">
      <c r="G6046" s="121"/>
      <c r="H6046" s="120"/>
      <c r="I6046" s="122"/>
      <c r="J6046" s="306"/>
      <c r="K6046" s="115"/>
      <c r="AM6046" s="340"/>
    </row>
    <row r="6047" spans="7:39" customFormat="1" ht="18.75">
      <c r="G6047" s="121"/>
      <c r="H6047" s="120"/>
      <c r="I6047" s="122"/>
      <c r="J6047" s="306"/>
      <c r="K6047" s="115"/>
      <c r="AM6047" s="340"/>
    </row>
    <row r="6048" spans="7:39" customFormat="1" ht="18.75">
      <c r="G6048" s="121"/>
      <c r="H6048" s="120"/>
      <c r="I6048" s="122"/>
      <c r="J6048" s="306"/>
      <c r="K6048" s="115"/>
      <c r="AM6048" s="340"/>
    </row>
    <row r="6049" spans="7:39" customFormat="1" ht="18.75">
      <c r="G6049" s="121"/>
      <c r="H6049" s="120"/>
      <c r="I6049" s="122"/>
      <c r="J6049" s="306"/>
      <c r="K6049" s="115"/>
      <c r="AM6049" s="340"/>
    </row>
    <row r="6050" spans="7:39" customFormat="1" ht="18.75">
      <c r="G6050" s="121"/>
      <c r="H6050" s="120"/>
      <c r="I6050" s="122"/>
      <c r="J6050" s="306"/>
      <c r="K6050" s="115"/>
      <c r="AM6050" s="340"/>
    </row>
    <row r="6051" spans="7:39" customFormat="1" ht="18.75">
      <c r="G6051" s="121"/>
      <c r="H6051" s="120"/>
      <c r="I6051" s="122"/>
      <c r="J6051" s="306"/>
      <c r="K6051" s="115"/>
      <c r="AM6051" s="340"/>
    </row>
    <row r="6052" spans="7:39" customFormat="1" ht="18.75">
      <c r="G6052" s="121"/>
      <c r="H6052" s="120"/>
      <c r="I6052" s="122"/>
      <c r="J6052" s="306"/>
      <c r="K6052" s="115"/>
      <c r="AM6052" s="340"/>
    </row>
    <row r="6053" spans="7:39" customFormat="1" ht="18.75">
      <c r="G6053" s="121"/>
      <c r="H6053" s="120"/>
      <c r="I6053" s="122"/>
      <c r="J6053" s="306"/>
      <c r="K6053" s="115"/>
      <c r="AM6053" s="340"/>
    </row>
    <row r="6054" spans="7:39" customFormat="1" ht="18.75">
      <c r="G6054" s="121"/>
      <c r="H6054" s="120"/>
      <c r="I6054" s="122"/>
      <c r="J6054" s="306"/>
      <c r="K6054" s="115"/>
      <c r="AM6054" s="340"/>
    </row>
    <row r="6055" spans="7:39" customFormat="1" ht="18.75">
      <c r="G6055" s="121"/>
      <c r="H6055" s="120"/>
      <c r="I6055" s="122"/>
      <c r="J6055" s="306"/>
      <c r="K6055" s="115"/>
      <c r="AM6055" s="340"/>
    </row>
    <row r="6056" spans="7:39" customFormat="1" ht="18.75">
      <c r="G6056" s="121"/>
      <c r="H6056" s="120"/>
      <c r="I6056" s="122"/>
      <c r="J6056" s="306"/>
      <c r="K6056" s="115"/>
      <c r="AM6056" s="340"/>
    </row>
    <row r="6057" spans="7:39" customFormat="1" ht="18.75">
      <c r="G6057" s="121"/>
      <c r="H6057" s="120"/>
      <c r="I6057" s="122"/>
      <c r="J6057" s="306"/>
      <c r="K6057" s="115"/>
      <c r="AM6057" s="340"/>
    </row>
    <row r="6058" spans="7:39" customFormat="1" ht="18.75">
      <c r="G6058" s="121"/>
      <c r="H6058" s="120"/>
      <c r="I6058" s="122"/>
      <c r="J6058" s="306"/>
      <c r="K6058" s="115"/>
      <c r="AM6058" s="340"/>
    </row>
    <row r="6059" spans="7:39" customFormat="1" ht="18.75">
      <c r="G6059" s="121"/>
      <c r="H6059" s="120"/>
      <c r="I6059" s="122"/>
      <c r="J6059" s="306"/>
      <c r="K6059" s="115"/>
      <c r="AM6059" s="340"/>
    </row>
    <row r="6060" spans="7:39" customFormat="1" ht="18.75">
      <c r="G6060" s="121"/>
      <c r="H6060" s="120"/>
      <c r="I6060" s="122"/>
      <c r="J6060" s="306"/>
      <c r="K6060" s="115"/>
      <c r="AM6060" s="340"/>
    </row>
    <row r="6061" spans="7:39" customFormat="1" ht="18.75">
      <c r="G6061" s="121"/>
      <c r="H6061" s="120"/>
      <c r="I6061" s="122"/>
      <c r="J6061" s="306"/>
      <c r="K6061" s="115"/>
      <c r="AM6061" s="340"/>
    </row>
    <row r="6062" spans="7:39" customFormat="1" ht="18.75">
      <c r="G6062" s="121"/>
      <c r="H6062" s="120"/>
      <c r="I6062" s="122"/>
      <c r="J6062" s="306"/>
      <c r="K6062" s="115"/>
      <c r="AM6062" s="340"/>
    </row>
    <row r="6063" spans="7:39" customFormat="1" ht="18.75">
      <c r="G6063" s="121"/>
      <c r="H6063" s="120"/>
      <c r="I6063" s="122"/>
      <c r="J6063" s="306"/>
      <c r="K6063" s="115"/>
      <c r="AM6063" s="340"/>
    </row>
    <row r="6064" spans="7:39" customFormat="1" ht="18.75">
      <c r="G6064" s="121"/>
      <c r="H6064" s="120"/>
      <c r="I6064" s="122"/>
      <c r="J6064" s="306"/>
      <c r="K6064" s="115"/>
      <c r="AM6064" s="340"/>
    </row>
    <row r="6065" spans="7:39" customFormat="1" ht="18.75">
      <c r="G6065" s="121"/>
      <c r="H6065" s="120"/>
      <c r="I6065" s="122"/>
      <c r="J6065" s="306"/>
      <c r="K6065" s="115"/>
      <c r="AM6065" s="340"/>
    </row>
    <row r="6066" spans="7:39" customFormat="1" ht="18.75">
      <c r="G6066" s="121"/>
      <c r="H6066" s="120"/>
      <c r="I6066" s="122"/>
      <c r="J6066" s="306"/>
      <c r="K6066" s="115"/>
      <c r="AM6066" s="340"/>
    </row>
    <row r="6067" spans="7:39" customFormat="1" ht="18.75">
      <c r="G6067" s="121"/>
      <c r="H6067" s="120"/>
      <c r="I6067" s="122"/>
      <c r="J6067" s="306"/>
      <c r="K6067" s="115"/>
      <c r="AM6067" s="340"/>
    </row>
    <row r="6068" spans="7:39" customFormat="1" ht="18.75">
      <c r="G6068" s="121"/>
      <c r="H6068" s="120"/>
      <c r="I6068" s="122"/>
      <c r="J6068" s="306"/>
      <c r="K6068" s="115"/>
      <c r="AM6068" s="340"/>
    </row>
    <row r="6069" spans="7:39" customFormat="1" ht="18.75">
      <c r="G6069" s="121"/>
      <c r="H6069" s="120"/>
      <c r="I6069" s="122"/>
      <c r="J6069" s="306"/>
      <c r="K6069" s="115"/>
      <c r="AM6069" s="340"/>
    </row>
    <row r="6070" spans="7:39" customFormat="1" ht="18.75">
      <c r="G6070" s="121"/>
      <c r="H6070" s="120"/>
      <c r="I6070" s="122"/>
      <c r="J6070" s="306"/>
      <c r="K6070" s="115"/>
      <c r="AM6070" s="340"/>
    </row>
    <row r="6071" spans="7:39" customFormat="1" ht="18.75">
      <c r="G6071" s="121"/>
      <c r="H6071" s="120"/>
      <c r="I6071" s="122"/>
      <c r="J6071" s="306"/>
      <c r="K6071" s="115"/>
      <c r="AM6071" s="340"/>
    </row>
    <row r="6072" spans="7:39" customFormat="1" ht="18.75">
      <c r="G6072" s="121"/>
      <c r="H6072" s="120"/>
      <c r="I6072" s="122"/>
      <c r="J6072" s="306"/>
      <c r="K6072" s="115"/>
      <c r="AM6072" s="340"/>
    </row>
    <row r="6073" spans="7:39" customFormat="1" ht="18.75">
      <c r="G6073" s="121"/>
      <c r="H6073" s="120"/>
      <c r="I6073" s="122"/>
      <c r="J6073" s="306"/>
      <c r="K6073" s="115"/>
      <c r="AM6073" s="340"/>
    </row>
    <row r="6074" spans="7:39" customFormat="1" ht="18.75">
      <c r="G6074" s="121"/>
      <c r="H6074" s="120"/>
      <c r="I6074" s="122"/>
      <c r="J6074" s="306"/>
      <c r="K6074" s="115"/>
      <c r="AM6074" s="340"/>
    </row>
    <row r="6075" spans="7:39" customFormat="1" ht="18.75">
      <c r="G6075" s="121"/>
      <c r="H6075" s="120"/>
      <c r="I6075" s="122"/>
      <c r="J6075" s="306"/>
      <c r="K6075" s="115"/>
      <c r="AM6075" s="340"/>
    </row>
    <row r="6076" spans="7:39" customFormat="1" ht="18.75">
      <c r="G6076" s="121"/>
      <c r="H6076" s="120"/>
      <c r="I6076" s="122"/>
      <c r="J6076" s="306"/>
      <c r="K6076" s="115"/>
      <c r="AM6076" s="340"/>
    </row>
    <row r="6077" spans="7:39" customFormat="1" ht="18.75">
      <c r="G6077" s="121"/>
      <c r="H6077" s="120"/>
      <c r="I6077" s="122"/>
      <c r="J6077" s="306"/>
      <c r="K6077" s="115"/>
      <c r="AM6077" s="340"/>
    </row>
    <row r="6078" spans="7:39" customFormat="1" ht="18.75">
      <c r="G6078" s="121"/>
      <c r="H6078" s="120"/>
      <c r="I6078" s="122"/>
      <c r="J6078" s="306"/>
      <c r="K6078" s="115"/>
      <c r="AM6078" s="340"/>
    </row>
    <row r="6079" spans="7:39" customFormat="1" ht="18.75">
      <c r="G6079" s="121"/>
      <c r="H6079" s="120"/>
      <c r="I6079" s="122"/>
      <c r="J6079" s="306"/>
      <c r="K6079" s="115"/>
      <c r="AM6079" s="340"/>
    </row>
    <row r="6080" spans="7:39" customFormat="1" ht="18.75">
      <c r="G6080" s="121"/>
      <c r="H6080" s="120"/>
      <c r="I6080" s="122"/>
      <c r="J6080" s="306"/>
      <c r="K6080" s="115"/>
      <c r="AM6080" s="340"/>
    </row>
    <row r="6081" spans="7:39" customFormat="1" ht="18.75">
      <c r="G6081" s="121"/>
      <c r="H6081" s="120"/>
      <c r="I6081" s="122"/>
      <c r="J6081" s="306"/>
      <c r="K6081" s="115"/>
      <c r="AM6081" s="340"/>
    </row>
    <row r="6082" spans="7:39" customFormat="1" ht="18.75">
      <c r="G6082" s="121"/>
      <c r="H6082" s="120"/>
      <c r="I6082" s="122"/>
      <c r="J6082" s="306"/>
      <c r="K6082" s="115"/>
      <c r="AM6082" s="340"/>
    </row>
    <row r="6083" spans="7:39" customFormat="1" ht="18.75">
      <c r="G6083" s="121"/>
      <c r="H6083" s="120"/>
      <c r="I6083" s="122"/>
      <c r="J6083" s="306"/>
      <c r="K6083" s="115"/>
      <c r="AM6083" s="340"/>
    </row>
    <row r="6084" spans="7:39" customFormat="1" ht="18.75">
      <c r="G6084" s="121"/>
      <c r="H6084" s="120"/>
      <c r="I6084" s="122"/>
      <c r="J6084" s="306"/>
      <c r="K6084" s="115"/>
      <c r="AM6084" s="340"/>
    </row>
    <row r="6085" spans="7:39" customFormat="1" ht="18.75">
      <c r="G6085" s="121"/>
      <c r="H6085" s="120"/>
      <c r="I6085" s="122"/>
      <c r="J6085" s="306"/>
      <c r="K6085" s="115"/>
      <c r="AM6085" s="340"/>
    </row>
    <row r="6086" spans="7:39" customFormat="1" ht="18.75">
      <c r="G6086" s="121"/>
      <c r="H6086" s="120"/>
      <c r="I6086" s="122"/>
      <c r="J6086" s="306"/>
      <c r="K6086" s="115"/>
      <c r="AM6086" s="340"/>
    </row>
    <row r="6087" spans="7:39" customFormat="1" ht="18.75">
      <c r="G6087" s="121"/>
      <c r="H6087" s="120"/>
      <c r="I6087" s="122"/>
      <c r="J6087" s="306"/>
      <c r="K6087" s="115"/>
      <c r="AM6087" s="340"/>
    </row>
    <row r="6088" spans="7:39" customFormat="1" ht="18.75">
      <c r="G6088" s="121"/>
      <c r="H6088" s="120"/>
      <c r="I6088" s="122"/>
      <c r="J6088" s="306"/>
      <c r="K6088" s="115"/>
      <c r="AM6088" s="340"/>
    </row>
    <row r="6089" spans="7:39" customFormat="1" ht="18.75">
      <c r="G6089" s="121"/>
      <c r="H6089" s="120"/>
      <c r="I6089" s="122"/>
      <c r="J6089" s="306"/>
      <c r="K6089" s="115"/>
      <c r="AM6089" s="340"/>
    </row>
    <row r="6090" spans="7:39" customFormat="1" ht="18.75">
      <c r="G6090" s="121"/>
      <c r="H6090" s="120"/>
      <c r="I6090" s="122"/>
      <c r="J6090" s="306"/>
      <c r="K6090" s="115"/>
      <c r="AM6090" s="340"/>
    </row>
    <row r="6091" spans="7:39" customFormat="1" ht="18.75">
      <c r="G6091" s="121"/>
      <c r="H6091" s="120"/>
      <c r="I6091" s="122"/>
      <c r="J6091" s="306"/>
      <c r="K6091" s="115"/>
      <c r="AM6091" s="340"/>
    </row>
    <row r="6092" spans="7:39" customFormat="1" ht="18.75">
      <c r="G6092" s="121"/>
      <c r="H6092" s="120"/>
      <c r="I6092" s="122"/>
      <c r="J6092" s="306"/>
      <c r="K6092" s="115"/>
      <c r="AM6092" s="340"/>
    </row>
    <row r="6093" spans="7:39" customFormat="1" ht="18.75">
      <c r="G6093" s="121"/>
      <c r="H6093" s="120"/>
      <c r="I6093" s="122"/>
      <c r="J6093" s="306"/>
      <c r="K6093" s="115"/>
      <c r="AM6093" s="340"/>
    </row>
    <row r="6094" spans="7:39" customFormat="1" ht="18.75">
      <c r="G6094" s="121"/>
      <c r="H6094" s="120"/>
      <c r="I6094" s="122"/>
      <c r="J6094" s="306"/>
      <c r="K6094" s="115"/>
      <c r="AM6094" s="340"/>
    </row>
    <row r="6095" spans="7:39" customFormat="1" ht="18.75">
      <c r="G6095" s="121"/>
      <c r="H6095" s="120"/>
      <c r="I6095" s="122"/>
      <c r="J6095" s="306"/>
      <c r="K6095" s="115"/>
      <c r="AM6095" s="340"/>
    </row>
    <row r="6096" spans="7:39" customFormat="1" ht="18.75">
      <c r="G6096" s="121"/>
      <c r="H6096" s="120"/>
      <c r="I6096" s="122"/>
      <c r="J6096" s="306"/>
      <c r="K6096" s="115"/>
      <c r="AM6096" s="340"/>
    </row>
    <row r="6097" spans="7:39" customFormat="1" ht="18.75">
      <c r="G6097" s="121"/>
      <c r="H6097" s="120"/>
      <c r="I6097" s="122"/>
      <c r="J6097" s="306"/>
      <c r="K6097" s="115"/>
      <c r="AM6097" s="340"/>
    </row>
    <row r="6098" spans="7:39" customFormat="1" ht="18.75">
      <c r="G6098" s="121"/>
      <c r="H6098" s="120"/>
      <c r="I6098" s="122"/>
      <c r="J6098" s="306"/>
      <c r="K6098" s="115"/>
      <c r="AM6098" s="340"/>
    </row>
    <row r="6099" spans="7:39" customFormat="1" ht="18.75">
      <c r="G6099" s="121"/>
      <c r="H6099" s="120"/>
      <c r="I6099" s="122"/>
      <c r="J6099" s="306"/>
      <c r="K6099" s="115"/>
      <c r="AM6099" s="340"/>
    </row>
    <row r="6100" spans="7:39" customFormat="1" ht="18.75">
      <c r="G6100" s="121"/>
      <c r="H6100" s="120"/>
      <c r="I6100" s="122"/>
      <c r="J6100" s="306"/>
      <c r="K6100" s="115"/>
      <c r="AM6100" s="340"/>
    </row>
    <row r="6101" spans="7:39" customFormat="1" ht="18.75">
      <c r="G6101" s="121"/>
      <c r="H6101" s="120"/>
      <c r="I6101" s="122"/>
      <c r="J6101" s="306"/>
      <c r="K6101" s="115"/>
      <c r="AM6101" s="340"/>
    </row>
    <row r="6102" spans="7:39" customFormat="1" ht="18.75">
      <c r="G6102" s="121"/>
      <c r="H6102" s="120"/>
      <c r="I6102" s="122"/>
      <c r="J6102" s="306"/>
      <c r="K6102" s="115"/>
      <c r="AM6102" s="340"/>
    </row>
    <row r="6103" spans="7:39" customFormat="1" ht="18.75">
      <c r="G6103" s="121"/>
      <c r="H6103" s="120"/>
      <c r="I6103" s="122"/>
      <c r="J6103" s="306"/>
      <c r="K6103" s="115"/>
      <c r="AM6103" s="340"/>
    </row>
    <row r="6104" spans="7:39" customFormat="1" ht="18.75">
      <c r="G6104" s="121"/>
      <c r="H6104" s="120"/>
      <c r="I6104" s="122"/>
      <c r="J6104" s="306"/>
      <c r="K6104" s="115"/>
      <c r="AM6104" s="340"/>
    </row>
    <row r="6105" spans="7:39" customFormat="1" ht="18.75">
      <c r="G6105" s="121"/>
      <c r="H6105" s="120"/>
      <c r="I6105" s="122"/>
      <c r="J6105" s="306"/>
      <c r="K6105" s="115"/>
      <c r="AM6105" s="340"/>
    </row>
    <row r="6106" spans="7:39" customFormat="1" ht="18.75">
      <c r="G6106" s="121"/>
      <c r="H6106" s="120"/>
      <c r="I6106" s="122"/>
      <c r="J6106" s="306"/>
      <c r="K6106" s="115"/>
      <c r="AM6106" s="340"/>
    </row>
    <row r="6107" spans="7:39" customFormat="1" ht="18.75">
      <c r="G6107" s="121"/>
      <c r="H6107" s="120"/>
      <c r="I6107" s="122"/>
      <c r="J6107" s="306"/>
      <c r="K6107" s="115"/>
      <c r="AM6107" s="340"/>
    </row>
    <row r="6108" spans="7:39" customFormat="1" ht="18.75">
      <c r="G6108" s="121"/>
      <c r="H6108" s="120"/>
      <c r="I6108" s="122"/>
      <c r="J6108" s="306"/>
      <c r="K6108" s="115"/>
      <c r="AM6108" s="340"/>
    </row>
    <row r="6109" spans="7:39" customFormat="1" ht="18.75">
      <c r="G6109" s="121"/>
      <c r="H6109" s="120"/>
      <c r="I6109" s="122"/>
      <c r="J6109" s="306"/>
      <c r="K6109" s="115"/>
      <c r="AM6109" s="340"/>
    </row>
    <row r="6110" spans="7:39" customFormat="1" ht="18.75">
      <c r="G6110" s="121"/>
      <c r="H6110" s="120"/>
      <c r="I6110" s="122"/>
      <c r="J6110" s="306"/>
      <c r="K6110" s="115"/>
      <c r="AM6110" s="340"/>
    </row>
    <row r="6111" spans="7:39" customFormat="1" ht="18.75">
      <c r="G6111" s="121"/>
      <c r="H6111" s="120"/>
      <c r="I6111" s="122"/>
      <c r="J6111" s="306"/>
      <c r="K6111" s="115"/>
      <c r="AM6111" s="340"/>
    </row>
    <row r="6112" spans="7:39" customFormat="1" ht="18.75">
      <c r="G6112" s="121"/>
      <c r="H6112" s="120"/>
      <c r="I6112" s="122"/>
      <c r="J6112" s="306"/>
      <c r="K6112" s="115"/>
      <c r="AM6112" s="340"/>
    </row>
    <row r="6113" spans="7:39" customFormat="1" ht="18.75">
      <c r="G6113" s="121"/>
      <c r="H6113" s="120"/>
      <c r="I6113" s="122"/>
      <c r="J6113" s="306"/>
      <c r="K6113" s="115"/>
      <c r="AM6113" s="340"/>
    </row>
    <row r="6114" spans="7:39" customFormat="1" ht="18.75">
      <c r="G6114" s="121"/>
      <c r="H6114" s="120"/>
      <c r="I6114" s="122"/>
      <c r="J6114" s="306"/>
      <c r="K6114" s="115"/>
      <c r="AM6114" s="340"/>
    </row>
    <row r="6115" spans="7:39" customFormat="1" ht="18.75">
      <c r="G6115" s="121"/>
      <c r="H6115" s="120"/>
      <c r="I6115" s="122"/>
      <c r="J6115" s="306"/>
      <c r="K6115" s="115"/>
      <c r="AM6115" s="340"/>
    </row>
    <row r="6116" spans="7:39" customFormat="1" ht="18.75">
      <c r="G6116" s="121"/>
      <c r="H6116" s="120"/>
      <c r="I6116" s="122"/>
      <c r="J6116" s="306"/>
      <c r="K6116" s="115"/>
      <c r="AM6116" s="340"/>
    </row>
    <row r="6117" spans="7:39" customFormat="1" ht="18.75">
      <c r="G6117" s="121"/>
      <c r="H6117" s="120"/>
      <c r="I6117" s="122"/>
      <c r="J6117" s="306"/>
      <c r="K6117" s="115"/>
      <c r="AM6117" s="340"/>
    </row>
    <row r="6118" spans="7:39" customFormat="1" ht="18.75">
      <c r="G6118" s="121"/>
      <c r="H6118" s="120"/>
      <c r="I6118" s="122"/>
      <c r="J6118" s="306"/>
      <c r="K6118" s="115"/>
      <c r="AM6118" s="340"/>
    </row>
    <row r="6119" spans="7:39" customFormat="1" ht="18.75">
      <c r="G6119" s="121"/>
      <c r="H6119" s="120"/>
      <c r="I6119" s="122"/>
      <c r="J6119" s="306"/>
      <c r="K6119" s="115"/>
      <c r="AM6119" s="340"/>
    </row>
    <row r="6120" spans="7:39" customFormat="1" ht="18.75">
      <c r="G6120" s="121"/>
      <c r="H6120" s="120"/>
      <c r="I6120" s="122"/>
      <c r="J6120" s="306"/>
      <c r="K6120" s="115"/>
      <c r="AM6120" s="340"/>
    </row>
    <row r="6121" spans="7:39" customFormat="1" ht="18.75">
      <c r="G6121" s="121"/>
      <c r="H6121" s="120"/>
      <c r="I6121" s="122"/>
      <c r="J6121" s="306"/>
      <c r="K6121" s="115"/>
      <c r="AM6121" s="340"/>
    </row>
    <row r="6122" spans="7:39" customFormat="1" ht="18.75">
      <c r="G6122" s="121"/>
      <c r="H6122" s="120"/>
      <c r="I6122" s="122"/>
      <c r="J6122" s="306"/>
      <c r="K6122" s="115"/>
      <c r="AM6122" s="340"/>
    </row>
    <row r="6123" spans="7:39" customFormat="1" ht="18.75">
      <c r="G6123" s="121"/>
      <c r="H6123" s="120"/>
      <c r="I6123" s="122"/>
      <c r="J6123" s="306"/>
      <c r="K6123" s="115"/>
      <c r="AM6123" s="340"/>
    </row>
    <row r="6124" spans="7:39" customFormat="1" ht="18.75">
      <c r="G6124" s="121"/>
      <c r="H6124" s="120"/>
      <c r="I6124" s="122"/>
      <c r="J6124" s="306"/>
      <c r="K6124" s="115"/>
      <c r="AM6124" s="340"/>
    </row>
    <row r="6125" spans="7:39" customFormat="1" ht="18.75">
      <c r="G6125" s="121"/>
      <c r="H6125" s="120"/>
      <c r="I6125" s="122"/>
      <c r="J6125" s="306"/>
      <c r="K6125" s="115"/>
      <c r="AM6125" s="340"/>
    </row>
    <row r="6126" spans="7:39" customFormat="1" ht="18.75">
      <c r="G6126" s="121"/>
      <c r="H6126" s="120"/>
      <c r="I6126" s="122"/>
      <c r="J6126" s="306"/>
      <c r="K6126" s="115"/>
      <c r="AM6126" s="340"/>
    </row>
    <row r="6127" spans="7:39" customFormat="1" ht="18.75">
      <c r="G6127" s="121"/>
      <c r="H6127" s="120"/>
      <c r="I6127" s="122"/>
      <c r="J6127" s="306"/>
      <c r="K6127" s="115"/>
      <c r="AM6127" s="340"/>
    </row>
    <row r="6128" spans="7:39" customFormat="1" ht="18.75">
      <c r="G6128" s="121"/>
      <c r="H6128" s="120"/>
      <c r="I6128" s="122"/>
      <c r="J6128" s="306"/>
      <c r="K6128" s="115"/>
      <c r="AM6128" s="340"/>
    </row>
    <row r="6129" spans="7:39" customFormat="1" ht="18.75">
      <c r="G6129" s="121"/>
      <c r="H6129" s="120"/>
      <c r="I6129" s="122"/>
      <c r="J6129" s="306"/>
      <c r="K6129" s="115"/>
      <c r="AM6129" s="340"/>
    </row>
    <row r="6130" spans="7:39" customFormat="1" ht="18.75">
      <c r="G6130" s="121"/>
      <c r="H6130" s="120"/>
      <c r="I6130" s="122"/>
      <c r="J6130" s="306"/>
      <c r="K6130" s="115"/>
      <c r="AM6130" s="340"/>
    </row>
    <row r="6131" spans="7:39" customFormat="1" ht="18.75">
      <c r="G6131" s="121"/>
      <c r="H6131" s="120"/>
      <c r="I6131" s="122"/>
      <c r="J6131" s="306"/>
      <c r="K6131" s="115"/>
      <c r="AM6131" s="340"/>
    </row>
    <row r="6132" spans="7:39" customFormat="1" ht="18.75">
      <c r="G6132" s="121"/>
      <c r="H6132" s="120"/>
      <c r="I6132" s="122"/>
      <c r="J6132" s="306"/>
      <c r="K6132" s="115"/>
      <c r="AM6132" s="340"/>
    </row>
    <row r="6133" spans="7:39" customFormat="1" ht="18.75">
      <c r="G6133" s="121"/>
      <c r="H6133" s="120"/>
      <c r="I6133" s="122"/>
      <c r="J6133" s="306"/>
      <c r="K6133" s="115"/>
      <c r="AM6133" s="340"/>
    </row>
    <row r="6134" spans="7:39" customFormat="1" ht="18.75">
      <c r="G6134" s="121"/>
      <c r="H6134" s="120"/>
      <c r="I6134" s="122"/>
      <c r="J6134" s="306"/>
      <c r="K6134" s="115"/>
      <c r="AM6134" s="340"/>
    </row>
    <row r="6135" spans="7:39" customFormat="1" ht="18.75">
      <c r="G6135" s="121"/>
      <c r="H6135" s="120"/>
      <c r="I6135" s="122"/>
      <c r="J6135" s="306"/>
      <c r="K6135" s="115"/>
      <c r="AM6135" s="340"/>
    </row>
    <row r="6136" spans="7:39" customFormat="1" ht="18.75">
      <c r="G6136" s="121"/>
      <c r="H6136" s="120"/>
      <c r="I6136" s="122"/>
      <c r="J6136" s="306"/>
      <c r="K6136" s="115"/>
      <c r="AM6136" s="340"/>
    </row>
    <row r="6137" spans="7:39" customFormat="1" ht="18.75">
      <c r="G6137" s="121"/>
      <c r="H6137" s="120"/>
      <c r="I6137" s="122"/>
      <c r="J6137" s="306"/>
      <c r="K6137" s="115"/>
      <c r="AM6137" s="340"/>
    </row>
    <row r="6138" spans="7:39" customFormat="1" ht="18.75">
      <c r="G6138" s="121"/>
      <c r="H6138" s="120"/>
      <c r="I6138" s="122"/>
      <c r="J6138" s="306"/>
      <c r="K6138" s="115"/>
      <c r="AM6138" s="340"/>
    </row>
    <row r="6139" spans="7:39" customFormat="1" ht="18.75">
      <c r="G6139" s="121"/>
      <c r="H6139" s="120"/>
      <c r="I6139" s="122"/>
      <c r="J6139" s="306"/>
      <c r="K6139" s="115"/>
      <c r="AM6139" s="340"/>
    </row>
    <row r="6140" spans="7:39" customFormat="1" ht="18.75">
      <c r="G6140" s="121"/>
      <c r="H6140" s="120"/>
      <c r="I6140" s="122"/>
      <c r="J6140" s="306"/>
      <c r="K6140" s="115"/>
      <c r="AM6140" s="340"/>
    </row>
    <row r="6141" spans="7:39" customFormat="1" ht="18.75">
      <c r="G6141" s="121"/>
      <c r="H6141" s="120"/>
      <c r="I6141" s="122"/>
      <c r="J6141" s="306"/>
      <c r="K6141" s="115"/>
      <c r="AM6141" s="340"/>
    </row>
    <row r="6142" spans="7:39" customFormat="1" ht="18.75">
      <c r="G6142" s="121"/>
      <c r="H6142" s="120"/>
      <c r="I6142" s="122"/>
      <c r="J6142" s="306"/>
      <c r="K6142" s="115"/>
      <c r="AM6142" s="340"/>
    </row>
    <row r="6143" spans="7:39" customFormat="1" ht="18.75">
      <c r="G6143" s="121"/>
      <c r="H6143" s="120"/>
      <c r="I6143" s="122"/>
      <c r="J6143" s="306"/>
      <c r="K6143" s="115"/>
      <c r="AM6143" s="340"/>
    </row>
    <row r="6144" spans="7:39" customFormat="1" ht="18.75">
      <c r="G6144" s="121"/>
      <c r="H6144" s="120"/>
      <c r="I6144" s="122"/>
      <c r="J6144" s="306"/>
      <c r="K6144" s="115"/>
      <c r="AM6144" s="340"/>
    </row>
    <row r="6145" spans="7:39" customFormat="1" ht="18.75">
      <c r="G6145" s="121"/>
      <c r="H6145" s="120"/>
      <c r="I6145" s="122"/>
      <c r="J6145" s="306"/>
      <c r="K6145" s="115"/>
      <c r="AM6145" s="340"/>
    </row>
    <row r="6146" spans="7:39" customFormat="1" ht="18.75">
      <c r="G6146" s="121"/>
      <c r="H6146" s="120"/>
      <c r="I6146" s="122"/>
      <c r="J6146" s="306"/>
      <c r="K6146" s="115"/>
      <c r="AM6146" s="340"/>
    </row>
    <row r="6147" spans="7:39" customFormat="1" ht="18.75">
      <c r="G6147" s="121"/>
      <c r="H6147" s="120"/>
      <c r="I6147" s="122"/>
      <c r="J6147" s="306"/>
      <c r="K6147" s="115"/>
      <c r="AM6147" s="340"/>
    </row>
    <row r="6148" spans="7:39" customFormat="1" ht="18.75">
      <c r="G6148" s="121"/>
      <c r="H6148" s="120"/>
      <c r="I6148" s="122"/>
      <c r="J6148" s="306"/>
      <c r="K6148" s="115"/>
      <c r="AM6148" s="340"/>
    </row>
    <row r="6149" spans="7:39" customFormat="1" ht="18.75">
      <c r="G6149" s="121"/>
      <c r="H6149" s="120"/>
      <c r="I6149" s="122"/>
      <c r="J6149" s="306"/>
      <c r="K6149" s="115"/>
      <c r="AM6149" s="340"/>
    </row>
    <row r="6150" spans="7:39" customFormat="1" ht="18.75">
      <c r="G6150" s="121"/>
      <c r="H6150" s="120"/>
      <c r="I6150" s="122"/>
      <c r="J6150" s="306"/>
      <c r="K6150" s="115"/>
      <c r="AM6150" s="340"/>
    </row>
    <row r="6151" spans="7:39" customFormat="1" ht="18.75">
      <c r="G6151" s="121"/>
      <c r="H6151" s="120"/>
      <c r="I6151" s="122"/>
      <c r="J6151" s="306"/>
      <c r="K6151" s="115"/>
      <c r="AM6151" s="340"/>
    </row>
    <row r="6152" spans="7:39" customFormat="1" ht="18.75">
      <c r="G6152" s="121"/>
      <c r="H6152" s="120"/>
      <c r="I6152" s="122"/>
      <c r="J6152" s="306"/>
      <c r="K6152" s="115"/>
      <c r="AM6152" s="340"/>
    </row>
    <row r="6153" spans="7:39" customFormat="1" ht="18.75">
      <c r="G6153" s="121"/>
      <c r="H6153" s="120"/>
      <c r="I6153" s="122"/>
      <c r="J6153" s="306"/>
      <c r="K6153" s="115"/>
      <c r="AM6153" s="340"/>
    </row>
    <row r="6154" spans="7:39" customFormat="1" ht="18.75">
      <c r="G6154" s="121"/>
      <c r="H6154" s="120"/>
      <c r="I6154" s="122"/>
      <c r="J6154" s="306"/>
      <c r="K6154" s="115"/>
      <c r="AM6154" s="340"/>
    </row>
    <row r="6155" spans="7:39" customFormat="1" ht="18.75">
      <c r="G6155" s="121"/>
      <c r="H6155" s="120"/>
      <c r="I6155" s="122"/>
      <c r="J6155" s="306"/>
      <c r="K6155" s="115"/>
      <c r="AM6155" s="340"/>
    </row>
    <row r="6156" spans="7:39" customFormat="1" ht="18.75">
      <c r="G6156" s="121"/>
      <c r="H6156" s="120"/>
      <c r="I6156" s="122"/>
      <c r="J6156" s="306"/>
      <c r="K6156" s="115"/>
      <c r="AM6156" s="340"/>
    </row>
    <row r="6157" spans="7:39" customFormat="1" ht="18.75">
      <c r="G6157" s="121"/>
      <c r="H6157" s="120"/>
      <c r="I6157" s="122"/>
      <c r="J6157" s="306"/>
      <c r="K6157" s="115"/>
      <c r="AM6157" s="340"/>
    </row>
    <row r="6158" spans="7:39" customFormat="1" ht="18.75">
      <c r="G6158" s="121"/>
      <c r="H6158" s="120"/>
      <c r="I6158" s="122"/>
      <c r="J6158" s="306"/>
      <c r="K6158" s="115"/>
      <c r="AM6158" s="340"/>
    </row>
    <row r="6159" spans="7:39" customFormat="1" ht="18.75">
      <c r="G6159" s="121"/>
      <c r="H6159" s="120"/>
      <c r="I6159" s="122"/>
      <c r="J6159" s="306"/>
      <c r="K6159" s="115"/>
      <c r="AM6159" s="340"/>
    </row>
    <row r="6160" spans="7:39" customFormat="1" ht="18.75">
      <c r="G6160" s="121"/>
      <c r="H6160" s="120"/>
      <c r="I6160" s="122"/>
      <c r="J6160" s="306"/>
      <c r="K6160" s="115"/>
      <c r="AM6160" s="340"/>
    </row>
    <row r="6161" spans="7:39" customFormat="1" ht="18.75">
      <c r="G6161" s="121"/>
      <c r="H6161" s="120"/>
      <c r="I6161" s="122"/>
      <c r="J6161" s="306"/>
      <c r="K6161" s="115"/>
      <c r="AM6161" s="340"/>
    </row>
    <row r="6162" spans="7:39" customFormat="1" ht="18.75">
      <c r="G6162" s="121"/>
      <c r="H6162" s="120"/>
      <c r="I6162" s="122"/>
      <c r="J6162" s="306"/>
      <c r="K6162" s="115"/>
      <c r="AM6162" s="340"/>
    </row>
    <row r="6163" spans="7:39" customFormat="1" ht="18.75">
      <c r="G6163" s="121"/>
      <c r="H6163" s="120"/>
      <c r="I6163" s="122"/>
      <c r="J6163" s="306"/>
      <c r="K6163" s="115"/>
      <c r="AM6163" s="340"/>
    </row>
    <row r="6164" spans="7:39" customFormat="1" ht="18.75">
      <c r="G6164" s="121"/>
      <c r="H6164" s="120"/>
      <c r="I6164" s="122"/>
      <c r="J6164" s="306"/>
      <c r="K6164" s="115"/>
      <c r="AM6164" s="340"/>
    </row>
    <row r="6165" spans="7:39" customFormat="1" ht="18.75">
      <c r="G6165" s="121"/>
      <c r="H6165" s="120"/>
      <c r="I6165" s="122"/>
      <c r="J6165" s="306"/>
      <c r="K6165" s="115"/>
      <c r="AM6165" s="340"/>
    </row>
    <row r="6166" spans="7:39" customFormat="1" ht="18.75">
      <c r="G6166" s="121"/>
      <c r="H6166" s="120"/>
      <c r="I6166" s="122"/>
      <c r="J6166" s="306"/>
      <c r="K6166" s="115"/>
      <c r="AM6166" s="340"/>
    </row>
    <row r="6167" spans="7:39" customFormat="1" ht="18.75">
      <c r="G6167" s="121"/>
      <c r="H6167" s="120"/>
      <c r="I6167" s="122"/>
      <c r="J6167" s="306"/>
      <c r="K6167" s="115"/>
      <c r="AM6167" s="340"/>
    </row>
    <row r="6168" spans="7:39" customFormat="1" ht="18.75">
      <c r="G6168" s="121"/>
      <c r="H6168" s="120"/>
      <c r="I6168" s="122"/>
      <c r="J6168" s="306"/>
      <c r="K6168" s="115"/>
      <c r="AM6168" s="340"/>
    </row>
    <row r="6169" spans="7:39" customFormat="1" ht="18.75">
      <c r="G6169" s="121"/>
      <c r="H6169" s="120"/>
      <c r="I6169" s="122"/>
      <c r="J6169" s="306"/>
      <c r="K6169" s="115"/>
      <c r="AM6169" s="340"/>
    </row>
    <row r="6170" spans="7:39" customFormat="1" ht="18.75">
      <c r="G6170" s="121"/>
      <c r="H6170" s="120"/>
      <c r="I6170" s="122"/>
      <c r="J6170" s="306"/>
      <c r="K6170" s="115"/>
      <c r="AM6170" s="340"/>
    </row>
    <row r="6171" spans="7:39" customFormat="1" ht="18.75">
      <c r="G6171" s="121"/>
      <c r="H6171" s="120"/>
      <c r="I6171" s="122"/>
      <c r="J6171" s="306"/>
      <c r="K6171" s="115"/>
      <c r="AM6171" s="340"/>
    </row>
    <row r="6172" spans="7:39" customFormat="1" ht="18.75">
      <c r="G6172" s="121"/>
      <c r="H6172" s="120"/>
      <c r="I6172" s="122"/>
      <c r="J6172" s="306"/>
      <c r="K6172" s="115"/>
      <c r="AM6172" s="340"/>
    </row>
    <row r="6173" spans="7:39" customFormat="1" ht="18.75">
      <c r="G6173" s="121"/>
      <c r="H6173" s="120"/>
      <c r="I6173" s="122"/>
      <c r="J6173" s="306"/>
      <c r="K6173" s="115"/>
      <c r="AM6173" s="340"/>
    </row>
    <row r="6174" spans="7:39" customFormat="1" ht="18.75">
      <c r="G6174" s="121"/>
      <c r="H6174" s="120"/>
      <c r="I6174" s="122"/>
      <c r="J6174" s="306"/>
      <c r="K6174" s="115"/>
      <c r="AM6174" s="340"/>
    </row>
    <row r="6175" spans="7:39" customFormat="1" ht="18.75">
      <c r="G6175" s="121"/>
      <c r="H6175" s="120"/>
      <c r="I6175" s="122"/>
      <c r="J6175" s="306"/>
      <c r="K6175" s="115"/>
      <c r="AM6175" s="340"/>
    </row>
    <row r="6176" spans="7:39" customFormat="1" ht="18.75">
      <c r="G6176" s="121"/>
      <c r="H6176" s="120"/>
      <c r="I6176" s="122"/>
      <c r="J6176" s="306"/>
      <c r="K6176" s="115"/>
      <c r="AM6176" s="340"/>
    </row>
    <row r="6177" spans="7:39" customFormat="1" ht="18.75">
      <c r="G6177" s="121"/>
      <c r="H6177" s="120"/>
      <c r="I6177" s="122"/>
      <c r="J6177" s="306"/>
      <c r="K6177" s="115"/>
      <c r="AM6177" s="340"/>
    </row>
    <row r="6178" spans="7:39" customFormat="1" ht="18.75">
      <c r="G6178" s="121"/>
      <c r="H6178" s="120"/>
      <c r="I6178" s="122"/>
      <c r="J6178" s="306"/>
      <c r="K6178" s="115"/>
      <c r="AM6178" s="340"/>
    </row>
    <row r="6179" spans="7:39" customFormat="1" ht="18.75">
      <c r="G6179" s="121"/>
      <c r="H6179" s="120"/>
      <c r="I6179" s="122"/>
      <c r="J6179" s="306"/>
      <c r="K6179" s="115"/>
      <c r="AM6179" s="340"/>
    </row>
    <row r="6180" spans="7:39" customFormat="1" ht="18.75">
      <c r="G6180" s="121"/>
      <c r="H6180" s="120"/>
      <c r="I6180" s="122"/>
      <c r="J6180" s="306"/>
      <c r="K6180" s="115"/>
      <c r="AM6180" s="340"/>
    </row>
    <row r="6181" spans="7:39" customFormat="1" ht="18.75">
      <c r="G6181" s="121"/>
      <c r="H6181" s="120"/>
      <c r="I6181" s="122"/>
      <c r="J6181" s="306"/>
      <c r="K6181" s="115"/>
      <c r="AM6181" s="340"/>
    </row>
    <row r="6182" spans="7:39" customFormat="1" ht="18.75">
      <c r="G6182" s="121"/>
      <c r="H6182" s="120"/>
      <c r="I6182" s="122"/>
      <c r="J6182" s="306"/>
      <c r="K6182" s="115"/>
      <c r="AM6182" s="340"/>
    </row>
    <row r="6183" spans="7:39" customFormat="1" ht="18.75">
      <c r="G6183" s="121"/>
      <c r="H6183" s="120"/>
      <c r="I6183" s="122"/>
      <c r="J6183" s="306"/>
      <c r="K6183" s="115"/>
      <c r="AM6183" s="340"/>
    </row>
    <row r="6184" spans="7:39" customFormat="1" ht="18.75">
      <c r="G6184" s="121"/>
      <c r="H6184" s="120"/>
      <c r="I6184" s="122"/>
      <c r="J6184" s="306"/>
      <c r="K6184" s="115"/>
      <c r="AM6184" s="340"/>
    </row>
    <row r="6185" spans="7:39" customFormat="1" ht="18.75">
      <c r="G6185" s="121"/>
      <c r="H6185" s="120"/>
      <c r="I6185" s="122"/>
      <c r="J6185" s="306"/>
      <c r="K6185" s="115"/>
      <c r="AM6185" s="340"/>
    </row>
    <row r="6186" spans="7:39" customFormat="1" ht="18.75">
      <c r="G6186" s="121"/>
      <c r="H6186" s="120"/>
      <c r="I6186" s="122"/>
      <c r="J6186" s="306"/>
      <c r="K6186" s="115"/>
      <c r="AM6186" s="340"/>
    </row>
    <row r="6187" spans="7:39" customFormat="1" ht="18.75">
      <c r="G6187" s="121"/>
      <c r="H6187" s="120"/>
      <c r="I6187" s="122"/>
      <c r="J6187" s="306"/>
      <c r="K6187" s="115"/>
      <c r="AM6187" s="340"/>
    </row>
    <row r="6188" spans="7:39" customFormat="1" ht="18.75">
      <c r="G6188" s="121"/>
      <c r="H6188" s="120"/>
      <c r="I6188" s="122"/>
      <c r="J6188" s="306"/>
      <c r="K6188" s="115"/>
      <c r="AM6188" s="340"/>
    </row>
    <row r="6189" spans="7:39" customFormat="1" ht="18.75">
      <c r="G6189" s="121"/>
      <c r="H6189" s="120"/>
      <c r="I6189" s="122"/>
      <c r="J6189" s="306"/>
      <c r="K6189" s="115"/>
      <c r="AM6189" s="340"/>
    </row>
    <row r="6190" spans="7:39" customFormat="1" ht="18.75">
      <c r="G6190" s="121"/>
      <c r="H6190" s="120"/>
      <c r="I6190" s="122"/>
      <c r="J6190" s="306"/>
      <c r="K6190" s="115"/>
      <c r="AM6190" s="340"/>
    </row>
    <row r="6191" spans="7:39" customFormat="1" ht="18.75">
      <c r="G6191" s="121"/>
      <c r="H6191" s="120"/>
      <c r="I6191" s="122"/>
      <c r="J6191" s="306"/>
      <c r="K6191" s="115"/>
      <c r="AM6191" s="340"/>
    </row>
    <row r="6192" spans="7:39" customFormat="1" ht="18.75">
      <c r="G6192" s="121"/>
      <c r="H6192" s="120"/>
      <c r="I6192" s="122"/>
      <c r="J6192" s="306"/>
      <c r="K6192" s="115"/>
      <c r="AM6192" s="340"/>
    </row>
    <row r="6193" spans="7:39" customFormat="1" ht="18.75">
      <c r="G6193" s="121"/>
      <c r="H6193" s="120"/>
      <c r="I6193" s="122"/>
      <c r="J6193" s="306"/>
      <c r="K6193" s="115"/>
      <c r="AM6193" s="340"/>
    </row>
    <row r="6194" spans="7:39" customFormat="1" ht="18.75">
      <c r="G6194" s="121"/>
      <c r="H6194" s="120"/>
      <c r="I6194" s="122"/>
      <c r="J6194" s="306"/>
      <c r="K6194" s="115"/>
      <c r="AM6194" s="340"/>
    </row>
    <row r="6195" spans="7:39" customFormat="1" ht="18.75">
      <c r="G6195" s="121"/>
      <c r="H6195" s="120"/>
      <c r="I6195" s="122"/>
      <c r="J6195" s="306"/>
      <c r="K6195" s="115"/>
      <c r="AM6195" s="340"/>
    </row>
    <row r="6196" spans="7:39" customFormat="1" ht="18.75">
      <c r="G6196" s="121"/>
      <c r="H6196" s="120"/>
      <c r="I6196" s="122"/>
      <c r="J6196" s="306"/>
      <c r="K6196" s="115"/>
      <c r="AM6196" s="340"/>
    </row>
    <row r="6197" spans="7:39" customFormat="1" ht="18.75">
      <c r="G6197" s="121"/>
      <c r="H6197" s="120"/>
      <c r="I6197" s="122"/>
      <c r="J6197" s="306"/>
      <c r="K6197" s="115"/>
      <c r="AM6197" s="340"/>
    </row>
    <row r="6198" spans="7:39" customFormat="1" ht="18.75">
      <c r="G6198" s="121"/>
      <c r="H6198" s="120"/>
      <c r="I6198" s="122"/>
      <c r="J6198" s="306"/>
      <c r="K6198" s="115"/>
      <c r="AM6198" s="340"/>
    </row>
    <row r="6199" spans="7:39" customFormat="1" ht="18.75">
      <c r="G6199" s="121"/>
      <c r="H6199" s="120"/>
      <c r="I6199" s="122"/>
      <c r="J6199" s="306"/>
      <c r="K6199" s="115"/>
      <c r="AM6199" s="340"/>
    </row>
    <row r="6200" spans="7:39" customFormat="1" ht="18.75">
      <c r="G6200" s="121"/>
      <c r="H6200" s="120"/>
      <c r="I6200" s="122"/>
      <c r="J6200" s="306"/>
      <c r="K6200" s="115"/>
      <c r="AM6200" s="340"/>
    </row>
    <row r="6201" spans="7:39" customFormat="1" ht="18.75">
      <c r="G6201" s="121"/>
      <c r="H6201" s="120"/>
      <c r="I6201" s="122"/>
      <c r="J6201" s="306"/>
      <c r="K6201" s="115"/>
      <c r="AM6201" s="340"/>
    </row>
    <row r="6202" spans="7:39" customFormat="1" ht="18.75">
      <c r="G6202" s="121"/>
      <c r="H6202" s="120"/>
      <c r="I6202" s="122"/>
      <c r="J6202" s="306"/>
      <c r="K6202" s="115"/>
      <c r="AM6202" s="340"/>
    </row>
    <row r="6203" spans="7:39" customFormat="1" ht="18.75">
      <c r="G6203" s="121"/>
      <c r="H6203" s="120"/>
      <c r="I6203" s="122"/>
      <c r="J6203" s="306"/>
      <c r="K6203" s="115"/>
      <c r="AM6203" s="340"/>
    </row>
    <row r="6204" spans="7:39" customFormat="1" ht="18.75">
      <c r="G6204" s="121"/>
      <c r="H6204" s="120"/>
      <c r="I6204" s="122"/>
      <c r="J6204" s="306"/>
      <c r="K6204" s="115"/>
      <c r="AM6204" s="340"/>
    </row>
    <row r="6205" spans="7:39" customFormat="1" ht="18.75">
      <c r="G6205" s="121"/>
      <c r="H6205" s="120"/>
      <c r="I6205" s="122"/>
      <c r="J6205" s="306"/>
      <c r="K6205" s="115"/>
      <c r="AM6205" s="340"/>
    </row>
    <row r="6206" spans="7:39" customFormat="1" ht="18.75">
      <c r="G6206" s="121"/>
      <c r="H6206" s="120"/>
      <c r="I6206" s="122"/>
      <c r="J6206" s="306"/>
      <c r="K6206" s="115"/>
      <c r="AM6206" s="340"/>
    </row>
    <row r="6207" spans="7:39" customFormat="1" ht="18.75">
      <c r="G6207" s="121"/>
      <c r="H6207" s="120"/>
      <c r="I6207" s="122"/>
      <c r="J6207" s="306"/>
      <c r="K6207" s="115"/>
      <c r="AM6207" s="340"/>
    </row>
    <row r="6208" spans="7:39" customFormat="1" ht="18.75">
      <c r="G6208" s="121"/>
      <c r="H6208" s="120"/>
      <c r="I6208" s="122"/>
      <c r="J6208" s="306"/>
      <c r="K6208" s="115"/>
      <c r="AM6208" s="340"/>
    </row>
    <row r="6209" spans="7:39" customFormat="1" ht="18.75">
      <c r="G6209" s="121"/>
      <c r="H6209" s="120"/>
      <c r="I6209" s="122"/>
      <c r="J6209" s="306"/>
      <c r="K6209" s="115"/>
      <c r="AM6209" s="340"/>
    </row>
    <row r="6210" spans="7:39" customFormat="1" ht="18.75">
      <c r="G6210" s="121"/>
      <c r="H6210" s="120"/>
      <c r="I6210" s="122"/>
      <c r="J6210" s="306"/>
      <c r="K6210" s="115"/>
      <c r="AM6210" s="340"/>
    </row>
    <row r="6211" spans="7:39" customFormat="1" ht="18.75">
      <c r="G6211" s="121"/>
      <c r="H6211" s="120"/>
      <c r="I6211" s="122"/>
      <c r="J6211" s="306"/>
      <c r="K6211" s="115"/>
      <c r="AM6211" s="340"/>
    </row>
    <row r="6212" spans="7:39" customFormat="1" ht="18.75">
      <c r="G6212" s="121"/>
      <c r="H6212" s="120"/>
      <c r="I6212" s="122"/>
      <c r="J6212" s="306"/>
      <c r="K6212" s="115"/>
      <c r="AM6212" s="340"/>
    </row>
    <row r="6213" spans="7:39" customFormat="1" ht="18.75">
      <c r="G6213" s="121"/>
      <c r="H6213" s="120"/>
      <c r="I6213" s="122"/>
      <c r="J6213" s="306"/>
      <c r="K6213" s="115"/>
      <c r="AM6213" s="340"/>
    </row>
    <row r="6214" spans="7:39" customFormat="1" ht="18.75">
      <c r="G6214" s="121"/>
      <c r="H6214" s="120"/>
      <c r="I6214" s="122"/>
      <c r="J6214" s="306"/>
      <c r="K6214" s="115"/>
      <c r="AM6214" s="340"/>
    </row>
    <row r="6215" spans="7:39" customFormat="1" ht="18.75">
      <c r="G6215" s="121"/>
      <c r="H6215" s="120"/>
      <c r="I6215" s="122"/>
      <c r="J6215" s="306"/>
      <c r="K6215" s="115"/>
      <c r="AM6215" s="340"/>
    </row>
    <row r="6216" spans="7:39" customFormat="1" ht="18.75">
      <c r="G6216" s="121"/>
      <c r="H6216" s="120"/>
      <c r="I6216" s="122"/>
      <c r="J6216" s="306"/>
      <c r="K6216" s="115"/>
      <c r="AM6216" s="340"/>
    </row>
    <row r="6217" spans="7:39" customFormat="1" ht="18.75">
      <c r="G6217" s="121"/>
      <c r="H6217" s="120"/>
      <c r="I6217" s="122"/>
      <c r="J6217" s="306"/>
      <c r="K6217" s="115"/>
      <c r="AM6217" s="340"/>
    </row>
    <row r="6218" spans="7:39" customFormat="1" ht="18.75">
      <c r="G6218" s="121"/>
      <c r="H6218" s="120"/>
      <c r="I6218" s="122"/>
      <c r="J6218" s="306"/>
      <c r="K6218" s="115"/>
      <c r="AM6218" s="340"/>
    </row>
    <row r="6219" spans="7:39" customFormat="1" ht="18.75">
      <c r="G6219" s="121"/>
      <c r="H6219" s="120"/>
      <c r="I6219" s="122"/>
      <c r="J6219" s="306"/>
      <c r="K6219" s="115"/>
      <c r="AM6219" s="340"/>
    </row>
    <row r="6220" spans="7:39" customFormat="1" ht="18.75">
      <c r="G6220" s="121"/>
      <c r="H6220" s="120"/>
      <c r="I6220" s="122"/>
      <c r="J6220" s="306"/>
      <c r="K6220" s="115"/>
      <c r="AM6220" s="340"/>
    </row>
    <row r="6221" spans="7:39" customFormat="1" ht="18.75">
      <c r="G6221" s="121"/>
      <c r="H6221" s="120"/>
      <c r="I6221" s="122"/>
      <c r="J6221" s="306"/>
      <c r="K6221" s="115"/>
      <c r="AM6221" s="340"/>
    </row>
    <row r="6222" spans="7:39" customFormat="1" ht="18.75">
      <c r="G6222" s="121"/>
      <c r="H6222" s="120"/>
      <c r="I6222" s="122"/>
      <c r="J6222" s="306"/>
      <c r="K6222" s="115"/>
      <c r="AM6222" s="340"/>
    </row>
    <row r="6223" spans="7:39" customFormat="1" ht="18.75">
      <c r="G6223" s="121"/>
      <c r="H6223" s="120"/>
      <c r="I6223" s="122"/>
      <c r="J6223" s="306"/>
      <c r="K6223" s="115"/>
      <c r="AM6223" s="340"/>
    </row>
    <row r="6224" spans="7:39" customFormat="1" ht="18.75">
      <c r="G6224" s="121"/>
      <c r="H6224" s="120"/>
      <c r="I6224" s="122"/>
      <c r="J6224" s="306"/>
      <c r="K6224" s="115"/>
      <c r="AM6224" s="340"/>
    </row>
    <row r="6225" spans="7:39" customFormat="1" ht="18.75">
      <c r="G6225" s="121"/>
      <c r="H6225" s="120"/>
      <c r="I6225" s="122"/>
      <c r="J6225" s="306"/>
      <c r="K6225" s="115"/>
      <c r="AM6225" s="340"/>
    </row>
    <row r="6226" spans="7:39" customFormat="1" ht="18.75">
      <c r="G6226" s="121"/>
      <c r="H6226" s="120"/>
      <c r="I6226" s="122"/>
      <c r="J6226" s="306"/>
      <c r="K6226" s="115"/>
      <c r="AM6226" s="340"/>
    </row>
    <row r="6227" spans="7:39" customFormat="1" ht="18.75">
      <c r="G6227" s="121"/>
      <c r="H6227" s="120"/>
      <c r="I6227" s="122"/>
      <c r="J6227" s="306"/>
      <c r="K6227" s="115"/>
      <c r="AM6227" s="340"/>
    </row>
    <row r="6228" spans="7:39" customFormat="1" ht="18.75">
      <c r="G6228" s="121"/>
      <c r="H6228" s="120"/>
      <c r="I6228" s="122"/>
      <c r="J6228" s="306"/>
      <c r="K6228" s="115"/>
      <c r="AM6228" s="340"/>
    </row>
    <row r="6229" spans="7:39" customFormat="1" ht="18.75">
      <c r="G6229" s="121"/>
      <c r="H6229" s="120"/>
      <c r="I6229" s="122"/>
      <c r="J6229" s="306"/>
      <c r="K6229" s="115"/>
      <c r="AM6229" s="340"/>
    </row>
    <row r="6230" spans="7:39" customFormat="1" ht="18.75">
      <c r="G6230" s="121"/>
      <c r="H6230" s="120"/>
      <c r="I6230" s="122"/>
      <c r="J6230" s="306"/>
      <c r="K6230" s="115"/>
      <c r="AM6230" s="340"/>
    </row>
    <row r="6231" spans="7:39" customFormat="1" ht="18.75">
      <c r="G6231" s="121"/>
      <c r="H6231" s="120"/>
      <c r="I6231" s="122"/>
      <c r="J6231" s="306"/>
      <c r="K6231" s="115"/>
      <c r="AM6231" s="340"/>
    </row>
    <row r="6232" spans="7:39" customFormat="1" ht="18.75">
      <c r="G6232" s="121"/>
      <c r="H6232" s="120"/>
      <c r="I6232" s="122"/>
      <c r="J6232" s="306"/>
      <c r="K6232" s="115"/>
      <c r="AM6232" s="340"/>
    </row>
    <row r="6233" spans="7:39" customFormat="1" ht="18.75">
      <c r="G6233" s="121"/>
      <c r="H6233" s="120"/>
      <c r="I6233" s="122"/>
      <c r="J6233" s="306"/>
      <c r="K6233" s="115"/>
      <c r="AM6233" s="340"/>
    </row>
    <row r="6234" spans="7:39" customFormat="1" ht="18.75">
      <c r="G6234" s="121"/>
      <c r="H6234" s="120"/>
      <c r="I6234" s="122"/>
      <c r="J6234" s="306"/>
      <c r="K6234" s="115"/>
      <c r="AM6234" s="340"/>
    </row>
    <row r="6235" spans="7:39" customFormat="1" ht="18.75">
      <c r="G6235" s="121"/>
      <c r="H6235" s="120"/>
      <c r="I6235" s="122"/>
      <c r="J6235" s="306"/>
      <c r="K6235" s="115"/>
      <c r="AM6235" s="340"/>
    </row>
    <row r="6236" spans="7:39" customFormat="1" ht="18.75">
      <c r="G6236" s="121"/>
      <c r="H6236" s="120"/>
      <c r="I6236" s="122"/>
      <c r="J6236" s="306"/>
      <c r="K6236" s="115"/>
      <c r="AM6236" s="340"/>
    </row>
    <row r="6237" spans="7:39" customFormat="1" ht="18.75">
      <c r="G6237" s="121"/>
      <c r="H6237" s="120"/>
      <c r="I6237" s="122"/>
      <c r="J6237" s="306"/>
      <c r="K6237" s="115"/>
      <c r="AM6237" s="340"/>
    </row>
    <row r="6238" spans="7:39" customFormat="1" ht="18.75">
      <c r="G6238" s="121"/>
      <c r="H6238" s="120"/>
      <c r="I6238" s="122"/>
      <c r="J6238" s="306"/>
      <c r="K6238" s="115"/>
      <c r="AM6238" s="340"/>
    </row>
    <row r="6239" spans="7:39" customFormat="1" ht="18.75">
      <c r="G6239" s="121"/>
      <c r="H6239" s="120"/>
      <c r="I6239" s="122"/>
      <c r="J6239" s="306"/>
      <c r="K6239" s="115"/>
      <c r="AM6239" s="340"/>
    </row>
    <row r="6240" spans="7:39" customFormat="1" ht="18.75">
      <c r="G6240" s="121"/>
      <c r="H6240" s="120"/>
      <c r="I6240" s="122"/>
      <c r="J6240" s="306"/>
      <c r="K6240" s="115"/>
      <c r="AM6240" s="340"/>
    </row>
    <row r="6241" spans="7:39" customFormat="1" ht="18.75">
      <c r="G6241" s="121"/>
      <c r="H6241" s="120"/>
      <c r="I6241" s="122"/>
      <c r="J6241" s="306"/>
      <c r="K6241" s="115"/>
      <c r="AM6241" s="340"/>
    </row>
    <row r="6242" spans="7:39" customFormat="1" ht="18.75">
      <c r="G6242" s="121"/>
      <c r="H6242" s="120"/>
      <c r="I6242" s="122"/>
      <c r="J6242" s="306"/>
      <c r="K6242" s="115"/>
      <c r="AM6242" s="340"/>
    </row>
    <row r="6243" spans="7:39" customFormat="1" ht="18.75">
      <c r="G6243" s="121"/>
      <c r="H6243" s="120"/>
      <c r="I6243" s="122"/>
      <c r="J6243" s="306"/>
      <c r="K6243" s="115"/>
      <c r="AM6243" s="340"/>
    </row>
    <row r="6244" spans="7:39" customFormat="1" ht="18.75">
      <c r="G6244" s="121"/>
      <c r="H6244" s="120"/>
      <c r="I6244" s="122"/>
      <c r="J6244" s="306"/>
      <c r="K6244" s="115"/>
      <c r="AM6244" s="340"/>
    </row>
    <row r="6245" spans="7:39" customFormat="1" ht="18.75">
      <c r="G6245" s="121"/>
      <c r="H6245" s="120"/>
      <c r="I6245" s="122"/>
      <c r="J6245" s="306"/>
      <c r="K6245" s="115"/>
      <c r="AM6245" s="340"/>
    </row>
    <row r="6246" spans="7:39" customFormat="1" ht="18.75">
      <c r="G6246" s="121"/>
      <c r="H6246" s="120"/>
      <c r="I6246" s="122"/>
      <c r="J6246" s="306"/>
      <c r="K6246" s="115"/>
      <c r="AM6246" s="340"/>
    </row>
    <row r="6247" spans="7:39" customFormat="1" ht="18.75">
      <c r="G6247" s="121"/>
      <c r="H6247" s="120"/>
      <c r="I6247" s="122"/>
      <c r="J6247" s="306"/>
      <c r="K6247" s="115"/>
      <c r="AM6247" s="340"/>
    </row>
    <row r="6248" spans="7:39" customFormat="1" ht="18.75">
      <c r="G6248" s="121"/>
      <c r="H6248" s="120"/>
      <c r="I6248" s="122"/>
      <c r="J6248" s="306"/>
      <c r="K6248" s="115"/>
      <c r="AM6248" s="340"/>
    </row>
    <row r="6249" spans="7:39" customFormat="1" ht="18.75">
      <c r="G6249" s="121"/>
      <c r="H6249" s="120"/>
      <c r="I6249" s="122"/>
      <c r="J6249" s="306"/>
      <c r="K6249" s="115"/>
      <c r="AM6249" s="340"/>
    </row>
    <row r="6250" spans="7:39" customFormat="1" ht="18.75">
      <c r="G6250" s="121"/>
      <c r="H6250" s="120"/>
      <c r="I6250" s="122"/>
      <c r="J6250" s="306"/>
      <c r="K6250" s="115"/>
      <c r="AM6250" s="340"/>
    </row>
    <row r="6251" spans="7:39" customFormat="1" ht="18.75">
      <c r="G6251" s="121"/>
      <c r="H6251" s="120"/>
      <c r="I6251" s="122"/>
      <c r="J6251" s="306"/>
      <c r="K6251" s="115"/>
      <c r="AM6251" s="340"/>
    </row>
    <row r="6252" spans="7:39" customFormat="1" ht="18.75">
      <c r="G6252" s="121"/>
      <c r="H6252" s="120"/>
      <c r="I6252" s="122"/>
      <c r="J6252" s="306"/>
      <c r="K6252" s="115"/>
      <c r="AM6252" s="340"/>
    </row>
    <row r="6253" spans="7:39" customFormat="1" ht="18.75">
      <c r="G6253" s="121"/>
      <c r="H6253" s="120"/>
      <c r="I6253" s="122"/>
      <c r="J6253" s="306"/>
      <c r="K6253" s="115"/>
      <c r="AM6253" s="340"/>
    </row>
    <row r="6254" spans="7:39" customFormat="1" ht="18.75">
      <c r="G6254" s="121"/>
      <c r="H6254" s="120"/>
      <c r="I6254" s="122"/>
      <c r="J6254" s="306"/>
      <c r="K6254" s="115"/>
      <c r="AM6254" s="340"/>
    </row>
    <row r="6255" spans="7:39" customFormat="1" ht="18.75">
      <c r="G6255" s="121"/>
      <c r="H6255" s="120"/>
      <c r="I6255" s="122"/>
      <c r="J6255" s="306"/>
      <c r="K6255" s="115"/>
      <c r="AM6255" s="340"/>
    </row>
    <row r="6256" spans="7:39" customFormat="1" ht="18.75">
      <c r="G6256" s="121"/>
      <c r="H6256" s="120"/>
      <c r="I6256" s="122"/>
      <c r="J6256" s="306"/>
      <c r="K6256" s="115"/>
      <c r="AM6256" s="340"/>
    </row>
    <row r="6257" spans="7:39" customFormat="1" ht="18.75">
      <c r="G6257" s="121"/>
      <c r="H6257" s="120"/>
      <c r="I6257" s="122"/>
      <c r="J6257" s="306"/>
      <c r="K6257" s="115"/>
      <c r="AM6257" s="340"/>
    </row>
    <row r="6258" spans="7:39" customFormat="1" ht="18.75">
      <c r="G6258" s="121"/>
      <c r="H6258" s="120"/>
      <c r="I6258" s="122"/>
      <c r="J6258" s="306"/>
      <c r="K6258" s="115"/>
      <c r="AM6258" s="340"/>
    </row>
    <row r="6259" spans="7:39" customFormat="1" ht="18.75">
      <c r="G6259" s="121"/>
      <c r="H6259" s="120"/>
      <c r="I6259" s="122"/>
      <c r="J6259" s="306"/>
      <c r="K6259" s="115"/>
      <c r="AM6259" s="340"/>
    </row>
    <row r="6260" spans="7:39" customFormat="1" ht="18.75">
      <c r="G6260" s="121"/>
      <c r="H6260" s="120"/>
      <c r="I6260" s="122"/>
      <c r="J6260" s="306"/>
      <c r="K6260" s="115"/>
      <c r="AM6260" s="340"/>
    </row>
    <row r="6261" spans="7:39" customFormat="1" ht="18.75">
      <c r="G6261" s="121"/>
      <c r="H6261" s="120"/>
      <c r="I6261" s="122"/>
      <c r="J6261" s="306"/>
      <c r="K6261" s="115"/>
      <c r="AM6261" s="340"/>
    </row>
    <row r="6262" spans="7:39" customFormat="1" ht="18.75">
      <c r="G6262" s="121"/>
      <c r="H6262" s="120"/>
      <c r="I6262" s="122"/>
      <c r="J6262" s="306"/>
      <c r="K6262" s="115"/>
      <c r="AM6262" s="340"/>
    </row>
    <row r="6263" spans="7:39" customFormat="1" ht="18.75">
      <c r="G6263" s="121"/>
      <c r="H6263" s="120"/>
      <c r="I6263" s="122"/>
      <c r="J6263" s="306"/>
      <c r="K6263" s="115"/>
      <c r="AM6263" s="340"/>
    </row>
    <row r="6264" spans="7:39" customFormat="1" ht="18.75">
      <c r="G6264" s="121"/>
      <c r="H6264" s="120"/>
      <c r="I6264" s="122"/>
      <c r="J6264" s="306"/>
      <c r="K6264" s="115"/>
      <c r="AM6264" s="340"/>
    </row>
    <row r="6265" spans="7:39" customFormat="1" ht="18.75">
      <c r="G6265" s="121"/>
      <c r="H6265" s="120"/>
      <c r="I6265" s="122"/>
      <c r="J6265" s="306"/>
      <c r="K6265" s="115"/>
      <c r="AM6265" s="340"/>
    </row>
    <row r="6266" spans="7:39" customFormat="1" ht="18.75">
      <c r="G6266" s="121"/>
      <c r="H6266" s="120"/>
      <c r="I6266" s="122"/>
      <c r="J6266" s="306"/>
      <c r="K6266" s="115"/>
      <c r="AM6266" s="340"/>
    </row>
    <row r="6267" spans="7:39" customFormat="1" ht="18.75">
      <c r="G6267" s="121"/>
      <c r="H6267" s="120"/>
      <c r="I6267" s="122"/>
      <c r="J6267" s="306"/>
      <c r="K6267" s="115"/>
      <c r="AM6267" s="340"/>
    </row>
    <row r="6268" spans="7:39" customFormat="1" ht="18.75">
      <c r="G6268" s="121"/>
      <c r="H6268" s="120"/>
      <c r="I6268" s="122"/>
      <c r="J6268" s="306"/>
      <c r="K6268" s="115"/>
      <c r="AM6268" s="340"/>
    </row>
    <row r="6269" spans="7:39" customFormat="1" ht="18.75">
      <c r="G6269" s="121"/>
      <c r="H6269" s="120"/>
      <c r="I6269" s="122"/>
      <c r="J6269" s="306"/>
      <c r="K6269" s="115"/>
      <c r="AM6269" s="340"/>
    </row>
    <row r="6270" spans="7:39" customFormat="1" ht="18.75">
      <c r="G6270" s="121"/>
      <c r="H6270" s="120"/>
      <c r="I6270" s="122"/>
      <c r="J6270" s="306"/>
      <c r="K6270" s="115"/>
      <c r="AM6270" s="340"/>
    </row>
    <row r="6271" spans="7:39" customFormat="1" ht="18.75">
      <c r="G6271" s="121"/>
      <c r="H6271" s="120"/>
      <c r="I6271" s="122"/>
      <c r="J6271" s="306"/>
      <c r="K6271" s="115"/>
      <c r="AM6271" s="340"/>
    </row>
    <row r="6272" spans="7:39" customFormat="1" ht="18.75">
      <c r="G6272" s="121"/>
      <c r="H6272" s="120"/>
      <c r="I6272" s="122"/>
      <c r="J6272" s="306"/>
      <c r="K6272" s="115"/>
      <c r="AM6272" s="340"/>
    </row>
    <row r="6273" spans="7:39" customFormat="1" ht="18.75">
      <c r="G6273" s="121"/>
      <c r="H6273" s="120"/>
      <c r="I6273" s="122"/>
      <c r="J6273" s="306"/>
      <c r="K6273" s="115"/>
      <c r="AM6273" s="340"/>
    </row>
    <row r="6274" spans="7:39" customFormat="1" ht="18.75">
      <c r="G6274" s="121"/>
      <c r="H6274" s="120"/>
      <c r="I6274" s="122"/>
      <c r="J6274" s="306"/>
      <c r="K6274" s="115"/>
      <c r="AM6274" s="340"/>
    </row>
    <row r="6275" spans="7:39" customFormat="1" ht="18.75">
      <c r="G6275" s="121"/>
      <c r="H6275" s="120"/>
      <c r="I6275" s="122"/>
      <c r="J6275" s="306"/>
      <c r="K6275" s="115"/>
      <c r="AM6275" s="340"/>
    </row>
    <row r="6276" spans="7:39" customFormat="1" ht="18.75">
      <c r="G6276" s="121"/>
      <c r="H6276" s="120"/>
      <c r="I6276" s="122"/>
      <c r="J6276" s="306"/>
      <c r="K6276" s="115"/>
      <c r="AM6276" s="340"/>
    </row>
    <row r="6277" spans="7:39" customFormat="1" ht="18.75">
      <c r="G6277" s="121"/>
      <c r="H6277" s="120"/>
      <c r="I6277" s="122"/>
      <c r="J6277" s="306"/>
      <c r="K6277" s="115"/>
      <c r="AM6277" s="340"/>
    </row>
    <row r="6278" spans="7:39" customFormat="1" ht="18.75">
      <c r="G6278" s="121"/>
      <c r="H6278" s="120"/>
      <c r="I6278" s="122"/>
      <c r="J6278" s="306"/>
      <c r="K6278" s="115"/>
      <c r="AM6278" s="340"/>
    </row>
    <row r="6279" spans="7:39" customFormat="1" ht="18.75">
      <c r="G6279" s="121"/>
      <c r="H6279" s="120"/>
      <c r="I6279" s="122"/>
      <c r="J6279" s="306"/>
      <c r="K6279" s="115"/>
      <c r="AM6279" s="340"/>
    </row>
    <row r="6280" spans="7:39" customFormat="1" ht="18.75">
      <c r="G6280" s="121"/>
      <c r="H6280" s="120"/>
      <c r="I6280" s="122"/>
      <c r="J6280" s="306"/>
      <c r="K6280" s="115"/>
      <c r="AM6280" s="340"/>
    </row>
    <row r="6281" spans="7:39" customFormat="1" ht="18.75">
      <c r="G6281" s="121"/>
      <c r="H6281" s="120"/>
      <c r="I6281" s="122"/>
      <c r="J6281" s="306"/>
      <c r="K6281" s="115"/>
      <c r="AM6281" s="340"/>
    </row>
    <row r="6282" spans="7:39" customFormat="1" ht="18.75">
      <c r="G6282" s="121"/>
      <c r="H6282" s="120"/>
      <c r="I6282" s="122"/>
      <c r="J6282" s="306"/>
      <c r="K6282" s="115"/>
      <c r="AM6282" s="340"/>
    </row>
    <row r="6283" spans="7:39" customFormat="1" ht="18.75">
      <c r="G6283" s="121"/>
      <c r="H6283" s="120"/>
      <c r="I6283" s="122"/>
      <c r="J6283" s="306"/>
      <c r="K6283" s="115"/>
      <c r="AM6283" s="340"/>
    </row>
    <row r="6284" spans="7:39" customFormat="1" ht="18.75">
      <c r="G6284" s="121"/>
      <c r="H6284" s="120"/>
      <c r="I6284" s="122"/>
      <c r="J6284" s="306"/>
      <c r="K6284" s="115"/>
      <c r="AM6284" s="340"/>
    </row>
    <row r="6285" spans="7:39" customFormat="1" ht="18.75">
      <c r="G6285" s="121"/>
      <c r="H6285" s="120"/>
      <c r="I6285" s="122"/>
      <c r="J6285" s="306"/>
      <c r="K6285" s="115"/>
      <c r="AM6285" s="340"/>
    </row>
    <row r="6286" spans="7:39" customFormat="1" ht="18.75">
      <c r="G6286" s="121"/>
      <c r="H6286" s="120"/>
      <c r="I6286" s="122"/>
      <c r="J6286" s="306"/>
      <c r="K6286" s="115"/>
      <c r="AM6286" s="340"/>
    </row>
    <row r="6287" spans="7:39" customFormat="1" ht="18.75">
      <c r="G6287" s="121"/>
      <c r="H6287" s="120"/>
      <c r="I6287" s="122"/>
      <c r="J6287" s="306"/>
      <c r="K6287" s="115"/>
      <c r="AM6287" s="340"/>
    </row>
    <row r="6288" spans="7:39" customFormat="1" ht="18.75">
      <c r="G6288" s="121"/>
      <c r="H6288" s="120"/>
      <c r="I6288" s="122"/>
      <c r="J6288" s="306"/>
      <c r="K6288" s="115"/>
      <c r="AM6288" s="340"/>
    </row>
    <row r="6289" spans="7:39" customFormat="1" ht="18.75">
      <c r="G6289" s="121"/>
      <c r="H6289" s="120"/>
      <c r="I6289" s="122"/>
      <c r="J6289" s="306"/>
      <c r="K6289" s="115"/>
      <c r="AM6289" s="340"/>
    </row>
    <row r="6290" spans="7:39" customFormat="1" ht="18.75">
      <c r="G6290" s="121"/>
      <c r="H6290" s="120"/>
      <c r="I6290" s="122"/>
      <c r="J6290" s="306"/>
      <c r="K6290" s="115"/>
      <c r="AM6290" s="340"/>
    </row>
    <row r="6291" spans="7:39" customFormat="1" ht="18.75">
      <c r="G6291" s="121"/>
      <c r="H6291" s="120"/>
      <c r="I6291" s="122"/>
      <c r="J6291" s="306"/>
      <c r="K6291" s="115"/>
      <c r="AM6291" s="340"/>
    </row>
    <row r="6292" spans="7:39" customFormat="1" ht="18.75">
      <c r="G6292" s="121"/>
      <c r="H6292" s="120"/>
      <c r="I6292" s="122"/>
      <c r="J6292" s="306"/>
      <c r="K6292" s="115"/>
      <c r="AM6292" s="340"/>
    </row>
    <row r="6293" spans="7:39" customFormat="1" ht="18.75">
      <c r="G6293" s="121"/>
      <c r="H6293" s="120"/>
      <c r="I6293" s="122"/>
      <c r="J6293" s="306"/>
      <c r="K6293" s="115"/>
      <c r="AM6293" s="340"/>
    </row>
    <row r="6294" spans="7:39" customFormat="1" ht="18.75">
      <c r="G6294" s="121"/>
      <c r="H6294" s="120"/>
      <c r="I6294" s="122"/>
      <c r="J6294" s="306"/>
      <c r="K6294" s="115"/>
      <c r="AM6294" s="340"/>
    </row>
    <row r="6295" spans="7:39" customFormat="1" ht="18.75">
      <c r="G6295" s="121"/>
      <c r="H6295" s="120"/>
      <c r="I6295" s="122"/>
      <c r="J6295" s="306"/>
      <c r="K6295" s="115"/>
      <c r="AM6295" s="340"/>
    </row>
    <row r="6296" spans="7:39" customFormat="1" ht="18.75">
      <c r="G6296" s="121"/>
      <c r="H6296" s="120"/>
      <c r="I6296" s="122"/>
      <c r="J6296" s="306"/>
      <c r="K6296" s="115"/>
      <c r="AM6296" s="340"/>
    </row>
    <row r="6297" spans="7:39" customFormat="1" ht="18.75">
      <c r="G6297" s="121"/>
      <c r="H6297" s="120"/>
      <c r="I6297" s="122"/>
      <c r="J6297" s="306"/>
      <c r="K6297" s="115"/>
      <c r="AM6297" s="340"/>
    </row>
    <row r="6298" spans="7:39" customFormat="1" ht="18.75">
      <c r="G6298" s="121"/>
      <c r="H6298" s="120"/>
      <c r="I6298" s="122"/>
      <c r="J6298" s="306"/>
      <c r="K6298" s="115"/>
      <c r="AM6298" s="340"/>
    </row>
    <row r="6299" spans="7:39" customFormat="1" ht="18.75">
      <c r="G6299" s="121"/>
      <c r="H6299" s="120"/>
      <c r="I6299" s="122"/>
      <c r="J6299" s="306"/>
      <c r="K6299" s="115"/>
      <c r="AM6299" s="340"/>
    </row>
    <row r="6300" spans="7:39" customFormat="1" ht="18.75">
      <c r="G6300" s="121"/>
      <c r="H6300" s="120"/>
      <c r="I6300" s="122"/>
      <c r="J6300" s="306"/>
      <c r="K6300" s="115"/>
      <c r="AM6300" s="340"/>
    </row>
    <row r="6301" spans="7:39" customFormat="1" ht="18.75">
      <c r="G6301" s="121"/>
      <c r="H6301" s="120"/>
      <c r="I6301" s="122"/>
      <c r="J6301" s="306"/>
      <c r="K6301" s="115"/>
      <c r="AM6301" s="340"/>
    </row>
    <row r="6302" spans="7:39" customFormat="1" ht="18.75">
      <c r="G6302" s="121"/>
      <c r="H6302" s="120"/>
      <c r="I6302" s="122"/>
      <c r="J6302" s="306"/>
      <c r="K6302" s="115"/>
      <c r="AM6302" s="340"/>
    </row>
    <row r="6303" spans="7:39" customFormat="1" ht="18.75">
      <c r="G6303" s="121"/>
      <c r="H6303" s="120"/>
      <c r="I6303" s="122"/>
      <c r="J6303" s="306"/>
      <c r="K6303" s="115"/>
      <c r="AM6303" s="340"/>
    </row>
    <row r="6304" spans="7:39" customFormat="1" ht="18.75">
      <c r="G6304" s="121"/>
      <c r="H6304" s="120"/>
      <c r="I6304" s="122"/>
      <c r="J6304" s="306"/>
      <c r="K6304" s="115"/>
      <c r="AM6304" s="340"/>
    </row>
    <row r="6305" spans="7:39" customFormat="1" ht="18.75">
      <c r="G6305" s="121"/>
      <c r="H6305" s="120"/>
      <c r="I6305" s="122"/>
      <c r="J6305" s="306"/>
      <c r="K6305" s="115"/>
      <c r="AM6305" s="340"/>
    </row>
    <row r="6306" spans="7:39" customFormat="1" ht="18.75">
      <c r="G6306" s="121"/>
      <c r="H6306" s="120"/>
      <c r="I6306" s="122"/>
      <c r="J6306" s="306"/>
      <c r="K6306" s="115"/>
      <c r="AM6306" s="340"/>
    </row>
    <row r="6307" spans="7:39" customFormat="1" ht="18.75">
      <c r="G6307" s="121"/>
      <c r="H6307" s="120"/>
      <c r="I6307" s="122"/>
      <c r="J6307" s="306"/>
      <c r="K6307" s="115"/>
      <c r="AM6307" s="340"/>
    </row>
    <row r="6308" spans="7:39" customFormat="1" ht="18.75">
      <c r="G6308" s="121"/>
      <c r="H6308" s="120"/>
      <c r="I6308" s="122"/>
      <c r="J6308" s="306"/>
      <c r="K6308" s="115"/>
      <c r="AM6308" s="340"/>
    </row>
    <row r="6309" spans="7:39" customFormat="1" ht="18.75">
      <c r="G6309" s="121"/>
      <c r="H6309" s="120"/>
      <c r="I6309" s="122"/>
      <c r="J6309" s="306"/>
      <c r="K6309" s="115"/>
      <c r="AM6309" s="340"/>
    </row>
    <row r="6310" spans="7:39" customFormat="1" ht="18.75">
      <c r="G6310" s="121"/>
      <c r="H6310" s="120"/>
      <c r="I6310" s="122"/>
      <c r="J6310" s="306"/>
      <c r="K6310" s="115"/>
      <c r="AM6310" s="340"/>
    </row>
    <row r="6311" spans="7:39" customFormat="1" ht="18.75">
      <c r="G6311" s="121"/>
      <c r="H6311" s="120"/>
      <c r="I6311" s="122"/>
      <c r="J6311" s="306"/>
      <c r="K6311" s="115"/>
      <c r="AM6311" s="340"/>
    </row>
    <row r="6312" spans="7:39" customFormat="1" ht="18.75">
      <c r="G6312" s="121"/>
      <c r="H6312" s="120"/>
      <c r="I6312" s="122"/>
      <c r="J6312" s="306"/>
      <c r="K6312" s="115"/>
      <c r="AM6312" s="340"/>
    </row>
    <row r="6313" spans="7:39" customFormat="1" ht="18.75">
      <c r="G6313" s="121"/>
      <c r="H6313" s="120"/>
      <c r="I6313" s="122"/>
      <c r="J6313" s="306"/>
      <c r="K6313" s="115"/>
      <c r="AM6313" s="340"/>
    </row>
    <row r="6314" spans="7:39" customFormat="1" ht="18.75">
      <c r="G6314" s="121"/>
      <c r="H6314" s="120"/>
      <c r="I6314" s="122"/>
      <c r="J6314" s="306"/>
      <c r="K6314" s="115"/>
      <c r="AM6314" s="340"/>
    </row>
    <row r="6315" spans="7:39" customFormat="1" ht="18.75">
      <c r="G6315" s="121"/>
      <c r="H6315" s="120"/>
      <c r="I6315" s="122"/>
      <c r="J6315" s="306"/>
      <c r="K6315" s="115"/>
      <c r="AM6315" s="340"/>
    </row>
    <row r="6316" spans="7:39" customFormat="1" ht="18.75">
      <c r="G6316" s="121"/>
      <c r="H6316" s="120"/>
      <c r="I6316" s="122"/>
      <c r="J6316" s="306"/>
      <c r="K6316" s="115"/>
      <c r="AM6316" s="340"/>
    </row>
    <row r="6317" spans="7:39" customFormat="1" ht="18.75">
      <c r="G6317" s="121"/>
      <c r="H6317" s="120"/>
      <c r="I6317" s="122"/>
      <c r="J6317" s="306"/>
      <c r="K6317" s="115"/>
      <c r="AM6317" s="340"/>
    </row>
    <row r="6318" spans="7:39" customFormat="1" ht="18.75">
      <c r="G6318" s="121"/>
      <c r="H6318" s="120"/>
      <c r="I6318" s="122"/>
      <c r="J6318" s="306"/>
      <c r="K6318" s="115"/>
      <c r="AM6318" s="340"/>
    </row>
    <row r="6319" spans="7:39" customFormat="1" ht="18.75">
      <c r="G6319" s="121"/>
      <c r="H6319" s="120"/>
      <c r="I6319" s="122"/>
      <c r="J6319" s="306"/>
      <c r="K6319" s="115"/>
      <c r="AM6319" s="340"/>
    </row>
    <row r="6320" spans="7:39" customFormat="1" ht="18.75">
      <c r="G6320" s="121"/>
      <c r="H6320" s="120"/>
      <c r="I6320" s="122"/>
      <c r="J6320" s="306"/>
      <c r="K6320" s="115"/>
      <c r="AM6320" s="340"/>
    </row>
    <row r="6321" spans="7:39" customFormat="1" ht="18.75">
      <c r="G6321" s="121"/>
      <c r="H6321" s="120"/>
      <c r="I6321" s="122"/>
      <c r="J6321" s="306"/>
      <c r="K6321" s="115"/>
      <c r="AM6321" s="340"/>
    </row>
    <row r="6322" spans="7:39" customFormat="1" ht="18.75">
      <c r="G6322" s="121"/>
      <c r="H6322" s="120"/>
      <c r="I6322" s="122"/>
      <c r="J6322" s="306"/>
      <c r="K6322" s="115"/>
      <c r="AM6322" s="340"/>
    </row>
    <row r="6323" spans="7:39" customFormat="1" ht="18.75">
      <c r="G6323" s="121"/>
      <c r="H6323" s="120"/>
      <c r="I6323" s="122"/>
      <c r="J6323" s="306"/>
      <c r="K6323" s="115"/>
      <c r="AM6323" s="340"/>
    </row>
    <row r="6324" spans="7:39" customFormat="1" ht="18.75">
      <c r="G6324" s="121"/>
      <c r="H6324" s="120"/>
      <c r="I6324" s="122"/>
      <c r="J6324" s="306"/>
      <c r="K6324" s="115"/>
      <c r="AM6324" s="340"/>
    </row>
    <row r="6325" spans="7:39" customFormat="1" ht="18.75">
      <c r="G6325" s="121"/>
      <c r="H6325" s="120"/>
      <c r="I6325" s="122"/>
      <c r="J6325" s="306"/>
      <c r="K6325" s="115"/>
      <c r="AM6325" s="340"/>
    </row>
    <row r="6326" spans="7:39" customFormat="1" ht="18.75">
      <c r="G6326" s="121"/>
      <c r="H6326" s="120"/>
      <c r="I6326" s="122"/>
      <c r="J6326" s="306"/>
      <c r="K6326" s="115"/>
      <c r="AM6326" s="340"/>
    </row>
    <row r="6327" spans="7:39" customFormat="1" ht="18.75">
      <c r="G6327" s="121"/>
      <c r="H6327" s="120"/>
      <c r="I6327" s="122"/>
      <c r="J6327" s="306"/>
      <c r="K6327" s="115"/>
      <c r="AM6327" s="340"/>
    </row>
    <row r="6328" spans="7:39" customFormat="1" ht="18.75">
      <c r="G6328" s="121"/>
      <c r="H6328" s="120"/>
      <c r="I6328" s="122"/>
      <c r="J6328" s="306"/>
      <c r="K6328" s="115"/>
      <c r="AM6328" s="340"/>
    </row>
    <row r="6329" spans="7:39" customFormat="1" ht="18.75">
      <c r="G6329" s="121"/>
      <c r="H6329" s="120"/>
      <c r="I6329" s="122"/>
      <c r="J6329" s="306"/>
      <c r="K6329" s="115"/>
      <c r="AM6329" s="340"/>
    </row>
    <row r="6330" spans="7:39" customFormat="1" ht="18.75">
      <c r="G6330" s="121"/>
      <c r="H6330" s="120"/>
      <c r="I6330" s="122"/>
      <c r="J6330" s="306"/>
      <c r="K6330" s="115"/>
      <c r="AM6330" s="340"/>
    </row>
    <row r="6331" spans="7:39" customFormat="1" ht="18.75">
      <c r="G6331" s="121"/>
      <c r="H6331" s="120"/>
      <c r="I6331" s="122"/>
      <c r="J6331" s="306"/>
      <c r="K6331" s="115"/>
      <c r="AM6331" s="340"/>
    </row>
    <row r="6332" spans="7:39" customFormat="1" ht="18.75">
      <c r="G6332" s="121"/>
      <c r="H6332" s="120"/>
      <c r="I6332" s="122"/>
      <c r="J6332" s="306"/>
      <c r="K6332" s="115"/>
      <c r="AM6332" s="340"/>
    </row>
    <row r="6333" spans="7:39" customFormat="1" ht="18.75">
      <c r="G6333" s="121"/>
      <c r="H6333" s="120"/>
      <c r="I6333" s="122"/>
      <c r="J6333" s="306"/>
      <c r="K6333" s="115"/>
      <c r="AM6333" s="340"/>
    </row>
    <row r="6334" spans="7:39" customFormat="1" ht="18.75">
      <c r="G6334" s="121"/>
      <c r="H6334" s="120"/>
      <c r="I6334" s="122"/>
      <c r="J6334" s="306"/>
      <c r="K6334" s="115"/>
      <c r="AM6334" s="340"/>
    </row>
    <row r="6335" spans="7:39" customFormat="1" ht="18.75">
      <c r="G6335" s="121"/>
      <c r="H6335" s="120"/>
      <c r="I6335" s="122"/>
      <c r="J6335" s="306"/>
      <c r="K6335" s="115"/>
      <c r="AM6335" s="340"/>
    </row>
    <row r="6336" spans="7:39" customFormat="1" ht="18.75">
      <c r="G6336" s="121"/>
      <c r="H6336" s="120"/>
      <c r="I6336" s="122"/>
      <c r="J6336" s="306"/>
      <c r="K6336" s="115"/>
      <c r="AM6336" s="340"/>
    </row>
    <row r="6337" spans="7:39" customFormat="1" ht="18.75">
      <c r="G6337" s="121"/>
      <c r="H6337" s="120"/>
      <c r="I6337" s="122"/>
      <c r="J6337" s="306"/>
      <c r="K6337" s="115"/>
      <c r="AM6337" s="340"/>
    </row>
    <row r="6338" spans="7:39" customFormat="1" ht="18.75">
      <c r="G6338" s="121"/>
      <c r="H6338" s="120"/>
      <c r="I6338" s="122"/>
      <c r="J6338" s="306"/>
      <c r="K6338" s="115"/>
      <c r="AM6338" s="340"/>
    </row>
    <row r="6339" spans="7:39" customFormat="1" ht="18.75">
      <c r="G6339" s="121"/>
      <c r="H6339" s="120"/>
      <c r="I6339" s="122"/>
      <c r="J6339" s="306"/>
      <c r="K6339" s="115"/>
      <c r="AM6339" s="340"/>
    </row>
    <row r="6340" spans="7:39" customFormat="1" ht="18.75">
      <c r="G6340" s="121"/>
      <c r="H6340" s="120"/>
      <c r="I6340" s="122"/>
      <c r="J6340" s="306"/>
      <c r="K6340" s="115"/>
      <c r="AM6340" s="340"/>
    </row>
    <row r="6341" spans="7:39" customFormat="1" ht="18.75">
      <c r="G6341" s="121"/>
      <c r="H6341" s="120"/>
      <c r="I6341" s="122"/>
      <c r="J6341" s="306"/>
      <c r="K6341" s="115"/>
      <c r="AM6341" s="340"/>
    </row>
    <row r="6342" spans="7:39" customFormat="1" ht="18.75">
      <c r="G6342" s="121"/>
      <c r="H6342" s="120"/>
      <c r="I6342" s="122"/>
      <c r="J6342" s="306"/>
      <c r="K6342" s="115"/>
      <c r="AM6342" s="340"/>
    </row>
    <row r="6343" spans="7:39" customFormat="1" ht="18.75">
      <c r="G6343" s="121"/>
      <c r="H6343" s="120"/>
      <c r="I6343" s="122"/>
      <c r="J6343" s="306"/>
      <c r="K6343" s="115"/>
      <c r="AM6343" s="340"/>
    </row>
    <row r="6344" spans="7:39" customFormat="1" ht="18.75">
      <c r="G6344" s="121"/>
      <c r="H6344" s="120"/>
      <c r="I6344" s="122"/>
      <c r="J6344" s="306"/>
      <c r="K6344" s="115"/>
      <c r="AM6344" s="340"/>
    </row>
    <row r="6345" spans="7:39" customFormat="1" ht="18.75">
      <c r="G6345" s="121"/>
      <c r="H6345" s="120"/>
      <c r="I6345" s="122"/>
      <c r="J6345" s="306"/>
      <c r="K6345" s="115"/>
      <c r="AM6345" s="340"/>
    </row>
    <row r="6346" spans="7:39" customFormat="1" ht="18.75">
      <c r="G6346" s="121"/>
      <c r="H6346" s="120"/>
      <c r="I6346" s="122"/>
      <c r="J6346" s="306"/>
      <c r="K6346" s="115"/>
      <c r="AM6346" s="340"/>
    </row>
    <row r="6347" spans="7:39" customFormat="1" ht="18.75">
      <c r="G6347" s="121"/>
      <c r="H6347" s="120"/>
      <c r="I6347" s="122"/>
      <c r="J6347" s="306"/>
      <c r="K6347" s="115"/>
      <c r="AM6347" s="340"/>
    </row>
    <row r="6348" spans="7:39" customFormat="1" ht="18.75">
      <c r="G6348" s="121"/>
      <c r="H6348" s="120"/>
      <c r="I6348" s="122"/>
      <c r="J6348" s="306"/>
      <c r="K6348" s="115"/>
      <c r="AM6348" s="340"/>
    </row>
    <row r="6349" spans="7:39" customFormat="1" ht="18.75">
      <c r="G6349" s="121"/>
      <c r="H6349" s="120"/>
      <c r="I6349" s="122"/>
      <c r="J6349" s="306"/>
      <c r="K6349" s="115"/>
      <c r="AM6349" s="340"/>
    </row>
    <row r="6350" spans="7:39" customFormat="1" ht="18.75">
      <c r="G6350" s="121"/>
      <c r="H6350" s="120"/>
      <c r="I6350" s="122"/>
      <c r="J6350" s="306"/>
      <c r="K6350" s="115"/>
      <c r="AM6350" s="340"/>
    </row>
    <row r="6351" spans="7:39" customFormat="1" ht="18.75">
      <c r="G6351" s="121"/>
      <c r="H6351" s="120"/>
      <c r="I6351" s="122"/>
      <c r="J6351" s="306"/>
      <c r="K6351" s="115"/>
      <c r="AM6351" s="340"/>
    </row>
    <row r="6352" spans="7:39" customFormat="1" ht="18.75">
      <c r="G6352" s="121"/>
      <c r="H6352" s="120"/>
      <c r="I6352" s="122"/>
      <c r="J6352" s="306"/>
      <c r="K6352" s="115"/>
      <c r="AM6352" s="340"/>
    </row>
    <row r="6353" spans="7:39" customFormat="1" ht="18.75">
      <c r="G6353" s="121"/>
      <c r="H6353" s="120"/>
      <c r="I6353" s="122"/>
      <c r="J6353" s="306"/>
      <c r="K6353" s="115"/>
      <c r="AM6353" s="340"/>
    </row>
    <row r="6354" spans="7:39" customFormat="1" ht="18.75">
      <c r="G6354" s="121"/>
      <c r="H6354" s="120"/>
      <c r="I6354" s="122"/>
      <c r="J6354" s="306"/>
      <c r="K6354" s="115"/>
      <c r="AM6354" s="340"/>
    </row>
    <row r="6355" spans="7:39" customFormat="1" ht="18.75">
      <c r="G6355" s="121"/>
      <c r="H6355" s="120"/>
      <c r="I6355" s="122"/>
      <c r="J6355" s="306"/>
      <c r="K6355" s="115"/>
      <c r="AM6355" s="340"/>
    </row>
    <row r="6356" spans="7:39" customFormat="1" ht="18.75">
      <c r="G6356" s="121"/>
      <c r="H6356" s="120"/>
      <c r="I6356" s="122"/>
      <c r="J6356" s="306"/>
      <c r="K6356" s="115"/>
      <c r="AM6356" s="340"/>
    </row>
    <row r="6357" spans="7:39" customFormat="1" ht="18.75">
      <c r="G6357" s="121"/>
      <c r="H6357" s="120"/>
      <c r="I6357" s="122"/>
      <c r="J6357" s="306"/>
      <c r="K6357" s="115"/>
      <c r="AM6357" s="340"/>
    </row>
    <row r="6358" spans="7:39" customFormat="1" ht="18.75">
      <c r="G6358" s="121"/>
      <c r="H6358" s="120"/>
      <c r="I6358" s="122"/>
      <c r="J6358" s="306"/>
      <c r="K6358" s="115"/>
      <c r="AM6358" s="340"/>
    </row>
    <row r="6359" spans="7:39" customFormat="1" ht="18.75">
      <c r="G6359" s="121"/>
      <c r="H6359" s="120"/>
      <c r="I6359" s="122"/>
      <c r="J6359" s="306"/>
      <c r="K6359" s="115"/>
      <c r="AM6359" s="340"/>
    </row>
    <row r="6360" spans="7:39" customFormat="1" ht="18.75">
      <c r="G6360" s="121"/>
      <c r="H6360" s="120"/>
      <c r="I6360" s="122"/>
      <c r="J6360" s="306"/>
      <c r="K6360" s="115"/>
      <c r="AM6360" s="340"/>
    </row>
    <row r="6361" spans="7:39" customFormat="1" ht="18.75">
      <c r="G6361" s="121"/>
      <c r="H6361" s="120"/>
      <c r="I6361" s="122"/>
      <c r="J6361" s="306"/>
      <c r="K6361" s="115"/>
      <c r="AM6361" s="340"/>
    </row>
    <row r="6362" spans="7:39" customFormat="1" ht="18.75">
      <c r="G6362" s="121"/>
      <c r="H6362" s="120"/>
      <c r="I6362" s="122"/>
      <c r="J6362" s="306"/>
      <c r="K6362" s="115"/>
      <c r="AM6362" s="340"/>
    </row>
    <row r="6363" spans="7:39" customFormat="1" ht="18.75">
      <c r="G6363" s="121"/>
      <c r="H6363" s="120"/>
      <c r="I6363" s="122"/>
      <c r="J6363" s="306"/>
      <c r="K6363" s="115"/>
      <c r="AM6363" s="340"/>
    </row>
    <row r="6364" spans="7:39" customFormat="1" ht="18.75">
      <c r="G6364" s="121"/>
      <c r="H6364" s="120"/>
      <c r="I6364" s="122"/>
      <c r="J6364" s="306"/>
      <c r="K6364" s="115"/>
      <c r="AM6364" s="340"/>
    </row>
    <row r="6365" spans="7:39" customFormat="1" ht="18.75">
      <c r="G6365" s="121"/>
      <c r="H6365" s="120"/>
      <c r="I6365" s="122"/>
      <c r="J6365" s="306"/>
      <c r="K6365" s="115"/>
      <c r="AM6365" s="340"/>
    </row>
    <row r="6366" spans="7:39" customFormat="1" ht="18.75">
      <c r="G6366" s="121"/>
      <c r="H6366" s="120"/>
      <c r="I6366" s="122"/>
      <c r="J6366" s="306"/>
      <c r="K6366" s="115"/>
      <c r="AM6366" s="340"/>
    </row>
    <row r="6367" spans="7:39" customFormat="1" ht="18.75">
      <c r="G6367" s="121"/>
      <c r="H6367" s="120"/>
      <c r="I6367" s="122"/>
      <c r="J6367" s="306"/>
      <c r="K6367" s="115"/>
      <c r="AM6367" s="340"/>
    </row>
    <row r="6368" spans="7:39" customFormat="1" ht="18.75">
      <c r="G6368" s="121"/>
      <c r="H6368" s="120"/>
      <c r="I6368" s="122"/>
      <c r="J6368" s="306"/>
      <c r="K6368" s="115"/>
      <c r="AM6368" s="340"/>
    </row>
    <row r="6369" spans="7:39" customFormat="1" ht="18.75">
      <c r="G6369" s="121"/>
      <c r="H6369" s="120"/>
      <c r="I6369" s="122"/>
      <c r="J6369" s="306"/>
      <c r="K6369" s="115"/>
      <c r="AM6369" s="340"/>
    </row>
    <row r="6370" spans="7:39" customFormat="1" ht="18.75">
      <c r="G6370" s="121"/>
      <c r="H6370" s="120"/>
      <c r="I6370" s="122"/>
      <c r="J6370" s="306"/>
      <c r="K6370" s="115"/>
      <c r="AM6370" s="340"/>
    </row>
    <row r="6371" spans="7:39" customFormat="1" ht="18.75">
      <c r="G6371" s="121"/>
      <c r="H6371" s="120"/>
      <c r="I6371" s="122"/>
      <c r="J6371" s="306"/>
      <c r="K6371" s="115"/>
      <c r="AM6371" s="340"/>
    </row>
    <row r="6372" spans="7:39" customFormat="1" ht="18.75">
      <c r="G6372" s="121"/>
      <c r="H6372" s="120"/>
      <c r="I6372" s="122"/>
      <c r="J6372" s="306"/>
      <c r="K6372" s="115"/>
      <c r="AM6372" s="340"/>
    </row>
    <row r="6373" spans="7:39" customFormat="1" ht="18.75">
      <c r="G6373" s="121"/>
      <c r="H6373" s="120"/>
      <c r="I6373" s="122"/>
      <c r="J6373" s="306"/>
      <c r="K6373" s="115"/>
      <c r="AM6373" s="340"/>
    </row>
    <row r="6374" spans="7:39" customFormat="1" ht="18.75">
      <c r="G6374" s="121"/>
      <c r="H6374" s="120"/>
      <c r="I6374" s="122"/>
      <c r="J6374" s="306"/>
      <c r="K6374" s="115"/>
      <c r="AM6374" s="340"/>
    </row>
    <row r="6375" spans="7:39" customFormat="1" ht="18.75">
      <c r="G6375" s="121"/>
      <c r="H6375" s="120"/>
      <c r="I6375" s="122"/>
      <c r="J6375" s="306"/>
      <c r="K6375" s="115"/>
      <c r="AM6375" s="340"/>
    </row>
    <row r="6376" spans="7:39" customFormat="1" ht="18.75">
      <c r="G6376" s="121"/>
      <c r="H6376" s="120"/>
      <c r="I6376" s="122"/>
      <c r="J6376" s="306"/>
      <c r="K6376" s="115"/>
      <c r="AM6376" s="340"/>
    </row>
    <row r="6377" spans="7:39" customFormat="1" ht="18.75">
      <c r="G6377" s="121"/>
      <c r="H6377" s="120"/>
      <c r="I6377" s="122"/>
      <c r="J6377" s="306"/>
      <c r="K6377" s="115"/>
      <c r="AM6377" s="340"/>
    </row>
    <row r="6378" spans="7:39" customFormat="1" ht="18.75">
      <c r="G6378" s="121"/>
      <c r="H6378" s="120"/>
      <c r="I6378" s="122"/>
      <c r="J6378" s="306"/>
      <c r="K6378" s="115"/>
      <c r="AM6378" s="340"/>
    </row>
    <row r="6379" spans="7:39" customFormat="1" ht="18.75">
      <c r="G6379" s="121"/>
      <c r="H6379" s="120"/>
      <c r="I6379" s="122"/>
      <c r="J6379" s="306"/>
      <c r="K6379" s="115"/>
      <c r="AM6379" s="340"/>
    </row>
    <row r="6380" spans="7:39" customFormat="1" ht="18.75">
      <c r="G6380" s="121"/>
      <c r="H6380" s="120"/>
      <c r="I6380" s="122"/>
      <c r="J6380" s="306"/>
      <c r="K6380" s="115"/>
      <c r="AM6380" s="340"/>
    </row>
    <row r="6381" spans="7:39" customFormat="1" ht="18.75">
      <c r="G6381" s="121"/>
      <c r="H6381" s="120"/>
      <c r="I6381" s="122"/>
      <c r="J6381" s="306"/>
      <c r="K6381" s="115"/>
      <c r="AM6381" s="340"/>
    </row>
    <row r="6382" spans="7:39" customFormat="1" ht="18.75">
      <c r="G6382" s="121"/>
      <c r="H6382" s="120"/>
      <c r="I6382" s="122"/>
      <c r="J6382" s="306"/>
      <c r="K6382" s="115"/>
      <c r="AM6382" s="340"/>
    </row>
    <row r="6383" spans="7:39" customFormat="1" ht="18.75">
      <c r="G6383" s="121"/>
      <c r="H6383" s="120"/>
      <c r="I6383" s="122"/>
      <c r="J6383" s="306"/>
      <c r="K6383" s="115"/>
      <c r="AM6383" s="340"/>
    </row>
    <row r="6384" spans="7:39" customFormat="1" ht="18.75">
      <c r="G6384" s="121"/>
      <c r="H6384" s="120"/>
      <c r="I6384" s="122"/>
      <c r="J6384" s="306"/>
      <c r="K6384" s="115"/>
      <c r="AM6384" s="340"/>
    </row>
    <row r="6385" spans="7:39" customFormat="1" ht="18.75">
      <c r="G6385" s="121"/>
      <c r="H6385" s="120"/>
      <c r="I6385" s="122"/>
      <c r="J6385" s="306"/>
      <c r="K6385" s="115"/>
      <c r="AM6385" s="340"/>
    </row>
    <row r="6386" spans="7:39" customFormat="1" ht="18.75">
      <c r="G6386" s="121"/>
      <c r="H6386" s="120"/>
      <c r="I6386" s="122"/>
      <c r="J6386" s="306"/>
      <c r="K6386" s="115"/>
      <c r="AM6386" s="340"/>
    </row>
    <row r="6387" spans="7:39" customFormat="1" ht="18.75">
      <c r="G6387" s="121"/>
      <c r="H6387" s="120"/>
      <c r="I6387" s="122"/>
      <c r="J6387" s="306"/>
      <c r="K6387" s="115"/>
      <c r="AM6387" s="340"/>
    </row>
    <row r="6388" spans="7:39" customFormat="1" ht="18.75">
      <c r="G6388" s="121"/>
      <c r="H6388" s="120"/>
      <c r="I6388" s="122"/>
      <c r="J6388" s="306"/>
      <c r="K6388" s="115"/>
      <c r="AM6388" s="340"/>
    </row>
    <row r="6389" spans="7:39" customFormat="1" ht="18.75">
      <c r="G6389" s="121"/>
      <c r="H6389" s="120"/>
      <c r="I6389" s="122"/>
      <c r="J6389" s="306"/>
      <c r="K6389" s="115"/>
      <c r="AM6389" s="340"/>
    </row>
    <row r="6390" spans="7:39" customFormat="1" ht="18.75">
      <c r="G6390" s="121"/>
      <c r="H6390" s="120"/>
      <c r="I6390" s="122"/>
      <c r="J6390" s="306"/>
      <c r="K6390" s="115"/>
      <c r="AM6390" s="340"/>
    </row>
    <row r="6391" spans="7:39" customFormat="1" ht="18.75">
      <c r="G6391" s="121"/>
      <c r="H6391" s="120"/>
      <c r="I6391" s="122"/>
      <c r="J6391" s="306"/>
      <c r="K6391" s="115"/>
      <c r="AM6391" s="340"/>
    </row>
    <row r="6392" spans="7:39" customFormat="1" ht="18.75">
      <c r="G6392" s="121"/>
      <c r="H6392" s="120"/>
      <c r="I6392" s="122"/>
      <c r="J6392" s="306"/>
      <c r="K6392" s="115"/>
      <c r="AM6392" s="340"/>
    </row>
    <row r="6393" spans="7:39" customFormat="1" ht="18.75">
      <c r="G6393" s="121"/>
      <c r="H6393" s="120"/>
      <c r="I6393" s="122"/>
      <c r="J6393" s="306"/>
      <c r="K6393" s="115"/>
      <c r="AM6393" s="340"/>
    </row>
    <row r="6394" spans="7:39" customFormat="1" ht="18.75">
      <c r="G6394" s="121"/>
      <c r="H6394" s="120"/>
      <c r="I6394" s="122"/>
      <c r="J6394" s="306"/>
      <c r="K6394" s="115"/>
      <c r="AM6394" s="340"/>
    </row>
    <row r="6395" spans="7:39" customFormat="1" ht="18.75">
      <c r="G6395" s="121"/>
      <c r="H6395" s="120"/>
      <c r="I6395" s="122"/>
      <c r="J6395" s="306"/>
      <c r="K6395" s="115"/>
      <c r="AM6395" s="340"/>
    </row>
    <row r="6396" spans="7:39" customFormat="1" ht="18.75">
      <c r="G6396" s="121"/>
      <c r="H6396" s="120"/>
      <c r="I6396" s="122"/>
      <c r="J6396" s="306"/>
      <c r="K6396" s="115"/>
      <c r="AM6396" s="340"/>
    </row>
    <row r="6397" spans="7:39" customFormat="1" ht="18.75">
      <c r="G6397" s="121"/>
      <c r="H6397" s="120"/>
      <c r="I6397" s="122"/>
      <c r="J6397" s="306"/>
      <c r="K6397" s="115"/>
      <c r="AM6397" s="340"/>
    </row>
    <row r="6398" spans="7:39" customFormat="1" ht="18.75">
      <c r="G6398" s="121"/>
      <c r="H6398" s="120"/>
      <c r="I6398" s="122"/>
      <c r="J6398" s="306"/>
      <c r="K6398" s="115"/>
      <c r="AM6398" s="340"/>
    </row>
    <row r="6399" spans="7:39" customFormat="1" ht="18.75">
      <c r="G6399" s="121"/>
      <c r="H6399" s="120"/>
      <c r="I6399" s="122"/>
      <c r="J6399" s="306"/>
      <c r="K6399" s="115"/>
      <c r="AM6399" s="340"/>
    </row>
    <row r="6400" spans="7:39" customFormat="1" ht="18.75">
      <c r="G6400" s="121"/>
      <c r="H6400" s="120"/>
      <c r="I6400" s="122"/>
      <c r="J6400" s="306"/>
      <c r="K6400" s="115"/>
      <c r="AM6400" s="340"/>
    </row>
    <row r="6401" spans="7:39" customFormat="1" ht="18.75">
      <c r="G6401" s="121"/>
      <c r="H6401" s="120"/>
      <c r="I6401" s="122"/>
      <c r="J6401" s="306"/>
      <c r="K6401" s="115"/>
      <c r="AM6401" s="340"/>
    </row>
    <row r="6402" spans="7:39" customFormat="1" ht="18.75">
      <c r="G6402" s="121"/>
      <c r="H6402" s="120"/>
      <c r="I6402" s="122"/>
      <c r="J6402" s="306"/>
      <c r="K6402" s="115"/>
      <c r="AM6402" s="340"/>
    </row>
    <row r="6403" spans="7:39" customFormat="1" ht="18.75">
      <c r="G6403" s="121"/>
      <c r="H6403" s="120"/>
      <c r="I6403" s="122"/>
      <c r="J6403" s="306"/>
      <c r="K6403" s="115"/>
      <c r="AM6403" s="340"/>
    </row>
    <row r="6404" spans="7:39" customFormat="1" ht="18.75">
      <c r="G6404" s="121"/>
      <c r="H6404" s="120"/>
      <c r="I6404" s="122"/>
      <c r="J6404" s="306"/>
      <c r="K6404" s="115"/>
      <c r="AM6404" s="340"/>
    </row>
    <row r="6405" spans="7:39" customFormat="1" ht="18.75">
      <c r="G6405" s="121"/>
      <c r="H6405" s="120"/>
      <c r="I6405" s="122"/>
      <c r="J6405" s="306"/>
      <c r="K6405" s="115"/>
      <c r="AM6405" s="340"/>
    </row>
    <row r="6406" spans="7:39" customFormat="1" ht="18.75">
      <c r="G6406" s="121"/>
      <c r="H6406" s="120"/>
      <c r="I6406" s="122"/>
      <c r="J6406" s="306"/>
      <c r="K6406" s="115"/>
      <c r="AM6406" s="340"/>
    </row>
    <row r="6407" spans="7:39" customFormat="1" ht="18.75">
      <c r="G6407" s="121"/>
      <c r="H6407" s="120"/>
      <c r="I6407" s="122"/>
      <c r="J6407" s="306"/>
      <c r="K6407" s="115"/>
      <c r="AM6407" s="340"/>
    </row>
    <row r="6408" spans="7:39" customFormat="1" ht="18.75">
      <c r="G6408" s="121"/>
      <c r="H6408" s="120"/>
      <c r="I6408" s="122"/>
      <c r="J6408" s="306"/>
      <c r="K6408" s="115"/>
      <c r="AM6408" s="340"/>
    </row>
    <row r="6409" spans="7:39" customFormat="1" ht="18.75">
      <c r="G6409" s="121"/>
      <c r="H6409" s="120"/>
      <c r="I6409" s="122"/>
      <c r="J6409" s="306"/>
      <c r="K6409" s="115"/>
      <c r="AM6409" s="340"/>
    </row>
    <row r="6410" spans="7:39" customFormat="1" ht="18.75">
      <c r="G6410" s="121"/>
      <c r="H6410" s="120"/>
      <c r="I6410" s="122"/>
      <c r="J6410" s="306"/>
      <c r="K6410" s="115"/>
      <c r="AM6410" s="340"/>
    </row>
    <row r="6411" spans="7:39" customFormat="1" ht="18.75">
      <c r="G6411" s="121"/>
      <c r="H6411" s="120"/>
      <c r="I6411" s="122"/>
      <c r="J6411" s="306"/>
      <c r="K6411" s="115"/>
      <c r="AM6411" s="340"/>
    </row>
    <row r="6412" spans="7:39" customFormat="1" ht="18.75">
      <c r="G6412" s="121"/>
      <c r="H6412" s="120"/>
      <c r="I6412" s="122"/>
      <c r="J6412" s="306"/>
      <c r="K6412" s="115"/>
      <c r="AM6412" s="340"/>
    </row>
    <row r="6413" spans="7:39" customFormat="1" ht="18.75">
      <c r="G6413" s="121"/>
      <c r="H6413" s="120"/>
      <c r="I6413" s="122"/>
      <c r="J6413" s="306"/>
      <c r="K6413" s="115"/>
      <c r="AM6413" s="340"/>
    </row>
    <row r="6414" spans="7:39" customFormat="1" ht="18.75">
      <c r="G6414" s="121"/>
      <c r="H6414" s="120"/>
      <c r="I6414" s="122"/>
      <c r="J6414" s="306"/>
      <c r="K6414" s="115"/>
      <c r="AM6414" s="340"/>
    </row>
    <row r="6415" spans="7:39" customFormat="1" ht="18.75">
      <c r="G6415" s="121"/>
      <c r="H6415" s="120"/>
      <c r="I6415" s="122"/>
      <c r="J6415" s="306"/>
      <c r="K6415" s="115"/>
      <c r="AM6415" s="340"/>
    </row>
    <row r="6416" spans="7:39" customFormat="1" ht="18.75">
      <c r="G6416" s="121"/>
      <c r="H6416" s="120"/>
      <c r="I6416" s="122"/>
      <c r="J6416" s="306"/>
      <c r="K6416" s="115"/>
      <c r="AM6416" s="340"/>
    </row>
    <row r="6417" spans="7:39" customFormat="1" ht="18.75">
      <c r="G6417" s="121"/>
      <c r="H6417" s="120"/>
      <c r="I6417" s="122"/>
      <c r="J6417" s="306"/>
      <c r="K6417" s="115"/>
      <c r="AM6417" s="340"/>
    </row>
    <row r="6418" spans="7:39" customFormat="1" ht="18.75">
      <c r="G6418" s="121"/>
      <c r="H6418" s="120"/>
      <c r="I6418" s="122"/>
      <c r="J6418" s="306"/>
      <c r="K6418" s="115"/>
      <c r="AM6418" s="340"/>
    </row>
    <row r="6419" spans="7:39" customFormat="1" ht="18.75">
      <c r="G6419" s="121"/>
      <c r="H6419" s="120"/>
      <c r="I6419" s="122"/>
      <c r="J6419" s="306"/>
      <c r="K6419" s="115"/>
      <c r="AM6419" s="340"/>
    </row>
    <row r="6420" spans="7:39" customFormat="1" ht="18.75">
      <c r="G6420" s="121"/>
      <c r="H6420" s="120"/>
      <c r="I6420" s="122"/>
      <c r="J6420" s="306"/>
      <c r="K6420" s="115"/>
      <c r="AM6420" s="340"/>
    </row>
    <row r="6421" spans="7:39" customFormat="1" ht="18.75">
      <c r="G6421" s="121"/>
      <c r="H6421" s="120"/>
      <c r="I6421" s="122"/>
      <c r="J6421" s="306"/>
      <c r="K6421" s="115"/>
      <c r="AM6421" s="340"/>
    </row>
    <row r="6422" spans="7:39" customFormat="1" ht="18.75">
      <c r="G6422" s="121"/>
      <c r="H6422" s="120"/>
      <c r="I6422" s="122"/>
      <c r="J6422" s="306"/>
      <c r="K6422" s="115"/>
      <c r="AM6422" s="340"/>
    </row>
    <row r="6423" spans="7:39" customFormat="1" ht="18.75">
      <c r="G6423" s="121"/>
      <c r="H6423" s="120"/>
      <c r="I6423" s="122"/>
      <c r="J6423" s="306"/>
      <c r="K6423" s="115"/>
      <c r="AM6423" s="340"/>
    </row>
    <row r="6424" spans="7:39" customFormat="1" ht="18.75">
      <c r="G6424" s="121"/>
      <c r="H6424" s="120"/>
      <c r="I6424" s="122"/>
      <c r="J6424" s="306"/>
      <c r="K6424" s="115"/>
      <c r="AM6424" s="340"/>
    </row>
    <row r="6425" spans="7:39" customFormat="1" ht="18.75">
      <c r="G6425" s="121"/>
      <c r="H6425" s="120"/>
      <c r="I6425" s="122"/>
      <c r="J6425" s="306"/>
      <c r="K6425" s="115"/>
      <c r="AM6425" s="340"/>
    </row>
    <row r="6426" spans="7:39" customFormat="1" ht="18.75">
      <c r="G6426" s="121"/>
      <c r="H6426" s="120"/>
      <c r="I6426" s="122"/>
      <c r="J6426" s="306"/>
      <c r="K6426" s="115"/>
      <c r="AM6426" s="340"/>
    </row>
    <row r="6427" spans="7:39" customFormat="1" ht="18.75">
      <c r="G6427" s="121"/>
      <c r="H6427" s="120"/>
      <c r="I6427" s="122"/>
      <c r="J6427" s="306"/>
      <c r="K6427" s="115"/>
      <c r="AM6427" s="340"/>
    </row>
    <row r="6428" spans="7:39" customFormat="1" ht="18.75">
      <c r="G6428" s="121"/>
      <c r="H6428" s="120"/>
      <c r="I6428" s="122"/>
      <c r="J6428" s="306"/>
      <c r="K6428" s="115"/>
      <c r="AM6428" s="340"/>
    </row>
    <row r="6429" spans="7:39" customFormat="1" ht="18.75">
      <c r="G6429" s="121"/>
      <c r="H6429" s="120"/>
      <c r="I6429" s="122"/>
      <c r="J6429" s="306"/>
      <c r="K6429" s="115"/>
      <c r="AM6429" s="340"/>
    </row>
    <row r="6430" spans="7:39" customFormat="1" ht="18.75">
      <c r="G6430" s="121"/>
      <c r="H6430" s="120"/>
      <c r="I6430" s="122"/>
      <c r="J6430" s="306"/>
      <c r="K6430" s="115"/>
      <c r="AM6430" s="340"/>
    </row>
    <row r="6431" spans="7:39" customFormat="1" ht="18.75">
      <c r="G6431" s="121"/>
      <c r="H6431" s="120"/>
      <c r="I6431" s="122"/>
      <c r="J6431" s="306"/>
      <c r="K6431" s="115"/>
      <c r="AM6431" s="340"/>
    </row>
    <row r="6432" spans="7:39" customFormat="1" ht="18.75">
      <c r="G6432" s="121"/>
      <c r="H6432" s="120"/>
      <c r="I6432" s="122"/>
      <c r="J6432" s="306"/>
      <c r="K6432" s="115"/>
      <c r="AM6432" s="340"/>
    </row>
    <row r="6433" spans="7:39" customFormat="1" ht="18.75">
      <c r="G6433" s="121"/>
      <c r="H6433" s="120"/>
      <c r="I6433" s="122"/>
      <c r="J6433" s="306"/>
      <c r="K6433" s="115"/>
      <c r="AM6433" s="340"/>
    </row>
    <row r="6434" spans="7:39" customFormat="1" ht="18.75">
      <c r="G6434" s="121"/>
      <c r="H6434" s="120"/>
      <c r="I6434" s="122"/>
      <c r="J6434" s="306"/>
      <c r="K6434" s="115"/>
      <c r="AM6434" s="340"/>
    </row>
    <row r="6435" spans="7:39" customFormat="1" ht="18.75">
      <c r="G6435" s="121"/>
      <c r="H6435" s="120"/>
      <c r="I6435" s="122"/>
      <c r="J6435" s="306"/>
      <c r="K6435" s="115"/>
      <c r="AM6435" s="340"/>
    </row>
    <row r="6436" spans="7:39" customFormat="1" ht="18.75">
      <c r="G6436" s="121"/>
      <c r="H6436" s="120"/>
      <c r="I6436" s="122"/>
      <c r="J6436" s="306"/>
      <c r="K6436" s="115"/>
      <c r="AM6436" s="340"/>
    </row>
    <row r="6437" spans="7:39" customFormat="1" ht="18.75">
      <c r="G6437" s="121"/>
      <c r="H6437" s="120"/>
      <c r="I6437" s="122"/>
      <c r="J6437" s="306"/>
      <c r="K6437" s="115"/>
      <c r="AM6437" s="340"/>
    </row>
    <row r="6438" spans="7:39" customFormat="1" ht="18.75">
      <c r="G6438" s="121"/>
      <c r="H6438" s="120"/>
      <c r="I6438" s="122"/>
      <c r="J6438" s="306"/>
      <c r="K6438" s="115"/>
      <c r="AM6438" s="340"/>
    </row>
    <row r="6439" spans="7:39" customFormat="1" ht="18.75">
      <c r="G6439" s="121"/>
      <c r="H6439" s="120"/>
      <c r="I6439" s="122"/>
      <c r="J6439" s="306"/>
      <c r="K6439" s="115"/>
      <c r="AM6439" s="340"/>
    </row>
    <row r="6440" spans="7:39" customFormat="1" ht="18.75">
      <c r="G6440" s="121"/>
      <c r="H6440" s="120"/>
      <c r="I6440" s="122"/>
      <c r="J6440" s="306"/>
      <c r="K6440" s="115"/>
      <c r="AM6440" s="340"/>
    </row>
    <row r="6441" spans="7:39" customFormat="1" ht="18.75">
      <c r="G6441" s="121"/>
      <c r="H6441" s="120"/>
      <c r="I6441" s="122"/>
      <c r="J6441" s="306"/>
      <c r="K6441" s="115"/>
      <c r="AM6441" s="340"/>
    </row>
    <row r="6442" spans="7:39" customFormat="1" ht="18.75">
      <c r="G6442" s="121"/>
      <c r="H6442" s="120"/>
      <c r="I6442" s="122"/>
      <c r="J6442" s="306"/>
      <c r="K6442" s="115"/>
      <c r="AM6442" s="340"/>
    </row>
    <row r="6443" spans="7:39" customFormat="1" ht="18.75">
      <c r="G6443" s="121"/>
      <c r="H6443" s="120"/>
      <c r="I6443" s="122"/>
      <c r="J6443" s="306"/>
      <c r="K6443" s="115"/>
      <c r="AM6443" s="340"/>
    </row>
    <row r="6444" spans="7:39" customFormat="1" ht="18.75">
      <c r="G6444" s="121"/>
      <c r="H6444" s="120"/>
      <c r="I6444" s="122"/>
      <c r="J6444" s="306"/>
      <c r="K6444" s="115"/>
      <c r="AM6444" s="340"/>
    </row>
    <row r="6445" spans="7:39" customFormat="1" ht="18.75">
      <c r="G6445" s="121"/>
      <c r="H6445" s="120"/>
      <c r="I6445" s="122"/>
      <c r="J6445" s="306"/>
      <c r="K6445" s="115"/>
      <c r="AM6445" s="340"/>
    </row>
    <row r="6446" spans="7:39" customFormat="1" ht="18.75">
      <c r="G6446" s="121"/>
      <c r="H6446" s="120"/>
      <c r="I6446" s="122"/>
      <c r="J6446" s="306"/>
      <c r="K6446" s="115"/>
      <c r="AM6446" s="340"/>
    </row>
    <row r="6447" spans="7:39" customFormat="1" ht="18.75">
      <c r="G6447" s="121"/>
      <c r="H6447" s="120"/>
      <c r="I6447" s="122"/>
      <c r="J6447" s="306"/>
      <c r="K6447" s="115"/>
      <c r="AM6447" s="340"/>
    </row>
    <row r="6448" spans="7:39" customFormat="1" ht="18.75">
      <c r="G6448" s="121"/>
      <c r="H6448" s="120"/>
      <c r="I6448" s="122"/>
      <c r="J6448" s="306"/>
      <c r="K6448" s="115"/>
      <c r="AM6448" s="340"/>
    </row>
    <row r="6449" spans="7:39" customFormat="1" ht="18.75">
      <c r="G6449" s="121"/>
      <c r="H6449" s="120"/>
      <c r="I6449" s="122"/>
      <c r="J6449" s="306"/>
      <c r="K6449" s="115"/>
      <c r="AM6449" s="340"/>
    </row>
    <row r="6450" spans="7:39" customFormat="1" ht="18.75">
      <c r="G6450" s="121"/>
      <c r="H6450" s="120"/>
      <c r="I6450" s="122"/>
      <c r="J6450" s="306"/>
      <c r="K6450" s="115"/>
      <c r="AM6450" s="340"/>
    </row>
    <row r="6451" spans="7:39" customFormat="1" ht="18.75">
      <c r="G6451" s="121"/>
      <c r="H6451" s="120"/>
      <c r="I6451" s="122"/>
      <c r="J6451" s="306"/>
      <c r="K6451" s="115"/>
      <c r="AM6451" s="340"/>
    </row>
    <row r="6452" spans="7:39" customFormat="1" ht="18.75">
      <c r="G6452" s="121"/>
      <c r="H6452" s="120"/>
      <c r="I6452" s="122"/>
      <c r="J6452" s="306"/>
      <c r="K6452" s="115"/>
      <c r="AM6452" s="340"/>
    </row>
    <row r="6453" spans="7:39" customFormat="1" ht="18.75">
      <c r="G6453" s="121"/>
      <c r="H6453" s="120"/>
      <c r="I6453" s="122"/>
      <c r="J6453" s="306"/>
      <c r="K6453" s="115"/>
      <c r="AM6453" s="340"/>
    </row>
    <row r="6454" spans="7:39" customFormat="1" ht="18.75">
      <c r="G6454" s="121"/>
      <c r="H6454" s="120"/>
      <c r="I6454" s="122"/>
      <c r="J6454" s="306"/>
      <c r="K6454" s="115"/>
      <c r="AM6454" s="340"/>
    </row>
    <row r="6455" spans="7:39" customFormat="1" ht="18.75">
      <c r="G6455" s="121"/>
      <c r="H6455" s="120"/>
      <c r="I6455" s="122"/>
      <c r="J6455" s="306"/>
      <c r="K6455" s="115"/>
      <c r="AM6455" s="340"/>
    </row>
    <row r="6456" spans="7:39" customFormat="1" ht="18.75">
      <c r="G6456" s="121"/>
      <c r="H6456" s="120"/>
      <c r="I6456" s="122"/>
      <c r="J6456" s="306"/>
      <c r="K6456" s="115"/>
      <c r="AM6456" s="340"/>
    </row>
    <row r="6457" spans="7:39" customFormat="1" ht="18.75">
      <c r="G6457" s="121"/>
      <c r="H6457" s="120"/>
      <c r="I6457" s="122"/>
      <c r="J6457" s="306"/>
      <c r="K6457" s="115"/>
      <c r="AM6457" s="340"/>
    </row>
    <row r="6458" spans="7:39" customFormat="1" ht="18.75">
      <c r="G6458" s="121"/>
      <c r="H6458" s="120"/>
      <c r="I6458" s="122"/>
      <c r="J6458" s="306"/>
      <c r="K6458" s="115"/>
      <c r="AM6458" s="340"/>
    </row>
    <row r="6459" spans="7:39" customFormat="1" ht="18.75">
      <c r="G6459" s="121"/>
      <c r="H6459" s="120"/>
      <c r="I6459" s="122"/>
      <c r="J6459" s="306"/>
      <c r="K6459" s="115"/>
      <c r="AM6459" s="340"/>
    </row>
    <row r="6460" spans="7:39" customFormat="1" ht="18.75">
      <c r="G6460" s="121"/>
      <c r="H6460" s="120"/>
      <c r="I6460" s="122"/>
      <c r="J6460" s="306"/>
      <c r="K6460" s="115"/>
      <c r="AM6460" s="340"/>
    </row>
    <row r="6461" spans="7:39" customFormat="1" ht="18.75">
      <c r="G6461" s="121"/>
      <c r="H6461" s="120"/>
      <c r="I6461" s="122"/>
      <c r="J6461" s="306"/>
      <c r="K6461" s="115"/>
      <c r="AM6461" s="340"/>
    </row>
    <row r="6462" spans="7:39" customFormat="1" ht="18.75">
      <c r="G6462" s="121"/>
      <c r="H6462" s="120"/>
      <c r="I6462" s="122"/>
      <c r="J6462" s="306"/>
      <c r="K6462" s="115"/>
      <c r="AM6462" s="340"/>
    </row>
    <row r="6463" spans="7:39" customFormat="1" ht="18.75">
      <c r="G6463" s="121"/>
      <c r="H6463" s="120"/>
      <c r="I6463" s="122"/>
      <c r="J6463" s="306"/>
      <c r="K6463" s="115"/>
      <c r="AM6463" s="340"/>
    </row>
    <row r="6464" spans="7:39" customFormat="1" ht="18.75">
      <c r="G6464" s="121"/>
      <c r="H6464" s="120"/>
      <c r="I6464" s="122"/>
      <c r="J6464" s="306"/>
      <c r="K6464" s="115"/>
      <c r="AM6464" s="340"/>
    </row>
    <row r="6465" spans="7:39" customFormat="1" ht="18.75">
      <c r="G6465" s="121"/>
      <c r="H6465" s="120"/>
      <c r="I6465" s="122"/>
      <c r="J6465" s="306"/>
      <c r="K6465" s="115"/>
      <c r="AM6465" s="340"/>
    </row>
    <row r="6466" spans="7:39" customFormat="1" ht="18.75">
      <c r="G6466" s="121"/>
      <c r="H6466" s="120"/>
      <c r="I6466" s="122"/>
      <c r="J6466" s="306"/>
      <c r="K6466" s="115"/>
      <c r="AM6466" s="340"/>
    </row>
    <row r="6467" spans="7:39" customFormat="1" ht="18.75">
      <c r="G6467" s="121"/>
      <c r="H6467" s="120"/>
      <c r="I6467" s="122"/>
      <c r="J6467" s="306"/>
      <c r="K6467" s="115"/>
      <c r="AM6467" s="340"/>
    </row>
    <row r="6468" spans="7:39" customFormat="1" ht="18.75">
      <c r="G6468" s="121"/>
      <c r="H6468" s="120"/>
      <c r="I6468" s="122"/>
      <c r="J6468" s="306"/>
      <c r="K6468" s="115"/>
      <c r="AM6468" s="340"/>
    </row>
    <row r="6469" spans="7:39" customFormat="1" ht="18.75">
      <c r="G6469" s="121"/>
      <c r="H6469" s="120"/>
      <c r="I6469" s="122"/>
      <c r="J6469" s="306"/>
      <c r="K6469" s="115"/>
      <c r="AM6469" s="340"/>
    </row>
    <row r="6470" spans="7:39" customFormat="1" ht="18.75">
      <c r="G6470" s="121"/>
      <c r="H6470" s="120"/>
      <c r="I6470" s="122"/>
      <c r="J6470" s="306"/>
      <c r="K6470" s="115"/>
      <c r="AM6470" s="340"/>
    </row>
    <row r="6471" spans="7:39" customFormat="1" ht="18.75">
      <c r="G6471" s="121"/>
      <c r="H6471" s="120"/>
      <c r="I6471" s="122"/>
      <c r="J6471" s="306"/>
      <c r="K6471" s="115"/>
      <c r="AM6471" s="340"/>
    </row>
    <row r="6472" spans="7:39" customFormat="1" ht="18.75">
      <c r="G6472" s="121"/>
      <c r="H6472" s="120"/>
      <c r="I6472" s="122"/>
      <c r="J6472" s="306"/>
      <c r="K6472" s="115"/>
      <c r="AM6472" s="340"/>
    </row>
    <row r="6473" spans="7:39" customFormat="1" ht="18.75">
      <c r="G6473" s="121"/>
      <c r="H6473" s="120"/>
      <c r="I6473" s="122"/>
      <c r="J6473" s="306"/>
      <c r="K6473" s="115"/>
      <c r="AM6473" s="340"/>
    </row>
    <row r="6474" spans="7:39" customFormat="1" ht="18.75">
      <c r="G6474" s="121"/>
      <c r="H6474" s="120"/>
      <c r="I6474" s="122"/>
      <c r="J6474" s="306"/>
      <c r="K6474" s="115"/>
      <c r="AM6474" s="340"/>
    </row>
    <row r="6475" spans="7:39" customFormat="1" ht="18.75">
      <c r="G6475" s="121"/>
      <c r="H6475" s="120"/>
      <c r="I6475" s="122"/>
      <c r="J6475" s="306"/>
      <c r="K6475" s="115"/>
      <c r="AM6475" s="340"/>
    </row>
    <row r="6476" spans="7:39" customFormat="1" ht="18.75">
      <c r="G6476" s="121"/>
      <c r="H6476" s="120"/>
      <c r="I6476" s="122"/>
      <c r="J6476" s="306"/>
      <c r="K6476" s="115"/>
      <c r="AM6476" s="340"/>
    </row>
    <row r="6477" spans="7:39" customFormat="1" ht="18.75">
      <c r="G6477" s="121"/>
      <c r="H6477" s="120"/>
      <c r="I6477" s="122"/>
      <c r="J6477" s="306"/>
      <c r="K6477" s="115"/>
      <c r="AM6477" s="340"/>
    </row>
    <row r="6478" spans="7:39" customFormat="1" ht="18.75">
      <c r="G6478" s="121"/>
      <c r="H6478" s="120"/>
      <c r="I6478" s="122"/>
      <c r="J6478" s="306"/>
      <c r="K6478" s="115"/>
      <c r="AM6478" s="340"/>
    </row>
    <row r="6479" spans="7:39" customFormat="1" ht="18.75">
      <c r="G6479" s="121"/>
      <c r="H6479" s="120"/>
      <c r="I6479" s="122"/>
      <c r="J6479" s="306"/>
      <c r="K6479" s="115"/>
      <c r="AM6479" s="340"/>
    </row>
    <row r="6480" spans="7:39" customFormat="1" ht="18.75">
      <c r="G6480" s="121"/>
      <c r="H6480" s="120"/>
      <c r="I6480" s="122"/>
      <c r="J6480" s="306"/>
      <c r="K6480" s="115"/>
      <c r="AM6480" s="340"/>
    </row>
    <row r="6481" spans="7:39" customFormat="1" ht="18.75">
      <c r="G6481" s="121"/>
      <c r="H6481" s="120"/>
      <c r="I6481" s="122"/>
      <c r="J6481" s="306"/>
      <c r="K6481" s="115"/>
      <c r="AM6481" s="340"/>
    </row>
    <row r="6482" spans="7:39" customFormat="1" ht="18.75">
      <c r="G6482" s="121"/>
      <c r="H6482" s="120"/>
      <c r="I6482" s="122"/>
      <c r="J6482" s="306"/>
      <c r="K6482" s="115"/>
      <c r="AM6482" s="340"/>
    </row>
    <row r="6483" spans="7:39" customFormat="1" ht="18.75">
      <c r="G6483" s="121"/>
      <c r="H6483" s="120"/>
      <c r="I6483" s="122"/>
      <c r="J6483" s="306"/>
      <c r="K6483" s="115"/>
      <c r="AM6483" s="340"/>
    </row>
    <row r="6484" spans="7:39" customFormat="1" ht="18.75">
      <c r="G6484" s="121"/>
      <c r="H6484" s="120"/>
      <c r="I6484" s="122"/>
      <c r="J6484" s="306"/>
      <c r="K6484" s="115"/>
      <c r="AM6484" s="340"/>
    </row>
    <row r="6485" spans="7:39" customFormat="1" ht="18.75">
      <c r="G6485" s="121"/>
      <c r="H6485" s="120"/>
      <c r="I6485" s="122"/>
      <c r="J6485" s="306"/>
      <c r="K6485" s="115"/>
      <c r="AM6485" s="340"/>
    </row>
    <row r="6486" spans="7:39" customFormat="1" ht="18.75">
      <c r="G6486" s="121"/>
      <c r="H6486" s="120"/>
      <c r="I6486" s="122"/>
      <c r="J6486" s="306"/>
      <c r="K6486" s="115"/>
      <c r="AM6486" s="340"/>
    </row>
    <row r="6487" spans="7:39" customFormat="1" ht="18.75">
      <c r="G6487" s="121"/>
      <c r="H6487" s="120"/>
      <c r="I6487" s="122"/>
      <c r="J6487" s="306"/>
      <c r="K6487" s="115"/>
      <c r="AM6487" s="340"/>
    </row>
    <row r="6488" spans="7:39" customFormat="1" ht="18.75">
      <c r="G6488" s="121"/>
      <c r="H6488" s="120"/>
      <c r="I6488" s="122"/>
      <c r="J6488" s="306"/>
      <c r="K6488" s="115"/>
      <c r="AM6488" s="340"/>
    </row>
    <row r="6489" spans="7:39" customFormat="1" ht="18.75">
      <c r="G6489" s="121"/>
      <c r="H6489" s="120"/>
      <c r="I6489" s="122"/>
      <c r="J6489" s="306"/>
      <c r="K6489" s="115"/>
      <c r="AM6489" s="340"/>
    </row>
    <row r="6490" spans="7:39" customFormat="1" ht="18.75">
      <c r="G6490" s="121"/>
      <c r="H6490" s="120"/>
      <c r="I6490" s="122"/>
      <c r="J6490" s="306"/>
      <c r="K6490" s="115"/>
      <c r="AM6490" s="340"/>
    </row>
    <row r="6491" spans="7:39" customFormat="1" ht="18.75">
      <c r="G6491" s="121"/>
      <c r="H6491" s="120"/>
      <c r="I6491" s="122"/>
      <c r="J6491" s="306"/>
      <c r="K6491" s="115"/>
      <c r="AM6491" s="340"/>
    </row>
    <row r="6492" spans="7:39" customFormat="1" ht="18.75">
      <c r="G6492" s="121"/>
      <c r="H6492" s="120"/>
      <c r="I6492" s="122"/>
      <c r="J6492" s="306"/>
      <c r="K6492" s="115"/>
      <c r="AM6492" s="340"/>
    </row>
    <row r="6493" spans="7:39" customFormat="1" ht="18.75">
      <c r="G6493" s="121"/>
      <c r="H6493" s="120"/>
      <c r="I6493" s="122"/>
      <c r="J6493" s="306"/>
      <c r="K6493" s="115"/>
      <c r="AM6493" s="340"/>
    </row>
    <row r="6494" spans="7:39" customFormat="1" ht="18.75">
      <c r="G6494" s="121"/>
      <c r="H6494" s="120"/>
      <c r="I6494" s="122"/>
      <c r="J6494" s="306"/>
      <c r="K6494" s="115"/>
      <c r="AM6494" s="340"/>
    </row>
    <row r="6495" spans="7:39" customFormat="1" ht="18.75">
      <c r="G6495" s="121"/>
      <c r="H6495" s="120"/>
      <c r="I6495" s="122"/>
      <c r="J6495" s="306"/>
      <c r="K6495" s="115"/>
      <c r="AM6495" s="340"/>
    </row>
    <row r="6496" spans="7:39" customFormat="1" ht="18.75">
      <c r="G6496" s="121"/>
      <c r="H6496" s="120"/>
      <c r="I6496" s="122"/>
      <c r="J6496" s="306"/>
      <c r="K6496" s="115"/>
      <c r="AM6496" s="340"/>
    </row>
    <row r="6497" spans="7:39" customFormat="1" ht="18.75">
      <c r="G6497" s="121"/>
      <c r="H6497" s="120"/>
      <c r="I6497" s="122"/>
      <c r="J6497" s="306"/>
      <c r="K6497" s="115"/>
      <c r="AM6497" s="340"/>
    </row>
    <row r="6498" spans="7:39" customFormat="1" ht="18.75">
      <c r="G6498" s="121"/>
      <c r="H6498" s="120"/>
      <c r="I6498" s="122"/>
      <c r="J6498" s="306"/>
      <c r="K6498" s="115"/>
      <c r="AM6498" s="340"/>
    </row>
    <row r="6499" spans="7:39" customFormat="1" ht="18.75">
      <c r="G6499" s="121"/>
      <c r="H6499" s="120"/>
      <c r="I6499" s="122"/>
      <c r="J6499" s="306"/>
      <c r="K6499" s="115"/>
      <c r="AM6499" s="340"/>
    </row>
    <row r="6500" spans="7:39" customFormat="1" ht="18.75">
      <c r="G6500" s="121"/>
      <c r="H6500" s="120"/>
      <c r="I6500" s="122"/>
      <c r="J6500" s="306"/>
      <c r="K6500" s="115"/>
      <c r="AM6500" s="340"/>
    </row>
    <row r="6501" spans="7:39" customFormat="1" ht="18.75">
      <c r="G6501" s="121"/>
      <c r="H6501" s="120"/>
      <c r="I6501" s="122"/>
      <c r="J6501" s="306"/>
      <c r="K6501" s="115"/>
      <c r="AM6501" s="340"/>
    </row>
    <row r="6502" spans="7:39" customFormat="1" ht="18.75">
      <c r="G6502" s="121"/>
      <c r="H6502" s="120"/>
      <c r="I6502" s="122"/>
      <c r="J6502" s="306"/>
      <c r="K6502" s="115"/>
      <c r="AM6502" s="340"/>
    </row>
    <row r="6503" spans="7:39" customFormat="1" ht="18.75">
      <c r="G6503" s="121"/>
      <c r="H6503" s="120"/>
      <c r="I6503" s="122"/>
      <c r="J6503" s="306"/>
      <c r="K6503" s="115"/>
      <c r="AM6503" s="340"/>
    </row>
    <row r="6504" spans="7:39" customFormat="1" ht="18.75">
      <c r="G6504" s="121"/>
      <c r="H6504" s="120"/>
      <c r="I6504" s="122"/>
      <c r="J6504" s="306"/>
      <c r="K6504" s="115"/>
      <c r="AM6504" s="340"/>
    </row>
    <row r="6505" spans="7:39" customFormat="1" ht="18.75">
      <c r="G6505" s="121"/>
      <c r="H6505" s="120"/>
      <c r="I6505" s="122"/>
      <c r="J6505" s="306"/>
      <c r="K6505" s="115"/>
      <c r="AM6505" s="340"/>
    </row>
    <row r="6506" spans="7:39" customFormat="1" ht="18.75">
      <c r="G6506" s="121"/>
      <c r="H6506" s="120"/>
      <c r="I6506" s="122"/>
      <c r="J6506" s="306"/>
      <c r="K6506" s="115"/>
      <c r="AM6506" s="340"/>
    </row>
    <row r="6507" spans="7:39" customFormat="1" ht="18.75">
      <c r="G6507" s="121"/>
      <c r="H6507" s="120"/>
      <c r="I6507" s="122"/>
      <c r="J6507" s="306"/>
      <c r="K6507" s="115"/>
      <c r="AM6507" s="340"/>
    </row>
    <row r="6508" spans="7:39" customFormat="1" ht="18.75">
      <c r="G6508" s="121"/>
      <c r="H6508" s="120"/>
      <c r="I6508" s="122"/>
      <c r="J6508" s="306"/>
      <c r="K6508" s="115"/>
      <c r="AM6508" s="340"/>
    </row>
    <row r="6509" spans="7:39" customFormat="1" ht="18.75">
      <c r="G6509" s="121"/>
      <c r="H6509" s="120"/>
      <c r="I6509" s="122"/>
      <c r="J6509" s="306"/>
      <c r="K6509" s="115"/>
      <c r="AM6509" s="340"/>
    </row>
    <row r="6510" spans="7:39" customFormat="1" ht="18.75">
      <c r="G6510" s="121"/>
      <c r="H6510" s="120"/>
      <c r="I6510" s="122"/>
      <c r="J6510" s="306"/>
      <c r="K6510" s="115"/>
      <c r="AM6510" s="340"/>
    </row>
    <row r="6511" spans="7:39" customFormat="1" ht="18.75">
      <c r="G6511" s="121"/>
      <c r="H6511" s="120"/>
      <c r="I6511" s="122"/>
      <c r="J6511" s="306"/>
      <c r="K6511" s="115"/>
      <c r="AM6511" s="340"/>
    </row>
    <row r="6512" spans="7:39" customFormat="1" ht="18.75">
      <c r="G6512" s="121"/>
      <c r="H6512" s="120"/>
      <c r="I6512" s="122"/>
      <c r="J6512" s="306"/>
      <c r="K6512" s="115"/>
      <c r="AM6512" s="340"/>
    </row>
    <row r="6513" spans="7:39" customFormat="1" ht="18.75">
      <c r="G6513" s="121"/>
      <c r="H6513" s="120"/>
      <c r="I6513" s="122"/>
      <c r="J6513" s="306"/>
      <c r="K6513" s="115"/>
      <c r="AM6513" s="340"/>
    </row>
    <row r="6514" spans="7:39" customFormat="1" ht="18.75">
      <c r="G6514" s="121"/>
      <c r="H6514" s="120"/>
      <c r="I6514" s="122"/>
      <c r="J6514" s="306"/>
      <c r="K6514" s="115"/>
      <c r="AM6514" s="340"/>
    </row>
    <row r="6515" spans="7:39" customFormat="1" ht="18.75">
      <c r="G6515" s="121"/>
      <c r="H6515" s="120"/>
      <c r="I6515" s="122"/>
      <c r="J6515" s="306"/>
      <c r="K6515" s="115"/>
      <c r="AM6515" s="340"/>
    </row>
    <row r="6516" spans="7:39" customFormat="1" ht="18.75">
      <c r="G6516" s="121"/>
      <c r="H6516" s="120"/>
      <c r="I6516" s="122"/>
      <c r="J6516" s="306"/>
      <c r="K6516" s="115"/>
      <c r="AM6516" s="340"/>
    </row>
    <row r="6517" spans="7:39" customFormat="1" ht="18.75">
      <c r="G6517" s="121"/>
      <c r="H6517" s="120"/>
      <c r="I6517" s="122"/>
      <c r="J6517" s="306"/>
      <c r="K6517" s="115"/>
      <c r="AM6517" s="340"/>
    </row>
    <row r="6518" spans="7:39" customFormat="1" ht="18.75">
      <c r="G6518" s="121"/>
      <c r="H6518" s="120"/>
      <c r="I6518" s="122"/>
      <c r="J6518" s="306"/>
      <c r="K6518" s="115"/>
      <c r="AM6518" s="340"/>
    </row>
    <row r="6519" spans="7:39" customFormat="1" ht="18.75">
      <c r="G6519" s="121"/>
      <c r="H6519" s="120"/>
      <c r="I6519" s="122"/>
      <c r="J6519" s="306"/>
      <c r="K6519" s="115"/>
      <c r="AM6519" s="340"/>
    </row>
    <row r="6520" spans="7:39" customFormat="1" ht="18.75">
      <c r="G6520" s="121"/>
      <c r="H6520" s="120"/>
      <c r="I6520" s="122"/>
      <c r="J6520" s="306"/>
      <c r="K6520" s="115"/>
      <c r="AM6520" s="340"/>
    </row>
    <row r="6521" spans="7:39" customFormat="1" ht="18.75">
      <c r="G6521" s="121"/>
      <c r="H6521" s="120"/>
      <c r="I6521" s="122"/>
      <c r="J6521" s="306"/>
      <c r="K6521" s="115"/>
      <c r="AM6521" s="340"/>
    </row>
    <row r="6522" spans="7:39" customFormat="1" ht="18.75">
      <c r="G6522" s="121"/>
      <c r="H6522" s="120"/>
      <c r="I6522" s="122"/>
      <c r="J6522" s="306"/>
      <c r="K6522" s="115"/>
      <c r="AM6522" s="340"/>
    </row>
    <row r="6523" spans="7:39" customFormat="1" ht="18.75">
      <c r="G6523" s="121"/>
      <c r="H6523" s="120"/>
      <c r="I6523" s="122"/>
      <c r="J6523" s="306"/>
      <c r="K6523" s="115"/>
      <c r="AM6523" s="340"/>
    </row>
    <row r="6524" spans="7:39" customFormat="1" ht="18.75">
      <c r="G6524" s="121"/>
      <c r="H6524" s="120"/>
      <c r="I6524" s="122"/>
      <c r="J6524" s="306"/>
      <c r="K6524" s="115"/>
      <c r="AM6524" s="340"/>
    </row>
    <row r="6525" spans="7:39" customFormat="1" ht="18.75">
      <c r="G6525" s="121"/>
      <c r="H6525" s="120"/>
      <c r="I6525" s="122"/>
      <c r="J6525" s="306"/>
      <c r="K6525" s="115"/>
      <c r="AM6525" s="340"/>
    </row>
    <row r="6526" spans="7:39" customFormat="1" ht="18.75">
      <c r="G6526" s="121"/>
      <c r="H6526" s="120"/>
      <c r="I6526" s="122"/>
      <c r="J6526" s="306"/>
      <c r="K6526" s="115"/>
      <c r="AM6526" s="340"/>
    </row>
    <row r="6527" spans="7:39" customFormat="1" ht="18.75">
      <c r="G6527" s="121"/>
      <c r="H6527" s="120"/>
      <c r="I6527" s="122"/>
      <c r="J6527" s="306"/>
      <c r="K6527" s="115"/>
      <c r="AM6527" s="340"/>
    </row>
    <row r="6528" spans="7:39" customFormat="1" ht="18.75">
      <c r="G6528" s="121"/>
      <c r="H6528" s="120"/>
      <c r="I6528" s="122"/>
      <c r="J6528" s="306"/>
      <c r="K6528" s="115"/>
      <c r="AM6528" s="340"/>
    </row>
    <row r="6529" spans="7:39" customFormat="1" ht="18.75">
      <c r="G6529" s="121"/>
      <c r="H6529" s="120"/>
      <c r="I6529" s="122"/>
      <c r="J6529" s="306"/>
      <c r="K6529" s="115"/>
      <c r="AM6529" s="340"/>
    </row>
    <row r="6530" spans="7:39" customFormat="1" ht="18.75">
      <c r="G6530" s="121"/>
      <c r="H6530" s="120"/>
      <c r="I6530" s="122"/>
      <c r="J6530" s="306"/>
      <c r="K6530" s="115"/>
      <c r="AM6530" s="340"/>
    </row>
    <row r="6531" spans="7:39" customFormat="1" ht="18.75">
      <c r="G6531" s="121"/>
      <c r="H6531" s="120"/>
      <c r="I6531" s="122"/>
      <c r="J6531" s="306"/>
      <c r="K6531" s="115"/>
      <c r="AM6531" s="340"/>
    </row>
    <row r="6532" spans="7:39" customFormat="1" ht="18.75">
      <c r="G6532" s="121"/>
      <c r="H6532" s="120"/>
      <c r="I6532" s="122"/>
      <c r="J6532" s="306"/>
      <c r="K6532" s="115"/>
      <c r="AM6532" s="340"/>
    </row>
    <row r="6533" spans="7:39" customFormat="1" ht="18.75">
      <c r="G6533" s="121"/>
      <c r="H6533" s="120"/>
      <c r="I6533" s="122"/>
      <c r="J6533" s="306"/>
      <c r="K6533" s="115"/>
      <c r="AM6533" s="340"/>
    </row>
    <row r="6534" spans="7:39" customFormat="1" ht="18.75">
      <c r="G6534" s="121"/>
      <c r="H6534" s="120"/>
      <c r="I6534" s="122"/>
      <c r="J6534" s="306"/>
      <c r="K6534" s="115"/>
      <c r="AM6534" s="340"/>
    </row>
    <row r="6535" spans="7:39" customFormat="1" ht="18.75">
      <c r="G6535" s="121"/>
      <c r="H6535" s="120"/>
      <c r="I6535" s="122"/>
      <c r="J6535" s="306"/>
      <c r="K6535" s="115"/>
      <c r="AM6535" s="340"/>
    </row>
    <row r="6536" spans="7:39" customFormat="1" ht="18.75">
      <c r="G6536" s="121"/>
      <c r="H6536" s="120"/>
      <c r="I6536" s="122"/>
      <c r="J6536" s="306"/>
      <c r="K6536" s="115"/>
      <c r="AM6536" s="340"/>
    </row>
    <row r="6537" spans="7:39" customFormat="1" ht="18.75">
      <c r="G6537" s="121"/>
      <c r="H6537" s="120"/>
      <c r="I6537" s="122"/>
      <c r="J6537" s="306"/>
      <c r="K6537" s="115"/>
      <c r="AM6537" s="340"/>
    </row>
    <row r="6538" spans="7:39" customFormat="1" ht="18.75">
      <c r="G6538" s="121"/>
      <c r="H6538" s="120"/>
      <c r="I6538" s="122"/>
      <c r="J6538" s="306"/>
      <c r="K6538" s="115"/>
      <c r="AM6538" s="340"/>
    </row>
    <row r="6539" spans="7:39" customFormat="1" ht="18.75">
      <c r="G6539" s="121"/>
      <c r="H6539" s="120"/>
      <c r="I6539" s="122"/>
      <c r="J6539" s="306"/>
      <c r="K6539" s="115"/>
      <c r="AM6539" s="340"/>
    </row>
    <row r="6540" spans="7:39" customFormat="1" ht="18.75">
      <c r="G6540" s="121"/>
      <c r="H6540" s="120"/>
      <c r="I6540" s="122"/>
      <c r="J6540" s="306"/>
      <c r="K6540" s="115"/>
      <c r="AM6540" s="340"/>
    </row>
    <row r="6541" spans="7:39" customFormat="1" ht="18.75">
      <c r="G6541" s="121"/>
      <c r="H6541" s="120"/>
      <c r="I6541" s="122"/>
      <c r="J6541" s="306"/>
      <c r="K6541" s="115"/>
      <c r="AM6541" s="340"/>
    </row>
    <row r="6542" spans="7:39" customFormat="1" ht="18.75">
      <c r="G6542" s="121"/>
      <c r="H6542" s="120"/>
      <c r="I6542" s="122"/>
      <c r="J6542" s="306"/>
      <c r="K6542" s="115"/>
      <c r="AM6542" s="340"/>
    </row>
    <row r="6543" spans="7:39" customFormat="1" ht="18.75">
      <c r="G6543" s="121"/>
      <c r="H6543" s="120"/>
      <c r="I6543" s="122"/>
      <c r="J6543" s="306"/>
      <c r="K6543" s="115"/>
      <c r="AM6543" s="340"/>
    </row>
    <row r="6544" spans="7:39" customFormat="1" ht="18.75">
      <c r="G6544" s="121"/>
      <c r="H6544" s="120"/>
      <c r="I6544" s="122"/>
      <c r="J6544" s="306"/>
      <c r="K6544" s="115"/>
      <c r="AM6544" s="340"/>
    </row>
    <row r="6545" spans="7:39" customFormat="1" ht="18.75">
      <c r="G6545" s="121"/>
      <c r="H6545" s="120"/>
      <c r="I6545" s="122"/>
      <c r="J6545" s="306"/>
      <c r="K6545" s="115"/>
      <c r="AM6545" s="340"/>
    </row>
    <row r="6546" spans="7:39" customFormat="1" ht="18.75">
      <c r="G6546" s="121"/>
      <c r="H6546" s="120"/>
      <c r="I6546" s="122"/>
      <c r="J6546" s="306"/>
      <c r="K6546" s="115"/>
      <c r="AM6546" s="340"/>
    </row>
    <row r="6547" spans="7:39" customFormat="1" ht="18.75">
      <c r="G6547" s="121"/>
      <c r="H6547" s="120"/>
      <c r="I6547" s="122"/>
      <c r="J6547" s="306"/>
      <c r="K6547" s="115"/>
      <c r="AM6547" s="340"/>
    </row>
    <row r="6548" spans="7:39" customFormat="1" ht="18.75">
      <c r="G6548" s="121"/>
      <c r="H6548" s="120"/>
      <c r="I6548" s="122"/>
      <c r="J6548" s="306"/>
      <c r="K6548" s="115"/>
      <c r="AM6548" s="340"/>
    </row>
    <row r="6549" spans="7:39" customFormat="1" ht="18.75">
      <c r="G6549" s="121"/>
      <c r="H6549" s="120"/>
      <c r="I6549" s="122"/>
      <c r="J6549" s="306"/>
      <c r="K6549" s="115"/>
      <c r="AM6549" s="340"/>
    </row>
    <row r="6550" spans="7:39" customFormat="1" ht="18.75">
      <c r="G6550" s="121"/>
      <c r="H6550" s="120"/>
      <c r="I6550" s="122"/>
      <c r="J6550" s="306"/>
      <c r="K6550" s="115"/>
      <c r="AM6550" s="340"/>
    </row>
    <row r="6551" spans="7:39" customFormat="1" ht="18.75">
      <c r="G6551" s="121"/>
      <c r="H6551" s="120"/>
      <c r="I6551" s="122"/>
      <c r="J6551" s="306"/>
      <c r="K6551" s="115"/>
      <c r="AM6551" s="340"/>
    </row>
    <row r="6552" spans="7:39" customFormat="1" ht="18.75">
      <c r="G6552" s="121"/>
      <c r="H6552" s="120"/>
      <c r="I6552" s="122"/>
      <c r="J6552" s="306"/>
      <c r="K6552" s="115"/>
      <c r="AM6552" s="340"/>
    </row>
    <row r="6553" spans="7:39" customFormat="1" ht="18.75">
      <c r="G6553" s="121"/>
      <c r="H6553" s="120"/>
      <c r="I6553" s="122"/>
      <c r="J6553" s="306"/>
      <c r="K6553" s="115"/>
      <c r="AM6553" s="340"/>
    </row>
    <row r="6554" spans="7:39" customFormat="1" ht="18.75">
      <c r="G6554" s="121"/>
      <c r="H6554" s="120"/>
      <c r="I6554" s="122"/>
      <c r="J6554" s="306"/>
      <c r="K6554" s="115"/>
      <c r="AM6554" s="340"/>
    </row>
    <row r="6555" spans="7:39" customFormat="1" ht="18.75">
      <c r="G6555" s="121"/>
      <c r="H6555" s="120"/>
      <c r="I6555" s="122"/>
      <c r="J6555" s="306"/>
      <c r="K6555" s="115"/>
      <c r="AM6555" s="340"/>
    </row>
    <row r="6556" spans="7:39" customFormat="1" ht="18.75">
      <c r="G6556" s="121"/>
      <c r="H6556" s="120"/>
      <c r="I6556" s="122"/>
      <c r="J6556" s="306"/>
      <c r="K6556" s="115"/>
      <c r="AM6556" s="340"/>
    </row>
    <row r="6557" spans="7:39" customFormat="1" ht="18.75">
      <c r="G6557" s="121"/>
      <c r="H6557" s="120"/>
      <c r="I6557" s="122"/>
      <c r="J6557" s="306"/>
      <c r="K6557" s="115"/>
      <c r="AM6557" s="340"/>
    </row>
    <row r="6558" spans="7:39" customFormat="1" ht="18.75">
      <c r="G6558" s="121"/>
      <c r="H6558" s="120"/>
      <c r="I6558" s="122"/>
      <c r="J6558" s="306"/>
      <c r="K6558" s="115"/>
      <c r="AM6558" s="340"/>
    </row>
    <row r="6559" spans="7:39" customFormat="1" ht="18.75">
      <c r="G6559" s="121"/>
      <c r="H6559" s="120"/>
      <c r="I6559" s="122"/>
      <c r="J6559" s="306"/>
      <c r="K6559" s="115"/>
      <c r="AM6559" s="340"/>
    </row>
    <row r="6560" spans="7:39" customFormat="1" ht="18.75">
      <c r="G6560" s="121"/>
      <c r="H6560" s="120"/>
      <c r="I6560" s="122"/>
      <c r="J6560" s="306"/>
      <c r="K6560" s="115"/>
      <c r="AM6560" s="340"/>
    </row>
    <row r="6561" spans="7:39" customFormat="1" ht="18.75">
      <c r="G6561" s="121"/>
      <c r="H6561" s="120"/>
      <c r="I6561" s="122"/>
      <c r="J6561" s="306"/>
      <c r="K6561" s="115"/>
      <c r="AM6561" s="340"/>
    </row>
    <row r="6562" spans="7:39" customFormat="1" ht="18.75">
      <c r="G6562" s="121"/>
      <c r="H6562" s="120"/>
      <c r="I6562" s="122"/>
      <c r="J6562" s="306"/>
      <c r="K6562" s="115"/>
      <c r="AM6562" s="340"/>
    </row>
    <row r="6563" spans="7:39" customFormat="1" ht="18.75">
      <c r="G6563" s="121"/>
      <c r="H6563" s="120"/>
      <c r="I6563" s="122"/>
      <c r="J6563" s="306"/>
      <c r="K6563" s="115"/>
      <c r="AM6563" s="340"/>
    </row>
    <row r="6564" spans="7:39" customFormat="1" ht="18.75">
      <c r="G6564" s="121"/>
      <c r="H6564" s="120"/>
      <c r="I6564" s="122"/>
      <c r="J6564" s="306"/>
      <c r="K6564" s="115"/>
      <c r="AM6564" s="340"/>
    </row>
    <row r="6565" spans="7:39" customFormat="1" ht="18.75">
      <c r="G6565" s="121"/>
      <c r="H6565" s="120"/>
      <c r="I6565" s="122"/>
      <c r="J6565" s="306"/>
      <c r="K6565" s="115"/>
      <c r="AM6565" s="340"/>
    </row>
    <row r="6566" spans="7:39" customFormat="1" ht="18.75">
      <c r="G6566" s="121"/>
      <c r="H6566" s="120"/>
      <c r="I6566" s="122"/>
      <c r="J6566" s="306"/>
      <c r="K6566" s="115"/>
      <c r="AM6566" s="340"/>
    </row>
    <row r="6567" spans="7:39" customFormat="1" ht="18.75">
      <c r="G6567" s="121"/>
      <c r="H6567" s="120"/>
      <c r="I6567" s="122"/>
      <c r="J6567" s="306"/>
      <c r="K6567" s="115"/>
      <c r="AM6567" s="340"/>
    </row>
    <row r="6568" spans="7:39" customFormat="1" ht="18.75">
      <c r="G6568" s="121"/>
      <c r="H6568" s="120"/>
      <c r="I6568" s="122"/>
      <c r="J6568" s="306"/>
      <c r="K6568" s="115"/>
      <c r="AM6568" s="340"/>
    </row>
    <row r="6569" spans="7:39" customFormat="1" ht="18.75">
      <c r="G6569" s="121"/>
      <c r="H6569" s="120"/>
      <c r="I6569" s="122"/>
      <c r="J6569" s="306"/>
      <c r="K6569" s="115"/>
      <c r="AM6569" s="340"/>
    </row>
    <row r="6570" spans="7:39" customFormat="1" ht="18.75">
      <c r="G6570" s="121"/>
      <c r="H6570" s="120"/>
      <c r="I6570" s="122"/>
      <c r="J6570" s="306"/>
      <c r="K6570" s="115"/>
      <c r="AM6570" s="340"/>
    </row>
    <row r="6571" spans="7:39" customFormat="1" ht="18.75">
      <c r="G6571" s="121"/>
      <c r="H6571" s="120"/>
      <c r="I6571" s="122"/>
      <c r="J6571" s="306"/>
      <c r="K6571" s="115"/>
      <c r="AM6571" s="340"/>
    </row>
    <row r="6572" spans="7:39" customFormat="1" ht="18.75">
      <c r="G6572" s="121"/>
      <c r="H6572" s="120"/>
      <c r="I6572" s="122"/>
      <c r="J6572" s="306"/>
      <c r="K6572" s="115"/>
      <c r="AM6572" s="340"/>
    </row>
    <row r="6573" spans="7:39" customFormat="1" ht="18.75">
      <c r="G6573" s="121"/>
      <c r="H6573" s="120"/>
      <c r="I6573" s="122"/>
      <c r="J6573" s="306"/>
      <c r="K6573" s="115"/>
      <c r="AM6573" s="340"/>
    </row>
    <row r="6574" spans="7:39" customFormat="1" ht="18.75">
      <c r="G6574" s="121"/>
      <c r="H6574" s="120"/>
      <c r="I6574" s="122"/>
      <c r="J6574" s="306"/>
      <c r="K6574" s="115"/>
      <c r="AM6574" s="340"/>
    </row>
    <row r="6575" spans="7:39" customFormat="1" ht="18.75">
      <c r="G6575" s="121"/>
      <c r="H6575" s="120"/>
      <c r="I6575" s="122"/>
      <c r="J6575" s="306"/>
      <c r="K6575" s="115"/>
      <c r="AM6575" s="340"/>
    </row>
    <row r="6576" spans="7:39" customFormat="1" ht="18.75">
      <c r="G6576" s="121"/>
      <c r="H6576" s="120"/>
      <c r="I6576" s="122"/>
      <c r="J6576" s="306"/>
      <c r="K6576" s="115"/>
      <c r="AM6576" s="340"/>
    </row>
    <row r="6577" spans="7:39" customFormat="1" ht="18.75">
      <c r="G6577" s="121"/>
      <c r="H6577" s="120"/>
      <c r="I6577" s="122"/>
      <c r="J6577" s="306"/>
      <c r="K6577" s="115"/>
      <c r="AM6577" s="340"/>
    </row>
    <row r="6578" spans="7:39" customFormat="1" ht="18.75">
      <c r="G6578" s="121"/>
      <c r="H6578" s="120"/>
      <c r="I6578" s="122"/>
      <c r="J6578" s="306"/>
      <c r="K6578" s="115"/>
      <c r="AM6578" s="340"/>
    </row>
    <row r="6579" spans="7:39" customFormat="1" ht="18.75">
      <c r="G6579" s="121"/>
      <c r="H6579" s="120"/>
      <c r="I6579" s="122"/>
      <c r="J6579" s="306"/>
      <c r="K6579" s="115"/>
      <c r="AM6579" s="340"/>
    </row>
    <row r="6580" spans="7:39" customFormat="1" ht="18.75">
      <c r="G6580" s="121"/>
      <c r="H6580" s="120"/>
      <c r="I6580" s="122"/>
      <c r="J6580" s="306"/>
      <c r="K6580" s="115"/>
      <c r="AM6580" s="340"/>
    </row>
    <row r="6581" spans="7:39" customFormat="1" ht="18.75">
      <c r="G6581" s="121"/>
      <c r="H6581" s="120"/>
      <c r="I6581" s="122"/>
      <c r="J6581" s="306"/>
      <c r="K6581" s="115"/>
      <c r="AM6581" s="340"/>
    </row>
    <row r="6582" spans="7:39" customFormat="1" ht="18.75">
      <c r="G6582" s="121"/>
      <c r="H6582" s="120"/>
      <c r="I6582" s="122"/>
      <c r="J6582" s="306"/>
      <c r="K6582" s="115"/>
      <c r="AM6582" s="340"/>
    </row>
    <row r="6583" spans="7:39" customFormat="1" ht="18.75">
      <c r="G6583" s="121"/>
      <c r="H6583" s="120"/>
      <c r="I6583" s="122"/>
      <c r="J6583" s="306"/>
      <c r="K6583" s="115"/>
      <c r="AM6583" s="340"/>
    </row>
    <row r="6584" spans="7:39" customFormat="1" ht="18.75">
      <c r="G6584" s="121"/>
      <c r="H6584" s="120"/>
      <c r="I6584" s="122"/>
      <c r="J6584" s="306"/>
      <c r="K6584" s="115"/>
      <c r="AM6584" s="340"/>
    </row>
    <row r="6585" spans="7:39" customFormat="1" ht="18.75">
      <c r="G6585" s="121"/>
      <c r="H6585" s="120"/>
      <c r="I6585" s="122"/>
      <c r="J6585" s="306"/>
      <c r="K6585" s="115"/>
      <c r="AM6585" s="340"/>
    </row>
    <row r="6586" spans="7:39" customFormat="1" ht="18.75">
      <c r="G6586" s="121"/>
      <c r="H6586" s="120"/>
      <c r="I6586" s="122"/>
      <c r="J6586" s="306"/>
      <c r="K6586" s="115"/>
      <c r="AM6586" s="340"/>
    </row>
    <row r="6587" spans="7:39" customFormat="1" ht="18.75">
      <c r="G6587" s="121"/>
      <c r="H6587" s="120"/>
      <c r="I6587" s="122"/>
      <c r="J6587" s="306"/>
      <c r="K6587" s="115"/>
      <c r="AM6587" s="340"/>
    </row>
    <row r="6588" spans="7:39" customFormat="1" ht="18.75">
      <c r="G6588" s="121"/>
      <c r="H6588" s="120"/>
      <c r="I6588" s="122"/>
      <c r="J6588" s="306"/>
      <c r="K6588" s="115"/>
      <c r="AM6588" s="340"/>
    </row>
    <row r="6589" spans="7:39" customFormat="1" ht="18.75">
      <c r="G6589" s="121"/>
      <c r="H6589" s="120"/>
      <c r="I6589" s="122"/>
      <c r="J6589" s="306"/>
      <c r="K6589" s="115"/>
      <c r="AM6589" s="340"/>
    </row>
    <row r="6590" spans="7:39" customFormat="1" ht="18.75">
      <c r="G6590" s="121"/>
      <c r="H6590" s="120"/>
      <c r="I6590" s="122"/>
      <c r="J6590" s="306"/>
      <c r="K6590" s="115"/>
      <c r="AM6590" s="340"/>
    </row>
    <row r="6591" spans="7:39" customFormat="1" ht="18.75">
      <c r="G6591" s="121"/>
      <c r="H6591" s="120"/>
      <c r="I6591" s="122"/>
      <c r="J6591" s="306"/>
      <c r="K6591" s="115"/>
      <c r="AM6591" s="340"/>
    </row>
    <row r="6592" spans="7:39" customFormat="1" ht="18.75">
      <c r="G6592" s="121"/>
      <c r="H6592" s="120"/>
      <c r="I6592" s="122"/>
      <c r="J6592" s="306"/>
      <c r="K6592" s="115"/>
      <c r="AM6592" s="340"/>
    </row>
    <row r="6593" spans="7:39" customFormat="1" ht="18.75">
      <c r="G6593" s="121"/>
      <c r="H6593" s="120"/>
      <c r="I6593" s="122"/>
      <c r="J6593" s="306"/>
      <c r="K6593" s="115"/>
      <c r="AM6593" s="340"/>
    </row>
    <row r="6594" spans="7:39" customFormat="1" ht="18.75">
      <c r="G6594" s="121"/>
      <c r="H6594" s="120"/>
      <c r="I6594" s="122"/>
      <c r="J6594" s="306"/>
      <c r="K6594" s="115"/>
      <c r="AM6594" s="340"/>
    </row>
    <row r="6595" spans="7:39" customFormat="1" ht="18.75">
      <c r="G6595" s="121"/>
      <c r="H6595" s="120"/>
      <c r="I6595" s="122"/>
      <c r="J6595" s="306"/>
      <c r="K6595" s="115"/>
      <c r="AM6595" s="340"/>
    </row>
    <row r="6596" spans="7:39" customFormat="1" ht="18.75">
      <c r="G6596" s="121"/>
      <c r="H6596" s="120"/>
      <c r="I6596" s="122"/>
      <c r="J6596" s="306"/>
      <c r="K6596" s="115"/>
      <c r="AM6596" s="340"/>
    </row>
    <row r="6597" spans="7:39" customFormat="1" ht="18.75">
      <c r="G6597" s="121"/>
      <c r="H6597" s="120"/>
      <c r="I6597" s="122"/>
      <c r="J6597" s="306"/>
      <c r="K6597" s="115"/>
      <c r="AM6597" s="340"/>
    </row>
    <row r="6598" spans="7:39" customFormat="1" ht="18.75">
      <c r="G6598" s="121"/>
      <c r="H6598" s="120"/>
      <c r="I6598" s="122"/>
      <c r="J6598" s="306"/>
      <c r="K6598" s="115"/>
      <c r="AM6598" s="340"/>
    </row>
    <row r="6599" spans="7:39" customFormat="1" ht="18.75">
      <c r="G6599" s="121"/>
      <c r="H6599" s="120"/>
      <c r="I6599" s="122"/>
      <c r="J6599" s="306"/>
      <c r="K6599" s="115"/>
      <c r="AM6599" s="340"/>
    </row>
    <row r="6600" spans="7:39" customFormat="1" ht="18.75">
      <c r="G6600" s="121"/>
      <c r="H6600" s="120"/>
      <c r="I6600" s="122"/>
      <c r="J6600" s="306"/>
      <c r="K6600" s="115"/>
      <c r="AM6600" s="340"/>
    </row>
    <row r="6601" spans="7:39" customFormat="1" ht="18.75">
      <c r="G6601" s="121"/>
      <c r="H6601" s="120"/>
      <c r="I6601" s="122"/>
      <c r="J6601" s="306"/>
      <c r="K6601" s="115"/>
      <c r="AM6601" s="340"/>
    </row>
    <row r="6602" spans="7:39" customFormat="1" ht="18.75">
      <c r="G6602" s="121"/>
      <c r="H6602" s="120"/>
      <c r="I6602" s="122"/>
      <c r="J6602" s="306"/>
      <c r="K6602" s="115"/>
      <c r="AM6602" s="340"/>
    </row>
    <row r="6603" spans="7:39" customFormat="1" ht="18.75">
      <c r="G6603" s="121"/>
      <c r="H6603" s="120"/>
      <c r="I6603" s="122"/>
      <c r="J6603" s="306"/>
      <c r="K6603" s="115"/>
      <c r="AM6603" s="340"/>
    </row>
    <row r="6604" spans="7:39" customFormat="1" ht="18.75">
      <c r="G6604" s="121"/>
      <c r="H6604" s="120"/>
      <c r="I6604" s="122"/>
      <c r="J6604" s="306"/>
      <c r="K6604" s="115"/>
      <c r="AM6604" s="340"/>
    </row>
    <row r="6605" spans="7:39" customFormat="1" ht="18.75">
      <c r="G6605" s="121"/>
      <c r="H6605" s="120"/>
      <c r="I6605" s="122"/>
      <c r="J6605" s="306"/>
      <c r="K6605" s="115"/>
      <c r="AM6605" s="340"/>
    </row>
    <row r="6606" spans="7:39" customFormat="1" ht="18.75">
      <c r="G6606" s="121"/>
      <c r="H6606" s="120"/>
      <c r="I6606" s="122"/>
      <c r="J6606" s="306"/>
      <c r="K6606" s="115"/>
      <c r="AM6606" s="340"/>
    </row>
    <row r="6607" spans="7:39" customFormat="1" ht="18.75">
      <c r="G6607" s="121"/>
      <c r="H6607" s="120"/>
      <c r="I6607" s="122"/>
      <c r="J6607" s="306"/>
      <c r="K6607" s="115"/>
      <c r="AM6607" s="340"/>
    </row>
    <row r="6608" spans="7:39" customFormat="1" ht="18.75">
      <c r="G6608" s="121"/>
      <c r="H6608" s="120"/>
      <c r="I6608" s="122"/>
      <c r="J6608" s="306"/>
      <c r="K6608" s="115"/>
      <c r="AM6608" s="340"/>
    </row>
    <row r="6609" spans="7:39" customFormat="1" ht="18.75">
      <c r="G6609" s="121"/>
      <c r="H6609" s="120"/>
      <c r="I6609" s="122"/>
      <c r="J6609" s="306"/>
      <c r="K6609" s="115"/>
      <c r="AM6609" s="340"/>
    </row>
    <row r="6610" spans="7:39" customFormat="1" ht="18.75">
      <c r="G6610" s="121"/>
      <c r="H6610" s="120"/>
      <c r="I6610" s="122"/>
      <c r="J6610" s="306"/>
      <c r="K6610" s="115"/>
      <c r="AM6610" s="340"/>
    </row>
    <row r="6611" spans="7:39" customFormat="1" ht="18.75">
      <c r="G6611" s="121"/>
      <c r="H6611" s="120"/>
      <c r="I6611" s="122"/>
      <c r="J6611" s="306"/>
      <c r="K6611" s="115"/>
      <c r="AM6611" s="340"/>
    </row>
    <row r="6612" spans="7:39" customFormat="1" ht="18.75">
      <c r="G6612" s="121"/>
      <c r="H6612" s="120"/>
      <c r="I6612" s="122"/>
      <c r="J6612" s="306"/>
      <c r="K6612" s="115"/>
      <c r="AM6612" s="340"/>
    </row>
    <row r="6613" spans="7:39" customFormat="1" ht="18.75">
      <c r="G6613" s="121"/>
      <c r="H6613" s="120"/>
      <c r="I6613" s="122"/>
      <c r="J6613" s="306"/>
      <c r="K6613" s="115"/>
      <c r="AM6613" s="340"/>
    </row>
    <row r="6614" spans="7:39" customFormat="1" ht="18.75">
      <c r="G6614" s="121"/>
      <c r="H6614" s="120"/>
      <c r="I6614" s="122"/>
      <c r="J6614" s="306"/>
      <c r="K6614" s="115"/>
      <c r="AM6614" s="340"/>
    </row>
    <row r="6615" spans="7:39" customFormat="1" ht="18.75">
      <c r="G6615" s="121"/>
      <c r="H6615" s="120"/>
      <c r="I6615" s="122"/>
      <c r="J6615" s="306"/>
      <c r="K6615" s="115"/>
      <c r="AM6615" s="340"/>
    </row>
    <row r="6616" spans="7:39" customFormat="1" ht="18.75">
      <c r="G6616" s="121"/>
      <c r="H6616" s="120"/>
      <c r="I6616" s="122"/>
      <c r="J6616" s="306"/>
      <c r="K6616" s="115"/>
      <c r="AM6616" s="340"/>
    </row>
    <row r="6617" spans="7:39" customFormat="1" ht="18.75">
      <c r="G6617" s="121"/>
      <c r="H6617" s="120"/>
      <c r="I6617" s="122"/>
      <c r="J6617" s="306"/>
      <c r="K6617" s="115"/>
      <c r="AM6617" s="340"/>
    </row>
    <row r="6618" spans="7:39" customFormat="1" ht="18.75">
      <c r="G6618" s="121"/>
      <c r="H6618" s="120"/>
      <c r="I6618" s="122"/>
      <c r="J6618" s="306"/>
      <c r="K6618" s="115"/>
      <c r="AM6618" s="340"/>
    </row>
    <row r="6619" spans="7:39" customFormat="1" ht="18.75">
      <c r="G6619" s="121"/>
      <c r="H6619" s="120"/>
      <c r="I6619" s="122"/>
      <c r="J6619" s="306"/>
      <c r="K6619" s="115"/>
      <c r="AM6619" s="340"/>
    </row>
    <row r="6620" spans="7:39" customFormat="1" ht="18.75">
      <c r="G6620" s="121"/>
      <c r="H6620" s="120"/>
      <c r="I6620" s="122"/>
      <c r="J6620" s="306"/>
      <c r="K6620" s="115"/>
      <c r="AM6620" s="340"/>
    </row>
    <row r="6621" spans="7:39" customFormat="1" ht="18.75">
      <c r="G6621" s="121"/>
      <c r="H6621" s="120"/>
      <c r="I6621" s="122"/>
      <c r="J6621" s="306"/>
      <c r="K6621" s="115"/>
      <c r="AM6621" s="340"/>
    </row>
    <row r="6622" spans="7:39" customFormat="1" ht="18.75">
      <c r="G6622" s="121"/>
      <c r="H6622" s="120"/>
      <c r="I6622" s="122"/>
      <c r="J6622" s="306"/>
      <c r="K6622" s="115"/>
      <c r="AM6622" s="340"/>
    </row>
    <row r="6623" spans="7:39" customFormat="1" ht="18.75">
      <c r="G6623" s="121"/>
      <c r="H6623" s="120"/>
      <c r="I6623" s="122"/>
      <c r="J6623" s="306"/>
      <c r="K6623" s="115"/>
      <c r="AM6623" s="340"/>
    </row>
    <row r="6624" spans="7:39" customFormat="1" ht="18.75">
      <c r="G6624" s="121"/>
      <c r="H6624" s="120"/>
      <c r="I6624" s="122"/>
      <c r="J6624" s="306"/>
      <c r="K6624" s="115"/>
      <c r="AM6624" s="340"/>
    </row>
    <row r="6625" spans="7:39" customFormat="1" ht="18.75">
      <c r="G6625" s="121"/>
      <c r="H6625" s="120"/>
      <c r="I6625" s="122"/>
      <c r="J6625" s="306"/>
      <c r="K6625" s="115"/>
      <c r="AM6625" s="340"/>
    </row>
    <row r="6626" spans="7:39" customFormat="1" ht="18.75">
      <c r="G6626" s="121"/>
      <c r="H6626" s="120"/>
      <c r="I6626" s="122"/>
      <c r="J6626" s="306"/>
      <c r="K6626" s="115"/>
      <c r="AM6626" s="340"/>
    </row>
    <row r="6627" spans="7:39" customFormat="1" ht="18.75">
      <c r="G6627" s="121"/>
      <c r="H6627" s="120"/>
      <c r="I6627" s="122"/>
      <c r="J6627" s="306"/>
      <c r="K6627" s="115"/>
      <c r="AM6627" s="340"/>
    </row>
    <row r="6628" spans="7:39" customFormat="1" ht="18.75">
      <c r="G6628" s="121"/>
      <c r="H6628" s="120"/>
      <c r="I6628" s="122"/>
      <c r="J6628" s="306"/>
      <c r="K6628" s="115"/>
      <c r="AM6628" s="340"/>
    </row>
    <row r="6629" spans="7:39" customFormat="1" ht="18.75">
      <c r="G6629" s="121"/>
      <c r="H6629" s="120"/>
      <c r="I6629" s="122"/>
      <c r="J6629" s="306"/>
      <c r="K6629" s="115"/>
      <c r="AM6629" s="340"/>
    </row>
    <row r="6630" spans="7:39" customFormat="1" ht="18.75">
      <c r="G6630" s="121"/>
      <c r="H6630" s="120"/>
      <c r="I6630" s="122"/>
      <c r="J6630" s="306"/>
      <c r="K6630" s="115"/>
      <c r="AM6630" s="340"/>
    </row>
    <row r="6631" spans="7:39" customFormat="1" ht="18.75">
      <c r="G6631" s="121"/>
      <c r="H6631" s="120"/>
      <c r="I6631" s="122"/>
      <c r="J6631" s="306"/>
      <c r="K6631" s="115"/>
      <c r="AM6631" s="340"/>
    </row>
    <row r="6632" spans="7:39" customFormat="1" ht="18.75">
      <c r="G6632" s="121"/>
      <c r="H6632" s="120"/>
      <c r="I6632" s="122"/>
      <c r="J6632" s="306"/>
      <c r="K6632" s="115"/>
      <c r="AM6632" s="340"/>
    </row>
    <row r="6633" spans="7:39" customFormat="1" ht="18.75">
      <c r="G6633" s="121"/>
      <c r="H6633" s="120"/>
      <c r="I6633" s="122"/>
      <c r="J6633" s="306"/>
      <c r="K6633" s="115"/>
      <c r="AM6633" s="340"/>
    </row>
    <row r="6634" spans="7:39" customFormat="1" ht="18.75">
      <c r="G6634" s="121"/>
      <c r="H6634" s="120"/>
      <c r="I6634" s="122"/>
      <c r="J6634" s="306"/>
      <c r="K6634" s="115"/>
      <c r="AM6634" s="340"/>
    </row>
    <row r="6635" spans="7:39" customFormat="1" ht="18.75">
      <c r="G6635" s="121"/>
      <c r="H6635" s="120"/>
      <c r="I6635" s="122"/>
      <c r="J6635" s="306"/>
      <c r="K6635" s="115"/>
      <c r="AM6635" s="340"/>
    </row>
    <row r="6636" spans="7:39" customFormat="1" ht="18.75">
      <c r="G6636" s="121"/>
      <c r="H6636" s="120"/>
      <c r="I6636" s="122"/>
      <c r="J6636" s="306"/>
      <c r="K6636" s="115"/>
      <c r="AM6636" s="340"/>
    </row>
    <row r="6637" spans="7:39" customFormat="1" ht="18.75">
      <c r="G6637" s="121"/>
      <c r="H6637" s="120"/>
      <c r="I6637" s="122"/>
      <c r="J6637" s="306"/>
      <c r="K6637" s="115"/>
      <c r="AM6637" s="340"/>
    </row>
    <row r="6638" spans="7:39" customFormat="1" ht="18.75">
      <c r="G6638" s="121"/>
      <c r="H6638" s="120"/>
      <c r="I6638" s="122"/>
      <c r="J6638" s="306"/>
      <c r="K6638" s="115"/>
      <c r="AM6638" s="340"/>
    </row>
    <row r="6639" spans="7:39" customFormat="1" ht="18.75">
      <c r="G6639" s="121"/>
      <c r="H6639" s="120"/>
      <c r="I6639" s="122"/>
      <c r="J6639" s="306"/>
      <c r="K6639" s="115"/>
      <c r="AM6639" s="340"/>
    </row>
    <row r="6640" spans="7:39" customFormat="1" ht="18.75">
      <c r="G6640" s="121"/>
      <c r="H6640" s="120"/>
      <c r="I6640" s="122"/>
      <c r="J6640" s="306"/>
      <c r="K6640" s="115"/>
      <c r="AM6640" s="340"/>
    </row>
    <row r="6641" spans="7:39" customFormat="1" ht="18.75">
      <c r="G6641" s="121"/>
      <c r="H6641" s="120"/>
      <c r="I6641" s="122"/>
      <c r="J6641" s="306"/>
      <c r="K6641" s="115"/>
      <c r="AM6641" s="340"/>
    </row>
    <row r="6642" spans="7:39" customFormat="1" ht="18.75">
      <c r="G6642" s="121"/>
      <c r="H6642" s="120"/>
      <c r="I6642" s="122"/>
      <c r="J6642" s="306"/>
      <c r="K6642" s="115"/>
      <c r="AM6642" s="340"/>
    </row>
    <row r="6643" spans="7:39" customFormat="1" ht="18.75">
      <c r="G6643" s="121"/>
      <c r="H6643" s="120"/>
      <c r="I6643" s="122"/>
      <c r="J6643" s="306"/>
      <c r="K6643" s="115"/>
      <c r="AM6643" s="340"/>
    </row>
    <row r="6644" spans="7:39" customFormat="1" ht="18.75">
      <c r="G6644" s="121"/>
      <c r="H6644" s="120"/>
      <c r="I6644" s="122"/>
      <c r="J6644" s="306"/>
      <c r="K6644" s="115"/>
      <c r="AM6644" s="340"/>
    </row>
    <row r="6645" spans="7:39" customFormat="1" ht="18.75">
      <c r="G6645" s="121"/>
      <c r="H6645" s="120"/>
      <c r="I6645" s="122"/>
      <c r="J6645" s="306"/>
      <c r="K6645" s="115"/>
      <c r="AM6645" s="340"/>
    </row>
    <row r="6646" spans="7:39" customFormat="1" ht="18.75">
      <c r="G6646" s="121"/>
      <c r="H6646" s="120"/>
      <c r="I6646" s="122"/>
      <c r="J6646" s="306"/>
      <c r="K6646" s="115"/>
      <c r="AM6646" s="340"/>
    </row>
    <row r="6647" spans="7:39" customFormat="1" ht="18.75">
      <c r="G6647" s="121"/>
      <c r="H6647" s="120"/>
      <c r="I6647" s="122"/>
      <c r="J6647" s="306"/>
      <c r="K6647" s="115"/>
      <c r="AM6647" s="340"/>
    </row>
    <row r="6648" spans="7:39" customFormat="1" ht="18.75">
      <c r="G6648" s="121"/>
      <c r="H6648" s="120"/>
      <c r="I6648" s="122"/>
      <c r="J6648" s="306"/>
      <c r="K6648" s="115"/>
      <c r="AM6648" s="340"/>
    </row>
    <row r="6649" spans="7:39" customFormat="1" ht="18.75">
      <c r="G6649" s="121"/>
      <c r="H6649" s="120"/>
      <c r="I6649" s="122"/>
      <c r="J6649" s="306"/>
      <c r="K6649" s="115"/>
      <c r="AM6649" s="340"/>
    </row>
    <row r="6650" spans="7:39" customFormat="1" ht="18.75">
      <c r="G6650" s="121"/>
      <c r="H6650" s="120"/>
      <c r="I6650" s="122"/>
      <c r="J6650" s="306"/>
      <c r="K6650" s="115"/>
      <c r="AM6650" s="340"/>
    </row>
    <row r="6651" spans="7:39" customFormat="1" ht="18.75">
      <c r="G6651" s="121"/>
      <c r="H6651" s="120"/>
      <c r="I6651" s="122"/>
      <c r="J6651" s="306"/>
      <c r="K6651" s="115"/>
      <c r="AM6651" s="340"/>
    </row>
    <row r="6652" spans="7:39" customFormat="1" ht="18.75">
      <c r="G6652" s="121"/>
      <c r="H6652" s="120"/>
      <c r="I6652" s="122"/>
      <c r="J6652" s="306"/>
      <c r="K6652" s="115"/>
      <c r="AM6652" s="340"/>
    </row>
    <row r="6653" spans="7:39" customFormat="1" ht="18.75">
      <c r="G6653" s="121"/>
      <c r="H6653" s="120"/>
      <c r="I6653" s="122"/>
      <c r="J6653" s="306"/>
      <c r="K6653" s="115"/>
      <c r="AM6653" s="340"/>
    </row>
    <row r="6654" spans="7:39" customFormat="1" ht="18.75">
      <c r="G6654" s="121"/>
      <c r="H6654" s="120"/>
      <c r="I6654" s="122"/>
      <c r="J6654" s="306"/>
      <c r="K6654" s="115"/>
      <c r="AM6654" s="340"/>
    </row>
    <row r="6655" spans="7:39" customFormat="1" ht="18.75">
      <c r="G6655" s="121"/>
      <c r="H6655" s="120"/>
      <c r="I6655" s="122"/>
      <c r="J6655" s="306"/>
      <c r="K6655" s="115"/>
      <c r="AM6655" s="340"/>
    </row>
    <row r="6656" spans="7:39" customFormat="1" ht="18.75">
      <c r="G6656" s="121"/>
      <c r="H6656" s="120"/>
      <c r="I6656" s="122"/>
      <c r="J6656" s="306"/>
      <c r="K6656" s="115"/>
      <c r="AM6656" s="340"/>
    </row>
    <row r="6657" spans="7:39" customFormat="1" ht="18.75">
      <c r="G6657" s="121"/>
      <c r="H6657" s="120"/>
      <c r="I6657" s="122"/>
      <c r="J6657" s="306"/>
      <c r="K6657" s="115"/>
      <c r="AM6657" s="340"/>
    </row>
    <row r="6658" spans="7:39" customFormat="1" ht="18.75">
      <c r="G6658" s="121"/>
      <c r="H6658" s="120"/>
      <c r="I6658" s="122"/>
      <c r="J6658" s="306"/>
      <c r="K6658" s="115"/>
      <c r="AM6658" s="340"/>
    </row>
    <row r="6659" spans="7:39" customFormat="1" ht="18.75">
      <c r="G6659" s="121"/>
      <c r="H6659" s="120"/>
      <c r="I6659" s="122"/>
      <c r="J6659" s="306"/>
      <c r="K6659" s="115"/>
      <c r="AM6659" s="340"/>
    </row>
    <row r="6660" spans="7:39" customFormat="1" ht="18.75">
      <c r="G6660" s="121"/>
      <c r="H6660" s="120"/>
      <c r="I6660" s="122"/>
      <c r="J6660" s="306"/>
      <c r="K6660" s="115"/>
      <c r="AM6660" s="340"/>
    </row>
    <row r="6661" spans="7:39" customFormat="1" ht="18.75">
      <c r="G6661" s="121"/>
      <c r="H6661" s="120"/>
      <c r="I6661" s="122"/>
      <c r="J6661" s="306"/>
      <c r="K6661" s="115"/>
      <c r="AM6661" s="340"/>
    </row>
    <row r="6662" spans="7:39" customFormat="1" ht="18.75">
      <c r="G6662" s="121"/>
      <c r="H6662" s="120"/>
      <c r="I6662" s="122"/>
      <c r="J6662" s="306"/>
      <c r="K6662" s="115"/>
      <c r="AM6662" s="340"/>
    </row>
    <row r="6663" spans="7:39" customFormat="1" ht="18.75">
      <c r="G6663" s="121"/>
      <c r="H6663" s="120"/>
      <c r="I6663" s="122"/>
      <c r="J6663" s="306"/>
      <c r="K6663" s="115"/>
      <c r="AM6663" s="340"/>
    </row>
    <row r="6664" spans="7:39" customFormat="1" ht="18.75">
      <c r="G6664" s="121"/>
      <c r="H6664" s="120"/>
      <c r="I6664" s="122"/>
      <c r="J6664" s="306"/>
      <c r="K6664" s="115"/>
      <c r="AM6664" s="340"/>
    </row>
    <row r="6665" spans="7:39" customFormat="1" ht="18.75">
      <c r="G6665" s="121"/>
      <c r="H6665" s="120"/>
      <c r="I6665" s="122"/>
      <c r="J6665" s="306"/>
      <c r="K6665" s="115"/>
      <c r="AM6665" s="340"/>
    </row>
    <row r="6666" spans="7:39" customFormat="1" ht="18.75">
      <c r="G6666" s="121"/>
      <c r="H6666" s="120"/>
      <c r="I6666" s="122"/>
      <c r="J6666" s="306"/>
      <c r="K6666" s="115"/>
      <c r="AM6666" s="340"/>
    </row>
    <row r="6667" spans="7:39" customFormat="1" ht="18.75">
      <c r="G6667" s="121"/>
      <c r="H6667" s="120"/>
      <c r="I6667" s="122"/>
      <c r="J6667" s="306"/>
      <c r="K6667" s="115"/>
      <c r="AM6667" s="340"/>
    </row>
    <row r="6668" spans="7:39" customFormat="1" ht="18.75">
      <c r="G6668" s="121"/>
      <c r="H6668" s="120"/>
      <c r="I6668" s="122"/>
      <c r="J6668" s="306"/>
      <c r="K6668" s="115"/>
      <c r="AM6668" s="340"/>
    </row>
    <row r="6669" spans="7:39" customFormat="1" ht="18.75">
      <c r="G6669" s="121"/>
      <c r="H6669" s="120"/>
      <c r="I6669" s="122"/>
      <c r="J6669" s="306"/>
      <c r="K6669" s="115"/>
      <c r="AM6669" s="340"/>
    </row>
    <row r="6670" spans="7:39" customFormat="1" ht="18.75">
      <c r="G6670" s="121"/>
      <c r="H6670" s="120"/>
      <c r="I6670" s="122"/>
      <c r="J6670" s="306"/>
      <c r="K6670" s="115"/>
      <c r="AM6670" s="340"/>
    </row>
    <row r="6671" spans="7:39" customFormat="1" ht="18.75">
      <c r="G6671" s="121"/>
      <c r="H6671" s="120"/>
      <c r="I6671" s="122"/>
      <c r="J6671" s="306"/>
      <c r="K6671" s="115"/>
      <c r="AM6671" s="340"/>
    </row>
    <row r="6672" spans="7:39" customFormat="1" ht="18.75">
      <c r="G6672" s="121"/>
      <c r="H6672" s="120"/>
      <c r="I6672" s="122"/>
      <c r="J6672" s="306"/>
      <c r="K6672" s="115"/>
      <c r="AM6672" s="340"/>
    </row>
    <row r="6673" spans="7:39" customFormat="1" ht="18.75">
      <c r="G6673" s="121"/>
      <c r="H6673" s="120"/>
      <c r="I6673" s="122"/>
      <c r="J6673" s="306"/>
      <c r="K6673" s="115"/>
      <c r="AM6673" s="340"/>
    </row>
    <row r="6674" spans="7:39" customFormat="1" ht="18.75">
      <c r="G6674" s="121"/>
      <c r="H6674" s="120"/>
      <c r="I6674" s="122"/>
      <c r="J6674" s="306"/>
      <c r="K6674" s="115"/>
      <c r="AM6674" s="340"/>
    </row>
    <row r="6675" spans="7:39" customFormat="1" ht="18.75">
      <c r="G6675" s="121"/>
      <c r="H6675" s="120"/>
      <c r="I6675" s="122"/>
      <c r="J6675" s="306"/>
      <c r="K6675" s="115"/>
      <c r="AM6675" s="340"/>
    </row>
    <row r="6676" spans="7:39" customFormat="1" ht="18.75">
      <c r="G6676" s="121"/>
      <c r="H6676" s="120"/>
      <c r="I6676" s="122"/>
      <c r="J6676" s="306"/>
      <c r="K6676" s="115"/>
      <c r="AM6676" s="340"/>
    </row>
    <row r="6677" spans="7:39" customFormat="1" ht="18.75">
      <c r="G6677" s="121"/>
      <c r="H6677" s="120"/>
      <c r="I6677" s="122"/>
      <c r="J6677" s="306"/>
      <c r="K6677" s="115"/>
      <c r="AM6677" s="340"/>
    </row>
    <row r="6678" spans="7:39" customFormat="1" ht="18.75">
      <c r="G6678" s="121"/>
      <c r="H6678" s="120"/>
      <c r="I6678" s="122"/>
      <c r="J6678" s="306"/>
      <c r="K6678" s="115"/>
      <c r="AM6678" s="340"/>
    </row>
    <row r="6679" spans="7:39" customFormat="1" ht="18.75">
      <c r="G6679" s="121"/>
      <c r="H6679" s="120"/>
      <c r="I6679" s="122"/>
      <c r="J6679" s="306"/>
      <c r="K6679" s="115"/>
      <c r="AM6679" s="340"/>
    </row>
    <row r="6680" spans="7:39" customFormat="1" ht="18.75">
      <c r="G6680" s="121"/>
      <c r="H6680" s="120"/>
      <c r="I6680" s="122"/>
      <c r="J6680" s="306"/>
      <c r="K6680" s="115"/>
      <c r="AM6680" s="340"/>
    </row>
    <row r="6681" spans="7:39" customFormat="1" ht="18.75">
      <c r="G6681" s="121"/>
      <c r="H6681" s="120"/>
      <c r="I6681" s="122"/>
      <c r="J6681" s="306"/>
      <c r="K6681" s="115"/>
      <c r="AM6681" s="340"/>
    </row>
    <row r="6682" spans="7:39" customFormat="1" ht="18.75">
      <c r="G6682" s="121"/>
      <c r="H6682" s="120"/>
      <c r="I6682" s="122"/>
      <c r="J6682" s="306"/>
      <c r="K6682" s="115"/>
      <c r="AM6682" s="340"/>
    </row>
    <row r="6683" spans="7:39" customFormat="1" ht="18.75">
      <c r="G6683" s="121"/>
      <c r="H6683" s="120"/>
      <c r="I6683" s="122"/>
      <c r="J6683" s="306"/>
      <c r="K6683" s="115"/>
      <c r="AM6683" s="340"/>
    </row>
    <row r="6684" spans="7:39" customFormat="1" ht="18.75">
      <c r="G6684" s="121"/>
      <c r="H6684" s="120"/>
      <c r="I6684" s="122"/>
      <c r="J6684" s="306"/>
      <c r="K6684" s="115"/>
      <c r="AM6684" s="340"/>
    </row>
    <row r="6685" spans="7:39" customFormat="1" ht="18.75">
      <c r="G6685" s="121"/>
      <c r="H6685" s="120"/>
      <c r="I6685" s="122"/>
      <c r="J6685" s="306"/>
      <c r="K6685" s="115"/>
      <c r="AM6685" s="340"/>
    </row>
    <row r="6686" spans="7:39" customFormat="1" ht="18.75">
      <c r="G6686" s="121"/>
      <c r="H6686" s="120"/>
      <c r="I6686" s="122"/>
      <c r="J6686" s="306"/>
      <c r="K6686" s="115"/>
      <c r="AM6686" s="340"/>
    </row>
    <row r="6687" spans="7:39" customFormat="1" ht="18.75">
      <c r="G6687" s="121"/>
      <c r="H6687" s="120"/>
      <c r="I6687" s="122"/>
      <c r="J6687" s="306"/>
      <c r="K6687" s="115"/>
      <c r="AM6687" s="340"/>
    </row>
    <row r="6688" spans="7:39" customFormat="1" ht="18.75">
      <c r="G6688" s="121"/>
      <c r="H6688" s="120"/>
      <c r="I6688" s="122"/>
      <c r="J6688" s="306"/>
      <c r="K6688" s="115"/>
      <c r="AM6688" s="340"/>
    </row>
    <row r="6689" spans="7:39" customFormat="1" ht="18.75">
      <c r="G6689" s="121"/>
      <c r="H6689" s="120"/>
      <c r="I6689" s="122"/>
      <c r="J6689" s="306"/>
      <c r="K6689" s="115"/>
      <c r="AM6689" s="340"/>
    </row>
    <row r="6690" spans="7:39" customFormat="1" ht="18.75">
      <c r="G6690" s="121"/>
      <c r="H6690" s="120"/>
      <c r="I6690" s="122"/>
      <c r="J6690" s="306"/>
      <c r="K6690" s="115"/>
      <c r="AM6690" s="340"/>
    </row>
    <row r="6691" spans="7:39" customFormat="1" ht="18.75">
      <c r="G6691" s="121"/>
      <c r="H6691" s="120"/>
      <c r="I6691" s="122"/>
      <c r="J6691" s="306"/>
      <c r="K6691" s="115"/>
      <c r="AM6691" s="340"/>
    </row>
    <row r="6692" spans="7:39" customFormat="1" ht="18.75">
      <c r="G6692" s="121"/>
      <c r="H6692" s="120"/>
      <c r="I6692" s="122"/>
      <c r="J6692" s="306"/>
      <c r="K6692" s="115"/>
      <c r="AM6692" s="340"/>
    </row>
    <row r="6693" spans="7:39" customFormat="1" ht="18.75">
      <c r="G6693" s="121"/>
      <c r="H6693" s="120"/>
      <c r="I6693" s="122"/>
      <c r="J6693" s="306"/>
      <c r="K6693" s="115"/>
      <c r="AM6693" s="340"/>
    </row>
    <row r="6694" spans="7:39" customFormat="1" ht="18.75">
      <c r="G6694" s="121"/>
      <c r="H6694" s="120"/>
      <c r="I6694" s="122"/>
      <c r="J6694" s="306"/>
      <c r="K6694" s="115"/>
      <c r="AM6694" s="340"/>
    </row>
    <row r="6695" spans="7:39" customFormat="1" ht="18.75">
      <c r="G6695" s="121"/>
      <c r="H6695" s="120"/>
      <c r="I6695" s="122"/>
      <c r="J6695" s="306"/>
      <c r="K6695" s="115"/>
      <c r="AM6695" s="340"/>
    </row>
    <row r="6696" spans="7:39" customFormat="1" ht="18.75">
      <c r="G6696" s="121"/>
      <c r="H6696" s="120"/>
      <c r="I6696" s="122"/>
      <c r="J6696" s="306"/>
      <c r="K6696" s="115"/>
      <c r="AM6696" s="340"/>
    </row>
    <row r="6697" spans="7:39" customFormat="1" ht="18.75">
      <c r="G6697" s="121"/>
      <c r="H6697" s="120"/>
      <c r="I6697" s="122"/>
      <c r="J6697" s="306"/>
      <c r="K6697" s="115"/>
      <c r="AM6697" s="340"/>
    </row>
    <row r="6698" spans="7:39" customFormat="1" ht="18.75">
      <c r="G6698" s="121"/>
      <c r="H6698" s="120"/>
      <c r="I6698" s="122"/>
      <c r="J6698" s="306"/>
      <c r="K6698" s="115"/>
      <c r="AM6698" s="340"/>
    </row>
    <row r="6699" spans="7:39" customFormat="1" ht="18.75">
      <c r="G6699" s="121"/>
      <c r="H6699" s="120"/>
      <c r="I6699" s="122"/>
      <c r="J6699" s="306"/>
      <c r="K6699" s="115"/>
      <c r="AM6699" s="340"/>
    </row>
    <row r="6700" spans="7:39" customFormat="1" ht="18.75">
      <c r="G6700" s="121"/>
      <c r="H6700" s="120"/>
      <c r="I6700" s="122"/>
      <c r="J6700" s="306"/>
      <c r="K6700" s="115"/>
      <c r="AM6700" s="340"/>
    </row>
    <row r="6701" spans="7:39" customFormat="1" ht="18.75">
      <c r="G6701" s="121"/>
      <c r="H6701" s="120"/>
      <c r="I6701" s="122"/>
      <c r="J6701" s="306"/>
      <c r="K6701" s="115"/>
      <c r="AM6701" s="340"/>
    </row>
    <row r="6702" spans="7:39" customFormat="1" ht="18.75">
      <c r="G6702" s="121"/>
      <c r="H6702" s="120"/>
      <c r="I6702" s="122"/>
      <c r="J6702" s="306"/>
      <c r="K6702" s="115"/>
      <c r="AM6702" s="340"/>
    </row>
    <row r="6703" spans="7:39" customFormat="1" ht="18.75">
      <c r="G6703" s="121"/>
      <c r="H6703" s="120"/>
      <c r="I6703" s="122"/>
      <c r="J6703" s="306"/>
      <c r="K6703" s="115"/>
      <c r="AM6703" s="340"/>
    </row>
    <row r="6704" spans="7:39" customFormat="1" ht="18.75">
      <c r="G6704" s="121"/>
      <c r="H6704" s="120"/>
      <c r="I6704" s="122"/>
      <c r="J6704" s="306"/>
      <c r="K6704" s="115"/>
      <c r="AM6704" s="340"/>
    </row>
    <row r="6705" spans="7:39" customFormat="1" ht="18.75">
      <c r="G6705" s="121"/>
      <c r="H6705" s="120"/>
      <c r="I6705" s="122"/>
      <c r="J6705" s="306"/>
      <c r="K6705" s="115"/>
      <c r="AM6705" s="340"/>
    </row>
    <row r="6706" spans="7:39" customFormat="1" ht="18.75">
      <c r="G6706" s="121"/>
      <c r="H6706" s="120"/>
      <c r="I6706" s="122"/>
      <c r="J6706" s="306"/>
      <c r="K6706" s="115"/>
      <c r="AM6706" s="340"/>
    </row>
    <row r="6707" spans="7:39" customFormat="1" ht="18.75">
      <c r="G6707" s="121"/>
      <c r="H6707" s="120"/>
      <c r="I6707" s="122"/>
      <c r="J6707" s="306"/>
      <c r="K6707" s="115"/>
      <c r="AM6707" s="340"/>
    </row>
    <row r="6708" spans="7:39" customFormat="1" ht="18.75">
      <c r="G6708" s="121"/>
      <c r="H6708" s="120"/>
      <c r="I6708" s="122"/>
      <c r="J6708" s="306"/>
      <c r="K6708" s="115"/>
      <c r="AM6708" s="340"/>
    </row>
    <row r="6709" spans="7:39" customFormat="1" ht="18.75">
      <c r="G6709" s="121"/>
      <c r="H6709" s="120"/>
      <c r="I6709" s="122"/>
      <c r="J6709" s="306"/>
      <c r="K6709" s="115"/>
      <c r="AM6709" s="340"/>
    </row>
    <row r="6710" spans="7:39" customFormat="1" ht="18.75">
      <c r="G6710" s="121"/>
      <c r="H6710" s="120"/>
      <c r="I6710" s="122"/>
      <c r="J6710" s="306"/>
      <c r="K6710" s="115"/>
      <c r="AM6710" s="340"/>
    </row>
    <row r="6711" spans="7:39" customFormat="1" ht="18.75">
      <c r="G6711" s="121"/>
      <c r="H6711" s="120"/>
      <c r="I6711" s="122"/>
      <c r="J6711" s="306"/>
      <c r="K6711" s="115"/>
      <c r="AM6711" s="340"/>
    </row>
    <row r="6712" spans="7:39" customFormat="1" ht="18.75">
      <c r="G6712" s="121"/>
      <c r="H6712" s="120"/>
      <c r="I6712" s="122"/>
      <c r="J6712" s="306"/>
      <c r="K6712" s="115"/>
      <c r="AM6712" s="340"/>
    </row>
    <row r="6713" spans="7:39" customFormat="1" ht="18.75">
      <c r="G6713" s="121"/>
      <c r="H6713" s="120"/>
      <c r="I6713" s="122"/>
      <c r="J6713" s="306"/>
      <c r="K6713" s="115"/>
      <c r="AM6713" s="340"/>
    </row>
    <row r="6714" spans="7:39" customFormat="1" ht="18.75">
      <c r="G6714" s="121"/>
      <c r="H6714" s="120"/>
      <c r="I6714" s="122"/>
      <c r="J6714" s="306"/>
      <c r="K6714" s="115"/>
      <c r="AM6714" s="340"/>
    </row>
    <row r="6715" spans="7:39" customFormat="1" ht="18.75">
      <c r="G6715" s="121"/>
      <c r="H6715" s="120"/>
      <c r="I6715" s="122"/>
      <c r="J6715" s="306"/>
      <c r="K6715" s="115"/>
      <c r="AM6715" s="340"/>
    </row>
    <row r="6716" spans="7:39" customFormat="1" ht="18.75">
      <c r="G6716" s="121"/>
      <c r="H6716" s="120"/>
      <c r="I6716" s="122"/>
      <c r="J6716" s="306"/>
      <c r="K6716" s="115"/>
      <c r="AM6716" s="340"/>
    </row>
    <row r="6717" spans="7:39" customFormat="1" ht="18.75">
      <c r="G6717" s="121"/>
      <c r="H6717" s="120"/>
      <c r="I6717" s="122"/>
      <c r="J6717" s="306"/>
      <c r="K6717" s="115"/>
      <c r="AM6717" s="340"/>
    </row>
    <row r="6718" spans="7:39" customFormat="1" ht="18.75">
      <c r="G6718" s="121"/>
      <c r="H6718" s="120"/>
      <c r="I6718" s="122"/>
      <c r="J6718" s="306"/>
      <c r="K6718" s="115"/>
      <c r="AM6718" s="340"/>
    </row>
    <row r="6719" spans="7:39" customFormat="1" ht="18.75">
      <c r="G6719" s="121"/>
      <c r="H6719" s="120"/>
      <c r="I6719" s="122"/>
      <c r="J6719" s="306"/>
      <c r="K6719" s="115"/>
      <c r="AM6719" s="340"/>
    </row>
    <row r="6720" spans="7:39" customFormat="1" ht="18.75">
      <c r="G6720" s="121"/>
      <c r="H6720" s="120"/>
      <c r="I6720" s="122"/>
      <c r="J6720" s="306"/>
      <c r="K6720" s="115"/>
      <c r="AM6720" s="340"/>
    </row>
    <row r="6721" spans="7:39" customFormat="1" ht="18.75">
      <c r="G6721" s="121"/>
      <c r="H6721" s="120"/>
      <c r="I6721" s="122"/>
      <c r="J6721" s="306"/>
      <c r="K6721" s="115"/>
      <c r="AM6721" s="340"/>
    </row>
    <row r="6722" spans="7:39" customFormat="1" ht="18.75">
      <c r="G6722" s="121"/>
      <c r="H6722" s="120"/>
      <c r="I6722" s="122"/>
      <c r="J6722" s="306"/>
      <c r="K6722" s="115"/>
      <c r="AM6722" s="340"/>
    </row>
    <row r="6723" spans="7:39" customFormat="1" ht="18.75">
      <c r="G6723" s="121"/>
      <c r="H6723" s="120"/>
      <c r="I6723" s="122"/>
      <c r="J6723" s="306"/>
      <c r="K6723" s="115"/>
      <c r="AM6723" s="340"/>
    </row>
    <row r="6724" spans="7:39" customFormat="1" ht="18.75">
      <c r="G6724" s="121"/>
      <c r="H6724" s="120"/>
      <c r="I6724" s="122"/>
      <c r="J6724" s="306"/>
      <c r="K6724" s="115"/>
      <c r="AM6724" s="340"/>
    </row>
    <row r="6725" spans="7:39" customFormat="1" ht="18.75">
      <c r="G6725" s="121"/>
      <c r="H6725" s="120"/>
      <c r="I6725" s="122"/>
      <c r="J6725" s="306"/>
      <c r="K6725" s="115"/>
      <c r="AM6725" s="340"/>
    </row>
    <row r="6726" spans="7:39" customFormat="1" ht="18.75">
      <c r="G6726" s="121"/>
      <c r="H6726" s="120"/>
      <c r="I6726" s="122"/>
      <c r="J6726" s="306"/>
      <c r="K6726" s="115"/>
      <c r="AM6726" s="340"/>
    </row>
    <row r="6727" spans="7:39" customFormat="1" ht="18.75">
      <c r="G6727" s="121"/>
      <c r="H6727" s="120"/>
      <c r="I6727" s="122"/>
      <c r="J6727" s="306"/>
      <c r="K6727" s="115"/>
      <c r="AM6727" s="340"/>
    </row>
    <row r="6728" spans="7:39" customFormat="1" ht="18.75">
      <c r="G6728" s="121"/>
      <c r="H6728" s="120"/>
      <c r="I6728" s="122"/>
      <c r="J6728" s="306"/>
      <c r="K6728" s="115"/>
      <c r="AM6728" s="340"/>
    </row>
    <row r="6729" spans="7:39" customFormat="1" ht="18.75">
      <c r="G6729" s="121"/>
      <c r="H6729" s="120"/>
      <c r="I6729" s="122"/>
      <c r="J6729" s="306"/>
      <c r="K6729" s="115"/>
      <c r="AM6729" s="340"/>
    </row>
    <row r="6730" spans="7:39" customFormat="1" ht="18.75">
      <c r="G6730" s="121"/>
      <c r="H6730" s="120"/>
      <c r="I6730" s="122"/>
      <c r="J6730" s="306"/>
      <c r="K6730" s="115"/>
      <c r="AM6730" s="340"/>
    </row>
    <row r="6731" spans="7:39" customFormat="1" ht="18.75">
      <c r="G6731" s="121"/>
      <c r="H6731" s="120"/>
      <c r="I6731" s="122"/>
      <c r="J6731" s="306"/>
      <c r="K6731" s="115"/>
      <c r="AM6731" s="340"/>
    </row>
    <row r="6732" spans="7:39" customFormat="1" ht="18.75">
      <c r="G6732" s="121"/>
      <c r="H6732" s="120"/>
      <c r="I6732" s="122"/>
      <c r="J6732" s="306"/>
      <c r="K6732" s="115"/>
      <c r="AM6732" s="340"/>
    </row>
    <row r="6733" spans="7:39" customFormat="1" ht="18.75">
      <c r="G6733" s="121"/>
      <c r="H6733" s="120"/>
      <c r="I6733" s="122"/>
      <c r="J6733" s="306"/>
      <c r="K6733" s="115"/>
      <c r="AM6733" s="340"/>
    </row>
    <row r="6734" spans="7:39" customFormat="1" ht="18.75">
      <c r="G6734" s="121"/>
      <c r="H6734" s="120"/>
      <c r="I6734" s="122"/>
      <c r="J6734" s="306"/>
      <c r="K6734" s="115"/>
      <c r="AM6734" s="340"/>
    </row>
    <row r="6735" spans="7:39" customFormat="1" ht="18.75">
      <c r="G6735" s="121"/>
      <c r="H6735" s="120"/>
      <c r="I6735" s="122"/>
      <c r="J6735" s="306"/>
      <c r="K6735" s="115"/>
      <c r="AM6735" s="340"/>
    </row>
    <row r="6736" spans="7:39" customFormat="1" ht="18.75">
      <c r="G6736" s="121"/>
      <c r="H6736" s="120"/>
      <c r="I6736" s="122"/>
      <c r="J6736" s="306"/>
      <c r="K6736" s="115"/>
      <c r="AM6736" s="340"/>
    </row>
    <row r="6737" spans="7:39" customFormat="1" ht="18.75">
      <c r="G6737" s="121"/>
      <c r="H6737" s="120"/>
      <c r="I6737" s="122"/>
      <c r="J6737" s="306"/>
      <c r="K6737" s="115"/>
      <c r="AM6737" s="340"/>
    </row>
    <row r="6738" spans="7:39" customFormat="1" ht="18.75">
      <c r="G6738" s="121"/>
      <c r="H6738" s="120"/>
      <c r="I6738" s="122"/>
      <c r="J6738" s="306"/>
      <c r="K6738" s="115"/>
      <c r="AM6738" s="340"/>
    </row>
    <row r="6739" spans="7:39" customFormat="1" ht="18.75">
      <c r="G6739" s="121"/>
      <c r="H6739" s="120"/>
      <c r="I6739" s="122"/>
      <c r="J6739" s="306"/>
      <c r="K6739" s="115"/>
      <c r="AM6739" s="340"/>
    </row>
    <row r="6740" spans="7:39" customFormat="1" ht="18.75">
      <c r="G6740" s="121"/>
      <c r="H6740" s="120"/>
      <c r="I6740" s="122"/>
      <c r="J6740" s="306"/>
      <c r="K6740" s="115"/>
      <c r="AM6740" s="340"/>
    </row>
    <row r="6741" spans="7:39" customFormat="1" ht="18.75">
      <c r="G6741" s="121"/>
      <c r="H6741" s="120"/>
      <c r="I6741" s="122"/>
      <c r="J6741" s="306"/>
      <c r="K6741" s="115"/>
      <c r="AM6741" s="340"/>
    </row>
    <row r="6742" spans="7:39" customFormat="1" ht="18.75">
      <c r="G6742" s="121"/>
      <c r="H6742" s="120"/>
      <c r="I6742" s="122"/>
      <c r="J6742" s="306"/>
      <c r="K6742" s="115"/>
      <c r="AM6742" s="340"/>
    </row>
    <row r="6743" spans="7:39" customFormat="1" ht="18.75">
      <c r="G6743" s="121"/>
      <c r="H6743" s="120"/>
      <c r="I6743" s="122"/>
      <c r="J6743" s="306"/>
      <c r="K6743" s="115"/>
      <c r="AM6743" s="340"/>
    </row>
    <row r="6744" spans="7:39" customFormat="1" ht="18.75">
      <c r="G6744" s="121"/>
      <c r="H6744" s="120"/>
      <c r="I6744" s="122"/>
      <c r="J6744" s="306"/>
      <c r="K6744" s="115"/>
      <c r="AM6744" s="340"/>
    </row>
    <row r="6745" spans="7:39" customFormat="1" ht="18.75">
      <c r="G6745" s="121"/>
      <c r="H6745" s="120"/>
      <c r="I6745" s="122"/>
      <c r="J6745" s="306"/>
      <c r="K6745" s="115"/>
      <c r="AM6745" s="340"/>
    </row>
    <row r="6746" spans="7:39" customFormat="1" ht="18.75">
      <c r="G6746" s="121"/>
      <c r="H6746" s="120"/>
      <c r="I6746" s="122"/>
      <c r="J6746" s="306"/>
      <c r="K6746" s="115"/>
      <c r="AM6746" s="340"/>
    </row>
    <row r="6747" spans="7:39" customFormat="1" ht="18.75">
      <c r="G6747" s="121"/>
      <c r="H6747" s="120"/>
      <c r="I6747" s="122"/>
      <c r="J6747" s="306"/>
      <c r="K6747" s="115"/>
      <c r="AM6747" s="340"/>
    </row>
    <row r="6748" spans="7:39" customFormat="1" ht="18.75">
      <c r="G6748" s="121"/>
      <c r="H6748" s="120"/>
      <c r="I6748" s="122"/>
      <c r="J6748" s="306"/>
      <c r="K6748" s="115"/>
      <c r="AM6748" s="340"/>
    </row>
    <row r="6749" spans="7:39" customFormat="1" ht="18.75">
      <c r="G6749" s="121"/>
      <c r="H6749" s="120"/>
      <c r="I6749" s="122"/>
      <c r="J6749" s="306"/>
      <c r="K6749" s="115"/>
      <c r="AM6749" s="340"/>
    </row>
    <row r="6750" spans="7:39" customFormat="1" ht="18.75">
      <c r="G6750" s="121"/>
      <c r="H6750" s="120"/>
      <c r="I6750" s="122"/>
      <c r="J6750" s="306"/>
      <c r="K6750" s="115"/>
      <c r="AM6750" s="340"/>
    </row>
    <row r="6751" spans="7:39" customFormat="1" ht="18.75">
      <c r="G6751" s="121"/>
      <c r="H6751" s="120"/>
      <c r="I6751" s="122"/>
      <c r="J6751" s="306"/>
      <c r="K6751" s="115"/>
      <c r="AM6751" s="340"/>
    </row>
    <row r="6752" spans="7:39" customFormat="1" ht="18.75">
      <c r="G6752" s="121"/>
      <c r="H6752" s="120"/>
      <c r="I6752" s="122"/>
      <c r="J6752" s="306"/>
      <c r="K6752" s="115"/>
      <c r="AM6752" s="340"/>
    </row>
    <row r="6753" spans="7:39" customFormat="1" ht="18.75">
      <c r="G6753" s="121"/>
      <c r="H6753" s="120"/>
      <c r="I6753" s="122"/>
      <c r="J6753" s="306"/>
      <c r="K6753" s="115"/>
      <c r="AM6753" s="340"/>
    </row>
    <row r="6754" spans="7:39" customFormat="1" ht="18.75">
      <c r="G6754" s="121"/>
      <c r="H6754" s="120"/>
      <c r="I6754" s="122"/>
      <c r="J6754" s="306"/>
      <c r="K6754" s="115"/>
      <c r="AM6754" s="340"/>
    </row>
    <row r="6755" spans="7:39" customFormat="1" ht="18.75">
      <c r="G6755" s="121"/>
      <c r="H6755" s="120"/>
      <c r="I6755" s="122"/>
      <c r="J6755" s="306"/>
      <c r="K6755" s="115"/>
      <c r="AM6755" s="340"/>
    </row>
    <row r="6756" spans="7:39" customFormat="1" ht="18.75">
      <c r="G6756" s="121"/>
      <c r="H6756" s="120"/>
      <c r="I6756" s="122"/>
      <c r="J6756" s="306"/>
      <c r="K6756" s="115"/>
      <c r="AM6756" s="340"/>
    </row>
    <row r="6757" spans="7:39" customFormat="1" ht="18.75">
      <c r="G6757" s="121"/>
      <c r="H6757" s="120"/>
      <c r="I6757" s="122"/>
      <c r="J6757" s="306"/>
      <c r="K6757" s="115"/>
      <c r="AM6757" s="340"/>
    </row>
    <row r="6758" spans="7:39" customFormat="1" ht="18.75">
      <c r="G6758" s="121"/>
      <c r="H6758" s="120"/>
      <c r="I6758" s="122"/>
      <c r="J6758" s="306"/>
      <c r="K6758" s="115"/>
      <c r="AM6758" s="340"/>
    </row>
    <row r="6759" spans="7:39" customFormat="1" ht="18.75">
      <c r="G6759" s="121"/>
      <c r="H6759" s="120"/>
      <c r="I6759" s="122"/>
      <c r="J6759" s="306"/>
      <c r="K6759" s="115"/>
      <c r="AM6759" s="340"/>
    </row>
    <row r="6760" spans="7:39" customFormat="1" ht="18.75">
      <c r="G6760" s="121"/>
      <c r="H6760" s="120"/>
      <c r="I6760" s="122"/>
      <c r="J6760" s="306"/>
      <c r="K6760" s="115"/>
      <c r="AM6760" s="340"/>
    </row>
    <row r="6761" spans="7:39" customFormat="1" ht="18.75">
      <c r="G6761" s="121"/>
      <c r="H6761" s="120"/>
      <c r="I6761" s="122"/>
      <c r="J6761" s="306"/>
      <c r="K6761" s="115"/>
      <c r="AM6761" s="340"/>
    </row>
    <row r="6762" spans="7:39" customFormat="1" ht="18.75">
      <c r="G6762" s="121"/>
      <c r="H6762" s="120"/>
      <c r="I6762" s="122"/>
      <c r="J6762" s="306"/>
      <c r="K6762" s="115"/>
      <c r="AM6762" s="340"/>
    </row>
    <row r="6763" spans="7:39" customFormat="1" ht="18.75">
      <c r="G6763" s="121"/>
      <c r="H6763" s="120"/>
      <c r="I6763" s="122"/>
      <c r="J6763" s="306"/>
      <c r="K6763" s="115"/>
      <c r="AM6763" s="340"/>
    </row>
    <row r="6764" spans="7:39" customFormat="1" ht="18.75">
      <c r="G6764" s="121"/>
      <c r="H6764" s="120"/>
      <c r="I6764" s="122"/>
      <c r="J6764" s="306"/>
      <c r="K6764" s="115"/>
      <c r="AM6764" s="340"/>
    </row>
    <row r="6765" spans="7:39" customFormat="1" ht="18.75">
      <c r="G6765" s="121"/>
      <c r="H6765" s="120"/>
      <c r="I6765" s="122"/>
      <c r="J6765" s="306"/>
      <c r="K6765" s="115"/>
      <c r="AM6765" s="340"/>
    </row>
    <row r="6766" spans="7:39" customFormat="1" ht="18.75">
      <c r="G6766" s="121"/>
      <c r="H6766" s="120"/>
      <c r="I6766" s="122"/>
      <c r="J6766" s="306"/>
      <c r="K6766" s="115"/>
      <c r="AM6766" s="340"/>
    </row>
    <row r="6767" spans="7:39" customFormat="1" ht="18.75">
      <c r="G6767" s="121"/>
      <c r="H6767" s="120"/>
      <c r="I6767" s="122"/>
      <c r="J6767" s="306"/>
      <c r="K6767" s="115"/>
      <c r="AM6767" s="340"/>
    </row>
    <row r="6768" spans="7:39" customFormat="1" ht="18.75">
      <c r="G6768" s="121"/>
      <c r="H6768" s="120"/>
      <c r="I6768" s="122"/>
      <c r="J6768" s="306"/>
      <c r="K6768" s="115"/>
      <c r="AM6768" s="340"/>
    </row>
    <row r="6769" spans="7:39" customFormat="1" ht="18.75">
      <c r="G6769" s="121"/>
      <c r="H6769" s="120"/>
      <c r="I6769" s="122"/>
      <c r="J6769" s="306"/>
      <c r="K6769" s="115"/>
      <c r="AM6769" s="340"/>
    </row>
    <row r="6770" spans="7:39" customFormat="1" ht="18.75">
      <c r="G6770" s="121"/>
      <c r="H6770" s="120"/>
      <c r="I6770" s="122"/>
      <c r="J6770" s="306"/>
      <c r="K6770" s="115"/>
      <c r="AM6770" s="340"/>
    </row>
    <row r="6771" spans="7:39" customFormat="1" ht="18.75">
      <c r="G6771" s="121"/>
      <c r="H6771" s="120"/>
      <c r="I6771" s="122"/>
      <c r="J6771" s="306"/>
      <c r="K6771" s="115"/>
      <c r="AM6771" s="340"/>
    </row>
    <row r="6772" spans="7:39" customFormat="1" ht="18.75">
      <c r="G6772" s="121"/>
      <c r="H6772" s="120"/>
      <c r="I6772" s="122"/>
      <c r="J6772" s="306"/>
      <c r="K6772" s="115"/>
      <c r="AM6772" s="340"/>
    </row>
    <row r="6773" spans="7:39" customFormat="1" ht="18.75">
      <c r="G6773" s="121"/>
      <c r="H6773" s="120"/>
      <c r="I6773" s="122"/>
      <c r="J6773" s="306"/>
      <c r="K6773" s="115"/>
      <c r="AM6773" s="340"/>
    </row>
    <row r="6774" spans="7:39" customFormat="1" ht="18.75">
      <c r="G6774" s="121"/>
      <c r="H6774" s="120"/>
      <c r="I6774" s="122"/>
      <c r="J6774" s="306"/>
      <c r="K6774" s="115"/>
      <c r="AM6774" s="340"/>
    </row>
    <row r="6775" spans="7:39" customFormat="1" ht="18.75">
      <c r="G6775" s="121"/>
      <c r="H6775" s="120"/>
      <c r="I6775" s="122"/>
      <c r="J6775" s="306"/>
      <c r="K6775" s="115"/>
      <c r="AM6775" s="340"/>
    </row>
    <row r="6776" spans="7:39" customFormat="1" ht="18.75">
      <c r="G6776" s="121"/>
      <c r="H6776" s="120"/>
      <c r="I6776" s="122"/>
      <c r="J6776" s="306"/>
      <c r="K6776" s="115"/>
      <c r="AM6776" s="340"/>
    </row>
    <row r="6777" spans="7:39" customFormat="1" ht="18.75">
      <c r="G6777" s="121"/>
      <c r="H6777" s="120"/>
      <c r="I6777" s="122"/>
      <c r="J6777" s="306"/>
      <c r="K6777" s="115"/>
      <c r="AM6777" s="340"/>
    </row>
    <row r="6778" spans="7:39" customFormat="1" ht="18.75">
      <c r="G6778" s="121"/>
      <c r="H6778" s="120"/>
      <c r="I6778" s="122"/>
      <c r="J6778" s="306"/>
      <c r="K6778" s="115"/>
      <c r="AM6778" s="340"/>
    </row>
    <row r="6779" spans="7:39" customFormat="1" ht="18.75">
      <c r="G6779" s="121"/>
      <c r="H6779" s="120"/>
      <c r="I6779" s="122"/>
      <c r="J6779" s="306"/>
      <c r="K6779" s="115"/>
      <c r="AM6779" s="340"/>
    </row>
    <row r="6780" spans="7:39" customFormat="1" ht="18.75">
      <c r="G6780" s="121"/>
      <c r="H6780" s="120"/>
      <c r="I6780" s="122"/>
      <c r="J6780" s="306"/>
      <c r="K6780" s="115"/>
      <c r="AM6780" s="340"/>
    </row>
    <row r="6781" spans="7:39" customFormat="1" ht="18.75">
      <c r="G6781" s="121"/>
      <c r="H6781" s="120"/>
      <c r="I6781" s="122"/>
      <c r="J6781" s="306"/>
      <c r="K6781" s="115"/>
      <c r="AM6781" s="340"/>
    </row>
    <row r="6782" spans="7:39" customFormat="1" ht="18.75">
      <c r="G6782" s="121"/>
      <c r="H6782" s="120"/>
      <c r="I6782" s="122"/>
      <c r="J6782" s="306"/>
      <c r="K6782" s="115"/>
      <c r="AM6782" s="340"/>
    </row>
    <row r="6783" spans="7:39" customFormat="1" ht="18.75">
      <c r="G6783" s="121"/>
      <c r="H6783" s="120"/>
      <c r="I6783" s="122"/>
      <c r="J6783" s="306"/>
      <c r="K6783" s="115"/>
      <c r="AM6783" s="340"/>
    </row>
    <row r="6784" spans="7:39" customFormat="1" ht="18.75">
      <c r="G6784" s="121"/>
      <c r="H6784" s="120"/>
      <c r="I6784" s="122"/>
      <c r="J6784" s="306"/>
      <c r="K6784" s="115"/>
      <c r="AM6784" s="340"/>
    </row>
    <row r="6785" spans="7:39" customFormat="1" ht="18.75">
      <c r="G6785" s="121"/>
      <c r="H6785" s="120"/>
      <c r="I6785" s="122"/>
      <c r="J6785" s="306"/>
      <c r="K6785" s="115"/>
      <c r="AM6785" s="340"/>
    </row>
    <row r="6786" spans="7:39" customFormat="1" ht="18.75">
      <c r="G6786" s="121"/>
      <c r="H6786" s="120"/>
      <c r="I6786" s="122"/>
      <c r="J6786" s="306"/>
      <c r="K6786" s="115"/>
      <c r="AM6786" s="340"/>
    </row>
    <row r="6787" spans="7:39" customFormat="1" ht="18.75">
      <c r="G6787" s="121"/>
      <c r="H6787" s="120"/>
      <c r="I6787" s="122"/>
      <c r="J6787" s="306"/>
      <c r="K6787" s="115"/>
      <c r="AM6787" s="340"/>
    </row>
    <row r="6788" spans="7:39" customFormat="1" ht="18.75">
      <c r="G6788" s="121"/>
      <c r="H6788" s="120"/>
      <c r="I6788" s="122"/>
      <c r="J6788" s="306"/>
      <c r="K6788" s="115"/>
      <c r="AM6788" s="340"/>
    </row>
    <row r="6789" spans="7:39" customFormat="1" ht="18.75">
      <c r="G6789" s="121"/>
      <c r="H6789" s="120"/>
      <c r="I6789" s="122"/>
      <c r="J6789" s="306"/>
      <c r="K6789" s="115"/>
      <c r="AM6789" s="340"/>
    </row>
    <row r="6790" spans="7:39" customFormat="1" ht="18.75">
      <c r="G6790" s="121"/>
      <c r="H6790" s="120"/>
      <c r="I6790" s="122"/>
      <c r="J6790" s="306"/>
      <c r="K6790" s="115"/>
      <c r="AM6790" s="340"/>
    </row>
    <row r="6791" spans="7:39" customFormat="1" ht="18.75">
      <c r="G6791" s="121"/>
      <c r="H6791" s="120"/>
      <c r="I6791" s="122"/>
      <c r="J6791" s="306"/>
      <c r="K6791" s="115"/>
      <c r="AM6791" s="340"/>
    </row>
    <row r="6792" spans="7:39" customFormat="1" ht="18.75">
      <c r="G6792" s="121"/>
      <c r="H6792" s="120"/>
      <c r="I6792" s="122"/>
      <c r="J6792" s="306"/>
      <c r="K6792" s="115"/>
      <c r="AM6792" s="340"/>
    </row>
    <row r="6793" spans="7:39" customFormat="1" ht="18.75">
      <c r="G6793" s="121"/>
      <c r="H6793" s="120"/>
      <c r="I6793" s="122"/>
      <c r="J6793" s="306"/>
      <c r="K6793" s="115"/>
      <c r="AM6793" s="340"/>
    </row>
    <row r="6794" spans="7:39" customFormat="1" ht="18.75">
      <c r="G6794" s="121"/>
      <c r="H6794" s="120"/>
      <c r="I6794" s="122"/>
      <c r="J6794" s="306"/>
      <c r="K6794" s="115"/>
      <c r="AM6794" s="340"/>
    </row>
    <row r="6795" spans="7:39" customFormat="1" ht="18.75">
      <c r="G6795" s="121"/>
      <c r="H6795" s="120"/>
      <c r="I6795" s="122"/>
      <c r="J6795" s="306"/>
      <c r="K6795" s="115"/>
      <c r="AM6795" s="340"/>
    </row>
    <row r="6796" spans="7:39" customFormat="1" ht="18.75">
      <c r="G6796" s="121"/>
      <c r="H6796" s="120"/>
      <c r="I6796" s="122"/>
      <c r="J6796" s="306"/>
      <c r="K6796" s="115"/>
      <c r="AM6796" s="340"/>
    </row>
    <row r="6797" spans="7:39" customFormat="1" ht="18.75">
      <c r="G6797" s="121"/>
      <c r="H6797" s="120"/>
      <c r="I6797" s="122"/>
      <c r="J6797" s="306"/>
      <c r="K6797" s="115"/>
      <c r="AM6797" s="340"/>
    </row>
    <row r="6798" spans="7:39" customFormat="1" ht="18.75">
      <c r="G6798" s="121"/>
      <c r="H6798" s="120"/>
      <c r="I6798" s="122"/>
      <c r="J6798" s="306"/>
      <c r="K6798" s="115"/>
      <c r="AM6798" s="340"/>
    </row>
    <row r="6799" spans="7:39" customFormat="1" ht="18.75">
      <c r="G6799" s="121"/>
      <c r="H6799" s="120"/>
      <c r="I6799" s="122"/>
      <c r="J6799" s="306"/>
      <c r="K6799" s="115"/>
      <c r="AM6799" s="340"/>
    </row>
    <row r="6800" spans="7:39" customFormat="1" ht="18.75">
      <c r="G6800" s="121"/>
      <c r="H6800" s="120"/>
      <c r="I6800" s="122"/>
      <c r="J6800" s="306"/>
      <c r="K6800" s="115"/>
      <c r="AM6800" s="340"/>
    </row>
    <row r="6801" spans="7:39" customFormat="1" ht="18.75">
      <c r="G6801" s="121"/>
      <c r="H6801" s="120"/>
      <c r="I6801" s="122"/>
      <c r="J6801" s="306"/>
      <c r="K6801" s="115"/>
      <c r="AM6801" s="340"/>
    </row>
    <row r="6802" spans="7:39" customFormat="1" ht="18.75">
      <c r="G6802" s="121"/>
      <c r="H6802" s="120"/>
      <c r="I6802" s="122"/>
      <c r="J6802" s="306"/>
      <c r="K6802" s="115"/>
      <c r="AM6802" s="340"/>
    </row>
    <row r="6803" spans="7:39" customFormat="1" ht="18.75">
      <c r="G6803" s="121"/>
      <c r="H6803" s="120"/>
      <c r="I6803" s="122"/>
      <c r="J6803" s="306"/>
      <c r="K6803" s="115"/>
      <c r="AM6803" s="340"/>
    </row>
    <row r="6804" spans="7:39" customFormat="1" ht="18.75">
      <c r="G6804" s="121"/>
      <c r="H6804" s="120"/>
      <c r="I6804" s="122"/>
      <c r="J6804" s="306"/>
      <c r="K6804" s="115"/>
      <c r="AM6804" s="340"/>
    </row>
    <row r="6805" spans="7:39" customFormat="1" ht="18.75">
      <c r="G6805" s="121"/>
      <c r="H6805" s="120"/>
      <c r="I6805" s="122"/>
      <c r="J6805" s="306"/>
      <c r="K6805" s="115"/>
      <c r="AM6805" s="340"/>
    </row>
    <row r="6806" spans="7:39" customFormat="1" ht="18.75">
      <c r="G6806" s="121"/>
      <c r="H6806" s="120"/>
      <c r="I6806" s="122"/>
      <c r="J6806" s="306"/>
      <c r="K6806" s="115"/>
      <c r="AM6806" s="340"/>
    </row>
    <row r="6807" spans="7:39" customFormat="1" ht="18.75">
      <c r="G6807" s="121"/>
      <c r="H6807" s="120"/>
      <c r="I6807" s="122"/>
      <c r="J6807" s="306"/>
      <c r="K6807" s="115"/>
      <c r="AM6807" s="340"/>
    </row>
    <row r="6808" spans="7:39" customFormat="1" ht="18.75">
      <c r="G6808" s="121"/>
      <c r="H6808" s="120"/>
      <c r="I6808" s="122"/>
      <c r="J6808" s="306"/>
      <c r="K6808" s="115"/>
      <c r="AM6808" s="340"/>
    </row>
    <row r="6809" spans="7:39" customFormat="1" ht="18.75">
      <c r="G6809" s="121"/>
      <c r="H6809" s="120"/>
      <c r="I6809" s="122"/>
      <c r="J6809" s="306"/>
      <c r="K6809" s="115"/>
      <c r="AM6809" s="340"/>
    </row>
    <row r="6810" spans="7:39" customFormat="1" ht="18.75">
      <c r="G6810" s="121"/>
      <c r="H6810" s="120"/>
      <c r="I6810" s="122"/>
      <c r="J6810" s="306"/>
      <c r="K6810" s="115"/>
      <c r="AM6810" s="340"/>
    </row>
    <row r="6811" spans="7:39" customFormat="1" ht="18.75">
      <c r="G6811" s="121"/>
      <c r="H6811" s="120"/>
      <c r="I6811" s="122"/>
      <c r="J6811" s="306"/>
      <c r="K6811" s="115"/>
      <c r="AM6811" s="340"/>
    </row>
    <row r="6812" spans="7:39" customFormat="1" ht="18.75">
      <c r="G6812" s="121"/>
      <c r="H6812" s="120"/>
      <c r="I6812" s="122"/>
      <c r="J6812" s="306"/>
      <c r="K6812" s="115"/>
      <c r="AM6812" s="340"/>
    </row>
    <row r="6813" spans="7:39" customFormat="1" ht="18.75">
      <c r="G6813" s="121"/>
      <c r="H6813" s="120"/>
      <c r="I6813" s="122"/>
      <c r="J6813" s="306"/>
      <c r="K6813" s="115"/>
      <c r="AM6813" s="340"/>
    </row>
    <row r="6814" spans="7:39" customFormat="1" ht="18.75">
      <c r="G6814" s="121"/>
      <c r="H6814" s="120"/>
      <c r="I6814" s="122"/>
      <c r="J6814" s="306"/>
      <c r="K6814" s="115"/>
      <c r="AM6814" s="340"/>
    </row>
    <row r="6815" spans="7:39" customFormat="1" ht="18.75">
      <c r="G6815" s="121"/>
      <c r="H6815" s="120"/>
      <c r="I6815" s="122"/>
      <c r="J6815" s="306"/>
      <c r="K6815" s="115"/>
      <c r="AM6815" s="340"/>
    </row>
    <row r="6816" spans="7:39" customFormat="1" ht="18.75">
      <c r="G6816" s="121"/>
      <c r="H6816" s="120"/>
      <c r="I6816" s="122"/>
      <c r="J6816" s="306"/>
      <c r="K6816" s="115"/>
      <c r="AM6816" s="340"/>
    </row>
    <row r="6817" spans="7:39" customFormat="1" ht="18.75">
      <c r="G6817" s="121"/>
      <c r="H6817" s="120"/>
      <c r="I6817" s="122"/>
      <c r="J6817" s="306"/>
      <c r="K6817" s="115"/>
      <c r="AM6817" s="340"/>
    </row>
    <row r="6818" spans="7:39" customFormat="1" ht="18.75">
      <c r="G6818" s="121"/>
      <c r="H6818" s="120"/>
      <c r="I6818" s="122"/>
      <c r="J6818" s="306"/>
      <c r="K6818" s="115"/>
      <c r="AM6818" s="340"/>
    </row>
    <row r="6819" spans="7:39" customFormat="1" ht="18.75">
      <c r="G6819" s="121"/>
      <c r="H6819" s="120"/>
      <c r="I6819" s="122"/>
      <c r="J6819" s="306"/>
      <c r="K6819" s="115"/>
      <c r="AM6819" s="340"/>
    </row>
    <row r="6820" spans="7:39" customFormat="1" ht="18.75">
      <c r="G6820" s="121"/>
      <c r="H6820" s="120"/>
      <c r="I6820" s="122"/>
      <c r="J6820" s="306"/>
      <c r="K6820" s="115"/>
      <c r="AM6820" s="340"/>
    </row>
    <row r="6821" spans="7:39" customFormat="1" ht="18.75">
      <c r="G6821" s="121"/>
      <c r="H6821" s="120"/>
      <c r="I6821" s="122"/>
      <c r="J6821" s="306"/>
      <c r="K6821" s="115"/>
      <c r="AM6821" s="340"/>
    </row>
    <row r="6822" spans="7:39" customFormat="1" ht="18.75">
      <c r="G6822" s="121"/>
      <c r="H6822" s="120"/>
      <c r="I6822" s="122"/>
      <c r="J6822" s="306"/>
      <c r="K6822" s="115"/>
      <c r="AM6822" s="340"/>
    </row>
    <row r="6823" spans="7:39" customFormat="1" ht="18.75">
      <c r="G6823" s="121"/>
      <c r="H6823" s="120"/>
      <c r="I6823" s="122"/>
      <c r="J6823" s="306"/>
      <c r="K6823" s="115"/>
      <c r="AM6823" s="340"/>
    </row>
    <row r="6824" spans="7:39" customFormat="1" ht="18.75">
      <c r="G6824" s="121"/>
      <c r="H6824" s="120"/>
      <c r="I6824" s="122"/>
      <c r="J6824" s="306"/>
      <c r="K6824" s="115"/>
      <c r="AM6824" s="340"/>
    </row>
    <row r="6825" spans="7:39" customFormat="1" ht="18.75">
      <c r="G6825" s="121"/>
      <c r="H6825" s="120"/>
      <c r="I6825" s="122"/>
      <c r="J6825" s="306"/>
      <c r="K6825" s="115"/>
      <c r="AM6825" s="340"/>
    </row>
    <row r="6826" spans="7:39" customFormat="1" ht="18.75">
      <c r="G6826" s="121"/>
      <c r="H6826" s="120"/>
      <c r="I6826" s="122"/>
      <c r="J6826" s="306"/>
      <c r="K6826" s="115"/>
      <c r="AM6826" s="340"/>
    </row>
    <row r="6827" spans="7:39" customFormat="1" ht="18.75">
      <c r="G6827" s="121"/>
      <c r="H6827" s="120"/>
      <c r="I6827" s="122"/>
      <c r="J6827" s="306"/>
      <c r="K6827" s="115"/>
      <c r="AM6827" s="340"/>
    </row>
    <row r="6828" spans="7:39" customFormat="1" ht="18.75">
      <c r="G6828" s="121"/>
      <c r="H6828" s="120"/>
      <c r="I6828" s="122"/>
      <c r="J6828" s="306"/>
      <c r="K6828" s="115"/>
      <c r="AM6828" s="340"/>
    </row>
    <row r="6829" spans="7:39" customFormat="1" ht="18.75">
      <c r="G6829" s="121"/>
      <c r="H6829" s="120"/>
      <c r="I6829" s="122"/>
      <c r="J6829" s="306"/>
      <c r="K6829" s="115"/>
      <c r="AM6829" s="340"/>
    </row>
    <row r="6830" spans="7:39" customFormat="1" ht="18.75">
      <c r="G6830" s="121"/>
      <c r="H6830" s="120"/>
      <c r="I6830" s="122"/>
      <c r="J6830" s="306"/>
      <c r="K6830" s="115"/>
      <c r="AM6830" s="340"/>
    </row>
    <row r="6831" spans="7:39" customFormat="1" ht="18.75">
      <c r="G6831" s="121"/>
      <c r="H6831" s="120"/>
      <c r="I6831" s="122"/>
      <c r="J6831" s="306"/>
      <c r="K6831" s="115"/>
      <c r="AM6831" s="340"/>
    </row>
    <row r="6832" spans="7:39" customFormat="1" ht="18.75">
      <c r="G6832" s="121"/>
      <c r="H6832" s="120"/>
      <c r="I6832" s="122"/>
      <c r="J6832" s="306"/>
      <c r="K6832" s="115"/>
      <c r="AM6832" s="340"/>
    </row>
    <row r="6833" spans="7:39" customFormat="1" ht="18.75">
      <c r="G6833" s="121"/>
      <c r="H6833" s="120"/>
      <c r="I6833" s="122"/>
      <c r="J6833" s="306"/>
      <c r="K6833" s="115"/>
      <c r="AM6833" s="340"/>
    </row>
    <row r="6834" spans="7:39" customFormat="1" ht="18.75">
      <c r="G6834" s="121"/>
      <c r="H6834" s="120"/>
      <c r="I6834" s="122"/>
      <c r="J6834" s="306"/>
      <c r="K6834" s="115"/>
      <c r="AM6834" s="340"/>
    </row>
    <row r="6835" spans="7:39" customFormat="1" ht="18.75">
      <c r="G6835" s="121"/>
      <c r="H6835" s="120"/>
      <c r="I6835" s="122"/>
      <c r="J6835" s="306"/>
      <c r="K6835" s="115"/>
      <c r="AM6835" s="340"/>
    </row>
    <row r="6836" spans="7:39" customFormat="1" ht="18.75">
      <c r="G6836" s="121"/>
      <c r="H6836" s="120"/>
      <c r="I6836" s="122"/>
      <c r="J6836" s="306"/>
      <c r="K6836" s="115"/>
      <c r="AM6836" s="340"/>
    </row>
    <row r="6837" spans="7:39" customFormat="1" ht="18.75">
      <c r="G6837" s="121"/>
      <c r="H6837" s="120"/>
      <c r="I6837" s="122"/>
      <c r="J6837" s="306"/>
      <c r="K6837" s="115"/>
      <c r="AM6837" s="340"/>
    </row>
    <row r="6838" spans="7:39" customFormat="1" ht="18.75">
      <c r="G6838" s="121"/>
      <c r="H6838" s="120"/>
      <c r="I6838" s="122"/>
      <c r="J6838" s="306"/>
      <c r="K6838" s="115"/>
      <c r="AM6838" s="340"/>
    </row>
    <row r="6839" spans="7:39" customFormat="1" ht="18.75">
      <c r="G6839" s="121"/>
      <c r="H6839" s="120"/>
      <c r="I6839" s="122"/>
      <c r="J6839" s="306"/>
      <c r="K6839" s="115"/>
      <c r="AM6839" s="340"/>
    </row>
    <row r="6840" spans="7:39" customFormat="1" ht="18.75">
      <c r="G6840" s="121"/>
      <c r="H6840" s="120"/>
      <c r="I6840" s="122"/>
      <c r="J6840" s="306"/>
      <c r="K6840" s="115"/>
      <c r="AM6840" s="340"/>
    </row>
    <row r="6841" spans="7:39" customFormat="1" ht="18.75">
      <c r="G6841" s="121"/>
      <c r="H6841" s="120"/>
      <c r="I6841" s="122"/>
      <c r="J6841" s="306"/>
      <c r="K6841" s="115"/>
      <c r="AM6841" s="340"/>
    </row>
    <row r="6842" spans="7:39" customFormat="1" ht="18.75">
      <c r="G6842" s="121"/>
      <c r="H6842" s="120"/>
      <c r="I6842" s="122"/>
      <c r="J6842" s="306"/>
      <c r="K6842" s="115"/>
      <c r="AM6842" s="340"/>
    </row>
    <row r="6843" spans="7:39" customFormat="1" ht="18.75">
      <c r="G6843" s="121"/>
      <c r="H6843" s="120"/>
      <c r="I6843" s="122"/>
      <c r="J6843" s="306"/>
      <c r="K6843" s="115"/>
      <c r="AM6843" s="340"/>
    </row>
    <row r="6844" spans="7:39" customFormat="1" ht="18.75">
      <c r="G6844" s="121"/>
      <c r="H6844" s="120"/>
      <c r="I6844" s="122"/>
      <c r="J6844" s="306"/>
      <c r="K6844" s="115"/>
      <c r="AM6844" s="340"/>
    </row>
    <row r="6845" spans="7:39" customFormat="1" ht="18.75">
      <c r="G6845" s="121"/>
      <c r="H6845" s="120"/>
      <c r="I6845" s="122"/>
      <c r="J6845" s="306"/>
      <c r="K6845" s="115"/>
      <c r="AM6845" s="340"/>
    </row>
    <row r="6846" spans="7:39" customFormat="1" ht="18.75">
      <c r="G6846" s="121"/>
      <c r="H6846" s="120"/>
      <c r="I6846" s="122"/>
      <c r="J6846" s="306"/>
      <c r="K6846" s="115"/>
      <c r="AM6846" s="340"/>
    </row>
    <row r="6847" spans="7:39" customFormat="1" ht="18.75">
      <c r="G6847" s="121"/>
      <c r="H6847" s="120"/>
      <c r="I6847" s="122"/>
      <c r="J6847" s="306"/>
      <c r="K6847" s="115"/>
      <c r="AM6847" s="340"/>
    </row>
    <row r="6848" spans="7:39" customFormat="1" ht="18.75">
      <c r="G6848" s="121"/>
      <c r="H6848" s="120"/>
      <c r="I6848" s="122"/>
      <c r="J6848" s="306"/>
      <c r="K6848" s="115"/>
      <c r="AM6848" s="340"/>
    </row>
    <row r="6849" spans="7:39" customFormat="1" ht="18.75">
      <c r="G6849" s="121"/>
      <c r="H6849" s="120"/>
      <c r="I6849" s="122"/>
      <c r="J6849" s="306"/>
      <c r="K6849" s="115"/>
      <c r="AM6849" s="340"/>
    </row>
    <row r="6850" spans="7:39" customFormat="1" ht="18.75">
      <c r="G6850" s="121"/>
      <c r="H6850" s="120"/>
      <c r="I6850" s="122"/>
      <c r="J6850" s="306"/>
      <c r="K6850" s="115"/>
      <c r="AM6850" s="340"/>
    </row>
    <row r="6851" spans="7:39" customFormat="1" ht="18.75">
      <c r="G6851" s="121"/>
      <c r="H6851" s="120"/>
      <c r="I6851" s="122"/>
      <c r="J6851" s="306"/>
      <c r="K6851" s="115"/>
      <c r="AM6851" s="340"/>
    </row>
    <row r="6852" spans="7:39" customFormat="1" ht="18.75">
      <c r="G6852" s="121"/>
      <c r="H6852" s="120"/>
      <c r="I6852" s="122"/>
      <c r="J6852" s="306"/>
      <c r="K6852" s="115"/>
      <c r="AM6852" s="340"/>
    </row>
    <row r="6853" spans="7:39" customFormat="1" ht="18.75">
      <c r="G6853" s="121"/>
      <c r="H6853" s="120"/>
      <c r="I6853" s="122"/>
      <c r="J6853" s="306"/>
      <c r="K6853" s="115"/>
      <c r="AM6853" s="340"/>
    </row>
    <row r="6854" spans="7:39" customFormat="1" ht="18.75">
      <c r="G6854" s="121"/>
      <c r="H6854" s="120"/>
      <c r="I6854" s="122"/>
      <c r="J6854" s="306"/>
      <c r="K6854" s="115"/>
      <c r="AM6854" s="340"/>
    </row>
    <row r="6855" spans="7:39" customFormat="1" ht="18.75">
      <c r="G6855" s="121"/>
      <c r="H6855" s="120"/>
      <c r="I6855" s="122"/>
      <c r="J6855" s="306"/>
      <c r="K6855" s="115"/>
      <c r="AM6855" s="340"/>
    </row>
    <row r="6856" spans="7:39" customFormat="1" ht="18.75">
      <c r="G6856" s="121"/>
      <c r="H6856" s="120"/>
      <c r="I6856" s="122"/>
      <c r="J6856" s="306"/>
      <c r="K6856" s="115"/>
      <c r="AM6856" s="340"/>
    </row>
    <row r="6857" spans="7:39" customFormat="1" ht="18.75">
      <c r="G6857" s="121"/>
      <c r="H6857" s="120"/>
      <c r="I6857" s="122"/>
      <c r="J6857" s="306"/>
      <c r="K6857" s="115"/>
      <c r="AM6857" s="340"/>
    </row>
    <row r="6858" spans="7:39" customFormat="1" ht="18.75">
      <c r="G6858" s="121"/>
      <c r="H6858" s="120"/>
      <c r="I6858" s="122"/>
      <c r="J6858" s="306"/>
      <c r="K6858" s="115"/>
      <c r="AM6858" s="340"/>
    </row>
    <row r="6859" spans="7:39" customFormat="1" ht="18.75">
      <c r="G6859" s="121"/>
      <c r="H6859" s="120"/>
      <c r="I6859" s="122"/>
      <c r="J6859" s="306"/>
      <c r="K6859" s="115"/>
      <c r="AM6859" s="340"/>
    </row>
    <row r="6860" spans="7:39" customFormat="1" ht="18.75">
      <c r="G6860" s="121"/>
      <c r="H6860" s="120"/>
      <c r="I6860" s="122"/>
      <c r="J6860" s="306"/>
      <c r="K6860" s="115"/>
      <c r="AM6860" s="340"/>
    </row>
    <row r="6861" spans="7:39" customFormat="1" ht="18.75">
      <c r="G6861" s="121"/>
      <c r="H6861" s="120"/>
      <c r="I6861" s="122"/>
      <c r="J6861" s="306"/>
      <c r="K6861" s="115"/>
      <c r="AM6861" s="340"/>
    </row>
    <row r="6862" spans="7:39" customFormat="1" ht="18.75">
      <c r="G6862" s="121"/>
      <c r="H6862" s="120"/>
      <c r="I6862" s="122"/>
      <c r="J6862" s="306"/>
      <c r="K6862" s="115"/>
      <c r="AM6862" s="340"/>
    </row>
    <row r="6863" spans="7:39" customFormat="1" ht="18.75">
      <c r="G6863" s="121"/>
      <c r="H6863" s="120"/>
      <c r="I6863" s="122"/>
      <c r="J6863" s="306"/>
      <c r="K6863" s="115"/>
      <c r="AM6863" s="340"/>
    </row>
    <row r="6864" spans="7:39" customFormat="1" ht="18.75">
      <c r="G6864" s="121"/>
      <c r="H6864" s="120"/>
      <c r="I6864" s="122"/>
      <c r="J6864" s="306"/>
      <c r="K6864" s="115"/>
      <c r="AM6864" s="340"/>
    </row>
    <row r="6865" spans="7:39" customFormat="1" ht="18.75">
      <c r="G6865" s="121"/>
      <c r="H6865" s="120"/>
      <c r="I6865" s="122"/>
      <c r="J6865" s="306"/>
      <c r="K6865" s="115"/>
      <c r="AM6865" s="340"/>
    </row>
    <row r="6866" spans="7:39" customFormat="1" ht="18.75">
      <c r="G6866" s="121"/>
      <c r="H6866" s="120"/>
      <c r="I6866" s="122"/>
      <c r="J6866" s="306"/>
      <c r="K6866" s="115"/>
      <c r="AM6866" s="340"/>
    </row>
    <row r="6867" spans="7:39" customFormat="1" ht="18.75">
      <c r="G6867" s="121"/>
      <c r="H6867" s="120"/>
      <c r="I6867" s="122"/>
      <c r="J6867" s="306"/>
      <c r="K6867" s="115"/>
      <c r="AM6867" s="340"/>
    </row>
    <row r="6868" spans="7:39" customFormat="1" ht="18.75">
      <c r="G6868" s="121"/>
      <c r="H6868" s="120"/>
      <c r="I6868" s="122"/>
      <c r="J6868" s="306"/>
      <c r="K6868" s="115"/>
      <c r="AM6868" s="340"/>
    </row>
    <row r="6869" spans="7:39" customFormat="1" ht="18.75">
      <c r="G6869" s="121"/>
      <c r="H6869" s="120"/>
      <c r="I6869" s="122"/>
      <c r="J6869" s="306"/>
      <c r="K6869" s="115"/>
      <c r="AM6869" s="340"/>
    </row>
    <row r="6870" spans="7:39" customFormat="1" ht="18.75">
      <c r="G6870" s="121"/>
      <c r="H6870" s="120"/>
      <c r="I6870" s="122"/>
      <c r="J6870" s="306"/>
      <c r="K6870" s="115"/>
      <c r="AM6870" s="340"/>
    </row>
    <row r="6871" spans="7:39" customFormat="1" ht="18.75">
      <c r="G6871" s="121"/>
      <c r="H6871" s="120"/>
      <c r="I6871" s="122"/>
      <c r="J6871" s="306"/>
      <c r="K6871" s="115"/>
      <c r="AM6871" s="340"/>
    </row>
    <row r="6872" spans="7:39" customFormat="1" ht="18.75">
      <c r="G6872" s="121"/>
      <c r="H6872" s="120"/>
      <c r="I6872" s="122"/>
      <c r="J6872" s="306"/>
      <c r="K6872" s="115"/>
      <c r="AM6872" s="340"/>
    </row>
    <row r="6873" spans="7:39" customFormat="1" ht="18.75">
      <c r="G6873" s="121"/>
      <c r="H6873" s="120"/>
      <c r="I6873" s="122"/>
      <c r="J6873" s="306"/>
      <c r="K6873" s="115"/>
      <c r="AM6873" s="340"/>
    </row>
    <row r="6874" spans="7:39" customFormat="1" ht="18.75">
      <c r="G6874" s="121"/>
      <c r="H6874" s="120"/>
      <c r="I6874" s="122"/>
      <c r="J6874" s="306"/>
      <c r="K6874" s="115"/>
      <c r="AM6874" s="340"/>
    </row>
    <row r="6875" spans="7:39" customFormat="1" ht="18.75">
      <c r="G6875" s="121"/>
      <c r="H6875" s="120"/>
      <c r="I6875" s="122"/>
      <c r="J6875" s="306"/>
      <c r="K6875" s="115"/>
      <c r="AM6875" s="340"/>
    </row>
    <row r="6876" spans="7:39" customFormat="1" ht="18.75">
      <c r="G6876" s="121"/>
      <c r="H6876" s="120"/>
      <c r="I6876" s="122"/>
      <c r="J6876" s="306"/>
      <c r="K6876" s="115"/>
      <c r="AM6876" s="340"/>
    </row>
    <row r="6877" spans="7:39" customFormat="1" ht="18.75">
      <c r="G6877" s="121"/>
      <c r="H6877" s="120"/>
      <c r="I6877" s="122"/>
      <c r="J6877" s="306"/>
      <c r="K6877" s="115"/>
      <c r="AM6877" s="340"/>
    </row>
    <row r="6878" spans="7:39" customFormat="1" ht="18.75">
      <c r="G6878" s="121"/>
      <c r="H6878" s="120"/>
      <c r="I6878" s="122"/>
      <c r="J6878" s="306"/>
      <c r="K6878" s="115"/>
      <c r="AM6878" s="340"/>
    </row>
    <row r="6879" spans="7:39" customFormat="1" ht="18.75">
      <c r="G6879" s="121"/>
      <c r="H6879" s="120"/>
      <c r="I6879" s="122"/>
      <c r="J6879" s="306"/>
      <c r="K6879" s="115"/>
      <c r="AM6879" s="340"/>
    </row>
    <row r="6880" spans="7:39" customFormat="1" ht="18.75">
      <c r="G6880" s="121"/>
      <c r="H6880" s="120"/>
      <c r="I6880" s="122"/>
      <c r="J6880" s="306"/>
      <c r="K6880" s="115"/>
      <c r="AM6880" s="340"/>
    </row>
    <row r="6881" spans="7:39" customFormat="1" ht="18.75">
      <c r="G6881" s="121"/>
      <c r="H6881" s="120"/>
      <c r="I6881" s="122"/>
      <c r="J6881" s="306"/>
      <c r="K6881" s="115"/>
      <c r="AM6881" s="340"/>
    </row>
    <row r="6882" spans="7:39" customFormat="1" ht="18.75">
      <c r="G6882" s="121"/>
      <c r="H6882" s="120"/>
      <c r="I6882" s="122"/>
      <c r="J6882" s="306"/>
      <c r="K6882" s="115"/>
      <c r="AM6882" s="340"/>
    </row>
    <row r="6883" spans="7:39" customFormat="1" ht="18.75">
      <c r="G6883" s="121"/>
      <c r="H6883" s="120"/>
      <c r="I6883" s="122"/>
      <c r="J6883" s="306"/>
      <c r="K6883" s="115"/>
      <c r="AM6883" s="340"/>
    </row>
    <row r="6884" spans="7:39" customFormat="1" ht="18.75">
      <c r="G6884" s="121"/>
      <c r="H6884" s="120"/>
      <c r="I6884" s="122"/>
      <c r="J6884" s="306"/>
      <c r="K6884" s="115"/>
      <c r="AM6884" s="340"/>
    </row>
    <row r="6885" spans="7:39" customFormat="1" ht="18.75">
      <c r="G6885" s="121"/>
      <c r="H6885" s="120"/>
      <c r="I6885" s="122"/>
      <c r="J6885" s="306"/>
      <c r="K6885" s="115"/>
      <c r="AM6885" s="340"/>
    </row>
    <row r="6886" spans="7:39" customFormat="1" ht="18.75">
      <c r="G6886" s="121"/>
      <c r="H6886" s="120"/>
      <c r="I6886" s="122"/>
      <c r="J6886" s="306"/>
      <c r="K6886" s="115"/>
      <c r="AM6886" s="340"/>
    </row>
    <row r="6887" spans="7:39" customFormat="1" ht="18.75">
      <c r="G6887" s="121"/>
      <c r="H6887" s="120"/>
      <c r="I6887" s="122"/>
      <c r="J6887" s="306"/>
      <c r="K6887" s="115"/>
      <c r="AM6887" s="340"/>
    </row>
    <row r="6888" spans="7:39" customFormat="1" ht="18.75">
      <c r="G6888" s="121"/>
      <c r="H6888" s="120"/>
      <c r="I6888" s="122"/>
      <c r="J6888" s="306"/>
      <c r="K6888" s="115"/>
      <c r="AM6888" s="340"/>
    </row>
    <row r="6889" spans="7:39" customFormat="1" ht="18.75">
      <c r="G6889" s="121"/>
      <c r="H6889" s="120"/>
      <c r="I6889" s="122"/>
      <c r="J6889" s="306"/>
      <c r="K6889" s="115"/>
      <c r="AM6889" s="340"/>
    </row>
    <row r="6890" spans="7:39" customFormat="1" ht="18.75">
      <c r="G6890" s="121"/>
      <c r="H6890" s="120"/>
      <c r="I6890" s="122"/>
      <c r="J6890" s="306"/>
      <c r="K6890" s="115"/>
      <c r="AM6890" s="340"/>
    </row>
    <row r="6891" spans="7:39" customFormat="1" ht="18.75">
      <c r="G6891" s="121"/>
      <c r="H6891" s="120"/>
      <c r="I6891" s="122"/>
      <c r="J6891" s="306"/>
      <c r="K6891" s="115"/>
      <c r="AM6891" s="340"/>
    </row>
    <row r="6892" spans="7:39" customFormat="1" ht="18.75">
      <c r="G6892" s="121"/>
      <c r="H6892" s="120"/>
      <c r="I6892" s="122"/>
      <c r="J6892" s="306"/>
      <c r="K6892" s="115"/>
      <c r="AM6892" s="340"/>
    </row>
    <row r="6893" spans="7:39" customFormat="1" ht="18.75">
      <c r="G6893" s="121"/>
      <c r="H6893" s="120"/>
      <c r="I6893" s="122"/>
      <c r="J6893" s="306"/>
      <c r="K6893" s="115"/>
      <c r="AM6893" s="340"/>
    </row>
    <row r="6894" spans="7:39" customFormat="1" ht="18.75">
      <c r="G6894" s="121"/>
      <c r="H6894" s="120"/>
      <c r="I6894" s="122"/>
      <c r="J6894" s="306"/>
      <c r="K6894" s="115"/>
      <c r="AM6894" s="340"/>
    </row>
    <row r="6895" spans="7:39" customFormat="1" ht="18.75">
      <c r="G6895" s="121"/>
      <c r="H6895" s="120"/>
      <c r="I6895" s="122"/>
      <c r="J6895" s="306"/>
      <c r="K6895" s="115"/>
      <c r="AM6895" s="340"/>
    </row>
    <row r="6896" spans="7:39" customFormat="1" ht="18.75">
      <c r="G6896" s="121"/>
      <c r="H6896" s="120"/>
      <c r="I6896" s="122"/>
      <c r="J6896" s="306"/>
      <c r="K6896" s="115"/>
      <c r="AM6896" s="340"/>
    </row>
    <row r="6897" spans="7:39" customFormat="1" ht="18.75">
      <c r="G6897" s="121"/>
      <c r="H6897" s="120"/>
      <c r="I6897" s="122"/>
      <c r="J6897" s="306"/>
      <c r="K6897" s="115"/>
      <c r="AM6897" s="340"/>
    </row>
    <row r="6898" spans="7:39" customFormat="1" ht="18.75">
      <c r="G6898" s="121"/>
      <c r="H6898" s="120"/>
      <c r="I6898" s="122"/>
      <c r="J6898" s="306"/>
      <c r="K6898" s="115"/>
      <c r="AM6898" s="340"/>
    </row>
    <row r="6899" spans="7:39" customFormat="1" ht="18.75">
      <c r="G6899" s="121"/>
      <c r="H6899" s="120"/>
      <c r="I6899" s="122"/>
      <c r="J6899" s="306"/>
      <c r="K6899" s="115"/>
      <c r="AM6899" s="340"/>
    </row>
    <row r="6900" spans="7:39" customFormat="1" ht="18.75">
      <c r="G6900" s="121"/>
      <c r="H6900" s="120"/>
      <c r="I6900" s="122"/>
      <c r="J6900" s="306"/>
      <c r="K6900" s="115"/>
      <c r="AM6900" s="340"/>
    </row>
    <row r="6901" spans="7:39" customFormat="1" ht="18.75">
      <c r="G6901" s="121"/>
      <c r="H6901" s="120"/>
      <c r="I6901" s="122"/>
      <c r="J6901" s="306"/>
      <c r="K6901" s="115"/>
      <c r="AM6901" s="340"/>
    </row>
    <row r="6902" spans="7:39" customFormat="1" ht="18.75">
      <c r="G6902" s="121"/>
      <c r="H6902" s="120"/>
      <c r="I6902" s="122"/>
      <c r="J6902" s="306"/>
      <c r="K6902" s="115"/>
      <c r="AM6902" s="340"/>
    </row>
    <row r="6903" spans="7:39" customFormat="1" ht="18.75">
      <c r="G6903" s="121"/>
      <c r="H6903" s="120"/>
      <c r="I6903" s="122"/>
      <c r="J6903" s="306"/>
      <c r="K6903" s="115"/>
      <c r="AM6903" s="340"/>
    </row>
    <row r="6904" spans="7:39" customFormat="1" ht="18.75">
      <c r="G6904" s="121"/>
      <c r="H6904" s="120"/>
      <c r="I6904" s="122"/>
      <c r="J6904" s="306"/>
      <c r="K6904" s="115"/>
      <c r="AM6904" s="340"/>
    </row>
    <row r="6905" spans="7:39" customFormat="1" ht="18.75">
      <c r="G6905" s="121"/>
      <c r="H6905" s="120"/>
      <c r="I6905" s="122"/>
      <c r="J6905" s="306"/>
      <c r="K6905" s="115"/>
      <c r="AM6905" s="340"/>
    </row>
    <row r="6906" spans="7:39" customFormat="1" ht="18.75">
      <c r="G6906" s="121"/>
      <c r="H6906" s="120"/>
      <c r="I6906" s="122"/>
      <c r="J6906" s="306"/>
      <c r="K6906" s="115"/>
      <c r="AM6906" s="340"/>
    </row>
    <row r="6907" spans="7:39" customFormat="1" ht="18.75">
      <c r="G6907" s="121"/>
      <c r="H6907" s="120"/>
      <c r="I6907" s="122"/>
      <c r="J6907" s="306"/>
      <c r="K6907" s="115"/>
      <c r="AM6907" s="340"/>
    </row>
    <row r="6908" spans="7:39" customFormat="1" ht="18.75">
      <c r="G6908" s="121"/>
      <c r="H6908" s="120"/>
      <c r="I6908" s="122"/>
      <c r="J6908" s="306"/>
      <c r="K6908" s="115"/>
      <c r="AM6908" s="340"/>
    </row>
    <row r="6909" spans="7:39" customFormat="1" ht="18.75">
      <c r="G6909" s="121"/>
      <c r="H6909" s="120"/>
      <c r="I6909" s="122"/>
      <c r="J6909" s="306"/>
      <c r="K6909" s="115"/>
      <c r="AM6909" s="340"/>
    </row>
    <row r="6910" spans="7:39" customFormat="1" ht="18.75">
      <c r="G6910" s="121"/>
      <c r="H6910" s="120"/>
      <c r="I6910" s="122"/>
      <c r="J6910" s="306"/>
      <c r="K6910" s="115"/>
      <c r="AM6910" s="340"/>
    </row>
    <row r="6911" spans="7:39" customFormat="1" ht="18.75">
      <c r="G6911" s="121"/>
      <c r="H6911" s="120"/>
      <c r="I6911" s="122"/>
      <c r="J6911" s="306"/>
      <c r="K6911" s="115"/>
      <c r="AM6911" s="340"/>
    </row>
    <row r="6912" spans="7:39" customFormat="1" ht="18.75">
      <c r="G6912" s="121"/>
      <c r="H6912" s="120"/>
      <c r="I6912" s="122"/>
      <c r="J6912" s="306"/>
      <c r="K6912" s="115"/>
      <c r="AM6912" s="340"/>
    </row>
    <row r="6913" spans="7:39" customFormat="1" ht="18.75">
      <c r="G6913" s="121"/>
      <c r="H6913" s="120"/>
      <c r="I6913" s="122"/>
      <c r="J6913" s="306"/>
      <c r="K6913" s="115"/>
      <c r="AM6913" s="340"/>
    </row>
    <row r="6914" spans="7:39" customFormat="1" ht="18.75">
      <c r="G6914" s="121"/>
      <c r="H6914" s="120"/>
      <c r="I6914" s="122"/>
      <c r="J6914" s="306"/>
      <c r="K6914" s="115"/>
      <c r="AM6914" s="340"/>
    </row>
    <row r="6915" spans="7:39" customFormat="1" ht="18.75">
      <c r="G6915" s="121"/>
      <c r="H6915" s="120"/>
      <c r="I6915" s="122"/>
      <c r="J6915" s="306"/>
      <c r="K6915" s="115"/>
      <c r="AM6915" s="340"/>
    </row>
    <row r="6916" spans="7:39" customFormat="1" ht="18.75">
      <c r="G6916" s="121"/>
      <c r="H6916" s="120"/>
      <c r="I6916" s="122"/>
      <c r="J6916" s="306"/>
      <c r="K6916" s="115"/>
      <c r="AM6916" s="340"/>
    </row>
    <row r="6917" spans="7:39" customFormat="1" ht="18.75">
      <c r="G6917" s="121"/>
      <c r="H6917" s="120"/>
      <c r="I6917" s="122"/>
      <c r="J6917" s="306"/>
      <c r="K6917" s="115"/>
      <c r="AM6917" s="340"/>
    </row>
    <row r="6918" spans="7:39" customFormat="1" ht="18.75">
      <c r="G6918" s="121"/>
      <c r="H6918" s="120"/>
      <c r="I6918" s="122"/>
      <c r="J6918" s="306"/>
      <c r="K6918" s="115"/>
      <c r="AM6918" s="340"/>
    </row>
    <row r="6919" spans="7:39" customFormat="1" ht="18.75">
      <c r="G6919" s="121"/>
      <c r="H6919" s="120"/>
      <c r="I6919" s="122"/>
      <c r="J6919" s="306"/>
      <c r="K6919" s="115"/>
      <c r="AM6919" s="340"/>
    </row>
    <row r="6920" spans="7:39" customFormat="1" ht="18.75">
      <c r="G6920" s="121"/>
      <c r="H6920" s="120"/>
      <c r="I6920" s="122"/>
      <c r="J6920" s="306"/>
      <c r="K6920" s="115"/>
      <c r="AM6920" s="340"/>
    </row>
    <row r="6921" spans="7:39" customFormat="1" ht="18.75">
      <c r="G6921" s="121"/>
      <c r="H6921" s="120"/>
      <c r="I6921" s="122"/>
      <c r="J6921" s="306"/>
      <c r="K6921" s="115"/>
      <c r="AM6921" s="340"/>
    </row>
    <row r="6922" spans="7:39" customFormat="1" ht="18.75">
      <c r="G6922" s="121"/>
      <c r="H6922" s="120"/>
      <c r="I6922" s="122"/>
      <c r="J6922" s="306"/>
      <c r="K6922" s="115"/>
      <c r="AM6922" s="340"/>
    </row>
    <row r="6923" spans="7:39" customFormat="1" ht="18.75">
      <c r="G6923" s="121"/>
      <c r="H6923" s="120"/>
      <c r="I6923" s="122"/>
      <c r="J6923" s="306"/>
      <c r="K6923" s="115"/>
      <c r="AM6923" s="340"/>
    </row>
    <row r="6924" spans="7:39" customFormat="1" ht="18.75">
      <c r="G6924" s="121"/>
      <c r="H6924" s="120"/>
      <c r="I6924" s="122"/>
      <c r="J6924" s="306"/>
      <c r="K6924" s="115"/>
      <c r="AM6924" s="340"/>
    </row>
    <row r="6925" spans="7:39" customFormat="1" ht="18.75">
      <c r="G6925" s="121"/>
      <c r="H6925" s="120"/>
      <c r="I6925" s="122"/>
      <c r="J6925" s="306"/>
      <c r="K6925" s="115"/>
      <c r="AM6925" s="340"/>
    </row>
    <row r="6926" spans="7:39" customFormat="1" ht="18.75">
      <c r="G6926" s="121"/>
      <c r="H6926" s="120"/>
      <c r="I6926" s="122"/>
      <c r="J6926" s="306"/>
      <c r="K6926" s="115"/>
      <c r="AM6926" s="340"/>
    </row>
    <row r="6927" spans="7:39" customFormat="1" ht="18.75">
      <c r="G6927" s="121"/>
      <c r="H6927" s="120"/>
      <c r="I6927" s="122"/>
      <c r="J6927" s="306"/>
      <c r="K6927" s="115"/>
      <c r="AM6927" s="340"/>
    </row>
    <row r="6928" spans="7:39" customFormat="1" ht="18.75">
      <c r="G6928" s="121"/>
      <c r="H6928" s="120"/>
      <c r="I6928" s="122"/>
      <c r="J6928" s="306"/>
      <c r="K6928" s="115"/>
      <c r="AM6928" s="340"/>
    </row>
    <row r="6929" spans="7:39" customFormat="1" ht="18.75">
      <c r="G6929" s="121"/>
      <c r="H6929" s="120"/>
      <c r="I6929" s="122"/>
      <c r="J6929" s="306"/>
      <c r="K6929" s="115"/>
      <c r="AM6929" s="340"/>
    </row>
    <row r="6930" spans="7:39" customFormat="1" ht="18.75">
      <c r="G6930" s="121"/>
      <c r="H6930" s="120"/>
      <c r="I6930" s="122"/>
      <c r="J6930" s="306"/>
      <c r="K6930" s="115"/>
      <c r="AM6930" s="340"/>
    </row>
    <row r="6931" spans="7:39" customFormat="1" ht="18.75">
      <c r="G6931" s="121"/>
      <c r="H6931" s="120"/>
      <c r="I6931" s="122"/>
      <c r="J6931" s="306"/>
      <c r="K6931" s="115"/>
      <c r="AM6931" s="340"/>
    </row>
    <row r="6932" spans="7:39" customFormat="1" ht="18.75">
      <c r="G6932" s="121"/>
      <c r="H6932" s="120"/>
      <c r="I6932" s="122"/>
      <c r="J6932" s="306"/>
      <c r="K6932" s="115"/>
      <c r="AM6932" s="340"/>
    </row>
    <row r="6933" spans="7:39" customFormat="1" ht="18.75">
      <c r="G6933" s="121"/>
      <c r="H6933" s="120"/>
      <c r="I6933" s="122"/>
      <c r="J6933" s="306"/>
      <c r="K6933" s="115"/>
      <c r="AM6933" s="340"/>
    </row>
    <row r="6934" spans="7:39" customFormat="1" ht="18.75">
      <c r="G6934" s="121"/>
      <c r="H6934" s="120"/>
      <c r="I6934" s="122"/>
      <c r="J6934" s="306"/>
      <c r="K6934" s="115"/>
      <c r="AM6934" s="340"/>
    </row>
    <row r="6935" spans="7:39" customFormat="1" ht="18.75">
      <c r="G6935" s="121"/>
      <c r="H6935" s="120"/>
      <c r="I6935" s="122"/>
      <c r="J6935" s="306"/>
      <c r="K6935" s="115"/>
      <c r="AM6935" s="340"/>
    </row>
    <row r="6936" spans="7:39" customFormat="1" ht="18.75">
      <c r="G6936" s="121"/>
      <c r="H6936" s="120"/>
      <c r="I6936" s="122"/>
      <c r="J6936" s="306"/>
      <c r="K6936" s="115"/>
      <c r="AM6936" s="340"/>
    </row>
    <row r="6937" spans="7:39" customFormat="1" ht="18.75">
      <c r="G6937" s="121"/>
      <c r="H6937" s="120"/>
      <c r="I6937" s="122"/>
      <c r="J6937" s="306"/>
      <c r="K6937" s="115"/>
      <c r="AM6937" s="340"/>
    </row>
    <row r="6938" spans="7:39" customFormat="1" ht="18.75">
      <c r="G6938" s="121"/>
      <c r="H6938" s="120"/>
      <c r="I6938" s="122"/>
      <c r="J6938" s="306"/>
      <c r="K6938" s="115"/>
      <c r="AM6938" s="340"/>
    </row>
    <row r="6939" spans="7:39" customFormat="1" ht="18.75">
      <c r="G6939" s="121"/>
      <c r="H6939" s="120"/>
      <c r="I6939" s="122"/>
      <c r="J6939" s="306"/>
      <c r="K6939" s="115"/>
      <c r="AM6939" s="340"/>
    </row>
    <row r="6940" spans="7:39" customFormat="1" ht="18.75">
      <c r="G6940" s="121"/>
      <c r="H6940" s="120"/>
      <c r="I6940" s="122"/>
      <c r="J6940" s="306"/>
      <c r="K6940" s="115"/>
      <c r="AM6940" s="340"/>
    </row>
    <row r="6941" spans="7:39" customFormat="1" ht="18.75">
      <c r="G6941" s="121"/>
      <c r="H6941" s="120"/>
      <c r="I6941" s="122"/>
      <c r="J6941" s="306"/>
      <c r="K6941" s="115"/>
      <c r="AM6941" s="340"/>
    </row>
    <row r="6942" spans="7:39" customFormat="1" ht="18.75">
      <c r="G6942" s="121"/>
      <c r="H6942" s="120"/>
      <c r="I6942" s="122"/>
      <c r="J6942" s="306"/>
      <c r="K6942" s="115"/>
      <c r="AM6942" s="340"/>
    </row>
    <row r="6943" spans="7:39" customFormat="1" ht="18.75">
      <c r="G6943" s="121"/>
      <c r="H6943" s="120"/>
      <c r="I6943" s="122"/>
      <c r="J6943" s="306"/>
      <c r="K6943" s="115"/>
      <c r="AM6943" s="340"/>
    </row>
    <row r="6944" spans="7:39" customFormat="1" ht="18.75">
      <c r="G6944" s="121"/>
      <c r="H6944" s="120"/>
      <c r="I6944" s="122"/>
      <c r="J6944" s="306"/>
      <c r="K6944" s="115"/>
      <c r="AM6944" s="340"/>
    </row>
    <row r="6945" spans="7:39" customFormat="1" ht="18.75">
      <c r="G6945" s="121"/>
      <c r="H6945" s="120"/>
      <c r="I6945" s="122"/>
      <c r="J6945" s="306"/>
      <c r="K6945" s="115"/>
      <c r="AM6945" s="340"/>
    </row>
    <row r="6946" spans="7:39" customFormat="1" ht="18.75">
      <c r="G6946" s="121"/>
      <c r="H6946" s="120"/>
      <c r="I6946" s="122"/>
      <c r="J6946" s="306"/>
      <c r="K6946" s="115"/>
      <c r="AM6946" s="340"/>
    </row>
    <row r="6947" spans="7:39" customFormat="1" ht="18.75">
      <c r="G6947" s="121"/>
      <c r="H6947" s="120"/>
      <c r="I6947" s="122"/>
      <c r="J6947" s="306"/>
      <c r="K6947" s="115"/>
      <c r="AM6947" s="340"/>
    </row>
    <row r="6948" spans="7:39" customFormat="1" ht="18.75">
      <c r="G6948" s="121"/>
      <c r="H6948" s="120"/>
      <c r="I6948" s="122"/>
      <c r="J6948" s="306"/>
      <c r="K6948" s="115"/>
      <c r="AM6948" s="340"/>
    </row>
    <row r="6949" spans="7:39" customFormat="1" ht="18.75">
      <c r="G6949" s="121"/>
      <c r="H6949" s="120"/>
      <c r="I6949" s="122"/>
      <c r="J6949" s="306"/>
      <c r="K6949" s="115"/>
      <c r="AM6949" s="340"/>
    </row>
    <row r="6950" spans="7:39" customFormat="1" ht="18.75">
      <c r="G6950" s="121"/>
      <c r="H6950" s="120"/>
      <c r="I6950" s="122"/>
      <c r="J6950" s="306"/>
      <c r="K6950" s="115"/>
      <c r="AM6950" s="340"/>
    </row>
    <row r="6951" spans="7:39" customFormat="1" ht="18.75">
      <c r="G6951" s="121"/>
      <c r="H6951" s="120"/>
      <c r="I6951" s="122"/>
      <c r="J6951" s="306"/>
      <c r="K6951" s="115"/>
      <c r="AM6951" s="340"/>
    </row>
    <row r="6952" spans="7:39" customFormat="1" ht="18.75">
      <c r="G6952" s="121"/>
      <c r="H6952" s="120"/>
      <c r="I6952" s="122"/>
      <c r="J6952" s="306"/>
      <c r="K6952" s="115"/>
      <c r="AM6952" s="340"/>
    </row>
    <row r="6953" spans="7:39" customFormat="1" ht="18.75">
      <c r="G6953" s="121"/>
      <c r="H6953" s="120"/>
      <c r="I6953" s="122"/>
      <c r="J6953" s="306"/>
      <c r="K6953" s="115"/>
      <c r="AM6953" s="340"/>
    </row>
    <row r="6954" spans="7:39" customFormat="1" ht="18.75">
      <c r="G6954" s="121"/>
      <c r="H6954" s="120"/>
      <c r="I6954" s="122"/>
      <c r="J6954" s="306"/>
      <c r="K6954" s="115"/>
      <c r="AM6954" s="340"/>
    </row>
    <row r="6955" spans="7:39" customFormat="1" ht="18.75">
      <c r="G6955" s="121"/>
      <c r="H6955" s="120"/>
      <c r="I6955" s="122"/>
      <c r="J6955" s="306"/>
      <c r="K6955" s="115"/>
      <c r="AM6955" s="340"/>
    </row>
    <row r="6956" spans="7:39" customFormat="1" ht="18.75">
      <c r="G6956" s="121"/>
      <c r="H6956" s="120"/>
      <c r="I6956" s="122"/>
      <c r="J6956" s="306"/>
      <c r="K6956" s="115"/>
      <c r="AM6956" s="340"/>
    </row>
    <row r="6957" spans="7:39" customFormat="1" ht="18.75">
      <c r="G6957" s="121"/>
      <c r="H6957" s="120"/>
      <c r="I6957" s="122"/>
      <c r="J6957" s="306"/>
      <c r="K6957" s="115"/>
      <c r="AM6957" s="340"/>
    </row>
    <row r="6958" spans="7:39" customFormat="1" ht="18.75">
      <c r="G6958" s="121"/>
      <c r="H6958" s="120"/>
      <c r="I6958" s="122"/>
      <c r="J6958" s="306"/>
      <c r="K6958" s="115"/>
      <c r="AM6958" s="340"/>
    </row>
    <row r="6959" spans="7:39" customFormat="1" ht="18.75">
      <c r="G6959" s="121"/>
      <c r="H6959" s="120"/>
      <c r="I6959" s="122"/>
      <c r="J6959" s="306"/>
      <c r="K6959" s="115"/>
      <c r="AM6959" s="340"/>
    </row>
    <row r="6960" spans="7:39" customFormat="1" ht="18.75">
      <c r="G6960" s="121"/>
      <c r="H6960" s="120"/>
      <c r="I6960" s="122"/>
      <c r="J6960" s="306"/>
      <c r="K6960" s="115"/>
      <c r="AM6960" s="340"/>
    </row>
    <row r="6961" spans="7:39" customFormat="1" ht="18.75">
      <c r="G6961" s="121"/>
      <c r="H6961" s="120"/>
      <c r="I6961" s="122"/>
      <c r="J6961" s="306"/>
      <c r="K6961" s="115"/>
      <c r="AM6961" s="340"/>
    </row>
    <row r="6962" spans="7:39" customFormat="1" ht="18.75">
      <c r="G6962" s="121"/>
      <c r="H6962" s="120"/>
      <c r="I6962" s="122"/>
      <c r="J6962" s="306"/>
      <c r="K6962" s="115"/>
      <c r="AM6962" s="340"/>
    </row>
    <row r="6963" spans="7:39" customFormat="1" ht="18.75">
      <c r="G6963" s="121"/>
      <c r="H6963" s="120"/>
      <c r="I6963" s="122"/>
      <c r="J6963" s="306"/>
      <c r="K6963" s="115"/>
      <c r="AM6963" s="340"/>
    </row>
    <row r="6964" spans="7:39" customFormat="1" ht="18.75">
      <c r="G6964" s="121"/>
      <c r="H6964" s="120"/>
      <c r="I6964" s="122"/>
      <c r="J6964" s="306"/>
      <c r="K6964" s="115"/>
      <c r="AM6964" s="340"/>
    </row>
    <row r="6965" spans="7:39" customFormat="1" ht="18.75">
      <c r="G6965" s="121"/>
      <c r="H6965" s="120"/>
      <c r="I6965" s="122"/>
      <c r="J6965" s="306"/>
      <c r="K6965" s="115"/>
      <c r="AM6965" s="340"/>
    </row>
    <row r="6966" spans="7:39" customFormat="1" ht="18.75">
      <c r="G6966" s="121"/>
      <c r="H6966" s="120"/>
      <c r="I6966" s="122"/>
      <c r="J6966" s="306"/>
      <c r="K6966" s="115"/>
      <c r="AM6966" s="340"/>
    </row>
    <row r="6967" spans="7:39" customFormat="1" ht="18.75">
      <c r="G6967" s="121"/>
      <c r="H6967" s="120"/>
      <c r="I6967" s="122"/>
      <c r="J6967" s="306"/>
      <c r="K6967" s="115"/>
      <c r="AM6967" s="340"/>
    </row>
    <row r="6968" spans="7:39" customFormat="1" ht="18.75">
      <c r="G6968" s="121"/>
      <c r="H6968" s="120"/>
      <c r="I6968" s="122"/>
      <c r="J6968" s="306"/>
      <c r="K6968" s="115"/>
      <c r="AM6968" s="340"/>
    </row>
    <row r="6969" spans="7:39" customFormat="1" ht="18.75">
      <c r="G6969" s="121"/>
      <c r="H6969" s="120"/>
      <c r="I6969" s="122"/>
      <c r="J6969" s="306"/>
      <c r="K6969" s="115"/>
      <c r="AM6969" s="340"/>
    </row>
    <row r="6970" spans="7:39" customFormat="1" ht="18.75">
      <c r="G6970" s="121"/>
      <c r="H6970" s="120"/>
      <c r="I6970" s="122"/>
      <c r="J6970" s="306"/>
      <c r="K6970" s="115"/>
      <c r="AM6970" s="340"/>
    </row>
    <row r="6971" spans="7:39" customFormat="1" ht="18.75">
      <c r="G6971" s="121"/>
      <c r="H6971" s="120"/>
      <c r="I6971" s="122"/>
      <c r="J6971" s="306"/>
      <c r="K6971" s="115"/>
      <c r="AM6971" s="340"/>
    </row>
    <row r="6972" spans="7:39" customFormat="1" ht="18.75">
      <c r="G6972" s="121"/>
      <c r="H6972" s="120"/>
      <c r="I6972" s="122"/>
      <c r="J6972" s="306"/>
      <c r="K6972" s="115"/>
      <c r="AM6972" s="340"/>
    </row>
    <row r="6973" spans="7:39" customFormat="1" ht="18.75">
      <c r="G6973" s="121"/>
      <c r="H6973" s="120"/>
      <c r="I6973" s="122"/>
      <c r="J6973" s="306"/>
      <c r="K6973" s="115"/>
      <c r="AM6973" s="340"/>
    </row>
    <row r="6974" spans="7:39" customFormat="1" ht="18.75">
      <c r="G6974" s="121"/>
      <c r="H6974" s="120"/>
      <c r="I6974" s="122"/>
      <c r="J6974" s="306"/>
      <c r="K6974" s="115"/>
      <c r="AM6974" s="340"/>
    </row>
    <row r="6975" spans="7:39" customFormat="1" ht="18.75">
      <c r="G6975" s="121"/>
      <c r="H6975" s="120"/>
      <c r="I6975" s="122"/>
      <c r="J6975" s="306"/>
      <c r="K6975" s="115"/>
      <c r="AM6975" s="340"/>
    </row>
    <row r="6976" spans="7:39" customFormat="1" ht="18.75">
      <c r="G6976" s="121"/>
      <c r="H6976" s="120"/>
      <c r="I6976" s="122"/>
      <c r="J6976" s="306"/>
      <c r="K6976" s="115"/>
      <c r="AM6976" s="340"/>
    </row>
    <row r="6977" spans="7:39" customFormat="1" ht="18.75">
      <c r="G6977" s="121"/>
      <c r="H6977" s="120"/>
      <c r="I6977" s="122"/>
      <c r="J6977" s="306"/>
      <c r="K6977" s="115"/>
      <c r="AM6977" s="340"/>
    </row>
    <row r="6978" spans="7:39" customFormat="1" ht="18.75">
      <c r="G6978" s="121"/>
      <c r="H6978" s="120"/>
      <c r="I6978" s="122"/>
      <c r="J6978" s="306"/>
      <c r="K6978" s="115"/>
      <c r="AM6978" s="340"/>
    </row>
    <row r="6979" spans="7:39" customFormat="1" ht="18.75">
      <c r="G6979" s="121"/>
      <c r="H6979" s="120"/>
      <c r="I6979" s="122"/>
      <c r="J6979" s="306"/>
      <c r="K6979" s="115"/>
      <c r="AM6979" s="340"/>
    </row>
    <row r="6980" spans="7:39" customFormat="1" ht="18.75">
      <c r="G6980" s="121"/>
      <c r="H6980" s="120"/>
      <c r="I6980" s="122"/>
      <c r="J6980" s="306"/>
      <c r="K6980" s="115"/>
      <c r="AM6980" s="340"/>
    </row>
    <row r="6981" spans="7:39" customFormat="1" ht="18.75">
      <c r="G6981" s="121"/>
      <c r="H6981" s="120"/>
      <c r="I6981" s="122"/>
      <c r="J6981" s="306"/>
      <c r="K6981" s="115"/>
      <c r="AM6981" s="340"/>
    </row>
    <row r="6982" spans="7:39" customFormat="1" ht="18.75">
      <c r="G6982" s="121"/>
      <c r="H6982" s="120"/>
      <c r="I6982" s="122"/>
      <c r="J6982" s="306"/>
      <c r="K6982" s="115"/>
      <c r="AM6982" s="340"/>
    </row>
    <row r="6983" spans="7:39" customFormat="1" ht="18.75">
      <c r="G6983" s="121"/>
      <c r="H6983" s="120"/>
      <c r="I6983" s="122"/>
      <c r="J6983" s="306"/>
      <c r="K6983" s="115"/>
      <c r="AM6983" s="340"/>
    </row>
    <row r="6984" spans="7:39" customFormat="1" ht="18.75">
      <c r="G6984" s="121"/>
      <c r="H6984" s="120"/>
      <c r="I6984" s="122"/>
      <c r="J6984" s="306"/>
      <c r="K6984" s="115"/>
      <c r="AM6984" s="340"/>
    </row>
    <row r="6985" spans="7:39" customFormat="1" ht="18.75">
      <c r="G6985" s="121"/>
      <c r="H6985" s="120"/>
      <c r="I6985" s="122"/>
      <c r="J6985" s="306"/>
      <c r="K6985" s="115"/>
      <c r="AM6985" s="340"/>
    </row>
    <row r="6986" spans="7:39" customFormat="1" ht="18.75">
      <c r="G6986" s="121"/>
      <c r="H6986" s="120"/>
      <c r="I6986" s="122"/>
      <c r="J6986" s="306"/>
      <c r="K6986" s="115"/>
      <c r="AM6986" s="340"/>
    </row>
    <row r="6987" spans="7:39" customFormat="1" ht="18.75">
      <c r="G6987" s="121"/>
      <c r="H6987" s="120"/>
      <c r="I6987" s="122"/>
      <c r="J6987" s="306"/>
      <c r="K6987" s="115"/>
      <c r="AM6987" s="340"/>
    </row>
    <row r="6988" spans="7:39" customFormat="1" ht="18.75">
      <c r="G6988" s="121"/>
      <c r="H6988" s="120"/>
      <c r="I6988" s="122"/>
      <c r="J6988" s="306"/>
      <c r="K6988" s="115"/>
      <c r="AM6988" s="340"/>
    </row>
    <row r="6989" spans="7:39" customFormat="1" ht="18.75">
      <c r="G6989" s="121"/>
      <c r="H6989" s="120"/>
      <c r="I6989" s="122"/>
      <c r="J6989" s="306"/>
      <c r="K6989" s="115"/>
      <c r="AM6989" s="340"/>
    </row>
    <row r="6990" spans="7:39" customFormat="1" ht="18.75">
      <c r="G6990" s="121"/>
      <c r="H6990" s="120"/>
      <c r="I6990" s="122"/>
      <c r="J6990" s="306"/>
      <c r="K6990" s="115"/>
      <c r="AM6990" s="340"/>
    </row>
    <row r="6991" spans="7:39" customFormat="1" ht="18.75">
      <c r="G6991" s="121"/>
      <c r="H6991" s="120"/>
      <c r="I6991" s="122"/>
      <c r="J6991" s="306"/>
      <c r="K6991" s="115"/>
      <c r="AM6991" s="340"/>
    </row>
    <row r="6992" spans="7:39" customFormat="1" ht="18.75">
      <c r="G6992" s="121"/>
      <c r="H6992" s="120"/>
      <c r="I6992" s="122"/>
      <c r="J6992" s="306"/>
      <c r="K6992" s="115"/>
      <c r="AM6992" s="340"/>
    </row>
    <row r="6993" spans="7:39" customFormat="1" ht="18.75">
      <c r="G6993" s="121"/>
      <c r="H6993" s="120"/>
      <c r="I6993" s="122"/>
      <c r="J6993" s="306"/>
      <c r="K6993" s="115"/>
      <c r="AM6993" s="340"/>
    </row>
    <row r="6994" spans="7:39" customFormat="1" ht="18.75">
      <c r="G6994" s="121"/>
      <c r="H6994" s="120"/>
      <c r="I6994" s="122"/>
      <c r="J6994" s="306"/>
      <c r="K6994" s="115"/>
      <c r="AM6994" s="340"/>
    </row>
    <row r="6995" spans="7:39" customFormat="1" ht="18.75">
      <c r="G6995" s="121"/>
      <c r="H6995" s="120"/>
      <c r="I6995" s="122"/>
      <c r="J6995" s="306"/>
      <c r="K6995" s="115"/>
      <c r="AM6995" s="340"/>
    </row>
    <row r="6996" spans="7:39" customFormat="1" ht="18.75">
      <c r="G6996" s="121"/>
      <c r="H6996" s="120"/>
      <c r="I6996" s="122"/>
      <c r="J6996" s="306"/>
      <c r="K6996" s="115"/>
      <c r="AM6996" s="340"/>
    </row>
    <row r="6997" spans="7:39" customFormat="1" ht="18.75">
      <c r="G6997" s="121"/>
      <c r="H6997" s="120"/>
      <c r="I6997" s="122"/>
      <c r="J6997" s="306"/>
      <c r="K6997" s="115"/>
      <c r="AM6997" s="340"/>
    </row>
    <row r="6998" spans="7:39" customFormat="1" ht="18.75">
      <c r="G6998" s="121"/>
      <c r="H6998" s="120"/>
      <c r="I6998" s="122"/>
      <c r="J6998" s="306"/>
      <c r="K6998" s="115"/>
      <c r="AM6998" s="340"/>
    </row>
    <row r="6999" spans="7:39" customFormat="1" ht="18.75">
      <c r="G6999" s="121"/>
      <c r="H6999" s="120"/>
      <c r="I6999" s="122"/>
      <c r="J6999" s="306"/>
      <c r="K6999" s="115"/>
      <c r="AM6999" s="340"/>
    </row>
    <row r="7000" spans="7:39" customFormat="1" ht="18.75">
      <c r="G7000" s="121"/>
      <c r="H7000" s="120"/>
      <c r="I7000" s="122"/>
      <c r="J7000" s="306"/>
      <c r="K7000" s="115"/>
      <c r="AM7000" s="340"/>
    </row>
    <row r="7001" spans="7:39" customFormat="1" ht="18.75">
      <c r="G7001" s="121"/>
      <c r="H7001" s="120"/>
      <c r="I7001" s="122"/>
      <c r="J7001" s="306"/>
      <c r="K7001" s="115"/>
      <c r="AM7001" s="340"/>
    </row>
    <row r="7002" spans="7:39" customFormat="1" ht="18.75">
      <c r="G7002" s="121"/>
      <c r="H7002" s="120"/>
      <c r="I7002" s="122"/>
      <c r="J7002" s="306"/>
      <c r="K7002" s="115"/>
      <c r="AM7002" s="340"/>
    </row>
    <row r="7003" spans="7:39" customFormat="1" ht="18.75">
      <c r="G7003" s="121"/>
      <c r="H7003" s="120"/>
      <c r="I7003" s="122"/>
      <c r="J7003" s="306"/>
      <c r="K7003" s="115"/>
      <c r="AM7003" s="340"/>
    </row>
    <row r="7004" spans="7:39" customFormat="1" ht="18.75">
      <c r="G7004" s="121"/>
      <c r="H7004" s="120"/>
      <c r="I7004" s="122"/>
      <c r="J7004" s="306"/>
      <c r="K7004" s="115"/>
      <c r="AM7004" s="340"/>
    </row>
    <row r="7005" spans="7:39" customFormat="1" ht="18.75">
      <c r="G7005" s="121"/>
      <c r="H7005" s="120"/>
      <c r="I7005" s="122"/>
      <c r="J7005" s="306"/>
      <c r="K7005" s="115"/>
      <c r="AM7005" s="340"/>
    </row>
    <row r="7006" spans="7:39" customFormat="1" ht="18.75">
      <c r="G7006" s="121"/>
      <c r="H7006" s="120"/>
      <c r="I7006" s="122"/>
      <c r="J7006" s="306"/>
      <c r="K7006" s="115"/>
      <c r="AM7006" s="340"/>
    </row>
    <row r="7007" spans="7:39" customFormat="1" ht="18.75">
      <c r="G7007" s="121"/>
      <c r="H7007" s="120"/>
      <c r="I7007" s="122"/>
      <c r="J7007" s="306"/>
      <c r="K7007" s="115"/>
      <c r="AM7007" s="340"/>
    </row>
    <row r="7008" spans="7:39" customFormat="1" ht="18.75">
      <c r="G7008" s="121"/>
      <c r="H7008" s="120"/>
      <c r="I7008" s="122"/>
      <c r="J7008" s="306"/>
      <c r="K7008" s="115"/>
      <c r="AM7008" s="340"/>
    </row>
    <row r="7009" spans="7:39" customFormat="1" ht="18.75">
      <c r="G7009" s="121"/>
      <c r="H7009" s="120"/>
      <c r="I7009" s="122"/>
      <c r="J7009" s="306"/>
      <c r="K7009" s="115"/>
      <c r="AM7009" s="340"/>
    </row>
    <row r="7010" spans="7:39" customFormat="1" ht="18.75">
      <c r="G7010" s="121"/>
      <c r="H7010" s="120"/>
      <c r="I7010" s="122"/>
      <c r="J7010" s="306"/>
      <c r="K7010" s="115"/>
      <c r="AM7010" s="340"/>
    </row>
    <row r="7011" spans="7:39" customFormat="1" ht="18.75">
      <c r="G7011" s="121"/>
      <c r="H7011" s="120"/>
      <c r="I7011" s="122"/>
      <c r="J7011" s="306"/>
      <c r="K7011" s="115"/>
      <c r="AM7011" s="340"/>
    </row>
    <row r="7012" spans="7:39" customFormat="1" ht="18.75">
      <c r="G7012" s="121"/>
      <c r="H7012" s="120"/>
      <c r="I7012" s="122"/>
      <c r="J7012" s="306"/>
      <c r="K7012" s="115"/>
      <c r="AM7012" s="340"/>
    </row>
    <row r="7013" spans="7:39" customFormat="1" ht="18.75">
      <c r="G7013" s="121"/>
      <c r="H7013" s="120"/>
      <c r="I7013" s="122"/>
      <c r="J7013" s="306"/>
      <c r="K7013" s="115"/>
      <c r="AM7013" s="340"/>
    </row>
    <row r="7014" spans="7:39" customFormat="1" ht="18.75">
      <c r="G7014" s="121"/>
      <c r="H7014" s="120"/>
      <c r="I7014" s="122"/>
      <c r="J7014" s="306"/>
      <c r="K7014" s="115"/>
      <c r="AM7014" s="340"/>
    </row>
    <row r="7015" spans="7:39" customFormat="1" ht="18.75">
      <c r="G7015" s="121"/>
      <c r="H7015" s="120"/>
      <c r="I7015" s="122"/>
      <c r="J7015" s="306"/>
      <c r="K7015" s="115"/>
      <c r="AM7015" s="340"/>
    </row>
    <row r="7016" spans="7:39" customFormat="1" ht="18.75">
      <c r="G7016" s="121"/>
      <c r="H7016" s="120"/>
      <c r="I7016" s="122"/>
      <c r="J7016" s="306"/>
      <c r="K7016" s="115"/>
      <c r="AM7016" s="340"/>
    </row>
    <row r="7017" spans="7:39" customFormat="1" ht="18.75">
      <c r="G7017" s="121"/>
      <c r="H7017" s="120"/>
      <c r="I7017" s="122"/>
      <c r="J7017" s="306"/>
      <c r="K7017" s="115"/>
      <c r="AM7017" s="340"/>
    </row>
    <row r="7018" spans="7:39" customFormat="1" ht="18.75">
      <c r="G7018" s="121"/>
      <c r="H7018" s="120"/>
      <c r="I7018" s="122"/>
      <c r="J7018" s="306"/>
      <c r="K7018" s="115"/>
      <c r="AM7018" s="340"/>
    </row>
    <row r="7019" spans="7:39" customFormat="1" ht="18.75">
      <c r="G7019" s="121"/>
      <c r="H7019" s="120"/>
      <c r="I7019" s="122"/>
      <c r="J7019" s="306"/>
      <c r="K7019" s="115"/>
      <c r="AM7019" s="340"/>
    </row>
    <row r="7020" spans="7:39" customFormat="1" ht="18.75">
      <c r="G7020" s="121"/>
      <c r="H7020" s="120"/>
      <c r="I7020" s="122"/>
      <c r="J7020" s="306"/>
      <c r="K7020" s="115"/>
      <c r="AM7020" s="340"/>
    </row>
    <row r="7021" spans="7:39" customFormat="1" ht="18.75">
      <c r="G7021" s="121"/>
      <c r="H7021" s="120"/>
      <c r="I7021" s="122"/>
      <c r="J7021" s="306"/>
      <c r="K7021" s="115"/>
      <c r="AM7021" s="340"/>
    </row>
    <row r="7022" spans="7:39" customFormat="1" ht="18.75">
      <c r="G7022" s="121"/>
      <c r="H7022" s="120"/>
      <c r="I7022" s="122"/>
      <c r="J7022" s="306"/>
      <c r="K7022" s="115"/>
      <c r="AM7022" s="340"/>
    </row>
    <row r="7023" spans="7:39" customFormat="1" ht="18.75">
      <c r="G7023" s="121"/>
      <c r="H7023" s="120"/>
      <c r="I7023" s="122"/>
      <c r="J7023" s="306"/>
      <c r="K7023" s="115"/>
      <c r="AM7023" s="340"/>
    </row>
    <row r="7024" spans="7:39" customFormat="1" ht="18.75">
      <c r="G7024" s="121"/>
      <c r="H7024" s="120"/>
      <c r="I7024" s="122"/>
      <c r="J7024" s="306"/>
      <c r="K7024" s="115"/>
      <c r="AM7024" s="340"/>
    </row>
    <row r="7025" spans="7:39" customFormat="1" ht="18.75">
      <c r="G7025" s="121"/>
      <c r="H7025" s="120"/>
      <c r="I7025" s="122"/>
      <c r="J7025" s="306"/>
      <c r="K7025" s="115"/>
      <c r="AM7025" s="340"/>
    </row>
    <row r="7026" spans="7:39" customFormat="1" ht="18.75">
      <c r="G7026" s="121"/>
      <c r="H7026" s="120"/>
      <c r="I7026" s="122"/>
      <c r="J7026" s="306"/>
      <c r="K7026" s="115"/>
      <c r="AM7026" s="340"/>
    </row>
    <row r="7027" spans="7:39" customFormat="1" ht="18.75">
      <c r="G7027" s="121"/>
      <c r="H7027" s="120"/>
      <c r="I7027" s="122"/>
      <c r="J7027" s="306"/>
      <c r="K7027" s="115"/>
      <c r="AM7027" s="340"/>
    </row>
    <row r="7028" spans="7:39" customFormat="1" ht="18.75">
      <c r="G7028" s="121"/>
      <c r="H7028" s="120"/>
      <c r="I7028" s="122"/>
      <c r="J7028" s="306"/>
      <c r="K7028" s="115"/>
      <c r="AM7028" s="340"/>
    </row>
    <row r="7029" spans="7:39" customFormat="1" ht="18.75">
      <c r="G7029" s="121"/>
      <c r="H7029" s="120"/>
      <c r="I7029" s="122"/>
      <c r="J7029" s="306"/>
      <c r="K7029" s="115"/>
      <c r="AM7029" s="340"/>
    </row>
    <row r="7030" spans="7:39" customFormat="1" ht="18.75">
      <c r="G7030" s="121"/>
      <c r="H7030" s="120"/>
      <c r="I7030" s="122"/>
      <c r="J7030" s="306"/>
      <c r="K7030" s="115"/>
      <c r="AM7030" s="340"/>
    </row>
    <row r="7031" spans="7:39" customFormat="1" ht="18.75">
      <c r="G7031" s="121"/>
      <c r="H7031" s="120"/>
      <c r="I7031" s="122"/>
      <c r="J7031" s="306"/>
      <c r="K7031" s="115"/>
      <c r="AM7031" s="340"/>
    </row>
    <row r="7032" spans="7:39" customFormat="1" ht="18.75">
      <c r="G7032" s="121"/>
      <c r="H7032" s="120"/>
      <c r="I7032" s="122"/>
      <c r="J7032" s="306"/>
      <c r="K7032" s="115"/>
      <c r="AM7032" s="340"/>
    </row>
    <row r="7033" spans="7:39" customFormat="1" ht="18.75">
      <c r="G7033" s="121"/>
      <c r="H7033" s="120"/>
      <c r="I7033" s="122"/>
      <c r="J7033" s="306"/>
      <c r="K7033" s="115"/>
      <c r="AM7033" s="340"/>
    </row>
    <row r="7034" spans="7:39" customFormat="1" ht="18.75">
      <c r="G7034" s="121"/>
      <c r="H7034" s="120"/>
      <c r="I7034" s="122"/>
      <c r="J7034" s="306"/>
      <c r="K7034" s="115"/>
      <c r="AM7034" s="340"/>
    </row>
    <row r="7035" spans="7:39" customFormat="1" ht="18.75">
      <c r="G7035" s="121"/>
      <c r="H7035" s="120"/>
      <c r="I7035" s="122"/>
      <c r="J7035" s="306"/>
      <c r="K7035" s="115"/>
      <c r="AM7035" s="340"/>
    </row>
    <row r="7036" spans="7:39" customFormat="1" ht="18.75">
      <c r="G7036" s="121"/>
      <c r="H7036" s="120"/>
      <c r="I7036" s="122"/>
      <c r="J7036" s="306"/>
      <c r="K7036" s="115"/>
      <c r="AM7036" s="340"/>
    </row>
    <row r="7037" spans="7:39" customFormat="1" ht="18.75">
      <c r="G7037" s="121"/>
      <c r="H7037" s="120"/>
      <c r="I7037" s="122"/>
      <c r="J7037" s="306"/>
      <c r="K7037" s="115"/>
      <c r="AM7037" s="340"/>
    </row>
    <row r="7038" spans="7:39" customFormat="1" ht="18.75">
      <c r="G7038" s="121"/>
      <c r="H7038" s="120"/>
      <c r="I7038" s="122"/>
      <c r="J7038" s="306"/>
      <c r="K7038" s="115"/>
      <c r="AM7038" s="340"/>
    </row>
    <row r="7039" spans="7:39" customFormat="1" ht="18.75">
      <c r="G7039" s="121"/>
      <c r="H7039" s="120"/>
      <c r="I7039" s="122"/>
      <c r="J7039" s="306"/>
      <c r="K7039" s="115"/>
      <c r="AM7039" s="340"/>
    </row>
    <row r="7040" spans="7:39" customFormat="1" ht="18.75">
      <c r="G7040" s="121"/>
      <c r="H7040" s="120"/>
      <c r="I7040" s="122"/>
      <c r="J7040" s="306"/>
      <c r="K7040" s="115"/>
      <c r="AM7040" s="340"/>
    </row>
    <row r="7041" spans="7:39" customFormat="1" ht="18.75">
      <c r="G7041" s="121"/>
      <c r="H7041" s="120"/>
      <c r="I7041" s="122"/>
      <c r="J7041" s="306"/>
      <c r="K7041" s="115"/>
      <c r="AM7041" s="340"/>
    </row>
    <row r="7042" spans="7:39" customFormat="1" ht="18.75">
      <c r="G7042" s="121"/>
      <c r="H7042" s="120"/>
      <c r="I7042" s="122"/>
      <c r="J7042" s="306"/>
      <c r="K7042" s="115"/>
      <c r="AM7042" s="340"/>
    </row>
    <row r="7043" spans="7:39" customFormat="1" ht="18.75">
      <c r="G7043" s="121"/>
      <c r="H7043" s="120"/>
      <c r="I7043" s="122"/>
      <c r="J7043" s="306"/>
      <c r="K7043" s="115"/>
      <c r="AM7043" s="340"/>
    </row>
    <row r="7044" spans="7:39" customFormat="1" ht="18.75">
      <c r="G7044" s="121"/>
      <c r="H7044" s="120"/>
      <c r="I7044" s="122"/>
      <c r="J7044" s="306"/>
      <c r="K7044" s="115"/>
      <c r="AM7044" s="340"/>
    </row>
    <row r="7045" spans="7:39" customFormat="1" ht="18.75">
      <c r="G7045" s="121"/>
      <c r="H7045" s="120"/>
      <c r="I7045" s="122"/>
      <c r="J7045" s="306"/>
      <c r="K7045" s="115"/>
      <c r="AM7045" s="340"/>
    </row>
    <row r="7046" spans="7:39" customFormat="1" ht="18.75">
      <c r="G7046" s="121"/>
      <c r="H7046" s="120"/>
      <c r="I7046" s="122"/>
      <c r="J7046" s="306"/>
      <c r="K7046" s="115"/>
      <c r="AM7046" s="340"/>
    </row>
    <row r="7047" spans="7:39" customFormat="1" ht="18.75">
      <c r="G7047" s="121"/>
      <c r="H7047" s="120"/>
      <c r="I7047" s="122"/>
      <c r="J7047" s="306"/>
      <c r="K7047" s="115"/>
      <c r="AM7047" s="340"/>
    </row>
    <row r="7048" spans="7:39" customFormat="1" ht="18.75">
      <c r="G7048" s="121"/>
      <c r="H7048" s="120"/>
      <c r="I7048" s="122"/>
      <c r="J7048" s="306"/>
      <c r="K7048" s="115"/>
      <c r="AM7048" s="340"/>
    </row>
    <row r="7049" spans="7:39" customFormat="1" ht="18.75">
      <c r="G7049" s="121"/>
      <c r="H7049" s="120"/>
      <c r="I7049" s="122"/>
      <c r="J7049" s="306"/>
      <c r="K7049" s="115"/>
      <c r="AM7049" s="340"/>
    </row>
    <row r="7050" spans="7:39" customFormat="1" ht="18.75">
      <c r="G7050" s="121"/>
      <c r="H7050" s="120"/>
      <c r="I7050" s="122"/>
      <c r="J7050" s="306"/>
      <c r="K7050" s="115"/>
      <c r="AM7050" s="340"/>
    </row>
    <row r="7051" spans="7:39" customFormat="1" ht="18.75">
      <c r="G7051" s="121"/>
      <c r="H7051" s="120"/>
      <c r="I7051" s="122"/>
      <c r="J7051" s="306"/>
      <c r="K7051" s="115"/>
      <c r="AM7051" s="340"/>
    </row>
    <row r="7052" spans="7:39" customFormat="1" ht="18.75">
      <c r="G7052" s="121"/>
      <c r="H7052" s="120"/>
      <c r="I7052" s="122"/>
      <c r="J7052" s="306"/>
      <c r="K7052" s="115"/>
      <c r="AM7052" s="340"/>
    </row>
    <row r="7053" spans="7:39" customFormat="1" ht="18.75">
      <c r="G7053" s="121"/>
      <c r="H7053" s="120"/>
      <c r="I7053" s="122"/>
      <c r="J7053" s="306"/>
      <c r="K7053" s="115"/>
      <c r="AM7053" s="340"/>
    </row>
    <row r="7054" spans="7:39" customFormat="1" ht="18.75">
      <c r="G7054" s="121"/>
      <c r="H7054" s="120"/>
      <c r="I7054" s="122"/>
      <c r="J7054" s="306"/>
      <c r="K7054" s="115"/>
      <c r="AM7054" s="340"/>
    </row>
    <row r="7055" spans="7:39" customFormat="1" ht="18.75">
      <c r="G7055" s="121"/>
      <c r="H7055" s="120"/>
      <c r="I7055" s="122"/>
      <c r="J7055" s="306"/>
      <c r="K7055" s="115"/>
      <c r="AM7055" s="340"/>
    </row>
    <row r="7056" spans="7:39" customFormat="1" ht="18.75">
      <c r="G7056" s="121"/>
      <c r="H7056" s="120"/>
      <c r="I7056" s="122"/>
      <c r="J7056" s="306"/>
      <c r="K7056" s="115"/>
      <c r="AM7056" s="340"/>
    </row>
    <row r="7057" spans="7:39" customFormat="1" ht="18.75">
      <c r="G7057" s="121"/>
      <c r="H7057" s="120"/>
      <c r="I7057" s="122"/>
      <c r="J7057" s="306"/>
      <c r="K7057" s="115"/>
      <c r="AM7057" s="340"/>
    </row>
    <row r="7058" spans="7:39" customFormat="1" ht="18.75">
      <c r="G7058" s="121"/>
      <c r="H7058" s="120"/>
      <c r="I7058" s="122"/>
      <c r="J7058" s="306"/>
      <c r="K7058" s="115"/>
      <c r="AM7058" s="340"/>
    </row>
    <row r="7059" spans="7:39" customFormat="1" ht="18.75">
      <c r="G7059" s="121"/>
      <c r="H7059" s="120"/>
      <c r="I7059" s="122"/>
      <c r="J7059" s="306"/>
      <c r="K7059" s="115"/>
      <c r="AM7059" s="340"/>
    </row>
    <row r="7060" spans="7:39" customFormat="1" ht="18.75">
      <c r="G7060" s="121"/>
      <c r="H7060" s="120"/>
      <c r="I7060" s="122"/>
      <c r="J7060" s="306"/>
      <c r="K7060" s="115"/>
      <c r="AM7060" s="340"/>
    </row>
    <row r="7061" spans="7:39" customFormat="1" ht="18.75">
      <c r="G7061" s="121"/>
      <c r="H7061" s="120"/>
      <c r="I7061" s="122"/>
      <c r="J7061" s="306"/>
      <c r="K7061" s="115"/>
      <c r="AM7061" s="340"/>
    </row>
    <row r="7062" spans="7:39" customFormat="1" ht="18.75">
      <c r="G7062" s="121"/>
      <c r="H7062" s="120"/>
      <c r="I7062" s="122"/>
      <c r="J7062" s="306"/>
      <c r="K7062" s="115"/>
      <c r="AM7062" s="340"/>
    </row>
    <row r="7063" spans="7:39" customFormat="1" ht="18.75">
      <c r="G7063" s="121"/>
      <c r="H7063" s="120"/>
      <c r="I7063" s="122"/>
      <c r="J7063" s="306"/>
      <c r="K7063" s="115"/>
      <c r="AM7063" s="340"/>
    </row>
    <row r="7064" spans="7:39" customFormat="1" ht="18.75">
      <c r="G7064" s="121"/>
      <c r="H7064" s="120"/>
      <c r="I7064" s="122"/>
      <c r="J7064" s="306"/>
      <c r="K7064" s="115"/>
      <c r="AM7064" s="340"/>
    </row>
    <row r="7065" spans="7:39" customFormat="1" ht="18.75">
      <c r="G7065" s="121"/>
      <c r="H7065" s="120"/>
      <c r="I7065" s="122"/>
      <c r="J7065" s="306"/>
      <c r="K7065" s="115"/>
      <c r="AM7065" s="340"/>
    </row>
    <row r="7066" spans="7:39" customFormat="1" ht="18.75">
      <c r="G7066" s="121"/>
      <c r="H7066" s="120"/>
      <c r="I7066" s="122"/>
      <c r="J7066" s="306"/>
      <c r="K7066" s="115"/>
      <c r="AM7066" s="340"/>
    </row>
    <row r="7067" spans="7:39" customFormat="1" ht="18.75">
      <c r="G7067" s="121"/>
      <c r="H7067" s="120"/>
      <c r="I7067" s="122"/>
      <c r="J7067" s="306"/>
      <c r="K7067" s="115"/>
      <c r="AM7067" s="340"/>
    </row>
    <row r="7068" spans="7:39" customFormat="1" ht="18.75">
      <c r="G7068" s="121"/>
      <c r="H7068" s="120"/>
      <c r="I7068" s="122"/>
      <c r="J7068" s="306"/>
      <c r="K7068" s="115"/>
      <c r="AM7068" s="340"/>
    </row>
    <row r="7069" spans="7:39" customFormat="1" ht="18.75">
      <c r="G7069" s="121"/>
      <c r="H7069" s="120"/>
      <c r="I7069" s="122"/>
      <c r="J7069" s="306"/>
      <c r="K7069" s="115"/>
      <c r="AM7069" s="340"/>
    </row>
    <row r="7070" spans="7:39" customFormat="1" ht="18.75">
      <c r="G7070" s="121"/>
      <c r="H7070" s="120"/>
      <c r="I7070" s="122"/>
      <c r="J7070" s="306"/>
      <c r="K7070" s="115"/>
      <c r="AM7070" s="340"/>
    </row>
    <row r="7071" spans="7:39" customFormat="1" ht="18.75">
      <c r="G7071" s="121"/>
      <c r="H7071" s="120"/>
      <c r="I7071" s="122"/>
      <c r="J7071" s="306"/>
      <c r="K7071" s="115"/>
      <c r="AM7071" s="340"/>
    </row>
    <row r="7072" spans="7:39" customFormat="1" ht="18.75">
      <c r="G7072" s="121"/>
      <c r="H7072" s="120"/>
      <c r="I7072" s="122"/>
      <c r="J7072" s="306"/>
      <c r="K7072" s="115"/>
      <c r="AM7072" s="340"/>
    </row>
    <row r="7073" spans="7:39" customFormat="1" ht="18.75">
      <c r="G7073" s="121"/>
      <c r="H7073" s="120"/>
      <c r="I7073" s="122"/>
      <c r="J7073" s="306"/>
      <c r="K7073" s="115"/>
      <c r="AM7073" s="340"/>
    </row>
    <row r="7074" spans="7:39" customFormat="1" ht="18.75">
      <c r="G7074" s="121"/>
      <c r="H7074" s="120"/>
      <c r="I7074" s="122"/>
      <c r="J7074" s="306"/>
      <c r="K7074" s="115"/>
      <c r="AM7074" s="340"/>
    </row>
    <row r="7075" spans="7:39" customFormat="1" ht="18.75">
      <c r="G7075" s="121"/>
      <c r="H7075" s="120"/>
      <c r="I7075" s="122"/>
      <c r="J7075" s="306"/>
      <c r="K7075" s="115"/>
      <c r="AM7075" s="340"/>
    </row>
    <row r="7076" spans="7:39" customFormat="1" ht="18.75">
      <c r="G7076" s="121"/>
      <c r="H7076" s="120"/>
      <c r="I7076" s="122"/>
      <c r="J7076" s="306"/>
      <c r="K7076" s="115"/>
      <c r="AM7076" s="340"/>
    </row>
    <row r="7077" spans="7:39" customFormat="1" ht="18.75">
      <c r="G7077" s="121"/>
      <c r="H7077" s="120"/>
      <c r="I7077" s="122"/>
      <c r="J7077" s="306"/>
      <c r="K7077" s="115"/>
      <c r="AM7077" s="340"/>
    </row>
    <row r="7078" spans="7:39" customFormat="1" ht="18.75">
      <c r="G7078" s="121"/>
      <c r="H7078" s="120"/>
      <c r="I7078" s="122"/>
      <c r="J7078" s="306"/>
      <c r="K7078" s="115"/>
      <c r="AM7078" s="340"/>
    </row>
    <row r="7079" spans="7:39" customFormat="1" ht="18.75">
      <c r="G7079" s="121"/>
      <c r="H7079" s="120"/>
      <c r="I7079" s="122"/>
      <c r="J7079" s="306"/>
      <c r="K7079" s="115"/>
      <c r="AM7079" s="340"/>
    </row>
    <row r="7080" spans="7:39" customFormat="1" ht="18.75">
      <c r="G7080" s="121"/>
      <c r="H7080" s="120"/>
      <c r="I7080" s="122"/>
      <c r="J7080" s="306"/>
      <c r="K7080" s="115"/>
      <c r="AM7080" s="340"/>
    </row>
    <row r="7081" spans="7:39" customFormat="1" ht="18.75">
      <c r="G7081" s="121"/>
      <c r="H7081" s="120"/>
      <c r="I7081" s="122"/>
      <c r="J7081" s="306"/>
      <c r="K7081" s="115"/>
      <c r="AM7081" s="340"/>
    </row>
    <row r="7082" spans="7:39" customFormat="1" ht="18.75">
      <c r="G7082" s="121"/>
      <c r="H7082" s="120"/>
      <c r="I7082" s="122"/>
      <c r="J7082" s="306"/>
      <c r="K7082" s="115"/>
      <c r="AM7082" s="340"/>
    </row>
    <row r="7083" spans="7:39" customFormat="1" ht="18.75">
      <c r="G7083" s="121"/>
      <c r="H7083" s="120"/>
      <c r="I7083" s="122"/>
      <c r="J7083" s="306"/>
      <c r="K7083" s="115"/>
      <c r="AM7083" s="340"/>
    </row>
    <row r="7084" spans="7:39" customFormat="1" ht="18.75">
      <c r="G7084" s="121"/>
      <c r="H7084" s="120"/>
      <c r="I7084" s="122"/>
      <c r="J7084" s="306"/>
      <c r="K7084" s="115"/>
      <c r="AM7084" s="340"/>
    </row>
    <row r="7085" spans="7:39" customFormat="1" ht="18.75">
      <c r="G7085" s="121"/>
      <c r="H7085" s="120"/>
      <c r="I7085" s="122"/>
      <c r="J7085" s="306"/>
      <c r="K7085" s="115"/>
      <c r="AM7085" s="340"/>
    </row>
    <row r="7086" spans="7:39" customFormat="1" ht="18.75">
      <c r="G7086" s="121"/>
      <c r="H7086" s="120"/>
      <c r="I7086" s="122"/>
      <c r="J7086" s="306"/>
      <c r="K7086" s="115"/>
      <c r="AM7086" s="340"/>
    </row>
    <row r="7087" spans="7:39" customFormat="1" ht="18.75">
      <c r="G7087" s="121"/>
      <c r="H7087" s="120"/>
      <c r="I7087" s="122"/>
      <c r="J7087" s="306"/>
      <c r="K7087" s="115"/>
      <c r="AM7087" s="340"/>
    </row>
    <row r="7088" spans="7:39" customFormat="1" ht="18.75">
      <c r="G7088" s="121"/>
      <c r="H7088" s="120"/>
      <c r="I7088" s="122"/>
      <c r="J7088" s="306"/>
      <c r="K7088" s="115"/>
      <c r="AM7088" s="340"/>
    </row>
    <row r="7089" spans="7:39" customFormat="1" ht="18.75">
      <c r="G7089" s="121"/>
      <c r="H7089" s="120"/>
      <c r="I7089" s="122"/>
      <c r="J7089" s="306"/>
      <c r="K7089" s="115"/>
      <c r="AM7089" s="340"/>
    </row>
    <row r="7090" spans="7:39" customFormat="1" ht="18.75">
      <c r="G7090" s="121"/>
      <c r="H7090" s="120"/>
      <c r="I7090" s="122"/>
      <c r="J7090" s="306"/>
      <c r="K7090" s="115"/>
      <c r="AM7090" s="340"/>
    </row>
    <row r="7091" spans="7:39" customFormat="1" ht="18.75">
      <c r="G7091" s="121"/>
      <c r="H7091" s="120"/>
      <c r="I7091" s="122"/>
      <c r="J7091" s="306"/>
      <c r="K7091" s="115"/>
      <c r="AM7091" s="340"/>
    </row>
    <row r="7092" spans="7:39" customFormat="1" ht="18.75">
      <c r="G7092" s="121"/>
      <c r="H7092" s="120"/>
      <c r="I7092" s="122"/>
      <c r="J7092" s="306"/>
      <c r="K7092" s="115"/>
      <c r="AM7092" s="340"/>
    </row>
    <row r="7093" spans="7:39" customFormat="1" ht="18.75">
      <c r="G7093" s="121"/>
      <c r="H7093" s="120"/>
      <c r="I7093" s="122"/>
      <c r="J7093" s="306"/>
      <c r="K7093" s="115"/>
      <c r="AM7093" s="340"/>
    </row>
    <row r="7094" spans="7:39" customFormat="1" ht="18.75">
      <c r="G7094" s="121"/>
      <c r="H7094" s="120"/>
      <c r="I7094" s="122"/>
      <c r="J7094" s="306"/>
      <c r="K7094" s="115"/>
      <c r="AM7094" s="340"/>
    </row>
    <row r="7095" spans="7:39" customFormat="1" ht="18.75">
      <c r="G7095" s="121"/>
      <c r="H7095" s="120"/>
      <c r="I7095" s="122"/>
      <c r="J7095" s="306"/>
      <c r="K7095" s="115"/>
      <c r="AM7095" s="340"/>
    </row>
    <row r="7096" spans="7:39" customFormat="1" ht="18.75">
      <c r="G7096" s="121"/>
      <c r="H7096" s="120"/>
      <c r="I7096" s="122"/>
      <c r="J7096" s="306"/>
      <c r="K7096" s="115"/>
      <c r="AM7096" s="340"/>
    </row>
    <row r="7097" spans="7:39" customFormat="1" ht="18.75">
      <c r="G7097" s="121"/>
      <c r="H7097" s="120"/>
      <c r="I7097" s="122"/>
      <c r="J7097" s="306"/>
      <c r="K7097" s="115"/>
      <c r="AM7097" s="340"/>
    </row>
    <row r="7098" spans="7:39" customFormat="1" ht="18.75">
      <c r="G7098" s="121"/>
      <c r="H7098" s="120"/>
      <c r="I7098" s="122"/>
      <c r="J7098" s="306"/>
      <c r="K7098" s="115"/>
      <c r="AM7098" s="340"/>
    </row>
    <row r="7099" spans="7:39" customFormat="1" ht="18.75">
      <c r="G7099" s="121"/>
      <c r="H7099" s="120"/>
      <c r="I7099" s="122"/>
      <c r="J7099" s="306"/>
      <c r="K7099" s="115"/>
      <c r="AM7099" s="340"/>
    </row>
    <row r="7100" spans="7:39" customFormat="1" ht="18.75">
      <c r="G7100" s="121"/>
      <c r="H7100" s="120"/>
      <c r="I7100" s="122"/>
      <c r="J7100" s="306"/>
      <c r="K7100" s="115"/>
      <c r="AM7100" s="340"/>
    </row>
    <row r="7101" spans="7:39" customFormat="1" ht="18.75">
      <c r="G7101" s="121"/>
      <c r="H7101" s="120"/>
      <c r="I7101" s="122"/>
      <c r="J7101" s="306"/>
      <c r="K7101" s="115"/>
      <c r="AM7101" s="340"/>
    </row>
    <row r="7102" spans="7:39" customFormat="1" ht="18.75">
      <c r="G7102" s="121"/>
      <c r="H7102" s="120"/>
      <c r="I7102" s="122"/>
      <c r="J7102" s="306"/>
      <c r="K7102" s="115"/>
      <c r="AM7102" s="340"/>
    </row>
    <row r="7103" spans="7:39" customFormat="1" ht="18.75">
      <c r="G7103" s="121"/>
      <c r="H7103" s="120"/>
      <c r="I7103" s="122"/>
      <c r="J7103" s="306"/>
      <c r="K7103" s="115"/>
      <c r="AM7103" s="340"/>
    </row>
    <row r="7104" spans="7:39" customFormat="1" ht="18.75">
      <c r="G7104" s="121"/>
      <c r="H7104" s="120"/>
      <c r="I7104" s="122"/>
      <c r="J7104" s="306"/>
      <c r="K7104" s="115"/>
      <c r="AM7104" s="340"/>
    </row>
    <row r="7105" spans="7:39" customFormat="1" ht="18.75">
      <c r="G7105" s="121"/>
      <c r="H7105" s="120"/>
      <c r="I7105" s="122"/>
      <c r="J7105" s="306"/>
      <c r="K7105" s="115"/>
      <c r="AM7105" s="340"/>
    </row>
    <row r="7106" spans="7:39" customFormat="1" ht="18.75">
      <c r="G7106" s="121"/>
      <c r="H7106" s="120"/>
      <c r="I7106" s="122"/>
      <c r="J7106" s="306"/>
      <c r="K7106" s="115"/>
      <c r="AM7106" s="340"/>
    </row>
    <row r="7107" spans="7:39" customFormat="1" ht="18.75">
      <c r="G7107" s="121"/>
      <c r="H7107" s="120"/>
      <c r="I7107" s="122"/>
      <c r="J7107" s="306"/>
      <c r="K7107" s="115"/>
      <c r="AM7107" s="340"/>
    </row>
    <row r="7108" spans="7:39" customFormat="1" ht="18.75">
      <c r="G7108" s="121"/>
      <c r="H7108" s="120"/>
      <c r="I7108" s="122"/>
      <c r="J7108" s="306"/>
      <c r="K7108" s="115"/>
      <c r="AM7108" s="340"/>
    </row>
    <row r="7109" spans="7:39" customFormat="1" ht="18.75">
      <c r="G7109" s="121"/>
      <c r="H7109" s="120"/>
      <c r="I7109" s="122"/>
      <c r="J7109" s="306"/>
      <c r="K7109" s="115"/>
      <c r="AM7109" s="340"/>
    </row>
    <row r="7110" spans="7:39" customFormat="1" ht="18.75">
      <c r="G7110" s="121"/>
      <c r="H7110" s="120"/>
      <c r="I7110" s="122"/>
      <c r="J7110" s="306"/>
      <c r="K7110" s="115"/>
      <c r="AM7110" s="340"/>
    </row>
    <row r="7111" spans="7:39" customFormat="1" ht="18.75">
      <c r="G7111" s="121"/>
      <c r="H7111" s="120"/>
      <c r="I7111" s="122"/>
      <c r="J7111" s="306"/>
      <c r="K7111" s="115"/>
      <c r="AM7111" s="340"/>
    </row>
    <row r="7112" spans="7:39" customFormat="1" ht="18.75">
      <c r="G7112" s="121"/>
      <c r="H7112" s="120"/>
      <c r="I7112" s="122"/>
      <c r="J7112" s="306"/>
      <c r="K7112" s="115"/>
      <c r="AM7112" s="340"/>
    </row>
    <row r="7113" spans="7:39" customFormat="1" ht="18.75">
      <c r="G7113" s="121"/>
      <c r="H7113" s="120"/>
      <c r="I7113" s="122"/>
      <c r="J7113" s="306"/>
      <c r="K7113" s="115"/>
      <c r="AM7113" s="340"/>
    </row>
    <row r="7114" spans="7:39" customFormat="1" ht="18.75">
      <c r="G7114" s="121"/>
      <c r="H7114" s="120"/>
      <c r="I7114" s="122"/>
      <c r="J7114" s="306"/>
      <c r="K7114" s="115"/>
      <c r="AM7114" s="340"/>
    </row>
    <row r="7115" spans="7:39" customFormat="1" ht="18.75">
      <c r="G7115" s="121"/>
      <c r="H7115" s="120"/>
      <c r="I7115" s="122"/>
      <c r="J7115" s="306"/>
      <c r="K7115" s="115"/>
      <c r="AM7115" s="340"/>
    </row>
    <row r="7116" spans="7:39" customFormat="1" ht="18.75">
      <c r="G7116" s="121"/>
      <c r="H7116" s="120"/>
      <c r="I7116" s="122"/>
      <c r="J7116" s="306"/>
      <c r="K7116" s="115"/>
      <c r="AM7116" s="340"/>
    </row>
    <row r="7117" spans="7:39" customFormat="1" ht="18.75">
      <c r="G7117" s="121"/>
      <c r="H7117" s="120"/>
      <c r="I7117" s="122"/>
      <c r="J7117" s="306"/>
      <c r="K7117" s="115"/>
      <c r="AM7117" s="340"/>
    </row>
    <row r="7118" spans="7:39" customFormat="1" ht="18.75">
      <c r="G7118" s="121"/>
      <c r="H7118" s="120"/>
      <c r="I7118" s="122"/>
      <c r="J7118" s="306"/>
      <c r="K7118" s="115"/>
      <c r="AM7118" s="340"/>
    </row>
    <row r="7119" spans="7:39" customFormat="1" ht="18.75">
      <c r="G7119" s="121"/>
      <c r="H7119" s="120"/>
      <c r="I7119" s="122"/>
      <c r="J7119" s="306"/>
      <c r="K7119" s="115"/>
      <c r="AM7119" s="340"/>
    </row>
    <row r="7120" spans="7:39" customFormat="1" ht="18.75">
      <c r="G7120" s="121"/>
      <c r="H7120" s="120"/>
      <c r="I7120" s="122"/>
      <c r="J7120" s="306"/>
      <c r="K7120" s="115"/>
      <c r="AM7120" s="340"/>
    </row>
    <row r="7121" spans="7:39" customFormat="1" ht="18.75">
      <c r="G7121" s="121"/>
      <c r="H7121" s="120"/>
      <c r="I7121" s="122"/>
      <c r="J7121" s="306"/>
      <c r="K7121" s="115"/>
      <c r="AM7121" s="340"/>
    </row>
    <row r="7122" spans="7:39" customFormat="1" ht="18.75">
      <c r="G7122" s="121"/>
      <c r="H7122" s="120"/>
      <c r="I7122" s="122"/>
      <c r="J7122" s="306"/>
      <c r="K7122" s="115"/>
      <c r="AM7122" s="340"/>
    </row>
    <row r="7123" spans="7:39" customFormat="1" ht="18.75">
      <c r="G7123" s="121"/>
      <c r="H7123" s="120"/>
      <c r="I7123" s="122"/>
      <c r="J7123" s="306"/>
      <c r="K7123" s="115"/>
      <c r="AM7123" s="340"/>
    </row>
    <row r="7124" spans="7:39" customFormat="1" ht="18.75">
      <c r="G7124" s="121"/>
      <c r="H7124" s="120"/>
      <c r="I7124" s="122"/>
      <c r="J7124" s="306"/>
      <c r="K7124" s="115"/>
      <c r="AM7124" s="340"/>
    </row>
    <row r="7125" spans="7:39" customFormat="1" ht="18.75">
      <c r="G7125" s="121"/>
      <c r="H7125" s="120"/>
      <c r="I7125" s="122"/>
      <c r="J7125" s="306"/>
      <c r="K7125" s="115"/>
      <c r="AM7125" s="340"/>
    </row>
    <row r="7126" spans="7:39" customFormat="1" ht="18.75">
      <c r="G7126" s="121"/>
      <c r="H7126" s="120"/>
      <c r="I7126" s="122"/>
      <c r="J7126" s="306"/>
      <c r="K7126" s="115"/>
      <c r="AM7126" s="340"/>
    </row>
    <row r="7127" spans="7:39" customFormat="1" ht="18.75">
      <c r="G7127" s="121"/>
      <c r="H7127" s="120"/>
      <c r="I7127" s="122"/>
      <c r="J7127" s="306"/>
      <c r="K7127" s="115"/>
      <c r="AM7127" s="340"/>
    </row>
    <row r="7128" spans="7:39" customFormat="1" ht="18.75">
      <c r="G7128" s="121"/>
      <c r="H7128" s="120"/>
      <c r="I7128" s="122"/>
      <c r="J7128" s="306"/>
      <c r="K7128" s="115"/>
      <c r="AM7128" s="340"/>
    </row>
    <row r="7129" spans="7:39" customFormat="1" ht="18.75">
      <c r="G7129" s="121"/>
      <c r="H7129" s="120"/>
      <c r="I7129" s="122"/>
      <c r="J7129" s="306"/>
      <c r="K7129" s="115"/>
      <c r="AM7129" s="340"/>
    </row>
    <row r="7130" spans="7:39" customFormat="1" ht="18.75">
      <c r="G7130" s="121"/>
      <c r="H7130" s="120"/>
      <c r="I7130" s="122"/>
      <c r="J7130" s="306"/>
      <c r="K7130" s="115"/>
      <c r="AM7130" s="340"/>
    </row>
    <row r="7131" spans="7:39" customFormat="1" ht="18.75">
      <c r="G7131" s="121"/>
      <c r="H7131" s="120"/>
      <c r="I7131" s="122"/>
      <c r="J7131" s="306"/>
      <c r="K7131" s="115"/>
      <c r="AM7131" s="340"/>
    </row>
    <row r="7132" spans="7:39" customFormat="1" ht="18.75">
      <c r="G7132" s="121"/>
      <c r="H7132" s="120"/>
      <c r="I7132" s="122"/>
      <c r="J7132" s="306"/>
      <c r="K7132" s="115"/>
      <c r="AM7132" s="340"/>
    </row>
    <row r="7133" spans="7:39" customFormat="1" ht="18.75">
      <c r="G7133" s="121"/>
      <c r="H7133" s="120"/>
      <c r="I7133" s="122"/>
      <c r="J7133" s="306"/>
      <c r="K7133" s="115"/>
      <c r="AM7133" s="340"/>
    </row>
    <row r="7134" spans="7:39" customFormat="1" ht="18.75">
      <c r="G7134" s="121"/>
      <c r="H7134" s="120"/>
      <c r="I7134" s="122"/>
      <c r="J7134" s="306"/>
      <c r="K7134" s="115"/>
      <c r="AM7134" s="340"/>
    </row>
    <row r="7135" spans="7:39" customFormat="1" ht="18.75">
      <c r="G7135" s="121"/>
      <c r="H7135" s="120"/>
      <c r="I7135" s="122"/>
      <c r="J7135" s="306"/>
      <c r="K7135" s="115"/>
      <c r="AM7135" s="340"/>
    </row>
    <row r="7136" spans="7:39" customFormat="1" ht="18.75">
      <c r="G7136" s="121"/>
      <c r="H7136" s="120"/>
      <c r="I7136" s="122"/>
      <c r="J7136" s="306"/>
      <c r="K7136" s="115"/>
      <c r="AM7136" s="340"/>
    </row>
    <row r="7137" spans="7:39" customFormat="1" ht="18.75">
      <c r="G7137" s="121"/>
      <c r="H7137" s="120"/>
      <c r="I7137" s="122"/>
      <c r="J7137" s="306"/>
      <c r="K7137" s="115"/>
      <c r="AM7137" s="340"/>
    </row>
    <row r="7138" spans="7:39" customFormat="1" ht="18.75">
      <c r="G7138" s="121"/>
      <c r="H7138" s="120"/>
      <c r="I7138" s="122"/>
      <c r="J7138" s="306"/>
      <c r="K7138" s="115"/>
      <c r="AM7138" s="340"/>
    </row>
    <row r="7139" spans="7:39" customFormat="1" ht="18.75">
      <c r="G7139" s="121"/>
      <c r="H7139" s="120"/>
      <c r="I7139" s="122"/>
      <c r="J7139" s="306"/>
      <c r="K7139" s="115"/>
      <c r="AM7139" s="340"/>
    </row>
    <row r="7140" spans="7:39" customFormat="1" ht="18.75">
      <c r="G7140" s="121"/>
      <c r="H7140" s="120"/>
      <c r="I7140" s="122"/>
      <c r="J7140" s="306"/>
      <c r="K7140" s="115"/>
      <c r="AM7140" s="340"/>
    </row>
    <row r="7141" spans="7:39" customFormat="1" ht="18.75">
      <c r="G7141" s="121"/>
      <c r="H7141" s="120"/>
      <c r="I7141" s="122"/>
      <c r="J7141" s="306"/>
      <c r="K7141" s="115"/>
      <c r="AM7141" s="340"/>
    </row>
    <row r="7142" spans="7:39" customFormat="1" ht="18.75">
      <c r="G7142" s="121"/>
      <c r="H7142" s="120"/>
      <c r="I7142" s="122"/>
      <c r="J7142" s="306"/>
      <c r="K7142" s="115"/>
      <c r="AM7142" s="340"/>
    </row>
    <row r="7143" spans="7:39" customFormat="1" ht="18.75">
      <c r="G7143" s="121"/>
      <c r="H7143" s="120"/>
      <c r="I7143" s="122"/>
      <c r="J7143" s="306"/>
      <c r="K7143" s="115"/>
      <c r="AM7143" s="340"/>
    </row>
    <row r="7144" spans="7:39" customFormat="1" ht="18.75">
      <c r="G7144" s="121"/>
      <c r="H7144" s="120"/>
      <c r="I7144" s="122"/>
      <c r="J7144" s="306"/>
      <c r="K7144" s="115"/>
      <c r="AM7144" s="340"/>
    </row>
    <row r="7145" spans="7:39" customFormat="1" ht="18.75">
      <c r="G7145" s="121"/>
      <c r="H7145" s="120"/>
      <c r="I7145" s="122"/>
      <c r="J7145" s="306"/>
      <c r="K7145" s="115"/>
      <c r="AM7145" s="340"/>
    </row>
    <row r="7146" spans="7:39" customFormat="1" ht="18.75">
      <c r="G7146" s="121"/>
      <c r="H7146" s="120"/>
      <c r="I7146" s="122"/>
      <c r="J7146" s="306"/>
      <c r="K7146" s="115"/>
      <c r="AM7146" s="340"/>
    </row>
    <row r="7147" spans="7:39" customFormat="1" ht="18.75">
      <c r="G7147" s="121"/>
      <c r="H7147" s="120"/>
      <c r="I7147" s="122"/>
      <c r="J7147" s="306"/>
      <c r="K7147" s="115"/>
      <c r="AM7147" s="340"/>
    </row>
    <row r="7148" spans="7:39" customFormat="1" ht="18.75">
      <c r="G7148" s="121"/>
      <c r="H7148" s="120"/>
      <c r="I7148" s="122"/>
      <c r="J7148" s="306"/>
      <c r="K7148" s="115"/>
      <c r="AM7148" s="340"/>
    </row>
    <row r="7149" spans="7:39" customFormat="1" ht="18.75">
      <c r="G7149" s="121"/>
      <c r="H7149" s="120"/>
      <c r="I7149" s="122"/>
      <c r="J7149" s="306"/>
      <c r="K7149" s="115"/>
      <c r="AM7149" s="340"/>
    </row>
    <row r="7150" spans="7:39" customFormat="1" ht="18.75">
      <c r="G7150" s="121"/>
      <c r="H7150" s="120"/>
      <c r="I7150" s="122"/>
      <c r="J7150" s="306"/>
      <c r="K7150" s="115"/>
      <c r="AM7150" s="340"/>
    </row>
    <row r="7151" spans="7:39" customFormat="1" ht="18.75">
      <c r="G7151" s="121"/>
      <c r="H7151" s="120"/>
      <c r="I7151" s="122"/>
      <c r="J7151" s="306"/>
      <c r="K7151" s="115"/>
      <c r="AM7151" s="340"/>
    </row>
    <row r="7152" spans="7:39" customFormat="1" ht="18.75">
      <c r="G7152" s="121"/>
      <c r="H7152" s="120"/>
      <c r="I7152" s="122"/>
      <c r="J7152" s="306"/>
      <c r="K7152" s="115"/>
      <c r="AM7152" s="340"/>
    </row>
    <row r="7153" spans="7:39" customFormat="1" ht="18.75">
      <c r="G7153" s="121"/>
      <c r="H7153" s="120"/>
      <c r="I7153" s="122"/>
      <c r="J7153" s="306"/>
      <c r="K7153" s="115"/>
      <c r="AM7153" s="340"/>
    </row>
    <row r="7154" spans="7:39" customFormat="1" ht="18.75">
      <c r="G7154" s="121"/>
      <c r="H7154" s="120"/>
      <c r="I7154" s="122"/>
      <c r="J7154" s="306"/>
      <c r="K7154" s="115"/>
      <c r="AM7154" s="340"/>
    </row>
    <row r="7155" spans="7:39" customFormat="1" ht="18.75">
      <c r="G7155" s="121"/>
      <c r="H7155" s="120"/>
      <c r="I7155" s="122"/>
      <c r="J7155" s="306"/>
      <c r="K7155" s="115"/>
      <c r="AM7155" s="340"/>
    </row>
    <row r="7156" spans="7:39" customFormat="1" ht="18.75">
      <c r="G7156" s="121"/>
      <c r="H7156" s="120"/>
      <c r="I7156" s="122"/>
      <c r="J7156" s="306"/>
      <c r="K7156" s="115"/>
      <c r="AM7156" s="340"/>
    </row>
    <row r="7157" spans="7:39" customFormat="1" ht="18.75">
      <c r="G7157" s="121"/>
      <c r="H7157" s="120"/>
      <c r="I7157" s="122"/>
      <c r="J7157" s="306"/>
      <c r="K7157" s="115"/>
      <c r="AM7157" s="340"/>
    </row>
    <row r="7158" spans="7:39" customFormat="1" ht="18.75">
      <c r="G7158" s="121"/>
      <c r="H7158" s="120"/>
      <c r="I7158" s="122"/>
      <c r="J7158" s="306"/>
      <c r="K7158" s="115"/>
      <c r="AM7158" s="340"/>
    </row>
    <row r="7159" spans="7:39" customFormat="1" ht="18.75">
      <c r="G7159" s="121"/>
      <c r="H7159" s="120"/>
      <c r="I7159" s="122"/>
      <c r="J7159" s="306"/>
      <c r="K7159" s="115"/>
      <c r="AM7159" s="340"/>
    </row>
    <row r="7160" spans="7:39" customFormat="1" ht="18.75">
      <c r="G7160" s="121"/>
      <c r="H7160" s="120"/>
      <c r="I7160" s="122"/>
      <c r="J7160" s="306"/>
      <c r="K7160" s="115"/>
      <c r="AM7160" s="340"/>
    </row>
    <row r="7161" spans="7:39" customFormat="1" ht="18.75">
      <c r="G7161" s="121"/>
      <c r="H7161" s="120"/>
      <c r="I7161" s="122"/>
      <c r="J7161" s="306"/>
      <c r="K7161" s="115"/>
      <c r="AM7161" s="340"/>
    </row>
    <row r="7162" spans="7:39" customFormat="1" ht="18.75">
      <c r="G7162" s="121"/>
      <c r="H7162" s="120"/>
      <c r="I7162" s="122"/>
      <c r="J7162" s="306"/>
      <c r="K7162" s="115"/>
      <c r="AM7162" s="340"/>
    </row>
    <row r="7163" spans="7:39" customFormat="1" ht="18.75">
      <c r="G7163" s="121"/>
      <c r="H7163" s="120"/>
      <c r="I7163" s="122"/>
      <c r="J7163" s="306"/>
      <c r="K7163" s="115"/>
      <c r="AM7163" s="340"/>
    </row>
    <row r="7164" spans="7:39" customFormat="1" ht="18.75">
      <c r="G7164" s="121"/>
      <c r="H7164" s="120"/>
      <c r="I7164" s="122"/>
      <c r="J7164" s="306"/>
      <c r="K7164" s="115"/>
      <c r="AM7164" s="340"/>
    </row>
    <row r="7165" spans="7:39" customFormat="1" ht="18.75">
      <c r="G7165" s="121"/>
      <c r="H7165" s="120"/>
      <c r="I7165" s="122"/>
      <c r="J7165" s="306"/>
      <c r="K7165" s="115"/>
      <c r="AM7165" s="340"/>
    </row>
    <row r="7166" spans="7:39" customFormat="1" ht="18.75">
      <c r="G7166" s="121"/>
      <c r="H7166" s="120"/>
      <c r="I7166" s="122"/>
      <c r="J7166" s="306"/>
      <c r="K7166" s="115"/>
      <c r="AM7166" s="340"/>
    </row>
    <row r="7167" spans="7:39" customFormat="1" ht="18.75">
      <c r="G7167" s="121"/>
      <c r="H7167" s="120"/>
      <c r="I7167" s="122"/>
      <c r="J7167" s="306"/>
      <c r="K7167" s="115"/>
      <c r="AM7167" s="340"/>
    </row>
    <row r="7168" spans="7:39" customFormat="1" ht="18.75">
      <c r="G7168" s="121"/>
      <c r="H7168" s="120"/>
      <c r="I7168" s="122"/>
      <c r="J7168" s="306"/>
      <c r="K7168" s="115"/>
      <c r="AM7168" s="340"/>
    </row>
    <row r="7169" spans="7:39" customFormat="1" ht="18.75">
      <c r="G7169" s="121"/>
      <c r="H7169" s="120"/>
      <c r="I7169" s="122"/>
      <c r="J7169" s="306"/>
      <c r="K7169" s="115"/>
      <c r="AM7169" s="340"/>
    </row>
    <row r="7170" spans="7:39" customFormat="1" ht="18.75">
      <c r="G7170" s="121"/>
      <c r="H7170" s="120"/>
      <c r="I7170" s="122"/>
      <c r="J7170" s="306"/>
      <c r="K7170" s="115"/>
      <c r="AM7170" s="340"/>
    </row>
    <row r="7171" spans="7:39" customFormat="1" ht="18.75">
      <c r="G7171" s="121"/>
      <c r="H7171" s="120"/>
      <c r="I7171" s="122"/>
      <c r="J7171" s="306"/>
      <c r="K7171" s="115"/>
      <c r="AM7171" s="340"/>
    </row>
    <row r="7172" spans="7:39" customFormat="1" ht="18.75">
      <c r="G7172" s="121"/>
      <c r="H7172" s="120"/>
      <c r="I7172" s="122"/>
      <c r="J7172" s="306"/>
      <c r="K7172" s="115"/>
      <c r="AM7172" s="340"/>
    </row>
    <row r="7173" spans="7:39" customFormat="1" ht="18.75">
      <c r="G7173" s="121"/>
      <c r="H7173" s="120"/>
      <c r="I7173" s="122"/>
      <c r="J7173" s="306"/>
      <c r="K7173" s="115"/>
      <c r="AM7173" s="340"/>
    </row>
    <row r="7174" spans="7:39" customFormat="1" ht="18.75">
      <c r="G7174" s="121"/>
      <c r="H7174" s="120"/>
      <c r="I7174" s="122"/>
      <c r="J7174" s="306"/>
      <c r="K7174" s="115"/>
      <c r="AM7174" s="340"/>
    </row>
    <row r="7175" spans="7:39" customFormat="1" ht="18.75">
      <c r="G7175" s="121"/>
      <c r="H7175" s="120"/>
      <c r="I7175" s="122"/>
      <c r="J7175" s="306"/>
      <c r="K7175" s="115"/>
      <c r="AM7175" s="340"/>
    </row>
    <row r="7176" spans="7:39" customFormat="1" ht="18.75">
      <c r="G7176" s="121"/>
      <c r="H7176" s="120"/>
      <c r="I7176" s="122"/>
      <c r="J7176" s="306"/>
      <c r="K7176" s="115"/>
      <c r="AM7176" s="340"/>
    </row>
    <row r="7177" spans="7:39" customFormat="1" ht="18.75">
      <c r="G7177" s="121"/>
      <c r="H7177" s="120"/>
      <c r="I7177" s="122"/>
      <c r="J7177" s="306"/>
      <c r="K7177" s="115"/>
      <c r="AM7177" s="340"/>
    </row>
    <row r="7178" spans="7:39" customFormat="1" ht="18.75">
      <c r="G7178" s="121"/>
      <c r="H7178" s="120"/>
      <c r="I7178" s="122"/>
      <c r="J7178" s="306"/>
      <c r="K7178" s="115"/>
      <c r="AM7178" s="340"/>
    </row>
    <row r="7179" spans="7:39" customFormat="1" ht="18.75">
      <c r="G7179" s="121"/>
      <c r="H7179" s="120"/>
      <c r="I7179" s="122"/>
      <c r="J7179" s="306"/>
      <c r="K7179" s="115"/>
      <c r="AM7179" s="340"/>
    </row>
    <row r="7180" spans="7:39" customFormat="1" ht="18.75">
      <c r="G7180" s="121"/>
      <c r="H7180" s="120"/>
      <c r="I7180" s="122"/>
      <c r="J7180" s="306"/>
      <c r="K7180" s="115"/>
      <c r="AM7180" s="340"/>
    </row>
    <row r="7181" spans="7:39" customFormat="1" ht="18.75">
      <c r="G7181" s="121"/>
      <c r="H7181" s="120"/>
      <c r="I7181" s="122"/>
      <c r="J7181" s="306"/>
      <c r="K7181" s="115"/>
      <c r="AM7181" s="340"/>
    </row>
    <row r="7182" spans="7:39" customFormat="1" ht="18.75">
      <c r="G7182" s="121"/>
      <c r="H7182" s="120"/>
      <c r="I7182" s="122"/>
      <c r="J7182" s="306"/>
      <c r="K7182" s="115"/>
      <c r="AM7182" s="340"/>
    </row>
    <row r="7183" spans="7:39" customFormat="1" ht="18.75">
      <c r="G7183" s="121"/>
      <c r="H7183" s="120"/>
      <c r="I7183" s="122"/>
      <c r="J7183" s="306"/>
      <c r="K7183" s="115"/>
      <c r="AM7183" s="340"/>
    </row>
    <row r="7184" spans="7:39" customFormat="1" ht="18.75">
      <c r="G7184" s="121"/>
      <c r="H7184" s="120"/>
      <c r="I7184" s="122"/>
      <c r="J7184" s="306"/>
      <c r="K7184" s="115"/>
      <c r="AM7184" s="340"/>
    </row>
    <row r="7185" spans="7:39" customFormat="1" ht="18.75">
      <c r="G7185" s="121"/>
      <c r="H7185" s="120"/>
      <c r="I7185" s="122"/>
      <c r="J7185" s="306"/>
      <c r="K7185" s="115"/>
      <c r="AM7185" s="340"/>
    </row>
    <row r="7186" spans="7:39" customFormat="1" ht="18.75">
      <c r="G7186" s="121"/>
      <c r="H7186" s="120"/>
      <c r="I7186" s="122"/>
      <c r="J7186" s="306"/>
      <c r="K7186" s="115"/>
      <c r="AM7186" s="340"/>
    </row>
    <row r="7187" spans="7:39" customFormat="1" ht="18.75">
      <c r="G7187" s="121"/>
      <c r="H7187" s="120"/>
      <c r="I7187" s="122"/>
      <c r="J7187" s="306"/>
      <c r="K7187" s="115"/>
      <c r="AM7187" s="340"/>
    </row>
    <row r="7188" spans="7:39" customFormat="1" ht="18.75">
      <c r="G7188" s="121"/>
      <c r="H7188" s="120"/>
      <c r="I7188" s="122"/>
      <c r="J7188" s="306"/>
      <c r="K7188" s="115"/>
      <c r="AM7188" s="340"/>
    </row>
    <row r="7189" spans="7:39" customFormat="1" ht="18.75">
      <c r="G7189" s="121"/>
      <c r="H7189" s="120"/>
      <c r="I7189" s="122"/>
      <c r="J7189" s="306"/>
      <c r="K7189" s="115"/>
      <c r="AM7189" s="340"/>
    </row>
    <row r="7190" spans="7:39" customFormat="1" ht="18.75">
      <c r="G7190" s="121"/>
      <c r="H7190" s="120"/>
      <c r="I7190" s="122"/>
      <c r="J7190" s="306"/>
      <c r="K7190" s="115"/>
      <c r="AM7190" s="340"/>
    </row>
    <row r="7191" spans="7:39" customFormat="1" ht="18.75">
      <c r="G7191" s="121"/>
      <c r="H7191" s="120"/>
      <c r="I7191" s="122"/>
      <c r="J7191" s="306"/>
      <c r="K7191" s="115"/>
      <c r="AM7191" s="340"/>
    </row>
    <row r="7192" spans="7:39" customFormat="1" ht="18.75">
      <c r="G7192" s="121"/>
      <c r="H7192" s="120"/>
      <c r="I7192" s="122"/>
      <c r="J7192" s="306"/>
      <c r="K7192" s="115"/>
      <c r="AM7192" s="340"/>
    </row>
    <row r="7193" spans="7:39" customFormat="1" ht="18.75">
      <c r="G7193" s="121"/>
      <c r="H7193" s="120"/>
      <c r="I7193" s="122"/>
      <c r="J7193" s="306"/>
      <c r="K7193" s="115"/>
      <c r="AM7193" s="340"/>
    </row>
    <row r="7194" spans="7:39" customFormat="1" ht="18.75">
      <c r="G7194" s="121"/>
      <c r="H7194" s="120"/>
      <c r="I7194" s="122"/>
      <c r="J7194" s="306"/>
      <c r="K7194" s="115"/>
      <c r="AM7194" s="340"/>
    </row>
    <row r="7195" spans="7:39" customFormat="1" ht="18.75">
      <c r="G7195" s="121"/>
      <c r="H7195" s="120"/>
      <c r="I7195" s="122"/>
      <c r="J7195" s="306"/>
      <c r="K7195" s="115"/>
      <c r="AM7195" s="340"/>
    </row>
    <row r="7196" spans="7:39" customFormat="1" ht="18.75">
      <c r="G7196" s="121"/>
      <c r="H7196" s="120"/>
      <c r="I7196" s="122"/>
      <c r="J7196" s="306"/>
      <c r="K7196" s="115"/>
      <c r="AM7196" s="340"/>
    </row>
    <row r="7197" spans="7:39" customFormat="1" ht="18.75">
      <c r="G7197" s="121"/>
      <c r="H7197" s="120"/>
      <c r="I7197" s="122"/>
      <c r="J7197" s="306"/>
      <c r="K7197" s="115"/>
      <c r="AM7197" s="340"/>
    </row>
    <row r="7198" spans="7:39" customFormat="1" ht="18.75">
      <c r="G7198" s="121"/>
      <c r="H7198" s="120"/>
      <c r="I7198" s="122"/>
      <c r="J7198" s="306"/>
      <c r="K7198" s="115"/>
      <c r="AM7198" s="340"/>
    </row>
    <row r="7199" spans="7:39" customFormat="1" ht="18.75">
      <c r="G7199" s="121"/>
      <c r="H7199" s="120"/>
      <c r="I7199" s="122"/>
      <c r="J7199" s="306"/>
      <c r="K7199" s="115"/>
      <c r="AM7199" s="340"/>
    </row>
    <row r="7200" spans="7:39" customFormat="1" ht="18.75">
      <c r="G7200" s="121"/>
      <c r="H7200" s="120"/>
      <c r="I7200" s="122"/>
      <c r="J7200" s="306"/>
      <c r="K7200" s="115"/>
      <c r="AM7200" s="340"/>
    </row>
    <row r="7201" spans="7:39" customFormat="1" ht="18.75">
      <c r="G7201" s="121"/>
      <c r="H7201" s="120"/>
      <c r="I7201" s="122"/>
      <c r="J7201" s="306"/>
      <c r="K7201" s="115"/>
      <c r="AM7201" s="340"/>
    </row>
    <row r="7202" spans="7:39" customFormat="1" ht="18.75">
      <c r="G7202" s="121"/>
      <c r="H7202" s="120"/>
      <c r="I7202" s="122"/>
      <c r="J7202" s="306"/>
      <c r="K7202" s="115"/>
      <c r="AM7202" s="340"/>
    </row>
    <row r="7203" spans="7:39" customFormat="1" ht="18.75">
      <c r="G7203" s="121"/>
      <c r="H7203" s="120"/>
      <c r="I7203" s="122"/>
      <c r="J7203" s="306"/>
      <c r="K7203" s="115"/>
      <c r="AM7203" s="340"/>
    </row>
    <row r="7204" spans="7:39" customFormat="1" ht="18.75">
      <c r="G7204" s="121"/>
      <c r="H7204" s="120"/>
      <c r="I7204" s="122"/>
      <c r="J7204" s="306"/>
      <c r="K7204" s="115"/>
      <c r="AM7204" s="340"/>
    </row>
    <row r="7205" spans="7:39" customFormat="1" ht="18.75">
      <c r="G7205" s="121"/>
      <c r="H7205" s="120"/>
      <c r="I7205" s="122"/>
      <c r="J7205" s="306"/>
      <c r="K7205" s="115"/>
      <c r="AM7205" s="340"/>
    </row>
    <row r="7206" spans="7:39" customFormat="1" ht="18.75">
      <c r="G7206" s="121"/>
      <c r="H7206" s="120"/>
      <c r="I7206" s="122"/>
      <c r="J7206" s="306"/>
      <c r="K7206" s="115"/>
      <c r="AM7206" s="340"/>
    </row>
    <row r="7207" spans="7:39" customFormat="1" ht="18.75">
      <c r="G7207" s="121"/>
      <c r="H7207" s="120"/>
      <c r="I7207" s="122"/>
      <c r="J7207" s="306"/>
      <c r="K7207" s="115"/>
      <c r="AM7207" s="340"/>
    </row>
    <row r="7208" spans="7:39" customFormat="1" ht="18.75">
      <c r="G7208" s="121"/>
      <c r="H7208" s="120"/>
      <c r="I7208" s="122"/>
      <c r="J7208" s="306"/>
      <c r="K7208" s="115"/>
      <c r="AM7208" s="340"/>
    </row>
    <row r="7209" spans="7:39" customFormat="1" ht="18.75">
      <c r="G7209" s="121"/>
      <c r="H7209" s="120"/>
      <c r="I7209" s="122"/>
      <c r="J7209" s="306"/>
      <c r="K7209" s="115"/>
      <c r="AM7209" s="340"/>
    </row>
    <row r="7210" spans="7:39" customFormat="1" ht="18.75">
      <c r="G7210" s="121"/>
      <c r="H7210" s="120"/>
      <c r="I7210" s="122"/>
      <c r="J7210" s="306"/>
      <c r="K7210" s="115"/>
      <c r="AM7210" s="340"/>
    </row>
    <row r="7211" spans="7:39" customFormat="1" ht="18.75">
      <c r="G7211" s="121"/>
      <c r="H7211" s="120"/>
      <c r="I7211" s="122"/>
      <c r="J7211" s="306"/>
      <c r="K7211" s="115"/>
      <c r="AM7211" s="340"/>
    </row>
    <row r="7212" spans="7:39" customFormat="1" ht="18.75">
      <c r="G7212" s="121"/>
      <c r="H7212" s="120"/>
      <c r="I7212" s="122"/>
      <c r="J7212" s="306"/>
      <c r="K7212" s="115"/>
      <c r="AM7212" s="340"/>
    </row>
    <row r="7213" spans="7:39" customFormat="1" ht="18.75">
      <c r="G7213" s="121"/>
      <c r="H7213" s="120"/>
      <c r="I7213" s="122"/>
      <c r="J7213" s="306"/>
      <c r="K7213" s="115"/>
      <c r="AM7213" s="340"/>
    </row>
    <row r="7214" spans="7:39" customFormat="1" ht="18.75">
      <c r="G7214" s="121"/>
      <c r="H7214" s="120"/>
      <c r="I7214" s="122"/>
      <c r="J7214" s="306"/>
      <c r="K7214" s="115"/>
      <c r="AM7214" s="340"/>
    </row>
    <row r="7215" spans="7:39" customFormat="1" ht="18.75">
      <c r="G7215" s="121"/>
      <c r="H7215" s="120"/>
      <c r="I7215" s="122"/>
      <c r="J7215" s="306"/>
      <c r="K7215" s="115"/>
      <c r="AM7215" s="340"/>
    </row>
    <row r="7216" spans="7:39" customFormat="1" ht="18.75">
      <c r="G7216" s="121"/>
      <c r="H7216" s="120"/>
      <c r="I7216" s="122"/>
      <c r="J7216" s="306"/>
      <c r="K7216" s="115"/>
      <c r="AM7216" s="340"/>
    </row>
    <row r="7217" spans="7:39" customFormat="1" ht="18.75">
      <c r="G7217" s="121"/>
      <c r="H7217" s="120"/>
      <c r="I7217" s="122"/>
      <c r="J7217" s="306"/>
      <c r="K7217" s="115"/>
      <c r="AM7217" s="340"/>
    </row>
    <row r="7218" spans="7:39" customFormat="1" ht="18.75">
      <c r="G7218" s="121"/>
      <c r="H7218" s="120"/>
      <c r="I7218" s="122"/>
      <c r="J7218" s="306"/>
      <c r="K7218" s="115"/>
      <c r="AM7218" s="340"/>
    </row>
    <row r="7219" spans="7:39" customFormat="1" ht="18.75">
      <c r="G7219" s="121"/>
      <c r="H7219" s="120"/>
      <c r="I7219" s="122"/>
      <c r="J7219" s="306"/>
      <c r="K7219" s="115"/>
      <c r="AM7219" s="340"/>
    </row>
    <row r="7220" spans="7:39" customFormat="1" ht="18.75">
      <c r="G7220" s="121"/>
      <c r="H7220" s="120"/>
      <c r="I7220" s="122"/>
      <c r="J7220" s="306"/>
      <c r="K7220" s="115"/>
      <c r="AM7220" s="340"/>
    </row>
    <row r="7221" spans="7:39" customFormat="1" ht="18.75">
      <c r="G7221" s="121"/>
      <c r="H7221" s="120"/>
      <c r="I7221" s="122"/>
      <c r="J7221" s="306"/>
      <c r="K7221" s="115"/>
      <c r="AM7221" s="340"/>
    </row>
    <row r="7222" spans="7:39" customFormat="1" ht="18.75">
      <c r="G7222" s="121"/>
      <c r="H7222" s="120"/>
      <c r="I7222" s="122"/>
      <c r="J7222" s="306"/>
      <c r="K7222" s="115"/>
      <c r="AM7222" s="340"/>
    </row>
    <row r="7223" spans="7:39" customFormat="1" ht="18.75">
      <c r="G7223" s="121"/>
      <c r="H7223" s="120"/>
      <c r="I7223" s="122"/>
      <c r="J7223" s="306"/>
      <c r="K7223" s="115"/>
      <c r="AM7223" s="340"/>
    </row>
    <row r="7224" spans="7:39" customFormat="1" ht="18.75">
      <c r="G7224" s="121"/>
      <c r="H7224" s="120"/>
      <c r="I7224" s="122"/>
      <c r="J7224" s="306"/>
      <c r="K7224" s="115"/>
      <c r="AM7224" s="340"/>
    </row>
    <row r="7225" spans="7:39" customFormat="1" ht="18.75">
      <c r="G7225" s="121"/>
      <c r="H7225" s="120"/>
      <c r="I7225" s="122"/>
      <c r="J7225" s="306"/>
      <c r="K7225" s="115"/>
      <c r="AM7225" s="340"/>
    </row>
    <row r="7226" spans="7:39" customFormat="1" ht="18.75">
      <c r="G7226" s="121"/>
      <c r="H7226" s="120"/>
      <c r="I7226" s="122"/>
      <c r="J7226" s="306"/>
      <c r="K7226" s="115"/>
      <c r="AM7226" s="340"/>
    </row>
    <row r="7227" spans="7:39" customFormat="1" ht="18.75">
      <c r="G7227" s="121"/>
      <c r="H7227" s="120"/>
      <c r="I7227" s="122"/>
      <c r="J7227" s="306"/>
      <c r="K7227" s="115"/>
      <c r="AM7227" s="340"/>
    </row>
    <row r="7228" spans="7:39" customFormat="1" ht="18.75">
      <c r="G7228" s="121"/>
      <c r="H7228" s="120"/>
      <c r="I7228" s="122"/>
      <c r="J7228" s="306"/>
      <c r="K7228" s="115"/>
      <c r="AM7228" s="340"/>
    </row>
    <row r="7229" spans="7:39" customFormat="1" ht="18.75">
      <c r="G7229" s="121"/>
      <c r="H7229" s="120"/>
      <c r="I7229" s="122"/>
      <c r="J7229" s="306"/>
      <c r="K7229" s="115"/>
      <c r="AM7229" s="340"/>
    </row>
    <row r="7230" spans="7:39" customFormat="1" ht="18.75">
      <c r="G7230" s="121"/>
      <c r="H7230" s="120"/>
      <c r="I7230" s="122"/>
      <c r="J7230" s="306"/>
      <c r="K7230" s="115"/>
      <c r="AM7230" s="340"/>
    </row>
    <row r="7231" spans="7:39" customFormat="1" ht="18.75">
      <c r="G7231" s="121"/>
      <c r="H7231" s="120"/>
      <c r="I7231" s="122"/>
      <c r="J7231" s="306"/>
      <c r="K7231" s="115"/>
      <c r="AM7231" s="340"/>
    </row>
    <row r="7232" spans="7:39" customFormat="1" ht="18.75">
      <c r="G7232" s="121"/>
      <c r="H7232" s="120"/>
      <c r="I7232" s="122"/>
      <c r="J7232" s="306"/>
      <c r="K7232" s="115"/>
      <c r="AM7232" s="340"/>
    </row>
    <row r="7233" spans="7:39" customFormat="1" ht="18.75">
      <c r="G7233" s="121"/>
      <c r="H7233" s="120"/>
      <c r="I7233" s="122"/>
      <c r="J7233" s="306"/>
      <c r="K7233" s="115"/>
      <c r="AM7233" s="340"/>
    </row>
    <row r="7234" spans="7:39" customFormat="1" ht="18.75">
      <c r="G7234" s="121"/>
      <c r="H7234" s="120"/>
      <c r="I7234" s="122"/>
      <c r="J7234" s="306"/>
      <c r="K7234" s="115"/>
      <c r="AM7234" s="340"/>
    </row>
    <row r="7235" spans="7:39" customFormat="1" ht="18.75">
      <c r="G7235" s="121"/>
      <c r="H7235" s="120"/>
      <c r="I7235" s="122"/>
      <c r="J7235" s="306"/>
      <c r="K7235" s="115"/>
      <c r="AM7235" s="340"/>
    </row>
    <row r="7236" spans="7:39" customFormat="1" ht="18.75">
      <c r="G7236" s="121"/>
      <c r="H7236" s="120"/>
      <c r="I7236" s="122"/>
      <c r="J7236" s="306"/>
      <c r="K7236" s="115"/>
      <c r="AM7236" s="340"/>
    </row>
    <row r="7237" spans="7:39" customFormat="1" ht="18.75">
      <c r="G7237" s="121"/>
      <c r="H7237" s="120"/>
      <c r="I7237" s="122"/>
      <c r="J7237" s="306"/>
      <c r="K7237" s="115"/>
      <c r="AM7237" s="340"/>
    </row>
    <row r="7238" spans="7:39" customFormat="1" ht="18.75">
      <c r="G7238" s="121"/>
      <c r="H7238" s="120"/>
      <c r="I7238" s="122"/>
      <c r="J7238" s="306"/>
      <c r="K7238" s="115"/>
      <c r="AM7238" s="340"/>
    </row>
    <row r="7239" spans="7:39" customFormat="1" ht="18.75">
      <c r="G7239" s="121"/>
      <c r="H7239" s="120"/>
      <c r="I7239" s="122"/>
      <c r="J7239" s="306"/>
      <c r="K7239" s="115"/>
      <c r="AM7239" s="340"/>
    </row>
    <row r="7240" spans="7:39" customFormat="1" ht="18.75">
      <c r="G7240" s="121"/>
      <c r="H7240" s="120"/>
      <c r="I7240" s="122"/>
      <c r="J7240" s="306"/>
      <c r="K7240" s="115"/>
      <c r="AM7240" s="340"/>
    </row>
    <row r="7241" spans="7:39" customFormat="1" ht="18.75">
      <c r="G7241" s="121"/>
      <c r="H7241" s="120"/>
      <c r="I7241" s="122"/>
      <c r="J7241" s="306"/>
      <c r="K7241" s="115"/>
      <c r="AM7241" s="340"/>
    </row>
    <row r="7242" spans="7:39" customFormat="1" ht="18.75">
      <c r="G7242" s="121"/>
      <c r="H7242" s="120"/>
      <c r="I7242" s="122"/>
      <c r="J7242" s="306"/>
      <c r="K7242" s="115"/>
      <c r="AM7242" s="340"/>
    </row>
    <row r="7243" spans="7:39" customFormat="1" ht="18.75">
      <c r="G7243" s="121"/>
      <c r="H7243" s="120"/>
      <c r="I7243" s="122"/>
      <c r="J7243" s="306"/>
      <c r="K7243" s="115"/>
      <c r="AM7243" s="340"/>
    </row>
    <row r="7244" spans="7:39" customFormat="1" ht="18.75">
      <c r="G7244" s="121"/>
      <c r="H7244" s="120"/>
      <c r="I7244" s="122"/>
      <c r="J7244" s="306"/>
      <c r="K7244" s="115"/>
      <c r="AM7244" s="340"/>
    </row>
    <row r="7245" spans="7:39" customFormat="1" ht="18.75">
      <c r="G7245" s="121"/>
      <c r="H7245" s="120"/>
      <c r="I7245" s="122"/>
      <c r="J7245" s="306"/>
      <c r="K7245" s="115"/>
      <c r="AM7245" s="340"/>
    </row>
    <row r="7246" spans="7:39" customFormat="1" ht="18.75">
      <c r="G7246" s="121"/>
      <c r="H7246" s="120"/>
      <c r="I7246" s="122"/>
      <c r="J7246" s="306"/>
      <c r="K7246" s="115"/>
      <c r="AM7246" s="340"/>
    </row>
    <row r="7247" spans="7:39" customFormat="1" ht="18.75">
      <c r="G7247" s="121"/>
      <c r="H7247" s="120"/>
      <c r="I7247" s="122"/>
      <c r="J7247" s="306"/>
      <c r="K7247" s="115"/>
      <c r="AM7247" s="340"/>
    </row>
    <row r="7248" spans="7:39" customFormat="1" ht="18.75">
      <c r="G7248" s="121"/>
      <c r="H7248" s="120"/>
      <c r="I7248" s="122"/>
      <c r="J7248" s="306"/>
      <c r="K7248" s="115"/>
      <c r="AM7248" s="340"/>
    </row>
    <row r="7249" spans="7:39" customFormat="1" ht="18.75">
      <c r="G7249" s="121"/>
      <c r="H7249" s="120"/>
      <c r="I7249" s="122"/>
      <c r="J7249" s="306"/>
      <c r="K7249" s="115"/>
      <c r="AM7249" s="340"/>
    </row>
    <row r="7250" spans="7:39" customFormat="1" ht="18.75">
      <c r="G7250" s="121"/>
      <c r="H7250" s="120"/>
      <c r="I7250" s="122"/>
      <c r="J7250" s="306"/>
      <c r="K7250" s="115"/>
      <c r="AM7250" s="340"/>
    </row>
    <row r="7251" spans="7:39" customFormat="1" ht="18.75">
      <c r="G7251" s="121"/>
      <c r="H7251" s="120"/>
      <c r="I7251" s="122"/>
      <c r="J7251" s="306"/>
      <c r="K7251" s="115"/>
      <c r="AM7251" s="340"/>
    </row>
    <row r="7252" spans="7:39" customFormat="1" ht="18.75">
      <c r="G7252" s="121"/>
      <c r="H7252" s="120"/>
      <c r="I7252" s="122"/>
      <c r="J7252" s="306"/>
      <c r="K7252" s="115"/>
      <c r="AM7252" s="340"/>
    </row>
    <row r="7253" spans="7:39" customFormat="1" ht="18.75">
      <c r="G7253" s="121"/>
      <c r="H7253" s="120"/>
      <c r="I7253" s="122"/>
      <c r="J7253" s="306"/>
      <c r="K7253" s="115"/>
      <c r="AM7253" s="340"/>
    </row>
    <row r="7254" spans="7:39" customFormat="1" ht="18.75">
      <c r="G7254" s="121"/>
      <c r="H7254" s="120"/>
      <c r="I7254" s="122"/>
      <c r="J7254" s="306"/>
      <c r="K7254" s="115"/>
      <c r="AM7254" s="340"/>
    </row>
    <row r="7255" spans="7:39" customFormat="1" ht="18.75">
      <c r="G7255" s="121"/>
      <c r="H7255" s="120"/>
      <c r="I7255" s="122"/>
      <c r="J7255" s="306"/>
      <c r="K7255" s="115"/>
      <c r="AM7255" s="340"/>
    </row>
    <row r="7256" spans="7:39" customFormat="1" ht="18.75">
      <c r="G7256" s="121"/>
      <c r="H7256" s="120"/>
      <c r="I7256" s="122"/>
      <c r="J7256" s="306"/>
      <c r="K7256" s="115"/>
      <c r="AM7256" s="340"/>
    </row>
    <row r="7257" spans="7:39" customFormat="1" ht="18.75">
      <c r="G7257" s="121"/>
      <c r="H7257" s="120"/>
      <c r="I7257" s="122"/>
      <c r="J7257" s="306"/>
      <c r="K7257" s="115"/>
      <c r="AM7257" s="340"/>
    </row>
    <row r="7258" spans="7:39" customFormat="1" ht="18.75">
      <c r="G7258" s="121"/>
      <c r="H7258" s="120"/>
      <c r="I7258" s="122"/>
      <c r="J7258" s="306"/>
      <c r="K7258" s="115"/>
      <c r="AM7258" s="340"/>
    </row>
    <row r="7259" spans="7:39" customFormat="1" ht="18.75">
      <c r="G7259" s="121"/>
      <c r="H7259" s="120"/>
      <c r="I7259" s="122"/>
      <c r="J7259" s="306"/>
      <c r="K7259" s="115"/>
      <c r="AM7259" s="340"/>
    </row>
    <row r="7260" spans="7:39" customFormat="1" ht="18.75">
      <c r="G7260" s="121"/>
      <c r="H7260" s="120"/>
      <c r="I7260" s="122"/>
      <c r="J7260" s="306"/>
      <c r="K7260" s="115"/>
      <c r="AM7260" s="340"/>
    </row>
    <row r="7261" spans="7:39" customFormat="1" ht="18.75">
      <c r="G7261" s="121"/>
      <c r="H7261" s="120"/>
      <c r="I7261" s="122"/>
      <c r="J7261" s="306"/>
      <c r="K7261" s="115"/>
      <c r="AM7261" s="340"/>
    </row>
    <row r="7262" spans="7:39" customFormat="1" ht="18.75">
      <c r="G7262" s="121"/>
      <c r="H7262" s="120"/>
      <c r="I7262" s="122"/>
      <c r="J7262" s="306"/>
      <c r="K7262" s="115"/>
      <c r="AM7262" s="340"/>
    </row>
    <row r="7263" spans="7:39" customFormat="1" ht="18.75">
      <c r="G7263" s="121"/>
      <c r="H7263" s="120"/>
      <c r="I7263" s="122"/>
      <c r="J7263" s="306"/>
      <c r="K7263" s="115"/>
      <c r="AM7263" s="340"/>
    </row>
    <row r="7264" spans="7:39" customFormat="1" ht="18.75">
      <c r="G7264" s="121"/>
      <c r="H7264" s="120"/>
      <c r="I7264" s="122"/>
      <c r="J7264" s="306"/>
      <c r="K7264" s="115"/>
      <c r="AM7264" s="340"/>
    </row>
    <row r="7265" spans="7:39" customFormat="1" ht="18.75">
      <c r="G7265" s="121"/>
      <c r="H7265" s="120"/>
      <c r="I7265" s="122"/>
      <c r="J7265" s="306"/>
      <c r="K7265" s="115"/>
      <c r="AM7265" s="340"/>
    </row>
    <row r="7266" spans="7:39" customFormat="1" ht="18.75">
      <c r="G7266" s="121"/>
      <c r="H7266" s="120"/>
      <c r="I7266" s="122"/>
      <c r="J7266" s="306"/>
      <c r="K7266" s="115"/>
      <c r="AM7266" s="340"/>
    </row>
    <row r="7267" spans="7:39" customFormat="1" ht="18.75">
      <c r="G7267" s="121"/>
      <c r="H7267" s="120"/>
      <c r="I7267" s="122"/>
      <c r="J7267" s="306"/>
      <c r="K7267" s="115"/>
      <c r="AM7267" s="340"/>
    </row>
    <row r="7268" spans="7:39" customFormat="1" ht="18.75">
      <c r="G7268" s="121"/>
      <c r="H7268" s="120"/>
      <c r="I7268" s="122"/>
      <c r="J7268" s="306"/>
      <c r="K7268" s="115"/>
      <c r="AM7268" s="340"/>
    </row>
    <row r="7269" spans="7:39" customFormat="1" ht="18.75">
      <c r="G7269" s="121"/>
      <c r="H7269" s="120"/>
      <c r="I7269" s="122"/>
      <c r="J7269" s="306"/>
      <c r="K7269" s="115"/>
      <c r="AM7269" s="340"/>
    </row>
    <row r="7270" spans="7:39" customFormat="1" ht="18.75">
      <c r="G7270" s="121"/>
      <c r="H7270" s="120"/>
      <c r="I7270" s="122"/>
      <c r="J7270" s="306"/>
      <c r="K7270" s="115"/>
      <c r="AM7270" s="340"/>
    </row>
    <row r="7271" spans="7:39" customFormat="1" ht="18.75">
      <c r="G7271" s="121"/>
      <c r="H7271" s="120"/>
      <c r="I7271" s="122"/>
      <c r="J7271" s="306"/>
      <c r="K7271" s="115"/>
      <c r="AM7271" s="340"/>
    </row>
    <row r="7272" spans="7:39" customFormat="1" ht="18.75">
      <c r="G7272" s="121"/>
      <c r="H7272" s="120"/>
      <c r="I7272" s="122"/>
      <c r="J7272" s="306"/>
      <c r="K7272" s="115"/>
      <c r="AM7272" s="340"/>
    </row>
    <row r="7273" spans="7:39" customFormat="1" ht="18.75">
      <c r="G7273" s="121"/>
      <c r="H7273" s="120"/>
      <c r="I7273" s="122"/>
      <c r="J7273" s="306"/>
      <c r="K7273" s="115"/>
      <c r="AM7273" s="340"/>
    </row>
    <row r="7274" spans="7:39" customFormat="1" ht="18.75">
      <c r="G7274" s="121"/>
      <c r="H7274" s="120"/>
      <c r="I7274" s="122"/>
      <c r="J7274" s="306"/>
      <c r="K7274" s="115"/>
      <c r="AM7274" s="340"/>
    </row>
    <row r="7275" spans="7:39" customFormat="1" ht="18.75">
      <c r="G7275" s="121"/>
      <c r="H7275" s="120"/>
      <c r="I7275" s="122"/>
      <c r="J7275" s="306"/>
      <c r="K7275" s="115"/>
      <c r="AM7275" s="340"/>
    </row>
    <row r="7276" spans="7:39" customFormat="1" ht="18.75">
      <c r="G7276" s="121"/>
      <c r="H7276" s="120"/>
      <c r="I7276" s="122"/>
      <c r="J7276" s="306"/>
      <c r="K7276" s="115"/>
      <c r="AM7276" s="340"/>
    </row>
    <row r="7277" spans="7:39" customFormat="1" ht="18.75">
      <c r="G7277" s="121"/>
      <c r="H7277" s="120"/>
      <c r="I7277" s="122"/>
      <c r="J7277" s="306"/>
      <c r="K7277" s="115"/>
      <c r="AM7277" s="340"/>
    </row>
    <row r="7278" spans="7:39" customFormat="1" ht="18.75">
      <c r="G7278" s="121"/>
      <c r="H7278" s="120"/>
      <c r="I7278" s="122"/>
      <c r="J7278" s="306"/>
      <c r="K7278" s="115"/>
      <c r="AM7278" s="340"/>
    </row>
    <row r="7279" spans="7:39" customFormat="1" ht="18.75">
      <c r="G7279" s="121"/>
      <c r="H7279" s="120"/>
      <c r="I7279" s="122"/>
      <c r="J7279" s="306"/>
      <c r="K7279" s="115"/>
      <c r="AM7279" s="340"/>
    </row>
    <row r="7280" spans="7:39" customFormat="1" ht="18.75">
      <c r="G7280" s="121"/>
      <c r="H7280" s="120"/>
      <c r="I7280" s="122"/>
      <c r="J7280" s="306"/>
      <c r="K7280" s="115"/>
      <c r="AM7280" s="340"/>
    </row>
    <row r="7281" spans="7:39" customFormat="1" ht="18.75">
      <c r="G7281" s="121"/>
      <c r="H7281" s="120"/>
      <c r="I7281" s="122"/>
      <c r="J7281" s="306"/>
      <c r="K7281" s="115"/>
      <c r="AM7281" s="340"/>
    </row>
    <row r="7282" spans="7:39" customFormat="1" ht="18.75">
      <c r="G7282" s="121"/>
      <c r="H7282" s="120"/>
      <c r="I7282" s="122"/>
      <c r="J7282" s="306"/>
      <c r="K7282" s="115"/>
      <c r="AM7282" s="340"/>
    </row>
    <row r="7283" spans="7:39" customFormat="1" ht="18.75">
      <c r="G7283" s="121"/>
      <c r="H7283" s="120"/>
      <c r="I7283" s="122"/>
      <c r="J7283" s="306"/>
      <c r="K7283" s="115"/>
      <c r="AM7283" s="340"/>
    </row>
    <row r="7284" spans="7:39" customFormat="1" ht="18.75">
      <c r="G7284" s="121"/>
      <c r="H7284" s="120"/>
      <c r="I7284" s="122"/>
      <c r="J7284" s="306"/>
      <c r="K7284" s="115"/>
      <c r="AM7284" s="340"/>
    </row>
    <row r="7285" spans="7:39" customFormat="1" ht="18.75">
      <c r="G7285" s="121"/>
      <c r="H7285" s="120"/>
      <c r="I7285" s="122"/>
      <c r="J7285" s="306"/>
      <c r="K7285" s="115"/>
      <c r="AM7285" s="340"/>
    </row>
    <row r="7286" spans="7:39" customFormat="1" ht="18.75">
      <c r="G7286" s="121"/>
      <c r="H7286" s="120"/>
      <c r="I7286" s="122"/>
      <c r="J7286" s="306"/>
      <c r="K7286" s="115"/>
      <c r="AM7286" s="340"/>
    </row>
    <row r="7287" spans="7:39" customFormat="1" ht="18.75">
      <c r="G7287" s="121"/>
      <c r="H7287" s="120"/>
      <c r="I7287" s="122"/>
      <c r="J7287" s="306"/>
      <c r="K7287" s="115"/>
      <c r="AM7287" s="340"/>
    </row>
    <row r="7288" spans="7:39" customFormat="1" ht="18.75">
      <c r="G7288" s="121"/>
      <c r="H7288" s="120"/>
      <c r="I7288" s="122"/>
      <c r="J7288" s="306"/>
      <c r="K7288" s="115"/>
      <c r="AM7288" s="340"/>
    </row>
    <row r="7289" spans="7:39" customFormat="1" ht="18.75">
      <c r="G7289" s="121"/>
      <c r="H7289" s="120"/>
      <c r="I7289" s="122"/>
      <c r="J7289" s="306"/>
      <c r="K7289" s="115"/>
      <c r="AM7289" s="340"/>
    </row>
    <row r="7290" spans="7:39" customFormat="1" ht="18.75">
      <c r="G7290" s="121"/>
      <c r="H7290" s="120"/>
      <c r="I7290" s="122"/>
      <c r="J7290" s="306"/>
      <c r="K7290" s="115"/>
      <c r="AM7290" s="340"/>
    </row>
    <row r="7291" spans="7:39" customFormat="1" ht="18.75">
      <c r="G7291" s="121"/>
      <c r="H7291" s="120"/>
      <c r="I7291" s="122"/>
      <c r="J7291" s="306"/>
      <c r="K7291" s="115"/>
      <c r="AM7291" s="340"/>
    </row>
    <row r="7292" spans="7:39" customFormat="1" ht="18.75">
      <c r="G7292" s="121"/>
      <c r="H7292" s="120"/>
      <c r="I7292" s="122"/>
      <c r="J7292" s="306"/>
      <c r="K7292" s="115"/>
      <c r="AM7292" s="340"/>
    </row>
    <row r="7293" spans="7:39" customFormat="1" ht="18.75">
      <c r="G7293" s="121"/>
      <c r="H7293" s="120"/>
      <c r="I7293" s="122"/>
      <c r="J7293" s="306"/>
      <c r="K7293" s="115"/>
      <c r="AM7293" s="340"/>
    </row>
    <row r="7294" spans="7:39" customFormat="1" ht="18.75">
      <c r="G7294" s="121"/>
      <c r="H7294" s="120"/>
      <c r="I7294" s="122"/>
      <c r="J7294" s="306"/>
      <c r="K7294" s="115"/>
      <c r="AM7294" s="340"/>
    </row>
    <row r="7295" spans="7:39" customFormat="1" ht="18.75">
      <c r="G7295" s="121"/>
      <c r="H7295" s="120"/>
      <c r="I7295" s="122"/>
      <c r="J7295" s="306"/>
      <c r="K7295" s="115"/>
      <c r="AM7295" s="340"/>
    </row>
    <row r="7296" spans="7:39" customFormat="1" ht="18.75">
      <c r="G7296" s="121"/>
      <c r="H7296" s="120"/>
      <c r="I7296" s="122"/>
      <c r="J7296" s="306"/>
      <c r="K7296" s="115"/>
      <c r="AM7296" s="340"/>
    </row>
    <row r="7297" spans="7:39" customFormat="1" ht="18.75">
      <c r="G7297" s="121"/>
      <c r="H7297" s="120"/>
      <c r="I7297" s="122"/>
      <c r="J7297" s="306"/>
      <c r="K7297" s="115"/>
      <c r="AM7297" s="340"/>
    </row>
    <row r="7298" spans="7:39" customFormat="1" ht="18.75">
      <c r="G7298" s="121"/>
      <c r="H7298" s="120"/>
      <c r="I7298" s="122"/>
      <c r="J7298" s="306"/>
      <c r="K7298" s="115"/>
      <c r="AM7298" s="340"/>
    </row>
    <row r="7299" spans="7:39" customFormat="1" ht="18.75">
      <c r="G7299" s="121"/>
      <c r="H7299" s="120"/>
      <c r="I7299" s="122"/>
      <c r="J7299" s="306"/>
      <c r="K7299" s="115"/>
      <c r="AM7299" s="340"/>
    </row>
    <row r="7300" spans="7:39" customFormat="1" ht="18.75">
      <c r="G7300" s="121"/>
      <c r="H7300" s="120"/>
      <c r="I7300" s="122"/>
      <c r="J7300" s="306"/>
      <c r="K7300" s="115"/>
      <c r="AM7300" s="340"/>
    </row>
    <row r="7301" spans="7:39" customFormat="1" ht="18.75">
      <c r="G7301" s="121"/>
      <c r="H7301" s="120"/>
      <c r="I7301" s="122"/>
      <c r="J7301" s="306"/>
      <c r="K7301" s="115"/>
      <c r="AM7301" s="340"/>
    </row>
    <row r="7302" spans="7:39" customFormat="1" ht="18.75">
      <c r="G7302" s="121"/>
      <c r="H7302" s="120"/>
      <c r="I7302" s="122"/>
      <c r="J7302" s="306"/>
      <c r="K7302" s="115"/>
      <c r="AM7302" s="340"/>
    </row>
    <row r="7303" spans="7:39" customFormat="1" ht="18.75">
      <c r="G7303" s="121"/>
      <c r="H7303" s="120"/>
      <c r="I7303" s="122"/>
      <c r="J7303" s="306"/>
      <c r="K7303" s="115"/>
      <c r="AM7303" s="340"/>
    </row>
    <row r="7304" spans="7:39" customFormat="1" ht="18.75">
      <c r="G7304" s="121"/>
      <c r="H7304" s="120"/>
      <c r="I7304" s="122"/>
      <c r="J7304" s="306"/>
      <c r="K7304" s="115"/>
      <c r="AM7304" s="340"/>
    </row>
    <row r="7305" spans="7:39" customFormat="1" ht="18.75">
      <c r="G7305" s="121"/>
      <c r="H7305" s="120"/>
      <c r="I7305" s="122"/>
      <c r="J7305" s="306"/>
      <c r="K7305" s="115"/>
      <c r="AM7305" s="340"/>
    </row>
    <row r="7306" spans="7:39" customFormat="1" ht="18.75">
      <c r="G7306" s="121"/>
      <c r="H7306" s="120"/>
      <c r="I7306" s="122"/>
      <c r="J7306" s="306"/>
      <c r="K7306" s="115"/>
      <c r="AM7306" s="340"/>
    </row>
    <row r="7307" spans="7:39" customFormat="1" ht="18.75">
      <c r="G7307" s="121"/>
      <c r="H7307" s="120"/>
      <c r="I7307" s="122"/>
      <c r="J7307" s="306"/>
      <c r="K7307" s="115"/>
      <c r="AM7307" s="340"/>
    </row>
    <row r="7308" spans="7:39" customFormat="1" ht="18.75">
      <c r="G7308" s="121"/>
      <c r="H7308" s="120"/>
      <c r="I7308" s="122"/>
      <c r="J7308" s="306"/>
      <c r="K7308" s="115"/>
      <c r="AM7308" s="340"/>
    </row>
    <row r="7309" spans="7:39" customFormat="1" ht="18.75">
      <c r="G7309" s="121"/>
      <c r="H7309" s="120"/>
      <c r="I7309" s="122"/>
      <c r="J7309" s="306"/>
      <c r="K7309" s="115"/>
      <c r="AM7309" s="340"/>
    </row>
    <row r="7310" spans="7:39" customFormat="1" ht="18.75">
      <c r="G7310" s="121"/>
      <c r="H7310" s="120"/>
      <c r="I7310" s="122"/>
      <c r="J7310" s="306"/>
      <c r="K7310" s="115"/>
      <c r="AM7310" s="340"/>
    </row>
    <row r="7311" spans="7:39" customFormat="1" ht="18.75">
      <c r="G7311" s="121"/>
      <c r="H7311" s="120"/>
      <c r="I7311" s="122"/>
      <c r="J7311" s="306"/>
      <c r="K7311" s="115"/>
      <c r="AM7311" s="340"/>
    </row>
    <row r="7312" spans="7:39" customFormat="1" ht="18.75">
      <c r="G7312" s="121"/>
      <c r="H7312" s="120"/>
      <c r="I7312" s="122"/>
      <c r="J7312" s="306"/>
      <c r="K7312" s="115"/>
      <c r="AM7312" s="340"/>
    </row>
    <row r="7313" spans="7:39" customFormat="1" ht="18.75">
      <c r="G7313" s="121"/>
      <c r="H7313" s="120"/>
      <c r="I7313" s="122"/>
      <c r="J7313" s="306"/>
      <c r="K7313" s="115"/>
      <c r="AM7313" s="340"/>
    </row>
    <row r="7314" spans="7:39" customFormat="1" ht="18.75">
      <c r="G7314" s="121"/>
      <c r="H7314" s="120"/>
      <c r="I7314" s="122"/>
      <c r="J7314" s="306"/>
      <c r="K7314" s="115"/>
      <c r="AM7314" s="340"/>
    </row>
    <row r="7315" spans="7:39" customFormat="1" ht="18.75">
      <c r="G7315" s="121"/>
      <c r="H7315" s="120"/>
      <c r="I7315" s="122"/>
      <c r="J7315" s="306"/>
      <c r="K7315" s="115"/>
      <c r="AM7315" s="340"/>
    </row>
    <row r="7316" spans="7:39" customFormat="1" ht="18.75">
      <c r="G7316" s="121"/>
      <c r="H7316" s="120"/>
      <c r="I7316" s="122"/>
      <c r="J7316" s="306"/>
      <c r="K7316" s="115"/>
      <c r="AM7316" s="340"/>
    </row>
    <row r="7317" spans="7:39" customFormat="1" ht="18.75">
      <c r="G7317" s="121"/>
      <c r="H7317" s="120"/>
      <c r="I7317" s="122"/>
      <c r="J7317" s="306"/>
      <c r="K7317" s="115"/>
      <c r="AM7317" s="340"/>
    </row>
    <row r="7318" spans="7:39" customFormat="1" ht="18.75">
      <c r="G7318" s="121"/>
      <c r="H7318" s="120"/>
      <c r="I7318" s="122"/>
      <c r="J7318" s="306"/>
      <c r="K7318" s="115"/>
      <c r="AM7318" s="340"/>
    </row>
    <row r="7319" spans="7:39" customFormat="1" ht="18.75">
      <c r="G7319" s="121"/>
      <c r="H7319" s="120"/>
      <c r="I7319" s="122"/>
      <c r="J7319" s="306"/>
      <c r="K7319" s="115"/>
      <c r="AM7319" s="340"/>
    </row>
    <row r="7320" spans="7:39" customFormat="1" ht="18.75">
      <c r="G7320" s="121"/>
      <c r="H7320" s="120"/>
      <c r="I7320" s="122"/>
      <c r="J7320" s="306"/>
      <c r="K7320" s="115"/>
      <c r="AM7320" s="340"/>
    </row>
    <row r="7321" spans="7:39" customFormat="1" ht="18.75">
      <c r="G7321" s="121"/>
      <c r="H7321" s="120"/>
      <c r="I7321" s="122"/>
      <c r="J7321" s="306"/>
      <c r="K7321" s="115"/>
      <c r="AM7321" s="340"/>
    </row>
    <row r="7322" spans="7:39" customFormat="1" ht="18.75">
      <c r="G7322" s="121"/>
      <c r="H7322" s="120"/>
      <c r="I7322" s="122"/>
      <c r="J7322" s="306"/>
      <c r="K7322" s="115"/>
      <c r="AM7322" s="340"/>
    </row>
    <row r="7323" spans="7:39" customFormat="1" ht="18.75">
      <c r="G7323" s="121"/>
      <c r="H7323" s="120"/>
      <c r="I7323" s="122"/>
      <c r="J7323" s="306"/>
      <c r="K7323" s="115"/>
      <c r="AM7323" s="340"/>
    </row>
    <row r="7324" spans="7:39" customFormat="1" ht="18.75">
      <c r="G7324" s="121"/>
      <c r="H7324" s="120"/>
      <c r="I7324" s="122"/>
      <c r="J7324" s="306"/>
      <c r="K7324" s="115"/>
      <c r="AM7324" s="340"/>
    </row>
    <row r="7325" spans="7:39" customFormat="1" ht="18.75">
      <c r="G7325" s="121"/>
      <c r="H7325" s="120"/>
      <c r="I7325" s="122"/>
      <c r="J7325" s="306"/>
      <c r="K7325" s="115"/>
      <c r="AM7325" s="340"/>
    </row>
    <row r="7326" spans="7:39" customFormat="1" ht="18.75">
      <c r="G7326" s="121"/>
      <c r="H7326" s="120"/>
      <c r="I7326" s="122"/>
      <c r="J7326" s="306"/>
      <c r="K7326" s="115"/>
      <c r="AM7326" s="340"/>
    </row>
    <row r="7327" spans="7:39" customFormat="1" ht="18.75">
      <c r="G7327" s="121"/>
      <c r="H7327" s="120"/>
      <c r="I7327" s="122"/>
      <c r="J7327" s="306"/>
      <c r="K7327" s="115"/>
      <c r="AM7327" s="340"/>
    </row>
    <row r="7328" spans="7:39" customFormat="1" ht="18.75">
      <c r="G7328" s="121"/>
      <c r="H7328" s="120"/>
      <c r="I7328" s="122"/>
      <c r="J7328" s="306"/>
      <c r="K7328" s="115"/>
      <c r="AM7328" s="340"/>
    </row>
    <row r="7329" spans="7:39" customFormat="1" ht="18.75">
      <c r="G7329" s="121"/>
      <c r="H7329" s="120"/>
      <c r="I7329" s="122"/>
      <c r="J7329" s="306"/>
      <c r="K7329" s="115"/>
      <c r="AM7329" s="340"/>
    </row>
    <row r="7330" spans="7:39" customFormat="1" ht="18.75">
      <c r="G7330" s="121"/>
      <c r="H7330" s="120"/>
      <c r="I7330" s="122"/>
      <c r="J7330" s="306"/>
      <c r="K7330" s="115"/>
      <c r="AM7330" s="340"/>
    </row>
    <row r="7331" spans="7:39" customFormat="1" ht="18.75">
      <c r="G7331" s="121"/>
      <c r="H7331" s="120"/>
      <c r="I7331" s="122"/>
      <c r="J7331" s="306"/>
      <c r="K7331" s="115"/>
      <c r="AM7331" s="340"/>
    </row>
    <row r="7332" spans="7:39" customFormat="1" ht="18.75">
      <c r="G7332" s="121"/>
      <c r="H7332" s="120"/>
      <c r="I7332" s="122"/>
      <c r="J7332" s="306"/>
      <c r="K7332" s="115"/>
      <c r="AM7332" s="340"/>
    </row>
    <row r="7333" spans="7:39" customFormat="1" ht="18.75">
      <c r="G7333" s="121"/>
      <c r="H7333" s="120"/>
      <c r="I7333" s="122"/>
      <c r="J7333" s="306"/>
      <c r="K7333" s="115"/>
      <c r="AM7333" s="340"/>
    </row>
    <row r="7334" spans="7:39" customFormat="1" ht="18.75">
      <c r="G7334" s="121"/>
      <c r="H7334" s="120"/>
      <c r="I7334" s="122"/>
      <c r="J7334" s="306"/>
      <c r="K7334" s="115"/>
      <c r="AM7334" s="340"/>
    </row>
    <row r="7335" spans="7:39" customFormat="1" ht="18.75">
      <c r="G7335" s="121"/>
      <c r="H7335" s="120"/>
      <c r="I7335" s="122"/>
      <c r="J7335" s="306"/>
      <c r="K7335" s="115"/>
      <c r="AM7335" s="340"/>
    </row>
    <row r="7336" spans="7:39" customFormat="1" ht="18.75">
      <c r="G7336" s="121"/>
      <c r="H7336" s="120"/>
      <c r="I7336" s="122"/>
      <c r="J7336" s="306"/>
      <c r="K7336" s="115"/>
      <c r="AM7336" s="340"/>
    </row>
    <row r="7337" spans="7:39" customFormat="1" ht="18.75">
      <c r="G7337" s="121"/>
      <c r="H7337" s="120"/>
      <c r="I7337" s="122"/>
      <c r="J7337" s="306"/>
      <c r="K7337" s="115"/>
      <c r="AM7337" s="340"/>
    </row>
    <row r="7338" spans="7:39" customFormat="1" ht="18.75">
      <c r="G7338" s="121"/>
      <c r="H7338" s="120"/>
      <c r="I7338" s="122"/>
      <c r="J7338" s="306"/>
      <c r="K7338" s="115"/>
      <c r="AM7338" s="340"/>
    </row>
    <row r="7339" spans="7:39" customFormat="1" ht="18.75">
      <c r="G7339" s="121"/>
      <c r="H7339" s="120"/>
      <c r="I7339" s="122"/>
      <c r="J7339" s="306"/>
      <c r="K7339" s="115"/>
      <c r="AM7339" s="340"/>
    </row>
    <row r="7340" spans="7:39" customFormat="1" ht="18.75">
      <c r="G7340" s="121"/>
      <c r="H7340" s="120"/>
      <c r="I7340" s="122"/>
      <c r="J7340" s="306"/>
      <c r="K7340" s="115"/>
      <c r="AM7340" s="340"/>
    </row>
    <row r="7341" spans="7:39" customFormat="1" ht="18.75">
      <c r="G7341" s="121"/>
      <c r="H7341" s="120"/>
      <c r="I7341" s="122"/>
      <c r="J7341" s="306"/>
      <c r="K7341" s="115"/>
      <c r="AM7341" s="340"/>
    </row>
    <row r="7342" spans="7:39" customFormat="1" ht="18.75">
      <c r="G7342" s="121"/>
      <c r="H7342" s="120"/>
      <c r="I7342" s="122"/>
      <c r="J7342" s="306"/>
      <c r="K7342" s="115"/>
      <c r="AM7342" s="340"/>
    </row>
    <row r="7343" spans="7:39" customFormat="1" ht="18.75">
      <c r="G7343" s="121"/>
      <c r="H7343" s="120"/>
      <c r="I7343" s="122"/>
      <c r="J7343" s="306"/>
      <c r="K7343" s="115"/>
      <c r="AM7343" s="340"/>
    </row>
    <row r="7344" spans="7:39" customFormat="1" ht="18.75">
      <c r="G7344" s="121"/>
      <c r="H7344" s="120"/>
      <c r="I7344" s="122"/>
      <c r="J7344" s="306"/>
      <c r="K7344" s="115"/>
      <c r="AM7344" s="340"/>
    </row>
    <row r="7345" spans="7:39" customFormat="1" ht="18.75">
      <c r="G7345" s="121"/>
      <c r="H7345" s="120"/>
      <c r="I7345" s="122"/>
      <c r="J7345" s="306"/>
      <c r="K7345" s="115"/>
      <c r="AM7345" s="340"/>
    </row>
    <row r="7346" spans="7:39" customFormat="1" ht="18.75">
      <c r="G7346" s="121"/>
      <c r="H7346" s="120"/>
      <c r="I7346" s="122"/>
      <c r="J7346" s="306"/>
      <c r="K7346" s="115"/>
      <c r="AM7346" s="340"/>
    </row>
    <row r="7347" spans="7:39" customFormat="1" ht="18.75">
      <c r="G7347" s="121"/>
      <c r="H7347" s="120"/>
      <c r="I7347" s="122"/>
      <c r="J7347" s="306"/>
      <c r="K7347" s="115"/>
      <c r="AM7347" s="340"/>
    </row>
    <row r="7348" spans="7:39" customFormat="1" ht="18.75">
      <c r="G7348" s="121"/>
      <c r="H7348" s="120"/>
      <c r="I7348" s="122"/>
      <c r="J7348" s="306"/>
      <c r="K7348" s="115"/>
      <c r="AM7348" s="340"/>
    </row>
    <row r="7349" spans="7:39" customFormat="1" ht="18.75">
      <c r="G7349" s="121"/>
      <c r="H7349" s="120"/>
      <c r="I7349" s="122"/>
      <c r="J7349" s="306"/>
      <c r="K7349" s="115"/>
      <c r="AM7349" s="340"/>
    </row>
    <row r="7350" spans="7:39" customFormat="1" ht="18.75">
      <c r="G7350" s="121"/>
      <c r="H7350" s="120"/>
      <c r="I7350" s="122"/>
      <c r="J7350" s="306"/>
      <c r="K7350" s="115"/>
      <c r="AM7350" s="340"/>
    </row>
    <row r="7351" spans="7:39" customFormat="1" ht="18.75">
      <c r="G7351" s="121"/>
      <c r="H7351" s="120"/>
      <c r="I7351" s="122"/>
      <c r="J7351" s="306"/>
      <c r="K7351" s="115"/>
      <c r="AM7351" s="340"/>
    </row>
    <row r="7352" spans="7:39" customFormat="1" ht="18.75">
      <c r="G7352" s="121"/>
      <c r="H7352" s="120"/>
      <c r="I7352" s="122"/>
      <c r="J7352" s="306"/>
      <c r="K7352" s="115"/>
      <c r="AM7352" s="340"/>
    </row>
    <row r="7353" spans="7:39" customFormat="1" ht="18.75">
      <c r="G7353" s="121"/>
      <c r="H7353" s="120"/>
      <c r="I7353" s="122"/>
      <c r="J7353" s="306"/>
      <c r="K7353" s="115"/>
      <c r="AM7353" s="340"/>
    </row>
    <row r="7354" spans="7:39" customFormat="1" ht="18.75">
      <c r="G7354" s="121"/>
      <c r="H7354" s="120"/>
      <c r="I7354" s="122"/>
      <c r="J7354" s="306"/>
      <c r="K7354" s="115"/>
      <c r="AM7354" s="340"/>
    </row>
    <row r="7355" spans="7:39" customFormat="1" ht="18.75">
      <c r="G7355" s="121"/>
      <c r="H7355" s="120"/>
      <c r="I7355" s="122"/>
      <c r="J7355" s="306"/>
      <c r="K7355" s="115"/>
      <c r="AM7355" s="340"/>
    </row>
    <row r="7356" spans="7:39" customFormat="1" ht="18.75">
      <c r="G7356" s="121"/>
      <c r="H7356" s="120"/>
      <c r="I7356" s="122"/>
      <c r="J7356" s="306"/>
      <c r="K7356" s="115"/>
      <c r="AM7356" s="340"/>
    </row>
    <row r="7357" spans="7:39" customFormat="1" ht="18.75">
      <c r="G7357" s="121"/>
      <c r="H7357" s="120"/>
      <c r="I7357" s="122"/>
      <c r="J7357" s="306"/>
      <c r="K7357" s="115"/>
      <c r="AM7357" s="340"/>
    </row>
    <row r="7358" spans="7:39" customFormat="1" ht="18.75">
      <c r="G7358" s="121"/>
      <c r="H7358" s="120"/>
      <c r="I7358" s="122"/>
      <c r="J7358" s="306"/>
      <c r="K7358" s="115"/>
      <c r="AM7358" s="340"/>
    </row>
    <row r="7359" spans="7:39" customFormat="1" ht="18.75">
      <c r="G7359" s="121"/>
      <c r="H7359" s="120"/>
      <c r="I7359" s="122"/>
      <c r="J7359" s="306"/>
      <c r="K7359" s="115"/>
      <c r="AM7359" s="340"/>
    </row>
    <row r="7360" spans="7:39" customFormat="1" ht="18.75">
      <c r="G7360" s="121"/>
      <c r="H7360" s="120"/>
      <c r="I7360" s="122"/>
      <c r="J7360" s="306"/>
      <c r="K7360" s="115"/>
      <c r="AM7360" s="340"/>
    </row>
    <row r="7361" spans="7:39" customFormat="1" ht="18.75">
      <c r="G7361" s="121"/>
      <c r="H7361" s="120"/>
      <c r="I7361" s="122"/>
      <c r="J7361" s="306"/>
      <c r="K7361" s="115"/>
      <c r="AM7361" s="340"/>
    </row>
    <row r="7362" spans="7:39" customFormat="1" ht="18.75">
      <c r="G7362" s="121"/>
      <c r="H7362" s="120"/>
      <c r="I7362" s="122"/>
      <c r="J7362" s="306"/>
      <c r="K7362" s="115"/>
      <c r="AM7362" s="340"/>
    </row>
    <row r="7363" spans="7:39" customFormat="1" ht="18.75">
      <c r="G7363" s="121"/>
      <c r="H7363" s="120"/>
      <c r="I7363" s="122"/>
      <c r="J7363" s="306"/>
      <c r="K7363" s="115"/>
      <c r="AM7363" s="340"/>
    </row>
    <row r="7364" spans="7:39" customFormat="1" ht="18.75">
      <c r="G7364" s="121"/>
      <c r="H7364" s="120"/>
      <c r="I7364" s="122"/>
      <c r="J7364" s="306"/>
      <c r="K7364" s="115"/>
      <c r="AM7364" s="340"/>
    </row>
    <row r="7365" spans="7:39" customFormat="1" ht="18.75">
      <c r="G7365" s="121"/>
      <c r="H7365" s="120"/>
      <c r="I7365" s="122"/>
      <c r="J7365" s="306"/>
      <c r="K7365" s="115"/>
      <c r="AM7365" s="340"/>
    </row>
    <row r="7366" spans="7:39" customFormat="1" ht="18.75">
      <c r="G7366" s="121"/>
      <c r="H7366" s="120"/>
      <c r="I7366" s="122"/>
      <c r="J7366" s="306"/>
      <c r="K7366" s="115"/>
      <c r="AM7366" s="340"/>
    </row>
    <row r="7367" spans="7:39" customFormat="1" ht="18.75">
      <c r="G7367" s="121"/>
      <c r="H7367" s="120"/>
      <c r="I7367" s="122"/>
      <c r="J7367" s="306"/>
      <c r="K7367" s="115"/>
      <c r="AM7367" s="340"/>
    </row>
    <row r="7368" spans="7:39" customFormat="1" ht="18.75">
      <c r="G7368" s="121"/>
      <c r="H7368" s="120"/>
      <c r="I7368" s="122"/>
      <c r="J7368" s="306"/>
      <c r="K7368" s="115"/>
      <c r="AM7368" s="340"/>
    </row>
    <row r="7369" spans="7:39" customFormat="1" ht="18.75">
      <c r="G7369" s="121"/>
      <c r="H7369" s="120"/>
      <c r="I7369" s="122"/>
      <c r="J7369" s="306"/>
      <c r="K7369" s="115"/>
      <c r="AM7369" s="340"/>
    </row>
    <row r="7370" spans="7:39" customFormat="1" ht="18.75">
      <c r="G7370" s="121"/>
      <c r="H7370" s="120"/>
      <c r="I7370" s="122"/>
      <c r="J7370" s="306"/>
      <c r="K7370" s="115"/>
      <c r="AM7370" s="340"/>
    </row>
    <row r="7371" spans="7:39" customFormat="1" ht="18.75">
      <c r="G7371" s="121"/>
      <c r="H7371" s="120"/>
      <c r="I7371" s="122"/>
      <c r="J7371" s="306"/>
      <c r="K7371" s="115"/>
      <c r="AM7371" s="340"/>
    </row>
    <row r="7372" spans="7:39" customFormat="1" ht="18.75">
      <c r="G7372" s="121"/>
      <c r="H7372" s="120"/>
      <c r="I7372" s="122"/>
      <c r="J7372" s="306"/>
      <c r="K7372" s="115"/>
      <c r="AM7372" s="340"/>
    </row>
    <row r="7373" spans="7:39" customFormat="1" ht="18.75">
      <c r="G7373" s="121"/>
      <c r="H7373" s="120"/>
      <c r="I7373" s="122"/>
      <c r="J7373" s="306"/>
      <c r="K7373" s="115"/>
      <c r="AM7373" s="340"/>
    </row>
    <row r="7374" spans="7:39" customFormat="1" ht="18.75">
      <c r="G7374" s="121"/>
      <c r="H7374" s="120"/>
      <c r="I7374" s="122"/>
      <c r="J7374" s="306"/>
      <c r="K7374" s="115"/>
      <c r="AM7374" s="340"/>
    </row>
    <row r="7375" spans="7:39" customFormat="1" ht="18.75">
      <c r="G7375" s="121"/>
      <c r="H7375" s="120"/>
      <c r="I7375" s="122"/>
      <c r="J7375" s="306"/>
      <c r="K7375" s="115"/>
      <c r="AM7375" s="340"/>
    </row>
    <row r="7376" spans="7:39" customFormat="1" ht="18.75">
      <c r="G7376" s="121"/>
      <c r="H7376" s="120"/>
      <c r="I7376" s="122"/>
      <c r="J7376" s="306"/>
      <c r="K7376" s="115"/>
      <c r="AM7376" s="340"/>
    </row>
    <row r="7377" spans="7:39" customFormat="1" ht="18.75">
      <c r="G7377" s="121"/>
      <c r="H7377" s="120"/>
      <c r="I7377" s="122"/>
      <c r="J7377" s="306"/>
      <c r="K7377" s="115"/>
      <c r="AM7377" s="340"/>
    </row>
    <row r="7378" spans="7:39" customFormat="1" ht="18.75">
      <c r="G7378" s="121"/>
      <c r="H7378" s="120"/>
      <c r="I7378" s="122"/>
      <c r="J7378" s="306"/>
      <c r="K7378" s="115"/>
      <c r="AM7378" s="340"/>
    </row>
    <row r="7379" spans="7:39" customFormat="1" ht="18.75">
      <c r="G7379" s="121"/>
      <c r="H7379" s="120"/>
      <c r="I7379" s="122"/>
      <c r="J7379" s="306"/>
      <c r="K7379" s="115"/>
      <c r="AM7379" s="340"/>
    </row>
    <row r="7380" spans="7:39" customFormat="1" ht="18.75">
      <c r="G7380" s="121"/>
      <c r="H7380" s="120"/>
      <c r="I7380" s="122"/>
      <c r="J7380" s="306"/>
      <c r="K7380" s="115"/>
      <c r="AM7380" s="340"/>
    </row>
    <row r="7381" spans="7:39" customFormat="1" ht="18.75">
      <c r="G7381" s="121"/>
      <c r="H7381" s="120"/>
      <c r="I7381" s="122"/>
      <c r="J7381" s="306"/>
      <c r="K7381" s="115"/>
      <c r="AM7381" s="340"/>
    </row>
    <row r="7382" spans="7:39" customFormat="1" ht="18.75">
      <c r="G7382" s="121"/>
      <c r="H7382" s="120"/>
      <c r="I7382" s="122"/>
      <c r="J7382" s="306"/>
      <c r="K7382" s="115"/>
      <c r="AM7382" s="340"/>
    </row>
    <row r="7383" spans="7:39" customFormat="1" ht="18.75">
      <c r="G7383" s="121"/>
      <c r="H7383" s="120"/>
      <c r="I7383" s="122"/>
      <c r="J7383" s="306"/>
      <c r="K7383" s="115"/>
      <c r="AM7383" s="340"/>
    </row>
    <row r="7384" spans="7:39" customFormat="1" ht="18.75">
      <c r="G7384" s="121"/>
      <c r="H7384" s="120"/>
      <c r="I7384" s="122"/>
      <c r="J7384" s="306"/>
      <c r="K7384" s="115"/>
      <c r="AM7384" s="340"/>
    </row>
    <row r="7385" spans="7:39" customFormat="1" ht="18.75">
      <c r="G7385" s="121"/>
      <c r="H7385" s="120"/>
      <c r="I7385" s="122"/>
      <c r="J7385" s="306"/>
      <c r="K7385" s="115"/>
      <c r="AM7385" s="340"/>
    </row>
    <row r="7386" spans="7:39" customFormat="1" ht="18.75">
      <c r="G7386" s="121"/>
      <c r="H7386" s="120"/>
      <c r="I7386" s="122"/>
      <c r="J7386" s="306"/>
      <c r="K7386" s="115"/>
      <c r="AM7386" s="340"/>
    </row>
    <row r="7387" spans="7:39" customFormat="1" ht="18.75">
      <c r="G7387" s="121"/>
      <c r="H7387" s="120"/>
      <c r="I7387" s="122"/>
      <c r="J7387" s="306"/>
      <c r="K7387" s="115"/>
      <c r="AM7387" s="340"/>
    </row>
    <row r="7388" spans="7:39" customFormat="1" ht="18.75">
      <c r="G7388" s="121"/>
      <c r="H7388" s="120"/>
      <c r="I7388" s="122"/>
      <c r="J7388" s="306"/>
      <c r="K7388" s="115"/>
      <c r="AM7388" s="340"/>
    </row>
    <row r="7389" spans="7:39" customFormat="1" ht="18.75">
      <c r="G7389" s="121"/>
      <c r="H7389" s="120"/>
      <c r="I7389" s="122"/>
      <c r="J7389" s="306"/>
      <c r="K7389" s="115"/>
      <c r="AM7389" s="340"/>
    </row>
    <row r="7390" spans="7:39" customFormat="1" ht="18.75">
      <c r="G7390" s="121"/>
      <c r="H7390" s="120"/>
      <c r="I7390" s="122"/>
      <c r="J7390" s="306"/>
      <c r="K7390" s="115"/>
      <c r="AM7390" s="340"/>
    </row>
    <row r="7391" spans="7:39" customFormat="1" ht="18.75">
      <c r="G7391" s="121"/>
      <c r="H7391" s="120"/>
      <c r="I7391" s="122"/>
      <c r="J7391" s="306"/>
      <c r="K7391" s="115"/>
      <c r="AM7391" s="340"/>
    </row>
    <row r="7392" spans="7:39" customFormat="1" ht="18.75">
      <c r="G7392" s="121"/>
      <c r="H7392" s="120"/>
      <c r="I7392" s="122"/>
      <c r="J7392" s="306"/>
      <c r="K7392" s="115"/>
      <c r="AM7392" s="340"/>
    </row>
    <row r="7393" spans="7:39" customFormat="1" ht="18.75">
      <c r="G7393" s="121"/>
      <c r="H7393" s="120"/>
      <c r="I7393" s="122"/>
      <c r="J7393" s="306"/>
      <c r="K7393" s="115"/>
      <c r="AM7393" s="340"/>
    </row>
    <row r="7394" spans="7:39" customFormat="1" ht="18.75">
      <c r="G7394" s="121"/>
      <c r="H7394" s="120"/>
      <c r="I7394" s="122"/>
      <c r="J7394" s="306"/>
      <c r="K7394" s="115"/>
      <c r="AM7394" s="340"/>
    </row>
    <row r="7395" spans="7:39" customFormat="1" ht="18.75">
      <c r="G7395" s="121"/>
      <c r="H7395" s="120"/>
      <c r="I7395" s="122"/>
      <c r="J7395" s="306"/>
      <c r="K7395" s="115"/>
      <c r="AM7395" s="340"/>
    </row>
    <row r="7396" spans="7:39" customFormat="1" ht="18.75">
      <c r="G7396" s="121"/>
      <c r="H7396" s="120"/>
      <c r="I7396" s="122"/>
      <c r="J7396" s="306"/>
      <c r="K7396" s="115"/>
      <c r="AM7396" s="340"/>
    </row>
    <row r="7397" spans="7:39" customFormat="1" ht="18.75">
      <c r="G7397" s="121"/>
      <c r="H7397" s="120"/>
      <c r="I7397" s="122"/>
      <c r="J7397" s="306"/>
      <c r="K7397" s="115"/>
      <c r="AM7397" s="340"/>
    </row>
    <row r="7398" spans="7:39" customFormat="1" ht="18.75">
      <c r="G7398" s="121"/>
      <c r="H7398" s="120"/>
      <c r="I7398" s="122"/>
      <c r="J7398" s="306"/>
      <c r="K7398" s="115"/>
      <c r="AM7398" s="340"/>
    </row>
    <row r="7399" spans="7:39" customFormat="1" ht="18.75">
      <c r="G7399" s="121"/>
      <c r="H7399" s="120"/>
      <c r="I7399" s="122"/>
      <c r="J7399" s="306"/>
      <c r="K7399" s="115"/>
      <c r="AM7399" s="340"/>
    </row>
    <row r="7400" spans="7:39" customFormat="1" ht="18.75">
      <c r="G7400" s="121"/>
      <c r="H7400" s="120"/>
      <c r="I7400" s="122"/>
      <c r="J7400" s="306"/>
      <c r="K7400" s="115"/>
      <c r="AM7400" s="340"/>
    </row>
    <row r="7401" spans="7:39" customFormat="1" ht="18.75">
      <c r="G7401" s="121"/>
      <c r="H7401" s="120"/>
      <c r="I7401" s="122"/>
      <c r="J7401" s="306"/>
      <c r="K7401" s="115"/>
      <c r="AM7401" s="340"/>
    </row>
    <row r="7402" spans="7:39" customFormat="1" ht="18.75">
      <c r="G7402" s="121"/>
      <c r="H7402" s="120"/>
      <c r="I7402" s="122"/>
      <c r="J7402" s="306"/>
      <c r="K7402" s="115"/>
      <c r="AM7402" s="340"/>
    </row>
    <row r="7403" spans="7:39" customFormat="1" ht="18.75">
      <c r="G7403" s="121"/>
      <c r="H7403" s="120"/>
      <c r="I7403" s="122"/>
      <c r="J7403" s="306"/>
      <c r="K7403" s="115"/>
      <c r="AM7403" s="340"/>
    </row>
    <row r="7404" spans="7:39" customFormat="1" ht="18.75">
      <c r="G7404" s="121"/>
      <c r="H7404" s="120"/>
      <c r="I7404" s="122"/>
      <c r="J7404" s="306"/>
      <c r="K7404" s="115"/>
      <c r="AM7404" s="340"/>
    </row>
    <row r="7405" spans="7:39" customFormat="1" ht="18.75">
      <c r="G7405" s="121"/>
      <c r="H7405" s="120"/>
      <c r="I7405" s="122"/>
      <c r="J7405" s="306"/>
      <c r="K7405" s="115"/>
      <c r="AM7405" s="340"/>
    </row>
    <row r="7406" spans="7:39" customFormat="1" ht="18.75">
      <c r="G7406" s="121"/>
      <c r="H7406" s="120"/>
      <c r="I7406" s="122"/>
      <c r="J7406" s="306"/>
      <c r="K7406" s="115"/>
      <c r="AM7406" s="340"/>
    </row>
    <row r="7407" spans="7:39" customFormat="1" ht="18.75">
      <c r="G7407" s="121"/>
      <c r="H7407" s="120"/>
      <c r="I7407" s="122"/>
      <c r="J7407" s="306"/>
      <c r="K7407" s="115"/>
      <c r="AM7407" s="340"/>
    </row>
    <row r="7408" spans="7:39" customFormat="1" ht="18.75">
      <c r="G7408" s="121"/>
      <c r="H7408" s="120"/>
      <c r="I7408" s="122"/>
      <c r="J7408" s="306"/>
      <c r="K7408" s="115"/>
      <c r="AM7408" s="340"/>
    </row>
    <row r="7409" spans="7:39" customFormat="1" ht="18.75">
      <c r="G7409" s="121"/>
      <c r="H7409" s="120"/>
      <c r="I7409" s="122"/>
      <c r="J7409" s="306"/>
      <c r="K7409" s="115"/>
      <c r="AM7409" s="340"/>
    </row>
    <row r="7410" spans="7:39" customFormat="1" ht="18.75">
      <c r="G7410" s="121"/>
      <c r="H7410" s="120"/>
      <c r="I7410" s="122"/>
      <c r="J7410" s="306"/>
      <c r="K7410" s="115"/>
      <c r="AM7410" s="340"/>
    </row>
    <row r="7411" spans="7:39" customFormat="1" ht="18.75">
      <c r="G7411" s="121"/>
      <c r="H7411" s="120"/>
      <c r="I7411" s="122"/>
      <c r="J7411" s="306"/>
      <c r="K7411" s="115"/>
      <c r="AM7411" s="340"/>
    </row>
    <row r="7412" spans="7:39" customFormat="1" ht="18.75">
      <c r="G7412" s="121"/>
      <c r="H7412" s="120"/>
      <c r="I7412" s="122"/>
      <c r="J7412" s="306"/>
      <c r="K7412" s="115"/>
      <c r="AM7412" s="340"/>
    </row>
    <row r="7413" spans="7:39" customFormat="1" ht="18.75">
      <c r="G7413" s="121"/>
      <c r="H7413" s="120"/>
      <c r="I7413" s="122"/>
      <c r="J7413" s="306"/>
      <c r="K7413" s="115"/>
      <c r="AM7413" s="340"/>
    </row>
    <row r="7414" spans="7:39" customFormat="1" ht="18.75">
      <c r="G7414" s="121"/>
      <c r="H7414" s="120"/>
      <c r="I7414" s="122"/>
      <c r="J7414" s="306"/>
      <c r="K7414" s="115"/>
      <c r="AM7414" s="340"/>
    </row>
    <row r="7415" spans="7:39" customFormat="1" ht="18.75">
      <c r="G7415" s="121"/>
      <c r="H7415" s="120"/>
      <c r="I7415" s="122"/>
      <c r="J7415" s="306"/>
      <c r="K7415" s="115"/>
      <c r="AM7415" s="340"/>
    </row>
    <row r="7416" spans="7:39" customFormat="1" ht="18.75">
      <c r="G7416" s="121"/>
      <c r="H7416" s="120"/>
      <c r="I7416" s="122"/>
      <c r="J7416" s="306"/>
      <c r="K7416" s="115"/>
      <c r="AM7416" s="340"/>
    </row>
    <row r="7417" spans="7:39" customFormat="1" ht="18.75">
      <c r="G7417" s="121"/>
      <c r="H7417" s="120"/>
      <c r="I7417" s="122"/>
      <c r="J7417" s="306"/>
      <c r="K7417" s="115"/>
      <c r="AM7417" s="340"/>
    </row>
    <row r="7418" spans="7:39" customFormat="1" ht="18.75">
      <c r="G7418" s="121"/>
      <c r="H7418" s="120"/>
      <c r="I7418" s="122"/>
      <c r="J7418" s="306"/>
      <c r="K7418" s="115"/>
      <c r="AM7418" s="340"/>
    </row>
    <row r="7419" spans="7:39" customFormat="1" ht="18.75">
      <c r="G7419" s="121"/>
      <c r="H7419" s="120"/>
      <c r="I7419" s="122"/>
      <c r="J7419" s="306"/>
      <c r="K7419" s="115"/>
      <c r="AM7419" s="340"/>
    </row>
    <row r="7420" spans="7:39" customFormat="1" ht="18.75">
      <c r="G7420" s="121"/>
      <c r="H7420" s="120"/>
      <c r="I7420" s="122"/>
      <c r="J7420" s="306"/>
      <c r="K7420" s="115"/>
      <c r="AM7420" s="340"/>
    </row>
    <row r="7421" spans="7:39" customFormat="1" ht="18.75">
      <c r="G7421" s="121"/>
      <c r="H7421" s="120"/>
      <c r="I7421" s="122"/>
      <c r="J7421" s="306"/>
      <c r="K7421" s="115"/>
      <c r="AM7421" s="340"/>
    </row>
    <row r="7422" spans="7:39" customFormat="1" ht="18.75">
      <c r="G7422" s="121"/>
      <c r="H7422" s="120"/>
      <c r="I7422" s="122"/>
      <c r="J7422" s="306"/>
      <c r="K7422" s="115"/>
      <c r="AM7422" s="340"/>
    </row>
    <row r="7423" spans="7:39" customFormat="1" ht="18.75">
      <c r="G7423" s="121"/>
      <c r="H7423" s="120"/>
      <c r="I7423" s="122"/>
      <c r="J7423" s="306"/>
      <c r="K7423" s="115"/>
      <c r="AM7423" s="340"/>
    </row>
    <row r="7424" spans="7:39" customFormat="1" ht="18.75">
      <c r="G7424" s="121"/>
      <c r="H7424" s="120"/>
      <c r="I7424" s="122"/>
      <c r="J7424" s="306"/>
      <c r="K7424" s="115"/>
      <c r="AM7424" s="340"/>
    </row>
    <row r="7425" spans="7:39" customFormat="1" ht="18.75">
      <c r="G7425" s="121"/>
      <c r="H7425" s="120"/>
      <c r="I7425" s="122"/>
      <c r="J7425" s="306"/>
      <c r="K7425" s="115"/>
      <c r="AM7425" s="340"/>
    </row>
    <row r="7426" spans="7:39" customFormat="1" ht="18.75">
      <c r="G7426" s="121"/>
      <c r="H7426" s="120"/>
      <c r="I7426" s="122"/>
      <c r="J7426" s="306"/>
      <c r="K7426" s="115"/>
      <c r="AM7426" s="340"/>
    </row>
    <row r="7427" spans="7:39" customFormat="1" ht="18.75">
      <c r="G7427" s="121"/>
      <c r="H7427" s="120"/>
      <c r="I7427" s="122"/>
      <c r="J7427" s="306"/>
      <c r="K7427" s="115"/>
      <c r="AM7427" s="340"/>
    </row>
    <row r="7428" spans="7:39" customFormat="1" ht="18.75">
      <c r="G7428" s="121"/>
      <c r="H7428" s="120"/>
      <c r="I7428" s="122"/>
      <c r="J7428" s="306"/>
      <c r="K7428" s="115"/>
      <c r="AM7428" s="340"/>
    </row>
    <row r="7429" spans="7:39" customFormat="1" ht="18.75">
      <c r="G7429" s="121"/>
      <c r="H7429" s="120"/>
      <c r="I7429" s="122"/>
      <c r="J7429" s="306"/>
      <c r="K7429" s="115"/>
      <c r="AM7429" s="340"/>
    </row>
    <row r="7430" spans="7:39" customFormat="1" ht="18.75">
      <c r="G7430" s="121"/>
      <c r="H7430" s="120"/>
      <c r="I7430" s="122"/>
      <c r="J7430" s="306"/>
      <c r="K7430" s="115"/>
      <c r="AM7430" s="340"/>
    </row>
    <row r="7431" spans="7:39" customFormat="1" ht="18.75">
      <c r="G7431" s="121"/>
      <c r="H7431" s="120"/>
      <c r="I7431" s="122"/>
      <c r="J7431" s="306"/>
      <c r="K7431" s="115"/>
      <c r="AM7431" s="340"/>
    </row>
    <row r="7432" spans="7:39" customFormat="1" ht="18.75">
      <c r="G7432" s="121"/>
      <c r="H7432" s="120"/>
      <c r="I7432" s="122"/>
      <c r="J7432" s="306"/>
      <c r="K7432" s="115"/>
      <c r="AM7432" s="340"/>
    </row>
    <row r="7433" spans="7:39" customFormat="1" ht="18.75">
      <c r="G7433" s="121"/>
      <c r="H7433" s="120"/>
      <c r="I7433" s="122"/>
      <c r="J7433" s="306"/>
      <c r="K7433" s="115"/>
      <c r="AM7433" s="340"/>
    </row>
    <row r="7434" spans="7:39" customFormat="1" ht="18.75">
      <c r="G7434" s="121"/>
      <c r="H7434" s="120"/>
      <c r="I7434" s="122"/>
      <c r="J7434" s="306"/>
      <c r="K7434" s="115"/>
      <c r="AM7434" s="340"/>
    </row>
    <row r="7435" spans="7:39" customFormat="1" ht="18.75">
      <c r="G7435" s="121"/>
      <c r="H7435" s="120"/>
      <c r="I7435" s="122"/>
      <c r="J7435" s="306"/>
      <c r="K7435" s="115"/>
      <c r="AM7435" s="340"/>
    </row>
    <row r="7436" spans="7:39" customFormat="1" ht="18.75">
      <c r="G7436" s="121"/>
      <c r="H7436" s="120"/>
      <c r="I7436" s="122"/>
      <c r="J7436" s="306"/>
      <c r="K7436" s="115"/>
      <c r="AM7436" s="340"/>
    </row>
    <row r="7437" spans="7:39" customFormat="1" ht="18.75">
      <c r="G7437" s="121"/>
      <c r="H7437" s="120"/>
      <c r="I7437" s="122"/>
      <c r="J7437" s="306"/>
      <c r="K7437" s="115"/>
      <c r="AM7437" s="340"/>
    </row>
    <row r="7438" spans="7:39" customFormat="1" ht="18.75">
      <c r="G7438" s="121"/>
      <c r="H7438" s="120"/>
      <c r="I7438" s="122"/>
      <c r="J7438" s="306"/>
      <c r="K7438" s="115"/>
      <c r="AM7438" s="340"/>
    </row>
    <row r="7439" spans="7:39" customFormat="1" ht="18.75">
      <c r="G7439" s="121"/>
      <c r="H7439" s="120"/>
      <c r="I7439" s="122"/>
      <c r="J7439" s="306"/>
      <c r="K7439" s="115"/>
      <c r="AM7439" s="340"/>
    </row>
    <row r="7440" spans="7:39" customFormat="1" ht="18.75">
      <c r="G7440" s="121"/>
      <c r="H7440" s="120"/>
      <c r="I7440" s="122"/>
      <c r="J7440" s="306"/>
      <c r="K7440" s="115"/>
      <c r="AM7440" s="340"/>
    </row>
    <row r="7441" spans="7:39" customFormat="1" ht="18.75">
      <c r="G7441" s="121"/>
      <c r="H7441" s="120"/>
      <c r="I7441" s="122"/>
      <c r="J7441" s="306"/>
      <c r="K7441" s="115"/>
      <c r="AM7441" s="340"/>
    </row>
    <row r="7442" spans="7:39" customFormat="1" ht="18.75">
      <c r="G7442" s="121"/>
      <c r="H7442" s="120"/>
      <c r="I7442" s="122"/>
      <c r="J7442" s="306"/>
      <c r="K7442" s="115"/>
      <c r="AM7442" s="340"/>
    </row>
    <row r="7443" spans="7:39" customFormat="1" ht="18.75">
      <c r="G7443" s="121"/>
      <c r="H7443" s="120"/>
      <c r="I7443" s="122"/>
      <c r="J7443" s="306"/>
      <c r="K7443" s="115"/>
      <c r="AM7443" s="340"/>
    </row>
    <row r="7444" spans="7:39" customFormat="1" ht="18.75">
      <c r="G7444" s="121"/>
      <c r="H7444" s="120"/>
      <c r="I7444" s="122"/>
      <c r="J7444" s="306"/>
      <c r="K7444" s="115"/>
      <c r="AM7444" s="340"/>
    </row>
    <row r="7445" spans="7:39" customFormat="1" ht="18.75">
      <c r="G7445" s="121"/>
      <c r="H7445" s="120"/>
      <c r="I7445" s="122"/>
      <c r="J7445" s="306"/>
      <c r="K7445" s="115"/>
      <c r="AM7445" s="340"/>
    </row>
    <row r="7446" spans="7:39" customFormat="1" ht="18.75">
      <c r="G7446" s="121"/>
      <c r="H7446" s="120"/>
      <c r="I7446" s="122"/>
      <c r="J7446" s="306"/>
      <c r="K7446" s="115"/>
      <c r="AM7446" s="340"/>
    </row>
    <row r="7447" spans="7:39" customFormat="1" ht="18.75">
      <c r="G7447" s="121"/>
      <c r="H7447" s="120"/>
      <c r="I7447" s="122"/>
      <c r="J7447" s="306"/>
      <c r="K7447" s="115"/>
      <c r="AM7447" s="340"/>
    </row>
    <row r="7448" spans="7:39" customFormat="1" ht="18.75">
      <c r="G7448" s="121"/>
      <c r="H7448" s="120"/>
      <c r="I7448" s="122"/>
      <c r="J7448" s="306"/>
      <c r="K7448" s="115"/>
      <c r="AM7448" s="340"/>
    </row>
    <row r="7449" spans="7:39" customFormat="1" ht="18.75">
      <c r="G7449" s="121"/>
      <c r="H7449" s="120"/>
      <c r="I7449" s="122"/>
      <c r="J7449" s="306"/>
      <c r="K7449" s="115"/>
      <c r="AM7449" s="340"/>
    </row>
    <row r="7450" spans="7:39" customFormat="1" ht="18.75">
      <c r="G7450" s="121"/>
      <c r="H7450" s="120"/>
      <c r="I7450" s="122"/>
      <c r="J7450" s="306"/>
      <c r="K7450" s="115"/>
      <c r="AM7450" s="340"/>
    </row>
    <row r="7451" spans="7:39" customFormat="1" ht="18.75">
      <c r="G7451" s="121"/>
      <c r="H7451" s="120"/>
      <c r="I7451" s="122"/>
      <c r="J7451" s="306"/>
      <c r="K7451" s="115"/>
      <c r="AM7451" s="340"/>
    </row>
    <row r="7452" spans="7:39" customFormat="1" ht="18.75">
      <c r="G7452" s="121"/>
      <c r="H7452" s="120"/>
      <c r="I7452" s="122"/>
      <c r="J7452" s="306"/>
      <c r="K7452" s="115"/>
      <c r="AM7452" s="340"/>
    </row>
    <row r="7453" spans="7:39" customFormat="1" ht="18.75">
      <c r="G7453" s="121"/>
      <c r="H7453" s="120"/>
      <c r="I7453" s="122"/>
      <c r="J7453" s="306"/>
      <c r="K7453" s="115"/>
      <c r="AM7453" s="340"/>
    </row>
    <row r="7454" spans="7:39" customFormat="1" ht="18.75">
      <c r="G7454" s="121"/>
      <c r="H7454" s="120"/>
      <c r="I7454" s="122"/>
      <c r="J7454" s="306"/>
      <c r="K7454" s="115"/>
      <c r="AM7454" s="340"/>
    </row>
    <row r="7455" spans="7:39" customFormat="1" ht="18.75">
      <c r="G7455" s="121"/>
      <c r="H7455" s="120"/>
      <c r="I7455" s="122"/>
      <c r="J7455" s="306"/>
      <c r="K7455" s="115"/>
      <c r="AM7455" s="340"/>
    </row>
    <row r="7456" spans="7:39" customFormat="1" ht="18.75">
      <c r="G7456" s="121"/>
      <c r="H7456" s="120"/>
      <c r="I7456" s="122"/>
      <c r="J7456" s="306"/>
      <c r="K7456" s="115"/>
      <c r="AM7456" s="340"/>
    </row>
    <row r="7457" spans="7:39" customFormat="1" ht="18.75">
      <c r="G7457" s="121"/>
      <c r="H7457" s="120"/>
      <c r="I7457" s="122"/>
      <c r="J7457" s="306"/>
      <c r="K7457" s="115"/>
      <c r="AM7457" s="340"/>
    </row>
    <row r="7458" spans="7:39" customFormat="1" ht="18.75">
      <c r="G7458" s="121"/>
      <c r="H7458" s="120"/>
      <c r="I7458" s="122"/>
      <c r="J7458" s="306"/>
      <c r="K7458" s="115"/>
      <c r="AM7458" s="340"/>
    </row>
    <row r="7459" spans="7:39" customFormat="1" ht="18.75">
      <c r="G7459" s="121"/>
      <c r="H7459" s="120"/>
      <c r="I7459" s="122"/>
      <c r="J7459" s="306"/>
      <c r="K7459" s="115"/>
      <c r="AM7459" s="340"/>
    </row>
    <row r="7460" spans="7:39" customFormat="1" ht="18.75">
      <c r="G7460" s="121"/>
      <c r="H7460" s="120"/>
      <c r="I7460" s="122"/>
      <c r="J7460" s="306"/>
      <c r="K7460" s="115"/>
      <c r="AM7460" s="340"/>
    </row>
    <row r="7461" spans="7:39" customFormat="1" ht="18.75">
      <c r="G7461" s="121"/>
      <c r="H7461" s="120"/>
      <c r="I7461" s="122"/>
      <c r="J7461" s="306"/>
      <c r="K7461" s="115"/>
      <c r="AM7461" s="340"/>
    </row>
    <row r="7462" spans="7:39" customFormat="1" ht="18.75">
      <c r="G7462" s="121"/>
      <c r="H7462" s="120"/>
      <c r="I7462" s="122"/>
      <c r="J7462" s="306"/>
      <c r="K7462" s="115"/>
      <c r="AM7462" s="340"/>
    </row>
    <row r="7463" spans="7:39" customFormat="1" ht="18.75">
      <c r="G7463" s="121"/>
      <c r="H7463" s="120"/>
      <c r="I7463" s="122"/>
      <c r="J7463" s="306"/>
      <c r="K7463" s="115"/>
      <c r="AM7463" s="340"/>
    </row>
    <row r="7464" spans="7:39" customFormat="1" ht="18.75">
      <c r="G7464" s="121"/>
      <c r="H7464" s="120"/>
      <c r="I7464" s="122"/>
      <c r="J7464" s="306"/>
      <c r="K7464" s="115"/>
      <c r="AM7464" s="340"/>
    </row>
    <row r="7465" spans="7:39" customFormat="1" ht="18.75">
      <c r="G7465" s="121"/>
      <c r="H7465" s="120"/>
      <c r="I7465" s="122"/>
      <c r="J7465" s="306"/>
      <c r="K7465" s="115"/>
      <c r="AM7465" s="340"/>
    </row>
    <row r="7466" spans="7:39" customFormat="1" ht="18.75">
      <c r="G7466" s="121"/>
      <c r="H7466" s="120"/>
      <c r="I7466" s="122"/>
      <c r="J7466" s="306"/>
      <c r="K7466" s="115"/>
      <c r="AM7466" s="340"/>
    </row>
    <row r="7467" spans="7:39" customFormat="1" ht="18.75">
      <c r="G7467" s="121"/>
      <c r="H7467" s="120"/>
      <c r="I7467" s="122"/>
      <c r="J7467" s="306"/>
      <c r="K7467" s="115"/>
      <c r="AM7467" s="340"/>
    </row>
    <row r="7468" spans="7:39" customFormat="1" ht="18.75">
      <c r="G7468" s="121"/>
      <c r="H7468" s="120"/>
      <c r="I7468" s="122"/>
      <c r="J7468" s="306"/>
      <c r="K7468" s="115"/>
      <c r="AM7468" s="340"/>
    </row>
    <row r="7469" spans="7:39" customFormat="1" ht="18.75">
      <c r="G7469" s="121"/>
      <c r="H7469" s="120"/>
      <c r="I7469" s="122"/>
      <c r="J7469" s="306"/>
      <c r="K7469" s="115"/>
      <c r="AM7469" s="340"/>
    </row>
    <row r="7470" spans="7:39" customFormat="1" ht="18.75">
      <c r="G7470" s="121"/>
      <c r="H7470" s="120"/>
      <c r="I7470" s="122"/>
      <c r="J7470" s="306"/>
      <c r="K7470" s="115"/>
      <c r="AM7470" s="340"/>
    </row>
    <row r="7471" spans="7:39" customFormat="1" ht="18.75">
      <c r="G7471" s="121"/>
      <c r="H7471" s="120"/>
      <c r="I7471" s="122"/>
      <c r="J7471" s="306"/>
      <c r="K7471" s="115"/>
      <c r="AM7471" s="340"/>
    </row>
    <row r="7472" spans="7:39" customFormat="1" ht="18.75">
      <c r="G7472" s="121"/>
      <c r="H7472" s="120"/>
      <c r="I7472" s="122"/>
      <c r="J7472" s="306"/>
      <c r="K7472" s="115"/>
      <c r="AM7472" s="340"/>
    </row>
    <row r="7473" spans="7:39" customFormat="1" ht="18.75">
      <c r="G7473" s="121"/>
      <c r="H7473" s="120"/>
      <c r="I7473" s="122"/>
      <c r="J7473" s="306"/>
      <c r="K7473" s="115"/>
      <c r="AM7473" s="340"/>
    </row>
    <row r="7474" spans="7:39" customFormat="1" ht="18.75">
      <c r="G7474" s="121"/>
      <c r="H7474" s="120"/>
      <c r="I7474" s="122"/>
      <c r="J7474" s="306"/>
      <c r="K7474" s="115"/>
      <c r="AM7474" s="340"/>
    </row>
    <row r="7475" spans="7:39" customFormat="1" ht="18.75">
      <c r="G7475" s="121"/>
      <c r="H7475" s="120"/>
      <c r="I7475" s="122"/>
      <c r="J7475" s="306"/>
      <c r="K7475" s="115"/>
      <c r="AM7475" s="340"/>
    </row>
    <row r="7476" spans="7:39" customFormat="1" ht="18.75">
      <c r="G7476" s="121"/>
      <c r="H7476" s="120"/>
      <c r="I7476" s="122"/>
      <c r="J7476" s="306"/>
      <c r="K7476" s="115"/>
      <c r="AM7476" s="340"/>
    </row>
    <row r="7477" spans="7:39" customFormat="1" ht="18.75">
      <c r="G7477" s="121"/>
      <c r="H7477" s="120"/>
      <c r="I7477" s="122"/>
      <c r="J7477" s="306"/>
      <c r="K7477" s="115"/>
      <c r="AM7477" s="340"/>
    </row>
    <row r="7478" spans="7:39" customFormat="1" ht="18.75">
      <c r="G7478" s="121"/>
      <c r="H7478" s="120"/>
      <c r="I7478" s="122"/>
      <c r="J7478" s="306"/>
      <c r="K7478" s="115"/>
      <c r="AM7478" s="340"/>
    </row>
    <row r="7479" spans="7:39" customFormat="1" ht="18.75">
      <c r="G7479" s="121"/>
      <c r="H7479" s="120"/>
      <c r="I7479" s="122"/>
      <c r="J7479" s="306"/>
      <c r="K7479" s="115"/>
      <c r="AM7479" s="340"/>
    </row>
    <row r="7480" spans="7:39" customFormat="1" ht="18.75">
      <c r="G7480" s="121"/>
      <c r="H7480" s="120"/>
      <c r="I7480" s="122"/>
      <c r="J7480" s="306"/>
      <c r="K7480" s="115"/>
      <c r="AM7480" s="340"/>
    </row>
    <row r="7481" spans="7:39" customFormat="1" ht="18.75">
      <c r="G7481" s="121"/>
      <c r="H7481" s="120"/>
      <c r="I7481" s="122"/>
      <c r="J7481" s="306"/>
      <c r="K7481" s="115"/>
      <c r="AM7481" s="340"/>
    </row>
    <row r="7482" spans="7:39" customFormat="1" ht="18.75">
      <c r="G7482" s="121"/>
      <c r="H7482" s="120"/>
      <c r="I7482" s="122"/>
      <c r="J7482" s="306"/>
      <c r="K7482" s="115"/>
      <c r="AM7482" s="340"/>
    </row>
    <row r="7483" spans="7:39" customFormat="1" ht="18.75">
      <c r="G7483" s="121"/>
      <c r="H7483" s="120"/>
      <c r="I7483" s="122"/>
      <c r="J7483" s="306"/>
      <c r="K7483" s="115"/>
      <c r="AM7483" s="340"/>
    </row>
    <row r="7484" spans="7:39" customFormat="1" ht="18.75">
      <c r="G7484" s="121"/>
      <c r="H7484" s="120"/>
      <c r="I7484" s="122"/>
      <c r="J7484" s="306"/>
      <c r="K7484" s="115"/>
      <c r="AM7484" s="340"/>
    </row>
    <row r="7485" spans="7:39" customFormat="1" ht="18.75">
      <c r="G7485" s="121"/>
      <c r="H7485" s="120"/>
      <c r="I7485" s="122"/>
      <c r="J7485" s="306"/>
      <c r="K7485" s="115"/>
      <c r="AM7485" s="340"/>
    </row>
    <row r="7486" spans="7:39" customFormat="1" ht="18.75">
      <c r="G7486" s="121"/>
      <c r="H7486" s="120"/>
      <c r="I7486" s="122"/>
      <c r="J7486" s="306"/>
      <c r="K7486" s="115"/>
      <c r="AM7486" s="340"/>
    </row>
    <row r="7487" spans="7:39" customFormat="1" ht="18.75">
      <c r="G7487" s="121"/>
      <c r="H7487" s="120"/>
      <c r="I7487" s="122"/>
      <c r="J7487" s="306"/>
      <c r="K7487" s="115"/>
      <c r="AM7487" s="340"/>
    </row>
    <row r="7488" spans="7:39" customFormat="1" ht="18.75">
      <c r="G7488" s="121"/>
      <c r="H7488" s="120"/>
      <c r="I7488" s="122"/>
      <c r="J7488" s="306"/>
      <c r="K7488" s="115"/>
      <c r="AM7488" s="340"/>
    </row>
    <row r="7489" spans="7:39" customFormat="1" ht="18.75">
      <c r="G7489" s="121"/>
      <c r="H7489" s="120"/>
      <c r="I7489" s="122"/>
      <c r="J7489" s="306"/>
      <c r="K7489" s="115"/>
      <c r="AM7489" s="340"/>
    </row>
    <row r="7490" spans="7:39" customFormat="1" ht="18.75">
      <c r="G7490" s="121"/>
      <c r="H7490" s="120"/>
      <c r="I7490" s="122"/>
      <c r="J7490" s="306"/>
      <c r="K7490" s="115"/>
      <c r="AM7490" s="340"/>
    </row>
    <row r="7491" spans="7:39" customFormat="1" ht="18.75">
      <c r="G7491" s="121"/>
      <c r="H7491" s="120"/>
      <c r="I7491" s="122"/>
      <c r="J7491" s="306"/>
      <c r="K7491" s="115"/>
      <c r="AM7491" s="340"/>
    </row>
    <row r="7492" spans="7:39" customFormat="1" ht="18.75">
      <c r="G7492" s="121"/>
      <c r="H7492" s="120"/>
      <c r="I7492" s="122"/>
      <c r="J7492" s="306"/>
      <c r="K7492" s="115"/>
      <c r="AM7492" s="340"/>
    </row>
    <row r="7493" spans="7:39" customFormat="1" ht="18.75">
      <c r="G7493" s="121"/>
      <c r="H7493" s="120"/>
      <c r="I7493" s="122"/>
      <c r="J7493" s="306"/>
      <c r="K7493" s="115"/>
      <c r="AM7493" s="340"/>
    </row>
    <row r="7494" spans="7:39" customFormat="1" ht="18.75">
      <c r="G7494" s="121"/>
      <c r="H7494" s="120"/>
      <c r="I7494" s="122"/>
      <c r="J7494" s="306"/>
      <c r="K7494" s="115"/>
      <c r="AM7494" s="340"/>
    </row>
    <row r="7495" spans="7:39" customFormat="1" ht="18.75">
      <c r="G7495" s="121"/>
      <c r="H7495" s="120"/>
      <c r="I7495" s="122"/>
      <c r="J7495" s="306"/>
      <c r="K7495" s="115"/>
      <c r="AM7495" s="340"/>
    </row>
    <row r="7496" spans="7:39" customFormat="1" ht="18.75">
      <c r="G7496" s="121"/>
      <c r="H7496" s="120"/>
      <c r="I7496" s="122"/>
      <c r="J7496" s="306"/>
      <c r="K7496" s="115"/>
      <c r="AM7496" s="340"/>
    </row>
    <row r="7497" spans="7:39" customFormat="1" ht="18.75">
      <c r="G7497" s="121"/>
      <c r="H7497" s="120"/>
      <c r="I7497" s="122"/>
      <c r="J7497" s="306"/>
      <c r="K7497" s="115"/>
      <c r="AM7497" s="340"/>
    </row>
    <row r="7498" spans="7:39" customFormat="1" ht="18.75">
      <c r="G7498" s="121"/>
      <c r="H7498" s="120"/>
      <c r="I7498" s="122"/>
      <c r="J7498" s="306"/>
      <c r="K7498" s="115"/>
      <c r="AM7498" s="340"/>
    </row>
    <row r="7499" spans="7:39" customFormat="1" ht="18.75">
      <c r="G7499" s="121"/>
      <c r="H7499" s="120"/>
      <c r="I7499" s="122"/>
      <c r="J7499" s="306"/>
      <c r="K7499" s="115"/>
      <c r="AM7499" s="340"/>
    </row>
    <row r="7500" spans="7:39" customFormat="1" ht="18.75">
      <c r="G7500" s="121"/>
      <c r="H7500" s="120"/>
      <c r="I7500" s="122"/>
      <c r="J7500" s="306"/>
      <c r="K7500" s="115"/>
      <c r="AM7500" s="340"/>
    </row>
    <row r="7501" spans="7:39" customFormat="1" ht="18.75">
      <c r="G7501" s="121"/>
      <c r="H7501" s="120"/>
      <c r="I7501" s="122"/>
      <c r="J7501" s="306"/>
      <c r="K7501" s="115"/>
      <c r="AM7501" s="340"/>
    </row>
    <row r="7502" spans="7:39" customFormat="1" ht="18.75">
      <c r="G7502" s="121"/>
      <c r="H7502" s="120"/>
      <c r="I7502" s="122"/>
      <c r="J7502" s="306"/>
      <c r="K7502" s="115"/>
      <c r="AM7502" s="340"/>
    </row>
    <row r="7503" spans="7:39" customFormat="1" ht="18.75">
      <c r="G7503" s="121"/>
      <c r="H7503" s="120"/>
      <c r="I7503" s="122"/>
      <c r="J7503" s="306"/>
      <c r="K7503" s="115"/>
      <c r="AM7503" s="340"/>
    </row>
    <row r="7504" spans="7:39" customFormat="1" ht="18.75">
      <c r="G7504" s="121"/>
      <c r="H7504" s="120"/>
      <c r="I7504" s="122"/>
      <c r="J7504" s="306"/>
      <c r="K7504" s="115"/>
      <c r="AM7504" s="340"/>
    </row>
    <row r="7505" spans="7:39" customFormat="1" ht="18.75">
      <c r="G7505" s="121"/>
      <c r="H7505" s="120"/>
      <c r="I7505" s="122"/>
      <c r="J7505" s="306"/>
      <c r="K7505" s="115"/>
      <c r="AM7505" s="340"/>
    </row>
    <row r="7506" spans="7:39" customFormat="1" ht="18.75">
      <c r="G7506" s="121"/>
      <c r="H7506" s="120"/>
      <c r="I7506" s="122"/>
      <c r="J7506" s="306"/>
      <c r="K7506" s="115"/>
      <c r="AM7506" s="340"/>
    </row>
    <row r="7507" spans="7:39" customFormat="1" ht="18.75">
      <c r="G7507" s="121"/>
      <c r="H7507" s="120"/>
      <c r="I7507" s="122"/>
      <c r="J7507" s="306"/>
      <c r="K7507" s="115"/>
      <c r="AM7507" s="340"/>
    </row>
    <row r="7508" spans="7:39" customFormat="1" ht="18.75">
      <c r="G7508" s="121"/>
      <c r="H7508" s="120"/>
      <c r="I7508" s="122"/>
      <c r="J7508" s="306"/>
      <c r="K7508" s="115"/>
      <c r="AM7508" s="340"/>
    </row>
    <row r="7509" spans="7:39" customFormat="1" ht="18.75">
      <c r="G7509" s="121"/>
      <c r="H7509" s="120"/>
      <c r="I7509" s="122"/>
      <c r="J7509" s="306"/>
      <c r="K7509" s="115"/>
      <c r="AM7509" s="340"/>
    </row>
    <row r="7510" spans="7:39" customFormat="1" ht="18.75">
      <c r="G7510" s="121"/>
      <c r="H7510" s="120"/>
      <c r="I7510" s="122"/>
      <c r="J7510" s="306"/>
      <c r="K7510" s="115"/>
      <c r="AM7510" s="340"/>
    </row>
    <row r="7511" spans="7:39" customFormat="1" ht="18.75">
      <c r="G7511" s="121"/>
      <c r="H7511" s="120"/>
      <c r="I7511" s="122"/>
      <c r="J7511" s="306"/>
      <c r="K7511" s="115"/>
      <c r="AM7511" s="340"/>
    </row>
    <row r="7512" spans="7:39" customFormat="1" ht="18.75">
      <c r="G7512" s="121"/>
      <c r="H7512" s="120"/>
      <c r="I7512" s="122"/>
      <c r="J7512" s="306"/>
      <c r="K7512" s="115"/>
      <c r="AM7512" s="340"/>
    </row>
    <row r="7513" spans="7:39" customFormat="1" ht="18.75">
      <c r="G7513" s="121"/>
      <c r="H7513" s="120"/>
      <c r="I7513" s="122"/>
      <c r="J7513" s="306"/>
      <c r="K7513" s="115"/>
      <c r="AM7513" s="340"/>
    </row>
    <row r="7514" spans="7:39" customFormat="1" ht="18.75">
      <c r="G7514" s="121"/>
      <c r="H7514" s="120"/>
      <c r="I7514" s="122"/>
      <c r="J7514" s="306"/>
      <c r="K7514" s="115"/>
      <c r="AM7514" s="340"/>
    </row>
    <row r="7515" spans="7:39" customFormat="1" ht="18.75">
      <c r="G7515" s="121"/>
      <c r="H7515" s="120"/>
      <c r="I7515" s="122"/>
      <c r="J7515" s="306"/>
      <c r="K7515" s="115"/>
      <c r="AM7515" s="340"/>
    </row>
    <row r="7516" spans="7:39" customFormat="1" ht="18.75">
      <c r="G7516" s="121"/>
      <c r="H7516" s="120"/>
      <c r="I7516" s="122"/>
      <c r="J7516" s="306"/>
      <c r="K7516" s="115"/>
      <c r="AM7516" s="340"/>
    </row>
    <row r="7517" spans="7:39" customFormat="1" ht="18.75">
      <c r="G7517" s="121"/>
      <c r="H7517" s="120"/>
      <c r="I7517" s="122"/>
      <c r="J7517" s="306"/>
      <c r="K7517" s="115"/>
      <c r="AM7517" s="340"/>
    </row>
    <row r="7518" spans="7:39" customFormat="1" ht="18.75">
      <c r="G7518" s="121"/>
      <c r="H7518" s="120"/>
      <c r="I7518" s="122"/>
      <c r="J7518" s="306"/>
      <c r="K7518" s="115"/>
      <c r="AM7518" s="340"/>
    </row>
    <row r="7519" spans="7:39" customFormat="1" ht="18.75">
      <c r="G7519" s="121"/>
      <c r="H7519" s="120"/>
      <c r="I7519" s="122"/>
      <c r="J7519" s="306"/>
      <c r="K7519" s="115"/>
      <c r="AM7519" s="340"/>
    </row>
    <row r="7520" spans="7:39" customFormat="1" ht="18.75">
      <c r="G7520" s="121"/>
      <c r="H7520" s="120"/>
      <c r="I7520" s="122"/>
      <c r="J7520" s="306"/>
      <c r="K7520" s="115"/>
      <c r="AM7520" s="340"/>
    </row>
    <row r="7521" spans="7:39" customFormat="1" ht="18.75">
      <c r="G7521" s="121"/>
      <c r="H7521" s="120"/>
      <c r="I7521" s="122"/>
      <c r="J7521" s="306"/>
      <c r="K7521" s="115"/>
      <c r="AM7521" s="340"/>
    </row>
    <row r="7522" spans="7:39" customFormat="1" ht="18.75">
      <c r="G7522" s="121"/>
      <c r="H7522" s="120"/>
      <c r="I7522" s="122"/>
      <c r="J7522" s="306"/>
      <c r="K7522" s="115"/>
      <c r="AM7522" s="340"/>
    </row>
    <row r="7523" spans="7:39" customFormat="1" ht="18.75">
      <c r="G7523" s="121"/>
      <c r="H7523" s="120"/>
      <c r="I7523" s="122"/>
      <c r="J7523" s="306"/>
      <c r="K7523" s="115"/>
      <c r="AM7523" s="340"/>
    </row>
    <row r="7524" spans="7:39" customFormat="1" ht="18.75">
      <c r="G7524" s="121"/>
      <c r="H7524" s="120"/>
      <c r="I7524" s="122"/>
      <c r="J7524" s="306"/>
      <c r="K7524" s="115"/>
      <c r="AM7524" s="340"/>
    </row>
    <row r="7525" spans="7:39" customFormat="1" ht="18.75">
      <c r="G7525" s="121"/>
      <c r="H7525" s="120"/>
      <c r="I7525" s="122"/>
      <c r="J7525" s="306"/>
      <c r="K7525" s="115"/>
      <c r="AM7525" s="340"/>
    </row>
    <row r="7526" spans="7:39" customFormat="1" ht="18.75">
      <c r="G7526" s="121"/>
      <c r="H7526" s="120"/>
      <c r="I7526" s="122"/>
      <c r="J7526" s="306"/>
      <c r="K7526" s="115"/>
      <c r="AM7526" s="340"/>
    </row>
    <row r="7527" spans="7:39" customFormat="1" ht="18.75">
      <c r="G7527" s="121"/>
      <c r="H7527" s="120"/>
      <c r="I7527" s="122"/>
      <c r="J7527" s="306"/>
      <c r="K7527" s="115"/>
      <c r="AM7527" s="340"/>
    </row>
    <row r="7528" spans="7:39" customFormat="1" ht="18.75">
      <c r="G7528" s="121"/>
      <c r="H7528" s="120"/>
      <c r="I7528" s="122"/>
      <c r="J7528" s="306"/>
      <c r="K7528" s="115"/>
      <c r="AM7528" s="340"/>
    </row>
    <row r="7529" spans="7:39" customFormat="1" ht="18.75">
      <c r="G7529" s="121"/>
      <c r="H7529" s="120"/>
      <c r="I7529" s="122"/>
      <c r="J7529" s="306"/>
      <c r="K7529" s="115"/>
      <c r="AM7529" s="340"/>
    </row>
    <row r="7530" spans="7:39" customFormat="1" ht="18.75">
      <c r="G7530" s="121"/>
      <c r="H7530" s="120"/>
      <c r="I7530" s="122"/>
      <c r="J7530" s="306"/>
      <c r="K7530" s="115"/>
      <c r="AM7530" s="340"/>
    </row>
    <row r="7531" spans="7:39" customFormat="1" ht="18.75">
      <c r="G7531" s="121"/>
      <c r="H7531" s="120"/>
      <c r="I7531" s="122"/>
      <c r="J7531" s="306"/>
      <c r="K7531" s="115"/>
      <c r="AM7531" s="340"/>
    </row>
    <row r="7532" spans="7:39" customFormat="1" ht="18.75">
      <c r="G7532" s="121"/>
      <c r="H7532" s="120"/>
      <c r="I7532" s="122"/>
      <c r="J7532" s="306"/>
      <c r="K7532" s="115"/>
      <c r="AM7532" s="340"/>
    </row>
    <row r="7533" spans="7:39" customFormat="1" ht="18.75">
      <c r="G7533" s="121"/>
      <c r="H7533" s="120"/>
      <c r="I7533" s="122"/>
      <c r="J7533" s="306"/>
      <c r="K7533" s="115"/>
      <c r="AM7533" s="340"/>
    </row>
    <row r="7534" spans="7:39" customFormat="1" ht="18.75">
      <c r="G7534" s="121"/>
      <c r="H7534" s="120"/>
      <c r="I7534" s="122"/>
      <c r="J7534" s="306"/>
      <c r="K7534" s="115"/>
      <c r="AM7534" s="340"/>
    </row>
    <row r="7535" spans="7:39" customFormat="1" ht="18.75">
      <c r="G7535" s="121"/>
      <c r="H7535" s="120"/>
      <c r="I7535" s="122"/>
      <c r="J7535" s="306"/>
      <c r="K7535" s="115"/>
      <c r="AM7535" s="340"/>
    </row>
    <row r="7536" spans="7:39" customFormat="1" ht="18.75">
      <c r="G7536" s="121"/>
      <c r="H7536" s="120"/>
      <c r="I7536" s="122"/>
      <c r="J7536" s="306"/>
      <c r="K7536" s="115"/>
      <c r="AM7536" s="340"/>
    </row>
    <row r="7537" spans="7:39" customFormat="1" ht="18.75">
      <c r="G7537" s="121"/>
      <c r="H7537" s="120"/>
      <c r="I7537" s="122"/>
      <c r="J7537" s="306"/>
      <c r="K7537" s="115"/>
      <c r="AM7537" s="340"/>
    </row>
    <row r="7538" spans="7:39" customFormat="1" ht="18.75">
      <c r="G7538" s="121"/>
      <c r="H7538" s="120"/>
      <c r="I7538" s="122"/>
      <c r="J7538" s="306"/>
      <c r="K7538" s="115"/>
      <c r="AM7538" s="340"/>
    </row>
    <row r="7539" spans="7:39" customFormat="1" ht="18.75">
      <c r="G7539" s="121"/>
      <c r="H7539" s="120"/>
      <c r="I7539" s="122"/>
      <c r="J7539" s="306"/>
      <c r="K7539" s="115"/>
      <c r="AM7539" s="340"/>
    </row>
    <row r="7540" spans="7:39" customFormat="1" ht="18.75">
      <c r="G7540" s="121"/>
      <c r="H7540" s="120"/>
      <c r="I7540" s="122"/>
      <c r="J7540" s="306"/>
      <c r="K7540" s="115"/>
      <c r="AM7540" s="340"/>
    </row>
    <row r="7541" spans="7:39" customFormat="1" ht="18.75">
      <c r="G7541" s="121"/>
      <c r="H7541" s="120"/>
      <c r="I7541" s="122"/>
      <c r="J7541" s="306"/>
      <c r="K7541" s="115"/>
      <c r="AM7541" s="340"/>
    </row>
    <row r="7542" spans="7:39" customFormat="1" ht="18.75">
      <c r="G7542" s="121"/>
      <c r="H7542" s="120"/>
      <c r="I7542" s="122"/>
      <c r="J7542" s="306"/>
      <c r="K7542" s="115"/>
      <c r="AM7542" s="340"/>
    </row>
    <row r="7543" spans="7:39" customFormat="1" ht="18.75">
      <c r="G7543" s="121"/>
      <c r="H7543" s="120"/>
      <c r="I7543" s="122"/>
      <c r="J7543" s="306"/>
      <c r="K7543" s="115"/>
      <c r="AM7543" s="340"/>
    </row>
    <row r="7544" spans="7:39" customFormat="1" ht="18.75">
      <c r="G7544" s="121"/>
      <c r="H7544" s="120"/>
      <c r="I7544" s="122"/>
      <c r="J7544" s="306"/>
      <c r="K7544" s="115"/>
      <c r="AM7544" s="340"/>
    </row>
    <row r="7545" spans="7:39" customFormat="1" ht="18.75">
      <c r="G7545" s="121"/>
      <c r="H7545" s="120"/>
      <c r="I7545" s="122"/>
      <c r="J7545" s="306"/>
      <c r="K7545" s="115"/>
      <c r="AM7545" s="340"/>
    </row>
    <row r="7546" spans="7:39" customFormat="1" ht="18.75">
      <c r="G7546" s="121"/>
      <c r="H7546" s="120"/>
      <c r="I7546" s="122"/>
      <c r="J7546" s="306"/>
      <c r="K7546" s="115"/>
      <c r="AM7546" s="340"/>
    </row>
    <row r="7547" spans="7:39" customFormat="1" ht="18.75">
      <c r="G7547" s="121"/>
      <c r="H7547" s="120"/>
      <c r="I7547" s="122"/>
      <c r="J7547" s="306"/>
      <c r="K7547" s="115"/>
      <c r="AM7547" s="340"/>
    </row>
    <row r="7548" spans="7:39" customFormat="1" ht="18.75">
      <c r="G7548" s="121"/>
      <c r="H7548" s="120"/>
      <c r="I7548" s="122"/>
      <c r="J7548" s="306"/>
      <c r="K7548" s="115"/>
      <c r="AM7548" s="340"/>
    </row>
    <row r="7549" spans="7:39" customFormat="1" ht="18.75">
      <c r="G7549" s="121"/>
      <c r="H7549" s="120"/>
      <c r="I7549" s="122"/>
      <c r="J7549" s="306"/>
      <c r="K7549" s="115"/>
      <c r="AM7549" s="340"/>
    </row>
    <row r="7550" spans="7:39" customFormat="1" ht="18.75">
      <c r="G7550" s="121"/>
      <c r="H7550" s="120"/>
      <c r="I7550" s="122"/>
      <c r="J7550" s="306"/>
      <c r="K7550" s="115"/>
      <c r="AM7550" s="340"/>
    </row>
    <row r="7551" spans="7:39" customFormat="1" ht="18.75">
      <c r="G7551" s="121"/>
      <c r="H7551" s="120"/>
      <c r="I7551" s="122"/>
      <c r="J7551" s="306"/>
      <c r="K7551" s="115"/>
      <c r="AM7551" s="340"/>
    </row>
    <row r="7552" spans="7:39" customFormat="1" ht="18.75">
      <c r="G7552" s="121"/>
      <c r="H7552" s="120"/>
      <c r="I7552" s="122"/>
      <c r="J7552" s="306"/>
      <c r="K7552" s="115"/>
      <c r="AM7552" s="340"/>
    </row>
    <row r="7553" spans="7:39" customFormat="1" ht="18.75">
      <c r="G7553" s="121"/>
      <c r="H7553" s="120"/>
      <c r="I7553" s="122"/>
      <c r="J7553" s="306"/>
      <c r="K7553" s="115"/>
      <c r="AM7553" s="340"/>
    </row>
    <row r="7554" spans="7:39" customFormat="1" ht="18.75">
      <c r="G7554" s="121"/>
      <c r="H7554" s="120"/>
      <c r="I7554" s="122"/>
      <c r="J7554" s="306"/>
      <c r="K7554" s="115"/>
      <c r="AM7554" s="340"/>
    </row>
    <row r="7555" spans="7:39" customFormat="1" ht="18.75">
      <c r="G7555" s="121"/>
      <c r="H7555" s="120"/>
      <c r="I7555" s="122"/>
      <c r="J7555" s="306"/>
      <c r="K7555" s="115"/>
      <c r="AM7555" s="340"/>
    </row>
    <row r="7556" spans="7:39" customFormat="1" ht="18.75">
      <c r="G7556" s="121"/>
      <c r="H7556" s="120"/>
      <c r="I7556" s="122"/>
      <c r="J7556" s="306"/>
      <c r="K7556" s="115"/>
      <c r="AM7556" s="340"/>
    </row>
    <row r="7557" spans="7:39" customFormat="1" ht="18.75">
      <c r="G7557" s="121"/>
      <c r="H7557" s="120"/>
      <c r="I7557" s="122"/>
      <c r="J7557" s="306"/>
      <c r="K7557" s="115"/>
      <c r="AM7557" s="340"/>
    </row>
    <row r="7558" spans="7:39" customFormat="1" ht="18.75">
      <c r="G7558" s="121"/>
      <c r="H7558" s="120"/>
      <c r="I7558" s="122"/>
      <c r="J7558" s="306"/>
      <c r="K7558" s="115"/>
      <c r="AM7558" s="340"/>
    </row>
    <row r="7559" spans="7:39" customFormat="1" ht="18.75">
      <c r="G7559" s="121"/>
      <c r="H7559" s="120"/>
      <c r="I7559" s="122"/>
      <c r="J7559" s="306"/>
      <c r="K7559" s="115"/>
      <c r="AM7559" s="340"/>
    </row>
    <row r="7560" spans="7:39" customFormat="1" ht="18.75">
      <c r="G7560" s="121"/>
      <c r="H7560" s="120"/>
      <c r="I7560" s="122"/>
      <c r="J7560" s="306"/>
      <c r="K7560" s="115"/>
      <c r="AM7560" s="340"/>
    </row>
    <row r="7561" spans="7:39" customFormat="1" ht="18.75">
      <c r="G7561" s="121"/>
      <c r="H7561" s="120"/>
      <c r="I7561" s="122"/>
      <c r="J7561" s="306"/>
      <c r="K7561" s="115"/>
      <c r="AM7561" s="340"/>
    </row>
    <row r="7562" spans="7:39" customFormat="1" ht="18.75">
      <c r="G7562" s="121"/>
      <c r="H7562" s="120"/>
      <c r="I7562" s="122"/>
      <c r="J7562" s="306"/>
      <c r="K7562" s="115"/>
      <c r="AM7562" s="340"/>
    </row>
    <row r="7563" spans="7:39" customFormat="1" ht="18.75">
      <c r="G7563" s="121"/>
      <c r="H7563" s="120"/>
      <c r="I7563" s="122"/>
      <c r="J7563" s="306"/>
      <c r="K7563" s="115"/>
      <c r="AM7563" s="340"/>
    </row>
    <row r="7564" spans="7:39" customFormat="1" ht="18.75">
      <c r="G7564" s="121"/>
      <c r="H7564" s="120"/>
      <c r="I7564" s="122"/>
      <c r="J7564" s="306"/>
      <c r="K7564" s="115"/>
      <c r="AM7564" s="340"/>
    </row>
    <row r="7565" spans="7:39" customFormat="1" ht="18.75">
      <c r="G7565" s="121"/>
      <c r="H7565" s="120"/>
      <c r="I7565" s="122"/>
      <c r="J7565" s="306"/>
      <c r="K7565" s="115"/>
      <c r="AM7565" s="340"/>
    </row>
    <row r="7566" spans="7:39" customFormat="1" ht="18.75">
      <c r="G7566" s="121"/>
      <c r="H7566" s="120"/>
      <c r="I7566" s="122"/>
      <c r="J7566" s="306"/>
      <c r="K7566" s="115"/>
      <c r="AM7566" s="340"/>
    </row>
    <row r="7567" spans="7:39" customFormat="1" ht="18.75">
      <c r="G7567" s="121"/>
      <c r="H7567" s="120"/>
      <c r="I7567" s="122"/>
      <c r="J7567" s="306"/>
      <c r="K7567" s="115"/>
      <c r="AM7567" s="340"/>
    </row>
    <row r="7568" spans="7:39" customFormat="1" ht="18.75">
      <c r="G7568" s="121"/>
      <c r="H7568" s="120"/>
      <c r="I7568" s="122"/>
      <c r="J7568" s="306"/>
      <c r="K7568" s="115"/>
      <c r="AM7568" s="340"/>
    </row>
    <row r="7569" spans="7:39" customFormat="1" ht="18.75">
      <c r="G7569" s="121"/>
      <c r="H7569" s="120"/>
      <c r="I7569" s="122"/>
      <c r="J7569" s="306"/>
      <c r="K7569" s="115"/>
      <c r="AM7569" s="340"/>
    </row>
    <row r="7570" spans="7:39" customFormat="1" ht="18.75">
      <c r="G7570" s="121"/>
      <c r="H7570" s="120"/>
      <c r="I7570" s="122"/>
      <c r="J7570" s="306"/>
      <c r="K7570" s="115"/>
      <c r="AM7570" s="340"/>
    </row>
    <row r="7571" spans="7:39" customFormat="1" ht="18.75">
      <c r="G7571" s="121"/>
      <c r="H7571" s="120"/>
      <c r="I7571" s="122"/>
      <c r="J7571" s="306"/>
      <c r="K7571" s="115"/>
      <c r="AM7571" s="340"/>
    </row>
    <row r="7572" spans="7:39" customFormat="1" ht="18.75">
      <c r="G7572" s="121"/>
      <c r="H7572" s="120"/>
      <c r="I7572" s="122"/>
      <c r="J7572" s="306"/>
      <c r="K7572" s="115"/>
      <c r="AM7572" s="340"/>
    </row>
    <row r="7573" spans="7:39" customFormat="1" ht="18.75">
      <c r="G7573" s="121"/>
      <c r="H7573" s="120"/>
      <c r="I7573" s="122"/>
      <c r="J7573" s="306"/>
      <c r="K7573" s="115"/>
      <c r="AM7573" s="340"/>
    </row>
    <row r="7574" spans="7:39" customFormat="1" ht="18.75">
      <c r="G7574" s="121"/>
      <c r="H7574" s="120"/>
      <c r="I7574" s="122"/>
      <c r="J7574" s="306"/>
      <c r="K7574" s="115"/>
      <c r="AM7574" s="340"/>
    </row>
    <row r="7575" spans="7:39" customFormat="1" ht="18.75">
      <c r="G7575" s="121"/>
      <c r="H7575" s="120"/>
      <c r="I7575" s="122"/>
      <c r="J7575" s="306"/>
      <c r="K7575" s="115"/>
      <c r="AM7575" s="340"/>
    </row>
    <row r="7576" spans="7:39" customFormat="1" ht="18.75">
      <c r="G7576" s="121"/>
      <c r="H7576" s="120"/>
      <c r="I7576" s="122"/>
      <c r="J7576" s="306"/>
      <c r="K7576" s="115"/>
      <c r="AM7576" s="340"/>
    </row>
    <row r="7577" spans="7:39" customFormat="1" ht="18.75">
      <c r="G7577" s="121"/>
      <c r="H7577" s="120"/>
      <c r="I7577" s="122"/>
      <c r="J7577" s="306"/>
      <c r="K7577" s="115"/>
      <c r="AM7577" s="340"/>
    </row>
    <row r="7578" spans="7:39" customFormat="1" ht="18.75">
      <c r="G7578" s="121"/>
      <c r="H7578" s="120"/>
      <c r="I7578" s="122"/>
      <c r="J7578" s="306"/>
      <c r="K7578" s="115"/>
      <c r="AM7578" s="340"/>
    </row>
    <row r="7579" spans="7:39" customFormat="1" ht="18.75">
      <c r="G7579" s="121"/>
      <c r="H7579" s="120"/>
      <c r="I7579" s="122"/>
      <c r="J7579" s="306"/>
      <c r="K7579" s="115"/>
      <c r="AM7579" s="340"/>
    </row>
    <row r="7580" spans="7:39" customFormat="1" ht="18.75">
      <c r="G7580" s="121"/>
      <c r="H7580" s="120"/>
      <c r="I7580" s="122"/>
      <c r="J7580" s="306"/>
      <c r="K7580" s="115"/>
      <c r="AM7580" s="340"/>
    </row>
    <row r="7581" spans="7:39" customFormat="1" ht="18.75">
      <c r="G7581" s="121"/>
      <c r="H7581" s="120"/>
      <c r="I7581" s="122"/>
      <c r="J7581" s="306"/>
      <c r="K7581" s="115"/>
      <c r="AM7581" s="340"/>
    </row>
    <row r="7582" spans="7:39" customFormat="1" ht="18.75">
      <c r="G7582" s="121"/>
      <c r="H7582" s="120"/>
      <c r="I7582" s="122"/>
      <c r="J7582" s="306"/>
      <c r="K7582" s="115"/>
      <c r="AM7582" s="340"/>
    </row>
    <row r="7583" spans="7:39" customFormat="1" ht="18.75">
      <c r="G7583" s="121"/>
      <c r="H7583" s="120"/>
      <c r="I7583" s="122"/>
      <c r="J7583" s="306"/>
      <c r="K7583" s="115"/>
      <c r="AM7583" s="340"/>
    </row>
    <row r="7584" spans="7:39" customFormat="1" ht="18.75">
      <c r="G7584" s="121"/>
      <c r="H7584" s="120"/>
      <c r="I7584" s="122"/>
      <c r="J7584" s="306"/>
      <c r="K7584" s="115"/>
      <c r="AM7584" s="340"/>
    </row>
    <row r="7585" spans="7:39" customFormat="1" ht="18.75">
      <c r="G7585" s="121"/>
      <c r="H7585" s="120"/>
      <c r="I7585" s="122"/>
      <c r="J7585" s="306"/>
      <c r="K7585" s="115"/>
      <c r="AM7585" s="340"/>
    </row>
    <row r="7586" spans="7:39" customFormat="1" ht="18.75">
      <c r="G7586" s="121"/>
      <c r="H7586" s="120"/>
      <c r="I7586" s="122"/>
      <c r="J7586" s="306"/>
      <c r="K7586" s="115"/>
      <c r="AM7586" s="340"/>
    </row>
    <row r="7587" spans="7:39" customFormat="1" ht="18.75">
      <c r="G7587" s="121"/>
      <c r="H7587" s="120"/>
      <c r="I7587" s="122"/>
      <c r="J7587" s="306"/>
      <c r="K7587" s="115"/>
      <c r="AM7587" s="340"/>
    </row>
    <row r="7588" spans="7:39" customFormat="1" ht="18.75">
      <c r="G7588" s="121"/>
      <c r="H7588" s="120"/>
      <c r="I7588" s="122"/>
      <c r="J7588" s="306"/>
      <c r="K7588" s="115"/>
      <c r="AM7588" s="340"/>
    </row>
    <row r="7589" spans="7:39" customFormat="1" ht="18.75">
      <c r="G7589" s="121"/>
      <c r="H7589" s="120"/>
      <c r="I7589" s="122"/>
      <c r="J7589" s="306"/>
      <c r="K7589" s="115"/>
      <c r="AM7589" s="340"/>
    </row>
    <row r="7590" spans="7:39" customFormat="1" ht="18.75">
      <c r="G7590" s="121"/>
      <c r="H7590" s="120"/>
      <c r="I7590" s="122"/>
      <c r="J7590" s="306"/>
      <c r="K7590" s="115"/>
      <c r="AM7590" s="340"/>
    </row>
    <row r="7591" spans="7:39" customFormat="1" ht="18.75">
      <c r="G7591" s="121"/>
      <c r="H7591" s="120"/>
      <c r="I7591" s="122"/>
      <c r="J7591" s="306"/>
      <c r="K7591" s="115"/>
      <c r="AM7591" s="340"/>
    </row>
    <row r="7592" spans="7:39" customFormat="1" ht="18.75">
      <c r="G7592" s="121"/>
      <c r="H7592" s="120"/>
      <c r="I7592" s="122"/>
      <c r="J7592" s="306"/>
      <c r="K7592" s="115"/>
      <c r="AM7592" s="340"/>
    </row>
    <row r="7593" spans="7:39" customFormat="1" ht="18.75">
      <c r="G7593" s="121"/>
      <c r="H7593" s="120"/>
      <c r="I7593" s="122"/>
      <c r="J7593" s="306"/>
      <c r="K7593" s="115"/>
      <c r="AM7593" s="340"/>
    </row>
    <row r="7594" spans="7:39" customFormat="1" ht="18.75">
      <c r="G7594" s="121"/>
      <c r="H7594" s="120"/>
      <c r="I7594" s="122"/>
      <c r="J7594" s="306"/>
      <c r="K7594" s="115"/>
      <c r="AM7594" s="340"/>
    </row>
    <row r="7595" spans="7:39" customFormat="1" ht="18.75">
      <c r="G7595" s="121"/>
      <c r="H7595" s="120"/>
      <c r="I7595" s="122"/>
      <c r="J7595" s="306"/>
      <c r="K7595" s="115"/>
      <c r="AM7595" s="340"/>
    </row>
    <row r="7596" spans="7:39" customFormat="1" ht="18.75">
      <c r="G7596" s="121"/>
      <c r="H7596" s="120"/>
      <c r="I7596" s="122"/>
      <c r="J7596" s="306"/>
      <c r="K7596" s="115"/>
      <c r="AM7596" s="340"/>
    </row>
    <row r="7597" spans="7:39" customFormat="1" ht="18.75">
      <c r="G7597" s="121"/>
      <c r="H7597" s="120"/>
      <c r="I7597" s="122"/>
      <c r="J7597" s="306"/>
      <c r="K7597" s="115"/>
      <c r="AM7597" s="340"/>
    </row>
    <row r="7598" spans="7:39" customFormat="1" ht="18.75">
      <c r="G7598" s="121"/>
      <c r="H7598" s="120"/>
      <c r="I7598" s="122"/>
      <c r="J7598" s="306"/>
      <c r="K7598" s="115"/>
      <c r="AM7598" s="340"/>
    </row>
    <row r="7599" spans="7:39" customFormat="1" ht="18.75">
      <c r="G7599" s="121"/>
      <c r="H7599" s="120"/>
      <c r="I7599" s="122"/>
      <c r="J7599" s="306"/>
      <c r="K7599" s="115"/>
      <c r="AM7599" s="340"/>
    </row>
    <row r="7600" spans="7:39" customFormat="1" ht="18.75">
      <c r="G7600" s="121"/>
      <c r="H7600" s="120"/>
      <c r="I7600" s="122"/>
      <c r="J7600" s="306"/>
      <c r="K7600" s="115"/>
      <c r="AM7600" s="340"/>
    </row>
    <row r="7601" spans="7:39" customFormat="1" ht="18.75">
      <c r="G7601" s="121"/>
      <c r="H7601" s="120"/>
      <c r="I7601" s="122"/>
      <c r="J7601" s="306"/>
      <c r="K7601" s="115"/>
      <c r="AM7601" s="340"/>
    </row>
    <row r="7602" spans="7:39" customFormat="1" ht="18.75">
      <c r="G7602" s="121"/>
      <c r="H7602" s="120"/>
      <c r="I7602" s="122"/>
      <c r="J7602" s="306"/>
      <c r="K7602" s="115"/>
      <c r="AM7602" s="340"/>
    </row>
    <row r="7603" spans="7:39" customFormat="1" ht="18.75">
      <c r="G7603" s="121"/>
      <c r="H7603" s="120"/>
      <c r="I7603" s="122"/>
      <c r="J7603" s="306"/>
      <c r="K7603" s="115"/>
      <c r="AM7603" s="340"/>
    </row>
    <row r="7604" spans="7:39" customFormat="1" ht="18.75">
      <c r="G7604" s="121"/>
      <c r="H7604" s="120"/>
      <c r="I7604" s="122"/>
      <c r="J7604" s="306"/>
      <c r="K7604" s="115"/>
      <c r="AM7604" s="340"/>
    </row>
    <row r="7605" spans="7:39" customFormat="1" ht="18.75">
      <c r="G7605" s="121"/>
      <c r="H7605" s="120"/>
      <c r="I7605" s="122"/>
      <c r="J7605" s="306"/>
      <c r="K7605" s="115"/>
      <c r="AM7605" s="340"/>
    </row>
    <row r="7606" spans="7:39" customFormat="1" ht="18.75">
      <c r="G7606" s="121"/>
      <c r="H7606" s="120"/>
      <c r="I7606" s="122"/>
      <c r="J7606" s="306"/>
      <c r="K7606" s="115"/>
      <c r="AM7606" s="340"/>
    </row>
    <row r="7607" spans="7:39" customFormat="1" ht="18.75">
      <c r="G7607" s="121"/>
      <c r="H7607" s="120"/>
      <c r="I7607" s="122"/>
      <c r="J7607" s="306"/>
      <c r="K7607" s="115"/>
      <c r="AM7607" s="340"/>
    </row>
    <row r="7608" spans="7:39" customFormat="1" ht="18.75">
      <c r="G7608" s="121"/>
      <c r="H7608" s="120"/>
      <c r="I7608" s="122"/>
      <c r="J7608" s="306"/>
      <c r="K7608" s="115"/>
      <c r="AM7608" s="340"/>
    </row>
    <row r="7609" spans="7:39" customFormat="1" ht="18.75">
      <c r="G7609" s="121"/>
      <c r="H7609" s="120"/>
      <c r="I7609" s="122"/>
      <c r="J7609" s="306"/>
      <c r="K7609" s="115"/>
      <c r="AM7609" s="340"/>
    </row>
    <row r="7610" spans="7:39" customFormat="1" ht="18.75">
      <c r="G7610" s="121"/>
      <c r="H7610" s="120"/>
      <c r="I7610" s="122"/>
      <c r="J7610" s="306"/>
      <c r="K7610" s="115"/>
      <c r="AM7610" s="340"/>
    </row>
    <row r="7611" spans="7:39" customFormat="1" ht="18.75">
      <c r="G7611" s="121"/>
      <c r="H7611" s="120"/>
      <c r="I7611" s="122"/>
      <c r="J7611" s="306"/>
      <c r="K7611" s="115"/>
      <c r="AM7611" s="340"/>
    </row>
    <row r="7612" spans="7:39" customFormat="1" ht="18.75">
      <c r="G7612" s="121"/>
      <c r="H7612" s="120"/>
      <c r="I7612" s="122"/>
      <c r="J7612" s="306"/>
      <c r="K7612" s="115"/>
      <c r="AM7612" s="340"/>
    </row>
    <row r="7613" spans="7:39" customFormat="1" ht="18.75">
      <c r="G7613" s="121"/>
      <c r="H7613" s="120"/>
      <c r="I7613" s="122"/>
      <c r="J7613" s="306"/>
      <c r="K7613" s="115"/>
      <c r="AM7613" s="340"/>
    </row>
    <row r="7614" spans="7:39" customFormat="1" ht="18.75">
      <c r="G7614" s="121"/>
      <c r="H7614" s="120"/>
      <c r="I7614" s="122"/>
      <c r="J7614" s="306"/>
      <c r="K7614" s="115"/>
      <c r="AM7614" s="340"/>
    </row>
    <row r="7615" spans="7:39" customFormat="1" ht="18.75">
      <c r="G7615" s="121"/>
      <c r="H7615" s="120"/>
      <c r="I7615" s="122"/>
      <c r="J7615" s="306"/>
      <c r="K7615" s="115"/>
      <c r="AM7615" s="340"/>
    </row>
    <row r="7616" spans="7:39" customFormat="1" ht="18.75">
      <c r="G7616" s="121"/>
      <c r="H7616" s="120"/>
      <c r="I7616" s="122"/>
      <c r="J7616" s="306"/>
      <c r="K7616" s="115"/>
      <c r="AM7616" s="340"/>
    </row>
    <row r="7617" spans="7:39" customFormat="1" ht="18.75">
      <c r="G7617" s="121"/>
      <c r="H7617" s="120"/>
      <c r="I7617" s="122"/>
      <c r="J7617" s="306"/>
      <c r="K7617" s="115"/>
      <c r="AM7617" s="340"/>
    </row>
    <row r="7618" spans="7:39" customFormat="1" ht="18.75">
      <c r="G7618" s="121"/>
      <c r="H7618" s="120"/>
      <c r="I7618" s="122"/>
      <c r="J7618" s="306"/>
      <c r="K7618" s="115"/>
      <c r="AM7618" s="340"/>
    </row>
    <row r="7619" spans="7:39" customFormat="1" ht="18.75">
      <c r="G7619" s="121"/>
      <c r="H7619" s="120"/>
      <c r="I7619" s="122"/>
      <c r="J7619" s="306"/>
      <c r="K7619" s="115"/>
      <c r="AM7619" s="340"/>
    </row>
    <row r="7620" spans="7:39" customFormat="1" ht="18.75">
      <c r="G7620" s="121"/>
      <c r="H7620" s="120"/>
      <c r="I7620" s="122"/>
      <c r="J7620" s="306"/>
      <c r="K7620" s="115"/>
      <c r="AM7620" s="340"/>
    </row>
    <row r="7621" spans="7:39" customFormat="1" ht="18.75">
      <c r="G7621" s="121"/>
      <c r="H7621" s="120"/>
      <c r="I7621" s="122"/>
      <c r="J7621" s="306"/>
      <c r="K7621" s="115"/>
      <c r="AM7621" s="340"/>
    </row>
    <row r="7622" spans="7:39" customFormat="1" ht="18.75">
      <c r="G7622" s="121"/>
      <c r="H7622" s="120"/>
      <c r="I7622" s="122"/>
      <c r="J7622" s="306"/>
      <c r="K7622" s="115"/>
      <c r="AM7622" s="340"/>
    </row>
    <row r="7623" spans="7:39" customFormat="1" ht="18.75">
      <c r="G7623" s="121"/>
      <c r="H7623" s="120"/>
      <c r="I7623" s="122"/>
      <c r="J7623" s="306"/>
      <c r="K7623" s="115"/>
      <c r="AM7623" s="340"/>
    </row>
    <row r="7624" spans="7:39" customFormat="1" ht="18.75">
      <c r="G7624" s="121"/>
      <c r="H7624" s="120"/>
      <c r="I7624" s="122"/>
      <c r="J7624" s="306"/>
      <c r="K7624" s="115"/>
      <c r="AM7624" s="340"/>
    </row>
    <row r="7625" spans="7:39" customFormat="1" ht="18.75">
      <c r="G7625" s="121"/>
      <c r="H7625" s="120"/>
      <c r="I7625" s="122"/>
      <c r="J7625" s="306"/>
      <c r="K7625" s="115"/>
      <c r="AM7625" s="340"/>
    </row>
    <row r="7626" spans="7:39" customFormat="1" ht="18.75">
      <c r="G7626" s="121"/>
      <c r="H7626" s="120"/>
      <c r="I7626" s="122"/>
      <c r="J7626" s="306"/>
      <c r="K7626" s="115"/>
      <c r="AM7626" s="340"/>
    </row>
    <row r="7627" spans="7:39" customFormat="1" ht="18.75">
      <c r="G7627" s="121"/>
      <c r="H7627" s="120"/>
      <c r="I7627" s="122"/>
      <c r="J7627" s="306"/>
      <c r="K7627" s="115"/>
      <c r="AM7627" s="340"/>
    </row>
    <row r="7628" spans="7:39" customFormat="1" ht="18.75">
      <c r="G7628" s="121"/>
      <c r="H7628" s="120"/>
      <c r="I7628" s="122"/>
      <c r="J7628" s="306"/>
      <c r="K7628" s="115"/>
      <c r="AM7628" s="340"/>
    </row>
    <row r="7629" spans="7:39" customFormat="1" ht="18.75">
      <c r="G7629" s="121"/>
      <c r="H7629" s="120"/>
      <c r="I7629" s="122"/>
      <c r="J7629" s="306"/>
      <c r="K7629" s="115"/>
      <c r="AM7629" s="340"/>
    </row>
    <row r="7630" spans="7:39" customFormat="1" ht="18.75">
      <c r="G7630" s="121"/>
      <c r="H7630" s="120"/>
      <c r="I7630" s="122"/>
      <c r="J7630" s="306"/>
      <c r="K7630" s="115"/>
      <c r="AM7630" s="340"/>
    </row>
    <row r="7631" spans="7:39" customFormat="1" ht="18.75">
      <c r="G7631" s="121"/>
      <c r="H7631" s="120"/>
      <c r="I7631" s="122"/>
      <c r="J7631" s="306"/>
      <c r="K7631" s="115"/>
      <c r="AM7631" s="340"/>
    </row>
    <row r="7632" spans="7:39" customFormat="1" ht="18.75">
      <c r="G7632" s="121"/>
      <c r="H7632" s="120"/>
      <c r="I7632" s="122"/>
      <c r="J7632" s="306"/>
      <c r="K7632" s="115"/>
      <c r="AM7632" s="340"/>
    </row>
    <row r="7633" spans="7:39" customFormat="1" ht="18.75">
      <c r="G7633" s="121"/>
      <c r="H7633" s="120"/>
      <c r="I7633" s="122"/>
      <c r="J7633" s="306"/>
      <c r="K7633" s="115"/>
      <c r="AM7633" s="340"/>
    </row>
    <row r="7634" spans="7:39" customFormat="1" ht="18.75">
      <c r="G7634" s="121"/>
      <c r="H7634" s="120"/>
      <c r="I7634" s="122"/>
      <c r="J7634" s="306"/>
      <c r="K7634" s="115"/>
      <c r="AM7634" s="340"/>
    </row>
    <row r="7635" spans="7:39" customFormat="1" ht="18.75">
      <c r="G7635" s="121"/>
      <c r="H7635" s="120"/>
      <c r="I7635" s="122"/>
      <c r="J7635" s="306"/>
      <c r="K7635" s="115"/>
      <c r="AM7635" s="340"/>
    </row>
    <row r="7636" spans="7:39" customFormat="1" ht="18.75">
      <c r="G7636" s="121"/>
      <c r="H7636" s="120"/>
      <c r="I7636" s="122"/>
      <c r="J7636" s="306"/>
      <c r="K7636" s="115"/>
      <c r="AM7636" s="340"/>
    </row>
    <row r="7637" spans="7:39" customFormat="1" ht="18.75">
      <c r="G7637" s="121"/>
      <c r="H7637" s="120"/>
      <c r="I7637" s="122"/>
      <c r="J7637" s="306"/>
      <c r="K7637" s="115"/>
      <c r="AM7637" s="340"/>
    </row>
    <row r="7638" spans="7:39" customFormat="1" ht="18.75">
      <c r="G7638" s="121"/>
      <c r="H7638" s="120"/>
      <c r="I7638" s="122"/>
      <c r="J7638" s="306"/>
      <c r="K7638" s="115"/>
      <c r="AM7638" s="340"/>
    </row>
    <row r="7639" spans="7:39" customFormat="1" ht="18.75">
      <c r="G7639" s="121"/>
      <c r="H7639" s="120"/>
      <c r="I7639" s="122"/>
      <c r="J7639" s="306"/>
      <c r="K7639" s="115"/>
      <c r="AM7639" s="340"/>
    </row>
    <row r="7640" spans="7:39" customFormat="1" ht="18.75">
      <c r="G7640" s="121"/>
      <c r="H7640" s="120"/>
      <c r="I7640" s="122"/>
      <c r="J7640" s="306"/>
      <c r="K7640" s="115"/>
      <c r="AM7640" s="340"/>
    </row>
    <row r="7641" spans="7:39" customFormat="1" ht="18.75">
      <c r="G7641" s="121"/>
      <c r="H7641" s="120"/>
      <c r="I7641" s="122"/>
      <c r="J7641" s="306"/>
      <c r="K7641" s="115"/>
      <c r="AM7641" s="340"/>
    </row>
    <row r="7642" spans="7:39" customFormat="1" ht="18.75">
      <c r="G7642" s="121"/>
      <c r="H7642" s="120"/>
      <c r="I7642" s="122"/>
      <c r="J7642" s="306"/>
      <c r="K7642" s="115"/>
      <c r="AM7642" s="340"/>
    </row>
    <row r="7643" spans="7:39" customFormat="1" ht="18.75">
      <c r="G7643" s="121"/>
      <c r="H7643" s="120"/>
      <c r="I7643" s="122"/>
      <c r="J7643" s="306"/>
      <c r="K7643" s="115"/>
      <c r="AM7643" s="340"/>
    </row>
    <row r="7644" spans="7:39" customFormat="1" ht="18.75">
      <c r="G7644" s="121"/>
      <c r="H7644" s="120"/>
      <c r="I7644" s="122"/>
      <c r="J7644" s="306"/>
      <c r="K7644" s="115"/>
      <c r="AM7644" s="340"/>
    </row>
    <row r="7645" spans="7:39" customFormat="1" ht="18.75">
      <c r="G7645" s="121"/>
      <c r="H7645" s="120"/>
      <c r="I7645" s="122"/>
      <c r="J7645" s="306"/>
      <c r="K7645" s="115"/>
      <c r="AM7645" s="340"/>
    </row>
    <row r="7646" spans="7:39" customFormat="1" ht="18.75">
      <c r="G7646" s="121"/>
      <c r="H7646" s="120"/>
      <c r="I7646" s="122"/>
      <c r="J7646" s="306"/>
      <c r="K7646" s="115"/>
      <c r="AM7646" s="340"/>
    </row>
    <row r="7647" spans="7:39" customFormat="1" ht="18.75">
      <c r="G7647" s="121"/>
      <c r="H7647" s="120"/>
      <c r="I7647" s="122"/>
      <c r="J7647" s="306"/>
      <c r="K7647" s="115"/>
      <c r="AM7647" s="340"/>
    </row>
    <row r="7648" spans="7:39" customFormat="1" ht="18.75">
      <c r="G7648" s="121"/>
      <c r="H7648" s="120"/>
      <c r="I7648" s="122"/>
      <c r="J7648" s="306"/>
      <c r="K7648" s="115"/>
      <c r="AM7648" s="340"/>
    </row>
    <row r="7649" spans="7:39" customFormat="1" ht="18.75">
      <c r="G7649" s="121"/>
      <c r="H7649" s="120"/>
      <c r="I7649" s="122"/>
      <c r="J7649" s="306"/>
      <c r="K7649" s="115"/>
      <c r="AM7649" s="340"/>
    </row>
    <row r="7650" spans="7:39" customFormat="1" ht="18.75">
      <c r="G7650" s="121"/>
      <c r="H7650" s="120"/>
      <c r="I7650" s="122"/>
      <c r="J7650" s="306"/>
      <c r="K7650" s="115"/>
      <c r="AM7650" s="340"/>
    </row>
    <row r="7651" spans="7:39" customFormat="1" ht="18.75">
      <c r="G7651" s="121"/>
      <c r="H7651" s="120"/>
      <c r="I7651" s="122"/>
      <c r="J7651" s="306"/>
      <c r="K7651" s="115"/>
      <c r="AM7651" s="340"/>
    </row>
    <row r="7652" spans="7:39" customFormat="1" ht="18.75">
      <c r="G7652" s="121"/>
      <c r="H7652" s="120"/>
      <c r="I7652" s="122"/>
      <c r="J7652" s="306"/>
      <c r="K7652" s="115"/>
      <c r="AM7652" s="340"/>
    </row>
    <row r="7653" spans="7:39" customFormat="1" ht="18.75">
      <c r="G7653" s="121"/>
      <c r="H7653" s="120"/>
      <c r="I7653" s="122"/>
      <c r="J7653" s="306"/>
      <c r="K7653" s="115"/>
      <c r="AM7653" s="340"/>
    </row>
    <row r="7654" spans="7:39" customFormat="1" ht="18.75">
      <c r="G7654" s="121"/>
      <c r="H7654" s="120"/>
      <c r="I7654" s="122"/>
      <c r="J7654" s="306"/>
      <c r="K7654" s="115"/>
      <c r="AM7654" s="340"/>
    </row>
    <row r="7655" spans="7:39" customFormat="1" ht="18.75">
      <c r="G7655" s="121"/>
      <c r="H7655" s="120"/>
      <c r="I7655" s="122"/>
      <c r="J7655" s="306"/>
      <c r="K7655" s="115"/>
      <c r="AM7655" s="340"/>
    </row>
    <row r="7656" spans="7:39" customFormat="1" ht="18.75">
      <c r="G7656" s="121"/>
      <c r="H7656" s="120"/>
      <c r="I7656" s="122"/>
      <c r="J7656" s="306"/>
      <c r="K7656" s="115"/>
      <c r="AM7656" s="340"/>
    </row>
    <row r="7657" spans="7:39" customFormat="1" ht="18.75">
      <c r="G7657" s="121"/>
      <c r="H7657" s="120"/>
      <c r="I7657" s="122"/>
      <c r="J7657" s="306"/>
      <c r="K7657" s="115"/>
      <c r="AM7657" s="340"/>
    </row>
    <row r="7658" spans="7:39" customFormat="1" ht="18.75">
      <c r="G7658" s="121"/>
      <c r="H7658" s="120"/>
      <c r="I7658" s="122"/>
      <c r="J7658" s="306"/>
      <c r="K7658" s="115"/>
      <c r="AM7658" s="340"/>
    </row>
    <row r="7659" spans="7:39" customFormat="1" ht="18.75">
      <c r="G7659" s="121"/>
      <c r="H7659" s="120"/>
      <c r="I7659" s="122"/>
      <c r="J7659" s="306"/>
      <c r="K7659" s="115"/>
      <c r="AM7659" s="340"/>
    </row>
    <row r="7660" spans="7:39" customFormat="1" ht="18.75">
      <c r="G7660" s="121"/>
      <c r="H7660" s="120"/>
      <c r="I7660" s="122"/>
      <c r="J7660" s="306"/>
      <c r="K7660" s="115"/>
      <c r="AM7660" s="340"/>
    </row>
    <row r="7661" spans="7:39" customFormat="1" ht="18.75">
      <c r="G7661" s="121"/>
      <c r="H7661" s="120"/>
      <c r="I7661" s="122"/>
      <c r="J7661" s="306"/>
      <c r="K7661" s="115"/>
      <c r="AM7661" s="340"/>
    </row>
    <row r="7662" spans="7:39" customFormat="1" ht="18.75">
      <c r="G7662" s="121"/>
      <c r="H7662" s="120"/>
      <c r="I7662" s="122"/>
      <c r="J7662" s="306"/>
      <c r="K7662" s="115"/>
      <c r="AM7662" s="340"/>
    </row>
    <row r="7663" spans="7:39" customFormat="1" ht="18.75">
      <c r="G7663" s="121"/>
      <c r="H7663" s="120"/>
      <c r="I7663" s="122"/>
      <c r="J7663" s="306"/>
      <c r="K7663" s="115"/>
      <c r="AM7663" s="340"/>
    </row>
    <row r="7664" spans="7:39" customFormat="1" ht="18.75">
      <c r="G7664" s="121"/>
      <c r="H7664" s="120"/>
      <c r="I7664" s="122"/>
      <c r="J7664" s="306"/>
      <c r="K7664" s="115"/>
      <c r="AM7664" s="340"/>
    </row>
    <row r="7665" spans="7:39" customFormat="1" ht="18.75">
      <c r="G7665" s="121"/>
      <c r="H7665" s="120"/>
      <c r="I7665" s="122"/>
      <c r="J7665" s="306"/>
      <c r="K7665" s="115"/>
      <c r="AM7665" s="340"/>
    </row>
    <row r="7666" spans="7:39" customFormat="1" ht="18.75">
      <c r="G7666" s="121"/>
      <c r="H7666" s="120"/>
      <c r="I7666" s="122"/>
      <c r="J7666" s="306"/>
      <c r="K7666" s="115"/>
      <c r="AM7666" s="340"/>
    </row>
    <row r="7667" spans="7:39" customFormat="1" ht="18.75">
      <c r="G7667" s="121"/>
      <c r="H7667" s="120"/>
      <c r="I7667" s="122"/>
      <c r="J7667" s="306"/>
      <c r="K7667" s="115"/>
      <c r="AM7667" s="340"/>
    </row>
    <row r="7668" spans="7:39" customFormat="1" ht="18.75">
      <c r="G7668" s="121"/>
      <c r="H7668" s="120"/>
      <c r="I7668" s="122"/>
      <c r="J7668" s="306"/>
      <c r="K7668" s="115"/>
      <c r="AM7668" s="340"/>
    </row>
    <row r="7669" spans="7:39" customFormat="1" ht="18.75">
      <c r="G7669" s="121"/>
      <c r="H7669" s="120"/>
      <c r="I7669" s="122"/>
      <c r="J7669" s="306"/>
      <c r="K7669" s="115"/>
      <c r="AM7669" s="340"/>
    </row>
    <row r="7670" spans="7:39" customFormat="1" ht="18.75">
      <c r="G7670" s="121"/>
      <c r="H7670" s="120"/>
      <c r="I7670" s="122"/>
      <c r="J7670" s="306"/>
      <c r="K7670" s="115"/>
      <c r="AM7670" s="340"/>
    </row>
    <row r="7671" spans="7:39" customFormat="1" ht="18.75">
      <c r="G7671" s="121"/>
      <c r="H7671" s="120"/>
      <c r="I7671" s="122"/>
      <c r="J7671" s="306"/>
      <c r="K7671" s="115"/>
      <c r="AM7671" s="340"/>
    </row>
    <row r="7672" spans="7:39" customFormat="1" ht="18.75">
      <c r="G7672" s="121"/>
      <c r="H7672" s="120"/>
      <c r="I7672" s="122"/>
      <c r="J7672" s="306"/>
      <c r="K7672" s="115"/>
      <c r="AM7672" s="340"/>
    </row>
    <row r="7673" spans="7:39" customFormat="1" ht="18.75">
      <c r="G7673" s="121"/>
      <c r="H7673" s="120"/>
      <c r="I7673" s="122"/>
      <c r="J7673" s="306"/>
      <c r="K7673" s="115"/>
      <c r="AM7673" s="340"/>
    </row>
    <row r="7674" spans="7:39" customFormat="1" ht="18.75">
      <c r="G7674" s="121"/>
      <c r="H7674" s="120"/>
      <c r="I7674" s="122"/>
      <c r="J7674" s="306"/>
      <c r="K7674" s="115"/>
      <c r="AM7674" s="340"/>
    </row>
    <row r="7675" spans="7:39" customFormat="1" ht="18.75">
      <c r="G7675" s="121"/>
      <c r="H7675" s="120"/>
      <c r="I7675" s="122"/>
      <c r="J7675" s="306"/>
      <c r="K7675" s="115"/>
      <c r="AM7675" s="340"/>
    </row>
    <row r="7676" spans="7:39" customFormat="1" ht="18.75">
      <c r="G7676" s="121"/>
      <c r="H7676" s="120"/>
      <c r="I7676" s="122"/>
      <c r="J7676" s="306"/>
      <c r="K7676" s="115"/>
      <c r="AM7676" s="340"/>
    </row>
    <row r="7677" spans="7:39" customFormat="1" ht="18.75">
      <c r="G7677" s="121"/>
      <c r="H7677" s="120"/>
      <c r="I7677" s="122"/>
      <c r="J7677" s="306"/>
      <c r="K7677" s="115"/>
      <c r="AM7677" s="340"/>
    </row>
    <row r="7678" spans="7:39" customFormat="1" ht="18.75">
      <c r="G7678" s="121"/>
      <c r="H7678" s="120"/>
      <c r="I7678" s="122"/>
      <c r="J7678" s="306"/>
      <c r="K7678" s="115"/>
      <c r="AM7678" s="340"/>
    </row>
    <row r="7679" spans="7:39" customFormat="1" ht="18.75">
      <c r="G7679" s="121"/>
      <c r="H7679" s="120"/>
      <c r="I7679" s="122"/>
      <c r="J7679" s="306"/>
      <c r="K7679" s="115"/>
      <c r="AM7679" s="340"/>
    </row>
    <row r="7680" spans="7:39" customFormat="1" ht="18.75">
      <c r="G7680" s="121"/>
      <c r="H7680" s="120"/>
      <c r="I7680" s="122"/>
      <c r="J7680" s="306"/>
      <c r="K7680" s="115"/>
      <c r="AM7680" s="340"/>
    </row>
    <row r="7681" spans="7:39" customFormat="1" ht="18.75">
      <c r="G7681" s="121"/>
      <c r="H7681" s="120"/>
      <c r="I7681" s="122"/>
      <c r="J7681" s="306"/>
      <c r="K7681" s="115"/>
      <c r="AM7681" s="340"/>
    </row>
    <row r="7682" spans="7:39" customFormat="1" ht="18.75">
      <c r="G7682" s="121"/>
      <c r="H7682" s="120"/>
      <c r="I7682" s="122"/>
      <c r="J7682" s="306"/>
      <c r="K7682" s="115"/>
      <c r="AM7682" s="340"/>
    </row>
    <row r="7683" spans="7:39" customFormat="1" ht="18.75">
      <c r="G7683" s="121"/>
      <c r="H7683" s="120"/>
      <c r="I7683" s="122"/>
      <c r="J7683" s="306"/>
      <c r="K7683" s="115"/>
      <c r="AM7683" s="340"/>
    </row>
    <row r="7684" spans="7:39" customFormat="1" ht="18.75">
      <c r="G7684" s="121"/>
      <c r="H7684" s="120"/>
      <c r="I7684" s="122"/>
      <c r="J7684" s="306"/>
      <c r="K7684" s="115"/>
      <c r="AM7684" s="340"/>
    </row>
    <row r="7685" spans="7:39" customFormat="1" ht="18.75">
      <c r="G7685" s="121"/>
      <c r="H7685" s="120"/>
      <c r="I7685" s="122"/>
      <c r="J7685" s="306"/>
      <c r="K7685" s="115"/>
      <c r="AM7685" s="340"/>
    </row>
    <row r="7686" spans="7:39" customFormat="1" ht="18.75">
      <c r="G7686" s="121"/>
      <c r="H7686" s="120"/>
      <c r="I7686" s="122"/>
      <c r="J7686" s="306"/>
      <c r="K7686" s="115"/>
      <c r="AM7686" s="340"/>
    </row>
    <row r="7687" spans="7:39" customFormat="1" ht="18.75">
      <c r="G7687" s="121"/>
      <c r="H7687" s="120"/>
      <c r="I7687" s="122"/>
      <c r="J7687" s="306"/>
      <c r="K7687" s="115"/>
      <c r="AM7687" s="340"/>
    </row>
    <row r="7688" spans="7:39" customFormat="1" ht="18.75">
      <c r="G7688" s="121"/>
      <c r="H7688" s="120"/>
      <c r="I7688" s="122"/>
      <c r="J7688" s="306"/>
      <c r="K7688" s="115"/>
      <c r="AM7688" s="340"/>
    </row>
    <row r="7689" spans="7:39" customFormat="1" ht="18.75">
      <c r="G7689" s="121"/>
      <c r="H7689" s="120"/>
      <c r="I7689" s="122"/>
      <c r="J7689" s="306"/>
      <c r="K7689" s="115"/>
      <c r="AM7689" s="340"/>
    </row>
    <row r="7690" spans="7:39" customFormat="1" ht="18.75">
      <c r="G7690" s="121"/>
      <c r="H7690" s="120"/>
      <c r="I7690" s="122"/>
      <c r="J7690" s="306"/>
      <c r="K7690" s="115"/>
      <c r="AM7690" s="340"/>
    </row>
    <row r="7691" spans="7:39" customFormat="1" ht="18.75">
      <c r="G7691" s="121"/>
      <c r="H7691" s="120"/>
      <c r="I7691" s="122"/>
      <c r="J7691" s="306"/>
      <c r="K7691" s="115"/>
      <c r="AM7691" s="340"/>
    </row>
    <row r="7692" spans="7:39" customFormat="1" ht="18.75">
      <c r="G7692" s="121"/>
      <c r="H7692" s="120"/>
      <c r="I7692" s="122"/>
      <c r="J7692" s="306"/>
      <c r="K7692" s="115"/>
      <c r="AM7692" s="340"/>
    </row>
    <row r="7693" spans="7:39" customFormat="1" ht="18.75">
      <c r="G7693" s="121"/>
      <c r="H7693" s="120"/>
      <c r="I7693" s="122"/>
      <c r="J7693" s="306"/>
      <c r="K7693" s="115"/>
      <c r="AM7693" s="340"/>
    </row>
    <row r="7694" spans="7:39" customFormat="1" ht="18.75">
      <c r="G7694" s="121"/>
      <c r="H7694" s="120"/>
      <c r="I7694" s="122"/>
      <c r="J7694" s="306"/>
      <c r="K7694" s="115"/>
      <c r="AM7694" s="340"/>
    </row>
    <row r="7695" spans="7:39" customFormat="1" ht="18.75">
      <c r="G7695" s="121"/>
      <c r="H7695" s="120"/>
      <c r="I7695" s="122"/>
      <c r="J7695" s="306"/>
      <c r="K7695" s="115"/>
      <c r="AM7695" s="340"/>
    </row>
    <row r="7696" spans="7:39" customFormat="1" ht="18.75">
      <c r="G7696" s="121"/>
      <c r="H7696" s="120"/>
      <c r="I7696" s="122"/>
      <c r="J7696" s="306"/>
      <c r="K7696" s="115"/>
      <c r="AM7696" s="340"/>
    </row>
    <row r="7697" spans="7:39" customFormat="1" ht="18.75">
      <c r="G7697" s="121"/>
      <c r="H7697" s="120"/>
      <c r="I7697" s="122"/>
      <c r="J7697" s="306"/>
      <c r="K7697" s="115"/>
      <c r="AM7697" s="340"/>
    </row>
    <row r="7698" spans="7:39" customFormat="1" ht="18.75">
      <c r="G7698" s="121"/>
      <c r="H7698" s="120"/>
      <c r="I7698" s="122"/>
      <c r="J7698" s="306"/>
      <c r="K7698" s="115"/>
      <c r="AM7698" s="340"/>
    </row>
    <row r="7699" spans="7:39" customFormat="1" ht="18.75">
      <c r="G7699" s="121"/>
      <c r="H7699" s="120"/>
      <c r="I7699" s="122"/>
      <c r="J7699" s="306"/>
      <c r="K7699" s="115"/>
      <c r="AM7699" s="340"/>
    </row>
    <row r="7700" spans="7:39" customFormat="1" ht="18.75">
      <c r="G7700" s="121"/>
      <c r="H7700" s="120"/>
      <c r="I7700" s="122"/>
      <c r="J7700" s="306"/>
      <c r="K7700" s="115"/>
      <c r="AM7700" s="340"/>
    </row>
    <row r="7701" spans="7:39" customFormat="1" ht="18.75">
      <c r="G7701" s="121"/>
      <c r="H7701" s="120"/>
      <c r="I7701" s="122"/>
      <c r="J7701" s="306"/>
      <c r="K7701" s="115"/>
      <c r="AM7701" s="340"/>
    </row>
    <row r="7702" spans="7:39" customFormat="1" ht="18.75">
      <c r="G7702" s="121"/>
      <c r="H7702" s="120"/>
      <c r="I7702" s="122"/>
      <c r="J7702" s="306"/>
      <c r="K7702" s="115"/>
      <c r="AM7702" s="340"/>
    </row>
    <row r="7703" spans="7:39" customFormat="1" ht="18.75">
      <c r="G7703" s="121"/>
      <c r="H7703" s="120"/>
      <c r="I7703" s="122"/>
      <c r="J7703" s="306"/>
      <c r="K7703" s="115"/>
      <c r="AM7703" s="340"/>
    </row>
    <row r="7704" spans="7:39" customFormat="1" ht="18.75">
      <c r="G7704" s="121"/>
      <c r="H7704" s="120"/>
      <c r="I7704" s="122"/>
      <c r="J7704" s="306"/>
      <c r="K7704" s="115"/>
      <c r="AM7704" s="340"/>
    </row>
    <row r="7705" spans="7:39" customFormat="1" ht="18.75">
      <c r="G7705" s="121"/>
      <c r="H7705" s="120"/>
      <c r="I7705" s="122"/>
      <c r="J7705" s="306"/>
      <c r="K7705" s="115"/>
      <c r="AM7705" s="340"/>
    </row>
    <row r="7706" spans="7:39" customFormat="1" ht="18.75">
      <c r="G7706" s="121"/>
      <c r="H7706" s="120"/>
      <c r="I7706" s="122"/>
      <c r="J7706" s="306"/>
      <c r="K7706" s="115"/>
      <c r="AM7706" s="340"/>
    </row>
    <row r="7707" spans="7:39" customFormat="1" ht="18.75">
      <c r="G7707" s="121"/>
      <c r="H7707" s="120"/>
      <c r="I7707" s="122"/>
      <c r="J7707" s="306"/>
      <c r="K7707" s="115"/>
      <c r="AM7707" s="340"/>
    </row>
    <row r="7708" spans="7:39" customFormat="1" ht="18.75">
      <c r="G7708" s="121"/>
      <c r="H7708" s="120"/>
      <c r="I7708" s="122"/>
      <c r="J7708" s="306"/>
      <c r="K7708" s="115"/>
      <c r="AM7708" s="340"/>
    </row>
    <row r="7709" spans="7:39" customFormat="1" ht="18.75">
      <c r="G7709" s="121"/>
      <c r="H7709" s="120"/>
      <c r="I7709" s="122"/>
      <c r="J7709" s="306"/>
      <c r="K7709" s="115"/>
      <c r="AM7709" s="340"/>
    </row>
    <row r="7710" spans="7:39" customFormat="1" ht="18.75">
      <c r="G7710" s="121"/>
      <c r="H7710" s="120"/>
      <c r="I7710" s="122"/>
      <c r="J7710" s="306"/>
      <c r="K7710" s="115"/>
      <c r="AM7710" s="340"/>
    </row>
    <row r="7711" spans="7:39" customFormat="1" ht="18.75">
      <c r="G7711" s="121"/>
      <c r="H7711" s="120"/>
      <c r="I7711" s="122"/>
      <c r="J7711" s="306"/>
      <c r="K7711" s="115"/>
      <c r="AM7711" s="340"/>
    </row>
    <row r="7712" spans="7:39" customFormat="1" ht="18.75">
      <c r="G7712" s="121"/>
      <c r="H7712" s="120"/>
      <c r="I7712" s="122"/>
      <c r="J7712" s="306"/>
      <c r="K7712" s="115"/>
      <c r="AM7712" s="340"/>
    </row>
    <row r="7713" spans="7:39" customFormat="1" ht="18.75">
      <c r="G7713" s="121"/>
      <c r="H7713" s="120"/>
      <c r="I7713" s="122"/>
      <c r="J7713" s="306"/>
      <c r="K7713" s="115"/>
      <c r="AM7713" s="340"/>
    </row>
    <row r="7714" spans="7:39" customFormat="1" ht="18.75">
      <c r="G7714" s="121"/>
      <c r="H7714" s="120"/>
      <c r="I7714" s="122"/>
      <c r="J7714" s="306"/>
      <c r="K7714" s="115"/>
      <c r="AM7714" s="340"/>
    </row>
    <row r="7715" spans="7:39" customFormat="1" ht="18.75">
      <c r="G7715" s="121"/>
      <c r="H7715" s="120"/>
      <c r="I7715" s="122"/>
      <c r="J7715" s="306"/>
      <c r="K7715" s="115"/>
      <c r="AM7715" s="340"/>
    </row>
    <row r="7716" spans="7:39" customFormat="1" ht="18.75">
      <c r="G7716" s="121"/>
      <c r="H7716" s="120"/>
      <c r="I7716" s="122"/>
      <c r="J7716" s="306"/>
      <c r="K7716" s="115"/>
      <c r="AM7716" s="340"/>
    </row>
    <row r="7717" spans="7:39" customFormat="1" ht="18.75">
      <c r="G7717" s="121"/>
      <c r="H7717" s="120"/>
      <c r="I7717" s="122"/>
      <c r="J7717" s="306"/>
      <c r="K7717" s="115"/>
      <c r="AM7717" s="340"/>
    </row>
    <row r="7718" spans="7:39" customFormat="1" ht="18.75">
      <c r="G7718" s="121"/>
      <c r="H7718" s="120"/>
      <c r="I7718" s="122"/>
      <c r="J7718" s="306"/>
      <c r="K7718" s="115"/>
      <c r="AM7718" s="340"/>
    </row>
    <row r="7719" spans="7:39" customFormat="1" ht="18.75">
      <c r="G7719" s="121"/>
      <c r="H7719" s="120"/>
      <c r="I7719" s="122"/>
      <c r="J7719" s="306"/>
      <c r="K7719" s="115"/>
      <c r="AM7719" s="340"/>
    </row>
    <row r="7720" spans="7:39" customFormat="1" ht="18.75">
      <c r="G7720" s="121"/>
      <c r="H7720" s="120"/>
      <c r="I7720" s="122"/>
      <c r="J7720" s="306"/>
      <c r="K7720" s="115"/>
      <c r="AM7720" s="340"/>
    </row>
    <row r="7721" spans="7:39" customFormat="1" ht="18.75">
      <c r="G7721" s="121"/>
      <c r="H7721" s="120"/>
      <c r="I7721" s="122"/>
      <c r="J7721" s="306"/>
      <c r="K7721" s="115"/>
      <c r="AM7721" s="340"/>
    </row>
    <row r="7722" spans="7:39" customFormat="1" ht="18.75">
      <c r="G7722" s="121"/>
      <c r="H7722" s="120"/>
      <c r="I7722" s="122"/>
      <c r="J7722" s="306"/>
      <c r="K7722" s="115"/>
      <c r="AM7722" s="340"/>
    </row>
    <row r="7723" spans="7:39" customFormat="1" ht="18.75">
      <c r="G7723" s="121"/>
      <c r="H7723" s="120"/>
      <c r="I7723" s="122"/>
      <c r="J7723" s="306"/>
      <c r="K7723" s="115"/>
      <c r="AM7723" s="340"/>
    </row>
    <row r="7724" spans="7:39" customFormat="1" ht="18.75">
      <c r="G7724" s="121"/>
      <c r="H7724" s="120"/>
      <c r="I7724" s="122"/>
      <c r="J7724" s="306"/>
      <c r="K7724" s="115"/>
      <c r="AM7724" s="340"/>
    </row>
    <row r="7725" spans="7:39" customFormat="1" ht="18.75">
      <c r="G7725" s="121"/>
      <c r="H7725" s="120"/>
      <c r="I7725" s="122"/>
      <c r="J7725" s="306"/>
      <c r="K7725" s="115"/>
      <c r="AM7725" s="340"/>
    </row>
    <row r="7726" spans="7:39" customFormat="1" ht="18.75">
      <c r="G7726" s="121"/>
      <c r="H7726" s="120"/>
      <c r="I7726" s="122"/>
      <c r="J7726" s="306"/>
      <c r="K7726" s="115"/>
      <c r="AM7726" s="340"/>
    </row>
    <row r="7727" spans="7:39" customFormat="1" ht="18.75">
      <c r="G7727" s="121"/>
      <c r="H7727" s="120"/>
      <c r="I7727" s="122"/>
      <c r="J7727" s="306"/>
      <c r="K7727" s="115"/>
      <c r="AM7727" s="340"/>
    </row>
    <row r="7728" spans="7:39" customFormat="1" ht="18.75">
      <c r="G7728" s="121"/>
      <c r="H7728" s="120"/>
      <c r="I7728" s="122"/>
      <c r="J7728" s="306"/>
      <c r="K7728" s="115"/>
      <c r="AM7728" s="340"/>
    </row>
    <row r="7729" spans="7:39" customFormat="1" ht="18.75">
      <c r="G7729" s="121"/>
      <c r="H7729" s="120"/>
      <c r="I7729" s="122"/>
      <c r="J7729" s="306"/>
      <c r="K7729" s="115"/>
      <c r="AM7729" s="340"/>
    </row>
    <row r="7730" spans="7:39" customFormat="1" ht="18.75">
      <c r="G7730" s="121"/>
      <c r="H7730" s="120"/>
      <c r="I7730" s="122"/>
      <c r="J7730" s="306"/>
      <c r="K7730" s="115"/>
      <c r="AM7730" s="340"/>
    </row>
    <row r="7731" spans="7:39" customFormat="1" ht="18.75">
      <c r="G7731" s="121"/>
      <c r="H7731" s="120"/>
      <c r="I7731" s="122"/>
      <c r="J7731" s="306"/>
      <c r="K7731" s="115"/>
      <c r="AM7731" s="340"/>
    </row>
    <row r="7732" spans="7:39" customFormat="1" ht="18.75">
      <c r="G7732" s="121"/>
      <c r="H7732" s="120"/>
      <c r="I7732" s="122"/>
      <c r="J7732" s="306"/>
      <c r="K7732" s="115"/>
      <c r="AM7732" s="340"/>
    </row>
    <row r="7733" spans="7:39" customFormat="1" ht="18.75">
      <c r="G7733" s="121"/>
      <c r="H7733" s="120"/>
      <c r="I7733" s="122"/>
      <c r="J7733" s="306"/>
      <c r="K7733" s="115"/>
      <c r="AM7733" s="340"/>
    </row>
    <row r="7734" spans="7:39" customFormat="1" ht="18.75">
      <c r="G7734" s="121"/>
      <c r="H7734" s="120"/>
      <c r="I7734" s="122"/>
      <c r="J7734" s="306"/>
      <c r="K7734" s="115"/>
      <c r="AM7734" s="340"/>
    </row>
    <row r="7735" spans="7:39" customFormat="1" ht="18.75">
      <c r="G7735" s="121"/>
      <c r="H7735" s="120"/>
      <c r="I7735" s="122"/>
      <c r="J7735" s="306"/>
      <c r="K7735" s="115"/>
      <c r="AM7735" s="340"/>
    </row>
    <row r="7736" spans="7:39" customFormat="1" ht="18.75">
      <c r="G7736" s="121"/>
      <c r="H7736" s="120"/>
      <c r="I7736" s="122"/>
      <c r="J7736" s="306"/>
      <c r="K7736" s="115"/>
      <c r="AM7736" s="340"/>
    </row>
    <row r="7737" spans="7:39" customFormat="1" ht="18.75">
      <c r="G7737" s="121"/>
      <c r="H7737" s="120"/>
      <c r="I7737" s="122"/>
      <c r="J7737" s="306"/>
      <c r="K7737" s="115"/>
      <c r="AM7737" s="340"/>
    </row>
    <row r="7738" spans="7:39" customFormat="1" ht="18.75">
      <c r="G7738" s="121"/>
      <c r="H7738" s="120"/>
      <c r="I7738" s="122"/>
      <c r="J7738" s="306"/>
      <c r="K7738" s="115"/>
      <c r="AM7738" s="340"/>
    </row>
    <row r="7739" spans="7:39" customFormat="1" ht="18.75">
      <c r="G7739" s="121"/>
      <c r="H7739" s="120"/>
      <c r="I7739" s="122"/>
      <c r="J7739" s="306"/>
      <c r="K7739" s="115"/>
      <c r="AM7739" s="340"/>
    </row>
    <row r="7740" spans="7:39" customFormat="1" ht="18.75">
      <c r="G7740" s="121"/>
      <c r="H7740" s="120"/>
      <c r="I7740" s="122"/>
      <c r="J7740" s="306"/>
      <c r="K7740" s="115"/>
      <c r="AM7740" s="340"/>
    </row>
    <row r="7741" spans="7:39" customFormat="1" ht="18.75">
      <c r="G7741" s="121"/>
      <c r="H7741" s="120"/>
      <c r="I7741" s="122"/>
      <c r="J7741" s="306"/>
      <c r="K7741" s="115"/>
      <c r="AM7741" s="340"/>
    </row>
    <row r="7742" spans="7:39" customFormat="1" ht="18.75">
      <c r="G7742" s="121"/>
      <c r="H7742" s="120"/>
      <c r="I7742" s="122"/>
      <c r="J7742" s="306"/>
      <c r="K7742" s="115"/>
      <c r="AM7742" s="340"/>
    </row>
    <row r="7743" spans="7:39" customFormat="1" ht="18.75">
      <c r="G7743" s="121"/>
      <c r="H7743" s="120"/>
      <c r="I7743" s="122"/>
      <c r="J7743" s="306"/>
      <c r="K7743" s="115"/>
      <c r="AM7743" s="340"/>
    </row>
    <row r="7744" spans="7:39" customFormat="1" ht="18.75">
      <c r="G7744" s="121"/>
      <c r="H7744" s="120"/>
      <c r="I7744" s="122"/>
      <c r="J7744" s="306"/>
      <c r="K7744" s="115"/>
      <c r="AM7744" s="340"/>
    </row>
    <row r="7745" spans="7:39" customFormat="1" ht="18.75">
      <c r="G7745" s="121"/>
      <c r="H7745" s="120"/>
      <c r="I7745" s="122"/>
      <c r="J7745" s="306"/>
      <c r="K7745" s="115"/>
      <c r="AM7745" s="340"/>
    </row>
    <row r="7746" spans="7:39" customFormat="1" ht="18.75">
      <c r="G7746" s="121"/>
      <c r="H7746" s="120"/>
      <c r="I7746" s="122"/>
      <c r="J7746" s="306"/>
      <c r="K7746" s="115"/>
      <c r="AM7746" s="340"/>
    </row>
    <row r="7747" spans="7:39" customFormat="1" ht="18.75">
      <c r="G7747" s="121"/>
      <c r="H7747" s="120"/>
      <c r="I7747" s="122"/>
      <c r="J7747" s="306"/>
      <c r="K7747" s="115"/>
      <c r="AM7747" s="340"/>
    </row>
    <row r="7748" spans="7:39" customFormat="1" ht="18.75">
      <c r="G7748" s="121"/>
      <c r="H7748" s="120"/>
      <c r="I7748" s="122"/>
      <c r="J7748" s="306"/>
      <c r="K7748" s="115"/>
      <c r="AM7748" s="340"/>
    </row>
    <row r="7749" spans="7:39" customFormat="1" ht="18.75">
      <c r="G7749" s="121"/>
      <c r="H7749" s="120"/>
      <c r="I7749" s="122"/>
      <c r="J7749" s="306"/>
      <c r="K7749" s="115"/>
      <c r="AM7749" s="340"/>
    </row>
    <row r="7750" spans="7:39" customFormat="1" ht="18.75">
      <c r="G7750" s="121"/>
      <c r="H7750" s="120"/>
      <c r="I7750" s="122"/>
      <c r="J7750" s="306"/>
      <c r="K7750" s="115"/>
      <c r="AM7750" s="340"/>
    </row>
    <row r="7751" spans="7:39" customFormat="1" ht="18.75">
      <c r="G7751" s="121"/>
      <c r="H7751" s="120"/>
      <c r="I7751" s="122"/>
      <c r="J7751" s="306"/>
      <c r="K7751" s="115"/>
      <c r="AM7751" s="340"/>
    </row>
    <row r="7752" spans="7:39" customFormat="1" ht="18.75">
      <c r="G7752" s="121"/>
      <c r="H7752" s="120"/>
      <c r="I7752" s="122"/>
      <c r="J7752" s="306"/>
      <c r="K7752" s="115"/>
      <c r="AM7752" s="340"/>
    </row>
    <row r="7753" spans="7:39" customFormat="1" ht="18.75">
      <c r="G7753" s="121"/>
      <c r="H7753" s="120"/>
      <c r="I7753" s="122"/>
      <c r="J7753" s="306"/>
      <c r="K7753" s="115"/>
      <c r="AM7753" s="340"/>
    </row>
    <row r="7754" spans="7:39" customFormat="1" ht="18.75">
      <c r="G7754" s="121"/>
      <c r="H7754" s="120"/>
      <c r="I7754" s="122"/>
      <c r="J7754" s="306"/>
      <c r="K7754" s="115"/>
      <c r="AM7754" s="340"/>
    </row>
    <row r="7755" spans="7:39" customFormat="1" ht="18.75">
      <c r="G7755" s="121"/>
      <c r="H7755" s="120"/>
      <c r="I7755" s="122"/>
      <c r="J7755" s="306"/>
      <c r="K7755" s="115"/>
      <c r="AM7755" s="340"/>
    </row>
    <row r="7756" spans="7:39" customFormat="1" ht="18.75">
      <c r="G7756" s="121"/>
      <c r="H7756" s="120"/>
      <c r="I7756" s="122"/>
      <c r="J7756" s="306"/>
      <c r="K7756" s="115"/>
      <c r="AM7756" s="340"/>
    </row>
    <row r="7757" spans="7:39" customFormat="1" ht="18.75">
      <c r="G7757" s="121"/>
      <c r="H7757" s="120"/>
      <c r="I7757" s="122"/>
      <c r="J7757" s="306"/>
      <c r="K7757" s="115"/>
      <c r="AM7757" s="340"/>
    </row>
    <row r="7758" spans="7:39" customFormat="1" ht="18.75">
      <c r="G7758" s="121"/>
      <c r="H7758" s="120"/>
      <c r="I7758" s="122"/>
      <c r="J7758" s="306"/>
      <c r="K7758" s="115"/>
      <c r="AM7758" s="340"/>
    </row>
    <row r="7759" spans="7:39" customFormat="1" ht="18.75">
      <c r="G7759" s="121"/>
      <c r="H7759" s="120"/>
      <c r="I7759" s="122"/>
      <c r="J7759" s="306"/>
      <c r="K7759" s="115"/>
      <c r="AM7759" s="340"/>
    </row>
    <row r="7760" spans="7:39" customFormat="1" ht="18.75">
      <c r="G7760" s="121"/>
      <c r="H7760" s="120"/>
      <c r="I7760" s="122"/>
      <c r="J7760" s="306"/>
      <c r="K7760" s="115"/>
      <c r="AM7760" s="340"/>
    </row>
    <row r="7761" spans="7:39" customFormat="1" ht="18.75">
      <c r="G7761" s="121"/>
      <c r="H7761" s="120"/>
      <c r="I7761" s="122"/>
      <c r="J7761" s="306"/>
      <c r="K7761" s="115"/>
      <c r="AM7761" s="340"/>
    </row>
    <row r="7762" spans="7:39" customFormat="1" ht="18.75">
      <c r="G7762" s="121"/>
      <c r="H7762" s="120"/>
      <c r="I7762" s="122"/>
      <c r="J7762" s="306"/>
      <c r="K7762" s="115"/>
      <c r="AM7762" s="340"/>
    </row>
    <row r="7763" spans="7:39" customFormat="1" ht="18.75">
      <c r="G7763" s="121"/>
      <c r="H7763" s="120"/>
      <c r="I7763" s="122"/>
      <c r="J7763" s="306"/>
      <c r="K7763" s="115"/>
      <c r="AM7763" s="340"/>
    </row>
    <row r="7764" spans="7:39" customFormat="1" ht="18.75">
      <c r="G7764" s="121"/>
      <c r="H7764" s="120"/>
      <c r="I7764" s="122"/>
      <c r="J7764" s="306"/>
      <c r="K7764" s="115"/>
      <c r="AM7764" s="340"/>
    </row>
    <row r="7765" spans="7:39" customFormat="1" ht="18.75">
      <c r="G7765" s="121"/>
      <c r="H7765" s="120"/>
      <c r="I7765" s="122"/>
      <c r="J7765" s="306"/>
      <c r="K7765" s="115"/>
      <c r="AM7765" s="340"/>
    </row>
    <row r="7766" spans="7:39" customFormat="1" ht="18.75">
      <c r="G7766" s="121"/>
      <c r="H7766" s="120"/>
      <c r="I7766" s="122"/>
      <c r="J7766" s="306"/>
      <c r="K7766" s="115"/>
      <c r="AM7766" s="340"/>
    </row>
    <row r="7767" spans="7:39" customFormat="1" ht="18.75">
      <c r="G7767" s="121"/>
      <c r="H7767" s="120"/>
      <c r="I7767" s="122"/>
      <c r="J7767" s="306"/>
      <c r="K7767" s="115"/>
      <c r="AM7767" s="340"/>
    </row>
    <row r="7768" spans="7:39" customFormat="1" ht="18.75">
      <c r="G7768" s="121"/>
      <c r="H7768" s="120"/>
      <c r="I7768" s="122"/>
      <c r="J7768" s="306"/>
      <c r="K7768" s="115"/>
      <c r="AM7768" s="340"/>
    </row>
    <row r="7769" spans="7:39" customFormat="1" ht="18.75">
      <c r="G7769" s="121"/>
      <c r="H7769" s="120"/>
      <c r="I7769" s="122"/>
      <c r="J7769" s="306"/>
      <c r="K7769" s="115"/>
      <c r="AM7769" s="340"/>
    </row>
    <row r="7770" spans="7:39" customFormat="1" ht="18.75">
      <c r="G7770" s="121"/>
      <c r="H7770" s="120"/>
      <c r="I7770" s="122"/>
      <c r="J7770" s="306"/>
      <c r="K7770" s="115"/>
      <c r="AM7770" s="340"/>
    </row>
    <row r="7771" spans="7:39" customFormat="1" ht="18.75">
      <c r="G7771" s="121"/>
      <c r="H7771" s="120"/>
      <c r="I7771" s="122"/>
      <c r="J7771" s="306"/>
      <c r="K7771" s="115"/>
      <c r="AM7771" s="340"/>
    </row>
    <row r="7772" spans="7:39" customFormat="1" ht="18.75">
      <c r="G7772" s="121"/>
      <c r="H7772" s="120"/>
      <c r="I7772" s="122"/>
      <c r="J7772" s="306"/>
      <c r="K7772" s="115"/>
      <c r="AM7772" s="340"/>
    </row>
    <row r="7773" spans="7:39" customFormat="1" ht="18.75">
      <c r="G7773" s="121"/>
      <c r="H7773" s="120"/>
      <c r="I7773" s="122"/>
      <c r="J7773" s="306"/>
      <c r="K7773" s="115"/>
      <c r="AM7773" s="340"/>
    </row>
    <row r="7774" spans="7:39" customFormat="1" ht="18.75">
      <c r="G7774" s="121"/>
      <c r="H7774" s="120"/>
      <c r="I7774" s="122"/>
      <c r="J7774" s="306"/>
      <c r="K7774" s="115"/>
      <c r="AM7774" s="340"/>
    </row>
    <row r="7775" spans="7:39" customFormat="1" ht="18.75">
      <c r="G7775" s="121"/>
      <c r="H7775" s="120"/>
      <c r="I7775" s="122"/>
      <c r="J7775" s="306"/>
      <c r="K7775" s="115"/>
      <c r="AM7775" s="340"/>
    </row>
    <row r="7776" spans="7:39" customFormat="1" ht="18.75">
      <c r="G7776" s="121"/>
      <c r="H7776" s="120"/>
      <c r="I7776" s="122"/>
      <c r="J7776" s="306"/>
      <c r="K7776" s="115"/>
      <c r="AM7776" s="340"/>
    </row>
    <row r="7777" spans="7:39" customFormat="1" ht="18.75">
      <c r="G7777" s="121"/>
      <c r="H7777" s="120"/>
      <c r="I7777" s="122"/>
      <c r="J7777" s="306"/>
      <c r="K7777" s="115"/>
      <c r="AM7777" s="340"/>
    </row>
    <row r="7778" spans="7:39" customFormat="1" ht="18.75">
      <c r="G7778" s="121"/>
      <c r="H7778" s="120"/>
      <c r="I7778" s="122"/>
      <c r="J7778" s="306"/>
      <c r="K7778" s="115"/>
      <c r="AM7778" s="340"/>
    </row>
    <row r="7779" spans="7:39" customFormat="1" ht="18.75">
      <c r="G7779" s="121"/>
      <c r="H7779" s="120"/>
      <c r="I7779" s="122"/>
      <c r="J7779" s="306"/>
      <c r="K7779" s="115"/>
      <c r="AM7779" s="340"/>
    </row>
    <row r="7780" spans="7:39" customFormat="1" ht="18.75">
      <c r="G7780" s="121"/>
      <c r="H7780" s="120"/>
      <c r="I7780" s="122"/>
      <c r="J7780" s="306"/>
      <c r="K7780" s="115"/>
      <c r="AM7780" s="340"/>
    </row>
    <row r="7781" spans="7:39" customFormat="1" ht="18.75">
      <c r="G7781" s="121"/>
      <c r="H7781" s="120"/>
      <c r="I7781" s="122"/>
      <c r="J7781" s="306"/>
      <c r="K7781" s="115"/>
      <c r="AM7781" s="340"/>
    </row>
    <row r="7782" spans="7:39" customFormat="1" ht="18.75">
      <c r="G7782" s="121"/>
      <c r="H7782" s="120"/>
      <c r="I7782" s="122"/>
      <c r="J7782" s="306"/>
      <c r="K7782" s="115"/>
      <c r="AM7782" s="340"/>
    </row>
    <row r="7783" spans="7:39" customFormat="1" ht="18.75">
      <c r="G7783" s="121"/>
      <c r="H7783" s="120"/>
      <c r="I7783" s="122"/>
      <c r="J7783" s="306"/>
      <c r="K7783" s="115"/>
      <c r="AM7783" s="340"/>
    </row>
    <row r="7784" spans="7:39" customFormat="1" ht="18.75">
      <c r="G7784" s="121"/>
      <c r="H7784" s="120"/>
      <c r="I7784" s="122"/>
      <c r="J7784" s="306"/>
      <c r="K7784" s="115"/>
      <c r="AM7784" s="340"/>
    </row>
    <row r="7785" spans="7:39" customFormat="1" ht="18.75">
      <c r="G7785" s="121"/>
      <c r="H7785" s="120"/>
      <c r="I7785" s="122"/>
      <c r="J7785" s="306"/>
      <c r="K7785" s="115"/>
      <c r="AM7785" s="340"/>
    </row>
    <row r="7786" spans="7:39" customFormat="1" ht="18.75">
      <c r="G7786" s="121"/>
      <c r="H7786" s="120"/>
      <c r="I7786" s="122"/>
      <c r="J7786" s="306"/>
      <c r="K7786" s="115"/>
      <c r="AM7786" s="340"/>
    </row>
    <row r="7787" spans="7:39" customFormat="1" ht="18.75">
      <c r="G7787" s="121"/>
      <c r="H7787" s="120"/>
      <c r="I7787" s="122"/>
      <c r="J7787" s="306"/>
      <c r="K7787" s="115"/>
      <c r="AM7787" s="340"/>
    </row>
    <row r="7788" spans="7:39" customFormat="1" ht="18.75">
      <c r="G7788" s="121"/>
      <c r="H7788" s="120"/>
      <c r="I7788" s="122"/>
      <c r="J7788" s="306"/>
      <c r="K7788" s="115"/>
      <c r="AM7788" s="340"/>
    </row>
    <row r="7789" spans="7:39" customFormat="1" ht="18.75">
      <c r="G7789" s="121"/>
      <c r="H7789" s="120"/>
      <c r="I7789" s="122"/>
      <c r="J7789" s="306"/>
      <c r="K7789" s="115"/>
      <c r="AM7789" s="340"/>
    </row>
    <row r="7790" spans="7:39" customFormat="1" ht="18.75">
      <c r="G7790" s="121"/>
      <c r="H7790" s="120"/>
      <c r="I7790" s="122"/>
      <c r="J7790" s="306"/>
      <c r="K7790" s="115"/>
      <c r="AM7790" s="340"/>
    </row>
    <row r="7791" spans="7:39" customFormat="1" ht="18.75">
      <c r="G7791" s="121"/>
      <c r="H7791" s="120"/>
      <c r="I7791" s="122"/>
      <c r="J7791" s="306"/>
      <c r="K7791" s="115"/>
      <c r="AM7791" s="340"/>
    </row>
    <row r="7792" spans="7:39" customFormat="1" ht="18.75">
      <c r="G7792" s="121"/>
      <c r="H7792" s="120"/>
      <c r="I7792" s="122"/>
      <c r="J7792" s="306"/>
      <c r="K7792" s="115"/>
      <c r="AM7792" s="340"/>
    </row>
    <row r="7793" spans="7:39" customFormat="1" ht="18.75">
      <c r="G7793" s="121"/>
      <c r="H7793" s="120"/>
      <c r="I7793" s="122"/>
      <c r="J7793" s="306"/>
      <c r="K7793" s="115"/>
      <c r="AM7793" s="340"/>
    </row>
    <row r="7794" spans="7:39" customFormat="1" ht="18.75">
      <c r="G7794" s="121"/>
      <c r="H7794" s="120"/>
      <c r="I7794" s="122"/>
      <c r="J7794" s="306"/>
      <c r="K7794" s="115"/>
      <c r="AM7794" s="340"/>
    </row>
    <row r="7795" spans="7:39" customFormat="1" ht="18.75">
      <c r="G7795" s="121"/>
      <c r="H7795" s="120"/>
      <c r="I7795" s="122"/>
      <c r="J7795" s="306"/>
      <c r="K7795" s="115"/>
      <c r="AM7795" s="340"/>
    </row>
    <row r="7796" spans="7:39" customFormat="1" ht="18.75">
      <c r="G7796" s="121"/>
      <c r="H7796" s="120"/>
      <c r="I7796" s="122"/>
      <c r="J7796" s="306"/>
      <c r="K7796" s="115"/>
      <c r="AM7796" s="340"/>
    </row>
    <row r="7797" spans="7:39" customFormat="1" ht="18.75">
      <c r="G7797" s="121"/>
      <c r="H7797" s="120"/>
      <c r="I7797" s="122"/>
      <c r="J7797" s="306"/>
      <c r="K7797" s="115"/>
      <c r="AM7797" s="340"/>
    </row>
    <row r="7798" spans="7:39" customFormat="1" ht="18.75">
      <c r="G7798" s="121"/>
      <c r="H7798" s="120"/>
      <c r="I7798" s="122"/>
      <c r="J7798" s="306"/>
      <c r="K7798" s="115"/>
      <c r="AM7798" s="340"/>
    </row>
    <row r="7799" spans="7:39" customFormat="1" ht="18.75">
      <c r="G7799" s="121"/>
      <c r="H7799" s="120"/>
      <c r="I7799" s="122"/>
      <c r="J7799" s="306"/>
      <c r="K7799" s="115"/>
      <c r="AM7799" s="340"/>
    </row>
    <row r="7800" spans="7:39" customFormat="1" ht="18.75">
      <c r="G7800" s="121"/>
      <c r="H7800" s="120"/>
      <c r="I7800" s="122"/>
      <c r="J7800" s="306"/>
      <c r="K7800" s="115"/>
      <c r="AM7800" s="340"/>
    </row>
    <row r="7801" spans="7:39" customFormat="1" ht="18.75">
      <c r="G7801" s="121"/>
      <c r="H7801" s="120"/>
      <c r="I7801" s="122"/>
      <c r="J7801" s="306"/>
      <c r="K7801" s="115"/>
      <c r="AM7801" s="340"/>
    </row>
    <row r="7802" spans="7:39" customFormat="1" ht="18.75">
      <c r="G7802" s="121"/>
      <c r="H7802" s="120"/>
      <c r="I7802" s="122"/>
      <c r="J7802" s="306"/>
      <c r="K7802" s="115"/>
      <c r="AM7802" s="340"/>
    </row>
    <row r="7803" spans="7:39" customFormat="1" ht="18.75">
      <c r="G7803" s="121"/>
      <c r="H7803" s="120"/>
      <c r="I7803" s="122"/>
      <c r="J7803" s="306"/>
      <c r="K7803" s="115"/>
      <c r="AM7803" s="340"/>
    </row>
    <row r="7804" spans="7:39" customFormat="1" ht="18.75">
      <c r="G7804" s="121"/>
      <c r="H7804" s="120"/>
      <c r="I7804" s="122"/>
      <c r="J7804" s="306"/>
      <c r="K7804" s="115"/>
      <c r="AM7804" s="340"/>
    </row>
    <row r="7805" spans="7:39" customFormat="1" ht="18.75">
      <c r="G7805" s="121"/>
      <c r="H7805" s="120"/>
      <c r="I7805" s="122"/>
      <c r="J7805" s="306"/>
      <c r="K7805" s="115"/>
      <c r="AM7805" s="340"/>
    </row>
    <row r="7806" spans="7:39" customFormat="1" ht="18.75">
      <c r="G7806" s="121"/>
      <c r="H7806" s="120"/>
      <c r="I7806" s="122"/>
      <c r="J7806" s="306"/>
      <c r="K7806" s="115"/>
      <c r="AM7806" s="340"/>
    </row>
    <row r="7807" spans="7:39" customFormat="1" ht="18.75">
      <c r="G7807" s="121"/>
      <c r="H7807" s="120"/>
      <c r="I7807" s="122"/>
      <c r="J7807" s="306"/>
      <c r="K7807" s="115"/>
      <c r="AM7807" s="340"/>
    </row>
    <row r="7808" spans="7:39" customFormat="1" ht="18.75">
      <c r="G7808" s="121"/>
      <c r="H7808" s="120"/>
      <c r="I7808" s="122"/>
      <c r="J7808" s="306"/>
      <c r="K7808" s="115"/>
      <c r="AM7808" s="340"/>
    </row>
    <row r="7809" spans="7:39" customFormat="1" ht="18.75">
      <c r="G7809" s="121"/>
      <c r="H7809" s="120"/>
      <c r="I7809" s="122"/>
      <c r="J7809" s="306"/>
      <c r="K7809" s="115"/>
      <c r="AM7809" s="340"/>
    </row>
    <row r="7810" spans="7:39" customFormat="1" ht="18.75">
      <c r="G7810" s="121"/>
      <c r="H7810" s="120"/>
      <c r="I7810" s="122"/>
      <c r="J7810" s="306"/>
      <c r="K7810" s="115"/>
      <c r="AM7810" s="340"/>
    </row>
    <row r="7811" spans="7:39" customFormat="1" ht="18.75">
      <c r="G7811" s="121"/>
      <c r="H7811" s="120"/>
      <c r="I7811" s="122"/>
      <c r="J7811" s="306"/>
      <c r="K7811" s="115"/>
      <c r="AM7811" s="340"/>
    </row>
    <row r="7812" spans="7:39" customFormat="1" ht="18.75">
      <c r="G7812" s="121"/>
      <c r="H7812" s="120"/>
      <c r="I7812" s="122"/>
      <c r="J7812" s="306"/>
      <c r="K7812" s="115"/>
      <c r="AM7812" s="340"/>
    </row>
    <row r="7813" spans="7:39" customFormat="1" ht="18.75">
      <c r="G7813" s="121"/>
      <c r="H7813" s="120"/>
      <c r="I7813" s="122"/>
      <c r="J7813" s="306"/>
      <c r="K7813" s="115"/>
      <c r="AM7813" s="340"/>
    </row>
    <row r="7814" spans="7:39" customFormat="1" ht="18.75">
      <c r="G7814" s="121"/>
      <c r="H7814" s="120"/>
      <c r="I7814" s="122"/>
      <c r="J7814" s="306"/>
      <c r="K7814" s="115"/>
      <c r="AM7814" s="340"/>
    </row>
    <row r="7815" spans="7:39" customFormat="1" ht="18.75">
      <c r="G7815" s="121"/>
      <c r="H7815" s="120"/>
      <c r="I7815" s="122"/>
      <c r="J7815" s="306"/>
      <c r="K7815" s="115"/>
      <c r="AM7815" s="340"/>
    </row>
    <row r="7816" spans="7:39" customFormat="1" ht="18.75">
      <c r="G7816" s="121"/>
      <c r="H7816" s="120"/>
      <c r="I7816" s="122"/>
      <c r="J7816" s="306"/>
      <c r="K7816" s="115"/>
      <c r="AM7816" s="340"/>
    </row>
    <row r="7817" spans="7:39" customFormat="1" ht="18.75">
      <c r="G7817" s="121"/>
      <c r="H7817" s="120"/>
      <c r="I7817" s="122"/>
      <c r="J7817" s="306"/>
      <c r="K7817" s="115"/>
      <c r="AM7817" s="340"/>
    </row>
    <row r="7818" spans="7:39" customFormat="1" ht="18.75">
      <c r="G7818" s="121"/>
      <c r="H7818" s="120"/>
      <c r="I7818" s="122"/>
      <c r="J7818" s="306"/>
      <c r="K7818" s="115"/>
      <c r="AM7818" s="340"/>
    </row>
    <row r="7819" spans="7:39" customFormat="1" ht="18.75">
      <c r="G7819" s="121"/>
      <c r="H7819" s="120"/>
      <c r="I7819" s="122"/>
      <c r="J7819" s="306"/>
      <c r="K7819" s="115"/>
      <c r="AM7819" s="340"/>
    </row>
    <row r="7820" spans="7:39" customFormat="1" ht="18.75">
      <c r="G7820" s="121"/>
      <c r="H7820" s="120"/>
      <c r="I7820" s="122"/>
      <c r="J7820" s="306"/>
      <c r="K7820" s="115"/>
      <c r="AM7820" s="340"/>
    </row>
    <row r="7821" spans="7:39" customFormat="1" ht="18.75">
      <c r="G7821" s="121"/>
      <c r="H7821" s="120"/>
      <c r="I7821" s="122"/>
      <c r="J7821" s="306"/>
      <c r="K7821" s="115"/>
      <c r="AM7821" s="340"/>
    </row>
    <row r="7822" spans="7:39" customFormat="1" ht="18.75">
      <c r="G7822" s="121"/>
      <c r="H7822" s="120"/>
      <c r="I7822" s="122"/>
      <c r="J7822" s="306"/>
      <c r="K7822" s="115"/>
      <c r="AM7822" s="340"/>
    </row>
    <row r="7823" spans="7:39" customFormat="1" ht="18.75">
      <c r="G7823" s="121"/>
      <c r="H7823" s="120"/>
      <c r="I7823" s="122"/>
      <c r="J7823" s="306"/>
      <c r="K7823" s="115"/>
      <c r="AM7823" s="340"/>
    </row>
    <row r="7824" spans="7:39" customFormat="1" ht="18.75">
      <c r="G7824" s="121"/>
      <c r="H7824" s="120"/>
      <c r="I7824" s="122"/>
      <c r="J7824" s="306"/>
      <c r="K7824" s="115"/>
      <c r="AM7824" s="340"/>
    </row>
    <row r="7825" spans="7:39" customFormat="1" ht="18.75">
      <c r="G7825" s="121"/>
      <c r="H7825" s="120"/>
      <c r="I7825" s="122"/>
      <c r="J7825" s="306"/>
      <c r="K7825" s="115"/>
      <c r="AM7825" s="340"/>
    </row>
    <row r="7826" spans="7:39" customFormat="1" ht="18.75">
      <c r="G7826" s="121"/>
      <c r="H7826" s="120"/>
      <c r="I7826" s="122"/>
      <c r="J7826" s="306"/>
      <c r="K7826" s="115"/>
      <c r="AM7826" s="340"/>
    </row>
    <row r="7827" spans="7:39" customFormat="1" ht="18.75">
      <c r="G7827" s="121"/>
      <c r="H7827" s="120"/>
      <c r="I7827" s="122"/>
      <c r="J7827" s="306"/>
      <c r="K7827" s="115"/>
      <c r="AM7827" s="340"/>
    </row>
    <row r="7828" spans="7:39" customFormat="1" ht="18.75">
      <c r="G7828" s="121"/>
      <c r="H7828" s="120"/>
      <c r="I7828" s="122"/>
      <c r="J7828" s="306"/>
      <c r="K7828" s="115"/>
      <c r="AM7828" s="340"/>
    </row>
    <row r="7829" spans="7:39" customFormat="1" ht="18.75">
      <c r="G7829" s="121"/>
      <c r="H7829" s="120"/>
      <c r="I7829" s="122"/>
      <c r="J7829" s="306"/>
      <c r="K7829" s="115"/>
      <c r="AM7829" s="340"/>
    </row>
    <row r="7830" spans="7:39" customFormat="1" ht="18.75">
      <c r="G7830" s="121"/>
      <c r="H7830" s="120"/>
      <c r="I7830" s="122"/>
      <c r="J7830" s="306"/>
      <c r="K7830" s="115"/>
      <c r="AM7830" s="340"/>
    </row>
    <row r="7831" spans="7:39" customFormat="1" ht="18.75">
      <c r="G7831" s="121"/>
      <c r="H7831" s="120"/>
      <c r="I7831" s="122"/>
      <c r="J7831" s="306"/>
      <c r="K7831" s="115"/>
      <c r="AM7831" s="340"/>
    </row>
    <row r="7832" spans="7:39" customFormat="1" ht="18.75">
      <c r="G7832" s="121"/>
      <c r="H7832" s="120"/>
      <c r="I7832" s="122"/>
      <c r="J7832" s="306"/>
      <c r="K7832" s="115"/>
      <c r="AM7832" s="340"/>
    </row>
    <row r="7833" spans="7:39" customFormat="1" ht="18.75">
      <c r="G7833" s="121"/>
      <c r="H7833" s="120"/>
      <c r="I7833" s="122"/>
      <c r="J7833" s="306"/>
      <c r="K7833" s="115"/>
      <c r="AM7833" s="340"/>
    </row>
    <row r="7834" spans="7:39" customFormat="1" ht="18.75">
      <c r="G7834" s="121"/>
      <c r="H7834" s="120"/>
      <c r="I7834" s="122"/>
      <c r="J7834" s="306"/>
      <c r="K7834" s="115"/>
      <c r="AM7834" s="340"/>
    </row>
    <row r="7835" spans="7:39" customFormat="1" ht="18.75">
      <c r="G7835" s="121"/>
      <c r="H7835" s="120"/>
      <c r="I7835" s="122"/>
      <c r="J7835" s="306"/>
      <c r="K7835" s="115"/>
      <c r="AM7835" s="340"/>
    </row>
    <row r="7836" spans="7:39" customFormat="1" ht="18.75">
      <c r="G7836" s="121"/>
      <c r="H7836" s="120"/>
      <c r="I7836" s="122"/>
      <c r="J7836" s="306"/>
      <c r="K7836" s="115"/>
      <c r="AM7836" s="340"/>
    </row>
    <row r="7837" spans="7:39" customFormat="1" ht="18.75">
      <c r="G7837" s="121"/>
      <c r="H7837" s="120"/>
      <c r="I7837" s="122"/>
      <c r="J7837" s="306"/>
      <c r="K7837" s="115"/>
      <c r="AM7837" s="340"/>
    </row>
    <row r="7838" spans="7:39" customFormat="1" ht="18.75">
      <c r="G7838" s="121"/>
      <c r="H7838" s="120"/>
      <c r="I7838" s="122"/>
      <c r="J7838" s="306"/>
      <c r="K7838" s="115"/>
      <c r="AM7838" s="340"/>
    </row>
    <row r="7839" spans="7:39" customFormat="1" ht="18.75">
      <c r="G7839" s="121"/>
      <c r="H7839" s="120"/>
      <c r="I7839" s="122"/>
      <c r="J7839" s="306"/>
      <c r="K7839" s="115"/>
      <c r="AM7839" s="340"/>
    </row>
    <row r="7840" spans="7:39" customFormat="1" ht="18.75">
      <c r="G7840" s="121"/>
      <c r="H7840" s="120"/>
      <c r="I7840" s="122"/>
      <c r="J7840" s="306"/>
      <c r="K7840" s="115"/>
      <c r="AM7840" s="340"/>
    </row>
    <row r="7841" spans="7:39" customFormat="1" ht="18.75">
      <c r="G7841" s="121"/>
      <c r="H7841" s="120"/>
      <c r="I7841" s="122"/>
      <c r="J7841" s="306"/>
      <c r="K7841" s="115"/>
      <c r="AM7841" s="340"/>
    </row>
    <row r="7842" spans="7:39" customFormat="1" ht="18.75">
      <c r="G7842" s="121"/>
      <c r="H7842" s="120"/>
      <c r="I7842" s="122"/>
      <c r="J7842" s="306"/>
      <c r="K7842" s="115"/>
      <c r="AM7842" s="340"/>
    </row>
    <row r="7843" spans="7:39" customFormat="1" ht="18.75">
      <c r="G7843" s="121"/>
      <c r="H7843" s="120"/>
      <c r="I7843" s="122"/>
      <c r="J7843" s="306"/>
      <c r="K7843" s="115"/>
      <c r="AM7843" s="340"/>
    </row>
    <row r="7844" spans="7:39" customFormat="1" ht="18.75">
      <c r="G7844" s="121"/>
      <c r="H7844" s="120"/>
      <c r="I7844" s="122"/>
      <c r="J7844" s="306"/>
      <c r="K7844" s="115"/>
      <c r="AM7844" s="340"/>
    </row>
    <row r="7845" spans="7:39" customFormat="1" ht="18.75">
      <c r="G7845" s="121"/>
      <c r="H7845" s="120"/>
      <c r="I7845" s="122"/>
      <c r="J7845" s="306"/>
      <c r="K7845" s="115"/>
      <c r="AM7845" s="340"/>
    </row>
    <row r="7846" spans="7:39" customFormat="1" ht="18.75">
      <c r="G7846" s="121"/>
      <c r="H7846" s="120"/>
      <c r="I7846" s="122"/>
      <c r="J7846" s="306"/>
      <c r="K7846" s="115"/>
      <c r="AM7846" s="340"/>
    </row>
    <row r="7847" spans="7:39" customFormat="1" ht="18.75">
      <c r="G7847" s="121"/>
      <c r="H7847" s="120"/>
      <c r="I7847" s="122"/>
      <c r="J7847" s="306"/>
      <c r="K7847" s="115"/>
      <c r="AM7847" s="340"/>
    </row>
    <row r="7848" spans="7:39" customFormat="1" ht="18.75">
      <c r="G7848" s="121"/>
      <c r="H7848" s="120"/>
      <c r="I7848" s="122"/>
      <c r="J7848" s="306"/>
      <c r="K7848" s="115"/>
      <c r="AM7848" s="340"/>
    </row>
    <row r="7849" spans="7:39" customFormat="1" ht="18.75">
      <c r="G7849" s="121"/>
      <c r="H7849" s="120"/>
      <c r="I7849" s="122"/>
      <c r="J7849" s="306"/>
      <c r="K7849" s="115"/>
      <c r="AM7849" s="340"/>
    </row>
    <row r="7850" spans="7:39" customFormat="1" ht="18.75">
      <c r="G7850" s="121"/>
      <c r="H7850" s="120"/>
      <c r="I7850" s="122"/>
      <c r="J7850" s="306"/>
      <c r="K7850" s="115"/>
      <c r="AM7850" s="340"/>
    </row>
    <row r="7851" spans="7:39" customFormat="1" ht="18.75">
      <c r="G7851" s="121"/>
      <c r="H7851" s="120"/>
      <c r="I7851" s="122"/>
      <c r="J7851" s="306"/>
      <c r="K7851" s="115"/>
      <c r="AM7851" s="340"/>
    </row>
    <row r="7852" spans="7:39" customFormat="1" ht="18.75">
      <c r="G7852" s="121"/>
      <c r="H7852" s="120"/>
      <c r="I7852" s="122"/>
      <c r="J7852" s="306"/>
      <c r="K7852" s="115"/>
      <c r="AM7852" s="340"/>
    </row>
    <row r="7853" spans="7:39" customFormat="1" ht="18.75">
      <c r="G7853" s="121"/>
      <c r="H7853" s="120"/>
      <c r="I7853" s="122"/>
      <c r="J7853" s="306"/>
      <c r="K7853" s="115"/>
      <c r="AM7853" s="340"/>
    </row>
    <row r="7854" spans="7:39" customFormat="1" ht="18.75">
      <c r="G7854" s="121"/>
      <c r="H7854" s="120"/>
      <c r="I7854" s="122"/>
      <c r="J7854" s="306"/>
      <c r="K7854" s="115"/>
      <c r="AM7854" s="340"/>
    </row>
    <row r="7855" spans="7:39" customFormat="1" ht="18.75">
      <c r="G7855" s="121"/>
      <c r="H7855" s="120"/>
      <c r="I7855" s="122"/>
      <c r="J7855" s="306"/>
      <c r="K7855" s="115"/>
      <c r="AM7855" s="340"/>
    </row>
    <row r="7856" spans="7:39" customFormat="1" ht="18.75">
      <c r="G7856" s="121"/>
      <c r="H7856" s="120"/>
      <c r="I7856" s="122"/>
      <c r="J7856" s="306"/>
      <c r="K7856" s="115"/>
      <c r="AM7856" s="340"/>
    </row>
    <row r="7857" spans="7:39" customFormat="1" ht="18.75">
      <c r="G7857" s="121"/>
      <c r="H7857" s="120"/>
      <c r="I7857" s="122"/>
      <c r="J7857" s="306"/>
      <c r="K7857" s="115"/>
      <c r="AM7857" s="340"/>
    </row>
    <row r="7858" spans="7:39" customFormat="1" ht="18.75">
      <c r="G7858" s="121"/>
      <c r="H7858" s="120"/>
      <c r="I7858" s="122"/>
      <c r="J7858" s="306"/>
      <c r="K7858" s="115"/>
      <c r="AM7858" s="340"/>
    </row>
    <row r="7859" spans="7:39" customFormat="1" ht="18.75">
      <c r="G7859" s="121"/>
      <c r="H7859" s="120"/>
      <c r="I7859" s="122"/>
      <c r="J7859" s="306"/>
      <c r="K7859" s="115"/>
      <c r="AM7859" s="340"/>
    </row>
    <row r="7860" spans="7:39" customFormat="1" ht="18.75">
      <c r="G7860" s="121"/>
      <c r="H7860" s="120"/>
      <c r="I7860" s="122"/>
      <c r="J7860" s="306"/>
      <c r="K7860" s="115"/>
      <c r="AM7860" s="340"/>
    </row>
    <row r="7861" spans="7:39" customFormat="1" ht="18.75">
      <c r="G7861" s="121"/>
      <c r="H7861" s="120"/>
      <c r="I7861" s="122"/>
      <c r="J7861" s="306"/>
      <c r="K7861" s="115"/>
      <c r="AM7861" s="340"/>
    </row>
    <row r="7862" spans="7:39" customFormat="1" ht="18.75">
      <c r="G7862" s="121"/>
      <c r="H7862" s="120"/>
      <c r="I7862" s="122"/>
      <c r="J7862" s="306"/>
      <c r="K7862" s="115"/>
      <c r="AM7862" s="340"/>
    </row>
    <row r="7863" spans="7:39" customFormat="1" ht="18.75">
      <c r="G7863" s="121"/>
      <c r="H7863" s="120"/>
      <c r="I7863" s="122"/>
      <c r="J7863" s="306"/>
      <c r="K7863" s="115"/>
      <c r="AM7863" s="340"/>
    </row>
    <row r="7864" spans="7:39" customFormat="1" ht="18.75">
      <c r="G7864" s="121"/>
      <c r="H7864" s="120"/>
      <c r="I7864" s="122"/>
      <c r="J7864" s="306"/>
      <c r="K7864" s="115"/>
      <c r="AM7864" s="340"/>
    </row>
    <row r="7865" spans="7:39" customFormat="1" ht="18.75">
      <c r="G7865" s="121"/>
      <c r="H7865" s="120"/>
      <c r="I7865" s="122"/>
      <c r="J7865" s="306"/>
      <c r="K7865" s="115"/>
      <c r="AM7865" s="340"/>
    </row>
    <row r="7866" spans="7:39" customFormat="1" ht="18.75">
      <c r="G7866" s="121"/>
      <c r="H7866" s="120"/>
      <c r="I7866" s="122"/>
      <c r="J7866" s="306"/>
      <c r="K7866" s="115"/>
      <c r="AM7866" s="340"/>
    </row>
    <row r="7867" spans="7:39" customFormat="1" ht="18.75">
      <c r="G7867" s="121"/>
      <c r="H7867" s="120"/>
      <c r="I7867" s="122"/>
      <c r="J7867" s="306"/>
      <c r="K7867" s="115"/>
      <c r="AM7867" s="340"/>
    </row>
    <row r="7868" spans="7:39" customFormat="1" ht="18.75">
      <c r="G7868" s="121"/>
      <c r="H7868" s="120"/>
      <c r="I7868" s="122"/>
      <c r="J7868" s="306"/>
      <c r="K7868" s="115"/>
      <c r="AM7868" s="340"/>
    </row>
    <row r="7869" spans="7:39" customFormat="1" ht="18.75">
      <c r="G7869" s="121"/>
      <c r="H7869" s="120"/>
      <c r="I7869" s="122"/>
      <c r="J7869" s="306"/>
      <c r="K7869" s="115"/>
      <c r="AM7869" s="340"/>
    </row>
    <row r="7870" spans="7:39" customFormat="1" ht="18.75">
      <c r="G7870" s="121"/>
      <c r="H7870" s="120"/>
      <c r="I7870" s="122"/>
      <c r="J7870" s="306"/>
      <c r="K7870" s="115"/>
      <c r="AM7870" s="340"/>
    </row>
    <row r="7871" spans="7:39" customFormat="1" ht="18.75">
      <c r="G7871" s="121"/>
      <c r="H7871" s="120"/>
      <c r="I7871" s="122"/>
      <c r="J7871" s="306"/>
      <c r="K7871" s="115"/>
      <c r="AM7871" s="340"/>
    </row>
    <row r="7872" spans="7:39" customFormat="1" ht="18.75">
      <c r="G7872" s="121"/>
      <c r="H7872" s="120"/>
      <c r="I7872" s="122"/>
      <c r="J7872" s="306"/>
      <c r="K7872" s="115"/>
      <c r="AM7872" s="340"/>
    </row>
    <row r="7873" spans="7:39" customFormat="1" ht="18.75">
      <c r="G7873" s="121"/>
      <c r="H7873" s="120"/>
      <c r="I7873" s="122"/>
      <c r="J7873" s="306"/>
      <c r="K7873" s="115"/>
      <c r="AM7873" s="340"/>
    </row>
    <row r="7874" spans="7:39" customFormat="1" ht="18.75">
      <c r="G7874" s="121"/>
      <c r="H7874" s="120"/>
      <c r="I7874" s="122"/>
      <c r="J7874" s="306"/>
      <c r="K7874" s="115"/>
      <c r="AM7874" s="340"/>
    </row>
    <row r="7875" spans="7:39" customFormat="1" ht="18.75">
      <c r="G7875" s="121"/>
      <c r="H7875" s="120"/>
      <c r="I7875" s="122"/>
      <c r="J7875" s="306"/>
      <c r="K7875" s="115"/>
      <c r="AM7875" s="340"/>
    </row>
    <row r="7876" spans="7:39" customFormat="1" ht="18.75">
      <c r="G7876" s="121"/>
      <c r="H7876" s="120"/>
      <c r="I7876" s="122"/>
      <c r="J7876" s="306"/>
      <c r="K7876" s="115"/>
      <c r="AM7876" s="340"/>
    </row>
    <row r="7877" spans="7:39" customFormat="1" ht="18.75">
      <c r="G7877" s="121"/>
      <c r="H7877" s="120"/>
      <c r="I7877" s="122"/>
      <c r="J7877" s="306"/>
      <c r="K7877" s="115"/>
      <c r="AM7877" s="340"/>
    </row>
    <row r="7878" spans="7:39" customFormat="1" ht="18.75">
      <c r="G7878" s="121"/>
      <c r="H7878" s="120"/>
      <c r="I7878" s="122"/>
      <c r="J7878" s="306"/>
      <c r="K7878" s="115"/>
      <c r="AM7878" s="340"/>
    </row>
    <row r="7879" spans="7:39" customFormat="1" ht="18.75">
      <c r="G7879" s="121"/>
      <c r="H7879" s="120"/>
      <c r="I7879" s="122"/>
      <c r="J7879" s="306"/>
      <c r="K7879" s="115"/>
      <c r="AM7879" s="340"/>
    </row>
    <row r="7880" spans="7:39" customFormat="1" ht="18.75">
      <c r="G7880" s="121"/>
      <c r="H7880" s="120"/>
      <c r="I7880" s="122"/>
      <c r="J7880" s="306"/>
      <c r="K7880" s="115"/>
      <c r="AM7880" s="340"/>
    </row>
    <row r="7881" spans="7:39" customFormat="1" ht="18.75">
      <c r="G7881" s="121"/>
      <c r="H7881" s="120"/>
      <c r="I7881" s="122"/>
      <c r="J7881" s="306"/>
      <c r="K7881" s="115"/>
      <c r="AM7881" s="340"/>
    </row>
    <row r="7882" spans="7:39" customFormat="1" ht="18.75">
      <c r="G7882" s="121"/>
      <c r="H7882" s="120"/>
      <c r="I7882" s="122"/>
      <c r="J7882" s="306"/>
      <c r="K7882" s="115"/>
      <c r="AM7882" s="340"/>
    </row>
    <row r="7883" spans="7:39" customFormat="1" ht="18.75">
      <c r="G7883" s="121"/>
      <c r="H7883" s="120"/>
      <c r="I7883" s="122"/>
      <c r="J7883" s="306"/>
      <c r="K7883" s="115"/>
      <c r="AM7883" s="340"/>
    </row>
    <row r="7884" spans="7:39" customFormat="1" ht="18.75">
      <c r="G7884" s="121"/>
      <c r="H7884" s="120"/>
      <c r="I7884" s="122"/>
      <c r="J7884" s="306"/>
      <c r="K7884" s="115"/>
      <c r="AM7884" s="340"/>
    </row>
    <row r="7885" spans="7:39" customFormat="1" ht="18.75">
      <c r="G7885" s="121"/>
      <c r="H7885" s="120"/>
      <c r="I7885" s="122"/>
      <c r="J7885" s="306"/>
      <c r="K7885" s="115"/>
      <c r="AM7885" s="340"/>
    </row>
    <row r="7886" spans="7:39" customFormat="1" ht="18.75">
      <c r="G7886" s="121"/>
      <c r="H7886" s="120"/>
      <c r="I7886" s="122"/>
      <c r="J7886" s="306"/>
      <c r="K7886" s="115"/>
      <c r="AM7886" s="340"/>
    </row>
    <row r="7887" spans="7:39" customFormat="1" ht="18.75">
      <c r="G7887" s="121"/>
      <c r="H7887" s="120"/>
      <c r="I7887" s="122"/>
      <c r="J7887" s="306"/>
      <c r="K7887" s="115"/>
      <c r="AM7887" s="340"/>
    </row>
    <row r="7888" spans="7:39" customFormat="1" ht="18.75">
      <c r="G7888" s="121"/>
      <c r="H7888" s="120"/>
      <c r="I7888" s="122"/>
      <c r="J7888" s="306"/>
      <c r="K7888" s="115"/>
      <c r="AM7888" s="340"/>
    </row>
    <row r="7889" spans="7:39" customFormat="1" ht="18.75">
      <c r="G7889" s="121"/>
      <c r="H7889" s="120"/>
      <c r="I7889" s="122"/>
      <c r="J7889" s="306"/>
      <c r="K7889" s="115"/>
      <c r="AM7889" s="340"/>
    </row>
    <row r="7890" spans="7:39" customFormat="1" ht="18.75">
      <c r="G7890" s="121"/>
      <c r="H7890" s="120"/>
      <c r="I7890" s="122"/>
      <c r="J7890" s="306"/>
      <c r="K7890" s="115"/>
      <c r="AM7890" s="340"/>
    </row>
    <row r="7891" spans="7:39" customFormat="1" ht="18.75">
      <c r="G7891" s="121"/>
      <c r="H7891" s="120"/>
      <c r="I7891" s="122"/>
      <c r="J7891" s="306"/>
      <c r="K7891" s="115"/>
      <c r="AM7891" s="340"/>
    </row>
    <row r="7892" spans="7:39" customFormat="1" ht="18.75">
      <c r="G7892" s="121"/>
      <c r="H7892" s="120"/>
      <c r="I7892" s="122"/>
      <c r="J7892" s="306"/>
      <c r="K7892" s="115"/>
      <c r="AM7892" s="340"/>
    </row>
    <row r="7893" spans="7:39" customFormat="1" ht="18.75">
      <c r="G7893" s="121"/>
      <c r="H7893" s="120"/>
      <c r="I7893" s="122"/>
      <c r="J7893" s="306"/>
      <c r="K7893" s="115"/>
      <c r="AM7893" s="340"/>
    </row>
    <row r="7894" spans="7:39" customFormat="1" ht="18.75">
      <c r="G7894" s="121"/>
      <c r="H7894" s="120"/>
      <c r="I7894" s="122"/>
      <c r="J7894" s="306"/>
      <c r="K7894" s="115"/>
      <c r="AM7894" s="340"/>
    </row>
    <row r="7895" spans="7:39" customFormat="1" ht="18.75">
      <c r="G7895" s="121"/>
      <c r="H7895" s="120"/>
      <c r="I7895" s="122"/>
      <c r="J7895" s="306"/>
      <c r="K7895" s="115"/>
      <c r="AM7895" s="340"/>
    </row>
    <row r="7896" spans="7:39" customFormat="1" ht="18.75">
      <c r="G7896" s="121"/>
      <c r="H7896" s="120"/>
      <c r="I7896" s="122"/>
      <c r="J7896" s="306"/>
      <c r="K7896" s="115"/>
      <c r="AM7896" s="340"/>
    </row>
    <row r="7897" spans="7:39" customFormat="1" ht="18.75">
      <c r="G7897" s="121"/>
      <c r="H7897" s="120"/>
      <c r="I7897" s="122"/>
      <c r="J7897" s="306"/>
      <c r="K7897" s="115"/>
      <c r="AM7897" s="340"/>
    </row>
    <row r="7898" spans="7:39" customFormat="1" ht="18.75">
      <c r="G7898" s="121"/>
      <c r="H7898" s="120"/>
      <c r="I7898" s="122"/>
      <c r="J7898" s="306"/>
      <c r="K7898" s="115"/>
      <c r="AM7898" s="340"/>
    </row>
    <row r="7899" spans="7:39" customFormat="1" ht="18.75">
      <c r="G7899" s="121"/>
      <c r="H7899" s="120"/>
      <c r="I7899" s="122"/>
      <c r="J7899" s="306"/>
      <c r="K7899" s="115"/>
      <c r="AM7899" s="340"/>
    </row>
    <row r="7900" spans="7:39" customFormat="1" ht="18.75">
      <c r="G7900" s="121"/>
      <c r="H7900" s="120"/>
      <c r="I7900" s="122"/>
      <c r="J7900" s="306"/>
      <c r="K7900" s="115"/>
      <c r="AM7900" s="340"/>
    </row>
    <row r="7901" spans="7:39" customFormat="1" ht="18.75">
      <c r="G7901" s="121"/>
      <c r="H7901" s="120"/>
      <c r="I7901" s="122"/>
      <c r="J7901" s="306"/>
      <c r="K7901" s="115"/>
      <c r="AM7901" s="340"/>
    </row>
    <row r="7902" spans="7:39" customFormat="1" ht="18.75">
      <c r="G7902" s="121"/>
      <c r="H7902" s="120"/>
      <c r="I7902" s="122"/>
      <c r="J7902" s="306"/>
      <c r="K7902" s="115"/>
      <c r="AM7902" s="340"/>
    </row>
    <row r="7903" spans="7:39" customFormat="1" ht="18.75">
      <c r="G7903" s="121"/>
      <c r="H7903" s="120"/>
      <c r="I7903" s="122"/>
      <c r="J7903" s="306"/>
      <c r="K7903" s="115"/>
      <c r="AM7903" s="340"/>
    </row>
    <row r="7904" spans="7:39" customFormat="1" ht="18.75">
      <c r="G7904" s="121"/>
      <c r="H7904" s="120"/>
      <c r="I7904" s="122"/>
      <c r="J7904" s="306"/>
      <c r="K7904" s="115"/>
      <c r="AM7904" s="340"/>
    </row>
    <row r="7905" spans="7:39" customFormat="1" ht="18.75">
      <c r="G7905" s="121"/>
      <c r="H7905" s="120"/>
      <c r="I7905" s="122"/>
      <c r="J7905" s="306"/>
      <c r="K7905" s="115"/>
      <c r="AM7905" s="340"/>
    </row>
    <row r="7906" spans="7:39" customFormat="1" ht="18.75">
      <c r="G7906" s="121"/>
      <c r="H7906" s="120"/>
      <c r="I7906" s="122"/>
      <c r="J7906" s="306"/>
      <c r="K7906" s="115"/>
      <c r="AM7906" s="340"/>
    </row>
    <row r="7907" spans="7:39" customFormat="1" ht="18.75">
      <c r="G7907" s="121"/>
      <c r="H7907" s="120"/>
      <c r="I7907" s="122"/>
      <c r="J7907" s="306"/>
      <c r="K7907" s="115"/>
      <c r="AM7907" s="340"/>
    </row>
    <row r="7908" spans="7:39" customFormat="1" ht="18.75">
      <c r="G7908" s="121"/>
      <c r="H7908" s="120"/>
      <c r="I7908" s="122"/>
      <c r="J7908" s="306"/>
      <c r="K7908" s="115"/>
      <c r="AM7908" s="340"/>
    </row>
    <row r="7909" spans="7:39" customFormat="1" ht="18.75">
      <c r="G7909" s="121"/>
      <c r="H7909" s="120"/>
      <c r="I7909" s="122"/>
      <c r="J7909" s="306"/>
      <c r="K7909" s="115"/>
      <c r="AM7909" s="340"/>
    </row>
    <row r="7910" spans="7:39" customFormat="1" ht="18.75">
      <c r="G7910" s="121"/>
      <c r="H7910" s="120"/>
      <c r="I7910" s="122"/>
      <c r="J7910" s="306"/>
      <c r="K7910" s="115"/>
      <c r="AM7910" s="340"/>
    </row>
    <row r="7911" spans="7:39" customFormat="1" ht="18.75">
      <c r="G7911" s="121"/>
      <c r="H7911" s="120"/>
      <c r="I7911" s="122"/>
      <c r="J7911" s="306"/>
      <c r="K7911" s="115"/>
      <c r="AM7911" s="340"/>
    </row>
    <row r="7912" spans="7:39" customFormat="1" ht="18.75">
      <c r="G7912" s="121"/>
      <c r="H7912" s="120"/>
      <c r="I7912" s="122"/>
      <c r="J7912" s="306"/>
      <c r="K7912" s="115"/>
      <c r="AM7912" s="340"/>
    </row>
    <row r="7913" spans="7:39" customFormat="1" ht="18.75">
      <c r="G7913" s="121"/>
      <c r="H7913" s="120"/>
      <c r="I7913" s="122"/>
      <c r="J7913" s="306"/>
      <c r="K7913" s="115"/>
      <c r="AM7913" s="340"/>
    </row>
    <row r="7914" spans="7:39" customFormat="1" ht="18.75">
      <c r="G7914" s="121"/>
      <c r="H7914" s="120"/>
      <c r="I7914" s="122"/>
      <c r="J7914" s="306"/>
      <c r="K7914" s="115"/>
      <c r="AM7914" s="340"/>
    </row>
    <row r="7915" spans="7:39" customFormat="1" ht="18.75">
      <c r="G7915" s="121"/>
      <c r="H7915" s="120"/>
      <c r="I7915" s="122"/>
      <c r="J7915" s="306"/>
      <c r="K7915" s="115"/>
      <c r="AM7915" s="340"/>
    </row>
    <row r="7916" spans="7:39" customFormat="1" ht="18.75">
      <c r="G7916" s="121"/>
      <c r="H7916" s="120"/>
      <c r="I7916" s="122"/>
      <c r="J7916" s="306"/>
      <c r="K7916" s="115"/>
      <c r="AM7916" s="340"/>
    </row>
    <row r="7917" spans="7:39" customFormat="1" ht="18.75">
      <c r="G7917" s="121"/>
      <c r="H7917" s="120"/>
      <c r="I7917" s="122"/>
      <c r="J7917" s="306"/>
      <c r="K7917" s="115"/>
      <c r="AM7917" s="340"/>
    </row>
    <row r="7918" spans="7:39" customFormat="1" ht="18.75">
      <c r="G7918" s="121"/>
      <c r="H7918" s="120"/>
      <c r="I7918" s="122"/>
      <c r="J7918" s="306"/>
      <c r="K7918" s="115"/>
      <c r="AM7918" s="340"/>
    </row>
    <row r="7919" spans="7:39" customFormat="1" ht="18.75">
      <c r="G7919" s="121"/>
      <c r="H7919" s="120"/>
      <c r="I7919" s="122"/>
      <c r="J7919" s="306"/>
      <c r="K7919" s="115"/>
      <c r="AM7919" s="340"/>
    </row>
    <row r="7920" spans="7:39" customFormat="1" ht="18.75">
      <c r="G7920" s="121"/>
      <c r="H7920" s="120"/>
      <c r="I7920" s="122"/>
      <c r="J7920" s="306"/>
      <c r="K7920" s="115"/>
      <c r="AM7920" s="340"/>
    </row>
    <row r="7921" spans="7:39" customFormat="1" ht="18.75">
      <c r="G7921" s="121"/>
      <c r="H7921" s="120"/>
      <c r="I7921" s="122"/>
      <c r="J7921" s="306"/>
      <c r="K7921" s="115"/>
      <c r="AM7921" s="340"/>
    </row>
    <row r="7922" spans="7:39" customFormat="1" ht="18.75">
      <c r="G7922" s="121"/>
      <c r="H7922" s="120"/>
      <c r="I7922" s="122"/>
      <c r="J7922" s="306"/>
      <c r="K7922" s="115"/>
      <c r="AM7922" s="340"/>
    </row>
    <row r="7923" spans="7:39" customFormat="1" ht="18.75">
      <c r="G7923" s="121"/>
      <c r="H7923" s="120"/>
      <c r="I7923" s="122"/>
      <c r="J7923" s="306"/>
      <c r="K7923" s="115"/>
      <c r="AM7923" s="340"/>
    </row>
    <row r="7924" spans="7:39" customFormat="1" ht="18.75">
      <c r="G7924" s="121"/>
      <c r="H7924" s="120"/>
      <c r="I7924" s="122"/>
      <c r="J7924" s="306"/>
      <c r="K7924" s="115"/>
      <c r="AM7924" s="340"/>
    </row>
    <row r="7925" spans="7:39" customFormat="1" ht="18.75">
      <c r="G7925" s="121"/>
      <c r="H7925" s="120"/>
      <c r="I7925" s="122"/>
      <c r="J7925" s="306"/>
      <c r="K7925" s="115"/>
      <c r="AM7925" s="340"/>
    </row>
    <row r="7926" spans="7:39" customFormat="1" ht="18.75">
      <c r="G7926" s="121"/>
      <c r="H7926" s="120"/>
      <c r="I7926" s="122"/>
      <c r="J7926" s="306"/>
      <c r="K7926" s="115"/>
      <c r="AM7926" s="340"/>
    </row>
    <row r="7927" spans="7:39" customFormat="1" ht="18.75">
      <c r="G7927" s="121"/>
      <c r="H7927" s="120"/>
      <c r="I7927" s="122"/>
      <c r="J7927" s="306"/>
      <c r="K7927" s="115"/>
      <c r="AM7927" s="340"/>
    </row>
    <row r="7928" spans="7:39" customFormat="1" ht="18.75">
      <c r="G7928" s="121"/>
      <c r="H7928" s="120"/>
      <c r="I7928" s="122"/>
      <c r="J7928" s="306"/>
      <c r="K7928" s="115"/>
      <c r="AM7928" s="340"/>
    </row>
    <row r="7929" spans="7:39" customFormat="1" ht="18.75">
      <c r="G7929" s="121"/>
      <c r="H7929" s="120"/>
      <c r="I7929" s="122"/>
      <c r="J7929" s="306"/>
      <c r="K7929" s="115"/>
      <c r="AM7929" s="340"/>
    </row>
    <row r="7930" spans="7:39" customFormat="1" ht="18.75">
      <c r="G7930" s="121"/>
      <c r="H7930" s="120"/>
      <c r="I7930" s="122"/>
      <c r="J7930" s="306"/>
      <c r="K7930" s="115"/>
      <c r="AM7930" s="340"/>
    </row>
    <row r="7931" spans="7:39" customFormat="1" ht="18.75">
      <c r="G7931" s="121"/>
      <c r="H7931" s="120"/>
      <c r="I7931" s="122"/>
      <c r="J7931" s="306"/>
      <c r="K7931" s="115"/>
      <c r="AM7931" s="340"/>
    </row>
    <row r="7932" spans="7:39" customFormat="1" ht="18.75">
      <c r="G7932" s="121"/>
      <c r="H7932" s="120"/>
      <c r="I7932" s="122"/>
      <c r="J7932" s="306"/>
      <c r="K7932" s="115"/>
      <c r="AM7932" s="340"/>
    </row>
    <row r="7933" spans="7:39" customFormat="1" ht="18.75">
      <c r="G7933" s="121"/>
      <c r="H7933" s="120"/>
      <c r="I7933" s="122"/>
      <c r="J7933" s="306"/>
      <c r="K7933" s="115"/>
      <c r="AM7933" s="340"/>
    </row>
    <row r="7934" spans="7:39" customFormat="1" ht="18.75">
      <c r="G7934" s="121"/>
      <c r="H7934" s="120"/>
      <c r="I7934" s="122"/>
      <c r="J7934" s="306"/>
      <c r="K7934" s="115"/>
      <c r="AM7934" s="340"/>
    </row>
    <row r="7935" spans="7:39" customFormat="1" ht="18.75">
      <c r="G7935" s="121"/>
      <c r="H7935" s="120"/>
      <c r="I7935" s="122"/>
      <c r="J7935" s="306"/>
      <c r="K7935" s="115"/>
      <c r="AM7935" s="340"/>
    </row>
    <row r="7936" spans="7:39" customFormat="1" ht="18.75">
      <c r="G7936" s="121"/>
      <c r="H7936" s="120"/>
      <c r="I7936" s="122"/>
      <c r="J7936" s="306"/>
      <c r="K7936" s="115"/>
      <c r="AM7936" s="340"/>
    </row>
    <row r="7937" spans="7:39" customFormat="1" ht="18.75">
      <c r="G7937" s="121"/>
      <c r="H7937" s="120"/>
      <c r="I7937" s="122"/>
      <c r="J7937" s="306"/>
      <c r="K7937" s="115"/>
      <c r="AM7937" s="340"/>
    </row>
    <row r="7938" spans="7:39" customFormat="1" ht="18.75">
      <c r="G7938" s="121"/>
      <c r="H7938" s="120"/>
      <c r="I7938" s="122"/>
      <c r="J7938" s="306"/>
      <c r="K7938" s="115"/>
      <c r="AM7938" s="340"/>
    </row>
    <row r="7939" spans="7:39" customFormat="1" ht="18.75">
      <c r="G7939" s="121"/>
      <c r="H7939" s="120"/>
      <c r="I7939" s="122"/>
      <c r="J7939" s="306"/>
      <c r="K7939" s="115"/>
      <c r="AM7939" s="340"/>
    </row>
    <row r="7940" spans="7:39" customFormat="1" ht="18.75">
      <c r="G7940" s="121"/>
      <c r="H7940" s="120"/>
      <c r="I7940" s="122"/>
      <c r="J7940" s="306"/>
      <c r="K7940" s="115"/>
      <c r="AM7940" s="340"/>
    </row>
    <row r="7941" spans="7:39" customFormat="1" ht="18.75">
      <c r="G7941" s="121"/>
      <c r="H7941" s="120"/>
      <c r="I7941" s="122"/>
      <c r="J7941" s="306"/>
      <c r="K7941" s="115"/>
      <c r="AM7941" s="340"/>
    </row>
    <row r="7942" spans="7:39" customFormat="1" ht="18.75">
      <c r="G7942" s="121"/>
      <c r="H7942" s="120"/>
      <c r="I7942" s="122"/>
      <c r="J7942" s="306"/>
      <c r="K7942" s="115"/>
      <c r="AM7942" s="340"/>
    </row>
    <row r="7943" spans="7:39" customFormat="1" ht="18.75">
      <c r="G7943" s="121"/>
      <c r="H7943" s="120"/>
      <c r="I7943" s="122"/>
      <c r="J7943" s="306"/>
      <c r="K7943" s="115"/>
      <c r="AM7943" s="340"/>
    </row>
    <row r="7944" spans="7:39" customFormat="1" ht="18.75">
      <c r="G7944" s="121"/>
      <c r="H7944" s="120"/>
      <c r="I7944" s="122"/>
      <c r="J7944" s="306"/>
      <c r="K7944" s="115"/>
      <c r="AM7944" s="340"/>
    </row>
    <row r="7945" spans="7:39" customFormat="1" ht="18.75">
      <c r="G7945" s="121"/>
      <c r="H7945" s="120"/>
      <c r="I7945" s="122"/>
      <c r="J7945" s="306"/>
      <c r="K7945" s="115"/>
      <c r="AM7945" s="340"/>
    </row>
    <row r="7946" spans="7:39" customFormat="1" ht="18.75">
      <c r="G7946" s="121"/>
      <c r="H7946" s="120"/>
      <c r="I7946" s="122"/>
      <c r="J7946" s="306"/>
      <c r="K7946" s="115"/>
      <c r="AM7946" s="340"/>
    </row>
    <row r="7947" spans="7:39" customFormat="1" ht="18.75">
      <c r="G7947" s="121"/>
      <c r="H7947" s="120"/>
      <c r="I7947" s="122"/>
      <c r="J7947" s="306"/>
      <c r="K7947" s="115"/>
      <c r="AM7947" s="340"/>
    </row>
    <row r="7948" spans="7:39" customFormat="1" ht="18.75">
      <c r="G7948" s="121"/>
      <c r="H7948" s="120"/>
      <c r="I7948" s="122"/>
      <c r="J7948" s="306"/>
      <c r="K7948" s="115"/>
      <c r="AM7948" s="340"/>
    </row>
    <row r="7949" spans="7:39" customFormat="1" ht="18.75">
      <c r="G7949" s="121"/>
      <c r="H7949" s="120"/>
      <c r="I7949" s="122"/>
      <c r="J7949" s="306"/>
      <c r="K7949" s="115"/>
      <c r="AM7949" s="340"/>
    </row>
    <row r="7950" spans="7:39" customFormat="1" ht="18.75">
      <c r="G7950" s="121"/>
      <c r="H7950" s="120"/>
      <c r="I7950" s="122"/>
      <c r="J7950" s="306"/>
      <c r="K7950" s="115"/>
      <c r="AM7950" s="340"/>
    </row>
    <row r="7951" spans="7:39" customFormat="1" ht="18.75">
      <c r="G7951" s="121"/>
      <c r="H7951" s="120"/>
      <c r="I7951" s="122"/>
      <c r="J7951" s="306"/>
      <c r="K7951" s="115"/>
      <c r="AM7951" s="340"/>
    </row>
    <row r="7952" spans="7:39" customFormat="1" ht="18.75">
      <c r="G7952" s="121"/>
      <c r="H7952" s="120"/>
      <c r="I7952" s="122"/>
      <c r="J7952" s="306"/>
      <c r="K7952" s="115"/>
      <c r="AM7952" s="340"/>
    </row>
    <row r="7953" spans="7:39" customFormat="1" ht="18.75">
      <c r="G7953" s="121"/>
      <c r="H7953" s="120"/>
      <c r="I7953" s="122"/>
      <c r="J7953" s="306"/>
      <c r="K7953" s="115"/>
      <c r="AM7953" s="340"/>
    </row>
    <row r="7954" spans="7:39" customFormat="1" ht="18.75">
      <c r="G7954" s="121"/>
      <c r="H7954" s="120"/>
      <c r="I7954" s="122"/>
      <c r="J7954" s="306"/>
      <c r="K7954" s="115"/>
      <c r="AM7954" s="340"/>
    </row>
    <row r="7955" spans="7:39" customFormat="1" ht="18.75">
      <c r="G7955" s="121"/>
      <c r="H7955" s="120"/>
      <c r="I7955" s="122"/>
      <c r="J7955" s="306"/>
      <c r="K7955" s="115"/>
      <c r="AM7955" s="340"/>
    </row>
    <row r="7956" spans="7:39" customFormat="1" ht="18.75">
      <c r="G7956" s="121"/>
      <c r="H7956" s="120"/>
      <c r="I7956" s="122"/>
      <c r="J7956" s="306"/>
      <c r="K7956" s="115"/>
      <c r="AM7956" s="340"/>
    </row>
    <row r="7957" spans="7:39" customFormat="1" ht="18.75">
      <c r="G7957" s="121"/>
      <c r="H7957" s="120"/>
      <c r="I7957" s="122"/>
      <c r="J7957" s="306"/>
      <c r="K7957" s="115"/>
      <c r="AM7957" s="340"/>
    </row>
    <row r="7958" spans="7:39" customFormat="1" ht="18.75">
      <c r="G7958" s="121"/>
      <c r="H7958" s="120"/>
      <c r="I7958" s="122"/>
      <c r="J7958" s="306"/>
      <c r="K7958" s="115"/>
      <c r="AM7958" s="340"/>
    </row>
    <row r="7959" spans="7:39" customFormat="1" ht="18.75">
      <c r="G7959" s="121"/>
      <c r="H7959" s="120"/>
      <c r="I7959" s="122"/>
      <c r="J7959" s="306"/>
      <c r="K7959" s="115"/>
      <c r="AM7959" s="340"/>
    </row>
    <row r="7960" spans="7:39" customFormat="1" ht="18.75">
      <c r="G7960" s="121"/>
      <c r="H7960" s="120"/>
      <c r="I7960" s="122"/>
      <c r="J7960" s="306"/>
      <c r="K7960" s="115"/>
      <c r="AM7960" s="340"/>
    </row>
    <row r="7961" spans="7:39" customFormat="1" ht="18.75">
      <c r="G7961" s="121"/>
      <c r="H7961" s="120"/>
      <c r="I7961" s="122"/>
      <c r="J7961" s="306"/>
      <c r="K7961" s="115"/>
      <c r="AM7961" s="340"/>
    </row>
    <row r="7962" spans="7:39" customFormat="1" ht="18.75">
      <c r="G7962" s="121"/>
      <c r="H7962" s="120"/>
      <c r="I7962" s="122"/>
      <c r="J7962" s="306"/>
      <c r="K7962" s="115"/>
      <c r="AM7962" s="340"/>
    </row>
    <row r="7963" spans="7:39" customFormat="1" ht="18.75">
      <c r="G7963" s="121"/>
      <c r="H7963" s="120"/>
      <c r="I7963" s="122"/>
      <c r="J7963" s="306"/>
      <c r="K7963" s="115"/>
      <c r="AM7963" s="340"/>
    </row>
    <row r="7964" spans="7:39" customFormat="1" ht="18.75">
      <c r="G7964" s="121"/>
      <c r="H7964" s="120"/>
      <c r="I7964" s="122"/>
      <c r="J7964" s="306"/>
      <c r="K7964" s="115"/>
      <c r="AM7964" s="340"/>
    </row>
    <row r="7965" spans="7:39" customFormat="1" ht="18.75">
      <c r="G7965" s="121"/>
      <c r="H7965" s="120"/>
      <c r="I7965" s="122"/>
      <c r="J7965" s="306"/>
      <c r="K7965" s="115"/>
      <c r="AM7965" s="340"/>
    </row>
    <row r="7966" spans="7:39" customFormat="1" ht="18.75">
      <c r="G7966" s="121"/>
      <c r="H7966" s="120"/>
      <c r="I7966" s="122"/>
      <c r="J7966" s="306"/>
      <c r="K7966" s="115"/>
      <c r="AM7966" s="340"/>
    </row>
    <row r="7967" spans="7:39" customFormat="1" ht="18.75">
      <c r="G7967" s="121"/>
      <c r="H7967" s="120"/>
      <c r="I7967" s="122"/>
      <c r="J7967" s="306"/>
      <c r="K7967" s="115"/>
      <c r="AM7967" s="340"/>
    </row>
    <row r="7968" spans="7:39" customFormat="1" ht="18.75">
      <c r="G7968" s="121"/>
      <c r="H7968" s="120"/>
      <c r="I7968" s="122"/>
      <c r="J7968" s="306"/>
      <c r="K7968" s="115"/>
      <c r="AM7968" s="340"/>
    </row>
    <row r="7969" spans="7:39" customFormat="1" ht="18.75">
      <c r="G7969" s="121"/>
      <c r="H7969" s="120"/>
      <c r="I7969" s="122"/>
      <c r="J7969" s="306"/>
      <c r="K7969" s="115"/>
      <c r="AM7969" s="340"/>
    </row>
    <row r="7970" spans="7:39" customFormat="1" ht="18.75">
      <c r="G7970" s="121"/>
      <c r="H7970" s="120"/>
      <c r="I7970" s="122"/>
      <c r="J7970" s="306"/>
      <c r="K7970" s="115"/>
      <c r="AM7970" s="340"/>
    </row>
    <row r="7971" spans="7:39" customFormat="1" ht="18.75">
      <c r="G7971" s="121"/>
      <c r="H7971" s="120"/>
      <c r="I7971" s="122"/>
      <c r="J7971" s="306"/>
      <c r="K7971" s="115"/>
      <c r="AM7971" s="340"/>
    </row>
    <row r="7972" spans="7:39" customFormat="1" ht="18.75">
      <c r="G7972" s="121"/>
      <c r="H7972" s="120"/>
      <c r="I7972" s="122"/>
      <c r="J7972" s="306"/>
      <c r="K7972" s="115"/>
      <c r="AM7972" s="340"/>
    </row>
    <row r="7973" spans="7:39" customFormat="1" ht="18.75">
      <c r="G7973" s="121"/>
      <c r="H7973" s="120"/>
      <c r="I7973" s="122"/>
      <c r="J7973" s="306"/>
      <c r="K7973" s="115"/>
      <c r="AM7973" s="340"/>
    </row>
    <row r="7974" spans="7:39" customFormat="1" ht="18.75">
      <c r="G7974" s="121"/>
      <c r="H7974" s="120"/>
      <c r="I7974" s="122"/>
      <c r="J7974" s="306"/>
      <c r="K7974" s="115"/>
      <c r="AM7974" s="340"/>
    </row>
    <row r="7975" spans="7:39" customFormat="1" ht="18.75">
      <c r="G7975" s="121"/>
      <c r="H7975" s="120"/>
      <c r="I7975" s="122"/>
      <c r="J7975" s="306"/>
      <c r="K7975" s="115"/>
      <c r="AM7975" s="340"/>
    </row>
    <row r="7976" spans="7:39" customFormat="1" ht="18.75">
      <c r="G7976" s="121"/>
      <c r="H7976" s="120"/>
      <c r="I7976" s="122"/>
      <c r="J7976" s="306"/>
      <c r="K7976" s="115"/>
      <c r="AM7976" s="340"/>
    </row>
    <row r="7977" spans="7:39" customFormat="1" ht="18.75">
      <c r="G7977" s="121"/>
      <c r="H7977" s="120"/>
      <c r="I7977" s="122"/>
      <c r="J7977" s="306"/>
      <c r="K7977" s="115"/>
      <c r="AM7977" s="340"/>
    </row>
    <row r="7978" spans="7:39" customFormat="1" ht="18.75">
      <c r="G7978" s="121"/>
      <c r="H7978" s="120"/>
      <c r="I7978" s="122"/>
      <c r="J7978" s="306"/>
      <c r="K7978" s="115"/>
      <c r="AM7978" s="340"/>
    </row>
    <row r="7979" spans="7:39" customFormat="1" ht="18.75">
      <c r="G7979" s="121"/>
      <c r="H7979" s="120"/>
      <c r="I7979" s="122"/>
      <c r="J7979" s="306"/>
      <c r="K7979" s="115"/>
      <c r="AM7979" s="340"/>
    </row>
    <row r="7980" spans="7:39" customFormat="1" ht="18.75">
      <c r="G7980" s="121"/>
      <c r="H7980" s="120"/>
      <c r="I7980" s="122"/>
      <c r="J7980" s="306"/>
      <c r="K7980" s="115"/>
      <c r="AM7980" s="340"/>
    </row>
    <row r="7981" spans="7:39" customFormat="1" ht="18.75">
      <c r="G7981" s="121"/>
      <c r="H7981" s="120"/>
      <c r="I7981" s="122"/>
      <c r="J7981" s="306"/>
      <c r="K7981" s="115"/>
      <c r="AM7981" s="340"/>
    </row>
    <row r="7982" spans="7:39" customFormat="1" ht="18.75">
      <c r="G7982" s="121"/>
      <c r="H7982" s="120"/>
      <c r="I7982" s="122"/>
      <c r="J7982" s="306"/>
      <c r="K7982" s="115"/>
      <c r="AM7982" s="340"/>
    </row>
    <row r="7983" spans="7:39" customFormat="1" ht="18.75">
      <c r="G7983" s="121"/>
      <c r="H7983" s="120"/>
      <c r="I7983" s="122"/>
      <c r="J7983" s="306"/>
      <c r="K7983" s="115"/>
      <c r="AM7983" s="340"/>
    </row>
    <row r="7984" spans="7:39" customFormat="1" ht="18.75">
      <c r="G7984" s="121"/>
      <c r="H7984" s="120"/>
      <c r="I7984" s="122"/>
      <c r="J7984" s="306"/>
      <c r="K7984" s="115"/>
      <c r="AM7984" s="340"/>
    </row>
    <row r="7985" spans="7:39" customFormat="1" ht="18.75">
      <c r="G7985" s="121"/>
      <c r="H7985" s="120"/>
      <c r="I7985" s="122"/>
      <c r="J7985" s="306"/>
      <c r="K7985" s="115"/>
      <c r="AM7985" s="340"/>
    </row>
    <row r="7986" spans="7:39" customFormat="1" ht="18.75">
      <c r="G7986" s="121"/>
      <c r="H7986" s="120"/>
      <c r="I7986" s="122"/>
      <c r="J7986" s="306"/>
      <c r="K7986" s="115"/>
      <c r="AM7986" s="340"/>
    </row>
    <row r="7987" spans="7:39" customFormat="1" ht="18.75">
      <c r="G7987" s="121"/>
      <c r="H7987" s="120"/>
      <c r="I7987" s="122"/>
      <c r="J7987" s="306"/>
      <c r="K7987" s="115"/>
      <c r="AM7987" s="340"/>
    </row>
    <row r="7988" spans="7:39" customFormat="1" ht="18.75">
      <c r="G7988" s="121"/>
      <c r="H7988" s="120"/>
      <c r="I7988" s="122"/>
      <c r="J7988" s="306"/>
      <c r="K7988" s="115"/>
      <c r="AM7988" s="340"/>
    </row>
    <row r="7989" spans="7:39" customFormat="1" ht="18.75">
      <c r="G7989" s="121"/>
      <c r="H7989" s="120"/>
      <c r="I7989" s="122"/>
      <c r="J7989" s="306"/>
      <c r="K7989" s="115"/>
      <c r="AM7989" s="340"/>
    </row>
    <row r="7990" spans="7:39" customFormat="1" ht="18.75">
      <c r="G7990" s="121"/>
      <c r="H7990" s="120"/>
      <c r="I7990" s="122"/>
      <c r="J7990" s="306"/>
      <c r="K7990" s="115"/>
      <c r="AM7990" s="340"/>
    </row>
    <row r="7991" spans="7:39" customFormat="1" ht="18.75">
      <c r="G7991" s="121"/>
      <c r="H7991" s="120"/>
      <c r="I7991" s="122"/>
      <c r="J7991" s="306"/>
      <c r="K7991" s="115"/>
      <c r="AM7991" s="340"/>
    </row>
    <row r="7992" spans="7:39" customFormat="1" ht="18.75">
      <c r="G7992" s="121"/>
      <c r="H7992" s="120"/>
      <c r="I7992" s="122"/>
      <c r="J7992" s="306"/>
      <c r="K7992" s="115"/>
      <c r="AM7992" s="340"/>
    </row>
    <row r="7993" spans="7:39" customFormat="1" ht="18.75">
      <c r="G7993" s="121"/>
      <c r="H7993" s="120"/>
      <c r="I7993" s="122"/>
      <c r="J7993" s="306"/>
      <c r="K7993" s="115"/>
      <c r="AM7993" s="340"/>
    </row>
    <row r="7994" spans="7:39" customFormat="1" ht="18.75">
      <c r="G7994" s="121"/>
      <c r="H7994" s="120"/>
      <c r="I7994" s="122"/>
      <c r="J7994" s="306"/>
      <c r="K7994" s="115"/>
      <c r="AM7994" s="340"/>
    </row>
    <row r="7995" spans="7:39" customFormat="1" ht="18.75">
      <c r="G7995" s="121"/>
      <c r="H7995" s="120"/>
      <c r="I7995" s="122"/>
      <c r="J7995" s="306"/>
      <c r="K7995" s="115"/>
      <c r="AM7995" s="340"/>
    </row>
    <row r="7996" spans="7:39" customFormat="1" ht="18.75">
      <c r="G7996" s="121"/>
      <c r="H7996" s="120"/>
      <c r="I7996" s="122"/>
      <c r="J7996" s="306"/>
      <c r="K7996" s="115"/>
      <c r="AM7996" s="340"/>
    </row>
    <row r="7997" spans="7:39" customFormat="1" ht="18.75">
      <c r="G7997" s="121"/>
      <c r="H7997" s="120"/>
      <c r="I7997" s="122"/>
      <c r="J7997" s="306"/>
      <c r="K7997" s="115"/>
      <c r="AM7997" s="340"/>
    </row>
    <row r="7998" spans="7:39" customFormat="1" ht="18.75">
      <c r="G7998" s="121"/>
      <c r="H7998" s="120"/>
      <c r="I7998" s="122"/>
      <c r="J7998" s="306"/>
      <c r="K7998" s="115"/>
      <c r="AM7998" s="340"/>
    </row>
    <row r="7999" spans="7:39" customFormat="1" ht="18.75">
      <c r="G7999" s="121"/>
      <c r="H7999" s="120"/>
      <c r="I7999" s="122"/>
      <c r="J7999" s="306"/>
      <c r="K7999" s="115"/>
      <c r="AM7999" s="340"/>
    </row>
    <row r="8000" spans="7:39" customFormat="1" ht="18.75">
      <c r="G8000" s="121"/>
      <c r="H8000" s="120"/>
      <c r="I8000" s="122"/>
      <c r="J8000" s="306"/>
      <c r="K8000" s="115"/>
      <c r="AM8000" s="340"/>
    </row>
    <row r="8001" spans="7:39" customFormat="1" ht="18.75">
      <c r="G8001" s="121"/>
      <c r="H8001" s="120"/>
      <c r="I8001" s="122"/>
      <c r="J8001" s="306"/>
      <c r="K8001" s="115"/>
      <c r="AM8001" s="340"/>
    </row>
    <row r="8002" spans="7:39" customFormat="1" ht="18.75">
      <c r="G8002" s="121"/>
      <c r="H8002" s="120"/>
      <c r="I8002" s="122"/>
      <c r="J8002" s="306"/>
      <c r="K8002" s="115"/>
      <c r="AM8002" s="340"/>
    </row>
    <row r="8003" spans="7:39" customFormat="1" ht="18.75">
      <c r="G8003" s="121"/>
      <c r="H8003" s="120"/>
      <c r="I8003" s="122"/>
      <c r="J8003" s="306"/>
      <c r="K8003" s="115"/>
      <c r="AM8003" s="340"/>
    </row>
    <row r="8004" spans="7:39" customFormat="1" ht="18.75">
      <c r="G8004" s="121"/>
      <c r="H8004" s="120"/>
      <c r="I8004" s="122"/>
      <c r="J8004" s="306"/>
      <c r="K8004" s="115"/>
      <c r="AM8004" s="340"/>
    </row>
    <row r="8005" spans="7:39" customFormat="1" ht="18.75">
      <c r="G8005" s="121"/>
      <c r="H8005" s="120"/>
      <c r="I8005" s="122"/>
      <c r="J8005" s="306"/>
      <c r="K8005" s="115"/>
      <c r="AM8005" s="340"/>
    </row>
    <row r="8006" spans="7:39" customFormat="1" ht="18.75">
      <c r="G8006" s="121"/>
      <c r="H8006" s="120"/>
      <c r="I8006" s="122"/>
      <c r="J8006" s="306"/>
      <c r="K8006" s="115"/>
      <c r="AM8006" s="340"/>
    </row>
    <row r="8007" spans="7:39" customFormat="1" ht="18.75">
      <c r="G8007" s="121"/>
      <c r="H8007" s="120"/>
      <c r="I8007" s="122"/>
      <c r="J8007" s="306"/>
      <c r="K8007" s="115"/>
      <c r="AM8007" s="340"/>
    </row>
    <row r="8008" spans="7:39" customFormat="1" ht="18.75">
      <c r="G8008" s="121"/>
      <c r="H8008" s="120"/>
      <c r="I8008" s="122"/>
      <c r="J8008" s="306"/>
      <c r="K8008" s="115"/>
      <c r="AM8008" s="340"/>
    </row>
    <row r="8009" spans="7:39" customFormat="1" ht="18.75">
      <c r="G8009" s="121"/>
      <c r="H8009" s="120"/>
      <c r="I8009" s="122"/>
      <c r="J8009" s="306"/>
      <c r="K8009" s="115"/>
      <c r="AM8009" s="340"/>
    </row>
    <row r="8010" spans="7:39" customFormat="1" ht="18.75">
      <c r="G8010" s="121"/>
      <c r="H8010" s="120"/>
      <c r="I8010" s="122"/>
      <c r="J8010" s="306"/>
      <c r="K8010" s="115"/>
      <c r="AM8010" s="340"/>
    </row>
    <row r="8011" spans="7:39" customFormat="1" ht="18.75">
      <c r="G8011" s="121"/>
      <c r="H8011" s="120"/>
      <c r="I8011" s="122"/>
      <c r="J8011" s="306"/>
      <c r="K8011" s="115"/>
      <c r="AM8011" s="340"/>
    </row>
    <row r="8012" spans="7:39" customFormat="1" ht="18.75">
      <c r="G8012" s="121"/>
      <c r="H8012" s="120"/>
      <c r="I8012" s="122"/>
      <c r="J8012" s="306"/>
      <c r="K8012" s="115"/>
      <c r="AM8012" s="340"/>
    </row>
    <row r="8013" spans="7:39" customFormat="1" ht="18.75">
      <c r="G8013" s="121"/>
      <c r="H8013" s="120"/>
      <c r="I8013" s="122"/>
      <c r="J8013" s="306"/>
      <c r="K8013" s="115"/>
      <c r="AM8013" s="340"/>
    </row>
    <row r="8014" spans="7:39" customFormat="1" ht="18.75">
      <c r="G8014" s="121"/>
      <c r="H8014" s="120"/>
      <c r="I8014" s="122"/>
      <c r="J8014" s="306"/>
      <c r="K8014" s="115"/>
      <c r="AM8014" s="340"/>
    </row>
    <row r="8015" spans="7:39" customFormat="1" ht="18.75">
      <c r="G8015" s="121"/>
      <c r="H8015" s="120"/>
      <c r="I8015" s="122"/>
      <c r="J8015" s="306"/>
      <c r="K8015" s="115"/>
      <c r="AM8015" s="340"/>
    </row>
    <row r="8016" spans="7:39" customFormat="1" ht="18.75">
      <c r="G8016" s="121"/>
      <c r="H8016" s="120"/>
      <c r="I8016" s="122"/>
      <c r="J8016" s="306"/>
      <c r="K8016" s="115"/>
      <c r="AM8016" s="340"/>
    </row>
    <row r="8017" spans="7:39" customFormat="1" ht="18.75">
      <c r="G8017" s="121"/>
      <c r="H8017" s="120"/>
      <c r="I8017" s="122"/>
      <c r="J8017" s="306"/>
      <c r="K8017" s="115"/>
      <c r="AM8017" s="340"/>
    </row>
    <row r="8018" spans="7:39" customFormat="1" ht="18.75">
      <c r="G8018" s="121"/>
      <c r="H8018" s="120"/>
      <c r="I8018" s="122"/>
      <c r="J8018" s="306"/>
      <c r="K8018" s="115"/>
      <c r="AM8018" s="340"/>
    </row>
    <row r="8019" spans="7:39" customFormat="1" ht="18.75">
      <c r="G8019" s="121"/>
      <c r="H8019" s="120"/>
      <c r="I8019" s="122"/>
      <c r="J8019" s="306"/>
      <c r="K8019" s="115"/>
      <c r="AM8019" s="340"/>
    </row>
    <row r="8020" spans="7:39" customFormat="1" ht="18.75">
      <c r="G8020" s="121"/>
      <c r="H8020" s="120"/>
      <c r="I8020" s="122"/>
      <c r="J8020" s="306"/>
      <c r="K8020" s="115"/>
      <c r="AM8020" s="340"/>
    </row>
    <row r="8021" spans="7:39" customFormat="1" ht="18.75">
      <c r="G8021" s="121"/>
      <c r="H8021" s="120"/>
      <c r="I8021" s="122"/>
      <c r="J8021" s="306"/>
      <c r="K8021" s="115"/>
      <c r="AM8021" s="340"/>
    </row>
    <row r="8022" spans="7:39" customFormat="1" ht="18.75">
      <c r="G8022" s="121"/>
      <c r="H8022" s="120"/>
      <c r="I8022" s="122"/>
      <c r="J8022" s="306"/>
      <c r="K8022" s="115"/>
      <c r="AM8022" s="340"/>
    </row>
    <row r="8023" spans="7:39" customFormat="1" ht="18.75">
      <c r="G8023" s="121"/>
      <c r="H8023" s="120"/>
      <c r="I8023" s="122"/>
      <c r="J8023" s="306"/>
      <c r="K8023" s="115"/>
      <c r="AM8023" s="340"/>
    </row>
    <row r="8024" spans="7:39" customFormat="1" ht="18.75">
      <c r="G8024" s="121"/>
      <c r="H8024" s="120"/>
      <c r="I8024" s="122"/>
      <c r="J8024" s="306"/>
      <c r="K8024" s="115"/>
      <c r="AM8024" s="340"/>
    </row>
    <row r="8025" spans="7:39" customFormat="1" ht="18.75">
      <c r="G8025" s="121"/>
      <c r="H8025" s="120"/>
      <c r="I8025" s="122"/>
      <c r="J8025" s="306"/>
      <c r="K8025" s="115"/>
      <c r="AM8025" s="340"/>
    </row>
    <row r="8026" spans="7:39" customFormat="1" ht="18.75">
      <c r="G8026" s="121"/>
      <c r="H8026" s="120"/>
      <c r="I8026" s="122"/>
      <c r="J8026" s="306"/>
      <c r="K8026" s="115"/>
      <c r="AM8026" s="340"/>
    </row>
    <row r="8027" spans="7:39" customFormat="1" ht="18.75">
      <c r="G8027" s="121"/>
      <c r="H8027" s="120"/>
      <c r="I8027" s="122"/>
      <c r="J8027" s="306"/>
      <c r="K8027" s="115"/>
      <c r="AM8027" s="340"/>
    </row>
    <row r="8028" spans="7:39" customFormat="1" ht="18.75">
      <c r="G8028" s="121"/>
      <c r="H8028" s="120"/>
      <c r="I8028" s="122"/>
      <c r="J8028" s="306"/>
      <c r="K8028" s="115"/>
      <c r="AM8028" s="340"/>
    </row>
    <row r="8029" spans="7:39" customFormat="1" ht="18.75">
      <c r="G8029" s="121"/>
      <c r="H8029" s="120"/>
      <c r="I8029" s="122"/>
      <c r="J8029" s="306"/>
      <c r="K8029" s="115"/>
      <c r="AM8029" s="340"/>
    </row>
    <row r="8030" spans="7:39" customFormat="1" ht="18.75">
      <c r="G8030" s="121"/>
      <c r="H8030" s="120"/>
      <c r="I8030" s="122"/>
      <c r="J8030" s="306"/>
      <c r="K8030" s="115"/>
      <c r="AM8030" s="340"/>
    </row>
    <row r="8031" spans="7:39" customFormat="1" ht="18.75">
      <c r="G8031" s="121"/>
      <c r="H8031" s="120"/>
      <c r="I8031" s="122"/>
      <c r="J8031" s="306"/>
      <c r="K8031" s="115"/>
      <c r="AM8031" s="340"/>
    </row>
    <row r="8032" spans="7:39" customFormat="1" ht="18.75">
      <c r="G8032" s="121"/>
      <c r="H8032" s="120"/>
      <c r="I8032" s="122"/>
      <c r="J8032" s="306"/>
      <c r="K8032" s="115"/>
      <c r="AM8032" s="340"/>
    </row>
    <row r="8033" spans="7:39" customFormat="1" ht="18.75">
      <c r="G8033" s="121"/>
      <c r="H8033" s="120"/>
      <c r="I8033" s="122"/>
      <c r="J8033" s="306"/>
      <c r="K8033" s="115"/>
      <c r="AM8033" s="340"/>
    </row>
    <row r="8034" spans="7:39" customFormat="1" ht="18.75">
      <c r="G8034" s="121"/>
      <c r="H8034" s="120"/>
      <c r="I8034" s="122"/>
      <c r="J8034" s="306"/>
      <c r="K8034" s="115"/>
      <c r="AM8034" s="340"/>
    </row>
    <row r="8035" spans="7:39" customFormat="1" ht="18.75">
      <c r="G8035" s="121"/>
      <c r="H8035" s="120"/>
      <c r="I8035" s="122"/>
      <c r="J8035" s="306"/>
      <c r="K8035" s="115"/>
      <c r="AM8035" s="340"/>
    </row>
    <row r="8036" spans="7:39" customFormat="1" ht="18.75">
      <c r="G8036" s="121"/>
      <c r="H8036" s="120"/>
      <c r="I8036" s="122"/>
      <c r="J8036" s="306"/>
      <c r="K8036" s="115"/>
      <c r="AM8036" s="340"/>
    </row>
    <row r="8037" spans="7:39" customFormat="1" ht="18.75">
      <c r="G8037" s="121"/>
      <c r="H8037" s="120"/>
      <c r="I8037" s="122"/>
      <c r="J8037" s="306"/>
      <c r="K8037" s="115"/>
      <c r="AM8037" s="340"/>
    </row>
    <row r="8038" spans="7:39" customFormat="1" ht="18.75">
      <c r="G8038" s="121"/>
      <c r="H8038" s="120"/>
      <c r="I8038" s="122"/>
      <c r="J8038" s="306"/>
      <c r="K8038" s="115"/>
      <c r="AM8038" s="340"/>
    </row>
    <row r="8039" spans="7:39" customFormat="1" ht="18.75">
      <c r="G8039" s="121"/>
      <c r="H8039" s="120"/>
      <c r="I8039" s="122"/>
      <c r="J8039" s="306"/>
      <c r="K8039" s="115"/>
      <c r="AM8039" s="340"/>
    </row>
    <row r="8040" spans="7:39" customFormat="1" ht="18.75">
      <c r="G8040" s="121"/>
      <c r="H8040" s="120"/>
      <c r="I8040" s="122"/>
      <c r="J8040" s="306"/>
      <c r="K8040" s="115"/>
      <c r="AM8040" s="340"/>
    </row>
    <row r="8041" spans="7:39" customFormat="1" ht="18.75">
      <c r="G8041" s="121"/>
      <c r="H8041" s="120"/>
      <c r="I8041" s="122"/>
      <c r="J8041" s="306"/>
      <c r="K8041" s="115"/>
      <c r="AM8041" s="340"/>
    </row>
    <row r="8042" spans="7:39" customFormat="1" ht="18.75">
      <c r="G8042" s="121"/>
      <c r="H8042" s="120"/>
      <c r="I8042" s="122"/>
      <c r="J8042" s="306"/>
      <c r="K8042" s="115"/>
      <c r="AM8042" s="340"/>
    </row>
    <row r="8043" spans="7:39" customFormat="1" ht="18.75">
      <c r="G8043" s="121"/>
      <c r="H8043" s="120"/>
      <c r="I8043" s="122"/>
      <c r="J8043" s="306"/>
      <c r="K8043" s="115"/>
      <c r="AM8043" s="340"/>
    </row>
    <row r="8044" spans="7:39" customFormat="1" ht="18.75">
      <c r="G8044" s="121"/>
      <c r="H8044" s="120"/>
      <c r="I8044" s="122"/>
      <c r="J8044" s="306"/>
      <c r="K8044" s="115"/>
      <c r="AM8044" s="340"/>
    </row>
    <row r="8045" spans="7:39" customFormat="1" ht="18.75">
      <c r="G8045" s="121"/>
      <c r="H8045" s="120"/>
      <c r="I8045" s="122"/>
      <c r="J8045" s="306"/>
      <c r="K8045" s="115"/>
      <c r="AM8045" s="340"/>
    </row>
    <row r="8046" spans="7:39" customFormat="1" ht="18.75">
      <c r="G8046" s="121"/>
      <c r="H8046" s="120"/>
      <c r="I8046" s="122"/>
      <c r="J8046" s="306"/>
      <c r="K8046" s="115"/>
      <c r="AM8046" s="340"/>
    </row>
    <row r="8047" spans="7:39" customFormat="1" ht="18.75">
      <c r="G8047" s="121"/>
      <c r="H8047" s="120"/>
      <c r="I8047" s="122"/>
      <c r="J8047" s="306"/>
      <c r="K8047" s="115"/>
      <c r="AM8047" s="340"/>
    </row>
    <row r="8048" spans="7:39" customFormat="1" ht="18.75">
      <c r="G8048" s="121"/>
      <c r="H8048" s="120"/>
      <c r="I8048" s="122"/>
      <c r="J8048" s="306"/>
      <c r="K8048" s="115"/>
      <c r="AM8048" s="340"/>
    </row>
    <row r="8049" spans="7:39" customFormat="1" ht="18.75">
      <c r="G8049" s="121"/>
      <c r="H8049" s="120"/>
      <c r="I8049" s="122"/>
      <c r="J8049" s="306"/>
      <c r="K8049" s="115"/>
      <c r="AM8049" s="340"/>
    </row>
    <row r="8050" spans="7:39" customFormat="1" ht="18.75">
      <c r="G8050" s="121"/>
      <c r="H8050" s="120"/>
      <c r="I8050" s="122"/>
      <c r="J8050" s="306"/>
      <c r="K8050" s="115"/>
      <c r="AM8050" s="340"/>
    </row>
    <row r="8051" spans="7:39" customFormat="1" ht="18.75">
      <c r="G8051" s="121"/>
      <c r="H8051" s="120"/>
      <c r="I8051" s="122"/>
      <c r="J8051" s="306"/>
      <c r="K8051" s="115"/>
      <c r="AM8051" s="340"/>
    </row>
    <row r="8052" spans="7:39" customFormat="1" ht="18.75">
      <c r="G8052" s="121"/>
      <c r="H8052" s="120"/>
      <c r="I8052" s="122"/>
      <c r="J8052" s="306"/>
      <c r="K8052" s="115"/>
      <c r="AM8052" s="340"/>
    </row>
    <row r="8053" spans="7:39" customFormat="1" ht="18.75">
      <c r="G8053" s="121"/>
      <c r="H8053" s="120"/>
      <c r="I8053" s="122"/>
      <c r="J8053" s="306"/>
      <c r="K8053" s="115"/>
      <c r="AM8053" s="340"/>
    </row>
    <row r="8054" spans="7:39" customFormat="1" ht="18.75">
      <c r="G8054" s="121"/>
      <c r="H8054" s="120"/>
      <c r="I8054" s="122"/>
      <c r="J8054" s="306"/>
      <c r="K8054" s="115"/>
      <c r="AM8054" s="340"/>
    </row>
    <row r="8055" spans="7:39" customFormat="1" ht="18.75">
      <c r="G8055" s="121"/>
      <c r="H8055" s="120"/>
      <c r="I8055" s="122"/>
      <c r="J8055" s="306"/>
      <c r="K8055" s="115"/>
      <c r="AM8055" s="340"/>
    </row>
    <row r="8056" spans="7:39" customFormat="1" ht="18.75">
      <c r="G8056" s="121"/>
      <c r="H8056" s="120"/>
      <c r="I8056" s="122"/>
      <c r="J8056" s="306"/>
      <c r="K8056" s="115"/>
      <c r="AM8056" s="340"/>
    </row>
    <row r="8057" spans="7:39" customFormat="1" ht="18.75">
      <c r="G8057" s="121"/>
      <c r="H8057" s="120"/>
      <c r="I8057" s="122"/>
      <c r="J8057" s="306"/>
      <c r="K8057" s="115"/>
      <c r="AM8057" s="340"/>
    </row>
    <row r="8058" spans="7:39" customFormat="1" ht="18.75">
      <c r="G8058" s="121"/>
      <c r="H8058" s="120"/>
      <c r="I8058" s="122"/>
      <c r="J8058" s="306"/>
      <c r="K8058" s="115"/>
      <c r="AM8058" s="340"/>
    </row>
    <row r="8059" spans="7:39" customFormat="1" ht="18.75">
      <c r="G8059" s="121"/>
      <c r="H8059" s="120"/>
      <c r="I8059" s="122"/>
      <c r="J8059" s="306"/>
      <c r="K8059" s="115"/>
      <c r="AM8059" s="340"/>
    </row>
    <row r="8060" spans="7:39" customFormat="1" ht="18.75">
      <c r="G8060" s="121"/>
      <c r="H8060" s="120"/>
      <c r="I8060" s="122"/>
      <c r="J8060" s="306"/>
      <c r="K8060" s="115"/>
      <c r="AM8060" s="340"/>
    </row>
    <row r="8061" spans="7:39" customFormat="1" ht="18.75">
      <c r="G8061" s="121"/>
      <c r="H8061" s="120"/>
      <c r="I8061" s="122"/>
      <c r="J8061" s="306"/>
      <c r="K8061" s="115"/>
      <c r="AM8061" s="340"/>
    </row>
    <row r="8062" spans="7:39" customFormat="1" ht="18.75">
      <c r="G8062" s="121"/>
      <c r="H8062" s="120"/>
      <c r="I8062" s="122"/>
      <c r="J8062" s="306"/>
      <c r="K8062" s="115"/>
      <c r="AM8062" s="340"/>
    </row>
    <row r="8063" spans="7:39" customFormat="1" ht="18.75">
      <c r="G8063" s="121"/>
      <c r="H8063" s="120"/>
      <c r="I8063" s="122"/>
      <c r="J8063" s="306"/>
      <c r="K8063" s="115"/>
      <c r="AM8063" s="340"/>
    </row>
    <row r="8064" spans="7:39" customFormat="1" ht="18.75">
      <c r="G8064" s="121"/>
      <c r="H8064" s="120"/>
      <c r="I8064" s="122"/>
      <c r="J8064" s="306"/>
      <c r="K8064" s="115"/>
      <c r="AM8064" s="340"/>
    </row>
    <row r="8065" spans="7:39" customFormat="1" ht="18.75">
      <c r="G8065" s="121"/>
      <c r="H8065" s="120"/>
      <c r="I8065" s="122"/>
      <c r="J8065" s="306"/>
      <c r="K8065" s="115"/>
      <c r="AM8065" s="340"/>
    </row>
    <row r="8066" spans="7:39" customFormat="1" ht="18.75">
      <c r="G8066" s="121"/>
      <c r="H8066" s="120"/>
      <c r="I8066" s="122"/>
      <c r="J8066" s="306"/>
      <c r="K8066" s="115"/>
      <c r="AM8066" s="340"/>
    </row>
    <row r="8067" spans="7:39" customFormat="1" ht="18.75">
      <c r="G8067" s="121"/>
      <c r="H8067" s="120"/>
      <c r="I8067" s="122"/>
      <c r="J8067" s="306"/>
      <c r="K8067" s="115"/>
      <c r="AM8067" s="340"/>
    </row>
    <row r="8068" spans="7:39" customFormat="1" ht="18.75">
      <c r="G8068" s="121"/>
      <c r="H8068" s="120"/>
      <c r="I8068" s="122"/>
      <c r="J8068" s="306"/>
      <c r="K8068" s="115"/>
      <c r="AM8068" s="340"/>
    </row>
    <row r="8069" spans="7:39" customFormat="1" ht="18.75">
      <c r="G8069" s="121"/>
      <c r="H8069" s="120"/>
      <c r="I8069" s="122"/>
      <c r="J8069" s="306"/>
      <c r="K8069" s="115"/>
      <c r="AM8069" s="340"/>
    </row>
    <row r="8070" spans="7:39" customFormat="1" ht="18.75">
      <c r="G8070" s="121"/>
      <c r="H8070" s="120"/>
      <c r="I8070" s="122"/>
      <c r="J8070" s="306"/>
      <c r="K8070" s="115"/>
      <c r="AM8070" s="340"/>
    </row>
    <row r="8071" spans="7:39" customFormat="1" ht="18.75">
      <c r="G8071" s="121"/>
      <c r="H8071" s="120"/>
      <c r="I8071" s="122"/>
      <c r="J8071" s="306"/>
      <c r="K8071" s="115"/>
      <c r="AM8071" s="340"/>
    </row>
    <row r="8072" spans="7:39" customFormat="1" ht="18.75">
      <c r="G8072" s="121"/>
      <c r="H8072" s="120"/>
      <c r="I8072" s="122"/>
      <c r="J8072" s="306"/>
      <c r="K8072" s="115"/>
      <c r="AM8072" s="340"/>
    </row>
    <row r="8073" spans="7:39" customFormat="1" ht="18.75">
      <c r="G8073" s="121"/>
      <c r="H8073" s="120"/>
      <c r="I8073" s="122"/>
      <c r="J8073" s="306"/>
      <c r="K8073" s="115"/>
      <c r="AM8073" s="340"/>
    </row>
    <row r="8074" spans="7:39" customFormat="1" ht="18.75">
      <c r="G8074" s="121"/>
      <c r="H8074" s="120"/>
      <c r="I8074" s="122"/>
      <c r="J8074" s="306"/>
      <c r="K8074" s="115"/>
      <c r="AM8074" s="340"/>
    </row>
    <row r="8075" spans="7:39" customFormat="1" ht="18.75">
      <c r="G8075" s="121"/>
      <c r="H8075" s="120"/>
      <c r="I8075" s="122"/>
      <c r="J8075" s="306"/>
      <c r="K8075" s="115"/>
      <c r="AM8075" s="340"/>
    </row>
    <row r="8076" spans="7:39" customFormat="1" ht="18.75">
      <c r="G8076" s="121"/>
      <c r="H8076" s="120"/>
      <c r="I8076" s="122"/>
      <c r="J8076" s="306"/>
      <c r="K8076" s="115"/>
      <c r="AM8076" s="340"/>
    </row>
    <row r="8077" spans="7:39" customFormat="1" ht="18.75">
      <c r="G8077" s="121"/>
      <c r="H8077" s="120"/>
      <c r="I8077" s="122"/>
      <c r="J8077" s="306"/>
      <c r="K8077" s="115"/>
      <c r="AM8077" s="340"/>
    </row>
    <row r="8078" spans="7:39" customFormat="1" ht="18.75">
      <c r="G8078" s="121"/>
      <c r="H8078" s="120"/>
      <c r="I8078" s="122"/>
      <c r="J8078" s="306"/>
      <c r="K8078" s="115"/>
      <c r="AM8078" s="340"/>
    </row>
    <row r="8079" spans="7:39" customFormat="1" ht="18.75">
      <c r="G8079" s="121"/>
      <c r="H8079" s="120"/>
      <c r="I8079" s="122"/>
      <c r="J8079" s="306"/>
      <c r="K8079" s="115"/>
      <c r="AM8079" s="340"/>
    </row>
    <row r="8080" spans="7:39" customFormat="1" ht="18.75">
      <c r="G8080" s="121"/>
      <c r="H8080" s="120"/>
      <c r="I8080" s="122"/>
      <c r="J8080" s="306"/>
      <c r="K8080" s="115"/>
      <c r="AM8080" s="340"/>
    </row>
    <row r="8081" spans="7:39" customFormat="1" ht="18.75">
      <c r="G8081" s="121"/>
      <c r="H8081" s="120"/>
      <c r="I8081" s="122"/>
      <c r="J8081" s="306"/>
      <c r="K8081" s="115"/>
      <c r="AM8081" s="340"/>
    </row>
    <row r="8082" spans="7:39" customFormat="1" ht="18.75">
      <c r="G8082" s="121"/>
      <c r="H8082" s="120"/>
      <c r="I8082" s="122"/>
      <c r="J8082" s="306"/>
      <c r="K8082" s="115"/>
      <c r="AM8082" s="340"/>
    </row>
    <row r="8083" spans="7:39" customFormat="1" ht="18.75">
      <c r="G8083" s="121"/>
      <c r="H8083" s="120"/>
      <c r="I8083" s="122"/>
      <c r="J8083" s="306"/>
      <c r="K8083" s="115"/>
      <c r="AM8083" s="340"/>
    </row>
    <row r="8084" spans="7:39" customFormat="1" ht="18.75">
      <c r="G8084" s="121"/>
      <c r="H8084" s="120"/>
      <c r="I8084" s="122"/>
      <c r="J8084" s="306"/>
      <c r="K8084" s="115"/>
      <c r="AM8084" s="340"/>
    </row>
    <row r="8085" spans="7:39" customFormat="1" ht="18.75">
      <c r="G8085" s="121"/>
      <c r="H8085" s="120"/>
      <c r="I8085" s="122"/>
      <c r="J8085" s="306"/>
      <c r="K8085" s="115"/>
      <c r="AM8085" s="340"/>
    </row>
    <row r="8086" spans="7:39" customFormat="1" ht="18.75">
      <c r="G8086" s="121"/>
      <c r="H8086" s="120"/>
      <c r="I8086" s="122"/>
      <c r="J8086" s="306"/>
      <c r="K8086" s="115"/>
      <c r="AM8086" s="340"/>
    </row>
    <row r="8087" spans="7:39" customFormat="1" ht="18.75">
      <c r="G8087" s="121"/>
      <c r="H8087" s="120"/>
      <c r="I8087" s="122"/>
      <c r="J8087" s="306"/>
      <c r="K8087" s="115"/>
      <c r="AM8087" s="340"/>
    </row>
    <row r="8088" spans="7:39" customFormat="1" ht="18.75">
      <c r="G8088" s="121"/>
      <c r="H8088" s="120"/>
      <c r="I8088" s="122"/>
      <c r="J8088" s="306"/>
      <c r="K8088" s="115"/>
      <c r="AM8088" s="340"/>
    </row>
    <row r="8089" spans="7:39" customFormat="1" ht="18.75">
      <c r="G8089" s="121"/>
      <c r="H8089" s="120"/>
      <c r="I8089" s="122"/>
      <c r="J8089" s="306"/>
      <c r="K8089" s="115"/>
      <c r="AM8089" s="340"/>
    </row>
    <row r="8090" spans="7:39" customFormat="1" ht="18.75">
      <c r="G8090" s="121"/>
      <c r="H8090" s="120"/>
      <c r="I8090" s="122"/>
      <c r="J8090" s="306"/>
      <c r="K8090" s="115"/>
      <c r="AM8090" s="340"/>
    </row>
    <row r="8091" spans="7:39" customFormat="1" ht="18.75">
      <c r="G8091" s="121"/>
      <c r="H8091" s="120"/>
      <c r="I8091" s="122"/>
      <c r="J8091" s="306"/>
      <c r="K8091" s="115"/>
      <c r="AM8091" s="340"/>
    </row>
    <row r="8092" spans="7:39" customFormat="1" ht="18.75">
      <c r="G8092" s="121"/>
      <c r="H8092" s="120"/>
      <c r="I8092" s="122"/>
      <c r="J8092" s="306"/>
      <c r="K8092" s="115"/>
      <c r="AM8092" s="340"/>
    </row>
    <row r="8093" spans="7:39" customFormat="1" ht="18.75">
      <c r="G8093" s="121"/>
      <c r="H8093" s="120"/>
      <c r="I8093" s="122"/>
      <c r="J8093" s="306"/>
      <c r="K8093" s="115"/>
      <c r="AM8093" s="340"/>
    </row>
    <row r="8094" spans="7:39" customFormat="1" ht="18.75">
      <c r="G8094" s="121"/>
      <c r="H8094" s="120"/>
      <c r="I8094" s="122"/>
      <c r="J8094" s="306"/>
      <c r="K8094" s="115"/>
      <c r="AM8094" s="340"/>
    </row>
    <row r="8095" spans="7:39" customFormat="1" ht="18.75">
      <c r="G8095" s="121"/>
      <c r="H8095" s="120"/>
      <c r="I8095" s="122"/>
      <c r="J8095" s="306"/>
      <c r="K8095" s="115"/>
      <c r="AM8095" s="340"/>
    </row>
    <row r="8096" spans="7:39" customFormat="1" ht="18.75">
      <c r="G8096" s="121"/>
      <c r="H8096" s="120"/>
      <c r="I8096" s="122"/>
      <c r="J8096" s="306"/>
      <c r="K8096" s="115"/>
      <c r="AM8096" s="340"/>
    </row>
    <row r="8097" spans="7:39" customFormat="1" ht="18.75">
      <c r="G8097" s="121"/>
      <c r="H8097" s="120"/>
      <c r="I8097" s="122"/>
      <c r="J8097" s="306"/>
      <c r="K8097" s="115"/>
      <c r="AM8097" s="340"/>
    </row>
    <row r="8098" spans="7:39" customFormat="1" ht="18.75">
      <c r="G8098" s="121"/>
      <c r="H8098" s="120"/>
      <c r="I8098" s="122"/>
      <c r="J8098" s="306"/>
      <c r="K8098" s="115"/>
      <c r="AM8098" s="340"/>
    </row>
    <row r="8099" spans="7:39" customFormat="1" ht="18.75">
      <c r="G8099" s="121"/>
      <c r="H8099" s="120"/>
      <c r="I8099" s="122"/>
      <c r="J8099" s="306"/>
      <c r="K8099" s="115"/>
      <c r="AM8099" s="340"/>
    </row>
    <row r="8100" spans="7:39" customFormat="1" ht="18.75">
      <c r="G8100" s="121"/>
      <c r="H8100" s="120"/>
      <c r="I8100" s="122"/>
      <c r="J8100" s="306"/>
      <c r="K8100" s="115"/>
      <c r="AM8100" s="340"/>
    </row>
    <row r="8101" spans="7:39" customFormat="1" ht="18.75">
      <c r="G8101" s="121"/>
      <c r="H8101" s="120"/>
      <c r="I8101" s="122"/>
      <c r="J8101" s="306"/>
      <c r="K8101" s="115"/>
      <c r="AM8101" s="340"/>
    </row>
    <row r="8102" spans="7:39" customFormat="1" ht="18.75">
      <c r="G8102" s="121"/>
      <c r="H8102" s="120"/>
      <c r="I8102" s="122"/>
      <c r="J8102" s="306"/>
      <c r="K8102" s="115"/>
      <c r="AM8102" s="340"/>
    </row>
    <row r="8103" spans="7:39" customFormat="1" ht="18.75">
      <c r="G8103" s="121"/>
      <c r="H8103" s="120"/>
      <c r="I8103" s="122"/>
      <c r="J8103" s="306"/>
      <c r="K8103" s="115"/>
      <c r="AM8103" s="340"/>
    </row>
    <row r="8104" spans="7:39" customFormat="1" ht="18.75">
      <c r="G8104" s="121"/>
      <c r="H8104" s="120"/>
      <c r="I8104" s="122"/>
      <c r="J8104" s="306"/>
      <c r="K8104" s="115"/>
      <c r="AM8104" s="340"/>
    </row>
    <row r="8105" spans="7:39" customFormat="1" ht="18.75">
      <c r="G8105" s="121"/>
      <c r="H8105" s="120"/>
      <c r="I8105" s="122"/>
      <c r="J8105" s="306"/>
      <c r="K8105" s="115"/>
      <c r="AM8105" s="340"/>
    </row>
    <row r="8106" spans="7:39" customFormat="1" ht="18.75">
      <c r="G8106" s="121"/>
      <c r="H8106" s="120"/>
      <c r="I8106" s="122"/>
      <c r="J8106" s="306"/>
      <c r="K8106" s="115"/>
      <c r="AM8106" s="340"/>
    </row>
    <row r="8107" spans="7:39" customFormat="1" ht="18.75">
      <c r="G8107" s="121"/>
      <c r="H8107" s="120"/>
      <c r="I8107" s="122"/>
      <c r="J8107" s="306"/>
      <c r="K8107" s="115"/>
      <c r="AM8107" s="340"/>
    </row>
    <row r="8108" spans="7:39" customFormat="1" ht="18.75">
      <c r="G8108" s="121"/>
      <c r="H8108" s="120"/>
      <c r="I8108" s="122"/>
      <c r="J8108" s="306"/>
      <c r="K8108" s="115"/>
      <c r="AM8108" s="340"/>
    </row>
    <row r="8109" spans="7:39" customFormat="1" ht="18.75">
      <c r="G8109" s="121"/>
      <c r="H8109" s="120"/>
      <c r="I8109" s="122"/>
      <c r="J8109" s="306"/>
      <c r="K8109" s="115"/>
      <c r="AM8109" s="340"/>
    </row>
    <row r="8110" spans="7:39" customFormat="1" ht="18.75">
      <c r="G8110" s="121"/>
      <c r="H8110" s="120"/>
      <c r="I8110" s="122"/>
      <c r="J8110" s="306"/>
      <c r="K8110" s="115"/>
      <c r="AM8110" s="340"/>
    </row>
    <row r="8111" spans="7:39" customFormat="1" ht="18.75">
      <c r="G8111" s="121"/>
      <c r="H8111" s="120"/>
      <c r="I8111" s="122"/>
      <c r="J8111" s="306"/>
      <c r="K8111" s="115"/>
      <c r="AM8111" s="340"/>
    </row>
    <row r="8112" spans="7:39" customFormat="1" ht="18.75">
      <c r="G8112" s="121"/>
      <c r="H8112" s="120"/>
      <c r="I8112" s="122"/>
      <c r="J8112" s="306"/>
      <c r="K8112" s="115"/>
      <c r="AM8112" s="340"/>
    </row>
    <row r="8113" spans="7:39" customFormat="1" ht="18.75">
      <c r="G8113" s="121"/>
      <c r="H8113" s="120"/>
      <c r="I8113" s="122"/>
      <c r="J8113" s="306"/>
      <c r="K8113" s="115"/>
      <c r="AM8113" s="340"/>
    </row>
    <row r="8114" spans="7:39" customFormat="1" ht="18.75">
      <c r="G8114" s="121"/>
      <c r="H8114" s="120"/>
      <c r="I8114" s="122"/>
      <c r="J8114" s="306"/>
      <c r="K8114" s="115"/>
      <c r="AM8114" s="340"/>
    </row>
    <row r="8115" spans="7:39" customFormat="1" ht="18.75">
      <c r="G8115" s="121"/>
      <c r="H8115" s="120"/>
      <c r="I8115" s="122"/>
      <c r="J8115" s="306"/>
      <c r="K8115" s="115"/>
      <c r="AM8115" s="340"/>
    </row>
    <row r="8116" spans="7:39" customFormat="1" ht="18.75">
      <c r="G8116" s="121"/>
      <c r="H8116" s="120"/>
      <c r="I8116" s="122"/>
      <c r="J8116" s="306"/>
      <c r="K8116" s="115"/>
      <c r="AM8116" s="340"/>
    </row>
    <row r="8117" spans="7:39" customFormat="1" ht="18.75">
      <c r="G8117" s="121"/>
      <c r="H8117" s="120"/>
      <c r="I8117" s="122"/>
      <c r="J8117" s="306"/>
      <c r="K8117" s="115"/>
      <c r="AM8117" s="340"/>
    </row>
    <row r="8118" spans="7:39" customFormat="1" ht="18.75">
      <c r="G8118" s="121"/>
      <c r="H8118" s="120"/>
      <c r="I8118" s="122"/>
      <c r="J8118" s="306"/>
      <c r="K8118" s="115"/>
      <c r="AM8118" s="340"/>
    </row>
    <row r="8119" spans="7:39" customFormat="1" ht="18.75">
      <c r="G8119" s="121"/>
      <c r="H8119" s="120"/>
      <c r="I8119" s="122"/>
      <c r="J8119" s="306"/>
      <c r="K8119" s="115"/>
      <c r="AM8119" s="340"/>
    </row>
    <row r="8120" spans="7:39" customFormat="1" ht="18.75">
      <c r="G8120" s="121"/>
      <c r="H8120" s="120"/>
      <c r="I8120" s="122"/>
      <c r="J8120" s="306"/>
      <c r="K8120" s="115"/>
      <c r="AM8120" s="340"/>
    </row>
    <row r="8121" spans="7:39" customFormat="1" ht="18.75">
      <c r="G8121" s="121"/>
      <c r="H8121" s="120"/>
      <c r="I8121" s="122"/>
      <c r="J8121" s="306"/>
      <c r="K8121" s="115"/>
      <c r="AM8121" s="340"/>
    </row>
    <row r="8122" spans="7:39" customFormat="1" ht="18.75">
      <c r="G8122" s="121"/>
      <c r="H8122" s="120"/>
      <c r="I8122" s="122"/>
      <c r="J8122" s="306"/>
      <c r="K8122" s="115"/>
      <c r="AM8122" s="340"/>
    </row>
    <row r="8123" spans="7:39" customFormat="1" ht="18.75">
      <c r="G8123" s="121"/>
      <c r="H8123" s="120"/>
      <c r="I8123" s="122"/>
      <c r="J8123" s="306"/>
      <c r="K8123" s="115"/>
      <c r="AM8123" s="340"/>
    </row>
    <row r="8124" spans="7:39" customFormat="1" ht="18.75">
      <c r="G8124" s="121"/>
      <c r="H8124" s="120"/>
      <c r="I8124" s="122"/>
      <c r="J8124" s="306"/>
      <c r="K8124" s="115"/>
      <c r="AM8124" s="340"/>
    </row>
    <row r="8125" spans="7:39" customFormat="1" ht="18.75">
      <c r="G8125" s="121"/>
      <c r="H8125" s="120"/>
      <c r="I8125" s="122"/>
      <c r="J8125" s="306"/>
      <c r="K8125" s="115"/>
      <c r="AM8125" s="340"/>
    </row>
    <row r="8126" spans="7:39" customFormat="1" ht="18.75">
      <c r="G8126" s="121"/>
      <c r="H8126" s="120"/>
      <c r="I8126" s="122"/>
      <c r="J8126" s="306"/>
      <c r="K8126" s="115"/>
      <c r="AM8126" s="340"/>
    </row>
    <row r="8127" spans="7:39" customFormat="1" ht="18.75">
      <c r="G8127" s="121"/>
      <c r="H8127" s="120"/>
      <c r="I8127" s="122"/>
      <c r="J8127" s="306"/>
      <c r="K8127" s="115"/>
      <c r="AM8127" s="340"/>
    </row>
    <row r="8128" spans="7:39" customFormat="1" ht="18.75">
      <c r="G8128" s="121"/>
      <c r="H8128" s="120"/>
      <c r="I8128" s="122"/>
      <c r="J8128" s="306"/>
      <c r="K8128" s="115"/>
      <c r="AM8128" s="340"/>
    </row>
    <row r="8129" spans="7:39" customFormat="1" ht="18.75">
      <c r="G8129" s="121"/>
      <c r="H8129" s="120"/>
      <c r="I8129" s="122"/>
      <c r="J8129" s="306"/>
      <c r="K8129" s="115"/>
      <c r="AM8129" s="340"/>
    </row>
    <row r="8130" spans="7:39" customFormat="1" ht="18.75">
      <c r="G8130" s="121"/>
      <c r="H8130" s="120"/>
      <c r="I8130" s="122"/>
      <c r="J8130" s="306"/>
      <c r="K8130" s="115"/>
      <c r="AM8130" s="340"/>
    </row>
    <row r="8131" spans="7:39" customFormat="1" ht="18.75">
      <c r="G8131" s="121"/>
      <c r="H8131" s="120"/>
      <c r="I8131" s="122"/>
      <c r="J8131" s="306"/>
      <c r="K8131" s="115"/>
      <c r="AM8131" s="340"/>
    </row>
    <row r="8132" spans="7:39" customFormat="1" ht="18.75">
      <c r="G8132" s="121"/>
      <c r="H8132" s="120"/>
      <c r="I8132" s="122"/>
      <c r="J8132" s="306"/>
      <c r="K8132" s="115"/>
      <c r="AM8132" s="340"/>
    </row>
    <row r="8133" spans="7:39" customFormat="1" ht="18.75">
      <c r="G8133" s="121"/>
      <c r="H8133" s="120"/>
      <c r="I8133" s="122"/>
      <c r="J8133" s="306"/>
      <c r="K8133" s="115"/>
      <c r="AM8133" s="340"/>
    </row>
    <row r="8134" spans="7:39" customFormat="1" ht="18.75">
      <c r="G8134" s="121"/>
      <c r="H8134" s="120"/>
      <c r="I8134" s="122"/>
      <c r="J8134" s="306"/>
      <c r="K8134" s="115"/>
      <c r="AM8134" s="340"/>
    </row>
    <row r="8135" spans="7:39" customFormat="1" ht="18.75">
      <c r="G8135" s="121"/>
      <c r="H8135" s="120"/>
      <c r="I8135" s="122"/>
      <c r="J8135" s="306"/>
      <c r="K8135" s="115"/>
      <c r="AM8135" s="340"/>
    </row>
    <row r="8136" spans="7:39" customFormat="1" ht="18.75">
      <c r="G8136" s="121"/>
      <c r="H8136" s="120"/>
      <c r="I8136" s="122"/>
      <c r="J8136" s="306"/>
      <c r="K8136" s="115"/>
      <c r="AM8136" s="340"/>
    </row>
    <row r="8137" spans="7:39" customFormat="1" ht="18.75">
      <c r="G8137" s="121"/>
      <c r="H8137" s="120"/>
      <c r="I8137" s="122"/>
      <c r="J8137" s="306"/>
      <c r="K8137" s="115"/>
      <c r="AM8137" s="340"/>
    </row>
    <row r="8138" spans="7:39" customFormat="1" ht="18.75">
      <c r="G8138" s="121"/>
      <c r="H8138" s="120"/>
      <c r="I8138" s="122"/>
      <c r="J8138" s="306"/>
      <c r="K8138" s="115"/>
      <c r="AM8138" s="340"/>
    </row>
    <row r="8139" spans="7:39" customFormat="1" ht="18.75">
      <c r="G8139" s="121"/>
      <c r="H8139" s="120"/>
      <c r="I8139" s="122"/>
      <c r="J8139" s="306"/>
      <c r="K8139" s="115"/>
      <c r="AM8139" s="340"/>
    </row>
    <row r="8140" spans="7:39" customFormat="1" ht="18.75">
      <c r="G8140" s="121"/>
      <c r="H8140" s="120"/>
      <c r="I8140" s="122"/>
      <c r="J8140" s="306"/>
      <c r="K8140" s="115"/>
      <c r="AM8140" s="340"/>
    </row>
    <row r="8141" spans="7:39" customFormat="1" ht="18.75">
      <c r="G8141" s="121"/>
      <c r="H8141" s="120"/>
      <c r="I8141" s="122"/>
      <c r="J8141" s="306"/>
      <c r="K8141" s="115"/>
      <c r="AM8141" s="340"/>
    </row>
    <row r="8142" spans="7:39" customFormat="1" ht="18.75">
      <c r="G8142" s="121"/>
      <c r="H8142" s="120"/>
      <c r="I8142" s="122"/>
      <c r="J8142" s="306"/>
      <c r="K8142" s="115"/>
      <c r="AM8142" s="340"/>
    </row>
    <row r="8143" spans="7:39" customFormat="1" ht="18.75">
      <c r="G8143" s="121"/>
      <c r="H8143" s="120"/>
      <c r="I8143" s="122"/>
      <c r="J8143" s="306"/>
      <c r="K8143" s="115"/>
      <c r="AM8143" s="340"/>
    </row>
    <row r="8144" spans="7:39" customFormat="1" ht="18.75">
      <c r="G8144" s="121"/>
      <c r="H8144" s="120"/>
      <c r="I8144" s="122"/>
      <c r="J8144" s="306"/>
      <c r="K8144" s="115"/>
      <c r="AM8144" s="340"/>
    </row>
    <row r="8145" spans="7:39" customFormat="1" ht="18.75">
      <c r="G8145" s="121"/>
      <c r="H8145" s="120"/>
      <c r="I8145" s="122"/>
      <c r="J8145" s="306"/>
      <c r="K8145" s="115"/>
      <c r="AM8145" s="340"/>
    </row>
    <row r="8146" spans="7:39" customFormat="1" ht="18.75">
      <c r="G8146" s="121"/>
      <c r="H8146" s="120"/>
      <c r="I8146" s="122"/>
      <c r="J8146" s="306"/>
      <c r="K8146" s="115"/>
      <c r="AM8146" s="340"/>
    </row>
    <row r="8147" spans="7:39" customFormat="1" ht="18.75">
      <c r="G8147" s="121"/>
      <c r="H8147" s="120"/>
      <c r="I8147" s="122"/>
      <c r="J8147" s="306"/>
      <c r="K8147" s="115"/>
      <c r="AM8147" s="340"/>
    </row>
    <row r="8148" spans="7:39" customFormat="1" ht="18.75">
      <c r="G8148" s="121"/>
      <c r="H8148" s="120"/>
      <c r="I8148" s="122"/>
      <c r="J8148" s="306"/>
      <c r="K8148" s="115"/>
      <c r="AM8148" s="340"/>
    </row>
    <row r="8149" spans="7:39" customFormat="1" ht="18.75">
      <c r="G8149" s="121"/>
      <c r="H8149" s="120"/>
      <c r="I8149" s="122"/>
      <c r="J8149" s="306"/>
      <c r="K8149" s="115"/>
      <c r="AM8149" s="340"/>
    </row>
    <row r="8150" spans="7:39" customFormat="1" ht="18.75">
      <c r="G8150" s="121"/>
      <c r="H8150" s="120"/>
      <c r="I8150" s="122"/>
      <c r="J8150" s="306"/>
      <c r="K8150" s="115"/>
      <c r="AM8150" s="340"/>
    </row>
    <row r="8151" spans="7:39" customFormat="1" ht="18.75">
      <c r="G8151" s="121"/>
      <c r="H8151" s="120"/>
      <c r="I8151" s="122"/>
      <c r="J8151" s="306"/>
      <c r="K8151" s="115"/>
      <c r="AM8151" s="340"/>
    </row>
    <row r="8152" spans="7:39" customFormat="1" ht="18.75">
      <c r="G8152" s="121"/>
      <c r="H8152" s="120"/>
      <c r="I8152" s="122"/>
      <c r="J8152" s="306"/>
      <c r="K8152" s="115"/>
      <c r="AM8152" s="340"/>
    </row>
    <row r="8153" spans="7:39" customFormat="1" ht="18.75">
      <c r="G8153" s="121"/>
      <c r="H8153" s="120"/>
      <c r="I8153" s="122"/>
      <c r="J8153" s="306"/>
      <c r="K8153" s="115"/>
      <c r="AM8153" s="340"/>
    </row>
    <row r="8154" spans="7:39" customFormat="1" ht="18.75">
      <c r="G8154" s="121"/>
      <c r="H8154" s="120"/>
      <c r="I8154" s="122"/>
      <c r="J8154" s="306"/>
      <c r="K8154" s="115"/>
      <c r="AM8154" s="340"/>
    </row>
    <row r="8155" spans="7:39" customFormat="1" ht="18.75">
      <c r="G8155" s="121"/>
      <c r="H8155" s="120"/>
      <c r="I8155" s="122"/>
      <c r="J8155" s="306"/>
      <c r="K8155" s="115"/>
      <c r="AM8155" s="340"/>
    </row>
    <row r="8156" spans="7:39" customFormat="1" ht="18.75">
      <c r="G8156" s="121"/>
      <c r="H8156" s="120"/>
      <c r="I8156" s="122"/>
      <c r="J8156" s="306"/>
      <c r="K8156" s="115"/>
      <c r="AM8156" s="340"/>
    </row>
    <row r="8157" spans="7:39" customFormat="1" ht="18.75">
      <c r="G8157" s="121"/>
      <c r="H8157" s="120"/>
      <c r="I8157" s="122"/>
      <c r="J8157" s="306"/>
      <c r="K8157" s="115"/>
      <c r="AM8157" s="340"/>
    </row>
    <row r="8158" spans="7:39" customFormat="1" ht="18.75">
      <c r="G8158" s="121"/>
      <c r="H8158" s="120"/>
      <c r="I8158" s="122"/>
      <c r="J8158" s="306"/>
      <c r="K8158" s="115"/>
      <c r="AM8158" s="340"/>
    </row>
    <row r="8159" spans="7:39" customFormat="1" ht="18.75">
      <c r="G8159" s="121"/>
      <c r="H8159" s="120"/>
      <c r="I8159" s="122"/>
      <c r="J8159" s="306"/>
      <c r="K8159" s="115"/>
      <c r="AM8159" s="340"/>
    </row>
    <row r="8160" spans="7:39" customFormat="1" ht="18.75">
      <c r="G8160" s="121"/>
      <c r="H8160" s="120"/>
      <c r="I8160" s="122"/>
      <c r="J8160" s="306"/>
      <c r="K8160" s="115"/>
      <c r="AM8160" s="340"/>
    </row>
    <row r="8161" spans="7:39" customFormat="1" ht="18.75">
      <c r="G8161" s="121"/>
      <c r="H8161" s="120"/>
      <c r="I8161" s="122"/>
      <c r="J8161" s="306"/>
      <c r="K8161" s="115"/>
      <c r="AM8161" s="340"/>
    </row>
    <row r="8162" spans="7:39" customFormat="1" ht="18.75">
      <c r="G8162" s="121"/>
      <c r="H8162" s="120"/>
      <c r="I8162" s="122"/>
      <c r="J8162" s="306"/>
      <c r="K8162" s="115"/>
      <c r="AM8162" s="340"/>
    </row>
    <row r="8163" spans="7:39" customFormat="1" ht="18.75">
      <c r="G8163" s="121"/>
      <c r="H8163" s="120"/>
      <c r="I8163" s="122"/>
      <c r="J8163" s="306"/>
      <c r="K8163" s="115"/>
      <c r="AM8163" s="340"/>
    </row>
    <row r="8164" spans="7:39" customFormat="1" ht="18.75">
      <c r="G8164" s="121"/>
      <c r="H8164" s="120"/>
      <c r="I8164" s="122"/>
      <c r="J8164" s="306"/>
      <c r="K8164" s="115"/>
      <c r="AM8164" s="340"/>
    </row>
    <row r="8165" spans="7:39" customFormat="1" ht="18.75">
      <c r="G8165" s="121"/>
      <c r="H8165" s="120"/>
      <c r="I8165" s="122"/>
      <c r="J8165" s="306"/>
      <c r="K8165" s="115"/>
      <c r="AM8165" s="340"/>
    </row>
    <row r="8166" spans="7:39" customFormat="1" ht="18.75">
      <c r="G8166" s="121"/>
      <c r="H8166" s="120"/>
      <c r="I8166" s="122"/>
      <c r="J8166" s="306"/>
      <c r="K8166" s="115"/>
      <c r="AM8166" s="340"/>
    </row>
    <row r="8167" spans="7:39" customFormat="1" ht="18.75">
      <c r="G8167" s="121"/>
      <c r="H8167" s="120"/>
      <c r="I8167" s="122"/>
      <c r="J8167" s="306"/>
      <c r="K8167" s="115"/>
      <c r="AM8167" s="340"/>
    </row>
    <row r="8168" spans="7:39" customFormat="1" ht="18.75">
      <c r="G8168" s="121"/>
      <c r="H8168" s="120"/>
      <c r="I8168" s="122"/>
      <c r="J8168" s="306"/>
      <c r="K8168" s="115"/>
      <c r="AM8168" s="340"/>
    </row>
    <row r="8169" spans="7:39" customFormat="1" ht="18.75">
      <c r="G8169" s="121"/>
      <c r="H8169" s="120"/>
      <c r="I8169" s="122"/>
      <c r="J8169" s="306"/>
      <c r="K8169" s="115"/>
      <c r="AM8169" s="340"/>
    </row>
    <row r="8170" spans="7:39" customFormat="1" ht="18.75">
      <c r="G8170" s="121"/>
      <c r="H8170" s="120"/>
      <c r="I8170" s="122"/>
      <c r="J8170" s="306"/>
      <c r="K8170" s="115"/>
      <c r="AM8170" s="340"/>
    </row>
    <row r="8171" spans="7:39" customFormat="1" ht="18.75">
      <c r="G8171" s="121"/>
      <c r="H8171" s="120"/>
      <c r="I8171" s="122"/>
      <c r="J8171" s="306"/>
      <c r="K8171" s="115"/>
      <c r="AM8171" s="340"/>
    </row>
    <row r="8172" spans="7:39" customFormat="1" ht="18.75">
      <c r="G8172" s="121"/>
      <c r="H8172" s="120"/>
      <c r="I8172" s="122"/>
      <c r="J8172" s="306"/>
      <c r="K8172" s="115"/>
      <c r="AM8172" s="340"/>
    </row>
    <row r="8173" spans="7:39" customFormat="1" ht="18.75">
      <c r="G8173" s="121"/>
      <c r="H8173" s="120"/>
      <c r="I8173" s="122"/>
      <c r="J8173" s="306"/>
      <c r="K8173" s="115"/>
      <c r="AM8173" s="340"/>
    </row>
    <row r="8174" spans="7:39" customFormat="1" ht="18.75">
      <c r="G8174" s="121"/>
      <c r="H8174" s="120"/>
      <c r="I8174" s="122"/>
      <c r="J8174" s="306"/>
      <c r="K8174" s="115"/>
      <c r="AM8174" s="340"/>
    </row>
    <row r="8175" spans="7:39" customFormat="1" ht="18.75">
      <c r="G8175" s="121"/>
      <c r="H8175" s="120"/>
      <c r="I8175" s="122"/>
      <c r="J8175" s="306"/>
      <c r="K8175" s="115"/>
      <c r="AM8175" s="340"/>
    </row>
    <row r="8176" spans="7:39" customFormat="1" ht="18.75">
      <c r="G8176" s="121"/>
      <c r="H8176" s="120"/>
      <c r="I8176" s="122"/>
      <c r="J8176" s="306"/>
      <c r="K8176" s="115"/>
      <c r="AM8176" s="340"/>
    </row>
    <row r="8177" spans="7:39" customFormat="1" ht="18.75">
      <c r="G8177" s="121"/>
      <c r="H8177" s="120"/>
      <c r="I8177" s="122"/>
      <c r="J8177" s="306"/>
      <c r="K8177" s="115"/>
      <c r="AM8177" s="340"/>
    </row>
    <row r="8178" spans="7:39" customFormat="1" ht="18.75">
      <c r="G8178" s="121"/>
      <c r="H8178" s="120"/>
      <c r="I8178" s="122"/>
      <c r="J8178" s="306"/>
      <c r="K8178" s="115"/>
      <c r="AM8178" s="340"/>
    </row>
    <row r="8179" spans="7:39" customFormat="1" ht="18.75">
      <c r="G8179" s="121"/>
      <c r="H8179" s="120"/>
      <c r="I8179" s="122"/>
      <c r="J8179" s="306"/>
      <c r="K8179" s="115"/>
      <c r="AM8179" s="340"/>
    </row>
    <row r="8180" spans="7:39" customFormat="1" ht="18.75">
      <c r="G8180" s="121"/>
      <c r="H8180" s="120"/>
      <c r="I8180" s="122"/>
      <c r="J8180" s="306"/>
      <c r="K8180" s="115"/>
      <c r="AM8180" s="340"/>
    </row>
    <row r="8181" spans="7:39" customFormat="1" ht="18.75">
      <c r="G8181" s="121"/>
      <c r="H8181" s="120"/>
      <c r="I8181" s="122"/>
      <c r="J8181" s="306"/>
      <c r="K8181" s="115"/>
      <c r="AM8181" s="340"/>
    </row>
    <row r="8182" spans="7:39" customFormat="1" ht="18.75">
      <c r="G8182" s="121"/>
      <c r="H8182" s="120"/>
      <c r="I8182" s="122"/>
      <c r="J8182" s="306"/>
      <c r="K8182" s="115"/>
      <c r="AM8182" s="340"/>
    </row>
    <row r="8183" spans="7:39" customFormat="1" ht="18.75">
      <c r="G8183" s="121"/>
      <c r="H8183" s="120"/>
      <c r="I8183" s="122"/>
      <c r="J8183" s="306"/>
      <c r="K8183" s="115"/>
      <c r="AM8183" s="340"/>
    </row>
    <row r="8184" spans="7:39" customFormat="1" ht="18.75">
      <c r="G8184" s="121"/>
      <c r="H8184" s="120"/>
      <c r="I8184" s="122"/>
      <c r="J8184" s="306"/>
      <c r="K8184" s="115"/>
      <c r="AM8184" s="340"/>
    </row>
    <row r="8185" spans="7:39" customFormat="1" ht="18.75">
      <c r="G8185" s="121"/>
      <c r="H8185" s="120"/>
      <c r="I8185" s="122"/>
      <c r="J8185" s="306"/>
      <c r="K8185" s="115"/>
      <c r="AM8185" s="340"/>
    </row>
    <row r="8186" spans="7:39" customFormat="1" ht="18.75">
      <c r="G8186" s="121"/>
      <c r="H8186" s="120"/>
      <c r="I8186" s="122"/>
      <c r="J8186" s="306"/>
      <c r="K8186" s="115"/>
      <c r="AM8186" s="340"/>
    </row>
    <row r="8187" spans="7:39" customFormat="1" ht="18.75">
      <c r="G8187" s="121"/>
      <c r="H8187" s="120"/>
      <c r="I8187" s="122"/>
      <c r="J8187" s="306"/>
      <c r="K8187" s="115"/>
      <c r="AM8187" s="340"/>
    </row>
    <row r="8188" spans="7:39" customFormat="1" ht="18.75">
      <c r="G8188" s="121"/>
      <c r="H8188" s="120"/>
      <c r="I8188" s="122"/>
      <c r="J8188" s="306"/>
      <c r="K8188" s="115"/>
      <c r="AM8188" s="340"/>
    </row>
    <row r="8189" spans="7:39" customFormat="1" ht="18.75">
      <c r="G8189" s="121"/>
      <c r="H8189" s="120"/>
      <c r="I8189" s="122"/>
      <c r="J8189" s="306"/>
      <c r="K8189" s="115"/>
      <c r="AM8189" s="340"/>
    </row>
    <row r="8190" spans="7:39" customFormat="1" ht="18.75">
      <c r="G8190" s="121"/>
      <c r="H8190" s="120"/>
      <c r="I8190" s="122"/>
      <c r="J8190" s="306"/>
      <c r="K8190" s="115"/>
      <c r="AM8190" s="340"/>
    </row>
    <row r="8191" spans="7:39" customFormat="1" ht="18.75">
      <c r="G8191" s="121"/>
      <c r="H8191" s="120"/>
      <c r="I8191" s="122"/>
      <c r="J8191" s="306"/>
      <c r="K8191" s="115"/>
      <c r="AM8191" s="340"/>
    </row>
    <row r="8192" spans="7:39" customFormat="1" ht="18.75">
      <c r="G8192" s="121"/>
      <c r="H8192" s="120"/>
      <c r="I8192" s="122"/>
      <c r="J8192" s="306"/>
      <c r="K8192" s="115"/>
      <c r="AM8192" s="340"/>
    </row>
    <row r="8193" spans="7:39" customFormat="1" ht="18.75">
      <c r="G8193" s="121"/>
      <c r="H8193" s="120"/>
      <c r="I8193" s="122"/>
      <c r="J8193" s="306"/>
      <c r="K8193" s="115"/>
      <c r="AM8193" s="340"/>
    </row>
    <row r="8194" spans="7:39" customFormat="1" ht="18.75">
      <c r="G8194" s="121"/>
      <c r="H8194" s="120"/>
      <c r="I8194" s="122"/>
      <c r="J8194" s="306"/>
      <c r="K8194" s="115"/>
      <c r="AM8194" s="340"/>
    </row>
    <row r="8195" spans="7:39" customFormat="1" ht="18.75">
      <c r="G8195" s="121"/>
      <c r="H8195" s="120"/>
      <c r="I8195" s="122"/>
      <c r="J8195" s="306"/>
      <c r="K8195" s="115"/>
      <c r="AM8195" s="340"/>
    </row>
    <row r="8196" spans="7:39" customFormat="1" ht="18.75">
      <c r="G8196" s="121"/>
      <c r="H8196" s="120"/>
      <c r="I8196" s="122"/>
      <c r="J8196" s="306"/>
      <c r="K8196" s="115"/>
      <c r="AM8196" s="340"/>
    </row>
    <row r="8197" spans="7:39" customFormat="1" ht="18.75">
      <c r="G8197" s="121"/>
      <c r="H8197" s="120"/>
      <c r="I8197" s="122"/>
      <c r="J8197" s="306"/>
      <c r="K8197" s="115"/>
      <c r="AM8197" s="340"/>
    </row>
    <row r="8198" spans="7:39" customFormat="1" ht="18.75">
      <c r="G8198" s="121"/>
      <c r="H8198" s="120"/>
      <c r="I8198" s="122"/>
      <c r="J8198" s="306"/>
      <c r="K8198" s="115"/>
      <c r="AM8198" s="340"/>
    </row>
    <row r="8199" spans="7:39" customFormat="1" ht="18.75">
      <c r="G8199" s="121"/>
      <c r="H8199" s="120"/>
      <c r="I8199" s="122"/>
      <c r="J8199" s="306"/>
      <c r="K8199" s="115"/>
      <c r="AM8199" s="340"/>
    </row>
    <row r="8200" spans="7:39" customFormat="1" ht="18.75">
      <c r="G8200" s="121"/>
      <c r="H8200" s="120"/>
      <c r="I8200" s="122"/>
      <c r="J8200" s="306"/>
      <c r="K8200" s="115"/>
      <c r="AM8200" s="340"/>
    </row>
    <row r="8201" spans="7:39" customFormat="1" ht="18.75">
      <c r="G8201" s="121"/>
      <c r="H8201" s="120"/>
      <c r="I8201" s="122"/>
      <c r="J8201" s="306"/>
      <c r="K8201" s="115"/>
      <c r="AM8201" s="340"/>
    </row>
    <row r="8202" spans="7:39" customFormat="1" ht="18.75">
      <c r="G8202" s="121"/>
      <c r="H8202" s="120"/>
      <c r="I8202" s="122"/>
      <c r="J8202" s="306"/>
      <c r="K8202" s="115"/>
      <c r="AM8202" s="340"/>
    </row>
    <row r="8203" spans="7:39" customFormat="1" ht="18.75">
      <c r="G8203" s="121"/>
      <c r="H8203" s="120"/>
      <c r="I8203" s="122"/>
      <c r="J8203" s="306"/>
      <c r="K8203" s="115"/>
      <c r="AM8203" s="340"/>
    </row>
    <row r="8204" spans="7:39" customFormat="1" ht="18.75">
      <c r="G8204" s="121"/>
      <c r="H8204" s="120"/>
      <c r="I8204" s="122"/>
      <c r="J8204" s="306"/>
      <c r="K8204" s="115"/>
      <c r="AM8204" s="340"/>
    </row>
    <row r="8205" spans="7:39" customFormat="1" ht="18.75">
      <c r="G8205" s="121"/>
      <c r="H8205" s="120"/>
      <c r="I8205" s="122"/>
      <c r="J8205" s="306"/>
      <c r="K8205" s="115"/>
      <c r="AM8205" s="340"/>
    </row>
    <row r="8206" spans="7:39" customFormat="1" ht="18.75">
      <c r="G8206" s="121"/>
      <c r="H8206" s="120"/>
      <c r="I8206" s="122"/>
      <c r="J8206" s="306"/>
      <c r="K8206" s="115"/>
      <c r="AM8206" s="340"/>
    </row>
    <row r="8207" spans="7:39" customFormat="1" ht="18.75">
      <c r="G8207" s="121"/>
      <c r="H8207" s="120"/>
      <c r="I8207" s="122"/>
      <c r="J8207" s="306"/>
      <c r="K8207" s="115"/>
      <c r="AM8207" s="340"/>
    </row>
    <row r="8208" spans="7:39" customFormat="1" ht="18.75">
      <c r="G8208" s="121"/>
      <c r="H8208" s="120"/>
      <c r="I8208" s="122"/>
      <c r="J8208" s="306"/>
      <c r="K8208" s="115"/>
      <c r="AM8208" s="340"/>
    </row>
    <row r="8209" spans="7:39" customFormat="1" ht="18.75">
      <c r="G8209" s="121"/>
      <c r="H8209" s="120"/>
      <c r="I8209" s="122"/>
      <c r="J8209" s="306"/>
      <c r="K8209" s="115"/>
      <c r="AM8209" s="340"/>
    </row>
    <row r="8210" spans="7:39" customFormat="1" ht="18.75">
      <c r="G8210" s="121"/>
      <c r="H8210" s="120"/>
      <c r="I8210" s="122"/>
      <c r="J8210" s="306"/>
      <c r="K8210" s="115"/>
      <c r="AM8210" s="340"/>
    </row>
    <row r="8211" spans="7:39" customFormat="1" ht="18.75">
      <c r="G8211" s="121"/>
      <c r="H8211" s="120"/>
      <c r="I8211" s="122"/>
      <c r="J8211" s="306"/>
      <c r="K8211" s="115"/>
      <c r="AM8211" s="340"/>
    </row>
    <row r="8212" spans="7:39" customFormat="1" ht="18.75">
      <c r="G8212" s="121"/>
      <c r="H8212" s="120"/>
      <c r="I8212" s="122"/>
      <c r="J8212" s="306"/>
      <c r="K8212" s="115"/>
      <c r="AM8212" s="340"/>
    </row>
    <row r="8213" spans="7:39" customFormat="1" ht="18.75">
      <c r="G8213" s="121"/>
      <c r="H8213" s="120"/>
      <c r="I8213" s="122"/>
      <c r="J8213" s="306"/>
      <c r="K8213" s="115"/>
      <c r="AM8213" s="340"/>
    </row>
    <row r="8214" spans="7:39" customFormat="1" ht="18.75">
      <c r="G8214" s="121"/>
      <c r="H8214" s="120"/>
      <c r="I8214" s="122"/>
      <c r="J8214" s="306"/>
      <c r="K8214" s="115"/>
      <c r="AM8214" s="340"/>
    </row>
    <row r="8215" spans="7:39" customFormat="1" ht="18.75">
      <c r="G8215" s="121"/>
      <c r="H8215" s="120"/>
      <c r="I8215" s="122"/>
      <c r="J8215" s="306"/>
      <c r="K8215" s="115"/>
      <c r="AM8215" s="340"/>
    </row>
    <row r="8216" spans="7:39" customFormat="1" ht="18.75">
      <c r="G8216" s="121"/>
      <c r="H8216" s="120"/>
      <c r="I8216" s="122"/>
      <c r="J8216" s="306"/>
      <c r="K8216" s="115"/>
      <c r="AM8216" s="340"/>
    </row>
    <row r="8217" spans="7:39" customFormat="1" ht="18.75">
      <c r="G8217" s="121"/>
      <c r="H8217" s="120"/>
      <c r="I8217" s="122"/>
      <c r="J8217" s="306"/>
      <c r="K8217" s="115"/>
      <c r="AM8217" s="340"/>
    </row>
    <row r="8218" spans="7:39" customFormat="1" ht="18.75">
      <c r="G8218" s="121"/>
      <c r="H8218" s="120"/>
      <c r="I8218" s="122"/>
      <c r="J8218" s="306"/>
      <c r="K8218" s="115"/>
      <c r="AM8218" s="340"/>
    </row>
    <row r="8219" spans="7:39" customFormat="1" ht="18.75">
      <c r="G8219" s="121"/>
      <c r="H8219" s="120"/>
      <c r="I8219" s="122"/>
      <c r="J8219" s="306"/>
      <c r="K8219" s="115"/>
      <c r="AM8219" s="340"/>
    </row>
    <row r="8220" spans="7:39" customFormat="1" ht="18.75">
      <c r="G8220" s="121"/>
      <c r="H8220" s="120"/>
      <c r="I8220" s="122"/>
      <c r="J8220" s="306"/>
      <c r="K8220" s="115"/>
      <c r="AM8220" s="340"/>
    </row>
    <row r="8221" spans="7:39" customFormat="1" ht="18.75">
      <c r="G8221" s="121"/>
      <c r="H8221" s="120"/>
      <c r="I8221" s="122"/>
      <c r="J8221" s="306"/>
      <c r="K8221" s="115"/>
      <c r="AM8221" s="340"/>
    </row>
    <row r="8222" spans="7:39" customFormat="1" ht="18.75">
      <c r="G8222" s="121"/>
      <c r="H8222" s="120"/>
      <c r="I8222" s="122"/>
      <c r="J8222" s="306"/>
      <c r="K8222" s="115"/>
      <c r="AM8222" s="340"/>
    </row>
    <row r="8223" spans="7:39" customFormat="1" ht="18.75">
      <c r="G8223" s="121"/>
      <c r="H8223" s="120"/>
      <c r="I8223" s="122"/>
      <c r="J8223" s="306"/>
      <c r="K8223" s="115"/>
      <c r="AM8223" s="340"/>
    </row>
    <row r="8224" spans="7:39" customFormat="1" ht="18.75">
      <c r="G8224" s="121"/>
      <c r="H8224" s="120"/>
      <c r="I8224" s="122"/>
      <c r="J8224" s="306"/>
      <c r="K8224" s="115"/>
      <c r="AM8224" s="340"/>
    </row>
    <row r="8225" spans="7:39" customFormat="1" ht="18.75">
      <c r="G8225" s="121"/>
      <c r="H8225" s="120"/>
      <c r="I8225" s="122"/>
      <c r="J8225" s="306"/>
      <c r="K8225" s="115"/>
      <c r="AM8225" s="340"/>
    </row>
    <row r="8226" spans="7:39" customFormat="1" ht="18.75">
      <c r="G8226" s="121"/>
      <c r="H8226" s="120"/>
      <c r="I8226" s="122"/>
      <c r="J8226" s="306"/>
      <c r="K8226" s="115"/>
      <c r="AM8226" s="340"/>
    </row>
    <row r="8227" spans="7:39" customFormat="1" ht="18.75">
      <c r="G8227" s="121"/>
      <c r="H8227" s="120"/>
      <c r="I8227" s="122"/>
      <c r="J8227" s="306"/>
      <c r="K8227" s="115"/>
      <c r="AM8227" s="340"/>
    </row>
    <row r="8228" spans="7:39" customFormat="1" ht="18.75">
      <c r="G8228" s="121"/>
      <c r="H8228" s="120"/>
      <c r="I8228" s="122"/>
      <c r="J8228" s="306"/>
      <c r="K8228" s="115"/>
      <c r="AM8228" s="340"/>
    </row>
    <row r="8229" spans="7:39" customFormat="1" ht="18.75">
      <c r="G8229" s="121"/>
      <c r="H8229" s="120"/>
      <c r="I8229" s="122"/>
      <c r="J8229" s="306"/>
      <c r="K8229" s="115"/>
      <c r="AM8229" s="340"/>
    </row>
    <row r="8230" spans="7:39" customFormat="1" ht="18.75">
      <c r="G8230" s="121"/>
      <c r="H8230" s="120"/>
      <c r="I8230" s="122"/>
      <c r="J8230" s="306"/>
      <c r="K8230" s="115"/>
      <c r="AM8230" s="340"/>
    </row>
    <row r="8231" spans="7:39" customFormat="1" ht="18.75">
      <c r="G8231" s="121"/>
      <c r="H8231" s="120"/>
      <c r="I8231" s="122"/>
      <c r="J8231" s="306"/>
      <c r="K8231" s="115"/>
      <c r="AM8231" s="340"/>
    </row>
    <row r="8232" spans="7:39" customFormat="1" ht="18.75">
      <c r="G8232" s="121"/>
      <c r="H8232" s="120"/>
      <c r="I8232" s="122"/>
      <c r="J8232" s="306"/>
      <c r="K8232" s="115"/>
      <c r="AM8232" s="340"/>
    </row>
    <row r="8233" spans="7:39" customFormat="1" ht="18.75">
      <c r="G8233" s="121"/>
      <c r="H8233" s="120"/>
      <c r="I8233" s="122"/>
      <c r="J8233" s="306"/>
      <c r="K8233" s="115"/>
      <c r="AM8233" s="340"/>
    </row>
    <row r="8234" spans="7:39" customFormat="1" ht="18.75">
      <c r="G8234" s="121"/>
      <c r="H8234" s="120"/>
      <c r="I8234" s="122"/>
      <c r="J8234" s="306"/>
      <c r="K8234" s="115"/>
      <c r="AM8234" s="340"/>
    </row>
    <row r="8235" spans="7:39" customFormat="1" ht="18.75">
      <c r="G8235" s="121"/>
      <c r="H8235" s="120"/>
      <c r="I8235" s="122"/>
      <c r="J8235" s="306"/>
      <c r="K8235" s="115"/>
      <c r="AM8235" s="340"/>
    </row>
    <row r="8236" spans="7:39" customFormat="1" ht="18.75">
      <c r="G8236" s="121"/>
      <c r="H8236" s="120"/>
      <c r="I8236" s="122"/>
      <c r="J8236" s="306"/>
      <c r="K8236" s="115"/>
      <c r="AM8236" s="340"/>
    </row>
    <row r="8237" spans="7:39" customFormat="1" ht="18.75">
      <c r="G8237" s="121"/>
      <c r="H8237" s="120"/>
      <c r="I8237" s="122"/>
      <c r="J8237" s="306"/>
      <c r="K8237" s="115"/>
      <c r="AM8237" s="340"/>
    </row>
    <row r="8238" spans="7:39" customFormat="1" ht="18.75">
      <c r="G8238" s="121"/>
      <c r="H8238" s="120"/>
      <c r="I8238" s="122"/>
      <c r="J8238" s="306"/>
      <c r="K8238" s="115"/>
      <c r="AM8238" s="340"/>
    </row>
    <row r="8239" spans="7:39" customFormat="1" ht="18.75">
      <c r="G8239" s="121"/>
      <c r="H8239" s="120"/>
      <c r="I8239" s="122"/>
      <c r="J8239" s="306"/>
      <c r="K8239" s="115"/>
      <c r="AM8239" s="340"/>
    </row>
    <row r="8240" spans="7:39" customFormat="1" ht="18.75">
      <c r="G8240" s="121"/>
      <c r="H8240" s="120"/>
      <c r="I8240" s="122"/>
      <c r="J8240" s="306"/>
      <c r="K8240" s="115"/>
      <c r="AM8240" s="340"/>
    </row>
    <row r="8241" spans="7:39" customFormat="1" ht="18.75">
      <c r="G8241" s="121"/>
      <c r="H8241" s="120"/>
      <c r="I8241" s="122"/>
      <c r="J8241" s="306"/>
      <c r="K8241" s="115"/>
      <c r="AM8241" s="340"/>
    </row>
    <row r="8242" spans="7:39" customFormat="1" ht="18.75">
      <c r="G8242" s="121"/>
      <c r="H8242" s="120"/>
      <c r="I8242" s="122"/>
      <c r="J8242" s="306"/>
      <c r="K8242" s="115"/>
      <c r="AM8242" s="340"/>
    </row>
    <row r="8243" spans="7:39" customFormat="1" ht="18.75">
      <c r="G8243" s="121"/>
      <c r="H8243" s="120"/>
      <c r="I8243" s="122"/>
      <c r="J8243" s="306"/>
      <c r="K8243" s="115"/>
      <c r="AM8243" s="340"/>
    </row>
    <row r="8244" spans="7:39" customFormat="1" ht="18.75">
      <c r="G8244" s="121"/>
      <c r="H8244" s="120"/>
      <c r="I8244" s="122"/>
      <c r="J8244" s="306"/>
      <c r="K8244" s="115"/>
      <c r="AM8244" s="340"/>
    </row>
    <row r="8245" spans="7:39" customFormat="1" ht="18.75">
      <c r="G8245" s="121"/>
      <c r="H8245" s="120"/>
      <c r="I8245" s="122"/>
      <c r="J8245" s="306"/>
      <c r="K8245" s="115"/>
      <c r="AM8245" s="340"/>
    </row>
    <row r="8246" spans="7:39" customFormat="1" ht="18.75">
      <c r="G8246" s="121"/>
      <c r="H8246" s="120"/>
      <c r="I8246" s="122"/>
      <c r="J8246" s="306"/>
      <c r="K8246" s="115"/>
      <c r="AM8246" s="340"/>
    </row>
    <row r="8247" spans="7:39" customFormat="1" ht="18.75">
      <c r="G8247" s="121"/>
      <c r="H8247" s="120"/>
      <c r="I8247" s="122"/>
      <c r="J8247" s="306"/>
      <c r="K8247" s="115"/>
      <c r="AM8247" s="340"/>
    </row>
    <row r="8248" spans="7:39" customFormat="1" ht="18.75">
      <c r="G8248" s="121"/>
      <c r="H8248" s="120"/>
      <c r="I8248" s="122"/>
      <c r="J8248" s="306"/>
      <c r="K8248" s="115"/>
      <c r="AM8248" s="340"/>
    </row>
    <row r="8249" spans="7:39" customFormat="1" ht="18.75">
      <c r="G8249" s="121"/>
      <c r="H8249" s="120"/>
      <c r="I8249" s="122"/>
      <c r="J8249" s="306"/>
      <c r="K8249" s="115"/>
      <c r="AM8249" s="340"/>
    </row>
    <row r="8250" spans="7:39" customFormat="1" ht="18.75">
      <c r="G8250" s="121"/>
      <c r="H8250" s="120"/>
      <c r="I8250" s="122"/>
      <c r="J8250" s="306"/>
      <c r="K8250" s="115"/>
      <c r="AM8250" s="340"/>
    </row>
    <row r="8251" spans="7:39" customFormat="1" ht="18.75">
      <c r="G8251" s="121"/>
      <c r="H8251" s="120"/>
      <c r="I8251" s="122"/>
      <c r="J8251" s="306"/>
      <c r="K8251" s="115"/>
      <c r="AM8251" s="340"/>
    </row>
    <row r="8252" spans="7:39" customFormat="1" ht="18.75">
      <c r="G8252" s="121"/>
      <c r="H8252" s="120"/>
      <c r="I8252" s="122"/>
      <c r="J8252" s="306"/>
      <c r="K8252" s="115"/>
      <c r="AM8252" s="340"/>
    </row>
    <row r="8253" spans="7:39" customFormat="1" ht="18.75">
      <c r="G8253" s="121"/>
      <c r="H8253" s="120"/>
      <c r="I8253" s="122"/>
      <c r="J8253" s="306"/>
      <c r="K8253" s="115"/>
      <c r="AM8253" s="340"/>
    </row>
    <row r="8254" spans="7:39" customFormat="1" ht="18.75">
      <c r="G8254" s="121"/>
      <c r="H8254" s="120"/>
      <c r="I8254" s="122"/>
      <c r="J8254" s="306"/>
      <c r="K8254" s="115"/>
      <c r="AM8254" s="340"/>
    </row>
    <row r="8255" spans="7:39" customFormat="1" ht="18.75">
      <c r="G8255" s="121"/>
      <c r="H8255" s="120"/>
      <c r="I8255" s="122"/>
      <c r="J8255" s="306"/>
      <c r="K8255" s="115"/>
      <c r="AM8255" s="340"/>
    </row>
    <row r="8256" spans="7:39" customFormat="1" ht="18.75">
      <c r="G8256" s="121"/>
      <c r="H8256" s="120"/>
      <c r="I8256" s="122"/>
      <c r="J8256" s="306"/>
      <c r="K8256" s="115"/>
      <c r="AM8256" s="340"/>
    </row>
    <row r="8257" spans="7:39" customFormat="1" ht="18.75">
      <c r="G8257" s="121"/>
      <c r="H8257" s="120"/>
      <c r="I8257" s="122"/>
      <c r="J8257" s="306"/>
      <c r="K8257" s="115"/>
      <c r="AM8257" s="340"/>
    </row>
    <row r="8258" spans="7:39" customFormat="1" ht="18.75">
      <c r="G8258" s="121"/>
      <c r="H8258" s="120"/>
      <c r="I8258" s="122"/>
      <c r="J8258" s="306"/>
      <c r="K8258" s="115"/>
      <c r="AM8258" s="340"/>
    </row>
    <row r="8259" spans="7:39" customFormat="1" ht="18.75">
      <c r="G8259" s="121"/>
      <c r="H8259" s="120"/>
      <c r="I8259" s="122"/>
      <c r="J8259" s="306"/>
      <c r="K8259" s="115"/>
      <c r="AM8259" s="340"/>
    </row>
    <row r="8260" spans="7:39" customFormat="1" ht="18.75">
      <c r="G8260" s="121"/>
      <c r="H8260" s="120"/>
      <c r="I8260" s="122"/>
      <c r="J8260" s="306"/>
      <c r="K8260" s="115"/>
      <c r="AM8260" s="340"/>
    </row>
    <row r="8261" spans="7:39" customFormat="1" ht="18.75">
      <c r="G8261" s="121"/>
      <c r="H8261" s="120"/>
      <c r="I8261" s="122"/>
      <c r="J8261" s="306"/>
      <c r="K8261" s="115"/>
      <c r="AM8261" s="340"/>
    </row>
    <row r="8262" spans="7:39" customFormat="1" ht="18.75">
      <c r="G8262" s="121"/>
      <c r="H8262" s="120"/>
      <c r="I8262" s="122"/>
      <c r="J8262" s="306"/>
      <c r="K8262" s="115"/>
      <c r="AM8262" s="340"/>
    </row>
    <row r="8263" spans="7:39" customFormat="1" ht="18.75">
      <c r="G8263" s="121"/>
      <c r="H8263" s="120"/>
      <c r="I8263" s="122"/>
      <c r="J8263" s="306"/>
      <c r="K8263" s="115"/>
      <c r="AM8263" s="340"/>
    </row>
    <row r="8264" spans="7:39" customFormat="1" ht="18.75">
      <c r="G8264" s="121"/>
      <c r="H8264" s="120"/>
      <c r="I8264" s="122"/>
      <c r="J8264" s="306"/>
      <c r="K8264" s="115"/>
      <c r="AM8264" s="340"/>
    </row>
    <row r="8265" spans="7:39" customFormat="1" ht="18.75">
      <c r="G8265" s="121"/>
      <c r="H8265" s="120"/>
      <c r="I8265" s="122"/>
      <c r="J8265" s="306"/>
      <c r="K8265" s="115"/>
      <c r="AM8265" s="340"/>
    </row>
    <row r="8266" spans="7:39" customFormat="1" ht="18.75">
      <c r="G8266" s="121"/>
      <c r="H8266" s="120"/>
      <c r="I8266" s="122"/>
      <c r="J8266" s="306"/>
      <c r="K8266" s="115"/>
      <c r="AM8266" s="340"/>
    </row>
    <row r="8267" spans="7:39" customFormat="1" ht="18.75">
      <c r="G8267" s="121"/>
      <c r="H8267" s="120"/>
      <c r="I8267" s="122"/>
      <c r="J8267" s="306"/>
      <c r="K8267" s="115"/>
      <c r="AM8267" s="340"/>
    </row>
    <row r="8268" spans="7:39" customFormat="1" ht="18.75">
      <c r="G8268" s="121"/>
      <c r="H8268" s="120"/>
      <c r="I8268" s="122"/>
      <c r="J8268" s="306"/>
      <c r="K8268" s="115"/>
      <c r="AM8268" s="340"/>
    </row>
    <row r="8269" spans="7:39" customFormat="1" ht="18.75">
      <c r="G8269" s="121"/>
      <c r="H8269" s="120"/>
      <c r="I8269" s="122"/>
      <c r="J8269" s="306"/>
      <c r="K8269" s="115"/>
      <c r="AM8269" s="340"/>
    </row>
    <row r="8270" spans="7:39" customFormat="1" ht="18.75">
      <c r="G8270" s="121"/>
      <c r="H8270" s="120"/>
      <c r="I8270" s="122"/>
      <c r="J8270" s="306"/>
      <c r="K8270" s="115"/>
      <c r="AM8270" s="340"/>
    </row>
    <row r="8271" spans="7:39" customFormat="1" ht="18.75">
      <c r="G8271" s="121"/>
      <c r="H8271" s="120"/>
      <c r="I8271" s="122"/>
      <c r="J8271" s="306"/>
      <c r="K8271" s="115"/>
      <c r="AM8271" s="340"/>
    </row>
    <row r="8272" spans="7:39" customFormat="1" ht="18.75">
      <c r="G8272" s="121"/>
      <c r="H8272" s="120"/>
      <c r="I8272" s="122"/>
      <c r="J8272" s="306"/>
      <c r="K8272" s="115"/>
      <c r="AM8272" s="340"/>
    </row>
    <row r="8273" spans="7:39" customFormat="1" ht="18.75">
      <c r="G8273" s="121"/>
      <c r="H8273" s="120"/>
      <c r="I8273" s="122"/>
      <c r="J8273" s="306"/>
      <c r="K8273" s="115"/>
      <c r="AM8273" s="340"/>
    </row>
    <row r="8274" spans="7:39" customFormat="1" ht="18.75">
      <c r="G8274" s="121"/>
      <c r="H8274" s="120"/>
      <c r="I8274" s="122"/>
      <c r="J8274" s="306"/>
      <c r="K8274" s="115"/>
      <c r="AM8274" s="340"/>
    </row>
    <row r="8275" spans="7:39" customFormat="1" ht="18.75">
      <c r="G8275" s="121"/>
      <c r="H8275" s="120"/>
      <c r="I8275" s="122"/>
      <c r="J8275" s="306"/>
      <c r="K8275" s="115"/>
      <c r="AM8275" s="340"/>
    </row>
    <row r="8276" spans="7:39" customFormat="1" ht="18.75">
      <c r="G8276" s="121"/>
      <c r="H8276" s="120"/>
      <c r="I8276" s="122"/>
      <c r="J8276" s="306"/>
      <c r="K8276" s="115"/>
      <c r="AM8276" s="340"/>
    </row>
    <row r="8277" spans="7:39" customFormat="1" ht="18.75">
      <c r="G8277" s="121"/>
      <c r="H8277" s="120"/>
      <c r="I8277" s="122"/>
      <c r="J8277" s="306"/>
      <c r="K8277" s="115"/>
      <c r="AM8277" s="340"/>
    </row>
    <row r="8278" spans="7:39" customFormat="1" ht="18.75">
      <c r="G8278" s="121"/>
      <c r="H8278" s="120"/>
      <c r="I8278" s="122"/>
      <c r="J8278" s="306"/>
      <c r="K8278" s="115"/>
      <c r="AM8278" s="340"/>
    </row>
    <row r="8279" spans="7:39" customFormat="1" ht="18.75">
      <c r="G8279" s="121"/>
      <c r="H8279" s="120"/>
      <c r="I8279" s="122"/>
      <c r="J8279" s="306"/>
      <c r="K8279" s="115"/>
      <c r="AM8279" s="340"/>
    </row>
    <row r="8280" spans="7:39" customFormat="1" ht="18.75">
      <c r="G8280" s="121"/>
      <c r="H8280" s="120"/>
      <c r="I8280" s="122"/>
      <c r="J8280" s="306"/>
      <c r="K8280" s="115"/>
      <c r="AM8280" s="340"/>
    </row>
    <row r="8281" spans="7:39" customFormat="1" ht="18.75">
      <c r="G8281" s="121"/>
      <c r="H8281" s="120"/>
      <c r="I8281" s="122"/>
      <c r="J8281" s="306"/>
      <c r="K8281" s="115"/>
      <c r="AM8281" s="340"/>
    </row>
    <row r="8282" spans="7:39" customFormat="1" ht="18.75">
      <c r="G8282" s="121"/>
      <c r="H8282" s="120"/>
      <c r="I8282" s="122"/>
      <c r="J8282" s="306"/>
      <c r="K8282" s="115"/>
      <c r="AM8282" s="340"/>
    </row>
    <row r="8283" spans="7:39" customFormat="1" ht="18.75">
      <c r="G8283" s="121"/>
      <c r="H8283" s="120"/>
      <c r="I8283" s="122"/>
      <c r="J8283" s="306"/>
      <c r="K8283" s="115"/>
      <c r="AM8283" s="340"/>
    </row>
    <row r="8284" spans="7:39" customFormat="1" ht="18.75">
      <c r="G8284" s="121"/>
      <c r="H8284" s="120"/>
      <c r="I8284" s="122"/>
      <c r="J8284" s="306"/>
      <c r="K8284" s="115"/>
      <c r="AM8284" s="340"/>
    </row>
    <row r="8285" spans="7:39" customFormat="1" ht="18.75">
      <c r="G8285" s="121"/>
      <c r="H8285" s="120"/>
      <c r="I8285" s="122"/>
      <c r="J8285" s="306"/>
      <c r="K8285" s="115"/>
      <c r="AM8285" s="340"/>
    </row>
    <row r="8286" spans="7:39" customFormat="1" ht="18.75">
      <c r="G8286" s="121"/>
      <c r="H8286" s="120"/>
      <c r="I8286" s="122"/>
      <c r="J8286" s="306"/>
      <c r="K8286" s="115"/>
      <c r="AM8286" s="340"/>
    </row>
    <row r="8287" spans="7:39" customFormat="1" ht="18.75">
      <c r="G8287" s="121"/>
      <c r="H8287" s="120"/>
      <c r="I8287" s="122"/>
      <c r="J8287" s="306"/>
      <c r="K8287" s="115"/>
      <c r="AM8287" s="340"/>
    </row>
    <row r="8288" spans="7:39" customFormat="1" ht="18.75">
      <c r="G8288" s="121"/>
      <c r="H8288" s="120"/>
      <c r="I8288" s="122"/>
      <c r="J8288" s="306"/>
      <c r="K8288" s="115"/>
      <c r="AM8288" s="340"/>
    </row>
    <row r="8289" spans="7:39" customFormat="1" ht="18.75">
      <c r="G8289" s="121"/>
      <c r="H8289" s="120"/>
      <c r="I8289" s="122"/>
      <c r="J8289" s="306"/>
      <c r="K8289" s="115"/>
      <c r="AM8289" s="340"/>
    </row>
    <row r="8290" spans="7:39" customFormat="1" ht="18.75">
      <c r="G8290" s="121"/>
      <c r="H8290" s="120"/>
      <c r="I8290" s="122"/>
      <c r="J8290" s="306"/>
      <c r="K8290" s="115"/>
      <c r="AM8290" s="340"/>
    </row>
    <row r="8291" spans="7:39" customFormat="1" ht="18.75">
      <c r="G8291" s="121"/>
      <c r="H8291" s="120"/>
      <c r="I8291" s="122"/>
      <c r="J8291" s="306"/>
      <c r="K8291" s="115"/>
      <c r="AM8291" s="340"/>
    </row>
    <row r="8292" spans="7:39" customFormat="1" ht="18.75">
      <c r="G8292" s="121"/>
      <c r="H8292" s="120"/>
      <c r="I8292" s="122"/>
      <c r="J8292" s="306"/>
      <c r="K8292" s="115"/>
      <c r="AM8292" s="340"/>
    </row>
    <row r="8293" spans="7:39" customFormat="1" ht="18.75">
      <c r="G8293" s="121"/>
      <c r="H8293" s="120"/>
      <c r="I8293" s="122"/>
      <c r="J8293" s="306"/>
      <c r="K8293" s="115"/>
      <c r="AM8293" s="340"/>
    </row>
    <row r="8294" spans="7:39" customFormat="1" ht="18.75">
      <c r="G8294" s="121"/>
      <c r="H8294" s="120"/>
      <c r="I8294" s="122"/>
      <c r="J8294" s="306"/>
      <c r="K8294" s="115"/>
      <c r="AM8294" s="340"/>
    </row>
    <row r="8295" spans="7:39" customFormat="1" ht="18.75">
      <c r="G8295" s="121"/>
      <c r="H8295" s="120"/>
      <c r="I8295" s="122"/>
      <c r="J8295" s="306"/>
      <c r="K8295" s="115"/>
      <c r="AM8295" s="340"/>
    </row>
    <row r="8296" spans="7:39" customFormat="1" ht="18.75">
      <c r="G8296" s="121"/>
      <c r="H8296" s="120"/>
      <c r="I8296" s="122"/>
      <c r="J8296" s="306"/>
      <c r="K8296" s="115"/>
      <c r="AM8296" s="340"/>
    </row>
    <row r="8297" spans="7:39" customFormat="1" ht="18.75">
      <c r="G8297" s="121"/>
      <c r="H8297" s="120"/>
      <c r="I8297" s="122"/>
      <c r="J8297" s="306"/>
      <c r="K8297" s="115"/>
      <c r="AM8297" s="340"/>
    </row>
    <row r="8298" spans="7:39" customFormat="1" ht="18.75">
      <c r="G8298" s="121"/>
      <c r="H8298" s="120"/>
      <c r="I8298" s="122"/>
      <c r="J8298" s="306"/>
      <c r="K8298" s="115"/>
      <c r="AM8298" s="340"/>
    </row>
    <row r="8299" spans="7:39" customFormat="1" ht="18.75">
      <c r="G8299" s="121"/>
      <c r="H8299" s="120"/>
      <c r="I8299" s="122"/>
      <c r="J8299" s="306"/>
      <c r="K8299" s="115"/>
      <c r="AM8299" s="340"/>
    </row>
    <row r="8300" spans="7:39" customFormat="1" ht="18.75">
      <c r="G8300" s="121"/>
      <c r="H8300" s="120"/>
      <c r="I8300" s="122"/>
      <c r="J8300" s="306"/>
      <c r="K8300" s="115"/>
      <c r="AM8300" s="340"/>
    </row>
    <row r="8301" spans="7:39" customFormat="1" ht="18.75">
      <c r="G8301" s="121"/>
      <c r="H8301" s="120"/>
      <c r="I8301" s="122"/>
      <c r="J8301" s="306"/>
      <c r="K8301" s="115"/>
      <c r="AM8301" s="340"/>
    </row>
    <row r="8302" spans="7:39" customFormat="1" ht="18.75">
      <c r="G8302" s="121"/>
      <c r="H8302" s="120"/>
      <c r="I8302" s="122"/>
      <c r="J8302" s="306"/>
      <c r="K8302" s="115"/>
      <c r="AM8302" s="340"/>
    </row>
    <row r="8303" spans="7:39" customFormat="1" ht="18.75">
      <c r="G8303" s="121"/>
      <c r="H8303" s="120"/>
      <c r="I8303" s="122"/>
      <c r="J8303" s="306"/>
      <c r="K8303" s="115"/>
      <c r="AM8303" s="340"/>
    </row>
    <row r="8304" spans="7:39" customFormat="1" ht="18.75">
      <c r="G8304" s="121"/>
      <c r="H8304" s="120"/>
      <c r="I8304" s="122"/>
      <c r="J8304" s="306"/>
      <c r="K8304" s="115"/>
      <c r="AM8304" s="340"/>
    </row>
    <row r="8305" spans="7:39" customFormat="1" ht="18.75">
      <c r="G8305" s="121"/>
      <c r="H8305" s="120"/>
      <c r="I8305" s="122"/>
      <c r="J8305" s="306"/>
      <c r="K8305" s="115"/>
      <c r="AM8305" s="340"/>
    </row>
    <row r="8306" spans="7:39" customFormat="1" ht="18.75">
      <c r="G8306" s="121"/>
      <c r="H8306" s="120"/>
      <c r="I8306" s="122"/>
      <c r="J8306" s="306"/>
      <c r="K8306" s="115"/>
      <c r="AM8306" s="340"/>
    </row>
    <row r="8307" spans="7:39" customFormat="1" ht="18.75">
      <c r="G8307" s="121"/>
      <c r="H8307" s="120"/>
      <c r="I8307" s="122"/>
      <c r="J8307" s="306"/>
      <c r="K8307" s="115"/>
      <c r="AM8307" s="340"/>
    </row>
    <row r="8308" spans="7:39" customFormat="1" ht="18.75">
      <c r="G8308" s="121"/>
      <c r="H8308" s="120"/>
      <c r="I8308" s="122"/>
      <c r="J8308" s="306"/>
      <c r="K8308" s="115"/>
      <c r="AM8308" s="340"/>
    </row>
    <row r="8309" spans="7:39" customFormat="1" ht="18.75">
      <c r="G8309" s="121"/>
      <c r="H8309" s="120"/>
      <c r="I8309" s="122"/>
      <c r="J8309" s="306"/>
      <c r="K8309" s="115"/>
      <c r="AM8309" s="340"/>
    </row>
    <row r="8310" spans="7:39" customFormat="1" ht="18.75">
      <c r="G8310" s="121"/>
      <c r="H8310" s="120"/>
      <c r="I8310" s="122"/>
      <c r="J8310" s="306"/>
      <c r="K8310" s="115"/>
      <c r="AM8310" s="340"/>
    </row>
    <row r="8311" spans="7:39" customFormat="1" ht="18.75">
      <c r="G8311" s="121"/>
      <c r="H8311" s="120"/>
      <c r="I8311" s="122"/>
      <c r="J8311" s="306"/>
      <c r="K8311" s="115"/>
      <c r="AM8311" s="340"/>
    </row>
    <row r="8312" spans="7:39" customFormat="1" ht="18.75">
      <c r="G8312" s="121"/>
      <c r="H8312" s="120"/>
      <c r="I8312" s="122"/>
      <c r="J8312" s="306"/>
      <c r="K8312" s="115"/>
      <c r="AM8312" s="340"/>
    </row>
    <row r="8313" spans="7:39" customFormat="1" ht="18.75">
      <c r="G8313" s="121"/>
      <c r="H8313" s="120"/>
      <c r="I8313" s="122"/>
      <c r="J8313" s="306"/>
      <c r="K8313" s="115"/>
      <c r="AM8313" s="340"/>
    </row>
    <row r="8314" spans="7:39" customFormat="1" ht="18.75">
      <c r="G8314" s="121"/>
      <c r="H8314" s="120"/>
      <c r="I8314" s="122"/>
      <c r="J8314" s="306"/>
      <c r="K8314" s="115"/>
      <c r="AM8314" s="340"/>
    </row>
    <row r="8315" spans="7:39" customFormat="1" ht="18.75">
      <c r="G8315" s="121"/>
      <c r="H8315" s="120"/>
      <c r="I8315" s="122"/>
      <c r="J8315" s="306"/>
      <c r="K8315" s="115"/>
      <c r="AM8315" s="340"/>
    </row>
    <row r="8316" spans="7:39" customFormat="1" ht="18.75">
      <c r="G8316" s="121"/>
      <c r="H8316" s="120"/>
      <c r="I8316" s="122"/>
      <c r="J8316" s="306"/>
      <c r="K8316" s="115"/>
      <c r="AM8316" s="340"/>
    </row>
    <row r="8317" spans="7:39" customFormat="1" ht="18.75">
      <c r="G8317" s="121"/>
      <c r="H8317" s="120"/>
      <c r="I8317" s="122"/>
      <c r="J8317" s="306"/>
      <c r="K8317" s="115"/>
      <c r="AM8317" s="340"/>
    </row>
    <row r="8318" spans="7:39" customFormat="1" ht="18.75">
      <c r="G8318" s="121"/>
      <c r="H8318" s="120"/>
      <c r="I8318" s="122"/>
      <c r="J8318" s="306"/>
      <c r="K8318" s="115"/>
      <c r="AM8318" s="340"/>
    </row>
    <row r="8319" spans="7:39" customFormat="1" ht="18.75">
      <c r="G8319" s="121"/>
      <c r="H8319" s="120"/>
      <c r="I8319" s="122"/>
      <c r="J8319" s="306"/>
      <c r="K8319" s="115"/>
      <c r="AM8319" s="340"/>
    </row>
    <row r="8320" spans="7:39" customFormat="1" ht="18.75">
      <c r="G8320" s="121"/>
      <c r="H8320" s="120"/>
      <c r="I8320" s="122"/>
      <c r="J8320" s="306"/>
      <c r="K8320" s="115"/>
      <c r="AM8320" s="340"/>
    </row>
    <row r="8321" spans="7:39" customFormat="1" ht="18.75">
      <c r="G8321" s="121"/>
      <c r="H8321" s="120"/>
      <c r="I8321" s="122"/>
      <c r="J8321" s="306"/>
      <c r="K8321" s="115"/>
      <c r="AM8321" s="340"/>
    </row>
    <row r="8322" spans="7:39" customFormat="1" ht="18.75">
      <c r="G8322" s="121"/>
      <c r="H8322" s="120"/>
      <c r="I8322" s="122"/>
      <c r="J8322" s="306"/>
      <c r="K8322" s="115"/>
      <c r="AM8322" s="340"/>
    </row>
    <row r="8323" spans="7:39" customFormat="1" ht="18.75">
      <c r="G8323" s="121"/>
      <c r="H8323" s="120"/>
      <c r="I8323" s="122"/>
      <c r="J8323" s="306"/>
      <c r="K8323" s="115"/>
      <c r="AM8323" s="340"/>
    </row>
    <row r="8324" spans="7:39" customFormat="1" ht="18.75">
      <c r="G8324" s="121"/>
      <c r="H8324" s="120"/>
      <c r="I8324" s="122"/>
      <c r="J8324" s="306"/>
      <c r="K8324" s="115"/>
      <c r="AM8324" s="340"/>
    </row>
    <row r="8325" spans="7:39" customFormat="1" ht="18.75">
      <c r="G8325" s="121"/>
      <c r="H8325" s="120"/>
      <c r="I8325" s="122"/>
      <c r="J8325" s="306"/>
      <c r="K8325" s="115"/>
      <c r="AM8325" s="340"/>
    </row>
    <row r="8326" spans="7:39" customFormat="1" ht="18.75">
      <c r="G8326" s="121"/>
      <c r="H8326" s="120"/>
      <c r="I8326" s="122"/>
      <c r="J8326" s="306"/>
      <c r="K8326" s="115"/>
      <c r="AM8326" s="340"/>
    </row>
    <row r="8327" spans="7:39" customFormat="1" ht="18.75">
      <c r="G8327" s="121"/>
      <c r="H8327" s="120"/>
      <c r="I8327" s="122"/>
      <c r="J8327" s="306"/>
      <c r="K8327" s="115"/>
      <c r="AM8327" s="340"/>
    </row>
    <row r="8328" spans="7:39" customFormat="1" ht="18.75">
      <c r="G8328" s="121"/>
      <c r="H8328" s="120"/>
      <c r="I8328" s="122"/>
      <c r="J8328" s="306"/>
      <c r="K8328" s="115"/>
      <c r="AM8328" s="340"/>
    </row>
    <row r="8329" spans="7:39" customFormat="1" ht="18.75">
      <c r="G8329" s="121"/>
      <c r="H8329" s="120"/>
      <c r="I8329" s="122"/>
      <c r="J8329" s="306"/>
      <c r="K8329" s="115"/>
      <c r="AM8329" s="340"/>
    </row>
    <row r="8330" spans="7:39" customFormat="1" ht="18.75">
      <c r="G8330" s="121"/>
      <c r="H8330" s="120"/>
      <c r="I8330" s="122"/>
      <c r="J8330" s="306"/>
      <c r="K8330" s="115"/>
      <c r="AM8330" s="340"/>
    </row>
    <row r="8331" spans="7:39" customFormat="1" ht="18.75">
      <c r="G8331" s="121"/>
      <c r="H8331" s="120"/>
      <c r="I8331" s="122"/>
      <c r="J8331" s="306"/>
      <c r="K8331" s="115"/>
      <c r="AM8331" s="340"/>
    </row>
    <row r="8332" spans="7:39" customFormat="1" ht="18.75">
      <c r="G8332" s="121"/>
      <c r="H8332" s="120"/>
      <c r="I8332" s="122"/>
      <c r="J8332" s="306"/>
      <c r="K8332" s="115"/>
      <c r="AM8332" s="340"/>
    </row>
    <row r="8333" spans="7:39" customFormat="1" ht="18.75">
      <c r="G8333" s="121"/>
      <c r="H8333" s="120"/>
      <c r="I8333" s="122"/>
      <c r="J8333" s="306"/>
      <c r="K8333" s="115"/>
      <c r="AM8333" s="340"/>
    </row>
    <row r="8334" spans="7:39" customFormat="1" ht="18.75">
      <c r="G8334" s="121"/>
      <c r="H8334" s="120"/>
      <c r="I8334" s="122"/>
      <c r="J8334" s="306"/>
      <c r="K8334" s="115"/>
      <c r="AM8334" s="340"/>
    </row>
    <row r="8335" spans="7:39" customFormat="1" ht="18.75">
      <c r="G8335" s="121"/>
      <c r="H8335" s="120"/>
      <c r="I8335" s="122"/>
      <c r="J8335" s="306"/>
      <c r="K8335" s="115"/>
      <c r="AM8335" s="340"/>
    </row>
    <row r="8336" spans="7:39" customFormat="1" ht="18.75">
      <c r="G8336" s="121"/>
      <c r="H8336" s="120"/>
      <c r="I8336" s="122"/>
      <c r="J8336" s="306"/>
      <c r="K8336" s="115"/>
      <c r="AM8336" s="340"/>
    </row>
    <row r="8337" spans="7:39" customFormat="1" ht="18.75">
      <c r="G8337" s="121"/>
      <c r="H8337" s="120"/>
      <c r="I8337" s="122"/>
      <c r="J8337" s="306"/>
      <c r="K8337" s="115"/>
      <c r="AM8337" s="340"/>
    </row>
    <row r="8338" spans="7:39" customFormat="1" ht="18.75">
      <c r="G8338" s="121"/>
      <c r="H8338" s="120"/>
      <c r="I8338" s="122"/>
      <c r="J8338" s="306"/>
      <c r="K8338" s="115"/>
      <c r="AM8338" s="340"/>
    </row>
    <row r="8339" spans="7:39" customFormat="1" ht="18.75">
      <c r="G8339" s="121"/>
      <c r="H8339" s="120"/>
      <c r="I8339" s="122"/>
      <c r="J8339" s="306"/>
      <c r="K8339" s="115"/>
      <c r="AM8339" s="340"/>
    </row>
    <row r="8340" spans="7:39" customFormat="1" ht="18.75">
      <c r="G8340" s="121"/>
      <c r="H8340" s="120"/>
      <c r="I8340" s="122"/>
      <c r="J8340" s="306"/>
      <c r="K8340" s="115"/>
      <c r="AM8340" s="340"/>
    </row>
    <row r="8341" spans="7:39" customFormat="1" ht="18.75">
      <c r="G8341" s="121"/>
      <c r="H8341" s="120"/>
      <c r="I8341" s="122"/>
      <c r="J8341" s="306"/>
      <c r="K8341" s="115"/>
      <c r="AM8341" s="340"/>
    </row>
    <row r="8342" spans="7:39" customFormat="1" ht="18.75">
      <c r="G8342" s="121"/>
      <c r="H8342" s="120"/>
      <c r="I8342" s="122"/>
      <c r="J8342" s="306"/>
      <c r="K8342" s="115"/>
      <c r="AM8342" s="340"/>
    </row>
    <row r="8343" spans="7:39" customFormat="1" ht="18.75">
      <c r="G8343" s="121"/>
      <c r="H8343" s="120"/>
      <c r="I8343" s="122"/>
      <c r="J8343" s="306"/>
      <c r="K8343" s="115"/>
      <c r="AM8343" s="340"/>
    </row>
    <row r="8344" spans="7:39" customFormat="1" ht="18.75">
      <c r="G8344" s="121"/>
      <c r="H8344" s="120"/>
      <c r="I8344" s="122"/>
      <c r="J8344" s="306"/>
      <c r="K8344" s="115"/>
      <c r="AM8344" s="340"/>
    </row>
    <row r="8345" spans="7:39" customFormat="1" ht="18.75">
      <c r="G8345" s="121"/>
      <c r="H8345" s="120"/>
      <c r="I8345" s="122"/>
      <c r="J8345" s="306"/>
      <c r="K8345" s="115"/>
      <c r="AM8345" s="340"/>
    </row>
    <row r="8346" spans="7:39" customFormat="1" ht="18.75">
      <c r="G8346" s="121"/>
      <c r="H8346" s="120"/>
      <c r="I8346" s="122"/>
      <c r="J8346" s="306"/>
      <c r="K8346" s="115"/>
      <c r="AM8346" s="340"/>
    </row>
    <row r="8347" spans="7:39" customFormat="1" ht="18.75">
      <c r="G8347" s="121"/>
      <c r="H8347" s="120"/>
      <c r="I8347" s="122"/>
      <c r="J8347" s="306"/>
      <c r="K8347" s="115"/>
      <c r="AM8347" s="340"/>
    </row>
    <row r="8348" spans="7:39" customFormat="1" ht="18.75">
      <c r="G8348" s="121"/>
      <c r="H8348" s="120"/>
      <c r="I8348" s="122"/>
      <c r="J8348" s="306"/>
      <c r="K8348" s="115"/>
      <c r="AM8348" s="340"/>
    </row>
    <row r="8349" spans="7:39" customFormat="1" ht="18.75">
      <c r="G8349" s="121"/>
      <c r="H8349" s="120"/>
      <c r="I8349" s="122"/>
      <c r="J8349" s="306"/>
      <c r="K8349" s="115"/>
      <c r="AM8349" s="340"/>
    </row>
    <row r="8350" spans="7:39" customFormat="1" ht="18.75">
      <c r="G8350" s="121"/>
      <c r="H8350" s="120"/>
      <c r="I8350" s="122"/>
      <c r="J8350" s="306"/>
      <c r="K8350" s="115"/>
      <c r="AM8350" s="340"/>
    </row>
    <row r="8351" spans="7:39" customFormat="1" ht="18.75">
      <c r="G8351" s="121"/>
      <c r="H8351" s="120"/>
      <c r="I8351" s="122"/>
      <c r="J8351" s="306"/>
      <c r="K8351" s="115"/>
      <c r="AM8351" s="340"/>
    </row>
    <row r="8352" spans="7:39" customFormat="1" ht="18.75">
      <c r="G8352" s="121"/>
      <c r="H8352" s="120"/>
      <c r="I8352" s="122"/>
      <c r="J8352" s="306"/>
      <c r="K8352" s="115"/>
      <c r="AM8352" s="340"/>
    </row>
    <row r="8353" spans="7:39" customFormat="1" ht="18.75">
      <c r="G8353" s="121"/>
      <c r="H8353" s="120"/>
      <c r="I8353" s="122"/>
      <c r="J8353" s="306"/>
      <c r="K8353" s="115"/>
      <c r="AM8353" s="340"/>
    </row>
    <row r="8354" spans="7:39" customFormat="1" ht="18.75">
      <c r="G8354" s="121"/>
      <c r="H8354" s="120"/>
      <c r="I8354" s="122"/>
      <c r="J8354" s="306"/>
      <c r="K8354" s="115"/>
      <c r="AM8354" s="340"/>
    </row>
    <row r="8355" spans="7:39" customFormat="1" ht="18.75">
      <c r="G8355" s="121"/>
      <c r="H8355" s="120"/>
      <c r="I8355" s="122"/>
      <c r="J8355" s="306"/>
      <c r="K8355" s="115"/>
      <c r="AM8355" s="340"/>
    </row>
    <row r="8356" spans="7:39" customFormat="1" ht="18.75">
      <c r="G8356" s="121"/>
      <c r="H8356" s="120"/>
      <c r="I8356" s="122"/>
      <c r="J8356" s="306"/>
      <c r="K8356" s="115"/>
      <c r="AM8356" s="340"/>
    </row>
    <row r="8357" spans="7:39" customFormat="1" ht="18.75">
      <c r="G8357" s="121"/>
      <c r="H8357" s="120"/>
      <c r="I8357" s="122"/>
      <c r="J8357" s="306"/>
      <c r="K8357" s="115"/>
      <c r="AM8357" s="340"/>
    </row>
    <row r="8358" spans="7:39" customFormat="1" ht="18.75">
      <c r="G8358" s="121"/>
      <c r="H8358" s="120"/>
      <c r="I8358" s="122"/>
      <c r="J8358" s="306"/>
      <c r="K8358" s="115"/>
      <c r="AM8358" s="340"/>
    </row>
    <row r="8359" spans="7:39" customFormat="1" ht="18.75">
      <c r="G8359" s="121"/>
      <c r="H8359" s="120"/>
      <c r="I8359" s="122"/>
      <c r="J8359" s="306"/>
      <c r="K8359" s="115"/>
      <c r="AM8359" s="340"/>
    </row>
    <row r="8360" spans="7:39" customFormat="1" ht="18.75">
      <c r="G8360" s="121"/>
      <c r="H8360" s="120"/>
      <c r="I8360" s="122"/>
      <c r="J8360" s="306"/>
      <c r="K8360" s="115"/>
      <c r="AM8360" s="340"/>
    </row>
    <row r="8361" spans="7:39" customFormat="1" ht="18.75">
      <c r="G8361" s="121"/>
      <c r="H8361" s="120"/>
      <c r="I8361" s="122"/>
      <c r="J8361" s="306"/>
      <c r="K8361" s="115"/>
      <c r="AM8361" s="340"/>
    </row>
    <row r="8362" spans="7:39" customFormat="1" ht="18.75">
      <c r="G8362" s="121"/>
      <c r="H8362" s="120"/>
      <c r="I8362" s="122"/>
      <c r="J8362" s="306"/>
      <c r="K8362" s="115"/>
      <c r="AM8362" s="340"/>
    </row>
    <row r="8363" spans="7:39" customFormat="1" ht="18.75">
      <c r="G8363" s="121"/>
      <c r="H8363" s="120"/>
      <c r="I8363" s="122"/>
      <c r="J8363" s="306"/>
      <c r="K8363" s="115"/>
      <c r="AM8363" s="340"/>
    </row>
    <row r="8364" spans="7:39" customFormat="1" ht="18.75">
      <c r="G8364" s="121"/>
      <c r="H8364" s="120"/>
      <c r="I8364" s="122"/>
      <c r="J8364" s="306"/>
      <c r="K8364" s="115"/>
      <c r="AM8364" s="340"/>
    </row>
    <row r="8365" spans="7:39" customFormat="1" ht="18.75">
      <c r="G8365" s="121"/>
      <c r="H8365" s="120"/>
      <c r="I8365" s="122"/>
      <c r="J8365" s="306"/>
      <c r="K8365" s="115"/>
      <c r="AM8365" s="340"/>
    </row>
    <row r="8366" spans="7:39" customFormat="1" ht="18.75">
      <c r="G8366" s="121"/>
      <c r="H8366" s="120"/>
      <c r="I8366" s="122"/>
      <c r="J8366" s="306"/>
      <c r="K8366" s="115"/>
      <c r="AM8366" s="340"/>
    </row>
    <row r="8367" spans="7:39" customFormat="1" ht="18.75">
      <c r="G8367" s="121"/>
      <c r="H8367" s="120"/>
      <c r="I8367" s="122"/>
      <c r="J8367" s="306"/>
      <c r="K8367" s="115"/>
      <c r="AM8367" s="340"/>
    </row>
    <row r="8368" spans="7:39" customFormat="1" ht="18.75">
      <c r="G8368" s="121"/>
      <c r="H8368" s="120"/>
      <c r="I8368" s="122"/>
      <c r="J8368" s="306"/>
      <c r="K8368" s="115"/>
      <c r="AM8368" s="340"/>
    </row>
    <row r="8369" spans="7:39" customFormat="1" ht="18.75">
      <c r="G8369" s="121"/>
      <c r="H8369" s="120"/>
      <c r="I8369" s="122"/>
      <c r="J8369" s="306"/>
      <c r="K8369" s="115"/>
      <c r="AM8369" s="340"/>
    </row>
    <row r="8370" spans="7:39" customFormat="1" ht="18.75">
      <c r="G8370" s="121"/>
      <c r="H8370" s="120"/>
      <c r="I8370" s="122"/>
      <c r="J8370" s="306"/>
      <c r="K8370" s="115"/>
      <c r="AM8370" s="340"/>
    </row>
    <row r="8371" spans="7:39" customFormat="1" ht="18.75">
      <c r="G8371" s="121"/>
      <c r="H8371" s="120"/>
      <c r="I8371" s="122"/>
      <c r="J8371" s="306"/>
      <c r="K8371" s="115"/>
      <c r="AM8371" s="340"/>
    </row>
    <row r="8372" spans="7:39" customFormat="1" ht="18.75">
      <c r="G8372" s="121"/>
      <c r="H8372" s="120"/>
      <c r="I8372" s="122"/>
      <c r="J8372" s="306"/>
      <c r="K8372" s="115"/>
      <c r="AM8372" s="340"/>
    </row>
    <row r="8373" spans="7:39" customFormat="1" ht="18.75">
      <c r="G8373" s="121"/>
      <c r="H8373" s="120"/>
      <c r="I8373" s="122"/>
      <c r="J8373" s="306"/>
      <c r="K8373" s="115"/>
      <c r="AM8373" s="340"/>
    </row>
    <row r="8374" spans="7:39" customFormat="1" ht="18.75">
      <c r="G8374" s="121"/>
      <c r="H8374" s="120"/>
      <c r="I8374" s="122"/>
      <c r="J8374" s="306"/>
      <c r="K8374" s="115"/>
      <c r="AM8374" s="340"/>
    </row>
    <row r="8375" spans="7:39" customFormat="1" ht="18.75">
      <c r="G8375" s="121"/>
      <c r="H8375" s="120"/>
      <c r="I8375" s="122"/>
      <c r="J8375" s="306"/>
      <c r="K8375" s="115"/>
      <c r="AM8375" s="340"/>
    </row>
    <row r="8376" spans="7:39" customFormat="1" ht="18.75">
      <c r="G8376" s="121"/>
      <c r="H8376" s="120"/>
      <c r="I8376" s="122"/>
      <c r="J8376" s="306"/>
      <c r="K8376" s="115"/>
      <c r="AM8376" s="340"/>
    </row>
    <row r="8377" spans="7:39" customFormat="1" ht="18.75">
      <c r="G8377" s="121"/>
      <c r="H8377" s="120"/>
      <c r="I8377" s="122"/>
      <c r="J8377" s="306"/>
      <c r="K8377" s="115"/>
      <c r="AM8377" s="340"/>
    </row>
    <row r="8378" spans="7:39" customFormat="1" ht="18.75">
      <c r="G8378" s="121"/>
      <c r="H8378" s="120"/>
      <c r="I8378" s="122"/>
      <c r="J8378" s="306"/>
      <c r="K8378" s="115"/>
      <c r="AM8378" s="340"/>
    </row>
    <row r="8379" spans="7:39" customFormat="1" ht="18.75">
      <c r="G8379" s="121"/>
      <c r="H8379" s="120"/>
      <c r="I8379" s="122"/>
      <c r="J8379" s="306"/>
      <c r="K8379" s="115"/>
      <c r="AM8379" s="340"/>
    </row>
    <row r="8380" spans="7:39" customFormat="1" ht="18.75">
      <c r="G8380" s="121"/>
      <c r="H8380" s="120"/>
      <c r="I8380" s="122"/>
      <c r="J8380" s="306"/>
      <c r="K8380" s="115"/>
      <c r="AM8380" s="340"/>
    </row>
    <row r="8381" spans="7:39" customFormat="1" ht="18.75">
      <c r="G8381" s="121"/>
      <c r="H8381" s="120"/>
      <c r="I8381" s="122"/>
      <c r="J8381" s="306"/>
      <c r="K8381" s="115"/>
      <c r="AM8381" s="340"/>
    </row>
    <row r="8382" spans="7:39" customFormat="1" ht="18.75">
      <c r="G8382" s="121"/>
      <c r="H8382" s="120"/>
      <c r="I8382" s="122"/>
      <c r="J8382" s="306"/>
      <c r="K8382" s="115"/>
      <c r="AM8382" s="340"/>
    </row>
    <row r="8383" spans="7:39" customFormat="1" ht="18.75">
      <c r="G8383" s="121"/>
      <c r="H8383" s="120"/>
      <c r="I8383" s="122"/>
      <c r="J8383" s="306"/>
      <c r="K8383" s="115"/>
      <c r="AM8383" s="340"/>
    </row>
    <row r="8384" spans="7:39" customFormat="1" ht="18.75">
      <c r="G8384" s="121"/>
      <c r="H8384" s="120"/>
      <c r="I8384" s="122"/>
      <c r="J8384" s="306"/>
      <c r="K8384" s="115"/>
      <c r="AM8384" s="340"/>
    </row>
    <row r="8385" spans="7:39" customFormat="1" ht="18.75">
      <c r="G8385" s="121"/>
      <c r="H8385" s="120"/>
      <c r="I8385" s="122"/>
      <c r="J8385" s="306"/>
      <c r="K8385" s="115"/>
      <c r="AM8385" s="340"/>
    </row>
    <row r="8386" spans="7:39" customFormat="1" ht="18.75">
      <c r="G8386" s="121"/>
      <c r="H8386" s="120"/>
      <c r="I8386" s="122"/>
      <c r="J8386" s="306"/>
      <c r="K8386" s="115"/>
      <c r="AM8386" s="340"/>
    </row>
    <row r="8387" spans="7:39" customFormat="1" ht="18.75">
      <c r="G8387" s="121"/>
      <c r="H8387" s="120"/>
      <c r="I8387" s="122"/>
      <c r="J8387" s="306"/>
      <c r="K8387" s="115"/>
      <c r="AM8387" s="340"/>
    </row>
    <row r="8388" spans="7:39" customFormat="1" ht="18.75">
      <c r="G8388" s="121"/>
      <c r="H8388" s="120"/>
      <c r="I8388" s="122"/>
      <c r="J8388" s="306"/>
      <c r="K8388" s="115"/>
      <c r="AM8388" s="340"/>
    </row>
    <row r="8389" spans="7:39" customFormat="1" ht="18.75">
      <c r="G8389" s="121"/>
      <c r="H8389" s="120"/>
      <c r="I8389" s="122"/>
      <c r="J8389" s="306"/>
      <c r="K8389" s="115"/>
      <c r="AM8389" s="340"/>
    </row>
    <row r="8390" spans="7:39" customFormat="1" ht="18.75">
      <c r="G8390" s="121"/>
      <c r="H8390" s="120"/>
      <c r="I8390" s="122"/>
      <c r="J8390" s="306"/>
      <c r="K8390" s="115"/>
      <c r="AM8390" s="340"/>
    </row>
    <row r="8391" spans="7:39" customFormat="1" ht="18.75">
      <c r="G8391" s="121"/>
      <c r="H8391" s="120"/>
      <c r="I8391" s="122"/>
      <c r="J8391" s="306"/>
      <c r="K8391" s="115"/>
      <c r="AM8391" s="340"/>
    </row>
    <row r="8392" spans="7:39" customFormat="1" ht="18.75">
      <c r="G8392" s="121"/>
      <c r="H8392" s="120"/>
      <c r="I8392" s="122"/>
      <c r="J8392" s="306"/>
      <c r="K8392" s="115"/>
      <c r="AM8392" s="340"/>
    </row>
    <row r="8393" spans="7:39" customFormat="1" ht="18.75">
      <c r="G8393" s="121"/>
      <c r="H8393" s="120"/>
      <c r="I8393" s="122"/>
      <c r="J8393" s="306"/>
      <c r="K8393" s="115"/>
      <c r="AM8393" s="340"/>
    </row>
    <row r="8394" spans="7:39" customFormat="1" ht="18.75">
      <c r="G8394" s="121"/>
      <c r="H8394" s="120"/>
      <c r="I8394" s="122"/>
      <c r="J8394" s="306"/>
      <c r="K8394" s="115"/>
      <c r="AM8394" s="340"/>
    </row>
    <row r="8395" spans="7:39" customFormat="1" ht="18.75">
      <c r="G8395" s="121"/>
      <c r="H8395" s="120"/>
      <c r="I8395" s="122"/>
      <c r="J8395" s="306"/>
      <c r="K8395" s="115"/>
      <c r="AM8395" s="340"/>
    </row>
    <row r="8396" spans="7:39" customFormat="1" ht="18.75">
      <c r="G8396" s="121"/>
      <c r="H8396" s="120"/>
      <c r="I8396" s="122"/>
      <c r="J8396" s="306"/>
      <c r="K8396" s="115"/>
      <c r="AM8396" s="340"/>
    </row>
    <row r="8397" spans="7:39" customFormat="1" ht="18.75">
      <c r="G8397" s="121"/>
      <c r="H8397" s="120"/>
      <c r="I8397" s="122"/>
      <c r="J8397" s="306"/>
      <c r="K8397" s="115"/>
      <c r="AM8397" s="340"/>
    </row>
    <row r="8398" spans="7:39" customFormat="1" ht="18.75">
      <c r="G8398" s="121"/>
      <c r="H8398" s="120"/>
      <c r="I8398" s="122"/>
      <c r="J8398" s="306"/>
      <c r="K8398" s="115"/>
      <c r="AM8398" s="340"/>
    </row>
    <row r="8399" spans="7:39" customFormat="1" ht="18.75">
      <c r="G8399" s="121"/>
      <c r="H8399" s="120"/>
      <c r="I8399" s="122"/>
      <c r="J8399" s="306"/>
      <c r="K8399" s="115"/>
      <c r="AM8399" s="340"/>
    </row>
    <row r="8400" spans="7:39" customFormat="1" ht="18.75">
      <c r="G8400" s="121"/>
      <c r="H8400" s="120"/>
      <c r="I8400" s="122"/>
      <c r="J8400" s="306"/>
      <c r="K8400" s="115"/>
      <c r="AM8400" s="340"/>
    </row>
    <row r="8401" spans="7:39" customFormat="1" ht="18.75">
      <c r="G8401" s="121"/>
      <c r="H8401" s="120"/>
      <c r="I8401" s="122"/>
      <c r="J8401" s="306"/>
      <c r="K8401" s="115"/>
      <c r="AM8401" s="340"/>
    </row>
    <row r="8402" spans="7:39" customFormat="1" ht="18.75">
      <c r="G8402" s="121"/>
      <c r="H8402" s="120"/>
      <c r="I8402" s="122"/>
      <c r="J8402" s="306"/>
      <c r="K8402" s="115"/>
      <c r="AM8402" s="340"/>
    </row>
    <row r="8403" spans="7:39" customFormat="1" ht="18.75">
      <c r="G8403" s="121"/>
      <c r="H8403" s="120"/>
      <c r="I8403" s="122"/>
      <c r="J8403" s="306"/>
      <c r="K8403" s="115"/>
      <c r="AM8403" s="340"/>
    </row>
    <row r="8404" spans="7:39" customFormat="1" ht="18.75">
      <c r="G8404" s="121"/>
      <c r="H8404" s="120"/>
      <c r="I8404" s="122"/>
      <c r="J8404" s="306"/>
      <c r="K8404" s="115"/>
      <c r="AM8404" s="340"/>
    </row>
    <row r="8405" spans="7:39" customFormat="1" ht="18.75">
      <c r="G8405" s="121"/>
      <c r="H8405" s="120"/>
      <c r="I8405" s="122"/>
      <c r="J8405" s="306"/>
      <c r="K8405" s="115"/>
      <c r="AM8405" s="340"/>
    </row>
    <row r="8406" spans="7:39" customFormat="1" ht="18.75">
      <c r="G8406" s="121"/>
      <c r="H8406" s="120"/>
      <c r="I8406" s="122"/>
      <c r="J8406" s="306"/>
      <c r="K8406" s="115"/>
      <c r="AM8406" s="340"/>
    </row>
    <row r="8407" spans="7:39" customFormat="1" ht="18.75">
      <c r="G8407" s="121"/>
      <c r="H8407" s="120"/>
      <c r="I8407" s="122"/>
      <c r="J8407" s="306"/>
      <c r="K8407" s="115"/>
      <c r="AM8407" s="340"/>
    </row>
    <row r="8408" spans="7:39" customFormat="1" ht="18.75">
      <c r="G8408" s="121"/>
      <c r="H8408" s="120"/>
      <c r="I8408" s="122"/>
      <c r="J8408" s="306"/>
      <c r="K8408" s="115"/>
      <c r="AM8408" s="340"/>
    </row>
    <row r="8409" spans="7:39" customFormat="1" ht="18.75">
      <c r="G8409" s="121"/>
      <c r="H8409" s="120"/>
      <c r="I8409" s="122"/>
      <c r="J8409" s="306"/>
      <c r="K8409" s="115"/>
      <c r="AM8409" s="340"/>
    </row>
    <row r="8410" spans="7:39" customFormat="1" ht="18.75">
      <c r="G8410" s="121"/>
      <c r="H8410" s="120"/>
      <c r="I8410" s="122"/>
      <c r="J8410" s="306"/>
      <c r="K8410" s="115"/>
      <c r="AM8410" s="340"/>
    </row>
    <row r="8411" spans="7:39" customFormat="1" ht="18.75">
      <c r="G8411" s="121"/>
      <c r="H8411" s="120"/>
      <c r="I8411" s="122"/>
      <c r="J8411" s="306"/>
      <c r="K8411" s="115"/>
      <c r="AM8411" s="340"/>
    </row>
    <row r="8412" spans="7:39" customFormat="1" ht="18.75">
      <c r="G8412" s="121"/>
      <c r="H8412" s="120"/>
      <c r="I8412" s="122"/>
      <c r="J8412" s="306"/>
      <c r="K8412" s="115"/>
      <c r="AM8412" s="340"/>
    </row>
    <row r="8413" spans="7:39" customFormat="1" ht="18.75">
      <c r="G8413" s="121"/>
      <c r="H8413" s="120"/>
      <c r="I8413" s="122"/>
      <c r="J8413" s="306"/>
      <c r="K8413" s="115"/>
      <c r="AM8413" s="340"/>
    </row>
    <row r="8414" spans="7:39" customFormat="1" ht="18.75">
      <c r="G8414" s="121"/>
      <c r="H8414" s="120"/>
      <c r="I8414" s="122"/>
      <c r="J8414" s="306"/>
      <c r="K8414" s="115"/>
      <c r="AM8414" s="340"/>
    </row>
    <row r="8415" spans="7:39" customFormat="1" ht="18.75">
      <c r="G8415" s="121"/>
      <c r="H8415" s="120"/>
      <c r="I8415" s="122"/>
      <c r="J8415" s="306"/>
      <c r="K8415" s="115"/>
      <c r="AM8415" s="340"/>
    </row>
    <row r="8416" spans="7:39" customFormat="1" ht="18.75">
      <c r="G8416" s="121"/>
      <c r="H8416" s="120"/>
      <c r="I8416" s="122"/>
      <c r="J8416" s="306"/>
      <c r="K8416" s="115"/>
      <c r="AM8416" s="340"/>
    </row>
    <row r="8417" spans="7:39" customFormat="1" ht="18.75">
      <c r="G8417" s="121"/>
      <c r="H8417" s="120"/>
      <c r="I8417" s="122"/>
      <c r="J8417" s="306"/>
      <c r="K8417" s="115"/>
      <c r="AM8417" s="340"/>
    </row>
    <row r="8418" spans="7:39" customFormat="1" ht="18.75">
      <c r="G8418" s="121"/>
      <c r="H8418" s="120"/>
      <c r="I8418" s="122"/>
      <c r="J8418" s="306"/>
      <c r="K8418" s="115"/>
      <c r="AM8418" s="340"/>
    </row>
    <row r="8419" spans="7:39" customFormat="1" ht="18.75">
      <c r="G8419" s="121"/>
      <c r="H8419" s="120"/>
      <c r="I8419" s="122"/>
      <c r="J8419" s="306"/>
      <c r="K8419" s="115"/>
      <c r="AM8419" s="340"/>
    </row>
    <row r="8420" spans="7:39" customFormat="1" ht="18.75">
      <c r="G8420" s="121"/>
      <c r="H8420" s="120"/>
      <c r="I8420" s="122"/>
      <c r="J8420" s="306"/>
      <c r="K8420" s="115"/>
      <c r="AM8420" s="340"/>
    </row>
    <row r="8421" spans="7:39" customFormat="1" ht="18.75">
      <c r="G8421" s="121"/>
      <c r="H8421" s="120"/>
      <c r="I8421" s="122"/>
      <c r="J8421" s="306"/>
      <c r="K8421" s="115"/>
      <c r="AM8421" s="340"/>
    </row>
    <row r="8422" spans="7:39" customFormat="1" ht="18.75">
      <c r="G8422" s="121"/>
      <c r="H8422" s="120"/>
      <c r="I8422" s="122"/>
      <c r="J8422" s="306"/>
      <c r="K8422" s="115"/>
      <c r="AM8422" s="340"/>
    </row>
    <row r="8423" spans="7:39" customFormat="1" ht="18.75">
      <c r="G8423" s="121"/>
      <c r="H8423" s="120"/>
      <c r="I8423" s="122"/>
      <c r="J8423" s="306"/>
      <c r="K8423" s="115"/>
      <c r="AM8423" s="340"/>
    </row>
    <row r="8424" spans="7:39" customFormat="1" ht="18.75">
      <c r="G8424" s="121"/>
      <c r="H8424" s="120"/>
      <c r="I8424" s="122"/>
      <c r="J8424" s="306"/>
      <c r="K8424" s="115"/>
      <c r="AM8424" s="340"/>
    </row>
    <row r="8425" spans="7:39" customFormat="1" ht="18.75">
      <c r="G8425" s="121"/>
      <c r="H8425" s="120"/>
      <c r="I8425" s="122"/>
      <c r="J8425" s="306"/>
      <c r="K8425" s="115"/>
      <c r="AM8425" s="340"/>
    </row>
    <row r="8426" spans="7:39" customFormat="1" ht="18.75">
      <c r="G8426" s="121"/>
      <c r="H8426" s="120"/>
      <c r="I8426" s="122"/>
      <c r="J8426" s="306"/>
      <c r="K8426" s="115"/>
      <c r="AM8426" s="340"/>
    </row>
    <row r="8427" spans="7:39" customFormat="1" ht="18.75">
      <c r="G8427" s="121"/>
      <c r="H8427" s="120"/>
      <c r="I8427" s="122"/>
      <c r="J8427" s="306"/>
      <c r="K8427" s="115"/>
      <c r="AM8427" s="340"/>
    </row>
    <row r="8428" spans="7:39" customFormat="1" ht="18.75">
      <c r="G8428" s="121"/>
      <c r="H8428" s="120"/>
      <c r="I8428" s="122"/>
      <c r="J8428" s="306"/>
      <c r="K8428" s="115"/>
      <c r="AM8428" s="340"/>
    </row>
    <row r="8429" spans="7:39" customFormat="1" ht="18.75">
      <c r="G8429" s="121"/>
      <c r="H8429" s="120"/>
      <c r="I8429" s="122"/>
      <c r="J8429" s="306"/>
      <c r="K8429" s="115"/>
      <c r="AM8429" s="340"/>
    </row>
    <row r="8430" spans="7:39" customFormat="1" ht="18.75">
      <c r="G8430" s="121"/>
      <c r="H8430" s="120"/>
      <c r="I8430" s="122"/>
      <c r="J8430" s="306"/>
      <c r="K8430" s="115"/>
      <c r="AM8430" s="340"/>
    </row>
    <row r="8431" spans="7:39" customFormat="1" ht="18.75">
      <c r="G8431" s="121"/>
      <c r="H8431" s="120"/>
      <c r="I8431" s="122"/>
      <c r="J8431" s="306"/>
      <c r="K8431" s="115"/>
      <c r="AM8431" s="340"/>
    </row>
    <row r="8432" spans="7:39" customFormat="1" ht="18.75">
      <c r="G8432" s="121"/>
      <c r="H8432" s="120"/>
      <c r="I8432" s="122"/>
      <c r="J8432" s="306"/>
      <c r="K8432" s="115"/>
      <c r="AM8432" s="340"/>
    </row>
    <row r="8433" spans="7:39" customFormat="1" ht="18.75">
      <c r="G8433" s="121"/>
      <c r="H8433" s="120"/>
      <c r="I8433" s="122"/>
      <c r="J8433" s="306"/>
      <c r="K8433" s="115"/>
      <c r="AM8433" s="340"/>
    </row>
    <row r="8434" spans="7:39" customFormat="1" ht="18.75">
      <c r="G8434" s="121"/>
      <c r="H8434" s="120"/>
      <c r="I8434" s="122"/>
      <c r="J8434" s="306"/>
      <c r="K8434" s="115"/>
      <c r="AM8434" s="340"/>
    </row>
    <row r="8435" spans="7:39" customFormat="1" ht="18.75">
      <c r="G8435" s="121"/>
      <c r="H8435" s="120"/>
      <c r="I8435" s="122"/>
      <c r="J8435" s="306"/>
      <c r="K8435" s="115"/>
      <c r="AM8435" s="340"/>
    </row>
    <row r="8436" spans="7:39" customFormat="1" ht="18.75">
      <c r="G8436" s="121"/>
      <c r="H8436" s="120"/>
      <c r="I8436" s="122"/>
      <c r="J8436" s="306"/>
      <c r="K8436" s="115"/>
      <c r="AM8436" s="340"/>
    </row>
    <row r="8437" spans="7:39" customFormat="1" ht="18.75">
      <c r="G8437" s="121"/>
      <c r="H8437" s="120"/>
      <c r="I8437" s="122"/>
      <c r="J8437" s="306"/>
      <c r="K8437" s="115"/>
      <c r="AM8437" s="340"/>
    </row>
    <row r="8438" spans="7:39" customFormat="1" ht="18.75">
      <c r="G8438" s="121"/>
      <c r="H8438" s="120"/>
      <c r="I8438" s="122"/>
      <c r="J8438" s="306"/>
      <c r="K8438" s="115"/>
      <c r="AM8438" s="340"/>
    </row>
    <row r="8439" spans="7:39" customFormat="1" ht="18.75">
      <c r="G8439" s="121"/>
      <c r="H8439" s="120"/>
      <c r="I8439" s="122"/>
      <c r="J8439" s="306"/>
      <c r="K8439" s="115"/>
      <c r="AM8439" s="340"/>
    </row>
    <row r="8440" spans="7:39" customFormat="1" ht="18.75">
      <c r="G8440" s="121"/>
      <c r="H8440" s="120"/>
      <c r="I8440" s="122"/>
      <c r="J8440" s="306"/>
      <c r="K8440" s="115"/>
      <c r="AM8440" s="340"/>
    </row>
    <row r="8441" spans="7:39" customFormat="1" ht="18.75">
      <c r="G8441" s="121"/>
      <c r="H8441" s="120"/>
      <c r="I8441" s="122"/>
      <c r="J8441" s="306"/>
      <c r="K8441" s="115"/>
      <c r="AM8441" s="340"/>
    </row>
    <row r="8442" spans="7:39" customFormat="1" ht="18.75">
      <c r="G8442" s="121"/>
      <c r="H8442" s="120"/>
      <c r="I8442" s="122"/>
      <c r="J8442" s="306"/>
      <c r="K8442" s="115"/>
      <c r="AM8442" s="340"/>
    </row>
    <row r="8443" spans="7:39" customFormat="1" ht="18.75">
      <c r="G8443" s="121"/>
      <c r="H8443" s="120"/>
      <c r="I8443" s="122"/>
      <c r="J8443" s="306"/>
      <c r="K8443" s="115"/>
      <c r="AM8443" s="340"/>
    </row>
    <row r="8444" spans="7:39" customFormat="1" ht="18.75">
      <c r="G8444" s="121"/>
      <c r="H8444" s="120"/>
      <c r="I8444" s="122"/>
      <c r="J8444" s="306"/>
      <c r="K8444" s="115"/>
      <c r="AM8444" s="340"/>
    </row>
    <row r="8445" spans="7:39" customFormat="1" ht="18.75">
      <c r="G8445" s="121"/>
      <c r="H8445" s="120"/>
      <c r="I8445" s="122"/>
      <c r="J8445" s="306"/>
      <c r="K8445" s="115"/>
      <c r="AM8445" s="340"/>
    </row>
    <row r="8446" spans="7:39" customFormat="1" ht="18.75">
      <c r="G8446" s="121"/>
      <c r="H8446" s="120"/>
      <c r="I8446" s="122"/>
      <c r="J8446" s="306"/>
      <c r="K8446" s="115"/>
      <c r="AM8446" s="340"/>
    </row>
    <row r="8447" spans="7:39" customFormat="1" ht="18.75">
      <c r="G8447" s="121"/>
      <c r="H8447" s="120"/>
      <c r="I8447" s="122"/>
      <c r="J8447" s="306"/>
      <c r="K8447" s="115"/>
      <c r="AM8447" s="340"/>
    </row>
    <row r="8448" spans="7:39" customFormat="1" ht="18.75">
      <c r="G8448" s="121"/>
      <c r="H8448" s="120"/>
      <c r="I8448" s="122"/>
      <c r="J8448" s="306"/>
      <c r="K8448" s="115"/>
      <c r="AM8448" s="340"/>
    </row>
    <row r="8449" spans="7:39" customFormat="1" ht="18.75">
      <c r="G8449" s="121"/>
      <c r="H8449" s="120"/>
      <c r="I8449" s="122"/>
      <c r="J8449" s="306"/>
      <c r="K8449" s="115"/>
      <c r="AM8449" s="340"/>
    </row>
    <row r="8450" spans="7:39" customFormat="1" ht="18.75">
      <c r="G8450" s="121"/>
      <c r="H8450" s="120"/>
      <c r="I8450" s="122"/>
      <c r="J8450" s="306"/>
      <c r="K8450" s="115"/>
      <c r="AM8450" s="340"/>
    </row>
    <row r="8451" spans="7:39" customFormat="1" ht="18.75">
      <c r="G8451" s="121"/>
      <c r="H8451" s="120"/>
      <c r="I8451" s="122"/>
      <c r="J8451" s="306"/>
      <c r="K8451" s="115"/>
      <c r="AM8451" s="340"/>
    </row>
    <row r="8452" spans="7:39" customFormat="1" ht="18.75">
      <c r="G8452" s="121"/>
      <c r="H8452" s="120"/>
      <c r="I8452" s="122"/>
      <c r="J8452" s="306"/>
      <c r="K8452" s="115"/>
      <c r="AM8452" s="340"/>
    </row>
    <row r="8453" spans="7:39" customFormat="1" ht="18.75">
      <c r="G8453" s="121"/>
      <c r="H8453" s="120"/>
      <c r="I8453" s="122"/>
      <c r="J8453" s="306"/>
      <c r="K8453" s="115"/>
      <c r="AM8453" s="340"/>
    </row>
    <row r="8454" spans="7:39" customFormat="1" ht="18.75">
      <c r="G8454" s="121"/>
      <c r="H8454" s="120"/>
      <c r="I8454" s="122"/>
      <c r="J8454" s="306"/>
      <c r="K8454" s="115"/>
      <c r="AM8454" s="340"/>
    </row>
    <row r="8455" spans="7:39" customFormat="1" ht="18.75">
      <c r="G8455" s="121"/>
      <c r="H8455" s="120"/>
      <c r="I8455" s="122"/>
      <c r="J8455" s="306"/>
      <c r="K8455" s="115"/>
      <c r="AM8455" s="340"/>
    </row>
    <row r="8456" spans="7:39" customFormat="1" ht="18.75">
      <c r="G8456" s="121"/>
      <c r="H8456" s="120"/>
      <c r="I8456" s="122"/>
      <c r="J8456" s="306"/>
      <c r="K8456" s="115"/>
      <c r="AM8456" s="340"/>
    </row>
    <row r="8457" spans="7:39" customFormat="1" ht="18.75">
      <c r="G8457" s="121"/>
      <c r="H8457" s="120"/>
      <c r="I8457" s="122"/>
      <c r="J8457" s="306"/>
      <c r="K8457" s="115"/>
      <c r="AM8457" s="340"/>
    </row>
    <row r="8458" spans="7:39" customFormat="1" ht="18.75">
      <c r="G8458" s="121"/>
      <c r="H8458" s="120"/>
      <c r="I8458" s="122"/>
      <c r="J8458" s="306"/>
      <c r="K8458" s="115"/>
      <c r="AM8458" s="340"/>
    </row>
    <row r="8459" spans="7:39" customFormat="1" ht="18.75">
      <c r="G8459" s="121"/>
      <c r="H8459" s="120"/>
      <c r="I8459" s="122"/>
      <c r="J8459" s="306"/>
      <c r="K8459" s="115"/>
      <c r="AM8459" s="340"/>
    </row>
    <row r="8460" spans="7:39" customFormat="1" ht="18.75">
      <c r="G8460" s="121"/>
      <c r="H8460" s="120"/>
      <c r="I8460" s="122"/>
      <c r="J8460" s="306"/>
      <c r="K8460" s="115"/>
      <c r="AM8460" s="340"/>
    </row>
    <row r="8461" spans="7:39" customFormat="1" ht="18.75">
      <c r="G8461" s="121"/>
      <c r="H8461" s="120"/>
      <c r="I8461" s="122"/>
      <c r="J8461" s="306"/>
      <c r="K8461" s="115"/>
      <c r="AM8461" s="340"/>
    </row>
    <row r="8462" spans="7:39" customFormat="1" ht="18.75">
      <c r="G8462" s="121"/>
      <c r="H8462" s="120"/>
      <c r="I8462" s="122"/>
      <c r="J8462" s="306"/>
      <c r="K8462" s="115"/>
      <c r="AM8462" s="340"/>
    </row>
    <row r="8463" spans="7:39" customFormat="1" ht="18.75">
      <c r="G8463" s="121"/>
      <c r="H8463" s="120"/>
      <c r="I8463" s="122"/>
      <c r="J8463" s="306"/>
      <c r="K8463" s="115"/>
      <c r="AM8463" s="340"/>
    </row>
    <row r="8464" spans="7:39" customFormat="1" ht="18.75">
      <c r="G8464" s="121"/>
      <c r="H8464" s="120"/>
      <c r="I8464" s="122"/>
      <c r="J8464" s="306"/>
      <c r="K8464" s="115"/>
      <c r="AM8464" s="340"/>
    </row>
    <row r="8465" spans="7:39" customFormat="1" ht="18.75">
      <c r="G8465" s="121"/>
      <c r="H8465" s="120"/>
      <c r="I8465" s="122"/>
      <c r="J8465" s="306"/>
      <c r="K8465" s="115"/>
      <c r="AM8465" s="340"/>
    </row>
    <row r="8466" spans="7:39" customFormat="1" ht="18.75">
      <c r="G8466" s="121"/>
      <c r="H8466" s="120"/>
      <c r="I8466" s="122"/>
      <c r="J8466" s="306"/>
      <c r="K8466" s="115"/>
      <c r="AM8466" s="340"/>
    </row>
    <row r="8467" spans="7:39" customFormat="1" ht="18.75">
      <c r="G8467" s="121"/>
      <c r="H8467" s="120"/>
      <c r="I8467" s="122"/>
      <c r="J8467" s="306"/>
      <c r="K8467" s="115"/>
      <c r="AM8467" s="340"/>
    </row>
    <row r="8468" spans="7:39" customFormat="1" ht="18.75">
      <c r="G8468" s="121"/>
      <c r="H8468" s="120"/>
      <c r="I8468" s="122"/>
      <c r="J8468" s="306"/>
      <c r="K8468" s="115"/>
      <c r="AM8468" s="340"/>
    </row>
    <row r="8469" spans="7:39" customFormat="1" ht="18.75">
      <c r="G8469" s="121"/>
      <c r="H8469" s="120"/>
      <c r="I8469" s="122"/>
      <c r="J8469" s="306"/>
      <c r="K8469" s="115"/>
      <c r="AM8469" s="340"/>
    </row>
    <row r="8470" spans="7:39" customFormat="1" ht="18.75">
      <c r="G8470" s="121"/>
      <c r="H8470" s="120"/>
      <c r="I8470" s="122"/>
      <c r="J8470" s="306"/>
      <c r="K8470" s="115"/>
      <c r="AM8470" s="340"/>
    </row>
    <row r="8471" spans="7:39" customFormat="1" ht="18.75">
      <c r="G8471" s="121"/>
      <c r="H8471" s="120"/>
      <c r="I8471" s="122"/>
      <c r="J8471" s="306"/>
      <c r="K8471" s="115"/>
      <c r="AM8471" s="340"/>
    </row>
    <row r="8472" spans="7:39" customFormat="1" ht="18.75">
      <c r="G8472" s="121"/>
      <c r="H8472" s="120"/>
      <c r="I8472" s="122"/>
      <c r="J8472" s="306"/>
      <c r="K8472" s="115"/>
      <c r="AM8472" s="340"/>
    </row>
    <row r="8473" spans="7:39" customFormat="1" ht="18.75">
      <c r="G8473" s="121"/>
      <c r="H8473" s="120"/>
      <c r="I8473" s="122"/>
      <c r="J8473" s="306"/>
      <c r="K8473" s="115"/>
      <c r="AM8473" s="340"/>
    </row>
    <row r="8474" spans="7:39" customFormat="1" ht="18.75">
      <c r="G8474" s="121"/>
      <c r="H8474" s="120"/>
      <c r="I8474" s="122"/>
      <c r="J8474" s="306"/>
      <c r="K8474" s="115"/>
      <c r="AM8474" s="340"/>
    </row>
    <row r="8475" spans="7:39" customFormat="1" ht="18.75">
      <c r="G8475" s="121"/>
      <c r="H8475" s="120"/>
      <c r="I8475" s="122"/>
      <c r="J8475" s="306"/>
      <c r="K8475" s="115"/>
      <c r="AM8475" s="340"/>
    </row>
    <row r="8476" spans="7:39" customFormat="1" ht="18.75">
      <c r="G8476" s="121"/>
      <c r="H8476" s="120"/>
      <c r="I8476" s="122"/>
      <c r="J8476" s="306"/>
      <c r="K8476" s="115"/>
      <c r="AM8476" s="340"/>
    </row>
    <row r="8477" spans="7:39" customFormat="1" ht="18.75">
      <c r="G8477" s="121"/>
      <c r="H8477" s="120"/>
      <c r="I8477" s="122"/>
      <c r="J8477" s="306"/>
      <c r="K8477" s="115"/>
      <c r="AM8477" s="340"/>
    </row>
    <row r="8478" spans="7:39" customFormat="1" ht="18.75">
      <c r="G8478" s="121"/>
      <c r="H8478" s="120"/>
      <c r="I8478" s="122"/>
      <c r="J8478" s="306"/>
      <c r="K8478" s="115"/>
      <c r="AM8478" s="340"/>
    </row>
    <row r="8479" spans="7:39" customFormat="1" ht="18.75">
      <c r="G8479" s="121"/>
      <c r="H8479" s="120"/>
      <c r="I8479" s="122"/>
      <c r="J8479" s="306"/>
      <c r="K8479" s="115"/>
      <c r="AM8479" s="340"/>
    </row>
    <row r="8480" spans="7:39" customFormat="1" ht="18.75">
      <c r="G8480" s="121"/>
      <c r="H8480" s="120"/>
      <c r="I8480" s="122"/>
      <c r="J8480" s="306"/>
      <c r="K8480" s="115"/>
      <c r="AM8480" s="340"/>
    </row>
    <row r="8481" spans="7:39" customFormat="1" ht="18.75">
      <c r="G8481" s="121"/>
      <c r="H8481" s="120"/>
      <c r="I8481" s="122"/>
      <c r="J8481" s="306"/>
      <c r="K8481" s="115"/>
      <c r="AM8481" s="340"/>
    </row>
    <row r="8482" spans="7:39" customFormat="1" ht="18.75">
      <c r="G8482" s="121"/>
      <c r="H8482" s="120"/>
      <c r="I8482" s="122"/>
      <c r="J8482" s="306"/>
      <c r="K8482" s="115"/>
      <c r="AM8482" s="340"/>
    </row>
    <row r="8483" spans="7:39" customFormat="1" ht="18.75">
      <c r="G8483" s="121"/>
      <c r="H8483" s="120"/>
      <c r="I8483" s="122"/>
      <c r="J8483" s="306"/>
      <c r="K8483" s="115"/>
      <c r="AM8483" s="340"/>
    </row>
    <row r="8484" spans="7:39" customFormat="1" ht="18.75">
      <c r="G8484" s="121"/>
      <c r="H8484" s="120"/>
      <c r="I8484" s="122"/>
      <c r="J8484" s="306"/>
      <c r="K8484" s="115"/>
      <c r="AM8484" s="340"/>
    </row>
    <row r="8485" spans="7:39" customFormat="1" ht="18.75">
      <c r="G8485" s="121"/>
      <c r="H8485" s="120"/>
      <c r="I8485" s="122"/>
      <c r="J8485" s="306"/>
      <c r="K8485" s="115"/>
      <c r="AM8485" s="340"/>
    </row>
    <row r="8486" spans="7:39" customFormat="1" ht="18.75">
      <c r="G8486" s="121"/>
      <c r="H8486" s="120"/>
      <c r="I8486" s="122"/>
      <c r="J8486" s="306"/>
      <c r="K8486" s="115"/>
      <c r="AM8486" s="340"/>
    </row>
    <row r="8487" spans="7:39" customFormat="1" ht="18.75">
      <c r="G8487" s="121"/>
      <c r="H8487" s="120"/>
      <c r="I8487" s="122"/>
      <c r="J8487" s="306"/>
      <c r="K8487" s="115"/>
      <c r="AM8487" s="340"/>
    </row>
    <row r="8488" spans="7:39" customFormat="1" ht="18.75">
      <c r="G8488" s="121"/>
      <c r="H8488" s="120"/>
      <c r="I8488" s="122"/>
      <c r="J8488" s="306"/>
      <c r="K8488" s="115"/>
      <c r="AM8488" s="340"/>
    </row>
    <row r="8489" spans="7:39" customFormat="1" ht="18.75">
      <c r="G8489" s="121"/>
      <c r="H8489" s="120"/>
      <c r="I8489" s="122"/>
      <c r="J8489" s="306"/>
      <c r="K8489" s="115"/>
      <c r="AM8489" s="340"/>
    </row>
    <row r="8490" spans="7:39" customFormat="1" ht="18.75">
      <c r="G8490" s="121"/>
      <c r="H8490" s="120"/>
      <c r="I8490" s="122"/>
      <c r="J8490" s="306"/>
      <c r="K8490" s="115"/>
      <c r="AM8490" s="340"/>
    </row>
    <row r="8491" spans="7:39" customFormat="1" ht="18.75">
      <c r="G8491" s="121"/>
      <c r="H8491" s="120"/>
      <c r="I8491" s="122"/>
      <c r="J8491" s="306"/>
      <c r="K8491" s="115"/>
      <c r="AM8491" s="340"/>
    </row>
    <row r="8492" spans="7:39" customFormat="1" ht="18.75">
      <c r="G8492" s="121"/>
      <c r="H8492" s="120"/>
      <c r="I8492" s="122"/>
      <c r="J8492" s="306"/>
      <c r="K8492" s="115"/>
      <c r="AM8492" s="340"/>
    </row>
    <row r="8493" spans="7:39" customFormat="1" ht="18.75">
      <c r="G8493" s="121"/>
      <c r="H8493" s="120"/>
      <c r="I8493" s="122"/>
      <c r="J8493" s="306"/>
      <c r="K8493" s="115"/>
      <c r="AM8493" s="340"/>
    </row>
    <row r="8494" spans="7:39" customFormat="1" ht="18.75">
      <c r="G8494" s="121"/>
      <c r="H8494" s="120"/>
      <c r="I8494" s="122"/>
      <c r="J8494" s="306"/>
      <c r="K8494" s="115"/>
      <c r="AM8494" s="340"/>
    </row>
    <row r="8495" spans="7:39" customFormat="1" ht="18.75">
      <c r="G8495" s="121"/>
      <c r="H8495" s="120"/>
      <c r="I8495" s="122"/>
      <c r="J8495" s="306"/>
      <c r="K8495" s="115"/>
      <c r="AM8495" s="340"/>
    </row>
    <row r="8496" spans="7:39" customFormat="1" ht="18.75">
      <c r="G8496" s="121"/>
      <c r="H8496" s="120"/>
      <c r="I8496" s="122"/>
      <c r="J8496" s="306"/>
      <c r="K8496" s="115"/>
      <c r="AM8496" s="340"/>
    </row>
    <row r="8497" spans="7:39" customFormat="1" ht="18.75">
      <c r="G8497" s="121"/>
      <c r="H8497" s="120"/>
      <c r="I8497" s="122"/>
      <c r="J8497" s="306"/>
      <c r="K8497" s="115"/>
      <c r="AM8497" s="340"/>
    </row>
    <row r="8498" spans="7:39" customFormat="1" ht="18.75">
      <c r="G8498" s="121"/>
      <c r="H8498" s="120"/>
      <c r="I8498" s="122"/>
      <c r="J8498" s="306"/>
      <c r="K8498" s="115"/>
      <c r="AM8498" s="340"/>
    </row>
    <row r="8499" spans="7:39" customFormat="1" ht="18.75">
      <c r="G8499" s="121"/>
      <c r="H8499" s="120"/>
      <c r="I8499" s="122"/>
      <c r="J8499" s="306"/>
      <c r="K8499" s="115"/>
      <c r="AM8499" s="340"/>
    </row>
    <row r="8500" spans="7:39" customFormat="1" ht="18.75">
      <c r="G8500" s="121"/>
      <c r="H8500" s="120"/>
      <c r="I8500" s="122"/>
      <c r="J8500" s="306"/>
      <c r="K8500" s="115"/>
      <c r="AM8500" s="340"/>
    </row>
    <row r="8501" spans="7:39" customFormat="1" ht="18.75">
      <c r="G8501" s="121"/>
      <c r="H8501" s="120"/>
      <c r="I8501" s="122"/>
      <c r="J8501" s="306"/>
      <c r="K8501" s="115"/>
      <c r="AM8501" s="340"/>
    </row>
    <row r="8502" spans="7:39" customFormat="1" ht="18.75">
      <c r="G8502" s="121"/>
      <c r="H8502" s="120"/>
      <c r="I8502" s="122"/>
      <c r="J8502" s="306"/>
      <c r="K8502" s="115"/>
      <c r="AM8502" s="340"/>
    </row>
    <row r="8503" spans="7:39" customFormat="1" ht="18.75">
      <c r="G8503" s="121"/>
      <c r="H8503" s="120"/>
      <c r="I8503" s="122"/>
      <c r="J8503" s="306"/>
      <c r="K8503" s="115"/>
      <c r="AM8503" s="340"/>
    </row>
    <row r="8504" spans="7:39" customFormat="1" ht="18.75">
      <c r="G8504" s="121"/>
      <c r="H8504" s="120"/>
      <c r="I8504" s="122"/>
      <c r="J8504" s="306"/>
      <c r="K8504" s="115"/>
      <c r="AM8504" s="340"/>
    </row>
    <row r="8505" spans="7:39" customFormat="1" ht="18.75">
      <c r="G8505" s="121"/>
      <c r="H8505" s="120"/>
      <c r="I8505" s="122"/>
      <c r="J8505" s="306"/>
      <c r="K8505" s="115"/>
      <c r="AM8505" s="340"/>
    </row>
    <row r="8506" spans="7:39" customFormat="1" ht="18.75">
      <c r="G8506" s="121"/>
      <c r="H8506" s="120"/>
      <c r="I8506" s="122"/>
      <c r="J8506" s="306"/>
      <c r="K8506" s="115"/>
      <c r="AM8506" s="340"/>
    </row>
    <row r="8507" spans="7:39" customFormat="1" ht="18.75">
      <c r="G8507" s="121"/>
      <c r="H8507" s="120"/>
      <c r="I8507" s="122"/>
      <c r="J8507" s="306"/>
      <c r="K8507" s="115"/>
      <c r="AM8507" s="340"/>
    </row>
    <row r="8508" spans="7:39" customFormat="1" ht="18.75">
      <c r="G8508" s="121"/>
      <c r="H8508" s="120"/>
      <c r="I8508" s="122"/>
      <c r="J8508" s="306"/>
      <c r="K8508" s="115"/>
      <c r="AM8508" s="340"/>
    </row>
    <row r="8509" spans="7:39" customFormat="1" ht="18.75">
      <c r="G8509" s="121"/>
      <c r="H8509" s="120"/>
      <c r="I8509" s="122"/>
      <c r="J8509" s="306"/>
      <c r="K8509" s="115"/>
      <c r="AM8509" s="340"/>
    </row>
    <row r="8510" spans="7:39" customFormat="1" ht="18.75">
      <c r="G8510" s="121"/>
      <c r="H8510" s="120"/>
      <c r="I8510" s="122"/>
      <c r="J8510" s="306"/>
      <c r="K8510" s="115"/>
      <c r="AM8510" s="340"/>
    </row>
    <row r="8511" spans="7:39" customFormat="1" ht="18.75">
      <c r="G8511" s="121"/>
      <c r="H8511" s="120"/>
      <c r="I8511" s="122"/>
      <c r="J8511" s="306"/>
      <c r="K8511" s="115"/>
      <c r="AM8511" s="340"/>
    </row>
    <row r="8512" spans="7:39" customFormat="1" ht="18.75">
      <c r="G8512" s="121"/>
      <c r="H8512" s="120"/>
      <c r="I8512" s="122"/>
      <c r="J8512" s="306"/>
      <c r="K8512" s="115"/>
      <c r="AM8512" s="340"/>
    </row>
    <row r="8513" spans="7:39" customFormat="1" ht="18.75">
      <c r="G8513" s="121"/>
      <c r="H8513" s="120"/>
      <c r="I8513" s="122"/>
      <c r="J8513" s="306"/>
      <c r="K8513" s="115"/>
      <c r="AM8513" s="340"/>
    </row>
    <row r="8514" spans="7:39" customFormat="1" ht="18.75">
      <c r="G8514" s="121"/>
      <c r="H8514" s="120"/>
      <c r="I8514" s="122"/>
      <c r="J8514" s="306"/>
      <c r="K8514" s="115"/>
      <c r="AM8514" s="340"/>
    </row>
    <row r="8515" spans="7:39" customFormat="1" ht="18.75">
      <c r="G8515" s="121"/>
      <c r="H8515" s="120"/>
      <c r="I8515" s="122"/>
      <c r="J8515" s="306"/>
      <c r="K8515" s="115"/>
      <c r="AM8515" s="340"/>
    </row>
    <row r="8516" spans="7:39" customFormat="1" ht="18.75">
      <c r="G8516" s="121"/>
      <c r="H8516" s="120"/>
      <c r="I8516" s="122"/>
      <c r="J8516" s="306"/>
      <c r="K8516" s="115"/>
      <c r="AM8516" s="340"/>
    </row>
    <row r="8517" spans="7:39" customFormat="1" ht="18.75">
      <c r="G8517" s="121"/>
      <c r="H8517" s="120"/>
      <c r="I8517" s="122"/>
      <c r="J8517" s="306"/>
      <c r="K8517" s="115"/>
      <c r="AM8517" s="340"/>
    </row>
    <row r="8518" spans="7:39" customFormat="1" ht="18.75">
      <c r="G8518" s="121"/>
      <c r="H8518" s="120"/>
      <c r="I8518" s="122"/>
      <c r="J8518" s="306"/>
      <c r="K8518" s="115"/>
      <c r="AM8518" s="340"/>
    </row>
    <row r="8519" spans="7:39" customFormat="1" ht="18.75">
      <c r="G8519" s="121"/>
      <c r="H8519" s="120"/>
      <c r="I8519" s="122"/>
      <c r="J8519" s="306"/>
      <c r="K8519" s="115"/>
      <c r="AM8519" s="340"/>
    </row>
    <row r="8520" spans="7:39" customFormat="1" ht="18.75">
      <c r="G8520" s="121"/>
      <c r="H8520" s="120"/>
      <c r="I8520" s="122"/>
      <c r="J8520" s="306"/>
      <c r="K8520" s="115"/>
      <c r="AM8520" s="340"/>
    </row>
    <row r="8521" spans="7:39" customFormat="1" ht="18.75">
      <c r="G8521" s="121"/>
      <c r="H8521" s="120"/>
      <c r="I8521" s="122"/>
      <c r="J8521" s="306"/>
      <c r="K8521" s="115"/>
      <c r="AM8521" s="340"/>
    </row>
    <row r="8522" spans="7:39" customFormat="1" ht="18.75">
      <c r="G8522" s="121"/>
      <c r="H8522" s="120"/>
      <c r="I8522" s="122"/>
      <c r="J8522" s="306"/>
      <c r="K8522" s="115"/>
      <c r="AM8522" s="340"/>
    </row>
    <row r="8523" spans="7:39" customFormat="1" ht="18.75">
      <c r="G8523" s="121"/>
      <c r="H8523" s="120"/>
      <c r="I8523" s="122"/>
      <c r="J8523" s="306"/>
      <c r="K8523" s="115"/>
      <c r="AM8523" s="340"/>
    </row>
    <row r="8524" spans="7:39" customFormat="1" ht="18.75">
      <c r="G8524" s="121"/>
      <c r="H8524" s="120"/>
      <c r="I8524" s="122"/>
      <c r="J8524" s="306"/>
      <c r="K8524" s="115"/>
      <c r="AM8524" s="340"/>
    </row>
    <row r="8525" spans="7:39" customFormat="1" ht="18.75">
      <c r="G8525" s="121"/>
      <c r="H8525" s="120"/>
      <c r="I8525" s="122"/>
      <c r="J8525" s="306"/>
      <c r="K8525" s="115"/>
      <c r="AM8525" s="340"/>
    </row>
    <row r="8526" spans="7:39" customFormat="1" ht="18.75">
      <c r="G8526" s="121"/>
      <c r="H8526" s="120"/>
      <c r="I8526" s="122"/>
      <c r="J8526" s="306"/>
      <c r="K8526" s="115"/>
      <c r="AM8526" s="340"/>
    </row>
    <row r="8527" spans="7:39" customFormat="1" ht="18.75">
      <c r="G8527" s="121"/>
      <c r="H8527" s="120"/>
      <c r="I8527" s="122"/>
      <c r="J8527" s="306"/>
      <c r="K8527" s="115"/>
      <c r="AM8527" s="340"/>
    </row>
    <row r="8528" spans="7:39" customFormat="1" ht="18.75">
      <c r="G8528" s="121"/>
      <c r="H8528" s="120"/>
      <c r="I8528" s="122"/>
      <c r="J8528" s="306"/>
      <c r="K8528" s="115"/>
      <c r="AM8528" s="340"/>
    </row>
    <row r="8529" spans="7:39" customFormat="1" ht="18.75">
      <c r="G8529" s="121"/>
      <c r="H8529" s="120"/>
      <c r="I8529" s="122"/>
      <c r="J8529" s="306"/>
      <c r="K8529" s="115"/>
      <c r="AM8529" s="340"/>
    </row>
    <row r="8530" spans="7:39" customFormat="1" ht="18.75">
      <c r="G8530" s="121"/>
      <c r="H8530" s="120"/>
      <c r="I8530" s="122"/>
      <c r="J8530" s="306"/>
      <c r="K8530" s="115"/>
      <c r="AM8530" s="340"/>
    </row>
    <row r="8531" spans="7:39" customFormat="1" ht="18.75">
      <c r="G8531" s="121"/>
      <c r="H8531" s="120"/>
      <c r="I8531" s="122"/>
      <c r="J8531" s="306"/>
      <c r="K8531" s="115"/>
      <c r="AM8531" s="340"/>
    </row>
    <row r="8532" spans="7:39" customFormat="1" ht="18.75">
      <c r="G8532" s="121"/>
      <c r="H8532" s="120"/>
      <c r="I8532" s="122"/>
      <c r="J8532" s="306"/>
      <c r="K8532" s="115"/>
      <c r="AM8532" s="340"/>
    </row>
    <row r="8533" spans="7:39" customFormat="1" ht="18.75">
      <c r="G8533" s="121"/>
      <c r="H8533" s="120"/>
      <c r="I8533" s="122"/>
      <c r="J8533" s="306"/>
      <c r="K8533" s="115"/>
      <c r="AM8533" s="340"/>
    </row>
    <row r="8534" spans="7:39" customFormat="1" ht="18.75">
      <c r="G8534" s="121"/>
      <c r="H8534" s="120"/>
      <c r="I8534" s="122"/>
      <c r="J8534" s="306"/>
      <c r="K8534" s="115"/>
      <c r="AM8534" s="340"/>
    </row>
    <row r="8535" spans="7:39" customFormat="1" ht="18.75">
      <c r="G8535" s="121"/>
      <c r="H8535" s="120"/>
      <c r="I8535" s="122"/>
      <c r="J8535" s="306"/>
      <c r="K8535" s="115"/>
      <c r="AM8535" s="340"/>
    </row>
    <row r="8536" spans="7:39" customFormat="1" ht="18.75">
      <c r="G8536" s="121"/>
      <c r="H8536" s="120"/>
      <c r="I8536" s="122"/>
      <c r="J8536" s="306"/>
      <c r="K8536" s="115"/>
      <c r="AM8536" s="340"/>
    </row>
    <row r="8537" spans="7:39" customFormat="1" ht="18.75">
      <c r="G8537" s="121"/>
      <c r="H8537" s="120"/>
      <c r="I8537" s="122"/>
      <c r="J8537" s="306"/>
      <c r="K8537" s="115"/>
      <c r="AM8537" s="340"/>
    </row>
    <row r="8538" spans="7:39" customFormat="1" ht="18.75">
      <c r="G8538" s="121"/>
      <c r="H8538" s="120"/>
      <c r="I8538" s="122"/>
      <c r="J8538" s="306"/>
      <c r="K8538" s="115"/>
      <c r="AM8538" s="340"/>
    </row>
    <row r="8539" spans="7:39" customFormat="1" ht="18.75">
      <c r="G8539" s="121"/>
      <c r="H8539" s="120"/>
      <c r="I8539" s="122"/>
      <c r="J8539" s="306"/>
      <c r="K8539" s="115"/>
      <c r="AM8539" s="340"/>
    </row>
    <row r="8540" spans="7:39" customFormat="1" ht="18.75">
      <c r="G8540" s="121"/>
      <c r="H8540" s="120"/>
      <c r="I8540" s="122"/>
      <c r="J8540" s="306"/>
      <c r="K8540" s="115"/>
      <c r="AM8540" s="340"/>
    </row>
    <row r="8541" spans="7:39" customFormat="1" ht="18.75">
      <c r="G8541" s="121"/>
      <c r="H8541" s="120"/>
      <c r="I8541" s="122"/>
      <c r="J8541" s="306"/>
      <c r="K8541" s="115"/>
      <c r="AM8541" s="340"/>
    </row>
    <row r="8542" spans="7:39" customFormat="1" ht="18.75">
      <c r="G8542" s="121"/>
      <c r="H8542" s="120"/>
      <c r="I8542" s="122"/>
      <c r="J8542" s="306"/>
      <c r="K8542" s="115"/>
      <c r="AM8542" s="340"/>
    </row>
    <row r="8543" spans="7:39" customFormat="1" ht="18.75">
      <c r="G8543" s="121"/>
      <c r="H8543" s="120"/>
      <c r="I8543" s="122"/>
      <c r="J8543" s="306"/>
      <c r="K8543" s="115"/>
      <c r="AM8543" s="340"/>
    </row>
    <row r="8544" spans="7:39" customFormat="1" ht="18.75">
      <c r="G8544" s="121"/>
      <c r="H8544" s="120"/>
      <c r="I8544" s="122"/>
      <c r="J8544" s="306"/>
      <c r="K8544" s="115"/>
      <c r="AM8544" s="340"/>
    </row>
    <row r="8545" spans="7:39" customFormat="1" ht="18.75">
      <c r="G8545" s="121"/>
      <c r="H8545" s="120"/>
      <c r="I8545" s="122"/>
      <c r="J8545" s="306"/>
      <c r="K8545" s="115"/>
      <c r="AM8545" s="340"/>
    </row>
    <row r="8546" spans="7:39" customFormat="1" ht="18.75">
      <c r="G8546" s="121"/>
      <c r="H8546" s="120"/>
      <c r="I8546" s="122"/>
      <c r="J8546" s="306"/>
      <c r="K8546" s="115"/>
      <c r="AM8546" s="340"/>
    </row>
    <row r="8547" spans="7:39" customFormat="1" ht="18.75">
      <c r="G8547" s="121"/>
      <c r="H8547" s="120"/>
      <c r="I8547" s="122"/>
      <c r="J8547" s="306"/>
      <c r="K8547" s="115"/>
      <c r="AM8547" s="340"/>
    </row>
    <row r="8548" spans="7:39" customFormat="1" ht="18.75">
      <c r="G8548" s="121"/>
      <c r="H8548" s="120"/>
      <c r="I8548" s="122"/>
      <c r="J8548" s="306"/>
      <c r="K8548" s="115"/>
      <c r="AM8548" s="340"/>
    </row>
    <row r="8549" spans="7:39" customFormat="1" ht="18.75">
      <c r="G8549" s="121"/>
      <c r="H8549" s="120"/>
      <c r="I8549" s="122"/>
      <c r="J8549" s="306"/>
      <c r="K8549" s="115"/>
      <c r="AM8549" s="340"/>
    </row>
    <row r="8550" spans="7:39" customFormat="1" ht="18.75">
      <c r="G8550" s="121"/>
      <c r="H8550" s="120"/>
      <c r="I8550" s="122"/>
      <c r="J8550" s="306"/>
      <c r="K8550" s="115"/>
      <c r="AM8550" s="340"/>
    </row>
    <row r="8551" spans="7:39" customFormat="1" ht="18.75">
      <c r="G8551" s="121"/>
      <c r="H8551" s="120"/>
      <c r="I8551" s="122"/>
      <c r="J8551" s="306"/>
      <c r="K8551" s="115"/>
      <c r="AM8551" s="340"/>
    </row>
    <row r="8552" spans="7:39" customFormat="1" ht="18.75">
      <c r="G8552" s="121"/>
      <c r="H8552" s="120"/>
      <c r="I8552" s="122"/>
      <c r="J8552" s="306"/>
      <c r="K8552" s="115"/>
      <c r="AM8552" s="340"/>
    </row>
    <row r="8553" spans="7:39" customFormat="1" ht="18.75">
      <c r="G8553" s="121"/>
      <c r="H8553" s="120"/>
      <c r="I8553" s="122"/>
      <c r="J8553" s="306"/>
      <c r="K8553" s="115"/>
      <c r="AM8553" s="340"/>
    </row>
    <row r="8554" spans="7:39" customFormat="1" ht="18.75">
      <c r="G8554" s="121"/>
      <c r="H8554" s="120"/>
      <c r="I8554" s="122"/>
      <c r="J8554" s="306"/>
      <c r="K8554" s="115"/>
      <c r="AM8554" s="340"/>
    </row>
    <row r="8555" spans="7:39" customFormat="1" ht="18.75">
      <c r="G8555" s="121"/>
      <c r="H8555" s="120"/>
      <c r="I8555" s="122"/>
      <c r="J8555" s="306"/>
      <c r="K8555" s="115"/>
      <c r="AM8555" s="340"/>
    </row>
    <row r="8556" spans="7:39" customFormat="1" ht="18.75">
      <c r="G8556" s="121"/>
      <c r="H8556" s="120"/>
      <c r="I8556" s="122"/>
      <c r="J8556" s="306"/>
      <c r="K8556" s="115"/>
      <c r="AM8556" s="340"/>
    </row>
    <row r="8557" spans="7:39" customFormat="1" ht="18.75">
      <c r="G8557" s="121"/>
      <c r="H8557" s="120"/>
      <c r="I8557" s="122"/>
      <c r="J8557" s="306"/>
      <c r="K8557" s="115"/>
      <c r="AM8557" s="340"/>
    </row>
    <row r="8558" spans="7:39" customFormat="1" ht="18.75">
      <c r="G8558" s="121"/>
      <c r="H8558" s="120"/>
      <c r="I8558" s="122"/>
      <c r="J8558" s="306"/>
      <c r="K8558" s="115"/>
      <c r="AM8558" s="340"/>
    </row>
    <row r="8559" spans="7:39" customFormat="1" ht="18.75">
      <c r="G8559" s="121"/>
      <c r="H8559" s="120"/>
      <c r="I8559" s="122"/>
      <c r="J8559" s="306"/>
      <c r="K8559" s="115"/>
      <c r="AM8559" s="340"/>
    </row>
    <row r="8560" spans="7:39" customFormat="1" ht="18.75">
      <c r="G8560" s="121"/>
      <c r="H8560" s="120"/>
      <c r="I8560" s="122"/>
      <c r="J8560" s="306"/>
      <c r="K8560" s="115"/>
      <c r="AM8560" s="340"/>
    </row>
    <row r="8561" spans="7:39" customFormat="1" ht="18.75">
      <c r="G8561" s="121"/>
      <c r="H8561" s="120"/>
      <c r="I8561" s="122"/>
      <c r="J8561" s="306"/>
      <c r="K8561" s="115"/>
      <c r="AM8561" s="340"/>
    </row>
    <row r="8562" spans="7:39" customFormat="1" ht="18.75">
      <c r="G8562" s="121"/>
      <c r="H8562" s="120"/>
      <c r="I8562" s="122"/>
      <c r="J8562" s="306"/>
      <c r="K8562" s="115"/>
      <c r="AM8562" s="340"/>
    </row>
    <row r="8563" spans="7:39" customFormat="1" ht="18.75">
      <c r="G8563" s="121"/>
      <c r="H8563" s="120"/>
      <c r="I8563" s="122"/>
      <c r="J8563" s="306"/>
      <c r="K8563" s="115"/>
      <c r="AM8563" s="340"/>
    </row>
    <row r="8564" spans="7:39" customFormat="1" ht="18.75">
      <c r="G8564" s="121"/>
      <c r="H8564" s="120"/>
      <c r="I8564" s="122"/>
      <c r="J8564" s="306"/>
      <c r="K8564" s="115"/>
      <c r="AM8564" s="340"/>
    </row>
    <row r="8565" spans="7:39" customFormat="1" ht="18.75">
      <c r="G8565" s="121"/>
      <c r="H8565" s="120"/>
      <c r="I8565" s="122"/>
      <c r="J8565" s="306"/>
      <c r="K8565" s="115"/>
      <c r="AM8565" s="340"/>
    </row>
    <row r="8566" spans="7:39" customFormat="1" ht="18.75">
      <c r="G8566" s="121"/>
      <c r="H8566" s="120"/>
      <c r="I8566" s="122"/>
      <c r="J8566" s="306"/>
      <c r="K8566" s="115"/>
      <c r="AM8566" s="340"/>
    </row>
    <row r="8567" spans="7:39" customFormat="1" ht="18.75">
      <c r="G8567" s="121"/>
      <c r="H8567" s="120"/>
      <c r="I8567" s="122"/>
      <c r="J8567" s="306"/>
      <c r="K8567" s="115"/>
      <c r="AM8567" s="340"/>
    </row>
    <row r="8568" spans="7:39" customFormat="1" ht="18.75">
      <c r="G8568" s="121"/>
      <c r="H8568" s="120"/>
      <c r="I8568" s="122"/>
      <c r="J8568" s="306"/>
      <c r="K8568" s="115"/>
      <c r="AM8568" s="340"/>
    </row>
    <row r="8569" spans="7:39" customFormat="1" ht="18.75">
      <c r="G8569" s="121"/>
      <c r="H8569" s="120"/>
      <c r="I8569" s="122"/>
      <c r="J8569" s="306"/>
      <c r="K8569" s="115"/>
      <c r="AM8569" s="340"/>
    </row>
    <row r="8570" spans="7:39" customFormat="1" ht="18.75">
      <c r="G8570" s="121"/>
      <c r="H8570" s="120"/>
      <c r="I8570" s="122"/>
      <c r="J8570" s="306"/>
      <c r="K8570" s="115"/>
      <c r="AM8570" s="340"/>
    </row>
    <row r="8571" spans="7:39" customFormat="1" ht="18.75">
      <c r="G8571" s="121"/>
      <c r="H8571" s="120"/>
      <c r="I8571" s="122"/>
      <c r="J8571" s="306"/>
      <c r="K8571" s="115"/>
      <c r="AM8571" s="340"/>
    </row>
    <row r="8572" spans="7:39" customFormat="1" ht="18.75">
      <c r="G8572" s="121"/>
      <c r="H8572" s="120"/>
      <c r="I8572" s="122"/>
      <c r="J8572" s="306"/>
      <c r="K8572" s="115"/>
      <c r="AM8572" s="340"/>
    </row>
    <row r="8573" spans="7:39" customFormat="1" ht="18.75">
      <c r="G8573" s="121"/>
      <c r="H8573" s="120"/>
      <c r="I8573" s="122"/>
      <c r="J8573" s="306"/>
      <c r="K8573" s="115"/>
      <c r="AM8573" s="340"/>
    </row>
    <row r="8574" spans="7:39" customFormat="1" ht="18.75">
      <c r="G8574" s="121"/>
      <c r="H8574" s="120"/>
      <c r="I8574" s="122"/>
      <c r="J8574" s="306"/>
      <c r="K8574" s="115"/>
      <c r="AM8574" s="340"/>
    </row>
    <row r="8575" spans="7:39" customFormat="1" ht="18.75">
      <c r="G8575" s="121"/>
      <c r="H8575" s="120"/>
      <c r="I8575" s="122"/>
      <c r="J8575" s="306"/>
      <c r="K8575" s="115"/>
      <c r="AM8575" s="340"/>
    </row>
    <row r="8576" spans="7:39" customFormat="1" ht="18.75">
      <c r="G8576" s="121"/>
      <c r="H8576" s="120"/>
      <c r="I8576" s="122"/>
      <c r="J8576" s="306"/>
      <c r="K8576" s="115"/>
      <c r="AM8576" s="340"/>
    </row>
    <row r="8577" spans="7:39" customFormat="1" ht="18.75">
      <c r="G8577" s="121"/>
      <c r="H8577" s="120"/>
      <c r="I8577" s="122"/>
      <c r="J8577" s="306"/>
      <c r="K8577" s="115"/>
      <c r="AM8577" s="340"/>
    </row>
    <row r="8578" spans="7:39" customFormat="1" ht="18.75">
      <c r="G8578" s="121"/>
      <c r="H8578" s="120"/>
      <c r="I8578" s="122"/>
      <c r="J8578" s="306"/>
      <c r="K8578" s="115"/>
      <c r="AM8578" s="340"/>
    </row>
    <row r="8579" spans="7:39" customFormat="1" ht="18.75">
      <c r="G8579" s="121"/>
      <c r="H8579" s="120"/>
      <c r="I8579" s="122"/>
      <c r="J8579" s="306"/>
      <c r="K8579" s="115"/>
      <c r="AM8579" s="340"/>
    </row>
    <row r="8580" spans="7:39" customFormat="1" ht="18.75">
      <c r="G8580" s="121"/>
      <c r="H8580" s="120"/>
      <c r="I8580" s="122"/>
      <c r="J8580" s="306"/>
      <c r="K8580" s="115"/>
      <c r="AM8580" s="340"/>
    </row>
    <row r="8581" spans="7:39" customFormat="1" ht="18.75">
      <c r="G8581" s="121"/>
      <c r="H8581" s="120"/>
      <c r="I8581" s="122"/>
      <c r="J8581" s="306"/>
      <c r="K8581" s="115"/>
      <c r="AM8581" s="340"/>
    </row>
    <row r="8582" spans="7:39" customFormat="1" ht="18.75">
      <c r="G8582" s="121"/>
      <c r="H8582" s="120"/>
      <c r="I8582" s="122"/>
      <c r="J8582" s="306"/>
      <c r="K8582" s="115"/>
      <c r="AM8582" s="340"/>
    </row>
    <row r="8583" spans="7:39" customFormat="1" ht="18.75">
      <c r="G8583" s="121"/>
      <c r="H8583" s="120"/>
      <c r="I8583" s="122"/>
      <c r="J8583" s="306"/>
      <c r="K8583" s="115"/>
      <c r="AM8583" s="340"/>
    </row>
    <row r="8584" spans="7:39" customFormat="1" ht="18.75">
      <c r="G8584" s="121"/>
      <c r="H8584" s="120"/>
      <c r="I8584" s="122"/>
      <c r="J8584" s="306"/>
      <c r="K8584" s="115"/>
      <c r="AM8584" s="340"/>
    </row>
    <row r="8585" spans="7:39" customFormat="1" ht="18.75">
      <c r="G8585" s="121"/>
      <c r="H8585" s="120"/>
      <c r="I8585" s="122"/>
      <c r="J8585" s="306"/>
      <c r="K8585" s="115"/>
      <c r="AM8585" s="340"/>
    </row>
    <row r="8586" spans="7:39" customFormat="1" ht="18.75">
      <c r="G8586" s="121"/>
      <c r="H8586" s="120"/>
      <c r="I8586" s="122"/>
      <c r="J8586" s="306"/>
      <c r="K8586" s="115"/>
      <c r="AM8586" s="340"/>
    </row>
    <row r="8587" spans="7:39" customFormat="1" ht="18.75">
      <c r="G8587" s="121"/>
      <c r="H8587" s="120"/>
      <c r="I8587" s="122"/>
      <c r="J8587" s="306"/>
      <c r="K8587" s="115"/>
      <c r="AM8587" s="340"/>
    </row>
    <row r="8588" spans="7:39" customFormat="1" ht="18.75">
      <c r="G8588" s="121"/>
      <c r="H8588" s="120"/>
      <c r="I8588" s="122"/>
      <c r="J8588" s="306"/>
      <c r="K8588" s="115"/>
      <c r="AM8588" s="340"/>
    </row>
    <row r="8589" spans="7:39" customFormat="1" ht="18.75">
      <c r="G8589" s="121"/>
      <c r="H8589" s="120"/>
      <c r="I8589" s="122"/>
      <c r="J8589" s="306"/>
      <c r="K8589" s="115"/>
      <c r="AM8589" s="340"/>
    </row>
    <row r="8590" spans="7:39" customFormat="1" ht="18.75">
      <c r="G8590" s="121"/>
      <c r="H8590" s="120"/>
      <c r="I8590" s="122"/>
      <c r="J8590" s="306"/>
      <c r="K8590" s="115"/>
      <c r="AM8590" s="340"/>
    </row>
    <row r="8591" spans="7:39" customFormat="1" ht="18.75">
      <c r="G8591" s="121"/>
      <c r="H8591" s="120"/>
      <c r="I8591" s="122"/>
      <c r="J8591" s="306"/>
      <c r="K8591" s="115"/>
      <c r="AM8591" s="340"/>
    </row>
    <row r="8592" spans="7:39" customFormat="1" ht="18.75">
      <c r="G8592" s="121"/>
      <c r="H8592" s="120"/>
      <c r="I8592" s="122"/>
      <c r="J8592" s="306"/>
      <c r="K8592" s="115"/>
      <c r="AM8592" s="340"/>
    </row>
    <row r="8593" spans="7:39" customFormat="1" ht="18.75">
      <c r="G8593" s="121"/>
      <c r="H8593" s="120"/>
      <c r="I8593" s="122"/>
      <c r="J8593" s="306"/>
      <c r="K8593" s="115"/>
      <c r="AM8593" s="340"/>
    </row>
    <row r="8594" spans="7:39" customFormat="1" ht="18.75">
      <c r="G8594" s="121"/>
      <c r="H8594" s="120"/>
      <c r="I8594" s="122"/>
      <c r="J8594" s="306"/>
      <c r="K8594" s="115"/>
      <c r="AM8594" s="340"/>
    </row>
    <row r="8595" spans="7:39" customFormat="1" ht="18.75">
      <c r="G8595" s="121"/>
      <c r="H8595" s="120"/>
      <c r="I8595" s="122"/>
      <c r="J8595" s="306"/>
      <c r="K8595" s="115"/>
      <c r="AM8595" s="340"/>
    </row>
    <row r="8596" spans="7:39" customFormat="1" ht="18.75">
      <c r="G8596" s="121"/>
      <c r="H8596" s="120"/>
      <c r="I8596" s="122"/>
      <c r="J8596" s="306"/>
      <c r="K8596" s="115"/>
      <c r="AM8596" s="340"/>
    </row>
    <row r="8597" spans="7:39" customFormat="1" ht="18.75">
      <c r="G8597" s="121"/>
      <c r="H8597" s="120"/>
      <c r="I8597" s="122"/>
      <c r="J8597" s="306"/>
      <c r="K8597" s="115"/>
      <c r="AM8597" s="340"/>
    </row>
    <row r="8598" spans="7:39" customFormat="1" ht="18.75">
      <c r="G8598" s="121"/>
      <c r="H8598" s="120"/>
      <c r="I8598" s="122"/>
      <c r="J8598" s="306"/>
      <c r="K8598" s="115"/>
      <c r="AM8598" s="340"/>
    </row>
    <row r="8599" spans="7:39" customFormat="1" ht="18.75">
      <c r="G8599" s="121"/>
      <c r="H8599" s="120"/>
      <c r="I8599" s="122"/>
      <c r="J8599" s="306"/>
      <c r="K8599" s="115"/>
      <c r="AM8599" s="340"/>
    </row>
    <row r="8600" spans="7:39" customFormat="1" ht="18.75">
      <c r="G8600" s="121"/>
      <c r="H8600" s="120"/>
      <c r="I8600" s="122"/>
      <c r="J8600" s="306"/>
      <c r="K8600" s="115"/>
      <c r="AM8600" s="340"/>
    </row>
    <row r="8601" spans="7:39" customFormat="1" ht="18.75">
      <c r="G8601" s="121"/>
      <c r="H8601" s="120"/>
      <c r="I8601" s="122"/>
      <c r="J8601" s="306"/>
      <c r="K8601" s="115"/>
      <c r="AM8601" s="340"/>
    </row>
    <row r="8602" spans="7:39" customFormat="1" ht="18.75">
      <c r="G8602" s="121"/>
      <c r="H8602" s="120"/>
      <c r="I8602" s="122"/>
      <c r="J8602" s="306"/>
      <c r="K8602" s="115"/>
      <c r="AM8602" s="340"/>
    </row>
    <row r="8603" spans="7:39" customFormat="1" ht="18.75">
      <c r="G8603" s="121"/>
      <c r="H8603" s="120"/>
      <c r="I8603" s="122"/>
      <c r="J8603" s="306"/>
      <c r="K8603" s="115"/>
      <c r="AM8603" s="340"/>
    </row>
    <row r="8604" spans="7:39" customFormat="1" ht="18.75">
      <c r="G8604" s="121"/>
      <c r="H8604" s="120"/>
      <c r="I8604" s="122"/>
      <c r="J8604" s="306"/>
      <c r="K8604" s="115"/>
      <c r="AM8604" s="340"/>
    </row>
    <row r="8605" spans="7:39" customFormat="1" ht="18.75">
      <c r="G8605" s="121"/>
      <c r="H8605" s="120"/>
      <c r="I8605" s="122"/>
      <c r="J8605" s="306"/>
      <c r="K8605" s="115"/>
      <c r="AM8605" s="340"/>
    </row>
    <row r="8606" spans="7:39" customFormat="1" ht="18.75">
      <c r="G8606" s="121"/>
      <c r="H8606" s="120"/>
      <c r="I8606" s="122"/>
      <c r="J8606" s="306"/>
      <c r="K8606" s="115"/>
      <c r="AM8606" s="340"/>
    </row>
    <row r="8607" spans="7:39" customFormat="1" ht="18.75">
      <c r="G8607" s="121"/>
      <c r="H8607" s="120"/>
      <c r="I8607" s="122"/>
      <c r="J8607" s="306"/>
      <c r="K8607" s="115"/>
      <c r="AM8607" s="340"/>
    </row>
    <row r="8608" spans="7:39" customFormat="1" ht="18.75">
      <c r="G8608" s="121"/>
      <c r="H8608" s="120"/>
      <c r="I8608" s="122"/>
      <c r="J8608" s="306"/>
      <c r="K8608" s="115"/>
      <c r="AM8608" s="340"/>
    </row>
    <row r="8609" spans="7:39" customFormat="1" ht="18.75">
      <c r="G8609" s="121"/>
      <c r="H8609" s="120"/>
      <c r="I8609" s="122"/>
      <c r="J8609" s="306"/>
      <c r="K8609" s="115"/>
      <c r="AM8609" s="340"/>
    </row>
    <row r="8610" spans="7:39" customFormat="1" ht="18.75">
      <c r="G8610" s="121"/>
      <c r="H8610" s="120"/>
      <c r="I8610" s="122"/>
      <c r="J8610" s="306"/>
      <c r="K8610" s="115"/>
      <c r="AM8610" s="340"/>
    </row>
    <row r="8611" spans="7:39" customFormat="1" ht="18.75">
      <c r="G8611" s="121"/>
      <c r="H8611" s="120"/>
      <c r="I8611" s="122"/>
      <c r="J8611" s="306"/>
      <c r="K8611" s="115"/>
      <c r="AM8611" s="340"/>
    </row>
    <row r="8612" spans="7:39" customFormat="1" ht="18.75">
      <c r="G8612" s="121"/>
      <c r="H8612" s="120"/>
      <c r="I8612" s="122"/>
      <c r="J8612" s="306"/>
      <c r="K8612" s="115"/>
      <c r="AM8612" s="340"/>
    </row>
    <row r="8613" spans="7:39" customFormat="1" ht="18.75">
      <c r="G8613" s="121"/>
      <c r="H8613" s="120"/>
      <c r="I8613" s="122"/>
      <c r="J8613" s="306"/>
      <c r="K8613" s="115"/>
      <c r="AM8613" s="340"/>
    </row>
    <row r="8614" spans="7:39" customFormat="1" ht="18.75">
      <c r="G8614" s="121"/>
      <c r="H8614" s="120"/>
      <c r="I8614" s="122"/>
      <c r="J8614" s="306"/>
      <c r="K8614" s="115"/>
      <c r="AM8614" s="340"/>
    </row>
    <row r="8615" spans="7:39" customFormat="1" ht="18.75">
      <c r="G8615" s="121"/>
      <c r="H8615" s="120"/>
      <c r="I8615" s="122"/>
      <c r="J8615" s="306"/>
      <c r="K8615" s="115"/>
      <c r="AM8615" s="340"/>
    </row>
    <row r="8616" spans="7:39" customFormat="1" ht="18.75">
      <c r="G8616" s="121"/>
      <c r="H8616" s="120"/>
      <c r="I8616" s="122"/>
      <c r="J8616" s="306"/>
      <c r="K8616" s="115"/>
      <c r="AM8616" s="340"/>
    </row>
    <row r="8617" spans="7:39" customFormat="1" ht="18.75">
      <c r="G8617" s="121"/>
      <c r="H8617" s="120"/>
      <c r="I8617" s="122"/>
      <c r="J8617" s="306"/>
      <c r="K8617" s="115"/>
      <c r="AM8617" s="340"/>
    </row>
    <row r="8618" spans="7:39" customFormat="1" ht="18.75">
      <c r="G8618" s="121"/>
      <c r="H8618" s="120"/>
      <c r="I8618" s="122"/>
      <c r="J8618" s="306"/>
      <c r="K8618" s="115"/>
      <c r="AM8618" s="340"/>
    </row>
    <row r="8619" spans="7:39" customFormat="1" ht="18.75">
      <c r="G8619" s="121"/>
      <c r="H8619" s="120"/>
      <c r="I8619" s="122"/>
      <c r="J8619" s="306"/>
      <c r="K8619" s="115"/>
      <c r="AM8619" s="340"/>
    </row>
    <row r="8620" spans="7:39" customFormat="1" ht="18.75">
      <c r="G8620" s="121"/>
      <c r="H8620" s="120"/>
      <c r="I8620" s="122"/>
      <c r="J8620" s="306"/>
      <c r="K8620" s="115"/>
      <c r="AM8620" s="340"/>
    </row>
    <row r="8621" spans="7:39" customFormat="1" ht="18.75">
      <c r="G8621" s="121"/>
      <c r="H8621" s="120"/>
      <c r="I8621" s="122"/>
      <c r="J8621" s="306"/>
      <c r="K8621" s="115"/>
      <c r="AM8621" s="340"/>
    </row>
    <row r="8622" spans="7:39" customFormat="1" ht="18.75">
      <c r="G8622" s="121"/>
      <c r="H8622" s="120"/>
      <c r="I8622" s="122"/>
      <c r="J8622" s="306"/>
      <c r="K8622" s="115"/>
      <c r="AM8622" s="340"/>
    </row>
    <row r="8623" spans="7:39" customFormat="1" ht="18.75">
      <c r="G8623" s="121"/>
      <c r="H8623" s="120"/>
      <c r="I8623" s="122"/>
      <c r="J8623" s="306"/>
      <c r="K8623" s="115"/>
      <c r="AM8623" s="340"/>
    </row>
    <row r="8624" spans="7:39" customFormat="1" ht="18.75">
      <c r="G8624" s="121"/>
      <c r="H8624" s="120"/>
      <c r="I8624" s="122"/>
      <c r="J8624" s="306"/>
      <c r="K8624" s="115"/>
      <c r="AM8624" s="340"/>
    </row>
    <row r="8625" spans="7:39" customFormat="1" ht="18.75">
      <c r="G8625" s="121"/>
      <c r="H8625" s="120"/>
      <c r="I8625" s="122"/>
      <c r="J8625" s="306"/>
      <c r="K8625" s="115"/>
      <c r="AM8625" s="340"/>
    </row>
    <row r="8626" spans="7:39" customFormat="1" ht="18.75">
      <c r="G8626" s="121"/>
      <c r="H8626" s="120"/>
      <c r="I8626" s="122"/>
      <c r="J8626" s="306"/>
      <c r="K8626" s="115"/>
      <c r="AM8626" s="340"/>
    </row>
    <row r="8627" spans="7:39" customFormat="1" ht="18.75">
      <c r="G8627" s="121"/>
      <c r="H8627" s="120"/>
      <c r="I8627" s="122"/>
      <c r="J8627" s="306"/>
      <c r="K8627" s="115"/>
      <c r="AM8627" s="340"/>
    </row>
    <row r="8628" spans="7:39" customFormat="1" ht="18.75">
      <c r="G8628" s="121"/>
      <c r="H8628" s="120"/>
      <c r="I8628" s="122"/>
      <c r="J8628" s="306"/>
      <c r="K8628" s="115"/>
      <c r="AM8628" s="340"/>
    </row>
    <row r="8629" spans="7:39" customFormat="1" ht="18.75">
      <c r="G8629" s="121"/>
      <c r="H8629" s="120"/>
      <c r="I8629" s="122"/>
      <c r="J8629" s="306"/>
      <c r="K8629" s="115"/>
      <c r="AM8629" s="340"/>
    </row>
    <row r="8630" spans="7:39" customFormat="1" ht="18.75">
      <c r="G8630" s="121"/>
      <c r="H8630" s="120"/>
      <c r="I8630" s="122"/>
      <c r="J8630" s="306"/>
      <c r="K8630" s="115"/>
      <c r="AM8630" s="340"/>
    </row>
    <row r="8631" spans="7:39" customFormat="1" ht="18.75">
      <c r="G8631" s="121"/>
      <c r="H8631" s="120"/>
      <c r="I8631" s="122"/>
      <c r="J8631" s="306"/>
      <c r="K8631" s="115"/>
      <c r="AM8631" s="340"/>
    </row>
    <row r="8632" spans="7:39" customFormat="1" ht="18.75">
      <c r="G8632" s="121"/>
      <c r="H8632" s="120"/>
      <c r="I8632" s="122"/>
      <c r="J8632" s="306"/>
      <c r="K8632" s="115"/>
      <c r="AM8632" s="340"/>
    </row>
    <row r="8633" spans="7:39" customFormat="1" ht="18.75">
      <c r="G8633" s="121"/>
      <c r="H8633" s="120"/>
      <c r="I8633" s="122"/>
      <c r="J8633" s="306"/>
      <c r="K8633" s="115"/>
      <c r="AM8633" s="340"/>
    </row>
    <row r="8634" spans="7:39" customFormat="1" ht="18.75">
      <c r="G8634" s="121"/>
      <c r="H8634" s="120"/>
      <c r="I8634" s="122"/>
      <c r="J8634" s="306"/>
      <c r="K8634" s="115"/>
      <c r="AM8634" s="340"/>
    </row>
    <row r="8635" spans="7:39" customFormat="1" ht="18.75">
      <c r="G8635" s="121"/>
      <c r="H8635" s="120"/>
      <c r="I8635" s="122"/>
      <c r="J8635" s="306"/>
      <c r="K8635" s="115"/>
      <c r="AM8635" s="340"/>
    </row>
    <row r="8636" spans="7:39" customFormat="1" ht="18.75">
      <c r="G8636" s="121"/>
      <c r="H8636" s="120"/>
      <c r="I8636" s="122"/>
      <c r="J8636" s="306"/>
      <c r="K8636" s="115"/>
      <c r="AM8636" s="340"/>
    </row>
    <row r="8637" spans="7:39" customFormat="1" ht="18.75">
      <c r="G8637" s="121"/>
      <c r="H8637" s="120"/>
      <c r="I8637" s="122"/>
      <c r="J8637" s="306"/>
      <c r="K8637" s="115"/>
      <c r="AM8637" s="340"/>
    </row>
    <row r="8638" spans="7:39" customFormat="1" ht="18.75">
      <c r="G8638" s="121"/>
      <c r="H8638" s="120"/>
      <c r="I8638" s="122"/>
      <c r="J8638" s="306"/>
      <c r="K8638" s="115"/>
      <c r="AM8638" s="340"/>
    </row>
    <row r="8639" spans="7:39" customFormat="1" ht="18.75">
      <c r="G8639" s="121"/>
      <c r="H8639" s="120"/>
      <c r="I8639" s="122"/>
      <c r="J8639" s="306"/>
      <c r="K8639" s="115"/>
      <c r="AM8639" s="340"/>
    </row>
    <row r="8640" spans="7:39" customFormat="1" ht="18.75">
      <c r="G8640" s="121"/>
      <c r="H8640" s="120"/>
      <c r="I8640" s="122"/>
      <c r="J8640" s="306"/>
      <c r="K8640" s="115"/>
      <c r="AM8640" s="340"/>
    </row>
    <row r="8641" spans="7:39" customFormat="1" ht="18.75">
      <c r="G8641" s="121"/>
      <c r="H8641" s="120"/>
      <c r="I8641" s="122"/>
      <c r="J8641" s="306"/>
      <c r="K8641" s="115"/>
      <c r="AM8641" s="340"/>
    </row>
    <row r="8642" spans="7:39" customFormat="1" ht="18.75">
      <c r="G8642" s="121"/>
      <c r="H8642" s="120"/>
      <c r="I8642" s="122"/>
      <c r="J8642" s="306"/>
      <c r="K8642" s="115"/>
      <c r="AM8642" s="340"/>
    </row>
    <row r="8643" spans="7:39" customFormat="1" ht="18.75">
      <c r="G8643" s="121"/>
      <c r="H8643" s="120"/>
      <c r="I8643" s="122"/>
      <c r="J8643" s="306"/>
      <c r="K8643" s="115"/>
      <c r="AM8643" s="340"/>
    </row>
    <row r="8644" spans="7:39" customFormat="1" ht="18.75">
      <c r="G8644" s="121"/>
      <c r="H8644" s="120"/>
      <c r="I8644" s="122"/>
      <c r="J8644" s="306"/>
      <c r="K8644" s="115"/>
      <c r="AM8644" s="340"/>
    </row>
    <row r="8645" spans="7:39" customFormat="1" ht="18.75">
      <c r="G8645" s="121"/>
      <c r="H8645" s="120"/>
      <c r="I8645" s="122"/>
      <c r="J8645" s="306"/>
      <c r="K8645" s="115"/>
      <c r="AM8645" s="340"/>
    </row>
    <row r="8646" spans="7:39" customFormat="1" ht="18.75">
      <c r="G8646" s="121"/>
      <c r="H8646" s="120"/>
      <c r="I8646" s="122"/>
      <c r="J8646" s="306"/>
      <c r="K8646" s="115"/>
      <c r="AM8646" s="340"/>
    </row>
    <row r="8647" spans="7:39" customFormat="1" ht="18.75">
      <c r="G8647" s="121"/>
      <c r="H8647" s="120"/>
      <c r="I8647" s="122"/>
      <c r="J8647" s="306"/>
      <c r="K8647" s="115"/>
      <c r="AM8647" s="340"/>
    </row>
    <row r="8648" spans="7:39" customFormat="1" ht="18.75">
      <c r="G8648" s="121"/>
      <c r="H8648" s="120"/>
      <c r="I8648" s="122"/>
      <c r="J8648" s="306"/>
      <c r="K8648" s="115"/>
      <c r="AM8648" s="340"/>
    </row>
    <row r="8649" spans="7:39" customFormat="1" ht="18.75">
      <c r="G8649" s="121"/>
      <c r="H8649" s="120"/>
      <c r="I8649" s="122"/>
      <c r="J8649" s="306"/>
      <c r="K8649" s="115"/>
      <c r="AM8649" s="340"/>
    </row>
    <row r="8650" spans="7:39" customFormat="1" ht="18.75">
      <c r="G8650" s="121"/>
      <c r="H8650" s="120"/>
      <c r="I8650" s="122"/>
      <c r="J8650" s="306"/>
      <c r="K8650" s="115"/>
      <c r="AM8650" s="340"/>
    </row>
    <row r="8651" spans="7:39" customFormat="1" ht="18.75">
      <c r="G8651" s="121"/>
      <c r="H8651" s="120"/>
      <c r="I8651" s="122"/>
      <c r="J8651" s="306"/>
      <c r="K8651" s="115"/>
      <c r="AM8651" s="340"/>
    </row>
    <row r="8652" spans="7:39" customFormat="1" ht="18.75">
      <c r="G8652" s="121"/>
      <c r="H8652" s="120"/>
      <c r="I8652" s="122"/>
      <c r="J8652" s="306"/>
      <c r="K8652" s="115"/>
      <c r="AM8652" s="340"/>
    </row>
    <row r="8653" spans="7:39" customFormat="1" ht="18.75">
      <c r="G8653" s="121"/>
      <c r="H8653" s="120"/>
      <c r="I8653" s="122"/>
      <c r="J8653" s="306"/>
      <c r="K8653" s="115"/>
      <c r="AM8653" s="340"/>
    </row>
    <row r="8654" spans="7:39" customFormat="1" ht="18.75">
      <c r="G8654" s="121"/>
      <c r="H8654" s="120"/>
      <c r="I8654" s="122"/>
      <c r="J8654" s="306"/>
      <c r="K8654" s="115"/>
      <c r="AM8654" s="340"/>
    </row>
    <row r="8655" spans="7:39" customFormat="1" ht="18.75">
      <c r="G8655" s="121"/>
      <c r="H8655" s="120"/>
      <c r="I8655" s="122"/>
      <c r="J8655" s="306"/>
      <c r="K8655" s="115"/>
      <c r="AM8655" s="340"/>
    </row>
    <row r="8656" spans="7:39" customFormat="1" ht="18.75">
      <c r="G8656" s="121"/>
      <c r="H8656" s="120"/>
      <c r="I8656" s="122"/>
      <c r="J8656" s="306"/>
      <c r="K8656" s="115"/>
      <c r="AM8656" s="340"/>
    </row>
    <row r="8657" spans="7:39" customFormat="1" ht="18.75">
      <c r="G8657" s="121"/>
      <c r="H8657" s="120"/>
      <c r="I8657" s="122"/>
      <c r="J8657" s="306"/>
      <c r="K8657" s="115"/>
      <c r="AM8657" s="340"/>
    </row>
    <row r="8658" spans="7:39" customFormat="1" ht="18.75">
      <c r="G8658" s="121"/>
      <c r="H8658" s="120"/>
      <c r="I8658" s="122"/>
      <c r="J8658" s="306"/>
      <c r="K8658" s="115"/>
      <c r="AM8658" s="340"/>
    </row>
    <row r="8659" spans="7:39" customFormat="1" ht="18.75">
      <c r="G8659" s="121"/>
      <c r="H8659" s="120"/>
      <c r="I8659" s="122"/>
      <c r="J8659" s="306"/>
      <c r="K8659" s="115"/>
      <c r="AM8659" s="340"/>
    </row>
    <row r="8660" spans="7:39" customFormat="1" ht="18.75">
      <c r="G8660" s="121"/>
      <c r="H8660" s="120"/>
      <c r="I8660" s="122"/>
      <c r="J8660" s="306"/>
      <c r="K8660" s="115"/>
      <c r="AM8660" s="340"/>
    </row>
    <row r="8661" spans="7:39" customFormat="1" ht="18.75">
      <c r="G8661" s="121"/>
      <c r="H8661" s="120"/>
      <c r="I8661" s="122"/>
      <c r="J8661" s="306"/>
      <c r="K8661" s="115"/>
      <c r="AM8661" s="340"/>
    </row>
    <row r="8662" spans="7:39" customFormat="1" ht="18.75">
      <c r="G8662" s="121"/>
      <c r="H8662" s="120"/>
      <c r="I8662" s="122"/>
      <c r="J8662" s="306"/>
      <c r="K8662" s="115"/>
      <c r="AM8662" s="340"/>
    </row>
    <row r="8663" spans="7:39" customFormat="1" ht="18.75">
      <c r="G8663" s="121"/>
      <c r="H8663" s="120"/>
      <c r="I8663" s="122"/>
      <c r="J8663" s="306"/>
      <c r="K8663" s="115"/>
      <c r="AM8663" s="340"/>
    </row>
    <row r="8664" spans="7:39" customFormat="1" ht="18.75">
      <c r="G8664" s="121"/>
      <c r="H8664" s="120"/>
      <c r="I8664" s="122"/>
      <c r="J8664" s="306"/>
      <c r="K8664" s="115"/>
      <c r="AM8664" s="340"/>
    </row>
    <row r="8665" spans="7:39" customFormat="1" ht="18.75">
      <c r="G8665" s="121"/>
      <c r="H8665" s="120"/>
      <c r="I8665" s="122"/>
      <c r="J8665" s="306"/>
      <c r="K8665" s="115"/>
      <c r="AM8665" s="340"/>
    </row>
    <row r="8666" spans="7:39" customFormat="1" ht="18.75">
      <c r="G8666" s="121"/>
      <c r="H8666" s="120"/>
      <c r="I8666" s="122"/>
      <c r="J8666" s="306"/>
      <c r="K8666" s="115"/>
      <c r="AM8666" s="340"/>
    </row>
    <row r="8667" spans="7:39" customFormat="1" ht="18.75">
      <c r="G8667" s="121"/>
      <c r="H8667" s="120"/>
      <c r="I8667" s="122"/>
      <c r="J8667" s="306"/>
      <c r="K8667" s="115"/>
      <c r="AM8667" s="340"/>
    </row>
    <row r="8668" spans="7:39" customFormat="1" ht="18.75">
      <c r="G8668" s="121"/>
      <c r="H8668" s="120"/>
      <c r="I8668" s="122"/>
      <c r="J8668" s="306"/>
      <c r="K8668" s="115"/>
      <c r="AM8668" s="340"/>
    </row>
    <row r="8669" spans="7:39" customFormat="1" ht="18.75">
      <c r="G8669" s="121"/>
      <c r="H8669" s="120"/>
      <c r="I8669" s="122"/>
      <c r="J8669" s="306"/>
      <c r="K8669" s="115"/>
      <c r="AM8669" s="340"/>
    </row>
    <row r="8670" spans="7:39" customFormat="1" ht="18.75">
      <c r="G8670" s="121"/>
      <c r="H8670" s="120"/>
      <c r="I8670" s="122"/>
      <c r="J8670" s="306"/>
      <c r="K8670" s="115"/>
      <c r="AM8670" s="340"/>
    </row>
    <row r="8671" spans="7:39" customFormat="1" ht="18.75">
      <c r="G8671" s="121"/>
      <c r="H8671" s="120"/>
      <c r="I8671" s="122"/>
      <c r="J8671" s="306"/>
      <c r="K8671" s="115"/>
      <c r="AM8671" s="340"/>
    </row>
    <row r="8672" spans="7:39" customFormat="1" ht="18.75">
      <c r="G8672" s="121"/>
      <c r="H8672" s="120"/>
      <c r="I8672" s="122"/>
      <c r="J8672" s="306"/>
      <c r="K8672" s="115"/>
      <c r="AM8672" s="340"/>
    </row>
    <row r="8673" spans="7:39" customFormat="1" ht="18.75">
      <c r="G8673" s="121"/>
      <c r="H8673" s="120"/>
      <c r="I8673" s="122"/>
      <c r="J8673" s="306"/>
      <c r="K8673" s="115"/>
      <c r="AM8673" s="340"/>
    </row>
    <row r="8674" spans="7:39" customFormat="1" ht="18.75">
      <c r="G8674" s="121"/>
      <c r="H8674" s="120"/>
      <c r="I8674" s="122"/>
      <c r="J8674" s="306"/>
      <c r="K8674" s="115"/>
      <c r="AM8674" s="340"/>
    </row>
    <row r="8675" spans="7:39" customFormat="1" ht="18.75">
      <c r="G8675" s="121"/>
      <c r="H8675" s="120"/>
      <c r="I8675" s="122"/>
      <c r="J8675" s="306"/>
      <c r="K8675" s="115"/>
      <c r="AM8675" s="340"/>
    </row>
    <row r="8676" spans="7:39" customFormat="1" ht="18.75">
      <c r="G8676" s="121"/>
      <c r="H8676" s="120"/>
      <c r="I8676" s="122"/>
      <c r="J8676" s="306"/>
      <c r="K8676" s="115"/>
      <c r="AM8676" s="340"/>
    </row>
    <row r="8677" spans="7:39" customFormat="1" ht="18.75">
      <c r="G8677" s="121"/>
      <c r="H8677" s="120"/>
      <c r="I8677" s="122"/>
      <c r="J8677" s="306"/>
      <c r="K8677" s="115"/>
      <c r="AM8677" s="340"/>
    </row>
    <row r="8678" spans="7:39" customFormat="1" ht="18.75">
      <c r="G8678" s="121"/>
      <c r="H8678" s="120"/>
      <c r="I8678" s="122"/>
      <c r="J8678" s="306"/>
      <c r="K8678" s="115"/>
      <c r="AM8678" s="340"/>
    </row>
    <row r="8679" spans="7:39" customFormat="1" ht="18.75">
      <c r="G8679" s="121"/>
      <c r="H8679" s="120"/>
      <c r="I8679" s="122"/>
      <c r="J8679" s="306"/>
      <c r="K8679" s="115"/>
      <c r="AM8679" s="340"/>
    </row>
    <row r="8680" spans="7:39" customFormat="1" ht="18.75">
      <c r="G8680" s="121"/>
      <c r="H8680" s="120"/>
      <c r="I8680" s="122"/>
      <c r="J8680" s="306"/>
      <c r="K8680" s="115"/>
      <c r="AM8680" s="340"/>
    </row>
    <row r="8681" spans="7:39" customFormat="1" ht="18.75">
      <c r="G8681" s="121"/>
      <c r="H8681" s="120"/>
      <c r="I8681" s="122"/>
      <c r="J8681" s="306"/>
      <c r="K8681" s="115"/>
      <c r="AM8681" s="340"/>
    </row>
    <row r="8682" spans="7:39" customFormat="1" ht="18.75">
      <c r="G8682" s="121"/>
      <c r="H8682" s="120"/>
      <c r="I8682" s="122"/>
      <c r="J8682" s="306"/>
      <c r="K8682" s="115"/>
      <c r="AM8682" s="340"/>
    </row>
    <row r="8683" spans="7:39" customFormat="1" ht="18.75">
      <c r="G8683" s="121"/>
      <c r="H8683" s="120"/>
      <c r="I8683" s="122"/>
      <c r="J8683" s="306"/>
      <c r="K8683" s="115"/>
      <c r="AM8683" s="340"/>
    </row>
    <row r="8684" spans="7:39" customFormat="1" ht="18.75">
      <c r="G8684" s="121"/>
      <c r="H8684" s="120"/>
      <c r="I8684" s="122"/>
      <c r="J8684" s="306"/>
      <c r="K8684" s="115"/>
      <c r="AM8684" s="340"/>
    </row>
    <row r="8685" spans="7:39" customFormat="1" ht="18.75">
      <c r="G8685" s="121"/>
      <c r="H8685" s="120"/>
      <c r="I8685" s="122"/>
      <c r="J8685" s="306"/>
      <c r="K8685" s="115"/>
      <c r="AM8685" s="340"/>
    </row>
    <row r="8686" spans="7:39" customFormat="1" ht="18.75">
      <c r="G8686" s="121"/>
      <c r="H8686" s="120"/>
      <c r="I8686" s="122"/>
      <c r="J8686" s="306"/>
      <c r="K8686" s="115"/>
      <c r="AM8686" s="340"/>
    </row>
    <row r="8687" spans="7:39" customFormat="1" ht="18.75">
      <c r="G8687" s="121"/>
      <c r="H8687" s="120"/>
      <c r="I8687" s="122"/>
      <c r="J8687" s="306"/>
      <c r="K8687" s="115"/>
      <c r="AM8687" s="340"/>
    </row>
    <row r="8688" spans="7:39" customFormat="1" ht="18.75">
      <c r="G8688" s="121"/>
      <c r="H8688" s="120"/>
      <c r="I8688" s="122"/>
      <c r="J8688" s="306"/>
      <c r="K8688" s="115"/>
      <c r="AM8688" s="340"/>
    </row>
    <row r="8689" spans="7:39" customFormat="1" ht="18.75">
      <c r="G8689" s="121"/>
      <c r="H8689" s="120"/>
      <c r="I8689" s="122"/>
      <c r="J8689" s="306"/>
      <c r="K8689" s="115"/>
      <c r="AM8689" s="340"/>
    </row>
    <row r="8690" spans="7:39" customFormat="1" ht="18.75">
      <c r="G8690" s="121"/>
      <c r="H8690" s="120"/>
      <c r="I8690" s="122"/>
      <c r="J8690" s="306"/>
      <c r="K8690" s="115"/>
      <c r="AM8690" s="340"/>
    </row>
    <row r="8691" spans="7:39" customFormat="1" ht="18.75">
      <c r="G8691" s="121"/>
      <c r="H8691" s="120"/>
      <c r="I8691" s="122"/>
      <c r="J8691" s="306"/>
      <c r="K8691" s="115"/>
      <c r="AM8691" s="340"/>
    </row>
    <row r="8692" spans="7:39" customFormat="1" ht="18.75">
      <c r="G8692" s="121"/>
      <c r="H8692" s="120"/>
      <c r="I8692" s="122"/>
      <c r="J8692" s="306"/>
      <c r="K8692" s="115"/>
      <c r="AM8692" s="340"/>
    </row>
    <row r="8693" spans="7:39" customFormat="1" ht="18.75">
      <c r="G8693" s="121"/>
      <c r="H8693" s="120"/>
      <c r="I8693" s="122"/>
      <c r="J8693" s="306"/>
      <c r="K8693" s="115"/>
      <c r="AM8693" s="340"/>
    </row>
    <row r="8694" spans="7:39" customFormat="1" ht="18.75">
      <c r="G8694" s="121"/>
      <c r="H8694" s="120"/>
      <c r="I8694" s="122"/>
      <c r="J8694" s="306"/>
      <c r="K8694" s="115"/>
      <c r="AM8694" s="340"/>
    </row>
    <row r="8695" spans="7:39" customFormat="1" ht="18.75">
      <c r="G8695" s="121"/>
      <c r="H8695" s="120"/>
      <c r="I8695" s="122"/>
      <c r="J8695" s="306"/>
      <c r="K8695" s="115"/>
      <c r="AM8695" s="340"/>
    </row>
    <row r="8696" spans="7:39" customFormat="1" ht="18.75">
      <c r="G8696" s="121"/>
      <c r="H8696" s="120"/>
      <c r="I8696" s="122"/>
      <c r="J8696" s="306"/>
      <c r="K8696" s="115"/>
      <c r="AM8696" s="340"/>
    </row>
    <row r="8697" spans="7:39" customFormat="1" ht="18.75">
      <c r="G8697" s="121"/>
      <c r="H8697" s="120"/>
      <c r="I8697" s="122"/>
      <c r="J8697" s="306"/>
      <c r="K8697" s="115"/>
      <c r="AM8697" s="340"/>
    </row>
    <row r="8698" spans="7:39" customFormat="1" ht="18.75">
      <c r="G8698" s="121"/>
      <c r="H8698" s="120"/>
      <c r="I8698" s="122"/>
      <c r="J8698" s="306"/>
      <c r="K8698" s="115"/>
      <c r="AM8698" s="340"/>
    </row>
    <row r="8699" spans="7:39" customFormat="1" ht="18.75">
      <c r="G8699" s="121"/>
      <c r="H8699" s="120"/>
      <c r="I8699" s="122"/>
      <c r="J8699" s="306"/>
      <c r="K8699" s="115"/>
      <c r="AM8699" s="340"/>
    </row>
    <row r="8700" spans="7:39" customFormat="1" ht="18.75">
      <c r="G8700" s="121"/>
      <c r="H8700" s="120"/>
      <c r="I8700" s="122"/>
      <c r="J8700" s="306"/>
      <c r="K8700" s="115"/>
      <c r="AM8700" s="340"/>
    </row>
    <row r="8701" spans="7:39" customFormat="1" ht="18.75">
      <c r="G8701" s="121"/>
      <c r="H8701" s="120"/>
      <c r="I8701" s="122"/>
      <c r="J8701" s="306"/>
      <c r="K8701" s="115"/>
      <c r="AM8701" s="340"/>
    </row>
    <row r="8702" spans="7:39" customFormat="1" ht="18.75">
      <c r="G8702" s="121"/>
      <c r="H8702" s="120"/>
      <c r="I8702" s="122"/>
      <c r="J8702" s="306"/>
      <c r="K8702" s="115"/>
      <c r="AM8702" s="340"/>
    </row>
    <row r="8703" spans="7:39" customFormat="1" ht="18.75">
      <c r="G8703" s="121"/>
      <c r="H8703" s="120"/>
      <c r="I8703" s="122"/>
      <c r="J8703" s="306"/>
      <c r="K8703" s="115"/>
      <c r="AM8703" s="340"/>
    </row>
    <row r="8704" spans="7:39" customFormat="1" ht="18.75">
      <c r="G8704" s="121"/>
      <c r="H8704" s="120"/>
      <c r="I8704" s="122"/>
      <c r="J8704" s="306"/>
      <c r="K8704" s="115"/>
      <c r="AM8704" s="340"/>
    </row>
    <row r="8705" spans="7:39" customFormat="1" ht="18.75">
      <c r="G8705" s="121"/>
      <c r="H8705" s="120"/>
      <c r="I8705" s="122"/>
      <c r="J8705" s="306"/>
      <c r="K8705" s="115"/>
      <c r="AM8705" s="340"/>
    </row>
    <row r="8706" spans="7:39" customFormat="1" ht="18.75">
      <c r="G8706" s="121"/>
      <c r="H8706" s="120"/>
      <c r="I8706" s="122"/>
      <c r="J8706" s="306"/>
      <c r="K8706" s="115"/>
      <c r="AM8706" s="340"/>
    </row>
    <row r="8707" spans="7:39" customFormat="1" ht="18.75">
      <c r="G8707" s="121"/>
      <c r="H8707" s="120"/>
      <c r="I8707" s="122"/>
      <c r="J8707" s="306"/>
      <c r="K8707" s="115"/>
      <c r="AM8707" s="340"/>
    </row>
    <row r="8708" spans="7:39" customFormat="1" ht="18.75">
      <c r="G8708" s="121"/>
      <c r="H8708" s="120"/>
      <c r="I8708" s="122"/>
      <c r="J8708" s="306"/>
      <c r="K8708" s="115"/>
      <c r="AM8708" s="340"/>
    </row>
    <row r="8709" spans="7:39" customFormat="1" ht="18.75">
      <c r="G8709" s="121"/>
      <c r="H8709" s="120"/>
      <c r="I8709" s="122"/>
      <c r="J8709" s="306"/>
      <c r="K8709" s="115"/>
      <c r="AM8709" s="340"/>
    </row>
    <row r="8710" spans="7:39" customFormat="1" ht="18.75">
      <c r="G8710" s="121"/>
      <c r="H8710" s="120"/>
      <c r="I8710" s="122"/>
      <c r="J8710" s="306"/>
      <c r="K8710" s="115"/>
      <c r="AM8710" s="340"/>
    </row>
    <row r="8711" spans="7:39" customFormat="1" ht="18.75">
      <c r="G8711" s="121"/>
      <c r="H8711" s="120"/>
      <c r="I8711" s="122"/>
      <c r="J8711" s="306"/>
      <c r="K8711" s="115"/>
      <c r="AM8711" s="340"/>
    </row>
    <row r="8712" spans="7:39" customFormat="1" ht="18.75">
      <c r="G8712" s="121"/>
      <c r="H8712" s="120"/>
      <c r="I8712" s="122"/>
      <c r="J8712" s="306"/>
      <c r="K8712" s="115"/>
      <c r="AM8712" s="340"/>
    </row>
    <row r="8713" spans="7:39" customFormat="1" ht="18.75">
      <c r="G8713" s="121"/>
      <c r="H8713" s="120"/>
      <c r="I8713" s="122"/>
      <c r="J8713" s="306"/>
      <c r="K8713" s="115"/>
      <c r="AM8713" s="340"/>
    </row>
    <row r="8714" spans="7:39" customFormat="1" ht="18.75">
      <c r="G8714" s="121"/>
      <c r="H8714" s="120"/>
      <c r="I8714" s="122"/>
      <c r="J8714" s="306"/>
      <c r="K8714" s="115"/>
      <c r="AM8714" s="340"/>
    </row>
    <row r="8715" spans="7:39" customFormat="1" ht="18.75">
      <c r="G8715" s="121"/>
      <c r="H8715" s="120"/>
      <c r="I8715" s="122"/>
      <c r="J8715" s="306"/>
      <c r="K8715" s="115"/>
      <c r="AM8715" s="340"/>
    </row>
    <row r="8716" spans="7:39" customFormat="1" ht="18.75">
      <c r="G8716" s="121"/>
      <c r="H8716" s="120"/>
      <c r="I8716" s="122"/>
      <c r="J8716" s="306"/>
      <c r="K8716" s="115"/>
      <c r="AM8716" s="340"/>
    </row>
    <row r="8717" spans="7:39" customFormat="1" ht="18.75">
      <c r="G8717" s="121"/>
      <c r="H8717" s="120"/>
      <c r="I8717" s="122"/>
      <c r="J8717" s="306"/>
      <c r="K8717" s="115"/>
      <c r="AM8717" s="340"/>
    </row>
    <row r="8718" spans="7:39" customFormat="1" ht="18.75">
      <c r="G8718" s="121"/>
      <c r="H8718" s="120"/>
      <c r="I8718" s="122"/>
      <c r="J8718" s="306"/>
      <c r="K8718" s="115"/>
      <c r="AM8718" s="340"/>
    </row>
    <row r="8719" spans="7:39" customFormat="1" ht="18.75">
      <c r="G8719" s="121"/>
      <c r="H8719" s="120"/>
      <c r="I8719" s="122"/>
      <c r="J8719" s="306"/>
      <c r="K8719" s="115"/>
      <c r="AM8719" s="340"/>
    </row>
    <row r="8720" spans="7:39" customFormat="1" ht="18.75">
      <c r="G8720" s="121"/>
      <c r="H8720" s="120"/>
      <c r="I8720" s="122"/>
      <c r="J8720" s="306"/>
      <c r="K8720" s="115"/>
      <c r="AM8720" s="340"/>
    </row>
    <row r="8721" spans="7:39" customFormat="1" ht="18.75">
      <c r="G8721" s="121"/>
      <c r="H8721" s="120"/>
      <c r="I8721" s="122"/>
      <c r="J8721" s="306"/>
      <c r="K8721" s="115"/>
      <c r="AM8721" s="340"/>
    </row>
    <row r="8722" spans="7:39" customFormat="1" ht="18.75">
      <c r="G8722" s="121"/>
      <c r="H8722" s="120"/>
      <c r="I8722" s="122"/>
      <c r="J8722" s="306"/>
      <c r="K8722" s="115"/>
      <c r="AM8722" s="340"/>
    </row>
    <row r="8723" spans="7:39" customFormat="1" ht="18.75">
      <c r="G8723" s="121"/>
      <c r="H8723" s="120"/>
      <c r="I8723" s="122"/>
      <c r="J8723" s="306"/>
      <c r="K8723" s="115"/>
      <c r="AM8723" s="340"/>
    </row>
    <row r="8724" spans="7:39" customFormat="1" ht="18.75">
      <c r="G8724" s="121"/>
      <c r="H8724" s="120"/>
      <c r="I8724" s="122"/>
      <c r="J8724" s="306"/>
      <c r="K8724" s="115"/>
      <c r="AM8724" s="340"/>
    </row>
    <row r="8725" spans="7:39" customFormat="1" ht="18.75">
      <c r="G8725" s="121"/>
      <c r="H8725" s="120"/>
      <c r="I8725" s="122"/>
      <c r="J8725" s="306"/>
      <c r="K8725" s="115"/>
      <c r="AM8725" s="340"/>
    </row>
    <row r="8726" spans="7:39" customFormat="1" ht="18.75">
      <c r="G8726" s="121"/>
      <c r="H8726" s="120"/>
      <c r="I8726" s="122"/>
      <c r="J8726" s="306"/>
      <c r="K8726" s="115"/>
      <c r="AM8726" s="340"/>
    </row>
    <row r="8727" spans="7:39" customFormat="1" ht="18.75">
      <c r="G8727" s="121"/>
      <c r="H8727" s="120"/>
      <c r="I8727" s="122"/>
      <c r="J8727" s="306"/>
      <c r="K8727" s="115"/>
      <c r="AM8727" s="340"/>
    </row>
    <row r="8728" spans="7:39" customFormat="1" ht="18.75">
      <c r="G8728" s="121"/>
      <c r="H8728" s="120"/>
      <c r="I8728" s="122"/>
      <c r="J8728" s="306"/>
      <c r="K8728" s="115"/>
      <c r="AM8728" s="340"/>
    </row>
    <row r="8729" spans="7:39" customFormat="1" ht="18.75">
      <c r="G8729" s="121"/>
      <c r="H8729" s="120"/>
      <c r="I8729" s="122"/>
      <c r="J8729" s="306"/>
      <c r="K8729" s="115"/>
      <c r="AM8729" s="340"/>
    </row>
    <row r="8730" spans="7:39" customFormat="1" ht="18.75">
      <c r="G8730" s="121"/>
      <c r="H8730" s="120"/>
      <c r="I8730" s="122"/>
      <c r="J8730" s="306"/>
      <c r="K8730" s="115"/>
      <c r="AM8730" s="340"/>
    </row>
    <row r="8731" spans="7:39" customFormat="1" ht="18.75">
      <c r="G8731" s="121"/>
      <c r="H8731" s="120"/>
      <c r="I8731" s="122"/>
      <c r="J8731" s="306"/>
      <c r="K8731" s="115"/>
      <c r="AM8731" s="340"/>
    </row>
    <row r="8732" spans="7:39" customFormat="1" ht="18.75">
      <c r="G8732" s="121"/>
      <c r="H8732" s="120"/>
      <c r="I8732" s="122"/>
      <c r="J8732" s="306"/>
      <c r="K8732" s="115"/>
      <c r="AM8732" s="340"/>
    </row>
    <row r="8733" spans="7:39" customFormat="1" ht="18.75">
      <c r="G8733" s="121"/>
      <c r="H8733" s="120"/>
      <c r="I8733" s="122"/>
      <c r="J8733" s="306"/>
      <c r="K8733" s="115"/>
      <c r="AM8733" s="340"/>
    </row>
    <row r="8734" spans="7:39" customFormat="1" ht="18.75">
      <c r="G8734" s="121"/>
      <c r="H8734" s="120"/>
      <c r="I8734" s="122"/>
      <c r="J8734" s="306"/>
      <c r="K8734" s="115"/>
      <c r="AM8734" s="340"/>
    </row>
    <row r="8735" spans="7:39" customFormat="1" ht="18.75">
      <c r="G8735" s="121"/>
      <c r="H8735" s="120"/>
      <c r="I8735" s="122"/>
      <c r="J8735" s="306"/>
      <c r="K8735" s="115"/>
      <c r="AM8735" s="340"/>
    </row>
    <row r="8736" spans="7:39" customFormat="1" ht="18.75">
      <c r="G8736" s="121"/>
      <c r="H8736" s="120"/>
      <c r="I8736" s="122"/>
      <c r="J8736" s="306"/>
      <c r="K8736" s="115"/>
      <c r="AM8736" s="340"/>
    </row>
    <row r="8737" spans="7:39" customFormat="1" ht="18.75">
      <c r="G8737" s="121"/>
      <c r="H8737" s="120"/>
      <c r="I8737" s="122"/>
      <c r="J8737" s="306"/>
      <c r="K8737" s="115"/>
      <c r="AM8737" s="340"/>
    </row>
    <row r="8738" spans="7:39" customFormat="1" ht="18.75">
      <c r="G8738" s="121"/>
      <c r="H8738" s="120"/>
      <c r="I8738" s="122"/>
      <c r="J8738" s="306"/>
      <c r="K8738" s="115"/>
      <c r="AM8738" s="340"/>
    </row>
    <row r="8739" spans="7:39" customFormat="1" ht="18.75">
      <c r="G8739" s="121"/>
      <c r="H8739" s="120"/>
      <c r="I8739" s="122"/>
      <c r="J8739" s="306"/>
      <c r="K8739" s="115"/>
      <c r="AM8739" s="340"/>
    </row>
    <row r="8740" spans="7:39" customFormat="1" ht="18.75">
      <c r="G8740" s="121"/>
      <c r="H8740" s="120"/>
      <c r="I8740" s="122"/>
      <c r="J8740" s="306"/>
      <c r="K8740" s="115"/>
      <c r="AM8740" s="340"/>
    </row>
    <row r="8741" spans="7:39" customFormat="1" ht="18.75">
      <c r="G8741" s="121"/>
      <c r="H8741" s="120"/>
      <c r="I8741" s="122"/>
      <c r="J8741" s="306"/>
      <c r="K8741" s="115"/>
      <c r="AM8741" s="340"/>
    </row>
    <row r="8742" spans="7:39" customFormat="1" ht="18.75">
      <c r="G8742" s="121"/>
      <c r="H8742" s="120"/>
      <c r="I8742" s="122"/>
      <c r="J8742" s="306"/>
      <c r="K8742" s="115"/>
      <c r="AM8742" s="340"/>
    </row>
    <row r="8743" spans="7:39" customFormat="1" ht="18.75">
      <c r="G8743" s="121"/>
      <c r="H8743" s="120"/>
      <c r="I8743" s="122"/>
      <c r="J8743" s="306"/>
      <c r="K8743" s="115"/>
      <c r="AM8743" s="340"/>
    </row>
    <row r="8744" spans="7:39" customFormat="1" ht="18.75">
      <c r="G8744" s="121"/>
      <c r="H8744" s="120"/>
      <c r="I8744" s="122"/>
      <c r="J8744" s="306"/>
      <c r="K8744" s="115"/>
      <c r="AM8744" s="340"/>
    </row>
    <row r="8745" spans="7:39" customFormat="1" ht="18.75">
      <c r="G8745" s="121"/>
      <c r="H8745" s="120"/>
      <c r="I8745" s="122"/>
      <c r="J8745" s="306"/>
      <c r="K8745" s="115"/>
      <c r="AM8745" s="340"/>
    </row>
    <row r="8746" spans="7:39" customFormat="1" ht="18.75">
      <c r="G8746" s="121"/>
      <c r="H8746" s="120"/>
      <c r="I8746" s="122"/>
      <c r="J8746" s="306"/>
      <c r="K8746" s="115"/>
      <c r="AM8746" s="340"/>
    </row>
    <row r="8747" spans="7:39" customFormat="1" ht="18.75">
      <c r="G8747" s="121"/>
      <c r="H8747" s="120"/>
      <c r="I8747" s="122"/>
      <c r="J8747" s="306"/>
      <c r="K8747" s="115"/>
      <c r="AM8747" s="340"/>
    </row>
    <row r="8748" spans="7:39" customFormat="1" ht="18.75">
      <c r="G8748" s="121"/>
      <c r="H8748" s="120"/>
      <c r="I8748" s="122"/>
      <c r="J8748" s="306"/>
      <c r="K8748" s="115"/>
      <c r="AM8748" s="340"/>
    </row>
    <row r="8749" spans="7:39" customFormat="1" ht="18.75">
      <c r="G8749" s="121"/>
      <c r="H8749" s="120"/>
      <c r="I8749" s="122"/>
      <c r="J8749" s="306"/>
      <c r="K8749" s="115"/>
      <c r="AM8749" s="340"/>
    </row>
    <row r="8750" spans="7:39" customFormat="1" ht="18.75">
      <c r="G8750" s="121"/>
      <c r="H8750" s="120"/>
      <c r="I8750" s="122"/>
      <c r="J8750" s="306"/>
      <c r="K8750" s="115"/>
      <c r="AM8750" s="340"/>
    </row>
    <row r="8751" spans="7:39" customFormat="1" ht="18.75">
      <c r="G8751" s="121"/>
      <c r="H8751" s="120"/>
      <c r="I8751" s="122"/>
      <c r="J8751" s="306"/>
      <c r="K8751" s="115"/>
      <c r="AM8751" s="340"/>
    </row>
    <row r="8752" spans="7:39" customFormat="1" ht="18.75">
      <c r="G8752" s="121"/>
      <c r="H8752" s="120"/>
      <c r="I8752" s="122"/>
      <c r="J8752" s="306"/>
      <c r="K8752" s="115"/>
      <c r="AM8752" s="340"/>
    </row>
    <row r="8753" spans="7:39" customFormat="1" ht="18.75">
      <c r="G8753" s="121"/>
      <c r="H8753" s="120"/>
      <c r="I8753" s="122"/>
      <c r="J8753" s="306"/>
      <c r="K8753" s="115"/>
      <c r="AM8753" s="340"/>
    </row>
    <row r="8754" spans="7:39" customFormat="1" ht="18.75">
      <c r="G8754" s="121"/>
      <c r="H8754" s="120"/>
      <c r="I8754" s="122"/>
      <c r="J8754" s="306"/>
      <c r="K8754" s="115"/>
      <c r="AM8754" s="340"/>
    </row>
    <row r="8755" spans="7:39" customFormat="1" ht="18.75">
      <c r="G8755" s="121"/>
      <c r="H8755" s="120"/>
      <c r="I8755" s="122"/>
      <c r="J8755" s="306"/>
      <c r="K8755" s="115"/>
      <c r="AM8755" s="340"/>
    </row>
    <row r="8756" spans="7:39" customFormat="1" ht="18.75">
      <c r="G8756" s="121"/>
      <c r="H8756" s="120"/>
      <c r="I8756" s="122"/>
      <c r="J8756" s="306"/>
      <c r="K8756" s="115"/>
      <c r="AM8756" s="340"/>
    </row>
    <row r="8757" spans="7:39" customFormat="1" ht="18.75">
      <c r="G8757" s="121"/>
      <c r="H8757" s="120"/>
      <c r="I8757" s="122"/>
      <c r="J8757" s="306"/>
      <c r="K8757" s="115"/>
      <c r="AM8757" s="340"/>
    </row>
    <row r="8758" spans="7:39" customFormat="1" ht="18.75">
      <c r="G8758" s="121"/>
      <c r="H8758" s="120"/>
      <c r="I8758" s="122"/>
      <c r="J8758" s="306"/>
      <c r="K8758" s="115"/>
      <c r="AM8758" s="340"/>
    </row>
    <row r="8759" spans="7:39" customFormat="1" ht="18.75">
      <c r="G8759" s="121"/>
      <c r="H8759" s="120"/>
      <c r="I8759" s="122"/>
      <c r="J8759" s="306"/>
      <c r="K8759" s="115"/>
      <c r="AM8759" s="340"/>
    </row>
    <row r="8760" spans="7:39" customFormat="1" ht="18.75">
      <c r="G8760" s="121"/>
      <c r="H8760" s="120"/>
      <c r="I8760" s="122"/>
      <c r="J8760" s="306"/>
      <c r="K8760" s="115"/>
      <c r="AM8760" s="340"/>
    </row>
    <row r="8761" spans="7:39" customFormat="1" ht="18.75">
      <c r="G8761" s="121"/>
      <c r="H8761" s="120"/>
      <c r="I8761" s="122"/>
      <c r="J8761" s="306"/>
      <c r="K8761" s="115"/>
      <c r="AM8761" s="340"/>
    </row>
    <row r="8762" spans="7:39" customFormat="1" ht="18.75">
      <c r="G8762" s="121"/>
      <c r="H8762" s="120"/>
      <c r="I8762" s="122"/>
      <c r="J8762" s="306"/>
      <c r="K8762" s="115"/>
      <c r="AM8762" s="340"/>
    </row>
    <row r="8763" spans="7:39" customFormat="1" ht="18.75">
      <c r="G8763" s="121"/>
      <c r="H8763" s="120"/>
      <c r="I8763" s="122"/>
      <c r="J8763" s="306"/>
      <c r="K8763" s="115"/>
      <c r="AM8763" s="340"/>
    </row>
    <row r="8764" spans="7:39" customFormat="1" ht="18.75">
      <c r="G8764" s="121"/>
      <c r="H8764" s="120"/>
      <c r="I8764" s="122"/>
      <c r="J8764" s="306"/>
      <c r="K8764" s="115"/>
      <c r="AM8764" s="340"/>
    </row>
    <row r="8765" spans="7:39" customFormat="1" ht="18.75">
      <c r="G8765" s="121"/>
      <c r="H8765" s="120"/>
      <c r="I8765" s="122"/>
      <c r="J8765" s="306"/>
      <c r="K8765" s="115"/>
      <c r="AM8765" s="340"/>
    </row>
    <row r="8766" spans="7:39" customFormat="1" ht="18.75">
      <c r="G8766" s="121"/>
      <c r="H8766" s="120"/>
      <c r="I8766" s="122"/>
      <c r="J8766" s="306"/>
      <c r="K8766" s="115"/>
      <c r="AM8766" s="340"/>
    </row>
    <row r="8767" spans="7:39" customFormat="1" ht="18.75">
      <c r="G8767" s="121"/>
      <c r="H8767" s="120"/>
      <c r="I8767" s="122"/>
      <c r="J8767" s="306"/>
      <c r="K8767" s="115"/>
      <c r="AM8767" s="340"/>
    </row>
    <row r="8768" spans="7:39" customFormat="1" ht="18.75">
      <c r="G8768" s="121"/>
      <c r="H8768" s="120"/>
      <c r="I8768" s="122"/>
      <c r="J8768" s="306"/>
      <c r="K8768" s="115"/>
      <c r="AM8768" s="340"/>
    </row>
    <row r="8769" spans="7:39" customFormat="1" ht="18.75">
      <c r="G8769" s="121"/>
      <c r="H8769" s="120"/>
      <c r="I8769" s="122"/>
      <c r="J8769" s="306"/>
      <c r="K8769" s="115"/>
      <c r="AM8769" s="340"/>
    </row>
    <row r="8770" spans="7:39" customFormat="1" ht="18.75">
      <c r="G8770" s="121"/>
      <c r="H8770" s="120"/>
      <c r="I8770" s="122"/>
      <c r="J8770" s="306"/>
      <c r="K8770" s="115"/>
      <c r="AM8770" s="340"/>
    </row>
    <row r="8771" spans="7:39" customFormat="1" ht="18.75">
      <c r="G8771" s="121"/>
      <c r="H8771" s="120"/>
      <c r="I8771" s="122"/>
      <c r="J8771" s="306"/>
      <c r="K8771" s="115"/>
      <c r="AM8771" s="340"/>
    </row>
    <row r="8772" spans="7:39" customFormat="1" ht="18.75">
      <c r="G8772" s="121"/>
      <c r="H8772" s="120"/>
      <c r="I8772" s="122"/>
      <c r="J8772" s="306"/>
      <c r="K8772" s="115"/>
      <c r="AM8772" s="340"/>
    </row>
    <row r="8773" spans="7:39" customFormat="1" ht="18.75">
      <c r="G8773" s="121"/>
      <c r="H8773" s="120"/>
      <c r="I8773" s="122"/>
      <c r="J8773" s="306"/>
      <c r="K8773" s="115"/>
      <c r="AM8773" s="340"/>
    </row>
    <row r="8774" spans="7:39" customFormat="1" ht="18.75">
      <c r="G8774" s="121"/>
      <c r="H8774" s="120"/>
      <c r="I8774" s="122"/>
      <c r="J8774" s="306"/>
      <c r="K8774" s="115"/>
      <c r="AM8774" s="340"/>
    </row>
    <row r="8775" spans="7:39" customFormat="1" ht="18.75">
      <c r="G8775" s="121"/>
      <c r="H8775" s="120"/>
      <c r="I8775" s="122"/>
      <c r="J8775" s="306"/>
      <c r="K8775" s="115"/>
      <c r="AM8775" s="340"/>
    </row>
    <row r="8776" spans="7:39" customFormat="1" ht="18.75">
      <c r="G8776" s="121"/>
      <c r="H8776" s="120"/>
      <c r="I8776" s="122"/>
      <c r="J8776" s="306"/>
      <c r="K8776" s="115"/>
      <c r="AM8776" s="340"/>
    </row>
    <row r="8777" spans="7:39" customFormat="1" ht="18.75">
      <c r="G8777" s="121"/>
      <c r="H8777" s="120"/>
      <c r="I8777" s="122"/>
      <c r="J8777" s="306"/>
      <c r="K8777" s="115"/>
      <c r="AM8777" s="340"/>
    </row>
    <row r="8778" spans="7:39" customFormat="1" ht="18.75">
      <c r="G8778" s="121"/>
      <c r="H8778" s="120"/>
      <c r="I8778" s="122"/>
      <c r="J8778" s="306"/>
      <c r="K8778" s="115"/>
      <c r="AM8778" s="340"/>
    </row>
    <row r="8779" spans="7:39" customFormat="1" ht="18.75">
      <c r="G8779" s="121"/>
      <c r="H8779" s="120"/>
      <c r="I8779" s="122"/>
      <c r="J8779" s="306"/>
      <c r="K8779" s="115"/>
      <c r="AM8779" s="340"/>
    </row>
    <row r="8780" spans="7:39" customFormat="1" ht="18.75">
      <c r="G8780" s="121"/>
      <c r="H8780" s="120"/>
      <c r="I8780" s="122"/>
      <c r="J8780" s="306"/>
      <c r="K8780" s="115"/>
      <c r="AM8780" s="340"/>
    </row>
    <row r="8781" spans="7:39" customFormat="1" ht="18.75">
      <c r="G8781" s="121"/>
      <c r="H8781" s="120"/>
      <c r="I8781" s="122"/>
      <c r="J8781" s="306"/>
      <c r="K8781" s="115"/>
      <c r="AM8781" s="340"/>
    </row>
    <row r="8782" spans="7:39" customFormat="1" ht="18.75">
      <c r="G8782" s="121"/>
      <c r="H8782" s="120"/>
      <c r="I8782" s="122"/>
      <c r="J8782" s="306"/>
      <c r="K8782" s="115"/>
      <c r="AM8782" s="340"/>
    </row>
    <row r="8783" spans="7:39" customFormat="1" ht="18.75">
      <c r="G8783" s="121"/>
      <c r="H8783" s="120"/>
      <c r="I8783" s="122"/>
      <c r="J8783" s="306"/>
      <c r="K8783" s="115"/>
      <c r="AM8783" s="340"/>
    </row>
    <row r="8784" spans="7:39" customFormat="1" ht="18.75">
      <c r="G8784" s="121"/>
      <c r="H8784" s="120"/>
      <c r="I8784" s="122"/>
      <c r="J8784" s="306"/>
      <c r="K8784" s="115"/>
      <c r="AM8784" s="340"/>
    </row>
    <row r="8785" spans="7:39" customFormat="1" ht="18.75">
      <c r="G8785" s="121"/>
      <c r="H8785" s="120"/>
      <c r="I8785" s="122"/>
      <c r="J8785" s="306"/>
      <c r="K8785" s="115"/>
      <c r="AM8785" s="340"/>
    </row>
    <row r="8786" spans="7:39" customFormat="1" ht="18.75">
      <c r="G8786" s="121"/>
      <c r="H8786" s="120"/>
      <c r="I8786" s="122"/>
      <c r="J8786" s="306"/>
      <c r="K8786" s="115"/>
      <c r="AM8786" s="340"/>
    </row>
    <row r="8787" spans="7:39" customFormat="1" ht="18.75">
      <c r="G8787" s="121"/>
      <c r="H8787" s="120"/>
      <c r="I8787" s="122"/>
      <c r="J8787" s="306"/>
      <c r="K8787" s="115"/>
      <c r="AM8787" s="340"/>
    </row>
    <row r="8788" spans="7:39" customFormat="1" ht="18.75">
      <c r="G8788" s="121"/>
      <c r="H8788" s="120"/>
      <c r="I8788" s="122"/>
      <c r="J8788" s="306"/>
      <c r="K8788" s="115"/>
      <c r="AM8788" s="340"/>
    </row>
    <row r="8789" spans="7:39" customFormat="1" ht="18.75">
      <c r="G8789" s="121"/>
      <c r="H8789" s="120"/>
      <c r="I8789" s="122"/>
      <c r="J8789" s="306"/>
      <c r="K8789" s="115"/>
      <c r="AM8789" s="340"/>
    </row>
    <row r="8790" spans="7:39" customFormat="1" ht="18.75">
      <c r="G8790" s="121"/>
      <c r="H8790" s="120"/>
      <c r="I8790" s="122"/>
      <c r="J8790" s="306"/>
      <c r="K8790" s="115"/>
      <c r="AM8790" s="340"/>
    </row>
    <row r="8791" spans="7:39" customFormat="1" ht="18.75">
      <c r="G8791" s="121"/>
      <c r="H8791" s="120"/>
      <c r="I8791" s="122"/>
      <c r="J8791" s="306"/>
      <c r="K8791" s="115"/>
      <c r="AM8791" s="340"/>
    </row>
    <row r="8792" spans="7:39" customFormat="1" ht="18.75">
      <c r="G8792" s="121"/>
      <c r="H8792" s="120"/>
      <c r="I8792" s="122"/>
      <c r="J8792" s="306"/>
      <c r="K8792" s="115"/>
      <c r="AM8792" s="340"/>
    </row>
    <row r="8793" spans="7:39" customFormat="1" ht="18.75">
      <c r="G8793" s="121"/>
      <c r="H8793" s="120"/>
      <c r="I8793" s="122"/>
      <c r="J8793" s="306"/>
      <c r="K8793" s="115"/>
      <c r="AM8793" s="340"/>
    </row>
    <row r="8794" spans="7:39" customFormat="1" ht="18.75">
      <c r="G8794" s="121"/>
      <c r="H8794" s="120"/>
      <c r="I8794" s="122"/>
      <c r="J8794" s="306"/>
      <c r="K8794" s="115"/>
      <c r="AM8794" s="340"/>
    </row>
    <row r="8795" spans="7:39" customFormat="1" ht="18.75">
      <c r="G8795" s="121"/>
      <c r="H8795" s="120"/>
      <c r="I8795" s="122"/>
      <c r="J8795" s="306"/>
      <c r="K8795" s="115"/>
      <c r="AM8795" s="340"/>
    </row>
    <row r="8796" spans="7:39" customFormat="1" ht="18.75">
      <c r="G8796" s="121"/>
      <c r="H8796" s="120"/>
      <c r="I8796" s="122"/>
      <c r="J8796" s="306"/>
      <c r="K8796" s="115"/>
      <c r="AM8796" s="340"/>
    </row>
    <row r="8797" spans="7:39" customFormat="1" ht="18.75">
      <c r="G8797" s="121"/>
      <c r="H8797" s="120"/>
      <c r="I8797" s="122"/>
      <c r="J8797" s="306"/>
      <c r="K8797" s="115"/>
      <c r="AM8797" s="340"/>
    </row>
    <row r="8798" spans="7:39" customFormat="1" ht="18.75">
      <c r="G8798" s="121"/>
      <c r="H8798" s="120"/>
      <c r="I8798" s="122"/>
      <c r="J8798" s="306"/>
      <c r="K8798" s="115"/>
      <c r="AM8798" s="340"/>
    </row>
    <row r="8799" spans="7:39" customFormat="1" ht="18.75">
      <c r="G8799" s="121"/>
      <c r="H8799" s="120"/>
      <c r="I8799" s="122"/>
      <c r="J8799" s="306"/>
      <c r="K8799" s="115"/>
      <c r="AM8799" s="340"/>
    </row>
    <row r="8800" spans="7:39" customFormat="1" ht="18.75">
      <c r="G8800" s="121"/>
      <c r="H8800" s="120"/>
      <c r="I8800" s="122"/>
      <c r="J8800" s="306"/>
      <c r="K8800" s="115"/>
      <c r="AM8800" s="340"/>
    </row>
    <row r="8801" spans="7:39" customFormat="1" ht="18.75">
      <c r="G8801" s="121"/>
      <c r="H8801" s="120"/>
      <c r="I8801" s="122"/>
      <c r="J8801" s="306"/>
      <c r="K8801" s="115"/>
      <c r="AM8801" s="340"/>
    </row>
    <row r="8802" spans="7:39" customFormat="1" ht="18.75">
      <c r="G8802" s="121"/>
      <c r="H8802" s="120"/>
      <c r="I8802" s="122"/>
      <c r="J8802" s="306"/>
      <c r="K8802" s="115"/>
      <c r="AM8802" s="340"/>
    </row>
    <row r="8803" spans="7:39" customFormat="1" ht="18.75">
      <c r="G8803" s="121"/>
      <c r="H8803" s="120"/>
      <c r="I8803" s="122"/>
      <c r="J8803" s="306"/>
      <c r="K8803" s="115"/>
      <c r="AM8803" s="340"/>
    </row>
    <row r="8804" spans="7:39" customFormat="1" ht="18.75">
      <c r="G8804" s="121"/>
      <c r="H8804" s="120"/>
      <c r="I8804" s="122"/>
      <c r="J8804" s="306"/>
      <c r="K8804" s="115"/>
      <c r="AM8804" s="340"/>
    </row>
    <row r="8805" spans="7:39" customFormat="1" ht="18.75">
      <c r="G8805" s="121"/>
      <c r="H8805" s="120"/>
      <c r="I8805" s="122"/>
      <c r="J8805" s="306"/>
      <c r="K8805" s="115"/>
      <c r="AM8805" s="340"/>
    </row>
    <row r="8806" spans="7:39" customFormat="1" ht="18.75">
      <c r="G8806" s="121"/>
      <c r="H8806" s="120"/>
      <c r="I8806" s="122"/>
      <c r="J8806" s="306"/>
      <c r="K8806" s="115"/>
      <c r="AM8806" s="340"/>
    </row>
    <row r="8807" spans="7:39" customFormat="1" ht="18.75">
      <c r="G8807" s="121"/>
      <c r="H8807" s="120"/>
      <c r="I8807" s="122"/>
      <c r="J8807" s="306"/>
      <c r="K8807" s="115"/>
      <c r="AM8807" s="340"/>
    </row>
    <row r="8808" spans="7:39" customFormat="1" ht="18.75">
      <c r="G8808" s="121"/>
      <c r="H8808" s="120"/>
      <c r="I8808" s="122"/>
      <c r="J8808" s="306"/>
      <c r="K8808" s="115"/>
      <c r="AM8808" s="340"/>
    </row>
    <row r="8809" spans="7:39" customFormat="1" ht="18.75">
      <c r="G8809" s="121"/>
      <c r="H8809" s="120"/>
      <c r="I8809" s="122"/>
      <c r="J8809" s="306"/>
      <c r="K8809" s="115"/>
      <c r="AM8809" s="340"/>
    </row>
    <row r="8810" spans="7:39" customFormat="1" ht="18.75">
      <c r="G8810" s="121"/>
      <c r="H8810" s="120"/>
      <c r="I8810" s="122"/>
      <c r="J8810" s="306"/>
      <c r="K8810" s="115"/>
      <c r="AM8810" s="340"/>
    </row>
    <row r="8811" spans="7:39" customFormat="1" ht="18.75">
      <c r="G8811" s="121"/>
      <c r="H8811" s="120"/>
      <c r="I8811" s="122"/>
      <c r="J8811" s="306"/>
      <c r="K8811" s="115"/>
      <c r="AM8811" s="340"/>
    </row>
    <row r="8812" spans="7:39" customFormat="1" ht="18.75">
      <c r="G8812" s="121"/>
      <c r="H8812" s="120"/>
      <c r="I8812" s="122"/>
      <c r="J8812" s="306"/>
      <c r="K8812" s="115"/>
      <c r="AM8812" s="340"/>
    </row>
    <row r="8813" spans="7:39" customFormat="1" ht="18.75">
      <c r="G8813" s="121"/>
      <c r="H8813" s="120"/>
      <c r="I8813" s="122"/>
      <c r="J8813" s="306"/>
      <c r="K8813" s="115"/>
      <c r="AM8813" s="340"/>
    </row>
    <row r="8814" spans="7:39" customFormat="1" ht="18.75">
      <c r="G8814" s="121"/>
      <c r="H8814" s="120"/>
      <c r="I8814" s="122"/>
      <c r="J8814" s="306"/>
      <c r="K8814" s="115"/>
      <c r="AM8814" s="340"/>
    </row>
    <row r="8815" spans="7:39" customFormat="1" ht="18.75">
      <c r="G8815" s="121"/>
      <c r="H8815" s="120"/>
      <c r="I8815" s="122"/>
      <c r="J8815" s="306"/>
      <c r="K8815" s="115"/>
      <c r="AM8815" s="340"/>
    </row>
    <row r="8816" spans="7:39" customFormat="1" ht="18.75">
      <c r="G8816" s="121"/>
      <c r="H8816" s="120"/>
      <c r="I8816" s="122"/>
      <c r="J8816" s="306"/>
      <c r="K8816" s="115"/>
      <c r="AM8816" s="340"/>
    </row>
    <row r="8817" spans="7:39" customFormat="1" ht="18.75">
      <c r="G8817" s="121"/>
      <c r="H8817" s="120"/>
      <c r="I8817" s="122"/>
      <c r="J8817" s="306"/>
      <c r="K8817" s="115"/>
      <c r="AM8817" s="340"/>
    </row>
    <row r="8818" spans="7:39" customFormat="1" ht="18.75">
      <c r="G8818" s="121"/>
      <c r="H8818" s="120"/>
      <c r="I8818" s="122"/>
      <c r="J8818" s="306"/>
      <c r="K8818" s="115"/>
      <c r="AM8818" s="340"/>
    </row>
    <row r="8819" spans="7:39" customFormat="1" ht="18.75">
      <c r="G8819" s="121"/>
      <c r="H8819" s="120"/>
      <c r="I8819" s="122"/>
      <c r="J8819" s="306"/>
      <c r="K8819" s="115"/>
      <c r="AM8819" s="340"/>
    </row>
    <row r="8820" spans="7:39" customFormat="1" ht="18.75">
      <c r="G8820" s="121"/>
      <c r="H8820" s="120"/>
      <c r="I8820" s="122"/>
      <c r="J8820" s="306"/>
      <c r="K8820" s="115"/>
      <c r="AM8820" s="340"/>
    </row>
    <row r="8821" spans="7:39" customFormat="1" ht="18.75">
      <c r="G8821" s="121"/>
      <c r="H8821" s="120"/>
      <c r="I8821" s="122"/>
      <c r="J8821" s="306"/>
      <c r="K8821" s="115"/>
      <c r="AM8821" s="340"/>
    </row>
    <row r="8822" spans="7:39" customFormat="1" ht="18.75">
      <c r="G8822" s="121"/>
      <c r="H8822" s="120"/>
      <c r="I8822" s="122"/>
      <c r="J8822" s="306"/>
      <c r="K8822" s="115"/>
      <c r="AM8822" s="340"/>
    </row>
    <row r="8823" spans="7:39" customFormat="1" ht="18.75">
      <c r="G8823" s="121"/>
      <c r="H8823" s="120"/>
      <c r="I8823" s="122"/>
      <c r="J8823" s="306"/>
      <c r="K8823" s="115"/>
      <c r="AM8823" s="340"/>
    </row>
    <row r="8824" spans="7:39" customFormat="1" ht="18.75">
      <c r="G8824" s="121"/>
      <c r="H8824" s="120"/>
      <c r="I8824" s="122"/>
      <c r="J8824" s="306"/>
      <c r="K8824" s="115"/>
      <c r="AM8824" s="340"/>
    </row>
    <row r="8825" spans="7:39" customFormat="1" ht="18.75">
      <c r="G8825" s="121"/>
      <c r="H8825" s="120"/>
      <c r="I8825" s="122"/>
      <c r="J8825" s="306"/>
      <c r="K8825" s="115"/>
      <c r="AM8825" s="340"/>
    </row>
    <row r="8826" spans="7:39" customFormat="1" ht="18.75">
      <c r="G8826" s="121"/>
      <c r="H8826" s="120"/>
      <c r="I8826" s="122"/>
      <c r="J8826" s="306"/>
      <c r="K8826" s="115"/>
      <c r="AM8826" s="340"/>
    </row>
    <row r="8827" spans="7:39" customFormat="1" ht="18.75">
      <c r="G8827" s="121"/>
      <c r="H8827" s="120"/>
      <c r="I8827" s="122"/>
      <c r="J8827" s="306"/>
      <c r="K8827" s="115"/>
      <c r="AM8827" s="340"/>
    </row>
    <row r="8828" spans="7:39" customFormat="1" ht="18.75">
      <c r="G8828" s="121"/>
      <c r="H8828" s="120"/>
      <c r="I8828" s="122"/>
      <c r="J8828" s="306"/>
      <c r="K8828" s="115"/>
      <c r="AM8828" s="340"/>
    </row>
    <row r="8829" spans="7:39" customFormat="1" ht="18.75">
      <c r="G8829" s="121"/>
      <c r="H8829" s="120"/>
      <c r="I8829" s="122"/>
      <c r="J8829" s="306"/>
      <c r="K8829" s="115"/>
      <c r="AM8829" s="340"/>
    </row>
    <row r="8830" spans="7:39" customFormat="1" ht="18.75">
      <c r="G8830" s="121"/>
      <c r="H8830" s="120"/>
      <c r="I8830" s="122"/>
      <c r="J8830" s="306"/>
      <c r="K8830" s="115"/>
      <c r="AM8830" s="340"/>
    </row>
    <row r="8831" spans="7:39" customFormat="1" ht="18.75">
      <c r="G8831" s="121"/>
      <c r="H8831" s="120"/>
      <c r="I8831" s="122"/>
      <c r="J8831" s="306"/>
      <c r="K8831" s="115"/>
      <c r="AM8831" s="340"/>
    </row>
    <row r="8832" spans="7:39" customFormat="1" ht="18.75">
      <c r="G8832" s="121"/>
      <c r="H8832" s="120"/>
      <c r="I8832" s="122"/>
      <c r="J8832" s="306"/>
      <c r="K8832" s="115"/>
      <c r="AM8832" s="340"/>
    </row>
    <row r="8833" spans="7:39" customFormat="1" ht="18.75">
      <c r="G8833" s="121"/>
      <c r="H8833" s="120"/>
      <c r="I8833" s="122"/>
      <c r="J8833" s="306"/>
      <c r="K8833" s="115"/>
      <c r="AM8833" s="340"/>
    </row>
    <row r="8834" spans="7:39" customFormat="1" ht="18.75">
      <c r="G8834" s="121"/>
      <c r="H8834" s="120"/>
      <c r="I8834" s="122"/>
      <c r="J8834" s="306"/>
      <c r="K8834" s="115"/>
      <c r="AM8834" s="340"/>
    </row>
    <row r="8835" spans="7:39" customFormat="1" ht="18.75">
      <c r="G8835" s="121"/>
      <c r="H8835" s="120"/>
      <c r="I8835" s="122"/>
      <c r="J8835" s="306"/>
      <c r="K8835" s="115"/>
      <c r="AM8835" s="340"/>
    </row>
    <row r="8836" spans="7:39" customFormat="1" ht="18.75">
      <c r="G8836" s="121"/>
      <c r="H8836" s="120"/>
      <c r="I8836" s="122"/>
      <c r="J8836" s="306"/>
      <c r="K8836" s="115"/>
      <c r="AM8836" s="340"/>
    </row>
    <row r="8837" spans="7:39" customFormat="1" ht="18.75">
      <c r="G8837" s="121"/>
      <c r="H8837" s="120"/>
      <c r="I8837" s="122"/>
      <c r="J8837" s="306"/>
      <c r="K8837" s="115"/>
      <c r="AM8837" s="340"/>
    </row>
    <row r="8838" spans="7:39" customFormat="1" ht="18.75">
      <c r="G8838" s="121"/>
      <c r="H8838" s="120"/>
      <c r="I8838" s="122"/>
      <c r="J8838" s="306"/>
      <c r="K8838" s="115"/>
      <c r="AM8838" s="340"/>
    </row>
    <row r="8839" spans="7:39" customFormat="1" ht="18.75">
      <c r="G8839" s="121"/>
      <c r="H8839" s="120"/>
      <c r="I8839" s="122"/>
      <c r="J8839" s="306"/>
      <c r="K8839" s="115"/>
      <c r="AM8839" s="340"/>
    </row>
    <row r="8840" spans="7:39" customFormat="1" ht="18.75">
      <c r="G8840" s="121"/>
      <c r="H8840" s="120"/>
      <c r="I8840" s="122"/>
      <c r="J8840" s="306"/>
      <c r="K8840" s="115"/>
      <c r="AM8840" s="340"/>
    </row>
    <row r="8841" spans="7:39" customFormat="1" ht="18.75">
      <c r="G8841" s="121"/>
      <c r="H8841" s="120"/>
      <c r="I8841" s="122"/>
      <c r="J8841" s="306"/>
      <c r="K8841" s="115"/>
      <c r="AM8841" s="340"/>
    </row>
    <row r="8842" spans="7:39" customFormat="1" ht="18.75">
      <c r="G8842" s="121"/>
      <c r="H8842" s="120"/>
      <c r="I8842" s="122"/>
      <c r="J8842" s="306"/>
      <c r="K8842" s="115"/>
      <c r="AM8842" s="340"/>
    </row>
    <row r="8843" spans="7:39" customFormat="1" ht="18.75">
      <c r="G8843" s="121"/>
      <c r="H8843" s="120"/>
      <c r="I8843" s="122"/>
      <c r="J8843" s="306"/>
      <c r="K8843" s="115"/>
      <c r="AM8843" s="340"/>
    </row>
    <row r="8844" spans="7:39" customFormat="1" ht="18.75">
      <c r="G8844" s="121"/>
      <c r="H8844" s="120"/>
      <c r="I8844" s="122"/>
      <c r="J8844" s="306"/>
      <c r="K8844" s="115"/>
      <c r="AM8844" s="340"/>
    </row>
    <row r="8845" spans="7:39" customFormat="1" ht="18.75">
      <c r="G8845" s="121"/>
      <c r="H8845" s="120"/>
      <c r="I8845" s="122"/>
      <c r="J8845" s="306"/>
      <c r="K8845" s="115"/>
      <c r="AM8845" s="340"/>
    </row>
    <row r="8846" spans="7:39" customFormat="1" ht="18.75">
      <c r="G8846" s="121"/>
      <c r="H8846" s="120"/>
      <c r="I8846" s="122"/>
      <c r="J8846" s="306"/>
      <c r="K8846" s="115"/>
      <c r="AM8846" s="340"/>
    </row>
    <row r="8847" spans="7:39" customFormat="1" ht="18.75">
      <c r="G8847" s="121"/>
      <c r="H8847" s="120"/>
      <c r="I8847" s="122"/>
      <c r="J8847" s="306"/>
      <c r="K8847" s="115"/>
      <c r="AM8847" s="340"/>
    </row>
    <row r="8848" spans="7:39" customFormat="1" ht="18.75">
      <c r="G8848" s="121"/>
      <c r="H8848" s="120"/>
      <c r="I8848" s="122"/>
      <c r="J8848" s="306"/>
      <c r="K8848" s="115"/>
      <c r="AM8848" s="340"/>
    </row>
    <row r="8849" spans="7:39" customFormat="1" ht="18.75">
      <c r="G8849" s="121"/>
      <c r="H8849" s="120"/>
      <c r="I8849" s="122"/>
      <c r="J8849" s="306"/>
      <c r="K8849" s="115"/>
      <c r="AM8849" s="340"/>
    </row>
    <row r="8850" spans="7:39" customFormat="1" ht="18.75">
      <c r="G8850" s="121"/>
      <c r="H8850" s="120"/>
      <c r="I8850" s="122"/>
      <c r="J8850" s="306"/>
      <c r="K8850" s="115"/>
      <c r="AM8850" s="340"/>
    </row>
    <row r="8851" spans="7:39" customFormat="1" ht="18.75">
      <c r="G8851" s="121"/>
      <c r="H8851" s="120"/>
      <c r="I8851" s="122"/>
      <c r="J8851" s="306"/>
      <c r="K8851" s="115"/>
      <c r="AM8851" s="340"/>
    </row>
    <row r="8852" spans="7:39" customFormat="1" ht="18.75">
      <c r="G8852" s="121"/>
      <c r="H8852" s="120"/>
      <c r="I8852" s="122"/>
      <c r="J8852" s="306"/>
      <c r="K8852" s="115"/>
      <c r="AM8852" s="340"/>
    </row>
    <row r="8853" spans="7:39" customFormat="1" ht="18.75">
      <c r="G8853" s="121"/>
      <c r="H8853" s="120"/>
      <c r="I8853" s="122"/>
      <c r="J8853" s="306"/>
      <c r="K8853" s="115"/>
      <c r="AM8853" s="340"/>
    </row>
    <row r="8854" spans="7:39" customFormat="1" ht="18.75">
      <c r="G8854" s="121"/>
      <c r="H8854" s="120"/>
      <c r="I8854" s="122"/>
      <c r="J8854" s="306"/>
      <c r="K8854" s="115"/>
      <c r="AM8854" s="340"/>
    </row>
    <row r="8855" spans="7:39" customFormat="1" ht="18.75">
      <c r="G8855" s="121"/>
      <c r="H8855" s="120"/>
      <c r="I8855" s="122"/>
      <c r="J8855" s="306"/>
      <c r="K8855" s="115"/>
      <c r="AM8855" s="340"/>
    </row>
    <row r="8856" spans="7:39" customFormat="1" ht="18.75">
      <c r="G8856" s="121"/>
      <c r="H8856" s="120"/>
      <c r="I8856" s="122"/>
      <c r="J8856" s="306"/>
      <c r="K8856" s="115"/>
      <c r="AM8856" s="340"/>
    </row>
    <row r="8857" spans="7:39" customFormat="1" ht="18.75">
      <c r="G8857" s="121"/>
      <c r="H8857" s="120"/>
      <c r="I8857" s="122"/>
      <c r="J8857" s="306"/>
      <c r="K8857" s="115"/>
      <c r="AM8857" s="340"/>
    </row>
    <row r="8858" spans="7:39" customFormat="1" ht="18.75">
      <c r="G8858" s="121"/>
      <c r="H8858" s="120"/>
      <c r="I8858" s="122"/>
      <c r="J8858" s="306"/>
      <c r="K8858" s="115"/>
      <c r="AM8858" s="340"/>
    </row>
    <row r="8859" spans="7:39" customFormat="1" ht="18.75">
      <c r="G8859" s="121"/>
      <c r="H8859" s="120"/>
      <c r="I8859" s="122"/>
      <c r="J8859" s="306"/>
      <c r="K8859" s="115"/>
      <c r="AM8859" s="340"/>
    </row>
    <row r="8860" spans="7:39" customFormat="1" ht="18.75">
      <c r="G8860" s="121"/>
      <c r="H8860" s="120"/>
      <c r="I8860" s="122"/>
      <c r="J8860" s="306"/>
      <c r="K8860" s="115"/>
      <c r="AM8860" s="340"/>
    </row>
    <row r="8861" spans="7:39" customFormat="1" ht="18.75">
      <c r="G8861" s="121"/>
      <c r="H8861" s="120"/>
      <c r="I8861" s="122"/>
      <c r="J8861" s="306"/>
      <c r="K8861" s="115"/>
      <c r="AM8861" s="340"/>
    </row>
    <row r="8862" spans="7:39" customFormat="1" ht="18.75">
      <c r="G8862" s="121"/>
      <c r="H8862" s="120"/>
      <c r="I8862" s="122"/>
      <c r="J8862" s="306"/>
      <c r="K8862" s="115"/>
      <c r="AM8862" s="340"/>
    </row>
    <row r="8863" spans="7:39" customFormat="1" ht="18.75">
      <c r="G8863" s="121"/>
      <c r="H8863" s="120"/>
      <c r="I8863" s="122"/>
      <c r="J8863" s="306"/>
      <c r="K8863" s="115"/>
      <c r="AM8863" s="340"/>
    </row>
    <row r="8864" spans="7:39" customFormat="1" ht="18.75">
      <c r="G8864" s="121"/>
      <c r="H8864" s="120"/>
      <c r="I8864" s="122"/>
      <c r="J8864" s="306"/>
      <c r="K8864" s="115"/>
      <c r="AM8864" s="340"/>
    </row>
    <row r="8865" spans="7:39" customFormat="1" ht="18.75">
      <c r="G8865" s="121"/>
      <c r="H8865" s="120"/>
      <c r="I8865" s="122"/>
      <c r="J8865" s="306"/>
      <c r="K8865" s="115"/>
      <c r="AM8865" s="340"/>
    </row>
    <row r="8866" spans="7:39" customFormat="1" ht="18.75">
      <c r="G8866" s="121"/>
      <c r="H8866" s="120"/>
      <c r="I8866" s="122"/>
      <c r="J8866" s="306"/>
      <c r="K8866" s="115"/>
      <c r="AM8866" s="340"/>
    </row>
    <row r="8867" spans="7:39" customFormat="1" ht="18.75">
      <c r="G8867" s="121"/>
      <c r="H8867" s="120"/>
      <c r="I8867" s="122"/>
      <c r="J8867" s="306"/>
      <c r="K8867" s="115"/>
      <c r="AM8867" s="340"/>
    </row>
    <row r="8868" spans="7:39" customFormat="1" ht="18.75">
      <c r="G8868" s="121"/>
      <c r="H8868" s="120"/>
      <c r="I8868" s="122"/>
      <c r="J8868" s="306"/>
      <c r="K8868" s="115"/>
      <c r="AM8868" s="340"/>
    </row>
    <row r="8869" spans="7:39" customFormat="1" ht="18.75">
      <c r="G8869" s="121"/>
      <c r="H8869" s="120"/>
      <c r="I8869" s="122"/>
      <c r="J8869" s="306"/>
      <c r="K8869" s="115"/>
      <c r="AM8869" s="340"/>
    </row>
    <row r="8870" spans="7:39" customFormat="1" ht="18.75">
      <c r="G8870" s="121"/>
      <c r="H8870" s="120"/>
      <c r="I8870" s="122"/>
      <c r="J8870" s="306"/>
      <c r="K8870" s="115"/>
      <c r="AM8870" s="340"/>
    </row>
    <row r="8871" spans="7:39" customFormat="1" ht="18.75">
      <c r="G8871" s="121"/>
      <c r="H8871" s="120"/>
      <c r="I8871" s="122"/>
      <c r="J8871" s="306"/>
      <c r="K8871" s="115"/>
      <c r="AM8871" s="340"/>
    </row>
    <row r="8872" spans="7:39" customFormat="1" ht="18.75">
      <c r="G8872" s="121"/>
      <c r="H8872" s="120"/>
      <c r="I8872" s="122"/>
      <c r="J8872" s="306"/>
      <c r="K8872" s="115"/>
      <c r="AM8872" s="340"/>
    </row>
    <row r="8873" spans="7:39" customFormat="1" ht="18.75">
      <c r="G8873" s="121"/>
      <c r="H8873" s="120"/>
      <c r="I8873" s="122"/>
      <c r="J8873" s="306"/>
      <c r="K8873" s="115"/>
      <c r="AM8873" s="340"/>
    </row>
    <row r="8874" spans="7:39" customFormat="1" ht="18.75">
      <c r="G8874" s="121"/>
      <c r="H8874" s="120"/>
      <c r="I8874" s="122"/>
      <c r="J8874" s="306"/>
      <c r="K8874" s="115"/>
      <c r="AM8874" s="340"/>
    </row>
    <row r="8875" spans="7:39" customFormat="1" ht="18.75">
      <c r="G8875" s="121"/>
      <c r="H8875" s="120"/>
      <c r="I8875" s="122"/>
      <c r="J8875" s="306"/>
      <c r="K8875" s="115"/>
      <c r="AM8875" s="340"/>
    </row>
    <row r="8876" spans="7:39" customFormat="1" ht="18.75">
      <c r="G8876" s="121"/>
      <c r="H8876" s="120"/>
      <c r="I8876" s="122"/>
      <c r="J8876" s="306"/>
      <c r="K8876" s="115"/>
      <c r="AM8876" s="340"/>
    </row>
    <row r="8877" spans="7:39" customFormat="1" ht="18.75">
      <c r="G8877" s="121"/>
      <c r="H8877" s="120"/>
      <c r="I8877" s="122"/>
      <c r="J8877" s="306"/>
      <c r="K8877" s="115"/>
      <c r="AM8877" s="340"/>
    </row>
    <row r="8878" spans="7:39" customFormat="1" ht="18.75">
      <c r="G8878" s="121"/>
      <c r="H8878" s="120"/>
      <c r="I8878" s="122"/>
      <c r="J8878" s="306"/>
      <c r="K8878" s="115"/>
      <c r="AM8878" s="340"/>
    </row>
    <row r="8879" spans="7:39" customFormat="1" ht="18.75">
      <c r="G8879" s="121"/>
      <c r="H8879" s="120"/>
      <c r="I8879" s="122"/>
      <c r="J8879" s="306"/>
      <c r="K8879" s="115"/>
      <c r="AM8879" s="340"/>
    </row>
    <row r="8880" spans="7:39" customFormat="1" ht="18.75">
      <c r="G8880" s="121"/>
      <c r="H8880" s="120"/>
      <c r="I8880" s="122"/>
      <c r="J8880" s="306"/>
      <c r="K8880" s="115"/>
      <c r="AM8880" s="340"/>
    </row>
    <row r="8881" spans="7:39" customFormat="1" ht="18.75">
      <c r="G8881" s="121"/>
      <c r="H8881" s="120"/>
      <c r="I8881" s="122"/>
      <c r="J8881" s="306"/>
      <c r="K8881" s="115"/>
      <c r="AM8881" s="340"/>
    </row>
    <row r="8882" spans="7:39" customFormat="1" ht="18.75">
      <c r="G8882" s="121"/>
      <c r="H8882" s="120"/>
      <c r="I8882" s="122"/>
      <c r="J8882" s="306"/>
      <c r="K8882" s="115"/>
      <c r="AM8882" s="340"/>
    </row>
    <row r="8883" spans="7:39" customFormat="1" ht="18.75">
      <c r="G8883" s="121"/>
      <c r="H8883" s="120"/>
      <c r="I8883" s="122"/>
      <c r="J8883" s="306"/>
      <c r="K8883" s="115"/>
      <c r="AM8883" s="340"/>
    </row>
    <row r="8884" spans="7:39" customFormat="1" ht="18.75">
      <c r="G8884" s="121"/>
      <c r="H8884" s="120"/>
      <c r="I8884" s="122"/>
      <c r="J8884" s="306"/>
      <c r="K8884" s="115"/>
      <c r="AM8884" s="340"/>
    </row>
    <row r="8885" spans="7:39" customFormat="1" ht="18.75">
      <c r="G8885" s="121"/>
      <c r="H8885" s="120"/>
      <c r="I8885" s="122"/>
      <c r="J8885" s="306"/>
      <c r="K8885" s="115"/>
      <c r="AM8885" s="340"/>
    </row>
    <row r="8886" spans="7:39" customFormat="1" ht="18.75">
      <c r="G8886" s="121"/>
      <c r="H8886" s="120"/>
      <c r="I8886" s="122"/>
      <c r="J8886" s="306"/>
      <c r="K8886" s="115"/>
      <c r="AM8886" s="340"/>
    </row>
    <row r="8887" spans="7:39" customFormat="1" ht="18.75">
      <c r="G8887" s="121"/>
      <c r="H8887" s="120"/>
      <c r="I8887" s="122"/>
      <c r="J8887" s="306"/>
      <c r="K8887" s="115"/>
      <c r="AM8887" s="340"/>
    </row>
    <row r="8888" spans="7:39" customFormat="1" ht="18.75">
      <c r="G8888" s="121"/>
      <c r="H8888" s="120"/>
      <c r="I8888" s="122"/>
      <c r="J8888" s="306"/>
      <c r="K8888" s="115"/>
      <c r="AM8888" s="340"/>
    </row>
    <row r="8889" spans="7:39" customFormat="1" ht="18.75">
      <c r="G8889" s="121"/>
      <c r="H8889" s="120"/>
      <c r="I8889" s="122"/>
      <c r="J8889" s="306"/>
      <c r="K8889" s="115"/>
      <c r="AM8889" s="340"/>
    </row>
    <row r="8890" spans="7:39" customFormat="1" ht="18.75">
      <c r="G8890" s="121"/>
      <c r="H8890" s="120"/>
      <c r="I8890" s="122"/>
      <c r="J8890" s="306"/>
      <c r="K8890" s="115"/>
      <c r="AM8890" s="340"/>
    </row>
    <row r="8891" spans="7:39" customFormat="1" ht="18.75">
      <c r="G8891" s="121"/>
      <c r="H8891" s="120"/>
      <c r="I8891" s="122"/>
      <c r="J8891" s="306"/>
      <c r="K8891" s="115"/>
      <c r="AM8891" s="340"/>
    </row>
    <row r="8892" spans="7:39" customFormat="1" ht="18.75">
      <c r="G8892" s="121"/>
      <c r="H8892" s="120"/>
      <c r="I8892" s="122"/>
      <c r="J8892" s="306"/>
      <c r="K8892" s="115"/>
      <c r="AM8892" s="340"/>
    </row>
    <row r="8893" spans="7:39" customFormat="1" ht="18.75">
      <c r="G8893" s="121"/>
      <c r="H8893" s="120"/>
      <c r="I8893" s="122"/>
      <c r="J8893" s="306"/>
      <c r="K8893" s="115"/>
      <c r="AM8893" s="340"/>
    </row>
    <row r="8894" spans="7:39" customFormat="1" ht="18.75">
      <c r="G8894" s="121"/>
      <c r="H8894" s="120"/>
      <c r="I8894" s="122"/>
      <c r="J8894" s="306"/>
      <c r="K8894" s="115"/>
      <c r="AM8894" s="340"/>
    </row>
    <row r="8895" spans="7:39" customFormat="1" ht="18.75">
      <c r="G8895" s="121"/>
      <c r="H8895" s="120"/>
      <c r="I8895" s="122"/>
      <c r="J8895" s="306"/>
      <c r="K8895" s="115"/>
      <c r="AM8895" s="340"/>
    </row>
    <row r="8896" spans="7:39" customFormat="1" ht="18.75">
      <c r="G8896" s="121"/>
      <c r="H8896" s="120"/>
      <c r="I8896" s="122"/>
      <c r="J8896" s="306"/>
      <c r="K8896" s="115"/>
      <c r="AM8896" s="340"/>
    </row>
    <row r="8897" spans="7:39" customFormat="1" ht="18.75">
      <c r="G8897" s="121"/>
      <c r="H8897" s="120"/>
      <c r="I8897" s="122"/>
      <c r="J8897" s="306"/>
      <c r="K8897" s="115"/>
      <c r="AM8897" s="340"/>
    </row>
    <row r="8898" spans="7:39" customFormat="1" ht="18.75">
      <c r="G8898" s="121"/>
      <c r="H8898" s="120"/>
      <c r="I8898" s="122"/>
      <c r="J8898" s="306"/>
      <c r="K8898" s="115"/>
      <c r="AM8898" s="340"/>
    </row>
    <row r="8899" spans="7:39" customFormat="1" ht="18.75">
      <c r="G8899" s="121"/>
      <c r="H8899" s="120"/>
      <c r="I8899" s="122"/>
      <c r="J8899" s="306"/>
      <c r="K8899" s="115"/>
      <c r="AM8899" s="340"/>
    </row>
    <row r="8900" spans="7:39" customFormat="1" ht="18.75">
      <c r="G8900" s="121"/>
      <c r="H8900" s="120"/>
      <c r="I8900" s="122"/>
      <c r="J8900" s="306"/>
      <c r="K8900" s="115"/>
      <c r="AM8900" s="340"/>
    </row>
    <row r="8901" spans="7:39" customFormat="1" ht="18.75">
      <c r="G8901" s="121"/>
      <c r="H8901" s="120"/>
      <c r="I8901" s="122"/>
      <c r="J8901" s="306"/>
      <c r="K8901" s="115"/>
      <c r="AM8901" s="340"/>
    </row>
    <row r="8902" spans="7:39" customFormat="1" ht="18.75">
      <c r="G8902" s="121"/>
      <c r="H8902" s="120"/>
      <c r="I8902" s="122"/>
      <c r="J8902" s="306"/>
      <c r="K8902" s="115"/>
      <c r="AM8902" s="340"/>
    </row>
    <row r="8903" spans="7:39" customFormat="1" ht="18.75">
      <c r="G8903" s="121"/>
      <c r="H8903" s="120"/>
      <c r="I8903" s="122"/>
      <c r="J8903" s="306"/>
      <c r="K8903" s="115"/>
      <c r="AM8903" s="340"/>
    </row>
    <row r="8904" spans="7:39" customFormat="1" ht="18.75">
      <c r="G8904" s="121"/>
      <c r="H8904" s="120"/>
      <c r="I8904" s="122"/>
      <c r="J8904" s="306"/>
      <c r="K8904" s="115"/>
      <c r="AM8904" s="340"/>
    </row>
    <row r="8905" spans="7:39" customFormat="1" ht="18.75">
      <c r="G8905" s="121"/>
      <c r="H8905" s="120"/>
      <c r="I8905" s="122"/>
      <c r="J8905" s="306"/>
      <c r="K8905" s="115"/>
      <c r="AM8905" s="340"/>
    </row>
    <row r="8906" spans="7:39" customFormat="1" ht="18.75">
      <c r="G8906" s="121"/>
      <c r="H8906" s="120"/>
      <c r="I8906" s="122"/>
      <c r="J8906" s="306"/>
      <c r="K8906" s="115"/>
      <c r="AM8906" s="340"/>
    </row>
    <row r="8907" spans="7:39" customFormat="1" ht="18.75">
      <c r="G8907" s="121"/>
      <c r="H8907" s="120"/>
      <c r="I8907" s="122"/>
      <c r="J8907" s="306"/>
      <c r="K8907" s="115"/>
      <c r="AM8907" s="340"/>
    </row>
    <row r="8908" spans="7:39" customFormat="1" ht="18.75">
      <c r="G8908" s="121"/>
      <c r="H8908" s="120"/>
      <c r="I8908" s="122"/>
      <c r="J8908" s="306"/>
      <c r="K8908" s="115"/>
      <c r="AM8908" s="340"/>
    </row>
    <row r="8909" spans="7:39" customFormat="1" ht="18.75">
      <c r="G8909" s="121"/>
      <c r="H8909" s="120"/>
      <c r="I8909" s="122"/>
      <c r="J8909" s="306"/>
      <c r="K8909" s="115"/>
      <c r="AM8909" s="340"/>
    </row>
    <row r="8910" spans="7:39" customFormat="1" ht="18.75">
      <c r="G8910" s="121"/>
      <c r="H8910" s="120"/>
      <c r="I8910" s="122"/>
      <c r="J8910" s="306"/>
      <c r="K8910" s="115"/>
      <c r="AM8910" s="340"/>
    </row>
    <row r="8911" spans="7:39" customFormat="1" ht="18.75">
      <c r="G8911" s="121"/>
      <c r="H8911" s="120"/>
      <c r="I8911" s="122"/>
      <c r="J8911" s="306"/>
      <c r="K8911" s="115"/>
      <c r="AM8911" s="340"/>
    </row>
    <row r="8912" spans="7:39" customFormat="1" ht="18.75">
      <c r="G8912" s="121"/>
      <c r="H8912" s="120"/>
      <c r="I8912" s="122"/>
      <c r="J8912" s="306"/>
      <c r="K8912" s="115"/>
      <c r="AM8912" s="340"/>
    </row>
    <row r="8913" spans="7:39" customFormat="1" ht="18.75">
      <c r="G8913" s="121"/>
      <c r="H8913" s="120"/>
      <c r="I8913" s="122"/>
      <c r="J8913" s="306"/>
      <c r="K8913" s="115"/>
      <c r="AM8913" s="340"/>
    </row>
    <row r="8914" spans="7:39" customFormat="1" ht="18.75">
      <c r="G8914" s="121"/>
      <c r="H8914" s="120"/>
      <c r="I8914" s="122"/>
      <c r="J8914" s="306"/>
      <c r="K8914" s="115"/>
      <c r="AM8914" s="340"/>
    </row>
    <row r="8915" spans="7:39" customFormat="1" ht="18.75">
      <c r="G8915" s="121"/>
      <c r="H8915" s="120"/>
      <c r="I8915" s="122"/>
      <c r="J8915" s="306"/>
      <c r="K8915" s="115"/>
      <c r="AM8915" s="340"/>
    </row>
    <row r="8916" spans="7:39" customFormat="1" ht="18.75">
      <c r="G8916" s="121"/>
      <c r="H8916" s="120"/>
      <c r="I8916" s="122"/>
      <c r="J8916" s="306"/>
      <c r="K8916" s="115"/>
      <c r="AM8916" s="340"/>
    </row>
    <row r="8917" spans="7:39" customFormat="1" ht="18.75">
      <c r="G8917" s="121"/>
      <c r="H8917" s="120"/>
      <c r="I8917" s="122"/>
      <c r="J8917" s="306"/>
      <c r="K8917" s="115"/>
      <c r="AM8917" s="340"/>
    </row>
    <row r="8918" spans="7:39" customFormat="1" ht="18.75">
      <c r="G8918" s="121"/>
      <c r="H8918" s="120"/>
      <c r="I8918" s="122"/>
      <c r="J8918" s="306"/>
      <c r="K8918" s="115"/>
      <c r="AM8918" s="340"/>
    </row>
    <row r="8919" spans="7:39" customFormat="1" ht="18.75">
      <c r="G8919" s="121"/>
      <c r="H8919" s="120"/>
      <c r="I8919" s="122"/>
      <c r="J8919" s="306"/>
      <c r="K8919" s="115"/>
      <c r="AM8919" s="340"/>
    </row>
    <row r="8920" spans="7:39" customFormat="1" ht="18.75">
      <c r="G8920" s="121"/>
      <c r="H8920" s="120"/>
      <c r="I8920" s="122"/>
      <c r="J8920" s="306"/>
      <c r="K8920" s="115"/>
      <c r="AM8920" s="340"/>
    </row>
    <row r="8921" spans="7:39" customFormat="1" ht="18.75">
      <c r="G8921" s="121"/>
      <c r="H8921" s="120"/>
      <c r="I8921" s="122"/>
      <c r="J8921" s="306"/>
      <c r="K8921" s="115"/>
      <c r="AM8921" s="340"/>
    </row>
    <row r="8922" spans="7:39" customFormat="1" ht="18.75">
      <c r="G8922" s="121"/>
      <c r="H8922" s="120"/>
      <c r="I8922" s="122"/>
      <c r="J8922" s="306"/>
      <c r="K8922" s="115"/>
      <c r="AM8922" s="340"/>
    </row>
    <row r="8923" spans="7:39" customFormat="1" ht="18.75">
      <c r="G8923" s="121"/>
      <c r="H8923" s="120"/>
      <c r="I8923" s="122"/>
      <c r="J8923" s="306"/>
      <c r="K8923" s="115"/>
      <c r="AM8923" s="340"/>
    </row>
    <row r="8924" spans="7:39" customFormat="1" ht="18.75">
      <c r="G8924" s="121"/>
      <c r="H8924" s="120"/>
      <c r="I8924" s="122"/>
      <c r="J8924" s="306"/>
      <c r="K8924" s="115"/>
      <c r="AM8924" s="340"/>
    </row>
    <row r="8925" spans="7:39" customFormat="1" ht="18.75">
      <c r="G8925" s="121"/>
      <c r="H8925" s="120"/>
      <c r="I8925" s="122"/>
      <c r="J8925" s="306"/>
      <c r="K8925" s="115"/>
      <c r="AM8925" s="340"/>
    </row>
    <row r="8926" spans="7:39" customFormat="1" ht="18.75">
      <c r="G8926" s="121"/>
      <c r="H8926" s="120"/>
      <c r="I8926" s="122"/>
      <c r="J8926" s="306"/>
      <c r="K8926" s="115"/>
      <c r="AM8926" s="340"/>
    </row>
    <row r="8927" spans="7:39" customFormat="1" ht="18.75">
      <c r="G8927" s="121"/>
      <c r="H8927" s="120"/>
      <c r="I8927" s="122"/>
      <c r="J8927" s="306"/>
      <c r="K8927" s="115"/>
      <c r="AM8927" s="340"/>
    </row>
    <row r="8928" spans="7:39" customFormat="1" ht="18.75">
      <c r="G8928" s="121"/>
      <c r="H8928" s="120"/>
      <c r="I8928" s="122"/>
      <c r="J8928" s="306"/>
      <c r="K8928" s="115"/>
      <c r="AM8928" s="340"/>
    </row>
    <row r="8929" spans="7:39" customFormat="1" ht="18.75">
      <c r="G8929" s="121"/>
      <c r="H8929" s="120"/>
      <c r="I8929" s="122"/>
      <c r="J8929" s="306"/>
      <c r="K8929" s="115"/>
      <c r="AM8929" s="340"/>
    </row>
    <row r="8930" spans="7:39" customFormat="1" ht="18.75">
      <c r="G8930" s="121"/>
      <c r="H8930" s="120"/>
      <c r="I8930" s="122"/>
      <c r="J8930" s="306"/>
      <c r="K8930" s="115"/>
      <c r="AM8930" s="340"/>
    </row>
    <row r="8931" spans="7:39" customFormat="1" ht="18.75">
      <c r="G8931" s="121"/>
      <c r="H8931" s="120"/>
      <c r="I8931" s="122"/>
      <c r="J8931" s="306"/>
      <c r="K8931" s="115"/>
      <c r="AM8931" s="340"/>
    </row>
    <row r="8932" spans="7:39" customFormat="1" ht="18.75">
      <c r="G8932" s="121"/>
      <c r="H8932" s="120"/>
      <c r="I8932" s="122"/>
      <c r="J8932" s="306"/>
      <c r="K8932" s="115"/>
      <c r="AM8932" s="340"/>
    </row>
    <row r="8933" spans="7:39" customFormat="1" ht="18.75">
      <c r="G8933" s="121"/>
      <c r="H8933" s="120"/>
      <c r="I8933" s="122"/>
      <c r="J8933" s="306"/>
      <c r="K8933" s="115"/>
      <c r="AM8933" s="340"/>
    </row>
    <row r="8934" spans="7:39" customFormat="1" ht="18.75">
      <c r="G8934" s="121"/>
      <c r="H8934" s="120"/>
      <c r="I8934" s="122"/>
      <c r="J8934" s="306"/>
      <c r="K8934" s="115"/>
      <c r="AM8934" s="340"/>
    </row>
    <row r="8935" spans="7:39" customFormat="1" ht="18.75">
      <c r="G8935" s="121"/>
      <c r="H8935" s="120"/>
      <c r="I8935" s="122"/>
      <c r="J8935" s="306"/>
      <c r="K8935" s="115"/>
      <c r="AM8935" s="340"/>
    </row>
    <row r="8936" spans="7:39" customFormat="1" ht="18.75">
      <c r="G8936" s="121"/>
      <c r="H8936" s="120"/>
      <c r="I8936" s="122"/>
      <c r="J8936" s="306"/>
      <c r="K8936" s="115"/>
      <c r="AM8936" s="340"/>
    </row>
    <row r="8937" spans="7:39" customFormat="1" ht="18.75">
      <c r="G8937" s="121"/>
      <c r="H8937" s="120"/>
      <c r="I8937" s="122"/>
      <c r="J8937" s="306"/>
      <c r="K8937" s="115"/>
      <c r="AM8937" s="340"/>
    </row>
    <row r="8938" spans="7:39" customFormat="1" ht="18.75">
      <c r="G8938" s="121"/>
      <c r="H8938" s="120"/>
      <c r="I8938" s="122"/>
      <c r="J8938" s="306"/>
      <c r="K8938" s="115"/>
      <c r="AM8938" s="340"/>
    </row>
    <row r="8939" spans="7:39" customFormat="1" ht="18.75">
      <c r="G8939" s="121"/>
      <c r="H8939" s="120"/>
      <c r="I8939" s="122"/>
      <c r="J8939" s="306"/>
      <c r="K8939" s="115"/>
      <c r="AM8939" s="340"/>
    </row>
    <row r="8940" spans="7:39" customFormat="1" ht="18.75">
      <c r="G8940" s="121"/>
      <c r="H8940" s="120"/>
      <c r="I8940" s="122"/>
      <c r="J8940" s="306"/>
      <c r="K8940" s="115"/>
      <c r="AM8940" s="340"/>
    </row>
    <row r="8941" spans="7:39" customFormat="1" ht="18.75">
      <c r="G8941" s="121"/>
      <c r="H8941" s="120"/>
      <c r="I8941" s="122"/>
      <c r="J8941" s="306"/>
      <c r="K8941" s="115"/>
      <c r="AM8941" s="340"/>
    </row>
    <row r="8942" spans="7:39" customFormat="1" ht="18.75">
      <c r="G8942" s="121"/>
      <c r="H8942" s="120"/>
      <c r="I8942" s="122"/>
      <c r="J8942" s="306"/>
      <c r="K8942" s="115"/>
      <c r="AM8942" s="340"/>
    </row>
    <row r="8943" spans="7:39" customFormat="1" ht="18.75">
      <c r="G8943" s="121"/>
      <c r="H8943" s="120"/>
      <c r="I8943" s="122"/>
      <c r="J8943" s="306"/>
      <c r="K8943" s="115"/>
      <c r="AM8943" s="340"/>
    </row>
    <row r="8944" spans="7:39" customFormat="1" ht="18.75">
      <c r="G8944" s="121"/>
      <c r="H8944" s="120"/>
      <c r="I8944" s="122"/>
      <c r="J8944" s="306"/>
      <c r="K8944" s="115"/>
      <c r="AM8944" s="340"/>
    </row>
    <row r="8945" spans="7:39" customFormat="1" ht="18.75">
      <c r="G8945" s="121"/>
      <c r="H8945" s="120"/>
      <c r="I8945" s="122"/>
      <c r="J8945" s="306"/>
      <c r="K8945" s="115"/>
      <c r="AM8945" s="340"/>
    </row>
    <row r="8946" spans="7:39" customFormat="1" ht="18.75">
      <c r="G8946" s="121"/>
      <c r="H8946" s="120"/>
      <c r="I8946" s="122"/>
      <c r="J8946" s="306"/>
      <c r="K8946" s="115"/>
      <c r="AM8946" s="340"/>
    </row>
    <row r="8947" spans="7:39" customFormat="1" ht="18.75">
      <c r="G8947" s="121"/>
      <c r="H8947" s="120"/>
      <c r="I8947" s="122"/>
      <c r="J8947" s="306"/>
      <c r="K8947" s="115"/>
      <c r="AM8947" s="340"/>
    </row>
    <row r="8948" spans="7:39" customFormat="1" ht="18.75">
      <c r="G8948" s="121"/>
      <c r="H8948" s="120"/>
      <c r="I8948" s="122"/>
      <c r="J8948" s="306"/>
      <c r="K8948" s="115"/>
      <c r="AM8948" s="340"/>
    </row>
    <row r="8949" spans="7:39" customFormat="1" ht="18.75">
      <c r="G8949" s="121"/>
      <c r="H8949" s="120"/>
      <c r="I8949" s="122"/>
      <c r="J8949" s="306"/>
      <c r="K8949" s="115"/>
      <c r="AM8949" s="340"/>
    </row>
    <row r="8950" spans="7:39" customFormat="1" ht="18.75">
      <c r="G8950" s="121"/>
      <c r="H8950" s="120"/>
      <c r="I8950" s="122"/>
      <c r="J8950" s="306"/>
      <c r="K8950" s="115"/>
      <c r="AM8950" s="340"/>
    </row>
    <row r="8951" spans="7:39" customFormat="1" ht="18.75">
      <c r="G8951" s="121"/>
      <c r="H8951" s="120"/>
      <c r="I8951" s="122"/>
      <c r="J8951" s="306"/>
      <c r="K8951" s="115"/>
      <c r="AM8951" s="340"/>
    </row>
    <row r="8952" spans="7:39" customFormat="1" ht="18.75">
      <c r="G8952" s="121"/>
      <c r="H8952" s="120"/>
      <c r="I8952" s="122"/>
      <c r="J8952" s="306"/>
      <c r="K8952" s="115"/>
      <c r="AM8952" s="340"/>
    </row>
    <row r="8953" spans="7:39" customFormat="1" ht="18.75">
      <c r="G8953" s="121"/>
      <c r="H8953" s="120"/>
      <c r="I8953" s="122"/>
      <c r="J8953" s="306"/>
      <c r="K8953" s="115"/>
      <c r="AM8953" s="340"/>
    </row>
    <row r="8954" spans="7:39" customFormat="1" ht="18.75">
      <c r="G8954" s="121"/>
      <c r="H8954" s="120"/>
      <c r="I8954" s="122"/>
      <c r="J8954" s="306"/>
      <c r="K8954" s="115"/>
      <c r="AM8954" s="340"/>
    </row>
    <row r="8955" spans="7:39" customFormat="1" ht="18.75">
      <c r="G8955" s="121"/>
      <c r="H8955" s="120"/>
      <c r="I8955" s="122"/>
      <c r="J8955" s="306"/>
      <c r="K8955" s="115"/>
      <c r="AM8955" s="340"/>
    </row>
    <row r="8956" spans="7:39" customFormat="1" ht="18.75">
      <c r="G8956" s="121"/>
      <c r="H8956" s="120"/>
      <c r="I8956" s="122"/>
      <c r="J8956" s="306"/>
      <c r="K8956" s="115"/>
      <c r="AM8956" s="340"/>
    </row>
    <row r="8957" spans="7:39" customFormat="1" ht="18.75">
      <c r="G8957" s="121"/>
      <c r="H8957" s="120"/>
      <c r="I8957" s="122"/>
      <c r="J8957" s="306"/>
      <c r="K8957" s="115"/>
      <c r="AM8957" s="340"/>
    </row>
    <row r="8958" spans="7:39" customFormat="1" ht="18.75">
      <c r="G8958" s="121"/>
      <c r="H8958" s="120"/>
      <c r="I8958" s="122"/>
      <c r="J8958" s="306"/>
      <c r="K8958" s="115"/>
      <c r="AM8958" s="340"/>
    </row>
    <row r="8959" spans="7:39" customFormat="1" ht="18.75">
      <c r="G8959" s="121"/>
      <c r="H8959" s="120"/>
      <c r="I8959" s="122"/>
      <c r="J8959" s="306"/>
      <c r="K8959" s="115"/>
      <c r="AM8959" s="340"/>
    </row>
    <row r="8960" spans="7:39" customFormat="1" ht="18.75">
      <c r="G8960" s="121"/>
      <c r="H8960" s="120"/>
      <c r="I8960" s="122"/>
      <c r="J8960" s="306"/>
      <c r="K8960" s="115"/>
      <c r="AM8960" s="340"/>
    </row>
    <row r="8961" spans="7:39" customFormat="1" ht="18.75">
      <c r="G8961" s="121"/>
      <c r="H8961" s="120"/>
      <c r="I8961" s="122"/>
      <c r="J8961" s="306"/>
      <c r="K8961" s="115"/>
      <c r="AM8961" s="340"/>
    </row>
    <row r="8962" spans="7:39" customFormat="1" ht="18.75">
      <c r="G8962" s="121"/>
      <c r="H8962" s="120"/>
      <c r="I8962" s="122"/>
      <c r="J8962" s="306"/>
      <c r="K8962" s="115"/>
      <c r="AM8962" s="340"/>
    </row>
    <row r="8963" spans="7:39" customFormat="1" ht="18.75">
      <c r="G8963" s="121"/>
      <c r="H8963" s="120"/>
      <c r="I8963" s="122"/>
      <c r="J8963" s="306"/>
      <c r="K8963" s="115"/>
      <c r="AM8963" s="340"/>
    </row>
    <row r="8964" spans="7:39" customFormat="1" ht="18.75">
      <c r="G8964" s="121"/>
      <c r="H8964" s="120"/>
      <c r="I8964" s="122"/>
      <c r="J8964" s="306"/>
      <c r="K8964" s="115"/>
      <c r="AM8964" s="340"/>
    </row>
    <row r="8965" spans="7:39" customFormat="1" ht="18.75">
      <c r="G8965" s="121"/>
      <c r="H8965" s="120"/>
      <c r="I8965" s="122"/>
      <c r="J8965" s="306"/>
      <c r="K8965" s="115"/>
      <c r="AM8965" s="340"/>
    </row>
    <row r="8966" spans="7:39" customFormat="1" ht="18.75">
      <c r="G8966" s="121"/>
      <c r="H8966" s="120"/>
      <c r="I8966" s="122"/>
      <c r="J8966" s="306"/>
      <c r="K8966" s="115"/>
      <c r="AM8966" s="340"/>
    </row>
    <row r="8967" spans="7:39" customFormat="1" ht="18.75">
      <c r="G8967" s="121"/>
      <c r="H8967" s="120"/>
      <c r="I8967" s="122"/>
      <c r="J8967" s="306"/>
      <c r="K8967" s="115"/>
      <c r="AM8967" s="340"/>
    </row>
    <row r="8968" spans="7:39" customFormat="1" ht="18.75">
      <c r="G8968" s="121"/>
      <c r="H8968" s="120"/>
      <c r="I8968" s="122"/>
      <c r="J8968" s="306"/>
      <c r="K8968" s="115"/>
      <c r="AM8968" s="340"/>
    </row>
    <row r="8969" spans="7:39" customFormat="1" ht="18.75">
      <c r="G8969" s="121"/>
      <c r="H8969" s="120"/>
      <c r="I8969" s="122"/>
      <c r="J8969" s="306"/>
      <c r="K8969" s="115"/>
      <c r="AM8969" s="340"/>
    </row>
    <row r="8970" spans="7:39" customFormat="1" ht="18.75">
      <c r="G8970" s="121"/>
      <c r="H8970" s="120"/>
      <c r="I8970" s="122"/>
      <c r="J8970" s="306"/>
      <c r="K8970" s="115"/>
      <c r="AM8970" s="340"/>
    </row>
    <row r="8971" spans="7:39" customFormat="1" ht="18.75">
      <c r="G8971" s="121"/>
      <c r="H8971" s="120"/>
      <c r="I8971" s="122"/>
      <c r="J8971" s="306"/>
      <c r="K8971" s="115"/>
      <c r="AM8971" s="340"/>
    </row>
    <row r="8972" spans="7:39" customFormat="1" ht="18.75">
      <c r="G8972" s="121"/>
      <c r="H8972" s="120"/>
      <c r="I8972" s="122"/>
      <c r="J8972" s="306"/>
      <c r="K8972" s="115"/>
      <c r="AM8972" s="340"/>
    </row>
    <row r="8973" spans="7:39" customFormat="1" ht="18.75">
      <c r="G8973" s="121"/>
      <c r="H8973" s="120"/>
      <c r="I8973" s="122"/>
      <c r="J8973" s="306"/>
      <c r="K8973" s="115"/>
      <c r="AM8973" s="340"/>
    </row>
    <row r="8974" spans="7:39" customFormat="1" ht="18.75">
      <c r="G8974" s="121"/>
      <c r="H8974" s="120"/>
      <c r="I8974" s="122"/>
      <c r="J8974" s="306"/>
      <c r="K8974" s="115"/>
      <c r="AM8974" s="340"/>
    </row>
    <row r="8975" spans="7:39" customFormat="1" ht="18.75">
      <c r="G8975" s="121"/>
      <c r="H8975" s="120"/>
      <c r="I8975" s="122"/>
      <c r="J8975" s="306"/>
      <c r="K8975" s="115"/>
      <c r="AM8975" s="340"/>
    </row>
    <row r="8976" spans="7:39" customFormat="1" ht="18.75">
      <c r="G8976" s="121"/>
      <c r="H8976" s="120"/>
      <c r="I8976" s="122"/>
      <c r="J8976" s="306"/>
      <c r="K8976" s="115"/>
      <c r="AM8976" s="340"/>
    </row>
    <row r="8977" spans="7:39" customFormat="1" ht="18.75">
      <c r="G8977" s="121"/>
      <c r="H8977" s="120"/>
      <c r="I8977" s="122"/>
      <c r="J8977" s="306"/>
      <c r="K8977" s="115"/>
      <c r="AM8977" s="340"/>
    </row>
    <row r="8978" spans="7:39" customFormat="1" ht="18.75">
      <c r="G8978" s="121"/>
      <c r="H8978" s="120"/>
      <c r="I8978" s="122"/>
      <c r="J8978" s="306"/>
      <c r="K8978" s="115"/>
      <c r="AM8978" s="340"/>
    </row>
    <row r="8979" spans="7:39" customFormat="1" ht="18.75">
      <c r="G8979" s="121"/>
      <c r="H8979" s="120"/>
      <c r="I8979" s="122"/>
      <c r="J8979" s="306"/>
      <c r="K8979" s="115"/>
      <c r="AM8979" s="340"/>
    </row>
    <row r="8980" spans="7:39" customFormat="1" ht="18.75">
      <c r="G8980" s="121"/>
      <c r="H8980" s="120"/>
      <c r="I8980" s="122"/>
      <c r="J8980" s="306"/>
      <c r="K8980" s="115"/>
      <c r="AM8980" s="340"/>
    </row>
    <row r="8981" spans="7:39" customFormat="1" ht="18.75">
      <c r="G8981" s="121"/>
      <c r="H8981" s="120"/>
      <c r="I8981" s="122"/>
      <c r="J8981" s="306"/>
      <c r="K8981" s="115"/>
      <c r="AM8981" s="340"/>
    </row>
    <row r="8982" spans="7:39" customFormat="1" ht="18.75">
      <c r="G8982" s="121"/>
      <c r="H8982" s="120"/>
      <c r="I8982" s="122"/>
      <c r="J8982" s="306"/>
      <c r="K8982" s="115"/>
      <c r="AM8982" s="340"/>
    </row>
    <row r="8983" spans="7:39" customFormat="1" ht="18.75">
      <c r="G8983" s="121"/>
      <c r="H8983" s="120"/>
      <c r="I8983" s="122"/>
      <c r="J8983" s="306"/>
      <c r="K8983" s="115"/>
      <c r="AM8983" s="340"/>
    </row>
    <row r="8984" spans="7:39" customFormat="1" ht="18.75">
      <c r="G8984" s="121"/>
      <c r="H8984" s="120"/>
      <c r="I8984" s="122"/>
      <c r="J8984" s="306"/>
      <c r="K8984" s="115"/>
      <c r="AM8984" s="340"/>
    </row>
    <row r="8985" spans="7:39" customFormat="1" ht="18.75">
      <c r="G8985" s="121"/>
      <c r="H8985" s="120"/>
      <c r="I8985" s="122"/>
      <c r="J8985" s="306"/>
      <c r="K8985" s="115"/>
      <c r="AM8985" s="340"/>
    </row>
    <row r="8986" spans="7:39" customFormat="1" ht="18.75">
      <c r="G8986" s="121"/>
      <c r="H8986" s="120"/>
      <c r="I8986" s="122"/>
      <c r="J8986" s="306"/>
      <c r="K8986" s="115"/>
      <c r="AM8986" s="340"/>
    </row>
    <row r="8987" spans="7:39" customFormat="1" ht="18.75">
      <c r="G8987" s="121"/>
      <c r="H8987" s="120"/>
      <c r="I8987" s="122"/>
      <c r="J8987" s="306"/>
      <c r="K8987" s="115"/>
      <c r="AM8987" s="340"/>
    </row>
    <row r="8988" spans="7:39" customFormat="1" ht="18.75">
      <c r="G8988" s="121"/>
      <c r="H8988" s="120"/>
      <c r="I8988" s="122"/>
      <c r="J8988" s="306"/>
      <c r="K8988" s="115"/>
      <c r="AM8988" s="340"/>
    </row>
    <row r="8989" spans="7:39" customFormat="1" ht="18.75">
      <c r="G8989" s="121"/>
      <c r="H8989" s="120"/>
      <c r="I8989" s="122"/>
      <c r="J8989" s="306"/>
      <c r="K8989" s="115"/>
      <c r="AM8989" s="340"/>
    </row>
    <row r="8990" spans="7:39" customFormat="1" ht="18.75">
      <c r="G8990" s="121"/>
      <c r="H8990" s="120"/>
      <c r="I8990" s="122"/>
      <c r="J8990" s="306"/>
      <c r="K8990" s="115"/>
      <c r="AM8990" s="340"/>
    </row>
    <row r="8991" spans="7:39" customFormat="1" ht="18.75">
      <c r="G8991" s="121"/>
      <c r="H8991" s="120"/>
      <c r="I8991" s="122"/>
      <c r="J8991" s="306"/>
      <c r="K8991" s="115"/>
      <c r="AM8991" s="340"/>
    </row>
    <row r="8992" spans="7:39" customFormat="1" ht="18.75">
      <c r="G8992" s="121"/>
      <c r="H8992" s="120"/>
      <c r="I8992" s="122"/>
      <c r="J8992" s="306"/>
      <c r="K8992" s="115"/>
      <c r="AM8992" s="340"/>
    </row>
    <row r="8993" spans="7:39" customFormat="1" ht="18.75">
      <c r="G8993" s="121"/>
      <c r="H8993" s="120"/>
      <c r="I8993" s="122"/>
      <c r="J8993" s="306"/>
      <c r="K8993" s="115"/>
      <c r="AM8993" s="340"/>
    </row>
    <row r="8994" spans="7:39" customFormat="1" ht="18.75">
      <c r="G8994" s="121"/>
      <c r="H8994" s="120"/>
      <c r="I8994" s="122"/>
      <c r="J8994" s="306"/>
      <c r="K8994" s="115"/>
      <c r="AM8994" s="340"/>
    </row>
    <row r="8995" spans="7:39" customFormat="1" ht="18.75">
      <c r="G8995" s="121"/>
      <c r="H8995" s="120"/>
      <c r="I8995" s="122"/>
      <c r="J8995" s="306"/>
      <c r="K8995" s="115"/>
      <c r="AM8995" s="340"/>
    </row>
    <row r="8996" spans="7:39" customFormat="1" ht="18.75">
      <c r="G8996" s="121"/>
      <c r="H8996" s="120"/>
      <c r="I8996" s="122"/>
      <c r="J8996" s="306"/>
      <c r="K8996" s="115"/>
      <c r="AM8996" s="340"/>
    </row>
    <row r="8997" spans="7:39" customFormat="1" ht="18.75">
      <c r="G8997" s="121"/>
      <c r="H8997" s="120"/>
      <c r="I8997" s="122"/>
      <c r="J8997" s="306"/>
      <c r="K8997" s="115"/>
      <c r="AM8997" s="340"/>
    </row>
    <row r="8998" spans="7:39" customFormat="1" ht="18.75">
      <c r="G8998" s="121"/>
      <c r="H8998" s="120"/>
      <c r="I8998" s="122"/>
      <c r="J8998" s="306"/>
      <c r="K8998" s="115"/>
      <c r="AM8998" s="340"/>
    </row>
    <row r="8999" spans="7:39" customFormat="1" ht="18.75">
      <c r="G8999" s="121"/>
      <c r="H8999" s="120"/>
      <c r="I8999" s="122"/>
      <c r="J8999" s="306"/>
      <c r="K8999" s="115"/>
      <c r="AM8999" s="340"/>
    </row>
    <row r="9000" spans="7:39" customFormat="1" ht="18.75">
      <c r="G9000" s="121"/>
      <c r="H9000" s="120"/>
      <c r="I9000" s="122"/>
      <c r="J9000" s="306"/>
      <c r="K9000" s="115"/>
      <c r="AM9000" s="340"/>
    </row>
    <row r="9001" spans="7:39" customFormat="1" ht="18.75">
      <c r="G9001" s="121"/>
      <c r="H9001" s="120"/>
      <c r="I9001" s="122"/>
      <c r="J9001" s="306"/>
      <c r="K9001" s="115"/>
      <c r="AM9001" s="340"/>
    </row>
    <row r="9002" spans="7:39" customFormat="1" ht="18.75">
      <c r="G9002" s="121"/>
      <c r="H9002" s="120"/>
      <c r="I9002" s="122"/>
      <c r="J9002" s="306"/>
      <c r="K9002" s="115"/>
      <c r="AM9002" s="340"/>
    </row>
    <row r="9003" spans="7:39" customFormat="1" ht="18.75">
      <c r="G9003" s="121"/>
      <c r="H9003" s="120"/>
      <c r="I9003" s="122"/>
      <c r="J9003" s="306"/>
      <c r="K9003" s="115"/>
      <c r="AM9003" s="340"/>
    </row>
    <row r="9004" spans="7:39" customFormat="1" ht="18.75">
      <c r="G9004" s="121"/>
      <c r="H9004" s="120"/>
      <c r="I9004" s="122"/>
      <c r="J9004" s="306"/>
      <c r="K9004" s="115"/>
      <c r="AM9004" s="340"/>
    </row>
    <row r="9005" spans="7:39" customFormat="1" ht="18.75">
      <c r="G9005" s="121"/>
      <c r="H9005" s="120"/>
      <c r="I9005" s="122"/>
      <c r="J9005" s="306"/>
      <c r="K9005" s="115"/>
      <c r="AM9005" s="340"/>
    </row>
    <row r="9006" spans="7:39" customFormat="1" ht="18.75">
      <c r="G9006" s="121"/>
      <c r="H9006" s="120"/>
      <c r="I9006" s="122"/>
      <c r="J9006" s="306"/>
      <c r="K9006" s="115"/>
      <c r="AM9006" s="340"/>
    </row>
    <row r="9007" spans="7:39" customFormat="1" ht="18.75">
      <c r="G9007" s="121"/>
      <c r="H9007" s="120"/>
      <c r="I9007" s="122"/>
      <c r="J9007" s="306"/>
      <c r="K9007" s="115"/>
      <c r="AM9007" s="340"/>
    </row>
    <row r="9008" spans="7:39" customFormat="1" ht="18.75">
      <c r="G9008" s="121"/>
      <c r="H9008" s="120"/>
      <c r="I9008" s="122"/>
      <c r="J9008" s="306"/>
      <c r="K9008" s="115"/>
      <c r="AM9008" s="340"/>
    </row>
    <row r="9009" spans="7:39" customFormat="1" ht="18.75">
      <c r="G9009" s="121"/>
      <c r="H9009" s="120"/>
      <c r="I9009" s="122"/>
      <c r="J9009" s="306"/>
      <c r="K9009" s="115"/>
      <c r="AM9009" s="340"/>
    </row>
    <row r="9010" spans="7:39" customFormat="1" ht="18.75">
      <c r="G9010" s="121"/>
      <c r="H9010" s="120"/>
      <c r="I9010" s="122"/>
      <c r="J9010" s="306"/>
      <c r="K9010" s="115"/>
      <c r="AM9010" s="340"/>
    </row>
    <row r="9011" spans="7:39" customFormat="1" ht="18.75">
      <c r="G9011" s="121"/>
      <c r="H9011" s="120"/>
      <c r="I9011" s="122"/>
      <c r="J9011" s="306"/>
      <c r="K9011" s="115"/>
      <c r="AM9011" s="340"/>
    </row>
    <row r="9012" spans="7:39" customFormat="1" ht="18.75">
      <c r="G9012" s="121"/>
      <c r="H9012" s="120"/>
      <c r="I9012" s="122"/>
      <c r="J9012" s="306"/>
      <c r="K9012" s="115"/>
      <c r="AM9012" s="340"/>
    </row>
    <row r="9013" spans="7:39" customFormat="1" ht="18.75">
      <c r="G9013" s="121"/>
      <c r="H9013" s="120"/>
      <c r="I9013" s="122"/>
      <c r="J9013" s="306"/>
      <c r="K9013" s="115"/>
      <c r="AM9013" s="340"/>
    </row>
    <row r="9014" spans="7:39" customFormat="1" ht="18.75">
      <c r="G9014" s="121"/>
      <c r="H9014" s="120"/>
      <c r="I9014" s="122"/>
      <c r="J9014" s="306"/>
      <c r="K9014" s="115"/>
      <c r="AM9014" s="340"/>
    </row>
    <row r="9015" spans="7:39" customFormat="1" ht="18.75">
      <c r="G9015" s="121"/>
      <c r="H9015" s="120"/>
      <c r="I9015" s="122"/>
      <c r="J9015" s="306"/>
      <c r="K9015" s="115"/>
      <c r="AM9015" s="340"/>
    </row>
    <row r="9016" spans="7:39" customFormat="1" ht="18.75">
      <c r="G9016" s="121"/>
      <c r="H9016" s="120"/>
      <c r="I9016" s="122"/>
      <c r="J9016" s="306"/>
      <c r="K9016" s="115"/>
      <c r="AM9016" s="340"/>
    </row>
    <row r="9017" spans="7:39" customFormat="1" ht="18.75">
      <c r="G9017" s="121"/>
      <c r="H9017" s="120"/>
      <c r="I9017" s="122"/>
      <c r="J9017" s="306"/>
      <c r="K9017" s="115"/>
      <c r="AM9017" s="340"/>
    </row>
    <row r="9018" spans="7:39" customFormat="1" ht="18.75">
      <c r="G9018" s="121"/>
      <c r="H9018" s="120"/>
      <c r="I9018" s="122"/>
      <c r="J9018" s="306"/>
      <c r="K9018" s="115"/>
      <c r="AM9018" s="340"/>
    </row>
    <row r="9019" spans="7:39" customFormat="1" ht="18.75">
      <c r="G9019" s="121"/>
      <c r="H9019" s="120"/>
      <c r="I9019" s="122"/>
      <c r="J9019" s="306"/>
      <c r="K9019" s="115"/>
      <c r="AM9019" s="340"/>
    </row>
    <row r="9020" spans="7:39" customFormat="1" ht="18.75">
      <c r="G9020" s="121"/>
      <c r="H9020" s="120"/>
      <c r="I9020" s="122"/>
      <c r="J9020" s="306"/>
      <c r="K9020" s="115"/>
      <c r="AM9020" s="340"/>
    </row>
    <row r="9021" spans="7:39" customFormat="1" ht="18.75">
      <c r="G9021" s="121"/>
      <c r="H9021" s="120"/>
      <c r="I9021" s="122"/>
      <c r="J9021" s="306"/>
      <c r="K9021" s="115"/>
      <c r="AM9021" s="340"/>
    </row>
    <row r="9022" spans="7:39" customFormat="1" ht="18.75">
      <c r="G9022" s="121"/>
      <c r="H9022" s="120"/>
      <c r="I9022" s="122"/>
      <c r="J9022" s="306"/>
      <c r="K9022" s="115"/>
      <c r="AM9022" s="340"/>
    </row>
    <row r="9023" spans="7:39" customFormat="1" ht="18.75">
      <c r="G9023" s="121"/>
      <c r="H9023" s="120"/>
      <c r="I9023" s="122"/>
      <c r="J9023" s="306"/>
      <c r="K9023" s="115"/>
      <c r="AM9023" s="340"/>
    </row>
    <row r="9024" spans="7:39" customFormat="1" ht="18.75">
      <c r="G9024" s="121"/>
      <c r="H9024" s="120"/>
      <c r="I9024" s="122"/>
      <c r="J9024" s="306"/>
      <c r="K9024" s="115"/>
      <c r="AM9024" s="340"/>
    </row>
    <row r="9025" spans="7:39" customFormat="1" ht="18.75">
      <c r="G9025" s="121"/>
      <c r="H9025" s="120"/>
      <c r="I9025" s="122"/>
      <c r="J9025" s="306"/>
      <c r="K9025" s="115"/>
      <c r="AM9025" s="340"/>
    </row>
    <row r="9026" spans="7:39" customFormat="1" ht="18.75">
      <c r="G9026" s="121"/>
      <c r="H9026" s="120"/>
      <c r="I9026" s="122"/>
      <c r="J9026" s="306"/>
      <c r="K9026" s="115"/>
      <c r="AM9026" s="340"/>
    </row>
    <row r="9027" spans="7:39" customFormat="1" ht="18.75">
      <c r="G9027" s="121"/>
      <c r="H9027" s="120"/>
      <c r="I9027" s="122"/>
      <c r="J9027" s="306"/>
      <c r="K9027" s="115"/>
      <c r="AM9027" s="340"/>
    </row>
    <row r="9028" spans="7:39" customFormat="1" ht="18.75">
      <c r="G9028" s="121"/>
      <c r="H9028" s="120"/>
      <c r="I9028" s="122"/>
      <c r="J9028" s="306"/>
      <c r="K9028" s="115"/>
      <c r="AM9028" s="340"/>
    </row>
    <row r="9029" spans="7:39" customFormat="1" ht="18.75">
      <c r="G9029" s="121"/>
      <c r="H9029" s="120"/>
      <c r="I9029" s="122"/>
      <c r="J9029" s="306"/>
      <c r="K9029" s="115"/>
      <c r="AM9029" s="340"/>
    </row>
    <row r="9030" spans="7:39" customFormat="1" ht="18.75">
      <c r="G9030" s="121"/>
      <c r="H9030" s="120"/>
      <c r="I9030" s="122"/>
      <c r="J9030" s="306"/>
      <c r="K9030" s="115"/>
      <c r="AM9030" s="340"/>
    </row>
    <row r="9031" spans="7:39" customFormat="1" ht="18.75">
      <c r="G9031" s="121"/>
      <c r="H9031" s="120"/>
      <c r="I9031" s="122"/>
      <c r="J9031" s="306"/>
      <c r="K9031" s="115"/>
      <c r="AM9031" s="340"/>
    </row>
    <row r="9032" spans="7:39" customFormat="1" ht="18.75">
      <c r="G9032" s="121"/>
      <c r="H9032" s="120"/>
      <c r="I9032" s="122"/>
      <c r="J9032" s="306"/>
      <c r="K9032" s="115"/>
      <c r="AM9032" s="340"/>
    </row>
    <row r="9033" spans="7:39" customFormat="1" ht="18.75">
      <c r="G9033" s="121"/>
      <c r="H9033" s="120"/>
      <c r="I9033" s="122"/>
      <c r="J9033" s="306"/>
      <c r="K9033" s="115"/>
      <c r="AM9033" s="340"/>
    </row>
    <row r="9034" spans="7:39" customFormat="1" ht="18.75">
      <c r="G9034" s="121"/>
      <c r="H9034" s="120"/>
      <c r="I9034" s="122"/>
      <c r="J9034" s="306"/>
      <c r="K9034" s="115"/>
      <c r="AM9034" s="340"/>
    </row>
    <row r="9035" spans="7:39" customFormat="1" ht="18.75">
      <c r="G9035" s="121"/>
      <c r="H9035" s="120"/>
      <c r="I9035" s="122"/>
      <c r="J9035" s="306"/>
      <c r="K9035" s="115"/>
      <c r="AM9035" s="340"/>
    </row>
    <row r="9036" spans="7:39" customFormat="1" ht="18.75">
      <c r="G9036" s="121"/>
      <c r="H9036" s="120"/>
      <c r="I9036" s="122"/>
      <c r="J9036" s="306"/>
      <c r="K9036" s="115"/>
      <c r="AM9036" s="340"/>
    </row>
    <row r="9037" spans="7:39" customFormat="1" ht="18.75">
      <c r="G9037" s="121"/>
      <c r="H9037" s="120"/>
      <c r="I9037" s="122"/>
      <c r="J9037" s="306"/>
      <c r="K9037" s="115"/>
      <c r="AM9037" s="340"/>
    </row>
    <row r="9038" spans="7:39" customFormat="1" ht="18.75">
      <c r="G9038" s="121"/>
      <c r="H9038" s="120"/>
      <c r="I9038" s="122"/>
      <c r="J9038" s="306"/>
      <c r="K9038" s="115"/>
      <c r="AM9038" s="340"/>
    </row>
    <row r="9039" spans="7:39" customFormat="1" ht="18.75">
      <c r="G9039" s="121"/>
      <c r="H9039" s="120"/>
      <c r="I9039" s="122"/>
      <c r="J9039" s="306"/>
      <c r="K9039" s="115"/>
      <c r="AM9039" s="340"/>
    </row>
    <row r="9040" spans="7:39" customFormat="1" ht="18.75">
      <c r="G9040" s="121"/>
      <c r="H9040" s="120"/>
      <c r="I9040" s="122"/>
      <c r="J9040" s="306"/>
      <c r="K9040" s="115"/>
      <c r="AM9040" s="340"/>
    </row>
    <row r="9041" spans="7:39" customFormat="1" ht="18.75">
      <c r="G9041" s="121"/>
      <c r="H9041" s="120"/>
      <c r="I9041" s="122"/>
      <c r="J9041" s="306"/>
      <c r="K9041" s="115"/>
      <c r="AM9041" s="340"/>
    </row>
    <row r="9042" spans="7:39" customFormat="1" ht="18.75">
      <c r="G9042" s="121"/>
      <c r="H9042" s="120"/>
      <c r="I9042" s="122"/>
      <c r="J9042" s="306"/>
      <c r="K9042" s="115"/>
      <c r="AM9042" s="340"/>
    </row>
    <row r="9043" spans="7:39" customFormat="1" ht="18.75">
      <c r="G9043" s="121"/>
      <c r="H9043" s="120"/>
      <c r="I9043" s="122"/>
      <c r="J9043" s="306"/>
      <c r="K9043" s="115"/>
      <c r="AM9043" s="340"/>
    </row>
    <row r="9044" spans="7:39" customFormat="1" ht="18.75">
      <c r="G9044" s="121"/>
      <c r="H9044" s="120"/>
      <c r="I9044" s="122"/>
      <c r="J9044" s="306"/>
      <c r="K9044" s="115"/>
      <c r="AM9044" s="340"/>
    </row>
    <row r="9045" spans="7:39" customFormat="1" ht="18.75">
      <c r="G9045" s="121"/>
      <c r="H9045" s="120"/>
      <c r="I9045" s="122"/>
      <c r="J9045" s="306"/>
      <c r="K9045" s="115"/>
      <c r="AM9045" s="340"/>
    </row>
    <row r="9046" spans="7:39" customFormat="1" ht="18.75">
      <c r="G9046" s="121"/>
      <c r="H9046" s="120"/>
      <c r="I9046" s="122"/>
      <c r="J9046" s="306"/>
      <c r="K9046" s="115"/>
      <c r="AM9046" s="340"/>
    </row>
    <row r="9047" spans="7:39" customFormat="1" ht="18.75">
      <c r="G9047" s="121"/>
      <c r="H9047" s="120"/>
      <c r="I9047" s="122"/>
      <c r="J9047" s="306"/>
      <c r="K9047" s="115"/>
      <c r="AM9047" s="340"/>
    </row>
    <row r="9048" spans="7:39" customFormat="1" ht="18.75">
      <c r="G9048" s="121"/>
      <c r="H9048" s="120"/>
      <c r="I9048" s="122"/>
      <c r="J9048" s="306"/>
      <c r="K9048" s="115"/>
      <c r="AM9048" s="340"/>
    </row>
    <row r="9049" spans="7:39" customFormat="1" ht="18.75">
      <c r="G9049" s="121"/>
      <c r="H9049" s="120"/>
      <c r="I9049" s="122"/>
      <c r="J9049" s="306"/>
      <c r="K9049" s="115"/>
      <c r="AM9049" s="340"/>
    </row>
    <row r="9050" spans="7:39" customFormat="1" ht="18.75">
      <c r="G9050" s="121"/>
      <c r="H9050" s="120"/>
      <c r="I9050" s="122"/>
      <c r="J9050" s="306"/>
      <c r="K9050" s="115"/>
      <c r="AM9050" s="340"/>
    </row>
    <row r="9051" spans="7:39" customFormat="1" ht="18.75">
      <c r="G9051" s="121"/>
      <c r="H9051" s="120"/>
      <c r="I9051" s="122"/>
      <c r="J9051" s="306"/>
      <c r="K9051" s="115"/>
      <c r="AM9051" s="340"/>
    </row>
    <row r="9052" spans="7:39" customFormat="1" ht="18.75">
      <c r="G9052" s="121"/>
      <c r="H9052" s="120"/>
      <c r="I9052" s="122"/>
      <c r="J9052" s="306"/>
      <c r="K9052" s="115"/>
      <c r="AM9052" s="340"/>
    </row>
    <row r="9053" spans="7:39" customFormat="1" ht="18.75">
      <c r="G9053" s="121"/>
      <c r="H9053" s="120"/>
      <c r="I9053" s="122"/>
      <c r="J9053" s="306"/>
      <c r="K9053" s="115"/>
      <c r="AM9053" s="340"/>
    </row>
    <row r="9054" spans="7:39" customFormat="1" ht="18.75">
      <c r="G9054" s="121"/>
      <c r="H9054" s="120"/>
      <c r="I9054" s="122"/>
      <c r="J9054" s="306"/>
      <c r="K9054" s="115"/>
      <c r="AM9054" s="340"/>
    </row>
    <row r="9055" spans="7:39" customFormat="1" ht="18.75">
      <c r="G9055" s="121"/>
      <c r="H9055" s="120"/>
      <c r="I9055" s="122"/>
      <c r="J9055" s="306"/>
      <c r="K9055" s="115"/>
      <c r="AM9055" s="340"/>
    </row>
    <row r="9056" spans="7:39" customFormat="1" ht="18.75">
      <c r="G9056" s="121"/>
      <c r="H9056" s="120"/>
      <c r="I9056" s="122"/>
      <c r="J9056" s="306"/>
      <c r="K9056" s="115"/>
      <c r="AM9056" s="340"/>
    </row>
    <row r="9057" spans="7:39" customFormat="1" ht="18.75">
      <c r="G9057" s="121"/>
      <c r="H9057" s="120"/>
      <c r="I9057" s="122"/>
      <c r="J9057" s="306"/>
      <c r="K9057" s="115"/>
      <c r="AM9057" s="340"/>
    </row>
    <row r="9058" spans="7:39" customFormat="1" ht="18.75">
      <c r="G9058" s="121"/>
      <c r="H9058" s="120"/>
      <c r="I9058" s="122"/>
      <c r="J9058" s="306"/>
      <c r="K9058" s="115"/>
      <c r="AM9058" s="340"/>
    </row>
    <row r="9059" spans="7:39" customFormat="1" ht="18.75">
      <c r="G9059" s="121"/>
      <c r="H9059" s="120"/>
      <c r="I9059" s="122"/>
      <c r="J9059" s="306"/>
      <c r="K9059" s="115"/>
      <c r="AM9059" s="340"/>
    </row>
    <row r="9060" spans="7:39" customFormat="1" ht="18.75">
      <c r="G9060" s="121"/>
      <c r="H9060" s="120"/>
      <c r="I9060" s="122"/>
      <c r="J9060" s="306"/>
      <c r="K9060" s="115"/>
      <c r="AM9060" s="340"/>
    </row>
    <row r="9061" spans="7:39" customFormat="1" ht="18.75">
      <c r="G9061" s="121"/>
      <c r="H9061" s="120"/>
      <c r="I9061" s="122"/>
      <c r="J9061" s="306"/>
      <c r="K9061" s="115"/>
      <c r="AM9061" s="340"/>
    </row>
    <row r="9062" spans="7:39" customFormat="1" ht="18.75">
      <c r="G9062" s="121"/>
      <c r="H9062" s="120"/>
      <c r="I9062" s="122"/>
      <c r="J9062" s="306"/>
      <c r="K9062" s="115"/>
      <c r="AM9062" s="340"/>
    </row>
    <row r="9063" spans="7:39" customFormat="1" ht="18.75">
      <c r="G9063" s="121"/>
      <c r="H9063" s="120"/>
      <c r="I9063" s="122"/>
      <c r="J9063" s="306"/>
      <c r="K9063" s="115"/>
      <c r="AM9063" s="340"/>
    </row>
    <row r="9064" spans="7:39" customFormat="1" ht="18.75">
      <c r="G9064" s="121"/>
      <c r="H9064" s="120"/>
      <c r="I9064" s="122"/>
      <c r="J9064" s="306"/>
      <c r="K9064" s="115"/>
      <c r="AM9064" s="340"/>
    </row>
    <row r="9065" spans="7:39" customFormat="1" ht="18.75">
      <c r="G9065" s="121"/>
      <c r="H9065" s="120"/>
      <c r="I9065" s="122"/>
      <c r="J9065" s="306"/>
      <c r="K9065" s="115"/>
      <c r="AM9065" s="340"/>
    </row>
    <row r="9066" spans="7:39" customFormat="1" ht="18.75">
      <c r="G9066" s="121"/>
      <c r="H9066" s="120"/>
      <c r="I9066" s="122"/>
      <c r="J9066" s="306"/>
      <c r="K9066" s="115"/>
      <c r="AM9066" s="340"/>
    </row>
    <row r="9067" spans="7:39" customFormat="1" ht="18.75">
      <c r="G9067" s="121"/>
      <c r="H9067" s="120"/>
      <c r="I9067" s="122"/>
      <c r="J9067" s="306"/>
      <c r="K9067" s="115"/>
      <c r="AM9067" s="340"/>
    </row>
    <row r="9068" spans="7:39" customFormat="1" ht="18.75">
      <c r="G9068" s="121"/>
      <c r="H9068" s="120"/>
      <c r="I9068" s="122"/>
      <c r="J9068" s="306"/>
      <c r="K9068" s="115"/>
      <c r="AM9068" s="340"/>
    </row>
    <row r="9069" spans="7:39" customFormat="1" ht="18.75">
      <c r="G9069" s="121"/>
      <c r="H9069" s="120"/>
      <c r="I9069" s="122"/>
      <c r="J9069" s="306"/>
      <c r="K9069" s="115"/>
      <c r="AM9069" s="340"/>
    </row>
    <row r="9070" spans="7:39" customFormat="1" ht="18.75">
      <c r="G9070" s="121"/>
      <c r="H9070" s="120"/>
      <c r="I9070" s="122"/>
      <c r="J9070" s="306"/>
      <c r="K9070" s="115"/>
      <c r="AM9070" s="340"/>
    </row>
    <row r="9071" spans="7:39" customFormat="1" ht="18.75">
      <c r="G9071" s="121"/>
      <c r="H9071" s="120"/>
      <c r="I9071" s="122"/>
      <c r="J9071" s="306"/>
      <c r="K9071" s="115"/>
      <c r="AM9071" s="340"/>
    </row>
    <row r="9072" spans="7:39" customFormat="1" ht="18.75">
      <c r="G9072" s="121"/>
      <c r="H9072" s="120"/>
      <c r="I9072" s="122"/>
      <c r="J9072" s="306"/>
      <c r="K9072" s="115"/>
      <c r="AM9072" s="340"/>
    </row>
    <row r="9073" spans="7:39" customFormat="1" ht="18.75">
      <c r="G9073" s="121"/>
      <c r="H9073" s="120"/>
      <c r="I9073" s="122"/>
      <c r="J9073" s="306"/>
      <c r="K9073" s="115"/>
      <c r="AM9073" s="340"/>
    </row>
    <row r="9074" spans="7:39" customFormat="1" ht="18.75">
      <c r="G9074" s="121"/>
      <c r="H9074" s="120"/>
      <c r="I9074" s="122"/>
      <c r="J9074" s="306"/>
      <c r="K9074" s="115"/>
      <c r="AM9074" s="340"/>
    </row>
    <row r="9075" spans="7:39" customFormat="1" ht="18.75">
      <c r="G9075" s="121"/>
      <c r="H9075" s="120"/>
      <c r="I9075" s="122"/>
      <c r="J9075" s="306"/>
      <c r="K9075" s="115"/>
      <c r="AM9075" s="340"/>
    </row>
    <row r="9076" spans="7:39" customFormat="1" ht="18.75">
      <c r="G9076" s="121"/>
      <c r="H9076" s="120"/>
      <c r="I9076" s="122"/>
      <c r="J9076" s="306"/>
      <c r="K9076" s="115"/>
      <c r="AM9076" s="340"/>
    </row>
    <row r="9077" spans="7:39" customFormat="1" ht="18.75">
      <c r="G9077" s="121"/>
      <c r="H9077" s="120"/>
      <c r="I9077" s="122"/>
      <c r="J9077" s="306"/>
      <c r="K9077" s="115"/>
      <c r="AM9077" s="340"/>
    </row>
    <row r="9078" spans="7:39" customFormat="1" ht="18.75">
      <c r="G9078" s="121"/>
      <c r="H9078" s="120"/>
      <c r="I9078" s="122"/>
      <c r="J9078" s="306"/>
      <c r="K9078" s="115"/>
      <c r="AM9078" s="340"/>
    </row>
    <row r="9079" spans="7:39" customFormat="1" ht="18.75">
      <c r="G9079" s="121"/>
      <c r="H9079" s="120"/>
      <c r="I9079" s="122"/>
      <c r="J9079" s="306"/>
      <c r="K9079" s="115"/>
      <c r="AM9079" s="340"/>
    </row>
    <row r="9080" spans="7:39" customFormat="1" ht="18.75">
      <c r="G9080" s="121"/>
      <c r="H9080" s="120"/>
      <c r="I9080" s="122"/>
      <c r="J9080" s="306"/>
      <c r="K9080" s="115"/>
      <c r="AM9080" s="340"/>
    </row>
    <row r="9081" spans="7:39" customFormat="1" ht="18.75">
      <c r="G9081" s="121"/>
      <c r="H9081" s="120"/>
      <c r="I9081" s="122"/>
      <c r="J9081" s="306"/>
      <c r="K9081" s="115"/>
      <c r="AM9081" s="340"/>
    </row>
    <row r="9082" spans="7:39" customFormat="1" ht="18.75">
      <c r="G9082" s="121"/>
      <c r="H9082" s="120"/>
      <c r="I9082" s="122"/>
      <c r="J9082" s="306"/>
      <c r="K9082" s="115"/>
      <c r="AM9082" s="340"/>
    </row>
    <row r="9083" spans="7:39" customFormat="1" ht="18.75">
      <c r="G9083" s="121"/>
      <c r="H9083" s="120"/>
      <c r="I9083" s="122"/>
      <c r="J9083" s="306"/>
      <c r="K9083" s="115"/>
      <c r="AM9083" s="340"/>
    </row>
    <row r="9084" spans="7:39" customFormat="1" ht="18.75">
      <c r="G9084" s="121"/>
      <c r="H9084" s="120"/>
      <c r="I9084" s="122"/>
      <c r="J9084" s="306"/>
      <c r="K9084" s="115"/>
      <c r="AM9084" s="340"/>
    </row>
    <row r="9085" spans="7:39" customFormat="1" ht="18.75">
      <c r="G9085" s="121"/>
      <c r="H9085" s="120"/>
      <c r="I9085" s="122"/>
      <c r="J9085" s="306"/>
      <c r="K9085" s="115"/>
      <c r="AM9085" s="340"/>
    </row>
    <row r="9086" spans="7:39" customFormat="1" ht="18.75">
      <c r="G9086" s="121"/>
      <c r="H9086" s="120"/>
      <c r="I9086" s="122"/>
      <c r="J9086" s="306"/>
      <c r="K9086" s="115"/>
      <c r="AM9086" s="340"/>
    </row>
    <row r="9087" spans="7:39" customFormat="1" ht="18.75">
      <c r="G9087" s="121"/>
      <c r="H9087" s="120"/>
      <c r="I9087" s="122"/>
      <c r="J9087" s="306"/>
      <c r="K9087" s="115"/>
      <c r="AM9087" s="340"/>
    </row>
    <row r="9088" spans="7:39" customFormat="1" ht="18.75">
      <c r="G9088" s="121"/>
      <c r="H9088" s="120"/>
      <c r="I9088" s="122"/>
      <c r="J9088" s="306"/>
      <c r="K9088" s="115"/>
      <c r="AM9088" s="340"/>
    </row>
    <row r="9089" spans="7:39" customFormat="1" ht="18.75">
      <c r="G9089" s="121"/>
      <c r="H9089" s="120"/>
      <c r="I9089" s="122"/>
      <c r="J9089" s="306"/>
      <c r="K9089" s="115"/>
      <c r="AM9089" s="340"/>
    </row>
    <row r="9090" spans="7:39" customFormat="1" ht="18.75">
      <c r="G9090" s="121"/>
      <c r="H9090" s="120"/>
      <c r="I9090" s="122"/>
      <c r="J9090" s="306"/>
      <c r="K9090" s="115"/>
      <c r="AM9090" s="340"/>
    </row>
    <row r="9091" spans="7:39" customFormat="1" ht="18.75">
      <c r="G9091" s="121"/>
      <c r="H9091" s="120"/>
      <c r="I9091" s="122"/>
      <c r="J9091" s="306"/>
      <c r="K9091" s="115"/>
      <c r="AM9091" s="340"/>
    </row>
    <row r="9092" spans="7:39" customFormat="1" ht="18.75">
      <c r="G9092" s="121"/>
      <c r="H9092" s="120"/>
      <c r="I9092" s="122"/>
      <c r="J9092" s="306"/>
      <c r="K9092" s="115"/>
      <c r="AM9092" s="340"/>
    </row>
    <row r="9093" spans="7:39" customFormat="1" ht="18.75">
      <c r="G9093" s="121"/>
      <c r="H9093" s="120"/>
      <c r="I9093" s="122"/>
      <c r="J9093" s="306"/>
      <c r="K9093" s="115"/>
      <c r="AM9093" s="340"/>
    </row>
    <row r="9094" spans="7:39" customFormat="1" ht="18.75">
      <c r="G9094" s="121"/>
      <c r="H9094" s="120"/>
      <c r="I9094" s="122"/>
      <c r="J9094" s="306"/>
      <c r="K9094" s="115"/>
      <c r="AM9094" s="340"/>
    </row>
    <row r="9095" spans="7:39" customFormat="1" ht="18.75">
      <c r="G9095" s="121"/>
      <c r="H9095" s="120"/>
      <c r="I9095" s="122"/>
      <c r="J9095" s="306"/>
      <c r="K9095" s="115"/>
      <c r="AM9095" s="340"/>
    </row>
    <row r="9096" spans="7:39" customFormat="1" ht="18.75">
      <c r="G9096" s="121"/>
      <c r="H9096" s="120"/>
      <c r="I9096" s="122"/>
      <c r="J9096" s="306"/>
      <c r="K9096" s="115"/>
      <c r="AM9096" s="340"/>
    </row>
    <row r="9097" spans="7:39" customFormat="1" ht="18.75">
      <c r="G9097" s="121"/>
      <c r="H9097" s="120"/>
      <c r="I9097" s="122"/>
      <c r="J9097" s="306"/>
      <c r="K9097" s="115"/>
      <c r="AM9097" s="340"/>
    </row>
    <row r="9098" spans="7:39" customFormat="1" ht="18.75">
      <c r="G9098" s="121"/>
      <c r="H9098" s="120"/>
      <c r="I9098" s="122"/>
      <c r="J9098" s="306"/>
      <c r="K9098" s="115"/>
      <c r="AM9098" s="340"/>
    </row>
    <row r="9099" spans="7:39" customFormat="1" ht="18.75">
      <c r="G9099" s="121"/>
      <c r="H9099" s="120"/>
      <c r="I9099" s="122"/>
      <c r="J9099" s="306"/>
      <c r="K9099" s="115"/>
      <c r="AM9099" s="340"/>
    </row>
    <row r="9100" spans="7:39" customFormat="1" ht="18.75">
      <c r="G9100" s="121"/>
      <c r="H9100" s="120"/>
      <c r="I9100" s="122"/>
      <c r="J9100" s="306"/>
      <c r="K9100" s="115"/>
      <c r="AM9100" s="340"/>
    </row>
    <row r="9101" spans="7:39" customFormat="1" ht="18.75">
      <c r="G9101" s="121"/>
      <c r="H9101" s="120"/>
      <c r="I9101" s="122"/>
      <c r="J9101" s="306"/>
      <c r="K9101" s="115"/>
      <c r="AM9101" s="340"/>
    </row>
    <row r="9102" spans="7:39" customFormat="1" ht="18.75">
      <c r="G9102" s="121"/>
      <c r="H9102" s="120"/>
      <c r="I9102" s="122"/>
      <c r="J9102" s="306"/>
      <c r="K9102" s="115"/>
      <c r="AM9102" s="340"/>
    </row>
    <row r="9103" spans="7:39" customFormat="1" ht="18.75">
      <c r="G9103" s="121"/>
      <c r="H9103" s="120"/>
      <c r="I9103" s="122"/>
      <c r="J9103" s="306"/>
      <c r="K9103" s="115"/>
      <c r="AM9103" s="340"/>
    </row>
    <row r="9104" spans="7:39" customFormat="1" ht="18.75">
      <c r="G9104" s="121"/>
      <c r="H9104" s="120"/>
      <c r="I9104" s="122"/>
      <c r="J9104" s="306"/>
      <c r="K9104" s="115"/>
      <c r="AM9104" s="340"/>
    </row>
    <row r="9105" spans="7:39" customFormat="1" ht="18.75">
      <c r="G9105" s="121"/>
      <c r="H9105" s="120"/>
      <c r="I9105" s="122"/>
      <c r="J9105" s="306"/>
      <c r="K9105" s="115"/>
      <c r="AM9105" s="340"/>
    </row>
    <row r="9106" spans="7:39" customFormat="1" ht="18.75">
      <c r="G9106" s="121"/>
      <c r="H9106" s="120"/>
      <c r="I9106" s="122"/>
      <c r="J9106" s="306"/>
      <c r="K9106" s="115"/>
      <c r="AM9106" s="340"/>
    </row>
    <row r="9107" spans="7:39" customFormat="1" ht="18.75">
      <c r="G9107" s="121"/>
      <c r="H9107" s="120"/>
      <c r="I9107" s="122"/>
      <c r="J9107" s="306"/>
      <c r="K9107" s="115"/>
      <c r="AM9107" s="340"/>
    </row>
    <row r="9108" spans="7:39" customFormat="1" ht="18.75">
      <c r="G9108" s="121"/>
      <c r="H9108" s="120"/>
      <c r="I9108" s="122"/>
      <c r="J9108" s="306"/>
      <c r="K9108" s="115"/>
      <c r="AM9108" s="340"/>
    </row>
    <row r="9109" spans="7:39" customFormat="1" ht="18.75">
      <c r="G9109" s="121"/>
      <c r="H9109" s="120"/>
      <c r="I9109" s="122"/>
      <c r="J9109" s="306"/>
      <c r="K9109" s="115"/>
      <c r="AM9109" s="340"/>
    </row>
    <row r="9110" spans="7:39" customFormat="1" ht="18.75">
      <c r="G9110" s="121"/>
      <c r="H9110" s="120"/>
      <c r="I9110" s="122"/>
      <c r="J9110" s="306"/>
      <c r="K9110" s="115"/>
      <c r="AM9110" s="340"/>
    </row>
    <row r="9111" spans="7:39" customFormat="1" ht="18.75">
      <c r="G9111" s="121"/>
      <c r="H9111" s="120"/>
      <c r="I9111" s="122"/>
      <c r="J9111" s="306"/>
      <c r="K9111" s="115"/>
      <c r="AM9111" s="340"/>
    </row>
    <row r="9112" spans="7:39" customFormat="1" ht="18.75">
      <c r="G9112" s="121"/>
      <c r="H9112" s="120"/>
      <c r="I9112" s="122"/>
      <c r="J9112" s="306"/>
      <c r="K9112" s="115"/>
      <c r="AM9112" s="340"/>
    </row>
    <row r="9113" spans="7:39" customFormat="1" ht="18.75">
      <c r="G9113" s="121"/>
      <c r="H9113" s="120"/>
      <c r="I9113" s="122"/>
      <c r="J9113" s="306"/>
      <c r="K9113" s="115"/>
      <c r="AM9113" s="340"/>
    </row>
    <row r="9114" spans="7:39" customFormat="1" ht="18.75">
      <c r="G9114" s="121"/>
      <c r="H9114" s="120"/>
      <c r="I9114" s="122"/>
      <c r="J9114" s="306"/>
      <c r="K9114" s="115"/>
      <c r="AM9114" s="340"/>
    </row>
    <row r="9115" spans="7:39" customFormat="1" ht="18.75">
      <c r="G9115" s="121"/>
      <c r="H9115" s="120"/>
      <c r="I9115" s="122"/>
      <c r="J9115" s="306"/>
      <c r="K9115" s="115"/>
      <c r="AM9115" s="340"/>
    </row>
    <row r="9116" spans="7:39" customFormat="1" ht="18.75">
      <c r="G9116" s="121"/>
      <c r="H9116" s="120"/>
      <c r="I9116" s="122"/>
      <c r="J9116" s="306"/>
      <c r="K9116" s="115"/>
      <c r="AM9116" s="340"/>
    </row>
    <row r="9117" spans="7:39" customFormat="1" ht="18.75">
      <c r="G9117" s="121"/>
      <c r="H9117" s="120"/>
      <c r="I9117" s="122"/>
      <c r="J9117" s="306"/>
      <c r="K9117" s="115"/>
      <c r="AM9117" s="340"/>
    </row>
    <row r="9118" spans="7:39" customFormat="1" ht="18.75">
      <c r="G9118" s="121"/>
      <c r="H9118" s="120"/>
      <c r="I9118" s="122"/>
      <c r="J9118" s="306"/>
      <c r="K9118" s="115"/>
      <c r="AM9118" s="340"/>
    </row>
    <row r="9119" spans="7:39" customFormat="1" ht="18.75">
      <c r="G9119" s="121"/>
      <c r="H9119" s="120"/>
      <c r="I9119" s="122"/>
      <c r="J9119" s="306"/>
      <c r="K9119" s="115"/>
      <c r="AM9119" s="340"/>
    </row>
    <row r="9120" spans="7:39" customFormat="1" ht="18.75">
      <c r="G9120" s="121"/>
      <c r="H9120" s="120"/>
      <c r="I9120" s="122"/>
      <c r="J9120" s="306"/>
      <c r="K9120" s="115"/>
      <c r="AM9120" s="340"/>
    </row>
    <row r="9121" spans="7:39" customFormat="1" ht="18.75">
      <c r="G9121" s="121"/>
      <c r="H9121" s="120"/>
      <c r="I9121" s="122"/>
      <c r="J9121" s="306"/>
      <c r="K9121" s="115"/>
      <c r="AM9121" s="340"/>
    </row>
    <row r="9122" spans="7:39" customFormat="1" ht="18.75">
      <c r="G9122" s="121"/>
      <c r="H9122" s="120"/>
      <c r="I9122" s="122"/>
      <c r="J9122" s="306"/>
      <c r="K9122" s="115"/>
      <c r="AM9122" s="340"/>
    </row>
    <row r="9123" spans="7:39" customFormat="1" ht="18.75">
      <c r="G9123" s="121"/>
      <c r="H9123" s="120"/>
      <c r="I9123" s="122"/>
      <c r="J9123" s="306"/>
      <c r="K9123" s="115"/>
      <c r="AM9123" s="340"/>
    </row>
    <row r="9124" spans="7:39" customFormat="1" ht="18.75">
      <c r="G9124" s="121"/>
      <c r="H9124" s="120"/>
      <c r="I9124" s="122"/>
      <c r="J9124" s="306"/>
      <c r="K9124" s="115"/>
      <c r="AM9124" s="340"/>
    </row>
    <row r="9125" spans="7:39" customFormat="1" ht="18.75">
      <c r="G9125" s="121"/>
      <c r="H9125" s="120"/>
      <c r="I9125" s="122"/>
      <c r="J9125" s="306"/>
      <c r="K9125" s="115"/>
      <c r="AM9125" s="340"/>
    </row>
    <row r="9126" spans="7:39" customFormat="1" ht="18.75">
      <c r="G9126" s="121"/>
      <c r="H9126" s="120"/>
      <c r="I9126" s="122"/>
      <c r="J9126" s="306"/>
      <c r="K9126" s="115"/>
      <c r="AM9126" s="340"/>
    </row>
    <row r="9127" spans="7:39" customFormat="1" ht="18.75">
      <c r="G9127" s="121"/>
      <c r="H9127" s="120"/>
      <c r="I9127" s="122"/>
      <c r="J9127" s="306"/>
      <c r="K9127" s="115"/>
      <c r="AM9127" s="340"/>
    </row>
    <row r="9128" spans="7:39" customFormat="1" ht="18.75">
      <c r="G9128" s="121"/>
      <c r="H9128" s="120"/>
      <c r="I9128" s="122"/>
      <c r="J9128" s="306"/>
      <c r="K9128" s="115"/>
      <c r="AM9128" s="340"/>
    </row>
    <row r="9129" spans="7:39" customFormat="1" ht="18.75">
      <c r="G9129" s="121"/>
      <c r="H9129" s="120"/>
      <c r="I9129" s="122"/>
      <c r="J9129" s="306"/>
      <c r="K9129" s="115"/>
      <c r="AM9129" s="340"/>
    </row>
    <row r="9130" spans="7:39" customFormat="1" ht="18.75">
      <c r="G9130" s="121"/>
      <c r="H9130" s="120"/>
      <c r="I9130" s="122"/>
      <c r="J9130" s="306"/>
      <c r="K9130" s="115"/>
      <c r="AM9130" s="340"/>
    </row>
    <row r="9131" spans="7:39" customFormat="1" ht="18.75">
      <c r="G9131" s="121"/>
      <c r="H9131" s="120"/>
      <c r="I9131" s="122"/>
      <c r="J9131" s="306"/>
      <c r="K9131" s="115"/>
      <c r="AM9131" s="340"/>
    </row>
    <row r="9132" spans="7:39" customFormat="1" ht="18.75">
      <c r="G9132" s="121"/>
      <c r="H9132" s="120"/>
      <c r="I9132" s="122"/>
      <c r="J9132" s="306"/>
      <c r="K9132" s="115"/>
      <c r="AM9132" s="340"/>
    </row>
    <row r="9133" spans="7:39" customFormat="1" ht="18.75">
      <c r="G9133" s="121"/>
      <c r="H9133" s="120"/>
      <c r="I9133" s="122"/>
      <c r="J9133" s="306"/>
      <c r="K9133" s="115"/>
      <c r="AM9133" s="340"/>
    </row>
    <row r="9134" spans="7:39" customFormat="1" ht="18.75">
      <c r="G9134" s="121"/>
      <c r="H9134" s="120"/>
      <c r="I9134" s="122"/>
      <c r="J9134" s="306"/>
      <c r="K9134" s="115"/>
      <c r="AM9134" s="340"/>
    </row>
    <row r="9135" spans="7:39" customFormat="1" ht="18.75">
      <c r="G9135" s="121"/>
      <c r="H9135" s="120"/>
      <c r="I9135" s="122"/>
      <c r="J9135" s="306"/>
      <c r="K9135" s="115"/>
      <c r="AM9135" s="340"/>
    </row>
    <row r="9136" spans="7:39" customFormat="1" ht="18.75">
      <c r="G9136" s="121"/>
      <c r="H9136" s="120"/>
      <c r="I9136" s="122"/>
      <c r="J9136" s="306"/>
      <c r="K9136" s="115"/>
      <c r="AM9136" s="340"/>
    </row>
    <row r="9137" spans="7:39" customFormat="1" ht="18.75">
      <c r="G9137" s="121"/>
      <c r="H9137" s="120"/>
      <c r="I9137" s="122"/>
      <c r="J9137" s="306"/>
      <c r="K9137" s="115"/>
      <c r="AM9137" s="340"/>
    </row>
    <row r="9138" spans="7:39" customFormat="1" ht="18.75">
      <c r="G9138" s="121"/>
      <c r="H9138" s="120"/>
      <c r="I9138" s="122"/>
      <c r="J9138" s="306"/>
      <c r="K9138" s="115"/>
      <c r="AM9138" s="340"/>
    </row>
    <row r="9139" spans="7:39" customFormat="1" ht="18.75">
      <c r="G9139" s="121"/>
      <c r="H9139" s="120"/>
      <c r="I9139" s="122"/>
      <c r="J9139" s="306"/>
      <c r="K9139" s="115"/>
      <c r="AM9139" s="340"/>
    </row>
    <row r="9140" spans="7:39" customFormat="1" ht="18.75">
      <c r="G9140" s="121"/>
      <c r="H9140" s="120"/>
      <c r="I9140" s="122"/>
      <c r="J9140" s="306"/>
      <c r="K9140" s="115"/>
      <c r="AM9140" s="340"/>
    </row>
    <row r="9141" spans="7:39" customFormat="1" ht="18.75">
      <c r="G9141" s="121"/>
      <c r="H9141" s="120"/>
      <c r="I9141" s="122"/>
      <c r="J9141" s="306"/>
      <c r="K9141" s="115"/>
      <c r="AM9141" s="340"/>
    </row>
    <row r="9142" spans="7:39" customFormat="1" ht="18.75">
      <c r="G9142" s="121"/>
      <c r="H9142" s="120"/>
      <c r="I9142" s="122"/>
      <c r="J9142" s="306"/>
      <c r="K9142" s="115"/>
      <c r="AM9142" s="340"/>
    </row>
    <row r="9143" spans="7:39" customFormat="1" ht="18.75">
      <c r="G9143" s="121"/>
      <c r="H9143" s="120"/>
      <c r="I9143" s="122"/>
      <c r="J9143" s="306"/>
      <c r="K9143" s="115"/>
      <c r="AM9143" s="340"/>
    </row>
    <row r="9144" spans="7:39" customFormat="1" ht="18.75">
      <c r="G9144" s="121"/>
      <c r="H9144" s="120"/>
      <c r="I9144" s="122"/>
      <c r="J9144" s="306"/>
      <c r="K9144" s="115"/>
      <c r="AM9144" s="340"/>
    </row>
    <row r="9145" spans="7:39" customFormat="1" ht="18.75">
      <c r="G9145" s="121"/>
      <c r="H9145" s="120"/>
      <c r="I9145" s="122"/>
      <c r="J9145" s="306"/>
      <c r="K9145" s="115"/>
      <c r="AM9145" s="340"/>
    </row>
    <row r="9146" spans="7:39" customFormat="1" ht="18.75">
      <c r="G9146" s="121"/>
      <c r="H9146" s="120"/>
      <c r="I9146" s="122"/>
      <c r="J9146" s="306"/>
      <c r="K9146" s="115"/>
      <c r="AM9146" s="340"/>
    </row>
    <row r="9147" spans="7:39" customFormat="1" ht="18.75">
      <c r="G9147" s="121"/>
      <c r="H9147" s="120"/>
      <c r="I9147" s="122"/>
      <c r="J9147" s="306"/>
      <c r="K9147" s="115"/>
      <c r="AM9147" s="340"/>
    </row>
    <row r="9148" spans="7:39" customFormat="1" ht="18.75">
      <c r="G9148" s="121"/>
      <c r="H9148" s="120"/>
      <c r="I9148" s="122"/>
      <c r="J9148" s="306"/>
      <c r="K9148" s="115"/>
      <c r="AM9148" s="340"/>
    </row>
    <row r="9149" spans="7:39" customFormat="1" ht="18.75">
      <c r="G9149" s="121"/>
      <c r="H9149" s="120"/>
      <c r="I9149" s="122"/>
      <c r="J9149" s="306"/>
      <c r="K9149" s="115"/>
      <c r="AM9149" s="340"/>
    </row>
    <row r="9150" spans="7:39" customFormat="1" ht="18.75">
      <c r="G9150" s="121"/>
      <c r="H9150" s="120"/>
      <c r="I9150" s="122"/>
      <c r="J9150" s="306"/>
      <c r="K9150" s="115"/>
      <c r="AM9150" s="340"/>
    </row>
    <row r="9151" spans="7:39" customFormat="1" ht="18.75">
      <c r="G9151" s="121"/>
      <c r="H9151" s="120"/>
      <c r="I9151" s="122"/>
      <c r="J9151" s="306"/>
      <c r="K9151" s="115"/>
      <c r="AM9151" s="340"/>
    </row>
    <row r="9152" spans="7:39" customFormat="1" ht="18.75">
      <c r="G9152" s="121"/>
      <c r="H9152" s="120"/>
      <c r="I9152" s="122"/>
      <c r="J9152" s="306"/>
      <c r="K9152" s="115"/>
      <c r="AM9152" s="340"/>
    </row>
    <row r="9153" spans="7:39" customFormat="1" ht="18.75">
      <c r="G9153" s="121"/>
      <c r="H9153" s="120"/>
      <c r="I9153" s="122"/>
      <c r="J9153" s="306"/>
      <c r="K9153" s="115"/>
      <c r="AM9153" s="340"/>
    </row>
    <row r="9154" spans="7:39" customFormat="1" ht="18.75">
      <c r="G9154" s="121"/>
      <c r="H9154" s="120"/>
      <c r="I9154" s="122"/>
      <c r="J9154" s="306"/>
      <c r="K9154" s="115"/>
      <c r="AM9154" s="340"/>
    </row>
    <row r="9155" spans="7:39" customFormat="1" ht="18.75">
      <c r="G9155" s="121"/>
      <c r="H9155" s="120"/>
      <c r="I9155" s="122"/>
      <c r="J9155" s="306"/>
      <c r="K9155" s="115"/>
      <c r="AM9155" s="340"/>
    </row>
    <row r="9156" spans="7:39" customFormat="1" ht="18.75">
      <c r="G9156" s="121"/>
      <c r="H9156" s="120"/>
      <c r="I9156" s="122"/>
      <c r="J9156" s="306"/>
      <c r="K9156" s="115"/>
      <c r="AM9156" s="340"/>
    </row>
    <row r="9157" spans="7:39" customFormat="1" ht="18.75">
      <c r="G9157" s="121"/>
      <c r="H9157" s="120"/>
      <c r="I9157" s="122"/>
      <c r="J9157" s="306"/>
      <c r="K9157" s="115"/>
      <c r="AM9157" s="340"/>
    </row>
    <row r="9158" spans="7:39" customFormat="1" ht="18.75">
      <c r="G9158" s="121"/>
      <c r="H9158" s="120"/>
      <c r="I9158" s="122"/>
      <c r="J9158" s="306"/>
      <c r="K9158" s="115"/>
      <c r="AM9158" s="340"/>
    </row>
    <row r="9159" spans="7:39" customFormat="1" ht="18.75">
      <c r="G9159" s="121"/>
      <c r="H9159" s="120"/>
      <c r="I9159" s="122"/>
      <c r="J9159" s="306"/>
      <c r="K9159" s="115"/>
      <c r="AM9159" s="340"/>
    </row>
    <row r="9160" spans="7:39" customFormat="1" ht="18.75">
      <c r="G9160" s="121"/>
      <c r="H9160" s="120"/>
      <c r="I9160" s="122"/>
      <c r="J9160" s="306"/>
      <c r="K9160" s="115"/>
      <c r="AM9160" s="340"/>
    </row>
    <row r="9161" spans="7:39" customFormat="1" ht="18.75">
      <c r="G9161" s="121"/>
      <c r="H9161" s="120"/>
      <c r="I9161" s="122"/>
      <c r="J9161" s="306"/>
      <c r="K9161" s="115"/>
      <c r="AM9161" s="340"/>
    </row>
    <row r="9162" spans="7:39" customFormat="1" ht="18.75">
      <c r="G9162" s="121"/>
      <c r="H9162" s="120"/>
      <c r="I9162" s="122"/>
      <c r="J9162" s="306"/>
      <c r="K9162" s="115"/>
      <c r="AM9162" s="340"/>
    </row>
    <row r="9163" spans="7:39" customFormat="1" ht="18.75">
      <c r="G9163" s="121"/>
      <c r="H9163" s="120"/>
      <c r="I9163" s="122"/>
      <c r="J9163" s="306"/>
      <c r="K9163" s="115"/>
      <c r="AM9163" s="340"/>
    </row>
    <row r="9164" spans="7:39" customFormat="1" ht="18.75">
      <c r="G9164" s="121"/>
      <c r="H9164" s="120"/>
      <c r="I9164" s="122"/>
      <c r="J9164" s="306"/>
      <c r="K9164" s="115"/>
      <c r="AM9164" s="340"/>
    </row>
    <row r="9165" spans="7:39" customFormat="1" ht="18.75">
      <c r="G9165" s="121"/>
      <c r="H9165" s="120"/>
      <c r="I9165" s="122"/>
      <c r="J9165" s="306"/>
      <c r="K9165" s="115"/>
      <c r="AM9165" s="340"/>
    </row>
    <row r="9166" spans="7:39" customFormat="1" ht="18.75">
      <c r="G9166" s="121"/>
      <c r="H9166" s="120"/>
      <c r="I9166" s="122"/>
      <c r="J9166" s="306"/>
      <c r="K9166" s="115"/>
      <c r="AM9166" s="340"/>
    </row>
    <row r="9167" spans="7:39" customFormat="1" ht="18.75">
      <c r="G9167" s="121"/>
      <c r="H9167" s="120"/>
      <c r="I9167" s="122"/>
      <c r="J9167" s="306"/>
      <c r="K9167" s="115"/>
      <c r="AM9167" s="340"/>
    </row>
    <row r="9168" spans="7:39" customFormat="1" ht="18.75">
      <c r="G9168" s="121"/>
      <c r="H9168" s="120"/>
      <c r="I9168" s="122"/>
      <c r="J9168" s="306"/>
      <c r="K9168" s="115"/>
      <c r="AM9168" s="340"/>
    </row>
    <row r="9169" spans="7:39" customFormat="1" ht="18.75">
      <c r="G9169" s="121"/>
      <c r="H9169" s="120"/>
      <c r="I9169" s="122"/>
      <c r="J9169" s="306"/>
      <c r="K9169" s="115"/>
      <c r="AM9169" s="340"/>
    </row>
    <row r="9170" spans="7:39" customFormat="1" ht="18.75">
      <c r="G9170" s="121"/>
      <c r="H9170" s="120"/>
      <c r="I9170" s="122"/>
      <c r="J9170" s="306"/>
      <c r="K9170" s="115"/>
      <c r="AM9170" s="340"/>
    </row>
    <row r="9171" spans="7:39" customFormat="1" ht="18.75">
      <c r="G9171" s="121"/>
      <c r="H9171" s="120"/>
      <c r="I9171" s="122"/>
      <c r="J9171" s="306"/>
      <c r="K9171" s="115"/>
      <c r="AM9171" s="340"/>
    </row>
    <row r="9172" spans="7:39" customFormat="1" ht="18.75">
      <c r="G9172" s="121"/>
      <c r="H9172" s="120"/>
      <c r="I9172" s="122"/>
      <c r="J9172" s="306"/>
      <c r="K9172" s="115"/>
      <c r="AM9172" s="340"/>
    </row>
    <row r="9173" spans="7:39" customFormat="1" ht="18.75">
      <c r="G9173" s="121"/>
      <c r="H9173" s="120"/>
      <c r="I9173" s="122"/>
      <c r="J9173" s="306"/>
      <c r="K9173" s="115"/>
      <c r="AM9173" s="340"/>
    </row>
    <row r="9174" spans="7:39" customFormat="1" ht="18.75">
      <c r="G9174" s="121"/>
      <c r="H9174" s="120"/>
      <c r="I9174" s="122"/>
      <c r="J9174" s="306"/>
      <c r="K9174" s="115"/>
      <c r="AM9174" s="340"/>
    </row>
    <row r="9175" spans="7:39" customFormat="1" ht="18.75">
      <c r="G9175" s="121"/>
      <c r="H9175" s="120"/>
      <c r="I9175" s="122"/>
      <c r="J9175" s="306"/>
      <c r="K9175" s="115"/>
      <c r="AM9175" s="340"/>
    </row>
    <row r="9176" spans="7:39" customFormat="1" ht="18.75">
      <c r="G9176" s="121"/>
      <c r="H9176" s="120"/>
      <c r="I9176" s="122"/>
      <c r="J9176" s="306"/>
      <c r="K9176" s="115"/>
      <c r="AM9176" s="340"/>
    </row>
    <row r="9177" spans="7:39" customFormat="1" ht="18.75">
      <c r="G9177" s="121"/>
      <c r="H9177" s="120"/>
      <c r="I9177" s="122"/>
      <c r="J9177" s="306"/>
      <c r="K9177" s="115"/>
      <c r="AM9177" s="340"/>
    </row>
    <row r="9178" spans="7:39" customFormat="1" ht="18.75">
      <c r="G9178" s="121"/>
      <c r="H9178" s="120"/>
      <c r="I9178" s="122"/>
      <c r="J9178" s="306"/>
      <c r="K9178" s="115"/>
      <c r="AM9178" s="340"/>
    </row>
    <row r="9179" spans="7:39" customFormat="1" ht="18.75">
      <c r="G9179" s="121"/>
      <c r="H9179" s="120"/>
      <c r="I9179" s="122"/>
      <c r="J9179" s="306"/>
      <c r="K9179" s="115"/>
      <c r="AM9179" s="340"/>
    </row>
    <row r="9180" spans="7:39" customFormat="1" ht="18.75">
      <c r="G9180" s="121"/>
      <c r="H9180" s="120"/>
      <c r="I9180" s="122"/>
      <c r="J9180" s="306"/>
      <c r="K9180" s="115"/>
      <c r="AM9180" s="340"/>
    </row>
    <row r="9181" spans="7:39" customFormat="1" ht="18.75">
      <c r="G9181" s="121"/>
      <c r="H9181" s="120"/>
      <c r="I9181" s="122"/>
      <c r="J9181" s="306"/>
      <c r="K9181" s="115"/>
      <c r="AM9181" s="340"/>
    </row>
    <row r="9182" spans="7:39" customFormat="1" ht="18.75">
      <c r="G9182" s="121"/>
      <c r="H9182" s="120"/>
      <c r="I9182" s="122"/>
      <c r="J9182" s="306"/>
      <c r="K9182" s="115"/>
      <c r="AM9182" s="340"/>
    </row>
    <row r="9183" spans="7:39" customFormat="1" ht="18.75">
      <c r="G9183" s="121"/>
      <c r="H9183" s="120"/>
      <c r="I9183" s="122"/>
      <c r="J9183" s="306"/>
      <c r="K9183" s="115"/>
      <c r="AM9183" s="340"/>
    </row>
    <row r="9184" spans="7:39" customFormat="1" ht="18.75">
      <c r="G9184" s="121"/>
      <c r="H9184" s="120"/>
      <c r="I9184" s="122"/>
      <c r="J9184" s="306"/>
      <c r="K9184" s="115"/>
      <c r="AM9184" s="340"/>
    </row>
    <row r="9185" spans="7:39" customFormat="1" ht="18.75">
      <c r="G9185" s="121"/>
      <c r="H9185" s="120"/>
      <c r="I9185" s="122"/>
      <c r="J9185" s="306"/>
      <c r="K9185" s="115"/>
      <c r="AM9185" s="340"/>
    </row>
    <row r="9186" spans="7:39" customFormat="1" ht="18.75">
      <c r="G9186" s="121"/>
      <c r="H9186" s="120"/>
      <c r="I9186" s="122"/>
      <c r="J9186" s="306"/>
      <c r="K9186" s="115"/>
      <c r="AM9186" s="340"/>
    </row>
    <row r="9187" spans="7:39" customFormat="1" ht="18.75">
      <c r="G9187" s="121"/>
      <c r="H9187" s="120"/>
      <c r="I9187" s="122"/>
      <c r="J9187" s="306"/>
      <c r="K9187" s="115"/>
      <c r="AM9187" s="340"/>
    </row>
    <row r="9188" spans="7:39" customFormat="1" ht="18.75">
      <c r="G9188" s="121"/>
      <c r="H9188" s="120"/>
      <c r="I9188" s="122"/>
      <c r="J9188" s="306"/>
      <c r="K9188" s="115"/>
      <c r="AM9188" s="340"/>
    </row>
    <row r="9189" spans="7:39" customFormat="1" ht="18.75">
      <c r="G9189" s="121"/>
      <c r="H9189" s="120"/>
      <c r="I9189" s="122"/>
      <c r="J9189" s="306"/>
      <c r="K9189" s="115"/>
      <c r="AM9189" s="340"/>
    </row>
    <row r="9190" spans="7:39" customFormat="1" ht="18.75">
      <c r="G9190" s="121"/>
      <c r="H9190" s="120"/>
      <c r="I9190" s="122"/>
      <c r="J9190" s="306"/>
      <c r="K9190" s="115"/>
      <c r="AM9190" s="340"/>
    </row>
    <row r="9191" spans="7:39" customFormat="1" ht="18.75">
      <c r="G9191" s="121"/>
      <c r="H9191" s="120"/>
      <c r="I9191" s="122"/>
      <c r="J9191" s="306"/>
      <c r="K9191" s="115"/>
      <c r="AM9191" s="340"/>
    </row>
    <row r="9192" spans="7:39" customFormat="1" ht="18.75">
      <c r="G9192" s="121"/>
      <c r="H9192" s="120"/>
      <c r="I9192" s="122"/>
      <c r="J9192" s="306"/>
      <c r="K9192" s="115"/>
      <c r="AM9192" s="340"/>
    </row>
    <row r="9193" spans="7:39" customFormat="1" ht="18.75">
      <c r="G9193" s="121"/>
      <c r="H9193" s="120"/>
      <c r="I9193" s="122"/>
      <c r="J9193" s="306"/>
      <c r="K9193" s="115"/>
      <c r="AM9193" s="340"/>
    </row>
    <row r="9194" spans="7:39" customFormat="1" ht="18.75">
      <c r="G9194" s="121"/>
      <c r="H9194" s="120"/>
      <c r="I9194" s="122"/>
      <c r="J9194" s="306"/>
      <c r="K9194" s="115"/>
      <c r="AM9194" s="340"/>
    </row>
    <row r="9195" spans="7:39" customFormat="1" ht="18.75">
      <c r="G9195" s="121"/>
      <c r="H9195" s="120"/>
      <c r="I9195" s="122"/>
      <c r="J9195" s="306"/>
      <c r="K9195" s="115"/>
      <c r="AM9195" s="340"/>
    </row>
    <row r="9196" spans="7:39" customFormat="1" ht="18.75">
      <c r="G9196" s="121"/>
      <c r="H9196" s="120"/>
      <c r="I9196" s="122"/>
      <c r="J9196" s="306"/>
      <c r="K9196" s="115"/>
      <c r="AM9196" s="340"/>
    </row>
    <row r="9197" spans="7:39" customFormat="1" ht="18.75">
      <c r="G9197" s="121"/>
      <c r="H9197" s="120"/>
      <c r="I9197" s="122"/>
      <c r="J9197" s="306"/>
      <c r="K9197" s="115"/>
      <c r="AM9197" s="340"/>
    </row>
    <row r="9198" spans="7:39" customFormat="1" ht="18.75">
      <c r="G9198" s="121"/>
      <c r="H9198" s="120"/>
      <c r="I9198" s="122"/>
      <c r="J9198" s="306"/>
      <c r="K9198" s="115"/>
      <c r="AM9198" s="340"/>
    </row>
    <row r="9199" spans="7:39" customFormat="1" ht="18.75">
      <c r="G9199" s="121"/>
      <c r="H9199" s="120"/>
      <c r="I9199" s="122"/>
      <c r="J9199" s="306"/>
      <c r="K9199" s="115"/>
      <c r="AM9199" s="340"/>
    </row>
    <row r="9200" spans="7:39" customFormat="1" ht="18.75">
      <c r="G9200" s="121"/>
      <c r="H9200" s="120"/>
      <c r="I9200" s="122"/>
      <c r="J9200" s="306"/>
      <c r="K9200" s="115"/>
      <c r="AM9200" s="340"/>
    </row>
    <row r="9201" spans="7:39" customFormat="1" ht="18.75">
      <c r="G9201" s="121"/>
      <c r="H9201" s="120"/>
      <c r="I9201" s="122"/>
      <c r="J9201" s="306"/>
      <c r="K9201" s="115"/>
      <c r="AM9201" s="340"/>
    </row>
    <row r="9202" spans="7:39" customFormat="1" ht="18.75">
      <c r="G9202" s="121"/>
      <c r="H9202" s="120"/>
      <c r="I9202" s="122"/>
      <c r="J9202" s="306"/>
      <c r="K9202" s="115"/>
      <c r="AM9202" s="340"/>
    </row>
    <row r="9203" spans="7:39" customFormat="1" ht="18.75">
      <c r="G9203" s="121"/>
      <c r="H9203" s="120"/>
      <c r="I9203" s="122"/>
      <c r="J9203" s="306"/>
      <c r="K9203" s="115"/>
      <c r="AM9203" s="340"/>
    </row>
    <row r="9204" spans="7:39" customFormat="1" ht="18.75">
      <c r="G9204" s="121"/>
      <c r="H9204" s="120"/>
      <c r="I9204" s="122"/>
      <c r="J9204" s="306"/>
      <c r="K9204" s="115"/>
      <c r="AM9204" s="340"/>
    </row>
    <row r="9205" spans="7:39" customFormat="1" ht="18.75">
      <c r="G9205" s="121"/>
      <c r="H9205" s="120"/>
      <c r="I9205" s="122"/>
      <c r="J9205" s="306"/>
      <c r="K9205" s="115"/>
      <c r="AM9205" s="340"/>
    </row>
    <row r="9206" spans="7:39" customFormat="1" ht="18.75">
      <c r="G9206" s="121"/>
      <c r="H9206" s="120"/>
      <c r="I9206" s="122"/>
      <c r="J9206" s="306"/>
      <c r="K9206" s="115"/>
      <c r="AM9206" s="340"/>
    </row>
    <row r="9207" spans="7:39" customFormat="1" ht="18.75">
      <c r="G9207" s="121"/>
      <c r="H9207" s="120"/>
      <c r="I9207" s="122"/>
      <c r="J9207" s="306"/>
      <c r="K9207" s="115"/>
      <c r="AM9207" s="340"/>
    </row>
    <row r="9208" spans="7:39" customFormat="1" ht="18.75">
      <c r="G9208" s="121"/>
      <c r="H9208" s="120"/>
      <c r="I9208" s="122"/>
      <c r="J9208" s="306"/>
      <c r="K9208" s="115"/>
      <c r="AM9208" s="340"/>
    </row>
    <row r="9209" spans="7:39" customFormat="1" ht="18.75">
      <c r="G9209" s="121"/>
      <c r="H9209" s="120"/>
      <c r="I9209" s="122"/>
      <c r="J9209" s="306"/>
      <c r="K9209" s="115"/>
      <c r="AM9209" s="340"/>
    </row>
    <row r="9210" spans="7:39" customFormat="1" ht="18.75">
      <c r="G9210" s="121"/>
      <c r="H9210" s="120"/>
      <c r="I9210" s="122"/>
      <c r="J9210" s="306"/>
      <c r="K9210" s="115"/>
      <c r="AM9210" s="340"/>
    </row>
    <row r="9211" spans="7:39" customFormat="1" ht="18.75">
      <c r="G9211" s="121"/>
      <c r="H9211" s="120"/>
      <c r="I9211" s="122"/>
      <c r="J9211" s="306"/>
      <c r="K9211" s="115"/>
      <c r="AM9211" s="340"/>
    </row>
    <row r="9212" spans="7:39" customFormat="1" ht="18.75">
      <c r="G9212" s="121"/>
      <c r="H9212" s="120"/>
      <c r="I9212" s="122"/>
      <c r="J9212" s="306"/>
      <c r="K9212" s="115"/>
      <c r="AM9212" s="340"/>
    </row>
    <row r="9213" spans="7:39" customFormat="1" ht="18.75">
      <c r="G9213" s="121"/>
      <c r="H9213" s="120"/>
      <c r="I9213" s="122"/>
      <c r="J9213" s="306"/>
      <c r="K9213" s="115"/>
      <c r="AM9213" s="340"/>
    </row>
    <row r="9214" spans="7:39" customFormat="1" ht="18.75">
      <c r="G9214" s="121"/>
      <c r="H9214" s="120"/>
      <c r="I9214" s="122"/>
      <c r="J9214" s="306"/>
      <c r="K9214" s="115"/>
      <c r="AM9214" s="340"/>
    </row>
    <row r="9215" spans="7:39" customFormat="1" ht="18.75">
      <c r="G9215" s="121"/>
      <c r="H9215" s="120"/>
      <c r="I9215" s="122"/>
      <c r="J9215" s="306"/>
      <c r="K9215" s="115"/>
      <c r="AM9215" s="340"/>
    </row>
    <row r="9216" spans="7:39" customFormat="1" ht="18.75">
      <c r="G9216" s="121"/>
      <c r="H9216" s="120"/>
      <c r="I9216" s="122"/>
      <c r="J9216" s="306"/>
      <c r="K9216" s="115"/>
      <c r="AM9216" s="340"/>
    </row>
    <row r="9217" spans="7:39" customFormat="1" ht="18.75">
      <c r="G9217" s="121"/>
      <c r="H9217" s="120"/>
      <c r="I9217" s="122"/>
      <c r="J9217" s="306"/>
      <c r="K9217" s="115"/>
      <c r="AM9217" s="340"/>
    </row>
    <row r="9218" spans="7:39" customFormat="1" ht="18.75">
      <c r="G9218" s="121"/>
      <c r="H9218" s="120"/>
      <c r="I9218" s="122"/>
      <c r="J9218" s="306"/>
      <c r="K9218" s="115"/>
      <c r="AM9218" s="340"/>
    </row>
    <row r="9219" spans="7:39" customFormat="1" ht="18.75">
      <c r="G9219" s="121"/>
      <c r="H9219" s="120"/>
      <c r="I9219" s="122"/>
      <c r="J9219" s="306"/>
      <c r="K9219" s="115"/>
      <c r="AM9219" s="340"/>
    </row>
    <row r="9220" spans="7:39" customFormat="1" ht="18.75">
      <c r="G9220" s="121"/>
      <c r="H9220" s="120"/>
      <c r="I9220" s="122"/>
      <c r="J9220" s="306"/>
      <c r="K9220" s="115"/>
      <c r="AM9220" s="340"/>
    </row>
    <row r="9221" spans="7:39" customFormat="1" ht="18.75">
      <c r="G9221" s="121"/>
      <c r="H9221" s="120"/>
      <c r="I9221" s="122"/>
      <c r="J9221" s="306"/>
      <c r="K9221" s="115"/>
      <c r="AM9221" s="340"/>
    </row>
    <row r="9222" spans="7:39" customFormat="1" ht="18.75">
      <c r="G9222" s="121"/>
      <c r="H9222" s="120"/>
      <c r="I9222" s="122"/>
      <c r="J9222" s="306"/>
      <c r="K9222" s="115"/>
      <c r="AM9222" s="340"/>
    </row>
    <row r="9223" spans="7:39" customFormat="1" ht="18.75">
      <c r="G9223" s="121"/>
      <c r="H9223" s="120"/>
      <c r="I9223" s="122"/>
      <c r="J9223" s="306"/>
      <c r="K9223" s="115"/>
      <c r="AM9223" s="340"/>
    </row>
    <row r="9224" spans="7:39" customFormat="1" ht="18.75">
      <c r="G9224" s="121"/>
      <c r="H9224" s="120"/>
      <c r="I9224" s="122"/>
      <c r="J9224" s="306"/>
      <c r="K9224" s="115"/>
      <c r="AM9224" s="340"/>
    </row>
    <row r="9225" spans="7:39" customFormat="1" ht="18.75">
      <c r="G9225" s="121"/>
      <c r="H9225" s="120"/>
      <c r="I9225" s="122"/>
      <c r="J9225" s="306"/>
      <c r="K9225" s="115"/>
      <c r="AM9225" s="340"/>
    </row>
    <row r="9226" spans="7:39" customFormat="1" ht="18.75">
      <c r="G9226" s="121"/>
      <c r="H9226" s="120"/>
      <c r="I9226" s="122"/>
      <c r="J9226" s="306"/>
      <c r="K9226" s="115"/>
      <c r="AM9226" s="340"/>
    </row>
    <row r="9227" spans="7:39" customFormat="1" ht="18.75">
      <c r="G9227" s="121"/>
      <c r="H9227" s="120"/>
      <c r="I9227" s="122"/>
      <c r="J9227" s="306"/>
      <c r="K9227" s="115"/>
      <c r="AM9227" s="340"/>
    </row>
    <row r="9228" spans="7:39" customFormat="1" ht="18.75">
      <c r="G9228" s="121"/>
      <c r="H9228" s="120"/>
      <c r="I9228" s="122"/>
      <c r="J9228" s="306"/>
      <c r="K9228" s="115"/>
      <c r="AM9228" s="340"/>
    </row>
    <row r="9229" spans="7:39" customFormat="1" ht="18.75">
      <c r="G9229" s="121"/>
      <c r="H9229" s="120"/>
      <c r="I9229" s="122"/>
      <c r="J9229" s="306"/>
      <c r="K9229" s="115"/>
      <c r="AM9229" s="340"/>
    </row>
    <row r="9230" spans="7:39" customFormat="1" ht="18.75">
      <c r="G9230" s="121"/>
      <c r="H9230" s="120"/>
      <c r="I9230" s="122"/>
      <c r="J9230" s="306"/>
      <c r="K9230" s="115"/>
      <c r="AM9230" s="340"/>
    </row>
    <row r="9231" spans="7:39" customFormat="1" ht="18.75">
      <c r="G9231" s="121"/>
      <c r="H9231" s="120"/>
      <c r="I9231" s="122"/>
      <c r="J9231" s="306"/>
      <c r="K9231" s="115"/>
      <c r="AM9231" s="340"/>
    </row>
    <row r="9232" spans="7:39" customFormat="1" ht="18.75">
      <c r="G9232" s="121"/>
      <c r="H9232" s="120"/>
      <c r="I9232" s="122"/>
      <c r="J9232" s="306"/>
      <c r="K9232" s="115"/>
      <c r="AM9232" s="340"/>
    </row>
    <row r="9233" spans="7:39" customFormat="1" ht="18.75">
      <c r="G9233" s="121"/>
      <c r="H9233" s="120"/>
      <c r="I9233" s="122"/>
      <c r="J9233" s="306"/>
      <c r="K9233" s="115"/>
      <c r="AM9233" s="340"/>
    </row>
    <row r="9234" spans="7:39" customFormat="1" ht="18.75">
      <c r="G9234" s="121"/>
      <c r="H9234" s="120"/>
      <c r="I9234" s="122"/>
      <c r="J9234" s="306"/>
      <c r="K9234" s="115"/>
      <c r="AM9234" s="340"/>
    </row>
    <row r="9235" spans="7:39" customFormat="1" ht="18.75">
      <c r="G9235" s="121"/>
      <c r="H9235" s="120"/>
      <c r="I9235" s="122"/>
      <c r="J9235" s="306"/>
      <c r="K9235" s="115"/>
      <c r="AM9235" s="340"/>
    </row>
    <row r="9236" spans="7:39" customFormat="1" ht="18.75">
      <c r="G9236" s="121"/>
      <c r="H9236" s="120"/>
      <c r="I9236" s="122"/>
      <c r="J9236" s="306"/>
      <c r="K9236" s="115"/>
      <c r="AM9236" s="340"/>
    </row>
    <row r="9237" spans="7:39" customFormat="1" ht="18.75">
      <c r="G9237" s="121"/>
      <c r="H9237" s="120"/>
      <c r="I9237" s="122"/>
      <c r="J9237" s="306"/>
      <c r="K9237" s="115"/>
      <c r="AM9237" s="340"/>
    </row>
    <row r="9238" spans="7:39" customFormat="1" ht="18.75">
      <c r="G9238" s="121"/>
      <c r="H9238" s="120"/>
      <c r="I9238" s="122"/>
      <c r="J9238" s="306"/>
      <c r="K9238" s="115"/>
      <c r="AM9238" s="340"/>
    </row>
    <row r="9239" spans="7:39" customFormat="1" ht="18.75">
      <c r="G9239" s="121"/>
      <c r="H9239" s="120"/>
      <c r="I9239" s="122"/>
      <c r="J9239" s="306"/>
      <c r="K9239" s="115"/>
      <c r="AM9239" s="340"/>
    </row>
    <row r="9240" spans="7:39" customFormat="1" ht="18.75">
      <c r="G9240" s="121"/>
      <c r="H9240" s="120"/>
      <c r="I9240" s="122"/>
      <c r="J9240" s="306"/>
      <c r="K9240" s="115"/>
      <c r="AM9240" s="340"/>
    </row>
    <row r="9241" spans="7:39" customFormat="1" ht="18.75">
      <c r="G9241" s="121"/>
      <c r="H9241" s="120"/>
      <c r="I9241" s="122"/>
      <c r="J9241" s="306"/>
      <c r="K9241" s="115"/>
      <c r="AM9241" s="340"/>
    </row>
    <row r="9242" spans="7:39" customFormat="1" ht="18.75">
      <c r="G9242" s="121"/>
      <c r="H9242" s="120"/>
      <c r="I9242" s="122"/>
      <c r="J9242" s="306"/>
      <c r="K9242" s="115"/>
      <c r="AM9242" s="340"/>
    </row>
    <row r="9243" spans="7:39" customFormat="1" ht="18.75">
      <c r="G9243" s="121"/>
      <c r="H9243" s="120"/>
      <c r="I9243" s="122"/>
      <c r="J9243" s="306"/>
      <c r="K9243" s="115"/>
      <c r="AM9243" s="340"/>
    </row>
    <row r="9244" spans="7:39" customFormat="1" ht="18.75">
      <c r="G9244" s="121"/>
      <c r="H9244" s="120"/>
      <c r="I9244" s="122"/>
      <c r="J9244" s="306"/>
      <c r="K9244" s="115"/>
      <c r="AM9244" s="340"/>
    </row>
    <row r="9245" spans="7:39" customFormat="1" ht="18.75">
      <c r="G9245" s="121"/>
      <c r="H9245" s="120"/>
      <c r="I9245" s="122"/>
      <c r="J9245" s="306"/>
      <c r="K9245" s="115"/>
      <c r="AM9245" s="340"/>
    </row>
    <row r="9246" spans="7:39" customFormat="1" ht="18.75">
      <c r="G9246" s="121"/>
      <c r="H9246" s="120"/>
      <c r="I9246" s="122"/>
      <c r="J9246" s="306"/>
      <c r="K9246" s="115"/>
      <c r="AM9246" s="340"/>
    </row>
    <row r="9247" spans="7:39" customFormat="1" ht="18.75">
      <c r="G9247" s="121"/>
      <c r="H9247" s="120"/>
      <c r="I9247" s="122"/>
      <c r="J9247" s="306"/>
      <c r="K9247" s="115"/>
      <c r="AM9247" s="340"/>
    </row>
    <row r="9248" spans="7:39" customFormat="1" ht="18.75">
      <c r="G9248" s="121"/>
      <c r="H9248" s="120"/>
      <c r="I9248" s="122"/>
      <c r="J9248" s="306"/>
      <c r="K9248" s="115"/>
      <c r="AM9248" s="340"/>
    </row>
    <row r="9249" spans="7:39" customFormat="1" ht="18.75">
      <c r="G9249" s="121"/>
      <c r="H9249" s="120"/>
      <c r="I9249" s="122"/>
      <c r="J9249" s="306"/>
      <c r="K9249" s="115"/>
      <c r="AM9249" s="340"/>
    </row>
    <row r="9250" spans="7:39" customFormat="1" ht="18.75">
      <c r="G9250" s="121"/>
      <c r="H9250" s="120"/>
      <c r="I9250" s="122"/>
      <c r="J9250" s="306"/>
      <c r="K9250" s="115"/>
      <c r="AM9250" s="340"/>
    </row>
    <row r="9251" spans="7:39" customFormat="1" ht="18.75">
      <c r="G9251" s="121"/>
      <c r="H9251" s="120"/>
      <c r="I9251" s="122"/>
      <c r="J9251" s="306"/>
      <c r="K9251" s="115"/>
      <c r="AM9251" s="340"/>
    </row>
    <row r="9252" spans="7:39" customFormat="1" ht="18.75">
      <c r="G9252" s="121"/>
      <c r="H9252" s="120"/>
      <c r="I9252" s="122"/>
      <c r="J9252" s="306"/>
      <c r="K9252" s="115"/>
      <c r="AM9252" s="340"/>
    </row>
    <row r="9253" spans="7:39" customFormat="1" ht="18.75">
      <c r="G9253" s="121"/>
      <c r="H9253" s="120"/>
      <c r="I9253" s="122"/>
      <c r="J9253" s="306"/>
      <c r="K9253" s="115"/>
      <c r="AM9253" s="340"/>
    </row>
    <row r="9254" spans="7:39" customFormat="1" ht="18.75">
      <c r="G9254" s="121"/>
      <c r="H9254" s="120"/>
      <c r="I9254" s="122"/>
      <c r="J9254" s="306"/>
      <c r="K9254" s="115"/>
      <c r="AM9254" s="340"/>
    </row>
    <row r="9255" spans="7:39" customFormat="1" ht="18.75">
      <c r="G9255" s="121"/>
      <c r="H9255" s="120"/>
      <c r="I9255" s="122"/>
      <c r="J9255" s="306"/>
      <c r="K9255" s="115"/>
      <c r="AM9255" s="340"/>
    </row>
    <row r="9256" spans="7:39" customFormat="1" ht="18.75">
      <c r="G9256" s="121"/>
      <c r="H9256" s="120"/>
      <c r="I9256" s="122"/>
      <c r="J9256" s="306"/>
      <c r="K9256" s="115"/>
      <c r="AM9256" s="340"/>
    </row>
    <row r="9257" spans="7:39" customFormat="1" ht="18.75">
      <c r="G9257" s="121"/>
      <c r="H9257" s="120"/>
      <c r="I9257" s="122"/>
      <c r="J9257" s="306"/>
      <c r="K9257" s="115"/>
      <c r="AM9257" s="340"/>
    </row>
    <row r="9258" spans="7:39" customFormat="1" ht="18.75">
      <c r="G9258" s="121"/>
      <c r="H9258" s="120"/>
      <c r="I9258" s="122"/>
      <c r="J9258" s="306"/>
      <c r="K9258" s="115"/>
      <c r="AM9258" s="340"/>
    </row>
    <row r="9259" spans="7:39" customFormat="1" ht="18.75">
      <c r="G9259" s="121"/>
      <c r="H9259" s="120"/>
      <c r="I9259" s="122"/>
      <c r="J9259" s="306"/>
      <c r="K9259" s="115"/>
      <c r="AM9259" s="340"/>
    </row>
    <row r="9260" spans="7:39" customFormat="1" ht="18.75">
      <c r="G9260" s="121"/>
      <c r="H9260" s="120"/>
      <c r="I9260" s="122"/>
      <c r="J9260" s="306"/>
      <c r="K9260" s="115"/>
      <c r="AM9260" s="340"/>
    </row>
    <row r="9261" spans="7:39" customFormat="1" ht="18.75">
      <c r="G9261" s="121"/>
      <c r="H9261" s="120"/>
      <c r="I9261" s="122"/>
      <c r="J9261" s="306"/>
      <c r="K9261" s="115"/>
      <c r="AM9261" s="340"/>
    </row>
    <row r="9262" spans="7:39" customFormat="1" ht="18.75">
      <c r="G9262" s="121"/>
      <c r="H9262" s="120"/>
      <c r="I9262" s="122"/>
      <c r="J9262" s="306"/>
      <c r="K9262" s="115"/>
      <c r="AM9262" s="340"/>
    </row>
    <row r="9263" spans="7:39" customFormat="1" ht="18.75">
      <c r="G9263" s="121"/>
      <c r="H9263" s="120"/>
      <c r="I9263" s="122"/>
      <c r="J9263" s="306"/>
      <c r="K9263" s="115"/>
      <c r="AM9263" s="340"/>
    </row>
    <row r="9264" spans="7:39" customFormat="1" ht="18.75">
      <c r="G9264" s="121"/>
      <c r="H9264" s="120"/>
      <c r="I9264" s="122"/>
      <c r="J9264" s="306"/>
      <c r="K9264" s="115"/>
      <c r="AM9264" s="340"/>
    </row>
    <row r="9265" spans="7:39" customFormat="1" ht="18.75">
      <c r="G9265" s="121"/>
      <c r="H9265" s="120"/>
      <c r="I9265" s="122"/>
      <c r="J9265" s="306"/>
      <c r="K9265" s="115"/>
      <c r="AM9265" s="340"/>
    </row>
    <row r="9266" spans="7:39" customFormat="1" ht="18.75">
      <c r="G9266" s="121"/>
      <c r="H9266" s="120"/>
      <c r="I9266" s="122"/>
      <c r="J9266" s="306"/>
      <c r="K9266" s="115"/>
      <c r="AM9266" s="340"/>
    </row>
    <row r="9267" spans="7:39" customFormat="1" ht="18.75">
      <c r="G9267" s="121"/>
      <c r="H9267" s="120"/>
      <c r="I9267" s="122"/>
      <c r="J9267" s="306"/>
      <c r="K9267" s="115"/>
      <c r="AM9267" s="340"/>
    </row>
    <row r="9268" spans="7:39" customFormat="1" ht="18.75">
      <c r="G9268" s="121"/>
      <c r="H9268" s="120"/>
      <c r="I9268" s="122"/>
      <c r="J9268" s="306"/>
      <c r="K9268" s="115"/>
      <c r="AM9268" s="340"/>
    </row>
    <row r="9269" spans="7:39" customFormat="1" ht="18.75">
      <c r="G9269" s="121"/>
      <c r="H9269" s="120"/>
      <c r="I9269" s="122"/>
      <c r="J9269" s="306"/>
      <c r="K9269" s="115"/>
      <c r="AM9269" s="340"/>
    </row>
    <row r="9270" spans="7:39" customFormat="1" ht="18.75">
      <c r="G9270" s="121"/>
      <c r="H9270" s="120"/>
      <c r="I9270" s="122"/>
      <c r="J9270" s="306"/>
      <c r="K9270" s="115"/>
      <c r="AM9270" s="340"/>
    </row>
    <row r="9271" spans="7:39" customFormat="1" ht="18.75">
      <c r="G9271" s="121"/>
      <c r="H9271" s="120"/>
      <c r="I9271" s="122"/>
      <c r="J9271" s="306"/>
      <c r="K9271" s="115"/>
      <c r="AM9271" s="340"/>
    </row>
    <row r="9272" spans="7:39" customFormat="1" ht="18.75">
      <c r="G9272" s="121"/>
      <c r="H9272" s="120"/>
      <c r="I9272" s="122"/>
      <c r="J9272" s="306"/>
      <c r="K9272" s="115"/>
      <c r="AM9272" s="340"/>
    </row>
    <row r="9273" spans="7:39" customFormat="1" ht="18.75">
      <c r="G9273" s="121"/>
      <c r="H9273" s="120"/>
      <c r="I9273" s="122"/>
      <c r="J9273" s="306"/>
      <c r="K9273" s="115"/>
      <c r="AM9273" s="340"/>
    </row>
    <row r="9274" spans="7:39" customFormat="1" ht="18.75">
      <c r="G9274" s="121"/>
      <c r="H9274" s="120"/>
      <c r="I9274" s="122"/>
      <c r="J9274" s="306"/>
      <c r="K9274" s="115"/>
      <c r="AM9274" s="340"/>
    </row>
    <row r="9275" spans="7:39" customFormat="1" ht="18.75">
      <c r="G9275" s="121"/>
      <c r="H9275" s="120"/>
      <c r="I9275" s="122"/>
      <c r="J9275" s="306"/>
      <c r="K9275" s="115"/>
      <c r="AM9275" s="340"/>
    </row>
    <row r="9276" spans="7:39" customFormat="1" ht="18.75">
      <c r="G9276" s="121"/>
      <c r="H9276" s="120"/>
      <c r="I9276" s="122"/>
      <c r="J9276" s="306"/>
      <c r="K9276" s="115"/>
      <c r="AM9276" s="340"/>
    </row>
    <row r="9277" spans="7:39" customFormat="1" ht="18.75">
      <c r="G9277" s="121"/>
      <c r="H9277" s="120"/>
      <c r="I9277" s="122"/>
      <c r="J9277" s="306"/>
      <c r="K9277" s="115"/>
      <c r="AM9277" s="340"/>
    </row>
    <row r="9278" spans="7:39" customFormat="1" ht="18.75">
      <c r="G9278" s="121"/>
      <c r="H9278" s="120"/>
      <c r="I9278" s="122"/>
      <c r="J9278" s="306"/>
      <c r="K9278" s="115"/>
      <c r="AM9278" s="340"/>
    </row>
    <row r="9279" spans="7:39" customFormat="1" ht="18.75">
      <c r="G9279" s="121"/>
      <c r="H9279" s="120"/>
      <c r="I9279" s="122"/>
      <c r="J9279" s="306"/>
      <c r="K9279" s="115"/>
      <c r="AM9279" s="340"/>
    </row>
    <row r="9280" spans="7:39" customFormat="1" ht="18.75">
      <c r="G9280" s="121"/>
      <c r="H9280" s="120"/>
      <c r="I9280" s="122"/>
      <c r="J9280" s="306"/>
      <c r="K9280" s="115"/>
      <c r="AM9280" s="340"/>
    </row>
    <row r="9281" spans="7:39" customFormat="1" ht="18.75">
      <c r="G9281" s="121"/>
      <c r="H9281" s="120"/>
      <c r="I9281" s="122"/>
      <c r="J9281" s="306"/>
      <c r="K9281" s="115"/>
      <c r="AM9281" s="340"/>
    </row>
    <row r="9282" spans="7:39" customFormat="1" ht="18.75">
      <c r="G9282" s="121"/>
      <c r="H9282" s="120"/>
      <c r="I9282" s="122"/>
      <c r="J9282" s="306"/>
      <c r="K9282" s="115"/>
      <c r="AM9282" s="340"/>
    </row>
    <row r="9283" spans="7:39" customFormat="1" ht="18.75">
      <c r="G9283" s="121"/>
      <c r="H9283" s="120"/>
      <c r="I9283" s="122"/>
      <c r="J9283" s="306"/>
      <c r="K9283" s="115"/>
      <c r="AM9283" s="340"/>
    </row>
    <row r="9284" spans="7:39" customFormat="1" ht="18.75">
      <c r="G9284" s="121"/>
      <c r="H9284" s="120"/>
      <c r="I9284" s="122"/>
      <c r="J9284" s="306"/>
      <c r="K9284" s="115"/>
      <c r="AM9284" s="340"/>
    </row>
    <row r="9285" spans="7:39" customFormat="1" ht="18.75">
      <c r="G9285" s="121"/>
      <c r="H9285" s="120"/>
      <c r="I9285" s="122"/>
      <c r="J9285" s="306"/>
      <c r="K9285" s="115"/>
      <c r="AM9285" s="340"/>
    </row>
    <row r="9286" spans="7:39" customFormat="1" ht="18.75">
      <c r="G9286" s="121"/>
      <c r="H9286" s="120"/>
      <c r="I9286" s="122"/>
      <c r="J9286" s="306"/>
      <c r="K9286" s="115"/>
      <c r="AM9286" s="340"/>
    </row>
    <row r="9287" spans="7:39" customFormat="1" ht="18.75">
      <c r="G9287" s="121"/>
      <c r="H9287" s="120"/>
      <c r="I9287" s="122"/>
      <c r="J9287" s="306"/>
      <c r="K9287" s="115"/>
      <c r="AM9287" s="340"/>
    </row>
    <row r="9288" spans="7:39" customFormat="1" ht="18.75">
      <c r="G9288" s="121"/>
      <c r="H9288" s="120"/>
      <c r="I9288" s="122"/>
      <c r="J9288" s="306"/>
      <c r="K9288" s="115"/>
      <c r="AM9288" s="340"/>
    </row>
    <row r="9289" spans="7:39" customFormat="1" ht="18.75">
      <c r="G9289" s="121"/>
      <c r="H9289" s="120"/>
      <c r="I9289" s="122"/>
      <c r="J9289" s="306"/>
      <c r="K9289" s="115"/>
      <c r="AM9289" s="340"/>
    </row>
    <row r="9290" spans="7:39" customFormat="1" ht="18.75">
      <c r="G9290" s="121"/>
      <c r="H9290" s="120"/>
      <c r="I9290" s="122"/>
      <c r="J9290" s="306"/>
      <c r="K9290" s="115"/>
      <c r="AM9290" s="340"/>
    </row>
    <row r="9291" spans="7:39" customFormat="1" ht="18.75">
      <c r="G9291" s="121"/>
      <c r="H9291" s="120"/>
      <c r="I9291" s="122"/>
      <c r="J9291" s="306"/>
      <c r="K9291" s="115"/>
      <c r="AM9291" s="340"/>
    </row>
    <row r="9292" spans="7:39" customFormat="1" ht="18.75">
      <c r="G9292" s="121"/>
      <c r="H9292" s="120"/>
      <c r="I9292" s="122"/>
      <c r="J9292" s="306"/>
      <c r="K9292" s="115"/>
      <c r="AM9292" s="340"/>
    </row>
    <row r="9293" spans="7:39" customFormat="1" ht="18.75">
      <c r="G9293" s="121"/>
      <c r="H9293" s="120"/>
      <c r="I9293" s="122"/>
      <c r="J9293" s="306"/>
      <c r="K9293" s="115"/>
      <c r="AM9293" s="340"/>
    </row>
    <row r="9294" spans="7:39" customFormat="1" ht="18.75">
      <c r="G9294" s="121"/>
      <c r="H9294" s="120"/>
      <c r="I9294" s="122"/>
      <c r="J9294" s="306"/>
      <c r="K9294" s="115"/>
      <c r="AM9294" s="340"/>
    </row>
    <row r="9295" spans="7:39" customFormat="1" ht="18.75">
      <c r="G9295" s="121"/>
      <c r="H9295" s="120"/>
      <c r="I9295" s="122"/>
      <c r="J9295" s="306"/>
      <c r="K9295" s="115"/>
      <c r="AM9295" s="340"/>
    </row>
    <row r="9296" spans="7:39" customFormat="1" ht="18.75">
      <c r="G9296" s="121"/>
      <c r="H9296" s="120"/>
      <c r="I9296" s="122"/>
      <c r="J9296" s="306"/>
      <c r="K9296" s="115"/>
      <c r="AM9296" s="340"/>
    </row>
    <row r="9297" spans="7:39" customFormat="1" ht="18.75">
      <c r="G9297" s="121"/>
      <c r="H9297" s="120"/>
      <c r="I9297" s="122"/>
      <c r="J9297" s="306"/>
      <c r="K9297" s="115"/>
      <c r="AM9297" s="340"/>
    </row>
    <row r="9298" spans="7:39" customFormat="1" ht="18.75">
      <c r="G9298" s="121"/>
      <c r="H9298" s="120"/>
      <c r="I9298" s="122"/>
      <c r="J9298" s="306"/>
      <c r="K9298" s="115"/>
      <c r="AM9298" s="340"/>
    </row>
    <row r="9299" spans="7:39" customFormat="1" ht="18.75">
      <c r="G9299" s="121"/>
      <c r="H9299" s="120"/>
      <c r="I9299" s="122"/>
      <c r="J9299" s="306"/>
      <c r="K9299" s="115"/>
      <c r="AM9299" s="340"/>
    </row>
    <row r="9300" spans="7:39" customFormat="1" ht="18.75">
      <c r="G9300" s="121"/>
      <c r="H9300" s="120"/>
      <c r="I9300" s="122"/>
      <c r="J9300" s="306"/>
      <c r="K9300" s="115"/>
      <c r="AM9300" s="340"/>
    </row>
    <row r="9301" spans="7:39" customFormat="1" ht="18.75">
      <c r="G9301" s="121"/>
      <c r="H9301" s="120"/>
      <c r="I9301" s="122"/>
      <c r="J9301" s="306"/>
      <c r="K9301" s="115"/>
      <c r="AM9301" s="340"/>
    </row>
    <row r="9302" spans="7:39" customFormat="1" ht="18.75">
      <c r="G9302" s="121"/>
      <c r="H9302" s="120"/>
      <c r="I9302" s="122"/>
      <c r="J9302" s="306"/>
      <c r="K9302" s="115"/>
      <c r="AM9302" s="340"/>
    </row>
    <row r="9303" spans="7:39" customFormat="1" ht="18.75">
      <c r="G9303" s="121"/>
      <c r="H9303" s="120"/>
      <c r="I9303" s="122"/>
      <c r="J9303" s="306"/>
      <c r="K9303" s="115"/>
      <c r="AM9303" s="340"/>
    </row>
    <row r="9304" spans="7:39" customFormat="1" ht="18.75">
      <c r="G9304" s="121"/>
      <c r="H9304" s="120"/>
      <c r="I9304" s="122"/>
      <c r="J9304" s="306"/>
      <c r="K9304" s="115"/>
      <c r="AM9304" s="340"/>
    </row>
    <row r="9305" spans="7:39" customFormat="1" ht="18.75">
      <c r="G9305" s="121"/>
      <c r="H9305" s="120"/>
      <c r="I9305" s="122"/>
      <c r="J9305" s="306"/>
      <c r="K9305" s="115"/>
      <c r="AM9305" s="340"/>
    </row>
    <row r="9306" spans="7:39" customFormat="1" ht="18.75">
      <c r="G9306" s="121"/>
      <c r="H9306" s="120"/>
      <c r="I9306" s="122"/>
      <c r="J9306" s="306"/>
      <c r="K9306" s="115"/>
      <c r="AM9306" s="340"/>
    </row>
    <row r="9307" spans="7:39" customFormat="1" ht="18.75">
      <c r="G9307" s="121"/>
      <c r="H9307" s="120"/>
      <c r="I9307" s="122"/>
      <c r="J9307" s="306"/>
      <c r="K9307" s="115"/>
      <c r="AM9307" s="340"/>
    </row>
    <row r="9308" spans="7:39" customFormat="1" ht="18.75">
      <c r="G9308" s="121"/>
      <c r="H9308" s="120"/>
      <c r="I9308" s="122"/>
      <c r="J9308" s="306"/>
      <c r="K9308" s="115"/>
      <c r="AM9308" s="340"/>
    </row>
    <row r="9309" spans="7:39" customFormat="1" ht="18.75">
      <c r="G9309" s="121"/>
      <c r="H9309" s="120"/>
      <c r="I9309" s="122"/>
      <c r="J9309" s="306"/>
      <c r="K9309" s="115"/>
      <c r="AM9309" s="340"/>
    </row>
    <row r="9310" spans="7:39" customFormat="1" ht="18.75">
      <c r="G9310" s="121"/>
      <c r="H9310" s="120"/>
      <c r="I9310" s="122"/>
      <c r="J9310" s="306"/>
      <c r="K9310" s="115"/>
      <c r="AM9310" s="340"/>
    </row>
    <row r="9311" spans="7:39" customFormat="1" ht="18.75">
      <c r="G9311" s="121"/>
      <c r="H9311" s="120"/>
      <c r="I9311" s="122"/>
      <c r="J9311" s="306"/>
      <c r="K9311" s="115"/>
      <c r="AM9311" s="340"/>
    </row>
    <row r="9312" spans="7:39" customFormat="1" ht="18.75">
      <c r="G9312" s="121"/>
      <c r="H9312" s="120"/>
      <c r="I9312" s="122"/>
      <c r="J9312" s="306"/>
      <c r="K9312" s="115"/>
      <c r="AM9312" s="340"/>
    </row>
    <row r="9313" spans="7:39" customFormat="1" ht="18.75">
      <c r="G9313" s="121"/>
      <c r="H9313" s="120"/>
      <c r="I9313" s="122"/>
      <c r="J9313" s="306"/>
      <c r="K9313" s="115"/>
      <c r="AM9313" s="340"/>
    </row>
    <row r="9314" spans="7:39" customFormat="1" ht="18.75">
      <c r="G9314" s="121"/>
      <c r="H9314" s="120"/>
      <c r="I9314" s="122"/>
      <c r="J9314" s="306"/>
      <c r="K9314" s="115"/>
      <c r="AM9314" s="340"/>
    </row>
    <row r="9315" spans="7:39" customFormat="1" ht="18.75">
      <c r="G9315" s="121"/>
      <c r="H9315" s="120"/>
      <c r="I9315" s="122"/>
      <c r="J9315" s="306"/>
      <c r="K9315" s="115"/>
      <c r="AM9315" s="340"/>
    </row>
    <row r="9316" spans="7:39" customFormat="1" ht="18.75">
      <c r="G9316" s="121"/>
      <c r="H9316" s="120"/>
      <c r="I9316" s="122"/>
      <c r="J9316" s="306"/>
      <c r="K9316" s="115"/>
      <c r="AM9316" s="340"/>
    </row>
    <row r="9317" spans="7:39" customFormat="1" ht="18.75">
      <c r="G9317" s="121"/>
      <c r="H9317" s="120"/>
      <c r="I9317" s="122"/>
      <c r="J9317" s="306"/>
      <c r="K9317" s="115"/>
      <c r="AM9317" s="340"/>
    </row>
    <row r="9318" spans="7:39" customFormat="1" ht="18.75">
      <c r="G9318" s="121"/>
      <c r="H9318" s="120"/>
      <c r="I9318" s="122"/>
      <c r="J9318" s="306"/>
      <c r="K9318" s="115"/>
      <c r="AM9318" s="340"/>
    </row>
    <row r="9319" spans="7:39" customFormat="1" ht="18.75">
      <c r="G9319" s="121"/>
      <c r="H9319" s="120"/>
      <c r="I9319" s="122"/>
      <c r="J9319" s="306"/>
      <c r="K9319" s="115"/>
      <c r="AM9319" s="340"/>
    </row>
    <row r="9320" spans="7:39" customFormat="1" ht="18.75">
      <c r="G9320" s="121"/>
      <c r="H9320" s="120"/>
      <c r="I9320" s="122"/>
      <c r="J9320" s="306"/>
      <c r="K9320" s="115"/>
      <c r="AM9320" s="340"/>
    </row>
    <row r="9321" spans="7:39" customFormat="1" ht="18.75">
      <c r="G9321" s="121"/>
      <c r="H9321" s="120"/>
      <c r="I9321" s="122"/>
      <c r="J9321" s="306"/>
      <c r="K9321" s="115"/>
      <c r="AM9321" s="340"/>
    </row>
    <row r="9322" spans="7:39" customFormat="1" ht="18.75">
      <c r="G9322" s="121"/>
      <c r="H9322" s="120"/>
      <c r="I9322" s="122"/>
      <c r="J9322" s="306"/>
      <c r="K9322" s="115"/>
      <c r="AM9322" s="340"/>
    </row>
    <row r="9323" spans="7:39" customFormat="1" ht="18.75">
      <c r="G9323" s="121"/>
      <c r="H9323" s="120"/>
      <c r="I9323" s="122"/>
      <c r="J9323" s="306"/>
      <c r="K9323" s="115"/>
      <c r="AM9323" s="340"/>
    </row>
    <row r="9324" spans="7:39" customFormat="1" ht="18.75">
      <c r="G9324" s="121"/>
      <c r="H9324" s="120"/>
      <c r="I9324" s="122"/>
      <c r="J9324" s="306"/>
      <c r="K9324" s="115"/>
      <c r="AM9324" s="340"/>
    </row>
    <row r="9325" spans="7:39" customFormat="1" ht="18.75">
      <c r="G9325" s="121"/>
      <c r="H9325" s="120"/>
      <c r="I9325" s="122"/>
      <c r="J9325" s="306"/>
      <c r="K9325" s="115"/>
      <c r="AM9325" s="340"/>
    </row>
    <row r="9326" spans="7:39" customFormat="1" ht="18.75">
      <c r="G9326" s="121"/>
      <c r="H9326" s="120"/>
      <c r="I9326" s="122"/>
      <c r="J9326" s="306"/>
      <c r="K9326" s="115"/>
      <c r="AM9326" s="340"/>
    </row>
    <row r="9327" spans="7:39" customFormat="1" ht="18.75">
      <c r="G9327" s="121"/>
      <c r="H9327" s="120"/>
      <c r="I9327" s="122"/>
      <c r="J9327" s="306"/>
      <c r="K9327" s="115"/>
      <c r="AM9327" s="340"/>
    </row>
    <row r="9328" spans="7:39" customFormat="1" ht="18.75">
      <c r="G9328" s="121"/>
      <c r="H9328" s="120"/>
      <c r="I9328" s="122"/>
      <c r="J9328" s="306"/>
      <c r="K9328" s="115"/>
      <c r="AM9328" s="340"/>
    </row>
    <row r="9329" spans="7:39" customFormat="1" ht="18.75">
      <c r="G9329" s="121"/>
      <c r="H9329" s="120"/>
      <c r="I9329" s="122"/>
      <c r="J9329" s="306"/>
      <c r="K9329" s="115"/>
      <c r="AM9329" s="340"/>
    </row>
    <row r="9330" spans="7:39" customFormat="1" ht="18.75">
      <c r="G9330" s="121"/>
      <c r="H9330" s="120"/>
      <c r="I9330" s="122"/>
      <c r="J9330" s="306"/>
      <c r="K9330" s="115"/>
      <c r="AM9330" s="340"/>
    </row>
    <row r="9331" spans="7:39" customFormat="1" ht="18.75">
      <c r="G9331" s="121"/>
      <c r="H9331" s="120"/>
      <c r="I9331" s="122"/>
      <c r="J9331" s="306"/>
      <c r="K9331" s="115"/>
      <c r="AM9331" s="340"/>
    </row>
    <row r="9332" spans="7:39" customFormat="1" ht="18.75">
      <c r="G9332" s="121"/>
      <c r="H9332" s="120"/>
      <c r="I9332" s="122"/>
      <c r="J9332" s="306"/>
      <c r="K9332" s="115"/>
      <c r="AM9332" s="340"/>
    </row>
    <row r="9333" spans="7:39" customFormat="1" ht="18.75">
      <c r="G9333" s="121"/>
      <c r="H9333" s="120"/>
      <c r="I9333" s="122"/>
      <c r="J9333" s="306"/>
      <c r="K9333" s="115"/>
      <c r="AM9333" s="340"/>
    </row>
    <row r="9334" spans="7:39" customFormat="1" ht="18.75">
      <c r="G9334" s="121"/>
      <c r="H9334" s="120"/>
      <c r="I9334" s="122"/>
      <c r="J9334" s="306"/>
      <c r="K9334" s="115"/>
      <c r="AM9334" s="340"/>
    </row>
    <row r="9335" spans="7:39" customFormat="1" ht="18.75">
      <c r="G9335" s="121"/>
      <c r="H9335" s="120"/>
      <c r="I9335" s="122"/>
      <c r="J9335" s="306"/>
      <c r="K9335" s="115"/>
      <c r="AM9335" s="340"/>
    </row>
    <row r="9336" spans="7:39" customFormat="1" ht="18.75">
      <c r="G9336" s="121"/>
      <c r="H9336" s="120"/>
      <c r="I9336" s="122"/>
      <c r="J9336" s="306"/>
      <c r="K9336" s="115"/>
      <c r="AM9336" s="340"/>
    </row>
    <row r="9337" spans="7:39" customFormat="1" ht="18.75">
      <c r="G9337" s="121"/>
      <c r="H9337" s="120"/>
      <c r="I9337" s="122"/>
      <c r="J9337" s="306"/>
      <c r="K9337" s="115"/>
      <c r="AM9337" s="340"/>
    </row>
    <row r="9338" spans="7:39" customFormat="1" ht="18.75">
      <c r="G9338" s="121"/>
      <c r="H9338" s="120"/>
      <c r="I9338" s="122"/>
      <c r="J9338" s="306"/>
      <c r="K9338" s="115"/>
      <c r="AM9338" s="340"/>
    </row>
    <row r="9339" spans="7:39" customFormat="1" ht="18.75">
      <c r="G9339" s="121"/>
      <c r="H9339" s="120"/>
      <c r="I9339" s="122"/>
      <c r="J9339" s="306"/>
      <c r="K9339" s="115"/>
      <c r="AM9339" s="340"/>
    </row>
    <row r="9340" spans="7:39" customFormat="1" ht="18.75">
      <c r="G9340" s="121"/>
      <c r="H9340" s="120"/>
      <c r="I9340" s="122"/>
      <c r="J9340" s="306"/>
      <c r="K9340" s="115"/>
      <c r="AM9340" s="340"/>
    </row>
    <row r="9341" spans="7:39" customFormat="1" ht="18.75">
      <c r="G9341" s="121"/>
      <c r="H9341" s="120"/>
      <c r="I9341" s="122"/>
      <c r="J9341" s="306"/>
      <c r="K9341" s="115"/>
      <c r="AM9341" s="340"/>
    </row>
    <row r="9342" spans="7:39" customFormat="1" ht="18.75">
      <c r="G9342" s="121"/>
      <c r="H9342" s="120"/>
      <c r="I9342" s="122"/>
      <c r="J9342" s="306"/>
      <c r="K9342" s="115"/>
      <c r="AM9342" s="340"/>
    </row>
    <row r="9343" spans="7:39" customFormat="1" ht="18.75">
      <c r="G9343" s="121"/>
      <c r="H9343" s="120"/>
      <c r="I9343" s="122"/>
      <c r="J9343" s="306"/>
      <c r="K9343" s="115"/>
      <c r="AM9343" s="340"/>
    </row>
    <row r="9344" spans="7:39" customFormat="1" ht="18.75">
      <c r="G9344" s="121"/>
      <c r="H9344" s="120"/>
      <c r="I9344" s="122"/>
      <c r="J9344" s="306"/>
      <c r="K9344" s="115"/>
      <c r="AM9344" s="340"/>
    </row>
    <row r="9345" spans="7:39" customFormat="1" ht="18.75">
      <c r="G9345" s="121"/>
      <c r="H9345" s="120"/>
      <c r="I9345" s="122"/>
      <c r="J9345" s="306"/>
      <c r="K9345" s="115"/>
      <c r="AM9345" s="340"/>
    </row>
    <row r="9346" spans="7:39" customFormat="1" ht="18.75">
      <c r="G9346" s="121"/>
      <c r="H9346" s="120"/>
      <c r="I9346" s="122"/>
      <c r="J9346" s="306"/>
      <c r="K9346" s="115"/>
      <c r="AM9346" s="340"/>
    </row>
    <row r="9347" spans="7:39" customFormat="1" ht="18.75">
      <c r="G9347" s="121"/>
      <c r="H9347" s="120"/>
      <c r="I9347" s="122"/>
      <c r="J9347" s="306"/>
      <c r="K9347" s="115"/>
      <c r="AM9347" s="340"/>
    </row>
    <row r="9348" spans="7:39" customFormat="1" ht="18.75">
      <c r="G9348" s="121"/>
      <c r="H9348" s="120"/>
      <c r="I9348" s="122"/>
      <c r="J9348" s="306"/>
      <c r="K9348" s="115"/>
      <c r="AM9348" s="340"/>
    </row>
    <row r="9349" spans="7:39" customFormat="1" ht="18.75">
      <c r="G9349" s="121"/>
      <c r="H9349" s="120"/>
      <c r="I9349" s="122"/>
      <c r="J9349" s="306"/>
      <c r="K9349" s="115"/>
      <c r="AM9349" s="340"/>
    </row>
    <row r="9350" spans="7:39" customFormat="1" ht="18.75">
      <c r="G9350" s="121"/>
      <c r="H9350" s="120"/>
      <c r="I9350" s="122"/>
      <c r="J9350" s="306"/>
      <c r="K9350" s="115"/>
      <c r="AM9350" s="340"/>
    </row>
    <row r="9351" spans="7:39" customFormat="1" ht="18.75">
      <c r="G9351" s="121"/>
      <c r="H9351" s="120"/>
      <c r="I9351" s="122"/>
      <c r="J9351" s="306"/>
      <c r="K9351" s="115"/>
      <c r="AM9351" s="340"/>
    </row>
    <row r="9352" spans="7:39" customFormat="1" ht="18.75">
      <c r="G9352" s="121"/>
      <c r="H9352" s="120"/>
      <c r="I9352" s="122"/>
      <c r="J9352" s="306"/>
      <c r="K9352" s="115"/>
      <c r="AM9352" s="340"/>
    </row>
    <row r="9353" spans="7:39" customFormat="1" ht="18.75">
      <c r="G9353" s="121"/>
      <c r="H9353" s="120"/>
      <c r="I9353" s="122"/>
      <c r="J9353" s="306"/>
      <c r="K9353" s="115"/>
      <c r="AM9353" s="340"/>
    </row>
    <row r="9354" spans="7:39" customFormat="1" ht="18.75">
      <c r="G9354" s="121"/>
      <c r="H9354" s="120"/>
      <c r="I9354" s="122"/>
      <c r="J9354" s="306"/>
      <c r="K9354" s="115"/>
      <c r="AM9354" s="340"/>
    </row>
    <row r="9355" spans="7:39" customFormat="1" ht="18.75">
      <c r="G9355" s="121"/>
      <c r="H9355" s="120"/>
      <c r="I9355" s="122"/>
      <c r="J9355" s="306"/>
      <c r="K9355" s="115"/>
      <c r="AM9355" s="340"/>
    </row>
    <row r="9356" spans="7:39" customFormat="1" ht="18.75">
      <c r="G9356" s="121"/>
      <c r="H9356" s="120"/>
      <c r="I9356" s="122"/>
      <c r="J9356" s="306"/>
      <c r="K9356" s="115"/>
      <c r="AM9356" s="340"/>
    </row>
    <row r="9357" spans="7:39" customFormat="1" ht="18.75">
      <c r="G9357" s="121"/>
      <c r="H9357" s="120"/>
      <c r="I9357" s="122"/>
      <c r="J9357" s="306"/>
      <c r="K9357" s="115"/>
      <c r="AM9357" s="340"/>
    </row>
    <row r="9358" spans="7:39" customFormat="1" ht="18.75">
      <c r="G9358" s="121"/>
      <c r="H9358" s="120"/>
      <c r="I9358" s="122"/>
      <c r="J9358" s="306"/>
      <c r="K9358" s="115"/>
      <c r="AM9358" s="340"/>
    </row>
    <row r="9359" spans="7:39" customFormat="1" ht="18.75">
      <c r="G9359" s="121"/>
      <c r="H9359" s="120"/>
      <c r="I9359" s="122"/>
      <c r="J9359" s="306"/>
      <c r="K9359" s="115"/>
      <c r="AM9359" s="340"/>
    </row>
    <row r="9360" spans="7:39" customFormat="1" ht="18.75">
      <c r="G9360" s="121"/>
      <c r="H9360" s="120"/>
      <c r="I9360" s="122"/>
      <c r="J9360" s="306"/>
      <c r="K9360" s="115"/>
      <c r="AM9360" s="340"/>
    </row>
    <row r="9361" spans="7:39" customFormat="1" ht="18.75">
      <c r="G9361" s="121"/>
      <c r="H9361" s="120"/>
      <c r="I9361" s="122"/>
      <c r="J9361" s="306"/>
      <c r="K9361" s="115"/>
      <c r="AM9361" s="340"/>
    </row>
    <row r="9362" spans="7:39" customFormat="1" ht="18.75">
      <c r="G9362" s="121"/>
      <c r="H9362" s="120"/>
      <c r="I9362" s="122"/>
      <c r="J9362" s="306"/>
      <c r="K9362" s="115"/>
      <c r="AM9362" s="340"/>
    </row>
    <row r="9363" spans="7:39" customFormat="1" ht="18.75">
      <c r="G9363" s="121"/>
      <c r="H9363" s="120"/>
      <c r="I9363" s="122"/>
      <c r="J9363" s="306"/>
      <c r="K9363" s="115"/>
      <c r="AM9363" s="340"/>
    </row>
    <row r="9364" spans="7:39" customFormat="1" ht="18.75">
      <c r="G9364" s="121"/>
      <c r="H9364" s="120"/>
      <c r="I9364" s="122"/>
      <c r="J9364" s="306"/>
      <c r="K9364" s="115"/>
      <c r="AM9364" s="340"/>
    </row>
    <row r="9365" spans="7:39" customFormat="1" ht="18.75">
      <c r="G9365" s="121"/>
      <c r="H9365" s="120"/>
      <c r="I9365" s="122"/>
      <c r="J9365" s="306"/>
      <c r="K9365" s="115"/>
      <c r="AM9365" s="340"/>
    </row>
    <row r="9366" spans="7:39" customFormat="1" ht="18.75">
      <c r="G9366" s="121"/>
      <c r="H9366" s="120"/>
      <c r="I9366" s="122"/>
      <c r="J9366" s="306"/>
      <c r="K9366" s="115"/>
      <c r="AM9366" s="340"/>
    </row>
    <row r="9367" spans="7:39" customFormat="1" ht="18.75">
      <c r="G9367" s="121"/>
      <c r="H9367" s="120"/>
      <c r="I9367" s="122"/>
      <c r="J9367" s="306"/>
      <c r="K9367" s="115"/>
      <c r="AM9367" s="340"/>
    </row>
    <row r="9368" spans="7:39" customFormat="1" ht="18.75">
      <c r="G9368" s="121"/>
      <c r="H9368" s="120"/>
      <c r="I9368" s="122"/>
      <c r="J9368" s="306"/>
      <c r="K9368" s="115"/>
      <c r="AM9368" s="340"/>
    </row>
    <row r="9369" spans="7:39" customFormat="1" ht="18.75">
      <c r="G9369" s="121"/>
      <c r="H9369" s="120"/>
      <c r="I9369" s="122"/>
      <c r="J9369" s="306"/>
      <c r="K9369" s="115"/>
      <c r="AM9369" s="340"/>
    </row>
    <row r="9370" spans="7:39" customFormat="1" ht="18.75">
      <c r="G9370" s="121"/>
      <c r="H9370" s="120"/>
      <c r="I9370" s="122"/>
      <c r="J9370" s="306"/>
      <c r="K9370" s="115"/>
      <c r="AM9370" s="340"/>
    </row>
    <row r="9371" spans="7:39" customFormat="1" ht="18.75">
      <c r="G9371" s="121"/>
      <c r="H9371" s="120"/>
      <c r="I9371" s="122"/>
      <c r="J9371" s="306"/>
      <c r="K9371" s="115"/>
      <c r="AM9371" s="340"/>
    </row>
    <row r="9372" spans="7:39" customFormat="1" ht="18.75">
      <c r="G9372" s="121"/>
      <c r="H9372" s="120"/>
      <c r="I9372" s="122"/>
      <c r="J9372" s="306"/>
      <c r="K9372" s="115"/>
      <c r="AM9372" s="340"/>
    </row>
    <row r="9373" spans="7:39" customFormat="1" ht="18.75">
      <c r="G9373" s="121"/>
      <c r="H9373" s="120"/>
      <c r="I9373" s="122"/>
      <c r="J9373" s="306"/>
      <c r="K9373" s="115"/>
      <c r="AM9373" s="340"/>
    </row>
    <row r="9374" spans="7:39" customFormat="1" ht="18.75">
      <c r="G9374" s="121"/>
      <c r="H9374" s="120"/>
      <c r="I9374" s="122"/>
      <c r="J9374" s="306"/>
      <c r="K9374" s="115"/>
      <c r="AM9374" s="340"/>
    </row>
    <row r="9375" spans="7:39" customFormat="1" ht="18.75">
      <c r="G9375" s="121"/>
      <c r="H9375" s="120"/>
      <c r="I9375" s="122"/>
      <c r="J9375" s="306"/>
      <c r="K9375" s="115"/>
      <c r="AM9375" s="340"/>
    </row>
    <row r="9376" spans="7:39" customFormat="1" ht="18.75">
      <c r="G9376" s="121"/>
      <c r="H9376" s="120"/>
      <c r="I9376" s="122"/>
      <c r="J9376" s="306"/>
      <c r="K9376" s="115"/>
      <c r="AM9376" s="340"/>
    </row>
    <row r="9377" spans="7:39" customFormat="1" ht="18.75">
      <c r="G9377" s="121"/>
      <c r="H9377" s="120"/>
      <c r="I9377" s="122"/>
      <c r="J9377" s="306"/>
      <c r="K9377" s="115"/>
      <c r="AM9377" s="340"/>
    </row>
    <row r="9378" spans="7:39" customFormat="1" ht="18.75">
      <c r="G9378" s="121"/>
      <c r="H9378" s="120"/>
      <c r="I9378" s="122"/>
      <c r="J9378" s="306"/>
      <c r="K9378" s="115"/>
      <c r="AM9378" s="340"/>
    </row>
    <row r="9379" spans="7:39" customFormat="1" ht="18.75">
      <c r="G9379" s="121"/>
      <c r="H9379" s="120"/>
      <c r="I9379" s="122"/>
      <c r="J9379" s="306"/>
      <c r="K9379" s="115"/>
      <c r="AM9379" s="340"/>
    </row>
    <row r="9380" spans="7:39" customFormat="1" ht="18.75">
      <c r="G9380" s="121"/>
      <c r="H9380" s="120"/>
      <c r="I9380" s="122"/>
      <c r="J9380" s="306"/>
      <c r="K9380" s="115"/>
      <c r="AM9380" s="340"/>
    </row>
    <row r="9381" spans="7:39" customFormat="1" ht="18.75">
      <c r="G9381" s="121"/>
      <c r="H9381" s="120"/>
      <c r="I9381" s="122"/>
      <c r="J9381" s="306"/>
      <c r="K9381" s="115"/>
      <c r="AM9381" s="340"/>
    </row>
    <row r="9382" spans="7:39" customFormat="1" ht="18.75">
      <c r="G9382" s="121"/>
      <c r="H9382" s="120"/>
      <c r="I9382" s="122"/>
      <c r="J9382" s="306"/>
      <c r="K9382" s="115"/>
      <c r="AM9382" s="340"/>
    </row>
    <row r="9383" spans="7:39" customFormat="1" ht="18.75">
      <c r="G9383" s="121"/>
      <c r="H9383" s="120"/>
      <c r="I9383" s="122"/>
      <c r="J9383" s="306"/>
      <c r="K9383" s="115"/>
      <c r="AM9383" s="340"/>
    </row>
    <row r="9384" spans="7:39" customFormat="1" ht="18.75">
      <c r="G9384" s="121"/>
      <c r="H9384" s="120"/>
      <c r="I9384" s="122"/>
      <c r="J9384" s="306"/>
      <c r="K9384" s="115"/>
      <c r="AM9384" s="340"/>
    </row>
    <row r="9385" spans="7:39" customFormat="1" ht="18.75">
      <c r="G9385" s="121"/>
      <c r="H9385" s="120"/>
      <c r="I9385" s="122"/>
      <c r="J9385" s="306"/>
      <c r="K9385" s="115"/>
      <c r="AM9385" s="340"/>
    </row>
    <row r="9386" spans="7:39" customFormat="1" ht="18.75">
      <c r="G9386" s="121"/>
      <c r="H9386" s="120"/>
      <c r="I9386" s="122"/>
      <c r="J9386" s="306"/>
      <c r="K9386" s="115"/>
      <c r="AM9386" s="340"/>
    </row>
    <row r="9387" spans="7:39" customFormat="1" ht="18.75">
      <c r="G9387" s="121"/>
      <c r="H9387" s="120"/>
      <c r="I9387" s="122"/>
      <c r="J9387" s="306"/>
      <c r="K9387" s="115"/>
      <c r="AM9387" s="340"/>
    </row>
    <row r="9388" spans="7:39" customFormat="1" ht="18.75">
      <c r="G9388" s="121"/>
      <c r="H9388" s="120"/>
      <c r="I9388" s="122"/>
      <c r="J9388" s="306"/>
      <c r="K9388" s="115"/>
      <c r="AM9388" s="340"/>
    </row>
    <row r="9389" spans="7:39" customFormat="1" ht="18.75">
      <c r="G9389" s="121"/>
      <c r="H9389" s="120"/>
      <c r="I9389" s="122"/>
      <c r="J9389" s="306"/>
      <c r="K9389" s="115"/>
      <c r="AM9389" s="340"/>
    </row>
    <row r="9390" spans="7:39" customFormat="1" ht="18.75">
      <c r="G9390" s="121"/>
      <c r="H9390" s="120"/>
      <c r="I9390" s="122"/>
      <c r="J9390" s="306"/>
      <c r="K9390" s="115"/>
      <c r="AM9390" s="340"/>
    </row>
    <row r="9391" spans="7:39" customFormat="1" ht="18.75">
      <c r="G9391" s="121"/>
      <c r="H9391" s="120"/>
      <c r="I9391" s="122"/>
      <c r="J9391" s="306"/>
      <c r="K9391" s="115"/>
      <c r="AM9391" s="340"/>
    </row>
    <row r="9392" spans="7:39" customFormat="1" ht="18.75">
      <c r="G9392" s="121"/>
      <c r="H9392" s="120"/>
      <c r="I9392" s="122"/>
      <c r="J9392" s="306"/>
      <c r="K9392" s="115"/>
      <c r="AM9392" s="340"/>
    </row>
    <row r="9393" spans="7:39" customFormat="1" ht="18.75">
      <c r="G9393" s="121"/>
      <c r="H9393" s="120"/>
      <c r="I9393" s="122"/>
      <c r="J9393" s="306"/>
      <c r="K9393" s="115"/>
      <c r="AM9393" s="340"/>
    </row>
    <row r="9394" spans="7:39" customFormat="1" ht="18.75">
      <c r="G9394" s="121"/>
      <c r="H9394" s="120"/>
      <c r="I9394" s="122"/>
      <c r="J9394" s="306"/>
      <c r="K9394" s="115"/>
      <c r="AM9394" s="340"/>
    </row>
    <row r="9395" spans="7:39" customFormat="1" ht="18.75">
      <c r="G9395" s="121"/>
      <c r="H9395" s="120"/>
      <c r="I9395" s="122"/>
      <c r="J9395" s="306"/>
      <c r="K9395" s="115"/>
      <c r="AM9395" s="340"/>
    </row>
    <row r="9396" spans="7:39" customFormat="1" ht="18.75">
      <c r="G9396" s="121"/>
      <c r="H9396" s="120"/>
      <c r="I9396" s="122"/>
      <c r="J9396" s="306"/>
      <c r="K9396" s="115"/>
      <c r="AM9396" s="340"/>
    </row>
    <row r="9397" spans="7:39" customFormat="1" ht="18.75">
      <c r="G9397" s="121"/>
      <c r="H9397" s="120"/>
      <c r="I9397" s="122"/>
      <c r="J9397" s="306"/>
      <c r="K9397" s="115"/>
      <c r="AM9397" s="340"/>
    </row>
    <row r="9398" spans="7:39" customFormat="1" ht="18.75">
      <c r="G9398" s="121"/>
      <c r="H9398" s="120"/>
      <c r="I9398" s="122"/>
      <c r="J9398" s="306"/>
      <c r="K9398" s="115"/>
      <c r="AM9398" s="340"/>
    </row>
    <row r="9399" spans="7:39" customFormat="1" ht="18.75">
      <c r="G9399" s="121"/>
      <c r="H9399" s="120"/>
      <c r="I9399" s="122"/>
      <c r="J9399" s="306"/>
      <c r="K9399" s="115"/>
      <c r="AM9399" s="340"/>
    </row>
    <row r="9400" spans="7:39" customFormat="1" ht="18.75">
      <c r="G9400" s="121"/>
      <c r="H9400" s="120"/>
      <c r="I9400" s="122"/>
      <c r="J9400" s="306"/>
      <c r="K9400" s="115"/>
      <c r="AM9400" s="340"/>
    </row>
    <row r="9401" spans="7:39" customFormat="1" ht="18.75">
      <c r="G9401" s="121"/>
      <c r="H9401" s="120"/>
      <c r="I9401" s="122"/>
      <c r="J9401" s="306"/>
      <c r="K9401" s="115"/>
      <c r="AM9401" s="340"/>
    </row>
    <row r="9402" spans="7:39" customFormat="1" ht="18.75">
      <c r="G9402" s="121"/>
      <c r="H9402" s="120"/>
      <c r="I9402" s="122"/>
      <c r="J9402" s="306"/>
      <c r="K9402" s="115"/>
      <c r="AM9402" s="340"/>
    </row>
    <row r="9403" spans="7:39" customFormat="1" ht="18.75">
      <c r="G9403" s="121"/>
      <c r="H9403" s="120"/>
      <c r="I9403" s="122"/>
      <c r="J9403" s="306"/>
      <c r="K9403" s="115"/>
      <c r="AM9403" s="340"/>
    </row>
    <row r="9404" spans="7:39" customFormat="1" ht="18.75">
      <c r="G9404" s="121"/>
      <c r="H9404" s="120"/>
      <c r="I9404" s="122"/>
      <c r="J9404" s="306"/>
      <c r="K9404" s="115"/>
      <c r="AM9404" s="340"/>
    </row>
    <row r="9405" spans="7:39" customFormat="1" ht="18.75">
      <c r="G9405" s="121"/>
      <c r="H9405" s="120"/>
      <c r="I9405" s="122"/>
      <c r="J9405" s="306"/>
      <c r="K9405" s="115"/>
      <c r="AM9405" s="340"/>
    </row>
    <row r="9406" spans="7:39" customFormat="1" ht="18.75">
      <c r="G9406" s="121"/>
      <c r="H9406" s="120"/>
      <c r="I9406" s="122"/>
      <c r="J9406" s="306"/>
      <c r="K9406" s="115"/>
      <c r="AM9406" s="340"/>
    </row>
    <row r="9407" spans="7:39" customFormat="1" ht="18.75">
      <c r="G9407" s="121"/>
      <c r="H9407" s="120"/>
      <c r="I9407" s="122"/>
      <c r="J9407" s="306"/>
      <c r="K9407" s="115"/>
      <c r="AM9407" s="340"/>
    </row>
    <row r="9408" spans="7:39" customFormat="1" ht="18.75">
      <c r="G9408" s="121"/>
      <c r="H9408" s="120"/>
      <c r="I9408" s="122"/>
      <c r="J9408" s="306"/>
      <c r="K9408" s="115"/>
      <c r="AM9408" s="340"/>
    </row>
    <row r="9409" spans="7:39" customFormat="1" ht="18.75">
      <c r="G9409" s="121"/>
      <c r="H9409" s="120"/>
      <c r="I9409" s="122"/>
      <c r="J9409" s="306"/>
      <c r="K9409" s="115"/>
      <c r="AM9409" s="340"/>
    </row>
    <row r="9410" spans="7:39" customFormat="1" ht="18.75">
      <c r="G9410" s="121"/>
      <c r="H9410" s="120"/>
      <c r="I9410" s="122"/>
      <c r="J9410" s="306"/>
      <c r="K9410" s="115"/>
      <c r="AM9410" s="340"/>
    </row>
    <row r="9411" spans="7:39" customFormat="1" ht="18.75">
      <c r="G9411" s="121"/>
      <c r="H9411" s="120"/>
      <c r="I9411" s="122"/>
      <c r="J9411" s="306"/>
      <c r="K9411" s="115"/>
      <c r="AM9411" s="340"/>
    </row>
    <row r="9412" spans="7:39" customFormat="1" ht="18.75">
      <c r="G9412" s="121"/>
      <c r="H9412" s="120"/>
      <c r="I9412" s="122"/>
      <c r="J9412" s="306"/>
      <c r="K9412" s="115"/>
      <c r="AM9412" s="340"/>
    </row>
    <row r="9413" spans="7:39" customFormat="1" ht="18.75">
      <c r="G9413" s="121"/>
      <c r="H9413" s="120"/>
      <c r="I9413" s="122"/>
      <c r="J9413" s="306"/>
      <c r="K9413" s="115"/>
      <c r="AM9413" s="340"/>
    </row>
    <row r="9414" spans="7:39" customFormat="1" ht="18.75">
      <c r="G9414" s="121"/>
      <c r="H9414" s="120"/>
      <c r="I9414" s="122"/>
      <c r="J9414" s="306"/>
      <c r="K9414" s="115"/>
      <c r="AM9414" s="340"/>
    </row>
    <row r="9415" spans="7:39" customFormat="1" ht="18.75">
      <c r="G9415" s="121"/>
      <c r="H9415" s="120"/>
      <c r="I9415" s="122"/>
      <c r="J9415" s="306"/>
      <c r="K9415" s="115"/>
      <c r="AM9415" s="340"/>
    </row>
    <row r="9416" spans="7:39" customFormat="1" ht="18.75">
      <c r="G9416" s="121"/>
      <c r="H9416" s="120"/>
      <c r="I9416" s="122"/>
      <c r="J9416" s="306"/>
      <c r="K9416" s="115"/>
      <c r="AM9416" s="340"/>
    </row>
    <row r="9417" spans="7:39" customFormat="1" ht="18.75">
      <c r="G9417" s="121"/>
      <c r="H9417" s="120"/>
      <c r="I9417" s="122"/>
      <c r="J9417" s="306"/>
      <c r="K9417" s="115"/>
      <c r="AM9417" s="340"/>
    </row>
    <row r="9418" spans="7:39" customFormat="1" ht="18.75">
      <c r="G9418" s="121"/>
      <c r="H9418" s="120"/>
      <c r="I9418" s="122"/>
      <c r="J9418" s="306"/>
      <c r="K9418" s="115"/>
      <c r="AM9418" s="340"/>
    </row>
    <row r="9419" spans="7:39" customFormat="1" ht="18.75">
      <c r="G9419" s="121"/>
      <c r="H9419" s="120"/>
      <c r="I9419" s="122"/>
      <c r="J9419" s="306"/>
      <c r="K9419" s="115"/>
      <c r="AM9419" s="340"/>
    </row>
    <row r="9420" spans="7:39" customFormat="1" ht="18.75">
      <c r="G9420" s="121"/>
      <c r="H9420" s="120"/>
      <c r="I9420" s="122"/>
      <c r="J9420" s="306"/>
      <c r="K9420" s="115"/>
      <c r="AM9420" s="340"/>
    </row>
    <row r="9421" spans="7:39" customFormat="1" ht="18.75">
      <c r="G9421" s="121"/>
      <c r="H9421" s="120"/>
      <c r="I9421" s="122"/>
      <c r="J9421" s="306"/>
      <c r="K9421" s="115"/>
      <c r="AM9421" s="340"/>
    </row>
    <row r="9422" spans="7:39" customFormat="1" ht="18.75">
      <c r="G9422" s="121"/>
      <c r="H9422" s="120"/>
      <c r="I9422" s="122"/>
      <c r="J9422" s="306"/>
      <c r="K9422" s="115"/>
      <c r="AM9422" s="340"/>
    </row>
    <row r="9423" spans="7:39" customFormat="1" ht="18.75">
      <c r="G9423" s="121"/>
      <c r="H9423" s="120"/>
      <c r="I9423" s="122"/>
      <c r="J9423" s="306"/>
      <c r="K9423" s="115"/>
      <c r="AM9423" s="340"/>
    </row>
    <row r="9424" spans="7:39" customFormat="1" ht="18.75">
      <c r="G9424" s="121"/>
      <c r="H9424" s="120"/>
      <c r="I9424" s="122"/>
      <c r="J9424" s="306"/>
      <c r="K9424" s="115"/>
      <c r="AM9424" s="340"/>
    </row>
    <row r="9425" spans="7:39" customFormat="1" ht="18.75">
      <c r="G9425" s="121"/>
      <c r="H9425" s="120"/>
      <c r="I9425" s="122"/>
      <c r="J9425" s="306"/>
      <c r="K9425" s="115"/>
      <c r="AM9425" s="340"/>
    </row>
    <row r="9426" spans="7:39" customFormat="1" ht="18.75">
      <c r="G9426" s="121"/>
      <c r="H9426" s="120"/>
      <c r="I9426" s="122"/>
      <c r="J9426" s="306"/>
      <c r="K9426" s="115"/>
      <c r="AM9426" s="340"/>
    </row>
    <row r="9427" spans="7:39" customFormat="1" ht="18.75">
      <c r="G9427" s="121"/>
      <c r="H9427" s="120"/>
      <c r="I9427" s="122"/>
      <c r="J9427" s="306"/>
      <c r="K9427" s="115"/>
      <c r="AM9427" s="340"/>
    </row>
    <row r="9428" spans="7:39" customFormat="1" ht="18.75">
      <c r="G9428" s="121"/>
      <c r="H9428" s="120"/>
      <c r="I9428" s="122"/>
      <c r="J9428" s="306"/>
      <c r="K9428" s="115"/>
      <c r="AM9428" s="340"/>
    </row>
    <row r="9429" spans="7:39" customFormat="1" ht="18.75">
      <c r="G9429" s="121"/>
      <c r="H9429" s="120"/>
      <c r="I9429" s="122"/>
      <c r="J9429" s="306"/>
      <c r="K9429" s="115"/>
      <c r="AM9429" s="340"/>
    </row>
    <row r="9430" spans="7:39" customFormat="1" ht="18.75">
      <c r="G9430" s="121"/>
      <c r="H9430" s="120"/>
      <c r="I9430" s="122"/>
      <c r="J9430" s="306"/>
      <c r="K9430" s="115"/>
      <c r="AM9430" s="340"/>
    </row>
    <row r="9431" spans="7:39" customFormat="1" ht="18.75">
      <c r="G9431" s="121"/>
      <c r="H9431" s="120"/>
      <c r="I9431" s="122"/>
      <c r="J9431" s="306"/>
      <c r="K9431" s="115"/>
      <c r="AM9431" s="340"/>
    </row>
    <row r="9432" spans="7:39" customFormat="1" ht="18.75">
      <c r="G9432" s="121"/>
      <c r="H9432" s="120"/>
      <c r="I9432" s="122"/>
      <c r="J9432" s="306"/>
      <c r="K9432" s="115"/>
      <c r="AM9432" s="340"/>
    </row>
    <row r="9433" spans="7:39" customFormat="1" ht="18.75">
      <c r="G9433" s="121"/>
      <c r="H9433" s="120"/>
      <c r="I9433" s="122"/>
      <c r="J9433" s="306"/>
      <c r="K9433" s="115"/>
      <c r="AM9433" s="340"/>
    </row>
    <row r="9434" spans="7:39" customFormat="1" ht="18.75">
      <c r="G9434" s="121"/>
      <c r="H9434" s="120"/>
      <c r="I9434" s="122"/>
      <c r="J9434" s="306"/>
      <c r="K9434" s="115"/>
      <c r="AM9434" s="340"/>
    </row>
    <row r="9435" spans="7:39" customFormat="1" ht="18.75">
      <c r="G9435" s="121"/>
      <c r="H9435" s="120"/>
      <c r="I9435" s="122"/>
      <c r="J9435" s="306"/>
      <c r="K9435" s="115"/>
      <c r="AM9435" s="340"/>
    </row>
    <row r="9436" spans="7:39" customFormat="1" ht="18.75">
      <c r="G9436" s="121"/>
      <c r="H9436" s="120"/>
      <c r="I9436" s="122"/>
      <c r="J9436" s="306"/>
      <c r="K9436" s="115"/>
      <c r="AM9436" s="340"/>
    </row>
    <row r="9437" spans="7:39" customFormat="1" ht="18.75">
      <c r="G9437" s="121"/>
      <c r="H9437" s="120"/>
      <c r="I9437" s="122"/>
      <c r="J9437" s="306"/>
      <c r="K9437" s="115"/>
      <c r="AM9437" s="340"/>
    </row>
    <row r="9438" spans="7:39" customFormat="1" ht="18.75">
      <c r="G9438" s="121"/>
      <c r="H9438" s="120"/>
      <c r="I9438" s="122"/>
      <c r="J9438" s="306"/>
      <c r="K9438" s="115"/>
      <c r="AM9438" s="340"/>
    </row>
    <row r="9439" spans="7:39" customFormat="1" ht="18.75">
      <c r="G9439" s="121"/>
      <c r="H9439" s="120"/>
      <c r="I9439" s="122"/>
      <c r="J9439" s="306"/>
      <c r="K9439" s="115"/>
      <c r="AM9439" s="340"/>
    </row>
    <row r="9440" spans="7:39" customFormat="1" ht="18.75">
      <c r="G9440" s="121"/>
      <c r="H9440" s="120"/>
      <c r="I9440" s="122"/>
      <c r="J9440" s="306"/>
      <c r="K9440" s="115"/>
      <c r="AM9440" s="340"/>
    </row>
    <row r="9441" spans="7:39" customFormat="1" ht="18.75">
      <c r="G9441" s="121"/>
      <c r="H9441" s="120"/>
      <c r="I9441" s="122"/>
      <c r="J9441" s="306"/>
      <c r="K9441" s="115"/>
      <c r="AM9441" s="340"/>
    </row>
    <row r="9442" spans="7:39" customFormat="1" ht="18.75">
      <c r="G9442" s="121"/>
      <c r="H9442" s="120"/>
      <c r="I9442" s="122"/>
      <c r="J9442" s="306"/>
      <c r="K9442" s="115"/>
      <c r="AM9442" s="340"/>
    </row>
    <row r="9443" spans="7:39" customFormat="1" ht="18.75">
      <c r="G9443" s="121"/>
      <c r="H9443" s="120"/>
      <c r="I9443" s="122"/>
      <c r="J9443" s="306"/>
      <c r="K9443" s="115"/>
      <c r="AM9443" s="340"/>
    </row>
    <row r="9444" spans="7:39" customFormat="1" ht="18.75">
      <c r="G9444" s="121"/>
      <c r="H9444" s="120"/>
      <c r="I9444" s="122"/>
      <c r="J9444" s="306"/>
      <c r="K9444" s="115"/>
      <c r="AM9444" s="340"/>
    </row>
    <row r="9445" spans="7:39" customFormat="1" ht="18.75">
      <c r="G9445" s="121"/>
      <c r="H9445" s="120"/>
      <c r="I9445" s="122"/>
      <c r="J9445" s="306"/>
      <c r="K9445" s="115"/>
      <c r="AM9445" s="340"/>
    </row>
    <row r="9446" spans="7:39" customFormat="1" ht="18.75">
      <c r="G9446" s="121"/>
      <c r="H9446" s="120"/>
      <c r="I9446" s="122"/>
      <c r="J9446" s="306"/>
      <c r="K9446" s="115"/>
      <c r="AM9446" s="340"/>
    </row>
    <row r="9447" spans="7:39" customFormat="1" ht="18.75">
      <c r="G9447" s="121"/>
      <c r="H9447" s="120"/>
      <c r="I9447" s="122"/>
      <c r="J9447" s="306"/>
      <c r="K9447" s="115"/>
      <c r="AM9447" s="340"/>
    </row>
    <row r="9448" spans="7:39" customFormat="1" ht="18.75">
      <c r="G9448" s="121"/>
      <c r="H9448" s="120"/>
      <c r="I9448" s="122"/>
      <c r="J9448" s="306"/>
      <c r="K9448" s="115"/>
      <c r="AM9448" s="340"/>
    </row>
    <row r="9449" spans="7:39" customFormat="1" ht="18.75">
      <c r="G9449" s="121"/>
      <c r="H9449" s="120"/>
      <c r="I9449" s="122"/>
      <c r="J9449" s="306"/>
      <c r="K9449" s="115"/>
      <c r="AM9449" s="340"/>
    </row>
    <row r="9450" spans="7:39" customFormat="1" ht="18.75">
      <c r="G9450" s="121"/>
      <c r="H9450" s="120"/>
      <c r="I9450" s="122"/>
      <c r="J9450" s="306"/>
      <c r="K9450" s="115"/>
      <c r="AM9450" s="340"/>
    </row>
    <row r="9451" spans="7:39" customFormat="1" ht="18.75">
      <c r="G9451" s="121"/>
      <c r="H9451" s="120"/>
      <c r="I9451" s="122"/>
      <c r="J9451" s="306"/>
      <c r="K9451" s="115"/>
      <c r="AM9451" s="340"/>
    </row>
    <row r="9452" spans="7:39" customFormat="1" ht="18.75">
      <c r="G9452" s="121"/>
      <c r="H9452" s="120"/>
      <c r="I9452" s="122"/>
      <c r="J9452" s="306"/>
      <c r="K9452" s="115"/>
      <c r="AM9452" s="340"/>
    </row>
    <row r="9453" spans="7:39" customFormat="1" ht="18.75">
      <c r="G9453" s="121"/>
      <c r="H9453" s="120"/>
      <c r="I9453" s="122"/>
      <c r="J9453" s="306"/>
      <c r="K9453" s="115"/>
      <c r="AM9453" s="340"/>
    </row>
    <row r="9454" spans="7:39" customFormat="1" ht="18.75">
      <c r="G9454" s="121"/>
      <c r="H9454" s="120"/>
      <c r="I9454" s="122"/>
      <c r="J9454" s="306"/>
      <c r="K9454" s="115"/>
      <c r="AM9454" s="340"/>
    </row>
    <row r="9455" spans="7:39" customFormat="1" ht="18.75">
      <c r="G9455" s="121"/>
      <c r="H9455" s="120"/>
      <c r="I9455" s="122"/>
      <c r="J9455" s="306"/>
      <c r="K9455" s="115"/>
      <c r="AM9455" s="340"/>
    </row>
    <row r="9456" spans="7:39" customFormat="1" ht="18.75">
      <c r="G9456" s="121"/>
      <c r="H9456" s="120"/>
      <c r="I9456" s="122"/>
      <c r="J9456" s="306"/>
      <c r="K9456" s="115"/>
      <c r="AM9456" s="340"/>
    </row>
    <row r="9457" spans="7:39" customFormat="1" ht="18.75">
      <c r="G9457" s="121"/>
      <c r="H9457" s="120"/>
      <c r="I9457" s="122"/>
      <c r="J9457" s="306"/>
      <c r="K9457" s="115"/>
      <c r="AM9457" s="340"/>
    </row>
    <row r="9458" spans="7:39" customFormat="1" ht="18.75">
      <c r="G9458" s="121"/>
      <c r="H9458" s="120"/>
      <c r="I9458" s="122"/>
      <c r="J9458" s="306"/>
      <c r="K9458" s="115"/>
      <c r="AM9458" s="340"/>
    </row>
    <row r="9459" spans="7:39" customFormat="1" ht="18.75">
      <c r="G9459" s="121"/>
      <c r="H9459" s="120"/>
      <c r="I9459" s="122"/>
      <c r="J9459" s="306"/>
      <c r="K9459" s="115"/>
      <c r="AM9459" s="340"/>
    </row>
    <row r="9460" spans="7:39" customFormat="1" ht="18.75">
      <c r="G9460" s="121"/>
      <c r="H9460" s="120"/>
      <c r="I9460" s="122"/>
      <c r="J9460" s="306"/>
      <c r="K9460" s="115"/>
      <c r="AM9460" s="340"/>
    </row>
    <row r="9461" spans="7:39" customFormat="1" ht="18.75">
      <c r="G9461" s="121"/>
      <c r="H9461" s="120"/>
      <c r="I9461" s="122"/>
      <c r="J9461" s="306"/>
      <c r="K9461" s="115"/>
      <c r="AM9461" s="340"/>
    </row>
    <row r="9462" spans="7:39" customFormat="1" ht="18.75">
      <c r="G9462" s="121"/>
      <c r="H9462" s="120"/>
      <c r="I9462" s="122"/>
      <c r="J9462" s="306"/>
      <c r="K9462" s="115"/>
      <c r="AM9462" s="340"/>
    </row>
    <row r="9463" spans="7:39" customFormat="1" ht="18.75">
      <c r="G9463" s="121"/>
      <c r="H9463" s="120"/>
      <c r="I9463" s="122"/>
      <c r="J9463" s="306"/>
      <c r="K9463" s="115"/>
      <c r="AM9463" s="340"/>
    </row>
    <row r="9464" spans="7:39" customFormat="1" ht="18.75">
      <c r="G9464" s="121"/>
      <c r="H9464" s="120"/>
      <c r="I9464" s="122"/>
      <c r="J9464" s="306"/>
      <c r="K9464" s="115"/>
      <c r="AM9464" s="340"/>
    </row>
    <row r="9465" spans="7:39" customFormat="1" ht="18.75">
      <c r="G9465" s="121"/>
      <c r="H9465" s="120"/>
      <c r="I9465" s="122"/>
      <c r="J9465" s="306"/>
      <c r="K9465" s="115"/>
      <c r="AM9465" s="340"/>
    </row>
    <row r="9466" spans="7:39" customFormat="1" ht="18.75">
      <c r="G9466" s="121"/>
      <c r="H9466" s="120"/>
      <c r="I9466" s="122"/>
      <c r="J9466" s="306"/>
      <c r="K9466" s="115"/>
      <c r="AM9466" s="340"/>
    </row>
    <row r="9467" spans="7:39" customFormat="1" ht="18.75">
      <c r="G9467" s="121"/>
      <c r="H9467" s="120"/>
      <c r="I9467" s="122"/>
      <c r="J9467" s="306"/>
      <c r="K9467" s="115"/>
      <c r="AM9467" s="340"/>
    </row>
    <row r="9468" spans="7:39" customFormat="1" ht="18.75">
      <c r="G9468" s="121"/>
      <c r="H9468" s="120"/>
      <c r="I9468" s="122"/>
      <c r="J9468" s="306"/>
      <c r="K9468" s="115"/>
      <c r="AM9468" s="340"/>
    </row>
    <row r="9469" spans="7:39" customFormat="1" ht="18.75">
      <c r="G9469" s="121"/>
      <c r="H9469" s="120"/>
      <c r="I9469" s="122"/>
      <c r="J9469" s="306"/>
      <c r="K9469" s="115"/>
      <c r="AM9469" s="340"/>
    </row>
    <row r="9470" spans="7:39" customFormat="1" ht="18.75">
      <c r="G9470" s="121"/>
      <c r="H9470" s="120"/>
      <c r="I9470" s="122"/>
      <c r="J9470" s="306"/>
      <c r="K9470" s="115"/>
      <c r="AM9470" s="340"/>
    </row>
    <row r="9471" spans="7:39" customFormat="1" ht="18.75">
      <c r="G9471" s="121"/>
      <c r="H9471" s="120"/>
      <c r="I9471" s="122"/>
      <c r="J9471" s="306"/>
      <c r="K9471" s="115"/>
      <c r="AM9471" s="340"/>
    </row>
    <row r="9472" spans="7:39" customFormat="1" ht="18.75">
      <c r="G9472" s="121"/>
      <c r="H9472" s="120"/>
      <c r="I9472" s="122"/>
      <c r="J9472" s="306"/>
      <c r="K9472" s="115"/>
      <c r="AM9472" s="340"/>
    </row>
    <row r="9473" spans="7:39" customFormat="1" ht="18.75">
      <c r="G9473" s="121"/>
      <c r="H9473" s="120"/>
      <c r="I9473" s="122"/>
      <c r="J9473" s="306"/>
      <c r="K9473" s="115"/>
      <c r="AM9473" s="340"/>
    </row>
    <row r="9474" spans="7:39" customFormat="1" ht="18.75">
      <c r="G9474" s="121"/>
      <c r="H9474" s="120"/>
      <c r="I9474" s="122"/>
      <c r="J9474" s="306"/>
      <c r="K9474" s="115"/>
      <c r="AM9474" s="340"/>
    </row>
    <row r="9475" spans="7:39" customFormat="1" ht="18.75">
      <c r="G9475" s="121"/>
      <c r="H9475" s="120"/>
      <c r="I9475" s="122"/>
      <c r="J9475" s="306"/>
      <c r="K9475" s="115"/>
      <c r="AM9475" s="340"/>
    </row>
    <row r="9476" spans="7:39" customFormat="1" ht="18.75">
      <c r="G9476" s="121"/>
      <c r="H9476" s="120"/>
      <c r="I9476" s="122"/>
      <c r="J9476" s="306"/>
      <c r="K9476" s="115"/>
      <c r="AM9476" s="340"/>
    </row>
    <row r="9477" spans="7:39" customFormat="1" ht="18.75">
      <c r="G9477" s="121"/>
      <c r="H9477" s="120"/>
      <c r="I9477" s="122"/>
      <c r="J9477" s="306"/>
      <c r="K9477" s="115"/>
      <c r="AM9477" s="340"/>
    </row>
    <row r="9478" spans="7:39" customFormat="1" ht="18.75">
      <c r="G9478" s="121"/>
      <c r="H9478" s="120"/>
      <c r="I9478" s="122"/>
      <c r="J9478" s="306"/>
      <c r="K9478" s="115"/>
      <c r="AM9478" s="340"/>
    </row>
    <row r="9479" spans="7:39" customFormat="1" ht="18.75">
      <c r="G9479" s="121"/>
      <c r="H9479" s="120"/>
      <c r="I9479" s="122"/>
      <c r="J9479" s="306"/>
      <c r="K9479" s="115"/>
      <c r="AM9479" s="340"/>
    </row>
    <row r="9480" spans="7:39" customFormat="1" ht="18.75">
      <c r="G9480" s="121"/>
      <c r="H9480" s="120"/>
      <c r="I9480" s="122"/>
      <c r="J9480" s="306"/>
      <c r="K9480" s="115"/>
      <c r="AM9480" s="340"/>
    </row>
    <row r="9481" spans="7:39" customFormat="1" ht="18.75">
      <c r="G9481" s="121"/>
      <c r="H9481" s="120"/>
      <c r="I9481" s="122"/>
      <c r="J9481" s="306"/>
      <c r="K9481" s="115"/>
      <c r="AM9481" s="340"/>
    </row>
    <row r="9482" spans="7:39" customFormat="1" ht="18.75">
      <c r="G9482" s="121"/>
      <c r="H9482" s="120"/>
      <c r="I9482" s="122"/>
      <c r="J9482" s="306"/>
      <c r="K9482" s="115"/>
      <c r="AM9482" s="340"/>
    </row>
    <row r="9483" spans="7:39" customFormat="1" ht="18.75">
      <c r="G9483" s="121"/>
      <c r="H9483" s="120"/>
      <c r="I9483" s="122"/>
      <c r="J9483" s="306"/>
      <c r="K9483" s="115"/>
      <c r="AM9483" s="340"/>
    </row>
    <row r="9484" spans="7:39" customFormat="1" ht="18.75">
      <c r="G9484" s="121"/>
      <c r="H9484" s="120"/>
      <c r="I9484" s="122"/>
      <c r="J9484" s="306"/>
      <c r="K9484" s="115"/>
      <c r="AM9484" s="340"/>
    </row>
    <row r="9485" spans="7:39" customFormat="1" ht="18.75">
      <c r="G9485" s="121"/>
      <c r="H9485" s="120"/>
      <c r="I9485" s="122"/>
      <c r="J9485" s="306"/>
      <c r="K9485" s="115"/>
      <c r="AM9485" s="340"/>
    </row>
    <row r="9486" spans="7:39" customFormat="1" ht="18.75">
      <c r="G9486" s="121"/>
      <c r="H9486" s="120"/>
      <c r="I9486" s="122"/>
      <c r="J9486" s="306"/>
      <c r="K9486" s="115"/>
      <c r="AM9486" s="340"/>
    </row>
    <row r="9487" spans="7:39" customFormat="1" ht="18.75">
      <c r="G9487" s="121"/>
      <c r="H9487" s="120"/>
      <c r="I9487" s="122"/>
      <c r="J9487" s="306"/>
      <c r="K9487" s="115"/>
      <c r="AM9487" s="340"/>
    </row>
    <row r="9488" spans="7:39" customFormat="1" ht="18.75">
      <c r="G9488" s="121"/>
      <c r="H9488" s="120"/>
      <c r="I9488" s="122"/>
      <c r="J9488" s="306"/>
      <c r="K9488" s="115"/>
      <c r="AM9488" s="340"/>
    </row>
    <row r="9489" spans="7:39" customFormat="1" ht="18.75">
      <c r="G9489" s="121"/>
      <c r="H9489" s="120"/>
      <c r="I9489" s="122"/>
      <c r="J9489" s="306"/>
      <c r="K9489" s="115"/>
      <c r="AM9489" s="340"/>
    </row>
    <row r="9490" spans="7:39" customFormat="1" ht="18.75">
      <c r="G9490" s="121"/>
      <c r="H9490" s="120"/>
      <c r="I9490" s="122"/>
      <c r="J9490" s="306"/>
      <c r="K9490" s="115"/>
      <c r="AM9490" s="340"/>
    </row>
    <row r="9491" spans="7:39" customFormat="1" ht="18.75">
      <c r="G9491" s="121"/>
      <c r="H9491" s="120"/>
      <c r="I9491" s="122"/>
      <c r="J9491" s="306"/>
      <c r="K9491" s="115"/>
      <c r="AM9491" s="340"/>
    </row>
    <row r="9492" spans="7:39" customFormat="1" ht="18.75">
      <c r="G9492" s="121"/>
      <c r="H9492" s="120"/>
      <c r="I9492" s="122"/>
      <c r="J9492" s="306"/>
      <c r="K9492" s="115"/>
      <c r="AM9492" s="340"/>
    </row>
    <row r="9493" spans="7:39" customFormat="1" ht="18.75">
      <c r="G9493" s="121"/>
      <c r="H9493" s="120"/>
      <c r="I9493" s="122"/>
      <c r="J9493" s="306"/>
      <c r="K9493" s="115"/>
      <c r="AM9493" s="340"/>
    </row>
    <row r="9494" spans="7:39" customFormat="1" ht="18.75">
      <c r="G9494" s="121"/>
      <c r="H9494" s="120"/>
      <c r="I9494" s="122"/>
      <c r="J9494" s="306"/>
      <c r="K9494" s="115"/>
      <c r="AM9494" s="340"/>
    </row>
    <row r="9495" spans="7:39" customFormat="1" ht="18.75">
      <c r="G9495" s="121"/>
      <c r="H9495" s="120"/>
      <c r="I9495" s="122"/>
      <c r="J9495" s="306"/>
      <c r="K9495" s="115"/>
      <c r="AM9495" s="340"/>
    </row>
    <row r="9496" spans="7:39" customFormat="1" ht="18.75">
      <c r="G9496" s="121"/>
      <c r="H9496" s="120"/>
      <c r="I9496" s="122"/>
      <c r="J9496" s="306"/>
      <c r="K9496" s="115"/>
      <c r="AM9496" s="340"/>
    </row>
    <row r="9497" spans="7:39" customFormat="1" ht="18.75">
      <c r="G9497" s="121"/>
      <c r="H9497" s="120"/>
      <c r="I9497" s="122"/>
      <c r="J9497" s="306"/>
      <c r="K9497" s="115"/>
      <c r="AM9497" s="340"/>
    </row>
    <row r="9498" spans="7:39" customFormat="1" ht="18.75">
      <c r="G9498" s="121"/>
      <c r="H9498" s="120"/>
      <c r="I9498" s="122"/>
      <c r="J9498" s="306"/>
      <c r="K9498" s="115"/>
      <c r="AM9498" s="340"/>
    </row>
    <row r="9499" spans="7:39" customFormat="1" ht="18.75">
      <c r="G9499" s="121"/>
      <c r="H9499" s="120"/>
      <c r="I9499" s="122"/>
      <c r="J9499" s="306"/>
      <c r="K9499" s="115"/>
      <c r="AM9499" s="340"/>
    </row>
    <row r="9500" spans="7:39" customFormat="1" ht="18.75">
      <c r="G9500" s="121"/>
      <c r="H9500" s="120"/>
      <c r="I9500" s="122"/>
      <c r="J9500" s="306"/>
      <c r="K9500" s="115"/>
      <c r="AM9500" s="340"/>
    </row>
    <row r="9501" spans="7:39" customFormat="1" ht="18.75">
      <c r="G9501" s="121"/>
      <c r="H9501" s="120"/>
      <c r="I9501" s="122"/>
      <c r="J9501" s="306"/>
      <c r="K9501" s="115"/>
      <c r="AM9501" s="340"/>
    </row>
    <row r="9502" spans="7:39" customFormat="1" ht="18.75">
      <c r="G9502" s="121"/>
      <c r="H9502" s="120"/>
      <c r="I9502" s="122"/>
      <c r="J9502" s="306"/>
      <c r="K9502" s="115"/>
      <c r="AM9502" s="340"/>
    </row>
    <row r="9503" spans="7:39" customFormat="1" ht="18.75">
      <c r="G9503" s="121"/>
      <c r="H9503" s="120"/>
      <c r="I9503" s="122"/>
      <c r="J9503" s="306"/>
      <c r="K9503" s="115"/>
      <c r="AM9503" s="340"/>
    </row>
    <row r="9504" spans="7:39" customFormat="1" ht="18.75">
      <c r="G9504" s="121"/>
      <c r="H9504" s="120"/>
      <c r="I9504" s="122"/>
      <c r="J9504" s="306"/>
      <c r="K9504" s="115"/>
      <c r="AM9504" s="340"/>
    </row>
    <row r="9505" spans="7:39" customFormat="1" ht="18.75">
      <c r="G9505" s="121"/>
      <c r="H9505" s="120"/>
      <c r="I9505" s="122"/>
      <c r="J9505" s="306"/>
      <c r="K9505" s="115"/>
      <c r="AM9505" s="340"/>
    </row>
    <row r="9506" spans="7:39" customFormat="1" ht="18.75">
      <c r="G9506" s="121"/>
      <c r="H9506" s="120"/>
      <c r="I9506" s="122"/>
      <c r="J9506" s="306"/>
      <c r="K9506" s="115"/>
      <c r="AM9506" s="340"/>
    </row>
    <row r="9507" spans="7:39" customFormat="1" ht="18.75">
      <c r="G9507" s="121"/>
      <c r="H9507" s="120"/>
      <c r="I9507" s="122"/>
      <c r="J9507" s="306"/>
      <c r="K9507" s="115"/>
      <c r="AM9507" s="340"/>
    </row>
    <row r="9508" spans="7:39" customFormat="1" ht="18.75">
      <c r="G9508" s="121"/>
      <c r="H9508" s="120"/>
      <c r="I9508" s="122"/>
      <c r="J9508" s="306"/>
      <c r="K9508" s="115"/>
      <c r="AM9508" s="340"/>
    </row>
    <row r="9509" spans="7:39" customFormat="1" ht="18.75">
      <c r="G9509" s="121"/>
      <c r="H9509" s="120"/>
      <c r="I9509" s="122"/>
      <c r="J9509" s="306"/>
      <c r="K9509" s="115"/>
      <c r="AM9509" s="340"/>
    </row>
    <row r="9510" spans="7:39" customFormat="1" ht="18.75">
      <c r="G9510" s="121"/>
      <c r="H9510" s="120"/>
      <c r="I9510" s="122"/>
      <c r="J9510" s="306"/>
      <c r="K9510" s="115"/>
      <c r="AM9510" s="340"/>
    </row>
    <row r="9511" spans="7:39" customFormat="1" ht="18.75">
      <c r="G9511" s="121"/>
      <c r="H9511" s="120"/>
      <c r="I9511" s="122"/>
      <c r="J9511" s="306"/>
      <c r="K9511" s="115"/>
      <c r="AM9511" s="340"/>
    </row>
    <row r="9512" spans="7:39" customFormat="1" ht="18.75">
      <c r="G9512" s="121"/>
      <c r="H9512" s="120"/>
      <c r="I9512" s="122"/>
      <c r="J9512" s="306"/>
      <c r="K9512" s="115"/>
      <c r="AM9512" s="340"/>
    </row>
    <row r="9513" spans="7:39" customFormat="1" ht="18.75">
      <c r="G9513" s="121"/>
      <c r="H9513" s="120"/>
      <c r="I9513" s="122"/>
      <c r="J9513" s="306"/>
      <c r="K9513" s="115"/>
      <c r="AM9513" s="340"/>
    </row>
    <row r="9514" spans="7:39" customFormat="1" ht="18.75">
      <c r="G9514" s="121"/>
      <c r="H9514" s="120"/>
      <c r="I9514" s="122"/>
      <c r="J9514" s="306"/>
      <c r="K9514" s="115"/>
      <c r="AM9514" s="340"/>
    </row>
    <row r="9515" spans="7:39" customFormat="1" ht="18.75">
      <c r="G9515" s="121"/>
      <c r="H9515" s="120"/>
      <c r="I9515" s="122"/>
      <c r="J9515" s="306"/>
      <c r="K9515" s="115"/>
      <c r="AM9515" s="340"/>
    </row>
    <row r="9516" spans="7:39" customFormat="1" ht="18.75">
      <c r="G9516" s="121"/>
      <c r="H9516" s="120"/>
      <c r="I9516" s="122"/>
      <c r="J9516" s="306"/>
      <c r="K9516" s="115"/>
      <c r="AM9516" s="340"/>
    </row>
    <row r="9517" spans="7:39" customFormat="1" ht="18.75">
      <c r="G9517" s="121"/>
      <c r="H9517" s="120"/>
      <c r="I9517" s="122"/>
      <c r="J9517" s="306"/>
      <c r="K9517" s="115"/>
      <c r="AM9517" s="340"/>
    </row>
    <row r="9518" spans="7:39" customFormat="1" ht="18.75">
      <c r="G9518" s="121"/>
      <c r="H9518" s="120"/>
      <c r="I9518" s="122"/>
      <c r="J9518" s="306"/>
      <c r="K9518" s="115"/>
      <c r="AM9518" s="340"/>
    </row>
    <row r="9519" spans="7:39" customFormat="1" ht="18.75">
      <c r="G9519" s="121"/>
      <c r="H9519" s="120"/>
      <c r="I9519" s="122"/>
      <c r="J9519" s="306"/>
      <c r="K9519" s="115"/>
      <c r="AM9519" s="340"/>
    </row>
    <row r="9520" spans="7:39" customFormat="1" ht="18.75">
      <c r="G9520" s="121"/>
      <c r="H9520" s="120"/>
      <c r="I9520" s="122"/>
      <c r="J9520" s="306"/>
      <c r="K9520" s="115"/>
      <c r="AM9520" s="340"/>
    </row>
    <row r="9521" spans="7:39" customFormat="1" ht="18.75">
      <c r="G9521" s="121"/>
      <c r="H9521" s="120"/>
      <c r="I9521" s="122"/>
      <c r="J9521" s="306"/>
      <c r="K9521" s="115"/>
      <c r="AM9521" s="340"/>
    </row>
    <row r="9522" spans="7:39" customFormat="1" ht="18.75">
      <c r="G9522" s="121"/>
      <c r="H9522" s="120"/>
      <c r="I9522" s="122"/>
      <c r="J9522" s="306"/>
      <c r="K9522" s="115"/>
      <c r="AM9522" s="340"/>
    </row>
    <row r="9523" spans="7:39" customFormat="1" ht="18.75">
      <c r="G9523" s="121"/>
      <c r="H9523" s="120"/>
      <c r="I9523" s="122"/>
      <c r="J9523" s="306"/>
      <c r="K9523" s="115"/>
      <c r="AM9523" s="340"/>
    </row>
    <row r="9524" spans="7:39" customFormat="1" ht="18.75">
      <c r="G9524" s="121"/>
      <c r="H9524" s="120"/>
      <c r="I9524" s="122"/>
      <c r="J9524" s="306"/>
      <c r="K9524" s="115"/>
      <c r="AM9524" s="340"/>
    </row>
    <row r="9525" spans="7:39" customFormat="1" ht="18.75">
      <c r="G9525" s="121"/>
      <c r="H9525" s="120"/>
      <c r="I9525" s="122"/>
      <c r="J9525" s="306"/>
      <c r="K9525" s="115"/>
      <c r="AM9525" s="340"/>
    </row>
    <row r="9526" spans="7:39" customFormat="1" ht="18.75">
      <c r="G9526" s="121"/>
      <c r="H9526" s="120"/>
      <c r="I9526" s="122"/>
      <c r="J9526" s="306"/>
      <c r="K9526" s="115"/>
      <c r="AM9526" s="340"/>
    </row>
    <row r="9527" spans="7:39" customFormat="1" ht="18.75">
      <c r="G9527" s="121"/>
      <c r="H9527" s="120"/>
      <c r="I9527" s="122"/>
      <c r="J9527" s="306"/>
      <c r="K9527" s="115"/>
      <c r="AM9527" s="340"/>
    </row>
    <row r="9528" spans="7:39" customFormat="1" ht="18.75">
      <c r="G9528" s="121"/>
      <c r="H9528" s="120"/>
      <c r="I9528" s="122"/>
      <c r="J9528" s="306"/>
      <c r="K9528" s="115"/>
      <c r="AM9528" s="340"/>
    </row>
    <row r="9529" spans="7:39" customFormat="1" ht="18.75">
      <c r="G9529" s="121"/>
      <c r="H9529" s="120"/>
      <c r="I9529" s="122"/>
      <c r="J9529" s="306"/>
      <c r="K9529" s="115"/>
      <c r="AM9529" s="340"/>
    </row>
    <row r="9530" spans="7:39" customFormat="1" ht="18.75">
      <c r="G9530" s="121"/>
      <c r="H9530" s="120"/>
      <c r="I9530" s="122"/>
      <c r="J9530" s="306"/>
      <c r="K9530" s="115"/>
      <c r="AM9530" s="340"/>
    </row>
    <row r="9531" spans="7:39" customFormat="1" ht="18.75">
      <c r="G9531" s="121"/>
      <c r="H9531" s="120"/>
      <c r="I9531" s="122"/>
      <c r="J9531" s="306"/>
      <c r="K9531" s="115"/>
      <c r="AM9531" s="340"/>
    </row>
    <row r="9532" spans="7:39" customFormat="1" ht="18.75">
      <c r="G9532" s="121"/>
      <c r="H9532" s="120"/>
      <c r="I9532" s="122"/>
      <c r="J9532" s="306"/>
      <c r="K9532" s="115"/>
      <c r="AM9532" s="340"/>
    </row>
    <row r="9533" spans="7:39" customFormat="1" ht="18.75">
      <c r="G9533" s="121"/>
      <c r="H9533" s="120"/>
      <c r="I9533" s="122"/>
      <c r="J9533" s="306"/>
      <c r="K9533" s="115"/>
      <c r="AM9533" s="340"/>
    </row>
    <row r="9534" spans="7:39" customFormat="1" ht="18.75">
      <c r="G9534" s="121"/>
      <c r="H9534" s="120"/>
      <c r="I9534" s="122"/>
      <c r="J9534" s="306"/>
      <c r="K9534" s="115"/>
      <c r="AM9534" s="340"/>
    </row>
    <row r="9535" spans="7:39" customFormat="1" ht="18.75">
      <c r="G9535" s="121"/>
      <c r="H9535" s="120"/>
      <c r="I9535" s="122"/>
      <c r="J9535" s="306"/>
      <c r="K9535" s="115"/>
      <c r="AM9535" s="340"/>
    </row>
    <row r="9536" spans="7:39" customFormat="1" ht="18.75">
      <c r="G9536" s="121"/>
      <c r="H9536" s="120"/>
      <c r="I9536" s="122"/>
      <c r="J9536" s="306"/>
      <c r="K9536" s="115"/>
      <c r="AM9536" s="340"/>
    </row>
    <row r="9537" spans="7:39" customFormat="1" ht="18.75">
      <c r="G9537" s="121"/>
      <c r="H9537" s="120"/>
      <c r="I9537" s="122"/>
      <c r="J9537" s="306"/>
      <c r="K9537" s="115"/>
      <c r="AM9537" s="340"/>
    </row>
    <row r="9538" spans="7:39" customFormat="1" ht="18.75">
      <c r="G9538" s="121"/>
      <c r="H9538" s="120"/>
      <c r="I9538" s="122"/>
      <c r="J9538" s="306"/>
      <c r="K9538" s="115"/>
      <c r="AM9538" s="340"/>
    </row>
    <row r="9539" spans="7:39" customFormat="1" ht="18.75">
      <c r="G9539" s="121"/>
      <c r="H9539" s="120"/>
      <c r="I9539" s="122"/>
      <c r="J9539" s="306"/>
      <c r="K9539" s="115"/>
      <c r="AM9539" s="340"/>
    </row>
    <row r="9540" spans="7:39" customFormat="1" ht="18.75">
      <c r="G9540" s="121"/>
      <c r="H9540" s="120"/>
      <c r="I9540" s="122"/>
      <c r="J9540" s="306"/>
      <c r="K9540" s="115"/>
      <c r="AM9540" s="340"/>
    </row>
    <row r="9541" spans="7:39" customFormat="1" ht="18.75">
      <c r="G9541" s="121"/>
      <c r="H9541" s="120"/>
      <c r="I9541" s="122"/>
      <c r="J9541" s="306"/>
      <c r="K9541" s="115"/>
      <c r="AM9541" s="340"/>
    </row>
    <row r="9542" spans="7:39" customFormat="1" ht="18.75">
      <c r="G9542" s="121"/>
      <c r="H9542" s="120"/>
      <c r="I9542" s="122"/>
      <c r="J9542" s="306"/>
      <c r="K9542" s="115"/>
      <c r="AM9542" s="340"/>
    </row>
    <row r="9543" spans="7:39" customFormat="1" ht="18.75">
      <c r="G9543" s="121"/>
      <c r="H9543" s="120"/>
      <c r="I9543" s="122"/>
      <c r="J9543" s="306"/>
      <c r="K9543" s="115"/>
      <c r="AM9543" s="340"/>
    </row>
    <row r="9544" spans="7:39" customFormat="1" ht="18.75">
      <c r="G9544" s="121"/>
      <c r="H9544" s="120"/>
      <c r="I9544" s="122"/>
      <c r="J9544" s="306"/>
      <c r="K9544" s="115"/>
      <c r="AM9544" s="340"/>
    </row>
    <row r="9545" spans="7:39" customFormat="1" ht="18.75">
      <c r="G9545" s="121"/>
      <c r="H9545" s="120"/>
      <c r="I9545" s="122"/>
      <c r="J9545" s="306"/>
      <c r="K9545" s="115"/>
      <c r="AM9545" s="340"/>
    </row>
    <row r="9546" spans="7:39" customFormat="1" ht="18.75">
      <c r="G9546" s="121"/>
      <c r="H9546" s="120"/>
      <c r="I9546" s="122"/>
      <c r="J9546" s="306"/>
      <c r="K9546" s="115"/>
      <c r="AM9546" s="340"/>
    </row>
    <row r="9547" spans="7:39" customFormat="1" ht="18.75">
      <c r="G9547" s="121"/>
      <c r="H9547" s="120"/>
      <c r="I9547" s="122"/>
      <c r="J9547" s="306"/>
      <c r="K9547" s="115"/>
      <c r="AM9547" s="340"/>
    </row>
    <row r="9548" spans="7:39" customFormat="1" ht="18.75">
      <c r="G9548" s="121"/>
      <c r="H9548" s="120"/>
      <c r="I9548" s="122"/>
      <c r="J9548" s="306"/>
      <c r="K9548" s="115"/>
      <c r="AM9548" s="340"/>
    </row>
    <row r="9549" spans="7:39" customFormat="1" ht="18.75">
      <c r="G9549" s="121"/>
      <c r="H9549" s="120"/>
      <c r="I9549" s="122"/>
      <c r="J9549" s="306"/>
      <c r="K9549" s="115"/>
      <c r="AM9549" s="340"/>
    </row>
    <row r="9550" spans="7:39" customFormat="1" ht="18.75">
      <c r="G9550" s="121"/>
      <c r="H9550" s="120"/>
      <c r="I9550" s="122"/>
      <c r="J9550" s="306"/>
      <c r="K9550" s="115"/>
      <c r="AM9550" s="340"/>
    </row>
    <row r="9551" spans="7:39" customFormat="1" ht="18.75">
      <c r="G9551" s="121"/>
      <c r="H9551" s="120"/>
      <c r="I9551" s="122"/>
      <c r="J9551" s="306"/>
      <c r="K9551" s="115"/>
      <c r="AM9551" s="340"/>
    </row>
    <row r="9552" spans="7:39" customFormat="1" ht="18.75">
      <c r="G9552" s="121"/>
      <c r="H9552" s="120"/>
      <c r="I9552" s="122"/>
      <c r="J9552" s="306"/>
      <c r="K9552" s="115"/>
      <c r="AM9552" s="340"/>
    </row>
    <row r="9553" spans="7:39" customFormat="1" ht="18.75">
      <c r="G9553" s="121"/>
      <c r="H9553" s="120"/>
      <c r="I9553" s="122"/>
      <c r="J9553" s="306"/>
      <c r="K9553" s="115"/>
      <c r="AM9553" s="340"/>
    </row>
    <row r="9554" spans="7:39" customFormat="1" ht="18.75">
      <c r="G9554" s="121"/>
      <c r="H9554" s="120"/>
      <c r="I9554" s="122"/>
      <c r="J9554" s="306"/>
      <c r="K9554" s="115"/>
      <c r="AM9554" s="340"/>
    </row>
    <row r="9555" spans="7:39" customFormat="1" ht="18.75">
      <c r="G9555" s="121"/>
      <c r="H9555" s="120"/>
      <c r="I9555" s="122"/>
      <c r="J9555" s="306"/>
      <c r="K9555" s="115"/>
      <c r="AM9555" s="340"/>
    </row>
    <row r="9556" spans="7:39" customFormat="1" ht="18.75">
      <c r="G9556" s="121"/>
      <c r="H9556" s="120"/>
      <c r="I9556" s="122"/>
      <c r="J9556" s="306"/>
      <c r="K9556" s="115"/>
      <c r="AM9556" s="340"/>
    </row>
    <row r="9557" spans="7:39" customFormat="1" ht="18.75">
      <c r="G9557" s="121"/>
      <c r="H9557" s="120"/>
      <c r="I9557" s="122"/>
      <c r="J9557" s="306"/>
      <c r="K9557" s="115"/>
      <c r="AM9557" s="340"/>
    </row>
    <row r="9558" spans="7:39" customFormat="1" ht="18.75">
      <c r="G9558" s="121"/>
      <c r="H9558" s="120"/>
      <c r="I9558" s="122"/>
      <c r="J9558" s="306"/>
      <c r="K9558" s="115"/>
      <c r="AM9558" s="340"/>
    </row>
    <row r="9559" spans="7:39" customFormat="1" ht="18.75">
      <c r="G9559" s="121"/>
      <c r="H9559" s="120"/>
      <c r="I9559" s="122"/>
      <c r="J9559" s="306"/>
      <c r="K9559" s="115"/>
      <c r="AM9559" s="340"/>
    </row>
    <row r="9560" spans="7:39" customFormat="1" ht="18.75">
      <c r="G9560" s="121"/>
      <c r="H9560" s="120"/>
      <c r="I9560" s="122"/>
      <c r="J9560" s="306"/>
      <c r="K9560" s="115"/>
      <c r="AM9560" s="340"/>
    </row>
    <row r="9561" spans="7:39" customFormat="1" ht="18.75">
      <c r="G9561" s="121"/>
      <c r="H9561" s="120"/>
      <c r="I9561" s="122"/>
      <c r="J9561" s="306"/>
      <c r="K9561" s="115"/>
      <c r="AM9561" s="340"/>
    </row>
    <row r="9562" spans="7:39" customFormat="1" ht="18.75">
      <c r="G9562" s="121"/>
      <c r="H9562" s="120"/>
      <c r="I9562" s="122"/>
      <c r="J9562" s="306"/>
      <c r="K9562" s="115"/>
      <c r="AM9562" s="340"/>
    </row>
    <row r="9563" spans="7:39" customFormat="1" ht="18.75">
      <c r="G9563" s="121"/>
      <c r="H9563" s="120"/>
      <c r="I9563" s="122"/>
      <c r="J9563" s="306"/>
      <c r="K9563" s="115"/>
      <c r="AM9563" s="340"/>
    </row>
    <row r="9564" spans="7:39" customFormat="1" ht="18.75">
      <c r="G9564" s="121"/>
      <c r="H9564" s="120"/>
      <c r="I9564" s="122"/>
      <c r="J9564" s="306"/>
      <c r="K9564" s="115"/>
      <c r="AM9564" s="340"/>
    </row>
    <row r="9565" spans="7:39" customFormat="1" ht="18.75">
      <c r="G9565" s="121"/>
      <c r="H9565" s="120"/>
      <c r="I9565" s="122"/>
      <c r="J9565" s="306"/>
      <c r="K9565" s="115"/>
      <c r="AM9565" s="340"/>
    </row>
    <row r="9566" spans="7:39" customFormat="1" ht="18.75">
      <c r="G9566" s="121"/>
      <c r="H9566" s="120"/>
      <c r="I9566" s="122"/>
      <c r="J9566" s="306"/>
      <c r="K9566" s="115"/>
      <c r="AM9566" s="340"/>
    </row>
    <row r="9567" spans="7:39" customFormat="1" ht="18.75">
      <c r="G9567" s="121"/>
      <c r="H9567" s="120"/>
      <c r="I9567" s="122"/>
      <c r="J9567" s="306"/>
      <c r="K9567" s="115"/>
      <c r="AM9567" s="340"/>
    </row>
    <row r="9568" spans="7:39" customFormat="1" ht="18.75">
      <c r="G9568" s="121"/>
      <c r="H9568" s="120"/>
      <c r="I9568" s="122"/>
      <c r="J9568" s="306"/>
      <c r="K9568" s="115"/>
      <c r="AM9568" s="340"/>
    </row>
    <row r="9569" spans="7:39" customFormat="1" ht="18.75">
      <c r="G9569" s="121"/>
      <c r="H9569" s="120"/>
      <c r="I9569" s="122"/>
      <c r="J9569" s="306"/>
      <c r="K9569" s="115"/>
      <c r="AM9569" s="340"/>
    </row>
    <row r="9570" spans="7:39" customFormat="1" ht="18.75">
      <c r="G9570" s="121"/>
      <c r="H9570" s="120"/>
      <c r="I9570" s="122"/>
      <c r="J9570" s="306"/>
      <c r="K9570" s="115"/>
      <c r="AM9570" s="340"/>
    </row>
    <row r="9571" spans="7:39" customFormat="1" ht="18.75">
      <c r="G9571" s="121"/>
      <c r="H9571" s="120"/>
      <c r="I9571" s="122"/>
      <c r="J9571" s="306"/>
      <c r="K9571" s="115"/>
      <c r="AM9571" s="340"/>
    </row>
    <row r="9572" spans="7:39" customFormat="1" ht="18.75">
      <c r="G9572" s="121"/>
      <c r="H9572" s="120"/>
      <c r="I9572" s="122"/>
      <c r="J9572" s="306"/>
      <c r="K9572" s="115"/>
      <c r="AM9572" s="340"/>
    </row>
    <row r="9573" spans="7:39" customFormat="1" ht="18.75">
      <c r="G9573" s="121"/>
      <c r="H9573" s="120"/>
      <c r="I9573" s="122"/>
      <c r="J9573" s="306"/>
      <c r="K9573" s="115"/>
      <c r="AM9573" s="340"/>
    </row>
    <row r="9574" spans="7:39" customFormat="1" ht="18.75">
      <c r="G9574" s="121"/>
      <c r="H9574" s="120"/>
      <c r="I9574" s="122"/>
      <c r="J9574" s="306"/>
      <c r="K9574" s="115"/>
      <c r="AM9574" s="340"/>
    </row>
    <row r="9575" spans="7:39" customFormat="1" ht="18.75">
      <c r="G9575" s="121"/>
      <c r="H9575" s="120"/>
      <c r="I9575" s="122"/>
      <c r="J9575" s="306"/>
      <c r="K9575" s="115"/>
      <c r="AM9575" s="340"/>
    </row>
    <row r="9576" spans="7:39" customFormat="1" ht="18.75">
      <c r="G9576" s="121"/>
      <c r="H9576" s="120"/>
      <c r="I9576" s="122"/>
      <c r="J9576" s="306"/>
      <c r="K9576" s="115"/>
      <c r="AM9576" s="340"/>
    </row>
    <row r="9577" spans="7:39" customFormat="1" ht="18.75">
      <c r="G9577" s="121"/>
      <c r="H9577" s="120"/>
      <c r="I9577" s="122"/>
      <c r="J9577" s="306"/>
      <c r="K9577" s="115"/>
      <c r="AM9577" s="340"/>
    </row>
    <row r="9578" spans="7:39" customFormat="1" ht="18.75">
      <c r="G9578" s="121"/>
      <c r="H9578" s="120"/>
      <c r="I9578" s="122"/>
      <c r="J9578" s="306"/>
      <c r="K9578" s="115"/>
      <c r="AM9578" s="340"/>
    </row>
    <row r="9579" spans="7:39" customFormat="1" ht="18.75">
      <c r="G9579" s="121"/>
      <c r="H9579" s="120"/>
      <c r="I9579" s="122"/>
      <c r="J9579" s="306"/>
      <c r="K9579" s="115"/>
      <c r="AM9579" s="340"/>
    </row>
    <row r="9580" spans="7:39" customFormat="1" ht="18.75">
      <c r="G9580" s="121"/>
      <c r="H9580" s="120"/>
      <c r="I9580" s="122"/>
      <c r="J9580" s="306"/>
      <c r="K9580" s="115"/>
      <c r="AM9580" s="340"/>
    </row>
    <row r="9581" spans="7:39" customFormat="1" ht="18.75">
      <c r="G9581" s="121"/>
      <c r="H9581" s="120"/>
      <c r="I9581" s="122"/>
      <c r="J9581" s="306"/>
      <c r="K9581" s="115"/>
      <c r="AM9581" s="340"/>
    </row>
    <row r="9582" spans="7:39" customFormat="1" ht="18.75">
      <c r="G9582" s="121"/>
      <c r="H9582" s="120"/>
      <c r="I9582" s="122"/>
      <c r="J9582" s="306"/>
      <c r="K9582" s="115"/>
      <c r="AM9582" s="340"/>
    </row>
    <row r="9583" spans="7:39" customFormat="1" ht="18.75">
      <c r="G9583" s="121"/>
      <c r="H9583" s="120"/>
      <c r="I9583" s="122"/>
      <c r="J9583" s="306"/>
      <c r="K9583" s="115"/>
      <c r="AM9583" s="340"/>
    </row>
    <row r="9584" spans="7:39" customFormat="1" ht="18.75">
      <c r="G9584" s="121"/>
      <c r="H9584" s="120"/>
      <c r="I9584" s="122"/>
      <c r="J9584" s="306"/>
      <c r="K9584" s="115"/>
      <c r="AM9584" s="340"/>
    </row>
    <row r="9585" spans="7:39" customFormat="1" ht="18.75">
      <c r="G9585" s="121"/>
      <c r="H9585" s="120"/>
      <c r="I9585" s="122"/>
      <c r="J9585" s="306"/>
      <c r="K9585" s="115"/>
      <c r="AM9585" s="340"/>
    </row>
    <row r="9586" spans="7:39" customFormat="1" ht="18.75">
      <c r="G9586" s="121"/>
      <c r="H9586" s="120"/>
      <c r="I9586" s="122"/>
      <c r="J9586" s="306"/>
      <c r="K9586" s="115"/>
      <c r="AM9586" s="340"/>
    </row>
    <row r="9587" spans="7:39" customFormat="1" ht="18.75">
      <c r="G9587" s="121"/>
      <c r="H9587" s="120"/>
      <c r="I9587" s="122"/>
      <c r="J9587" s="306"/>
      <c r="K9587" s="115"/>
      <c r="AM9587" s="340"/>
    </row>
    <row r="9588" spans="7:39" customFormat="1" ht="18.75">
      <c r="G9588" s="121"/>
      <c r="H9588" s="120"/>
      <c r="I9588" s="122"/>
      <c r="J9588" s="306"/>
      <c r="K9588" s="115"/>
      <c r="AM9588" s="340"/>
    </row>
    <row r="9589" spans="7:39" customFormat="1" ht="18.75">
      <c r="G9589" s="121"/>
      <c r="H9589" s="120"/>
      <c r="I9589" s="122"/>
      <c r="J9589" s="306"/>
      <c r="K9589" s="115"/>
      <c r="AM9589" s="340"/>
    </row>
    <row r="9590" spans="7:39" customFormat="1" ht="18.75">
      <c r="G9590" s="121"/>
      <c r="H9590" s="120"/>
      <c r="I9590" s="122"/>
      <c r="J9590" s="306"/>
      <c r="K9590" s="115"/>
      <c r="AM9590" s="340"/>
    </row>
    <row r="9591" spans="7:39" customFormat="1" ht="18.75">
      <c r="G9591" s="121"/>
      <c r="H9591" s="120"/>
      <c r="I9591" s="122"/>
      <c r="J9591" s="306"/>
      <c r="K9591" s="115"/>
      <c r="AM9591" s="340"/>
    </row>
    <row r="9592" spans="7:39" customFormat="1" ht="18.75">
      <c r="G9592" s="121"/>
      <c r="H9592" s="120"/>
      <c r="I9592" s="122"/>
      <c r="J9592" s="306"/>
      <c r="K9592" s="115"/>
      <c r="AM9592" s="340"/>
    </row>
    <row r="9593" spans="7:39" customFormat="1" ht="18.75">
      <c r="G9593" s="121"/>
      <c r="H9593" s="120"/>
      <c r="I9593" s="122"/>
      <c r="J9593" s="306"/>
      <c r="K9593" s="115"/>
      <c r="AM9593" s="340"/>
    </row>
    <row r="9594" spans="7:39" customFormat="1" ht="18.75">
      <c r="G9594" s="121"/>
      <c r="H9594" s="120"/>
      <c r="I9594" s="122"/>
      <c r="J9594" s="306"/>
      <c r="K9594" s="115"/>
      <c r="AM9594" s="340"/>
    </row>
    <row r="9595" spans="7:39" customFormat="1" ht="18.75">
      <c r="G9595" s="121"/>
      <c r="H9595" s="120"/>
      <c r="I9595" s="122"/>
      <c r="J9595" s="306"/>
      <c r="K9595" s="115"/>
      <c r="AM9595" s="340"/>
    </row>
    <row r="9596" spans="7:39" customFormat="1" ht="18.75">
      <c r="G9596" s="121"/>
      <c r="H9596" s="120"/>
      <c r="I9596" s="122"/>
      <c r="J9596" s="306"/>
      <c r="K9596" s="115"/>
      <c r="AM9596" s="340"/>
    </row>
    <row r="9597" spans="7:39" customFormat="1" ht="18.75">
      <c r="G9597" s="121"/>
      <c r="H9597" s="120"/>
      <c r="I9597" s="122"/>
      <c r="J9597" s="306"/>
      <c r="K9597" s="115"/>
      <c r="AM9597" s="340"/>
    </row>
    <row r="9598" spans="7:39" customFormat="1" ht="18.75">
      <c r="G9598" s="121"/>
      <c r="H9598" s="120"/>
      <c r="I9598" s="122"/>
      <c r="J9598" s="306"/>
      <c r="K9598" s="115"/>
      <c r="AM9598" s="340"/>
    </row>
    <row r="9599" spans="7:39" customFormat="1" ht="18.75">
      <c r="G9599" s="121"/>
      <c r="H9599" s="120"/>
      <c r="I9599" s="122"/>
      <c r="J9599" s="306"/>
      <c r="K9599" s="115"/>
      <c r="AM9599" s="340"/>
    </row>
    <row r="9600" spans="7:39" customFormat="1" ht="18.75">
      <c r="G9600" s="121"/>
      <c r="H9600" s="120"/>
      <c r="I9600" s="122"/>
      <c r="J9600" s="306"/>
      <c r="K9600" s="115"/>
      <c r="AM9600" s="340"/>
    </row>
    <row r="9601" spans="7:39" customFormat="1" ht="18.75">
      <c r="G9601" s="121"/>
      <c r="H9601" s="120"/>
      <c r="I9601" s="122"/>
      <c r="J9601" s="306"/>
      <c r="K9601" s="115"/>
      <c r="AM9601" s="340"/>
    </row>
    <row r="9602" spans="7:39" customFormat="1" ht="18.75">
      <c r="G9602" s="121"/>
      <c r="H9602" s="120"/>
      <c r="I9602" s="122"/>
      <c r="J9602" s="306"/>
      <c r="K9602" s="115"/>
      <c r="AM9602" s="340"/>
    </row>
    <row r="9603" spans="7:39" customFormat="1" ht="18.75">
      <c r="G9603" s="121"/>
      <c r="H9603" s="120"/>
      <c r="I9603" s="122"/>
      <c r="J9603" s="306"/>
      <c r="K9603" s="115"/>
      <c r="AM9603" s="340"/>
    </row>
    <row r="9604" spans="7:39" customFormat="1" ht="18.75">
      <c r="G9604" s="121"/>
      <c r="H9604" s="120"/>
      <c r="I9604" s="122"/>
      <c r="J9604" s="306"/>
      <c r="K9604" s="115"/>
      <c r="AM9604" s="340"/>
    </row>
    <row r="9605" spans="7:39" customFormat="1" ht="18.75">
      <c r="G9605" s="121"/>
      <c r="H9605" s="120"/>
      <c r="I9605" s="122"/>
      <c r="J9605" s="306"/>
      <c r="K9605" s="115"/>
      <c r="AM9605" s="340"/>
    </row>
    <row r="9606" spans="7:39" customFormat="1" ht="18.75">
      <c r="G9606" s="121"/>
      <c r="H9606" s="120"/>
      <c r="I9606" s="122"/>
      <c r="J9606" s="306"/>
      <c r="K9606" s="115"/>
      <c r="AM9606" s="340"/>
    </row>
    <row r="9607" spans="7:39" customFormat="1" ht="18.75">
      <c r="G9607" s="121"/>
      <c r="H9607" s="120"/>
      <c r="I9607" s="122"/>
      <c r="J9607" s="306"/>
      <c r="K9607" s="115"/>
      <c r="AM9607" s="340"/>
    </row>
    <row r="9608" spans="7:39" customFormat="1" ht="18.75">
      <c r="G9608" s="121"/>
      <c r="H9608" s="120"/>
      <c r="I9608" s="122"/>
      <c r="J9608" s="306"/>
      <c r="K9608" s="115"/>
      <c r="AM9608" s="340"/>
    </row>
    <row r="9609" spans="7:39" customFormat="1" ht="18.75">
      <c r="G9609" s="121"/>
      <c r="H9609" s="120"/>
      <c r="I9609" s="122"/>
      <c r="J9609" s="306"/>
      <c r="K9609" s="115"/>
      <c r="AM9609" s="340"/>
    </row>
    <row r="9610" spans="7:39" customFormat="1" ht="18.75">
      <c r="G9610" s="121"/>
      <c r="H9610" s="120"/>
      <c r="I9610" s="122"/>
      <c r="J9610" s="306"/>
      <c r="K9610" s="115"/>
      <c r="AM9610" s="340"/>
    </row>
    <row r="9611" spans="7:39" customFormat="1" ht="18.75">
      <c r="G9611" s="121"/>
      <c r="H9611" s="120"/>
      <c r="I9611" s="122"/>
      <c r="J9611" s="306"/>
      <c r="K9611" s="115"/>
      <c r="AM9611" s="340"/>
    </row>
    <row r="9612" spans="7:39" customFormat="1" ht="18.75">
      <c r="G9612" s="121"/>
      <c r="H9612" s="120"/>
      <c r="I9612" s="122"/>
      <c r="J9612" s="306"/>
      <c r="K9612" s="115"/>
      <c r="AM9612" s="340"/>
    </row>
    <row r="9613" spans="7:39" customFormat="1" ht="18.75">
      <c r="G9613" s="121"/>
      <c r="H9613" s="120"/>
      <c r="I9613" s="122"/>
      <c r="J9613" s="306"/>
      <c r="K9613" s="115"/>
      <c r="AM9613" s="340"/>
    </row>
    <row r="9614" spans="7:39" customFormat="1" ht="18.75">
      <c r="G9614" s="121"/>
      <c r="H9614" s="120"/>
      <c r="I9614" s="122"/>
      <c r="J9614" s="306"/>
      <c r="K9614" s="115"/>
      <c r="AM9614" s="340"/>
    </row>
    <row r="9615" spans="7:39" customFormat="1" ht="18.75">
      <c r="G9615" s="121"/>
      <c r="H9615" s="120"/>
      <c r="I9615" s="122"/>
      <c r="J9615" s="306"/>
      <c r="K9615" s="115"/>
      <c r="AM9615" s="340"/>
    </row>
    <row r="9616" spans="7:39" customFormat="1" ht="18.75">
      <c r="G9616" s="121"/>
      <c r="H9616" s="120"/>
      <c r="I9616" s="122"/>
      <c r="J9616" s="306"/>
      <c r="K9616" s="115"/>
      <c r="AM9616" s="340"/>
    </row>
    <row r="9617" spans="7:39" customFormat="1" ht="18.75">
      <c r="G9617" s="121"/>
      <c r="H9617" s="120"/>
      <c r="I9617" s="122"/>
      <c r="J9617" s="306"/>
      <c r="K9617" s="115"/>
      <c r="AM9617" s="340"/>
    </row>
    <row r="9618" spans="7:39" customFormat="1" ht="18.75">
      <c r="G9618" s="121"/>
      <c r="H9618" s="120"/>
      <c r="I9618" s="122"/>
      <c r="J9618" s="306"/>
      <c r="K9618" s="115"/>
      <c r="AM9618" s="340"/>
    </row>
    <row r="9619" spans="7:39" customFormat="1" ht="18.75">
      <c r="G9619" s="121"/>
      <c r="H9619" s="120"/>
      <c r="I9619" s="122"/>
      <c r="J9619" s="306"/>
      <c r="K9619" s="115"/>
      <c r="AM9619" s="340"/>
    </row>
    <row r="9620" spans="7:39" customFormat="1" ht="18.75">
      <c r="G9620" s="121"/>
      <c r="H9620" s="120"/>
      <c r="I9620" s="122"/>
      <c r="J9620" s="306"/>
      <c r="K9620" s="115"/>
      <c r="AM9620" s="340"/>
    </row>
    <row r="9621" spans="7:39" customFormat="1" ht="18.75">
      <c r="G9621" s="121"/>
      <c r="H9621" s="120"/>
      <c r="I9621" s="122"/>
      <c r="J9621" s="306"/>
      <c r="K9621" s="115"/>
      <c r="AM9621" s="340"/>
    </row>
    <row r="9622" spans="7:39" customFormat="1" ht="18.75">
      <c r="G9622" s="121"/>
      <c r="H9622" s="120"/>
      <c r="I9622" s="122"/>
      <c r="J9622" s="306"/>
      <c r="K9622" s="115"/>
      <c r="AM9622" s="340"/>
    </row>
    <row r="9623" spans="7:39" customFormat="1" ht="18.75">
      <c r="G9623" s="121"/>
      <c r="H9623" s="120"/>
      <c r="I9623" s="122"/>
      <c r="J9623" s="306"/>
      <c r="K9623" s="115"/>
      <c r="AM9623" s="340"/>
    </row>
    <row r="9624" spans="7:39" customFormat="1" ht="18.75">
      <c r="G9624" s="121"/>
      <c r="H9624" s="120"/>
      <c r="I9624" s="122"/>
      <c r="J9624" s="306"/>
      <c r="K9624" s="115"/>
      <c r="AM9624" s="340"/>
    </row>
    <row r="9625" spans="7:39" customFormat="1" ht="18.75">
      <c r="G9625" s="121"/>
      <c r="H9625" s="120"/>
      <c r="I9625" s="122"/>
      <c r="J9625" s="306"/>
      <c r="K9625" s="115"/>
      <c r="AM9625" s="340"/>
    </row>
    <row r="9626" spans="7:39" customFormat="1" ht="18.75">
      <c r="G9626" s="121"/>
      <c r="H9626" s="120"/>
      <c r="I9626" s="122"/>
      <c r="J9626" s="306"/>
      <c r="K9626" s="115"/>
      <c r="AM9626" s="340"/>
    </row>
    <row r="9627" spans="7:39" customFormat="1" ht="18.75">
      <c r="G9627" s="121"/>
      <c r="H9627" s="120"/>
      <c r="I9627" s="122"/>
      <c r="J9627" s="306"/>
      <c r="K9627" s="115"/>
      <c r="AM9627" s="340"/>
    </row>
    <row r="9628" spans="7:39" customFormat="1" ht="18.75">
      <c r="G9628" s="121"/>
      <c r="H9628" s="120"/>
      <c r="I9628" s="122"/>
      <c r="J9628" s="306"/>
      <c r="K9628" s="115"/>
      <c r="AM9628" s="340"/>
    </row>
    <row r="9629" spans="7:39" customFormat="1" ht="18.75">
      <c r="G9629" s="121"/>
      <c r="H9629" s="120"/>
      <c r="I9629" s="122"/>
      <c r="J9629" s="306"/>
      <c r="K9629" s="115"/>
      <c r="AM9629" s="340"/>
    </row>
    <row r="9630" spans="7:39" customFormat="1" ht="18.75">
      <c r="G9630" s="121"/>
      <c r="H9630" s="120"/>
      <c r="I9630" s="122"/>
      <c r="J9630" s="306"/>
      <c r="K9630" s="115"/>
      <c r="AM9630" s="340"/>
    </row>
    <row r="9631" spans="7:39" customFormat="1" ht="18.75">
      <c r="G9631" s="121"/>
      <c r="H9631" s="120"/>
      <c r="I9631" s="122"/>
      <c r="J9631" s="306"/>
      <c r="K9631" s="115"/>
      <c r="AM9631" s="340"/>
    </row>
    <row r="9632" spans="7:39" customFormat="1" ht="18.75">
      <c r="G9632" s="121"/>
      <c r="H9632" s="120"/>
      <c r="I9632" s="122"/>
      <c r="J9632" s="306"/>
      <c r="K9632" s="115"/>
      <c r="AM9632" s="340"/>
    </row>
    <row r="9633" spans="7:39" customFormat="1" ht="18.75">
      <c r="G9633" s="121"/>
      <c r="H9633" s="120"/>
      <c r="I9633" s="122"/>
      <c r="J9633" s="306"/>
      <c r="K9633" s="115"/>
      <c r="AM9633" s="340"/>
    </row>
    <row r="9634" spans="7:39" customFormat="1" ht="18.75">
      <c r="G9634" s="121"/>
      <c r="H9634" s="120"/>
      <c r="I9634" s="122"/>
      <c r="J9634" s="306"/>
      <c r="K9634" s="115"/>
      <c r="AM9634" s="340"/>
    </row>
    <row r="9635" spans="7:39" customFormat="1" ht="18.75">
      <c r="G9635" s="121"/>
      <c r="H9635" s="120"/>
      <c r="I9635" s="122"/>
      <c r="J9635" s="306"/>
      <c r="K9635" s="115"/>
      <c r="AM9635" s="340"/>
    </row>
    <row r="9636" spans="7:39" customFormat="1" ht="18.75">
      <c r="G9636" s="121"/>
      <c r="H9636" s="120"/>
      <c r="I9636" s="122"/>
      <c r="J9636" s="306"/>
      <c r="K9636" s="115"/>
      <c r="AM9636" s="340"/>
    </row>
    <row r="9637" spans="7:39" customFormat="1" ht="18.75">
      <c r="G9637" s="121"/>
      <c r="H9637" s="120"/>
      <c r="I9637" s="122"/>
      <c r="J9637" s="306"/>
      <c r="K9637" s="115"/>
      <c r="AM9637" s="340"/>
    </row>
    <row r="9638" spans="7:39" customFormat="1" ht="18.75">
      <c r="G9638" s="121"/>
      <c r="H9638" s="120"/>
      <c r="I9638" s="122"/>
      <c r="J9638" s="306"/>
      <c r="K9638" s="115"/>
      <c r="AM9638" s="340"/>
    </row>
    <row r="9639" spans="7:39" customFormat="1" ht="18.75">
      <c r="G9639" s="121"/>
      <c r="H9639" s="120"/>
      <c r="I9639" s="122"/>
      <c r="J9639" s="306"/>
      <c r="K9639" s="115"/>
      <c r="AM9639" s="340"/>
    </row>
    <row r="9640" spans="7:39" customFormat="1" ht="18.75">
      <c r="G9640" s="121"/>
      <c r="H9640" s="120"/>
      <c r="I9640" s="122"/>
      <c r="J9640" s="306"/>
      <c r="K9640" s="115"/>
      <c r="AM9640" s="340"/>
    </row>
    <row r="9641" spans="7:39" customFormat="1" ht="18.75">
      <c r="G9641" s="121"/>
      <c r="H9641" s="120"/>
      <c r="I9641" s="122"/>
      <c r="J9641" s="306"/>
      <c r="K9641" s="115"/>
      <c r="AM9641" s="340"/>
    </row>
    <row r="9642" spans="7:39" customFormat="1" ht="18.75">
      <c r="G9642" s="121"/>
      <c r="H9642" s="120"/>
      <c r="I9642" s="122"/>
      <c r="J9642" s="306"/>
      <c r="K9642" s="115"/>
      <c r="AM9642" s="340"/>
    </row>
    <row r="9643" spans="7:39" customFormat="1" ht="18.75">
      <c r="G9643" s="121"/>
      <c r="H9643" s="120"/>
      <c r="I9643" s="122"/>
      <c r="J9643" s="306"/>
      <c r="K9643" s="115"/>
      <c r="AM9643" s="340"/>
    </row>
    <row r="9644" spans="7:39" customFormat="1" ht="18.75">
      <c r="G9644" s="121"/>
      <c r="H9644" s="120"/>
      <c r="I9644" s="122"/>
      <c r="J9644" s="306"/>
      <c r="K9644" s="115"/>
      <c r="AM9644" s="340"/>
    </row>
    <row r="9645" spans="7:39" customFormat="1" ht="18.75">
      <c r="G9645" s="121"/>
      <c r="H9645" s="120"/>
      <c r="I9645" s="122"/>
      <c r="J9645" s="306"/>
      <c r="K9645" s="115"/>
      <c r="AM9645" s="340"/>
    </row>
    <row r="9646" spans="7:39" customFormat="1" ht="18.75">
      <c r="G9646" s="121"/>
      <c r="H9646" s="120"/>
      <c r="I9646" s="122"/>
      <c r="J9646" s="306"/>
      <c r="K9646" s="115"/>
      <c r="AM9646" s="340"/>
    </row>
    <row r="9647" spans="7:39" customFormat="1" ht="18.75">
      <c r="G9647" s="121"/>
      <c r="H9647" s="120"/>
      <c r="I9647" s="122"/>
      <c r="J9647" s="306"/>
      <c r="K9647" s="115"/>
      <c r="AM9647" s="340"/>
    </row>
    <row r="9648" spans="7:39" customFormat="1" ht="18.75">
      <c r="G9648" s="121"/>
      <c r="H9648" s="120"/>
      <c r="I9648" s="122"/>
      <c r="J9648" s="306"/>
      <c r="K9648" s="115"/>
      <c r="AM9648" s="340"/>
    </row>
    <row r="9649" spans="7:39" customFormat="1" ht="18.75">
      <c r="G9649" s="121"/>
      <c r="H9649" s="120"/>
      <c r="I9649" s="122"/>
      <c r="J9649" s="306"/>
      <c r="K9649" s="115"/>
      <c r="AM9649" s="340"/>
    </row>
    <row r="9650" spans="7:39" customFormat="1" ht="18.75">
      <c r="G9650" s="121"/>
      <c r="H9650" s="120"/>
      <c r="I9650" s="122"/>
      <c r="J9650" s="306"/>
      <c r="K9650" s="115"/>
      <c r="AM9650" s="340"/>
    </row>
    <row r="9651" spans="7:39" customFormat="1" ht="18.75">
      <c r="G9651" s="121"/>
      <c r="H9651" s="120"/>
      <c r="I9651" s="122"/>
      <c r="J9651" s="306"/>
      <c r="K9651" s="115"/>
      <c r="AM9651" s="340"/>
    </row>
    <row r="9652" spans="7:39" customFormat="1" ht="18.75">
      <c r="G9652" s="121"/>
      <c r="H9652" s="120"/>
      <c r="I9652" s="122"/>
      <c r="J9652" s="306"/>
      <c r="K9652" s="115"/>
      <c r="AM9652" s="340"/>
    </row>
    <row r="9653" spans="7:39" customFormat="1" ht="18.75">
      <c r="G9653" s="121"/>
      <c r="H9653" s="120"/>
      <c r="I9653" s="122"/>
      <c r="J9653" s="306"/>
      <c r="K9653" s="115"/>
      <c r="AM9653" s="340"/>
    </row>
    <row r="9654" spans="7:39" customFormat="1" ht="18.75">
      <c r="G9654" s="121"/>
      <c r="H9654" s="120"/>
      <c r="I9654" s="122"/>
      <c r="J9654" s="306"/>
      <c r="K9654" s="115"/>
      <c r="AM9654" s="340"/>
    </row>
    <row r="9655" spans="7:39" customFormat="1" ht="18.75">
      <c r="G9655" s="121"/>
      <c r="H9655" s="120"/>
      <c r="I9655" s="122"/>
      <c r="J9655" s="306"/>
      <c r="K9655" s="115"/>
      <c r="AM9655" s="340"/>
    </row>
    <row r="9656" spans="7:39" customFormat="1" ht="18.75">
      <c r="G9656" s="121"/>
      <c r="H9656" s="120"/>
      <c r="I9656" s="122"/>
      <c r="J9656" s="306"/>
      <c r="K9656" s="115"/>
      <c r="AM9656" s="340"/>
    </row>
    <row r="9657" spans="7:39" customFormat="1" ht="18.75">
      <c r="G9657" s="121"/>
      <c r="H9657" s="120"/>
      <c r="I9657" s="122"/>
      <c r="J9657" s="306"/>
      <c r="K9657" s="115"/>
      <c r="AM9657" s="340"/>
    </row>
    <row r="9658" spans="7:39" customFormat="1" ht="18.75">
      <c r="G9658" s="121"/>
      <c r="H9658" s="120"/>
      <c r="I9658" s="122"/>
      <c r="J9658" s="306"/>
      <c r="K9658" s="115"/>
      <c r="AM9658" s="340"/>
    </row>
    <row r="9659" spans="7:39" customFormat="1" ht="18.75">
      <c r="G9659" s="121"/>
      <c r="H9659" s="120"/>
      <c r="I9659" s="122"/>
      <c r="J9659" s="306"/>
      <c r="K9659" s="115"/>
      <c r="AM9659" s="340"/>
    </row>
    <row r="9660" spans="7:39" customFormat="1" ht="18.75">
      <c r="G9660" s="121"/>
      <c r="H9660" s="120"/>
      <c r="I9660" s="122"/>
      <c r="J9660" s="306"/>
      <c r="K9660" s="115"/>
      <c r="AM9660" s="340"/>
    </row>
    <row r="9661" spans="7:39" customFormat="1" ht="18.75">
      <c r="G9661" s="121"/>
      <c r="H9661" s="120"/>
      <c r="I9661" s="122"/>
      <c r="J9661" s="306"/>
      <c r="K9661" s="115"/>
      <c r="AM9661" s="340"/>
    </row>
    <row r="9662" spans="7:39" customFormat="1" ht="18.75">
      <c r="G9662" s="121"/>
      <c r="H9662" s="120"/>
      <c r="I9662" s="122"/>
      <c r="J9662" s="306"/>
      <c r="K9662" s="115"/>
      <c r="AM9662" s="340"/>
    </row>
    <row r="9663" spans="7:39" customFormat="1" ht="18.75">
      <c r="G9663" s="121"/>
      <c r="H9663" s="120"/>
      <c r="I9663" s="122"/>
      <c r="J9663" s="306"/>
      <c r="K9663" s="115"/>
      <c r="AM9663" s="340"/>
    </row>
    <row r="9664" spans="7:39" customFormat="1" ht="18.75">
      <c r="G9664" s="121"/>
      <c r="H9664" s="120"/>
      <c r="I9664" s="122"/>
      <c r="J9664" s="306"/>
      <c r="K9664" s="115"/>
      <c r="AM9664" s="340"/>
    </row>
    <row r="9665" spans="7:39" customFormat="1" ht="18.75">
      <c r="G9665" s="121"/>
      <c r="H9665" s="120"/>
      <c r="I9665" s="122"/>
      <c r="J9665" s="306"/>
      <c r="K9665" s="115"/>
      <c r="AM9665" s="340"/>
    </row>
    <row r="9666" spans="7:39" customFormat="1" ht="18.75">
      <c r="G9666" s="121"/>
      <c r="H9666" s="120"/>
      <c r="I9666" s="122"/>
      <c r="J9666" s="306"/>
      <c r="K9666" s="115"/>
      <c r="AM9666" s="340"/>
    </row>
    <row r="9667" spans="7:39" customFormat="1" ht="18.75">
      <c r="G9667" s="121"/>
      <c r="H9667" s="120"/>
      <c r="I9667" s="122"/>
      <c r="J9667" s="306"/>
      <c r="K9667" s="115"/>
      <c r="AM9667" s="340"/>
    </row>
    <row r="9668" spans="7:39" customFormat="1" ht="18.75">
      <c r="G9668" s="121"/>
      <c r="H9668" s="120"/>
      <c r="I9668" s="122"/>
      <c r="J9668" s="306"/>
      <c r="K9668" s="115"/>
      <c r="AM9668" s="340"/>
    </row>
    <row r="9669" spans="7:39" customFormat="1" ht="18.75">
      <c r="G9669" s="121"/>
      <c r="H9669" s="120"/>
      <c r="I9669" s="122"/>
      <c r="J9669" s="306"/>
      <c r="K9669" s="115"/>
      <c r="AM9669" s="340"/>
    </row>
    <row r="9670" spans="7:39" customFormat="1" ht="18.75">
      <c r="G9670" s="121"/>
      <c r="H9670" s="120"/>
      <c r="I9670" s="122"/>
      <c r="J9670" s="306"/>
      <c r="K9670" s="115"/>
      <c r="AM9670" s="340"/>
    </row>
    <row r="9671" spans="7:39" customFormat="1" ht="18.75">
      <c r="G9671" s="121"/>
      <c r="H9671" s="120"/>
      <c r="I9671" s="122"/>
      <c r="J9671" s="306"/>
      <c r="K9671" s="115"/>
      <c r="AM9671" s="340"/>
    </row>
    <row r="9672" spans="7:39" customFormat="1" ht="18.75">
      <c r="G9672" s="121"/>
      <c r="H9672" s="120"/>
      <c r="I9672" s="122"/>
      <c r="J9672" s="306"/>
      <c r="K9672" s="115"/>
      <c r="AM9672" s="340"/>
    </row>
    <row r="9673" spans="7:39" customFormat="1" ht="18.75">
      <c r="G9673" s="121"/>
      <c r="H9673" s="120"/>
      <c r="I9673" s="122"/>
      <c r="J9673" s="306"/>
      <c r="K9673" s="115"/>
      <c r="AM9673" s="340"/>
    </row>
    <row r="9674" spans="7:39" customFormat="1" ht="18.75">
      <c r="G9674" s="121"/>
      <c r="H9674" s="120"/>
      <c r="I9674" s="122"/>
      <c r="J9674" s="306"/>
      <c r="K9674" s="115"/>
      <c r="AM9674" s="340"/>
    </row>
    <row r="9675" spans="7:39" customFormat="1" ht="18.75">
      <c r="G9675" s="121"/>
      <c r="H9675" s="120"/>
      <c r="I9675" s="122"/>
      <c r="J9675" s="306"/>
      <c r="K9675" s="115"/>
      <c r="AM9675" s="340"/>
    </row>
    <row r="9676" spans="7:39" customFormat="1" ht="18.75">
      <c r="G9676" s="121"/>
      <c r="H9676" s="120"/>
      <c r="I9676" s="122"/>
      <c r="J9676" s="306"/>
      <c r="K9676" s="115"/>
      <c r="AM9676" s="340"/>
    </row>
    <row r="9677" spans="7:39" customFormat="1" ht="18.75">
      <c r="G9677" s="121"/>
      <c r="H9677" s="120"/>
      <c r="I9677" s="122"/>
      <c r="J9677" s="306"/>
      <c r="K9677" s="115"/>
      <c r="AM9677" s="340"/>
    </row>
    <row r="9678" spans="7:39" customFormat="1" ht="18.75">
      <c r="G9678" s="121"/>
      <c r="H9678" s="120"/>
      <c r="I9678" s="122"/>
      <c r="J9678" s="306"/>
      <c r="K9678" s="115"/>
      <c r="AM9678" s="340"/>
    </row>
    <row r="9679" spans="7:39" customFormat="1" ht="18.75">
      <c r="G9679" s="121"/>
      <c r="H9679" s="120"/>
      <c r="I9679" s="122"/>
      <c r="J9679" s="306"/>
      <c r="K9679" s="115"/>
      <c r="AM9679" s="340"/>
    </row>
    <row r="9680" spans="7:39" customFormat="1" ht="18.75">
      <c r="G9680" s="121"/>
      <c r="H9680" s="120"/>
      <c r="I9680" s="122"/>
      <c r="J9680" s="306"/>
      <c r="K9680" s="115"/>
      <c r="AM9680" s="340"/>
    </row>
    <row r="9681" spans="7:39" customFormat="1" ht="18.75">
      <c r="G9681" s="121"/>
      <c r="H9681" s="120"/>
      <c r="I9681" s="122"/>
      <c r="J9681" s="306"/>
      <c r="K9681" s="115"/>
      <c r="AM9681" s="340"/>
    </row>
    <row r="9682" spans="7:39" customFormat="1" ht="18.75">
      <c r="G9682" s="121"/>
      <c r="H9682" s="120"/>
      <c r="I9682" s="122"/>
      <c r="J9682" s="306"/>
      <c r="K9682" s="115"/>
      <c r="AM9682" s="340"/>
    </row>
    <row r="9683" spans="7:39" customFormat="1" ht="18.75">
      <c r="G9683" s="121"/>
      <c r="H9683" s="120"/>
      <c r="I9683" s="122"/>
      <c r="J9683" s="306"/>
      <c r="K9683" s="115"/>
      <c r="AM9683" s="340"/>
    </row>
    <row r="9684" spans="7:39" customFormat="1" ht="18.75">
      <c r="G9684" s="121"/>
      <c r="H9684" s="120"/>
      <c r="I9684" s="122"/>
      <c r="J9684" s="306"/>
      <c r="K9684" s="115"/>
      <c r="AM9684" s="340"/>
    </row>
    <row r="9685" spans="7:39" customFormat="1" ht="18.75">
      <c r="G9685" s="121"/>
      <c r="H9685" s="120"/>
      <c r="I9685" s="122"/>
      <c r="J9685" s="306"/>
      <c r="K9685" s="115"/>
      <c r="AM9685" s="340"/>
    </row>
    <row r="9686" spans="7:39" customFormat="1" ht="18.75">
      <c r="G9686" s="121"/>
      <c r="H9686" s="120"/>
      <c r="I9686" s="122"/>
      <c r="J9686" s="306"/>
      <c r="K9686" s="115"/>
      <c r="AM9686" s="340"/>
    </row>
    <row r="9687" spans="7:39" customFormat="1" ht="18.75">
      <c r="G9687" s="121"/>
      <c r="H9687" s="120"/>
      <c r="I9687" s="122"/>
      <c r="J9687" s="306"/>
      <c r="K9687" s="115"/>
      <c r="AM9687" s="340"/>
    </row>
    <row r="9688" spans="7:39" customFormat="1" ht="18.75">
      <c r="G9688" s="121"/>
      <c r="H9688" s="120"/>
      <c r="I9688" s="122"/>
      <c r="J9688" s="306"/>
      <c r="K9688" s="115"/>
      <c r="AM9688" s="340"/>
    </row>
    <row r="9689" spans="7:39" customFormat="1" ht="18.75">
      <c r="G9689" s="121"/>
      <c r="H9689" s="120"/>
      <c r="I9689" s="122"/>
      <c r="J9689" s="306"/>
      <c r="K9689" s="115"/>
      <c r="AM9689" s="340"/>
    </row>
    <row r="9690" spans="7:39" customFormat="1" ht="18.75">
      <c r="G9690" s="121"/>
      <c r="H9690" s="120"/>
      <c r="I9690" s="122"/>
      <c r="J9690" s="306"/>
      <c r="K9690" s="115"/>
      <c r="AM9690" s="340"/>
    </row>
    <row r="9691" spans="7:39" customFormat="1" ht="18.75">
      <c r="G9691" s="121"/>
      <c r="H9691" s="120"/>
      <c r="I9691" s="122"/>
      <c r="J9691" s="306"/>
      <c r="K9691" s="115"/>
      <c r="AM9691" s="340"/>
    </row>
    <row r="9692" spans="7:39" customFormat="1" ht="18.75">
      <c r="G9692" s="121"/>
      <c r="H9692" s="120"/>
      <c r="I9692" s="122"/>
      <c r="J9692" s="306"/>
      <c r="K9692" s="115"/>
      <c r="AM9692" s="340"/>
    </row>
    <row r="9693" spans="7:39" customFormat="1" ht="18.75">
      <c r="G9693" s="121"/>
      <c r="H9693" s="120"/>
      <c r="I9693" s="122"/>
      <c r="J9693" s="306"/>
      <c r="K9693" s="115"/>
      <c r="AM9693" s="340"/>
    </row>
    <row r="9694" spans="7:39" customFormat="1" ht="18.75">
      <c r="G9694" s="121"/>
      <c r="H9694" s="120"/>
      <c r="I9694" s="122"/>
      <c r="J9694" s="306"/>
      <c r="K9694" s="115"/>
      <c r="AM9694" s="340"/>
    </row>
    <row r="9695" spans="7:39" customFormat="1" ht="18.75">
      <c r="G9695" s="121"/>
      <c r="H9695" s="120"/>
      <c r="I9695" s="122"/>
      <c r="J9695" s="306"/>
      <c r="K9695" s="115"/>
      <c r="AM9695" s="340"/>
    </row>
    <row r="9696" spans="7:39" customFormat="1" ht="18.75">
      <c r="G9696" s="121"/>
      <c r="H9696" s="120"/>
      <c r="I9696" s="122"/>
      <c r="J9696" s="306"/>
      <c r="K9696" s="115"/>
      <c r="AM9696" s="340"/>
    </row>
    <row r="9697" spans="7:39" customFormat="1" ht="18.75">
      <c r="G9697" s="121"/>
      <c r="H9697" s="120"/>
      <c r="I9697" s="122"/>
      <c r="J9697" s="306"/>
      <c r="K9697" s="115"/>
      <c r="AM9697" s="340"/>
    </row>
    <row r="9698" spans="7:39" customFormat="1" ht="18.75">
      <c r="G9698" s="121"/>
      <c r="H9698" s="120"/>
      <c r="I9698" s="122"/>
      <c r="J9698" s="306"/>
      <c r="K9698" s="115"/>
      <c r="AM9698" s="340"/>
    </row>
    <row r="9699" spans="7:39" customFormat="1" ht="18.75">
      <c r="G9699" s="121"/>
      <c r="H9699" s="120"/>
      <c r="I9699" s="122"/>
      <c r="J9699" s="306"/>
      <c r="K9699" s="115"/>
      <c r="AM9699" s="340"/>
    </row>
    <row r="9700" spans="7:39" customFormat="1" ht="18.75">
      <c r="G9700" s="121"/>
      <c r="H9700" s="120"/>
      <c r="I9700" s="122"/>
      <c r="J9700" s="306"/>
      <c r="K9700" s="115"/>
      <c r="AM9700" s="340"/>
    </row>
    <row r="9701" spans="7:39" customFormat="1" ht="18.75">
      <c r="G9701" s="121"/>
      <c r="H9701" s="120"/>
      <c r="I9701" s="122"/>
      <c r="J9701" s="306"/>
      <c r="K9701" s="115"/>
      <c r="AM9701" s="340"/>
    </row>
    <row r="9702" spans="7:39" customFormat="1" ht="18.75">
      <c r="G9702" s="121"/>
      <c r="H9702" s="120"/>
      <c r="I9702" s="122"/>
      <c r="J9702" s="306"/>
      <c r="K9702" s="115"/>
      <c r="AM9702" s="340"/>
    </row>
    <row r="9703" spans="7:39" customFormat="1" ht="18.75">
      <c r="G9703" s="121"/>
      <c r="H9703" s="120"/>
      <c r="I9703" s="122"/>
      <c r="J9703" s="306"/>
      <c r="K9703" s="115"/>
      <c r="AM9703" s="340"/>
    </row>
    <row r="9704" spans="7:39" customFormat="1" ht="18.75">
      <c r="G9704" s="121"/>
      <c r="H9704" s="120"/>
      <c r="I9704" s="122"/>
      <c r="J9704" s="306"/>
      <c r="K9704" s="115"/>
      <c r="AM9704" s="340"/>
    </row>
    <row r="9705" spans="7:39" customFormat="1" ht="18.75">
      <c r="G9705" s="121"/>
      <c r="H9705" s="120"/>
      <c r="I9705" s="122"/>
      <c r="J9705" s="306"/>
      <c r="K9705" s="115"/>
      <c r="AM9705" s="340"/>
    </row>
    <row r="9706" spans="7:39" customFormat="1" ht="18.75">
      <c r="G9706" s="121"/>
      <c r="H9706" s="120"/>
      <c r="I9706" s="122"/>
      <c r="J9706" s="306"/>
      <c r="K9706" s="115"/>
      <c r="AM9706" s="340"/>
    </row>
    <row r="9707" spans="7:39" customFormat="1" ht="18.75">
      <c r="G9707" s="121"/>
      <c r="H9707" s="120"/>
      <c r="I9707" s="122"/>
      <c r="J9707" s="306"/>
      <c r="K9707" s="115"/>
      <c r="AM9707" s="340"/>
    </row>
    <row r="9708" spans="7:39" customFormat="1" ht="18.75">
      <c r="G9708" s="121"/>
      <c r="H9708" s="120"/>
      <c r="I9708" s="122"/>
      <c r="J9708" s="306"/>
      <c r="K9708" s="115"/>
      <c r="AM9708" s="340"/>
    </row>
    <row r="9709" spans="7:39" customFormat="1" ht="18.75">
      <c r="G9709" s="121"/>
      <c r="H9709" s="120"/>
      <c r="I9709" s="122"/>
      <c r="J9709" s="306"/>
      <c r="K9709" s="115"/>
      <c r="AM9709" s="340"/>
    </row>
    <row r="9710" spans="7:39" customFormat="1" ht="18.75">
      <c r="G9710" s="121"/>
      <c r="H9710" s="120"/>
      <c r="I9710" s="122"/>
      <c r="J9710" s="306"/>
      <c r="K9710" s="115"/>
      <c r="AM9710" s="340"/>
    </row>
    <row r="9711" spans="7:39" customFormat="1" ht="18.75">
      <c r="G9711" s="121"/>
      <c r="H9711" s="120"/>
      <c r="I9711" s="122"/>
      <c r="J9711" s="306"/>
      <c r="K9711" s="115"/>
      <c r="AM9711" s="340"/>
    </row>
    <row r="9712" spans="7:39" customFormat="1" ht="18.75">
      <c r="G9712" s="121"/>
      <c r="H9712" s="120"/>
      <c r="I9712" s="122"/>
      <c r="J9712" s="306"/>
      <c r="K9712" s="115"/>
      <c r="AM9712" s="340"/>
    </row>
    <row r="9713" spans="7:39" customFormat="1" ht="18.75">
      <c r="G9713" s="121"/>
      <c r="H9713" s="120"/>
      <c r="I9713" s="122"/>
      <c r="J9713" s="306"/>
      <c r="K9713" s="115"/>
      <c r="AM9713" s="340"/>
    </row>
    <row r="9714" spans="7:39" customFormat="1" ht="18.75">
      <c r="G9714" s="121"/>
      <c r="H9714" s="120"/>
      <c r="I9714" s="122"/>
      <c r="J9714" s="306"/>
      <c r="K9714" s="115"/>
      <c r="AM9714" s="340"/>
    </row>
    <row r="9715" spans="7:39" customFormat="1" ht="18.75">
      <c r="G9715" s="121"/>
      <c r="H9715" s="120"/>
      <c r="I9715" s="122"/>
      <c r="J9715" s="306"/>
      <c r="K9715" s="115"/>
      <c r="AM9715" s="340"/>
    </row>
    <row r="9716" spans="7:39" customFormat="1" ht="18.75">
      <c r="G9716" s="121"/>
      <c r="H9716" s="120"/>
      <c r="I9716" s="122"/>
      <c r="J9716" s="306"/>
      <c r="K9716" s="115"/>
      <c r="AM9716" s="340"/>
    </row>
    <row r="9717" spans="7:39" customFormat="1" ht="18.75">
      <c r="G9717" s="121"/>
      <c r="H9717" s="120"/>
      <c r="I9717" s="122"/>
      <c r="J9717" s="306"/>
      <c r="K9717" s="115"/>
      <c r="AM9717" s="340"/>
    </row>
    <row r="9718" spans="7:39" customFormat="1" ht="18.75">
      <c r="G9718" s="121"/>
      <c r="H9718" s="120"/>
      <c r="I9718" s="122"/>
      <c r="J9718" s="306"/>
      <c r="K9718" s="115"/>
      <c r="AM9718" s="340"/>
    </row>
    <row r="9719" spans="7:39" customFormat="1" ht="18.75">
      <c r="G9719" s="121"/>
      <c r="H9719" s="120"/>
      <c r="I9719" s="122"/>
      <c r="J9719" s="306"/>
      <c r="K9719" s="115"/>
      <c r="AM9719" s="340"/>
    </row>
    <row r="9720" spans="7:39" customFormat="1" ht="18.75">
      <c r="G9720" s="121"/>
      <c r="H9720" s="120"/>
      <c r="I9720" s="122"/>
      <c r="J9720" s="306"/>
      <c r="K9720" s="115"/>
      <c r="AM9720" s="340"/>
    </row>
    <row r="9721" spans="7:39" customFormat="1" ht="18.75">
      <c r="G9721" s="121"/>
      <c r="H9721" s="120"/>
      <c r="I9721" s="122"/>
      <c r="J9721" s="306"/>
      <c r="K9721" s="115"/>
      <c r="AM9721" s="340"/>
    </row>
    <row r="9722" spans="7:39" customFormat="1" ht="18.75">
      <c r="G9722" s="121"/>
      <c r="H9722" s="120"/>
      <c r="I9722" s="122"/>
      <c r="J9722" s="306"/>
      <c r="K9722" s="115"/>
      <c r="AM9722" s="340"/>
    </row>
    <row r="9723" spans="7:39" customFormat="1" ht="18.75">
      <c r="G9723" s="121"/>
      <c r="H9723" s="120"/>
      <c r="I9723" s="122"/>
      <c r="J9723" s="306"/>
      <c r="K9723" s="115"/>
      <c r="AM9723" s="340"/>
    </row>
    <row r="9724" spans="7:39" customFormat="1" ht="18.75">
      <c r="G9724" s="121"/>
      <c r="H9724" s="120"/>
      <c r="I9724" s="122"/>
      <c r="J9724" s="306"/>
      <c r="K9724" s="115"/>
      <c r="AM9724" s="340"/>
    </row>
    <row r="9725" spans="7:39" customFormat="1" ht="18.75">
      <c r="G9725" s="121"/>
      <c r="H9725" s="120"/>
      <c r="I9725" s="122"/>
      <c r="J9725" s="306"/>
      <c r="K9725" s="115"/>
      <c r="AM9725" s="340"/>
    </row>
    <row r="9726" spans="7:39" customFormat="1" ht="18.75">
      <c r="G9726" s="121"/>
      <c r="H9726" s="120"/>
      <c r="I9726" s="122"/>
      <c r="J9726" s="306"/>
      <c r="K9726" s="115"/>
      <c r="AM9726" s="340"/>
    </row>
    <row r="9727" spans="7:39" customFormat="1" ht="18.75">
      <c r="G9727" s="121"/>
      <c r="H9727" s="120"/>
      <c r="I9727" s="122"/>
      <c r="J9727" s="306"/>
      <c r="K9727" s="115"/>
      <c r="AM9727" s="340"/>
    </row>
    <row r="9728" spans="7:39" customFormat="1" ht="18.75">
      <c r="G9728" s="121"/>
      <c r="H9728" s="120"/>
      <c r="I9728" s="122"/>
      <c r="J9728" s="306"/>
      <c r="K9728" s="115"/>
      <c r="AM9728" s="340"/>
    </row>
    <row r="9729" spans="7:39" customFormat="1" ht="18.75">
      <c r="G9729" s="121"/>
      <c r="H9729" s="120"/>
      <c r="I9729" s="122"/>
      <c r="J9729" s="306"/>
      <c r="K9729" s="115"/>
      <c r="AM9729" s="340"/>
    </row>
    <row r="9730" spans="7:39" customFormat="1" ht="18.75">
      <c r="G9730" s="121"/>
      <c r="H9730" s="120"/>
      <c r="I9730" s="122"/>
      <c r="J9730" s="306"/>
      <c r="K9730" s="115"/>
      <c r="AM9730" s="340"/>
    </row>
    <row r="9731" spans="7:39" customFormat="1" ht="18.75">
      <c r="G9731" s="121"/>
      <c r="H9731" s="120"/>
      <c r="I9731" s="122"/>
      <c r="J9731" s="306"/>
      <c r="K9731" s="115"/>
      <c r="AM9731" s="340"/>
    </row>
    <row r="9732" spans="7:39" customFormat="1" ht="18.75">
      <c r="G9732" s="121"/>
      <c r="H9732" s="120"/>
      <c r="I9732" s="122"/>
      <c r="J9732" s="306"/>
      <c r="K9732" s="115"/>
      <c r="AM9732" s="340"/>
    </row>
    <row r="9733" spans="7:39" customFormat="1" ht="18.75">
      <c r="G9733" s="121"/>
      <c r="H9733" s="120"/>
      <c r="I9733" s="122"/>
      <c r="J9733" s="306"/>
      <c r="K9733" s="115"/>
      <c r="AM9733" s="340"/>
    </row>
    <row r="9734" spans="7:39" customFormat="1" ht="18.75">
      <c r="G9734" s="121"/>
      <c r="H9734" s="120"/>
      <c r="I9734" s="122"/>
      <c r="J9734" s="306"/>
      <c r="K9734" s="115"/>
      <c r="AM9734" s="340"/>
    </row>
    <row r="9735" spans="7:39" customFormat="1" ht="18.75">
      <c r="G9735" s="121"/>
      <c r="H9735" s="120"/>
      <c r="I9735" s="122"/>
      <c r="J9735" s="306"/>
      <c r="K9735" s="115"/>
      <c r="AM9735" s="340"/>
    </row>
    <row r="9736" spans="7:39" customFormat="1" ht="18.75">
      <c r="G9736" s="121"/>
      <c r="H9736" s="120"/>
      <c r="I9736" s="122"/>
      <c r="J9736" s="306"/>
      <c r="K9736" s="115"/>
      <c r="AM9736" s="340"/>
    </row>
    <row r="9737" spans="7:39" customFormat="1" ht="18.75">
      <c r="G9737" s="121"/>
      <c r="H9737" s="120"/>
      <c r="I9737" s="122"/>
      <c r="J9737" s="306"/>
      <c r="K9737" s="115"/>
      <c r="AM9737" s="340"/>
    </row>
    <row r="9738" spans="7:39" customFormat="1" ht="18.75">
      <c r="G9738" s="121"/>
      <c r="H9738" s="120"/>
      <c r="I9738" s="122"/>
      <c r="J9738" s="306"/>
      <c r="K9738" s="115"/>
      <c r="AM9738" s="340"/>
    </row>
    <row r="9739" spans="7:39" customFormat="1" ht="18.75">
      <c r="G9739" s="121"/>
      <c r="H9739" s="120"/>
      <c r="I9739" s="122"/>
      <c r="J9739" s="306"/>
      <c r="K9739" s="115"/>
      <c r="AM9739" s="340"/>
    </row>
    <row r="9740" spans="7:39" customFormat="1" ht="18.75">
      <c r="G9740" s="121"/>
      <c r="H9740" s="120"/>
      <c r="I9740" s="122"/>
      <c r="J9740" s="306"/>
      <c r="K9740" s="115"/>
      <c r="AM9740" s="340"/>
    </row>
    <row r="9741" spans="7:39" customFormat="1" ht="18.75">
      <c r="G9741" s="121"/>
      <c r="H9741" s="120"/>
      <c r="I9741" s="122"/>
      <c r="J9741" s="306"/>
      <c r="K9741" s="115"/>
      <c r="AM9741" s="340"/>
    </row>
    <row r="9742" spans="7:39" customFormat="1" ht="18.75">
      <c r="G9742" s="121"/>
      <c r="H9742" s="120"/>
      <c r="I9742" s="122"/>
      <c r="J9742" s="306"/>
      <c r="K9742" s="115"/>
      <c r="AM9742" s="340"/>
    </row>
    <row r="9743" spans="7:39" customFormat="1" ht="18.75">
      <c r="G9743" s="121"/>
      <c r="H9743" s="120"/>
      <c r="I9743" s="122"/>
      <c r="J9743" s="306"/>
      <c r="K9743" s="115"/>
      <c r="AM9743" s="340"/>
    </row>
    <row r="9744" spans="7:39" customFormat="1" ht="18.75">
      <c r="G9744" s="121"/>
      <c r="H9744" s="120"/>
      <c r="I9744" s="122"/>
      <c r="J9744" s="306"/>
      <c r="K9744" s="115"/>
      <c r="AM9744" s="340"/>
    </row>
    <row r="9745" spans="7:39" customFormat="1" ht="18.75">
      <c r="G9745" s="121"/>
      <c r="H9745" s="120"/>
      <c r="I9745" s="122"/>
      <c r="J9745" s="306"/>
      <c r="K9745" s="115"/>
      <c r="AM9745" s="340"/>
    </row>
    <row r="9746" spans="7:39" customFormat="1" ht="18.75">
      <c r="G9746" s="121"/>
      <c r="H9746" s="120"/>
      <c r="I9746" s="122"/>
      <c r="J9746" s="306"/>
      <c r="K9746" s="115"/>
      <c r="AM9746" s="340"/>
    </row>
    <row r="9747" spans="7:39" customFormat="1" ht="18.75">
      <c r="G9747" s="121"/>
      <c r="H9747" s="120"/>
      <c r="I9747" s="122"/>
      <c r="J9747" s="306"/>
      <c r="K9747" s="115"/>
      <c r="AM9747" s="340"/>
    </row>
    <row r="9748" spans="7:39" customFormat="1" ht="18.75">
      <c r="G9748" s="121"/>
      <c r="H9748" s="120"/>
      <c r="I9748" s="122"/>
      <c r="J9748" s="306"/>
      <c r="K9748" s="115"/>
      <c r="AM9748" s="340"/>
    </row>
    <row r="9749" spans="7:39" customFormat="1" ht="18.75">
      <c r="G9749" s="121"/>
      <c r="H9749" s="120"/>
      <c r="I9749" s="122"/>
      <c r="J9749" s="306"/>
      <c r="K9749" s="115"/>
      <c r="AM9749" s="340"/>
    </row>
    <row r="9750" spans="7:39" customFormat="1" ht="18.75">
      <c r="G9750" s="121"/>
      <c r="H9750" s="120"/>
      <c r="I9750" s="122"/>
      <c r="J9750" s="306"/>
      <c r="K9750" s="115"/>
      <c r="AM9750" s="340"/>
    </row>
    <row r="9751" spans="7:39" customFormat="1" ht="18.75">
      <c r="G9751" s="121"/>
      <c r="H9751" s="120"/>
      <c r="I9751" s="122"/>
      <c r="J9751" s="306"/>
      <c r="K9751" s="115"/>
      <c r="AM9751" s="340"/>
    </row>
    <row r="9752" spans="7:39" customFormat="1" ht="18.75">
      <c r="G9752" s="121"/>
      <c r="H9752" s="120"/>
      <c r="I9752" s="122"/>
      <c r="J9752" s="306"/>
      <c r="K9752" s="115"/>
      <c r="AM9752" s="340"/>
    </row>
    <row r="9753" spans="7:39" customFormat="1" ht="18.75">
      <c r="G9753" s="121"/>
      <c r="H9753" s="120"/>
      <c r="I9753" s="122"/>
      <c r="J9753" s="306"/>
      <c r="K9753" s="115"/>
      <c r="AM9753" s="340"/>
    </row>
    <row r="9754" spans="7:39" customFormat="1" ht="18.75">
      <c r="G9754" s="121"/>
      <c r="H9754" s="120"/>
      <c r="I9754" s="122"/>
      <c r="J9754" s="306"/>
      <c r="K9754" s="115"/>
      <c r="AM9754" s="340"/>
    </row>
    <row r="9755" spans="7:39" customFormat="1" ht="18.75">
      <c r="G9755" s="121"/>
      <c r="H9755" s="120"/>
      <c r="I9755" s="122"/>
      <c r="J9755" s="306"/>
      <c r="K9755" s="115"/>
      <c r="AM9755" s="340"/>
    </row>
    <row r="9756" spans="7:39" customFormat="1" ht="18.75">
      <c r="G9756" s="121"/>
      <c r="H9756" s="120"/>
      <c r="I9756" s="122"/>
      <c r="J9756" s="306"/>
      <c r="K9756" s="115"/>
      <c r="AM9756" s="340"/>
    </row>
    <row r="9757" spans="7:39" customFormat="1" ht="18.75">
      <c r="G9757" s="121"/>
      <c r="H9757" s="120"/>
      <c r="I9757" s="122"/>
      <c r="J9757" s="306"/>
      <c r="K9757" s="115"/>
      <c r="AM9757" s="340"/>
    </row>
    <row r="9758" spans="7:39" customFormat="1" ht="18.75">
      <c r="G9758" s="121"/>
      <c r="H9758" s="120"/>
      <c r="I9758" s="122"/>
      <c r="J9758" s="306"/>
      <c r="K9758" s="115"/>
      <c r="AM9758" s="340"/>
    </row>
    <row r="9759" spans="7:39" customFormat="1" ht="18.75">
      <c r="G9759" s="121"/>
      <c r="H9759" s="120"/>
      <c r="I9759" s="122"/>
      <c r="J9759" s="306"/>
      <c r="K9759" s="115"/>
      <c r="AM9759" s="340"/>
    </row>
    <row r="9760" spans="7:39" customFormat="1" ht="18.75">
      <c r="G9760" s="121"/>
      <c r="H9760" s="120"/>
      <c r="I9760" s="122"/>
      <c r="J9760" s="306"/>
      <c r="K9760" s="115"/>
      <c r="AM9760" s="340"/>
    </row>
    <row r="9761" spans="7:39" customFormat="1" ht="18.75">
      <c r="G9761" s="121"/>
      <c r="H9761" s="120"/>
      <c r="I9761" s="122"/>
      <c r="J9761" s="306"/>
      <c r="K9761" s="115"/>
      <c r="AM9761" s="340"/>
    </row>
    <row r="9762" spans="7:39" customFormat="1" ht="18.75">
      <c r="G9762" s="121"/>
      <c r="H9762" s="120"/>
      <c r="I9762" s="122"/>
      <c r="J9762" s="306"/>
      <c r="K9762" s="115"/>
      <c r="AM9762" s="340"/>
    </row>
    <row r="9763" spans="7:39" customFormat="1" ht="18.75">
      <c r="G9763" s="121"/>
      <c r="H9763" s="120"/>
      <c r="I9763" s="122"/>
      <c r="J9763" s="306"/>
      <c r="K9763" s="115"/>
      <c r="AM9763" s="340"/>
    </row>
    <row r="9764" spans="7:39" customFormat="1" ht="18.75">
      <c r="G9764" s="121"/>
      <c r="H9764" s="120"/>
      <c r="I9764" s="122"/>
      <c r="J9764" s="306"/>
      <c r="K9764" s="115"/>
      <c r="AM9764" s="340"/>
    </row>
    <row r="9765" spans="7:39" customFormat="1" ht="18.75">
      <c r="G9765" s="121"/>
      <c r="H9765" s="120"/>
      <c r="I9765" s="122"/>
      <c r="J9765" s="306"/>
      <c r="K9765" s="115"/>
      <c r="AM9765" s="340"/>
    </row>
    <row r="9766" spans="7:39" customFormat="1" ht="18.75">
      <c r="G9766" s="121"/>
      <c r="H9766" s="120"/>
      <c r="I9766" s="122"/>
      <c r="J9766" s="306"/>
      <c r="K9766" s="115"/>
      <c r="AM9766" s="340"/>
    </row>
    <row r="9767" spans="7:39" customFormat="1" ht="18.75">
      <c r="G9767" s="121"/>
      <c r="H9767" s="120"/>
      <c r="I9767" s="122"/>
      <c r="J9767" s="306"/>
      <c r="K9767" s="115"/>
      <c r="AM9767" s="340"/>
    </row>
    <row r="9768" spans="7:39" customFormat="1" ht="18.75">
      <c r="G9768" s="121"/>
      <c r="H9768" s="120"/>
      <c r="I9768" s="122"/>
      <c r="J9768" s="306"/>
      <c r="K9768" s="115"/>
      <c r="AM9768" s="340"/>
    </row>
    <row r="9769" spans="7:39" customFormat="1" ht="18.75">
      <c r="G9769" s="121"/>
      <c r="H9769" s="120"/>
      <c r="I9769" s="122"/>
      <c r="J9769" s="306"/>
      <c r="K9769" s="115"/>
      <c r="AM9769" s="340"/>
    </row>
    <row r="9770" spans="7:39" customFormat="1" ht="18.75">
      <c r="G9770" s="121"/>
      <c r="H9770" s="120"/>
      <c r="I9770" s="122"/>
      <c r="J9770" s="306"/>
      <c r="K9770" s="115"/>
      <c r="AM9770" s="340"/>
    </row>
    <row r="9771" spans="7:39" customFormat="1" ht="18.75">
      <c r="G9771" s="121"/>
      <c r="H9771" s="120"/>
      <c r="I9771" s="122"/>
      <c r="J9771" s="306"/>
      <c r="K9771" s="115"/>
      <c r="AM9771" s="340"/>
    </row>
    <row r="9772" spans="7:39" customFormat="1" ht="18.75">
      <c r="G9772" s="121"/>
      <c r="H9772" s="120"/>
      <c r="I9772" s="122"/>
      <c r="J9772" s="306"/>
      <c r="K9772" s="115"/>
      <c r="AM9772" s="340"/>
    </row>
    <row r="9773" spans="7:39" customFormat="1" ht="18.75">
      <c r="G9773" s="121"/>
      <c r="H9773" s="120"/>
      <c r="I9773" s="122"/>
      <c r="J9773" s="306"/>
      <c r="K9773" s="115"/>
      <c r="AM9773" s="340"/>
    </row>
    <row r="9774" spans="7:39" customFormat="1" ht="18.75">
      <c r="G9774" s="121"/>
      <c r="H9774" s="120"/>
      <c r="I9774" s="122"/>
      <c r="J9774" s="306"/>
      <c r="K9774" s="115"/>
      <c r="AM9774" s="340"/>
    </row>
    <row r="9775" spans="7:39" customFormat="1" ht="18.75">
      <c r="G9775" s="121"/>
      <c r="H9775" s="120"/>
      <c r="I9775" s="122"/>
      <c r="J9775" s="306"/>
      <c r="K9775" s="115"/>
      <c r="AM9775" s="340"/>
    </row>
    <row r="9776" spans="7:39" customFormat="1" ht="18.75">
      <c r="G9776" s="121"/>
      <c r="H9776" s="120"/>
      <c r="I9776" s="122"/>
      <c r="J9776" s="306"/>
      <c r="K9776" s="115"/>
      <c r="AM9776" s="340"/>
    </row>
    <row r="9777" spans="7:39" customFormat="1" ht="18.75">
      <c r="G9777" s="121"/>
      <c r="H9777" s="120"/>
      <c r="I9777" s="122"/>
      <c r="J9777" s="306"/>
      <c r="K9777" s="115"/>
      <c r="AM9777" s="340"/>
    </row>
    <row r="9778" spans="7:39" customFormat="1" ht="18.75">
      <c r="G9778" s="121"/>
      <c r="H9778" s="120"/>
      <c r="I9778" s="122"/>
      <c r="J9778" s="306"/>
      <c r="K9778" s="115"/>
      <c r="AM9778" s="340"/>
    </row>
    <row r="9779" spans="7:39" customFormat="1" ht="18.75">
      <c r="G9779" s="121"/>
      <c r="H9779" s="120"/>
      <c r="I9779" s="122"/>
      <c r="J9779" s="306"/>
      <c r="K9779" s="115"/>
      <c r="AM9779" s="340"/>
    </row>
    <row r="9780" spans="7:39" customFormat="1" ht="18.75">
      <c r="G9780" s="121"/>
      <c r="H9780" s="120"/>
      <c r="I9780" s="122"/>
      <c r="J9780" s="306"/>
      <c r="K9780" s="115"/>
      <c r="AM9780" s="340"/>
    </row>
    <row r="9781" spans="7:39" customFormat="1" ht="18.75">
      <c r="G9781" s="121"/>
      <c r="H9781" s="120"/>
      <c r="I9781" s="122"/>
      <c r="J9781" s="306"/>
      <c r="K9781" s="115"/>
      <c r="AM9781" s="340"/>
    </row>
    <row r="9782" spans="7:39" customFormat="1" ht="18.75">
      <c r="G9782" s="121"/>
      <c r="H9782" s="120"/>
      <c r="I9782" s="122"/>
      <c r="J9782" s="306"/>
      <c r="K9782" s="115"/>
      <c r="AM9782" s="340"/>
    </row>
    <row r="9783" spans="7:39" customFormat="1" ht="18.75">
      <c r="G9783" s="121"/>
      <c r="H9783" s="120"/>
      <c r="I9783" s="122"/>
      <c r="J9783" s="306"/>
      <c r="K9783" s="115"/>
      <c r="AM9783" s="340"/>
    </row>
    <row r="9784" spans="7:39" customFormat="1" ht="18.75">
      <c r="G9784" s="121"/>
      <c r="H9784" s="120"/>
      <c r="I9784" s="122"/>
      <c r="J9784" s="306"/>
      <c r="K9784" s="115"/>
      <c r="AM9784" s="340"/>
    </row>
    <row r="9785" spans="7:39" customFormat="1" ht="18.75">
      <c r="G9785" s="121"/>
      <c r="H9785" s="120"/>
      <c r="I9785" s="122"/>
      <c r="J9785" s="306"/>
      <c r="K9785" s="115"/>
      <c r="AM9785" s="340"/>
    </row>
    <row r="9786" spans="7:39" customFormat="1" ht="18.75">
      <c r="G9786" s="121"/>
      <c r="H9786" s="120"/>
      <c r="I9786" s="122"/>
      <c r="J9786" s="306"/>
      <c r="K9786" s="115"/>
      <c r="AM9786" s="340"/>
    </row>
    <row r="9787" spans="7:39" customFormat="1" ht="18.75">
      <c r="G9787" s="121"/>
      <c r="H9787" s="120"/>
      <c r="I9787" s="122"/>
      <c r="J9787" s="306"/>
      <c r="K9787" s="115"/>
      <c r="AM9787" s="340"/>
    </row>
    <row r="9788" spans="7:39" customFormat="1" ht="18.75">
      <c r="G9788" s="121"/>
      <c r="H9788" s="120"/>
      <c r="I9788" s="122"/>
      <c r="J9788" s="306"/>
      <c r="K9788" s="115"/>
      <c r="AM9788" s="340"/>
    </row>
    <row r="9789" spans="7:39" customFormat="1" ht="18.75">
      <c r="G9789" s="121"/>
      <c r="H9789" s="120"/>
      <c r="I9789" s="122"/>
      <c r="J9789" s="306"/>
      <c r="K9789" s="115"/>
      <c r="AM9789" s="340"/>
    </row>
    <row r="9790" spans="7:39" customFormat="1" ht="18.75">
      <c r="G9790" s="121"/>
      <c r="H9790" s="120"/>
      <c r="I9790" s="122"/>
      <c r="J9790" s="306"/>
      <c r="K9790" s="115"/>
      <c r="AM9790" s="340"/>
    </row>
    <row r="9791" spans="7:39" customFormat="1" ht="18.75">
      <c r="G9791" s="121"/>
      <c r="H9791" s="120"/>
      <c r="I9791" s="122"/>
      <c r="J9791" s="306"/>
      <c r="K9791" s="115"/>
      <c r="AM9791" s="340"/>
    </row>
    <row r="9792" spans="7:39" customFormat="1" ht="18.75">
      <c r="G9792" s="121"/>
      <c r="H9792" s="120"/>
      <c r="I9792" s="122"/>
      <c r="J9792" s="306"/>
      <c r="K9792" s="115"/>
      <c r="AM9792" s="340"/>
    </row>
    <row r="9793" spans="7:39" customFormat="1" ht="18.75">
      <c r="G9793" s="121"/>
      <c r="H9793" s="120"/>
      <c r="I9793" s="122"/>
      <c r="J9793" s="306"/>
      <c r="K9793" s="115"/>
      <c r="AM9793" s="340"/>
    </row>
    <row r="9794" spans="7:39" customFormat="1" ht="18.75">
      <c r="G9794" s="121"/>
      <c r="H9794" s="120"/>
      <c r="I9794" s="122"/>
      <c r="J9794" s="306"/>
      <c r="K9794" s="115"/>
      <c r="AM9794" s="340"/>
    </row>
    <row r="9795" spans="7:39" customFormat="1" ht="18.75">
      <c r="G9795" s="121"/>
      <c r="H9795" s="120"/>
      <c r="I9795" s="122"/>
      <c r="J9795" s="306"/>
      <c r="K9795" s="115"/>
      <c r="AM9795" s="340"/>
    </row>
    <row r="9796" spans="7:39" customFormat="1" ht="18.75">
      <c r="G9796" s="121"/>
      <c r="H9796" s="120"/>
      <c r="I9796" s="122"/>
      <c r="J9796" s="306"/>
      <c r="K9796" s="115"/>
      <c r="AM9796" s="340"/>
    </row>
    <row r="9797" spans="7:39" customFormat="1" ht="18.75">
      <c r="G9797" s="121"/>
      <c r="H9797" s="120"/>
      <c r="I9797" s="122"/>
      <c r="J9797" s="306"/>
      <c r="K9797" s="115"/>
      <c r="AM9797" s="340"/>
    </row>
    <row r="9798" spans="7:39" customFormat="1" ht="18.75">
      <c r="G9798" s="121"/>
      <c r="H9798" s="120"/>
      <c r="I9798" s="122"/>
      <c r="J9798" s="306"/>
      <c r="K9798" s="115"/>
      <c r="AM9798" s="340"/>
    </row>
    <row r="9799" spans="7:39" customFormat="1" ht="18.75">
      <c r="G9799" s="121"/>
      <c r="H9799" s="120"/>
      <c r="I9799" s="122"/>
      <c r="J9799" s="306"/>
      <c r="K9799" s="115"/>
      <c r="AM9799" s="340"/>
    </row>
    <row r="9800" spans="7:39" customFormat="1" ht="18.75">
      <c r="G9800" s="121"/>
      <c r="H9800" s="120"/>
      <c r="I9800" s="122"/>
      <c r="J9800" s="306"/>
      <c r="K9800" s="115"/>
      <c r="AM9800" s="340"/>
    </row>
    <row r="9801" spans="7:39" customFormat="1" ht="18.75">
      <c r="G9801" s="121"/>
      <c r="H9801" s="120"/>
      <c r="I9801" s="122"/>
      <c r="J9801" s="306"/>
      <c r="K9801" s="115"/>
      <c r="AM9801" s="340"/>
    </row>
    <row r="9802" spans="7:39" customFormat="1" ht="18.75">
      <c r="G9802" s="121"/>
      <c r="H9802" s="120"/>
      <c r="I9802" s="122"/>
      <c r="J9802" s="306"/>
      <c r="K9802" s="115"/>
      <c r="AM9802" s="340"/>
    </row>
    <row r="9803" spans="7:39" customFormat="1" ht="18.75">
      <c r="G9803" s="121"/>
      <c r="H9803" s="120"/>
      <c r="I9803" s="122"/>
      <c r="J9803" s="306"/>
      <c r="K9803" s="115"/>
      <c r="AM9803" s="340"/>
    </row>
    <row r="9804" spans="7:39" customFormat="1" ht="18.75">
      <c r="G9804" s="121"/>
      <c r="H9804" s="120"/>
      <c r="I9804" s="122"/>
      <c r="J9804" s="306"/>
      <c r="K9804" s="115"/>
      <c r="AM9804" s="340"/>
    </row>
    <row r="9805" spans="7:39" customFormat="1" ht="18.75">
      <c r="G9805" s="121"/>
      <c r="H9805" s="120"/>
      <c r="I9805" s="122"/>
      <c r="J9805" s="306"/>
      <c r="K9805" s="115"/>
      <c r="AM9805" s="340"/>
    </row>
    <row r="9806" spans="7:39" customFormat="1" ht="18.75">
      <c r="G9806" s="121"/>
      <c r="H9806" s="120"/>
      <c r="I9806" s="122"/>
      <c r="J9806" s="306"/>
      <c r="K9806" s="115"/>
      <c r="AM9806" s="340"/>
    </row>
    <row r="9807" spans="7:39" customFormat="1" ht="18.75">
      <c r="G9807" s="121"/>
      <c r="H9807" s="120"/>
      <c r="I9807" s="122"/>
      <c r="J9807" s="306"/>
      <c r="K9807" s="115"/>
      <c r="AM9807" s="340"/>
    </row>
    <row r="9808" spans="7:39" customFormat="1" ht="18.75">
      <c r="G9808" s="121"/>
      <c r="H9808" s="120"/>
      <c r="I9808" s="122"/>
      <c r="J9808" s="306"/>
      <c r="K9808" s="115"/>
      <c r="AM9808" s="340"/>
    </row>
    <row r="9809" spans="7:39" customFormat="1" ht="18.75">
      <c r="G9809" s="121"/>
      <c r="H9809" s="120"/>
      <c r="I9809" s="122"/>
      <c r="J9809" s="306"/>
      <c r="K9809" s="115"/>
      <c r="AM9809" s="340"/>
    </row>
    <row r="9810" spans="7:39" customFormat="1" ht="18.75">
      <c r="G9810" s="121"/>
      <c r="H9810" s="120"/>
      <c r="I9810" s="122"/>
      <c r="J9810" s="306"/>
      <c r="K9810" s="115"/>
      <c r="AM9810" s="340"/>
    </row>
    <row r="9811" spans="7:39" customFormat="1" ht="18.75">
      <c r="G9811" s="121"/>
      <c r="H9811" s="120"/>
      <c r="I9811" s="122"/>
      <c r="J9811" s="306"/>
      <c r="K9811" s="115"/>
      <c r="AM9811" s="340"/>
    </row>
    <row r="9812" spans="7:39" customFormat="1" ht="18.75">
      <c r="G9812" s="121"/>
      <c r="H9812" s="120"/>
      <c r="I9812" s="122"/>
      <c r="J9812" s="306"/>
      <c r="K9812" s="115"/>
      <c r="AM9812" s="340"/>
    </row>
    <row r="9813" spans="7:39" customFormat="1" ht="18.75">
      <c r="G9813" s="121"/>
      <c r="H9813" s="120"/>
      <c r="I9813" s="122"/>
      <c r="J9813" s="306"/>
      <c r="K9813" s="115"/>
      <c r="AM9813" s="340"/>
    </row>
    <row r="9814" spans="7:39" customFormat="1" ht="18.75">
      <c r="G9814" s="121"/>
      <c r="H9814" s="120"/>
      <c r="I9814" s="122"/>
      <c r="J9814" s="306"/>
      <c r="K9814" s="115"/>
      <c r="AM9814" s="340"/>
    </row>
    <row r="9815" spans="7:39" customFormat="1" ht="18.75">
      <c r="G9815" s="121"/>
      <c r="H9815" s="120"/>
      <c r="I9815" s="122"/>
      <c r="J9815" s="306"/>
      <c r="K9815" s="115"/>
      <c r="AM9815" s="340"/>
    </row>
    <row r="9816" spans="7:39" customFormat="1" ht="18.75">
      <c r="G9816" s="121"/>
      <c r="H9816" s="120"/>
      <c r="I9816" s="122"/>
      <c r="J9816" s="306"/>
      <c r="K9816" s="115"/>
      <c r="AM9816" s="340"/>
    </row>
    <row r="9817" spans="7:39" customFormat="1" ht="18.75">
      <c r="G9817" s="121"/>
      <c r="H9817" s="120"/>
      <c r="I9817" s="122"/>
      <c r="J9817" s="306"/>
      <c r="K9817" s="115"/>
      <c r="AM9817" s="340"/>
    </row>
    <row r="9818" spans="7:39" customFormat="1" ht="18.75">
      <c r="G9818" s="121"/>
      <c r="H9818" s="120"/>
      <c r="I9818" s="122"/>
      <c r="J9818" s="306"/>
      <c r="K9818" s="115"/>
      <c r="AM9818" s="340"/>
    </row>
    <row r="9819" spans="7:39" customFormat="1" ht="18.75">
      <c r="G9819" s="121"/>
      <c r="H9819" s="120"/>
      <c r="I9819" s="122"/>
      <c r="J9819" s="306"/>
      <c r="K9819" s="115"/>
      <c r="AM9819" s="340"/>
    </row>
    <row r="9820" spans="7:39" customFormat="1" ht="18.75">
      <c r="G9820" s="121"/>
      <c r="H9820" s="120"/>
      <c r="I9820" s="122"/>
      <c r="J9820" s="306"/>
      <c r="K9820" s="115"/>
      <c r="AM9820" s="340"/>
    </row>
    <row r="9821" spans="7:39" customFormat="1" ht="18.75">
      <c r="G9821" s="121"/>
      <c r="H9821" s="120"/>
      <c r="I9821" s="122"/>
      <c r="J9821" s="306"/>
      <c r="K9821" s="115"/>
      <c r="AM9821" s="340"/>
    </row>
    <row r="9822" spans="7:39" customFormat="1" ht="18.75">
      <c r="G9822" s="121"/>
      <c r="H9822" s="120"/>
      <c r="I9822" s="122"/>
      <c r="J9822" s="306"/>
      <c r="K9822" s="115"/>
      <c r="AM9822" s="340"/>
    </row>
    <row r="9823" spans="7:39" customFormat="1" ht="18.75">
      <c r="G9823" s="121"/>
      <c r="H9823" s="120"/>
      <c r="I9823" s="122"/>
      <c r="J9823" s="306"/>
      <c r="K9823" s="115"/>
      <c r="AM9823" s="340"/>
    </row>
    <row r="9824" spans="7:39" customFormat="1" ht="18.75">
      <c r="G9824" s="121"/>
      <c r="H9824" s="120"/>
      <c r="I9824" s="122"/>
      <c r="J9824" s="306"/>
      <c r="K9824" s="115"/>
      <c r="AM9824" s="340"/>
    </row>
    <row r="9825" spans="7:39" customFormat="1" ht="18.75">
      <c r="G9825" s="121"/>
      <c r="H9825" s="120"/>
      <c r="I9825" s="122"/>
      <c r="J9825" s="306"/>
      <c r="K9825" s="115"/>
      <c r="AM9825" s="340"/>
    </row>
    <row r="9826" spans="7:39" customFormat="1" ht="18.75">
      <c r="G9826" s="121"/>
      <c r="H9826" s="120"/>
      <c r="I9826" s="122"/>
      <c r="J9826" s="306"/>
      <c r="K9826" s="115"/>
      <c r="AM9826" s="340"/>
    </row>
    <row r="9827" spans="7:39" customFormat="1" ht="18.75">
      <c r="G9827" s="121"/>
      <c r="H9827" s="120"/>
      <c r="I9827" s="122"/>
      <c r="J9827" s="306"/>
      <c r="K9827" s="115"/>
      <c r="AM9827" s="340"/>
    </row>
    <row r="9828" spans="7:39" customFormat="1" ht="18.75">
      <c r="G9828" s="121"/>
      <c r="H9828" s="120"/>
      <c r="I9828" s="122"/>
      <c r="J9828" s="306"/>
      <c r="K9828" s="115"/>
      <c r="AM9828" s="340"/>
    </row>
    <row r="9829" spans="7:39" customFormat="1" ht="18.75">
      <c r="G9829" s="121"/>
      <c r="H9829" s="120"/>
      <c r="I9829" s="122"/>
      <c r="J9829" s="306"/>
      <c r="K9829" s="115"/>
      <c r="AM9829" s="340"/>
    </row>
    <row r="9830" spans="7:39" customFormat="1" ht="18.75">
      <c r="G9830" s="121"/>
      <c r="H9830" s="120"/>
      <c r="I9830" s="122"/>
      <c r="J9830" s="306"/>
      <c r="K9830" s="115"/>
      <c r="AM9830" s="340"/>
    </row>
    <row r="9831" spans="7:39" customFormat="1" ht="18.75">
      <c r="G9831" s="121"/>
      <c r="H9831" s="120"/>
      <c r="I9831" s="122"/>
      <c r="J9831" s="306"/>
      <c r="K9831" s="115"/>
      <c r="AM9831" s="340"/>
    </row>
    <row r="9832" spans="7:39" customFormat="1" ht="18.75">
      <c r="G9832" s="121"/>
      <c r="H9832" s="120"/>
      <c r="I9832" s="122"/>
      <c r="J9832" s="306"/>
      <c r="K9832" s="115"/>
      <c r="AM9832" s="340"/>
    </row>
    <row r="9833" spans="7:39" customFormat="1" ht="18.75">
      <c r="G9833" s="121"/>
      <c r="H9833" s="120"/>
      <c r="I9833" s="122"/>
      <c r="J9833" s="306"/>
      <c r="K9833" s="115"/>
      <c r="AM9833" s="340"/>
    </row>
    <row r="9834" spans="7:39" customFormat="1" ht="18.75">
      <c r="G9834" s="121"/>
      <c r="H9834" s="120"/>
      <c r="I9834" s="122"/>
      <c r="J9834" s="306"/>
      <c r="K9834" s="115"/>
      <c r="AM9834" s="340"/>
    </row>
    <row r="9835" spans="7:39" customFormat="1" ht="18.75">
      <c r="G9835" s="121"/>
      <c r="H9835" s="120"/>
      <c r="I9835" s="122"/>
      <c r="J9835" s="306"/>
      <c r="K9835" s="115"/>
      <c r="AM9835" s="340"/>
    </row>
    <row r="9836" spans="7:39" customFormat="1" ht="18.75">
      <c r="G9836" s="121"/>
      <c r="H9836" s="120"/>
      <c r="I9836" s="122"/>
      <c r="J9836" s="306"/>
      <c r="K9836" s="115"/>
      <c r="AM9836" s="340"/>
    </row>
    <row r="9837" spans="7:39" customFormat="1" ht="18.75">
      <c r="G9837" s="121"/>
      <c r="H9837" s="120"/>
      <c r="I9837" s="122"/>
      <c r="J9837" s="306"/>
      <c r="K9837" s="115"/>
      <c r="AM9837" s="340"/>
    </row>
    <row r="9838" spans="7:39" customFormat="1" ht="18.75">
      <c r="G9838" s="121"/>
      <c r="H9838" s="120"/>
      <c r="I9838" s="122"/>
      <c r="J9838" s="306"/>
      <c r="K9838" s="115"/>
      <c r="AM9838" s="340"/>
    </row>
    <row r="9839" spans="7:39" customFormat="1" ht="18.75">
      <c r="G9839" s="121"/>
      <c r="H9839" s="120"/>
      <c r="I9839" s="122"/>
      <c r="J9839" s="306"/>
      <c r="K9839" s="115"/>
      <c r="AM9839" s="340"/>
    </row>
    <row r="9840" spans="7:39" customFormat="1" ht="18.75">
      <c r="G9840" s="121"/>
      <c r="H9840" s="120"/>
      <c r="I9840" s="122"/>
      <c r="J9840" s="306"/>
      <c r="K9840" s="115"/>
      <c r="AM9840" s="340"/>
    </row>
    <row r="9841" spans="7:39" customFormat="1" ht="18.75">
      <c r="G9841" s="121"/>
      <c r="H9841" s="120"/>
      <c r="I9841" s="122"/>
      <c r="J9841" s="306"/>
      <c r="K9841" s="115"/>
      <c r="AM9841" s="340"/>
    </row>
    <row r="9842" spans="7:39" customFormat="1" ht="18.75">
      <c r="G9842" s="121"/>
      <c r="H9842" s="120"/>
      <c r="I9842" s="122"/>
      <c r="J9842" s="306"/>
      <c r="K9842" s="115"/>
      <c r="AM9842" s="340"/>
    </row>
    <row r="9843" spans="7:39" customFormat="1" ht="18.75">
      <c r="G9843" s="121"/>
      <c r="H9843" s="120"/>
      <c r="I9843" s="122"/>
      <c r="J9843" s="306"/>
      <c r="K9843" s="115"/>
      <c r="AM9843" s="340"/>
    </row>
    <row r="9844" spans="7:39" customFormat="1" ht="18.75">
      <c r="G9844" s="121"/>
      <c r="H9844" s="120"/>
      <c r="I9844" s="122"/>
      <c r="J9844" s="306"/>
      <c r="K9844" s="115"/>
      <c r="AM9844" s="340"/>
    </row>
    <row r="9845" spans="7:39" customFormat="1" ht="18.75">
      <c r="G9845" s="121"/>
      <c r="H9845" s="120"/>
      <c r="I9845" s="122"/>
      <c r="J9845" s="306"/>
      <c r="K9845" s="115"/>
      <c r="AM9845" s="340"/>
    </row>
    <row r="9846" spans="7:39" customFormat="1" ht="18.75">
      <c r="G9846" s="121"/>
      <c r="H9846" s="120"/>
      <c r="I9846" s="122"/>
      <c r="J9846" s="306"/>
      <c r="K9846" s="115"/>
      <c r="AM9846" s="340"/>
    </row>
    <row r="9847" spans="7:39" customFormat="1" ht="18.75">
      <c r="G9847" s="121"/>
      <c r="H9847" s="120"/>
      <c r="I9847" s="122"/>
      <c r="J9847" s="306"/>
      <c r="K9847" s="115"/>
      <c r="AM9847" s="340"/>
    </row>
    <row r="9848" spans="7:39" customFormat="1" ht="18.75">
      <c r="G9848" s="121"/>
      <c r="H9848" s="120"/>
      <c r="I9848" s="122"/>
      <c r="J9848" s="306"/>
      <c r="K9848" s="115"/>
      <c r="AM9848" s="340"/>
    </row>
    <row r="9849" spans="7:39" customFormat="1" ht="18.75">
      <c r="G9849" s="121"/>
      <c r="H9849" s="120"/>
      <c r="I9849" s="122"/>
      <c r="J9849" s="306"/>
      <c r="K9849" s="115"/>
      <c r="AM9849" s="340"/>
    </row>
    <row r="9850" spans="7:39" customFormat="1" ht="18.75">
      <c r="G9850" s="121"/>
      <c r="H9850" s="120"/>
      <c r="I9850" s="122"/>
      <c r="J9850" s="306"/>
      <c r="K9850" s="115"/>
      <c r="AM9850" s="340"/>
    </row>
    <row r="9851" spans="7:39" customFormat="1" ht="18.75">
      <c r="G9851" s="121"/>
      <c r="H9851" s="120"/>
      <c r="I9851" s="122"/>
      <c r="J9851" s="306"/>
      <c r="K9851" s="115"/>
      <c r="AM9851" s="340"/>
    </row>
    <row r="9852" spans="7:39" customFormat="1" ht="18.75">
      <c r="G9852" s="121"/>
      <c r="H9852" s="120"/>
      <c r="I9852" s="122"/>
      <c r="J9852" s="306"/>
      <c r="K9852" s="115"/>
      <c r="AM9852" s="340"/>
    </row>
    <row r="9853" spans="7:39" customFormat="1" ht="18.75">
      <c r="G9853" s="121"/>
      <c r="H9853" s="120"/>
      <c r="I9853" s="122"/>
      <c r="J9853" s="306"/>
      <c r="K9853" s="115"/>
      <c r="AM9853" s="340"/>
    </row>
    <row r="9854" spans="7:39" customFormat="1" ht="18.75">
      <c r="G9854" s="121"/>
      <c r="H9854" s="120"/>
      <c r="I9854" s="122"/>
      <c r="J9854" s="306"/>
      <c r="K9854" s="115"/>
      <c r="AM9854" s="340"/>
    </row>
    <row r="9855" spans="7:39" customFormat="1" ht="18.75">
      <c r="G9855" s="121"/>
      <c r="H9855" s="120"/>
      <c r="I9855" s="122"/>
      <c r="J9855" s="306"/>
      <c r="K9855" s="115"/>
      <c r="AM9855" s="340"/>
    </row>
    <row r="9856" spans="7:39" customFormat="1" ht="18.75">
      <c r="G9856" s="121"/>
      <c r="H9856" s="120"/>
      <c r="I9856" s="122"/>
      <c r="J9856" s="306"/>
      <c r="K9856" s="115"/>
      <c r="AM9856" s="340"/>
    </row>
    <row r="9857" spans="7:39" customFormat="1" ht="18.75">
      <c r="G9857" s="121"/>
      <c r="H9857" s="120"/>
      <c r="I9857" s="122"/>
      <c r="J9857" s="306"/>
      <c r="K9857" s="115"/>
      <c r="AM9857" s="340"/>
    </row>
    <row r="9858" spans="7:39" customFormat="1" ht="18.75">
      <c r="G9858" s="121"/>
      <c r="H9858" s="120"/>
      <c r="I9858" s="122"/>
      <c r="J9858" s="306"/>
      <c r="K9858" s="115"/>
      <c r="AM9858" s="340"/>
    </row>
    <row r="9859" spans="7:39" customFormat="1" ht="18.75">
      <c r="G9859" s="121"/>
      <c r="H9859" s="120"/>
      <c r="I9859" s="122"/>
      <c r="J9859" s="306"/>
      <c r="K9859" s="115"/>
      <c r="AM9859" s="340"/>
    </row>
    <row r="9860" spans="7:39" customFormat="1" ht="18.75">
      <c r="G9860" s="121"/>
      <c r="H9860" s="120"/>
      <c r="I9860" s="122"/>
      <c r="J9860" s="306"/>
      <c r="K9860" s="115"/>
      <c r="AM9860" s="340"/>
    </row>
    <row r="9861" spans="7:39" customFormat="1" ht="18.75">
      <c r="G9861" s="121"/>
      <c r="H9861" s="120"/>
      <c r="I9861" s="122"/>
      <c r="J9861" s="306"/>
      <c r="K9861" s="115"/>
      <c r="AM9861" s="340"/>
    </row>
    <row r="9862" spans="7:39" customFormat="1" ht="18.75">
      <c r="G9862" s="121"/>
      <c r="H9862" s="120"/>
      <c r="I9862" s="122"/>
      <c r="J9862" s="306"/>
      <c r="K9862" s="115"/>
      <c r="AM9862" s="340"/>
    </row>
    <row r="9863" spans="7:39" customFormat="1" ht="18.75">
      <c r="G9863" s="121"/>
      <c r="H9863" s="120"/>
      <c r="I9863" s="122"/>
      <c r="J9863" s="306"/>
      <c r="K9863" s="115"/>
      <c r="AM9863" s="340"/>
    </row>
    <row r="9864" spans="7:39" customFormat="1" ht="18.75">
      <c r="G9864" s="121"/>
      <c r="H9864" s="120"/>
      <c r="I9864" s="122"/>
      <c r="J9864" s="306"/>
      <c r="K9864" s="115"/>
      <c r="AM9864" s="340"/>
    </row>
    <row r="9865" spans="7:39" customFormat="1" ht="18.75">
      <c r="G9865" s="121"/>
      <c r="H9865" s="120"/>
      <c r="I9865" s="122"/>
      <c r="J9865" s="306"/>
      <c r="K9865" s="115"/>
      <c r="AM9865" s="340"/>
    </row>
    <row r="9866" spans="7:39" customFormat="1" ht="18.75">
      <c r="G9866" s="121"/>
      <c r="H9866" s="120"/>
      <c r="I9866" s="122"/>
      <c r="J9866" s="306"/>
      <c r="K9866" s="115"/>
      <c r="AM9866" s="340"/>
    </row>
    <row r="9867" spans="7:39" customFormat="1" ht="18.75">
      <c r="G9867" s="121"/>
      <c r="H9867" s="120"/>
      <c r="I9867" s="122"/>
      <c r="J9867" s="306"/>
      <c r="K9867" s="115"/>
      <c r="AM9867" s="340"/>
    </row>
    <row r="9868" spans="7:39" customFormat="1" ht="18.75">
      <c r="G9868" s="121"/>
      <c r="H9868" s="120"/>
      <c r="I9868" s="122"/>
      <c r="J9868" s="306"/>
      <c r="K9868" s="115"/>
      <c r="AM9868" s="340"/>
    </row>
    <row r="9869" spans="7:39" customFormat="1" ht="18.75">
      <c r="G9869" s="121"/>
      <c r="H9869" s="120"/>
      <c r="I9869" s="122"/>
      <c r="J9869" s="306"/>
      <c r="K9869" s="115"/>
      <c r="AM9869" s="340"/>
    </row>
    <row r="9870" spans="7:39" customFormat="1" ht="18.75">
      <c r="G9870" s="121"/>
      <c r="H9870" s="120"/>
      <c r="I9870" s="122"/>
      <c r="J9870" s="306"/>
      <c r="K9870" s="115"/>
      <c r="AM9870" s="340"/>
    </row>
    <row r="9871" spans="7:39" customFormat="1" ht="18.75">
      <c r="G9871" s="121"/>
      <c r="H9871" s="120"/>
      <c r="I9871" s="122"/>
      <c r="J9871" s="306"/>
      <c r="K9871" s="115"/>
      <c r="AM9871" s="340"/>
    </row>
    <row r="9872" spans="7:39" customFormat="1" ht="18.75">
      <c r="G9872" s="121"/>
      <c r="H9872" s="120"/>
      <c r="I9872" s="122"/>
      <c r="J9872" s="306"/>
      <c r="K9872" s="115"/>
      <c r="AM9872" s="340"/>
    </row>
    <row r="9873" spans="7:39" customFormat="1" ht="18.75">
      <c r="G9873" s="121"/>
      <c r="H9873" s="120"/>
      <c r="I9873" s="122"/>
      <c r="J9873" s="306"/>
      <c r="K9873" s="115"/>
      <c r="AM9873" s="340"/>
    </row>
    <row r="9874" spans="7:39" customFormat="1" ht="18.75">
      <c r="G9874" s="121"/>
      <c r="H9874" s="120"/>
      <c r="I9874" s="122"/>
      <c r="J9874" s="306"/>
      <c r="K9874" s="115"/>
      <c r="AM9874" s="340"/>
    </row>
    <row r="9875" spans="7:39" customFormat="1" ht="18.75">
      <c r="G9875" s="121"/>
      <c r="H9875" s="120"/>
      <c r="I9875" s="122"/>
      <c r="J9875" s="306"/>
      <c r="K9875" s="115"/>
      <c r="AM9875" s="340"/>
    </row>
    <row r="9876" spans="7:39" customFormat="1" ht="18.75">
      <c r="G9876" s="121"/>
      <c r="H9876" s="120"/>
      <c r="I9876" s="122"/>
      <c r="J9876" s="306"/>
      <c r="K9876" s="115"/>
      <c r="AM9876" s="340"/>
    </row>
    <row r="9877" spans="7:39" customFormat="1" ht="18.75">
      <c r="G9877" s="121"/>
      <c r="H9877" s="120"/>
      <c r="I9877" s="122"/>
      <c r="J9877" s="306"/>
      <c r="K9877" s="115"/>
      <c r="AM9877" s="340"/>
    </row>
    <row r="9878" spans="7:39" customFormat="1" ht="18.75">
      <c r="G9878" s="121"/>
      <c r="H9878" s="120"/>
      <c r="I9878" s="122"/>
      <c r="J9878" s="306"/>
      <c r="K9878" s="115"/>
      <c r="AM9878" s="340"/>
    </row>
    <row r="9879" spans="7:39" customFormat="1" ht="18.75">
      <c r="G9879" s="121"/>
      <c r="H9879" s="120"/>
      <c r="I9879" s="122"/>
      <c r="J9879" s="306"/>
      <c r="K9879" s="115"/>
      <c r="AM9879" s="340"/>
    </row>
    <row r="9880" spans="7:39" customFormat="1" ht="18.75">
      <c r="G9880" s="121"/>
      <c r="H9880" s="120"/>
      <c r="I9880" s="122"/>
      <c r="J9880" s="306"/>
      <c r="K9880" s="115"/>
      <c r="AM9880" s="340"/>
    </row>
    <row r="9881" spans="7:39" customFormat="1" ht="18.75">
      <c r="G9881" s="121"/>
      <c r="H9881" s="120"/>
      <c r="I9881" s="122"/>
      <c r="J9881" s="306"/>
      <c r="K9881" s="115"/>
      <c r="AM9881" s="340"/>
    </row>
    <row r="9882" spans="7:39" customFormat="1" ht="18.75">
      <c r="G9882" s="121"/>
      <c r="H9882" s="120"/>
      <c r="I9882" s="122"/>
      <c r="J9882" s="306"/>
      <c r="K9882" s="115"/>
      <c r="AM9882" s="340"/>
    </row>
    <row r="9883" spans="7:39" customFormat="1" ht="18.75">
      <c r="G9883" s="121"/>
      <c r="H9883" s="120"/>
      <c r="I9883" s="122"/>
      <c r="J9883" s="306"/>
      <c r="K9883" s="115"/>
      <c r="AM9883" s="340"/>
    </row>
    <row r="9884" spans="7:39" customFormat="1" ht="18.75">
      <c r="G9884" s="121"/>
      <c r="H9884" s="120"/>
      <c r="I9884" s="122"/>
      <c r="J9884" s="306"/>
      <c r="K9884" s="115"/>
      <c r="AM9884" s="340"/>
    </row>
    <row r="9885" spans="7:39" customFormat="1" ht="18.75">
      <c r="G9885" s="121"/>
      <c r="H9885" s="120"/>
      <c r="I9885" s="122"/>
      <c r="J9885" s="306"/>
      <c r="K9885" s="115"/>
      <c r="AM9885" s="340"/>
    </row>
    <row r="9886" spans="7:39" customFormat="1" ht="18.75">
      <c r="G9886" s="121"/>
      <c r="H9886" s="120"/>
      <c r="I9886" s="122"/>
      <c r="J9886" s="306"/>
      <c r="K9886" s="115"/>
      <c r="AM9886" s="340"/>
    </row>
    <row r="9887" spans="7:39" customFormat="1" ht="18.75">
      <c r="G9887" s="121"/>
      <c r="H9887" s="120"/>
      <c r="I9887" s="122"/>
      <c r="J9887" s="306"/>
      <c r="K9887" s="115"/>
      <c r="AM9887" s="340"/>
    </row>
    <row r="9888" spans="7:39" customFormat="1" ht="18.75">
      <c r="G9888" s="121"/>
      <c r="H9888" s="120"/>
      <c r="I9888" s="122"/>
      <c r="J9888" s="306"/>
      <c r="K9888" s="115"/>
      <c r="AM9888" s="340"/>
    </row>
    <row r="9889" spans="7:39" customFormat="1" ht="18.75">
      <c r="G9889" s="121"/>
      <c r="H9889" s="120"/>
      <c r="I9889" s="122"/>
      <c r="J9889" s="306"/>
      <c r="K9889" s="115"/>
      <c r="AM9889" s="340"/>
    </row>
    <row r="9890" spans="7:39" customFormat="1" ht="18.75">
      <c r="G9890" s="121"/>
      <c r="H9890" s="120"/>
      <c r="I9890" s="122"/>
      <c r="J9890" s="306"/>
      <c r="K9890" s="115"/>
      <c r="AM9890" s="340"/>
    </row>
    <row r="9891" spans="7:39" customFormat="1" ht="18.75">
      <c r="G9891" s="121"/>
      <c r="H9891" s="120"/>
      <c r="I9891" s="122"/>
      <c r="J9891" s="306"/>
      <c r="K9891" s="115"/>
      <c r="AM9891" s="340"/>
    </row>
    <row r="9892" spans="7:39" customFormat="1" ht="18.75">
      <c r="G9892" s="121"/>
      <c r="H9892" s="120"/>
      <c r="I9892" s="122"/>
      <c r="J9892" s="306"/>
      <c r="K9892" s="115"/>
      <c r="AM9892" s="340"/>
    </row>
    <row r="9893" spans="7:39" customFormat="1" ht="18.75">
      <c r="G9893" s="121"/>
      <c r="H9893" s="120"/>
      <c r="I9893" s="122"/>
      <c r="J9893" s="306"/>
      <c r="K9893" s="115"/>
      <c r="AM9893" s="340"/>
    </row>
    <row r="9894" spans="7:39" customFormat="1" ht="18.75">
      <c r="G9894" s="121"/>
      <c r="H9894" s="120"/>
      <c r="I9894" s="122"/>
      <c r="J9894" s="306"/>
      <c r="K9894" s="115"/>
      <c r="AM9894" s="340"/>
    </row>
    <row r="9895" spans="7:39" customFormat="1" ht="18.75">
      <c r="G9895" s="121"/>
      <c r="H9895" s="120"/>
      <c r="I9895" s="122"/>
      <c r="J9895" s="306"/>
      <c r="K9895" s="115"/>
      <c r="AM9895" s="340"/>
    </row>
    <row r="9896" spans="7:39" customFormat="1" ht="18.75">
      <c r="G9896" s="121"/>
      <c r="H9896" s="120"/>
      <c r="I9896" s="122"/>
      <c r="J9896" s="306"/>
      <c r="K9896" s="115"/>
      <c r="AM9896" s="340"/>
    </row>
    <row r="9897" spans="7:39" customFormat="1" ht="18.75">
      <c r="G9897" s="121"/>
      <c r="H9897" s="120"/>
      <c r="I9897" s="122"/>
      <c r="J9897" s="306"/>
      <c r="K9897" s="115"/>
      <c r="AM9897" s="340"/>
    </row>
    <row r="9898" spans="7:39" customFormat="1" ht="18.75">
      <c r="G9898" s="121"/>
      <c r="H9898" s="120"/>
      <c r="I9898" s="122"/>
      <c r="J9898" s="306"/>
      <c r="K9898" s="115"/>
      <c r="AM9898" s="340"/>
    </row>
    <row r="9899" spans="7:39" customFormat="1" ht="18.75">
      <c r="G9899" s="121"/>
      <c r="H9899" s="120"/>
      <c r="I9899" s="122"/>
      <c r="J9899" s="306"/>
      <c r="K9899" s="115"/>
      <c r="AM9899" s="340"/>
    </row>
    <row r="9900" spans="7:39" customFormat="1" ht="18.75">
      <c r="G9900" s="121"/>
      <c r="H9900" s="120"/>
      <c r="I9900" s="122"/>
      <c r="J9900" s="306"/>
      <c r="K9900" s="115"/>
      <c r="AM9900" s="340"/>
    </row>
    <row r="9901" spans="7:39" customFormat="1" ht="18.75">
      <c r="G9901" s="121"/>
      <c r="H9901" s="120"/>
      <c r="I9901" s="122"/>
      <c r="J9901" s="306"/>
      <c r="K9901" s="115"/>
      <c r="AM9901" s="340"/>
    </row>
    <row r="9902" spans="7:39" customFormat="1" ht="18.75">
      <c r="G9902" s="121"/>
      <c r="H9902" s="120"/>
      <c r="I9902" s="122"/>
      <c r="J9902" s="306"/>
      <c r="K9902" s="115"/>
      <c r="AM9902" s="340"/>
    </row>
    <row r="9903" spans="7:39" customFormat="1" ht="18.75">
      <c r="G9903" s="121"/>
      <c r="H9903" s="120"/>
      <c r="I9903" s="122"/>
      <c r="J9903" s="306"/>
      <c r="K9903" s="115"/>
      <c r="AM9903" s="340"/>
    </row>
    <row r="9904" spans="7:39" customFormat="1" ht="18.75">
      <c r="G9904" s="121"/>
      <c r="H9904" s="120"/>
      <c r="I9904" s="122"/>
      <c r="J9904" s="306"/>
      <c r="K9904" s="115"/>
      <c r="AM9904" s="340"/>
    </row>
    <row r="9905" spans="7:39" customFormat="1" ht="18.75">
      <c r="G9905" s="121"/>
      <c r="H9905" s="120"/>
      <c r="I9905" s="122"/>
      <c r="J9905" s="306"/>
      <c r="K9905" s="115"/>
      <c r="AM9905" s="340"/>
    </row>
    <row r="9906" spans="7:39" customFormat="1" ht="18.75">
      <c r="G9906" s="121"/>
      <c r="H9906" s="120"/>
      <c r="I9906" s="122"/>
      <c r="J9906" s="306"/>
      <c r="K9906" s="115"/>
      <c r="AM9906" s="340"/>
    </row>
    <row r="9907" spans="7:39" customFormat="1" ht="18.75">
      <c r="G9907" s="121"/>
      <c r="H9907" s="120"/>
      <c r="I9907" s="122"/>
      <c r="J9907" s="306"/>
      <c r="K9907" s="115"/>
      <c r="AM9907" s="340"/>
    </row>
    <row r="9908" spans="7:39" customFormat="1" ht="18.75">
      <c r="G9908" s="121"/>
      <c r="H9908" s="120"/>
      <c r="I9908" s="122"/>
      <c r="J9908" s="306"/>
      <c r="K9908" s="115"/>
      <c r="AM9908" s="340"/>
    </row>
    <row r="9909" spans="7:39" customFormat="1" ht="18.75">
      <c r="G9909" s="121"/>
      <c r="H9909" s="120"/>
      <c r="I9909" s="122"/>
      <c r="J9909" s="306"/>
      <c r="K9909" s="115"/>
      <c r="AM9909" s="340"/>
    </row>
    <row r="9910" spans="7:39" customFormat="1" ht="18.75">
      <c r="G9910" s="121"/>
      <c r="H9910" s="120"/>
      <c r="I9910" s="122"/>
      <c r="J9910" s="306"/>
      <c r="K9910" s="115"/>
      <c r="AM9910" s="340"/>
    </row>
    <row r="9911" spans="7:39" customFormat="1" ht="18.75">
      <c r="G9911" s="121"/>
      <c r="H9911" s="120"/>
      <c r="I9911" s="122"/>
      <c r="J9911" s="306"/>
      <c r="K9911" s="115"/>
      <c r="AM9911" s="340"/>
    </row>
    <row r="9912" spans="7:39" customFormat="1" ht="18.75">
      <c r="G9912" s="121"/>
      <c r="H9912" s="120"/>
      <c r="I9912" s="122"/>
      <c r="J9912" s="306"/>
      <c r="K9912" s="115"/>
      <c r="AM9912" s="340"/>
    </row>
    <row r="9913" spans="7:39" customFormat="1" ht="18.75">
      <c r="G9913" s="121"/>
      <c r="H9913" s="120"/>
      <c r="I9913" s="122"/>
      <c r="J9913" s="306"/>
      <c r="K9913" s="115"/>
      <c r="AM9913" s="340"/>
    </row>
    <row r="9914" spans="7:39" customFormat="1" ht="18.75">
      <c r="G9914" s="121"/>
      <c r="H9914" s="120"/>
      <c r="I9914" s="122"/>
      <c r="J9914" s="306"/>
      <c r="K9914" s="115"/>
      <c r="AM9914" s="340"/>
    </row>
    <row r="9915" spans="7:39" customFormat="1" ht="18.75">
      <c r="G9915" s="121"/>
      <c r="H9915" s="120"/>
      <c r="I9915" s="122"/>
      <c r="J9915" s="306"/>
      <c r="K9915" s="115"/>
      <c r="AM9915" s="340"/>
    </row>
    <row r="9916" spans="7:39" customFormat="1" ht="18.75">
      <c r="G9916" s="121"/>
      <c r="H9916" s="120"/>
      <c r="I9916" s="122"/>
      <c r="J9916" s="306"/>
      <c r="K9916" s="115"/>
      <c r="AM9916" s="340"/>
    </row>
    <row r="9917" spans="7:39" customFormat="1" ht="18.75">
      <c r="G9917" s="121"/>
      <c r="H9917" s="120"/>
      <c r="I9917" s="122"/>
      <c r="J9917" s="306"/>
      <c r="K9917" s="115"/>
      <c r="AM9917" s="340"/>
    </row>
    <row r="9918" spans="7:39" customFormat="1" ht="18.75">
      <c r="G9918" s="121"/>
      <c r="H9918" s="120"/>
      <c r="I9918" s="122"/>
      <c r="J9918" s="306"/>
      <c r="K9918" s="115"/>
      <c r="AM9918" s="340"/>
    </row>
    <row r="9919" spans="7:39" customFormat="1" ht="18.75">
      <c r="G9919" s="121"/>
      <c r="H9919" s="120"/>
      <c r="I9919" s="122"/>
      <c r="J9919" s="306"/>
      <c r="K9919" s="115"/>
      <c r="AM9919" s="340"/>
    </row>
    <row r="9920" spans="7:39" customFormat="1" ht="18.75">
      <c r="G9920" s="121"/>
      <c r="H9920" s="120"/>
      <c r="I9920" s="122"/>
      <c r="J9920" s="306"/>
      <c r="K9920" s="115"/>
      <c r="AM9920" s="340"/>
    </row>
    <row r="9921" spans="7:39" customFormat="1" ht="18.75">
      <c r="G9921" s="121"/>
      <c r="H9921" s="120"/>
      <c r="I9921" s="122"/>
      <c r="J9921" s="306"/>
      <c r="K9921" s="115"/>
      <c r="AM9921" s="340"/>
    </row>
    <row r="9922" spans="7:39" customFormat="1" ht="18.75">
      <c r="G9922" s="121"/>
      <c r="H9922" s="120"/>
      <c r="I9922" s="122"/>
      <c r="J9922" s="306"/>
      <c r="K9922" s="115"/>
      <c r="AM9922" s="340"/>
    </row>
    <row r="9923" spans="7:39" customFormat="1" ht="18.75">
      <c r="G9923" s="121"/>
      <c r="H9923" s="120"/>
      <c r="I9923" s="122"/>
      <c r="J9923" s="306"/>
      <c r="K9923" s="115"/>
      <c r="AM9923" s="340"/>
    </row>
    <row r="9924" spans="7:39" customFormat="1" ht="18.75">
      <c r="G9924" s="121"/>
      <c r="H9924" s="120"/>
      <c r="I9924" s="122"/>
      <c r="J9924" s="306"/>
      <c r="K9924" s="115"/>
      <c r="AM9924" s="340"/>
    </row>
    <row r="9925" spans="7:39" customFormat="1" ht="18.75">
      <c r="G9925" s="121"/>
      <c r="H9925" s="120"/>
      <c r="I9925" s="122"/>
      <c r="J9925" s="306"/>
      <c r="K9925" s="115"/>
      <c r="AM9925" s="340"/>
    </row>
    <row r="9926" spans="7:39" customFormat="1" ht="18.75">
      <c r="G9926" s="121"/>
      <c r="H9926" s="120"/>
      <c r="I9926" s="122"/>
      <c r="J9926" s="306"/>
      <c r="K9926" s="115"/>
      <c r="AM9926" s="340"/>
    </row>
    <row r="9927" spans="7:39" customFormat="1" ht="18.75">
      <c r="G9927" s="121"/>
      <c r="H9927" s="120"/>
      <c r="I9927" s="122"/>
      <c r="J9927" s="306"/>
      <c r="K9927" s="115"/>
      <c r="AM9927" s="340"/>
    </row>
    <row r="9928" spans="7:39" customFormat="1" ht="18.75">
      <c r="G9928" s="121"/>
      <c r="H9928" s="120"/>
      <c r="I9928" s="122"/>
      <c r="J9928" s="306"/>
      <c r="K9928" s="115"/>
      <c r="AM9928" s="340"/>
    </row>
    <row r="9929" spans="7:39" customFormat="1" ht="18.75">
      <c r="G9929" s="121"/>
      <c r="H9929" s="120"/>
      <c r="I9929" s="122"/>
      <c r="J9929" s="306"/>
      <c r="K9929" s="115"/>
      <c r="AM9929" s="340"/>
    </row>
    <row r="9930" spans="7:39" customFormat="1" ht="18.75">
      <c r="G9930" s="121"/>
      <c r="H9930" s="120"/>
      <c r="I9930" s="122"/>
      <c r="J9930" s="306"/>
      <c r="K9930" s="115"/>
      <c r="AM9930" s="340"/>
    </row>
    <row r="9931" spans="7:39" customFormat="1" ht="18.75">
      <c r="G9931" s="121"/>
      <c r="H9931" s="120"/>
      <c r="I9931" s="122"/>
      <c r="J9931" s="306"/>
      <c r="K9931" s="115"/>
      <c r="AM9931" s="340"/>
    </row>
    <row r="9932" spans="7:39" customFormat="1" ht="18.75">
      <c r="G9932" s="121"/>
      <c r="H9932" s="120"/>
      <c r="I9932" s="122"/>
      <c r="J9932" s="306"/>
      <c r="K9932" s="115"/>
      <c r="AM9932" s="340"/>
    </row>
    <row r="9933" spans="7:39" customFormat="1" ht="18.75">
      <c r="G9933" s="121"/>
      <c r="H9933" s="120"/>
      <c r="I9933" s="122"/>
      <c r="J9933" s="306"/>
      <c r="K9933" s="115"/>
      <c r="AM9933" s="340"/>
    </row>
    <row r="9934" spans="7:39" customFormat="1" ht="18.75">
      <c r="G9934" s="121"/>
      <c r="H9934" s="120"/>
      <c r="I9934" s="122"/>
      <c r="J9934" s="306"/>
      <c r="K9934" s="115"/>
      <c r="AM9934" s="340"/>
    </row>
    <row r="9935" spans="7:39" customFormat="1" ht="18.75">
      <c r="G9935" s="121"/>
      <c r="H9935" s="120"/>
      <c r="I9935" s="122"/>
      <c r="J9935" s="306"/>
      <c r="K9935" s="115"/>
      <c r="AM9935" s="340"/>
    </row>
    <row r="9936" spans="7:39" customFormat="1" ht="18.75">
      <c r="G9936" s="121"/>
      <c r="H9936" s="120"/>
      <c r="I9936" s="122"/>
      <c r="J9936" s="306"/>
      <c r="K9936" s="115"/>
      <c r="AM9936" s="340"/>
    </row>
    <row r="9937" spans="7:39" customFormat="1" ht="18.75">
      <c r="G9937" s="121"/>
      <c r="H9937" s="120"/>
      <c r="I9937" s="122"/>
      <c r="J9937" s="306"/>
      <c r="K9937" s="115"/>
      <c r="AM9937" s="340"/>
    </row>
    <row r="9938" spans="7:39" customFormat="1" ht="18.75">
      <c r="G9938" s="121"/>
      <c r="H9938" s="120"/>
      <c r="I9938" s="122"/>
      <c r="J9938" s="306"/>
      <c r="K9938" s="115"/>
      <c r="AM9938" s="340"/>
    </row>
    <row r="9939" spans="7:39" customFormat="1" ht="18.75">
      <c r="G9939" s="121"/>
      <c r="H9939" s="120"/>
      <c r="I9939" s="122"/>
      <c r="J9939" s="306"/>
      <c r="K9939" s="115"/>
      <c r="AM9939" s="340"/>
    </row>
    <row r="9940" spans="7:39" customFormat="1" ht="18.75">
      <c r="G9940" s="121"/>
      <c r="H9940" s="120"/>
      <c r="I9940" s="122"/>
      <c r="J9940" s="306"/>
      <c r="K9940" s="115"/>
      <c r="AM9940" s="340"/>
    </row>
    <row r="9941" spans="7:39" customFormat="1" ht="18.75">
      <c r="G9941" s="121"/>
      <c r="H9941" s="120"/>
      <c r="I9941" s="122"/>
      <c r="J9941" s="306"/>
      <c r="K9941" s="115"/>
      <c r="AM9941" s="340"/>
    </row>
    <row r="9942" spans="7:39" customFormat="1" ht="18.75">
      <c r="G9942" s="121"/>
      <c r="H9942" s="120"/>
      <c r="I9942" s="122"/>
      <c r="J9942" s="306"/>
      <c r="K9942" s="115"/>
      <c r="AM9942" s="340"/>
    </row>
    <row r="9943" spans="7:39" customFormat="1" ht="18.75">
      <c r="G9943" s="121"/>
      <c r="H9943" s="120"/>
      <c r="I9943" s="122"/>
      <c r="J9943" s="306"/>
      <c r="K9943" s="115"/>
      <c r="AM9943" s="340"/>
    </row>
    <row r="9944" spans="7:39" customFormat="1" ht="18.75">
      <c r="G9944" s="121"/>
      <c r="H9944" s="120"/>
      <c r="I9944" s="122"/>
      <c r="J9944" s="306"/>
      <c r="K9944" s="115"/>
      <c r="AM9944" s="340"/>
    </row>
    <row r="9945" spans="7:39" customFormat="1" ht="18.75">
      <c r="G9945" s="121"/>
      <c r="H9945" s="120"/>
      <c r="I9945" s="122"/>
      <c r="J9945" s="306"/>
      <c r="K9945" s="115"/>
      <c r="AM9945" s="340"/>
    </row>
    <row r="9946" spans="7:39" customFormat="1" ht="18.75">
      <c r="G9946" s="121"/>
      <c r="H9946" s="120"/>
      <c r="I9946" s="122"/>
      <c r="J9946" s="306"/>
      <c r="K9946" s="115"/>
      <c r="AM9946" s="340"/>
    </row>
    <row r="9947" spans="7:39" customFormat="1" ht="18.75">
      <c r="G9947" s="121"/>
      <c r="H9947" s="120"/>
      <c r="I9947" s="122"/>
      <c r="J9947" s="306"/>
      <c r="K9947" s="115"/>
      <c r="AM9947" s="340"/>
    </row>
    <row r="9948" spans="7:39" customFormat="1" ht="18.75">
      <c r="G9948" s="121"/>
      <c r="H9948" s="120"/>
      <c r="I9948" s="122"/>
      <c r="J9948" s="306"/>
      <c r="K9948" s="115"/>
      <c r="AM9948" s="340"/>
    </row>
    <row r="9949" spans="7:39" customFormat="1" ht="18.75">
      <c r="G9949" s="121"/>
      <c r="H9949" s="120"/>
      <c r="I9949" s="122"/>
      <c r="J9949" s="306"/>
      <c r="K9949" s="115"/>
      <c r="AM9949" s="340"/>
    </row>
    <row r="9950" spans="7:39" customFormat="1" ht="18.75">
      <c r="G9950" s="121"/>
      <c r="H9950" s="120"/>
      <c r="I9950" s="122"/>
      <c r="J9950" s="306"/>
      <c r="K9950" s="115"/>
      <c r="AM9950" s="340"/>
    </row>
    <row r="9951" spans="7:39" customFormat="1" ht="18.75">
      <c r="G9951" s="121"/>
      <c r="H9951" s="120"/>
      <c r="I9951" s="122"/>
      <c r="J9951" s="306"/>
      <c r="K9951" s="115"/>
      <c r="AM9951" s="340"/>
    </row>
    <row r="9952" spans="7:39" customFormat="1" ht="18.75">
      <c r="G9952" s="121"/>
      <c r="H9952" s="120"/>
      <c r="I9952" s="122"/>
      <c r="J9952" s="306"/>
      <c r="K9952" s="115"/>
      <c r="AM9952" s="340"/>
    </row>
    <row r="9953" spans="7:39" customFormat="1" ht="18.75">
      <c r="G9953" s="121"/>
      <c r="H9953" s="120"/>
      <c r="I9953" s="122"/>
      <c r="J9953" s="306"/>
      <c r="K9953" s="115"/>
      <c r="AM9953" s="340"/>
    </row>
    <row r="9954" spans="7:39" customFormat="1" ht="18.75">
      <c r="G9954" s="121"/>
      <c r="H9954" s="120"/>
      <c r="I9954" s="122"/>
      <c r="J9954" s="306"/>
      <c r="K9954" s="115"/>
      <c r="AM9954" s="340"/>
    </row>
    <row r="9955" spans="7:39" customFormat="1" ht="18.75">
      <c r="G9955" s="121"/>
      <c r="H9955" s="120"/>
      <c r="I9955" s="122"/>
      <c r="J9955" s="306"/>
      <c r="K9955" s="115"/>
      <c r="AM9955" s="340"/>
    </row>
    <row r="9956" spans="7:39" customFormat="1" ht="18.75">
      <c r="G9956" s="121"/>
      <c r="H9956" s="120"/>
      <c r="I9956" s="122"/>
      <c r="J9956" s="306"/>
      <c r="K9956" s="115"/>
      <c r="AM9956" s="340"/>
    </row>
    <row r="9957" spans="7:39" customFormat="1" ht="18.75">
      <c r="G9957" s="121"/>
      <c r="H9957" s="120"/>
      <c r="I9957" s="122"/>
      <c r="J9957" s="306"/>
      <c r="K9957" s="115"/>
      <c r="AM9957" s="340"/>
    </row>
    <row r="9958" spans="7:39" customFormat="1" ht="18.75">
      <c r="G9958" s="121"/>
      <c r="H9958" s="120"/>
      <c r="I9958" s="122"/>
      <c r="J9958" s="306"/>
      <c r="K9958" s="115"/>
      <c r="AM9958" s="340"/>
    </row>
    <row r="9959" spans="7:39" customFormat="1" ht="18.75">
      <c r="G9959" s="121"/>
      <c r="H9959" s="120"/>
      <c r="I9959" s="122"/>
      <c r="J9959" s="306"/>
      <c r="K9959" s="115"/>
      <c r="AM9959" s="340"/>
    </row>
    <row r="9960" spans="7:39" customFormat="1" ht="18.75">
      <c r="G9960" s="121"/>
      <c r="H9960" s="120"/>
      <c r="I9960" s="122"/>
      <c r="J9960" s="306"/>
      <c r="K9960" s="115"/>
      <c r="AM9960" s="340"/>
    </row>
    <row r="9961" spans="7:39" customFormat="1" ht="18.75">
      <c r="G9961" s="121"/>
      <c r="H9961" s="120"/>
      <c r="I9961" s="122"/>
      <c r="J9961" s="306"/>
      <c r="K9961" s="115"/>
      <c r="AM9961" s="340"/>
    </row>
    <row r="9962" spans="7:39" customFormat="1" ht="18.75">
      <c r="G9962" s="121"/>
      <c r="H9962" s="120"/>
      <c r="I9962" s="122"/>
      <c r="J9962" s="306"/>
      <c r="K9962" s="115"/>
      <c r="AM9962" s="340"/>
    </row>
    <row r="9963" spans="7:39" customFormat="1" ht="18.75">
      <c r="G9963" s="121"/>
      <c r="H9963" s="120"/>
      <c r="I9963" s="122"/>
      <c r="J9963" s="306"/>
      <c r="K9963" s="115"/>
      <c r="AM9963" s="340"/>
    </row>
    <row r="9964" spans="7:39" customFormat="1" ht="18.75">
      <c r="G9964" s="121"/>
      <c r="H9964" s="120"/>
      <c r="I9964" s="122"/>
      <c r="J9964" s="306"/>
      <c r="K9964" s="115"/>
      <c r="AM9964" s="340"/>
    </row>
    <row r="9965" spans="7:39" customFormat="1" ht="18.75">
      <c r="G9965" s="121"/>
      <c r="H9965" s="120"/>
      <c r="I9965" s="122"/>
      <c r="J9965" s="306"/>
      <c r="K9965" s="115"/>
      <c r="AM9965" s="340"/>
    </row>
    <row r="9966" spans="7:39" customFormat="1" ht="18.75">
      <c r="G9966" s="121"/>
      <c r="H9966" s="120"/>
      <c r="I9966" s="122"/>
      <c r="J9966" s="306"/>
      <c r="K9966" s="115"/>
      <c r="AM9966" s="340"/>
    </row>
    <row r="9967" spans="7:39" customFormat="1" ht="18.75">
      <c r="G9967" s="121"/>
      <c r="H9967" s="120"/>
      <c r="I9967" s="122"/>
      <c r="J9967" s="306"/>
      <c r="K9967" s="115"/>
      <c r="AM9967" s="340"/>
    </row>
    <row r="9968" spans="7:39" customFormat="1" ht="18.75">
      <c r="G9968" s="121"/>
      <c r="H9968" s="120"/>
      <c r="I9968" s="122"/>
      <c r="J9968" s="306"/>
      <c r="K9968" s="115"/>
      <c r="AM9968" s="340"/>
    </row>
    <row r="9969" spans="7:39" customFormat="1" ht="18.75">
      <c r="G9969" s="121"/>
      <c r="H9969" s="120"/>
      <c r="I9969" s="122"/>
      <c r="J9969" s="306"/>
      <c r="K9969" s="115"/>
      <c r="AM9969" s="340"/>
    </row>
    <row r="9970" spans="7:39" customFormat="1" ht="18.75">
      <c r="G9970" s="121"/>
      <c r="H9970" s="120"/>
      <c r="I9970" s="122"/>
      <c r="J9970" s="306"/>
      <c r="K9970" s="115"/>
      <c r="AM9970" s="340"/>
    </row>
    <row r="9971" spans="7:39" customFormat="1" ht="18.75">
      <c r="G9971" s="121"/>
      <c r="H9971" s="120"/>
      <c r="I9971" s="122"/>
      <c r="J9971" s="306"/>
      <c r="K9971" s="115"/>
      <c r="AM9971" s="340"/>
    </row>
    <row r="9972" spans="7:39" customFormat="1" ht="18.75">
      <c r="G9972" s="121"/>
      <c r="H9972" s="120"/>
      <c r="I9972" s="122"/>
      <c r="J9972" s="306"/>
      <c r="K9972" s="115"/>
      <c r="AM9972" s="340"/>
    </row>
    <row r="9973" spans="7:39" customFormat="1" ht="18.75">
      <c r="G9973" s="121"/>
      <c r="H9973" s="120"/>
      <c r="I9973" s="122"/>
      <c r="J9973" s="306"/>
      <c r="K9973" s="115"/>
      <c r="AM9973" s="340"/>
    </row>
    <row r="9974" spans="7:39" customFormat="1" ht="18.75">
      <c r="G9974" s="121"/>
      <c r="H9974" s="120"/>
      <c r="I9974" s="122"/>
      <c r="J9974" s="306"/>
      <c r="K9974" s="115"/>
      <c r="AM9974" s="340"/>
    </row>
    <row r="9975" spans="7:39" customFormat="1" ht="18.75">
      <c r="G9975" s="121"/>
      <c r="H9975" s="120"/>
      <c r="I9975" s="122"/>
      <c r="J9975" s="306"/>
      <c r="K9975" s="115"/>
      <c r="AM9975" s="340"/>
    </row>
    <row r="9976" spans="7:39" customFormat="1" ht="18.75">
      <c r="G9976" s="121"/>
      <c r="H9976" s="120"/>
      <c r="I9976" s="122"/>
      <c r="J9976" s="306"/>
      <c r="K9976" s="115"/>
      <c r="AM9976" s="340"/>
    </row>
    <row r="9977" spans="7:39" customFormat="1" ht="18.75">
      <c r="G9977" s="121"/>
      <c r="H9977" s="120"/>
      <c r="I9977" s="122"/>
      <c r="J9977" s="306"/>
      <c r="K9977" s="115"/>
      <c r="AM9977" s="340"/>
    </row>
    <row r="9978" spans="7:39" customFormat="1" ht="18.75">
      <c r="G9978" s="121"/>
      <c r="H9978" s="120"/>
      <c r="I9978" s="122"/>
      <c r="J9978" s="306"/>
      <c r="K9978" s="115"/>
      <c r="AM9978" s="340"/>
    </row>
    <row r="9979" spans="7:39" customFormat="1" ht="18.75">
      <c r="G9979" s="121"/>
      <c r="H9979" s="120"/>
      <c r="I9979" s="122"/>
      <c r="J9979" s="306"/>
      <c r="K9979" s="115"/>
      <c r="AM9979" s="340"/>
    </row>
    <row r="9980" spans="7:39" customFormat="1" ht="18.75">
      <c r="G9980" s="121"/>
      <c r="H9980" s="120"/>
      <c r="I9980" s="122"/>
      <c r="J9980" s="306"/>
      <c r="K9980" s="115"/>
      <c r="AM9980" s="340"/>
    </row>
    <row r="9981" spans="7:39" customFormat="1" ht="18.75">
      <c r="G9981" s="121"/>
      <c r="H9981" s="120"/>
      <c r="I9981" s="122"/>
      <c r="J9981" s="306"/>
      <c r="K9981" s="115"/>
      <c r="AM9981" s="340"/>
    </row>
    <row r="9982" spans="7:39" customFormat="1" ht="18.75">
      <c r="G9982" s="121"/>
      <c r="H9982" s="120"/>
      <c r="I9982" s="122"/>
      <c r="J9982" s="306"/>
      <c r="K9982" s="115"/>
      <c r="AM9982" s="340"/>
    </row>
    <row r="9983" spans="7:39" customFormat="1" ht="18.75">
      <c r="G9983" s="121"/>
      <c r="H9983" s="120"/>
      <c r="I9983" s="122"/>
      <c r="J9983" s="306"/>
      <c r="K9983" s="115"/>
      <c r="AM9983" s="340"/>
    </row>
    <row r="9984" spans="7:39" customFormat="1" ht="18.75">
      <c r="G9984" s="121"/>
      <c r="H9984" s="120"/>
      <c r="I9984" s="122"/>
      <c r="J9984" s="306"/>
      <c r="K9984" s="115"/>
      <c r="AM9984" s="340"/>
    </row>
    <row r="9985" spans="7:39" customFormat="1" ht="18.75">
      <c r="G9985" s="121"/>
      <c r="H9985" s="120"/>
      <c r="I9985" s="122"/>
      <c r="J9985" s="306"/>
      <c r="K9985" s="115"/>
      <c r="AM9985" s="340"/>
    </row>
    <row r="9986" spans="7:39" customFormat="1" ht="18.75">
      <c r="G9986" s="121"/>
      <c r="H9986" s="120"/>
      <c r="I9986" s="122"/>
      <c r="J9986" s="306"/>
      <c r="K9986" s="115"/>
      <c r="AM9986" s="340"/>
    </row>
    <row r="9987" spans="7:39" customFormat="1" ht="18.75">
      <c r="G9987" s="121"/>
      <c r="H9987" s="120"/>
      <c r="I9987" s="122"/>
      <c r="J9987" s="306"/>
      <c r="K9987" s="115"/>
      <c r="AM9987" s="340"/>
    </row>
    <row r="9988" spans="7:39" customFormat="1" ht="18.75">
      <c r="G9988" s="121"/>
      <c r="H9988" s="120"/>
      <c r="I9988" s="122"/>
      <c r="J9988" s="306"/>
      <c r="K9988" s="115"/>
      <c r="AM9988" s="340"/>
    </row>
    <row r="9989" spans="7:39" customFormat="1" ht="18.75">
      <c r="G9989" s="121"/>
      <c r="H9989" s="120"/>
      <c r="I9989" s="122"/>
      <c r="J9989" s="306"/>
      <c r="K9989" s="115"/>
      <c r="AM9989" s="340"/>
    </row>
    <row r="9990" spans="7:39" customFormat="1" ht="18.75">
      <c r="G9990" s="121"/>
      <c r="H9990" s="120"/>
      <c r="I9990" s="122"/>
      <c r="J9990" s="306"/>
      <c r="K9990" s="115"/>
      <c r="AM9990" s="340"/>
    </row>
    <row r="9991" spans="7:39" customFormat="1" ht="18.75">
      <c r="G9991" s="121"/>
      <c r="H9991" s="120"/>
      <c r="I9991" s="122"/>
      <c r="J9991" s="306"/>
      <c r="K9991" s="115"/>
      <c r="AM9991" s="340"/>
    </row>
    <row r="9992" spans="7:39" customFormat="1" ht="18.75">
      <c r="G9992" s="121"/>
      <c r="H9992" s="120"/>
      <c r="I9992" s="122"/>
      <c r="J9992" s="306"/>
      <c r="K9992" s="115"/>
      <c r="AM9992" s="340"/>
    </row>
    <row r="9993" spans="7:39" customFormat="1" ht="18.75">
      <c r="G9993" s="121"/>
      <c r="H9993" s="120"/>
      <c r="I9993" s="122"/>
      <c r="J9993" s="306"/>
      <c r="K9993" s="115"/>
      <c r="AM9993" s="340"/>
    </row>
    <row r="9994" spans="7:39" customFormat="1" ht="18.75">
      <c r="G9994" s="121"/>
      <c r="H9994" s="120"/>
      <c r="I9994" s="122"/>
      <c r="J9994" s="306"/>
      <c r="K9994" s="115"/>
      <c r="AM9994" s="340"/>
    </row>
    <row r="9995" spans="7:39" customFormat="1" ht="18.75">
      <c r="G9995" s="121"/>
      <c r="H9995" s="120"/>
      <c r="I9995" s="122"/>
      <c r="J9995" s="306"/>
      <c r="K9995" s="115"/>
      <c r="AM9995" s="340"/>
    </row>
    <row r="9996" spans="7:39" customFormat="1" ht="18.75">
      <c r="G9996" s="121"/>
      <c r="H9996" s="120"/>
      <c r="I9996" s="122"/>
      <c r="J9996" s="306"/>
      <c r="K9996" s="115"/>
      <c r="AM9996" s="340"/>
    </row>
    <row r="9997" spans="7:39" customFormat="1" ht="18.75">
      <c r="G9997" s="121"/>
      <c r="H9997" s="120"/>
      <c r="I9997" s="122"/>
      <c r="J9997" s="306"/>
      <c r="K9997" s="115"/>
      <c r="AM9997" s="340"/>
    </row>
    <row r="9998" spans="7:39" customFormat="1" ht="18.75">
      <c r="G9998" s="121"/>
      <c r="H9998" s="120"/>
      <c r="I9998" s="122"/>
      <c r="J9998" s="306"/>
      <c r="K9998" s="115"/>
      <c r="AM9998" s="340"/>
    </row>
    <row r="9999" spans="7:39" customFormat="1" ht="18.75">
      <c r="G9999" s="121"/>
      <c r="H9999" s="120"/>
      <c r="I9999" s="122"/>
      <c r="J9999" s="306"/>
      <c r="K9999" s="115"/>
      <c r="AM9999" s="340"/>
    </row>
    <row r="10000" spans="7:39" customFormat="1" ht="18.75">
      <c r="G10000" s="121"/>
      <c r="H10000" s="120"/>
      <c r="I10000" s="122"/>
      <c r="J10000" s="306"/>
      <c r="K10000" s="115"/>
      <c r="AM10000" s="340"/>
    </row>
    <row r="10001" spans="10:41">
      <c r="J10001"/>
    </row>
    <row r="10002" spans="10:41">
      <c r="J10002"/>
    </row>
    <row r="10003" spans="10:41">
      <c r="J10003"/>
      <c r="V10003" s="341" t="s">
        <v>2199</v>
      </c>
      <c r="W10003" s="342"/>
      <c r="X10003" s="342"/>
      <c r="Y10003" s="343"/>
      <c r="Z10003" s="343"/>
      <c r="AA10003" s="341"/>
      <c r="AB10003" s="343"/>
      <c r="AC10003" s="341" t="s">
        <v>2200</v>
      </c>
      <c r="AD10003" s="342"/>
      <c r="AE10003" s="342"/>
      <c r="AF10003" s="343"/>
      <c r="AG10003" s="343"/>
      <c r="AH10003" s="341"/>
      <c r="AI10003" s="343"/>
      <c r="AJ10003" s="343" t="s">
        <v>2201</v>
      </c>
      <c r="AK10003" s="343"/>
      <c r="AL10003" s="343"/>
      <c r="AM10003" s="344"/>
      <c r="AN10003" s="343"/>
      <c r="AO10003" s="341"/>
    </row>
    <row r="10004" spans="10:41">
      <c r="J10004"/>
      <c r="V10004" s="341"/>
      <c r="W10004" s="342"/>
      <c r="X10004" s="342"/>
      <c r="Y10004" s="343"/>
      <c r="Z10004" s="343" t="s">
        <v>26</v>
      </c>
      <c r="AA10004" s="341" t="s">
        <v>2198</v>
      </c>
      <c r="AB10004" s="343"/>
      <c r="AC10004" s="341"/>
      <c r="AD10004" s="342"/>
      <c r="AE10004" s="342"/>
      <c r="AF10004" s="343"/>
      <c r="AG10004" s="343" t="s">
        <v>26</v>
      </c>
      <c r="AH10004" s="341" t="s">
        <v>2198</v>
      </c>
      <c r="AI10004" s="343"/>
      <c r="AJ10004" s="343"/>
      <c r="AK10004" s="343"/>
      <c r="AL10004" s="343"/>
      <c r="AM10004" s="344"/>
      <c r="AN10004" s="343" t="s">
        <v>26</v>
      </c>
      <c r="AO10004" s="341" t="s">
        <v>2198</v>
      </c>
    </row>
    <row r="10005" spans="10:41" ht="18.75">
      <c r="J10005"/>
      <c r="V10005" s="345">
        <v>1E-10</v>
      </c>
      <c r="W10005" s="346">
        <v>1</v>
      </c>
      <c r="X10005" s="346" t="s">
        <v>126</v>
      </c>
      <c r="Y10005" s="347" t="str">
        <f>IF(SUMIFS(CARTEIRA!O$25:O$100,CARTEIRA!R$25:R$100,X10005,$H$25:$H$100,"AÇÃO")=0,"0",SUMIFS(CARTEIRA!O$25:O$100,CARTEIRA!R$25:R$100,X10005,$H$25:$H$100,"AÇÃO")+V10005)</f>
        <v>0</v>
      </c>
      <c r="Z10005" s="348" t="s">
        <v>2179</v>
      </c>
      <c r="AA10005" s="341">
        <v>8.6008655087763342E-2</v>
      </c>
      <c r="AB10005" s="343"/>
      <c r="AC10005" s="345">
        <v>1E-10</v>
      </c>
      <c r="AD10005" s="346">
        <v>1</v>
      </c>
      <c r="AE10005" s="346" t="s">
        <v>126</v>
      </c>
      <c r="AF10005" s="347" t="str">
        <f>IF(SUMIFS(CARTEIRA!O$25:O$100,CARTEIRA!R$25:R$100,AE10005,$H$25:$H$100,"EXTERIOR")=0,"0",SUMIFS(CARTEIRA!O$25:O$100,CARTEIRA!R$25:R$100,AE10005,$H$25:$H$100,"EXTERIOR")+AC10005)</f>
        <v>0</v>
      </c>
      <c r="AG10005" s="348" t="s">
        <v>2175</v>
      </c>
      <c r="AH10005" s="341">
        <v>2.7089686629679224E-2</v>
      </c>
      <c r="AI10005" s="343"/>
      <c r="AJ10005" s="345">
        <v>1E-10</v>
      </c>
      <c r="AK10005" s="346">
        <v>1</v>
      </c>
      <c r="AL10005" s="346" t="s">
        <v>813</v>
      </c>
      <c r="AM10005" s="344" t="str">
        <f>IF(SUMIFS(CARTEIRA!O$25:O$100,CARTEIRA!R$25:R$100,AL10005)=0,"0",SUMIFS(CARTEIRA!O$25:O$100,CARTEIRA!R$25:R$100,AL10005)+AJ10005)</f>
        <v>0</v>
      </c>
      <c r="AN10005" s="343" t="s">
        <v>816</v>
      </c>
      <c r="AO10005" s="341">
        <v>4.980798012307304E-2</v>
      </c>
    </row>
    <row r="10006" spans="10:41" ht="18.75">
      <c r="J10006"/>
      <c r="V10006" s="345">
        <v>2.0000000000000001E-10</v>
      </c>
      <c r="W10006" s="348">
        <v>2</v>
      </c>
      <c r="X10006" s="348" t="s">
        <v>2186</v>
      </c>
      <c r="Y10006" s="347" t="str">
        <f>IF(SUMIFS(CARTEIRA!O$25:O$100,CARTEIRA!R$25:R$100,X10006,$H$25:$H$100,"AÇÃO")=0,"0",SUMIFS(CARTEIRA!O$25:O$100,CARTEIRA!R$25:R$100,X10006,$H$25:$H$100,"AÇÃO")+V10006)</f>
        <v>0</v>
      </c>
      <c r="Z10006" s="348" t="s">
        <v>2171</v>
      </c>
      <c r="AA10006" s="341">
        <v>6.6678086083867813E-2</v>
      </c>
      <c r="AB10006" s="343"/>
      <c r="AC10006" s="345">
        <v>2.0000000000000001E-10</v>
      </c>
      <c r="AD10006" s="348">
        <v>2</v>
      </c>
      <c r="AE10006" s="348" t="s">
        <v>2186</v>
      </c>
      <c r="AF10006" s="347" t="str">
        <f>IF(SUMIFS(CARTEIRA!O$25:O$100,CARTEIRA!R$25:R$100,AE10006,$H$25:$H$100,"EXTERIOR")=0,"0",SUMIFS(CARTEIRA!O$25:O$100,CARTEIRA!R$25:R$100,AE10006,$H$25:$H$100,"EXTERIOR")+AC10006)</f>
        <v>0</v>
      </c>
      <c r="AG10006" s="348" t="s">
        <v>112</v>
      </c>
      <c r="AH10006" s="341">
        <v>1.8477172676259319E-2</v>
      </c>
      <c r="AI10006" s="343"/>
      <c r="AJ10006" s="345">
        <v>2.0000000000000001E-10</v>
      </c>
      <c r="AK10006" s="348">
        <v>2</v>
      </c>
      <c r="AL10006" s="348" t="s">
        <v>814</v>
      </c>
      <c r="AM10006" s="344" t="str">
        <f>IF(SUMIFS(CARTEIRA!O$25:O$100,CARTEIRA!R$25:R$100,AL10006)=0,"0",SUMIFS(CARTEIRA!O$25:O$100,CARTEIRA!R$25:R$100,AL10006)+AJ10006)</f>
        <v>0</v>
      </c>
      <c r="AN10006" s="343" t="s">
        <v>70</v>
      </c>
      <c r="AO10006" s="341">
        <v>3.5581517114763442E-2</v>
      </c>
    </row>
    <row r="10007" spans="10:41" ht="18.75">
      <c r="J10007"/>
      <c r="V10007" s="345">
        <v>3E-10</v>
      </c>
      <c r="W10007" s="348">
        <v>3</v>
      </c>
      <c r="X10007" s="348" t="s">
        <v>2176</v>
      </c>
      <c r="Y10007" s="347" t="str">
        <f>IF(SUMIFS(CARTEIRA!O$25:O$100,CARTEIRA!R$25:R$100,X10007,$H$25:$H$100,"AÇÃO")=0,"0",SUMIFS(CARTEIRA!O$25:O$100,CARTEIRA!R$25:R$100,X10007,$H$25:$H$100,"AÇÃO")+V10007)</f>
        <v>0</v>
      </c>
      <c r="Z10007" s="348" t="s">
        <v>2185</v>
      </c>
      <c r="AA10007" s="341">
        <v>6.4150183334968788E-2</v>
      </c>
      <c r="AB10007" s="343"/>
      <c r="AC10007" s="345">
        <v>3E-10</v>
      </c>
      <c r="AD10007" s="348">
        <v>3</v>
      </c>
      <c r="AE10007" s="348" t="s">
        <v>2176</v>
      </c>
      <c r="AF10007" s="347" t="str">
        <f>IF(SUMIFS(CARTEIRA!O$25:O$100,CARTEIRA!R$25:R$100,AE10007,$H$25:$H$100,"EXTERIOR")=0,"0",SUMIFS(CARTEIRA!O$25:O$100,CARTEIRA!R$25:R$100,AE10007,$H$25:$H$100,"EXTERIOR")+AC10007)</f>
        <v>0</v>
      </c>
      <c r="AG10007" s="348" t="s">
        <v>2195</v>
      </c>
      <c r="AH10007" s="341">
        <v>1.6824461406647034E-2</v>
      </c>
      <c r="AI10007" s="343"/>
      <c r="AJ10007" s="345">
        <v>3E-10</v>
      </c>
      <c r="AK10007" s="348">
        <v>3</v>
      </c>
      <c r="AL10007" s="348" t="s">
        <v>815</v>
      </c>
      <c r="AM10007" s="344" t="str">
        <f>IF(SUMIFS(CARTEIRA!O$25:O$100,CARTEIRA!R$25:R$100,AL10007)=0,"0",SUMIFS(CARTEIRA!O$25:O$100,CARTEIRA!R$25:R$100,AL10007)+AJ10007)</f>
        <v>0</v>
      </c>
      <c r="AN10007" s="343" t="s">
        <v>813</v>
      </c>
      <c r="AO10007" s="341">
        <v>3.1552302858042613E-2</v>
      </c>
    </row>
    <row r="10008" spans="10:41" ht="18.75">
      <c r="J10008"/>
      <c r="V10008" s="345">
        <v>4.0000000000000001E-10</v>
      </c>
      <c r="W10008" s="348">
        <v>4</v>
      </c>
      <c r="X10008" s="348" t="s">
        <v>2169</v>
      </c>
      <c r="Y10008" s="347" t="str">
        <f>IF(SUMIFS(CARTEIRA!O$25:O$100,CARTEIRA!R$25:R$100,X10008,$H$25:$H$100,"AÇÃO")=0,"0",SUMIFS(CARTEIRA!O$25:O$100,CARTEIRA!R$25:R$100,X10008,$H$25:$H$100,"AÇÃO")+V10008)</f>
        <v>0</v>
      </c>
      <c r="Z10008" s="348" t="s">
        <v>2164</v>
      </c>
      <c r="AA10008" s="341">
        <v>4.8187650332722105E-2</v>
      </c>
      <c r="AB10008" s="343"/>
      <c r="AC10008" s="345">
        <v>4.0000000000000001E-10</v>
      </c>
      <c r="AD10008" s="348">
        <v>4</v>
      </c>
      <c r="AE10008" s="348" t="s">
        <v>2169</v>
      </c>
      <c r="AF10008" s="347" t="str">
        <f>IF(SUMIFS(CARTEIRA!O$25:O$100,CARTEIRA!R$25:R$100,AE10008,$H$25:$H$100,"EXTERIOR")=0,"0",SUMIFS(CARTEIRA!O$25:O$100,CARTEIRA!R$25:R$100,AE10008,$H$25:$H$100,"EXTERIOR")+AC10008)</f>
        <v>0</v>
      </c>
      <c r="AG10008" s="348"/>
      <c r="AH10008" s="341"/>
      <c r="AI10008" s="343"/>
      <c r="AJ10008" s="345">
        <v>4.0000000000000001E-10</v>
      </c>
      <c r="AK10008" s="348">
        <v>4</v>
      </c>
      <c r="AL10008" s="348" t="s">
        <v>812</v>
      </c>
      <c r="AM10008" s="344" t="str">
        <f>IF(SUMIFS(CARTEIRA!O$25:O$100,CARTEIRA!R$25:R$100,AL10008)=0,"0",SUMIFS(CARTEIRA!O$25:O$100,CARTEIRA!R$25:R$100,AL10008)+AJ10008)</f>
        <v>0</v>
      </c>
      <c r="AN10008" s="343" t="s">
        <v>812</v>
      </c>
      <c r="AO10008" s="341">
        <v>3.0932329638276395E-2</v>
      </c>
    </row>
    <row r="10009" spans="10:41" ht="18.75">
      <c r="J10009"/>
      <c r="V10009" s="345">
        <v>5.0000000000000003E-10</v>
      </c>
      <c r="W10009" s="348">
        <v>5</v>
      </c>
      <c r="X10009" s="348" t="s">
        <v>2189</v>
      </c>
      <c r="Y10009" s="347" t="str">
        <f>IF(SUMIFS(CARTEIRA!O$25:O$100,CARTEIRA!R$25:R$100,X10009,$H$25:$H$100,"AÇÃO")=0,"0",SUMIFS(CARTEIRA!O$25:O$100,CARTEIRA!R$25:R$100,X10009,$H$25:$H$100,"AÇÃO")+V10009)</f>
        <v>0</v>
      </c>
      <c r="Z10009" s="348" t="s">
        <v>2174</v>
      </c>
      <c r="AA10009" s="341">
        <v>4.1721623592808281E-2</v>
      </c>
      <c r="AB10009" s="343"/>
      <c r="AC10009" s="345">
        <v>5.0000000000000003E-10</v>
      </c>
      <c r="AD10009" s="348">
        <v>5</v>
      </c>
      <c r="AE10009" s="348" t="s">
        <v>2189</v>
      </c>
      <c r="AF10009" s="347" t="str">
        <f>IF(SUMIFS(CARTEIRA!O$25:O$100,CARTEIRA!R$25:R$100,AE10009,$H$25:$H$100,"EXTERIOR")=0,"0",SUMIFS(CARTEIRA!O$25:O$100,CARTEIRA!R$25:R$100,AE10009,$H$25:$H$100,"EXTERIOR")+AC10009)</f>
        <v>0</v>
      </c>
      <c r="AG10009" s="348"/>
      <c r="AH10009" s="341"/>
      <c r="AI10009" s="343"/>
      <c r="AJ10009" s="345">
        <v>5.0000000000000003E-10</v>
      </c>
      <c r="AK10009" s="348">
        <v>5</v>
      </c>
      <c r="AL10009" s="348" t="s">
        <v>816</v>
      </c>
      <c r="AM10009" s="344" t="str">
        <f>IF(SUMIFS(CARTEIRA!O$25:O$100,CARTEIRA!R$25:R$100,AL10009)=0,"0",SUMIFS(CARTEIRA!O$25:O$100,CARTEIRA!R$25:R$100,AL10009)+AJ10009)</f>
        <v>0</v>
      </c>
      <c r="AN10009" s="343" t="s">
        <v>814</v>
      </c>
      <c r="AO10009" s="341">
        <v>2.963389896723213E-2</v>
      </c>
    </row>
    <row r="10010" spans="10:41" ht="18.75">
      <c r="J10010"/>
      <c r="V10010" s="345">
        <v>6E-10</v>
      </c>
      <c r="W10010" s="348">
        <v>6</v>
      </c>
      <c r="X10010" s="348" t="s">
        <v>2165</v>
      </c>
      <c r="Y10010" s="347" t="str">
        <f>IF(SUMIFS(CARTEIRA!O$25:O$100,CARTEIRA!R$25:R$100,X10010,$H$25:$H$100,"AÇÃO")=0,"0",SUMIFS(CARTEIRA!O$25:O$100,CARTEIRA!R$25:R$100,X10010,$H$25:$H$100,"AÇÃO")+V10010)</f>
        <v>0</v>
      </c>
      <c r="Z10010" s="348" t="s">
        <v>112</v>
      </c>
      <c r="AA10010" s="341">
        <v>3.7430942041264528E-2</v>
      </c>
      <c r="AB10010" s="343"/>
      <c r="AC10010" s="345">
        <v>6E-10</v>
      </c>
      <c r="AD10010" s="348">
        <v>6</v>
      </c>
      <c r="AE10010" s="348" t="s">
        <v>2165</v>
      </c>
      <c r="AF10010" s="347" t="str">
        <f>IF(SUMIFS(CARTEIRA!O$25:O$100,CARTEIRA!R$25:R$100,AE10010,$H$25:$H$100,"EXTERIOR")=0,"0",SUMIFS(CARTEIRA!O$25:O$100,CARTEIRA!R$25:R$100,AE10010,$H$25:$H$100,"EXTERIOR")+AC10010)</f>
        <v>0</v>
      </c>
      <c r="AG10010" s="346"/>
      <c r="AH10010" s="341"/>
      <c r="AI10010" s="343"/>
      <c r="AJ10010" s="345">
        <v>6E-10</v>
      </c>
      <c r="AK10010" s="348">
        <v>6</v>
      </c>
      <c r="AL10010" s="348" t="s">
        <v>817</v>
      </c>
      <c r="AM10010" s="344" t="str">
        <f>IF(SUMIFS(CARTEIRA!O$25:O$100,CARTEIRA!R$25:R$100,AL10010)=0,"0",SUMIFS(CARTEIRA!O$25:O$100,CARTEIRA!R$25:R$100,AL10010)+AJ10010)</f>
        <v>0</v>
      </c>
      <c r="AN10010" s="343" t="s">
        <v>815</v>
      </c>
      <c r="AO10010" s="341">
        <v>1.7446738272017988E-2</v>
      </c>
    </row>
    <row r="10011" spans="10:41" ht="18.75">
      <c r="J10011"/>
      <c r="V10011" s="345">
        <v>6.9999999999999996E-10</v>
      </c>
      <c r="W10011" s="348">
        <v>7</v>
      </c>
      <c r="X10011" s="348" t="s">
        <v>112</v>
      </c>
      <c r="Y10011" s="347" t="str">
        <f>IF(SUMIFS(CARTEIRA!O$25:O$100,CARTEIRA!R$25:R$100,X10011,$H$25:$H$100,"AÇÃO")=0,"0",SUMIFS(CARTEIRA!O$25:O$100,CARTEIRA!R$25:R$100,X10011,$H$25:$H$100,"AÇÃO")+V10011)</f>
        <v>0</v>
      </c>
      <c r="Z10011" s="348" t="s">
        <v>2189</v>
      </c>
      <c r="AA10011" s="341">
        <v>3.4880537020416845E-2</v>
      </c>
      <c r="AB10011" s="343"/>
      <c r="AC10011" s="345">
        <v>6.9999999999999996E-10</v>
      </c>
      <c r="AD10011" s="348">
        <v>7</v>
      </c>
      <c r="AE10011" s="348" t="s">
        <v>112</v>
      </c>
      <c r="AF10011" s="347" t="str">
        <f>IF(SUMIFS(CARTEIRA!O$25:O$100,CARTEIRA!R$25:R$100,AE10011,$H$25:$H$100,"EXTERIOR")=0,"0",SUMIFS(CARTEIRA!O$25:O$100,CARTEIRA!R$25:R$100,AE10011,$H$25:$H$100,"EXTERIOR")+AC10011)</f>
        <v>0</v>
      </c>
      <c r="AG10011" s="348"/>
      <c r="AH10011" s="341"/>
      <c r="AI10011" s="343"/>
      <c r="AJ10011" s="345">
        <v>6.9999999999999996E-10</v>
      </c>
      <c r="AK10011" s="348">
        <v>7</v>
      </c>
      <c r="AL10011" s="348" t="s">
        <v>818</v>
      </c>
      <c r="AM10011" s="344" t="str">
        <f>IF(SUMIFS(CARTEIRA!O$25:O$100,CARTEIRA!R$25:R$100,AL10011)=0,"0",SUMIFS(CARTEIRA!O$25:O$100,CARTEIRA!R$25:R$100,AL10011)+AJ10011)</f>
        <v>0</v>
      </c>
      <c r="AN10011" s="343"/>
      <c r="AO10011" s="341"/>
    </row>
    <row r="10012" spans="10:41" ht="18.75">
      <c r="J10012"/>
      <c r="V10012" s="345">
        <v>8.0000000000000003E-10</v>
      </c>
      <c r="W10012" s="348">
        <v>8</v>
      </c>
      <c r="X10012" s="348" t="s">
        <v>2195</v>
      </c>
      <c r="Y10012" s="347" t="str">
        <f>IF(SUMIFS(CARTEIRA!O$25:O$100,CARTEIRA!R$25:R$100,X10012,$H$25:$H$100,"AÇÃO")=0,"0",SUMIFS(CARTEIRA!O$25:O$100,CARTEIRA!R$25:R$100,X10012,$H$25:$H$100,"AÇÃO")+V10012)</f>
        <v>0</v>
      </c>
      <c r="Z10012" s="346" t="s">
        <v>2177</v>
      </c>
      <c r="AA10012" s="341">
        <v>2.4693920718325216E-2</v>
      </c>
      <c r="AB10012" s="343"/>
      <c r="AC10012" s="345">
        <v>8.0000000000000003E-10</v>
      </c>
      <c r="AD10012" s="348">
        <v>8</v>
      </c>
      <c r="AE10012" s="348" t="s">
        <v>2195</v>
      </c>
      <c r="AF10012" s="347" t="str">
        <f>IF(SUMIFS(CARTEIRA!O$25:O$100,CARTEIRA!R$25:R$100,AE10012,$H$25:$H$100,"EXTERIOR")=0,"0",SUMIFS(CARTEIRA!O$25:O$100,CARTEIRA!R$25:R$100,AE10012,$H$25:$H$100,"EXTERIOR")+AC10012)</f>
        <v>0</v>
      </c>
      <c r="AG10012" s="348"/>
      <c r="AH10012" s="341"/>
      <c r="AI10012" s="343"/>
      <c r="AJ10012" s="345">
        <v>8.0000000000000003E-10</v>
      </c>
      <c r="AK10012" s="348">
        <v>8</v>
      </c>
      <c r="AL10012" s="348" t="s">
        <v>70</v>
      </c>
      <c r="AM10012" s="344" t="str">
        <f>IF(SUMIFS(CARTEIRA!O$25:O$100,CARTEIRA!R$25:R$100,AL10012)=0,"0",SUMIFS(CARTEIRA!O$25:O$100,CARTEIRA!R$25:R$100,AL10012)+AJ10012)</f>
        <v>0</v>
      </c>
      <c r="AN10012" s="343"/>
      <c r="AO10012" s="341"/>
    </row>
    <row r="10013" spans="10:41" ht="18.75">
      <c r="J10013"/>
      <c r="V10013" s="345">
        <v>8.9999999999999999E-10</v>
      </c>
      <c r="W10013" s="348">
        <v>9</v>
      </c>
      <c r="X10013" s="348" t="s">
        <v>2185</v>
      </c>
      <c r="Y10013" s="347" t="str">
        <f>IF(SUMIFS(CARTEIRA!O$25:O$100,CARTEIRA!R$25:R$100,X10013,$H$25:$H$100,"AÇÃO")=0,"0",SUMIFS(CARTEIRA!O$25:O$100,CARTEIRA!R$25:R$100,X10013,$H$25:$H$100,"AÇÃO")+V10013)</f>
        <v>0</v>
      </c>
      <c r="Z10013" s="348" t="s">
        <v>2168</v>
      </c>
      <c r="AA10013" s="341">
        <v>2.3178680907115709E-2</v>
      </c>
      <c r="AB10013" s="343"/>
      <c r="AC10013" s="345">
        <v>8.9999999999999999E-10</v>
      </c>
      <c r="AD10013" s="348">
        <v>9</v>
      </c>
      <c r="AE10013" s="348" t="s">
        <v>2185</v>
      </c>
      <c r="AF10013" s="347" t="str">
        <f>IF(SUMIFS(CARTEIRA!O$25:O$100,CARTEIRA!R$25:R$100,AE10013,$H$25:$H$100,"EXTERIOR")=0,"0",SUMIFS(CARTEIRA!O$25:O$100,CARTEIRA!R$25:R$100,AE10013,$H$25:$H$100,"EXTERIOR")+AC10013)</f>
        <v>0</v>
      </c>
      <c r="AG10013" s="348"/>
      <c r="AH10013" s="341"/>
      <c r="AI10013" s="343"/>
      <c r="AJ10013" s="345">
        <v>8.9999999999999999E-10</v>
      </c>
      <c r="AK10013" s="348">
        <v>9</v>
      </c>
      <c r="AL10013" s="348" t="s">
        <v>819</v>
      </c>
      <c r="AM10013" s="344" t="str">
        <f>IF(SUMIFS(CARTEIRA!O$25:O$100,CARTEIRA!R$25:R$100,AL10013)=0,"0",SUMIFS(CARTEIRA!O$25:O$100,CARTEIRA!R$25:R$100,AL10013)+AJ10013)</f>
        <v>0</v>
      </c>
      <c r="AN10013" s="343"/>
      <c r="AO10013" s="341"/>
    </row>
    <row r="10014" spans="10:41" ht="18.75">
      <c r="J10014"/>
      <c r="V10014" s="345">
        <v>1.0000000000000001E-9</v>
      </c>
      <c r="W10014" s="348">
        <v>10</v>
      </c>
      <c r="X10014" s="348" t="s">
        <v>2193</v>
      </c>
      <c r="Y10014" s="347" t="str">
        <f>IF(SUMIFS(CARTEIRA!O$25:O$100,CARTEIRA!R$25:R$100,X10014,$H$25:$H$100,"AÇÃO")=0,"0",SUMIFS(CARTEIRA!O$25:O$100,CARTEIRA!R$25:R$100,X10014,$H$25:$H$100,"AÇÃO")+V10014)</f>
        <v>0</v>
      </c>
      <c r="Z10014" s="348" t="s">
        <v>2187</v>
      </c>
      <c r="AA10014" s="341">
        <v>2.2158519078776636E-2</v>
      </c>
      <c r="AB10014" s="343"/>
      <c r="AC10014" s="345">
        <v>1.0000000000000001E-9</v>
      </c>
      <c r="AD10014" s="348">
        <v>10</v>
      </c>
      <c r="AE10014" s="348" t="s">
        <v>2193</v>
      </c>
      <c r="AF10014" s="347" t="str">
        <f>IF(SUMIFS(CARTEIRA!O$25:O$100,CARTEIRA!R$25:R$100,AE10014,$H$25:$H$100,"EXTERIOR")=0,"0",SUMIFS(CARTEIRA!O$25:O$100,CARTEIRA!R$25:R$100,AE10014,$H$25:$H$100,"EXTERIOR")+AC10014)</f>
        <v>0</v>
      </c>
      <c r="AG10014" s="348"/>
      <c r="AH10014" s="341"/>
      <c r="AI10014" s="343"/>
      <c r="AJ10014" s="345"/>
      <c r="AK10014" s="348"/>
      <c r="AL10014" s="348"/>
      <c r="AM10014" s="344"/>
      <c r="AN10014" s="343"/>
      <c r="AO10014" s="341"/>
    </row>
    <row r="10015" spans="10:41" ht="18.75">
      <c r="J10015"/>
      <c r="V10015" s="345">
        <v>1.0999999999999999E-9</v>
      </c>
      <c r="W10015" s="348">
        <v>11</v>
      </c>
      <c r="X10015" s="348" t="s">
        <v>2177</v>
      </c>
      <c r="Y10015" s="347" t="str">
        <f>IF(SUMIFS(CARTEIRA!O$25:O$100,CARTEIRA!R$25:R$100,X10015,$H$25:$H$100,"AÇÃO")=0,"0",SUMIFS(CARTEIRA!O$25:O$100,CARTEIRA!R$25:R$100,X10015,$H$25:$H$100,"AÇÃO")+V10015)</f>
        <v>0</v>
      </c>
      <c r="Z10015" s="348" t="s">
        <v>2170</v>
      </c>
      <c r="AA10015" s="341">
        <v>1.9855653349364167E-2</v>
      </c>
      <c r="AB10015" s="343"/>
      <c r="AC10015" s="345">
        <v>1.0999999999999999E-9</v>
      </c>
      <c r="AD10015" s="348">
        <v>11</v>
      </c>
      <c r="AE10015" s="348" t="s">
        <v>2177</v>
      </c>
      <c r="AF10015" s="347" t="str">
        <f>IF(SUMIFS(CARTEIRA!O$25:O$100,CARTEIRA!R$25:R$100,AE10015,$H$25:$H$100,"EXTERIOR")=0,"0",SUMIFS(CARTEIRA!O$25:O$100,CARTEIRA!R$25:R$100,AE10015,$H$25:$H$100,"EXTERIOR")+AC10015)</f>
        <v>0</v>
      </c>
      <c r="AG10015" s="348"/>
      <c r="AH10015" s="341"/>
      <c r="AI10015" s="343"/>
      <c r="AJ10015" s="345"/>
      <c r="AK10015" s="348"/>
      <c r="AL10015" s="348"/>
      <c r="AM10015" s="344"/>
      <c r="AN10015" s="343"/>
      <c r="AO10015" s="341"/>
    </row>
    <row r="10016" spans="10:41" ht="18.75">
      <c r="J10016"/>
      <c r="V10016" s="345">
        <v>1.2E-9</v>
      </c>
      <c r="W10016" s="348">
        <v>12</v>
      </c>
      <c r="X10016" s="348" t="s">
        <v>2174</v>
      </c>
      <c r="Y10016" s="347" t="str">
        <f>IF(SUMIFS(CARTEIRA!O$25:O$100,CARTEIRA!R$25:R$100,X10016,$H$25:$H$100,"AÇÃO")=0,"0",SUMIFS(CARTEIRA!O$25:O$100,CARTEIRA!R$25:R$100,X10016,$H$25:$H$100,"AÇÃO")+V10016)</f>
        <v>0</v>
      </c>
      <c r="Z10016" s="348" t="s">
        <v>2183</v>
      </c>
      <c r="AA10016" s="341">
        <v>1.7627800626447223E-2</v>
      </c>
      <c r="AB10016" s="343"/>
      <c r="AC10016" s="345">
        <v>1.2E-9</v>
      </c>
      <c r="AD10016" s="348">
        <v>12</v>
      </c>
      <c r="AE10016" s="348" t="s">
        <v>2174</v>
      </c>
      <c r="AF10016" s="347" t="str">
        <f>IF(SUMIFS(CARTEIRA!O$25:O$100,CARTEIRA!R$25:R$100,AE10016,$H$25:$H$100,"EXTERIOR")=0,"0",SUMIFS(CARTEIRA!O$25:O$100,CARTEIRA!R$25:R$100,AE10016,$H$25:$H$100,"EXTERIOR")+AC10016)</f>
        <v>0</v>
      </c>
      <c r="AG10016" s="348"/>
      <c r="AH10016" s="341"/>
      <c r="AI10016" s="343"/>
      <c r="AJ10016" s="345"/>
      <c r="AK10016" s="348"/>
      <c r="AL10016" s="348"/>
      <c r="AM10016" s="344"/>
      <c r="AN10016" s="343"/>
      <c r="AO10016" s="341"/>
    </row>
    <row r="10017" spans="10:41" ht="18.75">
      <c r="J10017"/>
      <c r="V10017" s="345">
        <v>1.3000000000000001E-9</v>
      </c>
      <c r="W10017" s="348">
        <v>13</v>
      </c>
      <c r="X10017" s="348" t="s">
        <v>2182</v>
      </c>
      <c r="Y10017" s="347" t="str">
        <f>IF(SUMIFS(CARTEIRA!O$25:O$100,CARTEIRA!R$25:R$100,X10017,$H$25:$H$100,"AÇÃO")=0,"0",SUMIFS(CARTEIRA!O$25:O$100,CARTEIRA!R$25:R$100,X10017,$H$25:$H$100,"AÇÃO")+V10017)</f>
        <v>0</v>
      </c>
      <c r="Z10017" s="348" t="s">
        <v>2190</v>
      </c>
      <c r="AA10017" s="341">
        <v>1.5437453956778036E-2</v>
      </c>
      <c r="AB10017" s="343"/>
      <c r="AC10017" s="345">
        <v>1.3000000000000001E-9</v>
      </c>
      <c r="AD10017" s="348">
        <v>13</v>
      </c>
      <c r="AE10017" s="348" t="s">
        <v>2182</v>
      </c>
      <c r="AF10017" s="347" t="str">
        <f>IF(SUMIFS(CARTEIRA!O$25:O$100,CARTEIRA!R$25:R$100,AE10017,$H$25:$H$100,"EXTERIOR")=0,"0",SUMIFS(CARTEIRA!O$25:O$100,CARTEIRA!R$25:R$100,AE10017,$H$25:$H$100,"EXTERIOR")+AC10017)</f>
        <v>0</v>
      </c>
      <c r="AG10017" s="348"/>
      <c r="AH10017" s="341"/>
      <c r="AI10017" s="343"/>
      <c r="AJ10017" s="345"/>
      <c r="AK10017" s="348"/>
      <c r="AL10017" s="348"/>
      <c r="AM10017" s="344"/>
      <c r="AN10017" s="343"/>
      <c r="AO10017" s="341"/>
    </row>
    <row r="10018" spans="10:41" ht="18.75">
      <c r="J10018"/>
      <c r="V10018" s="345">
        <v>1.3999999999999999E-9</v>
      </c>
      <c r="W10018" s="348">
        <v>14</v>
      </c>
      <c r="X10018" s="348" t="s">
        <v>2180</v>
      </c>
      <c r="Y10018" s="347" t="str">
        <f>IF(SUMIFS(CARTEIRA!O$25:O$100,CARTEIRA!R$25:R$100,X10018,$H$25:$H$100,"AÇÃO")=0,"0",SUMIFS(CARTEIRA!O$25:O$100,CARTEIRA!R$25:R$100,X10018,$H$25:$H$100,"AÇÃO")+V10018)</f>
        <v>0</v>
      </c>
      <c r="Z10018" s="348"/>
      <c r="AA10018" s="341"/>
      <c r="AB10018" s="343"/>
      <c r="AC10018" s="345">
        <v>1.3999999999999999E-9</v>
      </c>
      <c r="AD10018" s="348">
        <v>14</v>
      </c>
      <c r="AE10018" s="348" t="s">
        <v>2180</v>
      </c>
      <c r="AF10018" s="347" t="str">
        <f>IF(SUMIFS(CARTEIRA!O$25:O$100,CARTEIRA!R$25:R$100,AE10018,$H$25:$H$100,"EXTERIOR")=0,"0",SUMIFS(CARTEIRA!O$25:O$100,CARTEIRA!R$25:R$100,AE10018,$H$25:$H$100,"EXTERIOR")+AC10018)</f>
        <v>0</v>
      </c>
      <c r="AG10018" s="348"/>
      <c r="AH10018" s="341"/>
      <c r="AI10018" s="343"/>
      <c r="AJ10018" s="345"/>
      <c r="AK10018" s="348"/>
      <c r="AL10018" s="348"/>
      <c r="AM10018" s="344"/>
      <c r="AN10018" s="343"/>
      <c r="AO10018" s="341"/>
    </row>
    <row r="10019" spans="10:41" ht="18.75">
      <c r="J10019"/>
      <c r="V10019" s="345">
        <v>1.5E-9</v>
      </c>
      <c r="W10019" s="348">
        <v>15</v>
      </c>
      <c r="X10019" s="348" t="s">
        <v>2188</v>
      </c>
      <c r="Y10019" s="347" t="str">
        <f>IF(SUMIFS(CARTEIRA!O$25:O$100,CARTEIRA!R$25:R$100,X10019,$H$25:$H$100,"AÇÃO")=0,"0",SUMIFS(CARTEIRA!O$25:O$100,CARTEIRA!R$25:R$100,X10019,$H$25:$H$100,"AÇÃO")+V10019)</f>
        <v>0</v>
      </c>
      <c r="Z10019" s="348"/>
      <c r="AA10019" s="341"/>
      <c r="AB10019" s="343"/>
      <c r="AC10019" s="345">
        <v>1.5E-9</v>
      </c>
      <c r="AD10019" s="348">
        <v>15</v>
      </c>
      <c r="AE10019" s="348" t="s">
        <v>2188</v>
      </c>
      <c r="AF10019" s="347" t="str">
        <f>IF(SUMIFS(CARTEIRA!O$25:O$100,CARTEIRA!R$25:R$100,AE10019,$H$25:$H$100,"EXTERIOR")=0,"0",SUMIFS(CARTEIRA!O$25:O$100,CARTEIRA!R$25:R$100,AE10019,$H$25:$H$100,"EXTERIOR")+AC10019)</f>
        <v>0</v>
      </c>
      <c r="AG10019" s="348"/>
      <c r="AH10019" s="341"/>
      <c r="AI10019" s="343"/>
      <c r="AJ10019" s="345"/>
      <c r="AK10019" s="348"/>
      <c r="AL10019" s="348"/>
      <c r="AM10019" s="344"/>
      <c r="AN10019" s="343"/>
      <c r="AO10019" s="341"/>
    </row>
    <row r="10020" spans="10:41" ht="18.75">
      <c r="J10020"/>
      <c r="V10020" s="345">
        <v>1.6000000000000001E-9</v>
      </c>
      <c r="W10020" s="348">
        <v>16</v>
      </c>
      <c r="X10020" s="348" t="s">
        <v>2164</v>
      </c>
      <c r="Y10020" s="347" t="str">
        <f>IF(SUMIFS(CARTEIRA!O$25:O$100,CARTEIRA!R$25:R$100,X10020,$H$25:$H$100,"AÇÃO")=0,"0",SUMIFS(CARTEIRA!O$25:O$100,CARTEIRA!R$25:R$100,X10020,$H$25:$H$100,"AÇÃO")+V10020)</f>
        <v>0</v>
      </c>
      <c r="Z10020" s="348"/>
      <c r="AA10020" s="341"/>
      <c r="AB10020" s="343"/>
      <c r="AC10020" s="345">
        <v>1.6000000000000001E-9</v>
      </c>
      <c r="AD10020" s="348">
        <v>16</v>
      </c>
      <c r="AE10020" s="348" t="s">
        <v>2164</v>
      </c>
      <c r="AF10020" s="347" t="str">
        <f>IF(SUMIFS(CARTEIRA!O$25:O$100,CARTEIRA!R$25:R$100,AE10020,$H$25:$H$100,"EXTERIOR")=0,"0",SUMIFS(CARTEIRA!O$25:O$100,CARTEIRA!R$25:R$100,AE10020,$H$25:$H$100,"EXTERIOR")+AC10020)</f>
        <v>0</v>
      </c>
      <c r="AG10020" s="348"/>
      <c r="AH10020" s="341"/>
      <c r="AI10020" s="343"/>
      <c r="AJ10020" s="345"/>
      <c r="AK10020" s="348"/>
      <c r="AL10020" s="348"/>
      <c r="AM10020" s="344"/>
      <c r="AN10020" s="343"/>
      <c r="AO10020" s="341"/>
    </row>
    <row r="10021" spans="10:41" ht="18.75">
      <c r="J10021"/>
      <c r="V10021" s="345">
        <v>1.6999999999999999E-9</v>
      </c>
      <c r="W10021" s="348">
        <v>17</v>
      </c>
      <c r="X10021" s="348" t="s">
        <v>2170</v>
      </c>
      <c r="Y10021" s="347" t="str">
        <f>IF(SUMIFS(CARTEIRA!O$25:O$100,CARTEIRA!R$25:R$100,X10021,$H$25:$H$100,"AÇÃO")=0,"0",SUMIFS(CARTEIRA!O$25:O$100,CARTEIRA!R$25:R$100,X10021,$H$25:$H$100,"AÇÃO")+V10021)</f>
        <v>0</v>
      </c>
      <c r="Z10021" s="348"/>
      <c r="AA10021" s="341"/>
      <c r="AB10021" s="343"/>
      <c r="AC10021" s="345">
        <v>1.6999999999999999E-9</v>
      </c>
      <c r="AD10021" s="348">
        <v>17</v>
      </c>
      <c r="AE10021" s="348" t="s">
        <v>2170</v>
      </c>
      <c r="AF10021" s="347" t="str">
        <f>IF(SUMIFS(CARTEIRA!O$25:O$100,CARTEIRA!R$25:R$100,AE10021,$H$25:$H$100,"EXTERIOR")=0,"0",SUMIFS(CARTEIRA!O$25:O$100,CARTEIRA!R$25:R$100,AE10021,$H$25:$H$100,"EXTERIOR")+AC10021)</f>
        <v>0</v>
      </c>
      <c r="AG10021" s="348"/>
      <c r="AH10021" s="341"/>
      <c r="AI10021" s="343"/>
      <c r="AJ10021" s="345"/>
      <c r="AK10021" s="348"/>
      <c r="AL10021" s="348"/>
      <c r="AM10021" s="344"/>
      <c r="AN10021" s="343"/>
      <c r="AO10021" s="341"/>
    </row>
    <row r="10022" spans="10:41" ht="18.75">
      <c r="J10022"/>
      <c r="V10022" s="345">
        <v>1.8E-9</v>
      </c>
      <c r="W10022" s="348">
        <v>18</v>
      </c>
      <c r="X10022" s="348" t="s">
        <v>2168</v>
      </c>
      <c r="Y10022" s="347" t="str">
        <f>IF(SUMIFS(CARTEIRA!O$25:O$100,CARTEIRA!R$25:R$100,X10022,$H$25:$H$100,"AÇÃO")=0,"0",SUMIFS(CARTEIRA!O$25:O$100,CARTEIRA!R$25:R$100,X10022,$H$25:$H$100,"AÇÃO")+V10022)</f>
        <v>0</v>
      </c>
      <c r="Z10022" s="348"/>
      <c r="AA10022" s="341"/>
      <c r="AB10022" s="343"/>
      <c r="AC10022" s="345">
        <v>1.8E-9</v>
      </c>
      <c r="AD10022" s="348">
        <v>18</v>
      </c>
      <c r="AE10022" s="348" t="s">
        <v>2168</v>
      </c>
      <c r="AF10022" s="347" t="str">
        <f>IF(SUMIFS(CARTEIRA!O$25:O$100,CARTEIRA!R$25:R$100,AE10022,$H$25:$H$100,"EXTERIOR")=0,"0",SUMIFS(CARTEIRA!O$25:O$100,CARTEIRA!R$25:R$100,AE10022,$H$25:$H$100,"EXTERIOR")+AC10022)</f>
        <v>0</v>
      </c>
      <c r="AG10022" s="348"/>
      <c r="AH10022" s="341"/>
      <c r="AI10022" s="343"/>
      <c r="AJ10022" s="345"/>
      <c r="AK10022" s="348"/>
      <c r="AL10022" s="348"/>
      <c r="AM10022" s="344"/>
      <c r="AN10022" s="343"/>
      <c r="AO10022" s="341"/>
    </row>
    <row r="10023" spans="10:41" ht="18.75">
      <c r="J10023"/>
      <c r="V10023" s="345">
        <v>1.9000000000000001E-9</v>
      </c>
      <c r="W10023" s="348">
        <v>19</v>
      </c>
      <c r="X10023" s="348" t="s">
        <v>2187</v>
      </c>
      <c r="Y10023" s="347" t="str">
        <f>IF(SUMIFS(CARTEIRA!O$25:O$100,CARTEIRA!R$25:R$100,X10023,$H$25:$H$100,"AÇÃO")=0,"0",SUMIFS(CARTEIRA!O$25:O$100,CARTEIRA!R$25:R$100,X10023,$H$25:$H$100,"AÇÃO")+V10023)</f>
        <v>0</v>
      </c>
      <c r="Z10023" s="348"/>
      <c r="AA10023" s="341"/>
      <c r="AB10023" s="343"/>
      <c r="AC10023" s="345">
        <v>1.9000000000000001E-9</v>
      </c>
      <c r="AD10023" s="348">
        <v>19</v>
      </c>
      <c r="AE10023" s="348" t="s">
        <v>2187</v>
      </c>
      <c r="AF10023" s="347" t="str">
        <f>IF(SUMIFS(CARTEIRA!O$25:O$100,CARTEIRA!R$25:R$100,AE10023,$H$25:$H$100,"EXTERIOR")=0,"0",SUMIFS(CARTEIRA!O$25:O$100,CARTEIRA!R$25:R$100,AE10023,$H$25:$H$100,"EXTERIOR")+AC10023)</f>
        <v>0</v>
      </c>
      <c r="AG10023" s="348"/>
      <c r="AH10023" s="341"/>
      <c r="AI10023" s="343"/>
      <c r="AJ10023" s="345"/>
      <c r="AK10023" s="348"/>
      <c r="AL10023" s="348"/>
      <c r="AM10023" s="344"/>
      <c r="AN10023" s="343"/>
      <c r="AO10023" s="341"/>
    </row>
    <row r="10024" spans="10:41" ht="18.75">
      <c r="J10024"/>
      <c r="V10024" s="345">
        <v>2.0000000000000001E-9</v>
      </c>
      <c r="W10024" s="348">
        <v>20</v>
      </c>
      <c r="X10024" s="348" t="s">
        <v>2192</v>
      </c>
      <c r="Y10024" s="347" t="str">
        <f>IF(SUMIFS(CARTEIRA!O$25:O$100,CARTEIRA!R$25:R$100,X10024,$H$25:$H$100,"AÇÃO")=0,"0",SUMIFS(CARTEIRA!O$25:O$100,CARTEIRA!R$25:R$100,X10024,$H$25:$H$100,"AÇÃO")+V10024)</f>
        <v>0</v>
      </c>
      <c r="Z10024" s="348"/>
      <c r="AA10024" s="341"/>
      <c r="AB10024" s="343"/>
      <c r="AC10024" s="345">
        <v>2.0000000000000001E-9</v>
      </c>
      <c r="AD10024" s="348">
        <v>20</v>
      </c>
      <c r="AE10024" s="348" t="s">
        <v>2192</v>
      </c>
      <c r="AF10024" s="347" t="str">
        <f>IF(SUMIFS(CARTEIRA!O$25:O$100,CARTEIRA!R$25:R$100,AE10024,$H$25:$H$100,"EXTERIOR")=0,"0",SUMIFS(CARTEIRA!O$25:O$100,CARTEIRA!R$25:R$100,AE10024,$H$25:$H$100,"EXTERIOR")+AC10024)</f>
        <v>0</v>
      </c>
      <c r="AG10024" s="348"/>
      <c r="AH10024" s="341"/>
      <c r="AI10024" s="343"/>
      <c r="AJ10024" s="345"/>
      <c r="AK10024" s="348"/>
      <c r="AL10024" s="348"/>
      <c r="AM10024" s="344"/>
      <c r="AN10024" s="343"/>
      <c r="AO10024" s="341"/>
    </row>
    <row r="10025" spans="10:41" ht="18.75">
      <c r="J10025"/>
      <c r="V10025" s="345">
        <v>2.1000000000000002E-9</v>
      </c>
      <c r="W10025" s="348">
        <v>21</v>
      </c>
      <c r="X10025" s="348" t="s">
        <v>2162</v>
      </c>
      <c r="Y10025" s="347" t="str">
        <f>IF(SUMIFS(CARTEIRA!O$25:O$100,CARTEIRA!R$25:R$100,X10025,$H$25:$H$100,"AÇÃO")=0,"0",SUMIFS(CARTEIRA!O$25:O$100,CARTEIRA!R$25:R$100,X10025,$H$25:$H$100,"AÇÃO")+V10025)</f>
        <v>0</v>
      </c>
      <c r="Z10025" s="348"/>
      <c r="AA10025" s="341"/>
      <c r="AB10025" s="343"/>
      <c r="AC10025" s="345">
        <v>2.1000000000000002E-9</v>
      </c>
      <c r="AD10025" s="348">
        <v>21</v>
      </c>
      <c r="AE10025" s="348" t="s">
        <v>2162</v>
      </c>
      <c r="AF10025" s="347" t="str">
        <f>IF(SUMIFS(CARTEIRA!O$25:O$100,CARTEIRA!R$25:R$100,AE10025,$H$25:$H$100,"EXTERIOR")=0,"0",SUMIFS(CARTEIRA!O$25:O$100,CARTEIRA!R$25:R$100,AE10025,$H$25:$H$100,"EXTERIOR")+AC10025)</f>
        <v>0</v>
      </c>
      <c r="AG10025" s="348"/>
      <c r="AH10025" s="341"/>
      <c r="AI10025" s="343"/>
      <c r="AJ10025" s="343"/>
      <c r="AK10025" s="343"/>
      <c r="AL10025" s="343"/>
      <c r="AM10025" s="344"/>
      <c r="AN10025" s="343"/>
      <c r="AO10025" s="341"/>
    </row>
    <row r="10026" spans="10:41" ht="18.75">
      <c r="J10026"/>
      <c r="V10026" s="345">
        <v>2.1999999999999998E-9</v>
      </c>
      <c r="W10026" s="348">
        <v>22</v>
      </c>
      <c r="X10026" s="348" t="s">
        <v>816</v>
      </c>
      <c r="Y10026" s="347" t="str">
        <f>IF(SUMIFS(CARTEIRA!O$25:O$100,CARTEIRA!R$25:R$100,X10026,$H$25:$H$100,"AÇÃO")=0,"0",SUMIFS(CARTEIRA!O$25:O$100,CARTEIRA!R$25:R$100,X10026,$H$25:$H$100,"AÇÃO")+V10026)</f>
        <v>0</v>
      </c>
      <c r="Z10026" s="348"/>
      <c r="AA10026" s="341"/>
      <c r="AB10026" s="343"/>
      <c r="AC10026" s="345">
        <v>2.1999999999999998E-9</v>
      </c>
      <c r="AD10026" s="348">
        <v>22</v>
      </c>
      <c r="AE10026" s="348" t="s">
        <v>816</v>
      </c>
      <c r="AF10026" s="347" t="str">
        <f>IF(SUMIFS(CARTEIRA!O$25:O$100,CARTEIRA!R$25:R$100,AE10026,$H$25:$H$100,"EXTERIOR")=0,"0",SUMIFS(CARTEIRA!O$25:O$100,CARTEIRA!R$25:R$100,AE10026,$H$25:$H$100,"EXTERIOR")+AC10026)</f>
        <v>0</v>
      </c>
      <c r="AG10026" s="348"/>
      <c r="AH10026" s="341"/>
      <c r="AI10026" s="343"/>
      <c r="AJ10026" s="343"/>
      <c r="AK10026" s="343"/>
      <c r="AL10026" s="343"/>
      <c r="AM10026" s="344"/>
      <c r="AN10026" s="343"/>
      <c r="AO10026" s="341"/>
    </row>
    <row r="10027" spans="10:41" ht="18.75">
      <c r="J10027"/>
      <c r="V10027" s="345">
        <v>2.2999999999999999E-9</v>
      </c>
      <c r="W10027" s="348">
        <v>23</v>
      </c>
      <c r="X10027" s="348" t="s">
        <v>2163</v>
      </c>
      <c r="Y10027" s="347" t="str">
        <f>IF(SUMIFS(CARTEIRA!O$25:O$100,CARTEIRA!R$25:R$100,X10027,$H$25:$H$100,"AÇÃO")=0,"0",SUMIFS(CARTEIRA!O$25:O$100,CARTEIRA!R$25:R$100,X10027,$H$25:$H$100,"AÇÃO")+V10027)</f>
        <v>0</v>
      </c>
      <c r="Z10027" s="348"/>
      <c r="AA10027" s="341"/>
      <c r="AB10027" s="343"/>
      <c r="AC10027" s="345">
        <v>2.2999999999999999E-9</v>
      </c>
      <c r="AD10027" s="348">
        <v>23</v>
      </c>
      <c r="AE10027" s="348" t="s">
        <v>2163</v>
      </c>
      <c r="AF10027" s="347" t="str">
        <f>IF(SUMIFS(CARTEIRA!O$25:O$100,CARTEIRA!R$25:R$100,AE10027,$H$25:$H$100,"EXTERIOR")=0,"0",SUMIFS(CARTEIRA!O$25:O$100,CARTEIRA!R$25:R$100,AE10027,$H$25:$H$100,"EXTERIOR")+AC10027)</f>
        <v>0</v>
      </c>
      <c r="AG10027" s="348"/>
      <c r="AH10027" s="341"/>
      <c r="AI10027" s="343"/>
      <c r="AJ10027" s="343"/>
      <c r="AK10027" s="343"/>
      <c r="AL10027" s="343"/>
      <c r="AM10027" s="344"/>
      <c r="AN10027" s="343"/>
      <c r="AO10027" s="341"/>
    </row>
    <row r="10028" spans="10:41" ht="18.75">
      <c r="J10028"/>
      <c r="V10028" s="345">
        <v>2.4E-9</v>
      </c>
      <c r="W10028" s="348">
        <v>24</v>
      </c>
      <c r="X10028" s="348" t="s">
        <v>2171</v>
      </c>
      <c r="Y10028" s="347" t="str">
        <f>IF(SUMIFS(CARTEIRA!O$25:O$100,CARTEIRA!R$25:R$100,X10028,$H$25:$H$100,"AÇÃO")=0,"0",SUMIFS(CARTEIRA!O$25:O$100,CARTEIRA!R$25:R$100,X10028,$H$25:$H$100,"AÇÃO")+V10028)</f>
        <v>0</v>
      </c>
      <c r="Z10028" s="348"/>
      <c r="AA10028" s="341"/>
      <c r="AB10028" s="343"/>
      <c r="AC10028" s="345">
        <v>2.4E-9</v>
      </c>
      <c r="AD10028" s="348">
        <v>24</v>
      </c>
      <c r="AE10028" s="348" t="s">
        <v>2171</v>
      </c>
      <c r="AF10028" s="347" t="str">
        <f>IF(SUMIFS(CARTEIRA!O$25:O$100,CARTEIRA!R$25:R$100,AE10028,$H$25:$H$100,"EXTERIOR")=0,"0",SUMIFS(CARTEIRA!O$25:O$100,CARTEIRA!R$25:R$100,AE10028,$H$25:$H$100,"EXTERIOR")+AC10028)</f>
        <v>0</v>
      </c>
      <c r="AG10028" s="348"/>
      <c r="AH10028" s="341"/>
      <c r="AI10028" s="343"/>
      <c r="AJ10028" s="343"/>
      <c r="AK10028" s="343"/>
      <c r="AL10028" s="343"/>
      <c r="AM10028" s="344"/>
      <c r="AN10028" s="343"/>
      <c r="AO10028" s="341"/>
    </row>
    <row r="10029" spans="10:41" ht="18.75">
      <c r="J10029"/>
      <c r="V10029" s="345">
        <v>2.5000000000000001E-9</v>
      </c>
      <c r="W10029" s="348">
        <v>25</v>
      </c>
      <c r="X10029" s="348" t="s">
        <v>2172</v>
      </c>
      <c r="Y10029" s="347" t="str">
        <f>IF(SUMIFS(CARTEIRA!O$25:O$100,CARTEIRA!R$25:R$100,X10029,$H$25:$H$100,"AÇÃO")=0,"0",SUMIFS(CARTEIRA!O$25:O$100,CARTEIRA!R$25:R$100,X10029,$H$25:$H$100,"AÇÃO")+V10029)</f>
        <v>0</v>
      </c>
      <c r="Z10029" s="348"/>
      <c r="AA10029" s="341"/>
      <c r="AB10029" s="343"/>
      <c r="AC10029" s="345">
        <v>2.5000000000000001E-9</v>
      </c>
      <c r="AD10029" s="348">
        <v>25</v>
      </c>
      <c r="AE10029" s="348" t="s">
        <v>2172</v>
      </c>
      <c r="AF10029" s="347" t="str">
        <f>IF(SUMIFS(CARTEIRA!O$25:O$100,CARTEIRA!R$25:R$100,AE10029,$H$25:$H$100,"EXTERIOR")=0,"0",SUMIFS(CARTEIRA!O$25:O$100,CARTEIRA!R$25:R$100,AE10029,$H$25:$H$100,"EXTERIOR")+AC10029)</f>
        <v>0</v>
      </c>
      <c r="AG10029" s="348"/>
      <c r="AH10029" s="341"/>
      <c r="AI10029" s="343"/>
      <c r="AJ10029" s="343"/>
      <c r="AK10029" s="343"/>
      <c r="AL10029" s="343"/>
      <c r="AM10029" s="344"/>
      <c r="AN10029" s="343"/>
      <c r="AO10029" s="341"/>
    </row>
    <row r="10030" spans="10:41" ht="18.75">
      <c r="J10030"/>
      <c r="V10030" s="345">
        <v>2.6000000000000001E-9</v>
      </c>
      <c r="W10030" s="348">
        <v>26</v>
      </c>
      <c r="X10030" s="348" t="s">
        <v>2183</v>
      </c>
      <c r="Y10030" s="347" t="str">
        <f>IF(SUMIFS(CARTEIRA!O$25:O$100,CARTEIRA!R$25:R$100,X10030,$H$25:$H$100,"AÇÃO")=0,"0",SUMIFS(CARTEIRA!O$25:O$100,CARTEIRA!R$25:R$100,X10030,$H$25:$H$100,"AÇÃO")+V10030)</f>
        <v>0</v>
      </c>
      <c r="Z10030" s="348"/>
      <c r="AA10030" s="341"/>
      <c r="AB10030" s="343"/>
      <c r="AC10030" s="345">
        <v>2.6000000000000001E-9</v>
      </c>
      <c r="AD10030" s="348">
        <v>26</v>
      </c>
      <c r="AE10030" s="348" t="s">
        <v>2183</v>
      </c>
      <c r="AF10030" s="347" t="str">
        <f>IF(SUMIFS(CARTEIRA!O$25:O$100,CARTEIRA!R$25:R$100,AE10030,$H$25:$H$100,"EXTERIOR")=0,"0",SUMIFS(CARTEIRA!O$25:O$100,CARTEIRA!R$25:R$100,AE10030,$H$25:$H$100,"EXTERIOR")+AC10030)</f>
        <v>0</v>
      </c>
      <c r="AG10030" s="348"/>
      <c r="AH10030" s="341"/>
      <c r="AI10030" s="343"/>
      <c r="AJ10030" s="343"/>
      <c r="AK10030" s="343"/>
      <c r="AL10030" s="343"/>
      <c r="AM10030" s="344"/>
      <c r="AN10030" s="343"/>
      <c r="AO10030" s="341"/>
    </row>
    <row r="10031" spans="10:41" ht="18.75">
      <c r="J10031"/>
      <c r="V10031" s="345">
        <v>2.7000000000000002E-9</v>
      </c>
      <c r="W10031" s="348">
        <v>27</v>
      </c>
      <c r="X10031" s="348" t="s">
        <v>2178</v>
      </c>
      <c r="Y10031" s="347" t="str">
        <f>IF(SUMIFS(CARTEIRA!O$25:O$100,CARTEIRA!R$25:R$100,X10031,$H$25:$H$100,"AÇÃO")=0,"0",SUMIFS(CARTEIRA!O$25:O$100,CARTEIRA!R$25:R$100,X10031,$H$25:$H$100,"AÇÃO")+V10031)</f>
        <v>0</v>
      </c>
      <c r="Z10031" s="348"/>
      <c r="AA10031" s="341"/>
      <c r="AB10031" s="343"/>
      <c r="AC10031" s="345">
        <v>2.7000000000000002E-9</v>
      </c>
      <c r="AD10031" s="348">
        <v>27</v>
      </c>
      <c r="AE10031" s="348" t="s">
        <v>2178</v>
      </c>
      <c r="AF10031" s="347" t="str">
        <f>IF(SUMIFS(CARTEIRA!O$25:O$100,CARTEIRA!R$25:R$100,AE10031,$H$25:$H$100,"EXTERIOR")=0,"0",SUMIFS(CARTEIRA!O$25:O$100,CARTEIRA!R$25:R$100,AE10031,$H$25:$H$100,"EXTERIOR")+AC10031)</f>
        <v>0</v>
      </c>
      <c r="AG10031" s="348"/>
      <c r="AH10031" s="341"/>
      <c r="AI10031" s="343"/>
      <c r="AJ10031" s="343"/>
      <c r="AK10031" s="343"/>
      <c r="AL10031" s="343"/>
      <c r="AM10031" s="344"/>
      <c r="AN10031" s="343"/>
      <c r="AO10031" s="341"/>
    </row>
    <row r="10032" spans="10:41" ht="18.75">
      <c r="J10032"/>
      <c r="V10032" s="345">
        <v>2.7999999999999998E-9</v>
      </c>
      <c r="W10032" s="348">
        <v>28</v>
      </c>
      <c r="X10032" s="348" t="s">
        <v>2191</v>
      </c>
      <c r="Y10032" s="347" t="str">
        <f>IF(SUMIFS(CARTEIRA!O$25:O$100,CARTEIRA!R$25:R$100,X10032,$H$25:$H$100,"AÇÃO")=0,"0",SUMIFS(CARTEIRA!O$25:O$100,CARTEIRA!R$25:R$100,X10032,$H$25:$H$100,"AÇÃO")+V10032)</f>
        <v>0</v>
      </c>
      <c r="Z10032" s="348"/>
      <c r="AA10032" s="341"/>
      <c r="AB10032" s="343"/>
      <c r="AC10032" s="345">
        <v>2.7999999999999998E-9</v>
      </c>
      <c r="AD10032" s="348">
        <v>28</v>
      </c>
      <c r="AE10032" s="348" t="s">
        <v>2191</v>
      </c>
      <c r="AF10032" s="347" t="str">
        <f>IF(SUMIFS(CARTEIRA!O$25:O$100,CARTEIRA!R$25:R$100,AE10032,$H$25:$H$100,"EXTERIOR")=0,"0",SUMIFS(CARTEIRA!O$25:O$100,CARTEIRA!R$25:R$100,AE10032,$H$25:$H$100,"EXTERIOR")+AC10032)</f>
        <v>0</v>
      </c>
      <c r="AG10032" s="348"/>
      <c r="AH10032" s="341"/>
      <c r="AI10032" s="343"/>
      <c r="AJ10032" s="343"/>
      <c r="AK10032" s="343"/>
      <c r="AL10032" s="343"/>
      <c r="AM10032" s="344"/>
      <c r="AN10032" s="343"/>
      <c r="AO10032" s="341"/>
    </row>
    <row r="10033" spans="10:41" ht="18.75">
      <c r="J10033"/>
      <c r="V10033" s="345">
        <v>2.8999999999999999E-9</v>
      </c>
      <c r="W10033" s="348">
        <v>29</v>
      </c>
      <c r="X10033" s="348" t="s">
        <v>2166</v>
      </c>
      <c r="Y10033" s="347" t="str">
        <f>IF(SUMIFS(CARTEIRA!O$25:O$100,CARTEIRA!R$25:R$100,X10033,$H$25:$H$100,"AÇÃO")=0,"0",SUMIFS(CARTEIRA!O$25:O$100,CARTEIRA!R$25:R$100,X10033,$H$25:$H$100,"AÇÃO")+V10033)</f>
        <v>0</v>
      </c>
      <c r="Z10033" s="348"/>
      <c r="AA10033" s="341"/>
      <c r="AB10033" s="343"/>
      <c r="AC10033" s="345">
        <v>2.8999999999999999E-9</v>
      </c>
      <c r="AD10033" s="348">
        <v>29</v>
      </c>
      <c r="AE10033" s="348" t="s">
        <v>2166</v>
      </c>
      <c r="AF10033" s="347" t="str">
        <f>IF(SUMIFS(CARTEIRA!O$25:O$100,CARTEIRA!R$25:R$100,AE10033,$H$25:$H$100,"EXTERIOR")=0,"0",SUMIFS(CARTEIRA!O$25:O$100,CARTEIRA!R$25:R$100,AE10033,$H$25:$H$100,"EXTERIOR")+AC10033)</f>
        <v>0</v>
      </c>
      <c r="AG10033" s="348"/>
      <c r="AH10033" s="341"/>
      <c r="AI10033" s="343"/>
      <c r="AJ10033" s="343"/>
      <c r="AK10033" s="343"/>
      <c r="AL10033" s="343"/>
      <c r="AM10033" s="344"/>
      <c r="AN10033" s="343"/>
      <c r="AO10033" s="341"/>
    </row>
    <row r="10034" spans="10:41" ht="18.75">
      <c r="J10034"/>
      <c r="V10034" s="345">
        <v>3E-9</v>
      </c>
      <c r="W10034" s="348">
        <v>30</v>
      </c>
      <c r="X10034" s="348" t="s">
        <v>2173</v>
      </c>
      <c r="Y10034" s="347" t="str">
        <f>IF(SUMIFS(CARTEIRA!O$25:O$100,CARTEIRA!R$25:R$100,X10034,$H$25:$H$100,"AÇÃO")=0,"0",SUMIFS(CARTEIRA!O$25:O$100,CARTEIRA!R$25:R$100,X10034,$H$25:$H$100,"AÇÃO")+V10034)</f>
        <v>0</v>
      </c>
      <c r="Z10034" s="348"/>
      <c r="AA10034" s="341"/>
      <c r="AB10034" s="343"/>
      <c r="AC10034" s="345">
        <v>3E-9</v>
      </c>
      <c r="AD10034" s="348">
        <v>30</v>
      </c>
      <c r="AE10034" s="348" t="s">
        <v>2173</v>
      </c>
      <c r="AF10034" s="347" t="str">
        <f>IF(SUMIFS(CARTEIRA!O$25:O$100,CARTEIRA!R$25:R$100,AE10034,$H$25:$H$100,"EXTERIOR")=0,"0",SUMIFS(CARTEIRA!O$25:O$100,CARTEIRA!R$25:R$100,AE10034,$H$25:$H$100,"EXTERIOR")+AC10034)</f>
        <v>0</v>
      </c>
      <c r="AG10034" s="348"/>
      <c r="AH10034" s="341"/>
      <c r="AI10034" s="343"/>
      <c r="AJ10034" s="343"/>
      <c r="AK10034" s="343"/>
      <c r="AL10034" s="343"/>
      <c r="AM10034" s="344"/>
      <c r="AN10034" s="343"/>
      <c r="AO10034" s="341"/>
    </row>
    <row r="10035" spans="10:41" ht="18.75">
      <c r="J10035"/>
      <c r="V10035" s="345">
        <v>3.1E-9</v>
      </c>
      <c r="W10035" s="348">
        <v>31</v>
      </c>
      <c r="X10035" s="348" t="s">
        <v>2179</v>
      </c>
      <c r="Y10035" s="347" t="str">
        <f>IF(SUMIFS(CARTEIRA!O$25:O$100,CARTEIRA!R$25:R$100,X10035,$H$25:$H$100,"AÇÃO")=0,"0",SUMIFS(CARTEIRA!O$25:O$100,CARTEIRA!R$25:R$100,X10035,$H$25:$H$100,"AÇÃO")+V10035)</f>
        <v>0</v>
      </c>
      <c r="Z10035" s="348"/>
      <c r="AA10035" s="341"/>
      <c r="AB10035" s="343"/>
      <c r="AC10035" s="345">
        <v>3.1E-9</v>
      </c>
      <c r="AD10035" s="348">
        <v>31</v>
      </c>
      <c r="AE10035" s="348" t="s">
        <v>2179</v>
      </c>
      <c r="AF10035" s="347" t="str">
        <f>IF(SUMIFS(CARTEIRA!O$25:O$100,CARTEIRA!R$25:R$100,AE10035,$H$25:$H$100,"EXTERIOR")=0,"0",SUMIFS(CARTEIRA!O$25:O$100,CARTEIRA!R$25:R$100,AE10035,$H$25:$H$100,"EXTERIOR")+AC10035)</f>
        <v>0</v>
      </c>
      <c r="AG10035" s="348"/>
      <c r="AH10035" s="341"/>
      <c r="AI10035" s="343"/>
      <c r="AJ10035" s="343"/>
      <c r="AK10035" s="343"/>
      <c r="AL10035" s="343"/>
      <c r="AM10035" s="344"/>
      <c r="AN10035" s="343"/>
      <c r="AO10035" s="341"/>
    </row>
    <row r="10036" spans="10:41" ht="18.75">
      <c r="J10036"/>
      <c r="V10036" s="345">
        <v>3.2000000000000001E-9</v>
      </c>
      <c r="W10036" s="348">
        <v>32</v>
      </c>
      <c r="X10036" s="348" t="s">
        <v>2181</v>
      </c>
      <c r="Y10036" s="347" t="str">
        <f>IF(SUMIFS(CARTEIRA!O$25:O$100,CARTEIRA!R$25:R$100,X10036,$H$25:$H$100,"AÇÃO")=0,"0",SUMIFS(CARTEIRA!O$25:O$100,CARTEIRA!R$25:R$100,X10036,$H$25:$H$100,"AÇÃO")+V10036)</f>
        <v>0</v>
      </c>
      <c r="Z10036" s="348"/>
      <c r="AA10036" s="341"/>
      <c r="AB10036" s="343"/>
      <c r="AC10036" s="345">
        <v>3.2000000000000001E-9</v>
      </c>
      <c r="AD10036" s="348">
        <v>32</v>
      </c>
      <c r="AE10036" s="348" t="s">
        <v>2181</v>
      </c>
      <c r="AF10036" s="347" t="str">
        <f>IF(SUMIFS(CARTEIRA!O$25:O$100,CARTEIRA!R$25:R$100,AE10036,$H$25:$H$100,"EXTERIOR")=0,"0",SUMIFS(CARTEIRA!O$25:O$100,CARTEIRA!R$25:R$100,AE10036,$H$25:$H$100,"EXTERIOR")+AC10036)</f>
        <v>0</v>
      </c>
      <c r="AG10036" s="348"/>
      <c r="AH10036" s="341"/>
      <c r="AI10036" s="343"/>
      <c r="AJ10036" s="343"/>
      <c r="AK10036" s="343"/>
      <c r="AL10036" s="343"/>
      <c r="AM10036" s="344"/>
      <c r="AN10036" s="343"/>
      <c r="AO10036" s="341"/>
    </row>
    <row r="10037" spans="10:41" ht="18.75">
      <c r="J10037"/>
      <c r="V10037" s="345">
        <v>3.3000000000000002E-9</v>
      </c>
      <c r="W10037" s="348">
        <v>33</v>
      </c>
      <c r="X10037" s="348" t="s">
        <v>2167</v>
      </c>
      <c r="Y10037" s="347" t="str">
        <f>IF(SUMIFS(CARTEIRA!O$25:O$100,CARTEIRA!R$25:R$100,X10037,$H$25:$H$100,"AÇÃO")=0,"0",SUMIFS(CARTEIRA!O$25:O$100,CARTEIRA!R$25:R$100,X10037,$H$25:$H$100,"AÇÃO")+V10037)</f>
        <v>0</v>
      </c>
      <c r="Z10037" s="348"/>
      <c r="AA10037" s="341"/>
      <c r="AB10037" s="343"/>
      <c r="AC10037" s="345">
        <v>3.3000000000000002E-9</v>
      </c>
      <c r="AD10037" s="348">
        <v>33</v>
      </c>
      <c r="AE10037" s="348" t="s">
        <v>2167</v>
      </c>
      <c r="AF10037" s="347" t="str">
        <f>IF(SUMIFS(CARTEIRA!O$25:O$100,CARTEIRA!R$25:R$100,AE10037,$H$25:$H$100,"EXTERIOR")=0,"0",SUMIFS(CARTEIRA!O$25:O$100,CARTEIRA!R$25:R$100,AE10037,$H$25:$H$100,"EXTERIOR")+AC10037)</f>
        <v>0</v>
      </c>
      <c r="AG10037" s="348"/>
      <c r="AH10037" s="341"/>
      <c r="AI10037" s="343"/>
      <c r="AJ10037" s="343"/>
      <c r="AK10037" s="343"/>
      <c r="AL10037" s="343"/>
      <c r="AM10037" s="344"/>
      <c r="AN10037" s="343"/>
      <c r="AO10037" s="341"/>
    </row>
    <row r="10038" spans="10:41" ht="18.75">
      <c r="J10038"/>
      <c r="V10038" s="345">
        <v>3.3999999999999998E-9</v>
      </c>
      <c r="W10038" s="348">
        <v>34</v>
      </c>
      <c r="X10038" s="348" t="s">
        <v>2175</v>
      </c>
      <c r="Y10038" s="347" t="str">
        <f>IF(SUMIFS(CARTEIRA!O$25:O$100,CARTEIRA!R$25:R$100,X10038,$H$25:$H$100,"AÇÃO")=0,"0",SUMIFS(CARTEIRA!O$25:O$100,CARTEIRA!R$25:R$100,X10038,$H$25:$H$100,"AÇÃO")+V10038)</f>
        <v>0</v>
      </c>
      <c r="Z10038" s="348"/>
      <c r="AA10038" s="341"/>
      <c r="AB10038" s="343"/>
      <c r="AC10038" s="345">
        <v>3.3999999999999998E-9</v>
      </c>
      <c r="AD10038" s="348">
        <v>34</v>
      </c>
      <c r="AE10038" s="348" t="s">
        <v>2175</v>
      </c>
      <c r="AF10038" s="347" t="str">
        <f>IF(SUMIFS(CARTEIRA!O$25:O$100,CARTEIRA!R$25:R$100,AE10038,$H$25:$H$100,"EXTERIOR")=0,"0",SUMIFS(CARTEIRA!O$25:O$100,CARTEIRA!R$25:R$100,AE10038,$H$25:$H$100,"EXTERIOR")+AC10038)</f>
        <v>0</v>
      </c>
      <c r="AG10038" s="348"/>
      <c r="AH10038" s="341"/>
      <c r="AI10038" s="343"/>
      <c r="AJ10038" s="343"/>
      <c r="AK10038" s="343"/>
      <c r="AL10038" s="343"/>
      <c r="AM10038" s="344"/>
      <c r="AN10038" s="343"/>
      <c r="AO10038" s="341"/>
    </row>
    <row r="10039" spans="10:41" ht="18.75">
      <c r="J10039"/>
      <c r="V10039" s="345">
        <v>3.4999999999999999E-9</v>
      </c>
      <c r="W10039" s="348">
        <v>35</v>
      </c>
      <c r="X10039" s="348" t="s">
        <v>2184</v>
      </c>
      <c r="Y10039" s="347" t="str">
        <f>IF(SUMIFS(CARTEIRA!O$25:O$100,CARTEIRA!R$25:R$100,X10039,$H$25:$H$100,"AÇÃO")=0,"0",SUMIFS(CARTEIRA!O$25:O$100,CARTEIRA!R$25:R$100,X10039,$H$25:$H$100,"AÇÃO")+V10039)</f>
        <v>0</v>
      </c>
      <c r="Z10039" s="348"/>
      <c r="AA10039" s="341"/>
      <c r="AB10039" s="343"/>
      <c r="AC10039" s="345">
        <v>3.4999999999999999E-9</v>
      </c>
      <c r="AD10039" s="348">
        <v>35</v>
      </c>
      <c r="AE10039" s="348" t="s">
        <v>2184</v>
      </c>
      <c r="AF10039" s="347" t="str">
        <f>IF(SUMIFS(CARTEIRA!O$25:O$100,CARTEIRA!R$25:R$100,AE10039,$H$25:$H$100,"EXTERIOR")=0,"0",SUMIFS(CARTEIRA!O$25:O$100,CARTEIRA!R$25:R$100,AE10039,$H$25:$H$100,"EXTERIOR")+AC10039)</f>
        <v>0</v>
      </c>
      <c r="AG10039" s="348"/>
      <c r="AH10039" s="341"/>
      <c r="AI10039" s="343"/>
      <c r="AJ10039" s="343"/>
      <c r="AK10039" s="343"/>
      <c r="AL10039" s="343"/>
      <c r="AM10039" s="344"/>
      <c r="AN10039" s="343"/>
      <c r="AO10039" s="341"/>
    </row>
    <row r="10040" spans="10:41" ht="18.75">
      <c r="J10040"/>
      <c r="V10040" s="345">
        <v>3.6E-9</v>
      </c>
      <c r="W10040" s="348">
        <v>36</v>
      </c>
      <c r="X10040" s="348" t="s">
        <v>2190</v>
      </c>
      <c r="Y10040" s="347" t="str">
        <f>IF(SUMIFS(CARTEIRA!O$25:O$100,CARTEIRA!R$25:R$100,X10040,$H$25:$H$100,"AÇÃO")=0,"0",SUMIFS(CARTEIRA!O$25:O$100,CARTEIRA!R$25:R$100,X10040,$H$25:$H$100,"AÇÃO")+V10040)</f>
        <v>0</v>
      </c>
      <c r="Z10040" s="348"/>
      <c r="AA10040" s="341"/>
      <c r="AB10040" s="343"/>
      <c r="AC10040" s="345">
        <v>3.6E-9</v>
      </c>
      <c r="AD10040" s="348">
        <v>36</v>
      </c>
      <c r="AE10040" s="348" t="s">
        <v>2190</v>
      </c>
      <c r="AF10040" s="347" t="str">
        <f>IF(SUMIFS(CARTEIRA!O$25:O$100,CARTEIRA!R$25:R$100,AE10040,$H$25:$H$100,"EXTERIOR")=0,"0",SUMIFS(CARTEIRA!O$25:O$100,CARTEIRA!R$25:R$100,AE10040,$H$25:$H$100,"EXTERIOR")+AC10040)</f>
        <v>0</v>
      </c>
      <c r="AG10040" s="348"/>
      <c r="AH10040" s="341"/>
      <c r="AI10040" s="343"/>
      <c r="AJ10040" s="343"/>
      <c r="AK10040" s="343"/>
      <c r="AL10040" s="343"/>
      <c r="AM10040" s="344"/>
      <c r="AN10040" s="343"/>
      <c r="AO10040" s="341"/>
    </row>
    <row r="10041" spans="10:41" ht="18.75">
      <c r="J10041"/>
      <c r="V10041" s="345">
        <v>3.7E-9</v>
      </c>
      <c r="W10041" s="348">
        <v>37</v>
      </c>
      <c r="X10041" s="348" t="s">
        <v>4</v>
      </c>
      <c r="Y10041" s="347" t="str">
        <f>IF(SUMIFS(CARTEIRA!O$25:O$100,CARTEIRA!R$25:R$100,X10041,$H$25:$H$100,"AÇÃO")=0,"0",SUMIFS(CARTEIRA!O$25:O$100,CARTEIRA!R$25:R$100,X10041,$H$25:$H$100,"AÇÃO")+V10041)</f>
        <v>0</v>
      </c>
      <c r="Z10041" s="348"/>
      <c r="AA10041" s="341"/>
      <c r="AB10041" s="343"/>
      <c r="AC10041" s="345">
        <v>3.7E-9</v>
      </c>
      <c r="AD10041" s="348">
        <v>37</v>
      </c>
      <c r="AE10041" s="348" t="s">
        <v>4</v>
      </c>
      <c r="AF10041" s="347" t="str">
        <f>IF(SUMIFS(CARTEIRA!O$25:O$100,CARTEIRA!R$25:R$100,AE10041,$H$25:$H$100,"EXTERIOR")=0,"0",SUMIFS(CARTEIRA!O$25:O$100,CARTEIRA!R$25:R$100,AE10041,$H$25:$H$100,"EXTERIOR")+AC10041)</f>
        <v>0</v>
      </c>
      <c r="AG10041" s="348"/>
      <c r="AH10041" s="341"/>
      <c r="AI10041" s="343"/>
      <c r="AJ10041" s="343"/>
      <c r="AK10041" s="343"/>
      <c r="AL10041" s="343"/>
      <c r="AM10041" s="344"/>
      <c r="AN10041" s="343"/>
      <c r="AO10041" s="341"/>
    </row>
  </sheetData>
  <sortState ref="G25:R57">
    <sortCondition descending="1" ref="N25:N57"/>
  </sortState>
  <mergeCells count="13">
    <mergeCell ref="F22:R23"/>
    <mergeCell ref="A2:E2"/>
    <mergeCell ref="G13:H13"/>
    <mergeCell ref="O13:R13"/>
    <mergeCell ref="G14:H14"/>
    <mergeCell ref="G15:H15"/>
    <mergeCell ref="O9:R9"/>
    <mergeCell ref="O11:R11"/>
    <mergeCell ref="G12:H12"/>
    <mergeCell ref="O12:R12"/>
    <mergeCell ref="O6:R6"/>
    <mergeCell ref="O7:R7"/>
    <mergeCell ref="O8:R8"/>
  </mergeCells>
  <conditionalFormatting sqref="O8:P8 O11:P11 O13:P13">
    <cfRule type="cellIs" dxfId="85" priority="518" operator="greaterThan">
      <formula>0</formula>
    </cfRule>
  </conditionalFormatting>
  <conditionalFormatting sqref="O8:P8 O11:P11 O13:P13">
    <cfRule type="cellIs" dxfId="84" priority="519" operator="lessThan">
      <formula>0</formula>
    </cfRule>
  </conditionalFormatting>
  <conditionalFormatting sqref="P25:Q26">
    <cfRule type="cellIs" dxfId="83" priority="516" operator="greaterThan">
      <formula>0</formula>
    </cfRule>
    <cfRule type="cellIs" dxfId="82" priority="517" operator="lessThan">
      <formula>0</formula>
    </cfRule>
  </conditionalFormatting>
  <conditionalFormatting sqref="S16">
    <cfRule type="cellIs" dxfId="81" priority="512" operator="lessThan">
      <formula>0</formula>
    </cfRule>
    <cfRule type="cellIs" dxfId="80" priority="513" operator="greaterThan">
      <formula>0</formula>
    </cfRule>
  </conditionalFormatting>
  <conditionalFormatting sqref="C13:D13 D35">
    <cfRule type="cellIs" dxfId="79" priority="496" operator="lessThan">
      <formula>0</formula>
    </cfRule>
  </conditionalFormatting>
  <conditionalFormatting sqref="C13:D13 D35">
    <cfRule type="cellIs" dxfId="78" priority="497" operator="greaterThan">
      <formula>0</formula>
    </cfRule>
  </conditionalFormatting>
  <conditionalFormatting sqref="C38">
    <cfRule type="cellIs" dxfId="77" priority="488" operator="lessThan">
      <formula>0</formula>
    </cfRule>
  </conditionalFormatting>
  <conditionalFormatting sqref="C38">
    <cfRule type="cellIs" dxfId="76" priority="489" operator="greaterThan">
      <formula>0</formula>
    </cfRule>
  </conditionalFormatting>
  <conditionalFormatting sqref="D38">
    <cfRule type="cellIs" dxfId="75" priority="486" operator="lessThan">
      <formula>0</formula>
    </cfRule>
  </conditionalFormatting>
  <conditionalFormatting sqref="D38">
    <cfRule type="cellIs" dxfId="74" priority="487" operator="greaterThan">
      <formula>0</formula>
    </cfRule>
  </conditionalFormatting>
  <conditionalFormatting sqref="P27:Q46">
    <cfRule type="cellIs" dxfId="73" priority="471" operator="greaterThan">
      <formula>0</formula>
    </cfRule>
    <cfRule type="cellIs" dxfId="72" priority="472" operator="lessThan">
      <formula>0</formula>
    </cfRule>
  </conditionalFormatting>
  <conditionalFormatting sqref="F25:K25 G26:K10000">
    <cfRule type="expression" dxfId="71" priority="484">
      <formula>ISEVEN($F25)</formula>
    </cfRule>
  </conditionalFormatting>
  <conditionalFormatting sqref="F25:K25 G26:K10000">
    <cfRule type="expression" dxfId="70" priority="483">
      <formula>$F25=""</formula>
    </cfRule>
  </conditionalFormatting>
  <conditionalFormatting sqref="P47:Q2000">
    <cfRule type="cellIs" dxfId="69" priority="465" operator="greaterThan">
      <formula>0</formula>
    </cfRule>
    <cfRule type="cellIs" dxfId="68" priority="466" operator="lessThan">
      <formula>0</formula>
    </cfRule>
  </conditionalFormatting>
  <conditionalFormatting sqref="F26:F2000">
    <cfRule type="expression" dxfId="67" priority="468">
      <formula>ISEVEN($F26)</formula>
    </cfRule>
  </conditionalFormatting>
  <conditionalFormatting sqref="L47:Q2000">
    <cfRule type="expression" dxfId="66" priority="463">
      <formula>ISEVEN($F47)</formula>
    </cfRule>
    <cfRule type="expression" priority="464">
      <formula>$F47=""</formula>
    </cfRule>
  </conditionalFormatting>
  <conditionalFormatting sqref="F26:F2000">
    <cfRule type="expression" dxfId="65" priority="467">
      <formula>$F26=""</formula>
    </cfRule>
  </conditionalFormatting>
  <conditionalFormatting sqref="L25:R40 L41:Q600 R41:R2000">
    <cfRule type="expression" dxfId="64" priority="469">
      <formula>ISEVEN($F25)</formula>
    </cfRule>
    <cfRule type="expression" priority="470">
      <formula>$F25=""</formula>
    </cfRule>
  </conditionalFormatting>
  <hyperlinks>
    <hyperlink ref="C1" r:id="rId1" display="insta @vyscari"/>
  </hyperlinks>
  <pageMargins left="0.25" right="0.25" top="0.75" bottom="0.75" header="0.3" footer="0.3"/>
  <pageSetup paperSize="9"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CQ1104"/>
  <sheetViews>
    <sheetView showGridLines="0" zoomScaleNormal="100" workbookViewId="0">
      <pane ySplit="3" topLeftCell="A4" activePane="bottomLeft" state="frozen"/>
      <selection pane="bottomLeft" activeCell="D15" sqref="D15"/>
    </sheetView>
  </sheetViews>
  <sheetFormatPr defaultColWidth="8.85546875" defaultRowHeight="15"/>
  <cols>
    <col min="1" max="1" width="3.28515625" customWidth="1"/>
    <col min="2" max="2" width="13.42578125" customWidth="1"/>
    <col min="3" max="3" width="7.140625" customWidth="1"/>
    <col min="4" max="4" width="13.5703125" customWidth="1"/>
    <col min="5" max="5" width="17.7109375" customWidth="1"/>
    <col min="6" max="6" width="19" customWidth="1"/>
    <col min="7" max="7" width="11.7109375" style="305" customWidth="1"/>
    <col min="8" max="8" width="33.140625" customWidth="1"/>
    <col min="9" max="9" width="4.28515625" customWidth="1"/>
    <col min="10" max="10" width="8.7109375" hidden="1" customWidth="1"/>
    <col min="11" max="11" width="2" hidden="1" customWidth="1"/>
    <col min="12" max="12" width="15.85546875" hidden="1" customWidth="1"/>
    <col min="13" max="13" width="4.7109375" hidden="1" customWidth="1"/>
    <col min="14" max="14" width="8.42578125" hidden="1" customWidth="1"/>
    <col min="15" max="15" width="19.7109375" hidden="1" customWidth="1"/>
    <col min="16" max="16" width="6.42578125" hidden="1" customWidth="1"/>
    <col min="17" max="17" width="13.5703125" hidden="1" customWidth="1"/>
    <col min="18" max="18" width="20.85546875" hidden="1" customWidth="1"/>
    <col min="19" max="19" width="15.85546875" hidden="1" customWidth="1"/>
    <col min="20" max="20" width="18" hidden="1" customWidth="1"/>
    <col min="21" max="21" width="33.42578125" hidden="1" customWidth="1"/>
    <col min="22" max="22" width="35.42578125" hidden="1" customWidth="1"/>
    <col min="23" max="23" width="9.7109375" hidden="1" customWidth="1"/>
    <col min="24" max="24" width="8.85546875" hidden="1" customWidth="1"/>
    <col min="25" max="25" width="18" hidden="1" customWidth="1"/>
    <col min="26" max="28" width="12.7109375" hidden="1" customWidth="1"/>
    <col min="29" max="29" width="16.7109375" hidden="1" customWidth="1"/>
    <col min="30" max="30" width="26.7109375" hidden="1" customWidth="1"/>
    <col min="31" max="31" width="26" hidden="1" customWidth="1"/>
    <col min="32" max="32" width="17.5703125" hidden="1" customWidth="1"/>
    <col min="33" max="33" width="29.85546875" hidden="1" customWidth="1"/>
    <col min="34" max="36" width="11.42578125" hidden="1" customWidth="1"/>
    <col min="37" max="37" width="12" hidden="1" customWidth="1"/>
    <col min="38" max="38" width="10.42578125" hidden="1" customWidth="1"/>
    <col min="39" max="78" width="8.85546875" hidden="1" customWidth="1"/>
    <col min="79" max="79" width="3.7109375" hidden="1" customWidth="1"/>
    <col min="80" max="80" width="14.85546875" bestFit="1" customWidth="1"/>
    <col min="81" max="81" width="17" bestFit="1" customWidth="1"/>
    <col min="82" max="82" width="30.5703125" customWidth="1"/>
    <col min="83" max="83" width="11.85546875" bestFit="1" customWidth="1"/>
    <col min="84" max="86" width="8.85546875" customWidth="1"/>
  </cols>
  <sheetData>
    <row r="1" spans="1:95" s="40" customFormat="1" ht="19.5" customHeight="1">
      <c r="A1" s="193"/>
      <c r="B1" s="194"/>
      <c r="C1" s="195"/>
      <c r="D1" s="195"/>
      <c r="E1" s="195"/>
      <c r="F1" s="432" t="s">
        <v>133</v>
      </c>
      <c r="G1" s="195"/>
      <c r="H1" s="195"/>
      <c r="I1" s="195"/>
      <c r="J1" s="196"/>
      <c r="K1" s="196"/>
      <c r="L1" s="196"/>
      <c r="M1" s="197"/>
      <c r="N1" s="196"/>
      <c r="O1" s="198"/>
      <c r="P1" s="196"/>
      <c r="Q1" s="198"/>
      <c r="R1" s="198"/>
      <c r="S1" s="199" t="s">
        <v>17</v>
      </c>
      <c r="T1" s="200" t="s">
        <v>18</v>
      </c>
      <c r="U1" s="196"/>
      <c r="V1" s="196"/>
      <c r="W1" s="196"/>
      <c r="X1" s="196"/>
      <c r="Y1" s="196"/>
      <c r="Z1" s="196"/>
      <c r="AA1" s="196"/>
      <c r="AB1" s="200" t="s">
        <v>151</v>
      </c>
      <c r="AC1" s="200" t="s">
        <v>131</v>
      </c>
      <c r="AD1" s="200" t="s">
        <v>150</v>
      </c>
      <c r="AE1" s="200" t="s">
        <v>152</v>
      </c>
      <c r="AF1" s="200" t="s">
        <v>132</v>
      </c>
      <c r="AG1" s="200" t="s">
        <v>157</v>
      </c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217" t="s">
        <v>153</v>
      </c>
      <c r="CC1" s="217" t="s">
        <v>159</v>
      </c>
      <c r="CD1" s="218" t="s">
        <v>154</v>
      </c>
      <c r="CE1" s="195"/>
      <c r="CF1" s="195"/>
      <c r="CG1" s="195"/>
      <c r="CH1" s="195"/>
      <c r="CI1" s="195"/>
      <c r="CJ1" s="195"/>
      <c r="CK1" s="195"/>
      <c r="CL1" s="195"/>
      <c r="CM1" s="195"/>
      <c r="CN1" s="195"/>
      <c r="CO1" s="195"/>
      <c r="CP1" s="195"/>
      <c r="CQ1" s="190"/>
    </row>
    <row r="2" spans="1:95" s="40" customFormat="1" ht="28.5" customHeight="1">
      <c r="A2" s="193"/>
      <c r="B2" s="194"/>
      <c r="C2" s="195"/>
      <c r="D2" s="195"/>
      <c r="E2" s="195"/>
      <c r="F2" s="433"/>
      <c r="G2" s="195"/>
      <c r="H2" s="195"/>
      <c r="I2" s="195"/>
      <c r="J2" s="196"/>
      <c r="K2" s="196"/>
      <c r="L2" s="196"/>
      <c r="M2" s="197"/>
      <c r="N2" s="196"/>
      <c r="O2" s="198"/>
      <c r="P2" s="196"/>
      <c r="Q2" s="198"/>
      <c r="R2" s="198"/>
      <c r="S2" s="201">
        <f>CB2</f>
        <v>133300</v>
      </c>
      <c r="T2" s="202">
        <f>SUM(S:S)</f>
        <v>-62011.847709999973</v>
      </c>
      <c r="U2" s="198"/>
      <c r="V2" s="196"/>
      <c r="W2" s="196"/>
      <c r="X2" s="196"/>
      <c r="Y2" s="196"/>
      <c r="Z2" s="196"/>
      <c r="AA2" s="203">
        <f>AD2/AC2</f>
        <v>4.8484137077486889E-2</v>
      </c>
      <c r="AB2" s="204" cm="1">
        <f t="array" ref="AB2">LOOKUP(2,1/(LEN($AB$4:$AB1000)&gt;0),$AB$4:$AB1000)</f>
        <v>133300</v>
      </c>
      <c r="AC2" s="204" cm="1">
        <f t="array" ref="AC2">LOOKUP(2,1/(LEN($AC$4:$AC1000)&gt;0),$AC$4:$AC1000)</f>
        <v>133300</v>
      </c>
      <c r="AD2" s="205" cm="1">
        <f t="array" ref="AD2">(SUM(CARTEIRA!$Q$20:$Q$298))-LOOKUP(2,1/(LEN($Y$4:$Y1000)&gt;0),$Y$4:$Y1000)</f>
        <v>6462.9354724290024</v>
      </c>
      <c r="AE2" s="206">
        <f>IFERROR(AD2/AB2,0)</f>
        <v>4.8484137077486889E-2</v>
      </c>
      <c r="AF2" s="207" cm="1">
        <f t="array" ref="AF2">((AA2+LOOKUP(2,1/(LEN($AF$4:$AF1000)&gt;0),$AF$4:$AF1000))-1)</f>
        <v>4.8484137077486889E-2</v>
      </c>
      <c r="AG2" s="208">
        <f>AD2/AC2</f>
        <v>4.8484137077486889E-2</v>
      </c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219">
        <v>133300</v>
      </c>
      <c r="CC2" s="220">
        <f>SUM(S:S)</f>
        <v>-62011.847709999973</v>
      </c>
      <c r="CD2" s="221">
        <f>AD2</f>
        <v>6462.9354724290024</v>
      </c>
      <c r="CE2" s="195"/>
      <c r="CF2" s="195"/>
      <c r="CG2" s="195"/>
      <c r="CH2" s="195"/>
      <c r="CI2" s="195"/>
      <c r="CJ2" s="195"/>
      <c r="CK2" s="195"/>
      <c r="CL2" s="195"/>
      <c r="CM2" s="195"/>
      <c r="CN2" s="195"/>
      <c r="CO2" s="195"/>
      <c r="CP2" s="195"/>
      <c r="CQ2" s="190"/>
    </row>
    <row r="3" spans="1:95" s="40" customFormat="1" ht="12.75">
      <c r="A3" s="193"/>
      <c r="B3" s="212" t="s">
        <v>1</v>
      </c>
      <c r="C3" s="213" t="s">
        <v>3</v>
      </c>
      <c r="D3" s="213" t="s">
        <v>5</v>
      </c>
      <c r="E3" s="213" t="s">
        <v>0</v>
      </c>
      <c r="F3" s="214" t="s">
        <v>779</v>
      </c>
      <c r="G3" s="215" t="s">
        <v>2</v>
      </c>
      <c r="H3" s="216" t="s">
        <v>158</v>
      </c>
      <c r="I3" s="195"/>
      <c r="J3" s="209"/>
      <c r="K3" s="209"/>
      <c r="L3" s="209" t="s">
        <v>15</v>
      </c>
      <c r="M3" s="210"/>
      <c r="N3" s="209" t="s">
        <v>16</v>
      </c>
      <c r="O3" s="211" t="s">
        <v>7</v>
      </c>
      <c r="P3" s="211" t="s">
        <v>12</v>
      </c>
      <c r="Q3" s="211" t="s">
        <v>8</v>
      </c>
      <c r="R3" s="209" t="s">
        <v>11</v>
      </c>
      <c r="S3" s="209" t="s">
        <v>10</v>
      </c>
      <c r="T3" s="209" t="s">
        <v>9</v>
      </c>
      <c r="U3" s="209" t="s">
        <v>13</v>
      </c>
      <c r="V3" s="209" t="s">
        <v>14</v>
      </c>
      <c r="W3" s="209" t="s">
        <v>144</v>
      </c>
      <c r="X3" s="195"/>
      <c r="Y3" s="209" t="s">
        <v>156</v>
      </c>
      <c r="Z3" s="209" t="s">
        <v>145</v>
      </c>
      <c r="AA3" s="209" t="s">
        <v>146</v>
      </c>
      <c r="AB3" s="209" t="s">
        <v>151</v>
      </c>
      <c r="AC3" s="209" t="s">
        <v>147</v>
      </c>
      <c r="AD3" s="209" t="s">
        <v>148</v>
      </c>
      <c r="AE3" s="209" t="s">
        <v>149</v>
      </c>
      <c r="AF3" s="209" t="s">
        <v>155</v>
      </c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5"/>
      <c r="CA3" s="195"/>
      <c r="CB3" s="195"/>
      <c r="CC3" s="195"/>
      <c r="CD3" s="195"/>
      <c r="CE3" s="324" t="s">
        <v>2154</v>
      </c>
      <c r="CF3" s="195"/>
      <c r="CG3" s="195"/>
      <c r="CH3" s="195"/>
      <c r="CI3" s="195"/>
      <c r="CJ3" s="195"/>
      <c r="CK3" s="195"/>
      <c r="CL3" s="195"/>
      <c r="CM3" s="195"/>
      <c r="CN3" s="195"/>
      <c r="CO3" s="195"/>
      <c r="CP3" s="195"/>
      <c r="CQ3" s="190"/>
    </row>
    <row r="4" spans="1:95" s="40" customFormat="1" ht="12.75">
      <c r="A4" s="262" t="s">
        <v>836</v>
      </c>
      <c r="B4" s="92">
        <v>43446</v>
      </c>
      <c r="C4" s="191" t="s">
        <v>161</v>
      </c>
      <c r="D4" s="93" t="s">
        <v>169</v>
      </c>
      <c r="E4" s="191" t="s">
        <v>634</v>
      </c>
      <c r="F4" s="94">
        <v>179.87</v>
      </c>
      <c r="G4" s="303">
        <v>50</v>
      </c>
      <c r="H4" s="192"/>
      <c r="I4" s="42" t="str">
        <f t="shared" ref="I4:I9" si="0">IF(OR(E4="APORTE",E4="RESGATE"),"&lt;- Preencher com o valor do campo COPIAR se APORTE ou RESGATE (canto superior direito, Célula CD2)","")</f>
        <v/>
      </c>
      <c r="J4" s="43" t="str">
        <f t="shared" ref="J4:J67" si="1">IF(E4="","",IF(C4="P","P_"&amp;E4,E4))</f>
        <v>HGLG11</v>
      </c>
      <c r="K4" s="44">
        <f>IF(J4="","",IF(COUNTIF($J$4:J4,J4)=0,"",(COUNTIF($J$4:J4,J4))))</f>
        <v>1</v>
      </c>
      <c r="L4" s="44" t="str">
        <f>IF(K4="","",J4&amp;" _ "&amp;COUNTIF($J$4:J4,J4)&amp;"_"&amp;N4)</f>
        <v>HGLG11 _ 1_LONG</v>
      </c>
      <c r="M4" s="45">
        <f t="shared" ref="M4:M10" si="2">IF(F4="","",IF(OR(C4="C",C4="R"),G4,G4*-1))</f>
        <v>50</v>
      </c>
      <c r="N4" s="46" t="str">
        <f t="shared" ref="N4:N10" si="3">IF(E4="","",IF(C4="A","",IF(C4="R","",IF(P4=0,"",IF(C4="P","",IF(P4&gt;0,"LONG","SHORT"))))))</f>
        <v>LONG</v>
      </c>
      <c r="O4" s="47">
        <f t="shared" ref="O4:O10" si="4">IF(G4="","",F4*G4)</f>
        <v>8993.5</v>
      </c>
      <c r="P4" s="48" cm="1">
        <f t="array" ref="P4">IFERROR(IF(C4="P",G4,IF($K4=1,$M4,$M4+LOOKUP(2,1/($J3:$J$4=J4),$P3:$P$4))),"")</f>
        <v>50</v>
      </c>
      <c r="Q4" s="47" cm="1">
        <f t="array" ref="Q4">IFERROR(IF(C4="P",F4,IF($K4=1,F4,IF(LOOKUP(2,1/($E3:$E$4=$E4),$P3:$P$4)=0,$F4,IF(AND($C4="C",LOOKUP(2,1/($E3:$E$4=$E4),$P3:$P$4)&gt;0),(F4*G4+LOOKUP(2,1/($E3:$E$4=$E4),$P3:$P$4)*LOOKUP(2,1/($E3:$E$4=$E4),$Q3:$Q$4))/$P4,IF(AND($C4="C",LOOKUP(2,1/($E3:$E$4=$E4),$P3:$P$4)&lt;0),LOOKUP(2,1/($E3:$E$4=$E4),$Q3:$Q$4),IF(AND($C4="V",LOOKUP(2,1/($E3:$E$4=$E4),$P3:$P$4)&lt;0),((-1*(F4*G4))+LOOKUP(2,1/($E3:$E$4=$E4),$P3:$P$4)*LOOKUP(2,1/($E3:$E$4=$E4),$Q3:$Q$4))/$P4,IF(AND($C4="V",LOOKUP(2,1/($E3:$E$4=$E4),$P3:$P$4)&gt;0),LOOKUP(2,1/($E3:$E$4=$E4),$Q3:$Q$4),""))))))),"")</f>
        <v>179.87</v>
      </c>
      <c r="R4" s="49">
        <f>IFERROR(Q4*P4,"")</f>
        <v>8993.5</v>
      </c>
      <c r="S4" s="50">
        <f>IFERROR(IF(OR(C4="A",C4="P"),F4*M4,(-F4*M4)-AN4),"")</f>
        <v>-8993.5</v>
      </c>
      <c r="T4" s="50">
        <f>IF(C4&lt;&gt;"",S4+S2,"")</f>
        <v>124306.5</v>
      </c>
      <c r="U4" s="50">
        <f>IFERROR(IF(C4="P",S4,IF(K4=1,0,IF(OR(LOOKUP(2,1/($E3:$E$4=$E4),$P3:$P$4)=0,AND($C4="C",$N4="LONG"),AND(C4="V",N4="SHORT")),0,S4+(M4*Q4)))),"")</f>
        <v>0</v>
      </c>
      <c r="V4" s="50">
        <f>IFERROR(U4,"")</f>
        <v>0</v>
      </c>
      <c r="W4" s="50">
        <f>IF(E4="","",IF(OR(E4="APORTE",E4="RESGATE"),S4,0))</f>
        <v>0</v>
      </c>
      <c r="Y4" s="51">
        <f>H4</f>
        <v>0</v>
      </c>
      <c r="Z4" s="50">
        <f>S2</f>
        <v>133300</v>
      </c>
      <c r="AA4" s="50">
        <f t="shared" ref="AA4:AA67" si="5">IF(W4="","",U4+W4+H4+Z4)</f>
        <v>133300</v>
      </c>
      <c r="AB4" s="50">
        <f>AA4</f>
        <v>133300</v>
      </c>
      <c r="AC4" s="52">
        <f>Z4/AF4</f>
        <v>133300</v>
      </c>
      <c r="AD4" s="53">
        <f t="shared" ref="AD4:AD67" si="6">IF(E4="","",(((AA4-W4)-Z4)/Z4))</f>
        <v>0</v>
      </c>
      <c r="AE4" s="54"/>
      <c r="AF4" s="55">
        <v>1</v>
      </c>
      <c r="AG4" s="40" t="str">
        <f>C4&amp;COUNTIFS($C$3:C4,"V")</f>
        <v>C0</v>
      </c>
      <c r="AH4" s="266">
        <f t="shared" ref="AH4" si="7">B4</f>
        <v>43446</v>
      </c>
      <c r="AI4" s="56" t="str">
        <f t="shared" ref="AI4" si="8">J4</f>
        <v>HGLG11</v>
      </c>
      <c r="AJ4" s="265">
        <f>P4</f>
        <v>50</v>
      </c>
      <c r="AK4" s="267">
        <f t="shared" ref="AK4" si="9">F4</f>
        <v>179.87</v>
      </c>
      <c r="AL4" s="267">
        <f t="shared" ref="AL4" si="10">U4</f>
        <v>0</v>
      </c>
      <c r="AM4" s="40" t="str">
        <f t="shared" ref="AM4" si="11">D4</f>
        <v>FII</v>
      </c>
      <c r="AN4" s="267">
        <f>IF(CE4="",0,CE4)</f>
        <v>0</v>
      </c>
      <c r="CE4" s="279"/>
    </row>
    <row r="5" spans="1:95" s="40" customFormat="1" ht="12.75">
      <c r="A5" s="227"/>
      <c r="B5" s="92">
        <v>43817</v>
      </c>
      <c r="C5" s="191" t="s">
        <v>161</v>
      </c>
      <c r="D5" s="93" t="s">
        <v>169</v>
      </c>
      <c r="E5" s="191" t="s">
        <v>655</v>
      </c>
      <c r="F5" s="94">
        <v>103.7</v>
      </c>
      <c r="G5" s="303">
        <v>100</v>
      </c>
      <c r="H5" s="41"/>
      <c r="I5" s="42" t="str">
        <f t="shared" si="0"/>
        <v/>
      </c>
      <c r="J5" s="43" t="str">
        <f t="shared" si="1"/>
        <v>KNCR11</v>
      </c>
      <c r="K5" s="44">
        <f>IF(J5="","",IF(COUNTIF($J$4:J5,J5)=0,"",(COUNTIF($J$4:J5,J5))))</f>
        <v>1</v>
      </c>
      <c r="L5" s="44" t="str">
        <f>IF(K5="","",J5&amp;" _ "&amp;COUNTIF($J$4:J5,J5)&amp;"_"&amp;N5)</f>
        <v>KNCR11 _ 1_LONG</v>
      </c>
      <c r="M5" s="45">
        <f t="shared" si="2"/>
        <v>100</v>
      </c>
      <c r="N5" s="44" t="str">
        <f t="shared" si="3"/>
        <v>LONG</v>
      </c>
      <c r="O5" s="57">
        <f t="shared" si="4"/>
        <v>10370</v>
      </c>
      <c r="P5" s="48" cm="1">
        <f t="array" ref="P5">IFERROR(IF(C5="P",G5,IF($K5=1,$M5,$M5+LOOKUP(2,1/($J$4:$J4=J5),$P$4:$P4))),"")</f>
        <v>100</v>
      </c>
      <c r="Q5" s="57" cm="1">
        <f t="array" ref="Q5">IFERROR(IF(C5="P",F5,IF($K5=1,F5,IF(LOOKUP(2,1/($E$4:$E4=$E5),$P$4:$P4)=0,$F5,IF(AND($C5="C",LOOKUP(2,1/($E$4:$E4=$E5),$P$4:$P4)&gt;0),(F5*G5+LOOKUP(2,1/($E$4:$E4=$E5),$P$4:$P4)*LOOKUP(2,1/($E$4:$E4=$E5),$Q$4:$Q4))/$P5,IF(AND($C5="C",LOOKUP(2,1/($E$4:$E4=$E5),$P$4:$P4)&lt;0),LOOKUP(2,1/($E$4:$E4=$E5),$Q$4:$Q4),IF(AND($C5="V",LOOKUP(2,1/($E$4:$E4=$E5),$P$4:$P4)&lt;0),((-1*(F5*G5))+LOOKUP(2,1/($E$4:$E4=$E5),$P$4:$P4)*LOOKUP(2,1/($E$4:$E4=$E5),$Q$4:$Q4))/$P5,IF(AND($C5="V",LOOKUP(2,1/($E$4:$E4=$E5),$P$4:$P4)&gt;0),LOOKUP(2,1/($E$4:$E4=$E5),$Q$4:$Q4),""))))))),"")</f>
        <v>103.7</v>
      </c>
      <c r="R5" s="49">
        <f>IFERROR(Q5*P5,"")</f>
        <v>10370</v>
      </c>
      <c r="S5" s="49">
        <f>IFERROR((-F5*M5)-AN5,"")</f>
        <v>-10370</v>
      </c>
      <c r="T5" s="49">
        <f t="shared" ref="T5:T10" si="12">IF(C5&lt;&gt;"",S5+T4,"")</f>
        <v>113936.5</v>
      </c>
      <c r="U5" s="49">
        <f>IFERROR(IF(C5="P",S5,IF(K5=1,0,IF(OR(LOOKUP(2,1/($E$4:$E4=$E5),$P$4:$P4)=0,AND($C5="C",$N5="LONG"),AND(C5="V",N5="SHORT")),0,S5+(M5*Q5)))),"")</f>
        <v>0</v>
      </c>
      <c r="V5" s="49">
        <f>IFERROR(U5+V4,"")</f>
        <v>0</v>
      </c>
      <c r="W5" s="50">
        <f t="shared" ref="W5" si="13">IF(E5="","",IF(OR(E5="APORTE",E5="RESGATE"),S5,0))</f>
        <v>0</v>
      </c>
      <c r="Y5" s="51">
        <f t="shared" ref="Y5:Y68" si="14">IF(W5="","",Y4+H5)</f>
        <v>0</v>
      </c>
      <c r="Z5" s="50">
        <f>IF(W5="","",AA4)</f>
        <v>133300</v>
      </c>
      <c r="AA5" s="50">
        <f t="shared" si="5"/>
        <v>133300</v>
      </c>
      <c r="AB5" s="50" t="str">
        <f t="shared" ref="AB5:AB68" si="15">IF(H5="","",AA5)</f>
        <v/>
      </c>
      <c r="AC5" s="58">
        <f t="shared" ref="AC5:AC68" si="16">IF(E5="","",IF(W5=0,AC4,AC4+(W5/(1+AE5))))</f>
        <v>133300</v>
      </c>
      <c r="AD5" s="53">
        <f t="shared" si="6"/>
        <v>0</v>
      </c>
      <c r="AE5" s="53">
        <f t="shared" ref="AE5:AE68" si="17">IF(AD5="","",((1+AD5)*(1+AE4))-1)</f>
        <v>0</v>
      </c>
      <c r="AF5" s="59">
        <f t="shared" ref="AF5:AF68" si="18">IF(AE5="","",$AF$4*(1+AE5))</f>
        <v>1</v>
      </c>
      <c r="AG5" s="40" t="str">
        <f>C5&amp;COUNTIFS($C$3:C5,"V")</f>
        <v>C0</v>
      </c>
      <c r="AH5" s="266">
        <f t="shared" ref="AH5:AH43" si="19">IF(B5="","",B5)</f>
        <v>43817</v>
      </c>
      <c r="AI5" s="56" t="str">
        <f>IF(J5="","",J5)</f>
        <v>KNCR11</v>
      </c>
      <c r="AJ5" s="265">
        <f>IF(G5="","",G5)</f>
        <v>100</v>
      </c>
      <c r="AK5" s="267">
        <f>IF(F5="","",F5)</f>
        <v>103.7</v>
      </c>
      <c r="AL5" s="267">
        <f>IF(U5="","",U5)</f>
        <v>0</v>
      </c>
      <c r="AM5" s="40" t="str">
        <f>IF(D5="","",D5)</f>
        <v>FII</v>
      </c>
      <c r="AN5" s="267">
        <f t="shared" ref="AN5:AN68" si="20">IF(CE5="",0,CE5)</f>
        <v>0</v>
      </c>
      <c r="CE5" s="279"/>
    </row>
    <row r="6" spans="1:95" s="40" customFormat="1" ht="12.75">
      <c r="A6" s="227"/>
      <c r="B6" s="92">
        <v>43817</v>
      </c>
      <c r="C6" s="89" t="s">
        <v>161</v>
      </c>
      <c r="D6" s="90" t="s">
        <v>169</v>
      </c>
      <c r="E6" s="90" t="s">
        <v>568</v>
      </c>
      <c r="F6" s="91">
        <v>92.94</v>
      </c>
      <c r="G6" s="304">
        <v>30</v>
      </c>
      <c r="H6" s="41"/>
      <c r="I6" s="42" t="str">
        <f t="shared" si="0"/>
        <v/>
      </c>
      <c r="J6" s="43" t="str">
        <f t="shared" si="1"/>
        <v>BCFF11</v>
      </c>
      <c r="K6" s="44">
        <f>IF(J6="","",IF(COUNTIF($J$4:J6,J6)=0,"",(COUNTIF($J$4:J6,J6))))</f>
        <v>1</v>
      </c>
      <c r="L6" s="44" t="str">
        <f>IF(K6="","",J6&amp;" _ "&amp;COUNTIF($J$4:J6,J6)&amp;"_"&amp;N6)</f>
        <v>BCFF11 _ 1_LONG</v>
      </c>
      <c r="M6" s="45">
        <f t="shared" si="2"/>
        <v>30</v>
      </c>
      <c r="N6" s="44" t="str">
        <f t="shared" si="3"/>
        <v>LONG</v>
      </c>
      <c r="O6" s="57">
        <f t="shared" si="4"/>
        <v>2788.2</v>
      </c>
      <c r="P6" s="48" cm="1">
        <f t="array" ref="P6">IFERROR(IF(C6="P",G6,IF($K6=1,$M6,$M6+LOOKUP(2,1/($J$4:$J5=J6),$P$4:$P5))),"")</f>
        <v>30</v>
      </c>
      <c r="Q6" s="57" cm="1">
        <f t="array" ref="Q6">IFERROR(IF(OR(C6="P",C6="A",C6="R"),F6,IF($K6=1,F6,IF(LOOKUP(2,1/($E$4:$E5=$E6),$P$4:$P5)=0,$F6,IF(AND($C6="C",LOOKUP(2,1/($E$4:$E5=$E6),$P$4:$P5)&gt;0),(F6*G6+LOOKUP(2,1/($E$4:$E5=$E6),$P$4:$P5)*LOOKUP(2,1/($E$4:$E5=$E6),$Q$4:$Q5))/$P6,IF(AND($C6="C",LOOKUP(2,1/($E$4:$E5=$E6),$P$4:$P5)&lt;0),LOOKUP(2,1/($E$4:$E5=$E6),$Q$4:$Q5),IF(AND($C6="V",LOOKUP(2,1/($E$4:$E5=$E6),$P$4:$P5)&lt;0),((-1*(F6*G6))+LOOKUP(2,1/($E$4:$E5=$E6),$P$4:$P5)*LOOKUP(2,1/($E$4:$E5=$E6),$Q$4:$Q5))/$P6,IF(AND($C6="V",LOOKUP(2,1/($E$4:$E5=$E6),$P$4:$P5)&gt;0),LOOKUP(2,1/($E$4:$E5=$E6),$Q$4:$Q5),""))))))),"")</f>
        <v>92.94</v>
      </c>
      <c r="R6" s="49">
        <f t="shared" ref="R6:R15" si="21">IFERROR(Q6*P6,"")</f>
        <v>2788.2</v>
      </c>
      <c r="S6" s="49">
        <f t="shared" ref="S6:S69" si="22">IFERROR((-F6*M6)-AN6,"")</f>
        <v>-2788.2</v>
      </c>
      <c r="T6" s="49">
        <f t="shared" si="12"/>
        <v>111148.3</v>
      </c>
      <c r="U6" s="49" cm="1">
        <f t="array" ref="U6">IFERROR(IF(C6="P",S6,IF(K6=1,0,IF(OR(LOOKUP(2,1/($E$4:$E5=$E6),$P$4:$P5)=0,AND($C6="C",$N6="LONG"),AND(C6="V",N6="SHORT")),0,S6+(M6*Q6)))),"")</f>
        <v>0</v>
      </c>
      <c r="V6" s="49">
        <f t="shared" ref="V6:V10" si="23">IFERROR(U6+V5,"")</f>
        <v>0</v>
      </c>
      <c r="W6" s="50">
        <f>IF(E6="","",IF(OR(E6="APORTE",E6="RESGATE"),S6,0))</f>
        <v>0</v>
      </c>
      <c r="Y6" s="51">
        <f t="shared" si="14"/>
        <v>0</v>
      </c>
      <c r="Z6" s="50">
        <f t="shared" ref="Z6:Z69" si="24">IF(W6="","",AA5)</f>
        <v>133300</v>
      </c>
      <c r="AA6" s="50">
        <f t="shared" si="5"/>
        <v>133300</v>
      </c>
      <c r="AB6" s="50" t="str">
        <f t="shared" si="15"/>
        <v/>
      </c>
      <c r="AC6" s="58">
        <f t="shared" si="16"/>
        <v>133300</v>
      </c>
      <c r="AD6" s="53">
        <f t="shared" si="6"/>
        <v>0</v>
      </c>
      <c r="AE6" s="53">
        <f t="shared" si="17"/>
        <v>0</v>
      </c>
      <c r="AF6" s="59">
        <f t="shared" si="18"/>
        <v>1</v>
      </c>
      <c r="AG6" s="40" t="str">
        <f>C6&amp;COUNTIFS($C$3:C6,"V")</f>
        <v>C0</v>
      </c>
      <c r="AH6" s="266">
        <f t="shared" si="19"/>
        <v>43817</v>
      </c>
      <c r="AI6" s="56" t="str">
        <f t="shared" ref="AI6:AI69" si="25">IF(J6="","",J6)</f>
        <v>BCFF11</v>
      </c>
      <c r="AJ6" s="265">
        <f t="shared" ref="AJ6:AJ69" si="26">IF(G6="","",G6)</f>
        <v>30</v>
      </c>
      <c r="AK6" s="267">
        <f t="shared" ref="AK6:AK69" si="27">IF(F6="","",F6)</f>
        <v>92.94</v>
      </c>
      <c r="AL6" s="267">
        <f t="shared" ref="AL6:AL69" si="28">IF(U6="","",U6)</f>
        <v>0</v>
      </c>
      <c r="AM6" s="40" t="str">
        <f t="shared" ref="AM6:AM69" si="29">IF(D6="","",D6)</f>
        <v>FII</v>
      </c>
      <c r="AN6" s="267">
        <f t="shared" si="20"/>
        <v>0</v>
      </c>
      <c r="CE6" s="279"/>
    </row>
    <row r="7" spans="1:95" s="40" customFormat="1" ht="12.75">
      <c r="A7" s="227"/>
      <c r="B7" s="92">
        <v>43817</v>
      </c>
      <c r="C7" s="89" t="s">
        <v>161</v>
      </c>
      <c r="D7" s="90" t="s">
        <v>169</v>
      </c>
      <c r="E7" s="90" t="s">
        <v>773</v>
      </c>
      <c r="F7" s="91">
        <v>133.78</v>
      </c>
      <c r="G7" s="304">
        <v>14</v>
      </c>
      <c r="H7" s="41"/>
      <c r="I7" s="42" t="str">
        <f t="shared" si="0"/>
        <v/>
      </c>
      <c r="J7" s="43" t="str">
        <f t="shared" si="1"/>
        <v>XPML11</v>
      </c>
      <c r="K7" s="44">
        <f>IF(J7="","",IF(COUNTIF($J$4:J7,J7)=0,"",(COUNTIF($J$4:J7,J7))))</f>
        <v>1</v>
      </c>
      <c r="L7" s="44" t="str">
        <f>IF(K7="","",J7&amp;" _ "&amp;COUNTIF($J$4:J7,J7)&amp;"_"&amp;N7)</f>
        <v>XPML11 _ 1_LONG</v>
      </c>
      <c r="M7" s="45">
        <f t="shared" si="2"/>
        <v>14</v>
      </c>
      <c r="N7" s="44" t="str">
        <f t="shared" si="3"/>
        <v>LONG</v>
      </c>
      <c r="O7" s="57">
        <f t="shared" si="4"/>
        <v>1872.92</v>
      </c>
      <c r="P7" s="48" cm="1">
        <f t="array" ref="P7">IFERROR(IF(C7="P",G7,IF($K7=1,$M7,$M7+LOOKUP(2,1/($J$4:$J6=J7),$P$4:$P6))),"")</f>
        <v>14</v>
      </c>
      <c r="Q7" s="57" cm="1">
        <f t="array" ref="Q7">IFERROR(IF(OR(C7="P",C7="A",C7="R"),F7,IF($K7=1,F7,IF(LOOKUP(2,1/($E$4:$E6=$E7),$P$4:$P6)=0,$F7,IF(AND($C7="C",LOOKUP(2,1/($E$4:$E6=$E7),$P$4:$P6)&gt;0),(F7*G7+LOOKUP(2,1/($E$4:$E6=$E7),$P$4:$P6)*LOOKUP(2,1/($E$4:$E6=$E7),$Q$4:$Q6))/$P7,IF(AND($C7="C",LOOKUP(2,1/($E$4:$E6=$E7),$P$4:$P6)&lt;0),LOOKUP(2,1/($E$4:$E6=$E7),$Q$4:$Q6),IF(AND($C7="V",LOOKUP(2,1/($E$4:$E6=$E7),$P$4:$P6)&lt;0),((-1*(F7*G7))+LOOKUP(2,1/($E$4:$E6=$E7),$P$4:$P6)*LOOKUP(2,1/($E$4:$E6=$E7),$Q$4:$Q6))/$P7,IF(AND($C7="V",LOOKUP(2,1/($E$4:$E6=$E7),$P$4:$P6)&gt;0),LOOKUP(2,1/($E$4:$E6=$E7),$Q$4:$Q6),""))))))),"")</f>
        <v>133.78</v>
      </c>
      <c r="R7" s="49">
        <f>IFERROR(Q7*P7,"")</f>
        <v>1872.92</v>
      </c>
      <c r="S7" s="49">
        <f t="shared" si="22"/>
        <v>-1872.92</v>
      </c>
      <c r="T7" s="49">
        <f t="shared" si="12"/>
        <v>109275.38</v>
      </c>
      <c r="U7" s="49" cm="1">
        <f t="array" ref="U7">IFERROR(IF(C7="P",S7,IF(K7=1,0,IF(OR(LOOKUP(2,1/($E$4:$E6=$E7),$P$4:$P6)=0,AND($C7="C",$N7="LONG"),AND(C7="V",N7="SHORT")),0,S7+(M7*Q7)))),"")</f>
        <v>0</v>
      </c>
      <c r="V7" s="49">
        <f t="shared" si="23"/>
        <v>0</v>
      </c>
      <c r="W7" s="50">
        <f t="shared" ref="W7:W70" si="30">IF(E7="","",IF(OR(E7="APORTE",E7="RESGATE"),S7,0))</f>
        <v>0</v>
      </c>
      <c r="Y7" s="51">
        <f t="shared" si="14"/>
        <v>0</v>
      </c>
      <c r="Z7" s="50">
        <f t="shared" si="24"/>
        <v>133300</v>
      </c>
      <c r="AA7" s="50">
        <f t="shared" si="5"/>
        <v>133300</v>
      </c>
      <c r="AB7" s="50" t="str">
        <f t="shared" si="15"/>
        <v/>
      </c>
      <c r="AC7" s="58">
        <f t="shared" si="16"/>
        <v>133300</v>
      </c>
      <c r="AD7" s="53">
        <f t="shared" si="6"/>
        <v>0</v>
      </c>
      <c r="AE7" s="53">
        <f t="shared" si="17"/>
        <v>0</v>
      </c>
      <c r="AF7" s="59">
        <f t="shared" si="18"/>
        <v>1</v>
      </c>
      <c r="AG7" s="40" t="str">
        <f>C7&amp;COUNTIFS($C$3:C7,"V")</f>
        <v>C0</v>
      </c>
      <c r="AH7" s="266">
        <f t="shared" si="19"/>
        <v>43817</v>
      </c>
      <c r="AI7" s="56" t="str">
        <f t="shared" si="25"/>
        <v>XPML11</v>
      </c>
      <c r="AJ7" s="265">
        <f t="shared" si="26"/>
        <v>14</v>
      </c>
      <c r="AK7" s="267">
        <f t="shared" si="27"/>
        <v>133.78</v>
      </c>
      <c r="AL7" s="267">
        <f t="shared" si="28"/>
        <v>0</v>
      </c>
      <c r="AM7" s="40" t="str">
        <f t="shared" si="29"/>
        <v>FII</v>
      </c>
      <c r="AN7" s="267">
        <f t="shared" si="20"/>
        <v>0</v>
      </c>
      <c r="CE7" s="279"/>
    </row>
    <row r="8" spans="1:95" s="40" customFormat="1" ht="12.75">
      <c r="A8" s="227"/>
      <c r="B8" s="88">
        <v>44124</v>
      </c>
      <c r="C8" s="89" t="s">
        <v>161</v>
      </c>
      <c r="D8" s="90" t="s">
        <v>169</v>
      </c>
      <c r="E8" s="90" t="s">
        <v>659</v>
      </c>
      <c r="F8" s="91">
        <v>179.44</v>
      </c>
      <c r="G8" s="304">
        <v>35</v>
      </c>
      <c r="H8" s="41"/>
      <c r="I8" s="42" t="str">
        <f t="shared" si="0"/>
        <v/>
      </c>
      <c r="J8" s="43" t="str">
        <f t="shared" si="1"/>
        <v>KNRI11</v>
      </c>
      <c r="K8" s="44">
        <f>IF(J8="","",IF(COUNTIF($J$4:J8,J8)=0,"",(COUNTIF($J$4:J8,J8))))</f>
        <v>1</v>
      </c>
      <c r="L8" s="44" t="str">
        <f>IF(K8="","",J8&amp;" _ "&amp;COUNTIF($J$4:J8,J8)&amp;"_"&amp;N8)</f>
        <v>KNRI11 _ 1_LONG</v>
      </c>
      <c r="M8" s="45">
        <f t="shared" si="2"/>
        <v>35</v>
      </c>
      <c r="N8" s="44" t="str">
        <f t="shared" si="3"/>
        <v>LONG</v>
      </c>
      <c r="O8" s="57">
        <f t="shared" si="4"/>
        <v>6280.4</v>
      </c>
      <c r="P8" s="48" cm="1">
        <f t="array" ref="P8">IFERROR(IF(C8="P",G8,IF($K8=1,$M8,$M8+LOOKUP(2,1/($J$4:$J7=J8),$P$4:$P7))),"")</f>
        <v>35</v>
      </c>
      <c r="Q8" s="57" cm="1">
        <f t="array" ref="Q8">IFERROR(IF(OR(C8="P",C8="A",C8="R"),F8,IF($K8=1,F8,IF(LOOKUP(2,1/($E$4:$E7=$E8),$P$4:$P7)=0,$F8,IF(AND($C8="C",LOOKUP(2,1/($E$4:$E7=$E8),$P$4:$P7)&gt;0),(F8*G8+LOOKUP(2,1/($E$4:$E7=$E8),$P$4:$P7)*LOOKUP(2,1/($E$4:$E7=$E8),$Q$4:$Q7))/$P8,IF(AND($C8="C",LOOKUP(2,1/($E$4:$E7=$E8),$P$4:$P7)&lt;0),LOOKUP(2,1/($E$4:$E7=$E8),$Q$4:$Q7),IF(AND($C8="V",LOOKUP(2,1/($E$4:$E7=$E8),$P$4:$P7)&lt;0),((-1*(F8*G8))+LOOKUP(2,1/($E$4:$E7=$E8),$P$4:$P7)*LOOKUP(2,1/($E$4:$E7=$E8),$Q$4:$Q7))/$P8,IF(AND($C8="V",LOOKUP(2,1/($E$4:$E7=$E8),$P$4:$P7)&gt;0),LOOKUP(2,1/($E$4:$E7=$E8),$Q$4:$Q7),""))))))),"")</f>
        <v>179.44</v>
      </c>
      <c r="R8" s="49">
        <f>IFERROR(Q8*P8,"")</f>
        <v>6280.4</v>
      </c>
      <c r="S8" s="49">
        <f t="shared" si="22"/>
        <v>-6280.4</v>
      </c>
      <c r="T8" s="49">
        <f t="shared" si="12"/>
        <v>102994.98000000001</v>
      </c>
      <c r="U8" s="49">
        <f>IFERROR(IF(C8="P",S8,IF(K8=1,0,IF(OR(LOOKUP(2,1/($E$4:$E7=$E8),$P$4:$P7)=0,AND($C8="C",$N8="LONG"),AND(C8="V",N8="SHORT")),0,S8+(M8*Q8)))),"")</f>
        <v>0</v>
      </c>
      <c r="V8" s="49">
        <f t="shared" si="23"/>
        <v>0</v>
      </c>
      <c r="W8" s="50">
        <f t="shared" si="30"/>
        <v>0</v>
      </c>
      <c r="Y8" s="51">
        <f t="shared" si="14"/>
        <v>0</v>
      </c>
      <c r="Z8" s="50">
        <f t="shared" si="24"/>
        <v>133300</v>
      </c>
      <c r="AA8" s="50">
        <f t="shared" si="5"/>
        <v>133300</v>
      </c>
      <c r="AB8" s="50" t="str">
        <f t="shared" si="15"/>
        <v/>
      </c>
      <c r="AC8" s="58">
        <f t="shared" si="16"/>
        <v>133300</v>
      </c>
      <c r="AD8" s="53">
        <f t="shared" si="6"/>
        <v>0</v>
      </c>
      <c r="AE8" s="53">
        <f t="shared" si="17"/>
        <v>0</v>
      </c>
      <c r="AF8" s="59">
        <f t="shared" si="18"/>
        <v>1</v>
      </c>
      <c r="AG8" s="40" t="str">
        <f>C8&amp;COUNTIFS($C$3:C8,"V")</f>
        <v>C0</v>
      </c>
      <c r="AH8" s="266">
        <f t="shared" si="19"/>
        <v>44124</v>
      </c>
      <c r="AI8" s="56" t="str">
        <f t="shared" si="25"/>
        <v>KNRI11</v>
      </c>
      <c r="AJ8" s="265">
        <f t="shared" si="26"/>
        <v>35</v>
      </c>
      <c r="AK8" s="267">
        <f t="shared" si="27"/>
        <v>179.44</v>
      </c>
      <c r="AL8" s="267">
        <f t="shared" si="28"/>
        <v>0</v>
      </c>
      <c r="AM8" s="40" t="str">
        <f t="shared" si="29"/>
        <v>FII</v>
      </c>
      <c r="AN8" s="267">
        <f t="shared" si="20"/>
        <v>0</v>
      </c>
      <c r="CE8" s="279"/>
    </row>
    <row r="9" spans="1:95" s="40" customFormat="1" ht="12.75">
      <c r="A9" s="227"/>
      <c r="B9" s="92">
        <v>44185</v>
      </c>
      <c r="C9" s="89" t="s">
        <v>161</v>
      </c>
      <c r="D9" s="93" t="s">
        <v>1848</v>
      </c>
      <c r="E9" s="89" t="s">
        <v>15757</v>
      </c>
      <c r="F9" s="91">
        <v>1000</v>
      </c>
      <c r="G9" s="304">
        <v>3</v>
      </c>
      <c r="H9" s="41"/>
      <c r="I9" s="42" t="str">
        <f t="shared" si="0"/>
        <v/>
      </c>
      <c r="J9" s="43" t="str">
        <f t="shared" si="1"/>
        <v>WARREN</v>
      </c>
      <c r="K9" s="44">
        <f>IF(J9="","",IF(COUNTIF($J$4:J9,J9)=0,"",(COUNTIF($J$4:J9,J9))))</f>
        <v>1</v>
      </c>
      <c r="L9" s="44" t="str">
        <f>IF(K9="","",J9&amp;" _ "&amp;COUNTIF($J$4:J9,J9)&amp;"_"&amp;N9)</f>
        <v>WARREN _ 1_LONG</v>
      </c>
      <c r="M9" s="45">
        <f t="shared" si="2"/>
        <v>3</v>
      </c>
      <c r="N9" s="44" t="str">
        <f t="shared" si="3"/>
        <v>LONG</v>
      </c>
      <c r="O9" s="57">
        <f t="shared" si="4"/>
        <v>3000</v>
      </c>
      <c r="P9" s="48" cm="1">
        <f t="array" ref="P9">IFERROR(IF(C9="P",G9,IF($K9=1,$M9,$M9+LOOKUP(2,1/($J$4:$J8=J9),$P$4:$P8))),"")</f>
        <v>3</v>
      </c>
      <c r="Q9" s="57" cm="1">
        <f t="array" ref="Q9">IFERROR(IF(OR(C9="P",C9="A",C9="R"),F9,IF($K9=1,F9,IF(LOOKUP(2,1/($J$4:$J8=$J9),$P$4:$P8)=0,$F9,IF(AND($C9="C",LOOKUP(2,1/($J$4:$J8=$J9),$P$4:$P8)&gt;0),(F9*G9+LOOKUP(2,1/($J$4:$J8=$J9),$P$4:$P8)*LOOKUP(2,1/($J$4:$J8=$J9),$Q$4:$Q8))/$P9,IF(AND($C9="C",LOOKUP(2,1/($J$4:$J8=$J9),$P$4:$P8)&lt;0),LOOKUP(2,1/($J$4:$J8=$J9),$Q$4:$Q8),IF(AND($C9="V",LOOKUP(2,1/($J$4:$J8=$J9),$P$4:$P8)&lt;0),((-1*(F9*G9))+LOOKUP(2,1/($J$4:$J8=$J9),$P$4:$P8)*LOOKUP(2,1/($J$4:$J8=$J9),$Q$4:$Q8))/$P9,IF(AND($C9="V",LOOKUP(2,1/($J$4:$J8=$J9),$P$4:$P8)&gt;0),LOOKUP(2,1/($J$4:$J8=$J9),$Q$4:$Q8),""))))))),"")</f>
        <v>1000</v>
      </c>
      <c r="R9" s="49">
        <f>IFERROR(Q9*P9,"")</f>
        <v>3000</v>
      </c>
      <c r="S9" s="49">
        <f t="shared" si="22"/>
        <v>-3080</v>
      </c>
      <c r="T9" s="49">
        <f t="shared" si="12"/>
        <v>99914.98000000001</v>
      </c>
      <c r="U9" s="49">
        <f>IFERROR(IF(C9="P",S9,IF(K9=1,0,IF(OR(LOOKUP(2,1/($E$4:$E8=$E9),$P$4:$P8)=0,AND($C9="C",$N9="LONG"),AND(C9="V",N9="SHORT")),0,S9+(M9*Q9)))),"")</f>
        <v>0</v>
      </c>
      <c r="V9" s="49">
        <f t="shared" si="23"/>
        <v>0</v>
      </c>
      <c r="W9" s="50">
        <f t="shared" si="30"/>
        <v>0</v>
      </c>
      <c r="Y9" s="51">
        <f t="shared" si="14"/>
        <v>0</v>
      </c>
      <c r="Z9" s="50">
        <f t="shared" si="24"/>
        <v>133300</v>
      </c>
      <c r="AA9" s="50">
        <f t="shared" si="5"/>
        <v>133300</v>
      </c>
      <c r="AB9" s="50" t="str">
        <f t="shared" si="15"/>
        <v/>
      </c>
      <c r="AC9" s="58">
        <f t="shared" si="16"/>
        <v>133300</v>
      </c>
      <c r="AD9" s="53">
        <f t="shared" si="6"/>
        <v>0</v>
      </c>
      <c r="AE9" s="53">
        <f t="shared" si="17"/>
        <v>0</v>
      </c>
      <c r="AF9" s="59">
        <f t="shared" si="18"/>
        <v>1</v>
      </c>
      <c r="AG9" s="40" t="str">
        <f>C9&amp;COUNTIFS($C$3:C9,"V")</f>
        <v>C0</v>
      </c>
      <c r="AH9" s="266">
        <f t="shared" si="19"/>
        <v>44185</v>
      </c>
      <c r="AI9" s="56" t="str">
        <f t="shared" si="25"/>
        <v>WARREN</v>
      </c>
      <c r="AJ9" s="265">
        <f t="shared" si="26"/>
        <v>3</v>
      </c>
      <c r="AK9" s="267">
        <f t="shared" si="27"/>
        <v>1000</v>
      </c>
      <c r="AL9" s="267">
        <f t="shared" si="28"/>
        <v>0</v>
      </c>
      <c r="AM9" s="40" t="str">
        <f t="shared" si="29"/>
        <v>RF/FUNDOS</v>
      </c>
      <c r="AN9" s="267">
        <f t="shared" si="20"/>
        <v>80</v>
      </c>
      <c r="CE9" s="279">
        <v>80</v>
      </c>
    </row>
    <row r="10" spans="1:95" s="40" customFormat="1" ht="12.75">
      <c r="A10" s="227"/>
      <c r="B10" s="92">
        <v>44185</v>
      </c>
      <c r="C10" s="89" t="s">
        <v>161</v>
      </c>
      <c r="D10" s="93" t="s">
        <v>1855</v>
      </c>
      <c r="E10" s="89" t="s">
        <v>1852</v>
      </c>
      <c r="F10" s="91">
        <v>1000</v>
      </c>
      <c r="G10" s="304">
        <v>2.8548299999999999E-2</v>
      </c>
      <c r="H10" s="41"/>
      <c r="I10" s="42" t="str">
        <f t="shared" ref="I10:I73" si="31">IF(OR(E10="APORTE",E10="RESGATE"),"&lt;- Colar aqui o valor da célula CD2 (canto superior direito em laranja). Quando tiver colado, a célula CD2 deve ficar com valor zerado.","")</f>
        <v/>
      </c>
      <c r="J10" s="43" t="str">
        <f t="shared" si="1"/>
        <v>BTC</v>
      </c>
      <c r="K10" s="44">
        <f>IF(J10="","",IF(COUNTIF($J$4:J10,J10)=0,"",(COUNTIF($J$4:J10,J10))))</f>
        <v>1</v>
      </c>
      <c r="L10" s="44" t="str">
        <f>IF(K10="","",J10&amp;" _ "&amp;COUNTIF($J$4:J10,J10)&amp;"_"&amp;N10)</f>
        <v>BTC _ 1_LONG</v>
      </c>
      <c r="M10" s="45">
        <f t="shared" si="2"/>
        <v>2.8548299999999999E-2</v>
      </c>
      <c r="N10" s="44" t="str">
        <f t="shared" si="3"/>
        <v>LONG</v>
      </c>
      <c r="O10" s="57">
        <f t="shared" si="4"/>
        <v>28.548299999999998</v>
      </c>
      <c r="P10" s="48" cm="1">
        <f t="array" ref="P10">IFERROR(IF(C10="P",G10,IF($K10=1,$M10,$M10+LOOKUP(2,1/($J$4:$J9=J10),$P$4:$P9))),"")</f>
        <v>2.8548299999999999E-2</v>
      </c>
      <c r="Q10" s="57" cm="1">
        <f t="array" ref="Q10">IFERROR(IF(OR(C10="P",C10="A",C10="R"),F10,IF($K10=1,F10,IF(LOOKUP(2,1/($J$4:$J9=$J10),$P$4:$P9)=0,$F10,IF(AND($C10="C",LOOKUP(2,1/($J$4:$J9=$J10),$P$4:$P9)&gt;0),(F10*G10+LOOKUP(2,1/($J$4:$J9=$J10),$P$4:$P9)*LOOKUP(2,1/($J$4:$J9=$J10),$Q$4:$Q9))/$P10,IF(AND($C10="C",LOOKUP(2,1/($J$4:$J9=$J10),$P$4:$P9)&lt;0),LOOKUP(2,1/($J$4:$J9=$J10),$Q$4:$Q9),IF(AND($C10="V",LOOKUP(2,1/($J$4:$J9=$J10),$P$4:$P9)&lt;0),((-1*(F10*G10))+LOOKUP(2,1/($J$4:$J9=$J10),$P$4:$P9)*LOOKUP(2,1/($J$4:$J9=$J10),$Q$4:$Q9))/$P10,IF(AND($C10="V",LOOKUP(2,1/($J$4:$J9=$J10),$P$4:$P9)&gt;0),LOOKUP(2,1/($J$4:$J9=$J10),$Q$4:$Q9),""))))))),"")</f>
        <v>1000</v>
      </c>
      <c r="R10" s="49">
        <f t="shared" si="21"/>
        <v>28.548299999999998</v>
      </c>
      <c r="S10" s="49">
        <f t="shared" si="22"/>
        <v>-38.548299999999998</v>
      </c>
      <c r="T10" s="49">
        <f t="shared" si="12"/>
        <v>99876.431700000016</v>
      </c>
      <c r="U10" s="49">
        <f>IFERROR(IF(C10="P",S10,IF(K10=1,0,IF(OR(LOOKUP(2,1/($E$4:$E9=$E10),$P$4:$P9)=0,AND($C10="C",$N10="LONG"),AND(C10="V",N10="SHORT")),0,S10+(M10*Q10)))),"")</f>
        <v>0</v>
      </c>
      <c r="V10" s="49">
        <f t="shared" si="23"/>
        <v>0</v>
      </c>
      <c r="W10" s="50">
        <f t="shared" si="30"/>
        <v>0</v>
      </c>
      <c r="Y10" s="51">
        <f t="shared" si="14"/>
        <v>0</v>
      </c>
      <c r="Z10" s="50">
        <f t="shared" si="24"/>
        <v>133300</v>
      </c>
      <c r="AA10" s="50">
        <f t="shared" si="5"/>
        <v>133300</v>
      </c>
      <c r="AB10" s="50" t="str">
        <f t="shared" si="15"/>
        <v/>
      </c>
      <c r="AC10" s="58">
        <f t="shared" si="16"/>
        <v>133300</v>
      </c>
      <c r="AD10" s="53">
        <f t="shared" si="6"/>
        <v>0</v>
      </c>
      <c r="AE10" s="53">
        <f t="shared" si="17"/>
        <v>0</v>
      </c>
      <c r="AF10" s="59">
        <f t="shared" si="18"/>
        <v>1</v>
      </c>
      <c r="AG10" s="40" t="str">
        <f>C10&amp;COUNTIFS($C$3:C10,"V")</f>
        <v>C0</v>
      </c>
      <c r="AH10" s="266">
        <f t="shared" si="19"/>
        <v>44185</v>
      </c>
      <c r="AI10" s="56" t="str">
        <f t="shared" si="25"/>
        <v>BTC</v>
      </c>
      <c r="AJ10" s="265">
        <f t="shared" si="26"/>
        <v>2.8548299999999999E-2</v>
      </c>
      <c r="AK10" s="267">
        <f t="shared" si="27"/>
        <v>1000</v>
      </c>
      <c r="AL10" s="267">
        <f t="shared" si="28"/>
        <v>0</v>
      </c>
      <c r="AM10" s="40" t="str">
        <f t="shared" si="29"/>
        <v>CRYPTO</v>
      </c>
      <c r="AN10" s="267">
        <f t="shared" si="20"/>
        <v>10</v>
      </c>
      <c r="CE10" s="279">
        <v>10</v>
      </c>
    </row>
    <row r="11" spans="1:95" s="40" customFormat="1" ht="12.75">
      <c r="A11" s="227"/>
      <c r="B11" s="88">
        <v>44185</v>
      </c>
      <c r="C11" s="89" t="s">
        <v>161</v>
      </c>
      <c r="D11" s="90" t="s">
        <v>162</v>
      </c>
      <c r="E11" s="90" t="s">
        <v>206</v>
      </c>
      <c r="F11" s="91">
        <v>23.68</v>
      </c>
      <c r="G11" s="304">
        <v>100</v>
      </c>
      <c r="H11" s="259"/>
      <c r="I11" s="42" t="str">
        <f t="shared" si="31"/>
        <v/>
      </c>
      <c r="J11" s="43" t="str">
        <f t="shared" si="1"/>
        <v>KLBN11</v>
      </c>
      <c r="K11" s="44">
        <f>IF(J11="","",IF(COUNTIF($J$4:J11,J11)=0,"",(COUNTIF($J$4:J11,J11))))</f>
        <v>1</v>
      </c>
      <c r="L11" s="44" t="str">
        <f>IF(K11="","",J11&amp;" _ "&amp;COUNTIF($J$4:J11,J11)&amp;"_"&amp;N11)</f>
        <v>KLBN11 _ 1_LONG</v>
      </c>
      <c r="M11" s="45">
        <f t="shared" ref="M11:M12" si="32">IF(F11="","",IF(OR(C11="C",C11="R"),G11,G11*-1))</f>
        <v>100</v>
      </c>
      <c r="N11" s="44" t="str">
        <f t="shared" ref="N11:N12" si="33">IF(E11="","",IF(C11="A","",IF(C11="R","",IF(P11=0,"",IF(C11="P","",IF(P11&gt;0,"LONG","SHORT"))))))</f>
        <v>LONG</v>
      </c>
      <c r="O11" s="57">
        <f t="shared" ref="O11:O12" si="34">IF(G11="","",F11*G11)</f>
        <v>2368</v>
      </c>
      <c r="P11" s="48" cm="1">
        <f t="array" ref="P11">IFERROR(IF(C11="P",G11,IF($K11=1,$M11,$M11+LOOKUP(2,1/($J$4:$J10=J11),$P$4:$P10))),"")</f>
        <v>100</v>
      </c>
      <c r="Q11" s="57" cm="1">
        <f t="array" ref="Q11">IFERROR(IF(OR(C11="P",C11="A",C11="R"),F11,IF($K11=1,F11,IF(LOOKUP(2,1/($J$4:$J10=$J11),$P$4:$P10)=0,$F11,IF(AND($C11="C",LOOKUP(2,1/($J$4:$J10=$J11),$P$4:$P10)&gt;0),(F11*G11+LOOKUP(2,1/($J$4:$J10=$J11),$P$4:$P10)*LOOKUP(2,1/($J$4:$J10=$J11),$Q$4:$Q10))/$P11,IF(AND($C11="C",LOOKUP(2,1/($J$4:$J10=$J11),$P$4:$P10)&lt;0),LOOKUP(2,1/($J$4:$J10=$J11),$Q$4:$Q10),IF(AND($C11="V",LOOKUP(2,1/($J$4:$J10=$J11),$P$4:$P10)&lt;0),((-1*(F11*G11))+LOOKUP(2,1/($J$4:$J10=$J11),$P$4:$P10)*LOOKUP(2,1/($J$4:$J10=$J11),$Q$4:$Q10))/$P11,IF(AND($C11="V",LOOKUP(2,1/($J$4:$J10=$J11),$P$4:$P10)&gt;0),LOOKUP(2,1/($J$4:$J10=$J11),$Q$4:$Q10),""))))))),"")</f>
        <v>23.68</v>
      </c>
      <c r="R11" s="49">
        <f t="shared" si="21"/>
        <v>2368</v>
      </c>
      <c r="S11" s="49">
        <f t="shared" si="22"/>
        <v>-2368.5</v>
      </c>
      <c r="T11" s="49">
        <f>IF(C11&lt;&gt;"",S11+T10,"")</f>
        <v>97507.931700000016</v>
      </c>
      <c r="U11" s="49">
        <f>IFERROR(IF(C11="P",S11,IF(K11=1,0,IF(OR(LOOKUP(2,1/($E$4:$E10=$E11),$P$4:$P10)=0,AND($C11="C",$N11="LONG"),AND(C11="V",N11="SHORT")),0,S11+(M11*Q11)))),"")</f>
        <v>0</v>
      </c>
      <c r="V11" s="49">
        <f t="shared" ref="V11:V12" si="35">IFERROR(U11+V10,"")</f>
        <v>0</v>
      </c>
      <c r="W11" s="50">
        <f t="shared" si="30"/>
        <v>0</v>
      </c>
      <c r="Y11" s="51">
        <f t="shared" si="14"/>
        <v>0</v>
      </c>
      <c r="Z11" s="50">
        <f t="shared" si="24"/>
        <v>133300</v>
      </c>
      <c r="AA11" s="50">
        <f t="shared" si="5"/>
        <v>133300</v>
      </c>
      <c r="AB11" s="50" t="str">
        <f t="shared" si="15"/>
        <v/>
      </c>
      <c r="AC11" s="58">
        <f t="shared" si="16"/>
        <v>133300</v>
      </c>
      <c r="AD11" s="53">
        <f t="shared" si="6"/>
        <v>0</v>
      </c>
      <c r="AE11" s="53">
        <f t="shared" si="17"/>
        <v>0</v>
      </c>
      <c r="AF11" s="59">
        <f t="shared" si="18"/>
        <v>1</v>
      </c>
      <c r="AG11" s="40" t="str">
        <f>C11&amp;COUNTIFS($C$3:C11,"V")</f>
        <v>C0</v>
      </c>
      <c r="AH11" s="266">
        <f t="shared" si="19"/>
        <v>44185</v>
      </c>
      <c r="AI11" s="56" t="str">
        <f t="shared" si="25"/>
        <v>KLBN11</v>
      </c>
      <c r="AJ11" s="265">
        <f t="shared" si="26"/>
        <v>100</v>
      </c>
      <c r="AK11" s="267">
        <f t="shared" si="27"/>
        <v>23.68</v>
      </c>
      <c r="AL11" s="267">
        <f t="shared" si="28"/>
        <v>0</v>
      </c>
      <c r="AM11" s="40" t="str">
        <f t="shared" si="29"/>
        <v>AÇÃO</v>
      </c>
      <c r="AN11" s="267">
        <f t="shared" si="20"/>
        <v>0.5</v>
      </c>
      <c r="CE11" s="279">
        <v>0.5</v>
      </c>
    </row>
    <row r="12" spans="1:95" s="40" customFormat="1" ht="12.75">
      <c r="A12" s="227"/>
      <c r="B12" s="88">
        <v>44185</v>
      </c>
      <c r="C12" s="89" t="s">
        <v>161</v>
      </c>
      <c r="D12" s="90" t="s">
        <v>162</v>
      </c>
      <c r="E12" s="90" t="s">
        <v>235</v>
      </c>
      <c r="F12" s="91">
        <v>28.22</v>
      </c>
      <c r="G12" s="304">
        <v>300</v>
      </c>
      <c r="H12" s="260"/>
      <c r="I12" s="42" t="str">
        <f t="shared" si="31"/>
        <v/>
      </c>
      <c r="J12" s="43" t="str">
        <f t="shared" si="1"/>
        <v>BIDI4</v>
      </c>
      <c r="K12" s="44">
        <f>IF(J12="","",IF(COUNTIF($J$4:J12,J12)=0,"",(COUNTIF($J$4:J12,J12))))</f>
        <v>1</v>
      </c>
      <c r="L12" s="44" t="str">
        <f>IF(K12="","",J12&amp;" _ "&amp;COUNTIF($J$4:J12,J12)&amp;"_"&amp;N12)</f>
        <v>BIDI4 _ 1_LONG</v>
      </c>
      <c r="M12" s="45">
        <f t="shared" si="32"/>
        <v>300</v>
      </c>
      <c r="N12" s="44" t="str">
        <f t="shared" si="33"/>
        <v>LONG</v>
      </c>
      <c r="O12" s="57">
        <f t="shared" si="34"/>
        <v>8466</v>
      </c>
      <c r="P12" s="48" cm="1">
        <f t="array" ref="P12">IFERROR(IF(C12="P",G12,IF($K12=1,$M12,$M12+LOOKUP(2,1/($J$4:$J11=J12),$P$4:$P11))),"")</f>
        <v>300</v>
      </c>
      <c r="Q12" s="57" cm="1">
        <f t="array" ref="Q12">IFERROR(IF(OR(C12="P",C12="A",C12="R"),F12,IF($K12=1,F12,IF(LOOKUP(2,1/($J$4:$J11=$J12),$P$4:$P11)=0,$F12,IF(AND($C12="C",LOOKUP(2,1/($J$4:$J11=$J12),$P$4:$P11)&gt;0),(F12*G12+LOOKUP(2,1/($J$4:$J11=$J12),$P$4:$P11)*LOOKUP(2,1/($J$4:$J11=$J12),$Q$4:$Q11))/$P12,IF(AND($C12="C",LOOKUP(2,1/($J$4:$J11=$J12),$P$4:$P11)&lt;0),LOOKUP(2,1/($J$4:$J11=$J12),$Q$4:$Q11),IF(AND($C12="V",LOOKUP(2,1/($J$4:$J11=$J12),$P$4:$P11)&lt;0),((-1*(F12*G12))+LOOKUP(2,1/($J$4:$J11=$J12),$P$4:$P11)*LOOKUP(2,1/($J$4:$J11=$J12),$Q$4:$Q11))/$P12,IF(AND($C12="V",LOOKUP(2,1/($J$4:$J11=$J12),$P$4:$P11)&gt;0),LOOKUP(2,1/($J$4:$J11=$J12),$Q$4:$Q11),""))))))),"")</f>
        <v>28.22</v>
      </c>
      <c r="R12" s="49">
        <f t="shared" si="21"/>
        <v>8466</v>
      </c>
      <c r="S12" s="49">
        <f t="shared" si="22"/>
        <v>-8466.1200000000008</v>
      </c>
      <c r="T12" s="49">
        <f>IF(C12&lt;&gt;"",S12+T11,"")</f>
        <v>89041.81170000002</v>
      </c>
      <c r="U12" s="49">
        <f>IFERROR(IF(C12="P",S12,IF(K12=1,0,IF(OR(LOOKUP(2,1/($E$4:$E11=$E12),$P$4:$P11)=0,AND($C12="C",$N12="LONG"),AND(C12="V",N12="SHORT")),0,S12+(M12*Q12)))),"")</f>
        <v>0</v>
      </c>
      <c r="V12" s="49">
        <f t="shared" si="35"/>
        <v>0</v>
      </c>
      <c r="W12" s="50">
        <f t="shared" si="30"/>
        <v>0</v>
      </c>
      <c r="Y12" s="51">
        <f t="shared" si="14"/>
        <v>0</v>
      </c>
      <c r="Z12" s="50">
        <f t="shared" si="24"/>
        <v>133300</v>
      </c>
      <c r="AA12" s="50">
        <f t="shared" si="5"/>
        <v>133300</v>
      </c>
      <c r="AB12" s="50" t="str">
        <f t="shared" si="15"/>
        <v/>
      </c>
      <c r="AC12" s="58">
        <f t="shared" si="16"/>
        <v>133300</v>
      </c>
      <c r="AD12" s="53">
        <f>IF(E12="","",(((AA12-W12)-Z12)/Z12))</f>
        <v>0</v>
      </c>
      <c r="AE12" s="53">
        <f t="shared" si="17"/>
        <v>0</v>
      </c>
      <c r="AF12" s="59">
        <f t="shared" si="18"/>
        <v>1</v>
      </c>
      <c r="AG12" s="40" t="str">
        <f>C12&amp;COUNTIFS($C$3:C12,"V")</f>
        <v>C0</v>
      </c>
      <c r="AH12" s="266">
        <f t="shared" si="19"/>
        <v>44185</v>
      </c>
      <c r="AI12" s="56" t="str">
        <f t="shared" si="25"/>
        <v>BIDI4</v>
      </c>
      <c r="AJ12" s="265">
        <f t="shared" si="26"/>
        <v>300</v>
      </c>
      <c r="AK12" s="267">
        <f t="shared" si="27"/>
        <v>28.22</v>
      </c>
      <c r="AL12" s="267">
        <f t="shared" si="28"/>
        <v>0</v>
      </c>
      <c r="AM12" s="40" t="str">
        <f t="shared" si="29"/>
        <v>AÇÃO</v>
      </c>
      <c r="AN12" s="267">
        <f t="shared" si="20"/>
        <v>0.12</v>
      </c>
      <c r="CE12" s="279">
        <v>0.12</v>
      </c>
    </row>
    <row r="13" spans="1:95" s="40" customFormat="1" ht="12.75">
      <c r="A13" s="227"/>
      <c r="B13" s="88">
        <v>44185</v>
      </c>
      <c r="C13" s="89" t="s">
        <v>161</v>
      </c>
      <c r="D13" s="90" t="s">
        <v>162</v>
      </c>
      <c r="E13" s="90" t="s">
        <v>180</v>
      </c>
      <c r="F13" s="91">
        <v>24.65</v>
      </c>
      <c r="G13" s="304">
        <v>100</v>
      </c>
      <c r="H13" s="41"/>
      <c r="I13" s="42" t="str">
        <f t="shared" si="31"/>
        <v/>
      </c>
      <c r="J13" s="43" t="str">
        <f t="shared" si="1"/>
        <v>SQIA3</v>
      </c>
      <c r="K13" s="44">
        <f>IF(J13="","",IF(COUNTIF($J$4:J13,J13)=0,"",(COUNTIF($J$4:J13,J13))))</f>
        <v>1</v>
      </c>
      <c r="L13" s="44" t="str">
        <f>IF(K13="","",J13&amp;" _ "&amp;COUNTIF($J$4:J13,J13)&amp;"_"&amp;N13)</f>
        <v>SQIA3 _ 1_LONG</v>
      </c>
      <c r="M13" s="45">
        <f t="shared" ref="M13:M76" si="36">IF(F13="","",IF(OR(C13="C",C13="R"),G13,G13*-1))</f>
        <v>100</v>
      </c>
      <c r="N13" s="44" t="str">
        <f t="shared" ref="N13:N76" si="37">IF(E13="","",IF(C13="A","",IF(C13="R","",IF(P13=0,"",IF(C13="P","",IF(P13&gt;0,"LONG","SHORT"))))))</f>
        <v>LONG</v>
      </c>
      <c r="O13" s="57">
        <f t="shared" ref="O13:O76" si="38">IF(G13="","",F13*G13)</f>
        <v>2465</v>
      </c>
      <c r="P13" s="48" cm="1">
        <f t="array" ref="P13">IFERROR(IF(C13="P",G13,IF($K13=1,$M13,$M13+LOOKUP(2,1/($J$4:$J12=J13),$P$4:$P12))),"")</f>
        <v>100</v>
      </c>
      <c r="Q13" s="57" cm="1">
        <f t="array" ref="Q13">IFERROR(IF(OR(C13="P",C13="A",C13="R"),F13,IF($K13=1,F13,IF(LOOKUP(2,1/($J$4:$J12=$J13),$P$4:$P12)=0,$F13,IF(AND($C13="C",LOOKUP(2,1/($J$4:$J12=$J13),$P$4:$P12)&gt;0),(F13*G13+LOOKUP(2,1/($J$4:$J12=$J13),$P$4:$P12)*LOOKUP(2,1/($J$4:$J12=$J13),$Q$4:$Q12))/$P13,IF(AND($C13="C",LOOKUP(2,1/($J$4:$J12=$J13),$P$4:$P12)&lt;0),LOOKUP(2,1/($J$4:$J12=$J13),$Q$4:$Q12),IF(AND($C13="V",LOOKUP(2,1/($J$4:$J12=$J13),$P$4:$P12)&lt;0),((-1*(F13*G13))+LOOKUP(2,1/($J$4:$J12=$J13),$P$4:$P12)*LOOKUP(2,1/($J$4:$J12=$J13),$Q$4:$Q12))/$P13,IF(AND($C13="V",LOOKUP(2,1/($J$4:$J12=$J13),$P$4:$P12)&gt;0),LOOKUP(2,1/($J$4:$J12=$J13),$Q$4:$Q12),""))))))),"")</f>
        <v>24.65</v>
      </c>
      <c r="R13" s="49">
        <f t="shared" si="21"/>
        <v>2465</v>
      </c>
      <c r="S13" s="49">
        <f t="shared" si="22"/>
        <v>-2465.6999999999998</v>
      </c>
      <c r="T13" s="49">
        <f t="shared" ref="T13:T76" si="39">IF(C13&lt;&gt;"",S13+T12,"")</f>
        <v>86576.111700000023</v>
      </c>
      <c r="U13" s="49">
        <f>IFERROR(IF(C13="P",S13,IF(K13=1,0,IF(OR(LOOKUP(2,1/($E$4:$E12=$E13),$P$4:$P12)=0,AND($C13="C",$N13="LONG"),AND(C13="V",N13="SHORT")),0,S13+(M13*Q13)))),"")</f>
        <v>0</v>
      </c>
      <c r="V13" s="49">
        <f t="shared" ref="V13:V76" si="40">IFERROR(U13+V12,"")</f>
        <v>0</v>
      </c>
      <c r="W13" s="50">
        <f t="shared" si="30"/>
        <v>0</v>
      </c>
      <c r="Y13" s="51">
        <f t="shared" si="14"/>
        <v>0</v>
      </c>
      <c r="Z13" s="50">
        <f t="shared" si="24"/>
        <v>133300</v>
      </c>
      <c r="AA13" s="50">
        <f t="shared" si="5"/>
        <v>133300</v>
      </c>
      <c r="AB13" s="50" t="str">
        <f t="shared" si="15"/>
        <v/>
      </c>
      <c r="AC13" s="58">
        <f t="shared" si="16"/>
        <v>133300</v>
      </c>
      <c r="AD13" s="53">
        <f t="shared" si="6"/>
        <v>0</v>
      </c>
      <c r="AE13" s="53">
        <f t="shared" si="17"/>
        <v>0</v>
      </c>
      <c r="AF13" s="59">
        <f>IF(AE13="","",$AF$4*(1+AE13))</f>
        <v>1</v>
      </c>
      <c r="AG13" s="40" t="str">
        <f>C13&amp;COUNTIFS($C$3:C13,"V")</f>
        <v>C0</v>
      </c>
      <c r="AH13" s="266">
        <f t="shared" si="19"/>
        <v>44185</v>
      </c>
      <c r="AI13" s="56" t="str">
        <f t="shared" si="25"/>
        <v>SQIA3</v>
      </c>
      <c r="AJ13" s="265">
        <f t="shared" si="26"/>
        <v>100</v>
      </c>
      <c r="AK13" s="267">
        <f t="shared" si="27"/>
        <v>24.65</v>
      </c>
      <c r="AL13" s="267">
        <f t="shared" si="28"/>
        <v>0</v>
      </c>
      <c r="AM13" s="40" t="str">
        <f t="shared" si="29"/>
        <v>AÇÃO</v>
      </c>
      <c r="AN13" s="267">
        <f t="shared" si="20"/>
        <v>0.7</v>
      </c>
      <c r="CE13" s="279">
        <v>0.7</v>
      </c>
    </row>
    <row r="14" spans="1:95" s="40" customFormat="1" ht="12.75">
      <c r="A14" s="227"/>
      <c r="B14" s="88">
        <v>44185</v>
      </c>
      <c r="C14" s="89" t="s">
        <v>161</v>
      </c>
      <c r="D14" s="90" t="s">
        <v>162</v>
      </c>
      <c r="E14" s="90" t="s">
        <v>64</v>
      </c>
      <c r="F14" s="91">
        <v>14</v>
      </c>
      <c r="G14" s="304">
        <v>100</v>
      </c>
      <c r="H14" s="41"/>
      <c r="I14" s="42" t="str">
        <f t="shared" si="31"/>
        <v/>
      </c>
      <c r="J14" s="43" t="str">
        <f t="shared" si="1"/>
        <v>EVEN3</v>
      </c>
      <c r="K14" s="44">
        <f>IF(J14="","",IF(COUNTIF($J$4:J14,J14)=0,"",(COUNTIF($J$4:J14,J14))))</f>
        <v>1</v>
      </c>
      <c r="L14" s="44" t="str">
        <f>IF(K14="","",J14&amp;" _ "&amp;COUNTIF($J$4:J14,J14)&amp;"_"&amp;N14)</f>
        <v>EVEN3 _ 1_LONG</v>
      </c>
      <c r="M14" s="45">
        <f t="shared" si="36"/>
        <v>100</v>
      </c>
      <c r="N14" s="44" t="str">
        <f t="shared" si="37"/>
        <v>LONG</v>
      </c>
      <c r="O14" s="57">
        <f t="shared" si="38"/>
        <v>1400</v>
      </c>
      <c r="P14" s="48" cm="1">
        <f t="array" ref="P14">IFERROR(IF(C14="P",G14,IF($K14=1,$M14,$M14+LOOKUP(2,1/($J$4:$J13=J14),$P$4:$P13))),"")</f>
        <v>100</v>
      </c>
      <c r="Q14" s="57" cm="1">
        <f t="array" ref="Q14">IFERROR(IF(OR(C14="P",C14="A",C14="R"),F14,IF($K14=1,F14,IF(LOOKUP(2,1/($J$4:$J13=$J14),$P$4:$P13)=0,$F14,IF(AND($C14="C",LOOKUP(2,1/($J$4:$J13=$J14),$P$4:$P13)&gt;0),(F14*G14+LOOKUP(2,1/($J$4:$J13=$J14),$P$4:$P13)*LOOKUP(2,1/($J$4:$J13=$J14),$Q$4:$Q13))/$P14,IF(AND($C14="C",LOOKUP(2,1/($J$4:$J13=$J14),$P$4:$P13)&lt;0),LOOKUP(2,1/($J$4:$J13=$J14),$Q$4:$Q13),IF(AND($C14="V",LOOKUP(2,1/($J$4:$J13=$J14),$P$4:$P13)&lt;0),((-1*(F14*G14))+LOOKUP(2,1/($J$4:$J13=$J14),$P$4:$P13)*LOOKUP(2,1/($J$4:$J13=$J14),$Q$4:$Q13))/$P14,IF(AND($C14="V",LOOKUP(2,1/($J$4:$J13=$J14),$P$4:$P13)&gt;0),LOOKUP(2,1/($J$4:$J13=$J14),$Q$4:$Q13),""))))))),"")</f>
        <v>14</v>
      </c>
      <c r="R14" s="49">
        <f t="shared" si="21"/>
        <v>1400</v>
      </c>
      <c r="S14" s="49">
        <f t="shared" si="22"/>
        <v>-1400.83</v>
      </c>
      <c r="T14" s="49">
        <f t="shared" si="39"/>
        <v>85175.281700000021</v>
      </c>
      <c r="U14" s="49">
        <f>IFERROR(IF(C14="P",S14,IF(K14=1,0,IF(OR(LOOKUP(2,1/($E$4:$E13=$E14),$P$4:$P13)=0,AND($C14="C",$N14="LONG"),AND(C14="V",N14="SHORT")),0,S14+(M14*Q14)))),"")</f>
        <v>0</v>
      </c>
      <c r="V14" s="49">
        <f t="shared" si="40"/>
        <v>0</v>
      </c>
      <c r="W14" s="50">
        <f t="shared" si="30"/>
        <v>0</v>
      </c>
      <c r="Y14" s="51">
        <f t="shared" si="14"/>
        <v>0</v>
      </c>
      <c r="Z14" s="50">
        <f t="shared" si="24"/>
        <v>133300</v>
      </c>
      <c r="AA14" s="50">
        <f t="shared" si="5"/>
        <v>133300</v>
      </c>
      <c r="AB14" s="50" t="str">
        <f t="shared" si="15"/>
        <v/>
      </c>
      <c r="AC14" s="58">
        <f t="shared" si="16"/>
        <v>133300</v>
      </c>
      <c r="AD14" s="53">
        <f t="shared" si="6"/>
        <v>0</v>
      </c>
      <c r="AE14" s="53">
        <f t="shared" si="17"/>
        <v>0</v>
      </c>
      <c r="AF14" s="59">
        <f t="shared" si="18"/>
        <v>1</v>
      </c>
      <c r="AG14" s="40" t="str">
        <f>C14&amp;COUNTIFS($C$3:C14,"V")</f>
        <v>C0</v>
      </c>
      <c r="AH14" s="266">
        <f t="shared" si="19"/>
        <v>44185</v>
      </c>
      <c r="AI14" s="56" t="str">
        <f t="shared" si="25"/>
        <v>EVEN3</v>
      </c>
      <c r="AJ14" s="265">
        <f t="shared" si="26"/>
        <v>100</v>
      </c>
      <c r="AK14" s="267">
        <f t="shared" si="27"/>
        <v>14</v>
      </c>
      <c r="AL14" s="267">
        <f t="shared" si="28"/>
        <v>0</v>
      </c>
      <c r="AM14" s="40" t="str">
        <f t="shared" si="29"/>
        <v>AÇÃO</v>
      </c>
      <c r="AN14" s="267">
        <f t="shared" si="20"/>
        <v>0.83</v>
      </c>
      <c r="CE14" s="279">
        <v>0.83</v>
      </c>
    </row>
    <row r="15" spans="1:95" s="40" customFormat="1" ht="12.75">
      <c r="A15" s="227"/>
      <c r="B15" s="88">
        <v>44185</v>
      </c>
      <c r="C15" s="89" t="s">
        <v>161</v>
      </c>
      <c r="D15" s="90" t="s">
        <v>162</v>
      </c>
      <c r="E15" s="191" t="s">
        <v>111</v>
      </c>
      <c r="F15" s="94">
        <v>23.01</v>
      </c>
      <c r="G15" s="303">
        <v>200</v>
      </c>
      <c r="H15" s="41"/>
      <c r="I15" s="42" t="str">
        <f t="shared" si="31"/>
        <v/>
      </c>
      <c r="J15" s="43" t="str">
        <f t="shared" si="1"/>
        <v>MGLU3</v>
      </c>
      <c r="K15" s="44">
        <f>IF(J15="","",IF(COUNTIF($J$4:J15,J15)=0,"",(COUNTIF($J$4:J15,J15))))</f>
        <v>1</v>
      </c>
      <c r="L15" s="44" t="str">
        <f>IF(K15="","",J15&amp;" _ "&amp;COUNTIF($J$4:J15,J15)&amp;"_"&amp;N15)</f>
        <v>MGLU3 _ 1_LONG</v>
      </c>
      <c r="M15" s="45">
        <f t="shared" si="36"/>
        <v>200</v>
      </c>
      <c r="N15" s="44" t="str">
        <f t="shared" si="37"/>
        <v>LONG</v>
      </c>
      <c r="O15" s="57">
        <f t="shared" si="38"/>
        <v>4602</v>
      </c>
      <c r="P15" s="48" cm="1">
        <f t="array" ref="P15">IFERROR(IF(C15="P",G15,IF($K15=1,$M15,$M15+LOOKUP(2,1/($J$4:$J14=J15),$P$4:$P14))),"")</f>
        <v>200</v>
      </c>
      <c r="Q15" s="57" cm="1">
        <f t="array" ref="Q15">IFERROR(IF(OR(C15="P",C15="A",C15="R"),F15,IF($K15=1,F15,IF(LOOKUP(2,1/($J$4:$J14=$J15),$P$4:$P14)=0,$F15,IF(AND($C15="C",LOOKUP(2,1/($J$4:$J14=$J15),$P$4:$P14)&gt;0),(F15*G15+LOOKUP(2,1/($J$4:$J14=$J15),$P$4:$P14)*LOOKUP(2,1/($J$4:$J14=$J15),$Q$4:$Q14))/$P15,IF(AND($C15="C",LOOKUP(2,1/($J$4:$J14=$J15),$P$4:$P14)&lt;0),LOOKUP(2,1/($J$4:$J14=$J15),$Q$4:$Q14),IF(AND($C15="V",LOOKUP(2,1/($J$4:$J14=$J15),$P$4:$P14)&lt;0),((-1*(F15*G15))+LOOKUP(2,1/($J$4:$J14=$J15),$P$4:$P14)*LOOKUP(2,1/($J$4:$J14=$J15),$Q$4:$Q14))/$P15,IF(AND($C15="V",LOOKUP(2,1/($J$4:$J14=$J15),$P$4:$P14)&gt;0),LOOKUP(2,1/($J$4:$J14=$J15),$Q$4:$Q14),""))))))),"")</f>
        <v>23.01</v>
      </c>
      <c r="R15" s="49">
        <f t="shared" si="21"/>
        <v>4602</v>
      </c>
      <c r="S15" s="49">
        <f t="shared" si="22"/>
        <v>-4602.5</v>
      </c>
      <c r="T15" s="49">
        <f t="shared" si="39"/>
        <v>80572.781700000021</v>
      </c>
      <c r="U15" s="49">
        <f>IFERROR(IF(C15="P",S15,IF(K15=1,0,IF(OR(LOOKUP(2,1/($E$4:$E14=$E15),$P$4:$P14)=0,AND($C15="C",$N15="LONG"),AND(C15="V",N15="SHORT")),0,S15+(M15*Q15)))),"")</f>
        <v>0</v>
      </c>
      <c r="V15" s="49">
        <f t="shared" si="40"/>
        <v>0</v>
      </c>
      <c r="W15" s="50">
        <f t="shared" si="30"/>
        <v>0</v>
      </c>
      <c r="Y15" s="51">
        <f t="shared" si="14"/>
        <v>0</v>
      </c>
      <c r="Z15" s="50">
        <f t="shared" si="24"/>
        <v>133300</v>
      </c>
      <c r="AA15" s="50">
        <f t="shared" si="5"/>
        <v>133300</v>
      </c>
      <c r="AB15" s="50" t="str">
        <f t="shared" si="15"/>
        <v/>
      </c>
      <c r="AC15" s="58">
        <f t="shared" si="16"/>
        <v>133300</v>
      </c>
      <c r="AD15" s="53">
        <f t="shared" si="6"/>
        <v>0</v>
      </c>
      <c r="AE15" s="53">
        <f t="shared" si="17"/>
        <v>0</v>
      </c>
      <c r="AF15" s="59">
        <f t="shared" si="18"/>
        <v>1</v>
      </c>
      <c r="AG15" s="40" t="str">
        <f>C15&amp;COUNTIFS($C$3:C15,"V")</f>
        <v>C0</v>
      </c>
      <c r="AH15" s="266">
        <f t="shared" si="19"/>
        <v>44185</v>
      </c>
      <c r="AI15" s="56" t="str">
        <f t="shared" si="25"/>
        <v>MGLU3</v>
      </c>
      <c r="AJ15" s="265">
        <f t="shared" si="26"/>
        <v>200</v>
      </c>
      <c r="AK15" s="267">
        <f t="shared" si="27"/>
        <v>23.01</v>
      </c>
      <c r="AL15" s="267">
        <f t="shared" si="28"/>
        <v>0</v>
      </c>
      <c r="AM15" s="40" t="str">
        <f t="shared" si="29"/>
        <v>AÇÃO</v>
      </c>
      <c r="AN15" s="267">
        <f t="shared" si="20"/>
        <v>0.5</v>
      </c>
      <c r="CE15" s="279">
        <v>0.5</v>
      </c>
    </row>
    <row r="16" spans="1:95" s="40" customFormat="1" ht="12.75">
      <c r="A16" s="227"/>
      <c r="B16" s="88">
        <v>44185</v>
      </c>
      <c r="C16" s="89" t="s">
        <v>161</v>
      </c>
      <c r="D16" s="90" t="s">
        <v>162</v>
      </c>
      <c r="E16" s="90" t="s">
        <v>330</v>
      </c>
      <c r="F16" s="91">
        <v>2.11</v>
      </c>
      <c r="G16" s="304">
        <v>1400</v>
      </c>
      <c r="H16" s="41"/>
      <c r="I16" s="42" t="str">
        <f t="shared" si="31"/>
        <v/>
      </c>
      <c r="J16" s="43" t="str">
        <f t="shared" si="1"/>
        <v>RCSL4</v>
      </c>
      <c r="K16" s="44">
        <f>IF(J16="","",IF(COUNTIF($J$4:J16,J16)=0,"",(COUNTIF($J$4:J16,J16))))</f>
        <v>1</v>
      </c>
      <c r="L16" s="44" t="str">
        <f>IF(K16="","",J16&amp;" _ "&amp;COUNTIF($J$4:J16,J16)&amp;"_"&amp;N16)</f>
        <v>RCSL4 _ 1_LONG</v>
      </c>
      <c r="M16" s="45">
        <f t="shared" si="36"/>
        <v>1400</v>
      </c>
      <c r="N16" s="44" t="str">
        <f t="shared" si="37"/>
        <v>LONG</v>
      </c>
      <c r="O16" s="57">
        <f>IF(G16="","",F16*G16)</f>
        <v>2954</v>
      </c>
      <c r="P16" s="48" cm="1">
        <f t="array" ref="P16">IFERROR(IF(C16="P",G16,IF($K16=1,$M16,$M16+LOOKUP(2,1/($J$4:$J15=J16),$P$4:$P15))),"")</f>
        <v>1400</v>
      </c>
      <c r="Q16" s="57" cm="1">
        <f t="array" ref="Q16">IFERROR(IF(OR(C16="P",C16="A",C16="R"),F16,IF($K16=1,F16,IF(LOOKUP(2,1/($J$4:$J15=$J16),$P$4:$P15)=0,$F16,IF(AND($C16="C",LOOKUP(2,1/($J$4:$J15=$J16),$P$4:$P15)&gt;0),(F16*G16+LOOKUP(2,1/($J$4:$J15=$J16),$P$4:$P15)*LOOKUP(2,1/($J$4:$J15=$J16),$Q$4:$Q15))/$P16,IF(AND($C16="C",LOOKUP(2,1/($J$4:$J15=$J16),$P$4:$P15)&lt;0),LOOKUP(2,1/($J$4:$J15=$J16),$Q$4:$Q15),IF(AND($C16="V",LOOKUP(2,1/($J$4:$J15=$J16),$P$4:$P15)&lt;0),((-1*(F16*G16))+LOOKUP(2,1/($J$4:$J15=$J16),$P$4:$P15)*LOOKUP(2,1/($J$4:$J15=$J16),$Q$4:$Q15))/$P16,IF(AND($C16="V",LOOKUP(2,1/($J$4:$J15=$J16),$P$4:$P15)&gt;0),LOOKUP(2,1/($J$4:$J15=$J16),$Q$4:$Q15),""))))))),"")</f>
        <v>2.11</v>
      </c>
      <c r="R16" s="49">
        <f>IFERROR(Q16*P16,"")</f>
        <v>2954</v>
      </c>
      <c r="S16" s="49">
        <f t="shared" si="22"/>
        <v>-2954.2</v>
      </c>
      <c r="T16" s="49">
        <f t="shared" si="39"/>
        <v>77618.581700000024</v>
      </c>
      <c r="U16" s="49">
        <f>IFERROR(IF(C16="P",S16,IF(K16=1,0,IF(OR(LOOKUP(2,1/($E$4:$E15=$E16),$P$4:$P15)=0,AND($C16="C",$N16="LONG"),AND(C16="V",N16="SHORT")),0,S16+(M16*Q16)))),"")</f>
        <v>0</v>
      </c>
      <c r="V16" s="49">
        <f t="shared" si="40"/>
        <v>0</v>
      </c>
      <c r="W16" s="50">
        <f t="shared" si="30"/>
        <v>0</v>
      </c>
      <c r="Y16" s="51">
        <f t="shared" si="14"/>
        <v>0</v>
      </c>
      <c r="Z16" s="50">
        <f t="shared" si="24"/>
        <v>133300</v>
      </c>
      <c r="AA16" s="50">
        <f t="shared" si="5"/>
        <v>133300</v>
      </c>
      <c r="AB16" s="50" t="str">
        <f t="shared" si="15"/>
        <v/>
      </c>
      <c r="AC16" s="58">
        <f t="shared" si="16"/>
        <v>133300</v>
      </c>
      <c r="AD16" s="53">
        <f t="shared" ref="AD16:AD18" si="41">IF(E16="","",(((AA16-W16)-Z16)/Z16))</f>
        <v>0</v>
      </c>
      <c r="AE16" s="53">
        <f t="shared" ref="AE16:AE18" si="42">IF(AD16="","",((1+AD16)*(1+AE15))-1)</f>
        <v>0</v>
      </c>
      <c r="AF16" s="59">
        <f t="shared" ref="AF16:AF18" si="43">IF(AE16="","",$AF$4*(1+AE16))</f>
        <v>1</v>
      </c>
      <c r="AG16" s="40" t="str">
        <f>C16&amp;COUNTIFS($C$3:C16,"V")</f>
        <v>C0</v>
      </c>
      <c r="AH16" s="266">
        <f t="shared" si="19"/>
        <v>44185</v>
      </c>
      <c r="AI16" s="56" t="str">
        <f t="shared" si="25"/>
        <v>RCSL4</v>
      </c>
      <c r="AJ16" s="265">
        <f t="shared" si="26"/>
        <v>1400</v>
      </c>
      <c r="AK16" s="267">
        <f t="shared" si="27"/>
        <v>2.11</v>
      </c>
      <c r="AL16" s="267">
        <f t="shared" si="28"/>
        <v>0</v>
      </c>
      <c r="AM16" s="40" t="str">
        <f t="shared" si="29"/>
        <v>AÇÃO</v>
      </c>
      <c r="AN16" s="267">
        <f t="shared" si="20"/>
        <v>0.2</v>
      </c>
      <c r="CE16" s="279">
        <v>0.2</v>
      </c>
    </row>
    <row r="17" spans="1:83" s="40" customFormat="1" ht="12.75">
      <c r="A17" s="227"/>
      <c r="B17" s="88">
        <v>44185</v>
      </c>
      <c r="C17" s="89" t="s">
        <v>161</v>
      </c>
      <c r="D17" s="90" t="s">
        <v>162</v>
      </c>
      <c r="E17" s="90" t="s">
        <v>266</v>
      </c>
      <c r="F17" s="91">
        <v>19.329999999999998</v>
      </c>
      <c r="G17" s="304">
        <v>600</v>
      </c>
      <c r="H17" s="41"/>
      <c r="I17" s="42" t="str">
        <f t="shared" si="31"/>
        <v/>
      </c>
      <c r="J17" s="43" t="str">
        <f t="shared" si="1"/>
        <v>FESA4</v>
      </c>
      <c r="K17" s="44">
        <f>IF(J17="","",IF(COUNTIF($J$4:J17,J17)=0,"",(COUNTIF($J$4:J17,J17))))</f>
        <v>1</v>
      </c>
      <c r="L17" s="44" t="str">
        <f>IF(K17="","",J17&amp;" _ "&amp;COUNTIF($J$4:J17,J17)&amp;"_"&amp;N17)</f>
        <v>FESA4 _ 1_LONG</v>
      </c>
      <c r="M17" s="45">
        <f t="shared" si="36"/>
        <v>600</v>
      </c>
      <c r="N17" s="44" t="str">
        <f t="shared" si="37"/>
        <v>LONG</v>
      </c>
      <c r="O17" s="57">
        <f t="shared" si="38"/>
        <v>11597.999999999998</v>
      </c>
      <c r="P17" s="48" cm="1">
        <f t="array" ref="P17">IFERROR(IF(C17="P",G17,IF($K17=1,$M17,$M17+LOOKUP(2,1/($J$4:$J16=J17),$P$4:$P16))),"")</f>
        <v>600</v>
      </c>
      <c r="Q17" s="57" cm="1">
        <f t="array" ref="Q17">IFERROR(IF(OR(C17="P",C17="A",C17="R"),F17,IF($K17=1,F17,IF(LOOKUP(2,1/($J$4:$J16=$J17),$P$4:$P16)=0,$F17,IF(AND($C17="C",LOOKUP(2,1/($J$4:$J16=$J17),$P$4:$P16)&gt;0),(F17*G17+LOOKUP(2,1/($J$4:$J16=$J17),$P$4:$P16)*LOOKUP(2,1/($J$4:$J16=$J17),$Q$4:$Q16))/$P17,IF(AND($C17="C",LOOKUP(2,1/($J$4:$J16=$J17),$P$4:$P16)&lt;0),LOOKUP(2,1/($J$4:$J16=$J17),$Q$4:$Q16),IF(AND($C17="V",LOOKUP(2,1/($J$4:$J16=$J17),$P$4:$P16)&lt;0),((-1*(F17*G17))+LOOKUP(2,1/($J$4:$J16=$J17),$P$4:$P16)*LOOKUP(2,1/($J$4:$J16=$J17),$Q$4:$Q16))/$P17,IF(AND($C17="V",LOOKUP(2,1/($J$4:$J16=$J17),$P$4:$P16)&gt;0),LOOKUP(2,1/($J$4:$J16=$J17),$Q$4:$Q16),""))))))),"")</f>
        <v>19.329999999999998</v>
      </c>
      <c r="R17" s="49">
        <f t="shared" ref="R17:R80" si="44">IFERROR(Q17*P17,"")</f>
        <v>11597.999999999998</v>
      </c>
      <c r="S17" s="49">
        <f t="shared" si="22"/>
        <v>-11598.699999999999</v>
      </c>
      <c r="T17" s="49">
        <f t="shared" si="39"/>
        <v>66019.881700000027</v>
      </c>
      <c r="U17" s="49">
        <f>IFERROR(IF(C17="P",S17,IF(K17=1,0,IF(OR(LOOKUP(2,1/($E$4:$E16=$E17),$P$4:$P16)=0,AND($C17="C",$N17="LONG"),AND(C17="V",N17="SHORT")),0,S17+(M17*Q17)))),"")</f>
        <v>0</v>
      </c>
      <c r="V17" s="49">
        <f t="shared" si="40"/>
        <v>0</v>
      </c>
      <c r="W17" s="50">
        <f t="shared" si="30"/>
        <v>0</v>
      </c>
      <c r="Y17" s="51">
        <f t="shared" si="14"/>
        <v>0</v>
      </c>
      <c r="Z17" s="50">
        <f t="shared" si="24"/>
        <v>133300</v>
      </c>
      <c r="AA17" s="50">
        <f t="shared" si="5"/>
        <v>133300</v>
      </c>
      <c r="AB17" s="50" t="str">
        <f t="shared" si="15"/>
        <v/>
      </c>
      <c r="AC17" s="58">
        <f t="shared" si="16"/>
        <v>133300</v>
      </c>
      <c r="AD17" s="53">
        <f t="shared" si="41"/>
        <v>0</v>
      </c>
      <c r="AE17" s="53">
        <f t="shared" si="42"/>
        <v>0</v>
      </c>
      <c r="AF17" s="59">
        <f t="shared" si="43"/>
        <v>1</v>
      </c>
      <c r="AG17" s="40" t="str">
        <f>C17&amp;COUNTIFS($C$3:C17,"V")</f>
        <v>C0</v>
      </c>
      <c r="AH17" s="266">
        <f t="shared" si="19"/>
        <v>44185</v>
      </c>
      <c r="AI17" s="56" t="str">
        <f t="shared" si="25"/>
        <v>FESA4</v>
      </c>
      <c r="AJ17" s="265">
        <f t="shared" si="26"/>
        <v>600</v>
      </c>
      <c r="AK17" s="267">
        <f t="shared" si="27"/>
        <v>19.329999999999998</v>
      </c>
      <c r="AL17" s="267">
        <f t="shared" si="28"/>
        <v>0</v>
      </c>
      <c r="AM17" s="40" t="str">
        <f t="shared" si="29"/>
        <v>AÇÃO</v>
      </c>
      <c r="AN17" s="267">
        <f t="shared" si="20"/>
        <v>0.7</v>
      </c>
      <c r="CE17" s="279">
        <v>0.7</v>
      </c>
    </row>
    <row r="18" spans="1:83" s="40" customFormat="1" ht="12.75">
      <c r="A18" s="227"/>
      <c r="B18" s="88">
        <v>44185</v>
      </c>
      <c r="C18" s="89" t="s">
        <v>161</v>
      </c>
      <c r="D18" s="90" t="s">
        <v>162</v>
      </c>
      <c r="E18" s="90" t="s">
        <v>33</v>
      </c>
      <c r="F18" s="91">
        <v>18.88</v>
      </c>
      <c r="G18" s="304">
        <v>200</v>
      </c>
      <c r="H18" s="41"/>
      <c r="I18" s="42" t="str">
        <f t="shared" si="31"/>
        <v/>
      </c>
      <c r="J18" s="43" t="str">
        <f t="shared" si="1"/>
        <v>ABCB4</v>
      </c>
      <c r="K18" s="44">
        <f>IF(J18="","",IF(COUNTIF($J$4:J18,J18)=0,"",(COUNTIF($J$4:J18,J18))))</f>
        <v>1</v>
      </c>
      <c r="L18" s="44" t="str">
        <f>IF(K18="","",J18&amp;" _ "&amp;COUNTIF($J$4:J18,J18)&amp;"_"&amp;N18)</f>
        <v>ABCB4 _ 1_LONG</v>
      </c>
      <c r="M18" s="45">
        <f t="shared" si="36"/>
        <v>200</v>
      </c>
      <c r="N18" s="44" t="str">
        <f t="shared" si="37"/>
        <v>LONG</v>
      </c>
      <c r="O18" s="57">
        <f t="shared" si="38"/>
        <v>3776</v>
      </c>
      <c r="P18" s="48" cm="1">
        <f t="array" ref="P18">IFERROR(IF(C18="P",G18,IF($K18=1,$M18,$M18+LOOKUP(2,1/($J$4:$J17=J18),$P$4:$P17))),"")</f>
        <v>200</v>
      </c>
      <c r="Q18" s="57" cm="1">
        <f t="array" ref="Q18">IFERROR(IF(OR(C18="P",C18="A",C18="R"),F18,IF($K18=1,F18,IF(LOOKUP(2,1/($J$4:$J17=$J18),$P$4:$P17)=0,$F18,IF(AND($C18="C",LOOKUP(2,1/($J$4:$J17=$J18),$P$4:$P17)&gt;0),(F18*G18+LOOKUP(2,1/($J$4:$J17=$J18),$P$4:$P17)*LOOKUP(2,1/($J$4:$J17=$J18),$Q$4:$Q17))/$P18,IF(AND($C18="C",LOOKUP(2,1/($J$4:$J17=$J18),$P$4:$P17)&lt;0),LOOKUP(2,1/($J$4:$J17=$J18),$Q$4:$Q17),IF(AND($C18="V",LOOKUP(2,1/($J$4:$J17=$J18),$P$4:$P17)&lt;0),((-1*(F18*G18))+LOOKUP(2,1/($J$4:$J17=$J18),$P$4:$P17)*LOOKUP(2,1/($J$4:$J17=$J18),$Q$4:$Q17))/$P18,IF(AND($C18="V",LOOKUP(2,1/($J$4:$J17=$J18),$P$4:$P17)&gt;0),LOOKUP(2,1/($J$4:$J17=$J18),$Q$4:$Q17),""))))))),"")</f>
        <v>18.88</v>
      </c>
      <c r="R18" s="49">
        <f>IFERROR(Q18*P18,"")</f>
        <v>3776</v>
      </c>
      <c r="S18" s="49">
        <f t="shared" si="22"/>
        <v>-3788.5</v>
      </c>
      <c r="T18" s="49">
        <f t="shared" si="39"/>
        <v>62231.381700000027</v>
      </c>
      <c r="U18" s="49">
        <f>IFERROR(IF(C18="P",S18,IF(K18=1,0,IF(OR(LOOKUP(2,1/($E$4:$E17=$E18),$P$4:$P17)=0,AND($C18="C",$N18="LONG"),AND(C18="V",N18="SHORT")),0,S18+(M18*Q18)))),"")</f>
        <v>0</v>
      </c>
      <c r="V18" s="49">
        <f t="shared" si="40"/>
        <v>0</v>
      </c>
      <c r="W18" s="50">
        <f t="shared" si="30"/>
        <v>0</v>
      </c>
      <c r="Y18" s="51">
        <f t="shared" si="14"/>
        <v>0</v>
      </c>
      <c r="Z18" s="50">
        <f t="shared" si="24"/>
        <v>133300</v>
      </c>
      <c r="AA18" s="50">
        <f t="shared" si="5"/>
        <v>133300</v>
      </c>
      <c r="AB18" s="50" t="str">
        <f t="shared" si="15"/>
        <v/>
      </c>
      <c r="AC18" s="58">
        <f t="shared" si="16"/>
        <v>133300</v>
      </c>
      <c r="AD18" s="53">
        <f t="shared" si="41"/>
        <v>0</v>
      </c>
      <c r="AE18" s="53">
        <f t="shared" si="42"/>
        <v>0</v>
      </c>
      <c r="AF18" s="59">
        <f t="shared" si="43"/>
        <v>1</v>
      </c>
      <c r="AG18" s="40" t="str">
        <f>C18&amp;COUNTIFS($C$3:C18,"V")</f>
        <v>C0</v>
      </c>
      <c r="AH18" s="266">
        <f t="shared" si="19"/>
        <v>44185</v>
      </c>
      <c r="AI18" s="56" t="str">
        <f t="shared" si="25"/>
        <v>ABCB4</v>
      </c>
      <c r="AJ18" s="265">
        <f t="shared" si="26"/>
        <v>200</v>
      </c>
      <c r="AK18" s="267">
        <f t="shared" si="27"/>
        <v>18.88</v>
      </c>
      <c r="AL18" s="267">
        <f t="shared" si="28"/>
        <v>0</v>
      </c>
      <c r="AM18" s="40" t="str">
        <f t="shared" si="29"/>
        <v>AÇÃO</v>
      </c>
      <c r="AN18" s="267">
        <f t="shared" si="20"/>
        <v>12.5</v>
      </c>
      <c r="CE18" s="279">
        <v>12.5</v>
      </c>
    </row>
    <row r="19" spans="1:83" s="40" customFormat="1" ht="12.75">
      <c r="A19" s="227"/>
      <c r="B19" s="88">
        <v>44185</v>
      </c>
      <c r="C19" s="89" t="s">
        <v>161</v>
      </c>
      <c r="D19" s="90" t="s">
        <v>162</v>
      </c>
      <c r="E19" s="90" t="s">
        <v>104</v>
      </c>
      <c r="F19" s="91">
        <v>22.01</v>
      </c>
      <c r="G19" s="304">
        <v>200</v>
      </c>
      <c r="H19" s="41"/>
      <c r="I19" s="42" t="str">
        <f t="shared" si="31"/>
        <v/>
      </c>
      <c r="J19" s="43" t="str">
        <f t="shared" si="1"/>
        <v>TRPL4</v>
      </c>
      <c r="K19" s="44">
        <f>IF(J19="","",IF(COUNTIF($J$4:J19,J19)=0,"",(COUNTIF($J$4:J19,J19))))</f>
        <v>1</v>
      </c>
      <c r="L19" s="44" t="str">
        <f>IF(K19="","",J19&amp;" _ "&amp;COUNTIF($J$4:J19,J19)&amp;"_"&amp;N19)</f>
        <v>TRPL4 _ 1_LONG</v>
      </c>
      <c r="M19" s="45">
        <f t="shared" si="36"/>
        <v>200</v>
      </c>
      <c r="N19" s="44" t="str">
        <f t="shared" si="37"/>
        <v>LONG</v>
      </c>
      <c r="O19" s="57">
        <f t="shared" si="38"/>
        <v>4402</v>
      </c>
      <c r="P19" s="48" cm="1">
        <f t="array" ref="P19">IFERROR(IF(C19="P",G19,IF($K19=1,$M19,$M19+LOOKUP(2,1/($J$4:$J18=J19),$P$4:$P18))),"")</f>
        <v>200</v>
      </c>
      <c r="Q19" s="57" cm="1">
        <f t="array" ref="Q19">IFERROR(IF(OR(C19="P",C19="A",C19="R"),F19,IF($K19=1,F19,IF(LOOKUP(2,1/($J$4:$J18=$J19),$P$4:$P18)=0,$F19,IF(AND($C19="C",LOOKUP(2,1/($J$4:$J18=$J19),$P$4:$P18)&gt;0),(F19*G19+LOOKUP(2,1/($J$4:$J18=$J19),$P$4:$P18)*LOOKUP(2,1/($J$4:$J18=$J19),$Q$4:$Q18))/$P19,IF(AND($C19="C",LOOKUP(2,1/($J$4:$J18=$J19),$P$4:$P18)&lt;0),LOOKUP(2,1/($J$4:$J18=$J19),$Q$4:$Q18),IF(AND($C19="V",LOOKUP(2,1/($J$4:$J18=$J19),$P$4:$P18)&lt;0),((-1*(F19*G19))+LOOKUP(2,1/($J$4:$J18=$J19),$P$4:$P18)*LOOKUP(2,1/($J$4:$J18=$J19),$Q$4:$Q18))/$P19,IF(AND($C19="V",LOOKUP(2,1/($J$4:$J18=$J19),$P$4:$P18)&gt;0),LOOKUP(2,1/($J$4:$J18=$J19),$Q$4:$Q18),""))))))),"")</f>
        <v>22.01</v>
      </c>
      <c r="R19" s="49">
        <f t="shared" si="44"/>
        <v>4402</v>
      </c>
      <c r="S19" s="49">
        <f t="shared" si="22"/>
        <v>-4412</v>
      </c>
      <c r="T19" s="49">
        <f t="shared" si="39"/>
        <v>57819.381700000027</v>
      </c>
      <c r="U19" s="49">
        <f>IFERROR(IF(C19="P",S19,IF(K19=1,0,IF(OR(LOOKUP(2,1/($E$4:$E18=$E19),$P$4:$P18)=0,AND($C19="C",$N19="LONG"),AND(C19="V",N19="SHORT")),0,S19+(M19*Q19)))),"")</f>
        <v>0</v>
      </c>
      <c r="V19" s="49">
        <f t="shared" si="40"/>
        <v>0</v>
      </c>
      <c r="W19" s="50">
        <f t="shared" si="30"/>
        <v>0</v>
      </c>
      <c r="Y19" s="51">
        <f t="shared" si="14"/>
        <v>0</v>
      </c>
      <c r="Z19" s="50">
        <f t="shared" si="24"/>
        <v>133300</v>
      </c>
      <c r="AA19" s="50">
        <f t="shared" si="5"/>
        <v>133300</v>
      </c>
      <c r="AB19" s="50" t="str">
        <f t="shared" si="15"/>
        <v/>
      </c>
      <c r="AC19" s="58">
        <f t="shared" si="16"/>
        <v>133300</v>
      </c>
      <c r="AD19" s="53">
        <f t="shared" si="6"/>
        <v>0</v>
      </c>
      <c r="AE19" s="53">
        <f t="shared" si="17"/>
        <v>0</v>
      </c>
      <c r="AF19" s="59">
        <f t="shared" si="18"/>
        <v>1</v>
      </c>
      <c r="AG19" s="40" t="str">
        <f>C19&amp;COUNTIFS($C$3:C19,"V")</f>
        <v>C0</v>
      </c>
      <c r="AH19" s="266">
        <f t="shared" si="19"/>
        <v>44185</v>
      </c>
      <c r="AI19" s="56" t="str">
        <f t="shared" si="25"/>
        <v>TRPL4</v>
      </c>
      <c r="AJ19" s="265">
        <f t="shared" si="26"/>
        <v>200</v>
      </c>
      <c r="AK19" s="267">
        <f t="shared" si="27"/>
        <v>22.01</v>
      </c>
      <c r="AL19" s="267">
        <f t="shared" si="28"/>
        <v>0</v>
      </c>
      <c r="AM19" s="40" t="str">
        <f t="shared" si="29"/>
        <v>AÇÃO</v>
      </c>
      <c r="AN19" s="267">
        <f t="shared" si="20"/>
        <v>10</v>
      </c>
      <c r="CE19" s="279">
        <v>10</v>
      </c>
    </row>
    <row r="20" spans="1:83" s="40" customFormat="1" ht="12.75">
      <c r="A20" s="227"/>
      <c r="B20" s="88">
        <v>44185</v>
      </c>
      <c r="C20" s="89" t="s">
        <v>161</v>
      </c>
      <c r="D20" s="93" t="s">
        <v>162</v>
      </c>
      <c r="E20" s="89" t="s">
        <v>293</v>
      </c>
      <c r="F20" s="91">
        <v>13.94</v>
      </c>
      <c r="G20" s="303">
        <v>200</v>
      </c>
      <c r="H20" s="41"/>
      <c r="I20" s="42" t="str">
        <f t="shared" si="31"/>
        <v/>
      </c>
      <c r="J20" s="43" t="str">
        <f t="shared" si="1"/>
        <v>ROMI3</v>
      </c>
      <c r="K20" s="44">
        <f>IF(J20="","",IF(COUNTIF($J$4:J20,J20)=0,"",(COUNTIF($J$4:J20,J20))))</f>
        <v>1</v>
      </c>
      <c r="L20" s="44" t="str">
        <f>IF(K20="","",J20&amp;" _ "&amp;COUNTIF($J$4:J20,J20)&amp;"_"&amp;N20)</f>
        <v>ROMI3 _ 1_LONG</v>
      </c>
      <c r="M20" s="45">
        <f t="shared" si="36"/>
        <v>200</v>
      </c>
      <c r="N20" s="44" t="str">
        <f t="shared" si="37"/>
        <v>LONG</v>
      </c>
      <c r="O20" s="57">
        <f t="shared" si="38"/>
        <v>2788</v>
      </c>
      <c r="P20" s="48" cm="1">
        <f t="array" ref="P20">IFERROR(IF(C20="P",G20,IF($K20=1,$M20,$M20+LOOKUP(2,1/($J$4:$J19=J20),$P$4:$P19))),"")</f>
        <v>200</v>
      </c>
      <c r="Q20" s="57" cm="1">
        <f t="array" ref="Q20">IFERROR(IF(OR(C20="P",C20="A",C20="R"),F20,IF($K20=1,F20,IF(LOOKUP(2,1/($J$4:$J19=$J20),$P$4:$P19)=0,$F20,IF(AND($C20="C",LOOKUP(2,1/($J$4:$J19=$J20),$P$4:$P19)&gt;0),(F20*G20+LOOKUP(2,1/($J$4:$J19=$J20),$P$4:$P19)*LOOKUP(2,1/($J$4:$J19=$J20),$Q$4:$Q19))/$P20,IF(AND($C20="C",LOOKUP(2,1/($J$4:$J19=$J20),$P$4:$P19)&lt;0),LOOKUP(2,1/($J$4:$J19=$J20),$Q$4:$Q19),IF(AND($C20="V",LOOKUP(2,1/($J$4:$J19=$J20),$P$4:$P19)&lt;0),((-1*(F20*G20))+LOOKUP(2,1/($J$4:$J19=$J20),$P$4:$P19)*LOOKUP(2,1/($J$4:$J19=$J20),$Q$4:$Q19))/$P20,IF(AND($C20="V",LOOKUP(2,1/($J$4:$J19=$J20),$P$4:$P19)&gt;0),LOOKUP(2,1/($J$4:$J19=$J20),$Q$4:$Q19),""))))))),"")</f>
        <v>13.94</v>
      </c>
      <c r="R20" s="49">
        <f t="shared" si="44"/>
        <v>2788</v>
      </c>
      <c r="S20" s="49">
        <f t="shared" si="22"/>
        <v>-2798</v>
      </c>
      <c r="T20" s="49">
        <f t="shared" si="39"/>
        <v>55021.381700000027</v>
      </c>
      <c r="U20" s="49">
        <f>IFERROR(IF(C20="P",S20,IF(K20=1,0,IF(OR(LOOKUP(2,1/($E$4:$E19=$E20),$P$4:$P19)=0,AND($C20="C",$N20="LONG"),AND(C20="V",N20="SHORT")),0,S20+(M20*Q20)))),"")</f>
        <v>0</v>
      </c>
      <c r="V20" s="49">
        <f t="shared" si="40"/>
        <v>0</v>
      </c>
      <c r="W20" s="50">
        <f t="shared" si="30"/>
        <v>0</v>
      </c>
      <c r="Y20" s="51">
        <f t="shared" si="14"/>
        <v>0</v>
      </c>
      <c r="Z20" s="50">
        <f t="shared" si="24"/>
        <v>133300</v>
      </c>
      <c r="AA20" s="50">
        <f t="shared" si="5"/>
        <v>133300</v>
      </c>
      <c r="AB20" s="50" t="str">
        <f t="shared" si="15"/>
        <v/>
      </c>
      <c r="AC20" s="58">
        <f t="shared" si="16"/>
        <v>133300</v>
      </c>
      <c r="AD20" s="53">
        <f t="shared" si="6"/>
        <v>0</v>
      </c>
      <c r="AE20" s="53">
        <f t="shared" si="17"/>
        <v>0</v>
      </c>
      <c r="AF20" s="59">
        <f t="shared" si="18"/>
        <v>1</v>
      </c>
      <c r="AG20" s="40" t="str">
        <f>C20&amp;COUNTIFS($C$3:C20,"V")</f>
        <v>C0</v>
      </c>
      <c r="AH20" s="266">
        <f t="shared" si="19"/>
        <v>44185</v>
      </c>
      <c r="AI20" s="56" t="str">
        <f t="shared" si="25"/>
        <v>ROMI3</v>
      </c>
      <c r="AJ20" s="265">
        <f t="shared" si="26"/>
        <v>200</v>
      </c>
      <c r="AK20" s="267">
        <f t="shared" si="27"/>
        <v>13.94</v>
      </c>
      <c r="AL20" s="267">
        <f t="shared" si="28"/>
        <v>0</v>
      </c>
      <c r="AM20" s="40" t="str">
        <f t="shared" si="29"/>
        <v>AÇÃO</v>
      </c>
      <c r="AN20" s="267">
        <f t="shared" si="20"/>
        <v>10</v>
      </c>
      <c r="CE20" s="279">
        <v>10</v>
      </c>
    </row>
    <row r="21" spans="1:83" s="40" customFormat="1" ht="12.75">
      <c r="A21" s="227"/>
      <c r="B21" s="88">
        <v>44185</v>
      </c>
      <c r="C21" s="89" t="s">
        <v>161</v>
      </c>
      <c r="D21" s="93" t="s">
        <v>162</v>
      </c>
      <c r="E21" s="89" t="s">
        <v>40</v>
      </c>
      <c r="F21" s="91">
        <v>22.42</v>
      </c>
      <c r="G21" s="303">
        <v>300</v>
      </c>
      <c r="H21" s="41"/>
      <c r="I21" s="42" t="str">
        <f t="shared" si="31"/>
        <v/>
      </c>
      <c r="J21" s="43" t="str">
        <f t="shared" si="1"/>
        <v>MYPK3</v>
      </c>
      <c r="K21" s="44">
        <f>IF(J21="","",IF(COUNTIF($J$4:J21,J21)=0,"",(COUNTIF($J$4:J21,J21))))</f>
        <v>1</v>
      </c>
      <c r="L21" s="44" t="str">
        <f>IF(K21="","",J21&amp;" _ "&amp;COUNTIF($J$4:J21,J21)&amp;"_"&amp;N21)</f>
        <v>MYPK3 _ 1_LONG</v>
      </c>
      <c r="M21" s="45">
        <f t="shared" si="36"/>
        <v>300</v>
      </c>
      <c r="N21" s="44" t="str">
        <f t="shared" si="37"/>
        <v>LONG</v>
      </c>
      <c r="O21" s="57">
        <f t="shared" si="38"/>
        <v>6726.0000000000009</v>
      </c>
      <c r="P21" s="48" cm="1">
        <f t="array" ref="P21">IFERROR(IF(C21="P",G21,IF($K21=1,$M21,$M21+LOOKUP(2,1/($J$4:$J20=J21),$P$4:$P20))),"")</f>
        <v>300</v>
      </c>
      <c r="Q21" s="57" cm="1">
        <f t="array" ref="Q21">IFERROR(IF(OR(C21="P",C21="A",C21="R"),F21,IF($K21=1,F21,IF(LOOKUP(2,1/($J$4:$J20=$J21),$P$4:$P20)=0,$F21,IF(AND($C21="C",LOOKUP(2,1/($J$4:$J20=$J21),$P$4:$P20)&gt;0),(F21*G21+LOOKUP(2,1/($J$4:$J20=$J21),$P$4:$P20)*LOOKUP(2,1/($J$4:$J20=$J21),$Q$4:$Q20))/$P21,IF(AND($C21="C",LOOKUP(2,1/($J$4:$J20=$J21),$P$4:$P20)&lt;0),LOOKUP(2,1/($J$4:$J20=$J21),$Q$4:$Q20),IF(AND($C21="V",LOOKUP(2,1/($J$4:$J20=$J21),$P$4:$P20)&lt;0),((-1*(F21*G21))+LOOKUP(2,1/($J$4:$J20=$J21),$P$4:$P20)*LOOKUP(2,1/($J$4:$J20=$J21),$Q$4:$Q20))/$P21,IF(AND($C21="V",LOOKUP(2,1/($J$4:$J20=$J21),$P$4:$P20)&gt;0),LOOKUP(2,1/($J$4:$J20=$J21),$Q$4:$Q20),""))))))),"")</f>
        <v>22.42</v>
      </c>
      <c r="R21" s="49">
        <f t="shared" si="44"/>
        <v>6726.0000000000009</v>
      </c>
      <c r="S21" s="49">
        <f t="shared" si="22"/>
        <v>-6736.0000000000009</v>
      </c>
      <c r="T21" s="49">
        <f t="shared" si="39"/>
        <v>48285.381700000027</v>
      </c>
      <c r="U21" s="49">
        <f>IFERROR(IF(C21="P",S21,IF(K21=1,0,IF(OR(LOOKUP(2,1/($E$4:$E20=$E21),$P$4:$P20)=0,AND($C21="C",$N21="LONG"),AND(C21="V",N21="SHORT")),0,S21+(M21*Q21)))),"")</f>
        <v>0</v>
      </c>
      <c r="V21" s="49">
        <f t="shared" si="40"/>
        <v>0</v>
      </c>
      <c r="W21" s="50">
        <f t="shared" si="30"/>
        <v>0</v>
      </c>
      <c r="Y21" s="51">
        <f t="shared" si="14"/>
        <v>0</v>
      </c>
      <c r="Z21" s="50">
        <f t="shared" si="24"/>
        <v>133300</v>
      </c>
      <c r="AA21" s="50">
        <f t="shared" si="5"/>
        <v>133300</v>
      </c>
      <c r="AB21" s="50" t="str">
        <f t="shared" si="15"/>
        <v/>
      </c>
      <c r="AC21" s="58">
        <f t="shared" si="16"/>
        <v>133300</v>
      </c>
      <c r="AD21" s="53">
        <f t="shared" si="6"/>
        <v>0</v>
      </c>
      <c r="AE21" s="53">
        <f t="shared" si="17"/>
        <v>0</v>
      </c>
      <c r="AF21" s="59">
        <f t="shared" si="18"/>
        <v>1</v>
      </c>
      <c r="AG21" s="40" t="str">
        <f>C21&amp;COUNTIFS($C$3:C21,"V")</f>
        <v>C0</v>
      </c>
      <c r="AH21" s="266">
        <f t="shared" si="19"/>
        <v>44185</v>
      </c>
      <c r="AI21" s="56" t="str">
        <f t="shared" si="25"/>
        <v>MYPK3</v>
      </c>
      <c r="AJ21" s="265">
        <f t="shared" si="26"/>
        <v>300</v>
      </c>
      <c r="AK21" s="267">
        <f t="shared" si="27"/>
        <v>22.42</v>
      </c>
      <c r="AL21" s="267">
        <f t="shared" si="28"/>
        <v>0</v>
      </c>
      <c r="AM21" s="40" t="str">
        <f t="shared" si="29"/>
        <v>AÇÃO</v>
      </c>
      <c r="AN21" s="267">
        <f t="shared" si="20"/>
        <v>10</v>
      </c>
      <c r="CE21" s="279">
        <v>10</v>
      </c>
    </row>
    <row r="22" spans="1:83" s="40" customFormat="1" ht="12.75">
      <c r="A22" s="227"/>
      <c r="B22" s="88">
        <v>44185</v>
      </c>
      <c r="C22" s="89" t="s">
        <v>161</v>
      </c>
      <c r="D22" s="90" t="s">
        <v>162</v>
      </c>
      <c r="E22" s="90" t="s">
        <v>273</v>
      </c>
      <c r="F22" s="91">
        <v>13.71</v>
      </c>
      <c r="G22" s="304">
        <v>600</v>
      </c>
      <c r="H22" s="41"/>
      <c r="I22" s="42" t="str">
        <f t="shared" si="31"/>
        <v/>
      </c>
      <c r="J22" s="43" t="str">
        <f t="shared" si="1"/>
        <v>TRIS3</v>
      </c>
      <c r="K22" s="44">
        <f>IF(J22="","",IF(COUNTIF($J$4:J22,J22)=0,"",(COUNTIF($J$4:J22,J22))))</f>
        <v>1</v>
      </c>
      <c r="L22" s="44" t="str">
        <f>IF(K22="","",J22&amp;" _ "&amp;COUNTIF($J$4:J22,J22)&amp;"_"&amp;N22)</f>
        <v>TRIS3 _ 1_LONG</v>
      </c>
      <c r="M22" s="45">
        <f t="shared" si="36"/>
        <v>600</v>
      </c>
      <c r="N22" s="44" t="str">
        <f t="shared" si="37"/>
        <v>LONG</v>
      </c>
      <c r="O22" s="57">
        <f t="shared" si="38"/>
        <v>8226</v>
      </c>
      <c r="P22" s="48" cm="1">
        <f t="array" ref="P22">IFERROR(IF(C22="P",G22,IF($K22=1,$M22,$M22+LOOKUP(2,1/($J$4:$J21=J22),$P$4:$P21))),"")</f>
        <v>600</v>
      </c>
      <c r="Q22" s="57" cm="1">
        <f t="array" ref="Q22">IFERROR(IF(OR(C22="P",C22="A",C22="R"),F22,IF($K22=1,F22,IF(LOOKUP(2,1/($J$4:$J21=$J22),$P$4:$P21)=0,$F22,IF(AND($C22="C",LOOKUP(2,1/($J$4:$J21=$J22),$P$4:$P21)&gt;0),(F22*G22+LOOKUP(2,1/($J$4:$J21=$J22),$P$4:$P21)*LOOKUP(2,1/($J$4:$J21=$J22),$Q$4:$Q21))/$P22,IF(AND($C22="C",LOOKUP(2,1/($J$4:$J21=$J22),$P$4:$P21)&lt;0),LOOKUP(2,1/($J$4:$J21=$J22),$Q$4:$Q21),IF(AND($C22="V",LOOKUP(2,1/($J$4:$J21=$J22),$P$4:$P21)&lt;0),((-1*(F22*G22))+LOOKUP(2,1/($J$4:$J21=$J22),$P$4:$P21)*LOOKUP(2,1/($J$4:$J21=$J22),$Q$4:$Q21))/$P22,IF(AND($C22="V",LOOKUP(2,1/($J$4:$J21=$J22),$P$4:$P21)&gt;0),LOOKUP(2,1/($J$4:$J21=$J22),$Q$4:$Q21),""))))))),"")</f>
        <v>13.71</v>
      </c>
      <c r="R22" s="49">
        <f t="shared" si="44"/>
        <v>8226</v>
      </c>
      <c r="S22" s="49">
        <f t="shared" si="22"/>
        <v>-8236</v>
      </c>
      <c r="T22" s="49">
        <f t="shared" si="39"/>
        <v>40049.381700000027</v>
      </c>
      <c r="U22" s="49">
        <f>IFERROR(IF(C22="P",S22,IF(K22=1,0,IF(OR(LOOKUP(2,1/($E$4:$E21=$E22),$P$4:$P21)=0,AND($C22="C",$N22="LONG"),AND(C22="V",N22="SHORT")),0,S22+(M22*Q22)))),"")</f>
        <v>0</v>
      </c>
      <c r="V22" s="49">
        <f t="shared" si="40"/>
        <v>0</v>
      </c>
      <c r="W22" s="50">
        <f t="shared" si="30"/>
        <v>0</v>
      </c>
      <c r="Y22" s="51">
        <f t="shared" si="14"/>
        <v>0</v>
      </c>
      <c r="Z22" s="50">
        <f t="shared" si="24"/>
        <v>133300</v>
      </c>
      <c r="AA22" s="50">
        <f t="shared" si="5"/>
        <v>133300</v>
      </c>
      <c r="AB22" s="50" t="str">
        <f t="shared" si="15"/>
        <v/>
      </c>
      <c r="AC22" s="58">
        <f t="shared" si="16"/>
        <v>133300</v>
      </c>
      <c r="AD22" s="53">
        <f t="shared" si="6"/>
        <v>0</v>
      </c>
      <c r="AE22" s="53">
        <f t="shared" si="17"/>
        <v>0</v>
      </c>
      <c r="AF22" s="59">
        <f t="shared" si="18"/>
        <v>1</v>
      </c>
      <c r="AG22" s="40" t="str">
        <f>C22&amp;COUNTIFS($C$3:C22,"V")</f>
        <v>C0</v>
      </c>
      <c r="AH22" s="266">
        <f t="shared" si="19"/>
        <v>44185</v>
      </c>
      <c r="AI22" s="56" t="str">
        <f t="shared" si="25"/>
        <v>TRIS3</v>
      </c>
      <c r="AJ22" s="265">
        <f t="shared" si="26"/>
        <v>600</v>
      </c>
      <c r="AK22" s="267">
        <f t="shared" si="27"/>
        <v>13.71</v>
      </c>
      <c r="AL22" s="267">
        <f t="shared" si="28"/>
        <v>0</v>
      </c>
      <c r="AM22" s="40" t="str">
        <f t="shared" si="29"/>
        <v>AÇÃO</v>
      </c>
      <c r="AN22" s="267">
        <f t="shared" si="20"/>
        <v>10</v>
      </c>
      <c r="CE22" s="279">
        <v>10</v>
      </c>
    </row>
    <row r="23" spans="1:83" s="40" customFormat="1" ht="12.75">
      <c r="A23" s="227"/>
      <c r="B23" s="88">
        <v>44185</v>
      </c>
      <c r="C23" s="89" t="s">
        <v>161</v>
      </c>
      <c r="D23" s="90" t="s">
        <v>162</v>
      </c>
      <c r="E23" s="90" t="s">
        <v>58</v>
      </c>
      <c r="F23" s="91">
        <v>35.19</v>
      </c>
      <c r="G23" s="304">
        <v>300</v>
      </c>
      <c r="H23" s="41"/>
      <c r="I23" s="42" t="str">
        <f t="shared" si="31"/>
        <v/>
      </c>
      <c r="J23" s="43" t="str">
        <f t="shared" si="1"/>
        <v>BBSE3</v>
      </c>
      <c r="K23" s="44">
        <f>IF(J23="","",IF(COUNTIF($J$4:J23,J23)=0,"",(COUNTIF($J$4:J23,J23))))</f>
        <v>1</v>
      </c>
      <c r="L23" s="44" t="str">
        <f>IF(K23="","",J23&amp;" _ "&amp;COUNTIF($J$4:J23,J23)&amp;"_"&amp;N23)</f>
        <v>BBSE3 _ 1_LONG</v>
      </c>
      <c r="M23" s="45">
        <f t="shared" si="36"/>
        <v>300</v>
      </c>
      <c r="N23" s="44" t="str">
        <f t="shared" si="37"/>
        <v>LONG</v>
      </c>
      <c r="O23" s="57">
        <f t="shared" si="38"/>
        <v>10557</v>
      </c>
      <c r="P23" s="48" cm="1">
        <f t="array" ref="P23">IFERROR(IF(C23="P",G23,IF($K23=1,$M23,$M23+LOOKUP(2,1/($J$4:$J22=J23),$P$4:$P22))),"")</f>
        <v>300</v>
      </c>
      <c r="Q23" s="57" cm="1">
        <f t="array" ref="Q23">IFERROR(IF(OR(C23="P",C23="A",C23="R"),F23,IF($K23=1,F23,IF(LOOKUP(2,1/($J$4:$J22=$J23),$P$4:$P22)=0,$F23,IF(AND($C23="C",LOOKUP(2,1/($J$4:$J22=$J23),$P$4:$P22)&gt;0),(F23*G23+LOOKUP(2,1/($J$4:$J22=$J23),$P$4:$P22)*LOOKUP(2,1/($J$4:$J22=$J23),$Q$4:$Q22))/$P23,IF(AND($C23="C",LOOKUP(2,1/($J$4:$J22=$J23),$P$4:$P22)&lt;0),LOOKUP(2,1/($J$4:$J22=$J23),$Q$4:$Q22),IF(AND($C23="V",LOOKUP(2,1/($J$4:$J22=$J23),$P$4:$P22)&lt;0),((-1*(F23*G23))+LOOKUP(2,1/($J$4:$J22=$J23),$P$4:$P22)*LOOKUP(2,1/($J$4:$J22=$J23),$Q$4:$Q22))/$P23,IF(AND($C23="V",LOOKUP(2,1/($J$4:$J22=$J23),$P$4:$P22)&gt;0),LOOKUP(2,1/($J$4:$J22=$J23),$Q$4:$Q22),""))))))),"")</f>
        <v>35.19</v>
      </c>
      <c r="R23" s="49">
        <f t="shared" si="44"/>
        <v>10557</v>
      </c>
      <c r="S23" s="49">
        <f t="shared" si="22"/>
        <v>-10567</v>
      </c>
      <c r="T23" s="49">
        <f t="shared" si="39"/>
        <v>29482.381700000027</v>
      </c>
      <c r="U23" s="49">
        <f>IFERROR(IF(C23="P",S23,IF(K23=1,0,IF(OR(LOOKUP(2,1/($E$4:$E22=$E23),$P$4:$P22)=0,AND($C23="C",$N23="LONG"),AND(C23="V",N23="SHORT")),0,S23+(M23*Q23)))),"")</f>
        <v>0</v>
      </c>
      <c r="V23" s="49">
        <f t="shared" si="40"/>
        <v>0</v>
      </c>
      <c r="W23" s="50">
        <f t="shared" si="30"/>
        <v>0</v>
      </c>
      <c r="Y23" s="51">
        <f t="shared" si="14"/>
        <v>0</v>
      </c>
      <c r="Z23" s="50">
        <f t="shared" si="24"/>
        <v>133300</v>
      </c>
      <c r="AA23" s="50">
        <f t="shared" si="5"/>
        <v>133300</v>
      </c>
      <c r="AB23" s="50" t="str">
        <f t="shared" si="15"/>
        <v/>
      </c>
      <c r="AC23" s="58">
        <f t="shared" si="16"/>
        <v>133300</v>
      </c>
      <c r="AD23" s="53">
        <f t="shared" si="6"/>
        <v>0</v>
      </c>
      <c r="AE23" s="53">
        <f t="shared" si="17"/>
        <v>0</v>
      </c>
      <c r="AF23" s="59">
        <f t="shared" si="18"/>
        <v>1</v>
      </c>
      <c r="AG23" s="40" t="str">
        <f>C23&amp;COUNTIFS($C$3:C23,"V")</f>
        <v>C0</v>
      </c>
      <c r="AH23" s="266">
        <f t="shared" si="19"/>
        <v>44185</v>
      </c>
      <c r="AI23" s="56" t="str">
        <f t="shared" si="25"/>
        <v>BBSE3</v>
      </c>
      <c r="AJ23" s="265">
        <f t="shared" si="26"/>
        <v>300</v>
      </c>
      <c r="AK23" s="267">
        <f t="shared" si="27"/>
        <v>35.19</v>
      </c>
      <c r="AL23" s="267">
        <f t="shared" si="28"/>
        <v>0</v>
      </c>
      <c r="AM23" s="40" t="str">
        <f t="shared" si="29"/>
        <v>AÇÃO</v>
      </c>
      <c r="AN23" s="267">
        <f t="shared" si="20"/>
        <v>10</v>
      </c>
      <c r="CE23" s="279">
        <v>10</v>
      </c>
    </row>
    <row r="24" spans="1:83" s="40" customFormat="1" ht="12.75">
      <c r="A24" s="227"/>
      <c r="B24" s="88">
        <v>44185</v>
      </c>
      <c r="C24" s="89" t="s">
        <v>161</v>
      </c>
      <c r="D24" s="90" t="s">
        <v>162</v>
      </c>
      <c r="E24" s="90" t="s">
        <v>54</v>
      </c>
      <c r="F24" s="91">
        <v>34.380000000000003</v>
      </c>
      <c r="G24" s="304">
        <v>100</v>
      </c>
      <c r="H24" s="41"/>
      <c r="I24" s="42" t="str">
        <f t="shared" si="31"/>
        <v/>
      </c>
      <c r="J24" s="43" t="str">
        <f t="shared" si="1"/>
        <v>YDUQ3</v>
      </c>
      <c r="K24" s="44">
        <f>IF(J24="","",IF(COUNTIF($J$4:J24,J24)=0,"",(COUNTIF($J$4:J24,J24))))</f>
        <v>1</v>
      </c>
      <c r="L24" s="44" t="str">
        <f>IF(K24="","",J24&amp;" _ "&amp;COUNTIF($J$4:J24,J24)&amp;"_"&amp;N24)</f>
        <v>YDUQ3 _ 1_LONG</v>
      </c>
      <c r="M24" s="45">
        <f t="shared" si="36"/>
        <v>100</v>
      </c>
      <c r="N24" s="44" t="str">
        <f t="shared" si="37"/>
        <v>LONG</v>
      </c>
      <c r="O24" s="57">
        <f t="shared" si="38"/>
        <v>3438.0000000000005</v>
      </c>
      <c r="P24" s="48" cm="1">
        <f t="array" ref="P24">IFERROR(IF(C24="P",G24,IF($K24=1,$M24,$M24+LOOKUP(2,1/($J$4:$J23=J24),$P$4:$P23))),"")</f>
        <v>100</v>
      </c>
      <c r="Q24" s="57" cm="1">
        <f t="array" ref="Q24">IFERROR(IF(OR(C24="P",C24="A",C24="R"),F24,IF($K24=1,F24,IF(LOOKUP(2,1/($J$4:$J23=$J24),$P$4:$P23)=0,$F24,IF(AND($C24="C",LOOKUP(2,1/($J$4:$J23=$J24),$P$4:$P23)&gt;0),(F24*G24+LOOKUP(2,1/($J$4:$J23=$J24),$P$4:$P23)*LOOKUP(2,1/($J$4:$J23=$J24),$Q$4:$Q23))/$P24,IF(AND($C24="C",LOOKUP(2,1/($J$4:$J23=$J24),$P$4:$P23)&lt;0),LOOKUP(2,1/($J$4:$J23=$J24),$Q$4:$Q23),IF(AND($C24="V",LOOKUP(2,1/($J$4:$J23=$J24),$P$4:$P23)&lt;0),((-1*(F24*G24))+LOOKUP(2,1/($J$4:$J23=$J24),$P$4:$P23)*LOOKUP(2,1/($J$4:$J23=$J24),$Q$4:$Q23))/$P24,IF(AND($C24="V",LOOKUP(2,1/($J$4:$J23=$J24),$P$4:$P23)&gt;0),LOOKUP(2,1/($J$4:$J23=$J24),$Q$4:$Q23),""))))))),"")</f>
        <v>34.380000000000003</v>
      </c>
      <c r="R24" s="49">
        <f t="shared" si="44"/>
        <v>3438.0000000000005</v>
      </c>
      <c r="S24" s="49">
        <f t="shared" si="22"/>
        <v>-3448.0000000000005</v>
      </c>
      <c r="T24" s="49">
        <f t="shared" si="39"/>
        <v>26034.381700000027</v>
      </c>
      <c r="U24" s="49">
        <f>IFERROR(IF(C24="P",S24,IF(K24=1,0,IF(OR(LOOKUP(2,1/($E$4:$E23=$E24),$P$4:$P23)=0,AND($C24="C",$N24="LONG"),AND(C24="V",N24="SHORT")),0,S24+(M24*Q24)))),"")</f>
        <v>0</v>
      </c>
      <c r="V24" s="49">
        <f t="shared" si="40"/>
        <v>0</v>
      </c>
      <c r="W24" s="50">
        <f t="shared" si="30"/>
        <v>0</v>
      </c>
      <c r="Y24" s="51">
        <f t="shared" si="14"/>
        <v>0</v>
      </c>
      <c r="Z24" s="50">
        <f t="shared" si="24"/>
        <v>133300</v>
      </c>
      <c r="AA24" s="50">
        <f t="shared" si="5"/>
        <v>133300</v>
      </c>
      <c r="AB24" s="50" t="str">
        <f t="shared" si="15"/>
        <v/>
      </c>
      <c r="AC24" s="58">
        <f t="shared" si="16"/>
        <v>133300</v>
      </c>
      <c r="AD24" s="53">
        <f t="shared" si="6"/>
        <v>0</v>
      </c>
      <c r="AE24" s="53">
        <f t="shared" si="17"/>
        <v>0</v>
      </c>
      <c r="AF24" s="59">
        <f t="shared" si="18"/>
        <v>1</v>
      </c>
      <c r="AG24" s="40" t="str">
        <f>C24&amp;COUNTIFS($C$3:C24,"V")</f>
        <v>C0</v>
      </c>
      <c r="AH24" s="266">
        <f t="shared" si="19"/>
        <v>44185</v>
      </c>
      <c r="AI24" s="56" t="str">
        <f t="shared" si="25"/>
        <v>YDUQ3</v>
      </c>
      <c r="AJ24" s="265">
        <f t="shared" si="26"/>
        <v>100</v>
      </c>
      <c r="AK24" s="267">
        <f t="shared" si="27"/>
        <v>34.380000000000003</v>
      </c>
      <c r="AL24" s="267">
        <f t="shared" si="28"/>
        <v>0</v>
      </c>
      <c r="AM24" s="40" t="str">
        <f t="shared" si="29"/>
        <v>AÇÃO</v>
      </c>
      <c r="AN24" s="267">
        <f t="shared" si="20"/>
        <v>10</v>
      </c>
      <c r="CE24" s="279">
        <v>10</v>
      </c>
    </row>
    <row r="25" spans="1:83" s="40" customFormat="1" ht="12.75">
      <c r="A25" s="227"/>
      <c r="B25" s="88">
        <v>44185</v>
      </c>
      <c r="C25" s="89" t="s">
        <v>161</v>
      </c>
      <c r="D25" s="90" t="s">
        <v>162</v>
      </c>
      <c r="E25" s="90" t="s">
        <v>114</v>
      </c>
      <c r="F25" s="91">
        <v>21.37</v>
      </c>
      <c r="G25" s="304">
        <v>100</v>
      </c>
      <c r="H25" s="41"/>
      <c r="I25" s="42" t="str">
        <f t="shared" si="31"/>
        <v/>
      </c>
      <c r="J25" s="43" t="str">
        <f t="shared" si="1"/>
        <v>CVCB3</v>
      </c>
      <c r="K25" s="44">
        <f>IF(J25="","",IF(COUNTIF($J$4:J25,J25)=0,"",(COUNTIF($J$4:J25,J25))))</f>
        <v>1</v>
      </c>
      <c r="L25" s="44" t="str">
        <f>IF(K25="","",J25&amp;" _ "&amp;COUNTIF($J$4:J25,J25)&amp;"_"&amp;N25)</f>
        <v>CVCB3 _ 1_LONG</v>
      </c>
      <c r="M25" s="45">
        <f t="shared" si="36"/>
        <v>100</v>
      </c>
      <c r="N25" s="44" t="str">
        <f t="shared" si="37"/>
        <v>LONG</v>
      </c>
      <c r="O25" s="57">
        <f t="shared" si="38"/>
        <v>2137</v>
      </c>
      <c r="P25" s="48" cm="1">
        <f t="array" ref="P25">IFERROR(IF(C25="P",G25,IF($K25=1,$M25,$M25+LOOKUP(2,1/($J$4:$J24=J25),$P$4:$P24))),"")</f>
        <v>100</v>
      </c>
      <c r="Q25" s="57" cm="1">
        <f t="array" ref="Q25">IFERROR(IF(OR(C25="P",C25="A",C25="R"),F25,IF($K25=1,F25,IF(LOOKUP(2,1/($J$4:$J24=$J25),$P$4:$P24)=0,$F25,IF(AND($C25="C",LOOKUP(2,1/($J$4:$J24=$J25),$P$4:$P24)&gt;0),(F25*G25+LOOKUP(2,1/($J$4:$J24=$J25),$P$4:$P24)*LOOKUP(2,1/($J$4:$J24=$J25),$Q$4:$Q24))/$P25,IF(AND($C25="C",LOOKUP(2,1/($J$4:$J24=$J25),$P$4:$P24)&lt;0),LOOKUP(2,1/($J$4:$J24=$J25),$Q$4:$Q24),IF(AND($C25="V",LOOKUP(2,1/($J$4:$J24=$J25),$P$4:$P24)&lt;0),((-1*(F25*G25))+LOOKUP(2,1/($J$4:$J24=$J25),$P$4:$P24)*LOOKUP(2,1/($J$4:$J24=$J25),$Q$4:$Q24))/$P25,IF(AND($C25="V",LOOKUP(2,1/($J$4:$J24=$J25),$P$4:$P24)&gt;0),LOOKUP(2,1/($J$4:$J24=$J25),$Q$4:$Q24),""))))))),"")</f>
        <v>21.37</v>
      </c>
      <c r="R25" s="49">
        <f t="shared" si="44"/>
        <v>2137</v>
      </c>
      <c r="S25" s="49">
        <f t="shared" si="22"/>
        <v>-2147</v>
      </c>
      <c r="T25" s="49">
        <f t="shared" si="39"/>
        <v>23887.381700000027</v>
      </c>
      <c r="U25" s="49">
        <f>IFERROR(IF(C25="P",S25,IF(K25=1,0,IF(OR(LOOKUP(2,1/($E$4:$E24=$E25),$P$4:$P24)=0,AND($C25="C",$N25="LONG"),AND(C25="V",N25="SHORT")),0,S25+(M25*Q25)))),"")</f>
        <v>0</v>
      </c>
      <c r="V25" s="49">
        <f t="shared" si="40"/>
        <v>0</v>
      </c>
      <c r="W25" s="50">
        <f t="shared" si="30"/>
        <v>0</v>
      </c>
      <c r="Y25" s="51">
        <f t="shared" si="14"/>
        <v>0</v>
      </c>
      <c r="Z25" s="50">
        <f t="shared" si="24"/>
        <v>133300</v>
      </c>
      <c r="AA25" s="50">
        <f t="shared" si="5"/>
        <v>133300</v>
      </c>
      <c r="AB25" s="50" t="str">
        <f t="shared" si="15"/>
        <v/>
      </c>
      <c r="AC25" s="58">
        <f t="shared" si="16"/>
        <v>133300</v>
      </c>
      <c r="AD25" s="53">
        <f t="shared" si="6"/>
        <v>0</v>
      </c>
      <c r="AE25" s="53">
        <f t="shared" si="17"/>
        <v>0</v>
      </c>
      <c r="AF25" s="59">
        <f t="shared" si="18"/>
        <v>1</v>
      </c>
      <c r="AG25" s="40" t="str">
        <f>C25&amp;COUNTIFS($C$3:C25,"V")</f>
        <v>C0</v>
      </c>
      <c r="AH25" s="266">
        <f t="shared" si="19"/>
        <v>44185</v>
      </c>
      <c r="AI25" s="56" t="str">
        <f t="shared" si="25"/>
        <v>CVCB3</v>
      </c>
      <c r="AJ25" s="265">
        <f t="shared" si="26"/>
        <v>100</v>
      </c>
      <c r="AK25" s="267">
        <f t="shared" si="27"/>
        <v>21.37</v>
      </c>
      <c r="AL25" s="267">
        <f t="shared" si="28"/>
        <v>0</v>
      </c>
      <c r="AM25" s="40" t="str">
        <f t="shared" si="29"/>
        <v>AÇÃO</v>
      </c>
      <c r="AN25" s="267">
        <f t="shared" si="20"/>
        <v>10</v>
      </c>
      <c r="CE25" s="279">
        <v>10</v>
      </c>
    </row>
    <row r="26" spans="1:83" s="40" customFormat="1" ht="12.75">
      <c r="A26" s="227"/>
      <c r="B26" s="92">
        <v>44193</v>
      </c>
      <c r="C26" s="89" t="s">
        <v>161</v>
      </c>
      <c r="D26" s="90" t="s">
        <v>1669</v>
      </c>
      <c r="E26" s="90" t="s">
        <v>165</v>
      </c>
      <c r="F26" s="91">
        <v>1134.97</v>
      </c>
      <c r="G26" s="304">
        <v>1.1080000000000001</v>
      </c>
      <c r="H26" s="41"/>
      <c r="I26" s="42" t="str">
        <f t="shared" si="31"/>
        <v/>
      </c>
      <c r="J26" s="43" t="str">
        <f t="shared" si="1"/>
        <v>V</v>
      </c>
      <c r="K26" s="44">
        <f>IF(J26="","",IF(COUNTIF($J$4:J26,J26)=0,"",(COUNTIF($J$4:J26,J26))))</f>
        <v>1</v>
      </c>
      <c r="L26" s="44" t="str">
        <f>IF(K26="","",J26&amp;" _ "&amp;COUNTIF($J$4:J26,J26)&amp;"_"&amp;N26)</f>
        <v>V _ 1_LONG</v>
      </c>
      <c r="M26" s="45">
        <f t="shared" si="36"/>
        <v>1.1080000000000001</v>
      </c>
      <c r="N26" s="44" t="str">
        <f t="shared" si="37"/>
        <v>LONG</v>
      </c>
      <c r="O26" s="57">
        <f t="shared" si="38"/>
        <v>1257.5467600000002</v>
      </c>
      <c r="P26" s="48" cm="1">
        <f t="array" ref="P26">IFERROR(IF(C26="P",G26,IF($K26=1,$M26,$M26+LOOKUP(2,1/($J$4:$J25=J26),$P$4:$P25))),"")</f>
        <v>1.1080000000000001</v>
      </c>
      <c r="Q26" s="57" cm="1">
        <f t="array" ref="Q26">IFERROR(IF(OR(C26="P",C26="A",C26="R"),F26,IF($K26=1,F26,IF(LOOKUP(2,1/($J$4:$J25=$J26),$P$4:$P25)=0,$F26,IF(AND($C26="C",LOOKUP(2,1/($J$4:$J25=$J26),$P$4:$P25)&gt;0),(F26*G26+LOOKUP(2,1/($J$4:$J25=$J26),$P$4:$P25)*LOOKUP(2,1/($J$4:$J25=$J26),$Q$4:$Q25))/$P26,IF(AND($C26="C",LOOKUP(2,1/($J$4:$J25=$J26),$P$4:$P25)&lt;0),LOOKUP(2,1/($J$4:$J25=$J26),$Q$4:$Q25),IF(AND($C26="V",LOOKUP(2,1/($J$4:$J25=$J26),$P$4:$P25)&lt;0),((-1*(F26*G26))+LOOKUP(2,1/($J$4:$J25=$J26),$P$4:$P25)*LOOKUP(2,1/($J$4:$J25=$J26),$Q$4:$Q25))/$P26,IF(AND($C26="V",LOOKUP(2,1/($J$4:$J25=$J26),$P$4:$P25)&gt;0),LOOKUP(2,1/($J$4:$J25=$J26),$Q$4:$Q25),""))))))),"")</f>
        <v>1134.97</v>
      </c>
      <c r="R26" s="49">
        <f t="shared" si="44"/>
        <v>1257.5467600000002</v>
      </c>
      <c r="S26" s="49">
        <f t="shared" si="22"/>
        <v>-1257.5467600000002</v>
      </c>
      <c r="T26" s="49">
        <f t="shared" si="39"/>
        <v>22629.834940000026</v>
      </c>
      <c r="U26" s="49">
        <f>IFERROR(IF(C26="P",S26,IF(K26=1,0,IF(OR(LOOKUP(2,1/($E$4:$E25=$E26),$P$4:$P25)=0,AND($C26="C",$N26="LONG"),AND(C26="V",N26="SHORT")),0,S26+(M26*Q26)))),"")</f>
        <v>0</v>
      </c>
      <c r="V26" s="49">
        <f t="shared" si="40"/>
        <v>0</v>
      </c>
      <c r="W26" s="50">
        <f t="shared" si="30"/>
        <v>0</v>
      </c>
      <c r="Y26" s="51">
        <f t="shared" si="14"/>
        <v>0</v>
      </c>
      <c r="Z26" s="50">
        <f t="shared" si="24"/>
        <v>133300</v>
      </c>
      <c r="AA26" s="50">
        <f t="shared" si="5"/>
        <v>133300</v>
      </c>
      <c r="AB26" s="50" t="str">
        <f t="shared" si="15"/>
        <v/>
      </c>
      <c r="AC26" s="58">
        <f t="shared" si="16"/>
        <v>133300</v>
      </c>
      <c r="AD26" s="53">
        <f t="shared" si="6"/>
        <v>0</v>
      </c>
      <c r="AE26" s="53">
        <f t="shared" si="17"/>
        <v>0</v>
      </c>
      <c r="AF26" s="59">
        <f t="shared" si="18"/>
        <v>1</v>
      </c>
      <c r="AG26" s="40" t="str">
        <f>C26&amp;COUNTIFS($C$3:C26,"V")</f>
        <v>C0</v>
      </c>
      <c r="AH26" s="266">
        <f t="shared" si="19"/>
        <v>44193</v>
      </c>
      <c r="AI26" s="56" t="str">
        <f t="shared" si="25"/>
        <v>V</v>
      </c>
      <c r="AJ26" s="265">
        <f t="shared" si="26"/>
        <v>1.1080000000000001</v>
      </c>
      <c r="AK26" s="267">
        <f t="shared" si="27"/>
        <v>1134.97</v>
      </c>
      <c r="AL26" s="267">
        <f t="shared" si="28"/>
        <v>0</v>
      </c>
      <c r="AM26" s="40" t="str">
        <f t="shared" si="29"/>
        <v>EXTERIOR</v>
      </c>
      <c r="AN26" s="267">
        <f t="shared" si="20"/>
        <v>0</v>
      </c>
      <c r="CE26" s="279"/>
    </row>
    <row r="27" spans="1:83" s="40" customFormat="1" ht="12.75">
      <c r="A27" s="227"/>
      <c r="B27" s="92">
        <v>44193</v>
      </c>
      <c r="C27" s="89" t="s">
        <v>161</v>
      </c>
      <c r="D27" s="90" t="s">
        <v>1669</v>
      </c>
      <c r="E27" s="90" t="s">
        <v>15758</v>
      </c>
      <c r="F27" s="91">
        <v>555.79999999999995</v>
      </c>
      <c r="G27" s="304">
        <v>7</v>
      </c>
      <c r="H27" s="41"/>
      <c r="I27" s="42" t="str">
        <f t="shared" si="31"/>
        <v/>
      </c>
      <c r="J27" s="43" t="str">
        <f t="shared" si="1"/>
        <v>ABBV</v>
      </c>
      <c r="K27" s="44">
        <f>IF(J27="","",IF(COUNTIF($J$4:J27,J27)=0,"",(COUNTIF($J$4:J27,J27))))</f>
        <v>1</v>
      </c>
      <c r="L27" s="44" t="str">
        <f>IF(K27="","",J27&amp;" _ "&amp;COUNTIF($J$4:J27,J27)&amp;"_"&amp;N27)</f>
        <v>ABBV _ 1_LONG</v>
      </c>
      <c r="M27" s="45">
        <f t="shared" si="36"/>
        <v>7</v>
      </c>
      <c r="N27" s="44" t="str">
        <f t="shared" si="37"/>
        <v>LONG</v>
      </c>
      <c r="O27" s="57">
        <f t="shared" si="38"/>
        <v>3890.5999999999995</v>
      </c>
      <c r="P27" s="48" cm="1">
        <f t="array" ref="P27">IFERROR(IF(C27="P",G27,IF($K27=1,$M27,$M27+LOOKUP(2,1/($J$4:$J26=J27),$P$4:$P26))),"")</f>
        <v>7</v>
      </c>
      <c r="Q27" s="57" cm="1">
        <f t="array" ref="Q27">IFERROR(IF(OR(C27="P",C27="A",C27="R"),F27,IF($K27=1,F27,IF(LOOKUP(2,1/($J$4:$J26=$J27),$P$4:$P26)=0,$F27,IF(AND($C27="C",LOOKUP(2,1/($J$4:$J26=$J27),$P$4:$P26)&gt;0),(F27*G27+LOOKUP(2,1/($J$4:$J26=$J27),$P$4:$P26)*LOOKUP(2,1/($J$4:$J26=$J27),$Q$4:$Q26))/$P27,IF(AND($C27="C",LOOKUP(2,1/($J$4:$J26=$J27),$P$4:$P26)&lt;0),LOOKUP(2,1/($J$4:$J26=$J27),$Q$4:$Q26),IF(AND($C27="V",LOOKUP(2,1/($J$4:$J26=$J27),$P$4:$P26)&lt;0),((-1*(F27*G27))+LOOKUP(2,1/($J$4:$J26=$J27),$P$4:$P26)*LOOKUP(2,1/($J$4:$J26=$J27),$Q$4:$Q26))/$P27,IF(AND($C27="V",LOOKUP(2,1/($J$4:$J26=$J27),$P$4:$P26)&gt;0),LOOKUP(2,1/($J$4:$J26=$J27),$Q$4:$Q26),""))))))),"")</f>
        <v>555.79999999999995</v>
      </c>
      <c r="R27" s="49">
        <f t="shared" si="44"/>
        <v>3890.5999999999995</v>
      </c>
      <c r="S27" s="49">
        <f t="shared" si="22"/>
        <v>-3890.5999999999995</v>
      </c>
      <c r="T27" s="49">
        <f t="shared" si="39"/>
        <v>18739.234940000028</v>
      </c>
      <c r="U27" s="49">
        <f>IFERROR(IF(C27="P",S27,IF(K27=1,0,IF(OR(LOOKUP(2,1/($E$4:$E26=$E27),$P$4:$P26)=0,AND($C27="C",$N27="LONG"),AND(C27="V",N27="SHORT")),0,S27+(M27*Q27)))),"")</f>
        <v>0</v>
      </c>
      <c r="V27" s="49">
        <f t="shared" si="40"/>
        <v>0</v>
      </c>
      <c r="W27" s="50">
        <f t="shared" si="30"/>
        <v>0</v>
      </c>
      <c r="Y27" s="51">
        <f t="shared" si="14"/>
        <v>0</v>
      </c>
      <c r="Z27" s="50">
        <f t="shared" si="24"/>
        <v>133300</v>
      </c>
      <c r="AA27" s="50">
        <f t="shared" si="5"/>
        <v>133300</v>
      </c>
      <c r="AB27" s="50" t="str">
        <f t="shared" si="15"/>
        <v/>
      </c>
      <c r="AC27" s="58">
        <f t="shared" si="16"/>
        <v>133300</v>
      </c>
      <c r="AD27" s="53">
        <f t="shared" si="6"/>
        <v>0</v>
      </c>
      <c r="AE27" s="53">
        <f t="shared" si="17"/>
        <v>0</v>
      </c>
      <c r="AF27" s="59">
        <f t="shared" si="18"/>
        <v>1</v>
      </c>
      <c r="AG27" s="40" t="str">
        <f>C27&amp;COUNTIFS($C$3:C27,"V")</f>
        <v>C0</v>
      </c>
      <c r="AH27" s="266">
        <f t="shared" si="19"/>
        <v>44193</v>
      </c>
      <c r="AI27" s="56" t="str">
        <f t="shared" si="25"/>
        <v>ABBV</v>
      </c>
      <c r="AJ27" s="265">
        <f t="shared" si="26"/>
        <v>7</v>
      </c>
      <c r="AK27" s="267">
        <f t="shared" si="27"/>
        <v>555.79999999999995</v>
      </c>
      <c r="AL27" s="267">
        <f t="shared" si="28"/>
        <v>0</v>
      </c>
      <c r="AM27" s="40" t="str">
        <f t="shared" si="29"/>
        <v>EXTERIOR</v>
      </c>
      <c r="AN27" s="267">
        <f t="shared" si="20"/>
        <v>0</v>
      </c>
      <c r="CE27" s="279"/>
    </row>
    <row r="28" spans="1:83" s="40" customFormat="1" ht="12.75">
      <c r="A28" s="227"/>
      <c r="B28" s="92">
        <v>44193</v>
      </c>
      <c r="C28" s="89" t="s">
        <v>161</v>
      </c>
      <c r="D28" s="90" t="s">
        <v>1669</v>
      </c>
      <c r="E28" s="90" t="s">
        <v>1674</v>
      </c>
      <c r="F28" s="91">
        <v>16914.900000000001</v>
      </c>
      <c r="G28" s="304">
        <v>0.15</v>
      </c>
      <c r="H28" s="41"/>
      <c r="I28" s="42" t="str">
        <f t="shared" si="31"/>
        <v/>
      </c>
      <c r="J28" s="43" t="str">
        <f t="shared" si="1"/>
        <v>AMZN</v>
      </c>
      <c r="K28" s="44">
        <f>IF(J28="","",IF(COUNTIF($J$4:J28,J28)=0,"",(COUNTIF($J$4:J28,J28))))</f>
        <v>1</v>
      </c>
      <c r="L28" s="44" t="str">
        <f>IF(K28="","",J28&amp;" _ "&amp;COUNTIF($J$4:J28,J28)&amp;"_"&amp;N28)</f>
        <v>AMZN _ 1_LONG</v>
      </c>
      <c r="M28" s="45">
        <f t="shared" si="36"/>
        <v>0.15</v>
      </c>
      <c r="N28" s="44" t="str">
        <f t="shared" si="37"/>
        <v>LONG</v>
      </c>
      <c r="O28" s="57">
        <f t="shared" si="38"/>
        <v>2537.2350000000001</v>
      </c>
      <c r="P28" s="48" cm="1">
        <f t="array" ref="P28">IFERROR(IF(C28="P",G28,IF($K28=1,$M28,$M28+LOOKUP(2,1/($J$4:$J27=J28),$P$4:$P27))),"")</f>
        <v>0.15</v>
      </c>
      <c r="Q28" s="57" cm="1">
        <f t="array" ref="Q28">IFERROR(IF(OR(C28="P",C28="A",C28="R"),F28,IF($K28=1,F28,IF(LOOKUP(2,1/($J$4:$J27=$J28),$P$4:$P27)=0,$F28,IF(AND($C28="C",LOOKUP(2,1/($J$4:$J27=$J28),$P$4:$P27)&gt;0),(F28*G28+LOOKUP(2,1/($J$4:$J27=$J28),$P$4:$P27)*LOOKUP(2,1/($J$4:$J27=$J28),$Q$4:$Q27))/$P28,IF(AND($C28="C",LOOKUP(2,1/($J$4:$J27=$J28),$P$4:$P27)&lt;0),LOOKUP(2,1/($J$4:$J27=$J28),$Q$4:$Q27),IF(AND($C28="V",LOOKUP(2,1/($J$4:$J27=$J28),$P$4:$P27)&lt;0),((-1*(F28*G28))+LOOKUP(2,1/($J$4:$J27=$J28),$P$4:$P27)*LOOKUP(2,1/($J$4:$J27=$J28),$Q$4:$Q27))/$P28,IF(AND($C28="V",LOOKUP(2,1/($J$4:$J27=$J28),$P$4:$P27)&gt;0),LOOKUP(2,1/($J$4:$J27=$J28),$Q$4:$Q27),""))))))),"")</f>
        <v>16914.900000000001</v>
      </c>
      <c r="R28" s="49">
        <f t="shared" si="44"/>
        <v>2537.2350000000001</v>
      </c>
      <c r="S28" s="49">
        <f t="shared" si="22"/>
        <v>-2537.2350000000001</v>
      </c>
      <c r="T28" s="49">
        <f t="shared" si="39"/>
        <v>16201.999940000027</v>
      </c>
      <c r="U28" s="49">
        <f>IFERROR(IF(C28="P",S28,IF(K28=1,0,IF(OR(LOOKUP(2,1/($E$4:$E27=$E28),$P$4:$P27)=0,AND($C28="C",$N28="LONG"),AND(C28="V",N28="SHORT")),0,S28+(M28*Q28)))),"")</f>
        <v>0</v>
      </c>
      <c r="V28" s="49">
        <f t="shared" si="40"/>
        <v>0</v>
      </c>
      <c r="W28" s="50">
        <f t="shared" si="30"/>
        <v>0</v>
      </c>
      <c r="Y28" s="51">
        <f t="shared" si="14"/>
        <v>0</v>
      </c>
      <c r="Z28" s="50">
        <f t="shared" si="24"/>
        <v>133300</v>
      </c>
      <c r="AA28" s="50">
        <f t="shared" si="5"/>
        <v>133300</v>
      </c>
      <c r="AB28" s="50" t="str">
        <f t="shared" si="15"/>
        <v/>
      </c>
      <c r="AC28" s="58">
        <f t="shared" si="16"/>
        <v>133300</v>
      </c>
      <c r="AD28" s="53">
        <f t="shared" si="6"/>
        <v>0</v>
      </c>
      <c r="AE28" s="53">
        <f t="shared" si="17"/>
        <v>0</v>
      </c>
      <c r="AF28" s="59">
        <f t="shared" si="18"/>
        <v>1</v>
      </c>
      <c r="AG28" s="40" t="str">
        <f>C28&amp;COUNTIFS($C$3:C28,"V")</f>
        <v>C0</v>
      </c>
      <c r="AH28" s="266">
        <f t="shared" si="19"/>
        <v>44193</v>
      </c>
      <c r="AI28" s="56" t="str">
        <f t="shared" si="25"/>
        <v>AMZN</v>
      </c>
      <c r="AJ28" s="265">
        <f t="shared" si="26"/>
        <v>0.15</v>
      </c>
      <c r="AK28" s="267">
        <f t="shared" si="27"/>
        <v>16914.900000000001</v>
      </c>
      <c r="AL28" s="267">
        <f t="shared" si="28"/>
        <v>0</v>
      </c>
      <c r="AM28" s="40" t="str">
        <f t="shared" si="29"/>
        <v>EXTERIOR</v>
      </c>
      <c r="AN28" s="267">
        <f t="shared" si="20"/>
        <v>0</v>
      </c>
      <c r="CE28" s="279"/>
    </row>
    <row r="29" spans="1:83" s="40" customFormat="1" ht="12.75">
      <c r="A29" s="227"/>
      <c r="B29" s="92">
        <v>44193</v>
      </c>
      <c r="C29" s="89" t="s">
        <v>161</v>
      </c>
      <c r="D29" s="90" t="s">
        <v>1669</v>
      </c>
      <c r="E29" s="90" t="s">
        <v>15759</v>
      </c>
      <c r="F29" s="91">
        <v>67.05</v>
      </c>
      <c r="G29" s="304">
        <v>8.3810000000000002</v>
      </c>
      <c r="H29" s="41"/>
      <c r="I29" s="42" t="str">
        <f t="shared" si="31"/>
        <v/>
      </c>
      <c r="J29" s="43" t="str">
        <f t="shared" si="1"/>
        <v>APLE</v>
      </c>
      <c r="K29" s="44">
        <f>IF(J29="","",IF(COUNTIF($J$4:J29,J29)=0,"",(COUNTIF($J$4:J29,J29))))</f>
        <v>1</v>
      </c>
      <c r="L29" s="44" t="str">
        <f>IF(K29="","",J29&amp;" _ "&amp;COUNTIF($J$4:J29,J29)&amp;"_"&amp;N29)</f>
        <v>APLE _ 1_LONG</v>
      </c>
      <c r="M29" s="45">
        <f t="shared" si="36"/>
        <v>8.3810000000000002</v>
      </c>
      <c r="N29" s="44" t="str">
        <f t="shared" si="37"/>
        <v>LONG</v>
      </c>
      <c r="O29" s="57">
        <f t="shared" si="38"/>
        <v>561.94605000000001</v>
      </c>
      <c r="P29" s="48" cm="1">
        <f t="array" ref="P29">IFERROR(IF(C29="P",G29,IF($K29=1,$M29,$M29+LOOKUP(2,1/($J$4:$J28=J29),$P$4:$P28))),"")</f>
        <v>8.3810000000000002</v>
      </c>
      <c r="Q29" s="57" cm="1">
        <f t="array" ref="Q29">IFERROR(IF(OR(C29="P",C29="A",C29="R"),F29,IF($K29=1,F29,IF(LOOKUP(2,1/($J$4:$J28=$J29),$P$4:$P28)=0,$F29,IF(AND($C29="C",LOOKUP(2,1/($J$4:$J28=$J29),$P$4:$P28)&gt;0),(F29*G29+LOOKUP(2,1/($J$4:$J28=$J29),$P$4:$P28)*LOOKUP(2,1/($J$4:$J28=$J29),$Q$4:$Q28))/$P29,IF(AND($C29="C",LOOKUP(2,1/($J$4:$J28=$J29),$P$4:$P28)&lt;0),LOOKUP(2,1/($J$4:$J28=$J29),$Q$4:$Q28),IF(AND($C29="V",LOOKUP(2,1/($J$4:$J28=$J29),$P$4:$P28)&lt;0),((-1*(F29*G29))+LOOKUP(2,1/($J$4:$J28=$J29),$P$4:$P28)*LOOKUP(2,1/($J$4:$J28=$J29),$Q$4:$Q28))/$P29,IF(AND($C29="V",LOOKUP(2,1/($J$4:$J28=$J29),$P$4:$P28)&gt;0),LOOKUP(2,1/($J$4:$J28=$J29),$Q$4:$Q28),""))))))),"")</f>
        <v>67.05</v>
      </c>
      <c r="R29" s="49">
        <f t="shared" si="44"/>
        <v>561.94605000000001</v>
      </c>
      <c r="S29" s="49">
        <f t="shared" si="22"/>
        <v>-561.94605000000001</v>
      </c>
      <c r="T29" s="49">
        <f t="shared" si="39"/>
        <v>15640.053890000027</v>
      </c>
      <c r="U29" s="49">
        <f>IFERROR(IF(C29="P",S29,IF(K29=1,0,IF(OR(LOOKUP(2,1/($E$4:$E28=$E29),$P$4:$P28)=0,AND($C29="C",$N29="LONG"),AND(C29="V",N29="SHORT")),0,S29+(M29*Q29)))),"")</f>
        <v>0</v>
      </c>
      <c r="V29" s="49">
        <f t="shared" si="40"/>
        <v>0</v>
      </c>
      <c r="W29" s="50">
        <f t="shared" si="30"/>
        <v>0</v>
      </c>
      <c r="Y29" s="51">
        <f t="shared" si="14"/>
        <v>0</v>
      </c>
      <c r="Z29" s="50">
        <f t="shared" si="24"/>
        <v>133300</v>
      </c>
      <c r="AA29" s="50">
        <f t="shared" si="5"/>
        <v>133300</v>
      </c>
      <c r="AB29" s="50" t="str">
        <f t="shared" si="15"/>
        <v/>
      </c>
      <c r="AC29" s="58">
        <f t="shared" si="16"/>
        <v>133300</v>
      </c>
      <c r="AD29" s="53">
        <f t="shared" si="6"/>
        <v>0</v>
      </c>
      <c r="AE29" s="53">
        <f t="shared" si="17"/>
        <v>0</v>
      </c>
      <c r="AF29" s="59">
        <f t="shared" si="18"/>
        <v>1</v>
      </c>
      <c r="AG29" s="40" t="str">
        <f>C29&amp;COUNTIFS($C$3:C29,"V")</f>
        <v>C0</v>
      </c>
      <c r="AH29" s="266">
        <f t="shared" si="19"/>
        <v>44193</v>
      </c>
      <c r="AI29" s="56" t="str">
        <f t="shared" si="25"/>
        <v>APLE</v>
      </c>
      <c r="AJ29" s="265">
        <f t="shared" si="26"/>
        <v>8.3810000000000002</v>
      </c>
      <c r="AK29" s="267">
        <f t="shared" si="27"/>
        <v>67.05</v>
      </c>
      <c r="AL29" s="267">
        <f t="shared" si="28"/>
        <v>0</v>
      </c>
      <c r="AM29" s="40" t="str">
        <f t="shared" si="29"/>
        <v>EXTERIOR</v>
      </c>
      <c r="AN29" s="267">
        <f t="shared" si="20"/>
        <v>0</v>
      </c>
      <c r="CE29" s="279"/>
    </row>
    <row r="30" spans="1:83" s="40" customFormat="1" ht="12.75">
      <c r="A30" s="227"/>
      <c r="B30" s="92">
        <v>44193</v>
      </c>
      <c r="C30" s="89" t="s">
        <v>161</v>
      </c>
      <c r="D30" s="90" t="s">
        <v>1669</v>
      </c>
      <c r="E30" s="90" t="s">
        <v>15760</v>
      </c>
      <c r="F30" s="91">
        <v>816.87</v>
      </c>
      <c r="G30" s="304">
        <v>2</v>
      </c>
      <c r="H30" s="41"/>
      <c r="I30" s="42" t="str">
        <f t="shared" si="31"/>
        <v/>
      </c>
      <c r="J30" s="43" t="str">
        <f t="shared" si="1"/>
        <v>JNJ</v>
      </c>
      <c r="K30" s="44">
        <f>IF(J30="","",IF(COUNTIF($J$4:J30,J30)=0,"",(COUNTIF($J$4:J30,J30))))</f>
        <v>1</v>
      </c>
      <c r="L30" s="44" t="str">
        <f>IF(K30="","",J30&amp;" _ "&amp;COUNTIF($J$4:J30,J30)&amp;"_"&amp;N30)</f>
        <v>JNJ _ 1_LONG</v>
      </c>
      <c r="M30" s="45">
        <f t="shared" si="36"/>
        <v>2</v>
      </c>
      <c r="N30" s="44" t="str">
        <f t="shared" si="37"/>
        <v>LONG</v>
      </c>
      <c r="O30" s="57">
        <f t="shared" si="38"/>
        <v>1633.74</v>
      </c>
      <c r="P30" s="48" cm="1">
        <f t="array" ref="P30">IFERROR(IF(C30="P",G30,IF($K30=1,$M30,$M30+LOOKUP(2,1/($J$4:$J29=J30),$P$4:$P29))),"")</f>
        <v>2</v>
      </c>
      <c r="Q30" s="57" cm="1">
        <f t="array" ref="Q30">IFERROR(IF(OR(C30="P",C30="A",C30="R"),F30,IF($K30=1,F30,IF(LOOKUP(2,1/($J$4:$J29=$J30),$P$4:$P29)=0,$F30,IF(AND($C30="C",LOOKUP(2,1/($J$4:$J29=$J30),$P$4:$P29)&gt;0),(F30*G30+LOOKUP(2,1/($J$4:$J29=$J30),$P$4:$P29)*LOOKUP(2,1/($J$4:$J29=$J30),$Q$4:$Q29))/$P30,IF(AND($C30="C",LOOKUP(2,1/($J$4:$J29=$J30),$P$4:$P29)&lt;0),LOOKUP(2,1/($J$4:$J29=$J30),$Q$4:$Q29),IF(AND($C30="V",LOOKUP(2,1/($J$4:$J29=$J30),$P$4:$P29)&lt;0),((-1*(F30*G30))+LOOKUP(2,1/($J$4:$J29=$J30),$P$4:$P29)*LOOKUP(2,1/($J$4:$J29=$J30),$Q$4:$Q29))/$P30,IF(AND($C30="V",LOOKUP(2,1/($J$4:$J29=$J30),$P$4:$P29)&gt;0),LOOKUP(2,1/($J$4:$J29=$J30),$Q$4:$Q29),""))))))),"")</f>
        <v>816.87</v>
      </c>
      <c r="R30" s="49">
        <f t="shared" si="44"/>
        <v>1633.74</v>
      </c>
      <c r="S30" s="49">
        <f t="shared" si="22"/>
        <v>-1633.74</v>
      </c>
      <c r="T30" s="49">
        <f t="shared" si="39"/>
        <v>14006.313890000027</v>
      </c>
      <c r="U30" s="49">
        <f>IFERROR(IF(C30="P",S30,IF(K30=1,0,IF(OR(LOOKUP(2,1/($E$4:$E29=$E30),$P$4:$P29)=0,AND($C30="C",$N30="LONG"),AND(C30="V",N30="SHORT")),0,S30+(M30*Q30)))),"")</f>
        <v>0</v>
      </c>
      <c r="V30" s="49">
        <f t="shared" si="40"/>
        <v>0</v>
      </c>
      <c r="W30" s="50">
        <f t="shared" si="30"/>
        <v>0</v>
      </c>
      <c r="Y30" s="51">
        <f t="shared" si="14"/>
        <v>0</v>
      </c>
      <c r="Z30" s="50">
        <f t="shared" si="24"/>
        <v>133300</v>
      </c>
      <c r="AA30" s="50">
        <f t="shared" si="5"/>
        <v>133300</v>
      </c>
      <c r="AB30" s="50" t="str">
        <f t="shared" si="15"/>
        <v/>
      </c>
      <c r="AC30" s="58">
        <f t="shared" si="16"/>
        <v>133300</v>
      </c>
      <c r="AD30" s="53">
        <f t="shared" si="6"/>
        <v>0</v>
      </c>
      <c r="AE30" s="53">
        <f t="shared" si="17"/>
        <v>0</v>
      </c>
      <c r="AF30" s="59">
        <f t="shared" si="18"/>
        <v>1</v>
      </c>
      <c r="AG30" s="40" t="str">
        <f>C30&amp;COUNTIFS($C$3:C30,"V")</f>
        <v>C0</v>
      </c>
      <c r="AH30" s="266">
        <f t="shared" si="19"/>
        <v>44193</v>
      </c>
      <c r="AI30" s="56" t="str">
        <f t="shared" si="25"/>
        <v>JNJ</v>
      </c>
      <c r="AJ30" s="265">
        <f t="shared" si="26"/>
        <v>2</v>
      </c>
      <c r="AK30" s="267">
        <f t="shared" si="27"/>
        <v>816.87</v>
      </c>
      <c r="AL30" s="267">
        <f t="shared" si="28"/>
        <v>0</v>
      </c>
      <c r="AM30" s="40" t="str">
        <f t="shared" si="29"/>
        <v>EXTERIOR</v>
      </c>
      <c r="AN30" s="267">
        <f t="shared" si="20"/>
        <v>0</v>
      </c>
      <c r="CE30" s="279"/>
    </row>
    <row r="31" spans="1:83" s="40" customFormat="1" ht="12.75">
      <c r="A31" s="227"/>
      <c r="B31" s="92">
        <v>44193</v>
      </c>
      <c r="C31" s="89" t="s">
        <v>161</v>
      </c>
      <c r="D31" s="90" t="s">
        <v>1669</v>
      </c>
      <c r="E31" s="90" t="s">
        <v>1686</v>
      </c>
      <c r="F31" s="91">
        <v>1155.1199999999999</v>
      </c>
      <c r="G31" s="304">
        <v>2</v>
      </c>
      <c r="H31" s="41"/>
      <c r="I31" s="42" t="str">
        <f t="shared" si="31"/>
        <v/>
      </c>
      <c r="J31" s="43" t="str">
        <f t="shared" si="1"/>
        <v>MSFT</v>
      </c>
      <c r="K31" s="44">
        <f>IF(J31="","",IF(COUNTIF($J$4:J31,J31)=0,"",(COUNTIF($J$4:J31,J31))))</f>
        <v>1</v>
      </c>
      <c r="L31" s="44" t="str">
        <f>IF(K31="","",J31&amp;" _ "&amp;COUNTIF($J$4:J31,J31)&amp;"_"&amp;N31)</f>
        <v>MSFT _ 1_LONG</v>
      </c>
      <c r="M31" s="45">
        <f t="shared" si="36"/>
        <v>2</v>
      </c>
      <c r="N31" s="44" t="str">
        <f t="shared" si="37"/>
        <v>LONG</v>
      </c>
      <c r="O31" s="57">
        <f t="shared" si="38"/>
        <v>2310.2399999999998</v>
      </c>
      <c r="P31" s="48" cm="1">
        <f t="array" ref="P31">IFERROR(IF(C31="P",G31,IF($K31=1,$M31,$M31+LOOKUP(2,1/($J$4:$J30=J31),$P$4:$P30))),"")</f>
        <v>2</v>
      </c>
      <c r="Q31" s="57" cm="1">
        <f t="array" ref="Q31">IFERROR(IF(OR(C31="P",C31="A",C31="R"),F31,IF($K31=1,F31,IF(LOOKUP(2,1/($J$4:$J30=$J31),$P$4:$P30)=0,$F31,IF(AND($C31="C",LOOKUP(2,1/($J$4:$J30=$J31),$P$4:$P30)&gt;0),(F31*G31+LOOKUP(2,1/($J$4:$J30=$J31),$P$4:$P30)*LOOKUP(2,1/($J$4:$J30=$J31),$Q$4:$Q30))/$P31,IF(AND($C31="C",LOOKUP(2,1/($J$4:$J30=$J31),$P$4:$P30)&lt;0),LOOKUP(2,1/($J$4:$J30=$J31),$Q$4:$Q30),IF(AND($C31="V",LOOKUP(2,1/($J$4:$J30=$J31),$P$4:$P30)&lt;0),((-1*(F31*G31))+LOOKUP(2,1/($J$4:$J30=$J31),$P$4:$P30)*LOOKUP(2,1/($J$4:$J30=$J31),$Q$4:$Q30))/$P31,IF(AND($C31="V",LOOKUP(2,1/($J$4:$J30=$J31),$P$4:$P30)&gt;0),LOOKUP(2,1/($J$4:$J30=$J31),$Q$4:$Q30),""))))))),"")</f>
        <v>1155.1199999999999</v>
      </c>
      <c r="R31" s="49">
        <f t="shared" si="44"/>
        <v>2310.2399999999998</v>
      </c>
      <c r="S31" s="49">
        <f t="shared" si="22"/>
        <v>-2310.2399999999998</v>
      </c>
      <c r="T31" s="49">
        <f t="shared" si="39"/>
        <v>11696.073890000027</v>
      </c>
      <c r="U31" s="49">
        <f>IFERROR(IF(C31="P",S31,IF(K31=1,0,IF(OR(LOOKUP(2,1/($E$4:$E30=$E31),$P$4:$P30)=0,AND($C31="C",$N31="LONG"),AND(C31="V",N31="SHORT")),0,S31+(M31*Q31)))),"")</f>
        <v>0</v>
      </c>
      <c r="V31" s="49">
        <f t="shared" si="40"/>
        <v>0</v>
      </c>
      <c r="W31" s="50">
        <f t="shared" si="30"/>
        <v>0</v>
      </c>
      <c r="Y31" s="51">
        <f t="shared" si="14"/>
        <v>0</v>
      </c>
      <c r="Z31" s="50">
        <f t="shared" si="24"/>
        <v>133300</v>
      </c>
      <c r="AA31" s="50">
        <f t="shared" si="5"/>
        <v>133300</v>
      </c>
      <c r="AB31" s="50" t="str">
        <f t="shared" si="15"/>
        <v/>
      </c>
      <c r="AC31" s="58">
        <f t="shared" si="16"/>
        <v>133300</v>
      </c>
      <c r="AD31" s="53">
        <f t="shared" si="6"/>
        <v>0</v>
      </c>
      <c r="AE31" s="53">
        <f t="shared" si="17"/>
        <v>0</v>
      </c>
      <c r="AF31" s="59">
        <f t="shared" si="18"/>
        <v>1</v>
      </c>
      <c r="AG31" s="40" t="str">
        <f>C31&amp;COUNTIFS($C$3:C31,"V")</f>
        <v>C0</v>
      </c>
      <c r="AH31" s="266">
        <f t="shared" si="19"/>
        <v>44193</v>
      </c>
      <c r="AI31" s="56" t="str">
        <f t="shared" si="25"/>
        <v>MSFT</v>
      </c>
      <c r="AJ31" s="265">
        <f t="shared" si="26"/>
        <v>2</v>
      </c>
      <c r="AK31" s="267">
        <f t="shared" si="27"/>
        <v>1155.1199999999999</v>
      </c>
      <c r="AL31" s="267">
        <f t="shared" si="28"/>
        <v>0</v>
      </c>
      <c r="AM31" s="40" t="str">
        <f t="shared" si="29"/>
        <v>EXTERIOR</v>
      </c>
      <c r="AN31" s="267">
        <f t="shared" si="20"/>
        <v>0</v>
      </c>
      <c r="CE31" s="279"/>
    </row>
    <row r="32" spans="1:83" s="40" customFormat="1" ht="12.75">
      <c r="A32" s="227"/>
      <c r="B32" s="92">
        <v>44193</v>
      </c>
      <c r="C32" s="89" t="s">
        <v>161</v>
      </c>
      <c r="D32" s="90" t="s">
        <v>1669</v>
      </c>
      <c r="E32" s="90" t="s">
        <v>15761</v>
      </c>
      <c r="F32" s="91">
        <v>3836.84</v>
      </c>
      <c r="G32" s="304">
        <v>9.74</v>
      </c>
      <c r="H32" s="41"/>
      <c r="I32" s="42" t="str">
        <f t="shared" si="31"/>
        <v/>
      </c>
      <c r="J32" s="43" t="str">
        <f t="shared" si="1"/>
        <v>NEE</v>
      </c>
      <c r="K32" s="44">
        <f>IF(J32="","",IF(COUNTIF($J$4:J32,J32)=0,"",(COUNTIF($J$4:J32,J32))))</f>
        <v>1</v>
      </c>
      <c r="L32" s="44" t="str">
        <f>IF(K32="","",J32&amp;" _ "&amp;COUNTIF($J$4:J32,J32)&amp;"_"&amp;N32)</f>
        <v>NEE _ 1_LONG</v>
      </c>
      <c r="M32" s="45">
        <f t="shared" si="36"/>
        <v>9.74</v>
      </c>
      <c r="N32" s="44" t="str">
        <f t="shared" si="37"/>
        <v>LONG</v>
      </c>
      <c r="O32" s="57">
        <f t="shared" si="38"/>
        <v>37370.821600000003</v>
      </c>
      <c r="P32" s="48" cm="1">
        <f t="array" ref="P32">IFERROR(IF(C32="P",G32,IF($K32=1,$M32,$M32+LOOKUP(2,1/($J$4:$J31=J32),$P$4:$P31))),"")</f>
        <v>9.74</v>
      </c>
      <c r="Q32" s="57" cm="1">
        <f t="array" ref="Q32">IFERROR(IF(OR(C32="P",C32="A",C32="R"),F32,IF($K32=1,F32,IF(LOOKUP(2,1/($J$4:$J31=$J32),$P$4:$P31)=0,$F32,IF(AND($C32="C",LOOKUP(2,1/($J$4:$J31=$J32),$P$4:$P31)&gt;0),(F32*G32+LOOKUP(2,1/($J$4:$J31=$J32),$P$4:$P31)*LOOKUP(2,1/($J$4:$J31=$J32),$Q$4:$Q31))/$P32,IF(AND($C32="C",LOOKUP(2,1/($J$4:$J31=$J32),$P$4:$P31)&lt;0),LOOKUP(2,1/($J$4:$J31=$J32),$Q$4:$Q31),IF(AND($C32="V",LOOKUP(2,1/($J$4:$J31=$J32),$P$4:$P31)&lt;0),((-1*(F32*G32))+LOOKUP(2,1/($J$4:$J31=$J32),$P$4:$P31)*LOOKUP(2,1/($J$4:$J31=$J32),$Q$4:$Q31))/$P32,IF(AND($C32="V",LOOKUP(2,1/($J$4:$J31=$J32),$P$4:$P31)&gt;0),LOOKUP(2,1/($J$4:$J31=$J32),$Q$4:$Q31),""))))))),"")</f>
        <v>3836.84</v>
      </c>
      <c r="R32" s="49">
        <f t="shared" si="44"/>
        <v>37370.821600000003</v>
      </c>
      <c r="S32" s="49">
        <f t="shared" si="22"/>
        <v>-37370.821600000003</v>
      </c>
      <c r="T32" s="49">
        <f t="shared" si="39"/>
        <v>-25674.747709999974</v>
      </c>
      <c r="U32" s="49">
        <f>IFERROR(IF(C32="P",S32,IF(K32=1,0,IF(OR(LOOKUP(2,1/($E$4:$E31=$E32),$P$4:$P31)=0,AND($C32="C",$N32="LONG"),AND(C32="V",N32="SHORT")),0,S32+(M32*Q32)))),"")</f>
        <v>0</v>
      </c>
      <c r="V32" s="49">
        <f t="shared" si="40"/>
        <v>0</v>
      </c>
      <c r="W32" s="50">
        <f t="shared" si="30"/>
        <v>0</v>
      </c>
      <c r="Y32" s="51">
        <f t="shared" si="14"/>
        <v>0</v>
      </c>
      <c r="Z32" s="50">
        <f t="shared" si="24"/>
        <v>133300</v>
      </c>
      <c r="AA32" s="50">
        <f t="shared" si="5"/>
        <v>133300</v>
      </c>
      <c r="AB32" s="50" t="str">
        <f t="shared" si="15"/>
        <v/>
      </c>
      <c r="AC32" s="58">
        <f t="shared" si="16"/>
        <v>133300</v>
      </c>
      <c r="AD32" s="53">
        <f t="shared" si="6"/>
        <v>0</v>
      </c>
      <c r="AE32" s="53">
        <f t="shared" si="17"/>
        <v>0</v>
      </c>
      <c r="AF32" s="59">
        <f t="shared" si="18"/>
        <v>1</v>
      </c>
      <c r="AG32" s="40" t="str">
        <f>C32&amp;COUNTIFS($C$3:C32,"V")</f>
        <v>C0</v>
      </c>
      <c r="AH32" s="266">
        <f t="shared" si="19"/>
        <v>44193</v>
      </c>
      <c r="AI32" s="56" t="str">
        <f t="shared" si="25"/>
        <v>NEE</v>
      </c>
      <c r="AJ32" s="265">
        <f t="shared" si="26"/>
        <v>9.74</v>
      </c>
      <c r="AK32" s="267">
        <f t="shared" si="27"/>
        <v>3836.84</v>
      </c>
      <c r="AL32" s="267">
        <f t="shared" si="28"/>
        <v>0</v>
      </c>
      <c r="AM32" s="40" t="str">
        <f t="shared" si="29"/>
        <v>EXTERIOR</v>
      </c>
      <c r="AN32" s="267">
        <f t="shared" si="20"/>
        <v>0</v>
      </c>
      <c r="CE32" s="279"/>
    </row>
    <row r="33" spans="1:83" s="40" customFormat="1" ht="12.75">
      <c r="A33" s="227"/>
      <c r="B33" s="92">
        <v>44193</v>
      </c>
      <c r="C33" s="89" t="s">
        <v>161</v>
      </c>
      <c r="D33" s="93" t="s">
        <v>1669</v>
      </c>
      <c r="E33" s="89" t="s">
        <v>1671</v>
      </c>
      <c r="F33" s="91">
        <v>9425</v>
      </c>
      <c r="G33" s="303">
        <v>3</v>
      </c>
      <c r="H33" s="41"/>
      <c r="I33" s="42" t="str">
        <f t="shared" si="31"/>
        <v/>
      </c>
      <c r="J33" s="43" t="str">
        <f t="shared" si="1"/>
        <v>TSLA</v>
      </c>
      <c r="K33" s="44">
        <f>IF(J33="","",IF(COUNTIF($J$4:J33,J33)=0,"",(COUNTIF($J$4:J33,J33))))</f>
        <v>1</v>
      </c>
      <c r="L33" s="44" t="str">
        <f>IF(K33="","",J33&amp;" _ "&amp;COUNTIF($J$4:J33,J33)&amp;"_"&amp;N33)</f>
        <v>TSLA _ 1_LONG</v>
      </c>
      <c r="M33" s="45">
        <f t="shared" si="36"/>
        <v>3</v>
      </c>
      <c r="N33" s="44" t="str">
        <f t="shared" si="37"/>
        <v>LONG</v>
      </c>
      <c r="O33" s="57">
        <f t="shared" si="38"/>
        <v>28275</v>
      </c>
      <c r="P33" s="48" cm="1">
        <f t="array" ref="P33">IFERROR(IF(C33="P",G33,IF($K33=1,$M33,$M33+LOOKUP(2,1/($J$4:$J32=J33),$P$4:$P32))),"")</f>
        <v>3</v>
      </c>
      <c r="Q33" s="57" cm="1">
        <f t="array" ref="Q33">IFERROR(IF(OR(C33="P",C33="A",C33="R"),F33,IF($K33=1,F33,IF(LOOKUP(2,1/($J$4:$J32=$J33),$P$4:$P32)=0,$F33,IF(AND($C33="C",LOOKUP(2,1/($J$4:$J32=$J33),$P$4:$P32)&gt;0),(F33*G33+LOOKUP(2,1/($J$4:$J32=$J33),$P$4:$P32)*LOOKUP(2,1/($J$4:$J32=$J33),$Q$4:$Q32))/$P33,IF(AND($C33="C",LOOKUP(2,1/($J$4:$J32=$J33),$P$4:$P32)&lt;0),LOOKUP(2,1/($J$4:$J32=$J33),$Q$4:$Q32),IF(AND($C33="V",LOOKUP(2,1/($J$4:$J32=$J33),$P$4:$P32)&lt;0),((-1*(F33*G33))+LOOKUP(2,1/($J$4:$J32=$J33),$P$4:$P32)*LOOKUP(2,1/($J$4:$J32=$J33),$Q$4:$Q32))/$P33,IF(AND($C33="V",LOOKUP(2,1/($J$4:$J32=$J33),$P$4:$P32)&gt;0),LOOKUP(2,1/($J$4:$J32=$J33),$Q$4:$Q32),""))))))),"")</f>
        <v>9425</v>
      </c>
      <c r="R33" s="49">
        <f t="shared" si="44"/>
        <v>28275</v>
      </c>
      <c r="S33" s="49">
        <f t="shared" si="22"/>
        <v>-28275</v>
      </c>
      <c r="T33" s="49">
        <f t="shared" si="39"/>
        <v>-53949.747709999974</v>
      </c>
      <c r="U33" s="49">
        <f>IFERROR(IF(C33="P",S33,IF(K33=1,0,IF(OR(LOOKUP(2,1/($E$4:$E32=$E33),$P$4:$P32)=0,AND($C33="C",$N33="LONG"),AND(C33="V",N33="SHORT")),0,S33+(M33*Q33)))),"")</f>
        <v>0</v>
      </c>
      <c r="V33" s="49">
        <f t="shared" si="40"/>
        <v>0</v>
      </c>
      <c r="W33" s="50">
        <f t="shared" si="30"/>
        <v>0</v>
      </c>
      <c r="Y33" s="51">
        <f t="shared" si="14"/>
        <v>0</v>
      </c>
      <c r="Z33" s="50">
        <f t="shared" si="24"/>
        <v>133300</v>
      </c>
      <c r="AA33" s="50">
        <f t="shared" si="5"/>
        <v>133300</v>
      </c>
      <c r="AB33" s="50" t="str">
        <f t="shared" si="15"/>
        <v/>
      </c>
      <c r="AC33" s="58">
        <f t="shared" si="16"/>
        <v>133300</v>
      </c>
      <c r="AD33" s="53">
        <f t="shared" si="6"/>
        <v>0</v>
      </c>
      <c r="AE33" s="53">
        <f t="shared" si="17"/>
        <v>0</v>
      </c>
      <c r="AF33" s="59">
        <f t="shared" si="18"/>
        <v>1</v>
      </c>
      <c r="AG33" s="40" t="str">
        <f>C33&amp;COUNTIFS($C$3:C33,"V")</f>
        <v>C0</v>
      </c>
      <c r="AH33" s="266">
        <f t="shared" si="19"/>
        <v>44193</v>
      </c>
      <c r="AI33" s="56" t="str">
        <f t="shared" si="25"/>
        <v>TSLA</v>
      </c>
      <c r="AJ33" s="265">
        <f t="shared" si="26"/>
        <v>3</v>
      </c>
      <c r="AK33" s="267">
        <f t="shared" si="27"/>
        <v>9425</v>
      </c>
      <c r="AL33" s="267">
        <f t="shared" si="28"/>
        <v>0</v>
      </c>
      <c r="AM33" s="40" t="str">
        <f t="shared" si="29"/>
        <v>EXTERIOR</v>
      </c>
      <c r="AN33" s="267">
        <f t="shared" si="20"/>
        <v>0</v>
      </c>
      <c r="CE33" s="279"/>
    </row>
    <row r="34" spans="1:83" s="40" customFormat="1" ht="12.75">
      <c r="A34" s="227"/>
      <c r="B34" s="92">
        <v>44193</v>
      </c>
      <c r="C34" s="89" t="s">
        <v>161</v>
      </c>
      <c r="D34" s="90" t="s">
        <v>1669</v>
      </c>
      <c r="E34" s="90" t="s">
        <v>15762</v>
      </c>
      <c r="F34" s="91">
        <v>1667.84</v>
      </c>
      <c r="G34" s="304">
        <v>4</v>
      </c>
      <c r="H34" s="41"/>
      <c r="I34" s="42" t="str">
        <f t="shared" si="31"/>
        <v/>
      </c>
      <c r="J34" s="43" t="str">
        <f t="shared" si="1"/>
        <v>TAN</v>
      </c>
      <c r="K34" s="44">
        <f>IF(J34="","",IF(COUNTIF($J$4:J34,J34)=0,"",(COUNTIF($J$4:J34,J34))))</f>
        <v>1</v>
      </c>
      <c r="L34" s="44" t="str">
        <f>IF(K34="","",J34&amp;" _ "&amp;COUNTIF($J$4:J34,J34)&amp;"_"&amp;N34)</f>
        <v>TAN _ 1_LONG</v>
      </c>
      <c r="M34" s="45">
        <f t="shared" si="36"/>
        <v>4</v>
      </c>
      <c r="N34" s="44" t="str">
        <f t="shared" si="37"/>
        <v>LONG</v>
      </c>
      <c r="O34" s="57">
        <f t="shared" si="38"/>
        <v>6671.36</v>
      </c>
      <c r="P34" s="48" cm="1">
        <f t="array" ref="P34">IFERROR(IF(C34="P",G34,IF($K34=1,$M34,$M34+LOOKUP(2,1/($J$4:$J33=J34),$P$4:$P33))),"")</f>
        <v>4</v>
      </c>
      <c r="Q34" s="57" cm="1">
        <f t="array" ref="Q34">IFERROR(IF(OR(C34="P",C34="A",C34="R"),F34,IF($K34=1,F34,IF(LOOKUP(2,1/($J$4:$J33=$J34),$P$4:$P33)=0,$F34,IF(AND($C34="C",LOOKUP(2,1/($J$4:$J33=$J34),$P$4:$P33)&gt;0),(F34*G34+LOOKUP(2,1/($J$4:$J33=$J34),$P$4:$P33)*LOOKUP(2,1/($J$4:$J33=$J34),$Q$4:$Q33))/$P34,IF(AND($C34="C",LOOKUP(2,1/($J$4:$J33=$J34),$P$4:$P33)&lt;0),LOOKUP(2,1/($J$4:$J33=$J34),$Q$4:$Q33),IF(AND($C34="V",LOOKUP(2,1/($J$4:$J33=$J34),$P$4:$P33)&lt;0),((-1*(F34*G34))+LOOKUP(2,1/($J$4:$J33=$J34),$P$4:$P33)*LOOKUP(2,1/($J$4:$J33=$J34),$Q$4:$Q33))/$P34,IF(AND($C34="V",LOOKUP(2,1/($J$4:$J33=$J34),$P$4:$P33)&gt;0),LOOKUP(2,1/($J$4:$J33=$J34),$Q$4:$Q33),""))))))),"")</f>
        <v>1667.84</v>
      </c>
      <c r="R34" s="49">
        <f t="shared" si="44"/>
        <v>6671.36</v>
      </c>
      <c r="S34" s="49">
        <f t="shared" si="22"/>
        <v>-6671.36</v>
      </c>
      <c r="T34" s="49">
        <f t="shared" si="39"/>
        <v>-60621.107709999975</v>
      </c>
      <c r="U34" s="49">
        <f>IFERROR(IF(C34="P",S34,IF(K34=1,0,IF(OR(LOOKUP(2,1/($E$4:$E33=$E34),$P$4:$P33)=0,AND($C34="C",$N34="LONG"),AND(C34="V",N34="SHORT")),0,S34+(M34*Q34)))),"")</f>
        <v>0</v>
      </c>
      <c r="V34" s="49">
        <f t="shared" si="40"/>
        <v>0</v>
      </c>
      <c r="W34" s="50">
        <f t="shared" si="30"/>
        <v>0</v>
      </c>
      <c r="Y34" s="51">
        <f t="shared" si="14"/>
        <v>0</v>
      </c>
      <c r="Z34" s="50">
        <f t="shared" si="24"/>
        <v>133300</v>
      </c>
      <c r="AA34" s="50">
        <f t="shared" si="5"/>
        <v>133300</v>
      </c>
      <c r="AB34" s="50" t="str">
        <f t="shared" si="15"/>
        <v/>
      </c>
      <c r="AC34" s="58">
        <f t="shared" si="16"/>
        <v>133300</v>
      </c>
      <c r="AD34" s="53">
        <f t="shared" si="6"/>
        <v>0</v>
      </c>
      <c r="AE34" s="53">
        <f t="shared" si="17"/>
        <v>0</v>
      </c>
      <c r="AF34" s="59">
        <f t="shared" si="18"/>
        <v>1</v>
      </c>
      <c r="AG34" s="40" t="str">
        <f>C34&amp;COUNTIFS($C$3:C34,"V")</f>
        <v>C0</v>
      </c>
      <c r="AH34" s="266">
        <f t="shared" si="19"/>
        <v>44193</v>
      </c>
      <c r="AI34" s="56" t="str">
        <f t="shared" si="25"/>
        <v>TAN</v>
      </c>
      <c r="AJ34" s="265">
        <f t="shared" si="26"/>
        <v>4</v>
      </c>
      <c r="AK34" s="267">
        <f t="shared" si="27"/>
        <v>1667.84</v>
      </c>
      <c r="AL34" s="267">
        <f t="shared" si="28"/>
        <v>0</v>
      </c>
      <c r="AM34" s="40" t="str">
        <f t="shared" si="29"/>
        <v>EXTERIOR</v>
      </c>
      <c r="AN34" s="267">
        <f t="shared" si="20"/>
        <v>0</v>
      </c>
      <c r="CE34" s="279"/>
    </row>
    <row r="35" spans="1:83" s="40" customFormat="1" ht="12.75">
      <c r="A35" s="227"/>
      <c r="B35" s="92">
        <v>44193</v>
      </c>
      <c r="C35" s="89" t="s">
        <v>161</v>
      </c>
      <c r="D35" s="90" t="s">
        <v>1669</v>
      </c>
      <c r="E35" s="90" t="s">
        <v>15763</v>
      </c>
      <c r="F35" s="91">
        <v>120.85</v>
      </c>
      <c r="G35" s="304">
        <v>5</v>
      </c>
      <c r="H35" s="41"/>
      <c r="I35" s="42" t="str">
        <f t="shared" si="31"/>
        <v/>
      </c>
      <c r="J35" s="43" t="str">
        <f t="shared" si="1"/>
        <v>FAN</v>
      </c>
      <c r="K35" s="44">
        <f>IF(J35="","",IF(COUNTIF($J$4:J35,J35)=0,"",(COUNTIF($J$4:J35,J35))))</f>
        <v>1</v>
      </c>
      <c r="L35" s="44" t="str">
        <f>IF(K35="","",J35&amp;" _ "&amp;COUNTIF($J$4:J35,J35)&amp;"_"&amp;N35)</f>
        <v>FAN _ 1_LONG</v>
      </c>
      <c r="M35" s="45">
        <f t="shared" si="36"/>
        <v>5</v>
      </c>
      <c r="N35" s="44" t="str">
        <f t="shared" si="37"/>
        <v>LONG</v>
      </c>
      <c r="O35" s="57">
        <f t="shared" si="38"/>
        <v>604.25</v>
      </c>
      <c r="P35" s="48" cm="1">
        <f t="array" ref="P35">IFERROR(IF(C35="P",G35,IF($K35=1,$M35,$M35+LOOKUP(2,1/($J$4:$J34=J35),$P$4:$P34))),"")</f>
        <v>5</v>
      </c>
      <c r="Q35" s="57" cm="1">
        <f t="array" ref="Q35">IFERROR(IF(OR(C35="P",C35="A",C35="R"),F35,IF($K35=1,F35,IF(LOOKUP(2,1/($J$4:$J34=$J35),$P$4:$P34)=0,$F35,IF(AND($C35="C",LOOKUP(2,1/($J$4:$J34=$J35),$P$4:$P34)&gt;0),(F35*G35+LOOKUP(2,1/($J$4:$J34=$J35),$P$4:$P34)*LOOKUP(2,1/($J$4:$J34=$J35),$Q$4:$Q34))/$P35,IF(AND($C35="C",LOOKUP(2,1/($J$4:$J34=$J35),$P$4:$P34)&lt;0),LOOKUP(2,1/($J$4:$J34=$J35),$Q$4:$Q34),IF(AND($C35="V",LOOKUP(2,1/($J$4:$J34=$J35),$P$4:$P34)&lt;0),((-1*(F35*G35))+LOOKUP(2,1/($J$4:$J34=$J35),$P$4:$P34)*LOOKUP(2,1/($J$4:$J34=$J35),$Q$4:$Q34))/$P35,IF(AND($C35="V",LOOKUP(2,1/($J$4:$J34=$J35),$P$4:$P34)&gt;0),LOOKUP(2,1/($J$4:$J34=$J35),$Q$4:$Q34),""))))))),"")</f>
        <v>120.85</v>
      </c>
      <c r="R35" s="49">
        <f t="shared" si="44"/>
        <v>604.25</v>
      </c>
      <c r="S35" s="49">
        <f t="shared" si="22"/>
        <v>-604.25</v>
      </c>
      <c r="T35" s="49">
        <f t="shared" si="39"/>
        <v>-61225.357709999975</v>
      </c>
      <c r="U35" s="49">
        <f>IFERROR(IF(C35="P",S35,IF(K35=1,0,IF(OR(LOOKUP(2,1/($E$4:$E34=$E35),$P$4:$P34)=0,AND($C35="C",$N35="LONG"),AND(C35="V",N35="SHORT")),0,S35+(M35*Q35)))),"")</f>
        <v>0</v>
      </c>
      <c r="V35" s="49">
        <f t="shared" si="40"/>
        <v>0</v>
      </c>
      <c r="W35" s="50">
        <f t="shared" si="30"/>
        <v>0</v>
      </c>
      <c r="Y35" s="51">
        <f t="shared" si="14"/>
        <v>0</v>
      </c>
      <c r="Z35" s="50">
        <f t="shared" si="24"/>
        <v>133300</v>
      </c>
      <c r="AA35" s="50">
        <f t="shared" si="5"/>
        <v>133300</v>
      </c>
      <c r="AB35" s="50" t="str">
        <f t="shared" si="15"/>
        <v/>
      </c>
      <c r="AC35" s="58">
        <f t="shared" si="16"/>
        <v>133300</v>
      </c>
      <c r="AD35" s="53">
        <f t="shared" si="6"/>
        <v>0</v>
      </c>
      <c r="AE35" s="53">
        <f t="shared" si="17"/>
        <v>0</v>
      </c>
      <c r="AF35" s="59">
        <f t="shared" si="18"/>
        <v>1</v>
      </c>
      <c r="AG35" s="40" t="str">
        <f>C35&amp;COUNTIFS($C$3:C35,"V")</f>
        <v>C0</v>
      </c>
      <c r="AH35" s="266">
        <f t="shared" si="19"/>
        <v>44193</v>
      </c>
      <c r="AI35" s="56" t="str">
        <f t="shared" si="25"/>
        <v>FAN</v>
      </c>
      <c r="AJ35" s="265">
        <f t="shared" si="26"/>
        <v>5</v>
      </c>
      <c r="AK35" s="267">
        <f t="shared" si="27"/>
        <v>120.85</v>
      </c>
      <c r="AL35" s="267">
        <f t="shared" si="28"/>
        <v>0</v>
      </c>
      <c r="AM35" s="40" t="str">
        <f t="shared" si="29"/>
        <v>EXTERIOR</v>
      </c>
      <c r="AN35" s="267">
        <f t="shared" si="20"/>
        <v>0</v>
      </c>
      <c r="CE35" s="279"/>
    </row>
    <row r="36" spans="1:83" s="40" customFormat="1" ht="12.75">
      <c r="A36" s="227"/>
      <c r="B36" s="92">
        <v>44193</v>
      </c>
      <c r="C36" s="89" t="s">
        <v>161</v>
      </c>
      <c r="D36" s="90" t="s">
        <v>1669</v>
      </c>
      <c r="E36" s="90" t="s">
        <v>15764</v>
      </c>
      <c r="F36" s="91">
        <v>786.49</v>
      </c>
      <c r="G36" s="304">
        <v>1</v>
      </c>
      <c r="H36" s="41"/>
      <c r="I36" s="42" t="str">
        <f t="shared" si="31"/>
        <v/>
      </c>
      <c r="J36" s="43" t="str">
        <f t="shared" si="1"/>
        <v>IBB</v>
      </c>
      <c r="K36" s="44">
        <f>IF(J36="","",IF(COUNTIF($J$4:J36,J36)=0,"",(COUNTIF($J$4:J36,J36))))</f>
        <v>1</v>
      </c>
      <c r="L36" s="44" t="str">
        <f>IF(K36="","",J36&amp;" _ "&amp;COUNTIF($J$4:J36,J36)&amp;"_"&amp;N36)</f>
        <v>IBB _ 1_LONG</v>
      </c>
      <c r="M36" s="45">
        <f t="shared" si="36"/>
        <v>1</v>
      </c>
      <c r="N36" s="44" t="str">
        <f t="shared" si="37"/>
        <v>LONG</v>
      </c>
      <c r="O36" s="57">
        <f t="shared" si="38"/>
        <v>786.49</v>
      </c>
      <c r="P36" s="48" cm="1">
        <f t="array" ref="P36">IFERROR(IF(C36="P",G36,IF($K36=1,$M36,$M36+LOOKUP(2,1/($J$4:$J35=J36),$P$4:$P35))),"")</f>
        <v>1</v>
      </c>
      <c r="Q36" s="57" cm="1">
        <f t="array" ref="Q36">IFERROR(IF(OR(C36="P",C36="A",C36="R"),F36,IF($K36=1,F36,IF(LOOKUP(2,1/($J$4:$J35=$J36),$P$4:$P35)=0,$F36,IF(AND($C36="C",LOOKUP(2,1/($J$4:$J35=$J36),$P$4:$P35)&gt;0),(F36*G36+LOOKUP(2,1/($J$4:$J35=$J36),$P$4:$P35)*LOOKUP(2,1/($J$4:$J35=$J36),$Q$4:$Q35))/$P36,IF(AND($C36="C",LOOKUP(2,1/($J$4:$J35=$J36),$P$4:$P35)&lt;0),LOOKUP(2,1/($J$4:$J35=$J36),$Q$4:$Q35),IF(AND($C36="V",LOOKUP(2,1/($J$4:$J35=$J36),$P$4:$P35)&lt;0),((-1*(F36*G36))+LOOKUP(2,1/($J$4:$J35=$J36),$P$4:$P35)*LOOKUP(2,1/($J$4:$J35=$J36),$Q$4:$Q35))/$P36,IF(AND($C36="V",LOOKUP(2,1/($J$4:$J35=$J36),$P$4:$P35)&gt;0),LOOKUP(2,1/($J$4:$J35=$J36),$Q$4:$Q35),""))))))),"")</f>
        <v>786.49</v>
      </c>
      <c r="R36" s="49">
        <f t="shared" si="44"/>
        <v>786.49</v>
      </c>
      <c r="S36" s="49">
        <f t="shared" si="22"/>
        <v>-786.49</v>
      </c>
      <c r="T36" s="49">
        <f t="shared" si="39"/>
        <v>-62011.847709999973</v>
      </c>
      <c r="U36" s="49">
        <f>IFERROR(IF(C36="P",S36,IF(K36=1,0,IF(OR(LOOKUP(2,1/($E$4:$E35=$E36),$P$4:$P35)=0,AND($C36="C",$N36="LONG"),AND(C36="V",N36="SHORT")),0,S36+(M36*Q36)))),"")</f>
        <v>0</v>
      </c>
      <c r="V36" s="49">
        <f t="shared" si="40"/>
        <v>0</v>
      </c>
      <c r="W36" s="50">
        <f t="shared" si="30"/>
        <v>0</v>
      </c>
      <c r="Y36" s="51">
        <f t="shared" si="14"/>
        <v>0</v>
      </c>
      <c r="Z36" s="50">
        <f t="shared" si="24"/>
        <v>133300</v>
      </c>
      <c r="AA36" s="50">
        <f t="shared" si="5"/>
        <v>133300</v>
      </c>
      <c r="AB36" s="50" t="str">
        <f t="shared" si="15"/>
        <v/>
      </c>
      <c r="AC36" s="58">
        <f t="shared" si="16"/>
        <v>133300</v>
      </c>
      <c r="AD36" s="53">
        <f t="shared" si="6"/>
        <v>0</v>
      </c>
      <c r="AE36" s="53">
        <f t="shared" si="17"/>
        <v>0</v>
      </c>
      <c r="AF36" s="59">
        <f t="shared" si="18"/>
        <v>1</v>
      </c>
      <c r="AG36" s="40" t="str">
        <f>C36&amp;COUNTIFS($C$3:C36,"V")</f>
        <v>C0</v>
      </c>
      <c r="AH36" s="266">
        <f t="shared" si="19"/>
        <v>44193</v>
      </c>
      <c r="AI36" s="56" t="str">
        <f t="shared" si="25"/>
        <v>IBB</v>
      </c>
      <c r="AJ36" s="265">
        <f t="shared" si="26"/>
        <v>1</v>
      </c>
      <c r="AK36" s="267">
        <f t="shared" si="27"/>
        <v>786.49</v>
      </c>
      <c r="AL36" s="267">
        <f t="shared" si="28"/>
        <v>0</v>
      </c>
      <c r="AM36" s="40" t="str">
        <f t="shared" si="29"/>
        <v>EXTERIOR</v>
      </c>
      <c r="AN36" s="267">
        <f t="shared" si="20"/>
        <v>0</v>
      </c>
      <c r="CE36" s="279"/>
    </row>
    <row r="37" spans="1:83" s="40" customFormat="1" ht="12.75">
      <c r="A37" s="227"/>
      <c r="B37" s="92"/>
      <c r="C37" s="89"/>
      <c r="D37" s="90"/>
      <c r="E37" s="90"/>
      <c r="F37" s="91"/>
      <c r="G37" s="304"/>
      <c r="H37" s="41"/>
      <c r="I37" s="42" t="str">
        <f t="shared" si="31"/>
        <v/>
      </c>
      <c r="J37" s="43" t="str">
        <f t="shared" si="1"/>
        <v/>
      </c>
      <c r="K37" s="44" t="str">
        <f>IF(J37="","",IF(COUNTIF($J$4:J37,J37)=0,"",(COUNTIF($J$4:J37,J37))))</f>
        <v/>
      </c>
      <c r="L37" s="44" t="str">
        <f>IF(K37="","",J37&amp;" _ "&amp;COUNTIF($J$4:J37,J37)&amp;"_"&amp;N37)</f>
        <v/>
      </c>
      <c r="M37" s="45" t="str">
        <f t="shared" si="36"/>
        <v/>
      </c>
      <c r="N37" s="44" t="str">
        <f t="shared" si="37"/>
        <v/>
      </c>
      <c r="O37" s="57" t="str">
        <f t="shared" si="38"/>
        <v/>
      </c>
      <c r="P37" s="48" t="str" cm="1">
        <f t="array" ref="P37">IFERROR(IF(C37="P",G37,IF($K37=1,$M37,$M37+LOOKUP(2,1/($J$4:$J36=J37),$P$4:$P36))),"")</f>
        <v/>
      </c>
      <c r="Q37" s="57" t="str" cm="1">
        <f t="array" ref="Q37">IFERROR(IF(OR(C37="P",C37="A",C37="R"),F37,IF($K37=1,F37,IF(LOOKUP(2,1/($J$4:$J36=$J37),$P$4:$P36)=0,$F37,IF(AND($C37="C",LOOKUP(2,1/($J$4:$J36=$J37),$P$4:$P36)&gt;0),(F37*G37+LOOKUP(2,1/($J$4:$J36=$J37),$P$4:$P36)*LOOKUP(2,1/($J$4:$J36=$J37),$Q$4:$Q36))/$P37,IF(AND($C37="C",LOOKUP(2,1/($J$4:$J36=$J37),$P$4:$P36)&lt;0),LOOKUP(2,1/($J$4:$J36=$J37),$Q$4:$Q36),IF(AND($C37="V",LOOKUP(2,1/($J$4:$J36=$J37),$P$4:$P36)&lt;0),((-1*(F37*G37))+LOOKUP(2,1/($J$4:$J36=$J37),$P$4:$P36)*LOOKUP(2,1/($J$4:$J36=$J37),$Q$4:$Q36))/$P37,IF(AND($C37="V",LOOKUP(2,1/($J$4:$J36=$J37),$P$4:$P36)&gt;0),LOOKUP(2,1/($J$4:$J36=$J37),$Q$4:$Q36),""))))))),"")</f>
        <v/>
      </c>
      <c r="R37" s="49" t="str">
        <f t="shared" si="44"/>
        <v/>
      </c>
      <c r="S37" s="49" t="str">
        <f t="shared" si="22"/>
        <v/>
      </c>
      <c r="T37" s="49" t="str">
        <f t="shared" si="39"/>
        <v/>
      </c>
      <c r="U37" s="49" t="str">
        <f>IFERROR(IF(C37="P",S37,IF(K37=1,0,IF(OR(LOOKUP(2,1/($E$4:$E36=$E37),$P$4:$P36)=0,AND($C37="C",$N37="LONG"),AND(C37="V",N37="SHORT")),0,S37+(M37*Q37)))),"")</f>
        <v/>
      </c>
      <c r="V37" s="49" t="str">
        <f t="shared" si="40"/>
        <v/>
      </c>
      <c r="W37" s="50" t="str">
        <f t="shared" si="30"/>
        <v/>
      </c>
      <c r="Y37" s="51" t="str">
        <f t="shared" si="14"/>
        <v/>
      </c>
      <c r="Z37" s="50" t="str">
        <f t="shared" si="24"/>
        <v/>
      </c>
      <c r="AA37" s="50" t="str">
        <f t="shared" si="5"/>
        <v/>
      </c>
      <c r="AB37" s="50" t="str">
        <f t="shared" si="15"/>
        <v/>
      </c>
      <c r="AC37" s="58" t="str">
        <f t="shared" si="16"/>
        <v/>
      </c>
      <c r="AD37" s="53" t="str">
        <f t="shared" si="6"/>
        <v/>
      </c>
      <c r="AE37" s="53" t="str">
        <f t="shared" si="17"/>
        <v/>
      </c>
      <c r="AF37" s="59" t="str">
        <f t="shared" si="18"/>
        <v/>
      </c>
      <c r="AG37" s="40" t="str">
        <f>C37&amp;COUNTIFS($C$3:C37,"V")</f>
        <v>0</v>
      </c>
      <c r="AH37" s="266" t="str">
        <f t="shared" si="19"/>
        <v/>
      </c>
      <c r="AI37" s="56" t="str">
        <f t="shared" si="25"/>
        <v/>
      </c>
      <c r="AJ37" s="265" t="str">
        <f t="shared" si="26"/>
        <v/>
      </c>
      <c r="AK37" s="267" t="str">
        <f t="shared" si="27"/>
        <v/>
      </c>
      <c r="AL37" s="267" t="str">
        <f t="shared" si="28"/>
        <v/>
      </c>
      <c r="AM37" s="40" t="str">
        <f t="shared" si="29"/>
        <v/>
      </c>
      <c r="AN37" s="267">
        <f t="shared" si="20"/>
        <v>0</v>
      </c>
      <c r="CE37" s="279"/>
    </row>
    <row r="38" spans="1:83" s="40" customFormat="1" ht="12.75">
      <c r="A38" s="227"/>
      <c r="B38" s="92"/>
      <c r="C38" s="89"/>
      <c r="D38" s="90"/>
      <c r="E38" s="90"/>
      <c r="F38" s="91"/>
      <c r="G38" s="304"/>
      <c r="H38" s="41"/>
      <c r="I38" s="42" t="str">
        <f t="shared" si="31"/>
        <v/>
      </c>
      <c r="J38" s="43" t="str">
        <f t="shared" si="1"/>
        <v/>
      </c>
      <c r="K38" s="44" t="str">
        <f>IF(J38="","",IF(COUNTIF($J$4:J38,J38)=0,"",(COUNTIF($J$4:J38,J38))))</f>
        <v/>
      </c>
      <c r="L38" s="44" t="str">
        <f>IF(K38="","",J38&amp;" _ "&amp;COUNTIF($J$4:J38,J38)&amp;"_"&amp;N38)</f>
        <v/>
      </c>
      <c r="M38" s="45" t="str">
        <f t="shared" si="36"/>
        <v/>
      </c>
      <c r="N38" s="44" t="str">
        <f t="shared" si="37"/>
        <v/>
      </c>
      <c r="O38" s="57" t="str">
        <f t="shared" si="38"/>
        <v/>
      </c>
      <c r="P38" s="48" t="str" cm="1">
        <f t="array" ref="P38">IFERROR(IF(C38="P",G38,IF($K38=1,$M38,$M38+LOOKUP(2,1/($J$4:$J37=J38),$P$4:$P37))),"")</f>
        <v/>
      </c>
      <c r="Q38" s="57" t="str" cm="1">
        <f t="array" ref="Q38">IFERROR(IF(OR(C38="P",C38="A",C38="R"),F38,IF($K38=1,F38,IF(LOOKUP(2,1/($J$4:$J37=$J38),$P$4:$P37)=0,$F38,IF(AND($C38="C",LOOKUP(2,1/($J$4:$J37=$J38),$P$4:$P37)&gt;0),(F38*G38+LOOKUP(2,1/($J$4:$J37=$J38),$P$4:$P37)*LOOKUP(2,1/($J$4:$J37=$J38),$Q$4:$Q37))/$P38,IF(AND($C38="C",LOOKUP(2,1/($J$4:$J37=$J38),$P$4:$P37)&lt;0),LOOKUP(2,1/($J$4:$J37=$J38),$Q$4:$Q37),IF(AND($C38="V",LOOKUP(2,1/($J$4:$J37=$J38),$P$4:$P37)&lt;0),((-1*(F38*G38))+LOOKUP(2,1/($J$4:$J37=$J38),$P$4:$P37)*LOOKUP(2,1/($J$4:$J37=$J38),$Q$4:$Q37))/$P38,IF(AND($C38="V",LOOKUP(2,1/($J$4:$J37=$J38),$P$4:$P37)&gt;0),LOOKUP(2,1/($J$4:$J37=$J38),$Q$4:$Q37),""))))))),"")</f>
        <v/>
      </c>
      <c r="R38" s="49" t="str">
        <f t="shared" si="44"/>
        <v/>
      </c>
      <c r="S38" s="49" t="str">
        <f t="shared" si="22"/>
        <v/>
      </c>
      <c r="T38" s="49" t="str">
        <f t="shared" si="39"/>
        <v/>
      </c>
      <c r="U38" s="49" t="str">
        <f>IFERROR(IF(C38="P",S38,IF(K38=1,0,IF(OR(LOOKUP(2,1/($E$4:$E37=$E38),$P$4:$P37)=0,AND($C38="C",$N38="LONG"),AND(C38="V",N38="SHORT")),0,S38+(M38*Q38)))),"")</f>
        <v/>
      </c>
      <c r="V38" s="49" t="str">
        <f t="shared" si="40"/>
        <v/>
      </c>
      <c r="W38" s="50" t="str">
        <f t="shared" si="30"/>
        <v/>
      </c>
      <c r="Y38" s="51" t="str">
        <f t="shared" si="14"/>
        <v/>
      </c>
      <c r="Z38" s="50" t="str">
        <f t="shared" si="24"/>
        <v/>
      </c>
      <c r="AA38" s="50" t="str">
        <f t="shared" si="5"/>
        <v/>
      </c>
      <c r="AB38" s="50" t="str">
        <f t="shared" si="15"/>
        <v/>
      </c>
      <c r="AC38" s="58" t="str">
        <f t="shared" si="16"/>
        <v/>
      </c>
      <c r="AD38" s="53" t="str">
        <f t="shared" si="6"/>
        <v/>
      </c>
      <c r="AE38" s="53" t="str">
        <f t="shared" si="17"/>
        <v/>
      </c>
      <c r="AF38" s="59" t="str">
        <f t="shared" si="18"/>
        <v/>
      </c>
      <c r="AG38" s="40" t="str">
        <f>C38&amp;COUNTIFS($C$3:C38,"V")</f>
        <v>0</v>
      </c>
      <c r="AH38" s="266" t="str">
        <f t="shared" si="19"/>
        <v/>
      </c>
      <c r="AI38" s="56" t="str">
        <f t="shared" si="25"/>
        <v/>
      </c>
      <c r="AJ38" s="265" t="str">
        <f t="shared" si="26"/>
        <v/>
      </c>
      <c r="AK38" s="267" t="str">
        <f t="shared" si="27"/>
        <v/>
      </c>
      <c r="AL38" s="267" t="str">
        <f t="shared" si="28"/>
        <v/>
      </c>
      <c r="AM38" s="40" t="str">
        <f t="shared" si="29"/>
        <v/>
      </c>
      <c r="AN38" s="267">
        <f t="shared" si="20"/>
        <v>0</v>
      </c>
      <c r="CE38" s="279"/>
    </row>
    <row r="39" spans="1:83" s="40" customFormat="1" ht="12.75">
      <c r="A39" s="227"/>
      <c r="B39" s="92"/>
      <c r="C39" s="89"/>
      <c r="D39" s="90"/>
      <c r="E39" s="90"/>
      <c r="F39" s="91"/>
      <c r="G39" s="304"/>
      <c r="H39" s="41"/>
      <c r="I39" s="42" t="str">
        <f t="shared" si="31"/>
        <v/>
      </c>
      <c r="J39" s="43" t="str">
        <f t="shared" si="1"/>
        <v/>
      </c>
      <c r="K39" s="44" t="str">
        <f>IF(J39="","",IF(COUNTIF($J$4:J39,J39)=0,"",(COUNTIF($J$4:J39,J39))))</f>
        <v/>
      </c>
      <c r="L39" s="44" t="str">
        <f>IF(K39="","",J39&amp;" _ "&amp;COUNTIF($J$4:J39,J39)&amp;"_"&amp;N39)</f>
        <v/>
      </c>
      <c r="M39" s="45" t="str">
        <f t="shared" si="36"/>
        <v/>
      </c>
      <c r="N39" s="44" t="str">
        <f t="shared" si="37"/>
        <v/>
      </c>
      <c r="O39" s="57" t="str">
        <f t="shared" si="38"/>
        <v/>
      </c>
      <c r="P39" s="48" t="str" cm="1">
        <f t="array" ref="P39">IFERROR(IF(C39="P",G39,IF($K39=1,$M39,$M39+LOOKUP(2,1/($J$4:$J38=J39),$P$4:$P38))),"")</f>
        <v/>
      </c>
      <c r="Q39" s="57" t="str" cm="1">
        <f t="array" ref="Q39">IFERROR(IF(OR(C39="P",C39="A",C39="R"),F39,IF($K39=1,F39,IF(LOOKUP(2,1/($J$4:$J38=$J39),$P$4:$P38)=0,$F39,IF(AND($C39="C",LOOKUP(2,1/($J$4:$J38=$J39),$P$4:$P38)&gt;0),(F39*G39+LOOKUP(2,1/($J$4:$J38=$J39),$P$4:$P38)*LOOKUP(2,1/($J$4:$J38=$J39),$Q$4:$Q38))/$P39,IF(AND($C39="C",LOOKUP(2,1/($J$4:$J38=$J39),$P$4:$P38)&lt;0),LOOKUP(2,1/($J$4:$J38=$J39),$Q$4:$Q38),IF(AND($C39="V",LOOKUP(2,1/($J$4:$J38=$J39),$P$4:$P38)&lt;0),((-1*(F39*G39))+LOOKUP(2,1/($J$4:$J38=$J39),$P$4:$P38)*LOOKUP(2,1/($J$4:$J38=$J39),$Q$4:$Q38))/$P39,IF(AND($C39="V",LOOKUP(2,1/($J$4:$J38=$J39),$P$4:$P38)&gt;0),LOOKUP(2,1/($J$4:$J38=$J39),$Q$4:$Q38),""))))))),"")</f>
        <v/>
      </c>
      <c r="R39" s="49" t="str">
        <f t="shared" si="44"/>
        <v/>
      </c>
      <c r="S39" s="49" t="str">
        <f t="shared" si="22"/>
        <v/>
      </c>
      <c r="T39" s="49" t="str">
        <f t="shared" si="39"/>
        <v/>
      </c>
      <c r="U39" s="49" t="str">
        <f>IFERROR(IF(C39="P",S39,IF(K39=1,0,IF(OR(LOOKUP(2,1/($E$4:$E38=$E39),$P$4:$P38)=0,AND($C39="C",$N39="LONG"),AND(C39="V",N39="SHORT")),0,S39+(M39*Q39)))),"")</f>
        <v/>
      </c>
      <c r="V39" s="49" t="str">
        <f t="shared" si="40"/>
        <v/>
      </c>
      <c r="W39" s="50" t="str">
        <f t="shared" si="30"/>
        <v/>
      </c>
      <c r="Y39" s="51" t="str">
        <f t="shared" si="14"/>
        <v/>
      </c>
      <c r="Z39" s="50" t="str">
        <f t="shared" si="24"/>
        <v/>
      </c>
      <c r="AA39" s="50" t="str">
        <f t="shared" si="5"/>
        <v/>
      </c>
      <c r="AB39" s="50" t="str">
        <f t="shared" si="15"/>
        <v/>
      </c>
      <c r="AC39" s="58" t="str">
        <f t="shared" si="16"/>
        <v/>
      </c>
      <c r="AD39" s="53" t="str">
        <f t="shared" si="6"/>
        <v/>
      </c>
      <c r="AE39" s="53" t="str">
        <f t="shared" si="17"/>
        <v/>
      </c>
      <c r="AF39" s="59" t="str">
        <f t="shared" si="18"/>
        <v/>
      </c>
      <c r="AG39" s="40" t="str">
        <f>C39&amp;COUNTIFS($C$3:C39,"V")</f>
        <v>0</v>
      </c>
      <c r="AH39" s="266" t="str">
        <f t="shared" si="19"/>
        <v/>
      </c>
      <c r="AI39" s="56" t="str">
        <f t="shared" si="25"/>
        <v/>
      </c>
      <c r="AJ39" s="265" t="str">
        <f t="shared" si="26"/>
        <v/>
      </c>
      <c r="AK39" s="267" t="str">
        <f t="shared" si="27"/>
        <v/>
      </c>
      <c r="AL39" s="267" t="str">
        <f t="shared" si="28"/>
        <v/>
      </c>
      <c r="AM39" s="40" t="str">
        <f t="shared" si="29"/>
        <v/>
      </c>
      <c r="AN39" s="267">
        <f t="shared" si="20"/>
        <v>0</v>
      </c>
      <c r="CE39" s="279"/>
    </row>
    <row r="40" spans="1:83" s="40" customFormat="1" ht="12.75">
      <c r="A40" s="227"/>
      <c r="B40" s="92"/>
      <c r="C40" s="89"/>
      <c r="D40" s="90"/>
      <c r="E40" s="90"/>
      <c r="F40" s="91"/>
      <c r="G40" s="304"/>
      <c r="H40" s="41"/>
      <c r="I40" s="42" t="str">
        <f t="shared" si="31"/>
        <v/>
      </c>
      <c r="J40" s="43" t="str">
        <f t="shared" si="1"/>
        <v/>
      </c>
      <c r="K40" s="44" t="str">
        <f>IF(J40="","",IF(COUNTIF($J$4:J40,J40)=0,"",(COUNTIF($J$4:J40,J40))))</f>
        <v/>
      </c>
      <c r="L40" s="44" t="str">
        <f>IF(K40="","",J40&amp;" _ "&amp;COUNTIF($J$4:J40,J40)&amp;"_"&amp;N40)</f>
        <v/>
      </c>
      <c r="M40" s="45" t="str">
        <f t="shared" si="36"/>
        <v/>
      </c>
      <c r="N40" s="44" t="str">
        <f t="shared" si="37"/>
        <v/>
      </c>
      <c r="O40" s="57" t="str">
        <f t="shared" si="38"/>
        <v/>
      </c>
      <c r="P40" s="48" t="str" cm="1">
        <f t="array" ref="P40">IFERROR(IF(C40="P",G40,IF($K40=1,$M40,$M40+LOOKUP(2,1/($J$4:$J39=J40),$P$4:$P39))),"")</f>
        <v/>
      </c>
      <c r="Q40" s="57" t="str" cm="1">
        <f t="array" ref="Q40">IFERROR(IF(OR(C40="P",C40="A",C40="R"),F40,IF($K40=1,F40,IF(LOOKUP(2,1/($J$4:$J39=$J40),$P$4:$P39)=0,$F40,IF(AND($C40="C",LOOKUP(2,1/($J$4:$J39=$J40),$P$4:$P39)&gt;0),(F40*G40+LOOKUP(2,1/($J$4:$J39=$J40),$P$4:$P39)*LOOKUP(2,1/($J$4:$J39=$J40),$Q$4:$Q39))/$P40,IF(AND($C40="C",LOOKUP(2,1/($J$4:$J39=$J40),$P$4:$P39)&lt;0),LOOKUP(2,1/($J$4:$J39=$J40),$Q$4:$Q39),IF(AND($C40="V",LOOKUP(2,1/($J$4:$J39=$J40),$P$4:$P39)&lt;0),((-1*(F40*G40))+LOOKUP(2,1/($J$4:$J39=$J40),$P$4:$P39)*LOOKUP(2,1/($J$4:$J39=$J40),$Q$4:$Q39))/$P40,IF(AND($C40="V",LOOKUP(2,1/($J$4:$J39=$J40),$P$4:$P39)&gt;0),LOOKUP(2,1/($J$4:$J39=$J40),$Q$4:$Q39),""))))))),"")</f>
        <v/>
      </c>
      <c r="R40" s="49" t="str">
        <f t="shared" si="44"/>
        <v/>
      </c>
      <c r="S40" s="49" t="str">
        <f t="shared" si="22"/>
        <v/>
      </c>
      <c r="T40" s="49" t="str">
        <f t="shared" si="39"/>
        <v/>
      </c>
      <c r="U40" s="49" t="str">
        <f>IFERROR(IF(C40="P",S40,IF(K40=1,0,IF(OR(LOOKUP(2,1/($E$4:$E39=$E40),$P$4:$P39)=0,AND($C40="C",$N40="LONG"),AND(C40="V",N40="SHORT")),0,S40+(M40*Q40)))),"")</f>
        <v/>
      </c>
      <c r="V40" s="49" t="str">
        <f t="shared" si="40"/>
        <v/>
      </c>
      <c r="W40" s="50" t="str">
        <f t="shared" si="30"/>
        <v/>
      </c>
      <c r="Y40" s="51" t="str">
        <f t="shared" si="14"/>
        <v/>
      </c>
      <c r="Z40" s="50" t="str">
        <f t="shared" si="24"/>
        <v/>
      </c>
      <c r="AA40" s="50" t="str">
        <f t="shared" si="5"/>
        <v/>
      </c>
      <c r="AB40" s="50" t="str">
        <f t="shared" si="15"/>
        <v/>
      </c>
      <c r="AC40" s="58" t="str">
        <f t="shared" si="16"/>
        <v/>
      </c>
      <c r="AD40" s="53" t="str">
        <f t="shared" si="6"/>
        <v/>
      </c>
      <c r="AE40" s="53" t="str">
        <f t="shared" si="17"/>
        <v/>
      </c>
      <c r="AF40" s="59" t="str">
        <f t="shared" si="18"/>
        <v/>
      </c>
      <c r="AG40" s="40" t="str">
        <f>C40&amp;COUNTIFS($C$3:C40,"V")</f>
        <v>0</v>
      </c>
      <c r="AH40" s="266" t="str">
        <f t="shared" si="19"/>
        <v/>
      </c>
      <c r="AI40" s="56" t="str">
        <f t="shared" si="25"/>
        <v/>
      </c>
      <c r="AJ40" s="265" t="str">
        <f t="shared" si="26"/>
        <v/>
      </c>
      <c r="AK40" s="267" t="str">
        <f t="shared" si="27"/>
        <v/>
      </c>
      <c r="AL40" s="267" t="str">
        <f t="shared" si="28"/>
        <v/>
      </c>
      <c r="AM40" s="40" t="str">
        <f t="shared" si="29"/>
        <v/>
      </c>
      <c r="AN40" s="267">
        <f t="shared" si="20"/>
        <v>0</v>
      </c>
      <c r="CE40" s="279"/>
    </row>
    <row r="41" spans="1:83" s="40" customFormat="1" ht="12.75">
      <c r="A41" s="227"/>
      <c r="B41" s="92"/>
      <c r="C41" s="89"/>
      <c r="D41" s="90"/>
      <c r="E41" s="90"/>
      <c r="F41" s="91"/>
      <c r="G41" s="304"/>
      <c r="H41" s="41"/>
      <c r="I41" s="42" t="str">
        <f t="shared" si="31"/>
        <v/>
      </c>
      <c r="J41" s="43" t="str">
        <f t="shared" si="1"/>
        <v/>
      </c>
      <c r="K41" s="44" t="str">
        <f>IF(J41="","",IF(COUNTIF($J$4:J41,J41)=0,"",(COUNTIF($J$4:J41,J41))))</f>
        <v/>
      </c>
      <c r="L41" s="44" t="str">
        <f>IF(K41="","",J41&amp;" _ "&amp;COUNTIF($J$4:J41,J41)&amp;"_"&amp;N41)</f>
        <v/>
      </c>
      <c r="M41" s="45" t="str">
        <f t="shared" si="36"/>
        <v/>
      </c>
      <c r="N41" s="44" t="str">
        <f t="shared" si="37"/>
        <v/>
      </c>
      <c r="O41" s="57" t="str">
        <f t="shared" si="38"/>
        <v/>
      </c>
      <c r="P41" s="48" t="str" cm="1">
        <f t="array" ref="P41">IFERROR(IF(C41="P",G41,IF($K41=1,$M41,$M41+LOOKUP(2,1/($J$4:$J40=J41),$P$4:$P40))),"")</f>
        <v/>
      </c>
      <c r="Q41" s="57" t="str" cm="1">
        <f t="array" ref="Q41">IFERROR(IF(OR(C41="P",C41="A",C41="R"),F41,IF($K41=1,F41,IF(LOOKUP(2,1/($J$4:$J40=$J41),$P$4:$P40)=0,$F41,IF(AND($C41="C",LOOKUP(2,1/($J$4:$J40=$J41),$P$4:$P40)&gt;0),(F41*G41+LOOKUP(2,1/($J$4:$J40=$J41),$P$4:$P40)*LOOKUP(2,1/($J$4:$J40=$J41),$Q$4:$Q40))/$P41,IF(AND($C41="C",LOOKUP(2,1/($J$4:$J40=$J41),$P$4:$P40)&lt;0),LOOKUP(2,1/($J$4:$J40=$J41),$Q$4:$Q40),IF(AND($C41="V",LOOKUP(2,1/($J$4:$J40=$J41),$P$4:$P40)&lt;0),((-1*(F41*G41))+LOOKUP(2,1/($J$4:$J40=$J41),$P$4:$P40)*LOOKUP(2,1/($J$4:$J40=$J41),$Q$4:$Q40))/$P41,IF(AND($C41="V",LOOKUP(2,1/($J$4:$J40=$J41),$P$4:$P40)&gt;0),LOOKUP(2,1/($J$4:$J40=$J41),$Q$4:$Q40),""))))))),"")</f>
        <v/>
      </c>
      <c r="R41" s="49" t="str">
        <f t="shared" si="44"/>
        <v/>
      </c>
      <c r="S41" s="49" t="str">
        <f t="shared" si="22"/>
        <v/>
      </c>
      <c r="T41" s="49" t="str">
        <f t="shared" si="39"/>
        <v/>
      </c>
      <c r="U41" s="49" t="str">
        <f>IFERROR(IF(C41="P",S41,IF(K41=1,0,IF(OR(LOOKUP(2,1/($E$4:$E40=$E41),$P$4:$P40)=0,AND($C41="C",$N41="LONG"),AND(C41="V",N41="SHORT")),0,S41+(M41*Q41)))),"")</f>
        <v/>
      </c>
      <c r="V41" s="49" t="str">
        <f t="shared" si="40"/>
        <v/>
      </c>
      <c r="W41" s="50" t="str">
        <f t="shared" si="30"/>
        <v/>
      </c>
      <c r="Y41" s="51" t="str">
        <f t="shared" si="14"/>
        <v/>
      </c>
      <c r="Z41" s="50" t="str">
        <f t="shared" si="24"/>
        <v/>
      </c>
      <c r="AA41" s="50" t="str">
        <f t="shared" si="5"/>
        <v/>
      </c>
      <c r="AB41" s="50" t="str">
        <f t="shared" si="15"/>
        <v/>
      </c>
      <c r="AC41" s="58" t="str">
        <f t="shared" si="16"/>
        <v/>
      </c>
      <c r="AD41" s="53" t="str">
        <f t="shared" si="6"/>
        <v/>
      </c>
      <c r="AE41" s="53" t="str">
        <f t="shared" si="17"/>
        <v/>
      </c>
      <c r="AF41" s="59" t="str">
        <f t="shared" si="18"/>
        <v/>
      </c>
      <c r="AG41" s="40" t="str">
        <f>C41&amp;COUNTIFS($C$3:C41,"V")</f>
        <v>0</v>
      </c>
      <c r="AH41" s="266" t="str">
        <f t="shared" si="19"/>
        <v/>
      </c>
      <c r="AI41" s="56" t="str">
        <f t="shared" si="25"/>
        <v/>
      </c>
      <c r="AJ41" s="265" t="str">
        <f t="shared" si="26"/>
        <v/>
      </c>
      <c r="AK41" s="267" t="str">
        <f t="shared" si="27"/>
        <v/>
      </c>
      <c r="AL41" s="267" t="str">
        <f t="shared" si="28"/>
        <v/>
      </c>
      <c r="AM41" s="40" t="str">
        <f t="shared" si="29"/>
        <v/>
      </c>
      <c r="AN41" s="267">
        <f t="shared" si="20"/>
        <v>0</v>
      </c>
      <c r="CE41" s="279"/>
    </row>
    <row r="42" spans="1:83" s="40" customFormat="1" ht="12.75">
      <c r="A42" s="227"/>
      <c r="B42" s="92"/>
      <c r="C42" s="89"/>
      <c r="D42" s="93"/>
      <c r="E42" s="89"/>
      <c r="F42" s="91"/>
      <c r="G42" s="304"/>
      <c r="H42" s="41"/>
      <c r="I42" s="42" t="str">
        <f t="shared" si="31"/>
        <v/>
      </c>
      <c r="J42" s="43" t="str">
        <f t="shared" si="1"/>
        <v/>
      </c>
      <c r="K42" s="44" t="str">
        <f>IF(J42="","",IF(COUNTIF($J$4:J42,J42)=0,"",(COUNTIF($J$4:J42,J42))))</f>
        <v/>
      </c>
      <c r="L42" s="44" t="str">
        <f>IF(K42="","",J42&amp;" _ "&amp;COUNTIF($J$4:J42,J42)&amp;"_"&amp;N42)</f>
        <v/>
      </c>
      <c r="M42" s="45" t="str">
        <f t="shared" si="36"/>
        <v/>
      </c>
      <c r="N42" s="44" t="str">
        <f t="shared" si="37"/>
        <v/>
      </c>
      <c r="O42" s="57" t="str">
        <f t="shared" si="38"/>
        <v/>
      </c>
      <c r="P42" s="48" t="str" cm="1">
        <f t="array" ref="P42">IFERROR(IF(C42="P",G42,IF($K42=1,$M42,$M42+LOOKUP(2,1/($J$4:$J41=J42),$P$4:$P41))),"")</f>
        <v/>
      </c>
      <c r="Q42" s="57" t="str" cm="1">
        <f t="array" ref="Q42">IFERROR(IF(OR(C42="P",C42="A",C42="R"),F42,IF($K42=1,F42,IF(LOOKUP(2,1/($J$4:$J41=$J42),$P$4:$P41)=0,$F42,IF(AND($C42="C",LOOKUP(2,1/($J$4:$J41=$J42),$P$4:$P41)&gt;0),(F42*G42+LOOKUP(2,1/($J$4:$J41=$J42),$P$4:$P41)*LOOKUP(2,1/($J$4:$J41=$J42),$Q$4:$Q41))/$P42,IF(AND($C42="C",LOOKUP(2,1/($J$4:$J41=$J42),$P$4:$P41)&lt;0),LOOKUP(2,1/($J$4:$J41=$J42),$Q$4:$Q41),IF(AND($C42="V",LOOKUP(2,1/($J$4:$J41=$J42),$P$4:$P41)&lt;0),((-1*(F42*G42))+LOOKUP(2,1/($J$4:$J41=$J42),$P$4:$P41)*LOOKUP(2,1/($J$4:$J41=$J42),$Q$4:$Q41))/$P42,IF(AND($C42="V",LOOKUP(2,1/($J$4:$J41=$J42),$P$4:$P41)&gt;0),LOOKUP(2,1/($J$4:$J41=$J42),$Q$4:$Q41),""))))))),"")</f>
        <v/>
      </c>
      <c r="R42" s="49" t="str">
        <f t="shared" si="44"/>
        <v/>
      </c>
      <c r="S42" s="49" t="str">
        <f t="shared" si="22"/>
        <v/>
      </c>
      <c r="T42" s="49" t="str">
        <f t="shared" si="39"/>
        <v/>
      </c>
      <c r="U42" s="49" t="str">
        <f>IFERROR(IF(C42="P",S42,IF(K42=1,0,IF(OR(LOOKUP(2,1/($E$4:$E41=$E42),$P$4:$P41)=0,AND($C42="C",$N42="LONG"),AND(C42="V",N42="SHORT")),0,S42+(M42*Q42)))),"")</f>
        <v/>
      </c>
      <c r="V42" s="49" t="str">
        <f t="shared" si="40"/>
        <v/>
      </c>
      <c r="W42" s="50" t="str">
        <f t="shared" si="30"/>
        <v/>
      </c>
      <c r="Y42" s="51" t="str">
        <f t="shared" si="14"/>
        <v/>
      </c>
      <c r="Z42" s="50" t="str">
        <f t="shared" si="24"/>
        <v/>
      </c>
      <c r="AA42" s="50" t="str">
        <f t="shared" si="5"/>
        <v/>
      </c>
      <c r="AB42" s="50" t="str">
        <f t="shared" si="15"/>
        <v/>
      </c>
      <c r="AC42" s="58" t="str">
        <f t="shared" si="16"/>
        <v/>
      </c>
      <c r="AD42" s="53" t="str">
        <f t="shared" si="6"/>
        <v/>
      </c>
      <c r="AE42" s="53" t="str">
        <f t="shared" si="17"/>
        <v/>
      </c>
      <c r="AF42" s="59" t="str">
        <f t="shared" si="18"/>
        <v/>
      </c>
      <c r="AG42" s="40" t="str">
        <f>C42&amp;COUNTIFS($C$3:C42,"V")</f>
        <v>0</v>
      </c>
      <c r="AH42" s="266" t="str">
        <f t="shared" si="19"/>
        <v/>
      </c>
      <c r="AI42" s="56" t="str">
        <f t="shared" si="25"/>
        <v/>
      </c>
      <c r="AJ42" s="265" t="str">
        <f t="shared" si="26"/>
        <v/>
      </c>
      <c r="AK42" s="267" t="str">
        <f t="shared" si="27"/>
        <v/>
      </c>
      <c r="AL42" s="267" t="str">
        <f t="shared" si="28"/>
        <v/>
      </c>
      <c r="AM42" s="40" t="str">
        <f t="shared" si="29"/>
        <v/>
      </c>
      <c r="AN42" s="267">
        <f t="shared" si="20"/>
        <v>0</v>
      </c>
      <c r="CE42" s="279"/>
    </row>
    <row r="43" spans="1:83" s="40" customFormat="1" ht="12.75">
      <c r="A43" s="227"/>
      <c r="B43" s="92"/>
      <c r="C43" s="89"/>
      <c r="D43" s="93"/>
      <c r="E43" s="90"/>
      <c r="F43" s="94"/>
      <c r="G43" s="303"/>
      <c r="H43" s="41"/>
      <c r="I43" s="42" t="str">
        <f t="shared" si="31"/>
        <v/>
      </c>
      <c r="J43" s="43" t="str">
        <f t="shared" si="1"/>
        <v/>
      </c>
      <c r="K43" s="44" t="str">
        <f>IF(J43="","",IF(COUNTIF($J$4:J43,J43)=0,"",(COUNTIF($J$4:J43,J43))))</f>
        <v/>
      </c>
      <c r="L43" s="44" t="str">
        <f>IF(K43="","",J43&amp;" _ "&amp;COUNTIF($J$4:J43,J43)&amp;"_"&amp;N43)</f>
        <v/>
      </c>
      <c r="M43" s="45" t="str">
        <f t="shared" si="36"/>
        <v/>
      </c>
      <c r="N43" s="44" t="str">
        <f t="shared" si="37"/>
        <v/>
      </c>
      <c r="O43" s="57" t="str">
        <f t="shared" si="38"/>
        <v/>
      </c>
      <c r="P43" s="48" t="str" cm="1">
        <f t="array" ref="P43">IFERROR(IF(C43="P",G43,IF($K43=1,$M43,$M43+LOOKUP(2,1/($J$4:$J42=J43),$P$4:$P42))),"")</f>
        <v/>
      </c>
      <c r="Q43" s="57" t="str" cm="1">
        <f t="array" ref="Q43">IFERROR(IF(OR(C43="P",C43="A",C43="R"),F43,IF($K43=1,F43,IF(LOOKUP(2,1/($J$4:$J42=$J43),$P$4:$P42)=0,$F43,IF(AND($C43="C",LOOKUP(2,1/($J$4:$J42=$J43),$P$4:$P42)&gt;0),(F43*G43+LOOKUP(2,1/($J$4:$J42=$J43),$P$4:$P42)*LOOKUP(2,1/($J$4:$J42=$J43),$Q$4:$Q42))/$P43,IF(AND($C43="C",LOOKUP(2,1/($J$4:$J42=$J43),$P$4:$P42)&lt;0),LOOKUP(2,1/($J$4:$J42=$J43),$Q$4:$Q42),IF(AND($C43="V",LOOKUP(2,1/($J$4:$J42=$J43),$P$4:$P42)&lt;0),((-1*(F43*G43))+LOOKUP(2,1/($J$4:$J42=$J43),$P$4:$P42)*LOOKUP(2,1/($J$4:$J42=$J43),$Q$4:$Q42))/$P43,IF(AND($C43="V",LOOKUP(2,1/($J$4:$J42=$J43),$P$4:$P42)&gt;0),LOOKUP(2,1/($J$4:$J42=$J43),$Q$4:$Q42),""))))))),"")</f>
        <v/>
      </c>
      <c r="R43" s="49" t="str">
        <f t="shared" si="44"/>
        <v/>
      </c>
      <c r="S43" s="49" t="str">
        <f t="shared" si="22"/>
        <v/>
      </c>
      <c r="T43" s="49" t="str">
        <f t="shared" si="39"/>
        <v/>
      </c>
      <c r="U43" s="49" t="str">
        <f>IFERROR(IF(C43="P",S43,IF(K43=1,0,IF(OR(LOOKUP(2,1/($E$4:$E42=$E43),$P$4:$P42)=0,AND($C43="C",$N43="LONG"),AND(C43="V",N43="SHORT")),0,S43+(M43*Q43)))),"")</f>
        <v/>
      </c>
      <c r="V43" s="49" t="str">
        <f t="shared" si="40"/>
        <v/>
      </c>
      <c r="W43" s="50" t="str">
        <f t="shared" si="30"/>
        <v/>
      </c>
      <c r="Y43" s="51" t="str">
        <f t="shared" si="14"/>
        <v/>
      </c>
      <c r="Z43" s="50" t="str">
        <f t="shared" si="24"/>
        <v/>
      </c>
      <c r="AA43" s="50" t="str">
        <f t="shared" si="5"/>
        <v/>
      </c>
      <c r="AB43" s="50" t="str">
        <f t="shared" si="15"/>
        <v/>
      </c>
      <c r="AC43" s="58" t="str">
        <f t="shared" si="16"/>
        <v/>
      </c>
      <c r="AD43" s="53" t="str">
        <f t="shared" si="6"/>
        <v/>
      </c>
      <c r="AE43" s="53" t="str">
        <f t="shared" si="17"/>
        <v/>
      </c>
      <c r="AF43" s="59" t="str">
        <f t="shared" si="18"/>
        <v/>
      </c>
      <c r="AG43" s="40" t="str">
        <f>C43&amp;COUNTIFS($C$3:C43,"V")</f>
        <v>0</v>
      </c>
      <c r="AH43" s="266" t="str">
        <f t="shared" si="19"/>
        <v/>
      </c>
      <c r="AI43" s="56" t="str">
        <f t="shared" si="25"/>
        <v/>
      </c>
      <c r="AJ43" s="265" t="str">
        <f t="shared" si="26"/>
        <v/>
      </c>
      <c r="AK43" s="267" t="str">
        <f t="shared" si="27"/>
        <v/>
      </c>
      <c r="AL43" s="267" t="str">
        <f t="shared" si="28"/>
        <v/>
      </c>
      <c r="AM43" s="40" t="str">
        <f t="shared" si="29"/>
        <v/>
      </c>
      <c r="AN43" s="267">
        <f t="shared" si="20"/>
        <v>0</v>
      </c>
      <c r="CE43" s="279"/>
    </row>
    <row r="44" spans="1:83" s="40" customFormat="1" ht="12.75">
      <c r="A44" s="227"/>
      <c r="B44" s="92"/>
      <c r="C44" s="89"/>
      <c r="D44" s="93"/>
      <c r="E44" s="90"/>
      <c r="F44" s="94"/>
      <c r="G44" s="303"/>
      <c r="H44" s="41"/>
      <c r="I44" s="42" t="str">
        <f t="shared" si="31"/>
        <v/>
      </c>
      <c r="J44" s="43" t="str">
        <f t="shared" si="1"/>
        <v/>
      </c>
      <c r="K44" s="44" t="str">
        <f>IF(J44="","",IF(COUNTIF($J$4:J44,J44)=0,"",(COUNTIF($J$4:J44,J44))))</f>
        <v/>
      </c>
      <c r="L44" s="44" t="str">
        <f>IF(K44="","",J44&amp;" _ "&amp;COUNTIF($J$4:J44,J44)&amp;"_"&amp;N44)</f>
        <v/>
      </c>
      <c r="M44" s="45" t="str">
        <f t="shared" si="36"/>
        <v/>
      </c>
      <c r="N44" s="44" t="str">
        <f t="shared" si="37"/>
        <v/>
      </c>
      <c r="O44" s="57" t="str">
        <f t="shared" si="38"/>
        <v/>
      </c>
      <c r="P44" s="48" t="str" cm="1">
        <f t="array" ref="P44">IFERROR(IF(C44="P",G44,IF($K44=1,$M44,$M44+LOOKUP(2,1/($J$4:$J43=J44),$P$4:$P43))),"")</f>
        <v/>
      </c>
      <c r="Q44" s="57" t="str" cm="1">
        <f t="array" ref="Q44">IFERROR(IF(OR(C44="P",C44="A",C44="R"),F44,IF($K44=1,F44,IF(LOOKUP(2,1/($J$4:$J43=$J44),$P$4:$P43)=0,$F44,IF(AND($C44="C",LOOKUP(2,1/($J$4:$J43=$J44),$P$4:$P43)&gt;0),(F44*G44+LOOKUP(2,1/($J$4:$J43=$J44),$P$4:$P43)*LOOKUP(2,1/($J$4:$J43=$J44),$Q$4:$Q43))/$P44,IF(AND($C44="C",LOOKUP(2,1/($J$4:$J43=$J44),$P$4:$P43)&lt;0),LOOKUP(2,1/($J$4:$J43=$J44),$Q$4:$Q43),IF(AND($C44="V",LOOKUP(2,1/($J$4:$J43=$J44),$P$4:$P43)&lt;0),((-1*(F44*G44))+LOOKUP(2,1/($J$4:$J43=$J44),$P$4:$P43)*LOOKUP(2,1/($J$4:$J43=$J44),$Q$4:$Q43))/$P44,IF(AND($C44="V",LOOKUP(2,1/($J$4:$J43=$J44),$P$4:$P43)&gt;0),LOOKUP(2,1/($J$4:$J43=$J44),$Q$4:$Q43),""))))))),"")</f>
        <v/>
      </c>
      <c r="R44" s="49" t="str">
        <f t="shared" si="44"/>
        <v/>
      </c>
      <c r="S44" s="49" t="str">
        <f t="shared" si="22"/>
        <v/>
      </c>
      <c r="T44" s="49" t="str">
        <f t="shared" si="39"/>
        <v/>
      </c>
      <c r="U44" s="49" t="str">
        <f>IFERROR(IF(C44="P",S44,IF(K44=1,0,IF(OR(LOOKUP(2,1/($E$4:$E43=$E44),$P$4:$P43)=0,AND($C44="C",$N44="LONG"),AND(C44="V",N44="SHORT")),0,S44+(M44*Q44)))),"")</f>
        <v/>
      </c>
      <c r="V44" s="49" t="str">
        <f t="shared" si="40"/>
        <v/>
      </c>
      <c r="W44" s="50" t="str">
        <f t="shared" si="30"/>
        <v/>
      </c>
      <c r="Y44" s="51" t="str">
        <f t="shared" si="14"/>
        <v/>
      </c>
      <c r="Z44" s="50" t="str">
        <f t="shared" si="24"/>
        <v/>
      </c>
      <c r="AA44" s="50" t="str">
        <f t="shared" si="5"/>
        <v/>
      </c>
      <c r="AB44" s="50" t="str">
        <f t="shared" si="15"/>
        <v/>
      </c>
      <c r="AC44" s="58" t="str">
        <f t="shared" si="16"/>
        <v/>
      </c>
      <c r="AD44" s="53" t="str">
        <f t="shared" si="6"/>
        <v/>
      </c>
      <c r="AE44" s="53" t="str">
        <f t="shared" si="17"/>
        <v/>
      </c>
      <c r="AF44" s="59" t="str">
        <f t="shared" si="18"/>
        <v/>
      </c>
      <c r="AG44" s="40" t="str">
        <f>C44&amp;COUNTIFS($C$3:C44,"V")</f>
        <v>0</v>
      </c>
      <c r="AH44" s="266" t="str">
        <f>IF(B44="","",B44)</f>
        <v/>
      </c>
      <c r="AI44" s="56" t="str">
        <f t="shared" si="25"/>
        <v/>
      </c>
      <c r="AJ44" s="265" t="str">
        <f t="shared" si="26"/>
        <v/>
      </c>
      <c r="AK44" s="267" t="str">
        <f t="shared" si="27"/>
        <v/>
      </c>
      <c r="AL44" s="267" t="str">
        <f t="shared" si="28"/>
        <v/>
      </c>
      <c r="AM44" s="40" t="str">
        <f t="shared" si="29"/>
        <v/>
      </c>
      <c r="AN44" s="267">
        <f t="shared" si="20"/>
        <v>0</v>
      </c>
      <c r="CE44" s="279"/>
    </row>
    <row r="45" spans="1:83" s="40" customFormat="1" ht="12.75">
      <c r="A45" s="227"/>
      <c r="B45" s="92"/>
      <c r="C45" s="89"/>
      <c r="D45" s="93"/>
      <c r="E45" s="90"/>
      <c r="F45" s="94"/>
      <c r="G45" s="303"/>
      <c r="H45" s="41"/>
      <c r="I45" s="42" t="str">
        <f t="shared" si="31"/>
        <v/>
      </c>
      <c r="J45" s="43" t="str">
        <f t="shared" si="1"/>
        <v/>
      </c>
      <c r="K45" s="44" t="str">
        <f>IF(J45="","",IF(COUNTIF($J$4:J45,J45)=0,"",(COUNTIF($J$4:J45,J45))))</f>
        <v/>
      </c>
      <c r="L45" s="44" t="str">
        <f>IF(K45="","",J45&amp;" _ "&amp;COUNTIF($J$4:J45,J45)&amp;"_"&amp;N45)</f>
        <v/>
      </c>
      <c r="M45" s="45" t="str">
        <f t="shared" si="36"/>
        <v/>
      </c>
      <c r="N45" s="44" t="str">
        <f t="shared" si="37"/>
        <v/>
      </c>
      <c r="O45" s="57" t="str">
        <f t="shared" si="38"/>
        <v/>
      </c>
      <c r="P45" s="48" t="str" cm="1">
        <f t="array" ref="P45">IFERROR(IF(C45="P",G45,IF($K45=1,$M45,$M45+LOOKUP(2,1/($J$4:$J44=J45),$P$4:$P44))),"")</f>
        <v/>
      </c>
      <c r="Q45" s="57" t="str" cm="1">
        <f t="array" ref="Q45">IFERROR(IF(OR(C45="P",C45="A",C45="R"),F45,IF($K45=1,F45,IF(LOOKUP(2,1/($J$4:$J44=$J45),$P$4:$P44)=0,$F45,IF(AND($C45="C",LOOKUP(2,1/($J$4:$J44=$J45),$P$4:$P44)&gt;0),(F45*G45+LOOKUP(2,1/($J$4:$J44=$J45),$P$4:$P44)*LOOKUP(2,1/($J$4:$J44=$J45),$Q$4:$Q44))/$P45,IF(AND($C45="C",LOOKUP(2,1/($J$4:$J44=$J45),$P$4:$P44)&lt;0),LOOKUP(2,1/($J$4:$J44=$J45),$Q$4:$Q44),IF(AND($C45="V",LOOKUP(2,1/($J$4:$J44=$J45),$P$4:$P44)&lt;0),((-1*(F45*G45))+LOOKUP(2,1/($J$4:$J44=$J45),$P$4:$P44)*LOOKUP(2,1/($J$4:$J44=$J45),$Q$4:$Q44))/$P45,IF(AND($C45="V",LOOKUP(2,1/($J$4:$J44=$J45),$P$4:$P44)&gt;0),LOOKUP(2,1/($J$4:$J44=$J45),$Q$4:$Q44),""))))))),"")</f>
        <v/>
      </c>
      <c r="R45" s="49" t="str">
        <f t="shared" si="44"/>
        <v/>
      </c>
      <c r="S45" s="49" t="str">
        <f t="shared" si="22"/>
        <v/>
      </c>
      <c r="T45" s="49" t="str">
        <f>IF(C45&lt;&gt;"",S45+T44,"")</f>
        <v/>
      </c>
      <c r="U45" s="49" t="str">
        <f>IFERROR(IF(C45="P",S45,IF(K45=1,0,IF(OR(LOOKUP(2,1/($E$4:$E44=$E45),$P$4:$P44)=0,AND($C45="C",$N45="LONG"),AND(C45="V",N45="SHORT")),0,S45+(M45*Q45)))),"")</f>
        <v/>
      </c>
      <c r="V45" s="49" t="str">
        <f t="shared" si="40"/>
        <v/>
      </c>
      <c r="W45" s="50" t="str">
        <f t="shared" si="30"/>
        <v/>
      </c>
      <c r="Y45" s="51" t="str">
        <f t="shared" si="14"/>
        <v/>
      </c>
      <c r="Z45" s="50" t="str">
        <f t="shared" si="24"/>
        <v/>
      </c>
      <c r="AA45" s="50" t="str">
        <f t="shared" si="5"/>
        <v/>
      </c>
      <c r="AB45" s="50" t="str">
        <f t="shared" si="15"/>
        <v/>
      </c>
      <c r="AC45" s="58" t="str">
        <f t="shared" si="16"/>
        <v/>
      </c>
      <c r="AD45" s="53" t="str">
        <f t="shared" si="6"/>
        <v/>
      </c>
      <c r="AE45" s="53" t="str">
        <f t="shared" si="17"/>
        <v/>
      </c>
      <c r="AF45" s="59" t="str">
        <f t="shared" si="18"/>
        <v/>
      </c>
      <c r="AG45" s="40" t="str">
        <f>C45&amp;COUNTIFS($C$3:C45,"V")</f>
        <v>0</v>
      </c>
      <c r="AH45" s="266" t="str">
        <f t="shared" ref="AH45:AH108" si="45">IF(B45="","",B45)</f>
        <v/>
      </c>
      <c r="AI45" s="56" t="str">
        <f t="shared" si="25"/>
        <v/>
      </c>
      <c r="AJ45" s="265" t="str">
        <f t="shared" si="26"/>
        <v/>
      </c>
      <c r="AK45" s="267" t="str">
        <f t="shared" si="27"/>
        <v/>
      </c>
      <c r="AL45" s="267" t="str">
        <f t="shared" si="28"/>
        <v/>
      </c>
      <c r="AM45" s="40" t="str">
        <f t="shared" si="29"/>
        <v/>
      </c>
      <c r="AN45" s="267">
        <f t="shared" si="20"/>
        <v>0</v>
      </c>
      <c r="CE45" s="279"/>
    </row>
    <row r="46" spans="1:83" s="40" customFormat="1" ht="12.75">
      <c r="A46" s="227"/>
      <c r="B46" s="92"/>
      <c r="C46" s="89"/>
      <c r="D46" s="93"/>
      <c r="E46" s="90"/>
      <c r="F46" s="94"/>
      <c r="G46" s="303"/>
      <c r="H46" s="41"/>
      <c r="I46" s="42" t="str">
        <f t="shared" si="31"/>
        <v/>
      </c>
      <c r="J46" s="43" t="str">
        <f t="shared" si="1"/>
        <v/>
      </c>
      <c r="K46" s="44" t="str">
        <f>IF(J46="","",IF(COUNTIF($J$4:J46,J46)=0,"",(COUNTIF($J$4:J46,J46))))</f>
        <v/>
      </c>
      <c r="L46" s="44" t="str">
        <f>IF(K46="","",J46&amp;" _ "&amp;COUNTIF($J$4:J46,J46)&amp;"_"&amp;N46)</f>
        <v/>
      </c>
      <c r="M46" s="45" t="str">
        <f t="shared" si="36"/>
        <v/>
      </c>
      <c r="N46" s="44" t="str">
        <f t="shared" si="37"/>
        <v/>
      </c>
      <c r="O46" s="57" t="str">
        <f t="shared" si="38"/>
        <v/>
      </c>
      <c r="P46" s="48" t="str" cm="1">
        <f t="array" ref="P46">IFERROR(IF(C46="P",G46,IF($K46=1,$M46,$M46+LOOKUP(2,1/($J$4:$J45=J46),$P$4:$P45))),"")</f>
        <v/>
      </c>
      <c r="Q46" s="57" t="str" cm="1">
        <f t="array" ref="Q46">IFERROR(IF(OR(C46="P",C46="A",C46="R"),F46,IF($K46=1,F46,IF(LOOKUP(2,1/($J$4:$J45=$J46),$P$4:$P45)=0,$F46,IF(AND($C46="C",LOOKUP(2,1/($J$4:$J45=$J46),$P$4:$P45)&gt;0),(F46*G46+LOOKUP(2,1/($J$4:$J45=$J46),$P$4:$P45)*LOOKUP(2,1/($J$4:$J45=$J46),$Q$4:$Q45))/$P46,IF(AND($C46="C",LOOKUP(2,1/($J$4:$J45=$J46),$P$4:$P45)&lt;0),LOOKUP(2,1/($J$4:$J45=$J46),$Q$4:$Q45),IF(AND($C46="V",LOOKUP(2,1/($J$4:$J45=$J46),$P$4:$P45)&lt;0),((-1*(F46*G46))+LOOKUP(2,1/($J$4:$J45=$J46),$P$4:$P45)*LOOKUP(2,1/($J$4:$J45=$J46),$Q$4:$Q45))/$P46,IF(AND($C46="V",LOOKUP(2,1/($J$4:$J45=$J46),$P$4:$P45)&gt;0),LOOKUP(2,1/($J$4:$J45=$J46),$Q$4:$Q45),""))))))),"")</f>
        <v/>
      </c>
      <c r="R46" s="49" t="str">
        <f t="shared" si="44"/>
        <v/>
      </c>
      <c r="S46" s="49" t="str">
        <f t="shared" si="22"/>
        <v/>
      </c>
      <c r="T46" s="49" t="str">
        <f t="shared" si="39"/>
        <v/>
      </c>
      <c r="U46" s="49" t="str">
        <f>IFERROR(IF(C46="P",S46,IF(K46=1,0,IF(OR(LOOKUP(2,1/($E$4:$E45=$E46),$P$4:$P45)=0,AND($C46="C",$N46="LONG"),AND(C46="V",N46="SHORT")),0,S46+(M46*Q46)))),"")</f>
        <v/>
      </c>
      <c r="V46" s="49" t="str">
        <f t="shared" si="40"/>
        <v/>
      </c>
      <c r="W46" s="50" t="str">
        <f t="shared" si="30"/>
        <v/>
      </c>
      <c r="Y46" s="51" t="str">
        <f t="shared" si="14"/>
        <v/>
      </c>
      <c r="Z46" s="50" t="str">
        <f t="shared" si="24"/>
        <v/>
      </c>
      <c r="AA46" s="50" t="str">
        <f t="shared" si="5"/>
        <v/>
      </c>
      <c r="AB46" s="50" t="str">
        <f t="shared" si="15"/>
        <v/>
      </c>
      <c r="AC46" s="58" t="str">
        <f t="shared" si="16"/>
        <v/>
      </c>
      <c r="AD46" s="53" t="str">
        <f t="shared" si="6"/>
        <v/>
      </c>
      <c r="AE46" s="53" t="str">
        <f t="shared" si="17"/>
        <v/>
      </c>
      <c r="AF46" s="59" t="str">
        <f t="shared" si="18"/>
        <v/>
      </c>
      <c r="AG46" s="40" t="str">
        <f>C46&amp;COUNTIFS($C$3:C46,"V")</f>
        <v>0</v>
      </c>
      <c r="AH46" s="266" t="str">
        <f t="shared" si="45"/>
        <v/>
      </c>
      <c r="AI46" s="56" t="str">
        <f t="shared" si="25"/>
        <v/>
      </c>
      <c r="AJ46" s="265" t="str">
        <f t="shared" si="26"/>
        <v/>
      </c>
      <c r="AK46" s="267" t="str">
        <f t="shared" si="27"/>
        <v/>
      </c>
      <c r="AL46" s="267" t="str">
        <f t="shared" si="28"/>
        <v/>
      </c>
      <c r="AM46" s="40" t="str">
        <f t="shared" si="29"/>
        <v/>
      </c>
      <c r="AN46" s="267">
        <f t="shared" si="20"/>
        <v>0</v>
      </c>
      <c r="CE46" s="279"/>
    </row>
    <row r="47" spans="1:83" s="40" customFormat="1" ht="12.75">
      <c r="A47" s="227"/>
      <c r="B47" s="92"/>
      <c r="C47" s="89"/>
      <c r="D47" s="93"/>
      <c r="E47" s="90"/>
      <c r="F47" s="94"/>
      <c r="G47" s="303"/>
      <c r="H47" s="41"/>
      <c r="I47" s="42" t="str">
        <f t="shared" si="31"/>
        <v/>
      </c>
      <c r="J47" s="43" t="str">
        <f t="shared" si="1"/>
        <v/>
      </c>
      <c r="K47" s="44" t="str">
        <f>IF(J47="","",IF(COUNTIF($J$4:J47,J47)=0,"",(COUNTIF($J$4:J47,J47))))</f>
        <v/>
      </c>
      <c r="L47" s="44" t="str">
        <f>IF(K47="","",J47&amp;" _ "&amp;COUNTIF($J$4:J47,J47)&amp;"_"&amp;N47)</f>
        <v/>
      </c>
      <c r="M47" s="45" t="str">
        <f t="shared" si="36"/>
        <v/>
      </c>
      <c r="N47" s="44" t="str">
        <f t="shared" si="37"/>
        <v/>
      </c>
      <c r="O47" s="57" t="str">
        <f t="shared" si="38"/>
        <v/>
      </c>
      <c r="P47" s="48" t="str" cm="1">
        <f t="array" ref="P47">IFERROR(IF(C47="P",G47,IF($K47=1,$M47,$M47+LOOKUP(2,1/($J$4:$J46=J47),$P$4:$P46))),"")</f>
        <v/>
      </c>
      <c r="Q47" s="57" t="str" cm="1">
        <f t="array" ref="Q47">IFERROR(IF(OR(C47="P",C47="A",C47="R"),F47,IF($K47=1,F47,IF(LOOKUP(2,1/($J$4:$J46=$J47),$P$4:$P46)=0,$F47,IF(AND($C47="C",LOOKUP(2,1/($J$4:$J46=$J47),$P$4:$P46)&gt;0),(F47*G47+LOOKUP(2,1/($J$4:$J46=$J47),$P$4:$P46)*LOOKUP(2,1/($J$4:$J46=$J47),$Q$4:$Q46))/$P47,IF(AND($C47="C",LOOKUP(2,1/($J$4:$J46=$J47),$P$4:$P46)&lt;0),LOOKUP(2,1/($J$4:$J46=$J47),$Q$4:$Q46),IF(AND($C47="V",LOOKUP(2,1/($J$4:$J46=$J47),$P$4:$P46)&lt;0),((-1*(F47*G47))+LOOKUP(2,1/($J$4:$J46=$J47),$P$4:$P46)*LOOKUP(2,1/($J$4:$J46=$J47),$Q$4:$Q46))/$P47,IF(AND($C47="V",LOOKUP(2,1/($J$4:$J46=$J47),$P$4:$P46)&gt;0),LOOKUP(2,1/($J$4:$J46=$J47),$Q$4:$Q46),""))))))),"")</f>
        <v/>
      </c>
      <c r="R47" s="49" t="str">
        <f t="shared" si="44"/>
        <v/>
      </c>
      <c r="S47" s="49" t="str">
        <f t="shared" si="22"/>
        <v/>
      </c>
      <c r="T47" s="49" t="str">
        <f t="shared" si="39"/>
        <v/>
      </c>
      <c r="U47" s="49" t="str">
        <f>IFERROR(IF(C47="P",S47,IF(K47=1,0,IF(OR(LOOKUP(2,1/($E$4:$E46=$E47),$P$4:$P46)=0,AND($C47="C",$N47="LONG"),AND(C47="V",N47="SHORT")),0,S47+(M47*Q47)))),"")</f>
        <v/>
      </c>
      <c r="V47" s="49" t="str">
        <f t="shared" si="40"/>
        <v/>
      </c>
      <c r="W47" s="50" t="str">
        <f t="shared" si="30"/>
        <v/>
      </c>
      <c r="Y47" s="51" t="str">
        <f t="shared" si="14"/>
        <v/>
      </c>
      <c r="Z47" s="50" t="str">
        <f t="shared" si="24"/>
        <v/>
      </c>
      <c r="AA47" s="50" t="str">
        <f t="shared" si="5"/>
        <v/>
      </c>
      <c r="AB47" s="50" t="str">
        <f t="shared" si="15"/>
        <v/>
      </c>
      <c r="AC47" s="58" t="str">
        <f t="shared" si="16"/>
        <v/>
      </c>
      <c r="AD47" s="53" t="str">
        <f t="shared" si="6"/>
        <v/>
      </c>
      <c r="AE47" s="53" t="str">
        <f t="shared" si="17"/>
        <v/>
      </c>
      <c r="AF47" s="59" t="str">
        <f t="shared" si="18"/>
        <v/>
      </c>
      <c r="AG47" s="40" t="str">
        <f>C47&amp;COUNTIFS($C$3:C47,"V")</f>
        <v>0</v>
      </c>
      <c r="AH47" s="266" t="str">
        <f t="shared" si="45"/>
        <v/>
      </c>
      <c r="AI47" s="56" t="str">
        <f t="shared" si="25"/>
        <v/>
      </c>
      <c r="AJ47" s="265" t="str">
        <f t="shared" si="26"/>
        <v/>
      </c>
      <c r="AK47" s="267" t="str">
        <f t="shared" si="27"/>
        <v/>
      </c>
      <c r="AL47" s="267" t="str">
        <f t="shared" si="28"/>
        <v/>
      </c>
      <c r="AM47" s="40" t="str">
        <f t="shared" si="29"/>
        <v/>
      </c>
      <c r="AN47" s="267">
        <f t="shared" si="20"/>
        <v>0</v>
      </c>
      <c r="CE47" s="279"/>
    </row>
    <row r="48" spans="1:83" s="40" customFormat="1" ht="12.75">
      <c r="A48" s="227"/>
      <c r="B48" s="92"/>
      <c r="C48" s="89"/>
      <c r="D48" s="93"/>
      <c r="E48" s="90"/>
      <c r="F48" s="94"/>
      <c r="G48" s="303"/>
      <c r="H48" s="41"/>
      <c r="I48" s="42" t="str">
        <f t="shared" si="31"/>
        <v/>
      </c>
      <c r="J48" s="43" t="str">
        <f t="shared" si="1"/>
        <v/>
      </c>
      <c r="K48" s="44" t="str">
        <f>IF(J48="","",IF(COUNTIF($J$4:J48,J48)=0,"",(COUNTIF($J$4:J48,J48))))</f>
        <v/>
      </c>
      <c r="L48" s="44" t="str">
        <f>IF(K48="","",J48&amp;" _ "&amp;COUNTIF($J$4:J48,J48)&amp;"_"&amp;N48)</f>
        <v/>
      </c>
      <c r="M48" s="45" t="str">
        <f t="shared" si="36"/>
        <v/>
      </c>
      <c r="N48" s="44" t="str">
        <f t="shared" si="37"/>
        <v/>
      </c>
      <c r="O48" s="57" t="str">
        <f t="shared" si="38"/>
        <v/>
      </c>
      <c r="P48" s="48" t="str" cm="1">
        <f t="array" ref="P48">IFERROR(IF(C48="P",G48,IF($K48=1,$M48,$M48+LOOKUP(2,1/($J$4:$J47=J48),$P$4:$P47))),"")</f>
        <v/>
      </c>
      <c r="Q48" s="57" t="str" cm="1">
        <f t="array" ref="Q48">IFERROR(IF(OR(C48="P",C48="A",C48="R"),F48,IF($K48=1,F48,IF(LOOKUP(2,1/($J$4:$J47=$J48),$P$4:$P47)=0,$F48,IF(AND($C48="C",LOOKUP(2,1/($J$4:$J47=$J48),$P$4:$P47)&gt;0),(F48*G48+LOOKUP(2,1/($J$4:$J47=$J48),$P$4:$P47)*LOOKUP(2,1/($J$4:$J47=$J48),$Q$4:$Q47))/$P48,IF(AND($C48="C",LOOKUP(2,1/($J$4:$J47=$J48),$P$4:$P47)&lt;0),LOOKUP(2,1/($J$4:$J47=$J48),$Q$4:$Q47),IF(AND($C48="V",LOOKUP(2,1/($J$4:$J47=$J48),$P$4:$P47)&lt;0),((-1*(F48*G48))+LOOKUP(2,1/($J$4:$J47=$J48),$P$4:$P47)*LOOKUP(2,1/($J$4:$J47=$J48),$Q$4:$Q47))/$P48,IF(AND($C48="V",LOOKUP(2,1/($J$4:$J47=$J48),$P$4:$P47)&gt;0),LOOKUP(2,1/($J$4:$J47=$J48),$Q$4:$Q47),""))))))),"")</f>
        <v/>
      </c>
      <c r="R48" s="49" t="str">
        <f t="shared" si="44"/>
        <v/>
      </c>
      <c r="S48" s="49" t="str">
        <f t="shared" si="22"/>
        <v/>
      </c>
      <c r="T48" s="49" t="str">
        <f t="shared" si="39"/>
        <v/>
      </c>
      <c r="U48" s="49" t="str">
        <f>IFERROR(IF(C48="P",S48,IF(K48=1,0,IF(OR(LOOKUP(2,1/($E$4:$E47=$E48),$P$4:$P47)=0,AND($C48="C",$N48="LONG"),AND(C48="V",N48="SHORT")),0,S48+(M48*Q48)))),"")</f>
        <v/>
      </c>
      <c r="V48" s="49" t="str">
        <f t="shared" si="40"/>
        <v/>
      </c>
      <c r="W48" s="50" t="str">
        <f t="shared" si="30"/>
        <v/>
      </c>
      <c r="Y48" s="51" t="str">
        <f t="shared" si="14"/>
        <v/>
      </c>
      <c r="Z48" s="50" t="str">
        <f t="shared" si="24"/>
        <v/>
      </c>
      <c r="AA48" s="50" t="str">
        <f t="shared" si="5"/>
        <v/>
      </c>
      <c r="AB48" s="50" t="str">
        <f t="shared" si="15"/>
        <v/>
      </c>
      <c r="AC48" s="58" t="str">
        <f t="shared" si="16"/>
        <v/>
      </c>
      <c r="AD48" s="53" t="str">
        <f t="shared" si="6"/>
        <v/>
      </c>
      <c r="AE48" s="53" t="str">
        <f t="shared" si="17"/>
        <v/>
      </c>
      <c r="AF48" s="59" t="str">
        <f t="shared" si="18"/>
        <v/>
      </c>
      <c r="AG48" s="40" t="str">
        <f>C48&amp;COUNTIFS($C$3:C48,"V")</f>
        <v>0</v>
      </c>
      <c r="AH48" s="266" t="str">
        <f t="shared" si="45"/>
        <v/>
      </c>
      <c r="AI48" s="56" t="str">
        <f t="shared" si="25"/>
        <v/>
      </c>
      <c r="AJ48" s="265" t="str">
        <f t="shared" si="26"/>
        <v/>
      </c>
      <c r="AK48" s="267" t="str">
        <f t="shared" si="27"/>
        <v/>
      </c>
      <c r="AL48" s="267" t="str">
        <f t="shared" si="28"/>
        <v/>
      </c>
      <c r="AM48" s="40" t="str">
        <f t="shared" si="29"/>
        <v/>
      </c>
      <c r="AN48" s="267">
        <f t="shared" si="20"/>
        <v>0</v>
      </c>
      <c r="CE48" s="279"/>
    </row>
    <row r="49" spans="1:83" s="40" customFormat="1" ht="12.75">
      <c r="A49" s="227"/>
      <c r="B49" s="92"/>
      <c r="C49" s="89"/>
      <c r="D49" s="93"/>
      <c r="E49" s="89"/>
      <c r="F49" s="91"/>
      <c r="G49" s="303"/>
      <c r="H49" s="41"/>
      <c r="I49" s="42" t="str">
        <f t="shared" si="31"/>
        <v/>
      </c>
      <c r="J49" s="43" t="str">
        <f t="shared" si="1"/>
        <v/>
      </c>
      <c r="K49" s="44" t="str">
        <f>IF(J49="","",IF(COUNTIF($J$4:J49,J49)=0,"",(COUNTIF($J$4:J49,J49))))</f>
        <v/>
      </c>
      <c r="L49" s="44" t="str">
        <f>IF(K49="","",J49&amp;" _ "&amp;COUNTIF($J$4:J49,J49)&amp;"_"&amp;N49)</f>
        <v/>
      </c>
      <c r="M49" s="45" t="str">
        <f t="shared" si="36"/>
        <v/>
      </c>
      <c r="N49" s="44" t="str">
        <f t="shared" si="37"/>
        <v/>
      </c>
      <c r="O49" s="57" t="str">
        <f t="shared" si="38"/>
        <v/>
      </c>
      <c r="P49" s="48" t="str" cm="1">
        <f t="array" ref="P49">IFERROR(IF(C49="P",G49,IF($K49=1,$M49,$M49+LOOKUP(2,1/($J$4:$J48=J49),$P$4:$P48))),"")</f>
        <v/>
      </c>
      <c r="Q49" s="57" t="str" cm="1">
        <f t="array" ref="Q49">IFERROR(IF(OR(C49="P",C49="A",C49="R"),F49,IF($K49=1,F49,IF(LOOKUP(2,1/($J$4:$J48=$J49),$P$4:$P48)=0,$F49,IF(AND($C49="C",LOOKUP(2,1/($J$4:$J48=$J49),$P$4:$P48)&gt;0),(F49*G49+LOOKUP(2,1/($J$4:$J48=$J49),$P$4:$P48)*LOOKUP(2,1/($J$4:$J48=$J49),$Q$4:$Q48))/$P49,IF(AND($C49="C",LOOKUP(2,1/($J$4:$J48=$J49),$P$4:$P48)&lt;0),LOOKUP(2,1/($J$4:$J48=$J49),$Q$4:$Q48),IF(AND($C49="V",LOOKUP(2,1/($J$4:$J48=$J49),$P$4:$P48)&lt;0),((-1*(F49*G49))+LOOKUP(2,1/($J$4:$J48=$J49),$P$4:$P48)*LOOKUP(2,1/($J$4:$J48=$J49),$Q$4:$Q48))/$P49,IF(AND($C49="V",LOOKUP(2,1/($J$4:$J48=$J49),$P$4:$P48)&gt;0),LOOKUP(2,1/($J$4:$J48=$J49),$Q$4:$Q48),""))))))),"")</f>
        <v/>
      </c>
      <c r="R49" s="49" t="str">
        <f t="shared" si="44"/>
        <v/>
      </c>
      <c r="S49" s="49" t="str">
        <f t="shared" si="22"/>
        <v/>
      </c>
      <c r="T49" s="49" t="str">
        <f t="shared" si="39"/>
        <v/>
      </c>
      <c r="U49" s="49" t="str">
        <f>IFERROR(IF(C49="P",S49,IF(K49=1,0,IF(OR(LOOKUP(2,1/($E$4:$E48=$E49),$P$4:$P48)=0,AND($C49="C",$N49="LONG"),AND(C49="V",N49="SHORT")),0,S49+(M49*Q49)))),"")</f>
        <v/>
      </c>
      <c r="V49" s="49" t="str">
        <f t="shared" si="40"/>
        <v/>
      </c>
      <c r="W49" s="50" t="str">
        <f t="shared" si="30"/>
        <v/>
      </c>
      <c r="Y49" s="51" t="str">
        <f t="shared" si="14"/>
        <v/>
      </c>
      <c r="Z49" s="50" t="str">
        <f t="shared" si="24"/>
        <v/>
      </c>
      <c r="AA49" s="50" t="str">
        <f t="shared" si="5"/>
        <v/>
      </c>
      <c r="AB49" s="50" t="str">
        <f t="shared" si="15"/>
        <v/>
      </c>
      <c r="AC49" s="58" t="str">
        <f t="shared" si="16"/>
        <v/>
      </c>
      <c r="AD49" s="53" t="str">
        <f t="shared" si="6"/>
        <v/>
      </c>
      <c r="AE49" s="53" t="str">
        <f t="shared" si="17"/>
        <v/>
      </c>
      <c r="AF49" s="59" t="str">
        <f t="shared" si="18"/>
        <v/>
      </c>
      <c r="AG49" s="40" t="str">
        <f>C49&amp;COUNTIFS($C$3:C49,"V")</f>
        <v>0</v>
      </c>
      <c r="AH49" s="266" t="str">
        <f t="shared" si="45"/>
        <v/>
      </c>
      <c r="AI49" s="56" t="str">
        <f t="shared" si="25"/>
        <v/>
      </c>
      <c r="AJ49" s="265" t="str">
        <f t="shared" si="26"/>
        <v/>
      </c>
      <c r="AK49" s="267" t="str">
        <f t="shared" si="27"/>
        <v/>
      </c>
      <c r="AL49" s="267" t="str">
        <f t="shared" si="28"/>
        <v/>
      </c>
      <c r="AM49" s="40" t="str">
        <f t="shared" si="29"/>
        <v/>
      </c>
      <c r="AN49" s="267">
        <f t="shared" si="20"/>
        <v>0</v>
      </c>
      <c r="CE49" s="279"/>
    </row>
    <row r="50" spans="1:83" s="40" customFormat="1" ht="12.75">
      <c r="A50" s="227"/>
      <c r="B50" s="92"/>
      <c r="C50" s="89"/>
      <c r="D50" s="90"/>
      <c r="E50" s="90"/>
      <c r="F50" s="91"/>
      <c r="G50" s="304"/>
      <c r="H50" s="41"/>
      <c r="I50" s="42" t="str">
        <f t="shared" si="31"/>
        <v/>
      </c>
      <c r="J50" s="43" t="str">
        <f t="shared" si="1"/>
        <v/>
      </c>
      <c r="K50" s="44" t="str">
        <f>IF(J50="","",IF(COUNTIF($J$4:J50,J50)=0,"",(COUNTIF($J$4:J50,J50))))</f>
        <v/>
      </c>
      <c r="L50" s="44" t="str">
        <f>IF(K50="","",J50&amp;" _ "&amp;COUNTIF($J$4:J50,J50)&amp;"_"&amp;N50)</f>
        <v/>
      </c>
      <c r="M50" s="45" t="str">
        <f t="shared" si="36"/>
        <v/>
      </c>
      <c r="N50" s="44" t="str">
        <f t="shared" si="37"/>
        <v/>
      </c>
      <c r="O50" s="57" t="str">
        <f t="shared" si="38"/>
        <v/>
      </c>
      <c r="P50" s="48" t="str" cm="1">
        <f t="array" ref="P50">IFERROR(IF(C50="P",G50,IF($K50=1,$M50,$M50+LOOKUP(2,1/($J$4:$J49=J50),$P$4:$P49))),"")</f>
        <v/>
      </c>
      <c r="Q50" s="57" t="str" cm="1">
        <f t="array" ref="Q50">IFERROR(IF(OR(C50="P",C50="A",C50="R"),F50,IF($K50=1,F50,IF(LOOKUP(2,1/($J$4:$J49=$J50),$P$4:$P49)=0,$F50,IF(AND($C50="C",LOOKUP(2,1/($J$4:$J49=$J50),$P$4:$P49)&gt;0),(F50*G50+LOOKUP(2,1/($J$4:$J49=$J50),$P$4:$P49)*LOOKUP(2,1/($J$4:$J49=$J50),$Q$4:$Q49))/$P50,IF(AND($C50="C",LOOKUP(2,1/($J$4:$J49=$J50),$P$4:$P49)&lt;0),LOOKUP(2,1/($J$4:$J49=$J50),$Q$4:$Q49),IF(AND($C50="V",LOOKUP(2,1/($J$4:$J49=$J50),$P$4:$P49)&lt;0),((-1*(F50*G50))+LOOKUP(2,1/($J$4:$J49=$J50),$P$4:$P49)*LOOKUP(2,1/($J$4:$J49=$J50),$Q$4:$Q49))/$P50,IF(AND($C50="V",LOOKUP(2,1/($J$4:$J49=$J50),$P$4:$P49)&gt;0),LOOKUP(2,1/($J$4:$J49=$J50),$Q$4:$Q49),""))))))),"")</f>
        <v/>
      </c>
      <c r="R50" s="49" t="str">
        <f t="shared" si="44"/>
        <v/>
      </c>
      <c r="S50" s="49" t="str">
        <f t="shared" si="22"/>
        <v/>
      </c>
      <c r="T50" s="49" t="str">
        <f t="shared" si="39"/>
        <v/>
      </c>
      <c r="U50" s="49" t="str">
        <f>IFERROR(IF(C50="P",S50,IF(K50=1,0,IF(OR(LOOKUP(2,1/($E$4:$E49=$E50),$P$4:$P49)=0,AND($C50="C",$N50="LONG"),AND(C50="V",N50="SHORT")),0,S50+(M50*Q50)))),"")</f>
        <v/>
      </c>
      <c r="V50" s="49" t="str">
        <f t="shared" si="40"/>
        <v/>
      </c>
      <c r="W50" s="50" t="str">
        <f t="shared" si="30"/>
        <v/>
      </c>
      <c r="Y50" s="51" t="str">
        <f t="shared" si="14"/>
        <v/>
      </c>
      <c r="Z50" s="50" t="str">
        <f t="shared" si="24"/>
        <v/>
      </c>
      <c r="AA50" s="50" t="str">
        <f t="shared" si="5"/>
        <v/>
      </c>
      <c r="AB50" s="50" t="str">
        <f t="shared" si="15"/>
        <v/>
      </c>
      <c r="AC50" s="58" t="str">
        <f t="shared" si="16"/>
        <v/>
      </c>
      <c r="AD50" s="53" t="str">
        <f t="shared" si="6"/>
        <v/>
      </c>
      <c r="AE50" s="53" t="str">
        <f t="shared" si="17"/>
        <v/>
      </c>
      <c r="AF50" s="59" t="str">
        <f t="shared" si="18"/>
        <v/>
      </c>
      <c r="AG50" s="40" t="str">
        <f>C50&amp;COUNTIFS($C$3:C50,"V")</f>
        <v>0</v>
      </c>
      <c r="AH50" s="266" t="str">
        <f t="shared" si="45"/>
        <v/>
      </c>
      <c r="AI50" s="56" t="str">
        <f t="shared" si="25"/>
        <v/>
      </c>
      <c r="AJ50" s="265" t="str">
        <f t="shared" si="26"/>
        <v/>
      </c>
      <c r="AK50" s="267" t="str">
        <f t="shared" si="27"/>
        <v/>
      </c>
      <c r="AL50" s="267" t="str">
        <f t="shared" si="28"/>
        <v/>
      </c>
      <c r="AM50" s="40" t="str">
        <f t="shared" si="29"/>
        <v/>
      </c>
      <c r="AN50" s="267">
        <f t="shared" si="20"/>
        <v>0</v>
      </c>
      <c r="CE50" s="279"/>
    </row>
    <row r="51" spans="1:83" s="40" customFormat="1" ht="12.75">
      <c r="A51" s="227"/>
      <c r="B51" s="92"/>
      <c r="C51" s="89"/>
      <c r="D51" s="90"/>
      <c r="E51" s="90"/>
      <c r="F51" s="91"/>
      <c r="G51" s="304"/>
      <c r="H51" s="41"/>
      <c r="I51" s="42" t="str">
        <f t="shared" si="31"/>
        <v/>
      </c>
      <c r="J51" s="43" t="str">
        <f t="shared" si="1"/>
        <v/>
      </c>
      <c r="K51" s="44" t="str">
        <f>IF(J51="","",IF(COUNTIF($J$4:J51,J51)=0,"",(COUNTIF($J$4:J51,J51))))</f>
        <v/>
      </c>
      <c r="L51" s="44" t="str">
        <f>IF(K51="","",J51&amp;" _ "&amp;COUNTIF($J$4:J51,J51)&amp;"_"&amp;N51)</f>
        <v/>
      </c>
      <c r="M51" s="45" t="str">
        <f t="shared" si="36"/>
        <v/>
      </c>
      <c r="N51" s="44" t="str">
        <f t="shared" si="37"/>
        <v/>
      </c>
      <c r="O51" s="57" t="str">
        <f t="shared" si="38"/>
        <v/>
      </c>
      <c r="P51" s="48" t="str" cm="1">
        <f t="array" ref="P51">IFERROR(IF(C51="P",G51,IF($K51=1,$M51,$M51+LOOKUP(2,1/($J$4:$J50=J51),$P$4:$P50))),"")</f>
        <v/>
      </c>
      <c r="Q51" s="57" t="str" cm="1">
        <f t="array" ref="Q51">IFERROR(IF(OR(C51="P",C51="A",C51="R"),F51,IF($K51=1,F51,IF(LOOKUP(2,1/($J$4:$J50=$J51),$P$4:$P50)=0,$F51,IF(AND($C51="C",LOOKUP(2,1/($J$4:$J50=$J51),$P$4:$P50)&gt;0),(F51*G51+LOOKUP(2,1/($J$4:$J50=$J51),$P$4:$P50)*LOOKUP(2,1/($J$4:$J50=$J51),$Q$4:$Q50))/$P51,IF(AND($C51="C",LOOKUP(2,1/($J$4:$J50=$J51),$P$4:$P50)&lt;0),LOOKUP(2,1/($J$4:$J50=$J51),$Q$4:$Q50),IF(AND($C51="V",LOOKUP(2,1/($J$4:$J50=$J51),$P$4:$P50)&lt;0),((-1*(F51*G51))+LOOKUP(2,1/($J$4:$J50=$J51),$P$4:$P50)*LOOKUP(2,1/($J$4:$J50=$J51),$Q$4:$Q50))/$P51,IF(AND($C51="V",LOOKUP(2,1/($J$4:$J50=$J51),$P$4:$P50)&gt;0),LOOKUP(2,1/($J$4:$J50=$J51),$Q$4:$Q50),""))))))),"")</f>
        <v/>
      </c>
      <c r="R51" s="49" t="str">
        <f t="shared" si="44"/>
        <v/>
      </c>
      <c r="S51" s="49" t="str">
        <f t="shared" si="22"/>
        <v/>
      </c>
      <c r="T51" s="49" t="str">
        <f t="shared" si="39"/>
        <v/>
      </c>
      <c r="U51" s="49" t="str">
        <f>IFERROR(IF(C51="P",S51,IF(K51=1,0,IF(OR(LOOKUP(2,1/($E$4:$E50=$E51),$P$4:$P50)=0,AND($C51="C",$N51="LONG"),AND(C51="V",N51="SHORT")),0,S51+(M51*Q51)))),"")</f>
        <v/>
      </c>
      <c r="V51" s="49" t="str">
        <f t="shared" si="40"/>
        <v/>
      </c>
      <c r="W51" s="50" t="str">
        <f t="shared" si="30"/>
        <v/>
      </c>
      <c r="Y51" s="51" t="str">
        <f t="shared" si="14"/>
        <v/>
      </c>
      <c r="Z51" s="50" t="str">
        <f t="shared" si="24"/>
        <v/>
      </c>
      <c r="AA51" s="50" t="str">
        <f t="shared" si="5"/>
        <v/>
      </c>
      <c r="AB51" s="50" t="str">
        <f t="shared" si="15"/>
        <v/>
      </c>
      <c r="AC51" s="58" t="str">
        <f t="shared" si="16"/>
        <v/>
      </c>
      <c r="AD51" s="53" t="str">
        <f t="shared" si="6"/>
        <v/>
      </c>
      <c r="AE51" s="53" t="str">
        <f t="shared" si="17"/>
        <v/>
      </c>
      <c r="AF51" s="59" t="str">
        <f t="shared" si="18"/>
        <v/>
      </c>
      <c r="AG51" s="40" t="str">
        <f>C51&amp;COUNTIFS($C$3:C51,"V")</f>
        <v>0</v>
      </c>
      <c r="AH51" s="266" t="str">
        <f t="shared" si="45"/>
        <v/>
      </c>
      <c r="AI51" s="56" t="str">
        <f t="shared" si="25"/>
        <v/>
      </c>
      <c r="AJ51" s="265" t="str">
        <f t="shared" si="26"/>
        <v/>
      </c>
      <c r="AK51" s="267" t="str">
        <f t="shared" si="27"/>
        <v/>
      </c>
      <c r="AL51" s="267" t="str">
        <f t="shared" si="28"/>
        <v/>
      </c>
      <c r="AM51" s="40" t="str">
        <f t="shared" si="29"/>
        <v/>
      </c>
      <c r="AN51" s="267">
        <f t="shared" si="20"/>
        <v>0</v>
      </c>
      <c r="CE51" s="279"/>
    </row>
    <row r="52" spans="1:83" s="40" customFormat="1" ht="12.75">
      <c r="A52" s="227"/>
      <c r="B52" s="92"/>
      <c r="C52" s="89"/>
      <c r="D52" s="90"/>
      <c r="E52" s="90"/>
      <c r="F52" s="91"/>
      <c r="G52" s="304"/>
      <c r="H52" s="41"/>
      <c r="I52" s="42" t="str">
        <f t="shared" si="31"/>
        <v/>
      </c>
      <c r="J52" s="43" t="str">
        <f t="shared" si="1"/>
        <v/>
      </c>
      <c r="K52" s="44" t="str">
        <f>IF(J52="","",IF(COUNTIF($J$4:J52,J52)=0,"",(COUNTIF($J$4:J52,J52))))</f>
        <v/>
      </c>
      <c r="L52" s="44" t="str">
        <f>IF(K52="","",J52&amp;" _ "&amp;COUNTIF($J$4:J52,J52)&amp;"_"&amp;N52)</f>
        <v/>
      </c>
      <c r="M52" s="45" t="str">
        <f t="shared" si="36"/>
        <v/>
      </c>
      <c r="N52" s="44" t="str">
        <f t="shared" si="37"/>
        <v/>
      </c>
      <c r="O52" s="57" t="str">
        <f t="shared" si="38"/>
        <v/>
      </c>
      <c r="P52" s="48" t="str" cm="1">
        <f t="array" ref="P52">IFERROR(IF(C52="P",G52,IF($K52=1,$M52,$M52+LOOKUP(2,1/($J$4:$J51=J52),$P$4:$P51))),"")</f>
        <v/>
      </c>
      <c r="Q52" s="57" t="str" cm="1">
        <f t="array" ref="Q52">IFERROR(IF(OR(C52="P",C52="A",C52="R"),F52,IF($K52=1,F52,IF(LOOKUP(2,1/($J$4:$J51=$J52),$P$4:$P51)=0,$F52,IF(AND($C52="C",LOOKUP(2,1/($J$4:$J51=$J52),$P$4:$P51)&gt;0),(F52*G52+LOOKUP(2,1/($J$4:$J51=$J52),$P$4:$P51)*LOOKUP(2,1/($J$4:$J51=$J52),$Q$4:$Q51))/$P52,IF(AND($C52="C",LOOKUP(2,1/($J$4:$J51=$J52),$P$4:$P51)&lt;0),LOOKUP(2,1/($J$4:$J51=$J52),$Q$4:$Q51),IF(AND($C52="V",LOOKUP(2,1/($J$4:$J51=$J52),$P$4:$P51)&lt;0),((-1*(F52*G52))+LOOKUP(2,1/($J$4:$J51=$J52),$P$4:$P51)*LOOKUP(2,1/($J$4:$J51=$J52),$Q$4:$Q51))/$P52,IF(AND($C52="V",LOOKUP(2,1/($J$4:$J51=$J52),$P$4:$P51)&gt;0),LOOKUP(2,1/($J$4:$J51=$J52),$Q$4:$Q51),""))))))),"")</f>
        <v/>
      </c>
      <c r="R52" s="49" t="str">
        <f t="shared" si="44"/>
        <v/>
      </c>
      <c r="S52" s="49" t="str">
        <f t="shared" si="22"/>
        <v/>
      </c>
      <c r="T52" s="49" t="str">
        <f t="shared" si="39"/>
        <v/>
      </c>
      <c r="U52" s="49" t="str">
        <f>IFERROR(IF(C52="P",S52,IF(K52=1,0,IF(OR(LOOKUP(2,1/($E$4:$E51=$E52),$P$4:$P51)=0,AND($C52="C",$N52="LONG"),AND(C52="V",N52="SHORT")),0,S52+(M52*Q52)))),"")</f>
        <v/>
      </c>
      <c r="V52" s="49" t="str">
        <f t="shared" si="40"/>
        <v/>
      </c>
      <c r="W52" s="50" t="str">
        <f t="shared" si="30"/>
        <v/>
      </c>
      <c r="Y52" s="51" t="str">
        <f t="shared" si="14"/>
        <v/>
      </c>
      <c r="Z52" s="50" t="str">
        <f t="shared" si="24"/>
        <v/>
      </c>
      <c r="AA52" s="50" t="str">
        <f t="shared" si="5"/>
        <v/>
      </c>
      <c r="AB52" s="50" t="str">
        <f t="shared" si="15"/>
        <v/>
      </c>
      <c r="AC52" s="58" t="str">
        <f t="shared" si="16"/>
        <v/>
      </c>
      <c r="AD52" s="53" t="str">
        <f t="shared" si="6"/>
        <v/>
      </c>
      <c r="AE52" s="53" t="str">
        <f t="shared" si="17"/>
        <v/>
      </c>
      <c r="AF52" s="59" t="str">
        <f t="shared" si="18"/>
        <v/>
      </c>
      <c r="AG52" s="40" t="str">
        <f>C52&amp;COUNTIFS($C$3:C52,"V")</f>
        <v>0</v>
      </c>
      <c r="AH52" s="266" t="str">
        <f t="shared" si="45"/>
        <v/>
      </c>
      <c r="AI52" s="56" t="str">
        <f t="shared" si="25"/>
        <v/>
      </c>
      <c r="AJ52" s="265" t="str">
        <f t="shared" si="26"/>
        <v/>
      </c>
      <c r="AK52" s="267" t="str">
        <f t="shared" si="27"/>
        <v/>
      </c>
      <c r="AL52" s="267" t="str">
        <f t="shared" si="28"/>
        <v/>
      </c>
      <c r="AM52" s="40" t="str">
        <f t="shared" si="29"/>
        <v/>
      </c>
      <c r="AN52" s="267">
        <f t="shared" si="20"/>
        <v>0</v>
      </c>
      <c r="CE52" s="279"/>
    </row>
    <row r="53" spans="1:83" s="40" customFormat="1" ht="12.75">
      <c r="A53" s="227"/>
      <c r="B53" s="92"/>
      <c r="C53" s="89"/>
      <c r="D53" s="90"/>
      <c r="E53" s="90"/>
      <c r="F53" s="91"/>
      <c r="G53" s="304"/>
      <c r="H53" s="41"/>
      <c r="I53" s="42" t="str">
        <f t="shared" si="31"/>
        <v/>
      </c>
      <c r="J53" s="43" t="str">
        <f t="shared" si="1"/>
        <v/>
      </c>
      <c r="K53" s="44" t="str">
        <f>IF(J53="","",IF(COUNTIF($J$4:J53,J53)=0,"",(COUNTIF($J$4:J53,J53))))</f>
        <v/>
      </c>
      <c r="L53" s="44" t="str">
        <f>IF(K53="","",J53&amp;" _ "&amp;COUNTIF($J$4:J53,J53)&amp;"_"&amp;N53)</f>
        <v/>
      </c>
      <c r="M53" s="45" t="str">
        <f t="shared" si="36"/>
        <v/>
      </c>
      <c r="N53" s="44" t="str">
        <f t="shared" si="37"/>
        <v/>
      </c>
      <c r="O53" s="57" t="str">
        <f t="shared" si="38"/>
        <v/>
      </c>
      <c r="P53" s="48" t="str" cm="1">
        <f t="array" ref="P53">IFERROR(IF(C53="P",G53,IF($K53=1,$M53,$M53+LOOKUP(2,1/($J$4:$J52=J53),$P$4:$P52))),"")</f>
        <v/>
      </c>
      <c r="Q53" s="57" t="str" cm="1">
        <f t="array" ref="Q53">IFERROR(IF(OR(C53="P",C53="A",C53="R"),F53,IF($K53=1,F53,IF(LOOKUP(2,1/($J$4:$J52=$J53),$P$4:$P52)=0,$F53,IF(AND($C53="C",LOOKUP(2,1/($J$4:$J52=$J53),$P$4:$P52)&gt;0),(F53*G53+LOOKUP(2,1/($J$4:$J52=$J53),$P$4:$P52)*LOOKUP(2,1/($J$4:$J52=$J53),$Q$4:$Q52))/$P53,IF(AND($C53="C",LOOKUP(2,1/($J$4:$J52=$J53),$P$4:$P52)&lt;0),LOOKUP(2,1/($J$4:$J52=$J53),$Q$4:$Q52),IF(AND($C53="V",LOOKUP(2,1/($J$4:$J52=$J53),$P$4:$P52)&lt;0),((-1*(F53*G53))+LOOKUP(2,1/($J$4:$J52=$J53),$P$4:$P52)*LOOKUP(2,1/($J$4:$J52=$J53),$Q$4:$Q52))/$P53,IF(AND($C53="V",LOOKUP(2,1/($J$4:$J52=$J53),$P$4:$P52)&gt;0),LOOKUP(2,1/($J$4:$J52=$J53),$Q$4:$Q52),""))))))),"")</f>
        <v/>
      </c>
      <c r="R53" s="49" t="str">
        <f t="shared" si="44"/>
        <v/>
      </c>
      <c r="S53" s="49" t="str">
        <f t="shared" si="22"/>
        <v/>
      </c>
      <c r="T53" s="49" t="str">
        <f t="shared" si="39"/>
        <v/>
      </c>
      <c r="U53" s="49" t="str">
        <f>IFERROR(IF(C53="P",S53,IF(K53=1,0,IF(OR(LOOKUP(2,1/($E$4:$E52=$E53),$P$4:$P52)=0,AND($C53="C",$N53="LONG"),AND(C53="V",N53="SHORT")),0,S53+(M53*Q53)))),"")</f>
        <v/>
      </c>
      <c r="V53" s="49" t="str">
        <f t="shared" si="40"/>
        <v/>
      </c>
      <c r="W53" s="50" t="str">
        <f t="shared" si="30"/>
        <v/>
      </c>
      <c r="Y53" s="51" t="str">
        <f t="shared" si="14"/>
        <v/>
      </c>
      <c r="Z53" s="50" t="str">
        <f t="shared" si="24"/>
        <v/>
      </c>
      <c r="AA53" s="50" t="str">
        <f t="shared" si="5"/>
        <v/>
      </c>
      <c r="AB53" s="50" t="str">
        <f t="shared" si="15"/>
        <v/>
      </c>
      <c r="AC53" s="58" t="str">
        <f t="shared" si="16"/>
        <v/>
      </c>
      <c r="AD53" s="53" t="str">
        <f t="shared" si="6"/>
        <v/>
      </c>
      <c r="AE53" s="53" t="str">
        <f t="shared" si="17"/>
        <v/>
      </c>
      <c r="AF53" s="59" t="str">
        <f t="shared" si="18"/>
        <v/>
      </c>
      <c r="AG53" s="40" t="str">
        <f>C53&amp;COUNTIFS($C$3:C53,"V")</f>
        <v>0</v>
      </c>
      <c r="AH53" s="266" t="str">
        <f t="shared" si="45"/>
        <v/>
      </c>
      <c r="AI53" s="56" t="str">
        <f t="shared" si="25"/>
        <v/>
      </c>
      <c r="AJ53" s="265" t="str">
        <f t="shared" si="26"/>
        <v/>
      </c>
      <c r="AK53" s="267" t="str">
        <f t="shared" si="27"/>
        <v/>
      </c>
      <c r="AL53" s="267" t="str">
        <f t="shared" si="28"/>
        <v/>
      </c>
      <c r="AM53" s="40" t="str">
        <f t="shared" si="29"/>
        <v/>
      </c>
      <c r="AN53" s="267">
        <f t="shared" si="20"/>
        <v>0</v>
      </c>
      <c r="CE53" s="279"/>
    </row>
    <row r="54" spans="1:83" s="40" customFormat="1" ht="12.75">
      <c r="A54" s="227"/>
      <c r="B54" s="92"/>
      <c r="C54" s="89"/>
      <c r="D54" s="90"/>
      <c r="E54" s="90"/>
      <c r="F54" s="91"/>
      <c r="G54" s="304"/>
      <c r="H54" s="41"/>
      <c r="I54" s="42" t="str">
        <f t="shared" si="31"/>
        <v/>
      </c>
      <c r="J54" s="43" t="str">
        <f t="shared" si="1"/>
        <v/>
      </c>
      <c r="K54" s="44" t="str">
        <f>IF(J54="","",IF(COUNTIF($J$4:J54,J54)=0,"",(COUNTIF($J$4:J54,J54))))</f>
        <v/>
      </c>
      <c r="L54" s="44" t="str">
        <f>IF(K54="","",J54&amp;" _ "&amp;COUNTIF($J$4:J54,J54)&amp;"_"&amp;N54)</f>
        <v/>
      </c>
      <c r="M54" s="45" t="str">
        <f t="shared" si="36"/>
        <v/>
      </c>
      <c r="N54" s="44" t="str">
        <f t="shared" si="37"/>
        <v/>
      </c>
      <c r="O54" s="57" t="str">
        <f t="shared" si="38"/>
        <v/>
      </c>
      <c r="P54" s="48" t="str" cm="1">
        <f t="array" ref="P54">IFERROR(IF(C54="P",G54,IF($K54=1,$M54,$M54+LOOKUP(2,1/($J$4:$J53=J54),$P$4:$P53))),"")</f>
        <v/>
      </c>
      <c r="Q54" s="57" t="str" cm="1">
        <f t="array" ref="Q54">IFERROR(IF(OR(C54="P",C54="A",C54="R"),F54,IF($K54=1,F54,IF(LOOKUP(2,1/($J$4:$J53=$J54),$P$4:$P53)=0,$F54,IF(AND($C54="C",LOOKUP(2,1/($J$4:$J53=$J54),$P$4:$P53)&gt;0),(F54*G54+LOOKUP(2,1/($J$4:$J53=$J54),$P$4:$P53)*LOOKUP(2,1/($J$4:$J53=$J54),$Q$4:$Q53))/$P54,IF(AND($C54="C",LOOKUP(2,1/($J$4:$J53=$J54),$P$4:$P53)&lt;0),LOOKUP(2,1/($J$4:$J53=$J54),$Q$4:$Q53),IF(AND($C54="V",LOOKUP(2,1/($J$4:$J53=$J54),$P$4:$P53)&lt;0),((-1*(F54*G54))+LOOKUP(2,1/($J$4:$J53=$J54),$P$4:$P53)*LOOKUP(2,1/($J$4:$J53=$J54),$Q$4:$Q53))/$P54,IF(AND($C54="V",LOOKUP(2,1/($J$4:$J53=$J54),$P$4:$P53)&gt;0),LOOKUP(2,1/($J$4:$J53=$J54),$Q$4:$Q53),""))))))),"")</f>
        <v/>
      </c>
      <c r="R54" s="49" t="str">
        <f t="shared" si="44"/>
        <v/>
      </c>
      <c r="S54" s="49" t="str">
        <f t="shared" si="22"/>
        <v/>
      </c>
      <c r="T54" s="49" t="str">
        <f t="shared" si="39"/>
        <v/>
      </c>
      <c r="U54" s="49" t="str">
        <f>IFERROR(IF(C54="P",S54,IF(K54=1,0,IF(OR(LOOKUP(2,1/($E$4:$E53=$E54),$P$4:$P53)=0,AND($C54="C",$N54="LONG"),AND(C54="V",N54="SHORT")),0,S54+(M54*Q54)))),"")</f>
        <v/>
      </c>
      <c r="V54" s="49" t="str">
        <f t="shared" si="40"/>
        <v/>
      </c>
      <c r="W54" s="50" t="str">
        <f t="shared" si="30"/>
        <v/>
      </c>
      <c r="Y54" s="51" t="str">
        <f t="shared" si="14"/>
        <v/>
      </c>
      <c r="Z54" s="50" t="str">
        <f t="shared" si="24"/>
        <v/>
      </c>
      <c r="AA54" s="50" t="str">
        <f t="shared" si="5"/>
        <v/>
      </c>
      <c r="AB54" s="50" t="str">
        <f t="shared" si="15"/>
        <v/>
      </c>
      <c r="AC54" s="58" t="str">
        <f t="shared" si="16"/>
        <v/>
      </c>
      <c r="AD54" s="53" t="str">
        <f t="shared" si="6"/>
        <v/>
      </c>
      <c r="AE54" s="53" t="str">
        <f t="shared" si="17"/>
        <v/>
      </c>
      <c r="AF54" s="59" t="str">
        <f t="shared" si="18"/>
        <v/>
      </c>
      <c r="AG54" s="40" t="str">
        <f>C54&amp;COUNTIFS($C$3:C54,"V")</f>
        <v>0</v>
      </c>
      <c r="AH54" s="266" t="str">
        <f t="shared" si="45"/>
        <v/>
      </c>
      <c r="AI54" s="56" t="str">
        <f t="shared" si="25"/>
        <v/>
      </c>
      <c r="AJ54" s="265" t="str">
        <f t="shared" si="26"/>
        <v/>
      </c>
      <c r="AK54" s="267" t="str">
        <f t="shared" si="27"/>
        <v/>
      </c>
      <c r="AL54" s="267" t="str">
        <f t="shared" si="28"/>
        <v/>
      </c>
      <c r="AM54" s="40" t="str">
        <f t="shared" si="29"/>
        <v/>
      </c>
      <c r="AN54" s="267">
        <f t="shared" si="20"/>
        <v>0</v>
      </c>
      <c r="CE54" s="279"/>
    </row>
    <row r="55" spans="1:83" s="40" customFormat="1" ht="12.75">
      <c r="A55" s="227"/>
      <c r="B55" s="92"/>
      <c r="C55" s="89"/>
      <c r="D55" s="90"/>
      <c r="E55" s="90"/>
      <c r="F55" s="91"/>
      <c r="G55" s="304"/>
      <c r="H55" s="41"/>
      <c r="I55" s="42" t="str">
        <f t="shared" si="31"/>
        <v/>
      </c>
      <c r="J55" s="43" t="str">
        <f t="shared" si="1"/>
        <v/>
      </c>
      <c r="K55" s="44" t="str">
        <f>IF(J55="","",IF(COUNTIF($J$4:J55,J55)=0,"",(COUNTIF($J$4:J55,J55))))</f>
        <v/>
      </c>
      <c r="L55" s="44" t="str">
        <f>IF(K55="","",J55&amp;" _ "&amp;COUNTIF($J$4:J55,J55)&amp;"_"&amp;N55)</f>
        <v/>
      </c>
      <c r="M55" s="45" t="str">
        <f t="shared" si="36"/>
        <v/>
      </c>
      <c r="N55" s="44" t="str">
        <f t="shared" si="37"/>
        <v/>
      </c>
      <c r="O55" s="57" t="str">
        <f t="shared" si="38"/>
        <v/>
      </c>
      <c r="P55" s="48" t="str" cm="1">
        <f t="array" ref="P55">IFERROR(IF(C55="P",G55,IF($K55=1,$M55,$M55+LOOKUP(2,1/($J$4:$J54=J55),$P$4:$P54))),"")</f>
        <v/>
      </c>
      <c r="Q55" s="57" t="str" cm="1">
        <f t="array" ref="Q55">IFERROR(IF(OR(C55="P",C55="A",C55="R"),F55,IF($K55=1,F55,IF(LOOKUP(2,1/($J$4:$J54=$J55),$P$4:$P54)=0,$F55,IF(AND($C55="C",LOOKUP(2,1/($J$4:$J54=$J55),$P$4:$P54)&gt;0),(F55*G55+LOOKUP(2,1/($J$4:$J54=$J55),$P$4:$P54)*LOOKUP(2,1/($J$4:$J54=$J55),$Q$4:$Q54))/$P55,IF(AND($C55="C",LOOKUP(2,1/($J$4:$J54=$J55),$P$4:$P54)&lt;0),LOOKUP(2,1/($J$4:$J54=$J55),$Q$4:$Q54),IF(AND($C55="V",LOOKUP(2,1/($J$4:$J54=$J55),$P$4:$P54)&lt;0),((-1*(F55*G55))+LOOKUP(2,1/($J$4:$J54=$J55),$P$4:$P54)*LOOKUP(2,1/($J$4:$J54=$J55),$Q$4:$Q54))/$P55,IF(AND($C55="V",LOOKUP(2,1/($J$4:$J54=$J55),$P$4:$P54)&gt;0),LOOKUP(2,1/($J$4:$J54=$J55),$Q$4:$Q54),""))))))),"")</f>
        <v/>
      </c>
      <c r="R55" s="49" t="str">
        <f t="shared" si="44"/>
        <v/>
      </c>
      <c r="S55" s="49" t="str">
        <f t="shared" si="22"/>
        <v/>
      </c>
      <c r="T55" s="49" t="str">
        <f t="shared" si="39"/>
        <v/>
      </c>
      <c r="U55" s="49" t="str">
        <f>IFERROR(IF(C55="P",S55,IF(K55=1,0,IF(OR(LOOKUP(2,1/($E$4:$E54=$E55),$P$4:$P54)=0,AND($C55="C",$N55="LONG"),AND(C55="V",N55="SHORT")),0,S55+(M55*Q55)))),"")</f>
        <v/>
      </c>
      <c r="V55" s="49" t="str">
        <f t="shared" si="40"/>
        <v/>
      </c>
      <c r="W55" s="50" t="str">
        <f t="shared" si="30"/>
        <v/>
      </c>
      <c r="Y55" s="51" t="str">
        <f t="shared" si="14"/>
        <v/>
      </c>
      <c r="Z55" s="50" t="str">
        <f t="shared" si="24"/>
        <v/>
      </c>
      <c r="AA55" s="50" t="str">
        <f t="shared" si="5"/>
        <v/>
      </c>
      <c r="AB55" s="50" t="str">
        <f t="shared" si="15"/>
        <v/>
      </c>
      <c r="AC55" s="58" t="str">
        <f t="shared" si="16"/>
        <v/>
      </c>
      <c r="AD55" s="53" t="str">
        <f t="shared" si="6"/>
        <v/>
      </c>
      <c r="AE55" s="53" t="str">
        <f t="shared" si="17"/>
        <v/>
      </c>
      <c r="AF55" s="59" t="str">
        <f t="shared" si="18"/>
        <v/>
      </c>
      <c r="AG55" s="40" t="str">
        <f>C55&amp;COUNTIFS($C$3:C55,"V")</f>
        <v>0</v>
      </c>
      <c r="AH55" s="266" t="str">
        <f t="shared" si="45"/>
        <v/>
      </c>
      <c r="AI55" s="56" t="str">
        <f t="shared" si="25"/>
        <v/>
      </c>
      <c r="AJ55" s="265" t="str">
        <f t="shared" si="26"/>
        <v/>
      </c>
      <c r="AK55" s="267" t="str">
        <f t="shared" si="27"/>
        <v/>
      </c>
      <c r="AL55" s="267" t="str">
        <f t="shared" si="28"/>
        <v/>
      </c>
      <c r="AM55" s="40" t="str">
        <f t="shared" si="29"/>
        <v/>
      </c>
      <c r="AN55" s="267">
        <f t="shared" si="20"/>
        <v>0</v>
      </c>
      <c r="CE55" s="279"/>
    </row>
    <row r="56" spans="1:83" s="40" customFormat="1" ht="12.75">
      <c r="A56" s="227"/>
      <c r="B56" s="92"/>
      <c r="C56" s="89"/>
      <c r="D56" s="90"/>
      <c r="E56" s="90"/>
      <c r="F56" s="91"/>
      <c r="G56" s="304"/>
      <c r="H56" s="41"/>
      <c r="I56" s="42" t="str">
        <f t="shared" si="31"/>
        <v/>
      </c>
      <c r="J56" s="43" t="str">
        <f t="shared" si="1"/>
        <v/>
      </c>
      <c r="K56" s="44" t="str">
        <f>IF(J56="","",IF(COUNTIF($J$4:J56,J56)=0,"",(COUNTIF($J$4:J56,J56))))</f>
        <v/>
      </c>
      <c r="L56" s="44" t="str">
        <f>IF(K56="","",J56&amp;" _ "&amp;COUNTIF($J$4:J56,J56)&amp;"_"&amp;N56)</f>
        <v/>
      </c>
      <c r="M56" s="45" t="str">
        <f t="shared" si="36"/>
        <v/>
      </c>
      <c r="N56" s="44" t="str">
        <f t="shared" si="37"/>
        <v/>
      </c>
      <c r="O56" s="57" t="str">
        <f t="shared" si="38"/>
        <v/>
      </c>
      <c r="P56" s="48" t="str" cm="1">
        <f t="array" ref="P56">IFERROR(IF(C56="P",G56,IF($K56=1,$M56,$M56+LOOKUP(2,1/($J$4:$J55=J56),$P$4:$P55))),"")</f>
        <v/>
      </c>
      <c r="Q56" s="57" t="str" cm="1">
        <f t="array" ref="Q56">IFERROR(IF(OR(C56="P",C56="A",C56="R"),F56,IF($K56=1,F56,IF(LOOKUP(2,1/($J$4:$J55=$J56),$P$4:$P55)=0,$F56,IF(AND($C56="C",LOOKUP(2,1/($J$4:$J55=$J56),$P$4:$P55)&gt;0),(F56*G56+LOOKUP(2,1/($J$4:$J55=$J56),$P$4:$P55)*LOOKUP(2,1/($J$4:$J55=$J56),$Q$4:$Q55))/$P56,IF(AND($C56="C",LOOKUP(2,1/($J$4:$J55=$J56),$P$4:$P55)&lt;0),LOOKUP(2,1/($J$4:$J55=$J56),$Q$4:$Q55),IF(AND($C56="V",LOOKUP(2,1/($J$4:$J55=$J56),$P$4:$P55)&lt;0),((-1*(F56*G56))+LOOKUP(2,1/($J$4:$J55=$J56),$P$4:$P55)*LOOKUP(2,1/($J$4:$J55=$J56),$Q$4:$Q55))/$P56,IF(AND($C56="V",LOOKUP(2,1/($J$4:$J55=$J56),$P$4:$P55)&gt;0),LOOKUP(2,1/($J$4:$J55=$J56),$Q$4:$Q55),""))))))),"")</f>
        <v/>
      </c>
      <c r="R56" s="49" t="str">
        <f t="shared" si="44"/>
        <v/>
      </c>
      <c r="S56" s="49" t="str">
        <f t="shared" si="22"/>
        <v/>
      </c>
      <c r="T56" s="49" t="str">
        <f t="shared" si="39"/>
        <v/>
      </c>
      <c r="U56" s="49" t="str">
        <f>IFERROR(IF(C56="P",S56,IF(K56=1,0,IF(OR(LOOKUP(2,1/($E$4:$E55=$E56),$P$4:$P55)=0,AND($C56="C",$N56="LONG"),AND(C56="V",N56="SHORT")),0,S56+(M56*Q56)))),"")</f>
        <v/>
      </c>
      <c r="V56" s="49" t="str">
        <f t="shared" si="40"/>
        <v/>
      </c>
      <c r="W56" s="50" t="str">
        <f t="shared" si="30"/>
        <v/>
      </c>
      <c r="Y56" s="51" t="str">
        <f t="shared" si="14"/>
        <v/>
      </c>
      <c r="Z56" s="50" t="str">
        <f t="shared" si="24"/>
        <v/>
      </c>
      <c r="AA56" s="50" t="str">
        <f t="shared" si="5"/>
        <v/>
      </c>
      <c r="AB56" s="50" t="str">
        <f t="shared" si="15"/>
        <v/>
      </c>
      <c r="AC56" s="58" t="str">
        <f t="shared" si="16"/>
        <v/>
      </c>
      <c r="AD56" s="53" t="str">
        <f t="shared" si="6"/>
        <v/>
      </c>
      <c r="AE56" s="53" t="str">
        <f t="shared" si="17"/>
        <v/>
      </c>
      <c r="AF56" s="59" t="str">
        <f t="shared" si="18"/>
        <v/>
      </c>
      <c r="AG56" s="40" t="str">
        <f>C56&amp;COUNTIFS($C$3:C56,"V")</f>
        <v>0</v>
      </c>
      <c r="AH56" s="266" t="str">
        <f t="shared" si="45"/>
        <v/>
      </c>
      <c r="AI56" s="56" t="str">
        <f t="shared" si="25"/>
        <v/>
      </c>
      <c r="AJ56" s="265" t="str">
        <f t="shared" si="26"/>
        <v/>
      </c>
      <c r="AK56" s="267" t="str">
        <f t="shared" si="27"/>
        <v/>
      </c>
      <c r="AL56" s="267" t="str">
        <f t="shared" si="28"/>
        <v/>
      </c>
      <c r="AM56" s="40" t="str">
        <f t="shared" si="29"/>
        <v/>
      </c>
      <c r="AN56" s="267">
        <f t="shared" si="20"/>
        <v>0</v>
      </c>
      <c r="CE56" s="279"/>
    </row>
    <row r="57" spans="1:83" s="40" customFormat="1" ht="12.75">
      <c r="A57" s="227"/>
      <c r="B57" s="92"/>
      <c r="C57" s="191"/>
      <c r="D57" s="93"/>
      <c r="E57" s="191"/>
      <c r="F57" s="94"/>
      <c r="G57" s="303"/>
      <c r="H57" s="41"/>
      <c r="I57" s="42" t="str">
        <f t="shared" si="31"/>
        <v/>
      </c>
      <c r="J57" s="43" t="str">
        <f t="shared" si="1"/>
        <v/>
      </c>
      <c r="K57" s="44" t="str">
        <f>IF(J57="","",IF(COUNTIF($J$4:J57,J57)=0,"",(COUNTIF($J$4:J57,J57))))</f>
        <v/>
      </c>
      <c r="L57" s="44" t="str">
        <f>IF(K57="","",J57&amp;" _ "&amp;COUNTIF($J$4:J57,J57)&amp;"_"&amp;N57)</f>
        <v/>
      </c>
      <c r="M57" s="45" t="str">
        <f t="shared" si="36"/>
        <v/>
      </c>
      <c r="N57" s="44" t="str">
        <f t="shared" si="37"/>
        <v/>
      </c>
      <c r="O57" s="57" t="str">
        <f t="shared" si="38"/>
        <v/>
      </c>
      <c r="P57" s="48" t="str" cm="1">
        <f t="array" ref="P57">IFERROR(IF(C57="P",G57,IF($K57=1,$M57,$M57+LOOKUP(2,1/($J$4:$J56=J57),$P$4:$P56))),"")</f>
        <v/>
      </c>
      <c r="Q57" s="57" t="str" cm="1">
        <f t="array" ref="Q57">IFERROR(IF(OR(C57="P",C57="A",C57="R"),F57,IF($K57=1,F57,IF(LOOKUP(2,1/($J$4:$J56=$J57),$P$4:$P56)=0,$F57,IF(AND($C57="C",LOOKUP(2,1/($J$4:$J56=$J57),$P$4:$P56)&gt;0),(F57*G57+LOOKUP(2,1/($J$4:$J56=$J57),$P$4:$P56)*LOOKUP(2,1/($J$4:$J56=$J57),$Q$4:$Q56))/$P57,IF(AND($C57="C",LOOKUP(2,1/($J$4:$J56=$J57),$P$4:$P56)&lt;0),LOOKUP(2,1/($J$4:$J56=$J57),$Q$4:$Q56),IF(AND($C57="V",LOOKUP(2,1/($J$4:$J56=$J57),$P$4:$P56)&lt;0),((-1*(F57*G57))+LOOKUP(2,1/($J$4:$J56=$J57),$P$4:$P56)*LOOKUP(2,1/($J$4:$J56=$J57),$Q$4:$Q56))/$P57,IF(AND($C57="V",LOOKUP(2,1/($J$4:$J56=$J57),$P$4:$P56)&gt;0),LOOKUP(2,1/($J$4:$J56=$J57),$Q$4:$Q56),""))))))),"")</f>
        <v/>
      </c>
      <c r="R57" s="49" t="str">
        <f t="shared" si="44"/>
        <v/>
      </c>
      <c r="S57" s="49" t="str">
        <f t="shared" si="22"/>
        <v/>
      </c>
      <c r="T57" s="49" t="str">
        <f t="shared" si="39"/>
        <v/>
      </c>
      <c r="U57" s="49" t="str">
        <f>IFERROR(IF(C57="P",S57,IF(K57=1,0,IF(OR(LOOKUP(2,1/($E$4:$E56=$E57),$P$4:$P56)=0,AND($C57="C",$N57="LONG"),AND(C57="V",N57="SHORT")),0,S57+(M57*Q57)))),"")</f>
        <v/>
      </c>
      <c r="V57" s="49" t="str">
        <f t="shared" si="40"/>
        <v/>
      </c>
      <c r="W57" s="50" t="str">
        <f t="shared" si="30"/>
        <v/>
      </c>
      <c r="Y57" s="51" t="str">
        <f t="shared" si="14"/>
        <v/>
      </c>
      <c r="Z57" s="50" t="str">
        <f t="shared" si="24"/>
        <v/>
      </c>
      <c r="AA57" s="50" t="str">
        <f t="shared" si="5"/>
        <v/>
      </c>
      <c r="AB57" s="50" t="str">
        <f t="shared" si="15"/>
        <v/>
      </c>
      <c r="AC57" s="58" t="str">
        <f t="shared" si="16"/>
        <v/>
      </c>
      <c r="AD57" s="53" t="str">
        <f t="shared" si="6"/>
        <v/>
      </c>
      <c r="AE57" s="53" t="str">
        <f t="shared" si="17"/>
        <v/>
      </c>
      <c r="AF57" s="59" t="str">
        <f t="shared" si="18"/>
        <v/>
      </c>
      <c r="AG57" s="40" t="str">
        <f>C57&amp;COUNTIFS($C$3:C57,"V")</f>
        <v>0</v>
      </c>
      <c r="AH57" s="266" t="str">
        <f t="shared" si="45"/>
        <v/>
      </c>
      <c r="AI57" s="56" t="str">
        <f t="shared" si="25"/>
        <v/>
      </c>
      <c r="AJ57" s="265" t="str">
        <f t="shared" si="26"/>
        <v/>
      </c>
      <c r="AK57" s="267" t="str">
        <f t="shared" si="27"/>
        <v/>
      </c>
      <c r="AL57" s="267" t="str">
        <f t="shared" si="28"/>
        <v/>
      </c>
      <c r="AM57" s="40" t="str">
        <f t="shared" si="29"/>
        <v/>
      </c>
      <c r="AN57" s="267">
        <f t="shared" si="20"/>
        <v>0</v>
      </c>
      <c r="CE57" s="279"/>
    </row>
    <row r="58" spans="1:83" s="40" customFormat="1" ht="12.75">
      <c r="A58" s="227"/>
      <c r="B58" s="92"/>
      <c r="C58" s="93"/>
      <c r="D58" s="93"/>
      <c r="E58" s="93"/>
      <c r="F58" s="94"/>
      <c r="G58" s="303"/>
      <c r="H58" s="41"/>
      <c r="I58" s="42" t="str">
        <f t="shared" si="31"/>
        <v/>
      </c>
      <c r="J58" s="43" t="str">
        <f t="shared" si="1"/>
        <v/>
      </c>
      <c r="K58" s="44" t="str">
        <f>IF(J58="","",IF(COUNTIF($J$4:J58,J58)=0,"",(COUNTIF($J$4:J58,J58))))</f>
        <v/>
      </c>
      <c r="L58" s="44" t="str">
        <f>IF(K58="","",J58&amp;" _ "&amp;COUNTIF($J$4:J58,J58)&amp;"_"&amp;N58)</f>
        <v/>
      </c>
      <c r="M58" s="45" t="str">
        <f t="shared" si="36"/>
        <v/>
      </c>
      <c r="N58" s="44" t="str">
        <f t="shared" si="37"/>
        <v/>
      </c>
      <c r="O58" s="57" t="str">
        <f t="shared" si="38"/>
        <v/>
      </c>
      <c r="P58" s="48" t="str" cm="1">
        <f t="array" ref="P58">IFERROR(IF(C58="P",G58,IF($K58=1,$M58,$M58+LOOKUP(2,1/($J$4:$J57=J58),$P$4:$P57))),"")</f>
        <v/>
      </c>
      <c r="Q58" s="57" t="str" cm="1">
        <f t="array" ref="Q58">IFERROR(IF(OR(C58="P",C58="A",C58="R"),F58,IF($K58=1,F58,IF(LOOKUP(2,1/($J$4:$J57=$J58),$P$4:$P57)=0,$F58,IF(AND($C58="C",LOOKUP(2,1/($J$4:$J57=$J58),$P$4:$P57)&gt;0),(F58*G58+LOOKUP(2,1/($J$4:$J57=$J58),$P$4:$P57)*LOOKUP(2,1/($J$4:$J57=$J58),$Q$4:$Q57))/$P58,IF(AND($C58="C",LOOKUP(2,1/($J$4:$J57=$J58),$P$4:$P57)&lt;0),LOOKUP(2,1/($J$4:$J57=$J58),$Q$4:$Q57),IF(AND($C58="V",LOOKUP(2,1/($J$4:$J57=$J58),$P$4:$P57)&lt;0),((-1*(F58*G58))+LOOKUP(2,1/($J$4:$J57=$J58),$P$4:$P57)*LOOKUP(2,1/($J$4:$J57=$J58),$Q$4:$Q57))/$P58,IF(AND($C58="V",LOOKUP(2,1/($J$4:$J57=$J58),$P$4:$P57)&gt;0),LOOKUP(2,1/($J$4:$J57=$J58),$Q$4:$Q57),""))))))),"")</f>
        <v/>
      </c>
      <c r="R58" s="49" t="str">
        <f t="shared" si="44"/>
        <v/>
      </c>
      <c r="S58" s="49" t="str">
        <f t="shared" si="22"/>
        <v/>
      </c>
      <c r="T58" s="49" t="str">
        <f t="shared" si="39"/>
        <v/>
      </c>
      <c r="U58" s="49" t="str">
        <f>IFERROR(IF(C58="P",S58,IF(K58=1,0,IF(OR(LOOKUP(2,1/($E$4:$E57=$E58),$P$4:$P57)=0,AND($C58="C",$N58="LONG"),AND(C58="V",N58="SHORT")),0,S58+(M58*Q58)))),"")</f>
        <v/>
      </c>
      <c r="V58" s="49" t="str">
        <f t="shared" si="40"/>
        <v/>
      </c>
      <c r="W58" s="50" t="str">
        <f t="shared" si="30"/>
        <v/>
      </c>
      <c r="Y58" s="51" t="str">
        <f t="shared" si="14"/>
        <v/>
      </c>
      <c r="Z58" s="50" t="str">
        <f t="shared" si="24"/>
        <v/>
      </c>
      <c r="AA58" s="50" t="str">
        <f t="shared" si="5"/>
        <v/>
      </c>
      <c r="AB58" s="50" t="str">
        <f t="shared" si="15"/>
        <v/>
      </c>
      <c r="AC58" s="58" t="str">
        <f t="shared" si="16"/>
        <v/>
      </c>
      <c r="AD58" s="53" t="str">
        <f t="shared" si="6"/>
        <v/>
      </c>
      <c r="AE58" s="53" t="str">
        <f t="shared" si="17"/>
        <v/>
      </c>
      <c r="AF58" s="59" t="str">
        <f t="shared" si="18"/>
        <v/>
      </c>
      <c r="AG58" s="40" t="str">
        <f>C58&amp;COUNTIFS($C$3:C58,"V")</f>
        <v>0</v>
      </c>
      <c r="AH58" s="266" t="str">
        <f t="shared" si="45"/>
        <v/>
      </c>
      <c r="AI58" s="56" t="str">
        <f t="shared" si="25"/>
        <v/>
      </c>
      <c r="AJ58" s="265" t="str">
        <f t="shared" si="26"/>
        <v/>
      </c>
      <c r="AK58" s="267" t="str">
        <f t="shared" si="27"/>
        <v/>
      </c>
      <c r="AL58" s="267" t="str">
        <f t="shared" si="28"/>
        <v/>
      </c>
      <c r="AM58" s="40" t="str">
        <f t="shared" si="29"/>
        <v/>
      </c>
      <c r="AN58" s="267">
        <f t="shared" si="20"/>
        <v>0</v>
      </c>
      <c r="CE58" s="279"/>
    </row>
    <row r="59" spans="1:83" s="40" customFormat="1" ht="12.75">
      <c r="A59" s="227"/>
      <c r="B59" s="92"/>
      <c r="C59" s="93"/>
      <c r="D59" s="93"/>
      <c r="E59" s="93"/>
      <c r="F59" s="94"/>
      <c r="G59" s="303"/>
      <c r="H59" s="41"/>
      <c r="I59" s="42" t="str">
        <f t="shared" si="31"/>
        <v/>
      </c>
      <c r="J59" s="43" t="str">
        <f t="shared" si="1"/>
        <v/>
      </c>
      <c r="K59" s="44" t="str">
        <f>IF(J59="","",IF(COUNTIF($J$4:J59,J59)=0,"",(COUNTIF($J$4:J59,J59))))</f>
        <v/>
      </c>
      <c r="L59" s="44" t="str">
        <f>IF(K59="","",J59&amp;" _ "&amp;COUNTIF($J$4:J59,J59)&amp;"_"&amp;N59)</f>
        <v/>
      </c>
      <c r="M59" s="45" t="str">
        <f t="shared" si="36"/>
        <v/>
      </c>
      <c r="N59" s="44" t="str">
        <f t="shared" si="37"/>
        <v/>
      </c>
      <c r="O59" s="57" t="str">
        <f t="shared" si="38"/>
        <v/>
      </c>
      <c r="P59" s="48" t="str" cm="1">
        <f t="array" ref="P59">IFERROR(IF(C59="P",G59,IF($K59=1,$M59,$M59+LOOKUP(2,1/($J$4:$J58=J59),$P$4:$P58))),"")</f>
        <v/>
      </c>
      <c r="Q59" s="57" t="str" cm="1">
        <f t="array" ref="Q59">IFERROR(IF(OR(C59="P",C59="A",C59="R"),F59,IF($K59=1,F59,IF(LOOKUP(2,1/($J$4:$J58=$J59),$P$4:$P58)=0,$F59,IF(AND($C59="C",LOOKUP(2,1/($J$4:$J58=$J59),$P$4:$P58)&gt;0),(F59*G59+LOOKUP(2,1/($J$4:$J58=$J59),$P$4:$P58)*LOOKUP(2,1/($J$4:$J58=$J59),$Q$4:$Q58))/$P59,IF(AND($C59="C",LOOKUP(2,1/($J$4:$J58=$J59),$P$4:$P58)&lt;0),LOOKUP(2,1/($J$4:$J58=$J59),$Q$4:$Q58),IF(AND($C59="V",LOOKUP(2,1/($J$4:$J58=$J59),$P$4:$P58)&lt;0),((-1*(F59*G59))+LOOKUP(2,1/($J$4:$J58=$J59),$P$4:$P58)*LOOKUP(2,1/($J$4:$J58=$J59),$Q$4:$Q58))/$P59,IF(AND($C59="V",LOOKUP(2,1/($J$4:$J58=$J59),$P$4:$P58)&gt;0),LOOKUP(2,1/($J$4:$J58=$J59),$Q$4:$Q58),""))))))),"")</f>
        <v/>
      </c>
      <c r="R59" s="49" t="str">
        <f t="shared" si="44"/>
        <v/>
      </c>
      <c r="S59" s="49" t="str">
        <f t="shared" si="22"/>
        <v/>
      </c>
      <c r="T59" s="49" t="str">
        <f t="shared" si="39"/>
        <v/>
      </c>
      <c r="U59" s="49" t="str">
        <f>IFERROR(IF(C59="P",S59,IF(K59=1,0,IF(OR(LOOKUP(2,1/($E$4:$E58=$E59),$P$4:$P58)=0,AND($C59="C",$N59="LONG"),AND(C59="V",N59="SHORT")),0,S59+(M59*Q59)))),"")</f>
        <v/>
      </c>
      <c r="V59" s="49" t="str">
        <f t="shared" si="40"/>
        <v/>
      </c>
      <c r="W59" s="50" t="str">
        <f t="shared" si="30"/>
        <v/>
      </c>
      <c r="Y59" s="51" t="str">
        <f t="shared" si="14"/>
        <v/>
      </c>
      <c r="Z59" s="50" t="str">
        <f t="shared" si="24"/>
        <v/>
      </c>
      <c r="AA59" s="50" t="str">
        <f t="shared" si="5"/>
        <v/>
      </c>
      <c r="AB59" s="50" t="str">
        <f t="shared" si="15"/>
        <v/>
      </c>
      <c r="AC59" s="58" t="str">
        <f t="shared" si="16"/>
        <v/>
      </c>
      <c r="AD59" s="53" t="str">
        <f t="shared" si="6"/>
        <v/>
      </c>
      <c r="AE59" s="53" t="str">
        <f t="shared" si="17"/>
        <v/>
      </c>
      <c r="AF59" s="59" t="str">
        <f t="shared" si="18"/>
        <v/>
      </c>
      <c r="AG59" s="40" t="str">
        <f>C59&amp;COUNTIFS($C$3:C59,"V")</f>
        <v>0</v>
      </c>
      <c r="AH59" s="266" t="str">
        <f t="shared" si="45"/>
        <v/>
      </c>
      <c r="AI59" s="56" t="str">
        <f t="shared" si="25"/>
        <v/>
      </c>
      <c r="AJ59" s="265" t="str">
        <f t="shared" si="26"/>
        <v/>
      </c>
      <c r="AK59" s="267" t="str">
        <f t="shared" si="27"/>
        <v/>
      </c>
      <c r="AL59" s="267" t="str">
        <f t="shared" si="28"/>
        <v/>
      </c>
      <c r="AM59" s="40" t="str">
        <f t="shared" si="29"/>
        <v/>
      </c>
      <c r="AN59" s="267">
        <f t="shared" si="20"/>
        <v>0</v>
      </c>
      <c r="CE59" s="279"/>
    </row>
    <row r="60" spans="1:83" s="40" customFormat="1" ht="12.75">
      <c r="A60" s="227"/>
      <c r="B60" s="92"/>
      <c r="C60" s="89"/>
      <c r="D60" s="93"/>
      <c r="E60" s="89"/>
      <c r="F60" s="91"/>
      <c r="G60" s="303"/>
      <c r="H60" s="41"/>
      <c r="I60" s="42" t="str">
        <f t="shared" si="31"/>
        <v/>
      </c>
      <c r="J60" s="43" t="str">
        <f t="shared" si="1"/>
        <v/>
      </c>
      <c r="K60" s="44" t="str">
        <f>IF(J60="","",IF(COUNTIF($J$4:J60,J60)=0,"",(COUNTIF($J$4:J60,J60))))</f>
        <v/>
      </c>
      <c r="L60" s="44" t="str">
        <f>IF(K60="","",J60&amp;" _ "&amp;COUNTIF($J$4:J60,J60)&amp;"_"&amp;N60)</f>
        <v/>
      </c>
      <c r="M60" s="45" t="str">
        <f t="shared" si="36"/>
        <v/>
      </c>
      <c r="N60" s="44" t="str">
        <f t="shared" si="37"/>
        <v/>
      </c>
      <c r="O60" s="57" t="str">
        <f t="shared" si="38"/>
        <v/>
      </c>
      <c r="P60" s="48" t="str" cm="1">
        <f t="array" ref="P60">IFERROR(IF(C60="P",G60,IF($K60=1,$M60,$M60+LOOKUP(2,1/($J$4:$J59=J60),$P$4:$P59))),"")</f>
        <v/>
      </c>
      <c r="Q60" s="57" t="str" cm="1">
        <f t="array" ref="Q60">IFERROR(IF(OR(C60="P",C60="A",C60="R"),F60,IF($K60=1,F60,IF(LOOKUP(2,1/($J$4:$J59=$J60),$P$4:$P59)=0,$F60,IF(AND($C60="C",LOOKUP(2,1/($J$4:$J59=$J60),$P$4:$P59)&gt;0),(F60*G60+LOOKUP(2,1/($J$4:$J59=$J60),$P$4:$P59)*LOOKUP(2,1/($J$4:$J59=$J60),$Q$4:$Q59))/$P60,IF(AND($C60="C",LOOKUP(2,1/($J$4:$J59=$J60),$P$4:$P59)&lt;0),LOOKUP(2,1/($J$4:$J59=$J60),$Q$4:$Q59),IF(AND($C60="V",LOOKUP(2,1/($J$4:$J59=$J60),$P$4:$P59)&lt;0),((-1*(F60*G60))+LOOKUP(2,1/($J$4:$J59=$J60),$P$4:$P59)*LOOKUP(2,1/($J$4:$J59=$J60),$Q$4:$Q59))/$P60,IF(AND($C60="V",LOOKUP(2,1/($J$4:$J59=$J60),$P$4:$P59)&gt;0),LOOKUP(2,1/($J$4:$J59=$J60),$Q$4:$Q59),""))))))),"")</f>
        <v/>
      </c>
      <c r="R60" s="49" t="str">
        <f t="shared" si="44"/>
        <v/>
      </c>
      <c r="S60" s="49" t="str">
        <f t="shared" si="22"/>
        <v/>
      </c>
      <c r="T60" s="49" t="str">
        <f t="shared" si="39"/>
        <v/>
      </c>
      <c r="U60" s="49" t="str">
        <f>IFERROR(IF(C60="P",S60,IF(K60=1,0,IF(OR(LOOKUP(2,1/($E$4:$E59=$E60),$P$4:$P59)=0,AND($C60="C",$N60="LONG"),AND(C60="V",N60="SHORT")),0,S60+(M60*Q60)))),"")</f>
        <v/>
      </c>
      <c r="V60" s="49" t="str">
        <f t="shared" si="40"/>
        <v/>
      </c>
      <c r="W60" s="50" t="str">
        <f t="shared" si="30"/>
        <v/>
      </c>
      <c r="Y60" s="51" t="str">
        <f t="shared" si="14"/>
        <v/>
      </c>
      <c r="Z60" s="50" t="str">
        <f t="shared" si="24"/>
        <v/>
      </c>
      <c r="AA60" s="50" t="str">
        <f t="shared" si="5"/>
        <v/>
      </c>
      <c r="AB60" s="50" t="str">
        <f t="shared" si="15"/>
        <v/>
      </c>
      <c r="AC60" s="58" t="str">
        <f t="shared" si="16"/>
        <v/>
      </c>
      <c r="AD60" s="53" t="str">
        <f t="shared" si="6"/>
        <v/>
      </c>
      <c r="AE60" s="53" t="str">
        <f t="shared" si="17"/>
        <v/>
      </c>
      <c r="AF60" s="59" t="str">
        <f t="shared" si="18"/>
        <v/>
      </c>
      <c r="AG60" s="40" t="str">
        <f>C60&amp;COUNTIFS($C$3:C60,"V")</f>
        <v>0</v>
      </c>
      <c r="AH60" s="266" t="str">
        <f t="shared" si="45"/>
        <v/>
      </c>
      <c r="AI60" s="56" t="str">
        <f t="shared" si="25"/>
        <v/>
      </c>
      <c r="AJ60" s="265" t="str">
        <f t="shared" si="26"/>
        <v/>
      </c>
      <c r="AK60" s="267" t="str">
        <f t="shared" si="27"/>
        <v/>
      </c>
      <c r="AL60" s="267" t="str">
        <f t="shared" si="28"/>
        <v/>
      </c>
      <c r="AM60" s="40" t="str">
        <f t="shared" si="29"/>
        <v/>
      </c>
      <c r="AN60" s="267">
        <f t="shared" si="20"/>
        <v>0</v>
      </c>
      <c r="CE60" s="279"/>
    </row>
    <row r="61" spans="1:83" s="40" customFormat="1" ht="12.75">
      <c r="A61" s="227"/>
      <c r="B61" s="92"/>
      <c r="C61" s="89"/>
      <c r="D61" s="93"/>
      <c r="E61" s="89"/>
      <c r="F61" s="91"/>
      <c r="G61" s="304"/>
      <c r="H61" s="41"/>
      <c r="I61" s="42" t="str">
        <f t="shared" si="31"/>
        <v/>
      </c>
      <c r="J61" s="43" t="str">
        <f t="shared" si="1"/>
        <v/>
      </c>
      <c r="K61" s="44" t="str">
        <f>IF(J61="","",IF(COUNTIF($J$4:J61,J61)=0,"",(COUNTIF($J$4:J61,J61))))</f>
        <v/>
      </c>
      <c r="L61" s="44" t="str">
        <f>IF(K61="","",J61&amp;" _ "&amp;COUNTIF($J$4:J61,J61)&amp;"_"&amp;N61)</f>
        <v/>
      </c>
      <c r="M61" s="45" t="str">
        <f t="shared" si="36"/>
        <v/>
      </c>
      <c r="N61" s="44" t="str">
        <f t="shared" si="37"/>
        <v/>
      </c>
      <c r="O61" s="57" t="str">
        <f t="shared" si="38"/>
        <v/>
      </c>
      <c r="P61" s="48" t="str" cm="1">
        <f t="array" ref="P61">IFERROR(IF(C61="P",G61,IF($K61=1,$M61,$M61+LOOKUP(2,1/($J$4:$J60=J61),$P$4:$P60))),"")</f>
        <v/>
      </c>
      <c r="Q61" s="57" t="str" cm="1">
        <f t="array" ref="Q61">IFERROR(IF(OR(C61="P",C61="A",C61="R"),F61,IF($K61=1,F61,IF(LOOKUP(2,1/($J$4:$J60=$J61),$P$4:$P60)=0,$F61,IF(AND($C61="C",LOOKUP(2,1/($J$4:$J60=$J61),$P$4:$P60)&gt;0),(F61*G61+LOOKUP(2,1/($J$4:$J60=$J61),$P$4:$P60)*LOOKUP(2,1/($J$4:$J60=$J61),$Q$4:$Q60))/$P61,IF(AND($C61="C",LOOKUP(2,1/($J$4:$J60=$J61),$P$4:$P60)&lt;0),LOOKUP(2,1/($J$4:$J60=$J61),$Q$4:$Q60),IF(AND($C61="V",LOOKUP(2,1/($J$4:$J60=$J61),$P$4:$P60)&lt;0),((-1*(F61*G61))+LOOKUP(2,1/($J$4:$J60=$J61),$P$4:$P60)*LOOKUP(2,1/($J$4:$J60=$J61),$Q$4:$Q60))/$P61,IF(AND($C61="V",LOOKUP(2,1/($J$4:$J60=$J61),$P$4:$P60)&gt;0),LOOKUP(2,1/($J$4:$J60=$J61),$Q$4:$Q60),""))))))),"")</f>
        <v/>
      </c>
      <c r="R61" s="49" t="str">
        <f t="shared" si="44"/>
        <v/>
      </c>
      <c r="S61" s="49" t="str">
        <f t="shared" si="22"/>
        <v/>
      </c>
      <c r="T61" s="49" t="str">
        <f t="shared" si="39"/>
        <v/>
      </c>
      <c r="U61" s="49" t="str">
        <f>IFERROR(IF(C61="P",S61,IF(K61=1,0,IF(OR(LOOKUP(2,1/($E$4:$E60=$E61),$P$4:$P60)=0,AND($C61="C",$N61="LONG"),AND(C61="V",N61="SHORT")),0,S61+(M61*Q61)))),"")</f>
        <v/>
      </c>
      <c r="V61" s="49" t="str">
        <f t="shared" si="40"/>
        <v/>
      </c>
      <c r="W61" s="50" t="str">
        <f t="shared" si="30"/>
        <v/>
      </c>
      <c r="Y61" s="51" t="str">
        <f t="shared" si="14"/>
        <v/>
      </c>
      <c r="Z61" s="50" t="str">
        <f t="shared" si="24"/>
        <v/>
      </c>
      <c r="AA61" s="50" t="str">
        <f t="shared" si="5"/>
        <v/>
      </c>
      <c r="AB61" s="50" t="str">
        <f t="shared" si="15"/>
        <v/>
      </c>
      <c r="AC61" s="58" t="str">
        <f t="shared" si="16"/>
        <v/>
      </c>
      <c r="AD61" s="53" t="str">
        <f t="shared" si="6"/>
        <v/>
      </c>
      <c r="AE61" s="53" t="str">
        <f t="shared" si="17"/>
        <v/>
      </c>
      <c r="AF61" s="59" t="str">
        <f t="shared" si="18"/>
        <v/>
      </c>
      <c r="AG61" s="40" t="str">
        <f>C61&amp;COUNTIFS($C$3:C61,"V")</f>
        <v>0</v>
      </c>
      <c r="AH61" s="266" t="str">
        <f t="shared" si="45"/>
        <v/>
      </c>
      <c r="AI61" s="56" t="str">
        <f t="shared" si="25"/>
        <v/>
      </c>
      <c r="AJ61" s="265" t="str">
        <f t="shared" si="26"/>
        <v/>
      </c>
      <c r="AK61" s="267" t="str">
        <f t="shared" si="27"/>
        <v/>
      </c>
      <c r="AL61" s="267" t="str">
        <f t="shared" si="28"/>
        <v/>
      </c>
      <c r="AM61" s="40" t="str">
        <f t="shared" si="29"/>
        <v/>
      </c>
      <c r="AN61" s="267">
        <f t="shared" si="20"/>
        <v>0</v>
      </c>
      <c r="CE61" s="279"/>
    </row>
    <row r="62" spans="1:83" s="40" customFormat="1" ht="12.75">
      <c r="A62" s="227"/>
      <c r="B62" s="92"/>
      <c r="C62" s="89"/>
      <c r="D62" s="93"/>
      <c r="E62" s="89"/>
      <c r="F62" s="91"/>
      <c r="G62" s="304"/>
      <c r="H62" s="41"/>
      <c r="I62" s="42" t="str">
        <f t="shared" si="31"/>
        <v/>
      </c>
      <c r="J62" s="43" t="str">
        <f t="shared" si="1"/>
        <v/>
      </c>
      <c r="K62" s="44" t="str">
        <f>IF(J62="","",IF(COUNTIF($J$4:J62,J62)=0,"",(COUNTIF($J$4:J62,J62))))</f>
        <v/>
      </c>
      <c r="L62" s="44" t="str">
        <f>IF(K62="","",J62&amp;" _ "&amp;COUNTIF($J$4:J62,J62)&amp;"_"&amp;N62)</f>
        <v/>
      </c>
      <c r="M62" s="45" t="str">
        <f t="shared" si="36"/>
        <v/>
      </c>
      <c r="N62" s="44" t="str">
        <f t="shared" si="37"/>
        <v/>
      </c>
      <c r="O62" s="57" t="str">
        <f t="shared" si="38"/>
        <v/>
      </c>
      <c r="P62" s="48" t="str" cm="1">
        <f t="array" ref="P62">IFERROR(IF(C62="P",G62,IF($K62=1,$M62,$M62+LOOKUP(2,1/($J$4:$J61=J62),$P$4:$P61))),"")</f>
        <v/>
      </c>
      <c r="Q62" s="57" t="str" cm="1">
        <f t="array" ref="Q62">IFERROR(IF(OR(C62="P",C62="A",C62="R"),F62,IF($K62=1,F62,IF(LOOKUP(2,1/($J$4:$J61=$J62),$P$4:$P61)=0,$F62,IF(AND($C62="C",LOOKUP(2,1/($J$4:$J61=$J62),$P$4:$P61)&gt;0),(F62*G62+LOOKUP(2,1/($J$4:$J61=$J62),$P$4:$P61)*LOOKUP(2,1/($J$4:$J61=$J62),$Q$4:$Q61))/$P62,IF(AND($C62="C",LOOKUP(2,1/($J$4:$J61=$J62),$P$4:$P61)&lt;0),LOOKUP(2,1/($J$4:$J61=$J62),$Q$4:$Q61),IF(AND($C62="V",LOOKUP(2,1/($J$4:$J61=$J62),$P$4:$P61)&lt;0),((-1*(F62*G62))+LOOKUP(2,1/($J$4:$J61=$J62),$P$4:$P61)*LOOKUP(2,1/($J$4:$J61=$J62),$Q$4:$Q61))/$P62,IF(AND($C62="V",LOOKUP(2,1/($J$4:$J61=$J62),$P$4:$P61)&gt;0),LOOKUP(2,1/($J$4:$J61=$J62),$Q$4:$Q61),""))))))),"")</f>
        <v/>
      </c>
      <c r="R62" s="49" t="str">
        <f t="shared" si="44"/>
        <v/>
      </c>
      <c r="S62" s="49" t="str">
        <f t="shared" si="22"/>
        <v/>
      </c>
      <c r="T62" s="49" t="str">
        <f t="shared" si="39"/>
        <v/>
      </c>
      <c r="U62" s="49" t="str">
        <f>IFERROR(IF(C62="P",S62,IF(K62=1,0,IF(OR(LOOKUP(2,1/($E$4:$E61=$E62),$P$4:$P61)=0,AND($C62="C",$N62="LONG"),AND(C62="V",N62="SHORT")),0,S62+(M62*Q62)))),"")</f>
        <v/>
      </c>
      <c r="V62" s="49" t="str">
        <f t="shared" si="40"/>
        <v/>
      </c>
      <c r="W62" s="50" t="str">
        <f t="shared" si="30"/>
        <v/>
      </c>
      <c r="Y62" s="51" t="str">
        <f t="shared" si="14"/>
        <v/>
      </c>
      <c r="Z62" s="50" t="str">
        <f t="shared" si="24"/>
        <v/>
      </c>
      <c r="AA62" s="50" t="str">
        <f t="shared" si="5"/>
        <v/>
      </c>
      <c r="AB62" s="50" t="str">
        <f t="shared" si="15"/>
        <v/>
      </c>
      <c r="AC62" s="58" t="str">
        <f t="shared" si="16"/>
        <v/>
      </c>
      <c r="AD62" s="53" t="str">
        <f t="shared" si="6"/>
        <v/>
      </c>
      <c r="AE62" s="53" t="str">
        <f t="shared" si="17"/>
        <v/>
      </c>
      <c r="AF62" s="59" t="str">
        <f t="shared" si="18"/>
        <v/>
      </c>
      <c r="AG62" s="40" t="str">
        <f>C62&amp;COUNTIFS($C$3:C62,"V")</f>
        <v>0</v>
      </c>
      <c r="AH62" s="266" t="str">
        <f t="shared" si="45"/>
        <v/>
      </c>
      <c r="AI62" s="56" t="str">
        <f t="shared" si="25"/>
        <v/>
      </c>
      <c r="AJ62" s="265" t="str">
        <f t="shared" si="26"/>
        <v/>
      </c>
      <c r="AK62" s="267" t="str">
        <f t="shared" si="27"/>
        <v/>
      </c>
      <c r="AL62" s="267" t="str">
        <f t="shared" si="28"/>
        <v/>
      </c>
      <c r="AM62" s="40" t="str">
        <f t="shared" si="29"/>
        <v/>
      </c>
      <c r="AN62" s="267">
        <f t="shared" si="20"/>
        <v>0</v>
      </c>
      <c r="CE62" s="279"/>
    </row>
    <row r="63" spans="1:83" s="40" customFormat="1" ht="12.75">
      <c r="A63" s="227"/>
      <c r="B63" s="92"/>
      <c r="C63" s="89"/>
      <c r="D63" s="93"/>
      <c r="E63" s="89"/>
      <c r="F63" s="91"/>
      <c r="G63" s="304"/>
      <c r="H63" s="41"/>
      <c r="I63" s="42" t="str">
        <f t="shared" si="31"/>
        <v/>
      </c>
      <c r="J63" s="43" t="str">
        <f t="shared" si="1"/>
        <v/>
      </c>
      <c r="K63" s="44" t="str">
        <f>IF(J63="","",IF(COUNTIF($J$4:J63,J63)=0,"",(COUNTIF($J$4:J63,J63))))</f>
        <v/>
      </c>
      <c r="L63" s="44" t="str">
        <f>IF(K63="","",J63&amp;" _ "&amp;COUNTIF($J$4:J63,J63)&amp;"_"&amp;N63)</f>
        <v/>
      </c>
      <c r="M63" s="45" t="str">
        <f t="shared" si="36"/>
        <v/>
      </c>
      <c r="N63" s="44" t="str">
        <f t="shared" si="37"/>
        <v/>
      </c>
      <c r="O63" s="57" t="str">
        <f t="shared" si="38"/>
        <v/>
      </c>
      <c r="P63" s="48" t="str" cm="1">
        <f t="array" ref="P63">IFERROR(IF(C63="P",G63,IF($K63=1,$M63,$M63+LOOKUP(2,1/($J$4:$J62=J63),$P$4:$P62))),"")</f>
        <v/>
      </c>
      <c r="Q63" s="57" t="str" cm="1">
        <f t="array" ref="Q63">IFERROR(IF(OR(C63="P",C63="A",C63="R"),F63,IF($K63=1,F63,IF(LOOKUP(2,1/($J$4:$J62=$J63),$P$4:$P62)=0,$F63,IF(AND($C63="C",LOOKUP(2,1/($J$4:$J62=$J63),$P$4:$P62)&gt;0),(F63*G63+LOOKUP(2,1/($J$4:$J62=$J63),$P$4:$P62)*LOOKUP(2,1/($J$4:$J62=$J63),$Q$4:$Q62))/$P63,IF(AND($C63="C",LOOKUP(2,1/($J$4:$J62=$J63),$P$4:$P62)&lt;0),LOOKUP(2,1/($J$4:$J62=$J63),$Q$4:$Q62),IF(AND($C63="V",LOOKUP(2,1/($J$4:$J62=$J63),$P$4:$P62)&lt;0),((-1*(F63*G63))+LOOKUP(2,1/($J$4:$J62=$J63),$P$4:$P62)*LOOKUP(2,1/($J$4:$J62=$J63),$Q$4:$Q62))/$P63,IF(AND($C63="V",LOOKUP(2,1/($J$4:$J62=$J63),$P$4:$P62)&gt;0),LOOKUP(2,1/($J$4:$J62=$J63),$Q$4:$Q62),""))))))),"")</f>
        <v/>
      </c>
      <c r="R63" s="49" t="str">
        <f t="shared" si="44"/>
        <v/>
      </c>
      <c r="S63" s="49" t="str">
        <f t="shared" si="22"/>
        <v/>
      </c>
      <c r="T63" s="49" t="str">
        <f t="shared" si="39"/>
        <v/>
      </c>
      <c r="U63" s="49" t="str">
        <f>IFERROR(IF(C63="P",S63,IF(K63=1,0,IF(OR(LOOKUP(2,1/($E$4:$E62=$E63),$P$4:$P62)=0,AND($C63="C",$N63="LONG"),AND(C63="V",N63="SHORT")),0,S63+(M63*Q63)))),"")</f>
        <v/>
      </c>
      <c r="V63" s="49" t="str">
        <f t="shared" si="40"/>
        <v/>
      </c>
      <c r="W63" s="50" t="str">
        <f t="shared" si="30"/>
        <v/>
      </c>
      <c r="Y63" s="51" t="str">
        <f t="shared" si="14"/>
        <v/>
      </c>
      <c r="Z63" s="50" t="str">
        <f t="shared" si="24"/>
        <v/>
      </c>
      <c r="AA63" s="50" t="str">
        <f t="shared" si="5"/>
        <v/>
      </c>
      <c r="AB63" s="50" t="str">
        <f t="shared" si="15"/>
        <v/>
      </c>
      <c r="AC63" s="58" t="str">
        <f t="shared" si="16"/>
        <v/>
      </c>
      <c r="AD63" s="53" t="str">
        <f t="shared" si="6"/>
        <v/>
      </c>
      <c r="AE63" s="53" t="str">
        <f t="shared" si="17"/>
        <v/>
      </c>
      <c r="AF63" s="59" t="str">
        <f t="shared" si="18"/>
        <v/>
      </c>
      <c r="AG63" s="40" t="str">
        <f>C63&amp;COUNTIFS($C$3:C63,"V")</f>
        <v>0</v>
      </c>
      <c r="AH63" s="266" t="str">
        <f t="shared" si="45"/>
        <v/>
      </c>
      <c r="AI63" s="56" t="str">
        <f t="shared" si="25"/>
        <v/>
      </c>
      <c r="AJ63" s="265" t="str">
        <f t="shared" si="26"/>
        <v/>
      </c>
      <c r="AK63" s="267" t="str">
        <f t="shared" si="27"/>
        <v/>
      </c>
      <c r="AL63" s="267" t="str">
        <f t="shared" si="28"/>
        <v/>
      </c>
      <c r="AM63" s="40" t="str">
        <f t="shared" si="29"/>
        <v/>
      </c>
      <c r="AN63" s="267">
        <f t="shared" si="20"/>
        <v>0</v>
      </c>
      <c r="CE63" s="279"/>
    </row>
    <row r="64" spans="1:83" s="40" customFormat="1" ht="12.75">
      <c r="A64" s="227"/>
      <c r="B64" s="92"/>
      <c r="C64" s="89"/>
      <c r="D64" s="90"/>
      <c r="E64" s="90"/>
      <c r="F64" s="91"/>
      <c r="G64" s="304"/>
      <c r="H64" s="41"/>
      <c r="I64" s="42" t="str">
        <f t="shared" si="31"/>
        <v/>
      </c>
      <c r="J64" s="43" t="str">
        <f t="shared" si="1"/>
        <v/>
      </c>
      <c r="K64" s="44" t="str">
        <f>IF(J64="","",IF(COUNTIF($J$4:J64,J64)=0,"",(COUNTIF($J$4:J64,J64))))</f>
        <v/>
      </c>
      <c r="L64" s="44" t="str">
        <f>IF(K64="","",J64&amp;" _ "&amp;COUNTIF($J$4:J64,J64)&amp;"_"&amp;N64)</f>
        <v/>
      </c>
      <c r="M64" s="45" t="str">
        <f t="shared" si="36"/>
        <v/>
      </c>
      <c r="N64" s="44" t="str">
        <f t="shared" si="37"/>
        <v/>
      </c>
      <c r="O64" s="57" t="str">
        <f t="shared" si="38"/>
        <v/>
      </c>
      <c r="P64" s="48" t="str" cm="1">
        <f t="array" ref="P64">IFERROR(IF(C64="P",G64,IF($K64=1,$M64,$M64+LOOKUP(2,1/($J$4:$J63=J64),$P$4:$P63))),"")</f>
        <v/>
      </c>
      <c r="Q64" s="57" t="str" cm="1">
        <f t="array" ref="Q64">IFERROR(IF(OR(C64="P",C64="A",C64="R"),F64,IF($K64=1,F64,IF(LOOKUP(2,1/($J$4:$J63=$J64),$P$4:$P63)=0,$F64,IF(AND($C64="C",LOOKUP(2,1/($J$4:$J63=$J64),$P$4:$P63)&gt;0),(F64*G64+LOOKUP(2,1/($J$4:$J63=$J64),$P$4:$P63)*LOOKUP(2,1/($J$4:$J63=$J64),$Q$4:$Q63))/$P64,IF(AND($C64="C",LOOKUP(2,1/($J$4:$J63=$J64),$P$4:$P63)&lt;0),LOOKUP(2,1/($J$4:$J63=$J64),$Q$4:$Q63),IF(AND($C64="V",LOOKUP(2,1/($J$4:$J63=$J64),$P$4:$P63)&lt;0),((-1*(F64*G64))+LOOKUP(2,1/($J$4:$J63=$J64),$P$4:$P63)*LOOKUP(2,1/($J$4:$J63=$J64),$Q$4:$Q63))/$P64,IF(AND($C64="V",LOOKUP(2,1/($J$4:$J63=$J64),$P$4:$P63)&gt;0),LOOKUP(2,1/($J$4:$J63=$J64),$Q$4:$Q63),""))))))),"")</f>
        <v/>
      </c>
      <c r="R64" s="49" t="str">
        <f t="shared" si="44"/>
        <v/>
      </c>
      <c r="S64" s="49" t="str">
        <f t="shared" si="22"/>
        <v/>
      </c>
      <c r="T64" s="49" t="str">
        <f t="shared" si="39"/>
        <v/>
      </c>
      <c r="U64" s="49" t="str">
        <f>IFERROR(IF(C64="P",S64,IF(K64=1,0,IF(OR(LOOKUP(2,1/($E$4:$E63=$E64),$P$4:$P63)=0,AND($C64="C",$N64="LONG"),AND(C64="V",N64="SHORT")),0,S64+(M64*Q64)))),"")</f>
        <v/>
      </c>
      <c r="V64" s="49" t="str">
        <f t="shared" si="40"/>
        <v/>
      </c>
      <c r="W64" s="50" t="str">
        <f t="shared" si="30"/>
        <v/>
      </c>
      <c r="Y64" s="51" t="str">
        <f t="shared" si="14"/>
        <v/>
      </c>
      <c r="Z64" s="50" t="str">
        <f t="shared" si="24"/>
        <v/>
      </c>
      <c r="AA64" s="50" t="str">
        <f t="shared" si="5"/>
        <v/>
      </c>
      <c r="AB64" s="50" t="str">
        <f t="shared" si="15"/>
        <v/>
      </c>
      <c r="AC64" s="58" t="str">
        <f t="shared" si="16"/>
        <v/>
      </c>
      <c r="AD64" s="53" t="str">
        <f t="shared" si="6"/>
        <v/>
      </c>
      <c r="AE64" s="53" t="str">
        <f t="shared" si="17"/>
        <v/>
      </c>
      <c r="AF64" s="59" t="str">
        <f t="shared" si="18"/>
        <v/>
      </c>
      <c r="AG64" s="40" t="str">
        <f>C64&amp;COUNTIFS($C$3:C64,"V")</f>
        <v>0</v>
      </c>
      <c r="AH64" s="266" t="str">
        <f t="shared" si="45"/>
        <v/>
      </c>
      <c r="AI64" s="56" t="str">
        <f t="shared" si="25"/>
        <v/>
      </c>
      <c r="AJ64" s="265" t="str">
        <f t="shared" si="26"/>
        <v/>
      </c>
      <c r="AK64" s="267" t="str">
        <f t="shared" si="27"/>
        <v/>
      </c>
      <c r="AL64" s="267" t="str">
        <f t="shared" si="28"/>
        <v/>
      </c>
      <c r="AM64" s="40" t="str">
        <f t="shared" si="29"/>
        <v/>
      </c>
      <c r="AN64" s="267">
        <f t="shared" si="20"/>
        <v>0</v>
      </c>
      <c r="CE64" s="279"/>
    </row>
    <row r="65" spans="1:83" s="40" customFormat="1" ht="12.75">
      <c r="A65" s="227"/>
      <c r="B65" s="92"/>
      <c r="C65" s="89"/>
      <c r="D65" s="90"/>
      <c r="E65" s="90"/>
      <c r="F65" s="91"/>
      <c r="G65" s="304"/>
      <c r="H65" s="41"/>
      <c r="I65" s="42" t="str">
        <f t="shared" si="31"/>
        <v/>
      </c>
      <c r="J65" s="43" t="str">
        <f t="shared" si="1"/>
        <v/>
      </c>
      <c r="K65" s="44" t="str">
        <f>IF(J65="","",IF(COUNTIF($J$4:J65,J65)=0,"",(COUNTIF($J$4:J65,J65))))</f>
        <v/>
      </c>
      <c r="L65" s="44" t="str">
        <f>IF(K65="","",J65&amp;" _ "&amp;COUNTIF($J$4:J65,J65)&amp;"_"&amp;N65)</f>
        <v/>
      </c>
      <c r="M65" s="45" t="str">
        <f t="shared" si="36"/>
        <v/>
      </c>
      <c r="N65" s="44" t="str">
        <f t="shared" si="37"/>
        <v/>
      </c>
      <c r="O65" s="57" t="str">
        <f t="shared" si="38"/>
        <v/>
      </c>
      <c r="P65" s="48" t="str" cm="1">
        <f t="array" ref="P65">IFERROR(IF(C65="P",G65,IF($K65=1,$M65,$M65+LOOKUP(2,1/($J$4:$J64=J65),$P$4:$P64))),"")</f>
        <v/>
      </c>
      <c r="Q65" s="57" t="str" cm="1">
        <f t="array" ref="Q65">IFERROR(IF(OR(C65="P",C65="A",C65="R"),F65,IF($K65=1,F65,IF(LOOKUP(2,1/($J$4:$J64=$J65),$P$4:$P64)=0,$F65,IF(AND($C65="C",LOOKUP(2,1/($J$4:$J64=$J65),$P$4:$P64)&gt;0),(F65*G65+LOOKUP(2,1/($J$4:$J64=$J65),$P$4:$P64)*LOOKUP(2,1/($J$4:$J64=$J65),$Q$4:$Q64))/$P65,IF(AND($C65="C",LOOKUP(2,1/($J$4:$J64=$J65),$P$4:$P64)&lt;0),LOOKUP(2,1/($J$4:$J64=$J65),$Q$4:$Q64),IF(AND($C65="V",LOOKUP(2,1/($J$4:$J64=$J65),$P$4:$P64)&lt;0),((-1*(F65*G65))+LOOKUP(2,1/($J$4:$J64=$J65),$P$4:$P64)*LOOKUP(2,1/($J$4:$J64=$J65),$Q$4:$Q64))/$P65,IF(AND($C65="V",LOOKUP(2,1/($J$4:$J64=$J65),$P$4:$P64)&gt;0),LOOKUP(2,1/($J$4:$J64=$J65),$Q$4:$Q64),""))))))),"")</f>
        <v/>
      </c>
      <c r="R65" s="49" t="str">
        <f t="shared" si="44"/>
        <v/>
      </c>
      <c r="S65" s="49" t="str">
        <f t="shared" si="22"/>
        <v/>
      </c>
      <c r="T65" s="49" t="str">
        <f t="shared" si="39"/>
        <v/>
      </c>
      <c r="U65" s="49" t="str">
        <f>IFERROR(IF(C65="P",S65,IF(K65=1,0,IF(OR(LOOKUP(2,1/($E$4:$E64=$E65),$P$4:$P64)=0,AND($C65="C",$N65="LONG"),AND(C65="V",N65="SHORT")),0,S65+(M65*Q65)))),"")</f>
        <v/>
      </c>
      <c r="V65" s="49" t="str">
        <f t="shared" si="40"/>
        <v/>
      </c>
      <c r="W65" s="50" t="str">
        <f t="shared" si="30"/>
        <v/>
      </c>
      <c r="Y65" s="51" t="str">
        <f t="shared" si="14"/>
        <v/>
      </c>
      <c r="Z65" s="50" t="str">
        <f t="shared" si="24"/>
        <v/>
      </c>
      <c r="AA65" s="50" t="str">
        <f t="shared" si="5"/>
        <v/>
      </c>
      <c r="AB65" s="50" t="str">
        <f t="shared" si="15"/>
        <v/>
      </c>
      <c r="AC65" s="58" t="str">
        <f t="shared" si="16"/>
        <v/>
      </c>
      <c r="AD65" s="53" t="str">
        <f t="shared" si="6"/>
        <v/>
      </c>
      <c r="AE65" s="53" t="str">
        <f t="shared" si="17"/>
        <v/>
      </c>
      <c r="AF65" s="59" t="str">
        <f t="shared" si="18"/>
        <v/>
      </c>
      <c r="AG65" s="40" t="str">
        <f>C65&amp;COUNTIFS($C$3:C65,"V")</f>
        <v>0</v>
      </c>
      <c r="AH65" s="266" t="str">
        <f t="shared" si="45"/>
        <v/>
      </c>
      <c r="AI65" s="56" t="str">
        <f t="shared" si="25"/>
        <v/>
      </c>
      <c r="AJ65" s="265" t="str">
        <f t="shared" si="26"/>
        <v/>
      </c>
      <c r="AK65" s="267" t="str">
        <f t="shared" si="27"/>
        <v/>
      </c>
      <c r="AL65" s="267" t="str">
        <f t="shared" si="28"/>
        <v/>
      </c>
      <c r="AM65" s="40" t="str">
        <f t="shared" si="29"/>
        <v/>
      </c>
      <c r="AN65" s="267">
        <f t="shared" si="20"/>
        <v>0</v>
      </c>
      <c r="CE65" s="279"/>
    </row>
    <row r="66" spans="1:83" s="40" customFormat="1" ht="12.75">
      <c r="A66" s="227"/>
      <c r="B66" s="92"/>
      <c r="C66" s="89"/>
      <c r="D66" s="90"/>
      <c r="E66" s="90"/>
      <c r="F66" s="91"/>
      <c r="G66" s="304"/>
      <c r="H66" s="41"/>
      <c r="I66" s="42" t="str">
        <f t="shared" si="31"/>
        <v/>
      </c>
      <c r="J66" s="43" t="str">
        <f t="shared" si="1"/>
        <v/>
      </c>
      <c r="K66" s="44" t="str">
        <f>IF(J66="","",IF(COUNTIF($J$4:J66,J66)=0,"",(COUNTIF($J$4:J66,J66))))</f>
        <v/>
      </c>
      <c r="L66" s="44" t="str">
        <f>IF(K66="","",J66&amp;" _ "&amp;COUNTIF($J$4:J66,J66)&amp;"_"&amp;N66)</f>
        <v/>
      </c>
      <c r="M66" s="45" t="str">
        <f t="shared" si="36"/>
        <v/>
      </c>
      <c r="N66" s="44" t="str">
        <f t="shared" si="37"/>
        <v/>
      </c>
      <c r="O66" s="57" t="str">
        <f t="shared" si="38"/>
        <v/>
      </c>
      <c r="P66" s="48" t="str" cm="1">
        <f t="array" ref="P66">IFERROR(IF(C66="P",G66,IF($K66=1,$M66,$M66+LOOKUP(2,1/($J$4:$J65=J66),$P$4:$P65))),"")</f>
        <v/>
      </c>
      <c r="Q66" s="57" t="str" cm="1">
        <f t="array" ref="Q66">IFERROR(IF(OR(C66="P",C66="A",C66="R"),F66,IF($K66=1,F66,IF(LOOKUP(2,1/($J$4:$J65=$J66),$P$4:$P65)=0,$F66,IF(AND($C66="C",LOOKUP(2,1/($J$4:$J65=$J66),$P$4:$P65)&gt;0),(F66*G66+LOOKUP(2,1/($J$4:$J65=$J66),$P$4:$P65)*LOOKUP(2,1/($J$4:$J65=$J66),$Q$4:$Q65))/$P66,IF(AND($C66="C",LOOKUP(2,1/($J$4:$J65=$J66),$P$4:$P65)&lt;0),LOOKUP(2,1/($J$4:$J65=$J66),$Q$4:$Q65),IF(AND($C66="V",LOOKUP(2,1/($J$4:$J65=$J66),$P$4:$P65)&lt;0),((-1*(F66*G66))+LOOKUP(2,1/($J$4:$J65=$J66),$P$4:$P65)*LOOKUP(2,1/($J$4:$J65=$J66),$Q$4:$Q65))/$P66,IF(AND($C66="V",LOOKUP(2,1/($J$4:$J65=$J66),$P$4:$P65)&gt;0),LOOKUP(2,1/($J$4:$J65=$J66),$Q$4:$Q65),""))))))),"")</f>
        <v/>
      </c>
      <c r="R66" s="49" t="str">
        <f t="shared" si="44"/>
        <v/>
      </c>
      <c r="S66" s="49" t="str">
        <f t="shared" si="22"/>
        <v/>
      </c>
      <c r="T66" s="49" t="str">
        <f t="shared" si="39"/>
        <v/>
      </c>
      <c r="U66" s="49" t="str">
        <f>IFERROR(IF(C66="P",S66,IF(K66=1,0,IF(OR(LOOKUP(2,1/($E$4:$E65=$E66),$P$4:$P65)=0,AND($C66="C",$N66="LONG"),AND(C66="V",N66="SHORT")),0,S66+(M66*Q66)))),"")</f>
        <v/>
      </c>
      <c r="V66" s="49" t="str">
        <f t="shared" si="40"/>
        <v/>
      </c>
      <c r="W66" s="50" t="str">
        <f t="shared" si="30"/>
        <v/>
      </c>
      <c r="Y66" s="51" t="str">
        <f t="shared" si="14"/>
        <v/>
      </c>
      <c r="Z66" s="50" t="str">
        <f t="shared" si="24"/>
        <v/>
      </c>
      <c r="AA66" s="50" t="str">
        <f t="shared" si="5"/>
        <v/>
      </c>
      <c r="AB66" s="50" t="str">
        <f t="shared" si="15"/>
        <v/>
      </c>
      <c r="AC66" s="58" t="str">
        <f t="shared" si="16"/>
        <v/>
      </c>
      <c r="AD66" s="53" t="str">
        <f t="shared" si="6"/>
        <v/>
      </c>
      <c r="AE66" s="53" t="str">
        <f t="shared" si="17"/>
        <v/>
      </c>
      <c r="AF66" s="59" t="str">
        <f t="shared" si="18"/>
        <v/>
      </c>
      <c r="AG66" s="40" t="str">
        <f>C66&amp;COUNTIFS($C$3:C66,"V")</f>
        <v>0</v>
      </c>
      <c r="AH66" s="266" t="str">
        <f t="shared" si="45"/>
        <v/>
      </c>
      <c r="AI66" s="56" t="str">
        <f t="shared" si="25"/>
        <v/>
      </c>
      <c r="AJ66" s="265" t="str">
        <f t="shared" si="26"/>
        <v/>
      </c>
      <c r="AK66" s="267" t="str">
        <f t="shared" si="27"/>
        <v/>
      </c>
      <c r="AL66" s="267" t="str">
        <f t="shared" si="28"/>
        <v/>
      </c>
      <c r="AM66" s="40" t="str">
        <f t="shared" si="29"/>
        <v/>
      </c>
      <c r="AN66" s="267">
        <f t="shared" si="20"/>
        <v>0</v>
      </c>
      <c r="CE66" s="279"/>
    </row>
    <row r="67" spans="1:83" s="40" customFormat="1" ht="12.75">
      <c r="A67" s="227"/>
      <c r="B67" s="92"/>
      <c r="C67" s="89"/>
      <c r="D67" s="90"/>
      <c r="E67" s="90"/>
      <c r="F67" s="91"/>
      <c r="G67" s="304"/>
      <c r="H67" s="41"/>
      <c r="I67" s="42" t="str">
        <f t="shared" si="31"/>
        <v/>
      </c>
      <c r="J67" s="43" t="str">
        <f t="shared" si="1"/>
        <v/>
      </c>
      <c r="K67" s="44" t="str">
        <f>IF(J67="","",IF(COUNTIF($J$4:J67,J67)=0,"",(COUNTIF($J$4:J67,J67))))</f>
        <v/>
      </c>
      <c r="L67" s="44" t="str">
        <f>IF(K67="","",J67&amp;" _ "&amp;COUNTIF($J$4:J67,J67)&amp;"_"&amp;N67)</f>
        <v/>
      </c>
      <c r="M67" s="45" t="str">
        <f t="shared" si="36"/>
        <v/>
      </c>
      <c r="N67" s="44" t="str">
        <f t="shared" si="37"/>
        <v/>
      </c>
      <c r="O67" s="57" t="str">
        <f t="shared" si="38"/>
        <v/>
      </c>
      <c r="P67" s="48" t="str" cm="1">
        <f t="array" ref="P67">IFERROR(IF(C67="P",G67,IF($K67=1,$M67,$M67+LOOKUP(2,1/($J$4:$J66=J67),$P$4:$P66))),"")</f>
        <v/>
      </c>
      <c r="Q67" s="57" t="str" cm="1">
        <f t="array" ref="Q67">IFERROR(IF(OR(C67="P",C67="A",C67="R"),F67,IF($K67=1,F67,IF(LOOKUP(2,1/($J$4:$J66=$J67),$P$4:$P66)=0,$F67,IF(AND($C67="C",LOOKUP(2,1/($J$4:$J66=$J67),$P$4:$P66)&gt;0),(F67*G67+LOOKUP(2,1/($J$4:$J66=$J67),$P$4:$P66)*LOOKUP(2,1/($J$4:$J66=$J67),$Q$4:$Q66))/$P67,IF(AND($C67="C",LOOKUP(2,1/($J$4:$J66=$J67),$P$4:$P66)&lt;0),LOOKUP(2,1/($J$4:$J66=$J67),$Q$4:$Q66),IF(AND($C67="V",LOOKUP(2,1/($J$4:$J66=$J67),$P$4:$P66)&lt;0),((-1*(F67*G67))+LOOKUP(2,1/($J$4:$J66=$J67),$P$4:$P66)*LOOKUP(2,1/($J$4:$J66=$J67),$Q$4:$Q66))/$P67,IF(AND($C67="V",LOOKUP(2,1/($J$4:$J66=$J67),$P$4:$P66)&gt;0),LOOKUP(2,1/($J$4:$J66=$J67),$Q$4:$Q66),""))))))),"")</f>
        <v/>
      </c>
      <c r="R67" s="49" t="str">
        <f t="shared" si="44"/>
        <v/>
      </c>
      <c r="S67" s="49" t="str">
        <f t="shared" si="22"/>
        <v/>
      </c>
      <c r="T67" s="49" t="str">
        <f t="shared" si="39"/>
        <v/>
      </c>
      <c r="U67" s="49" t="str">
        <f>IFERROR(IF(C67="P",S67,IF(K67=1,0,IF(OR(LOOKUP(2,1/($E$4:$E66=$E67),$P$4:$P66)=0,AND($C67="C",$N67="LONG"),AND(C67="V",N67="SHORT")),0,S67+(M67*Q67)))),"")</f>
        <v/>
      </c>
      <c r="V67" s="49" t="str">
        <f t="shared" si="40"/>
        <v/>
      </c>
      <c r="W67" s="50" t="str">
        <f t="shared" si="30"/>
        <v/>
      </c>
      <c r="Y67" s="51" t="str">
        <f t="shared" si="14"/>
        <v/>
      </c>
      <c r="Z67" s="50" t="str">
        <f t="shared" si="24"/>
        <v/>
      </c>
      <c r="AA67" s="50" t="str">
        <f t="shared" si="5"/>
        <v/>
      </c>
      <c r="AB67" s="50" t="str">
        <f t="shared" si="15"/>
        <v/>
      </c>
      <c r="AC67" s="58" t="str">
        <f t="shared" si="16"/>
        <v/>
      </c>
      <c r="AD67" s="53" t="str">
        <f t="shared" si="6"/>
        <v/>
      </c>
      <c r="AE67" s="53" t="str">
        <f t="shared" si="17"/>
        <v/>
      </c>
      <c r="AF67" s="59" t="str">
        <f t="shared" si="18"/>
        <v/>
      </c>
      <c r="AG67" s="40" t="str">
        <f>C67&amp;COUNTIFS($C$3:C67,"V")</f>
        <v>0</v>
      </c>
      <c r="AH67" s="266" t="str">
        <f t="shared" si="45"/>
        <v/>
      </c>
      <c r="AI67" s="56" t="str">
        <f t="shared" si="25"/>
        <v/>
      </c>
      <c r="AJ67" s="265" t="str">
        <f t="shared" si="26"/>
        <v/>
      </c>
      <c r="AK67" s="267" t="str">
        <f t="shared" si="27"/>
        <v/>
      </c>
      <c r="AL67" s="267" t="str">
        <f t="shared" si="28"/>
        <v/>
      </c>
      <c r="AM67" s="40" t="str">
        <f t="shared" si="29"/>
        <v/>
      </c>
      <c r="AN67" s="267">
        <f t="shared" si="20"/>
        <v>0</v>
      </c>
      <c r="CE67" s="279"/>
    </row>
    <row r="68" spans="1:83" s="40" customFormat="1" ht="12.75">
      <c r="A68" s="227"/>
      <c r="B68" s="92"/>
      <c r="C68" s="89"/>
      <c r="D68" s="90"/>
      <c r="E68" s="90"/>
      <c r="F68" s="91"/>
      <c r="G68" s="304"/>
      <c r="H68" s="41"/>
      <c r="I68" s="42" t="str">
        <f t="shared" si="31"/>
        <v/>
      </c>
      <c r="J68" s="43" t="str">
        <f t="shared" ref="J68:J131" si="46">IF(E68="","",IF(C68="P","P_"&amp;E68,E68))</f>
        <v/>
      </c>
      <c r="K68" s="44" t="str">
        <f>IF(J68="","",IF(COUNTIF($J$4:J68,J68)=0,"",(COUNTIF($J$4:J68,J68))))</f>
        <v/>
      </c>
      <c r="L68" s="44" t="str">
        <f>IF(K68="","",J68&amp;" _ "&amp;COUNTIF($J$4:J68,J68)&amp;"_"&amp;N68)</f>
        <v/>
      </c>
      <c r="M68" s="45" t="str">
        <f t="shared" si="36"/>
        <v/>
      </c>
      <c r="N68" s="44" t="str">
        <f t="shared" si="37"/>
        <v/>
      </c>
      <c r="O68" s="57" t="str">
        <f t="shared" si="38"/>
        <v/>
      </c>
      <c r="P68" s="48" t="str" cm="1">
        <f t="array" ref="P68">IFERROR(IF(C68="P",G68,IF($K68=1,$M68,$M68+LOOKUP(2,1/($J$4:$J67=J68),$P$4:$P67))),"")</f>
        <v/>
      </c>
      <c r="Q68" s="57" t="str" cm="1">
        <f t="array" ref="Q68">IFERROR(IF(OR(C68="P",C68="A",C68="R"),F68,IF($K68=1,F68,IF(LOOKUP(2,1/($J$4:$J67=$J68),$P$4:$P67)=0,$F68,IF(AND($C68="C",LOOKUP(2,1/($J$4:$J67=$J68),$P$4:$P67)&gt;0),(F68*G68+LOOKUP(2,1/($J$4:$J67=$J68),$P$4:$P67)*LOOKUP(2,1/($J$4:$J67=$J68),$Q$4:$Q67))/$P68,IF(AND($C68="C",LOOKUP(2,1/($J$4:$J67=$J68),$P$4:$P67)&lt;0),LOOKUP(2,1/($J$4:$J67=$J68),$Q$4:$Q67),IF(AND($C68="V",LOOKUP(2,1/($J$4:$J67=$J68),$P$4:$P67)&lt;0),((-1*(F68*G68))+LOOKUP(2,1/($J$4:$J67=$J68),$P$4:$P67)*LOOKUP(2,1/($J$4:$J67=$J68),$Q$4:$Q67))/$P68,IF(AND($C68="V",LOOKUP(2,1/($J$4:$J67=$J68),$P$4:$P67)&gt;0),LOOKUP(2,1/($J$4:$J67=$J68),$Q$4:$Q67),""))))))),"")</f>
        <v/>
      </c>
      <c r="R68" s="49" t="str">
        <f t="shared" si="44"/>
        <v/>
      </c>
      <c r="S68" s="49" t="str">
        <f t="shared" si="22"/>
        <v/>
      </c>
      <c r="T68" s="49" t="str">
        <f t="shared" si="39"/>
        <v/>
      </c>
      <c r="U68" s="49" t="str">
        <f>IFERROR(IF(C68="P",S68,IF(K68=1,0,IF(OR(LOOKUP(2,1/($E$4:$E67=$E68),$P$4:$P67)=0,AND($C68="C",$N68="LONG"),AND(C68="V",N68="SHORT")),0,S68+(M68*Q68)))),"")</f>
        <v/>
      </c>
      <c r="V68" s="49" t="str">
        <f t="shared" si="40"/>
        <v/>
      </c>
      <c r="W68" s="50" t="str">
        <f t="shared" si="30"/>
        <v/>
      </c>
      <c r="Y68" s="51" t="str">
        <f t="shared" si="14"/>
        <v/>
      </c>
      <c r="Z68" s="50" t="str">
        <f t="shared" si="24"/>
        <v/>
      </c>
      <c r="AA68" s="50" t="str">
        <f t="shared" ref="AA68:AA131" si="47">IF(W68="","",U68+W68+H68+Z68)</f>
        <v/>
      </c>
      <c r="AB68" s="50" t="str">
        <f t="shared" si="15"/>
        <v/>
      </c>
      <c r="AC68" s="58" t="str">
        <f t="shared" si="16"/>
        <v/>
      </c>
      <c r="AD68" s="53" t="str">
        <f t="shared" ref="AD68:AD131" si="48">IF(E68="","",(((AA68-W68)-Z68)/Z68))</f>
        <v/>
      </c>
      <c r="AE68" s="53" t="str">
        <f t="shared" si="17"/>
        <v/>
      </c>
      <c r="AF68" s="59" t="str">
        <f t="shared" si="18"/>
        <v/>
      </c>
      <c r="AG68" s="40" t="str">
        <f>C68&amp;COUNTIFS($C$3:C68,"V")</f>
        <v>0</v>
      </c>
      <c r="AH68" s="266" t="str">
        <f t="shared" si="45"/>
        <v/>
      </c>
      <c r="AI68" s="56" t="str">
        <f t="shared" si="25"/>
        <v/>
      </c>
      <c r="AJ68" s="265" t="str">
        <f t="shared" si="26"/>
        <v/>
      </c>
      <c r="AK68" s="267" t="str">
        <f t="shared" si="27"/>
        <v/>
      </c>
      <c r="AL68" s="267" t="str">
        <f t="shared" si="28"/>
        <v/>
      </c>
      <c r="AM68" s="40" t="str">
        <f t="shared" si="29"/>
        <v/>
      </c>
      <c r="AN68" s="267">
        <f t="shared" si="20"/>
        <v>0</v>
      </c>
      <c r="CE68" s="279"/>
    </row>
    <row r="69" spans="1:83" s="40" customFormat="1" ht="12.75">
      <c r="A69" s="227"/>
      <c r="B69" s="92"/>
      <c r="C69" s="89"/>
      <c r="D69" s="90"/>
      <c r="E69" s="90"/>
      <c r="F69" s="91"/>
      <c r="G69" s="304"/>
      <c r="H69" s="41"/>
      <c r="I69" s="42" t="str">
        <f t="shared" si="31"/>
        <v/>
      </c>
      <c r="J69" s="43" t="str">
        <f t="shared" si="46"/>
        <v/>
      </c>
      <c r="K69" s="44" t="str">
        <f>IF(J69="","",IF(COUNTIF($J$4:J69,J69)=0,"",(COUNTIF($J$4:J69,J69))))</f>
        <v/>
      </c>
      <c r="L69" s="44" t="str">
        <f>IF(K69="","",J69&amp;" _ "&amp;COUNTIF($J$4:J69,J69)&amp;"_"&amp;N69)</f>
        <v/>
      </c>
      <c r="M69" s="45" t="str">
        <f t="shared" si="36"/>
        <v/>
      </c>
      <c r="N69" s="44" t="str">
        <f t="shared" si="37"/>
        <v/>
      </c>
      <c r="O69" s="57" t="str">
        <f t="shared" si="38"/>
        <v/>
      </c>
      <c r="P69" s="48" t="str" cm="1">
        <f t="array" ref="P69">IFERROR(IF(C69="P",G69,IF($K69=1,$M69,$M69+LOOKUP(2,1/($J$4:$J68=J69),$P$4:$P68))),"")</f>
        <v/>
      </c>
      <c r="Q69" s="57" t="str" cm="1">
        <f t="array" ref="Q69">IFERROR(IF(OR(C69="P",C69="A",C69="R"),F69,IF($K69=1,F69,IF(LOOKUP(2,1/($J$4:$J68=$J69),$P$4:$P68)=0,$F69,IF(AND($C69="C",LOOKUP(2,1/($J$4:$J68=$J69),$P$4:$P68)&gt;0),(F69*G69+LOOKUP(2,1/($J$4:$J68=$J69),$P$4:$P68)*LOOKUP(2,1/($J$4:$J68=$J69),$Q$4:$Q68))/$P69,IF(AND($C69="C",LOOKUP(2,1/($J$4:$J68=$J69),$P$4:$P68)&lt;0),LOOKUP(2,1/($J$4:$J68=$J69),$Q$4:$Q68),IF(AND($C69="V",LOOKUP(2,1/($J$4:$J68=$J69),$P$4:$P68)&lt;0),((-1*(F69*G69))+LOOKUP(2,1/($J$4:$J68=$J69),$P$4:$P68)*LOOKUP(2,1/($J$4:$J68=$J69),$Q$4:$Q68))/$P69,IF(AND($C69="V",LOOKUP(2,1/($J$4:$J68=$J69),$P$4:$P68)&gt;0),LOOKUP(2,1/($J$4:$J68=$J69),$Q$4:$Q68),""))))))),"")</f>
        <v/>
      </c>
      <c r="R69" s="49" t="str">
        <f t="shared" si="44"/>
        <v/>
      </c>
      <c r="S69" s="49" t="str">
        <f t="shared" si="22"/>
        <v/>
      </c>
      <c r="T69" s="49" t="str">
        <f t="shared" si="39"/>
        <v/>
      </c>
      <c r="U69" s="49" t="str">
        <f>IFERROR(IF(C69="P",S69,IF(K69=1,0,IF(OR(LOOKUP(2,1/($E$4:$E68=$E69),$P$4:$P68)=0,AND($C69="C",$N69="LONG"),AND(C69="V",N69="SHORT")),0,S69+(M69*Q69)))),"")</f>
        <v/>
      </c>
      <c r="V69" s="49" t="str">
        <f t="shared" si="40"/>
        <v/>
      </c>
      <c r="W69" s="50" t="str">
        <f t="shared" si="30"/>
        <v/>
      </c>
      <c r="Y69" s="51" t="str">
        <f t="shared" ref="Y69:Y132" si="49">IF(W69="","",Y68+H69)</f>
        <v/>
      </c>
      <c r="Z69" s="50" t="str">
        <f t="shared" si="24"/>
        <v/>
      </c>
      <c r="AA69" s="50" t="str">
        <f t="shared" si="47"/>
        <v/>
      </c>
      <c r="AB69" s="50" t="str">
        <f t="shared" ref="AB69:AB132" si="50">IF(H69="","",AA69)</f>
        <v/>
      </c>
      <c r="AC69" s="58" t="str">
        <f t="shared" ref="AC69:AC132" si="51">IF(E69="","",IF(W69=0,AC68,AC68+(W69/(1+AE69))))</f>
        <v/>
      </c>
      <c r="AD69" s="53" t="str">
        <f t="shared" si="48"/>
        <v/>
      </c>
      <c r="AE69" s="53" t="str">
        <f t="shared" ref="AE69:AE132" si="52">IF(AD69="","",((1+AD69)*(1+AE68))-1)</f>
        <v/>
      </c>
      <c r="AF69" s="59" t="str">
        <f t="shared" ref="AF69:AF132" si="53">IF(AE69="","",$AF$4*(1+AE69))</f>
        <v/>
      </c>
      <c r="AG69" s="40" t="str">
        <f>C69&amp;COUNTIFS($C$3:C69,"V")</f>
        <v>0</v>
      </c>
      <c r="AH69" s="266" t="str">
        <f t="shared" si="45"/>
        <v/>
      </c>
      <c r="AI69" s="56" t="str">
        <f t="shared" si="25"/>
        <v/>
      </c>
      <c r="AJ69" s="265" t="str">
        <f t="shared" si="26"/>
        <v/>
      </c>
      <c r="AK69" s="267" t="str">
        <f t="shared" si="27"/>
        <v/>
      </c>
      <c r="AL69" s="267" t="str">
        <f t="shared" si="28"/>
        <v/>
      </c>
      <c r="AM69" s="40" t="str">
        <f t="shared" si="29"/>
        <v/>
      </c>
      <c r="AN69" s="267">
        <f t="shared" ref="AN69:AN132" si="54">IF(CE69="",0,CE69)</f>
        <v>0</v>
      </c>
      <c r="CE69" s="279"/>
    </row>
    <row r="70" spans="1:83" s="40" customFormat="1" ht="12.75">
      <c r="A70" s="227"/>
      <c r="B70" s="92"/>
      <c r="C70" s="89"/>
      <c r="D70" s="90"/>
      <c r="E70" s="90"/>
      <c r="F70" s="91"/>
      <c r="G70" s="304"/>
      <c r="H70" s="41"/>
      <c r="I70" s="42" t="str">
        <f t="shared" si="31"/>
        <v/>
      </c>
      <c r="J70" s="43" t="str">
        <f t="shared" si="46"/>
        <v/>
      </c>
      <c r="K70" s="44" t="str">
        <f>IF(J70="","",IF(COUNTIF($J$4:J70,J70)=0,"",(COUNTIF($J$4:J70,J70))))</f>
        <v/>
      </c>
      <c r="L70" s="44" t="str">
        <f>IF(K70="","",J70&amp;" _ "&amp;COUNTIF($J$4:J70,J70)&amp;"_"&amp;N70)</f>
        <v/>
      </c>
      <c r="M70" s="45" t="str">
        <f t="shared" si="36"/>
        <v/>
      </c>
      <c r="N70" s="44" t="str">
        <f t="shared" si="37"/>
        <v/>
      </c>
      <c r="O70" s="57" t="str">
        <f t="shared" si="38"/>
        <v/>
      </c>
      <c r="P70" s="48" t="str" cm="1">
        <f t="array" ref="P70">IFERROR(IF(C70="P",G70,IF($K70=1,$M70,$M70+LOOKUP(2,1/($J$4:$J69=J70),$P$4:$P69))),"")</f>
        <v/>
      </c>
      <c r="Q70" s="57" t="str" cm="1">
        <f t="array" ref="Q70">IFERROR(IF(OR(C70="P",C70="A",C70="R"),F70,IF($K70=1,F70,IF(LOOKUP(2,1/($J$4:$J69=$J70),$P$4:$P69)=0,$F70,IF(AND($C70="C",LOOKUP(2,1/($J$4:$J69=$J70),$P$4:$P69)&gt;0),(F70*G70+LOOKUP(2,1/($J$4:$J69=$J70),$P$4:$P69)*LOOKUP(2,1/($J$4:$J69=$J70),$Q$4:$Q69))/$P70,IF(AND($C70="C",LOOKUP(2,1/($J$4:$J69=$J70),$P$4:$P69)&lt;0),LOOKUP(2,1/($J$4:$J69=$J70),$Q$4:$Q69),IF(AND($C70="V",LOOKUP(2,1/($J$4:$J69=$J70),$P$4:$P69)&lt;0),((-1*(F70*G70))+LOOKUP(2,1/($J$4:$J69=$J70),$P$4:$P69)*LOOKUP(2,1/($J$4:$J69=$J70),$Q$4:$Q69))/$P70,IF(AND($C70="V",LOOKUP(2,1/($J$4:$J69=$J70),$P$4:$P69)&gt;0),LOOKUP(2,1/($J$4:$J69=$J70),$Q$4:$Q69),""))))))),"")</f>
        <v/>
      </c>
      <c r="R70" s="49" t="str">
        <f t="shared" si="44"/>
        <v/>
      </c>
      <c r="S70" s="49" t="str">
        <f t="shared" ref="S70:S133" si="55">IFERROR((-F70*M70)-AN70,"")</f>
        <v/>
      </c>
      <c r="T70" s="49" t="str">
        <f t="shared" si="39"/>
        <v/>
      </c>
      <c r="U70" s="49" t="str">
        <f>IFERROR(IF(C70="P",S70,IF(K70=1,0,IF(OR(LOOKUP(2,1/($E$4:$E69=$E70),$P$4:$P69)=0,AND($C70="C",$N70="LONG"),AND(C70="V",N70="SHORT")),0,S70+(M70*Q70)))),"")</f>
        <v/>
      </c>
      <c r="V70" s="49" t="str">
        <f t="shared" si="40"/>
        <v/>
      </c>
      <c r="W70" s="50" t="str">
        <f t="shared" si="30"/>
        <v/>
      </c>
      <c r="Y70" s="51" t="str">
        <f t="shared" si="49"/>
        <v/>
      </c>
      <c r="Z70" s="50" t="str">
        <f t="shared" ref="Z70:Z133" si="56">IF(W70="","",AA69)</f>
        <v/>
      </c>
      <c r="AA70" s="50" t="str">
        <f t="shared" si="47"/>
        <v/>
      </c>
      <c r="AB70" s="50" t="str">
        <f t="shared" si="50"/>
        <v/>
      </c>
      <c r="AC70" s="58" t="str">
        <f t="shared" si="51"/>
        <v/>
      </c>
      <c r="AD70" s="53" t="str">
        <f t="shared" si="48"/>
        <v/>
      </c>
      <c r="AE70" s="53" t="str">
        <f t="shared" si="52"/>
        <v/>
      </c>
      <c r="AF70" s="59" t="str">
        <f t="shared" si="53"/>
        <v/>
      </c>
      <c r="AG70" s="40" t="str">
        <f>C70&amp;COUNTIFS($C$3:C70,"V")</f>
        <v>0</v>
      </c>
      <c r="AH70" s="266" t="str">
        <f t="shared" si="45"/>
        <v/>
      </c>
      <c r="AI70" s="56" t="str">
        <f t="shared" ref="AI70:AI133" si="57">IF(J70="","",J70)</f>
        <v/>
      </c>
      <c r="AJ70" s="265" t="str">
        <f t="shared" ref="AJ70:AJ133" si="58">IF(G70="","",G70)</f>
        <v/>
      </c>
      <c r="AK70" s="267" t="str">
        <f t="shared" ref="AK70:AK133" si="59">IF(F70="","",F70)</f>
        <v/>
      </c>
      <c r="AL70" s="267" t="str">
        <f t="shared" ref="AL70:AL133" si="60">IF(U70="","",U70)</f>
        <v/>
      </c>
      <c r="AM70" s="40" t="str">
        <f t="shared" ref="AM70:AM133" si="61">IF(D70="","",D70)</f>
        <v/>
      </c>
      <c r="AN70" s="267">
        <f t="shared" si="54"/>
        <v>0</v>
      </c>
      <c r="CE70" s="279"/>
    </row>
    <row r="71" spans="1:83" s="40" customFormat="1" ht="12.75">
      <c r="A71" s="227"/>
      <c r="B71" s="92"/>
      <c r="C71" s="89"/>
      <c r="D71" s="90"/>
      <c r="E71" s="90"/>
      <c r="F71" s="91"/>
      <c r="G71" s="304"/>
      <c r="H71" s="41"/>
      <c r="I71" s="42" t="str">
        <f t="shared" si="31"/>
        <v/>
      </c>
      <c r="J71" s="43" t="str">
        <f t="shared" si="46"/>
        <v/>
      </c>
      <c r="K71" s="44" t="str">
        <f>IF(J71="","",IF(COUNTIF($J$4:J71,J71)=0,"",(COUNTIF($J$4:J71,J71))))</f>
        <v/>
      </c>
      <c r="L71" s="44" t="str">
        <f>IF(K71="","",J71&amp;" _ "&amp;COUNTIF($J$4:J71,J71)&amp;"_"&amp;N71)</f>
        <v/>
      </c>
      <c r="M71" s="45" t="str">
        <f t="shared" si="36"/>
        <v/>
      </c>
      <c r="N71" s="44" t="str">
        <f t="shared" si="37"/>
        <v/>
      </c>
      <c r="O71" s="57" t="str">
        <f t="shared" si="38"/>
        <v/>
      </c>
      <c r="P71" s="48" t="str" cm="1">
        <f t="array" ref="P71">IFERROR(IF(C71="P",G71,IF($K71=1,$M71,$M71+LOOKUP(2,1/($J$4:$J70=J71),$P$4:$P70))),"")</f>
        <v/>
      </c>
      <c r="Q71" s="57" t="str" cm="1">
        <f t="array" ref="Q71">IFERROR(IF(OR(C71="P",C71="A",C71="R"),F71,IF($K71=1,F71,IF(LOOKUP(2,1/($J$4:$J70=$J71),$P$4:$P70)=0,$F71,IF(AND($C71="C",LOOKUP(2,1/($J$4:$J70=$J71),$P$4:$P70)&gt;0),(F71*G71+LOOKUP(2,1/($J$4:$J70=$J71),$P$4:$P70)*LOOKUP(2,1/($J$4:$J70=$J71),$Q$4:$Q70))/$P71,IF(AND($C71="C",LOOKUP(2,1/($J$4:$J70=$J71),$P$4:$P70)&lt;0),LOOKUP(2,1/($J$4:$J70=$J71),$Q$4:$Q70),IF(AND($C71="V",LOOKUP(2,1/($J$4:$J70=$J71),$P$4:$P70)&lt;0),((-1*(F71*G71))+LOOKUP(2,1/($J$4:$J70=$J71),$P$4:$P70)*LOOKUP(2,1/($J$4:$J70=$J71),$Q$4:$Q70))/$P71,IF(AND($C71="V",LOOKUP(2,1/($J$4:$J70=$J71),$P$4:$P70)&gt;0),LOOKUP(2,1/($J$4:$J70=$J71),$Q$4:$Q70),""))))))),"")</f>
        <v/>
      </c>
      <c r="R71" s="49" t="str">
        <f t="shared" si="44"/>
        <v/>
      </c>
      <c r="S71" s="49" t="str">
        <f t="shared" si="55"/>
        <v/>
      </c>
      <c r="T71" s="49" t="str">
        <f t="shared" si="39"/>
        <v/>
      </c>
      <c r="U71" s="49" t="str">
        <f>IFERROR(IF(C71="P",S71,IF(K71=1,0,IF(OR(LOOKUP(2,1/($E$4:$E70=$E71),$P$4:$P70)=0,AND($C71="C",$N71="LONG"),AND(C71="V",N71="SHORT")),0,S71+(M71*Q71)))),"")</f>
        <v/>
      </c>
      <c r="V71" s="49" t="str">
        <f t="shared" si="40"/>
        <v/>
      </c>
      <c r="W71" s="50" t="str">
        <f t="shared" ref="W71:W134" si="62">IF(E71="","",IF(OR(E71="APORTE",E71="RESGATE"),S71,0))</f>
        <v/>
      </c>
      <c r="Y71" s="51" t="str">
        <f t="shared" si="49"/>
        <v/>
      </c>
      <c r="Z71" s="50" t="str">
        <f t="shared" si="56"/>
        <v/>
      </c>
      <c r="AA71" s="50" t="str">
        <f t="shared" si="47"/>
        <v/>
      </c>
      <c r="AB71" s="50" t="str">
        <f t="shared" si="50"/>
        <v/>
      </c>
      <c r="AC71" s="58" t="str">
        <f t="shared" si="51"/>
        <v/>
      </c>
      <c r="AD71" s="53" t="str">
        <f t="shared" si="48"/>
        <v/>
      </c>
      <c r="AE71" s="53" t="str">
        <f t="shared" si="52"/>
        <v/>
      </c>
      <c r="AF71" s="59" t="str">
        <f t="shared" si="53"/>
        <v/>
      </c>
      <c r="AG71" s="40" t="str">
        <f>C71&amp;COUNTIFS($C$3:C71,"V")</f>
        <v>0</v>
      </c>
      <c r="AH71" s="266" t="str">
        <f t="shared" si="45"/>
        <v/>
      </c>
      <c r="AI71" s="56" t="str">
        <f t="shared" si="57"/>
        <v/>
      </c>
      <c r="AJ71" s="265" t="str">
        <f t="shared" si="58"/>
        <v/>
      </c>
      <c r="AK71" s="267" t="str">
        <f t="shared" si="59"/>
        <v/>
      </c>
      <c r="AL71" s="267" t="str">
        <f t="shared" si="60"/>
        <v/>
      </c>
      <c r="AM71" s="40" t="str">
        <f t="shared" si="61"/>
        <v/>
      </c>
      <c r="AN71" s="267">
        <f t="shared" si="54"/>
        <v>0</v>
      </c>
      <c r="CE71" s="279"/>
    </row>
    <row r="72" spans="1:83" s="40" customFormat="1" ht="12.75">
      <c r="A72" s="227"/>
      <c r="B72" s="92"/>
      <c r="C72" s="89"/>
      <c r="D72" s="90"/>
      <c r="E72" s="90"/>
      <c r="F72" s="91"/>
      <c r="G72" s="304"/>
      <c r="H72" s="41"/>
      <c r="I72" s="42" t="str">
        <f t="shared" si="31"/>
        <v/>
      </c>
      <c r="J72" s="43" t="str">
        <f t="shared" si="46"/>
        <v/>
      </c>
      <c r="K72" s="44" t="str">
        <f>IF(J72="","",IF(COUNTIF($J$4:J72,J72)=0,"",(COUNTIF($J$4:J72,J72))))</f>
        <v/>
      </c>
      <c r="L72" s="44" t="str">
        <f>IF(K72="","",J72&amp;" _ "&amp;COUNTIF($J$4:J72,J72)&amp;"_"&amp;N72)</f>
        <v/>
      </c>
      <c r="M72" s="45" t="str">
        <f t="shared" si="36"/>
        <v/>
      </c>
      <c r="N72" s="44" t="str">
        <f t="shared" si="37"/>
        <v/>
      </c>
      <c r="O72" s="57" t="str">
        <f t="shared" si="38"/>
        <v/>
      </c>
      <c r="P72" s="48" t="str" cm="1">
        <f t="array" ref="P72">IFERROR(IF(C72="P",G72,IF($K72=1,$M72,$M72+LOOKUP(2,1/($J$4:$J71=J72),$P$4:$P71))),"")</f>
        <v/>
      </c>
      <c r="Q72" s="57" t="str" cm="1">
        <f t="array" ref="Q72">IFERROR(IF(OR(C72="P",C72="A",C72="R"),F72,IF($K72=1,F72,IF(LOOKUP(2,1/($J$4:$J71=$J72),$P$4:$P71)=0,$F72,IF(AND($C72="C",LOOKUP(2,1/($J$4:$J71=$J72),$P$4:$P71)&gt;0),(F72*G72+LOOKUP(2,1/($J$4:$J71=$J72),$P$4:$P71)*LOOKUP(2,1/($J$4:$J71=$J72),$Q$4:$Q71))/$P72,IF(AND($C72="C",LOOKUP(2,1/($J$4:$J71=$J72),$P$4:$P71)&lt;0),LOOKUP(2,1/($J$4:$J71=$J72),$Q$4:$Q71),IF(AND($C72="V",LOOKUP(2,1/($J$4:$J71=$J72),$P$4:$P71)&lt;0),((-1*(F72*G72))+LOOKUP(2,1/($J$4:$J71=$J72),$P$4:$P71)*LOOKUP(2,1/($J$4:$J71=$J72),$Q$4:$Q71))/$P72,IF(AND($C72="V",LOOKUP(2,1/($J$4:$J71=$J72),$P$4:$P71)&gt;0),LOOKUP(2,1/($J$4:$J71=$J72),$Q$4:$Q71),""))))))),"")</f>
        <v/>
      </c>
      <c r="R72" s="49" t="str">
        <f t="shared" si="44"/>
        <v/>
      </c>
      <c r="S72" s="49" t="str">
        <f t="shared" si="55"/>
        <v/>
      </c>
      <c r="T72" s="49" t="str">
        <f t="shared" si="39"/>
        <v/>
      </c>
      <c r="U72" s="49" t="str">
        <f>IFERROR(IF(C72="P",S72,IF(K72=1,0,IF(OR(LOOKUP(2,1/($E$4:$E71=$E72),$P$4:$P71)=0,AND($C72="C",$N72="LONG"),AND(C72="V",N72="SHORT")),0,S72+(M72*Q72)))),"")</f>
        <v/>
      </c>
      <c r="V72" s="49" t="str">
        <f t="shared" si="40"/>
        <v/>
      </c>
      <c r="W72" s="50" t="str">
        <f t="shared" si="62"/>
        <v/>
      </c>
      <c r="Y72" s="51" t="str">
        <f t="shared" si="49"/>
        <v/>
      </c>
      <c r="Z72" s="50" t="str">
        <f t="shared" si="56"/>
        <v/>
      </c>
      <c r="AA72" s="50" t="str">
        <f t="shared" si="47"/>
        <v/>
      </c>
      <c r="AB72" s="50" t="str">
        <f t="shared" si="50"/>
        <v/>
      </c>
      <c r="AC72" s="58" t="str">
        <f t="shared" si="51"/>
        <v/>
      </c>
      <c r="AD72" s="53" t="str">
        <f t="shared" si="48"/>
        <v/>
      </c>
      <c r="AE72" s="53" t="str">
        <f t="shared" si="52"/>
        <v/>
      </c>
      <c r="AF72" s="59" t="str">
        <f t="shared" si="53"/>
        <v/>
      </c>
      <c r="AG72" s="40" t="str">
        <f>C72&amp;COUNTIFS($C$3:C72,"V")</f>
        <v>0</v>
      </c>
      <c r="AH72" s="266" t="str">
        <f t="shared" si="45"/>
        <v/>
      </c>
      <c r="AI72" s="56" t="str">
        <f t="shared" si="57"/>
        <v/>
      </c>
      <c r="AJ72" s="265" t="str">
        <f t="shared" si="58"/>
        <v/>
      </c>
      <c r="AK72" s="267" t="str">
        <f t="shared" si="59"/>
        <v/>
      </c>
      <c r="AL72" s="267" t="str">
        <f t="shared" si="60"/>
        <v/>
      </c>
      <c r="AM72" s="40" t="str">
        <f t="shared" si="61"/>
        <v/>
      </c>
      <c r="AN72" s="267">
        <f t="shared" si="54"/>
        <v>0</v>
      </c>
      <c r="CE72" s="279"/>
    </row>
    <row r="73" spans="1:83" s="40" customFormat="1" ht="12.75">
      <c r="A73" s="227"/>
      <c r="B73" s="92"/>
      <c r="C73" s="191"/>
      <c r="D73" s="93"/>
      <c r="E73" s="191"/>
      <c r="F73" s="94"/>
      <c r="G73" s="303"/>
      <c r="H73" s="41"/>
      <c r="I73" s="42" t="str">
        <f t="shared" si="31"/>
        <v/>
      </c>
      <c r="J73" s="43" t="str">
        <f t="shared" si="46"/>
        <v/>
      </c>
      <c r="K73" s="44" t="str">
        <f>IF(J73="","",IF(COUNTIF($J$4:J73,J73)=0,"",(COUNTIF($J$4:J73,J73))))</f>
        <v/>
      </c>
      <c r="L73" s="44" t="str">
        <f>IF(K73="","",J73&amp;" _ "&amp;COUNTIF($J$4:J73,J73)&amp;"_"&amp;N73)</f>
        <v/>
      </c>
      <c r="M73" s="45" t="str">
        <f t="shared" si="36"/>
        <v/>
      </c>
      <c r="N73" s="44" t="str">
        <f t="shared" si="37"/>
        <v/>
      </c>
      <c r="O73" s="57" t="str">
        <f t="shared" si="38"/>
        <v/>
      </c>
      <c r="P73" s="48" t="str" cm="1">
        <f t="array" ref="P73">IFERROR(IF(C73="P",G73,IF($K73=1,$M73,$M73+LOOKUP(2,1/($J$4:$J72=J73),$P$4:$P72))),"")</f>
        <v/>
      </c>
      <c r="Q73" s="57" t="str" cm="1">
        <f t="array" ref="Q73">IFERROR(IF(OR(C73="P",C73="A",C73="R"),F73,IF($K73=1,F73,IF(LOOKUP(2,1/($J$4:$J72=$J73),$P$4:$P72)=0,$F73,IF(AND($C73="C",LOOKUP(2,1/($J$4:$J72=$J73),$P$4:$P72)&gt;0),(F73*G73+LOOKUP(2,1/($J$4:$J72=$J73),$P$4:$P72)*LOOKUP(2,1/($J$4:$J72=$J73),$Q$4:$Q72))/$P73,IF(AND($C73="C",LOOKUP(2,1/($J$4:$J72=$J73),$P$4:$P72)&lt;0),LOOKUP(2,1/($J$4:$J72=$J73),$Q$4:$Q72),IF(AND($C73="V",LOOKUP(2,1/($J$4:$J72=$J73),$P$4:$P72)&lt;0),((-1*(F73*G73))+LOOKUP(2,1/($J$4:$J72=$J73),$P$4:$P72)*LOOKUP(2,1/($J$4:$J72=$J73),$Q$4:$Q72))/$P73,IF(AND($C73="V",LOOKUP(2,1/($J$4:$J72=$J73),$P$4:$P72)&gt;0),LOOKUP(2,1/($J$4:$J72=$J73),$Q$4:$Q72),""))))))),"")</f>
        <v/>
      </c>
      <c r="R73" s="49" t="str">
        <f t="shared" si="44"/>
        <v/>
      </c>
      <c r="S73" s="49" t="str">
        <f t="shared" si="55"/>
        <v/>
      </c>
      <c r="T73" s="49" t="str">
        <f t="shared" si="39"/>
        <v/>
      </c>
      <c r="U73" s="49" t="str">
        <f>IFERROR(IF(C73="P",S73,IF(K73=1,0,IF(OR(LOOKUP(2,1/($E$4:$E72=$E73),$P$4:$P72)=0,AND($C73="C",$N73="LONG"),AND(C73="V",N73="SHORT")),0,S73+(M73*Q73)))),"")</f>
        <v/>
      </c>
      <c r="V73" s="49" t="str">
        <f t="shared" si="40"/>
        <v/>
      </c>
      <c r="W73" s="50" t="str">
        <f t="shared" si="62"/>
        <v/>
      </c>
      <c r="Y73" s="51" t="str">
        <f t="shared" si="49"/>
        <v/>
      </c>
      <c r="Z73" s="50" t="str">
        <f t="shared" si="56"/>
        <v/>
      </c>
      <c r="AA73" s="50" t="str">
        <f t="shared" si="47"/>
        <v/>
      </c>
      <c r="AB73" s="50" t="str">
        <f t="shared" si="50"/>
        <v/>
      </c>
      <c r="AC73" s="58" t="str">
        <f t="shared" si="51"/>
        <v/>
      </c>
      <c r="AD73" s="53" t="str">
        <f t="shared" si="48"/>
        <v/>
      </c>
      <c r="AE73" s="53" t="str">
        <f t="shared" si="52"/>
        <v/>
      </c>
      <c r="AF73" s="59" t="str">
        <f t="shared" si="53"/>
        <v/>
      </c>
      <c r="AG73" s="40" t="str">
        <f>C73&amp;COUNTIFS($C$3:C73,"V")</f>
        <v>0</v>
      </c>
      <c r="AH73" s="266" t="str">
        <f t="shared" si="45"/>
        <v/>
      </c>
      <c r="AI73" s="56" t="str">
        <f t="shared" si="57"/>
        <v/>
      </c>
      <c r="AJ73" s="265" t="str">
        <f t="shared" si="58"/>
        <v/>
      </c>
      <c r="AK73" s="267" t="str">
        <f t="shared" si="59"/>
        <v/>
      </c>
      <c r="AL73" s="267" t="str">
        <f t="shared" si="60"/>
        <v/>
      </c>
      <c r="AM73" s="40" t="str">
        <f t="shared" si="61"/>
        <v/>
      </c>
      <c r="AN73" s="267">
        <f t="shared" si="54"/>
        <v>0</v>
      </c>
      <c r="CE73" s="279"/>
    </row>
    <row r="74" spans="1:83" s="40" customFormat="1" ht="12.75">
      <c r="A74" s="227"/>
      <c r="B74" s="92"/>
      <c r="C74" s="93"/>
      <c r="D74" s="93"/>
      <c r="E74" s="93"/>
      <c r="F74" s="94"/>
      <c r="G74" s="303"/>
      <c r="H74" s="41"/>
      <c r="I74" s="42" t="str">
        <f t="shared" ref="I74:I137" si="63">IF(OR(E74="APORTE",E74="RESGATE"),"&lt;- Colar aqui o valor da célula CD2 (canto superior direito em laranja). Quando tiver colado, a célula CD2 deve ficar com valor zerado.","")</f>
        <v/>
      </c>
      <c r="J74" s="43" t="str">
        <f t="shared" si="46"/>
        <v/>
      </c>
      <c r="K74" s="44" t="str">
        <f>IF(J74="","",IF(COUNTIF($J$4:J74,J74)=0,"",(COUNTIF($J$4:J74,J74))))</f>
        <v/>
      </c>
      <c r="L74" s="44" t="str">
        <f>IF(K74="","",J74&amp;" _ "&amp;COUNTIF($J$4:J74,J74)&amp;"_"&amp;N74)</f>
        <v/>
      </c>
      <c r="M74" s="45" t="str">
        <f t="shared" si="36"/>
        <v/>
      </c>
      <c r="N74" s="44" t="str">
        <f t="shared" si="37"/>
        <v/>
      </c>
      <c r="O74" s="57" t="str">
        <f t="shared" si="38"/>
        <v/>
      </c>
      <c r="P74" s="48" t="str" cm="1">
        <f t="array" ref="P74">IFERROR(IF(C74="P",G74,IF($K74=1,$M74,$M74+LOOKUP(2,1/($J$4:$J73=J74),$P$4:$P73))),"")</f>
        <v/>
      </c>
      <c r="Q74" s="57" t="str" cm="1">
        <f t="array" ref="Q74">IFERROR(IF(OR(C74="P",C74="A",C74="R"),F74,IF($K74=1,F74,IF(LOOKUP(2,1/($J$4:$J73=$J74),$P$4:$P73)=0,$F74,IF(AND($C74="C",LOOKUP(2,1/($J$4:$J73=$J74),$P$4:$P73)&gt;0),(F74*G74+LOOKUP(2,1/($J$4:$J73=$J74),$P$4:$P73)*LOOKUP(2,1/($J$4:$J73=$J74),$Q$4:$Q73))/$P74,IF(AND($C74="C",LOOKUP(2,1/($J$4:$J73=$J74),$P$4:$P73)&lt;0),LOOKUP(2,1/($J$4:$J73=$J74),$Q$4:$Q73),IF(AND($C74="V",LOOKUP(2,1/($J$4:$J73=$J74),$P$4:$P73)&lt;0),((-1*(F74*G74))+LOOKUP(2,1/($J$4:$J73=$J74),$P$4:$P73)*LOOKUP(2,1/($J$4:$J73=$J74),$Q$4:$Q73))/$P74,IF(AND($C74="V",LOOKUP(2,1/($J$4:$J73=$J74),$P$4:$P73)&gt;0),LOOKUP(2,1/($J$4:$J73=$J74),$Q$4:$Q73),""))))))),"")</f>
        <v/>
      </c>
      <c r="R74" s="49" t="str">
        <f t="shared" si="44"/>
        <v/>
      </c>
      <c r="S74" s="49" t="str">
        <f t="shared" si="55"/>
        <v/>
      </c>
      <c r="T74" s="49" t="str">
        <f t="shared" si="39"/>
        <v/>
      </c>
      <c r="U74" s="49" t="str">
        <f>IFERROR(IF(C74="P",S74,IF(K74=1,0,IF(OR(LOOKUP(2,1/($E$4:$E73=$E74),$P$4:$P73)=0,AND($C74="C",$N74="LONG"),AND(C74="V",N74="SHORT")),0,S74+(M74*Q74)))),"")</f>
        <v/>
      </c>
      <c r="V74" s="49" t="str">
        <f t="shared" si="40"/>
        <v/>
      </c>
      <c r="W74" s="50" t="str">
        <f t="shared" si="62"/>
        <v/>
      </c>
      <c r="Y74" s="51" t="str">
        <f t="shared" si="49"/>
        <v/>
      </c>
      <c r="Z74" s="50" t="str">
        <f t="shared" si="56"/>
        <v/>
      </c>
      <c r="AA74" s="50" t="str">
        <f t="shared" si="47"/>
        <v/>
      </c>
      <c r="AB74" s="50" t="str">
        <f t="shared" si="50"/>
        <v/>
      </c>
      <c r="AC74" s="58" t="str">
        <f t="shared" si="51"/>
        <v/>
      </c>
      <c r="AD74" s="53" t="str">
        <f t="shared" si="48"/>
        <v/>
      </c>
      <c r="AE74" s="53" t="str">
        <f t="shared" si="52"/>
        <v/>
      </c>
      <c r="AF74" s="59" t="str">
        <f t="shared" si="53"/>
        <v/>
      </c>
      <c r="AG74" s="40" t="str">
        <f>C74&amp;COUNTIFS($C$3:C74,"V")</f>
        <v>0</v>
      </c>
      <c r="AH74" s="266" t="str">
        <f t="shared" si="45"/>
        <v/>
      </c>
      <c r="AI74" s="56" t="str">
        <f t="shared" si="57"/>
        <v/>
      </c>
      <c r="AJ74" s="265" t="str">
        <f t="shared" si="58"/>
        <v/>
      </c>
      <c r="AK74" s="267" t="str">
        <f t="shared" si="59"/>
        <v/>
      </c>
      <c r="AL74" s="267" t="str">
        <f t="shared" si="60"/>
        <v/>
      </c>
      <c r="AM74" s="40" t="str">
        <f t="shared" si="61"/>
        <v/>
      </c>
      <c r="AN74" s="267">
        <f t="shared" si="54"/>
        <v>0</v>
      </c>
      <c r="CE74" s="279"/>
    </row>
    <row r="75" spans="1:83" s="40" customFormat="1" ht="12.75">
      <c r="A75" s="227"/>
      <c r="B75" s="92"/>
      <c r="C75" s="93"/>
      <c r="D75" s="93"/>
      <c r="E75" s="93"/>
      <c r="F75" s="94"/>
      <c r="G75" s="303"/>
      <c r="H75" s="41"/>
      <c r="I75" s="42" t="str">
        <f t="shared" si="63"/>
        <v/>
      </c>
      <c r="J75" s="43" t="str">
        <f t="shared" si="46"/>
        <v/>
      </c>
      <c r="K75" s="44" t="str">
        <f>IF(J75="","",IF(COUNTIF($J$4:J75,J75)=0,"",(COUNTIF($J$4:J75,J75))))</f>
        <v/>
      </c>
      <c r="L75" s="44" t="str">
        <f>IF(K75="","",J75&amp;" _ "&amp;COUNTIF($J$4:J75,J75)&amp;"_"&amp;N75)</f>
        <v/>
      </c>
      <c r="M75" s="45" t="str">
        <f t="shared" si="36"/>
        <v/>
      </c>
      <c r="N75" s="44" t="str">
        <f t="shared" si="37"/>
        <v/>
      </c>
      <c r="O75" s="57" t="str">
        <f t="shared" si="38"/>
        <v/>
      </c>
      <c r="P75" s="48" t="str" cm="1">
        <f t="array" ref="P75">IFERROR(IF(C75="P",G75,IF($K75=1,$M75,$M75+LOOKUP(2,1/($J$4:$J74=J75),$P$4:$P74))),"")</f>
        <v/>
      </c>
      <c r="Q75" s="57" t="str" cm="1">
        <f t="array" ref="Q75">IFERROR(IF(OR(C75="P",C75="A",C75="R"),F75,IF($K75=1,F75,IF(LOOKUP(2,1/($J$4:$J74=$J75),$P$4:$P74)=0,$F75,IF(AND($C75="C",LOOKUP(2,1/($J$4:$J74=$J75),$P$4:$P74)&gt;0),(F75*G75+LOOKUP(2,1/($J$4:$J74=$J75),$P$4:$P74)*LOOKUP(2,1/($J$4:$J74=$J75),$Q$4:$Q74))/$P75,IF(AND($C75="C",LOOKUP(2,1/($J$4:$J74=$J75),$P$4:$P74)&lt;0),LOOKUP(2,1/($J$4:$J74=$J75),$Q$4:$Q74),IF(AND($C75="V",LOOKUP(2,1/($J$4:$J74=$J75),$P$4:$P74)&lt;0),((-1*(F75*G75))+LOOKUP(2,1/($J$4:$J74=$J75),$P$4:$P74)*LOOKUP(2,1/($J$4:$J74=$J75),$Q$4:$Q74))/$P75,IF(AND($C75="V",LOOKUP(2,1/($J$4:$J74=$J75),$P$4:$P74)&gt;0),LOOKUP(2,1/($J$4:$J74=$J75),$Q$4:$Q74),""))))))),"")</f>
        <v/>
      </c>
      <c r="R75" s="49" t="str">
        <f t="shared" si="44"/>
        <v/>
      </c>
      <c r="S75" s="49" t="str">
        <f t="shared" si="55"/>
        <v/>
      </c>
      <c r="T75" s="49" t="str">
        <f t="shared" si="39"/>
        <v/>
      </c>
      <c r="U75" s="49" t="str">
        <f>IFERROR(IF(C75="P",S75,IF(K75=1,0,IF(OR(LOOKUP(2,1/($E$4:$E74=$E75),$P$4:$P74)=0,AND($C75="C",$N75="LONG"),AND(C75="V",N75="SHORT")),0,S75+(M75*Q75)))),"")</f>
        <v/>
      </c>
      <c r="V75" s="49" t="str">
        <f t="shared" si="40"/>
        <v/>
      </c>
      <c r="W75" s="50" t="str">
        <f t="shared" si="62"/>
        <v/>
      </c>
      <c r="Y75" s="51" t="str">
        <f t="shared" si="49"/>
        <v/>
      </c>
      <c r="Z75" s="50" t="str">
        <f t="shared" si="56"/>
        <v/>
      </c>
      <c r="AA75" s="50" t="str">
        <f t="shared" si="47"/>
        <v/>
      </c>
      <c r="AB75" s="50" t="str">
        <f t="shared" si="50"/>
        <v/>
      </c>
      <c r="AC75" s="58" t="str">
        <f t="shared" si="51"/>
        <v/>
      </c>
      <c r="AD75" s="53" t="str">
        <f t="shared" si="48"/>
        <v/>
      </c>
      <c r="AE75" s="53" t="str">
        <f t="shared" si="52"/>
        <v/>
      </c>
      <c r="AF75" s="59" t="str">
        <f t="shared" si="53"/>
        <v/>
      </c>
      <c r="AG75" s="40" t="str">
        <f>C75&amp;COUNTIFS($C$3:C75,"V")</f>
        <v>0</v>
      </c>
      <c r="AH75" s="266" t="str">
        <f t="shared" si="45"/>
        <v/>
      </c>
      <c r="AI75" s="56" t="str">
        <f t="shared" si="57"/>
        <v/>
      </c>
      <c r="AJ75" s="265" t="str">
        <f t="shared" si="58"/>
        <v/>
      </c>
      <c r="AK75" s="267" t="str">
        <f t="shared" si="59"/>
        <v/>
      </c>
      <c r="AL75" s="267" t="str">
        <f t="shared" si="60"/>
        <v/>
      </c>
      <c r="AM75" s="40" t="str">
        <f t="shared" si="61"/>
        <v/>
      </c>
      <c r="AN75" s="267">
        <f t="shared" si="54"/>
        <v>0</v>
      </c>
      <c r="CE75" s="279"/>
    </row>
    <row r="76" spans="1:83" s="40" customFormat="1" ht="12.75">
      <c r="A76" s="227"/>
      <c r="B76" s="92"/>
      <c r="C76" s="89"/>
      <c r="D76" s="93"/>
      <c r="E76" s="89"/>
      <c r="F76" s="91"/>
      <c r="G76" s="303"/>
      <c r="H76" s="41"/>
      <c r="I76" s="42" t="str">
        <f t="shared" si="63"/>
        <v/>
      </c>
      <c r="J76" s="43" t="str">
        <f t="shared" si="46"/>
        <v/>
      </c>
      <c r="K76" s="44" t="str">
        <f>IF(J76="","",IF(COUNTIF($J$4:J76,J76)=0,"",(COUNTIF($J$4:J76,J76))))</f>
        <v/>
      </c>
      <c r="L76" s="44" t="str">
        <f>IF(K76="","",J76&amp;" _ "&amp;COUNTIF($J$4:J76,J76)&amp;"_"&amp;N76)</f>
        <v/>
      </c>
      <c r="M76" s="45" t="str">
        <f t="shared" si="36"/>
        <v/>
      </c>
      <c r="N76" s="44" t="str">
        <f t="shared" si="37"/>
        <v/>
      </c>
      <c r="O76" s="57" t="str">
        <f t="shared" si="38"/>
        <v/>
      </c>
      <c r="P76" s="48" t="str" cm="1">
        <f t="array" ref="P76">IFERROR(IF(C76="P",G76,IF($K76=1,$M76,$M76+LOOKUP(2,1/($J$4:$J75=J76),$P$4:$P75))),"")</f>
        <v/>
      </c>
      <c r="Q76" s="57" t="str" cm="1">
        <f t="array" ref="Q76">IFERROR(IF(OR(C76="P",C76="A",C76="R"),F76,IF($K76=1,F76,IF(LOOKUP(2,1/($J$4:$J75=$J76),$P$4:$P75)=0,$F76,IF(AND($C76="C",LOOKUP(2,1/($J$4:$J75=$J76),$P$4:$P75)&gt;0),(F76*G76+LOOKUP(2,1/($J$4:$J75=$J76),$P$4:$P75)*LOOKUP(2,1/($J$4:$J75=$J76),$Q$4:$Q75))/$P76,IF(AND($C76="C",LOOKUP(2,1/($J$4:$J75=$J76),$P$4:$P75)&lt;0),LOOKUP(2,1/($J$4:$J75=$J76),$Q$4:$Q75),IF(AND($C76="V",LOOKUP(2,1/($J$4:$J75=$J76),$P$4:$P75)&lt;0),((-1*(F76*G76))+LOOKUP(2,1/($J$4:$J75=$J76),$P$4:$P75)*LOOKUP(2,1/($J$4:$J75=$J76),$Q$4:$Q75))/$P76,IF(AND($C76="V",LOOKUP(2,1/($J$4:$J75=$J76),$P$4:$P75)&gt;0),LOOKUP(2,1/($J$4:$J75=$J76),$Q$4:$Q75),""))))))),"")</f>
        <v/>
      </c>
      <c r="R76" s="49" t="str">
        <f t="shared" si="44"/>
        <v/>
      </c>
      <c r="S76" s="49" t="str">
        <f t="shared" si="55"/>
        <v/>
      </c>
      <c r="T76" s="49" t="str">
        <f t="shared" si="39"/>
        <v/>
      </c>
      <c r="U76" s="49" t="str">
        <f>IFERROR(IF(C76="P",S76,IF(K76=1,0,IF(OR(LOOKUP(2,1/($E$4:$E75=$E76),$P$4:$P75)=0,AND($C76="C",$N76="LONG"),AND(C76="V",N76="SHORT")),0,S76+(M76*Q76)))),"")</f>
        <v/>
      </c>
      <c r="V76" s="49" t="str">
        <f t="shared" si="40"/>
        <v/>
      </c>
      <c r="W76" s="50" t="str">
        <f t="shared" si="62"/>
        <v/>
      </c>
      <c r="Y76" s="51" t="str">
        <f t="shared" si="49"/>
        <v/>
      </c>
      <c r="Z76" s="50" t="str">
        <f t="shared" si="56"/>
        <v/>
      </c>
      <c r="AA76" s="50" t="str">
        <f t="shared" si="47"/>
        <v/>
      </c>
      <c r="AB76" s="50" t="str">
        <f t="shared" si="50"/>
        <v/>
      </c>
      <c r="AC76" s="58" t="str">
        <f t="shared" si="51"/>
        <v/>
      </c>
      <c r="AD76" s="53" t="str">
        <f t="shared" si="48"/>
        <v/>
      </c>
      <c r="AE76" s="53" t="str">
        <f t="shared" si="52"/>
        <v/>
      </c>
      <c r="AF76" s="59" t="str">
        <f t="shared" si="53"/>
        <v/>
      </c>
      <c r="AG76" s="40" t="str">
        <f>C76&amp;COUNTIFS($C$3:C76,"V")</f>
        <v>0</v>
      </c>
      <c r="AH76" s="266" t="str">
        <f t="shared" si="45"/>
        <v/>
      </c>
      <c r="AI76" s="56" t="str">
        <f t="shared" si="57"/>
        <v/>
      </c>
      <c r="AJ76" s="265" t="str">
        <f t="shared" si="58"/>
        <v/>
      </c>
      <c r="AK76" s="267" t="str">
        <f t="shared" si="59"/>
        <v/>
      </c>
      <c r="AL76" s="267" t="str">
        <f t="shared" si="60"/>
        <v/>
      </c>
      <c r="AM76" s="40" t="str">
        <f t="shared" si="61"/>
        <v/>
      </c>
      <c r="AN76" s="267">
        <f t="shared" si="54"/>
        <v>0</v>
      </c>
      <c r="CE76" s="279"/>
    </row>
    <row r="77" spans="1:83" s="40" customFormat="1" ht="12.75">
      <c r="A77" s="227"/>
      <c r="B77" s="92"/>
      <c r="C77" s="89"/>
      <c r="D77" s="93"/>
      <c r="E77" s="89"/>
      <c r="F77" s="91"/>
      <c r="G77" s="304"/>
      <c r="H77" s="41"/>
      <c r="I77" s="42" t="str">
        <f t="shared" si="63"/>
        <v/>
      </c>
      <c r="J77" s="43" t="str">
        <f t="shared" si="46"/>
        <v/>
      </c>
      <c r="K77" s="44" t="str">
        <f>IF(J77="","",IF(COUNTIF($J$4:J77,J77)=0,"",(COUNTIF($J$4:J77,J77))))</f>
        <v/>
      </c>
      <c r="L77" s="44" t="str">
        <f>IF(K77="","",J77&amp;" _ "&amp;COUNTIF($J$4:J77,J77)&amp;"_"&amp;N77)</f>
        <v/>
      </c>
      <c r="M77" s="45" t="str">
        <f t="shared" ref="M77:M140" si="64">IF(F77="","",IF(OR(C77="C",C77="R"),G77,G77*-1))</f>
        <v/>
      </c>
      <c r="N77" s="44" t="str">
        <f t="shared" ref="N77:N140" si="65">IF(E77="","",IF(C77="A","",IF(C77="R","",IF(P77=0,"",IF(C77="P","",IF(P77&gt;0,"LONG","SHORT"))))))</f>
        <v/>
      </c>
      <c r="O77" s="57" t="str">
        <f t="shared" ref="O77:O140" si="66">IF(G77="","",F77*G77)</f>
        <v/>
      </c>
      <c r="P77" s="48" t="str" cm="1">
        <f t="array" ref="P77">IFERROR(IF(C77="P",G77,IF($K77=1,$M77,$M77+LOOKUP(2,1/($J$4:$J76=J77),$P$4:$P76))),"")</f>
        <v/>
      </c>
      <c r="Q77" s="57" t="str" cm="1">
        <f t="array" ref="Q77">IFERROR(IF(OR(C77="P",C77="A",C77="R"),F77,IF($K77=1,F77,IF(LOOKUP(2,1/($J$4:$J76=$J77),$P$4:$P76)=0,$F77,IF(AND($C77="C",LOOKUP(2,1/($J$4:$J76=$J77),$P$4:$P76)&gt;0),(F77*G77+LOOKUP(2,1/($J$4:$J76=$J77),$P$4:$P76)*LOOKUP(2,1/($J$4:$J76=$J77),$Q$4:$Q76))/$P77,IF(AND($C77="C",LOOKUP(2,1/($J$4:$J76=$J77),$P$4:$P76)&lt;0),LOOKUP(2,1/($J$4:$J76=$J77),$Q$4:$Q76),IF(AND($C77="V",LOOKUP(2,1/($J$4:$J76=$J77),$P$4:$P76)&lt;0),((-1*(F77*G77))+LOOKUP(2,1/($J$4:$J76=$J77),$P$4:$P76)*LOOKUP(2,1/($J$4:$J76=$J77),$Q$4:$Q76))/$P77,IF(AND($C77="V",LOOKUP(2,1/($J$4:$J76=$J77),$P$4:$P76)&gt;0),LOOKUP(2,1/($J$4:$J76=$J77),$Q$4:$Q76),""))))))),"")</f>
        <v/>
      </c>
      <c r="R77" s="49" t="str">
        <f t="shared" si="44"/>
        <v/>
      </c>
      <c r="S77" s="49" t="str">
        <f t="shared" si="55"/>
        <v/>
      </c>
      <c r="T77" s="49" t="str">
        <f t="shared" ref="T77:T140" si="67">IF(C77&lt;&gt;"",S77+T76,"")</f>
        <v/>
      </c>
      <c r="U77" s="49" t="str">
        <f>IFERROR(IF(C77="P",S77,IF(K77=1,0,IF(OR(LOOKUP(2,1/($E$4:$E76=$E77),$P$4:$P76)=0,AND($C77="C",$N77="LONG"),AND(C77="V",N77="SHORT")),0,S77+(M77*Q77)))),"")</f>
        <v/>
      </c>
      <c r="V77" s="49" t="str">
        <f t="shared" ref="V77:V140" si="68">IFERROR(U77+V76,"")</f>
        <v/>
      </c>
      <c r="W77" s="50" t="str">
        <f t="shared" si="62"/>
        <v/>
      </c>
      <c r="Y77" s="51" t="str">
        <f t="shared" si="49"/>
        <v/>
      </c>
      <c r="Z77" s="50" t="str">
        <f t="shared" si="56"/>
        <v/>
      </c>
      <c r="AA77" s="50" t="str">
        <f t="shared" si="47"/>
        <v/>
      </c>
      <c r="AB77" s="50" t="str">
        <f t="shared" si="50"/>
        <v/>
      </c>
      <c r="AC77" s="58" t="str">
        <f t="shared" si="51"/>
        <v/>
      </c>
      <c r="AD77" s="53" t="str">
        <f t="shared" si="48"/>
        <v/>
      </c>
      <c r="AE77" s="53" t="str">
        <f t="shared" si="52"/>
        <v/>
      </c>
      <c r="AF77" s="59" t="str">
        <f t="shared" si="53"/>
        <v/>
      </c>
      <c r="AG77" s="40" t="str">
        <f>C77&amp;COUNTIFS($C$3:C77,"V")</f>
        <v>0</v>
      </c>
      <c r="AH77" s="266" t="str">
        <f t="shared" si="45"/>
        <v/>
      </c>
      <c r="AI77" s="56" t="str">
        <f t="shared" si="57"/>
        <v/>
      </c>
      <c r="AJ77" s="265" t="str">
        <f t="shared" si="58"/>
        <v/>
      </c>
      <c r="AK77" s="267" t="str">
        <f t="shared" si="59"/>
        <v/>
      </c>
      <c r="AL77" s="267" t="str">
        <f t="shared" si="60"/>
        <v/>
      </c>
      <c r="AM77" s="40" t="str">
        <f t="shared" si="61"/>
        <v/>
      </c>
      <c r="AN77" s="267">
        <f t="shared" si="54"/>
        <v>0</v>
      </c>
      <c r="CE77" s="279"/>
    </row>
    <row r="78" spans="1:83" s="40" customFormat="1" ht="12.75">
      <c r="A78" s="227"/>
      <c r="B78" s="92"/>
      <c r="C78" s="89"/>
      <c r="D78" s="93"/>
      <c r="E78" s="89"/>
      <c r="F78" s="91"/>
      <c r="G78" s="304"/>
      <c r="H78" s="41"/>
      <c r="I78" s="42" t="str">
        <f t="shared" si="63"/>
        <v/>
      </c>
      <c r="J78" s="43" t="str">
        <f t="shared" si="46"/>
        <v/>
      </c>
      <c r="K78" s="44" t="str">
        <f>IF(J78="","",IF(COUNTIF($J$4:J78,J78)=0,"",(COUNTIF($J$4:J78,J78))))</f>
        <v/>
      </c>
      <c r="L78" s="44" t="str">
        <f>IF(K78="","",J78&amp;" _ "&amp;COUNTIF($J$4:J78,J78)&amp;"_"&amp;N78)</f>
        <v/>
      </c>
      <c r="M78" s="45" t="str">
        <f t="shared" si="64"/>
        <v/>
      </c>
      <c r="N78" s="44" t="str">
        <f t="shared" si="65"/>
        <v/>
      </c>
      <c r="O78" s="57" t="str">
        <f t="shared" si="66"/>
        <v/>
      </c>
      <c r="P78" s="48" t="str" cm="1">
        <f t="array" ref="P78">IFERROR(IF(C78="P",G78,IF($K78=1,$M78,$M78+LOOKUP(2,1/($J$4:$J77=J78),$P$4:$P77))),"")</f>
        <v/>
      </c>
      <c r="Q78" s="57" t="str" cm="1">
        <f t="array" ref="Q78">IFERROR(IF(OR(C78="P",C78="A",C78="R"),F78,IF($K78=1,F78,IF(LOOKUP(2,1/($J$4:$J77=$J78),$P$4:$P77)=0,$F78,IF(AND($C78="C",LOOKUP(2,1/($J$4:$J77=$J78),$P$4:$P77)&gt;0),(F78*G78+LOOKUP(2,1/($J$4:$J77=$J78),$P$4:$P77)*LOOKUP(2,1/($J$4:$J77=$J78),$Q$4:$Q77))/$P78,IF(AND($C78="C",LOOKUP(2,1/($J$4:$J77=$J78),$P$4:$P77)&lt;0),LOOKUP(2,1/($J$4:$J77=$J78),$Q$4:$Q77),IF(AND($C78="V",LOOKUP(2,1/($J$4:$J77=$J78),$P$4:$P77)&lt;0),((-1*(F78*G78))+LOOKUP(2,1/($J$4:$J77=$J78),$P$4:$P77)*LOOKUP(2,1/($J$4:$J77=$J78),$Q$4:$Q77))/$P78,IF(AND($C78="V",LOOKUP(2,1/($J$4:$J77=$J78),$P$4:$P77)&gt;0),LOOKUP(2,1/($J$4:$J77=$J78),$Q$4:$Q77),""))))))),"")</f>
        <v/>
      </c>
      <c r="R78" s="49" t="str">
        <f t="shared" si="44"/>
        <v/>
      </c>
      <c r="S78" s="49" t="str">
        <f t="shared" si="55"/>
        <v/>
      </c>
      <c r="T78" s="49" t="str">
        <f t="shared" si="67"/>
        <v/>
      </c>
      <c r="U78" s="49" t="str">
        <f>IFERROR(IF(C78="P",S78,IF(K78=1,0,IF(OR(LOOKUP(2,1/($E$4:$E77=$E78),$P$4:$P77)=0,AND($C78="C",$N78="LONG"),AND(C78="V",N78="SHORT")),0,S78+(M78*Q78)))),"")</f>
        <v/>
      </c>
      <c r="V78" s="49" t="str">
        <f t="shared" si="68"/>
        <v/>
      </c>
      <c r="W78" s="50" t="str">
        <f t="shared" si="62"/>
        <v/>
      </c>
      <c r="Y78" s="51" t="str">
        <f t="shared" si="49"/>
        <v/>
      </c>
      <c r="Z78" s="50" t="str">
        <f t="shared" si="56"/>
        <v/>
      </c>
      <c r="AA78" s="50" t="str">
        <f t="shared" si="47"/>
        <v/>
      </c>
      <c r="AB78" s="50" t="str">
        <f t="shared" si="50"/>
        <v/>
      </c>
      <c r="AC78" s="58" t="str">
        <f t="shared" si="51"/>
        <v/>
      </c>
      <c r="AD78" s="53" t="str">
        <f t="shared" si="48"/>
        <v/>
      </c>
      <c r="AE78" s="53" t="str">
        <f t="shared" si="52"/>
        <v/>
      </c>
      <c r="AF78" s="59" t="str">
        <f t="shared" si="53"/>
        <v/>
      </c>
      <c r="AG78" s="40" t="str">
        <f>C78&amp;COUNTIFS($C$3:C78,"V")</f>
        <v>0</v>
      </c>
      <c r="AH78" s="266" t="str">
        <f t="shared" si="45"/>
        <v/>
      </c>
      <c r="AI78" s="56" t="str">
        <f t="shared" si="57"/>
        <v/>
      </c>
      <c r="AJ78" s="265" t="str">
        <f t="shared" si="58"/>
        <v/>
      </c>
      <c r="AK78" s="267" t="str">
        <f t="shared" si="59"/>
        <v/>
      </c>
      <c r="AL78" s="267" t="str">
        <f t="shared" si="60"/>
        <v/>
      </c>
      <c r="AM78" s="40" t="str">
        <f t="shared" si="61"/>
        <v/>
      </c>
      <c r="AN78" s="267">
        <f t="shared" si="54"/>
        <v>0</v>
      </c>
      <c r="CE78" s="279"/>
    </row>
    <row r="79" spans="1:83" s="40" customFormat="1" ht="12.75">
      <c r="A79" s="227"/>
      <c r="B79" s="88"/>
      <c r="C79" s="89"/>
      <c r="D79" s="90"/>
      <c r="E79" s="89"/>
      <c r="F79" s="91"/>
      <c r="G79" s="304"/>
      <c r="H79" s="41"/>
      <c r="I79" s="42" t="str">
        <f t="shared" si="63"/>
        <v/>
      </c>
      <c r="J79" s="43" t="str">
        <f t="shared" si="46"/>
        <v/>
      </c>
      <c r="K79" s="44" t="str">
        <f>IF(J79="","",IF(COUNTIF($J$4:J79,J79)=0,"",(COUNTIF($J$4:J79,J79))))</f>
        <v/>
      </c>
      <c r="L79" s="44" t="str">
        <f>IF(K79="","",J79&amp;" _ "&amp;COUNTIF($J$4:J79,J79)&amp;"_"&amp;N79)</f>
        <v/>
      </c>
      <c r="M79" s="45" t="str">
        <f t="shared" si="64"/>
        <v/>
      </c>
      <c r="N79" s="44" t="str">
        <f t="shared" si="65"/>
        <v/>
      </c>
      <c r="O79" s="57" t="str">
        <f t="shared" si="66"/>
        <v/>
      </c>
      <c r="P79" s="48" t="str" cm="1">
        <f t="array" ref="P79">IFERROR(IF(C79="P",G79,IF($K79=1,$M79,$M79+LOOKUP(2,1/($J$4:$J78=J79),$P$4:$P78))),"")</f>
        <v/>
      </c>
      <c r="Q79" s="57" t="str" cm="1">
        <f t="array" ref="Q79">IFERROR(IF(OR(C79="P",C79="A",C79="R"),F79,IF($K79=1,F79,IF(LOOKUP(2,1/($J$4:$J78=$J79),$P$4:$P78)=0,$F79,IF(AND($C79="C",LOOKUP(2,1/($J$4:$J78=$J79),$P$4:$P78)&gt;0),(F79*G79+LOOKUP(2,1/($J$4:$J78=$J79),$P$4:$P78)*LOOKUP(2,1/($J$4:$J78=$J79),$Q$4:$Q78))/$P79,IF(AND($C79="C",LOOKUP(2,1/($J$4:$J78=$J79),$P$4:$P78)&lt;0),LOOKUP(2,1/($J$4:$J78=$J79),$Q$4:$Q78),IF(AND($C79="V",LOOKUP(2,1/($J$4:$J78=$J79),$P$4:$P78)&lt;0),((-1*(F79*G79))+LOOKUP(2,1/($J$4:$J78=$J79),$P$4:$P78)*LOOKUP(2,1/($J$4:$J78=$J79),$Q$4:$Q78))/$P79,IF(AND($C79="V",LOOKUP(2,1/($J$4:$J78=$J79),$P$4:$P78)&gt;0),LOOKUP(2,1/($J$4:$J78=$J79),$Q$4:$Q78),""))))))),"")</f>
        <v/>
      </c>
      <c r="R79" s="49" t="str">
        <f t="shared" si="44"/>
        <v/>
      </c>
      <c r="S79" s="49" t="str">
        <f t="shared" si="55"/>
        <v/>
      </c>
      <c r="T79" s="49" t="str">
        <f t="shared" si="67"/>
        <v/>
      </c>
      <c r="U79" s="49" t="str">
        <f>IFERROR(IF(C79="P",S79,IF(K79=1,0,IF(OR(LOOKUP(2,1/($E$4:$E78=$E79),$P$4:$P78)=0,AND($C79="C",$N79="LONG"),AND(C79="V",N79="SHORT")),0,S79+(M79*Q79)))),"")</f>
        <v/>
      </c>
      <c r="V79" s="49" t="str">
        <f t="shared" si="68"/>
        <v/>
      </c>
      <c r="W79" s="50" t="str">
        <f t="shared" si="62"/>
        <v/>
      </c>
      <c r="Y79" s="51" t="str">
        <f t="shared" si="49"/>
        <v/>
      </c>
      <c r="Z79" s="50" t="str">
        <f t="shared" si="56"/>
        <v/>
      </c>
      <c r="AA79" s="50" t="str">
        <f t="shared" si="47"/>
        <v/>
      </c>
      <c r="AB79" s="50" t="str">
        <f t="shared" si="50"/>
        <v/>
      </c>
      <c r="AC79" s="58" t="str">
        <f t="shared" si="51"/>
        <v/>
      </c>
      <c r="AD79" s="53" t="str">
        <f t="shared" si="48"/>
        <v/>
      </c>
      <c r="AE79" s="53" t="str">
        <f t="shared" si="52"/>
        <v/>
      </c>
      <c r="AF79" s="59" t="str">
        <f t="shared" si="53"/>
        <v/>
      </c>
      <c r="AG79" s="40" t="str">
        <f>C79&amp;COUNTIFS($C$3:C79,"V")</f>
        <v>0</v>
      </c>
      <c r="AH79" s="266" t="str">
        <f t="shared" si="45"/>
        <v/>
      </c>
      <c r="AI79" s="56" t="str">
        <f t="shared" si="57"/>
        <v/>
      </c>
      <c r="AJ79" s="265" t="str">
        <f t="shared" si="58"/>
        <v/>
      </c>
      <c r="AK79" s="267" t="str">
        <f t="shared" si="59"/>
        <v/>
      </c>
      <c r="AL79" s="267" t="str">
        <f t="shared" si="60"/>
        <v/>
      </c>
      <c r="AM79" s="40" t="str">
        <f t="shared" si="61"/>
        <v/>
      </c>
      <c r="AN79" s="267">
        <f t="shared" si="54"/>
        <v>0</v>
      </c>
      <c r="CE79" s="279"/>
    </row>
    <row r="80" spans="1:83" s="40" customFormat="1" ht="12.75">
      <c r="A80" s="227"/>
      <c r="B80" s="88"/>
      <c r="C80" s="89"/>
      <c r="D80" s="90"/>
      <c r="E80" s="89"/>
      <c r="F80" s="91"/>
      <c r="G80" s="304"/>
      <c r="H80" s="41"/>
      <c r="I80" s="42" t="str">
        <f t="shared" si="63"/>
        <v/>
      </c>
      <c r="J80" s="43" t="str">
        <f t="shared" si="46"/>
        <v/>
      </c>
      <c r="K80" s="44" t="str">
        <f>IF(J80="","",IF(COUNTIF($J$4:J80,J80)=0,"",(COUNTIF($J$4:J80,J80))))</f>
        <v/>
      </c>
      <c r="L80" s="44" t="str">
        <f>IF(K80="","",J80&amp;" _ "&amp;COUNTIF($J$4:J80,J80)&amp;"_"&amp;N80)</f>
        <v/>
      </c>
      <c r="M80" s="45" t="str">
        <f t="shared" si="64"/>
        <v/>
      </c>
      <c r="N80" s="44" t="str">
        <f t="shared" si="65"/>
        <v/>
      </c>
      <c r="O80" s="57" t="str">
        <f t="shared" si="66"/>
        <v/>
      </c>
      <c r="P80" s="48" t="str" cm="1">
        <f t="array" ref="P80">IFERROR(IF(C80="P",G80,IF($K80=1,$M80,$M80+LOOKUP(2,1/($J$4:$J79=J80),$P$4:$P79))),"")</f>
        <v/>
      </c>
      <c r="Q80" s="57" t="str" cm="1">
        <f t="array" ref="Q80">IFERROR(IF(OR(C80="P",C80="A",C80="R"),F80,IF($K80=1,F80,IF(LOOKUP(2,1/($J$4:$J79=$J80),$P$4:$P79)=0,$F80,IF(AND($C80="C",LOOKUP(2,1/($J$4:$J79=$J80),$P$4:$P79)&gt;0),(F80*G80+LOOKUP(2,1/($J$4:$J79=$J80),$P$4:$P79)*LOOKUP(2,1/($J$4:$J79=$J80),$Q$4:$Q79))/$P80,IF(AND($C80="C",LOOKUP(2,1/($J$4:$J79=$J80),$P$4:$P79)&lt;0),LOOKUP(2,1/($J$4:$J79=$J80),$Q$4:$Q79),IF(AND($C80="V",LOOKUP(2,1/($J$4:$J79=$J80),$P$4:$P79)&lt;0),((-1*(F80*G80))+LOOKUP(2,1/($J$4:$J79=$J80),$P$4:$P79)*LOOKUP(2,1/($J$4:$J79=$J80),$Q$4:$Q79))/$P80,IF(AND($C80="V",LOOKUP(2,1/($J$4:$J79=$J80),$P$4:$P79)&gt;0),LOOKUP(2,1/($J$4:$J79=$J80),$Q$4:$Q79),""))))))),"")</f>
        <v/>
      </c>
      <c r="R80" s="49" t="str">
        <f t="shared" si="44"/>
        <v/>
      </c>
      <c r="S80" s="49" t="str">
        <f t="shared" si="55"/>
        <v/>
      </c>
      <c r="T80" s="49" t="str">
        <f t="shared" si="67"/>
        <v/>
      </c>
      <c r="U80" s="49" t="str">
        <f>IFERROR(IF(C80="P",S80,IF(K80=1,0,IF(OR(LOOKUP(2,1/($E$4:$E79=$E80),$P$4:$P79)=0,AND($C80="C",$N80="LONG"),AND(C80="V",N80="SHORT")),0,S80+(M80*Q80)))),"")</f>
        <v/>
      </c>
      <c r="V80" s="49" t="str">
        <f t="shared" si="68"/>
        <v/>
      </c>
      <c r="W80" s="50" t="str">
        <f t="shared" si="62"/>
        <v/>
      </c>
      <c r="Y80" s="51" t="str">
        <f t="shared" si="49"/>
        <v/>
      </c>
      <c r="Z80" s="50" t="str">
        <f t="shared" si="56"/>
        <v/>
      </c>
      <c r="AA80" s="50" t="str">
        <f t="shared" si="47"/>
        <v/>
      </c>
      <c r="AB80" s="50" t="str">
        <f t="shared" si="50"/>
        <v/>
      </c>
      <c r="AC80" s="58" t="str">
        <f t="shared" si="51"/>
        <v/>
      </c>
      <c r="AD80" s="53" t="str">
        <f t="shared" si="48"/>
        <v/>
      </c>
      <c r="AE80" s="53" t="str">
        <f t="shared" si="52"/>
        <v/>
      </c>
      <c r="AF80" s="59" t="str">
        <f t="shared" si="53"/>
        <v/>
      </c>
      <c r="AG80" s="40" t="str">
        <f>C80&amp;COUNTIFS($C$3:C80,"V")</f>
        <v>0</v>
      </c>
      <c r="AH80" s="266" t="str">
        <f t="shared" si="45"/>
        <v/>
      </c>
      <c r="AI80" s="56" t="str">
        <f t="shared" si="57"/>
        <v/>
      </c>
      <c r="AJ80" s="265" t="str">
        <f t="shared" si="58"/>
        <v/>
      </c>
      <c r="AK80" s="267" t="str">
        <f t="shared" si="59"/>
        <v/>
      </c>
      <c r="AL80" s="267" t="str">
        <f t="shared" si="60"/>
        <v/>
      </c>
      <c r="AM80" s="40" t="str">
        <f t="shared" si="61"/>
        <v/>
      </c>
      <c r="AN80" s="267">
        <f t="shared" si="54"/>
        <v>0</v>
      </c>
      <c r="CE80" s="279"/>
    </row>
    <row r="81" spans="1:83" s="40" customFormat="1" ht="12.75">
      <c r="A81" s="227"/>
      <c r="B81" s="88"/>
      <c r="C81" s="89"/>
      <c r="D81" s="90"/>
      <c r="E81" s="89"/>
      <c r="F81" s="91"/>
      <c r="G81" s="304"/>
      <c r="H81" s="41"/>
      <c r="I81" s="42" t="str">
        <f t="shared" si="63"/>
        <v/>
      </c>
      <c r="J81" s="43" t="str">
        <f t="shared" si="46"/>
        <v/>
      </c>
      <c r="K81" s="44" t="str">
        <f>IF(J81="","",IF(COUNTIF($J$4:J81,J81)=0,"",(COUNTIF($J$4:J81,J81))))</f>
        <v/>
      </c>
      <c r="L81" s="44" t="str">
        <f>IF(K81="","",J81&amp;" _ "&amp;COUNTIF($J$4:J81,J81)&amp;"_"&amp;N81)</f>
        <v/>
      </c>
      <c r="M81" s="45" t="str">
        <f t="shared" si="64"/>
        <v/>
      </c>
      <c r="N81" s="44" t="str">
        <f t="shared" si="65"/>
        <v/>
      </c>
      <c r="O81" s="57" t="str">
        <f t="shared" si="66"/>
        <v/>
      </c>
      <c r="P81" s="48" t="str" cm="1">
        <f t="array" ref="P81">IFERROR(IF(C81="P",G81,IF($K81=1,$M81,$M81+LOOKUP(2,1/($J$4:$J80=J81),$P$4:$P80))),"")</f>
        <v/>
      </c>
      <c r="Q81" s="57" t="str" cm="1">
        <f t="array" ref="Q81">IFERROR(IF(OR(C81="P",C81="A",C81="R"),F81,IF($K81=1,F81,IF(LOOKUP(2,1/($J$4:$J80=$J81),$P$4:$P80)=0,$F81,IF(AND($C81="C",LOOKUP(2,1/($J$4:$J80=$J81),$P$4:$P80)&gt;0),(F81*G81+LOOKUP(2,1/($J$4:$J80=$J81),$P$4:$P80)*LOOKUP(2,1/($J$4:$J80=$J81),$Q$4:$Q80))/$P81,IF(AND($C81="C",LOOKUP(2,1/($J$4:$J80=$J81),$P$4:$P80)&lt;0),LOOKUP(2,1/($J$4:$J80=$J81),$Q$4:$Q80),IF(AND($C81="V",LOOKUP(2,1/($J$4:$J80=$J81),$P$4:$P80)&lt;0),((-1*(F81*G81))+LOOKUP(2,1/($J$4:$J80=$J81),$P$4:$P80)*LOOKUP(2,1/($J$4:$J80=$J81),$Q$4:$Q80))/$P81,IF(AND($C81="V",LOOKUP(2,1/($J$4:$J80=$J81),$P$4:$P80)&gt;0),LOOKUP(2,1/($J$4:$J80=$J81),$Q$4:$Q80),""))))))),"")</f>
        <v/>
      </c>
      <c r="R81" s="49" t="str">
        <f t="shared" ref="R81:R144" si="69">IFERROR(Q81*P81,"")</f>
        <v/>
      </c>
      <c r="S81" s="49" t="str">
        <f t="shared" si="55"/>
        <v/>
      </c>
      <c r="T81" s="49" t="str">
        <f t="shared" si="67"/>
        <v/>
      </c>
      <c r="U81" s="49" t="str">
        <f>IFERROR(IF(C81="P",S81,IF(K81=1,0,IF(OR(LOOKUP(2,1/($E$4:$E80=$E81),$P$4:$P80)=0,AND($C81="C",$N81="LONG"),AND(C81="V",N81="SHORT")),0,S81+(M81*Q81)))),"")</f>
        <v/>
      </c>
      <c r="V81" s="49" t="str">
        <f t="shared" si="68"/>
        <v/>
      </c>
      <c r="W81" s="50" t="str">
        <f t="shared" si="62"/>
        <v/>
      </c>
      <c r="Y81" s="51" t="str">
        <f t="shared" si="49"/>
        <v/>
      </c>
      <c r="Z81" s="50" t="str">
        <f t="shared" si="56"/>
        <v/>
      </c>
      <c r="AA81" s="50" t="str">
        <f t="shared" si="47"/>
        <v/>
      </c>
      <c r="AB81" s="50" t="str">
        <f t="shared" si="50"/>
        <v/>
      </c>
      <c r="AC81" s="58" t="str">
        <f t="shared" si="51"/>
        <v/>
      </c>
      <c r="AD81" s="53" t="str">
        <f t="shared" si="48"/>
        <v/>
      </c>
      <c r="AE81" s="53" t="str">
        <f t="shared" si="52"/>
        <v/>
      </c>
      <c r="AF81" s="59" t="str">
        <f t="shared" si="53"/>
        <v/>
      </c>
      <c r="AG81" s="40" t="str">
        <f>C81&amp;COUNTIFS($C$3:C81,"V")</f>
        <v>0</v>
      </c>
      <c r="AH81" s="266" t="str">
        <f t="shared" si="45"/>
        <v/>
      </c>
      <c r="AI81" s="56" t="str">
        <f t="shared" si="57"/>
        <v/>
      </c>
      <c r="AJ81" s="265" t="str">
        <f t="shared" si="58"/>
        <v/>
      </c>
      <c r="AK81" s="267" t="str">
        <f t="shared" si="59"/>
        <v/>
      </c>
      <c r="AL81" s="267" t="str">
        <f t="shared" si="60"/>
        <v/>
      </c>
      <c r="AM81" s="40" t="str">
        <f t="shared" si="61"/>
        <v/>
      </c>
      <c r="AN81" s="267">
        <f t="shared" si="54"/>
        <v>0</v>
      </c>
      <c r="CE81" s="279"/>
    </row>
    <row r="82" spans="1:83" s="40" customFormat="1" ht="12.75">
      <c r="A82" s="227"/>
      <c r="B82" s="88"/>
      <c r="C82" s="89"/>
      <c r="D82" s="90"/>
      <c r="E82" s="89"/>
      <c r="F82" s="91"/>
      <c r="G82" s="304"/>
      <c r="H82" s="41"/>
      <c r="I82" s="42" t="str">
        <f t="shared" si="63"/>
        <v/>
      </c>
      <c r="J82" s="43" t="str">
        <f t="shared" si="46"/>
        <v/>
      </c>
      <c r="K82" s="44" t="str">
        <f>IF(J82="","",IF(COUNTIF($J$4:J82,J82)=0,"",(COUNTIF($J$4:J82,J82))))</f>
        <v/>
      </c>
      <c r="L82" s="44" t="str">
        <f>IF(K82="","",J82&amp;" _ "&amp;COUNTIF($J$4:J82,J82)&amp;"_"&amp;N82)</f>
        <v/>
      </c>
      <c r="M82" s="45" t="str">
        <f t="shared" si="64"/>
        <v/>
      </c>
      <c r="N82" s="44" t="str">
        <f t="shared" si="65"/>
        <v/>
      </c>
      <c r="O82" s="57" t="str">
        <f t="shared" si="66"/>
        <v/>
      </c>
      <c r="P82" s="48" t="str" cm="1">
        <f t="array" ref="P82">IFERROR(IF(C82="P",G82,IF($K82=1,$M82,$M82+LOOKUP(2,1/($J$4:$J81=J82),$P$4:$P81))),"")</f>
        <v/>
      </c>
      <c r="Q82" s="57" t="str" cm="1">
        <f t="array" ref="Q82">IFERROR(IF(OR(C82="P",C82="A",C82="R"),F82,IF($K82=1,F82,IF(LOOKUP(2,1/($J$4:$J81=$J82),$P$4:$P81)=0,$F82,IF(AND($C82="C",LOOKUP(2,1/($J$4:$J81=$J82),$P$4:$P81)&gt;0),(F82*G82+LOOKUP(2,1/($J$4:$J81=$J82),$P$4:$P81)*LOOKUP(2,1/($J$4:$J81=$J82),$Q$4:$Q81))/$P82,IF(AND($C82="C",LOOKUP(2,1/($J$4:$J81=$J82),$P$4:$P81)&lt;0),LOOKUP(2,1/($J$4:$J81=$J82),$Q$4:$Q81),IF(AND($C82="V",LOOKUP(2,1/($J$4:$J81=$J82),$P$4:$P81)&lt;0),((-1*(F82*G82))+LOOKUP(2,1/($J$4:$J81=$J82),$P$4:$P81)*LOOKUP(2,1/($J$4:$J81=$J82),$Q$4:$Q81))/$P82,IF(AND($C82="V",LOOKUP(2,1/($J$4:$J81=$J82),$P$4:$P81)&gt;0),LOOKUP(2,1/($J$4:$J81=$J82),$Q$4:$Q81),""))))))),"")</f>
        <v/>
      </c>
      <c r="R82" s="49" t="str">
        <f t="shared" si="69"/>
        <v/>
      </c>
      <c r="S82" s="49" t="str">
        <f t="shared" si="55"/>
        <v/>
      </c>
      <c r="T82" s="49" t="str">
        <f t="shared" si="67"/>
        <v/>
      </c>
      <c r="U82" s="49" t="str">
        <f>IFERROR(IF(C82="P",S82,IF(K82=1,0,IF(OR(LOOKUP(2,1/($E$4:$E81=$E82),$P$4:$P81)=0,AND($C82="C",$N82="LONG"),AND(C82="V",N82="SHORT")),0,S82+(M82*Q82)))),"")</f>
        <v/>
      </c>
      <c r="V82" s="49" t="str">
        <f t="shared" si="68"/>
        <v/>
      </c>
      <c r="W82" s="50" t="str">
        <f t="shared" si="62"/>
        <v/>
      </c>
      <c r="Y82" s="51" t="str">
        <f t="shared" si="49"/>
        <v/>
      </c>
      <c r="Z82" s="50" t="str">
        <f t="shared" si="56"/>
        <v/>
      </c>
      <c r="AA82" s="50" t="str">
        <f t="shared" si="47"/>
        <v/>
      </c>
      <c r="AB82" s="50" t="str">
        <f t="shared" si="50"/>
        <v/>
      </c>
      <c r="AC82" s="58" t="str">
        <f t="shared" si="51"/>
        <v/>
      </c>
      <c r="AD82" s="53" t="str">
        <f t="shared" si="48"/>
        <v/>
      </c>
      <c r="AE82" s="53" t="str">
        <f t="shared" si="52"/>
        <v/>
      </c>
      <c r="AF82" s="59" t="str">
        <f t="shared" si="53"/>
        <v/>
      </c>
      <c r="AG82" s="40" t="str">
        <f>C82&amp;COUNTIFS($C$3:C82,"V")</f>
        <v>0</v>
      </c>
      <c r="AH82" s="266" t="str">
        <f t="shared" si="45"/>
        <v/>
      </c>
      <c r="AI82" s="56" t="str">
        <f t="shared" si="57"/>
        <v/>
      </c>
      <c r="AJ82" s="265" t="str">
        <f t="shared" si="58"/>
        <v/>
      </c>
      <c r="AK82" s="267" t="str">
        <f t="shared" si="59"/>
        <v/>
      </c>
      <c r="AL82" s="267" t="str">
        <f t="shared" si="60"/>
        <v/>
      </c>
      <c r="AM82" s="40" t="str">
        <f t="shared" si="61"/>
        <v/>
      </c>
      <c r="AN82" s="267">
        <f t="shared" si="54"/>
        <v>0</v>
      </c>
      <c r="CE82" s="279"/>
    </row>
    <row r="83" spans="1:83" s="40" customFormat="1" ht="12.75">
      <c r="A83" s="227"/>
      <c r="B83" s="88"/>
      <c r="C83" s="89"/>
      <c r="D83" s="90"/>
      <c r="E83" s="89"/>
      <c r="F83" s="91"/>
      <c r="G83" s="304"/>
      <c r="H83" s="41"/>
      <c r="I83" s="42" t="str">
        <f t="shared" si="63"/>
        <v/>
      </c>
      <c r="J83" s="43" t="str">
        <f t="shared" si="46"/>
        <v/>
      </c>
      <c r="K83" s="44" t="str">
        <f>IF(J83="","",IF(COUNTIF($J$4:J83,J83)=0,"",(COUNTIF($J$4:J83,J83))))</f>
        <v/>
      </c>
      <c r="L83" s="44" t="str">
        <f>IF(K83="","",J83&amp;" _ "&amp;COUNTIF($J$4:J83,J83)&amp;"_"&amp;N83)</f>
        <v/>
      </c>
      <c r="M83" s="45" t="str">
        <f t="shared" si="64"/>
        <v/>
      </c>
      <c r="N83" s="44" t="str">
        <f t="shared" si="65"/>
        <v/>
      </c>
      <c r="O83" s="57" t="str">
        <f t="shared" si="66"/>
        <v/>
      </c>
      <c r="P83" s="48" t="str" cm="1">
        <f t="array" ref="P83">IFERROR(IF(C83="P",G83,IF($K83=1,$M83,$M83+LOOKUP(2,1/($J$4:$J82=J83),$P$4:$P82))),"")</f>
        <v/>
      </c>
      <c r="Q83" s="57" t="str" cm="1">
        <f t="array" ref="Q83">IFERROR(IF(OR(C83="P",C83="A",C83="R"),F83,IF($K83=1,F83,IF(LOOKUP(2,1/($J$4:$J82=$J83),$P$4:$P82)=0,$F83,IF(AND($C83="C",LOOKUP(2,1/($J$4:$J82=$J83),$P$4:$P82)&gt;0),(F83*G83+LOOKUP(2,1/($J$4:$J82=$J83),$P$4:$P82)*LOOKUP(2,1/($J$4:$J82=$J83),$Q$4:$Q82))/$P83,IF(AND($C83="C",LOOKUP(2,1/($J$4:$J82=$J83),$P$4:$P82)&lt;0),LOOKUP(2,1/($J$4:$J82=$J83),$Q$4:$Q82),IF(AND($C83="V",LOOKUP(2,1/($J$4:$J82=$J83),$P$4:$P82)&lt;0),((-1*(F83*G83))+LOOKUP(2,1/($J$4:$J82=$J83),$P$4:$P82)*LOOKUP(2,1/($J$4:$J82=$J83),$Q$4:$Q82))/$P83,IF(AND($C83="V",LOOKUP(2,1/($J$4:$J82=$J83),$P$4:$P82)&gt;0),LOOKUP(2,1/($J$4:$J82=$J83),$Q$4:$Q82),""))))))),"")</f>
        <v/>
      </c>
      <c r="R83" s="49" t="str">
        <f t="shared" si="69"/>
        <v/>
      </c>
      <c r="S83" s="49" t="str">
        <f t="shared" si="55"/>
        <v/>
      </c>
      <c r="T83" s="49" t="str">
        <f t="shared" si="67"/>
        <v/>
      </c>
      <c r="U83" s="49" t="str">
        <f>IFERROR(IF(C83="P",S83,IF(K83=1,0,IF(OR(LOOKUP(2,1/($E$4:$E82=$E83),$P$4:$P82)=0,AND($C83="C",$N83="LONG"),AND(C83="V",N83="SHORT")),0,S83+(M83*Q83)))),"")</f>
        <v/>
      </c>
      <c r="V83" s="49" t="str">
        <f t="shared" si="68"/>
        <v/>
      </c>
      <c r="W83" s="50" t="str">
        <f t="shared" si="62"/>
        <v/>
      </c>
      <c r="Y83" s="51" t="str">
        <f t="shared" si="49"/>
        <v/>
      </c>
      <c r="Z83" s="50" t="str">
        <f t="shared" si="56"/>
        <v/>
      </c>
      <c r="AA83" s="50" t="str">
        <f t="shared" si="47"/>
        <v/>
      </c>
      <c r="AB83" s="50" t="str">
        <f t="shared" si="50"/>
        <v/>
      </c>
      <c r="AC83" s="58" t="str">
        <f t="shared" si="51"/>
        <v/>
      </c>
      <c r="AD83" s="53" t="str">
        <f t="shared" si="48"/>
        <v/>
      </c>
      <c r="AE83" s="53" t="str">
        <f t="shared" si="52"/>
        <v/>
      </c>
      <c r="AF83" s="59" t="str">
        <f t="shared" si="53"/>
        <v/>
      </c>
      <c r="AG83" s="40" t="str">
        <f>C83&amp;COUNTIFS($C$3:C83,"V")</f>
        <v>0</v>
      </c>
      <c r="AH83" s="266" t="str">
        <f t="shared" si="45"/>
        <v/>
      </c>
      <c r="AI83" s="56" t="str">
        <f t="shared" si="57"/>
        <v/>
      </c>
      <c r="AJ83" s="265" t="str">
        <f t="shared" si="58"/>
        <v/>
      </c>
      <c r="AK83" s="267" t="str">
        <f t="shared" si="59"/>
        <v/>
      </c>
      <c r="AL83" s="267" t="str">
        <f t="shared" si="60"/>
        <v/>
      </c>
      <c r="AM83" s="40" t="str">
        <f t="shared" si="61"/>
        <v/>
      </c>
      <c r="AN83" s="267">
        <f t="shared" si="54"/>
        <v>0</v>
      </c>
      <c r="CE83" s="279"/>
    </row>
    <row r="84" spans="1:83" s="40" customFormat="1" ht="12.75">
      <c r="A84" s="227"/>
      <c r="B84" s="88"/>
      <c r="C84" s="89"/>
      <c r="D84" s="90"/>
      <c r="E84" s="89"/>
      <c r="F84" s="91"/>
      <c r="G84" s="304"/>
      <c r="H84" s="41"/>
      <c r="I84" s="42" t="str">
        <f t="shared" si="63"/>
        <v/>
      </c>
      <c r="J84" s="43" t="str">
        <f t="shared" si="46"/>
        <v/>
      </c>
      <c r="K84" s="44" t="str">
        <f>IF(J84="","",IF(COUNTIF($J$4:J84,J84)=0,"",(COUNTIF($J$4:J84,J84))))</f>
        <v/>
      </c>
      <c r="L84" s="44" t="str">
        <f>IF(K84="","",J84&amp;" _ "&amp;COUNTIF($J$4:J84,J84)&amp;"_"&amp;N84)</f>
        <v/>
      </c>
      <c r="M84" s="45" t="str">
        <f t="shared" si="64"/>
        <v/>
      </c>
      <c r="N84" s="44" t="str">
        <f t="shared" si="65"/>
        <v/>
      </c>
      <c r="O84" s="57" t="str">
        <f t="shared" si="66"/>
        <v/>
      </c>
      <c r="P84" s="48" t="str" cm="1">
        <f t="array" ref="P84">IFERROR(IF(C84="P",G84,IF($K84=1,$M84,$M84+LOOKUP(2,1/($J$4:$J83=J84),$P$4:$P83))),"")</f>
        <v/>
      </c>
      <c r="Q84" s="57" t="str" cm="1">
        <f t="array" ref="Q84">IFERROR(IF(OR(C84="P",C84="A",C84="R"),F84,IF($K84=1,F84,IF(LOOKUP(2,1/($J$4:$J83=$J84),$P$4:$P83)=0,$F84,IF(AND($C84="C",LOOKUP(2,1/($J$4:$J83=$J84),$P$4:$P83)&gt;0),(F84*G84+LOOKUP(2,1/($J$4:$J83=$J84),$P$4:$P83)*LOOKUP(2,1/($J$4:$J83=$J84),$Q$4:$Q83))/$P84,IF(AND($C84="C",LOOKUP(2,1/($J$4:$J83=$J84),$P$4:$P83)&lt;0),LOOKUP(2,1/($J$4:$J83=$J84),$Q$4:$Q83),IF(AND($C84="V",LOOKUP(2,1/($J$4:$J83=$J84),$P$4:$P83)&lt;0),((-1*(F84*G84))+LOOKUP(2,1/($J$4:$J83=$J84),$P$4:$P83)*LOOKUP(2,1/($J$4:$J83=$J84),$Q$4:$Q83))/$P84,IF(AND($C84="V",LOOKUP(2,1/($J$4:$J83=$J84),$P$4:$P83)&gt;0),LOOKUP(2,1/($J$4:$J83=$J84),$Q$4:$Q83),""))))))),"")</f>
        <v/>
      </c>
      <c r="R84" s="49" t="str">
        <f t="shared" si="69"/>
        <v/>
      </c>
      <c r="S84" s="49" t="str">
        <f t="shared" si="55"/>
        <v/>
      </c>
      <c r="T84" s="49" t="str">
        <f t="shared" si="67"/>
        <v/>
      </c>
      <c r="U84" s="49" t="str">
        <f>IFERROR(IF(C84="P",S84,IF(K84=1,0,IF(OR(LOOKUP(2,1/($E$4:$E83=$E84),$P$4:$P83)=0,AND($C84="C",$N84="LONG"),AND(C84="V",N84="SHORT")),0,S84+(M84*Q84)))),"")</f>
        <v/>
      </c>
      <c r="V84" s="49" t="str">
        <f t="shared" si="68"/>
        <v/>
      </c>
      <c r="W84" s="50" t="str">
        <f t="shared" si="62"/>
        <v/>
      </c>
      <c r="Y84" s="51" t="str">
        <f t="shared" si="49"/>
        <v/>
      </c>
      <c r="Z84" s="50" t="str">
        <f t="shared" si="56"/>
        <v/>
      </c>
      <c r="AA84" s="50" t="str">
        <f t="shared" si="47"/>
        <v/>
      </c>
      <c r="AB84" s="50" t="str">
        <f t="shared" si="50"/>
        <v/>
      </c>
      <c r="AC84" s="58" t="str">
        <f t="shared" si="51"/>
        <v/>
      </c>
      <c r="AD84" s="53" t="str">
        <f t="shared" si="48"/>
        <v/>
      </c>
      <c r="AE84" s="53" t="str">
        <f t="shared" si="52"/>
        <v/>
      </c>
      <c r="AF84" s="59" t="str">
        <f t="shared" si="53"/>
        <v/>
      </c>
      <c r="AG84" s="40" t="str">
        <f>C84&amp;COUNTIFS($C$3:C84,"V")</f>
        <v>0</v>
      </c>
      <c r="AH84" s="266" t="str">
        <f t="shared" si="45"/>
        <v/>
      </c>
      <c r="AI84" s="56" t="str">
        <f t="shared" si="57"/>
        <v/>
      </c>
      <c r="AJ84" s="265" t="str">
        <f t="shared" si="58"/>
        <v/>
      </c>
      <c r="AK84" s="267" t="str">
        <f t="shared" si="59"/>
        <v/>
      </c>
      <c r="AL84" s="267" t="str">
        <f t="shared" si="60"/>
        <v/>
      </c>
      <c r="AM84" s="40" t="str">
        <f t="shared" si="61"/>
        <v/>
      </c>
      <c r="AN84" s="267">
        <f t="shared" si="54"/>
        <v>0</v>
      </c>
      <c r="CE84" s="279"/>
    </row>
    <row r="85" spans="1:83" s="40" customFormat="1" ht="12.75">
      <c r="A85" s="227"/>
      <c r="B85" s="88"/>
      <c r="C85" s="89"/>
      <c r="D85" s="90"/>
      <c r="E85" s="89"/>
      <c r="F85" s="91"/>
      <c r="G85" s="304"/>
      <c r="H85" s="41"/>
      <c r="I85" s="42" t="str">
        <f t="shared" si="63"/>
        <v/>
      </c>
      <c r="J85" s="43" t="str">
        <f t="shared" si="46"/>
        <v/>
      </c>
      <c r="K85" s="44" t="str">
        <f>IF(J85="","",IF(COUNTIF($J$4:J85,J85)=0,"",(COUNTIF($J$4:J85,J85))))</f>
        <v/>
      </c>
      <c r="L85" s="44" t="str">
        <f>IF(K85="","",J85&amp;" _ "&amp;COUNTIF($J$4:J85,J85)&amp;"_"&amp;N85)</f>
        <v/>
      </c>
      <c r="M85" s="45" t="str">
        <f t="shared" si="64"/>
        <v/>
      </c>
      <c r="N85" s="44" t="str">
        <f t="shared" si="65"/>
        <v/>
      </c>
      <c r="O85" s="57" t="str">
        <f t="shared" si="66"/>
        <v/>
      </c>
      <c r="P85" s="48" t="str" cm="1">
        <f t="array" ref="P85">IFERROR(IF(C85="P",G85,IF($K85=1,$M85,$M85+LOOKUP(2,1/($J$4:$J84=J85),$P$4:$P84))),"")</f>
        <v/>
      </c>
      <c r="Q85" s="57" t="str" cm="1">
        <f t="array" ref="Q85">IFERROR(IF(OR(C85="P",C85="A",C85="R"),F85,IF($K85=1,F85,IF(LOOKUP(2,1/($J$4:$J84=$J85),$P$4:$P84)=0,$F85,IF(AND($C85="C",LOOKUP(2,1/($J$4:$J84=$J85),$P$4:$P84)&gt;0),(F85*G85+LOOKUP(2,1/($J$4:$J84=$J85),$P$4:$P84)*LOOKUP(2,1/($J$4:$J84=$J85),$Q$4:$Q84))/$P85,IF(AND($C85="C",LOOKUP(2,1/($J$4:$J84=$J85),$P$4:$P84)&lt;0),LOOKUP(2,1/($J$4:$J84=$J85),$Q$4:$Q84),IF(AND($C85="V",LOOKUP(2,1/($J$4:$J84=$J85),$P$4:$P84)&lt;0),((-1*(F85*G85))+LOOKUP(2,1/($J$4:$J84=$J85),$P$4:$P84)*LOOKUP(2,1/($J$4:$J84=$J85),$Q$4:$Q84))/$P85,IF(AND($C85="V",LOOKUP(2,1/($J$4:$J84=$J85),$P$4:$P84)&gt;0),LOOKUP(2,1/($J$4:$J84=$J85),$Q$4:$Q84),""))))))),"")</f>
        <v/>
      </c>
      <c r="R85" s="49" t="str">
        <f t="shared" si="69"/>
        <v/>
      </c>
      <c r="S85" s="49" t="str">
        <f t="shared" si="55"/>
        <v/>
      </c>
      <c r="T85" s="49" t="str">
        <f t="shared" si="67"/>
        <v/>
      </c>
      <c r="U85" s="49" t="str">
        <f>IFERROR(IF(C85="P",S85,IF(K85=1,0,IF(OR(LOOKUP(2,1/($E$4:$E84=$E85),$P$4:$P84)=0,AND($C85="C",$N85="LONG"),AND(C85="V",N85="SHORT")),0,S85+(M85*Q85)))),"")</f>
        <v/>
      </c>
      <c r="V85" s="49" t="str">
        <f t="shared" si="68"/>
        <v/>
      </c>
      <c r="W85" s="50" t="str">
        <f t="shared" si="62"/>
        <v/>
      </c>
      <c r="Y85" s="51" t="str">
        <f t="shared" si="49"/>
        <v/>
      </c>
      <c r="Z85" s="50" t="str">
        <f t="shared" si="56"/>
        <v/>
      </c>
      <c r="AA85" s="50" t="str">
        <f t="shared" si="47"/>
        <v/>
      </c>
      <c r="AB85" s="50" t="str">
        <f t="shared" si="50"/>
        <v/>
      </c>
      <c r="AC85" s="58" t="str">
        <f t="shared" si="51"/>
        <v/>
      </c>
      <c r="AD85" s="53" t="str">
        <f t="shared" si="48"/>
        <v/>
      </c>
      <c r="AE85" s="53" t="str">
        <f t="shared" si="52"/>
        <v/>
      </c>
      <c r="AF85" s="59" t="str">
        <f t="shared" si="53"/>
        <v/>
      </c>
      <c r="AG85" s="40" t="str">
        <f>C85&amp;COUNTIFS($C$3:C85,"V")</f>
        <v>0</v>
      </c>
      <c r="AH85" s="266" t="str">
        <f t="shared" si="45"/>
        <v/>
      </c>
      <c r="AI85" s="56" t="str">
        <f t="shared" si="57"/>
        <v/>
      </c>
      <c r="AJ85" s="265" t="str">
        <f t="shared" si="58"/>
        <v/>
      </c>
      <c r="AK85" s="267" t="str">
        <f t="shared" si="59"/>
        <v/>
      </c>
      <c r="AL85" s="267" t="str">
        <f t="shared" si="60"/>
        <v/>
      </c>
      <c r="AM85" s="40" t="str">
        <f t="shared" si="61"/>
        <v/>
      </c>
      <c r="AN85" s="267">
        <f t="shared" si="54"/>
        <v>0</v>
      </c>
      <c r="CE85" s="279"/>
    </row>
    <row r="86" spans="1:83" s="40" customFormat="1" ht="12.75">
      <c r="A86" s="227"/>
      <c r="B86" s="88"/>
      <c r="C86" s="89"/>
      <c r="D86" s="90"/>
      <c r="E86" s="89"/>
      <c r="F86" s="91"/>
      <c r="G86" s="304"/>
      <c r="H86" s="41"/>
      <c r="I86" s="42" t="str">
        <f t="shared" si="63"/>
        <v/>
      </c>
      <c r="J86" s="43" t="str">
        <f t="shared" si="46"/>
        <v/>
      </c>
      <c r="K86" s="44" t="str">
        <f>IF(J86="","",IF(COUNTIF($J$4:J86,J86)=0,"",(COUNTIF($J$4:J86,J86))))</f>
        <v/>
      </c>
      <c r="L86" s="44" t="str">
        <f>IF(K86="","",J86&amp;" _ "&amp;COUNTIF($J$4:J86,J86)&amp;"_"&amp;N86)</f>
        <v/>
      </c>
      <c r="M86" s="45" t="str">
        <f t="shared" si="64"/>
        <v/>
      </c>
      <c r="N86" s="44" t="str">
        <f t="shared" si="65"/>
        <v/>
      </c>
      <c r="O86" s="57" t="str">
        <f t="shared" si="66"/>
        <v/>
      </c>
      <c r="P86" s="48" t="str" cm="1">
        <f t="array" ref="P86">IFERROR(IF(C86="P",G86,IF($K86=1,$M86,$M86+LOOKUP(2,1/($J$4:$J85=J86),$P$4:$P85))),"")</f>
        <v/>
      </c>
      <c r="Q86" s="57" t="str" cm="1">
        <f t="array" ref="Q86">IFERROR(IF(OR(C86="P",C86="A",C86="R"),F86,IF($K86=1,F86,IF(LOOKUP(2,1/($J$4:$J85=$J86),$P$4:$P85)=0,$F86,IF(AND($C86="C",LOOKUP(2,1/($J$4:$J85=$J86),$P$4:$P85)&gt;0),(F86*G86+LOOKUP(2,1/($J$4:$J85=$J86),$P$4:$P85)*LOOKUP(2,1/($J$4:$J85=$J86),$Q$4:$Q85))/$P86,IF(AND($C86="C",LOOKUP(2,1/($J$4:$J85=$J86),$P$4:$P85)&lt;0),LOOKUP(2,1/($J$4:$J85=$J86),$Q$4:$Q85),IF(AND($C86="V",LOOKUP(2,1/($J$4:$J85=$J86),$P$4:$P85)&lt;0),((-1*(F86*G86))+LOOKUP(2,1/($J$4:$J85=$J86),$P$4:$P85)*LOOKUP(2,1/($J$4:$J85=$J86),$Q$4:$Q85))/$P86,IF(AND($C86="V",LOOKUP(2,1/($J$4:$J85=$J86),$P$4:$P85)&gt;0),LOOKUP(2,1/($J$4:$J85=$J86),$Q$4:$Q85),""))))))),"")</f>
        <v/>
      </c>
      <c r="R86" s="49" t="str">
        <f t="shared" si="69"/>
        <v/>
      </c>
      <c r="S86" s="49" t="str">
        <f t="shared" si="55"/>
        <v/>
      </c>
      <c r="T86" s="49" t="str">
        <f t="shared" si="67"/>
        <v/>
      </c>
      <c r="U86" s="49" t="str">
        <f>IFERROR(IF(C86="P",S86,IF(K86=1,0,IF(OR(LOOKUP(2,1/($E$4:$E85=$E86),$P$4:$P85)=0,AND($C86="C",$N86="LONG"),AND(C86="V",N86="SHORT")),0,S86+(M86*Q86)))),"")</f>
        <v/>
      </c>
      <c r="V86" s="49" t="str">
        <f t="shared" si="68"/>
        <v/>
      </c>
      <c r="W86" s="50" t="str">
        <f t="shared" si="62"/>
        <v/>
      </c>
      <c r="Y86" s="51" t="str">
        <f t="shared" si="49"/>
        <v/>
      </c>
      <c r="Z86" s="50" t="str">
        <f t="shared" si="56"/>
        <v/>
      </c>
      <c r="AA86" s="50" t="str">
        <f t="shared" si="47"/>
        <v/>
      </c>
      <c r="AB86" s="50" t="str">
        <f t="shared" si="50"/>
        <v/>
      </c>
      <c r="AC86" s="58" t="str">
        <f t="shared" si="51"/>
        <v/>
      </c>
      <c r="AD86" s="53" t="str">
        <f t="shared" si="48"/>
        <v/>
      </c>
      <c r="AE86" s="53" t="str">
        <f t="shared" si="52"/>
        <v/>
      </c>
      <c r="AF86" s="59" t="str">
        <f t="shared" si="53"/>
        <v/>
      </c>
      <c r="AG86" s="40" t="str">
        <f>C86&amp;COUNTIFS($C$3:C86,"V")</f>
        <v>0</v>
      </c>
      <c r="AH86" s="266" t="str">
        <f t="shared" si="45"/>
        <v/>
      </c>
      <c r="AI86" s="56" t="str">
        <f t="shared" si="57"/>
        <v/>
      </c>
      <c r="AJ86" s="265" t="str">
        <f t="shared" si="58"/>
        <v/>
      </c>
      <c r="AK86" s="267" t="str">
        <f t="shared" si="59"/>
        <v/>
      </c>
      <c r="AL86" s="267" t="str">
        <f t="shared" si="60"/>
        <v/>
      </c>
      <c r="AM86" s="40" t="str">
        <f t="shared" si="61"/>
        <v/>
      </c>
      <c r="AN86" s="267">
        <f t="shared" si="54"/>
        <v>0</v>
      </c>
      <c r="CE86" s="279"/>
    </row>
    <row r="87" spans="1:83" s="40" customFormat="1" ht="12.75">
      <c r="A87" s="227"/>
      <c r="B87" s="88"/>
      <c r="C87" s="89"/>
      <c r="D87" s="90"/>
      <c r="E87" s="89"/>
      <c r="F87" s="91"/>
      <c r="G87" s="304"/>
      <c r="H87" s="41"/>
      <c r="I87" s="42" t="str">
        <f t="shared" si="63"/>
        <v/>
      </c>
      <c r="J87" s="43" t="str">
        <f t="shared" si="46"/>
        <v/>
      </c>
      <c r="K87" s="44" t="str">
        <f>IF(J87="","",IF(COUNTIF($J$4:J87,J87)=0,"",(COUNTIF($J$4:J87,J87))))</f>
        <v/>
      </c>
      <c r="L87" s="44" t="str">
        <f>IF(K87="","",J87&amp;" _ "&amp;COUNTIF($J$4:J87,J87)&amp;"_"&amp;N87)</f>
        <v/>
      </c>
      <c r="M87" s="45" t="str">
        <f t="shared" si="64"/>
        <v/>
      </c>
      <c r="N87" s="44" t="str">
        <f t="shared" si="65"/>
        <v/>
      </c>
      <c r="O87" s="57" t="str">
        <f t="shared" si="66"/>
        <v/>
      </c>
      <c r="P87" s="48" t="str" cm="1">
        <f t="array" ref="P87">IFERROR(IF(C87="P",G87,IF($K87=1,$M87,$M87+LOOKUP(2,1/($J$4:$J86=J87),$P$4:$P86))),"")</f>
        <v/>
      </c>
      <c r="Q87" s="57" t="str" cm="1">
        <f t="array" ref="Q87">IFERROR(IF(OR(C87="P",C87="A",C87="R"),F87,IF($K87=1,F87,IF(LOOKUP(2,1/($J$4:$J86=$J87),$P$4:$P86)=0,$F87,IF(AND($C87="C",LOOKUP(2,1/($J$4:$J86=$J87),$P$4:$P86)&gt;0),(F87*G87+LOOKUP(2,1/($J$4:$J86=$J87),$P$4:$P86)*LOOKUP(2,1/($J$4:$J86=$J87),$Q$4:$Q86))/$P87,IF(AND($C87="C",LOOKUP(2,1/($J$4:$J86=$J87),$P$4:$P86)&lt;0),LOOKUP(2,1/($J$4:$J86=$J87),$Q$4:$Q86),IF(AND($C87="V",LOOKUP(2,1/($J$4:$J86=$J87),$P$4:$P86)&lt;0),((-1*(F87*G87))+LOOKUP(2,1/($J$4:$J86=$J87),$P$4:$P86)*LOOKUP(2,1/($J$4:$J86=$J87),$Q$4:$Q86))/$P87,IF(AND($C87="V",LOOKUP(2,1/($J$4:$J86=$J87),$P$4:$P86)&gt;0),LOOKUP(2,1/($J$4:$J86=$J87),$Q$4:$Q86),""))))))),"")</f>
        <v/>
      </c>
      <c r="R87" s="49" t="str">
        <f t="shared" si="69"/>
        <v/>
      </c>
      <c r="S87" s="49" t="str">
        <f t="shared" si="55"/>
        <v/>
      </c>
      <c r="T87" s="49" t="str">
        <f t="shared" si="67"/>
        <v/>
      </c>
      <c r="U87" s="49" t="str">
        <f>IFERROR(IF(C87="P",S87,IF(K87=1,0,IF(OR(LOOKUP(2,1/($E$4:$E86=$E87),$P$4:$P86)=0,AND($C87="C",$N87="LONG"),AND(C87="V",N87="SHORT")),0,S87+(M87*Q87)))),"")</f>
        <v/>
      </c>
      <c r="V87" s="49" t="str">
        <f t="shared" si="68"/>
        <v/>
      </c>
      <c r="W87" s="50" t="str">
        <f t="shared" si="62"/>
        <v/>
      </c>
      <c r="Y87" s="51" t="str">
        <f t="shared" si="49"/>
        <v/>
      </c>
      <c r="Z87" s="50" t="str">
        <f t="shared" si="56"/>
        <v/>
      </c>
      <c r="AA87" s="50" t="str">
        <f t="shared" si="47"/>
        <v/>
      </c>
      <c r="AB87" s="50" t="str">
        <f t="shared" si="50"/>
        <v/>
      </c>
      <c r="AC87" s="58" t="str">
        <f t="shared" si="51"/>
        <v/>
      </c>
      <c r="AD87" s="53" t="str">
        <f t="shared" si="48"/>
        <v/>
      </c>
      <c r="AE87" s="53" t="str">
        <f t="shared" si="52"/>
        <v/>
      </c>
      <c r="AF87" s="59" t="str">
        <f t="shared" si="53"/>
        <v/>
      </c>
      <c r="AG87" s="40" t="str">
        <f>C87&amp;COUNTIFS($C$3:C87,"V")</f>
        <v>0</v>
      </c>
      <c r="AH87" s="266" t="str">
        <f t="shared" si="45"/>
        <v/>
      </c>
      <c r="AI87" s="56" t="str">
        <f t="shared" si="57"/>
        <v/>
      </c>
      <c r="AJ87" s="265" t="str">
        <f t="shared" si="58"/>
        <v/>
      </c>
      <c r="AK87" s="267" t="str">
        <f t="shared" si="59"/>
        <v/>
      </c>
      <c r="AL87" s="267" t="str">
        <f t="shared" si="60"/>
        <v/>
      </c>
      <c r="AM87" s="40" t="str">
        <f t="shared" si="61"/>
        <v/>
      </c>
      <c r="AN87" s="267">
        <f t="shared" si="54"/>
        <v>0</v>
      </c>
      <c r="CE87" s="279"/>
    </row>
    <row r="88" spans="1:83" s="40" customFormat="1" ht="12.75">
      <c r="A88" s="227"/>
      <c r="B88" s="88"/>
      <c r="C88" s="89"/>
      <c r="D88" s="90"/>
      <c r="E88" s="89"/>
      <c r="F88" s="91"/>
      <c r="G88" s="304"/>
      <c r="H88" s="41"/>
      <c r="I88" s="42" t="str">
        <f t="shared" si="63"/>
        <v/>
      </c>
      <c r="J88" s="43" t="str">
        <f t="shared" si="46"/>
        <v/>
      </c>
      <c r="K88" s="44" t="str">
        <f>IF(J88="","",IF(COUNTIF($J$4:J88,J88)=0,"",(COUNTIF($J$4:J88,J88))))</f>
        <v/>
      </c>
      <c r="L88" s="44" t="str">
        <f>IF(K88="","",J88&amp;" _ "&amp;COUNTIF($J$4:J88,J88)&amp;"_"&amp;N88)</f>
        <v/>
      </c>
      <c r="M88" s="45" t="str">
        <f t="shared" si="64"/>
        <v/>
      </c>
      <c r="N88" s="44" t="str">
        <f t="shared" si="65"/>
        <v/>
      </c>
      <c r="O88" s="57" t="str">
        <f t="shared" si="66"/>
        <v/>
      </c>
      <c r="P88" s="48" t="str" cm="1">
        <f t="array" ref="P88">IFERROR(IF(C88="P",G88,IF($K88=1,$M88,$M88+LOOKUP(2,1/($J$4:$J87=J88),$P$4:$P87))),"")</f>
        <v/>
      </c>
      <c r="Q88" s="57" t="str" cm="1">
        <f t="array" ref="Q88">IFERROR(IF(OR(C88="P",C88="A",C88="R"),F88,IF($K88=1,F88,IF(LOOKUP(2,1/($J$4:$J87=$J88),$P$4:$P87)=0,$F88,IF(AND($C88="C",LOOKUP(2,1/($J$4:$J87=$J88),$P$4:$P87)&gt;0),(F88*G88+LOOKUP(2,1/($J$4:$J87=$J88),$P$4:$P87)*LOOKUP(2,1/($J$4:$J87=$J88),$Q$4:$Q87))/$P88,IF(AND($C88="C",LOOKUP(2,1/($J$4:$J87=$J88),$P$4:$P87)&lt;0),LOOKUP(2,1/($J$4:$J87=$J88),$Q$4:$Q87),IF(AND($C88="V",LOOKUP(2,1/($J$4:$J87=$J88),$P$4:$P87)&lt;0),((-1*(F88*G88))+LOOKUP(2,1/($J$4:$J87=$J88),$P$4:$P87)*LOOKUP(2,1/($J$4:$J87=$J88),$Q$4:$Q87))/$P88,IF(AND($C88="V",LOOKUP(2,1/($J$4:$J87=$J88),$P$4:$P87)&gt;0),LOOKUP(2,1/($J$4:$J87=$J88),$Q$4:$Q87),""))))))),"")</f>
        <v/>
      </c>
      <c r="R88" s="49" t="str">
        <f t="shared" si="69"/>
        <v/>
      </c>
      <c r="S88" s="49" t="str">
        <f t="shared" si="55"/>
        <v/>
      </c>
      <c r="T88" s="49" t="str">
        <f t="shared" si="67"/>
        <v/>
      </c>
      <c r="U88" s="49" t="str">
        <f>IFERROR(IF(C88="P",S88,IF(K88=1,0,IF(OR(LOOKUP(2,1/($E$4:$E87=$E88),$P$4:$P87)=0,AND($C88="C",$N88="LONG"),AND(C88="V",N88="SHORT")),0,S88+(M88*Q88)))),"")</f>
        <v/>
      </c>
      <c r="V88" s="49" t="str">
        <f t="shared" si="68"/>
        <v/>
      </c>
      <c r="W88" s="50" t="str">
        <f t="shared" si="62"/>
        <v/>
      </c>
      <c r="Y88" s="51" t="str">
        <f t="shared" si="49"/>
        <v/>
      </c>
      <c r="Z88" s="50" t="str">
        <f t="shared" si="56"/>
        <v/>
      </c>
      <c r="AA88" s="50" t="str">
        <f t="shared" si="47"/>
        <v/>
      </c>
      <c r="AB88" s="50" t="str">
        <f t="shared" si="50"/>
        <v/>
      </c>
      <c r="AC88" s="58" t="str">
        <f t="shared" si="51"/>
        <v/>
      </c>
      <c r="AD88" s="53" t="str">
        <f t="shared" si="48"/>
        <v/>
      </c>
      <c r="AE88" s="53" t="str">
        <f t="shared" si="52"/>
        <v/>
      </c>
      <c r="AF88" s="59" t="str">
        <f t="shared" si="53"/>
        <v/>
      </c>
      <c r="AG88" s="40" t="str">
        <f>C88&amp;COUNTIFS($C$3:C88,"V")</f>
        <v>0</v>
      </c>
      <c r="AH88" s="266" t="str">
        <f t="shared" si="45"/>
        <v/>
      </c>
      <c r="AI88" s="56" t="str">
        <f t="shared" si="57"/>
        <v/>
      </c>
      <c r="AJ88" s="265" t="str">
        <f t="shared" si="58"/>
        <v/>
      </c>
      <c r="AK88" s="267" t="str">
        <f t="shared" si="59"/>
        <v/>
      </c>
      <c r="AL88" s="267" t="str">
        <f t="shared" si="60"/>
        <v/>
      </c>
      <c r="AM88" s="40" t="str">
        <f t="shared" si="61"/>
        <v/>
      </c>
      <c r="AN88" s="267">
        <f t="shared" si="54"/>
        <v>0</v>
      </c>
      <c r="CE88" s="279"/>
    </row>
    <row r="89" spans="1:83" s="40" customFormat="1" ht="12.75">
      <c r="A89" s="227"/>
      <c r="B89" s="88"/>
      <c r="C89" s="89"/>
      <c r="D89" s="90"/>
      <c r="E89" s="89"/>
      <c r="F89" s="91"/>
      <c r="G89" s="304"/>
      <c r="H89" s="41"/>
      <c r="I89" s="42" t="str">
        <f t="shared" si="63"/>
        <v/>
      </c>
      <c r="J89" s="43" t="str">
        <f t="shared" si="46"/>
        <v/>
      </c>
      <c r="K89" s="44" t="str">
        <f>IF(J89="","",IF(COUNTIF($J$4:J89,J89)=0,"",(COUNTIF($J$4:J89,J89))))</f>
        <v/>
      </c>
      <c r="L89" s="44" t="str">
        <f>IF(K89="","",J89&amp;" _ "&amp;COUNTIF($J$4:J89,J89)&amp;"_"&amp;N89)</f>
        <v/>
      </c>
      <c r="M89" s="45" t="str">
        <f t="shared" si="64"/>
        <v/>
      </c>
      <c r="N89" s="44" t="str">
        <f t="shared" si="65"/>
        <v/>
      </c>
      <c r="O89" s="57" t="str">
        <f t="shared" si="66"/>
        <v/>
      </c>
      <c r="P89" s="48" t="str" cm="1">
        <f t="array" ref="P89">IFERROR(IF(C89="P",G89,IF($K89=1,$M89,$M89+LOOKUP(2,1/($J$4:$J88=J89),$P$4:$P88))),"")</f>
        <v/>
      </c>
      <c r="Q89" s="57" t="str" cm="1">
        <f t="array" ref="Q89">IFERROR(IF(OR(C89="P",C89="A",C89="R"),F89,IF($K89=1,F89,IF(LOOKUP(2,1/($J$4:$J88=$J89),$P$4:$P88)=0,$F89,IF(AND($C89="C",LOOKUP(2,1/($J$4:$J88=$J89),$P$4:$P88)&gt;0),(F89*G89+LOOKUP(2,1/($J$4:$J88=$J89),$P$4:$P88)*LOOKUP(2,1/($J$4:$J88=$J89),$Q$4:$Q88))/$P89,IF(AND($C89="C",LOOKUP(2,1/($J$4:$J88=$J89),$P$4:$P88)&lt;0),LOOKUP(2,1/($J$4:$J88=$J89),$Q$4:$Q88),IF(AND($C89="V",LOOKUP(2,1/($J$4:$J88=$J89),$P$4:$P88)&lt;0),((-1*(F89*G89))+LOOKUP(2,1/($J$4:$J88=$J89),$P$4:$P88)*LOOKUP(2,1/($J$4:$J88=$J89),$Q$4:$Q88))/$P89,IF(AND($C89="V",LOOKUP(2,1/($J$4:$J88=$J89),$P$4:$P88)&gt;0),LOOKUP(2,1/($J$4:$J88=$J89),$Q$4:$Q88),""))))))),"")</f>
        <v/>
      </c>
      <c r="R89" s="49" t="str">
        <f t="shared" si="69"/>
        <v/>
      </c>
      <c r="S89" s="49" t="str">
        <f t="shared" si="55"/>
        <v/>
      </c>
      <c r="T89" s="49" t="str">
        <f t="shared" si="67"/>
        <v/>
      </c>
      <c r="U89" s="49" t="str">
        <f>IFERROR(IF(C89="P",S89,IF(K89=1,0,IF(OR(LOOKUP(2,1/($E$4:$E88=$E89),$P$4:$P88)=0,AND($C89="C",$N89="LONG"),AND(C89="V",N89="SHORT")),0,S89+(M89*Q89)))),"")</f>
        <v/>
      </c>
      <c r="V89" s="49" t="str">
        <f t="shared" si="68"/>
        <v/>
      </c>
      <c r="W89" s="50" t="str">
        <f t="shared" si="62"/>
        <v/>
      </c>
      <c r="Y89" s="51" t="str">
        <f t="shared" si="49"/>
        <v/>
      </c>
      <c r="Z89" s="50" t="str">
        <f t="shared" si="56"/>
        <v/>
      </c>
      <c r="AA89" s="50" t="str">
        <f t="shared" si="47"/>
        <v/>
      </c>
      <c r="AB89" s="50" t="str">
        <f t="shared" si="50"/>
        <v/>
      </c>
      <c r="AC89" s="58" t="str">
        <f t="shared" si="51"/>
        <v/>
      </c>
      <c r="AD89" s="53" t="str">
        <f t="shared" si="48"/>
        <v/>
      </c>
      <c r="AE89" s="53" t="str">
        <f t="shared" si="52"/>
        <v/>
      </c>
      <c r="AF89" s="59" t="str">
        <f t="shared" si="53"/>
        <v/>
      </c>
      <c r="AG89" s="40" t="str">
        <f>C89&amp;COUNTIFS($C$3:C89,"V")</f>
        <v>0</v>
      </c>
      <c r="AH89" s="266" t="str">
        <f t="shared" si="45"/>
        <v/>
      </c>
      <c r="AI89" s="56" t="str">
        <f t="shared" si="57"/>
        <v/>
      </c>
      <c r="AJ89" s="265" t="str">
        <f t="shared" si="58"/>
        <v/>
      </c>
      <c r="AK89" s="267" t="str">
        <f t="shared" si="59"/>
        <v/>
      </c>
      <c r="AL89" s="267" t="str">
        <f t="shared" si="60"/>
        <v/>
      </c>
      <c r="AM89" s="40" t="str">
        <f t="shared" si="61"/>
        <v/>
      </c>
      <c r="AN89" s="267">
        <f t="shared" si="54"/>
        <v>0</v>
      </c>
      <c r="CE89" s="279"/>
    </row>
    <row r="90" spans="1:83" s="40" customFormat="1" ht="12.75">
      <c r="A90" s="227"/>
      <c r="B90" s="88"/>
      <c r="C90" s="89"/>
      <c r="D90" s="90"/>
      <c r="E90" s="89"/>
      <c r="F90" s="91"/>
      <c r="G90" s="304"/>
      <c r="H90" s="41"/>
      <c r="I90" s="42" t="str">
        <f t="shared" si="63"/>
        <v/>
      </c>
      <c r="J90" s="43" t="str">
        <f t="shared" si="46"/>
        <v/>
      </c>
      <c r="K90" s="44" t="str">
        <f>IF(J90="","",IF(COUNTIF($J$4:J90,J90)=0,"",(COUNTIF($J$4:J90,J90))))</f>
        <v/>
      </c>
      <c r="L90" s="44" t="str">
        <f>IF(K90="","",J90&amp;" _ "&amp;COUNTIF($J$4:J90,J90)&amp;"_"&amp;N90)</f>
        <v/>
      </c>
      <c r="M90" s="45" t="str">
        <f t="shared" si="64"/>
        <v/>
      </c>
      <c r="N90" s="44" t="str">
        <f t="shared" si="65"/>
        <v/>
      </c>
      <c r="O90" s="57" t="str">
        <f t="shared" si="66"/>
        <v/>
      </c>
      <c r="P90" s="48" t="str" cm="1">
        <f t="array" ref="P90">IFERROR(IF(C90="P",G90,IF($K90=1,$M90,$M90+LOOKUP(2,1/($J$4:$J89=J90),$P$4:$P89))),"")</f>
        <v/>
      </c>
      <c r="Q90" s="57" t="str" cm="1">
        <f t="array" ref="Q90">IFERROR(IF(OR(C90="P",C90="A",C90="R"),F90,IF($K90=1,F90,IF(LOOKUP(2,1/($J$4:$J89=$J90),$P$4:$P89)=0,$F90,IF(AND($C90="C",LOOKUP(2,1/($J$4:$J89=$J90),$P$4:$P89)&gt;0),(F90*G90+LOOKUP(2,1/($J$4:$J89=$J90),$P$4:$P89)*LOOKUP(2,1/($J$4:$J89=$J90),$Q$4:$Q89))/$P90,IF(AND($C90="C",LOOKUP(2,1/($J$4:$J89=$J90),$P$4:$P89)&lt;0),LOOKUP(2,1/($J$4:$J89=$J90),$Q$4:$Q89),IF(AND($C90="V",LOOKUP(2,1/($J$4:$J89=$J90),$P$4:$P89)&lt;0),((-1*(F90*G90))+LOOKUP(2,1/($J$4:$J89=$J90),$P$4:$P89)*LOOKUP(2,1/($J$4:$J89=$J90),$Q$4:$Q89))/$P90,IF(AND($C90="V",LOOKUP(2,1/($J$4:$J89=$J90),$P$4:$P89)&gt;0),LOOKUP(2,1/($J$4:$J89=$J90),$Q$4:$Q89),""))))))),"")</f>
        <v/>
      </c>
      <c r="R90" s="49" t="str">
        <f t="shared" si="69"/>
        <v/>
      </c>
      <c r="S90" s="49" t="str">
        <f t="shared" si="55"/>
        <v/>
      </c>
      <c r="T90" s="49" t="str">
        <f t="shared" si="67"/>
        <v/>
      </c>
      <c r="U90" s="49" t="str">
        <f>IFERROR(IF(C90="P",S90,IF(K90=1,0,IF(OR(LOOKUP(2,1/($E$4:$E89=$E90),$P$4:$P89)=0,AND($C90="C",$N90="LONG"),AND(C90="V",N90="SHORT")),0,S90+(M90*Q90)))),"")</f>
        <v/>
      </c>
      <c r="V90" s="49" t="str">
        <f t="shared" si="68"/>
        <v/>
      </c>
      <c r="W90" s="50" t="str">
        <f t="shared" si="62"/>
        <v/>
      </c>
      <c r="Y90" s="51" t="str">
        <f t="shared" si="49"/>
        <v/>
      </c>
      <c r="Z90" s="50" t="str">
        <f t="shared" si="56"/>
        <v/>
      </c>
      <c r="AA90" s="50" t="str">
        <f t="shared" si="47"/>
        <v/>
      </c>
      <c r="AB90" s="50" t="str">
        <f t="shared" si="50"/>
        <v/>
      </c>
      <c r="AC90" s="58" t="str">
        <f t="shared" si="51"/>
        <v/>
      </c>
      <c r="AD90" s="53" t="str">
        <f t="shared" si="48"/>
        <v/>
      </c>
      <c r="AE90" s="53" t="str">
        <f t="shared" si="52"/>
        <v/>
      </c>
      <c r="AF90" s="59" t="str">
        <f t="shared" si="53"/>
        <v/>
      </c>
      <c r="AG90" s="40" t="str">
        <f>C90&amp;COUNTIFS($C$3:C90,"V")</f>
        <v>0</v>
      </c>
      <c r="AH90" s="266" t="str">
        <f t="shared" si="45"/>
        <v/>
      </c>
      <c r="AI90" s="56" t="str">
        <f t="shared" si="57"/>
        <v/>
      </c>
      <c r="AJ90" s="265" t="str">
        <f t="shared" si="58"/>
        <v/>
      </c>
      <c r="AK90" s="267" t="str">
        <f t="shared" si="59"/>
        <v/>
      </c>
      <c r="AL90" s="267" t="str">
        <f t="shared" si="60"/>
        <v/>
      </c>
      <c r="AM90" s="40" t="str">
        <f t="shared" si="61"/>
        <v/>
      </c>
      <c r="AN90" s="267">
        <f t="shared" si="54"/>
        <v>0</v>
      </c>
      <c r="CE90" s="279"/>
    </row>
    <row r="91" spans="1:83" s="40" customFormat="1" ht="12.75">
      <c r="A91" s="227"/>
      <c r="B91" s="88"/>
      <c r="C91" s="89"/>
      <c r="D91" s="90"/>
      <c r="E91" s="89"/>
      <c r="F91" s="91"/>
      <c r="G91" s="304"/>
      <c r="H91" s="41"/>
      <c r="I91" s="42" t="str">
        <f t="shared" si="63"/>
        <v/>
      </c>
      <c r="J91" s="43" t="str">
        <f t="shared" si="46"/>
        <v/>
      </c>
      <c r="K91" s="44" t="str">
        <f>IF(J91="","",IF(COUNTIF($J$4:J91,J91)=0,"",(COUNTIF($J$4:J91,J91))))</f>
        <v/>
      </c>
      <c r="L91" s="44" t="str">
        <f>IF(K91="","",J91&amp;" _ "&amp;COUNTIF($J$4:J91,J91)&amp;"_"&amp;N91)</f>
        <v/>
      </c>
      <c r="M91" s="45" t="str">
        <f t="shared" si="64"/>
        <v/>
      </c>
      <c r="N91" s="44" t="str">
        <f t="shared" si="65"/>
        <v/>
      </c>
      <c r="O91" s="57" t="str">
        <f t="shared" si="66"/>
        <v/>
      </c>
      <c r="P91" s="48" t="str" cm="1">
        <f t="array" ref="P91">IFERROR(IF(C91="P",G91,IF($K91=1,$M91,$M91+LOOKUP(2,1/($J$4:$J90=J91),$P$4:$P90))),"")</f>
        <v/>
      </c>
      <c r="Q91" s="57" t="str" cm="1">
        <f t="array" ref="Q91">IFERROR(IF(OR(C91="P",C91="A",C91="R"),F91,IF($K91=1,F91,IF(LOOKUP(2,1/($J$4:$J90=$J91),$P$4:$P90)=0,$F91,IF(AND($C91="C",LOOKUP(2,1/($J$4:$J90=$J91),$P$4:$P90)&gt;0),(F91*G91+LOOKUP(2,1/($J$4:$J90=$J91),$P$4:$P90)*LOOKUP(2,1/($J$4:$J90=$J91),$Q$4:$Q90))/$P91,IF(AND($C91="C",LOOKUP(2,1/($J$4:$J90=$J91),$P$4:$P90)&lt;0),LOOKUP(2,1/($J$4:$J90=$J91),$Q$4:$Q90),IF(AND($C91="V",LOOKUP(2,1/($J$4:$J90=$J91),$P$4:$P90)&lt;0),((-1*(F91*G91))+LOOKUP(2,1/($J$4:$J90=$J91),$P$4:$P90)*LOOKUP(2,1/($J$4:$J90=$J91),$Q$4:$Q90))/$P91,IF(AND($C91="V",LOOKUP(2,1/($J$4:$J90=$J91),$P$4:$P90)&gt;0),LOOKUP(2,1/($J$4:$J90=$J91),$Q$4:$Q90),""))))))),"")</f>
        <v/>
      </c>
      <c r="R91" s="49" t="str">
        <f t="shared" si="69"/>
        <v/>
      </c>
      <c r="S91" s="49" t="str">
        <f t="shared" si="55"/>
        <v/>
      </c>
      <c r="T91" s="49" t="str">
        <f t="shared" si="67"/>
        <v/>
      </c>
      <c r="U91" s="49" t="str">
        <f>IFERROR(IF(C91="P",S91,IF(K91=1,0,IF(OR(LOOKUP(2,1/($E$4:$E90=$E91),$P$4:$P90)=0,AND($C91="C",$N91="LONG"),AND(C91="V",N91="SHORT")),0,S91+(M91*Q91)))),"")</f>
        <v/>
      </c>
      <c r="V91" s="49" t="str">
        <f t="shared" si="68"/>
        <v/>
      </c>
      <c r="W91" s="50" t="str">
        <f t="shared" si="62"/>
        <v/>
      </c>
      <c r="Y91" s="51" t="str">
        <f t="shared" si="49"/>
        <v/>
      </c>
      <c r="Z91" s="50" t="str">
        <f t="shared" si="56"/>
        <v/>
      </c>
      <c r="AA91" s="50" t="str">
        <f t="shared" si="47"/>
        <v/>
      </c>
      <c r="AB91" s="50" t="str">
        <f t="shared" si="50"/>
        <v/>
      </c>
      <c r="AC91" s="58" t="str">
        <f t="shared" si="51"/>
        <v/>
      </c>
      <c r="AD91" s="53" t="str">
        <f t="shared" si="48"/>
        <v/>
      </c>
      <c r="AE91" s="53" t="str">
        <f t="shared" si="52"/>
        <v/>
      </c>
      <c r="AF91" s="59" t="str">
        <f t="shared" si="53"/>
        <v/>
      </c>
      <c r="AG91" s="40" t="str">
        <f>C91&amp;COUNTIFS($C$3:C91,"V")</f>
        <v>0</v>
      </c>
      <c r="AH91" s="266" t="str">
        <f t="shared" si="45"/>
        <v/>
      </c>
      <c r="AI91" s="56" t="str">
        <f t="shared" si="57"/>
        <v/>
      </c>
      <c r="AJ91" s="265" t="str">
        <f t="shared" si="58"/>
        <v/>
      </c>
      <c r="AK91" s="267" t="str">
        <f t="shared" si="59"/>
        <v/>
      </c>
      <c r="AL91" s="267" t="str">
        <f t="shared" si="60"/>
        <v/>
      </c>
      <c r="AM91" s="40" t="str">
        <f t="shared" si="61"/>
        <v/>
      </c>
      <c r="AN91" s="267">
        <f t="shared" si="54"/>
        <v>0</v>
      </c>
      <c r="CE91" s="279"/>
    </row>
    <row r="92" spans="1:83" s="40" customFormat="1" ht="12.75">
      <c r="A92" s="227"/>
      <c r="B92" s="88"/>
      <c r="C92" s="89"/>
      <c r="D92" s="90"/>
      <c r="E92" s="89"/>
      <c r="F92" s="91"/>
      <c r="G92" s="304"/>
      <c r="H92" s="41"/>
      <c r="I92" s="42" t="str">
        <f t="shared" si="63"/>
        <v/>
      </c>
      <c r="J92" s="43" t="str">
        <f t="shared" si="46"/>
        <v/>
      </c>
      <c r="K92" s="44" t="str">
        <f>IF(J92="","",IF(COUNTIF($J$4:J92,J92)=0,"",(COUNTIF($J$4:J92,J92))))</f>
        <v/>
      </c>
      <c r="L92" s="44" t="str">
        <f>IF(K92="","",J92&amp;" _ "&amp;COUNTIF($J$4:J92,J92)&amp;"_"&amp;N92)</f>
        <v/>
      </c>
      <c r="M92" s="45" t="str">
        <f t="shared" si="64"/>
        <v/>
      </c>
      <c r="N92" s="44" t="str">
        <f t="shared" si="65"/>
        <v/>
      </c>
      <c r="O92" s="57" t="str">
        <f t="shared" si="66"/>
        <v/>
      </c>
      <c r="P92" s="48" t="str" cm="1">
        <f t="array" ref="P92">IFERROR(IF(C92="P",G92,IF($K92=1,$M92,$M92+LOOKUP(2,1/($J$4:$J91=J92),$P$4:$P91))),"")</f>
        <v/>
      </c>
      <c r="Q92" s="57" t="str" cm="1">
        <f t="array" ref="Q92">IFERROR(IF(OR(C92="P",C92="A",C92="R"),F92,IF($K92=1,F92,IF(LOOKUP(2,1/($J$4:$J91=$J92),$P$4:$P91)=0,$F92,IF(AND($C92="C",LOOKUP(2,1/($J$4:$J91=$J92),$P$4:$P91)&gt;0),(F92*G92+LOOKUP(2,1/($J$4:$J91=$J92),$P$4:$P91)*LOOKUP(2,1/($J$4:$J91=$J92),$Q$4:$Q91))/$P92,IF(AND($C92="C",LOOKUP(2,1/($J$4:$J91=$J92),$P$4:$P91)&lt;0),LOOKUP(2,1/($J$4:$J91=$J92),$Q$4:$Q91),IF(AND($C92="V",LOOKUP(2,1/($J$4:$J91=$J92),$P$4:$P91)&lt;0),((-1*(F92*G92))+LOOKUP(2,1/($J$4:$J91=$J92),$P$4:$P91)*LOOKUP(2,1/($J$4:$J91=$J92),$Q$4:$Q91))/$P92,IF(AND($C92="V",LOOKUP(2,1/($J$4:$J91=$J92),$P$4:$P91)&gt;0),LOOKUP(2,1/($J$4:$J91=$J92),$Q$4:$Q91),""))))))),"")</f>
        <v/>
      </c>
      <c r="R92" s="49" t="str">
        <f t="shared" si="69"/>
        <v/>
      </c>
      <c r="S92" s="49" t="str">
        <f t="shared" si="55"/>
        <v/>
      </c>
      <c r="T92" s="49" t="str">
        <f t="shared" si="67"/>
        <v/>
      </c>
      <c r="U92" s="49" t="str">
        <f>IFERROR(IF(C92="P",S92,IF(K92=1,0,IF(OR(LOOKUP(2,1/($E$4:$E91=$E92),$P$4:$P91)=0,AND($C92="C",$N92="LONG"),AND(C92="V",N92="SHORT")),0,S92+(M92*Q92)))),"")</f>
        <v/>
      </c>
      <c r="V92" s="49" t="str">
        <f t="shared" si="68"/>
        <v/>
      </c>
      <c r="W92" s="50" t="str">
        <f t="shared" si="62"/>
        <v/>
      </c>
      <c r="Y92" s="51" t="str">
        <f t="shared" si="49"/>
        <v/>
      </c>
      <c r="Z92" s="50" t="str">
        <f t="shared" si="56"/>
        <v/>
      </c>
      <c r="AA92" s="50" t="str">
        <f t="shared" si="47"/>
        <v/>
      </c>
      <c r="AB92" s="50" t="str">
        <f t="shared" si="50"/>
        <v/>
      </c>
      <c r="AC92" s="58" t="str">
        <f t="shared" si="51"/>
        <v/>
      </c>
      <c r="AD92" s="53" t="str">
        <f t="shared" si="48"/>
        <v/>
      </c>
      <c r="AE92" s="53" t="str">
        <f t="shared" si="52"/>
        <v/>
      </c>
      <c r="AF92" s="59" t="str">
        <f t="shared" si="53"/>
        <v/>
      </c>
      <c r="AG92" s="40" t="str">
        <f>C92&amp;COUNTIFS($C$3:C92,"V")</f>
        <v>0</v>
      </c>
      <c r="AH92" s="266" t="str">
        <f t="shared" si="45"/>
        <v/>
      </c>
      <c r="AI92" s="56" t="str">
        <f t="shared" si="57"/>
        <v/>
      </c>
      <c r="AJ92" s="265" t="str">
        <f t="shared" si="58"/>
        <v/>
      </c>
      <c r="AK92" s="267" t="str">
        <f t="shared" si="59"/>
        <v/>
      </c>
      <c r="AL92" s="267" t="str">
        <f t="shared" si="60"/>
        <v/>
      </c>
      <c r="AM92" s="40" t="str">
        <f t="shared" si="61"/>
        <v/>
      </c>
      <c r="AN92" s="267">
        <f t="shared" si="54"/>
        <v>0</v>
      </c>
      <c r="CE92" s="279"/>
    </row>
    <row r="93" spans="1:83" s="40" customFormat="1" ht="12.75">
      <c r="A93" s="227"/>
      <c r="B93" s="88"/>
      <c r="C93" s="89"/>
      <c r="D93" s="90"/>
      <c r="E93" s="89"/>
      <c r="F93" s="91"/>
      <c r="G93" s="304"/>
      <c r="H93" s="41"/>
      <c r="I93" s="42" t="str">
        <f t="shared" si="63"/>
        <v/>
      </c>
      <c r="J93" s="43" t="str">
        <f t="shared" si="46"/>
        <v/>
      </c>
      <c r="K93" s="44" t="str">
        <f>IF(J93="","",IF(COUNTIF($J$4:J93,J93)=0,"",(COUNTIF($J$4:J93,J93))))</f>
        <v/>
      </c>
      <c r="L93" s="44" t="str">
        <f>IF(K93="","",J93&amp;" _ "&amp;COUNTIF($J$4:J93,J93)&amp;"_"&amp;N93)</f>
        <v/>
      </c>
      <c r="M93" s="45" t="str">
        <f t="shared" si="64"/>
        <v/>
      </c>
      <c r="N93" s="44" t="str">
        <f t="shared" si="65"/>
        <v/>
      </c>
      <c r="O93" s="57" t="str">
        <f t="shared" si="66"/>
        <v/>
      </c>
      <c r="P93" s="48" t="str" cm="1">
        <f t="array" ref="P93">IFERROR(IF(C93="P",G93,IF($K93=1,$M93,$M93+LOOKUP(2,1/($J$4:$J92=J93),$P$4:$P92))),"")</f>
        <v/>
      </c>
      <c r="Q93" s="57" t="str" cm="1">
        <f t="array" ref="Q93">IFERROR(IF(OR(C93="P",C93="A",C93="R"),F93,IF($K93=1,F93,IF(LOOKUP(2,1/($J$4:$J92=$J93),$P$4:$P92)=0,$F93,IF(AND($C93="C",LOOKUP(2,1/($J$4:$J92=$J93),$P$4:$P92)&gt;0),(F93*G93+LOOKUP(2,1/($J$4:$J92=$J93),$P$4:$P92)*LOOKUP(2,1/($J$4:$J92=$J93),$Q$4:$Q92))/$P93,IF(AND($C93="C",LOOKUP(2,1/($J$4:$J92=$J93),$P$4:$P92)&lt;0),LOOKUP(2,1/($J$4:$J92=$J93),$Q$4:$Q92),IF(AND($C93="V",LOOKUP(2,1/($J$4:$J92=$J93),$P$4:$P92)&lt;0),((-1*(F93*G93))+LOOKUP(2,1/($J$4:$J92=$J93),$P$4:$P92)*LOOKUP(2,1/($J$4:$J92=$J93),$Q$4:$Q92))/$P93,IF(AND($C93="V",LOOKUP(2,1/($J$4:$J92=$J93),$P$4:$P92)&gt;0),LOOKUP(2,1/($J$4:$J92=$J93),$Q$4:$Q92),""))))))),"")</f>
        <v/>
      </c>
      <c r="R93" s="49" t="str">
        <f t="shared" si="69"/>
        <v/>
      </c>
      <c r="S93" s="49" t="str">
        <f t="shared" si="55"/>
        <v/>
      </c>
      <c r="T93" s="49" t="str">
        <f t="shared" si="67"/>
        <v/>
      </c>
      <c r="U93" s="49" t="str">
        <f>IFERROR(IF(C93="P",S93,IF(K93=1,0,IF(OR(LOOKUP(2,1/($E$4:$E92=$E93),$P$4:$P92)=0,AND($C93="C",$N93="LONG"),AND(C93="V",N93="SHORT")),0,S93+(M93*Q93)))),"")</f>
        <v/>
      </c>
      <c r="V93" s="49" t="str">
        <f t="shared" si="68"/>
        <v/>
      </c>
      <c r="W93" s="50" t="str">
        <f t="shared" si="62"/>
        <v/>
      </c>
      <c r="Y93" s="51" t="str">
        <f t="shared" si="49"/>
        <v/>
      </c>
      <c r="Z93" s="50" t="str">
        <f t="shared" si="56"/>
        <v/>
      </c>
      <c r="AA93" s="50" t="str">
        <f t="shared" si="47"/>
        <v/>
      </c>
      <c r="AB93" s="50" t="str">
        <f t="shared" si="50"/>
        <v/>
      </c>
      <c r="AC93" s="58" t="str">
        <f t="shared" si="51"/>
        <v/>
      </c>
      <c r="AD93" s="53" t="str">
        <f t="shared" si="48"/>
        <v/>
      </c>
      <c r="AE93" s="53" t="str">
        <f t="shared" si="52"/>
        <v/>
      </c>
      <c r="AF93" s="59" t="str">
        <f t="shared" si="53"/>
        <v/>
      </c>
      <c r="AG93" s="40" t="str">
        <f>C93&amp;COUNTIFS($C$3:C93,"V")</f>
        <v>0</v>
      </c>
      <c r="AH93" s="266" t="str">
        <f t="shared" si="45"/>
        <v/>
      </c>
      <c r="AI93" s="56" t="str">
        <f t="shared" si="57"/>
        <v/>
      </c>
      <c r="AJ93" s="265" t="str">
        <f t="shared" si="58"/>
        <v/>
      </c>
      <c r="AK93" s="267" t="str">
        <f t="shared" si="59"/>
        <v/>
      </c>
      <c r="AL93" s="267" t="str">
        <f t="shared" si="60"/>
        <v/>
      </c>
      <c r="AM93" s="40" t="str">
        <f t="shared" si="61"/>
        <v/>
      </c>
      <c r="AN93" s="267">
        <f t="shared" si="54"/>
        <v>0</v>
      </c>
      <c r="CE93" s="279"/>
    </row>
    <row r="94" spans="1:83" s="40" customFormat="1" ht="12.75">
      <c r="A94" s="227"/>
      <c r="B94" s="88"/>
      <c r="C94" s="89"/>
      <c r="D94" s="90"/>
      <c r="E94" s="89"/>
      <c r="F94" s="91"/>
      <c r="G94" s="304"/>
      <c r="H94" s="41"/>
      <c r="I94" s="42" t="str">
        <f t="shared" si="63"/>
        <v/>
      </c>
      <c r="J94" s="43" t="str">
        <f t="shared" si="46"/>
        <v/>
      </c>
      <c r="K94" s="44" t="str">
        <f>IF(J94="","",IF(COUNTIF($J$4:J94,J94)=0,"",(COUNTIF($J$4:J94,J94))))</f>
        <v/>
      </c>
      <c r="L94" s="44" t="str">
        <f>IF(K94="","",J94&amp;" _ "&amp;COUNTIF($J$4:J94,J94)&amp;"_"&amp;N94)</f>
        <v/>
      </c>
      <c r="M94" s="45" t="str">
        <f t="shared" si="64"/>
        <v/>
      </c>
      <c r="N94" s="44" t="str">
        <f t="shared" si="65"/>
        <v/>
      </c>
      <c r="O94" s="57" t="str">
        <f t="shared" si="66"/>
        <v/>
      </c>
      <c r="P94" s="48" t="str" cm="1">
        <f t="array" ref="P94">IFERROR(IF(C94="P",G94,IF($K94=1,$M94,$M94+LOOKUP(2,1/($J$4:$J93=J94),$P$4:$P93))),"")</f>
        <v/>
      </c>
      <c r="Q94" s="57" t="str" cm="1">
        <f t="array" ref="Q94">IFERROR(IF(OR(C94="P",C94="A",C94="R"),F94,IF($K94=1,F94,IF(LOOKUP(2,1/($J$4:$J93=$J94),$P$4:$P93)=0,$F94,IF(AND($C94="C",LOOKUP(2,1/($J$4:$J93=$J94),$P$4:$P93)&gt;0),(F94*G94+LOOKUP(2,1/($J$4:$J93=$J94),$P$4:$P93)*LOOKUP(2,1/($J$4:$J93=$J94),$Q$4:$Q93))/$P94,IF(AND($C94="C",LOOKUP(2,1/($J$4:$J93=$J94),$P$4:$P93)&lt;0),LOOKUP(2,1/($J$4:$J93=$J94),$Q$4:$Q93),IF(AND($C94="V",LOOKUP(2,1/($J$4:$J93=$J94),$P$4:$P93)&lt;0),((-1*(F94*G94))+LOOKUP(2,1/($J$4:$J93=$J94),$P$4:$P93)*LOOKUP(2,1/($J$4:$J93=$J94),$Q$4:$Q93))/$P94,IF(AND($C94="V",LOOKUP(2,1/($J$4:$J93=$J94),$P$4:$P93)&gt;0),LOOKUP(2,1/($J$4:$J93=$J94),$Q$4:$Q93),""))))))),"")</f>
        <v/>
      </c>
      <c r="R94" s="49" t="str">
        <f t="shared" si="69"/>
        <v/>
      </c>
      <c r="S94" s="49" t="str">
        <f t="shared" si="55"/>
        <v/>
      </c>
      <c r="T94" s="49" t="str">
        <f t="shared" si="67"/>
        <v/>
      </c>
      <c r="U94" s="49" t="str">
        <f>IFERROR(IF(C94="P",S94,IF(K94=1,0,IF(OR(LOOKUP(2,1/($E$4:$E93=$E94),$P$4:$P93)=0,AND($C94="C",$N94="LONG"),AND(C94="V",N94="SHORT")),0,S94+(M94*Q94)))),"")</f>
        <v/>
      </c>
      <c r="V94" s="49" t="str">
        <f t="shared" si="68"/>
        <v/>
      </c>
      <c r="W94" s="50" t="str">
        <f t="shared" si="62"/>
        <v/>
      </c>
      <c r="Y94" s="51" t="str">
        <f t="shared" si="49"/>
        <v/>
      </c>
      <c r="Z94" s="50" t="str">
        <f t="shared" si="56"/>
        <v/>
      </c>
      <c r="AA94" s="50" t="str">
        <f t="shared" si="47"/>
        <v/>
      </c>
      <c r="AB94" s="50" t="str">
        <f t="shared" si="50"/>
        <v/>
      </c>
      <c r="AC94" s="58" t="str">
        <f t="shared" si="51"/>
        <v/>
      </c>
      <c r="AD94" s="53" t="str">
        <f t="shared" si="48"/>
        <v/>
      </c>
      <c r="AE94" s="53" t="str">
        <f t="shared" si="52"/>
        <v/>
      </c>
      <c r="AF94" s="59" t="str">
        <f t="shared" si="53"/>
        <v/>
      </c>
      <c r="AG94" s="40" t="str">
        <f>C94&amp;COUNTIFS($C$3:C94,"V")</f>
        <v>0</v>
      </c>
      <c r="AH94" s="266" t="str">
        <f t="shared" si="45"/>
        <v/>
      </c>
      <c r="AI94" s="56" t="str">
        <f t="shared" si="57"/>
        <v/>
      </c>
      <c r="AJ94" s="265" t="str">
        <f t="shared" si="58"/>
        <v/>
      </c>
      <c r="AK94" s="267" t="str">
        <f t="shared" si="59"/>
        <v/>
      </c>
      <c r="AL94" s="267" t="str">
        <f t="shared" si="60"/>
        <v/>
      </c>
      <c r="AM94" s="40" t="str">
        <f t="shared" si="61"/>
        <v/>
      </c>
      <c r="AN94" s="267">
        <f t="shared" si="54"/>
        <v>0</v>
      </c>
      <c r="CE94" s="279"/>
    </row>
    <row r="95" spans="1:83" s="40" customFormat="1" ht="12.75">
      <c r="A95" s="227"/>
      <c r="B95" s="88"/>
      <c r="C95" s="89"/>
      <c r="D95" s="90"/>
      <c r="E95" s="89"/>
      <c r="F95" s="91"/>
      <c r="G95" s="304"/>
      <c r="H95" s="41"/>
      <c r="I95" s="42" t="str">
        <f t="shared" si="63"/>
        <v/>
      </c>
      <c r="J95" s="43" t="str">
        <f t="shared" si="46"/>
        <v/>
      </c>
      <c r="K95" s="44" t="str">
        <f>IF(J95="","",IF(COUNTIF($J$4:J95,J95)=0,"",(COUNTIF($J$4:J95,J95))))</f>
        <v/>
      </c>
      <c r="L95" s="44" t="str">
        <f>IF(K95="","",J95&amp;" _ "&amp;COUNTIF($J$4:J95,J95)&amp;"_"&amp;N95)</f>
        <v/>
      </c>
      <c r="M95" s="45" t="str">
        <f t="shared" si="64"/>
        <v/>
      </c>
      <c r="N95" s="44" t="str">
        <f t="shared" si="65"/>
        <v/>
      </c>
      <c r="O95" s="57" t="str">
        <f t="shared" si="66"/>
        <v/>
      </c>
      <c r="P95" s="48" t="str" cm="1">
        <f t="array" ref="P95">IFERROR(IF(C95="P",G95,IF($K95=1,$M95,$M95+LOOKUP(2,1/($J$4:$J94=J95),$P$4:$P94))),"")</f>
        <v/>
      </c>
      <c r="Q95" s="57" t="str" cm="1">
        <f t="array" ref="Q95">IFERROR(IF(OR(C95="P",C95="A",C95="R"),F95,IF($K95=1,F95,IF(LOOKUP(2,1/($J$4:$J94=$J95),$P$4:$P94)=0,$F95,IF(AND($C95="C",LOOKUP(2,1/($J$4:$J94=$J95),$P$4:$P94)&gt;0),(F95*G95+LOOKUP(2,1/($J$4:$J94=$J95),$P$4:$P94)*LOOKUP(2,1/($J$4:$J94=$J95),$Q$4:$Q94))/$P95,IF(AND($C95="C",LOOKUP(2,1/($J$4:$J94=$J95),$P$4:$P94)&lt;0),LOOKUP(2,1/($J$4:$J94=$J95),$Q$4:$Q94),IF(AND($C95="V",LOOKUP(2,1/($J$4:$J94=$J95),$P$4:$P94)&lt;0),((-1*(F95*G95))+LOOKUP(2,1/($J$4:$J94=$J95),$P$4:$P94)*LOOKUP(2,1/($J$4:$J94=$J95),$Q$4:$Q94))/$P95,IF(AND($C95="V",LOOKUP(2,1/($J$4:$J94=$J95),$P$4:$P94)&gt;0),LOOKUP(2,1/($J$4:$J94=$J95),$Q$4:$Q94),""))))))),"")</f>
        <v/>
      </c>
      <c r="R95" s="49" t="str">
        <f t="shared" si="69"/>
        <v/>
      </c>
      <c r="S95" s="49" t="str">
        <f t="shared" si="55"/>
        <v/>
      </c>
      <c r="T95" s="49" t="str">
        <f t="shared" si="67"/>
        <v/>
      </c>
      <c r="U95" s="49" t="str">
        <f>IFERROR(IF(C95="P",S95,IF(K95=1,0,IF(OR(LOOKUP(2,1/($E$4:$E94=$E95),$P$4:$P94)=0,AND($C95="C",$N95="LONG"),AND(C95="V",N95="SHORT")),0,S95+(M95*Q95)))),"")</f>
        <v/>
      </c>
      <c r="V95" s="49" t="str">
        <f t="shared" si="68"/>
        <v/>
      </c>
      <c r="W95" s="50" t="str">
        <f t="shared" si="62"/>
        <v/>
      </c>
      <c r="Y95" s="51" t="str">
        <f t="shared" si="49"/>
        <v/>
      </c>
      <c r="Z95" s="50" t="str">
        <f t="shared" si="56"/>
        <v/>
      </c>
      <c r="AA95" s="50" t="str">
        <f t="shared" si="47"/>
        <v/>
      </c>
      <c r="AB95" s="50" t="str">
        <f t="shared" si="50"/>
        <v/>
      </c>
      <c r="AC95" s="58" t="str">
        <f t="shared" si="51"/>
        <v/>
      </c>
      <c r="AD95" s="53" t="str">
        <f t="shared" si="48"/>
        <v/>
      </c>
      <c r="AE95" s="53" t="str">
        <f t="shared" si="52"/>
        <v/>
      </c>
      <c r="AF95" s="59" t="str">
        <f t="shared" si="53"/>
        <v/>
      </c>
      <c r="AG95" s="40" t="str">
        <f>C95&amp;COUNTIFS($C$3:C95,"V")</f>
        <v>0</v>
      </c>
      <c r="AH95" s="266" t="str">
        <f t="shared" si="45"/>
        <v/>
      </c>
      <c r="AI95" s="56" t="str">
        <f t="shared" si="57"/>
        <v/>
      </c>
      <c r="AJ95" s="265" t="str">
        <f t="shared" si="58"/>
        <v/>
      </c>
      <c r="AK95" s="267" t="str">
        <f t="shared" si="59"/>
        <v/>
      </c>
      <c r="AL95" s="267" t="str">
        <f t="shared" si="60"/>
        <v/>
      </c>
      <c r="AM95" s="40" t="str">
        <f t="shared" si="61"/>
        <v/>
      </c>
      <c r="AN95" s="267">
        <f t="shared" si="54"/>
        <v>0</v>
      </c>
      <c r="CE95" s="279"/>
    </row>
    <row r="96" spans="1:83" s="40" customFormat="1" ht="12.75">
      <c r="A96" s="227"/>
      <c r="B96" s="88"/>
      <c r="C96" s="89"/>
      <c r="D96" s="90"/>
      <c r="E96" s="89"/>
      <c r="F96" s="91"/>
      <c r="G96" s="304"/>
      <c r="H96" s="41"/>
      <c r="I96" s="42" t="str">
        <f t="shared" si="63"/>
        <v/>
      </c>
      <c r="J96" s="43" t="str">
        <f t="shared" si="46"/>
        <v/>
      </c>
      <c r="K96" s="44" t="str">
        <f>IF(J96="","",IF(COUNTIF($J$4:J96,J96)=0,"",(COUNTIF($J$4:J96,J96))))</f>
        <v/>
      </c>
      <c r="L96" s="44" t="str">
        <f>IF(K96="","",J96&amp;" _ "&amp;COUNTIF($J$4:J96,J96)&amp;"_"&amp;N96)</f>
        <v/>
      </c>
      <c r="M96" s="45" t="str">
        <f t="shared" si="64"/>
        <v/>
      </c>
      <c r="N96" s="44" t="str">
        <f t="shared" si="65"/>
        <v/>
      </c>
      <c r="O96" s="57" t="str">
        <f t="shared" si="66"/>
        <v/>
      </c>
      <c r="P96" s="48" t="str" cm="1">
        <f t="array" ref="P96">IFERROR(IF(C96="P",G96,IF($K96=1,$M96,$M96+LOOKUP(2,1/($J$4:$J95=J96),$P$4:$P95))),"")</f>
        <v/>
      </c>
      <c r="Q96" s="57" t="str" cm="1">
        <f t="array" ref="Q96">IFERROR(IF(OR(C96="P",C96="A",C96="R"),F96,IF($K96=1,F96,IF(LOOKUP(2,1/($J$4:$J95=$J96),$P$4:$P95)=0,$F96,IF(AND($C96="C",LOOKUP(2,1/($J$4:$J95=$J96),$P$4:$P95)&gt;0),(F96*G96+LOOKUP(2,1/($J$4:$J95=$J96),$P$4:$P95)*LOOKUP(2,1/($J$4:$J95=$J96),$Q$4:$Q95))/$P96,IF(AND($C96="C",LOOKUP(2,1/($J$4:$J95=$J96),$P$4:$P95)&lt;0),LOOKUP(2,1/($J$4:$J95=$J96),$Q$4:$Q95),IF(AND($C96="V",LOOKUP(2,1/($J$4:$J95=$J96),$P$4:$P95)&lt;0),((-1*(F96*G96))+LOOKUP(2,1/($J$4:$J95=$J96),$P$4:$P95)*LOOKUP(2,1/($J$4:$J95=$J96),$Q$4:$Q95))/$P96,IF(AND($C96="V",LOOKUP(2,1/($J$4:$J95=$J96),$P$4:$P95)&gt;0),LOOKUP(2,1/($J$4:$J95=$J96),$Q$4:$Q95),""))))))),"")</f>
        <v/>
      </c>
      <c r="R96" s="49" t="str">
        <f t="shared" si="69"/>
        <v/>
      </c>
      <c r="S96" s="49" t="str">
        <f t="shared" si="55"/>
        <v/>
      </c>
      <c r="T96" s="49" t="str">
        <f t="shared" si="67"/>
        <v/>
      </c>
      <c r="U96" s="49" t="str">
        <f>IFERROR(IF(C96="P",S96,IF(K96=1,0,IF(OR(LOOKUP(2,1/($E$4:$E95=$E96),$P$4:$P95)=0,AND($C96="C",$N96="LONG"),AND(C96="V",N96="SHORT")),0,S96+(M96*Q96)))),"")</f>
        <v/>
      </c>
      <c r="V96" s="49" t="str">
        <f t="shared" si="68"/>
        <v/>
      </c>
      <c r="W96" s="50" t="str">
        <f t="shared" si="62"/>
        <v/>
      </c>
      <c r="Y96" s="51" t="str">
        <f t="shared" si="49"/>
        <v/>
      </c>
      <c r="Z96" s="50" t="str">
        <f t="shared" si="56"/>
        <v/>
      </c>
      <c r="AA96" s="50" t="str">
        <f t="shared" si="47"/>
        <v/>
      </c>
      <c r="AB96" s="50" t="str">
        <f t="shared" si="50"/>
        <v/>
      </c>
      <c r="AC96" s="58" t="str">
        <f t="shared" si="51"/>
        <v/>
      </c>
      <c r="AD96" s="53" t="str">
        <f t="shared" si="48"/>
        <v/>
      </c>
      <c r="AE96" s="53" t="str">
        <f t="shared" si="52"/>
        <v/>
      </c>
      <c r="AF96" s="59" t="str">
        <f t="shared" si="53"/>
        <v/>
      </c>
      <c r="AG96" s="40" t="str">
        <f>C96&amp;COUNTIFS($C$3:C96,"V")</f>
        <v>0</v>
      </c>
      <c r="AH96" s="266" t="str">
        <f t="shared" si="45"/>
        <v/>
      </c>
      <c r="AI96" s="56" t="str">
        <f t="shared" si="57"/>
        <v/>
      </c>
      <c r="AJ96" s="265" t="str">
        <f t="shared" si="58"/>
        <v/>
      </c>
      <c r="AK96" s="267" t="str">
        <f t="shared" si="59"/>
        <v/>
      </c>
      <c r="AL96" s="267" t="str">
        <f t="shared" si="60"/>
        <v/>
      </c>
      <c r="AM96" s="40" t="str">
        <f t="shared" si="61"/>
        <v/>
      </c>
      <c r="AN96" s="267">
        <f t="shared" si="54"/>
        <v>0</v>
      </c>
      <c r="CE96" s="279"/>
    </row>
    <row r="97" spans="1:83" s="40" customFormat="1" ht="12.75">
      <c r="A97" s="227"/>
      <c r="B97" s="88"/>
      <c r="C97" s="89"/>
      <c r="D97" s="90"/>
      <c r="E97" s="89"/>
      <c r="F97" s="91"/>
      <c r="G97" s="304"/>
      <c r="H97" s="41"/>
      <c r="I97" s="42" t="str">
        <f t="shared" si="63"/>
        <v/>
      </c>
      <c r="J97" s="43" t="str">
        <f t="shared" si="46"/>
        <v/>
      </c>
      <c r="K97" s="44" t="str">
        <f>IF(J97="","",IF(COUNTIF($J$4:J97,J97)=0,"",(COUNTIF($J$4:J97,J97))))</f>
        <v/>
      </c>
      <c r="L97" s="44" t="str">
        <f>IF(K97="","",J97&amp;" _ "&amp;COUNTIF($J$4:J97,J97)&amp;"_"&amp;N97)</f>
        <v/>
      </c>
      <c r="M97" s="45" t="str">
        <f t="shared" si="64"/>
        <v/>
      </c>
      <c r="N97" s="44" t="str">
        <f t="shared" si="65"/>
        <v/>
      </c>
      <c r="O97" s="57" t="str">
        <f t="shared" si="66"/>
        <v/>
      </c>
      <c r="P97" s="48" t="str" cm="1">
        <f t="array" ref="P97">IFERROR(IF(C97="P",G97,IF($K97=1,$M97,$M97+LOOKUP(2,1/($J$4:$J96=J97),$P$4:$P96))),"")</f>
        <v/>
      </c>
      <c r="Q97" s="57" t="str" cm="1">
        <f t="array" ref="Q97">IFERROR(IF(OR(C97="P",C97="A",C97="R"),F97,IF($K97=1,F97,IF(LOOKUP(2,1/($J$4:$J96=$J97),$P$4:$P96)=0,$F97,IF(AND($C97="C",LOOKUP(2,1/($J$4:$J96=$J97),$P$4:$P96)&gt;0),(F97*G97+LOOKUP(2,1/($J$4:$J96=$J97),$P$4:$P96)*LOOKUP(2,1/($J$4:$J96=$J97),$Q$4:$Q96))/$P97,IF(AND($C97="C",LOOKUP(2,1/($J$4:$J96=$J97),$P$4:$P96)&lt;0),LOOKUP(2,1/($J$4:$J96=$J97),$Q$4:$Q96),IF(AND($C97="V",LOOKUP(2,1/($J$4:$J96=$J97),$P$4:$P96)&lt;0),((-1*(F97*G97))+LOOKUP(2,1/($J$4:$J96=$J97),$P$4:$P96)*LOOKUP(2,1/($J$4:$J96=$J97),$Q$4:$Q96))/$P97,IF(AND($C97="V",LOOKUP(2,1/($J$4:$J96=$J97),$P$4:$P96)&gt;0),LOOKUP(2,1/($J$4:$J96=$J97),$Q$4:$Q96),""))))))),"")</f>
        <v/>
      </c>
      <c r="R97" s="49" t="str">
        <f t="shared" si="69"/>
        <v/>
      </c>
      <c r="S97" s="49" t="str">
        <f t="shared" si="55"/>
        <v/>
      </c>
      <c r="T97" s="49" t="str">
        <f t="shared" si="67"/>
        <v/>
      </c>
      <c r="U97" s="49" t="str">
        <f>IFERROR(IF(C97="P",S97,IF(K97=1,0,IF(OR(LOOKUP(2,1/($E$4:$E96=$E97),$P$4:$P96)=0,AND($C97="C",$N97="LONG"),AND(C97="V",N97="SHORT")),0,S97+(M97*Q97)))),"")</f>
        <v/>
      </c>
      <c r="V97" s="49" t="str">
        <f t="shared" si="68"/>
        <v/>
      </c>
      <c r="W97" s="50" t="str">
        <f t="shared" si="62"/>
        <v/>
      </c>
      <c r="Y97" s="51" t="str">
        <f t="shared" si="49"/>
        <v/>
      </c>
      <c r="Z97" s="50" t="str">
        <f t="shared" si="56"/>
        <v/>
      </c>
      <c r="AA97" s="50" t="str">
        <f t="shared" si="47"/>
        <v/>
      </c>
      <c r="AB97" s="50" t="str">
        <f t="shared" si="50"/>
        <v/>
      </c>
      <c r="AC97" s="58" t="str">
        <f t="shared" si="51"/>
        <v/>
      </c>
      <c r="AD97" s="53" t="str">
        <f t="shared" si="48"/>
        <v/>
      </c>
      <c r="AE97" s="53" t="str">
        <f t="shared" si="52"/>
        <v/>
      </c>
      <c r="AF97" s="59" t="str">
        <f t="shared" si="53"/>
        <v/>
      </c>
      <c r="AG97" s="40" t="str">
        <f>C97&amp;COUNTIFS($C$3:C97,"V")</f>
        <v>0</v>
      </c>
      <c r="AH97" s="266" t="str">
        <f t="shared" si="45"/>
        <v/>
      </c>
      <c r="AI97" s="56" t="str">
        <f t="shared" si="57"/>
        <v/>
      </c>
      <c r="AJ97" s="265" t="str">
        <f t="shared" si="58"/>
        <v/>
      </c>
      <c r="AK97" s="267" t="str">
        <f t="shared" si="59"/>
        <v/>
      </c>
      <c r="AL97" s="267" t="str">
        <f t="shared" si="60"/>
        <v/>
      </c>
      <c r="AM97" s="40" t="str">
        <f t="shared" si="61"/>
        <v/>
      </c>
      <c r="AN97" s="267">
        <f t="shared" si="54"/>
        <v>0</v>
      </c>
      <c r="CE97" s="279"/>
    </row>
    <row r="98" spans="1:83" s="40" customFormat="1" ht="12.75">
      <c r="A98" s="227"/>
      <c r="B98" s="88"/>
      <c r="C98" s="89"/>
      <c r="D98" s="90"/>
      <c r="E98" s="89"/>
      <c r="F98" s="91"/>
      <c r="G98" s="304"/>
      <c r="H98" s="41"/>
      <c r="I98" s="42" t="str">
        <f t="shared" si="63"/>
        <v/>
      </c>
      <c r="J98" s="43" t="str">
        <f t="shared" si="46"/>
        <v/>
      </c>
      <c r="K98" s="44" t="str">
        <f>IF(J98="","",IF(COUNTIF($J$4:J98,J98)=0,"",(COUNTIF($J$4:J98,J98))))</f>
        <v/>
      </c>
      <c r="L98" s="44" t="str">
        <f>IF(K98="","",J98&amp;" _ "&amp;COUNTIF($J$4:J98,J98)&amp;"_"&amp;N98)</f>
        <v/>
      </c>
      <c r="M98" s="45" t="str">
        <f t="shared" si="64"/>
        <v/>
      </c>
      <c r="N98" s="44" t="str">
        <f t="shared" si="65"/>
        <v/>
      </c>
      <c r="O98" s="57" t="str">
        <f t="shared" si="66"/>
        <v/>
      </c>
      <c r="P98" s="48" t="str" cm="1">
        <f t="array" ref="P98">IFERROR(IF(C98="P",G98,IF($K98=1,$M98,$M98+LOOKUP(2,1/($J$4:$J97=J98),$P$4:$P97))),"")</f>
        <v/>
      </c>
      <c r="Q98" s="57" t="str" cm="1">
        <f t="array" ref="Q98">IFERROR(IF(OR(C98="P",C98="A",C98="R"),F98,IF($K98=1,F98,IF(LOOKUP(2,1/($J$4:$J97=$J98),$P$4:$P97)=0,$F98,IF(AND($C98="C",LOOKUP(2,1/($J$4:$J97=$J98),$P$4:$P97)&gt;0),(F98*G98+LOOKUP(2,1/($J$4:$J97=$J98),$P$4:$P97)*LOOKUP(2,1/($J$4:$J97=$J98),$Q$4:$Q97))/$P98,IF(AND($C98="C",LOOKUP(2,1/($J$4:$J97=$J98),$P$4:$P97)&lt;0),LOOKUP(2,1/($J$4:$J97=$J98),$Q$4:$Q97),IF(AND($C98="V",LOOKUP(2,1/($J$4:$J97=$J98),$P$4:$P97)&lt;0),((-1*(F98*G98))+LOOKUP(2,1/($J$4:$J97=$J98),$P$4:$P97)*LOOKUP(2,1/($J$4:$J97=$J98),$Q$4:$Q97))/$P98,IF(AND($C98="V",LOOKUP(2,1/($J$4:$J97=$J98),$P$4:$P97)&gt;0),LOOKUP(2,1/($J$4:$J97=$J98),$Q$4:$Q97),""))))))),"")</f>
        <v/>
      </c>
      <c r="R98" s="49" t="str">
        <f t="shared" si="69"/>
        <v/>
      </c>
      <c r="S98" s="49" t="str">
        <f t="shared" si="55"/>
        <v/>
      </c>
      <c r="T98" s="49" t="str">
        <f t="shared" si="67"/>
        <v/>
      </c>
      <c r="U98" s="49" t="str">
        <f>IFERROR(IF(C98="P",S98,IF(K98=1,0,IF(OR(LOOKUP(2,1/($E$4:$E97=$E98),$P$4:$P97)=0,AND($C98="C",$N98="LONG"),AND(C98="V",N98="SHORT")),0,S98+(M98*Q98)))),"")</f>
        <v/>
      </c>
      <c r="V98" s="49" t="str">
        <f t="shared" si="68"/>
        <v/>
      </c>
      <c r="W98" s="50" t="str">
        <f t="shared" si="62"/>
        <v/>
      </c>
      <c r="Y98" s="51" t="str">
        <f t="shared" si="49"/>
        <v/>
      </c>
      <c r="Z98" s="50" t="str">
        <f t="shared" si="56"/>
        <v/>
      </c>
      <c r="AA98" s="50" t="str">
        <f t="shared" si="47"/>
        <v/>
      </c>
      <c r="AB98" s="50" t="str">
        <f t="shared" si="50"/>
        <v/>
      </c>
      <c r="AC98" s="58" t="str">
        <f t="shared" si="51"/>
        <v/>
      </c>
      <c r="AD98" s="53" t="str">
        <f t="shared" si="48"/>
        <v/>
      </c>
      <c r="AE98" s="53" t="str">
        <f t="shared" si="52"/>
        <v/>
      </c>
      <c r="AF98" s="59" t="str">
        <f t="shared" si="53"/>
        <v/>
      </c>
      <c r="AG98" s="40" t="str">
        <f>C98&amp;COUNTIFS($C$3:C98,"V")</f>
        <v>0</v>
      </c>
      <c r="AH98" s="266" t="str">
        <f t="shared" si="45"/>
        <v/>
      </c>
      <c r="AI98" s="56" t="str">
        <f t="shared" si="57"/>
        <v/>
      </c>
      <c r="AJ98" s="265" t="str">
        <f t="shared" si="58"/>
        <v/>
      </c>
      <c r="AK98" s="267" t="str">
        <f t="shared" si="59"/>
        <v/>
      </c>
      <c r="AL98" s="267" t="str">
        <f t="shared" si="60"/>
        <v/>
      </c>
      <c r="AM98" s="40" t="str">
        <f t="shared" si="61"/>
        <v/>
      </c>
      <c r="AN98" s="267">
        <f t="shared" si="54"/>
        <v>0</v>
      </c>
      <c r="CE98" s="279"/>
    </row>
    <row r="99" spans="1:83" s="40" customFormat="1" ht="12.75">
      <c r="A99" s="227"/>
      <c r="B99" s="88"/>
      <c r="C99" s="89"/>
      <c r="D99" s="90"/>
      <c r="E99" s="89"/>
      <c r="F99" s="91"/>
      <c r="G99" s="304"/>
      <c r="H99" s="41"/>
      <c r="I99" s="42" t="str">
        <f t="shared" si="63"/>
        <v/>
      </c>
      <c r="J99" s="43" t="str">
        <f t="shared" si="46"/>
        <v/>
      </c>
      <c r="K99" s="44" t="str">
        <f>IF(J99="","",IF(COUNTIF($J$4:J99,J99)=0,"",(COUNTIF($J$4:J99,J99))))</f>
        <v/>
      </c>
      <c r="L99" s="44" t="str">
        <f>IF(K99="","",J99&amp;" _ "&amp;COUNTIF($J$4:J99,J99)&amp;"_"&amp;N99)</f>
        <v/>
      </c>
      <c r="M99" s="45" t="str">
        <f t="shared" si="64"/>
        <v/>
      </c>
      <c r="N99" s="44" t="str">
        <f t="shared" si="65"/>
        <v/>
      </c>
      <c r="O99" s="57" t="str">
        <f t="shared" si="66"/>
        <v/>
      </c>
      <c r="P99" s="48" t="str" cm="1">
        <f t="array" ref="P99">IFERROR(IF(C99="P",G99,IF($K99=1,$M99,$M99+LOOKUP(2,1/($J$4:$J98=J99),$P$4:$P98))),"")</f>
        <v/>
      </c>
      <c r="Q99" s="57" t="str" cm="1">
        <f t="array" ref="Q99">IFERROR(IF(OR(C99="P",C99="A",C99="R"),F99,IF($K99=1,F99,IF(LOOKUP(2,1/($J$4:$J98=$J99),$P$4:$P98)=0,$F99,IF(AND($C99="C",LOOKUP(2,1/($J$4:$J98=$J99),$P$4:$P98)&gt;0),(F99*G99+LOOKUP(2,1/($J$4:$J98=$J99),$P$4:$P98)*LOOKUP(2,1/($J$4:$J98=$J99),$Q$4:$Q98))/$P99,IF(AND($C99="C",LOOKUP(2,1/($J$4:$J98=$J99),$P$4:$P98)&lt;0),LOOKUP(2,1/($J$4:$J98=$J99),$Q$4:$Q98),IF(AND($C99="V",LOOKUP(2,1/($J$4:$J98=$J99),$P$4:$P98)&lt;0),((-1*(F99*G99))+LOOKUP(2,1/($J$4:$J98=$J99),$P$4:$P98)*LOOKUP(2,1/($J$4:$J98=$J99),$Q$4:$Q98))/$P99,IF(AND($C99="V",LOOKUP(2,1/($J$4:$J98=$J99),$P$4:$P98)&gt;0),LOOKUP(2,1/($J$4:$J98=$J99),$Q$4:$Q98),""))))))),"")</f>
        <v/>
      </c>
      <c r="R99" s="49" t="str">
        <f t="shared" si="69"/>
        <v/>
      </c>
      <c r="S99" s="49" t="str">
        <f t="shared" si="55"/>
        <v/>
      </c>
      <c r="T99" s="49" t="str">
        <f t="shared" si="67"/>
        <v/>
      </c>
      <c r="U99" s="49" t="str">
        <f>IFERROR(IF(C99="P",S99,IF(K99=1,0,IF(OR(LOOKUP(2,1/($E$4:$E98=$E99),$P$4:$P98)=0,AND($C99="C",$N99="LONG"),AND(C99="V",N99="SHORT")),0,S99+(M99*Q99)))),"")</f>
        <v/>
      </c>
      <c r="V99" s="49" t="str">
        <f t="shared" si="68"/>
        <v/>
      </c>
      <c r="W99" s="50" t="str">
        <f t="shared" si="62"/>
        <v/>
      </c>
      <c r="Y99" s="51" t="str">
        <f t="shared" si="49"/>
        <v/>
      </c>
      <c r="Z99" s="50" t="str">
        <f t="shared" si="56"/>
        <v/>
      </c>
      <c r="AA99" s="50" t="str">
        <f t="shared" si="47"/>
        <v/>
      </c>
      <c r="AB99" s="50" t="str">
        <f t="shared" si="50"/>
        <v/>
      </c>
      <c r="AC99" s="58" t="str">
        <f t="shared" si="51"/>
        <v/>
      </c>
      <c r="AD99" s="53" t="str">
        <f t="shared" si="48"/>
        <v/>
      </c>
      <c r="AE99" s="53" t="str">
        <f t="shared" si="52"/>
        <v/>
      </c>
      <c r="AF99" s="59" t="str">
        <f t="shared" si="53"/>
        <v/>
      </c>
      <c r="AG99" s="40" t="str">
        <f>C99&amp;COUNTIFS($C$3:C99,"V")</f>
        <v>0</v>
      </c>
      <c r="AH99" s="266" t="str">
        <f t="shared" si="45"/>
        <v/>
      </c>
      <c r="AI99" s="56" t="str">
        <f t="shared" si="57"/>
        <v/>
      </c>
      <c r="AJ99" s="265" t="str">
        <f t="shared" si="58"/>
        <v/>
      </c>
      <c r="AK99" s="267" t="str">
        <f t="shared" si="59"/>
        <v/>
      </c>
      <c r="AL99" s="267" t="str">
        <f t="shared" si="60"/>
        <v/>
      </c>
      <c r="AM99" s="40" t="str">
        <f t="shared" si="61"/>
        <v/>
      </c>
      <c r="AN99" s="267">
        <f t="shared" si="54"/>
        <v>0</v>
      </c>
      <c r="CE99" s="279"/>
    </row>
    <row r="100" spans="1:83" s="40" customFormat="1" ht="12.75">
      <c r="A100" s="227"/>
      <c r="B100" s="88"/>
      <c r="C100" s="89"/>
      <c r="D100" s="90"/>
      <c r="E100" s="89"/>
      <c r="F100" s="91"/>
      <c r="G100" s="304"/>
      <c r="H100" s="41"/>
      <c r="I100" s="42" t="str">
        <f t="shared" si="63"/>
        <v/>
      </c>
      <c r="J100" s="43" t="str">
        <f t="shared" si="46"/>
        <v/>
      </c>
      <c r="K100" s="44" t="str">
        <f>IF(J100="","",IF(COUNTIF($J$4:J100,J100)=0,"",(COUNTIF($J$4:J100,J100))))</f>
        <v/>
      </c>
      <c r="L100" s="44" t="str">
        <f>IF(K100="","",J100&amp;" _ "&amp;COUNTIF($J$4:J100,J100)&amp;"_"&amp;N100)</f>
        <v/>
      </c>
      <c r="M100" s="45" t="str">
        <f t="shared" si="64"/>
        <v/>
      </c>
      <c r="N100" s="44" t="str">
        <f t="shared" si="65"/>
        <v/>
      </c>
      <c r="O100" s="57" t="str">
        <f t="shared" si="66"/>
        <v/>
      </c>
      <c r="P100" s="48" t="str" cm="1">
        <f t="array" ref="P100">IFERROR(IF(C100="P",G100,IF($K100=1,$M100,$M100+LOOKUP(2,1/($J$4:$J99=J100),$P$4:$P99))),"")</f>
        <v/>
      </c>
      <c r="Q100" s="57" t="str" cm="1">
        <f t="array" ref="Q100">IFERROR(IF(OR(C100="P",C100="A",C100="R"),F100,IF($K100=1,F100,IF(LOOKUP(2,1/($J$4:$J99=$J100),$P$4:$P99)=0,$F100,IF(AND($C100="C",LOOKUP(2,1/($J$4:$J99=$J100),$P$4:$P99)&gt;0),(F100*G100+LOOKUP(2,1/($J$4:$J99=$J100),$P$4:$P99)*LOOKUP(2,1/($J$4:$J99=$J100),$Q$4:$Q99))/$P100,IF(AND($C100="C",LOOKUP(2,1/($J$4:$J99=$J100),$P$4:$P99)&lt;0),LOOKUP(2,1/($J$4:$J99=$J100),$Q$4:$Q99),IF(AND($C100="V",LOOKUP(2,1/($J$4:$J99=$J100),$P$4:$P99)&lt;0),((-1*(F100*G100))+LOOKUP(2,1/($J$4:$J99=$J100),$P$4:$P99)*LOOKUP(2,1/($J$4:$J99=$J100),$Q$4:$Q99))/$P100,IF(AND($C100="V",LOOKUP(2,1/($J$4:$J99=$J100),$P$4:$P99)&gt;0),LOOKUP(2,1/($J$4:$J99=$J100),$Q$4:$Q99),""))))))),"")</f>
        <v/>
      </c>
      <c r="R100" s="49" t="str">
        <f t="shared" si="69"/>
        <v/>
      </c>
      <c r="S100" s="49" t="str">
        <f t="shared" si="55"/>
        <v/>
      </c>
      <c r="T100" s="49" t="str">
        <f t="shared" si="67"/>
        <v/>
      </c>
      <c r="U100" s="49" t="str">
        <f>IFERROR(IF(C100="P",S100,IF(K100=1,0,IF(OR(LOOKUP(2,1/($E$4:$E99=$E100),$P$4:$P99)=0,AND($C100="C",$N100="LONG"),AND(C100="V",N100="SHORT")),0,S100+(M100*Q100)))),"")</f>
        <v/>
      </c>
      <c r="V100" s="49" t="str">
        <f t="shared" si="68"/>
        <v/>
      </c>
      <c r="W100" s="50" t="str">
        <f t="shared" si="62"/>
        <v/>
      </c>
      <c r="Y100" s="51" t="str">
        <f t="shared" si="49"/>
        <v/>
      </c>
      <c r="Z100" s="50" t="str">
        <f t="shared" si="56"/>
        <v/>
      </c>
      <c r="AA100" s="50" t="str">
        <f t="shared" si="47"/>
        <v/>
      </c>
      <c r="AB100" s="50" t="str">
        <f t="shared" si="50"/>
        <v/>
      </c>
      <c r="AC100" s="58" t="str">
        <f t="shared" si="51"/>
        <v/>
      </c>
      <c r="AD100" s="53" t="str">
        <f t="shared" si="48"/>
        <v/>
      </c>
      <c r="AE100" s="53" t="str">
        <f t="shared" si="52"/>
        <v/>
      </c>
      <c r="AF100" s="59" t="str">
        <f t="shared" si="53"/>
        <v/>
      </c>
      <c r="AG100" s="40" t="str">
        <f>C100&amp;COUNTIFS($C$3:C100,"V")</f>
        <v>0</v>
      </c>
      <c r="AH100" s="266" t="str">
        <f t="shared" si="45"/>
        <v/>
      </c>
      <c r="AI100" s="56" t="str">
        <f t="shared" si="57"/>
        <v/>
      </c>
      <c r="AJ100" s="265" t="str">
        <f t="shared" si="58"/>
        <v/>
      </c>
      <c r="AK100" s="267" t="str">
        <f t="shared" si="59"/>
        <v/>
      </c>
      <c r="AL100" s="267" t="str">
        <f t="shared" si="60"/>
        <v/>
      </c>
      <c r="AM100" s="40" t="str">
        <f t="shared" si="61"/>
        <v/>
      </c>
      <c r="AN100" s="267">
        <f t="shared" si="54"/>
        <v>0</v>
      </c>
      <c r="CE100" s="279"/>
    </row>
    <row r="101" spans="1:83" s="40" customFormat="1" ht="12.75">
      <c r="A101" s="227"/>
      <c r="B101" s="88"/>
      <c r="C101" s="89"/>
      <c r="D101" s="90"/>
      <c r="E101" s="89"/>
      <c r="F101" s="91"/>
      <c r="G101" s="304"/>
      <c r="H101" s="41"/>
      <c r="I101" s="42" t="str">
        <f t="shared" si="63"/>
        <v/>
      </c>
      <c r="J101" s="43" t="str">
        <f t="shared" si="46"/>
        <v/>
      </c>
      <c r="K101" s="44" t="str">
        <f>IF(J101="","",IF(COUNTIF($J$4:J101,J101)=0,"",(COUNTIF($J$4:J101,J101))))</f>
        <v/>
      </c>
      <c r="L101" s="44" t="str">
        <f>IF(K101="","",J101&amp;" _ "&amp;COUNTIF($J$4:J101,J101)&amp;"_"&amp;N101)</f>
        <v/>
      </c>
      <c r="M101" s="45" t="str">
        <f t="shared" si="64"/>
        <v/>
      </c>
      <c r="N101" s="44" t="str">
        <f t="shared" si="65"/>
        <v/>
      </c>
      <c r="O101" s="57" t="str">
        <f t="shared" si="66"/>
        <v/>
      </c>
      <c r="P101" s="48" t="str" cm="1">
        <f t="array" ref="P101">IFERROR(IF(C101="P",G101,IF($K101=1,$M101,$M101+LOOKUP(2,1/($J$4:$J100=J101),$P$4:$P100))),"")</f>
        <v/>
      </c>
      <c r="Q101" s="57" t="str" cm="1">
        <f t="array" ref="Q101">IFERROR(IF(OR(C101="P",C101="A",C101="R"),F101,IF($K101=1,F101,IF(LOOKUP(2,1/($J$4:$J100=$J101),$P$4:$P100)=0,$F101,IF(AND($C101="C",LOOKUP(2,1/($J$4:$J100=$J101),$P$4:$P100)&gt;0),(F101*G101+LOOKUP(2,1/($J$4:$J100=$J101),$P$4:$P100)*LOOKUP(2,1/($J$4:$J100=$J101),$Q$4:$Q100))/$P101,IF(AND($C101="C",LOOKUP(2,1/($J$4:$J100=$J101),$P$4:$P100)&lt;0),LOOKUP(2,1/($J$4:$J100=$J101),$Q$4:$Q100),IF(AND($C101="V",LOOKUP(2,1/($J$4:$J100=$J101),$P$4:$P100)&lt;0),((-1*(F101*G101))+LOOKUP(2,1/($J$4:$J100=$J101),$P$4:$P100)*LOOKUP(2,1/($J$4:$J100=$J101),$Q$4:$Q100))/$P101,IF(AND($C101="V",LOOKUP(2,1/($J$4:$J100=$J101),$P$4:$P100)&gt;0),LOOKUP(2,1/($J$4:$J100=$J101),$Q$4:$Q100),""))))))),"")</f>
        <v/>
      </c>
      <c r="R101" s="49" t="str">
        <f t="shared" si="69"/>
        <v/>
      </c>
      <c r="S101" s="49" t="str">
        <f t="shared" si="55"/>
        <v/>
      </c>
      <c r="T101" s="49" t="str">
        <f t="shared" si="67"/>
        <v/>
      </c>
      <c r="U101" s="49" t="str">
        <f>IFERROR(IF(C101="P",S101,IF(K101=1,0,IF(OR(LOOKUP(2,1/($E$4:$E100=$E101),$P$4:$P100)=0,AND($C101="C",$N101="LONG"),AND(C101="V",N101="SHORT")),0,S101+(M101*Q101)))),"")</f>
        <v/>
      </c>
      <c r="V101" s="49" t="str">
        <f t="shared" si="68"/>
        <v/>
      </c>
      <c r="W101" s="50" t="str">
        <f t="shared" si="62"/>
        <v/>
      </c>
      <c r="Y101" s="51" t="str">
        <f t="shared" si="49"/>
        <v/>
      </c>
      <c r="Z101" s="50" t="str">
        <f t="shared" si="56"/>
        <v/>
      </c>
      <c r="AA101" s="50" t="str">
        <f t="shared" si="47"/>
        <v/>
      </c>
      <c r="AB101" s="50" t="str">
        <f t="shared" si="50"/>
        <v/>
      </c>
      <c r="AC101" s="58" t="str">
        <f t="shared" si="51"/>
        <v/>
      </c>
      <c r="AD101" s="53" t="str">
        <f t="shared" si="48"/>
        <v/>
      </c>
      <c r="AE101" s="53" t="str">
        <f t="shared" si="52"/>
        <v/>
      </c>
      <c r="AF101" s="59" t="str">
        <f t="shared" si="53"/>
        <v/>
      </c>
      <c r="AG101" s="40" t="str">
        <f>C101&amp;COUNTIFS($C$3:C101,"V")</f>
        <v>0</v>
      </c>
      <c r="AH101" s="266" t="str">
        <f t="shared" si="45"/>
        <v/>
      </c>
      <c r="AI101" s="56" t="str">
        <f t="shared" si="57"/>
        <v/>
      </c>
      <c r="AJ101" s="265" t="str">
        <f t="shared" si="58"/>
        <v/>
      </c>
      <c r="AK101" s="267" t="str">
        <f t="shared" si="59"/>
        <v/>
      </c>
      <c r="AL101" s="267" t="str">
        <f t="shared" si="60"/>
        <v/>
      </c>
      <c r="AM101" s="40" t="str">
        <f t="shared" si="61"/>
        <v/>
      </c>
      <c r="AN101" s="267">
        <f t="shared" si="54"/>
        <v>0</v>
      </c>
      <c r="CE101" s="279"/>
    </row>
    <row r="102" spans="1:83" s="40" customFormat="1" ht="12.75">
      <c r="A102" s="227"/>
      <c r="B102" s="88"/>
      <c r="C102" s="89"/>
      <c r="D102" s="90"/>
      <c r="E102" s="89"/>
      <c r="F102" s="91"/>
      <c r="G102" s="304"/>
      <c r="H102" s="41"/>
      <c r="I102" s="42" t="str">
        <f t="shared" si="63"/>
        <v/>
      </c>
      <c r="J102" s="43" t="str">
        <f t="shared" si="46"/>
        <v/>
      </c>
      <c r="K102" s="44" t="str">
        <f>IF(J102="","",IF(COUNTIF($J$4:J102,J102)=0,"",(COUNTIF($J$4:J102,J102))))</f>
        <v/>
      </c>
      <c r="L102" s="44" t="str">
        <f>IF(K102="","",J102&amp;" _ "&amp;COUNTIF($J$4:J102,J102)&amp;"_"&amp;N102)</f>
        <v/>
      </c>
      <c r="M102" s="45" t="str">
        <f t="shared" si="64"/>
        <v/>
      </c>
      <c r="N102" s="44" t="str">
        <f t="shared" si="65"/>
        <v/>
      </c>
      <c r="O102" s="57" t="str">
        <f t="shared" si="66"/>
        <v/>
      </c>
      <c r="P102" s="48" t="str" cm="1">
        <f t="array" ref="P102">IFERROR(IF(C102="P",G102,IF($K102=1,$M102,$M102+LOOKUP(2,1/($J$4:$J101=J102),$P$4:$P101))),"")</f>
        <v/>
      </c>
      <c r="Q102" s="57" t="str" cm="1">
        <f t="array" ref="Q102">IFERROR(IF(OR(C102="P",C102="A",C102="R"),F102,IF($K102=1,F102,IF(LOOKUP(2,1/($J$4:$J101=$J102),$P$4:$P101)=0,$F102,IF(AND($C102="C",LOOKUP(2,1/($J$4:$J101=$J102),$P$4:$P101)&gt;0),(F102*G102+LOOKUP(2,1/($J$4:$J101=$J102),$P$4:$P101)*LOOKUP(2,1/($J$4:$J101=$J102),$Q$4:$Q101))/$P102,IF(AND($C102="C",LOOKUP(2,1/($J$4:$J101=$J102),$P$4:$P101)&lt;0),LOOKUP(2,1/($J$4:$J101=$J102),$Q$4:$Q101),IF(AND($C102="V",LOOKUP(2,1/($J$4:$J101=$J102),$P$4:$P101)&lt;0),((-1*(F102*G102))+LOOKUP(2,1/($J$4:$J101=$J102),$P$4:$P101)*LOOKUP(2,1/($J$4:$J101=$J102),$Q$4:$Q101))/$P102,IF(AND($C102="V",LOOKUP(2,1/($J$4:$J101=$J102),$P$4:$P101)&gt;0),LOOKUP(2,1/($J$4:$J101=$J102),$Q$4:$Q101),""))))))),"")</f>
        <v/>
      </c>
      <c r="R102" s="49" t="str">
        <f t="shared" si="69"/>
        <v/>
      </c>
      <c r="S102" s="49" t="str">
        <f t="shared" si="55"/>
        <v/>
      </c>
      <c r="T102" s="49" t="str">
        <f t="shared" si="67"/>
        <v/>
      </c>
      <c r="U102" s="49" t="str">
        <f>IFERROR(IF(C102="P",S102,IF(K102=1,0,IF(OR(LOOKUP(2,1/($E$4:$E101=$E102),$P$4:$P101)=0,AND($C102="C",$N102="LONG"),AND(C102="V",N102="SHORT")),0,S102+(M102*Q102)))),"")</f>
        <v/>
      </c>
      <c r="V102" s="49" t="str">
        <f t="shared" si="68"/>
        <v/>
      </c>
      <c r="W102" s="50" t="str">
        <f t="shared" si="62"/>
        <v/>
      </c>
      <c r="Y102" s="51" t="str">
        <f t="shared" si="49"/>
        <v/>
      </c>
      <c r="Z102" s="50" t="str">
        <f t="shared" si="56"/>
        <v/>
      </c>
      <c r="AA102" s="50" t="str">
        <f t="shared" si="47"/>
        <v/>
      </c>
      <c r="AB102" s="50" t="str">
        <f t="shared" si="50"/>
        <v/>
      </c>
      <c r="AC102" s="58" t="str">
        <f t="shared" si="51"/>
        <v/>
      </c>
      <c r="AD102" s="53" t="str">
        <f t="shared" si="48"/>
        <v/>
      </c>
      <c r="AE102" s="53" t="str">
        <f t="shared" si="52"/>
        <v/>
      </c>
      <c r="AF102" s="59" t="str">
        <f t="shared" si="53"/>
        <v/>
      </c>
      <c r="AG102" s="40" t="str">
        <f>C102&amp;COUNTIFS($C$3:C102,"V")</f>
        <v>0</v>
      </c>
      <c r="AH102" s="266" t="str">
        <f t="shared" si="45"/>
        <v/>
      </c>
      <c r="AI102" s="56" t="str">
        <f t="shared" si="57"/>
        <v/>
      </c>
      <c r="AJ102" s="265" t="str">
        <f t="shared" si="58"/>
        <v/>
      </c>
      <c r="AK102" s="267" t="str">
        <f t="shared" si="59"/>
        <v/>
      </c>
      <c r="AL102" s="267" t="str">
        <f t="shared" si="60"/>
        <v/>
      </c>
      <c r="AM102" s="40" t="str">
        <f t="shared" si="61"/>
        <v/>
      </c>
      <c r="AN102" s="267">
        <f t="shared" si="54"/>
        <v>0</v>
      </c>
      <c r="CE102" s="279"/>
    </row>
    <row r="103" spans="1:83" s="40" customFormat="1" ht="12.75">
      <c r="A103" s="227"/>
      <c r="B103" s="88"/>
      <c r="C103" s="89"/>
      <c r="D103" s="90"/>
      <c r="E103" s="89"/>
      <c r="F103" s="91"/>
      <c r="G103" s="304"/>
      <c r="H103" s="41"/>
      <c r="I103" s="42" t="str">
        <f t="shared" si="63"/>
        <v/>
      </c>
      <c r="J103" s="43" t="str">
        <f t="shared" si="46"/>
        <v/>
      </c>
      <c r="K103" s="44" t="str">
        <f>IF(J103="","",IF(COUNTIF($J$4:J103,J103)=0,"",(COUNTIF($J$4:J103,J103))))</f>
        <v/>
      </c>
      <c r="L103" s="44" t="str">
        <f>IF(K103="","",J103&amp;" _ "&amp;COUNTIF($J$4:J103,J103)&amp;"_"&amp;N103)</f>
        <v/>
      </c>
      <c r="M103" s="45" t="str">
        <f t="shared" si="64"/>
        <v/>
      </c>
      <c r="N103" s="44" t="str">
        <f t="shared" si="65"/>
        <v/>
      </c>
      <c r="O103" s="57" t="str">
        <f t="shared" si="66"/>
        <v/>
      </c>
      <c r="P103" s="48" t="str" cm="1">
        <f t="array" ref="P103">IFERROR(IF(C103="P",G103,IF($K103=1,$M103,$M103+LOOKUP(2,1/($J$4:$J102=J103),$P$4:$P102))),"")</f>
        <v/>
      </c>
      <c r="Q103" s="57" t="str" cm="1">
        <f t="array" ref="Q103">IFERROR(IF(OR(C103="P",C103="A",C103="R"),F103,IF($K103=1,F103,IF(LOOKUP(2,1/($J$4:$J102=$J103),$P$4:$P102)=0,$F103,IF(AND($C103="C",LOOKUP(2,1/($J$4:$J102=$J103),$P$4:$P102)&gt;0),(F103*G103+LOOKUP(2,1/($J$4:$J102=$J103),$P$4:$P102)*LOOKUP(2,1/($J$4:$J102=$J103),$Q$4:$Q102))/$P103,IF(AND($C103="C",LOOKUP(2,1/($J$4:$J102=$J103),$P$4:$P102)&lt;0),LOOKUP(2,1/($J$4:$J102=$J103),$Q$4:$Q102),IF(AND($C103="V",LOOKUP(2,1/($J$4:$J102=$J103),$P$4:$P102)&lt;0),((-1*(F103*G103))+LOOKUP(2,1/($J$4:$J102=$J103),$P$4:$P102)*LOOKUP(2,1/($J$4:$J102=$J103),$Q$4:$Q102))/$P103,IF(AND($C103="V",LOOKUP(2,1/($J$4:$J102=$J103),$P$4:$P102)&gt;0),LOOKUP(2,1/($J$4:$J102=$J103),$Q$4:$Q102),""))))))),"")</f>
        <v/>
      </c>
      <c r="R103" s="49" t="str">
        <f t="shared" si="69"/>
        <v/>
      </c>
      <c r="S103" s="49" t="str">
        <f t="shared" si="55"/>
        <v/>
      </c>
      <c r="T103" s="49" t="str">
        <f t="shared" si="67"/>
        <v/>
      </c>
      <c r="U103" s="49" t="str">
        <f>IFERROR(IF(C103="P",S103,IF(K103=1,0,IF(OR(LOOKUP(2,1/($E$4:$E102=$E103),$P$4:$P102)=0,AND($C103="C",$N103="LONG"),AND(C103="V",N103="SHORT")),0,S103+(M103*Q103)))),"")</f>
        <v/>
      </c>
      <c r="V103" s="49" t="str">
        <f t="shared" si="68"/>
        <v/>
      </c>
      <c r="W103" s="50" t="str">
        <f t="shared" si="62"/>
        <v/>
      </c>
      <c r="Y103" s="51" t="str">
        <f t="shared" si="49"/>
        <v/>
      </c>
      <c r="Z103" s="50" t="str">
        <f t="shared" si="56"/>
        <v/>
      </c>
      <c r="AA103" s="50" t="str">
        <f t="shared" si="47"/>
        <v/>
      </c>
      <c r="AB103" s="50" t="str">
        <f t="shared" si="50"/>
        <v/>
      </c>
      <c r="AC103" s="58" t="str">
        <f t="shared" si="51"/>
        <v/>
      </c>
      <c r="AD103" s="53" t="str">
        <f t="shared" si="48"/>
        <v/>
      </c>
      <c r="AE103" s="53" t="str">
        <f t="shared" si="52"/>
        <v/>
      </c>
      <c r="AF103" s="59" t="str">
        <f t="shared" si="53"/>
        <v/>
      </c>
      <c r="AG103" s="40" t="str">
        <f>C103&amp;COUNTIFS($C$3:C103,"V")</f>
        <v>0</v>
      </c>
      <c r="AH103" s="266" t="str">
        <f t="shared" si="45"/>
        <v/>
      </c>
      <c r="AI103" s="56" t="str">
        <f t="shared" si="57"/>
        <v/>
      </c>
      <c r="AJ103" s="265" t="str">
        <f t="shared" si="58"/>
        <v/>
      </c>
      <c r="AK103" s="267" t="str">
        <f t="shared" si="59"/>
        <v/>
      </c>
      <c r="AL103" s="267" t="str">
        <f t="shared" si="60"/>
        <v/>
      </c>
      <c r="AM103" s="40" t="str">
        <f t="shared" si="61"/>
        <v/>
      </c>
      <c r="AN103" s="267">
        <f t="shared" si="54"/>
        <v>0</v>
      </c>
      <c r="CE103" s="279"/>
    </row>
    <row r="104" spans="1:83" s="40" customFormat="1" ht="12.75">
      <c r="A104" s="227"/>
      <c r="B104" s="88"/>
      <c r="C104" s="89"/>
      <c r="D104" s="90"/>
      <c r="E104" s="89"/>
      <c r="F104" s="91"/>
      <c r="G104" s="304"/>
      <c r="H104" s="41"/>
      <c r="I104" s="42" t="str">
        <f t="shared" si="63"/>
        <v/>
      </c>
      <c r="J104" s="43" t="str">
        <f t="shared" si="46"/>
        <v/>
      </c>
      <c r="K104" s="44" t="str">
        <f>IF(J104="","",IF(COUNTIF($J$4:J104,J104)=0,"",(COUNTIF($J$4:J104,J104))))</f>
        <v/>
      </c>
      <c r="L104" s="44" t="str">
        <f>IF(K104="","",J104&amp;" _ "&amp;COUNTIF($J$4:J104,J104)&amp;"_"&amp;N104)</f>
        <v/>
      </c>
      <c r="M104" s="45" t="str">
        <f t="shared" si="64"/>
        <v/>
      </c>
      <c r="N104" s="44" t="str">
        <f t="shared" si="65"/>
        <v/>
      </c>
      <c r="O104" s="57" t="str">
        <f t="shared" si="66"/>
        <v/>
      </c>
      <c r="P104" s="48" t="str" cm="1">
        <f t="array" ref="P104">IFERROR(IF(C104="P",G104,IF($K104=1,$M104,$M104+LOOKUP(2,1/($J$4:$J103=J104),$P$4:$P103))),"")</f>
        <v/>
      </c>
      <c r="Q104" s="57" t="str" cm="1">
        <f t="array" ref="Q104">IFERROR(IF(OR(C104="P",C104="A",C104="R"),F104,IF($K104=1,F104,IF(LOOKUP(2,1/($J$4:$J103=$J104),$P$4:$P103)=0,$F104,IF(AND($C104="C",LOOKUP(2,1/($J$4:$J103=$J104),$P$4:$P103)&gt;0),(F104*G104+LOOKUP(2,1/($J$4:$J103=$J104),$P$4:$P103)*LOOKUP(2,1/($J$4:$J103=$J104),$Q$4:$Q103))/$P104,IF(AND($C104="C",LOOKUP(2,1/($J$4:$J103=$J104),$P$4:$P103)&lt;0),LOOKUP(2,1/($J$4:$J103=$J104),$Q$4:$Q103),IF(AND($C104="V",LOOKUP(2,1/($J$4:$J103=$J104),$P$4:$P103)&lt;0),((-1*(F104*G104))+LOOKUP(2,1/($J$4:$J103=$J104),$P$4:$P103)*LOOKUP(2,1/($J$4:$J103=$J104),$Q$4:$Q103))/$P104,IF(AND($C104="V",LOOKUP(2,1/($J$4:$J103=$J104),$P$4:$P103)&gt;0),LOOKUP(2,1/($J$4:$J103=$J104),$Q$4:$Q103),""))))))),"")</f>
        <v/>
      </c>
      <c r="R104" s="49" t="str">
        <f t="shared" si="69"/>
        <v/>
      </c>
      <c r="S104" s="49" t="str">
        <f t="shared" si="55"/>
        <v/>
      </c>
      <c r="T104" s="49" t="str">
        <f t="shared" si="67"/>
        <v/>
      </c>
      <c r="U104" s="49" t="str">
        <f>IFERROR(IF(C104="P",S104,IF(K104=1,0,IF(OR(LOOKUP(2,1/($E$4:$E103=$E104),$P$4:$P103)=0,AND($C104="C",$N104="LONG"),AND(C104="V",N104="SHORT")),0,S104+(M104*Q104)))),"")</f>
        <v/>
      </c>
      <c r="V104" s="49" t="str">
        <f t="shared" si="68"/>
        <v/>
      </c>
      <c r="W104" s="50" t="str">
        <f t="shared" si="62"/>
        <v/>
      </c>
      <c r="Y104" s="51" t="str">
        <f t="shared" si="49"/>
        <v/>
      </c>
      <c r="Z104" s="50" t="str">
        <f t="shared" si="56"/>
        <v/>
      </c>
      <c r="AA104" s="50" t="str">
        <f t="shared" si="47"/>
        <v/>
      </c>
      <c r="AB104" s="50" t="str">
        <f t="shared" si="50"/>
        <v/>
      </c>
      <c r="AC104" s="58" t="str">
        <f t="shared" si="51"/>
        <v/>
      </c>
      <c r="AD104" s="53" t="str">
        <f t="shared" si="48"/>
        <v/>
      </c>
      <c r="AE104" s="53" t="str">
        <f t="shared" si="52"/>
        <v/>
      </c>
      <c r="AF104" s="59" t="str">
        <f t="shared" si="53"/>
        <v/>
      </c>
      <c r="AG104" s="40" t="str">
        <f>C104&amp;COUNTIFS($C$3:C104,"V")</f>
        <v>0</v>
      </c>
      <c r="AH104" s="266" t="str">
        <f t="shared" si="45"/>
        <v/>
      </c>
      <c r="AI104" s="56" t="str">
        <f t="shared" si="57"/>
        <v/>
      </c>
      <c r="AJ104" s="265" t="str">
        <f t="shared" si="58"/>
        <v/>
      </c>
      <c r="AK104" s="267" t="str">
        <f t="shared" si="59"/>
        <v/>
      </c>
      <c r="AL104" s="267" t="str">
        <f t="shared" si="60"/>
        <v/>
      </c>
      <c r="AM104" s="40" t="str">
        <f t="shared" si="61"/>
        <v/>
      </c>
      <c r="AN104" s="267">
        <f t="shared" si="54"/>
        <v>0</v>
      </c>
      <c r="CE104" s="279"/>
    </row>
    <row r="105" spans="1:83" s="40" customFormat="1" ht="12.75">
      <c r="A105" s="227"/>
      <c r="B105" s="88"/>
      <c r="C105" s="89"/>
      <c r="D105" s="90"/>
      <c r="E105" s="89"/>
      <c r="F105" s="91"/>
      <c r="G105" s="304"/>
      <c r="H105" s="41"/>
      <c r="I105" s="42" t="str">
        <f t="shared" si="63"/>
        <v/>
      </c>
      <c r="J105" s="43" t="str">
        <f t="shared" si="46"/>
        <v/>
      </c>
      <c r="K105" s="44" t="str">
        <f>IF(J105="","",IF(COUNTIF($J$4:J105,J105)=0,"",(COUNTIF($J$4:J105,J105))))</f>
        <v/>
      </c>
      <c r="L105" s="44" t="str">
        <f>IF(K105="","",J105&amp;" _ "&amp;COUNTIF($J$4:J105,J105)&amp;"_"&amp;N105)</f>
        <v/>
      </c>
      <c r="M105" s="45" t="str">
        <f t="shared" si="64"/>
        <v/>
      </c>
      <c r="N105" s="44" t="str">
        <f t="shared" si="65"/>
        <v/>
      </c>
      <c r="O105" s="57" t="str">
        <f t="shared" si="66"/>
        <v/>
      </c>
      <c r="P105" s="48" t="str" cm="1">
        <f t="array" ref="P105">IFERROR(IF(C105="P",G105,IF($K105=1,$M105,$M105+LOOKUP(2,1/($J$4:$J104=J105),$P$4:$P104))),"")</f>
        <v/>
      </c>
      <c r="Q105" s="57" t="str" cm="1">
        <f t="array" ref="Q105">IFERROR(IF(OR(C105="P",C105="A",C105="R"),F105,IF($K105=1,F105,IF(LOOKUP(2,1/($J$4:$J104=$J105),$P$4:$P104)=0,$F105,IF(AND($C105="C",LOOKUP(2,1/($J$4:$J104=$J105),$P$4:$P104)&gt;0),(F105*G105+LOOKUP(2,1/($J$4:$J104=$J105),$P$4:$P104)*LOOKUP(2,1/($J$4:$J104=$J105),$Q$4:$Q104))/$P105,IF(AND($C105="C",LOOKUP(2,1/($J$4:$J104=$J105),$P$4:$P104)&lt;0),LOOKUP(2,1/($J$4:$J104=$J105),$Q$4:$Q104),IF(AND($C105="V",LOOKUP(2,1/($J$4:$J104=$J105),$P$4:$P104)&lt;0),((-1*(F105*G105))+LOOKUP(2,1/($J$4:$J104=$J105),$P$4:$P104)*LOOKUP(2,1/($J$4:$J104=$J105),$Q$4:$Q104))/$P105,IF(AND($C105="V",LOOKUP(2,1/($J$4:$J104=$J105),$P$4:$P104)&gt;0),LOOKUP(2,1/($J$4:$J104=$J105),$Q$4:$Q104),""))))))),"")</f>
        <v/>
      </c>
      <c r="R105" s="49" t="str">
        <f t="shared" si="69"/>
        <v/>
      </c>
      <c r="S105" s="49" t="str">
        <f t="shared" si="55"/>
        <v/>
      </c>
      <c r="T105" s="49" t="str">
        <f t="shared" si="67"/>
        <v/>
      </c>
      <c r="U105" s="49" t="str">
        <f>IFERROR(IF(C105="P",S105,IF(K105=1,0,IF(OR(LOOKUP(2,1/($E$4:$E104=$E105),$P$4:$P104)=0,AND($C105="C",$N105="LONG"),AND(C105="V",N105="SHORT")),0,S105+(M105*Q105)))),"")</f>
        <v/>
      </c>
      <c r="V105" s="49" t="str">
        <f t="shared" si="68"/>
        <v/>
      </c>
      <c r="W105" s="50" t="str">
        <f t="shared" si="62"/>
        <v/>
      </c>
      <c r="Y105" s="51" t="str">
        <f t="shared" si="49"/>
        <v/>
      </c>
      <c r="Z105" s="50" t="str">
        <f t="shared" si="56"/>
        <v/>
      </c>
      <c r="AA105" s="50" t="str">
        <f t="shared" si="47"/>
        <v/>
      </c>
      <c r="AB105" s="50" t="str">
        <f t="shared" si="50"/>
        <v/>
      </c>
      <c r="AC105" s="58" t="str">
        <f t="shared" si="51"/>
        <v/>
      </c>
      <c r="AD105" s="53" t="str">
        <f t="shared" si="48"/>
        <v/>
      </c>
      <c r="AE105" s="53" t="str">
        <f t="shared" si="52"/>
        <v/>
      </c>
      <c r="AF105" s="59" t="str">
        <f t="shared" si="53"/>
        <v/>
      </c>
      <c r="AG105" s="40" t="str">
        <f>C105&amp;COUNTIFS($C$3:C105,"V")</f>
        <v>0</v>
      </c>
      <c r="AH105" s="266" t="str">
        <f t="shared" si="45"/>
        <v/>
      </c>
      <c r="AI105" s="56" t="str">
        <f t="shared" si="57"/>
        <v/>
      </c>
      <c r="AJ105" s="265" t="str">
        <f t="shared" si="58"/>
        <v/>
      </c>
      <c r="AK105" s="267" t="str">
        <f t="shared" si="59"/>
        <v/>
      </c>
      <c r="AL105" s="267" t="str">
        <f t="shared" si="60"/>
        <v/>
      </c>
      <c r="AM105" s="40" t="str">
        <f t="shared" si="61"/>
        <v/>
      </c>
      <c r="AN105" s="267">
        <f t="shared" si="54"/>
        <v>0</v>
      </c>
      <c r="CE105" s="279"/>
    </row>
    <row r="106" spans="1:83" s="40" customFormat="1" ht="12.75">
      <c r="A106" s="227"/>
      <c r="B106" s="88"/>
      <c r="C106" s="89"/>
      <c r="D106" s="90"/>
      <c r="E106" s="89"/>
      <c r="F106" s="91"/>
      <c r="G106" s="304"/>
      <c r="H106" s="41"/>
      <c r="I106" s="42" t="str">
        <f t="shared" si="63"/>
        <v/>
      </c>
      <c r="J106" s="43" t="str">
        <f t="shared" si="46"/>
        <v/>
      </c>
      <c r="K106" s="44" t="str">
        <f>IF(J106="","",IF(COUNTIF($J$4:J106,J106)=0,"",(COUNTIF($J$4:J106,J106))))</f>
        <v/>
      </c>
      <c r="L106" s="44" t="str">
        <f>IF(K106="","",J106&amp;" _ "&amp;COUNTIF($J$4:J106,J106)&amp;"_"&amp;N106)</f>
        <v/>
      </c>
      <c r="M106" s="45" t="str">
        <f t="shared" si="64"/>
        <v/>
      </c>
      <c r="N106" s="44" t="str">
        <f t="shared" si="65"/>
        <v/>
      </c>
      <c r="O106" s="57" t="str">
        <f t="shared" si="66"/>
        <v/>
      </c>
      <c r="P106" s="48" t="str" cm="1">
        <f t="array" ref="P106">IFERROR(IF(C106="P",G106,IF($K106=1,$M106,$M106+LOOKUP(2,1/($J$4:$J105=J106),$P$4:$P105))),"")</f>
        <v/>
      </c>
      <c r="Q106" s="57" t="str" cm="1">
        <f t="array" ref="Q106">IFERROR(IF(OR(C106="P",C106="A",C106="R"),F106,IF($K106=1,F106,IF(LOOKUP(2,1/($J$4:$J105=$J106),$P$4:$P105)=0,$F106,IF(AND($C106="C",LOOKUP(2,1/($J$4:$J105=$J106),$P$4:$P105)&gt;0),(F106*G106+LOOKUP(2,1/($J$4:$J105=$J106),$P$4:$P105)*LOOKUP(2,1/($J$4:$J105=$J106),$Q$4:$Q105))/$P106,IF(AND($C106="C",LOOKUP(2,1/($J$4:$J105=$J106),$P$4:$P105)&lt;0),LOOKUP(2,1/($J$4:$J105=$J106),$Q$4:$Q105),IF(AND($C106="V",LOOKUP(2,1/($J$4:$J105=$J106),$P$4:$P105)&lt;0),((-1*(F106*G106))+LOOKUP(2,1/($J$4:$J105=$J106),$P$4:$P105)*LOOKUP(2,1/($J$4:$J105=$J106),$Q$4:$Q105))/$P106,IF(AND($C106="V",LOOKUP(2,1/($J$4:$J105=$J106),$P$4:$P105)&gt;0),LOOKUP(2,1/($J$4:$J105=$J106),$Q$4:$Q105),""))))))),"")</f>
        <v/>
      </c>
      <c r="R106" s="49" t="str">
        <f t="shared" si="69"/>
        <v/>
      </c>
      <c r="S106" s="49" t="str">
        <f t="shared" si="55"/>
        <v/>
      </c>
      <c r="T106" s="49" t="str">
        <f t="shared" si="67"/>
        <v/>
      </c>
      <c r="U106" s="49" t="str">
        <f>IFERROR(IF(C106="P",S106,IF(K106=1,0,IF(OR(LOOKUP(2,1/($E$4:$E105=$E106),$P$4:$P105)=0,AND($C106="C",$N106="LONG"),AND(C106="V",N106="SHORT")),0,S106+(M106*Q106)))),"")</f>
        <v/>
      </c>
      <c r="V106" s="49" t="str">
        <f t="shared" si="68"/>
        <v/>
      </c>
      <c r="W106" s="50" t="str">
        <f t="shared" si="62"/>
        <v/>
      </c>
      <c r="Y106" s="51" t="str">
        <f t="shared" si="49"/>
        <v/>
      </c>
      <c r="Z106" s="50" t="str">
        <f t="shared" si="56"/>
        <v/>
      </c>
      <c r="AA106" s="50" t="str">
        <f t="shared" si="47"/>
        <v/>
      </c>
      <c r="AB106" s="50" t="str">
        <f t="shared" si="50"/>
        <v/>
      </c>
      <c r="AC106" s="58" t="str">
        <f t="shared" si="51"/>
        <v/>
      </c>
      <c r="AD106" s="53" t="str">
        <f t="shared" si="48"/>
        <v/>
      </c>
      <c r="AE106" s="53" t="str">
        <f t="shared" si="52"/>
        <v/>
      </c>
      <c r="AF106" s="59" t="str">
        <f t="shared" si="53"/>
        <v/>
      </c>
      <c r="AG106" s="40" t="str">
        <f>C106&amp;COUNTIFS($C$3:C106,"V")</f>
        <v>0</v>
      </c>
      <c r="AH106" s="266" t="str">
        <f t="shared" si="45"/>
        <v/>
      </c>
      <c r="AI106" s="56" t="str">
        <f t="shared" si="57"/>
        <v/>
      </c>
      <c r="AJ106" s="265" t="str">
        <f t="shared" si="58"/>
        <v/>
      </c>
      <c r="AK106" s="267" t="str">
        <f t="shared" si="59"/>
        <v/>
      </c>
      <c r="AL106" s="267" t="str">
        <f t="shared" si="60"/>
        <v/>
      </c>
      <c r="AM106" s="40" t="str">
        <f t="shared" si="61"/>
        <v/>
      </c>
      <c r="AN106" s="267">
        <f t="shared" si="54"/>
        <v>0</v>
      </c>
      <c r="CE106" s="279"/>
    </row>
    <row r="107" spans="1:83" s="40" customFormat="1" ht="12.75">
      <c r="A107" s="227"/>
      <c r="B107" s="88"/>
      <c r="C107" s="89"/>
      <c r="D107" s="90"/>
      <c r="E107" s="89"/>
      <c r="F107" s="91"/>
      <c r="G107" s="304"/>
      <c r="H107" s="41"/>
      <c r="I107" s="42" t="str">
        <f t="shared" si="63"/>
        <v/>
      </c>
      <c r="J107" s="43" t="str">
        <f t="shared" si="46"/>
        <v/>
      </c>
      <c r="K107" s="44" t="str">
        <f>IF(J107="","",IF(COUNTIF($J$4:J107,J107)=0,"",(COUNTIF($J$4:J107,J107))))</f>
        <v/>
      </c>
      <c r="L107" s="44" t="str">
        <f>IF(K107="","",J107&amp;" _ "&amp;COUNTIF($J$4:J107,J107)&amp;"_"&amp;N107)</f>
        <v/>
      </c>
      <c r="M107" s="45" t="str">
        <f t="shared" si="64"/>
        <v/>
      </c>
      <c r="N107" s="44" t="str">
        <f t="shared" si="65"/>
        <v/>
      </c>
      <c r="O107" s="57" t="str">
        <f t="shared" si="66"/>
        <v/>
      </c>
      <c r="P107" s="48" t="str" cm="1">
        <f t="array" ref="P107">IFERROR(IF(C107="P",G107,IF($K107=1,$M107,$M107+LOOKUP(2,1/($J$4:$J106=J107),$P$4:$P106))),"")</f>
        <v/>
      </c>
      <c r="Q107" s="57" t="str" cm="1">
        <f t="array" ref="Q107">IFERROR(IF(OR(C107="P",C107="A",C107="R"),F107,IF($K107=1,F107,IF(LOOKUP(2,1/($J$4:$J106=$J107),$P$4:$P106)=0,$F107,IF(AND($C107="C",LOOKUP(2,1/($J$4:$J106=$J107),$P$4:$P106)&gt;0),(F107*G107+LOOKUP(2,1/($J$4:$J106=$J107),$P$4:$P106)*LOOKUP(2,1/($J$4:$J106=$J107),$Q$4:$Q106))/$P107,IF(AND($C107="C",LOOKUP(2,1/($J$4:$J106=$J107),$P$4:$P106)&lt;0),LOOKUP(2,1/($J$4:$J106=$J107),$Q$4:$Q106),IF(AND($C107="V",LOOKUP(2,1/($J$4:$J106=$J107),$P$4:$P106)&lt;0),((-1*(F107*G107))+LOOKUP(2,1/($J$4:$J106=$J107),$P$4:$P106)*LOOKUP(2,1/($J$4:$J106=$J107),$Q$4:$Q106))/$P107,IF(AND($C107="V",LOOKUP(2,1/($J$4:$J106=$J107),$P$4:$P106)&gt;0),LOOKUP(2,1/($J$4:$J106=$J107),$Q$4:$Q106),""))))))),"")</f>
        <v/>
      </c>
      <c r="R107" s="49" t="str">
        <f t="shared" si="69"/>
        <v/>
      </c>
      <c r="S107" s="49" t="str">
        <f t="shared" si="55"/>
        <v/>
      </c>
      <c r="T107" s="49" t="str">
        <f t="shared" si="67"/>
        <v/>
      </c>
      <c r="U107" s="49" t="str">
        <f>IFERROR(IF(C107="P",S107,IF(K107=1,0,IF(OR(LOOKUP(2,1/($E$4:$E106=$E107),$P$4:$P106)=0,AND($C107="C",$N107="LONG"),AND(C107="V",N107="SHORT")),0,S107+(M107*Q107)))),"")</f>
        <v/>
      </c>
      <c r="V107" s="49" t="str">
        <f t="shared" si="68"/>
        <v/>
      </c>
      <c r="W107" s="50" t="str">
        <f t="shared" si="62"/>
        <v/>
      </c>
      <c r="Y107" s="51" t="str">
        <f t="shared" si="49"/>
        <v/>
      </c>
      <c r="Z107" s="50" t="str">
        <f t="shared" si="56"/>
        <v/>
      </c>
      <c r="AA107" s="50" t="str">
        <f t="shared" si="47"/>
        <v/>
      </c>
      <c r="AB107" s="50" t="str">
        <f t="shared" si="50"/>
        <v/>
      </c>
      <c r="AC107" s="58" t="str">
        <f t="shared" si="51"/>
        <v/>
      </c>
      <c r="AD107" s="53" t="str">
        <f t="shared" si="48"/>
        <v/>
      </c>
      <c r="AE107" s="53" t="str">
        <f t="shared" si="52"/>
        <v/>
      </c>
      <c r="AF107" s="59" t="str">
        <f t="shared" si="53"/>
        <v/>
      </c>
      <c r="AG107" s="40" t="str">
        <f>C107&amp;COUNTIFS($C$3:C107,"V")</f>
        <v>0</v>
      </c>
      <c r="AH107" s="266" t="str">
        <f t="shared" si="45"/>
        <v/>
      </c>
      <c r="AI107" s="56" t="str">
        <f t="shared" si="57"/>
        <v/>
      </c>
      <c r="AJ107" s="265" t="str">
        <f t="shared" si="58"/>
        <v/>
      </c>
      <c r="AK107" s="267" t="str">
        <f t="shared" si="59"/>
        <v/>
      </c>
      <c r="AL107" s="267" t="str">
        <f t="shared" si="60"/>
        <v/>
      </c>
      <c r="AM107" s="40" t="str">
        <f t="shared" si="61"/>
        <v/>
      </c>
      <c r="AN107" s="267">
        <f t="shared" si="54"/>
        <v>0</v>
      </c>
      <c r="CE107" s="279"/>
    </row>
    <row r="108" spans="1:83" s="40" customFormat="1" ht="12.75">
      <c r="A108" s="227"/>
      <c r="B108" s="88"/>
      <c r="C108" s="89"/>
      <c r="D108" s="90"/>
      <c r="E108" s="89"/>
      <c r="F108" s="91"/>
      <c r="G108" s="304"/>
      <c r="H108" s="41"/>
      <c r="I108" s="42" t="str">
        <f t="shared" si="63"/>
        <v/>
      </c>
      <c r="J108" s="43" t="str">
        <f t="shared" si="46"/>
        <v/>
      </c>
      <c r="K108" s="44" t="str">
        <f>IF(J108="","",IF(COUNTIF($J$4:J108,J108)=0,"",(COUNTIF($J$4:J108,J108))))</f>
        <v/>
      </c>
      <c r="L108" s="44" t="str">
        <f>IF(K108="","",J108&amp;" _ "&amp;COUNTIF($J$4:J108,J108)&amp;"_"&amp;N108)</f>
        <v/>
      </c>
      <c r="M108" s="45" t="str">
        <f t="shared" si="64"/>
        <v/>
      </c>
      <c r="N108" s="44" t="str">
        <f t="shared" si="65"/>
        <v/>
      </c>
      <c r="O108" s="57" t="str">
        <f t="shared" si="66"/>
        <v/>
      </c>
      <c r="P108" s="48" t="str" cm="1">
        <f t="array" ref="P108">IFERROR(IF(C108="P",G108,IF($K108=1,$M108,$M108+LOOKUP(2,1/($J$4:$J107=J108),$P$4:$P107))),"")</f>
        <v/>
      </c>
      <c r="Q108" s="57" t="str" cm="1">
        <f t="array" ref="Q108">IFERROR(IF(OR(C108="P",C108="A",C108="R"),F108,IF($K108=1,F108,IF(LOOKUP(2,1/($J$4:$J107=$J108),$P$4:$P107)=0,$F108,IF(AND($C108="C",LOOKUP(2,1/($J$4:$J107=$J108),$P$4:$P107)&gt;0),(F108*G108+LOOKUP(2,1/($J$4:$J107=$J108),$P$4:$P107)*LOOKUP(2,1/($J$4:$J107=$J108),$Q$4:$Q107))/$P108,IF(AND($C108="C",LOOKUP(2,1/($J$4:$J107=$J108),$P$4:$P107)&lt;0),LOOKUP(2,1/($J$4:$J107=$J108),$Q$4:$Q107),IF(AND($C108="V",LOOKUP(2,1/($J$4:$J107=$J108),$P$4:$P107)&lt;0),((-1*(F108*G108))+LOOKUP(2,1/($J$4:$J107=$J108),$P$4:$P107)*LOOKUP(2,1/($J$4:$J107=$J108),$Q$4:$Q107))/$P108,IF(AND($C108="V",LOOKUP(2,1/($J$4:$J107=$J108),$P$4:$P107)&gt;0),LOOKUP(2,1/($J$4:$J107=$J108),$Q$4:$Q107),""))))))),"")</f>
        <v/>
      </c>
      <c r="R108" s="49" t="str">
        <f t="shared" si="69"/>
        <v/>
      </c>
      <c r="S108" s="49" t="str">
        <f t="shared" si="55"/>
        <v/>
      </c>
      <c r="T108" s="49" t="str">
        <f t="shared" si="67"/>
        <v/>
      </c>
      <c r="U108" s="49" t="str">
        <f>IFERROR(IF(C108="P",S108,IF(K108=1,0,IF(OR(LOOKUP(2,1/($E$4:$E107=$E108),$P$4:$P107)=0,AND($C108="C",$N108="LONG"),AND(C108="V",N108="SHORT")),0,S108+(M108*Q108)))),"")</f>
        <v/>
      </c>
      <c r="V108" s="49" t="str">
        <f t="shared" si="68"/>
        <v/>
      </c>
      <c r="W108" s="50" t="str">
        <f t="shared" si="62"/>
        <v/>
      </c>
      <c r="Y108" s="51" t="str">
        <f t="shared" si="49"/>
        <v/>
      </c>
      <c r="Z108" s="50" t="str">
        <f t="shared" si="56"/>
        <v/>
      </c>
      <c r="AA108" s="50" t="str">
        <f t="shared" si="47"/>
        <v/>
      </c>
      <c r="AB108" s="50" t="str">
        <f t="shared" si="50"/>
        <v/>
      </c>
      <c r="AC108" s="58" t="str">
        <f t="shared" si="51"/>
        <v/>
      </c>
      <c r="AD108" s="53" t="str">
        <f t="shared" si="48"/>
        <v/>
      </c>
      <c r="AE108" s="53" t="str">
        <f t="shared" si="52"/>
        <v/>
      </c>
      <c r="AF108" s="59" t="str">
        <f t="shared" si="53"/>
        <v/>
      </c>
      <c r="AG108" s="40" t="str">
        <f>C108&amp;COUNTIFS($C$3:C108,"V")</f>
        <v>0</v>
      </c>
      <c r="AH108" s="266" t="str">
        <f t="shared" si="45"/>
        <v/>
      </c>
      <c r="AI108" s="56" t="str">
        <f t="shared" si="57"/>
        <v/>
      </c>
      <c r="AJ108" s="265" t="str">
        <f t="shared" si="58"/>
        <v/>
      </c>
      <c r="AK108" s="267" t="str">
        <f t="shared" si="59"/>
        <v/>
      </c>
      <c r="AL108" s="267" t="str">
        <f t="shared" si="60"/>
        <v/>
      </c>
      <c r="AM108" s="40" t="str">
        <f t="shared" si="61"/>
        <v/>
      </c>
      <c r="AN108" s="267">
        <f t="shared" si="54"/>
        <v>0</v>
      </c>
      <c r="CE108" s="279"/>
    </row>
    <row r="109" spans="1:83" s="40" customFormat="1" ht="12.75">
      <c r="A109" s="227"/>
      <c r="B109" s="88"/>
      <c r="C109" s="89"/>
      <c r="D109" s="90"/>
      <c r="E109" s="89"/>
      <c r="F109" s="91"/>
      <c r="G109" s="304"/>
      <c r="H109" s="41"/>
      <c r="I109" s="42" t="str">
        <f t="shared" si="63"/>
        <v/>
      </c>
      <c r="J109" s="43" t="str">
        <f t="shared" si="46"/>
        <v/>
      </c>
      <c r="K109" s="44" t="str">
        <f>IF(J109="","",IF(COUNTIF($J$4:J109,J109)=0,"",(COUNTIF($J$4:J109,J109))))</f>
        <v/>
      </c>
      <c r="L109" s="44" t="str">
        <f>IF(K109="","",J109&amp;" _ "&amp;COUNTIF($J$4:J109,J109)&amp;"_"&amp;N109)</f>
        <v/>
      </c>
      <c r="M109" s="45" t="str">
        <f t="shared" si="64"/>
        <v/>
      </c>
      <c r="N109" s="44" t="str">
        <f t="shared" si="65"/>
        <v/>
      </c>
      <c r="O109" s="57" t="str">
        <f t="shared" si="66"/>
        <v/>
      </c>
      <c r="P109" s="48" t="str" cm="1">
        <f t="array" ref="P109">IFERROR(IF(C109="P",G109,IF($K109=1,$M109,$M109+LOOKUP(2,1/($J$4:$J108=J109),$P$4:$P108))),"")</f>
        <v/>
      </c>
      <c r="Q109" s="57" t="str" cm="1">
        <f t="array" ref="Q109">IFERROR(IF(OR(C109="P",C109="A",C109="R"),F109,IF($K109=1,F109,IF(LOOKUP(2,1/($J$4:$J108=$J109),$P$4:$P108)=0,$F109,IF(AND($C109="C",LOOKUP(2,1/($J$4:$J108=$J109),$P$4:$P108)&gt;0),(F109*G109+LOOKUP(2,1/($J$4:$J108=$J109),$P$4:$P108)*LOOKUP(2,1/($J$4:$J108=$J109),$Q$4:$Q108))/$P109,IF(AND($C109="C",LOOKUP(2,1/($J$4:$J108=$J109),$P$4:$P108)&lt;0),LOOKUP(2,1/($J$4:$J108=$J109),$Q$4:$Q108),IF(AND($C109="V",LOOKUP(2,1/($J$4:$J108=$J109),$P$4:$P108)&lt;0),((-1*(F109*G109))+LOOKUP(2,1/($J$4:$J108=$J109),$P$4:$P108)*LOOKUP(2,1/($J$4:$J108=$J109),$Q$4:$Q108))/$P109,IF(AND($C109="V",LOOKUP(2,1/($J$4:$J108=$J109),$P$4:$P108)&gt;0),LOOKUP(2,1/($J$4:$J108=$J109),$Q$4:$Q108),""))))))),"")</f>
        <v/>
      </c>
      <c r="R109" s="49" t="str">
        <f t="shared" si="69"/>
        <v/>
      </c>
      <c r="S109" s="49" t="str">
        <f t="shared" si="55"/>
        <v/>
      </c>
      <c r="T109" s="49" t="str">
        <f t="shared" si="67"/>
        <v/>
      </c>
      <c r="U109" s="49" t="str">
        <f>IFERROR(IF(C109="P",S109,IF(K109=1,0,IF(OR(LOOKUP(2,1/($E$4:$E108=$E109),$P$4:$P108)=0,AND($C109="C",$N109="LONG"),AND(C109="V",N109="SHORT")),0,S109+(M109*Q109)))),"")</f>
        <v/>
      </c>
      <c r="V109" s="49" t="str">
        <f t="shared" si="68"/>
        <v/>
      </c>
      <c r="W109" s="50" t="str">
        <f t="shared" si="62"/>
        <v/>
      </c>
      <c r="Y109" s="51" t="str">
        <f t="shared" si="49"/>
        <v/>
      </c>
      <c r="Z109" s="50" t="str">
        <f t="shared" si="56"/>
        <v/>
      </c>
      <c r="AA109" s="50" t="str">
        <f t="shared" si="47"/>
        <v/>
      </c>
      <c r="AB109" s="50" t="str">
        <f t="shared" si="50"/>
        <v/>
      </c>
      <c r="AC109" s="58" t="str">
        <f t="shared" si="51"/>
        <v/>
      </c>
      <c r="AD109" s="53" t="str">
        <f t="shared" si="48"/>
        <v/>
      </c>
      <c r="AE109" s="53" t="str">
        <f t="shared" si="52"/>
        <v/>
      </c>
      <c r="AF109" s="59" t="str">
        <f t="shared" si="53"/>
        <v/>
      </c>
      <c r="AG109" s="40" t="str">
        <f>C109&amp;COUNTIFS($C$3:C109,"V")</f>
        <v>0</v>
      </c>
      <c r="AH109" s="266" t="str">
        <f t="shared" ref="AH109:AH172" si="70">IF(B109="","",B109)</f>
        <v/>
      </c>
      <c r="AI109" s="56" t="str">
        <f t="shared" si="57"/>
        <v/>
      </c>
      <c r="AJ109" s="265" t="str">
        <f t="shared" si="58"/>
        <v/>
      </c>
      <c r="AK109" s="267" t="str">
        <f t="shared" si="59"/>
        <v/>
      </c>
      <c r="AL109" s="267" t="str">
        <f t="shared" si="60"/>
        <v/>
      </c>
      <c r="AM109" s="40" t="str">
        <f t="shared" si="61"/>
        <v/>
      </c>
      <c r="AN109" s="267">
        <f t="shared" si="54"/>
        <v>0</v>
      </c>
      <c r="CE109" s="279"/>
    </row>
    <row r="110" spans="1:83" s="40" customFormat="1" ht="12.75">
      <c r="A110" s="227"/>
      <c r="B110" s="88"/>
      <c r="C110" s="89"/>
      <c r="D110" s="90"/>
      <c r="E110" s="89"/>
      <c r="F110" s="91"/>
      <c r="G110" s="304"/>
      <c r="H110" s="41"/>
      <c r="I110" s="42" t="str">
        <f t="shared" si="63"/>
        <v/>
      </c>
      <c r="J110" s="43" t="str">
        <f t="shared" si="46"/>
        <v/>
      </c>
      <c r="K110" s="44" t="str">
        <f>IF(J110="","",IF(COUNTIF($J$4:J110,J110)=0,"",(COUNTIF($J$4:J110,J110))))</f>
        <v/>
      </c>
      <c r="L110" s="44" t="str">
        <f>IF(K110="","",J110&amp;" _ "&amp;COUNTIF($J$4:J110,J110)&amp;"_"&amp;N110)</f>
        <v/>
      </c>
      <c r="M110" s="45" t="str">
        <f t="shared" si="64"/>
        <v/>
      </c>
      <c r="N110" s="44" t="str">
        <f t="shared" si="65"/>
        <v/>
      </c>
      <c r="O110" s="57" t="str">
        <f t="shared" si="66"/>
        <v/>
      </c>
      <c r="P110" s="48" t="str" cm="1">
        <f t="array" ref="P110">IFERROR(IF(C110="P",G110,IF($K110=1,$M110,$M110+LOOKUP(2,1/($J$4:$J109=J110),$P$4:$P109))),"")</f>
        <v/>
      </c>
      <c r="Q110" s="57" t="str" cm="1">
        <f t="array" ref="Q110">IFERROR(IF(OR(C110="P",C110="A",C110="R"),F110,IF($K110=1,F110,IF(LOOKUP(2,1/($J$4:$J109=$J110),$P$4:$P109)=0,$F110,IF(AND($C110="C",LOOKUP(2,1/($J$4:$J109=$J110),$P$4:$P109)&gt;0),(F110*G110+LOOKUP(2,1/($J$4:$J109=$J110),$P$4:$P109)*LOOKUP(2,1/($J$4:$J109=$J110),$Q$4:$Q109))/$P110,IF(AND($C110="C",LOOKUP(2,1/($J$4:$J109=$J110),$P$4:$P109)&lt;0),LOOKUP(2,1/($J$4:$J109=$J110),$Q$4:$Q109),IF(AND($C110="V",LOOKUP(2,1/($J$4:$J109=$J110),$P$4:$P109)&lt;0),((-1*(F110*G110))+LOOKUP(2,1/($J$4:$J109=$J110),$P$4:$P109)*LOOKUP(2,1/($J$4:$J109=$J110),$Q$4:$Q109))/$P110,IF(AND($C110="V",LOOKUP(2,1/($J$4:$J109=$J110),$P$4:$P109)&gt;0),LOOKUP(2,1/($J$4:$J109=$J110),$Q$4:$Q109),""))))))),"")</f>
        <v/>
      </c>
      <c r="R110" s="49" t="str">
        <f t="shared" si="69"/>
        <v/>
      </c>
      <c r="S110" s="49" t="str">
        <f t="shared" si="55"/>
        <v/>
      </c>
      <c r="T110" s="49" t="str">
        <f t="shared" si="67"/>
        <v/>
      </c>
      <c r="U110" s="49" t="str">
        <f>IFERROR(IF(C110="P",S110,IF(K110=1,0,IF(OR(LOOKUP(2,1/($E$4:$E109=$E110),$P$4:$P109)=0,AND($C110="C",$N110="LONG"),AND(C110="V",N110="SHORT")),0,S110+(M110*Q110)))),"")</f>
        <v/>
      </c>
      <c r="V110" s="49" t="str">
        <f t="shared" si="68"/>
        <v/>
      </c>
      <c r="W110" s="50" t="str">
        <f t="shared" si="62"/>
        <v/>
      </c>
      <c r="Y110" s="51" t="str">
        <f t="shared" si="49"/>
        <v/>
      </c>
      <c r="Z110" s="50" t="str">
        <f t="shared" si="56"/>
        <v/>
      </c>
      <c r="AA110" s="50" t="str">
        <f t="shared" si="47"/>
        <v/>
      </c>
      <c r="AB110" s="50" t="str">
        <f t="shared" si="50"/>
        <v/>
      </c>
      <c r="AC110" s="58" t="str">
        <f t="shared" si="51"/>
        <v/>
      </c>
      <c r="AD110" s="53" t="str">
        <f t="shared" si="48"/>
        <v/>
      </c>
      <c r="AE110" s="53" t="str">
        <f t="shared" si="52"/>
        <v/>
      </c>
      <c r="AF110" s="59" t="str">
        <f t="shared" si="53"/>
        <v/>
      </c>
      <c r="AG110" s="40" t="str">
        <f>C110&amp;COUNTIFS($C$3:C110,"V")</f>
        <v>0</v>
      </c>
      <c r="AH110" s="266" t="str">
        <f t="shared" si="70"/>
        <v/>
      </c>
      <c r="AI110" s="56" t="str">
        <f t="shared" si="57"/>
        <v/>
      </c>
      <c r="AJ110" s="265" t="str">
        <f t="shared" si="58"/>
        <v/>
      </c>
      <c r="AK110" s="267" t="str">
        <f t="shared" si="59"/>
        <v/>
      </c>
      <c r="AL110" s="267" t="str">
        <f t="shared" si="60"/>
        <v/>
      </c>
      <c r="AM110" s="40" t="str">
        <f t="shared" si="61"/>
        <v/>
      </c>
      <c r="AN110" s="267">
        <f t="shared" si="54"/>
        <v>0</v>
      </c>
      <c r="CE110" s="279"/>
    </row>
    <row r="111" spans="1:83" s="40" customFormat="1" ht="12.75">
      <c r="A111" s="227"/>
      <c r="B111" s="88"/>
      <c r="C111" s="89"/>
      <c r="D111" s="90"/>
      <c r="E111" s="89"/>
      <c r="F111" s="91"/>
      <c r="G111" s="304"/>
      <c r="H111" s="41"/>
      <c r="I111" s="42" t="str">
        <f t="shared" si="63"/>
        <v/>
      </c>
      <c r="J111" s="43" t="str">
        <f t="shared" si="46"/>
        <v/>
      </c>
      <c r="K111" s="44" t="str">
        <f>IF(J111="","",IF(COUNTIF($J$4:J111,J111)=0,"",(COUNTIF($J$4:J111,J111))))</f>
        <v/>
      </c>
      <c r="L111" s="44" t="str">
        <f>IF(K111="","",J111&amp;" _ "&amp;COUNTIF($J$4:J111,J111)&amp;"_"&amp;N111)</f>
        <v/>
      </c>
      <c r="M111" s="45" t="str">
        <f t="shared" si="64"/>
        <v/>
      </c>
      <c r="N111" s="44" t="str">
        <f t="shared" si="65"/>
        <v/>
      </c>
      <c r="O111" s="57" t="str">
        <f t="shared" si="66"/>
        <v/>
      </c>
      <c r="P111" s="48" t="str" cm="1">
        <f t="array" ref="P111">IFERROR(IF(C111="P",G111,IF($K111=1,$M111,$M111+LOOKUP(2,1/($J$4:$J110=J111),$P$4:$P110))),"")</f>
        <v/>
      </c>
      <c r="Q111" s="57" t="str" cm="1">
        <f t="array" ref="Q111">IFERROR(IF(OR(C111="P",C111="A",C111="R"),F111,IF($K111=1,F111,IF(LOOKUP(2,1/($J$4:$J110=$J111),$P$4:$P110)=0,$F111,IF(AND($C111="C",LOOKUP(2,1/($J$4:$J110=$J111),$P$4:$P110)&gt;0),(F111*G111+LOOKUP(2,1/($J$4:$J110=$J111),$P$4:$P110)*LOOKUP(2,1/($J$4:$J110=$J111),$Q$4:$Q110))/$P111,IF(AND($C111="C",LOOKUP(2,1/($J$4:$J110=$J111),$P$4:$P110)&lt;0),LOOKUP(2,1/($J$4:$J110=$J111),$Q$4:$Q110),IF(AND($C111="V",LOOKUP(2,1/($J$4:$J110=$J111),$P$4:$P110)&lt;0),((-1*(F111*G111))+LOOKUP(2,1/($J$4:$J110=$J111),$P$4:$P110)*LOOKUP(2,1/($J$4:$J110=$J111),$Q$4:$Q110))/$P111,IF(AND($C111="V",LOOKUP(2,1/($J$4:$J110=$J111),$P$4:$P110)&gt;0),LOOKUP(2,1/($J$4:$J110=$J111),$Q$4:$Q110),""))))))),"")</f>
        <v/>
      </c>
      <c r="R111" s="49" t="str">
        <f t="shared" si="69"/>
        <v/>
      </c>
      <c r="S111" s="49" t="str">
        <f t="shared" si="55"/>
        <v/>
      </c>
      <c r="T111" s="49" t="str">
        <f t="shared" si="67"/>
        <v/>
      </c>
      <c r="U111" s="49" t="str">
        <f>IFERROR(IF(C111="P",S111,IF(K111=1,0,IF(OR(LOOKUP(2,1/($E$4:$E110=$E111),$P$4:$P110)=0,AND($C111="C",$N111="LONG"),AND(C111="V",N111="SHORT")),0,S111+(M111*Q111)))),"")</f>
        <v/>
      </c>
      <c r="V111" s="49" t="str">
        <f t="shared" si="68"/>
        <v/>
      </c>
      <c r="W111" s="50" t="str">
        <f t="shared" si="62"/>
        <v/>
      </c>
      <c r="Y111" s="51" t="str">
        <f t="shared" si="49"/>
        <v/>
      </c>
      <c r="Z111" s="50" t="str">
        <f t="shared" si="56"/>
        <v/>
      </c>
      <c r="AA111" s="50" t="str">
        <f t="shared" si="47"/>
        <v/>
      </c>
      <c r="AB111" s="50" t="str">
        <f t="shared" si="50"/>
        <v/>
      </c>
      <c r="AC111" s="58" t="str">
        <f t="shared" si="51"/>
        <v/>
      </c>
      <c r="AD111" s="53" t="str">
        <f t="shared" si="48"/>
        <v/>
      </c>
      <c r="AE111" s="53" t="str">
        <f t="shared" si="52"/>
        <v/>
      </c>
      <c r="AF111" s="59" t="str">
        <f t="shared" si="53"/>
        <v/>
      </c>
      <c r="AG111" s="40" t="str">
        <f>C111&amp;COUNTIFS($C$3:C111,"V")</f>
        <v>0</v>
      </c>
      <c r="AH111" s="266" t="str">
        <f t="shared" si="70"/>
        <v/>
      </c>
      <c r="AI111" s="56" t="str">
        <f t="shared" si="57"/>
        <v/>
      </c>
      <c r="AJ111" s="265" t="str">
        <f t="shared" si="58"/>
        <v/>
      </c>
      <c r="AK111" s="267" t="str">
        <f t="shared" si="59"/>
        <v/>
      </c>
      <c r="AL111" s="267" t="str">
        <f t="shared" si="60"/>
        <v/>
      </c>
      <c r="AM111" s="40" t="str">
        <f t="shared" si="61"/>
        <v/>
      </c>
      <c r="AN111" s="267">
        <f t="shared" si="54"/>
        <v>0</v>
      </c>
      <c r="CE111" s="279"/>
    </row>
    <row r="112" spans="1:83" s="40" customFormat="1" ht="12.75">
      <c r="A112" s="227"/>
      <c r="B112" s="88"/>
      <c r="C112" s="89"/>
      <c r="D112" s="90"/>
      <c r="E112" s="89"/>
      <c r="F112" s="91"/>
      <c r="G112" s="304"/>
      <c r="H112" s="41"/>
      <c r="I112" s="42" t="str">
        <f t="shared" si="63"/>
        <v/>
      </c>
      <c r="J112" s="43" t="str">
        <f t="shared" si="46"/>
        <v/>
      </c>
      <c r="K112" s="44" t="str">
        <f>IF(J112="","",IF(COUNTIF($J$4:J112,J112)=0,"",(COUNTIF($J$4:J112,J112))))</f>
        <v/>
      </c>
      <c r="L112" s="44" t="str">
        <f>IF(K112="","",J112&amp;" _ "&amp;COUNTIF($J$4:J112,J112)&amp;"_"&amp;N112)</f>
        <v/>
      </c>
      <c r="M112" s="45" t="str">
        <f t="shared" si="64"/>
        <v/>
      </c>
      <c r="N112" s="44" t="str">
        <f t="shared" si="65"/>
        <v/>
      </c>
      <c r="O112" s="57" t="str">
        <f t="shared" si="66"/>
        <v/>
      </c>
      <c r="P112" s="48" t="str" cm="1">
        <f t="array" ref="P112">IFERROR(IF(C112="P",G112,IF($K112=1,$M112,$M112+LOOKUP(2,1/($J$4:$J111=J112),$P$4:$P111))),"")</f>
        <v/>
      </c>
      <c r="Q112" s="57" t="str" cm="1">
        <f t="array" ref="Q112">IFERROR(IF(OR(C112="P",C112="A",C112="R"),F112,IF($K112=1,F112,IF(LOOKUP(2,1/($J$4:$J111=$J112),$P$4:$P111)=0,$F112,IF(AND($C112="C",LOOKUP(2,1/($J$4:$J111=$J112),$P$4:$P111)&gt;0),(F112*G112+LOOKUP(2,1/($J$4:$J111=$J112),$P$4:$P111)*LOOKUP(2,1/($J$4:$J111=$J112),$Q$4:$Q111))/$P112,IF(AND($C112="C",LOOKUP(2,1/($J$4:$J111=$J112),$P$4:$P111)&lt;0),LOOKUP(2,1/($J$4:$J111=$J112),$Q$4:$Q111),IF(AND($C112="V",LOOKUP(2,1/($J$4:$J111=$J112),$P$4:$P111)&lt;0),((-1*(F112*G112))+LOOKUP(2,1/($J$4:$J111=$J112),$P$4:$P111)*LOOKUP(2,1/($J$4:$J111=$J112),$Q$4:$Q111))/$P112,IF(AND($C112="V",LOOKUP(2,1/($J$4:$J111=$J112),$P$4:$P111)&gt;0),LOOKUP(2,1/($J$4:$J111=$J112),$Q$4:$Q111),""))))))),"")</f>
        <v/>
      </c>
      <c r="R112" s="49" t="str">
        <f t="shared" si="69"/>
        <v/>
      </c>
      <c r="S112" s="49" t="str">
        <f t="shared" si="55"/>
        <v/>
      </c>
      <c r="T112" s="49" t="str">
        <f t="shared" si="67"/>
        <v/>
      </c>
      <c r="U112" s="49" t="str">
        <f>IFERROR(IF(C112="P",S112,IF(K112=1,0,IF(OR(LOOKUP(2,1/($E$4:$E111=$E112),$P$4:$P111)=0,AND($C112="C",$N112="LONG"),AND(C112="V",N112="SHORT")),0,S112+(M112*Q112)))),"")</f>
        <v/>
      </c>
      <c r="V112" s="49" t="str">
        <f t="shared" si="68"/>
        <v/>
      </c>
      <c r="W112" s="50" t="str">
        <f t="shared" si="62"/>
        <v/>
      </c>
      <c r="Y112" s="51" t="str">
        <f t="shared" si="49"/>
        <v/>
      </c>
      <c r="Z112" s="50" t="str">
        <f t="shared" si="56"/>
        <v/>
      </c>
      <c r="AA112" s="50" t="str">
        <f t="shared" si="47"/>
        <v/>
      </c>
      <c r="AB112" s="50" t="str">
        <f t="shared" si="50"/>
        <v/>
      </c>
      <c r="AC112" s="58" t="str">
        <f t="shared" si="51"/>
        <v/>
      </c>
      <c r="AD112" s="53" t="str">
        <f t="shared" si="48"/>
        <v/>
      </c>
      <c r="AE112" s="53" t="str">
        <f t="shared" si="52"/>
        <v/>
      </c>
      <c r="AF112" s="59" t="str">
        <f t="shared" si="53"/>
        <v/>
      </c>
      <c r="AG112" s="40" t="str">
        <f>C112&amp;COUNTIFS($C$3:C112,"V")</f>
        <v>0</v>
      </c>
      <c r="AH112" s="266" t="str">
        <f t="shared" si="70"/>
        <v/>
      </c>
      <c r="AI112" s="56" t="str">
        <f t="shared" si="57"/>
        <v/>
      </c>
      <c r="AJ112" s="265" t="str">
        <f t="shared" si="58"/>
        <v/>
      </c>
      <c r="AK112" s="267" t="str">
        <f t="shared" si="59"/>
        <v/>
      </c>
      <c r="AL112" s="267" t="str">
        <f t="shared" si="60"/>
        <v/>
      </c>
      <c r="AM112" s="40" t="str">
        <f t="shared" si="61"/>
        <v/>
      </c>
      <c r="AN112" s="267">
        <f t="shared" si="54"/>
        <v>0</v>
      </c>
      <c r="CE112" s="279"/>
    </row>
    <row r="113" spans="1:83" s="40" customFormat="1" ht="12.75">
      <c r="A113" s="227"/>
      <c r="B113" s="88"/>
      <c r="C113" s="89"/>
      <c r="D113" s="90"/>
      <c r="E113" s="89"/>
      <c r="F113" s="91"/>
      <c r="G113" s="304"/>
      <c r="H113" s="41"/>
      <c r="I113" s="42" t="str">
        <f t="shared" si="63"/>
        <v/>
      </c>
      <c r="J113" s="43" t="str">
        <f t="shared" si="46"/>
        <v/>
      </c>
      <c r="K113" s="44" t="str">
        <f>IF(J113="","",IF(COUNTIF($J$4:J113,J113)=0,"",(COUNTIF($J$4:J113,J113))))</f>
        <v/>
      </c>
      <c r="L113" s="44" t="str">
        <f>IF(K113="","",J113&amp;" _ "&amp;COUNTIF($J$4:J113,J113)&amp;"_"&amp;N113)</f>
        <v/>
      </c>
      <c r="M113" s="45" t="str">
        <f t="shared" si="64"/>
        <v/>
      </c>
      <c r="N113" s="44" t="str">
        <f t="shared" si="65"/>
        <v/>
      </c>
      <c r="O113" s="57" t="str">
        <f t="shared" si="66"/>
        <v/>
      </c>
      <c r="P113" s="48" t="str" cm="1">
        <f t="array" ref="P113">IFERROR(IF(C113="P",G113,IF($K113=1,$M113,$M113+LOOKUP(2,1/($J$4:$J112=J113),$P$4:$P112))),"")</f>
        <v/>
      </c>
      <c r="Q113" s="57" t="str" cm="1">
        <f t="array" ref="Q113">IFERROR(IF(OR(C113="P",C113="A",C113="R"),F113,IF($K113=1,F113,IF(LOOKUP(2,1/($J$4:$J112=$J113),$P$4:$P112)=0,$F113,IF(AND($C113="C",LOOKUP(2,1/($J$4:$J112=$J113),$P$4:$P112)&gt;0),(F113*G113+LOOKUP(2,1/($J$4:$J112=$J113),$P$4:$P112)*LOOKUP(2,1/($J$4:$J112=$J113),$Q$4:$Q112))/$P113,IF(AND($C113="C",LOOKUP(2,1/($J$4:$J112=$J113),$P$4:$P112)&lt;0),LOOKUP(2,1/($J$4:$J112=$J113),$Q$4:$Q112),IF(AND($C113="V",LOOKUP(2,1/($J$4:$J112=$J113),$P$4:$P112)&lt;0),((-1*(F113*G113))+LOOKUP(2,1/($J$4:$J112=$J113),$P$4:$P112)*LOOKUP(2,1/($J$4:$J112=$J113),$Q$4:$Q112))/$P113,IF(AND($C113="V",LOOKUP(2,1/($J$4:$J112=$J113),$P$4:$P112)&gt;0),LOOKUP(2,1/($J$4:$J112=$J113),$Q$4:$Q112),""))))))),"")</f>
        <v/>
      </c>
      <c r="R113" s="49" t="str">
        <f t="shared" si="69"/>
        <v/>
      </c>
      <c r="S113" s="49" t="str">
        <f t="shared" si="55"/>
        <v/>
      </c>
      <c r="T113" s="49" t="str">
        <f t="shared" si="67"/>
        <v/>
      </c>
      <c r="U113" s="49" t="str">
        <f>IFERROR(IF(C113="P",S113,IF(K113=1,0,IF(OR(LOOKUP(2,1/($E$4:$E112=$E113),$P$4:$P112)=0,AND($C113="C",$N113="LONG"),AND(C113="V",N113="SHORT")),0,S113+(M113*Q113)))),"")</f>
        <v/>
      </c>
      <c r="V113" s="49" t="str">
        <f t="shared" si="68"/>
        <v/>
      </c>
      <c r="W113" s="50" t="str">
        <f t="shared" si="62"/>
        <v/>
      </c>
      <c r="Y113" s="51" t="str">
        <f t="shared" si="49"/>
        <v/>
      </c>
      <c r="Z113" s="50" t="str">
        <f t="shared" si="56"/>
        <v/>
      </c>
      <c r="AA113" s="50" t="str">
        <f t="shared" si="47"/>
        <v/>
      </c>
      <c r="AB113" s="50" t="str">
        <f t="shared" si="50"/>
        <v/>
      </c>
      <c r="AC113" s="58" t="str">
        <f t="shared" si="51"/>
        <v/>
      </c>
      <c r="AD113" s="53" t="str">
        <f t="shared" si="48"/>
        <v/>
      </c>
      <c r="AE113" s="53" t="str">
        <f t="shared" si="52"/>
        <v/>
      </c>
      <c r="AF113" s="59" t="str">
        <f t="shared" si="53"/>
        <v/>
      </c>
      <c r="AG113" s="40" t="str">
        <f>C113&amp;COUNTIFS($C$3:C113,"V")</f>
        <v>0</v>
      </c>
      <c r="AH113" s="266" t="str">
        <f t="shared" si="70"/>
        <v/>
      </c>
      <c r="AI113" s="56" t="str">
        <f t="shared" si="57"/>
        <v/>
      </c>
      <c r="AJ113" s="265" t="str">
        <f t="shared" si="58"/>
        <v/>
      </c>
      <c r="AK113" s="267" t="str">
        <f t="shared" si="59"/>
        <v/>
      </c>
      <c r="AL113" s="267" t="str">
        <f t="shared" si="60"/>
        <v/>
      </c>
      <c r="AM113" s="40" t="str">
        <f t="shared" si="61"/>
        <v/>
      </c>
      <c r="AN113" s="267">
        <f t="shared" si="54"/>
        <v>0</v>
      </c>
      <c r="CE113" s="279"/>
    </row>
    <row r="114" spans="1:83" s="40" customFormat="1" ht="12.75">
      <c r="A114" s="227"/>
      <c r="B114" s="88"/>
      <c r="C114" s="89"/>
      <c r="D114" s="90"/>
      <c r="E114" s="89"/>
      <c r="F114" s="91"/>
      <c r="G114" s="304"/>
      <c r="H114" s="41"/>
      <c r="I114" s="42" t="str">
        <f t="shared" si="63"/>
        <v/>
      </c>
      <c r="J114" s="43" t="str">
        <f t="shared" si="46"/>
        <v/>
      </c>
      <c r="K114" s="44" t="str">
        <f>IF(J114="","",IF(COUNTIF($J$4:J114,J114)=0,"",(COUNTIF($J$4:J114,J114))))</f>
        <v/>
      </c>
      <c r="L114" s="44" t="str">
        <f>IF(K114="","",J114&amp;" _ "&amp;COUNTIF($J$4:J114,J114)&amp;"_"&amp;N114)</f>
        <v/>
      </c>
      <c r="M114" s="45" t="str">
        <f t="shared" si="64"/>
        <v/>
      </c>
      <c r="N114" s="44" t="str">
        <f t="shared" si="65"/>
        <v/>
      </c>
      <c r="O114" s="57" t="str">
        <f t="shared" si="66"/>
        <v/>
      </c>
      <c r="P114" s="48" t="str" cm="1">
        <f t="array" ref="P114">IFERROR(IF(C114="P",G114,IF($K114=1,$M114,$M114+LOOKUP(2,1/($J$4:$J113=J114),$P$4:$P113))),"")</f>
        <v/>
      </c>
      <c r="Q114" s="57" t="str" cm="1">
        <f t="array" ref="Q114">IFERROR(IF(OR(C114="P",C114="A",C114="R"),F114,IF($K114=1,F114,IF(LOOKUP(2,1/($J$4:$J113=$J114),$P$4:$P113)=0,$F114,IF(AND($C114="C",LOOKUP(2,1/($J$4:$J113=$J114),$P$4:$P113)&gt;0),(F114*G114+LOOKUP(2,1/($J$4:$J113=$J114),$P$4:$P113)*LOOKUP(2,1/($J$4:$J113=$J114),$Q$4:$Q113))/$P114,IF(AND($C114="C",LOOKUP(2,1/($J$4:$J113=$J114),$P$4:$P113)&lt;0),LOOKUP(2,1/($J$4:$J113=$J114),$Q$4:$Q113),IF(AND($C114="V",LOOKUP(2,1/($J$4:$J113=$J114),$P$4:$P113)&lt;0),((-1*(F114*G114))+LOOKUP(2,1/($J$4:$J113=$J114),$P$4:$P113)*LOOKUP(2,1/($J$4:$J113=$J114),$Q$4:$Q113))/$P114,IF(AND($C114="V",LOOKUP(2,1/($J$4:$J113=$J114),$P$4:$P113)&gt;0),LOOKUP(2,1/($J$4:$J113=$J114),$Q$4:$Q113),""))))))),"")</f>
        <v/>
      </c>
      <c r="R114" s="49" t="str">
        <f t="shared" si="69"/>
        <v/>
      </c>
      <c r="S114" s="49" t="str">
        <f t="shared" si="55"/>
        <v/>
      </c>
      <c r="T114" s="49" t="str">
        <f t="shared" si="67"/>
        <v/>
      </c>
      <c r="U114" s="49" t="str">
        <f>IFERROR(IF(C114="P",S114,IF(K114=1,0,IF(OR(LOOKUP(2,1/($E$4:$E113=$E114),$P$4:$P113)=0,AND($C114="C",$N114="LONG"),AND(C114="V",N114="SHORT")),0,S114+(M114*Q114)))),"")</f>
        <v/>
      </c>
      <c r="V114" s="49" t="str">
        <f t="shared" si="68"/>
        <v/>
      </c>
      <c r="W114" s="50" t="str">
        <f t="shared" si="62"/>
        <v/>
      </c>
      <c r="Y114" s="51" t="str">
        <f t="shared" si="49"/>
        <v/>
      </c>
      <c r="Z114" s="50" t="str">
        <f t="shared" si="56"/>
        <v/>
      </c>
      <c r="AA114" s="50" t="str">
        <f t="shared" si="47"/>
        <v/>
      </c>
      <c r="AB114" s="50" t="str">
        <f t="shared" si="50"/>
        <v/>
      </c>
      <c r="AC114" s="58" t="str">
        <f t="shared" si="51"/>
        <v/>
      </c>
      <c r="AD114" s="53" t="str">
        <f t="shared" si="48"/>
        <v/>
      </c>
      <c r="AE114" s="53" t="str">
        <f t="shared" si="52"/>
        <v/>
      </c>
      <c r="AF114" s="59" t="str">
        <f t="shared" si="53"/>
        <v/>
      </c>
      <c r="AG114" s="40" t="str">
        <f>C114&amp;COUNTIFS($C$3:C114,"V")</f>
        <v>0</v>
      </c>
      <c r="AH114" s="266" t="str">
        <f t="shared" si="70"/>
        <v/>
      </c>
      <c r="AI114" s="56" t="str">
        <f t="shared" si="57"/>
        <v/>
      </c>
      <c r="AJ114" s="265" t="str">
        <f t="shared" si="58"/>
        <v/>
      </c>
      <c r="AK114" s="267" t="str">
        <f t="shared" si="59"/>
        <v/>
      </c>
      <c r="AL114" s="267" t="str">
        <f t="shared" si="60"/>
        <v/>
      </c>
      <c r="AM114" s="40" t="str">
        <f t="shared" si="61"/>
        <v/>
      </c>
      <c r="AN114" s="267">
        <f t="shared" si="54"/>
        <v>0</v>
      </c>
      <c r="CE114" s="279"/>
    </row>
    <row r="115" spans="1:83" s="40" customFormat="1" ht="12.75">
      <c r="A115" s="227"/>
      <c r="B115" s="88"/>
      <c r="C115" s="89"/>
      <c r="D115" s="90"/>
      <c r="E115" s="89"/>
      <c r="F115" s="91"/>
      <c r="G115" s="304"/>
      <c r="H115" s="41"/>
      <c r="I115" s="42" t="str">
        <f t="shared" si="63"/>
        <v/>
      </c>
      <c r="J115" s="43" t="str">
        <f t="shared" si="46"/>
        <v/>
      </c>
      <c r="K115" s="44" t="str">
        <f>IF(J115="","",IF(COUNTIF($J$4:J115,J115)=0,"",(COUNTIF($J$4:J115,J115))))</f>
        <v/>
      </c>
      <c r="L115" s="44" t="str">
        <f>IF(K115="","",J115&amp;" _ "&amp;COUNTIF($J$4:J115,J115)&amp;"_"&amp;N115)</f>
        <v/>
      </c>
      <c r="M115" s="45" t="str">
        <f t="shared" si="64"/>
        <v/>
      </c>
      <c r="N115" s="44" t="str">
        <f t="shared" si="65"/>
        <v/>
      </c>
      <c r="O115" s="57" t="str">
        <f t="shared" si="66"/>
        <v/>
      </c>
      <c r="P115" s="48" t="str" cm="1">
        <f t="array" ref="P115">IFERROR(IF(C115="P",G115,IF($K115=1,$M115,$M115+LOOKUP(2,1/($J$4:$J114=J115),$P$4:$P114))),"")</f>
        <v/>
      </c>
      <c r="Q115" s="57" t="str" cm="1">
        <f t="array" ref="Q115">IFERROR(IF(OR(C115="P",C115="A",C115="R"),F115,IF($K115=1,F115,IF(LOOKUP(2,1/($J$4:$J114=$J115),$P$4:$P114)=0,$F115,IF(AND($C115="C",LOOKUP(2,1/($J$4:$J114=$J115),$P$4:$P114)&gt;0),(F115*G115+LOOKUP(2,1/($J$4:$J114=$J115),$P$4:$P114)*LOOKUP(2,1/($J$4:$J114=$J115),$Q$4:$Q114))/$P115,IF(AND($C115="C",LOOKUP(2,1/($J$4:$J114=$J115),$P$4:$P114)&lt;0),LOOKUP(2,1/($J$4:$J114=$J115),$Q$4:$Q114),IF(AND($C115="V",LOOKUP(2,1/($J$4:$J114=$J115),$P$4:$P114)&lt;0),((-1*(F115*G115))+LOOKUP(2,1/($J$4:$J114=$J115),$P$4:$P114)*LOOKUP(2,1/($J$4:$J114=$J115),$Q$4:$Q114))/$P115,IF(AND($C115="V",LOOKUP(2,1/($J$4:$J114=$J115),$P$4:$P114)&gt;0),LOOKUP(2,1/($J$4:$J114=$J115),$Q$4:$Q114),""))))))),"")</f>
        <v/>
      </c>
      <c r="R115" s="49" t="str">
        <f t="shared" si="69"/>
        <v/>
      </c>
      <c r="S115" s="49" t="str">
        <f t="shared" si="55"/>
        <v/>
      </c>
      <c r="T115" s="49" t="str">
        <f t="shared" si="67"/>
        <v/>
      </c>
      <c r="U115" s="49" t="str">
        <f>IFERROR(IF(C115="P",S115,IF(K115=1,0,IF(OR(LOOKUP(2,1/($E$4:$E114=$E115),$P$4:$P114)=0,AND($C115="C",$N115="LONG"),AND(C115="V",N115="SHORT")),0,S115+(M115*Q115)))),"")</f>
        <v/>
      </c>
      <c r="V115" s="49" t="str">
        <f t="shared" si="68"/>
        <v/>
      </c>
      <c r="W115" s="50" t="str">
        <f t="shared" si="62"/>
        <v/>
      </c>
      <c r="Y115" s="51" t="str">
        <f t="shared" si="49"/>
        <v/>
      </c>
      <c r="Z115" s="50" t="str">
        <f t="shared" si="56"/>
        <v/>
      </c>
      <c r="AA115" s="50" t="str">
        <f t="shared" si="47"/>
        <v/>
      </c>
      <c r="AB115" s="50" t="str">
        <f t="shared" si="50"/>
        <v/>
      </c>
      <c r="AC115" s="58" t="str">
        <f t="shared" si="51"/>
        <v/>
      </c>
      <c r="AD115" s="53" t="str">
        <f t="shared" si="48"/>
        <v/>
      </c>
      <c r="AE115" s="53" t="str">
        <f t="shared" si="52"/>
        <v/>
      </c>
      <c r="AF115" s="59" t="str">
        <f t="shared" si="53"/>
        <v/>
      </c>
      <c r="AG115" s="40" t="str">
        <f>C115&amp;COUNTIFS($C$3:C115,"V")</f>
        <v>0</v>
      </c>
      <c r="AH115" s="266" t="str">
        <f t="shared" si="70"/>
        <v/>
      </c>
      <c r="AI115" s="56" t="str">
        <f t="shared" si="57"/>
        <v/>
      </c>
      <c r="AJ115" s="265" t="str">
        <f t="shared" si="58"/>
        <v/>
      </c>
      <c r="AK115" s="267" t="str">
        <f t="shared" si="59"/>
        <v/>
      </c>
      <c r="AL115" s="267" t="str">
        <f t="shared" si="60"/>
        <v/>
      </c>
      <c r="AM115" s="40" t="str">
        <f t="shared" si="61"/>
        <v/>
      </c>
      <c r="AN115" s="267">
        <f t="shared" si="54"/>
        <v>0</v>
      </c>
      <c r="CE115" s="279"/>
    </row>
    <row r="116" spans="1:83" s="40" customFormat="1" ht="12.75">
      <c r="A116" s="227"/>
      <c r="B116" s="88"/>
      <c r="C116" s="89"/>
      <c r="D116" s="90"/>
      <c r="E116" s="89"/>
      <c r="F116" s="91"/>
      <c r="G116" s="304"/>
      <c r="H116" s="41"/>
      <c r="I116" s="42" t="str">
        <f t="shared" si="63"/>
        <v/>
      </c>
      <c r="J116" s="43" t="str">
        <f t="shared" si="46"/>
        <v/>
      </c>
      <c r="K116" s="44" t="str">
        <f>IF(J116="","",IF(COUNTIF($J$4:J116,J116)=0,"",(COUNTIF($J$4:J116,J116))))</f>
        <v/>
      </c>
      <c r="L116" s="44" t="str">
        <f>IF(K116="","",J116&amp;" _ "&amp;COUNTIF($J$4:J116,J116)&amp;"_"&amp;N116)</f>
        <v/>
      </c>
      <c r="M116" s="45" t="str">
        <f t="shared" si="64"/>
        <v/>
      </c>
      <c r="N116" s="44" t="str">
        <f t="shared" si="65"/>
        <v/>
      </c>
      <c r="O116" s="57" t="str">
        <f t="shared" si="66"/>
        <v/>
      </c>
      <c r="P116" s="48" t="str" cm="1">
        <f t="array" ref="P116">IFERROR(IF(C116="P",G116,IF($K116=1,$M116,$M116+LOOKUP(2,1/($J$4:$J115=J116),$P$4:$P115))),"")</f>
        <v/>
      </c>
      <c r="Q116" s="57" t="str" cm="1">
        <f t="array" ref="Q116">IFERROR(IF(OR(C116="P",C116="A",C116="R"),F116,IF($K116=1,F116,IF(LOOKUP(2,1/($J$4:$J115=$J116),$P$4:$P115)=0,$F116,IF(AND($C116="C",LOOKUP(2,1/($J$4:$J115=$J116),$P$4:$P115)&gt;0),(F116*G116+LOOKUP(2,1/($J$4:$J115=$J116),$P$4:$P115)*LOOKUP(2,1/($J$4:$J115=$J116),$Q$4:$Q115))/$P116,IF(AND($C116="C",LOOKUP(2,1/($J$4:$J115=$J116),$P$4:$P115)&lt;0),LOOKUP(2,1/($J$4:$J115=$J116),$Q$4:$Q115),IF(AND($C116="V",LOOKUP(2,1/($J$4:$J115=$J116),$P$4:$P115)&lt;0),((-1*(F116*G116))+LOOKUP(2,1/($J$4:$J115=$J116),$P$4:$P115)*LOOKUP(2,1/($J$4:$J115=$J116),$Q$4:$Q115))/$P116,IF(AND($C116="V",LOOKUP(2,1/($J$4:$J115=$J116),$P$4:$P115)&gt;0),LOOKUP(2,1/($J$4:$J115=$J116),$Q$4:$Q115),""))))))),"")</f>
        <v/>
      </c>
      <c r="R116" s="49" t="str">
        <f t="shared" si="69"/>
        <v/>
      </c>
      <c r="S116" s="49" t="str">
        <f t="shared" si="55"/>
        <v/>
      </c>
      <c r="T116" s="49" t="str">
        <f t="shared" si="67"/>
        <v/>
      </c>
      <c r="U116" s="49" t="str">
        <f>IFERROR(IF(C116="P",S116,IF(K116=1,0,IF(OR(LOOKUP(2,1/($E$4:$E115=$E116),$P$4:$P115)=0,AND($C116="C",$N116="LONG"),AND(C116="V",N116="SHORT")),0,S116+(M116*Q116)))),"")</f>
        <v/>
      </c>
      <c r="V116" s="49" t="str">
        <f t="shared" si="68"/>
        <v/>
      </c>
      <c r="W116" s="50" t="str">
        <f t="shared" si="62"/>
        <v/>
      </c>
      <c r="Y116" s="51" t="str">
        <f t="shared" si="49"/>
        <v/>
      </c>
      <c r="Z116" s="50" t="str">
        <f t="shared" si="56"/>
        <v/>
      </c>
      <c r="AA116" s="50" t="str">
        <f t="shared" si="47"/>
        <v/>
      </c>
      <c r="AB116" s="50" t="str">
        <f t="shared" si="50"/>
        <v/>
      </c>
      <c r="AC116" s="58" t="str">
        <f t="shared" si="51"/>
        <v/>
      </c>
      <c r="AD116" s="53" t="str">
        <f t="shared" si="48"/>
        <v/>
      </c>
      <c r="AE116" s="53" t="str">
        <f t="shared" si="52"/>
        <v/>
      </c>
      <c r="AF116" s="59" t="str">
        <f t="shared" si="53"/>
        <v/>
      </c>
      <c r="AG116" s="40" t="str">
        <f>C116&amp;COUNTIFS($C$3:C116,"V")</f>
        <v>0</v>
      </c>
      <c r="AH116" s="266" t="str">
        <f t="shared" si="70"/>
        <v/>
      </c>
      <c r="AI116" s="56" t="str">
        <f t="shared" si="57"/>
        <v/>
      </c>
      <c r="AJ116" s="265" t="str">
        <f t="shared" si="58"/>
        <v/>
      </c>
      <c r="AK116" s="267" t="str">
        <f t="shared" si="59"/>
        <v/>
      </c>
      <c r="AL116" s="267" t="str">
        <f t="shared" si="60"/>
        <v/>
      </c>
      <c r="AM116" s="40" t="str">
        <f t="shared" si="61"/>
        <v/>
      </c>
      <c r="AN116" s="267">
        <f t="shared" si="54"/>
        <v>0</v>
      </c>
      <c r="CE116" s="279"/>
    </row>
    <row r="117" spans="1:83" s="40" customFormat="1" ht="12.75">
      <c r="A117" s="227"/>
      <c r="B117" s="88"/>
      <c r="C117" s="89"/>
      <c r="D117" s="90"/>
      <c r="E117" s="89"/>
      <c r="F117" s="91"/>
      <c r="G117" s="304"/>
      <c r="H117" s="41"/>
      <c r="I117" s="42" t="str">
        <f t="shared" si="63"/>
        <v/>
      </c>
      <c r="J117" s="43" t="str">
        <f t="shared" si="46"/>
        <v/>
      </c>
      <c r="K117" s="44" t="str">
        <f>IF(J117="","",IF(COUNTIF($J$4:J117,J117)=0,"",(COUNTIF($J$4:J117,J117))))</f>
        <v/>
      </c>
      <c r="L117" s="44" t="str">
        <f>IF(K117="","",J117&amp;" _ "&amp;COUNTIF($J$4:J117,J117)&amp;"_"&amp;N117)</f>
        <v/>
      </c>
      <c r="M117" s="45" t="str">
        <f t="shared" si="64"/>
        <v/>
      </c>
      <c r="N117" s="44" t="str">
        <f t="shared" si="65"/>
        <v/>
      </c>
      <c r="O117" s="57" t="str">
        <f t="shared" si="66"/>
        <v/>
      </c>
      <c r="P117" s="48" t="str" cm="1">
        <f t="array" ref="P117">IFERROR(IF(C117="P",G117,IF($K117=1,$M117,$M117+LOOKUP(2,1/($J$4:$J116=J117),$P$4:$P116))),"")</f>
        <v/>
      </c>
      <c r="Q117" s="57" t="str" cm="1">
        <f t="array" ref="Q117">IFERROR(IF(OR(C117="P",C117="A",C117="R"),F117,IF($K117=1,F117,IF(LOOKUP(2,1/($J$4:$J116=$J117),$P$4:$P116)=0,$F117,IF(AND($C117="C",LOOKUP(2,1/($J$4:$J116=$J117),$P$4:$P116)&gt;0),(F117*G117+LOOKUP(2,1/($J$4:$J116=$J117),$P$4:$P116)*LOOKUP(2,1/($J$4:$J116=$J117),$Q$4:$Q116))/$P117,IF(AND($C117="C",LOOKUP(2,1/($J$4:$J116=$J117),$P$4:$P116)&lt;0),LOOKUP(2,1/($J$4:$J116=$J117),$Q$4:$Q116),IF(AND($C117="V",LOOKUP(2,1/($J$4:$J116=$J117),$P$4:$P116)&lt;0),((-1*(F117*G117))+LOOKUP(2,1/($J$4:$J116=$J117),$P$4:$P116)*LOOKUP(2,1/($J$4:$J116=$J117),$Q$4:$Q116))/$P117,IF(AND($C117="V",LOOKUP(2,1/($J$4:$J116=$J117),$P$4:$P116)&gt;0),LOOKUP(2,1/($J$4:$J116=$J117),$Q$4:$Q116),""))))))),"")</f>
        <v/>
      </c>
      <c r="R117" s="49" t="str">
        <f t="shared" si="69"/>
        <v/>
      </c>
      <c r="S117" s="49" t="str">
        <f t="shared" si="55"/>
        <v/>
      </c>
      <c r="T117" s="49" t="str">
        <f t="shared" si="67"/>
        <v/>
      </c>
      <c r="U117" s="49" t="str">
        <f>IFERROR(IF(C117="P",S117,IF(K117=1,0,IF(OR(LOOKUP(2,1/($E$4:$E116=$E117),$P$4:$P116)=0,AND($C117="C",$N117="LONG"),AND(C117="V",N117="SHORT")),0,S117+(M117*Q117)))),"")</f>
        <v/>
      </c>
      <c r="V117" s="49" t="str">
        <f t="shared" si="68"/>
        <v/>
      </c>
      <c r="W117" s="50" t="str">
        <f t="shared" si="62"/>
        <v/>
      </c>
      <c r="Y117" s="51" t="str">
        <f t="shared" si="49"/>
        <v/>
      </c>
      <c r="Z117" s="50" t="str">
        <f t="shared" si="56"/>
        <v/>
      </c>
      <c r="AA117" s="50" t="str">
        <f t="shared" si="47"/>
        <v/>
      </c>
      <c r="AB117" s="50" t="str">
        <f t="shared" si="50"/>
        <v/>
      </c>
      <c r="AC117" s="58" t="str">
        <f t="shared" si="51"/>
        <v/>
      </c>
      <c r="AD117" s="53" t="str">
        <f t="shared" si="48"/>
        <v/>
      </c>
      <c r="AE117" s="53" t="str">
        <f t="shared" si="52"/>
        <v/>
      </c>
      <c r="AF117" s="59" t="str">
        <f t="shared" si="53"/>
        <v/>
      </c>
      <c r="AG117" s="40" t="str">
        <f>C117&amp;COUNTIFS($C$3:C117,"V")</f>
        <v>0</v>
      </c>
      <c r="AH117" s="266" t="str">
        <f t="shared" si="70"/>
        <v/>
      </c>
      <c r="AI117" s="56" t="str">
        <f t="shared" si="57"/>
        <v/>
      </c>
      <c r="AJ117" s="265" t="str">
        <f t="shared" si="58"/>
        <v/>
      </c>
      <c r="AK117" s="267" t="str">
        <f t="shared" si="59"/>
        <v/>
      </c>
      <c r="AL117" s="267" t="str">
        <f t="shared" si="60"/>
        <v/>
      </c>
      <c r="AM117" s="40" t="str">
        <f t="shared" si="61"/>
        <v/>
      </c>
      <c r="AN117" s="267">
        <f t="shared" si="54"/>
        <v>0</v>
      </c>
      <c r="CE117" s="279"/>
    </row>
    <row r="118" spans="1:83" s="40" customFormat="1" ht="12.75">
      <c r="A118" s="227"/>
      <c r="B118" s="88"/>
      <c r="C118" s="89"/>
      <c r="D118" s="90"/>
      <c r="E118" s="89"/>
      <c r="F118" s="91"/>
      <c r="G118" s="304"/>
      <c r="H118" s="41"/>
      <c r="I118" s="42" t="str">
        <f t="shared" si="63"/>
        <v/>
      </c>
      <c r="J118" s="43" t="str">
        <f t="shared" si="46"/>
        <v/>
      </c>
      <c r="K118" s="44" t="str">
        <f>IF(J118="","",IF(COUNTIF($J$4:J118,J118)=0,"",(COUNTIF($J$4:J118,J118))))</f>
        <v/>
      </c>
      <c r="L118" s="44" t="str">
        <f>IF(K118="","",J118&amp;" _ "&amp;COUNTIF($J$4:J118,J118)&amp;"_"&amp;N118)</f>
        <v/>
      </c>
      <c r="M118" s="45" t="str">
        <f t="shared" si="64"/>
        <v/>
      </c>
      <c r="N118" s="44" t="str">
        <f t="shared" si="65"/>
        <v/>
      </c>
      <c r="O118" s="57" t="str">
        <f t="shared" si="66"/>
        <v/>
      </c>
      <c r="P118" s="48" t="str" cm="1">
        <f t="array" ref="P118">IFERROR(IF(C118="P",G118,IF($K118=1,$M118,$M118+LOOKUP(2,1/($J$4:$J117=J118),$P$4:$P117))),"")</f>
        <v/>
      </c>
      <c r="Q118" s="57" t="str" cm="1">
        <f t="array" ref="Q118">IFERROR(IF(OR(C118="P",C118="A",C118="R"),F118,IF($K118=1,F118,IF(LOOKUP(2,1/($J$4:$J117=$J118),$P$4:$P117)=0,$F118,IF(AND($C118="C",LOOKUP(2,1/($J$4:$J117=$J118),$P$4:$P117)&gt;0),(F118*G118+LOOKUP(2,1/($J$4:$J117=$J118),$P$4:$P117)*LOOKUP(2,1/($J$4:$J117=$J118),$Q$4:$Q117))/$P118,IF(AND($C118="C",LOOKUP(2,1/($J$4:$J117=$J118),$P$4:$P117)&lt;0),LOOKUP(2,1/($J$4:$J117=$J118),$Q$4:$Q117),IF(AND($C118="V",LOOKUP(2,1/($J$4:$J117=$J118),$P$4:$P117)&lt;0),((-1*(F118*G118))+LOOKUP(2,1/($J$4:$J117=$J118),$P$4:$P117)*LOOKUP(2,1/($J$4:$J117=$J118),$Q$4:$Q117))/$P118,IF(AND($C118="V",LOOKUP(2,1/($J$4:$J117=$J118),$P$4:$P117)&gt;0),LOOKUP(2,1/($J$4:$J117=$J118),$Q$4:$Q117),""))))))),"")</f>
        <v/>
      </c>
      <c r="R118" s="49" t="str">
        <f t="shared" si="69"/>
        <v/>
      </c>
      <c r="S118" s="49" t="str">
        <f t="shared" si="55"/>
        <v/>
      </c>
      <c r="T118" s="49" t="str">
        <f t="shared" si="67"/>
        <v/>
      </c>
      <c r="U118" s="49" t="str">
        <f>IFERROR(IF(C118="P",S118,IF(K118=1,0,IF(OR(LOOKUP(2,1/($E$4:$E117=$E118),$P$4:$P117)=0,AND($C118="C",$N118="LONG"),AND(C118="V",N118="SHORT")),0,S118+(M118*Q118)))),"")</f>
        <v/>
      </c>
      <c r="V118" s="49" t="str">
        <f t="shared" si="68"/>
        <v/>
      </c>
      <c r="W118" s="50" t="str">
        <f t="shared" si="62"/>
        <v/>
      </c>
      <c r="Y118" s="51" t="str">
        <f t="shared" si="49"/>
        <v/>
      </c>
      <c r="Z118" s="50" t="str">
        <f t="shared" si="56"/>
        <v/>
      </c>
      <c r="AA118" s="50" t="str">
        <f t="shared" si="47"/>
        <v/>
      </c>
      <c r="AB118" s="50" t="str">
        <f t="shared" si="50"/>
        <v/>
      </c>
      <c r="AC118" s="58" t="str">
        <f t="shared" si="51"/>
        <v/>
      </c>
      <c r="AD118" s="53" t="str">
        <f t="shared" si="48"/>
        <v/>
      </c>
      <c r="AE118" s="53" t="str">
        <f t="shared" si="52"/>
        <v/>
      </c>
      <c r="AF118" s="59" t="str">
        <f t="shared" si="53"/>
        <v/>
      </c>
      <c r="AG118" s="40" t="str">
        <f>C118&amp;COUNTIFS($C$3:C118,"V")</f>
        <v>0</v>
      </c>
      <c r="AH118" s="266" t="str">
        <f t="shared" si="70"/>
        <v/>
      </c>
      <c r="AI118" s="56" t="str">
        <f t="shared" si="57"/>
        <v/>
      </c>
      <c r="AJ118" s="265" t="str">
        <f t="shared" si="58"/>
        <v/>
      </c>
      <c r="AK118" s="267" t="str">
        <f t="shared" si="59"/>
        <v/>
      </c>
      <c r="AL118" s="267" t="str">
        <f t="shared" si="60"/>
        <v/>
      </c>
      <c r="AM118" s="40" t="str">
        <f t="shared" si="61"/>
        <v/>
      </c>
      <c r="AN118" s="267">
        <f t="shared" si="54"/>
        <v>0</v>
      </c>
      <c r="CE118" s="279"/>
    </row>
    <row r="119" spans="1:83" s="40" customFormat="1" ht="12.75">
      <c r="A119" s="227"/>
      <c r="B119" s="88"/>
      <c r="C119" s="89"/>
      <c r="D119" s="90"/>
      <c r="E119" s="89"/>
      <c r="F119" s="91"/>
      <c r="G119" s="304"/>
      <c r="H119" s="41"/>
      <c r="I119" s="42" t="str">
        <f t="shared" si="63"/>
        <v/>
      </c>
      <c r="J119" s="43" t="str">
        <f t="shared" si="46"/>
        <v/>
      </c>
      <c r="K119" s="44" t="str">
        <f>IF(J119="","",IF(COUNTIF($J$4:J119,J119)=0,"",(COUNTIF($J$4:J119,J119))))</f>
        <v/>
      </c>
      <c r="L119" s="44" t="str">
        <f>IF(K119="","",J119&amp;" _ "&amp;COUNTIF($J$4:J119,J119)&amp;"_"&amp;N119)</f>
        <v/>
      </c>
      <c r="M119" s="45" t="str">
        <f t="shared" si="64"/>
        <v/>
      </c>
      <c r="N119" s="44" t="str">
        <f t="shared" si="65"/>
        <v/>
      </c>
      <c r="O119" s="57" t="str">
        <f t="shared" si="66"/>
        <v/>
      </c>
      <c r="P119" s="48" t="str" cm="1">
        <f t="array" ref="P119">IFERROR(IF(C119="P",G119,IF($K119=1,$M119,$M119+LOOKUP(2,1/($J$4:$J118=J119),$P$4:$P118))),"")</f>
        <v/>
      </c>
      <c r="Q119" s="57" t="str" cm="1">
        <f t="array" ref="Q119">IFERROR(IF(OR(C119="P",C119="A",C119="R"),F119,IF($K119=1,F119,IF(LOOKUP(2,1/($J$4:$J118=$J119),$P$4:$P118)=0,$F119,IF(AND($C119="C",LOOKUP(2,1/($J$4:$J118=$J119),$P$4:$P118)&gt;0),(F119*G119+LOOKUP(2,1/($J$4:$J118=$J119),$P$4:$P118)*LOOKUP(2,1/($J$4:$J118=$J119),$Q$4:$Q118))/$P119,IF(AND($C119="C",LOOKUP(2,1/($J$4:$J118=$J119),$P$4:$P118)&lt;0),LOOKUP(2,1/($J$4:$J118=$J119),$Q$4:$Q118),IF(AND($C119="V",LOOKUP(2,1/($J$4:$J118=$J119),$P$4:$P118)&lt;0),((-1*(F119*G119))+LOOKUP(2,1/($J$4:$J118=$J119),$P$4:$P118)*LOOKUP(2,1/($J$4:$J118=$J119),$Q$4:$Q118))/$P119,IF(AND($C119="V",LOOKUP(2,1/($J$4:$J118=$J119),$P$4:$P118)&gt;0),LOOKUP(2,1/($J$4:$J118=$J119),$Q$4:$Q118),""))))))),"")</f>
        <v/>
      </c>
      <c r="R119" s="49" t="str">
        <f t="shared" si="69"/>
        <v/>
      </c>
      <c r="S119" s="49" t="str">
        <f t="shared" si="55"/>
        <v/>
      </c>
      <c r="T119" s="49" t="str">
        <f t="shared" si="67"/>
        <v/>
      </c>
      <c r="U119" s="49" t="str">
        <f>IFERROR(IF(C119="P",S119,IF(K119=1,0,IF(OR(LOOKUP(2,1/($E$4:$E118=$E119),$P$4:$P118)=0,AND($C119="C",$N119="LONG"),AND(C119="V",N119="SHORT")),0,S119+(M119*Q119)))),"")</f>
        <v/>
      </c>
      <c r="V119" s="49" t="str">
        <f t="shared" si="68"/>
        <v/>
      </c>
      <c r="W119" s="50" t="str">
        <f t="shared" si="62"/>
        <v/>
      </c>
      <c r="Y119" s="51" t="str">
        <f t="shared" si="49"/>
        <v/>
      </c>
      <c r="Z119" s="50" t="str">
        <f t="shared" si="56"/>
        <v/>
      </c>
      <c r="AA119" s="50" t="str">
        <f t="shared" si="47"/>
        <v/>
      </c>
      <c r="AB119" s="50" t="str">
        <f t="shared" si="50"/>
        <v/>
      </c>
      <c r="AC119" s="58" t="str">
        <f t="shared" si="51"/>
        <v/>
      </c>
      <c r="AD119" s="53" t="str">
        <f t="shared" si="48"/>
        <v/>
      </c>
      <c r="AE119" s="53" t="str">
        <f t="shared" si="52"/>
        <v/>
      </c>
      <c r="AF119" s="59" t="str">
        <f t="shared" si="53"/>
        <v/>
      </c>
      <c r="AG119" s="40" t="str">
        <f>C119&amp;COUNTIFS($C$3:C119,"V")</f>
        <v>0</v>
      </c>
      <c r="AH119" s="266" t="str">
        <f t="shared" si="70"/>
        <v/>
      </c>
      <c r="AI119" s="56" t="str">
        <f t="shared" si="57"/>
        <v/>
      </c>
      <c r="AJ119" s="265" t="str">
        <f t="shared" si="58"/>
        <v/>
      </c>
      <c r="AK119" s="267" t="str">
        <f t="shared" si="59"/>
        <v/>
      </c>
      <c r="AL119" s="267" t="str">
        <f t="shared" si="60"/>
        <v/>
      </c>
      <c r="AM119" s="40" t="str">
        <f t="shared" si="61"/>
        <v/>
      </c>
      <c r="AN119" s="267">
        <f t="shared" si="54"/>
        <v>0</v>
      </c>
      <c r="CE119" s="279"/>
    </row>
    <row r="120" spans="1:83" s="40" customFormat="1" ht="12.75">
      <c r="A120" s="227"/>
      <c r="B120" s="88"/>
      <c r="C120" s="89"/>
      <c r="D120" s="90"/>
      <c r="E120" s="89"/>
      <c r="F120" s="91"/>
      <c r="G120" s="304"/>
      <c r="H120" s="41"/>
      <c r="I120" s="42" t="str">
        <f t="shared" si="63"/>
        <v/>
      </c>
      <c r="J120" s="43" t="str">
        <f t="shared" si="46"/>
        <v/>
      </c>
      <c r="K120" s="44" t="str">
        <f>IF(J120="","",IF(COUNTIF($J$4:J120,J120)=0,"",(COUNTIF($J$4:J120,J120))))</f>
        <v/>
      </c>
      <c r="L120" s="44" t="str">
        <f>IF(K120="","",J120&amp;" _ "&amp;COUNTIF($J$4:J120,J120)&amp;"_"&amp;N120)</f>
        <v/>
      </c>
      <c r="M120" s="45" t="str">
        <f t="shared" si="64"/>
        <v/>
      </c>
      <c r="N120" s="44" t="str">
        <f t="shared" si="65"/>
        <v/>
      </c>
      <c r="O120" s="57" t="str">
        <f t="shared" si="66"/>
        <v/>
      </c>
      <c r="P120" s="48" t="str" cm="1">
        <f t="array" ref="P120">IFERROR(IF(C120="P",G120,IF($K120=1,$M120,$M120+LOOKUP(2,1/($J$4:$J119=J120),$P$4:$P119))),"")</f>
        <v/>
      </c>
      <c r="Q120" s="57" t="str" cm="1">
        <f t="array" ref="Q120">IFERROR(IF(OR(C120="P",C120="A",C120="R"),F120,IF($K120=1,F120,IF(LOOKUP(2,1/($J$4:$J119=$J120),$P$4:$P119)=0,$F120,IF(AND($C120="C",LOOKUP(2,1/($J$4:$J119=$J120),$P$4:$P119)&gt;0),(F120*G120+LOOKUP(2,1/($J$4:$J119=$J120),$P$4:$P119)*LOOKUP(2,1/($J$4:$J119=$J120),$Q$4:$Q119))/$P120,IF(AND($C120="C",LOOKUP(2,1/($J$4:$J119=$J120),$P$4:$P119)&lt;0),LOOKUP(2,1/($J$4:$J119=$J120),$Q$4:$Q119),IF(AND($C120="V",LOOKUP(2,1/($J$4:$J119=$J120),$P$4:$P119)&lt;0),((-1*(F120*G120))+LOOKUP(2,1/($J$4:$J119=$J120),$P$4:$P119)*LOOKUP(2,1/($J$4:$J119=$J120),$Q$4:$Q119))/$P120,IF(AND($C120="V",LOOKUP(2,1/($J$4:$J119=$J120),$P$4:$P119)&gt;0),LOOKUP(2,1/($J$4:$J119=$J120),$Q$4:$Q119),""))))))),"")</f>
        <v/>
      </c>
      <c r="R120" s="49" t="str">
        <f t="shared" si="69"/>
        <v/>
      </c>
      <c r="S120" s="49" t="str">
        <f t="shared" si="55"/>
        <v/>
      </c>
      <c r="T120" s="49" t="str">
        <f t="shared" si="67"/>
        <v/>
      </c>
      <c r="U120" s="49" t="str">
        <f>IFERROR(IF(C120="P",S120,IF(K120=1,0,IF(OR(LOOKUP(2,1/($E$4:$E119=$E120),$P$4:$P119)=0,AND($C120="C",$N120="LONG"),AND(C120="V",N120="SHORT")),0,S120+(M120*Q120)))),"")</f>
        <v/>
      </c>
      <c r="V120" s="49" t="str">
        <f t="shared" si="68"/>
        <v/>
      </c>
      <c r="W120" s="50" t="str">
        <f t="shared" si="62"/>
        <v/>
      </c>
      <c r="Y120" s="51" t="str">
        <f t="shared" si="49"/>
        <v/>
      </c>
      <c r="Z120" s="50" t="str">
        <f t="shared" si="56"/>
        <v/>
      </c>
      <c r="AA120" s="50" t="str">
        <f t="shared" si="47"/>
        <v/>
      </c>
      <c r="AB120" s="50" t="str">
        <f t="shared" si="50"/>
        <v/>
      </c>
      <c r="AC120" s="58" t="str">
        <f t="shared" si="51"/>
        <v/>
      </c>
      <c r="AD120" s="53" t="str">
        <f t="shared" si="48"/>
        <v/>
      </c>
      <c r="AE120" s="53" t="str">
        <f t="shared" si="52"/>
        <v/>
      </c>
      <c r="AF120" s="59" t="str">
        <f t="shared" si="53"/>
        <v/>
      </c>
      <c r="AG120" s="40" t="str">
        <f>C120&amp;COUNTIFS($C$3:C120,"V")</f>
        <v>0</v>
      </c>
      <c r="AH120" s="266" t="str">
        <f t="shared" si="70"/>
        <v/>
      </c>
      <c r="AI120" s="56" t="str">
        <f t="shared" si="57"/>
        <v/>
      </c>
      <c r="AJ120" s="265" t="str">
        <f t="shared" si="58"/>
        <v/>
      </c>
      <c r="AK120" s="267" t="str">
        <f t="shared" si="59"/>
        <v/>
      </c>
      <c r="AL120" s="267" t="str">
        <f t="shared" si="60"/>
        <v/>
      </c>
      <c r="AM120" s="40" t="str">
        <f t="shared" si="61"/>
        <v/>
      </c>
      <c r="AN120" s="267">
        <f t="shared" si="54"/>
        <v>0</v>
      </c>
      <c r="CE120" s="279"/>
    </row>
    <row r="121" spans="1:83" s="40" customFormat="1" ht="12.75">
      <c r="A121" s="227"/>
      <c r="B121" s="88"/>
      <c r="C121" s="89"/>
      <c r="D121" s="90"/>
      <c r="E121" s="89"/>
      <c r="F121" s="91"/>
      <c r="G121" s="304"/>
      <c r="H121" s="41"/>
      <c r="I121" s="42" t="str">
        <f t="shared" si="63"/>
        <v/>
      </c>
      <c r="J121" s="43" t="str">
        <f t="shared" si="46"/>
        <v/>
      </c>
      <c r="K121" s="44" t="str">
        <f>IF(J121="","",IF(COUNTIF($J$4:J121,J121)=0,"",(COUNTIF($J$4:J121,J121))))</f>
        <v/>
      </c>
      <c r="L121" s="44" t="str">
        <f>IF(K121="","",J121&amp;" _ "&amp;COUNTIF($J$4:J121,J121)&amp;"_"&amp;N121)</f>
        <v/>
      </c>
      <c r="M121" s="45" t="str">
        <f t="shared" si="64"/>
        <v/>
      </c>
      <c r="N121" s="44" t="str">
        <f t="shared" si="65"/>
        <v/>
      </c>
      <c r="O121" s="57" t="str">
        <f t="shared" si="66"/>
        <v/>
      </c>
      <c r="P121" s="48" t="str" cm="1">
        <f t="array" ref="P121">IFERROR(IF(C121="P",G121,IF($K121=1,$M121,$M121+LOOKUP(2,1/($J$4:$J120=J121),$P$4:$P120))),"")</f>
        <v/>
      </c>
      <c r="Q121" s="57" t="str" cm="1">
        <f t="array" ref="Q121">IFERROR(IF(OR(C121="P",C121="A",C121="R"),F121,IF($K121=1,F121,IF(LOOKUP(2,1/($J$4:$J120=$J121),$P$4:$P120)=0,$F121,IF(AND($C121="C",LOOKUP(2,1/($J$4:$J120=$J121),$P$4:$P120)&gt;0),(F121*G121+LOOKUP(2,1/($J$4:$J120=$J121),$P$4:$P120)*LOOKUP(2,1/($J$4:$J120=$J121),$Q$4:$Q120))/$P121,IF(AND($C121="C",LOOKUP(2,1/($J$4:$J120=$J121),$P$4:$P120)&lt;0),LOOKUP(2,1/($J$4:$J120=$J121),$Q$4:$Q120),IF(AND($C121="V",LOOKUP(2,1/($J$4:$J120=$J121),$P$4:$P120)&lt;0),((-1*(F121*G121))+LOOKUP(2,1/($J$4:$J120=$J121),$P$4:$P120)*LOOKUP(2,1/($J$4:$J120=$J121),$Q$4:$Q120))/$P121,IF(AND($C121="V",LOOKUP(2,1/($J$4:$J120=$J121),$P$4:$P120)&gt;0),LOOKUP(2,1/($J$4:$J120=$J121),$Q$4:$Q120),""))))))),"")</f>
        <v/>
      </c>
      <c r="R121" s="49" t="str">
        <f t="shared" si="69"/>
        <v/>
      </c>
      <c r="S121" s="49" t="str">
        <f t="shared" si="55"/>
        <v/>
      </c>
      <c r="T121" s="49" t="str">
        <f t="shared" si="67"/>
        <v/>
      </c>
      <c r="U121" s="49" t="str">
        <f>IFERROR(IF(C121="P",S121,IF(K121=1,0,IF(OR(LOOKUP(2,1/($E$4:$E120=$E121),$P$4:$P120)=0,AND($C121="C",$N121="LONG"),AND(C121="V",N121="SHORT")),0,S121+(M121*Q121)))),"")</f>
        <v/>
      </c>
      <c r="V121" s="49" t="str">
        <f t="shared" si="68"/>
        <v/>
      </c>
      <c r="W121" s="50" t="str">
        <f t="shared" si="62"/>
        <v/>
      </c>
      <c r="Y121" s="51" t="str">
        <f t="shared" si="49"/>
        <v/>
      </c>
      <c r="Z121" s="50" t="str">
        <f t="shared" si="56"/>
        <v/>
      </c>
      <c r="AA121" s="50" t="str">
        <f t="shared" si="47"/>
        <v/>
      </c>
      <c r="AB121" s="50" t="str">
        <f t="shared" si="50"/>
        <v/>
      </c>
      <c r="AC121" s="58" t="str">
        <f t="shared" si="51"/>
        <v/>
      </c>
      <c r="AD121" s="53" t="str">
        <f t="shared" si="48"/>
        <v/>
      </c>
      <c r="AE121" s="53" t="str">
        <f t="shared" si="52"/>
        <v/>
      </c>
      <c r="AF121" s="59" t="str">
        <f t="shared" si="53"/>
        <v/>
      </c>
      <c r="AG121" s="40" t="str">
        <f>C121&amp;COUNTIFS($C$3:C121,"V")</f>
        <v>0</v>
      </c>
      <c r="AH121" s="266" t="str">
        <f t="shared" si="70"/>
        <v/>
      </c>
      <c r="AI121" s="56" t="str">
        <f t="shared" si="57"/>
        <v/>
      </c>
      <c r="AJ121" s="265" t="str">
        <f t="shared" si="58"/>
        <v/>
      </c>
      <c r="AK121" s="267" t="str">
        <f t="shared" si="59"/>
        <v/>
      </c>
      <c r="AL121" s="267" t="str">
        <f t="shared" si="60"/>
        <v/>
      </c>
      <c r="AM121" s="40" t="str">
        <f t="shared" si="61"/>
        <v/>
      </c>
      <c r="AN121" s="267">
        <f t="shared" si="54"/>
        <v>0</v>
      </c>
      <c r="CE121" s="279"/>
    </row>
    <row r="122" spans="1:83" s="40" customFormat="1" ht="12.75">
      <c r="A122" s="227"/>
      <c r="B122" s="88"/>
      <c r="C122" s="89"/>
      <c r="D122" s="90"/>
      <c r="E122" s="89"/>
      <c r="F122" s="91"/>
      <c r="G122" s="304"/>
      <c r="H122" s="41"/>
      <c r="I122" s="42" t="str">
        <f t="shared" si="63"/>
        <v/>
      </c>
      <c r="J122" s="43" t="str">
        <f t="shared" si="46"/>
        <v/>
      </c>
      <c r="K122" s="44" t="str">
        <f>IF(J122="","",IF(COUNTIF($J$4:J122,J122)=0,"",(COUNTIF($J$4:J122,J122))))</f>
        <v/>
      </c>
      <c r="L122" s="44" t="str">
        <f>IF(K122="","",J122&amp;" _ "&amp;COUNTIF($J$4:J122,J122)&amp;"_"&amp;N122)</f>
        <v/>
      </c>
      <c r="M122" s="45" t="str">
        <f t="shared" si="64"/>
        <v/>
      </c>
      <c r="N122" s="44" t="str">
        <f t="shared" si="65"/>
        <v/>
      </c>
      <c r="O122" s="57" t="str">
        <f t="shared" si="66"/>
        <v/>
      </c>
      <c r="P122" s="48" t="str" cm="1">
        <f t="array" ref="P122">IFERROR(IF(C122="P",G122,IF($K122=1,$M122,$M122+LOOKUP(2,1/($J$4:$J121=J122),$P$4:$P121))),"")</f>
        <v/>
      </c>
      <c r="Q122" s="57" t="str" cm="1">
        <f t="array" ref="Q122">IFERROR(IF(OR(C122="P",C122="A",C122="R"),F122,IF($K122=1,F122,IF(LOOKUP(2,1/($J$4:$J121=$J122),$P$4:$P121)=0,$F122,IF(AND($C122="C",LOOKUP(2,1/($J$4:$J121=$J122),$P$4:$P121)&gt;0),(F122*G122+LOOKUP(2,1/($J$4:$J121=$J122),$P$4:$P121)*LOOKUP(2,1/($J$4:$J121=$J122),$Q$4:$Q121))/$P122,IF(AND($C122="C",LOOKUP(2,1/($J$4:$J121=$J122),$P$4:$P121)&lt;0),LOOKUP(2,1/($J$4:$J121=$J122),$Q$4:$Q121),IF(AND($C122="V",LOOKUP(2,1/($J$4:$J121=$J122),$P$4:$P121)&lt;0),((-1*(F122*G122))+LOOKUP(2,1/($J$4:$J121=$J122),$P$4:$P121)*LOOKUP(2,1/($J$4:$J121=$J122),$Q$4:$Q121))/$P122,IF(AND($C122="V",LOOKUP(2,1/($J$4:$J121=$J122),$P$4:$P121)&gt;0),LOOKUP(2,1/($J$4:$J121=$J122),$Q$4:$Q121),""))))))),"")</f>
        <v/>
      </c>
      <c r="R122" s="49" t="str">
        <f t="shared" si="69"/>
        <v/>
      </c>
      <c r="S122" s="49" t="str">
        <f t="shared" si="55"/>
        <v/>
      </c>
      <c r="T122" s="49" t="str">
        <f t="shared" si="67"/>
        <v/>
      </c>
      <c r="U122" s="49" t="str">
        <f>IFERROR(IF(C122="P",S122,IF(K122=1,0,IF(OR(LOOKUP(2,1/($E$4:$E121=$E122),$P$4:$P121)=0,AND($C122="C",$N122="LONG"),AND(C122="V",N122="SHORT")),0,S122+(M122*Q122)))),"")</f>
        <v/>
      </c>
      <c r="V122" s="49" t="str">
        <f t="shared" si="68"/>
        <v/>
      </c>
      <c r="W122" s="50" t="str">
        <f t="shared" si="62"/>
        <v/>
      </c>
      <c r="Y122" s="51" t="str">
        <f t="shared" si="49"/>
        <v/>
      </c>
      <c r="Z122" s="50" t="str">
        <f t="shared" si="56"/>
        <v/>
      </c>
      <c r="AA122" s="50" t="str">
        <f t="shared" si="47"/>
        <v/>
      </c>
      <c r="AB122" s="50" t="str">
        <f t="shared" si="50"/>
        <v/>
      </c>
      <c r="AC122" s="58" t="str">
        <f t="shared" si="51"/>
        <v/>
      </c>
      <c r="AD122" s="53" t="str">
        <f t="shared" si="48"/>
        <v/>
      </c>
      <c r="AE122" s="53" t="str">
        <f t="shared" si="52"/>
        <v/>
      </c>
      <c r="AF122" s="59" t="str">
        <f t="shared" si="53"/>
        <v/>
      </c>
      <c r="AG122" s="40" t="str">
        <f>C122&amp;COUNTIFS($C$3:C122,"V")</f>
        <v>0</v>
      </c>
      <c r="AH122" s="266" t="str">
        <f t="shared" si="70"/>
        <v/>
      </c>
      <c r="AI122" s="56" t="str">
        <f t="shared" si="57"/>
        <v/>
      </c>
      <c r="AJ122" s="265" t="str">
        <f t="shared" si="58"/>
        <v/>
      </c>
      <c r="AK122" s="267" t="str">
        <f t="shared" si="59"/>
        <v/>
      </c>
      <c r="AL122" s="267" t="str">
        <f t="shared" si="60"/>
        <v/>
      </c>
      <c r="AM122" s="40" t="str">
        <f t="shared" si="61"/>
        <v/>
      </c>
      <c r="AN122" s="267">
        <f t="shared" si="54"/>
        <v>0</v>
      </c>
      <c r="CE122" s="279"/>
    </row>
    <row r="123" spans="1:83" s="40" customFormat="1" ht="12.75">
      <c r="A123" s="227"/>
      <c r="B123" s="88"/>
      <c r="C123" s="89"/>
      <c r="D123" s="90"/>
      <c r="E123" s="89"/>
      <c r="F123" s="91"/>
      <c r="G123" s="304"/>
      <c r="H123" s="41"/>
      <c r="I123" s="42" t="str">
        <f t="shared" si="63"/>
        <v/>
      </c>
      <c r="J123" s="43" t="str">
        <f t="shared" si="46"/>
        <v/>
      </c>
      <c r="K123" s="44" t="str">
        <f>IF(J123="","",IF(COUNTIF($J$4:J123,J123)=0,"",(COUNTIF($J$4:J123,J123))))</f>
        <v/>
      </c>
      <c r="L123" s="44" t="str">
        <f>IF(K123="","",J123&amp;" _ "&amp;COUNTIF($J$4:J123,J123)&amp;"_"&amp;N123)</f>
        <v/>
      </c>
      <c r="M123" s="45" t="str">
        <f t="shared" si="64"/>
        <v/>
      </c>
      <c r="N123" s="44" t="str">
        <f t="shared" si="65"/>
        <v/>
      </c>
      <c r="O123" s="57" t="str">
        <f t="shared" si="66"/>
        <v/>
      </c>
      <c r="P123" s="48" t="str" cm="1">
        <f t="array" ref="P123">IFERROR(IF(C123="P",G123,IF($K123=1,$M123,$M123+LOOKUP(2,1/($J$4:$J122=J123),$P$4:$P122))),"")</f>
        <v/>
      </c>
      <c r="Q123" s="57" t="str" cm="1">
        <f t="array" ref="Q123">IFERROR(IF(OR(C123="P",C123="A",C123="R"),F123,IF($K123=1,F123,IF(LOOKUP(2,1/($J$4:$J122=$J123),$P$4:$P122)=0,$F123,IF(AND($C123="C",LOOKUP(2,1/($J$4:$J122=$J123),$P$4:$P122)&gt;0),(F123*G123+LOOKUP(2,1/($J$4:$J122=$J123),$P$4:$P122)*LOOKUP(2,1/($J$4:$J122=$J123),$Q$4:$Q122))/$P123,IF(AND($C123="C",LOOKUP(2,1/($J$4:$J122=$J123),$P$4:$P122)&lt;0),LOOKUP(2,1/($J$4:$J122=$J123),$Q$4:$Q122),IF(AND($C123="V",LOOKUP(2,1/($J$4:$J122=$J123),$P$4:$P122)&lt;0),((-1*(F123*G123))+LOOKUP(2,1/($J$4:$J122=$J123),$P$4:$P122)*LOOKUP(2,1/($J$4:$J122=$J123),$Q$4:$Q122))/$P123,IF(AND($C123="V",LOOKUP(2,1/($J$4:$J122=$J123),$P$4:$P122)&gt;0),LOOKUP(2,1/($J$4:$J122=$J123),$Q$4:$Q122),""))))))),"")</f>
        <v/>
      </c>
      <c r="R123" s="49" t="str">
        <f t="shared" si="69"/>
        <v/>
      </c>
      <c r="S123" s="49" t="str">
        <f t="shared" si="55"/>
        <v/>
      </c>
      <c r="T123" s="49" t="str">
        <f t="shared" si="67"/>
        <v/>
      </c>
      <c r="U123" s="49" t="str">
        <f>IFERROR(IF(C123="P",S123,IF(K123=1,0,IF(OR(LOOKUP(2,1/($E$4:$E122=$E123),$P$4:$P122)=0,AND($C123="C",$N123="LONG"),AND(C123="V",N123="SHORT")),0,S123+(M123*Q123)))),"")</f>
        <v/>
      </c>
      <c r="V123" s="49" t="str">
        <f t="shared" si="68"/>
        <v/>
      </c>
      <c r="W123" s="50" t="str">
        <f t="shared" si="62"/>
        <v/>
      </c>
      <c r="Y123" s="51" t="str">
        <f t="shared" si="49"/>
        <v/>
      </c>
      <c r="Z123" s="50" t="str">
        <f t="shared" si="56"/>
        <v/>
      </c>
      <c r="AA123" s="50" t="str">
        <f t="shared" si="47"/>
        <v/>
      </c>
      <c r="AB123" s="50" t="str">
        <f t="shared" si="50"/>
        <v/>
      </c>
      <c r="AC123" s="58" t="str">
        <f t="shared" si="51"/>
        <v/>
      </c>
      <c r="AD123" s="53" t="str">
        <f t="shared" si="48"/>
        <v/>
      </c>
      <c r="AE123" s="53" t="str">
        <f t="shared" si="52"/>
        <v/>
      </c>
      <c r="AF123" s="59" t="str">
        <f t="shared" si="53"/>
        <v/>
      </c>
      <c r="AG123" s="40" t="str">
        <f>C123&amp;COUNTIFS($C$3:C123,"V")</f>
        <v>0</v>
      </c>
      <c r="AH123" s="266" t="str">
        <f t="shared" si="70"/>
        <v/>
      </c>
      <c r="AI123" s="56" t="str">
        <f t="shared" si="57"/>
        <v/>
      </c>
      <c r="AJ123" s="265" t="str">
        <f t="shared" si="58"/>
        <v/>
      </c>
      <c r="AK123" s="267" t="str">
        <f t="shared" si="59"/>
        <v/>
      </c>
      <c r="AL123" s="267" t="str">
        <f t="shared" si="60"/>
        <v/>
      </c>
      <c r="AM123" s="40" t="str">
        <f t="shared" si="61"/>
        <v/>
      </c>
      <c r="AN123" s="267">
        <f t="shared" si="54"/>
        <v>0</v>
      </c>
      <c r="CE123" s="279"/>
    </row>
    <row r="124" spans="1:83" s="40" customFormat="1" ht="12.75">
      <c r="A124" s="227"/>
      <c r="B124" s="88"/>
      <c r="C124" s="89"/>
      <c r="D124" s="90"/>
      <c r="E124" s="89"/>
      <c r="F124" s="91"/>
      <c r="G124" s="304"/>
      <c r="H124" s="41"/>
      <c r="I124" s="42" t="str">
        <f t="shared" si="63"/>
        <v/>
      </c>
      <c r="J124" s="43" t="str">
        <f t="shared" si="46"/>
        <v/>
      </c>
      <c r="K124" s="44" t="str">
        <f>IF(J124="","",IF(COUNTIF($J$4:J124,J124)=0,"",(COUNTIF($J$4:J124,J124))))</f>
        <v/>
      </c>
      <c r="L124" s="44" t="str">
        <f>IF(K124="","",J124&amp;" _ "&amp;COUNTIF($J$4:J124,J124)&amp;"_"&amp;N124)</f>
        <v/>
      </c>
      <c r="M124" s="45" t="str">
        <f t="shared" si="64"/>
        <v/>
      </c>
      <c r="N124" s="44" t="str">
        <f t="shared" si="65"/>
        <v/>
      </c>
      <c r="O124" s="57" t="str">
        <f t="shared" si="66"/>
        <v/>
      </c>
      <c r="P124" s="48" t="str" cm="1">
        <f t="array" ref="P124">IFERROR(IF(C124="P",G124,IF($K124=1,$M124,$M124+LOOKUP(2,1/($J$4:$J123=J124),$P$4:$P123))),"")</f>
        <v/>
      </c>
      <c r="Q124" s="57" t="str" cm="1">
        <f t="array" ref="Q124">IFERROR(IF(OR(C124="P",C124="A",C124="R"),F124,IF($K124=1,F124,IF(LOOKUP(2,1/($J$4:$J123=$J124),$P$4:$P123)=0,$F124,IF(AND($C124="C",LOOKUP(2,1/($J$4:$J123=$J124),$P$4:$P123)&gt;0),(F124*G124+LOOKUP(2,1/($J$4:$J123=$J124),$P$4:$P123)*LOOKUP(2,1/($J$4:$J123=$J124),$Q$4:$Q123))/$P124,IF(AND($C124="C",LOOKUP(2,1/($J$4:$J123=$J124),$P$4:$P123)&lt;0),LOOKUP(2,1/($J$4:$J123=$J124),$Q$4:$Q123),IF(AND($C124="V",LOOKUP(2,1/($J$4:$J123=$J124),$P$4:$P123)&lt;0),((-1*(F124*G124))+LOOKUP(2,1/($J$4:$J123=$J124),$P$4:$P123)*LOOKUP(2,1/($J$4:$J123=$J124),$Q$4:$Q123))/$P124,IF(AND($C124="V",LOOKUP(2,1/($J$4:$J123=$J124),$P$4:$P123)&gt;0),LOOKUP(2,1/($J$4:$J123=$J124),$Q$4:$Q123),""))))))),"")</f>
        <v/>
      </c>
      <c r="R124" s="49" t="str">
        <f t="shared" si="69"/>
        <v/>
      </c>
      <c r="S124" s="49" t="str">
        <f t="shared" si="55"/>
        <v/>
      </c>
      <c r="T124" s="49" t="str">
        <f t="shared" si="67"/>
        <v/>
      </c>
      <c r="U124" s="49" t="str">
        <f>IFERROR(IF(C124="P",S124,IF(K124=1,0,IF(OR(LOOKUP(2,1/($E$4:$E123=$E124),$P$4:$P123)=0,AND($C124="C",$N124="LONG"),AND(C124="V",N124="SHORT")),0,S124+(M124*Q124)))),"")</f>
        <v/>
      </c>
      <c r="V124" s="49" t="str">
        <f t="shared" si="68"/>
        <v/>
      </c>
      <c r="W124" s="50" t="str">
        <f t="shared" si="62"/>
        <v/>
      </c>
      <c r="Y124" s="51" t="str">
        <f t="shared" si="49"/>
        <v/>
      </c>
      <c r="Z124" s="50" t="str">
        <f t="shared" si="56"/>
        <v/>
      </c>
      <c r="AA124" s="50" t="str">
        <f t="shared" si="47"/>
        <v/>
      </c>
      <c r="AB124" s="50" t="str">
        <f t="shared" si="50"/>
        <v/>
      </c>
      <c r="AC124" s="58" t="str">
        <f t="shared" si="51"/>
        <v/>
      </c>
      <c r="AD124" s="53" t="str">
        <f t="shared" si="48"/>
        <v/>
      </c>
      <c r="AE124" s="53" t="str">
        <f t="shared" si="52"/>
        <v/>
      </c>
      <c r="AF124" s="59" t="str">
        <f t="shared" si="53"/>
        <v/>
      </c>
      <c r="AG124" s="40" t="str">
        <f>C124&amp;COUNTIFS($C$3:C124,"V")</f>
        <v>0</v>
      </c>
      <c r="AH124" s="266" t="str">
        <f t="shared" si="70"/>
        <v/>
      </c>
      <c r="AI124" s="56" t="str">
        <f t="shared" si="57"/>
        <v/>
      </c>
      <c r="AJ124" s="265" t="str">
        <f t="shared" si="58"/>
        <v/>
      </c>
      <c r="AK124" s="267" t="str">
        <f t="shared" si="59"/>
        <v/>
      </c>
      <c r="AL124" s="267" t="str">
        <f t="shared" si="60"/>
        <v/>
      </c>
      <c r="AM124" s="40" t="str">
        <f t="shared" si="61"/>
        <v/>
      </c>
      <c r="AN124" s="267">
        <f t="shared" si="54"/>
        <v>0</v>
      </c>
      <c r="CE124" s="279"/>
    </row>
    <row r="125" spans="1:83" s="40" customFormat="1" ht="12.75">
      <c r="A125" s="227"/>
      <c r="B125" s="88"/>
      <c r="C125" s="89"/>
      <c r="D125" s="90"/>
      <c r="E125" s="89"/>
      <c r="F125" s="91"/>
      <c r="G125" s="304"/>
      <c r="H125" s="41"/>
      <c r="I125" s="42" t="str">
        <f t="shared" si="63"/>
        <v/>
      </c>
      <c r="J125" s="43" t="str">
        <f t="shared" si="46"/>
        <v/>
      </c>
      <c r="K125" s="44" t="str">
        <f>IF(J125="","",IF(COUNTIF($J$4:J125,J125)=0,"",(COUNTIF($J$4:J125,J125))))</f>
        <v/>
      </c>
      <c r="L125" s="44" t="str">
        <f>IF(K125="","",J125&amp;" _ "&amp;COUNTIF($J$4:J125,J125)&amp;"_"&amp;N125)</f>
        <v/>
      </c>
      <c r="M125" s="45" t="str">
        <f t="shared" si="64"/>
        <v/>
      </c>
      <c r="N125" s="44" t="str">
        <f t="shared" si="65"/>
        <v/>
      </c>
      <c r="O125" s="57" t="str">
        <f t="shared" si="66"/>
        <v/>
      </c>
      <c r="P125" s="48" t="str" cm="1">
        <f t="array" ref="P125">IFERROR(IF(C125="P",G125,IF($K125=1,$M125,$M125+LOOKUP(2,1/($J$4:$J124=J125),$P$4:$P124))),"")</f>
        <v/>
      </c>
      <c r="Q125" s="57" t="str" cm="1">
        <f t="array" ref="Q125">IFERROR(IF(OR(C125="P",C125="A",C125="R"),F125,IF($K125=1,F125,IF(LOOKUP(2,1/($J$4:$J124=$J125),$P$4:$P124)=0,$F125,IF(AND($C125="C",LOOKUP(2,1/($J$4:$J124=$J125),$P$4:$P124)&gt;0),(F125*G125+LOOKUP(2,1/($J$4:$J124=$J125),$P$4:$P124)*LOOKUP(2,1/($J$4:$J124=$J125),$Q$4:$Q124))/$P125,IF(AND($C125="C",LOOKUP(2,1/($J$4:$J124=$J125),$P$4:$P124)&lt;0),LOOKUP(2,1/($J$4:$J124=$J125),$Q$4:$Q124),IF(AND($C125="V",LOOKUP(2,1/($J$4:$J124=$J125),$P$4:$P124)&lt;0),((-1*(F125*G125))+LOOKUP(2,1/($J$4:$J124=$J125),$P$4:$P124)*LOOKUP(2,1/($J$4:$J124=$J125),$Q$4:$Q124))/$P125,IF(AND($C125="V",LOOKUP(2,1/($J$4:$J124=$J125),$P$4:$P124)&gt;0),LOOKUP(2,1/($J$4:$J124=$J125),$Q$4:$Q124),""))))))),"")</f>
        <v/>
      </c>
      <c r="R125" s="49" t="str">
        <f t="shared" si="69"/>
        <v/>
      </c>
      <c r="S125" s="49" t="str">
        <f t="shared" si="55"/>
        <v/>
      </c>
      <c r="T125" s="49" t="str">
        <f t="shared" si="67"/>
        <v/>
      </c>
      <c r="U125" s="49" t="str">
        <f>IFERROR(IF(C125="P",S125,IF(K125=1,0,IF(OR(LOOKUP(2,1/($E$4:$E124=$E125),$P$4:$P124)=0,AND($C125="C",$N125="LONG"),AND(C125="V",N125="SHORT")),0,S125+(M125*Q125)))),"")</f>
        <v/>
      </c>
      <c r="V125" s="49" t="str">
        <f t="shared" si="68"/>
        <v/>
      </c>
      <c r="W125" s="50" t="str">
        <f t="shared" si="62"/>
        <v/>
      </c>
      <c r="Y125" s="51" t="str">
        <f t="shared" si="49"/>
        <v/>
      </c>
      <c r="Z125" s="50" t="str">
        <f t="shared" si="56"/>
        <v/>
      </c>
      <c r="AA125" s="50" t="str">
        <f t="shared" si="47"/>
        <v/>
      </c>
      <c r="AB125" s="50" t="str">
        <f t="shared" si="50"/>
        <v/>
      </c>
      <c r="AC125" s="58" t="str">
        <f t="shared" si="51"/>
        <v/>
      </c>
      <c r="AD125" s="53" t="str">
        <f t="shared" si="48"/>
        <v/>
      </c>
      <c r="AE125" s="53" t="str">
        <f t="shared" si="52"/>
        <v/>
      </c>
      <c r="AF125" s="59" t="str">
        <f t="shared" si="53"/>
        <v/>
      </c>
      <c r="AG125" s="40" t="str">
        <f>C125&amp;COUNTIFS($C$3:C125,"V")</f>
        <v>0</v>
      </c>
      <c r="AH125" s="266" t="str">
        <f t="shared" si="70"/>
        <v/>
      </c>
      <c r="AI125" s="56" t="str">
        <f t="shared" si="57"/>
        <v/>
      </c>
      <c r="AJ125" s="265" t="str">
        <f t="shared" si="58"/>
        <v/>
      </c>
      <c r="AK125" s="267" t="str">
        <f t="shared" si="59"/>
        <v/>
      </c>
      <c r="AL125" s="267" t="str">
        <f t="shared" si="60"/>
        <v/>
      </c>
      <c r="AM125" s="40" t="str">
        <f t="shared" si="61"/>
        <v/>
      </c>
      <c r="AN125" s="267">
        <f t="shared" si="54"/>
        <v>0</v>
      </c>
      <c r="CE125" s="279"/>
    </row>
    <row r="126" spans="1:83" s="40" customFormat="1" ht="12.75">
      <c r="A126" s="227"/>
      <c r="B126" s="88"/>
      <c r="C126" s="89"/>
      <c r="D126" s="90"/>
      <c r="E126" s="89"/>
      <c r="F126" s="91"/>
      <c r="G126" s="304"/>
      <c r="H126" s="41"/>
      <c r="I126" s="42" t="str">
        <f t="shared" si="63"/>
        <v/>
      </c>
      <c r="J126" s="43" t="str">
        <f t="shared" si="46"/>
        <v/>
      </c>
      <c r="K126" s="44" t="str">
        <f>IF(J126="","",IF(COUNTIF($J$4:J126,J126)=0,"",(COUNTIF($J$4:J126,J126))))</f>
        <v/>
      </c>
      <c r="L126" s="44" t="str">
        <f>IF(K126="","",J126&amp;" _ "&amp;COUNTIF($J$4:J126,J126)&amp;"_"&amp;N126)</f>
        <v/>
      </c>
      <c r="M126" s="45" t="str">
        <f t="shared" si="64"/>
        <v/>
      </c>
      <c r="N126" s="44" t="str">
        <f t="shared" si="65"/>
        <v/>
      </c>
      <c r="O126" s="57" t="str">
        <f t="shared" si="66"/>
        <v/>
      </c>
      <c r="P126" s="48" t="str" cm="1">
        <f t="array" ref="P126">IFERROR(IF(C126="P",G126,IF($K126=1,$M126,$M126+LOOKUP(2,1/($J$4:$J125=J126),$P$4:$P125))),"")</f>
        <v/>
      </c>
      <c r="Q126" s="57" t="str" cm="1">
        <f t="array" ref="Q126">IFERROR(IF(OR(C126="P",C126="A",C126="R"),F126,IF($K126=1,F126,IF(LOOKUP(2,1/($J$4:$J125=$J126),$P$4:$P125)=0,$F126,IF(AND($C126="C",LOOKUP(2,1/($J$4:$J125=$J126),$P$4:$P125)&gt;0),(F126*G126+LOOKUP(2,1/($J$4:$J125=$J126),$P$4:$P125)*LOOKUP(2,1/($J$4:$J125=$J126),$Q$4:$Q125))/$P126,IF(AND($C126="C",LOOKUP(2,1/($J$4:$J125=$J126),$P$4:$P125)&lt;0),LOOKUP(2,1/($J$4:$J125=$J126),$Q$4:$Q125),IF(AND($C126="V",LOOKUP(2,1/($J$4:$J125=$J126),$P$4:$P125)&lt;0),((-1*(F126*G126))+LOOKUP(2,1/($J$4:$J125=$J126),$P$4:$P125)*LOOKUP(2,1/($J$4:$J125=$J126),$Q$4:$Q125))/$P126,IF(AND($C126="V",LOOKUP(2,1/($J$4:$J125=$J126),$P$4:$P125)&gt;0),LOOKUP(2,1/($J$4:$J125=$J126),$Q$4:$Q125),""))))))),"")</f>
        <v/>
      </c>
      <c r="R126" s="49" t="str">
        <f t="shared" si="69"/>
        <v/>
      </c>
      <c r="S126" s="49" t="str">
        <f t="shared" si="55"/>
        <v/>
      </c>
      <c r="T126" s="49" t="str">
        <f t="shared" si="67"/>
        <v/>
      </c>
      <c r="U126" s="49" t="str">
        <f>IFERROR(IF(C126="P",S126,IF(K126=1,0,IF(OR(LOOKUP(2,1/($E$4:$E125=$E126),$P$4:$P125)=0,AND($C126="C",$N126="LONG"),AND(C126="V",N126="SHORT")),0,S126+(M126*Q126)))),"")</f>
        <v/>
      </c>
      <c r="V126" s="49" t="str">
        <f t="shared" si="68"/>
        <v/>
      </c>
      <c r="W126" s="50" t="str">
        <f t="shared" si="62"/>
        <v/>
      </c>
      <c r="Y126" s="51" t="str">
        <f t="shared" si="49"/>
        <v/>
      </c>
      <c r="Z126" s="50" t="str">
        <f t="shared" si="56"/>
        <v/>
      </c>
      <c r="AA126" s="50" t="str">
        <f t="shared" si="47"/>
        <v/>
      </c>
      <c r="AB126" s="50" t="str">
        <f t="shared" si="50"/>
        <v/>
      </c>
      <c r="AC126" s="58" t="str">
        <f t="shared" si="51"/>
        <v/>
      </c>
      <c r="AD126" s="53" t="str">
        <f t="shared" si="48"/>
        <v/>
      </c>
      <c r="AE126" s="53" t="str">
        <f t="shared" si="52"/>
        <v/>
      </c>
      <c r="AF126" s="59" t="str">
        <f t="shared" si="53"/>
        <v/>
      </c>
      <c r="AG126" s="40" t="str">
        <f>C126&amp;COUNTIFS($C$3:C126,"V")</f>
        <v>0</v>
      </c>
      <c r="AH126" s="266" t="str">
        <f t="shared" si="70"/>
        <v/>
      </c>
      <c r="AI126" s="56" t="str">
        <f t="shared" si="57"/>
        <v/>
      </c>
      <c r="AJ126" s="265" t="str">
        <f t="shared" si="58"/>
        <v/>
      </c>
      <c r="AK126" s="267" t="str">
        <f t="shared" si="59"/>
        <v/>
      </c>
      <c r="AL126" s="267" t="str">
        <f t="shared" si="60"/>
        <v/>
      </c>
      <c r="AM126" s="40" t="str">
        <f t="shared" si="61"/>
        <v/>
      </c>
      <c r="AN126" s="267">
        <f t="shared" si="54"/>
        <v>0</v>
      </c>
      <c r="CE126" s="279"/>
    </row>
    <row r="127" spans="1:83" s="40" customFormat="1" ht="12.75">
      <c r="A127" s="227"/>
      <c r="B127" s="88"/>
      <c r="C127" s="89"/>
      <c r="D127" s="90"/>
      <c r="E127" s="89"/>
      <c r="F127" s="91"/>
      <c r="G127" s="304"/>
      <c r="H127" s="41"/>
      <c r="I127" s="42" t="str">
        <f t="shared" si="63"/>
        <v/>
      </c>
      <c r="J127" s="43" t="str">
        <f t="shared" si="46"/>
        <v/>
      </c>
      <c r="K127" s="44" t="str">
        <f>IF(J127="","",IF(COUNTIF($J$4:J127,J127)=0,"",(COUNTIF($J$4:J127,J127))))</f>
        <v/>
      </c>
      <c r="L127" s="44" t="str">
        <f>IF(K127="","",J127&amp;" _ "&amp;COUNTIF($J$4:J127,J127)&amp;"_"&amp;N127)</f>
        <v/>
      </c>
      <c r="M127" s="45" t="str">
        <f t="shared" si="64"/>
        <v/>
      </c>
      <c r="N127" s="44" t="str">
        <f t="shared" si="65"/>
        <v/>
      </c>
      <c r="O127" s="57" t="str">
        <f t="shared" si="66"/>
        <v/>
      </c>
      <c r="P127" s="48" t="str" cm="1">
        <f t="array" ref="P127">IFERROR(IF(C127="P",G127,IF($K127=1,$M127,$M127+LOOKUP(2,1/($J$4:$J126=J127),$P$4:$P126))),"")</f>
        <v/>
      </c>
      <c r="Q127" s="57" t="str" cm="1">
        <f t="array" ref="Q127">IFERROR(IF(OR(C127="P",C127="A",C127="R"),F127,IF($K127=1,F127,IF(LOOKUP(2,1/($J$4:$J126=$J127),$P$4:$P126)=0,$F127,IF(AND($C127="C",LOOKUP(2,1/($J$4:$J126=$J127),$P$4:$P126)&gt;0),(F127*G127+LOOKUP(2,1/($J$4:$J126=$J127),$P$4:$P126)*LOOKUP(2,1/($J$4:$J126=$J127),$Q$4:$Q126))/$P127,IF(AND($C127="C",LOOKUP(2,1/($J$4:$J126=$J127),$P$4:$P126)&lt;0),LOOKUP(2,1/($J$4:$J126=$J127),$Q$4:$Q126),IF(AND($C127="V",LOOKUP(2,1/($J$4:$J126=$J127),$P$4:$P126)&lt;0),((-1*(F127*G127))+LOOKUP(2,1/($J$4:$J126=$J127),$P$4:$P126)*LOOKUP(2,1/($J$4:$J126=$J127),$Q$4:$Q126))/$P127,IF(AND($C127="V",LOOKUP(2,1/($J$4:$J126=$J127),$P$4:$P126)&gt;0),LOOKUP(2,1/($J$4:$J126=$J127),$Q$4:$Q126),""))))))),"")</f>
        <v/>
      </c>
      <c r="R127" s="49" t="str">
        <f t="shared" si="69"/>
        <v/>
      </c>
      <c r="S127" s="49" t="str">
        <f t="shared" si="55"/>
        <v/>
      </c>
      <c r="T127" s="49" t="str">
        <f t="shared" si="67"/>
        <v/>
      </c>
      <c r="U127" s="49" t="str">
        <f>IFERROR(IF(C127="P",S127,IF(K127=1,0,IF(OR(LOOKUP(2,1/($E$4:$E126=$E127),$P$4:$P126)=0,AND($C127="C",$N127="LONG"),AND(C127="V",N127="SHORT")),0,S127+(M127*Q127)))),"")</f>
        <v/>
      </c>
      <c r="V127" s="49" t="str">
        <f t="shared" si="68"/>
        <v/>
      </c>
      <c r="W127" s="50" t="str">
        <f t="shared" si="62"/>
        <v/>
      </c>
      <c r="Y127" s="51" t="str">
        <f t="shared" si="49"/>
        <v/>
      </c>
      <c r="Z127" s="50" t="str">
        <f t="shared" si="56"/>
        <v/>
      </c>
      <c r="AA127" s="50" t="str">
        <f t="shared" si="47"/>
        <v/>
      </c>
      <c r="AB127" s="50" t="str">
        <f t="shared" si="50"/>
        <v/>
      </c>
      <c r="AC127" s="58" t="str">
        <f t="shared" si="51"/>
        <v/>
      </c>
      <c r="AD127" s="53" t="str">
        <f t="shared" si="48"/>
        <v/>
      </c>
      <c r="AE127" s="53" t="str">
        <f t="shared" si="52"/>
        <v/>
      </c>
      <c r="AF127" s="59" t="str">
        <f t="shared" si="53"/>
        <v/>
      </c>
      <c r="AG127" s="40" t="str">
        <f>C127&amp;COUNTIFS($C$3:C127,"V")</f>
        <v>0</v>
      </c>
      <c r="AH127" s="266" t="str">
        <f t="shared" si="70"/>
        <v/>
      </c>
      <c r="AI127" s="56" t="str">
        <f t="shared" si="57"/>
        <v/>
      </c>
      <c r="AJ127" s="265" t="str">
        <f t="shared" si="58"/>
        <v/>
      </c>
      <c r="AK127" s="267" t="str">
        <f t="shared" si="59"/>
        <v/>
      </c>
      <c r="AL127" s="267" t="str">
        <f t="shared" si="60"/>
        <v/>
      </c>
      <c r="AM127" s="40" t="str">
        <f t="shared" si="61"/>
        <v/>
      </c>
      <c r="AN127" s="267">
        <f t="shared" si="54"/>
        <v>0</v>
      </c>
      <c r="CE127" s="279"/>
    </row>
    <row r="128" spans="1:83" s="40" customFormat="1" ht="12.75">
      <c r="A128" s="227"/>
      <c r="B128" s="88"/>
      <c r="C128" s="89"/>
      <c r="D128" s="90"/>
      <c r="E128" s="89"/>
      <c r="F128" s="91"/>
      <c r="G128" s="304"/>
      <c r="H128" s="41"/>
      <c r="I128" s="42" t="str">
        <f t="shared" si="63"/>
        <v/>
      </c>
      <c r="J128" s="43" t="str">
        <f t="shared" si="46"/>
        <v/>
      </c>
      <c r="K128" s="44" t="str">
        <f>IF(J128="","",IF(COUNTIF($J$4:J128,J128)=0,"",(COUNTIF($J$4:J128,J128))))</f>
        <v/>
      </c>
      <c r="L128" s="44" t="str">
        <f>IF(K128="","",J128&amp;" _ "&amp;COUNTIF($J$4:J128,J128)&amp;"_"&amp;N128)</f>
        <v/>
      </c>
      <c r="M128" s="45" t="str">
        <f t="shared" si="64"/>
        <v/>
      </c>
      <c r="N128" s="44" t="str">
        <f t="shared" si="65"/>
        <v/>
      </c>
      <c r="O128" s="57" t="str">
        <f t="shared" si="66"/>
        <v/>
      </c>
      <c r="P128" s="48" t="str" cm="1">
        <f t="array" ref="P128">IFERROR(IF(C128="P",G128,IF($K128=1,$M128,$M128+LOOKUP(2,1/($J$4:$J127=J128),$P$4:$P127))),"")</f>
        <v/>
      </c>
      <c r="Q128" s="57" t="str" cm="1">
        <f t="array" ref="Q128">IFERROR(IF(OR(C128="P",C128="A",C128="R"),F128,IF($K128=1,F128,IF(LOOKUP(2,1/($J$4:$J127=$J128),$P$4:$P127)=0,$F128,IF(AND($C128="C",LOOKUP(2,1/($J$4:$J127=$J128),$P$4:$P127)&gt;0),(F128*G128+LOOKUP(2,1/($J$4:$J127=$J128),$P$4:$P127)*LOOKUP(2,1/($J$4:$J127=$J128),$Q$4:$Q127))/$P128,IF(AND($C128="C",LOOKUP(2,1/($J$4:$J127=$J128),$P$4:$P127)&lt;0),LOOKUP(2,1/($J$4:$J127=$J128),$Q$4:$Q127),IF(AND($C128="V",LOOKUP(2,1/($J$4:$J127=$J128),$P$4:$P127)&lt;0),((-1*(F128*G128))+LOOKUP(2,1/($J$4:$J127=$J128),$P$4:$P127)*LOOKUP(2,1/($J$4:$J127=$J128),$Q$4:$Q127))/$P128,IF(AND($C128="V",LOOKUP(2,1/($J$4:$J127=$J128),$P$4:$P127)&gt;0),LOOKUP(2,1/($J$4:$J127=$J128),$Q$4:$Q127),""))))))),"")</f>
        <v/>
      </c>
      <c r="R128" s="49" t="str">
        <f t="shared" si="69"/>
        <v/>
      </c>
      <c r="S128" s="49" t="str">
        <f t="shared" si="55"/>
        <v/>
      </c>
      <c r="T128" s="49" t="str">
        <f t="shared" si="67"/>
        <v/>
      </c>
      <c r="U128" s="49" t="str">
        <f>IFERROR(IF(C128="P",S128,IF(K128=1,0,IF(OR(LOOKUP(2,1/($E$4:$E127=$E128),$P$4:$P127)=0,AND($C128="C",$N128="LONG"),AND(C128="V",N128="SHORT")),0,S128+(M128*Q128)))),"")</f>
        <v/>
      </c>
      <c r="V128" s="49" t="str">
        <f t="shared" si="68"/>
        <v/>
      </c>
      <c r="W128" s="50" t="str">
        <f t="shared" si="62"/>
        <v/>
      </c>
      <c r="Y128" s="51" t="str">
        <f t="shared" si="49"/>
        <v/>
      </c>
      <c r="Z128" s="50" t="str">
        <f t="shared" si="56"/>
        <v/>
      </c>
      <c r="AA128" s="50" t="str">
        <f t="shared" si="47"/>
        <v/>
      </c>
      <c r="AB128" s="50" t="str">
        <f t="shared" si="50"/>
        <v/>
      </c>
      <c r="AC128" s="58" t="str">
        <f t="shared" si="51"/>
        <v/>
      </c>
      <c r="AD128" s="53" t="str">
        <f t="shared" si="48"/>
        <v/>
      </c>
      <c r="AE128" s="53" t="str">
        <f t="shared" si="52"/>
        <v/>
      </c>
      <c r="AF128" s="59" t="str">
        <f t="shared" si="53"/>
        <v/>
      </c>
      <c r="AG128" s="40" t="str">
        <f>C128&amp;COUNTIFS($C$3:C128,"V")</f>
        <v>0</v>
      </c>
      <c r="AH128" s="266" t="str">
        <f t="shared" si="70"/>
        <v/>
      </c>
      <c r="AI128" s="56" t="str">
        <f t="shared" si="57"/>
        <v/>
      </c>
      <c r="AJ128" s="265" t="str">
        <f t="shared" si="58"/>
        <v/>
      </c>
      <c r="AK128" s="267" t="str">
        <f t="shared" si="59"/>
        <v/>
      </c>
      <c r="AL128" s="267" t="str">
        <f t="shared" si="60"/>
        <v/>
      </c>
      <c r="AM128" s="40" t="str">
        <f t="shared" si="61"/>
        <v/>
      </c>
      <c r="AN128" s="267">
        <f t="shared" si="54"/>
        <v>0</v>
      </c>
      <c r="CE128" s="279"/>
    </row>
    <row r="129" spans="1:83" s="40" customFormat="1" ht="12.75">
      <c r="A129" s="227"/>
      <c r="B129" s="88"/>
      <c r="C129" s="89"/>
      <c r="D129" s="90"/>
      <c r="E129" s="89"/>
      <c r="F129" s="91"/>
      <c r="G129" s="304"/>
      <c r="H129" s="41"/>
      <c r="I129" s="42" t="str">
        <f t="shared" si="63"/>
        <v/>
      </c>
      <c r="J129" s="43" t="str">
        <f t="shared" si="46"/>
        <v/>
      </c>
      <c r="K129" s="44" t="str">
        <f>IF(J129="","",IF(COUNTIF($J$4:J129,J129)=0,"",(COUNTIF($J$4:J129,J129))))</f>
        <v/>
      </c>
      <c r="L129" s="44" t="str">
        <f>IF(K129="","",J129&amp;" _ "&amp;COUNTIF($J$4:J129,J129)&amp;"_"&amp;N129)</f>
        <v/>
      </c>
      <c r="M129" s="45" t="str">
        <f t="shared" si="64"/>
        <v/>
      </c>
      <c r="N129" s="44" t="str">
        <f t="shared" si="65"/>
        <v/>
      </c>
      <c r="O129" s="57" t="str">
        <f t="shared" si="66"/>
        <v/>
      </c>
      <c r="P129" s="48" t="str" cm="1">
        <f t="array" ref="P129">IFERROR(IF(C129="P",G129,IF($K129=1,$M129,$M129+LOOKUP(2,1/($J$4:$J128=J129),$P$4:$P128))),"")</f>
        <v/>
      </c>
      <c r="Q129" s="57" t="str" cm="1">
        <f t="array" ref="Q129">IFERROR(IF(OR(C129="P",C129="A",C129="R"),F129,IF($K129=1,F129,IF(LOOKUP(2,1/($J$4:$J128=$J129),$P$4:$P128)=0,$F129,IF(AND($C129="C",LOOKUP(2,1/($J$4:$J128=$J129),$P$4:$P128)&gt;0),(F129*G129+LOOKUP(2,1/($J$4:$J128=$J129),$P$4:$P128)*LOOKUP(2,1/($J$4:$J128=$J129),$Q$4:$Q128))/$P129,IF(AND($C129="C",LOOKUP(2,1/($J$4:$J128=$J129),$P$4:$P128)&lt;0),LOOKUP(2,1/($J$4:$J128=$J129),$Q$4:$Q128),IF(AND($C129="V",LOOKUP(2,1/($J$4:$J128=$J129),$P$4:$P128)&lt;0),((-1*(F129*G129))+LOOKUP(2,1/($J$4:$J128=$J129),$P$4:$P128)*LOOKUP(2,1/($J$4:$J128=$J129),$Q$4:$Q128))/$P129,IF(AND($C129="V",LOOKUP(2,1/($J$4:$J128=$J129),$P$4:$P128)&gt;0),LOOKUP(2,1/($J$4:$J128=$J129),$Q$4:$Q128),""))))))),"")</f>
        <v/>
      </c>
      <c r="R129" s="49" t="str">
        <f t="shared" si="69"/>
        <v/>
      </c>
      <c r="S129" s="49" t="str">
        <f t="shared" si="55"/>
        <v/>
      </c>
      <c r="T129" s="49" t="str">
        <f t="shared" si="67"/>
        <v/>
      </c>
      <c r="U129" s="49" t="str">
        <f>IFERROR(IF(C129="P",S129,IF(K129=1,0,IF(OR(LOOKUP(2,1/($E$4:$E128=$E129),$P$4:$P128)=0,AND($C129="C",$N129="LONG"),AND(C129="V",N129="SHORT")),0,S129+(M129*Q129)))),"")</f>
        <v/>
      </c>
      <c r="V129" s="49" t="str">
        <f t="shared" si="68"/>
        <v/>
      </c>
      <c r="W129" s="50" t="str">
        <f t="shared" si="62"/>
        <v/>
      </c>
      <c r="Y129" s="51" t="str">
        <f t="shared" si="49"/>
        <v/>
      </c>
      <c r="Z129" s="50" t="str">
        <f t="shared" si="56"/>
        <v/>
      </c>
      <c r="AA129" s="50" t="str">
        <f t="shared" si="47"/>
        <v/>
      </c>
      <c r="AB129" s="50" t="str">
        <f t="shared" si="50"/>
        <v/>
      </c>
      <c r="AC129" s="58" t="str">
        <f t="shared" si="51"/>
        <v/>
      </c>
      <c r="AD129" s="53" t="str">
        <f t="shared" si="48"/>
        <v/>
      </c>
      <c r="AE129" s="53" t="str">
        <f t="shared" si="52"/>
        <v/>
      </c>
      <c r="AF129" s="59" t="str">
        <f t="shared" si="53"/>
        <v/>
      </c>
      <c r="AG129" s="40" t="str">
        <f>C129&amp;COUNTIFS($C$3:C129,"V")</f>
        <v>0</v>
      </c>
      <c r="AH129" s="266" t="str">
        <f t="shared" si="70"/>
        <v/>
      </c>
      <c r="AI129" s="56" t="str">
        <f t="shared" si="57"/>
        <v/>
      </c>
      <c r="AJ129" s="265" t="str">
        <f t="shared" si="58"/>
        <v/>
      </c>
      <c r="AK129" s="267" t="str">
        <f t="shared" si="59"/>
        <v/>
      </c>
      <c r="AL129" s="267" t="str">
        <f t="shared" si="60"/>
        <v/>
      </c>
      <c r="AM129" s="40" t="str">
        <f t="shared" si="61"/>
        <v/>
      </c>
      <c r="AN129" s="267">
        <f t="shared" si="54"/>
        <v>0</v>
      </c>
      <c r="CE129" s="279"/>
    </row>
    <row r="130" spans="1:83" s="40" customFormat="1" ht="12.75">
      <c r="A130" s="227"/>
      <c r="B130" s="88"/>
      <c r="C130" s="89"/>
      <c r="D130" s="90"/>
      <c r="E130" s="89"/>
      <c r="F130" s="91"/>
      <c r="G130" s="304"/>
      <c r="H130" s="41"/>
      <c r="I130" s="42" t="str">
        <f t="shared" si="63"/>
        <v/>
      </c>
      <c r="J130" s="43" t="str">
        <f t="shared" si="46"/>
        <v/>
      </c>
      <c r="K130" s="44" t="str">
        <f>IF(J130="","",IF(COUNTIF($J$4:J130,J130)=0,"",(COUNTIF($J$4:J130,J130))))</f>
        <v/>
      </c>
      <c r="L130" s="44" t="str">
        <f>IF(K130="","",J130&amp;" _ "&amp;COUNTIF($J$4:J130,J130)&amp;"_"&amp;N130)</f>
        <v/>
      </c>
      <c r="M130" s="45" t="str">
        <f t="shared" si="64"/>
        <v/>
      </c>
      <c r="N130" s="44" t="str">
        <f t="shared" si="65"/>
        <v/>
      </c>
      <c r="O130" s="57" t="str">
        <f t="shared" si="66"/>
        <v/>
      </c>
      <c r="P130" s="48" t="str" cm="1">
        <f t="array" ref="P130">IFERROR(IF(C130="P",G130,IF($K130=1,$M130,$M130+LOOKUP(2,1/($J$4:$J129=J130),$P$4:$P129))),"")</f>
        <v/>
      </c>
      <c r="Q130" s="57" t="str" cm="1">
        <f t="array" ref="Q130">IFERROR(IF(OR(C130="P",C130="A",C130="R"),F130,IF($K130=1,F130,IF(LOOKUP(2,1/($J$4:$J129=$J130),$P$4:$P129)=0,$F130,IF(AND($C130="C",LOOKUP(2,1/($J$4:$J129=$J130),$P$4:$P129)&gt;0),(F130*G130+LOOKUP(2,1/($J$4:$J129=$J130),$P$4:$P129)*LOOKUP(2,1/($J$4:$J129=$J130),$Q$4:$Q129))/$P130,IF(AND($C130="C",LOOKUP(2,1/($J$4:$J129=$J130),$P$4:$P129)&lt;0),LOOKUP(2,1/($J$4:$J129=$J130),$Q$4:$Q129),IF(AND($C130="V",LOOKUP(2,1/($J$4:$J129=$J130),$P$4:$P129)&lt;0),((-1*(F130*G130))+LOOKUP(2,1/($J$4:$J129=$J130),$P$4:$P129)*LOOKUP(2,1/($J$4:$J129=$J130),$Q$4:$Q129))/$P130,IF(AND($C130="V",LOOKUP(2,1/($J$4:$J129=$J130),$P$4:$P129)&gt;0),LOOKUP(2,1/($J$4:$J129=$J130),$Q$4:$Q129),""))))))),"")</f>
        <v/>
      </c>
      <c r="R130" s="49" t="str">
        <f t="shared" si="69"/>
        <v/>
      </c>
      <c r="S130" s="49" t="str">
        <f t="shared" si="55"/>
        <v/>
      </c>
      <c r="T130" s="49" t="str">
        <f t="shared" si="67"/>
        <v/>
      </c>
      <c r="U130" s="49" t="str">
        <f>IFERROR(IF(C130="P",S130,IF(K130=1,0,IF(OR(LOOKUP(2,1/($E$4:$E129=$E130),$P$4:$P129)=0,AND($C130="C",$N130="LONG"),AND(C130="V",N130="SHORT")),0,S130+(M130*Q130)))),"")</f>
        <v/>
      </c>
      <c r="V130" s="49" t="str">
        <f t="shared" si="68"/>
        <v/>
      </c>
      <c r="W130" s="50" t="str">
        <f t="shared" si="62"/>
        <v/>
      </c>
      <c r="Y130" s="51" t="str">
        <f t="shared" si="49"/>
        <v/>
      </c>
      <c r="Z130" s="50" t="str">
        <f t="shared" si="56"/>
        <v/>
      </c>
      <c r="AA130" s="50" t="str">
        <f t="shared" si="47"/>
        <v/>
      </c>
      <c r="AB130" s="50" t="str">
        <f t="shared" si="50"/>
        <v/>
      </c>
      <c r="AC130" s="58" t="str">
        <f t="shared" si="51"/>
        <v/>
      </c>
      <c r="AD130" s="53" t="str">
        <f t="shared" si="48"/>
        <v/>
      </c>
      <c r="AE130" s="53" t="str">
        <f t="shared" si="52"/>
        <v/>
      </c>
      <c r="AF130" s="59" t="str">
        <f t="shared" si="53"/>
        <v/>
      </c>
      <c r="AG130" s="40" t="str">
        <f>C130&amp;COUNTIFS($C$3:C130,"V")</f>
        <v>0</v>
      </c>
      <c r="AH130" s="266" t="str">
        <f t="shared" si="70"/>
        <v/>
      </c>
      <c r="AI130" s="56" t="str">
        <f t="shared" si="57"/>
        <v/>
      </c>
      <c r="AJ130" s="265" t="str">
        <f t="shared" si="58"/>
        <v/>
      </c>
      <c r="AK130" s="267" t="str">
        <f t="shared" si="59"/>
        <v/>
      </c>
      <c r="AL130" s="267" t="str">
        <f t="shared" si="60"/>
        <v/>
      </c>
      <c r="AM130" s="40" t="str">
        <f t="shared" si="61"/>
        <v/>
      </c>
      <c r="AN130" s="267">
        <f t="shared" si="54"/>
        <v>0</v>
      </c>
      <c r="CE130" s="279"/>
    </row>
    <row r="131" spans="1:83" s="40" customFormat="1" ht="12.75">
      <c r="A131" s="227"/>
      <c r="B131" s="88"/>
      <c r="C131" s="89"/>
      <c r="D131" s="90"/>
      <c r="E131" s="89"/>
      <c r="F131" s="91"/>
      <c r="G131" s="304"/>
      <c r="H131" s="41"/>
      <c r="I131" s="42" t="str">
        <f t="shared" si="63"/>
        <v/>
      </c>
      <c r="J131" s="43" t="str">
        <f t="shared" si="46"/>
        <v/>
      </c>
      <c r="K131" s="44" t="str">
        <f>IF(J131="","",IF(COUNTIF($J$4:J131,J131)=0,"",(COUNTIF($J$4:J131,J131))))</f>
        <v/>
      </c>
      <c r="L131" s="44" t="str">
        <f>IF(K131="","",J131&amp;" _ "&amp;COUNTIF($J$4:J131,J131)&amp;"_"&amp;N131)</f>
        <v/>
      </c>
      <c r="M131" s="45" t="str">
        <f t="shared" si="64"/>
        <v/>
      </c>
      <c r="N131" s="44" t="str">
        <f t="shared" si="65"/>
        <v/>
      </c>
      <c r="O131" s="57" t="str">
        <f t="shared" si="66"/>
        <v/>
      </c>
      <c r="P131" s="48" t="str" cm="1">
        <f t="array" ref="P131">IFERROR(IF(C131="P",G131,IF($K131=1,$M131,$M131+LOOKUP(2,1/($J$4:$J130=J131),$P$4:$P130))),"")</f>
        <v/>
      </c>
      <c r="Q131" s="57" t="str" cm="1">
        <f t="array" ref="Q131">IFERROR(IF(OR(C131="P",C131="A",C131="R"),F131,IF($K131=1,F131,IF(LOOKUP(2,1/($J$4:$J130=$J131),$P$4:$P130)=0,$F131,IF(AND($C131="C",LOOKUP(2,1/($J$4:$J130=$J131),$P$4:$P130)&gt;0),(F131*G131+LOOKUP(2,1/($J$4:$J130=$J131),$P$4:$P130)*LOOKUP(2,1/($J$4:$J130=$J131),$Q$4:$Q130))/$P131,IF(AND($C131="C",LOOKUP(2,1/($J$4:$J130=$J131),$P$4:$P130)&lt;0),LOOKUP(2,1/($J$4:$J130=$J131),$Q$4:$Q130),IF(AND($C131="V",LOOKUP(2,1/($J$4:$J130=$J131),$P$4:$P130)&lt;0),((-1*(F131*G131))+LOOKUP(2,1/($J$4:$J130=$J131),$P$4:$P130)*LOOKUP(2,1/($J$4:$J130=$J131),$Q$4:$Q130))/$P131,IF(AND($C131="V",LOOKUP(2,1/($J$4:$J130=$J131),$P$4:$P130)&gt;0),LOOKUP(2,1/($J$4:$J130=$J131),$Q$4:$Q130),""))))))),"")</f>
        <v/>
      </c>
      <c r="R131" s="49" t="str">
        <f t="shared" si="69"/>
        <v/>
      </c>
      <c r="S131" s="49" t="str">
        <f t="shared" si="55"/>
        <v/>
      </c>
      <c r="T131" s="49" t="str">
        <f t="shared" si="67"/>
        <v/>
      </c>
      <c r="U131" s="49" t="str">
        <f>IFERROR(IF(C131="P",S131,IF(K131=1,0,IF(OR(LOOKUP(2,1/($E$4:$E130=$E131),$P$4:$P130)=0,AND($C131="C",$N131="LONG"),AND(C131="V",N131="SHORT")),0,S131+(M131*Q131)))),"")</f>
        <v/>
      </c>
      <c r="V131" s="49" t="str">
        <f t="shared" si="68"/>
        <v/>
      </c>
      <c r="W131" s="50" t="str">
        <f t="shared" si="62"/>
        <v/>
      </c>
      <c r="Y131" s="51" t="str">
        <f t="shared" si="49"/>
        <v/>
      </c>
      <c r="Z131" s="50" t="str">
        <f t="shared" si="56"/>
        <v/>
      </c>
      <c r="AA131" s="50" t="str">
        <f t="shared" si="47"/>
        <v/>
      </c>
      <c r="AB131" s="50" t="str">
        <f t="shared" si="50"/>
        <v/>
      </c>
      <c r="AC131" s="58" t="str">
        <f t="shared" si="51"/>
        <v/>
      </c>
      <c r="AD131" s="53" t="str">
        <f t="shared" si="48"/>
        <v/>
      </c>
      <c r="AE131" s="53" t="str">
        <f t="shared" si="52"/>
        <v/>
      </c>
      <c r="AF131" s="59" t="str">
        <f t="shared" si="53"/>
        <v/>
      </c>
      <c r="AG131" s="40" t="str">
        <f>C131&amp;COUNTIFS($C$3:C131,"V")</f>
        <v>0</v>
      </c>
      <c r="AH131" s="266" t="str">
        <f t="shared" si="70"/>
        <v/>
      </c>
      <c r="AI131" s="56" t="str">
        <f t="shared" si="57"/>
        <v/>
      </c>
      <c r="AJ131" s="265" t="str">
        <f t="shared" si="58"/>
        <v/>
      </c>
      <c r="AK131" s="267" t="str">
        <f t="shared" si="59"/>
        <v/>
      </c>
      <c r="AL131" s="267" t="str">
        <f t="shared" si="60"/>
        <v/>
      </c>
      <c r="AM131" s="40" t="str">
        <f t="shared" si="61"/>
        <v/>
      </c>
      <c r="AN131" s="267">
        <f t="shared" si="54"/>
        <v>0</v>
      </c>
      <c r="CE131" s="279"/>
    </row>
    <row r="132" spans="1:83" s="40" customFormat="1" ht="12.75">
      <c r="A132" s="227"/>
      <c r="B132" s="88"/>
      <c r="C132" s="89"/>
      <c r="D132" s="90"/>
      <c r="E132" s="89"/>
      <c r="F132" s="91"/>
      <c r="G132" s="304"/>
      <c r="H132" s="41"/>
      <c r="I132" s="42" t="str">
        <f t="shared" si="63"/>
        <v/>
      </c>
      <c r="J132" s="43" t="str">
        <f t="shared" ref="J132:J195" si="71">IF(E132="","",IF(C132="P","P_"&amp;E132,E132))</f>
        <v/>
      </c>
      <c r="K132" s="44" t="str">
        <f>IF(J132="","",IF(COUNTIF($J$4:J132,J132)=0,"",(COUNTIF($J$4:J132,J132))))</f>
        <v/>
      </c>
      <c r="L132" s="44" t="str">
        <f>IF(K132="","",J132&amp;" _ "&amp;COUNTIF($J$4:J132,J132)&amp;"_"&amp;N132)</f>
        <v/>
      </c>
      <c r="M132" s="45" t="str">
        <f t="shared" si="64"/>
        <v/>
      </c>
      <c r="N132" s="44" t="str">
        <f t="shared" si="65"/>
        <v/>
      </c>
      <c r="O132" s="57" t="str">
        <f t="shared" si="66"/>
        <v/>
      </c>
      <c r="P132" s="48" t="str" cm="1">
        <f t="array" ref="P132">IFERROR(IF(C132="P",G132,IF($K132=1,$M132,$M132+LOOKUP(2,1/($J$4:$J131=J132),$P$4:$P131))),"")</f>
        <v/>
      </c>
      <c r="Q132" s="57" t="str" cm="1">
        <f t="array" ref="Q132">IFERROR(IF(OR(C132="P",C132="A",C132="R"),F132,IF($K132=1,F132,IF(LOOKUP(2,1/($J$4:$J131=$J132),$P$4:$P131)=0,$F132,IF(AND($C132="C",LOOKUP(2,1/($J$4:$J131=$J132),$P$4:$P131)&gt;0),(F132*G132+LOOKUP(2,1/($J$4:$J131=$J132),$P$4:$P131)*LOOKUP(2,1/($J$4:$J131=$J132),$Q$4:$Q131))/$P132,IF(AND($C132="C",LOOKUP(2,1/($J$4:$J131=$J132),$P$4:$P131)&lt;0),LOOKUP(2,1/($J$4:$J131=$J132),$Q$4:$Q131),IF(AND($C132="V",LOOKUP(2,1/($J$4:$J131=$J132),$P$4:$P131)&lt;0),((-1*(F132*G132))+LOOKUP(2,1/($J$4:$J131=$J132),$P$4:$P131)*LOOKUP(2,1/($J$4:$J131=$J132),$Q$4:$Q131))/$P132,IF(AND($C132="V",LOOKUP(2,1/($J$4:$J131=$J132),$P$4:$P131)&gt;0),LOOKUP(2,1/($J$4:$J131=$J132),$Q$4:$Q131),""))))))),"")</f>
        <v/>
      </c>
      <c r="R132" s="49" t="str">
        <f t="shared" si="69"/>
        <v/>
      </c>
      <c r="S132" s="49" t="str">
        <f t="shared" si="55"/>
        <v/>
      </c>
      <c r="T132" s="49" t="str">
        <f t="shared" si="67"/>
        <v/>
      </c>
      <c r="U132" s="49" t="str">
        <f>IFERROR(IF(C132="P",S132,IF(K132=1,0,IF(OR(LOOKUP(2,1/($E$4:$E131=$E132),$P$4:$P131)=0,AND($C132="C",$N132="LONG"),AND(C132="V",N132="SHORT")),0,S132+(M132*Q132)))),"")</f>
        <v/>
      </c>
      <c r="V132" s="49" t="str">
        <f t="shared" si="68"/>
        <v/>
      </c>
      <c r="W132" s="50" t="str">
        <f t="shared" si="62"/>
        <v/>
      </c>
      <c r="Y132" s="51" t="str">
        <f t="shared" si="49"/>
        <v/>
      </c>
      <c r="Z132" s="50" t="str">
        <f t="shared" si="56"/>
        <v/>
      </c>
      <c r="AA132" s="50" t="str">
        <f t="shared" ref="AA132:AA195" si="72">IF(W132="","",U132+W132+H132+Z132)</f>
        <v/>
      </c>
      <c r="AB132" s="50" t="str">
        <f t="shared" si="50"/>
        <v/>
      </c>
      <c r="AC132" s="58" t="str">
        <f t="shared" si="51"/>
        <v/>
      </c>
      <c r="AD132" s="53" t="str">
        <f t="shared" ref="AD132:AD195" si="73">IF(E132="","",(((AA132-W132)-Z132)/Z132))</f>
        <v/>
      </c>
      <c r="AE132" s="53" t="str">
        <f t="shared" si="52"/>
        <v/>
      </c>
      <c r="AF132" s="59" t="str">
        <f t="shared" si="53"/>
        <v/>
      </c>
      <c r="AG132" s="40" t="str">
        <f>C132&amp;COUNTIFS($C$3:C132,"V")</f>
        <v>0</v>
      </c>
      <c r="AH132" s="266" t="str">
        <f t="shared" si="70"/>
        <v/>
      </c>
      <c r="AI132" s="56" t="str">
        <f t="shared" si="57"/>
        <v/>
      </c>
      <c r="AJ132" s="265" t="str">
        <f t="shared" si="58"/>
        <v/>
      </c>
      <c r="AK132" s="267" t="str">
        <f t="shared" si="59"/>
        <v/>
      </c>
      <c r="AL132" s="267" t="str">
        <f t="shared" si="60"/>
        <v/>
      </c>
      <c r="AM132" s="40" t="str">
        <f t="shared" si="61"/>
        <v/>
      </c>
      <c r="AN132" s="267">
        <f t="shared" si="54"/>
        <v>0</v>
      </c>
      <c r="CE132" s="279"/>
    </row>
    <row r="133" spans="1:83" s="40" customFormat="1" ht="12.75">
      <c r="A133" s="227"/>
      <c r="B133" s="88"/>
      <c r="C133" s="89"/>
      <c r="D133" s="90"/>
      <c r="E133" s="89"/>
      <c r="F133" s="91"/>
      <c r="G133" s="304"/>
      <c r="H133" s="41"/>
      <c r="I133" s="42" t="str">
        <f t="shared" si="63"/>
        <v/>
      </c>
      <c r="J133" s="43" t="str">
        <f t="shared" si="71"/>
        <v/>
      </c>
      <c r="K133" s="44" t="str">
        <f>IF(J133="","",IF(COUNTIF($J$4:J133,J133)=0,"",(COUNTIF($J$4:J133,J133))))</f>
        <v/>
      </c>
      <c r="L133" s="44" t="str">
        <f>IF(K133="","",J133&amp;" _ "&amp;COUNTIF($J$4:J133,J133)&amp;"_"&amp;N133)</f>
        <v/>
      </c>
      <c r="M133" s="45" t="str">
        <f t="shared" si="64"/>
        <v/>
      </c>
      <c r="N133" s="44" t="str">
        <f t="shared" si="65"/>
        <v/>
      </c>
      <c r="O133" s="57" t="str">
        <f t="shared" si="66"/>
        <v/>
      </c>
      <c r="P133" s="48" t="str" cm="1">
        <f t="array" ref="P133">IFERROR(IF(C133="P",G133,IF($K133=1,$M133,$M133+LOOKUP(2,1/($J$4:$J132=J133),$P$4:$P132))),"")</f>
        <v/>
      </c>
      <c r="Q133" s="57" t="str" cm="1">
        <f t="array" ref="Q133">IFERROR(IF(OR(C133="P",C133="A",C133="R"),F133,IF($K133=1,F133,IF(LOOKUP(2,1/($J$4:$J132=$J133),$P$4:$P132)=0,$F133,IF(AND($C133="C",LOOKUP(2,1/($J$4:$J132=$J133),$P$4:$P132)&gt;0),(F133*G133+LOOKUP(2,1/($J$4:$J132=$J133),$P$4:$P132)*LOOKUP(2,1/($J$4:$J132=$J133),$Q$4:$Q132))/$P133,IF(AND($C133="C",LOOKUP(2,1/($J$4:$J132=$J133),$P$4:$P132)&lt;0),LOOKUP(2,1/($J$4:$J132=$J133),$Q$4:$Q132),IF(AND($C133="V",LOOKUP(2,1/($J$4:$J132=$J133),$P$4:$P132)&lt;0),((-1*(F133*G133))+LOOKUP(2,1/($J$4:$J132=$J133),$P$4:$P132)*LOOKUP(2,1/($J$4:$J132=$J133),$Q$4:$Q132))/$P133,IF(AND($C133="V",LOOKUP(2,1/($J$4:$J132=$J133),$P$4:$P132)&gt;0),LOOKUP(2,1/($J$4:$J132=$J133),$Q$4:$Q132),""))))))),"")</f>
        <v/>
      </c>
      <c r="R133" s="49" t="str">
        <f t="shared" si="69"/>
        <v/>
      </c>
      <c r="S133" s="49" t="str">
        <f t="shared" si="55"/>
        <v/>
      </c>
      <c r="T133" s="49" t="str">
        <f t="shared" si="67"/>
        <v/>
      </c>
      <c r="U133" s="49" t="str">
        <f>IFERROR(IF(C133="P",S133,IF(K133=1,0,IF(OR(LOOKUP(2,1/($E$4:$E132=$E133),$P$4:$P132)=0,AND($C133="C",$N133="LONG"),AND(C133="V",N133="SHORT")),0,S133+(M133*Q133)))),"")</f>
        <v/>
      </c>
      <c r="V133" s="49" t="str">
        <f t="shared" si="68"/>
        <v/>
      </c>
      <c r="W133" s="50" t="str">
        <f t="shared" si="62"/>
        <v/>
      </c>
      <c r="Y133" s="51" t="str">
        <f t="shared" ref="Y133:Y196" si="74">IF(W133="","",Y132+H133)</f>
        <v/>
      </c>
      <c r="Z133" s="50" t="str">
        <f t="shared" si="56"/>
        <v/>
      </c>
      <c r="AA133" s="50" t="str">
        <f t="shared" si="72"/>
        <v/>
      </c>
      <c r="AB133" s="50" t="str">
        <f t="shared" ref="AB133:AB196" si="75">IF(H133="","",AA133)</f>
        <v/>
      </c>
      <c r="AC133" s="58" t="str">
        <f t="shared" ref="AC133:AC196" si="76">IF(E133="","",IF(W133=0,AC132,AC132+(W133/(1+AE133))))</f>
        <v/>
      </c>
      <c r="AD133" s="53" t="str">
        <f t="shared" si="73"/>
        <v/>
      </c>
      <c r="AE133" s="53" t="str">
        <f t="shared" ref="AE133:AE196" si="77">IF(AD133="","",((1+AD133)*(1+AE132))-1)</f>
        <v/>
      </c>
      <c r="AF133" s="59" t="str">
        <f t="shared" ref="AF133:AF196" si="78">IF(AE133="","",$AF$4*(1+AE133))</f>
        <v/>
      </c>
      <c r="AG133" s="40" t="str">
        <f>C133&amp;COUNTIFS($C$3:C133,"V")</f>
        <v>0</v>
      </c>
      <c r="AH133" s="266" t="str">
        <f t="shared" si="70"/>
        <v/>
      </c>
      <c r="AI133" s="56" t="str">
        <f t="shared" si="57"/>
        <v/>
      </c>
      <c r="AJ133" s="265" t="str">
        <f t="shared" si="58"/>
        <v/>
      </c>
      <c r="AK133" s="267" t="str">
        <f t="shared" si="59"/>
        <v/>
      </c>
      <c r="AL133" s="267" t="str">
        <f t="shared" si="60"/>
        <v/>
      </c>
      <c r="AM133" s="40" t="str">
        <f t="shared" si="61"/>
        <v/>
      </c>
      <c r="AN133" s="267">
        <f t="shared" ref="AN133:AN196" si="79">IF(CE133="",0,CE133)</f>
        <v>0</v>
      </c>
      <c r="CE133" s="279"/>
    </row>
    <row r="134" spans="1:83" s="40" customFormat="1" ht="12.75">
      <c r="A134" s="227"/>
      <c r="B134" s="88"/>
      <c r="C134" s="89"/>
      <c r="D134" s="90"/>
      <c r="E134" s="89"/>
      <c r="F134" s="91"/>
      <c r="G134" s="304"/>
      <c r="H134" s="41"/>
      <c r="I134" s="42" t="str">
        <f t="shared" si="63"/>
        <v/>
      </c>
      <c r="J134" s="43" t="str">
        <f t="shared" si="71"/>
        <v/>
      </c>
      <c r="K134" s="44" t="str">
        <f>IF(J134="","",IF(COUNTIF($J$4:J134,J134)=0,"",(COUNTIF($J$4:J134,J134))))</f>
        <v/>
      </c>
      <c r="L134" s="44" t="str">
        <f>IF(K134="","",J134&amp;" _ "&amp;COUNTIF($J$4:J134,J134)&amp;"_"&amp;N134)</f>
        <v/>
      </c>
      <c r="M134" s="45" t="str">
        <f t="shared" si="64"/>
        <v/>
      </c>
      <c r="N134" s="44" t="str">
        <f t="shared" si="65"/>
        <v/>
      </c>
      <c r="O134" s="57" t="str">
        <f t="shared" si="66"/>
        <v/>
      </c>
      <c r="P134" s="48" t="str" cm="1">
        <f t="array" ref="P134">IFERROR(IF(C134="P",G134,IF($K134=1,$M134,$M134+LOOKUP(2,1/($J$4:$J133=J134),$P$4:$P133))),"")</f>
        <v/>
      </c>
      <c r="Q134" s="57" t="str" cm="1">
        <f t="array" ref="Q134">IFERROR(IF(OR(C134="P",C134="A",C134="R"),F134,IF($K134=1,F134,IF(LOOKUP(2,1/($J$4:$J133=$J134),$P$4:$P133)=0,$F134,IF(AND($C134="C",LOOKUP(2,1/($J$4:$J133=$J134),$P$4:$P133)&gt;0),(F134*G134+LOOKUP(2,1/($J$4:$J133=$J134),$P$4:$P133)*LOOKUP(2,1/($J$4:$J133=$J134),$Q$4:$Q133))/$P134,IF(AND($C134="C",LOOKUP(2,1/($J$4:$J133=$J134),$P$4:$P133)&lt;0),LOOKUP(2,1/($J$4:$J133=$J134),$Q$4:$Q133),IF(AND($C134="V",LOOKUP(2,1/($J$4:$J133=$J134),$P$4:$P133)&lt;0),((-1*(F134*G134))+LOOKUP(2,1/($J$4:$J133=$J134),$P$4:$P133)*LOOKUP(2,1/($J$4:$J133=$J134),$Q$4:$Q133))/$P134,IF(AND($C134="V",LOOKUP(2,1/($J$4:$J133=$J134),$P$4:$P133)&gt;0),LOOKUP(2,1/($J$4:$J133=$J134),$Q$4:$Q133),""))))))),"")</f>
        <v/>
      </c>
      <c r="R134" s="49" t="str">
        <f t="shared" si="69"/>
        <v/>
      </c>
      <c r="S134" s="49" t="str">
        <f t="shared" ref="S134:S197" si="80">IFERROR((-F134*M134)-AN134,"")</f>
        <v/>
      </c>
      <c r="T134" s="49" t="str">
        <f t="shared" si="67"/>
        <v/>
      </c>
      <c r="U134" s="49" t="str">
        <f>IFERROR(IF(C134="P",S134,IF(K134=1,0,IF(OR(LOOKUP(2,1/($E$4:$E133=$E134),$P$4:$P133)=0,AND($C134="C",$N134="LONG"),AND(C134="V",N134="SHORT")),0,S134+(M134*Q134)))),"")</f>
        <v/>
      </c>
      <c r="V134" s="49" t="str">
        <f t="shared" si="68"/>
        <v/>
      </c>
      <c r="W134" s="50" t="str">
        <f t="shared" si="62"/>
        <v/>
      </c>
      <c r="Y134" s="51" t="str">
        <f t="shared" si="74"/>
        <v/>
      </c>
      <c r="Z134" s="50" t="str">
        <f t="shared" ref="Z134:Z197" si="81">IF(W134="","",AA133)</f>
        <v/>
      </c>
      <c r="AA134" s="50" t="str">
        <f t="shared" si="72"/>
        <v/>
      </c>
      <c r="AB134" s="50" t="str">
        <f t="shared" si="75"/>
        <v/>
      </c>
      <c r="AC134" s="58" t="str">
        <f t="shared" si="76"/>
        <v/>
      </c>
      <c r="AD134" s="53" t="str">
        <f t="shared" si="73"/>
        <v/>
      </c>
      <c r="AE134" s="53" t="str">
        <f t="shared" si="77"/>
        <v/>
      </c>
      <c r="AF134" s="59" t="str">
        <f t="shared" si="78"/>
        <v/>
      </c>
      <c r="AG134" s="40" t="str">
        <f>C134&amp;COUNTIFS($C$3:C134,"V")</f>
        <v>0</v>
      </c>
      <c r="AH134" s="266" t="str">
        <f t="shared" si="70"/>
        <v/>
      </c>
      <c r="AI134" s="56" t="str">
        <f t="shared" ref="AI134:AI197" si="82">IF(J134="","",J134)</f>
        <v/>
      </c>
      <c r="AJ134" s="265" t="str">
        <f t="shared" ref="AJ134:AJ197" si="83">IF(G134="","",G134)</f>
        <v/>
      </c>
      <c r="AK134" s="267" t="str">
        <f t="shared" ref="AK134:AK197" si="84">IF(F134="","",F134)</f>
        <v/>
      </c>
      <c r="AL134" s="267" t="str">
        <f t="shared" ref="AL134:AL197" si="85">IF(U134="","",U134)</f>
        <v/>
      </c>
      <c r="AM134" s="40" t="str">
        <f t="shared" ref="AM134:AM197" si="86">IF(D134="","",D134)</f>
        <v/>
      </c>
      <c r="AN134" s="267">
        <f t="shared" si="79"/>
        <v>0</v>
      </c>
      <c r="CE134" s="279"/>
    </row>
    <row r="135" spans="1:83" s="40" customFormat="1" ht="12.75">
      <c r="A135" s="227"/>
      <c r="B135" s="88"/>
      <c r="C135" s="89"/>
      <c r="D135" s="90"/>
      <c r="E135" s="89"/>
      <c r="F135" s="91"/>
      <c r="G135" s="304"/>
      <c r="H135" s="41"/>
      <c r="I135" s="42" t="str">
        <f t="shared" si="63"/>
        <v/>
      </c>
      <c r="J135" s="43" t="str">
        <f t="shared" si="71"/>
        <v/>
      </c>
      <c r="K135" s="44" t="str">
        <f>IF(J135="","",IF(COUNTIF($J$4:J135,J135)=0,"",(COUNTIF($J$4:J135,J135))))</f>
        <v/>
      </c>
      <c r="L135" s="44" t="str">
        <f>IF(K135="","",J135&amp;" _ "&amp;COUNTIF($J$4:J135,J135)&amp;"_"&amp;N135)</f>
        <v/>
      </c>
      <c r="M135" s="45" t="str">
        <f t="shared" si="64"/>
        <v/>
      </c>
      <c r="N135" s="44" t="str">
        <f t="shared" si="65"/>
        <v/>
      </c>
      <c r="O135" s="57" t="str">
        <f t="shared" si="66"/>
        <v/>
      </c>
      <c r="P135" s="48" t="str" cm="1">
        <f t="array" ref="P135">IFERROR(IF(C135="P",G135,IF($K135=1,$M135,$M135+LOOKUP(2,1/($J$4:$J134=J135),$P$4:$P134))),"")</f>
        <v/>
      </c>
      <c r="Q135" s="57" t="str" cm="1">
        <f t="array" ref="Q135">IFERROR(IF(OR(C135="P",C135="A",C135="R"),F135,IF($K135=1,F135,IF(LOOKUP(2,1/($J$4:$J134=$J135),$P$4:$P134)=0,$F135,IF(AND($C135="C",LOOKUP(2,1/($J$4:$J134=$J135),$P$4:$P134)&gt;0),(F135*G135+LOOKUP(2,1/($J$4:$J134=$J135),$P$4:$P134)*LOOKUP(2,1/($J$4:$J134=$J135),$Q$4:$Q134))/$P135,IF(AND($C135="C",LOOKUP(2,1/($J$4:$J134=$J135),$P$4:$P134)&lt;0),LOOKUP(2,1/($J$4:$J134=$J135),$Q$4:$Q134),IF(AND($C135="V",LOOKUP(2,1/($J$4:$J134=$J135),$P$4:$P134)&lt;0),((-1*(F135*G135))+LOOKUP(2,1/($J$4:$J134=$J135),$P$4:$P134)*LOOKUP(2,1/($J$4:$J134=$J135),$Q$4:$Q134))/$P135,IF(AND($C135="V",LOOKUP(2,1/($J$4:$J134=$J135),$P$4:$P134)&gt;0),LOOKUP(2,1/($J$4:$J134=$J135),$Q$4:$Q134),""))))))),"")</f>
        <v/>
      </c>
      <c r="R135" s="49" t="str">
        <f t="shared" si="69"/>
        <v/>
      </c>
      <c r="S135" s="49" t="str">
        <f t="shared" si="80"/>
        <v/>
      </c>
      <c r="T135" s="49" t="str">
        <f t="shared" si="67"/>
        <v/>
      </c>
      <c r="U135" s="49" t="str">
        <f>IFERROR(IF(C135="P",S135,IF(K135=1,0,IF(OR(LOOKUP(2,1/($E$4:$E134=$E135),$P$4:$P134)=0,AND($C135="C",$N135="LONG"),AND(C135="V",N135="SHORT")),0,S135+(M135*Q135)))),"")</f>
        <v/>
      </c>
      <c r="V135" s="49" t="str">
        <f t="shared" si="68"/>
        <v/>
      </c>
      <c r="W135" s="50" t="str">
        <f t="shared" ref="W135:W198" si="87">IF(E135="","",IF(OR(E135="APORTE",E135="RESGATE"),S135,0))</f>
        <v/>
      </c>
      <c r="Y135" s="51" t="str">
        <f t="shared" si="74"/>
        <v/>
      </c>
      <c r="Z135" s="50" t="str">
        <f t="shared" si="81"/>
        <v/>
      </c>
      <c r="AA135" s="50" t="str">
        <f t="shared" si="72"/>
        <v/>
      </c>
      <c r="AB135" s="50" t="str">
        <f t="shared" si="75"/>
        <v/>
      </c>
      <c r="AC135" s="58" t="str">
        <f t="shared" si="76"/>
        <v/>
      </c>
      <c r="AD135" s="53" t="str">
        <f t="shared" si="73"/>
        <v/>
      </c>
      <c r="AE135" s="53" t="str">
        <f t="shared" si="77"/>
        <v/>
      </c>
      <c r="AF135" s="59" t="str">
        <f t="shared" si="78"/>
        <v/>
      </c>
      <c r="AG135" s="40" t="str">
        <f>C135&amp;COUNTIFS($C$3:C135,"V")</f>
        <v>0</v>
      </c>
      <c r="AH135" s="266" t="str">
        <f t="shared" si="70"/>
        <v/>
      </c>
      <c r="AI135" s="56" t="str">
        <f t="shared" si="82"/>
        <v/>
      </c>
      <c r="AJ135" s="265" t="str">
        <f t="shared" si="83"/>
        <v/>
      </c>
      <c r="AK135" s="267" t="str">
        <f t="shared" si="84"/>
        <v/>
      </c>
      <c r="AL135" s="267" t="str">
        <f t="shared" si="85"/>
        <v/>
      </c>
      <c r="AM135" s="40" t="str">
        <f t="shared" si="86"/>
        <v/>
      </c>
      <c r="AN135" s="267">
        <f t="shared" si="79"/>
        <v>0</v>
      </c>
      <c r="CE135" s="279"/>
    </row>
    <row r="136" spans="1:83" s="40" customFormat="1" ht="12.75">
      <c r="A136" s="227"/>
      <c r="B136" s="88"/>
      <c r="C136" s="89"/>
      <c r="D136" s="90"/>
      <c r="E136" s="89"/>
      <c r="F136" s="91"/>
      <c r="G136" s="304"/>
      <c r="H136" s="41"/>
      <c r="I136" s="42" t="str">
        <f t="shared" si="63"/>
        <v/>
      </c>
      <c r="J136" s="43" t="str">
        <f t="shared" si="71"/>
        <v/>
      </c>
      <c r="K136" s="44" t="str">
        <f>IF(J136="","",IF(COUNTIF($J$4:J136,J136)=0,"",(COUNTIF($J$4:J136,J136))))</f>
        <v/>
      </c>
      <c r="L136" s="44" t="str">
        <f>IF(K136="","",J136&amp;" _ "&amp;COUNTIF($J$4:J136,J136)&amp;"_"&amp;N136)</f>
        <v/>
      </c>
      <c r="M136" s="45" t="str">
        <f t="shared" si="64"/>
        <v/>
      </c>
      <c r="N136" s="44" t="str">
        <f t="shared" si="65"/>
        <v/>
      </c>
      <c r="O136" s="57" t="str">
        <f t="shared" si="66"/>
        <v/>
      </c>
      <c r="P136" s="48" t="str" cm="1">
        <f t="array" ref="P136">IFERROR(IF(C136="P",G136,IF($K136=1,$M136,$M136+LOOKUP(2,1/($J$4:$J135=J136),$P$4:$P135))),"")</f>
        <v/>
      </c>
      <c r="Q136" s="57" t="str" cm="1">
        <f t="array" ref="Q136">IFERROR(IF(OR(C136="P",C136="A",C136="R"),F136,IF($K136=1,F136,IF(LOOKUP(2,1/($J$4:$J135=$J136),$P$4:$P135)=0,$F136,IF(AND($C136="C",LOOKUP(2,1/($J$4:$J135=$J136),$P$4:$P135)&gt;0),(F136*G136+LOOKUP(2,1/($J$4:$J135=$J136),$P$4:$P135)*LOOKUP(2,1/($J$4:$J135=$J136),$Q$4:$Q135))/$P136,IF(AND($C136="C",LOOKUP(2,1/($J$4:$J135=$J136),$P$4:$P135)&lt;0),LOOKUP(2,1/($J$4:$J135=$J136),$Q$4:$Q135),IF(AND($C136="V",LOOKUP(2,1/($J$4:$J135=$J136),$P$4:$P135)&lt;0),((-1*(F136*G136))+LOOKUP(2,1/($J$4:$J135=$J136),$P$4:$P135)*LOOKUP(2,1/($J$4:$J135=$J136),$Q$4:$Q135))/$P136,IF(AND($C136="V",LOOKUP(2,1/($J$4:$J135=$J136),$P$4:$P135)&gt;0),LOOKUP(2,1/($J$4:$J135=$J136),$Q$4:$Q135),""))))))),"")</f>
        <v/>
      </c>
      <c r="R136" s="49" t="str">
        <f t="shared" si="69"/>
        <v/>
      </c>
      <c r="S136" s="49" t="str">
        <f t="shared" si="80"/>
        <v/>
      </c>
      <c r="T136" s="49" t="str">
        <f t="shared" si="67"/>
        <v/>
      </c>
      <c r="U136" s="49" t="str">
        <f>IFERROR(IF(C136="P",S136,IF(K136=1,0,IF(OR(LOOKUP(2,1/($E$4:$E135=$E136),$P$4:$P135)=0,AND($C136="C",$N136="LONG"),AND(C136="V",N136="SHORT")),0,S136+(M136*Q136)))),"")</f>
        <v/>
      </c>
      <c r="V136" s="49" t="str">
        <f t="shared" si="68"/>
        <v/>
      </c>
      <c r="W136" s="50" t="str">
        <f t="shared" si="87"/>
        <v/>
      </c>
      <c r="Y136" s="51" t="str">
        <f t="shared" si="74"/>
        <v/>
      </c>
      <c r="Z136" s="50" t="str">
        <f t="shared" si="81"/>
        <v/>
      </c>
      <c r="AA136" s="50" t="str">
        <f t="shared" si="72"/>
        <v/>
      </c>
      <c r="AB136" s="50" t="str">
        <f t="shared" si="75"/>
        <v/>
      </c>
      <c r="AC136" s="58" t="str">
        <f t="shared" si="76"/>
        <v/>
      </c>
      <c r="AD136" s="53" t="str">
        <f t="shared" si="73"/>
        <v/>
      </c>
      <c r="AE136" s="53" t="str">
        <f t="shared" si="77"/>
        <v/>
      </c>
      <c r="AF136" s="59" t="str">
        <f t="shared" si="78"/>
        <v/>
      </c>
      <c r="AG136" s="40" t="str">
        <f>C136&amp;COUNTIFS($C$3:C136,"V")</f>
        <v>0</v>
      </c>
      <c r="AH136" s="266" t="str">
        <f t="shared" si="70"/>
        <v/>
      </c>
      <c r="AI136" s="56" t="str">
        <f t="shared" si="82"/>
        <v/>
      </c>
      <c r="AJ136" s="265" t="str">
        <f t="shared" si="83"/>
        <v/>
      </c>
      <c r="AK136" s="267" t="str">
        <f t="shared" si="84"/>
        <v/>
      </c>
      <c r="AL136" s="267" t="str">
        <f t="shared" si="85"/>
        <v/>
      </c>
      <c r="AM136" s="40" t="str">
        <f t="shared" si="86"/>
        <v/>
      </c>
      <c r="AN136" s="267">
        <f t="shared" si="79"/>
        <v>0</v>
      </c>
      <c r="CE136" s="279"/>
    </row>
    <row r="137" spans="1:83" s="40" customFormat="1" ht="12.75">
      <c r="A137" s="227"/>
      <c r="B137" s="88"/>
      <c r="C137" s="89"/>
      <c r="D137" s="90"/>
      <c r="E137" s="89"/>
      <c r="F137" s="91"/>
      <c r="G137" s="304"/>
      <c r="H137" s="41"/>
      <c r="I137" s="42" t="str">
        <f t="shared" si="63"/>
        <v/>
      </c>
      <c r="J137" s="43" t="str">
        <f t="shared" si="71"/>
        <v/>
      </c>
      <c r="K137" s="44" t="str">
        <f>IF(J137="","",IF(COUNTIF($J$4:J137,J137)=0,"",(COUNTIF($J$4:J137,J137))))</f>
        <v/>
      </c>
      <c r="L137" s="44" t="str">
        <f>IF(K137="","",J137&amp;" _ "&amp;COUNTIF($J$4:J137,J137)&amp;"_"&amp;N137)</f>
        <v/>
      </c>
      <c r="M137" s="45" t="str">
        <f t="shared" si="64"/>
        <v/>
      </c>
      <c r="N137" s="44" t="str">
        <f t="shared" si="65"/>
        <v/>
      </c>
      <c r="O137" s="57" t="str">
        <f t="shared" si="66"/>
        <v/>
      </c>
      <c r="P137" s="48" t="str" cm="1">
        <f t="array" ref="P137">IFERROR(IF(C137="P",G137,IF($K137=1,$M137,$M137+LOOKUP(2,1/($J$4:$J136=J137),$P$4:$P136))),"")</f>
        <v/>
      </c>
      <c r="Q137" s="57" t="str" cm="1">
        <f t="array" ref="Q137">IFERROR(IF(OR(C137="P",C137="A",C137="R"),F137,IF($K137=1,F137,IF(LOOKUP(2,1/($J$4:$J136=$J137),$P$4:$P136)=0,$F137,IF(AND($C137="C",LOOKUP(2,1/($J$4:$J136=$J137),$P$4:$P136)&gt;0),(F137*G137+LOOKUP(2,1/($J$4:$J136=$J137),$P$4:$P136)*LOOKUP(2,1/($J$4:$J136=$J137),$Q$4:$Q136))/$P137,IF(AND($C137="C",LOOKUP(2,1/($J$4:$J136=$J137),$P$4:$P136)&lt;0),LOOKUP(2,1/($J$4:$J136=$J137),$Q$4:$Q136),IF(AND($C137="V",LOOKUP(2,1/($J$4:$J136=$J137),$P$4:$P136)&lt;0),((-1*(F137*G137))+LOOKUP(2,1/($J$4:$J136=$J137),$P$4:$P136)*LOOKUP(2,1/($J$4:$J136=$J137),$Q$4:$Q136))/$P137,IF(AND($C137="V",LOOKUP(2,1/($J$4:$J136=$J137),$P$4:$P136)&gt;0),LOOKUP(2,1/($J$4:$J136=$J137),$Q$4:$Q136),""))))))),"")</f>
        <v/>
      </c>
      <c r="R137" s="49" t="str">
        <f t="shared" si="69"/>
        <v/>
      </c>
      <c r="S137" s="49" t="str">
        <f t="shared" si="80"/>
        <v/>
      </c>
      <c r="T137" s="49" t="str">
        <f t="shared" si="67"/>
        <v/>
      </c>
      <c r="U137" s="49" t="str">
        <f>IFERROR(IF(C137="P",S137,IF(K137=1,0,IF(OR(LOOKUP(2,1/($E$4:$E136=$E137),$P$4:$P136)=0,AND($C137="C",$N137="LONG"),AND(C137="V",N137="SHORT")),0,S137+(M137*Q137)))),"")</f>
        <v/>
      </c>
      <c r="V137" s="49" t="str">
        <f t="shared" si="68"/>
        <v/>
      </c>
      <c r="W137" s="50" t="str">
        <f t="shared" si="87"/>
        <v/>
      </c>
      <c r="Y137" s="51" t="str">
        <f t="shared" si="74"/>
        <v/>
      </c>
      <c r="Z137" s="50" t="str">
        <f t="shared" si="81"/>
        <v/>
      </c>
      <c r="AA137" s="50" t="str">
        <f t="shared" si="72"/>
        <v/>
      </c>
      <c r="AB137" s="50" t="str">
        <f t="shared" si="75"/>
        <v/>
      </c>
      <c r="AC137" s="58" t="str">
        <f t="shared" si="76"/>
        <v/>
      </c>
      <c r="AD137" s="53" t="str">
        <f t="shared" si="73"/>
        <v/>
      </c>
      <c r="AE137" s="53" t="str">
        <f t="shared" si="77"/>
        <v/>
      </c>
      <c r="AF137" s="59" t="str">
        <f t="shared" si="78"/>
        <v/>
      </c>
      <c r="AG137" s="40" t="str">
        <f>C137&amp;COUNTIFS($C$3:C137,"V")</f>
        <v>0</v>
      </c>
      <c r="AH137" s="266" t="str">
        <f t="shared" si="70"/>
        <v/>
      </c>
      <c r="AI137" s="56" t="str">
        <f t="shared" si="82"/>
        <v/>
      </c>
      <c r="AJ137" s="265" t="str">
        <f t="shared" si="83"/>
        <v/>
      </c>
      <c r="AK137" s="267" t="str">
        <f t="shared" si="84"/>
        <v/>
      </c>
      <c r="AL137" s="267" t="str">
        <f t="shared" si="85"/>
        <v/>
      </c>
      <c r="AM137" s="40" t="str">
        <f t="shared" si="86"/>
        <v/>
      </c>
      <c r="AN137" s="267">
        <f t="shared" si="79"/>
        <v>0</v>
      </c>
      <c r="CE137" s="279"/>
    </row>
    <row r="138" spans="1:83" s="40" customFormat="1" ht="12.75">
      <c r="A138" s="227"/>
      <c r="B138" s="88"/>
      <c r="C138" s="89"/>
      <c r="D138" s="90"/>
      <c r="E138" s="89"/>
      <c r="F138" s="91"/>
      <c r="G138" s="304"/>
      <c r="H138" s="41"/>
      <c r="I138" s="42" t="str">
        <f t="shared" ref="I138:I201" si="88">IF(OR(E138="APORTE",E138="RESGATE"),"&lt;- Colar aqui o valor da célula CD2 (canto superior direito em laranja). Quando tiver colado, a célula CD2 deve ficar com valor zerado.","")</f>
        <v/>
      </c>
      <c r="J138" s="43" t="str">
        <f t="shared" si="71"/>
        <v/>
      </c>
      <c r="K138" s="44" t="str">
        <f>IF(J138="","",IF(COUNTIF($J$4:J138,J138)=0,"",(COUNTIF($J$4:J138,J138))))</f>
        <v/>
      </c>
      <c r="L138" s="44" t="str">
        <f>IF(K138="","",J138&amp;" _ "&amp;COUNTIF($J$4:J138,J138)&amp;"_"&amp;N138)</f>
        <v/>
      </c>
      <c r="M138" s="45" t="str">
        <f t="shared" si="64"/>
        <v/>
      </c>
      <c r="N138" s="44" t="str">
        <f t="shared" si="65"/>
        <v/>
      </c>
      <c r="O138" s="57" t="str">
        <f t="shared" si="66"/>
        <v/>
      </c>
      <c r="P138" s="48" t="str" cm="1">
        <f t="array" ref="P138">IFERROR(IF(C138="P",G138,IF($K138=1,$M138,$M138+LOOKUP(2,1/($J$4:$J137=J138),$P$4:$P137))),"")</f>
        <v/>
      </c>
      <c r="Q138" s="57" t="str" cm="1">
        <f t="array" ref="Q138">IFERROR(IF(OR(C138="P",C138="A",C138="R"),F138,IF($K138=1,F138,IF(LOOKUP(2,1/($J$4:$J137=$J138),$P$4:$P137)=0,$F138,IF(AND($C138="C",LOOKUP(2,1/($J$4:$J137=$J138),$P$4:$P137)&gt;0),(F138*G138+LOOKUP(2,1/($J$4:$J137=$J138),$P$4:$P137)*LOOKUP(2,1/($J$4:$J137=$J138),$Q$4:$Q137))/$P138,IF(AND($C138="C",LOOKUP(2,1/($J$4:$J137=$J138),$P$4:$P137)&lt;0),LOOKUP(2,1/($J$4:$J137=$J138),$Q$4:$Q137),IF(AND($C138="V",LOOKUP(2,1/($J$4:$J137=$J138),$P$4:$P137)&lt;0),((-1*(F138*G138))+LOOKUP(2,1/($J$4:$J137=$J138),$P$4:$P137)*LOOKUP(2,1/($J$4:$J137=$J138),$Q$4:$Q137))/$P138,IF(AND($C138="V",LOOKUP(2,1/($J$4:$J137=$J138),$P$4:$P137)&gt;0),LOOKUP(2,1/($J$4:$J137=$J138),$Q$4:$Q137),""))))))),"")</f>
        <v/>
      </c>
      <c r="R138" s="49" t="str">
        <f t="shared" si="69"/>
        <v/>
      </c>
      <c r="S138" s="49" t="str">
        <f t="shared" si="80"/>
        <v/>
      </c>
      <c r="T138" s="49" t="str">
        <f t="shared" si="67"/>
        <v/>
      </c>
      <c r="U138" s="49" t="str">
        <f>IFERROR(IF(C138="P",S138,IF(K138=1,0,IF(OR(LOOKUP(2,1/($E$4:$E137=$E138),$P$4:$P137)=0,AND($C138="C",$N138="LONG"),AND(C138="V",N138="SHORT")),0,S138+(M138*Q138)))),"")</f>
        <v/>
      </c>
      <c r="V138" s="49" t="str">
        <f t="shared" si="68"/>
        <v/>
      </c>
      <c r="W138" s="50" t="str">
        <f t="shared" si="87"/>
        <v/>
      </c>
      <c r="Y138" s="51" t="str">
        <f t="shared" si="74"/>
        <v/>
      </c>
      <c r="Z138" s="50" t="str">
        <f t="shared" si="81"/>
        <v/>
      </c>
      <c r="AA138" s="50" t="str">
        <f t="shared" si="72"/>
        <v/>
      </c>
      <c r="AB138" s="50" t="str">
        <f t="shared" si="75"/>
        <v/>
      </c>
      <c r="AC138" s="58" t="str">
        <f t="shared" si="76"/>
        <v/>
      </c>
      <c r="AD138" s="53" t="str">
        <f t="shared" si="73"/>
        <v/>
      </c>
      <c r="AE138" s="53" t="str">
        <f t="shared" si="77"/>
        <v/>
      </c>
      <c r="AF138" s="59" t="str">
        <f t="shared" si="78"/>
        <v/>
      </c>
      <c r="AG138" s="40" t="str">
        <f>C138&amp;COUNTIFS($C$3:C138,"V")</f>
        <v>0</v>
      </c>
      <c r="AH138" s="266" t="str">
        <f t="shared" si="70"/>
        <v/>
      </c>
      <c r="AI138" s="56" t="str">
        <f t="shared" si="82"/>
        <v/>
      </c>
      <c r="AJ138" s="265" t="str">
        <f t="shared" si="83"/>
        <v/>
      </c>
      <c r="AK138" s="267" t="str">
        <f t="shared" si="84"/>
        <v/>
      </c>
      <c r="AL138" s="267" t="str">
        <f t="shared" si="85"/>
        <v/>
      </c>
      <c r="AM138" s="40" t="str">
        <f t="shared" si="86"/>
        <v/>
      </c>
      <c r="AN138" s="267">
        <f t="shared" si="79"/>
        <v>0</v>
      </c>
      <c r="CE138" s="279"/>
    </row>
    <row r="139" spans="1:83" s="40" customFormat="1" ht="12.75">
      <c r="A139" s="227"/>
      <c r="B139" s="88"/>
      <c r="C139" s="89"/>
      <c r="D139" s="90"/>
      <c r="E139" s="89"/>
      <c r="F139" s="91"/>
      <c r="G139" s="304"/>
      <c r="H139" s="41"/>
      <c r="I139" s="42" t="str">
        <f t="shared" si="88"/>
        <v/>
      </c>
      <c r="J139" s="43" t="str">
        <f t="shared" si="71"/>
        <v/>
      </c>
      <c r="K139" s="44" t="str">
        <f>IF(J139="","",IF(COUNTIF($J$4:J139,J139)=0,"",(COUNTIF($J$4:J139,J139))))</f>
        <v/>
      </c>
      <c r="L139" s="44" t="str">
        <f>IF(K139="","",J139&amp;" _ "&amp;COUNTIF($J$4:J139,J139)&amp;"_"&amp;N139)</f>
        <v/>
      </c>
      <c r="M139" s="45" t="str">
        <f t="shared" si="64"/>
        <v/>
      </c>
      <c r="N139" s="44" t="str">
        <f t="shared" si="65"/>
        <v/>
      </c>
      <c r="O139" s="57" t="str">
        <f t="shared" si="66"/>
        <v/>
      </c>
      <c r="P139" s="48" t="str" cm="1">
        <f t="array" ref="P139">IFERROR(IF(C139="P",G139,IF($K139=1,$M139,$M139+LOOKUP(2,1/($J$4:$J138=J139),$P$4:$P138))),"")</f>
        <v/>
      </c>
      <c r="Q139" s="57" t="str" cm="1">
        <f t="array" ref="Q139">IFERROR(IF(OR(C139="P",C139="A",C139="R"),F139,IF($K139=1,F139,IF(LOOKUP(2,1/($J$4:$J138=$J139),$P$4:$P138)=0,$F139,IF(AND($C139="C",LOOKUP(2,1/($J$4:$J138=$J139),$P$4:$P138)&gt;0),(F139*G139+LOOKUP(2,1/($J$4:$J138=$J139),$P$4:$P138)*LOOKUP(2,1/($J$4:$J138=$J139),$Q$4:$Q138))/$P139,IF(AND($C139="C",LOOKUP(2,1/($J$4:$J138=$J139),$P$4:$P138)&lt;0),LOOKUP(2,1/($J$4:$J138=$J139),$Q$4:$Q138),IF(AND($C139="V",LOOKUP(2,1/($J$4:$J138=$J139),$P$4:$P138)&lt;0),((-1*(F139*G139))+LOOKUP(2,1/($J$4:$J138=$J139),$P$4:$P138)*LOOKUP(2,1/($J$4:$J138=$J139),$Q$4:$Q138))/$P139,IF(AND($C139="V",LOOKUP(2,1/($J$4:$J138=$J139),$P$4:$P138)&gt;0),LOOKUP(2,1/($J$4:$J138=$J139),$Q$4:$Q138),""))))))),"")</f>
        <v/>
      </c>
      <c r="R139" s="49" t="str">
        <f t="shared" si="69"/>
        <v/>
      </c>
      <c r="S139" s="49" t="str">
        <f t="shared" si="80"/>
        <v/>
      </c>
      <c r="T139" s="49" t="str">
        <f t="shared" si="67"/>
        <v/>
      </c>
      <c r="U139" s="49" t="str">
        <f>IFERROR(IF(C139="P",S139,IF(K139=1,0,IF(OR(LOOKUP(2,1/($E$4:$E138=$E139),$P$4:$P138)=0,AND($C139="C",$N139="LONG"),AND(C139="V",N139="SHORT")),0,S139+(M139*Q139)))),"")</f>
        <v/>
      </c>
      <c r="V139" s="49" t="str">
        <f t="shared" si="68"/>
        <v/>
      </c>
      <c r="W139" s="50" t="str">
        <f t="shared" si="87"/>
        <v/>
      </c>
      <c r="Y139" s="51" t="str">
        <f t="shared" si="74"/>
        <v/>
      </c>
      <c r="Z139" s="50" t="str">
        <f t="shared" si="81"/>
        <v/>
      </c>
      <c r="AA139" s="50" t="str">
        <f t="shared" si="72"/>
        <v/>
      </c>
      <c r="AB139" s="50" t="str">
        <f t="shared" si="75"/>
        <v/>
      </c>
      <c r="AC139" s="58" t="str">
        <f t="shared" si="76"/>
        <v/>
      </c>
      <c r="AD139" s="53" t="str">
        <f t="shared" si="73"/>
        <v/>
      </c>
      <c r="AE139" s="53" t="str">
        <f t="shared" si="77"/>
        <v/>
      </c>
      <c r="AF139" s="59" t="str">
        <f t="shared" si="78"/>
        <v/>
      </c>
      <c r="AG139" s="40" t="str">
        <f>C139&amp;COUNTIFS($C$3:C139,"V")</f>
        <v>0</v>
      </c>
      <c r="AH139" s="266" t="str">
        <f t="shared" si="70"/>
        <v/>
      </c>
      <c r="AI139" s="56" t="str">
        <f t="shared" si="82"/>
        <v/>
      </c>
      <c r="AJ139" s="265" t="str">
        <f t="shared" si="83"/>
        <v/>
      </c>
      <c r="AK139" s="267" t="str">
        <f t="shared" si="84"/>
        <v/>
      </c>
      <c r="AL139" s="267" t="str">
        <f t="shared" si="85"/>
        <v/>
      </c>
      <c r="AM139" s="40" t="str">
        <f t="shared" si="86"/>
        <v/>
      </c>
      <c r="AN139" s="267">
        <f t="shared" si="79"/>
        <v>0</v>
      </c>
      <c r="CE139" s="279"/>
    </row>
    <row r="140" spans="1:83" s="40" customFormat="1" ht="12.75">
      <c r="A140" s="227"/>
      <c r="B140" s="88"/>
      <c r="C140" s="89"/>
      <c r="D140" s="90"/>
      <c r="E140" s="89"/>
      <c r="F140" s="91"/>
      <c r="G140" s="304"/>
      <c r="H140" s="41"/>
      <c r="I140" s="42" t="str">
        <f t="shared" si="88"/>
        <v/>
      </c>
      <c r="J140" s="43" t="str">
        <f t="shared" si="71"/>
        <v/>
      </c>
      <c r="K140" s="44" t="str">
        <f>IF(J140="","",IF(COUNTIF($J$4:J140,J140)=0,"",(COUNTIF($J$4:J140,J140))))</f>
        <v/>
      </c>
      <c r="L140" s="44" t="str">
        <f>IF(K140="","",J140&amp;" _ "&amp;COUNTIF($J$4:J140,J140)&amp;"_"&amp;N140)</f>
        <v/>
      </c>
      <c r="M140" s="45" t="str">
        <f t="shared" si="64"/>
        <v/>
      </c>
      <c r="N140" s="44" t="str">
        <f t="shared" si="65"/>
        <v/>
      </c>
      <c r="O140" s="57" t="str">
        <f t="shared" si="66"/>
        <v/>
      </c>
      <c r="P140" s="48" t="str" cm="1">
        <f t="array" ref="P140">IFERROR(IF(C140="P",G140,IF($K140=1,$M140,$M140+LOOKUP(2,1/($J$4:$J139=J140),$P$4:$P139))),"")</f>
        <v/>
      </c>
      <c r="Q140" s="57" t="str" cm="1">
        <f t="array" ref="Q140">IFERROR(IF(OR(C140="P",C140="A",C140="R"),F140,IF($K140=1,F140,IF(LOOKUP(2,1/($J$4:$J139=$J140),$P$4:$P139)=0,$F140,IF(AND($C140="C",LOOKUP(2,1/($J$4:$J139=$J140),$P$4:$P139)&gt;0),(F140*G140+LOOKUP(2,1/($J$4:$J139=$J140),$P$4:$P139)*LOOKUP(2,1/($J$4:$J139=$J140),$Q$4:$Q139))/$P140,IF(AND($C140="C",LOOKUP(2,1/($J$4:$J139=$J140),$P$4:$P139)&lt;0),LOOKUP(2,1/($J$4:$J139=$J140),$Q$4:$Q139),IF(AND($C140="V",LOOKUP(2,1/($J$4:$J139=$J140),$P$4:$P139)&lt;0),((-1*(F140*G140))+LOOKUP(2,1/($J$4:$J139=$J140),$P$4:$P139)*LOOKUP(2,1/($J$4:$J139=$J140),$Q$4:$Q139))/$P140,IF(AND($C140="V",LOOKUP(2,1/($J$4:$J139=$J140),$P$4:$P139)&gt;0),LOOKUP(2,1/($J$4:$J139=$J140),$Q$4:$Q139),""))))))),"")</f>
        <v/>
      </c>
      <c r="R140" s="49" t="str">
        <f t="shared" si="69"/>
        <v/>
      </c>
      <c r="S140" s="49" t="str">
        <f t="shared" si="80"/>
        <v/>
      </c>
      <c r="T140" s="49" t="str">
        <f t="shared" si="67"/>
        <v/>
      </c>
      <c r="U140" s="49" t="str">
        <f>IFERROR(IF(C140="P",S140,IF(K140=1,0,IF(OR(LOOKUP(2,1/($E$4:$E139=$E140),$P$4:$P139)=0,AND($C140="C",$N140="LONG"),AND(C140="V",N140="SHORT")),0,S140+(M140*Q140)))),"")</f>
        <v/>
      </c>
      <c r="V140" s="49" t="str">
        <f t="shared" si="68"/>
        <v/>
      </c>
      <c r="W140" s="50" t="str">
        <f t="shared" si="87"/>
        <v/>
      </c>
      <c r="Y140" s="51" t="str">
        <f t="shared" si="74"/>
        <v/>
      </c>
      <c r="Z140" s="50" t="str">
        <f t="shared" si="81"/>
        <v/>
      </c>
      <c r="AA140" s="50" t="str">
        <f t="shared" si="72"/>
        <v/>
      </c>
      <c r="AB140" s="50" t="str">
        <f t="shared" si="75"/>
        <v/>
      </c>
      <c r="AC140" s="58" t="str">
        <f t="shared" si="76"/>
        <v/>
      </c>
      <c r="AD140" s="53" t="str">
        <f t="shared" si="73"/>
        <v/>
      </c>
      <c r="AE140" s="53" t="str">
        <f t="shared" si="77"/>
        <v/>
      </c>
      <c r="AF140" s="59" t="str">
        <f t="shared" si="78"/>
        <v/>
      </c>
      <c r="AG140" s="40" t="str">
        <f>C140&amp;COUNTIFS($C$3:C140,"V")</f>
        <v>0</v>
      </c>
      <c r="AH140" s="266" t="str">
        <f t="shared" si="70"/>
        <v/>
      </c>
      <c r="AI140" s="56" t="str">
        <f t="shared" si="82"/>
        <v/>
      </c>
      <c r="AJ140" s="265" t="str">
        <f t="shared" si="83"/>
        <v/>
      </c>
      <c r="AK140" s="267" t="str">
        <f t="shared" si="84"/>
        <v/>
      </c>
      <c r="AL140" s="267" t="str">
        <f t="shared" si="85"/>
        <v/>
      </c>
      <c r="AM140" s="40" t="str">
        <f t="shared" si="86"/>
        <v/>
      </c>
      <c r="AN140" s="267">
        <f t="shared" si="79"/>
        <v>0</v>
      </c>
      <c r="CE140" s="279"/>
    </row>
    <row r="141" spans="1:83" s="40" customFormat="1" ht="12.75">
      <c r="A141" s="227"/>
      <c r="B141" s="88"/>
      <c r="C141" s="89"/>
      <c r="D141" s="90"/>
      <c r="E141" s="89"/>
      <c r="F141" s="91"/>
      <c r="G141" s="304"/>
      <c r="H141" s="41"/>
      <c r="I141" s="42" t="str">
        <f t="shared" si="88"/>
        <v/>
      </c>
      <c r="J141" s="43" t="str">
        <f t="shared" si="71"/>
        <v/>
      </c>
      <c r="K141" s="44" t="str">
        <f>IF(J141="","",IF(COUNTIF($J$4:J141,J141)=0,"",(COUNTIF($J$4:J141,J141))))</f>
        <v/>
      </c>
      <c r="L141" s="44" t="str">
        <f>IF(K141="","",J141&amp;" _ "&amp;COUNTIF($J$4:J141,J141)&amp;"_"&amp;N141)</f>
        <v/>
      </c>
      <c r="M141" s="45" t="str">
        <f t="shared" ref="M141:M204" si="89">IF(F141="","",IF(OR(C141="C",C141="R"),G141,G141*-1))</f>
        <v/>
      </c>
      <c r="N141" s="44" t="str">
        <f t="shared" ref="N141:N204" si="90">IF(E141="","",IF(C141="A","",IF(C141="R","",IF(P141=0,"",IF(C141="P","",IF(P141&gt;0,"LONG","SHORT"))))))</f>
        <v/>
      </c>
      <c r="O141" s="57" t="str">
        <f t="shared" ref="O141:O204" si="91">IF(G141="","",F141*G141)</f>
        <v/>
      </c>
      <c r="P141" s="48" t="str" cm="1">
        <f t="array" ref="P141">IFERROR(IF(C141="P",G141,IF($K141=1,$M141,$M141+LOOKUP(2,1/($J$4:$J140=J141),$P$4:$P140))),"")</f>
        <v/>
      </c>
      <c r="Q141" s="57" t="str" cm="1">
        <f t="array" ref="Q141">IFERROR(IF(OR(C141="P",C141="A",C141="R"),F141,IF($K141=1,F141,IF(LOOKUP(2,1/($J$4:$J140=$J141),$P$4:$P140)=0,$F141,IF(AND($C141="C",LOOKUP(2,1/($J$4:$J140=$J141),$P$4:$P140)&gt;0),(F141*G141+LOOKUP(2,1/($J$4:$J140=$J141),$P$4:$P140)*LOOKUP(2,1/($J$4:$J140=$J141),$Q$4:$Q140))/$P141,IF(AND($C141="C",LOOKUP(2,1/($J$4:$J140=$J141),$P$4:$P140)&lt;0),LOOKUP(2,1/($J$4:$J140=$J141),$Q$4:$Q140),IF(AND($C141="V",LOOKUP(2,1/($J$4:$J140=$J141),$P$4:$P140)&lt;0),((-1*(F141*G141))+LOOKUP(2,1/($J$4:$J140=$J141),$P$4:$P140)*LOOKUP(2,1/($J$4:$J140=$J141),$Q$4:$Q140))/$P141,IF(AND($C141="V",LOOKUP(2,1/($J$4:$J140=$J141),$P$4:$P140)&gt;0),LOOKUP(2,1/($J$4:$J140=$J141),$Q$4:$Q140),""))))))),"")</f>
        <v/>
      </c>
      <c r="R141" s="49" t="str">
        <f t="shared" si="69"/>
        <v/>
      </c>
      <c r="S141" s="49" t="str">
        <f t="shared" si="80"/>
        <v/>
      </c>
      <c r="T141" s="49" t="str">
        <f t="shared" ref="T141:T204" si="92">IF(C141&lt;&gt;"",S141+T140,"")</f>
        <v/>
      </c>
      <c r="U141" s="49" t="str">
        <f>IFERROR(IF(C141="P",S141,IF(K141=1,0,IF(OR(LOOKUP(2,1/($E$4:$E140=$E141),$P$4:$P140)=0,AND($C141="C",$N141="LONG"),AND(C141="V",N141="SHORT")),0,S141+(M141*Q141)))),"")</f>
        <v/>
      </c>
      <c r="V141" s="49" t="str">
        <f t="shared" ref="V141:V204" si="93">IFERROR(U141+V140,"")</f>
        <v/>
      </c>
      <c r="W141" s="50" t="str">
        <f t="shared" si="87"/>
        <v/>
      </c>
      <c r="Y141" s="51" t="str">
        <f t="shared" si="74"/>
        <v/>
      </c>
      <c r="Z141" s="50" t="str">
        <f t="shared" si="81"/>
        <v/>
      </c>
      <c r="AA141" s="50" t="str">
        <f t="shared" si="72"/>
        <v/>
      </c>
      <c r="AB141" s="50" t="str">
        <f t="shared" si="75"/>
        <v/>
      </c>
      <c r="AC141" s="58" t="str">
        <f t="shared" si="76"/>
        <v/>
      </c>
      <c r="AD141" s="53" t="str">
        <f t="shared" si="73"/>
        <v/>
      </c>
      <c r="AE141" s="53" t="str">
        <f t="shared" si="77"/>
        <v/>
      </c>
      <c r="AF141" s="59" t="str">
        <f t="shared" si="78"/>
        <v/>
      </c>
      <c r="AG141" s="40" t="str">
        <f>C141&amp;COUNTIFS($C$3:C141,"V")</f>
        <v>0</v>
      </c>
      <c r="AH141" s="266" t="str">
        <f t="shared" si="70"/>
        <v/>
      </c>
      <c r="AI141" s="56" t="str">
        <f t="shared" si="82"/>
        <v/>
      </c>
      <c r="AJ141" s="265" t="str">
        <f t="shared" si="83"/>
        <v/>
      </c>
      <c r="AK141" s="267" t="str">
        <f t="shared" si="84"/>
        <v/>
      </c>
      <c r="AL141" s="267" t="str">
        <f t="shared" si="85"/>
        <v/>
      </c>
      <c r="AM141" s="40" t="str">
        <f t="shared" si="86"/>
        <v/>
      </c>
      <c r="AN141" s="267">
        <f t="shared" si="79"/>
        <v>0</v>
      </c>
      <c r="CE141" s="279"/>
    </row>
    <row r="142" spans="1:83" s="40" customFormat="1" ht="12.75">
      <c r="A142" s="227"/>
      <c r="B142" s="88"/>
      <c r="C142" s="89"/>
      <c r="D142" s="90"/>
      <c r="E142" s="89"/>
      <c r="F142" s="91"/>
      <c r="G142" s="304"/>
      <c r="H142" s="41"/>
      <c r="I142" s="42" t="str">
        <f t="shared" si="88"/>
        <v/>
      </c>
      <c r="J142" s="43" t="str">
        <f t="shared" si="71"/>
        <v/>
      </c>
      <c r="K142" s="44" t="str">
        <f>IF(J142="","",IF(COUNTIF($J$4:J142,J142)=0,"",(COUNTIF($J$4:J142,J142))))</f>
        <v/>
      </c>
      <c r="L142" s="44" t="str">
        <f>IF(K142="","",J142&amp;" _ "&amp;COUNTIF($J$4:J142,J142)&amp;"_"&amp;N142)</f>
        <v/>
      </c>
      <c r="M142" s="45" t="str">
        <f t="shared" si="89"/>
        <v/>
      </c>
      <c r="N142" s="44" t="str">
        <f t="shared" si="90"/>
        <v/>
      </c>
      <c r="O142" s="57" t="str">
        <f t="shared" si="91"/>
        <v/>
      </c>
      <c r="P142" s="48" t="str" cm="1">
        <f t="array" ref="P142">IFERROR(IF(C142="P",G142,IF($K142=1,$M142,$M142+LOOKUP(2,1/($J$4:$J141=J142),$P$4:$P141))),"")</f>
        <v/>
      </c>
      <c r="Q142" s="57" t="str" cm="1">
        <f t="array" ref="Q142">IFERROR(IF(OR(C142="P",C142="A",C142="R"),F142,IF($K142=1,F142,IF(LOOKUP(2,1/($J$4:$J141=$J142),$P$4:$P141)=0,$F142,IF(AND($C142="C",LOOKUP(2,1/($J$4:$J141=$J142),$P$4:$P141)&gt;0),(F142*G142+LOOKUP(2,1/($J$4:$J141=$J142),$P$4:$P141)*LOOKUP(2,1/($J$4:$J141=$J142),$Q$4:$Q141))/$P142,IF(AND($C142="C",LOOKUP(2,1/($J$4:$J141=$J142),$P$4:$P141)&lt;0),LOOKUP(2,1/($J$4:$J141=$J142),$Q$4:$Q141),IF(AND($C142="V",LOOKUP(2,1/($J$4:$J141=$J142),$P$4:$P141)&lt;0),((-1*(F142*G142))+LOOKUP(2,1/($J$4:$J141=$J142),$P$4:$P141)*LOOKUP(2,1/($J$4:$J141=$J142),$Q$4:$Q141))/$P142,IF(AND($C142="V",LOOKUP(2,1/($J$4:$J141=$J142),$P$4:$P141)&gt;0),LOOKUP(2,1/($J$4:$J141=$J142),$Q$4:$Q141),""))))))),"")</f>
        <v/>
      </c>
      <c r="R142" s="49" t="str">
        <f t="shared" si="69"/>
        <v/>
      </c>
      <c r="S142" s="49" t="str">
        <f t="shared" si="80"/>
        <v/>
      </c>
      <c r="T142" s="49" t="str">
        <f t="shared" si="92"/>
        <v/>
      </c>
      <c r="U142" s="49" t="str">
        <f>IFERROR(IF(C142="P",S142,IF(K142=1,0,IF(OR(LOOKUP(2,1/($E$4:$E141=$E142),$P$4:$P141)=0,AND($C142="C",$N142="LONG"),AND(C142="V",N142="SHORT")),0,S142+(M142*Q142)))),"")</f>
        <v/>
      </c>
      <c r="V142" s="49" t="str">
        <f t="shared" si="93"/>
        <v/>
      </c>
      <c r="W142" s="50" t="str">
        <f t="shared" si="87"/>
        <v/>
      </c>
      <c r="Y142" s="51" t="str">
        <f t="shared" si="74"/>
        <v/>
      </c>
      <c r="Z142" s="50" t="str">
        <f t="shared" si="81"/>
        <v/>
      </c>
      <c r="AA142" s="50" t="str">
        <f t="shared" si="72"/>
        <v/>
      </c>
      <c r="AB142" s="50" t="str">
        <f t="shared" si="75"/>
        <v/>
      </c>
      <c r="AC142" s="58" t="str">
        <f t="shared" si="76"/>
        <v/>
      </c>
      <c r="AD142" s="53" t="str">
        <f t="shared" si="73"/>
        <v/>
      </c>
      <c r="AE142" s="53" t="str">
        <f t="shared" si="77"/>
        <v/>
      </c>
      <c r="AF142" s="59" t="str">
        <f t="shared" si="78"/>
        <v/>
      </c>
      <c r="AG142" s="40" t="str">
        <f>C142&amp;COUNTIFS($C$3:C142,"V")</f>
        <v>0</v>
      </c>
      <c r="AH142" s="266" t="str">
        <f t="shared" si="70"/>
        <v/>
      </c>
      <c r="AI142" s="56" t="str">
        <f t="shared" si="82"/>
        <v/>
      </c>
      <c r="AJ142" s="265" t="str">
        <f t="shared" si="83"/>
        <v/>
      </c>
      <c r="AK142" s="267" t="str">
        <f t="shared" si="84"/>
        <v/>
      </c>
      <c r="AL142" s="267" t="str">
        <f t="shared" si="85"/>
        <v/>
      </c>
      <c r="AM142" s="40" t="str">
        <f t="shared" si="86"/>
        <v/>
      </c>
      <c r="AN142" s="267">
        <f t="shared" si="79"/>
        <v>0</v>
      </c>
      <c r="CE142" s="279"/>
    </row>
    <row r="143" spans="1:83" s="40" customFormat="1" ht="12.75">
      <c r="A143" s="227"/>
      <c r="B143" s="88"/>
      <c r="C143" s="89"/>
      <c r="D143" s="90"/>
      <c r="E143" s="89"/>
      <c r="F143" s="91"/>
      <c r="G143" s="304"/>
      <c r="H143" s="41"/>
      <c r="I143" s="42" t="str">
        <f t="shared" si="88"/>
        <v/>
      </c>
      <c r="J143" s="43" t="str">
        <f t="shared" si="71"/>
        <v/>
      </c>
      <c r="K143" s="44" t="str">
        <f>IF(J143="","",IF(COUNTIF($J$4:J143,J143)=0,"",(COUNTIF($J$4:J143,J143))))</f>
        <v/>
      </c>
      <c r="L143" s="44" t="str">
        <f>IF(K143="","",J143&amp;" _ "&amp;COUNTIF($J$4:J143,J143)&amp;"_"&amp;N143)</f>
        <v/>
      </c>
      <c r="M143" s="45" t="str">
        <f t="shared" si="89"/>
        <v/>
      </c>
      <c r="N143" s="44" t="str">
        <f t="shared" si="90"/>
        <v/>
      </c>
      <c r="O143" s="57" t="str">
        <f t="shared" si="91"/>
        <v/>
      </c>
      <c r="P143" s="48" t="str" cm="1">
        <f t="array" ref="P143">IFERROR(IF(C143="P",G143,IF($K143=1,$M143,$M143+LOOKUP(2,1/($J$4:$J142=J143),$P$4:$P142))),"")</f>
        <v/>
      </c>
      <c r="Q143" s="57" t="str" cm="1">
        <f t="array" ref="Q143">IFERROR(IF(OR(C143="P",C143="A",C143="R"),F143,IF($K143=1,F143,IF(LOOKUP(2,1/($J$4:$J142=$J143),$P$4:$P142)=0,$F143,IF(AND($C143="C",LOOKUP(2,1/($J$4:$J142=$J143),$P$4:$P142)&gt;0),(F143*G143+LOOKUP(2,1/($J$4:$J142=$J143),$P$4:$P142)*LOOKUP(2,1/($J$4:$J142=$J143),$Q$4:$Q142))/$P143,IF(AND($C143="C",LOOKUP(2,1/($J$4:$J142=$J143),$P$4:$P142)&lt;0),LOOKUP(2,1/($J$4:$J142=$J143),$Q$4:$Q142),IF(AND($C143="V",LOOKUP(2,1/($J$4:$J142=$J143),$P$4:$P142)&lt;0),((-1*(F143*G143))+LOOKUP(2,1/($J$4:$J142=$J143),$P$4:$P142)*LOOKUP(2,1/($J$4:$J142=$J143),$Q$4:$Q142))/$P143,IF(AND($C143="V",LOOKUP(2,1/($J$4:$J142=$J143),$P$4:$P142)&gt;0),LOOKUP(2,1/($J$4:$J142=$J143),$Q$4:$Q142),""))))))),"")</f>
        <v/>
      </c>
      <c r="R143" s="49" t="str">
        <f t="shared" si="69"/>
        <v/>
      </c>
      <c r="S143" s="49" t="str">
        <f t="shared" si="80"/>
        <v/>
      </c>
      <c r="T143" s="49" t="str">
        <f t="shared" si="92"/>
        <v/>
      </c>
      <c r="U143" s="49" t="str">
        <f>IFERROR(IF(C143="P",S143,IF(K143=1,0,IF(OR(LOOKUP(2,1/($E$4:$E142=$E143),$P$4:$P142)=0,AND($C143="C",$N143="LONG"),AND(C143="V",N143="SHORT")),0,S143+(M143*Q143)))),"")</f>
        <v/>
      </c>
      <c r="V143" s="49" t="str">
        <f t="shared" si="93"/>
        <v/>
      </c>
      <c r="W143" s="50" t="str">
        <f t="shared" si="87"/>
        <v/>
      </c>
      <c r="Y143" s="51" t="str">
        <f t="shared" si="74"/>
        <v/>
      </c>
      <c r="Z143" s="50" t="str">
        <f t="shared" si="81"/>
        <v/>
      </c>
      <c r="AA143" s="50" t="str">
        <f t="shared" si="72"/>
        <v/>
      </c>
      <c r="AB143" s="50" t="str">
        <f t="shared" si="75"/>
        <v/>
      </c>
      <c r="AC143" s="58" t="str">
        <f t="shared" si="76"/>
        <v/>
      </c>
      <c r="AD143" s="53" t="str">
        <f t="shared" si="73"/>
        <v/>
      </c>
      <c r="AE143" s="53" t="str">
        <f t="shared" si="77"/>
        <v/>
      </c>
      <c r="AF143" s="59" t="str">
        <f t="shared" si="78"/>
        <v/>
      </c>
      <c r="AG143" s="40" t="str">
        <f>C143&amp;COUNTIFS($C$3:C143,"V")</f>
        <v>0</v>
      </c>
      <c r="AH143" s="266" t="str">
        <f t="shared" si="70"/>
        <v/>
      </c>
      <c r="AI143" s="56" t="str">
        <f t="shared" si="82"/>
        <v/>
      </c>
      <c r="AJ143" s="265" t="str">
        <f t="shared" si="83"/>
        <v/>
      </c>
      <c r="AK143" s="267" t="str">
        <f t="shared" si="84"/>
        <v/>
      </c>
      <c r="AL143" s="267" t="str">
        <f t="shared" si="85"/>
        <v/>
      </c>
      <c r="AM143" s="40" t="str">
        <f t="shared" si="86"/>
        <v/>
      </c>
      <c r="AN143" s="267">
        <f t="shared" si="79"/>
        <v>0</v>
      </c>
      <c r="CE143" s="279"/>
    </row>
    <row r="144" spans="1:83" s="40" customFormat="1" ht="12.75">
      <c r="A144" s="227"/>
      <c r="B144" s="88"/>
      <c r="C144" s="89"/>
      <c r="D144" s="90"/>
      <c r="E144" s="89"/>
      <c r="F144" s="91"/>
      <c r="G144" s="304"/>
      <c r="H144" s="41"/>
      <c r="I144" s="42" t="str">
        <f t="shared" si="88"/>
        <v/>
      </c>
      <c r="J144" s="43" t="str">
        <f t="shared" si="71"/>
        <v/>
      </c>
      <c r="K144" s="44" t="str">
        <f>IF(J144="","",IF(COUNTIF($J$4:J144,J144)=0,"",(COUNTIF($J$4:J144,J144))))</f>
        <v/>
      </c>
      <c r="L144" s="44" t="str">
        <f>IF(K144="","",J144&amp;" _ "&amp;COUNTIF($J$4:J144,J144)&amp;"_"&amp;N144)</f>
        <v/>
      </c>
      <c r="M144" s="45" t="str">
        <f t="shared" si="89"/>
        <v/>
      </c>
      <c r="N144" s="44" t="str">
        <f t="shared" si="90"/>
        <v/>
      </c>
      <c r="O144" s="57" t="str">
        <f t="shared" si="91"/>
        <v/>
      </c>
      <c r="P144" s="48" t="str" cm="1">
        <f t="array" ref="P144">IFERROR(IF(C144="P",G144,IF($K144=1,$M144,$M144+LOOKUP(2,1/($J$4:$J143=J144),$P$4:$P143))),"")</f>
        <v/>
      </c>
      <c r="Q144" s="57" t="str" cm="1">
        <f t="array" ref="Q144">IFERROR(IF(OR(C144="P",C144="A",C144="R"),F144,IF($K144=1,F144,IF(LOOKUP(2,1/($J$4:$J143=$J144),$P$4:$P143)=0,$F144,IF(AND($C144="C",LOOKUP(2,1/($J$4:$J143=$J144),$P$4:$P143)&gt;0),(F144*G144+LOOKUP(2,1/($J$4:$J143=$J144),$P$4:$P143)*LOOKUP(2,1/($J$4:$J143=$J144),$Q$4:$Q143))/$P144,IF(AND($C144="C",LOOKUP(2,1/($J$4:$J143=$J144),$P$4:$P143)&lt;0),LOOKUP(2,1/($J$4:$J143=$J144),$Q$4:$Q143),IF(AND($C144="V",LOOKUP(2,1/($J$4:$J143=$J144),$P$4:$P143)&lt;0),((-1*(F144*G144))+LOOKUP(2,1/($J$4:$J143=$J144),$P$4:$P143)*LOOKUP(2,1/($J$4:$J143=$J144),$Q$4:$Q143))/$P144,IF(AND($C144="V",LOOKUP(2,1/($J$4:$J143=$J144),$P$4:$P143)&gt;0),LOOKUP(2,1/($J$4:$J143=$J144),$Q$4:$Q143),""))))))),"")</f>
        <v/>
      </c>
      <c r="R144" s="49" t="str">
        <f t="shared" si="69"/>
        <v/>
      </c>
      <c r="S144" s="49" t="str">
        <f t="shared" si="80"/>
        <v/>
      </c>
      <c r="T144" s="49" t="str">
        <f t="shared" si="92"/>
        <v/>
      </c>
      <c r="U144" s="49" t="str">
        <f>IFERROR(IF(C144="P",S144,IF(K144=1,0,IF(OR(LOOKUP(2,1/($E$4:$E143=$E144),$P$4:$P143)=0,AND($C144="C",$N144="LONG"),AND(C144="V",N144="SHORT")),0,S144+(M144*Q144)))),"")</f>
        <v/>
      </c>
      <c r="V144" s="49" t="str">
        <f t="shared" si="93"/>
        <v/>
      </c>
      <c r="W144" s="50" t="str">
        <f t="shared" si="87"/>
        <v/>
      </c>
      <c r="Y144" s="51" t="str">
        <f t="shared" si="74"/>
        <v/>
      </c>
      <c r="Z144" s="50" t="str">
        <f t="shared" si="81"/>
        <v/>
      </c>
      <c r="AA144" s="50" t="str">
        <f t="shared" si="72"/>
        <v/>
      </c>
      <c r="AB144" s="50" t="str">
        <f t="shared" si="75"/>
        <v/>
      </c>
      <c r="AC144" s="58" t="str">
        <f t="shared" si="76"/>
        <v/>
      </c>
      <c r="AD144" s="53" t="str">
        <f t="shared" si="73"/>
        <v/>
      </c>
      <c r="AE144" s="53" t="str">
        <f t="shared" si="77"/>
        <v/>
      </c>
      <c r="AF144" s="59" t="str">
        <f t="shared" si="78"/>
        <v/>
      </c>
      <c r="AG144" s="40" t="str">
        <f>C144&amp;COUNTIFS($C$3:C144,"V")</f>
        <v>0</v>
      </c>
      <c r="AH144" s="266" t="str">
        <f t="shared" si="70"/>
        <v/>
      </c>
      <c r="AI144" s="56" t="str">
        <f t="shared" si="82"/>
        <v/>
      </c>
      <c r="AJ144" s="265" t="str">
        <f t="shared" si="83"/>
        <v/>
      </c>
      <c r="AK144" s="267" t="str">
        <f t="shared" si="84"/>
        <v/>
      </c>
      <c r="AL144" s="267" t="str">
        <f t="shared" si="85"/>
        <v/>
      </c>
      <c r="AM144" s="40" t="str">
        <f t="shared" si="86"/>
        <v/>
      </c>
      <c r="AN144" s="267">
        <f t="shared" si="79"/>
        <v>0</v>
      </c>
      <c r="CE144" s="279"/>
    </row>
    <row r="145" spans="1:83" s="40" customFormat="1" ht="12.75">
      <c r="A145" s="227"/>
      <c r="B145" s="88"/>
      <c r="C145" s="89"/>
      <c r="D145" s="90"/>
      <c r="E145" s="89"/>
      <c r="F145" s="91"/>
      <c r="G145" s="304"/>
      <c r="H145" s="41"/>
      <c r="I145" s="42" t="str">
        <f t="shared" si="88"/>
        <v/>
      </c>
      <c r="J145" s="43" t="str">
        <f t="shared" si="71"/>
        <v/>
      </c>
      <c r="K145" s="44" t="str">
        <f>IF(J145="","",IF(COUNTIF($J$4:J145,J145)=0,"",(COUNTIF($J$4:J145,J145))))</f>
        <v/>
      </c>
      <c r="L145" s="44" t="str">
        <f>IF(K145="","",J145&amp;" _ "&amp;COUNTIF($J$4:J145,J145)&amp;"_"&amp;N145)</f>
        <v/>
      </c>
      <c r="M145" s="45" t="str">
        <f t="shared" si="89"/>
        <v/>
      </c>
      <c r="N145" s="44" t="str">
        <f t="shared" si="90"/>
        <v/>
      </c>
      <c r="O145" s="57" t="str">
        <f t="shared" si="91"/>
        <v/>
      </c>
      <c r="P145" s="48" t="str" cm="1">
        <f t="array" ref="P145">IFERROR(IF(C145="P",G145,IF($K145=1,$M145,$M145+LOOKUP(2,1/($J$4:$J144=J145),$P$4:$P144))),"")</f>
        <v/>
      </c>
      <c r="Q145" s="57" t="str" cm="1">
        <f t="array" ref="Q145">IFERROR(IF(OR(C145="P",C145="A",C145="R"),F145,IF($K145=1,F145,IF(LOOKUP(2,1/($J$4:$J144=$J145),$P$4:$P144)=0,$F145,IF(AND($C145="C",LOOKUP(2,1/($J$4:$J144=$J145),$P$4:$P144)&gt;0),(F145*G145+LOOKUP(2,1/($J$4:$J144=$J145),$P$4:$P144)*LOOKUP(2,1/($J$4:$J144=$J145),$Q$4:$Q144))/$P145,IF(AND($C145="C",LOOKUP(2,1/($J$4:$J144=$J145),$P$4:$P144)&lt;0),LOOKUP(2,1/($J$4:$J144=$J145),$Q$4:$Q144),IF(AND($C145="V",LOOKUP(2,1/($J$4:$J144=$J145),$P$4:$P144)&lt;0),((-1*(F145*G145))+LOOKUP(2,1/($J$4:$J144=$J145),$P$4:$P144)*LOOKUP(2,1/($J$4:$J144=$J145),$Q$4:$Q144))/$P145,IF(AND($C145="V",LOOKUP(2,1/($J$4:$J144=$J145),$P$4:$P144)&gt;0),LOOKUP(2,1/($J$4:$J144=$J145),$Q$4:$Q144),""))))))),"")</f>
        <v/>
      </c>
      <c r="R145" s="49" t="str">
        <f t="shared" ref="R145:R208" si="94">IFERROR(Q145*P145,"")</f>
        <v/>
      </c>
      <c r="S145" s="49" t="str">
        <f t="shared" si="80"/>
        <v/>
      </c>
      <c r="T145" s="49" t="str">
        <f t="shared" si="92"/>
        <v/>
      </c>
      <c r="U145" s="49" t="str">
        <f>IFERROR(IF(C145="P",S145,IF(K145=1,0,IF(OR(LOOKUP(2,1/($E$4:$E144=$E145),$P$4:$P144)=0,AND($C145="C",$N145="LONG"),AND(C145="V",N145="SHORT")),0,S145+(M145*Q145)))),"")</f>
        <v/>
      </c>
      <c r="V145" s="49" t="str">
        <f t="shared" si="93"/>
        <v/>
      </c>
      <c r="W145" s="50" t="str">
        <f t="shared" si="87"/>
        <v/>
      </c>
      <c r="Y145" s="51" t="str">
        <f t="shared" si="74"/>
        <v/>
      </c>
      <c r="Z145" s="50" t="str">
        <f t="shared" si="81"/>
        <v/>
      </c>
      <c r="AA145" s="50" t="str">
        <f t="shared" si="72"/>
        <v/>
      </c>
      <c r="AB145" s="50" t="str">
        <f t="shared" si="75"/>
        <v/>
      </c>
      <c r="AC145" s="58" t="str">
        <f t="shared" si="76"/>
        <v/>
      </c>
      <c r="AD145" s="53" t="str">
        <f t="shared" si="73"/>
        <v/>
      </c>
      <c r="AE145" s="53" t="str">
        <f t="shared" si="77"/>
        <v/>
      </c>
      <c r="AF145" s="59" t="str">
        <f t="shared" si="78"/>
        <v/>
      </c>
      <c r="AG145" s="40" t="str">
        <f>C145&amp;COUNTIFS($C$3:C145,"V")</f>
        <v>0</v>
      </c>
      <c r="AH145" s="266" t="str">
        <f t="shared" si="70"/>
        <v/>
      </c>
      <c r="AI145" s="56" t="str">
        <f t="shared" si="82"/>
        <v/>
      </c>
      <c r="AJ145" s="265" t="str">
        <f t="shared" si="83"/>
        <v/>
      </c>
      <c r="AK145" s="267" t="str">
        <f t="shared" si="84"/>
        <v/>
      </c>
      <c r="AL145" s="267" t="str">
        <f t="shared" si="85"/>
        <v/>
      </c>
      <c r="AM145" s="40" t="str">
        <f t="shared" si="86"/>
        <v/>
      </c>
      <c r="AN145" s="267">
        <f t="shared" si="79"/>
        <v>0</v>
      </c>
      <c r="CE145" s="279"/>
    </row>
    <row r="146" spans="1:83" s="40" customFormat="1" ht="12.75">
      <c r="A146" s="227"/>
      <c r="B146" s="88"/>
      <c r="C146" s="89"/>
      <c r="D146" s="90"/>
      <c r="E146" s="89"/>
      <c r="F146" s="91"/>
      <c r="G146" s="304"/>
      <c r="H146" s="41"/>
      <c r="I146" s="42" t="str">
        <f t="shared" si="88"/>
        <v/>
      </c>
      <c r="J146" s="43" t="str">
        <f t="shared" si="71"/>
        <v/>
      </c>
      <c r="K146" s="44" t="str">
        <f>IF(J146="","",IF(COUNTIF($J$4:J146,J146)=0,"",(COUNTIF($J$4:J146,J146))))</f>
        <v/>
      </c>
      <c r="L146" s="44" t="str">
        <f>IF(K146="","",J146&amp;" _ "&amp;COUNTIF($J$4:J146,J146)&amp;"_"&amp;N146)</f>
        <v/>
      </c>
      <c r="M146" s="45" t="str">
        <f t="shared" si="89"/>
        <v/>
      </c>
      <c r="N146" s="44" t="str">
        <f t="shared" si="90"/>
        <v/>
      </c>
      <c r="O146" s="57" t="str">
        <f t="shared" si="91"/>
        <v/>
      </c>
      <c r="P146" s="48" t="str" cm="1">
        <f t="array" ref="P146">IFERROR(IF(C146="P",G146,IF($K146=1,$M146,$M146+LOOKUP(2,1/($J$4:$J145=J146),$P$4:$P145))),"")</f>
        <v/>
      </c>
      <c r="Q146" s="57" t="str" cm="1">
        <f t="array" ref="Q146">IFERROR(IF(OR(C146="P",C146="A",C146="R"),F146,IF($K146=1,F146,IF(LOOKUP(2,1/($J$4:$J145=$J146),$P$4:$P145)=0,$F146,IF(AND($C146="C",LOOKUP(2,1/($J$4:$J145=$J146),$P$4:$P145)&gt;0),(F146*G146+LOOKUP(2,1/($J$4:$J145=$J146),$P$4:$P145)*LOOKUP(2,1/($J$4:$J145=$J146),$Q$4:$Q145))/$P146,IF(AND($C146="C",LOOKUP(2,1/($J$4:$J145=$J146),$P$4:$P145)&lt;0),LOOKUP(2,1/($J$4:$J145=$J146),$Q$4:$Q145),IF(AND($C146="V",LOOKUP(2,1/($J$4:$J145=$J146),$P$4:$P145)&lt;0),((-1*(F146*G146))+LOOKUP(2,1/($J$4:$J145=$J146),$P$4:$P145)*LOOKUP(2,1/($J$4:$J145=$J146),$Q$4:$Q145))/$P146,IF(AND($C146="V",LOOKUP(2,1/($J$4:$J145=$J146),$P$4:$P145)&gt;0),LOOKUP(2,1/($J$4:$J145=$J146),$Q$4:$Q145),""))))))),"")</f>
        <v/>
      </c>
      <c r="R146" s="49" t="str">
        <f t="shared" si="94"/>
        <v/>
      </c>
      <c r="S146" s="49" t="str">
        <f t="shared" si="80"/>
        <v/>
      </c>
      <c r="T146" s="49" t="str">
        <f t="shared" si="92"/>
        <v/>
      </c>
      <c r="U146" s="49" t="str">
        <f>IFERROR(IF(C146="P",S146,IF(K146=1,0,IF(OR(LOOKUP(2,1/($E$4:$E145=$E146),$P$4:$P145)=0,AND($C146="C",$N146="LONG"),AND(C146="V",N146="SHORT")),0,S146+(M146*Q146)))),"")</f>
        <v/>
      </c>
      <c r="V146" s="49" t="str">
        <f t="shared" si="93"/>
        <v/>
      </c>
      <c r="W146" s="50" t="str">
        <f t="shared" si="87"/>
        <v/>
      </c>
      <c r="Y146" s="51" t="str">
        <f t="shared" si="74"/>
        <v/>
      </c>
      <c r="Z146" s="50" t="str">
        <f t="shared" si="81"/>
        <v/>
      </c>
      <c r="AA146" s="50" t="str">
        <f t="shared" si="72"/>
        <v/>
      </c>
      <c r="AB146" s="50" t="str">
        <f t="shared" si="75"/>
        <v/>
      </c>
      <c r="AC146" s="58" t="str">
        <f t="shared" si="76"/>
        <v/>
      </c>
      <c r="AD146" s="53" t="str">
        <f t="shared" si="73"/>
        <v/>
      </c>
      <c r="AE146" s="53" t="str">
        <f t="shared" si="77"/>
        <v/>
      </c>
      <c r="AF146" s="59" t="str">
        <f t="shared" si="78"/>
        <v/>
      </c>
      <c r="AG146" s="40" t="str">
        <f>C146&amp;COUNTIFS($C$3:C146,"V")</f>
        <v>0</v>
      </c>
      <c r="AH146" s="266" t="str">
        <f t="shared" si="70"/>
        <v/>
      </c>
      <c r="AI146" s="56" t="str">
        <f t="shared" si="82"/>
        <v/>
      </c>
      <c r="AJ146" s="265" t="str">
        <f t="shared" si="83"/>
        <v/>
      </c>
      <c r="AK146" s="267" t="str">
        <f t="shared" si="84"/>
        <v/>
      </c>
      <c r="AL146" s="267" t="str">
        <f t="shared" si="85"/>
        <v/>
      </c>
      <c r="AM146" s="40" t="str">
        <f t="shared" si="86"/>
        <v/>
      </c>
      <c r="AN146" s="267">
        <f t="shared" si="79"/>
        <v>0</v>
      </c>
      <c r="CE146" s="279"/>
    </row>
    <row r="147" spans="1:83" s="40" customFormat="1" ht="12.75">
      <c r="A147" s="227"/>
      <c r="B147" s="88"/>
      <c r="C147" s="89"/>
      <c r="D147" s="90"/>
      <c r="E147" s="89"/>
      <c r="F147" s="91"/>
      <c r="G147" s="304"/>
      <c r="H147" s="41"/>
      <c r="I147" s="42" t="str">
        <f t="shared" si="88"/>
        <v/>
      </c>
      <c r="J147" s="43" t="str">
        <f t="shared" si="71"/>
        <v/>
      </c>
      <c r="K147" s="44" t="str">
        <f>IF(J147="","",IF(COUNTIF($J$4:J147,J147)=0,"",(COUNTIF($J$4:J147,J147))))</f>
        <v/>
      </c>
      <c r="L147" s="44" t="str">
        <f>IF(K147="","",J147&amp;" _ "&amp;COUNTIF($J$4:J147,J147)&amp;"_"&amp;N147)</f>
        <v/>
      </c>
      <c r="M147" s="45" t="str">
        <f t="shared" si="89"/>
        <v/>
      </c>
      <c r="N147" s="44" t="str">
        <f t="shared" si="90"/>
        <v/>
      </c>
      <c r="O147" s="57" t="str">
        <f t="shared" si="91"/>
        <v/>
      </c>
      <c r="P147" s="48" t="str" cm="1">
        <f t="array" ref="P147">IFERROR(IF(C147="P",G147,IF($K147=1,$M147,$M147+LOOKUP(2,1/($J$4:$J146=J147),$P$4:$P146))),"")</f>
        <v/>
      </c>
      <c r="Q147" s="57" t="str" cm="1">
        <f t="array" ref="Q147">IFERROR(IF(OR(C147="P",C147="A",C147="R"),F147,IF($K147=1,F147,IF(LOOKUP(2,1/($J$4:$J146=$J147),$P$4:$P146)=0,$F147,IF(AND($C147="C",LOOKUP(2,1/($J$4:$J146=$J147),$P$4:$P146)&gt;0),(F147*G147+LOOKUP(2,1/($J$4:$J146=$J147),$P$4:$P146)*LOOKUP(2,1/($J$4:$J146=$J147),$Q$4:$Q146))/$P147,IF(AND($C147="C",LOOKUP(2,1/($J$4:$J146=$J147),$P$4:$P146)&lt;0),LOOKUP(2,1/($J$4:$J146=$J147),$Q$4:$Q146),IF(AND($C147="V",LOOKUP(2,1/($J$4:$J146=$J147),$P$4:$P146)&lt;0),((-1*(F147*G147))+LOOKUP(2,1/($J$4:$J146=$J147),$P$4:$P146)*LOOKUP(2,1/($J$4:$J146=$J147),$Q$4:$Q146))/$P147,IF(AND($C147="V",LOOKUP(2,1/($J$4:$J146=$J147),$P$4:$P146)&gt;0),LOOKUP(2,1/($J$4:$J146=$J147),$Q$4:$Q146),""))))))),"")</f>
        <v/>
      </c>
      <c r="R147" s="49" t="str">
        <f t="shared" si="94"/>
        <v/>
      </c>
      <c r="S147" s="49" t="str">
        <f t="shared" si="80"/>
        <v/>
      </c>
      <c r="T147" s="49" t="str">
        <f t="shared" si="92"/>
        <v/>
      </c>
      <c r="U147" s="49" t="str">
        <f>IFERROR(IF(C147="P",S147,IF(K147=1,0,IF(OR(LOOKUP(2,1/($E$4:$E146=$E147),$P$4:$P146)=0,AND($C147="C",$N147="LONG"),AND(C147="V",N147="SHORT")),0,S147+(M147*Q147)))),"")</f>
        <v/>
      </c>
      <c r="V147" s="49" t="str">
        <f t="shared" si="93"/>
        <v/>
      </c>
      <c r="W147" s="50" t="str">
        <f t="shared" si="87"/>
        <v/>
      </c>
      <c r="Y147" s="51" t="str">
        <f t="shared" si="74"/>
        <v/>
      </c>
      <c r="Z147" s="50" t="str">
        <f t="shared" si="81"/>
        <v/>
      </c>
      <c r="AA147" s="50" t="str">
        <f t="shared" si="72"/>
        <v/>
      </c>
      <c r="AB147" s="50" t="str">
        <f t="shared" si="75"/>
        <v/>
      </c>
      <c r="AC147" s="58" t="str">
        <f t="shared" si="76"/>
        <v/>
      </c>
      <c r="AD147" s="53" t="str">
        <f t="shared" si="73"/>
        <v/>
      </c>
      <c r="AE147" s="53" t="str">
        <f t="shared" si="77"/>
        <v/>
      </c>
      <c r="AF147" s="59" t="str">
        <f t="shared" si="78"/>
        <v/>
      </c>
      <c r="AG147" s="40" t="str">
        <f>C147&amp;COUNTIFS($C$3:C147,"V")</f>
        <v>0</v>
      </c>
      <c r="AH147" s="266" t="str">
        <f t="shared" si="70"/>
        <v/>
      </c>
      <c r="AI147" s="56" t="str">
        <f t="shared" si="82"/>
        <v/>
      </c>
      <c r="AJ147" s="265" t="str">
        <f t="shared" si="83"/>
        <v/>
      </c>
      <c r="AK147" s="267" t="str">
        <f t="shared" si="84"/>
        <v/>
      </c>
      <c r="AL147" s="267" t="str">
        <f t="shared" si="85"/>
        <v/>
      </c>
      <c r="AM147" s="40" t="str">
        <f t="shared" si="86"/>
        <v/>
      </c>
      <c r="AN147" s="267">
        <f t="shared" si="79"/>
        <v>0</v>
      </c>
      <c r="CE147" s="279"/>
    </row>
    <row r="148" spans="1:83" s="40" customFormat="1" ht="12.75">
      <c r="A148" s="227"/>
      <c r="B148" s="88"/>
      <c r="C148" s="89"/>
      <c r="D148" s="90"/>
      <c r="E148" s="89"/>
      <c r="F148" s="91"/>
      <c r="G148" s="304"/>
      <c r="H148" s="41"/>
      <c r="I148" s="42" t="str">
        <f t="shared" si="88"/>
        <v/>
      </c>
      <c r="J148" s="43" t="str">
        <f t="shared" si="71"/>
        <v/>
      </c>
      <c r="K148" s="44" t="str">
        <f>IF(J148="","",IF(COUNTIF($J$4:J148,J148)=0,"",(COUNTIF($J$4:J148,J148))))</f>
        <v/>
      </c>
      <c r="L148" s="44" t="str">
        <f>IF(K148="","",J148&amp;" _ "&amp;COUNTIF($J$4:J148,J148)&amp;"_"&amp;N148)</f>
        <v/>
      </c>
      <c r="M148" s="45" t="str">
        <f t="shared" si="89"/>
        <v/>
      </c>
      <c r="N148" s="44" t="str">
        <f t="shared" si="90"/>
        <v/>
      </c>
      <c r="O148" s="57" t="str">
        <f t="shared" si="91"/>
        <v/>
      </c>
      <c r="P148" s="48" t="str" cm="1">
        <f t="array" ref="P148">IFERROR(IF(C148="P",G148,IF($K148=1,$M148,$M148+LOOKUP(2,1/($J$4:$J147=J148),$P$4:$P147))),"")</f>
        <v/>
      </c>
      <c r="Q148" s="57" t="str" cm="1">
        <f t="array" ref="Q148">IFERROR(IF(OR(C148="P",C148="A",C148="R"),F148,IF($K148=1,F148,IF(LOOKUP(2,1/($J$4:$J147=$J148),$P$4:$P147)=0,$F148,IF(AND($C148="C",LOOKUP(2,1/($J$4:$J147=$J148),$P$4:$P147)&gt;0),(F148*G148+LOOKUP(2,1/($J$4:$J147=$J148),$P$4:$P147)*LOOKUP(2,1/($J$4:$J147=$J148),$Q$4:$Q147))/$P148,IF(AND($C148="C",LOOKUP(2,1/($J$4:$J147=$J148),$P$4:$P147)&lt;0),LOOKUP(2,1/($J$4:$J147=$J148),$Q$4:$Q147),IF(AND($C148="V",LOOKUP(2,1/($J$4:$J147=$J148),$P$4:$P147)&lt;0),((-1*(F148*G148))+LOOKUP(2,1/($J$4:$J147=$J148),$P$4:$P147)*LOOKUP(2,1/($J$4:$J147=$J148),$Q$4:$Q147))/$P148,IF(AND($C148="V",LOOKUP(2,1/($J$4:$J147=$J148),$P$4:$P147)&gt;0),LOOKUP(2,1/($J$4:$J147=$J148),$Q$4:$Q147),""))))))),"")</f>
        <v/>
      </c>
      <c r="R148" s="49" t="str">
        <f t="shared" si="94"/>
        <v/>
      </c>
      <c r="S148" s="49" t="str">
        <f t="shared" si="80"/>
        <v/>
      </c>
      <c r="T148" s="49" t="str">
        <f t="shared" si="92"/>
        <v/>
      </c>
      <c r="U148" s="49" t="str">
        <f>IFERROR(IF(C148="P",S148,IF(K148=1,0,IF(OR(LOOKUP(2,1/($E$4:$E147=$E148),$P$4:$P147)=0,AND($C148="C",$N148="LONG"),AND(C148="V",N148="SHORT")),0,S148+(M148*Q148)))),"")</f>
        <v/>
      </c>
      <c r="V148" s="49" t="str">
        <f t="shared" si="93"/>
        <v/>
      </c>
      <c r="W148" s="50" t="str">
        <f t="shared" si="87"/>
        <v/>
      </c>
      <c r="Y148" s="51" t="str">
        <f t="shared" si="74"/>
        <v/>
      </c>
      <c r="Z148" s="50" t="str">
        <f t="shared" si="81"/>
        <v/>
      </c>
      <c r="AA148" s="50" t="str">
        <f t="shared" si="72"/>
        <v/>
      </c>
      <c r="AB148" s="50" t="str">
        <f t="shared" si="75"/>
        <v/>
      </c>
      <c r="AC148" s="58" t="str">
        <f t="shared" si="76"/>
        <v/>
      </c>
      <c r="AD148" s="53" t="str">
        <f t="shared" si="73"/>
        <v/>
      </c>
      <c r="AE148" s="53" t="str">
        <f t="shared" si="77"/>
        <v/>
      </c>
      <c r="AF148" s="59" t="str">
        <f t="shared" si="78"/>
        <v/>
      </c>
      <c r="AG148" s="40" t="str">
        <f>C148&amp;COUNTIFS($C$3:C148,"V")</f>
        <v>0</v>
      </c>
      <c r="AH148" s="266" t="str">
        <f t="shared" si="70"/>
        <v/>
      </c>
      <c r="AI148" s="56" t="str">
        <f t="shared" si="82"/>
        <v/>
      </c>
      <c r="AJ148" s="265" t="str">
        <f t="shared" si="83"/>
        <v/>
      </c>
      <c r="AK148" s="267" t="str">
        <f t="shared" si="84"/>
        <v/>
      </c>
      <c r="AL148" s="267" t="str">
        <f t="shared" si="85"/>
        <v/>
      </c>
      <c r="AM148" s="40" t="str">
        <f t="shared" si="86"/>
        <v/>
      </c>
      <c r="AN148" s="267">
        <f t="shared" si="79"/>
        <v>0</v>
      </c>
      <c r="CE148" s="279"/>
    </row>
    <row r="149" spans="1:83" s="40" customFormat="1" ht="12.75">
      <c r="A149" s="227"/>
      <c r="B149" s="88"/>
      <c r="C149" s="89"/>
      <c r="D149" s="90"/>
      <c r="E149" s="89"/>
      <c r="F149" s="91"/>
      <c r="G149" s="304"/>
      <c r="H149" s="41"/>
      <c r="I149" s="42" t="str">
        <f t="shared" si="88"/>
        <v/>
      </c>
      <c r="J149" s="43" t="str">
        <f t="shared" si="71"/>
        <v/>
      </c>
      <c r="K149" s="44" t="str">
        <f>IF(J149="","",IF(COUNTIF($J$4:J149,J149)=0,"",(COUNTIF($J$4:J149,J149))))</f>
        <v/>
      </c>
      <c r="L149" s="44" t="str">
        <f>IF(K149="","",J149&amp;" _ "&amp;COUNTIF($J$4:J149,J149)&amp;"_"&amp;N149)</f>
        <v/>
      </c>
      <c r="M149" s="45" t="str">
        <f t="shared" si="89"/>
        <v/>
      </c>
      <c r="N149" s="44" t="str">
        <f t="shared" si="90"/>
        <v/>
      </c>
      <c r="O149" s="57" t="str">
        <f t="shared" si="91"/>
        <v/>
      </c>
      <c r="P149" s="48" t="str" cm="1">
        <f t="array" ref="P149">IFERROR(IF(C149="P",G149,IF($K149=1,$M149,$M149+LOOKUP(2,1/($J$4:$J148=J149),$P$4:$P148))),"")</f>
        <v/>
      </c>
      <c r="Q149" s="57" t="str" cm="1">
        <f t="array" ref="Q149">IFERROR(IF(OR(C149="P",C149="A",C149="R"),F149,IF($K149=1,F149,IF(LOOKUP(2,1/($J$4:$J148=$J149),$P$4:$P148)=0,$F149,IF(AND($C149="C",LOOKUP(2,1/($J$4:$J148=$J149),$P$4:$P148)&gt;0),(F149*G149+LOOKUP(2,1/($J$4:$J148=$J149),$P$4:$P148)*LOOKUP(2,1/($J$4:$J148=$J149),$Q$4:$Q148))/$P149,IF(AND($C149="C",LOOKUP(2,1/($J$4:$J148=$J149),$P$4:$P148)&lt;0),LOOKUP(2,1/($J$4:$J148=$J149),$Q$4:$Q148),IF(AND($C149="V",LOOKUP(2,1/($J$4:$J148=$J149),$P$4:$P148)&lt;0),((-1*(F149*G149))+LOOKUP(2,1/($J$4:$J148=$J149),$P$4:$P148)*LOOKUP(2,1/($J$4:$J148=$J149),$Q$4:$Q148))/$P149,IF(AND($C149="V",LOOKUP(2,1/($J$4:$J148=$J149),$P$4:$P148)&gt;0),LOOKUP(2,1/($J$4:$J148=$J149),$Q$4:$Q148),""))))))),"")</f>
        <v/>
      </c>
      <c r="R149" s="49" t="str">
        <f t="shared" si="94"/>
        <v/>
      </c>
      <c r="S149" s="49" t="str">
        <f t="shared" si="80"/>
        <v/>
      </c>
      <c r="T149" s="49" t="str">
        <f t="shared" si="92"/>
        <v/>
      </c>
      <c r="U149" s="49" t="str">
        <f>IFERROR(IF(C149="P",S149,IF(K149=1,0,IF(OR(LOOKUP(2,1/($E$4:$E148=$E149),$P$4:$P148)=0,AND($C149="C",$N149="LONG"),AND(C149="V",N149="SHORT")),0,S149+(M149*Q149)))),"")</f>
        <v/>
      </c>
      <c r="V149" s="49" t="str">
        <f t="shared" si="93"/>
        <v/>
      </c>
      <c r="W149" s="50" t="str">
        <f t="shared" si="87"/>
        <v/>
      </c>
      <c r="Y149" s="51" t="str">
        <f t="shared" si="74"/>
        <v/>
      </c>
      <c r="Z149" s="50" t="str">
        <f t="shared" si="81"/>
        <v/>
      </c>
      <c r="AA149" s="50" t="str">
        <f t="shared" si="72"/>
        <v/>
      </c>
      <c r="AB149" s="50" t="str">
        <f t="shared" si="75"/>
        <v/>
      </c>
      <c r="AC149" s="58" t="str">
        <f t="shared" si="76"/>
        <v/>
      </c>
      <c r="AD149" s="53" t="str">
        <f t="shared" si="73"/>
        <v/>
      </c>
      <c r="AE149" s="53" t="str">
        <f t="shared" si="77"/>
        <v/>
      </c>
      <c r="AF149" s="59" t="str">
        <f t="shared" si="78"/>
        <v/>
      </c>
      <c r="AG149" s="40" t="str">
        <f>C149&amp;COUNTIFS($C$3:C149,"V")</f>
        <v>0</v>
      </c>
      <c r="AH149" s="266" t="str">
        <f t="shared" si="70"/>
        <v/>
      </c>
      <c r="AI149" s="56" t="str">
        <f t="shared" si="82"/>
        <v/>
      </c>
      <c r="AJ149" s="265" t="str">
        <f t="shared" si="83"/>
        <v/>
      </c>
      <c r="AK149" s="267" t="str">
        <f t="shared" si="84"/>
        <v/>
      </c>
      <c r="AL149" s="267" t="str">
        <f t="shared" si="85"/>
        <v/>
      </c>
      <c r="AM149" s="40" t="str">
        <f t="shared" si="86"/>
        <v/>
      </c>
      <c r="AN149" s="267">
        <f t="shared" si="79"/>
        <v>0</v>
      </c>
      <c r="CE149" s="279"/>
    </row>
    <row r="150" spans="1:83" s="40" customFormat="1" ht="12.75">
      <c r="A150" s="227"/>
      <c r="B150" s="88"/>
      <c r="C150" s="89"/>
      <c r="D150" s="90"/>
      <c r="E150" s="89"/>
      <c r="F150" s="91"/>
      <c r="G150" s="304"/>
      <c r="H150" s="41"/>
      <c r="I150" s="42" t="str">
        <f t="shared" si="88"/>
        <v/>
      </c>
      <c r="J150" s="43" t="str">
        <f t="shared" si="71"/>
        <v/>
      </c>
      <c r="K150" s="44" t="str">
        <f>IF(J150="","",IF(COUNTIF($J$4:J150,J150)=0,"",(COUNTIF($J$4:J150,J150))))</f>
        <v/>
      </c>
      <c r="L150" s="44" t="str">
        <f>IF(K150="","",J150&amp;" _ "&amp;COUNTIF($J$4:J150,J150)&amp;"_"&amp;N150)</f>
        <v/>
      </c>
      <c r="M150" s="45" t="str">
        <f t="shared" si="89"/>
        <v/>
      </c>
      <c r="N150" s="44" t="str">
        <f t="shared" si="90"/>
        <v/>
      </c>
      <c r="O150" s="57" t="str">
        <f t="shared" si="91"/>
        <v/>
      </c>
      <c r="P150" s="48" t="str" cm="1">
        <f t="array" ref="P150">IFERROR(IF(C150="P",G150,IF($K150=1,$M150,$M150+LOOKUP(2,1/($J$4:$J149=J150),$P$4:$P149))),"")</f>
        <v/>
      </c>
      <c r="Q150" s="57" t="str" cm="1">
        <f t="array" ref="Q150">IFERROR(IF(OR(C150="P",C150="A",C150="R"),F150,IF($K150=1,F150,IF(LOOKUP(2,1/($J$4:$J149=$J150),$P$4:$P149)=0,$F150,IF(AND($C150="C",LOOKUP(2,1/($J$4:$J149=$J150),$P$4:$P149)&gt;0),(F150*G150+LOOKUP(2,1/($J$4:$J149=$J150),$P$4:$P149)*LOOKUP(2,1/($J$4:$J149=$J150),$Q$4:$Q149))/$P150,IF(AND($C150="C",LOOKUP(2,1/($J$4:$J149=$J150),$P$4:$P149)&lt;0),LOOKUP(2,1/($J$4:$J149=$J150),$Q$4:$Q149),IF(AND($C150="V",LOOKUP(2,1/($J$4:$J149=$J150),$P$4:$P149)&lt;0),((-1*(F150*G150))+LOOKUP(2,1/($J$4:$J149=$J150),$P$4:$P149)*LOOKUP(2,1/($J$4:$J149=$J150),$Q$4:$Q149))/$P150,IF(AND($C150="V",LOOKUP(2,1/($J$4:$J149=$J150),$P$4:$P149)&gt;0),LOOKUP(2,1/($J$4:$J149=$J150),$Q$4:$Q149),""))))))),"")</f>
        <v/>
      </c>
      <c r="R150" s="49" t="str">
        <f t="shared" si="94"/>
        <v/>
      </c>
      <c r="S150" s="49" t="str">
        <f t="shared" si="80"/>
        <v/>
      </c>
      <c r="T150" s="49" t="str">
        <f t="shared" si="92"/>
        <v/>
      </c>
      <c r="U150" s="49" t="str">
        <f>IFERROR(IF(C150="P",S150,IF(K150=1,0,IF(OR(LOOKUP(2,1/($E$4:$E149=$E150),$P$4:$P149)=0,AND($C150="C",$N150="LONG"),AND(C150="V",N150="SHORT")),0,S150+(M150*Q150)))),"")</f>
        <v/>
      </c>
      <c r="V150" s="49" t="str">
        <f t="shared" si="93"/>
        <v/>
      </c>
      <c r="W150" s="50" t="str">
        <f t="shared" si="87"/>
        <v/>
      </c>
      <c r="Y150" s="51" t="str">
        <f t="shared" si="74"/>
        <v/>
      </c>
      <c r="Z150" s="50" t="str">
        <f t="shared" si="81"/>
        <v/>
      </c>
      <c r="AA150" s="50" t="str">
        <f t="shared" si="72"/>
        <v/>
      </c>
      <c r="AB150" s="50" t="str">
        <f t="shared" si="75"/>
        <v/>
      </c>
      <c r="AC150" s="58" t="str">
        <f t="shared" si="76"/>
        <v/>
      </c>
      <c r="AD150" s="53" t="str">
        <f t="shared" si="73"/>
        <v/>
      </c>
      <c r="AE150" s="53" t="str">
        <f t="shared" si="77"/>
        <v/>
      </c>
      <c r="AF150" s="59" t="str">
        <f t="shared" si="78"/>
        <v/>
      </c>
      <c r="AG150" s="40" t="str">
        <f>C150&amp;COUNTIFS($C$3:C150,"V")</f>
        <v>0</v>
      </c>
      <c r="AH150" s="266" t="str">
        <f t="shared" si="70"/>
        <v/>
      </c>
      <c r="AI150" s="56" t="str">
        <f t="shared" si="82"/>
        <v/>
      </c>
      <c r="AJ150" s="265" t="str">
        <f t="shared" si="83"/>
        <v/>
      </c>
      <c r="AK150" s="267" t="str">
        <f t="shared" si="84"/>
        <v/>
      </c>
      <c r="AL150" s="267" t="str">
        <f t="shared" si="85"/>
        <v/>
      </c>
      <c r="AM150" s="40" t="str">
        <f t="shared" si="86"/>
        <v/>
      </c>
      <c r="AN150" s="267">
        <f t="shared" si="79"/>
        <v>0</v>
      </c>
      <c r="CE150" s="279"/>
    </row>
    <row r="151" spans="1:83" s="40" customFormat="1" ht="12.75">
      <c r="A151" s="227"/>
      <c r="B151" s="88"/>
      <c r="C151" s="89"/>
      <c r="D151" s="90"/>
      <c r="E151" s="89"/>
      <c r="F151" s="91"/>
      <c r="G151" s="304"/>
      <c r="H151" s="41"/>
      <c r="I151" s="42" t="str">
        <f t="shared" si="88"/>
        <v/>
      </c>
      <c r="J151" s="43" t="str">
        <f t="shared" si="71"/>
        <v/>
      </c>
      <c r="K151" s="44" t="str">
        <f>IF(J151="","",IF(COUNTIF($J$4:J151,J151)=0,"",(COUNTIF($J$4:J151,J151))))</f>
        <v/>
      </c>
      <c r="L151" s="44" t="str">
        <f>IF(K151="","",J151&amp;" _ "&amp;COUNTIF($J$4:J151,J151)&amp;"_"&amp;N151)</f>
        <v/>
      </c>
      <c r="M151" s="45" t="str">
        <f t="shared" si="89"/>
        <v/>
      </c>
      <c r="N151" s="44" t="str">
        <f t="shared" si="90"/>
        <v/>
      </c>
      <c r="O151" s="57" t="str">
        <f t="shared" si="91"/>
        <v/>
      </c>
      <c r="P151" s="48" t="str" cm="1">
        <f t="array" ref="P151">IFERROR(IF(C151="P",G151,IF($K151=1,$M151,$M151+LOOKUP(2,1/($J$4:$J150=J151),$P$4:$P150))),"")</f>
        <v/>
      </c>
      <c r="Q151" s="57" t="str" cm="1">
        <f t="array" ref="Q151">IFERROR(IF(OR(C151="P",C151="A",C151="R"),F151,IF($K151=1,F151,IF(LOOKUP(2,1/($J$4:$J150=$J151),$P$4:$P150)=0,$F151,IF(AND($C151="C",LOOKUP(2,1/($J$4:$J150=$J151),$P$4:$P150)&gt;0),(F151*G151+LOOKUP(2,1/($J$4:$J150=$J151),$P$4:$P150)*LOOKUP(2,1/($J$4:$J150=$J151),$Q$4:$Q150))/$P151,IF(AND($C151="C",LOOKUP(2,1/($J$4:$J150=$J151),$P$4:$P150)&lt;0),LOOKUP(2,1/($J$4:$J150=$J151),$Q$4:$Q150),IF(AND($C151="V",LOOKUP(2,1/($J$4:$J150=$J151),$P$4:$P150)&lt;0),((-1*(F151*G151))+LOOKUP(2,1/($J$4:$J150=$J151),$P$4:$P150)*LOOKUP(2,1/($J$4:$J150=$J151),$Q$4:$Q150))/$P151,IF(AND($C151="V",LOOKUP(2,1/($J$4:$J150=$J151),$P$4:$P150)&gt;0),LOOKUP(2,1/($J$4:$J150=$J151),$Q$4:$Q150),""))))))),"")</f>
        <v/>
      </c>
      <c r="R151" s="49" t="str">
        <f t="shared" si="94"/>
        <v/>
      </c>
      <c r="S151" s="49" t="str">
        <f t="shared" si="80"/>
        <v/>
      </c>
      <c r="T151" s="49" t="str">
        <f t="shared" si="92"/>
        <v/>
      </c>
      <c r="U151" s="49" t="str">
        <f>IFERROR(IF(C151="P",S151,IF(K151=1,0,IF(OR(LOOKUP(2,1/($E$4:$E150=$E151),$P$4:$P150)=0,AND($C151="C",$N151="LONG"),AND(C151="V",N151="SHORT")),0,S151+(M151*Q151)))),"")</f>
        <v/>
      </c>
      <c r="V151" s="49" t="str">
        <f t="shared" si="93"/>
        <v/>
      </c>
      <c r="W151" s="50" t="str">
        <f t="shared" si="87"/>
        <v/>
      </c>
      <c r="Y151" s="51" t="str">
        <f t="shared" si="74"/>
        <v/>
      </c>
      <c r="Z151" s="50" t="str">
        <f t="shared" si="81"/>
        <v/>
      </c>
      <c r="AA151" s="50" t="str">
        <f t="shared" si="72"/>
        <v/>
      </c>
      <c r="AB151" s="50" t="str">
        <f t="shared" si="75"/>
        <v/>
      </c>
      <c r="AC151" s="58" t="str">
        <f t="shared" si="76"/>
        <v/>
      </c>
      <c r="AD151" s="53" t="str">
        <f t="shared" si="73"/>
        <v/>
      </c>
      <c r="AE151" s="53" t="str">
        <f t="shared" si="77"/>
        <v/>
      </c>
      <c r="AF151" s="59" t="str">
        <f t="shared" si="78"/>
        <v/>
      </c>
      <c r="AG151" s="40" t="str">
        <f>C151&amp;COUNTIFS($C$3:C151,"V")</f>
        <v>0</v>
      </c>
      <c r="AH151" s="266" t="str">
        <f t="shared" si="70"/>
        <v/>
      </c>
      <c r="AI151" s="56" t="str">
        <f t="shared" si="82"/>
        <v/>
      </c>
      <c r="AJ151" s="265" t="str">
        <f t="shared" si="83"/>
        <v/>
      </c>
      <c r="AK151" s="267" t="str">
        <f t="shared" si="84"/>
        <v/>
      </c>
      <c r="AL151" s="267" t="str">
        <f t="shared" si="85"/>
        <v/>
      </c>
      <c r="AM151" s="40" t="str">
        <f t="shared" si="86"/>
        <v/>
      </c>
      <c r="AN151" s="267">
        <f t="shared" si="79"/>
        <v>0</v>
      </c>
      <c r="CE151" s="279"/>
    </row>
    <row r="152" spans="1:83" s="40" customFormat="1" ht="12.75">
      <c r="A152" s="227"/>
      <c r="B152" s="88"/>
      <c r="C152" s="89"/>
      <c r="D152" s="90"/>
      <c r="E152" s="89"/>
      <c r="F152" s="91"/>
      <c r="G152" s="304"/>
      <c r="H152" s="41"/>
      <c r="I152" s="42" t="str">
        <f t="shared" si="88"/>
        <v/>
      </c>
      <c r="J152" s="43" t="str">
        <f t="shared" si="71"/>
        <v/>
      </c>
      <c r="K152" s="44" t="str">
        <f>IF(J152="","",IF(COUNTIF($J$4:J152,J152)=0,"",(COUNTIF($J$4:J152,J152))))</f>
        <v/>
      </c>
      <c r="L152" s="44" t="str">
        <f>IF(K152="","",J152&amp;" _ "&amp;COUNTIF($J$4:J152,J152)&amp;"_"&amp;N152)</f>
        <v/>
      </c>
      <c r="M152" s="45" t="str">
        <f t="shared" si="89"/>
        <v/>
      </c>
      <c r="N152" s="44" t="str">
        <f t="shared" si="90"/>
        <v/>
      </c>
      <c r="O152" s="57" t="str">
        <f t="shared" si="91"/>
        <v/>
      </c>
      <c r="P152" s="48" t="str" cm="1">
        <f t="array" ref="P152">IFERROR(IF(C152="P",G152,IF($K152=1,$M152,$M152+LOOKUP(2,1/($J$4:$J151=J152),$P$4:$P151))),"")</f>
        <v/>
      </c>
      <c r="Q152" s="57" t="str" cm="1">
        <f t="array" ref="Q152">IFERROR(IF(OR(C152="P",C152="A",C152="R"),F152,IF($K152=1,F152,IF(LOOKUP(2,1/($J$4:$J151=$J152),$P$4:$P151)=0,$F152,IF(AND($C152="C",LOOKUP(2,1/($J$4:$J151=$J152),$P$4:$P151)&gt;0),(F152*G152+LOOKUP(2,1/($J$4:$J151=$J152),$P$4:$P151)*LOOKUP(2,1/($J$4:$J151=$J152),$Q$4:$Q151))/$P152,IF(AND($C152="C",LOOKUP(2,1/($J$4:$J151=$J152),$P$4:$P151)&lt;0),LOOKUP(2,1/($J$4:$J151=$J152),$Q$4:$Q151),IF(AND($C152="V",LOOKUP(2,1/($J$4:$J151=$J152),$P$4:$P151)&lt;0),((-1*(F152*G152))+LOOKUP(2,1/($J$4:$J151=$J152),$P$4:$P151)*LOOKUP(2,1/($J$4:$J151=$J152),$Q$4:$Q151))/$P152,IF(AND($C152="V",LOOKUP(2,1/($J$4:$J151=$J152),$P$4:$P151)&gt;0),LOOKUP(2,1/($J$4:$J151=$J152),$Q$4:$Q151),""))))))),"")</f>
        <v/>
      </c>
      <c r="R152" s="49" t="str">
        <f t="shared" si="94"/>
        <v/>
      </c>
      <c r="S152" s="49" t="str">
        <f t="shared" si="80"/>
        <v/>
      </c>
      <c r="T152" s="49" t="str">
        <f t="shared" si="92"/>
        <v/>
      </c>
      <c r="U152" s="49" t="str">
        <f>IFERROR(IF(C152="P",S152,IF(K152=1,0,IF(OR(LOOKUP(2,1/($E$4:$E151=$E152),$P$4:$P151)=0,AND($C152="C",$N152="LONG"),AND(C152="V",N152="SHORT")),0,S152+(M152*Q152)))),"")</f>
        <v/>
      </c>
      <c r="V152" s="49" t="str">
        <f t="shared" si="93"/>
        <v/>
      </c>
      <c r="W152" s="50" t="str">
        <f t="shared" si="87"/>
        <v/>
      </c>
      <c r="Y152" s="51" t="str">
        <f t="shared" si="74"/>
        <v/>
      </c>
      <c r="Z152" s="50" t="str">
        <f t="shared" si="81"/>
        <v/>
      </c>
      <c r="AA152" s="50" t="str">
        <f t="shared" si="72"/>
        <v/>
      </c>
      <c r="AB152" s="50" t="str">
        <f t="shared" si="75"/>
        <v/>
      </c>
      <c r="AC152" s="58" t="str">
        <f t="shared" si="76"/>
        <v/>
      </c>
      <c r="AD152" s="53" t="str">
        <f t="shared" si="73"/>
        <v/>
      </c>
      <c r="AE152" s="53" t="str">
        <f t="shared" si="77"/>
        <v/>
      </c>
      <c r="AF152" s="59" t="str">
        <f t="shared" si="78"/>
        <v/>
      </c>
      <c r="AG152" s="40" t="str">
        <f>C152&amp;COUNTIFS($C$3:C152,"V")</f>
        <v>0</v>
      </c>
      <c r="AH152" s="266" t="str">
        <f t="shared" si="70"/>
        <v/>
      </c>
      <c r="AI152" s="56" t="str">
        <f t="shared" si="82"/>
        <v/>
      </c>
      <c r="AJ152" s="265" t="str">
        <f t="shared" si="83"/>
        <v/>
      </c>
      <c r="AK152" s="267" t="str">
        <f t="shared" si="84"/>
        <v/>
      </c>
      <c r="AL152" s="267" t="str">
        <f t="shared" si="85"/>
        <v/>
      </c>
      <c r="AM152" s="40" t="str">
        <f t="shared" si="86"/>
        <v/>
      </c>
      <c r="AN152" s="267">
        <f t="shared" si="79"/>
        <v>0</v>
      </c>
      <c r="CE152" s="279"/>
    </row>
    <row r="153" spans="1:83" s="40" customFormat="1" ht="12.75">
      <c r="A153" s="227"/>
      <c r="B153" s="88"/>
      <c r="C153" s="89"/>
      <c r="D153" s="90"/>
      <c r="E153" s="89"/>
      <c r="F153" s="91"/>
      <c r="G153" s="304"/>
      <c r="H153" s="41"/>
      <c r="I153" s="42" t="str">
        <f t="shared" si="88"/>
        <v/>
      </c>
      <c r="J153" s="43" t="str">
        <f t="shared" si="71"/>
        <v/>
      </c>
      <c r="K153" s="44" t="str">
        <f>IF(J153="","",IF(COUNTIF($J$4:J153,J153)=0,"",(COUNTIF($J$4:J153,J153))))</f>
        <v/>
      </c>
      <c r="L153" s="44" t="str">
        <f>IF(K153="","",J153&amp;" _ "&amp;COUNTIF($J$4:J153,J153)&amp;"_"&amp;N153)</f>
        <v/>
      </c>
      <c r="M153" s="45" t="str">
        <f t="shared" si="89"/>
        <v/>
      </c>
      <c r="N153" s="44" t="str">
        <f t="shared" si="90"/>
        <v/>
      </c>
      <c r="O153" s="57" t="str">
        <f t="shared" si="91"/>
        <v/>
      </c>
      <c r="P153" s="48" t="str" cm="1">
        <f t="array" ref="P153">IFERROR(IF(C153="P",G153,IF($K153=1,$M153,$M153+LOOKUP(2,1/($J$4:$J152=J153),$P$4:$P152))),"")</f>
        <v/>
      </c>
      <c r="Q153" s="57" t="str" cm="1">
        <f t="array" ref="Q153">IFERROR(IF(OR(C153="P",C153="A",C153="R"),F153,IF($K153=1,F153,IF(LOOKUP(2,1/($J$4:$J152=$J153),$P$4:$P152)=0,$F153,IF(AND($C153="C",LOOKUP(2,1/($J$4:$J152=$J153),$P$4:$P152)&gt;0),(F153*G153+LOOKUP(2,1/($J$4:$J152=$J153),$P$4:$P152)*LOOKUP(2,1/($J$4:$J152=$J153),$Q$4:$Q152))/$P153,IF(AND($C153="C",LOOKUP(2,1/($J$4:$J152=$J153),$P$4:$P152)&lt;0),LOOKUP(2,1/($J$4:$J152=$J153),$Q$4:$Q152),IF(AND($C153="V",LOOKUP(2,1/($J$4:$J152=$J153),$P$4:$P152)&lt;0),((-1*(F153*G153))+LOOKUP(2,1/($J$4:$J152=$J153),$P$4:$P152)*LOOKUP(2,1/($J$4:$J152=$J153),$Q$4:$Q152))/$P153,IF(AND($C153="V",LOOKUP(2,1/($J$4:$J152=$J153),$P$4:$P152)&gt;0),LOOKUP(2,1/($J$4:$J152=$J153),$Q$4:$Q152),""))))))),"")</f>
        <v/>
      </c>
      <c r="R153" s="49" t="str">
        <f t="shared" si="94"/>
        <v/>
      </c>
      <c r="S153" s="49" t="str">
        <f t="shared" si="80"/>
        <v/>
      </c>
      <c r="T153" s="49" t="str">
        <f t="shared" si="92"/>
        <v/>
      </c>
      <c r="U153" s="49" t="str">
        <f>IFERROR(IF(C153="P",S153,IF(K153=1,0,IF(OR(LOOKUP(2,1/($E$4:$E152=$E153),$P$4:$P152)=0,AND($C153="C",$N153="LONG"),AND(C153="V",N153="SHORT")),0,S153+(M153*Q153)))),"")</f>
        <v/>
      </c>
      <c r="V153" s="49" t="str">
        <f t="shared" si="93"/>
        <v/>
      </c>
      <c r="W153" s="50" t="str">
        <f t="shared" si="87"/>
        <v/>
      </c>
      <c r="Y153" s="51" t="str">
        <f t="shared" si="74"/>
        <v/>
      </c>
      <c r="Z153" s="50" t="str">
        <f t="shared" si="81"/>
        <v/>
      </c>
      <c r="AA153" s="50" t="str">
        <f t="shared" si="72"/>
        <v/>
      </c>
      <c r="AB153" s="50" t="str">
        <f t="shared" si="75"/>
        <v/>
      </c>
      <c r="AC153" s="58" t="str">
        <f t="shared" si="76"/>
        <v/>
      </c>
      <c r="AD153" s="53" t="str">
        <f t="shared" si="73"/>
        <v/>
      </c>
      <c r="AE153" s="53" t="str">
        <f t="shared" si="77"/>
        <v/>
      </c>
      <c r="AF153" s="59" t="str">
        <f t="shared" si="78"/>
        <v/>
      </c>
      <c r="AG153" s="40" t="str">
        <f>C153&amp;COUNTIFS($C$3:C153,"V")</f>
        <v>0</v>
      </c>
      <c r="AH153" s="266" t="str">
        <f t="shared" si="70"/>
        <v/>
      </c>
      <c r="AI153" s="56" t="str">
        <f t="shared" si="82"/>
        <v/>
      </c>
      <c r="AJ153" s="265" t="str">
        <f t="shared" si="83"/>
        <v/>
      </c>
      <c r="AK153" s="267" t="str">
        <f t="shared" si="84"/>
        <v/>
      </c>
      <c r="AL153" s="267" t="str">
        <f t="shared" si="85"/>
        <v/>
      </c>
      <c r="AM153" s="40" t="str">
        <f t="shared" si="86"/>
        <v/>
      </c>
      <c r="AN153" s="267">
        <f t="shared" si="79"/>
        <v>0</v>
      </c>
      <c r="CE153" s="279"/>
    </row>
    <row r="154" spans="1:83" s="40" customFormat="1" ht="12.75">
      <c r="A154" s="227"/>
      <c r="B154" s="88"/>
      <c r="C154" s="89"/>
      <c r="D154" s="90"/>
      <c r="E154" s="89"/>
      <c r="F154" s="91"/>
      <c r="G154" s="304"/>
      <c r="H154" s="41"/>
      <c r="I154" s="42" t="str">
        <f t="shared" si="88"/>
        <v/>
      </c>
      <c r="J154" s="43" t="str">
        <f t="shared" si="71"/>
        <v/>
      </c>
      <c r="K154" s="44" t="str">
        <f>IF(J154="","",IF(COUNTIF($J$4:J154,J154)=0,"",(COUNTIF($J$4:J154,J154))))</f>
        <v/>
      </c>
      <c r="L154" s="44" t="str">
        <f>IF(K154="","",J154&amp;" _ "&amp;COUNTIF($J$4:J154,J154)&amp;"_"&amp;N154)</f>
        <v/>
      </c>
      <c r="M154" s="45" t="str">
        <f t="shared" si="89"/>
        <v/>
      </c>
      <c r="N154" s="44" t="str">
        <f t="shared" si="90"/>
        <v/>
      </c>
      <c r="O154" s="57" t="str">
        <f t="shared" si="91"/>
        <v/>
      </c>
      <c r="P154" s="48" t="str" cm="1">
        <f t="array" ref="P154">IFERROR(IF(C154="P",G154,IF($K154=1,$M154,$M154+LOOKUP(2,1/($J$4:$J153=J154),$P$4:$P153))),"")</f>
        <v/>
      </c>
      <c r="Q154" s="57" t="str" cm="1">
        <f t="array" ref="Q154">IFERROR(IF(OR(C154="P",C154="A",C154="R"),F154,IF($K154=1,F154,IF(LOOKUP(2,1/($J$4:$J153=$J154),$P$4:$P153)=0,$F154,IF(AND($C154="C",LOOKUP(2,1/($J$4:$J153=$J154),$P$4:$P153)&gt;0),(F154*G154+LOOKUP(2,1/($J$4:$J153=$J154),$P$4:$P153)*LOOKUP(2,1/($J$4:$J153=$J154),$Q$4:$Q153))/$P154,IF(AND($C154="C",LOOKUP(2,1/($J$4:$J153=$J154),$P$4:$P153)&lt;0),LOOKUP(2,1/($J$4:$J153=$J154),$Q$4:$Q153),IF(AND($C154="V",LOOKUP(2,1/($J$4:$J153=$J154),$P$4:$P153)&lt;0),((-1*(F154*G154))+LOOKUP(2,1/($J$4:$J153=$J154),$P$4:$P153)*LOOKUP(2,1/($J$4:$J153=$J154),$Q$4:$Q153))/$P154,IF(AND($C154="V",LOOKUP(2,1/($J$4:$J153=$J154),$P$4:$P153)&gt;0),LOOKUP(2,1/($J$4:$J153=$J154),$Q$4:$Q153),""))))))),"")</f>
        <v/>
      </c>
      <c r="R154" s="49" t="str">
        <f t="shared" si="94"/>
        <v/>
      </c>
      <c r="S154" s="49" t="str">
        <f t="shared" si="80"/>
        <v/>
      </c>
      <c r="T154" s="49" t="str">
        <f t="shared" si="92"/>
        <v/>
      </c>
      <c r="U154" s="49" t="str">
        <f>IFERROR(IF(C154="P",S154,IF(K154=1,0,IF(OR(LOOKUP(2,1/($E$4:$E153=$E154),$P$4:$P153)=0,AND($C154="C",$N154="LONG"),AND(C154="V",N154="SHORT")),0,S154+(M154*Q154)))),"")</f>
        <v/>
      </c>
      <c r="V154" s="49" t="str">
        <f t="shared" si="93"/>
        <v/>
      </c>
      <c r="W154" s="50" t="str">
        <f t="shared" si="87"/>
        <v/>
      </c>
      <c r="Y154" s="51" t="str">
        <f t="shared" si="74"/>
        <v/>
      </c>
      <c r="Z154" s="50" t="str">
        <f t="shared" si="81"/>
        <v/>
      </c>
      <c r="AA154" s="50" t="str">
        <f t="shared" si="72"/>
        <v/>
      </c>
      <c r="AB154" s="50" t="str">
        <f t="shared" si="75"/>
        <v/>
      </c>
      <c r="AC154" s="58" t="str">
        <f t="shared" si="76"/>
        <v/>
      </c>
      <c r="AD154" s="53" t="str">
        <f t="shared" si="73"/>
        <v/>
      </c>
      <c r="AE154" s="53" t="str">
        <f t="shared" si="77"/>
        <v/>
      </c>
      <c r="AF154" s="59" t="str">
        <f t="shared" si="78"/>
        <v/>
      </c>
      <c r="AG154" s="40" t="str">
        <f>C154&amp;COUNTIFS($C$3:C154,"V")</f>
        <v>0</v>
      </c>
      <c r="AH154" s="266" t="str">
        <f t="shared" si="70"/>
        <v/>
      </c>
      <c r="AI154" s="56" t="str">
        <f t="shared" si="82"/>
        <v/>
      </c>
      <c r="AJ154" s="265" t="str">
        <f t="shared" si="83"/>
        <v/>
      </c>
      <c r="AK154" s="267" t="str">
        <f t="shared" si="84"/>
        <v/>
      </c>
      <c r="AL154" s="267" t="str">
        <f t="shared" si="85"/>
        <v/>
      </c>
      <c r="AM154" s="40" t="str">
        <f t="shared" si="86"/>
        <v/>
      </c>
      <c r="AN154" s="267">
        <f t="shared" si="79"/>
        <v>0</v>
      </c>
      <c r="CE154" s="279"/>
    </row>
    <row r="155" spans="1:83" s="40" customFormat="1" ht="12.75">
      <c r="A155" s="227"/>
      <c r="B155" s="88"/>
      <c r="C155" s="89"/>
      <c r="D155" s="90"/>
      <c r="E155" s="89"/>
      <c r="F155" s="91"/>
      <c r="G155" s="304"/>
      <c r="H155" s="41"/>
      <c r="I155" s="42" t="str">
        <f t="shared" si="88"/>
        <v/>
      </c>
      <c r="J155" s="43" t="str">
        <f t="shared" si="71"/>
        <v/>
      </c>
      <c r="K155" s="44" t="str">
        <f>IF(J155="","",IF(COUNTIF($J$4:J155,J155)=0,"",(COUNTIF($J$4:J155,J155))))</f>
        <v/>
      </c>
      <c r="L155" s="44" t="str">
        <f>IF(K155="","",J155&amp;" _ "&amp;COUNTIF($J$4:J155,J155)&amp;"_"&amp;N155)</f>
        <v/>
      </c>
      <c r="M155" s="45" t="str">
        <f t="shared" si="89"/>
        <v/>
      </c>
      <c r="N155" s="44" t="str">
        <f t="shared" si="90"/>
        <v/>
      </c>
      <c r="O155" s="57" t="str">
        <f t="shared" si="91"/>
        <v/>
      </c>
      <c r="P155" s="48" t="str" cm="1">
        <f t="array" ref="P155">IFERROR(IF(C155="P",G155,IF($K155=1,$M155,$M155+LOOKUP(2,1/($J$4:$J154=J155),$P$4:$P154))),"")</f>
        <v/>
      </c>
      <c r="Q155" s="57" t="str" cm="1">
        <f t="array" ref="Q155">IFERROR(IF(OR(C155="P",C155="A",C155="R"),F155,IF($K155=1,F155,IF(LOOKUP(2,1/($J$4:$J154=$J155),$P$4:$P154)=0,$F155,IF(AND($C155="C",LOOKUP(2,1/($J$4:$J154=$J155),$P$4:$P154)&gt;0),(F155*G155+LOOKUP(2,1/($J$4:$J154=$J155),$P$4:$P154)*LOOKUP(2,1/($J$4:$J154=$J155),$Q$4:$Q154))/$P155,IF(AND($C155="C",LOOKUP(2,1/($J$4:$J154=$J155),$P$4:$P154)&lt;0),LOOKUP(2,1/($J$4:$J154=$J155),$Q$4:$Q154),IF(AND($C155="V",LOOKUP(2,1/($J$4:$J154=$J155),$P$4:$P154)&lt;0),((-1*(F155*G155))+LOOKUP(2,1/($J$4:$J154=$J155),$P$4:$P154)*LOOKUP(2,1/($J$4:$J154=$J155),$Q$4:$Q154))/$P155,IF(AND($C155="V",LOOKUP(2,1/($J$4:$J154=$J155),$P$4:$P154)&gt;0),LOOKUP(2,1/($J$4:$J154=$J155),$Q$4:$Q154),""))))))),"")</f>
        <v/>
      </c>
      <c r="R155" s="49" t="str">
        <f t="shared" si="94"/>
        <v/>
      </c>
      <c r="S155" s="49" t="str">
        <f t="shared" si="80"/>
        <v/>
      </c>
      <c r="T155" s="49" t="str">
        <f t="shared" si="92"/>
        <v/>
      </c>
      <c r="U155" s="49" t="str">
        <f>IFERROR(IF(C155="P",S155,IF(K155=1,0,IF(OR(LOOKUP(2,1/($E$4:$E154=$E155),$P$4:$P154)=0,AND($C155="C",$N155="LONG"),AND(C155="V",N155="SHORT")),0,S155+(M155*Q155)))),"")</f>
        <v/>
      </c>
      <c r="V155" s="49" t="str">
        <f t="shared" si="93"/>
        <v/>
      </c>
      <c r="W155" s="50" t="str">
        <f t="shared" si="87"/>
        <v/>
      </c>
      <c r="Y155" s="51" t="str">
        <f t="shared" si="74"/>
        <v/>
      </c>
      <c r="Z155" s="50" t="str">
        <f t="shared" si="81"/>
        <v/>
      </c>
      <c r="AA155" s="50" t="str">
        <f t="shared" si="72"/>
        <v/>
      </c>
      <c r="AB155" s="50" t="str">
        <f t="shared" si="75"/>
        <v/>
      </c>
      <c r="AC155" s="58" t="str">
        <f t="shared" si="76"/>
        <v/>
      </c>
      <c r="AD155" s="53" t="str">
        <f t="shared" si="73"/>
        <v/>
      </c>
      <c r="AE155" s="53" t="str">
        <f t="shared" si="77"/>
        <v/>
      </c>
      <c r="AF155" s="59" t="str">
        <f t="shared" si="78"/>
        <v/>
      </c>
      <c r="AG155" s="40" t="str">
        <f>C155&amp;COUNTIFS($C$3:C155,"V")</f>
        <v>0</v>
      </c>
      <c r="AH155" s="266" t="str">
        <f t="shared" si="70"/>
        <v/>
      </c>
      <c r="AI155" s="56" t="str">
        <f t="shared" si="82"/>
        <v/>
      </c>
      <c r="AJ155" s="265" t="str">
        <f t="shared" si="83"/>
        <v/>
      </c>
      <c r="AK155" s="267" t="str">
        <f t="shared" si="84"/>
        <v/>
      </c>
      <c r="AL155" s="267" t="str">
        <f t="shared" si="85"/>
        <v/>
      </c>
      <c r="AM155" s="40" t="str">
        <f t="shared" si="86"/>
        <v/>
      </c>
      <c r="AN155" s="267">
        <f t="shared" si="79"/>
        <v>0</v>
      </c>
      <c r="CE155" s="279"/>
    </row>
    <row r="156" spans="1:83" s="40" customFormat="1" ht="12.75">
      <c r="A156" s="227"/>
      <c r="B156" s="88"/>
      <c r="C156" s="89"/>
      <c r="D156" s="90"/>
      <c r="E156" s="89"/>
      <c r="F156" s="91"/>
      <c r="G156" s="304"/>
      <c r="H156" s="41"/>
      <c r="I156" s="42" t="str">
        <f t="shared" si="88"/>
        <v/>
      </c>
      <c r="J156" s="43" t="str">
        <f t="shared" si="71"/>
        <v/>
      </c>
      <c r="K156" s="44" t="str">
        <f>IF(J156="","",IF(COUNTIF($J$4:J156,J156)=0,"",(COUNTIF($J$4:J156,J156))))</f>
        <v/>
      </c>
      <c r="L156" s="44" t="str">
        <f>IF(K156="","",J156&amp;" _ "&amp;COUNTIF($J$4:J156,J156)&amp;"_"&amp;N156)</f>
        <v/>
      </c>
      <c r="M156" s="45" t="str">
        <f t="shared" si="89"/>
        <v/>
      </c>
      <c r="N156" s="44" t="str">
        <f t="shared" si="90"/>
        <v/>
      </c>
      <c r="O156" s="57" t="str">
        <f t="shared" si="91"/>
        <v/>
      </c>
      <c r="P156" s="48" t="str" cm="1">
        <f t="array" ref="P156">IFERROR(IF(C156="P",G156,IF($K156=1,$M156,$M156+LOOKUP(2,1/($J$4:$J155=J156),$P$4:$P155))),"")</f>
        <v/>
      </c>
      <c r="Q156" s="57" t="str" cm="1">
        <f t="array" ref="Q156">IFERROR(IF(OR(C156="P",C156="A",C156="R"),F156,IF($K156=1,F156,IF(LOOKUP(2,1/($J$4:$J155=$J156),$P$4:$P155)=0,$F156,IF(AND($C156="C",LOOKUP(2,1/($J$4:$J155=$J156),$P$4:$P155)&gt;0),(F156*G156+LOOKUP(2,1/($J$4:$J155=$J156),$P$4:$P155)*LOOKUP(2,1/($J$4:$J155=$J156),$Q$4:$Q155))/$P156,IF(AND($C156="C",LOOKUP(2,1/($J$4:$J155=$J156),$P$4:$P155)&lt;0),LOOKUP(2,1/($J$4:$J155=$J156),$Q$4:$Q155),IF(AND($C156="V",LOOKUP(2,1/($J$4:$J155=$J156),$P$4:$P155)&lt;0),((-1*(F156*G156))+LOOKUP(2,1/($J$4:$J155=$J156),$P$4:$P155)*LOOKUP(2,1/($J$4:$J155=$J156),$Q$4:$Q155))/$P156,IF(AND($C156="V",LOOKUP(2,1/($J$4:$J155=$J156),$P$4:$P155)&gt;0),LOOKUP(2,1/($J$4:$J155=$J156),$Q$4:$Q155),""))))))),"")</f>
        <v/>
      </c>
      <c r="R156" s="49" t="str">
        <f t="shared" si="94"/>
        <v/>
      </c>
      <c r="S156" s="49" t="str">
        <f t="shared" si="80"/>
        <v/>
      </c>
      <c r="T156" s="49" t="str">
        <f t="shared" si="92"/>
        <v/>
      </c>
      <c r="U156" s="49" t="str">
        <f>IFERROR(IF(C156="P",S156,IF(K156=1,0,IF(OR(LOOKUP(2,1/($E$4:$E155=$E156),$P$4:$P155)=0,AND($C156="C",$N156="LONG"),AND(C156="V",N156="SHORT")),0,S156+(M156*Q156)))),"")</f>
        <v/>
      </c>
      <c r="V156" s="49" t="str">
        <f t="shared" si="93"/>
        <v/>
      </c>
      <c r="W156" s="50" t="str">
        <f t="shared" si="87"/>
        <v/>
      </c>
      <c r="Y156" s="51" t="str">
        <f t="shared" si="74"/>
        <v/>
      </c>
      <c r="Z156" s="50" t="str">
        <f t="shared" si="81"/>
        <v/>
      </c>
      <c r="AA156" s="50" t="str">
        <f t="shared" si="72"/>
        <v/>
      </c>
      <c r="AB156" s="50" t="str">
        <f t="shared" si="75"/>
        <v/>
      </c>
      <c r="AC156" s="58" t="str">
        <f t="shared" si="76"/>
        <v/>
      </c>
      <c r="AD156" s="53" t="str">
        <f t="shared" si="73"/>
        <v/>
      </c>
      <c r="AE156" s="53" t="str">
        <f t="shared" si="77"/>
        <v/>
      </c>
      <c r="AF156" s="59" t="str">
        <f t="shared" si="78"/>
        <v/>
      </c>
      <c r="AG156" s="40" t="str">
        <f>C156&amp;COUNTIFS($C$3:C156,"V")</f>
        <v>0</v>
      </c>
      <c r="AH156" s="266" t="str">
        <f t="shared" si="70"/>
        <v/>
      </c>
      <c r="AI156" s="56" t="str">
        <f t="shared" si="82"/>
        <v/>
      </c>
      <c r="AJ156" s="265" t="str">
        <f t="shared" si="83"/>
        <v/>
      </c>
      <c r="AK156" s="267" t="str">
        <f t="shared" si="84"/>
        <v/>
      </c>
      <c r="AL156" s="267" t="str">
        <f t="shared" si="85"/>
        <v/>
      </c>
      <c r="AM156" s="40" t="str">
        <f t="shared" si="86"/>
        <v/>
      </c>
      <c r="AN156" s="267">
        <f t="shared" si="79"/>
        <v>0</v>
      </c>
      <c r="CE156" s="279"/>
    </row>
    <row r="157" spans="1:83" s="40" customFormat="1" ht="12.75">
      <c r="A157" s="227"/>
      <c r="B157" s="88"/>
      <c r="C157" s="89"/>
      <c r="D157" s="90"/>
      <c r="E157" s="89"/>
      <c r="F157" s="91"/>
      <c r="G157" s="304"/>
      <c r="H157" s="41"/>
      <c r="I157" s="42" t="str">
        <f t="shared" si="88"/>
        <v/>
      </c>
      <c r="J157" s="43" t="str">
        <f t="shared" si="71"/>
        <v/>
      </c>
      <c r="K157" s="44" t="str">
        <f>IF(J157="","",IF(COUNTIF($J$4:J157,J157)=0,"",(COUNTIF($J$4:J157,J157))))</f>
        <v/>
      </c>
      <c r="L157" s="44" t="str">
        <f>IF(K157="","",J157&amp;" _ "&amp;COUNTIF($J$4:J157,J157)&amp;"_"&amp;N157)</f>
        <v/>
      </c>
      <c r="M157" s="45" t="str">
        <f t="shared" si="89"/>
        <v/>
      </c>
      <c r="N157" s="44" t="str">
        <f t="shared" si="90"/>
        <v/>
      </c>
      <c r="O157" s="57" t="str">
        <f t="shared" si="91"/>
        <v/>
      </c>
      <c r="P157" s="48" t="str" cm="1">
        <f t="array" ref="P157">IFERROR(IF(C157="P",G157,IF($K157=1,$M157,$M157+LOOKUP(2,1/($J$4:$J156=J157),$P$4:$P156))),"")</f>
        <v/>
      </c>
      <c r="Q157" s="57" t="str" cm="1">
        <f t="array" ref="Q157">IFERROR(IF(OR(C157="P",C157="A",C157="R"),F157,IF($K157=1,F157,IF(LOOKUP(2,1/($J$4:$J156=$J157),$P$4:$P156)=0,$F157,IF(AND($C157="C",LOOKUP(2,1/($J$4:$J156=$J157),$P$4:$P156)&gt;0),(F157*G157+LOOKUP(2,1/($J$4:$J156=$J157),$P$4:$P156)*LOOKUP(2,1/($J$4:$J156=$J157),$Q$4:$Q156))/$P157,IF(AND($C157="C",LOOKUP(2,1/($J$4:$J156=$J157),$P$4:$P156)&lt;0),LOOKUP(2,1/($J$4:$J156=$J157),$Q$4:$Q156),IF(AND($C157="V",LOOKUP(2,1/($J$4:$J156=$J157),$P$4:$P156)&lt;0),((-1*(F157*G157))+LOOKUP(2,1/($J$4:$J156=$J157),$P$4:$P156)*LOOKUP(2,1/($J$4:$J156=$J157),$Q$4:$Q156))/$P157,IF(AND($C157="V",LOOKUP(2,1/($J$4:$J156=$J157),$P$4:$P156)&gt;0),LOOKUP(2,1/($J$4:$J156=$J157),$Q$4:$Q156),""))))))),"")</f>
        <v/>
      </c>
      <c r="R157" s="49" t="str">
        <f t="shared" si="94"/>
        <v/>
      </c>
      <c r="S157" s="49" t="str">
        <f t="shared" si="80"/>
        <v/>
      </c>
      <c r="T157" s="49" t="str">
        <f t="shared" si="92"/>
        <v/>
      </c>
      <c r="U157" s="49" t="str">
        <f>IFERROR(IF(C157="P",S157,IF(K157=1,0,IF(OR(LOOKUP(2,1/($E$4:$E156=$E157),$P$4:$P156)=0,AND($C157="C",$N157="LONG"),AND(C157="V",N157="SHORT")),0,S157+(M157*Q157)))),"")</f>
        <v/>
      </c>
      <c r="V157" s="49" t="str">
        <f t="shared" si="93"/>
        <v/>
      </c>
      <c r="W157" s="50" t="str">
        <f t="shared" si="87"/>
        <v/>
      </c>
      <c r="Y157" s="51" t="str">
        <f t="shared" si="74"/>
        <v/>
      </c>
      <c r="Z157" s="50" t="str">
        <f t="shared" si="81"/>
        <v/>
      </c>
      <c r="AA157" s="50" t="str">
        <f t="shared" si="72"/>
        <v/>
      </c>
      <c r="AB157" s="50" t="str">
        <f t="shared" si="75"/>
        <v/>
      </c>
      <c r="AC157" s="58" t="str">
        <f t="shared" si="76"/>
        <v/>
      </c>
      <c r="AD157" s="53" t="str">
        <f t="shared" si="73"/>
        <v/>
      </c>
      <c r="AE157" s="53" t="str">
        <f t="shared" si="77"/>
        <v/>
      </c>
      <c r="AF157" s="59" t="str">
        <f t="shared" si="78"/>
        <v/>
      </c>
      <c r="AG157" s="40" t="str">
        <f>C157&amp;COUNTIFS($C$3:C157,"V")</f>
        <v>0</v>
      </c>
      <c r="AH157" s="266" t="str">
        <f t="shared" si="70"/>
        <v/>
      </c>
      <c r="AI157" s="56" t="str">
        <f t="shared" si="82"/>
        <v/>
      </c>
      <c r="AJ157" s="265" t="str">
        <f t="shared" si="83"/>
        <v/>
      </c>
      <c r="AK157" s="267" t="str">
        <f t="shared" si="84"/>
        <v/>
      </c>
      <c r="AL157" s="267" t="str">
        <f t="shared" si="85"/>
        <v/>
      </c>
      <c r="AM157" s="40" t="str">
        <f t="shared" si="86"/>
        <v/>
      </c>
      <c r="AN157" s="267">
        <f t="shared" si="79"/>
        <v>0</v>
      </c>
      <c r="CE157" s="279"/>
    </row>
    <row r="158" spans="1:83" s="40" customFormat="1" ht="12.75">
      <c r="A158" s="227"/>
      <c r="B158" s="88"/>
      <c r="C158" s="89"/>
      <c r="D158" s="90"/>
      <c r="E158" s="89"/>
      <c r="F158" s="91"/>
      <c r="G158" s="304"/>
      <c r="H158" s="41"/>
      <c r="I158" s="42" t="str">
        <f t="shared" si="88"/>
        <v/>
      </c>
      <c r="J158" s="43" t="str">
        <f t="shared" si="71"/>
        <v/>
      </c>
      <c r="K158" s="44" t="str">
        <f>IF(J158="","",IF(COUNTIF($J$4:J158,J158)=0,"",(COUNTIF($J$4:J158,J158))))</f>
        <v/>
      </c>
      <c r="L158" s="44" t="str">
        <f>IF(K158="","",J158&amp;" _ "&amp;COUNTIF($J$4:J158,J158)&amp;"_"&amp;N158)</f>
        <v/>
      </c>
      <c r="M158" s="45" t="str">
        <f t="shared" si="89"/>
        <v/>
      </c>
      <c r="N158" s="44" t="str">
        <f t="shared" si="90"/>
        <v/>
      </c>
      <c r="O158" s="57" t="str">
        <f t="shared" si="91"/>
        <v/>
      </c>
      <c r="P158" s="48" t="str" cm="1">
        <f t="array" ref="P158">IFERROR(IF(C158="P",G158,IF($K158=1,$M158,$M158+LOOKUP(2,1/($J$4:$J157=J158),$P$4:$P157))),"")</f>
        <v/>
      </c>
      <c r="Q158" s="57" t="str" cm="1">
        <f t="array" ref="Q158">IFERROR(IF(OR(C158="P",C158="A",C158="R"),F158,IF($K158=1,F158,IF(LOOKUP(2,1/($J$4:$J157=$J158),$P$4:$P157)=0,$F158,IF(AND($C158="C",LOOKUP(2,1/($J$4:$J157=$J158),$P$4:$P157)&gt;0),(F158*G158+LOOKUP(2,1/($J$4:$J157=$J158),$P$4:$P157)*LOOKUP(2,1/($J$4:$J157=$J158),$Q$4:$Q157))/$P158,IF(AND($C158="C",LOOKUP(2,1/($J$4:$J157=$J158),$P$4:$P157)&lt;0),LOOKUP(2,1/($J$4:$J157=$J158),$Q$4:$Q157),IF(AND($C158="V",LOOKUP(2,1/($J$4:$J157=$J158),$P$4:$P157)&lt;0),((-1*(F158*G158))+LOOKUP(2,1/($J$4:$J157=$J158),$P$4:$P157)*LOOKUP(2,1/($J$4:$J157=$J158),$Q$4:$Q157))/$P158,IF(AND($C158="V",LOOKUP(2,1/($J$4:$J157=$J158),$P$4:$P157)&gt;0),LOOKUP(2,1/($J$4:$J157=$J158),$Q$4:$Q157),""))))))),"")</f>
        <v/>
      </c>
      <c r="R158" s="49" t="str">
        <f t="shared" si="94"/>
        <v/>
      </c>
      <c r="S158" s="49" t="str">
        <f t="shared" si="80"/>
        <v/>
      </c>
      <c r="T158" s="49" t="str">
        <f t="shared" si="92"/>
        <v/>
      </c>
      <c r="U158" s="49" t="str">
        <f>IFERROR(IF(C158="P",S158,IF(K158=1,0,IF(OR(LOOKUP(2,1/($E$4:$E157=$E158),$P$4:$P157)=0,AND($C158="C",$N158="LONG"),AND(C158="V",N158="SHORT")),0,S158+(M158*Q158)))),"")</f>
        <v/>
      </c>
      <c r="V158" s="49" t="str">
        <f t="shared" si="93"/>
        <v/>
      </c>
      <c r="W158" s="50" t="str">
        <f t="shared" si="87"/>
        <v/>
      </c>
      <c r="Y158" s="51" t="str">
        <f t="shared" si="74"/>
        <v/>
      </c>
      <c r="Z158" s="50" t="str">
        <f t="shared" si="81"/>
        <v/>
      </c>
      <c r="AA158" s="50" t="str">
        <f t="shared" si="72"/>
        <v/>
      </c>
      <c r="AB158" s="50" t="str">
        <f t="shared" si="75"/>
        <v/>
      </c>
      <c r="AC158" s="58" t="str">
        <f t="shared" si="76"/>
        <v/>
      </c>
      <c r="AD158" s="53" t="str">
        <f t="shared" si="73"/>
        <v/>
      </c>
      <c r="AE158" s="53" t="str">
        <f t="shared" si="77"/>
        <v/>
      </c>
      <c r="AF158" s="59" t="str">
        <f t="shared" si="78"/>
        <v/>
      </c>
      <c r="AG158" s="40" t="str">
        <f>C158&amp;COUNTIFS($C$3:C158,"V")</f>
        <v>0</v>
      </c>
      <c r="AH158" s="266" t="str">
        <f t="shared" si="70"/>
        <v/>
      </c>
      <c r="AI158" s="56" t="str">
        <f t="shared" si="82"/>
        <v/>
      </c>
      <c r="AJ158" s="265" t="str">
        <f t="shared" si="83"/>
        <v/>
      </c>
      <c r="AK158" s="267" t="str">
        <f t="shared" si="84"/>
        <v/>
      </c>
      <c r="AL158" s="267" t="str">
        <f t="shared" si="85"/>
        <v/>
      </c>
      <c r="AM158" s="40" t="str">
        <f t="shared" si="86"/>
        <v/>
      </c>
      <c r="AN158" s="267">
        <f t="shared" si="79"/>
        <v>0</v>
      </c>
      <c r="CE158" s="279"/>
    </row>
    <row r="159" spans="1:83" s="40" customFormat="1" ht="12.75">
      <c r="A159" s="227"/>
      <c r="B159" s="88"/>
      <c r="C159" s="89"/>
      <c r="D159" s="90"/>
      <c r="E159" s="89"/>
      <c r="F159" s="91"/>
      <c r="G159" s="304"/>
      <c r="H159" s="41"/>
      <c r="I159" s="42" t="str">
        <f t="shared" si="88"/>
        <v/>
      </c>
      <c r="J159" s="43" t="str">
        <f t="shared" si="71"/>
        <v/>
      </c>
      <c r="K159" s="44" t="str">
        <f>IF(J159="","",IF(COUNTIF($J$4:J159,J159)=0,"",(COUNTIF($J$4:J159,J159))))</f>
        <v/>
      </c>
      <c r="L159" s="44" t="str">
        <f>IF(K159="","",J159&amp;" _ "&amp;COUNTIF($J$4:J159,J159)&amp;"_"&amp;N159)</f>
        <v/>
      </c>
      <c r="M159" s="45" t="str">
        <f t="shared" si="89"/>
        <v/>
      </c>
      <c r="N159" s="44" t="str">
        <f t="shared" si="90"/>
        <v/>
      </c>
      <c r="O159" s="57" t="str">
        <f t="shared" si="91"/>
        <v/>
      </c>
      <c r="P159" s="48" t="str" cm="1">
        <f t="array" ref="P159">IFERROR(IF(C159="P",G159,IF($K159=1,$M159,$M159+LOOKUP(2,1/($J$4:$J158=J159),$P$4:$P158))),"")</f>
        <v/>
      </c>
      <c r="Q159" s="57" t="str" cm="1">
        <f t="array" ref="Q159">IFERROR(IF(OR(C159="P",C159="A",C159="R"),F159,IF($K159=1,F159,IF(LOOKUP(2,1/($J$4:$J158=$J159),$P$4:$P158)=0,$F159,IF(AND($C159="C",LOOKUP(2,1/($J$4:$J158=$J159),$P$4:$P158)&gt;0),(F159*G159+LOOKUP(2,1/($J$4:$J158=$J159),$P$4:$P158)*LOOKUP(2,1/($J$4:$J158=$J159),$Q$4:$Q158))/$P159,IF(AND($C159="C",LOOKUP(2,1/($J$4:$J158=$J159),$P$4:$P158)&lt;0),LOOKUP(2,1/($J$4:$J158=$J159),$Q$4:$Q158),IF(AND($C159="V",LOOKUP(2,1/($J$4:$J158=$J159),$P$4:$P158)&lt;0),((-1*(F159*G159))+LOOKUP(2,1/($J$4:$J158=$J159),$P$4:$P158)*LOOKUP(2,1/($J$4:$J158=$J159),$Q$4:$Q158))/$P159,IF(AND($C159="V",LOOKUP(2,1/($J$4:$J158=$J159),$P$4:$P158)&gt;0),LOOKUP(2,1/($J$4:$J158=$J159),$Q$4:$Q158),""))))))),"")</f>
        <v/>
      </c>
      <c r="R159" s="49" t="str">
        <f t="shared" si="94"/>
        <v/>
      </c>
      <c r="S159" s="49" t="str">
        <f t="shared" si="80"/>
        <v/>
      </c>
      <c r="T159" s="49" t="str">
        <f t="shared" si="92"/>
        <v/>
      </c>
      <c r="U159" s="49" t="str">
        <f>IFERROR(IF(C159="P",S159,IF(K159=1,0,IF(OR(LOOKUP(2,1/($E$4:$E158=$E159),$P$4:$P158)=0,AND($C159="C",$N159="LONG"),AND(C159="V",N159="SHORT")),0,S159+(M159*Q159)))),"")</f>
        <v/>
      </c>
      <c r="V159" s="49" t="str">
        <f t="shared" si="93"/>
        <v/>
      </c>
      <c r="W159" s="50" t="str">
        <f t="shared" si="87"/>
        <v/>
      </c>
      <c r="Y159" s="51" t="str">
        <f t="shared" si="74"/>
        <v/>
      </c>
      <c r="Z159" s="50" t="str">
        <f t="shared" si="81"/>
        <v/>
      </c>
      <c r="AA159" s="50" t="str">
        <f t="shared" si="72"/>
        <v/>
      </c>
      <c r="AB159" s="50" t="str">
        <f t="shared" si="75"/>
        <v/>
      </c>
      <c r="AC159" s="58" t="str">
        <f t="shared" si="76"/>
        <v/>
      </c>
      <c r="AD159" s="53" t="str">
        <f t="shared" si="73"/>
        <v/>
      </c>
      <c r="AE159" s="53" t="str">
        <f t="shared" si="77"/>
        <v/>
      </c>
      <c r="AF159" s="59" t="str">
        <f t="shared" si="78"/>
        <v/>
      </c>
      <c r="AG159" s="40" t="str">
        <f>C159&amp;COUNTIFS($C$3:C159,"V")</f>
        <v>0</v>
      </c>
      <c r="AH159" s="266" t="str">
        <f t="shared" si="70"/>
        <v/>
      </c>
      <c r="AI159" s="56" t="str">
        <f t="shared" si="82"/>
        <v/>
      </c>
      <c r="AJ159" s="265" t="str">
        <f t="shared" si="83"/>
        <v/>
      </c>
      <c r="AK159" s="267" t="str">
        <f t="shared" si="84"/>
        <v/>
      </c>
      <c r="AL159" s="267" t="str">
        <f t="shared" si="85"/>
        <v/>
      </c>
      <c r="AM159" s="40" t="str">
        <f t="shared" si="86"/>
        <v/>
      </c>
      <c r="AN159" s="267">
        <f t="shared" si="79"/>
        <v>0</v>
      </c>
      <c r="CE159" s="279"/>
    </row>
    <row r="160" spans="1:83" s="40" customFormat="1" ht="12.75">
      <c r="A160" s="227"/>
      <c r="B160" s="88"/>
      <c r="C160" s="89"/>
      <c r="D160" s="90"/>
      <c r="E160" s="89"/>
      <c r="F160" s="91"/>
      <c r="G160" s="304"/>
      <c r="H160" s="41"/>
      <c r="I160" s="42" t="str">
        <f t="shared" si="88"/>
        <v/>
      </c>
      <c r="J160" s="43" t="str">
        <f t="shared" si="71"/>
        <v/>
      </c>
      <c r="K160" s="44" t="str">
        <f>IF(J160="","",IF(COUNTIF($J$4:J160,J160)=0,"",(COUNTIF($J$4:J160,J160))))</f>
        <v/>
      </c>
      <c r="L160" s="44" t="str">
        <f>IF(K160="","",J160&amp;" _ "&amp;COUNTIF($J$4:J160,J160)&amp;"_"&amp;N160)</f>
        <v/>
      </c>
      <c r="M160" s="45" t="str">
        <f t="shared" si="89"/>
        <v/>
      </c>
      <c r="N160" s="44" t="str">
        <f t="shared" si="90"/>
        <v/>
      </c>
      <c r="O160" s="57" t="str">
        <f t="shared" si="91"/>
        <v/>
      </c>
      <c r="P160" s="48" t="str" cm="1">
        <f t="array" ref="P160">IFERROR(IF(C160="P",G160,IF($K160=1,$M160,$M160+LOOKUP(2,1/($J$4:$J159=J160),$P$4:$P159))),"")</f>
        <v/>
      </c>
      <c r="Q160" s="57" t="str" cm="1">
        <f t="array" ref="Q160">IFERROR(IF(OR(C160="P",C160="A",C160="R"),F160,IF($K160=1,F160,IF(LOOKUP(2,1/($J$4:$J159=$J160),$P$4:$P159)=0,$F160,IF(AND($C160="C",LOOKUP(2,1/($J$4:$J159=$J160),$P$4:$P159)&gt;0),(F160*G160+LOOKUP(2,1/($J$4:$J159=$J160),$P$4:$P159)*LOOKUP(2,1/($J$4:$J159=$J160),$Q$4:$Q159))/$P160,IF(AND($C160="C",LOOKUP(2,1/($J$4:$J159=$J160),$P$4:$P159)&lt;0),LOOKUP(2,1/($J$4:$J159=$J160),$Q$4:$Q159),IF(AND($C160="V",LOOKUP(2,1/($J$4:$J159=$J160),$P$4:$P159)&lt;0),((-1*(F160*G160))+LOOKUP(2,1/($J$4:$J159=$J160),$P$4:$P159)*LOOKUP(2,1/($J$4:$J159=$J160),$Q$4:$Q159))/$P160,IF(AND($C160="V",LOOKUP(2,1/($J$4:$J159=$J160),$P$4:$P159)&gt;0),LOOKUP(2,1/($J$4:$J159=$J160),$Q$4:$Q159),""))))))),"")</f>
        <v/>
      </c>
      <c r="R160" s="49" t="str">
        <f t="shared" si="94"/>
        <v/>
      </c>
      <c r="S160" s="49" t="str">
        <f t="shared" si="80"/>
        <v/>
      </c>
      <c r="T160" s="49" t="str">
        <f t="shared" si="92"/>
        <v/>
      </c>
      <c r="U160" s="49" t="str">
        <f>IFERROR(IF(C160="P",S160,IF(K160=1,0,IF(OR(LOOKUP(2,1/($E$4:$E159=$E160),$P$4:$P159)=0,AND($C160="C",$N160="LONG"),AND(C160="V",N160="SHORT")),0,S160+(M160*Q160)))),"")</f>
        <v/>
      </c>
      <c r="V160" s="49" t="str">
        <f t="shared" si="93"/>
        <v/>
      </c>
      <c r="W160" s="50" t="str">
        <f t="shared" si="87"/>
        <v/>
      </c>
      <c r="Y160" s="51" t="str">
        <f t="shared" si="74"/>
        <v/>
      </c>
      <c r="Z160" s="50" t="str">
        <f t="shared" si="81"/>
        <v/>
      </c>
      <c r="AA160" s="50" t="str">
        <f t="shared" si="72"/>
        <v/>
      </c>
      <c r="AB160" s="50" t="str">
        <f t="shared" si="75"/>
        <v/>
      </c>
      <c r="AC160" s="58" t="str">
        <f t="shared" si="76"/>
        <v/>
      </c>
      <c r="AD160" s="53" t="str">
        <f t="shared" si="73"/>
        <v/>
      </c>
      <c r="AE160" s="53" t="str">
        <f t="shared" si="77"/>
        <v/>
      </c>
      <c r="AF160" s="59" t="str">
        <f t="shared" si="78"/>
        <v/>
      </c>
      <c r="AG160" s="40" t="str">
        <f>C160&amp;COUNTIFS($C$3:C160,"V")</f>
        <v>0</v>
      </c>
      <c r="AH160" s="266" t="str">
        <f t="shared" si="70"/>
        <v/>
      </c>
      <c r="AI160" s="56" t="str">
        <f t="shared" si="82"/>
        <v/>
      </c>
      <c r="AJ160" s="265" t="str">
        <f t="shared" si="83"/>
        <v/>
      </c>
      <c r="AK160" s="267" t="str">
        <f t="shared" si="84"/>
        <v/>
      </c>
      <c r="AL160" s="267" t="str">
        <f t="shared" si="85"/>
        <v/>
      </c>
      <c r="AM160" s="40" t="str">
        <f t="shared" si="86"/>
        <v/>
      </c>
      <c r="AN160" s="267">
        <f t="shared" si="79"/>
        <v>0</v>
      </c>
      <c r="CE160" s="279"/>
    </row>
    <row r="161" spans="1:83" s="40" customFormat="1" ht="12.75">
      <c r="A161" s="227"/>
      <c r="B161" s="88"/>
      <c r="C161" s="89"/>
      <c r="D161" s="90"/>
      <c r="E161" s="89"/>
      <c r="F161" s="91"/>
      <c r="G161" s="304"/>
      <c r="H161" s="41"/>
      <c r="I161" s="42" t="str">
        <f t="shared" si="88"/>
        <v/>
      </c>
      <c r="J161" s="43" t="str">
        <f t="shared" si="71"/>
        <v/>
      </c>
      <c r="K161" s="44" t="str">
        <f>IF(J161="","",IF(COUNTIF($J$4:J161,J161)=0,"",(COUNTIF($J$4:J161,J161))))</f>
        <v/>
      </c>
      <c r="L161" s="44" t="str">
        <f>IF(K161="","",J161&amp;" _ "&amp;COUNTIF($J$4:J161,J161)&amp;"_"&amp;N161)</f>
        <v/>
      </c>
      <c r="M161" s="45" t="str">
        <f t="shared" si="89"/>
        <v/>
      </c>
      <c r="N161" s="44" t="str">
        <f t="shared" si="90"/>
        <v/>
      </c>
      <c r="O161" s="57" t="str">
        <f t="shared" si="91"/>
        <v/>
      </c>
      <c r="P161" s="48" t="str" cm="1">
        <f t="array" ref="P161">IFERROR(IF(C161="P",G161,IF($K161=1,$M161,$M161+LOOKUP(2,1/($J$4:$J160=J161),$P$4:$P160))),"")</f>
        <v/>
      </c>
      <c r="Q161" s="57" t="str" cm="1">
        <f t="array" ref="Q161">IFERROR(IF(OR(C161="P",C161="A",C161="R"),F161,IF($K161=1,F161,IF(LOOKUP(2,1/($J$4:$J160=$J161),$P$4:$P160)=0,$F161,IF(AND($C161="C",LOOKUP(2,1/($J$4:$J160=$J161),$P$4:$P160)&gt;0),(F161*G161+LOOKUP(2,1/($J$4:$J160=$J161),$P$4:$P160)*LOOKUP(2,1/($J$4:$J160=$J161),$Q$4:$Q160))/$P161,IF(AND($C161="C",LOOKUP(2,1/($J$4:$J160=$J161),$P$4:$P160)&lt;0),LOOKUP(2,1/($J$4:$J160=$J161),$Q$4:$Q160),IF(AND($C161="V",LOOKUP(2,1/($J$4:$J160=$J161),$P$4:$P160)&lt;0),((-1*(F161*G161))+LOOKUP(2,1/($J$4:$J160=$J161),$P$4:$P160)*LOOKUP(2,1/($J$4:$J160=$J161),$Q$4:$Q160))/$P161,IF(AND($C161="V",LOOKUP(2,1/($J$4:$J160=$J161),$P$4:$P160)&gt;0),LOOKUP(2,1/($J$4:$J160=$J161),$Q$4:$Q160),""))))))),"")</f>
        <v/>
      </c>
      <c r="R161" s="49" t="str">
        <f t="shared" si="94"/>
        <v/>
      </c>
      <c r="S161" s="49" t="str">
        <f t="shared" si="80"/>
        <v/>
      </c>
      <c r="T161" s="49" t="str">
        <f t="shared" si="92"/>
        <v/>
      </c>
      <c r="U161" s="49" t="str">
        <f>IFERROR(IF(C161="P",S161,IF(K161=1,0,IF(OR(LOOKUP(2,1/($E$4:$E160=$E161),$P$4:$P160)=0,AND($C161="C",$N161="LONG"),AND(C161="V",N161="SHORT")),0,S161+(M161*Q161)))),"")</f>
        <v/>
      </c>
      <c r="V161" s="49" t="str">
        <f t="shared" si="93"/>
        <v/>
      </c>
      <c r="W161" s="50" t="str">
        <f t="shared" si="87"/>
        <v/>
      </c>
      <c r="Y161" s="51" t="str">
        <f t="shared" si="74"/>
        <v/>
      </c>
      <c r="Z161" s="50" t="str">
        <f t="shared" si="81"/>
        <v/>
      </c>
      <c r="AA161" s="50" t="str">
        <f t="shared" si="72"/>
        <v/>
      </c>
      <c r="AB161" s="50" t="str">
        <f t="shared" si="75"/>
        <v/>
      </c>
      <c r="AC161" s="58" t="str">
        <f t="shared" si="76"/>
        <v/>
      </c>
      <c r="AD161" s="53" t="str">
        <f t="shared" si="73"/>
        <v/>
      </c>
      <c r="AE161" s="53" t="str">
        <f t="shared" si="77"/>
        <v/>
      </c>
      <c r="AF161" s="59" t="str">
        <f t="shared" si="78"/>
        <v/>
      </c>
      <c r="AG161" s="40" t="str">
        <f>C161&amp;COUNTIFS($C$3:C161,"V")</f>
        <v>0</v>
      </c>
      <c r="AH161" s="266" t="str">
        <f t="shared" si="70"/>
        <v/>
      </c>
      <c r="AI161" s="56" t="str">
        <f t="shared" si="82"/>
        <v/>
      </c>
      <c r="AJ161" s="265" t="str">
        <f t="shared" si="83"/>
        <v/>
      </c>
      <c r="AK161" s="267" t="str">
        <f t="shared" si="84"/>
        <v/>
      </c>
      <c r="AL161" s="267" t="str">
        <f t="shared" si="85"/>
        <v/>
      </c>
      <c r="AM161" s="40" t="str">
        <f t="shared" si="86"/>
        <v/>
      </c>
      <c r="AN161" s="267">
        <f t="shared" si="79"/>
        <v>0</v>
      </c>
      <c r="CE161" s="279"/>
    </row>
    <row r="162" spans="1:83" s="40" customFormat="1" ht="12.75">
      <c r="A162" s="227"/>
      <c r="B162" s="88"/>
      <c r="C162" s="89"/>
      <c r="D162" s="90"/>
      <c r="E162" s="89"/>
      <c r="F162" s="91"/>
      <c r="G162" s="304"/>
      <c r="H162" s="41"/>
      <c r="I162" s="42" t="str">
        <f t="shared" si="88"/>
        <v/>
      </c>
      <c r="J162" s="43" t="str">
        <f t="shared" si="71"/>
        <v/>
      </c>
      <c r="K162" s="44" t="str">
        <f>IF(J162="","",IF(COUNTIF($J$4:J162,J162)=0,"",(COUNTIF($J$4:J162,J162))))</f>
        <v/>
      </c>
      <c r="L162" s="44" t="str">
        <f>IF(K162="","",J162&amp;" _ "&amp;COUNTIF($J$4:J162,J162)&amp;"_"&amp;N162)</f>
        <v/>
      </c>
      <c r="M162" s="45" t="str">
        <f t="shared" si="89"/>
        <v/>
      </c>
      <c r="N162" s="44" t="str">
        <f t="shared" si="90"/>
        <v/>
      </c>
      <c r="O162" s="57" t="str">
        <f t="shared" si="91"/>
        <v/>
      </c>
      <c r="P162" s="48" t="str" cm="1">
        <f t="array" ref="P162">IFERROR(IF(C162="P",G162,IF($K162=1,$M162,$M162+LOOKUP(2,1/($J$4:$J161=J162),$P$4:$P161))),"")</f>
        <v/>
      </c>
      <c r="Q162" s="57" t="str" cm="1">
        <f t="array" ref="Q162">IFERROR(IF(OR(C162="P",C162="A",C162="R"),F162,IF($K162=1,F162,IF(LOOKUP(2,1/($J$4:$J161=$J162),$P$4:$P161)=0,$F162,IF(AND($C162="C",LOOKUP(2,1/($J$4:$J161=$J162),$P$4:$P161)&gt;0),(F162*G162+LOOKUP(2,1/($J$4:$J161=$J162),$P$4:$P161)*LOOKUP(2,1/($J$4:$J161=$J162),$Q$4:$Q161))/$P162,IF(AND($C162="C",LOOKUP(2,1/($J$4:$J161=$J162),$P$4:$P161)&lt;0),LOOKUP(2,1/($J$4:$J161=$J162),$Q$4:$Q161),IF(AND($C162="V",LOOKUP(2,1/($J$4:$J161=$J162),$P$4:$P161)&lt;0),((-1*(F162*G162))+LOOKUP(2,1/($J$4:$J161=$J162),$P$4:$P161)*LOOKUP(2,1/($J$4:$J161=$J162),$Q$4:$Q161))/$P162,IF(AND($C162="V",LOOKUP(2,1/($J$4:$J161=$J162),$P$4:$P161)&gt;0),LOOKUP(2,1/($J$4:$J161=$J162),$Q$4:$Q161),""))))))),"")</f>
        <v/>
      </c>
      <c r="R162" s="49" t="str">
        <f t="shared" si="94"/>
        <v/>
      </c>
      <c r="S162" s="49" t="str">
        <f t="shared" si="80"/>
        <v/>
      </c>
      <c r="T162" s="49" t="str">
        <f t="shared" si="92"/>
        <v/>
      </c>
      <c r="U162" s="49" t="str">
        <f>IFERROR(IF(C162="P",S162,IF(K162=1,0,IF(OR(LOOKUP(2,1/($E$4:$E161=$E162),$P$4:$P161)=0,AND($C162="C",$N162="LONG"),AND(C162="V",N162="SHORT")),0,S162+(M162*Q162)))),"")</f>
        <v/>
      </c>
      <c r="V162" s="49" t="str">
        <f t="shared" si="93"/>
        <v/>
      </c>
      <c r="W162" s="50" t="str">
        <f t="shared" si="87"/>
        <v/>
      </c>
      <c r="Y162" s="51" t="str">
        <f t="shared" si="74"/>
        <v/>
      </c>
      <c r="Z162" s="50" t="str">
        <f t="shared" si="81"/>
        <v/>
      </c>
      <c r="AA162" s="50" t="str">
        <f t="shared" si="72"/>
        <v/>
      </c>
      <c r="AB162" s="50" t="str">
        <f t="shared" si="75"/>
        <v/>
      </c>
      <c r="AC162" s="58" t="str">
        <f t="shared" si="76"/>
        <v/>
      </c>
      <c r="AD162" s="53" t="str">
        <f t="shared" si="73"/>
        <v/>
      </c>
      <c r="AE162" s="53" t="str">
        <f t="shared" si="77"/>
        <v/>
      </c>
      <c r="AF162" s="59" t="str">
        <f t="shared" si="78"/>
        <v/>
      </c>
      <c r="AG162" s="40" t="str">
        <f>C162&amp;COUNTIFS($C$3:C162,"V")</f>
        <v>0</v>
      </c>
      <c r="AH162" s="266" t="str">
        <f t="shared" si="70"/>
        <v/>
      </c>
      <c r="AI162" s="56" t="str">
        <f t="shared" si="82"/>
        <v/>
      </c>
      <c r="AJ162" s="265" t="str">
        <f t="shared" si="83"/>
        <v/>
      </c>
      <c r="AK162" s="267" t="str">
        <f t="shared" si="84"/>
        <v/>
      </c>
      <c r="AL162" s="267" t="str">
        <f t="shared" si="85"/>
        <v/>
      </c>
      <c r="AM162" s="40" t="str">
        <f t="shared" si="86"/>
        <v/>
      </c>
      <c r="AN162" s="267">
        <f t="shared" si="79"/>
        <v>0</v>
      </c>
      <c r="CE162" s="279"/>
    </row>
    <row r="163" spans="1:83" s="40" customFormat="1" ht="12.75">
      <c r="A163" s="227"/>
      <c r="B163" s="88"/>
      <c r="C163" s="89"/>
      <c r="D163" s="90"/>
      <c r="E163" s="89"/>
      <c r="F163" s="91"/>
      <c r="G163" s="304"/>
      <c r="H163" s="41"/>
      <c r="I163" s="42" t="str">
        <f t="shared" si="88"/>
        <v/>
      </c>
      <c r="J163" s="43" t="str">
        <f t="shared" si="71"/>
        <v/>
      </c>
      <c r="K163" s="44" t="str">
        <f>IF(J163="","",IF(COUNTIF($J$4:J163,J163)=0,"",(COUNTIF($J$4:J163,J163))))</f>
        <v/>
      </c>
      <c r="L163" s="44" t="str">
        <f>IF(K163="","",J163&amp;" _ "&amp;COUNTIF($J$4:J163,J163)&amp;"_"&amp;N163)</f>
        <v/>
      </c>
      <c r="M163" s="45" t="str">
        <f t="shared" si="89"/>
        <v/>
      </c>
      <c r="N163" s="44" t="str">
        <f t="shared" si="90"/>
        <v/>
      </c>
      <c r="O163" s="57" t="str">
        <f t="shared" si="91"/>
        <v/>
      </c>
      <c r="P163" s="48" t="str" cm="1">
        <f t="array" ref="P163">IFERROR(IF(C163="P",G163,IF($K163=1,$M163,$M163+LOOKUP(2,1/($J$4:$J162=J163),$P$4:$P162))),"")</f>
        <v/>
      </c>
      <c r="Q163" s="57" t="str" cm="1">
        <f t="array" ref="Q163">IFERROR(IF(OR(C163="P",C163="A",C163="R"),F163,IF($K163=1,F163,IF(LOOKUP(2,1/($J$4:$J162=$J163),$P$4:$P162)=0,$F163,IF(AND($C163="C",LOOKUP(2,1/($J$4:$J162=$J163),$P$4:$P162)&gt;0),(F163*G163+LOOKUP(2,1/($J$4:$J162=$J163),$P$4:$P162)*LOOKUP(2,1/($J$4:$J162=$J163),$Q$4:$Q162))/$P163,IF(AND($C163="C",LOOKUP(2,1/($J$4:$J162=$J163),$P$4:$P162)&lt;0),LOOKUP(2,1/($J$4:$J162=$J163),$Q$4:$Q162),IF(AND($C163="V",LOOKUP(2,1/($J$4:$J162=$J163),$P$4:$P162)&lt;0),((-1*(F163*G163))+LOOKUP(2,1/($J$4:$J162=$J163),$P$4:$P162)*LOOKUP(2,1/($J$4:$J162=$J163),$Q$4:$Q162))/$P163,IF(AND($C163="V",LOOKUP(2,1/($J$4:$J162=$J163),$P$4:$P162)&gt;0),LOOKUP(2,1/($J$4:$J162=$J163),$Q$4:$Q162),""))))))),"")</f>
        <v/>
      </c>
      <c r="R163" s="49" t="str">
        <f t="shared" si="94"/>
        <v/>
      </c>
      <c r="S163" s="49" t="str">
        <f t="shared" si="80"/>
        <v/>
      </c>
      <c r="T163" s="49" t="str">
        <f t="shared" si="92"/>
        <v/>
      </c>
      <c r="U163" s="49" t="str">
        <f>IFERROR(IF(C163="P",S163,IF(K163=1,0,IF(OR(LOOKUP(2,1/($E$4:$E162=$E163),$P$4:$P162)=0,AND($C163="C",$N163="LONG"),AND(C163="V",N163="SHORT")),0,S163+(M163*Q163)))),"")</f>
        <v/>
      </c>
      <c r="V163" s="49" t="str">
        <f t="shared" si="93"/>
        <v/>
      </c>
      <c r="W163" s="50" t="str">
        <f t="shared" si="87"/>
        <v/>
      </c>
      <c r="Y163" s="51" t="str">
        <f t="shared" si="74"/>
        <v/>
      </c>
      <c r="Z163" s="50" t="str">
        <f t="shared" si="81"/>
        <v/>
      </c>
      <c r="AA163" s="50" t="str">
        <f t="shared" si="72"/>
        <v/>
      </c>
      <c r="AB163" s="50" t="str">
        <f t="shared" si="75"/>
        <v/>
      </c>
      <c r="AC163" s="58" t="str">
        <f t="shared" si="76"/>
        <v/>
      </c>
      <c r="AD163" s="53" t="str">
        <f t="shared" si="73"/>
        <v/>
      </c>
      <c r="AE163" s="53" t="str">
        <f t="shared" si="77"/>
        <v/>
      </c>
      <c r="AF163" s="59" t="str">
        <f t="shared" si="78"/>
        <v/>
      </c>
      <c r="AG163" s="40" t="str">
        <f>C163&amp;COUNTIFS($C$3:C163,"V")</f>
        <v>0</v>
      </c>
      <c r="AH163" s="266" t="str">
        <f t="shared" si="70"/>
        <v/>
      </c>
      <c r="AI163" s="56" t="str">
        <f t="shared" si="82"/>
        <v/>
      </c>
      <c r="AJ163" s="265" t="str">
        <f t="shared" si="83"/>
        <v/>
      </c>
      <c r="AK163" s="267" t="str">
        <f t="shared" si="84"/>
        <v/>
      </c>
      <c r="AL163" s="267" t="str">
        <f t="shared" si="85"/>
        <v/>
      </c>
      <c r="AM163" s="40" t="str">
        <f t="shared" si="86"/>
        <v/>
      </c>
      <c r="AN163" s="267">
        <f t="shared" si="79"/>
        <v>0</v>
      </c>
      <c r="CE163" s="279"/>
    </row>
    <row r="164" spans="1:83" s="40" customFormat="1" ht="12.75">
      <c r="A164" s="227"/>
      <c r="B164" s="88"/>
      <c r="C164" s="89"/>
      <c r="D164" s="90"/>
      <c r="E164" s="89"/>
      <c r="F164" s="91"/>
      <c r="G164" s="304"/>
      <c r="H164" s="41"/>
      <c r="I164" s="42" t="str">
        <f t="shared" si="88"/>
        <v/>
      </c>
      <c r="J164" s="43" t="str">
        <f t="shared" si="71"/>
        <v/>
      </c>
      <c r="K164" s="44" t="str">
        <f>IF(J164="","",IF(COUNTIF($J$4:J164,J164)=0,"",(COUNTIF($J$4:J164,J164))))</f>
        <v/>
      </c>
      <c r="L164" s="44" t="str">
        <f>IF(K164="","",J164&amp;" _ "&amp;COUNTIF($J$4:J164,J164)&amp;"_"&amp;N164)</f>
        <v/>
      </c>
      <c r="M164" s="45" t="str">
        <f t="shared" si="89"/>
        <v/>
      </c>
      <c r="N164" s="44" t="str">
        <f t="shared" si="90"/>
        <v/>
      </c>
      <c r="O164" s="57" t="str">
        <f t="shared" si="91"/>
        <v/>
      </c>
      <c r="P164" s="48" t="str" cm="1">
        <f t="array" ref="P164">IFERROR(IF(C164="P",G164,IF($K164=1,$M164,$M164+LOOKUP(2,1/($J$4:$J163=J164),$P$4:$P163))),"")</f>
        <v/>
      </c>
      <c r="Q164" s="57" t="str" cm="1">
        <f t="array" ref="Q164">IFERROR(IF(OR(C164="P",C164="A",C164="R"),F164,IF($K164=1,F164,IF(LOOKUP(2,1/($J$4:$J163=$J164),$P$4:$P163)=0,$F164,IF(AND($C164="C",LOOKUP(2,1/($J$4:$J163=$J164),$P$4:$P163)&gt;0),(F164*G164+LOOKUP(2,1/($J$4:$J163=$J164),$P$4:$P163)*LOOKUP(2,1/($J$4:$J163=$J164),$Q$4:$Q163))/$P164,IF(AND($C164="C",LOOKUP(2,1/($J$4:$J163=$J164),$P$4:$P163)&lt;0),LOOKUP(2,1/($J$4:$J163=$J164),$Q$4:$Q163),IF(AND($C164="V",LOOKUP(2,1/($J$4:$J163=$J164),$P$4:$P163)&lt;0),((-1*(F164*G164))+LOOKUP(2,1/($J$4:$J163=$J164),$P$4:$P163)*LOOKUP(2,1/($J$4:$J163=$J164),$Q$4:$Q163))/$P164,IF(AND($C164="V",LOOKUP(2,1/($J$4:$J163=$J164),$P$4:$P163)&gt;0),LOOKUP(2,1/($J$4:$J163=$J164),$Q$4:$Q163),""))))))),"")</f>
        <v/>
      </c>
      <c r="R164" s="49" t="str">
        <f t="shared" si="94"/>
        <v/>
      </c>
      <c r="S164" s="49" t="str">
        <f t="shared" si="80"/>
        <v/>
      </c>
      <c r="T164" s="49" t="str">
        <f t="shared" si="92"/>
        <v/>
      </c>
      <c r="U164" s="49" t="str">
        <f>IFERROR(IF(C164="P",S164,IF(K164=1,0,IF(OR(LOOKUP(2,1/($E$4:$E163=$E164),$P$4:$P163)=0,AND($C164="C",$N164="LONG"),AND(C164="V",N164="SHORT")),0,S164+(M164*Q164)))),"")</f>
        <v/>
      </c>
      <c r="V164" s="49" t="str">
        <f t="shared" si="93"/>
        <v/>
      </c>
      <c r="W164" s="50" t="str">
        <f t="shared" si="87"/>
        <v/>
      </c>
      <c r="Y164" s="51" t="str">
        <f t="shared" si="74"/>
        <v/>
      </c>
      <c r="Z164" s="50" t="str">
        <f t="shared" si="81"/>
        <v/>
      </c>
      <c r="AA164" s="50" t="str">
        <f t="shared" si="72"/>
        <v/>
      </c>
      <c r="AB164" s="50" t="str">
        <f t="shared" si="75"/>
        <v/>
      </c>
      <c r="AC164" s="58" t="str">
        <f t="shared" si="76"/>
        <v/>
      </c>
      <c r="AD164" s="53" t="str">
        <f t="shared" si="73"/>
        <v/>
      </c>
      <c r="AE164" s="53" t="str">
        <f t="shared" si="77"/>
        <v/>
      </c>
      <c r="AF164" s="59" t="str">
        <f t="shared" si="78"/>
        <v/>
      </c>
      <c r="AG164" s="40" t="str">
        <f>C164&amp;COUNTIFS($C$3:C164,"V")</f>
        <v>0</v>
      </c>
      <c r="AH164" s="266" t="str">
        <f t="shared" si="70"/>
        <v/>
      </c>
      <c r="AI164" s="56" t="str">
        <f t="shared" si="82"/>
        <v/>
      </c>
      <c r="AJ164" s="265" t="str">
        <f t="shared" si="83"/>
        <v/>
      </c>
      <c r="AK164" s="267" t="str">
        <f t="shared" si="84"/>
        <v/>
      </c>
      <c r="AL164" s="267" t="str">
        <f t="shared" si="85"/>
        <v/>
      </c>
      <c r="AM164" s="40" t="str">
        <f t="shared" si="86"/>
        <v/>
      </c>
      <c r="AN164" s="267">
        <f t="shared" si="79"/>
        <v>0</v>
      </c>
      <c r="CE164" s="279"/>
    </row>
    <row r="165" spans="1:83" s="40" customFormat="1" ht="12.75">
      <c r="A165" s="227"/>
      <c r="B165" s="88"/>
      <c r="C165" s="89"/>
      <c r="D165" s="90"/>
      <c r="E165" s="89"/>
      <c r="F165" s="91"/>
      <c r="G165" s="304"/>
      <c r="H165" s="41"/>
      <c r="I165" s="42" t="str">
        <f t="shared" si="88"/>
        <v/>
      </c>
      <c r="J165" s="43" t="str">
        <f t="shared" si="71"/>
        <v/>
      </c>
      <c r="K165" s="44" t="str">
        <f>IF(J165="","",IF(COUNTIF($J$4:J165,J165)=0,"",(COUNTIF($J$4:J165,J165))))</f>
        <v/>
      </c>
      <c r="L165" s="44" t="str">
        <f>IF(K165="","",J165&amp;" _ "&amp;COUNTIF($J$4:J165,J165)&amp;"_"&amp;N165)</f>
        <v/>
      </c>
      <c r="M165" s="45" t="str">
        <f t="shared" si="89"/>
        <v/>
      </c>
      <c r="N165" s="44" t="str">
        <f t="shared" si="90"/>
        <v/>
      </c>
      <c r="O165" s="57" t="str">
        <f t="shared" si="91"/>
        <v/>
      </c>
      <c r="P165" s="48" t="str" cm="1">
        <f t="array" ref="P165">IFERROR(IF(C165="P",G165,IF($K165=1,$M165,$M165+LOOKUP(2,1/($J$4:$J164=J165),$P$4:$P164))),"")</f>
        <v/>
      </c>
      <c r="Q165" s="57" t="str" cm="1">
        <f t="array" ref="Q165">IFERROR(IF(OR(C165="P",C165="A",C165="R"),F165,IF($K165=1,F165,IF(LOOKUP(2,1/($J$4:$J164=$J165),$P$4:$P164)=0,$F165,IF(AND($C165="C",LOOKUP(2,1/($J$4:$J164=$J165),$P$4:$P164)&gt;0),(F165*G165+LOOKUP(2,1/($J$4:$J164=$J165),$P$4:$P164)*LOOKUP(2,1/($J$4:$J164=$J165),$Q$4:$Q164))/$P165,IF(AND($C165="C",LOOKUP(2,1/($J$4:$J164=$J165),$P$4:$P164)&lt;0),LOOKUP(2,1/($J$4:$J164=$J165),$Q$4:$Q164),IF(AND($C165="V",LOOKUP(2,1/($J$4:$J164=$J165),$P$4:$P164)&lt;0),((-1*(F165*G165))+LOOKUP(2,1/($J$4:$J164=$J165),$P$4:$P164)*LOOKUP(2,1/($J$4:$J164=$J165),$Q$4:$Q164))/$P165,IF(AND($C165="V",LOOKUP(2,1/($J$4:$J164=$J165),$P$4:$P164)&gt;0),LOOKUP(2,1/($J$4:$J164=$J165),$Q$4:$Q164),""))))))),"")</f>
        <v/>
      </c>
      <c r="R165" s="49" t="str">
        <f t="shared" si="94"/>
        <v/>
      </c>
      <c r="S165" s="49" t="str">
        <f t="shared" si="80"/>
        <v/>
      </c>
      <c r="T165" s="49" t="str">
        <f t="shared" si="92"/>
        <v/>
      </c>
      <c r="U165" s="49" t="str">
        <f>IFERROR(IF(C165="P",S165,IF(K165=1,0,IF(OR(LOOKUP(2,1/($E$4:$E164=$E165),$P$4:$P164)=0,AND($C165="C",$N165="LONG"),AND(C165="V",N165="SHORT")),0,S165+(M165*Q165)))),"")</f>
        <v/>
      </c>
      <c r="V165" s="49" t="str">
        <f t="shared" si="93"/>
        <v/>
      </c>
      <c r="W165" s="50" t="str">
        <f t="shared" si="87"/>
        <v/>
      </c>
      <c r="Y165" s="51" t="str">
        <f t="shared" si="74"/>
        <v/>
      </c>
      <c r="Z165" s="50" t="str">
        <f t="shared" si="81"/>
        <v/>
      </c>
      <c r="AA165" s="50" t="str">
        <f t="shared" si="72"/>
        <v/>
      </c>
      <c r="AB165" s="50" t="str">
        <f t="shared" si="75"/>
        <v/>
      </c>
      <c r="AC165" s="58" t="str">
        <f t="shared" si="76"/>
        <v/>
      </c>
      <c r="AD165" s="53" t="str">
        <f t="shared" si="73"/>
        <v/>
      </c>
      <c r="AE165" s="53" t="str">
        <f t="shared" si="77"/>
        <v/>
      </c>
      <c r="AF165" s="59" t="str">
        <f t="shared" si="78"/>
        <v/>
      </c>
      <c r="AG165" s="40" t="str">
        <f>C165&amp;COUNTIFS($C$3:C165,"V")</f>
        <v>0</v>
      </c>
      <c r="AH165" s="266" t="str">
        <f t="shared" si="70"/>
        <v/>
      </c>
      <c r="AI165" s="56" t="str">
        <f t="shared" si="82"/>
        <v/>
      </c>
      <c r="AJ165" s="265" t="str">
        <f t="shared" si="83"/>
        <v/>
      </c>
      <c r="AK165" s="267" t="str">
        <f t="shared" si="84"/>
        <v/>
      </c>
      <c r="AL165" s="267" t="str">
        <f t="shared" si="85"/>
        <v/>
      </c>
      <c r="AM165" s="40" t="str">
        <f t="shared" si="86"/>
        <v/>
      </c>
      <c r="AN165" s="267">
        <f t="shared" si="79"/>
        <v>0</v>
      </c>
      <c r="CE165" s="279"/>
    </row>
    <row r="166" spans="1:83" s="40" customFormat="1" ht="12.75">
      <c r="A166" s="227"/>
      <c r="B166" s="88"/>
      <c r="C166" s="89"/>
      <c r="D166" s="90"/>
      <c r="E166" s="89"/>
      <c r="F166" s="91"/>
      <c r="G166" s="304"/>
      <c r="H166" s="41"/>
      <c r="I166" s="42" t="str">
        <f t="shared" si="88"/>
        <v/>
      </c>
      <c r="J166" s="43" t="str">
        <f t="shared" si="71"/>
        <v/>
      </c>
      <c r="K166" s="44" t="str">
        <f>IF(J166="","",IF(COUNTIF($J$4:J166,J166)=0,"",(COUNTIF($J$4:J166,J166))))</f>
        <v/>
      </c>
      <c r="L166" s="44" t="str">
        <f>IF(K166="","",J166&amp;" _ "&amp;COUNTIF($J$4:J166,J166)&amp;"_"&amp;N166)</f>
        <v/>
      </c>
      <c r="M166" s="45" t="str">
        <f t="shared" si="89"/>
        <v/>
      </c>
      <c r="N166" s="44" t="str">
        <f t="shared" si="90"/>
        <v/>
      </c>
      <c r="O166" s="57" t="str">
        <f t="shared" si="91"/>
        <v/>
      </c>
      <c r="P166" s="48" t="str" cm="1">
        <f t="array" ref="P166">IFERROR(IF(C166="P",G166,IF($K166=1,$M166,$M166+LOOKUP(2,1/($J$4:$J165=J166),$P$4:$P165))),"")</f>
        <v/>
      </c>
      <c r="Q166" s="57" t="str" cm="1">
        <f t="array" ref="Q166">IFERROR(IF(OR(C166="P",C166="A",C166="R"),F166,IF($K166=1,F166,IF(LOOKUP(2,1/($J$4:$J165=$J166),$P$4:$P165)=0,$F166,IF(AND($C166="C",LOOKUP(2,1/($J$4:$J165=$J166),$P$4:$P165)&gt;0),(F166*G166+LOOKUP(2,1/($J$4:$J165=$J166),$P$4:$P165)*LOOKUP(2,1/($J$4:$J165=$J166),$Q$4:$Q165))/$P166,IF(AND($C166="C",LOOKUP(2,1/($J$4:$J165=$J166),$P$4:$P165)&lt;0),LOOKUP(2,1/($J$4:$J165=$J166),$Q$4:$Q165),IF(AND($C166="V",LOOKUP(2,1/($J$4:$J165=$J166),$P$4:$P165)&lt;0),((-1*(F166*G166))+LOOKUP(2,1/($J$4:$J165=$J166),$P$4:$P165)*LOOKUP(2,1/($J$4:$J165=$J166),$Q$4:$Q165))/$P166,IF(AND($C166="V",LOOKUP(2,1/($J$4:$J165=$J166),$P$4:$P165)&gt;0),LOOKUP(2,1/($J$4:$J165=$J166),$Q$4:$Q165),""))))))),"")</f>
        <v/>
      </c>
      <c r="R166" s="49" t="str">
        <f t="shared" si="94"/>
        <v/>
      </c>
      <c r="S166" s="49" t="str">
        <f t="shared" si="80"/>
        <v/>
      </c>
      <c r="T166" s="49" t="str">
        <f t="shared" si="92"/>
        <v/>
      </c>
      <c r="U166" s="49" t="str">
        <f>IFERROR(IF(C166="P",S166,IF(K166=1,0,IF(OR(LOOKUP(2,1/($E$4:$E165=$E166),$P$4:$P165)=0,AND($C166="C",$N166="LONG"),AND(C166="V",N166="SHORT")),0,S166+(M166*Q166)))),"")</f>
        <v/>
      </c>
      <c r="V166" s="49" t="str">
        <f t="shared" si="93"/>
        <v/>
      </c>
      <c r="W166" s="50" t="str">
        <f t="shared" si="87"/>
        <v/>
      </c>
      <c r="Y166" s="51" t="str">
        <f t="shared" si="74"/>
        <v/>
      </c>
      <c r="Z166" s="50" t="str">
        <f t="shared" si="81"/>
        <v/>
      </c>
      <c r="AA166" s="50" t="str">
        <f t="shared" si="72"/>
        <v/>
      </c>
      <c r="AB166" s="50" t="str">
        <f t="shared" si="75"/>
        <v/>
      </c>
      <c r="AC166" s="58" t="str">
        <f t="shared" si="76"/>
        <v/>
      </c>
      <c r="AD166" s="53" t="str">
        <f t="shared" si="73"/>
        <v/>
      </c>
      <c r="AE166" s="53" t="str">
        <f t="shared" si="77"/>
        <v/>
      </c>
      <c r="AF166" s="59" t="str">
        <f t="shared" si="78"/>
        <v/>
      </c>
      <c r="AG166" s="40" t="str">
        <f>C166&amp;COUNTIFS($C$3:C166,"V")</f>
        <v>0</v>
      </c>
      <c r="AH166" s="266" t="str">
        <f t="shared" si="70"/>
        <v/>
      </c>
      <c r="AI166" s="56" t="str">
        <f t="shared" si="82"/>
        <v/>
      </c>
      <c r="AJ166" s="265" t="str">
        <f t="shared" si="83"/>
        <v/>
      </c>
      <c r="AK166" s="267" t="str">
        <f t="shared" si="84"/>
        <v/>
      </c>
      <c r="AL166" s="267" t="str">
        <f t="shared" si="85"/>
        <v/>
      </c>
      <c r="AM166" s="40" t="str">
        <f t="shared" si="86"/>
        <v/>
      </c>
      <c r="AN166" s="267">
        <f t="shared" si="79"/>
        <v>0</v>
      </c>
      <c r="CE166" s="279"/>
    </row>
    <row r="167" spans="1:83" s="40" customFormat="1" ht="12.75">
      <c r="A167" s="227"/>
      <c r="B167" s="88"/>
      <c r="C167" s="89"/>
      <c r="D167" s="90"/>
      <c r="E167" s="89"/>
      <c r="F167" s="91"/>
      <c r="G167" s="304"/>
      <c r="H167" s="41"/>
      <c r="I167" s="42" t="str">
        <f t="shared" si="88"/>
        <v/>
      </c>
      <c r="J167" s="43" t="str">
        <f t="shared" si="71"/>
        <v/>
      </c>
      <c r="K167" s="44" t="str">
        <f>IF(J167="","",IF(COUNTIF($J$4:J167,J167)=0,"",(COUNTIF($J$4:J167,J167))))</f>
        <v/>
      </c>
      <c r="L167" s="44" t="str">
        <f>IF(K167="","",J167&amp;" _ "&amp;COUNTIF($J$4:J167,J167)&amp;"_"&amp;N167)</f>
        <v/>
      </c>
      <c r="M167" s="45" t="str">
        <f t="shared" si="89"/>
        <v/>
      </c>
      <c r="N167" s="44" t="str">
        <f t="shared" si="90"/>
        <v/>
      </c>
      <c r="O167" s="57" t="str">
        <f t="shared" si="91"/>
        <v/>
      </c>
      <c r="P167" s="48" t="str" cm="1">
        <f t="array" ref="P167">IFERROR(IF(C167="P",G167,IF($K167=1,$M167,$M167+LOOKUP(2,1/($J$4:$J166=J167),$P$4:$P166))),"")</f>
        <v/>
      </c>
      <c r="Q167" s="57" t="str" cm="1">
        <f t="array" ref="Q167">IFERROR(IF(OR(C167="P",C167="A",C167="R"),F167,IF($K167=1,F167,IF(LOOKUP(2,1/($J$4:$J166=$J167),$P$4:$P166)=0,$F167,IF(AND($C167="C",LOOKUP(2,1/($J$4:$J166=$J167),$P$4:$P166)&gt;0),(F167*G167+LOOKUP(2,1/($J$4:$J166=$J167),$P$4:$P166)*LOOKUP(2,1/($J$4:$J166=$J167),$Q$4:$Q166))/$P167,IF(AND($C167="C",LOOKUP(2,1/($J$4:$J166=$J167),$P$4:$P166)&lt;0),LOOKUP(2,1/($J$4:$J166=$J167),$Q$4:$Q166),IF(AND($C167="V",LOOKUP(2,1/($J$4:$J166=$J167),$P$4:$P166)&lt;0),((-1*(F167*G167))+LOOKUP(2,1/($J$4:$J166=$J167),$P$4:$P166)*LOOKUP(2,1/($J$4:$J166=$J167),$Q$4:$Q166))/$P167,IF(AND($C167="V",LOOKUP(2,1/($J$4:$J166=$J167),$P$4:$P166)&gt;0),LOOKUP(2,1/($J$4:$J166=$J167),$Q$4:$Q166),""))))))),"")</f>
        <v/>
      </c>
      <c r="R167" s="49" t="str">
        <f t="shared" si="94"/>
        <v/>
      </c>
      <c r="S167" s="49" t="str">
        <f t="shared" si="80"/>
        <v/>
      </c>
      <c r="T167" s="49" t="str">
        <f t="shared" si="92"/>
        <v/>
      </c>
      <c r="U167" s="49" t="str">
        <f>IFERROR(IF(C167="P",S167,IF(K167=1,0,IF(OR(LOOKUP(2,1/($E$4:$E166=$E167),$P$4:$P166)=0,AND($C167="C",$N167="LONG"),AND(C167="V",N167="SHORT")),0,S167+(M167*Q167)))),"")</f>
        <v/>
      </c>
      <c r="V167" s="49" t="str">
        <f t="shared" si="93"/>
        <v/>
      </c>
      <c r="W167" s="50" t="str">
        <f t="shared" si="87"/>
        <v/>
      </c>
      <c r="Y167" s="51" t="str">
        <f t="shared" si="74"/>
        <v/>
      </c>
      <c r="Z167" s="50" t="str">
        <f t="shared" si="81"/>
        <v/>
      </c>
      <c r="AA167" s="50" t="str">
        <f t="shared" si="72"/>
        <v/>
      </c>
      <c r="AB167" s="50" t="str">
        <f t="shared" si="75"/>
        <v/>
      </c>
      <c r="AC167" s="58" t="str">
        <f t="shared" si="76"/>
        <v/>
      </c>
      <c r="AD167" s="53" t="str">
        <f t="shared" si="73"/>
        <v/>
      </c>
      <c r="AE167" s="53" t="str">
        <f t="shared" si="77"/>
        <v/>
      </c>
      <c r="AF167" s="59" t="str">
        <f t="shared" si="78"/>
        <v/>
      </c>
      <c r="AG167" s="40" t="str">
        <f>C167&amp;COUNTIFS($C$3:C167,"V")</f>
        <v>0</v>
      </c>
      <c r="AH167" s="266" t="str">
        <f t="shared" si="70"/>
        <v/>
      </c>
      <c r="AI167" s="56" t="str">
        <f t="shared" si="82"/>
        <v/>
      </c>
      <c r="AJ167" s="265" t="str">
        <f t="shared" si="83"/>
        <v/>
      </c>
      <c r="AK167" s="267" t="str">
        <f t="shared" si="84"/>
        <v/>
      </c>
      <c r="AL167" s="267" t="str">
        <f t="shared" si="85"/>
        <v/>
      </c>
      <c r="AM167" s="40" t="str">
        <f t="shared" si="86"/>
        <v/>
      </c>
      <c r="AN167" s="267">
        <f t="shared" si="79"/>
        <v>0</v>
      </c>
      <c r="CE167" s="279"/>
    </row>
    <row r="168" spans="1:83" s="40" customFormat="1" ht="12.75">
      <c r="A168" s="227"/>
      <c r="B168" s="88"/>
      <c r="C168" s="89"/>
      <c r="D168" s="90"/>
      <c r="E168" s="89"/>
      <c r="F168" s="91"/>
      <c r="G168" s="304"/>
      <c r="H168" s="41"/>
      <c r="I168" s="42" t="str">
        <f t="shared" si="88"/>
        <v/>
      </c>
      <c r="J168" s="43" t="str">
        <f t="shared" si="71"/>
        <v/>
      </c>
      <c r="K168" s="44" t="str">
        <f>IF(J168="","",IF(COUNTIF($J$4:J168,J168)=0,"",(COUNTIF($J$4:J168,J168))))</f>
        <v/>
      </c>
      <c r="L168" s="44" t="str">
        <f>IF(K168="","",J168&amp;" _ "&amp;COUNTIF($J$4:J168,J168)&amp;"_"&amp;N168)</f>
        <v/>
      </c>
      <c r="M168" s="45" t="str">
        <f t="shared" si="89"/>
        <v/>
      </c>
      <c r="N168" s="44" t="str">
        <f t="shared" si="90"/>
        <v/>
      </c>
      <c r="O168" s="57" t="str">
        <f t="shared" si="91"/>
        <v/>
      </c>
      <c r="P168" s="48" t="str" cm="1">
        <f t="array" ref="P168">IFERROR(IF(C168="P",G168,IF($K168=1,$M168,$M168+LOOKUP(2,1/($J$4:$J167=J168),$P$4:$P167))),"")</f>
        <v/>
      </c>
      <c r="Q168" s="57" t="str" cm="1">
        <f t="array" ref="Q168">IFERROR(IF(OR(C168="P",C168="A",C168="R"),F168,IF($K168=1,F168,IF(LOOKUP(2,1/($J$4:$J167=$J168),$P$4:$P167)=0,$F168,IF(AND($C168="C",LOOKUP(2,1/($J$4:$J167=$J168),$P$4:$P167)&gt;0),(F168*G168+LOOKUP(2,1/($J$4:$J167=$J168),$P$4:$P167)*LOOKUP(2,1/($J$4:$J167=$J168),$Q$4:$Q167))/$P168,IF(AND($C168="C",LOOKUP(2,1/($J$4:$J167=$J168),$P$4:$P167)&lt;0),LOOKUP(2,1/($J$4:$J167=$J168),$Q$4:$Q167),IF(AND($C168="V",LOOKUP(2,1/($J$4:$J167=$J168),$P$4:$P167)&lt;0),((-1*(F168*G168))+LOOKUP(2,1/($J$4:$J167=$J168),$P$4:$P167)*LOOKUP(2,1/($J$4:$J167=$J168),$Q$4:$Q167))/$P168,IF(AND($C168="V",LOOKUP(2,1/($J$4:$J167=$J168),$P$4:$P167)&gt;0),LOOKUP(2,1/($J$4:$J167=$J168),$Q$4:$Q167),""))))))),"")</f>
        <v/>
      </c>
      <c r="R168" s="49" t="str">
        <f t="shared" si="94"/>
        <v/>
      </c>
      <c r="S168" s="49" t="str">
        <f t="shared" si="80"/>
        <v/>
      </c>
      <c r="T168" s="49" t="str">
        <f t="shared" si="92"/>
        <v/>
      </c>
      <c r="U168" s="49" t="str">
        <f>IFERROR(IF(C168="P",S168,IF(K168=1,0,IF(OR(LOOKUP(2,1/($E$4:$E167=$E168),$P$4:$P167)=0,AND($C168="C",$N168="LONG"),AND(C168="V",N168="SHORT")),0,S168+(M168*Q168)))),"")</f>
        <v/>
      </c>
      <c r="V168" s="49" t="str">
        <f t="shared" si="93"/>
        <v/>
      </c>
      <c r="W168" s="50" t="str">
        <f t="shared" si="87"/>
        <v/>
      </c>
      <c r="Y168" s="51" t="str">
        <f t="shared" si="74"/>
        <v/>
      </c>
      <c r="Z168" s="50" t="str">
        <f t="shared" si="81"/>
        <v/>
      </c>
      <c r="AA168" s="50" t="str">
        <f t="shared" si="72"/>
        <v/>
      </c>
      <c r="AB168" s="50" t="str">
        <f t="shared" si="75"/>
        <v/>
      </c>
      <c r="AC168" s="58" t="str">
        <f t="shared" si="76"/>
        <v/>
      </c>
      <c r="AD168" s="53" t="str">
        <f t="shared" si="73"/>
        <v/>
      </c>
      <c r="AE168" s="53" t="str">
        <f t="shared" si="77"/>
        <v/>
      </c>
      <c r="AF168" s="59" t="str">
        <f t="shared" si="78"/>
        <v/>
      </c>
      <c r="AG168" s="40" t="str">
        <f>C168&amp;COUNTIFS($C$3:C168,"V")</f>
        <v>0</v>
      </c>
      <c r="AH168" s="266" t="str">
        <f t="shared" si="70"/>
        <v/>
      </c>
      <c r="AI168" s="56" t="str">
        <f t="shared" si="82"/>
        <v/>
      </c>
      <c r="AJ168" s="265" t="str">
        <f t="shared" si="83"/>
        <v/>
      </c>
      <c r="AK168" s="267" t="str">
        <f t="shared" si="84"/>
        <v/>
      </c>
      <c r="AL168" s="267" t="str">
        <f t="shared" si="85"/>
        <v/>
      </c>
      <c r="AM168" s="40" t="str">
        <f t="shared" si="86"/>
        <v/>
      </c>
      <c r="AN168" s="267">
        <f t="shared" si="79"/>
        <v>0</v>
      </c>
      <c r="CE168" s="279"/>
    </row>
    <row r="169" spans="1:83" s="40" customFormat="1" ht="12.75">
      <c r="A169" s="227"/>
      <c r="B169" s="88"/>
      <c r="C169" s="89"/>
      <c r="D169" s="90"/>
      <c r="E169" s="89"/>
      <c r="F169" s="91"/>
      <c r="G169" s="304"/>
      <c r="H169" s="41"/>
      <c r="I169" s="42" t="str">
        <f t="shared" si="88"/>
        <v/>
      </c>
      <c r="J169" s="43" t="str">
        <f t="shared" si="71"/>
        <v/>
      </c>
      <c r="K169" s="44" t="str">
        <f>IF(J169="","",IF(COUNTIF($J$4:J169,J169)=0,"",(COUNTIF($J$4:J169,J169))))</f>
        <v/>
      </c>
      <c r="L169" s="44" t="str">
        <f>IF(K169="","",J169&amp;" _ "&amp;COUNTIF($J$4:J169,J169)&amp;"_"&amp;N169)</f>
        <v/>
      </c>
      <c r="M169" s="45" t="str">
        <f t="shared" si="89"/>
        <v/>
      </c>
      <c r="N169" s="44" t="str">
        <f t="shared" si="90"/>
        <v/>
      </c>
      <c r="O169" s="57" t="str">
        <f t="shared" si="91"/>
        <v/>
      </c>
      <c r="P169" s="48" t="str" cm="1">
        <f t="array" ref="P169">IFERROR(IF(C169="P",G169,IF($K169=1,$M169,$M169+LOOKUP(2,1/($J$4:$J168=J169),$P$4:$P168))),"")</f>
        <v/>
      </c>
      <c r="Q169" s="57" t="str" cm="1">
        <f t="array" ref="Q169">IFERROR(IF(OR(C169="P",C169="A",C169="R"),F169,IF($K169=1,F169,IF(LOOKUP(2,1/($J$4:$J168=$J169),$P$4:$P168)=0,$F169,IF(AND($C169="C",LOOKUP(2,1/($J$4:$J168=$J169),$P$4:$P168)&gt;0),(F169*G169+LOOKUP(2,1/($J$4:$J168=$J169),$P$4:$P168)*LOOKUP(2,1/($J$4:$J168=$J169),$Q$4:$Q168))/$P169,IF(AND($C169="C",LOOKUP(2,1/($J$4:$J168=$J169),$P$4:$P168)&lt;0),LOOKUP(2,1/($J$4:$J168=$J169),$Q$4:$Q168),IF(AND($C169="V",LOOKUP(2,1/($J$4:$J168=$J169),$P$4:$P168)&lt;0),((-1*(F169*G169))+LOOKUP(2,1/($J$4:$J168=$J169),$P$4:$P168)*LOOKUP(2,1/($J$4:$J168=$J169),$Q$4:$Q168))/$P169,IF(AND($C169="V",LOOKUP(2,1/($J$4:$J168=$J169),$P$4:$P168)&gt;0),LOOKUP(2,1/($J$4:$J168=$J169),$Q$4:$Q168),""))))))),"")</f>
        <v/>
      </c>
      <c r="R169" s="49" t="str">
        <f t="shared" si="94"/>
        <v/>
      </c>
      <c r="S169" s="49" t="str">
        <f t="shared" si="80"/>
        <v/>
      </c>
      <c r="T169" s="49" t="str">
        <f t="shared" si="92"/>
        <v/>
      </c>
      <c r="U169" s="49" t="str">
        <f>IFERROR(IF(C169="P",S169,IF(K169=1,0,IF(OR(LOOKUP(2,1/($E$4:$E168=$E169),$P$4:$P168)=0,AND($C169="C",$N169="LONG"),AND(C169="V",N169="SHORT")),0,S169+(M169*Q169)))),"")</f>
        <v/>
      </c>
      <c r="V169" s="49" t="str">
        <f t="shared" si="93"/>
        <v/>
      </c>
      <c r="W169" s="50" t="str">
        <f t="shared" si="87"/>
        <v/>
      </c>
      <c r="Y169" s="51" t="str">
        <f t="shared" si="74"/>
        <v/>
      </c>
      <c r="Z169" s="50" t="str">
        <f t="shared" si="81"/>
        <v/>
      </c>
      <c r="AA169" s="50" t="str">
        <f t="shared" si="72"/>
        <v/>
      </c>
      <c r="AB169" s="50" t="str">
        <f t="shared" si="75"/>
        <v/>
      </c>
      <c r="AC169" s="58" t="str">
        <f t="shared" si="76"/>
        <v/>
      </c>
      <c r="AD169" s="53" t="str">
        <f t="shared" si="73"/>
        <v/>
      </c>
      <c r="AE169" s="53" t="str">
        <f t="shared" si="77"/>
        <v/>
      </c>
      <c r="AF169" s="59" t="str">
        <f t="shared" si="78"/>
        <v/>
      </c>
      <c r="AG169" s="40" t="str">
        <f>C169&amp;COUNTIFS($C$3:C169,"V")</f>
        <v>0</v>
      </c>
      <c r="AH169" s="266" t="str">
        <f t="shared" si="70"/>
        <v/>
      </c>
      <c r="AI169" s="56" t="str">
        <f t="shared" si="82"/>
        <v/>
      </c>
      <c r="AJ169" s="265" t="str">
        <f t="shared" si="83"/>
        <v/>
      </c>
      <c r="AK169" s="267" t="str">
        <f t="shared" si="84"/>
        <v/>
      </c>
      <c r="AL169" s="267" t="str">
        <f t="shared" si="85"/>
        <v/>
      </c>
      <c r="AM169" s="40" t="str">
        <f t="shared" si="86"/>
        <v/>
      </c>
      <c r="AN169" s="267">
        <f t="shared" si="79"/>
        <v>0</v>
      </c>
      <c r="CE169" s="279"/>
    </row>
    <row r="170" spans="1:83" s="40" customFormat="1" ht="12.75">
      <c r="A170" s="227"/>
      <c r="B170" s="88"/>
      <c r="C170" s="89"/>
      <c r="D170" s="90"/>
      <c r="E170" s="89"/>
      <c r="F170" s="91"/>
      <c r="G170" s="304"/>
      <c r="H170" s="41"/>
      <c r="I170" s="42" t="str">
        <f t="shared" si="88"/>
        <v/>
      </c>
      <c r="J170" s="43" t="str">
        <f t="shared" si="71"/>
        <v/>
      </c>
      <c r="K170" s="44" t="str">
        <f>IF(J170="","",IF(COUNTIF($J$4:J170,J170)=0,"",(COUNTIF($J$4:J170,J170))))</f>
        <v/>
      </c>
      <c r="L170" s="44" t="str">
        <f>IF(K170="","",J170&amp;" _ "&amp;COUNTIF($J$4:J170,J170)&amp;"_"&amp;N170)</f>
        <v/>
      </c>
      <c r="M170" s="45" t="str">
        <f t="shared" si="89"/>
        <v/>
      </c>
      <c r="N170" s="44" t="str">
        <f t="shared" si="90"/>
        <v/>
      </c>
      <c r="O170" s="57" t="str">
        <f t="shared" si="91"/>
        <v/>
      </c>
      <c r="P170" s="48" t="str" cm="1">
        <f t="array" ref="P170">IFERROR(IF(C170="P",G170,IF($K170=1,$M170,$M170+LOOKUP(2,1/($J$4:$J169=J170),$P$4:$P169))),"")</f>
        <v/>
      </c>
      <c r="Q170" s="57" t="str" cm="1">
        <f t="array" ref="Q170">IFERROR(IF(OR(C170="P",C170="A",C170="R"),F170,IF($K170=1,F170,IF(LOOKUP(2,1/($J$4:$J169=$J170),$P$4:$P169)=0,$F170,IF(AND($C170="C",LOOKUP(2,1/($J$4:$J169=$J170),$P$4:$P169)&gt;0),(F170*G170+LOOKUP(2,1/($J$4:$J169=$J170),$P$4:$P169)*LOOKUP(2,1/($J$4:$J169=$J170),$Q$4:$Q169))/$P170,IF(AND($C170="C",LOOKUP(2,1/($J$4:$J169=$J170),$P$4:$P169)&lt;0),LOOKUP(2,1/($J$4:$J169=$J170),$Q$4:$Q169),IF(AND($C170="V",LOOKUP(2,1/($J$4:$J169=$J170),$P$4:$P169)&lt;0),((-1*(F170*G170))+LOOKUP(2,1/($J$4:$J169=$J170),$P$4:$P169)*LOOKUP(2,1/($J$4:$J169=$J170),$Q$4:$Q169))/$P170,IF(AND($C170="V",LOOKUP(2,1/($J$4:$J169=$J170),$P$4:$P169)&gt;0),LOOKUP(2,1/($J$4:$J169=$J170),$Q$4:$Q169),""))))))),"")</f>
        <v/>
      </c>
      <c r="R170" s="49" t="str">
        <f t="shared" si="94"/>
        <v/>
      </c>
      <c r="S170" s="49" t="str">
        <f t="shared" si="80"/>
        <v/>
      </c>
      <c r="T170" s="49" t="str">
        <f t="shared" si="92"/>
        <v/>
      </c>
      <c r="U170" s="49" t="str">
        <f>IFERROR(IF(C170="P",S170,IF(K170=1,0,IF(OR(LOOKUP(2,1/($E$4:$E169=$E170),$P$4:$P169)=0,AND($C170="C",$N170="LONG"),AND(C170="V",N170="SHORT")),0,S170+(M170*Q170)))),"")</f>
        <v/>
      </c>
      <c r="V170" s="49" t="str">
        <f t="shared" si="93"/>
        <v/>
      </c>
      <c r="W170" s="50" t="str">
        <f t="shared" si="87"/>
        <v/>
      </c>
      <c r="Y170" s="51" t="str">
        <f t="shared" si="74"/>
        <v/>
      </c>
      <c r="Z170" s="50" t="str">
        <f t="shared" si="81"/>
        <v/>
      </c>
      <c r="AA170" s="50" t="str">
        <f t="shared" si="72"/>
        <v/>
      </c>
      <c r="AB170" s="50" t="str">
        <f t="shared" si="75"/>
        <v/>
      </c>
      <c r="AC170" s="58" t="str">
        <f t="shared" si="76"/>
        <v/>
      </c>
      <c r="AD170" s="53" t="str">
        <f t="shared" si="73"/>
        <v/>
      </c>
      <c r="AE170" s="53" t="str">
        <f t="shared" si="77"/>
        <v/>
      </c>
      <c r="AF170" s="59" t="str">
        <f t="shared" si="78"/>
        <v/>
      </c>
      <c r="AG170" s="40" t="str">
        <f>C170&amp;COUNTIFS($C$3:C170,"V")</f>
        <v>0</v>
      </c>
      <c r="AH170" s="266" t="str">
        <f t="shared" si="70"/>
        <v/>
      </c>
      <c r="AI170" s="56" t="str">
        <f t="shared" si="82"/>
        <v/>
      </c>
      <c r="AJ170" s="265" t="str">
        <f t="shared" si="83"/>
        <v/>
      </c>
      <c r="AK170" s="267" t="str">
        <f t="shared" si="84"/>
        <v/>
      </c>
      <c r="AL170" s="267" t="str">
        <f t="shared" si="85"/>
        <v/>
      </c>
      <c r="AM170" s="40" t="str">
        <f t="shared" si="86"/>
        <v/>
      </c>
      <c r="AN170" s="267">
        <f t="shared" si="79"/>
        <v>0</v>
      </c>
      <c r="CE170" s="279"/>
    </row>
    <row r="171" spans="1:83" s="40" customFormat="1" ht="12.75">
      <c r="A171" s="227"/>
      <c r="B171" s="88"/>
      <c r="C171" s="89"/>
      <c r="D171" s="90"/>
      <c r="E171" s="89"/>
      <c r="F171" s="91"/>
      <c r="G171" s="304"/>
      <c r="H171" s="41"/>
      <c r="I171" s="42" t="str">
        <f t="shared" si="88"/>
        <v/>
      </c>
      <c r="J171" s="43" t="str">
        <f t="shared" si="71"/>
        <v/>
      </c>
      <c r="K171" s="44" t="str">
        <f>IF(J171="","",IF(COUNTIF($J$4:J171,J171)=0,"",(COUNTIF($J$4:J171,J171))))</f>
        <v/>
      </c>
      <c r="L171" s="44" t="str">
        <f>IF(K171="","",J171&amp;" _ "&amp;COUNTIF($J$4:J171,J171)&amp;"_"&amp;N171)</f>
        <v/>
      </c>
      <c r="M171" s="45" t="str">
        <f t="shared" si="89"/>
        <v/>
      </c>
      <c r="N171" s="44" t="str">
        <f t="shared" si="90"/>
        <v/>
      </c>
      <c r="O171" s="57" t="str">
        <f t="shared" si="91"/>
        <v/>
      </c>
      <c r="P171" s="48" t="str" cm="1">
        <f t="array" ref="P171">IFERROR(IF(C171="P",G171,IF($K171=1,$M171,$M171+LOOKUP(2,1/($J$4:$J170=J171),$P$4:$P170))),"")</f>
        <v/>
      </c>
      <c r="Q171" s="57" t="str" cm="1">
        <f t="array" ref="Q171">IFERROR(IF(OR(C171="P",C171="A",C171="R"),F171,IF($K171=1,F171,IF(LOOKUP(2,1/($J$4:$J170=$J171),$P$4:$P170)=0,$F171,IF(AND($C171="C",LOOKUP(2,1/($J$4:$J170=$J171),$P$4:$P170)&gt;0),(F171*G171+LOOKUP(2,1/($J$4:$J170=$J171),$P$4:$P170)*LOOKUP(2,1/($J$4:$J170=$J171),$Q$4:$Q170))/$P171,IF(AND($C171="C",LOOKUP(2,1/($J$4:$J170=$J171),$P$4:$P170)&lt;0),LOOKUP(2,1/($J$4:$J170=$J171),$Q$4:$Q170),IF(AND($C171="V",LOOKUP(2,1/($J$4:$J170=$J171),$P$4:$P170)&lt;0),((-1*(F171*G171))+LOOKUP(2,1/($J$4:$J170=$J171),$P$4:$P170)*LOOKUP(2,1/($J$4:$J170=$J171),$Q$4:$Q170))/$P171,IF(AND($C171="V",LOOKUP(2,1/($J$4:$J170=$J171),$P$4:$P170)&gt;0),LOOKUP(2,1/($J$4:$J170=$J171),$Q$4:$Q170),""))))))),"")</f>
        <v/>
      </c>
      <c r="R171" s="49" t="str">
        <f t="shared" si="94"/>
        <v/>
      </c>
      <c r="S171" s="49" t="str">
        <f t="shared" si="80"/>
        <v/>
      </c>
      <c r="T171" s="49" t="str">
        <f t="shared" si="92"/>
        <v/>
      </c>
      <c r="U171" s="49" t="str">
        <f>IFERROR(IF(C171="P",S171,IF(K171=1,0,IF(OR(LOOKUP(2,1/($E$4:$E170=$E171),$P$4:$P170)=0,AND($C171="C",$N171="LONG"),AND(C171="V",N171="SHORT")),0,S171+(M171*Q171)))),"")</f>
        <v/>
      </c>
      <c r="V171" s="49" t="str">
        <f t="shared" si="93"/>
        <v/>
      </c>
      <c r="W171" s="50" t="str">
        <f t="shared" si="87"/>
        <v/>
      </c>
      <c r="Y171" s="51" t="str">
        <f t="shared" si="74"/>
        <v/>
      </c>
      <c r="Z171" s="50" t="str">
        <f t="shared" si="81"/>
        <v/>
      </c>
      <c r="AA171" s="50" t="str">
        <f t="shared" si="72"/>
        <v/>
      </c>
      <c r="AB171" s="50" t="str">
        <f t="shared" si="75"/>
        <v/>
      </c>
      <c r="AC171" s="58" t="str">
        <f t="shared" si="76"/>
        <v/>
      </c>
      <c r="AD171" s="53" t="str">
        <f t="shared" si="73"/>
        <v/>
      </c>
      <c r="AE171" s="53" t="str">
        <f t="shared" si="77"/>
        <v/>
      </c>
      <c r="AF171" s="59" t="str">
        <f t="shared" si="78"/>
        <v/>
      </c>
      <c r="AG171" s="40" t="str">
        <f>C171&amp;COUNTIFS($C$3:C171,"V")</f>
        <v>0</v>
      </c>
      <c r="AH171" s="266" t="str">
        <f t="shared" si="70"/>
        <v/>
      </c>
      <c r="AI171" s="56" t="str">
        <f t="shared" si="82"/>
        <v/>
      </c>
      <c r="AJ171" s="265" t="str">
        <f t="shared" si="83"/>
        <v/>
      </c>
      <c r="AK171" s="267" t="str">
        <f t="shared" si="84"/>
        <v/>
      </c>
      <c r="AL171" s="267" t="str">
        <f t="shared" si="85"/>
        <v/>
      </c>
      <c r="AM171" s="40" t="str">
        <f t="shared" si="86"/>
        <v/>
      </c>
      <c r="AN171" s="267">
        <f t="shared" si="79"/>
        <v>0</v>
      </c>
      <c r="CE171" s="279"/>
    </row>
    <row r="172" spans="1:83" s="40" customFormat="1" ht="12.75">
      <c r="A172" s="227"/>
      <c r="B172" s="88"/>
      <c r="C172" s="89"/>
      <c r="D172" s="90"/>
      <c r="E172" s="89"/>
      <c r="F172" s="91"/>
      <c r="G172" s="304"/>
      <c r="H172" s="41"/>
      <c r="I172" s="42" t="str">
        <f t="shared" si="88"/>
        <v/>
      </c>
      <c r="J172" s="43" t="str">
        <f t="shared" si="71"/>
        <v/>
      </c>
      <c r="K172" s="44" t="str">
        <f>IF(J172="","",IF(COUNTIF($J$4:J172,J172)=0,"",(COUNTIF($J$4:J172,J172))))</f>
        <v/>
      </c>
      <c r="L172" s="44" t="str">
        <f>IF(K172="","",J172&amp;" _ "&amp;COUNTIF($J$4:J172,J172)&amp;"_"&amp;N172)</f>
        <v/>
      </c>
      <c r="M172" s="45" t="str">
        <f t="shared" si="89"/>
        <v/>
      </c>
      <c r="N172" s="44" t="str">
        <f t="shared" si="90"/>
        <v/>
      </c>
      <c r="O172" s="57" t="str">
        <f t="shared" si="91"/>
        <v/>
      </c>
      <c r="P172" s="48" t="str" cm="1">
        <f t="array" ref="P172">IFERROR(IF(C172="P",G172,IF($K172=1,$M172,$M172+LOOKUP(2,1/($J$4:$J171=J172),$P$4:$P171))),"")</f>
        <v/>
      </c>
      <c r="Q172" s="57" t="str" cm="1">
        <f t="array" ref="Q172">IFERROR(IF(OR(C172="P",C172="A",C172="R"),F172,IF($K172=1,F172,IF(LOOKUP(2,1/($J$4:$J171=$J172),$P$4:$P171)=0,$F172,IF(AND($C172="C",LOOKUP(2,1/($J$4:$J171=$J172),$P$4:$P171)&gt;0),(F172*G172+LOOKUP(2,1/($J$4:$J171=$J172),$P$4:$P171)*LOOKUP(2,1/($J$4:$J171=$J172),$Q$4:$Q171))/$P172,IF(AND($C172="C",LOOKUP(2,1/($J$4:$J171=$J172),$P$4:$P171)&lt;0),LOOKUP(2,1/($J$4:$J171=$J172),$Q$4:$Q171),IF(AND($C172="V",LOOKUP(2,1/($J$4:$J171=$J172),$P$4:$P171)&lt;0),((-1*(F172*G172))+LOOKUP(2,1/($J$4:$J171=$J172),$P$4:$P171)*LOOKUP(2,1/($J$4:$J171=$J172),$Q$4:$Q171))/$P172,IF(AND($C172="V",LOOKUP(2,1/($J$4:$J171=$J172),$P$4:$P171)&gt;0),LOOKUP(2,1/($J$4:$J171=$J172),$Q$4:$Q171),""))))))),"")</f>
        <v/>
      </c>
      <c r="R172" s="49" t="str">
        <f t="shared" si="94"/>
        <v/>
      </c>
      <c r="S172" s="49" t="str">
        <f t="shared" si="80"/>
        <v/>
      </c>
      <c r="T172" s="49" t="str">
        <f t="shared" si="92"/>
        <v/>
      </c>
      <c r="U172" s="49" t="str">
        <f>IFERROR(IF(C172="P",S172,IF(K172=1,0,IF(OR(LOOKUP(2,1/($E$4:$E171=$E172),$P$4:$P171)=0,AND($C172="C",$N172="LONG"),AND(C172="V",N172="SHORT")),0,S172+(M172*Q172)))),"")</f>
        <v/>
      </c>
      <c r="V172" s="49" t="str">
        <f t="shared" si="93"/>
        <v/>
      </c>
      <c r="W172" s="50" t="str">
        <f t="shared" si="87"/>
        <v/>
      </c>
      <c r="Y172" s="51" t="str">
        <f t="shared" si="74"/>
        <v/>
      </c>
      <c r="Z172" s="50" t="str">
        <f t="shared" si="81"/>
        <v/>
      </c>
      <c r="AA172" s="50" t="str">
        <f t="shared" si="72"/>
        <v/>
      </c>
      <c r="AB172" s="50" t="str">
        <f t="shared" si="75"/>
        <v/>
      </c>
      <c r="AC172" s="58" t="str">
        <f t="shared" si="76"/>
        <v/>
      </c>
      <c r="AD172" s="53" t="str">
        <f t="shared" si="73"/>
        <v/>
      </c>
      <c r="AE172" s="53" t="str">
        <f t="shared" si="77"/>
        <v/>
      </c>
      <c r="AF172" s="59" t="str">
        <f t="shared" si="78"/>
        <v/>
      </c>
      <c r="AG172" s="40" t="str">
        <f>C172&amp;COUNTIFS($C$3:C172,"V")</f>
        <v>0</v>
      </c>
      <c r="AH172" s="266" t="str">
        <f t="shared" si="70"/>
        <v/>
      </c>
      <c r="AI172" s="56" t="str">
        <f t="shared" si="82"/>
        <v/>
      </c>
      <c r="AJ172" s="265" t="str">
        <f t="shared" si="83"/>
        <v/>
      </c>
      <c r="AK172" s="267" t="str">
        <f t="shared" si="84"/>
        <v/>
      </c>
      <c r="AL172" s="267" t="str">
        <f t="shared" si="85"/>
        <v/>
      </c>
      <c r="AM172" s="40" t="str">
        <f t="shared" si="86"/>
        <v/>
      </c>
      <c r="AN172" s="267">
        <f t="shared" si="79"/>
        <v>0</v>
      </c>
      <c r="CE172" s="279"/>
    </row>
    <row r="173" spans="1:83" s="40" customFormat="1" ht="12.75">
      <c r="A173" s="227"/>
      <c r="B173" s="88"/>
      <c r="C173" s="89"/>
      <c r="D173" s="90"/>
      <c r="E173" s="89"/>
      <c r="F173" s="91"/>
      <c r="G173" s="304"/>
      <c r="H173" s="41"/>
      <c r="I173" s="42" t="str">
        <f t="shared" si="88"/>
        <v/>
      </c>
      <c r="J173" s="43" t="str">
        <f t="shared" si="71"/>
        <v/>
      </c>
      <c r="K173" s="44" t="str">
        <f>IF(J173="","",IF(COUNTIF($J$4:J173,J173)=0,"",(COUNTIF($J$4:J173,J173))))</f>
        <v/>
      </c>
      <c r="L173" s="44" t="str">
        <f>IF(K173="","",J173&amp;" _ "&amp;COUNTIF($J$4:J173,J173)&amp;"_"&amp;N173)</f>
        <v/>
      </c>
      <c r="M173" s="45" t="str">
        <f t="shared" si="89"/>
        <v/>
      </c>
      <c r="N173" s="44" t="str">
        <f t="shared" si="90"/>
        <v/>
      </c>
      <c r="O173" s="57" t="str">
        <f t="shared" si="91"/>
        <v/>
      </c>
      <c r="P173" s="48" t="str" cm="1">
        <f t="array" ref="P173">IFERROR(IF(C173="P",G173,IF($K173=1,$M173,$M173+LOOKUP(2,1/($J$4:$J172=J173),$P$4:$P172))),"")</f>
        <v/>
      </c>
      <c r="Q173" s="57" t="str" cm="1">
        <f t="array" ref="Q173">IFERROR(IF(OR(C173="P",C173="A",C173="R"),F173,IF($K173=1,F173,IF(LOOKUP(2,1/($J$4:$J172=$J173),$P$4:$P172)=0,$F173,IF(AND($C173="C",LOOKUP(2,1/($J$4:$J172=$J173),$P$4:$P172)&gt;0),(F173*G173+LOOKUP(2,1/($J$4:$J172=$J173),$P$4:$P172)*LOOKUP(2,1/($J$4:$J172=$J173),$Q$4:$Q172))/$P173,IF(AND($C173="C",LOOKUP(2,1/($J$4:$J172=$J173),$P$4:$P172)&lt;0),LOOKUP(2,1/($J$4:$J172=$J173),$Q$4:$Q172),IF(AND($C173="V",LOOKUP(2,1/($J$4:$J172=$J173),$P$4:$P172)&lt;0),((-1*(F173*G173))+LOOKUP(2,1/($J$4:$J172=$J173),$P$4:$P172)*LOOKUP(2,1/($J$4:$J172=$J173),$Q$4:$Q172))/$P173,IF(AND($C173="V",LOOKUP(2,1/($J$4:$J172=$J173),$P$4:$P172)&gt;0),LOOKUP(2,1/($J$4:$J172=$J173),$Q$4:$Q172),""))))))),"")</f>
        <v/>
      </c>
      <c r="R173" s="49" t="str">
        <f t="shared" si="94"/>
        <v/>
      </c>
      <c r="S173" s="49" t="str">
        <f t="shared" si="80"/>
        <v/>
      </c>
      <c r="T173" s="49" t="str">
        <f t="shared" si="92"/>
        <v/>
      </c>
      <c r="U173" s="49" t="str">
        <f>IFERROR(IF(C173="P",S173,IF(K173=1,0,IF(OR(LOOKUP(2,1/($E$4:$E172=$E173),$P$4:$P172)=0,AND($C173="C",$N173="LONG"),AND(C173="V",N173="SHORT")),0,S173+(M173*Q173)))),"")</f>
        <v/>
      </c>
      <c r="V173" s="49" t="str">
        <f t="shared" si="93"/>
        <v/>
      </c>
      <c r="W173" s="50" t="str">
        <f t="shared" si="87"/>
        <v/>
      </c>
      <c r="Y173" s="51" t="str">
        <f t="shared" si="74"/>
        <v/>
      </c>
      <c r="Z173" s="50" t="str">
        <f t="shared" si="81"/>
        <v/>
      </c>
      <c r="AA173" s="50" t="str">
        <f t="shared" si="72"/>
        <v/>
      </c>
      <c r="AB173" s="50" t="str">
        <f t="shared" si="75"/>
        <v/>
      </c>
      <c r="AC173" s="58" t="str">
        <f t="shared" si="76"/>
        <v/>
      </c>
      <c r="AD173" s="53" t="str">
        <f t="shared" si="73"/>
        <v/>
      </c>
      <c r="AE173" s="53" t="str">
        <f t="shared" si="77"/>
        <v/>
      </c>
      <c r="AF173" s="59" t="str">
        <f t="shared" si="78"/>
        <v/>
      </c>
      <c r="AG173" s="40" t="str">
        <f>C173&amp;COUNTIFS($C$3:C173,"V")</f>
        <v>0</v>
      </c>
      <c r="AH173" s="266" t="str">
        <f t="shared" ref="AH173:AH236" si="95">IF(B173="","",B173)</f>
        <v/>
      </c>
      <c r="AI173" s="56" t="str">
        <f t="shared" si="82"/>
        <v/>
      </c>
      <c r="AJ173" s="265" t="str">
        <f t="shared" si="83"/>
        <v/>
      </c>
      <c r="AK173" s="267" t="str">
        <f t="shared" si="84"/>
        <v/>
      </c>
      <c r="AL173" s="267" t="str">
        <f t="shared" si="85"/>
        <v/>
      </c>
      <c r="AM173" s="40" t="str">
        <f t="shared" si="86"/>
        <v/>
      </c>
      <c r="AN173" s="267">
        <f t="shared" si="79"/>
        <v>0</v>
      </c>
      <c r="CE173" s="279"/>
    </row>
    <row r="174" spans="1:83" s="40" customFormat="1" ht="12.75">
      <c r="A174" s="227"/>
      <c r="B174" s="88"/>
      <c r="C174" s="89"/>
      <c r="D174" s="90"/>
      <c r="E174" s="89"/>
      <c r="F174" s="91"/>
      <c r="G174" s="304"/>
      <c r="H174" s="41"/>
      <c r="I174" s="42" t="str">
        <f t="shared" si="88"/>
        <v/>
      </c>
      <c r="J174" s="43" t="str">
        <f t="shared" si="71"/>
        <v/>
      </c>
      <c r="K174" s="44" t="str">
        <f>IF(J174="","",IF(COUNTIF($J$4:J174,J174)=0,"",(COUNTIF($J$4:J174,J174))))</f>
        <v/>
      </c>
      <c r="L174" s="44" t="str">
        <f>IF(K174="","",J174&amp;" _ "&amp;COUNTIF($J$4:J174,J174)&amp;"_"&amp;N174)</f>
        <v/>
      </c>
      <c r="M174" s="45" t="str">
        <f t="shared" si="89"/>
        <v/>
      </c>
      <c r="N174" s="44" t="str">
        <f t="shared" si="90"/>
        <v/>
      </c>
      <c r="O174" s="57" t="str">
        <f t="shared" si="91"/>
        <v/>
      </c>
      <c r="P174" s="48" t="str" cm="1">
        <f t="array" ref="P174">IFERROR(IF(C174="P",G174,IF($K174=1,$M174,$M174+LOOKUP(2,1/($J$4:$J173=J174),$P$4:$P173))),"")</f>
        <v/>
      </c>
      <c r="Q174" s="57" t="str" cm="1">
        <f t="array" ref="Q174">IFERROR(IF(OR(C174="P",C174="A",C174="R"),F174,IF($K174=1,F174,IF(LOOKUP(2,1/($J$4:$J173=$J174),$P$4:$P173)=0,$F174,IF(AND($C174="C",LOOKUP(2,1/($J$4:$J173=$J174),$P$4:$P173)&gt;0),(F174*G174+LOOKUP(2,1/($J$4:$J173=$J174),$P$4:$P173)*LOOKUP(2,1/($J$4:$J173=$J174),$Q$4:$Q173))/$P174,IF(AND($C174="C",LOOKUP(2,1/($J$4:$J173=$J174),$P$4:$P173)&lt;0),LOOKUP(2,1/($J$4:$J173=$J174),$Q$4:$Q173),IF(AND($C174="V",LOOKUP(2,1/($J$4:$J173=$J174),$P$4:$P173)&lt;0),((-1*(F174*G174))+LOOKUP(2,1/($J$4:$J173=$J174),$P$4:$P173)*LOOKUP(2,1/($J$4:$J173=$J174),$Q$4:$Q173))/$P174,IF(AND($C174="V",LOOKUP(2,1/($J$4:$J173=$J174),$P$4:$P173)&gt;0),LOOKUP(2,1/($J$4:$J173=$J174),$Q$4:$Q173),""))))))),"")</f>
        <v/>
      </c>
      <c r="R174" s="49" t="str">
        <f t="shared" si="94"/>
        <v/>
      </c>
      <c r="S174" s="49" t="str">
        <f t="shared" si="80"/>
        <v/>
      </c>
      <c r="T174" s="49" t="str">
        <f t="shared" si="92"/>
        <v/>
      </c>
      <c r="U174" s="49" t="str">
        <f>IFERROR(IF(C174="P",S174,IF(K174=1,0,IF(OR(LOOKUP(2,1/($E$4:$E173=$E174),$P$4:$P173)=0,AND($C174="C",$N174="LONG"),AND(C174="V",N174="SHORT")),0,S174+(M174*Q174)))),"")</f>
        <v/>
      </c>
      <c r="V174" s="49" t="str">
        <f t="shared" si="93"/>
        <v/>
      </c>
      <c r="W174" s="50" t="str">
        <f t="shared" si="87"/>
        <v/>
      </c>
      <c r="Y174" s="51" t="str">
        <f t="shared" si="74"/>
        <v/>
      </c>
      <c r="Z174" s="50" t="str">
        <f t="shared" si="81"/>
        <v/>
      </c>
      <c r="AA174" s="50" t="str">
        <f t="shared" si="72"/>
        <v/>
      </c>
      <c r="AB174" s="50" t="str">
        <f t="shared" si="75"/>
        <v/>
      </c>
      <c r="AC174" s="58" t="str">
        <f t="shared" si="76"/>
        <v/>
      </c>
      <c r="AD174" s="53" t="str">
        <f t="shared" si="73"/>
        <v/>
      </c>
      <c r="AE174" s="53" t="str">
        <f t="shared" si="77"/>
        <v/>
      </c>
      <c r="AF174" s="59" t="str">
        <f t="shared" si="78"/>
        <v/>
      </c>
      <c r="AG174" s="40" t="str">
        <f>C174&amp;COUNTIFS($C$3:C174,"V")</f>
        <v>0</v>
      </c>
      <c r="AH174" s="266" t="str">
        <f t="shared" si="95"/>
        <v/>
      </c>
      <c r="AI174" s="56" t="str">
        <f t="shared" si="82"/>
        <v/>
      </c>
      <c r="AJ174" s="265" t="str">
        <f t="shared" si="83"/>
        <v/>
      </c>
      <c r="AK174" s="267" t="str">
        <f t="shared" si="84"/>
        <v/>
      </c>
      <c r="AL174" s="267" t="str">
        <f t="shared" si="85"/>
        <v/>
      </c>
      <c r="AM174" s="40" t="str">
        <f t="shared" si="86"/>
        <v/>
      </c>
      <c r="AN174" s="267">
        <f t="shared" si="79"/>
        <v>0</v>
      </c>
      <c r="CE174" s="279"/>
    </row>
    <row r="175" spans="1:83" s="40" customFormat="1" ht="12.75">
      <c r="A175" s="227"/>
      <c r="B175" s="88"/>
      <c r="C175" s="89"/>
      <c r="D175" s="90"/>
      <c r="E175" s="89"/>
      <c r="F175" s="91"/>
      <c r="G175" s="304"/>
      <c r="H175" s="41"/>
      <c r="I175" s="42" t="str">
        <f t="shared" si="88"/>
        <v/>
      </c>
      <c r="J175" s="43" t="str">
        <f t="shared" si="71"/>
        <v/>
      </c>
      <c r="K175" s="44" t="str">
        <f>IF(J175="","",IF(COUNTIF($J$4:J175,J175)=0,"",(COUNTIF($J$4:J175,J175))))</f>
        <v/>
      </c>
      <c r="L175" s="44" t="str">
        <f>IF(K175="","",J175&amp;" _ "&amp;COUNTIF($J$4:J175,J175)&amp;"_"&amp;N175)</f>
        <v/>
      </c>
      <c r="M175" s="45" t="str">
        <f t="shared" si="89"/>
        <v/>
      </c>
      <c r="N175" s="44" t="str">
        <f t="shared" si="90"/>
        <v/>
      </c>
      <c r="O175" s="57" t="str">
        <f t="shared" si="91"/>
        <v/>
      </c>
      <c r="P175" s="48" t="str" cm="1">
        <f t="array" ref="P175">IFERROR(IF(C175="P",G175,IF($K175=1,$M175,$M175+LOOKUP(2,1/($J$4:$J174=J175),$P$4:$P174))),"")</f>
        <v/>
      </c>
      <c r="Q175" s="57" t="str" cm="1">
        <f t="array" ref="Q175">IFERROR(IF(OR(C175="P",C175="A",C175="R"),F175,IF($K175=1,F175,IF(LOOKUP(2,1/($J$4:$J174=$J175),$P$4:$P174)=0,$F175,IF(AND($C175="C",LOOKUP(2,1/($J$4:$J174=$J175),$P$4:$P174)&gt;0),(F175*G175+LOOKUP(2,1/($J$4:$J174=$J175),$P$4:$P174)*LOOKUP(2,1/($J$4:$J174=$J175),$Q$4:$Q174))/$P175,IF(AND($C175="C",LOOKUP(2,1/($J$4:$J174=$J175),$P$4:$P174)&lt;0),LOOKUP(2,1/($J$4:$J174=$J175),$Q$4:$Q174),IF(AND($C175="V",LOOKUP(2,1/($J$4:$J174=$J175),$P$4:$P174)&lt;0),((-1*(F175*G175))+LOOKUP(2,1/($J$4:$J174=$J175),$P$4:$P174)*LOOKUP(2,1/($J$4:$J174=$J175),$Q$4:$Q174))/$P175,IF(AND($C175="V",LOOKUP(2,1/($J$4:$J174=$J175),$P$4:$P174)&gt;0),LOOKUP(2,1/($J$4:$J174=$J175),$Q$4:$Q174),""))))))),"")</f>
        <v/>
      </c>
      <c r="R175" s="49" t="str">
        <f t="shared" si="94"/>
        <v/>
      </c>
      <c r="S175" s="49" t="str">
        <f t="shared" si="80"/>
        <v/>
      </c>
      <c r="T175" s="49" t="str">
        <f t="shared" si="92"/>
        <v/>
      </c>
      <c r="U175" s="49" t="str">
        <f>IFERROR(IF(C175="P",S175,IF(K175=1,0,IF(OR(LOOKUP(2,1/($E$4:$E174=$E175),$P$4:$P174)=0,AND($C175="C",$N175="LONG"),AND(C175="V",N175="SHORT")),0,S175+(M175*Q175)))),"")</f>
        <v/>
      </c>
      <c r="V175" s="49" t="str">
        <f t="shared" si="93"/>
        <v/>
      </c>
      <c r="W175" s="50" t="str">
        <f t="shared" si="87"/>
        <v/>
      </c>
      <c r="Y175" s="51" t="str">
        <f t="shared" si="74"/>
        <v/>
      </c>
      <c r="Z175" s="50" t="str">
        <f t="shared" si="81"/>
        <v/>
      </c>
      <c r="AA175" s="50" t="str">
        <f t="shared" si="72"/>
        <v/>
      </c>
      <c r="AB175" s="50" t="str">
        <f t="shared" si="75"/>
        <v/>
      </c>
      <c r="AC175" s="58" t="str">
        <f t="shared" si="76"/>
        <v/>
      </c>
      <c r="AD175" s="53" t="str">
        <f t="shared" si="73"/>
        <v/>
      </c>
      <c r="AE175" s="53" t="str">
        <f t="shared" si="77"/>
        <v/>
      </c>
      <c r="AF175" s="59" t="str">
        <f t="shared" si="78"/>
        <v/>
      </c>
      <c r="AG175" s="40" t="str">
        <f>C175&amp;COUNTIFS($C$3:C175,"V")</f>
        <v>0</v>
      </c>
      <c r="AH175" s="266" t="str">
        <f t="shared" si="95"/>
        <v/>
      </c>
      <c r="AI175" s="56" t="str">
        <f t="shared" si="82"/>
        <v/>
      </c>
      <c r="AJ175" s="265" t="str">
        <f t="shared" si="83"/>
        <v/>
      </c>
      <c r="AK175" s="267" t="str">
        <f t="shared" si="84"/>
        <v/>
      </c>
      <c r="AL175" s="267" t="str">
        <f t="shared" si="85"/>
        <v/>
      </c>
      <c r="AM175" s="40" t="str">
        <f t="shared" si="86"/>
        <v/>
      </c>
      <c r="AN175" s="267">
        <f t="shared" si="79"/>
        <v>0</v>
      </c>
      <c r="CE175" s="279"/>
    </row>
    <row r="176" spans="1:83" s="40" customFormat="1" ht="12.75">
      <c r="A176" s="227"/>
      <c r="B176" s="88"/>
      <c r="C176" s="89"/>
      <c r="D176" s="90"/>
      <c r="E176" s="89"/>
      <c r="F176" s="91"/>
      <c r="G176" s="304"/>
      <c r="H176" s="41"/>
      <c r="I176" s="42" t="str">
        <f t="shared" si="88"/>
        <v/>
      </c>
      <c r="J176" s="43" t="str">
        <f t="shared" si="71"/>
        <v/>
      </c>
      <c r="K176" s="44" t="str">
        <f>IF(J176="","",IF(COUNTIF($J$4:J176,J176)=0,"",(COUNTIF($J$4:J176,J176))))</f>
        <v/>
      </c>
      <c r="L176" s="44" t="str">
        <f>IF(K176="","",J176&amp;" _ "&amp;COUNTIF($J$4:J176,J176)&amp;"_"&amp;N176)</f>
        <v/>
      </c>
      <c r="M176" s="45" t="str">
        <f t="shared" si="89"/>
        <v/>
      </c>
      <c r="N176" s="44" t="str">
        <f t="shared" si="90"/>
        <v/>
      </c>
      <c r="O176" s="57" t="str">
        <f t="shared" si="91"/>
        <v/>
      </c>
      <c r="P176" s="48" t="str" cm="1">
        <f t="array" ref="P176">IFERROR(IF(C176="P",G176,IF($K176=1,$M176,$M176+LOOKUP(2,1/($J$4:$J175=J176),$P$4:$P175))),"")</f>
        <v/>
      </c>
      <c r="Q176" s="57" t="str" cm="1">
        <f t="array" ref="Q176">IFERROR(IF(OR(C176="P",C176="A",C176="R"),F176,IF($K176=1,F176,IF(LOOKUP(2,1/($J$4:$J175=$J176),$P$4:$P175)=0,$F176,IF(AND($C176="C",LOOKUP(2,1/($J$4:$J175=$J176),$P$4:$P175)&gt;0),(F176*G176+LOOKUP(2,1/($J$4:$J175=$J176),$P$4:$P175)*LOOKUP(2,1/($J$4:$J175=$J176),$Q$4:$Q175))/$P176,IF(AND($C176="C",LOOKUP(2,1/($J$4:$J175=$J176),$P$4:$P175)&lt;0),LOOKUP(2,1/($J$4:$J175=$J176),$Q$4:$Q175),IF(AND($C176="V",LOOKUP(2,1/($J$4:$J175=$J176),$P$4:$P175)&lt;0),((-1*(F176*G176))+LOOKUP(2,1/($J$4:$J175=$J176),$P$4:$P175)*LOOKUP(2,1/($J$4:$J175=$J176),$Q$4:$Q175))/$P176,IF(AND($C176="V",LOOKUP(2,1/($J$4:$J175=$J176),$P$4:$P175)&gt;0),LOOKUP(2,1/($J$4:$J175=$J176),$Q$4:$Q175),""))))))),"")</f>
        <v/>
      </c>
      <c r="R176" s="49" t="str">
        <f t="shared" si="94"/>
        <v/>
      </c>
      <c r="S176" s="49" t="str">
        <f t="shared" si="80"/>
        <v/>
      </c>
      <c r="T176" s="49" t="str">
        <f t="shared" si="92"/>
        <v/>
      </c>
      <c r="U176" s="49" t="str">
        <f>IFERROR(IF(C176="P",S176,IF(K176=1,0,IF(OR(LOOKUP(2,1/($E$4:$E175=$E176),$P$4:$P175)=0,AND($C176="C",$N176="LONG"),AND(C176="V",N176="SHORT")),0,S176+(M176*Q176)))),"")</f>
        <v/>
      </c>
      <c r="V176" s="49" t="str">
        <f t="shared" si="93"/>
        <v/>
      </c>
      <c r="W176" s="50" t="str">
        <f t="shared" si="87"/>
        <v/>
      </c>
      <c r="Y176" s="51" t="str">
        <f t="shared" si="74"/>
        <v/>
      </c>
      <c r="Z176" s="50" t="str">
        <f t="shared" si="81"/>
        <v/>
      </c>
      <c r="AA176" s="50" t="str">
        <f t="shared" si="72"/>
        <v/>
      </c>
      <c r="AB176" s="50" t="str">
        <f t="shared" si="75"/>
        <v/>
      </c>
      <c r="AC176" s="58" t="str">
        <f t="shared" si="76"/>
        <v/>
      </c>
      <c r="AD176" s="53" t="str">
        <f t="shared" si="73"/>
        <v/>
      </c>
      <c r="AE176" s="53" t="str">
        <f t="shared" si="77"/>
        <v/>
      </c>
      <c r="AF176" s="59" t="str">
        <f t="shared" si="78"/>
        <v/>
      </c>
      <c r="AG176" s="40" t="str">
        <f>C176&amp;COUNTIFS($C$3:C176,"V")</f>
        <v>0</v>
      </c>
      <c r="AH176" s="266" t="str">
        <f t="shared" si="95"/>
        <v/>
      </c>
      <c r="AI176" s="56" t="str">
        <f t="shared" si="82"/>
        <v/>
      </c>
      <c r="AJ176" s="265" t="str">
        <f t="shared" si="83"/>
        <v/>
      </c>
      <c r="AK176" s="267" t="str">
        <f t="shared" si="84"/>
        <v/>
      </c>
      <c r="AL176" s="267" t="str">
        <f t="shared" si="85"/>
        <v/>
      </c>
      <c r="AM176" s="40" t="str">
        <f t="shared" si="86"/>
        <v/>
      </c>
      <c r="AN176" s="267">
        <f t="shared" si="79"/>
        <v>0</v>
      </c>
      <c r="CE176" s="279"/>
    </row>
    <row r="177" spans="1:83" s="40" customFormat="1" ht="12.75">
      <c r="A177" s="227"/>
      <c r="B177" s="88"/>
      <c r="C177" s="89"/>
      <c r="D177" s="90"/>
      <c r="E177" s="89"/>
      <c r="F177" s="91"/>
      <c r="G177" s="304"/>
      <c r="H177" s="41"/>
      <c r="I177" s="42" t="str">
        <f t="shared" si="88"/>
        <v/>
      </c>
      <c r="J177" s="43" t="str">
        <f t="shared" si="71"/>
        <v/>
      </c>
      <c r="K177" s="44" t="str">
        <f>IF(J177="","",IF(COUNTIF($J$4:J177,J177)=0,"",(COUNTIF($J$4:J177,J177))))</f>
        <v/>
      </c>
      <c r="L177" s="44" t="str">
        <f>IF(K177="","",J177&amp;" _ "&amp;COUNTIF($J$4:J177,J177)&amp;"_"&amp;N177)</f>
        <v/>
      </c>
      <c r="M177" s="45" t="str">
        <f t="shared" si="89"/>
        <v/>
      </c>
      <c r="N177" s="44" t="str">
        <f t="shared" si="90"/>
        <v/>
      </c>
      <c r="O177" s="57" t="str">
        <f t="shared" si="91"/>
        <v/>
      </c>
      <c r="P177" s="48" t="str" cm="1">
        <f t="array" ref="P177">IFERROR(IF(C177="P",G177,IF($K177=1,$M177,$M177+LOOKUP(2,1/($J$4:$J176=J177),$P$4:$P176))),"")</f>
        <v/>
      </c>
      <c r="Q177" s="57" t="str" cm="1">
        <f t="array" ref="Q177">IFERROR(IF(OR(C177="P",C177="A",C177="R"),F177,IF($K177=1,F177,IF(LOOKUP(2,1/($J$4:$J176=$J177),$P$4:$P176)=0,$F177,IF(AND($C177="C",LOOKUP(2,1/($J$4:$J176=$J177),$P$4:$P176)&gt;0),(F177*G177+LOOKUP(2,1/($J$4:$J176=$J177),$P$4:$P176)*LOOKUP(2,1/($J$4:$J176=$J177),$Q$4:$Q176))/$P177,IF(AND($C177="C",LOOKUP(2,1/($J$4:$J176=$J177),$P$4:$P176)&lt;0),LOOKUP(2,1/($J$4:$J176=$J177),$Q$4:$Q176),IF(AND($C177="V",LOOKUP(2,1/($J$4:$J176=$J177),$P$4:$P176)&lt;0),((-1*(F177*G177))+LOOKUP(2,1/($J$4:$J176=$J177),$P$4:$P176)*LOOKUP(2,1/($J$4:$J176=$J177),$Q$4:$Q176))/$P177,IF(AND($C177="V",LOOKUP(2,1/($J$4:$J176=$J177),$P$4:$P176)&gt;0),LOOKUP(2,1/($J$4:$J176=$J177),$Q$4:$Q176),""))))))),"")</f>
        <v/>
      </c>
      <c r="R177" s="49" t="str">
        <f t="shared" si="94"/>
        <v/>
      </c>
      <c r="S177" s="49" t="str">
        <f t="shared" si="80"/>
        <v/>
      </c>
      <c r="T177" s="49" t="str">
        <f t="shared" si="92"/>
        <v/>
      </c>
      <c r="U177" s="49" t="str">
        <f>IFERROR(IF(C177="P",S177,IF(K177=1,0,IF(OR(LOOKUP(2,1/($E$4:$E176=$E177),$P$4:$P176)=0,AND($C177="C",$N177="LONG"),AND(C177="V",N177="SHORT")),0,S177+(M177*Q177)))),"")</f>
        <v/>
      </c>
      <c r="V177" s="49" t="str">
        <f t="shared" si="93"/>
        <v/>
      </c>
      <c r="W177" s="50" t="str">
        <f t="shared" si="87"/>
        <v/>
      </c>
      <c r="Y177" s="51" t="str">
        <f t="shared" si="74"/>
        <v/>
      </c>
      <c r="Z177" s="50" t="str">
        <f t="shared" si="81"/>
        <v/>
      </c>
      <c r="AA177" s="50" t="str">
        <f t="shared" si="72"/>
        <v/>
      </c>
      <c r="AB177" s="50" t="str">
        <f t="shared" si="75"/>
        <v/>
      </c>
      <c r="AC177" s="58" t="str">
        <f t="shared" si="76"/>
        <v/>
      </c>
      <c r="AD177" s="53" t="str">
        <f t="shared" si="73"/>
        <v/>
      </c>
      <c r="AE177" s="53" t="str">
        <f t="shared" si="77"/>
        <v/>
      </c>
      <c r="AF177" s="59" t="str">
        <f t="shared" si="78"/>
        <v/>
      </c>
      <c r="AG177" s="40" t="str">
        <f>C177&amp;COUNTIFS($C$3:C177,"V")</f>
        <v>0</v>
      </c>
      <c r="AH177" s="266" t="str">
        <f t="shared" si="95"/>
        <v/>
      </c>
      <c r="AI177" s="56" t="str">
        <f t="shared" si="82"/>
        <v/>
      </c>
      <c r="AJ177" s="265" t="str">
        <f t="shared" si="83"/>
        <v/>
      </c>
      <c r="AK177" s="267" t="str">
        <f t="shared" si="84"/>
        <v/>
      </c>
      <c r="AL177" s="267" t="str">
        <f t="shared" si="85"/>
        <v/>
      </c>
      <c r="AM177" s="40" t="str">
        <f t="shared" si="86"/>
        <v/>
      </c>
      <c r="AN177" s="267">
        <f t="shared" si="79"/>
        <v>0</v>
      </c>
      <c r="CE177" s="279"/>
    </row>
    <row r="178" spans="1:83" s="40" customFormat="1" ht="12.75">
      <c r="A178" s="227"/>
      <c r="B178" s="88"/>
      <c r="C178" s="89"/>
      <c r="D178" s="90"/>
      <c r="E178" s="89"/>
      <c r="F178" s="91"/>
      <c r="G178" s="304"/>
      <c r="H178" s="41"/>
      <c r="I178" s="42" t="str">
        <f t="shared" si="88"/>
        <v/>
      </c>
      <c r="J178" s="43" t="str">
        <f t="shared" si="71"/>
        <v/>
      </c>
      <c r="K178" s="44" t="str">
        <f>IF(J178="","",IF(COUNTIF($J$4:J178,J178)=0,"",(COUNTIF($J$4:J178,J178))))</f>
        <v/>
      </c>
      <c r="L178" s="44" t="str">
        <f>IF(K178="","",J178&amp;" _ "&amp;COUNTIF($J$4:J178,J178)&amp;"_"&amp;N178)</f>
        <v/>
      </c>
      <c r="M178" s="45" t="str">
        <f t="shared" si="89"/>
        <v/>
      </c>
      <c r="N178" s="44" t="str">
        <f t="shared" si="90"/>
        <v/>
      </c>
      <c r="O178" s="57" t="str">
        <f t="shared" si="91"/>
        <v/>
      </c>
      <c r="P178" s="48" t="str" cm="1">
        <f t="array" ref="P178">IFERROR(IF(C178="P",G178,IF($K178=1,$M178,$M178+LOOKUP(2,1/($J$4:$J177=J178),$P$4:$P177))),"")</f>
        <v/>
      </c>
      <c r="Q178" s="57" t="str" cm="1">
        <f t="array" ref="Q178">IFERROR(IF(OR(C178="P",C178="A",C178="R"),F178,IF($K178=1,F178,IF(LOOKUP(2,1/($J$4:$J177=$J178),$P$4:$P177)=0,$F178,IF(AND($C178="C",LOOKUP(2,1/($J$4:$J177=$J178),$P$4:$P177)&gt;0),(F178*G178+LOOKUP(2,1/($J$4:$J177=$J178),$P$4:$P177)*LOOKUP(2,1/($J$4:$J177=$J178),$Q$4:$Q177))/$P178,IF(AND($C178="C",LOOKUP(2,1/($J$4:$J177=$J178),$P$4:$P177)&lt;0),LOOKUP(2,1/($J$4:$J177=$J178),$Q$4:$Q177),IF(AND($C178="V",LOOKUP(2,1/($J$4:$J177=$J178),$P$4:$P177)&lt;0),((-1*(F178*G178))+LOOKUP(2,1/($J$4:$J177=$J178),$P$4:$P177)*LOOKUP(2,1/($J$4:$J177=$J178),$Q$4:$Q177))/$P178,IF(AND($C178="V",LOOKUP(2,1/($J$4:$J177=$J178),$P$4:$P177)&gt;0),LOOKUP(2,1/($J$4:$J177=$J178),$Q$4:$Q177),""))))))),"")</f>
        <v/>
      </c>
      <c r="R178" s="49" t="str">
        <f t="shared" si="94"/>
        <v/>
      </c>
      <c r="S178" s="49" t="str">
        <f t="shared" si="80"/>
        <v/>
      </c>
      <c r="T178" s="49" t="str">
        <f t="shared" si="92"/>
        <v/>
      </c>
      <c r="U178" s="49" t="str">
        <f>IFERROR(IF(C178="P",S178,IF(K178=1,0,IF(OR(LOOKUP(2,1/($E$4:$E177=$E178),$P$4:$P177)=0,AND($C178="C",$N178="LONG"),AND(C178="V",N178="SHORT")),0,S178+(M178*Q178)))),"")</f>
        <v/>
      </c>
      <c r="V178" s="49" t="str">
        <f t="shared" si="93"/>
        <v/>
      </c>
      <c r="W178" s="50" t="str">
        <f t="shared" si="87"/>
        <v/>
      </c>
      <c r="Y178" s="51" t="str">
        <f t="shared" si="74"/>
        <v/>
      </c>
      <c r="Z178" s="50" t="str">
        <f t="shared" si="81"/>
        <v/>
      </c>
      <c r="AA178" s="50" t="str">
        <f t="shared" si="72"/>
        <v/>
      </c>
      <c r="AB178" s="50" t="str">
        <f t="shared" si="75"/>
        <v/>
      </c>
      <c r="AC178" s="58" t="str">
        <f t="shared" si="76"/>
        <v/>
      </c>
      <c r="AD178" s="53" t="str">
        <f t="shared" si="73"/>
        <v/>
      </c>
      <c r="AE178" s="53" t="str">
        <f t="shared" si="77"/>
        <v/>
      </c>
      <c r="AF178" s="59" t="str">
        <f t="shared" si="78"/>
        <v/>
      </c>
      <c r="AG178" s="40" t="str">
        <f>C178&amp;COUNTIFS($C$3:C178,"V")</f>
        <v>0</v>
      </c>
      <c r="AH178" s="266" t="str">
        <f t="shared" si="95"/>
        <v/>
      </c>
      <c r="AI178" s="56" t="str">
        <f t="shared" si="82"/>
        <v/>
      </c>
      <c r="AJ178" s="265" t="str">
        <f t="shared" si="83"/>
        <v/>
      </c>
      <c r="AK178" s="267" t="str">
        <f t="shared" si="84"/>
        <v/>
      </c>
      <c r="AL178" s="267" t="str">
        <f t="shared" si="85"/>
        <v/>
      </c>
      <c r="AM178" s="40" t="str">
        <f t="shared" si="86"/>
        <v/>
      </c>
      <c r="AN178" s="267">
        <f t="shared" si="79"/>
        <v>0</v>
      </c>
      <c r="CE178" s="279"/>
    </row>
    <row r="179" spans="1:83" s="40" customFormat="1" ht="12.75">
      <c r="A179" s="227"/>
      <c r="B179" s="88"/>
      <c r="C179" s="89"/>
      <c r="D179" s="90"/>
      <c r="E179" s="89"/>
      <c r="F179" s="91"/>
      <c r="G179" s="304"/>
      <c r="H179" s="41"/>
      <c r="I179" s="42" t="str">
        <f t="shared" si="88"/>
        <v/>
      </c>
      <c r="J179" s="43" t="str">
        <f t="shared" si="71"/>
        <v/>
      </c>
      <c r="K179" s="44" t="str">
        <f>IF(J179="","",IF(COUNTIF($J$4:J179,J179)=0,"",(COUNTIF($J$4:J179,J179))))</f>
        <v/>
      </c>
      <c r="L179" s="44" t="str">
        <f>IF(K179="","",J179&amp;" _ "&amp;COUNTIF($J$4:J179,J179)&amp;"_"&amp;N179)</f>
        <v/>
      </c>
      <c r="M179" s="45" t="str">
        <f t="shared" si="89"/>
        <v/>
      </c>
      <c r="N179" s="44" t="str">
        <f t="shared" si="90"/>
        <v/>
      </c>
      <c r="O179" s="57" t="str">
        <f t="shared" si="91"/>
        <v/>
      </c>
      <c r="P179" s="48" t="str" cm="1">
        <f t="array" ref="P179">IFERROR(IF(C179="P",G179,IF($K179=1,$M179,$M179+LOOKUP(2,1/($J$4:$J178=J179),$P$4:$P178))),"")</f>
        <v/>
      </c>
      <c r="Q179" s="57" t="str" cm="1">
        <f t="array" ref="Q179">IFERROR(IF(OR(C179="P",C179="A",C179="R"),F179,IF($K179=1,F179,IF(LOOKUP(2,1/($J$4:$J178=$J179),$P$4:$P178)=0,$F179,IF(AND($C179="C",LOOKUP(2,1/($J$4:$J178=$J179),$P$4:$P178)&gt;0),(F179*G179+LOOKUP(2,1/($J$4:$J178=$J179),$P$4:$P178)*LOOKUP(2,1/($J$4:$J178=$J179),$Q$4:$Q178))/$P179,IF(AND($C179="C",LOOKUP(2,1/($J$4:$J178=$J179),$P$4:$P178)&lt;0),LOOKUP(2,1/($J$4:$J178=$J179),$Q$4:$Q178),IF(AND($C179="V",LOOKUP(2,1/($J$4:$J178=$J179),$P$4:$P178)&lt;0),((-1*(F179*G179))+LOOKUP(2,1/($J$4:$J178=$J179),$P$4:$P178)*LOOKUP(2,1/($J$4:$J178=$J179),$Q$4:$Q178))/$P179,IF(AND($C179="V",LOOKUP(2,1/($J$4:$J178=$J179),$P$4:$P178)&gt;0),LOOKUP(2,1/($J$4:$J178=$J179),$Q$4:$Q178),""))))))),"")</f>
        <v/>
      </c>
      <c r="R179" s="49" t="str">
        <f t="shared" si="94"/>
        <v/>
      </c>
      <c r="S179" s="49" t="str">
        <f t="shared" si="80"/>
        <v/>
      </c>
      <c r="T179" s="49" t="str">
        <f t="shared" si="92"/>
        <v/>
      </c>
      <c r="U179" s="49" t="str">
        <f>IFERROR(IF(C179="P",S179,IF(K179=1,0,IF(OR(LOOKUP(2,1/($E$4:$E178=$E179),$P$4:$P178)=0,AND($C179="C",$N179="LONG"),AND(C179="V",N179="SHORT")),0,S179+(M179*Q179)))),"")</f>
        <v/>
      </c>
      <c r="V179" s="49" t="str">
        <f t="shared" si="93"/>
        <v/>
      </c>
      <c r="W179" s="50" t="str">
        <f t="shared" si="87"/>
        <v/>
      </c>
      <c r="Y179" s="51" t="str">
        <f t="shared" si="74"/>
        <v/>
      </c>
      <c r="Z179" s="50" t="str">
        <f t="shared" si="81"/>
        <v/>
      </c>
      <c r="AA179" s="50" t="str">
        <f t="shared" si="72"/>
        <v/>
      </c>
      <c r="AB179" s="50" t="str">
        <f t="shared" si="75"/>
        <v/>
      </c>
      <c r="AC179" s="58" t="str">
        <f t="shared" si="76"/>
        <v/>
      </c>
      <c r="AD179" s="53" t="str">
        <f t="shared" si="73"/>
        <v/>
      </c>
      <c r="AE179" s="53" t="str">
        <f t="shared" si="77"/>
        <v/>
      </c>
      <c r="AF179" s="59" t="str">
        <f t="shared" si="78"/>
        <v/>
      </c>
      <c r="AG179" s="40" t="str">
        <f>C179&amp;COUNTIFS($C$3:C179,"V")</f>
        <v>0</v>
      </c>
      <c r="AH179" s="266" t="str">
        <f t="shared" si="95"/>
        <v/>
      </c>
      <c r="AI179" s="56" t="str">
        <f t="shared" si="82"/>
        <v/>
      </c>
      <c r="AJ179" s="265" t="str">
        <f t="shared" si="83"/>
        <v/>
      </c>
      <c r="AK179" s="267" t="str">
        <f t="shared" si="84"/>
        <v/>
      </c>
      <c r="AL179" s="267" t="str">
        <f t="shared" si="85"/>
        <v/>
      </c>
      <c r="AM179" s="40" t="str">
        <f t="shared" si="86"/>
        <v/>
      </c>
      <c r="AN179" s="267">
        <f t="shared" si="79"/>
        <v>0</v>
      </c>
      <c r="CE179" s="279"/>
    </row>
    <row r="180" spans="1:83" s="40" customFormat="1" ht="12.75">
      <c r="A180" s="227"/>
      <c r="B180" s="88"/>
      <c r="C180" s="89"/>
      <c r="D180" s="90"/>
      <c r="E180" s="89"/>
      <c r="F180" s="91"/>
      <c r="G180" s="304"/>
      <c r="H180" s="41"/>
      <c r="I180" s="42" t="str">
        <f t="shared" si="88"/>
        <v/>
      </c>
      <c r="J180" s="43" t="str">
        <f t="shared" si="71"/>
        <v/>
      </c>
      <c r="K180" s="44" t="str">
        <f>IF(J180="","",IF(COUNTIF($J$4:J180,J180)=0,"",(COUNTIF($J$4:J180,J180))))</f>
        <v/>
      </c>
      <c r="L180" s="44" t="str">
        <f>IF(K180="","",J180&amp;" _ "&amp;COUNTIF($J$4:J180,J180)&amp;"_"&amp;N180)</f>
        <v/>
      </c>
      <c r="M180" s="45" t="str">
        <f t="shared" si="89"/>
        <v/>
      </c>
      <c r="N180" s="44" t="str">
        <f t="shared" si="90"/>
        <v/>
      </c>
      <c r="O180" s="57" t="str">
        <f t="shared" si="91"/>
        <v/>
      </c>
      <c r="P180" s="48" t="str" cm="1">
        <f t="array" ref="P180">IFERROR(IF(C180="P",G180,IF($K180=1,$M180,$M180+LOOKUP(2,1/($J$4:$J179=J180),$P$4:$P179))),"")</f>
        <v/>
      </c>
      <c r="Q180" s="57" t="str" cm="1">
        <f t="array" ref="Q180">IFERROR(IF(OR(C180="P",C180="A",C180="R"),F180,IF($K180=1,F180,IF(LOOKUP(2,1/($J$4:$J179=$J180),$P$4:$P179)=0,$F180,IF(AND($C180="C",LOOKUP(2,1/($J$4:$J179=$J180),$P$4:$P179)&gt;0),(F180*G180+LOOKUP(2,1/($J$4:$J179=$J180),$P$4:$P179)*LOOKUP(2,1/($J$4:$J179=$J180),$Q$4:$Q179))/$P180,IF(AND($C180="C",LOOKUP(2,1/($J$4:$J179=$J180),$P$4:$P179)&lt;0),LOOKUP(2,1/($J$4:$J179=$J180),$Q$4:$Q179),IF(AND($C180="V",LOOKUP(2,1/($J$4:$J179=$J180),$P$4:$P179)&lt;0),((-1*(F180*G180))+LOOKUP(2,1/($J$4:$J179=$J180),$P$4:$P179)*LOOKUP(2,1/($J$4:$J179=$J180),$Q$4:$Q179))/$P180,IF(AND($C180="V",LOOKUP(2,1/($J$4:$J179=$J180),$P$4:$P179)&gt;0),LOOKUP(2,1/($J$4:$J179=$J180),$Q$4:$Q179),""))))))),"")</f>
        <v/>
      </c>
      <c r="R180" s="49" t="str">
        <f t="shared" si="94"/>
        <v/>
      </c>
      <c r="S180" s="49" t="str">
        <f t="shared" si="80"/>
        <v/>
      </c>
      <c r="T180" s="49" t="str">
        <f t="shared" si="92"/>
        <v/>
      </c>
      <c r="U180" s="49" t="str">
        <f>IFERROR(IF(C180="P",S180,IF(K180=1,0,IF(OR(LOOKUP(2,1/($E$4:$E179=$E180),$P$4:$P179)=0,AND($C180="C",$N180="LONG"),AND(C180="V",N180="SHORT")),0,S180+(M180*Q180)))),"")</f>
        <v/>
      </c>
      <c r="V180" s="49" t="str">
        <f t="shared" si="93"/>
        <v/>
      </c>
      <c r="W180" s="50" t="str">
        <f t="shared" si="87"/>
        <v/>
      </c>
      <c r="Y180" s="51" t="str">
        <f t="shared" si="74"/>
        <v/>
      </c>
      <c r="Z180" s="50" t="str">
        <f t="shared" si="81"/>
        <v/>
      </c>
      <c r="AA180" s="50" t="str">
        <f t="shared" si="72"/>
        <v/>
      </c>
      <c r="AB180" s="50" t="str">
        <f t="shared" si="75"/>
        <v/>
      </c>
      <c r="AC180" s="58" t="str">
        <f t="shared" si="76"/>
        <v/>
      </c>
      <c r="AD180" s="53" t="str">
        <f t="shared" si="73"/>
        <v/>
      </c>
      <c r="AE180" s="53" t="str">
        <f t="shared" si="77"/>
        <v/>
      </c>
      <c r="AF180" s="59" t="str">
        <f t="shared" si="78"/>
        <v/>
      </c>
      <c r="AG180" s="40" t="str">
        <f>C180&amp;COUNTIFS($C$3:C180,"V")</f>
        <v>0</v>
      </c>
      <c r="AH180" s="266" t="str">
        <f t="shared" si="95"/>
        <v/>
      </c>
      <c r="AI180" s="56" t="str">
        <f t="shared" si="82"/>
        <v/>
      </c>
      <c r="AJ180" s="265" t="str">
        <f t="shared" si="83"/>
        <v/>
      </c>
      <c r="AK180" s="267" t="str">
        <f t="shared" si="84"/>
        <v/>
      </c>
      <c r="AL180" s="267" t="str">
        <f t="shared" si="85"/>
        <v/>
      </c>
      <c r="AM180" s="40" t="str">
        <f t="shared" si="86"/>
        <v/>
      </c>
      <c r="AN180" s="267">
        <f t="shared" si="79"/>
        <v>0</v>
      </c>
      <c r="CE180" s="279"/>
    </row>
    <row r="181" spans="1:83" s="40" customFormat="1" ht="12.75">
      <c r="A181" s="227"/>
      <c r="B181" s="88"/>
      <c r="C181" s="89"/>
      <c r="D181" s="90"/>
      <c r="E181" s="89"/>
      <c r="F181" s="91"/>
      <c r="G181" s="304"/>
      <c r="H181" s="41"/>
      <c r="I181" s="42" t="str">
        <f t="shared" si="88"/>
        <v/>
      </c>
      <c r="J181" s="43" t="str">
        <f t="shared" si="71"/>
        <v/>
      </c>
      <c r="K181" s="44" t="str">
        <f>IF(J181="","",IF(COUNTIF($J$4:J181,J181)=0,"",(COUNTIF($J$4:J181,J181))))</f>
        <v/>
      </c>
      <c r="L181" s="44" t="str">
        <f>IF(K181="","",J181&amp;" _ "&amp;COUNTIF($J$4:J181,J181)&amp;"_"&amp;N181)</f>
        <v/>
      </c>
      <c r="M181" s="45" t="str">
        <f t="shared" si="89"/>
        <v/>
      </c>
      <c r="N181" s="44" t="str">
        <f t="shared" si="90"/>
        <v/>
      </c>
      <c r="O181" s="57" t="str">
        <f t="shared" si="91"/>
        <v/>
      </c>
      <c r="P181" s="48" t="str" cm="1">
        <f t="array" ref="P181">IFERROR(IF(C181="P",G181,IF($K181=1,$M181,$M181+LOOKUP(2,1/($J$4:$J180=J181),$P$4:$P180))),"")</f>
        <v/>
      </c>
      <c r="Q181" s="57" t="str" cm="1">
        <f t="array" ref="Q181">IFERROR(IF(OR(C181="P",C181="A",C181="R"),F181,IF($K181=1,F181,IF(LOOKUP(2,1/($J$4:$J180=$J181),$P$4:$P180)=0,$F181,IF(AND($C181="C",LOOKUP(2,1/($J$4:$J180=$J181),$P$4:$P180)&gt;0),(F181*G181+LOOKUP(2,1/($J$4:$J180=$J181),$P$4:$P180)*LOOKUP(2,1/($J$4:$J180=$J181),$Q$4:$Q180))/$P181,IF(AND($C181="C",LOOKUP(2,1/($J$4:$J180=$J181),$P$4:$P180)&lt;0),LOOKUP(2,1/($J$4:$J180=$J181),$Q$4:$Q180),IF(AND($C181="V",LOOKUP(2,1/($J$4:$J180=$J181),$P$4:$P180)&lt;0),((-1*(F181*G181))+LOOKUP(2,1/($J$4:$J180=$J181),$P$4:$P180)*LOOKUP(2,1/($J$4:$J180=$J181),$Q$4:$Q180))/$P181,IF(AND($C181="V",LOOKUP(2,1/($J$4:$J180=$J181),$P$4:$P180)&gt;0),LOOKUP(2,1/($J$4:$J180=$J181),$Q$4:$Q180),""))))))),"")</f>
        <v/>
      </c>
      <c r="R181" s="49" t="str">
        <f t="shared" si="94"/>
        <v/>
      </c>
      <c r="S181" s="49" t="str">
        <f t="shared" si="80"/>
        <v/>
      </c>
      <c r="T181" s="49" t="str">
        <f t="shared" si="92"/>
        <v/>
      </c>
      <c r="U181" s="49" t="str">
        <f>IFERROR(IF(C181="P",S181,IF(K181=1,0,IF(OR(LOOKUP(2,1/($E$4:$E180=$E181),$P$4:$P180)=0,AND($C181="C",$N181="LONG"),AND(C181="V",N181="SHORT")),0,S181+(M181*Q181)))),"")</f>
        <v/>
      </c>
      <c r="V181" s="49" t="str">
        <f t="shared" si="93"/>
        <v/>
      </c>
      <c r="W181" s="50" t="str">
        <f t="shared" si="87"/>
        <v/>
      </c>
      <c r="Y181" s="51" t="str">
        <f t="shared" si="74"/>
        <v/>
      </c>
      <c r="Z181" s="50" t="str">
        <f t="shared" si="81"/>
        <v/>
      </c>
      <c r="AA181" s="50" t="str">
        <f t="shared" si="72"/>
        <v/>
      </c>
      <c r="AB181" s="50" t="str">
        <f t="shared" si="75"/>
        <v/>
      </c>
      <c r="AC181" s="58" t="str">
        <f t="shared" si="76"/>
        <v/>
      </c>
      <c r="AD181" s="53" t="str">
        <f t="shared" si="73"/>
        <v/>
      </c>
      <c r="AE181" s="53" t="str">
        <f t="shared" si="77"/>
        <v/>
      </c>
      <c r="AF181" s="59" t="str">
        <f t="shared" si="78"/>
        <v/>
      </c>
      <c r="AG181" s="40" t="str">
        <f>C181&amp;COUNTIFS($C$3:C181,"V")</f>
        <v>0</v>
      </c>
      <c r="AH181" s="266" t="str">
        <f t="shared" si="95"/>
        <v/>
      </c>
      <c r="AI181" s="56" t="str">
        <f t="shared" si="82"/>
        <v/>
      </c>
      <c r="AJ181" s="265" t="str">
        <f t="shared" si="83"/>
        <v/>
      </c>
      <c r="AK181" s="267" t="str">
        <f t="shared" si="84"/>
        <v/>
      </c>
      <c r="AL181" s="267" t="str">
        <f t="shared" si="85"/>
        <v/>
      </c>
      <c r="AM181" s="40" t="str">
        <f t="shared" si="86"/>
        <v/>
      </c>
      <c r="AN181" s="267">
        <f t="shared" si="79"/>
        <v>0</v>
      </c>
      <c r="CE181" s="279"/>
    </row>
    <row r="182" spans="1:83" s="40" customFormat="1" ht="12.75">
      <c r="A182" s="227"/>
      <c r="B182" s="88"/>
      <c r="C182" s="89"/>
      <c r="D182" s="90"/>
      <c r="E182" s="89"/>
      <c r="F182" s="91"/>
      <c r="G182" s="304"/>
      <c r="H182" s="41"/>
      <c r="I182" s="42" t="str">
        <f t="shared" si="88"/>
        <v/>
      </c>
      <c r="J182" s="43" t="str">
        <f t="shared" si="71"/>
        <v/>
      </c>
      <c r="K182" s="44" t="str">
        <f>IF(J182="","",IF(COUNTIF($J$4:J182,J182)=0,"",(COUNTIF($J$4:J182,J182))))</f>
        <v/>
      </c>
      <c r="L182" s="44" t="str">
        <f>IF(K182="","",J182&amp;" _ "&amp;COUNTIF($J$4:J182,J182)&amp;"_"&amp;N182)</f>
        <v/>
      </c>
      <c r="M182" s="45" t="str">
        <f t="shared" si="89"/>
        <v/>
      </c>
      <c r="N182" s="44" t="str">
        <f t="shared" si="90"/>
        <v/>
      </c>
      <c r="O182" s="57" t="str">
        <f t="shared" si="91"/>
        <v/>
      </c>
      <c r="P182" s="48" t="str" cm="1">
        <f t="array" ref="P182">IFERROR(IF(C182="P",G182,IF($K182=1,$M182,$M182+LOOKUP(2,1/($J$4:$J181=J182),$P$4:$P181))),"")</f>
        <v/>
      </c>
      <c r="Q182" s="57" t="str" cm="1">
        <f t="array" ref="Q182">IFERROR(IF(OR(C182="P",C182="A",C182="R"),F182,IF($K182=1,F182,IF(LOOKUP(2,1/($J$4:$J181=$J182),$P$4:$P181)=0,$F182,IF(AND($C182="C",LOOKUP(2,1/($J$4:$J181=$J182),$P$4:$P181)&gt;0),(F182*G182+LOOKUP(2,1/($J$4:$J181=$J182),$P$4:$P181)*LOOKUP(2,1/($J$4:$J181=$J182),$Q$4:$Q181))/$P182,IF(AND($C182="C",LOOKUP(2,1/($J$4:$J181=$J182),$P$4:$P181)&lt;0),LOOKUP(2,1/($J$4:$J181=$J182),$Q$4:$Q181),IF(AND($C182="V",LOOKUP(2,1/($J$4:$J181=$J182),$P$4:$P181)&lt;0),((-1*(F182*G182))+LOOKUP(2,1/($J$4:$J181=$J182),$P$4:$P181)*LOOKUP(2,1/($J$4:$J181=$J182),$Q$4:$Q181))/$P182,IF(AND($C182="V",LOOKUP(2,1/($J$4:$J181=$J182),$P$4:$P181)&gt;0),LOOKUP(2,1/($J$4:$J181=$J182),$Q$4:$Q181),""))))))),"")</f>
        <v/>
      </c>
      <c r="R182" s="49" t="str">
        <f t="shared" si="94"/>
        <v/>
      </c>
      <c r="S182" s="49" t="str">
        <f t="shared" si="80"/>
        <v/>
      </c>
      <c r="T182" s="49" t="str">
        <f t="shared" si="92"/>
        <v/>
      </c>
      <c r="U182" s="49" t="str">
        <f>IFERROR(IF(C182="P",S182,IF(K182=1,0,IF(OR(LOOKUP(2,1/($E$4:$E181=$E182),$P$4:$P181)=0,AND($C182="C",$N182="LONG"),AND(C182="V",N182="SHORT")),0,S182+(M182*Q182)))),"")</f>
        <v/>
      </c>
      <c r="V182" s="49" t="str">
        <f t="shared" si="93"/>
        <v/>
      </c>
      <c r="W182" s="50" t="str">
        <f t="shared" si="87"/>
        <v/>
      </c>
      <c r="Y182" s="51" t="str">
        <f t="shared" si="74"/>
        <v/>
      </c>
      <c r="Z182" s="50" t="str">
        <f t="shared" si="81"/>
        <v/>
      </c>
      <c r="AA182" s="50" t="str">
        <f t="shared" si="72"/>
        <v/>
      </c>
      <c r="AB182" s="50" t="str">
        <f t="shared" si="75"/>
        <v/>
      </c>
      <c r="AC182" s="58" t="str">
        <f t="shared" si="76"/>
        <v/>
      </c>
      <c r="AD182" s="53" t="str">
        <f t="shared" si="73"/>
        <v/>
      </c>
      <c r="AE182" s="53" t="str">
        <f t="shared" si="77"/>
        <v/>
      </c>
      <c r="AF182" s="59" t="str">
        <f t="shared" si="78"/>
        <v/>
      </c>
      <c r="AG182" s="40" t="str">
        <f>C182&amp;COUNTIFS($C$3:C182,"V")</f>
        <v>0</v>
      </c>
      <c r="AH182" s="266" t="str">
        <f t="shared" si="95"/>
        <v/>
      </c>
      <c r="AI182" s="56" t="str">
        <f t="shared" si="82"/>
        <v/>
      </c>
      <c r="AJ182" s="265" t="str">
        <f t="shared" si="83"/>
        <v/>
      </c>
      <c r="AK182" s="267" t="str">
        <f t="shared" si="84"/>
        <v/>
      </c>
      <c r="AL182" s="267" t="str">
        <f t="shared" si="85"/>
        <v/>
      </c>
      <c r="AM182" s="40" t="str">
        <f t="shared" si="86"/>
        <v/>
      </c>
      <c r="AN182" s="267">
        <f t="shared" si="79"/>
        <v>0</v>
      </c>
      <c r="CE182" s="279"/>
    </row>
    <row r="183" spans="1:83" s="40" customFormat="1" ht="12.75">
      <c r="A183" s="227"/>
      <c r="B183" s="88"/>
      <c r="C183" s="89"/>
      <c r="D183" s="90"/>
      <c r="E183" s="89"/>
      <c r="F183" s="91"/>
      <c r="G183" s="304"/>
      <c r="H183" s="41"/>
      <c r="I183" s="42" t="str">
        <f t="shared" si="88"/>
        <v/>
      </c>
      <c r="J183" s="43" t="str">
        <f t="shared" si="71"/>
        <v/>
      </c>
      <c r="K183" s="44" t="str">
        <f>IF(J183="","",IF(COUNTIF($J$4:J183,J183)=0,"",(COUNTIF($J$4:J183,J183))))</f>
        <v/>
      </c>
      <c r="L183" s="44" t="str">
        <f>IF(K183="","",J183&amp;" _ "&amp;COUNTIF($J$4:J183,J183)&amp;"_"&amp;N183)</f>
        <v/>
      </c>
      <c r="M183" s="45" t="str">
        <f t="shared" si="89"/>
        <v/>
      </c>
      <c r="N183" s="44" t="str">
        <f t="shared" si="90"/>
        <v/>
      </c>
      <c r="O183" s="57" t="str">
        <f t="shared" si="91"/>
        <v/>
      </c>
      <c r="P183" s="48" t="str" cm="1">
        <f t="array" ref="P183">IFERROR(IF(C183="P",G183,IF($K183=1,$M183,$M183+LOOKUP(2,1/($J$4:$J182=J183),$P$4:$P182))),"")</f>
        <v/>
      </c>
      <c r="Q183" s="57" t="str" cm="1">
        <f t="array" ref="Q183">IFERROR(IF(OR(C183="P",C183="A",C183="R"),F183,IF($K183=1,F183,IF(LOOKUP(2,1/($J$4:$J182=$J183),$P$4:$P182)=0,$F183,IF(AND($C183="C",LOOKUP(2,1/($J$4:$J182=$J183),$P$4:$P182)&gt;0),(F183*G183+LOOKUP(2,1/($J$4:$J182=$J183),$P$4:$P182)*LOOKUP(2,1/($J$4:$J182=$J183),$Q$4:$Q182))/$P183,IF(AND($C183="C",LOOKUP(2,1/($J$4:$J182=$J183),$P$4:$P182)&lt;0),LOOKUP(2,1/($J$4:$J182=$J183),$Q$4:$Q182),IF(AND($C183="V",LOOKUP(2,1/($J$4:$J182=$J183),$P$4:$P182)&lt;0),((-1*(F183*G183))+LOOKUP(2,1/($J$4:$J182=$J183),$P$4:$P182)*LOOKUP(2,1/($J$4:$J182=$J183),$Q$4:$Q182))/$P183,IF(AND($C183="V",LOOKUP(2,1/($J$4:$J182=$J183),$P$4:$P182)&gt;0),LOOKUP(2,1/($J$4:$J182=$J183),$Q$4:$Q182),""))))))),"")</f>
        <v/>
      </c>
      <c r="R183" s="49" t="str">
        <f t="shared" si="94"/>
        <v/>
      </c>
      <c r="S183" s="49" t="str">
        <f t="shared" si="80"/>
        <v/>
      </c>
      <c r="T183" s="49" t="str">
        <f t="shared" si="92"/>
        <v/>
      </c>
      <c r="U183" s="49" t="str">
        <f>IFERROR(IF(C183="P",S183,IF(K183=1,0,IF(OR(LOOKUP(2,1/($E$4:$E182=$E183),$P$4:$P182)=0,AND($C183="C",$N183="LONG"),AND(C183="V",N183="SHORT")),0,S183+(M183*Q183)))),"")</f>
        <v/>
      </c>
      <c r="V183" s="49" t="str">
        <f t="shared" si="93"/>
        <v/>
      </c>
      <c r="W183" s="50" t="str">
        <f t="shared" si="87"/>
        <v/>
      </c>
      <c r="Y183" s="51" t="str">
        <f t="shared" si="74"/>
        <v/>
      </c>
      <c r="Z183" s="50" t="str">
        <f t="shared" si="81"/>
        <v/>
      </c>
      <c r="AA183" s="50" t="str">
        <f t="shared" si="72"/>
        <v/>
      </c>
      <c r="AB183" s="50" t="str">
        <f t="shared" si="75"/>
        <v/>
      </c>
      <c r="AC183" s="58" t="str">
        <f t="shared" si="76"/>
        <v/>
      </c>
      <c r="AD183" s="53" t="str">
        <f t="shared" si="73"/>
        <v/>
      </c>
      <c r="AE183" s="53" t="str">
        <f t="shared" si="77"/>
        <v/>
      </c>
      <c r="AF183" s="59" t="str">
        <f t="shared" si="78"/>
        <v/>
      </c>
      <c r="AG183" s="40" t="str">
        <f>C183&amp;COUNTIFS($C$3:C183,"V")</f>
        <v>0</v>
      </c>
      <c r="AH183" s="266" t="str">
        <f t="shared" si="95"/>
        <v/>
      </c>
      <c r="AI183" s="56" t="str">
        <f t="shared" si="82"/>
        <v/>
      </c>
      <c r="AJ183" s="265" t="str">
        <f t="shared" si="83"/>
        <v/>
      </c>
      <c r="AK183" s="267" t="str">
        <f t="shared" si="84"/>
        <v/>
      </c>
      <c r="AL183" s="267" t="str">
        <f t="shared" si="85"/>
        <v/>
      </c>
      <c r="AM183" s="40" t="str">
        <f t="shared" si="86"/>
        <v/>
      </c>
      <c r="AN183" s="267">
        <f t="shared" si="79"/>
        <v>0</v>
      </c>
      <c r="CE183" s="279"/>
    </row>
    <row r="184" spans="1:83" s="40" customFormat="1" ht="12.75">
      <c r="A184" s="227"/>
      <c r="B184" s="88"/>
      <c r="C184" s="89"/>
      <c r="D184" s="90"/>
      <c r="E184" s="89"/>
      <c r="F184" s="91"/>
      <c r="G184" s="304"/>
      <c r="H184" s="41"/>
      <c r="I184" s="42" t="str">
        <f t="shared" si="88"/>
        <v/>
      </c>
      <c r="J184" s="43" t="str">
        <f t="shared" si="71"/>
        <v/>
      </c>
      <c r="K184" s="44" t="str">
        <f>IF(J184="","",IF(COUNTIF($J$4:J184,J184)=0,"",(COUNTIF($J$4:J184,J184))))</f>
        <v/>
      </c>
      <c r="L184" s="44" t="str">
        <f>IF(K184="","",J184&amp;" _ "&amp;COUNTIF($J$4:J184,J184)&amp;"_"&amp;N184)</f>
        <v/>
      </c>
      <c r="M184" s="45" t="str">
        <f t="shared" si="89"/>
        <v/>
      </c>
      <c r="N184" s="44" t="str">
        <f t="shared" si="90"/>
        <v/>
      </c>
      <c r="O184" s="57" t="str">
        <f t="shared" si="91"/>
        <v/>
      </c>
      <c r="P184" s="48" t="str" cm="1">
        <f t="array" ref="P184">IFERROR(IF(C184="P",G184,IF($K184=1,$M184,$M184+LOOKUP(2,1/($J$4:$J183=J184),$P$4:$P183))),"")</f>
        <v/>
      </c>
      <c r="Q184" s="57" t="str" cm="1">
        <f t="array" ref="Q184">IFERROR(IF(OR(C184="P",C184="A",C184="R"),F184,IF($K184=1,F184,IF(LOOKUP(2,1/($J$4:$J183=$J184),$P$4:$P183)=0,$F184,IF(AND($C184="C",LOOKUP(2,1/($J$4:$J183=$J184),$P$4:$P183)&gt;0),(F184*G184+LOOKUP(2,1/($J$4:$J183=$J184),$P$4:$P183)*LOOKUP(2,1/($J$4:$J183=$J184),$Q$4:$Q183))/$P184,IF(AND($C184="C",LOOKUP(2,1/($J$4:$J183=$J184),$P$4:$P183)&lt;0),LOOKUP(2,1/($J$4:$J183=$J184),$Q$4:$Q183),IF(AND($C184="V",LOOKUP(2,1/($J$4:$J183=$J184),$P$4:$P183)&lt;0),((-1*(F184*G184))+LOOKUP(2,1/($J$4:$J183=$J184),$P$4:$P183)*LOOKUP(2,1/($J$4:$J183=$J184),$Q$4:$Q183))/$P184,IF(AND($C184="V",LOOKUP(2,1/($J$4:$J183=$J184),$P$4:$P183)&gt;0),LOOKUP(2,1/($J$4:$J183=$J184),$Q$4:$Q183),""))))))),"")</f>
        <v/>
      </c>
      <c r="R184" s="49" t="str">
        <f t="shared" si="94"/>
        <v/>
      </c>
      <c r="S184" s="49" t="str">
        <f t="shared" si="80"/>
        <v/>
      </c>
      <c r="T184" s="49" t="str">
        <f t="shared" si="92"/>
        <v/>
      </c>
      <c r="U184" s="49" t="str">
        <f>IFERROR(IF(C184="P",S184,IF(K184=1,0,IF(OR(LOOKUP(2,1/($E$4:$E183=$E184),$P$4:$P183)=0,AND($C184="C",$N184="LONG"),AND(C184="V",N184="SHORT")),0,S184+(M184*Q184)))),"")</f>
        <v/>
      </c>
      <c r="V184" s="49" t="str">
        <f t="shared" si="93"/>
        <v/>
      </c>
      <c r="W184" s="50" t="str">
        <f t="shared" si="87"/>
        <v/>
      </c>
      <c r="Y184" s="51" t="str">
        <f t="shared" si="74"/>
        <v/>
      </c>
      <c r="Z184" s="50" t="str">
        <f t="shared" si="81"/>
        <v/>
      </c>
      <c r="AA184" s="50" t="str">
        <f t="shared" si="72"/>
        <v/>
      </c>
      <c r="AB184" s="50" t="str">
        <f t="shared" si="75"/>
        <v/>
      </c>
      <c r="AC184" s="58" t="str">
        <f t="shared" si="76"/>
        <v/>
      </c>
      <c r="AD184" s="53" t="str">
        <f t="shared" si="73"/>
        <v/>
      </c>
      <c r="AE184" s="53" t="str">
        <f t="shared" si="77"/>
        <v/>
      </c>
      <c r="AF184" s="59" t="str">
        <f t="shared" si="78"/>
        <v/>
      </c>
      <c r="AG184" s="40" t="str">
        <f>C184&amp;COUNTIFS($C$3:C184,"V")</f>
        <v>0</v>
      </c>
      <c r="AH184" s="266" t="str">
        <f t="shared" si="95"/>
        <v/>
      </c>
      <c r="AI184" s="56" t="str">
        <f t="shared" si="82"/>
        <v/>
      </c>
      <c r="AJ184" s="265" t="str">
        <f t="shared" si="83"/>
        <v/>
      </c>
      <c r="AK184" s="267" t="str">
        <f t="shared" si="84"/>
        <v/>
      </c>
      <c r="AL184" s="267" t="str">
        <f t="shared" si="85"/>
        <v/>
      </c>
      <c r="AM184" s="40" t="str">
        <f t="shared" si="86"/>
        <v/>
      </c>
      <c r="AN184" s="267">
        <f t="shared" si="79"/>
        <v>0</v>
      </c>
      <c r="CE184" s="279"/>
    </row>
    <row r="185" spans="1:83" s="40" customFormat="1" ht="12.75">
      <c r="A185" s="227"/>
      <c r="B185" s="88"/>
      <c r="C185" s="89"/>
      <c r="D185" s="90"/>
      <c r="E185" s="89"/>
      <c r="F185" s="91"/>
      <c r="G185" s="304"/>
      <c r="H185" s="41"/>
      <c r="I185" s="42" t="str">
        <f t="shared" si="88"/>
        <v/>
      </c>
      <c r="J185" s="43" t="str">
        <f t="shared" si="71"/>
        <v/>
      </c>
      <c r="K185" s="44" t="str">
        <f>IF(J185="","",IF(COUNTIF($J$4:J185,J185)=0,"",(COUNTIF($J$4:J185,J185))))</f>
        <v/>
      </c>
      <c r="L185" s="44" t="str">
        <f>IF(K185="","",J185&amp;" _ "&amp;COUNTIF($J$4:J185,J185)&amp;"_"&amp;N185)</f>
        <v/>
      </c>
      <c r="M185" s="45" t="str">
        <f t="shared" si="89"/>
        <v/>
      </c>
      <c r="N185" s="44" t="str">
        <f t="shared" si="90"/>
        <v/>
      </c>
      <c r="O185" s="57" t="str">
        <f t="shared" si="91"/>
        <v/>
      </c>
      <c r="P185" s="48" t="str" cm="1">
        <f t="array" ref="P185">IFERROR(IF(C185="P",G185,IF($K185=1,$M185,$M185+LOOKUP(2,1/($J$4:$J184=J185),$P$4:$P184))),"")</f>
        <v/>
      </c>
      <c r="Q185" s="57" t="str" cm="1">
        <f t="array" ref="Q185">IFERROR(IF(OR(C185="P",C185="A",C185="R"),F185,IF($K185=1,F185,IF(LOOKUP(2,1/($J$4:$J184=$J185),$P$4:$P184)=0,$F185,IF(AND($C185="C",LOOKUP(2,1/($J$4:$J184=$J185),$P$4:$P184)&gt;0),(F185*G185+LOOKUP(2,1/($J$4:$J184=$J185),$P$4:$P184)*LOOKUP(2,1/($J$4:$J184=$J185),$Q$4:$Q184))/$P185,IF(AND($C185="C",LOOKUP(2,1/($J$4:$J184=$J185),$P$4:$P184)&lt;0),LOOKUP(2,1/($J$4:$J184=$J185),$Q$4:$Q184),IF(AND($C185="V",LOOKUP(2,1/($J$4:$J184=$J185),$P$4:$P184)&lt;0),((-1*(F185*G185))+LOOKUP(2,1/($J$4:$J184=$J185),$P$4:$P184)*LOOKUP(2,1/($J$4:$J184=$J185),$Q$4:$Q184))/$P185,IF(AND($C185="V",LOOKUP(2,1/($J$4:$J184=$J185),$P$4:$P184)&gt;0),LOOKUP(2,1/($J$4:$J184=$J185),$Q$4:$Q184),""))))))),"")</f>
        <v/>
      </c>
      <c r="R185" s="49" t="str">
        <f t="shared" si="94"/>
        <v/>
      </c>
      <c r="S185" s="49" t="str">
        <f t="shared" si="80"/>
        <v/>
      </c>
      <c r="T185" s="49" t="str">
        <f t="shared" si="92"/>
        <v/>
      </c>
      <c r="U185" s="49" t="str">
        <f>IFERROR(IF(C185="P",S185,IF(K185=1,0,IF(OR(LOOKUP(2,1/($E$4:$E184=$E185),$P$4:$P184)=0,AND($C185="C",$N185="LONG"),AND(C185="V",N185="SHORT")),0,S185+(M185*Q185)))),"")</f>
        <v/>
      </c>
      <c r="V185" s="49" t="str">
        <f t="shared" si="93"/>
        <v/>
      </c>
      <c r="W185" s="50" t="str">
        <f t="shared" si="87"/>
        <v/>
      </c>
      <c r="Y185" s="51" t="str">
        <f t="shared" si="74"/>
        <v/>
      </c>
      <c r="Z185" s="50" t="str">
        <f t="shared" si="81"/>
        <v/>
      </c>
      <c r="AA185" s="50" t="str">
        <f t="shared" si="72"/>
        <v/>
      </c>
      <c r="AB185" s="50" t="str">
        <f t="shared" si="75"/>
        <v/>
      </c>
      <c r="AC185" s="58" t="str">
        <f t="shared" si="76"/>
        <v/>
      </c>
      <c r="AD185" s="53" t="str">
        <f t="shared" si="73"/>
        <v/>
      </c>
      <c r="AE185" s="53" t="str">
        <f t="shared" si="77"/>
        <v/>
      </c>
      <c r="AF185" s="59" t="str">
        <f t="shared" si="78"/>
        <v/>
      </c>
      <c r="AG185" s="40" t="str">
        <f>C185&amp;COUNTIFS($C$3:C185,"V")</f>
        <v>0</v>
      </c>
      <c r="AH185" s="266" t="str">
        <f t="shared" si="95"/>
        <v/>
      </c>
      <c r="AI185" s="56" t="str">
        <f t="shared" si="82"/>
        <v/>
      </c>
      <c r="AJ185" s="265" t="str">
        <f t="shared" si="83"/>
        <v/>
      </c>
      <c r="AK185" s="267" t="str">
        <f t="shared" si="84"/>
        <v/>
      </c>
      <c r="AL185" s="267" t="str">
        <f t="shared" si="85"/>
        <v/>
      </c>
      <c r="AM185" s="40" t="str">
        <f t="shared" si="86"/>
        <v/>
      </c>
      <c r="AN185" s="267">
        <f t="shared" si="79"/>
        <v>0</v>
      </c>
      <c r="CE185" s="279"/>
    </row>
    <row r="186" spans="1:83" s="40" customFormat="1" ht="12.75">
      <c r="A186" s="227"/>
      <c r="B186" s="88"/>
      <c r="C186" s="89"/>
      <c r="D186" s="90"/>
      <c r="E186" s="89"/>
      <c r="F186" s="91"/>
      <c r="G186" s="304"/>
      <c r="H186" s="41"/>
      <c r="I186" s="42" t="str">
        <f t="shared" si="88"/>
        <v/>
      </c>
      <c r="J186" s="43" t="str">
        <f t="shared" si="71"/>
        <v/>
      </c>
      <c r="K186" s="44" t="str">
        <f>IF(J186="","",IF(COUNTIF($J$4:J186,J186)=0,"",(COUNTIF($J$4:J186,J186))))</f>
        <v/>
      </c>
      <c r="L186" s="44" t="str">
        <f>IF(K186="","",J186&amp;" _ "&amp;COUNTIF($J$4:J186,J186)&amp;"_"&amp;N186)</f>
        <v/>
      </c>
      <c r="M186" s="45" t="str">
        <f t="shared" si="89"/>
        <v/>
      </c>
      <c r="N186" s="44" t="str">
        <f t="shared" si="90"/>
        <v/>
      </c>
      <c r="O186" s="57" t="str">
        <f t="shared" si="91"/>
        <v/>
      </c>
      <c r="P186" s="48" t="str" cm="1">
        <f t="array" ref="P186">IFERROR(IF(C186="P",G186,IF($K186=1,$M186,$M186+LOOKUP(2,1/($J$4:$J185=J186),$P$4:$P185))),"")</f>
        <v/>
      </c>
      <c r="Q186" s="57" t="str" cm="1">
        <f t="array" ref="Q186">IFERROR(IF(OR(C186="P",C186="A",C186="R"),F186,IF($K186=1,F186,IF(LOOKUP(2,1/($J$4:$J185=$J186),$P$4:$P185)=0,$F186,IF(AND($C186="C",LOOKUP(2,1/($J$4:$J185=$J186),$P$4:$P185)&gt;0),(F186*G186+LOOKUP(2,1/($J$4:$J185=$J186),$P$4:$P185)*LOOKUP(2,1/($J$4:$J185=$J186),$Q$4:$Q185))/$P186,IF(AND($C186="C",LOOKUP(2,1/($J$4:$J185=$J186),$P$4:$P185)&lt;0),LOOKUP(2,1/($J$4:$J185=$J186),$Q$4:$Q185),IF(AND($C186="V",LOOKUP(2,1/($J$4:$J185=$J186),$P$4:$P185)&lt;0),((-1*(F186*G186))+LOOKUP(2,1/($J$4:$J185=$J186),$P$4:$P185)*LOOKUP(2,1/($J$4:$J185=$J186),$Q$4:$Q185))/$P186,IF(AND($C186="V",LOOKUP(2,1/($J$4:$J185=$J186),$P$4:$P185)&gt;0),LOOKUP(2,1/($J$4:$J185=$J186),$Q$4:$Q185),""))))))),"")</f>
        <v/>
      </c>
      <c r="R186" s="49" t="str">
        <f t="shared" si="94"/>
        <v/>
      </c>
      <c r="S186" s="49" t="str">
        <f t="shared" si="80"/>
        <v/>
      </c>
      <c r="T186" s="49" t="str">
        <f t="shared" si="92"/>
        <v/>
      </c>
      <c r="U186" s="49" t="str">
        <f>IFERROR(IF(C186="P",S186,IF(K186=1,0,IF(OR(LOOKUP(2,1/($E$4:$E185=$E186),$P$4:$P185)=0,AND($C186="C",$N186="LONG"),AND(C186="V",N186="SHORT")),0,S186+(M186*Q186)))),"")</f>
        <v/>
      </c>
      <c r="V186" s="49" t="str">
        <f t="shared" si="93"/>
        <v/>
      </c>
      <c r="W186" s="50" t="str">
        <f t="shared" si="87"/>
        <v/>
      </c>
      <c r="Y186" s="51" t="str">
        <f t="shared" si="74"/>
        <v/>
      </c>
      <c r="Z186" s="50" t="str">
        <f t="shared" si="81"/>
        <v/>
      </c>
      <c r="AA186" s="50" t="str">
        <f t="shared" si="72"/>
        <v/>
      </c>
      <c r="AB186" s="50" t="str">
        <f t="shared" si="75"/>
        <v/>
      </c>
      <c r="AC186" s="58" t="str">
        <f t="shared" si="76"/>
        <v/>
      </c>
      <c r="AD186" s="53" t="str">
        <f t="shared" si="73"/>
        <v/>
      </c>
      <c r="AE186" s="53" t="str">
        <f t="shared" si="77"/>
        <v/>
      </c>
      <c r="AF186" s="59" t="str">
        <f t="shared" si="78"/>
        <v/>
      </c>
      <c r="AG186" s="40" t="str">
        <f>C186&amp;COUNTIFS($C$3:C186,"V")</f>
        <v>0</v>
      </c>
      <c r="AH186" s="266" t="str">
        <f t="shared" si="95"/>
        <v/>
      </c>
      <c r="AI186" s="56" t="str">
        <f t="shared" si="82"/>
        <v/>
      </c>
      <c r="AJ186" s="265" t="str">
        <f t="shared" si="83"/>
        <v/>
      </c>
      <c r="AK186" s="267" t="str">
        <f t="shared" si="84"/>
        <v/>
      </c>
      <c r="AL186" s="267" t="str">
        <f t="shared" si="85"/>
        <v/>
      </c>
      <c r="AM186" s="40" t="str">
        <f t="shared" si="86"/>
        <v/>
      </c>
      <c r="AN186" s="267">
        <f t="shared" si="79"/>
        <v>0</v>
      </c>
      <c r="CE186" s="279"/>
    </row>
    <row r="187" spans="1:83" s="40" customFormat="1" ht="12.75">
      <c r="A187" s="227"/>
      <c r="B187" s="88"/>
      <c r="C187" s="89"/>
      <c r="D187" s="90"/>
      <c r="E187" s="89"/>
      <c r="F187" s="91"/>
      <c r="G187" s="304"/>
      <c r="H187" s="41"/>
      <c r="I187" s="42" t="str">
        <f t="shared" si="88"/>
        <v/>
      </c>
      <c r="J187" s="43" t="str">
        <f t="shared" si="71"/>
        <v/>
      </c>
      <c r="K187" s="44" t="str">
        <f>IF(J187="","",IF(COUNTIF($J$4:J187,J187)=0,"",(COUNTIF($J$4:J187,J187))))</f>
        <v/>
      </c>
      <c r="L187" s="44" t="str">
        <f>IF(K187="","",J187&amp;" _ "&amp;COUNTIF($J$4:J187,J187)&amp;"_"&amp;N187)</f>
        <v/>
      </c>
      <c r="M187" s="45" t="str">
        <f t="shared" si="89"/>
        <v/>
      </c>
      <c r="N187" s="44" t="str">
        <f t="shared" si="90"/>
        <v/>
      </c>
      <c r="O187" s="57" t="str">
        <f t="shared" si="91"/>
        <v/>
      </c>
      <c r="P187" s="48" t="str" cm="1">
        <f t="array" ref="P187">IFERROR(IF(C187="P",G187,IF($K187=1,$M187,$M187+LOOKUP(2,1/($J$4:$J186=J187),$P$4:$P186))),"")</f>
        <v/>
      </c>
      <c r="Q187" s="57" t="str" cm="1">
        <f t="array" ref="Q187">IFERROR(IF(OR(C187="P",C187="A",C187="R"),F187,IF($K187=1,F187,IF(LOOKUP(2,1/($J$4:$J186=$J187),$P$4:$P186)=0,$F187,IF(AND($C187="C",LOOKUP(2,1/($J$4:$J186=$J187),$P$4:$P186)&gt;0),(F187*G187+LOOKUP(2,1/($J$4:$J186=$J187),$P$4:$P186)*LOOKUP(2,1/($J$4:$J186=$J187),$Q$4:$Q186))/$P187,IF(AND($C187="C",LOOKUP(2,1/($J$4:$J186=$J187),$P$4:$P186)&lt;0),LOOKUP(2,1/($J$4:$J186=$J187),$Q$4:$Q186),IF(AND($C187="V",LOOKUP(2,1/($J$4:$J186=$J187),$P$4:$P186)&lt;0),((-1*(F187*G187))+LOOKUP(2,1/($J$4:$J186=$J187),$P$4:$P186)*LOOKUP(2,1/($J$4:$J186=$J187),$Q$4:$Q186))/$P187,IF(AND($C187="V",LOOKUP(2,1/($J$4:$J186=$J187),$P$4:$P186)&gt;0),LOOKUP(2,1/($J$4:$J186=$J187),$Q$4:$Q186),""))))))),"")</f>
        <v/>
      </c>
      <c r="R187" s="49" t="str">
        <f t="shared" si="94"/>
        <v/>
      </c>
      <c r="S187" s="49" t="str">
        <f t="shared" si="80"/>
        <v/>
      </c>
      <c r="T187" s="49" t="str">
        <f t="shared" si="92"/>
        <v/>
      </c>
      <c r="U187" s="49" t="str">
        <f>IFERROR(IF(C187="P",S187,IF(K187=1,0,IF(OR(LOOKUP(2,1/($E$4:$E186=$E187),$P$4:$P186)=0,AND($C187="C",$N187="LONG"),AND(C187="V",N187="SHORT")),0,S187+(M187*Q187)))),"")</f>
        <v/>
      </c>
      <c r="V187" s="49" t="str">
        <f t="shared" si="93"/>
        <v/>
      </c>
      <c r="W187" s="50" t="str">
        <f t="shared" si="87"/>
        <v/>
      </c>
      <c r="Y187" s="51" t="str">
        <f t="shared" si="74"/>
        <v/>
      </c>
      <c r="Z187" s="50" t="str">
        <f t="shared" si="81"/>
        <v/>
      </c>
      <c r="AA187" s="50" t="str">
        <f t="shared" si="72"/>
        <v/>
      </c>
      <c r="AB187" s="50" t="str">
        <f t="shared" si="75"/>
        <v/>
      </c>
      <c r="AC187" s="58" t="str">
        <f t="shared" si="76"/>
        <v/>
      </c>
      <c r="AD187" s="53" t="str">
        <f t="shared" si="73"/>
        <v/>
      </c>
      <c r="AE187" s="53" t="str">
        <f t="shared" si="77"/>
        <v/>
      </c>
      <c r="AF187" s="59" t="str">
        <f t="shared" si="78"/>
        <v/>
      </c>
      <c r="AG187" s="40" t="str">
        <f>C187&amp;COUNTIFS($C$3:C187,"V")</f>
        <v>0</v>
      </c>
      <c r="AH187" s="266" t="str">
        <f t="shared" si="95"/>
        <v/>
      </c>
      <c r="AI187" s="56" t="str">
        <f t="shared" si="82"/>
        <v/>
      </c>
      <c r="AJ187" s="265" t="str">
        <f t="shared" si="83"/>
        <v/>
      </c>
      <c r="AK187" s="267" t="str">
        <f t="shared" si="84"/>
        <v/>
      </c>
      <c r="AL187" s="267" t="str">
        <f t="shared" si="85"/>
        <v/>
      </c>
      <c r="AM187" s="40" t="str">
        <f t="shared" si="86"/>
        <v/>
      </c>
      <c r="AN187" s="267">
        <f t="shared" si="79"/>
        <v>0</v>
      </c>
      <c r="CE187" s="279"/>
    </row>
    <row r="188" spans="1:83" s="40" customFormat="1" ht="12.75">
      <c r="A188" s="227"/>
      <c r="B188" s="88"/>
      <c r="C188" s="89"/>
      <c r="D188" s="90"/>
      <c r="E188" s="89"/>
      <c r="F188" s="91"/>
      <c r="G188" s="304"/>
      <c r="H188" s="41"/>
      <c r="I188" s="42" t="str">
        <f t="shared" si="88"/>
        <v/>
      </c>
      <c r="J188" s="43" t="str">
        <f t="shared" si="71"/>
        <v/>
      </c>
      <c r="K188" s="44" t="str">
        <f>IF(J188="","",IF(COUNTIF($J$4:J188,J188)=0,"",(COUNTIF($J$4:J188,J188))))</f>
        <v/>
      </c>
      <c r="L188" s="44" t="str">
        <f>IF(K188="","",J188&amp;" _ "&amp;COUNTIF($J$4:J188,J188)&amp;"_"&amp;N188)</f>
        <v/>
      </c>
      <c r="M188" s="45" t="str">
        <f t="shared" si="89"/>
        <v/>
      </c>
      <c r="N188" s="44" t="str">
        <f t="shared" si="90"/>
        <v/>
      </c>
      <c r="O188" s="57" t="str">
        <f t="shared" si="91"/>
        <v/>
      </c>
      <c r="P188" s="48" t="str" cm="1">
        <f t="array" ref="P188">IFERROR(IF(C188="P",G188,IF($K188=1,$M188,$M188+LOOKUP(2,1/($J$4:$J187=J188),$P$4:$P187))),"")</f>
        <v/>
      </c>
      <c r="Q188" s="57" t="str" cm="1">
        <f t="array" ref="Q188">IFERROR(IF(OR(C188="P",C188="A",C188="R"),F188,IF($K188=1,F188,IF(LOOKUP(2,1/($J$4:$J187=$J188),$P$4:$P187)=0,$F188,IF(AND($C188="C",LOOKUP(2,1/($J$4:$J187=$J188),$P$4:$P187)&gt;0),(F188*G188+LOOKUP(2,1/($J$4:$J187=$J188),$P$4:$P187)*LOOKUP(2,1/($J$4:$J187=$J188),$Q$4:$Q187))/$P188,IF(AND($C188="C",LOOKUP(2,1/($J$4:$J187=$J188),$P$4:$P187)&lt;0),LOOKUP(2,1/($J$4:$J187=$J188),$Q$4:$Q187),IF(AND($C188="V",LOOKUP(2,1/($J$4:$J187=$J188),$P$4:$P187)&lt;0),((-1*(F188*G188))+LOOKUP(2,1/($J$4:$J187=$J188),$P$4:$P187)*LOOKUP(2,1/($J$4:$J187=$J188),$Q$4:$Q187))/$P188,IF(AND($C188="V",LOOKUP(2,1/($J$4:$J187=$J188),$P$4:$P187)&gt;0),LOOKUP(2,1/($J$4:$J187=$J188),$Q$4:$Q187),""))))))),"")</f>
        <v/>
      </c>
      <c r="R188" s="49" t="str">
        <f t="shared" si="94"/>
        <v/>
      </c>
      <c r="S188" s="49" t="str">
        <f t="shared" si="80"/>
        <v/>
      </c>
      <c r="T188" s="49" t="str">
        <f t="shared" si="92"/>
        <v/>
      </c>
      <c r="U188" s="49" t="str">
        <f>IFERROR(IF(C188="P",S188,IF(K188=1,0,IF(OR(LOOKUP(2,1/($E$4:$E187=$E188),$P$4:$P187)=0,AND($C188="C",$N188="LONG"),AND(C188="V",N188="SHORT")),0,S188+(M188*Q188)))),"")</f>
        <v/>
      </c>
      <c r="V188" s="49" t="str">
        <f t="shared" si="93"/>
        <v/>
      </c>
      <c r="W188" s="50" t="str">
        <f t="shared" si="87"/>
        <v/>
      </c>
      <c r="Y188" s="51" t="str">
        <f t="shared" si="74"/>
        <v/>
      </c>
      <c r="Z188" s="50" t="str">
        <f t="shared" si="81"/>
        <v/>
      </c>
      <c r="AA188" s="50" t="str">
        <f t="shared" si="72"/>
        <v/>
      </c>
      <c r="AB188" s="50" t="str">
        <f t="shared" si="75"/>
        <v/>
      </c>
      <c r="AC188" s="58" t="str">
        <f t="shared" si="76"/>
        <v/>
      </c>
      <c r="AD188" s="53" t="str">
        <f t="shared" si="73"/>
        <v/>
      </c>
      <c r="AE188" s="53" t="str">
        <f t="shared" si="77"/>
        <v/>
      </c>
      <c r="AF188" s="59" t="str">
        <f t="shared" si="78"/>
        <v/>
      </c>
      <c r="AG188" s="40" t="str">
        <f>C188&amp;COUNTIFS($C$3:C188,"V")</f>
        <v>0</v>
      </c>
      <c r="AH188" s="266" t="str">
        <f t="shared" si="95"/>
        <v/>
      </c>
      <c r="AI188" s="56" t="str">
        <f t="shared" si="82"/>
        <v/>
      </c>
      <c r="AJ188" s="265" t="str">
        <f t="shared" si="83"/>
        <v/>
      </c>
      <c r="AK188" s="267" t="str">
        <f t="shared" si="84"/>
        <v/>
      </c>
      <c r="AL188" s="267" t="str">
        <f t="shared" si="85"/>
        <v/>
      </c>
      <c r="AM188" s="40" t="str">
        <f t="shared" si="86"/>
        <v/>
      </c>
      <c r="AN188" s="267">
        <f t="shared" si="79"/>
        <v>0</v>
      </c>
      <c r="CE188" s="279"/>
    </row>
    <row r="189" spans="1:83" s="40" customFormat="1" ht="12.75">
      <c r="A189" s="227"/>
      <c r="B189" s="88"/>
      <c r="C189" s="89"/>
      <c r="D189" s="90"/>
      <c r="E189" s="89"/>
      <c r="F189" s="91"/>
      <c r="G189" s="304"/>
      <c r="H189" s="41"/>
      <c r="I189" s="42" t="str">
        <f t="shared" si="88"/>
        <v/>
      </c>
      <c r="J189" s="43" t="str">
        <f t="shared" si="71"/>
        <v/>
      </c>
      <c r="K189" s="44" t="str">
        <f>IF(J189="","",IF(COUNTIF($J$4:J189,J189)=0,"",(COUNTIF($J$4:J189,J189))))</f>
        <v/>
      </c>
      <c r="L189" s="44" t="str">
        <f>IF(K189="","",J189&amp;" _ "&amp;COUNTIF($J$4:J189,J189)&amp;"_"&amp;N189)</f>
        <v/>
      </c>
      <c r="M189" s="45" t="str">
        <f t="shared" si="89"/>
        <v/>
      </c>
      <c r="N189" s="44" t="str">
        <f t="shared" si="90"/>
        <v/>
      </c>
      <c r="O189" s="57" t="str">
        <f t="shared" si="91"/>
        <v/>
      </c>
      <c r="P189" s="48" t="str" cm="1">
        <f t="array" ref="P189">IFERROR(IF(C189="P",G189,IF($K189=1,$M189,$M189+LOOKUP(2,1/($J$4:$J188=J189),$P$4:$P188))),"")</f>
        <v/>
      </c>
      <c r="Q189" s="57" t="str" cm="1">
        <f t="array" ref="Q189">IFERROR(IF(OR(C189="P",C189="A",C189="R"),F189,IF($K189=1,F189,IF(LOOKUP(2,1/($J$4:$J188=$J189),$P$4:$P188)=0,$F189,IF(AND($C189="C",LOOKUP(2,1/($J$4:$J188=$J189),$P$4:$P188)&gt;0),(F189*G189+LOOKUP(2,1/($J$4:$J188=$J189),$P$4:$P188)*LOOKUP(2,1/($J$4:$J188=$J189),$Q$4:$Q188))/$P189,IF(AND($C189="C",LOOKUP(2,1/($J$4:$J188=$J189),$P$4:$P188)&lt;0),LOOKUP(2,1/($J$4:$J188=$J189),$Q$4:$Q188),IF(AND($C189="V",LOOKUP(2,1/($J$4:$J188=$J189),$P$4:$P188)&lt;0),((-1*(F189*G189))+LOOKUP(2,1/($J$4:$J188=$J189),$P$4:$P188)*LOOKUP(2,1/($J$4:$J188=$J189),$Q$4:$Q188))/$P189,IF(AND($C189="V",LOOKUP(2,1/($J$4:$J188=$J189),$P$4:$P188)&gt;0),LOOKUP(2,1/($J$4:$J188=$J189),$Q$4:$Q188),""))))))),"")</f>
        <v/>
      </c>
      <c r="R189" s="49" t="str">
        <f t="shared" si="94"/>
        <v/>
      </c>
      <c r="S189" s="49" t="str">
        <f t="shared" si="80"/>
        <v/>
      </c>
      <c r="T189" s="49" t="str">
        <f t="shared" si="92"/>
        <v/>
      </c>
      <c r="U189" s="49" t="str">
        <f>IFERROR(IF(C189="P",S189,IF(K189=1,0,IF(OR(LOOKUP(2,1/($E$4:$E188=$E189),$P$4:$P188)=0,AND($C189="C",$N189="LONG"),AND(C189="V",N189="SHORT")),0,S189+(M189*Q189)))),"")</f>
        <v/>
      </c>
      <c r="V189" s="49" t="str">
        <f t="shared" si="93"/>
        <v/>
      </c>
      <c r="W189" s="50" t="str">
        <f t="shared" si="87"/>
        <v/>
      </c>
      <c r="Y189" s="51" t="str">
        <f t="shared" si="74"/>
        <v/>
      </c>
      <c r="Z189" s="50" t="str">
        <f t="shared" si="81"/>
        <v/>
      </c>
      <c r="AA189" s="50" t="str">
        <f t="shared" si="72"/>
        <v/>
      </c>
      <c r="AB189" s="50" t="str">
        <f t="shared" si="75"/>
        <v/>
      </c>
      <c r="AC189" s="58" t="str">
        <f t="shared" si="76"/>
        <v/>
      </c>
      <c r="AD189" s="53" t="str">
        <f t="shared" si="73"/>
        <v/>
      </c>
      <c r="AE189" s="53" t="str">
        <f t="shared" si="77"/>
        <v/>
      </c>
      <c r="AF189" s="59" t="str">
        <f t="shared" si="78"/>
        <v/>
      </c>
      <c r="AG189" s="40" t="str">
        <f>C189&amp;COUNTIFS($C$3:C189,"V")</f>
        <v>0</v>
      </c>
      <c r="AH189" s="266" t="str">
        <f t="shared" si="95"/>
        <v/>
      </c>
      <c r="AI189" s="56" t="str">
        <f t="shared" si="82"/>
        <v/>
      </c>
      <c r="AJ189" s="265" t="str">
        <f t="shared" si="83"/>
        <v/>
      </c>
      <c r="AK189" s="267" t="str">
        <f t="shared" si="84"/>
        <v/>
      </c>
      <c r="AL189" s="267" t="str">
        <f t="shared" si="85"/>
        <v/>
      </c>
      <c r="AM189" s="40" t="str">
        <f t="shared" si="86"/>
        <v/>
      </c>
      <c r="AN189" s="267">
        <f t="shared" si="79"/>
        <v>0</v>
      </c>
      <c r="CE189" s="279"/>
    </row>
    <row r="190" spans="1:83" s="40" customFormat="1" ht="12.75">
      <c r="A190" s="227"/>
      <c r="B190" s="88"/>
      <c r="C190" s="89"/>
      <c r="D190" s="90"/>
      <c r="E190" s="89"/>
      <c r="F190" s="91"/>
      <c r="G190" s="304"/>
      <c r="H190" s="41"/>
      <c r="I190" s="42" t="str">
        <f t="shared" si="88"/>
        <v/>
      </c>
      <c r="J190" s="43" t="str">
        <f t="shared" si="71"/>
        <v/>
      </c>
      <c r="K190" s="44" t="str">
        <f>IF(J190="","",IF(COUNTIF($J$4:J190,J190)=0,"",(COUNTIF($J$4:J190,J190))))</f>
        <v/>
      </c>
      <c r="L190" s="44" t="str">
        <f>IF(K190="","",J190&amp;" _ "&amp;COUNTIF($J$4:J190,J190)&amp;"_"&amp;N190)</f>
        <v/>
      </c>
      <c r="M190" s="45" t="str">
        <f t="shared" si="89"/>
        <v/>
      </c>
      <c r="N190" s="44" t="str">
        <f t="shared" si="90"/>
        <v/>
      </c>
      <c r="O190" s="57" t="str">
        <f t="shared" si="91"/>
        <v/>
      </c>
      <c r="P190" s="48" t="str" cm="1">
        <f t="array" ref="P190">IFERROR(IF(C190="P",G190,IF($K190=1,$M190,$M190+LOOKUP(2,1/($J$4:$J189=J190),$P$4:$P189))),"")</f>
        <v/>
      </c>
      <c r="Q190" s="57" t="str" cm="1">
        <f t="array" ref="Q190">IFERROR(IF(OR(C190="P",C190="A",C190="R"),F190,IF($K190=1,F190,IF(LOOKUP(2,1/($J$4:$J189=$J190),$P$4:$P189)=0,$F190,IF(AND($C190="C",LOOKUP(2,1/($J$4:$J189=$J190),$P$4:$P189)&gt;0),(F190*G190+LOOKUP(2,1/($J$4:$J189=$J190),$P$4:$P189)*LOOKUP(2,1/($J$4:$J189=$J190),$Q$4:$Q189))/$P190,IF(AND($C190="C",LOOKUP(2,1/($J$4:$J189=$J190),$P$4:$P189)&lt;0),LOOKUP(2,1/($J$4:$J189=$J190),$Q$4:$Q189),IF(AND($C190="V",LOOKUP(2,1/($J$4:$J189=$J190),$P$4:$P189)&lt;0),((-1*(F190*G190))+LOOKUP(2,1/($J$4:$J189=$J190),$P$4:$P189)*LOOKUP(2,1/($J$4:$J189=$J190),$Q$4:$Q189))/$P190,IF(AND($C190="V",LOOKUP(2,1/($J$4:$J189=$J190),$P$4:$P189)&gt;0),LOOKUP(2,1/($J$4:$J189=$J190),$Q$4:$Q189),""))))))),"")</f>
        <v/>
      </c>
      <c r="R190" s="49" t="str">
        <f t="shared" si="94"/>
        <v/>
      </c>
      <c r="S190" s="49" t="str">
        <f t="shared" si="80"/>
        <v/>
      </c>
      <c r="T190" s="49" t="str">
        <f t="shared" si="92"/>
        <v/>
      </c>
      <c r="U190" s="49" t="str">
        <f>IFERROR(IF(C190="P",S190,IF(K190=1,0,IF(OR(LOOKUP(2,1/($E$4:$E189=$E190),$P$4:$P189)=0,AND($C190="C",$N190="LONG"),AND(C190="V",N190="SHORT")),0,S190+(M190*Q190)))),"")</f>
        <v/>
      </c>
      <c r="V190" s="49" t="str">
        <f t="shared" si="93"/>
        <v/>
      </c>
      <c r="W190" s="50" t="str">
        <f t="shared" si="87"/>
        <v/>
      </c>
      <c r="Y190" s="51" t="str">
        <f t="shared" si="74"/>
        <v/>
      </c>
      <c r="Z190" s="50" t="str">
        <f t="shared" si="81"/>
        <v/>
      </c>
      <c r="AA190" s="50" t="str">
        <f t="shared" si="72"/>
        <v/>
      </c>
      <c r="AB190" s="50" t="str">
        <f t="shared" si="75"/>
        <v/>
      </c>
      <c r="AC190" s="58" t="str">
        <f t="shared" si="76"/>
        <v/>
      </c>
      <c r="AD190" s="53" t="str">
        <f t="shared" si="73"/>
        <v/>
      </c>
      <c r="AE190" s="53" t="str">
        <f t="shared" si="77"/>
        <v/>
      </c>
      <c r="AF190" s="59" t="str">
        <f t="shared" si="78"/>
        <v/>
      </c>
      <c r="AG190" s="40" t="str">
        <f>C190&amp;COUNTIFS($C$3:C190,"V")</f>
        <v>0</v>
      </c>
      <c r="AH190" s="266" t="str">
        <f t="shared" si="95"/>
        <v/>
      </c>
      <c r="AI190" s="56" t="str">
        <f t="shared" si="82"/>
        <v/>
      </c>
      <c r="AJ190" s="265" t="str">
        <f t="shared" si="83"/>
        <v/>
      </c>
      <c r="AK190" s="267" t="str">
        <f t="shared" si="84"/>
        <v/>
      </c>
      <c r="AL190" s="267" t="str">
        <f t="shared" si="85"/>
        <v/>
      </c>
      <c r="AM190" s="40" t="str">
        <f t="shared" si="86"/>
        <v/>
      </c>
      <c r="AN190" s="267">
        <f t="shared" si="79"/>
        <v>0</v>
      </c>
      <c r="CE190" s="279"/>
    </row>
    <row r="191" spans="1:83" s="40" customFormat="1" ht="12.75">
      <c r="A191" s="227"/>
      <c r="B191" s="88"/>
      <c r="C191" s="89"/>
      <c r="D191" s="90"/>
      <c r="E191" s="89"/>
      <c r="F191" s="91"/>
      <c r="G191" s="304"/>
      <c r="H191" s="41"/>
      <c r="I191" s="42" t="str">
        <f t="shared" si="88"/>
        <v/>
      </c>
      <c r="J191" s="43" t="str">
        <f t="shared" si="71"/>
        <v/>
      </c>
      <c r="K191" s="44" t="str">
        <f>IF(J191="","",IF(COUNTIF($J$4:J191,J191)=0,"",(COUNTIF($J$4:J191,J191))))</f>
        <v/>
      </c>
      <c r="L191" s="44" t="str">
        <f>IF(K191="","",J191&amp;" _ "&amp;COUNTIF($J$4:J191,J191)&amp;"_"&amp;N191)</f>
        <v/>
      </c>
      <c r="M191" s="45" t="str">
        <f t="shared" si="89"/>
        <v/>
      </c>
      <c r="N191" s="44" t="str">
        <f t="shared" si="90"/>
        <v/>
      </c>
      <c r="O191" s="57" t="str">
        <f t="shared" si="91"/>
        <v/>
      </c>
      <c r="P191" s="48" t="str" cm="1">
        <f t="array" ref="P191">IFERROR(IF(C191="P",G191,IF($K191=1,$M191,$M191+LOOKUP(2,1/($J$4:$J190=J191),$P$4:$P190))),"")</f>
        <v/>
      </c>
      <c r="Q191" s="57" t="str" cm="1">
        <f t="array" ref="Q191">IFERROR(IF(OR(C191="P",C191="A",C191="R"),F191,IF($K191=1,F191,IF(LOOKUP(2,1/($J$4:$J190=$J191),$P$4:$P190)=0,$F191,IF(AND($C191="C",LOOKUP(2,1/($J$4:$J190=$J191),$P$4:$P190)&gt;0),(F191*G191+LOOKUP(2,1/($J$4:$J190=$J191),$P$4:$P190)*LOOKUP(2,1/($J$4:$J190=$J191),$Q$4:$Q190))/$P191,IF(AND($C191="C",LOOKUP(2,1/($J$4:$J190=$J191),$P$4:$P190)&lt;0),LOOKUP(2,1/($J$4:$J190=$J191),$Q$4:$Q190),IF(AND($C191="V",LOOKUP(2,1/($J$4:$J190=$J191),$P$4:$P190)&lt;0),((-1*(F191*G191))+LOOKUP(2,1/($J$4:$J190=$J191),$P$4:$P190)*LOOKUP(2,1/($J$4:$J190=$J191),$Q$4:$Q190))/$P191,IF(AND($C191="V",LOOKUP(2,1/($J$4:$J190=$J191),$P$4:$P190)&gt;0),LOOKUP(2,1/($J$4:$J190=$J191),$Q$4:$Q190),""))))))),"")</f>
        <v/>
      </c>
      <c r="R191" s="49" t="str">
        <f t="shared" si="94"/>
        <v/>
      </c>
      <c r="S191" s="49" t="str">
        <f t="shared" si="80"/>
        <v/>
      </c>
      <c r="T191" s="49" t="str">
        <f t="shared" si="92"/>
        <v/>
      </c>
      <c r="U191" s="49" t="str">
        <f>IFERROR(IF(C191="P",S191,IF(K191=1,0,IF(OR(LOOKUP(2,1/($E$4:$E190=$E191),$P$4:$P190)=0,AND($C191="C",$N191="LONG"),AND(C191="V",N191="SHORT")),0,S191+(M191*Q191)))),"")</f>
        <v/>
      </c>
      <c r="V191" s="49" t="str">
        <f t="shared" si="93"/>
        <v/>
      </c>
      <c r="W191" s="50" t="str">
        <f t="shared" si="87"/>
        <v/>
      </c>
      <c r="Y191" s="51" t="str">
        <f t="shared" si="74"/>
        <v/>
      </c>
      <c r="Z191" s="50" t="str">
        <f t="shared" si="81"/>
        <v/>
      </c>
      <c r="AA191" s="50" t="str">
        <f t="shared" si="72"/>
        <v/>
      </c>
      <c r="AB191" s="50" t="str">
        <f t="shared" si="75"/>
        <v/>
      </c>
      <c r="AC191" s="58" t="str">
        <f t="shared" si="76"/>
        <v/>
      </c>
      <c r="AD191" s="53" t="str">
        <f t="shared" si="73"/>
        <v/>
      </c>
      <c r="AE191" s="53" t="str">
        <f t="shared" si="77"/>
        <v/>
      </c>
      <c r="AF191" s="59" t="str">
        <f t="shared" si="78"/>
        <v/>
      </c>
      <c r="AG191" s="40" t="str">
        <f>C191&amp;COUNTIFS($C$3:C191,"V")</f>
        <v>0</v>
      </c>
      <c r="AH191" s="266" t="str">
        <f t="shared" si="95"/>
        <v/>
      </c>
      <c r="AI191" s="56" t="str">
        <f t="shared" si="82"/>
        <v/>
      </c>
      <c r="AJ191" s="265" t="str">
        <f t="shared" si="83"/>
        <v/>
      </c>
      <c r="AK191" s="267" t="str">
        <f t="shared" si="84"/>
        <v/>
      </c>
      <c r="AL191" s="267" t="str">
        <f t="shared" si="85"/>
        <v/>
      </c>
      <c r="AM191" s="40" t="str">
        <f t="shared" si="86"/>
        <v/>
      </c>
      <c r="AN191" s="267">
        <f t="shared" si="79"/>
        <v>0</v>
      </c>
      <c r="CE191" s="279"/>
    </row>
    <row r="192" spans="1:83" s="40" customFormat="1" ht="12.75">
      <c r="A192" s="227"/>
      <c r="B192" s="88"/>
      <c r="C192" s="89"/>
      <c r="D192" s="90"/>
      <c r="E192" s="89"/>
      <c r="F192" s="91"/>
      <c r="G192" s="304"/>
      <c r="H192" s="41"/>
      <c r="I192" s="42" t="str">
        <f t="shared" si="88"/>
        <v/>
      </c>
      <c r="J192" s="43" t="str">
        <f t="shared" si="71"/>
        <v/>
      </c>
      <c r="K192" s="44" t="str">
        <f>IF(J192="","",IF(COUNTIF($J$4:J192,J192)=0,"",(COUNTIF($J$4:J192,J192))))</f>
        <v/>
      </c>
      <c r="L192" s="44" t="str">
        <f>IF(K192="","",J192&amp;" _ "&amp;COUNTIF($J$4:J192,J192)&amp;"_"&amp;N192)</f>
        <v/>
      </c>
      <c r="M192" s="45" t="str">
        <f t="shared" si="89"/>
        <v/>
      </c>
      <c r="N192" s="44" t="str">
        <f t="shared" si="90"/>
        <v/>
      </c>
      <c r="O192" s="57" t="str">
        <f t="shared" si="91"/>
        <v/>
      </c>
      <c r="P192" s="48" t="str" cm="1">
        <f t="array" ref="P192">IFERROR(IF(C192="P",G192,IF($K192=1,$M192,$M192+LOOKUP(2,1/($J$4:$J191=J192),$P$4:$P191))),"")</f>
        <v/>
      </c>
      <c r="Q192" s="57" t="str" cm="1">
        <f t="array" ref="Q192">IFERROR(IF(OR(C192="P",C192="A",C192="R"),F192,IF($K192=1,F192,IF(LOOKUP(2,1/($J$4:$J191=$J192),$P$4:$P191)=0,$F192,IF(AND($C192="C",LOOKUP(2,1/($J$4:$J191=$J192),$P$4:$P191)&gt;0),(F192*G192+LOOKUP(2,1/($J$4:$J191=$J192),$P$4:$P191)*LOOKUP(2,1/($J$4:$J191=$J192),$Q$4:$Q191))/$P192,IF(AND($C192="C",LOOKUP(2,1/($J$4:$J191=$J192),$P$4:$P191)&lt;0),LOOKUP(2,1/($J$4:$J191=$J192),$Q$4:$Q191),IF(AND($C192="V",LOOKUP(2,1/($J$4:$J191=$J192),$P$4:$P191)&lt;0),((-1*(F192*G192))+LOOKUP(2,1/($J$4:$J191=$J192),$P$4:$P191)*LOOKUP(2,1/($J$4:$J191=$J192),$Q$4:$Q191))/$P192,IF(AND($C192="V",LOOKUP(2,1/($J$4:$J191=$J192),$P$4:$P191)&gt;0),LOOKUP(2,1/($J$4:$J191=$J192),$Q$4:$Q191),""))))))),"")</f>
        <v/>
      </c>
      <c r="R192" s="49" t="str">
        <f t="shared" si="94"/>
        <v/>
      </c>
      <c r="S192" s="49" t="str">
        <f t="shared" si="80"/>
        <v/>
      </c>
      <c r="T192" s="49" t="str">
        <f t="shared" si="92"/>
        <v/>
      </c>
      <c r="U192" s="49" t="str">
        <f>IFERROR(IF(C192="P",S192,IF(K192=1,0,IF(OR(LOOKUP(2,1/($E$4:$E191=$E192),$P$4:$P191)=0,AND($C192="C",$N192="LONG"),AND(C192="V",N192="SHORT")),0,S192+(M192*Q192)))),"")</f>
        <v/>
      </c>
      <c r="V192" s="49" t="str">
        <f t="shared" si="93"/>
        <v/>
      </c>
      <c r="W192" s="50" t="str">
        <f t="shared" si="87"/>
        <v/>
      </c>
      <c r="Y192" s="51" t="str">
        <f t="shared" si="74"/>
        <v/>
      </c>
      <c r="Z192" s="50" t="str">
        <f t="shared" si="81"/>
        <v/>
      </c>
      <c r="AA192" s="50" t="str">
        <f t="shared" si="72"/>
        <v/>
      </c>
      <c r="AB192" s="50" t="str">
        <f t="shared" si="75"/>
        <v/>
      </c>
      <c r="AC192" s="58" t="str">
        <f t="shared" si="76"/>
        <v/>
      </c>
      <c r="AD192" s="53" t="str">
        <f t="shared" si="73"/>
        <v/>
      </c>
      <c r="AE192" s="53" t="str">
        <f t="shared" si="77"/>
        <v/>
      </c>
      <c r="AF192" s="59" t="str">
        <f t="shared" si="78"/>
        <v/>
      </c>
      <c r="AG192" s="40" t="str">
        <f>C192&amp;COUNTIFS($C$3:C192,"V")</f>
        <v>0</v>
      </c>
      <c r="AH192" s="266" t="str">
        <f t="shared" si="95"/>
        <v/>
      </c>
      <c r="AI192" s="56" t="str">
        <f t="shared" si="82"/>
        <v/>
      </c>
      <c r="AJ192" s="265" t="str">
        <f t="shared" si="83"/>
        <v/>
      </c>
      <c r="AK192" s="267" t="str">
        <f t="shared" si="84"/>
        <v/>
      </c>
      <c r="AL192" s="267" t="str">
        <f t="shared" si="85"/>
        <v/>
      </c>
      <c r="AM192" s="40" t="str">
        <f t="shared" si="86"/>
        <v/>
      </c>
      <c r="AN192" s="267">
        <f t="shared" si="79"/>
        <v>0</v>
      </c>
      <c r="CE192" s="279"/>
    </row>
    <row r="193" spans="1:83" s="40" customFormat="1" ht="12.75">
      <c r="A193" s="227"/>
      <c r="B193" s="88"/>
      <c r="C193" s="89"/>
      <c r="D193" s="90"/>
      <c r="E193" s="89"/>
      <c r="F193" s="91"/>
      <c r="G193" s="304"/>
      <c r="H193" s="41"/>
      <c r="I193" s="42" t="str">
        <f t="shared" si="88"/>
        <v/>
      </c>
      <c r="J193" s="43" t="str">
        <f t="shared" si="71"/>
        <v/>
      </c>
      <c r="K193" s="44" t="str">
        <f>IF(J193="","",IF(COUNTIF($J$4:J193,J193)=0,"",(COUNTIF($J$4:J193,J193))))</f>
        <v/>
      </c>
      <c r="L193" s="44" t="str">
        <f>IF(K193="","",J193&amp;" _ "&amp;COUNTIF($J$4:J193,J193)&amp;"_"&amp;N193)</f>
        <v/>
      </c>
      <c r="M193" s="45" t="str">
        <f t="shared" si="89"/>
        <v/>
      </c>
      <c r="N193" s="44" t="str">
        <f t="shared" si="90"/>
        <v/>
      </c>
      <c r="O193" s="57" t="str">
        <f t="shared" si="91"/>
        <v/>
      </c>
      <c r="P193" s="48" t="str" cm="1">
        <f t="array" ref="P193">IFERROR(IF(C193="P",G193,IF($K193=1,$M193,$M193+LOOKUP(2,1/($J$4:$J192=J193),$P$4:$P192))),"")</f>
        <v/>
      </c>
      <c r="Q193" s="57" t="str" cm="1">
        <f t="array" ref="Q193">IFERROR(IF(OR(C193="P",C193="A",C193="R"),F193,IF($K193=1,F193,IF(LOOKUP(2,1/($J$4:$J192=$J193),$P$4:$P192)=0,$F193,IF(AND($C193="C",LOOKUP(2,1/($J$4:$J192=$J193),$P$4:$P192)&gt;0),(F193*G193+LOOKUP(2,1/($J$4:$J192=$J193),$P$4:$P192)*LOOKUP(2,1/($J$4:$J192=$J193),$Q$4:$Q192))/$P193,IF(AND($C193="C",LOOKUP(2,1/($J$4:$J192=$J193),$P$4:$P192)&lt;0),LOOKUP(2,1/($J$4:$J192=$J193),$Q$4:$Q192),IF(AND($C193="V",LOOKUP(2,1/($J$4:$J192=$J193),$P$4:$P192)&lt;0),((-1*(F193*G193))+LOOKUP(2,1/($J$4:$J192=$J193),$P$4:$P192)*LOOKUP(2,1/($J$4:$J192=$J193),$Q$4:$Q192))/$P193,IF(AND($C193="V",LOOKUP(2,1/($J$4:$J192=$J193),$P$4:$P192)&gt;0),LOOKUP(2,1/($J$4:$J192=$J193),$Q$4:$Q192),""))))))),"")</f>
        <v/>
      </c>
      <c r="R193" s="49" t="str">
        <f t="shared" si="94"/>
        <v/>
      </c>
      <c r="S193" s="49" t="str">
        <f t="shared" si="80"/>
        <v/>
      </c>
      <c r="T193" s="49" t="str">
        <f t="shared" si="92"/>
        <v/>
      </c>
      <c r="U193" s="49" t="str">
        <f>IFERROR(IF(C193="P",S193,IF(K193=1,0,IF(OR(LOOKUP(2,1/($E$4:$E192=$E193),$P$4:$P192)=0,AND($C193="C",$N193="LONG"),AND(C193="V",N193="SHORT")),0,S193+(M193*Q193)))),"")</f>
        <v/>
      </c>
      <c r="V193" s="49" t="str">
        <f t="shared" si="93"/>
        <v/>
      </c>
      <c r="W193" s="50" t="str">
        <f t="shared" si="87"/>
        <v/>
      </c>
      <c r="Y193" s="51" t="str">
        <f t="shared" si="74"/>
        <v/>
      </c>
      <c r="Z193" s="50" t="str">
        <f t="shared" si="81"/>
        <v/>
      </c>
      <c r="AA193" s="50" t="str">
        <f t="shared" si="72"/>
        <v/>
      </c>
      <c r="AB193" s="50" t="str">
        <f t="shared" si="75"/>
        <v/>
      </c>
      <c r="AC193" s="58" t="str">
        <f t="shared" si="76"/>
        <v/>
      </c>
      <c r="AD193" s="53" t="str">
        <f t="shared" si="73"/>
        <v/>
      </c>
      <c r="AE193" s="53" t="str">
        <f t="shared" si="77"/>
        <v/>
      </c>
      <c r="AF193" s="59" t="str">
        <f t="shared" si="78"/>
        <v/>
      </c>
      <c r="AG193" s="40" t="str">
        <f>C193&amp;COUNTIFS($C$3:C193,"V")</f>
        <v>0</v>
      </c>
      <c r="AH193" s="266" t="str">
        <f t="shared" si="95"/>
        <v/>
      </c>
      <c r="AI193" s="56" t="str">
        <f t="shared" si="82"/>
        <v/>
      </c>
      <c r="AJ193" s="265" t="str">
        <f t="shared" si="83"/>
        <v/>
      </c>
      <c r="AK193" s="267" t="str">
        <f t="shared" si="84"/>
        <v/>
      </c>
      <c r="AL193" s="267" t="str">
        <f t="shared" si="85"/>
        <v/>
      </c>
      <c r="AM193" s="40" t="str">
        <f t="shared" si="86"/>
        <v/>
      </c>
      <c r="AN193" s="267">
        <f t="shared" si="79"/>
        <v>0</v>
      </c>
      <c r="CE193" s="279"/>
    </row>
    <row r="194" spans="1:83" s="40" customFormat="1" ht="12.75">
      <c r="A194" s="227"/>
      <c r="B194" s="88"/>
      <c r="C194" s="89"/>
      <c r="D194" s="90"/>
      <c r="E194" s="89"/>
      <c r="F194" s="91"/>
      <c r="G194" s="304"/>
      <c r="H194" s="41"/>
      <c r="I194" s="42" t="str">
        <f t="shared" si="88"/>
        <v/>
      </c>
      <c r="J194" s="43" t="str">
        <f t="shared" si="71"/>
        <v/>
      </c>
      <c r="K194" s="44" t="str">
        <f>IF(J194="","",IF(COUNTIF($J$4:J194,J194)=0,"",(COUNTIF($J$4:J194,J194))))</f>
        <v/>
      </c>
      <c r="L194" s="44" t="str">
        <f>IF(K194="","",J194&amp;" _ "&amp;COUNTIF($J$4:J194,J194)&amp;"_"&amp;N194)</f>
        <v/>
      </c>
      <c r="M194" s="45" t="str">
        <f t="shared" si="89"/>
        <v/>
      </c>
      <c r="N194" s="44" t="str">
        <f t="shared" si="90"/>
        <v/>
      </c>
      <c r="O194" s="57" t="str">
        <f t="shared" si="91"/>
        <v/>
      </c>
      <c r="P194" s="48" t="str" cm="1">
        <f t="array" ref="P194">IFERROR(IF(C194="P",G194,IF($K194=1,$M194,$M194+LOOKUP(2,1/($J$4:$J193=J194),$P$4:$P193))),"")</f>
        <v/>
      </c>
      <c r="Q194" s="57" t="str" cm="1">
        <f t="array" ref="Q194">IFERROR(IF(OR(C194="P",C194="A",C194="R"),F194,IF($K194=1,F194,IF(LOOKUP(2,1/($J$4:$J193=$J194),$P$4:$P193)=0,$F194,IF(AND($C194="C",LOOKUP(2,1/($J$4:$J193=$J194),$P$4:$P193)&gt;0),(F194*G194+LOOKUP(2,1/($J$4:$J193=$J194),$P$4:$P193)*LOOKUP(2,1/($J$4:$J193=$J194),$Q$4:$Q193))/$P194,IF(AND($C194="C",LOOKUP(2,1/($J$4:$J193=$J194),$P$4:$P193)&lt;0),LOOKUP(2,1/($J$4:$J193=$J194),$Q$4:$Q193),IF(AND($C194="V",LOOKUP(2,1/($J$4:$J193=$J194),$P$4:$P193)&lt;0),((-1*(F194*G194))+LOOKUP(2,1/($J$4:$J193=$J194),$P$4:$P193)*LOOKUP(2,1/($J$4:$J193=$J194),$Q$4:$Q193))/$P194,IF(AND($C194="V",LOOKUP(2,1/($J$4:$J193=$J194),$P$4:$P193)&gt;0),LOOKUP(2,1/($J$4:$J193=$J194),$Q$4:$Q193),""))))))),"")</f>
        <v/>
      </c>
      <c r="R194" s="49" t="str">
        <f t="shared" si="94"/>
        <v/>
      </c>
      <c r="S194" s="49" t="str">
        <f t="shared" si="80"/>
        <v/>
      </c>
      <c r="T194" s="49" t="str">
        <f t="shared" si="92"/>
        <v/>
      </c>
      <c r="U194" s="49" t="str">
        <f>IFERROR(IF(C194="P",S194,IF(K194=1,0,IF(OR(LOOKUP(2,1/($E$4:$E193=$E194),$P$4:$P193)=0,AND($C194="C",$N194="LONG"),AND(C194="V",N194="SHORT")),0,S194+(M194*Q194)))),"")</f>
        <v/>
      </c>
      <c r="V194" s="49" t="str">
        <f t="shared" si="93"/>
        <v/>
      </c>
      <c r="W194" s="50" t="str">
        <f t="shared" si="87"/>
        <v/>
      </c>
      <c r="Y194" s="51" t="str">
        <f t="shared" si="74"/>
        <v/>
      </c>
      <c r="Z194" s="50" t="str">
        <f t="shared" si="81"/>
        <v/>
      </c>
      <c r="AA194" s="50" t="str">
        <f t="shared" si="72"/>
        <v/>
      </c>
      <c r="AB194" s="50" t="str">
        <f t="shared" si="75"/>
        <v/>
      </c>
      <c r="AC194" s="58" t="str">
        <f t="shared" si="76"/>
        <v/>
      </c>
      <c r="AD194" s="53" t="str">
        <f t="shared" si="73"/>
        <v/>
      </c>
      <c r="AE194" s="53" t="str">
        <f t="shared" si="77"/>
        <v/>
      </c>
      <c r="AF194" s="59" t="str">
        <f t="shared" si="78"/>
        <v/>
      </c>
      <c r="AG194" s="40" t="str">
        <f>C194&amp;COUNTIFS($C$3:C194,"V")</f>
        <v>0</v>
      </c>
      <c r="AH194" s="266" t="str">
        <f t="shared" si="95"/>
        <v/>
      </c>
      <c r="AI194" s="56" t="str">
        <f t="shared" si="82"/>
        <v/>
      </c>
      <c r="AJ194" s="265" t="str">
        <f t="shared" si="83"/>
        <v/>
      </c>
      <c r="AK194" s="267" t="str">
        <f t="shared" si="84"/>
        <v/>
      </c>
      <c r="AL194" s="267" t="str">
        <f t="shared" si="85"/>
        <v/>
      </c>
      <c r="AM194" s="40" t="str">
        <f t="shared" si="86"/>
        <v/>
      </c>
      <c r="AN194" s="267">
        <f t="shared" si="79"/>
        <v>0</v>
      </c>
      <c r="CE194" s="279"/>
    </row>
    <row r="195" spans="1:83" s="40" customFormat="1" ht="12.75">
      <c r="A195" s="227"/>
      <c r="B195" s="88"/>
      <c r="C195" s="89"/>
      <c r="D195" s="90"/>
      <c r="E195" s="89"/>
      <c r="F195" s="91"/>
      <c r="G195" s="304"/>
      <c r="H195" s="41"/>
      <c r="I195" s="42" t="str">
        <f t="shared" si="88"/>
        <v/>
      </c>
      <c r="J195" s="43" t="str">
        <f t="shared" si="71"/>
        <v/>
      </c>
      <c r="K195" s="44" t="str">
        <f>IF(J195="","",IF(COUNTIF($J$4:J195,J195)=0,"",(COUNTIF($J$4:J195,J195))))</f>
        <v/>
      </c>
      <c r="L195" s="44" t="str">
        <f>IF(K195="","",J195&amp;" _ "&amp;COUNTIF($J$4:J195,J195)&amp;"_"&amp;N195)</f>
        <v/>
      </c>
      <c r="M195" s="45" t="str">
        <f t="shared" si="89"/>
        <v/>
      </c>
      <c r="N195" s="44" t="str">
        <f t="shared" si="90"/>
        <v/>
      </c>
      <c r="O195" s="57" t="str">
        <f t="shared" si="91"/>
        <v/>
      </c>
      <c r="P195" s="48" t="str" cm="1">
        <f t="array" ref="P195">IFERROR(IF(C195="P",G195,IF($K195=1,$M195,$M195+LOOKUP(2,1/($J$4:$J194=J195),$P$4:$P194))),"")</f>
        <v/>
      </c>
      <c r="Q195" s="57" t="str" cm="1">
        <f t="array" ref="Q195">IFERROR(IF(OR(C195="P",C195="A",C195="R"),F195,IF($K195=1,F195,IF(LOOKUP(2,1/($J$4:$J194=$J195),$P$4:$P194)=0,$F195,IF(AND($C195="C",LOOKUP(2,1/($J$4:$J194=$J195),$P$4:$P194)&gt;0),(F195*G195+LOOKUP(2,1/($J$4:$J194=$J195),$P$4:$P194)*LOOKUP(2,1/($J$4:$J194=$J195),$Q$4:$Q194))/$P195,IF(AND($C195="C",LOOKUP(2,1/($J$4:$J194=$J195),$P$4:$P194)&lt;0),LOOKUP(2,1/($J$4:$J194=$J195),$Q$4:$Q194),IF(AND($C195="V",LOOKUP(2,1/($J$4:$J194=$J195),$P$4:$P194)&lt;0),((-1*(F195*G195))+LOOKUP(2,1/($J$4:$J194=$J195),$P$4:$P194)*LOOKUP(2,1/($J$4:$J194=$J195),$Q$4:$Q194))/$P195,IF(AND($C195="V",LOOKUP(2,1/($J$4:$J194=$J195),$P$4:$P194)&gt;0),LOOKUP(2,1/($J$4:$J194=$J195),$Q$4:$Q194),""))))))),"")</f>
        <v/>
      </c>
      <c r="R195" s="49" t="str">
        <f t="shared" si="94"/>
        <v/>
      </c>
      <c r="S195" s="49" t="str">
        <f t="shared" si="80"/>
        <v/>
      </c>
      <c r="T195" s="49" t="str">
        <f t="shared" si="92"/>
        <v/>
      </c>
      <c r="U195" s="49" t="str">
        <f>IFERROR(IF(C195="P",S195,IF(K195=1,0,IF(OR(LOOKUP(2,1/($E$4:$E194=$E195),$P$4:$P194)=0,AND($C195="C",$N195="LONG"),AND(C195="V",N195="SHORT")),0,S195+(M195*Q195)))),"")</f>
        <v/>
      </c>
      <c r="V195" s="49" t="str">
        <f t="shared" si="93"/>
        <v/>
      </c>
      <c r="W195" s="50" t="str">
        <f t="shared" si="87"/>
        <v/>
      </c>
      <c r="Y195" s="51" t="str">
        <f t="shared" si="74"/>
        <v/>
      </c>
      <c r="Z195" s="50" t="str">
        <f t="shared" si="81"/>
        <v/>
      </c>
      <c r="AA195" s="50" t="str">
        <f t="shared" si="72"/>
        <v/>
      </c>
      <c r="AB195" s="50" t="str">
        <f t="shared" si="75"/>
        <v/>
      </c>
      <c r="AC195" s="58" t="str">
        <f t="shared" si="76"/>
        <v/>
      </c>
      <c r="AD195" s="53" t="str">
        <f t="shared" si="73"/>
        <v/>
      </c>
      <c r="AE195" s="53" t="str">
        <f t="shared" si="77"/>
        <v/>
      </c>
      <c r="AF195" s="59" t="str">
        <f t="shared" si="78"/>
        <v/>
      </c>
      <c r="AG195" s="40" t="str">
        <f>C195&amp;COUNTIFS($C$3:C195,"V")</f>
        <v>0</v>
      </c>
      <c r="AH195" s="266" t="str">
        <f t="shared" si="95"/>
        <v/>
      </c>
      <c r="AI195" s="56" t="str">
        <f t="shared" si="82"/>
        <v/>
      </c>
      <c r="AJ195" s="265" t="str">
        <f t="shared" si="83"/>
        <v/>
      </c>
      <c r="AK195" s="267" t="str">
        <f t="shared" si="84"/>
        <v/>
      </c>
      <c r="AL195" s="267" t="str">
        <f t="shared" si="85"/>
        <v/>
      </c>
      <c r="AM195" s="40" t="str">
        <f t="shared" si="86"/>
        <v/>
      </c>
      <c r="AN195" s="267">
        <f t="shared" si="79"/>
        <v>0</v>
      </c>
      <c r="CE195" s="279"/>
    </row>
    <row r="196" spans="1:83" s="40" customFormat="1" ht="12.75">
      <c r="A196" s="227"/>
      <c r="B196" s="88"/>
      <c r="C196" s="89"/>
      <c r="D196" s="90"/>
      <c r="E196" s="89"/>
      <c r="F196" s="91"/>
      <c r="G196" s="304"/>
      <c r="H196" s="41"/>
      <c r="I196" s="42" t="str">
        <f t="shared" si="88"/>
        <v/>
      </c>
      <c r="J196" s="43" t="str">
        <f t="shared" ref="J196:J259" si="96">IF(E196="","",IF(C196="P","P_"&amp;E196,E196))</f>
        <v/>
      </c>
      <c r="K196" s="44" t="str">
        <f>IF(J196="","",IF(COUNTIF($J$4:J196,J196)=0,"",(COUNTIF($J$4:J196,J196))))</f>
        <v/>
      </c>
      <c r="L196" s="44" t="str">
        <f>IF(K196="","",J196&amp;" _ "&amp;COUNTIF($J$4:J196,J196)&amp;"_"&amp;N196)</f>
        <v/>
      </c>
      <c r="M196" s="45" t="str">
        <f t="shared" si="89"/>
        <v/>
      </c>
      <c r="N196" s="44" t="str">
        <f t="shared" si="90"/>
        <v/>
      </c>
      <c r="O196" s="57" t="str">
        <f t="shared" si="91"/>
        <v/>
      </c>
      <c r="P196" s="48" t="str" cm="1">
        <f t="array" ref="P196">IFERROR(IF(C196="P",G196,IF($K196=1,$M196,$M196+LOOKUP(2,1/($J$4:$J195=J196),$P$4:$P195))),"")</f>
        <v/>
      </c>
      <c r="Q196" s="57" t="str" cm="1">
        <f t="array" ref="Q196">IFERROR(IF(OR(C196="P",C196="A",C196="R"),F196,IF($K196=1,F196,IF(LOOKUP(2,1/($J$4:$J195=$J196),$P$4:$P195)=0,$F196,IF(AND($C196="C",LOOKUP(2,1/($J$4:$J195=$J196),$P$4:$P195)&gt;0),(F196*G196+LOOKUP(2,1/($J$4:$J195=$J196),$P$4:$P195)*LOOKUP(2,1/($J$4:$J195=$J196),$Q$4:$Q195))/$P196,IF(AND($C196="C",LOOKUP(2,1/($J$4:$J195=$J196),$P$4:$P195)&lt;0),LOOKUP(2,1/($J$4:$J195=$J196),$Q$4:$Q195),IF(AND($C196="V",LOOKUP(2,1/($J$4:$J195=$J196),$P$4:$P195)&lt;0),((-1*(F196*G196))+LOOKUP(2,1/($J$4:$J195=$J196),$P$4:$P195)*LOOKUP(2,1/($J$4:$J195=$J196),$Q$4:$Q195))/$P196,IF(AND($C196="V",LOOKUP(2,1/($J$4:$J195=$J196),$P$4:$P195)&gt;0),LOOKUP(2,1/($J$4:$J195=$J196),$Q$4:$Q195),""))))))),"")</f>
        <v/>
      </c>
      <c r="R196" s="49" t="str">
        <f t="shared" si="94"/>
        <v/>
      </c>
      <c r="S196" s="49" t="str">
        <f t="shared" si="80"/>
        <v/>
      </c>
      <c r="T196" s="49" t="str">
        <f t="shared" si="92"/>
        <v/>
      </c>
      <c r="U196" s="49" t="str">
        <f>IFERROR(IF(C196="P",S196,IF(K196=1,0,IF(OR(LOOKUP(2,1/($E$4:$E195=$E196),$P$4:$P195)=0,AND($C196="C",$N196="LONG"),AND(C196="V",N196="SHORT")),0,S196+(M196*Q196)))),"")</f>
        <v/>
      </c>
      <c r="V196" s="49" t="str">
        <f t="shared" si="93"/>
        <v/>
      </c>
      <c r="W196" s="50" t="str">
        <f t="shared" si="87"/>
        <v/>
      </c>
      <c r="Y196" s="51" t="str">
        <f t="shared" si="74"/>
        <v/>
      </c>
      <c r="Z196" s="50" t="str">
        <f t="shared" si="81"/>
        <v/>
      </c>
      <c r="AA196" s="50" t="str">
        <f t="shared" ref="AA196:AA259" si="97">IF(W196="","",U196+W196+H196+Z196)</f>
        <v/>
      </c>
      <c r="AB196" s="50" t="str">
        <f t="shared" si="75"/>
        <v/>
      </c>
      <c r="AC196" s="58" t="str">
        <f t="shared" si="76"/>
        <v/>
      </c>
      <c r="AD196" s="53" t="str">
        <f t="shared" ref="AD196:AD259" si="98">IF(E196="","",(((AA196-W196)-Z196)/Z196))</f>
        <v/>
      </c>
      <c r="AE196" s="53" t="str">
        <f t="shared" si="77"/>
        <v/>
      </c>
      <c r="AF196" s="59" t="str">
        <f t="shared" si="78"/>
        <v/>
      </c>
      <c r="AG196" s="40" t="str">
        <f>C196&amp;COUNTIFS($C$3:C196,"V")</f>
        <v>0</v>
      </c>
      <c r="AH196" s="266" t="str">
        <f t="shared" si="95"/>
        <v/>
      </c>
      <c r="AI196" s="56" t="str">
        <f t="shared" si="82"/>
        <v/>
      </c>
      <c r="AJ196" s="265" t="str">
        <f t="shared" si="83"/>
        <v/>
      </c>
      <c r="AK196" s="267" t="str">
        <f t="shared" si="84"/>
        <v/>
      </c>
      <c r="AL196" s="267" t="str">
        <f t="shared" si="85"/>
        <v/>
      </c>
      <c r="AM196" s="40" t="str">
        <f t="shared" si="86"/>
        <v/>
      </c>
      <c r="AN196" s="267">
        <f t="shared" si="79"/>
        <v>0</v>
      </c>
      <c r="CE196" s="279"/>
    </row>
    <row r="197" spans="1:83" s="40" customFormat="1" ht="12.75">
      <c r="A197" s="227"/>
      <c r="B197" s="88"/>
      <c r="C197" s="89"/>
      <c r="D197" s="90"/>
      <c r="E197" s="89"/>
      <c r="F197" s="91"/>
      <c r="G197" s="304"/>
      <c r="H197" s="41"/>
      <c r="I197" s="42" t="str">
        <f t="shared" si="88"/>
        <v/>
      </c>
      <c r="J197" s="43" t="str">
        <f t="shared" si="96"/>
        <v/>
      </c>
      <c r="K197" s="44" t="str">
        <f>IF(J197="","",IF(COUNTIF($J$4:J197,J197)=0,"",(COUNTIF($J$4:J197,J197))))</f>
        <v/>
      </c>
      <c r="L197" s="44" t="str">
        <f>IF(K197="","",J197&amp;" _ "&amp;COUNTIF($J$4:J197,J197)&amp;"_"&amp;N197)</f>
        <v/>
      </c>
      <c r="M197" s="45" t="str">
        <f t="shared" si="89"/>
        <v/>
      </c>
      <c r="N197" s="44" t="str">
        <f t="shared" si="90"/>
        <v/>
      </c>
      <c r="O197" s="57" t="str">
        <f t="shared" si="91"/>
        <v/>
      </c>
      <c r="P197" s="48" t="str" cm="1">
        <f t="array" ref="P197">IFERROR(IF(C197="P",G197,IF($K197=1,$M197,$M197+LOOKUP(2,1/($J$4:$J196=J197),$P$4:$P196))),"")</f>
        <v/>
      </c>
      <c r="Q197" s="57" t="str" cm="1">
        <f t="array" ref="Q197">IFERROR(IF(OR(C197="P",C197="A",C197="R"),F197,IF($K197=1,F197,IF(LOOKUP(2,1/($J$4:$J196=$J197),$P$4:$P196)=0,$F197,IF(AND($C197="C",LOOKUP(2,1/($J$4:$J196=$J197),$P$4:$P196)&gt;0),(F197*G197+LOOKUP(2,1/($J$4:$J196=$J197),$P$4:$P196)*LOOKUP(2,1/($J$4:$J196=$J197),$Q$4:$Q196))/$P197,IF(AND($C197="C",LOOKUP(2,1/($J$4:$J196=$J197),$P$4:$P196)&lt;0),LOOKUP(2,1/($J$4:$J196=$J197),$Q$4:$Q196),IF(AND($C197="V",LOOKUP(2,1/($J$4:$J196=$J197),$P$4:$P196)&lt;0),((-1*(F197*G197))+LOOKUP(2,1/($J$4:$J196=$J197),$P$4:$P196)*LOOKUP(2,1/($J$4:$J196=$J197),$Q$4:$Q196))/$P197,IF(AND($C197="V",LOOKUP(2,1/($J$4:$J196=$J197),$P$4:$P196)&gt;0),LOOKUP(2,1/($J$4:$J196=$J197),$Q$4:$Q196),""))))))),"")</f>
        <v/>
      </c>
      <c r="R197" s="49" t="str">
        <f t="shared" si="94"/>
        <v/>
      </c>
      <c r="S197" s="49" t="str">
        <f t="shared" si="80"/>
        <v/>
      </c>
      <c r="T197" s="49" t="str">
        <f t="shared" si="92"/>
        <v/>
      </c>
      <c r="U197" s="49" t="str">
        <f>IFERROR(IF(C197="P",S197,IF(K197=1,0,IF(OR(LOOKUP(2,1/($E$4:$E196=$E197),$P$4:$P196)=0,AND($C197="C",$N197="LONG"),AND(C197="V",N197="SHORT")),0,S197+(M197*Q197)))),"")</f>
        <v/>
      </c>
      <c r="V197" s="49" t="str">
        <f t="shared" si="93"/>
        <v/>
      </c>
      <c r="W197" s="50" t="str">
        <f t="shared" si="87"/>
        <v/>
      </c>
      <c r="Y197" s="51" t="str">
        <f t="shared" ref="Y197:Y260" si="99">IF(W197="","",Y196+H197)</f>
        <v/>
      </c>
      <c r="Z197" s="50" t="str">
        <f t="shared" si="81"/>
        <v/>
      </c>
      <c r="AA197" s="50" t="str">
        <f t="shared" si="97"/>
        <v/>
      </c>
      <c r="AB197" s="50" t="str">
        <f t="shared" ref="AB197:AB260" si="100">IF(H197="","",AA197)</f>
        <v/>
      </c>
      <c r="AC197" s="58" t="str">
        <f t="shared" ref="AC197:AC260" si="101">IF(E197="","",IF(W197=0,AC196,AC196+(W197/(1+AE197))))</f>
        <v/>
      </c>
      <c r="AD197" s="53" t="str">
        <f t="shared" si="98"/>
        <v/>
      </c>
      <c r="AE197" s="53" t="str">
        <f t="shared" ref="AE197:AE260" si="102">IF(AD197="","",((1+AD197)*(1+AE196))-1)</f>
        <v/>
      </c>
      <c r="AF197" s="59" t="str">
        <f t="shared" ref="AF197:AF260" si="103">IF(AE197="","",$AF$4*(1+AE197))</f>
        <v/>
      </c>
      <c r="AG197" s="40" t="str">
        <f>C197&amp;COUNTIFS($C$3:C197,"V")</f>
        <v>0</v>
      </c>
      <c r="AH197" s="266" t="str">
        <f t="shared" si="95"/>
        <v/>
      </c>
      <c r="AI197" s="56" t="str">
        <f t="shared" si="82"/>
        <v/>
      </c>
      <c r="AJ197" s="265" t="str">
        <f t="shared" si="83"/>
        <v/>
      </c>
      <c r="AK197" s="267" t="str">
        <f t="shared" si="84"/>
        <v/>
      </c>
      <c r="AL197" s="267" t="str">
        <f t="shared" si="85"/>
        <v/>
      </c>
      <c r="AM197" s="40" t="str">
        <f t="shared" si="86"/>
        <v/>
      </c>
      <c r="AN197" s="267">
        <f t="shared" ref="AN197:AN260" si="104">IF(CE197="",0,CE197)</f>
        <v>0</v>
      </c>
      <c r="CE197" s="279"/>
    </row>
    <row r="198" spans="1:83" s="40" customFormat="1" ht="12.75">
      <c r="A198" s="227"/>
      <c r="B198" s="88"/>
      <c r="C198" s="89"/>
      <c r="D198" s="90"/>
      <c r="E198" s="89"/>
      <c r="F198" s="91"/>
      <c r="G198" s="304"/>
      <c r="H198" s="41"/>
      <c r="I198" s="42" t="str">
        <f t="shared" si="88"/>
        <v/>
      </c>
      <c r="J198" s="43" t="str">
        <f t="shared" si="96"/>
        <v/>
      </c>
      <c r="K198" s="44" t="str">
        <f>IF(J198="","",IF(COUNTIF($J$4:J198,J198)=0,"",(COUNTIF($J$4:J198,J198))))</f>
        <v/>
      </c>
      <c r="L198" s="44" t="str">
        <f>IF(K198="","",J198&amp;" _ "&amp;COUNTIF($J$4:J198,J198)&amp;"_"&amp;N198)</f>
        <v/>
      </c>
      <c r="M198" s="45" t="str">
        <f t="shared" si="89"/>
        <v/>
      </c>
      <c r="N198" s="44" t="str">
        <f t="shared" si="90"/>
        <v/>
      </c>
      <c r="O198" s="57" t="str">
        <f t="shared" si="91"/>
        <v/>
      </c>
      <c r="P198" s="48" t="str" cm="1">
        <f t="array" ref="P198">IFERROR(IF(C198="P",G198,IF($K198=1,$M198,$M198+LOOKUP(2,1/($J$4:$J197=J198),$P$4:$P197))),"")</f>
        <v/>
      </c>
      <c r="Q198" s="57" t="str" cm="1">
        <f t="array" ref="Q198">IFERROR(IF(OR(C198="P",C198="A",C198="R"),F198,IF($K198=1,F198,IF(LOOKUP(2,1/($J$4:$J197=$J198),$P$4:$P197)=0,$F198,IF(AND($C198="C",LOOKUP(2,1/($J$4:$J197=$J198),$P$4:$P197)&gt;0),(F198*G198+LOOKUP(2,1/($J$4:$J197=$J198),$P$4:$P197)*LOOKUP(2,1/($J$4:$J197=$J198),$Q$4:$Q197))/$P198,IF(AND($C198="C",LOOKUP(2,1/($J$4:$J197=$J198),$P$4:$P197)&lt;0),LOOKUP(2,1/($J$4:$J197=$J198),$Q$4:$Q197),IF(AND($C198="V",LOOKUP(2,1/($J$4:$J197=$J198),$P$4:$P197)&lt;0),((-1*(F198*G198))+LOOKUP(2,1/($J$4:$J197=$J198),$P$4:$P197)*LOOKUP(2,1/($J$4:$J197=$J198),$Q$4:$Q197))/$P198,IF(AND($C198="V",LOOKUP(2,1/($J$4:$J197=$J198),$P$4:$P197)&gt;0),LOOKUP(2,1/($J$4:$J197=$J198),$Q$4:$Q197),""))))))),"")</f>
        <v/>
      </c>
      <c r="R198" s="49" t="str">
        <f t="shared" si="94"/>
        <v/>
      </c>
      <c r="S198" s="49" t="str">
        <f t="shared" ref="S198:S261" si="105">IFERROR((-F198*M198)-AN198,"")</f>
        <v/>
      </c>
      <c r="T198" s="49" t="str">
        <f t="shared" si="92"/>
        <v/>
      </c>
      <c r="U198" s="49" t="str">
        <f>IFERROR(IF(C198="P",S198,IF(K198=1,0,IF(OR(LOOKUP(2,1/($E$4:$E197=$E198),$P$4:$P197)=0,AND($C198="C",$N198="LONG"),AND(C198="V",N198="SHORT")),0,S198+(M198*Q198)))),"")</f>
        <v/>
      </c>
      <c r="V198" s="49" t="str">
        <f t="shared" si="93"/>
        <v/>
      </c>
      <c r="W198" s="50" t="str">
        <f t="shared" si="87"/>
        <v/>
      </c>
      <c r="Y198" s="51" t="str">
        <f t="shared" si="99"/>
        <v/>
      </c>
      <c r="Z198" s="50" t="str">
        <f t="shared" ref="Z198:Z261" si="106">IF(W198="","",AA197)</f>
        <v/>
      </c>
      <c r="AA198" s="50" t="str">
        <f t="shared" si="97"/>
        <v/>
      </c>
      <c r="AB198" s="50" t="str">
        <f t="shared" si="100"/>
        <v/>
      </c>
      <c r="AC198" s="58" t="str">
        <f t="shared" si="101"/>
        <v/>
      </c>
      <c r="AD198" s="53" t="str">
        <f t="shared" si="98"/>
        <v/>
      </c>
      <c r="AE198" s="53" t="str">
        <f t="shared" si="102"/>
        <v/>
      </c>
      <c r="AF198" s="59" t="str">
        <f t="shared" si="103"/>
        <v/>
      </c>
      <c r="AG198" s="40" t="str">
        <f>C198&amp;COUNTIFS($C$3:C198,"V")</f>
        <v>0</v>
      </c>
      <c r="AH198" s="266" t="str">
        <f t="shared" si="95"/>
        <v/>
      </c>
      <c r="AI198" s="56" t="str">
        <f t="shared" ref="AI198:AI261" si="107">IF(J198="","",J198)</f>
        <v/>
      </c>
      <c r="AJ198" s="265" t="str">
        <f t="shared" ref="AJ198:AJ261" si="108">IF(G198="","",G198)</f>
        <v/>
      </c>
      <c r="AK198" s="267" t="str">
        <f t="shared" ref="AK198:AK261" si="109">IF(F198="","",F198)</f>
        <v/>
      </c>
      <c r="AL198" s="267" t="str">
        <f t="shared" ref="AL198:AL261" si="110">IF(U198="","",U198)</f>
        <v/>
      </c>
      <c r="AM198" s="40" t="str">
        <f t="shared" ref="AM198:AM261" si="111">IF(D198="","",D198)</f>
        <v/>
      </c>
      <c r="AN198" s="267">
        <f t="shared" si="104"/>
        <v>0</v>
      </c>
      <c r="CE198" s="279"/>
    </row>
    <row r="199" spans="1:83" s="40" customFormat="1" ht="12.75">
      <c r="A199" s="227"/>
      <c r="B199" s="88"/>
      <c r="C199" s="89"/>
      <c r="D199" s="90"/>
      <c r="E199" s="89"/>
      <c r="F199" s="91"/>
      <c r="G199" s="304"/>
      <c r="H199" s="41"/>
      <c r="I199" s="42" t="str">
        <f t="shared" si="88"/>
        <v/>
      </c>
      <c r="J199" s="43" t="str">
        <f t="shared" si="96"/>
        <v/>
      </c>
      <c r="K199" s="44" t="str">
        <f>IF(J199="","",IF(COUNTIF($J$4:J199,J199)=0,"",(COUNTIF($J$4:J199,J199))))</f>
        <v/>
      </c>
      <c r="L199" s="44" t="str">
        <f>IF(K199="","",J199&amp;" _ "&amp;COUNTIF($J$4:J199,J199)&amp;"_"&amp;N199)</f>
        <v/>
      </c>
      <c r="M199" s="45" t="str">
        <f t="shared" si="89"/>
        <v/>
      </c>
      <c r="N199" s="44" t="str">
        <f t="shared" si="90"/>
        <v/>
      </c>
      <c r="O199" s="57" t="str">
        <f t="shared" si="91"/>
        <v/>
      </c>
      <c r="P199" s="48" t="str" cm="1">
        <f t="array" ref="P199">IFERROR(IF(C199="P",G199,IF($K199=1,$M199,$M199+LOOKUP(2,1/($J$4:$J198=J199),$P$4:$P198))),"")</f>
        <v/>
      </c>
      <c r="Q199" s="57" t="str" cm="1">
        <f t="array" ref="Q199">IFERROR(IF(OR(C199="P",C199="A",C199="R"),F199,IF($K199=1,F199,IF(LOOKUP(2,1/($J$4:$J198=$J199),$P$4:$P198)=0,$F199,IF(AND($C199="C",LOOKUP(2,1/($J$4:$J198=$J199),$P$4:$P198)&gt;0),(F199*G199+LOOKUP(2,1/($J$4:$J198=$J199),$P$4:$P198)*LOOKUP(2,1/($J$4:$J198=$J199),$Q$4:$Q198))/$P199,IF(AND($C199="C",LOOKUP(2,1/($J$4:$J198=$J199),$P$4:$P198)&lt;0),LOOKUP(2,1/($J$4:$J198=$J199),$Q$4:$Q198),IF(AND($C199="V",LOOKUP(2,1/($J$4:$J198=$J199),$P$4:$P198)&lt;0),((-1*(F199*G199))+LOOKUP(2,1/($J$4:$J198=$J199),$P$4:$P198)*LOOKUP(2,1/($J$4:$J198=$J199),$Q$4:$Q198))/$P199,IF(AND($C199="V",LOOKUP(2,1/($J$4:$J198=$J199),$P$4:$P198)&gt;0),LOOKUP(2,1/($J$4:$J198=$J199),$Q$4:$Q198),""))))))),"")</f>
        <v/>
      </c>
      <c r="R199" s="49" t="str">
        <f t="shared" si="94"/>
        <v/>
      </c>
      <c r="S199" s="49" t="str">
        <f t="shared" si="105"/>
        <v/>
      </c>
      <c r="T199" s="49" t="str">
        <f t="shared" si="92"/>
        <v/>
      </c>
      <c r="U199" s="49" t="str">
        <f>IFERROR(IF(C199="P",S199,IF(K199=1,0,IF(OR(LOOKUP(2,1/($E$4:$E198=$E199),$P$4:$P198)=0,AND($C199="C",$N199="LONG"),AND(C199="V",N199="SHORT")),0,S199+(M199*Q199)))),"")</f>
        <v/>
      </c>
      <c r="V199" s="49" t="str">
        <f t="shared" si="93"/>
        <v/>
      </c>
      <c r="W199" s="50" t="str">
        <f t="shared" ref="W199:W262" si="112">IF(E199="","",IF(OR(E199="APORTE",E199="RESGATE"),S199,0))</f>
        <v/>
      </c>
      <c r="Y199" s="51" t="str">
        <f t="shared" si="99"/>
        <v/>
      </c>
      <c r="Z199" s="50" t="str">
        <f t="shared" si="106"/>
        <v/>
      </c>
      <c r="AA199" s="50" t="str">
        <f t="shared" si="97"/>
        <v/>
      </c>
      <c r="AB199" s="50" t="str">
        <f t="shared" si="100"/>
        <v/>
      </c>
      <c r="AC199" s="58" t="str">
        <f t="shared" si="101"/>
        <v/>
      </c>
      <c r="AD199" s="53" t="str">
        <f t="shared" si="98"/>
        <v/>
      </c>
      <c r="AE199" s="53" t="str">
        <f t="shared" si="102"/>
        <v/>
      </c>
      <c r="AF199" s="59" t="str">
        <f t="shared" si="103"/>
        <v/>
      </c>
      <c r="AG199" s="40" t="str">
        <f>C199&amp;COUNTIFS($C$3:C199,"V")</f>
        <v>0</v>
      </c>
      <c r="AH199" s="266" t="str">
        <f t="shared" si="95"/>
        <v/>
      </c>
      <c r="AI199" s="56" t="str">
        <f t="shared" si="107"/>
        <v/>
      </c>
      <c r="AJ199" s="265" t="str">
        <f t="shared" si="108"/>
        <v/>
      </c>
      <c r="AK199" s="267" t="str">
        <f t="shared" si="109"/>
        <v/>
      </c>
      <c r="AL199" s="267" t="str">
        <f t="shared" si="110"/>
        <v/>
      </c>
      <c r="AM199" s="40" t="str">
        <f t="shared" si="111"/>
        <v/>
      </c>
      <c r="AN199" s="267">
        <f t="shared" si="104"/>
        <v>0</v>
      </c>
      <c r="CE199" s="279"/>
    </row>
    <row r="200" spans="1:83" s="40" customFormat="1" ht="12.75">
      <c r="A200" s="227"/>
      <c r="B200" s="88"/>
      <c r="C200" s="89"/>
      <c r="D200" s="90"/>
      <c r="E200" s="89"/>
      <c r="F200" s="91"/>
      <c r="G200" s="304"/>
      <c r="H200" s="41"/>
      <c r="I200" s="42" t="str">
        <f t="shared" si="88"/>
        <v/>
      </c>
      <c r="J200" s="43" t="str">
        <f t="shared" si="96"/>
        <v/>
      </c>
      <c r="K200" s="44" t="str">
        <f>IF(J200="","",IF(COUNTIF($J$4:J200,J200)=0,"",(COUNTIF($J$4:J200,J200))))</f>
        <v/>
      </c>
      <c r="L200" s="44" t="str">
        <f>IF(K200="","",J200&amp;" _ "&amp;COUNTIF($J$4:J200,J200)&amp;"_"&amp;N200)</f>
        <v/>
      </c>
      <c r="M200" s="45" t="str">
        <f t="shared" si="89"/>
        <v/>
      </c>
      <c r="N200" s="44" t="str">
        <f t="shared" si="90"/>
        <v/>
      </c>
      <c r="O200" s="57" t="str">
        <f t="shared" si="91"/>
        <v/>
      </c>
      <c r="P200" s="48" t="str" cm="1">
        <f t="array" ref="P200">IFERROR(IF(C200="P",G200,IF($K200=1,$M200,$M200+LOOKUP(2,1/($J$4:$J199=J200),$P$4:$P199))),"")</f>
        <v/>
      </c>
      <c r="Q200" s="57" t="str" cm="1">
        <f t="array" ref="Q200">IFERROR(IF(OR(C200="P",C200="A",C200="R"),F200,IF($K200=1,F200,IF(LOOKUP(2,1/($J$4:$J199=$J200),$P$4:$P199)=0,$F200,IF(AND($C200="C",LOOKUP(2,1/($J$4:$J199=$J200),$P$4:$P199)&gt;0),(F200*G200+LOOKUP(2,1/($J$4:$J199=$J200),$P$4:$P199)*LOOKUP(2,1/($J$4:$J199=$J200),$Q$4:$Q199))/$P200,IF(AND($C200="C",LOOKUP(2,1/($J$4:$J199=$J200),$P$4:$P199)&lt;0),LOOKUP(2,1/($J$4:$J199=$J200),$Q$4:$Q199),IF(AND($C200="V",LOOKUP(2,1/($J$4:$J199=$J200),$P$4:$P199)&lt;0),((-1*(F200*G200))+LOOKUP(2,1/($J$4:$J199=$J200),$P$4:$P199)*LOOKUP(2,1/($J$4:$J199=$J200),$Q$4:$Q199))/$P200,IF(AND($C200="V",LOOKUP(2,1/($J$4:$J199=$J200),$P$4:$P199)&gt;0),LOOKUP(2,1/($J$4:$J199=$J200),$Q$4:$Q199),""))))))),"")</f>
        <v/>
      </c>
      <c r="R200" s="49" t="str">
        <f t="shared" si="94"/>
        <v/>
      </c>
      <c r="S200" s="49" t="str">
        <f t="shared" si="105"/>
        <v/>
      </c>
      <c r="T200" s="49" t="str">
        <f t="shared" si="92"/>
        <v/>
      </c>
      <c r="U200" s="49" t="str">
        <f>IFERROR(IF(C200="P",S200,IF(K200=1,0,IF(OR(LOOKUP(2,1/($E$4:$E199=$E200),$P$4:$P199)=0,AND($C200="C",$N200="LONG"),AND(C200="V",N200="SHORT")),0,S200+(M200*Q200)))),"")</f>
        <v/>
      </c>
      <c r="V200" s="49" t="str">
        <f t="shared" si="93"/>
        <v/>
      </c>
      <c r="W200" s="50" t="str">
        <f t="shared" si="112"/>
        <v/>
      </c>
      <c r="Y200" s="51" t="str">
        <f t="shared" si="99"/>
        <v/>
      </c>
      <c r="Z200" s="50" t="str">
        <f t="shared" si="106"/>
        <v/>
      </c>
      <c r="AA200" s="50" t="str">
        <f t="shared" si="97"/>
        <v/>
      </c>
      <c r="AB200" s="50" t="str">
        <f t="shared" si="100"/>
        <v/>
      </c>
      <c r="AC200" s="58" t="str">
        <f t="shared" si="101"/>
        <v/>
      </c>
      <c r="AD200" s="53" t="str">
        <f t="shared" si="98"/>
        <v/>
      </c>
      <c r="AE200" s="53" t="str">
        <f t="shared" si="102"/>
        <v/>
      </c>
      <c r="AF200" s="59" t="str">
        <f t="shared" si="103"/>
        <v/>
      </c>
      <c r="AG200" s="40" t="str">
        <f>C200&amp;COUNTIFS($C$3:C200,"V")</f>
        <v>0</v>
      </c>
      <c r="AH200" s="266" t="str">
        <f t="shared" si="95"/>
        <v/>
      </c>
      <c r="AI200" s="56" t="str">
        <f t="shared" si="107"/>
        <v/>
      </c>
      <c r="AJ200" s="265" t="str">
        <f t="shared" si="108"/>
        <v/>
      </c>
      <c r="AK200" s="267" t="str">
        <f t="shared" si="109"/>
        <v/>
      </c>
      <c r="AL200" s="267" t="str">
        <f t="shared" si="110"/>
        <v/>
      </c>
      <c r="AM200" s="40" t="str">
        <f t="shared" si="111"/>
        <v/>
      </c>
      <c r="AN200" s="267">
        <f t="shared" si="104"/>
        <v>0</v>
      </c>
      <c r="CE200" s="279"/>
    </row>
    <row r="201" spans="1:83" s="40" customFormat="1" ht="12.75">
      <c r="A201" s="227"/>
      <c r="B201" s="88"/>
      <c r="C201" s="89"/>
      <c r="D201" s="90"/>
      <c r="E201" s="89"/>
      <c r="F201" s="91"/>
      <c r="G201" s="304"/>
      <c r="H201" s="41"/>
      <c r="I201" s="42" t="str">
        <f t="shared" si="88"/>
        <v/>
      </c>
      <c r="J201" s="43" t="str">
        <f t="shared" si="96"/>
        <v/>
      </c>
      <c r="K201" s="44" t="str">
        <f>IF(J201="","",IF(COUNTIF($J$4:J201,J201)=0,"",(COUNTIF($J$4:J201,J201))))</f>
        <v/>
      </c>
      <c r="L201" s="44" t="str">
        <f>IF(K201="","",J201&amp;" _ "&amp;COUNTIF($J$4:J201,J201)&amp;"_"&amp;N201)</f>
        <v/>
      </c>
      <c r="M201" s="45" t="str">
        <f t="shared" si="89"/>
        <v/>
      </c>
      <c r="N201" s="44" t="str">
        <f t="shared" si="90"/>
        <v/>
      </c>
      <c r="O201" s="57" t="str">
        <f t="shared" si="91"/>
        <v/>
      </c>
      <c r="P201" s="48" t="str" cm="1">
        <f t="array" ref="P201">IFERROR(IF(C201="P",G201,IF($K201=1,$M201,$M201+LOOKUP(2,1/($J$4:$J200=J201),$P$4:$P200))),"")</f>
        <v/>
      </c>
      <c r="Q201" s="57" t="str" cm="1">
        <f t="array" ref="Q201">IFERROR(IF(OR(C201="P",C201="A",C201="R"),F201,IF($K201=1,F201,IF(LOOKUP(2,1/($J$4:$J200=$J201),$P$4:$P200)=0,$F201,IF(AND($C201="C",LOOKUP(2,1/($J$4:$J200=$J201),$P$4:$P200)&gt;0),(F201*G201+LOOKUP(2,1/($J$4:$J200=$J201),$P$4:$P200)*LOOKUP(2,1/($J$4:$J200=$J201),$Q$4:$Q200))/$P201,IF(AND($C201="C",LOOKUP(2,1/($J$4:$J200=$J201),$P$4:$P200)&lt;0),LOOKUP(2,1/($J$4:$J200=$J201),$Q$4:$Q200),IF(AND($C201="V",LOOKUP(2,1/($J$4:$J200=$J201),$P$4:$P200)&lt;0),((-1*(F201*G201))+LOOKUP(2,1/($J$4:$J200=$J201),$P$4:$P200)*LOOKUP(2,1/($J$4:$J200=$J201),$Q$4:$Q200))/$P201,IF(AND($C201="V",LOOKUP(2,1/($J$4:$J200=$J201),$P$4:$P200)&gt;0),LOOKUP(2,1/($J$4:$J200=$J201),$Q$4:$Q200),""))))))),"")</f>
        <v/>
      </c>
      <c r="R201" s="49" t="str">
        <f t="shared" si="94"/>
        <v/>
      </c>
      <c r="S201" s="49" t="str">
        <f t="shared" si="105"/>
        <v/>
      </c>
      <c r="T201" s="49" t="str">
        <f t="shared" si="92"/>
        <v/>
      </c>
      <c r="U201" s="49" t="str">
        <f>IFERROR(IF(C201="P",S201,IF(K201=1,0,IF(OR(LOOKUP(2,1/($E$4:$E200=$E201),$P$4:$P200)=0,AND($C201="C",$N201="LONG"),AND(C201="V",N201="SHORT")),0,S201+(M201*Q201)))),"")</f>
        <v/>
      </c>
      <c r="V201" s="49" t="str">
        <f t="shared" si="93"/>
        <v/>
      </c>
      <c r="W201" s="50" t="str">
        <f t="shared" si="112"/>
        <v/>
      </c>
      <c r="Y201" s="51" t="str">
        <f t="shared" si="99"/>
        <v/>
      </c>
      <c r="Z201" s="50" t="str">
        <f t="shared" si="106"/>
        <v/>
      </c>
      <c r="AA201" s="50" t="str">
        <f t="shared" si="97"/>
        <v/>
      </c>
      <c r="AB201" s="50" t="str">
        <f t="shared" si="100"/>
        <v/>
      </c>
      <c r="AC201" s="58" t="str">
        <f t="shared" si="101"/>
        <v/>
      </c>
      <c r="AD201" s="53" t="str">
        <f t="shared" si="98"/>
        <v/>
      </c>
      <c r="AE201" s="53" t="str">
        <f t="shared" si="102"/>
        <v/>
      </c>
      <c r="AF201" s="59" t="str">
        <f t="shared" si="103"/>
        <v/>
      </c>
      <c r="AG201" s="40" t="str">
        <f>C201&amp;COUNTIFS($C$3:C201,"V")</f>
        <v>0</v>
      </c>
      <c r="AH201" s="266" t="str">
        <f t="shared" si="95"/>
        <v/>
      </c>
      <c r="AI201" s="56" t="str">
        <f t="shared" si="107"/>
        <v/>
      </c>
      <c r="AJ201" s="265" t="str">
        <f t="shared" si="108"/>
        <v/>
      </c>
      <c r="AK201" s="267" t="str">
        <f t="shared" si="109"/>
        <v/>
      </c>
      <c r="AL201" s="267" t="str">
        <f t="shared" si="110"/>
        <v/>
      </c>
      <c r="AM201" s="40" t="str">
        <f t="shared" si="111"/>
        <v/>
      </c>
      <c r="AN201" s="267">
        <f t="shared" si="104"/>
        <v>0</v>
      </c>
      <c r="CE201" s="279"/>
    </row>
    <row r="202" spans="1:83" s="40" customFormat="1" ht="12.75">
      <c r="A202" s="227"/>
      <c r="B202" s="88"/>
      <c r="C202" s="89"/>
      <c r="D202" s="90"/>
      <c r="E202" s="89"/>
      <c r="F202" s="91"/>
      <c r="G202" s="304"/>
      <c r="H202" s="41"/>
      <c r="I202" s="42" t="str">
        <f t="shared" ref="I202:I265" si="113">IF(OR(E202="APORTE",E202="RESGATE"),"&lt;- Colar aqui o valor da célula CD2 (canto superior direito em laranja). Quando tiver colado, a célula CD2 deve ficar com valor zerado.","")</f>
        <v/>
      </c>
      <c r="J202" s="43" t="str">
        <f t="shared" si="96"/>
        <v/>
      </c>
      <c r="K202" s="44" t="str">
        <f>IF(J202="","",IF(COUNTIF($J$4:J202,J202)=0,"",(COUNTIF($J$4:J202,J202))))</f>
        <v/>
      </c>
      <c r="L202" s="44" t="str">
        <f>IF(K202="","",J202&amp;" _ "&amp;COUNTIF($J$4:J202,J202)&amp;"_"&amp;N202)</f>
        <v/>
      </c>
      <c r="M202" s="45" t="str">
        <f t="shared" si="89"/>
        <v/>
      </c>
      <c r="N202" s="44" t="str">
        <f t="shared" si="90"/>
        <v/>
      </c>
      <c r="O202" s="57" t="str">
        <f t="shared" si="91"/>
        <v/>
      </c>
      <c r="P202" s="48" t="str" cm="1">
        <f t="array" ref="P202">IFERROR(IF(C202="P",G202,IF($K202=1,$M202,$M202+LOOKUP(2,1/($J$4:$J201=J202),$P$4:$P201))),"")</f>
        <v/>
      </c>
      <c r="Q202" s="57" t="str" cm="1">
        <f t="array" ref="Q202">IFERROR(IF(OR(C202="P",C202="A",C202="R"),F202,IF($K202=1,F202,IF(LOOKUP(2,1/($J$4:$J201=$J202),$P$4:$P201)=0,$F202,IF(AND($C202="C",LOOKUP(2,1/($J$4:$J201=$J202),$P$4:$P201)&gt;0),(F202*G202+LOOKUP(2,1/($J$4:$J201=$J202),$P$4:$P201)*LOOKUP(2,1/($J$4:$J201=$J202),$Q$4:$Q201))/$P202,IF(AND($C202="C",LOOKUP(2,1/($J$4:$J201=$J202),$P$4:$P201)&lt;0),LOOKUP(2,1/($J$4:$J201=$J202),$Q$4:$Q201),IF(AND($C202="V",LOOKUP(2,1/($J$4:$J201=$J202),$P$4:$P201)&lt;0),((-1*(F202*G202))+LOOKUP(2,1/($J$4:$J201=$J202),$P$4:$P201)*LOOKUP(2,1/($J$4:$J201=$J202),$Q$4:$Q201))/$P202,IF(AND($C202="V",LOOKUP(2,1/($J$4:$J201=$J202),$P$4:$P201)&gt;0),LOOKUP(2,1/($J$4:$J201=$J202),$Q$4:$Q201),""))))))),"")</f>
        <v/>
      </c>
      <c r="R202" s="49" t="str">
        <f t="shared" si="94"/>
        <v/>
      </c>
      <c r="S202" s="49" t="str">
        <f t="shared" si="105"/>
        <v/>
      </c>
      <c r="T202" s="49" t="str">
        <f t="shared" si="92"/>
        <v/>
      </c>
      <c r="U202" s="49" t="str">
        <f>IFERROR(IF(C202="P",S202,IF(K202=1,0,IF(OR(LOOKUP(2,1/($E$4:$E201=$E202),$P$4:$P201)=0,AND($C202="C",$N202="LONG"),AND(C202="V",N202="SHORT")),0,S202+(M202*Q202)))),"")</f>
        <v/>
      </c>
      <c r="V202" s="49" t="str">
        <f t="shared" si="93"/>
        <v/>
      </c>
      <c r="W202" s="50" t="str">
        <f t="shared" si="112"/>
        <v/>
      </c>
      <c r="Y202" s="51" t="str">
        <f t="shared" si="99"/>
        <v/>
      </c>
      <c r="Z202" s="50" t="str">
        <f t="shared" si="106"/>
        <v/>
      </c>
      <c r="AA202" s="50" t="str">
        <f t="shared" si="97"/>
        <v/>
      </c>
      <c r="AB202" s="50" t="str">
        <f t="shared" si="100"/>
        <v/>
      </c>
      <c r="AC202" s="58" t="str">
        <f t="shared" si="101"/>
        <v/>
      </c>
      <c r="AD202" s="53" t="str">
        <f t="shared" si="98"/>
        <v/>
      </c>
      <c r="AE202" s="53" t="str">
        <f t="shared" si="102"/>
        <v/>
      </c>
      <c r="AF202" s="59" t="str">
        <f t="shared" si="103"/>
        <v/>
      </c>
      <c r="AG202" s="40" t="str">
        <f>C202&amp;COUNTIFS($C$3:C202,"V")</f>
        <v>0</v>
      </c>
      <c r="AH202" s="266" t="str">
        <f t="shared" si="95"/>
        <v/>
      </c>
      <c r="AI202" s="56" t="str">
        <f t="shared" si="107"/>
        <v/>
      </c>
      <c r="AJ202" s="265" t="str">
        <f t="shared" si="108"/>
        <v/>
      </c>
      <c r="AK202" s="267" t="str">
        <f t="shared" si="109"/>
        <v/>
      </c>
      <c r="AL202" s="267" t="str">
        <f t="shared" si="110"/>
        <v/>
      </c>
      <c r="AM202" s="40" t="str">
        <f t="shared" si="111"/>
        <v/>
      </c>
      <c r="AN202" s="267">
        <f t="shared" si="104"/>
        <v>0</v>
      </c>
      <c r="CE202" s="279"/>
    </row>
    <row r="203" spans="1:83" s="40" customFormat="1" ht="12.75">
      <c r="A203" s="227"/>
      <c r="B203" s="88"/>
      <c r="C203" s="89"/>
      <c r="D203" s="90"/>
      <c r="E203" s="89"/>
      <c r="F203" s="91"/>
      <c r="G203" s="304"/>
      <c r="H203" s="41"/>
      <c r="I203" s="42" t="str">
        <f t="shared" si="113"/>
        <v/>
      </c>
      <c r="J203" s="43" t="str">
        <f t="shared" si="96"/>
        <v/>
      </c>
      <c r="K203" s="44" t="str">
        <f>IF(J203="","",IF(COUNTIF($J$4:J203,J203)=0,"",(COUNTIF($J$4:J203,J203))))</f>
        <v/>
      </c>
      <c r="L203" s="44" t="str">
        <f>IF(K203="","",J203&amp;" _ "&amp;COUNTIF($J$4:J203,J203)&amp;"_"&amp;N203)</f>
        <v/>
      </c>
      <c r="M203" s="45" t="str">
        <f t="shared" si="89"/>
        <v/>
      </c>
      <c r="N203" s="44" t="str">
        <f t="shared" si="90"/>
        <v/>
      </c>
      <c r="O203" s="57" t="str">
        <f t="shared" si="91"/>
        <v/>
      </c>
      <c r="P203" s="48" t="str" cm="1">
        <f t="array" ref="P203">IFERROR(IF(C203="P",G203,IF($K203=1,$M203,$M203+LOOKUP(2,1/($J$4:$J202=J203),$P$4:$P202))),"")</f>
        <v/>
      </c>
      <c r="Q203" s="57" t="str" cm="1">
        <f t="array" ref="Q203">IFERROR(IF(OR(C203="P",C203="A",C203="R"),F203,IF($K203=1,F203,IF(LOOKUP(2,1/($J$4:$J202=$J203),$P$4:$P202)=0,$F203,IF(AND($C203="C",LOOKUP(2,1/($J$4:$J202=$J203),$P$4:$P202)&gt;0),(F203*G203+LOOKUP(2,1/($J$4:$J202=$J203),$P$4:$P202)*LOOKUP(2,1/($J$4:$J202=$J203),$Q$4:$Q202))/$P203,IF(AND($C203="C",LOOKUP(2,1/($J$4:$J202=$J203),$P$4:$P202)&lt;0),LOOKUP(2,1/($J$4:$J202=$J203),$Q$4:$Q202),IF(AND($C203="V",LOOKUP(2,1/($J$4:$J202=$J203),$P$4:$P202)&lt;0),((-1*(F203*G203))+LOOKUP(2,1/($J$4:$J202=$J203),$P$4:$P202)*LOOKUP(2,1/($J$4:$J202=$J203),$Q$4:$Q202))/$P203,IF(AND($C203="V",LOOKUP(2,1/($J$4:$J202=$J203),$P$4:$P202)&gt;0),LOOKUP(2,1/($J$4:$J202=$J203),$Q$4:$Q202),""))))))),"")</f>
        <v/>
      </c>
      <c r="R203" s="49" t="str">
        <f t="shared" si="94"/>
        <v/>
      </c>
      <c r="S203" s="49" t="str">
        <f t="shared" si="105"/>
        <v/>
      </c>
      <c r="T203" s="49" t="str">
        <f t="shared" si="92"/>
        <v/>
      </c>
      <c r="U203" s="49" t="str">
        <f>IFERROR(IF(C203="P",S203,IF(K203=1,0,IF(OR(LOOKUP(2,1/($E$4:$E202=$E203),$P$4:$P202)=0,AND($C203="C",$N203="LONG"),AND(C203="V",N203="SHORT")),0,S203+(M203*Q203)))),"")</f>
        <v/>
      </c>
      <c r="V203" s="49" t="str">
        <f t="shared" si="93"/>
        <v/>
      </c>
      <c r="W203" s="50" t="str">
        <f t="shared" si="112"/>
        <v/>
      </c>
      <c r="Y203" s="51" t="str">
        <f t="shared" si="99"/>
        <v/>
      </c>
      <c r="Z203" s="50" t="str">
        <f t="shared" si="106"/>
        <v/>
      </c>
      <c r="AA203" s="50" t="str">
        <f t="shared" si="97"/>
        <v/>
      </c>
      <c r="AB203" s="50" t="str">
        <f t="shared" si="100"/>
        <v/>
      </c>
      <c r="AC203" s="58" t="str">
        <f t="shared" si="101"/>
        <v/>
      </c>
      <c r="AD203" s="53" t="str">
        <f t="shared" si="98"/>
        <v/>
      </c>
      <c r="AE203" s="53" t="str">
        <f t="shared" si="102"/>
        <v/>
      </c>
      <c r="AF203" s="59" t="str">
        <f t="shared" si="103"/>
        <v/>
      </c>
      <c r="AG203" s="40" t="str">
        <f>C203&amp;COUNTIFS($C$3:C203,"V")</f>
        <v>0</v>
      </c>
      <c r="AH203" s="266" t="str">
        <f t="shared" si="95"/>
        <v/>
      </c>
      <c r="AI203" s="56" t="str">
        <f t="shared" si="107"/>
        <v/>
      </c>
      <c r="AJ203" s="265" t="str">
        <f t="shared" si="108"/>
        <v/>
      </c>
      <c r="AK203" s="267" t="str">
        <f t="shared" si="109"/>
        <v/>
      </c>
      <c r="AL203" s="267" t="str">
        <f t="shared" si="110"/>
        <v/>
      </c>
      <c r="AM203" s="40" t="str">
        <f t="shared" si="111"/>
        <v/>
      </c>
      <c r="AN203" s="267">
        <f t="shared" si="104"/>
        <v>0</v>
      </c>
      <c r="CE203" s="279"/>
    </row>
    <row r="204" spans="1:83" s="40" customFormat="1" ht="12.75">
      <c r="A204" s="227"/>
      <c r="B204" s="88"/>
      <c r="C204" s="89"/>
      <c r="D204" s="90"/>
      <c r="E204" s="89"/>
      <c r="F204" s="91"/>
      <c r="G204" s="304"/>
      <c r="H204" s="41"/>
      <c r="I204" s="42" t="str">
        <f t="shared" si="113"/>
        <v/>
      </c>
      <c r="J204" s="43" t="str">
        <f t="shared" si="96"/>
        <v/>
      </c>
      <c r="K204" s="44" t="str">
        <f>IF(J204="","",IF(COUNTIF($J$4:J204,J204)=0,"",(COUNTIF($J$4:J204,J204))))</f>
        <v/>
      </c>
      <c r="L204" s="44" t="str">
        <f>IF(K204="","",J204&amp;" _ "&amp;COUNTIF($J$4:J204,J204)&amp;"_"&amp;N204)</f>
        <v/>
      </c>
      <c r="M204" s="45" t="str">
        <f t="shared" si="89"/>
        <v/>
      </c>
      <c r="N204" s="44" t="str">
        <f t="shared" si="90"/>
        <v/>
      </c>
      <c r="O204" s="57" t="str">
        <f t="shared" si="91"/>
        <v/>
      </c>
      <c r="P204" s="48" t="str" cm="1">
        <f t="array" ref="P204">IFERROR(IF(C204="P",G204,IF($K204=1,$M204,$M204+LOOKUP(2,1/($J$4:$J203=J204),$P$4:$P203))),"")</f>
        <v/>
      </c>
      <c r="Q204" s="57" t="str" cm="1">
        <f t="array" ref="Q204">IFERROR(IF(OR(C204="P",C204="A",C204="R"),F204,IF($K204=1,F204,IF(LOOKUP(2,1/($J$4:$J203=$J204),$P$4:$P203)=0,$F204,IF(AND($C204="C",LOOKUP(2,1/($J$4:$J203=$J204),$P$4:$P203)&gt;0),(F204*G204+LOOKUP(2,1/($J$4:$J203=$J204),$P$4:$P203)*LOOKUP(2,1/($J$4:$J203=$J204),$Q$4:$Q203))/$P204,IF(AND($C204="C",LOOKUP(2,1/($J$4:$J203=$J204),$P$4:$P203)&lt;0),LOOKUP(2,1/($J$4:$J203=$J204),$Q$4:$Q203),IF(AND($C204="V",LOOKUP(2,1/($J$4:$J203=$J204),$P$4:$P203)&lt;0),((-1*(F204*G204))+LOOKUP(2,1/($J$4:$J203=$J204),$P$4:$P203)*LOOKUP(2,1/($J$4:$J203=$J204),$Q$4:$Q203))/$P204,IF(AND($C204="V",LOOKUP(2,1/($J$4:$J203=$J204),$P$4:$P203)&gt;0),LOOKUP(2,1/($J$4:$J203=$J204),$Q$4:$Q203),""))))))),"")</f>
        <v/>
      </c>
      <c r="R204" s="49" t="str">
        <f t="shared" si="94"/>
        <v/>
      </c>
      <c r="S204" s="49" t="str">
        <f t="shared" si="105"/>
        <v/>
      </c>
      <c r="T204" s="49" t="str">
        <f t="shared" si="92"/>
        <v/>
      </c>
      <c r="U204" s="49" t="str">
        <f>IFERROR(IF(C204="P",S204,IF(K204=1,0,IF(OR(LOOKUP(2,1/($E$4:$E203=$E204),$P$4:$P203)=0,AND($C204="C",$N204="LONG"),AND(C204="V",N204="SHORT")),0,S204+(M204*Q204)))),"")</f>
        <v/>
      </c>
      <c r="V204" s="49" t="str">
        <f t="shared" si="93"/>
        <v/>
      </c>
      <c r="W204" s="50" t="str">
        <f t="shared" si="112"/>
        <v/>
      </c>
      <c r="Y204" s="51" t="str">
        <f t="shared" si="99"/>
        <v/>
      </c>
      <c r="Z204" s="50" t="str">
        <f t="shared" si="106"/>
        <v/>
      </c>
      <c r="AA204" s="50" t="str">
        <f t="shared" si="97"/>
        <v/>
      </c>
      <c r="AB204" s="50" t="str">
        <f t="shared" si="100"/>
        <v/>
      </c>
      <c r="AC204" s="58" t="str">
        <f t="shared" si="101"/>
        <v/>
      </c>
      <c r="AD204" s="53" t="str">
        <f t="shared" si="98"/>
        <v/>
      </c>
      <c r="AE204" s="53" t="str">
        <f t="shared" si="102"/>
        <v/>
      </c>
      <c r="AF204" s="59" t="str">
        <f t="shared" si="103"/>
        <v/>
      </c>
      <c r="AG204" s="40" t="str">
        <f>C204&amp;COUNTIFS($C$3:C204,"V")</f>
        <v>0</v>
      </c>
      <c r="AH204" s="266" t="str">
        <f t="shared" si="95"/>
        <v/>
      </c>
      <c r="AI204" s="56" t="str">
        <f t="shared" si="107"/>
        <v/>
      </c>
      <c r="AJ204" s="265" t="str">
        <f t="shared" si="108"/>
        <v/>
      </c>
      <c r="AK204" s="267" t="str">
        <f t="shared" si="109"/>
        <v/>
      </c>
      <c r="AL204" s="267" t="str">
        <f t="shared" si="110"/>
        <v/>
      </c>
      <c r="AM204" s="40" t="str">
        <f t="shared" si="111"/>
        <v/>
      </c>
      <c r="AN204" s="267">
        <f t="shared" si="104"/>
        <v>0</v>
      </c>
      <c r="CE204" s="279"/>
    </row>
    <row r="205" spans="1:83" s="40" customFormat="1" ht="12.75">
      <c r="A205" s="227"/>
      <c r="B205" s="88"/>
      <c r="C205" s="89"/>
      <c r="D205" s="90"/>
      <c r="E205" s="89"/>
      <c r="F205" s="91"/>
      <c r="G205" s="304"/>
      <c r="H205" s="41"/>
      <c r="I205" s="42" t="str">
        <f t="shared" si="113"/>
        <v/>
      </c>
      <c r="J205" s="43" t="str">
        <f t="shared" si="96"/>
        <v/>
      </c>
      <c r="K205" s="44" t="str">
        <f>IF(J205="","",IF(COUNTIF($J$4:J205,J205)=0,"",(COUNTIF($J$4:J205,J205))))</f>
        <v/>
      </c>
      <c r="L205" s="44" t="str">
        <f>IF(K205="","",J205&amp;" _ "&amp;COUNTIF($J$4:J205,J205)&amp;"_"&amp;N205)</f>
        <v/>
      </c>
      <c r="M205" s="45" t="str">
        <f t="shared" ref="M205:M268" si="114">IF(F205="","",IF(OR(C205="C",C205="R"),G205,G205*-1))</f>
        <v/>
      </c>
      <c r="N205" s="44" t="str">
        <f t="shared" ref="N205:N268" si="115">IF(E205="","",IF(C205="A","",IF(C205="R","",IF(P205=0,"",IF(C205="P","",IF(P205&gt;0,"LONG","SHORT"))))))</f>
        <v/>
      </c>
      <c r="O205" s="57" t="str">
        <f t="shared" ref="O205:O268" si="116">IF(G205="","",F205*G205)</f>
        <v/>
      </c>
      <c r="P205" s="48" t="str" cm="1">
        <f t="array" ref="P205">IFERROR(IF(C205="P",G205,IF($K205=1,$M205,$M205+LOOKUP(2,1/($J$4:$J204=J205),$P$4:$P204))),"")</f>
        <v/>
      </c>
      <c r="Q205" s="57" t="str" cm="1">
        <f t="array" ref="Q205">IFERROR(IF(OR(C205="P",C205="A",C205="R"),F205,IF($K205=1,F205,IF(LOOKUP(2,1/($J$4:$J204=$J205),$P$4:$P204)=0,$F205,IF(AND($C205="C",LOOKUP(2,1/($J$4:$J204=$J205),$P$4:$P204)&gt;0),(F205*G205+LOOKUP(2,1/($J$4:$J204=$J205),$P$4:$P204)*LOOKUP(2,1/($J$4:$J204=$J205),$Q$4:$Q204))/$P205,IF(AND($C205="C",LOOKUP(2,1/($J$4:$J204=$J205),$P$4:$P204)&lt;0),LOOKUP(2,1/($J$4:$J204=$J205),$Q$4:$Q204),IF(AND($C205="V",LOOKUP(2,1/($J$4:$J204=$J205),$P$4:$P204)&lt;0),((-1*(F205*G205))+LOOKUP(2,1/($J$4:$J204=$J205),$P$4:$P204)*LOOKUP(2,1/($J$4:$J204=$J205),$Q$4:$Q204))/$P205,IF(AND($C205="V",LOOKUP(2,1/($J$4:$J204=$J205),$P$4:$P204)&gt;0),LOOKUP(2,1/($J$4:$J204=$J205),$Q$4:$Q204),""))))))),"")</f>
        <v/>
      </c>
      <c r="R205" s="49" t="str">
        <f t="shared" si="94"/>
        <v/>
      </c>
      <c r="S205" s="49" t="str">
        <f t="shared" si="105"/>
        <v/>
      </c>
      <c r="T205" s="49" t="str">
        <f t="shared" ref="T205:T268" si="117">IF(C205&lt;&gt;"",S205+T204,"")</f>
        <v/>
      </c>
      <c r="U205" s="49" t="str">
        <f>IFERROR(IF(C205="P",S205,IF(K205=1,0,IF(OR(LOOKUP(2,1/($E$4:$E204=$E205),$P$4:$P204)=0,AND($C205="C",$N205="LONG"),AND(C205="V",N205="SHORT")),0,S205+(M205*Q205)))),"")</f>
        <v/>
      </c>
      <c r="V205" s="49" t="str">
        <f t="shared" ref="V205:V268" si="118">IFERROR(U205+V204,"")</f>
        <v/>
      </c>
      <c r="W205" s="50" t="str">
        <f t="shared" si="112"/>
        <v/>
      </c>
      <c r="Y205" s="51" t="str">
        <f t="shared" si="99"/>
        <v/>
      </c>
      <c r="Z205" s="50" t="str">
        <f t="shared" si="106"/>
        <v/>
      </c>
      <c r="AA205" s="50" t="str">
        <f t="shared" si="97"/>
        <v/>
      </c>
      <c r="AB205" s="50" t="str">
        <f t="shared" si="100"/>
        <v/>
      </c>
      <c r="AC205" s="58" t="str">
        <f t="shared" si="101"/>
        <v/>
      </c>
      <c r="AD205" s="53" t="str">
        <f t="shared" si="98"/>
        <v/>
      </c>
      <c r="AE205" s="53" t="str">
        <f t="shared" si="102"/>
        <v/>
      </c>
      <c r="AF205" s="59" t="str">
        <f t="shared" si="103"/>
        <v/>
      </c>
      <c r="AG205" s="40" t="str">
        <f>C205&amp;COUNTIFS($C$3:C205,"V")</f>
        <v>0</v>
      </c>
      <c r="AH205" s="266" t="str">
        <f t="shared" si="95"/>
        <v/>
      </c>
      <c r="AI205" s="56" t="str">
        <f t="shared" si="107"/>
        <v/>
      </c>
      <c r="AJ205" s="265" t="str">
        <f t="shared" si="108"/>
        <v/>
      </c>
      <c r="AK205" s="267" t="str">
        <f t="shared" si="109"/>
        <v/>
      </c>
      <c r="AL205" s="267" t="str">
        <f t="shared" si="110"/>
        <v/>
      </c>
      <c r="AM205" s="40" t="str">
        <f t="shared" si="111"/>
        <v/>
      </c>
      <c r="AN205" s="267">
        <f t="shared" si="104"/>
        <v>0</v>
      </c>
      <c r="CE205" s="279"/>
    </row>
    <row r="206" spans="1:83" s="40" customFormat="1" ht="12.75">
      <c r="A206" s="227"/>
      <c r="B206" s="88"/>
      <c r="C206" s="89"/>
      <c r="D206" s="90"/>
      <c r="E206" s="89"/>
      <c r="F206" s="91"/>
      <c r="G206" s="304"/>
      <c r="H206" s="41"/>
      <c r="I206" s="42" t="str">
        <f t="shared" si="113"/>
        <v/>
      </c>
      <c r="J206" s="43" t="str">
        <f t="shared" si="96"/>
        <v/>
      </c>
      <c r="K206" s="44" t="str">
        <f>IF(J206="","",IF(COUNTIF($J$4:J206,J206)=0,"",(COUNTIF($J$4:J206,J206))))</f>
        <v/>
      </c>
      <c r="L206" s="44" t="str">
        <f>IF(K206="","",J206&amp;" _ "&amp;COUNTIF($J$4:J206,J206)&amp;"_"&amp;N206)</f>
        <v/>
      </c>
      <c r="M206" s="45" t="str">
        <f t="shared" si="114"/>
        <v/>
      </c>
      <c r="N206" s="44" t="str">
        <f t="shared" si="115"/>
        <v/>
      </c>
      <c r="O206" s="57" t="str">
        <f t="shared" si="116"/>
        <v/>
      </c>
      <c r="P206" s="48" t="str" cm="1">
        <f t="array" ref="P206">IFERROR(IF(C206="P",G206,IF($K206=1,$M206,$M206+LOOKUP(2,1/($J$4:$J205=J206),$P$4:$P205))),"")</f>
        <v/>
      </c>
      <c r="Q206" s="57" t="str" cm="1">
        <f t="array" ref="Q206">IFERROR(IF(OR(C206="P",C206="A",C206="R"),F206,IF($K206=1,F206,IF(LOOKUP(2,1/($J$4:$J205=$J206),$P$4:$P205)=0,$F206,IF(AND($C206="C",LOOKUP(2,1/($J$4:$J205=$J206),$P$4:$P205)&gt;0),(F206*G206+LOOKUP(2,1/($J$4:$J205=$J206),$P$4:$P205)*LOOKUP(2,1/($J$4:$J205=$J206),$Q$4:$Q205))/$P206,IF(AND($C206="C",LOOKUP(2,1/($J$4:$J205=$J206),$P$4:$P205)&lt;0),LOOKUP(2,1/($J$4:$J205=$J206),$Q$4:$Q205),IF(AND($C206="V",LOOKUP(2,1/($J$4:$J205=$J206),$P$4:$P205)&lt;0),((-1*(F206*G206))+LOOKUP(2,1/($J$4:$J205=$J206),$P$4:$P205)*LOOKUP(2,1/($J$4:$J205=$J206),$Q$4:$Q205))/$P206,IF(AND($C206="V",LOOKUP(2,1/($J$4:$J205=$J206),$P$4:$P205)&gt;0),LOOKUP(2,1/($J$4:$J205=$J206),$Q$4:$Q205),""))))))),"")</f>
        <v/>
      </c>
      <c r="R206" s="49" t="str">
        <f t="shared" si="94"/>
        <v/>
      </c>
      <c r="S206" s="49" t="str">
        <f t="shared" si="105"/>
        <v/>
      </c>
      <c r="T206" s="49" t="str">
        <f t="shared" si="117"/>
        <v/>
      </c>
      <c r="U206" s="49" t="str">
        <f>IFERROR(IF(C206="P",S206,IF(K206=1,0,IF(OR(LOOKUP(2,1/($E$4:$E205=$E206),$P$4:$P205)=0,AND($C206="C",$N206="LONG"),AND(C206="V",N206="SHORT")),0,S206+(M206*Q206)))),"")</f>
        <v/>
      </c>
      <c r="V206" s="49" t="str">
        <f t="shared" si="118"/>
        <v/>
      </c>
      <c r="W206" s="50" t="str">
        <f t="shared" si="112"/>
        <v/>
      </c>
      <c r="Y206" s="51" t="str">
        <f t="shared" si="99"/>
        <v/>
      </c>
      <c r="Z206" s="50" t="str">
        <f t="shared" si="106"/>
        <v/>
      </c>
      <c r="AA206" s="50" t="str">
        <f t="shared" si="97"/>
        <v/>
      </c>
      <c r="AB206" s="50" t="str">
        <f t="shared" si="100"/>
        <v/>
      </c>
      <c r="AC206" s="58" t="str">
        <f t="shared" si="101"/>
        <v/>
      </c>
      <c r="AD206" s="53" t="str">
        <f t="shared" si="98"/>
        <v/>
      </c>
      <c r="AE206" s="53" t="str">
        <f t="shared" si="102"/>
        <v/>
      </c>
      <c r="AF206" s="59" t="str">
        <f t="shared" si="103"/>
        <v/>
      </c>
      <c r="AG206" s="40" t="str">
        <f>C206&amp;COUNTIFS($C$3:C206,"V")</f>
        <v>0</v>
      </c>
      <c r="AH206" s="266" t="str">
        <f t="shared" si="95"/>
        <v/>
      </c>
      <c r="AI206" s="56" t="str">
        <f t="shared" si="107"/>
        <v/>
      </c>
      <c r="AJ206" s="265" t="str">
        <f t="shared" si="108"/>
        <v/>
      </c>
      <c r="AK206" s="267" t="str">
        <f t="shared" si="109"/>
        <v/>
      </c>
      <c r="AL206" s="267" t="str">
        <f t="shared" si="110"/>
        <v/>
      </c>
      <c r="AM206" s="40" t="str">
        <f t="shared" si="111"/>
        <v/>
      </c>
      <c r="AN206" s="267">
        <f t="shared" si="104"/>
        <v>0</v>
      </c>
      <c r="CE206" s="279"/>
    </row>
    <row r="207" spans="1:83" s="40" customFormat="1" ht="12.75">
      <c r="A207" s="227"/>
      <c r="B207" s="88"/>
      <c r="C207" s="89"/>
      <c r="D207" s="90"/>
      <c r="E207" s="89"/>
      <c r="F207" s="91"/>
      <c r="G207" s="304"/>
      <c r="H207" s="41"/>
      <c r="I207" s="42" t="str">
        <f t="shared" si="113"/>
        <v/>
      </c>
      <c r="J207" s="43" t="str">
        <f t="shared" si="96"/>
        <v/>
      </c>
      <c r="K207" s="44" t="str">
        <f>IF(J207="","",IF(COUNTIF($J$4:J207,J207)=0,"",(COUNTIF($J$4:J207,J207))))</f>
        <v/>
      </c>
      <c r="L207" s="44" t="str">
        <f>IF(K207="","",J207&amp;" _ "&amp;COUNTIF($J$4:J207,J207)&amp;"_"&amp;N207)</f>
        <v/>
      </c>
      <c r="M207" s="45" t="str">
        <f t="shared" si="114"/>
        <v/>
      </c>
      <c r="N207" s="44" t="str">
        <f t="shared" si="115"/>
        <v/>
      </c>
      <c r="O207" s="57" t="str">
        <f t="shared" si="116"/>
        <v/>
      </c>
      <c r="P207" s="48" t="str" cm="1">
        <f t="array" ref="P207">IFERROR(IF(C207="P",G207,IF($K207=1,$M207,$M207+LOOKUP(2,1/($J$4:$J206=J207),$P$4:$P206))),"")</f>
        <v/>
      </c>
      <c r="Q207" s="57" t="str" cm="1">
        <f t="array" ref="Q207">IFERROR(IF(OR(C207="P",C207="A",C207="R"),F207,IF($K207=1,F207,IF(LOOKUP(2,1/($J$4:$J206=$J207),$P$4:$P206)=0,$F207,IF(AND($C207="C",LOOKUP(2,1/($J$4:$J206=$J207),$P$4:$P206)&gt;0),(F207*G207+LOOKUP(2,1/($J$4:$J206=$J207),$P$4:$P206)*LOOKUP(2,1/($J$4:$J206=$J207),$Q$4:$Q206))/$P207,IF(AND($C207="C",LOOKUP(2,1/($J$4:$J206=$J207),$P$4:$P206)&lt;0),LOOKUP(2,1/($J$4:$J206=$J207),$Q$4:$Q206),IF(AND($C207="V",LOOKUP(2,1/($J$4:$J206=$J207),$P$4:$P206)&lt;0),((-1*(F207*G207))+LOOKUP(2,1/($J$4:$J206=$J207),$P$4:$P206)*LOOKUP(2,1/($J$4:$J206=$J207),$Q$4:$Q206))/$P207,IF(AND($C207="V",LOOKUP(2,1/($J$4:$J206=$J207),$P$4:$P206)&gt;0),LOOKUP(2,1/($J$4:$J206=$J207),$Q$4:$Q206),""))))))),"")</f>
        <v/>
      </c>
      <c r="R207" s="49" t="str">
        <f t="shared" si="94"/>
        <v/>
      </c>
      <c r="S207" s="49" t="str">
        <f t="shared" si="105"/>
        <v/>
      </c>
      <c r="T207" s="49" t="str">
        <f t="shared" si="117"/>
        <v/>
      </c>
      <c r="U207" s="49" t="str">
        <f>IFERROR(IF(C207="P",S207,IF(K207=1,0,IF(OR(LOOKUP(2,1/($E$4:$E206=$E207),$P$4:$P206)=0,AND($C207="C",$N207="LONG"),AND(C207="V",N207="SHORT")),0,S207+(M207*Q207)))),"")</f>
        <v/>
      </c>
      <c r="V207" s="49" t="str">
        <f t="shared" si="118"/>
        <v/>
      </c>
      <c r="W207" s="50" t="str">
        <f t="shared" si="112"/>
        <v/>
      </c>
      <c r="Y207" s="51" t="str">
        <f t="shared" si="99"/>
        <v/>
      </c>
      <c r="Z207" s="50" t="str">
        <f t="shared" si="106"/>
        <v/>
      </c>
      <c r="AA207" s="50" t="str">
        <f t="shared" si="97"/>
        <v/>
      </c>
      <c r="AB207" s="50" t="str">
        <f t="shared" si="100"/>
        <v/>
      </c>
      <c r="AC207" s="58" t="str">
        <f t="shared" si="101"/>
        <v/>
      </c>
      <c r="AD207" s="53" t="str">
        <f t="shared" si="98"/>
        <v/>
      </c>
      <c r="AE207" s="53" t="str">
        <f t="shared" si="102"/>
        <v/>
      </c>
      <c r="AF207" s="59" t="str">
        <f t="shared" si="103"/>
        <v/>
      </c>
      <c r="AG207" s="40" t="str">
        <f>C207&amp;COUNTIFS($C$3:C207,"V")</f>
        <v>0</v>
      </c>
      <c r="AH207" s="266" t="str">
        <f t="shared" si="95"/>
        <v/>
      </c>
      <c r="AI207" s="56" t="str">
        <f t="shared" si="107"/>
        <v/>
      </c>
      <c r="AJ207" s="265" t="str">
        <f t="shared" si="108"/>
        <v/>
      </c>
      <c r="AK207" s="267" t="str">
        <f t="shared" si="109"/>
        <v/>
      </c>
      <c r="AL207" s="267" t="str">
        <f t="shared" si="110"/>
        <v/>
      </c>
      <c r="AM207" s="40" t="str">
        <f t="shared" si="111"/>
        <v/>
      </c>
      <c r="AN207" s="267">
        <f t="shared" si="104"/>
        <v>0</v>
      </c>
      <c r="CE207" s="279"/>
    </row>
    <row r="208" spans="1:83" s="40" customFormat="1" ht="12.75">
      <c r="A208" s="227"/>
      <c r="B208" s="88"/>
      <c r="C208" s="89"/>
      <c r="D208" s="90"/>
      <c r="E208" s="89"/>
      <c r="F208" s="91"/>
      <c r="G208" s="304"/>
      <c r="H208" s="41"/>
      <c r="I208" s="42" t="str">
        <f t="shared" si="113"/>
        <v/>
      </c>
      <c r="J208" s="43" t="str">
        <f t="shared" si="96"/>
        <v/>
      </c>
      <c r="K208" s="44" t="str">
        <f>IF(J208="","",IF(COUNTIF($J$4:J208,J208)=0,"",(COUNTIF($J$4:J208,J208))))</f>
        <v/>
      </c>
      <c r="L208" s="44" t="str">
        <f>IF(K208="","",J208&amp;" _ "&amp;COUNTIF($J$4:J208,J208)&amp;"_"&amp;N208)</f>
        <v/>
      </c>
      <c r="M208" s="45" t="str">
        <f t="shared" si="114"/>
        <v/>
      </c>
      <c r="N208" s="44" t="str">
        <f t="shared" si="115"/>
        <v/>
      </c>
      <c r="O208" s="57" t="str">
        <f t="shared" si="116"/>
        <v/>
      </c>
      <c r="P208" s="48" t="str" cm="1">
        <f t="array" ref="P208">IFERROR(IF(C208="P",G208,IF($K208=1,$M208,$M208+LOOKUP(2,1/($J$4:$J207=J208),$P$4:$P207))),"")</f>
        <v/>
      </c>
      <c r="Q208" s="57" t="str" cm="1">
        <f t="array" ref="Q208">IFERROR(IF(OR(C208="P",C208="A",C208="R"),F208,IF($K208=1,F208,IF(LOOKUP(2,1/($J$4:$J207=$J208),$P$4:$P207)=0,$F208,IF(AND($C208="C",LOOKUP(2,1/($J$4:$J207=$J208),$P$4:$P207)&gt;0),(F208*G208+LOOKUP(2,1/($J$4:$J207=$J208),$P$4:$P207)*LOOKUP(2,1/($J$4:$J207=$J208),$Q$4:$Q207))/$P208,IF(AND($C208="C",LOOKUP(2,1/($J$4:$J207=$J208),$P$4:$P207)&lt;0),LOOKUP(2,1/($J$4:$J207=$J208),$Q$4:$Q207),IF(AND($C208="V",LOOKUP(2,1/($J$4:$J207=$J208),$P$4:$P207)&lt;0),((-1*(F208*G208))+LOOKUP(2,1/($J$4:$J207=$J208),$P$4:$P207)*LOOKUP(2,1/($J$4:$J207=$J208),$Q$4:$Q207))/$P208,IF(AND($C208="V",LOOKUP(2,1/($J$4:$J207=$J208),$P$4:$P207)&gt;0),LOOKUP(2,1/($J$4:$J207=$J208),$Q$4:$Q207),""))))))),"")</f>
        <v/>
      </c>
      <c r="R208" s="49" t="str">
        <f t="shared" si="94"/>
        <v/>
      </c>
      <c r="S208" s="49" t="str">
        <f t="shared" si="105"/>
        <v/>
      </c>
      <c r="T208" s="49" t="str">
        <f t="shared" si="117"/>
        <v/>
      </c>
      <c r="U208" s="49" t="str">
        <f>IFERROR(IF(C208="P",S208,IF(K208=1,0,IF(OR(LOOKUP(2,1/($E$4:$E207=$E208),$P$4:$P207)=0,AND($C208="C",$N208="LONG"),AND(C208="V",N208="SHORT")),0,S208+(M208*Q208)))),"")</f>
        <v/>
      </c>
      <c r="V208" s="49" t="str">
        <f t="shared" si="118"/>
        <v/>
      </c>
      <c r="W208" s="50" t="str">
        <f t="shared" si="112"/>
        <v/>
      </c>
      <c r="Y208" s="51" t="str">
        <f t="shared" si="99"/>
        <v/>
      </c>
      <c r="Z208" s="50" t="str">
        <f t="shared" si="106"/>
        <v/>
      </c>
      <c r="AA208" s="50" t="str">
        <f t="shared" si="97"/>
        <v/>
      </c>
      <c r="AB208" s="50" t="str">
        <f t="shared" si="100"/>
        <v/>
      </c>
      <c r="AC208" s="58" t="str">
        <f t="shared" si="101"/>
        <v/>
      </c>
      <c r="AD208" s="53" t="str">
        <f t="shared" si="98"/>
        <v/>
      </c>
      <c r="AE208" s="53" t="str">
        <f t="shared" si="102"/>
        <v/>
      </c>
      <c r="AF208" s="59" t="str">
        <f t="shared" si="103"/>
        <v/>
      </c>
      <c r="AG208" s="40" t="str">
        <f>C208&amp;COUNTIFS($C$3:C208,"V")</f>
        <v>0</v>
      </c>
      <c r="AH208" s="266" t="str">
        <f t="shared" si="95"/>
        <v/>
      </c>
      <c r="AI208" s="56" t="str">
        <f t="shared" si="107"/>
        <v/>
      </c>
      <c r="AJ208" s="265" t="str">
        <f t="shared" si="108"/>
        <v/>
      </c>
      <c r="AK208" s="267" t="str">
        <f t="shared" si="109"/>
        <v/>
      </c>
      <c r="AL208" s="267" t="str">
        <f t="shared" si="110"/>
        <v/>
      </c>
      <c r="AM208" s="40" t="str">
        <f t="shared" si="111"/>
        <v/>
      </c>
      <c r="AN208" s="267">
        <f t="shared" si="104"/>
        <v>0</v>
      </c>
      <c r="CE208" s="279"/>
    </row>
    <row r="209" spans="1:83" s="40" customFormat="1" ht="12.75">
      <c r="A209" s="227"/>
      <c r="B209" s="88"/>
      <c r="C209" s="89"/>
      <c r="D209" s="90"/>
      <c r="E209" s="89"/>
      <c r="F209" s="91"/>
      <c r="G209" s="304"/>
      <c r="H209" s="41"/>
      <c r="I209" s="42" t="str">
        <f t="shared" si="113"/>
        <v/>
      </c>
      <c r="J209" s="43" t="str">
        <f t="shared" si="96"/>
        <v/>
      </c>
      <c r="K209" s="44" t="str">
        <f>IF(J209="","",IF(COUNTIF($J$4:J209,J209)=0,"",(COUNTIF($J$4:J209,J209))))</f>
        <v/>
      </c>
      <c r="L209" s="44" t="str">
        <f>IF(K209="","",J209&amp;" _ "&amp;COUNTIF($J$4:J209,J209)&amp;"_"&amp;N209)</f>
        <v/>
      </c>
      <c r="M209" s="45" t="str">
        <f t="shared" si="114"/>
        <v/>
      </c>
      <c r="N209" s="44" t="str">
        <f t="shared" si="115"/>
        <v/>
      </c>
      <c r="O209" s="57" t="str">
        <f t="shared" si="116"/>
        <v/>
      </c>
      <c r="P209" s="48" t="str" cm="1">
        <f t="array" ref="P209">IFERROR(IF(C209="P",G209,IF($K209=1,$M209,$M209+LOOKUP(2,1/($J$4:$J208=J209),$P$4:$P208))),"")</f>
        <v/>
      </c>
      <c r="Q209" s="57" t="str" cm="1">
        <f t="array" ref="Q209">IFERROR(IF(OR(C209="P",C209="A",C209="R"),F209,IF($K209=1,F209,IF(LOOKUP(2,1/($J$4:$J208=$J209),$P$4:$P208)=0,$F209,IF(AND($C209="C",LOOKUP(2,1/($J$4:$J208=$J209),$P$4:$P208)&gt;0),(F209*G209+LOOKUP(2,1/($J$4:$J208=$J209),$P$4:$P208)*LOOKUP(2,1/($J$4:$J208=$J209),$Q$4:$Q208))/$P209,IF(AND($C209="C",LOOKUP(2,1/($J$4:$J208=$J209),$P$4:$P208)&lt;0),LOOKUP(2,1/($J$4:$J208=$J209),$Q$4:$Q208),IF(AND($C209="V",LOOKUP(2,1/($J$4:$J208=$J209),$P$4:$P208)&lt;0),((-1*(F209*G209))+LOOKUP(2,1/($J$4:$J208=$J209),$P$4:$P208)*LOOKUP(2,1/($J$4:$J208=$J209),$Q$4:$Q208))/$P209,IF(AND($C209="V",LOOKUP(2,1/($J$4:$J208=$J209),$P$4:$P208)&gt;0),LOOKUP(2,1/($J$4:$J208=$J209),$Q$4:$Q208),""))))))),"")</f>
        <v/>
      </c>
      <c r="R209" s="49" t="str">
        <f t="shared" ref="R209:R272" si="119">IFERROR(Q209*P209,"")</f>
        <v/>
      </c>
      <c r="S209" s="49" t="str">
        <f t="shared" si="105"/>
        <v/>
      </c>
      <c r="T209" s="49" t="str">
        <f t="shared" si="117"/>
        <v/>
      </c>
      <c r="U209" s="49" t="str">
        <f>IFERROR(IF(C209="P",S209,IF(K209=1,0,IF(OR(LOOKUP(2,1/($E$4:$E208=$E209),$P$4:$P208)=0,AND($C209="C",$N209="LONG"),AND(C209="V",N209="SHORT")),0,S209+(M209*Q209)))),"")</f>
        <v/>
      </c>
      <c r="V209" s="49" t="str">
        <f t="shared" si="118"/>
        <v/>
      </c>
      <c r="W209" s="50" t="str">
        <f t="shared" si="112"/>
        <v/>
      </c>
      <c r="Y209" s="51" t="str">
        <f t="shared" si="99"/>
        <v/>
      </c>
      <c r="Z209" s="50" t="str">
        <f t="shared" si="106"/>
        <v/>
      </c>
      <c r="AA209" s="50" t="str">
        <f t="shared" si="97"/>
        <v/>
      </c>
      <c r="AB209" s="50" t="str">
        <f t="shared" si="100"/>
        <v/>
      </c>
      <c r="AC209" s="58" t="str">
        <f t="shared" si="101"/>
        <v/>
      </c>
      <c r="AD209" s="53" t="str">
        <f t="shared" si="98"/>
        <v/>
      </c>
      <c r="AE209" s="53" t="str">
        <f t="shared" si="102"/>
        <v/>
      </c>
      <c r="AF209" s="59" t="str">
        <f t="shared" si="103"/>
        <v/>
      </c>
      <c r="AG209" s="40" t="str">
        <f>C209&amp;COUNTIFS($C$3:C209,"V")</f>
        <v>0</v>
      </c>
      <c r="AH209" s="266" t="str">
        <f t="shared" si="95"/>
        <v/>
      </c>
      <c r="AI209" s="56" t="str">
        <f t="shared" si="107"/>
        <v/>
      </c>
      <c r="AJ209" s="265" t="str">
        <f t="shared" si="108"/>
        <v/>
      </c>
      <c r="AK209" s="267" t="str">
        <f t="shared" si="109"/>
        <v/>
      </c>
      <c r="AL209" s="267" t="str">
        <f t="shared" si="110"/>
        <v/>
      </c>
      <c r="AM209" s="40" t="str">
        <f t="shared" si="111"/>
        <v/>
      </c>
      <c r="AN209" s="267">
        <f t="shared" si="104"/>
        <v>0</v>
      </c>
      <c r="CE209" s="279"/>
    </row>
    <row r="210" spans="1:83" s="40" customFormat="1" ht="12.75">
      <c r="A210" s="227"/>
      <c r="B210" s="88"/>
      <c r="C210" s="89"/>
      <c r="D210" s="90"/>
      <c r="E210" s="89"/>
      <c r="F210" s="91"/>
      <c r="G210" s="304"/>
      <c r="H210" s="41"/>
      <c r="I210" s="42" t="str">
        <f t="shared" si="113"/>
        <v/>
      </c>
      <c r="J210" s="43" t="str">
        <f t="shared" si="96"/>
        <v/>
      </c>
      <c r="K210" s="44" t="str">
        <f>IF(J210="","",IF(COUNTIF($J$4:J210,J210)=0,"",(COUNTIF($J$4:J210,J210))))</f>
        <v/>
      </c>
      <c r="L210" s="44" t="str">
        <f>IF(K210="","",J210&amp;" _ "&amp;COUNTIF($J$4:J210,J210)&amp;"_"&amp;N210)</f>
        <v/>
      </c>
      <c r="M210" s="45" t="str">
        <f t="shared" si="114"/>
        <v/>
      </c>
      <c r="N210" s="44" t="str">
        <f t="shared" si="115"/>
        <v/>
      </c>
      <c r="O210" s="57" t="str">
        <f t="shared" si="116"/>
        <v/>
      </c>
      <c r="P210" s="48" t="str" cm="1">
        <f t="array" ref="P210">IFERROR(IF(C210="P",G210,IF($K210=1,$M210,$M210+LOOKUP(2,1/($J$4:$J209=J210),$P$4:$P209))),"")</f>
        <v/>
      </c>
      <c r="Q210" s="57" t="str" cm="1">
        <f t="array" ref="Q210">IFERROR(IF(OR(C210="P",C210="A",C210="R"),F210,IF($K210=1,F210,IF(LOOKUP(2,1/($J$4:$J209=$J210),$P$4:$P209)=0,$F210,IF(AND($C210="C",LOOKUP(2,1/($J$4:$J209=$J210),$P$4:$P209)&gt;0),(F210*G210+LOOKUP(2,1/($J$4:$J209=$J210),$P$4:$P209)*LOOKUP(2,1/($J$4:$J209=$J210),$Q$4:$Q209))/$P210,IF(AND($C210="C",LOOKUP(2,1/($J$4:$J209=$J210),$P$4:$P209)&lt;0),LOOKUP(2,1/($J$4:$J209=$J210),$Q$4:$Q209),IF(AND($C210="V",LOOKUP(2,1/($J$4:$J209=$J210),$P$4:$P209)&lt;0),((-1*(F210*G210))+LOOKUP(2,1/($J$4:$J209=$J210),$P$4:$P209)*LOOKUP(2,1/($J$4:$J209=$J210),$Q$4:$Q209))/$P210,IF(AND($C210="V",LOOKUP(2,1/($J$4:$J209=$J210),$P$4:$P209)&gt;0),LOOKUP(2,1/($J$4:$J209=$J210),$Q$4:$Q209),""))))))),"")</f>
        <v/>
      </c>
      <c r="R210" s="49" t="str">
        <f t="shared" si="119"/>
        <v/>
      </c>
      <c r="S210" s="49" t="str">
        <f t="shared" si="105"/>
        <v/>
      </c>
      <c r="T210" s="49" t="str">
        <f t="shared" si="117"/>
        <v/>
      </c>
      <c r="U210" s="49" t="str">
        <f>IFERROR(IF(C210="P",S210,IF(K210=1,0,IF(OR(LOOKUP(2,1/($E$4:$E209=$E210),$P$4:$P209)=0,AND($C210="C",$N210="LONG"),AND(C210="V",N210="SHORT")),0,S210+(M210*Q210)))),"")</f>
        <v/>
      </c>
      <c r="V210" s="49" t="str">
        <f t="shared" si="118"/>
        <v/>
      </c>
      <c r="W210" s="50" t="str">
        <f t="shared" si="112"/>
        <v/>
      </c>
      <c r="Y210" s="51" t="str">
        <f t="shared" si="99"/>
        <v/>
      </c>
      <c r="Z210" s="50" t="str">
        <f t="shared" si="106"/>
        <v/>
      </c>
      <c r="AA210" s="50" t="str">
        <f t="shared" si="97"/>
        <v/>
      </c>
      <c r="AB210" s="50" t="str">
        <f t="shared" si="100"/>
        <v/>
      </c>
      <c r="AC210" s="58" t="str">
        <f t="shared" si="101"/>
        <v/>
      </c>
      <c r="AD210" s="53" t="str">
        <f t="shared" si="98"/>
        <v/>
      </c>
      <c r="AE210" s="53" t="str">
        <f t="shared" si="102"/>
        <v/>
      </c>
      <c r="AF210" s="59" t="str">
        <f t="shared" si="103"/>
        <v/>
      </c>
      <c r="AG210" s="40" t="str">
        <f>C210&amp;COUNTIFS($C$3:C210,"V")</f>
        <v>0</v>
      </c>
      <c r="AH210" s="266" t="str">
        <f t="shared" si="95"/>
        <v/>
      </c>
      <c r="AI210" s="56" t="str">
        <f t="shared" si="107"/>
        <v/>
      </c>
      <c r="AJ210" s="265" t="str">
        <f t="shared" si="108"/>
        <v/>
      </c>
      <c r="AK210" s="267" t="str">
        <f t="shared" si="109"/>
        <v/>
      </c>
      <c r="AL210" s="267" t="str">
        <f t="shared" si="110"/>
        <v/>
      </c>
      <c r="AM210" s="40" t="str">
        <f t="shared" si="111"/>
        <v/>
      </c>
      <c r="AN210" s="267">
        <f t="shared" si="104"/>
        <v>0</v>
      </c>
      <c r="CE210" s="279"/>
    </row>
    <row r="211" spans="1:83" s="40" customFormat="1" ht="12.75">
      <c r="A211" s="227"/>
      <c r="B211" s="88"/>
      <c r="C211" s="89"/>
      <c r="D211" s="90"/>
      <c r="E211" s="89"/>
      <c r="F211" s="91"/>
      <c r="G211" s="304"/>
      <c r="H211" s="41"/>
      <c r="I211" s="42" t="str">
        <f t="shared" si="113"/>
        <v/>
      </c>
      <c r="J211" s="43" t="str">
        <f t="shared" si="96"/>
        <v/>
      </c>
      <c r="K211" s="44" t="str">
        <f>IF(J211="","",IF(COUNTIF($J$4:J211,J211)=0,"",(COUNTIF($J$4:J211,J211))))</f>
        <v/>
      </c>
      <c r="L211" s="44" t="str">
        <f>IF(K211="","",J211&amp;" _ "&amp;COUNTIF($J$4:J211,J211)&amp;"_"&amp;N211)</f>
        <v/>
      </c>
      <c r="M211" s="45" t="str">
        <f t="shared" si="114"/>
        <v/>
      </c>
      <c r="N211" s="44" t="str">
        <f t="shared" si="115"/>
        <v/>
      </c>
      <c r="O211" s="57" t="str">
        <f t="shared" si="116"/>
        <v/>
      </c>
      <c r="P211" s="48" t="str" cm="1">
        <f t="array" ref="P211">IFERROR(IF(C211="P",G211,IF($K211=1,$M211,$M211+LOOKUP(2,1/($J$4:$J210=J211),$P$4:$P210))),"")</f>
        <v/>
      </c>
      <c r="Q211" s="57" t="str" cm="1">
        <f t="array" ref="Q211">IFERROR(IF(OR(C211="P",C211="A",C211="R"),F211,IF($K211=1,F211,IF(LOOKUP(2,1/($J$4:$J210=$J211),$P$4:$P210)=0,$F211,IF(AND($C211="C",LOOKUP(2,1/($J$4:$J210=$J211),$P$4:$P210)&gt;0),(F211*G211+LOOKUP(2,1/($J$4:$J210=$J211),$P$4:$P210)*LOOKUP(2,1/($J$4:$J210=$J211),$Q$4:$Q210))/$P211,IF(AND($C211="C",LOOKUP(2,1/($J$4:$J210=$J211),$P$4:$P210)&lt;0),LOOKUP(2,1/($J$4:$J210=$J211),$Q$4:$Q210),IF(AND($C211="V",LOOKUP(2,1/($J$4:$J210=$J211),$P$4:$P210)&lt;0),((-1*(F211*G211))+LOOKUP(2,1/($J$4:$J210=$J211),$P$4:$P210)*LOOKUP(2,1/($J$4:$J210=$J211),$Q$4:$Q210))/$P211,IF(AND($C211="V",LOOKUP(2,1/($J$4:$J210=$J211),$P$4:$P210)&gt;0),LOOKUP(2,1/($J$4:$J210=$J211),$Q$4:$Q210),""))))))),"")</f>
        <v/>
      </c>
      <c r="R211" s="49" t="str">
        <f t="shared" si="119"/>
        <v/>
      </c>
      <c r="S211" s="49" t="str">
        <f t="shared" si="105"/>
        <v/>
      </c>
      <c r="T211" s="49" t="str">
        <f t="shared" si="117"/>
        <v/>
      </c>
      <c r="U211" s="49" t="str">
        <f>IFERROR(IF(C211="P",S211,IF(K211=1,0,IF(OR(LOOKUP(2,1/($E$4:$E210=$E211),$P$4:$P210)=0,AND($C211="C",$N211="LONG"),AND(C211="V",N211="SHORT")),0,S211+(M211*Q211)))),"")</f>
        <v/>
      </c>
      <c r="V211" s="49" t="str">
        <f t="shared" si="118"/>
        <v/>
      </c>
      <c r="W211" s="50" t="str">
        <f t="shared" si="112"/>
        <v/>
      </c>
      <c r="Y211" s="51" t="str">
        <f t="shared" si="99"/>
        <v/>
      </c>
      <c r="Z211" s="50" t="str">
        <f t="shared" si="106"/>
        <v/>
      </c>
      <c r="AA211" s="50" t="str">
        <f t="shared" si="97"/>
        <v/>
      </c>
      <c r="AB211" s="50" t="str">
        <f t="shared" si="100"/>
        <v/>
      </c>
      <c r="AC211" s="58" t="str">
        <f t="shared" si="101"/>
        <v/>
      </c>
      <c r="AD211" s="53" t="str">
        <f t="shared" si="98"/>
        <v/>
      </c>
      <c r="AE211" s="53" t="str">
        <f t="shared" si="102"/>
        <v/>
      </c>
      <c r="AF211" s="59" t="str">
        <f t="shared" si="103"/>
        <v/>
      </c>
      <c r="AG211" s="40" t="str">
        <f>C211&amp;COUNTIFS($C$3:C211,"V")</f>
        <v>0</v>
      </c>
      <c r="AH211" s="266" t="str">
        <f t="shared" si="95"/>
        <v/>
      </c>
      <c r="AI211" s="56" t="str">
        <f t="shared" si="107"/>
        <v/>
      </c>
      <c r="AJ211" s="265" t="str">
        <f t="shared" si="108"/>
        <v/>
      </c>
      <c r="AK211" s="267" t="str">
        <f t="shared" si="109"/>
        <v/>
      </c>
      <c r="AL211" s="267" t="str">
        <f t="shared" si="110"/>
        <v/>
      </c>
      <c r="AM211" s="40" t="str">
        <f t="shared" si="111"/>
        <v/>
      </c>
      <c r="AN211" s="267">
        <f t="shared" si="104"/>
        <v>0</v>
      </c>
      <c r="CE211" s="279"/>
    </row>
    <row r="212" spans="1:83" s="40" customFormat="1" ht="12.75">
      <c r="A212" s="227"/>
      <c r="B212" s="88"/>
      <c r="C212" s="89"/>
      <c r="D212" s="90"/>
      <c r="E212" s="89"/>
      <c r="F212" s="91"/>
      <c r="G212" s="304"/>
      <c r="H212" s="41"/>
      <c r="I212" s="42" t="str">
        <f t="shared" si="113"/>
        <v/>
      </c>
      <c r="J212" s="43" t="str">
        <f t="shared" si="96"/>
        <v/>
      </c>
      <c r="K212" s="44" t="str">
        <f>IF(J212="","",IF(COUNTIF($J$4:J212,J212)=0,"",(COUNTIF($J$4:J212,J212))))</f>
        <v/>
      </c>
      <c r="L212" s="44" t="str">
        <f>IF(K212="","",J212&amp;" _ "&amp;COUNTIF($J$4:J212,J212)&amp;"_"&amp;N212)</f>
        <v/>
      </c>
      <c r="M212" s="45" t="str">
        <f t="shared" si="114"/>
        <v/>
      </c>
      <c r="N212" s="44" t="str">
        <f t="shared" si="115"/>
        <v/>
      </c>
      <c r="O212" s="57" t="str">
        <f t="shared" si="116"/>
        <v/>
      </c>
      <c r="P212" s="48" t="str" cm="1">
        <f t="array" ref="P212">IFERROR(IF(C212="P",G212,IF($K212=1,$M212,$M212+LOOKUP(2,1/($J$4:$J211=J212),$P$4:$P211))),"")</f>
        <v/>
      </c>
      <c r="Q212" s="57" t="str" cm="1">
        <f t="array" ref="Q212">IFERROR(IF(OR(C212="P",C212="A",C212="R"),F212,IF($K212=1,F212,IF(LOOKUP(2,1/($J$4:$J211=$J212),$P$4:$P211)=0,$F212,IF(AND($C212="C",LOOKUP(2,1/($J$4:$J211=$J212),$P$4:$P211)&gt;0),(F212*G212+LOOKUP(2,1/($J$4:$J211=$J212),$P$4:$P211)*LOOKUP(2,1/($J$4:$J211=$J212),$Q$4:$Q211))/$P212,IF(AND($C212="C",LOOKUP(2,1/($J$4:$J211=$J212),$P$4:$P211)&lt;0),LOOKUP(2,1/($J$4:$J211=$J212),$Q$4:$Q211),IF(AND($C212="V",LOOKUP(2,1/($J$4:$J211=$J212),$P$4:$P211)&lt;0),((-1*(F212*G212))+LOOKUP(2,1/($J$4:$J211=$J212),$P$4:$P211)*LOOKUP(2,1/($J$4:$J211=$J212),$Q$4:$Q211))/$P212,IF(AND($C212="V",LOOKUP(2,1/($J$4:$J211=$J212),$P$4:$P211)&gt;0),LOOKUP(2,1/($J$4:$J211=$J212),$Q$4:$Q211),""))))))),"")</f>
        <v/>
      </c>
      <c r="R212" s="49" t="str">
        <f t="shared" si="119"/>
        <v/>
      </c>
      <c r="S212" s="49" t="str">
        <f t="shared" si="105"/>
        <v/>
      </c>
      <c r="T212" s="49" t="str">
        <f t="shared" si="117"/>
        <v/>
      </c>
      <c r="U212" s="49" t="str">
        <f>IFERROR(IF(C212="P",S212,IF(K212=1,0,IF(OR(LOOKUP(2,1/($E$4:$E211=$E212),$P$4:$P211)=0,AND($C212="C",$N212="LONG"),AND(C212="V",N212="SHORT")),0,S212+(M212*Q212)))),"")</f>
        <v/>
      </c>
      <c r="V212" s="49" t="str">
        <f t="shared" si="118"/>
        <v/>
      </c>
      <c r="W212" s="50" t="str">
        <f t="shared" si="112"/>
        <v/>
      </c>
      <c r="Y212" s="51" t="str">
        <f t="shared" si="99"/>
        <v/>
      </c>
      <c r="Z212" s="50" t="str">
        <f t="shared" si="106"/>
        <v/>
      </c>
      <c r="AA212" s="50" t="str">
        <f t="shared" si="97"/>
        <v/>
      </c>
      <c r="AB212" s="50" t="str">
        <f t="shared" si="100"/>
        <v/>
      </c>
      <c r="AC212" s="58" t="str">
        <f t="shared" si="101"/>
        <v/>
      </c>
      <c r="AD212" s="53" t="str">
        <f t="shared" si="98"/>
        <v/>
      </c>
      <c r="AE212" s="53" t="str">
        <f t="shared" si="102"/>
        <v/>
      </c>
      <c r="AF212" s="59" t="str">
        <f t="shared" si="103"/>
        <v/>
      </c>
      <c r="AG212" s="40" t="str">
        <f>C212&amp;COUNTIFS($C$3:C212,"V")</f>
        <v>0</v>
      </c>
      <c r="AH212" s="266" t="str">
        <f t="shared" si="95"/>
        <v/>
      </c>
      <c r="AI212" s="56" t="str">
        <f t="shared" si="107"/>
        <v/>
      </c>
      <c r="AJ212" s="265" t="str">
        <f t="shared" si="108"/>
        <v/>
      </c>
      <c r="AK212" s="267" t="str">
        <f t="shared" si="109"/>
        <v/>
      </c>
      <c r="AL212" s="267" t="str">
        <f t="shared" si="110"/>
        <v/>
      </c>
      <c r="AM212" s="40" t="str">
        <f t="shared" si="111"/>
        <v/>
      </c>
      <c r="AN212" s="267">
        <f t="shared" si="104"/>
        <v>0</v>
      </c>
      <c r="CE212" s="279"/>
    </row>
    <row r="213" spans="1:83" s="40" customFormat="1" ht="12.75">
      <c r="A213" s="227"/>
      <c r="B213" s="88"/>
      <c r="C213" s="89"/>
      <c r="D213" s="90"/>
      <c r="E213" s="89"/>
      <c r="F213" s="91"/>
      <c r="G213" s="304"/>
      <c r="H213" s="41"/>
      <c r="I213" s="42" t="str">
        <f t="shared" si="113"/>
        <v/>
      </c>
      <c r="J213" s="43" t="str">
        <f t="shared" si="96"/>
        <v/>
      </c>
      <c r="K213" s="44" t="str">
        <f>IF(J213="","",IF(COUNTIF($J$4:J213,J213)=0,"",(COUNTIF($J$4:J213,J213))))</f>
        <v/>
      </c>
      <c r="L213" s="44" t="str">
        <f>IF(K213="","",J213&amp;" _ "&amp;COUNTIF($J$4:J213,J213)&amp;"_"&amp;N213)</f>
        <v/>
      </c>
      <c r="M213" s="45" t="str">
        <f t="shared" si="114"/>
        <v/>
      </c>
      <c r="N213" s="44" t="str">
        <f t="shared" si="115"/>
        <v/>
      </c>
      <c r="O213" s="57" t="str">
        <f t="shared" si="116"/>
        <v/>
      </c>
      <c r="P213" s="48" t="str" cm="1">
        <f t="array" ref="P213">IFERROR(IF(C213="P",G213,IF($K213=1,$M213,$M213+LOOKUP(2,1/($J$4:$J212=J213),$P$4:$P212))),"")</f>
        <v/>
      </c>
      <c r="Q213" s="57" t="str" cm="1">
        <f t="array" ref="Q213">IFERROR(IF(OR(C213="P",C213="A",C213="R"),F213,IF($K213=1,F213,IF(LOOKUP(2,1/($J$4:$J212=$J213),$P$4:$P212)=0,$F213,IF(AND($C213="C",LOOKUP(2,1/($J$4:$J212=$J213),$P$4:$P212)&gt;0),(F213*G213+LOOKUP(2,1/($J$4:$J212=$J213),$P$4:$P212)*LOOKUP(2,1/($J$4:$J212=$J213),$Q$4:$Q212))/$P213,IF(AND($C213="C",LOOKUP(2,1/($J$4:$J212=$J213),$P$4:$P212)&lt;0),LOOKUP(2,1/($J$4:$J212=$J213),$Q$4:$Q212),IF(AND($C213="V",LOOKUP(2,1/($J$4:$J212=$J213),$P$4:$P212)&lt;0),((-1*(F213*G213))+LOOKUP(2,1/($J$4:$J212=$J213),$P$4:$P212)*LOOKUP(2,1/($J$4:$J212=$J213),$Q$4:$Q212))/$P213,IF(AND($C213="V",LOOKUP(2,1/($J$4:$J212=$J213),$P$4:$P212)&gt;0),LOOKUP(2,1/($J$4:$J212=$J213),$Q$4:$Q212),""))))))),"")</f>
        <v/>
      </c>
      <c r="R213" s="49" t="str">
        <f t="shared" si="119"/>
        <v/>
      </c>
      <c r="S213" s="49" t="str">
        <f t="shared" si="105"/>
        <v/>
      </c>
      <c r="T213" s="49" t="str">
        <f t="shared" si="117"/>
        <v/>
      </c>
      <c r="U213" s="49" t="str">
        <f>IFERROR(IF(C213="P",S213,IF(K213=1,0,IF(OR(LOOKUP(2,1/($E$4:$E212=$E213),$P$4:$P212)=0,AND($C213="C",$N213="LONG"),AND(C213="V",N213="SHORT")),0,S213+(M213*Q213)))),"")</f>
        <v/>
      </c>
      <c r="V213" s="49" t="str">
        <f t="shared" si="118"/>
        <v/>
      </c>
      <c r="W213" s="50" t="str">
        <f t="shared" si="112"/>
        <v/>
      </c>
      <c r="Y213" s="51" t="str">
        <f t="shared" si="99"/>
        <v/>
      </c>
      <c r="Z213" s="50" t="str">
        <f t="shared" si="106"/>
        <v/>
      </c>
      <c r="AA213" s="50" t="str">
        <f t="shared" si="97"/>
        <v/>
      </c>
      <c r="AB213" s="50" t="str">
        <f t="shared" si="100"/>
        <v/>
      </c>
      <c r="AC213" s="58" t="str">
        <f t="shared" si="101"/>
        <v/>
      </c>
      <c r="AD213" s="53" t="str">
        <f t="shared" si="98"/>
        <v/>
      </c>
      <c r="AE213" s="53" t="str">
        <f t="shared" si="102"/>
        <v/>
      </c>
      <c r="AF213" s="59" t="str">
        <f t="shared" si="103"/>
        <v/>
      </c>
      <c r="AG213" s="40" t="str">
        <f>C213&amp;COUNTIFS($C$3:C213,"V")</f>
        <v>0</v>
      </c>
      <c r="AH213" s="266" t="str">
        <f t="shared" si="95"/>
        <v/>
      </c>
      <c r="AI213" s="56" t="str">
        <f t="shared" si="107"/>
        <v/>
      </c>
      <c r="AJ213" s="265" t="str">
        <f t="shared" si="108"/>
        <v/>
      </c>
      <c r="AK213" s="267" t="str">
        <f t="shared" si="109"/>
        <v/>
      </c>
      <c r="AL213" s="267" t="str">
        <f t="shared" si="110"/>
        <v/>
      </c>
      <c r="AM213" s="40" t="str">
        <f t="shared" si="111"/>
        <v/>
      </c>
      <c r="AN213" s="267">
        <f t="shared" si="104"/>
        <v>0</v>
      </c>
      <c r="CE213" s="279"/>
    </row>
    <row r="214" spans="1:83" s="40" customFormat="1" ht="12.75">
      <c r="A214" s="227"/>
      <c r="B214" s="88"/>
      <c r="C214" s="89"/>
      <c r="D214" s="90"/>
      <c r="E214" s="89"/>
      <c r="F214" s="91"/>
      <c r="G214" s="304"/>
      <c r="H214" s="41"/>
      <c r="I214" s="42" t="str">
        <f t="shared" si="113"/>
        <v/>
      </c>
      <c r="J214" s="43" t="str">
        <f t="shared" si="96"/>
        <v/>
      </c>
      <c r="K214" s="44" t="str">
        <f>IF(J214="","",IF(COUNTIF($J$4:J214,J214)=0,"",(COUNTIF($J$4:J214,J214))))</f>
        <v/>
      </c>
      <c r="L214" s="44" t="str">
        <f>IF(K214="","",J214&amp;" _ "&amp;COUNTIF($J$4:J214,J214)&amp;"_"&amp;N214)</f>
        <v/>
      </c>
      <c r="M214" s="45" t="str">
        <f t="shared" si="114"/>
        <v/>
      </c>
      <c r="N214" s="44" t="str">
        <f t="shared" si="115"/>
        <v/>
      </c>
      <c r="O214" s="57" t="str">
        <f t="shared" si="116"/>
        <v/>
      </c>
      <c r="P214" s="48" t="str" cm="1">
        <f t="array" ref="P214">IFERROR(IF(C214="P",G214,IF($K214=1,$M214,$M214+LOOKUP(2,1/($J$4:$J213=J214),$P$4:$P213))),"")</f>
        <v/>
      </c>
      <c r="Q214" s="57" t="str" cm="1">
        <f t="array" ref="Q214">IFERROR(IF(OR(C214="P",C214="A",C214="R"),F214,IF($K214=1,F214,IF(LOOKUP(2,1/($J$4:$J213=$J214),$P$4:$P213)=0,$F214,IF(AND($C214="C",LOOKUP(2,1/($J$4:$J213=$J214),$P$4:$P213)&gt;0),(F214*G214+LOOKUP(2,1/($J$4:$J213=$J214),$P$4:$P213)*LOOKUP(2,1/($J$4:$J213=$J214),$Q$4:$Q213))/$P214,IF(AND($C214="C",LOOKUP(2,1/($J$4:$J213=$J214),$P$4:$P213)&lt;0),LOOKUP(2,1/($J$4:$J213=$J214),$Q$4:$Q213),IF(AND($C214="V",LOOKUP(2,1/($J$4:$J213=$J214),$P$4:$P213)&lt;0),((-1*(F214*G214))+LOOKUP(2,1/($J$4:$J213=$J214),$P$4:$P213)*LOOKUP(2,1/($J$4:$J213=$J214),$Q$4:$Q213))/$P214,IF(AND($C214="V",LOOKUP(2,1/($J$4:$J213=$J214),$P$4:$P213)&gt;0),LOOKUP(2,1/($J$4:$J213=$J214),$Q$4:$Q213),""))))))),"")</f>
        <v/>
      </c>
      <c r="R214" s="49" t="str">
        <f t="shared" si="119"/>
        <v/>
      </c>
      <c r="S214" s="49" t="str">
        <f t="shared" si="105"/>
        <v/>
      </c>
      <c r="T214" s="49" t="str">
        <f t="shared" si="117"/>
        <v/>
      </c>
      <c r="U214" s="49" t="str">
        <f>IFERROR(IF(C214="P",S214,IF(K214=1,0,IF(OR(LOOKUP(2,1/($E$4:$E213=$E214),$P$4:$P213)=0,AND($C214="C",$N214="LONG"),AND(C214="V",N214="SHORT")),0,S214+(M214*Q214)))),"")</f>
        <v/>
      </c>
      <c r="V214" s="49" t="str">
        <f t="shared" si="118"/>
        <v/>
      </c>
      <c r="W214" s="50" t="str">
        <f t="shared" si="112"/>
        <v/>
      </c>
      <c r="Y214" s="51" t="str">
        <f t="shared" si="99"/>
        <v/>
      </c>
      <c r="Z214" s="50" t="str">
        <f t="shared" si="106"/>
        <v/>
      </c>
      <c r="AA214" s="50" t="str">
        <f t="shared" si="97"/>
        <v/>
      </c>
      <c r="AB214" s="50" t="str">
        <f t="shared" si="100"/>
        <v/>
      </c>
      <c r="AC214" s="58" t="str">
        <f t="shared" si="101"/>
        <v/>
      </c>
      <c r="AD214" s="53" t="str">
        <f t="shared" si="98"/>
        <v/>
      </c>
      <c r="AE214" s="53" t="str">
        <f t="shared" si="102"/>
        <v/>
      </c>
      <c r="AF214" s="59" t="str">
        <f t="shared" si="103"/>
        <v/>
      </c>
      <c r="AG214" s="40" t="str">
        <f>C214&amp;COUNTIFS($C$3:C214,"V")</f>
        <v>0</v>
      </c>
      <c r="AH214" s="266" t="str">
        <f t="shared" si="95"/>
        <v/>
      </c>
      <c r="AI214" s="56" t="str">
        <f t="shared" si="107"/>
        <v/>
      </c>
      <c r="AJ214" s="265" t="str">
        <f t="shared" si="108"/>
        <v/>
      </c>
      <c r="AK214" s="267" t="str">
        <f t="shared" si="109"/>
        <v/>
      </c>
      <c r="AL214" s="267" t="str">
        <f t="shared" si="110"/>
        <v/>
      </c>
      <c r="AM214" s="40" t="str">
        <f t="shared" si="111"/>
        <v/>
      </c>
      <c r="AN214" s="267">
        <f t="shared" si="104"/>
        <v>0</v>
      </c>
      <c r="CE214" s="279"/>
    </row>
    <row r="215" spans="1:83" s="40" customFormat="1" ht="12.75">
      <c r="A215" s="227"/>
      <c r="B215" s="88"/>
      <c r="C215" s="89"/>
      <c r="D215" s="90"/>
      <c r="E215" s="89"/>
      <c r="F215" s="91"/>
      <c r="G215" s="304"/>
      <c r="H215" s="41"/>
      <c r="I215" s="42" t="str">
        <f t="shared" si="113"/>
        <v/>
      </c>
      <c r="J215" s="43" t="str">
        <f t="shared" si="96"/>
        <v/>
      </c>
      <c r="K215" s="44" t="str">
        <f>IF(J215="","",IF(COUNTIF($J$4:J215,J215)=0,"",(COUNTIF($J$4:J215,J215))))</f>
        <v/>
      </c>
      <c r="L215" s="44" t="str">
        <f>IF(K215="","",J215&amp;" _ "&amp;COUNTIF($J$4:J215,J215)&amp;"_"&amp;N215)</f>
        <v/>
      </c>
      <c r="M215" s="45" t="str">
        <f t="shared" si="114"/>
        <v/>
      </c>
      <c r="N215" s="44" t="str">
        <f t="shared" si="115"/>
        <v/>
      </c>
      <c r="O215" s="57" t="str">
        <f t="shared" si="116"/>
        <v/>
      </c>
      <c r="P215" s="48" t="str" cm="1">
        <f t="array" ref="P215">IFERROR(IF(C215="P",G215,IF($K215=1,$M215,$M215+LOOKUP(2,1/($J$4:$J214=J215),$P$4:$P214))),"")</f>
        <v/>
      </c>
      <c r="Q215" s="57" t="str" cm="1">
        <f t="array" ref="Q215">IFERROR(IF(OR(C215="P",C215="A",C215="R"),F215,IF($K215=1,F215,IF(LOOKUP(2,1/($J$4:$J214=$J215),$P$4:$P214)=0,$F215,IF(AND($C215="C",LOOKUP(2,1/($J$4:$J214=$J215),$P$4:$P214)&gt;0),(F215*G215+LOOKUP(2,1/($J$4:$J214=$J215),$P$4:$P214)*LOOKUP(2,1/($J$4:$J214=$J215),$Q$4:$Q214))/$P215,IF(AND($C215="C",LOOKUP(2,1/($J$4:$J214=$J215),$P$4:$P214)&lt;0),LOOKUP(2,1/($J$4:$J214=$J215),$Q$4:$Q214),IF(AND($C215="V",LOOKUP(2,1/($J$4:$J214=$J215),$P$4:$P214)&lt;0),((-1*(F215*G215))+LOOKUP(2,1/($J$4:$J214=$J215),$P$4:$P214)*LOOKUP(2,1/($J$4:$J214=$J215),$Q$4:$Q214))/$P215,IF(AND($C215="V",LOOKUP(2,1/($J$4:$J214=$J215),$P$4:$P214)&gt;0),LOOKUP(2,1/($J$4:$J214=$J215),$Q$4:$Q214),""))))))),"")</f>
        <v/>
      </c>
      <c r="R215" s="49" t="str">
        <f t="shared" si="119"/>
        <v/>
      </c>
      <c r="S215" s="49" t="str">
        <f t="shared" si="105"/>
        <v/>
      </c>
      <c r="T215" s="49" t="str">
        <f t="shared" si="117"/>
        <v/>
      </c>
      <c r="U215" s="49" t="str">
        <f>IFERROR(IF(C215="P",S215,IF(K215=1,0,IF(OR(LOOKUP(2,1/($E$4:$E214=$E215),$P$4:$P214)=0,AND($C215="C",$N215="LONG"),AND(C215="V",N215="SHORT")),0,S215+(M215*Q215)))),"")</f>
        <v/>
      </c>
      <c r="V215" s="49" t="str">
        <f t="shared" si="118"/>
        <v/>
      </c>
      <c r="W215" s="50" t="str">
        <f t="shared" si="112"/>
        <v/>
      </c>
      <c r="Y215" s="51" t="str">
        <f t="shared" si="99"/>
        <v/>
      </c>
      <c r="Z215" s="50" t="str">
        <f t="shared" si="106"/>
        <v/>
      </c>
      <c r="AA215" s="50" t="str">
        <f t="shared" si="97"/>
        <v/>
      </c>
      <c r="AB215" s="50" t="str">
        <f t="shared" si="100"/>
        <v/>
      </c>
      <c r="AC215" s="58" t="str">
        <f t="shared" si="101"/>
        <v/>
      </c>
      <c r="AD215" s="53" t="str">
        <f t="shared" si="98"/>
        <v/>
      </c>
      <c r="AE215" s="53" t="str">
        <f t="shared" si="102"/>
        <v/>
      </c>
      <c r="AF215" s="59" t="str">
        <f t="shared" si="103"/>
        <v/>
      </c>
      <c r="AG215" s="40" t="str">
        <f>C215&amp;COUNTIFS($C$3:C215,"V")</f>
        <v>0</v>
      </c>
      <c r="AH215" s="266" t="str">
        <f t="shared" si="95"/>
        <v/>
      </c>
      <c r="AI215" s="56" t="str">
        <f t="shared" si="107"/>
        <v/>
      </c>
      <c r="AJ215" s="265" t="str">
        <f t="shared" si="108"/>
        <v/>
      </c>
      <c r="AK215" s="267" t="str">
        <f t="shared" si="109"/>
        <v/>
      </c>
      <c r="AL215" s="267" t="str">
        <f t="shared" si="110"/>
        <v/>
      </c>
      <c r="AM215" s="40" t="str">
        <f t="shared" si="111"/>
        <v/>
      </c>
      <c r="AN215" s="267">
        <f t="shared" si="104"/>
        <v>0</v>
      </c>
      <c r="CE215" s="279"/>
    </row>
    <row r="216" spans="1:83" s="40" customFormat="1" ht="12.75">
      <c r="A216" s="227"/>
      <c r="B216" s="88"/>
      <c r="C216" s="89"/>
      <c r="D216" s="90"/>
      <c r="E216" s="89"/>
      <c r="F216" s="91"/>
      <c r="G216" s="304"/>
      <c r="H216" s="41"/>
      <c r="I216" s="42" t="str">
        <f t="shared" si="113"/>
        <v/>
      </c>
      <c r="J216" s="43" t="str">
        <f t="shared" si="96"/>
        <v/>
      </c>
      <c r="K216" s="44" t="str">
        <f>IF(J216="","",IF(COUNTIF($J$4:J216,J216)=0,"",(COUNTIF($J$4:J216,J216))))</f>
        <v/>
      </c>
      <c r="L216" s="44" t="str">
        <f>IF(K216="","",J216&amp;" _ "&amp;COUNTIF($J$4:J216,J216)&amp;"_"&amp;N216)</f>
        <v/>
      </c>
      <c r="M216" s="45" t="str">
        <f t="shared" si="114"/>
        <v/>
      </c>
      <c r="N216" s="44" t="str">
        <f t="shared" si="115"/>
        <v/>
      </c>
      <c r="O216" s="57" t="str">
        <f t="shared" si="116"/>
        <v/>
      </c>
      <c r="P216" s="48" t="str" cm="1">
        <f t="array" ref="P216">IFERROR(IF(C216="P",G216,IF($K216=1,$M216,$M216+LOOKUP(2,1/($J$4:$J215=J216),$P$4:$P215))),"")</f>
        <v/>
      </c>
      <c r="Q216" s="57" t="str" cm="1">
        <f t="array" ref="Q216">IFERROR(IF(OR(C216="P",C216="A",C216="R"),F216,IF($K216=1,F216,IF(LOOKUP(2,1/($J$4:$J215=$J216),$P$4:$P215)=0,$F216,IF(AND($C216="C",LOOKUP(2,1/($J$4:$J215=$J216),$P$4:$P215)&gt;0),(F216*G216+LOOKUP(2,1/($J$4:$J215=$J216),$P$4:$P215)*LOOKUP(2,1/($J$4:$J215=$J216),$Q$4:$Q215))/$P216,IF(AND($C216="C",LOOKUP(2,1/($J$4:$J215=$J216),$P$4:$P215)&lt;0),LOOKUP(2,1/($J$4:$J215=$J216),$Q$4:$Q215),IF(AND($C216="V",LOOKUP(2,1/($J$4:$J215=$J216),$P$4:$P215)&lt;0),((-1*(F216*G216))+LOOKUP(2,1/($J$4:$J215=$J216),$P$4:$P215)*LOOKUP(2,1/($J$4:$J215=$J216),$Q$4:$Q215))/$P216,IF(AND($C216="V",LOOKUP(2,1/($J$4:$J215=$J216),$P$4:$P215)&gt;0),LOOKUP(2,1/($J$4:$J215=$J216),$Q$4:$Q215),""))))))),"")</f>
        <v/>
      </c>
      <c r="R216" s="49" t="str">
        <f t="shared" si="119"/>
        <v/>
      </c>
      <c r="S216" s="49" t="str">
        <f t="shared" si="105"/>
        <v/>
      </c>
      <c r="T216" s="49" t="str">
        <f t="shared" si="117"/>
        <v/>
      </c>
      <c r="U216" s="49" t="str">
        <f>IFERROR(IF(C216="P",S216,IF(K216=1,0,IF(OR(LOOKUP(2,1/($E$4:$E215=$E216),$P$4:$P215)=0,AND($C216="C",$N216="LONG"),AND(C216="V",N216="SHORT")),0,S216+(M216*Q216)))),"")</f>
        <v/>
      </c>
      <c r="V216" s="49" t="str">
        <f t="shared" si="118"/>
        <v/>
      </c>
      <c r="W216" s="50" t="str">
        <f t="shared" si="112"/>
        <v/>
      </c>
      <c r="Y216" s="51" t="str">
        <f t="shared" si="99"/>
        <v/>
      </c>
      <c r="Z216" s="50" t="str">
        <f t="shared" si="106"/>
        <v/>
      </c>
      <c r="AA216" s="50" t="str">
        <f t="shared" si="97"/>
        <v/>
      </c>
      <c r="AB216" s="50" t="str">
        <f t="shared" si="100"/>
        <v/>
      </c>
      <c r="AC216" s="58" t="str">
        <f t="shared" si="101"/>
        <v/>
      </c>
      <c r="AD216" s="53" t="str">
        <f t="shared" si="98"/>
        <v/>
      </c>
      <c r="AE216" s="53" t="str">
        <f t="shared" si="102"/>
        <v/>
      </c>
      <c r="AF216" s="59" t="str">
        <f t="shared" si="103"/>
        <v/>
      </c>
      <c r="AG216" s="40" t="str">
        <f>C216&amp;COUNTIFS($C$3:C216,"V")</f>
        <v>0</v>
      </c>
      <c r="AH216" s="266" t="str">
        <f t="shared" si="95"/>
        <v/>
      </c>
      <c r="AI216" s="56" t="str">
        <f t="shared" si="107"/>
        <v/>
      </c>
      <c r="AJ216" s="265" t="str">
        <f t="shared" si="108"/>
        <v/>
      </c>
      <c r="AK216" s="267" t="str">
        <f t="shared" si="109"/>
        <v/>
      </c>
      <c r="AL216" s="267" t="str">
        <f t="shared" si="110"/>
        <v/>
      </c>
      <c r="AM216" s="40" t="str">
        <f t="shared" si="111"/>
        <v/>
      </c>
      <c r="AN216" s="267">
        <f t="shared" si="104"/>
        <v>0</v>
      </c>
      <c r="CE216" s="279"/>
    </row>
    <row r="217" spans="1:83" s="40" customFormat="1" ht="12.75">
      <c r="A217" s="227"/>
      <c r="B217" s="88"/>
      <c r="C217" s="89"/>
      <c r="D217" s="90"/>
      <c r="E217" s="89"/>
      <c r="F217" s="91"/>
      <c r="G217" s="304"/>
      <c r="H217" s="41"/>
      <c r="I217" s="42" t="str">
        <f t="shared" si="113"/>
        <v/>
      </c>
      <c r="J217" s="43" t="str">
        <f t="shared" si="96"/>
        <v/>
      </c>
      <c r="K217" s="44" t="str">
        <f>IF(J217="","",IF(COUNTIF($J$4:J217,J217)=0,"",(COUNTIF($J$4:J217,J217))))</f>
        <v/>
      </c>
      <c r="L217" s="44" t="str">
        <f>IF(K217="","",J217&amp;" _ "&amp;COUNTIF($J$4:J217,J217)&amp;"_"&amp;N217)</f>
        <v/>
      </c>
      <c r="M217" s="45" t="str">
        <f t="shared" si="114"/>
        <v/>
      </c>
      <c r="N217" s="44" t="str">
        <f t="shared" si="115"/>
        <v/>
      </c>
      <c r="O217" s="57" t="str">
        <f t="shared" si="116"/>
        <v/>
      </c>
      <c r="P217" s="48" t="str" cm="1">
        <f t="array" ref="P217">IFERROR(IF(C217="P",G217,IF($K217=1,$M217,$M217+LOOKUP(2,1/($J$4:$J216=J217),$P$4:$P216))),"")</f>
        <v/>
      </c>
      <c r="Q217" s="57" t="str" cm="1">
        <f t="array" ref="Q217">IFERROR(IF(OR(C217="P",C217="A",C217="R"),F217,IF($K217=1,F217,IF(LOOKUP(2,1/($J$4:$J216=$J217),$P$4:$P216)=0,$F217,IF(AND($C217="C",LOOKUP(2,1/($J$4:$J216=$J217),$P$4:$P216)&gt;0),(F217*G217+LOOKUP(2,1/($J$4:$J216=$J217),$P$4:$P216)*LOOKUP(2,1/($J$4:$J216=$J217),$Q$4:$Q216))/$P217,IF(AND($C217="C",LOOKUP(2,1/($J$4:$J216=$J217),$P$4:$P216)&lt;0),LOOKUP(2,1/($J$4:$J216=$J217),$Q$4:$Q216),IF(AND($C217="V",LOOKUP(2,1/($J$4:$J216=$J217),$P$4:$P216)&lt;0),((-1*(F217*G217))+LOOKUP(2,1/($J$4:$J216=$J217),$P$4:$P216)*LOOKUP(2,1/($J$4:$J216=$J217),$Q$4:$Q216))/$P217,IF(AND($C217="V",LOOKUP(2,1/($J$4:$J216=$J217),$P$4:$P216)&gt;0),LOOKUP(2,1/($J$4:$J216=$J217),$Q$4:$Q216),""))))))),"")</f>
        <v/>
      </c>
      <c r="R217" s="49" t="str">
        <f t="shared" si="119"/>
        <v/>
      </c>
      <c r="S217" s="49" t="str">
        <f t="shared" si="105"/>
        <v/>
      </c>
      <c r="T217" s="49" t="str">
        <f t="shared" si="117"/>
        <v/>
      </c>
      <c r="U217" s="49" t="str">
        <f>IFERROR(IF(C217="P",S217,IF(K217=1,0,IF(OR(LOOKUP(2,1/($E$4:$E216=$E217),$P$4:$P216)=0,AND($C217="C",$N217="LONG"),AND(C217="V",N217="SHORT")),0,S217+(M217*Q217)))),"")</f>
        <v/>
      </c>
      <c r="V217" s="49" t="str">
        <f t="shared" si="118"/>
        <v/>
      </c>
      <c r="W217" s="50" t="str">
        <f t="shared" si="112"/>
        <v/>
      </c>
      <c r="Y217" s="51" t="str">
        <f t="shared" si="99"/>
        <v/>
      </c>
      <c r="Z217" s="50" t="str">
        <f t="shared" si="106"/>
        <v/>
      </c>
      <c r="AA217" s="50" t="str">
        <f t="shared" si="97"/>
        <v/>
      </c>
      <c r="AB217" s="50" t="str">
        <f t="shared" si="100"/>
        <v/>
      </c>
      <c r="AC217" s="58" t="str">
        <f t="shared" si="101"/>
        <v/>
      </c>
      <c r="AD217" s="53" t="str">
        <f t="shared" si="98"/>
        <v/>
      </c>
      <c r="AE217" s="53" t="str">
        <f t="shared" si="102"/>
        <v/>
      </c>
      <c r="AF217" s="59" t="str">
        <f t="shared" si="103"/>
        <v/>
      </c>
      <c r="AG217" s="40" t="str">
        <f>C217&amp;COUNTIFS($C$3:C217,"V")</f>
        <v>0</v>
      </c>
      <c r="AH217" s="266" t="str">
        <f t="shared" si="95"/>
        <v/>
      </c>
      <c r="AI217" s="56" t="str">
        <f t="shared" si="107"/>
        <v/>
      </c>
      <c r="AJ217" s="265" t="str">
        <f t="shared" si="108"/>
        <v/>
      </c>
      <c r="AK217" s="267" t="str">
        <f t="shared" si="109"/>
        <v/>
      </c>
      <c r="AL217" s="267" t="str">
        <f t="shared" si="110"/>
        <v/>
      </c>
      <c r="AM217" s="40" t="str">
        <f t="shared" si="111"/>
        <v/>
      </c>
      <c r="AN217" s="267">
        <f t="shared" si="104"/>
        <v>0</v>
      </c>
      <c r="CE217" s="279"/>
    </row>
    <row r="218" spans="1:83" s="40" customFormat="1" ht="12.75">
      <c r="A218" s="227"/>
      <c r="B218" s="88"/>
      <c r="C218" s="89"/>
      <c r="D218" s="90"/>
      <c r="E218" s="89"/>
      <c r="F218" s="91"/>
      <c r="G218" s="304"/>
      <c r="H218" s="41"/>
      <c r="I218" s="42" t="str">
        <f t="shared" si="113"/>
        <v/>
      </c>
      <c r="J218" s="43" t="str">
        <f t="shared" si="96"/>
        <v/>
      </c>
      <c r="K218" s="44" t="str">
        <f>IF(J218="","",IF(COUNTIF($J$4:J218,J218)=0,"",(COUNTIF($J$4:J218,J218))))</f>
        <v/>
      </c>
      <c r="L218" s="44" t="str">
        <f>IF(K218="","",J218&amp;" _ "&amp;COUNTIF($J$4:J218,J218)&amp;"_"&amp;N218)</f>
        <v/>
      </c>
      <c r="M218" s="45" t="str">
        <f t="shared" si="114"/>
        <v/>
      </c>
      <c r="N218" s="44" t="str">
        <f t="shared" si="115"/>
        <v/>
      </c>
      <c r="O218" s="57" t="str">
        <f t="shared" si="116"/>
        <v/>
      </c>
      <c r="P218" s="48" t="str" cm="1">
        <f t="array" ref="P218">IFERROR(IF(C218="P",G218,IF($K218=1,$M218,$M218+LOOKUP(2,1/($J$4:$J217=J218),$P$4:$P217))),"")</f>
        <v/>
      </c>
      <c r="Q218" s="57" t="str" cm="1">
        <f t="array" ref="Q218">IFERROR(IF(OR(C218="P",C218="A",C218="R"),F218,IF($K218=1,F218,IF(LOOKUP(2,1/($J$4:$J217=$J218),$P$4:$P217)=0,$F218,IF(AND($C218="C",LOOKUP(2,1/($J$4:$J217=$J218),$P$4:$P217)&gt;0),(F218*G218+LOOKUP(2,1/($J$4:$J217=$J218),$P$4:$P217)*LOOKUP(2,1/($J$4:$J217=$J218),$Q$4:$Q217))/$P218,IF(AND($C218="C",LOOKUP(2,1/($J$4:$J217=$J218),$P$4:$P217)&lt;0),LOOKUP(2,1/($J$4:$J217=$J218),$Q$4:$Q217),IF(AND($C218="V",LOOKUP(2,1/($J$4:$J217=$J218),$P$4:$P217)&lt;0),((-1*(F218*G218))+LOOKUP(2,1/($J$4:$J217=$J218),$P$4:$P217)*LOOKUP(2,1/($J$4:$J217=$J218),$Q$4:$Q217))/$P218,IF(AND($C218="V",LOOKUP(2,1/($J$4:$J217=$J218),$P$4:$P217)&gt;0),LOOKUP(2,1/($J$4:$J217=$J218),$Q$4:$Q217),""))))))),"")</f>
        <v/>
      </c>
      <c r="R218" s="49" t="str">
        <f t="shared" si="119"/>
        <v/>
      </c>
      <c r="S218" s="49" t="str">
        <f t="shared" si="105"/>
        <v/>
      </c>
      <c r="T218" s="49" t="str">
        <f t="shared" si="117"/>
        <v/>
      </c>
      <c r="U218" s="49" t="str">
        <f>IFERROR(IF(C218="P",S218,IF(K218=1,0,IF(OR(LOOKUP(2,1/($E$4:$E217=$E218),$P$4:$P217)=0,AND($C218="C",$N218="LONG"),AND(C218="V",N218="SHORT")),0,S218+(M218*Q218)))),"")</f>
        <v/>
      </c>
      <c r="V218" s="49" t="str">
        <f t="shared" si="118"/>
        <v/>
      </c>
      <c r="W218" s="50" t="str">
        <f t="shared" si="112"/>
        <v/>
      </c>
      <c r="Y218" s="51" t="str">
        <f t="shared" si="99"/>
        <v/>
      </c>
      <c r="Z218" s="50" t="str">
        <f t="shared" si="106"/>
        <v/>
      </c>
      <c r="AA218" s="50" t="str">
        <f t="shared" si="97"/>
        <v/>
      </c>
      <c r="AB218" s="50" t="str">
        <f t="shared" si="100"/>
        <v/>
      </c>
      <c r="AC218" s="58" t="str">
        <f t="shared" si="101"/>
        <v/>
      </c>
      <c r="AD218" s="53" t="str">
        <f t="shared" si="98"/>
        <v/>
      </c>
      <c r="AE218" s="53" t="str">
        <f t="shared" si="102"/>
        <v/>
      </c>
      <c r="AF218" s="59" t="str">
        <f t="shared" si="103"/>
        <v/>
      </c>
      <c r="AG218" s="40" t="str">
        <f>C218&amp;COUNTIFS($C$3:C218,"V")</f>
        <v>0</v>
      </c>
      <c r="AH218" s="266" t="str">
        <f t="shared" si="95"/>
        <v/>
      </c>
      <c r="AI218" s="56" t="str">
        <f t="shared" si="107"/>
        <v/>
      </c>
      <c r="AJ218" s="265" t="str">
        <f t="shared" si="108"/>
        <v/>
      </c>
      <c r="AK218" s="267" t="str">
        <f t="shared" si="109"/>
        <v/>
      </c>
      <c r="AL218" s="267" t="str">
        <f t="shared" si="110"/>
        <v/>
      </c>
      <c r="AM218" s="40" t="str">
        <f t="shared" si="111"/>
        <v/>
      </c>
      <c r="AN218" s="267">
        <f t="shared" si="104"/>
        <v>0</v>
      </c>
      <c r="CE218" s="279"/>
    </row>
    <row r="219" spans="1:83" s="40" customFormat="1" ht="12.75">
      <c r="A219" s="227"/>
      <c r="B219" s="88"/>
      <c r="C219" s="89"/>
      <c r="D219" s="90"/>
      <c r="E219" s="89"/>
      <c r="F219" s="91"/>
      <c r="G219" s="304"/>
      <c r="H219" s="41"/>
      <c r="I219" s="42" t="str">
        <f t="shared" si="113"/>
        <v/>
      </c>
      <c r="J219" s="43" t="str">
        <f t="shared" si="96"/>
        <v/>
      </c>
      <c r="K219" s="44" t="str">
        <f>IF(J219="","",IF(COUNTIF($J$4:J219,J219)=0,"",(COUNTIF($J$4:J219,J219))))</f>
        <v/>
      </c>
      <c r="L219" s="44" t="str">
        <f>IF(K219="","",J219&amp;" _ "&amp;COUNTIF($J$4:J219,J219)&amp;"_"&amp;N219)</f>
        <v/>
      </c>
      <c r="M219" s="45" t="str">
        <f t="shared" si="114"/>
        <v/>
      </c>
      <c r="N219" s="44" t="str">
        <f t="shared" si="115"/>
        <v/>
      </c>
      <c r="O219" s="57" t="str">
        <f t="shared" si="116"/>
        <v/>
      </c>
      <c r="P219" s="48" t="str" cm="1">
        <f t="array" ref="P219">IFERROR(IF(C219="P",G219,IF($K219=1,$M219,$M219+LOOKUP(2,1/($J$4:$J218=J219),$P$4:$P218))),"")</f>
        <v/>
      </c>
      <c r="Q219" s="57" t="str" cm="1">
        <f t="array" ref="Q219">IFERROR(IF(OR(C219="P",C219="A",C219="R"),F219,IF($K219=1,F219,IF(LOOKUP(2,1/($J$4:$J218=$J219),$P$4:$P218)=0,$F219,IF(AND($C219="C",LOOKUP(2,1/($J$4:$J218=$J219),$P$4:$P218)&gt;0),(F219*G219+LOOKUP(2,1/($J$4:$J218=$J219),$P$4:$P218)*LOOKUP(2,1/($J$4:$J218=$J219),$Q$4:$Q218))/$P219,IF(AND($C219="C",LOOKUP(2,1/($J$4:$J218=$J219),$P$4:$P218)&lt;0),LOOKUP(2,1/($J$4:$J218=$J219),$Q$4:$Q218),IF(AND($C219="V",LOOKUP(2,1/($J$4:$J218=$J219),$P$4:$P218)&lt;0),((-1*(F219*G219))+LOOKUP(2,1/($J$4:$J218=$J219),$P$4:$P218)*LOOKUP(2,1/($J$4:$J218=$J219),$Q$4:$Q218))/$P219,IF(AND($C219="V",LOOKUP(2,1/($J$4:$J218=$J219),$P$4:$P218)&gt;0),LOOKUP(2,1/($J$4:$J218=$J219),$Q$4:$Q218),""))))))),"")</f>
        <v/>
      </c>
      <c r="R219" s="49" t="str">
        <f t="shared" si="119"/>
        <v/>
      </c>
      <c r="S219" s="49" t="str">
        <f t="shared" si="105"/>
        <v/>
      </c>
      <c r="T219" s="49" t="str">
        <f t="shared" si="117"/>
        <v/>
      </c>
      <c r="U219" s="49" t="str">
        <f>IFERROR(IF(C219="P",S219,IF(K219=1,0,IF(OR(LOOKUP(2,1/($E$4:$E218=$E219),$P$4:$P218)=0,AND($C219="C",$N219="LONG"),AND(C219="V",N219="SHORT")),0,S219+(M219*Q219)))),"")</f>
        <v/>
      </c>
      <c r="V219" s="49" t="str">
        <f t="shared" si="118"/>
        <v/>
      </c>
      <c r="W219" s="50" t="str">
        <f t="shared" si="112"/>
        <v/>
      </c>
      <c r="Y219" s="51" t="str">
        <f t="shared" si="99"/>
        <v/>
      </c>
      <c r="Z219" s="50" t="str">
        <f t="shared" si="106"/>
        <v/>
      </c>
      <c r="AA219" s="50" t="str">
        <f t="shared" si="97"/>
        <v/>
      </c>
      <c r="AB219" s="50" t="str">
        <f t="shared" si="100"/>
        <v/>
      </c>
      <c r="AC219" s="58" t="str">
        <f t="shared" si="101"/>
        <v/>
      </c>
      <c r="AD219" s="53" t="str">
        <f t="shared" si="98"/>
        <v/>
      </c>
      <c r="AE219" s="53" t="str">
        <f t="shared" si="102"/>
        <v/>
      </c>
      <c r="AF219" s="59" t="str">
        <f t="shared" si="103"/>
        <v/>
      </c>
      <c r="AG219" s="40" t="str">
        <f>C219&amp;COUNTIFS($C$3:C219,"V")</f>
        <v>0</v>
      </c>
      <c r="AH219" s="266" t="str">
        <f t="shared" si="95"/>
        <v/>
      </c>
      <c r="AI219" s="56" t="str">
        <f t="shared" si="107"/>
        <v/>
      </c>
      <c r="AJ219" s="265" t="str">
        <f t="shared" si="108"/>
        <v/>
      </c>
      <c r="AK219" s="267" t="str">
        <f t="shared" si="109"/>
        <v/>
      </c>
      <c r="AL219" s="267" t="str">
        <f t="shared" si="110"/>
        <v/>
      </c>
      <c r="AM219" s="40" t="str">
        <f t="shared" si="111"/>
        <v/>
      </c>
      <c r="AN219" s="267">
        <f t="shared" si="104"/>
        <v>0</v>
      </c>
      <c r="CE219" s="279"/>
    </row>
    <row r="220" spans="1:83" s="40" customFormat="1" ht="12.75">
      <c r="A220" s="227"/>
      <c r="B220" s="88"/>
      <c r="C220" s="89"/>
      <c r="D220" s="90"/>
      <c r="E220" s="89"/>
      <c r="F220" s="91"/>
      <c r="G220" s="304"/>
      <c r="H220" s="41"/>
      <c r="I220" s="42" t="str">
        <f t="shared" si="113"/>
        <v/>
      </c>
      <c r="J220" s="43" t="str">
        <f t="shared" si="96"/>
        <v/>
      </c>
      <c r="K220" s="44" t="str">
        <f>IF(J220="","",IF(COUNTIF($J$4:J220,J220)=0,"",(COUNTIF($J$4:J220,J220))))</f>
        <v/>
      </c>
      <c r="L220" s="44" t="str">
        <f>IF(K220="","",J220&amp;" _ "&amp;COUNTIF($J$4:J220,J220)&amp;"_"&amp;N220)</f>
        <v/>
      </c>
      <c r="M220" s="45" t="str">
        <f t="shared" si="114"/>
        <v/>
      </c>
      <c r="N220" s="44" t="str">
        <f t="shared" si="115"/>
        <v/>
      </c>
      <c r="O220" s="57" t="str">
        <f t="shared" si="116"/>
        <v/>
      </c>
      <c r="P220" s="48" t="str" cm="1">
        <f t="array" ref="P220">IFERROR(IF(C220="P",G220,IF($K220=1,$M220,$M220+LOOKUP(2,1/($J$4:$J219=J220),$P$4:$P219))),"")</f>
        <v/>
      </c>
      <c r="Q220" s="57" t="str" cm="1">
        <f t="array" ref="Q220">IFERROR(IF(OR(C220="P",C220="A",C220="R"),F220,IF($K220=1,F220,IF(LOOKUP(2,1/($J$4:$J219=$J220),$P$4:$P219)=0,$F220,IF(AND($C220="C",LOOKUP(2,1/($J$4:$J219=$J220),$P$4:$P219)&gt;0),(F220*G220+LOOKUP(2,1/($J$4:$J219=$J220),$P$4:$P219)*LOOKUP(2,1/($J$4:$J219=$J220),$Q$4:$Q219))/$P220,IF(AND($C220="C",LOOKUP(2,1/($J$4:$J219=$J220),$P$4:$P219)&lt;0),LOOKUP(2,1/($J$4:$J219=$J220),$Q$4:$Q219),IF(AND($C220="V",LOOKUP(2,1/($J$4:$J219=$J220),$P$4:$P219)&lt;0),((-1*(F220*G220))+LOOKUP(2,1/($J$4:$J219=$J220),$P$4:$P219)*LOOKUP(2,1/($J$4:$J219=$J220),$Q$4:$Q219))/$P220,IF(AND($C220="V",LOOKUP(2,1/($J$4:$J219=$J220),$P$4:$P219)&gt;0),LOOKUP(2,1/($J$4:$J219=$J220),$Q$4:$Q219),""))))))),"")</f>
        <v/>
      </c>
      <c r="R220" s="49" t="str">
        <f t="shared" si="119"/>
        <v/>
      </c>
      <c r="S220" s="49" t="str">
        <f t="shared" si="105"/>
        <v/>
      </c>
      <c r="T220" s="49" t="str">
        <f t="shared" si="117"/>
        <v/>
      </c>
      <c r="U220" s="49" t="str">
        <f>IFERROR(IF(C220="P",S220,IF(K220=1,0,IF(OR(LOOKUP(2,1/($E$4:$E219=$E220),$P$4:$P219)=0,AND($C220="C",$N220="LONG"),AND(C220="V",N220="SHORT")),0,S220+(M220*Q220)))),"")</f>
        <v/>
      </c>
      <c r="V220" s="49" t="str">
        <f t="shared" si="118"/>
        <v/>
      </c>
      <c r="W220" s="50" t="str">
        <f t="shared" si="112"/>
        <v/>
      </c>
      <c r="Y220" s="51" t="str">
        <f t="shared" si="99"/>
        <v/>
      </c>
      <c r="Z220" s="50" t="str">
        <f t="shared" si="106"/>
        <v/>
      </c>
      <c r="AA220" s="50" t="str">
        <f t="shared" si="97"/>
        <v/>
      </c>
      <c r="AB220" s="50" t="str">
        <f t="shared" si="100"/>
        <v/>
      </c>
      <c r="AC220" s="58" t="str">
        <f t="shared" si="101"/>
        <v/>
      </c>
      <c r="AD220" s="53" t="str">
        <f t="shared" si="98"/>
        <v/>
      </c>
      <c r="AE220" s="53" t="str">
        <f t="shared" si="102"/>
        <v/>
      </c>
      <c r="AF220" s="59" t="str">
        <f t="shared" si="103"/>
        <v/>
      </c>
      <c r="AG220" s="40" t="str">
        <f>C220&amp;COUNTIFS($C$3:C220,"V")</f>
        <v>0</v>
      </c>
      <c r="AH220" s="266" t="str">
        <f t="shared" si="95"/>
        <v/>
      </c>
      <c r="AI220" s="56" t="str">
        <f t="shared" si="107"/>
        <v/>
      </c>
      <c r="AJ220" s="265" t="str">
        <f t="shared" si="108"/>
        <v/>
      </c>
      <c r="AK220" s="267" t="str">
        <f t="shared" si="109"/>
        <v/>
      </c>
      <c r="AL220" s="267" t="str">
        <f t="shared" si="110"/>
        <v/>
      </c>
      <c r="AM220" s="40" t="str">
        <f t="shared" si="111"/>
        <v/>
      </c>
      <c r="AN220" s="267">
        <f t="shared" si="104"/>
        <v>0</v>
      </c>
      <c r="CE220" s="279"/>
    </row>
    <row r="221" spans="1:83" s="40" customFormat="1" ht="12.75">
      <c r="A221" s="227"/>
      <c r="B221" s="88"/>
      <c r="C221" s="89"/>
      <c r="D221" s="90"/>
      <c r="E221" s="89"/>
      <c r="F221" s="91"/>
      <c r="G221" s="304"/>
      <c r="H221" s="41"/>
      <c r="I221" s="42" t="str">
        <f t="shared" si="113"/>
        <v/>
      </c>
      <c r="J221" s="43" t="str">
        <f t="shared" si="96"/>
        <v/>
      </c>
      <c r="K221" s="44" t="str">
        <f>IF(J221="","",IF(COUNTIF($J$4:J221,J221)=0,"",(COUNTIF($J$4:J221,J221))))</f>
        <v/>
      </c>
      <c r="L221" s="44" t="str">
        <f>IF(K221="","",J221&amp;" _ "&amp;COUNTIF($J$4:J221,J221)&amp;"_"&amp;N221)</f>
        <v/>
      </c>
      <c r="M221" s="45" t="str">
        <f t="shared" si="114"/>
        <v/>
      </c>
      <c r="N221" s="44" t="str">
        <f t="shared" si="115"/>
        <v/>
      </c>
      <c r="O221" s="57" t="str">
        <f t="shared" si="116"/>
        <v/>
      </c>
      <c r="P221" s="48" t="str" cm="1">
        <f t="array" ref="P221">IFERROR(IF(C221="P",G221,IF($K221=1,$M221,$M221+LOOKUP(2,1/($J$4:$J220=J221),$P$4:$P220))),"")</f>
        <v/>
      </c>
      <c r="Q221" s="57" t="str" cm="1">
        <f t="array" ref="Q221">IFERROR(IF(OR(C221="P",C221="A",C221="R"),F221,IF($K221=1,F221,IF(LOOKUP(2,1/($J$4:$J220=$J221),$P$4:$P220)=0,$F221,IF(AND($C221="C",LOOKUP(2,1/($J$4:$J220=$J221),$P$4:$P220)&gt;0),(F221*G221+LOOKUP(2,1/($J$4:$J220=$J221),$P$4:$P220)*LOOKUP(2,1/($J$4:$J220=$J221),$Q$4:$Q220))/$P221,IF(AND($C221="C",LOOKUP(2,1/($J$4:$J220=$J221),$P$4:$P220)&lt;0),LOOKUP(2,1/($J$4:$J220=$J221),$Q$4:$Q220),IF(AND($C221="V",LOOKUP(2,1/($J$4:$J220=$J221),$P$4:$P220)&lt;0),((-1*(F221*G221))+LOOKUP(2,1/($J$4:$J220=$J221),$P$4:$P220)*LOOKUP(2,1/($J$4:$J220=$J221),$Q$4:$Q220))/$P221,IF(AND($C221="V",LOOKUP(2,1/($J$4:$J220=$J221),$P$4:$P220)&gt;0),LOOKUP(2,1/($J$4:$J220=$J221),$Q$4:$Q220),""))))))),"")</f>
        <v/>
      </c>
      <c r="R221" s="49" t="str">
        <f t="shared" si="119"/>
        <v/>
      </c>
      <c r="S221" s="49" t="str">
        <f t="shared" si="105"/>
        <v/>
      </c>
      <c r="T221" s="49" t="str">
        <f t="shared" si="117"/>
        <v/>
      </c>
      <c r="U221" s="49" t="str">
        <f>IFERROR(IF(C221="P",S221,IF(K221=1,0,IF(OR(LOOKUP(2,1/($E$4:$E220=$E221),$P$4:$P220)=0,AND($C221="C",$N221="LONG"),AND(C221="V",N221="SHORT")),0,S221+(M221*Q221)))),"")</f>
        <v/>
      </c>
      <c r="V221" s="49" t="str">
        <f t="shared" si="118"/>
        <v/>
      </c>
      <c r="W221" s="50" t="str">
        <f t="shared" si="112"/>
        <v/>
      </c>
      <c r="Y221" s="51" t="str">
        <f t="shared" si="99"/>
        <v/>
      </c>
      <c r="Z221" s="50" t="str">
        <f t="shared" si="106"/>
        <v/>
      </c>
      <c r="AA221" s="50" t="str">
        <f t="shared" si="97"/>
        <v/>
      </c>
      <c r="AB221" s="50" t="str">
        <f t="shared" si="100"/>
        <v/>
      </c>
      <c r="AC221" s="58" t="str">
        <f t="shared" si="101"/>
        <v/>
      </c>
      <c r="AD221" s="53" t="str">
        <f t="shared" si="98"/>
        <v/>
      </c>
      <c r="AE221" s="53" t="str">
        <f t="shared" si="102"/>
        <v/>
      </c>
      <c r="AF221" s="59" t="str">
        <f t="shared" si="103"/>
        <v/>
      </c>
      <c r="AG221" s="40" t="str">
        <f>C221&amp;COUNTIFS($C$3:C221,"V")</f>
        <v>0</v>
      </c>
      <c r="AH221" s="266" t="str">
        <f t="shared" si="95"/>
        <v/>
      </c>
      <c r="AI221" s="56" t="str">
        <f t="shared" si="107"/>
        <v/>
      </c>
      <c r="AJ221" s="265" t="str">
        <f t="shared" si="108"/>
        <v/>
      </c>
      <c r="AK221" s="267" t="str">
        <f t="shared" si="109"/>
        <v/>
      </c>
      <c r="AL221" s="267" t="str">
        <f t="shared" si="110"/>
        <v/>
      </c>
      <c r="AM221" s="40" t="str">
        <f t="shared" si="111"/>
        <v/>
      </c>
      <c r="AN221" s="267">
        <f t="shared" si="104"/>
        <v>0</v>
      </c>
      <c r="CE221" s="279"/>
    </row>
    <row r="222" spans="1:83" s="40" customFormat="1" ht="12.75">
      <c r="A222" s="227"/>
      <c r="B222" s="88"/>
      <c r="C222" s="89"/>
      <c r="D222" s="90"/>
      <c r="E222" s="89"/>
      <c r="F222" s="91"/>
      <c r="G222" s="304"/>
      <c r="H222" s="41"/>
      <c r="I222" s="42" t="str">
        <f t="shared" si="113"/>
        <v/>
      </c>
      <c r="J222" s="43" t="str">
        <f t="shared" si="96"/>
        <v/>
      </c>
      <c r="K222" s="44" t="str">
        <f>IF(J222="","",IF(COUNTIF($J$4:J222,J222)=0,"",(COUNTIF($J$4:J222,J222))))</f>
        <v/>
      </c>
      <c r="L222" s="44" t="str">
        <f>IF(K222="","",J222&amp;" _ "&amp;COUNTIF($J$4:J222,J222)&amp;"_"&amp;N222)</f>
        <v/>
      </c>
      <c r="M222" s="45" t="str">
        <f t="shared" si="114"/>
        <v/>
      </c>
      <c r="N222" s="44" t="str">
        <f t="shared" si="115"/>
        <v/>
      </c>
      <c r="O222" s="57" t="str">
        <f t="shared" si="116"/>
        <v/>
      </c>
      <c r="P222" s="48" t="str" cm="1">
        <f t="array" ref="P222">IFERROR(IF(C222="P",G222,IF($K222=1,$M222,$M222+LOOKUP(2,1/($J$4:$J221=J222),$P$4:$P221))),"")</f>
        <v/>
      </c>
      <c r="Q222" s="57" t="str" cm="1">
        <f t="array" ref="Q222">IFERROR(IF(OR(C222="P",C222="A",C222="R"),F222,IF($K222=1,F222,IF(LOOKUP(2,1/($J$4:$J221=$J222),$P$4:$P221)=0,$F222,IF(AND($C222="C",LOOKUP(2,1/($J$4:$J221=$J222),$P$4:$P221)&gt;0),(F222*G222+LOOKUP(2,1/($J$4:$J221=$J222),$P$4:$P221)*LOOKUP(2,1/($J$4:$J221=$J222),$Q$4:$Q221))/$P222,IF(AND($C222="C",LOOKUP(2,1/($J$4:$J221=$J222),$P$4:$P221)&lt;0),LOOKUP(2,1/($J$4:$J221=$J222),$Q$4:$Q221),IF(AND($C222="V",LOOKUP(2,1/($J$4:$J221=$J222),$P$4:$P221)&lt;0),((-1*(F222*G222))+LOOKUP(2,1/($J$4:$J221=$J222),$P$4:$P221)*LOOKUP(2,1/($J$4:$J221=$J222),$Q$4:$Q221))/$P222,IF(AND($C222="V",LOOKUP(2,1/($J$4:$J221=$J222),$P$4:$P221)&gt;0),LOOKUP(2,1/($J$4:$J221=$J222),$Q$4:$Q221),""))))))),"")</f>
        <v/>
      </c>
      <c r="R222" s="49" t="str">
        <f t="shared" si="119"/>
        <v/>
      </c>
      <c r="S222" s="49" t="str">
        <f t="shared" si="105"/>
        <v/>
      </c>
      <c r="T222" s="49" t="str">
        <f t="shared" si="117"/>
        <v/>
      </c>
      <c r="U222" s="49" t="str">
        <f>IFERROR(IF(C222="P",S222,IF(K222=1,0,IF(OR(LOOKUP(2,1/($E$4:$E221=$E222),$P$4:$P221)=0,AND($C222="C",$N222="LONG"),AND(C222="V",N222="SHORT")),0,S222+(M222*Q222)))),"")</f>
        <v/>
      </c>
      <c r="V222" s="49" t="str">
        <f t="shared" si="118"/>
        <v/>
      </c>
      <c r="W222" s="50" t="str">
        <f t="shared" si="112"/>
        <v/>
      </c>
      <c r="Y222" s="51" t="str">
        <f t="shared" si="99"/>
        <v/>
      </c>
      <c r="Z222" s="50" t="str">
        <f t="shared" si="106"/>
        <v/>
      </c>
      <c r="AA222" s="50" t="str">
        <f t="shared" si="97"/>
        <v/>
      </c>
      <c r="AB222" s="50" t="str">
        <f t="shared" si="100"/>
        <v/>
      </c>
      <c r="AC222" s="58" t="str">
        <f t="shared" si="101"/>
        <v/>
      </c>
      <c r="AD222" s="53" t="str">
        <f t="shared" si="98"/>
        <v/>
      </c>
      <c r="AE222" s="53" t="str">
        <f t="shared" si="102"/>
        <v/>
      </c>
      <c r="AF222" s="59" t="str">
        <f t="shared" si="103"/>
        <v/>
      </c>
      <c r="AG222" s="40" t="str">
        <f>C222&amp;COUNTIFS($C$3:C222,"V")</f>
        <v>0</v>
      </c>
      <c r="AH222" s="266" t="str">
        <f t="shared" si="95"/>
        <v/>
      </c>
      <c r="AI222" s="56" t="str">
        <f t="shared" si="107"/>
        <v/>
      </c>
      <c r="AJ222" s="265" t="str">
        <f t="shared" si="108"/>
        <v/>
      </c>
      <c r="AK222" s="267" t="str">
        <f t="shared" si="109"/>
        <v/>
      </c>
      <c r="AL222" s="267" t="str">
        <f t="shared" si="110"/>
        <v/>
      </c>
      <c r="AM222" s="40" t="str">
        <f t="shared" si="111"/>
        <v/>
      </c>
      <c r="AN222" s="267">
        <f t="shared" si="104"/>
        <v>0</v>
      </c>
      <c r="CE222" s="279"/>
    </row>
    <row r="223" spans="1:83" s="40" customFormat="1" ht="12.75">
      <c r="A223" s="227"/>
      <c r="B223" s="88"/>
      <c r="C223" s="89"/>
      <c r="D223" s="90"/>
      <c r="E223" s="89"/>
      <c r="F223" s="91"/>
      <c r="G223" s="304"/>
      <c r="H223" s="41"/>
      <c r="I223" s="42" t="str">
        <f t="shared" si="113"/>
        <v/>
      </c>
      <c r="J223" s="43" t="str">
        <f t="shared" si="96"/>
        <v/>
      </c>
      <c r="K223" s="44" t="str">
        <f>IF(J223="","",IF(COUNTIF($J$4:J223,J223)=0,"",(COUNTIF($J$4:J223,J223))))</f>
        <v/>
      </c>
      <c r="L223" s="44" t="str">
        <f>IF(K223="","",J223&amp;" _ "&amp;COUNTIF($J$4:J223,J223)&amp;"_"&amp;N223)</f>
        <v/>
      </c>
      <c r="M223" s="45" t="str">
        <f t="shared" si="114"/>
        <v/>
      </c>
      <c r="N223" s="44" t="str">
        <f t="shared" si="115"/>
        <v/>
      </c>
      <c r="O223" s="57" t="str">
        <f t="shared" si="116"/>
        <v/>
      </c>
      <c r="P223" s="48" t="str" cm="1">
        <f t="array" ref="P223">IFERROR(IF(C223="P",G223,IF($K223=1,$M223,$M223+LOOKUP(2,1/($J$4:$J222=J223),$P$4:$P222))),"")</f>
        <v/>
      </c>
      <c r="Q223" s="57" t="str" cm="1">
        <f t="array" ref="Q223">IFERROR(IF(OR(C223="P",C223="A",C223="R"),F223,IF($K223=1,F223,IF(LOOKUP(2,1/($J$4:$J222=$J223),$P$4:$P222)=0,$F223,IF(AND($C223="C",LOOKUP(2,1/($J$4:$J222=$J223),$P$4:$P222)&gt;0),(F223*G223+LOOKUP(2,1/($J$4:$J222=$J223),$P$4:$P222)*LOOKUP(2,1/($J$4:$J222=$J223),$Q$4:$Q222))/$P223,IF(AND($C223="C",LOOKUP(2,1/($J$4:$J222=$J223),$P$4:$P222)&lt;0),LOOKUP(2,1/($J$4:$J222=$J223),$Q$4:$Q222),IF(AND($C223="V",LOOKUP(2,1/($J$4:$J222=$J223),$P$4:$P222)&lt;0),((-1*(F223*G223))+LOOKUP(2,1/($J$4:$J222=$J223),$P$4:$P222)*LOOKUP(2,1/($J$4:$J222=$J223),$Q$4:$Q222))/$P223,IF(AND($C223="V",LOOKUP(2,1/($J$4:$J222=$J223),$P$4:$P222)&gt;0),LOOKUP(2,1/($J$4:$J222=$J223),$Q$4:$Q222),""))))))),"")</f>
        <v/>
      </c>
      <c r="R223" s="49" t="str">
        <f t="shared" si="119"/>
        <v/>
      </c>
      <c r="S223" s="49" t="str">
        <f t="shared" si="105"/>
        <v/>
      </c>
      <c r="T223" s="49" t="str">
        <f t="shared" si="117"/>
        <v/>
      </c>
      <c r="U223" s="49" t="str">
        <f>IFERROR(IF(C223="P",S223,IF(K223=1,0,IF(OR(LOOKUP(2,1/($E$4:$E222=$E223),$P$4:$P222)=0,AND($C223="C",$N223="LONG"),AND(C223="V",N223="SHORT")),0,S223+(M223*Q223)))),"")</f>
        <v/>
      </c>
      <c r="V223" s="49" t="str">
        <f t="shared" si="118"/>
        <v/>
      </c>
      <c r="W223" s="50" t="str">
        <f t="shared" si="112"/>
        <v/>
      </c>
      <c r="Y223" s="51" t="str">
        <f t="shared" si="99"/>
        <v/>
      </c>
      <c r="Z223" s="50" t="str">
        <f t="shared" si="106"/>
        <v/>
      </c>
      <c r="AA223" s="50" t="str">
        <f t="shared" si="97"/>
        <v/>
      </c>
      <c r="AB223" s="50" t="str">
        <f t="shared" si="100"/>
        <v/>
      </c>
      <c r="AC223" s="58" t="str">
        <f t="shared" si="101"/>
        <v/>
      </c>
      <c r="AD223" s="53" t="str">
        <f t="shared" si="98"/>
        <v/>
      </c>
      <c r="AE223" s="53" t="str">
        <f t="shared" si="102"/>
        <v/>
      </c>
      <c r="AF223" s="59" t="str">
        <f t="shared" si="103"/>
        <v/>
      </c>
      <c r="AG223" s="40" t="str">
        <f>C223&amp;COUNTIFS($C$3:C223,"V")</f>
        <v>0</v>
      </c>
      <c r="AH223" s="266" t="str">
        <f t="shared" si="95"/>
        <v/>
      </c>
      <c r="AI223" s="56" t="str">
        <f t="shared" si="107"/>
        <v/>
      </c>
      <c r="AJ223" s="265" t="str">
        <f t="shared" si="108"/>
        <v/>
      </c>
      <c r="AK223" s="267" t="str">
        <f t="shared" si="109"/>
        <v/>
      </c>
      <c r="AL223" s="267" t="str">
        <f t="shared" si="110"/>
        <v/>
      </c>
      <c r="AM223" s="40" t="str">
        <f t="shared" si="111"/>
        <v/>
      </c>
      <c r="AN223" s="267">
        <f t="shared" si="104"/>
        <v>0</v>
      </c>
      <c r="CE223" s="279"/>
    </row>
    <row r="224" spans="1:83" s="40" customFormat="1" ht="12.75">
      <c r="A224" s="227"/>
      <c r="B224" s="88"/>
      <c r="C224" s="89"/>
      <c r="D224" s="90"/>
      <c r="E224" s="89"/>
      <c r="F224" s="91"/>
      <c r="G224" s="304"/>
      <c r="H224" s="41"/>
      <c r="I224" s="42" t="str">
        <f t="shared" si="113"/>
        <v/>
      </c>
      <c r="J224" s="43" t="str">
        <f t="shared" si="96"/>
        <v/>
      </c>
      <c r="K224" s="44" t="str">
        <f>IF(J224="","",IF(COUNTIF($J$4:J224,J224)=0,"",(COUNTIF($J$4:J224,J224))))</f>
        <v/>
      </c>
      <c r="L224" s="44" t="str">
        <f>IF(K224="","",J224&amp;" _ "&amp;COUNTIF($J$4:J224,J224)&amp;"_"&amp;N224)</f>
        <v/>
      </c>
      <c r="M224" s="45" t="str">
        <f t="shared" si="114"/>
        <v/>
      </c>
      <c r="N224" s="44" t="str">
        <f t="shared" si="115"/>
        <v/>
      </c>
      <c r="O224" s="57" t="str">
        <f t="shared" si="116"/>
        <v/>
      </c>
      <c r="P224" s="48" t="str" cm="1">
        <f t="array" ref="P224">IFERROR(IF(C224="P",G224,IF($K224=1,$M224,$M224+LOOKUP(2,1/($J$4:$J223=J224),$P$4:$P223))),"")</f>
        <v/>
      </c>
      <c r="Q224" s="57" t="str" cm="1">
        <f t="array" ref="Q224">IFERROR(IF(OR(C224="P",C224="A",C224="R"),F224,IF($K224=1,F224,IF(LOOKUP(2,1/($J$4:$J223=$J224),$P$4:$P223)=0,$F224,IF(AND($C224="C",LOOKUP(2,1/($J$4:$J223=$J224),$P$4:$P223)&gt;0),(F224*G224+LOOKUP(2,1/($J$4:$J223=$J224),$P$4:$P223)*LOOKUP(2,1/($J$4:$J223=$J224),$Q$4:$Q223))/$P224,IF(AND($C224="C",LOOKUP(2,1/($J$4:$J223=$J224),$P$4:$P223)&lt;0),LOOKUP(2,1/($J$4:$J223=$J224),$Q$4:$Q223),IF(AND($C224="V",LOOKUP(2,1/($J$4:$J223=$J224),$P$4:$P223)&lt;0),((-1*(F224*G224))+LOOKUP(2,1/($J$4:$J223=$J224),$P$4:$P223)*LOOKUP(2,1/($J$4:$J223=$J224),$Q$4:$Q223))/$P224,IF(AND($C224="V",LOOKUP(2,1/($J$4:$J223=$J224),$P$4:$P223)&gt;0),LOOKUP(2,1/($J$4:$J223=$J224),$Q$4:$Q223),""))))))),"")</f>
        <v/>
      </c>
      <c r="R224" s="49" t="str">
        <f t="shared" si="119"/>
        <v/>
      </c>
      <c r="S224" s="49" t="str">
        <f t="shared" si="105"/>
        <v/>
      </c>
      <c r="T224" s="49" t="str">
        <f t="shared" si="117"/>
        <v/>
      </c>
      <c r="U224" s="49" t="str">
        <f>IFERROR(IF(C224="P",S224,IF(K224=1,0,IF(OR(LOOKUP(2,1/($E$4:$E223=$E224),$P$4:$P223)=0,AND($C224="C",$N224="LONG"),AND(C224="V",N224="SHORT")),0,S224+(M224*Q224)))),"")</f>
        <v/>
      </c>
      <c r="V224" s="49" t="str">
        <f t="shared" si="118"/>
        <v/>
      </c>
      <c r="W224" s="50" t="str">
        <f t="shared" si="112"/>
        <v/>
      </c>
      <c r="Y224" s="51" t="str">
        <f t="shared" si="99"/>
        <v/>
      </c>
      <c r="Z224" s="50" t="str">
        <f t="shared" si="106"/>
        <v/>
      </c>
      <c r="AA224" s="50" t="str">
        <f t="shared" si="97"/>
        <v/>
      </c>
      <c r="AB224" s="50" t="str">
        <f t="shared" si="100"/>
        <v/>
      </c>
      <c r="AC224" s="58" t="str">
        <f t="shared" si="101"/>
        <v/>
      </c>
      <c r="AD224" s="53" t="str">
        <f t="shared" si="98"/>
        <v/>
      </c>
      <c r="AE224" s="53" t="str">
        <f t="shared" si="102"/>
        <v/>
      </c>
      <c r="AF224" s="59" t="str">
        <f t="shared" si="103"/>
        <v/>
      </c>
      <c r="AG224" s="40" t="str">
        <f>C224&amp;COUNTIFS($C$3:C224,"V")</f>
        <v>0</v>
      </c>
      <c r="AH224" s="266" t="str">
        <f t="shared" si="95"/>
        <v/>
      </c>
      <c r="AI224" s="56" t="str">
        <f t="shared" si="107"/>
        <v/>
      </c>
      <c r="AJ224" s="265" t="str">
        <f t="shared" si="108"/>
        <v/>
      </c>
      <c r="AK224" s="267" t="str">
        <f t="shared" si="109"/>
        <v/>
      </c>
      <c r="AL224" s="267" t="str">
        <f t="shared" si="110"/>
        <v/>
      </c>
      <c r="AM224" s="40" t="str">
        <f t="shared" si="111"/>
        <v/>
      </c>
      <c r="AN224" s="267">
        <f t="shared" si="104"/>
        <v>0</v>
      </c>
      <c r="CE224" s="279"/>
    </row>
    <row r="225" spans="1:83" s="40" customFormat="1" ht="12.75">
      <c r="A225" s="227"/>
      <c r="B225" s="88"/>
      <c r="C225" s="89"/>
      <c r="D225" s="90"/>
      <c r="E225" s="89"/>
      <c r="F225" s="91"/>
      <c r="G225" s="304"/>
      <c r="H225" s="41"/>
      <c r="I225" s="42" t="str">
        <f t="shared" si="113"/>
        <v/>
      </c>
      <c r="J225" s="43" t="str">
        <f t="shared" si="96"/>
        <v/>
      </c>
      <c r="K225" s="44" t="str">
        <f>IF(J225="","",IF(COUNTIF($J$4:J225,J225)=0,"",(COUNTIF($J$4:J225,J225))))</f>
        <v/>
      </c>
      <c r="L225" s="44" t="str">
        <f>IF(K225="","",J225&amp;" _ "&amp;COUNTIF($J$4:J225,J225)&amp;"_"&amp;N225)</f>
        <v/>
      </c>
      <c r="M225" s="45" t="str">
        <f t="shared" si="114"/>
        <v/>
      </c>
      <c r="N225" s="44" t="str">
        <f t="shared" si="115"/>
        <v/>
      </c>
      <c r="O225" s="57" t="str">
        <f t="shared" si="116"/>
        <v/>
      </c>
      <c r="P225" s="48" t="str" cm="1">
        <f t="array" ref="P225">IFERROR(IF(C225="P",G225,IF($K225=1,$M225,$M225+LOOKUP(2,1/($J$4:$J224=J225),$P$4:$P224))),"")</f>
        <v/>
      </c>
      <c r="Q225" s="57" t="str" cm="1">
        <f t="array" ref="Q225">IFERROR(IF(OR(C225="P",C225="A",C225="R"),F225,IF($K225=1,F225,IF(LOOKUP(2,1/($J$4:$J224=$J225),$P$4:$P224)=0,$F225,IF(AND($C225="C",LOOKUP(2,1/($J$4:$J224=$J225),$P$4:$P224)&gt;0),(F225*G225+LOOKUP(2,1/($J$4:$J224=$J225),$P$4:$P224)*LOOKUP(2,1/($J$4:$J224=$J225),$Q$4:$Q224))/$P225,IF(AND($C225="C",LOOKUP(2,1/($J$4:$J224=$J225),$P$4:$P224)&lt;0),LOOKUP(2,1/($J$4:$J224=$J225),$Q$4:$Q224),IF(AND($C225="V",LOOKUP(2,1/($J$4:$J224=$J225),$P$4:$P224)&lt;0),((-1*(F225*G225))+LOOKUP(2,1/($J$4:$J224=$J225),$P$4:$P224)*LOOKUP(2,1/($J$4:$J224=$J225),$Q$4:$Q224))/$P225,IF(AND($C225="V",LOOKUP(2,1/($J$4:$J224=$J225),$P$4:$P224)&gt;0),LOOKUP(2,1/($J$4:$J224=$J225),$Q$4:$Q224),""))))))),"")</f>
        <v/>
      </c>
      <c r="R225" s="49" t="str">
        <f t="shared" si="119"/>
        <v/>
      </c>
      <c r="S225" s="49" t="str">
        <f t="shared" si="105"/>
        <v/>
      </c>
      <c r="T225" s="49" t="str">
        <f t="shared" si="117"/>
        <v/>
      </c>
      <c r="U225" s="49" t="str">
        <f>IFERROR(IF(C225="P",S225,IF(K225=1,0,IF(OR(LOOKUP(2,1/($E$4:$E224=$E225),$P$4:$P224)=0,AND($C225="C",$N225="LONG"),AND(C225="V",N225="SHORT")),0,S225+(M225*Q225)))),"")</f>
        <v/>
      </c>
      <c r="V225" s="49" t="str">
        <f t="shared" si="118"/>
        <v/>
      </c>
      <c r="W225" s="50" t="str">
        <f t="shared" si="112"/>
        <v/>
      </c>
      <c r="Y225" s="51" t="str">
        <f t="shared" si="99"/>
        <v/>
      </c>
      <c r="Z225" s="50" t="str">
        <f t="shared" si="106"/>
        <v/>
      </c>
      <c r="AA225" s="50" t="str">
        <f t="shared" si="97"/>
        <v/>
      </c>
      <c r="AB225" s="50" t="str">
        <f t="shared" si="100"/>
        <v/>
      </c>
      <c r="AC225" s="58" t="str">
        <f t="shared" si="101"/>
        <v/>
      </c>
      <c r="AD225" s="53" t="str">
        <f t="shared" si="98"/>
        <v/>
      </c>
      <c r="AE225" s="53" t="str">
        <f t="shared" si="102"/>
        <v/>
      </c>
      <c r="AF225" s="59" t="str">
        <f t="shared" si="103"/>
        <v/>
      </c>
      <c r="AG225" s="40" t="str">
        <f>C225&amp;COUNTIFS($C$3:C225,"V")</f>
        <v>0</v>
      </c>
      <c r="AH225" s="266" t="str">
        <f t="shared" si="95"/>
        <v/>
      </c>
      <c r="AI225" s="56" t="str">
        <f t="shared" si="107"/>
        <v/>
      </c>
      <c r="AJ225" s="265" t="str">
        <f t="shared" si="108"/>
        <v/>
      </c>
      <c r="AK225" s="267" t="str">
        <f t="shared" si="109"/>
        <v/>
      </c>
      <c r="AL225" s="267" t="str">
        <f t="shared" si="110"/>
        <v/>
      </c>
      <c r="AM225" s="40" t="str">
        <f t="shared" si="111"/>
        <v/>
      </c>
      <c r="AN225" s="267">
        <f t="shared" si="104"/>
        <v>0</v>
      </c>
      <c r="CE225" s="279"/>
    </row>
    <row r="226" spans="1:83" s="40" customFormat="1" ht="12.75">
      <c r="A226" s="227"/>
      <c r="B226" s="88"/>
      <c r="C226" s="89"/>
      <c r="D226" s="90"/>
      <c r="E226" s="89"/>
      <c r="F226" s="91"/>
      <c r="G226" s="304"/>
      <c r="H226" s="41"/>
      <c r="I226" s="42" t="str">
        <f t="shared" si="113"/>
        <v/>
      </c>
      <c r="J226" s="43" t="str">
        <f t="shared" si="96"/>
        <v/>
      </c>
      <c r="K226" s="44" t="str">
        <f>IF(J226="","",IF(COUNTIF($J$4:J226,J226)=0,"",(COUNTIF($J$4:J226,J226))))</f>
        <v/>
      </c>
      <c r="L226" s="44" t="str">
        <f>IF(K226="","",J226&amp;" _ "&amp;COUNTIF($J$4:J226,J226)&amp;"_"&amp;N226)</f>
        <v/>
      </c>
      <c r="M226" s="45" t="str">
        <f t="shared" si="114"/>
        <v/>
      </c>
      <c r="N226" s="44" t="str">
        <f t="shared" si="115"/>
        <v/>
      </c>
      <c r="O226" s="57" t="str">
        <f t="shared" si="116"/>
        <v/>
      </c>
      <c r="P226" s="48" t="str" cm="1">
        <f t="array" ref="P226">IFERROR(IF(C226="P",G226,IF($K226=1,$M226,$M226+LOOKUP(2,1/($J$4:$J225=J226),$P$4:$P225))),"")</f>
        <v/>
      </c>
      <c r="Q226" s="57" t="str" cm="1">
        <f t="array" ref="Q226">IFERROR(IF(OR(C226="P",C226="A",C226="R"),F226,IF($K226=1,F226,IF(LOOKUP(2,1/($J$4:$J225=$J226),$P$4:$P225)=0,$F226,IF(AND($C226="C",LOOKUP(2,1/($J$4:$J225=$J226),$P$4:$P225)&gt;0),(F226*G226+LOOKUP(2,1/($J$4:$J225=$J226),$P$4:$P225)*LOOKUP(2,1/($J$4:$J225=$J226),$Q$4:$Q225))/$P226,IF(AND($C226="C",LOOKUP(2,1/($J$4:$J225=$J226),$P$4:$P225)&lt;0),LOOKUP(2,1/($J$4:$J225=$J226),$Q$4:$Q225),IF(AND($C226="V",LOOKUP(2,1/($J$4:$J225=$J226),$P$4:$P225)&lt;0),((-1*(F226*G226))+LOOKUP(2,1/($J$4:$J225=$J226),$P$4:$P225)*LOOKUP(2,1/($J$4:$J225=$J226),$Q$4:$Q225))/$P226,IF(AND($C226="V",LOOKUP(2,1/($J$4:$J225=$J226),$P$4:$P225)&gt;0),LOOKUP(2,1/($J$4:$J225=$J226),$Q$4:$Q225),""))))))),"")</f>
        <v/>
      </c>
      <c r="R226" s="49" t="str">
        <f t="shared" si="119"/>
        <v/>
      </c>
      <c r="S226" s="49" t="str">
        <f t="shared" si="105"/>
        <v/>
      </c>
      <c r="T226" s="49" t="str">
        <f t="shared" si="117"/>
        <v/>
      </c>
      <c r="U226" s="49" t="str">
        <f>IFERROR(IF(C226="P",S226,IF(K226=1,0,IF(OR(LOOKUP(2,1/($E$4:$E225=$E226),$P$4:$P225)=0,AND($C226="C",$N226="LONG"),AND(C226="V",N226="SHORT")),0,S226+(M226*Q226)))),"")</f>
        <v/>
      </c>
      <c r="V226" s="49" t="str">
        <f t="shared" si="118"/>
        <v/>
      </c>
      <c r="W226" s="50" t="str">
        <f t="shared" si="112"/>
        <v/>
      </c>
      <c r="Y226" s="51" t="str">
        <f t="shared" si="99"/>
        <v/>
      </c>
      <c r="Z226" s="50" t="str">
        <f t="shared" si="106"/>
        <v/>
      </c>
      <c r="AA226" s="50" t="str">
        <f t="shared" si="97"/>
        <v/>
      </c>
      <c r="AB226" s="50" t="str">
        <f t="shared" si="100"/>
        <v/>
      </c>
      <c r="AC226" s="58" t="str">
        <f t="shared" si="101"/>
        <v/>
      </c>
      <c r="AD226" s="53" t="str">
        <f t="shared" si="98"/>
        <v/>
      </c>
      <c r="AE226" s="53" t="str">
        <f t="shared" si="102"/>
        <v/>
      </c>
      <c r="AF226" s="59" t="str">
        <f t="shared" si="103"/>
        <v/>
      </c>
      <c r="AG226" s="40" t="str">
        <f>C226&amp;COUNTIFS($C$3:C226,"V")</f>
        <v>0</v>
      </c>
      <c r="AH226" s="266" t="str">
        <f t="shared" si="95"/>
        <v/>
      </c>
      <c r="AI226" s="56" t="str">
        <f t="shared" si="107"/>
        <v/>
      </c>
      <c r="AJ226" s="265" t="str">
        <f t="shared" si="108"/>
        <v/>
      </c>
      <c r="AK226" s="267" t="str">
        <f t="shared" si="109"/>
        <v/>
      </c>
      <c r="AL226" s="267" t="str">
        <f t="shared" si="110"/>
        <v/>
      </c>
      <c r="AM226" s="40" t="str">
        <f t="shared" si="111"/>
        <v/>
      </c>
      <c r="AN226" s="267">
        <f t="shared" si="104"/>
        <v>0</v>
      </c>
      <c r="CE226" s="279"/>
    </row>
    <row r="227" spans="1:83" s="40" customFormat="1" ht="12.75">
      <c r="A227" s="227"/>
      <c r="B227" s="88"/>
      <c r="C227" s="89"/>
      <c r="D227" s="90"/>
      <c r="E227" s="89"/>
      <c r="F227" s="91"/>
      <c r="G227" s="304"/>
      <c r="H227" s="41"/>
      <c r="I227" s="42" t="str">
        <f t="shared" si="113"/>
        <v/>
      </c>
      <c r="J227" s="43" t="str">
        <f t="shared" si="96"/>
        <v/>
      </c>
      <c r="K227" s="44" t="str">
        <f>IF(J227="","",IF(COUNTIF($J$4:J227,J227)=0,"",(COUNTIF($J$4:J227,J227))))</f>
        <v/>
      </c>
      <c r="L227" s="44" t="str">
        <f>IF(K227="","",J227&amp;" _ "&amp;COUNTIF($J$4:J227,J227)&amp;"_"&amp;N227)</f>
        <v/>
      </c>
      <c r="M227" s="45" t="str">
        <f t="shared" si="114"/>
        <v/>
      </c>
      <c r="N227" s="44" t="str">
        <f t="shared" si="115"/>
        <v/>
      </c>
      <c r="O227" s="57" t="str">
        <f t="shared" si="116"/>
        <v/>
      </c>
      <c r="P227" s="48" t="str" cm="1">
        <f t="array" ref="P227">IFERROR(IF(C227="P",G227,IF($K227=1,$M227,$M227+LOOKUP(2,1/($J$4:$J226=J227),$P$4:$P226))),"")</f>
        <v/>
      </c>
      <c r="Q227" s="57" t="str" cm="1">
        <f t="array" ref="Q227">IFERROR(IF(OR(C227="P",C227="A",C227="R"),F227,IF($K227=1,F227,IF(LOOKUP(2,1/($J$4:$J226=$J227),$P$4:$P226)=0,$F227,IF(AND($C227="C",LOOKUP(2,1/($J$4:$J226=$J227),$P$4:$P226)&gt;0),(F227*G227+LOOKUP(2,1/($J$4:$J226=$J227),$P$4:$P226)*LOOKUP(2,1/($J$4:$J226=$J227),$Q$4:$Q226))/$P227,IF(AND($C227="C",LOOKUP(2,1/($J$4:$J226=$J227),$P$4:$P226)&lt;0),LOOKUP(2,1/($J$4:$J226=$J227),$Q$4:$Q226),IF(AND($C227="V",LOOKUP(2,1/($J$4:$J226=$J227),$P$4:$P226)&lt;0),((-1*(F227*G227))+LOOKUP(2,1/($J$4:$J226=$J227),$P$4:$P226)*LOOKUP(2,1/($J$4:$J226=$J227),$Q$4:$Q226))/$P227,IF(AND($C227="V",LOOKUP(2,1/($J$4:$J226=$J227),$P$4:$P226)&gt;0),LOOKUP(2,1/($J$4:$J226=$J227),$Q$4:$Q226),""))))))),"")</f>
        <v/>
      </c>
      <c r="R227" s="49" t="str">
        <f t="shared" si="119"/>
        <v/>
      </c>
      <c r="S227" s="49" t="str">
        <f t="shared" si="105"/>
        <v/>
      </c>
      <c r="T227" s="49" t="str">
        <f t="shared" si="117"/>
        <v/>
      </c>
      <c r="U227" s="49" t="str">
        <f>IFERROR(IF(C227="P",S227,IF(K227=1,0,IF(OR(LOOKUP(2,1/($E$4:$E226=$E227),$P$4:$P226)=0,AND($C227="C",$N227="LONG"),AND(C227="V",N227="SHORT")),0,S227+(M227*Q227)))),"")</f>
        <v/>
      </c>
      <c r="V227" s="49" t="str">
        <f t="shared" si="118"/>
        <v/>
      </c>
      <c r="W227" s="50" t="str">
        <f t="shared" si="112"/>
        <v/>
      </c>
      <c r="Y227" s="51" t="str">
        <f t="shared" si="99"/>
        <v/>
      </c>
      <c r="Z227" s="50" t="str">
        <f t="shared" si="106"/>
        <v/>
      </c>
      <c r="AA227" s="50" t="str">
        <f t="shared" si="97"/>
        <v/>
      </c>
      <c r="AB227" s="50" t="str">
        <f t="shared" si="100"/>
        <v/>
      </c>
      <c r="AC227" s="58" t="str">
        <f t="shared" si="101"/>
        <v/>
      </c>
      <c r="AD227" s="53" t="str">
        <f t="shared" si="98"/>
        <v/>
      </c>
      <c r="AE227" s="53" t="str">
        <f t="shared" si="102"/>
        <v/>
      </c>
      <c r="AF227" s="59" t="str">
        <f t="shared" si="103"/>
        <v/>
      </c>
      <c r="AG227" s="40" t="str">
        <f>C227&amp;COUNTIFS($C$3:C227,"V")</f>
        <v>0</v>
      </c>
      <c r="AH227" s="266" t="str">
        <f t="shared" si="95"/>
        <v/>
      </c>
      <c r="AI227" s="56" t="str">
        <f t="shared" si="107"/>
        <v/>
      </c>
      <c r="AJ227" s="265" t="str">
        <f t="shared" si="108"/>
        <v/>
      </c>
      <c r="AK227" s="267" t="str">
        <f t="shared" si="109"/>
        <v/>
      </c>
      <c r="AL227" s="267" t="str">
        <f t="shared" si="110"/>
        <v/>
      </c>
      <c r="AM227" s="40" t="str">
        <f t="shared" si="111"/>
        <v/>
      </c>
      <c r="AN227" s="267">
        <f t="shared" si="104"/>
        <v>0</v>
      </c>
      <c r="CE227" s="279"/>
    </row>
    <row r="228" spans="1:83" s="40" customFormat="1" ht="12.75">
      <c r="A228" s="227"/>
      <c r="B228" s="88"/>
      <c r="C228" s="89"/>
      <c r="D228" s="90"/>
      <c r="E228" s="89"/>
      <c r="F228" s="91"/>
      <c r="G228" s="304"/>
      <c r="H228" s="41"/>
      <c r="I228" s="42" t="str">
        <f t="shared" si="113"/>
        <v/>
      </c>
      <c r="J228" s="43" t="str">
        <f t="shared" si="96"/>
        <v/>
      </c>
      <c r="K228" s="44" t="str">
        <f>IF(J228="","",IF(COUNTIF($J$4:J228,J228)=0,"",(COUNTIF($J$4:J228,J228))))</f>
        <v/>
      </c>
      <c r="L228" s="44" t="str">
        <f>IF(K228="","",J228&amp;" _ "&amp;COUNTIF($J$4:J228,J228)&amp;"_"&amp;N228)</f>
        <v/>
      </c>
      <c r="M228" s="45" t="str">
        <f t="shared" si="114"/>
        <v/>
      </c>
      <c r="N228" s="44" t="str">
        <f t="shared" si="115"/>
        <v/>
      </c>
      <c r="O228" s="57" t="str">
        <f t="shared" si="116"/>
        <v/>
      </c>
      <c r="P228" s="48" t="str" cm="1">
        <f t="array" ref="P228">IFERROR(IF(C228="P",G228,IF($K228=1,$M228,$M228+LOOKUP(2,1/($J$4:$J227=J228),$P$4:$P227))),"")</f>
        <v/>
      </c>
      <c r="Q228" s="57" t="str" cm="1">
        <f t="array" ref="Q228">IFERROR(IF(OR(C228="P",C228="A",C228="R"),F228,IF($K228=1,F228,IF(LOOKUP(2,1/($J$4:$J227=$J228),$P$4:$P227)=0,$F228,IF(AND($C228="C",LOOKUP(2,1/($J$4:$J227=$J228),$P$4:$P227)&gt;0),(F228*G228+LOOKUP(2,1/($J$4:$J227=$J228),$P$4:$P227)*LOOKUP(2,1/($J$4:$J227=$J228),$Q$4:$Q227))/$P228,IF(AND($C228="C",LOOKUP(2,1/($J$4:$J227=$J228),$P$4:$P227)&lt;0),LOOKUP(2,1/($J$4:$J227=$J228),$Q$4:$Q227),IF(AND($C228="V",LOOKUP(2,1/($J$4:$J227=$J228),$P$4:$P227)&lt;0),((-1*(F228*G228))+LOOKUP(2,1/($J$4:$J227=$J228),$P$4:$P227)*LOOKUP(2,1/($J$4:$J227=$J228),$Q$4:$Q227))/$P228,IF(AND($C228="V",LOOKUP(2,1/($J$4:$J227=$J228),$P$4:$P227)&gt;0),LOOKUP(2,1/($J$4:$J227=$J228),$Q$4:$Q227),""))))))),"")</f>
        <v/>
      </c>
      <c r="R228" s="49" t="str">
        <f t="shared" si="119"/>
        <v/>
      </c>
      <c r="S228" s="49" t="str">
        <f t="shared" si="105"/>
        <v/>
      </c>
      <c r="T228" s="49" t="str">
        <f t="shared" si="117"/>
        <v/>
      </c>
      <c r="U228" s="49" t="str">
        <f>IFERROR(IF(C228="P",S228,IF(K228=1,0,IF(OR(LOOKUP(2,1/($E$4:$E227=$E228),$P$4:$P227)=0,AND($C228="C",$N228="LONG"),AND(C228="V",N228="SHORT")),0,S228+(M228*Q228)))),"")</f>
        <v/>
      </c>
      <c r="V228" s="49" t="str">
        <f t="shared" si="118"/>
        <v/>
      </c>
      <c r="W228" s="50" t="str">
        <f t="shared" si="112"/>
        <v/>
      </c>
      <c r="Y228" s="51" t="str">
        <f t="shared" si="99"/>
        <v/>
      </c>
      <c r="Z228" s="50" t="str">
        <f t="shared" si="106"/>
        <v/>
      </c>
      <c r="AA228" s="50" t="str">
        <f t="shared" si="97"/>
        <v/>
      </c>
      <c r="AB228" s="50" t="str">
        <f t="shared" si="100"/>
        <v/>
      </c>
      <c r="AC228" s="58" t="str">
        <f t="shared" si="101"/>
        <v/>
      </c>
      <c r="AD228" s="53" t="str">
        <f t="shared" si="98"/>
        <v/>
      </c>
      <c r="AE228" s="53" t="str">
        <f t="shared" si="102"/>
        <v/>
      </c>
      <c r="AF228" s="59" t="str">
        <f t="shared" si="103"/>
        <v/>
      </c>
      <c r="AG228" s="40" t="str">
        <f>C228&amp;COUNTIFS($C$3:C228,"V")</f>
        <v>0</v>
      </c>
      <c r="AH228" s="266" t="str">
        <f t="shared" si="95"/>
        <v/>
      </c>
      <c r="AI228" s="56" t="str">
        <f t="shared" si="107"/>
        <v/>
      </c>
      <c r="AJ228" s="265" t="str">
        <f t="shared" si="108"/>
        <v/>
      </c>
      <c r="AK228" s="267" t="str">
        <f t="shared" si="109"/>
        <v/>
      </c>
      <c r="AL228" s="267" t="str">
        <f t="shared" si="110"/>
        <v/>
      </c>
      <c r="AM228" s="40" t="str">
        <f t="shared" si="111"/>
        <v/>
      </c>
      <c r="AN228" s="267">
        <f t="shared" si="104"/>
        <v>0</v>
      </c>
      <c r="CE228" s="279"/>
    </row>
    <row r="229" spans="1:83" s="40" customFormat="1" ht="12.75">
      <c r="A229" s="227"/>
      <c r="B229" s="88"/>
      <c r="C229" s="89"/>
      <c r="D229" s="90"/>
      <c r="E229" s="89"/>
      <c r="F229" s="91"/>
      <c r="G229" s="304"/>
      <c r="H229" s="41"/>
      <c r="I229" s="42" t="str">
        <f t="shared" si="113"/>
        <v/>
      </c>
      <c r="J229" s="43" t="str">
        <f t="shared" si="96"/>
        <v/>
      </c>
      <c r="K229" s="44" t="str">
        <f>IF(J229="","",IF(COUNTIF($J$4:J229,J229)=0,"",(COUNTIF($J$4:J229,J229))))</f>
        <v/>
      </c>
      <c r="L229" s="44" t="str">
        <f>IF(K229="","",J229&amp;" _ "&amp;COUNTIF($J$4:J229,J229)&amp;"_"&amp;N229)</f>
        <v/>
      </c>
      <c r="M229" s="45" t="str">
        <f t="shared" si="114"/>
        <v/>
      </c>
      <c r="N229" s="44" t="str">
        <f t="shared" si="115"/>
        <v/>
      </c>
      <c r="O229" s="57" t="str">
        <f t="shared" si="116"/>
        <v/>
      </c>
      <c r="P229" s="48" t="str" cm="1">
        <f t="array" ref="P229">IFERROR(IF(C229="P",G229,IF($K229=1,$M229,$M229+LOOKUP(2,1/($J$4:$J228=J229),$P$4:$P228))),"")</f>
        <v/>
      </c>
      <c r="Q229" s="57" t="str" cm="1">
        <f t="array" ref="Q229">IFERROR(IF(OR(C229="P",C229="A",C229="R"),F229,IF($K229=1,F229,IF(LOOKUP(2,1/($J$4:$J228=$J229),$P$4:$P228)=0,$F229,IF(AND($C229="C",LOOKUP(2,1/($J$4:$J228=$J229),$P$4:$P228)&gt;0),(F229*G229+LOOKUP(2,1/($J$4:$J228=$J229),$P$4:$P228)*LOOKUP(2,1/($J$4:$J228=$J229),$Q$4:$Q228))/$P229,IF(AND($C229="C",LOOKUP(2,1/($J$4:$J228=$J229),$P$4:$P228)&lt;0),LOOKUP(2,1/($J$4:$J228=$J229),$Q$4:$Q228),IF(AND($C229="V",LOOKUP(2,1/($J$4:$J228=$J229),$P$4:$P228)&lt;0),((-1*(F229*G229))+LOOKUP(2,1/($J$4:$J228=$J229),$P$4:$P228)*LOOKUP(2,1/($J$4:$J228=$J229),$Q$4:$Q228))/$P229,IF(AND($C229="V",LOOKUP(2,1/($J$4:$J228=$J229),$P$4:$P228)&gt;0),LOOKUP(2,1/($J$4:$J228=$J229),$Q$4:$Q228),""))))))),"")</f>
        <v/>
      </c>
      <c r="R229" s="49" t="str">
        <f t="shared" si="119"/>
        <v/>
      </c>
      <c r="S229" s="49" t="str">
        <f t="shared" si="105"/>
        <v/>
      </c>
      <c r="T229" s="49" t="str">
        <f t="shared" si="117"/>
        <v/>
      </c>
      <c r="U229" s="49" t="str">
        <f>IFERROR(IF(C229="P",S229,IF(K229=1,0,IF(OR(LOOKUP(2,1/($E$4:$E228=$E229),$P$4:$P228)=0,AND($C229="C",$N229="LONG"),AND(C229="V",N229="SHORT")),0,S229+(M229*Q229)))),"")</f>
        <v/>
      </c>
      <c r="V229" s="49" t="str">
        <f t="shared" si="118"/>
        <v/>
      </c>
      <c r="W229" s="50" t="str">
        <f t="shared" si="112"/>
        <v/>
      </c>
      <c r="Y229" s="51" t="str">
        <f t="shared" si="99"/>
        <v/>
      </c>
      <c r="Z229" s="50" t="str">
        <f t="shared" si="106"/>
        <v/>
      </c>
      <c r="AA229" s="50" t="str">
        <f t="shared" si="97"/>
        <v/>
      </c>
      <c r="AB229" s="50" t="str">
        <f t="shared" si="100"/>
        <v/>
      </c>
      <c r="AC229" s="58" t="str">
        <f t="shared" si="101"/>
        <v/>
      </c>
      <c r="AD229" s="53" t="str">
        <f t="shared" si="98"/>
        <v/>
      </c>
      <c r="AE229" s="53" t="str">
        <f t="shared" si="102"/>
        <v/>
      </c>
      <c r="AF229" s="59" t="str">
        <f t="shared" si="103"/>
        <v/>
      </c>
      <c r="AG229" s="40" t="str">
        <f>C229&amp;COUNTIFS($C$3:C229,"V")</f>
        <v>0</v>
      </c>
      <c r="AH229" s="266" t="str">
        <f t="shared" si="95"/>
        <v/>
      </c>
      <c r="AI229" s="56" t="str">
        <f t="shared" si="107"/>
        <v/>
      </c>
      <c r="AJ229" s="265" t="str">
        <f t="shared" si="108"/>
        <v/>
      </c>
      <c r="AK229" s="267" t="str">
        <f t="shared" si="109"/>
        <v/>
      </c>
      <c r="AL229" s="267" t="str">
        <f t="shared" si="110"/>
        <v/>
      </c>
      <c r="AM229" s="40" t="str">
        <f t="shared" si="111"/>
        <v/>
      </c>
      <c r="AN229" s="267">
        <f t="shared" si="104"/>
        <v>0</v>
      </c>
      <c r="CE229" s="279"/>
    </row>
    <row r="230" spans="1:83" s="40" customFormat="1" ht="12.75">
      <c r="A230" s="227"/>
      <c r="B230" s="88"/>
      <c r="C230" s="89"/>
      <c r="D230" s="90"/>
      <c r="E230" s="89"/>
      <c r="F230" s="91"/>
      <c r="G230" s="304"/>
      <c r="H230" s="41"/>
      <c r="I230" s="42" t="str">
        <f t="shared" si="113"/>
        <v/>
      </c>
      <c r="J230" s="43" t="str">
        <f t="shared" si="96"/>
        <v/>
      </c>
      <c r="K230" s="44" t="str">
        <f>IF(J230="","",IF(COUNTIF($J$4:J230,J230)=0,"",(COUNTIF($J$4:J230,J230))))</f>
        <v/>
      </c>
      <c r="L230" s="44" t="str">
        <f>IF(K230="","",J230&amp;" _ "&amp;COUNTIF($J$4:J230,J230)&amp;"_"&amp;N230)</f>
        <v/>
      </c>
      <c r="M230" s="45" t="str">
        <f t="shared" si="114"/>
        <v/>
      </c>
      <c r="N230" s="44" t="str">
        <f t="shared" si="115"/>
        <v/>
      </c>
      <c r="O230" s="57" t="str">
        <f t="shared" si="116"/>
        <v/>
      </c>
      <c r="P230" s="48" t="str" cm="1">
        <f t="array" ref="P230">IFERROR(IF(C230="P",G230,IF($K230=1,$M230,$M230+LOOKUP(2,1/($J$4:$J229=J230),$P$4:$P229))),"")</f>
        <v/>
      </c>
      <c r="Q230" s="57" t="str" cm="1">
        <f t="array" ref="Q230">IFERROR(IF(OR(C230="P",C230="A",C230="R"),F230,IF($K230=1,F230,IF(LOOKUP(2,1/($J$4:$J229=$J230),$P$4:$P229)=0,$F230,IF(AND($C230="C",LOOKUP(2,1/($J$4:$J229=$J230),$P$4:$P229)&gt;0),(F230*G230+LOOKUP(2,1/($J$4:$J229=$J230),$P$4:$P229)*LOOKUP(2,1/($J$4:$J229=$J230),$Q$4:$Q229))/$P230,IF(AND($C230="C",LOOKUP(2,1/($J$4:$J229=$J230),$P$4:$P229)&lt;0),LOOKUP(2,1/($J$4:$J229=$J230),$Q$4:$Q229),IF(AND($C230="V",LOOKUP(2,1/($J$4:$J229=$J230),$P$4:$P229)&lt;0),((-1*(F230*G230))+LOOKUP(2,1/($J$4:$J229=$J230),$P$4:$P229)*LOOKUP(2,1/($J$4:$J229=$J230),$Q$4:$Q229))/$P230,IF(AND($C230="V",LOOKUP(2,1/($J$4:$J229=$J230),$P$4:$P229)&gt;0),LOOKUP(2,1/($J$4:$J229=$J230),$Q$4:$Q229),""))))))),"")</f>
        <v/>
      </c>
      <c r="R230" s="49" t="str">
        <f t="shared" si="119"/>
        <v/>
      </c>
      <c r="S230" s="49" t="str">
        <f t="shared" si="105"/>
        <v/>
      </c>
      <c r="T230" s="49" t="str">
        <f t="shared" si="117"/>
        <v/>
      </c>
      <c r="U230" s="49" t="str">
        <f>IFERROR(IF(C230="P",S230,IF(K230=1,0,IF(OR(LOOKUP(2,1/($E$4:$E229=$E230),$P$4:$P229)=0,AND($C230="C",$N230="LONG"),AND(C230="V",N230="SHORT")),0,S230+(M230*Q230)))),"")</f>
        <v/>
      </c>
      <c r="V230" s="49" t="str">
        <f t="shared" si="118"/>
        <v/>
      </c>
      <c r="W230" s="50" t="str">
        <f t="shared" si="112"/>
        <v/>
      </c>
      <c r="Y230" s="51" t="str">
        <f t="shared" si="99"/>
        <v/>
      </c>
      <c r="Z230" s="50" t="str">
        <f t="shared" si="106"/>
        <v/>
      </c>
      <c r="AA230" s="50" t="str">
        <f t="shared" si="97"/>
        <v/>
      </c>
      <c r="AB230" s="50" t="str">
        <f t="shared" si="100"/>
        <v/>
      </c>
      <c r="AC230" s="58" t="str">
        <f t="shared" si="101"/>
        <v/>
      </c>
      <c r="AD230" s="53" t="str">
        <f t="shared" si="98"/>
        <v/>
      </c>
      <c r="AE230" s="53" t="str">
        <f t="shared" si="102"/>
        <v/>
      </c>
      <c r="AF230" s="59" t="str">
        <f t="shared" si="103"/>
        <v/>
      </c>
      <c r="AG230" s="40" t="str">
        <f>C230&amp;COUNTIFS($C$3:C230,"V")</f>
        <v>0</v>
      </c>
      <c r="AH230" s="266" t="str">
        <f t="shared" si="95"/>
        <v/>
      </c>
      <c r="AI230" s="56" t="str">
        <f t="shared" si="107"/>
        <v/>
      </c>
      <c r="AJ230" s="265" t="str">
        <f t="shared" si="108"/>
        <v/>
      </c>
      <c r="AK230" s="267" t="str">
        <f t="shared" si="109"/>
        <v/>
      </c>
      <c r="AL230" s="267" t="str">
        <f t="shared" si="110"/>
        <v/>
      </c>
      <c r="AM230" s="40" t="str">
        <f t="shared" si="111"/>
        <v/>
      </c>
      <c r="AN230" s="267">
        <f t="shared" si="104"/>
        <v>0</v>
      </c>
      <c r="CE230" s="279"/>
    </row>
    <row r="231" spans="1:83" s="40" customFormat="1" ht="12.75">
      <c r="A231" s="227"/>
      <c r="B231" s="88"/>
      <c r="C231" s="89"/>
      <c r="D231" s="90"/>
      <c r="E231" s="89"/>
      <c r="F231" s="91"/>
      <c r="G231" s="304"/>
      <c r="H231" s="41"/>
      <c r="I231" s="42" t="str">
        <f t="shared" si="113"/>
        <v/>
      </c>
      <c r="J231" s="43" t="str">
        <f t="shared" si="96"/>
        <v/>
      </c>
      <c r="K231" s="44" t="str">
        <f>IF(J231="","",IF(COUNTIF($J$4:J231,J231)=0,"",(COUNTIF($J$4:J231,J231))))</f>
        <v/>
      </c>
      <c r="L231" s="44" t="str">
        <f>IF(K231="","",J231&amp;" _ "&amp;COUNTIF($J$4:J231,J231)&amp;"_"&amp;N231)</f>
        <v/>
      </c>
      <c r="M231" s="45" t="str">
        <f t="shared" si="114"/>
        <v/>
      </c>
      <c r="N231" s="44" t="str">
        <f t="shared" si="115"/>
        <v/>
      </c>
      <c r="O231" s="57" t="str">
        <f t="shared" si="116"/>
        <v/>
      </c>
      <c r="P231" s="48" t="str" cm="1">
        <f t="array" ref="P231">IFERROR(IF(C231="P",G231,IF($K231=1,$M231,$M231+LOOKUP(2,1/($J$4:$J230=J231),$P$4:$P230))),"")</f>
        <v/>
      </c>
      <c r="Q231" s="57" t="str" cm="1">
        <f t="array" ref="Q231">IFERROR(IF(OR(C231="P",C231="A",C231="R"),F231,IF($K231=1,F231,IF(LOOKUP(2,1/($J$4:$J230=$J231),$P$4:$P230)=0,$F231,IF(AND($C231="C",LOOKUP(2,1/($J$4:$J230=$J231),$P$4:$P230)&gt;0),(F231*G231+LOOKUP(2,1/($J$4:$J230=$J231),$P$4:$P230)*LOOKUP(2,1/($J$4:$J230=$J231),$Q$4:$Q230))/$P231,IF(AND($C231="C",LOOKUP(2,1/($J$4:$J230=$J231),$P$4:$P230)&lt;0),LOOKUP(2,1/($J$4:$J230=$J231),$Q$4:$Q230),IF(AND($C231="V",LOOKUP(2,1/($J$4:$J230=$J231),$P$4:$P230)&lt;0),((-1*(F231*G231))+LOOKUP(2,1/($J$4:$J230=$J231),$P$4:$P230)*LOOKUP(2,1/($J$4:$J230=$J231),$Q$4:$Q230))/$P231,IF(AND($C231="V",LOOKUP(2,1/($J$4:$J230=$J231),$P$4:$P230)&gt;0),LOOKUP(2,1/($J$4:$J230=$J231),$Q$4:$Q230),""))))))),"")</f>
        <v/>
      </c>
      <c r="R231" s="49" t="str">
        <f t="shared" si="119"/>
        <v/>
      </c>
      <c r="S231" s="49" t="str">
        <f t="shared" si="105"/>
        <v/>
      </c>
      <c r="T231" s="49" t="str">
        <f t="shared" si="117"/>
        <v/>
      </c>
      <c r="U231" s="49" t="str">
        <f>IFERROR(IF(C231="P",S231,IF(K231=1,0,IF(OR(LOOKUP(2,1/($E$4:$E230=$E231),$P$4:$P230)=0,AND($C231="C",$N231="LONG"),AND(C231="V",N231="SHORT")),0,S231+(M231*Q231)))),"")</f>
        <v/>
      </c>
      <c r="V231" s="49" t="str">
        <f t="shared" si="118"/>
        <v/>
      </c>
      <c r="W231" s="50" t="str">
        <f t="shared" si="112"/>
        <v/>
      </c>
      <c r="Y231" s="51" t="str">
        <f t="shared" si="99"/>
        <v/>
      </c>
      <c r="Z231" s="50" t="str">
        <f t="shared" si="106"/>
        <v/>
      </c>
      <c r="AA231" s="50" t="str">
        <f t="shared" si="97"/>
        <v/>
      </c>
      <c r="AB231" s="50" t="str">
        <f t="shared" si="100"/>
        <v/>
      </c>
      <c r="AC231" s="58" t="str">
        <f t="shared" si="101"/>
        <v/>
      </c>
      <c r="AD231" s="53" t="str">
        <f t="shared" si="98"/>
        <v/>
      </c>
      <c r="AE231" s="53" t="str">
        <f t="shared" si="102"/>
        <v/>
      </c>
      <c r="AF231" s="59" t="str">
        <f t="shared" si="103"/>
        <v/>
      </c>
      <c r="AG231" s="40" t="str">
        <f>C231&amp;COUNTIFS($C$3:C231,"V")</f>
        <v>0</v>
      </c>
      <c r="AH231" s="266" t="str">
        <f t="shared" si="95"/>
        <v/>
      </c>
      <c r="AI231" s="56" t="str">
        <f t="shared" si="107"/>
        <v/>
      </c>
      <c r="AJ231" s="265" t="str">
        <f t="shared" si="108"/>
        <v/>
      </c>
      <c r="AK231" s="267" t="str">
        <f t="shared" si="109"/>
        <v/>
      </c>
      <c r="AL231" s="267" t="str">
        <f t="shared" si="110"/>
        <v/>
      </c>
      <c r="AM231" s="40" t="str">
        <f t="shared" si="111"/>
        <v/>
      </c>
      <c r="AN231" s="267">
        <f t="shared" si="104"/>
        <v>0</v>
      </c>
      <c r="CE231" s="279"/>
    </row>
    <row r="232" spans="1:83" s="40" customFormat="1" ht="12.75">
      <c r="A232" s="227"/>
      <c r="B232" s="88"/>
      <c r="C232" s="89"/>
      <c r="D232" s="90"/>
      <c r="E232" s="89"/>
      <c r="F232" s="91"/>
      <c r="G232" s="304"/>
      <c r="H232" s="41"/>
      <c r="I232" s="42" t="str">
        <f t="shared" si="113"/>
        <v/>
      </c>
      <c r="J232" s="43" t="str">
        <f t="shared" si="96"/>
        <v/>
      </c>
      <c r="K232" s="44" t="str">
        <f>IF(J232="","",IF(COUNTIF($J$4:J232,J232)=0,"",(COUNTIF($J$4:J232,J232))))</f>
        <v/>
      </c>
      <c r="L232" s="44" t="str">
        <f>IF(K232="","",J232&amp;" _ "&amp;COUNTIF($J$4:J232,J232)&amp;"_"&amp;N232)</f>
        <v/>
      </c>
      <c r="M232" s="45" t="str">
        <f t="shared" si="114"/>
        <v/>
      </c>
      <c r="N232" s="44" t="str">
        <f t="shared" si="115"/>
        <v/>
      </c>
      <c r="O232" s="57" t="str">
        <f t="shared" si="116"/>
        <v/>
      </c>
      <c r="P232" s="48" t="str" cm="1">
        <f t="array" ref="P232">IFERROR(IF(C232="P",G232,IF($K232=1,$M232,$M232+LOOKUP(2,1/($J$4:$J231=J232),$P$4:$P231))),"")</f>
        <v/>
      </c>
      <c r="Q232" s="57" t="str" cm="1">
        <f t="array" ref="Q232">IFERROR(IF(OR(C232="P",C232="A",C232="R"),F232,IF($K232=1,F232,IF(LOOKUP(2,1/($J$4:$J231=$J232),$P$4:$P231)=0,$F232,IF(AND($C232="C",LOOKUP(2,1/($J$4:$J231=$J232),$P$4:$P231)&gt;0),(F232*G232+LOOKUP(2,1/($J$4:$J231=$J232),$P$4:$P231)*LOOKUP(2,1/($J$4:$J231=$J232),$Q$4:$Q231))/$P232,IF(AND($C232="C",LOOKUP(2,1/($J$4:$J231=$J232),$P$4:$P231)&lt;0),LOOKUP(2,1/($J$4:$J231=$J232),$Q$4:$Q231),IF(AND($C232="V",LOOKUP(2,1/($J$4:$J231=$J232),$P$4:$P231)&lt;0),((-1*(F232*G232))+LOOKUP(2,1/($J$4:$J231=$J232),$P$4:$P231)*LOOKUP(2,1/($J$4:$J231=$J232),$Q$4:$Q231))/$P232,IF(AND($C232="V",LOOKUP(2,1/($J$4:$J231=$J232),$P$4:$P231)&gt;0),LOOKUP(2,1/($J$4:$J231=$J232),$Q$4:$Q231),""))))))),"")</f>
        <v/>
      </c>
      <c r="R232" s="49" t="str">
        <f t="shared" si="119"/>
        <v/>
      </c>
      <c r="S232" s="49" t="str">
        <f t="shared" si="105"/>
        <v/>
      </c>
      <c r="T232" s="49" t="str">
        <f t="shared" si="117"/>
        <v/>
      </c>
      <c r="U232" s="49" t="str">
        <f>IFERROR(IF(C232="P",S232,IF(K232=1,0,IF(OR(LOOKUP(2,1/($E$4:$E231=$E232),$P$4:$P231)=0,AND($C232="C",$N232="LONG"),AND(C232="V",N232="SHORT")),0,S232+(M232*Q232)))),"")</f>
        <v/>
      </c>
      <c r="V232" s="49" t="str">
        <f t="shared" si="118"/>
        <v/>
      </c>
      <c r="W232" s="50" t="str">
        <f t="shared" si="112"/>
        <v/>
      </c>
      <c r="Y232" s="51" t="str">
        <f t="shared" si="99"/>
        <v/>
      </c>
      <c r="Z232" s="50" t="str">
        <f t="shared" si="106"/>
        <v/>
      </c>
      <c r="AA232" s="50" t="str">
        <f t="shared" si="97"/>
        <v/>
      </c>
      <c r="AB232" s="50" t="str">
        <f t="shared" si="100"/>
        <v/>
      </c>
      <c r="AC232" s="58" t="str">
        <f t="shared" si="101"/>
        <v/>
      </c>
      <c r="AD232" s="53" t="str">
        <f t="shared" si="98"/>
        <v/>
      </c>
      <c r="AE232" s="53" t="str">
        <f t="shared" si="102"/>
        <v/>
      </c>
      <c r="AF232" s="59" t="str">
        <f t="shared" si="103"/>
        <v/>
      </c>
      <c r="AG232" s="40" t="str">
        <f>C232&amp;COUNTIFS($C$3:C232,"V")</f>
        <v>0</v>
      </c>
      <c r="AH232" s="266" t="str">
        <f t="shared" si="95"/>
        <v/>
      </c>
      <c r="AI232" s="56" t="str">
        <f t="shared" si="107"/>
        <v/>
      </c>
      <c r="AJ232" s="265" t="str">
        <f t="shared" si="108"/>
        <v/>
      </c>
      <c r="AK232" s="267" t="str">
        <f t="shared" si="109"/>
        <v/>
      </c>
      <c r="AL232" s="267" t="str">
        <f t="shared" si="110"/>
        <v/>
      </c>
      <c r="AM232" s="40" t="str">
        <f t="shared" si="111"/>
        <v/>
      </c>
      <c r="AN232" s="267">
        <f t="shared" si="104"/>
        <v>0</v>
      </c>
      <c r="CE232" s="279"/>
    </row>
    <row r="233" spans="1:83" s="40" customFormat="1" ht="12.75">
      <c r="A233" s="227"/>
      <c r="B233" s="88"/>
      <c r="C233" s="89"/>
      <c r="D233" s="90"/>
      <c r="E233" s="89"/>
      <c r="F233" s="91"/>
      <c r="G233" s="304"/>
      <c r="H233" s="41"/>
      <c r="I233" s="42" t="str">
        <f t="shared" si="113"/>
        <v/>
      </c>
      <c r="J233" s="43" t="str">
        <f t="shared" si="96"/>
        <v/>
      </c>
      <c r="K233" s="44" t="str">
        <f>IF(J233="","",IF(COUNTIF($J$4:J233,J233)=0,"",(COUNTIF($J$4:J233,J233))))</f>
        <v/>
      </c>
      <c r="L233" s="44" t="str">
        <f>IF(K233="","",J233&amp;" _ "&amp;COUNTIF($J$4:J233,J233)&amp;"_"&amp;N233)</f>
        <v/>
      </c>
      <c r="M233" s="45" t="str">
        <f t="shared" si="114"/>
        <v/>
      </c>
      <c r="N233" s="44" t="str">
        <f t="shared" si="115"/>
        <v/>
      </c>
      <c r="O233" s="57" t="str">
        <f t="shared" si="116"/>
        <v/>
      </c>
      <c r="P233" s="48" t="str" cm="1">
        <f t="array" ref="P233">IFERROR(IF(C233="P",G233,IF($K233=1,$M233,$M233+LOOKUP(2,1/($J$4:$J232=J233),$P$4:$P232))),"")</f>
        <v/>
      </c>
      <c r="Q233" s="57" t="str" cm="1">
        <f t="array" ref="Q233">IFERROR(IF(OR(C233="P",C233="A",C233="R"),F233,IF($K233=1,F233,IF(LOOKUP(2,1/($J$4:$J232=$J233),$P$4:$P232)=0,$F233,IF(AND($C233="C",LOOKUP(2,1/($J$4:$J232=$J233),$P$4:$P232)&gt;0),(F233*G233+LOOKUP(2,1/($J$4:$J232=$J233),$P$4:$P232)*LOOKUP(2,1/($J$4:$J232=$J233),$Q$4:$Q232))/$P233,IF(AND($C233="C",LOOKUP(2,1/($J$4:$J232=$J233),$P$4:$P232)&lt;0),LOOKUP(2,1/($J$4:$J232=$J233),$Q$4:$Q232),IF(AND($C233="V",LOOKUP(2,1/($J$4:$J232=$J233),$P$4:$P232)&lt;0),((-1*(F233*G233))+LOOKUP(2,1/($J$4:$J232=$J233),$P$4:$P232)*LOOKUP(2,1/($J$4:$J232=$J233),$Q$4:$Q232))/$P233,IF(AND($C233="V",LOOKUP(2,1/($J$4:$J232=$J233),$P$4:$P232)&gt;0),LOOKUP(2,1/($J$4:$J232=$J233),$Q$4:$Q232),""))))))),"")</f>
        <v/>
      </c>
      <c r="R233" s="49" t="str">
        <f t="shared" si="119"/>
        <v/>
      </c>
      <c r="S233" s="49" t="str">
        <f t="shared" si="105"/>
        <v/>
      </c>
      <c r="T233" s="49" t="str">
        <f t="shared" si="117"/>
        <v/>
      </c>
      <c r="U233" s="49" t="str">
        <f>IFERROR(IF(C233="P",S233,IF(K233=1,0,IF(OR(LOOKUP(2,1/($E$4:$E232=$E233),$P$4:$P232)=0,AND($C233="C",$N233="LONG"),AND(C233="V",N233="SHORT")),0,S233+(M233*Q233)))),"")</f>
        <v/>
      </c>
      <c r="V233" s="49" t="str">
        <f t="shared" si="118"/>
        <v/>
      </c>
      <c r="W233" s="50" t="str">
        <f t="shared" si="112"/>
        <v/>
      </c>
      <c r="Y233" s="51" t="str">
        <f t="shared" si="99"/>
        <v/>
      </c>
      <c r="Z233" s="50" t="str">
        <f t="shared" si="106"/>
        <v/>
      </c>
      <c r="AA233" s="50" t="str">
        <f t="shared" si="97"/>
        <v/>
      </c>
      <c r="AB233" s="50" t="str">
        <f t="shared" si="100"/>
        <v/>
      </c>
      <c r="AC233" s="58" t="str">
        <f t="shared" si="101"/>
        <v/>
      </c>
      <c r="AD233" s="53" t="str">
        <f t="shared" si="98"/>
        <v/>
      </c>
      <c r="AE233" s="53" t="str">
        <f t="shared" si="102"/>
        <v/>
      </c>
      <c r="AF233" s="59" t="str">
        <f t="shared" si="103"/>
        <v/>
      </c>
      <c r="AG233" s="40" t="str">
        <f>C233&amp;COUNTIFS($C$3:C233,"V")</f>
        <v>0</v>
      </c>
      <c r="AH233" s="266" t="str">
        <f t="shared" si="95"/>
        <v/>
      </c>
      <c r="AI233" s="56" t="str">
        <f t="shared" si="107"/>
        <v/>
      </c>
      <c r="AJ233" s="265" t="str">
        <f t="shared" si="108"/>
        <v/>
      </c>
      <c r="AK233" s="267" t="str">
        <f t="shared" si="109"/>
        <v/>
      </c>
      <c r="AL233" s="267" t="str">
        <f t="shared" si="110"/>
        <v/>
      </c>
      <c r="AM233" s="40" t="str">
        <f t="shared" si="111"/>
        <v/>
      </c>
      <c r="AN233" s="267">
        <f t="shared" si="104"/>
        <v>0</v>
      </c>
      <c r="CE233" s="279"/>
    </row>
    <row r="234" spans="1:83" s="40" customFormat="1" ht="12.75">
      <c r="A234" s="227"/>
      <c r="B234" s="88"/>
      <c r="C234" s="89"/>
      <c r="D234" s="90"/>
      <c r="E234" s="89"/>
      <c r="F234" s="91"/>
      <c r="G234" s="304"/>
      <c r="H234" s="41"/>
      <c r="I234" s="42" t="str">
        <f t="shared" si="113"/>
        <v/>
      </c>
      <c r="J234" s="43" t="str">
        <f t="shared" si="96"/>
        <v/>
      </c>
      <c r="K234" s="44" t="str">
        <f>IF(J234="","",IF(COUNTIF($J$4:J234,J234)=0,"",(COUNTIF($J$4:J234,J234))))</f>
        <v/>
      </c>
      <c r="L234" s="44" t="str">
        <f>IF(K234="","",J234&amp;" _ "&amp;COUNTIF($J$4:J234,J234)&amp;"_"&amp;N234)</f>
        <v/>
      </c>
      <c r="M234" s="45" t="str">
        <f t="shared" si="114"/>
        <v/>
      </c>
      <c r="N234" s="44" t="str">
        <f t="shared" si="115"/>
        <v/>
      </c>
      <c r="O234" s="57" t="str">
        <f t="shared" si="116"/>
        <v/>
      </c>
      <c r="P234" s="48" t="str" cm="1">
        <f t="array" ref="P234">IFERROR(IF(C234="P",G234,IF($K234=1,$M234,$M234+LOOKUP(2,1/($J$4:$J233=J234),$P$4:$P233))),"")</f>
        <v/>
      </c>
      <c r="Q234" s="57" t="str" cm="1">
        <f t="array" ref="Q234">IFERROR(IF(OR(C234="P",C234="A",C234="R"),F234,IF($K234=1,F234,IF(LOOKUP(2,1/($J$4:$J233=$J234),$P$4:$P233)=0,$F234,IF(AND($C234="C",LOOKUP(2,1/($J$4:$J233=$J234),$P$4:$P233)&gt;0),(F234*G234+LOOKUP(2,1/($J$4:$J233=$J234),$P$4:$P233)*LOOKUP(2,1/($J$4:$J233=$J234),$Q$4:$Q233))/$P234,IF(AND($C234="C",LOOKUP(2,1/($J$4:$J233=$J234),$P$4:$P233)&lt;0),LOOKUP(2,1/($J$4:$J233=$J234),$Q$4:$Q233),IF(AND($C234="V",LOOKUP(2,1/($J$4:$J233=$J234),$P$4:$P233)&lt;0),((-1*(F234*G234))+LOOKUP(2,1/($J$4:$J233=$J234),$P$4:$P233)*LOOKUP(2,1/($J$4:$J233=$J234),$Q$4:$Q233))/$P234,IF(AND($C234="V",LOOKUP(2,1/($J$4:$J233=$J234),$P$4:$P233)&gt;0),LOOKUP(2,1/($J$4:$J233=$J234),$Q$4:$Q233),""))))))),"")</f>
        <v/>
      </c>
      <c r="R234" s="49" t="str">
        <f t="shared" si="119"/>
        <v/>
      </c>
      <c r="S234" s="49" t="str">
        <f t="shared" si="105"/>
        <v/>
      </c>
      <c r="T234" s="49" t="str">
        <f t="shared" si="117"/>
        <v/>
      </c>
      <c r="U234" s="49" t="str">
        <f>IFERROR(IF(C234="P",S234,IF(K234=1,0,IF(OR(LOOKUP(2,1/($E$4:$E233=$E234),$P$4:$P233)=0,AND($C234="C",$N234="LONG"),AND(C234="V",N234="SHORT")),0,S234+(M234*Q234)))),"")</f>
        <v/>
      </c>
      <c r="V234" s="49" t="str">
        <f t="shared" si="118"/>
        <v/>
      </c>
      <c r="W234" s="50" t="str">
        <f t="shared" si="112"/>
        <v/>
      </c>
      <c r="Y234" s="51" t="str">
        <f t="shared" si="99"/>
        <v/>
      </c>
      <c r="Z234" s="50" t="str">
        <f t="shared" si="106"/>
        <v/>
      </c>
      <c r="AA234" s="50" t="str">
        <f t="shared" si="97"/>
        <v/>
      </c>
      <c r="AB234" s="50" t="str">
        <f t="shared" si="100"/>
        <v/>
      </c>
      <c r="AC234" s="58" t="str">
        <f t="shared" si="101"/>
        <v/>
      </c>
      <c r="AD234" s="53" t="str">
        <f t="shared" si="98"/>
        <v/>
      </c>
      <c r="AE234" s="53" t="str">
        <f t="shared" si="102"/>
        <v/>
      </c>
      <c r="AF234" s="59" t="str">
        <f t="shared" si="103"/>
        <v/>
      </c>
      <c r="AG234" s="40" t="str">
        <f>C234&amp;COUNTIFS($C$3:C234,"V")</f>
        <v>0</v>
      </c>
      <c r="AH234" s="266" t="str">
        <f t="shared" si="95"/>
        <v/>
      </c>
      <c r="AI234" s="56" t="str">
        <f t="shared" si="107"/>
        <v/>
      </c>
      <c r="AJ234" s="265" t="str">
        <f t="shared" si="108"/>
        <v/>
      </c>
      <c r="AK234" s="267" t="str">
        <f t="shared" si="109"/>
        <v/>
      </c>
      <c r="AL234" s="267" t="str">
        <f t="shared" si="110"/>
        <v/>
      </c>
      <c r="AM234" s="40" t="str">
        <f t="shared" si="111"/>
        <v/>
      </c>
      <c r="AN234" s="267">
        <f t="shared" si="104"/>
        <v>0</v>
      </c>
      <c r="CE234" s="279"/>
    </row>
    <row r="235" spans="1:83" s="40" customFormat="1" ht="12.75">
      <c r="A235" s="227"/>
      <c r="B235" s="88"/>
      <c r="C235" s="89"/>
      <c r="D235" s="90"/>
      <c r="E235" s="89"/>
      <c r="F235" s="91"/>
      <c r="G235" s="304"/>
      <c r="H235" s="41"/>
      <c r="I235" s="42" t="str">
        <f t="shared" si="113"/>
        <v/>
      </c>
      <c r="J235" s="43" t="str">
        <f t="shared" si="96"/>
        <v/>
      </c>
      <c r="K235" s="44" t="str">
        <f>IF(J235="","",IF(COUNTIF($J$4:J235,J235)=0,"",(COUNTIF($J$4:J235,J235))))</f>
        <v/>
      </c>
      <c r="L235" s="44" t="str">
        <f>IF(K235="","",J235&amp;" _ "&amp;COUNTIF($J$4:J235,J235)&amp;"_"&amp;N235)</f>
        <v/>
      </c>
      <c r="M235" s="45" t="str">
        <f t="shared" si="114"/>
        <v/>
      </c>
      <c r="N235" s="44" t="str">
        <f t="shared" si="115"/>
        <v/>
      </c>
      <c r="O235" s="57" t="str">
        <f t="shared" si="116"/>
        <v/>
      </c>
      <c r="P235" s="48" t="str" cm="1">
        <f t="array" ref="P235">IFERROR(IF(C235="P",G235,IF($K235=1,$M235,$M235+LOOKUP(2,1/($J$4:$J234=J235),$P$4:$P234))),"")</f>
        <v/>
      </c>
      <c r="Q235" s="57" t="str" cm="1">
        <f t="array" ref="Q235">IFERROR(IF(OR(C235="P",C235="A",C235="R"),F235,IF($K235=1,F235,IF(LOOKUP(2,1/($J$4:$J234=$J235),$P$4:$P234)=0,$F235,IF(AND($C235="C",LOOKUP(2,1/($J$4:$J234=$J235),$P$4:$P234)&gt;0),(F235*G235+LOOKUP(2,1/($J$4:$J234=$J235),$P$4:$P234)*LOOKUP(2,1/($J$4:$J234=$J235),$Q$4:$Q234))/$P235,IF(AND($C235="C",LOOKUP(2,1/($J$4:$J234=$J235),$P$4:$P234)&lt;0),LOOKUP(2,1/($J$4:$J234=$J235),$Q$4:$Q234),IF(AND($C235="V",LOOKUP(2,1/($J$4:$J234=$J235),$P$4:$P234)&lt;0),((-1*(F235*G235))+LOOKUP(2,1/($J$4:$J234=$J235),$P$4:$P234)*LOOKUP(2,1/($J$4:$J234=$J235),$Q$4:$Q234))/$P235,IF(AND($C235="V",LOOKUP(2,1/($J$4:$J234=$J235),$P$4:$P234)&gt;0),LOOKUP(2,1/($J$4:$J234=$J235),$Q$4:$Q234),""))))))),"")</f>
        <v/>
      </c>
      <c r="R235" s="49" t="str">
        <f t="shared" si="119"/>
        <v/>
      </c>
      <c r="S235" s="49" t="str">
        <f t="shared" si="105"/>
        <v/>
      </c>
      <c r="T235" s="49" t="str">
        <f t="shared" si="117"/>
        <v/>
      </c>
      <c r="U235" s="49" t="str">
        <f>IFERROR(IF(C235="P",S235,IF(K235=1,0,IF(OR(LOOKUP(2,1/($E$4:$E234=$E235),$P$4:$P234)=0,AND($C235="C",$N235="LONG"),AND(C235="V",N235="SHORT")),0,S235+(M235*Q235)))),"")</f>
        <v/>
      </c>
      <c r="V235" s="49" t="str">
        <f t="shared" si="118"/>
        <v/>
      </c>
      <c r="W235" s="50" t="str">
        <f t="shared" si="112"/>
        <v/>
      </c>
      <c r="Y235" s="51" t="str">
        <f t="shared" si="99"/>
        <v/>
      </c>
      <c r="Z235" s="50" t="str">
        <f t="shared" si="106"/>
        <v/>
      </c>
      <c r="AA235" s="50" t="str">
        <f t="shared" si="97"/>
        <v/>
      </c>
      <c r="AB235" s="50" t="str">
        <f t="shared" si="100"/>
        <v/>
      </c>
      <c r="AC235" s="58" t="str">
        <f t="shared" si="101"/>
        <v/>
      </c>
      <c r="AD235" s="53" t="str">
        <f t="shared" si="98"/>
        <v/>
      </c>
      <c r="AE235" s="53" t="str">
        <f t="shared" si="102"/>
        <v/>
      </c>
      <c r="AF235" s="59" t="str">
        <f t="shared" si="103"/>
        <v/>
      </c>
      <c r="AG235" s="40" t="str">
        <f>C235&amp;COUNTIFS($C$3:C235,"V")</f>
        <v>0</v>
      </c>
      <c r="AH235" s="266" t="str">
        <f t="shared" si="95"/>
        <v/>
      </c>
      <c r="AI235" s="56" t="str">
        <f t="shared" si="107"/>
        <v/>
      </c>
      <c r="AJ235" s="265" t="str">
        <f t="shared" si="108"/>
        <v/>
      </c>
      <c r="AK235" s="267" t="str">
        <f t="shared" si="109"/>
        <v/>
      </c>
      <c r="AL235" s="267" t="str">
        <f t="shared" si="110"/>
        <v/>
      </c>
      <c r="AM235" s="40" t="str">
        <f t="shared" si="111"/>
        <v/>
      </c>
      <c r="AN235" s="267">
        <f t="shared" si="104"/>
        <v>0</v>
      </c>
      <c r="CE235" s="279"/>
    </row>
    <row r="236" spans="1:83" s="40" customFormat="1" ht="12.75">
      <c r="A236" s="227"/>
      <c r="B236" s="88"/>
      <c r="C236" s="89"/>
      <c r="D236" s="90"/>
      <c r="E236" s="89"/>
      <c r="F236" s="91"/>
      <c r="G236" s="304"/>
      <c r="H236" s="41"/>
      <c r="I236" s="42" t="str">
        <f t="shared" si="113"/>
        <v/>
      </c>
      <c r="J236" s="43" t="str">
        <f t="shared" si="96"/>
        <v/>
      </c>
      <c r="K236" s="44" t="str">
        <f>IF(J236="","",IF(COUNTIF($J$4:J236,J236)=0,"",(COUNTIF($J$4:J236,J236))))</f>
        <v/>
      </c>
      <c r="L236" s="44" t="str">
        <f>IF(K236="","",J236&amp;" _ "&amp;COUNTIF($J$4:J236,J236)&amp;"_"&amp;N236)</f>
        <v/>
      </c>
      <c r="M236" s="45" t="str">
        <f t="shared" si="114"/>
        <v/>
      </c>
      <c r="N236" s="44" t="str">
        <f t="shared" si="115"/>
        <v/>
      </c>
      <c r="O236" s="57" t="str">
        <f t="shared" si="116"/>
        <v/>
      </c>
      <c r="P236" s="48" t="str" cm="1">
        <f t="array" ref="P236">IFERROR(IF(C236="P",G236,IF($K236=1,$M236,$M236+LOOKUP(2,1/($J$4:$J235=J236),$P$4:$P235))),"")</f>
        <v/>
      </c>
      <c r="Q236" s="57" t="str" cm="1">
        <f t="array" ref="Q236">IFERROR(IF(OR(C236="P",C236="A",C236="R"),F236,IF($K236=1,F236,IF(LOOKUP(2,1/($J$4:$J235=$J236),$P$4:$P235)=0,$F236,IF(AND($C236="C",LOOKUP(2,1/($J$4:$J235=$J236),$P$4:$P235)&gt;0),(F236*G236+LOOKUP(2,1/($J$4:$J235=$J236),$P$4:$P235)*LOOKUP(2,1/($J$4:$J235=$J236),$Q$4:$Q235))/$P236,IF(AND($C236="C",LOOKUP(2,1/($J$4:$J235=$J236),$P$4:$P235)&lt;0),LOOKUP(2,1/($J$4:$J235=$J236),$Q$4:$Q235),IF(AND($C236="V",LOOKUP(2,1/($J$4:$J235=$J236),$P$4:$P235)&lt;0),((-1*(F236*G236))+LOOKUP(2,1/($J$4:$J235=$J236),$P$4:$P235)*LOOKUP(2,1/($J$4:$J235=$J236),$Q$4:$Q235))/$P236,IF(AND($C236="V",LOOKUP(2,1/($J$4:$J235=$J236),$P$4:$P235)&gt;0),LOOKUP(2,1/($J$4:$J235=$J236),$Q$4:$Q235),""))))))),"")</f>
        <v/>
      </c>
      <c r="R236" s="49" t="str">
        <f t="shared" si="119"/>
        <v/>
      </c>
      <c r="S236" s="49" t="str">
        <f t="shared" si="105"/>
        <v/>
      </c>
      <c r="T236" s="49" t="str">
        <f t="shared" si="117"/>
        <v/>
      </c>
      <c r="U236" s="49" t="str">
        <f>IFERROR(IF(C236="P",S236,IF(K236=1,0,IF(OR(LOOKUP(2,1/($E$4:$E235=$E236),$P$4:$P235)=0,AND($C236="C",$N236="LONG"),AND(C236="V",N236="SHORT")),0,S236+(M236*Q236)))),"")</f>
        <v/>
      </c>
      <c r="V236" s="49" t="str">
        <f t="shared" si="118"/>
        <v/>
      </c>
      <c r="W236" s="50" t="str">
        <f t="shared" si="112"/>
        <v/>
      </c>
      <c r="Y236" s="51" t="str">
        <f t="shared" si="99"/>
        <v/>
      </c>
      <c r="Z236" s="50" t="str">
        <f t="shared" si="106"/>
        <v/>
      </c>
      <c r="AA236" s="50" t="str">
        <f t="shared" si="97"/>
        <v/>
      </c>
      <c r="AB236" s="50" t="str">
        <f t="shared" si="100"/>
        <v/>
      </c>
      <c r="AC236" s="58" t="str">
        <f t="shared" si="101"/>
        <v/>
      </c>
      <c r="AD236" s="53" t="str">
        <f t="shared" si="98"/>
        <v/>
      </c>
      <c r="AE236" s="53" t="str">
        <f t="shared" si="102"/>
        <v/>
      </c>
      <c r="AF236" s="59" t="str">
        <f t="shared" si="103"/>
        <v/>
      </c>
      <c r="AG236" s="40" t="str">
        <f>C236&amp;COUNTIFS($C$3:C236,"V")</f>
        <v>0</v>
      </c>
      <c r="AH236" s="266" t="str">
        <f t="shared" si="95"/>
        <v/>
      </c>
      <c r="AI236" s="56" t="str">
        <f t="shared" si="107"/>
        <v/>
      </c>
      <c r="AJ236" s="265" t="str">
        <f t="shared" si="108"/>
        <v/>
      </c>
      <c r="AK236" s="267" t="str">
        <f t="shared" si="109"/>
        <v/>
      </c>
      <c r="AL236" s="267" t="str">
        <f t="shared" si="110"/>
        <v/>
      </c>
      <c r="AM236" s="40" t="str">
        <f t="shared" si="111"/>
        <v/>
      </c>
      <c r="AN236" s="267">
        <f t="shared" si="104"/>
        <v>0</v>
      </c>
      <c r="CE236" s="279"/>
    </row>
    <row r="237" spans="1:83" s="40" customFormat="1" ht="12.75">
      <c r="A237" s="227"/>
      <c r="B237" s="88"/>
      <c r="C237" s="89"/>
      <c r="D237" s="90"/>
      <c r="E237" s="89"/>
      <c r="F237" s="91"/>
      <c r="G237" s="304"/>
      <c r="H237" s="41"/>
      <c r="I237" s="42" t="str">
        <f t="shared" si="113"/>
        <v/>
      </c>
      <c r="J237" s="43" t="str">
        <f t="shared" si="96"/>
        <v/>
      </c>
      <c r="K237" s="44" t="str">
        <f>IF(J237="","",IF(COUNTIF($J$4:J237,J237)=0,"",(COUNTIF($J$4:J237,J237))))</f>
        <v/>
      </c>
      <c r="L237" s="44" t="str">
        <f>IF(K237="","",J237&amp;" _ "&amp;COUNTIF($J$4:J237,J237)&amp;"_"&amp;N237)</f>
        <v/>
      </c>
      <c r="M237" s="45" t="str">
        <f t="shared" si="114"/>
        <v/>
      </c>
      <c r="N237" s="44" t="str">
        <f t="shared" si="115"/>
        <v/>
      </c>
      <c r="O237" s="57" t="str">
        <f t="shared" si="116"/>
        <v/>
      </c>
      <c r="P237" s="48" t="str" cm="1">
        <f t="array" ref="P237">IFERROR(IF(C237="P",G237,IF($K237=1,$M237,$M237+LOOKUP(2,1/($J$4:$J236=J237),$P$4:$P236))),"")</f>
        <v/>
      </c>
      <c r="Q237" s="57" t="str" cm="1">
        <f t="array" ref="Q237">IFERROR(IF(OR(C237="P",C237="A",C237="R"),F237,IF($K237=1,F237,IF(LOOKUP(2,1/($J$4:$J236=$J237),$P$4:$P236)=0,$F237,IF(AND($C237="C",LOOKUP(2,1/($J$4:$J236=$J237),$P$4:$P236)&gt;0),(F237*G237+LOOKUP(2,1/($J$4:$J236=$J237),$P$4:$P236)*LOOKUP(2,1/($J$4:$J236=$J237),$Q$4:$Q236))/$P237,IF(AND($C237="C",LOOKUP(2,1/($J$4:$J236=$J237),$P$4:$P236)&lt;0),LOOKUP(2,1/($J$4:$J236=$J237),$Q$4:$Q236),IF(AND($C237="V",LOOKUP(2,1/($J$4:$J236=$J237),$P$4:$P236)&lt;0),((-1*(F237*G237))+LOOKUP(2,1/($J$4:$J236=$J237),$P$4:$P236)*LOOKUP(2,1/($J$4:$J236=$J237),$Q$4:$Q236))/$P237,IF(AND($C237="V",LOOKUP(2,1/($J$4:$J236=$J237),$P$4:$P236)&gt;0),LOOKUP(2,1/($J$4:$J236=$J237),$Q$4:$Q236),""))))))),"")</f>
        <v/>
      </c>
      <c r="R237" s="49" t="str">
        <f t="shared" si="119"/>
        <v/>
      </c>
      <c r="S237" s="49" t="str">
        <f t="shared" si="105"/>
        <v/>
      </c>
      <c r="T237" s="49" t="str">
        <f t="shared" si="117"/>
        <v/>
      </c>
      <c r="U237" s="49" t="str">
        <f>IFERROR(IF(C237="P",S237,IF(K237=1,0,IF(OR(LOOKUP(2,1/($E$4:$E236=$E237),$P$4:$P236)=0,AND($C237="C",$N237="LONG"),AND(C237="V",N237="SHORT")),0,S237+(M237*Q237)))),"")</f>
        <v/>
      </c>
      <c r="V237" s="49" t="str">
        <f t="shared" si="118"/>
        <v/>
      </c>
      <c r="W237" s="50" t="str">
        <f t="shared" si="112"/>
        <v/>
      </c>
      <c r="Y237" s="51" t="str">
        <f t="shared" si="99"/>
        <v/>
      </c>
      <c r="Z237" s="50" t="str">
        <f t="shared" si="106"/>
        <v/>
      </c>
      <c r="AA237" s="50" t="str">
        <f t="shared" si="97"/>
        <v/>
      </c>
      <c r="AB237" s="50" t="str">
        <f t="shared" si="100"/>
        <v/>
      </c>
      <c r="AC237" s="58" t="str">
        <f t="shared" si="101"/>
        <v/>
      </c>
      <c r="AD237" s="53" t="str">
        <f t="shared" si="98"/>
        <v/>
      </c>
      <c r="AE237" s="53" t="str">
        <f t="shared" si="102"/>
        <v/>
      </c>
      <c r="AF237" s="59" t="str">
        <f t="shared" si="103"/>
        <v/>
      </c>
      <c r="AG237" s="40" t="str">
        <f>C237&amp;COUNTIFS($C$3:C237,"V")</f>
        <v>0</v>
      </c>
      <c r="AH237" s="266" t="str">
        <f t="shared" ref="AH237:AH300" si="120">IF(B237="","",B237)</f>
        <v/>
      </c>
      <c r="AI237" s="56" t="str">
        <f t="shared" si="107"/>
        <v/>
      </c>
      <c r="AJ237" s="265" t="str">
        <f t="shared" si="108"/>
        <v/>
      </c>
      <c r="AK237" s="267" t="str">
        <f t="shared" si="109"/>
        <v/>
      </c>
      <c r="AL237" s="267" t="str">
        <f t="shared" si="110"/>
        <v/>
      </c>
      <c r="AM237" s="40" t="str">
        <f t="shared" si="111"/>
        <v/>
      </c>
      <c r="AN237" s="267">
        <f t="shared" si="104"/>
        <v>0</v>
      </c>
      <c r="CE237" s="279"/>
    </row>
    <row r="238" spans="1:83" s="40" customFormat="1" ht="12.75">
      <c r="A238" s="227"/>
      <c r="B238" s="88"/>
      <c r="C238" s="89"/>
      <c r="D238" s="90"/>
      <c r="E238" s="89"/>
      <c r="F238" s="91"/>
      <c r="G238" s="304"/>
      <c r="H238" s="41"/>
      <c r="I238" s="42" t="str">
        <f t="shared" si="113"/>
        <v/>
      </c>
      <c r="J238" s="43" t="str">
        <f t="shared" si="96"/>
        <v/>
      </c>
      <c r="K238" s="44" t="str">
        <f>IF(J238="","",IF(COUNTIF($J$4:J238,J238)=0,"",(COUNTIF($J$4:J238,J238))))</f>
        <v/>
      </c>
      <c r="L238" s="44" t="str">
        <f>IF(K238="","",J238&amp;" _ "&amp;COUNTIF($J$4:J238,J238)&amp;"_"&amp;N238)</f>
        <v/>
      </c>
      <c r="M238" s="45" t="str">
        <f t="shared" si="114"/>
        <v/>
      </c>
      <c r="N238" s="44" t="str">
        <f t="shared" si="115"/>
        <v/>
      </c>
      <c r="O238" s="57" t="str">
        <f t="shared" si="116"/>
        <v/>
      </c>
      <c r="P238" s="48" t="str" cm="1">
        <f t="array" ref="P238">IFERROR(IF(C238="P",G238,IF($K238=1,$M238,$M238+LOOKUP(2,1/($J$4:$J237=J238),$P$4:$P237))),"")</f>
        <v/>
      </c>
      <c r="Q238" s="57" t="str" cm="1">
        <f t="array" ref="Q238">IFERROR(IF(OR(C238="P",C238="A",C238="R"),F238,IF($K238=1,F238,IF(LOOKUP(2,1/($J$4:$J237=$J238),$P$4:$P237)=0,$F238,IF(AND($C238="C",LOOKUP(2,1/($J$4:$J237=$J238),$P$4:$P237)&gt;0),(F238*G238+LOOKUP(2,1/($J$4:$J237=$J238),$P$4:$P237)*LOOKUP(2,1/($J$4:$J237=$J238),$Q$4:$Q237))/$P238,IF(AND($C238="C",LOOKUP(2,1/($J$4:$J237=$J238),$P$4:$P237)&lt;0),LOOKUP(2,1/($J$4:$J237=$J238),$Q$4:$Q237),IF(AND($C238="V",LOOKUP(2,1/($J$4:$J237=$J238),$P$4:$P237)&lt;0),((-1*(F238*G238))+LOOKUP(2,1/($J$4:$J237=$J238),$P$4:$P237)*LOOKUP(2,1/($J$4:$J237=$J238),$Q$4:$Q237))/$P238,IF(AND($C238="V",LOOKUP(2,1/($J$4:$J237=$J238),$P$4:$P237)&gt;0),LOOKUP(2,1/($J$4:$J237=$J238),$Q$4:$Q237),""))))))),"")</f>
        <v/>
      </c>
      <c r="R238" s="49" t="str">
        <f t="shared" si="119"/>
        <v/>
      </c>
      <c r="S238" s="49" t="str">
        <f t="shared" si="105"/>
        <v/>
      </c>
      <c r="T238" s="49" t="str">
        <f t="shared" si="117"/>
        <v/>
      </c>
      <c r="U238" s="49" t="str">
        <f>IFERROR(IF(C238="P",S238,IF(K238=1,0,IF(OR(LOOKUP(2,1/($E$4:$E237=$E238),$P$4:$P237)=0,AND($C238="C",$N238="LONG"),AND(C238="V",N238="SHORT")),0,S238+(M238*Q238)))),"")</f>
        <v/>
      </c>
      <c r="V238" s="49" t="str">
        <f t="shared" si="118"/>
        <v/>
      </c>
      <c r="W238" s="50" t="str">
        <f t="shared" si="112"/>
        <v/>
      </c>
      <c r="Y238" s="51" t="str">
        <f t="shared" si="99"/>
        <v/>
      </c>
      <c r="Z238" s="50" t="str">
        <f t="shared" si="106"/>
        <v/>
      </c>
      <c r="AA238" s="50" t="str">
        <f t="shared" si="97"/>
        <v/>
      </c>
      <c r="AB238" s="50" t="str">
        <f t="shared" si="100"/>
        <v/>
      </c>
      <c r="AC238" s="58" t="str">
        <f t="shared" si="101"/>
        <v/>
      </c>
      <c r="AD238" s="53" t="str">
        <f t="shared" si="98"/>
        <v/>
      </c>
      <c r="AE238" s="53" t="str">
        <f t="shared" si="102"/>
        <v/>
      </c>
      <c r="AF238" s="59" t="str">
        <f t="shared" si="103"/>
        <v/>
      </c>
      <c r="AG238" s="40" t="str">
        <f>C238&amp;COUNTIFS($C$3:C238,"V")</f>
        <v>0</v>
      </c>
      <c r="AH238" s="266" t="str">
        <f t="shared" si="120"/>
        <v/>
      </c>
      <c r="AI238" s="56" t="str">
        <f t="shared" si="107"/>
        <v/>
      </c>
      <c r="AJ238" s="265" t="str">
        <f t="shared" si="108"/>
        <v/>
      </c>
      <c r="AK238" s="267" t="str">
        <f t="shared" si="109"/>
        <v/>
      </c>
      <c r="AL238" s="267" t="str">
        <f t="shared" si="110"/>
        <v/>
      </c>
      <c r="AM238" s="40" t="str">
        <f t="shared" si="111"/>
        <v/>
      </c>
      <c r="AN238" s="267">
        <f t="shared" si="104"/>
        <v>0</v>
      </c>
      <c r="CE238" s="279"/>
    </row>
    <row r="239" spans="1:83" s="40" customFormat="1" ht="12.75">
      <c r="A239" s="227"/>
      <c r="B239" s="88"/>
      <c r="C239" s="89"/>
      <c r="D239" s="90"/>
      <c r="E239" s="89"/>
      <c r="F239" s="91"/>
      <c r="G239" s="304"/>
      <c r="H239" s="41"/>
      <c r="I239" s="42" t="str">
        <f t="shared" si="113"/>
        <v/>
      </c>
      <c r="J239" s="43" t="str">
        <f t="shared" si="96"/>
        <v/>
      </c>
      <c r="K239" s="44" t="str">
        <f>IF(J239="","",IF(COUNTIF($J$4:J239,J239)=0,"",(COUNTIF($J$4:J239,J239))))</f>
        <v/>
      </c>
      <c r="L239" s="44" t="str">
        <f>IF(K239="","",J239&amp;" _ "&amp;COUNTIF($J$4:J239,J239)&amp;"_"&amp;N239)</f>
        <v/>
      </c>
      <c r="M239" s="45" t="str">
        <f t="shared" si="114"/>
        <v/>
      </c>
      <c r="N239" s="44" t="str">
        <f t="shared" si="115"/>
        <v/>
      </c>
      <c r="O239" s="57" t="str">
        <f t="shared" si="116"/>
        <v/>
      </c>
      <c r="P239" s="48" t="str" cm="1">
        <f t="array" ref="P239">IFERROR(IF(C239="P",G239,IF($K239=1,$M239,$M239+LOOKUP(2,1/($J$4:$J238=J239),$P$4:$P238))),"")</f>
        <v/>
      </c>
      <c r="Q239" s="57" t="str" cm="1">
        <f t="array" ref="Q239">IFERROR(IF(OR(C239="P",C239="A",C239="R"),F239,IF($K239=1,F239,IF(LOOKUP(2,1/($J$4:$J238=$J239),$P$4:$P238)=0,$F239,IF(AND($C239="C",LOOKUP(2,1/($J$4:$J238=$J239),$P$4:$P238)&gt;0),(F239*G239+LOOKUP(2,1/($J$4:$J238=$J239),$P$4:$P238)*LOOKUP(2,1/($J$4:$J238=$J239),$Q$4:$Q238))/$P239,IF(AND($C239="C",LOOKUP(2,1/($J$4:$J238=$J239),$P$4:$P238)&lt;0),LOOKUP(2,1/($J$4:$J238=$J239),$Q$4:$Q238),IF(AND($C239="V",LOOKUP(2,1/($J$4:$J238=$J239),$P$4:$P238)&lt;0),((-1*(F239*G239))+LOOKUP(2,1/($J$4:$J238=$J239),$P$4:$P238)*LOOKUP(2,1/($J$4:$J238=$J239),$Q$4:$Q238))/$P239,IF(AND($C239="V",LOOKUP(2,1/($J$4:$J238=$J239),$P$4:$P238)&gt;0),LOOKUP(2,1/($J$4:$J238=$J239),$Q$4:$Q238),""))))))),"")</f>
        <v/>
      </c>
      <c r="R239" s="49" t="str">
        <f t="shared" si="119"/>
        <v/>
      </c>
      <c r="S239" s="49" t="str">
        <f t="shared" si="105"/>
        <v/>
      </c>
      <c r="T239" s="49" t="str">
        <f t="shared" si="117"/>
        <v/>
      </c>
      <c r="U239" s="49" t="str">
        <f>IFERROR(IF(C239="P",S239,IF(K239=1,0,IF(OR(LOOKUP(2,1/($E$4:$E238=$E239),$P$4:$P238)=0,AND($C239="C",$N239="LONG"),AND(C239="V",N239="SHORT")),0,S239+(M239*Q239)))),"")</f>
        <v/>
      </c>
      <c r="V239" s="49" t="str">
        <f t="shared" si="118"/>
        <v/>
      </c>
      <c r="W239" s="50" t="str">
        <f t="shared" si="112"/>
        <v/>
      </c>
      <c r="Y239" s="51" t="str">
        <f t="shared" si="99"/>
        <v/>
      </c>
      <c r="Z239" s="50" t="str">
        <f t="shared" si="106"/>
        <v/>
      </c>
      <c r="AA239" s="50" t="str">
        <f t="shared" si="97"/>
        <v/>
      </c>
      <c r="AB239" s="50" t="str">
        <f t="shared" si="100"/>
        <v/>
      </c>
      <c r="AC239" s="58" t="str">
        <f t="shared" si="101"/>
        <v/>
      </c>
      <c r="AD239" s="53" t="str">
        <f t="shared" si="98"/>
        <v/>
      </c>
      <c r="AE239" s="53" t="str">
        <f t="shared" si="102"/>
        <v/>
      </c>
      <c r="AF239" s="59" t="str">
        <f t="shared" si="103"/>
        <v/>
      </c>
      <c r="AG239" s="40" t="str">
        <f>C239&amp;COUNTIFS($C$3:C239,"V")</f>
        <v>0</v>
      </c>
      <c r="AH239" s="266" t="str">
        <f t="shared" si="120"/>
        <v/>
      </c>
      <c r="AI239" s="56" t="str">
        <f t="shared" si="107"/>
        <v/>
      </c>
      <c r="AJ239" s="265" t="str">
        <f t="shared" si="108"/>
        <v/>
      </c>
      <c r="AK239" s="267" t="str">
        <f t="shared" si="109"/>
        <v/>
      </c>
      <c r="AL239" s="267" t="str">
        <f t="shared" si="110"/>
        <v/>
      </c>
      <c r="AM239" s="40" t="str">
        <f t="shared" si="111"/>
        <v/>
      </c>
      <c r="AN239" s="267">
        <f t="shared" si="104"/>
        <v>0</v>
      </c>
      <c r="CE239" s="279"/>
    </row>
    <row r="240" spans="1:83" s="40" customFormat="1" ht="12.75">
      <c r="A240" s="227"/>
      <c r="B240" s="88"/>
      <c r="C240" s="89"/>
      <c r="D240" s="90"/>
      <c r="E240" s="89"/>
      <c r="F240" s="91"/>
      <c r="G240" s="304"/>
      <c r="H240" s="41"/>
      <c r="I240" s="42" t="str">
        <f t="shared" si="113"/>
        <v/>
      </c>
      <c r="J240" s="43" t="str">
        <f t="shared" si="96"/>
        <v/>
      </c>
      <c r="K240" s="44" t="str">
        <f>IF(J240="","",IF(COUNTIF($J$4:J240,J240)=0,"",(COUNTIF($J$4:J240,J240))))</f>
        <v/>
      </c>
      <c r="L240" s="44" t="str">
        <f>IF(K240="","",J240&amp;" _ "&amp;COUNTIF($J$4:J240,J240)&amp;"_"&amp;N240)</f>
        <v/>
      </c>
      <c r="M240" s="45" t="str">
        <f t="shared" si="114"/>
        <v/>
      </c>
      <c r="N240" s="44" t="str">
        <f t="shared" si="115"/>
        <v/>
      </c>
      <c r="O240" s="57" t="str">
        <f t="shared" si="116"/>
        <v/>
      </c>
      <c r="P240" s="48" t="str" cm="1">
        <f t="array" ref="P240">IFERROR(IF(C240="P",G240,IF($K240=1,$M240,$M240+LOOKUP(2,1/($J$4:$J239=J240),$P$4:$P239))),"")</f>
        <v/>
      </c>
      <c r="Q240" s="57" t="str" cm="1">
        <f t="array" ref="Q240">IFERROR(IF(OR(C240="P",C240="A",C240="R"),F240,IF($K240=1,F240,IF(LOOKUP(2,1/($J$4:$J239=$J240),$P$4:$P239)=0,$F240,IF(AND($C240="C",LOOKUP(2,1/($J$4:$J239=$J240),$P$4:$P239)&gt;0),(F240*G240+LOOKUP(2,1/($J$4:$J239=$J240),$P$4:$P239)*LOOKUP(2,1/($J$4:$J239=$J240),$Q$4:$Q239))/$P240,IF(AND($C240="C",LOOKUP(2,1/($J$4:$J239=$J240),$P$4:$P239)&lt;0),LOOKUP(2,1/($J$4:$J239=$J240),$Q$4:$Q239),IF(AND($C240="V",LOOKUP(2,1/($J$4:$J239=$J240),$P$4:$P239)&lt;0),((-1*(F240*G240))+LOOKUP(2,1/($J$4:$J239=$J240),$P$4:$P239)*LOOKUP(2,1/($J$4:$J239=$J240),$Q$4:$Q239))/$P240,IF(AND($C240="V",LOOKUP(2,1/($J$4:$J239=$J240),$P$4:$P239)&gt;0),LOOKUP(2,1/($J$4:$J239=$J240),$Q$4:$Q239),""))))))),"")</f>
        <v/>
      </c>
      <c r="R240" s="49" t="str">
        <f t="shared" si="119"/>
        <v/>
      </c>
      <c r="S240" s="49" t="str">
        <f t="shared" si="105"/>
        <v/>
      </c>
      <c r="T240" s="49" t="str">
        <f t="shared" si="117"/>
        <v/>
      </c>
      <c r="U240" s="49" t="str">
        <f>IFERROR(IF(C240="P",S240,IF(K240=1,0,IF(OR(LOOKUP(2,1/($E$4:$E239=$E240),$P$4:$P239)=0,AND($C240="C",$N240="LONG"),AND(C240="V",N240="SHORT")),0,S240+(M240*Q240)))),"")</f>
        <v/>
      </c>
      <c r="V240" s="49" t="str">
        <f t="shared" si="118"/>
        <v/>
      </c>
      <c r="W240" s="50" t="str">
        <f t="shared" si="112"/>
        <v/>
      </c>
      <c r="Y240" s="51" t="str">
        <f t="shared" si="99"/>
        <v/>
      </c>
      <c r="Z240" s="50" t="str">
        <f t="shared" si="106"/>
        <v/>
      </c>
      <c r="AA240" s="50" t="str">
        <f t="shared" si="97"/>
        <v/>
      </c>
      <c r="AB240" s="50" t="str">
        <f t="shared" si="100"/>
        <v/>
      </c>
      <c r="AC240" s="58" t="str">
        <f t="shared" si="101"/>
        <v/>
      </c>
      <c r="AD240" s="53" t="str">
        <f t="shared" si="98"/>
        <v/>
      </c>
      <c r="AE240" s="53" t="str">
        <f t="shared" si="102"/>
        <v/>
      </c>
      <c r="AF240" s="59" t="str">
        <f t="shared" si="103"/>
        <v/>
      </c>
      <c r="AG240" s="40" t="str">
        <f>C240&amp;COUNTIFS($C$3:C240,"V")</f>
        <v>0</v>
      </c>
      <c r="AH240" s="266" t="str">
        <f t="shared" si="120"/>
        <v/>
      </c>
      <c r="AI240" s="56" t="str">
        <f t="shared" si="107"/>
        <v/>
      </c>
      <c r="AJ240" s="265" t="str">
        <f t="shared" si="108"/>
        <v/>
      </c>
      <c r="AK240" s="267" t="str">
        <f t="shared" si="109"/>
        <v/>
      </c>
      <c r="AL240" s="267" t="str">
        <f t="shared" si="110"/>
        <v/>
      </c>
      <c r="AM240" s="40" t="str">
        <f t="shared" si="111"/>
        <v/>
      </c>
      <c r="AN240" s="267">
        <f t="shared" si="104"/>
        <v>0</v>
      </c>
      <c r="CE240" s="279"/>
    </row>
    <row r="241" spans="1:83" s="40" customFormat="1" ht="12.75">
      <c r="A241" s="227"/>
      <c r="B241" s="88"/>
      <c r="C241" s="89"/>
      <c r="D241" s="90"/>
      <c r="E241" s="89"/>
      <c r="F241" s="91"/>
      <c r="G241" s="304"/>
      <c r="H241" s="41"/>
      <c r="I241" s="42" t="str">
        <f t="shared" si="113"/>
        <v/>
      </c>
      <c r="J241" s="43" t="str">
        <f t="shared" si="96"/>
        <v/>
      </c>
      <c r="K241" s="44" t="str">
        <f>IF(J241="","",IF(COUNTIF($J$4:J241,J241)=0,"",(COUNTIF($J$4:J241,J241))))</f>
        <v/>
      </c>
      <c r="L241" s="44" t="str">
        <f>IF(K241="","",J241&amp;" _ "&amp;COUNTIF($J$4:J241,J241)&amp;"_"&amp;N241)</f>
        <v/>
      </c>
      <c r="M241" s="45" t="str">
        <f t="shared" si="114"/>
        <v/>
      </c>
      <c r="N241" s="44" t="str">
        <f t="shared" si="115"/>
        <v/>
      </c>
      <c r="O241" s="57" t="str">
        <f t="shared" si="116"/>
        <v/>
      </c>
      <c r="P241" s="48" t="str" cm="1">
        <f t="array" ref="P241">IFERROR(IF(C241="P",G241,IF($K241=1,$M241,$M241+LOOKUP(2,1/($J$4:$J240=J241),$P$4:$P240))),"")</f>
        <v/>
      </c>
      <c r="Q241" s="57" t="str" cm="1">
        <f t="array" ref="Q241">IFERROR(IF(OR(C241="P",C241="A",C241="R"),F241,IF($K241=1,F241,IF(LOOKUP(2,1/($J$4:$J240=$J241),$P$4:$P240)=0,$F241,IF(AND($C241="C",LOOKUP(2,1/($J$4:$J240=$J241),$P$4:$P240)&gt;0),(F241*G241+LOOKUP(2,1/($J$4:$J240=$J241),$P$4:$P240)*LOOKUP(2,1/($J$4:$J240=$J241),$Q$4:$Q240))/$P241,IF(AND($C241="C",LOOKUP(2,1/($J$4:$J240=$J241),$P$4:$P240)&lt;0),LOOKUP(2,1/($J$4:$J240=$J241),$Q$4:$Q240),IF(AND($C241="V",LOOKUP(2,1/($J$4:$J240=$J241),$P$4:$P240)&lt;0),((-1*(F241*G241))+LOOKUP(2,1/($J$4:$J240=$J241),$P$4:$P240)*LOOKUP(2,1/($J$4:$J240=$J241),$Q$4:$Q240))/$P241,IF(AND($C241="V",LOOKUP(2,1/($J$4:$J240=$J241),$P$4:$P240)&gt;0),LOOKUP(2,1/($J$4:$J240=$J241),$Q$4:$Q240),""))))))),"")</f>
        <v/>
      </c>
      <c r="R241" s="49" t="str">
        <f t="shared" si="119"/>
        <v/>
      </c>
      <c r="S241" s="49" t="str">
        <f t="shared" si="105"/>
        <v/>
      </c>
      <c r="T241" s="49" t="str">
        <f t="shared" si="117"/>
        <v/>
      </c>
      <c r="U241" s="49" t="str">
        <f>IFERROR(IF(C241="P",S241,IF(K241=1,0,IF(OR(LOOKUP(2,1/($E$4:$E240=$E241),$P$4:$P240)=0,AND($C241="C",$N241="LONG"),AND(C241="V",N241="SHORT")),0,S241+(M241*Q241)))),"")</f>
        <v/>
      </c>
      <c r="V241" s="49" t="str">
        <f t="shared" si="118"/>
        <v/>
      </c>
      <c r="W241" s="50" t="str">
        <f t="shared" si="112"/>
        <v/>
      </c>
      <c r="Y241" s="51" t="str">
        <f t="shared" si="99"/>
        <v/>
      </c>
      <c r="Z241" s="50" t="str">
        <f t="shared" si="106"/>
        <v/>
      </c>
      <c r="AA241" s="50" t="str">
        <f t="shared" si="97"/>
        <v/>
      </c>
      <c r="AB241" s="50" t="str">
        <f t="shared" si="100"/>
        <v/>
      </c>
      <c r="AC241" s="58" t="str">
        <f t="shared" si="101"/>
        <v/>
      </c>
      <c r="AD241" s="53" t="str">
        <f t="shared" si="98"/>
        <v/>
      </c>
      <c r="AE241" s="53" t="str">
        <f t="shared" si="102"/>
        <v/>
      </c>
      <c r="AF241" s="59" t="str">
        <f t="shared" si="103"/>
        <v/>
      </c>
      <c r="AG241" s="40" t="str">
        <f>C241&amp;COUNTIFS($C$3:C241,"V")</f>
        <v>0</v>
      </c>
      <c r="AH241" s="266" t="str">
        <f t="shared" si="120"/>
        <v/>
      </c>
      <c r="AI241" s="56" t="str">
        <f t="shared" si="107"/>
        <v/>
      </c>
      <c r="AJ241" s="265" t="str">
        <f t="shared" si="108"/>
        <v/>
      </c>
      <c r="AK241" s="267" t="str">
        <f t="shared" si="109"/>
        <v/>
      </c>
      <c r="AL241" s="267" t="str">
        <f t="shared" si="110"/>
        <v/>
      </c>
      <c r="AM241" s="40" t="str">
        <f t="shared" si="111"/>
        <v/>
      </c>
      <c r="AN241" s="267">
        <f t="shared" si="104"/>
        <v>0</v>
      </c>
      <c r="CE241" s="279"/>
    </row>
    <row r="242" spans="1:83" s="40" customFormat="1" ht="12.75">
      <c r="A242" s="227"/>
      <c r="B242" s="88"/>
      <c r="C242" s="89"/>
      <c r="D242" s="90"/>
      <c r="E242" s="89"/>
      <c r="F242" s="91"/>
      <c r="G242" s="304"/>
      <c r="H242" s="41"/>
      <c r="I242" s="42" t="str">
        <f t="shared" si="113"/>
        <v/>
      </c>
      <c r="J242" s="43" t="str">
        <f t="shared" si="96"/>
        <v/>
      </c>
      <c r="K242" s="44" t="str">
        <f>IF(J242="","",IF(COUNTIF($J$4:J242,J242)=0,"",(COUNTIF($J$4:J242,J242))))</f>
        <v/>
      </c>
      <c r="L242" s="44" t="str">
        <f>IF(K242="","",J242&amp;" _ "&amp;COUNTIF($J$4:J242,J242)&amp;"_"&amp;N242)</f>
        <v/>
      </c>
      <c r="M242" s="45" t="str">
        <f t="shared" si="114"/>
        <v/>
      </c>
      <c r="N242" s="44" t="str">
        <f t="shared" si="115"/>
        <v/>
      </c>
      <c r="O242" s="57" t="str">
        <f t="shared" si="116"/>
        <v/>
      </c>
      <c r="P242" s="48" t="str" cm="1">
        <f t="array" ref="P242">IFERROR(IF(C242="P",G242,IF($K242=1,$M242,$M242+LOOKUP(2,1/($J$4:$J241=J242),$P$4:$P241))),"")</f>
        <v/>
      </c>
      <c r="Q242" s="57" t="str" cm="1">
        <f t="array" ref="Q242">IFERROR(IF(OR(C242="P",C242="A",C242="R"),F242,IF($K242=1,F242,IF(LOOKUP(2,1/($J$4:$J241=$J242),$P$4:$P241)=0,$F242,IF(AND($C242="C",LOOKUP(2,1/($J$4:$J241=$J242),$P$4:$P241)&gt;0),(F242*G242+LOOKUP(2,1/($J$4:$J241=$J242),$P$4:$P241)*LOOKUP(2,1/($J$4:$J241=$J242),$Q$4:$Q241))/$P242,IF(AND($C242="C",LOOKUP(2,1/($J$4:$J241=$J242),$P$4:$P241)&lt;0),LOOKUP(2,1/($J$4:$J241=$J242),$Q$4:$Q241),IF(AND($C242="V",LOOKUP(2,1/($J$4:$J241=$J242),$P$4:$P241)&lt;0),((-1*(F242*G242))+LOOKUP(2,1/($J$4:$J241=$J242),$P$4:$P241)*LOOKUP(2,1/($J$4:$J241=$J242),$Q$4:$Q241))/$P242,IF(AND($C242="V",LOOKUP(2,1/($J$4:$J241=$J242),$P$4:$P241)&gt;0),LOOKUP(2,1/($J$4:$J241=$J242),$Q$4:$Q241),""))))))),"")</f>
        <v/>
      </c>
      <c r="R242" s="49" t="str">
        <f t="shared" si="119"/>
        <v/>
      </c>
      <c r="S242" s="49" t="str">
        <f t="shared" si="105"/>
        <v/>
      </c>
      <c r="T242" s="49" t="str">
        <f t="shared" si="117"/>
        <v/>
      </c>
      <c r="U242" s="49" t="str">
        <f>IFERROR(IF(C242="P",S242,IF(K242=1,0,IF(OR(LOOKUP(2,1/($E$4:$E241=$E242),$P$4:$P241)=0,AND($C242="C",$N242="LONG"),AND(C242="V",N242="SHORT")),0,S242+(M242*Q242)))),"")</f>
        <v/>
      </c>
      <c r="V242" s="49" t="str">
        <f t="shared" si="118"/>
        <v/>
      </c>
      <c r="W242" s="50" t="str">
        <f t="shared" si="112"/>
        <v/>
      </c>
      <c r="Y242" s="51" t="str">
        <f t="shared" si="99"/>
        <v/>
      </c>
      <c r="Z242" s="50" t="str">
        <f t="shared" si="106"/>
        <v/>
      </c>
      <c r="AA242" s="50" t="str">
        <f t="shared" si="97"/>
        <v/>
      </c>
      <c r="AB242" s="50" t="str">
        <f t="shared" si="100"/>
        <v/>
      </c>
      <c r="AC242" s="58" t="str">
        <f t="shared" si="101"/>
        <v/>
      </c>
      <c r="AD242" s="53" t="str">
        <f t="shared" si="98"/>
        <v/>
      </c>
      <c r="AE242" s="53" t="str">
        <f t="shared" si="102"/>
        <v/>
      </c>
      <c r="AF242" s="59" t="str">
        <f t="shared" si="103"/>
        <v/>
      </c>
      <c r="AG242" s="40" t="str">
        <f>C242&amp;COUNTIFS($C$3:C242,"V")</f>
        <v>0</v>
      </c>
      <c r="AH242" s="266" t="str">
        <f t="shared" si="120"/>
        <v/>
      </c>
      <c r="AI242" s="56" t="str">
        <f t="shared" si="107"/>
        <v/>
      </c>
      <c r="AJ242" s="265" t="str">
        <f t="shared" si="108"/>
        <v/>
      </c>
      <c r="AK242" s="267" t="str">
        <f t="shared" si="109"/>
        <v/>
      </c>
      <c r="AL242" s="267" t="str">
        <f t="shared" si="110"/>
        <v/>
      </c>
      <c r="AM242" s="40" t="str">
        <f t="shared" si="111"/>
        <v/>
      </c>
      <c r="AN242" s="267">
        <f t="shared" si="104"/>
        <v>0</v>
      </c>
      <c r="CE242" s="279"/>
    </row>
    <row r="243" spans="1:83" s="40" customFormat="1" ht="12.75">
      <c r="A243" s="227"/>
      <c r="B243" s="88"/>
      <c r="C243" s="89"/>
      <c r="D243" s="90"/>
      <c r="E243" s="89"/>
      <c r="F243" s="91"/>
      <c r="G243" s="304"/>
      <c r="H243" s="41"/>
      <c r="I243" s="42" t="str">
        <f t="shared" si="113"/>
        <v/>
      </c>
      <c r="J243" s="43" t="str">
        <f t="shared" si="96"/>
        <v/>
      </c>
      <c r="K243" s="44" t="str">
        <f>IF(J243="","",IF(COUNTIF($J$4:J243,J243)=0,"",(COUNTIF($J$4:J243,J243))))</f>
        <v/>
      </c>
      <c r="L243" s="44" t="str">
        <f>IF(K243="","",J243&amp;" _ "&amp;COUNTIF($J$4:J243,J243)&amp;"_"&amp;N243)</f>
        <v/>
      </c>
      <c r="M243" s="45" t="str">
        <f t="shared" si="114"/>
        <v/>
      </c>
      <c r="N243" s="44" t="str">
        <f t="shared" si="115"/>
        <v/>
      </c>
      <c r="O243" s="57" t="str">
        <f t="shared" si="116"/>
        <v/>
      </c>
      <c r="P243" s="48" t="str" cm="1">
        <f t="array" ref="P243">IFERROR(IF(C243="P",G243,IF($K243=1,$M243,$M243+LOOKUP(2,1/($J$4:$J242=J243),$P$4:$P242))),"")</f>
        <v/>
      </c>
      <c r="Q243" s="57" t="str" cm="1">
        <f t="array" ref="Q243">IFERROR(IF(OR(C243="P",C243="A",C243="R"),F243,IF($K243=1,F243,IF(LOOKUP(2,1/($J$4:$J242=$J243),$P$4:$P242)=0,$F243,IF(AND($C243="C",LOOKUP(2,1/($J$4:$J242=$J243),$P$4:$P242)&gt;0),(F243*G243+LOOKUP(2,1/($J$4:$J242=$J243),$P$4:$P242)*LOOKUP(2,1/($J$4:$J242=$J243),$Q$4:$Q242))/$P243,IF(AND($C243="C",LOOKUP(2,1/($J$4:$J242=$J243),$P$4:$P242)&lt;0),LOOKUP(2,1/($J$4:$J242=$J243),$Q$4:$Q242),IF(AND($C243="V",LOOKUP(2,1/($J$4:$J242=$J243),$P$4:$P242)&lt;0),((-1*(F243*G243))+LOOKUP(2,1/($J$4:$J242=$J243),$P$4:$P242)*LOOKUP(2,1/($J$4:$J242=$J243),$Q$4:$Q242))/$P243,IF(AND($C243="V",LOOKUP(2,1/($J$4:$J242=$J243),$P$4:$P242)&gt;0),LOOKUP(2,1/($J$4:$J242=$J243),$Q$4:$Q242),""))))))),"")</f>
        <v/>
      </c>
      <c r="R243" s="49" t="str">
        <f t="shared" si="119"/>
        <v/>
      </c>
      <c r="S243" s="49" t="str">
        <f t="shared" si="105"/>
        <v/>
      </c>
      <c r="T243" s="49" t="str">
        <f t="shared" si="117"/>
        <v/>
      </c>
      <c r="U243" s="49" t="str">
        <f>IFERROR(IF(C243="P",S243,IF(K243=1,0,IF(OR(LOOKUP(2,1/($E$4:$E242=$E243),$P$4:$P242)=0,AND($C243="C",$N243="LONG"),AND(C243="V",N243="SHORT")),0,S243+(M243*Q243)))),"")</f>
        <v/>
      </c>
      <c r="V243" s="49" t="str">
        <f t="shared" si="118"/>
        <v/>
      </c>
      <c r="W243" s="50" t="str">
        <f t="shared" si="112"/>
        <v/>
      </c>
      <c r="Y243" s="51" t="str">
        <f t="shared" si="99"/>
        <v/>
      </c>
      <c r="Z243" s="50" t="str">
        <f t="shared" si="106"/>
        <v/>
      </c>
      <c r="AA243" s="50" t="str">
        <f t="shared" si="97"/>
        <v/>
      </c>
      <c r="AB243" s="50" t="str">
        <f t="shared" si="100"/>
        <v/>
      </c>
      <c r="AC243" s="58" t="str">
        <f t="shared" si="101"/>
        <v/>
      </c>
      <c r="AD243" s="53" t="str">
        <f t="shared" si="98"/>
        <v/>
      </c>
      <c r="AE243" s="53" t="str">
        <f t="shared" si="102"/>
        <v/>
      </c>
      <c r="AF243" s="59" t="str">
        <f t="shared" si="103"/>
        <v/>
      </c>
      <c r="AG243" s="40" t="str">
        <f>C243&amp;COUNTIFS($C$3:C243,"V")</f>
        <v>0</v>
      </c>
      <c r="AH243" s="266" t="str">
        <f t="shared" si="120"/>
        <v/>
      </c>
      <c r="AI243" s="56" t="str">
        <f t="shared" si="107"/>
        <v/>
      </c>
      <c r="AJ243" s="265" t="str">
        <f t="shared" si="108"/>
        <v/>
      </c>
      <c r="AK243" s="267" t="str">
        <f t="shared" si="109"/>
        <v/>
      </c>
      <c r="AL243" s="267" t="str">
        <f t="shared" si="110"/>
        <v/>
      </c>
      <c r="AM243" s="40" t="str">
        <f t="shared" si="111"/>
        <v/>
      </c>
      <c r="AN243" s="267">
        <f t="shared" si="104"/>
        <v>0</v>
      </c>
      <c r="CE243" s="279"/>
    </row>
    <row r="244" spans="1:83" s="40" customFormat="1" ht="12.75">
      <c r="A244" s="227"/>
      <c r="B244" s="88"/>
      <c r="C244" s="89"/>
      <c r="D244" s="90"/>
      <c r="E244" s="89"/>
      <c r="F244" s="91"/>
      <c r="G244" s="304"/>
      <c r="H244" s="41"/>
      <c r="I244" s="42" t="str">
        <f t="shared" si="113"/>
        <v/>
      </c>
      <c r="J244" s="43" t="str">
        <f t="shared" si="96"/>
        <v/>
      </c>
      <c r="K244" s="44" t="str">
        <f>IF(J244="","",IF(COUNTIF($J$4:J244,J244)=0,"",(COUNTIF($J$4:J244,J244))))</f>
        <v/>
      </c>
      <c r="L244" s="44" t="str">
        <f>IF(K244="","",J244&amp;" _ "&amp;COUNTIF($J$4:J244,J244)&amp;"_"&amp;N244)</f>
        <v/>
      </c>
      <c r="M244" s="45" t="str">
        <f t="shared" si="114"/>
        <v/>
      </c>
      <c r="N244" s="44" t="str">
        <f t="shared" si="115"/>
        <v/>
      </c>
      <c r="O244" s="57" t="str">
        <f t="shared" si="116"/>
        <v/>
      </c>
      <c r="P244" s="48" t="str" cm="1">
        <f t="array" ref="P244">IFERROR(IF(C244="P",G244,IF($K244=1,$M244,$M244+LOOKUP(2,1/($J$4:$J243=J244),$P$4:$P243))),"")</f>
        <v/>
      </c>
      <c r="Q244" s="57" t="str" cm="1">
        <f t="array" ref="Q244">IFERROR(IF(OR(C244="P",C244="A",C244="R"),F244,IF($K244=1,F244,IF(LOOKUP(2,1/($J$4:$J243=$J244),$P$4:$P243)=0,$F244,IF(AND($C244="C",LOOKUP(2,1/($J$4:$J243=$J244),$P$4:$P243)&gt;0),(F244*G244+LOOKUP(2,1/($J$4:$J243=$J244),$P$4:$P243)*LOOKUP(2,1/($J$4:$J243=$J244),$Q$4:$Q243))/$P244,IF(AND($C244="C",LOOKUP(2,1/($J$4:$J243=$J244),$P$4:$P243)&lt;0),LOOKUP(2,1/($J$4:$J243=$J244),$Q$4:$Q243),IF(AND($C244="V",LOOKUP(2,1/($J$4:$J243=$J244),$P$4:$P243)&lt;0),((-1*(F244*G244))+LOOKUP(2,1/($J$4:$J243=$J244),$P$4:$P243)*LOOKUP(2,1/($J$4:$J243=$J244),$Q$4:$Q243))/$P244,IF(AND($C244="V",LOOKUP(2,1/($J$4:$J243=$J244),$P$4:$P243)&gt;0),LOOKUP(2,1/($J$4:$J243=$J244),$Q$4:$Q243),""))))))),"")</f>
        <v/>
      </c>
      <c r="R244" s="49" t="str">
        <f t="shared" si="119"/>
        <v/>
      </c>
      <c r="S244" s="49" t="str">
        <f t="shared" si="105"/>
        <v/>
      </c>
      <c r="T244" s="49" t="str">
        <f t="shared" si="117"/>
        <v/>
      </c>
      <c r="U244" s="49" t="str">
        <f>IFERROR(IF(C244="P",S244,IF(K244=1,0,IF(OR(LOOKUP(2,1/($E$4:$E243=$E244),$P$4:$P243)=0,AND($C244="C",$N244="LONG"),AND(C244="V",N244="SHORT")),0,S244+(M244*Q244)))),"")</f>
        <v/>
      </c>
      <c r="V244" s="49" t="str">
        <f t="shared" si="118"/>
        <v/>
      </c>
      <c r="W244" s="50" t="str">
        <f t="shared" si="112"/>
        <v/>
      </c>
      <c r="Y244" s="51" t="str">
        <f t="shared" si="99"/>
        <v/>
      </c>
      <c r="Z244" s="50" t="str">
        <f t="shared" si="106"/>
        <v/>
      </c>
      <c r="AA244" s="50" t="str">
        <f t="shared" si="97"/>
        <v/>
      </c>
      <c r="AB244" s="50" t="str">
        <f t="shared" si="100"/>
        <v/>
      </c>
      <c r="AC244" s="58" t="str">
        <f t="shared" si="101"/>
        <v/>
      </c>
      <c r="AD244" s="53" t="str">
        <f t="shared" si="98"/>
        <v/>
      </c>
      <c r="AE244" s="53" t="str">
        <f t="shared" si="102"/>
        <v/>
      </c>
      <c r="AF244" s="59" t="str">
        <f t="shared" si="103"/>
        <v/>
      </c>
      <c r="AG244" s="40" t="str">
        <f>C244&amp;COUNTIFS($C$3:C244,"V")</f>
        <v>0</v>
      </c>
      <c r="AH244" s="266" t="str">
        <f t="shared" si="120"/>
        <v/>
      </c>
      <c r="AI244" s="56" t="str">
        <f t="shared" si="107"/>
        <v/>
      </c>
      <c r="AJ244" s="265" t="str">
        <f t="shared" si="108"/>
        <v/>
      </c>
      <c r="AK244" s="267" t="str">
        <f t="shared" si="109"/>
        <v/>
      </c>
      <c r="AL244" s="267" t="str">
        <f t="shared" si="110"/>
        <v/>
      </c>
      <c r="AM244" s="40" t="str">
        <f t="shared" si="111"/>
        <v/>
      </c>
      <c r="AN244" s="267">
        <f t="shared" si="104"/>
        <v>0</v>
      </c>
      <c r="CE244" s="279"/>
    </row>
    <row r="245" spans="1:83" s="40" customFormat="1" ht="12.75">
      <c r="A245" s="227"/>
      <c r="B245" s="88"/>
      <c r="C245" s="89"/>
      <c r="D245" s="90"/>
      <c r="E245" s="89"/>
      <c r="F245" s="91"/>
      <c r="G245" s="304"/>
      <c r="H245" s="41"/>
      <c r="I245" s="42" t="str">
        <f t="shared" si="113"/>
        <v/>
      </c>
      <c r="J245" s="43" t="str">
        <f t="shared" si="96"/>
        <v/>
      </c>
      <c r="K245" s="44" t="str">
        <f>IF(J245="","",IF(COUNTIF($J$4:J245,J245)=0,"",(COUNTIF($J$4:J245,J245))))</f>
        <v/>
      </c>
      <c r="L245" s="44" t="str">
        <f>IF(K245="","",J245&amp;" _ "&amp;COUNTIF($J$4:J245,J245)&amp;"_"&amp;N245)</f>
        <v/>
      </c>
      <c r="M245" s="45" t="str">
        <f t="shared" si="114"/>
        <v/>
      </c>
      <c r="N245" s="44" t="str">
        <f t="shared" si="115"/>
        <v/>
      </c>
      <c r="O245" s="57" t="str">
        <f t="shared" si="116"/>
        <v/>
      </c>
      <c r="P245" s="48" t="str" cm="1">
        <f t="array" ref="P245">IFERROR(IF(C245="P",G245,IF($K245=1,$M245,$M245+LOOKUP(2,1/($J$4:$J244=J245),$P$4:$P244))),"")</f>
        <v/>
      </c>
      <c r="Q245" s="57" t="str" cm="1">
        <f t="array" ref="Q245">IFERROR(IF(OR(C245="P",C245="A",C245="R"),F245,IF($K245=1,F245,IF(LOOKUP(2,1/($J$4:$J244=$J245),$P$4:$P244)=0,$F245,IF(AND($C245="C",LOOKUP(2,1/($J$4:$J244=$J245),$P$4:$P244)&gt;0),(F245*G245+LOOKUP(2,1/($J$4:$J244=$J245),$P$4:$P244)*LOOKUP(2,1/($J$4:$J244=$J245),$Q$4:$Q244))/$P245,IF(AND($C245="C",LOOKUP(2,1/($J$4:$J244=$J245),$P$4:$P244)&lt;0),LOOKUP(2,1/($J$4:$J244=$J245),$Q$4:$Q244),IF(AND($C245="V",LOOKUP(2,1/($J$4:$J244=$J245),$P$4:$P244)&lt;0),((-1*(F245*G245))+LOOKUP(2,1/($J$4:$J244=$J245),$P$4:$P244)*LOOKUP(2,1/($J$4:$J244=$J245),$Q$4:$Q244))/$P245,IF(AND($C245="V",LOOKUP(2,1/($J$4:$J244=$J245),$P$4:$P244)&gt;0),LOOKUP(2,1/($J$4:$J244=$J245),$Q$4:$Q244),""))))))),"")</f>
        <v/>
      </c>
      <c r="R245" s="49" t="str">
        <f t="shared" si="119"/>
        <v/>
      </c>
      <c r="S245" s="49" t="str">
        <f t="shared" si="105"/>
        <v/>
      </c>
      <c r="T245" s="49" t="str">
        <f t="shared" si="117"/>
        <v/>
      </c>
      <c r="U245" s="49" t="str">
        <f>IFERROR(IF(C245="P",S245,IF(K245=1,0,IF(OR(LOOKUP(2,1/($E$4:$E244=$E245),$P$4:$P244)=0,AND($C245="C",$N245="LONG"),AND(C245="V",N245="SHORT")),0,S245+(M245*Q245)))),"")</f>
        <v/>
      </c>
      <c r="V245" s="49" t="str">
        <f t="shared" si="118"/>
        <v/>
      </c>
      <c r="W245" s="50" t="str">
        <f t="shared" si="112"/>
        <v/>
      </c>
      <c r="Y245" s="51" t="str">
        <f t="shared" si="99"/>
        <v/>
      </c>
      <c r="Z245" s="50" t="str">
        <f t="shared" si="106"/>
        <v/>
      </c>
      <c r="AA245" s="50" t="str">
        <f t="shared" si="97"/>
        <v/>
      </c>
      <c r="AB245" s="50" t="str">
        <f t="shared" si="100"/>
        <v/>
      </c>
      <c r="AC245" s="58" t="str">
        <f t="shared" si="101"/>
        <v/>
      </c>
      <c r="AD245" s="53" t="str">
        <f t="shared" si="98"/>
        <v/>
      </c>
      <c r="AE245" s="53" t="str">
        <f t="shared" si="102"/>
        <v/>
      </c>
      <c r="AF245" s="59" t="str">
        <f t="shared" si="103"/>
        <v/>
      </c>
      <c r="AG245" s="40" t="str">
        <f>C245&amp;COUNTIFS($C$3:C245,"V")</f>
        <v>0</v>
      </c>
      <c r="AH245" s="266" t="str">
        <f t="shared" si="120"/>
        <v/>
      </c>
      <c r="AI245" s="56" t="str">
        <f t="shared" si="107"/>
        <v/>
      </c>
      <c r="AJ245" s="265" t="str">
        <f t="shared" si="108"/>
        <v/>
      </c>
      <c r="AK245" s="267" t="str">
        <f t="shared" si="109"/>
        <v/>
      </c>
      <c r="AL245" s="267" t="str">
        <f t="shared" si="110"/>
        <v/>
      </c>
      <c r="AM245" s="40" t="str">
        <f t="shared" si="111"/>
        <v/>
      </c>
      <c r="AN245" s="267">
        <f t="shared" si="104"/>
        <v>0</v>
      </c>
      <c r="CE245" s="279"/>
    </row>
    <row r="246" spans="1:83" s="40" customFormat="1" ht="12.75">
      <c r="A246" s="227"/>
      <c r="B246" s="88"/>
      <c r="C246" s="89"/>
      <c r="D246" s="90"/>
      <c r="E246" s="89"/>
      <c r="F246" s="91"/>
      <c r="G246" s="304"/>
      <c r="H246" s="41"/>
      <c r="I246" s="42" t="str">
        <f t="shared" si="113"/>
        <v/>
      </c>
      <c r="J246" s="43" t="str">
        <f t="shared" si="96"/>
        <v/>
      </c>
      <c r="K246" s="44" t="str">
        <f>IF(J246="","",IF(COUNTIF($J$4:J246,J246)=0,"",(COUNTIF($J$4:J246,J246))))</f>
        <v/>
      </c>
      <c r="L246" s="44" t="str">
        <f>IF(K246="","",J246&amp;" _ "&amp;COUNTIF($J$4:J246,J246)&amp;"_"&amp;N246)</f>
        <v/>
      </c>
      <c r="M246" s="45" t="str">
        <f t="shared" si="114"/>
        <v/>
      </c>
      <c r="N246" s="44" t="str">
        <f t="shared" si="115"/>
        <v/>
      </c>
      <c r="O246" s="57" t="str">
        <f t="shared" si="116"/>
        <v/>
      </c>
      <c r="P246" s="48" t="str" cm="1">
        <f t="array" ref="P246">IFERROR(IF(C246="P",G246,IF($K246=1,$M246,$M246+LOOKUP(2,1/($J$4:$J245=J246),$P$4:$P245))),"")</f>
        <v/>
      </c>
      <c r="Q246" s="57" t="str" cm="1">
        <f t="array" ref="Q246">IFERROR(IF(OR(C246="P",C246="A",C246="R"),F246,IF($K246=1,F246,IF(LOOKUP(2,1/($J$4:$J245=$J246),$P$4:$P245)=0,$F246,IF(AND($C246="C",LOOKUP(2,1/($J$4:$J245=$J246),$P$4:$P245)&gt;0),(F246*G246+LOOKUP(2,1/($J$4:$J245=$J246),$P$4:$P245)*LOOKUP(2,1/($J$4:$J245=$J246),$Q$4:$Q245))/$P246,IF(AND($C246="C",LOOKUP(2,1/($J$4:$J245=$J246),$P$4:$P245)&lt;0),LOOKUP(2,1/($J$4:$J245=$J246),$Q$4:$Q245),IF(AND($C246="V",LOOKUP(2,1/($J$4:$J245=$J246),$P$4:$P245)&lt;0),((-1*(F246*G246))+LOOKUP(2,1/($J$4:$J245=$J246),$P$4:$P245)*LOOKUP(2,1/($J$4:$J245=$J246),$Q$4:$Q245))/$P246,IF(AND($C246="V",LOOKUP(2,1/($J$4:$J245=$J246),$P$4:$P245)&gt;0),LOOKUP(2,1/($J$4:$J245=$J246),$Q$4:$Q245),""))))))),"")</f>
        <v/>
      </c>
      <c r="R246" s="49" t="str">
        <f t="shared" si="119"/>
        <v/>
      </c>
      <c r="S246" s="49" t="str">
        <f t="shared" si="105"/>
        <v/>
      </c>
      <c r="T246" s="49" t="str">
        <f t="shared" si="117"/>
        <v/>
      </c>
      <c r="U246" s="49" t="str">
        <f>IFERROR(IF(C246="P",S246,IF(K246=1,0,IF(OR(LOOKUP(2,1/($E$4:$E245=$E246),$P$4:$P245)=0,AND($C246="C",$N246="LONG"),AND(C246="V",N246="SHORT")),0,S246+(M246*Q246)))),"")</f>
        <v/>
      </c>
      <c r="V246" s="49" t="str">
        <f t="shared" si="118"/>
        <v/>
      </c>
      <c r="W246" s="50" t="str">
        <f t="shared" si="112"/>
        <v/>
      </c>
      <c r="Y246" s="51" t="str">
        <f t="shared" si="99"/>
        <v/>
      </c>
      <c r="Z246" s="50" t="str">
        <f t="shared" si="106"/>
        <v/>
      </c>
      <c r="AA246" s="50" t="str">
        <f t="shared" si="97"/>
        <v/>
      </c>
      <c r="AB246" s="50" t="str">
        <f t="shared" si="100"/>
        <v/>
      </c>
      <c r="AC246" s="58" t="str">
        <f t="shared" si="101"/>
        <v/>
      </c>
      <c r="AD246" s="53" t="str">
        <f t="shared" si="98"/>
        <v/>
      </c>
      <c r="AE246" s="53" t="str">
        <f t="shared" si="102"/>
        <v/>
      </c>
      <c r="AF246" s="59" t="str">
        <f t="shared" si="103"/>
        <v/>
      </c>
      <c r="AG246" s="40" t="str">
        <f>C246&amp;COUNTIFS($C$3:C246,"V")</f>
        <v>0</v>
      </c>
      <c r="AH246" s="266" t="str">
        <f t="shared" si="120"/>
        <v/>
      </c>
      <c r="AI246" s="56" t="str">
        <f t="shared" si="107"/>
        <v/>
      </c>
      <c r="AJ246" s="265" t="str">
        <f t="shared" si="108"/>
        <v/>
      </c>
      <c r="AK246" s="267" t="str">
        <f t="shared" si="109"/>
        <v/>
      </c>
      <c r="AL246" s="267" t="str">
        <f t="shared" si="110"/>
        <v/>
      </c>
      <c r="AM246" s="40" t="str">
        <f t="shared" si="111"/>
        <v/>
      </c>
      <c r="AN246" s="267">
        <f t="shared" si="104"/>
        <v>0</v>
      </c>
      <c r="CE246" s="279"/>
    </row>
    <row r="247" spans="1:83" s="40" customFormat="1" ht="12.75">
      <c r="A247" s="227"/>
      <c r="B247" s="88"/>
      <c r="C247" s="89"/>
      <c r="D247" s="90"/>
      <c r="E247" s="89"/>
      <c r="F247" s="91"/>
      <c r="G247" s="304"/>
      <c r="H247" s="41"/>
      <c r="I247" s="42" t="str">
        <f t="shared" si="113"/>
        <v/>
      </c>
      <c r="J247" s="43" t="str">
        <f t="shared" si="96"/>
        <v/>
      </c>
      <c r="K247" s="44" t="str">
        <f>IF(J247="","",IF(COUNTIF($J$4:J247,J247)=0,"",(COUNTIF($J$4:J247,J247))))</f>
        <v/>
      </c>
      <c r="L247" s="44" t="str">
        <f>IF(K247="","",J247&amp;" _ "&amp;COUNTIF($J$4:J247,J247)&amp;"_"&amp;N247)</f>
        <v/>
      </c>
      <c r="M247" s="45" t="str">
        <f t="shared" si="114"/>
        <v/>
      </c>
      <c r="N247" s="44" t="str">
        <f t="shared" si="115"/>
        <v/>
      </c>
      <c r="O247" s="57" t="str">
        <f t="shared" si="116"/>
        <v/>
      </c>
      <c r="P247" s="48" t="str" cm="1">
        <f t="array" ref="P247">IFERROR(IF(C247="P",G247,IF($K247=1,$M247,$M247+LOOKUP(2,1/($J$4:$J246=J247),$P$4:$P246))),"")</f>
        <v/>
      </c>
      <c r="Q247" s="57" t="str" cm="1">
        <f t="array" ref="Q247">IFERROR(IF(OR(C247="P",C247="A",C247="R"),F247,IF($K247=1,F247,IF(LOOKUP(2,1/($J$4:$J246=$J247),$P$4:$P246)=0,$F247,IF(AND($C247="C",LOOKUP(2,1/($J$4:$J246=$J247),$P$4:$P246)&gt;0),(F247*G247+LOOKUP(2,1/($J$4:$J246=$J247),$P$4:$P246)*LOOKUP(2,1/($J$4:$J246=$J247),$Q$4:$Q246))/$P247,IF(AND($C247="C",LOOKUP(2,1/($J$4:$J246=$J247),$P$4:$P246)&lt;0),LOOKUP(2,1/($J$4:$J246=$J247),$Q$4:$Q246),IF(AND($C247="V",LOOKUP(2,1/($J$4:$J246=$J247),$P$4:$P246)&lt;0),((-1*(F247*G247))+LOOKUP(2,1/($J$4:$J246=$J247),$P$4:$P246)*LOOKUP(2,1/($J$4:$J246=$J247),$Q$4:$Q246))/$P247,IF(AND($C247="V",LOOKUP(2,1/($J$4:$J246=$J247),$P$4:$P246)&gt;0),LOOKUP(2,1/($J$4:$J246=$J247),$Q$4:$Q246),""))))))),"")</f>
        <v/>
      </c>
      <c r="R247" s="49" t="str">
        <f t="shared" si="119"/>
        <v/>
      </c>
      <c r="S247" s="49" t="str">
        <f t="shared" si="105"/>
        <v/>
      </c>
      <c r="T247" s="49" t="str">
        <f t="shared" si="117"/>
        <v/>
      </c>
      <c r="U247" s="49" t="str">
        <f>IFERROR(IF(C247="P",S247,IF(K247=1,0,IF(OR(LOOKUP(2,1/($E$4:$E246=$E247),$P$4:$P246)=0,AND($C247="C",$N247="LONG"),AND(C247="V",N247="SHORT")),0,S247+(M247*Q247)))),"")</f>
        <v/>
      </c>
      <c r="V247" s="49" t="str">
        <f t="shared" si="118"/>
        <v/>
      </c>
      <c r="W247" s="50" t="str">
        <f t="shared" si="112"/>
        <v/>
      </c>
      <c r="Y247" s="51" t="str">
        <f t="shared" si="99"/>
        <v/>
      </c>
      <c r="Z247" s="50" t="str">
        <f t="shared" si="106"/>
        <v/>
      </c>
      <c r="AA247" s="50" t="str">
        <f t="shared" si="97"/>
        <v/>
      </c>
      <c r="AB247" s="50" t="str">
        <f t="shared" si="100"/>
        <v/>
      </c>
      <c r="AC247" s="58" t="str">
        <f t="shared" si="101"/>
        <v/>
      </c>
      <c r="AD247" s="53" t="str">
        <f t="shared" si="98"/>
        <v/>
      </c>
      <c r="AE247" s="53" t="str">
        <f t="shared" si="102"/>
        <v/>
      </c>
      <c r="AF247" s="59" t="str">
        <f t="shared" si="103"/>
        <v/>
      </c>
      <c r="AG247" s="40" t="str">
        <f>C247&amp;COUNTIFS($C$3:C247,"V")</f>
        <v>0</v>
      </c>
      <c r="AH247" s="266" t="str">
        <f t="shared" si="120"/>
        <v/>
      </c>
      <c r="AI247" s="56" t="str">
        <f t="shared" si="107"/>
        <v/>
      </c>
      <c r="AJ247" s="265" t="str">
        <f t="shared" si="108"/>
        <v/>
      </c>
      <c r="AK247" s="267" t="str">
        <f t="shared" si="109"/>
        <v/>
      </c>
      <c r="AL247" s="267" t="str">
        <f t="shared" si="110"/>
        <v/>
      </c>
      <c r="AM247" s="40" t="str">
        <f t="shared" si="111"/>
        <v/>
      </c>
      <c r="AN247" s="267">
        <f t="shared" si="104"/>
        <v>0</v>
      </c>
      <c r="CE247" s="279"/>
    </row>
    <row r="248" spans="1:83" s="40" customFormat="1" ht="12.75">
      <c r="A248" s="227"/>
      <c r="B248" s="88"/>
      <c r="C248" s="89"/>
      <c r="D248" s="90"/>
      <c r="E248" s="89"/>
      <c r="F248" s="91"/>
      <c r="G248" s="304"/>
      <c r="H248" s="41"/>
      <c r="I248" s="42" t="str">
        <f t="shared" si="113"/>
        <v/>
      </c>
      <c r="J248" s="43" t="str">
        <f t="shared" si="96"/>
        <v/>
      </c>
      <c r="K248" s="44" t="str">
        <f>IF(J248="","",IF(COUNTIF($J$4:J248,J248)=0,"",(COUNTIF($J$4:J248,J248))))</f>
        <v/>
      </c>
      <c r="L248" s="44" t="str">
        <f>IF(K248="","",J248&amp;" _ "&amp;COUNTIF($J$4:J248,J248)&amp;"_"&amp;N248)</f>
        <v/>
      </c>
      <c r="M248" s="45" t="str">
        <f t="shared" si="114"/>
        <v/>
      </c>
      <c r="N248" s="44" t="str">
        <f t="shared" si="115"/>
        <v/>
      </c>
      <c r="O248" s="57" t="str">
        <f t="shared" si="116"/>
        <v/>
      </c>
      <c r="P248" s="48" t="str" cm="1">
        <f t="array" ref="P248">IFERROR(IF(C248="P",G248,IF($K248=1,$M248,$M248+LOOKUP(2,1/($J$4:$J247=J248),$P$4:$P247))),"")</f>
        <v/>
      </c>
      <c r="Q248" s="57" t="str" cm="1">
        <f t="array" ref="Q248">IFERROR(IF(OR(C248="P",C248="A",C248="R"),F248,IF($K248=1,F248,IF(LOOKUP(2,1/($J$4:$J247=$J248),$P$4:$P247)=0,$F248,IF(AND($C248="C",LOOKUP(2,1/($J$4:$J247=$J248),$P$4:$P247)&gt;0),(F248*G248+LOOKUP(2,1/($J$4:$J247=$J248),$P$4:$P247)*LOOKUP(2,1/($J$4:$J247=$J248),$Q$4:$Q247))/$P248,IF(AND($C248="C",LOOKUP(2,1/($J$4:$J247=$J248),$P$4:$P247)&lt;0),LOOKUP(2,1/($J$4:$J247=$J248),$Q$4:$Q247),IF(AND($C248="V",LOOKUP(2,1/($J$4:$J247=$J248),$P$4:$P247)&lt;0),((-1*(F248*G248))+LOOKUP(2,1/($J$4:$J247=$J248),$P$4:$P247)*LOOKUP(2,1/($J$4:$J247=$J248),$Q$4:$Q247))/$P248,IF(AND($C248="V",LOOKUP(2,1/($J$4:$J247=$J248),$P$4:$P247)&gt;0),LOOKUP(2,1/($J$4:$J247=$J248),$Q$4:$Q247),""))))))),"")</f>
        <v/>
      </c>
      <c r="R248" s="49" t="str">
        <f t="shared" si="119"/>
        <v/>
      </c>
      <c r="S248" s="49" t="str">
        <f t="shared" si="105"/>
        <v/>
      </c>
      <c r="T248" s="49" t="str">
        <f t="shared" si="117"/>
        <v/>
      </c>
      <c r="U248" s="49" t="str">
        <f>IFERROR(IF(C248="P",S248,IF(K248=1,0,IF(OR(LOOKUP(2,1/($E$4:$E247=$E248),$P$4:$P247)=0,AND($C248="C",$N248="LONG"),AND(C248="V",N248="SHORT")),0,S248+(M248*Q248)))),"")</f>
        <v/>
      </c>
      <c r="V248" s="49" t="str">
        <f t="shared" si="118"/>
        <v/>
      </c>
      <c r="W248" s="50" t="str">
        <f t="shared" si="112"/>
        <v/>
      </c>
      <c r="Y248" s="51" t="str">
        <f t="shared" si="99"/>
        <v/>
      </c>
      <c r="Z248" s="50" t="str">
        <f t="shared" si="106"/>
        <v/>
      </c>
      <c r="AA248" s="50" t="str">
        <f t="shared" si="97"/>
        <v/>
      </c>
      <c r="AB248" s="50" t="str">
        <f t="shared" si="100"/>
        <v/>
      </c>
      <c r="AC248" s="58" t="str">
        <f t="shared" si="101"/>
        <v/>
      </c>
      <c r="AD248" s="53" t="str">
        <f t="shared" si="98"/>
        <v/>
      </c>
      <c r="AE248" s="53" t="str">
        <f t="shared" si="102"/>
        <v/>
      </c>
      <c r="AF248" s="59" t="str">
        <f t="shared" si="103"/>
        <v/>
      </c>
      <c r="AG248" s="40" t="str">
        <f>C248&amp;COUNTIFS($C$3:C248,"V")</f>
        <v>0</v>
      </c>
      <c r="AH248" s="266" t="str">
        <f t="shared" si="120"/>
        <v/>
      </c>
      <c r="AI248" s="56" t="str">
        <f t="shared" si="107"/>
        <v/>
      </c>
      <c r="AJ248" s="265" t="str">
        <f t="shared" si="108"/>
        <v/>
      </c>
      <c r="AK248" s="267" t="str">
        <f t="shared" si="109"/>
        <v/>
      </c>
      <c r="AL248" s="267" t="str">
        <f t="shared" si="110"/>
        <v/>
      </c>
      <c r="AM248" s="40" t="str">
        <f t="shared" si="111"/>
        <v/>
      </c>
      <c r="AN248" s="267">
        <f t="shared" si="104"/>
        <v>0</v>
      </c>
      <c r="CE248" s="279"/>
    </row>
    <row r="249" spans="1:83" s="40" customFormat="1" ht="12.75">
      <c r="A249" s="227"/>
      <c r="B249" s="88"/>
      <c r="C249" s="89"/>
      <c r="D249" s="90"/>
      <c r="E249" s="89"/>
      <c r="F249" s="91"/>
      <c r="G249" s="304"/>
      <c r="H249" s="41"/>
      <c r="I249" s="42" t="str">
        <f t="shared" si="113"/>
        <v/>
      </c>
      <c r="J249" s="43" t="str">
        <f t="shared" si="96"/>
        <v/>
      </c>
      <c r="K249" s="44" t="str">
        <f>IF(J249="","",IF(COUNTIF($J$4:J249,J249)=0,"",(COUNTIF($J$4:J249,J249))))</f>
        <v/>
      </c>
      <c r="L249" s="44" t="str">
        <f>IF(K249="","",J249&amp;" _ "&amp;COUNTIF($J$4:J249,J249)&amp;"_"&amp;N249)</f>
        <v/>
      </c>
      <c r="M249" s="45" t="str">
        <f t="shared" si="114"/>
        <v/>
      </c>
      <c r="N249" s="44" t="str">
        <f t="shared" si="115"/>
        <v/>
      </c>
      <c r="O249" s="57" t="str">
        <f t="shared" si="116"/>
        <v/>
      </c>
      <c r="P249" s="48" t="str" cm="1">
        <f t="array" ref="P249">IFERROR(IF(C249="P",G249,IF($K249=1,$M249,$M249+LOOKUP(2,1/($J$4:$J248=J249),$P$4:$P248))),"")</f>
        <v/>
      </c>
      <c r="Q249" s="57" t="str" cm="1">
        <f t="array" ref="Q249">IFERROR(IF(OR(C249="P",C249="A",C249="R"),F249,IF($K249=1,F249,IF(LOOKUP(2,1/($J$4:$J248=$J249),$P$4:$P248)=0,$F249,IF(AND($C249="C",LOOKUP(2,1/($J$4:$J248=$J249),$P$4:$P248)&gt;0),(F249*G249+LOOKUP(2,1/($J$4:$J248=$J249),$P$4:$P248)*LOOKUP(2,1/($J$4:$J248=$J249),$Q$4:$Q248))/$P249,IF(AND($C249="C",LOOKUP(2,1/($J$4:$J248=$J249),$P$4:$P248)&lt;0),LOOKUP(2,1/($J$4:$J248=$J249),$Q$4:$Q248),IF(AND($C249="V",LOOKUP(2,1/($J$4:$J248=$J249),$P$4:$P248)&lt;0),((-1*(F249*G249))+LOOKUP(2,1/($J$4:$J248=$J249),$P$4:$P248)*LOOKUP(2,1/($J$4:$J248=$J249),$Q$4:$Q248))/$P249,IF(AND($C249="V",LOOKUP(2,1/($J$4:$J248=$J249),$P$4:$P248)&gt;0),LOOKUP(2,1/($J$4:$J248=$J249),$Q$4:$Q248),""))))))),"")</f>
        <v/>
      </c>
      <c r="R249" s="49" t="str">
        <f t="shared" si="119"/>
        <v/>
      </c>
      <c r="S249" s="49" t="str">
        <f t="shared" si="105"/>
        <v/>
      </c>
      <c r="T249" s="49" t="str">
        <f t="shared" si="117"/>
        <v/>
      </c>
      <c r="U249" s="49" t="str">
        <f>IFERROR(IF(C249="P",S249,IF(K249=1,0,IF(OR(LOOKUP(2,1/($E$4:$E248=$E249),$P$4:$P248)=0,AND($C249="C",$N249="LONG"),AND(C249="V",N249="SHORT")),0,S249+(M249*Q249)))),"")</f>
        <v/>
      </c>
      <c r="V249" s="49" t="str">
        <f t="shared" si="118"/>
        <v/>
      </c>
      <c r="W249" s="50" t="str">
        <f t="shared" si="112"/>
        <v/>
      </c>
      <c r="Y249" s="51" t="str">
        <f t="shared" si="99"/>
        <v/>
      </c>
      <c r="Z249" s="50" t="str">
        <f t="shared" si="106"/>
        <v/>
      </c>
      <c r="AA249" s="50" t="str">
        <f t="shared" si="97"/>
        <v/>
      </c>
      <c r="AB249" s="50" t="str">
        <f t="shared" si="100"/>
        <v/>
      </c>
      <c r="AC249" s="58" t="str">
        <f t="shared" si="101"/>
        <v/>
      </c>
      <c r="AD249" s="53" t="str">
        <f t="shared" si="98"/>
        <v/>
      </c>
      <c r="AE249" s="53" t="str">
        <f t="shared" si="102"/>
        <v/>
      </c>
      <c r="AF249" s="59" t="str">
        <f t="shared" si="103"/>
        <v/>
      </c>
      <c r="AG249" s="40" t="str">
        <f>C249&amp;COUNTIFS($C$3:C249,"V")</f>
        <v>0</v>
      </c>
      <c r="AH249" s="266" t="str">
        <f t="shared" si="120"/>
        <v/>
      </c>
      <c r="AI249" s="56" t="str">
        <f t="shared" si="107"/>
        <v/>
      </c>
      <c r="AJ249" s="265" t="str">
        <f t="shared" si="108"/>
        <v/>
      </c>
      <c r="AK249" s="267" t="str">
        <f t="shared" si="109"/>
        <v/>
      </c>
      <c r="AL249" s="267" t="str">
        <f t="shared" si="110"/>
        <v/>
      </c>
      <c r="AM249" s="40" t="str">
        <f t="shared" si="111"/>
        <v/>
      </c>
      <c r="AN249" s="267">
        <f t="shared" si="104"/>
        <v>0</v>
      </c>
      <c r="CE249" s="279"/>
    </row>
    <row r="250" spans="1:83" s="40" customFormat="1" ht="12.75">
      <c r="A250" s="227"/>
      <c r="B250" s="88"/>
      <c r="C250" s="89"/>
      <c r="D250" s="90"/>
      <c r="E250" s="89"/>
      <c r="F250" s="91"/>
      <c r="G250" s="304"/>
      <c r="H250" s="41"/>
      <c r="I250" s="42" t="str">
        <f t="shared" si="113"/>
        <v/>
      </c>
      <c r="J250" s="43" t="str">
        <f t="shared" si="96"/>
        <v/>
      </c>
      <c r="K250" s="44" t="str">
        <f>IF(J250="","",IF(COUNTIF($J$4:J250,J250)=0,"",(COUNTIF($J$4:J250,J250))))</f>
        <v/>
      </c>
      <c r="L250" s="44" t="str">
        <f>IF(K250="","",J250&amp;" _ "&amp;COUNTIF($J$4:J250,J250)&amp;"_"&amp;N250)</f>
        <v/>
      </c>
      <c r="M250" s="45" t="str">
        <f t="shared" si="114"/>
        <v/>
      </c>
      <c r="N250" s="44" t="str">
        <f t="shared" si="115"/>
        <v/>
      </c>
      <c r="O250" s="57" t="str">
        <f t="shared" si="116"/>
        <v/>
      </c>
      <c r="P250" s="48" t="str" cm="1">
        <f t="array" ref="P250">IFERROR(IF(C250="P",G250,IF($K250=1,$M250,$M250+LOOKUP(2,1/($J$4:$J249=J250),$P$4:$P249))),"")</f>
        <v/>
      </c>
      <c r="Q250" s="57" t="str" cm="1">
        <f t="array" ref="Q250">IFERROR(IF(OR(C250="P",C250="A",C250="R"),F250,IF($K250=1,F250,IF(LOOKUP(2,1/($J$4:$J249=$J250),$P$4:$P249)=0,$F250,IF(AND($C250="C",LOOKUP(2,1/($J$4:$J249=$J250),$P$4:$P249)&gt;0),(F250*G250+LOOKUP(2,1/($J$4:$J249=$J250),$P$4:$P249)*LOOKUP(2,1/($J$4:$J249=$J250),$Q$4:$Q249))/$P250,IF(AND($C250="C",LOOKUP(2,1/($J$4:$J249=$J250),$P$4:$P249)&lt;0),LOOKUP(2,1/($J$4:$J249=$J250),$Q$4:$Q249),IF(AND($C250="V",LOOKUP(2,1/($J$4:$J249=$J250),$P$4:$P249)&lt;0),((-1*(F250*G250))+LOOKUP(2,1/($J$4:$J249=$J250),$P$4:$P249)*LOOKUP(2,1/($J$4:$J249=$J250),$Q$4:$Q249))/$P250,IF(AND($C250="V",LOOKUP(2,1/($J$4:$J249=$J250),$P$4:$P249)&gt;0),LOOKUP(2,1/($J$4:$J249=$J250),$Q$4:$Q249),""))))))),"")</f>
        <v/>
      </c>
      <c r="R250" s="49" t="str">
        <f t="shared" si="119"/>
        <v/>
      </c>
      <c r="S250" s="49" t="str">
        <f t="shared" si="105"/>
        <v/>
      </c>
      <c r="T250" s="49" t="str">
        <f t="shared" si="117"/>
        <v/>
      </c>
      <c r="U250" s="49" t="str">
        <f>IFERROR(IF(C250="P",S250,IF(K250=1,0,IF(OR(LOOKUP(2,1/($E$4:$E249=$E250),$P$4:$P249)=0,AND($C250="C",$N250="LONG"),AND(C250="V",N250="SHORT")),0,S250+(M250*Q250)))),"")</f>
        <v/>
      </c>
      <c r="V250" s="49" t="str">
        <f t="shared" si="118"/>
        <v/>
      </c>
      <c r="W250" s="50" t="str">
        <f t="shared" si="112"/>
        <v/>
      </c>
      <c r="Y250" s="51" t="str">
        <f t="shared" si="99"/>
        <v/>
      </c>
      <c r="Z250" s="50" t="str">
        <f t="shared" si="106"/>
        <v/>
      </c>
      <c r="AA250" s="50" t="str">
        <f t="shared" si="97"/>
        <v/>
      </c>
      <c r="AB250" s="50" t="str">
        <f t="shared" si="100"/>
        <v/>
      </c>
      <c r="AC250" s="58" t="str">
        <f t="shared" si="101"/>
        <v/>
      </c>
      <c r="AD250" s="53" t="str">
        <f t="shared" si="98"/>
        <v/>
      </c>
      <c r="AE250" s="53" t="str">
        <f t="shared" si="102"/>
        <v/>
      </c>
      <c r="AF250" s="59" t="str">
        <f t="shared" si="103"/>
        <v/>
      </c>
      <c r="AG250" s="40" t="str">
        <f>C250&amp;COUNTIFS($C$3:C250,"V")</f>
        <v>0</v>
      </c>
      <c r="AH250" s="266" t="str">
        <f t="shared" si="120"/>
        <v/>
      </c>
      <c r="AI250" s="56" t="str">
        <f t="shared" si="107"/>
        <v/>
      </c>
      <c r="AJ250" s="265" t="str">
        <f t="shared" si="108"/>
        <v/>
      </c>
      <c r="AK250" s="267" t="str">
        <f t="shared" si="109"/>
        <v/>
      </c>
      <c r="AL250" s="267" t="str">
        <f t="shared" si="110"/>
        <v/>
      </c>
      <c r="AM250" s="40" t="str">
        <f t="shared" si="111"/>
        <v/>
      </c>
      <c r="AN250" s="267">
        <f t="shared" si="104"/>
        <v>0</v>
      </c>
      <c r="CE250" s="279"/>
    </row>
    <row r="251" spans="1:83" s="40" customFormat="1" ht="12.75">
      <c r="A251" s="227"/>
      <c r="B251" s="88"/>
      <c r="C251" s="89"/>
      <c r="D251" s="90"/>
      <c r="E251" s="89"/>
      <c r="F251" s="91"/>
      <c r="G251" s="304"/>
      <c r="H251" s="41"/>
      <c r="I251" s="42" t="str">
        <f t="shared" si="113"/>
        <v/>
      </c>
      <c r="J251" s="43" t="str">
        <f t="shared" si="96"/>
        <v/>
      </c>
      <c r="K251" s="44" t="str">
        <f>IF(J251="","",IF(COUNTIF($J$4:J251,J251)=0,"",(COUNTIF($J$4:J251,J251))))</f>
        <v/>
      </c>
      <c r="L251" s="44" t="str">
        <f>IF(K251="","",J251&amp;" _ "&amp;COUNTIF($J$4:J251,J251)&amp;"_"&amp;N251)</f>
        <v/>
      </c>
      <c r="M251" s="45" t="str">
        <f t="shared" si="114"/>
        <v/>
      </c>
      <c r="N251" s="44" t="str">
        <f t="shared" si="115"/>
        <v/>
      </c>
      <c r="O251" s="57" t="str">
        <f t="shared" si="116"/>
        <v/>
      </c>
      <c r="P251" s="48" t="str" cm="1">
        <f t="array" ref="P251">IFERROR(IF(C251="P",G251,IF($K251=1,$M251,$M251+LOOKUP(2,1/($J$4:$J250=J251),$P$4:$P250))),"")</f>
        <v/>
      </c>
      <c r="Q251" s="57" t="str" cm="1">
        <f t="array" ref="Q251">IFERROR(IF(OR(C251="P",C251="A",C251="R"),F251,IF($K251=1,F251,IF(LOOKUP(2,1/($J$4:$J250=$J251),$P$4:$P250)=0,$F251,IF(AND($C251="C",LOOKUP(2,1/($J$4:$J250=$J251),$P$4:$P250)&gt;0),(F251*G251+LOOKUP(2,1/($J$4:$J250=$J251),$P$4:$P250)*LOOKUP(2,1/($J$4:$J250=$J251),$Q$4:$Q250))/$P251,IF(AND($C251="C",LOOKUP(2,1/($J$4:$J250=$J251),$P$4:$P250)&lt;0),LOOKUP(2,1/($J$4:$J250=$J251),$Q$4:$Q250),IF(AND($C251="V",LOOKUP(2,1/($J$4:$J250=$J251),$P$4:$P250)&lt;0),((-1*(F251*G251))+LOOKUP(2,1/($J$4:$J250=$J251),$P$4:$P250)*LOOKUP(2,1/($J$4:$J250=$J251),$Q$4:$Q250))/$P251,IF(AND($C251="V",LOOKUP(2,1/($J$4:$J250=$J251),$P$4:$P250)&gt;0),LOOKUP(2,1/($J$4:$J250=$J251),$Q$4:$Q250),""))))))),"")</f>
        <v/>
      </c>
      <c r="R251" s="49" t="str">
        <f t="shared" si="119"/>
        <v/>
      </c>
      <c r="S251" s="49" t="str">
        <f t="shared" si="105"/>
        <v/>
      </c>
      <c r="T251" s="49" t="str">
        <f t="shared" si="117"/>
        <v/>
      </c>
      <c r="U251" s="49" t="str">
        <f>IFERROR(IF(C251="P",S251,IF(K251=1,0,IF(OR(LOOKUP(2,1/($E$4:$E250=$E251),$P$4:$P250)=0,AND($C251="C",$N251="LONG"),AND(C251="V",N251="SHORT")),0,S251+(M251*Q251)))),"")</f>
        <v/>
      </c>
      <c r="V251" s="49" t="str">
        <f t="shared" si="118"/>
        <v/>
      </c>
      <c r="W251" s="50" t="str">
        <f t="shared" si="112"/>
        <v/>
      </c>
      <c r="Y251" s="51" t="str">
        <f t="shared" si="99"/>
        <v/>
      </c>
      <c r="Z251" s="50" t="str">
        <f t="shared" si="106"/>
        <v/>
      </c>
      <c r="AA251" s="50" t="str">
        <f t="shared" si="97"/>
        <v/>
      </c>
      <c r="AB251" s="50" t="str">
        <f t="shared" si="100"/>
        <v/>
      </c>
      <c r="AC251" s="58" t="str">
        <f t="shared" si="101"/>
        <v/>
      </c>
      <c r="AD251" s="53" t="str">
        <f t="shared" si="98"/>
        <v/>
      </c>
      <c r="AE251" s="53" t="str">
        <f t="shared" si="102"/>
        <v/>
      </c>
      <c r="AF251" s="59" t="str">
        <f t="shared" si="103"/>
        <v/>
      </c>
      <c r="AG251" s="40" t="str">
        <f>C251&amp;COUNTIFS($C$3:C251,"V")</f>
        <v>0</v>
      </c>
      <c r="AH251" s="266" t="str">
        <f t="shared" si="120"/>
        <v/>
      </c>
      <c r="AI251" s="56" t="str">
        <f t="shared" si="107"/>
        <v/>
      </c>
      <c r="AJ251" s="265" t="str">
        <f t="shared" si="108"/>
        <v/>
      </c>
      <c r="AK251" s="267" t="str">
        <f t="shared" si="109"/>
        <v/>
      </c>
      <c r="AL251" s="267" t="str">
        <f t="shared" si="110"/>
        <v/>
      </c>
      <c r="AM251" s="40" t="str">
        <f t="shared" si="111"/>
        <v/>
      </c>
      <c r="AN251" s="267">
        <f t="shared" si="104"/>
        <v>0</v>
      </c>
      <c r="CE251" s="279"/>
    </row>
    <row r="252" spans="1:83" s="40" customFormat="1" ht="12.75">
      <c r="A252" s="227"/>
      <c r="B252" s="88"/>
      <c r="C252" s="89"/>
      <c r="D252" s="90"/>
      <c r="E252" s="89"/>
      <c r="F252" s="91"/>
      <c r="G252" s="304"/>
      <c r="H252" s="41"/>
      <c r="I252" s="42" t="str">
        <f t="shared" si="113"/>
        <v/>
      </c>
      <c r="J252" s="43" t="str">
        <f t="shared" si="96"/>
        <v/>
      </c>
      <c r="K252" s="44" t="str">
        <f>IF(J252="","",IF(COUNTIF($J$4:J252,J252)=0,"",(COUNTIF($J$4:J252,J252))))</f>
        <v/>
      </c>
      <c r="L252" s="44" t="str">
        <f>IF(K252="","",J252&amp;" _ "&amp;COUNTIF($J$4:J252,J252)&amp;"_"&amp;N252)</f>
        <v/>
      </c>
      <c r="M252" s="45" t="str">
        <f t="shared" si="114"/>
        <v/>
      </c>
      <c r="N252" s="44" t="str">
        <f t="shared" si="115"/>
        <v/>
      </c>
      <c r="O252" s="57" t="str">
        <f t="shared" si="116"/>
        <v/>
      </c>
      <c r="P252" s="48" t="str" cm="1">
        <f t="array" ref="P252">IFERROR(IF(C252="P",G252,IF($K252=1,$M252,$M252+LOOKUP(2,1/($J$4:$J251=J252),$P$4:$P251))),"")</f>
        <v/>
      </c>
      <c r="Q252" s="57" t="str" cm="1">
        <f t="array" ref="Q252">IFERROR(IF(OR(C252="P",C252="A",C252="R"),F252,IF($K252=1,F252,IF(LOOKUP(2,1/($J$4:$J251=$J252),$P$4:$P251)=0,$F252,IF(AND($C252="C",LOOKUP(2,1/($J$4:$J251=$J252),$P$4:$P251)&gt;0),(F252*G252+LOOKUP(2,1/($J$4:$J251=$J252),$P$4:$P251)*LOOKUP(2,1/($J$4:$J251=$J252),$Q$4:$Q251))/$P252,IF(AND($C252="C",LOOKUP(2,1/($J$4:$J251=$J252),$P$4:$P251)&lt;0),LOOKUP(2,1/($J$4:$J251=$J252),$Q$4:$Q251),IF(AND($C252="V",LOOKUP(2,1/($J$4:$J251=$J252),$P$4:$P251)&lt;0),((-1*(F252*G252))+LOOKUP(2,1/($J$4:$J251=$J252),$P$4:$P251)*LOOKUP(2,1/($J$4:$J251=$J252),$Q$4:$Q251))/$P252,IF(AND($C252="V",LOOKUP(2,1/($J$4:$J251=$J252),$P$4:$P251)&gt;0),LOOKUP(2,1/($J$4:$J251=$J252),$Q$4:$Q251),""))))))),"")</f>
        <v/>
      </c>
      <c r="R252" s="49" t="str">
        <f t="shared" si="119"/>
        <v/>
      </c>
      <c r="S252" s="49" t="str">
        <f t="shared" si="105"/>
        <v/>
      </c>
      <c r="T252" s="49" t="str">
        <f t="shared" si="117"/>
        <v/>
      </c>
      <c r="U252" s="49" t="str">
        <f>IFERROR(IF(C252="P",S252,IF(K252=1,0,IF(OR(LOOKUP(2,1/($E$4:$E251=$E252),$P$4:$P251)=0,AND($C252="C",$N252="LONG"),AND(C252="V",N252="SHORT")),0,S252+(M252*Q252)))),"")</f>
        <v/>
      </c>
      <c r="V252" s="49" t="str">
        <f t="shared" si="118"/>
        <v/>
      </c>
      <c r="W252" s="50" t="str">
        <f t="shared" si="112"/>
        <v/>
      </c>
      <c r="Y252" s="51" t="str">
        <f t="shared" si="99"/>
        <v/>
      </c>
      <c r="Z252" s="50" t="str">
        <f t="shared" si="106"/>
        <v/>
      </c>
      <c r="AA252" s="50" t="str">
        <f t="shared" si="97"/>
        <v/>
      </c>
      <c r="AB252" s="50" t="str">
        <f t="shared" si="100"/>
        <v/>
      </c>
      <c r="AC252" s="58" t="str">
        <f t="shared" si="101"/>
        <v/>
      </c>
      <c r="AD252" s="53" t="str">
        <f t="shared" si="98"/>
        <v/>
      </c>
      <c r="AE252" s="53" t="str">
        <f t="shared" si="102"/>
        <v/>
      </c>
      <c r="AF252" s="59" t="str">
        <f t="shared" si="103"/>
        <v/>
      </c>
      <c r="AG252" s="40" t="str">
        <f>C252&amp;COUNTIFS($C$3:C252,"V")</f>
        <v>0</v>
      </c>
      <c r="AH252" s="266" t="str">
        <f t="shared" si="120"/>
        <v/>
      </c>
      <c r="AI252" s="56" t="str">
        <f t="shared" si="107"/>
        <v/>
      </c>
      <c r="AJ252" s="265" t="str">
        <f t="shared" si="108"/>
        <v/>
      </c>
      <c r="AK252" s="267" t="str">
        <f t="shared" si="109"/>
        <v/>
      </c>
      <c r="AL252" s="267" t="str">
        <f t="shared" si="110"/>
        <v/>
      </c>
      <c r="AM252" s="40" t="str">
        <f t="shared" si="111"/>
        <v/>
      </c>
      <c r="AN252" s="267">
        <f t="shared" si="104"/>
        <v>0</v>
      </c>
      <c r="CE252" s="279"/>
    </row>
    <row r="253" spans="1:83" s="40" customFormat="1" ht="12.75">
      <c r="A253" s="227"/>
      <c r="B253" s="88"/>
      <c r="C253" s="89"/>
      <c r="D253" s="90"/>
      <c r="E253" s="89"/>
      <c r="F253" s="91"/>
      <c r="G253" s="304"/>
      <c r="H253" s="41"/>
      <c r="I253" s="42" t="str">
        <f t="shared" si="113"/>
        <v/>
      </c>
      <c r="J253" s="43" t="str">
        <f t="shared" si="96"/>
        <v/>
      </c>
      <c r="K253" s="44" t="str">
        <f>IF(J253="","",IF(COUNTIF($J$4:J253,J253)=0,"",(COUNTIF($J$4:J253,J253))))</f>
        <v/>
      </c>
      <c r="L253" s="44" t="str">
        <f>IF(K253="","",J253&amp;" _ "&amp;COUNTIF($J$4:J253,J253)&amp;"_"&amp;N253)</f>
        <v/>
      </c>
      <c r="M253" s="45" t="str">
        <f t="shared" si="114"/>
        <v/>
      </c>
      <c r="N253" s="44" t="str">
        <f t="shared" si="115"/>
        <v/>
      </c>
      <c r="O253" s="57" t="str">
        <f t="shared" si="116"/>
        <v/>
      </c>
      <c r="P253" s="48" t="str" cm="1">
        <f t="array" ref="P253">IFERROR(IF(C253="P",G253,IF($K253=1,$M253,$M253+LOOKUP(2,1/($J$4:$J252=J253),$P$4:$P252))),"")</f>
        <v/>
      </c>
      <c r="Q253" s="57" t="str" cm="1">
        <f t="array" ref="Q253">IFERROR(IF(OR(C253="P",C253="A",C253="R"),F253,IF($K253=1,F253,IF(LOOKUP(2,1/($J$4:$J252=$J253),$P$4:$P252)=0,$F253,IF(AND($C253="C",LOOKUP(2,1/($J$4:$J252=$J253),$P$4:$P252)&gt;0),(F253*G253+LOOKUP(2,1/($J$4:$J252=$J253),$P$4:$P252)*LOOKUP(2,1/($J$4:$J252=$J253),$Q$4:$Q252))/$P253,IF(AND($C253="C",LOOKUP(2,1/($J$4:$J252=$J253),$P$4:$P252)&lt;0),LOOKUP(2,1/($J$4:$J252=$J253),$Q$4:$Q252),IF(AND($C253="V",LOOKUP(2,1/($J$4:$J252=$J253),$P$4:$P252)&lt;0),((-1*(F253*G253))+LOOKUP(2,1/($J$4:$J252=$J253),$P$4:$P252)*LOOKUP(2,1/($J$4:$J252=$J253),$Q$4:$Q252))/$P253,IF(AND($C253="V",LOOKUP(2,1/($J$4:$J252=$J253),$P$4:$P252)&gt;0),LOOKUP(2,1/($J$4:$J252=$J253),$Q$4:$Q252),""))))))),"")</f>
        <v/>
      </c>
      <c r="R253" s="49" t="str">
        <f t="shared" si="119"/>
        <v/>
      </c>
      <c r="S253" s="49" t="str">
        <f t="shared" si="105"/>
        <v/>
      </c>
      <c r="T253" s="49" t="str">
        <f t="shared" si="117"/>
        <v/>
      </c>
      <c r="U253" s="49" t="str">
        <f>IFERROR(IF(C253="P",S253,IF(K253=1,0,IF(OR(LOOKUP(2,1/($E$4:$E252=$E253),$P$4:$P252)=0,AND($C253="C",$N253="LONG"),AND(C253="V",N253="SHORT")),0,S253+(M253*Q253)))),"")</f>
        <v/>
      </c>
      <c r="V253" s="49" t="str">
        <f t="shared" si="118"/>
        <v/>
      </c>
      <c r="W253" s="50" t="str">
        <f t="shared" si="112"/>
        <v/>
      </c>
      <c r="Y253" s="51" t="str">
        <f t="shared" si="99"/>
        <v/>
      </c>
      <c r="Z253" s="50" t="str">
        <f t="shared" si="106"/>
        <v/>
      </c>
      <c r="AA253" s="50" t="str">
        <f t="shared" si="97"/>
        <v/>
      </c>
      <c r="AB253" s="50" t="str">
        <f t="shared" si="100"/>
        <v/>
      </c>
      <c r="AC253" s="58" t="str">
        <f t="shared" si="101"/>
        <v/>
      </c>
      <c r="AD253" s="53" t="str">
        <f t="shared" si="98"/>
        <v/>
      </c>
      <c r="AE253" s="53" t="str">
        <f t="shared" si="102"/>
        <v/>
      </c>
      <c r="AF253" s="59" t="str">
        <f t="shared" si="103"/>
        <v/>
      </c>
      <c r="AG253" s="40" t="str">
        <f>C253&amp;COUNTIFS($C$3:C253,"V")</f>
        <v>0</v>
      </c>
      <c r="AH253" s="266" t="str">
        <f t="shared" si="120"/>
        <v/>
      </c>
      <c r="AI253" s="56" t="str">
        <f t="shared" si="107"/>
        <v/>
      </c>
      <c r="AJ253" s="265" t="str">
        <f t="shared" si="108"/>
        <v/>
      </c>
      <c r="AK253" s="267" t="str">
        <f t="shared" si="109"/>
        <v/>
      </c>
      <c r="AL253" s="267" t="str">
        <f t="shared" si="110"/>
        <v/>
      </c>
      <c r="AM253" s="40" t="str">
        <f t="shared" si="111"/>
        <v/>
      </c>
      <c r="AN253" s="267">
        <f t="shared" si="104"/>
        <v>0</v>
      </c>
      <c r="CE253" s="279"/>
    </row>
    <row r="254" spans="1:83" s="40" customFormat="1" ht="12.75">
      <c r="A254" s="227"/>
      <c r="B254" s="88"/>
      <c r="C254" s="89"/>
      <c r="D254" s="90"/>
      <c r="E254" s="89"/>
      <c r="F254" s="91"/>
      <c r="G254" s="304"/>
      <c r="H254" s="41"/>
      <c r="I254" s="42" t="str">
        <f t="shared" si="113"/>
        <v/>
      </c>
      <c r="J254" s="43" t="str">
        <f t="shared" si="96"/>
        <v/>
      </c>
      <c r="K254" s="44" t="str">
        <f>IF(J254="","",IF(COUNTIF($J$4:J254,J254)=0,"",(COUNTIF($J$4:J254,J254))))</f>
        <v/>
      </c>
      <c r="L254" s="44" t="str">
        <f>IF(K254="","",J254&amp;" _ "&amp;COUNTIF($J$4:J254,J254)&amp;"_"&amp;N254)</f>
        <v/>
      </c>
      <c r="M254" s="45" t="str">
        <f t="shared" si="114"/>
        <v/>
      </c>
      <c r="N254" s="44" t="str">
        <f t="shared" si="115"/>
        <v/>
      </c>
      <c r="O254" s="57" t="str">
        <f t="shared" si="116"/>
        <v/>
      </c>
      <c r="P254" s="48" t="str" cm="1">
        <f t="array" ref="P254">IFERROR(IF(C254="P",G254,IF($K254=1,$M254,$M254+LOOKUP(2,1/($J$4:$J253=J254),$P$4:$P253))),"")</f>
        <v/>
      </c>
      <c r="Q254" s="57" t="str" cm="1">
        <f t="array" ref="Q254">IFERROR(IF(OR(C254="P",C254="A",C254="R"),F254,IF($K254=1,F254,IF(LOOKUP(2,1/($J$4:$J253=$J254),$P$4:$P253)=0,$F254,IF(AND($C254="C",LOOKUP(2,1/($J$4:$J253=$J254),$P$4:$P253)&gt;0),(F254*G254+LOOKUP(2,1/($J$4:$J253=$J254),$P$4:$P253)*LOOKUP(2,1/($J$4:$J253=$J254),$Q$4:$Q253))/$P254,IF(AND($C254="C",LOOKUP(2,1/($J$4:$J253=$J254),$P$4:$P253)&lt;0),LOOKUP(2,1/($J$4:$J253=$J254),$Q$4:$Q253),IF(AND($C254="V",LOOKUP(2,1/($J$4:$J253=$J254),$P$4:$P253)&lt;0),((-1*(F254*G254))+LOOKUP(2,1/($J$4:$J253=$J254),$P$4:$P253)*LOOKUP(2,1/($J$4:$J253=$J254),$Q$4:$Q253))/$P254,IF(AND($C254="V",LOOKUP(2,1/($J$4:$J253=$J254),$P$4:$P253)&gt;0),LOOKUP(2,1/($J$4:$J253=$J254),$Q$4:$Q253),""))))))),"")</f>
        <v/>
      </c>
      <c r="R254" s="49" t="str">
        <f t="shared" si="119"/>
        <v/>
      </c>
      <c r="S254" s="49" t="str">
        <f t="shared" si="105"/>
        <v/>
      </c>
      <c r="T254" s="49" t="str">
        <f t="shared" si="117"/>
        <v/>
      </c>
      <c r="U254" s="49" t="str">
        <f>IFERROR(IF(C254="P",S254,IF(K254=1,0,IF(OR(LOOKUP(2,1/($E$4:$E253=$E254),$P$4:$P253)=0,AND($C254="C",$N254="LONG"),AND(C254="V",N254="SHORT")),0,S254+(M254*Q254)))),"")</f>
        <v/>
      </c>
      <c r="V254" s="49" t="str">
        <f t="shared" si="118"/>
        <v/>
      </c>
      <c r="W254" s="50" t="str">
        <f t="shared" si="112"/>
        <v/>
      </c>
      <c r="Y254" s="51" t="str">
        <f t="shared" si="99"/>
        <v/>
      </c>
      <c r="Z254" s="50" t="str">
        <f t="shared" si="106"/>
        <v/>
      </c>
      <c r="AA254" s="50" t="str">
        <f t="shared" si="97"/>
        <v/>
      </c>
      <c r="AB254" s="50" t="str">
        <f t="shared" si="100"/>
        <v/>
      </c>
      <c r="AC254" s="58" t="str">
        <f t="shared" si="101"/>
        <v/>
      </c>
      <c r="AD254" s="53" t="str">
        <f t="shared" si="98"/>
        <v/>
      </c>
      <c r="AE254" s="53" t="str">
        <f t="shared" si="102"/>
        <v/>
      </c>
      <c r="AF254" s="59" t="str">
        <f t="shared" si="103"/>
        <v/>
      </c>
      <c r="AG254" s="40" t="str">
        <f>C254&amp;COUNTIFS($C$3:C254,"V")</f>
        <v>0</v>
      </c>
      <c r="AH254" s="266" t="str">
        <f t="shared" si="120"/>
        <v/>
      </c>
      <c r="AI254" s="56" t="str">
        <f t="shared" si="107"/>
        <v/>
      </c>
      <c r="AJ254" s="265" t="str">
        <f t="shared" si="108"/>
        <v/>
      </c>
      <c r="AK254" s="267" t="str">
        <f t="shared" si="109"/>
        <v/>
      </c>
      <c r="AL254" s="267" t="str">
        <f t="shared" si="110"/>
        <v/>
      </c>
      <c r="AM254" s="40" t="str">
        <f t="shared" si="111"/>
        <v/>
      </c>
      <c r="AN254" s="267">
        <f t="shared" si="104"/>
        <v>0</v>
      </c>
      <c r="CE254" s="279"/>
    </row>
    <row r="255" spans="1:83" s="40" customFormat="1" ht="12.75">
      <c r="A255" s="227"/>
      <c r="B255" s="88"/>
      <c r="C255" s="89"/>
      <c r="D255" s="90"/>
      <c r="E255" s="89"/>
      <c r="F255" s="91"/>
      <c r="G255" s="304"/>
      <c r="H255" s="41"/>
      <c r="I255" s="42" t="str">
        <f t="shared" si="113"/>
        <v/>
      </c>
      <c r="J255" s="43" t="str">
        <f t="shared" si="96"/>
        <v/>
      </c>
      <c r="K255" s="44" t="str">
        <f>IF(J255="","",IF(COUNTIF($J$4:J255,J255)=0,"",(COUNTIF($J$4:J255,J255))))</f>
        <v/>
      </c>
      <c r="L255" s="44" t="str">
        <f>IF(K255="","",J255&amp;" _ "&amp;COUNTIF($J$4:J255,J255)&amp;"_"&amp;N255)</f>
        <v/>
      </c>
      <c r="M255" s="45" t="str">
        <f t="shared" si="114"/>
        <v/>
      </c>
      <c r="N255" s="44" t="str">
        <f t="shared" si="115"/>
        <v/>
      </c>
      <c r="O255" s="57" t="str">
        <f t="shared" si="116"/>
        <v/>
      </c>
      <c r="P255" s="48" t="str" cm="1">
        <f t="array" ref="P255">IFERROR(IF(C255="P",G255,IF($K255=1,$M255,$M255+LOOKUP(2,1/($J$4:$J254=J255),$P$4:$P254))),"")</f>
        <v/>
      </c>
      <c r="Q255" s="57" t="str" cm="1">
        <f t="array" ref="Q255">IFERROR(IF(OR(C255="P",C255="A",C255="R"),F255,IF($K255=1,F255,IF(LOOKUP(2,1/($J$4:$J254=$J255),$P$4:$P254)=0,$F255,IF(AND($C255="C",LOOKUP(2,1/($J$4:$J254=$J255),$P$4:$P254)&gt;0),(F255*G255+LOOKUP(2,1/($J$4:$J254=$J255),$P$4:$P254)*LOOKUP(2,1/($J$4:$J254=$J255),$Q$4:$Q254))/$P255,IF(AND($C255="C",LOOKUP(2,1/($J$4:$J254=$J255),$P$4:$P254)&lt;0),LOOKUP(2,1/($J$4:$J254=$J255),$Q$4:$Q254),IF(AND($C255="V",LOOKUP(2,1/($J$4:$J254=$J255),$P$4:$P254)&lt;0),((-1*(F255*G255))+LOOKUP(2,1/($J$4:$J254=$J255),$P$4:$P254)*LOOKUP(2,1/($J$4:$J254=$J255),$Q$4:$Q254))/$P255,IF(AND($C255="V",LOOKUP(2,1/($J$4:$J254=$J255),$P$4:$P254)&gt;0),LOOKUP(2,1/($J$4:$J254=$J255),$Q$4:$Q254),""))))))),"")</f>
        <v/>
      </c>
      <c r="R255" s="49" t="str">
        <f t="shared" si="119"/>
        <v/>
      </c>
      <c r="S255" s="49" t="str">
        <f t="shared" si="105"/>
        <v/>
      </c>
      <c r="T255" s="49" t="str">
        <f t="shared" si="117"/>
        <v/>
      </c>
      <c r="U255" s="49" t="str">
        <f>IFERROR(IF(C255="P",S255,IF(K255=1,0,IF(OR(LOOKUP(2,1/($E$4:$E254=$E255),$P$4:$P254)=0,AND($C255="C",$N255="LONG"),AND(C255="V",N255="SHORT")),0,S255+(M255*Q255)))),"")</f>
        <v/>
      </c>
      <c r="V255" s="49" t="str">
        <f t="shared" si="118"/>
        <v/>
      </c>
      <c r="W255" s="50" t="str">
        <f t="shared" si="112"/>
        <v/>
      </c>
      <c r="Y255" s="51" t="str">
        <f t="shared" si="99"/>
        <v/>
      </c>
      <c r="Z255" s="50" t="str">
        <f t="shared" si="106"/>
        <v/>
      </c>
      <c r="AA255" s="50" t="str">
        <f t="shared" si="97"/>
        <v/>
      </c>
      <c r="AB255" s="50" t="str">
        <f t="shared" si="100"/>
        <v/>
      </c>
      <c r="AC255" s="58" t="str">
        <f t="shared" si="101"/>
        <v/>
      </c>
      <c r="AD255" s="53" t="str">
        <f t="shared" si="98"/>
        <v/>
      </c>
      <c r="AE255" s="53" t="str">
        <f t="shared" si="102"/>
        <v/>
      </c>
      <c r="AF255" s="59" t="str">
        <f t="shared" si="103"/>
        <v/>
      </c>
      <c r="AG255" s="40" t="str">
        <f>C255&amp;COUNTIFS($C$3:C255,"V")</f>
        <v>0</v>
      </c>
      <c r="AH255" s="266" t="str">
        <f t="shared" si="120"/>
        <v/>
      </c>
      <c r="AI255" s="56" t="str">
        <f t="shared" si="107"/>
        <v/>
      </c>
      <c r="AJ255" s="265" t="str">
        <f t="shared" si="108"/>
        <v/>
      </c>
      <c r="AK255" s="267" t="str">
        <f t="shared" si="109"/>
        <v/>
      </c>
      <c r="AL255" s="267" t="str">
        <f t="shared" si="110"/>
        <v/>
      </c>
      <c r="AM255" s="40" t="str">
        <f t="shared" si="111"/>
        <v/>
      </c>
      <c r="AN255" s="267">
        <f t="shared" si="104"/>
        <v>0</v>
      </c>
      <c r="CE255" s="279"/>
    </row>
    <row r="256" spans="1:83" s="40" customFormat="1" ht="12.75">
      <c r="A256" s="227"/>
      <c r="B256" s="88"/>
      <c r="C256" s="89"/>
      <c r="D256" s="90"/>
      <c r="E256" s="89"/>
      <c r="F256" s="91"/>
      <c r="G256" s="304"/>
      <c r="H256" s="41"/>
      <c r="I256" s="42" t="str">
        <f t="shared" si="113"/>
        <v/>
      </c>
      <c r="J256" s="43" t="str">
        <f t="shared" si="96"/>
        <v/>
      </c>
      <c r="K256" s="44" t="str">
        <f>IF(J256="","",IF(COUNTIF($J$4:J256,J256)=0,"",(COUNTIF($J$4:J256,J256))))</f>
        <v/>
      </c>
      <c r="L256" s="44" t="str">
        <f>IF(K256="","",J256&amp;" _ "&amp;COUNTIF($J$4:J256,J256)&amp;"_"&amp;N256)</f>
        <v/>
      </c>
      <c r="M256" s="45" t="str">
        <f t="shared" si="114"/>
        <v/>
      </c>
      <c r="N256" s="44" t="str">
        <f t="shared" si="115"/>
        <v/>
      </c>
      <c r="O256" s="57" t="str">
        <f t="shared" si="116"/>
        <v/>
      </c>
      <c r="P256" s="48" t="str" cm="1">
        <f t="array" ref="P256">IFERROR(IF(C256="P",G256,IF($K256=1,$M256,$M256+LOOKUP(2,1/($J$4:$J255=J256),$P$4:$P255))),"")</f>
        <v/>
      </c>
      <c r="Q256" s="57" t="str" cm="1">
        <f t="array" ref="Q256">IFERROR(IF(OR(C256="P",C256="A",C256="R"),F256,IF($K256=1,F256,IF(LOOKUP(2,1/($J$4:$J255=$J256),$P$4:$P255)=0,$F256,IF(AND($C256="C",LOOKUP(2,1/($J$4:$J255=$J256),$P$4:$P255)&gt;0),(F256*G256+LOOKUP(2,1/($J$4:$J255=$J256),$P$4:$P255)*LOOKUP(2,1/($J$4:$J255=$J256),$Q$4:$Q255))/$P256,IF(AND($C256="C",LOOKUP(2,1/($J$4:$J255=$J256),$P$4:$P255)&lt;0),LOOKUP(2,1/($J$4:$J255=$J256),$Q$4:$Q255),IF(AND($C256="V",LOOKUP(2,1/($J$4:$J255=$J256),$P$4:$P255)&lt;0),((-1*(F256*G256))+LOOKUP(2,1/($J$4:$J255=$J256),$P$4:$P255)*LOOKUP(2,1/($J$4:$J255=$J256),$Q$4:$Q255))/$P256,IF(AND($C256="V",LOOKUP(2,1/($J$4:$J255=$J256),$P$4:$P255)&gt;0),LOOKUP(2,1/($J$4:$J255=$J256),$Q$4:$Q255),""))))))),"")</f>
        <v/>
      </c>
      <c r="R256" s="49" t="str">
        <f t="shared" si="119"/>
        <v/>
      </c>
      <c r="S256" s="49" t="str">
        <f t="shared" si="105"/>
        <v/>
      </c>
      <c r="T256" s="49" t="str">
        <f t="shared" si="117"/>
        <v/>
      </c>
      <c r="U256" s="49" t="str">
        <f>IFERROR(IF(C256="P",S256,IF(K256=1,0,IF(OR(LOOKUP(2,1/($E$4:$E255=$E256),$P$4:$P255)=0,AND($C256="C",$N256="LONG"),AND(C256="V",N256="SHORT")),0,S256+(M256*Q256)))),"")</f>
        <v/>
      </c>
      <c r="V256" s="49" t="str">
        <f t="shared" si="118"/>
        <v/>
      </c>
      <c r="W256" s="50" t="str">
        <f t="shared" si="112"/>
        <v/>
      </c>
      <c r="Y256" s="51" t="str">
        <f t="shared" si="99"/>
        <v/>
      </c>
      <c r="Z256" s="50" t="str">
        <f t="shared" si="106"/>
        <v/>
      </c>
      <c r="AA256" s="50" t="str">
        <f t="shared" si="97"/>
        <v/>
      </c>
      <c r="AB256" s="50" t="str">
        <f t="shared" si="100"/>
        <v/>
      </c>
      <c r="AC256" s="58" t="str">
        <f t="shared" si="101"/>
        <v/>
      </c>
      <c r="AD256" s="53" t="str">
        <f t="shared" si="98"/>
        <v/>
      </c>
      <c r="AE256" s="53" t="str">
        <f t="shared" si="102"/>
        <v/>
      </c>
      <c r="AF256" s="59" t="str">
        <f t="shared" si="103"/>
        <v/>
      </c>
      <c r="AG256" s="40" t="str">
        <f>C256&amp;COUNTIFS($C$3:C256,"V")</f>
        <v>0</v>
      </c>
      <c r="AH256" s="266" t="str">
        <f t="shared" si="120"/>
        <v/>
      </c>
      <c r="AI256" s="56" t="str">
        <f t="shared" si="107"/>
        <v/>
      </c>
      <c r="AJ256" s="265" t="str">
        <f t="shared" si="108"/>
        <v/>
      </c>
      <c r="AK256" s="267" t="str">
        <f t="shared" si="109"/>
        <v/>
      </c>
      <c r="AL256" s="267" t="str">
        <f t="shared" si="110"/>
        <v/>
      </c>
      <c r="AM256" s="40" t="str">
        <f t="shared" si="111"/>
        <v/>
      </c>
      <c r="AN256" s="267">
        <f t="shared" si="104"/>
        <v>0</v>
      </c>
      <c r="CE256" s="279"/>
    </row>
    <row r="257" spans="1:83" s="40" customFormat="1" ht="12.75">
      <c r="A257" s="227"/>
      <c r="B257" s="88"/>
      <c r="C257" s="89"/>
      <c r="D257" s="90"/>
      <c r="E257" s="89"/>
      <c r="F257" s="91"/>
      <c r="G257" s="304"/>
      <c r="H257" s="41"/>
      <c r="I257" s="42" t="str">
        <f t="shared" si="113"/>
        <v/>
      </c>
      <c r="J257" s="43" t="str">
        <f t="shared" si="96"/>
        <v/>
      </c>
      <c r="K257" s="44" t="str">
        <f>IF(J257="","",IF(COUNTIF($J$4:J257,J257)=0,"",(COUNTIF($J$4:J257,J257))))</f>
        <v/>
      </c>
      <c r="L257" s="44" t="str">
        <f>IF(K257="","",J257&amp;" _ "&amp;COUNTIF($J$4:J257,J257)&amp;"_"&amp;N257)</f>
        <v/>
      </c>
      <c r="M257" s="45" t="str">
        <f t="shared" si="114"/>
        <v/>
      </c>
      <c r="N257" s="44" t="str">
        <f t="shared" si="115"/>
        <v/>
      </c>
      <c r="O257" s="57" t="str">
        <f t="shared" si="116"/>
        <v/>
      </c>
      <c r="P257" s="48" t="str" cm="1">
        <f t="array" ref="P257">IFERROR(IF(C257="P",G257,IF($K257=1,$M257,$M257+LOOKUP(2,1/($J$4:$J256=J257),$P$4:$P256))),"")</f>
        <v/>
      </c>
      <c r="Q257" s="57" t="str" cm="1">
        <f t="array" ref="Q257">IFERROR(IF(OR(C257="P",C257="A",C257="R"),F257,IF($K257=1,F257,IF(LOOKUP(2,1/($J$4:$J256=$J257),$P$4:$P256)=0,$F257,IF(AND($C257="C",LOOKUP(2,1/($J$4:$J256=$J257),$P$4:$P256)&gt;0),(F257*G257+LOOKUP(2,1/($J$4:$J256=$J257),$P$4:$P256)*LOOKUP(2,1/($J$4:$J256=$J257),$Q$4:$Q256))/$P257,IF(AND($C257="C",LOOKUP(2,1/($J$4:$J256=$J257),$P$4:$P256)&lt;0),LOOKUP(2,1/($J$4:$J256=$J257),$Q$4:$Q256),IF(AND($C257="V",LOOKUP(2,1/($J$4:$J256=$J257),$P$4:$P256)&lt;0),((-1*(F257*G257))+LOOKUP(2,1/($J$4:$J256=$J257),$P$4:$P256)*LOOKUP(2,1/($J$4:$J256=$J257),$Q$4:$Q256))/$P257,IF(AND($C257="V",LOOKUP(2,1/($J$4:$J256=$J257),$P$4:$P256)&gt;0),LOOKUP(2,1/($J$4:$J256=$J257),$Q$4:$Q256),""))))))),"")</f>
        <v/>
      </c>
      <c r="R257" s="49" t="str">
        <f t="shared" si="119"/>
        <v/>
      </c>
      <c r="S257" s="49" t="str">
        <f t="shared" si="105"/>
        <v/>
      </c>
      <c r="T257" s="49" t="str">
        <f t="shared" si="117"/>
        <v/>
      </c>
      <c r="U257" s="49" t="str">
        <f>IFERROR(IF(C257="P",S257,IF(K257=1,0,IF(OR(LOOKUP(2,1/($E$4:$E256=$E257),$P$4:$P256)=0,AND($C257="C",$N257="LONG"),AND(C257="V",N257="SHORT")),0,S257+(M257*Q257)))),"")</f>
        <v/>
      </c>
      <c r="V257" s="49" t="str">
        <f t="shared" si="118"/>
        <v/>
      </c>
      <c r="W257" s="50" t="str">
        <f t="shared" si="112"/>
        <v/>
      </c>
      <c r="Y257" s="51" t="str">
        <f t="shared" si="99"/>
        <v/>
      </c>
      <c r="Z257" s="50" t="str">
        <f t="shared" si="106"/>
        <v/>
      </c>
      <c r="AA257" s="50" t="str">
        <f t="shared" si="97"/>
        <v/>
      </c>
      <c r="AB257" s="50" t="str">
        <f t="shared" si="100"/>
        <v/>
      </c>
      <c r="AC257" s="58" t="str">
        <f t="shared" si="101"/>
        <v/>
      </c>
      <c r="AD257" s="53" t="str">
        <f t="shared" si="98"/>
        <v/>
      </c>
      <c r="AE257" s="53" t="str">
        <f t="shared" si="102"/>
        <v/>
      </c>
      <c r="AF257" s="59" t="str">
        <f t="shared" si="103"/>
        <v/>
      </c>
      <c r="AG257" s="40" t="str">
        <f>C257&amp;COUNTIFS($C$3:C257,"V")</f>
        <v>0</v>
      </c>
      <c r="AH257" s="266" t="str">
        <f t="shared" si="120"/>
        <v/>
      </c>
      <c r="AI257" s="56" t="str">
        <f t="shared" si="107"/>
        <v/>
      </c>
      <c r="AJ257" s="265" t="str">
        <f t="shared" si="108"/>
        <v/>
      </c>
      <c r="AK257" s="267" t="str">
        <f t="shared" si="109"/>
        <v/>
      </c>
      <c r="AL257" s="267" t="str">
        <f t="shared" si="110"/>
        <v/>
      </c>
      <c r="AM257" s="40" t="str">
        <f t="shared" si="111"/>
        <v/>
      </c>
      <c r="AN257" s="267">
        <f t="shared" si="104"/>
        <v>0</v>
      </c>
      <c r="CE257" s="279"/>
    </row>
    <row r="258" spans="1:83" s="40" customFormat="1" ht="12.75">
      <c r="A258" s="227"/>
      <c r="B258" s="88"/>
      <c r="C258" s="89"/>
      <c r="D258" s="90"/>
      <c r="E258" s="89"/>
      <c r="F258" s="91"/>
      <c r="G258" s="304"/>
      <c r="H258" s="41"/>
      <c r="I258" s="42" t="str">
        <f t="shared" si="113"/>
        <v/>
      </c>
      <c r="J258" s="43" t="str">
        <f t="shared" si="96"/>
        <v/>
      </c>
      <c r="K258" s="44" t="str">
        <f>IF(J258="","",IF(COUNTIF($J$4:J258,J258)=0,"",(COUNTIF($J$4:J258,J258))))</f>
        <v/>
      </c>
      <c r="L258" s="44" t="str">
        <f>IF(K258="","",J258&amp;" _ "&amp;COUNTIF($J$4:J258,J258)&amp;"_"&amp;N258)</f>
        <v/>
      </c>
      <c r="M258" s="45" t="str">
        <f t="shared" si="114"/>
        <v/>
      </c>
      <c r="N258" s="44" t="str">
        <f t="shared" si="115"/>
        <v/>
      </c>
      <c r="O258" s="57" t="str">
        <f t="shared" si="116"/>
        <v/>
      </c>
      <c r="P258" s="48" t="str" cm="1">
        <f t="array" ref="P258">IFERROR(IF(C258="P",G258,IF($K258=1,$M258,$M258+LOOKUP(2,1/($J$4:$J257=J258),$P$4:$P257))),"")</f>
        <v/>
      </c>
      <c r="Q258" s="57" t="str" cm="1">
        <f t="array" ref="Q258">IFERROR(IF(OR(C258="P",C258="A",C258="R"),F258,IF($K258=1,F258,IF(LOOKUP(2,1/($J$4:$J257=$J258),$P$4:$P257)=0,$F258,IF(AND($C258="C",LOOKUP(2,1/($J$4:$J257=$J258),$P$4:$P257)&gt;0),(F258*G258+LOOKUP(2,1/($J$4:$J257=$J258),$P$4:$P257)*LOOKUP(2,1/($J$4:$J257=$J258),$Q$4:$Q257))/$P258,IF(AND($C258="C",LOOKUP(2,1/($J$4:$J257=$J258),$P$4:$P257)&lt;0),LOOKUP(2,1/($J$4:$J257=$J258),$Q$4:$Q257),IF(AND($C258="V",LOOKUP(2,1/($J$4:$J257=$J258),$P$4:$P257)&lt;0),((-1*(F258*G258))+LOOKUP(2,1/($J$4:$J257=$J258),$P$4:$P257)*LOOKUP(2,1/($J$4:$J257=$J258),$Q$4:$Q257))/$P258,IF(AND($C258="V",LOOKUP(2,1/($J$4:$J257=$J258),$P$4:$P257)&gt;0),LOOKUP(2,1/($J$4:$J257=$J258),$Q$4:$Q257),""))))))),"")</f>
        <v/>
      </c>
      <c r="R258" s="49" t="str">
        <f t="shared" si="119"/>
        <v/>
      </c>
      <c r="S258" s="49" t="str">
        <f t="shared" si="105"/>
        <v/>
      </c>
      <c r="T258" s="49" t="str">
        <f t="shared" si="117"/>
        <v/>
      </c>
      <c r="U258" s="49" t="str">
        <f>IFERROR(IF(C258="P",S258,IF(K258=1,0,IF(OR(LOOKUP(2,1/($E$4:$E257=$E258),$P$4:$P257)=0,AND($C258="C",$N258="LONG"),AND(C258="V",N258="SHORT")),0,S258+(M258*Q258)))),"")</f>
        <v/>
      </c>
      <c r="V258" s="49" t="str">
        <f t="shared" si="118"/>
        <v/>
      </c>
      <c r="W258" s="50" t="str">
        <f t="shared" si="112"/>
        <v/>
      </c>
      <c r="Y258" s="51" t="str">
        <f t="shared" si="99"/>
        <v/>
      </c>
      <c r="Z258" s="50" t="str">
        <f t="shared" si="106"/>
        <v/>
      </c>
      <c r="AA258" s="50" t="str">
        <f t="shared" si="97"/>
        <v/>
      </c>
      <c r="AB258" s="50" t="str">
        <f t="shared" si="100"/>
        <v/>
      </c>
      <c r="AC258" s="58" t="str">
        <f t="shared" si="101"/>
        <v/>
      </c>
      <c r="AD258" s="53" t="str">
        <f t="shared" si="98"/>
        <v/>
      </c>
      <c r="AE258" s="53" t="str">
        <f t="shared" si="102"/>
        <v/>
      </c>
      <c r="AF258" s="59" t="str">
        <f t="shared" si="103"/>
        <v/>
      </c>
      <c r="AG258" s="40" t="str">
        <f>C258&amp;COUNTIFS($C$3:C258,"V")</f>
        <v>0</v>
      </c>
      <c r="AH258" s="266" t="str">
        <f t="shared" si="120"/>
        <v/>
      </c>
      <c r="AI258" s="56" t="str">
        <f t="shared" si="107"/>
        <v/>
      </c>
      <c r="AJ258" s="265" t="str">
        <f t="shared" si="108"/>
        <v/>
      </c>
      <c r="AK258" s="267" t="str">
        <f t="shared" si="109"/>
        <v/>
      </c>
      <c r="AL258" s="267" t="str">
        <f t="shared" si="110"/>
        <v/>
      </c>
      <c r="AM258" s="40" t="str">
        <f t="shared" si="111"/>
        <v/>
      </c>
      <c r="AN258" s="267">
        <f t="shared" si="104"/>
        <v>0</v>
      </c>
      <c r="CE258" s="279"/>
    </row>
    <row r="259" spans="1:83" s="40" customFormat="1" ht="12.75">
      <c r="A259" s="227"/>
      <c r="B259" s="88"/>
      <c r="C259" s="89"/>
      <c r="D259" s="90"/>
      <c r="E259" s="89"/>
      <c r="F259" s="91"/>
      <c r="G259" s="304"/>
      <c r="H259" s="41"/>
      <c r="I259" s="42" t="str">
        <f t="shared" si="113"/>
        <v/>
      </c>
      <c r="J259" s="43" t="str">
        <f t="shared" si="96"/>
        <v/>
      </c>
      <c r="K259" s="44" t="str">
        <f>IF(J259="","",IF(COUNTIF($J$4:J259,J259)=0,"",(COUNTIF($J$4:J259,J259))))</f>
        <v/>
      </c>
      <c r="L259" s="44" t="str">
        <f>IF(K259="","",J259&amp;" _ "&amp;COUNTIF($J$4:J259,J259)&amp;"_"&amp;N259)</f>
        <v/>
      </c>
      <c r="M259" s="45" t="str">
        <f t="shared" si="114"/>
        <v/>
      </c>
      <c r="N259" s="44" t="str">
        <f t="shared" si="115"/>
        <v/>
      </c>
      <c r="O259" s="57" t="str">
        <f t="shared" si="116"/>
        <v/>
      </c>
      <c r="P259" s="48" t="str" cm="1">
        <f t="array" ref="P259">IFERROR(IF(C259="P",G259,IF($K259=1,$M259,$M259+LOOKUP(2,1/($J$4:$J258=J259),$P$4:$P258))),"")</f>
        <v/>
      </c>
      <c r="Q259" s="57" t="str" cm="1">
        <f t="array" ref="Q259">IFERROR(IF(OR(C259="P",C259="A",C259="R"),F259,IF($K259=1,F259,IF(LOOKUP(2,1/($J$4:$J258=$J259),$P$4:$P258)=0,$F259,IF(AND($C259="C",LOOKUP(2,1/($J$4:$J258=$J259),$P$4:$P258)&gt;0),(F259*G259+LOOKUP(2,1/($J$4:$J258=$J259),$P$4:$P258)*LOOKUP(2,1/($J$4:$J258=$J259),$Q$4:$Q258))/$P259,IF(AND($C259="C",LOOKUP(2,1/($J$4:$J258=$J259),$P$4:$P258)&lt;0),LOOKUP(2,1/($J$4:$J258=$J259),$Q$4:$Q258),IF(AND($C259="V",LOOKUP(2,1/($J$4:$J258=$J259),$P$4:$P258)&lt;0),((-1*(F259*G259))+LOOKUP(2,1/($J$4:$J258=$J259),$P$4:$P258)*LOOKUP(2,1/($J$4:$J258=$J259),$Q$4:$Q258))/$P259,IF(AND($C259="V",LOOKUP(2,1/($J$4:$J258=$J259),$P$4:$P258)&gt;0),LOOKUP(2,1/($J$4:$J258=$J259),$Q$4:$Q258),""))))))),"")</f>
        <v/>
      </c>
      <c r="R259" s="49" t="str">
        <f t="shared" si="119"/>
        <v/>
      </c>
      <c r="S259" s="49" t="str">
        <f t="shared" si="105"/>
        <v/>
      </c>
      <c r="T259" s="49" t="str">
        <f t="shared" si="117"/>
        <v/>
      </c>
      <c r="U259" s="49" t="str">
        <f>IFERROR(IF(C259="P",S259,IF(K259=1,0,IF(OR(LOOKUP(2,1/($E$4:$E258=$E259),$P$4:$P258)=0,AND($C259="C",$N259="LONG"),AND(C259="V",N259="SHORT")),0,S259+(M259*Q259)))),"")</f>
        <v/>
      </c>
      <c r="V259" s="49" t="str">
        <f t="shared" si="118"/>
        <v/>
      </c>
      <c r="W259" s="50" t="str">
        <f t="shared" si="112"/>
        <v/>
      </c>
      <c r="Y259" s="51" t="str">
        <f t="shared" si="99"/>
        <v/>
      </c>
      <c r="Z259" s="50" t="str">
        <f t="shared" si="106"/>
        <v/>
      </c>
      <c r="AA259" s="50" t="str">
        <f t="shared" si="97"/>
        <v/>
      </c>
      <c r="AB259" s="50" t="str">
        <f t="shared" si="100"/>
        <v/>
      </c>
      <c r="AC259" s="58" t="str">
        <f t="shared" si="101"/>
        <v/>
      </c>
      <c r="AD259" s="53" t="str">
        <f t="shared" si="98"/>
        <v/>
      </c>
      <c r="AE259" s="53" t="str">
        <f t="shared" si="102"/>
        <v/>
      </c>
      <c r="AF259" s="59" t="str">
        <f t="shared" si="103"/>
        <v/>
      </c>
      <c r="AG259" s="40" t="str">
        <f>C259&amp;COUNTIFS($C$3:C259,"V")</f>
        <v>0</v>
      </c>
      <c r="AH259" s="266" t="str">
        <f t="shared" si="120"/>
        <v/>
      </c>
      <c r="AI259" s="56" t="str">
        <f t="shared" si="107"/>
        <v/>
      </c>
      <c r="AJ259" s="265" t="str">
        <f t="shared" si="108"/>
        <v/>
      </c>
      <c r="AK259" s="267" t="str">
        <f t="shared" si="109"/>
        <v/>
      </c>
      <c r="AL259" s="267" t="str">
        <f t="shared" si="110"/>
        <v/>
      </c>
      <c r="AM259" s="40" t="str">
        <f t="shared" si="111"/>
        <v/>
      </c>
      <c r="AN259" s="267">
        <f t="shared" si="104"/>
        <v>0</v>
      </c>
      <c r="CE259" s="279"/>
    </row>
    <row r="260" spans="1:83" s="40" customFormat="1" ht="12.75">
      <c r="A260" s="227"/>
      <c r="B260" s="88"/>
      <c r="C260" s="89"/>
      <c r="D260" s="90"/>
      <c r="E260" s="89"/>
      <c r="F260" s="91"/>
      <c r="G260" s="304"/>
      <c r="H260" s="41"/>
      <c r="I260" s="42" t="str">
        <f t="shared" si="113"/>
        <v/>
      </c>
      <c r="J260" s="43" t="str">
        <f t="shared" ref="J260:J323" si="121">IF(E260="","",IF(C260="P","P_"&amp;E260,E260))</f>
        <v/>
      </c>
      <c r="K260" s="44" t="str">
        <f>IF(J260="","",IF(COUNTIF($J$4:J260,J260)=0,"",(COUNTIF($J$4:J260,J260))))</f>
        <v/>
      </c>
      <c r="L260" s="44" t="str">
        <f>IF(K260="","",J260&amp;" _ "&amp;COUNTIF($J$4:J260,J260)&amp;"_"&amp;N260)</f>
        <v/>
      </c>
      <c r="M260" s="45" t="str">
        <f t="shared" si="114"/>
        <v/>
      </c>
      <c r="N260" s="44" t="str">
        <f t="shared" si="115"/>
        <v/>
      </c>
      <c r="O260" s="57" t="str">
        <f t="shared" si="116"/>
        <v/>
      </c>
      <c r="P260" s="48" t="str" cm="1">
        <f t="array" ref="P260">IFERROR(IF(C260="P",G260,IF($K260=1,$M260,$M260+LOOKUP(2,1/($J$4:$J259=J260),$P$4:$P259))),"")</f>
        <v/>
      </c>
      <c r="Q260" s="57" t="str" cm="1">
        <f t="array" ref="Q260">IFERROR(IF(OR(C260="P",C260="A",C260="R"),F260,IF($K260=1,F260,IF(LOOKUP(2,1/($J$4:$J259=$J260),$P$4:$P259)=0,$F260,IF(AND($C260="C",LOOKUP(2,1/($J$4:$J259=$J260),$P$4:$P259)&gt;0),(F260*G260+LOOKUP(2,1/($J$4:$J259=$J260),$P$4:$P259)*LOOKUP(2,1/($J$4:$J259=$J260),$Q$4:$Q259))/$P260,IF(AND($C260="C",LOOKUP(2,1/($J$4:$J259=$J260),$P$4:$P259)&lt;0),LOOKUP(2,1/($J$4:$J259=$J260),$Q$4:$Q259),IF(AND($C260="V",LOOKUP(2,1/($J$4:$J259=$J260),$P$4:$P259)&lt;0),((-1*(F260*G260))+LOOKUP(2,1/($J$4:$J259=$J260),$P$4:$P259)*LOOKUP(2,1/($J$4:$J259=$J260),$Q$4:$Q259))/$P260,IF(AND($C260="V",LOOKUP(2,1/($J$4:$J259=$J260),$P$4:$P259)&gt;0),LOOKUP(2,1/($J$4:$J259=$J260),$Q$4:$Q259),""))))))),"")</f>
        <v/>
      </c>
      <c r="R260" s="49" t="str">
        <f t="shared" si="119"/>
        <v/>
      </c>
      <c r="S260" s="49" t="str">
        <f t="shared" si="105"/>
        <v/>
      </c>
      <c r="T260" s="49" t="str">
        <f t="shared" si="117"/>
        <v/>
      </c>
      <c r="U260" s="49" t="str">
        <f>IFERROR(IF(C260="P",S260,IF(K260=1,0,IF(OR(LOOKUP(2,1/($E$4:$E259=$E260),$P$4:$P259)=0,AND($C260="C",$N260="LONG"),AND(C260="V",N260="SHORT")),0,S260+(M260*Q260)))),"")</f>
        <v/>
      </c>
      <c r="V260" s="49" t="str">
        <f t="shared" si="118"/>
        <v/>
      </c>
      <c r="W260" s="50" t="str">
        <f t="shared" si="112"/>
        <v/>
      </c>
      <c r="Y260" s="51" t="str">
        <f t="shared" si="99"/>
        <v/>
      </c>
      <c r="Z260" s="50" t="str">
        <f t="shared" si="106"/>
        <v/>
      </c>
      <c r="AA260" s="50" t="str">
        <f t="shared" ref="AA260:AA323" si="122">IF(W260="","",U260+W260+H260+Z260)</f>
        <v/>
      </c>
      <c r="AB260" s="50" t="str">
        <f t="shared" si="100"/>
        <v/>
      </c>
      <c r="AC260" s="58" t="str">
        <f t="shared" si="101"/>
        <v/>
      </c>
      <c r="AD260" s="53" t="str">
        <f t="shared" ref="AD260:AD323" si="123">IF(E260="","",(((AA260-W260)-Z260)/Z260))</f>
        <v/>
      </c>
      <c r="AE260" s="53" t="str">
        <f t="shared" si="102"/>
        <v/>
      </c>
      <c r="AF260" s="59" t="str">
        <f t="shared" si="103"/>
        <v/>
      </c>
      <c r="AG260" s="40" t="str">
        <f>C260&amp;COUNTIFS($C$3:C260,"V")</f>
        <v>0</v>
      </c>
      <c r="AH260" s="266" t="str">
        <f t="shared" si="120"/>
        <v/>
      </c>
      <c r="AI260" s="56" t="str">
        <f t="shared" si="107"/>
        <v/>
      </c>
      <c r="AJ260" s="265" t="str">
        <f t="shared" si="108"/>
        <v/>
      </c>
      <c r="AK260" s="267" t="str">
        <f t="shared" si="109"/>
        <v/>
      </c>
      <c r="AL260" s="267" t="str">
        <f t="shared" si="110"/>
        <v/>
      </c>
      <c r="AM260" s="40" t="str">
        <f t="shared" si="111"/>
        <v/>
      </c>
      <c r="AN260" s="267">
        <f t="shared" si="104"/>
        <v>0</v>
      </c>
      <c r="CE260" s="279"/>
    </row>
    <row r="261" spans="1:83" s="40" customFormat="1" ht="12.75">
      <c r="A261" s="227"/>
      <c r="B261" s="88"/>
      <c r="C261" s="89"/>
      <c r="D261" s="90"/>
      <c r="E261" s="89"/>
      <c r="F261" s="91"/>
      <c r="G261" s="304"/>
      <c r="H261" s="41"/>
      <c r="I261" s="42" t="str">
        <f t="shared" si="113"/>
        <v/>
      </c>
      <c r="J261" s="43" t="str">
        <f t="shared" si="121"/>
        <v/>
      </c>
      <c r="K261" s="44" t="str">
        <f>IF(J261="","",IF(COUNTIF($J$4:J261,J261)=0,"",(COUNTIF($J$4:J261,J261))))</f>
        <v/>
      </c>
      <c r="L261" s="44" t="str">
        <f>IF(K261="","",J261&amp;" _ "&amp;COUNTIF($J$4:J261,J261)&amp;"_"&amp;N261)</f>
        <v/>
      </c>
      <c r="M261" s="45" t="str">
        <f t="shared" si="114"/>
        <v/>
      </c>
      <c r="N261" s="44" t="str">
        <f t="shared" si="115"/>
        <v/>
      </c>
      <c r="O261" s="57" t="str">
        <f t="shared" si="116"/>
        <v/>
      </c>
      <c r="P261" s="48" t="str" cm="1">
        <f t="array" ref="P261">IFERROR(IF(C261="P",G261,IF($K261=1,$M261,$M261+LOOKUP(2,1/($J$4:$J260=J261),$P$4:$P260))),"")</f>
        <v/>
      </c>
      <c r="Q261" s="57" t="str" cm="1">
        <f t="array" ref="Q261">IFERROR(IF(OR(C261="P",C261="A",C261="R"),F261,IF($K261=1,F261,IF(LOOKUP(2,1/($J$4:$J260=$J261),$P$4:$P260)=0,$F261,IF(AND($C261="C",LOOKUP(2,1/($J$4:$J260=$J261),$P$4:$P260)&gt;0),(F261*G261+LOOKUP(2,1/($J$4:$J260=$J261),$P$4:$P260)*LOOKUP(2,1/($J$4:$J260=$J261),$Q$4:$Q260))/$P261,IF(AND($C261="C",LOOKUP(2,1/($J$4:$J260=$J261),$P$4:$P260)&lt;0),LOOKUP(2,1/($J$4:$J260=$J261),$Q$4:$Q260),IF(AND($C261="V",LOOKUP(2,1/($J$4:$J260=$J261),$P$4:$P260)&lt;0),((-1*(F261*G261))+LOOKUP(2,1/($J$4:$J260=$J261),$P$4:$P260)*LOOKUP(2,1/($J$4:$J260=$J261),$Q$4:$Q260))/$P261,IF(AND($C261="V",LOOKUP(2,1/($J$4:$J260=$J261),$P$4:$P260)&gt;0),LOOKUP(2,1/($J$4:$J260=$J261),$Q$4:$Q260),""))))))),"")</f>
        <v/>
      </c>
      <c r="R261" s="49" t="str">
        <f t="shared" si="119"/>
        <v/>
      </c>
      <c r="S261" s="49" t="str">
        <f t="shared" si="105"/>
        <v/>
      </c>
      <c r="T261" s="49" t="str">
        <f t="shared" si="117"/>
        <v/>
      </c>
      <c r="U261" s="49" t="str">
        <f>IFERROR(IF(C261="P",S261,IF(K261=1,0,IF(OR(LOOKUP(2,1/($E$4:$E260=$E261),$P$4:$P260)=0,AND($C261="C",$N261="LONG"),AND(C261="V",N261="SHORT")),0,S261+(M261*Q261)))),"")</f>
        <v/>
      </c>
      <c r="V261" s="49" t="str">
        <f t="shared" si="118"/>
        <v/>
      </c>
      <c r="W261" s="50" t="str">
        <f t="shared" si="112"/>
        <v/>
      </c>
      <c r="Y261" s="51" t="str">
        <f t="shared" ref="Y261:Y324" si="124">IF(W261="","",Y260+H261)</f>
        <v/>
      </c>
      <c r="Z261" s="50" t="str">
        <f t="shared" si="106"/>
        <v/>
      </c>
      <c r="AA261" s="50" t="str">
        <f t="shared" si="122"/>
        <v/>
      </c>
      <c r="AB261" s="50" t="str">
        <f t="shared" ref="AB261:AB324" si="125">IF(H261="","",AA261)</f>
        <v/>
      </c>
      <c r="AC261" s="58" t="str">
        <f t="shared" ref="AC261:AC324" si="126">IF(E261="","",IF(W261=0,AC260,AC260+(W261/(1+AE261))))</f>
        <v/>
      </c>
      <c r="AD261" s="53" t="str">
        <f t="shared" si="123"/>
        <v/>
      </c>
      <c r="AE261" s="53" t="str">
        <f t="shared" ref="AE261:AE324" si="127">IF(AD261="","",((1+AD261)*(1+AE260))-1)</f>
        <v/>
      </c>
      <c r="AF261" s="59" t="str">
        <f t="shared" ref="AF261:AF324" si="128">IF(AE261="","",$AF$4*(1+AE261))</f>
        <v/>
      </c>
      <c r="AG261" s="40" t="str">
        <f>C261&amp;COUNTIFS($C$3:C261,"V")</f>
        <v>0</v>
      </c>
      <c r="AH261" s="266" t="str">
        <f t="shared" si="120"/>
        <v/>
      </c>
      <c r="AI261" s="56" t="str">
        <f t="shared" si="107"/>
        <v/>
      </c>
      <c r="AJ261" s="265" t="str">
        <f t="shared" si="108"/>
        <v/>
      </c>
      <c r="AK261" s="267" t="str">
        <f t="shared" si="109"/>
        <v/>
      </c>
      <c r="AL261" s="267" t="str">
        <f t="shared" si="110"/>
        <v/>
      </c>
      <c r="AM261" s="40" t="str">
        <f t="shared" si="111"/>
        <v/>
      </c>
      <c r="AN261" s="267">
        <f t="shared" ref="AN261:AN324" si="129">IF(CE261="",0,CE261)</f>
        <v>0</v>
      </c>
      <c r="CE261" s="279"/>
    </row>
    <row r="262" spans="1:83" s="40" customFormat="1" ht="12.75">
      <c r="A262" s="227"/>
      <c r="B262" s="88"/>
      <c r="C262" s="89"/>
      <c r="D262" s="90"/>
      <c r="E262" s="89"/>
      <c r="F262" s="91"/>
      <c r="G262" s="304"/>
      <c r="H262" s="41"/>
      <c r="I262" s="42" t="str">
        <f t="shared" si="113"/>
        <v/>
      </c>
      <c r="J262" s="43" t="str">
        <f t="shared" si="121"/>
        <v/>
      </c>
      <c r="K262" s="44" t="str">
        <f>IF(J262="","",IF(COUNTIF($J$4:J262,J262)=0,"",(COUNTIF($J$4:J262,J262))))</f>
        <v/>
      </c>
      <c r="L262" s="44" t="str">
        <f>IF(K262="","",J262&amp;" _ "&amp;COUNTIF($J$4:J262,J262)&amp;"_"&amp;N262)</f>
        <v/>
      </c>
      <c r="M262" s="45" t="str">
        <f t="shared" si="114"/>
        <v/>
      </c>
      <c r="N262" s="44" t="str">
        <f t="shared" si="115"/>
        <v/>
      </c>
      <c r="O262" s="57" t="str">
        <f t="shared" si="116"/>
        <v/>
      </c>
      <c r="P262" s="48" t="str" cm="1">
        <f t="array" ref="P262">IFERROR(IF(C262="P",G262,IF($K262=1,$M262,$M262+LOOKUP(2,1/($J$4:$J261=J262),$P$4:$P261))),"")</f>
        <v/>
      </c>
      <c r="Q262" s="57" t="str" cm="1">
        <f t="array" ref="Q262">IFERROR(IF(OR(C262="P",C262="A",C262="R"),F262,IF($K262=1,F262,IF(LOOKUP(2,1/($J$4:$J261=$J262),$P$4:$P261)=0,$F262,IF(AND($C262="C",LOOKUP(2,1/($J$4:$J261=$J262),$P$4:$P261)&gt;0),(F262*G262+LOOKUP(2,1/($J$4:$J261=$J262),$P$4:$P261)*LOOKUP(2,1/($J$4:$J261=$J262),$Q$4:$Q261))/$P262,IF(AND($C262="C",LOOKUP(2,1/($J$4:$J261=$J262),$P$4:$P261)&lt;0),LOOKUP(2,1/($J$4:$J261=$J262),$Q$4:$Q261),IF(AND($C262="V",LOOKUP(2,1/($J$4:$J261=$J262),$P$4:$P261)&lt;0),((-1*(F262*G262))+LOOKUP(2,1/($J$4:$J261=$J262),$P$4:$P261)*LOOKUP(2,1/($J$4:$J261=$J262),$Q$4:$Q261))/$P262,IF(AND($C262="V",LOOKUP(2,1/($J$4:$J261=$J262),$P$4:$P261)&gt;0),LOOKUP(2,1/($J$4:$J261=$J262),$Q$4:$Q261),""))))))),"")</f>
        <v/>
      </c>
      <c r="R262" s="49" t="str">
        <f t="shared" si="119"/>
        <v/>
      </c>
      <c r="S262" s="49" t="str">
        <f t="shared" ref="S262:S325" si="130">IFERROR((-F262*M262)-AN262,"")</f>
        <v/>
      </c>
      <c r="T262" s="49" t="str">
        <f t="shared" si="117"/>
        <v/>
      </c>
      <c r="U262" s="49" t="str">
        <f>IFERROR(IF(C262="P",S262,IF(K262=1,0,IF(OR(LOOKUP(2,1/($E$4:$E261=$E262),$P$4:$P261)=0,AND($C262="C",$N262="LONG"),AND(C262="V",N262="SHORT")),0,S262+(M262*Q262)))),"")</f>
        <v/>
      </c>
      <c r="V262" s="49" t="str">
        <f t="shared" si="118"/>
        <v/>
      </c>
      <c r="W262" s="50" t="str">
        <f t="shared" si="112"/>
        <v/>
      </c>
      <c r="Y262" s="51" t="str">
        <f t="shared" si="124"/>
        <v/>
      </c>
      <c r="Z262" s="50" t="str">
        <f t="shared" ref="Z262:Z325" si="131">IF(W262="","",AA261)</f>
        <v/>
      </c>
      <c r="AA262" s="50" t="str">
        <f t="shared" si="122"/>
        <v/>
      </c>
      <c r="AB262" s="50" t="str">
        <f t="shared" si="125"/>
        <v/>
      </c>
      <c r="AC262" s="58" t="str">
        <f t="shared" si="126"/>
        <v/>
      </c>
      <c r="AD262" s="53" t="str">
        <f t="shared" si="123"/>
        <v/>
      </c>
      <c r="AE262" s="53" t="str">
        <f t="shared" si="127"/>
        <v/>
      </c>
      <c r="AF262" s="59" t="str">
        <f t="shared" si="128"/>
        <v/>
      </c>
      <c r="AG262" s="40" t="str">
        <f>C262&amp;COUNTIFS($C$3:C262,"V")</f>
        <v>0</v>
      </c>
      <c r="AH262" s="266" t="str">
        <f t="shared" si="120"/>
        <v/>
      </c>
      <c r="AI262" s="56" t="str">
        <f t="shared" ref="AI262:AI325" si="132">IF(J262="","",J262)</f>
        <v/>
      </c>
      <c r="AJ262" s="265" t="str">
        <f t="shared" ref="AJ262:AJ325" si="133">IF(G262="","",G262)</f>
        <v/>
      </c>
      <c r="AK262" s="267" t="str">
        <f t="shared" ref="AK262:AK325" si="134">IF(F262="","",F262)</f>
        <v/>
      </c>
      <c r="AL262" s="267" t="str">
        <f t="shared" ref="AL262:AL325" si="135">IF(U262="","",U262)</f>
        <v/>
      </c>
      <c r="AM262" s="40" t="str">
        <f t="shared" ref="AM262:AM325" si="136">IF(D262="","",D262)</f>
        <v/>
      </c>
      <c r="AN262" s="267">
        <f t="shared" si="129"/>
        <v>0</v>
      </c>
      <c r="CE262" s="279"/>
    </row>
    <row r="263" spans="1:83" s="40" customFormat="1" ht="12.75">
      <c r="A263" s="227"/>
      <c r="B263" s="88"/>
      <c r="C263" s="89"/>
      <c r="D263" s="90"/>
      <c r="E263" s="89"/>
      <c r="F263" s="91"/>
      <c r="G263" s="304"/>
      <c r="H263" s="41"/>
      <c r="I263" s="42" t="str">
        <f t="shared" si="113"/>
        <v/>
      </c>
      <c r="J263" s="43" t="str">
        <f t="shared" si="121"/>
        <v/>
      </c>
      <c r="K263" s="44" t="str">
        <f>IF(J263="","",IF(COUNTIF($J$4:J263,J263)=0,"",(COUNTIF($J$4:J263,J263))))</f>
        <v/>
      </c>
      <c r="L263" s="44" t="str">
        <f>IF(K263="","",J263&amp;" _ "&amp;COUNTIF($J$4:J263,J263)&amp;"_"&amp;N263)</f>
        <v/>
      </c>
      <c r="M263" s="45" t="str">
        <f t="shared" si="114"/>
        <v/>
      </c>
      <c r="N263" s="44" t="str">
        <f t="shared" si="115"/>
        <v/>
      </c>
      <c r="O263" s="57" t="str">
        <f t="shared" si="116"/>
        <v/>
      </c>
      <c r="P263" s="48" t="str" cm="1">
        <f t="array" ref="P263">IFERROR(IF(C263="P",G263,IF($K263=1,$M263,$M263+LOOKUP(2,1/($J$4:$J262=J263),$P$4:$P262))),"")</f>
        <v/>
      </c>
      <c r="Q263" s="57" t="str" cm="1">
        <f t="array" ref="Q263">IFERROR(IF(OR(C263="P",C263="A",C263="R"),F263,IF($K263=1,F263,IF(LOOKUP(2,1/($J$4:$J262=$J263),$P$4:$P262)=0,$F263,IF(AND($C263="C",LOOKUP(2,1/($J$4:$J262=$J263),$P$4:$P262)&gt;0),(F263*G263+LOOKUP(2,1/($J$4:$J262=$J263),$P$4:$P262)*LOOKUP(2,1/($J$4:$J262=$J263),$Q$4:$Q262))/$P263,IF(AND($C263="C",LOOKUP(2,1/($J$4:$J262=$J263),$P$4:$P262)&lt;0),LOOKUP(2,1/($J$4:$J262=$J263),$Q$4:$Q262),IF(AND($C263="V",LOOKUP(2,1/($J$4:$J262=$J263),$P$4:$P262)&lt;0),((-1*(F263*G263))+LOOKUP(2,1/($J$4:$J262=$J263),$P$4:$P262)*LOOKUP(2,1/($J$4:$J262=$J263),$Q$4:$Q262))/$P263,IF(AND($C263="V",LOOKUP(2,1/($J$4:$J262=$J263),$P$4:$P262)&gt;0),LOOKUP(2,1/($J$4:$J262=$J263),$Q$4:$Q262),""))))))),"")</f>
        <v/>
      </c>
      <c r="R263" s="49" t="str">
        <f t="shared" si="119"/>
        <v/>
      </c>
      <c r="S263" s="49" t="str">
        <f t="shared" si="130"/>
        <v/>
      </c>
      <c r="T263" s="49" t="str">
        <f t="shared" si="117"/>
        <v/>
      </c>
      <c r="U263" s="49" t="str">
        <f>IFERROR(IF(C263="P",S263,IF(K263=1,0,IF(OR(LOOKUP(2,1/($E$4:$E262=$E263),$P$4:$P262)=0,AND($C263="C",$N263="LONG"),AND(C263="V",N263="SHORT")),0,S263+(M263*Q263)))),"")</f>
        <v/>
      </c>
      <c r="V263" s="49" t="str">
        <f t="shared" si="118"/>
        <v/>
      </c>
      <c r="W263" s="50" t="str">
        <f t="shared" ref="W263:W326" si="137">IF(E263="","",IF(OR(E263="APORTE",E263="RESGATE"),S263,0))</f>
        <v/>
      </c>
      <c r="Y263" s="51" t="str">
        <f t="shared" si="124"/>
        <v/>
      </c>
      <c r="Z263" s="50" t="str">
        <f t="shared" si="131"/>
        <v/>
      </c>
      <c r="AA263" s="50" t="str">
        <f t="shared" si="122"/>
        <v/>
      </c>
      <c r="AB263" s="50" t="str">
        <f t="shared" si="125"/>
        <v/>
      </c>
      <c r="AC263" s="58" t="str">
        <f t="shared" si="126"/>
        <v/>
      </c>
      <c r="AD263" s="53" t="str">
        <f t="shared" si="123"/>
        <v/>
      </c>
      <c r="AE263" s="53" t="str">
        <f t="shared" si="127"/>
        <v/>
      </c>
      <c r="AF263" s="59" t="str">
        <f t="shared" si="128"/>
        <v/>
      </c>
      <c r="AG263" s="40" t="str">
        <f>C263&amp;COUNTIFS($C$3:C263,"V")</f>
        <v>0</v>
      </c>
      <c r="AH263" s="266" t="str">
        <f t="shared" si="120"/>
        <v/>
      </c>
      <c r="AI263" s="56" t="str">
        <f t="shared" si="132"/>
        <v/>
      </c>
      <c r="AJ263" s="265" t="str">
        <f t="shared" si="133"/>
        <v/>
      </c>
      <c r="AK263" s="267" t="str">
        <f t="shared" si="134"/>
        <v/>
      </c>
      <c r="AL263" s="267" t="str">
        <f t="shared" si="135"/>
        <v/>
      </c>
      <c r="AM263" s="40" t="str">
        <f t="shared" si="136"/>
        <v/>
      </c>
      <c r="AN263" s="267">
        <f t="shared" si="129"/>
        <v>0</v>
      </c>
      <c r="CE263" s="279"/>
    </row>
    <row r="264" spans="1:83" s="40" customFormat="1" ht="12.75">
      <c r="A264" s="227"/>
      <c r="B264" s="88"/>
      <c r="C264" s="89"/>
      <c r="D264" s="90"/>
      <c r="E264" s="89"/>
      <c r="F264" s="91"/>
      <c r="G264" s="304"/>
      <c r="H264" s="41"/>
      <c r="I264" s="42" t="str">
        <f t="shared" si="113"/>
        <v/>
      </c>
      <c r="J264" s="43" t="str">
        <f t="shared" si="121"/>
        <v/>
      </c>
      <c r="K264" s="44" t="str">
        <f>IF(J264="","",IF(COUNTIF($J$4:J264,J264)=0,"",(COUNTIF($J$4:J264,J264))))</f>
        <v/>
      </c>
      <c r="L264" s="44" t="str">
        <f>IF(K264="","",J264&amp;" _ "&amp;COUNTIF($J$4:J264,J264)&amp;"_"&amp;N264)</f>
        <v/>
      </c>
      <c r="M264" s="45" t="str">
        <f t="shared" si="114"/>
        <v/>
      </c>
      <c r="N264" s="44" t="str">
        <f t="shared" si="115"/>
        <v/>
      </c>
      <c r="O264" s="57" t="str">
        <f t="shared" si="116"/>
        <v/>
      </c>
      <c r="P264" s="48" t="str" cm="1">
        <f t="array" ref="P264">IFERROR(IF(C264="P",G264,IF($K264=1,$M264,$M264+LOOKUP(2,1/($J$4:$J263=J264),$P$4:$P263))),"")</f>
        <v/>
      </c>
      <c r="Q264" s="57" t="str" cm="1">
        <f t="array" ref="Q264">IFERROR(IF(OR(C264="P",C264="A",C264="R"),F264,IF($K264=1,F264,IF(LOOKUP(2,1/($J$4:$J263=$J264),$P$4:$P263)=0,$F264,IF(AND($C264="C",LOOKUP(2,1/($J$4:$J263=$J264),$P$4:$P263)&gt;0),(F264*G264+LOOKUP(2,1/($J$4:$J263=$J264),$P$4:$P263)*LOOKUP(2,1/($J$4:$J263=$J264),$Q$4:$Q263))/$P264,IF(AND($C264="C",LOOKUP(2,1/($J$4:$J263=$J264),$P$4:$P263)&lt;0),LOOKUP(2,1/($J$4:$J263=$J264),$Q$4:$Q263),IF(AND($C264="V",LOOKUP(2,1/($J$4:$J263=$J264),$P$4:$P263)&lt;0),((-1*(F264*G264))+LOOKUP(2,1/($J$4:$J263=$J264),$P$4:$P263)*LOOKUP(2,1/($J$4:$J263=$J264),$Q$4:$Q263))/$P264,IF(AND($C264="V",LOOKUP(2,1/($J$4:$J263=$J264),$P$4:$P263)&gt;0),LOOKUP(2,1/($J$4:$J263=$J264),$Q$4:$Q263),""))))))),"")</f>
        <v/>
      </c>
      <c r="R264" s="49" t="str">
        <f t="shared" si="119"/>
        <v/>
      </c>
      <c r="S264" s="49" t="str">
        <f t="shared" si="130"/>
        <v/>
      </c>
      <c r="T264" s="49" t="str">
        <f t="shared" si="117"/>
        <v/>
      </c>
      <c r="U264" s="49" t="str">
        <f>IFERROR(IF(C264="P",S264,IF(K264=1,0,IF(OR(LOOKUP(2,1/($E$4:$E263=$E264),$P$4:$P263)=0,AND($C264="C",$N264="LONG"),AND(C264="V",N264="SHORT")),0,S264+(M264*Q264)))),"")</f>
        <v/>
      </c>
      <c r="V264" s="49" t="str">
        <f t="shared" si="118"/>
        <v/>
      </c>
      <c r="W264" s="50" t="str">
        <f t="shared" si="137"/>
        <v/>
      </c>
      <c r="Y264" s="51" t="str">
        <f t="shared" si="124"/>
        <v/>
      </c>
      <c r="Z264" s="50" t="str">
        <f t="shared" si="131"/>
        <v/>
      </c>
      <c r="AA264" s="50" t="str">
        <f t="shared" si="122"/>
        <v/>
      </c>
      <c r="AB264" s="50" t="str">
        <f t="shared" si="125"/>
        <v/>
      </c>
      <c r="AC264" s="58" t="str">
        <f t="shared" si="126"/>
        <v/>
      </c>
      <c r="AD264" s="53" t="str">
        <f t="shared" si="123"/>
        <v/>
      </c>
      <c r="AE264" s="53" t="str">
        <f t="shared" si="127"/>
        <v/>
      </c>
      <c r="AF264" s="59" t="str">
        <f t="shared" si="128"/>
        <v/>
      </c>
      <c r="AG264" s="40" t="str">
        <f>C264&amp;COUNTIFS($C$3:C264,"V")</f>
        <v>0</v>
      </c>
      <c r="AH264" s="266" t="str">
        <f t="shared" si="120"/>
        <v/>
      </c>
      <c r="AI264" s="56" t="str">
        <f t="shared" si="132"/>
        <v/>
      </c>
      <c r="AJ264" s="265" t="str">
        <f t="shared" si="133"/>
        <v/>
      </c>
      <c r="AK264" s="267" t="str">
        <f t="shared" si="134"/>
        <v/>
      </c>
      <c r="AL264" s="267" t="str">
        <f t="shared" si="135"/>
        <v/>
      </c>
      <c r="AM264" s="40" t="str">
        <f t="shared" si="136"/>
        <v/>
      </c>
      <c r="AN264" s="267">
        <f t="shared" si="129"/>
        <v>0</v>
      </c>
      <c r="CE264" s="279"/>
    </row>
    <row r="265" spans="1:83" s="40" customFormat="1" ht="12.75">
      <c r="A265" s="227"/>
      <c r="B265" s="88"/>
      <c r="C265" s="89"/>
      <c r="D265" s="90"/>
      <c r="E265" s="89"/>
      <c r="F265" s="91"/>
      <c r="G265" s="304"/>
      <c r="H265" s="41"/>
      <c r="I265" s="42" t="str">
        <f t="shared" si="113"/>
        <v/>
      </c>
      <c r="J265" s="43" t="str">
        <f t="shared" si="121"/>
        <v/>
      </c>
      <c r="K265" s="44" t="str">
        <f>IF(J265="","",IF(COUNTIF($J$4:J265,J265)=0,"",(COUNTIF($J$4:J265,J265))))</f>
        <v/>
      </c>
      <c r="L265" s="44" t="str">
        <f>IF(K265="","",J265&amp;" _ "&amp;COUNTIF($J$4:J265,J265)&amp;"_"&amp;N265)</f>
        <v/>
      </c>
      <c r="M265" s="45" t="str">
        <f t="shared" si="114"/>
        <v/>
      </c>
      <c r="N265" s="44" t="str">
        <f t="shared" si="115"/>
        <v/>
      </c>
      <c r="O265" s="57" t="str">
        <f t="shared" si="116"/>
        <v/>
      </c>
      <c r="P265" s="48" t="str" cm="1">
        <f t="array" ref="P265">IFERROR(IF(C265="P",G265,IF($K265=1,$M265,$M265+LOOKUP(2,1/($J$4:$J264=J265),$P$4:$P264))),"")</f>
        <v/>
      </c>
      <c r="Q265" s="57" t="str" cm="1">
        <f t="array" ref="Q265">IFERROR(IF(OR(C265="P",C265="A",C265="R"),F265,IF($K265=1,F265,IF(LOOKUP(2,1/($J$4:$J264=$J265),$P$4:$P264)=0,$F265,IF(AND($C265="C",LOOKUP(2,1/($J$4:$J264=$J265),$P$4:$P264)&gt;0),(F265*G265+LOOKUP(2,1/($J$4:$J264=$J265),$P$4:$P264)*LOOKUP(2,1/($J$4:$J264=$J265),$Q$4:$Q264))/$P265,IF(AND($C265="C",LOOKUP(2,1/($J$4:$J264=$J265),$P$4:$P264)&lt;0),LOOKUP(2,1/($J$4:$J264=$J265),$Q$4:$Q264),IF(AND($C265="V",LOOKUP(2,1/($J$4:$J264=$J265),$P$4:$P264)&lt;0),((-1*(F265*G265))+LOOKUP(2,1/($J$4:$J264=$J265),$P$4:$P264)*LOOKUP(2,1/($J$4:$J264=$J265),$Q$4:$Q264))/$P265,IF(AND($C265="V",LOOKUP(2,1/($J$4:$J264=$J265),$P$4:$P264)&gt;0),LOOKUP(2,1/($J$4:$J264=$J265),$Q$4:$Q264),""))))))),"")</f>
        <v/>
      </c>
      <c r="R265" s="49" t="str">
        <f t="shared" si="119"/>
        <v/>
      </c>
      <c r="S265" s="49" t="str">
        <f t="shared" si="130"/>
        <v/>
      </c>
      <c r="T265" s="49" t="str">
        <f t="shared" si="117"/>
        <v/>
      </c>
      <c r="U265" s="49" t="str">
        <f>IFERROR(IF(C265="P",S265,IF(K265=1,0,IF(OR(LOOKUP(2,1/($E$4:$E264=$E265),$P$4:$P264)=0,AND($C265="C",$N265="LONG"),AND(C265="V",N265="SHORT")),0,S265+(M265*Q265)))),"")</f>
        <v/>
      </c>
      <c r="V265" s="49" t="str">
        <f t="shared" si="118"/>
        <v/>
      </c>
      <c r="W265" s="50" t="str">
        <f t="shared" si="137"/>
        <v/>
      </c>
      <c r="Y265" s="51" t="str">
        <f t="shared" si="124"/>
        <v/>
      </c>
      <c r="Z265" s="50" t="str">
        <f t="shared" si="131"/>
        <v/>
      </c>
      <c r="AA265" s="50" t="str">
        <f t="shared" si="122"/>
        <v/>
      </c>
      <c r="AB265" s="50" t="str">
        <f t="shared" si="125"/>
        <v/>
      </c>
      <c r="AC265" s="58" t="str">
        <f t="shared" si="126"/>
        <v/>
      </c>
      <c r="AD265" s="53" t="str">
        <f t="shared" si="123"/>
        <v/>
      </c>
      <c r="AE265" s="53" t="str">
        <f t="shared" si="127"/>
        <v/>
      </c>
      <c r="AF265" s="59" t="str">
        <f t="shared" si="128"/>
        <v/>
      </c>
      <c r="AG265" s="40" t="str">
        <f>C265&amp;COUNTIFS($C$3:C265,"V")</f>
        <v>0</v>
      </c>
      <c r="AH265" s="266" t="str">
        <f t="shared" si="120"/>
        <v/>
      </c>
      <c r="AI265" s="56" t="str">
        <f t="shared" si="132"/>
        <v/>
      </c>
      <c r="AJ265" s="265" t="str">
        <f t="shared" si="133"/>
        <v/>
      </c>
      <c r="AK265" s="267" t="str">
        <f t="shared" si="134"/>
        <v/>
      </c>
      <c r="AL265" s="267" t="str">
        <f t="shared" si="135"/>
        <v/>
      </c>
      <c r="AM265" s="40" t="str">
        <f t="shared" si="136"/>
        <v/>
      </c>
      <c r="AN265" s="267">
        <f t="shared" si="129"/>
        <v>0</v>
      </c>
      <c r="CE265" s="279"/>
    </row>
    <row r="266" spans="1:83" s="40" customFormat="1" ht="12.75">
      <c r="A266" s="227"/>
      <c r="B266" s="88"/>
      <c r="C266" s="89"/>
      <c r="D266" s="90"/>
      <c r="E266" s="89"/>
      <c r="F266" s="91"/>
      <c r="G266" s="304"/>
      <c r="H266" s="41"/>
      <c r="I266" s="42" t="str">
        <f t="shared" ref="I266:I329" si="138">IF(OR(E266="APORTE",E266="RESGATE"),"&lt;- Colar aqui o valor da célula CD2 (canto superior direito em laranja). Quando tiver colado, a célula CD2 deve ficar com valor zerado.","")</f>
        <v/>
      </c>
      <c r="J266" s="43" t="str">
        <f t="shared" si="121"/>
        <v/>
      </c>
      <c r="K266" s="44" t="str">
        <f>IF(J266="","",IF(COUNTIF($J$4:J266,J266)=0,"",(COUNTIF($J$4:J266,J266))))</f>
        <v/>
      </c>
      <c r="L266" s="44" t="str">
        <f>IF(K266="","",J266&amp;" _ "&amp;COUNTIF($J$4:J266,J266)&amp;"_"&amp;N266)</f>
        <v/>
      </c>
      <c r="M266" s="45" t="str">
        <f t="shared" si="114"/>
        <v/>
      </c>
      <c r="N266" s="44" t="str">
        <f t="shared" si="115"/>
        <v/>
      </c>
      <c r="O266" s="57" t="str">
        <f t="shared" si="116"/>
        <v/>
      </c>
      <c r="P266" s="48" t="str" cm="1">
        <f t="array" ref="P266">IFERROR(IF(C266="P",G266,IF($K266=1,$M266,$M266+LOOKUP(2,1/($J$4:$J265=J266),$P$4:$P265))),"")</f>
        <v/>
      </c>
      <c r="Q266" s="57" t="str" cm="1">
        <f t="array" ref="Q266">IFERROR(IF(OR(C266="P",C266="A",C266="R"),F266,IF($K266=1,F266,IF(LOOKUP(2,1/($J$4:$J265=$J266),$P$4:$P265)=0,$F266,IF(AND($C266="C",LOOKUP(2,1/($J$4:$J265=$J266),$P$4:$P265)&gt;0),(F266*G266+LOOKUP(2,1/($J$4:$J265=$J266),$P$4:$P265)*LOOKUP(2,1/($J$4:$J265=$J266),$Q$4:$Q265))/$P266,IF(AND($C266="C",LOOKUP(2,1/($J$4:$J265=$J266),$P$4:$P265)&lt;0),LOOKUP(2,1/($J$4:$J265=$J266),$Q$4:$Q265),IF(AND($C266="V",LOOKUP(2,1/($J$4:$J265=$J266),$P$4:$P265)&lt;0),((-1*(F266*G266))+LOOKUP(2,1/($J$4:$J265=$J266),$P$4:$P265)*LOOKUP(2,1/($J$4:$J265=$J266),$Q$4:$Q265))/$P266,IF(AND($C266="V",LOOKUP(2,1/($J$4:$J265=$J266),$P$4:$P265)&gt;0),LOOKUP(2,1/($J$4:$J265=$J266),$Q$4:$Q265),""))))))),"")</f>
        <v/>
      </c>
      <c r="R266" s="49" t="str">
        <f t="shared" si="119"/>
        <v/>
      </c>
      <c r="S266" s="49" t="str">
        <f t="shared" si="130"/>
        <v/>
      </c>
      <c r="T266" s="49" t="str">
        <f t="shared" si="117"/>
        <v/>
      </c>
      <c r="U266" s="49" t="str">
        <f>IFERROR(IF(C266="P",S266,IF(K266=1,0,IF(OR(LOOKUP(2,1/($E$4:$E265=$E266),$P$4:$P265)=0,AND($C266="C",$N266="LONG"),AND(C266="V",N266="SHORT")),0,S266+(M266*Q266)))),"")</f>
        <v/>
      </c>
      <c r="V266" s="49" t="str">
        <f t="shared" si="118"/>
        <v/>
      </c>
      <c r="W266" s="50" t="str">
        <f t="shared" si="137"/>
        <v/>
      </c>
      <c r="Y266" s="51" t="str">
        <f t="shared" si="124"/>
        <v/>
      </c>
      <c r="Z266" s="50" t="str">
        <f t="shared" si="131"/>
        <v/>
      </c>
      <c r="AA266" s="50" t="str">
        <f t="shared" si="122"/>
        <v/>
      </c>
      <c r="AB266" s="50" t="str">
        <f t="shared" si="125"/>
        <v/>
      </c>
      <c r="AC266" s="58" t="str">
        <f t="shared" si="126"/>
        <v/>
      </c>
      <c r="AD266" s="53" t="str">
        <f t="shared" si="123"/>
        <v/>
      </c>
      <c r="AE266" s="53" t="str">
        <f t="shared" si="127"/>
        <v/>
      </c>
      <c r="AF266" s="59" t="str">
        <f t="shared" si="128"/>
        <v/>
      </c>
      <c r="AG266" s="40" t="str">
        <f>C266&amp;COUNTIFS($C$3:C266,"V")</f>
        <v>0</v>
      </c>
      <c r="AH266" s="266" t="str">
        <f t="shared" si="120"/>
        <v/>
      </c>
      <c r="AI266" s="56" t="str">
        <f t="shared" si="132"/>
        <v/>
      </c>
      <c r="AJ266" s="265" t="str">
        <f t="shared" si="133"/>
        <v/>
      </c>
      <c r="AK266" s="267" t="str">
        <f t="shared" si="134"/>
        <v/>
      </c>
      <c r="AL266" s="267" t="str">
        <f t="shared" si="135"/>
        <v/>
      </c>
      <c r="AM266" s="40" t="str">
        <f t="shared" si="136"/>
        <v/>
      </c>
      <c r="AN266" s="267">
        <f t="shared" si="129"/>
        <v>0</v>
      </c>
      <c r="CE266" s="279"/>
    </row>
    <row r="267" spans="1:83" s="40" customFormat="1" ht="12.75">
      <c r="A267" s="227"/>
      <c r="B267" s="88"/>
      <c r="C267" s="89"/>
      <c r="D267" s="90"/>
      <c r="E267" s="89"/>
      <c r="F267" s="91"/>
      <c r="G267" s="304"/>
      <c r="H267" s="41"/>
      <c r="I267" s="42" t="str">
        <f t="shared" si="138"/>
        <v/>
      </c>
      <c r="J267" s="43" t="str">
        <f t="shared" si="121"/>
        <v/>
      </c>
      <c r="K267" s="44" t="str">
        <f>IF(J267="","",IF(COUNTIF($J$4:J267,J267)=0,"",(COUNTIF($J$4:J267,J267))))</f>
        <v/>
      </c>
      <c r="L267" s="44" t="str">
        <f>IF(K267="","",J267&amp;" _ "&amp;COUNTIF($J$4:J267,J267)&amp;"_"&amp;N267)</f>
        <v/>
      </c>
      <c r="M267" s="45" t="str">
        <f t="shared" si="114"/>
        <v/>
      </c>
      <c r="N267" s="44" t="str">
        <f t="shared" si="115"/>
        <v/>
      </c>
      <c r="O267" s="57" t="str">
        <f t="shared" si="116"/>
        <v/>
      </c>
      <c r="P267" s="48" t="str" cm="1">
        <f t="array" ref="P267">IFERROR(IF(C267="P",G267,IF($K267=1,$M267,$M267+LOOKUP(2,1/($J$4:$J266=J267),$P$4:$P266))),"")</f>
        <v/>
      </c>
      <c r="Q267" s="57" t="str" cm="1">
        <f t="array" ref="Q267">IFERROR(IF(OR(C267="P",C267="A",C267="R"),F267,IF($K267=1,F267,IF(LOOKUP(2,1/($J$4:$J266=$J267),$P$4:$P266)=0,$F267,IF(AND($C267="C",LOOKUP(2,1/($J$4:$J266=$J267),$P$4:$P266)&gt;0),(F267*G267+LOOKUP(2,1/($J$4:$J266=$J267),$P$4:$P266)*LOOKUP(2,1/($J$4:$J266=$J267),$Q$4:$Q266))/$P267,IF(AND($C267="C",LOOKUP(2,1/($J$4:$J266=$J267),$P$4:$P266)&lt;0),LOOKUP(2,1/($J$4:$J266=$J267),$Q$4:$Q266),IF(AND($C267="V",LOOKUP(2,1/($J$4:$J266=$J267),$P$4:$P266)&lt;0),((-1*(F267*G267))+LOOKUP(2,1/($J$4:$J266=$J267),$P$4:$P266)*LOOKUP(2,1/($J$4:$J266=$J267),$Q$4:$Q266))/$P267,IF(AND($C267="V",LOOKUP(2,1/($J$4:$J266=$J267),$P$4:$P266)&gt;0),LOOKUP(2,1/($J$4:$J266=$J267),$Q$4:$Q266),""))))))),"")</f>
        <v/>
      </c>
      <c r="R267" s="49" t="str">
        <f t="shared" si="119"/>
        <v/>
      </c>
      <c r="S267" s="49" t="str">
        <f t="shared" si="130"/>
        <v/>
      </c>
      <c r="T267" s="49" t="str">
        <f t="shared" si="117"/>
        <v/>
      </c>
      <c r="U267" s="49" t="str">
        <f>IFERROR(IF(C267="P",S267,IF(K267=1,0,IF(OR(LOOKUP(2,1/($E$4:$E266=$E267),$P$4:$P266)=0,AND($C267="C",$N267="LONG"),AND(C267="V",N267="SHORT")),0,S267+(M267*Q267)))),"")</f>
        <v/>
      </c>
      <c r="V267" s="49" t="str">
        <f t="shared" si="118"/>
        <v/>
      </c>
      <c r="W267" s="50" t="str">
        <f t="shared" si="137"/>
        <v/>
      </c>
      <c r="Y267" s="51" t="str">
        <f t="shared" si="124"/>
        <v/>
      </c>
      <c r="Z267" s="50" t="str">
        <f t="shared" si="131"/>
        <v/>
      </c>
      <c r="AA267" s="50" t="str">
        <f t="shared" si="122"/>
        <v/>
      </c>
      <c r="AB267" s="50" t="str">
        <f t="shared" si="125"/>
        <v/>
      </c>
      <c r="AC267" s="58" t="str">
        <f t="shared" si="126"/>
        <v/>
      </c>
      <c r="AD267" s="53" t="str">
        <f t="shared" si="123"/>
        <v/>
      </c>
      <c r="AE267" s="53" t="str">
        <f t="shared" si="127"/>
        <v/>
      </c>
      <c r="AF267" s="59" t="str">
        <f t="shared" si="128"/>
        <v/>
      </c>
      <c r="AG267" s="40" t="str">
        <f>C267&amp;COUNTIFS($C$3:C267,"V")</f>
        <v>0</v>
      </c>
      <c r="AH267" s="266" t="str">
        <f t="shared" si="120"/>
        <v/>
      </c>
      <c r="AI267" s="56" t="str">
        <f t="shared" si="132"/>
        <v/>
      </c>
      <c r="AJ267" s="265" t="str">
        <f t="shared" si="133"/>
        <v/>
      </c>
      <c r="AK267" s="267" t="str">
        <f t="shared" si="134"/>
        <v/>
      </c>
      <c r="AL267" s="267" t="str">
        <f t="shared" si="135"/>
        <v/>
      </c>
      <c r="AM267" s="40" t="str">
        <f t="shared" si="136"/>
        <v/>
      </c>
      <c r="AN267" s="267">
        <f t="shared" si="129"/>
        <v>0</v>
      </c>
      <c r="CE267" s="279"/>
    </row>
    <row r="268" spans="1:83" s="40" customFormat="1" ht="12.75">
      <c r="A268" s="227"/>
      <c r="B268" s="88"/>
      <c r="C268" s="89"/>
      <c r="D268" s="90"/>
      <c r="E268" s="89"/>
      <c r="F268" s="91"/>
      <c r="G268" s="304"/>
      <c r="H268" s="41"/>
      <c r="I268" s="42" t="str">
        <f t="shared" si="138"/>
        <v/>
      </c>
      <c r="J268" s="43" t="str">
        <f t="shared" si="121"/>
        <v/>
      </c>
      <c r="K268" s="44" t="str">
        <f>IF(J268="","",IF(COUNTIF($J$4:J268,J268)=0,"",(COUNTIF($J$4:J268,J268))))</f>
        <v/>
      </c>
      <c r="L268" s="44" t="str">
        <f>IF(K268="","",J268&amp;" _ "&amp;COUNTIF($J$4:J268,J268)&amp;"_"&amp;N268)</f>
        <v/>
      </c>
      <c r="M268" s="45" t="str">
        <f t="shared" si="114"/>
        <v/>
      </c>
      <c r="N268" s="44" t="str">
        <f t="shared" si="115"/>
        <v/>
      </c>
      <c r="O268" s="57" t="str">
        <f t="shared" si="116"/>
        <v/>
      </c>
      <c r="P268" s="48" t="str" cm="1">
        <f t="array" ref="P268">IFERROR(IF(C268="P",G268,IF($K268=1,$M268,$M268+LOOKUP(2,1/($J$4:$J267=J268),$P$4:$P267))),"")</f>
        <v/>
      </c>
      <c r="Q268" s="57" t="str" cm="1">
        <f t="array" ref="Q268">IFERROR(IF(OR(C268="P",C268="A",C268="R"),F268,IF($K268=1,F268,IF(LOOKUP(2,1/($J$4:$J267=$J268),$P$4:$P267)=0,$F268,IF(AND($C268="C",LOOKUP(2,1/($J$4:$J267=$J268),$P$4:$P267)&gt;0),(F268*G268+LOOKUP(2,1/($J$4:$J267=$J268),$P$4:$P267)*LOOKUP(2,1/($J$4:$J267=$J268),$Q$4:$Q267))/$P268,IF(AND($C268="C",LOOKUP(2,1/($J$4:$J267=$J268),$P$4:$P267)&lt;0),LOOKUP(2,1/($J$4:$J267=$J268),$Q$4:$Q267),IF(AND($C268="V",LOOKUP(2,1/($J$4:$J267=$J268),$P$4:$P267)&lt;0),((-1*(F268*G268))+LOOKUP(2,1/($J$4:$J267=$J268),$P$4:$P267)*LOOKUP(2,1/($J$4:$J267=$J268),$Q$4:$Q267))/$P268,IF(AND($C268="V",LOOKUP(2,1/($J$4:$J267=$J268),$P$4:$P267)&gt;0),LOOKUP(2,1/($J$4:$J267=$J268),$Q$4:$Q267),""))))))),"")</f>
        <v/>
      </c>
      <c r="R268" s="49" t="str">
        <f t="shared" si="119"/>
        <v/>
      </c>
      <c r="S268" s="49" t="str">
        <f t="shared" si="130"/>
        <v/>
      </c>
      <c r="T268" s="49" t="str">
        <f t="shared" si="117"/>
        <v/>
      </c>
      <c r="U268" s="49" t="str">
        <f>IFERROR(IF(C268="P",S268,IF(K268=1,0,IF(OR(LOOKUP(2,1/($E$4:$E267=$E268),$P$4:$P267)=0,AND($C268="C",$N268="LONG"),AND(C268="V",N268="SHORT")),0,S268+(M268*Q268)))),"")</f>
        <v/>
      </c>
      <c r="V268" s="49" t="str">
        <f t="shared" si="118"/>
        <v/>
      </c>
      <c r="W268" s="50" t="str">
        <f t="shared" si="137"/>
        <v/>
      </c>
      <c r="Y268" s="51" t="str">
        <f t="shared" si="124"/>
        <v/>
      </c>
      <c r="Z268" s="50" t="str">
        <f t="shared" si="131"/>
        <v/>
      </c>
      <c r="AA268" s="50" t="str">
        <f t="shared" si="122"/>
        <v/>
      </c>
      <c r="AB268" s="50" t="str">
        <f t="shared" si="125"/>
        <v/>
      </c>
      <c r="AC268" s="58" t="str">
        <f t="shared" si="126"/>
        <v/>
      </c>
      <c r="AD268" s="53" t="str">
        <f t="shared" si="123"/>
        <v/>
      </c>
      <c r="AE268" s="53" t="str">
        <f t="shared" si="127"/>
        <v/>
      </c>
      <c r="AF268" s="59" t="str">
        <f t="shared" si="128"/>
        <v/>
      </c>
      <c r="AG268" s="40" t="str">
        <f>C268&amp;COUNTIFS($C$3:C268,"V")</f>
        <v>0</v>
      </c>
      <c r="AH268" s="266" t="str">
        <f t="shared" si="120"/>
        <v/>
      </c>
      <c r="AI268" s="56" t="str">
        <f t="shared" si="132"/>
        <v/>
      </c>
      <c r="AJ268" s="265" t="str">
        <f t="shared" si="133"/>
        <v/>
      </c>
      <c r="AK268" s="267" t="str">
        <f t="shared" si="134"/>
        <v/>
      </c>
      <c r="AL268" s="267" t="str">
        <f t="shared" si="135"/>
        <v/>
      </c>
      <c r="AM268" s="40" t="str">
        <f t="shared" si="136"/>
        <v/>
      </c>
      <c r="AN268" s="267">
        <f t="shared" si="129"/>
        <v>0</v>
      </c>
      <c r="CE268" s="279"/>
    </row>
    <row r="269" spans="1:83" s="40" customFormat="1" ht="12.75">
      <c r="A269" s="227"/>
      <c r="B269" s="88"/>
      <c r="C269" s="89"/>
      <c r="D269" s="90"/>
      <c r="E269" s="89"/>
      <c r="F269" s="91"/>
      <c r="G269" s="304"/>
      <c r="H269" s="41"/>
      <c r="I269" s="42" t="str">
        <f t="shared" si="138"/>
        <v/>
      </c>
      <c r="J269" s="43" t="str">
        <f t="shared" si="121"/>
        <v/>
      </c>
      <c r="K269" s="44" t="str">
        <f>IF(J269="","",IF(COUNTIF($J$4:J269,J269)=0,"",(COUNTIF($J$4:J269,J269))))</f>
        <v/>
      </c>
      <c r="L269" s="44" t="str">
        <f>IF(K269="","",J269&amp;" _ "&amp;COUNTIF($J$4:J269,J269)&amp;"_"&amp;N269)</f>
        <v/>
      </c>
      <c r="M269" s="45" t="str">
        <f t="shared" ref="M269:M332" si="139">IF(F269="","",IF(OR(C269="C",C269="R"),G269,G269*-1))</f>
        <v/>
      </c>
      <c r="N269" s="44" t="str">
        <f t="shared" ref="N269:N332" si="140">IF(E269="","",IF(C269="A","",IF(C269="R","",IF(P269=0,"",IF(C269="P","",IF(P269&gt;0,"LONG","SHORT"))))))</f>
        <v/>
      </c>
      <c r="O269" s="57" t="str">
        <f t="shared" ref="O269:O332" si="141">IF(G269="","",F269*G269)</f>
        <v/>
      </c>
      <c r="P269" s="48" t="str" cm="1">
        <f t="array" ref="P269">IFERROR(IF(C269="P",G269,IF($K269=1,$M269,$M269+LOOKUP(2,1/($J$4:$J268=J269),$P$4:$P268))),"")</f>
        <v/>
      </c>
      <c r="Q269" s="57" t="str" cm="1">
        <f t="array" ref="Q269">IFERROR(IF(OR(C269="P",C269="A",C269="R"),F269,IF($K269=1,F269,IF(LOOKUP(2,1/($J$4:$J268=$J269),$P$4:$P268)=0,$F269,IF(AND($C269="C",LOOKUP(2,1/($J$4:$J268=$J269),$P$4:$P268)&gt;0),(F269*G269+LOOKUP(2,1/($J$4:$J268=$J269),$P$4:$P268)*LOOKUP(2,1/($J$4:$J268=$J269),$Q$4:$Q268))/$P269,IF(AND($C269="C",LOOKUP(2,1/($J$4:$J268=$J269),$P$4:$P268)&lt;0),LOOKUP(2,1/($J$4:$J268=$J269),$Q$4:$Q268),IF(AND($C269="V",LOOKUP(2,1/($J$4:$J268=$J269),$P$4:$P268)&lt;0),((-1*(F269*G269))+LOOKUP(2,1/($J$4:$J268=$J269),$P$4:$P268)*LOOKUP(2,1/($J$4:$J268=$J269),$Q$4:$Q268))/$P269,IF(AND($C269="V",LOOKUP(2,1/($J$4:$J268=$J269),$P$4:$P268)&gt;0),LOOKUP(2,1/($J$4:$J268=$J269),$Q$4:$Q268),""))))))),"")</f>
        <v/>
      </c>
      <c r="R269" s="49" t="str">
        <f t="shared" si="119"/>
        <v/>
      </c>
      <c r="S269" s="49" t="str">
        <f t="shared" si="130"/>
        <v/>
      </c>
      <c r="T269" s="49" t="str">
        <f t="shared" ref="T269:T332" si="142">IF(C269&lt;&gt;"",S269+T268,"")</f>
        <v/>
      </c>
      <c r="U269" s="49" t="str">
        <f>IFERROR(IF(C269="P",S269,IF(K269=1,0,IF(OR(LOOKUP(2,1/($E$4:$E268=$E269),$P$4:$P268)=0,AND($C269="C",$N269="LONG"),AND(C269="V",N269="SHORT")),0,S269+(M269*Q269)))),"")</f>
        <v/>
      </c>
      <c r="V269" s="49" t="str">
        <f t="shared" ref="V269:V332" si="143">IFERROR(U269+V268,"")</f>
        <v/>
      </c>
      <c r="W269" s="50" t="str">
        <f t="shared" si="137"/>
        <v/>
      </c>
      <c r="Y269" s="51" t="str">
        <f t="shared" si="124"/>
        <v/>
      </c>
      <c r="Z269" s="50" t="str">
        <f t="shared" si="131"/>
        <v/>
      </c>
      <c r="AA269" s="50" t="str">
        <f t="shared" si="122"/>
        <v/>
      </c>
      <c r="AB269" s="50" t="str">
        <f t="shared" si="125"/>
        <v/>
      </c>
      <c r="AC269" s="58" t="str">
        <f t="shared" si="126"/>
        <v/>
      </c>
      <c r="AD269" s="53" t="str">
        <f t="shared" si="123"/>
        <v/>
      </c>
      <c r="AE269" s="53" t="str">
        <f t="shared" si="127"/>
        <v/>
      </c>
      <c r="AF269" s="59" t="str">
        <f t="shared" si="128"/>
        <v/>
      </c>
      <c r="AG269" s="40" t="str">
        <f>C269&amp;COUNTIFS($C$3:C269,"V")</f>
        <v>0</v>
      </c>
      <c r="AH269" s="266" t="str">
        <f t="shared" si="120"/>
        <v/>
      </c>
      <c r="AI269" s="56" t="str">
        <f t="shared" si="132"/>
        <v/>
      </c>
      <c r="AJ269" s="265" t="str">
        <f t="shared" si="133"/>
        <v/>
      </c>
      <c r="AK269" s="267" t="str">
        <f t="shared" si="134"/>
        <v/>
      </c>
      <c r="AL269" s="267" t="str">
        <f t="shared" si="135"/>
        <v/>
      </c>
      <c r="AM269" s="40" t="str">
        <f t="shared" si="136"/>
        <v/>
      </c>
      <c r="AN269" s="267">
        <f t="shared" si="129"/>
        <v>0</v>
      </c>
      <c r="CE269" s="279"/>
    </row>
    <row r="270" spans="1:83" s="40" customFormat="1" ht="12.75">
      <c r="A270" s="227"/>
      <c r="B270" s="88"/>
      <c r="C270" s="89"/>
      <c r="D270" s="90"/>
      <c r="E270" s="89"/>
      <c r="F270" s="91"/>
      <c r="G270" s="304"/>
      <c r="H270" s="41"/>
      <c r="I270" s="42" t="str">
        <f t="shared" si="138"/>
        <v/>
      </c>
      <c r="J270" s="43" t="str">
        <f t="shared" si="121"/>
        <v/>
      </c>
      <c r="K270" s="44" t="str">
        <f>IF(J270="","",IF(COUNTIF($J$4:J270,J270)=0,"",(COUNTIF($J$4:J270,J270))))</f>
        <v/>
      </c>
      <c r="L270" s="44" t="str">
        <f>IF(K270="","",J270&amp;" _ "&amp;COUNTIF($J$4:J270,J270)&amp;"_"&amp;N270)</f>
        <v/>
      </c>
      <c r="M270" s="45" t="str">
        <f t="shared" si="139"/>
        <v/>
      </c>
      <c r="N270" s="44" t="str">
        <f t="shared" si="140"/>
        <v/>
      </c>
      <c r="O270" s="57" t="str">
        <f t="shared" si="141"/>
        <v/>
      </c>
      <c r="P270" s="48" t="str" cm="1">
        <f t="array" ref="P270">IFERROR(IF(C270="P",G270,IF($K270=1,$M270,$M270+LOOKUP(2,1/($J$4:$J269=J270),$P$4:$P269))),"")</f>
        <v/>
      </c>
      <c r="Q270" s="57" t="str" cm="1">
        <f t="array" ref="Q270">IFERROR(IF(OR(C270="P",C270="A",C270="R"),F270,IF($K270=1,F270,IF(LOOKUP(2,1/($J$4:$J269=$J270),$P$4:$P269)=0,$F270,IF(AND($C270="C",LOOKUP(2,1/($J$4:$J269=$J270),$P$4:$P269)&gt;0),(F270*G270+LOOKUP(2,1/($J$4:$J269=$J270),$P$4:$P269)*LOOKUP(2,1/($J$4:$J269=$J270),$Q$4:$Q269))/$P270,IF(AND($C270="C",LOOKUP(2,1/($J$4:$J269=$J270),$P$4:$P269)&lt;0),LOOKUP(2,1/($J$4:$J269=$J270),$Q$4:$Q269),IF(AND($C270="V",LOOKUP(2,1/($J$4:$J269=$J270),$P$4:$P269)&lt;0),((-1*(F270*G270))+LOOKUP(2,1/($J$4:$J269=$J270),$P$4:$P269)*LOOKUP(2,1/($J$4:$J269=$J270),$Q$4:$Q269))/$P270,IF(AND($C270="V",LOOKUP(2,1/($J$4:$J269=$J270),$P$4:$P269)&gt;0),LOOKUP(2,1/($J$4:$J269=$J270),$Q$4:$Q269),""))))))),"")</f>
        <v/>
      </c>
      <c r="R270" s="49" t="str">
        <f t="shared" si="119"/>
        <v/>
      </c>
      <c r="S270" s="49" t="str">
        <f t="shared" si="130"/>
        <v/>
      </c>
      <c r="T270" s="49" t="str">
        <f t="shared" si="142"/>
        <v/>
      </c>
      <c r="U270" s="49" t="str">
        <f>IFERROR(IF(C270="P",S270,IF(K270=1,0,IF(OR(LOOKUP(2,1/($E$4:$E269=$E270),$P$4:$P269)=0,AND($C270="C",$N270="LONG"),AND(C270="V",N270="SHORT")),0,S270+(M270*Q270)))),"")</f>
        <v/>
      </c>
      <c r="V270" s="49" t="str">
        <f t="shared" si="143"/>
        <v/>
      </c>
      <c r="W270" s="50" t="str">
        <f t="shared" si="137"/>
        <v/>
      </c>
      <c r="Y270" s="51" t="str">
        <f t="shared" si="124"/>
        <v/>
      </c>
      <c r="Z270" s="50" t="str">
        <f t="shared" si="131"/>
        <v/>
      </c>
      <c r="AA270" s="50" t="str">
        <f t="shared" si="122"/>
        <v/>
      </c>
      <c r="AB270" s="50" t="str">
        <f t="shared" si="125"/>
        <v/>
      </c>
      <c r="AC270" s="58" t="str">
        <f t="shared" si="126"/>
        <v/>
      </c>
      <c r="AD270" s="53" t="str">
        <f t="shared" si="123"/>
        <v/>
      </c>
      <c r="AE270" s="53" t="str">
        <f t="shared" si="127"/>
        <v/>
      </c>
      <c r="AF270" s="59" t="str">
        <f t="shared" si="128"/>
        <v/>
      </c>
      <c r="AG270" s="40" t="str">
        <f>C270&amp;COUNTIFS($C$3:C270,"V")</f>
        <v>0</v>
      </c>
      <c r="AH270" s="266" t="str">
        <f t="shared" si="120"/>
        <v/>
      </c>
      <c r="AI270" s="56" t="str">
        <f t="shared" si="132"/>
        <v/>
      </c>
      <c r="AJ270" s="265" t="str">
        <f t="shared" si="133"/>
        <v/>
      </c>
      <c r="AK270" s="267" t="str">
        <f t="shared" si="134"/>
        <v/>
      </c>
      <c r="AL270" s="267" t="str">
        <f t="shared" si="135"/>
        <v/>
      </c>
      <c r="AM270" s="40" t="str">
        <f t="shared" si="136"/>
        <v/>
      </c>
      <c r="AN270" s="267">
        <f t="shared" si="129"/>
        <v>0</v>
      </c>
      <c r="CE270" s="279"/>
    </row>
    <row r="271" spans="1:83" s="40" customFormat="1" ht="12.75">
      <c r="A271" s="227"/>
      <c r="B271" s="88"/>
      <c r="C271" s="89"/>
      <c r="D271" s="90"/>
      <c r="E271" s="89"/>
      <c r="F271" s="91"/>
      <c r="G271" s="304"/>
      <c r="H271" s="41"/>
      <c r="I271" s="42" t="str">
        <f t="shared" si="138"/>
        <v/>
      </c>
      <c r="J271" s="43" t="str">
        <f t="shared" si="121"/>
        <v/>
      </c>
      <c r="K271" s="44" t="str">
        <f>IF(J271="","",IF(COUNTIF($J$4:J271,J271)=0,"",(COUNTIF($J$4:J271,J271))))</f>
        <v/>
      </c>
      <c r="L271" s="44" t="str">
        <f>IF(K271="","",J271&amp;" _ "&amp;COUNTIF($J$4:J271,J271)&amp;"_"&amp;N271)</f>
        <v/>
      </c>
      <c r="M271" s="45" t="str">
        <f t="shared" si="139"/>
        <v/>
      </c>
      <c r="N271" s="44" t="str">
        <f t="shared" si="140"/>
        <v/>
      </c>
      <c r="O271" s="57" t="str">
        <f t="shared" si="141"/>
        <v/>
      </c>
      <c r="P271" s="48" t="str" cm="1">
        <f t="array" ref="P271">IFERROR(IF(C271="P",G271,IF($K271=1,$M271,$M271+LOOKUP(2,1/($J$4:$J270=J271),$P$4:$P270))),"")</f>
        <v/>
      </c>
      <c r="Q271" s="57" t="str" cm="1">
        <f t="array" ref="Q271">IFERROR(IF(OR(C271="P",C271="A",C271="R"),F271,IF($K271=1,F271,IF(LOOKUP(2,1/($J$4:$J270=$J271),$P$4:$P270)=0,$F271,IF(AND($C271="C",LOOKUP(2,1/($J$4:$J270=$J271),$P$4:$P270)&gt;0),(F271*G271+LOOKUP(2,1/($J$4:$J270=$J271),$P$4:$P270)*LOOKUP(2,1/($J$4:$J270=$J271),$Q$4:$Q270))/$P271,IF(AND($C271="C",LOOKUP(2,1/($J$4:$J270=$J271),$P$4:$P270)&lt;0),LOOKUP(2,1/($J$4:$J270=$J271),$Q$4:$Q270),IF(AND($C271="V",LOOKUP(2,1/($J$4:$J270=$J271),$P$4:$P270)&lt;0),((-1*(F271*G271))+LOOKUP(2,1/($J$4:$J270=$J271),$P$4:$P270)*LOOKUP(2,1/($J$4:$J270=$J271),$Q$4:$Q270))/$P271,IF(AND($C271="V",LOOKUP(2,1/($J$4:$J270=$J271),$P$4:$P270)&gt;0),LOOKUP(2,1/($J$4:$J270=$J271),$Q$4:$Q270),""))))))),"")</f>
        <v/>
      </c>
      <c r="R271" s="49" t="str">
        <f t="shared" si="119"/>
        <v/>
      </c>
      <c r="S271" s="49" t="str">
        <f t="shared" si="130"/>
        <v/>
      </c>
      <c r="T271" s="49" t="str">
        <f t="shared" si="142"/>
        <v/>
      </c>
      <c r="U271" s="49" t="str">
        <f>IFERROR(IF(C271="P",S271,IF(K271=1,0,IF(OR(LOOKUP(2,1/($E$4:$E270=$E271),$P$4:$P270)=0,AND($C271="C",$N271="LONG"),AND(C271="V",N271="SHORT")),0,S271+(M271*Q271)))),"")</f>
        <v/>
      </c>
      <c r="V271" s="49" t="str">
        <f t="shared" si="143"/>
        <v/>
      </c>
      <c r="W271" s="50" t="str">
        <f t="shared" si="137"/>
        <v/>
      </c>
      <c r="Y271" s="51" t="str">
        <f t="shared" si="124"/>
        <v/>
      </c>
      <c r="Z271" s="50" t="str">
        <f t="shared" si="131"/>
        <v/>
      </c>
      <c r="AA271" s="50" t="str">
        <f t="shared" si="122"/>
        <v/>
      </c>
      <c r="AB271" s="50" t="str">
        <f t="shared" si="125"/>
        <v/>
      </c>
      <c r="AC271" s="58" t="str">
        <f t="shared" si="126"/>
        <v/>
      </c>
      <c r="AD271" s="53" t="str">
        <f t="shared" si="123"/>
        <v/>
      </c>
      <c r="AE271" s="53" t="str">
        <f t="shared" si="127"/>
        <v/>
      </c>
      <c r="AF271" s="59" t="str">
        <f t="shared" si="128"/>
        <v/>
      </c>
      <c r="AG271" s="40" t="str">
        <f>C271&amp;COUNTIFS($C$3:C271,"V")</f>
        <v>0</v>
      </c>
      <c r="AH271" s="266" t="str">
        <f t="shared" si="120"/>
        <v/>
      </c>
      <c r="AI271" s="56" t="str">
        <f t="shared" si="132"/>
        <v/>
      </c>
      <c r="AJ271" s="265" t="str">
        <f t="shared" si="133"/>
        <v/>
      </c>
      <c r="AK271" s="267" t="str">
        <f t="shared" si="134"/>
        <v/>
      </c>
      <c r="AL271" s="267" t="str">
        <f t="shared" si="135"/>
        <v/>
      </c>
      <c r="AM271" s="40" t="str">
        <f t="shared" si="136"/>
        <v/>
      </c>
      <c r="AN271" s="267">
        <f t="shared" si="129"/>
        <v>0</v>
      </c>
      <c r="CE271" s="279"/>
    </row>
    <row r="272" spans="1:83" s="40" customFormat="1" ht="12.75">
      <c r="A272" s="227"/>
      <c r="B272" s="88"/>
      <c r="C272" s="89"/>
      <c r="D272" s="90"/>
      <c r="E272" s="89"/>
      <c r="F272" s="91"/>
      <c r="G272" s="304"/>
      <c r="H272" s="41"/>
      <c r="I272" s="42" t="str">
        <f t="shared" si="138"/>
        <v/>
      </c>
      <c r="J272" s="43" t="str">
        <f t="shared" si="121"/>
        <v/>
      </c>
      <c r="K272" s="44" t="str">
        <f>IF(J272="","",IF(COUNTIF($J$4:J272,J272)=0,"",(COUNTIF($J$4:J272,J272))))</f>
        <v/>
      </c>
      <c r="L272" s="44" t="str">
        <f>IF(K272="","",J272&amp;" _ "&amp;COUNTIF($J$4:J272,J272)&amp;"_"&amp;N272)</f>
        <v/>
      </c>
      <c r="M272" s="45" t="str">
        <f t="shared" si="139"/>
        <v/>
      </c>
      <c r="N272" s="44" t="str">
        <f t="shared" si="140"/>
        <v/>
      </c>
      <c r="O272" s="57" t="str">
        <f t="shared" si="141"/>
        <v/>
      </c>
      <c r="P272" s="48" t="str" cm="1">
        <f t="array" ref="P272">IFERROR(IF(C272="P",G272,IF($K272=1,$M272,$M272+LOOKUP(2,1/($J$4:$J271=J272),$P$4:$P271))),"")</f>
        <v/>
      </c>
      <c r="Q272" s="57" t="str" cm="1">
        <f t="array" ref="Q272">IFERROR(IF(OR(C272="P",C272="A",C272="R"),F272,IF($K272=1,F272,IF(LOOKUP(2,1/($J$4:$J271=$J272),$P$4:$P271)=0,$F272,IF(AND($C272="C",LOOKUP(2,1/($J$4:$J271=$J272),$P$4:$P271)&gt;0),(F272*G272+LOOKUP(2,1/($J$4:$J271=$J272),$P$4:$P271)*LOOKUP(2,1/($J$4:$J271=$J272),$Q$4:$Q271))/$P272,IF(AND($C272="C",LOOKUP(2,1/($J$4:$J271=$J272),$P$4:$P271)&lt;0),LOOKUP(2,1/($J$4:$J271=$J272),$Q$4:$Q271),IF(AND($C272="V",LOOKUP(2,1/($J$4:$J271=$J272),$P$4:$P271)&lt;0),((-1*(F272*G272))+LOOKUP(2,1/($J$4:$J271=$J272),$P$4:$P271)*LOOKUP(2,1/($J$4:$J271=$J272),$Q$4:$Q271))/$P272,IF(AND($C272="V",LOOKUP(2,1/($J$4:$J271=$J272),$P$4:$P271)&gt;0),LOOKUP(2,1/($J$4:$J271=$J272),$Q$4:$Q271),""))))))),"")</f>
        <v/>
      </c>
      <c r="R272" s="49" t="str">
        <f t="shared" si="119"/>
        <v/>
      </c>
      <c r="S272" s="49" t="str">
        <f t="shared" si="130"/>
        <v/>
      </c>
      <c r="T272" s="49" t="str">
        <f t="shared" si="142"/>
        <v/>
      </c>
      <c r="U272" s="49" t="str">
        <f>IFERROR(IF(C272="P",S272,IF(K272=1,0,IF(OR(LOOKUP(2,1/($E$4:$E271=$E272),$P$4:$P271)=0,AND($C272="C",$N272="LONG"),AND(C272="V",N272="SHORT")),0,S272+(M272*Q272)))),"")</f>
        <v/>
      </c>
      <c r="V272" s="49" t="str">
        <f t="shared" si="143"/>
        <v/>
      </c>
      <c r="W272" s="50" t="str">
        <f t="shared" si="137"/>
        <v/>
      </c>
      <c r="Y272" s="51" t="str">
        <f t="shared" si="124"/>
        <v/>
      </c>
      <c r="Z272" s="50" t="str">
        <f t="shared" si="131"/>
        <v/>
      </c>
      <c r="AA272" s="50" t="str">
        <f t="shared" si="122"/>
        <v/>
      </c>
      <c r="AB272" s="50" t="str">
        <f t="shared" si="125"/>
        <v/>
      </c>
      <c r="AC272" s="58" t="str">
        <f t="shared" si="126"/>
        <v/>
      </c>
      <c r="AD272" s="53" t="str">
        <f t="shared" si="123"/>
        <v/>
      </c>
      <c r="AE272" s="53" t="str">
        <f t="shared" si="127"/>
        <v/>
      </c>
      <c r="AF272" s="59" t="str">
        <f t="shared" si="128"/>
        <v/>
      </c>
      <c r="AG272" s="40" t="str">
        <f>C272&amp;COUNTIFS($C$3:C272,"V")</f>
        <v>0</v>
      </c>
      <c r="AH272" s="266" t="str">
        <f t="shared" si="120"/>
        <v/>
      </c>
      <c r="AI272" s="56" t="str">
        <f t="shared" si="132"/>
        <v/>
      </c>
      <c r="AJ272" s="265" t="str">
        <f t="shared" si="133"/>
        <v/>
      </c>
      <c r="AK272" s="267" t="str">
        <f t="shared" si="134"/>
        <v/>
      </c>
      <c r="AL272" s="267" t="str">
        <f t="shared" si="135"/>
        <v/>
      </c>
      <c r="AM272" s="40" t="str">
        <f t="shared" si="136"/>
        <v/>
      </c>
      <c r="AN272" s="267">
        <f t="shared" si="129"/>
        <v>0</v>
      </c>
      <c r="CE272" s="279"/>
    </row>
    <row r="273" spans="1:83" s="40" customFormat="1" ht="12.75">
      <c r="A273" s="227"/>
      <c r="B273" s="88"/>
      <c r="C273" s="89"/>
      <c r="D273" s="90"/>
      <c r="E273" s="89"/>
      <c r="F273" s="91"/>
      <c r="G273" s="304"/>
      <c r="H273" s="41"/>
      <c r="I273" s="42" t="str">
        <f t="shared" si="138"/>
        <v/>
      </c>
      <c r="J273" s="43" t="str">
        <f t="shared" si="121"/>
        <v/>
      </c>
      <c r="K273" s="44" t="str">
        <f>IF(J273="","",IF(COUNTIF($J$4:J273,J273)=0,"",(COUNTIF($J$4:J273,J273))))</f>
        <v/>
      </c>
      <c r="L273" s="44" t="str">
        <f>IF(K273="","",J273&amp;" _ "&amp;COUNTIF($J$4:J273,J273)&amp;"_"&amp;N273)</f>
        <v/>
      </c>
      <c r="M273" s="45" t="str">
        <f t="shared" si="139"/>
        <v/>
      </c>
      <c r="N273" s="44" t="str">
        <f t="shared" si="140"/>
        <v/>
      </c>
      <c r="O273" s="57" t="str">
        <f t="shared" si="141"/>
        <v/>
      </c>
      <c r="P273" s="48" t="str" cm="1">
        <f t="array" ref="P273">IFERROR(IF(C273="P",G273,IF($K273=1,$M273,$M273+LOOKUP(2,1/($J$4:$J272=J273),$P$4:$P272))),"")</f>
        <v/>
      </c>
      <c r="Q273" s="57" t="str" cm="1">
        <f t="array" ref="Q273">IFERROR(IF(OR(C273="P",C273="A",C273="R"),F273,IF($K273=1,F273,IF(LOOKUP(2,1/($J$4:$J272=$J273),$P$4:$P272)=0,$F273,IF(AND($C273="C",LOOKUP(2,1/($J$4:$J272=$J273),$P$4:$P272)&gt;0),(F273*G273+LOOKUP(2,1/($J$4:$J272=$J273),$P$4:$P272)*LOOKUP(2,1/($J$4:$J272=$J273),$Q$4:$Q272))/$P273,IF(AND($C273="C",LOOKUP(2,1/($J$4:$J272=$J273),$P$4:$P272)&lt;0),LOOKUP(2,1/($J$4:$J272=$J273),$Q$4:$Q272),IF(AND($C273="V",LOOKUP(2,1/($J$4:$J272=$J273),$P$4:$P272)&lt;0),((-1*(F273*G273))+LOOKUP(2,1/($J$4:$J272=$J273),$P$4:$P272)*LOOKUP(2,1/($J$4:$J272=$J273),$Q$4:$Q272))/$P273,IF(AND($C273="V",LOOKUP(2,1/($J$4:$J272=$J273),$P$4:$P272)&gt;0),LOOKUP(2,1/($J$4:$J272=$J273),$Q$4:$Q272),""))))))),"")</f>
        <v/>
      </c>
      <c r="R273" s="49" t="str">
        <f t="shared" ref="R273:R336" si="144">IFERROR(Q273*P273,"")</f>
        <v/>
      </c>
      <c r="S273" s="49" t="str">
        <f t="shared" si="130"/>
        <v/>
      </c>
      <c r="T273" s="49" t="str">
        <f t="shared" si="142"/>
        <v/>
      </c>
      <c r="U273" s="49" t="str">
        <f>IFERROR(IF(C273="P",S273,IF(K273=1,0,IF(OR(LOOKUP(2,1/($E$4:$E272=$E273),$P$4:$P272)=0,AND($C273="C",$N273="LONG"),AND(C273="V",N273="SHORT")),0,S273+(M273*Q273)))),"")</f>
        <v/>
      </c>
      <c r="V273" s="49" t="str">
        <f t="shared" si="143"/>
        <v/>
      </c>
      <c r="W273" s="50" t="str">
        <f t="shared" si="137"/>
        <v/>
      </c>
      <c r="Y273" s="51" t="str">
        <f t="shared" si="124"/>
        <v/>
      </c>
      <c r="Z273" s="50" t="str">
        <f t="shared" si="131"/>
        <v/>
      </c>
      <c r="AA273" s="50" t="str">
        <f t="shared" si="122"/>
        <v/>
      </c>
      <c r="AB273" s="50" t="str">
        <f t="shared" si="125"/>
        <v/>
      </c>
      <c r="AC273" s="58" t="str">
        <f t="shared" si="126"/>
        <v/>
      </c>
      <c r="AD273" s="53" t="str">
        <f t="shared" si="123"/>
        <v/>
      </c>
      <c r="AE273" s="53" t="str">
        <f t="shared" si="127"/>
        <v/>
      </c>
      <c r="AF273" s="59" t="str">
        <f t="shared" si="128"/>
        <v/>
      </c>
      <c r="AG273" s="40" t="str">
        <f>C273&amp;COUNTIFS($C$3:C273,"V")</f>
        <v>0</v>
      </c>
      <c r="AH273" s="266" t="str">
        <f t="shared" si="120"/>
        <v/>
      </c>
      <c r="AI273" s="56" t="str">
        <f t="shared" si="132"/>
        <v/>
      </c>
      <c r="AJ273" s="265" t="str">
        <f t="shared" si="133"/>
        <v/>
      </c>
      <c r="AK273" s="267" t="str">
        <f t="shared" si="134"/>
        <v/>
      </c>
      <c r="AL273" s="267" t="str">
        <f t="shared" si="135"/>
        <v/>
      </c>
      <c r="AM273" s="40" t="str">
        <f t="shared" si="136"/>
        <v/>
      </c>
      <c r="AN273" s="267">
        <f t="shared" si="129"/>
        <v>0</v>
      </c>
      <c r="CE273" s="279"/>
    </row>
    <row r="274" spans="1:83" s="40" customFormat="1" ht="12.75">
      <c r="A274" s="227"/>
      <c r="B274" s="88"/>
      <c r="C274" s="89"/>
      <c r="D274" s="90"/>
      <c r="E274" s="89"/>
      <c r="F274" s="91"/>
      <c r="G274" s="304"/>
      <c r="H274" s="41"/>
      <c r="I274" s="42" t="str">
        <f t="shared" si="138"/>
        <v/>
      </c>
      <c r="J274" s="43" t="str">
        <f t="shared" si="121"/>
        <v/>
      </c>
      <c r="K274" s="44" t="str">
        <f>IF(J274="","",IF(COUNTIF($J$4:J274,J274)=0,"",(COUNTIF($J$4:J274,J274))))</f>
        <v/>
      </c>
      <c r="L274" s="44" t="str">
        <f>IF(K274="","",J274&amp;" _ "&amp;COUNTIF($J$4:J274,J274)&amp;"_"&amp;N274)</f>
        <v/>
      </c>
      <c r="M274" s="45" t="str">
        <f t="shared" si="139"/>
        <v/>
      </c>
      <c r="N274" s="44" t="str">
        <f t="shared" si="140"/>
        <v/>
      </c>
      <c r="O274" s="57" t="str">
        <f t="shared" si="141"/>
        <v/>
      </c>
      <c r="P274" s="48" t="str" cm="1">
        <f t="array" ref="P274">IFERROR(IF(C274="P",G274,IF($K274=1,$M274,$M274+LOOKUP(2,1/($J$4:$J273=J274),$P$4:$P273))),"")</f>
        <v/>
      </c>
      <c r="Q274" s="57" t="str" cm="1">
        <f t="array" ref="Q274">IFERROR(IF(OR(C274="P",C274="A",C274="R"),F274,IF($K274=1,F274,IF(LOOKUP(2,1/($J$4:$J273=$J274),$P$4:$P273)=0,$F274,IF(AND($C274="C",LOOKUP(2,1/($J$4:$J273=$J274),$P$4:$P273)&gt;0),(F274*G274+LOOKUP(2,1/($J$4:$J273=$J274),$P$4:$P273)*LOOKUP(2,1/($J$4:$J273=$J274),$Q$4:$Q273))/$P274,IF(AND($C274="C",LOOKUP(2,1/($J$4:$J273=$J274),$P$4:$P273)&lt;0),LOOKUP(2,1/($J$4:$J273=$J274),$Q$4:$Q273),IF(AND($C274="V",LOOKUP(2,1/($J$4:$J273=$J274),$P$4:$P273)&lt;0),((-1*(F274*G274))+LOOKUP(2,1/($J$4:$J273=$J274),$P$4:$P273)*LOOKUP(2,1/($J$4:$J273=$J274),$Q$4:$Q273))/$P274,IF(AND($C274="V",LOOKUP(2,1/($J$4:$J273=$J274),$P$4:$P273)&gt;0),LOOKUP(2,1/($J$4:$J273=$J274),$Q$4:$Q273),""))))))),"")</f>
        <v/>
      </c>
      <c r="R274" s="49" t="str">
        <f t="shared" si="144"/>
        <v/>
      </c>
      <c r="S274" s="49" t="str">
        <f t="shared" si="130"/>
        <v/>
      </c>
      <c r="T274" s="49" t="str">
        <f t="shared" si="142"/>
        <v/>
      </c>
      <c r="U274" s="49" t="str">
        <f>IFERROR(IF(C274="P",S274,IF(K274=1,0,IF(OR(LOOKUP(2,1/($E$4:$E273=$E274),$P$4:$P273)=0,AND($C274="C",$N274="LONG"),AND(C274="V",N274="SHORT")),0,S274+(M274*Q274)))),"")</f>
        <v/>
      </c>
      <c r="V274" s="49" t="str">
        <f t="shared" si="143"/>
        <v/>
      </c>
      <c r="W274" s="50" t="str">
        <f t="shared" si="137"/>
        <v/>
      </c>
      <c r="Y274" s="51" t="str">
        <f t="shared" si="124"/>
        <v/>
      </c>
      <c r="Z274" s="50" t="str">
        <f t="shared" si="131"/>
        <v/>
      </c>
      <c r="AA274" s="50" t="str">
        <f t="shared" si="122"/>
        <v/>
      </c>
      <c r="AB274" s="50" t="str">
        <f t="shared" si="125"/>
        <v/>
      </c>
      <c r="AC274" s="58" t="str">
        <f t="shared" si="126"/>
        <v/>
      </c>
      <c r="AD274" s="53" t="str">
        <f t="shared" si="123"/>
        <v/>
      </c>
      <c r="AE274" s="53" t="str">
        <f t="shared" si="127"/>
        <v/>
      </c>
      <c r="AF274" s="59" t="str">
        <f t="shared" si="128"/>
        <v/>
      </c>
      <c r="AG274" s="40" t="str">
        <f>C274&amp;COUNTIFS($C$3:C274,"V")</f>
        <v>0</v>
      </c>
      <c r="AH274" s="266" t="str">
        <f t="shared" si="120"/>
        <v/>
      </c>
      <c r="AI274" s="56" t="str">
        <f t="shared" si="132"/>
        <v/>
      </c>
      <c r="AJ274" s="265" t="str">
        <f t="shared" si="133"/>
        <v/>
      </c>
      <c r="AK274" s="267" t="str">
        <f t="shared" si="134"/>
        <v/>
      </c>
      <c r="AL274" s="267" t="str">
        <f t="shared" si="135"/>
        <v/>
      </c>
      <c r="AM274" s="40" t="str">
        <f t="shared" si="136"/>
        <v/>
      </c>
      <c r="AN274" s="267">
        <f t="shared" si="129"/>
        <v>0</v>
      </c>
      <c r="CE274" s="279"/>
    </row>
    <row r="275" spans="1:83" s="40" customFormat="1" ht="12.75">
      <c r="A275" s="227"/>
      <c r="B275" s="88"/>
      <c r="C275" s="89"/>
      <c r="D275" s="90"/>
      <c r="E275" s="89"/>
      <c r="F275" s="91"/>
      <c r="G275" s="304"/>
      <c r="H275" s="41"/>
      <c r="I275" s="42" t="str">
        <f t="shared" si="138"/>
        <v/>
      </c>
      <c r="J275" s="43" t="str">
        <f t="shared" si="121"/>
        <v/>
      </c>
      <c r="K275" s="44" t="str">
        <f>IF(J275="","",IF(COUNTIF($J$4:J275,J275)=0,"",(COUNTIF($J$4:J275,J275))))</f>
        <v/>
      </c>
      <c r="L275" s="44" t="str">
        <f>IF(K275="","",J275&amp;" _ "&amp;COUNTIF($J$4:J275,J275)&amp;"_"&amp;N275)</f>
        <v/>
      </c>
      <c r="M275" s="45" t="str">
        <f t="shared" si="139"/>
        <v/>
      </c>
      <c r="N275" s="44" t="str">
        <f t="shared" si="140"/>
        <v/>
      </c>
      <c r="O275" s="57" t="str">
        <f t="shared" si="141"/>
        <v/>
      </c>
      <c r="P275" s="48" t="str" cm="1">
        <f t="array" ref="P275">IFERROR(IF(C275="P",G275,IF($K275=1,$M275,$M275+LOOKUP(2,1/($J$4:$J274=J275),$P$4:$P274))),"")</f>
        <v/>
      </c>
      <c r="Q275" s="57" t="str" cm="1">
        <f t="array" ref="Q275">IFERROR(IF(OR(C275="P",C275="A",C275="R"),F275,IF($K275=1,F275,IF(LOOKUP(2,1/($J$4:$J274=$J275),$P$4:$P274)=0,$F275,IF(AND($C275="C",LOOKUP(2,1/($J$4:$J274=$J275),$P$4:$P274)&gt;0),(F275*G275+LOOKUP(2,1/($J$4:$J274=$J275),$P$4:$P274)*LOOKUP(2,1/($J$4:$J274=$J275),$Q$4:$Q274))/$P275,IF(AND($C275="C",LOOKUP(2,1/($J$4:$J274=$J275),$P$4:$P274)&lt;0),LOOKUP(2,1/($J$4:$J274=$J275),$Q$4:$Q274),IF(AND($C275="V",LOOKUP(2,1/($J$4:$J274=$J275),$P$4:$P274)&lt;0),((-1*(F275*G275))+LOOKUP(2,1/($J$4:$J274=$J275),$P$4:$P274)*LOOKUP(2,1/($J$4:$J274=$J275),$Q$4:$Q274))/$P275,IF(AND($C275="V",LOOKUP(2,1/($J$4:$J274=$J275),$P$4:$P274)&gt;0),LOOKUP(2,1/($J$4:$J274=$J275),$Q$4:$Q274),""))))))),"")</f>
        <v/>
      </c>
      <c r="R275" s="49" t="str">
        <f t="shared" si="144"/>
        <v/>
      </c>
      <c r="S275" s="49" t="str">
        <f t="shared" si="130"/>
        <v/>
      </c>
      <c r="T275" s="49" t="str">
        <f t="shared" si="142"/>
        <v/>
      </c>
      <c r="U275" s="49" t="str">
        <f>IFERROR(IF(C275="P",S275,IF(K275=1,0,IF(OR(LOOKUP(2,1/($E$4:$E274=$E275),$P$4:$P274)=0,AND($C275="C",$N275="LONG"),AND(C275="V",N275="SHORT")),0,S275+(M275*Q275)))),"")</f>
        <v/>
      </c>
      <c r="V275" s="49" t="str">
        <f t="shared" si="143"/>
        <v/>
      </c>
      <c r="W275" s="50" t="str">
        <f t="shared" si="137"/>
        <v/>
      </c>
      <c r="Y275" s="51" t="str">
        <f t="shared" si="124"/>
        <v/>
      </c>
      <c r="Z275" s="50" t="str">
        <f t="shared" si="131"/>
        <v/>
      </c>
      <c r="AA275" s="50" t="str">
        <f t="shared" si="122"/>
        <v/>
      </c>
      <c r="AB275" s="50" t="str">
        <f t="shared" si="125"/>
        <v/>
      </c>
      <c r="AC275" s="58" t="str">
        <f t="shared" si="126"/>
        <v/>
      </c>
      <c r="AD275" s="53" t="str">
        <f t="shared" si="123"/>
        <v/>
      </c>
      <c r="AE275" s="53" t="str">
        <f t="shared" si="127"/>
        <v/>
      </c>
      <c r="AF275" s="59" t="str">
        <f t="shared" si="128"/>
        <v/>
      </c>
      <c r="AG275" s="40" t="str">
        <f>C275&amp;COUNTIFS($C$3:C275,"V")</f>
        <v>0</v>
      </c>
      <c r="AH275" s="266" t="str">
        <f t="shared" si="120"/>
        <v/>
      </c>
      <c r="AI275" s="56" t="str">
        <f t="shared" si="132"/>
        <v/>
      </c>
      <c r="AJ275" s="265" t="str">
        <f t="shared" si="133"/>
        <v/>
      </c>
      <c r="AK275" s="267" t="str">
        <f t="shared" si="134"/>
        <v/>
      </c>
      <c r="AL275" s="267" t="str">
        <f t="shared" si="135"/>
        <v/>
      </c>
      <c r="AM275" s="40" t="str">
        <f t="shared" si="136"/>
        <v/>
      </c>
      <c r="AN275" s="267">
        <f t="shared" si="129"/>
        <v>0</v>
      </c>
      <c r="CE275" s="279"/>
    </row>
    <row r="276" spans="1:83" s="40" customFormat="1" ht="12.75">
      <c r="A276" s="227"/>
      <c r="B276" s="88"/>
      <c r="C276" s="89"/>
      <c r="D276" s="90"/>
      <c r="E276" s="89"/>
      <c r="F276" s="91"/>
      <c r="G276" s="304"/>
      <c r="H276" s="41"/>
      <c r="I276" s="42" t="str">
        <f t="shared" si="138"/>
        <v/>
      </c>
      <c r="J276" s="43" t="str">
        <f t="shared" si="121"/>
        <v/>
      </c>
      <c r="K276" s="44" t="str">
        <f>IF(J276="","",IF(COUNTIF($J$4:J276,J276)=0,"",(COUNTIF($J$4:J276,J276))))</f>
        <v/>
      </c>
      <c r="L276" s="44" t="str">
        <f>IF(K276="","",J276&amp;" _ "&amp;COUNTIF($J$4:J276,J276)&amp;"_"&amp;N276)</f>
        <v/>
      </c>
      <c r="M276" s="45" t="str">
        <f t="shared" si="139"/>
        <v/>
      </c>
      <c r="N276" s="44" t="str">
        <f t="shared" si="140"/>
        <v/>
      </c>
      <c r="O276" s="57" t="str">
        <f t="shared" si="141"/>
        <v/>
      </c>
      <c r="P276" s="48" t="str" cm="1">
        <f t="array" ref="P276">IFERROR(IF(C276="P",G276,IF($K276=1,$M276,$M276+LOOKUP(2,1/($J$4:$J275=J276),$P$4:$P275))),"")</f>
        <v/>
      </c>
      <c r="Q276" s="57" t="str" cm="1">
        <f t="array" ref="Q276">IFERROR(IF(OR(C276="P",C276="A",C276="R"),F276,IF($K276=1,F276,IF(LOOKUP(2,1/($J$4:$J275=$J276),$P$4:$P275)=0,$F276,IF(AND($C276="C",LOOKUP(2,1/($J$4:$J275=$J276),$P$4:$P275)&gt;0),(F276*G276+LOOKUP(2,1/($J$4:$J275=$J276),$P$4:$P275)*LOOKUP(2,1/($J$4:$J275=$J276),$Q$4:$Q275))/$P276,IF(AND($C276="C",LOOKUP(2,1/($J$4:$J275=$J276),$P$4:$P275)&lt;0),LOOKUP(2,1/($J$4:$J275=$J276),$Q$4:$Q275),IF(AND($C276="V",LOOKUP(2,1/($J$4:$J275=$J276),$P$4:$P275)&lt;0),((-1*(F276*G276))+LOOKUP(2,1/($J$4:$J275=$J276),$P$4:$P275)*LOOKUP(2,1/($J$4:$J275=$J276),$Q$4:$Q275))/$P276,IF(AND($C276="V",LOOKUP(2,1/($J$4:$J275=$J276),$P$4:$P275)&gt;0),LOOKUP(2,1/($J$4:$J275=$J276),$Q$4:$Q275),""))))))),"")</f>
        <v/>
      </c>
      <c r="R276" s="49" t="str">
        <f t="shared" si="144"/>
        <v/>
      </c>
      <c r="S276" s="49" t="str">
        <f t="shared" si="130"/>
        <v/>
      </c>
      <c r="T276" s="49" t="str">
        <f t="shared" si="142"/>
        <v/>
      </c>
      <c r="U276" s="49" t="str">
        <f>IFERROR(IF(C276="P",S276,IF(K276=1,0,IF(OR(LOOKUP(2,1/($E$4:$E275=$E276),$P$4:$P275)=0,AND($C276="C",$N276="LONG"),AND(C276="V",N276="SHORT")),0,S276+(M276*Q276)))),"")</f>
        <v/>
      </c>
      <c r="V276" s="49" t="str">
        <f t="shared" si="143"/>
        <v/>
      </c>
      <c r="W276" s="50" t="str">
        <f t="shared" si="137"/>
        <v/>
      </c>
      <c r="Y276" s="51" t="str">
        <f t="shared" si="124"/>
        <v/>
      </c>
      <c r="Z276" s="50" t="str">
        <f t="shared" si="131"/>
        <v/>
      </c>
      <c r="AA276" s="50" t="str">
        <f t="shared" si="122"/>
        <v/>
      </c>
      <c r="AB276" s="50" t="str">
        <f t="shared" si="125"/>
        <v/>
      </c>
      <c r="AC276" s="58" t="str">
        <f t="shared" si="126"/>
        <v/>
      </c>
      <c r="AD276" s="53" t="str">
        <f t="shared" si="123"/>
        <v/>
      </c>
      <c r="AE276" s="53" t="str">
        <f t="shared" si="127"/>
        <v/>
      </c>
      <c r="AF276" s="59" t="str">
        <f t="shared" si="128"/>
        <v/>
      </c>
      <c r="AG276" s="40" t="str">
        <f>C276&amp;COUNTIFS($C$3:C276,"V")</f>
        <v>0</v>
      </c>
      <c r="AH276" s="266" t="str">
        <f t="shared" si="120"/>
        <v/>
      </c>
      <c r="AI276" s="56" t="str">
        <f t="shared" si="132"/>
        <v/>
      </c>
      <c r="AJ276" s="265" t="str">
        <f t="shared" si="133"/>
        <v/>
      </c>
      <c r="AK276" s="267" t="str">
        <f t="shared" si="134"/>
        <v/>
      </c>
      <c r="AL276" s="267" t="str">
        <f t="shared" si="135"/>
        <v/>
      </c>
      <c r="AM276" s="40" t="str">
        <f t="shared" si="136"/>
        <v/>
      </c>
      <c r="AN276" s="267">
        <f t="shared" si="129"/>
        <v>0</v>
      </c>
      <c r="CE276" s="279"/>
    </row>
    <row r="277" spans="1:83" s="40" customFormat="1" ht="12.75">
      <c r="A277" s="227"/>
      <c r="B277" s="88"/>
      <c r="C277" s="89"/>
      <c r="D277" s="90"/>
      <c r="E277" s="89"/>
      <c r="F277" s="91"/>
      <c r="G277" s="304"/>
      <c r="H277" s="41"/>
      <c r="I277" s="42" t="str">
        <f t="shared" si="138"/>
        <v/>
      </c>
      <c r="J277" s="43" t="str">
        <f t="shared" si="121"/>
        <v/>
      </c>
      <c r="K277" s="44" t="str">
        <f>IF(J277="","",IF(COUNTIF($J$4:J277,J277)=0,"",(COUNTIF($J$4:J277,J277))))</f>
        <v/>
      </c>
      <c r="L277" s="44" t="str">
        <f>IF(K277="","",J277&amp;" _ "&amp;COUNTIF($J$4:J277,J277)&amp;"_"&amp;N277)</f>
        <v/>
      </c>
      <c r="M277" s="45" t="str">
        <f t="shared" si="139"/>
        <v/>
      </c>
      <c r="N277" s="44" t="str">
        <f t="shared" si="140"/>
        <v/>
      </c>
      <c r="O277" s="57" t="str">
        <f t="shared" si="141"/>
        <v/>
      </c>
      <c r="P277" s="48" t="str" cm="1">
        <f t="array" ref="P277">IFERROR(IF(C277="P",G277,IF($K277=1,$M277,$M277+LOOKUP(2,1/($J$4:$J276=J277),$P$4:$P276))),"")</f>
        <v/>
      </c>
      <c r="Q277" s="57" t="str" cm="1">
        <f t="array" ref="Q277">IFERROR(IF(OR(C277="P",C277="A",C277="R"),F277,IF($K277=1,F277,IF(LOOKUP(2,1/($J$4:$J276=$J277),$P$4:$P276)=0,$F277,IF(AND($C277="C",LOOKUP(2,1/($J$4:$J276=$J277),$P$4:$P276)&gt;0),(F277*G277+LOOKUP(2,1/($J$4:$J276=$J277),$P$4:$P276)*LOOKUP(2,1/($J$4:$J276=$J277),$Q$4:$Q276))/$P277,IF(AND($C277="C",LOOKUP(2,1/($J$4:$J276=$J277),$P$4:$P276)&lt;0),LOOKUP(2,1/($J$4:$J276=$J277),$Q$4:$Q276),IF(AND($C277="V",LOOKUP(2,1/($J$4:$J276=$J277),$P$4:$P276)&lt;0),((-1*(F277*G277))+LOOKUP(2,1/($J$4:$J276=$J277),$P$4:$P276)*LOOKUP(2,1/($J$4:$J276=$J277),$Q$4:$Q276))/$P277,IF(AND($C277="V",LOOKUP(2,1/($J$4:$J276=$J277),$P$4:$P276)&gt;0),LOOKUP(2,1/($J$4:$J276=$J277),$Q$4:$Q276),""))))))),"")</f>
        <v/>
      </c>
      <c r="R277" s="49" t="str">
        <f t="shared" si="144"/>
        <v/>
      </c>
      <c r="S277" s="49" t="str">
        <f t="shared" si="130"/>
        <v/>
      </c>
      <c r="T277" s="49" t="str">
        <f t="shared" si="142"/>
        <v/>
      </c>
      <c r="U277" s="49" t="str">
        <f>IFERROR(IF(C277="P",S277,IF(K277=1,0,IF(OR(LOOKUP(2,1/($E$4:$E276=$E277),$P$4:$P276)=0,AND($C277="C",$N277="LONG"),AND(C277="V",N277="SHORT")),0,S277+(M277*Q277)))),"")</f>
        <v/>
      </c>
      <c r="V277" s="49" t="str">
        <f t="shared" si="143"/>
        <v/>
      </c>
      <c r="W277" s="50" t="str">
        <f t="shared" si="137"/>
        <v/>
      </c>
      <c r="Y277" s="51" t="str">
        <f t="shared" si="124"/>
        <v/>
      </c>
      <c r="Z277" s="50" t="str">
        <f t="shared" si="131"/>
        <v/>
      </c>
      <c r="AA277" s="50" t="str">
        <f t="shared" si="122"/>
        <v/>
      </c>
      <c r="AB277" s="50" t="str">
        <f t="shared" si="125"/>
        <v/>
      </c>
      <c r="AC277" s="58" t="str">
        <f t="shared" si="126"/>
        <v/>
      </c>
      <c r="AD277" s="53" t="str">
        <f t="shared" si="123"/>
        <v/>
      </c>
      <c r="AE277" s="53" t="str">
        <f t="shared" si="127"/>
        <v/>
      </c>
      <c r="AF277" s="59" t="str">
        <f t="shared" si="128"/>
        <v/>
      </c>
      <c r="AG277" s="40" t="str">
        <f>C277&amp;COUNTIFS($C$3:C277,"V")</f>
        <v>0</v>
      </c>
      <c r="AH277" s="266" t="str">
        <f t="shared" si="120"/>
        <v/>
      </c>
      <c r="AI277" s="56" t="str">
        <f t="shared" si="132"/>
        <v/>
      </c>
      <c r="AJ277" s="265" t="str">
        <f t="shared" si="133"/>
        <v/>
      </c>
      <c r="AK277" s="267" t="str">
        <f t="shared" si="134"/>
        <v/>
      </c>
      <c r="AL277" s="267" t="str">
        <f t="shared" si="135"/>
        <v/>
      </c>
      <c r="AM277" s="40" t="str">
        <f t="shared" si="136"/>
        <v/>
      </c>
      <c r="AN277" s="267">
        <f t="shared" si="129"/>
        <v>0</v>
      </c>
      <c r="CE277" s="279"/>
    </row>
    <row r="278" spans="1:83" s="40" customFormat="1" ht="12.75">
      <c r="A278" s="227"/>
      <c r="B278" s="88"/>
      <c r="C278" s="89"/>
      <c r="D278" s="90"/>
      <c r="E278" s="89"/>
      <c r="F278" s="91"/>
      <c r="G278" s="304"/>
      <c r="H278" s="41"/>
      <c r="I278" s="42" t="str">
        <f t="shared" si="138"/>
        <v/>
      </c>
      <c r="J278" s="43" t="str">
        <f t="shared" si="121"/>
        <v/>
      </c>
      <c r="K278" s="44" t="str">
        <f>IF(J278="","",IF(COUNTIF($J$4:J278,J278)=0,"",(COUNTIF($J$4:J278,J278))))</f>
        <v/>
      </c>
      <c r="L278" s="44" t="str">
        <f>IF(K278="","",J278&amp;" _ "&amp;COUNTIF($J$4:J278,J278)&amp;"_"&amp;N278)</f>
        <v/>
      </c>
      <c r="M278" s="45" t="str">
        <f t="shared" si="139"/>
        <v/>
      </c>
      <c r="N278" s="44" t="str">
        <f t="shared" si="140"/>
        <v/>
      </c>
      <c r="O278" s="57" t="str">
        <f t="shared" si="141"/>
        <v/>
      </c>
      <c r="P278" s="48" t="str" cm="1">
        <f t="array" ref="P278">IFERROR(IF(C278="P",G278,IF($K278=1,$M278,$M278+LOOKUP(2,1/($J$4:$J277=J278),$P$4:$P277))),"")</f>
        <v/>
      </c>
      <c r="Q278" s="57" t="str" cm="1">
        <f t="array" ref="Q278">IFERROR(IF(OR(C278="P",C278="A",C278="R"),F278,IF($K278=1,F278,IF(LOOKUP(2,1/($J$4:$J277=$J278),$P$4:$P277)=0,$F278,IF(AND($C278="C",LOOKUP(2,1/($J$4:$J277=$J278),$P$4:$P277)&gt;0),(F278*G278+LOOKUP(2,1/($J$4:$J277=$J278),$P$4:$P277)*LOOKUP(2,1/($J$4:$J277=$J278),$Q$4:$Q277))/$P278,IF(AND($C278="C",LOOKUP(2,1/($J$4:$J277=$J278),$P$4:$P277)&lt;0),LOOKUP(2,1/($J$4:$J277=$J278),$Q$4:$Q277),IF(AND($C278="V",LOOKUP(2,1/($J$4:$J277=$J278),$P$4:$P277)&lt;0),((-1*(F278*G278))+LOOKUP(2,1/($J$4:$J277=$J278),$P$4:$P277)*LOOKUP(2,1/($J$4:$J277=$J278),$Q$4:$Q277))/$P278,IF(AND($C278="V",LOOKUP(2,1/($J$4:$J277=$J278),$P$4:$P277)&gt;0),LOOKUP(2,1/($J$4:$J277=$J278),$Q$4:$Q277),""))))))),"")</f>
        <v/>
      </c>
      <c r="R278" s="49" t="str">
        <f t="shared" si="144"/>
        <v/>
      </c>
      <c r="S278" s="49" t="str">
        <f t="shared" si="130"/>
        <v/>
      </c>
      <c r="T278" s="49" t="str">
        <f t="shared" si="142"/>
        <v/>
      </c>
      <c r="U278" s="49" t="str">
        <f>IFERROR(IF(C278="P",S278,IF(K278=1,0,IF(OR(LOOKUP(2,1/($E$4:$E277=$E278),$P$4:$P277)=0,AND($C278="C",$N278="LONG"),AND(C278="V",N278="SHORT")),0,S278+(M278*Q278)))),"")</f>
        <v/>
      </c>
      <c r="V278" s="49" t="str">
        <f t="shared" si="143"/>
        <v/>
      </c>
      <c r="W278" s="50" t="str">
        <f t="shared" si="137"/>
        <v/>
      </c>
      <c r="Y278" s="51" t="str">
        <f t="shared" si="124"/>
        <v/>
      </c>
      <c r="Z278" s="50" t="str">
        <f t="shared" si="131"/>
        <v/>
      </c>
      <c r="AA278" s="50" t="str">
        <f t="shared" si="122"/>
        <v/>
      </c>
      <c r="AB278" s="50" t="str">
        <f t="shared" si="125"/>
        <v/>
      </c>
      <c r="AC278" s="58" t="str">
        <f t="shared" si="126"/>
        <v/>
      </c>
      <c r="AD278" s="53" t="str">
        <f t="shared" si="123"/>
        <v/>
      </c>
      <c r="AE278" s="53" t="str">
        <f t="shared" si="127"/>
        <v/>
      </c>
      <c r="AF278" s="59" t="str">
        <f t="shared" si="128"/>
        <v/>
      </c>
      <c r="AG278" s="40" t="str">
        <f>C278&amp;COUNTIFS($C$3:C278,"V")</f>
        <v>0</v>
      </c>
      <c r="AH278" s="266" t="str">
        <f t="shared" si="120"/>
        <v/>
      </c>
      <c r="AI278" s="56" t="str">
        <f t="shared" si="132"/>
        <v/>
      </c>
      <c r="AJ278" s="265" t="str">
        <f t="shared" si="133"/>
        <v/>
      </c>
      <c r="AK278" s="267" t="str">
        <f t="shared" si="134"/>
        <v/>
      </c>
      <c r="AL278" s="267" t="str">
        <f t="shared" si="135"/>
        <v/>
      </c>
      <c r="AM278" s="40" t="str">
        <f t="shared" si="136"/>
        <v/>
      </c>
      <c r="AN278" s="267">
        <f t="shared" si="129"/>
        <v>0</v>
      </c>
      <c r="CE278" s="279"/>
    </row>
    <row r="279" spans="1:83" s="40" customFormat="1" ht="12.75">
      <c r="A279" s="227"/>
      <c r="B279" s="88"/>
      <c r="C279" s="89"/>
      <c r="D279" s="90"/>
      <c r="E279" s="89"/>
      <c r="F279" s="91"/>
      <c r="G279" s="304"/>
      <c r="H279" s="41"/>
      <c r="I279" s="42" t="str">
        <f t="shared" si="138"/>
        <v/>
      </c>
      <c r="J279" s="43" t="str">
        <f t="shared" si="121"/>
        <v/>
      </c>
      <c r="K279" s="44" t="str">
        <f>IF(J279="","",IF(COUNTIF($J$4:J279,J279)=0,"",(COUNTIF($J$4:J279,J279))))</f>
        <v/>
      </c>
      <c r="L279" s="44" t="str">
        <f>IF(K279="","",J279&amp;" _ "&amp;COUNTIF($J$4:J279,J279)&amp;"_"&amp;N279)</f>
        <v/>
      </c>
      <c r="M279" s="45" t="str">
        <f t="shared" si="139"/>
        <v/>
      </c>
      <c r="N279" s="44" t="str">
        <f t="shared" si="140"/>
        <v/>
      </c>
      <c r="O279" s="57" t="str">
        <f t="shared" si="141"/>
        <v/>
      </c>
      <c r="P279" s="48" t="str" cm="1">
        <f t="array" ref="P279">IFERROR(IF(C279="P",G279,IF($K279=1,$M279,$M279+LOOKUP(2,1/($J$4:$J278=J279),$P$4:$P278))),"")</f>
        <v/>
      </c>
      <c r="Q279" s="57" t="str" cm="1">
        <f t="array" ref="Q279">IFERROR(IF(OR(C279="P",C279="A",C279="R"),F279,IF($K279=1,F279,IF(LOOKUP(2,1/($J$4:$J278=$J279),$P$4:$P278)=0,$F279,IF(AND($C279="C",LOOKUP(2,1/($J$4:$J278=$J279),$P$4:$P278)&gt;0),(F279*G279+LOOKUP(2,1/($J$4:$J278=$J279),$P$4:$P278)*LOOKUP(2,1/($J$4:$J278=$J279),$Q$4:$Q278))/$P279,IF(AND($C279="C",LOOKUP(2,1/($J$4:$J278=$J279),$P$4:$P278)&lt;0),LOOKUP(2,1/($J$4:$J278=$J279),$Q$4:$Q278),IF(AND($C279="V",LOOKUP(2,1/($J$4:$J278=$J279),$P$4:$P278)&lt;0),((-1*(F279*G279))+LOOKUP(2,1/($J$4:$J278=$J279),$P$4:$P278)*LOOKUP(2,1/($J$4:$J278=$J279),$Q$4:$Q278))/$P279,IF(AND($C279="V",LOOKUP(2,1/($J$4:$J278=$J279),$P$4:$P278)&gt;0),LOOKUP(2,1/($J$4:$J278=$J279),$Q$4:$Q278),""))))))),"")</f>
        <v/>
      </c>
      <c r="R279" s="49" t="str">
        <f t="shared" si="144"/>
        <v/>
      </c>
      <c r="S279" s="49" t="str">
        <f t="shared" si="130"/>
        <v/>
      </c>
      <c r="T279" s="49" t="str">
        <f t="shared" si="142"/>
        <v/>
      </c>
      <c r="U279" s="49" t="str">
        <f>IFERROR(IF(C279="P",S279,IF(K279=1,0,IF(OR(LOOKUP(2,1/($E$4:$E278=$E279),$P$4:$P278)=0,AND($C279="C",$N279="LONG"),AND(C279="V",N279="SHORT")),0,S279+(M279*Q279)))),"")</f>
        <v/>
      </c>
      <c r="V279" s="49" t="str">
        <f t="shared" si="143"/>
        <v/>
      </c>
      <c r="W279" s="50" t="str">
        <f t="shared" si="137"/>
        <v/>
      </c>
      <c r="Y279" s="51" t="str">
        <f t="shared" si="124"/>
        <v/>
      </c>
      <c r="Z279" s="50" t="str">
        <f t="shared" si="131"/>
        <v/>
      </c>
      <c r="AA279" s="50" t="str">
        <f t="shared" si="122"/>
        <v/>
      </c>
      <c r="AB279" s="50" t="str">
        <f t="shared" si="125"/>
        <v/>
      </c>
      <c r="AC279" s="58" t="str">
        <f t="shared" si="126"/>
        <v/>
      </c>
      <c r="AD279" s="53" t="str">
        <f t="shared" si="123"/>
        <v/>
      </c>
      <c r="AE279" s="53" t="str">
        <f t="shared" si="127"/>
        <v/>
      </c>
      <c r="AF279" s="59" t="str">
        <f t="shared" si="128"/>
        <v/>
      </c>
      <c r="AG279" s="40" t="str">
        <f>C279&amp;COUNTIFS($C$3:C279,"V")</f>
        <v>0</v>
      </c>
      <c r="AH279" s="266" t="str">
        <f t="shared" si="120"/>
        <v/>
      </c>
      <c r="AI279" s="56" t="str">
        <f t="shared" si="132"/>
        <v/>
      </c>
      <c r="AJ279" s="265" t="str">
        <f t="shared" si="133"/>
        <v/>
      </c>
      <c r="AK279" s="267" t="str">
        <f t="shared" si="134"/>
        <v/>
      </c>
      <c r="AL279" s="267" t="str">
        <f t="shared" si="135"/>
        <v/>
      </c>
      <c r="AM279" s="40" t="str">
        <f t="shared" si="136"/>
        <v/>
      </c>
      <c r="AN279" s="267">
        <f t="shared" si="129"/>
        <v>0</v>
      </c>
      <c r="CE279" s="279"/>
    </row>
    <row r="280" spans="1:83" s="40" customFormat="1" ht="12.75">
      <c r="A280" s="227"/>
      <c r="B280" s="88"/>
      <c r="C280" s="89"/>
      <c r="D280" s="90"/>
      <c r="E280" s="89"/>
      <c r="F280" s="91"/>
      <c r="G280" s="304"/>
      <c r="H280" s="41"/>
      <c r="I280" s="42" t="str">
        <f t="shared" si="138"/>
        <v/>
      </c>
      <c r="J280" s="43" t="str">
        <f t="shared" si="121"/>
        <v/>
      </c>
      <c r="K280" s="44" t="str">
        <f>IF(J280="","",IF(COUNTIF($J$4:J280,J280)=0,"",(COUNTIF($J$4:J280,J280))))</f>
        <v/>
      </c>
      <c r="L280" s="44" t="str">
        <f>IF(K280="","",J280&amp;" _ "&amp;COUNTIF($J$4:J280,J280)&amp;"_"&amp;N280)</f>
        <v/>
      </c>
      <c r="M280" s="45" t="str">
        <f t="shared" si="139"/>
        <v/>
      </c>
      <c r="N280" s="44" t="str">
        <f t="shared" si="140"/>
        <v/>
      </c>
      <c r="O280" s="57" t="str">
        <f t="shared" si="141"/>
        <v/>
      </c>
      <c r="P280" s="48" t="str" cm="1">
        <f t="array" ref="P280">IFERROR(IF(C280="P",G280,IF($K280=1,$M280,$M280+LOOKUP(2,1/($J$4:$J279=J280),$P$4:$P279))),"")</f>
        <v/>
      </c>
      <c r="Q280" s="57" t="str" cm="1">
        <f t="array" ref="Q280">IFERROR(IF(OR(C280="P",C280="A",C280="R"),F280,IF($K280=1,F280,IF(LOOKUP(2,1/($J$4:$J279=$J280),$P$4:$P279)=0,$F280,IF(AND($C280="C",LOOKUP(2,1/($J$4:$J279=$J280),$P$4:$P279)&gt;0),(F280*G280+LOOKUP(2,1/($J$4:$J279=$J280),$P$4:$P279)*LOOKUP(2,1/($J$4:$J279=$J280),$Q$4:$Q279))/$P280,IF(AND($C280="C",LOOKUP(2,1/($J$4:$J279=$J280),$P$4:$P279)&lt;0),LOOKUP(2,1/($J$4:$J279=$J280),$Q$4:$Q279),IF(AND($C280="V",LOOKUP(2,1/($J$4:$J279=$J280),$P$4:$P279)&lt;0),((-1*(F280*G280))+LOOKUP(2,1/($J$4:$J279=$J280),$P$4:$P279)*LOOKUP(2,1/($J$4:$J279=$J280),$Q$4:$Q279))/$P280,IF(AND($C280="V",LOOKUP(2,1/($J$4:$J279=$J280),$P$4:$P279)&gt;0),LOOKUP(2,1/($J$4:$J279=$J280),$Q$4:$Q279),""))))))),"")</f>
        <v/>
      </c>
      <c r="R280" s="49" t="str">
        <f t="shared" si="144"/>
        <v/>
      </c>
      <c r="S280" s="49" t="str">
        <f t="shared" si="130"/>
        <v/>
      </c>
      <c r="T280" s="49" t="str">
        <f t="shared" si="142"/>
        <v/>
      </c>
      <c r="U280" s="49" t="str">
        <f>IFERROR(IF(C280="P",S280,IF(K280=1,0,IF(OR(LOOKUP(2,1/($E$4:$E279=$E280),$P$4:$P279)=0,AND($C280="C",$N280="LONG"),AND(C280="V",N280="SHORT")),0,S280+(M280*Q280)))),"")</f>
        <v/>
      </c>
      <c r="V280" s="49" t="str">
        <f t="shared" si="143"/>
        <v/>
      </c>
      <c r="W280" s="50" t="str">
        <f t="shared" si="137"/>
        <v/>
      </c>
      <c r="Y280" s="51" t="str">
        <f t="shared" si="124"/>
        <v/>
      </c>
      <c r="Z280" s="50" t="str">
        <f t="shared" si="131"/>
        <v/>
      </c>
      <c r="AA280" s="50" t="str">
        <f t="shared" si="122"/>
        <v/>
      </c>
      <c r="AB280" s="50" t="str">
        <f t="shared" si="125"/>
        <v/>
      </c>
      <c r="AC280" s="58" t="str">
        <f t="shared" si="126"/>
        <v/>
      </c>
      <c r="AD280" s="53" t="str">
        <f t="shared" si="123"/>
        <v/>
      </c>
      <c r="AE280" s="53" t="str">
        <f t="shared" si="127"/>
        <v/>
      </c>
      <c r="AF280" s="59" t="str">
        <f t="shared" si="128"/>
        <v/>
      </c>
      <c r="AG280" s="40" t="str">
        <f>C280&amp;COUNTIFS($C$3:C280,"V")</f>
        <v>0</v>
      </c>
      <c r="AH280" s="266" t="str">
        <f t="shared" si="120"/>
        <v/>
      </c>
      <c r="AI280" s="56" t="str">
        <f t="shared" si="132"/>
        <v/>
      </c>
      <c r="AJ280" s="265" t="str">
        <f t="shared" si="133"/>
        <v/>
      </c>
      <c r="AK280" s="267" t="str">
        <f t="shared" si="134"/>
        <v/>
      </c>
      <c r="AL280" s="267" t="str">
        <f t="shared" si="135"/>
        <v/>
      </c>
      <c r="AM280" s="40" t="str">
        <f t="shared" si="136"/>
        <v/>
      </c>
      <c r="AN280" s="267">
        <f t="shared" si="129"/>
        <v>0</v>
      </c>
      <c r="CE280" s="279"/>
    </row>
    <row r="281" spans="1:83" s="40" customFormat="1" ht="12.75">
      <c r="A281" s="227"/>
      <c r="B281" s="88"/>
      <c r="C281" s="89"/>
      <c r="D281" s="90"/>
      <c r="E281" s="89"/>
      <c r="F281" s="91"/>
      <c r="G281" s="304"/>
      <c r="H281" s="41"/>
      <c r="I281" s="42" t="str">
        <f t="shared" si="138"/>
        <v/>
      </c>
      <c r="J281" s="43" t="str">
        <f t="shared" si="121"/>
        <v/>
      </c>
      <c r="K281" s="44" t="str">
        <f>IF(J281="","",IF(COUNTIF($J$4:J281,J281)=0,"",(COUNTIF($J$4:J281,J281))))</f>
        <v/>
      </c>
      <c r="L281" s="44" t="str">
        <f>IF(K281="","",J281&amp;" _ "&amp;COUNTIF($J$4:J281,J281)&amp;"_"&amp;N281)</f>
        <v/>
      </c>
      <c r="M281" s="45" t="str">
        <f t="shared" si="139"/>
        <v/>
      </c>
      <c r="N281" s="44" t="str">
        <f t="shared" si="140"/>
        <v/>
      </c>
      <c r="O281" s="57" t="str">
        <f t="shared" si="141"/>
        <v/>
      </c>
      <c r="P281" s="48" t="str" cm="1">
        <f t="array" ref="P281">IFERROR(IF(C281="P",G281,IF($K281=1,$M281,$M281+LOOKUP(2,1/($J$4:$J280=J281),$P$4:$P280))),"")</f>
        <v/>
      </c>
      <c r="Q281" s="57" t="str" cm="1">
        <f t="array" ref="Q281">IFERROR(IF(OR(C281="P",C281="A",C281="R"),F281,IF($K281=1,F281,IF(LOOKUP(2,1/($J$4:$J280=$J281),$P$4:$P280)=0,$F281,IF(AND($C281="C",LOOKUP(2,1/($J$4:$J280=$J281),$P$4:$P280)&gt;0),(F281*G281+LOOKUP(2,1/($J$4:$J280=$J281),$P$4:$P280)*LOOKUP(2,1/($J$4:$J280=$J281),$Q$4:$Q280))/$P281,IF(AND($C281="C",LOOKUP(2,1/($J$4:$J280=$J281),$P$4:$P280)&lt;0),LOOKUP(2,1/($J$4:$J280=$J281),$Q$4:$Q280),IF(AND($C281="V",LOOKUP(2,1/($J$4:$J280=$J281),$P$4:$P280)&lt;0),((-1*(F281*G281))+LOOKUP(2,1/($J$4:$J280=$J281),$P$4:$P280)*LOOKUP(2,1/($J$4:$J280=$J281),$Q$4:$Q280))/$P281,IF(AND($C281="V",LOOKUP(2,1/($J$4:$J280=$J281),$P$4:$P280)&gt;0),LOOKUP(2,1/($J$4:$J280=$J281),$Q$4:$Q280),""))))))),"")</f>
        <v/>
      </c>
      <c r="R281" s="49" t="str">
        <f t="shared" si="144"/>
        <v/>
      </c>
      <c r="S281" s="49" t="str">
        <f t="shared" si="130"/>
        <v/>
      </c>
      <c r="T281" s="49" t="str">
        <f t="shared" si="142"/>
        <v/>
      </c>
      <c r="U281" s="49" t="str">
        <f>IFERROR(IF(C281="P",S281,IF(K281=1,0,IF(OR(LOOKUP(2,1/($E$4:$E280=$E281),$P$4:$P280)=0,AND($C281="C",$N281="LONG"),AND(C281="V",N281="SHORT")),0,S281+(M281*Q281)))),"")</f>
        <v/>
      </c>
      <c r="V281" s="49" t="str">
        <f t="shared" si="143"/>
        <v/>
      </c>
      <c r="W281" s="50" t="str">
        <f t="shared" si="137"/>
        <v/>
      </c>
      <c r="Y281" s="51" t="str">
        <f t="shared" si="124"/>
        <v/>
      </c>
      <c r="Z281" s="50" t="str">
        <f t="shared" si="131"/>
        <v/>
      </c>
      <c r="AA281" s="50" t="str">
        <f t="shared" si="122"/>
        <v/>
      </c>
      <c r="AB281" s="50" t="str">
        <f t="shared" si="125"/>
        <v/>
      </c>
      <c r="AC281" s="58" t="str">
        <f t="shared" si="126"/>
        <v/>
      </c>
      <c r="AD281" s="53" t="str">
        <f t="shared" si="123"/>
        <v/>
      </c>
      <c r="AE281" s="53" t="str">
        <f t="shared" si="127"/>
        <v/>
      </c>
      <c r="AF281" s="59" t="str">
        <f t="shared" si="128"/>
        <v/>
      </c>
      <c r="AG281" s="40" t="str">
        <f>C281&amp;COUNTIFS($C$3:C281,"V")</f>
        <v>0</v>
      </c>
      <c r="AH281" s="266" t="str">
        <f t="shared" si="120"/>
        <v/>
      </c>
      <c r="AI281" s="56" t="str">
        <f t="shared" si="132"/>
        <v/>
      </c>
      <c r="AJ281" s="265" t="str">
        <f t="shared" si="133"/>
        <v/>
      </c>
      <c r="AK281" s="267" t="str">
        <f t="shared" si="134"/>
        <v/>
      </c>
      <c r="AL281" s="267" t="str">
        <f t="shared" si="135"/>
        <v/>
      </c>
      <c r="AM281" s="40" t="str">
        <f t="shared" si="136"/>
        <v/>
      </c>
      <c r="AN281" s="267">
        <f t="shared" si="129"/>
        <v>0</v>
      </c>
      <c r="CE281" s="279"/>
    </row>
    <row r="282" spans="1:83" s="40" customFormat="1" ht="12.75">
      <c r="A282" s="227"/>
      <c r="B282" s="88"/>
      <c r="C282" s="89"/>
      <c r="D282" s="90"/>
      <c r="E282" s="89"/>
      <c r="F282" s="91"/>
      <c r="G282" s="304"/>
      <c r="H282" s="41"/>
      <c r="I282" s="42" t="str">
        <f t="shared" si="138"/>
        <v/>
      </c>
      <c r="J282" s="43" t="str">
        <f t="shared" si="121"/>
        <v/>
      </c>
      <c r="K282" s="44" t="str">
        <f>IF(J282="","",IF(COUNTIF($J$4:J282,J282)=0,"",(COUNTIF($J$4:J282,J282))))</f>
        <v/>
      </c>
      <c r="L282" s="44" t="str">
        <f>IF(K282="","",J282&amp;" _ "&amp;COUNTIF($J$4:J282,J282)&amp;"_"&amp;N282)</f>
        <v/>
      </c>
      <c r="M282" s="45" t="str">
        <f t="shared" si="139"/>
        <v/>
      </c>
      <c r="N282" s="44" t="str">
        <f t="shared" si="140"/>
        <v/>
      </c>
      <c r="O282" s="57" t="str">
        <f t="shared" si="141"/>
        <v/>
      </c>
      <c r="P282" s="48" t="str" cm="1">
        <f t="array" ref="P282">IFERROR(IF(C282="P",G282,IF($K282=1,$M282,$M282+LOOKUP(2,1/($J$4:$J281=J282),$P$4:$P281))),"")</f>
        <v/>
      </c>
      <c r="Q282" s="57" t="str" cm="1">
        <f t="array" ref="Q282">IFERROR(IF(OR(C282="P",C282="A",C282="R"),F282,IF($K282=1,F282,IF(LOOKUP(2,1/($J$4:$J281=$J282),$P$4:$P281)=0,$F282,IF(AND($C282="C",LOOKUP(2,1/($J$4:$J281=$J282),$P$4:$P281)&gt;0),(F282*G282+LOOKUP(2,1/($J$4:$J281=$J282),$P$4:$P281)*LOOKUP(2,1/($J$4:$J281=$J282),$Q$4:$Q281))/$P282,IF(AND($C282="C",LOOKUP(2,1/($J$4:$J281=$J282),$P$4:$P281)&lt;0),LOOKUP(2,1/($J$4:$J281=$J282),$Q$4:$Q281),IF(AND($C282="V",LOOKUP(2,1/($J$4:$J281=$J282),$P$4:$P281)&lt;0),((-1*(F282*G282))+LOOKUP(2,1/($J$4:$J281=$J282),$P$4:$P281)*LOOKUP(2,1/($J$4:$J281=$J282),$Q$4:$Q281))/$P282,IF(AND($C282="V",LOOKUP(2,1/($J$4:$J281=$J282),$P$4:$P281)&gt;0),LOOKUP(2,1/($J$4:$J281=$J282),$Q$4:$Q281),""))))))),"")</f>
        <v/>
      </c>
      <c r="R282" s="49" t="str">
        <f t="shared" si="144"/>
        <v/>
      </c>
      <c r="S282" s="49" t="str">
        <f t="shared" si="130"/>
        <v/>
      </c>
      <c r="T282" s="49" t="str">
        <f t="shared" si="142"/>
        <v/>
      </c>
      <c r="U282" s="49" t="str">
        <f>IFERROR(IF(C282="P",S282,IF(K282=1,0,IF(OR(LOOKUP(2,1/($E$4:$E281=$E282),$P$4:$P281)=0,AND($C282="C",$N282="LONG"),AND(C282="V",N282="SHORT")),0,S282+(M282*Q282)))),"")</f>
        <v/>
      </c>
      <c r="V282" s="49" t="str">
        <f t="shared" si="143"/>
        <v/>
      </c>
      <c r="W282" s="50" t="str">
        <f t="shared" si="137"/>
        <v/>
      </c>
      <c r="Y282" s="51" t="str">
        <f t="shared" si="124"/>
        <v/>
      </c>
      <c r="Z282" s="50" t="str">
        <f t="shared" si="131"/>
        <v/>
      </c>
      <c r="AA282" s="50" t="str">
        <f t="shared" si="122"/>
        <v/>
      </c>
      <c r="AB282" s="50" t="str">
        <f t="shared" si="125"/>
        <v/>
      </c>
      <c r="AC282" s="58" t="str">
        <f t="shared" si="126"/>
        <v/>
      </c>
      <c r="AD282" s="53" t="str">
        <f t="shared" si="123"/>
        <v/>
      </c>
      <c r="AE282" s="53" t="str">
        <f t="shared" si="127"/>
        <v/>
      </c>
      <c r="AF282" s="59" t="str">
        <f t="shared" si="128"/>
        <v/>
      </c>
      <c r="AG282" s="40" t="str">
        <f>C282&amp;COUNTIFS($C$3:C282,"V")</f>
        <v>0</v>
      </c>
      <c r="AH282" s="266" t="str">
        <f t="shared" si="120"/>
        <v/>
      </c>
      <c r="AI282" s="56" t="str">
        <f t="shared" si="132"/>
        <v/>
      </c>
      <c r="AJ282" s="265" t="str">
        <f t="shared" si="133"/>
        <v/>
      </c>
      <c r="AK282" s="267" t="str">
        <f t="shared" si="134"/>
        <v/>
      </c>
      <c r="AL282" s="267" t="str">
        <f t="shared" si="135"/>
        <v/>
      </c>
      <c r="AM282" s="40" t="str">
        <f t="shared" si="136"/>
        <v/>
      </c>
      <c r="AN282" s="267">
        <f t="shared" si="129"/>
        <v>0</v>
      </c>
      <c r="CE282" s="279"/>
    </row>
    <row r="283" spans="1:83" s="40" customFormat="1" ht="12.75">
      <c r="A283" s="227"/>
      <c r="B283" s="88"/>
      <c r="C283" s="89"/>
      <c r="D283" s="90"/>
      <c r="E283" s="89"/>
      <c r="F283" s="91"/>
      <c r="G283" s="304"/>
      <c r="H283" s="41"/>
      <c r="I283" s="42" t="str">
        <f t="shared" si="138"/>
        <v/>
      </c>
      <c r="J283" s="43" t="str">
        <f t="shared" si="121"/>
        <v/>
      </c>
      <c r="K283" s="44" t="str">
        <f>IF(J283="","",IF(COUNTIF($J$4:J283,J283)=0,"",(COUNTIF($J$4:J283,J283))))</f>
        <v/>
      </c>
      <c r="L283" s="44" t="str">
        <f>IF(K283="","",J283&amp;" _ "&amp;COUNTIF($J$4:J283,J283)&amp;"_"&amp;N283)</f>
        <v/>
      </c>
      <c r="M283" s="45" t="str">
        <f t="shared" si="139"/>
        <v/>
      </c>
      <c r="N283" s="44" t="str">
        <f t="shared" si="140"/>
        <v/>
      </c>
      <c r="O283" s="57" t="str">
        <f t="shared" si="141"/>
        <v/>
      </c>
      <c r="P283" s="48" t="str" cm="1">
        <f t="array" ref="P283">IFERROR(IF(C283="P",G283,IF($K283=1,$M283,$M283+LOOKUP(2,1/($J$4:$J282=J283),$P$4:$P282))),"")</f>
        <v/>
      </c>
      <c r="Q283" s="57" t="str" cm="1">
        <f t="array" ref="Q283">IFERROR(IF(OR(C283="P",C283="A",C283="R"),F283,IF($K283=1,F283,IF(LOOKUP(2,1/($J$4:$J282=$J283),$P$4:$P282)=0,$F283,IF(AND($C283="C",LOOKUP(2,1/($J$4:$J282=$J283),$P$4:$P282)&gt;0),(F283*G283+LOOKUP(2,1/($J$4:$J282=$J283),$P$4:$P282)*LOOKUP(2,1/($J$4:$J282=$J283),$Q$4:$Q282))/$P283,IF(AND($C283="C",LOOKUP(2,1/($J$4:$J282=$J283),$P$4:$P282)&lt;0),LOOKUP(2,1/($J$4:$J282=$J283),$Q$4:$Q282),IF(AND($C283="V",LOOKUP(2,1/($J$4:$J282=$J283),$P$4:$P282)&lt;0),((-1*(F283*G283))+LOOKUP(2,1/($J$4:$J282=$J283),$P$4:$P282)*LOOKUP(2,1/($J$4:$J282=$J283),$Q$4:$Q282))/$P283,IF(AND($C283="V",LOOKUP(2,1/($J$4:$J282=$J283),$P$4:$P282)&gt;0),LOOKUP(2,1/($J$4:$J282=$J283),$Q$4:$Q282),""))))))),"")</f>
        <v/>
      </c>
      <c r="R283" s="49" t="str">
        <f t="shared" si="144"/>
        <v/>
      </c>
      <c r="S283" s="49" t="str">
        <f t="shared" si="130"/>
        <v/>
      </c>
      <c r="T283" s="49" t="str">
        <f t="shared" si="142"/>
        <v/>
      </c>
      <c r="U283" s="49" t="str">
        <f>IFERROR(IF(C283="P",S283,IF(K283=1,0,IF(OR(LOOKUP(2,1/($E$4:$E282=$E283),$P$4:$P282)=0,AND($C283="C",$N283="LONG"),AND(C283="V",N283="SHORT")),0,S283+(M283*Q283)))),"")</f>
        <v/>
      </c>
      <c r="V283" s="49" t="str">
        <f t="shared" si="143"/>
        <v/>
      </c>
      <c r="W283" s="50" t="str">
        <f t="shared" si="137"/>
        <v/>
      </c>
      <c r="Y283" s="51" t="str">
        <f t="shared" si="124"/>
        <v/>
      </c>
      <c r="Z283" s="50" t="str">
        <f t="shared" si="131"/>
        <v/>
      </c>
      <c r="AA283" s="50" t="str">
        <f t="shared" si="122"/>
        <v/>
      </c>
      <c r="AB283" s="50" t="str">
        <f t="shared" si="125"/>
        <v/>
      </c>
      <c r="AC283" s="58" t="str">
        <f t="shared" si="126"/>
        <v/>
      </c>
      <c r="AD283" s="53" t="str">
        <f t="shared" si="123"/>
        <v/>
      </c>
      <c r="AE283" s="53" t="str">
        <f t="shared" si="127"/>
        <v/>
      </c>
      <c r="AF283" s="59" t="str">
        <f t="shared" si="128"/>
        <v/>
      </c>
      <c r="AG283" s="40" t="str">
        <f>C283&amp;COUNTIFS($C$3:C283,"V")</f>
        <v>0</v>
      </c>
      <c r="AH283" s="266" t="str">
        <f t="shared" si="120"/>
        <v/>
      </c>
      <c r="AI283" s="56" t="str">
        <f t="shared" si="132"/>
        <v/>
      </c>
      <c r="AJ283" s="265" t="str">
        <f t="shared" si="133"/>
        <v/>
      </c>
      <c r="AK283" s="267" t="str">
        <f t="shared" si="134"/>
        <v/>
      </c>
      <c r="AL283" s="267" t="str">
        <f t="shared" si="135"/>
        <v/>
      </c>
      <c r="AM283" s="40" t="str">
        <f t="shared" si="136"/>
        <v/>
      </c>
      <c r="AN283" s="267">
        <f t="shared" si="129"/>
        <v>0</v>
      </c>
      <c r="CE283" s="279"/>
    </row>
    <row r="284" spans="1:83" s="40" customFormat="1" ht="12.75">
      <c r="A284" s="227"/>
      <c r="B284" s="88"/>
      <c r="C284" s="89"/>
      <c r="D284" s="90"/>
      <c r="E284" s="89"/>
      <c r="F284" s="91"/>
      <c r="G284" s="304"/>
      <c r="H284" s="41"/>
      <c r="I284" s="42" t="str">
        <f t="shared" si="138"/>
        <v/>
      </c>
      <c r="J284" s="43" t="str">
        <f t="shared" si="121"/>
        <v/>
      </c>
      <c r="K284" s="44" t="str">
        <f>IF(J284="","",IF(COUNTIF($J$4:J284,J284)=0,"",(COUNTIF($J$4:J284,J284))))</f>
        <v/>
      </c>
      <c r="L284" s="44" t="str">
        <f>IF(K284="","",J284&amp;" _ "&amp;COUNTIF($J$4:J284,J284)&amp;"_"&amp;N284)</f>
        <v/>
      </c>
      <c r="M284" s="45" t="str">
        <f t="shared" si="139"/>
        <v/>
      </c>
      <c r="N284" s="44" t="str">
        <f t="shared" si="140"/>
        <v/>
      </c>
      <c r="O284" s="57" t="str">
        <f t="shared" si="141"/>
        <v/>
      </c>
      <c r="P284" s="48" t="str" cm="1">
        <f t="array" ref="P284">IFERROR(IF(C284="P",G284,IF($K284=1,$M284,$M284+LOOKUP(2,1/($J$4:$J283=J284),$P$4:$P283))),"")</f>
        <v/>
      </c>
      <c r="Q284" s="57" t="str" cm="1">
        <f t="array" ref="Q284">IFERROR(IF(OR(C284="P",C284="A",C284="R"),F284,IF($K284=1,F284,IF(LOOKUP(2,1/($J$4:$J283=$J284),$P$4:$P283)=0,$F284,IF(AND($C284="C",LOOKUP(2,1/($J$4:$J283=$J284),$P$4:$P283)&gt;0),(F284*G284+LOOKUP(2,1/($J$4:$J283=$J284),$P$4:$P283)*LOOKUP(2,1/($J$4:$J283=$J284),$Q$4:$Q283))/$P284,IF(AND($C284="C",LOOKUP(2,1/($J$4:$J283=$J284),$P$4:$P283)&lt;0),LOOKUP(2,1/($J$4:$J283=$J284),$Q$4:$Q283),IF(AND($C284="V",LOOKUP(2,1/($J$4:$J283=$J284),$P$4:$P283)&lt;0),((-1*(F284*G284))+LOOKUP(2,1/($J$4:$J283=$J284),$P$4:$P283)*LOOKUP(2,1/($J$4:$J283=$J284),$Q$4:$Q283))/$P284,IF(AND($C284="V",LOOKUP(2,1/($J$4:$J283=$J284),$P$4:$P283)&gt;0),LOOKUP(2,1/($J$4:$J283=$J284),$Q$4:$Q283),""))))))),"")</f>
        <v/>
      </c>
      <c r="R284" s="49" t="str">
        <f t="shared" si="144"/>
        <v/>
      </c>
      <c r="S284" s="49" t="str">
        <f t="shared" si="130"/>
        <v/>
      </c>
      <c r="T284" s="49" t="str">
        <f t="shared" si="142"/>
        <v/>
      </c>
      <c r="U284" s="49" t="str">
        <f>IFERROR(IF(C284="P",S284,IF(K284=1,0,IF(OR(LOOKUP(2,1/($E$4:$E283=$E284),$P$4:$P283)=0,AND($C284="C",$N284="LONG"),AND(C284="V",N284="SHORT")),0,S284+(M284*Q284)))),"")</f>
        <v/>
      </c>
      <c r="V284" s="49" t="str">
        <f t="shared" si="143"/>
        <v/>
      </c>
      <c r="W284" s="50" t="str">
        <f t="shared" si="137"/>
        <v/>
      </c>
      <c r="Y284" s="51" t="str">
        <f t="shared" si="124"/>
        <v/>
      </c>
      <c r="Z284" s="50" t="str">
        <f t="shared" si="131"/>
        <v/>
      </c>
      <c r="AA284" s="50" t="str">
        <f t="shared" si="122"/>
        <v/>
      </c>
      <c r="AB284" s="50" t="str">
        <f t="shared" si="125"/>
        <v/>
      </c>
      <c r="AC284" s="58" t="str">
        <f t="shared" si="126"/>
        <v/>
      </c>
      <c r="AD284" s="53" t="str">
        <f t="shared" si="123"/>
        <v/>
      </c>
      <c r="AE284" s="53" t="str">
        <f t="shared" si="127"/>
        <v/>
      </c>
      <c r="AF284" s="59" t="str">
        <f t="shared" si="128"/>
        <v/>
      </c>
      <c r="AG284" s="40" t="str">
        <f>C284&amp;COUNTIFS($C$3:C284,"V")</f>
        <v>0</v>
      </c>
      <c r="AH284" s="266" t="str">
        <f t="shared" si="120"/>
        <v/>
      </c>
      <c r="AI284" s="56" t="str">
        <f t="shared" si="132"/>
        <v/>
      </c>
      <c r="AJ284" s="265" t="str">
        <f t="shared" si="133"/>
        <v/>
      </c>
      <c r="AK284" s="267" t="str">
        <f t="shared" si="134"/>
        <v/>
      </c>
      <c r="AL284" s="267" t="str">
        <f t="shared" si="135"/>
        <v/>
      </c>
      <c r="AM284" s="40" t="str">
        <f t="shared" si="136"/>
        <v/>
      </c>
      <c r="AN284" s="267">
        <f t="shared" si="129"/>
        <v>0</v>
      </c>
      <c r="CE284" s="279"/>
    </row>
    <row r="285" spans="1:83" s="40" customFormat="1" ht="12.75">
      <c r="A285" s="227"/>
      <c r="B285" s="88"/>
      <c r="C285" s="89"/>
      <c r="D285" s="90"/>
      <c r="E285" s="89"/>
      <c r="F285" s="91"/>
      <c r="G285" s="304"/>
      <c r="H285" s="41"/>
      <c r="I285" s="42" t="str">
        <f t="shared" si="138"/>
        <v/>
      </c>
      <c r="J285" s="43" t="str">
        <f t="shared" si="121"/>
        <v/>
      </c>
      <c r="K285" s="44" t="str">
        <f>IF(J285="","",IF(COUNTIF($J$4:J285,J285)=0,"",(COUNTIF($J$4:J285,J285))))</f>
        <v/>
      </c>
      <c r="L285" s="44" t="str">
        <f>IF(K285="","",J285&amp;" _ "&amp;COUNTIF($J$4:J285,J285)&amp;"_"&amp;N285)</f>
        <v/>
      </c>
      <c r="M285" s="45" t="str">
        <f t="shared" si="139"/>
        <v/>
      </c>
      <c r="N285" s="44" t="str">
        <f t="shared" si="140"/>
        <v/>
      </c>
      <c r="O285" s="57" t="str">
        <f t="shared" si="141"/>
        <v/>
      </c>
      <c r="P285" s="48" t="str" cm="1">
        <f t="array" ref="P285">IFERROR(IF(C285="P",G285,IF($K285=1,$M285,$M285+LOOKUP(2,1/($J$4:$J284=J285),$P$4:$P284))),"")</f>
        <v/>
      </c>
      <c r="Q285" s="57" t="str" cm="1">
        <f t="array" ref="Q285">IFERROR(IF(OR(C285="P",C285="A",C285="R"),F285,IF($K285=1,F285,IF(LOOKUP(2,1/($J$4:$J284=$J285),$P$4:$P284)=0,$F285,IF(AND($C285="C",LOOKUP(2,1/($J$4:$J284=$J285),$P$4:$P284)&gt;0),(F285*G285+LOOKUP(2,1/($J$4:$J284=$J285),$P$4:$P284)*LOOKUP(2,1/($J$4:$J284=$J285),$Q$4:$Q284))/$P285,IF(AND($C285="C",LOOKUP(2,1/($J$4:$J284=$J285),$P$4:$P284)&lt;0),LOOKUP(2,1/($J$4:$J284=$J285),$Q$4:$Q284),IF(AND($C285="V",LOOKUP(2,1/($J$4:$J284=$J285),$P$4:$P284)&lt;0),((-1*(F285*G285))+LOOKUP(2,1/($J$4:$J284=$J285),$P$4:$P284)*LOOKUP(2,1/($J$4:$J284=$J285),$Q$4:$Q284))/$P285,IF(AND($C285="V",LOOKUP(2,1/($J$4:$J284=$J285),$P$4:$P284)&gt;0),LOOKUP(2,1/($J$4:$J284=$J285),$Q$4:$Q284),""))))))),"")</f>
        <v/>
      </c>
      <c r="R285" s="49" t="str">
        <f t="shared" si="144"/>
        <v/>
      </c>
      <c r="S285" s="49" t="str">
        <f t="shared" si="130"/>
        <v/>
      </c>
      <c r="T285" s="49" t="str">
        <f t="shared" si="142"/>
        <v/>
      </c>
      <c r="U285" s="49" t="str">
        <f>IFERROR(IF(C285="P",S285,IF(K285=1,0,IF(OR(LOOKUP(2,1/($E$4:$E284=$E285),$P$4:$P284)=0,AND($C285="C",$N285="LONG"),AND(C285="V",N285="SHORT")),0,S285+(M285*Q285)))),"")</f>
        <v/>
      </c>
      <c r="V285" s="49" t="str">
        <f t="shared" si="143"/>
        <v/>
      </c>
      <c r="W285" s="50" t="str">
        <f t="shared" si="137"/>
        <v/>
      </c>
      <c r="Y285" s="51" t="str">
        <f t="shared" si="124"/>
        <v/>
      </c>
      <c r="Z285" s="50" t="str">
        <f t="shared" si="131"/>
        <v/>
      </c>
      <c r="AA285" s="50" t="str">
        <f t="shared" si="122"/>
        <v/>
      </c>
      <c r="AB285" s="50" t="str">
        <f t="shared" si="125"/>
        <v/>
      </c>
      <c r="AC285" s="58" t="str">
        <f t="shared" si="126"/>
        <v/>
      </c>
      <c r="AD285" s="53" t="str">
        <f t="shared" si="123"/>
        <v/>
      </c>
      <c r="AE285" s="53" t="str">
        <f t="shared" si="127"/>
        <v/>
      </c>
      <c r="AF285" s="59" t="str">
        <f t="shared" si="128"/>
        <v/>
      </c>
      <c r="AG285" s="40" t="str">
        <f>C285&amp;COUNTIFS($C$3:C285,"V")</f>
        <v>0</v>
      </c>
      <c r="AH285" s="266" t="str">
        <f t="shared" si="120"/>
        <v/>
      </c>
      <c r="AI285" s="56" t="str">
        <f t="shared" si="132"/>
        <v/>
      </c>
      <c r="AJ285" s="265" t="str">
        <f t="shared" si="133"/>
        <v/>
      </c>
      <c r="AK285" s="267" t="str">
        <f t="shared" si="134"/>
        <v/>
      </c>
      <c r="AL285" s="267" t="str">
        <f t="shared" si="135"/>
        <v/>
      </c>
      <c r="AM285" s="40" t="str">
        <f t="shared" si="136"/>
        <v/>
      </c>
      <c r="AN285" s="267">
        <f t="shared" si="129"/>
        <v>0</v>
      </c>
      <c r="CE285" s="279"/>
    </row>
    <row r="286" spans="1:83" s="40" customFormat="1" ht="12.75">
      <c r="A286" s="227"/>
      <c r="B286" s="88"/>
      <c r="C286" s="89"/>
      <c r="D286" s="90"/>
      <c r="E286" s="89"/>
      <c r="F286" s="91"/>
      <c r="G286" s="304"/>
      <c r="H286" s="41"/>
      <c r="I286" s="42" t="str">
        <f t="shared" si="138"/>
        <v/>
      </c>
      <c r="J286" s="43" t="str">
        <f t="shared" si="121"/>
        <v/>
      </c>
      <c r="K286" s="44" t="str">
        <f>IF(J286="","",IF(COUNTIF($J$4:J286,J286)=0,"",(COUNTIF($J$4:J286,J286))))</f>
        <v/>
      </c>
      <c r="L286" s="44" t="str">
        <f>IF(K286="","",J286&amp;" _ "&amp;COUNTIF($J$4:J286,J286)&amp;"_"&amp;N286)</f>
        <v/>
      </c>
      <c r="M286" s="45" t="str">
        <f t="shared" si="139"/>
        <v/>
      </c>
      <c r="N286" s="44" t="str">
        <f t="shared" si="140"/>
        <v/>
      </c>
      <c r="O286" s="57" t="str">
        <f t="shared" si="141"/>
        <v/>
      </c>
      <c r="P286" s="48" t="str" cm="1">
        <f t="array" ref="P286">IFERROR(IF(C286="P",G286,IF($K286=1,$M286,$M286+LOOKUP(2,1/($J$4:$J285=J286),$P$4:$P285))),"")</f>
        <v/>
      </c>
      <c r="Q286" s="57" t="str" cm="1">
        <f t="array" ref="Q286">IFERROR(IF(OR(C286="P",C286="A",C286="R"),F286,IF($K286=1,F286,IF(LOOKUP(2,1/($J$4:$J285=$J286),$P$4:$P285)=0,$F286,IF(AND($C286="C",LOOKUP(2,1/($J$4:$J285=$J286),$P$4:$P285)&gt;0),(F286*G286+LOOKUP(2,1/($J$4:$J285=$J286),$P$4:$P285)*LOOKUP(2,1/($J$4:$J285=$J286),$Q$4:$Q285))/$P286,IF(AND($C286="C",LOOKUP(2,1/($J$4:$J285=$J286),$P$4:$P285)&lt;0),LOOKUP(2,1/($J$4:$J285=$J286),$Q$4:$Q285),IF(AND($C286="V",LOOKUP(2,1/($J$4:$J285=$J286),$P$4:$P285)&lt;0),((-1*(F286*G286))+LOOKUP(2,1/($J$4:$J285=$J286),$P$4:$P285)*LOOKUP(2,1/($J$4:$J285=$J286),$Q$4:$Q285))/$P286,IF(AND($C286="V",LOOKUP(2,1/($J$4:$J285=$J286),$P$4:$P285)&gt;0),LOOKUP(2,1/($J$4:$J285=$J286),$Q$4:$Q285),""))))))),"")</f>
        <v/>
      </c>
      <c r="R286" s="49" t="str">
        <f t="shared" si="144"/>
        <v/>
      </c>
      <c r="S286" s="49" t="str">
        <f t="shared" si="130"/>
        <v/>
      </c>
      <c r="T286" s="49" t="str">
        <f t="shared" si="142"/>
        <v/>
      </c>
      <c r="U286" s="49" t="str">
        <f>IFERROR(IF(C286="P",S286,IF(K286=1,0,IF(OR(LOOKUP(2,1/($E$4:$E285=$E286),$P$4:$P285)=0,AND($C286="C",$N286="LONG"),AND(C286="V",N286="SHORT")),0,S286+(M286*Q286)))),"")</f>
        <v/>
      </c>
      <c r="V286" s="49" t="str">
        <f t="shared" si="143"/>
        <v/>
      </c>
      <c r="W286" s="50" t="str">
        <f t="shared" si="137"/>
        <v/>
      </c>
      <c r="Y286" s="51" t="str">
        <f t="shared" si="124"/>
        <v/>
      </c>
      <c r="Z286" s="50" t="str">
        <f t="shared" si="131"/>
        <v/>
      </c>
      <c r="AA286" s="50" t="str">
        <f t="shared" si="122"/>
        <v/>
      </c>
      <c r="AB286" s="50" t="str">
        <f t="shared" si="125"/>
        <v/>
      </c>
      <c r="AC286" s="58" t="str">
        <f t="shared" si="126"/>
        <v/>
      </c>
      <c r="AD286" s="53" t="str">
        <f t="shared" si="123"/>
        <v/>
      </c>
      <c r="AE286" s="53" t="str">
        <f t="shared" si="127"/>
        <v/>
      </c>
      <c r="AF286" s="59" t="str">
        <f t="shared" si="128"/>
        <v/>
      </c>
      <c r="AG286" s="40" t="str">
        <f>C286&amp;COUNTIFS($C$3:C286,"V")</f>
        <v>0</v>
      </c>
      <c r="AH286" s="266" t="str">
        <f t="shared" si="120"/>
        <v/>
      </c>
      <c r="AI286" s="56" t="str">
        <f t="shared" si="132"/>
        <v/>
      </c>
      <c r="AJ286" s="265" t="str">
        <f t="shared" si="133"/>
        <v/>
      </c>
      <c r="AK286" s="267" t="str">
        <f t="shared" si="134"/>
        <v/>
      </c>
      <c r="AL286" s="267" t="str">
        <f t="shared" si="135"/>
        <v/>
      </c>
      <c r="AM286" s="40" t="str">
        <f t="shared" si="136"/>
        <v/>
      </c>
      <c r="AN286" s="267">
        <f t="shared" si="129"/>
        <v>0</v>
      </c>
      <c r="CE286" s="279"/>
    </row>
    <row r="287" spans="1:83" s="40" customFormat="1" ht="12.75">
      <c r="A287" s="227"/>
      <c r="B287" s="88"/>
      <c r="C287" s="89"/>
      <c r="D287" s="90"/>
      <c r="E287" s="89"/>
      <c r="F287" s="91"/>
      <c r="G287" s="304"/>
      <c r="H287" s="41"/>
      <c r="I287" s="42" t="str">
        <f t="shared" si="138"/>
        <v/>
      </c>
      <c r="J287" s="43" t="str">
        <f t="shared" si="121"/>
        <v/>
      </c>
      <c r="K287" s="44" t="str">
        <f>IF(J287="","",IF(COUNTIF($J$4:J287,J287)=0,"",(COUNTIF($J$4:J287,J287))))</f>
        <v/>
      </c>
      <c r="L287" s="44" t="str">
        <f>IF(K287="","",J287&amp;" _ "&amp;COUNTIF($J$4:J287,J287)&amp;"_"&amp;N287)</f>
        <v/>
      </c>
      <c r="M287" s="45" t="str">
        <f t="shared" si="139"/>
        <v/>
      </c>
      <c r="N287" s="44" t="str">
        <f t="shared" si="140"/>
        <v/>
      </c>
      <c r="O287" s="57" t="str">
        <f t="shared" si="141"/>
        <v/>
      </c>
      <c r="P287" s="48" t="str" cm="1">
        <f t="array" ref="P287">IFERROR(IF(C287="P",G287,IF($K287=1,$M287,$M287+LOOKUP(2,1/($J$4:$J286=J287),$P$4:$P286))),"")</f>
        <v/>
      </c>
      <c r="Q287" s="57" t="str" cm="1">
        <f t="array" ref="Q287">IFERROR(IF(OR(C287="P",C287="A",C287="R"),F287,IF($K287=1,F287,IF(LOOKUP(2,1/($J$4:$J286=$J287),$P$4:$P286)=0,$F287,IF(AND($C287="C",LOOKUP(2,1/($J$4:$J286=$J287),$P$4:$P286)&gt;0),(F287*G287+LOOKUP(2,1/($J$4:$J286=$J287),$P$4:$P286)*LOOKUP(2,1/($J$4:$J286=$J287),$Q$4:$Q286))/$P287,IF(AND($C287="C",LOOKUP(2,1/($J$4:$J286=$J287),$P$4:$P286)&lt;0),LOOKUP(2,1/($J$4:$J286=$J287),$Q$4:$Q286),IF(AND($C287="V",LOOKUP(2,1/($J$4:$J286=$J287),$P$4:$P286)&lt;0),((-1*(F287*G287))+LOOKUP(2,1/($J$4:$J286=$J287),$P$4:$P286)*LOOKUP(2,1/($J$4:$J286=$J287),$Q$4:$Q286))/$P287,IF(AND($C287="V",LOOKUP(2,1/($J$4:$J286=$J287),$P$4:$P286)&gt;0),LOOKUP(2,1/($J$4:$J286=$J287),$Q$4:$Q286),""))))))),"")</f>
        <v/>
      </c>
      <c r="R287" s="49" t="str">
        <f t="shared" si="144"/>
        <v/>
      </c>
      <c r="S287" s="49" t="str">
        <f t="shared" si="130"/>
        <v/>
      </c>
      <c r="T287" s="49" t="str">
        <f t="shared" si="142"/>
        <v/>
      </c>
      <c r="U287" s="49" t="str">
        <f>IFERROR(IF(C287="P",S287,IF(K287=1,0,IF(OR(LOOKUP(2,1/($E$4:$E286=$E287),$P$4:$P286)=0,AND($C287="C",$N287="LONG"),AND(C287="V",N287="SHORT")),0,S287+(M287*Q287)))),"")</f>
        <v/>
      </c>
      <c r="V287" s="49" t="str">
        <f t="shared" si="143"/>
        <v/>
      </c>
      <c r="W287" s="50" t="str">
        <f t="shared" si="137"/>
        <v/>
      </c>
      <c r="Y287" s="51" t="str">
        <f t="shared" si="124"/>
        <v/>
      </c>
      <c r="Z287" s="50" t="str">
        <f t="shared" si="131"/>
        <v/>
      </c>
      <c r="AA287" s="50" t="str">
        <f t="shared" si="122"/>
        <v/>
      </c>
      <c r="AB287" s="50" t="str">
        <f t="shared" si="125"/>
        <v/>
      </c>
      <c r="AC287" s="58" t="str">
        <f t="shared" si="126"/>
        <v/>
      </c>
      <c r="AD287" s="53" t="str">
        <f t="shared" si="123"/>
        <v/>
      </c>
      <c r="AE287" s="53" t="str">
        <f t="shared" si="127"/>
        <v/>
      </c>
      <c r="AF287" s="59" t="str">
        <f t="shared" si="128"/>
        <v/>
      </c>
      <c r="AG287" s="40" t="str">
        <f>C287&amp;COUNTIFS($C$3:C287,"V")</f>
        <v>0</v>
      </c>
      <c r="AH287" s="266" t="str">
        <f t="shared" si="120"/>
        <v/>
      </c>
      <c r="AI287" s="56" t="str">
        <f t="shared" si="132"/>
        <v/>
      </c>
      <c r="AJ287" s="265" t="str">
        <f t="shared" si="133"/>
        <v/>
      </c>
      <c r="AK287" s="267" t="str">
        <f t="shared" si="134"/>
        <v/>
      </c>
      <c r="AL287" s="267" t="str">
        <f t="shared" si="135"/>
        <v/>
      </c>
      <c r="AM287" s="40" t="str">
        <f t="shared" si="136"/>
        <v/>
      </c>
      <c r="AN287" s="267">
        <f t="shared" si="129"/>
        <v>0</v>
      </c>
      <c r="CE287" s="279"/>
    </row>
    <row r="288" spans="1:83" s="40" customFormat="1" ht="12.75">
      <c r="A288" s="227"/>
      <c r="B288" s="88"/>
      <c r="C288" s="89"/>
      <c r="D288" s="90"/>
      <c r="E288" s="89"/>
      <c r="F288" s="91"/>
      <c r="G288" s="304"/>
      <c r="H288" s="41"/>
      <c r="I288" s="42" t="str">
        <f t="shared" si="138"/>
        <v/>
      </c>
      <c r="J288" s="43" t="str">
        <f t="shared" si="121"/>
        <v/>
      </c>
      <c r="K288" s="44" t="str">
        <f>IF(J288="","",IF(COUNTIF($J$4:J288,J288)=0,"",(COUNTIF($J$4:J288,J288))))</f>
        <v/>
      </c>
      <c r="L288" s="44" t="str">
        <f>IF(K288="","",J288&amp;" _ "&amp;COUNTIF($J$4:J288,J288)&amp;"_"&amp;N288)</f>
        <v/>
      </c>
      <c r="M288" s="45" t="str">
        <f t="shared" si="139"/>
        <v/>
      </c>
      <c r="N288" s="44" t="str">
        <f t="shared" si="140"/>
        <v/>
      </c>
      <c r="O288" s="57" t="str">
        <f t="shared" si="141"/>
        <v/>
      </c>
      <c r="P288" s="48" t="str" cm="1">
        <f t="array" ref="P288">IFERROR(IF(C288="P",G288,IF($K288=1,$M288,$M288+LOOKUP(2,1/($J$4:$J287=J288),$P$4:$P287))),"")</f>
        <v/>
      </c>
      <c r="Q288" s="57" t="str" cm="1">
        <f t="array" ref="Q288">IFERROR(IF(OR(C288="P",C288="A",C288="R"),F288,IF($K288=1,F288,IF(LOOKUP(2,1/($J$4:$J287=$J288),$P$4:$P287)=0,$F288,IF(AND($C288="C",LOOKUP(2,1/($J$4:$J287=$J288),$P$4:$P287)&gt;0),(F288*G288+LOOKUP(2,1/($J$4:$J287=$J288),$P$4:$P287)*LOOKUP(2,1/($J$4:$J287=$J288),$Q$4:$Q287))/$P288,IF(AND($C288="C",LOOKUP(2,1/($J$4:$J287=$J288),$P$4:$P287)&lt;0),LOOKUP(2,1/($J$4:$J287=$J288),$Q$4:$Q287),IF(AND($C288="V",LOOKUP(2,1/($J$4:$J287=$J288),$P$4:$P287)&lt;0),((-1*(F288*G288))+LOOKUP(2,1/($J$4:$J287=$J288),$P$4:$P287)*LOOKUP(2,1/($J$4:$J287=$J288),$Q$4:$Q287))/$P288,IF(AND($C288="V",LOOKUP(2,1/($J$4:$J287=$J288),$P$4:$P287)&gt;0),LOOKUP(2,1/($J$4:$J287=$J288),$Q$4:$Q287),""))))))),"")</f>
        <v/>
      </c>
      <c r="R288" s="49" t="str">
        <f t="shared" si="144"/>
        <v/>
      </c>
      <c r="S288" s="49" t="str">
        <f t="shared" si="130"/>
        <v/>
      </c>
      <c r="T288" s="49" t="str">
        <f t="shared" si="142"/>
        <v/>
      </c>
      <c r="U288" s="49" t="str">
        <f>IFERROR(IF(C288="P",S288,IF(K288=1,0,IF(OR(LOOKUP(2,1/($E$4:$E287=$E288),$P$4:$P287)=0,AND($C288="C",$N288="LONG"),AND(C288="V",N288="SHORT")),0,S288+(M288*Q288)))),"")</f>
        <v/>
      </c>
      <c r="V288" s="49" t="str">
        <f t="shared" si="143"/>
        <v/>
      </c>
      <c r="W288" s="50" t="str">
        <f t="shared" si="137"/>
        <v/>
      </c>
      <c r="Y288" s="51" t="str">
        <f t="shared" si="124"/>
        <v/>
      </c>
      <c r="Z288" s="50" t="str">
        <f t="shared" si="131"/>
        <v/>
      </c>
      <c r="AA288" s="50" t="str">
        <f t="shared" si="122"/>
        <v/>
      </c>
      <c r="AB288" s="50" t="str">
        <f t="shared" si="125"/>
        <v/>
      </c>
      <c r="AC288" s="58" t="str">
        <f t="shared" si="126"/>
        <v/>
      </c>
      <c r="AD288" s="53" t="str">
        <f t="shared" si="123"/>
        <v/>
      </c>
      <c r="AE288" s="53" t="str">
        <f t="shared" si="127"/>
        <v/>
      </c>
      <c r="AF288" s="59" t="str">
        <f t="shared" si="128"/>
        <v/>
      </c>
      <c r="AG288" s="40" t="str">
        <f>C288&amp;COUNTIFS($C$3:C288,"V")</f>
        <v>0</v>
      </c>
      <c r="AH288" s="266" t="str">
        <f t="shared" si="120"/>
        <v/>
      </c>
      <c r="AI288" s="56" t="str">
        <f t="shared" si="132"/>
        <v/>
      </c>
      <c r="AJ288" s="265" t="str">
        <f t="shared" si="133"/>
        <v/>
      </c>
      <c r="AK288" s="267" t="str">
        <f t="shared" si="134"/>
        <v/>
      </c>
      <c r="AL288" s="267" t="str">
        <f t="shared" si="135"/>
        <v/>
      </c>
      <c r="AM288" s="40" t="str">
        <f t="shared" si="136"/>
        <v/>
      </c>
      <c r="AN288" s="267">
        <f t="shared" si="129"/>
        <v>0</v>
      </c>
      <c r="CE288" s="279"/>
    </row>
    <row r="289" spans="1:83" s="40" customFormat="1" ht="12.75">
      <c r="A289" s="227"/>
      <c r="B289" s="88"/>
      <c r="C289" s="89"/>
      <c r="D289" s="90"/>
      <c r="E289" s="89"/>
      <c r="F289" s="91"/>
      <c r="G289" s="304"/>
      <c r="H289" s="41"/>
      <c r="I289" s="42" t="str">
        <f t="shared" si="138"/>
        <v/>
      </c>
      <c r="J289" s="43" t="str">
        <f t="shared" si="121"/>
        <v/>
      </c>
      <c r="K289" s="44" t="str">
        <f>IF(J289="","",IF(COUNTIF($J$4:J289,J289)=0,"",(COUNTIF($J$4:J289,J289))))</f>
        <v/>
      </c>
      <c r="L289" s="44" t="str">
        <f>IF(K289="","",J289&amp;" _ "&amp;COUNTIF($J$4:J289,J289)&amp;"_"&amp;N289)</f>
        <v/>
      </c>
      <c r="M289" s="45" t="str">
        <f t="shared" si="139"/>
        <v/>
      </c>
      <c r="N289" s="44" t="str">
        <f t="shared" si="140"/>
        <v/>
      </c>
      <c r="O289" s="57" t="str">
        <f t="shared" si="141"/>
        <v/>
      </c>
      <c r="P289" s="48" t="str" cm="1">
        <f t="array" ref="P289">IFERROR(IF(C289="P",G289,IF($K289=1,$M289,$M289+LOOKUP(2,1/($J$4:$J288=J289),$P$4:$P288))),"")</f>
        <v/>
      </c>
      <c r="Q289" s="57" t="str" cm="1">
        <f t="array" ref="Q289">IFERROR(IF(OR(C289="P",C289="A",C289="R"),F289,IF($K289=1,F289,IF(LOOKUP(2,1/($J$4:$J288=$J289),$P$4:$P288)=0,$F289,IF(AND($C289="C",LOOKUP(2,1/($J$4:$J288=$J289),$P$4:$P288)&gt;0),(F289*G289+LOOKUP(2,1/($J$4:$J288=$J289),$P$4:$P288)*LOOKUP(2,1/($J$4:$J288=$J289),$Q$4:$Q288))/$P289,IF(AND($C289="C",LOOKUP(2,1/($J$4:$J288=$J289),$P$4:$P288)&lt;0),LOOKUP(2,1/($J$4:$J288=$J289),$Q$4:$Q288),IF(AND($C289="V",LOOKUP(2,1/($J$4:$J288=$J289),$P$4:$P288)&lt;0),((-1*(F289*G289))+LOOKUP(2,1/($J$4:$J288=$J289),$P$4:$P288)*LOOKUP(2,1/($J$4:$J288=$J289),$Q$4:$Q288))/$P289,IF(AND($C289="V",LOOKUP(2,1/($J$4:$J288=$J289),$P$4:$P288)&gt;0),LOOKUP(2,1/($J$4:$J288=$J289),$Q$4:$Q288),""))))))),"")</f>
        <v/>
      </c>
      <c r="R289" s="49" t="str">
        <f t="shared" si="144"/>
        <v/>
      </c>
      <c r="S289" s="49" t="str">
        <f t="shared" si="130"/>
        <v/>
      </c>
      <c r="T289" s="49" t="str">
        <f t="shared" si="142"/>
        <v/>
      </c>
      <c r="U289" s="49" t="str">
        <f>IFERROR(IF(C289="P",S289,IF(K289=1,0,IF(OR(LOOKUP(2,1/($E$4:$E288=$E289),$P$4:$P288)=0,AND($C289="C",$N289="LONG"),AND(C289="V",N289="SHORT")),0,S289+(M289*Q289)))),"")</f>
        <v/>
      </c>
      <c r="V289" s="49" t="str">
        <f t="shared" si="143"/>
        <v/>
      </c>
      <c r="W289" s="50" t="str">
        <f t="shared" si="137"/>
        <v/>
      </c>
      <c r="Y289" s="51" t="str">
        <f t="shared" si="124"/>
        <v/>
      </c>
      <c r="Z289" s="50" t="str">
        <f t="shared" si="131"/>
        <v/>
      </c>
      <c r="AA289" s="50" t="str">
        <f t="shared" si="122"/>
        <v/>
      </c>
      <c r="AB289" s="50" t="str">
        <f t="shared" si="125"/>
        <v/>
      </c>
      <c r="AC289" s="58" t="str">
        <f t="shared" si="126"/>
        <v/>
      </c>
      <c r="AD289" s="53" t="str">
        <f t="shared" si="123"/>
        <v/>
      </c>
      <c r="AE289" s="53" t="str">
        <f t="shared" si="127"/>
        <v/>
      </c>
      <c r="AF289" s="59" t="str">
        <f t="shared" si="128"/>
        <v/>
      </c>
      <c r="AG289" s="40" t="str">
        <f>C289&amp;COUNTIFS($C$3:C289,"V")</f>
        <v>0</v>
      </c>
      <c r="AH289" s="266" t="str">
        <f t="shared" si="120"/>
        <v/>
      </c>
      <c r="AI289" s="56" t="str">
        <f t="shared" si="132"/>
        <v/>
      </c>
      <c r="AJ289" s="265" t="str">
        <f t="shared" si="133"/>
        <v/>
      </c>
      <c r="AK289" s="267" t="str">
        <f t="shared" si="134"/>
        <v/>
      </c>
      <c r="AL289" s="267" t="str">
        <f t="shared" si="135"/>
        <v/>
      </c>
      <c r="AM289" s="40" t="str">
        <f t="shared" si="136"/>
        <v/>
      </c>
      <c r="AN289" s="267">
        <f t="shared" si="129"/>
        <v>0</v>
      </c>
      <c r="CE289" s="279"/>
    </row>
    <row r="290" spans="1:83" s="40" customFormat="1" ht="12.75">
      <c r="A290" s="227"/>
      <c r="B290" s="88"/>
      <c r="C290" s="89"/>
      <c r="D290" s="90"/>
      <c r="E290" s="89"/>
      <c r="F290" s="91"/>
      <c r="G290" s="304"/>
      <c r="H290" s="41"/>
      <c r="I290" s="42" t="str">
        <f t="shared" si="138"/>
        <v/>
      </c>
      <c r="J290" s="43" t="str">
        <f t="shared" si="121"/>
        <v/>
      </c>
      <c r="K290" s="44" t="str">
        <f>IF(J290="","",IF(COUNTIF($J$4:J290,J290)=0,"",(COUNTIF($J$4:J290,J290))))</f>
        <v/>
      </c>
      <c r="L290" s="44" t="str">
        <f>IF(K290="","",J290&amp;" _ "&amp;COUNTIF($J$4:J290,J290)&amp;"_"&amp;N290)</f>
        <v/>
      </c>
      <c r="M290" s="45" t="str">
        <f t="shared" si="139"/>
        <v/>
      </c>
      <c r="N290" s="44" t="str">
        <f t="shared" si="140"/>
        <v/>
      </c>
      <c r="O290" s="57" t="str">
        <f t="shared" si="141"/>
        <v/>
      </c>
      <c r="P290" s="48" t="str" cm="1">
        <f t="array" ref="P290">IFERROR(IF(C290="P",G290,IF($K290=1,$M290,$M290+LOOKUP(2,1/($J$4:$J289=J290),$P$4:$P289))),"")</f>
        <v/>
      </c>
      <c r="Q290" s="57" t="str" cm="1">
        <f t="array" ref="Q290">IFERROR(IF(OR(C290="P",C290="A",C290="R"),F290,IF($K290=1,F290,IF(LOOKUP(2,1/($J$4:$J289=$J290),$P$4:$P289)=0,$F290,IF(AND($C290="C",LOOKUP(2,1/($J$4:$J289=$J290),$P$4:$P289)&gt;0),(F290*G290+LOOKUP(2,1/($J$4:$J289=$J290),$P$4:$P289)*LOOKUP(2,1/($J$4:$J289=$J290),$Q$4:$Q289))/$P290,IF(AND($C290="C",LOOKUP(2,1/($J$4:$J289=$J290),$P$4:$P289)&lt;0),LOOKUP(2,1/($J$4:$J289=$J290),$Q$4:$Q289),IF(AND($C290="V",LOOKUP(2,1/($J$4:$J289=$J290),$P$4:$P289)&lt;0),((-1*(F290*G290))+LOOKUP(2,1/($J$4:$J289=$J290),$P$4:$P289)*LOOKUP(2,1/($J$4:$J289=$J290),$Q$4:$Q289))/$P290,IF(AND($C290="V",LOOKUP(2,1/($J$4:$J289=$J290),$P$4:$P289)&gt;0),LOOKUP(2,1/($J$4:$J289=$J290),$Q$4:$Q289),""))))))),"")</f>
        <v/>
      </c>
      <c r="R290" s="49" t="str">
        <f t="shared" si="144"/>
        <v/>
      </c>
      <c r="S290" s="49" t="str">
        <f t="shared" si="130"/>
        <v/>
      </c>
      <c r="T290" s="49" t="str">
        <f t="shared" si="142"/>
        <v/>
      </c>
      <c r="U290" s="49" t="str">
        <f>IFERROR(IF(C290="P",S290,IF(K290=1,0,IF(OR(LOOKUP(2,1/($E$4:$E289=$E290),$P$4:$P289)=0,AND($C290="C",$N290="LONG"),AND(C290="V",N290="SHORT")),0,S290+(M290*Q290)))),"")</f>
        <v/>
      </c>
      <c r="V290" s="49" t="str">
        <f t="shared" si="143"/>
        <v/>
      </c>
      <c r="W290" s="50" t="str">
        <f t="shared" si="137"/>
        <v/>
      </c>
      <c r="Y290" s="51" t="str">
        <f t="shared" si="124"/>
        <v/>
      </c>
      <c r="Z290" s="50" t="str">
        <f t="shared" si="131"/>
        <v/>
      </c>
      <c r="AA290" s="50" t="str">
        <f t="shared" si="122"/>
        <v/>
      </c>
      <c r="AB290" s="50" t="str">
        <f t="shared" si="125"/>
        <v/>
      </c>
      <c r="AC290" s="58" t="str">
        <f t="shared" si="126"/>
        <v/>
      </c>
      <c r="AD290" s="53" t="str">
        <f t="shared" si="123"/>
        <v/>
      </c>
      <c r="AE290" s="53" t="str">
        <f t="shared" si="127"/>
        <v/>
      </c>
      <c r="AF290" s="59" t="str">
        <f t="shared" si="128"/>
        <v/>
      </c>
      <c r="AG290" s="40" t="str">
        <f>C290&amp;COUNTIFS($C$3:C290,"V")</f>
        <v>0</v>
      </c>
      <c r="AH290" s="266" t="str">
        <f t="shared" si="120"/>
        <v/>
      </c>
      <c r="AI290" s="56" t="str">
        <f t="shared" si="132"/>
        <v/>
      </c>
      <c r="AJ290" s="265" t="str">
        <f t="shared" si="133"/>
        <v/>
      </c>
      <c r="AK290" s="267" t="str">
        <f t="shared" si="134"/>
        <v/>
      </c>
      <c r="AL290" s="267" t="str">
        <f t="shared" si="135"/>
        <v/>
      </c>
      <c r="AM290" s="40" t="str">
        <f t="shared" si="136"/>
        <v/>
      </c>
      <c r="AN290" s="267">
        <f t="shared" si="129"/>
        <v>0</v>
      </c>
      <c r="CE290" s="279"/>
    </row>
    <row r="291" spans="1:83" s="40" customFormat="1" ht="12.75">
      <c r="A291" s="227"/>
      <c r="B291" s="88"/>
      <c r="C291" s="89"/>
      <c r="D291" s="90"/>
      <c r="E291" s="89"/>
      <c r="F291" s="91"/>
      <c r="G291" s="304"/>
      <c r="H291" s="41"/>
      <c r="I291" s="42" t="str">
        <f t="shared" si="138"/>
        <v/>
      </c>
      <c r="J291" s="43" t="str">
        <f t="shared" si="121"/>
        <v/>
      </c>
      <c r="K291" s="44" t="str">
        <f>IF(J291="","",IF(COUNTIF($J$4:J291,J291)=0,"",(COUNTIF($J$4:J291,J291))))</f>
        <v/>
      </c>
      <c r="L291" s="44" t="str">
        <f>IF(K291="","",J291&amp;" _ "&amp;COUNTIF($J$4:J291,J291)&amp;"_"&amp;N291)</f>
        <v/>
      </c>
      <c r="M291" s="45" t="str">
        <f t="shared" si="139"/>
        <v/>
      </c>
      <c r="N291" s="44" t="str">
        <f t="shared" si="140"/>
        <v/>
      </c>
      <c r="O291" s="57" t="str">
        <f t="shared" si="141"/>
        <v/>
      </c>
      <c r="P291" s="48" t="str" cm="1">
        <f t="array" ref="P291">IFERROR(IF(C291="P",G291,IF($K291=1,$M291,$M291+LOOKUP(2,1/($J$4:$J290=J291),$P$4:$P290))),"")</f>
        <v/>
      </c>
      <c r="Q291" s="57" t="str" cm="1">
        <f t="array" ref="Q291">IFERROR(IF(OR(C291="P",C291="A",C291="R"),F291,IF($K291=1,F291,IF(LOOKUP(2,1/($J$4:$J290=$J291),$P$4:$P290)=0,$F291,IF(AND($C291="C",LOOKUP(2,1/($J$4:$J290=$J291),$P$4:$P290)&gt;0),(F291*G291+LOOKUP(2,1/($J$4:$J290=$J291),$P$4:$P290)*LOOKUP(2,1/($J$4:$J290=$J291),$Q$4:$Q290))/$P291,IF(AND($C291="C",LOOKUP(2,1/($J$4:$J290=$J291),$P$4:$P290)&lt;0),LOOKUP(2,1/($J$4:$J290=$J291),$Q$4:$Q290),IF(AND($C291="V",LOOKUP(2,1/($J$4:$J290=$J291),$P$4:$P290)&lt;0),((-1*(F291*G291))+LOOKUP(2,1/($J$4:$J290=$J291),$P$4:$P290)*LOOKUP(2,1/($J$4:$J290=$J291),$Q$4:$Q290))/$P291,IF(AND($C291="V",LOOKUP(2,1/($J$4:$J290=$J291),$P$4:$P290)&gt;0),LOOKUP(2,1/($J$4:$J290=$J291),$Q$4:$Q290),""))))))),"")</f>
        <v/>
      </c>
      <c r="R291" s="49" t="str">
        <f t="shared" si="144"/>
        <v/>
      </c>
      <c r="S291" s="49" t="str">
        <f t="shared" si="130"/>
        <v/>
      </c>
      <c r="T291" s="49" t="str">
        <f t="shared" si="142"/>
        <v/>
      </c>
      <c r="U291" s="49" t="str">
        <f>IFERROR(IF(C291="P",S291,IF(K291=1,0,IF(OR(LOOKUP(2,1/($E$4:$E290=$E291),$P$4:$P290)=0,AND($C291="C",$N291="LONG"),AND(C291="V",N291="SHORT")),0,S291+(M291*Q291)))),"")</f>
        <v/>
      </c>
      <c r="V291" s="49" t="str">
        <f t="shared" si="143"/>
        <v/>
      </c>
      <c r="W291" s="50" t="str">
        <f t="shared" si="137"/>
        <v/>
      </c>
      <c r="Y291" s="51" t="str">
        <f t="shared" si="124"/>
        <v/>
      </c>
      <c r="Z291" s="50" t="str">
        <f t="shared" si="131"/>
        <v/>
      </c>
      <c r="AA291" s="50" t="str">
        <f t="shared" si="122"/>
        <v/>
      </c>
      <c r="AB291" s="50" t="str">
        <f t="shared" si="125"/>
        <v/>
      </c>
      <c r="AC291" s="58" t="str">
        <f t="shared" si="126"/>
        <v/>
      </c>
      <c r="AD291" s="53" t="str">
        <f t="shared" si="123"/>
        <v/>
      </c>
      <c r="AE291" s="53" t="str">
        <f t="shared" si="127"/>
        <v/>
      </c>
      <c r="AF291" s="59" t="str">
        <f t="shared" si="128"/>
        <v/>
      </c>
      <c r="AG291" s="40" t="str">
        <f>C291&amp;COUNTIFS($C$3:C291,"V")</f>
        <v>0</v>
      </c>
      <c r="AH291" s="266" t="str">
        <f t="shared" si="120"/>
        <v/>
      </c>
      <c r="AI291" s="56" t="str">
        <f t="shared" si="132"/>
        <v/>
      </c>
      <c r="AJ291" s="265" t="str">
        <f t="shared" si="133"/>
        <v/>
      </c>
      <c r="AK291" s="267" t="str">
        <f t="shared" si="134"/>
        <v/>
      </c>
      <c r="AL291" s="267" t="str">
        <f t="shared" si="135"/>
        <v/>
      </c>
      <c r="AM291" s="40" t="str">
        <f t="shared" si="136"/>
        <v/>
      </c>
      <c r="AN291" s="267">
        <f t="shared" si="129"/>
        <v>0</v>
      </c>
      <c r="CE291" s="279"/>
    </row>
    <row r="292" spans="1:83" s="40" customFormat="1" ht="12.75">
      <c r="A292" s="227"/>
      <c r="B292" s="88"/>
      <c r="C292" s="89"/>
      <c r="D292" s="90"/>
      <c r="E292" s="89"/>
      <c r="F292" s="91"/>
      <c r="G292" s="304"/>
      <c r="H292" s="41"/>
      <c r="I292" s="42" t="str">
        <f t="shared" si="138"/>
        <v/>
      </c>
      <c r="J292" s="43" t="str">
        <f t="shared" si="121"/>
        <v/>
      </c>
      <c r="K292" s="44" t="str">
        <f>IF(J292="","",IF(COUNTIF($J$4:J292,J292)=0,"",(COUNTIF($J$4:J292,J292))))</f>
        <v/>
      </c>
      <c r="L292" s="44" t="str">
        <f>IF(K292="","",J292&amp;" _ "&amp;COUNTIF($J$4:J292,J292)&amp;"_"&amp;N292)</f>
        <v/>
      </c>
      <c r="M292" s="45" t="str">
        <f t="shared" si="139"/>
        <v/>
      </c>
      <c r="N292" s="44" t="str">
        <f t="shared" si="140"/>
        <v/>
      </c>
      <c r="O292" s="57" t="str">
        <f t="shared" si="141"/>
        <v/>
      </c>
      <c r="P292" s="48" t="str" cm="1">
        <f t="array" ref="P292">IFERROR(IF(C292="P",G292,IF($K292=1,$M292,$M292+LOOKUP(2,1/($J$4:$J291=J292),$P$4:$P291))),"")</f>
        <v/>
      </c>
      <c r="Q292" s="57" t="str" cm="1">
        <f t="array" ref="Q292">IFERROR(IF(OR(C292="P",C292="A",C292="R"),F292,IF($K292=1,F292,IF(LOOKUP(2,1/($J$4:$J291=$J292),$P$4:$P291)=0,$F292,IF(AND($C292="C",LOOKUP(2,1/($J$4:$J291=$J292),$P$4:$P291)&gt;0),(F292*G292+LOOKUP(2,1/($J$4:$J291=$J292),$P$4:$P291)*LOOKUP(2,1/($J$4:$J291=$J292),$Q$4:$Q291))/$P292,IF(AND($C292="C",LOOKUP(2,1/($J$4:$J291=$J292),$P$4:$P291)&lt;0),LOOKUP(2,1/($J$4:$J291=$J292),$Q$4:$Q291),IF(AND($C292="V",LOOKUP(2,1/($J$4:$J291=$J292),$P$4:$P291)&lt;0),((-1*(F292*G292))+LOOKUP(2,1/($J$4:$J291=$J292),$P$4:$P291)*LOOKUP(2,1/($J$4:$J291=$J292),$Q$4:$Q291))/$P292,IF(AND($C292="V",LOOKUP(2,1/($J$4:$J291=$J292),$P$4:$P291)&gt;0),LOOKUP(2,1/($J$4:$J291=$J292),$Q$4:$Q291),""))))))),"")</f>
        <v/>
      </c>
      <c r="R292" s="49" t="str">
        <f t="shared" si="144"/>
        <v/>
      </c>
      <c r="S292" s="49" t="str">
        <f t="shared" si="130"/>
        <v/>
      </c>
      <c r="T292" s="49" t="str">
        <f t="shared" si="142"/>
        <v/>
      </c>
      <c r="U292" s="49" t="str">
        <f>IFERROR(IF(C292="P",S292,IF(K292=1,0,IF(OR(LOOKUP(2,1/($E$4:$E291=$E292),$P$4:$P291)=0,AND($C292="C",$N292="LONG"),AND(C292="V",N292="SHORT")),0,S292+(M292*Q292)))),"")</f>
        <v/>
      </c>
      <c r="V292" s="49" t="str">
        <f t="shared" si="143"/>
        <v/>
      </c>
      <c r="W292" s="50" t="str">
        <f t="shared" si="137"/>
        <v/>
      </c>
      <c r="Y292" s="51" t="str">
        <f t="shared" si="124"/>
        <v/>
      </c>
      <c r="Z292" s="50" t="str">
        <f t="shared" si="131"/>
        <v/>
      </c>
      <c r="AA292" s="50" t="str">
        <f t="shared" si="122"/>
        <v/>
      </c>
      <c r="AB292" s="50" t="str">
        <f t="shared" si="125"/>
        <v/>
      </c>
      <c r="AC292" s="58" t="str">
        <f t="shared" si="126"/>
        <v/>
      </c>
      <c r="AD292" s="53" t="str">
        <f t="shared" si="123"/>
        <v/>
      </c>
      <c r="AE292" s="53" t="str">
        <f t="shared" si="127"/>
        <v/>
      </c>
      <c r="AF292" s="59" t="str">
        <f t="shared" si="128"/>
        <v/>
      </c>
      <c r="AG292" s="40" t="str">
        <f>C292&amp;COUNTIFS($C$3:C292,"V")</f>
        <v>0</v>
      </c>
      <c r="AH292" s="266" t="str">
        <f t="shared" si="120"/>
        <v/>
      </c>
      <c r="AI292" s="56" t="str">
        <f t="shared" si="132"/>
        <v/>
      </c>
      <c r="AJ292" s="265" t="str">
        <f t="shared" si="133"/>
        <v/>
      </c>
      <c r="AK292" s="267" t="str">
        <f t="shared" si="134"/>
        <v/>
      </c>
      <c r="AL292" s="267" t="str">
        <f t="shared" si="135"/>
        <v/>
      </c>
      <c r="AM292" s="40" t="str">
        <f t="shared" si="136"/>
        <v/>
      </c>
      <c r="AN292" s="267">
        <f t="shared" si="129"/>
        <v>0</v>
      </c>
      <c r="CE292" s="279"/>
    </row>
    <row r="293" spans="1:83" s="40" customFormat="1" ht="12.75">
      <c r="A293" s="227"/>
      <c r="B293" s="88"/>
      <c r="C293" s="89"/>
      <c r="D293" s="90"/>
      <c r="E293" s="89"/>
      <c r="F293" s="91"/>
      <c r="G293" s="304"/>
      <c r="H293" s="41"/>
      <c r="I293" s="42" t="str">
        <f t="shared" si="138"/>
        <v/>
      </c>
      <c r="J293" s="43" t="str">
        <f t="shared" si="121"/>
        <v/>
      </c>
      <c r="K293" s="44" t="str">
        <f>IF(J293="","",IF(COUNTIF($J$4:J293,J293)=0,"",(COUNTIF($J$4:J293,J293))))</f>
        <v/>
      </c>
      <c r="L293" s="44" t="str">
        <f>IF(K293="","",J293&amp;" _ "&amp;COUNTIF($J$4:J293,J293)&amp;"_"&amp;N293)</f>
        <v/>
      </c>
      <c r="M293" s="45" t="str">
        <f t="shared" si="139"/>
        <v/>
      </c>
      <c r="N293" s="44" t="str">
        <f t="shared" si="140"/>
        <v/>
      </c>
      <c r="O293" s="57" t="str">
        <f t="shared" si="141"/>
        <v/>
      </c>
      <c r="P293" s="48" t="str" cm="1">
        <f t="array" ref="P293">IFERROR(IF(C293="P",G293,IF($K293=1,$M293,$M293+LOOKUP(2,1/($J$4:$J292=J293),$P$4:$P292))),"")</f>
        <v/>
      </c>
      <c r="Q293" s="57" t="str" cm="1">
        <f t="array" ref="Q293">IFERROR(IF(OR(C293="P",C293="A",C293="R"),F293,IF($K293=1,F293,IF(LOOKUP(2,1/($J$4:$J292=$J293),$P$4:$P292)=0,$F293,IF(AND($C293="C",LOOKUP(2,1/($J$4:$J292=$J293),$P$4:$P292)&gt;0),(F293*G293+LOOKUP(2,1/($J$4:$J292=$J293),$P$4:$P292)*LOOKUP(2,1/($J$4:$J292=$J293),$Q$4:$Q292))/$P293,IF(AND($C293="C",LOOKUP(2,1/($J$4:$J292=$J293),$P$4:$P292)&lt;0),LOOKUP(2,1/($J$4:$J292=$J293),$Q$4:$Q292),IF(AND($C293="V",LOOKUP(2,1/($J$4:$J292=$J293),$P$4:$P292)&lt;0),((-1*(F293*G293))+LOOKUP(2,1/($J$4:$J292=$J293),$P$4:$P292)*LOOKUP(2,1/($J$4:$J292=$J293),$Q$4:$Q292))/$P293,IF(AND($C293="V",LOOKUP(2,1/($J$4:$J292=$J293),$P$4:$P292)&gt;0),LOOKUP(2,1/($J$4:$J292=$J293),$Q$4:$Q292),""))))))),"")</f>
        <v/>
      </c>
      <c r="R293" s="49" t="str">
        <f t="shared" si="144"/>
        <v/>
      </c>
      <c r="S293" s="49" t="str">
        <f t="shared" si="130"/>
        <v/>
      </c>
      <c r="T293" s="49" t="str">
        <f t="shared" si="142"/>
        <v/>
      </c>
      <c r="U293" s="49" t="str">
        <f>IFERROR(IF(C293="P",S293,IF(K293=1,0,IF(OR(LOOKUP(2,1/($E$4:$E292=$E293),$P$4:$P292)=0,AND($C293="C",$N293="LONG"),AND(C293="V",N293="SHORT")),0,S293+(M293*Q293)))),"")</f>
        <v/>
      </c>
      <c r="V293" s="49" t="str">
        <f t="shared" si="143"/>
        <v/>
      </c>
      <c r="W293" s="50" t="str">
        <f t="shared" si="137"/>
        <v/>
      </c>
      <c r="Y293" s="51" t="str">
        <f t="shared" si="124"/>
        <v/>
      </c>
      <c r="Z293" s="50" t="str">
        <f t="shared" si="131"/>
        <v/>
      </c>
      <c r="AA293" s="50" t="str">
        <f t="shared" si="122"/>
        <v/>
      </c>
      <c r="AB293" s="50" t="str">
        <f t="shared" si="125"/>
        <v/>
      </c>
      <c r="AC293" s="58" t="str">
        <f t="shared" si="126"/>
        <v/>
      </c>
      <c r="AD293" s="53" t="str">
        <f t="shared" si="123"/>
        <v/>
      </c>
      <c r="AE293" s="53" t="str">
        <f t="shared" si="127"/>
        <v/>
      </c>
      <c r="AF293" s="59" t="str">
        <f t="shared" si="128"/>
        <v/>
      </c>
      <c r="AG293" s="40" t="str">
        <f>C293&amp;COUNTIFS($C$3:C293,"V")</f>
        <v>0</v>
      </c>
      <c r="AH293" s="266" t="str">
        <f t="shared" si="120"/>
        <v/>
      </c>
      <c r="AI293" s="56" t="str">
        <f t="shared" si="132"/>
        <v/>
      </c>
      <c r="AJ293" s="265" t="str">
        <f t="shared" si="133"/>
        <v/>
      </c>
      <c r="AK293" s="267" t="str">
        <f t="shared" si="134"/>
        <v/>
      </c>
      <c r="AL293" s="267" t="str">
        <f t="shared" si="135"/>
        <v/>
      </c>
      <c r="AM293" s="40" t="str">
        <f t="shared" si="136"/>
        <v/>
      </c>
      <c r="AN293" s="267">
        <f t="shared" si="129"/>
        <v>0</v>
      </c>
      <c r="CE293" s="279"/>
    </row>
    <row r="294" spans="1:83" s="40" customFormat="1" ht="12.75">
      <c r="A294" s="227"/>
      <c r="B294" s="88"/>
      <c r="C294" s="89"/>
      <c r="D294" s="90"/>
      <c r="E294" s="89"/>
      <c r="F294" s="91"/>
      <c r="G294" s="304"/>
      <c r="H294" s="41"/>
      <c r="I294" s="42" t="str">
        <f t="shared" si="138"/>
        <v/>
      </c>
      <c r="J294" s="43" t="str">
        <f t="shared" si="121"/>
        <v/>
      </c>
      <c r="K294" s="44" t="str">
        <f>IF(J294="","",IF(COUNTIF($J$4:J294,J294)=0,"",(COUNTIF($J$4:J294,J294))))</f>
        <v/>
      </c>
      <c r="L294" s="44" t="str">
        <f>IF(K294="","",J294&amp;" _ "&amp;COUNTIF($J$4:J294,J294)&amp;"_"&amp;N294)</f>
        <v/>
      </c>
      <c r="M294" s="45" t="str">
        <f t="shared" si="139"/>
        <v/>
      </c>
      <c r="N294" s="44" t="str">
        <f t="shared" si="140"/>
        <v/>
      </c>
      <c r="O294" s="57" t="str">
        <f t="shared" si="141"/>
        <v/>
      </c>
      <c r="P294" s="48" t="str" cm="1">
        <f t="array" ref="P294">IFERROR(IF(C294="P",G294,IF($K294=1,$M294,$M294+LOOKUP(2,1/($J$4:$J293=J294),$P$4:$P293))),"")</f>
        <v/>
      </c>
      <c r="Q294" s="57" t="str" cm="1">
        <f t="array" ref="Q294">IFERROR(IF(OR(C294="P",C294="A",C294="R"),F294,IF($K294=1,F294,IF(LOOKUP(2,1/($J$4:$J293=$J294),$P$4:$P293)=0,$F294,IF(AND($C294="C",LOOKUP(2,1/($J$4:$J293=$J294),$P$4:$P293)&gt;0),(F294*G294+LOOKUP(2,1/($J$4:$J293=$J294),$P$4:$P293)*LOOKUP(2,1/($J$4:$J293=$J294),$Q$4:$Q293))/$P294,IF(AND($C294="C",LOOKUP(2,1/($J$4:$J293=$J294),$P$4:$P293)&lt;0),LOOKUP(2,1/($J$4:$J293=$J294),$Q$4:$Q293),IF(AND($C294="V",LOOKUP(2,1/($J$4:$J293=$J294),$P$4:$P293)&lt;0),((-1*(F294*G294))+LOOKUP(2,1/($J$4:$J293=$J294),$P$4:$P293)*LOOKUP(2,1/($J$4:$J293=$J294),$Q$4:$Q293))/$P294,IF(AND($C294="V",LOOKUP(2,1/($J$4:$J293=$J294),$P$4:$P293)&gt;0),LOOKUP(2,1/($J$4:$J293=$J294),$Q$4:$Q293),""))))))),"")</f>
        <v/>
      </c>
      <c r="R294" s="49" t="str">
        <f t="shared" si="144"/>
        <v/>
      </c>
      <c r="S294" s="49" t="str">
        <f t="shared" si="130"/>
        <v/>
      </c>
      <c r="T294" s="49" t="str">
        <f t="shared" si="142"/>
        <v/>
      </c>
      <c r="U294" s="49" t="str">
        <f>IFERROR(IF(C294="P",S294,IF(K294=1,0,IF(OR(LOOKUP(2,1/($E$4:$E293=$E294),$P$4:$P293)=0,AND($C294="C",$N294="LONG"),AND(C294="V",N294="SHORT")),0,S294+(M294*Q294)))),"")</f>
        <v/>
      </c>
      <c r="V294" s="49" t="str">
        <f t="shared" si="143"/>
        <v/>
      </c>
      <c r="W294" s="50" t="str">
        <f t="shared" si="137"/>
        <v/>
      </c>
      <c r="Y294" s="51" t="str">
        <f t="shared" si="124"/>
        <v/>
      </c>
      <c r="Z294" s="50" t="str">
        <f t="shared" si="131"/>
        <v/>
      </c>
      <c r="AA294" s="50" t="str">
        <f t="shared" si="122"/>
        <v/>
      </c>
      <c r="AB294" s="50" t="str">
        <f t="shared" si="125"/>
        <v/>
      </c>
      <c r="AC294" s="58" t="str">
        <f t="shared" si="126"/>
        <v/>
      </c>
      <c r="AD294" s="53" t="str">
        <f t="shared" si="123"/>
        <v/>
      </c>
      <c r="AE294" s="53" t="str">
        <f t="shared" si="127"/>
        <v/>
      </c>
      <c r="AF294" s="59" t="str">
        <f t="shared" si="128"/>
        <v/>
      </c>
      <c r="AG294" s="40" t="str">
        <f>C294&amp;COUNTIFS($C$3:C294,"V")</f>
        <v>0</v>
      </c>
      <c r="AH294" s="266" t="str">
        <f t="shared" si="120"/>
        <v/>
      </c>
      <c r="AI294" s="56" t="str">
        <f t="shared" si="132"/>
        <v/>
      </c>
      <c r="AJ294" s="265" t="str">
        <f t="shared" si="133"/>
        <v/>
      </c>
      <c r="AK294" s="267" t="str">
        <f t="shared" si="134"/>
        <v/>
      </c>
      <c r="AL294" s="267" t="str">
        <f t="shared" si="135"/>
        <v/>
      </c>
      <c r="AM294" s="40" t="str">
        <f t="shared" si="136"/>
        <v/>
      </c>
      <c r="AN294" s="267">
        <f t="shared" si="129"/>
        <v>0</v>
      </c>
      <c r="CE294" s="279"/>
    </row>
    <row r="295" spans="1:83" s="40" customFormat="1" ht="12.75">
      <c r="A295" s="227"/>
      <c r="B295" s="88"/>
      <c r="C295" s="89"/>
      <c r="D295" s="90"/>
      <c r="E295" s="89"/>
      <c r="F295" s="91"/>
      <c r="G295" s="304"/>
      <c r="H295" s="41"/>
      <c r="I295" s="42" t="str">
        <f t="shared" si="138"/>
        <v/>
      </c>
      <c r="J295" s="43" t="str">
        <f t="shared" si="121"/>
        <v/>
      </c>
      <c r="K295" s="44" t="str">
        <f>IF(J295="","",IF(COUNTIF($J$4:J295,J295)=0,"",(COUNTIF($J$4:J295,J295))))</f>
        <v/>
      </c>
      <c r="L295" s="44" t="str">
        <f>IF(K295="","",J295&amp;" _ "&amp;COUNTIF($J$4:J295,J295)&amp;"_"&amp;N295)</f>
        <v/>
      </c>
      <c r="M295" s="45" t="str">
        <f t="shared" si="139"/>
        <v/>
      </c>
      <c r="N295" s="44" t="str">
        <f t="shared" si="140"/>
        <v/>
      </c>
      <c r="O295" s="57" t="str">
        <f t="shared" si="141"/>
        <v/>
      </c>
      <c r="P295" s="48" t="str" cm="1">
        <f t="array" ref="P295">IFERROR(IF(C295="P",G295,IF($K295=1,$M295,$M295+LOOKUP(2,1/($J$4:$J294=J295),$P$4:$P294))),"")</f>
        <v/>
      </c>
      <c r="Q295" s="57" t="str" cm="1">
        <f t="array" ref="Q295">IFERROR(IF(OR(C295="P",C295="A",C295="R"),F295,IF($K295=1,F295,IF(LOOKUP(2,1/($J$4:$J294=$J295),$P$4:$P294)=0,$F295,IF(AND($C295="C",LOOKUP(2,1/($J$4:$J294=$J295),$P$4:$P294)&gt;0),(F295*G295+LOOKUP(2,1/($J$4:$J294=$J295),$P$4:$P294)*LOOKUP(2,1/($J$4:$J294=$J295),$Q$4:$Q294))/$P295,IF(AND($C295="C",LOOKUP(2,1/($J$4:$J294=$J295),$P$4:$P294)&lt;0),LOOKUP(2,1/($J$4:$J294=$J295),$Q$4:$Q294),IF(AND($C295="V",LOOKUP(2,1/($J$4:$J294=$J295),$P$4:$P294)&lt;0),((-1*(F295*G295))+LOOKUP(2,1/($J$4:$J294=$J295),$P$4:$P294)*LOOKUP(2,1/($J$4:$J294=$J295),$Q$4:$Q294))/$P295,IF(AND($C295="V",LOOKUP(2,1/($J$4:$J294=$J295),$P$4:$P294)&gt;0),LOOKUP(2,1/($J$4:$J294=$J295),$Q$4:$Q294),""))))))),"")</f>
        <v/>
      </c>
      <c r="R295" s="49" t="str">
        <f t="shared" si="144"/>
        <v/>
      </c>
      <c r="S295" s="49" t="str">
        <f t="shared" si="130"/>
        <v/>
      </c>
      <c r="T295" s="49" t="str">
        <f t="shared" si="142"/>
        <v/>
      </c>
      <c r="U295" s="49" t="str">
        <f>IFERROR(IF(C295="P",S295,IF(K295=1,0,IF(OR(LOOKUP(2,1/($E$4:$E294=$E295),$P$4:$P294)=0,AND($C295="C",$N295="LONG"),AND(C295="V",N295="SHORT")),0,S295+(M295*Q295)))),"")</f>
        <v/>
      </c>
      <c r="V295" s="49" t="str">
        <f t="shared" si="143"/>
        <v/>
      </c>
      <c r="W295" s="50" t="str">
        <f t="shared" si="137"/>
        <v/>
      </c>
      <c r="Y295" s="51" t="str">
        <f t="shared" si="124"/>
        <v/>
      </c>
      <c r="Z295" s="50" t="str">
        <f t="shared" si="131"/>
        <v/>
      </c>
      <c r="AA295" s="50" t="str">
        <f t="shared" si="122"/>
        <v/>
      </c>
      <c r="AB295" s="50" t="str">
        <f t="shared" si="125"/>
        <v/>
      </c>
      <c r="AC295" s="58" t="str">
        <f t="shared" si="126"/>
        <v/>
      </c>
      <c r="AD295" s="53" t="str">
        <f t="shared" si="123"/>
        <v/>
      </c>
      <c r="AE295" s="53" t="str">
        <f t="shared" si="127"/>
        <v/>
      </c>
      <c r="AF295" s="59" t="str">
        <f t="shared" si="128"/>
        <v/>
      </c>
      <c r="AG295" s="40" t="str">
        <f>C295&amp;COUNTIFS($C$3:C295,"V")</f>
        <v>0</v>
      </c>
      <c r="AH295" s="266" t="str">
        <f t="shared" si="120"/>
        <v/>
      </c>
      <c r="AI295" s="56" t="str">
        <f t="shared" si="132"/>
        <v/>
      </c>
      <c r="AJ295" s="265" t="str">
        <f t="shared" si="133"/>
        <v/>
      </c>
      <c r="AK295" s="267" t="str">
        <f t="shared" si="134"/>
        <v/>
      </c>
      <c r="AL295" s="267" t="str">
        <f t="shared" si="135"/>
        <v/>
      </c>
      <c r="AM295" s="40" t="str">
        <f t="shared" si="136"/>
        <v/>
      </c>
      <c r="AN295" s="267">
        <f t="shared" si="129"/>
        <v>0</v>
      </c>
      <c r="CE295" s="279"/>
    </row>
    <row r="296" spans="1:83" s="40" customFormat="1" ht="12.75">
      <c r="A296" s="227"/>
      <c r="B296" s="88"/>
      <c r="C296" s="89"/>
      <c r="D296" s="90"/>
      <c r="E296" s="89"/>
      <c r="F296" s="91"/>
      <c r="G296" s="304"/>
      <c r="H296" s="41"/>
      <c r="I296" s="42" t="str">
        <f t="shared" si="138"/>
        <v/>
      </c>
      <c r="J296" s="43" t="str">
        <f t="shared" si="121"/>
        <v/>
      </c>
      <c r="K296" s="44" t="str">
        <f>IF(J296="","",IF(COUNTIF($J$4:J296,J296)=0,"",(COUNTIF($J$4:J296,J296))))</f>
        <v/>
      </c>
      <c r="L296" s="44" t="str">
        <f>IF(K296="","",J296&amp;" _ "&amp;COUNTIF($J$4:J296,J296)&amp;"_"&amp;N296)</f>
        <v/>
      </c>
      <c r="M296" s="45" t="str">
        <f t="shared" si="139"/>
        <v/>
      </c>
      <c r="N296" s="44" t="str">
        <f t="shared" si="140"/>
        <v/>
      </c>
      <c r="O296" s="57" t="str">
        <f t="shared" si="141"/>
        <v/>
      </c>
      <c r="P296" s="48" t="str" cm="1">
        <f t="array" ref="P296">IFERROR(IF(C296="P",G296,IF($K296=1,$M296,$M296+LOOKUP(2,1/($J$4:$J295=J296),$P$4:$P295))),"")</f>
        <v/>
      </c>
      <c r="Q296" s="57" t="str" cm="1">
        <f t="array" ref="Q296">IFERROR(IF(OR(C296="P",C296="A",C296="R"),F296,IF($K296=1,F296,IF(LOOKUP(2,1/($J$4:$J295=$J296),$P$4:$P295)=0,$F296,IF(AND($C296="C",LOOKUP(2,1/($J$4:$J295=$J296),$P$4:$P295)&gt;0),(F296*G296+LOOKUP(2,1/($J$4:$J295=$J296),$P$4:$P295)*LOOKUP(2,1/($J$4:$J295=$J296),$Q$4:$Q295))/$P296,IF(AND($C296="C",LOOKUP(2,1/($J$4:$J295=$J296),$P$4:$P295)&lt;0),LOOKUP(2,1/($J$4:$J295=$J296),$Q$4:$Q295),IF(AND($C296="V",LOOKUP(2,1/($J$4:$J295=$J296),$P$4:$P295)&lt;0),((-1*(F296*G296))+LOOKUP(2,1/($J$4:$J295=$J296),$P$4:$P295)*LOOKUP(2,1/($J$4:$J295=$J296),$Q$4:$Q295))/$P296,IF(AND($C296="V",LOOKUP(2,1/($J$4:$J295=$J296),$P$4:$P295)&gt;0),LOOKUP(2,1/($J$4:$J295=$J296),$Q$4:$Q295),""))))))),"")</f>
        <v/>
      </c>
      <c r="R296" s="49" t="str">
        <f t="shared" si="144"/>
        <v/>
      </c>
      <c r="S296" s="49" t="str">
        <f t="shared" si="130"/>
        <v/>
      </c>
      <c r="T296" s="49" t="str">
        <f t="shared" si="142"/>
        <v/>
      </c>
      <c r="U296" s="49" t="str">
        <f>IFERROR(IF(C296="P",S296,IF(K296=1,0,IF(OR(LOOKUP(2,1/($E$4:$E295=$E296),$P$4:$P295)=0,AND($C296="C",$N296="LONG"),AND(C296="V",N296="SHORT")),0,S296+(M296*Q296)))),"")</f>
        <v/>
      </c>
      <c r="V296" s="49" t="str">
        <f t="shared" si="143"/>
        <v/>
      </c>
      <c r="W296" s="50" t="str">
        <f t="shared" si="137"/>
        <v/>
      </c>
      <c r="Y296" s="51" t="str">
        <f t="shared" si="124"/>
        <v/>
      </c>
      <c r="Z296" s="50" t="str">
        <f t="shared" si="131"/>
        <v/>
      </c>
      <c r="AA296" s="50" t="str">
        <f t="shared" si="122"/>
        <v/>
      </c>
      <c r="AB296" s="50" t="str">
        <f t="shared" si="125"/>
        <v/>
      </c>
      <c r="AC296" s="58" t="str">
        <f t="shared" si="126"/>
        <v/>
      </c>
      <c r="AD296" s="53" t="str">
        <f t="shared" si="123"/>
        <v/>
      </c>
      <c r="AE296" s="53" t="str">
        <f t="shared" si="127"/>
        <v/>
      </c>
      <c r="AF296" s="59" t="str">
        <f t="shared" si="128"/>
        <v/>
      </c>
      <c r="AG296" s="40" t="str">
        <f>C296&amp;COUNTIFS($C$3:C296,"V")</f>
        <v>0</v>
      </c>
      <c r="AH296" s="266" t="str">
        <f t="shared" si="120"/>
        <v/>
      </c>
      <c r="AI296" s="56" t="str">
        <f t="shared" si="132"/>
        <v/>
      </c>
      <c r="AJ296" s="265" t="str">
        <f t="shared" si="133"/>
        <v/>
      </c>
      <c r="AK296" s="267" t="str">
        <f t="shared" si="134"/>
        <v/>
      </c>
      <c r="AL296" s="267" t="str">
        <f t="shared" si="135"/>
        <v/>
      </c>
      <c r="AM296" s="40" t="str">
        <f t="shared" si="136"/>
        <v/>
      </c>
      <c r="AN296" s="267">
        <f t="shared" si="129"/>
        <v>0</v>
      </c>
      <c r="CE296" s="279"/>
    </row>
    <row r="297" spans="1:83" s="40" customFormat="1" ht="12.75">
      <c r="A297" s="227"/>
      <c r="B297" s="88"/>
      <c r="C297" s="89"/>
      <c r="D297" s="90"/>
      <c r="E297" s="89"/>
      <c r="F297" s="91"/>
      <c r="G297" s="304"/>
      <c r="H297" s="41"/>
      <c r="I297" s="42" t="str">
        <f t="shared" si="138"/>
        <v/>
      </c>
      <c r="J297" s="43" t="str">
        <f t="shared" si="121"/>
        <v/>
      </c>
      <c r="K297" s="44" t="str">
        <f>IF(J297="","",IF(COUNTIF($J$4:J297,J297)=0,"",(COUNTIF($J$4:J297,J297))))</f>
        <v/>
      </c>
      <c r="L297" s="44" t="str">
        <f>IF(K297="","",J297&amp;" _ "&amp;COUNTIF($J$4:J297,J297)&amp;"_"&amp;N297)</f>
        <v/>
      </c>
      <c r="M297" s="45" t="str">
        <f t="shared" si="139"/>
        <v/>
      </c>
      <c r="N297" s="44" t="str">
        <f t="shared" si="140"/>
        <v/>
      </c>
      <c r="O297" s="57" t="str">
        <f t="shared" si="141"/>
        <v/>
      </c>
      <c r="P297" s="48" t="str" cm="1">
        <f t="array" ref="P297">IFERROR(IF(C297="P",G297,IF($K297=1,$M297,$M297+LOOKUP(2,1/($J$4:$J296=J297),$P$4:$P296))),"")</f>
        <v/>
      </c>
      <c r="Q297" s="57" t="str" cm="1">
        <f t="array" ref="Q297">IFERROR(IF(OR(C297="P",C297="A",C297="R"),F297,IF($K297=1,F297,IF(LOOKUP(2,1/($J$4:$J296=$J297),$P$4:$P296)=0,$F297,IF(AND($C297="C",LOOKUP(2,1/($J$4:$J296=$J297),$P$4:$P296)&gt;0),(F297*G297+LOOKUP(2,1/($J$4:$J296=$J297),$P$4:$P296)*LOOKUP(2,1/($J$4:$J296=$J297),$Q$4:$Q296))/$P297,IF(AND($C297="C",LOOKUP(2,1/($J$4:$J296=$J297),$P$4:$P296)&lt;0),LOOKUP(2,1/($J$4:$J296=$J297),$Q$4:$Q296),IF(AND($C297="V",LOOKUP(2,1/($J$4:$J296=$J297),$P$4:$P296)&lt;0),((-1*(F297*G297))+LOOKUP(2,1/($J$4:$J296=$J297),$P$4:$P296)*LOOKUP(2,1/($J$4:$J296=$J297),$Q$4:$Q296))/$P297,IF(AND($C297="V",LOOKUP(2,1/($J$4:$J296=$J297),$P$4:$P296)&gt;0),LOOKUP(2,1/($J$4:$J296=$J297),$Q$4:$Q296),""))))))),"")</f>
        <v/>
      </c>
      <c r="R297" s="49" t="str">
        <f t="shared" si="144"/>
        <v/>
      </c>
      <c r="S297" s="49" t="str">
        <f t="shared" si="130"/>
        <v/>
      </c>
      <c r="T297" s="49" t="str">
        <f t="shared" si="142"/>
        <v/>
      </c>
      <c r="U297" s="49" t="str">
        <f>IFERROR(IF(C297="P",S297,IF(K297=1,0,IF(OR(LOOKUP(2,1/($E$4:$E296=$E297),$P$4:$P296)=0,AND($C297="C",$N297="LONG"),AND(C297="V",N297="SHORT")),0,S297+(M297*Q297)))),"")</f>
        <v/>
      </c>
      <c r="V297" s="49" t="str">
        <f t="shared" si="143"/>
        <v/>
      </c>
      <c r="W297" s="50" t="str">
        <f t="shared" si="137"/>
        <v/>
      </c>
      <c r="Y297" s="51" t="str">
        <f t="shared" si="124"/>
        <v/>
      </c>
      <c r="Z297" s="50" t="str">
        <f t="shared" si="131"/>
        <v/>
      </c>
      <c r="AA297" s="50" t="str">
        <f t="shared" si="122"/>
        <v/>
      </c>
      <c r="AB297" s="50" t="str">
        <f t="shared" si="125"/>
        <v/>
      </c>
      <c r="AC297" s="58" t="str">
        <f t="shared" si="126"/>
        <v/>
      </c>
      <c r="AD297" s="53" t="str">
        <f t="shared" si="123"/>
        <v/>
      </c>
      <c r="AE297" s="53" t="str">
        <f t="shared" si="127"/>
        <v/>
      </c>
      <c r="AF297" s="59" t="str">
        <f t="shared" si="128"/>
        <v/>
      </c>
      <c r="AG297" s="40" t="str">
        <f>C297&amp;COUNTIFS($C$3:C297,"V")</f>
        <v>0</v>
      </c>
      <c r="AH297" s="266" t="str">
        <f t="shared" si="120"/>
        <v/>
      </c>
      <c r="AI297" s="56" t="str">
        <f t="shared" si="132"/>
        <v/>
      </c>
      <c r="AJ297" s="265" t="str">
        <f t="shared" si="133"/>
        <v/>
      </c>
      <c r="AK297" s="267" t="str">
        <f t="shared" si="134"/>
        <v/>
      </c>
      <c r="AL297" s="267" t="str">
        <f t="shared" si="135"/>
        <v/>
      </c>
      <c r="AM297" s="40" t="str">
        <f t="shared" si="136"/>
        <v/>
      </c>
      <c r="AN297" s="267">
        <f t="shared" si="129"/>
        <v>0</v>
      </c>
      <c r="CE297" s="279"/>
    </row>
    <row r="298" spans="1:83" s="40" customFormat="1" ht="12.75">
      <c r="A298" s="227"/>
      <c r="B298" s="88"/>
      <c r="C298" s="89"/>
      <c r="D298" s="90"/>
      <c r="E298" s="89"/>
      <c r="F298" s="91"/>
      <c r="G298" s="304"/>
      <c r="H298" s="41"/>
      <c r="I298" s="42" t="str">
        <f t="shared" si="138"/>
        <v/>
      </c>
      <c r="J298" s="43" t="str">
        <f t="shared" si="121"/>
        <v/>
      </c>
      <c r="K298" s="44" t="str">
        <f>IF(J298="","",IF(COUNTIF($J$4:J298,J298)=0,"",(COUNTIF($J$4:J298,J298))))</f>
        <v/>
      </c>
      <c r="L298" s="44" t="str">
        <f>IF(K298="","",J298&amp;" _ "&amp;COUNTIF($J$4:J298,J298)&amp;"_"&amp;N298)</f>
        <v/>
      </c>
      <c r="M298" s="45" t="str">
        <f t="shared" si="139"/>
        <v/>
      </c>
      <c r="N298" s="44" t="str">
        <f t="shared" si="140"/>
        <v/>
      </c>
      <c r="O298" s="57" t="str">
        <f t="shared" si="141"/>
        <v/>
      </c>
      <c r="P298" s="48" t="str" cm="1">
        <f t="array" ref="P298">IFERROR(IF(C298="P",G298,IF($K298=1,$M298,$M298+LOOKUP(2,1/($J$4:$J297=J298),$P$4:$P297))),"")</f>
        <v/>
      </c>
      <c r="Q298" s="57" t="str" cm="1">
        <f t="array" ref="Q298">IFERROR(IF(OR(C298="P",C298="A",C298="R"),F298,IF($K298=1,F298,IF(LOOKUP(2,1/($J$4:$J297=$J298),$P$4:$P297)=0,$F298,IF(AND($C298="C",LOOKUP(2,1/($J$4:$J297=$J298),$P$4:$P297)&gt;0),(F298*G298+LOOKUP(2,1/($J$4:$J297=$J298),$P$4:$P297)*LOOKUP(2,1/($J$4:$J297=$J298),$Q$4:$Q297))/$P298,IF(AND($C298="C",LOOKUP(2,1/($J$4:$J297=$J298),$P$4:$P297)&lt;0),LOOKUP(2,1/($J$4:$J297=$J298),$Q$4:$Q297),IF(AND($C298="V",LOOKUP(2,1/($J$4:$J297=$J298),$P$4:$P297)&lt;0),((-1*(F298*G298))+LOOKUP(2,1/($J$4:$J297=$J298),$P$4:$P297)*LOOKUP(2,1/($J$4:$J297=$J298),$Q$4:$Q297))/$P298,IF(AND($C298="V",LOOKUP(2,1/($J$4:$J297=$J298),$P$4:$P297)&gt;0),LOOKUP(2,1/($J$4:$J297=$J298),$Q$4:$Q297),""))))))),"")</f>
        <v/>
      </c>
      <c r="R298" s="49" t="str">
        <f t="shared" si="144"/>
        <v/>
      </c>
      <c r="S298" s="49" t="str">
        <f t="shared" si="130"/>
        <v/>
      </c>
      <c r="T298" s="49" t="str">
        <f t="shared" si="142"/>
        <v/>
      </c>
      <c r="U298" s="49" t="str">
        <f>IFERROR(IF(C298="P",S298,IF(K298=1,0,IF(OR(LOOKUP(2,1/($E$4:$E297=$E298),$P$4:$P297)=0,AND($C298="C",$N298="LONG"),AND(C298="V",N298="SHORT")),0,S298+(M298*Q298)))),"")</f>
        <v/>
      </c>
      <c r="V298" s="49" t="str">
        <f t="shared" si="143"/>
        <v/>
      </c>
      <c r="W298" s="50" t="str">
        <f t="shared" si="137"/>
        <v/>
      </c>
      <c r="Y298" s="51" t="str">
        <f t="shared" si="124"/>
        <v/>
      </c>
      <c r="Z298" s="50" t="str">
        <f t="shared" si="131"/>
        <v/>
      </c>
      <c r="AA298" s="50" t="str">
        <f t="shared" si="122"/>
        <v/>
      </c>
      <c r="AB298" s="50" t="str">
        <f t="shared" si="125"/>
        <v/>
      </c>
      <c r="AC298" s="58" t="str">
        <f t="shared" si="126"/>
        <v/>
      </c>
      <c r="AD298" s="53" t="str">
        <f t="shared" si="123"/>
        <v/>
      </c>
      <c r="AE298" s="53" t="str">
        <f t="shared" si="127"/>
        <v/>
      </c>
      <c r="AF298" s="59" t="str">
        <f t="shared" si="128"/>
        <v/>
      </c>
      <c r="AG298" s="40" t="str">
        <f>C298&amp;COUNTIFS($C$3:C298,"V")</f>
        <v>0</v>
      </c>
      <c r="AH298" s="266" t="str">
        <f t="shared" si="120"/>
        <v/>
      </c>
      <c r="AI298" s="56" t="str">
        <f t="shared" si="132"/>
        <v/>
      </c>
      <c r="AJ298" s="265" t="str">
        <f t="shared" si="133"/>
        <v/>
      </c>
      <c r="AK298" s="267" t="str">
        <f t="shared" si="134"/>
        <v/>
      </c>
      <c r="AL298" s="267" t="str">
        <f t="shared" si="135"/>
        <v/>
      </c>
      <c r="AM298" s="40" t="str">
        <f t="shared" si="136"/>
        <v/>
      </c>
      <c r="AN298" s="267">
        <f t="shared" si="129"/>
        <v>0</v>
      </c>
      <c r="CE298" s="279"/>
    </row>
    <row r="299" spans="1:83" s="40" customFormat="1" ht="12.75">
      <c r="A299" s="227"/>
      <c r="B299" s="88"/>
      <c r="C299" s="89"/>
      <c r="D299" s="90"/>
      <c r="E299" s="89"/>
      <c r="F299" s="91"/>
      <c r="G299" s="304"/>
      <c r="H299" s="41"/>
      <c r="I299" s="42" t="str">
        <f t="shared" si="138"/>
        <v/>
      </c>
      <c r="J299" s="43" t="str">
        <f t="shared" si="121"/>
        <v/>
      </c>
      <c r="K299" s="44" t="str">
        <f>IF(J299="","",IF(COUNTIF($J$4:J299,J299)=0,"",(COUNTIF($J$4:J299,J299))))</f>
        <v/>
      </c>
      <c r="L299" s="44" t="str">
        <f>IF(K299="","",J299&amp;" _ "&amp;COUNTIF($J$4:J299,J299)&amp;"_"&amp;N299)</f>
        <v/>
      </c>
      <c r="M299" s="45" t="str">
        <f t="shared" si="139"/>
        <v/>
      </c>
      <c r="N299" s="44" t="str">
        <f t="shared" si="140"/>
        <v/>
      </c>
      <c r="O299" s="57" t="str">
        <f t="shared" si="141"/>
        <v/>
      </c>
      <c r="P299" s="48" t="str" cm="1">
        <f t="array" ref="P299">IFERROR(IF(C299="P",G299,IF($K299=1,$M299,$M299+LOOKUP(2,1/($J$4:$J298=J299),$P$4:$P298))),"")</f>
        <v/>
      </c>
      <c r="Q299" s="57" t="str" cm="1">
        <f t="array" ref="Q299">IFERROR(IF(OR(C299="P",C299="A",C299="R"),F299,IF($K299=1,F299,IF(LOOKUP(2,1/($J$4:$J298=$J299),$P$4:$P298)=0,$F299,IF(AND($C299="C",LOOKUP(2,1/($J$4:$J298=$J299),$P$4:$P298)&gt;0),(F299*G299+LOOKUP(2,1/($J$4:$J298=$J299),$P$4:$P298)*LOOKUP(2,1/($J$4:$J298=$J299),$Q$4:$Q298))/$P299,IF(AND($C299="C",LOOKUP(2,1/($J$4:$J298=$J299),$P$4:$P298)&lt;0),LOOKUP(2,1/($J$4:$J298=$J299),$Q$4:$Q298),IF(AND($C299="V",LOOKUP(2,1/($J$4:$J298=$J299),$P$4:$P298)&lt;0),((-1*(F299*G299))+LOOKUP(2,1/($J$4:$J298=$J299),$P$4:$P298)*LOOKUP(2,1/($J$4:$J298=$J299),$Q$4:$Q298))/$P299,IF(AND($C299="V",LOOKUP(2,1/($J$4:$J298=$J299),$P$4:$P298)&gt;0),LOOKUP(2,1/($J$4:$J298=$J299),$Q$4:$Q298),""))))))),"")</f>
        <v/>
      </c>
      <c r="R299" s="49" t="str">
        <f t="shared" si="144"/>
        <v/>
      </c>
      <c r="S299" s="49" t="str">
        <f t="shared" si="130"/>
        <v/>
      </c>
      <c r="T299" s="49" t="str">
        <f t="shared" si="142"/>
        <v/>
      </c>
      <c r="U299" s="49" t="str">
        <f>IFERROR(IF(C299="P",S299,IF(K299=1,0,IF(OR(LOOKUP(2,1/($E$4:$E298=$E299),$P$4:$P298)=0,AND($C299="C",$N299="LONG"),AND(C299="V",N299="SHORT")),0,S299+(M299*Q299)))),"")</f>
        <v/>
      </c>
      <c r="V299" s="49" t="str">
        <f t="shared" si="143"/>
        <v/>
      </c>
      <c r="W299" s="50" t="str">
        <f t="shared" si="137"/>
        <v/>
      </c>
      <c r="Y299" s="51" t="str">
        <f t="shared" si="124"/>
        <v/>
      </c>
      <c r="Z299" s="50" t="str">
        <f t="shared" si="131"/>
        <v/>
      </c>
      <c r="AA299" s="50" t="str">
        <f t="shared" si="122"/>
        <v/>
      </c>
      <c r="AB299" s="50" t="str">
        <f t="shared" si="125"/>
        <v/>
      </c>
      <c r="AC299" s="58" t="str">
        <f t="shared" si="126"/>
        <v/>
      </c>
      <c r="AD299" s="53" t="str">
        <f t="shared" si="123"/>
        <v/>
      </c>
      <c r="AE299" s="53" t="str">
        <f t="shared" si="127"/>
        <v/>
      </c>
      <c r="AF299" s="59" t="str">
        <f t="shared" si="128"/>
        <v/>
      </c>
      <c r="AG299" s="40" t="str">
        <f>C299&amp;COUNTIFS($C$3:C299,"V")</f>
        <v>0</v>
      </c>
      <c r="AH299" s="266" t="str">
        <f t="shared" si="120"/>
        <v/>
      </c>
      <c r="AI299" s="56" t="str">
        <f t="shared" si="132"/>
        <v/>
      </c>
      <c r="AJ299" s="265" t="str">
        <f t="shared" si="133"/>
        <v/>
      </c>
      <c r="AK299" s="267" t="str">
        <f t="shared" si="134"/>
        <v/>
      </c>
      <c r="AL299" s="267" t="str">
        <f t="shared" si="135"/>
        <v/>
      </c>
      <c r="AM299" s="40" t="str">
        <f t="shared" si="136"/>
        <v/>
      </c>
      <c r="AN299" s="267">
        <f t="shared" si="129"/>
        <v>0</v>
      </c>
      <c r="CE299" s="279"/>
    </row>
    <row r="300" spans="1:83" s="40" customFormat="1" ht="12.75">
      <c r="A300" s="227"/>
      <c r="B300" s="88"/>
      <c r="C300" s="89"/>
      <c r="D300" s="90"/>
      <c r="E300" s="89"/>
      <c r="F300" s="91"/>
      <c r="G300" s="304"/>
      <c r="H300" s="41"/>
      <c r="I300" s="42" t="str">
        <f t="shared" si="138"/>
        <v/>
      </c>
      <c r="J300" s="43" t="str">
        <f t="shared" si="121"/>
        <v/>
      </c>
      <c r="K300" s="44" t="str">
        <f>IF(J300="","",IF(COUNTIF($J$4:J300,J300)=0,"",(COUNTIF($J$4:J300,J300))))</f>
        <v/>
      </c>
      <c r="L300" s="44" t="str">
        <f>IF(K300="","",J300&amp;" _ "&amp;COUNTIF($J$4:J300,J300)&amp;"_"&amp;N300)</f>
        <v/>
      </c>
      <c r="M300" s="45" t="str">
        <f t="shared" si="139"/>
        <v/>
      </c>
      <c r="N300" s="44" t="str">
        <f t="shared" si="140"/>
        <v/>
      </c>
      <c r="O300" s="57" t="str">
        <f t="shared" si="141"/>
        <v/>
      </c>
      <c r="P300" s="48" t="str" cm="1">
        <f t="array" ref="P300">IFERROR(IF(C300="P",G300,IF($K300=1,$M300,$M300+LOOKUP(2,1/($J$4:$J299=J300),$P$4:$P299))),"")</f>
        <v/>
      </c>
      <c r="Q300" s="57" t="str" cm="1">
        <f t="array" ref="Q300">IFERROR(IF(OR(C300="P",C300="A",C300="R"),F300,IF($K300=1,F300,IF(LOOKUP(2,1/($J$4:$J299=$J300),$P$4:$P299)=0,$F300,IF(AND($C300="C",LOOKUP(2,1/($J$4:$J299=$J300),$P$4:$P299)&gt;0),(F300*G300+LOOKUP(2,1/($J$4:$J299=$J300),$P$4:$P299)*LOOKUP(2,1/($J$4:$J299=$J300),$Q$4:$Q299))/$P300,IF(AND($C300="C",LOOKUP(2,1/($J$4:$J299=$J300),$P$4:$P299)&lt;0),LOOKUP(2,1/($J$4:$J299=$J300),$Q$4:$Q299),IF(AND($C300="V",LOOKUP(2,1/($J$4:$J299=$J300),$P$4:$P299)&lt;0),((-1*(F300*G300))+LOOKUP(2,1/($J$4:$J299=$J300),$P$4:$P299)*LOOKUP(2,1/($J$4:$J299=$J300),$Q$4:$Q299))/$P300,IF(AND($C300="V",LOOKUP(2,1/($J$4:$J299=$J300),$P$4:$P299)&gt;0),LOOKUP(2,1/($J$4:$J299=$J300),$Q$4:$Q299),""))))))),"")</f>
        <v/>
      </c>
      <c r="R300" s="49" t="str">
        <f t="shared" si="144"/>
        <v/>
      </c>
      <c r="S300" s="49" t="str">
        <f t="shared" si="130"/>
        <v/>
      </c>
      <c r="T300" s="49" t="str">
        <f t="shared" si="142"/>
        <v/>
      </c>
      <c r="U300" s="49" t="str">
        <f>IFERROR(IF(C300="P",S300,IF(K300=1,0,IF(OR(LOOKUP(2,1/($E$4:$E299=$E300),$P$4:$P299)=0,AND($C300="C",$N300="LONG"),AND(C300="V",N300="SHORT")),0,S300+(M300*Q300)))),"")</f>
        <v/>
      </c>
      <c r="V300" s="49" t="str">
        <f t="shared" si="143"/>
        <v/>
      </c>
      <c r="W300" s="50" t="str">
        <f t="shared" si="137"/>
        <v/>
      </c>
      <c r="Y300" s="51" t="str">
        <f t="shared" si="124"/>
        <v/>
      </c>
      <c r="Z300" s="50" t="str">
        <f t="shared" si="131"/>
        <v/>
      </c>
      <c r="AA300" s="50" t="str">
        <f t="shared" si="122"/>
        <v/>
      </c>
      <c r="AB300" s="50" t="str">
        <f t="shared" si="125"/>
        <v/>
      </c>
      <c r="AC300" s="58" t="str">
        <f t="shared" si="126"/>
        <v/>
      </c>
      <c r="AD300" s="53" t="str">
        <f t="shared" si="123"/>
        <v/>
      </c>
      <c r="AE300" s="53" t="str">
        <f t="shared" si="127"/>
        <v/>
      </c>
      <c r="AF300" s="59" t="str">
        <f t="shared" si="128"/>
        <v/>
      </c>
      <c r="AG300" s="40" t="str">
        <f>C300&amp;COUNTIFS($C$3:C300,"V")</f>
        <v>0</v>
      </c>
      <c r="AH300" s="266" t="str">
        <f t="shared" si="120"/>
        <v/>
      </c>
      <c r="AI300" s="56" t="str">
        <f t="shared" si="132"/>
        <v/>
      </c>
      <c r="AJ300" s="265" t="str">
        <f t="shared" si="133"/>
        <v/>
      </c>
      <c r="AK300" s="267" t="str">
        <f t="shared" si="134"/>
        <v/>
      </c>
      <c r="AL300" s="267" t="str">
        <f t="shared" si="135"/>
        <v/>
      </c>
      <c r="AM300" s="40" t="str">
        <f t="shared" si="136"/>
        <v/>
      </c>
      <c r="AN300" s="267">
        <f t="shared" si="129"/>
        <v>0</v>
      </c>
      <c r="CE300" s="279"/>
    </row>
    <row r="301" spans="1:83" s="40" customFormat="1" ht="12.75">
      <c r="A301" s="227"/>
      <c r="B301" s="88"/>
      <c r="C301" s="89"/>
      <c r="D301" s="90"/>
      <c r="E301" s="89"/>
      <c r="F301" s="91"/>
      <c r="G301" s="304"/>
      <c r="H301" s="41"/>
      <c r="I301" s="42" t="str">
        <f t="shared" si="138"/>
        <v/>
      </c>
      <c r="J301" s="43" t="str">
        <f t="shared" si="121"/>
        <v/>
      </c>
      <c r="K301" s="44" t="str">
        <f>IF(J301="","",IF(COUNTIF($J$4:J301,J301)=0,"",(COUNTIF($J$4:J301,J301))))</f>
        <v/>
      </c>
      <c r="L301" s="44" t="str">
        <f>IF(K301="","",J301&amp;" _ "&amp;COUNTIF($J$4:J301,J301)&amp;"_"&amp;N301)</f>
        <v/>
      </c>
      <c r="M301" s="45" t="str">
        <f t="shared" si="139"/>
        <v/>
      </c>
      <c r="N301" s="44" t="str">
        <f t="shared" si="140"/>
        <v/>
      </c>
      <c r="O301" s="57" t="str">
        <f t="shared" si="141"/>
        <v/>
      </c>
      <c r="P301" s="48" t="str" cm="1">
        <f t="array" ref="P301">IFERROR(IF(C301="P",G301,IF($K301=1,$M301,$M301+LOOKUP(2,1/($J$4:$J300=J301),$P$4:$P300))),"")</f>
        <v/>
      </c>
      <c r="Q301" s="57" t="str" cm="1">
        <f t="array" ref="Q301">IFERROR(IF(OR(C301="P",C301="A",C301="R"),F301,IF($K301=1,F301,IF(LOOKUP(2,1/($J$4:$J300=$J301),$P$4:$P300)=0,$F301,IF(AND($C301="C",LOOKUP(2,1/($J$4:$J300=$J301),$P$4:$P300)&gt;0),(F301*G301+LOOKUP(2,1/($J$4:$J300=$J301),$P$4:$P300)*LOOKUP(2,1/($J$4:$J300=$J301),$Q$4:$Q300))/$P301,IF(AND($C301="C",LOOKUP(2,1/($J$4:$J300=$J301),$P$4:$P300)&lt;0),LOOKUP(2,1/($J$4:$J300=$J301),$Q$4:$Q300),IF(AND($C301="V",LOOKUP(2,1/($J$4:$J300=$J301),$P$4:$P300)&lt;0),((-1*(F301*G301))+LOOKUP(2,1/($J$4:$J300=$J301),$P$4:$P300)*LOOKUP(2,1/($J$4:$J300=$J301),$Q$4:$Q300))/$P301,IF(AND($C301="V",LOOKUP(2,1/($J$4:$J300=$J301),$P$4:$P300)&gt;0),LOOKUP(2,1/($J$4:$J300=$J301),$Q$4:$Q300),""))))))),"")</f>
        <v/>
      </c>
      <c r="R301" s="49" t="str">
        <f t="shared" si="144"/>
        <v/>
      </c>
      <c r="S301" s="49" t="str">
        <f t="shared" si="130"/>
        <v/>
      </c>
      <c r="T301" s="49" t="str">
        <f t="shared" si="142"/>
        <v/>
      </c>
      <c r="U301" s="49" t="str">
        <f>IFERROR(IF(C301="P",S301,IF(K301=1,0,IF(OR(LOOKUP(2,1/($E$4:$E300=$E301),$P$4:$P300)=0,AND($C301="C",$N301="LONG"),AND(C301="V",N301="SHORT")),0,S301+(M301*Q301)))),"")</f>
        <v/>
      </c>
      <c r="V301" s="49" t="str">
        <f t="shared" si="143"/>
        <v/>
      </c>
      <c r="W301" s="50" t="str">
        <f t="shared" si="137"/>
        <v/>
      </c>
      <c r="Y301" s="51" t="str">
        <f t="shared" si="124"/>
        <v/>
      </c>
      <c r="Z301" s="50" t="str">
        <f t="shared" si="131"/>
        <v/>
      </c>
      <c r="AA301" s="50" t="str">
        <f t="shared" si="122"/>
        <v/>
      </c>
      <c r="AB301" s="50" t="str">
        <f t="shared" si="125"/>
        <v/>
      </c>
      <c r="AC301" s="58" t="str">
        <f t="shared" si="126"/>
        <v/>
      </c>
      <c r="AD301" s="53" t="str">
        <f t="shared" si="123"/>
        <v/>
      </c>
      <c r="AE301" s="53" t="str">
        <f t="shared" si="127"/>
        <v/>
      </c>
      <c r="AF301" s="59" t="str">
        <f t="shared" si="128"/>
        <v/>
      </c>
      <c r="AG301" s="40" t="str">
        <f>C301&amp;COUNTIFS($C$3:C301,"V")</f>
        <v>0</v>
      </c>
      <c r="AH301" s="266" t="str">
        <f t="shared" ref="AH301:AH364" si="145">IF(B301="","",B301)</f>
        <v/>
      </c>
      <c r="AI301" s="56" t="str">
        <f t="shared" si="132"/>
        <v/>
      </c>
      <c r="AJ301" s="265" t="str">
        <f t="shared" si="133"/>
        <v/>
      </c>
      <c r="AK301" s="267" t="str">
        <f t="shared" si="134"/>
        <v/>
      </c>
      <c r="AL301" s="267" t="str">
        <f t="shared" si="135"/>
        <v/>
      </c>
      <c r="AM301" s="40" t="str">
        <f t="shared" si="136"/>
        <v/>
      </c>
      <c r="AN301" s="267">
        <f t="shared" si="129"/>
        <v>0</v>
      </c>
      <c r="CE301" s="279"/>
    </row>
    <row r="302" spans="1:83" s="40" customFormat="1" ht="12.75">
      <c r="A302" s="227"/>
      <c r="B302" s="88"/>
      <c r="C302" s="89"/>
      <c r="D302" s="90"/>
      <c r="E302" s="89"/>
      <c r="F302" s="91"/>
      <c r="G302" s="304"/>
      <c r="H302" s="41"/>
      <c r="I302" s="42" t="str">
        <f t="shared" si="138"/>
        <v/>
      </c>
      <c r="J302" s="43" t="str">
        <f t="shared" si="121"/>
        <v/>
      </c>
      <c r="K302" s="44" t="str">
        <f>IF(J302="","",IF(COUNTIF($J$4:J302,J302)=0,"",(COUNTIF($J$4:J302,J302))))</f>
        <v/>
      </c>
      <c r="L302" s="44" t="str">
        <f>IF(K302="","",J302&amp;" _ "&amp;COUNTIF($J$4:J302,J302)&amp;"_"&amp;N302)</f>
        <v/>
      </c>
      <c r="M302" s="45" t="str">
        <f t="shared" si="139"/>
        <v/>
      </c>
      <c r="N302" s="44" t="str">
        <f t="shared" si="140"/>
        <v/>
      </c>
      <c r="O302" s="57" t="str">
        <f t="shared" si="141"/>
        <v/>
      </c>
      <c r="P302" s="48" t="str" cm="1">
        <f t="array" ref="P302">IFERROR(IF(C302="P",G302,IF($K302=1,$M302,$M302+LOOKUP(2,1/($J$4:$J301=J302),$P$4:$P301))),"")</f>
        <v/>
      </c>
      <c r="Q302" s="57" t="str" cm="1">
        <f t="array" ref="Q302">IFERROR(IF(OR(C302="P",C302="A",C302="R"),F302,IF($K302=1,F302,IF(LOOKUP(2,1/($J$4:$J301=$J302),$P$4:$P301)=0,$F302,IF(AND($C302="C",LOOKUP(2,1/($J$4:$J301=$J302),$P$4:$P301)&gt;0),(F302*G302+LOOKUP(2,1/($J$4:$J301=$J302),$P$4:$P301)*LOOKUP(2,1/($J$4:$J301=$J302),$Q$4:$Q301))/$P302,IF(AND($C302="C",LOOKUP(2,1/($J$4:$J301=$J302),$P$4:$P301)&lt;0),LOOKUP(2,1/($J$4:$J301=$J302),$Q$4:$Q301),IF(AND($C302="V",LOOKUP(2,1/($J$4:$J301=$J302),$P$4:$P301)&lt;0),((-1*(F302*G302))+LOOKUP(2,1/($J$4:$J301=$J302),$P$4:$P301)*LOOKUP(2,1/($J$4:$J301=$J302),$Q$4:$Q301))/$P302,IF(AND($C302="V",LOOKUP(2,1/($J$4:$J301=$J302),$P$4:$P301)&gt;0),LOOKUP(2,1/($J$4:$J301=$J302),$Q$4:$Q301),""))))))),"")</f>
        <v/>
      </c>
      <c r="R302" s="49" t="str">
        <f t="shared" si="144"/>
        <v/>
      </c>
      <c r="S302" s="49" t="str">
        <f t="shared" si="130"/>
        <v/>
      </c>
      <c r="T302" s="49" t="str">
        <f t="shared" si="142"/>
        <v/>
      </c>
      <c r="U302" s="49" t="str">
        <f>IFERROR(IF(C302="P",S302,IF(K302=1,0,IF(OR(LOOKUP(2,1/($E$4:$E301=$E302),$P$4:$P301)=0,AND($C302="C",$N302="LONG"),AND(C302="V",N302="SHORT")),0,S302+(M302*Q302)))),"")</f>
        <v/>
      </c>
      <c r="V302" s="49" t="str">
        <f t="shared" si="143"/>
        <v/>
      </c>
      <c r="W302" s="50" t="str">
        <f t="shared" si="137"/>
        <v/>
      </c>
      <c r="Y302" s="51" t="str">
        <f t="shared" si="124"/>
        <v/>
      </c>
      <c r="Z302" s="50" t="str">
        <f t="shared" si="131"/>
        <v/>
      </c>
      <c r="AA302" s="50" t="str">
        <f t="shared" si="122"/>
        <v/>
      </c>
      <c r="AB302" s="50" t="str">
        <f t="shared" si="125"/>
        <v/>
      </c>
      <c r="AC302" s="58" t="str">
        <f t="shared" si="126"/>
        <v/>
      </c>
      <c r="AD302" s="53" t="str">
        <f t="shared" si="123"/>
        <v/>
      </c>
      <c r="AE302" s="53" t="str">
        <f t="shared" si="127"/>
        <v/>
      </c>
      <c r="AF302" s="59" t="str">
        <f t="shared" si="128"/>
        <v/>
      </c>
      <c r="AG302" s="40" t="str">
        <f>C302&amp;COUNTIFS($C$3:C302,"V")</f>
        <v>0</v>
      </c>
      <c r="AH302" s="266" t="str">
        <f t="shared" si="145"/>
        <v/>
      </c>
      <c r="AI302" s="56" t="str">
        <f t="shared" si="132"/>
        <v/>
      </c>
      <c r="AJ302" s="265" t="str">
        <f t="shared" si="133"/>
        <v/>
      </c>
      <c r="AK302" s="267" t="str">
        <f t="shared" si="134"/>
        <v/>
      </c>
      <c r="AL302" s="267" t="str">
        <f t="shared" si="135"/>
        <v/>
      </c>
      <c r="AM302" s="40" t="str">
        <f t="shared" si="136"/>
        <v/>
      </c>
      <c r="AN302" s="267">
        <f t="shared" si="129"/>
        <v>0</v>
      </c>
      <c r="CE302" s="279"/>
    </row>
    <row r="303" spans="1:83" s="40" customFormat="1" ht="12.75">
      <c r="A303" s="227"/>
      <c r="B303" s="88"/>
      <c r="C303" s="89"/>
      <c r="D303" s="90"/>
      <c r="E303" s="89"/>
      <c r="F303" s="91"/>
      <c r="G303" s="304"/>
      <c r="H303" s="41"/>
      <c r="I303" s="42" t="str">
        <f t="shared" si="138"/>
        <v/>
      </c>
      <c r="J303" s="43" t="str">
        <f t="shared" si="121"/>
        <v/>
      </c>
      <c r="K303" s="44" t="str">
        <f>IF(J303="","",IF(COUNTIF($J$4:J303,J303)=0,"",(COUNTIF($J$4:J303,J303))))</f>
        <v/>
      </c>
      <c r="L303" s="44" t="str">
        <f>IF(K303="","",J303&amp;" _ "&amp;COUNTIF($J$4:J303,J303)&amp;"_"&amp;N303)</f>
        <v/>
      </c>
      <c r="M303" s="45" t="str">
        <f t="shared" si="139"/>
        <v/>
      </c>
      <c r="N303" s="44" t="str">
        <f t="shared" si="140"/>
        <v/>
      </c>
      <c r="O303" s="57" t="str">
        <f t="shared" si="141"/>
        <v/>
      </c>
      <c r="P303" s="48" t="str" cm="1">
        <f t="array" ref="P303">IFERROR(IF(C303="P",G303,IF($K303=1,$M303,$M303+LOOKUP(2,1/($J$4:$J302=J303),$P$4:$P302))),"")</f>
        <v/>
      </c>
      <c r="Q303" s="57" t="str" cm="1">
        <f t="array" ref="Q303">IFERROR(IF(OR(C303="P",C303="A",C303="R"),F303,IF($K303=1,F303,IF(LOOKUP(2,1/($J$4:$J302=$J303),$P$4:$P302)=0,$F303,IF(AND($C303="C",LOOKUP(2,1/($J$4:$J302=$J303),$P$4:$P302)&gt;0),(F303*G303+LOOKUP(2,1/($J$4:$J302=$J303),$P$4:$P302)*LOOKUP(2,1/($J$4:$J302=$J303),$Q$4:$Q302))/$P303,IF(AND($C303="C",LOOKUP(2,1/($J$4:$J302=$J303),$P$4:$P302)&lt;0),LOOKUP(2,1/($J$4:$J302=$J303),$Q$4:$Q302),IF(AND($C303="V",LOOKUP(2,1/($J$4:$J302=$J303),$P$4:$P302)&lt;0),((-1*(F303*G303))+LOOKUP(2,1/($J$4:$J302=$J303),$P$4:$P302)*LOOKUP(2,1/($J$4:$J302=$J303),$Q$4:$Q302))/$P303,IF(AND($C303="V",LOOKUP(2,1/($J$4:$J302=$J303),$P$4:$P302)&gt;0),LOOKUP(2,1/($J$4:$J302=$J303),$Q$4:$Q302),""))))))),"")</f>
        <v/>
      </c>
      <c r="R303" s="49" t="str">
        <f t="shared" si="144"/>
        <v/>
      </c>
      <c r="S303" s="49" t="str">
        <f t="shared" si="130"/>
        <v/>
      </c>
      <c r="T303" s="49" t="str">
        <f t="shared" si="142"/>
        <v/>
      </c>
      <c r="U303" s="49" t="str">
        <f>IFERROR(IF(C303="P",S303,IF(K303=1,0,IF(OR(LOOKUP(2,1/($E$4:$E302=$E303),$P$4:$P302)=0,AND($C303="C",$N303="LONG"),AND(C303="V",N303="SHORT")),0,S303+(M303*Q303)))),"")</f>
        <v/>
      </c>
      <c r="V303" s="49" t="str">
        <f t="shared" si="143"/>
        <v/>
      </c>
      <c r="W303" s="50" t="str">
        <f t="shared" si="137"/>
        <v/>
      </c>
      <c r="Y303" s="51" t="str">
        <f t="shared" si="124"/>
        <v/>
      </c>
      <c r="Z303" s="50" t="str">
        <f t="shared" si="131"/>
        <v/>
      </c>
      <c r="AA303" s="50" t="str">
        <f t="shared" si="122"/>
        <v/>
      </c>
      <c r="AB303" s="50" t="str">
        <f t="shared" si="125"/>
        <v/>
      </c>
      <c r="AC303" s="58" t="str">
        <f t="shared" si="126"/>
        <v/>
      </c>
      <c r="AD303" s="53" t="str">
        <f t="shared" si="123"/>
        <v/>
      </c>
      <c r="AE303" s="53" t="str">
        <f t="shared" si="127"/>
        <v/>
      </c>
      <c r="AF303" s="59" t="str">
        <f t="shared" si="128"/>
        <v/>
      </c>
      <c r="AG303" s="40" t="str">
        <f>C303&amp;COUNTIFS($C$3:C303,"V")</f>
        <v>0</v>
      </c>
      <c r="AH303" s="266" t="str">
        <f t="shared" si="145"/>
        <v/>
      </c>
      <c r="AI303" s="56" t="str">
        <f t="shared" si="132"/>
        <v/>
      </c>
      <c r="AJ303" s="265" t="str">
        <f t="shared" si="133"/>
        <v/>
      </c>
      <c r="AK303" s="267" t="str">
        <f t="shared" si="134"/>
        <v/>
      </c>
      <c r="AL303" s="267" t="str">
        <f t="shared" si="135"/>
        <v/>
      </c>
      <c r="AM303" s="40" t="str">
        <f t="shared" si="136"/>
        <v/>
      </c>
      <c r="AN303" s="267">
        <f t="shared" si="129"/>
        <v>0</v>
      </c>
      <c r="CE303" s="279"/>
    </row>
    <row r="304" spans="1:83" s="40" customFormat="1" ht="12.75">
      <c r="A304" s="227"/>
      <c r="B304" s="88"/>
      <c r="C304" s="89"/>
      <c r="D304" s="90"/>
      <c r="E304" s="89"/>
      <c r="F304" s="91"/>
      <c r="G304" s="304"/>
      <c r="H304" s="41"/>
      <c r="I304" s="42" t="str">
        <f t="shared" si="138"/>
        <v/>
      </c>
      <c r="J304" s="43" t="str">
        <f t="shared" si="121"/>
        <v/>
      </c>
      <c r="K304" s="44" t="str">
        <f>IF(J304="","",IF(COUNTIF($J$4:J304,J304)=0,"",(COUNTIF($J$4:J304,J304))))</f>
        <v/>
      </c>
      <c r="L304" s="44" t="str">
        <f>IF(K304="","",J304&amp;" _ "&amp;COUNTIF($J$4:J304,J304)&amp;"_"&amp;N304)</f>
        <v/>
      </c>
      <c r="M304" s="45" t="str">
        <f t="shared" si="139"/>
        <v/>
      </c>
      <c r="N304" s="44" t="str">
        <f t="shared" si="140"/>
        <v/>
      </c>
      <c r="O304" s="57" t="str">
        <f t="shared" si="141"/>
        <v/>
      </c>
      <c r="P304" s="48" t="str" cm="1">
        <f t="array" ref="P304">IFERROR(IF(C304="P",G304,IF($K304=1,$M304,$M304+LOOKUP(2,1/($J$4:$J303=J304),$P$4:$P303))),"")</f>
        <v/>
      </c>
      <c r="Q304" s="57" t="str" cm="1">
        <f t="array" ref="Q304">IFERROR(IF(OR(C304="P",C304="A",C304="R"),F304,IF($K304=1,F304,IF(LOOKUP(2,1/($J$4:$J303=$J304),$P$4:$P303)=0,$F304,IF(AND($C304="C",LOOKUP(2,1/($J$4:$J303=$J304),$P$4:$P303)&gt;0),(F304*G304+LOOKUP(2,1/($J$4:$J303=$J304),$P$4:$P303)*LOOKUP(2,1/($J$4:$J303=$J304),$Q$4:$Q303))/$P304,IF(AND($C304="C",LOOKUP(2,1/($J$4:$J303=$J304),$P$4:$P303)&lt;0),LOOKUP(2,1/($J$4:$J303=$J304),$Q$4:$Q303),IF(AND($C304="V",LOOKUP(2,1/($J$4:$J303=$J304),$P$4:$P303)&lt;0),((-1*(F304*G304))+LOOKUP(2,1/($J$4:$J303=$J304),$P$4:$P303)*LOOKUP(2,1/($J$4:$J303=$J304),$Q$4:$Q303))/$P304,IF(AND($C304="V",LOOKUP(2,1/($J$4:$J303=$J304),$P$4:$P303)&gt;0),LOOKUP(2,1/($J$4:$J303=$J304),$Q$4:$Q303),""))))))),"")</f>
        <v/>
      </c>
      <c r="R304" s="49" t="str">
        <f t="shared" si="144"/>
        <v/>
      </c>
      <c r="S304" s="49" t="str">
        <f t="shared" si="130"/>
        <v/>
      </c>
      <c r="T304" s="49" t="str">
        <f t="shared" si="142"/>
        <v/>
      </c>
      <c r="U304" s="49" t="str">
        <f>IFERROR(IF(C304="P",S304,IF(K304=1,0,IF(OR(LOOKUP(2,1/($E$4:$E303=$E304),$P$4:$P303)=0,AND($C304="C",$N304="LONG"),AND(C304="V",N304="SHORT")),0,S304+(M304*Q304)))),"")</f>
        <v/>
      </c>
      <c r="V304" s="49" t="str">
        <f t="shared" si="143"/>
        <v/>
      </c>
      <c r="W304" s="50" t="str">
        <f t="shared" si="137"/>
        <v/>
      </c>
      <c r="Y304" s="51" t="str">
        <f t="shared" si="124"/>
        <v/>
      </c>
      <c r="Z304" s="50" t="str">
        <f t="shared" si="131"/>
        <v/>
      </c>
      <c r="AA304" s="50" t="str">
        <f t="shared" si="122"/>
        <v/>
      </c>
      <c r="AB304" s="50" t="str">
        <f t="shared" si="125"/>
        <v/>
      </c>
      <c r="AC304" s="58" t="str">
        <f t="shared" si="126"/>
        <v/>
      </c>
      <c r="AD304" s="53" t="str">
        <f t="shared" si="123"/>
        <v/>
      </c>
      <c r="AE304" s="53" t="str">
        <f t="shared" si="127"/>
        <v/>
      </c>
      <c r="AF304" s="59" t="str">
        <f t="shared" si="128"/>
        <v/>
      </c>
      <c r="AG304" s="40" t="str">
        <f>C304&amp;COUNTIFS($C$3:C304,"V")</f>
        <v>0</v>
      </c>
      <c r="AH304" s="266" t="str">
        <f t="shared" si="145"/>
        <v/>
      </c>
      <c r="AI304" s="56" t="str">
        <f t="shared" si="132"/>
        <v/>
      </c>
      <c r="AJ304" s="265" t="str">
        <f t="shared" si="133"/>
        <v/>
      </c>
      <c r="AK304" s="267" t="str">
        <f t="shared" si="134"/>
        <v/>
      </c>
      <c r="AL304" s="267" t="str">
        <f t="shared" si="135"/>
        <v/>
      </c>
      <c r="AM304" s="40" t="str">
        <f t="shared" si="136"/>
        <v/>
      </c>
      <c r="AN304" s="267">
        <f t="shared" si="129"/>
        <v>0</v>
      </c>
      <c r="CE304" s="279"/>
    </row>
    <row r="305" spans="1:83" s="40" customFormat="1" ht="12.75">
      <c r="A305" s="227"/>
      <c r="B305" s="88"/>
      <c r="C305" s="89"/>
      <c r="D305" s="90"/>
      <c r="E305" s="89"/>
      <c r="F305" s="91"/>
      <c r="G305" s="304"/>
      <c r="H305" s="41"/>
      <c r="I305" s="42" t="str">
        <f t="shared" si="138"/>
        <v/>
      </c>
      <c r="J305" s="43" t="str">
        <f t="shared" si="121"/>
        <v/>
      </c>
      <c r="K305" s="44" t="str">
        <f>IF(J305="","",IF(COUNTIF($J$4:J305,J305)=0,"",(COUNTIF($J$4:J305,J305))))</f>
        <v/>
      </c>
      <c r="L305" s="44" t="str">
        <f>IF(K305="","",J305&amp;" _ "&amp;COUNTIF($J$4:J305,J305)&amp;"_"&amp;N305)</f>
        <v/>
      </c>
      <c r="M305" s="45" t="str">
        <f t="shared" si="139"/>
        <v/>
      </c>
      <c r="N305" s="44" t="str">
        <f t="shared" si="140"/>
        <v/>
      </c>
      <c r="O305" s="57" t="str">
        <f t="shared" si="141"/>
        <v/>
      </c>
      <c r="P305" s="48" t="str" cm="1">
        <f t="array" ref="P305">IFERROR(IF(C305="P",G305,IF($K305=1,$M305,$M305+LOOKUP(2,1/($J$4:$J304=J305),$P$4:$P304))),"")</f>
        <v/>
      </c>
      <c r="Q305" s="57" t="str" cm="1">
        <f t="array" ref="Q305">IFERROR(IF(OR(C305="P",C305="A",C305="R"),F305,IF($K305=1,F305,IF(LOOKUP(2,1/($J$4:$J304=$J305),$P$4:$P304)=0,$F305,IF(AND($C305="C",LOOKUP(2,1/($J$4:$J304=$J305),$P$4:$P304)&gt;0),(F305*G305+LOOKUP(2,1/($J$4:$J304=$J305),$P$4:$P304)*LOOKUP(2,1/($J$4:$J304=$J305),$Q$4:$Q304))/$P305,IF(AND($C305="C",LOOKUP(2,1/($J$4:$J304=$J305),$P$4:$P304)&lt;0),LOOKUP(2,1/($J$4:$J304=$J305),$Q$4:$Q304),IF(AND($C305="V",LOOKUP(2,1/($J$4:$J304=$J305),$P$4:$P304)&lt;0),((-1*(F305*G305))+LOOKUP(2,1/($J$4:$J304=$J305),$P$4:$P304)*LOOKUP(2,1/($J$4:$J304=$J305),$Q$4:$Q304))/$P305,IF(AND($C305="V",LOOKUP(2,1/($J$4:$J304=$J305),$P$4:$P304)&gt;0),LOOKUP(2,1/($J$4:$J304=$J305),$Q$4:$Q304),""))))))),"")</f>
        <v/>
      </c>
      <c r="R305" s="49" t="str">
        <f t="shared" si="144"/>
        <v/>
      </c>
      <c r="S305" s="49" t="str">
        <f t="shared" si="130"/>
        <v/>
      </c>
      <c r="T305" s="49" t="str">
        <f t="shared" si="142"/>
        <v/>
      </c>
      <c r="U305" s="49" t="str">
        <f>IFERROR(IF(C305="P",S305,IF(K305=1,0,IF(OR(LOOKUP(2,1/($E$4:$E304=$E305),$P$4:$P304)=0,AND($C305="C",$N305="LONG"),AND(C305="V",N305="SHORT")),0,S305+(M305*Q305)))),"")</f>
        <v/>
      </c>
      <c r="V305" s="49" t="str">
        <f t="shared" si="143"/>
        <v/>
      </c>
      <c r="W305" s="50" t="str">
        <f t="shared" si="137"/>
        <v/>
      </c>
      <c r="Y305" s="51" t="str">
        <f t="shared" si="124"/>
        <v/>
      </c>
      <c r="Z305" s="50" t="str">
        <f t="shared" si="131"/>
        <v/>
      </c>
      <c r="AA305" s="50" t="str">
        <f t="shared" si="122"/>
        <v/>
      </c>
      <c r="AB305" s="50" t="str">
        <f t="shared" si="125"/>
        <v/>
      </c>
      <c r="AC305" s="58" t="str">
        <f t="shared" si="126"/>
        <v/>
      </c>
      <c r="AD305" s="53" t="str">
        <f t="shared" si="123"/>
        <v/>
      </c>
      <c r="AE305" s="53" t="str">
        <f t="shared" si="127"/>
        <v/>
      </c>
      <c r="AF305" s="59" t="str">
        <f t="shared" si="128"/>
        <v/>
      </c>
      <c r="AG305" s="40" t="str">
        <f>C305&amp;COUNTIFS($C$3:C305,"V")</f>
        <v>0</v>
      </c>
      <c r="AH305" s="266" t="str">
        <f t="shared" si="145"/>
        <v/>
      </c>
      <c r="AI305" s="56" t="str">
        <f t="shared" si="132"/>
        <v/>
      </c>
      <c r="AJ305" s="265" t="str">
        <f t="shared" si="133"/>
        <v/>
      </c>
      <c r="AK305" s="267" t="str">
        <f t="shared" si="134"/>
        <v/>
      </c>
      <c r="AL305" s="267" t="str">
        <f t="shared" si="135"/>
        <v/>
      </c>
      <c r="AM305" s="40" t="str">
        <f t="shared" si="136"/>
        <v/>
      </c>
      <c r="AN305" s="267">
        <f t="shared" si="129"/>
        <v>0</v>
      </c>
      <c r="CE305" s="279"/>
    </row>
    <row r="306" spans="1:83" s="40" customFormat="1" ht="12.75">
      <c r="A306" s="227"/>
      <c r="B306" s="88"/>
      <c r="C306" s="89"/>
      <c r="D306" s="90"/>
      <c r="E306" s="89"/>
      <c r="F306" s="91"/>
      <c r="G306" s="304"/>
      <c r="H306" s="41"/>
      <c r="I306" s="42" t="str">
        <f t="shared" si="138"/>
        <v/>
      </c>
      <c r="J306" s="43" t="str">
        <f t="shared" si="121"/>
        <v/>
      </c>
      <c r="K306" s="44" t="str">
        <f>IF(J306="","",IF(COUNTIF($J$4:J306,J306)=0,"",(COUNTIF($J$4:J306,J306))))</f>
        <v/>
      </c>
      <c r="L306" s="44" t="str">
        <f>IF(K306="","",J306&amp;" _ "&amp;COUNTIF($J$4:J306,J306)&amp;"_"&amp;N306)</f>
        <v/>
      </c>
      <c r="M306" s="45" t="str">
        <f t="shared" si="139"/>
        <v/>
      </c>
      <c r="N306" s="44" t="str">
        <f t="shared" si="140"/>
        <v/>
      </c>
      <c r="O306" s="57" t="str">
        <f t="shared" si="141"/>
        <v/>
      </c>
      <c r="P306" s="48" t="str" cm="1">
        <f t="array" ref="P306">IFERROR(IF(C306="P",G306,IF($K306=1,$M306,$M306+LOOKUP(2,1/($J$4:$J305=J306),$P$4:$P305))),"")</f>
        <v/>
      </c>
      <c r="Q306" s="57" t="str" cm="1">
        <f t="array" ref="Q306">IFERROR(IF(OR(C306="P",C306="A",C306="R"),F306,IF($K306=1,F306,IF(LOOKUP(2,1/($J$4:$J305=$J306),$P$4:$P305)=0,$F306,IF(AND($C306="C",LOOKUP(2,1/($J$4:$J305=$J306),$P$4:$P305)&gt;0),(F306*G306+LOOKUP(2,1/($J$4:$J305=$J306),$P$4:$P305)*LOOKUP(2,1/($J$4:$J305=$J306),$Q$4:$Q305))/$P306,IF(AND($C306="C",LOOKUP(2,1/($J$4:$J305=$J306),$P$4:$P305)&lt;0),LOOKUP(2,1/($J$4:$J305=$J306),$Q$4:$Q305),IF(AND($C306="V",LOOKUP(2,1/($J$4:$J305=$J306),$P$4:$P305)&lt;0),((-1*(F306*G306))+LOOKUP(2,1/($J$4:$J305=$J306),$P$4:$P305)*LOOKUP(2,1/($J$4:$J305=$J306),$Q$4:$Q305))/$P306,IF(AND($C306="V",LOOKUP(2,1/($J$4:$J305=$J306),$P$4:$P305)&gt;0),LOOKUP(2,1/($J$4:$J305=$J306),$Q$4:$Q305),""))))))),"")</f>
        <v/>
      </c>
      <c r="R306" s="49" t="str">
        <f t="shared" si="144"/>
        <v/>
      </c>
      <c r="S306" s="49" t="str">
        <f t="shared" si="130"/>
        <v/>
      </c>
      <c r="T306" s="49" t="str">
        <f t="shared" si="142"/>
        <v/>
      </c>
      <c r="U306" s="49" t="str">
        <f>IFERROR(IF(C306="P",S306,IF(K306=1,0,IF(OR(LOOKUP(2,1/($E$4:$E305=$E306),$P$4:$P305)=0,AND($C306="C",$N306="LONG"),AND(C306="V",N306="SHORT")),0,S306+(M306*Q306)))),"")</f>
        <v/>
      </c>
      <c r="V306" s="49" t="str">
        <f t="shared" si="143"/>
        <v/>
      </c>
      <c r="W306" s="50" t="str">
        <f t="shared" si="137"/>
        <v/>
      </c>
      <c r="Y306" s="51" t="str">
        <f t="shared" si="124"/>
        <v/>
      </c>
      <c r="Z306" s="50" t="str">
        <f t="shared" si="131"/>
        <v/>
      </c>
      <c r="AA306" s="50" t="str">
        <f t="shared" si="122"/>
        <v/>
      </c>
      <c r="AB306" s="50" t="str">
        <f t="shared" si="125"/>
        <v/>
      </c>
      <c r="AC306" s="58" t="str">
        <f t="shared" si="126"/>
        <v/>
      </c>
      <c r="AD306" s="53" t="str">
        <f t="shared" si="123"/>
        <v/>
      </c>
      <c r="AE306" s="53" t="str">
        <f t="shared" si="127"/>
        <v/>
      </c>
      <c r="AF306" s="59" t="str">
        <f t="shared" si="128"/>
        <v/>
      </c>
      <c r="AG306" s="40" t="str">
        <f>C306&amp;COUNTIFS($C$3:C306,"V")</f>
        <v>0</v>
      </c>
      <c r="AH306" s="266" t="str">
        <f t="shared" si="145"/>
        <v/>
      </c>
      <c r="AI306" s="56" t="str">
        <f t="shared" si="132"/>
        <v/>
      </c>
      <c r="AJ306" s="265" t="str">
        <f t="shared" si="133"/>
        <v/>
      </c>
      <c r="AK306" s="267" t="str">
        <f t="shared" si="134"/>
        <v/>
      </c>
      <c r="AL306" s="267" t="str">
        <f t="shared" si="135"/>
        <v/>
      </c>
      <c r="AM306" s="40" t="str">
        <f t="shared" si="136"/>
        <v/>
      </c>
      <c r="AN306" s="267">
        <f t="shared" si="129"/>
        <v>0</v>
      </c>
      <c r="CE306" s="279"/>
    </row>
    <row r="307" spans="1:83" s="40" customFormat="1" ht="12.75">
      <c r="A307" s="227"/>
      <c r="B307" s="88"/>
      <c r="C307" s="89"/>
      <c r="D307" s="90"/>
      <c r="E307" s="89"/>
      <c r="F307" s="91"/>
      <c r="G307" s="304"/>
      <c r="H307" s="41"/>
      <c r="I307" s="42" t="str">
        <f t="shared" si="138"/>
        <v/>
      </c>
      <c r="J307" s="43" t="str">
        <f t="shared" si="121"/>
        <v/>
      </c>
      <c r="K307" s="44" t="str">
        <f>IF(J307="","",IF(COUNTIF($J$4:J307,J307)=0,"",(COUNTIF($J$4:J307,J307))))</f>
        <v/>
      </c>
      <c r="L307" s="44" t="str">
        <f>IF(K307="","",J307&amp;" _ "&amp;COUNTIF($J$4:J307,J307)&amp;"_"&amp;N307)</f>
        <v/>
      </c>
      <c r="M307" s="45" t="str">
        <f t="shared" si="139"/>
        <v/>
      </c>
      <c r="N307" s="44" t="str">
        <f t="shared" si="140"/>
        <v/>
      </c>
      <c r="O307" s="57" t="str">
        <f t="shared" si="141"/>
        <v/>
      </c>
      <c r="P307" s="48" t="str" cm="1">
        <f t="array" ref="P307">IFERROR(IF(C307="P",G307,IF($K307=1,$M307,$M307+LOOKUP(2,1/($J$4:$J306=J307),$P$4:$P306))),"")</f>
        <v/>
      </c>
      <c r="Q307" s="57" t="str" cm="1">
        <f t="array" ref="Q307">IFERROR(IF(OR(C307="P",C307="A",C307="R"),F307,IF($K307=1,F307,IF(LOOKUP(2,1/($J$4:$J306=$J307),$P$4:$P306)=0,$F307,IF(AND($C307="C",LOOKUP(2,1/($J$4:$J306=$J307),$P$4:$P306)&gt;0),(F307*G307+LOOKUP(2,1/($J$4:$J306=$J307),$P$4:$P306)*LOOKUP(2,1/($J$4:$J306=$J307),$Q$4:$Q306))/$P307,IF(AND($C307="C",LOOKUP(2,1/($J$4:$J306=$J307),$P$4:$P306)&lt;0),LOOKUP(2,1/($J$4:$J306=$J307),$Q$4:$Q306),IF(AND($C307="V",LOOKUP(2,1/($J$4:$J306=$J307),$P$4:$P306)&lt;0),((-1*(F307*G307))+LOOKUP(2,1/($J$4:$J306=$J307),$P$4:$P306)*LOOKUP(2,1/($J$4:$J306=$J307),$Q$4:$Q306))/$P307,IF(AND($C307="V",LOOKUP(2,1/($J$4:$J306=$J307),$P$4:$P306)&gt;0),LOOKUP(2,1/($J$4:$J306=$J307),$Q$4:$Q306),""))))))),"")</f>
        <v/>
      </c>
      <c r="R307" s="49" t="str">
        <f t="shared" si="144"/>
        <v/>
      </c>
      <c r="S307" s="49" t="str">
        <f t="shared" si="130"/>
        <v/>
      </c>
      <c r="T307" s="49" t="str">
        <f t="shared" si="142"/>
        <v/>
      </c>
      <c r="U307" s="49" t="str">
        <f>IFERROR(IF(C307="P",S307,IF(K307=1,0,IF(OR(LOOKUP(2,1/($E$4:$E306=$E307),$P$4:$P306)=0,AND($C307="C",$N307="LONG"),AND(C307="V",N307="SHORT")),0,S307+(M307*Q307)))),"")</f>
        <v/>
      </c>
      <c r="V307" s="49" t="str">
        <f t="shared" si="143"/>
        <v/>
      </c>
      <c r="W307" s="50" t="str">
        <f t="shared" si="137"/>
        <v/>
      </c>
      <c r="Y307" s="51" t="str">
        <f t="shared" si="124"/>
        <v/>
      </c>
      <c r="Z307" s="50" t="str">
        <f t="shared" si="131"/>
        <v/>
      </c>
      <c r="AA307" s="50" t="str">
        <f t="shared" si="122"/>
        <v/>
      </c>
      <c r="AB307" s="50" t="str">
        <f t="shared" si="125"/>
        <v/>
      </c>
      <c r="AC307" s="58" t="str">
        <f t="shared" si="126"/>
        <v/>
      </c>
      <c r="AD307" s="53" t="str">
        <f t="shared" si="123"/>
        <v/>
      </c>
      <c r="AE307" s="53" t="str">
        <f t="shared" si="127"/>
        <v/>
      </c>
      <c r="AF307" s="59" t="str">
        <f t="shared" si="128"/>
        <v/>
      </c>
      <c r="AG307" s="40" t="str">
        <f>C307&amp;COUNTIFS($C$3:C307,"V")</f>
        <v>0</v>
      </c>
      <c r="AH307" s="266" t="str">
        <f t="shared" si="145"/>
        <v/>
      </c>
      <c r="AI307" s="56" t="str">
        <f t="shared" si="132"/>
        <v/>
      </c>
      <c r="AJ307" s="265" t="str">
        <f t="shared" si="133"/>
        <v/>
      </c>
      <c r="AK307" s="267" t="str">
        <f t="shared" si="134"/>
        <v/>
      </c>
      <c r="AL307" s="267" t="str">
        <f t="shared" si="135"/>
        <v/>
      </c>
      <c r="AM307" s="40" t="str">
        <f t="shared" si="136"/>
        <v/>
      </c>
      <c r="AN307" s="267">
        <f t="shared" si="129"/>
        <v>0</v>
      </c>
      <c r="CE307" s="279"/>
    </row>
    <row r="308" spans="1:83" s="40" customFormat="1" ht="12.75">
      <c r="A308" s="227"/>
      <c r="B308" s="88"/>
      <c r="C308" s="89"/>
      <c r="D308" s="90"/>
      <c r="E308" s="89"/>
      <c r="F308" s="91"/>
      <c r="G308" s="304"/>
      <c r="H308" s="41"/>
      <c r="I308" s="42" t="str">
        <f t="shared" si="138"/>
        <v/>
      </c>
      <c r="J308" s="43" t="str">
        <f t="shared" si="121"/>
        <v/>
      </c>
      <c r="K308" s="44" t="str">
        <f>IF(J308="","",IF(COUNTIF($J$4:J308,J308)=0,"",(COUNTIF($J$4:J308,J308))))</f>
        <v/>
      </c>
      <c r="L308" s="44" t="str">
        <f>IF(K308="","",J308&amp;" _ "&amp;COUNTIF($J$4:J308,J308)&amp;"_"&amp;N308)</f>
        <v/>
      </c>
      <c r="M308" s="45" t="str">
        <f t="shared" si="139"/>
        <v/>
      </c>
      <c r="N308" s="44" t="str">
        <f t="shared" si="140"/>
        <v/>
      </c>
      <c r="O308" s="57" t="str">
        <f t="shared" si="141"/>
        <v/>
      </c>
      <c r="P308" s="48" t="str" cm="1">
        <f t="array" ref="P308">IFERROR(IF(C308="P",G308,IF($K308=1,$M308,$M308+LOOKUP(2,1/($J$4:$J307=J308),$P$4:$P307))),"")</f>
        <v/>
      </c>
      <c r="Q308" s="57" t="str" cm="1">
        <f t="array" ref="Q308">IFERROR(IF(OR(C308="P",C308="A",C308="R"),F308,IF($K308=1,F308,IF(LOOKUP(2,1/($J$4:$J307=$J308),$P$4:$P307)=0,$F308,IF(AND($C308="C",LOOKUP(2,1/($J$4:$J307=$J308),$P$4:$P307)&gt;0),(F308*G308+LOOKUP(2,1/($J$4:$J307=$J308),$P$4:$P307)*LOOKUP(2,1/($J$4:$J307=$J308),$Q$4:$Q307))/$P308,IF(AND($C308="C",LOOKUP(2,1/($J$4:$J307=$J308),$P$4:$P307)&lt;0),LOOKUP(2,1/($J$4:$J307=$J308),$Q$4:$Q307),IF(AND($C308="V",LOOKUP(2,1/($J$4:$J307=$J308),$P$4:$P307)&lt;0),((-1*(F308*G308))+LOOKUP(2,1/($J$4:$J307=$J308),$P$4:$P307)*LOOKUP(2,1/($J$4:$J307=$J308),$Q$4:$Q307))/$P308,IF(AND($C308="V",LOOKUP(2,1/($J$4:$J307=$J308),$P$4:$P307)&gt;0),LOOKUP(2,1/($J$4:$J307=$J308),$Q$4:$Q307),""))))))),"")</f>
        <v/>
      </c>
      <c r="R308" s="49" t="str">
        <f t="shared" si="144"/>
        <v/>
      </c>
      <c r="S308" s="49" t="str">
        <f t="shared" si="130"/>
        <v/>
      </c>
      <c r="T308" s="49" t="str">
        <f t="shared" si="142"/>
        <v/>
      </c>
      <c r="U308" s="49" t="str">
        <f>IFERROR(IF(C308="P",S308,IF(K308=1,0,IF(OR(LOOKUP(2,1/($E$4:$E307=$E308),$P$4:$P307)=0,AND($C308="C",$N308="LONG"),AND(C308="V",N308="SHORT")),0,S308+(M308*Q308)))),"")</f>
        <v/>
      </c>
      <c r="V308" s="49" t="str">
        <f t="shared" si="143"/>
        <v/>
      </c>
      <c r="W308" s="50" t="str">
        <f t="shared" si="137"/>
        <v/>
      </c>
      <c r="Y308" s="51" t="str">
        <f t="shared" si="124"/>
        <v/>
      </c>
      <c r="Z308" s="50" t="str">
        <f t="shared" si="131"/>
        <v/>
      </c>
      <c r="AA308" s="50" t="str">
        <f t="shared" si="122"/>
        <v/>
      </c>
      <c r="AB308" s="50" t="str">
        <f t="shared" si="125"/>
        <v/>
      </c>
      <c r="AC308" s="58" t="str">
        <f t="shared" si="126"/>
        <v/>
      </c>
      <c r="AD308" s="53" t="str">
        <f t="shared" si="123"/>
        <v/>
      </c>
      <c r="AE308" s="53" t="str">
        <f t="shared" si="127"/>
        <v/>
      </c>
      <c r="AF308" s="59" t="str">
        <f t="shared" si="128"/>
        <v/>
      </c>
      <c r="AG308" s="40" t="str">
        <f>C308&amp;COUNTIFS($C$3:C308,"V")</f>
        <v>0</v>
      </c>
      <c r="AH308" s="266" t="str">
        <f t="shared" si="145"/>
        <v/>
      </c>
      <c r="AI308" s="56" t="str">
        <f t="shared" si="132"/>
        <v/>
      </c>
      <c r="AJ308" s="265" t="str">
        <f t="shared" si="133"/>
        <v/>
      </c>
      <c r="AK308" s="267" t="str">
        <f t="shared" si="134"/>
        <v/>
      </c>
      <c r="AL308" s="267" t="str">
        <f t="shared" si="135"/>
        <v/>
      </c>
      <c r="AM308" s="40" t="str">
        <f t="shared" si="136"/>
        <v/>
      </c>
      <c r="AN308" s="267">
        <f t="shared" si="129"/>
        <v>0</v>
      </c>
      <c r="CE308" s="279"/>
    </row>
    <row r="309" spans="1:83" s="40" customFormat="1" ht="12.75">
      <c r="A309" s="227"/>
      <c r="B309" s="88"/>
      <c r="C309" s="89"/>
      <c r="D309" s="90"/>
      <c r="E309" s="89"/>
      <c r="F309" s="91"/>
      <c r="G309" s="304"/>
      <c r="H309" s="41"/>
      <c r="I309" s="42" t="str">
        <f t="shared" si="138"/>
        <v/>
      </c>
      <c r="J309" s="43" t="str">
        <f t="shared" si="121"/>
        <v/>
      </c>
      <c r="K309" s="44" t="str">
        <f>IF(J309="","",IF(COUNTIF($J$4:J309,J309)=0,"",(COUNTIF($J$4:J309,J309))))</f>
        <v/>
      </c>
      <c r="L309" s="44" t="str">
        <f>IF(K309="","",J309&amp;" _ "&amp;COUNTIF($J$4:J309,J309)&amp;"_"&amp;N309)</f>
        <v/>
      </c>
      <c r="M309" s="45" t="str">
        <f t="shared" si="139"/>
        <v/>
      </c>
      <c r="N309" s="44" t="str">
        <f t="shared" si="140"/>
        <v/>
      </c>
      <c r="O309" s="57" t="str">
        <f t="shared" si="141"/>
        <v/>
      </c>
      <c r="P309" s="48" t="str" cm="1">
        <f t="array" ref="P309">IFERROR(IF(C309="P",G309,IF($K309=1,$M309,$M309+LOOKUP(2,1/($J$4:$J308=J309),$P$4:$P308))),"")</f>
        <v/>
      </c>
      <c r="Q309" s="57" t="str" cm="1">
        <f t="array" ref="Q309">IFERROR(IF(OR(C309="P",C309="A",C309="R"),F309,IF($K309=1,F309,IF(LOOKUP(2,1/($J$4:$J308=$J309),$P$4:$P308)=0,$F309,IF(AND($C309="C",LOOKUP(2,1/($J$4:$J308=$J309),$P$4:$P308)&gt;0),(F309*G309+LOOKUP(2,1/($J$4:$J308=$J309),$P$4:$P308)*LOOKUP(2,1/($J$4:$J308=$J309),$Q$4:$Q308))/$P309,IF(AND($C309="C",LOOKUP(2,1/($J$4:$J308=$J309),$P$4:$P308)&lt;0),LOOKUP(2,1/($J$4:$J308=$J309),$Q$4:$Q308),IF(AND($C309="V",LOOKUP(2,1/($J$4:$J308=$J309),$P$4:$P308)&lt;0),((-1*(F309*G309))+LOOKUP(2,1/($J$4:$J308=$J309),$P$4:$P308)*LOOKUP(2,1/($J$4:$J308=$J309),$Q$4:$Q308))/$P309,IF(AND($C309="V",LOOKUP(2,1/($J$4:$J308=$J309),$P$4:$P308)&gt;0),LOOKUP(2,1/($J$4:$J308=$J309),$Q$4:$Q308),""))))))),"")</f>
        <v/>
      </c>
      <c r="R309" s="49" t="str">
        <f t="shared" si="144"/>
        <v/>
      </c>
      <c r="S309" s="49" t="str">
        <f t="shared" si="130"/>
        <v/>
      </c>
      <c r="T309" s="49" t="str">
        <f t="shared" si="142"/>
        <v/>
      </c>
      <c r="U309" s="49" t="str">
        <f>IFERROR(IF(C309="P",S309,IF(K309=1,0,IF(OR(LOOKUP(2,1/($E$4:$E308=$E309),$P$4:$P308)=0,AND($C309="C",$N309="LONG"),AND(C309="V",N309="SHORT")),0,S309+(M309*Q309)))),"")</f>
        <v/>
      </c>
      <c r="V309" s="49" t="str">
        <f t="shared" si="143"/>
        <v/>
      </c>
      <c r="W309" s="50" t="str">
        <f t="shared" si="137"/>
        <v/>
      </c>
      <c r="Y309" s="51" t="str">
        <f t="shared" si="124"/>
        <v/>
      </c>
      <c r="Z309" s="50" t="str">
        <f t="shared" si="131"/>
        <v/>
      </c>
      <c r="AA309" s="50" t="str">
        <f t="shared" si="122"/>
        <v/>
      </c>
      <c r="AB309" s="50" t="str">
        <f t="shared" si="125"/>
        <v/>
      </c>
      <c r="AC309" s="58" t="str">
        <f t="shared" si="126"/>
        <v/>
      </c>
      <c r="AD309" s="53" t="str">
        <f t="shared" si="123"/>
        <v/>
      </c>
      <c r="AE309" s="53" t="str">
        <f t="shared" si="127"/>
        <v/>
      </c>
      <c r="AF309" s="59" t="str">
        <f t="shared" si="128"/>
        <v/>
      </c>
      <c r="AG309" s="40" t="str">
        <f>C309&amp;COUNTIFS($C$3:C309,"V")</f>
        <v>0</v>
      </c>
      <c r="AH309" s="266" t="str">
        <f t="shared" si="145"/>
        <v/>
      </c>
      <c r="AI309" s="56" t="str">
        <f t="shared" si="132"/>
        <v/>
      </c>
      <c r="AJ309" s="265" t="str">
        <f t="shared" si="133"/>
        <v/>
      </c>
      <c r="AK309" s="267" t="str">
        <f t="shared" si="134"/>
        <v/>
      </c>
      <c r="AL309" s="267" t="str">
        <f t="shared" si="135"/>
        <v/>
      </c>
      <c r="AM309" s="40" t="str">
        <f t="shared" si="136"/>
        <v/>
      </c>
      <c r="AN309" s="267">
        <f t="shared" si="129"/>
        <v>0</v>
      </c>
      <c r="CE309" s="279"/>
    </row>
    <row r="310" spans="1:83" s="40" customFormat="1" ht="12.75">
      <c r="A310" s="227"/>
      <c r="B310" s="88"/>
      <c r="C310" s="89"/>
      <c r="D310" s="90"/>
      <c r="E310" s="89"/>
      <c r="F310" s="91"/>
      <c r="G310" s="304"/>
      <c r="H310" s="41"/>
      <c r="I310" s="42" t="str">
        <f t="shared" si="138"/>
        <v/>
      </c>
      <c r="J310" s="43" t="str">
        <f t="shared" si="121"/>
        <v/>
      </c>
      <c r="K310" s="44" t="str">
        <f>IF(J310="","",IF(COUNTIF($J$4:J310,J310)=0,"",(COUNTIF($J$4:J310,J310))))</f>
        <v/>
      </c>
      <c r="L310" s="44" t="str">
        <f>IF(K310="","",J310&amp;" _ "&amp;COUNTIF($J$4:J310,J310)&amp;"_"&amp;N310)</f>
        <v/>
      </c>
      <c r="M310" s="45" t="str">
        <f t="shared" si="139"/>
        <v/>
      </c>
      <c r="N310" s="44" t="str">
        <f t="shared" si="140"/>
        <v/>
      </c>
      <c r="O310" s="57" t="str">
        <f t="shared" si="141"/>
        <v/>
      </c>
      <c r="P310" s="48" t="str" cm="1">
        <f t="array" ref="P310">IFERROR(IF(C310="P",G310,IF($K310=1,$M310,$M310+LOOKUP(2,1/($J$4:$J309=J310),$P$4:$P309))),"")</f>
        <v/>
      </c>
      <c r="Q310" s="57" t="str" cm="1">
        <f t="array" ref="Q310">IFERROR(IF(OR(C310="P",C310="A",C310="R"),F310,IF($K310=1,F310,IF(LOOKUP(2,1/($J$4:$J309=$J310),$P$4:$P309)=0,$F310,IF(AND($C310="C",LOOKUP(2,1/($J$4:$J309=$J310),$P$4:$P309)&gt;0),(F310*G310+LOOKUP(2,1/($J$4:$J309=$J310),$P$4:$P309)*LOOKUP(2,1/($J$4:$J309=$J310),$Q$4:$Q309))/$P310,IF(AND($C310="C",LOOKUP(2,1/($J$4:$J309=$J310),$P$4:$P309)&lt;0),LOOKUP(2,1/($J$4:$J309=$J310),$Q$4:$Q309),IF(AND($C310="V",LOOKUP(2,1/($J$4:$J309=$J310),$P$4:$P309)&lt;0),((-1*(F310*G310))+LOOKUP(2,1/($J$4:$J309=$J310),$P$4:$P309)*LOOKUP(2,1/($J$4:$J309=$J310),$Q$4:$Q309))/$P310,IF(AND($C310="V",LOOKUP(2,1/($J$4:$J309=$J310),$P$4:$P309)&gt;0),LOOKUP(2,1/($J$4:$J309=$J310),$Q$4:$Q309),""))))))),"")</f>
        <v/>
      </c>
      <c r="R310" s="49" t="str">
        <f t="shared" si="144"/>
        <v/>
      </c>
      <c r="S310" s="49" t="str">
        <f t="shared" si="130"/>
        <v/>
      </c>
      <c r="T310" s="49" t="str">
        <f t="shared" si="142"/>
        <v/>
      </c>
      <c r="U310" s="49" t="str">
        <f>IFERROR(IF(C310="P",S310,IF(K310=1,0,IF(OR(LOOKUP(2,1/($E$4:$E309=$E310),$P$4:$P309)=0,AND($C310="C",$N310="LONG"),AND(C310="V",N310="SHORT")),0,S310+(M310*Q310)))),"")</f>
        <v/>
      </c>
      <c r="V310" s="49" t="str">
        <f t="shared" si="143"/>
        <v/>
      </c>
      <c r="W310" s="50" t="str">
        <f t="shared" si="137"/>
        <v/>
      </c>
      <c r="Y310" s="51" t="str">
        <f t="shared" si="124"/>
        <v/>
      </c>
      <c r="Z310" s="50" t="str">
        <f t="shared" si="131"/>
        <v/>
      </c>
      <c r="AA310" s="50" t="str">
        <f t="shared" si="122"/>
        <v/>
      </c>
      <c r="AB310" s="50" t="str">
        <f t="shared" si="125"/>
        <v/>
      </c>
      <c r="AC310" s="58" t="str">
        <f t="shared" si="126"/>
        <v/>
      </c>
      <c r="AD310" s="53" t="str">
        <f t="shared" si="123"/>
        <v/>
      </c>
      <c r="AE310" s="53" t="str">
        <f t="shared" si="127"/>
        <v/>
      </c>
      <c r="AF310" s="59" t="str">
        <f t="shared" si="128"/>
        <v/>
      </c>
      <c r="AG310" s="40" t="str">
        <f>C310&amp;COUNTIFS($C$3:C310,"V")</f>
        <v>0</v>
      </c>
      <c r="AH310" s="266" t="str">
        <f t="shared" si="145"/>
        <v/>
      </c>
      <c r="AI310" s="56" t="str">
        <f t="shared" si="132"/>
        <v/>
      </c>
      <c r="AJ310" s="265" t="str">
        <f t="shared" si="133"/>
        <v/>
      </c>
      <c r="AK310" s="267" t="str">
        <f t="shared" si="134"/>
        <v/>
      </c>
      <c r="AL310" s="267" t="str">
        <f t="shared" si="135"/>
        <v/>
      </c>
      <c r="AM310" s="40" t="str">
        <f t="shared" si="136"/>
        <v/>
      </c>
      <c r="AN310" s="267">
        <f t="shared" si="129"/>
        <v>0</v>
      </c>
      <c r="CE310" s="279"/>
    </row>
    <row r="311" spans="1:83" s="40" customFormat="1" ht="12.75">
      <c r="A311" s="227"/>
      <c r="B311" s="88"/>
      <c r="C311" s="89"/>
      <c r="D311" s="90"/>
      <c r="E311" s="89"/>
      <c r="F311" s="91"/>
      <c r="G311" s="304"/>
      <c r="H311" s="41"/>
      <c r="I311" s="42" t="str">
        <f t="shared" si="138"/>
        <v/>
      </c>
      <c r="J311" s="43" t="str">
        <f t="shared" si="121"/>
        <v/>
      </c>
      <c r="K311" s="44" t="str">
        <f>IF(J311="","",IF(COUNTIF($J$4:J311,J311)=0,"",(COUNTIF($J$4:J311,J311))))</f>
        <v/>
      </c>
      <c r="L311" s="44" t="str">
        <f>IF(K311="","",J311&amp;" _ "&amp;COUNTIF($J$4:J311,J311)&amp;"_"&amp;N311)</f>
        <v/>
      </c>
      <c r="M311" s="45" t="str">
        <f t="shared" si="139"/>
        <v/>
      </c>
      <c r="N311" s="44" t="str">
        <f t="shared" si="140"/>
        <v/>
      </c>
      <c r="O311" s="57" t="str">
        <f t="shared" si="141"/>
        <v/>
      </c>
      <c r="P311" s="48" t="str" cm="1">
        <f t="array" ref="P311">IFERROR(IF(C311="P",G311,IF($K311=1,$M311,$M311+LOOKUP(2,1/($J$4:$J310=J311),$P$4:$P310))),"")</f>
        <v/>
      </c>
      <c r="Q311" s="57" t="str" cm="1">
        <f t="array" ref="Q311">IFERROR(IF(OR(C311="P",C311="A",C311="R"),F311,IF($K311=1,F311,IF(LOOKUP(2,1/($J$4:$J310=$J311),$P$4:$P310)=0,$F311,IF(AND($C311="C",LOOKUP(2,1/($J$4:$J310=$J311),$P$4:$P310)&gt;0),(F311*G311+LOOKUP(2,1/($J$4:$J310=$J311),$P$4:$P310)*LOOKUP(2,1/($J$4:$J310=$J311),$Q$4:$Q310))/$P311,IF(AND($C311="C",LOOKUP(2,1/($J$4:$J310=$J311),$P$4:$P310)&lt;0),LOOKUP(2,1/($J$4:$J310=$J311),$Q$4:$Q310),IF(AND($C311="V",LOOKUP(2,1/($J$4:$J310=$J311),$P$4:$P310)&lt;0),((-1*(F311*G311))+LOOKUP(2,1/($J$4:$J310=$J311),$P$4:$P310)*LOOKUP(2,1/($J$4:$J310=$J311),$Q$4:$Q310))/$P311,IF(AND($C311="V",LOOKUP(2,1/($J$4:$J310=$J311),$P$4:$P310)&gt;0),LOOKUP(2,1/($J$4:$J310=$J311),$Q$4:$Q310),""))))))),"")</f>
        <v/>
      </c>
      <c r="R311" s="49" t="str">
        <f t="shared" si="144"/>
        <v/>
      </c>
      <c r="S311" s="49" t="str">
        <f t="shared" si="130"/>
        <v/>
      </c>
      <c r="T311" s="49" t="str">
        <f t="shared" si="142"/>
        <v/>
      </c>
      <c r="U311" s="49" t="str">
        <f>IFERROR(IF(C311="P",S311,IF(K311=1,0,IF(OR(LOOKUP(2,1/($E$4:$E310=$E311),$P$4:$P310)=0,AND($C311="C",$N311="LONG"),AND(C311="V",N311="SHORT")),0,S311+(M311*Q311)))),"")</f>
        <v/>
      </c>
      <c r="V311" s="49" t="str">
        <f t="shared" si="143"/>
        <v/>
      </c>
      <c r="W311" s="50" t="str">
        <f t="shared" si="137"/>
        <v/>
      </c>
      <c r="Y311" s="51" t="str">
        <f t="shared" si="124"/>
        <v/>
      </c>
      <c r="Z311" s="50" t="str">
        <f t="shared" si="131"/>
        <v/>
      </c>
      <c r="AA311" s="50" t="str">
        <f t="shared" si="122"/>
        <v/>
      </c>
      <c r="AB311" s="50" t="str">
        <f t="shared" si="125"/>
        <v/>
      </c>
      <c r="AC311" s="58" t="str">
        <f t="shared" si="126"/>
        <v/>
      </c>
      <c r="AD311" s="53" t="str">
        <f t="shared" si="123"/>
        <v/>
      </c>
      <c r="AE311" s="53" t="str">
        <f t="shared" si="127"/>
        <v/>
      </c>
      <c r="AF311" s="59" t="str">
        <f t="shared" si="128"/>
        <v/>
      </c>
      <c r="AG311" s="40" t="str">
        <f>C311&amp;COUNTIFS($C$3:C311,"V")</f>
        <v>0</v>
      </c>
      <c r="AH311" s="266" t="str">
        <f t="shared" si="145"/>
        <v/>
      </c>
      <c r="AI311" s="56" t="str">
        <f t="shared" si="132"/>
        <v/>
      </c>
      <c r="AJ311" s="265" t="str">
        <f t="shared" si="133"/>
        <v/>
      </c>
      <c r="AK311" s="267" t="str">
        <f t="shared" si="134"/>
        <v/>
      </c>
      <c r="AL311" s="267" t="str">
        <f t="shared" si="135"/>
        <v/>
      </c>
      <c r="AM311" s="40" t="str">
        <f t="shared" si="136"/>
        <v/>
      </c>
      <c r="AN311" s="267">
        <f t="shared" si="129"/>
        <v>0</v>
      </c>
      <c r="CE311" s="279"/>
    </row>
    <row r="312" spans="1:83" s="40" customFormat="1" ht="12.75">
      <c r="A312" s="227"/>
      <c r="B312" s="88"/>
      <c r="C312" s="89"/>
      <c r="D312" s="90"/>
      <c r="E312" s="89"/>
      <c r="F312" s="91"/>
      <c r="G312" s="304"/>
      <c r="H312" s="41"/>
      <c r="I312" s="42" t="str">
        <f t="shared" si="138"/>
        <v/>
      </c>
      <c r="J312" s="43" t="str">
        <f t="shared" si="121"/>
        <v/>
      </c>
      <c r="K312" s="44" t="str">
        <f>IF(J312="","",IF(COUNTIF($J$4:J312,J312)=0,"",(COUNTIF($J$4:J312,J312))))</f>
        <v/>
      </c>
      <c r="L312" s="44" t="str">
        <f>IF(K312="","",J312&amp;" _ "&amp;COUNTIF($J$4:J312,J312)&amp;"_"&amp;N312)</f>
        <v/>
      </c>
      <c r="M312" s="45" t="str">
        <f t="shared" si="139"/>
        <v/>
      </c>
      <c r="N312" s="44" t="str">
        <f t="shared" si="140"/>
        <v/>
      </c>
      <c r="O312" s="57" t="str">
        <f t="shared" si="141"/>
        <v/>
      </c>
      <c r="P312" s="48" t="str" cm="1">
        <f t="array" ref="P312">IFERROR(IF(C312="P",G312,IF($K312=1,$M312,$M312+LOOKUP(2,1/($J$4:$J311=J312),$P$4:$P311))),"")</f>
        <v/>
      </c>
      <c r="Q312" s="57" t="str" cm="1">
        <f t="array" ref="Q312">IFERROR(IF(OR(C312="P",C312="A",C312="R"),F312,IF($K312=1,F312,IF(LOOKUP(2,1/($J$4:$J311=$J312),$P$4:$P311)=0,$F312,IF(AND($C312="C",LOOKUP(2,1/($J$4:$J311=$J312),$P$4:$P311)&gt;0),(F312*G312+LOOKUP(2,1/($J$4:$J311=$J312),$P$4:$P311)*LOOKUP(2,1/($J$4:$J311=$J312),$Q$4:$Q311))/$P312,IF(AND($C312="C",LOOKUP(2,1/($J$4:$J311=$J312),$P$4:$P311)&lt;0),LOOKUP(2,1/($J$4:$J311=$J312),$Q$4:$Q311),IF(AND($C312="V",LOOKUP(2,1/($J$4:$J311=$J312),$P$4:$P311)&lt;0),((-1*(F312*G312))+LOOKUP(2,1/($J$4:$J311=$J312),$P$4:$P311)*LOOKUP(2,1/($J$4:$J311=$J312),$Q$4:$Q311))/$P312,IF(AND($C312="V",LOOKUP(2,1/($J$4:$J311=$J312),$P$4:$P311)&gt;0),LOOKUP(2,1/($J$4:$J311=$J312),$Q$4:$Q311),""))))))),"")</f>
        <v/>
      </c>
      <c r="R312" s="49" t="str">
        <f t="shared" si="144"/>
        <v/>
      </c>
      <c r="S312" s="49" t="str">
        <f t="shared" si="130"/>
        <v/>
      </c>
      <c r="T312" s="49" t="str">
        <f t="shared" si="142"/>
        <v/>
      </c>
      <c r="U312" s="49" t="str">
        <f>IFERROR(IF(C312="P",S312,IF(K312=1,0,IF(OR(LOOKUP(2,1/($E$4:$E311=$E312),$P$4:$P311)=0,AND($C312="C",$N312="LONG"),AND(C312="V",N312="SHORT")),0,S312+(M312*Q312)))),"")</f>
        <v/>
      </c>
      <c r="V312" s="49" t="str">
        <f t="shared" si="143"/>
        <v/>
      </c>
      <c r="W312" s="50" t="str">
        <f t="shared" si="137"/>
        <v/>
      </c>
      <c r="Y312" s="51" t="str">
        <f t="shared" si="124"/>
        <v/>
      </c>
      <c r="Z312" s="50" t="str">
        <f t="shared" si="131"/>
        <v/>
      </c>
      <c r="AA312" s="50" t="str">
        <f t="shared" si="122"/>
        <v/>
      </c>
      <c r="AB312" s="50" t="str">
        <f t="shared" si="125"/>
        <v/>
      </c>
      <c r="AC312" s="58" t="str">
        <f t="shared" si="126"/>
        <v/>
      </c>
      <c r="AD312" s="53" t="str">
        <f t="shared" si="123"/>
        <v/>
      </c>
      <c r="AE312" s="53" t="str">
        <f t="shared" si="127"/>
        <v/>
      </c>
      <c r="AF312" s="59" t="str">
        <f t="shared" si="128"/>
        <v/>
      </c>
      <c r="AG312" s="40" t="str">
        <f>C312&amp;COUNTIFS($C$3:C312,"V")</f>
        <v>0</v>
      </c>
      <c r="AH312" s="266" t="str">
        <f t="shared" si="145"/>
        <v/>
      </c>
      <c r="AI312" s="56" t="str">
        <f t="shared" si="132"/>
        <v/>
      </c>
      <c r="AJ312" s="265" t="str">
        <f t="shared" si="133"/>
        <v/>
      </c>
      <c r="AK312" s="267" t="str">
        <f t="shared" si="134"/>
        <v/>
      </c>
      <c r="AL312" s="267" t="str">
        <f t="shared" si="135"/>
        <v/>
      </c>
      <c r="AM312" s="40" t="str">
        <f t="shared" si="136"/>
        <v/>
      </c>
      <c r="AN312" s="267">
        <f t="shared" si="129"/>
        <v>0</v>
      </c>
      <c r="CE312" s="279"/>
    </row>
    <row r="313" spans="1:83" s="40" customFormat="1" ht="12.75">
      <c r="A313" s="227"/>
      <c r="B313" s="88"/>
      <c r="C313" s="89"/>
      <c r="D313" s="90"/>
      <c r="E313" s="89"/>
      <c r="F313" s="91"/>
      <c r="G313" s="304"/>
      <c r="H313" s="41"/>
      <c r="I313" s="42" t="str">
        <f t="shared" si="138"/>
        <v/>
      </c>
      <c r="J313" s="43" t="str">
        <f t="shared" si="121"/>
        <v/>
      </c>
      <c r="K313" s="44" t="str">
        <f>IF(J313="","",IF(COUNTIF($J$4:J313,J313)=0,"",(COUNTIF($J$4:J313,J313))))</f>
        <v/>
      </c>
      <c r="L313" s="44" t="str">
        <f>IF(K313="","",J313&amp;" _ "&amp;COUNTIF($J$4:J313,J313)&amp;"_"&amp;N313)</f>
        <v/>
      </c>
      <c r="M313" s="45" t="str">
        <f t="shared" si="139"/>
        <v/>
      </c>
      <c r="N313" s="44" t="str">
        <f t="shared" si="140"/>
        <v/>
      </c>
      <c r="O313" s="57" t="str">
        <f t="shared" si="141"/>
        <v/>
      </c>
      <c r="P313" s="48" t="str" cm="1">
        <f t="array" ref="P313">IFERROR(IF(C313="P",G313,IF($K313=1,$M313,$M313+LOOKUP(2,1/($J$4:$J312=J313),$P$4:$P312))),"")</f>
        <v/>
      </c>
      <c r="Q313" s="57" t="str" cm="1">
        <f t="array" ref="Q313">IFERROR(IF(OR(C313="P",C313="A",C313="R"),F313,IF($K313=1,F313,IF(LOOKUP(2,1/($J$4:$J312=$J313),$P$4:$P312)=0,$F313,IF(AND($C313="C",LOOKUP(2,1/($J$4:$J312=$J313),$P$4:$P312)&gt;0),(F313*G313+LOOKUP(2,1/($J$4:$J312=$J313),$P$4:$P312)*LOOKUP(2,1/($J$4:$J312=$J313),$Q$4:$Q312))/$P313,IF(AND($C313="C",LOOKUP(2,1/($J$4:$J312=$J313),$P$4:$P312)&lt;0),LOOKUP(2,1/($J$4:$J312=$J313),$Q$4:$Q312),IF(AND($C313="V",LOOKUP(2,1/($J$4:$J312=$J313),$P$4:$P312)&lt;0),((-1*(F313*G313))+LOOKUP(2,1/($J$4:$J312=$J313),$P$4:$P312)*LOOKUP(2,1/($J$4:$J312=$J313),$Q$4:$Q312))/$P313,IF(AND($C313="V",LOOKUP(2,1/($J$4:$J312=$J313),$P$4:$P312)&gt;0),LOOKUP(2,1/($J$4:$J312=$J313),$Q$4:$Q312),""))))))),"")</f>
        <v/>
      </c>
      <c r="R313" s="49" t="str">
        <f t="shared" si="144"/>
        <v/>
      </c>
      <c r="S313" s="49" t="str">
        <f t="shared" si="130"/>
        <v/>
      </c>
      <c r="T313" s="49" t="str">
        <f t="shared" si="142"/>
        <v/>
      </c>
      <c r="U313" s="49" t="str">
        <f>IFERROR(IF(C313="P",S313,IF(K313=1,0,IF(OR(LOOKUP(2,1/($E$4:$E312=$E313),$P$4:$P312)=0,AND($C313="C",$N313="LONG"),AND(C313="V",N313="SHORT")),0,S313+(M313*Q313)))),"")</f>
        <v/>
      </c>
      <c r="V313" s="49" t="str">
        <f t="shared" si="143"/>
        <v/>
      </c>
      <c r="W313" s="50" t="str">
        <f t="shared" si="137"/>
        <v/>
      </c>
      <c r="Y313" s="51" t="str">
        <f t="shared" si="124"/>
        <v/>
      </c>
      <c r="Z313" s="50" t="str">
        <f t="shared" si="131"/>
        <v/>
      </c>
      <c r="AA313" s="50" t="str">
        <f t="shared" si="122"/>
        <v/>
      </c>
      <c r="AB313" s="50" t="str">
        <f t="shared" si="125"/>
        <v/>
      </c>
      <c r="AC313" s="58" t="str">
        <f t="shared" si="126"/>
        <v/>
      </c>
      <c r="AD313" s="53" t="str">
        <f t="shared" si="123"/>
        <v/>
      </c>
      <c r="AE313" s="53" t="str">
        <f t="shared" si="127"/>
        <v/>
      </c>
      <c r="AF313" s="59" t="str">
        <f t="shared" si="128"/>
        <v/>
      </c>
      <c r="AG313" s="40" t="str">
        <f>C313&amp;COUNTIFS($C$3:C313,"V")</f>
        <v>0</v>
      </c>
      <c r="AH313" s="266" t="str">
        <f t="shared" si="145"/>
        <v/>
      </c>
      <c r="AI313" s="56" t="str">
        <f t="shared" si="132"/>
        <v/>
      </c>
      <c r="AJ313" s="265" t="str">
        <f t="shared" si="133"/>
        <v/>
      </c>
      <c r="AK313" s="267" t="str">
        <f t="shared" si="134"/>
        <v/>
      </c>
      <c r="AL313" s="267" t="str">
        <f t="shared" si="135"/>
        <v/>
      </c>
      <c r="AM313" s="40" t="str">
        <f t="shared" si="136"/>
        <v/>
      </c>
      <c r="AN313" s="267">
        <f t="shared" si="129"/>
        <v>0</v>
      </c>
      <c r="CE313" s="279"/>
    </row>
    <row r="314" spans="1:83" s="40" customFormat="1" ht="12.75">
      <c r="A314" s="227"/>
      <c r="B314" s="88"/>
      <c r="C314" s="89"/>
      <c r="D314" s="90"/>
      <c r="E314" s="89"/>
      <c r="F314" s="91"/>
      <c r="G314" s="304"/>
      <c r="H314" s="41"/>
      <c r="I314" s="42" t="str">
        <f t="shared" si="138"/>
        <v/>
      </c>
      <c r="J314" s="43" t="str">
        <f t="shared" si="121"/>
        <v/>
      </c>
      <c r="K314" s="44" t="str">
        <f>IF(J314="","",IF(COUNTIF($J$4:J314,J314)=0,"",(COUNTIF($J$4:J314,J314))))</f>
        <v/>
      </c>
      <c r="L314" s="44" t="str">
        <f>IF(K314="","",J314&amp;" _ "&amp;COUNTIF($J$4:J314,J314)&amp;"_"&amp;N314)</f>
        <v/>
      </c>
      <c r="M314" s="45" t="str">
        <f t="shared" si="139"/>
        <v/>
      </c>
      <c r="N314" s="44" t="str">
        <f t="shared" si="140"/>
        <v/>
      </c>
      <c r="O314" s="57" t="str">
        <f t="shared" si="141"/>
        <v/>
      </c>
      <c r="P314" s="48" t="str" cm="1">
        <f t="array" ref="P314">IFERROR(IF(C314="P",G314,IF($K314=1,$M314,$M314+LOOKUP(2,1/($J$4:$J313=J314),$P$4:$P313))),"")</f>
        <v/>
      </c>
      <c r="Q314" s="57" t="str" cm="1">
        <f t="array" ref="Q314">IFERROR(IF(OR(C314="P",C314="A",C314="R"),F314,IF($K314=1,F314,IF(LOOKUP(2,1/($J$4:$J313=$J314),$P$4:$P313)=0,$F314,IF(AND($C314="C",LOOKUP(2,1/($J$4:$J313=$J314),$P$4:$P313)&gt;0),(F314*G314+LOOKUP(2,1/($J$4:$J313=$J314),$P$4:$P313)*LOOKUP(2,1/($J$4:$J313=$J314),$Q$4:$Q313))/$P314,IF(AND($C314="C",LOOKUP(2,1/($J$4:$J313=$J314),$P$4:$P313)&lt;0),LOOKUP(2,1/($J$4:$J313=$J314),$Q$4:$Q313),IF(AND($C314="V",LOOKUP(2,1/($J$4:$J313=$J314),$P$4:$P313)&lt;0),((-1*(F314*G314))+LOOKUP(2,1/($J$4:$J313=$J314),$P$4:$P313)*LOOKUP(2,1/($J$4:$J313=$J314),$Q$4:$Q313))/$P314,IF(AND($C314="V",LOOKUP(2,1/($J$4:$J313=$J314),$P$4:$P313)&gt;0),LOOKUP(2,1/($J$4:$J313=$J314),$Q$4:$Q313),""))))))),"")</f>
        <v/>
      </c>
      <c r="R314" s="49" t="str">
        <f t="shared" si="144"/>
        <v/>
      </c>
      <c r="S314" s="49" t="str">
        <f t="shared" si="130"/>
        <v/>
      </c>
      <c r="T314" s="49" t="str">
        <f t="shared" si="142"/>
        <v/>
      </c>
      <c r="U314" s="49" t="str">
        <f>IFERROR(IF(C314="P",S314,IF(K314=1,0,IF(OR(LOOKUP(2,1/($E$4:$E313=$E314),$P$4:$P313)=0,AND($C314="C",$N314="LONG"),AND(C314="V",N314="SHORT")),0,S314+(M314*Q314)))),"")</f>
        <v/>
      </c>
      <c r="V314" s="49" t="str">
        <f t="shared" si="143"/>
        <v/>
      </c>
      <c r="W314" s="50" t="str">
        <f t="shared" si="137"/>
        <v/>
      </c>
      <c r="Y314" s="51" t="str">
        <f t="shared" si="124"/>
        <v/>
      </c>
      <c r="Z314" s="50" t="str">
        <f t="shared" si="131"/>
        <v/>
      </c>
      <c r="AA314" s="50" t="str">
        <f t="shared" si="122"/>
        <v/>
      </c>
      <c r="AB314" s="50" t="str">
        <f t="shared" si="125"/>
        <v/>
      </c>
      <c r="AC314" s="58" t="str">
        <f t="shared" si="126"/>
        <v/>
      </c>
      <c r="AD314" s="53" t="str">
        <f t="shared" si="123"/>
        <v/>
      </c>
      <c r="AE314" s="53" t="str">
        <f t="shared" si="127"/>
        <v/>
      </c>
      <c r="AF314" s="59" t="str">
        <f t="shared" si="128"/>
        <v/>
      </c>
      <c r="AG314" s="40" t="str">
        <f>C314&amp;COUNTIFS($C$3:C314,"V")</f>
        <v>0</v>
      </c>
      <c r="AH314" s="266" t="str">
        <f t="shared" si="145"/>
        <v/>
      </c>
      <c r="AI314" s="56" t="str">
        <f t="shared" si="132"/>
        <v/>
      </c>
      <c r="AJ314" s="265" t="str">
        <f t="shared" si="133"/>
        <v/>
      </c>
      <c r="AK314" s="267" t="str">
        <f t="shared" si="134"/>
        <v/>
      </c>
      <c r="AL314" s="267" t="str">
        <f t="shared" si="135"/>
        <v/>
      </c>
      <c r="AM314" s="40" t="str">
        <f t="shared" si="136"/>
        <v/>
      </c>
      <c r="AN314" s="267">
        <f t="shared" si="129"/>
        <v>0</v>
      </c>
      <c r="CE314" s="279"/>
    </row>
    <row r="315" spans="1:83" s="40" customFormat="1" ht="12.75">
      <c r="A315" s="227"/>
      <c r="B315" s="88"/>
      <c r="C315" s="89"/>
      <c r="D315" s="90"/>
      <c r="E315" s="89"/>
      <c r="F315" s="91"/>
      <c r="G315" s="304"/>
      <c r="H315" s="41"/>
      <c r="I315" s="42" t="str">
        <f t="shared" si="138"/>
        <v/>
      </c>
      <c r="J315" s="43" t="str">
        <f t="shared" si="121"/>
        <v/>
      </c>
      <c r="K315" s="44" t="str">
        <f>IF(J315="","",IF(COUNTIF($J$4:J315,J315)=0,"",(COUNTIF($J$4:J315,J315))))</f>
        <v/>
      </c>
      <c r="L315" s="44" t="str">
        <f>IF(K315="","",J315&amp;" _ "&amp;COUNTIF($J$4:J315,J315)&amp;"_"&amp;N315)</f>
        <v/>
      </c>
      <c r="M315" s="45" t="str">
        <f t="shared" si="139"/>
        <v/>
      </c>
      <c r="N315" s="44" t="str">
        <f t="shared" si="140"/>
        <v/>
      </c>
      <c r="O315" s="57" t="str">
        <f t="shared" si="141"/>
        <v/>
      </c>
      <c r="P315" s="48" t="str" cm="1">
        <f t="array" ref="P315">IFERROR(IF(C315="P",G315,IF($K315=1,$M315,$M315+LOOKUP(2,1/($J$4:$J314=J315),$P$4:$P314))),"")</f>
        <v/>
      </c>
      <c r="Q315" s="57" t="str" cm="1">
        <f t="array" ref="Q315">IFERROR(IF(OR(C315="P",C315="A",C315="R"),F315,IF($K315=1,F315,IF(LOOKUP(2,1/($J$4:$J314=$J315),$P$4:$P314)=0,$F315,IF(AND($C315="C",LOOKUP(2,1/($J$4:$J314=$J315),$P$4:$P314)&gt;0),(F315*G315+LOOKUP(2,1/($J$4:$J314=$J315),$P$4:$P314)*LOOKUP(2,1/($J$4:$J314=$J315),$Q$4:$Q314))/$P315,IF(AND($C315="C",LOOKUP(2,1/($J$4:$J314=$J315),$P$4:$P314)&lt;0),LOOKUP(2,1/($J$4:$J314=$J315),$Q$4:$Q314),IF(AND($C315="V",LOOKUP(2,1/($J$4:$J314=$J315),$P$4:$P314)&lt;0),((-1*(F315*G315))+LOOKUP(2,1/($J$4:$J314=$J315),$P$4:$P314)*LOOKUP(2,1/($J$4:$J314=$J315),$Q$4:$Q314))/$P315,IF(AND($C315="V",LOOKUP(2,1/($J$4:$J314=$J315),$P$4:$P314)&gt;0),LOOKUP(2,1/($J$4:$J314=$J315),$Q$4:$Q314),""))))))),"")</f>
        <v/>
      </c>
      <c r="R315" s="49" t="str">
        <f t="shared" si="144"/>
        <v/>
      </c>
      <c r="S315" s="49" t="str">
        <f t="shared" si="130"/>
        <v/>
      </c>
      <c r="T315" s="49" t="str">
        <f t="shared" si="142"/>
        <v/>
      </c>
      <c r="U315" s="49" t="str">
        <f>IFERROR(IF(C315="P",S315,IF(K315=1,0,IF(OR(LOOKUP(2,1/($E$4:$E314=$E315),$P$4:$P314)=0,AND($C315="C",$N315="LONG"),AND(C315="V",N315="SHORT")),0,S315+(M315*Q315)))),"")</f>
        <v/>
      </c>
      <c r="V315" s="49" t="str">
        <f t="shared" si="143"/>
        <v/>
      </c>
      <c r="W315" s="50" t="str">
        <f t="shared" si="137"/>
        <v/>
      </c>
      <c r="Y315" s="51" t="str">
        <f t="shared" si="124"/>
        <v/>
      </c>
      <c r="Z315" s="50" t="str">
        <f t="shared" si="131"/>
        <v/>
      </c>
      <c r="AA315" s="50" t="str">
        <f t="shared" si="122"/>
        <v/>
      </c>
      <c r="AB315" s="50" t="str">
        <f t="shared" si="125"/>
        <v/>
      </c>
      <c r="AC315" s="58" t="str">
        <f t="shared" si="126"/>
        <v/>
      </c>
      <c r="AD315" s="53" t="str">
        <f t="shared" si="123"/>
        <v/>
      </c>
      <c r="AE315" s="53" t="str">
        <f t="shared" si="127"/>
        <v/>
      </c>
      <c r="AF315" s="59" t="str">
        <f t="shared" si="128"/>
        <v/>
      </c>
      <c r="AG315" s="40" t="str">
        <f>C315&amp;COUNTIFS($C$3:C315,"V")</f>
        <v>0</v>
      </c>
      <c r="AH315" s="266" t="str">
        <f t="shared" si="145"/>
        <v/>
      </c>
      <c r="AI315" s="56" t="str">
        <f t="shared" si="132"/>
        <v/>
      </c>
      <c r="AJ315" s="265" t="str">
        <f t="shared" si="133"/>
        <v/>
      </c>
      <c r="AK315" s="267" t="str">
        <f t="shared" si="134"/>
        <v/>
      </c>
      <c r="AL315" s="267" t="str">
        <f t="shared" si="135"/>
        <v/>
      </c>
      <c r="AM315" s="40" t="str">
        <f t="shared" si="136"/>
        <v/>
      </c>
      <c r="AN315" s="267">
        <f t="shared" si="129"/>
        <v>0</v>
      </c>
      <c r="CE315" s="279"/>
    </row>
    <row r="316" spans="1:83" s="40" customFormat="1" ht="12.75">
      <c r="A316" s="227"/>
      <c r="B316" s="88"/>
      <c r="C316" s="89"/>
      <c r="D316" s="90"/>
      <c r="E316" s="89"/>
      <c r="F316" s="91"/>
      <c r="G316" s="304"/>
      <c r="H316" s="41"/>
      <c r="I316" s="42" t="str">
        <f t="shared" si="138"/>
        <v/>
      </c>
      <c r="J316" s="43" t="str">
        <f t="shared" si="121"/>
        <v/>
      </c>
      <c r="K316" s="44" t="str">
        <f>IF(J316="","",IF(COUNTIF($J$4:J316,J316)=0,"",(COUNTIF($J$4:J316,J316))))</f>
        <v/>
      </c>
      <c r="L316" s="44" t="str">
        <f>IF(K316="","",J316&amp;" _ "&amp;COUNTIF($J$4:J316,J316)&amp;"_"&amp;N316)</f>
        <v/>
      </c>
      <c r="M316" s="45" t="str">
        <f t="shared" si="139"/>
        <v/>
      </c>
      <c r="N316" s="44" t="str">
        <f t="shared" si="140"/>
        <v/>
      </c>
      <c r="O316" s="57" t="str">
        <f t="shared" si="141"/>
        <v/>
      </c>
      <c r="P316" s="48" t="str" cm="1">
        <f t="array" ref="P316">IFERROR(IF(C316="P",G316,IF($K316=1,$M316,$M316+LOOKUP(2,1/($J$4:$J315=J316),$P$4:$P315))),"")</f>
        <v/>
      </c>
      <c r="Q316" s="57" t="str" cm="1">
        <f t="array" ref="Q316">IFERROR(IF(OR(C316="P",C316="A",C316="R"),F316,IF($K316=1,F316,IF(LOOKUP(2,1/($J$4:$J315=$J316),$P$4:$P315)=0,$F316,IF(AND($C316="C",LOOKUP(2,1/($J$4:$J315=$J316),$P$4:$P315)&gt;0),(F316*G316+LOOKUP(2,1/($J$4:$J315=$J316),$P$4:$P315)*LOOKUP(2,1/($J$4:$J315=$J316),$Q$4:$Q315))/$P316,IF(AND($C316="C",LOOKUP(2,1/($J$4:$J315=$J316),$P$4:$P315)&lt;0),LOOKUP(2,1/($J$4:$J315=$J316),$Q$4:$Q315),IF(AND($C316="V",LOOKUP(2,1/($J$4:$J315=$J316),$P$4:$P315)&lt;0),((-1*(F316*G316))+LOOKUP(2,1/($J$4:$J315=$J316),$P$4:$P315)*LOOKUP(2,1/($J$4:$J315=$J316),$Q$4:$Q315))/$P316,IF(AND($C316="V",LOOKUP(2,1/($J$4:$J315=$J316),$P$4:$P315)&gt;0),LOOKUP(2,1/($J$4:$J315=$J316),$Q$4:$Q315),""))))))),"")</f>
        <v/>
      </c>
      <c r="R316" s="49" t="str">
        <f t="shared" si="144"/>
        <v/>
      </c>
      <c r="S316" s="49" t="str">
        <f t="shared" si="130"/>
        <v/>
      </c>
      <c r="T316" s="49" t="str">
        <f t="shared" si="142"/>
        <v/>
      </c>
      <c r="U316" s="49" t="str">
        <f>IFERROR(IF(C316="P",S316,IF(K316=1,0,IF(OR(LOOKUP(2,1/($E$4:$E315=$E316),$P$4:$P315)=0,AND($C316="C",$N316="LONG"),AND(C316="V",N316="SHORT")),0,S316+(M316*Q316)))),"")</f>
        <v/>
      </c>
      <c r="V316" s="49" t="str">
        <f t="shared" si="143"/>
        <v/>
      </c>
      <c r="W316" s="50" t="str">
        <f t="shared" si="137"/>
        <v/>
      </c>
      <c r="Y316" s="51" t="str">
        <f t="shared" si="124"/>
        <v/>
      </c>
      <c r="Z316" s="50" t="str">
        <f t="shared" si="131"/>
        <v/>
      </c>
      <c r="AA316" s="50" t="str">
        <f t="shared" si="122"/>
        <v/>
      </c>
      <c r="AB316" s="50" t="str">
        <f t="shared" si="125"/>
        <v/>
      </c>
      <c r="AC316" s="58" t="str">
        <f t="shared" si="126"/>
        <v/>
      </c>
      <c r="AD316" s="53" t="str">
        <f t="shared" si="123"/>
        <v/>
      </c>
      <c r="AE316" s="53" t="str">
        <f t="shared" si="127"/>
        <v/>
      </c>
      <c r="AF316" s="59" t="str">
        <f t="shared" si="128"/>
        <v/>
      </c>
      <c r="AG316" s="40" t="str">
        <f>C316&amp;COUNTIFS($C$3:C316,"V")</f>
        <v>0</v>
      </c>
      <c r="AH316" s="266" t="str">
        <f t="shared" si="145"/>
        <v/>
      </c>
      <c r="AI316" s="56" t="str">
        <f t="shared" si="132"/>
        <v/>
      </c>
      <c r="AJ316" s="265" t="str">
        <f t="shared" si="133"/>
        <v/>
      </c>
      <c r="AK316" s="267" t="str">
        <f t="shared" si="134"/>
        <v/>
      </c>
      <c r="AL316" s="267" t="str">
        <f t="shared" si="135"/>
        <v/>
      </c>
      <c r="AM316" s="40" t="str">
        <f t="shared" si="136"/>
        <v/>
      </c>
      <c r="AN316" s="267">
        <f t="shared" si="129"/>
        <v>0</v>
      </c>
      <c r="CE316" s="279"/>
    </row>
    <row r="317" spans="1:83" s="40" customFormat="1" ht="12.75">
      <c r="A317" s="227"/>
      <c r="B317" s="88"/>
      <c r="C317" s="89"/>
      <c r="D317" s="90"/>
      <c r="E317" s="89"/>
      <c r="F317" s="91"/>
      <c r="G317" s="304"/>
      <c r="H317" s="41"/>
      <c r="I317" s="42" t="str">
        <f t="shared" si="138"/>
        <v/>
      </c>
      <c r="J317" s="43" t="str">
        <f t="shared" si="121"/>
        <v/>
      </c>
      <c r="K317" s="44" t="str">
        <f>IF(J317="","",IF(COUNTIF($J$4:J317,J317)=0,"",(COUNTIF($J$4:J317,J317))))</f>
        <v/>
      </c>
      <c r="L317" s="44" t="str">
        <f>IF(K317="","",J317&amp;" _ "&amp;COUNTIF($J$4:J317,J317)&amp;"_"&amp;N317)</f>
        <v/>
      </c>
      <c r="M317" s="45" t="str">
        <f t="shared" si="139"/>
        <v/>
      </c>
      <c r="N317" s="44" t="str">
        <f t="shared" si="140"/>
        <v/>
      </c>
      <c r="O317" s="57" t="str">
        <f t="shared" si="141"/>
        <v/>
      </c>
      <c r="P317" s="48" t="str" cm="1">
        <f t="array" ref="P317">IFERROR(IF(C317="P",G317,IF($K317=1,$M317,$M317+LOOKUP(2,1/($J$4:$J316=J317),$P$4:$P316))),"")</f>
        <v/>
      </c>
      <c r="Q317" s="57" t="str" cm="1">
        <f t="array" ref="Q317">IFERROR(IF(OR(C317="P",C317="A",C317="R"),F317,IF($K317=1,F317,IF(LOOKUP(2,1/($J$4:$J316=$J317),$P$4:$P316)=0,$F317,IF(AND($C317="C",LOOKUP(2,1/($J$4:$J316=$J317),$P$4:$P316)&gt;0),(F317*G317+LOOKUP(2,1/($J$4:$J316=$J317),$P$4:$P316)*LOOKUP(2,1/($J$4:$J316=$J317),$Q$4:$Q316))/$P317,IF(AND($C317="C",LOOKUP(2,1/($J$4:$J316=$J317),$P$4:$P316)&lt;0),LOOKUP(2,1/($J$4:$J316=$J317),$Q$4:$Q316),IF(AND($C317="V",LOOKUP(2,1/($J$4:$J316=$J317),$P$4:$P316)&lt;0),((-1*(F317*G317))+LOOKUP(2,1/($J$4:$J316=$J317),$P$4:$P316)*LOOKUP(2,1/($J$4:$J316=$J317),$Q$4:$Q316))/$P317,IF(AND($C317="V",LOOKUP(2,1/($J$4:$J316=$J317),$P$4:$P316)&gt;0),LOOKUP(2,1/($J$4:$J316=$J317),$Q$4:$Q316),""))))))),"")</f>
        <v/>
      </c>
      <c r="R317" s="49" t="str">
        <f t="shared" si="144"/>
        <v/>
      </c>
      <c r="S317" s="49" t="str">
        <f t="shared" si="130"/>
        <v/>
      </c>
      <c r="T317" s="49" t="str">
        <f t="shared" si="142"/>
        <v/>
      </c>
      <c r="U317" s="49" t="str">
        <f>IFERROR(IF(C317="P",S317,IF(K317=1,0,IF(OR(LOOKUP(2,1/($E$4:$E316=$E317),$P$4:$P316)=0,AND($C317="C",$N317="LONG"),AND(C317="V",N317="SHORT")),0,S317+(M317*Q317)))),"")</f>
        <v/>
      </c>
      <c r="V317" s="49" t="str">
        <f t="shared" si="143"/>
        <v/>
      </c>
      <c r="W317" s="50" t="str">
        <f t="shared" si="137"/>
        <v/>
      </c>
      <c r="Y317" s="51" t="str">
        <f t="shared" si="124"/>
        <v/>
      </c>
      <c r="Z317" s="50" t="str">
        <f t="shared" si="131"/>
        <v/>
      </c>
      <c r="AA317" s="50" t="str">
        <f t="shared" si="122"/>
        <v/>
      </c>
      <c r="AB317" s="50" t="str">
        <f t="shared" si="125"/>
        <v/>
      </c>
      <c r="AC317" s="58" t="str">
        <f t="shared" si="126"/>
        <v/>
      </c>
      <c r="AD317" s="53" t="str">
        <f t="shared" si="123"/>
        <v/>
      </c>
      <c r="AE317" s="53" t="str">
        <f t="shared" si="127"/>
        <v/>
      </c>
      <c r="AF317" s="59" t="str">
        <f t="shared" si="128"/>
        <v/>
      </c>
      <c r="AG317" s="40" t="str">
        <f>C317&amp;COUNTIFS($C$3:C317,"V")</f>
        <v>0</v>
      </c>
      <c r="AH317" s="266" t="str">
        <f t="shared" si="145"/>
        <v/>
      </c>
      <c r="AI317" s="56" t="str">
        <f t="shared" si="132"/>
        <v/>
      </c>
      <c r="AJ317" s="265" t="str">
        <f t="shared" si="133"/>
        <v/>
      </c>
      <c r="AK317" s="267" t="str">
        <f t="shared" si="134"/>
        <v/>
      </c>
      <c r="AL317" s="267" t="str">
        <f t="shared" si="135"/>
        <v/>
      </c>
      <c r="AM317" s="40" t="str">
        <f t="shared" si="136"/>
        <v/>
      </c>
      <c r="AN317" s="267">
        <f t="shared" si="129"/>
        <v>0</v>
      </c>
      <c r="CE317" s="279"/>
    </row>
    <row r="318" spans="1:83" s="40" customFormat="1" ht="12.75">
      <c r="A318" s="227"/>
      <c r="B318" s="88"/>
      <c r="C318" s="89"/>
      <c r="D318" s="90"/>
      <c r="E318" s="89"/>
      <c r="F318" s="91"/>
      <c r="G318" s="304"/>
      <c r="H318" s="41"/>
      <c r="I318" s="42" t="str">
        <f t="shared" si="138"/>
        <v/>
      </c>
      <c r="J318" s="43" t="str">
        <f t="shared" si="121"/>
        <v/>
      </c>
      <c r="K318" s="44" t="str">
        <f>IF(J318="","",IF(COUNTIF($J$4:J318,J318)=0,"",(COUNTIF($J$4:J318,J318))))</f>
        <v/>
      </c>
      <c r="L318" s="44" t="str">
        <f>IF(K318="","",J318&amp;" _ "&amp;COUNTIF($J$4:J318,J318)&amp;"_"&amp;N318)</f>
        <v/>
      </c>
      <c r="M318" s="45" t="str">
        <f t="shared" si="139"/>
        <v/>
      </c>
      <c r="N318" s="44" t="str">
        <f t="shared" si="140"/>
        <v/>
      </c>
      <c r="O318" s="57" t="str">
        <f t="shared" si="141"/>
        <v/>
      </c>
      <c r="P318" s="48" t="str" cm="1">
        <f t="array" ref="P318">IFERROR(IF(C318="P",G318,IF($K318=1,$M318,$M318+LOOKUP(2,1/($J$4:$J317=J318),$P$4:$P317))),"")</f>
        <v/>
      </c>
      <c r="Q318" s="57" t="str" cm="1">
        <f t="array" ref="Q318">IFERROR(IF(OR(C318="P",C318="A",C318="R"),F318,IF($K318=1,F318,IF(LOOKUP(2,1/($J$4:$J317=$J318),$P$4:$P317)=0,$F318,IF(AND($C318="C",LOOKUP(2,1/($J$4:$J317=$J318),$P$4:$P317)&gt;0),(F318*G318+LOOKUP(2,1/($J$4:$J317=$J318),$P$4:$P317)*LOOKUP(2,1/($J$4:$J317=$J318),$Q$4:$Q317))/$P318,IF(AND($C318="C",LOOKUP(2,1/($J$4:$J317=$J318),$P$4:$P317)&lt;0),LOOKUP(2,1/($J$4:$J317=$J318),$Q$4:$Q317),IF(AND($C318="V",LOOKUP(2,1/($J$4:$J317=$J318),$P$4:$P317)&lt;0),((-1*(F318*G318))+LOOKUP(2,1/($J$4:$J317=$J318),$P$4:$P317)*LOOKUP(2,1/($J$4:$J317=$J318),$Q$4:$Q317))/$P318,IF(AND($C318="V",LOOKUP(2,1/($J$4:$J317=$J318),$P$4:$P317)&gt;0),LOOKUP(2,1/($J$4:$J317=$J318),$Q$4:$Q317),""))))))),"")</f>
        <v/>
      </c>
      <c r="R318" s="49" t="str">
        <f t="shared" si="144"/>
        <v/>
      </c>
      <c r="S318" s="49" t="str">
        <f t="shared" si="130"/>
        <v/>
      </c>
      <c r="T318" s="49" t="str">
        <f t="shared" si="142"/>
        <v/>
      </c>
      <c r="U318" s="49" t="str">
        <f>IFERROR(IF(C318="P",S318,IF(K318=1,0,IF(OR(LOOKUP(2,1/($E$4:$E317=$E318),$P$4:$P317)=0,AND($C318="C",$N318="LONG"),AND(C318="V",N318="SHORT")),0,S318+(M318*Q318)))),"")</f>
        <v/>
      </c>
      <c r="V318" s="49" t="str">
        <f t="shared" si="143"/>
        <v/>
      </c>
      <c r="W318" s="50" t="str">
        <f t="shared" si="137"/>
        <v/>
      </c>
      <c r="Y318" s="51" t="str">
        <f t="shared" si="124"/>
        <v/>
      </c>
      <c r="Z318" s="50" t="str">
        <f t="shared" si="131"/>
        <v/>
      </c>
      <c r="AA318" s="50" t="str">
        <f t="shared" si="122"/>
        <v/>
      </c>
      <c r="AB318" s="50" t="str">
        <f t="shared" si="125"/>
        <v/>
      </c>
      <c r="AC318" s="58" t="str">
        <f t="shared" si="126"/>
        <v/>
      </c>
      <c r="AD318" s="53" t="str">
        <f t="shared" si="123"/>
        <v/>
      </c>
      <c r="AE318" s="53" t="str">
        <f t="shared" si="127"/>
        <v/>
      </c>
      <c r="AF318" s="59" t="str">
        <f t="shared" si="128"/>
        <v/>
      </c>
      <c r="AG318" s="40" t="str">
        <f>C318&amp;COUNTIFS($C$3:C318,"V")</f>
        <v>0</v>
      </c>
      <c r="AH318" s="266" t="str">
        <f t="shared" si="145"/>
        <v/>
      </c>
      <c r="AI318" s="56" t="str">
        <f t="shared" si="132"/>
        <v/>
      </c>
      <c r="AJ318" s="265" t="str">
        <f t="shared" si="133"/>
        <v/>
      </c>
      <c r="AK318" s="267" t="str">
        <f t="shared" si="134"/>
        <v/>
      </c>
      <c r="AL318" s="267" t="str">
        <f t="shared" si="135"/>
        <v/>
      </c>
      <c r="AM318" s="40" t="str">
        <f t="shared" si="136"/>
        <v/>
      </c>
      <c r="AN318" s="267">
        <f t="shared" si="129"/>
        <v>0</v>
      </c>
      <c r="CE318" s="279"/>
    </row>
    <row r="319" spans="1:83" s="40" customFormat="1" ht="12.75">
      <c r="A319" s="227"/>
      <c r="B319" s="88"/>
      <c r="C319" s="89"/>
      <c r="D319" s="90"/>
      <c r="E319" s="89"/>
      <c r="F319" s="91"/>
      <c r="G319" s="304"/>
      <c r="H319" s="41"/>
      <c r="I319" s="42" t="str">
        <f t="shared" si="138"/>
        <v/>
      </c>
      <c r="J319" s="43" t="str">
        <f t="shared" si="121"/>
        <v/>
      </c>
      <c r="K319" s="44" t="str">
        <f>IF(J319="","",IF(COUNTIF($J$4:J319,J319)=0,"",(COUNTIF($J$4:J319,J319))))</f>
        <v/>
      </c>
      <c r="L319" s="44" t="str">
        <f>IF(K319="","",J319&amp;" _ "&amp;COUNTIF($J$4:J319,J319)&amp;"_"&amp;N319)</f>
        <v/>
      </c>
      <c r="M319" s="45" t="str">
        <f t="shared" si="139"/>
        <v/>
      </c>
      <c r="N319" s="44" t="str">
        <f t="shared" si="140"/>
        <v/>
      </c>
      <c r="O319" s="57" t="str">
        <f t="shared" si="141"/>
        <v/>
      </c>
      <c r="P319" s="48" t="str" cm="1">
        <f t="array" ref="P319">IFERROR(IF(C319="P",G319,IF($K319=1,$M319,$M319+LOOKUP(2,1/($J$4:$J318=J319),$P$4:$P318))),"")</f>
        <v/>
      </c>
      <c r="Q319" s="57" t="str" cm="1">
        <f t="array" ref="Q319">IFERROR(IF(OR(C319="P",C319="A",C319="R"),F319,IF($K319=1,F319,IF(LOOKUP(2,1/($J$4:$J318=$J319),$P$4:$P318)=0,$F319,IF(AND($C319="C",LOOKUP(2,1/($J$4:$J318=$J319),$P$4:$P318)&gt;0),(F319*G319+LOOKUP(2,1/($J$4:$J318=$J319),$P$4:$P318)*LOOKUP(2,1/($J$4:$J318=$J319),$Q$4:$Q318))/$P319,IF(AND($C319="C",LOOKUP(2,1/($J$4:$J318=$J319),$P$4:$P318)&lt;0),LOOKUP(2,1/($J$4:$J318=$J319),$Q$4:$Q318),IF(AND($C319="V",LOOKUP(2,1/($J$4:$J318=$J319),$P$4:$P318)&lt;0),((-1*(F319*G319))+LOOKUP(2,1/($J$4:$J318=$J319),$P$4:$P318)*LOOKUP(2,1/($J$4:$J318=$J319),$Q$4:$Q318))/$P319,IF(AND($C319="V",LOOKUP(2,1/($J$4:$J318=$J319),$P$4:$P318)&gt;0),LOOKUP(2,1/($J$4:$J318=$J319),$Q$4:$Q318),""))))))),"")</f>
        <v/>
      </c>
      <c r="R319" s="49" t="str">
        <f t="shared" si="144"/>
        <v/>
      </c>
      <c r="S319" s="49" t="str">
        <f t="shared" si="130"/>
        <v/>
      </c>
      <c r="T319" s="49" t="str">
        <f t="shared" si="142"/>
        <v/>
      </c>
      <c r="U319" s="49" t="str">
        <f>IFERROR(IF(C319="P",S319,IF(K319=1,0,IF(OR(LOOKUP(2,1/($E$4:$E318=$E319),$P$4:$P318)=0,AND($C319="C",$N319="LONG"),AND(C319="V",N319="SHORT")),0,S319+(M319*Q319)))),"")</f>
        <v/>
      </c>
      <c r="V319" s="49" t="str">
        <f t="shared" si="143"/>
        <v/>
      </c>
      <c r="W319" s="50" t="str">
        <f t="shared" si="137"/>
        <v/>
      </c>
      <c r="Y319" s="51" t="str">
        <f t="shared" si="124"/>
        <v/>
      </c>
      <c r="Z319" s="50" t="str">
        <f t="shared" si="131"/>
        <v/>
      </c>
      <c r="AA319" s="50" t="str">
        <f t="shared" si="122"/>
        <v/>
      </c>
      <c r="AB319" s="50" t="str">
        <f t="shared" si="125"/>
        <v/>
      </c>
      <c r="AC319" s="58" t="str">
        <f t="shared" si="126"/>
        <v/>
      </c>
      <c r="AD319" s="53" t="str">
        <f t="shared" si="123"/>
        <v/>
      </c>
      <c r="AE319" s="53" t="str">
        <f t="shared" si="127"/>
        <v/>
      </c>
      <c r="AF319" s="59" t="str">
        <f t="shared" si="128"/>
        <v/>
      </c>
      <c r="AG319" s="40" t="str">
        <f>C319&amp;COUNTIFS($C$3:C319,"V")</f>
        <v>0</v>
      </c>
      <c r="AH319" s="266" t="str">
        <f t="shared" si="145"/>
        <v/>
      </c>
      <c r="AI319" s="56" t="str">
        <f t="shared" si="132"/>
        <v/>
      </c>
      <c r="AJ319" s="265" t="str">
        <f t="shared" si="133"/>
        <v/>
      </c>
      <c r="AK319" s="267" t="str">
        <f t="shared" si="134"/>
        <v/>
      </c>
      <c r="AL319" s="267" t="str">
        <f t="shared" si="135"/>
        <v/>
      </c>
      <c r="AM319" s="40" t="str">
        <f t="shared" si="136"/>
        <v/>
      </c>
      <c r="AN319" s="267">
        <f t="shared" si="129"/>
        <v>0</v>
      </c>
      <c r="CE319" s="279"/>
    </row>
    <row r="320" spans="1:83" s="40" customFormat="1" ht="12.75">
      <c r="A320" s="227"/>
      <c r="B320" s="88"/>
      <c r="C320" s="89"/>
      <c r="D320" s="90"/>
      <c r="E320" s="89"/>
      <c r="F320" s="91"/>
      <c r="G320" s="304"/>
      <c r="H320" s="41"/>
      <c r="I320" s="42" t="str">
        <f t="shared" si="138"/>
        <v/>
      </c>
      <c r="J320" s="43" t="str">
        <f t="shared" si="121"/>
        <v/>
      </c>
      <c r="K320" s="44" t="str">
        <f>IF(J320="","",IF(COUNTIF($J$4:J320,J320)=0,"",(COUNTIF($J$4:J320,J320))))</f>
        <v/>
      </c>
      <c r="L320" s="44" t="str">
        <f>IF(K320="","",J320&amp;" _ "&amp;COUNTIF($J$4:J320,J320)&amp;"_"&amp;N320)</f>
        <v/>
      </c>
      <c r="M320" s="45" t="str">
        <f t="shared" si="139"/>
        <v/>
      </c>
      <c r="N320" s="44" t="str">
        <f t="shared" si="140"/>
        <v/>
      </c>
      <c r="O320" s="57" t="str">
        <f t="shared" si="141"/>
        <v/>
      </c>
      <c r="P320" s="48" t="str" cm="1">
        <f t="array" ref="P320">IFERROR(IF(C320="P",G320,IF($K320=1,$M320,$M320+LOOKUP(2,1/($J$4:$J319=J320),$P$4:$P319))),"")</f>
        <v/>
      </c>
      <c r="Q320" s="57" t="str" cm="1">
        <f t="array" ref="Q320">IFERROR(IF(OR(C320="P",C320="A",C320="R"),F320,IF($K320=1,F320,IF(LOOKUP(2,1/($J$4:$J319=$J320),$P$4:$P319)=0,$F320,IF(AND($C320="C",LOOKUP(2,1/($J$4:$J319=$J320),$P$4:$P319)&gt;0),(F320*G320+LOOKUP(2,1/($J$4:$J319=$J320),$P$4:$P319)*LOOKUP(2,1/($J$4:$J319=$J320),$Q$4:$Q319))/$P320,IF(AND($C320="C",LOOKUP(2,1/($J$4:$J319=$J320),$P$4:$P319)&lt;0),LOOKUP(2,1/($J$4:$J319=$J320),$Q$4:$Q319),IF(AND($C320="V",LOOKUP(2,1/($J$4:$J319=$J320),$P$4:$P319)&lt;0),((-1*(F320*G320))+LOOKUP(2,1/($J$4:$J319=$J320),$P$4:$P319)*LOOKUP(2,1/($J$4:$J319=$J320),$Q$4:$Q319))/$P320,IF(AND($C320="V",LOOKUP(2,1/($J$4:$J319=$J320),$P$4:$P319)&gt;0),LOOKUP(2,1/($J$4:$J319=$J320),$Q$4:$Q319),""))))))),"")</f>
        <v/>
      </c>
      <c r="R320" s="49" t="str">
        <f t="shared" si="144"/>
        <v/>
      </c>
      <c r="S320" s="49" t="str">
        <f t="shared" si="130"/>
        <v/>
      </c>
      <c r="T320" s="49" t="str">
        <f t="shared" si="142"/>
        <v/>
      </c>
      <c r="U320" s="49" t="str">
        <f>IFERROR(IF(C320="P",S320,IF(K320=1,0,IF(OR(LOOKUP(2,1/($E$4:$E319=$E320),$P$4:$P319)=0,AND($C320="C",$N320="LONG"),AND(C320="V",N320="SHORT")),0,S320+(M320*Q320)))),"")</f>
        <v/>
      </c>
      <c r="V320" s="49" t="str">
        <f t="shared" si="143"/>
        <v/>
      </c>
      <c r="W320" s="50" t="str">
        <f t="shared" si="137"/>
        <v/>
      </c>
      <c r="Y320" s="51" t="str">
        <f t="shared" si="124"/>
        <v/>
      </c>
      <c r="Z320" s="50" t="str">
        <f t="shared" si="131"/>
        <v/>
      </c>
      <c r="AA320" s="50" t="str">
        <f t="shared" si="122"/>
        <v/>
      </c>
      <c r="AB320" s="50" t="str">
        <f t="shared" si="125"/>
        <v/>
      </c>
      <c r="AC320" s="58" t="str">
        <f t="shared" si="126"/>
        <v/>
      </c>
      <c r="AD320" s="53" t="str">
        <f t="shared" si="123"/>
        <v/>
      </c>
      <c r="AE320" s="53" t="str">
        <f t="shared" si="127"/>
        <v/>
      </c>
      <c r="AF320" s="59" t="str">
        <f t="shared" si="128"/>
        <v/>
      </c>
      <c r="AG320" s="40" t="str">
        <f>C320&amp;COUNTIFS($C$3:C320,"V")</f>
        <v>0</v>
      </c>
      <c r="AH320" s="266" t="str">
        <f t="shared" si="145"/>
        <v/>
      </c>
      <c r="AI320" s="56" t="str">
        <f t="shared" si="132"/>
        <v/>
      </c>
      <c r="AJ320" s="265" t="str">
        <f t="shared" si="133"/>
        <v/>
      </c>
      <c r="AK320" s="267" t="str">
        <f t="shared" si="134"/>
        <v/>
      </c>
      <c r="AL320" s="267" t="str">
        <f t="shared" si="135"/>
        <v/>
      </c>
      <c r="AM320" s="40" t="str">
        <f t="shared" si="136"/>
        <v/>
      </c>
      <c r="AN320" s="267">
        <f t="shared" si="129"/>
        <v>0</v>
      </c>
      <c r="CE320" s="279"/>
    </row>
    <row r="321" spans="1:83" s="40" customFormat="1" ht="12.75">
      <c r="A321" s="227"/>
      <c r="B321" s="88"/>
      <c r="C321" s="89"/>
      <c r="D321" s="90"/>
      <c r="E321" s="89"/>
      <c r="F321" s="91"/>
      <c r="G321" s="304"/>
      <c r="H321" s="41"/>
      <c r="I321" s="42" t="str">
        <f t="shared" si="138"/>
        <v/>
      </c>
      <c r="J321" s="43" t="str">
        <f t="shared" si="121"/>
        <v/>
      </c>
      <c r="K321" s="44" t="str">
        <f>IF(J321="","",IF(COUNTIF($J$4:J321,J321)=0,"",(COUNTIF($J$4:J321,J321))))</f>
        <v/>
      </c>
      <c r="L321" s="44" t="str">
        <f>IF(K321="","",J321&amp;" _ "&amp;COUNTIF($J$4:J321,J321)&amp;"_"&amp;N321)</f>
        <v/>
      </c>
      <c r="M321" s="45" t="str">
        <f t="shared" si="139"/>
        <v/>
      </c>
      <c r="N321" s="44" t="str">
        <f t="shared" si="140"/>
        <v/>
      </c>
      <c r="O321" s="57" t="str">
        <f t="shared" si="141"/>
        <v/>
      </c>
      <c r="P321" s="48" t="str" cm="1">
        <f t="array" ref="P321">IFERROR(IF(C321="P",G321,IF($K321=1,$M321,$M321+LOOKUP(2,1/($J$4:$J320=J321),$P$4:$P320))),"")</f>
        <v/>
      </c>
      <c r="Q321" s="57" t="str" cm="1">
        <f t="array" ref="Q321">IFERROR(IF(OR(C321="P",C321="A",C321="R"),F321,IF($K321=1,F321,IF(LOOKUP(2,1/($J$4:$J320=$J321),$P$4:$P320)=0,$F321,IF(AND($C321="C",LOOKUP(2,1/($J$4:$J320=$J321),$P$4:$P320)&gt;0),(F321*G321+LOOKUP(2,1/($J$4:$J320=$J321),$P$4:$P320)*LOOKUP(2,1/($J$4:$J320=$J321),$Q$4:$Q320))/$P321,IF(AND($C321="C",LOOKUP(2,1/($J$4:$J320=$J321),$P$4:$P320)&lt;0),LOOKUP(2,1/($J$4:$J320=$J321),$Q$4:$Q320),IF(AND($C321="V",LOOKUP(2,1/($J$4:$J320=$J321),$P$4:$P320)&lt;0),((-1*(F321*G321))+LOOKUP(2,1/($J$4:$J320=$J321),$P$4:$P320)*LOOKUP(2,1/($J$4:$J320=$J321),$Q$4:$Q320))/$P321,IF(AND($C321="V",LOOKUP(2,1/($J$4:$J320=$J321),$P$4:$P320)&gt;0),LOOKUP(2,1/($J$4:$J320=$J321),$Q$4:$Q320),""))))))),"")</f>
        <v/>
      </c>
      <c r="R321" s="49" t="str">
        <f t="shared" si="144"/>
        <v/>
      </c>
      <c r="S321" s="49" t="str">
        <f t="shared" si="130"/>
        <v/>
      </c>
      <c r="T321" s="49" t="str">
        <f t="shared" si="142"/>
        <v/>
      </c>
      <c r="U321" s="49" t="str">
        <f>IFERROR(IF(C321="P",S321,IF(K321=1,0,IF(OR(LOOKUP(2,1/($E$4:$E320=$E321),$P$4:$P320)=0,AND($C321="C",$N321="LONG"),AND(C321="V",N321="SHORT")),0,S321+(M321*Q321)))),"")</f>
        <v/>
      </c>
      <c r="V321" s="49" t="str">
        <f t="shared" si="143"/>
        <v/>
      </c>
      <c r="W321" s="50" t="str">
        <f t="shared" si="137"/>
        <v/>
      </c>
      <c r="Y321" s="51" t="str">
        <f t="shared" si="124"/>
        <v/>
      </c>
      <c r="Z321" s="50" t="str">
        <f t="shared" si="131"/>
        <v/>
      </c>
      <c r="AA321" s="50" t="str">
        <f t="shared" si="122"/>
        <v/>
      </c>
      <c r="AB321" s="50" t="str">
        <f t="shared" si="125"/>
        <v/>
      </c>
      <c r="AC321" s="58" t="str">
        <f t="shared" si="126"/>
        <v/>
      </c>
      <c r="AD321" s="53" t="str">
        <f t="shared" si="123"/>
        <v/>
      </c>
      <c r="AE321" s="53" t="str">
        <f t="shared" si="127"/>
        <v/>
      </c>
      <c r="AF321" s="59" t="str">
        <f t="shared" si="128"/>
        <v/>
      </c>
      <c r="AG321" s="40" t="str">
        <f>C321&amp;COUNTIFS($C$3:C321,"V")</f>
        <v>0</v>
      </c>
      <c r="AH321" s="266" t="str">
        <f t="shared" si="145"/>
        <v/>
      </c>
      <c r="AI321" s="56" t="str">
        <f t="shared" si="132"/>
        <v/>
      </c>
      <c r="AJ321" s="265" t="str">
        <f t="shared" si="133"/>
        <v/>
      </c>
      <c r="AK321" s="267" t="str">
        <f t="shared" si="134"/>
        <v/>
      </c>
      <c r="AL321" s="267" t="str">
        <f t="shared" si="135"/>
        <v/>
      </c>
      <c r="AM321" s="40" t="str">
        <f t="shared" si="136"/>
        <v/>
      </c>
      <c r="AN321" s="267">
        <f t="shared" si="129"/>
        <v>0</v>
      </c>
      <c r="CE321" s="279"/>
    </row>
    <row r="322" spans="1:83" s="40" customFormat="1" ht="12.75">
      <c r="A322" s="227"/>
      <c r="B322" s="88"/>
      <c r="C322" s="89"/>
      <c r="D322" s="90"/>
      <c r="E322" s="89"/>
      <c r="F322" s="91"/>
      <c r="G322" s="304"/>
      <c r="H322" s="41"/>
      <c r="I322" s="42" t="str">
        <f t="shared" si="138"/>
        <v/>
      </c>
      <c r="J322" s="43" t="str">
        <f t="shared" si="121"/>
        <v/>
      </c>
      <c r="K322" s="44" t="str">
        <f>IF(J322="","",IF(COUNTIF($J$4:J322,J322)=0,"",(COUNTIF($J$4:J322,J322))))</f>
        <v/>
      </c>
      <c r="L322" s="44" t="str">
        <f>IF(K322="","",J322&amp;" _ "&amp;COUNTIF($J$4:J322,J322)&amp;"_"&amp;N322)</f>
        <v/>
      </c>
      <c r="M322" s="45" t="str">
        <f t="shared" si="139"/>
        <v/>
      </c>
      <c r="N322" s="44" t="str">
        <f t="shared" si="140"/>
        <v/>
      </c>
      <c r="O322" s="57" t="str">
        <f t="shared" si="141"/>
        <v/>
      </c>
      <c r="P322" s="48" t="str" cm="1">
        <f t="array" ref="P322">IFERROR(IF(C322="P",G322,IF($K322=1,$M322,$M322+LOOKUP(2,1/($J$4:$J321=J322),$P$4:$P321))),"")</f>
        <v/>
      </c>
      <c r="Q322" s="57" t="str" cm="1">
        <f t="array" ref="Q322">IFERROR(IF(OR(C322="P",C322="A",C322="R"),F322,IF($K322=1,F322,IF(LOOKUP(2,1/($J$4:$J321=$J322),$P$4:$P321)=0,$F322,IF(AND($C322="C",LOOKUP(2,1/($J$4:$J321=$J322),$P$4:$P321)&gt;0),(F322*G322+LOOKUP(2,1/($J$4:$J321=$J322),$P$4:$P321)*LOOKUP(2,1/($J$4:$J321=$J322),$Q$4:$Q321))/$P322,IF(AND($C322="C",LOOKUP(2,1/($J$4:$J321=$J322),$P$4:$P321)&lt;0),LOOKUP(2,1/($J$4:$J321=$J322),$Q$4:$Q321),IF(AND($C322="V",LOOKUP(2,1/($J$4:$J321=$J322),$P$4:$P321)&lt;0),((-1*(F322*G322))+LOOKUP(2,1/($J$4:$J321=$J322),$P$4:$P321)*LOOKUP(2,1/($J$4:$J321=$J322),$Q$4:$Q321))/$P322,IF(AND($C322="V",LOOKUP(2,1/($J$4:$J321=$J322),$P$4:$P321)&gt;0),LOOKUP(2,1/($J$4:$J321=$J322),$Q$4:$Q321),""))))))),"")</f>
        <v/>
      </c>
      <c r="R322" s="49" t="str">
        <f t="shared" si="144"/>
        <v/>
      </c>
      <c r="S322" s="49" t="str">
        <f t="shared" si="130"/>
        <v/>
      </c>
      <c r="T322" s="49" t="str">
        <f t="shared" si="142"/>
        <v/>
      </c>
      <c r="U322" s="49" t="str">
        <f>IFERROR(IF(C322="P",S322,IF(K322=1,0,IF(OR(LOOKUP(2,1/($E$4:$E321=$E322),$P$4:$P321)=0,AND($C322="C",$N322="LONG"),AND(C322="V",N322="SHORT")),0,S322+(M322*Q322)))),"")</f>
        <v/>
      </c>
      <c r="V322" s="49" t="str">
        <f t="shared" si="143"/>
        <v/>
      </c>
      <c r="W322" s="50" t="str">
        <f t="shared" si="137"/>
        <v/>
      </c>
      <c r="Y322" s="51" t="str">
        <f t="shared" si="124"/>
        <v/>
      </c>
      <c r="Z322" s="50" t="str">
        <f t="shared" si="131"/>
        <v/>
      </c>
      <c r="AA322" s="50" t="str">
        <f t="shared" si="122"/>
        <v/>
      </c>
      <c r="AB322" s="50" t="str">
        <f t="shared" si="125"/>
        <v/>
      </c>
      <c r="AC322" s="58" t="str">
        <f t="shared" si="126"/>
        <v/>
      </c>
      <c r="AD322" s="53" t="str">
        <f t="shared" si="123"/>
        <v/>
      </c>
      <c r="AE322" s="53" t="str">
        <f t="shared" si="127"/>
        <v/>
      </c>
      <c r="AF322" s="59" t="str">
        <f t="shared" si="128"/>
        <v/>
      </c>
      <c r="AG322" s="40" t="str">
        <f>C322&amp;COUNTIFS($C$3:C322,"V")</f>
        <v>0</v>
      </c>
      <c r="AH322" s="266" t="str">
        <f t="shared" si="145"/>
        <v/>
      </c>
      <c r="AI322" s="56" t="str">
        <f t="shared" si="132"/>
        <v/>
      </c>
      <c r="AJ322" s="265" t="str">
        <f t="shared" si="133"/>
        <v/>
      </c>
      <c r="AK322" s="267" t="str">
        <f t="shared" si="134"/>
        <v/>
      </c>
      <c r="AL322" s="267" t="str">
        <f t="shared" si="135"/>
        <v/>
      </c>
      <c r="AM322" s="40" t="str">
        <f t="shared" si="136"/>
        <v/>
      </c>
      <c r="AN322" s="267">
        <f t="shared" si="129"/>
        <v>0</v>
      </c>
      <c r="CE322" s="279"/>
    </row>
    <row r="323" spans="1:83" s="40" customFormat="1" ht="12.75">
      <c r="A323" s="227"/>
      <c r="B323" s="88"/>
      <c r="C323" s="89"/>
      <c r="D323" s="90"/>
      <c r="E323" s="89"/>
      <c r="F323" s="91"/>
      <c r="G323" s="304"/>
      <c r="H323" s="41"/>
      <c r="I323" s="42" t="str">
        <f t="shared" si="138"/>
        <v/>
      </c>
      <c r="J323" s="43" t="str">
        <f t="shared" si="121"/>
        <v/>
      </c>
      <c r="K323" s="44" t="str">
        <f>IF(J323="","",IF(COUNTIF($J$4:J323,J323)=0,"",(COUNTIF($J$4:J323,J323))))</f>
        <v/>
      </c>
      <c r="L323" s="44" t="str">
        <f>IF(K323="","",J323&amp;" _ "&amp;COUNTIF($J$4:J323,J323)&amp;"_"&amp;N323)</f>
        <v/>
      </c>
      <c r="M323" s="45" t="str">
        <f t="shared" si="139"/>
        <v/>
      </c>
      <c r="N323" s="44" t="str">
        <f t="shared" si="140"/>
        <v/>
      </c>
      <c r="O323" s="57" t="str">
        <f t="shared" si="141"/>
        <v/>
      </c>
      <c r="P323" s="48" t="str" cm="1">
        <f t="array" ref="P323">IFERROR(IF(C323="P",G323,IF($K323=1,$M323,$M323+LOOKUP(2,1/($J$4:$J322=J323),$P$4:$P322))),"")</f>
        <v/>
      </c>
      <c r="Q323" s="57" t="str" cm="1">
        <f t="array" ref="Q323">IFERROR(IF(OR(C323="P",C323="A",C323="R"),F323,IF($K323=1,F323,IF(LOOKUP(2,1/($J$4:$J322=$J323),$P$4:$P322)=0,$F323,IF(AND($C323="C",LOOKUP(2,1/($J$4:$J322=$J323),$P$4:$P322)&gt;0),(F323*G323+LOOKUP(2,1/($J$4:$J322=$J323),$P$4:$P322)*LOOKUP(2,1/($J$4:$J322=$J323),$Q$4:$Q322))/$P323,IF(AND($C323="C",LOOKUP(2,1/($J$4:$J322=$J323),$P$4:$P322)&lt;0),LOOKUP(2,1/($J$4:$J322=$J323),$Q$4:$Q322),IF(AND($C323="V",LOOKUP(2,1/($J$4:$J322=$J323),$P$4:$P322)&lt;0),((-1*(F323*G323))+LOOKUP(2,1/($J$4:$J322=$J323),$P$4:$P322)*LOOKUP(2,1/($J$4:$J322=$J323),$Q$4:$Q322))/$P323,IF(AND($C323="V",LOOKUP(2,1/($J$4:$J322=$J323),$P$4:$P322)&gt;0),LOOKUP(2,1/($J$4:$J322=$J323),$Q$4:$Q322),""))))))),"")</f>
        <v/>
      </c>
      <c r="R323" s="49" t="str">
        <f t="shared" si="144"/>
        <v/>
      </c>
      <c r="S323" s="49" t="str">
        <f t="shared" si="130"/>
        <v/>
      </c>
      <c r="T323" s="49" t="str">
        <f t="shared" si="142"/>
        <v/>
      </c>
      <c r="U323" s="49" t="str">
        <f>IFERROR(IF(C323="P",S323,IF(K323=1,0,IF(OR(LOOKUP(2,1/($E$4:$E322=$E323),$P$4:$P322)=0,AND($C323="C",$N323="LONG"),AND(C323="V",N323="SHORT")),0,S323+(M323*Q323)))),"")</f>
        <v/>
      </c>
      <c r="V323" s="49" t="str">
        <f t="shared" si="143"/>
        <v/>
      </c>
      <c r="W323" s="50" t="str">
        <f t="shared" si="137"/>
        <v/>
      </c>
      <c r="Y323" s="51" t="str">
        <f t="shared" si="124"/>
        <v/>
      </c>
      <c r="Z323" s="50" t="str">
        <f t="shared" si="131"/>
        <v/>
      </c>
      <c r="AA323" s="50" t="str">
        <f t="shared" si="122"/>
        <v/>
      </c>
      <c r="AB323" s="50" t="str">
        <f t="shared" si="125"/>
        <v/>
      </c>
      <c r="AC323" s="58" t="str">
        <f t="shared" si="126"/>
        <v/>
      </c>
      <c r="AD323" s="53" t="str">
        <f t="shared" si="123"/>
        <v/>
      </c>
      <c r="AE323" s="53" t="str">
        <f t="shared" si="127"/>
        <v/>
      </c>
      <c r="AF323" s="59" t="str">
        <f t="shared" si="128"/>
        <v/>
      </c>
      <c r="AG323" s="40" t="str">
        <f>C323&amp;COUNTIFS($C$3:C323,"V")</f>
        <v>0</v>
      </c>
      <c r="AH323" s="266" t="str">
        <f t="shared" si="145"/>
        <v/>
      </c>
      <c r="AI323" s="56" t="str">
        <f t="shared" si="132"/>
        <v/>
      </c>
      <c r="AJ323" s="265" t="str">
        <f t="shared" si="133"/>
        <v/>
      </c>
      <c r="AK323" s="267" t="str">
        <f t="shared" si="134"/>
        <v/>
      </c>
      <c r="AL323" s="267" t="str">
        <f t="shared" si="135"/>
        <v/>
      </c>
      <c r="AM323" s="40" t="str">
        <f t="shared" si="136"/>
        <v/>
      </c>
      <c r="AN323" s="267">
        <f t="shared" si="129"/>
        <v>0</v>
      </c>
      <c r="CE323" s="279"/>
    </row>
    <row r="324" spans="1:83" s="40" customFormat="1" ht="12.75">
      <c r="A324" s="227"/>
      <c r="B324" s="88"/>
      <c r="C324" s="89"/>
      <c r="D324" s="90"/>
      <c r="E324" s="89"/>
      <c r="F324" s="91"/>
      <c r="G324" s="304"/>
      <c r="H324" s="41"/>
      <c r="I324" s="42" t="str">
        <f t="shared" si="138"/>
        <v/>
      </c>
      <c r="J324" s="43" t="str">
        <f t="shared" ref="J324:J387" si="146">IF(E324="","",IF(C324="P","P_"&amp;E324,E324))</f>
        <v/>
      </c>
      <c r="K324" s="44" t="str">
        <f>IF(J324="","",IF(COUNTIF($J$4:J324,J324)=0,"",(COUNTIF($J$4:J324,J324))))</f>
        <v/>
      </c>
      <c r="L324" s="44" t="str">
        <f>IF(K324="","",J324&amp;" _ "&amp;COUNTIF($J$4:J324,J324)&amp;"_"&amp;N324)</f>
        <v/>
      </c>
      <c r="M324" s="45" t="str">
        <f t="shared" si="139"/>
        <v/>
      </c>
      <c r="N324" s="44" t="str">
        <f t="shared" si="140"/>
        <v/>
      </c>
      <c r="O324" s="57" t="str">
        <f t="shared" si="141"/>
        <v/>
      </c>
      <c r="P324" s="48" t="str" cm="1">
        <f t="array" ref="P324">IFERROR(IF(C324="P",G324,IF($K324=1,$M324,$M324+LOOKUP(2,1/($J$4:$J323=J324),$P$4:$P323))),"")</f>
        <v/>
      </c>
      <c r="Q324" s="57" t="str" cm="1">
        <f t="array" ref="Q324">IFERROR(IF(OR(C324="P",C324="A",C324="R"),F324,IF($K324=1,F324,IF(LOOKUP(2,1/($J$4:$J323=$J324),$P$4:$P323)=0,$F324,IF(AND($C324="C",LOOKUP(2,1/($J$4:$J323=$J324),$P$4:$P323)&gt;0),(F324*G324+LOOKUP(2,1/($J$4:$J323=$J324),$P$4:$P323)*LOOKUP(2,1/($J$4:$J323=$J324),$Q$4:$Q323))/$P324,IF(AND($C324="C",LOOKUP(2,1/($J$4:$J323=$J324),$P$4:$P323)&lt;0),LOOKUP(2,1/($J$4:$J323=$J324),$Q$4:$Q323),IF(AND($C324="V",LOOKUP(2,1/($J$4:$J323=$J324),$P$4:$P323)&lt;0),((-1*(F324*G324))+LOOKUP(2,1/($J$4:$J323=$J324),$P$4:$P323)*LOOKUP(2,1/($J$4:$J323=$J324),$Q$4:$Q323))/$P324,IF(AND($C324="V",LOOKUP(2,1/($J$4:$J323=$J324),$P$4:$P323)&gt;0),LOOKUP(2,1/($J$4:$J323=$J324),$Q$4:$Q323),""))))))),"")</f>
        <v/>
      </c>
      <c r="R324" s="49" t="str">
        <f t="shared" si="144"/>
        <v/>
      </c>
      <c r="S324" s="49" t="str">
        <f t="shared" si="130"/>
        <v/>
      </c>
      <c r="T324" s="49" t="str">
        <f t="shared" si="142"/>
        <v/>
      </c>
      <c r="U324" s="49" t="str">
        <f>IFERROR(IF(C324="P",S324,IF(K324=1,0,IF(OR(LOOKUP(2,1/($E$4:$E323=$E324),$P$4:$P323)=0,AND($C324="C",$N324="LONG"),AND(C324="V",N324="SHORT")),0,S324+(M324*Q324)))),"")</f>
        <v/>
      </c>
      <c r="V324" s="49" t="str">
        <f t="shared" si="143"/>
        <v/>
      </c>
      <c r="W324" s="50" t="str">
        <f t="shared" si="137"/>
        <v/>
      </c>
      <c r="Y324" s="51" t="str">
        <f t="shared" si="124"/>
        <v/>
      </c>
      <c r="Z324" s="50" t="str">
        <f t="shared" si="131"/>
        <v/>
      </c>
      <c r="AA324" s="50" t="str">
        <f t="shared" ref="AA324:AA387" si="147">IF(W324="","",U324+W324+H324+Z324)</f>
        <v/>
      </c>
      <c r="AB324" s="50" t="str">
        <f t="shared" si="125"/>
        <v/>
      </c>
      <c r="AC324" s="58" t="str">
        <f t="shared" si="126"/>
        <v/>
      </c>
      <c r="AD324" s="53" t="str">
        <f t="shared" ref="AD324:AD387" si="148">IF(E324="","",(((AA324-W324)-Z324)/Z324))</f>
        <v/>
      </c>
      <c r="AE324" s="53" t="str">
        <f t="shared" si="127"/>
        <v/>
      </c>
      <c r="AF324" s="59" t="str">
        <f t="shared" si="128"/>
        <v/>
      </c>
      <c r="AG324" s="40" t="str">
        <f>C324&amp;COUNTIFS($C$3:C324,"V")</f>
        <v>0</v>
      </c>
      <c r="AH324" s="266" t="str">
        <f t="shared" si="145"/>
        <v/>
      </c>
      <c r="AI324" s="56" t="str">
        <f t="shared" si="132"/>
        <v/>
      </c>
      <c r="AJ324" s="265" t="str">
        <f t="shared" si="133"/>
        <v/>
      </c>
      <c r="AK324" s="267" t="str">
        <f t="shared" si="134"/>
        <v/>
      </c>
      <c r="AL324" s="267" t="str">
        <f t="shared" si="135"/>
        <v/>
      </c>
      <c r="AM324" s="40" t="str">
        <f t="shared" si="136"/>
        <v/>
      </c>
      <c r="AN324" s="267">
        <f t="shared" si="129"/>
        <v>0</v>
      </c>
      <c r="CE324" s="279"/>
    </row>
    <row r="325" spans="1:83" s="40" customFormat="1" ht="12.75">
      <c r="A325" s="227"/>
      <c r="B325" s="88"/>
      <c r="C325" s="89"/>
      <c r="D325" s="90"/>
      <c r="E325" s="89"/>
      <c r="F325" s="91"/>
      <c r="G325" s="304"/>
      <c r="H325" s="41"/>
      <c r="I325" s="42" t="str">
        <f t="shared" si="138"/>
        <v/>
      </c>
      <c r="J325" s="43" t="str">
        <f t="shared" si="146"/>
        <v/>
      </c>
      <c r="K325" s="44" t="str">
        <f>IF(J325="","",IF(COUNTIF($J$4:J325,J325)=0,"",(COUNTIF($J$4:J325,J325))))</f>
        <v/>
      </c>
      <c r="L325" s="44" t="str">
        <f>IF(K325="","",J325&amp;" _ "&amp;COUNTIF($J$4:J325,J325)&amp;"_"&amp;N325)</f>
        <v/>
      </c>
      <c r="M325" s="45" t="str">
        <f t="shared" si="139"/>
        <v/>
      </c>
      <c r="N325" s="44" t="str">
        <f t="shared" si="140"/>
        <v/>
      </c>
      <c r="O325" s="57" t="str">
        <f t="shared" si="141"/>
        <v/>
      </c>
      <c r="P325" s="48" t="str" cm="1">
        <f t="array" ref="P325">IFERROR(IF(C325="P",G325,IF($K325=1,$M325,$M325+LOOKUP(2,1/($J$4:$J324=J325),$P$4:$P324))),"")</f>
        <v/>
      </c>
      <c r="Q325" s="57" t="str" cm="1">
        <f t="array" ref="Q325">IFERROR(IF(OR(C325="P",C325="A",C325="R"),F325,IF($K325=1,F325,IF(LOOKUP(2,1/($J$4:$J324=$J325),$P$4:$P324)=0,$F325,IF(AND($C325="C",LOOKUP(2,1/($J$4:$J324=$J325),$P$4:$P324)&gt;0),(F325*G325+LOOKUP(2,1/($J$4:$J324=$J325),$P$4:$P324)*LOOKUP(2,1/($J$4:$J324=$J325),$Q$4:$Q324))/$P325,IF(AND($C325="C",LOOKUP(2,1/($J$4:$J324=$J325),$P$4:$P324)&lt;0),LOOKUP(2,1/($J$4:$J324=$J325),$Q$4:$Q324),IF(AND($C325="V",LOOKUP(2,1/($J$4:$J324=$J325),$P$4:$P324)&lt;0),((-1*(F325*G325))+LOOKUP(2,1/($J$4:$J324=$J325),$P$4:$P324)*LOOKUP(2,1/($J$4:$J324=$J325),$Q$4:$Q324))/$P325,IF(AND($C325="V",LOOKUP(2,1/($J$4:$J324=$J325),$P$4:$P324)&gt;0),LOOKUP(2,1/($J$4:$J324=$J325),$Q$4:$Q324),""))))))),"")</f>
        <v/>
      </c>
      <c r="R325" s="49" t="str">
        <f t="shared" si="144"/>
        <v/>
      </c>
      <c r="S325" s="49" t="str">
        <f t="shared" si="130"/>
        <v/>
      </c>
      <c r="T325" s="49" t="str">
        <f t="shared" si="142"/>
        <v/>
      </c>
      <c r="U325" s="49" t="str">
        <f>IFERROR(IF(C325="P",S325,IF(K325=1,0,IF(OR(LOOKUP(2,1/($E$4:$E324=$E325),$P$4:$P324)=0,AND($C325="C",$N325="LONG"),AND(C325="V",N325="SHORT")),0,S325+(M325*Q325)))),"")</f>
        <v/>
      </c>
      <c r="V325" s="49" t="str">
        <f t="shared" si="143"/>
        <v/>
      </c>
      <c r="W325" s="50" t="str">
        <f t="shared" si="137"/>
        <v/>
      </c>
      <c r="Y325" s="51" t="str">
        <f t="shared" ref="Y325:Y388" si="149">IF(W325="","",Y324+H325)</f>
        <v/>
      </c>
      <c r="Z325" s="50" t="str">
        <f t="shared" si="131"/>
        <v/>
      </c>
      <c r="AA325" s="50" t="str">
        <f t="shared" si="147"/>
        <v/>
      </c>
      <c r="AB325" s="50" t="str">
        <f t="shared" ref="AB325:AB388" si="150">IF(H325="","",AA325)</f>
        <v/>
      </c>
      <c r="AC325" s="58" t="str">
        <f t="shared" ref="AC325:AC388" si="151">IF(E325="","",IF(W325=0,AC324,AC324+(W325/(1+AE325))))</f>
        <v/>
      </c>
      <c r="AD325" s="53" t="str">
        <f t="shared" si="148"/>
        <v/>
      </c>
      <c r="AE325" s="53" t="str">
        <f t="shared" ref="AE325:AE388" si="152">IF(AD325="","",((1+AD325)*(1+AE324))-1)</f>
        <v/>
      </c>
      <c r="AF325" s="59" t="str">
        <f t="shared" ref="AF325:AF388" si="153">IF(AE325="","",$AF$4*(1+AE325))</f>
        <v/>
      </c>
      <c r="AG325" s="40" t="str">
        <f>C325&amp;COUNTIFS($C$3:C325,"V")</f>
        <v>0</v>
      </c>
      <c r="AH325" s="266" t="str">
        <f t="shared" si="145"/>
        <v/>
      </c>
      <c r="AI325" s="56" t="str">
        <f t="shared" si="132"/>
        <v/>
      </c>
      <c r="AJ325" s="265" t="str">
        <f t="shared" si="133"/>
        <v/>
      </c>
      <c r="AK325" s="267" t="str">
        <f t="shared" si="134"/>
        <v/>
      </c>
      <c r="AL325" s="267" t="str">
        <f t="shared" si="135"/>
        <v/>
      </c>
      <c r="AM325" s="40" t="str">
        <f t="shared" si="136"/>
        <v/>
      </c>
      <c r="AN325" s="267">
        <f t="shared" ref="AN325:AN388" si="154">IF(CE325="",0,CE325)</f>
        <v>0</v>
      </c>
      <c r="CE325" s="279"/>
    </row>
    <row r="326" spans="1:83" s="40" customFormat="1" ht="12.75">
      <c r="A326" s="227"/>
      <c r="B326" s="88"/>
      <c r="C326" s="89"/>
      <c r="D326" s="90"/>
      <c r="E326" s="89"/>
      <c r="F326" s="91"/>
      <c r="G326" s="304"/>
      <c r="H326" s="41"/>
      <c r="I326" s="42" t="str">
        <f t="shared" si="138"/>
        <v/>
      </c>
      <c r="J326" s="43" t="str">
        <f t="shared" si="146"/>
        <v/>
      </c>
      <c r="K326" s="44" t="str">
        <f>IF(J326="","",IF(COUNTIF($J$4:J326,J326)=0,"",(COUNTIF($J$4:J326,J326))))</f>
        <v/>
      </c>
      <c r="L326" s="44" t="str">
        <f>IF(K326="","",J326&amp;" _ "&amp;COUNTIF($J$4:J326,J326)&amp;"_"&amp;N326)</f>
        <v/>
      </c>
      <c r="M326" s="45" t="str">
        <f t="shared" si="139"/>
        <v/>
      </c>
      <c r="N326" s="44" t="str">
        <f t="shared" si="140"/>
        <v/>
      </c>
      <c r="O326" s="57" t="str">
        <f t="shared" si="141"/>
        <v/>
      </c>
      <c r="P326" s="48" t="str" cm="1">
        <f t="array" ref="P326">IFERROR(IF(C326="P",G326,IF($K326=1,$M326,$M326+LOOKUP(2,1/($J$4:$J325=J326),$P$4:$P325))),"")</f>
        <v/>
      </c>
      <c r="Q326" s="57" t="str" cm="1">
        <f t="array" ref="Q326">IFERROR(IF(OR(C326="P",C326="A",C326="R"),F326,IF($K326=1,F326,IF(LOOKUP(2,1/($J$4:$J325=$J326),$P$4:$P325)=0,$F326,IF(AND($C326="C",LOOKUP(2,1/($J$4:$J325=$J326),$P$4:$P325)&gt;0),(F326*G326+LOOKUP(2,1/($J$4:$J325=$J326),$P$4:$P325)*LOOKUP(2,1/($J$4:$J325=$J326),$Q$4:$Q325))/$P326,IF(AND($C326="C",LOOKUP(2,1/($J$4:$J325=$J326),$P$4:$P325)&lt;0),LOOKUP(2,1/($J$4:$J325=$J326),$Q$4:$Q325),IF(AND($C326="V",LOOKUP(2,1/($J$4:$J325=$J326),$P$4:$P325)&lt;0),((-1*(F326*G326))+LOOKUP(2,1/($J$4:$J325=$J326),$P$4:$P325)*LOOKUP(2,1/($J$4:$J325=$J326),$Q$4:$Q325))/$P326,IF(AND($C326="V",LOOKUP(2,1/($J$4:$J325=$J326),$P$4:$P325)&gt;0),LOOKUP(2,1/($J$4:$J325=$J326),$Q$4:$Q325),""))))))),"")</f>
        <v/>
      </c>
      <c r="R326" s="49" t="str">
        <f t="shared" si="144"/>
        <v/>
      </c>
      <c r="S326" s="49" t="str">
        <f t="shared" ref="S326:S389" si="155">IFERROR((-F326*M326)-AN326,"")</f>
        <v/>
      </c>
      <c r="T326" s="49" t="str">
        <f t="shared" si="142"/>
        <v/>
      </c>
      <c r="U326" s="49" t="str">
        <f>IFERROR(IF(C326="P",S326,IF(K326=1,0,IF(OR(LOOKUP(2,1/($E$4:$E325=$E326),$P$4:$P325)=0,AND($C326="C",$N326="LONG"),AND(C326="V",N326="SHORT")),0,S326+(M326*Q326)))),"")</f>
        <v/>
      </c>
      <c r="V326" s="49" t="str">
        <f t="shared" si="143"/>
        <v/>
      </c>
      <c r="W326" s="50" t="str">
        <f t="shared" si="137"/>
        <v/>
      </c>
      <c r="Y326" s="51" t="str">
        <f t="shared" si="149"/>
        <v/>
      </c>
      <c r="Z326" s="50" t="str">
        <f t="shared" ref="Z326:Z389" si="156">IF(W326="","",AA325)</f>
        <v/>
      </c>
      <c r="AA326" s="50" t="str">
        <f t="shared" si="147"/>
        <v/>
      </c>
      <c r="AB326" s="50" t="str">
        <f t="shared" si="150"/>
        <v/>
      </c>
      <c r="AC326" s="58" t="str">
        <f t="shared" si="151"/>
        <v/>
      </c>
      <c r="AD326" s="53" t="str">
        <f t="shared" si="148"/>
        <v/>
      </c>
      <c r="AE326" s="53" t="str">
        <f t="shared" si="152"/>
        <v/>
      </c>
      <c r="AF326" s="59" t="str">
        <f t="shared" si="153"/>
        <v/>
      </c>
      <c r="AG326" s="40" t="str">
        <f>C326&amp;COUNTIFS($C$3:C326,"V")</f>
        <v>0</v>
      </c>
      <c r="AH326" s="266" t="str">
        <f t="shared" si="145"/>
        <v/>
      </c>
      <c r="AI326" s="56" t="str">
        <f t="shared" ref="AI326:AI389" si="157">IF(J326="","",J326)</f>
        <v/>
      </c>
      <c r="AJ326" s="265" t="str">
        <f t="shared" ref="AJ326:AJ389" si="158">IF(G326="","",G326)</f>
        <v/>
      </c>
      <c r="AK326" s="267" t="str">
        <f t="shared" ref="AK326:AK389" si="159">IF(F326="","",F326)</f>
        <v/>
      </c>
      <c r="AL326" s="267" t="str">
        <f t="shared" ref="AL326:AL389" si="160">IF(U326="","",U326)</f>
        <v/>
      </c>
      <c r="AM326" s="40" t="str">
        <f t="shared" ref="AM326:AM389" si="161">IF(D326="","",D326)</f>
        <v/>
      </c>
      <c r="AN326" s="267">
        <f t="shared" si="154"/>
        <v>0</v>
      </c>
      <c r="CE326" s="279"/>
    </row>
    <row r="327" spans="1:83" s="40" customFormat="1" ht="12.75">
      <c r="A327" s="227"/>
      <c r="B327" s="88"/>
      <c r="C327" s="89"/>
      <c r="D327" s="90"/>
      <c r="E327" s="89"/>
      <c r="F327" s="91"/>
      <c r="G327" s="304"/>
      <c r="H327" s="41"/>
      <c r="I327" s="42" t="str">
        <f t="shared" si="138"/>
        <v/>
      </c>
      <c r="J327" s="43" t="str">
        <f t="shared" si="146"/>
        <v/>
      </c>
      <c r="K327" s="44" t="str">
        <f>IF(J327="","",IF(COUNTIF($J$4:J327,J327)=0,"",(COUNTIF($J$4:J327,J327))))</f>
        <v/>
      </c>
      <c r="L327" s="44" t="str">
        <f>IF(K327="","",J327&amp;" _ "&amp;COUNTIF($J$4:J327,J327)&amp;"_"&amp;N327)</f>
        <v/>
      </c>
      <c r="M327" s="45" t="str">
        <f t="shared" si="139"/>
        <v/>
      </c>
      <c r="N327" s="44" t="str">
        <f t="shared" si="140"/>
        <v/>
      </c>
      <c r="O327" s="57" t="str">
        <f t="shared" si="141"/>
        <v/>
      </c>
      <c r="P327" s="48" t="str" cm="1">
        <f t="array" ref="P327">IFERROR(IF(C327="P",G327,IF($K327=1,$M327,$M327+LOOKUP(2,1/($J$4:$J326=J327),$P$4:$P326))),"")</f>
        <v/>
      </c>
      <c r="Q327" s="57" t="str" cm="1">
        <f t="array" ref="Q327">IFERROR(IF(OR(C327="P",C327="A",C327="R"),F327,IF($K327=1,F327,IF(LOOKUP(2,1/($J$4:$J326=$J327),$P$4:$P326)=0,$F327,IF(AND($C327="C",LOOKUP(2,1/($J$4:$J326=$J327),$P$4:$P326)&gt;0),(F327*G327+LOOKUP(2,1/($J$4:$J326=$J327),$P$4:$P326)*LOOKUP(2,1/($J$4:$J326=$J327),$Q$4:$Q326))/$P327,IF(AND($C327="C",LOOKUP(2,1/($J$4:$J326=$J327),$P$4:$P326)&lt;0),LOOKUP(2,1/($J$4:$J326=$J327),$Q$4:$Q326),IF(AND($C327="V",LOOKUP(2,1/($J$4:$J326=$J327),$P$4:$P326)&lt;0),((-1*(F327*G327))+LOOKUP(2,1/($J$4:$J326=$J327),$P$4:$P326)*LOOKUP(2,1/($J$4:$J326=$J327),$Q$4:$Q326))/$P327,IF(AND($C327="V",LOOKUP(2,1/($J$4:$J326=$J327),$P$4:$P326)&gt;0),LOOKUP(2,1/($J$4:$J326=$J327),$Q$4:$Q326),""))))))),"")</f>
        <v/>
      </c>
      <c r="R327" s="49" t="str">
        <f t="shared" si="144"/>
        <v/>
      </c>
      <c r="S327" s="49" t="str">
        <f t="shared" si="155"/>
        <v/>
      </c>
      <c r="T327" s="49" t="str">
        <f t="shared" si="142"/>
        <v/>
      </c>
      <c r="U327" s="49" t="str">
        <f>IFERROR(IF(C327="P",S327,IF(K327=1,0,IF(OR(LOOKUP(2,1/($E$4:$E326=$E327),$P$4:$P326)=0,AND($C327="C",$N327="LONG"),AND(C327="V",N327="SHORT")),0,S327+(M327*Q327)))),"")</f>
        <v/>
      </c>
      <c r="V327" s="49" t="str">
        <f t="shared" si="143"/>
        <v/>
      </c>
      <c r="W327" s="50" t="str">
        <f t="shared" ref="W327:W390" si="162">IF(E327="","",IF(OR(E327="APORTE",E327="RESGATE"),S327,0))</f>
        <v/>
      </c>
      <c r="Y327" s="51" t="str">
        <f t="shared" si="149"/>
        <v/>
      </c>
      <c r="Z327" s="50" t="str">
        <f t="shared" si="156"/>
        <v/>
      </c>
      <c r="AA327" s="50" t="str">
        <f t="shared" si="147"/>
        <v/>
      </c>
      <c r="AB327" s="50" t="str">
        <f t="shared" si="150"/>
        <v/>
      </c>
      <c r="AC327" s="58" t="str">
        <f t="shared" si="151"/>
        <v/>
      </c>
      <c r="AD327" s="53" t="str">
        <f t="shared" si="148"/>
        <v/>
      </c>
      <c r="AE327" s="53" t="str">
        <f t="shared" si="152"/>
        <v/>
      </c>
      <c r="AF327" s="59" t="str">
        <f t="shared" si="153"/>
        <v/>
      </c>
      <c r="AG327" s="40" t="str">
        <f>C327&amp;COUNTIFS($C$3:C327,"V")</f>
        <v>0</v>
      </c>
      <c r="AH327" s="266" t="str">
        <f t="shared" si="145"/>
        <v/>
      </c>
      <c r="AI327" s="56" t="str">
        <f t="shared" si="157"/>
        <v/>
      </c>
      <c r="AJ327" s="265" t="str">
        <f t="shared" si="158"/>
        <v/>
      </c>
      <c r="AK327" s="267" t="str">
        <f t="shared" si="159"/>
        <v/>
      </c>
      <c r="AL327" s="267" t="str">
        <f t="shared" si="160"/>
        <v/>
      </c>
      <c r="AM327" s="40" t="str">
        <f t="shared" si="161"/>
        <v/>
      </c>
      <c r="AN327" s="267">
        <f t="shared" si="154"/>
        <v>0</v>
      </c>
      <c r="CE327" s="279"/>
    </row>
    <row r="328" spans="1:83" s="40" customFormat="1" ht="12.75">
      <c r="A328" s="227"/>
      <c r="B328" s="88"/>
      <c r="C328" s="89"/>
      <c r="D328" s="90"/>
      <c r="E328" s="89"/>
      <c r="F328" s="91"/>
      <c r="G328" s="304"/>
      <c r="H328" s="41"/>
      <c r="I328" s="42" t="str">
        <f t="shared" si="138"/>
        <v/>
      </c>
      <c r="J328" s="43" t="str">
        <f t="shared" si="146"/>
        <v/>
      </c>
      <c r="K328" s="44" t="str">
        <f>IF(J328="","",IF(COUNTIF($J$4:J328,J328)=0,"",(COUNTIF($J$4:J328,J328))))</f>
        <v/>
      </c>
      <c r="L328" s="44" t="str">
        <f>IF(K328="","",J328&amp;" _ "&amp;COUNTIF($J$4:J328,J328)&amp;"_"&amp;N328)</f>
        <v/>
      </c>
      <c r="M328" s="45" t="str">
        <f t="shared" si="139"/>
        <v/>
      </c>
      <c r="N328" s="44" t="str">
        <f t="shared" si="140"/>
        <v/>
      </c>
      <c r="O328" s="57" t="str">
        <f t="shared" si="141"/>
        <v/>
      </c>
      <c r="P328" s="48" t="str" cm="1">
        <f t="array" ref="P328">IFERROR(IF(C328="P",G328,IF($K328=1,$M328,$M328+LOOKUP(2,1/($J$4:$J327=J328),$P$4:$P327))),"")</f>
        <v/>
      </c>
      <c r="Q328" s="57" t="str" cm="1">
        <f t="array" ref="Q328">IFERROR(IF(OR(C328="P",C328="A",C328="R"),F328,IF($K328=1,F328,IF(LOOKUP(2,1/($J$4:$J327=$J328),$P$4:$P327)=0,$F328,IF(AND($C328="C",LOOKUP(2,1/($J$4:$J327=$J328),$P$4:$P327)&gt;0),(F328*G328+LOOKUP(2,1/($J$4:$J327=$J328),$P$4:$P327)*LOOKUP(2,1/($J$4:$J327=$J328),$Q$4:$Q327))/$P328,IF(AND($C328="C",LOOKUP(2,1/($J$4:$J327=$J328),$P$4:$P327)&lt;0),LOOKUP(2,1/($J$4:$J327=$J328),$Q$4:$Q327),IF(AND($C328="V",LOOKUP(2,1/($J$4:$J327=$J328),$P$4:$P327)&lt;0),((-1*(F328*G328))+LOOKUP(2,1/($J$4:$J327=$J328),$P$4:$P327)*LOOKUP(2,1/($J$4:$J327=$J328),$Q$4:$Q327))/$P328,IF(AND($C328="V",LOOKUP(2,1/($J$4:$J327=$J328),$P$4:$P327)&gt;0),LOOKUP(2,1/($J$4:$J327=$J328),$Q$4:$Q327),""))))))),"")</f>
        <v/>
      </c>
      <c r="R328" s="49" t="str">
        <f t="shared" si="144"/>
        <v/>
      </c>
      <c r="S328" s="49" t="str">
        <f t="shared" si="155"/>
        <v/>
      </c>
      <c r="T328" s="49" t="str">
        <f t="shared" si="142"/>
        <v/>
      </c>
      <c r="U328" s="49" t="str">
        <f>IFERROR(IF(C328="P",S328,IF(K328=1,0,IF(OR(LOOKUP(2,1/($E$4:$E327=$E328),$P$4:$P327)=0,AND($C328="C",$N328="LONG"),AND(C328="V",N328="SHORT")),0,S328+(M328*Q328)))),"")</f>
        <v/>
      </c>
      <c r="V328" s="49" t="str">
        <f t="shared" si="143"/>
        <v/>
      </c>
      <c r="W328" s="50" t="str">
        <f t="shared" si="162"/>
        <v/>
      </c>
      <c r="Y328" s="51" t="str">
        <f t="shared" si="149"/>
        <v/>
      </c>
      <c r="Z328" s="50" t="str">
        <f t="shared" si="156"/>
        <v/>
      </c>
      <c r="AA328" s="50" t="str">
        <f t="shared" si="147"/>
        <v/>
      </c>
      <c r="AB328" s="50" t="str">
        <f t="shared" si="150"/>
        <v/>
      </c>
      <c r="AC328" s="58" t="str">
        <f t="shared" si="151"/>
        <v/>
      </c>
      <c r="AD328" s="53" t="str">
        <f t="shared" si="148"/>
        <v/>
      </c>
      <c r="AE328" s="53" t="str">
        <f t="shared" si="152"/>
        <v/>
      </c>
      <c r="AF328" s="59" t="str">
        <f t="shared" si="153"/>
        <v/>
      </c>
      <c r="AG328" s="40" t="str">
        <f>C328&amp;COUNTIFS($C$3:C328,"V")</f>
        <v>0</v>
      </c>
      <c r="AH328" s="266" t="str">
        <f t="shared" si="145"/>
        <v/>
      </c>
      <c r="AI328" s="56" t="str">
        <f t="shared" si="157"/>
        <v/>
      </c>
      <c r="AJ328" s="265" t="str">
        <f t="shared" si="158"/>
        <v/>
      </c>
      <c r="AK328" s="267" t="str">
        <f t="shared" si="159"/>
        <v/>
      </c>
      <c r="AL328" s="267" t="str">
        <f t="shared" si="160"/>
        <v/>
      </c>
      <c r="AM328" s="40" t="str">
        <f t="shared" si="161"/>
        <v/>
      </c>
      <c r="AN328" s="267">
        <f t="shared" si="154"/>
        <v>0</v>
      </c>
      <c r="CE328" s="279"/>
    </row>
    <row r="329" spans="1:83" s="40" customFormat="1" ht="12.75">
      <c r="A329" s="227"/>
      <c r="B329" s="88"/>
      <c r="C329" s="89"/>
      <c r="D329" s="90"/>
      <c r="E329" s="89"/>
      <c r="F329" s="91"/>
      <c r="G329" s="304"/>
      <c r="H329" s="41"/>
      <c r="I329" s="42" t="str">
        <f t="shared" si="138"/>
        <v/>
      </c>
      <c r="J329" s="43" t="str">
        <f t="shared" si="146"/>
        <v/>
      </c>
      <c r="K329" s="44" t="str">
        <f>IF(J329="","",IF(COUNTIF($J$4:J329,J329)=0,"",(COUNTIF($J$4:J329,J329))))</f>
        <v/>
      </c>
      <c r="L329" s="44" t="str">
        <f>IF(K329="","",J329&amp;" _ "&amp;COUNTIF($J$4:J329,J329)&amp;"_"&amp;N329)</f>
        <v/>
      </c>
      <c r="M329" s="45" t="str">
        <f t="shared" si="139"/>
        <v/>
      </c>
      <c r="N329" s="44" t="str">
        <f t="shared" si="140"/>
        <v/>
      </c>
      <c r="O329" s="57" t="str">
        <f t="shared" si="141"/>
        <v/>
      </c>
      <c r="P329" s="48" t="str" cm="1">
        <f t="array" ref="P329">IFERROR(IF(C329="P",G329,IF($K329=1,$M329,$M329+LOOKUP(2,1/($J$4:$J328=J329),$P$4:$P328))),"")</f>
        <v/>
      </c>
      <c r="Q329" s="57" t="str" cm="1">
        <f t="array" ref="Q329">IFERROR(IF(OR(C329="P",C329="A",C329="R"),F329,IF($K329=1,F329,IF(LOOKUP(2,1/($J$4:$J328=$J329),$P$4:$P328)=0,$F329,IF(AND($C329="C",LOOKUP(2,1/($J$4:$J328=$J329),$P$4:$P328)&gt;0),(F329*G329+LOOKUP(2,1/($J$4:$J328=$J329),$P$4:$P328)*LOOKUP(2,1/($J$4:$J328=$J329),$Q$4:$Q328))/$P329,IF(AND($C329="C",LOOKUP(2,1/($J$4:$J328=$J329),$P$4:$P328)&lt;0),LOOKUP(2,1/($J$4:$J328=$J329),$Q$4:$Q328),IF(AND($C329="V",LOOKUP(2,1/($J$4:$J328=$J329),$P$4:$P328)&lt;0),((-1*(F329*G329))+LOOKUP(2,1/($J$4:$J328=$J329),$P$4:$P328)*LOOKUP(2,1/($J$4:$J328=$J329),$Q$4:$Q328))/$P329,IF(AND($C329="V",LOOKUP(2,1/($J$4:$J328=$J329),$P$4:$P328)&gt;0),LOOKUP(2,1/($J$4:$J328=$J329),$Q$4:$Q328),""))))))),"")</f>
        <v/>
      </c>
      <c r="R329" s="49" t="str">
        <f t="shared" si="144"/>
        <v/>
      </c>
      <c r="S329" s="49" t="str">
        <f t="shared" si="155"/>
        <v/>
      </c>
      <c r="T329" s="49" t="str">
        <f t="shared" si="142"/>
        <v/>
      </c>
      <c r="U329" s="49" t="str">
        <f>IFERROR(IF(C329="P",S329,IF(K329=1,0,IF(OR(LOOKUP(2,1/($E$4:$E328=$E329),$P$4:$P328)=0,AND($C329="C",$N329="LONG"),AND(C329="V",N329="SHORT")),0,S329+(M329*Q329)))),"")</f>
        <v/>
      </c>
      <c r="V329" s="49" t="str">
        <f t="shared" si="143"/>
        <v/>
      </c>
      <c r="W329" s="50" t="str">
        <f t="shared" si="162"/>
        <v/>
      </c>
      <c r="Y329" s="51" t="str">
        <f t="shared" si="149"/>
        <v/>
      </c>
      <c r="Z329" s="50" t="str">
        <f t="shared" si="156"/>
        <v/>
      </c>
      <c r="AA329" s="50" t="str">
        <f t="shared" si="147"/>
        <v/>
      </c>
      <c r="AB329" s="50" t="str">
        <f t="shared" si="150"/>
        <v/>
      </c>
      <c r="AC329" s="58" t="str">
        <f t="shared" si="151"/>
        <v/>
      </c>
      <c r="AD329" s="53" t="str">
        <f t="shared" si="148"/>
        <v/>
      </c>
      <c r="AE329" s="53" t="str">
        <f t="shared" si="152"/>
        <v/>
      </c>
      <c r="AF329" s="59" t="str">
        <f t="shared" si="153"/>
        <v/>
      </c>
      <c r="AG329" s="40" t="str">
        <f>C329&amp;COUNTIFS($C$3:C329,"V")</f>
        <v>0</v>
      </c>
      <c r="AH329" s="266" t="str">
        <f t="shared" si="145"/>
        <v/>
      </c>
      <c r="AI329" s="56" t="str">
        <f t="shared" si="157"/>
        <v/>
      </c>
      <c r="AJ329" s="265" t="str">
        <f t="shared" si="158"/>
        <v/>
      </c>
      <c r="AK329" s="267" t="str">
        <f t="shared" si="159"/>
        <v/>
      </c>
      <c r="AL329" s="267" t="str">
        <f t="shared" si="160"/>
        <v/>
      </c>
      <c r="AM329" s="40" t="str">
        <f t="shared" si="161"/>
        <v/>
      </c>
      <c r="AN329" s="267">
        <f t="shared" si="154"/>
        <v>0</v>
      </c>
      <c r="CE329" s="279"/>
    </row>
    <row r="330" spans="1:83" s="40" customFormat="1" ht="12.75">
      <c r="A330" s="227"/>
      <c r="B330" s="88"/>
      <c r="C330" s="89"/>
      <c r="D330" s="90"/>
      <c r="E330" s="89"/>
      <c r="F330" s="91"/>
      <c r="G330" s="304"/>
      <c r="H330" s="41"/>
      <c r="I330" s="42" t="str">
        <f t="shared" ref="I330:I393" si="163">IF(OR(E330="APORTE",E330="RESGATE"),"&lt;- Colar aqui o valor da célula CD2 (canto superior direito em laranja). Quando tiver colado, a célula CD2 deve ficar com valor zerado.","")</f>
        <v/>
      </c>
      <c r="J330" s="43" t="str">
        <f t="shared" si="146"/>
        <v/>
      </c>
      <c r="K330" s="44" t="str">
        <f>IF(J330="","",IF(COUNTIF($J$4:J330,J330)=0,"",(COUNTIF($J$4:J330,J330))))</f>
        <v/>
      </c>
      <c r="L330" s="44" t="str">
        <f>IF(K330="","",J330&amp;" _ "&amp;COUNTIF($J$4:J330,J330)&amp;"_"&amp;N330)</f>
        <v/>
      </c>
      <c r="M330" s="45" t="str">
        <f t="shared" si="139"/>
        <v/>
      </c>
      <c r="N330" s="44" t="str">
        <f t="shared" si="140"/>
        <v/>
      </c>
      <c r="O330" s="57" t="str">
        <f t="shared" si="141"/>
        <v/>
      </c>
      <c r="P330" s="48" t="str" cm="1">
        <f t="array" ref="P330">IFERROR(IF(C330="P",G330,IF($K330=1,$M330,$M330+LOOKUP(2,1/($J$4:$J329=J330),$P$4:$P329))),"")</f>
        <v/>
      </c>
      <c r="Q330" s="57" t="str" cm="1">
        <f t="array" ref="Q330">IFERROR(IF(OR(C330="P",C330="A",C330="R"),F330,IF($K330=1,F330,IF(LOOKUP(2,1/($J$4:$J329=$J330),$P$4:$P329)=0,$F330,IF(AND($C330="C",LOOKUP(2,1/($J$4:$J329=$J330),$P$4:$P329)&gt;0),(F330*G330+LOOKUP(2,1/($J$4:$J329=$J330),$P$4:$P329)*LOOKUP(2,1/($J$4:$J329=$J330),$Q$4:$Q329))/$P330,IF(AND($C330="C",LOOKUP(2,1/($J$4:$J329=$J330),$P$4:$P329)&lt;0),LOOKUP(2,1/($J$4:$J329=$J330),$Q$4:$Q329),IF(AND($C330="V",LOOKUP(2,1/($J$4:$J329=$J330),$P$4:$P329)&lt;0),((-1*(F330*G330))+LOOKUP(2,1/($J$4:$J329=$J330),$P$4:$P329)*LOOKUP(2,1/($J$4:$J329=$J330),$Q$4:$Q329))/$P330,IF(AND($C330="V",LOOKUP(2,1/($J$4:$J329=$J330),$P$4:$P329)&gt;0),LOOKUP(2,1/($J$4:$J329=$J330),$Q$4:$Q329),""))))))),"")</f>
        <v/>
      </c>
      <c r="R330" s="49" t="str">
        <f t="shared" si="144"/>
        <v/>
      </c>
      <c r="S330" s="49" t="str">
        <f t="shared" si="155"/>
        <v/>
      </c>
      <c r="T330" s="49" t="str">
        <f t="shared" si="142"/>
        <v/>
      </c>
      <c r="U330" s="49" t="str">
        <f>IFERROR(IF(C330="P",S330,IF(K330=1,0,IF(OR(LOOKUP(2,1/($E$4:$E329=$E330),$P$4:$P329)=0,AND($C330="C",$N330="LONG"),AND(C330="V",N330="SHORT")),0,S330+(M330*Q330)))),"")</f>
        <v/>
      </c>
      <c r="V330" s="49" t="str">
        <f t="shared" si="143"/>
        <v/>
      </c>
      <c r="W330" s="50" t="str">
        <f t="shared" si="162"/>
        <v/>
      </c>
      <c r="Y330" s="51" t="str">
        <f t="shared" si="149"/>
        <v/>
      </c>
      <c r="Z330" s="50" t="str">
        <f t="shared" si="156"/>
        <v/>
      </c>
      <c r="AA330" s="50" t="str">
        <f t="shared" si="147"/>
        <v/>
      </c>
      <c r="AB330" s="50" t="str">
        <f t="shared" si="150"/>
        <v/>
      </c>
      <c r="AC330" s="58" t="str">
        <f t="shared" si="151"/>
        <v/>
      </c>
      <c r="AD330" s="53" t="str">
        <f t="shared" si="148"/>
        <v/>
      </c>
      <c r="AE330" s="53" t="str">
        <f t="shared" si="152"/>
        <v/>
      </c>
      <c r="AF330" s="59" t="str">
        <f t="shared" si="153"/>
        <v/>
      </c>
      <c r="AG330" s="40" t="str">
        <f>C330&amp;COUNTIFS($C$3:C330,"V")</f>
        <v>0</v>
      </c>
      <c r="AH330" s="266" t="str">
        <f t="shared" si="145"/>
        <v/>
      </c>
      <c r="AI330" s="56" t="str">
        <f t="shared" si="157"/>
        <v/>
      </c>
      <c r="AJ330" s="265" t="str">
        <f t="shared" si="158"/>
        <v/>
      </c>
      <c r="AK330" s="267" t="str">
        <f t="shared" si="159"/>
        <v/>
      </c>
      <c r="AL330" s="267" t="str">
        <f t="shared" si="160"/>
        <v/>
      </c>
      <c r="AM330" s="40" t="str">
        <f t="shared" si="161"/>
        <v/>
      </c>
      <c r="AN330" s="267">
        <f t="shared" si="154"/>
        <v>0</v>
      </c>
      <c r="CE330" s="279"/>
    </row>
    <row r="331" spans="1:83" s="40" customFormat="1" ht="12.75">
      <c r="A331" s="227"/>
      <c r="B331" s="88"/>
      <c r="C331" s="89"/>
      <c r="D331" s="90"/>
      <c r="E331" s="89"/>
      <c r="F331" s="91"/>
      <c r="G331" s="304"/>
      <c r="H331" s="41"/>
      <c r="I331" s="42" t="str">
        <f t="shared" si="163"/>
        <v/>
      </c>
      <c r="J331" s="43" t="str">
        <f t="shared" si="146"/>
        <v/>
      </c>
      <c r="K331" s="44" t="str">
        <f>IF(J331="","",IF(COUNTIF($J$4:J331,J331)=0,"",(COUNTIF($J$4:J331,J331))))</f>
        <v/>
      </c>
      <c r="L331" s="44" t="str">
        <f>IF(K331="","",J331&amp;" _ "&amp;COUNTIF($J$4:J331,J331)&amp;"_"&amp;N331)</f>
        <v/>
      </c>
      <c r="M331" s="45" t="str">
        <f t="shared" si="139"/>
        <v/>
      </c>
      <c r="N331" s="44" t="str">
        <f t="shared" si="140"/>
        <v/>
      </c>
      <c r="O331" s="57" t="str">
        <f t="shared" si="141"/>
        <v/>
      </c>
      <c r="P331" s="48" t="str" cm="1">
        <f t="array" ref="P331">IFERROR(IF(C331="P",G331,IF($K331=1,$M331,$M331+LOOKUP(2,1/($J$4:$J330=J331),$P$4:$P330))),"")</f>
        <v/>
      </c>
      <c r="Q331" s="57" t="str" cm="1">
        <f t="array" ref="Q331">IFERROR(IF(OR(C331="P",C331="A",C331="R"),F331,IF($K331=1,F331,IF(LOOKUP(2,1/($J$4:$J330=$J331),$P$4:$P330)=0,$F331,IF(AND($C331="C",LOOKUP(2,1/($J$4:$J330=$J331),$P$4:$P330)&gt;0),(F331*G331+LOOKUP(2,1/($J$4:$J330=$J331),$P$4:$P330)*LOOKUP(2,1/($J$4:$J330=$J331),$Q$4:$Q330))/$P331,IF(AND($C331="C",LOOKUP(2,1/($J$4:$J330=$J331),$P$4:$P330)&lt;0),LOOKUP(2,1/($J$4:$J330=$J331),$Q$4:$Q330),IF(AND($C331="V",LOOKUP(2,1/($J$4:$J330=$J331),$P$4:$P330)&lt;0),((-1*(F331*G331))+LOOKUP(2,1/($J$4:$J330=$J331),$P$4:$P330)*LOOKUP(2,1/($J$4:$J330=$J331),$Q$4:$Q330))/$P331,IF(AND($C331="V",LOOKUP(2,1/($J$4:$J330=$J331),$P$4:$P330)&gt;0),LOOKUP(2,1/($J$4:$J330=$J331),$Q$4:$Q330),""))))))),"")</f>
        <v/>
      </c>
      <c r="R331" s="49" t="str">
        <f t="shared" si="144"/>
        <v/>
      </c>
      <c r="S331" s="49" t="str">
        <f t="shared" si="155"/>
        <v/>
      </c>
      <c r="T331" s="49" t="str">
        <f t="shared" si="142"/>
        <v/>
      </c>
      <c r="U331" s="49" t="str">
        <f>IFERROR(IF(C331="P",S331,IF(K331=1,0,IF(OR(LOOKUP(2,1/($E$4:$E330=$E331),$P$4:$P330)=0,AND($C331="C",$N331="LONG"),AND(C331="V",N331="SHORT")),0,S331+(M331*Q331)))),"")</f>
        <v/>
      </c>
      <c r="V331" s="49" t="str">
        <f t="shared" si="143"/>
        <v/>
      </c>
      <c r="W331" s="50" t="str">
        <f t="shared" si="162"/>
        <v/>
      </c>
      <c r="Y331" s="51" t="str">
        <f t="shared" si="149"/>
        <v/>
      </c>
      <c r="Z331" s="50" t="str">
        <f t="shared" si="156"/>
        <v/>
      </c>
      <c r="AA331" s="50" t="str">
        <f t="shared" si="147"/>
        <v/>
      </c>
      <c r="AB331" s="50" t="str">
        <f t="shared" si="150"/>
        <v/>
      </c>
      <c r="AC331" s="58" t="str">
        <f t="shared" si="151"/>
        <v/>
      </c>
      <c r="AD331" s="53" t="str">
        <f t="shared" si="148"/>
        <v/>
      </c>
      <c r="AE331" s="53" t="str">
        <f t="shared" si="152"/>
        <v/>
      </c>
      <c r="AF331" s="59" t="str">
        <f t="shared" si="153"/>
        <v/>
      </c>
      <c r="AG331" s="40" t="str">
        <f>C331&amp;COUNTIFS($C$3:C331,"V")</f>
        <v>0</v>
      </c>
      <c r="AH331" s="266" t="str">
        <f t="shared" si="145"/>
        <v/>
      </c>
      <c r="AI331" s="56" t="str">
        <f t="shared" si="157"/>
        <v/>
      </c>
      <c r="AJ331" s="265" t="str">
        <f t="shared" si="158"/>
        <v/>
      </c>
      <c r="AK331" s="267" t="str">
        <f t="shared" si="159"/>
        <v/>
      </c>
      <c r="AL331" s="267" t="str">
        <f t="shared" si="160"/>
        <v/>
      </c>
      <c r="AM331" s="40" t="str">
        <f t="shared" si="161"/>
        <v/>
      </c>
      <c r="AN331" s="267">
        <f t="shared" si="154"/>
        <v>0</v>
      </c>
      <c r="CE331" s="279"/>
    </row>
    <row r="332" spans="1:83" s="40" customFormat="1" ht="12.75">
      <c r="A332" s="227"/>
      <c r="B332" s="88"/>
      <c r="C332" s="89"/>
      <c r="D332" s="90"/>
      <c r="E332" s="89"/>
      <c r="F332" s="91"/>
      <c r="G332" s="304"/>
      <c r="H332" s="41"/>
      <c r="I332" s="42" t="str">
        <f t="shared" si="163"/>
        <v/>
      </c>
      <c r="J332" s="43" t="str">
        <f t="shared" si="146"/>
        <v/>
      </c>
      <c r="K332" s="44" t="str">
        <f>IF(J332="","",IF(COUNTIF($J$4:J332,J332)=0,"",(COUNTIF($J$4:J332,J332))))</f>
        <v/>
      </c>
      <c r="L332" s="44" t="str">
        <f>IF(K332="","",J332&amp;" _ "&amp;COUNTIF($J$4:J332,J332)&amp;"_"&amp;N332)</f>
        <v/>
      </c>
      <c r="M332" s="45" t="str">
        <f t="shared" si="139"/>
        <v/>
      </c>
      <c r="N332" s="44" t="str">
        <f t="shared" si="140"/>
        <v/>
      </c>
      <c r="O332" s="57" t="str">
        <f t="shared" si="141"/>
        <v/>
      </c>
      <c r="P332" s="48" t="str" cm="1">
        <f t="array" ref="P332">IFERROR(IF(C332="P",G332,IF($K332=1,$M332,$M332+LOOKUP(2,1/($J$4:$J331=J332),$P$4:$P331))),"")</f>
        <v/>
      </c>
      <c r="Q332" s="57" t="str" cm="1">
        <f t="array" ref="Q332">IFERROR(IF(OR(C332="P",C332="A",C332="R"),F332,IF($K332=1,F332,IF(LOOKUP(2,1/($J$4:$J331=$J332),$P$4:$P331)=0,$F332,IF(AND($C332="C",LOOKUP(2,1/($J$4:$J331=$J332),$P$4:$P331)&gt;0),(F332*G332+LOOKUP(2,1/($J$4:$J331=$J332),$P$4:$P331)*LOOKUP(2,1/($J$4:$J331=$J332),$Q$4:$Q331))/$P332,IF(AND($C332="C",LOOKUP(2,1/($J$4:$J331=$J332),$P$4:$P331)&lt;0),LOOKUP(2,1/($J$4:$J331=$J332),$Q$4:$Q331),IF(AND($C332="V",LOOKUP(2,1/($J$4:$J331=$J332),$P$4:$P331)&lt;0),((-1*(F332*G332))+LOOKUP(2,1/($J$4:$J331=$J332),$P$4:$P331)*LOOKUP(2,1/($J$4:$J331=$J332),$Q$4:$Q331))/$P332,IF(AND($C332="V",LOOKUP(2,1/($J$4:$J331=$J332),$P$4:$P331)&gt;0),LOOKUP(2,1/($J$4:$J331=$J332),$Q$4:$Q331),""))))))),"")</f>
        <v/>
      </c>
      <c r="R332" s="49" t="str">
        <f t="shared" si="144"/>
        <v/>
      </c>
      <c r="S332" s="49" t="str">
        <f t="shared" si="155"/>
        <v/>
      </c>
      <c r="T332" s="49" t="str">
        <f t="shared" si="142"/>
        <v/>
      </c>
      <c r="U332" s="49" t="str">
        <f>IFERROR(IF(C332="P",S332,IF(K332=1,0,IF(OR(LOOKUP(2,1/($E$4:$E331=$E332),$P$4:$P331)=0,AND($C332="C",$N332="LONG"),AND(C332="V",N332="SHORT")),0,S332+(M332*Q332)))),"")</f>
        <v/>
      </c>
      <c r="V332" s="49" t="str">
        <f t="shared" si="143"/>
        <v/>
      </c>
      <c r="W332" s="50" t="str">
        <f t="shared" si="162"/>
        <v/>
      </c>
      <c r="Y332" s="51" t="str">
        <f t="shared" si="149"/>
        <v/>
      </c>
      <c r="Z332" s="50" t="str">
        <f t="shared" si="156"/>
        <v/>
      </c>
      <c r="AA332" s="50" t="str">
        <f t="shared" si="147"/>
        <v/>
      </c>
      <c r="AB332" s="50" t="str">
        <f t="shared" si="150"/>
        <v/>
      </c>
      <c r="AC332" s="58" t="str">
        <f t="shared" si="151"/>
        <v/>
      </c>
      <c r="AD332" s="53" t="str">
        <f t="shared" si="148"/>
        <v/>
      </c>
      <c r="AE332" s="53" t="str">
        <f t="shared" si="152"/>
        <v/>
      </c>
      <c r="AF332" s="59" t="str">
        <f t="shared" si="153"/>
        <v/>
      </c>
      <c r="AG332" s="40" t="str">
        <f>C332&amp;COUNTIFS($C$3:C332,"V")</f>
        <v>0</v>
      </c>
      <c r="AH332" s="266" t="str">
        <f t="shared" si="145"/>
        <v/>
      </c>
      <c r="AI332" s="56" t="str">
        <f t="shared" si="157"/>
        <v/>
      </c>
      <c r="AJ332" s="265" t="str">
        <f t="shared" si="158"/>
        <v/>
      </c>
      <c r="AK332" s="267" t="str">
        <f t="shared" si="159"/>
        <v/>
      </c>
      <c r="AL332" s="267" t="str">
        <f t="shared" si="160"/>
        <v/>
      </c>
      <c r="AM332" s="40" t="str">
        <f t="shared" si="161"/>
        <v/>
      </c>
      <c r="AN332" s="267">
        <f t="shared" si="154"/>
        <v>0</v>
      </c>
      <c r="CE332" s="279"/>
    </row>
    <row r="333" spans="1:83" s="40" customFormat="1" ht="12.75">
      <c r="A333" s="227"/>
      <c r="B333" s="88"/>
      <c r="C333" s="89"/>
      <c r="D333" s="90"/>
      <c r="E333" s="89"/>
      <c r="F333" s="91"/>
      <c r="G333" s="304"/>
      <c r="H333" s="41"/>
      <c r="I333" s="42" t="str">
        <f t="shared" si="163"/>
        <v/>
      </c>
      <c r="J333" s="43" t="str">
        <f t="shared" si="146"/>
        <v/>
      </c>
      <c r="K333" s="44" t="str">
        <f>IF(J333="","",IF(COUNTIF($J$4:J333,J333)=0,"",(COUNTIF($J$4:J333,J333))))</f>
        <v/>
      </c>
      <c r="L333" s="44" t="str">
        <f>IF(K333="","",J333&amp;" _ "&amp;COUNTIF($J$4:J333,J333)&amp;"_"&amp;N333)</f>
        <v/>
      </c>
      <c r="M333" s="45" t="str">
        <f t="shared" ref="M333:M396" si="164">IF(F333="","",IF(OR(C333="C",C333="R"),G333,G333*-1))</f>
        <v/>
      </c>
      <c r="N333" s="44" t="str">
        <f t="shared" ref="N333:N396" si="165">IF(E333="","",IF(C333="A","",IF(C333="R","",IF(P333=0,"",IF(C333="P","",IF(P333&gt;0,"LONG","SHORT"))))))</f>
        <v/>
      </c>
      <c r="O333" s="57" t="str">
        <f t="shared" ref="O333:O396" si="166">IF(G333="","",F333*G333)</f>
        <v/>
      </c>
      <c r="P333" s="48" t="str" cm="1">
        <f t="array" ref="P333">IFERROR(IF(C333="P",G333,IF($K333=1,$M333,$M333+LOOKUP(2,1/($J$4:$J332=J333),$P$4:$P332))),"")</f>
        <v/>
      </c>
      <c r="Q333" s="57" t="str" cm="1">
        <f t="array" ref="Q333">IFERROR(IF(OR(C333="P",C333="A",C333="R"),F333,IF($K333=1,F333,IF(LOOKUP(2,1/($J$4:$J332=$J333),$P$4:$P332)=0,$F333,IF(AND($C333="C",LOOKUP(2,1/($J$4:$J332=$J333),$P$4:$P332)&gt;0),(F333*G333+LOOKUP(2,1/($J$4:$J332=$J333),$P$4:$P332)*LOOKUP(2,1/($J$4:$J332=$J333),$Q$4:$Q332))/$P333,IF(AND($C333="C",LOOKUP(2,1/($J$4:$J332=$J333),$P$4:$P332)&lt;0),LOOKUP(2,1/($J$4:$J332=$J333),$Q$4:$Q332),IF(AND($C333="V",LOOKUP(2,1/($J$4:$J332=$J333),$P$4:$P332)&lt;0),((-1*(F333*G333))+LOOKUP(2,1/($J$4:$J332=$J333),$P$4:$P332)*LOOKUP(2,1/($J$4:$J332=$J333),$Q$4:$Q332))/$P333,IF(AND($C333="V",LOOKUP(2,1/($J$4:$J332=$J333),$P$4:$P332)&gt;0),LOOKUP(2,1/($J$4:$J332=$J333),$Q$4:$Q332),""))))))),"")</f>
        <v/>
      </c>
      <c r="R333" s="49" t="str">
        <f t="shared" si="144"/>
        <v/>
      </c>
      <c r="S333" s="49" t="str">
        <f t="shared" si="155"/>
        <v/>
      </c>
      <c r="T333" s="49" t="str">
        <f t="shared" ref="T333:T396" si="167">IF(C333&lt;&gt;"",S333+T332,"")</f>
        <v/>
      </c>
      <c r="U333" s="49" t="str">
        <f>IFERROR(IF(C333="P",S333,IF(K333=1,0,IF(OR(LOOKUP(2,1/($E$4:$E332=$E333),$P$4:$P332)=0,AND($C333="C",$N333="LONG"),AND(C333="V",N333="SHORT")),0,S333+(M333*Q333)))),"")</f>
        <v/>
      </c>
      <c r="V333" s="49" t="str">
        <f t="shared" ref="V333:V396" si="168">IFERROR(U333+V332,"")</f>
        <v/>
      </c>
      <c r="W333" s="50" t="str">
        <f t="shared" si="162"/>
        <v/>
      </c>
      <c r="Y333" s="51" t="str">
        <f t="shared" si="149"/>
        <v/>
      </c>
      <c r="Z333" s="50" t="str">
        <f t="shared" si="156"/>
        <v/>
      </c>
      <c r="AA333" s="50" t="str">
        <f t="shared" si="147"/>
        <v/>
      </c>
      <c r="AB333" s="50" t="str">
        <f t="shared" si="150"/>
        <v/>
      </c>
      <c r="AC333" s="58" t="str">
        <f t="shared" si="151"/>
        <v/>
      </c>
      <c r="AD333" s="53" t="str">
        <f t="shared" si="148"/>
        <v/>
      </c>
      <c r="AE333" s="53" t="str">
        <f t="shared" si="152"/>
        <v/>
      </c>
      <c r="AF333" s="59" t="str">
        <f t="shared" si="153"/>
        <v/>
      </c>
      <c r="AG333" s="40" t="str">
        <f>C333&amp;COUNTIFS($C$3:C333,"V")</f>
        <v>0</v>
      </c>
      <c r="AH333" s="266" t="str">
        <f t="shared" si="145"/>
        <v/>
      </c>
      <c r="AI333" s="56" t="str">
        <f t="shared" si="157"/>
        <v/>
      </c>
      <c r="AJ333" s="265" t="str">
        <f t="shared" si="158"/>
        <v/>
      </c>
      <c r="AK333" s="267" t="str">
        <f t="shared" si="159"/>
        <v/>
      </c>
      <c r="AL333" s="267" t="str">
        <f t="shared" si="160"/>
        <v/>
      </c>
      <c r="AM333" s="40" t="str">
        <f t="shared" si="161"/>
        <v/>
      </c>
      <c r="AN333" s="267">
        <f t="shared" si="154"/>
        <v>0</v>
      </c>
      <c r="CE333" s="279"/>
    </row>
    <row r="334" spans="1:83" s="40" customFormat="1" ht="12.75">
      <c r="A334" s="227"/>
      <c r="B334" s="88"/>
      <c r="C334" s="89"/>
      <c r="D334" s="90"/>
      <c r="E334" s="89"/>
      <c r="F334" s="91"/>
      <c r="G334" s="304"/>
      <c r="H334" s="41"/>
      <c r="I334" s="42" t="str">
        <f t="shared" si="163"/>
        <v/>
      </c>
      <c r="J334" s="43" t="str">
        <f t="shared" si="146"/>
        <v/>
      </c>
      <c r="K334" s="44" t="str">
        <f>IF(J334="","",IF(COUNTIF($J$4:J334,J334)=0,"",(COUNTIF($J$4:J334,J334))))</f>
        <v/>
      </c>
      <c r="L334" s="44" t="str">
        <f>IF(K334="","",J334&amp;" _ "&amp;COUNTIF($J$4:J334,J334)&amp;"_"&amp;N334)</f>
        <v/>
      </c>
      <c r="M334" s="45" t="str">
        <f t="shared" si="164"/>
        <v/>
      </c>
      <c r="N334" s="44" t="str">
        <f t="shared" si="165"/>
        <v/>
      </c>
      <c r="O334" s="57" t="str">
        <f t="shared" si="166"/>
        <v/>
      </c>
      <c r="P334" s="48" t="str" cm="1">
        <f t="array" ref="P334">IFERROR(IF(C334="P",G334,IF($K334=1,$M334,$M334+LOOKUP(2,1/($J$4:$J333=J334),$P$4:$P333))),"")</f>
        <v/>
      </c>
      <c r="Q334" s="57" t="str" cm="1">
        <f t="array" ref="Q334">IFERROR(IF(OR(C334="P",C334="A",C334="R"),F334,IF($K334=1,F334,IF(LOOKUP(2,1/($J$4:$J333=$J334),$P$4:$P333)=0,$F334,IF(AND($C334="C",LOOKUP(2,1/($J$4:$J333=$J334),$P$4:$P333)&gt;0),(F334*G334+LOOKUP(2,1/($J$4:$J333=$J334),$P$4:$P333)*LOOKUP(2,1/($J$4:$J333=$J334),$Q$4:$Q333))/$P334,IF(AND($C334="C",LOOKUP(2,1/($J$4:$J333=$J334),$P$4:$P333)&lt;0),LOOKUP(2,1/($J$4:$J333=$J334),$Q$4:$Q333),IF(AND($C334="V",LOOKUP(2,1/($J$4:$J333=$J334),$P$4:$P333)&lt;0),((-1*(F334*G334))+LOOKUP(2,1/($J$4:$J333=$J334),$P$4:$P333)*LOOKUP(2,1/($J$4:$J333=$J334),$Q$4:$Q333))/$P334,IF(AND($C334="V",LOOKUP(2,1/($J$4:$J333=$J334),$P$4:$P333)&gt;0),LOOKUP(2,1/($J$4:$J333=$J334),$Q$4:$Q333),""))))))),"")</f>
        <v/>
      </c>
      <c r="R334" s="49" t="str">
        <f t="shared" si="144"/>
        <v/>
      </c>
      <c r="S334" s="49" t="str">
        <f t="shared" si="155"/>
        <v/>
      </c>
      <c r="T334" s="49" t="str">
        <f t="shared" si="167"/>
        <v/>
      </c>
      <c r="U334" s="49" t="str">
        <f>IFERROR(IF(C334="P",S334,IF(K334=1,0,IF(OR(LOOKUP(2,1/($E$4:$E333=$E334),$P$4:$P333)=0,AND($C334="C",$N334="LONG"),AND(C334="V",N334="SHORT")),0,S334+(M334*Q334)))),"")</f>
        <v/>
      </c>
      <c r="V334" s="49" t="str">
        <f t="shared" si="168"/>
        <v/>
      </c>
      <c r="W334" s="50" t="str">
        <f t="shared" si="162"/>
        <v/>
      </c>
      <c r="Y334" s="51" t="str">
        <f t="shared" si="149"/>
        <v/>
      </c>
      <c r="Z334" s="50" t="str">
        <f t="shared" si="156"/>
        <v/>
      </c>
      <c r="AA334" s="50" t="str">
        <f t="shared" si="147"/>
        <v/>
      </c>
      <c r="AB334" s="50" t="str">
        <f t="shared" si="150"/>
        <v/>
      </c>
      <c r="AC334" s="58" t="str">
        <f t="shared" si="151"/>
        <v/>
      </c>
      <c r="AD334" s="53" t="str">
        <f t="shared" si="148"/>
        <v/>
      </c>
      <c r="AE334" s="53" t="str">
        <f t="shared" si="152"/>
        <v/>
      </c>
      <c r="AF334" s="59" t="str">
        <f t="shared" si="153"/>
        <v/>
      </c>
      <c r="AG334" s="40" t="str">
        <f>C334&amp;COUNTIFS($C$3:C334,"V")</f>
        <v>0</v>
      </c>
      <c r="AH334" s="266" t="str">
        <f t="shared" si="145"/>
        <v/>
      </c>
      <c r="AI334" s="56" t="str">
        <f t="shared" si="157"/>
        <v/>
      </c>
      <c r="AJ334" s="265" t="str">
        <f t="shared" si="158"/>
        <v/>
      </c>
      <c r="AK334" s="267" t="str">
        <f t="shared" si="159"/>
        <v/>
      </c>
      <c r="AL334" s="267" t="str">
        <f t="shared" si="160"/>
        <v/>
      </c>
      <c r="AM334" s="40" t="str">
        <f t="shared" si="161"/>
        <v/>
      </c>
      <c r="AN334" s="267">
        <f t="shared" si="154"/>
        <v>0</v>
      </c>
      <c r="CE334" s="279"/>
    </row>
    <row r="335" spans="1:83" s="40" customFormat="1" ht="12.75">
      <c r="A335" s="227"/>
      <c r="B335" s="88"/>
      <c r="C335" s="89"/>
      <c r="D335" s="90"/>
      <c r="E335" s="89"/>
      <c r="F335" s="91"/>
      <c r="G335" s="304"/>
      <c r="H335" s="41"/>
      <c r="I335" s="42" t="str">
        <f t="shared" si="163"/>
        <v/>
      </c>
      <c r="J335" s="43" t="str">
        <f t="shared" si="146"/>
        <v/>
      </c>
      <c r="K335" s="44" t="str">
        <f>IF(J335="","",IF(COUNTIF($J$4:J335,J335)=0,"",(COUNTIF($J$4:J335,J335))))</f>
        <v/>
      </c>
      <c r="L335" s="44" t="str">
        <f>IF(K335="","",J335&amp;" _ "&amp;COUNTIF($J$4:J335,J335)&amp;"_"&amp;N335)</f>
        <v/>
      </c>
      <c r="M335" s="45" t="str">
        <f t="shared" si="164"/>
        <v/>
      </c>
      <c r="N335" s="44" t="str">
        <f t="shared" si="165"/>
        <v/>
      </c>
      <c r="O335" s="57" t="str">
        <f t="shared" si="166"/>
        <v/>
      </c>
      <c r="P335" s="48" t="str" cm="1">
        <f t="array" ref="P335">IFERROR(IF(C335="P",G335,IF($K335=1,$M335,$M335+LOOKUP(2,1/($J$4:$J334=J335),$P$4:$P334))),"")</f>
        <v/>
      </c>
      <c r="Q335" s="57" t="str" cm="1">
        <f t="array" ref="Q335">IFERROR(IF(OR(C335="P",C335="A",C335="R"),F335,IF($K335=1,F335,IF(LOOKUP(2,1/($J$4:$J334=$J335),$P$4:$P334)=0,$F335,IF(AND($C335="C",LOOKUP(2,1/($J$4:$J334=$J335),$P$4:$P334)&gt;0),(F335*G335+LOOKUP(2,1/($J$4:$J334=$J335),$P$4:$P334)*LOOKUP(2,1/($J$4:$J334=$J335),$Q$4:$Q334))/$P335,IF(AND($C335="C",LOOKUP(2,1/($J$4:$J334=$J335),$P$4:$P334)&lt;0),LOOKUP(2,1/($J$4:$J334=$J335),$Q$4:$Q334),IF(AND($C335="V",LOOKUP(2,1/($J$4:$J334=$J335),$P$4:$P334)&lt;0),((-1*(F335*G335))+LOOKUP(2,1/($J$4:$J334=$J335),$P$4:$P334)*LOOKUP(2,1/($J$4:$J334=$J335),$Q$4:$Q334))/$P335,IF(AND($C335="V",LOOKUP(2,1/($J$4:$J334=$J335),$P$4:$P334)&gt;0),LOOKUP(2,1/($J$4:$J334=$J335),$Q$4:$Q334),""))))))),"")</f>
        <v/>
      </c>
      <c r="R335" s="49" t="str">
        <f t="shared" si="144"/>
        <v/>
      </c>
      <c r="S335" s="49" t="str">
        <f t="shared" si="155"/>
        <v/>
      </c>
      <c r="T335" s="49" t="str">
        <f t="shared" si="167"/>
        <v/>
      </c>
      <c r="U335" s="49" t="str">
        <f>IFERROR(IF(C335="P",S335,IF(K335=1,0,IF(OR(LOOKUP(2,1/($E$4:$E334=$E335),$P$4:$P334)=0,AND($C335="C",$N335="LONG"),AND(C335="V",N335="SHORT")),0,S335+(M335*Q335)))),"")</f>
        <v/>
      </c>
      <c r="V335" s="49" t="str">
        <f t="shared" si="168"/>
        <v/>
      </c>
      <c r="W335" s="50" t="str">
        <f t="shared" si="162"/>
        <v/>
      </c>
      <c r="Y335" s="51" t="str">
        <f t="shared" si="149"/>
        <v/>
      </c>
      <c r="Z335" s="50" t="str">
        <f t="shared" si="156"/>
        <v/>
      </c>
      <c r="AA335" s="50" t="str">
        <f t="shared" si="147"/>
        <v/>
      </c>
      <c r="AB335" s="50" t="str">
        <f t="shared" si="150"/>
        <v/>
      </c>
      <c r="AC335" s="58" t="str">
        <f t="shared" si="151"/>
        <v/>
      </c>
      <c r="AD335" s="53" t="str">
        <f t="shared" si="148"/>
        <v/>
      </c>
      <c r="AE335" s="53" t="str">
        <f t="shared" si="152"/>
        <v/>
      </c>
      <c r="AF335" s="59" t="str">
        <f t="shared" si="153"/>
        <v/>
      </c>
      <c r="AG335" s="40" t="str">
        <f>C335&amp;COUNTIFS($C$3:C335,"V")</f>
        <v>0</v>
      </c>
      <c r="AH335" s="266" t="str">
        <f t="shared" si="145"/>
        <v/>
      </c>
      <c r="AI335" s="56" t="str">
        <f t="shared" si="157"/>
        <v/>
      </c>
      <c r="AJ335" s="265" t="str">
        <f t="shared" si="158"/>
        <v/>
      </c>
      <c r="AK335" s="267" t="str">
        <f t="shared" si="159"/>
        <v/>
      </c>
      <c r="AL335" s="267" t="str">
        <f t="shared" si="160"/>
        <v/>
      </c>
      <c r="AM335" s="40" t="str">
        <f t="shared" si="161"/>
        <v/>
      </c>
      <c r="AN335" s="267">
        <f t="shared" si="154"/>
        <v>0</v>
      </c>
      <c r="CE335" s="279"/>
    </row>
    <row r="336" spans="1:83" s="40" customFormat="1" ht="12.75">
      <c r="A336" s="227"/>
      <c r="B336" s="88"/>
      <c r="C336" s="89"/>
      <c r="D336" s="90"/>
      <c r="E336" s="89"/>
      <c r="F336" s="91"/>
      <c r="G336" s="304"/>
      <c r="H336" s="41"/>
      <c r="I336" s="42" t="str">
        <f t="shared" si="163"/>
        <v/>
      </c>
      <c r="J336" s="43" t="str">
        <f t="shared" si="146"/>
        <v/>
      </c>
      <c r="K336" s="44" t="str">
        <f>IF(J336="","",IF(COUNTIF($J$4:J336,J336)=0,"",(COUNTIF($J$4:J336,J336))))</f>
        <v/>
      </c>
      <c r="L336" s="44" t="str">
        <f>IF(K336="","",J336&amp;" _ "&amp;COUNTIF($J$4:J336,J336)&amp;"_"&amp;N336)</f>
        <v/>
      </c>
      <c r="M336" s="45" t="str">
        <f t="shared" si="164"/>
        <v/>
      </c>
      <c r="N336" s="44" t="str">
        <f t="shared" si="165"/>
        <v/>
      </c>
      <c r="O336" s="57" t="str">
        <f t="shared" si="166"/>
        <v/>
      </c>
      <c r="P336" s="48" t="str" cm="1">
        <f t="array" ref="P336">IFERROR(IF(C336="P",G336,IF($K336=1,$M336,$M336+LOOKUP(2,1/($J$4:$J335=J336),$P$4:$P335))),"")</f>
        <v/>
      </c>
      <c r="Q336" s="57" t="str" cm="1">
        <f t="array" ref="Q336">IFERROR(IF(OR(C336="P",C336="A",C336="R"),F336,IF($K336=1,F336,IF(LOOKUP(2,1/($J$4:$J335=$J336),$P$4:$P335)=0,$F336,IF(AND($C336="C",LOOKUP(2,1/($J$4:$J335=$J336),$P$4:$P335)&gt;0),(F336*G336+LOOKUP(2,1/($J$4:$J335=$J336),$P$4:$P335)*LOOKUP(2,1/($J$4:$J335=$J336),$Q$4:$Q335))/$P336,IF(AND($C336="C",LOOKUP(2,1/($J$4:$J335=$J336),$P$4:$P335)&lt;0),LOOKUP(2,1/($J$4:$J335=$J336),$Q$4:$Q335),IF(AND($C336="V",LOOKUP(2,1/($J$4:$J335=$J336),$P$4:$P335)&lt;0),((-1*(F336*G336))+LOOKUP(2,1/($J$4:$J335=$J336),$P$4:$P335)*LOOKUP(2,1/($J$4:$J335=$J336),$Q$4:$Q335))/$P336,IF(AND($C336="V",LOOKUP(2,1/($J$4:$J335=$J336),$P$4:$P335)&gt;0),LOOKUP(2,1/($J$4:$J335=$J336),$Q$4:$Q335),""))))))),"")</f>
        <v/>
      </c>
      <c r="R336" s="49" t="str">
        <f t="shared" si="144"/>
        <v/>
      </c>
      <c r="S336" s="49" t="str">
        <f t="shared" si="155"/>
        <v/>
      </c>
      <c r="T336" s="49" t="str">
        <f t="shared" si="167"/>
        <v/>
      </c>
      <c r="U336" s="49" t="str">
        <f>IFERROR(IF(C336="P",S336,IF(K336=1,0,IF(OR(LOOKUP(2,1/($E$4:$E335=$E336),$P$4:$P335)=0,AND($C336="C",$N336="LONG"),AND(C336="V",N336="SHORT")),0,S336+(M336*Q336)))),"")</f>
        <v/>
      </c>
      <c r="V336" s="49" t="str">
        <f t="shared" si="168"/>
        <v/>
      </c>
      <c r="W336" s="50" t="str">
        <f t="shared" si="162"/>
        <v/>
      </c>
      <c r="Y336" s="51" t="str">
        <f t="shared" si="149"/>
        <v/>
      </c>
      <c r="Z336" s="50" t="str">
        <f t="shared" si="156"/>
        <v/>
      </c>
      <c r="AA336" s="50" t="str">
        <f t="shared" si="147"/>
        <v/>
      </c>
      <c r="AB336" s="50" t="str">
        <f t="shared" si="150"/>
        <v/>
      </c>
      <c r="AC336" s="58" t="str">
        <f t="shared" si="151"/>
        <v/>
      </c>
      <c r="AD336" s="53" t="str">
        <f t="shared" si="148"/>
        <v/>
      </c>
      <c r="AE336" s="53" t="str">
        <f t="shared" si="152"/>
        <v/>
      </c>
      <c r="AF336" s="59" t="str">
        <f t="shared" si="153"/>
        <v/>
      </c>
      <c r="AG336" s="40" t="str">
        <f>C336&amp;COUNTIFS($C$3:C336,"V")</f>
        <v>0</v>
      </c>
      <c r="AH336" s="266" t="str">
        <f t="shared" si="145"/>
        <v/>
      </c>
      <c r="AI336" s="56" t="str">
        <f t="shared" si="157"/>
        <v/>
      </c>
      <c r="AJ336" s="265" t="str">
        <f t="shared" si="158"/>
        <v/>
      </c>
      <c r="AK336" s="267" t="str">
        <f t="shared" si="159"/>
        <v/>
      </c>
      <c r="AL336" s="267" t="str">
        <f t="shared" si="160"/>
        <v/>
      </c>
      <c r="AM336" s="40" t="str">
        <f t="shared" si="161"/>
        <v/>
      </c>
      <c r="AN336" s="267">
        <f t="shared" si="154"/>
        <v>0</v>
      </c>
      <c r="CE336" s="279"/>
    </row>
    <row r="337" spans="1:83" s="40" customFormat="1" ht="12.75">
      <c r="A337" s="227"/>
      <c r="B337" s="88"/>
      <c r="C337" s="89"/>
      <c r="D337" s="90"/>
      <c r="E337" s="89"/>
      <c r="F337" s="91"/>
      <c r="G337" s="304"/>
      <c r="H337" s="41"/>
      <c r="I337" s="42" t="str">
        <f t="shared" si="163"/>
        <v/>
      </c>
      <c r="J337" s="43" t="str">
        <f t="shared" si="146"/>
        <v/>
      </c>
      <c r="K337" s="44" t="str">
        <f>IF(J337="","",IF(COUNTIF($J$4:J337,J337)=0,"",(COUNTIF($J$4:J337,J337))))</f>
        <v/>
      </c>
      <c r="L337" s="44" t="str">
        <f>IF(K337="","",J337&amp;" _ "&amp;COUNTIF($J$4:J337,J337)&amp;"_"&amp;N337)</f>
        <v/>
      </c>
      <c r="M337" s="45" t="str">
        <f t="shared" si="164"/>
        <v/>
      </c>
      <c r="N337" s="44" t="str">
        <f t="shared" si="165"/>
        <v/>
      </c>
      <c r="O337" s="57" t="str">
        <f t="shared" si="166"/>
        <v/>
      </c>
      <c r="P337" s="48" t="str" cm="1">
        <f t="array" ref="P337">IFERROR(IF(C337="P",G337,IF($K337=1,$M337,$M337+LOOKUP(2,1/($J$4:$J336=J337),$P$4:$P336))),"")</f>
        <v/>
      </c>
      <c r="Q337" s="57" t="str" cm="1">
        <f t="array" ref="Q337">IFERROR(IF(OR(C337="P",C337="A",C337="R"),F337,IF($K337=1,F337,IF(LOOKUP(2,1/($J$4:$J336=$J337),$P$4:$P336)=0,$F337,IF(AND($C337="C",LOOKUP(2,1/($J$4:$J336=$J337),$P$4:$P336)&gt;0),(F337*G337+LOOKUP(2,1/($J$4:$J336=$J337),$P$4:$P336)*LOOKUP(2,1/($J$4:$J336=$J337),$Q$4:$Q336))/$P337,IF(AND($C337="C",LOOKUP(2,1/($J$4:$J336=$J337),$P$4:$P336)&lt;0),LOOKUP(2,1/($J$4:$J336=$J337),$Q$4:$Q336),IF(AND($C337="V",LOOKUP(2,1/($J$4:$J336=$J337),$P$4:$P336)&lt;0),((-1*(F337*G337))+LOOKUP(2,1/($J$4:$J336=$J337),$P$4:$P336)*LOOKUP(2,1/($J$4:$J336=$J337),$Q$4:$Q336))/$P337,IF(AND($C337="V",LOOKUP(2,1/($J$4:$J336=$J337),$P$4:$P336)&gt;0),LOOKUP(2,1/($J$4:$J336=$J337),$Q$4:$Q336),""))))))),"")</f>
        <v/>
      </c>
      <c r="R337" s="49" t="str">
        <f t="shared" ref="R337:R400" si="169">IFERROR(Q337*P337,"")</f>
        <v/>
      </c>
      <c r="S337" s="49" t="str">
        <f t="shared" si="155"/>
        <v/>
      </c>
      <c r="T337" s="49" t="str">
        <f t="shared" si="167"/>
        <v/>
      </c>
      <c r="U337" s="49" t="str">
        <f>IFERROR(IF(C337="P",S337,IF(K337=1,0,IF(OR(LOOKUP(2,1/($E$4:$E336=$E337),$P$4:$P336)=0,AND($C337="C",$N337="LONG"),AND(C337="V",N337="SHORT")),0,S337+(M337*Q337)))),"")</f>
        <v/>
      </c>
      <c r="V337" s="49" t="str">
        <f t="shared" si="168"/>
        <v/>
      </c>
      <c r="W337" s="50" t="str">
        <f t="shared" si="162"/>
        <v/>
      </c>
      <c r="Y337" s="51" t="str">
        <f t="shared" si="149"/>
        <v/>
      </c>
      <c r="Z337" s="50" t="str">
        <f t="shared" si="156"/>
        <v/>
      </c>
      <c r="AA337" s="50" t="str">
        <f t="shared" si="147"/>
        <v/>
      </c>
      <c r="AB337" s="50" t="str">
        <f t="shared" si="150"/>
        <v/>
      </c>
      <c r="AC337" s="58" t="str">
        <f t="shared" si="151"/>
        <v/>
      </c>
      <c r="AD337" s="53" t="str">
        <f t="shared" si="148"/>
        <v/>
      </c>
      <c r="AE337" s="53" t="str">
        <f t="shared" si="152"/>
        <v/>
      </c>
      <c r="AF337" s="59" t="str">
        <f t="shared" si="153"/>
        <v/>
      </c>
      <c r="AG337" s="40" t="str">
        <f>C337&amp;COUNTIFS($C$3:C337,"V")</f>
        <v>0</v>
      </c>
      <c r="AH337" s="266" t="str">
        <f t="shared" si="145"/>
        <v/>
      </c>
      <c r="AI337" s="56" t="str">
        <f t="shared" si="157"/>
        <v/>
      </c>
      <c r="AJ337" s="265" t="str">
        <f t="shared" si="158"/>
        <v/>
      </c>
      <c r="AK337" s="267" t="str">
        <f t="shared" si="159"/>
        <v/>
      </c>
      <c r="AL337" s="267" t="str">
        <f t="shared" si="160"/>
        <v/>
      </c>
      <c r="AM337" s="40" t="str">
        <f t="shared" si="161"/>
        <v/>
      </c>
      <c r="AN337" s="267">
        <f t="shared" si="154"/>
        <v>0</v>
      </c>
      <c r="CE337" s="279"/>
    </row>
    <row r="338" spans="1:83" s="40" customFormat="1" ht="12.75">
      <c r="A338" s="227"/>
      <c r="B338" s="88"/>
      <c r="C338" s="89"/>
      <c r="D338" s="90"/>
      <c r="E338" s="89"/>
      <c r="F338" s="91"/>
      <c r="G338" s="304"/>
      <c r="H338" s="41"/>
      <c r="I338" s="42" t="str">
        <f t="shared" si="163"/>
        <v/>
      </c>
      <c r="J338" s="43" t="str">
        <f t="shared" si="146"/>
        <v/>
      </c>
      <c r="K338" s="44" t="str">
        <f>IF(J338="","",IF(COUNTIF($J$4:J338,J338)=0,"",(COUNTIF($J$4:J338,J338))))</f>
        <v/>
      </c>
      <c r="L338" s="44" t="str">
        <f>IF(K338="","",J338&amp;" _ "&amp;COUNTIF($J$4:J338,J338)&amp;"_"&amp;N338)</f>
        <v/>
      </c>
      <c r="M338" s="45" t="str">
        <f t="shared" si="164"/>
        <v/>
      </c>
      <c r="N338" s="44" t="str">
        <f t="shared" si="165"/>
        <v/>
      </c>
      <c r="O338" s="57" t="str">
        <f t="shared" si="166"/>
        <v/>
      </c>
      <c r="P338" s="48" t="str" cm="1">
        <f t="array" ref="P338">IFERROR(IF(C338="P",G338,IF($K338=1,$M338,$M338+LOOKUP(2,1/($J$4:$J337=J338),$P$4:$P337))),"")</f>
        <v/>
      </c>
      <c r="Q338" s="57" t="str" cm="1">
        <f t="array" ref="Q338">IFERROR(IF(OR(C338="P",C338="A",C338="R"),F338,IF($K338=1,F338,IF(LOOKUP(2,1/($J$4:$J337=$J338),$P$4:$P337)=0,$F338,IF(AND($C338="C",LOOKUP(2,1/($J$4:$J337=$J338),$P$4:$P337)&gt;0),(F338*G338+LOOKUP(2,1/($J$4:$J337=$J338),$P$4:$P337)*LOOKUP(2,1/($J$4:$J337=$J338),$Q$4:$Q337))/$P338,IF(AND($C338="C",LOOKUP(2,1/($J$4:$J337=$J338),$P$4:$P337)&lt;0),LOOKUP(2,1/($J$4:$J337=$J338),$Q$4:$Q337),IF(AND($C338="V",LOOKUP(2,1/($J$4:$J337=$J338),$P$4:$P337)&lt;0),((-1*(F338*G338))+LOOKUP(2,1/($J$4:$J337=$J338),$P$4:$P337)*LOOKUP(2,1/($J$4:$J337=$J338),$Q$4:$Q337))/$P338,IF(AND($C338="V",LOOKUP(2,1/($J$4:$J337=$J338),$P$4:$P337)&gt;0),LOOKUP(2,1/($J$4:$J337=$J338),$Q$4:$Q337),""))))))),"")</f>
        <v/>
      </c>
      <c r="R338" s="49" t="str">
        <f t="shared" si="169"/>
        <v/>
      </c>
      <c r="S338" s="49" t="str">
        <f t="shared" si="155"/>
        <v/>
      </c>
      <c r="T338" s="49" t="str">
        <f t="shared" si="167"/>
        <v/>
      </c>
      <c r="U338" s="49" t="str">
        <f>IFERROR(IF(C338="P",S338,IF(K338=1,0,IF(OR(LOOKUP(2,1/($E$4:$E337=$E338),$P$4:$P337)=0,AND($C338="C",$N338="LONG"),AND(C338="V",N338="SHORT")),0,S338+(M338*Q338)))),"")</f>
        <v/>
      </c>
      <c r="V338" s="49" t="str">
        <f t="shared" si="168"/>
        <v/>
      </c>
      <c r="W338" s="50" t="str">
        <f t="shared" si="162"/>
        <v/>
      </c>
      <c r="Y338" s="51" t="str">
        <f t="shared" si="149"/>
        <v/>
      </c>
      <c r="Z338" s="50" t="str">
        <f t="shared" si="156"/>
        <v/>
      </c>
      <c r="AA338" s="50" t="str">
        <f t="shared" si="147"/>
        <v/>
      </c>
      <c r="AB338" s="50" t="str">
        <f t="shared" si="150"/>
        <v/>
      </c>
      <c r="AC338" s="58" t="str">
        <f t="shared" si="151"/>
        <v/>
      </c>
      <c r="AD338" s="53" t="str">
        <f t="shared" si="148"/>
        <v/>
      </c>
      <c r="AE338" s="53" t="str">
        <f t="shared" si="152"/>
        <v/>
      </c>
      <c r="AF338" s="59" t="str">
        <f t="shared" si="153"/>
        <v/>
      </c>
      <c r="AG338" s="40" t="str">
        <f>C338&amp;COUNTIFS($C$3:C338,"V")</f>
        <v>0</v>
      </c>
      <c r="AH338" s="266" t="str">
        <f t="shared" si="145"/>
        <v/>
      </c>
      <c r="AI338" s="56" t="str">
        <f t="shared" si="157"/>
        <v/>
      </c>
      <c r="AJ338" s="265" t="str">
        <f t="shared" si="158"/>
        <v/>
      </c>
      <c r="AK338" s="267" t="str">
        <f t="shared" si="159"/>
        <v/>
      </c>
      <c r="AL338" s="267" t="str">
        <f t="shared" si="160"/>
        <v/>
      </c>
      <c r="AM338" s="40" t="str">
        <f t="shared" si="161"/>
        <v/>
      </c>
      <c r="AN338" s="267">
        <f t="shared" si="154"/>
        <v>0</v>
      </c>
      <c r="CE338" s="279"/>
    </row>
    <row r="339" spans="1:83" s="40" customFormat="1" ht="12.75">
      <c r="A339" s="227"/>
      <c r="B339" s="88"/>
      <c r="C339" s="89"/>
      <c r="D339" s="90"/>
      <c r="E339" s="89"/>
      <c r="F339" s="91"/>
      <c r="G339" s="304"/>
      <c r="H339" s="41"/>
      <c r="I339" s="42" t="str">
        <f t="shared" si="163"/>
        <v/>
      </c>
      <c r="J339" s="43" t="str">
        <f t="shared" si="146"/>
        <v/>
      </c>
      <c r="K339" s="44" t="str">
        <f>IF(J339="","",IF(COUNTIF($J$4:J339,J339)=0,"",(COUNTIF($J$4:J339,J339))))</f>
        <v/>
      </c>
      <c r="L339" s="44" t="str">
        <f>IF(K339="","",J339&amp;" _ "&amp;COUNTIF($J$4:J339,J339)&amp;"_"&amp;N339)</f>
        <v/>
      </c>
      <c r="M339" s="45" t="str">
        <f t="shared" si="164"/>
        <v/>
      </c>
      <c r="N339" s="44" t="str">
        <f t="shared" si="165"/>
        <v/>
      </c>
      <c r="O339" s="57" t="str">
        <f t="shared" si="166"/>
        <v/>
      </c>
      <c r="P339" s="48" t="str" cm="1">
        <f t="array" ref="P339">IFERROR(IF(C339="P",G339,IF($K339=1,$M339,$M339+LOOKUP(2,1/($J$4:$J338=J339),$P$4:$P338))),"")</f>
        <v/>
      </c>
      <c r="Q339" s="57" t="str" cm="1">
        <f t="array" ref="Q339">IFERROR(IF(OR(C339="P",C339="A",C339="R"),F339,IF($K339=1,F339,IF(LOOKUP(2,1/($J$4:$J338=$J339),$P$4:$P338)=0,$F339,IF(AND($C339="C",LOOKUP(2,1/($J$4:$J338=$J339),$P$4:$P338)&gt;0),(F339*G339+LOOKUP(2,1/($J$4:$J338=$J339),$P$4:$P338)*LOOKUP(2,1/($J$4:$J338=$J339),$Q$4:$Q338))/$P339,IF(AND($C339="C",LOOKUP(2,1/($J$4:$J338=$J339),$P$4:$P338)&lt;0),LOOKUP(2,1/($J$4:$J338=$J339),$Q$4:$Q338),IF(AND($C339="V",LOOKUP(2,1/($J$4:$J338=$J339),$P$4:$P338)&lt;0),((-1*(F339*G339))+LOOKUP(2,1/($J$4:$J338=$J339),$P$4:$P338)*LOOKUP(2,1/($J$4:$J338=$J339),$Q$4:$Q338))/$P339,IF(AND($C339="V",LOOKUP(2,1/($J$4:$J338=$J339),$P$4:$P338)&gt;0),LOOKUP(2,1/($J$4:$J338=$J339),$Q$4:$Q338),""))))))),"")</f>
        <v/>
      </c>
      <c r="R339" s="49" t="str">
        <f t="shared" si="169"/>
        <v/>
      </c>
      <c r="S339" s="49" t="str">
        <f t="shared" si="155"/>
        <v/>
      </c>
      <c r="T339" s="49" t="str">
        <f t="shared" si="167"/>
        <v/>
      </c>
      <c r="U339" s="49" t="str">
        <f>IFERROR(IF(C339="P",S339,IF(K339=1,0,IF(OR(LOOKUP(2,1/($E$4:$E338=$E339),$P$4:$P338)=0,AND($C339="C",$N339="LONG"),AND(C339="V",N339="SHORT")),0,S339+(M339*Q339)))),"")</f>
        <v/>
      </c>
      <c r="V339" s="49" t="str">
        <f t="shared" si="168"/>
        <v/>
      </c>
      <c r="W339" s="50" t="str">
        <f t="shared" si="162"/>
        <v/>
      </c>
      <c r="Y339" s="51" t="str">
        <f t="shared" si="149"/>
        <v/>
      </c>
      <c r="Z339" s="50" t="str">
        <f t="shared" si="156"/>
        <v/>
      </c>
      <c r="AA339" s="50" t="str">
        <f t="shared" si="147"/>
        <v/>
      </c>
      <c r="AB339" s="50" t="str">
        <f t="shared" si="150"/>
        <v/>
      </c>
      <c r="AC339" s="58" t="str">
        <f t="shared" si="151"/>
        <v/>
      </c>
      <c r="AD339" s="53" t="str">
        <f t="shared" si="148"/>
        <v/>
      </c>
      <c r="AE339" s="53" t="str">
        <f t="shared" si="152"/>
        <v/>
      </c>
      <c r="AF339" s="59" t="str">
        <f t="shared" si="153"/>
        <v/>
      </c>
      <c r="AG339" s="40" t="str">
        <f>C339&amp;COUNTIFS($C$3:C339,"V")</f>
        <v>0</v>
      </c>
      <c r="AH339" s="266" t="str">
        <f t="shared" si="145"/>
        <v/>
      </c>
      <c r="AI339" s="56" t="str">
        <f t="shared" si="157"/>
        <v/>
      </c>
      <c r="AJ339" s="265" t="str">
        <f t="shared" si="158"/>
        <v/>
      </c>
      <c r="AK339" s="267" t="str">
        <f t="shared" si="159"/>
        <v/>
      </c>
      <c r="AL339" s="267" t="str">
        <f t="shared" si="160"/>
        <v/>
      </c>
      <c r="AM339" s="40" t="str">
        <f t="shared" si="161"/>
        <v/>
      </c>
      <c r="AN339" s="267">
        <f t="shared" si="154"/>
        <v>0</v>
      </c>
      <c r="CE339" s="279"/>
    </row>
    <row r="340" spans="1:83" s="40" customFormat="1" ht="12.75">
      <c r="A340" s="227"/>
      <c r="B340" s="88"/>
      <c r="C340" s="89"/>
      <c r="D340" s="90"/>
      <c r="E340" s="89"/>
      <c r="F340" s="91"/>
      <c r="G340" s="304"/>
      <c r="H340" s="41"/>
      <c r="I340" s="42" t="str">
        <f t="shared" si="163"/>
        <v/>
      </c>
      <c r="J340" s="43" t="str">
        <f t="shared" si="146"/>
        <v/>
      </c>
      <c r="K340" s="44" t="str">
        <f>IF(J340="","",IF(COUNTIF($J$4:J340,J340)=0,"",(COUNTIF($J$4:J340,J340))))</f>
        <v/>
      </c>
      <c r="L340" s="44" t="str">
        <f>IF(K340="","",J340&amp;" _ "&amp;COUNTIF($J$4:J340,J340)&amp;"_"&amp;N340)</f>
        <v/>
      </c>
      <c r="M340" s="45" t="str">
        <f t="shared" si="164"/>
        <v/>
      </c>
      <c r="N340" s="44" t="str">
        <f t="shared" si="165"/>
        <v/>
      </c>
      <c r="O340" s="57" t="str">
        <f t="shared" si="166"/>
        <v/>
      </c>
      <c r="P340" s="48" t="str" cm="1">
        <f t="array" ref="P340">IFERROR(IF(C340="P",G340,IF($K340=1,$M340,$M340+LOOKUP(2,1/($J$4:$J339=J340),$P$4:$P339))),"")</f>
        <v/>
      </c>
      <c r="Q340" s="57" t="str" cm="1">
        <f t="array" ref="Q340">IFERROR(IF(OR(C340="P",C340="A",C340="R"),F340,IF($K340=1,F340,IF(LOOKUP(2,1/($J$4:$J339=$J340),$P$4:$P339)=0,$F340,IF(AND($C340="C",LOOKUP(2,1/($J$4:$J339=$J340),$P$4:$P339)&gt;0),(F340*G340+LOOKUP(2,1/($J$4:$J339=$J340),$P$4:$P339)*LOOKUP(2,1/($J$4:$J339=$J340),$Q$4:$Q339))/$P340,IF(AND($C340="C",LOOKUP(2,1/($J$4:$J339=$J340),$P$4:$P339)&lt;0),LOOKUP(2,1/($J$4:$J339=$J340),$Q$4:$Q339),IF(AND($C340="V",LOOKUP(2,1/($J$4:$J339=$J340),$P$4:$P339)&lt;0),((-1*(F340*G340))+LOOKUP(2,1/($J$4:$J339=$J340),$P$4:$P339)*LOOKUP(2,1/($J$4:$J339=$J340),$Q$4:$Q339))/$P340,IF(AND($C340="V",LOOKUP(2,1/($J$4:$J339=$J340),$P$4:$P339)&gt;0),LOOKUP(2,1/($J$4:$J339=$J340),$Q$4:$Q339),""))))))),"")</f>
        <v/>
      </c>
      <c r="R340" s="49" t="str">
        <f t="shared" si="169"/>
        <v/>
      </c>
      <c r="S340" s="49" t="str">
        <f t="shared" si="155"/>
        <v/>
      </c>
      <c r="T340" s="49" t="str">
        <f t="shared" si="167"/>
        <v/>
      </c>
      <c r="U340" s="49" t="str">
        <f>IFERROR(IF(C340="P",S340,IF(K340=1,0,IF(OR(LOOKUP(2,1/($E$4:$E339=$E340),$P$4:$P339)=0,AND($C340="C",$N340="LONG"),AND(C340="V",N340="SHORT")),0,S340+(M340*Q340)))),"")</f>
        <v/>
      </c>
      <c r="V340" s="49" t="str">
        <f t="shared" si="168"/>
        <v/>
      </c>
      <c r="W340" s="50" t="str">
        <f t="shared" si="162"/>
        <v/>
      </c>
      <c r="Y340" s="51" t="str">
        <f t="shared" si="149"/>
        <v/>
      </c>
      <c r="Z340" s="50" t="str">
        <f t="shared" si="156"/>
        <v/>
      </c>
      <c r="AA340" s="50" t="str">
        <f t="shared" si="147"/>
        <v/>
      </c>
      <c r="AB340" s="50" t="str">
        <f t="shared" si="150"/>
        <v/>
      </c>
      <c r="AC340" s="58" t="str">
        <f t="shared" si="151"/>
        <v/>
      </c>
      <c r="AD340" s="53" t="str">
        <f t="shared" si="148"/>
        <v/>
      </c>
      <c r="AE340" s="53" t="str">
        <f t="shared" si="152"/>
        <v/>
      </c>
      <c r="AF340" s="59" t="str">
        <f t="shared" si="153"/>
        <v/>
      </c>
      <c r="AG340" s="40" t="str">
        <f>C340&amp;COUNTIFS($C$3:C340,"V")</f>
        <v>0</v>
      </c>
      <c r="AH340" s="266" t="str">
        <f t="shared" si="145"/>
        <v/>
      </c>
      <c r="AI340" s="56" t="str">
        <f t="shared" si="157"/>
        <v/>
      </c>
      <c r="AJ340" s="265" t="str">
        <f t="shared" si="158"/>
        <v/>
      </c>
      <c r="AK340" s="267" t="str">
        <f t="shared" si="159"/>
        <v/>
      </c>
      <c r="AL340" s="267" t="str">
        <f t="shared" si="160"/>
        <v/>
      </c>
      <c r="AM340" s="40" t="str">
        <f t="shared" si="161"/>
        <v/>
      </c>
      <c r="AN340" s="267">
        <f t="shared" si="154"/>
        <v>0</v>
      </c>
      <c r="CE340" s="279"/>
    </row>
    <row r="341" spans="1:83" s="40" customFormat="1" ht="12.75">
      <c r="A341" s="227"/>
      <c r="B341" s="88"/>
      <c r="C341" s="89"/>
      <c r="D341" s="90"/>
      <c r="E341" s="89"/>
      <c r="F341" s="91"/>
      <c r="G341" s="304"/>
      <c r="H341" s="41"/>
      <c r="I341" s="42" t="str">
        <f t="shared" si="163"/>
        <v/>
      </c>
      <c r="J341" s="43" t="str">
        <f t="shared" si="146"/>
        <v/>
      </c>
      <c r="K341" s="44" t="str">
        <f>IF(J341="","",IF(COUNTIF($J$4:J341,J341)=0,"",(COUNTIF($J$4:J341,J341))))</f>
        <v/>
      </c>
      <c r="L341" s="44" t="str">
        <f>IF(K341="","",J341&amp;" _ "&amp;COUNTIF($J$4:J341,J341)&amp;"_"&amp;N341)</f>
        <v/>
      </c>
      <c r="M341" s="45" t="str">
        <f t="shared" si="164"/>
        <v/>
      </c>
      <c r="N341" s="44" t="str">
        <f t="shared" si="165"/>
        <v/>
      </c>
      <c r="O341" s="57" t="str">
        <f t="shared" si="166"/>
        <v/>
      </c>
      <c r="P341" s="48" t="str" cm="1">
        <f t="array" ref="P341">IFERROR(IF(C341="P",G341,IF($K341=1,$M341,$M341+LOOKUP(2,1/($J$4:$J340=J341),$P$4:$P340))),"")</f>
        <v/>
      </c>
      <c r="Q341" s="57" t="str" cm="1">
        <f t="array" ref="Q341">IFERROR(IF(OR(C341="P",C341="A",C341="R"),F341,IF($K341=1,F341,IF(LOOKUP(2,1/($J$4:$J340=$J341),$P$4:$P340)=0,$F341,IF(AND($C341="C",LOOKUP(2,1/($J$4:$J340=$J341),$P$4:$P340)&gt;0),(F341*G341+LOOKUP(2,1/($J$4:$J340=$J341),$P$4:$P340)*LOOKUP(2,1/($J$4:$J340=$J341),$Q$4:$Q340))/$P341,IF(AND($C341="C",LOOKUP(2,1/($J$4:$J340=$J341),$P$4:$P340)&lt;0),LOOKUP(2,1/($J$4:$J340=$J341),$Q$4:$Q340),IF(AND($C341="V",LOOKUP(2,1/($J$4:$J340=$J341),$P$4:$P340)&lt;0),((-1*(F341*G341))+LOOKUP(2,1/($J$4:$J340=$J341),$P$4:$P340)*LOOKUP(2,1/($J$4:$J340=$J341),$Q$4:$Q340))/$P341,IF(AND($C341="V",LOOKUP(2,1/($J$4:$J340=$J341),$P$4:$P340)&gt;0),LOOKUP(2,1/($J$4:$J340=$J341),$Q$4:$Q340),""))))))),"")</f>
        <v/>
      </c>
      <c r="R341" s="49" t="str">
        <f t="shared" si="169"/>
        <v/>
      </c>
      <c r="S341" s="49" t="str">
        <f t="shared" si="155"/>
        <v/>
      </c>
      <c r="T341" s="49" t="str">
        <f t="shared" si="167"/>
        <v/>
      </c>
      <c r="U341" s="49" t="str">
        <f>IFERROR(IF(C341="P",S341,IF(K341=1,0,IF(OR(LOOKUP(2,1/($E$4:$E340=$E341),$P$4:$P340)=0,AND($C341="C",$N341="LONG"),AND(C341="V",N341="SHORT")),0,S341+(M341*Q341)))),"")</f>
        <v/>
      </c>
      <c r="V341" s="49" t="str">
        <f t="shared" si="168"/>
        <v/>
      </c>
      <c r="W341" s="50" t="str">
        <f t="shared" si="162"/>
        <v/>
      </c>
      <c r="Y341" s="51" t="str">
        <f t="shared" si="149"/>
        <v/>
      </c>
      <c r="Z341" s="50" t="str">
        <f t="shared" si="156"/>
        <v/>
      </c>
      <c r="AA341" s="50" t="str">
        <f t="shared" si="147"/>
        <v/>
      </c>
      <c r="AB341" s="50" t="str">
        <f t="shared" si="150"/>
        <v/>
      </c>
      <c r="AC341" s="58" t="str">
        <f t="shared" si="151"/>
        <v/>
      </c>
      <c r="AD341" s="53" t="str">
        <f t="shared" si="148"/>
        <v/>
      </c>
      <c r="AE341" s="53" t="str">
        <f t="shared" si="152"/>
        <v/>
      </c>
      <c r="AF341" s="59" t="str">
        <f t="shared" si="153"/>
        <v/>
      </c>
      <c r="AG341" s="40" t="str">
        <f>C341&amp;COUNTIFS($C$3:C341,"V")</f>
        <v>0</v>
      </c>
      <c r="AH341" s="266" t="str">
        <f t="shared" si="145"/>
        <v/>
      </c>
      <c r="AI341" s="56" t="str">
        <f t="shared" si="157"/>
        <v/>
      </c>
      <c r="AJ341" s="265" t="str">
        <f t="shared" si="158"/>
        <v/>
      </c>
      <c r="AK341" s="267" t="str">
        <f t="shared" si="159"/>
        <v/>
      </c>
      <c r="AL341" s="267" t="str">
        <f t="shared" si="160"/>
        <v/>
      </c>
      <c r="AM341" s="40" t="str">
        <f t="shared" si="161"/>
        <v/>
      </c>
      <c r="AN341" s="267">
        <f t="shared" si="154"/>
        <v>0</v>
      </c>
      <c r="CE341" s="279"/>
    </row>
    <row r="342" spans="1:83" s="40" customFormat="1" ht="12.75">
      <c r="A342" s="227"/>
      <c r="B342" s="88"/>
      <c r="C342" s="89"/>
      <c r="D342" s="90"/>
      <c r="E342" s="89"/>
      <c r="F342" s="91"/>
      <c r="G342" s="304"/>
      <c r="H342" s="41"/>
      <c r="I342" s="42" t="str">
        <f t="shared" si="163"/>
        <v/>
      </c>
      <c r="J342" s="43" t="str">
        <f t="shared" si="146"/>
        <v/>
      </c>
      <c r="K342" s="44" t="str">
        <f>IF(J342="","",IF(COUNTIF($J$4:J342,J342)=0,"",(COUNTIF($J$4:J342,J342))))</f>
        <v/>
      </c>
      <c r="L342" s="44" t="str">
        <f>IF(K342="","",J342&amp;" _ "&amp;COUNTIF($J$4:J342,J342)&amp;"_"&amp;N342)</f>
        <v/>
      </c>
      <c r="M342" s="45" t="str">
        <f t="shared" si="164"/>
        <v/>
      </c>
      <c r="N342" s="44" t="str">
        <f t="shared" si="165"/>
        <v/>
      </c>
      <c r="O342" s="57" t="str">
        <f t="shared" si="166"/>
        <v/>
      </c>
      <c r="P342" s="48" t="str" cm="1">
        <f t="array" ref="P342">IFERROR(IF(C342="P",G342,IF($K342=1,$M342,$M342+LOOKUP(2,1/($J$4:$J341=J342),$P$4:$P341))),"")</f>
        <v/>
      </c>
      <c r="Q342" s="57" t="str" cm="1">
        <f t="array" ref="Q342">IFERROR(IF(OR(C342="P",C342="A",C342="R"),F342,IF($K342=1,F342,IF(LOOKUP(2,1/($J$4:$J341=$J342),$P$4:$P341)=0,$F342,IF(AND($C342="C",LOOKUP(2,1/($J$4:$J341=$J342),$P$4:$P341)&gt;0),(F342*G342+LOOKUP(2,1/($J$4:$J341=$J342),$P$4:$P341)*LOOKUP(2,1/($J$4:$J341=$J342),$Q$4:$Q341))/$P342,IF(AND($C342="C",LOOKUP(2,1/($J$4:$J341=$J342),$P$4:$P341)&lt;0),LOOKUP(2,1/($J$4:$J341=$J342),$Q$4:$Q341),IF(AND($C342="V",LOOKUP(2,1/($J$4:$J341=$J342),$P$4:$P341)&lt;0),((-1*(F342*G342))+LOOKUP(2,1/($J$4:$J341=$J342),$P$4:$P341)*LOOKUP(2,1/($J$4:$J341=$J342),$Q$4:$Q341))/$P342,IF(AND($C342="V",LOOKUP(2,1/($J$4:$J341=$J342),$P$4:$P341)&gt;0),LOOKUP(2,1/($J$4:$J341=$J342),$Q$4:$Q341),""))))))),"")</f>
        <v/>
      </c>
      <c r="R342" s="49" t="str">
        <f t="shared" si="169"/>
        <v/>
      </c>
      <c r="S342" s="49" t="str">
        <f t="shared" si="155"/>
        <v/>
      </c>
      <c r="T342" s="49" t="str">
        <f t="shared" si="167"/>
        <v/>
      </c>
      <c r="U342" s="49" t="str">
        <f>IFERROR(IF(C342="P",S342,IF(K342=1,0,IF(OR(LOOKUP(2,1/($E$4:$E341=$E342),$P$4:$P341)=0,AND($C342="C",$N342="LONG"),AND(C342="V",N342="SHORT")),0,S342+(M342*Q342)))),"")</f>
        <v/>
      </c>
      <c r="V342" s="49" t="str">
        <f t="shared" si="168"/>
        <v/>
      </c>
      <c r="W342" s="50" t="str">
        <f t="shared" si="162"/>
        <v/>
      </c>
      <c r="Y342" s="51" t="str">
        <f t="shared" si="149"/>
        <v/>
      </c>
      <c r="Z342" s="50" t="str">
        <f t="shared" si="156"/>
        <v/>
      </c>
      <c r="AA342" s="50" t="str">
        <f t="shared" si="147"/>
        <v/>
      </c>
      <c r="AB342" s="50" t="str">
        <f t="shared" si="150"/>
        <v/>
      </c>
      <c r="AC342" s="58" t="str">
        <f t="shared" si="151"/>
        <v/>
      </c>
      <c r="AD342" s="53" t="str">
        <f t="shared" si="148"/>
        <v/>
      </c>
      <c r="AE342" s="53" t="str">
        <f t="shared" si="152"/>
        <v/>
      </c>
      <c r="AF342" s="59" t="str">
        <f t="shared" si="153"/>
        <v/>
      </c>
      <c r="AG342" s="40" t="str">
        <f>C342&amp;COUNTIFS($C$3:C342,"V")</f>
        <v>0</v>
      </c>
      <c r="AH342" s="266" t="str">
        <f t="shared" si="145"/>
        <v/>
      </c>
      <c r="AI342" s="56" t="str">
        <f t="shared" si="157"/>
        <v/>
      </c>
      <c r="AJ342" s="265" t="str">
        <f t="shared" si="158"/>
        <v/>
      </c>
      <c r="AK342" s="267" t="str">
        <f t="shared" si="159"/>
        <v/>
      </c>
      <c r="AL342" s="267" t="str">
        <f t="shared" si="160"/>
        <v/>
      </c>
      <c r="AM342" s="40" t="str">
        <f t="shared" si="161"/>
        <v/>
      </c>
      <c r="AN342" s="267">
        <f t="shared" si="154"/>
        <v>0</v>
      </c>
      <c r="CE342" s="279"/>
    </row>
    <row r="343" spans="1:83" s="40" customFormat="1" ht="12.75">
      <c r="A343" s="227"/>
      <c r="B343" s="88"/>
      <c r="C343" s="89"/>
      <c r="D343" s="90"/>
      <c r="E343" s="89"/>
      <c r="F343" s="91"/>
      <c r="G343" s="304"/>
      <c r="H343" s="41"/>
      <c r="I343" s="42" t="str">
        <f t="shared" si="163"/>
        <v/>
      </c>
      <c r="J343" s="43" t="str">
        <f t="shared" si="146"/>
        <v/>
      </c>
      <c r="K343" s="44" t="str">
        <f>IF(J343="","",IF(COUNTIF($J$4:J343,J343)=0,"",(COUNTIF($J$4:J343,J343))))</f>
        <v/>
      </c>
      <c r="L343" s="44" t="str">
        <f>IF(K343="","",J343&amp;" _ "&amp;COUNTIF($J$4:J343,J343)&amp;"_"&amp;N343)</f>
        <v/>
      </c>
      <c r="M343" s="45" t="str">
        <f t="shared" si="164"/>
        <v/>
      </c>
      <c r="N343" s="44" t="str">
        <f t="shared" si="165"/>
        <v/>
      </c>
      <c r="O343" s="57" t="str">
        <f t="shared" si="166"/>
        <v/>
      </c>
      <c r="P343" s="48" t="str" cm="1">
        <f t="array" ref="P343">IFERROR(IF(C343="P",G343,IF($K343=1,$M343,$M343+LOOKUP(2,1/($J$4:$J342=J343),$P$4:$P342))),"")</f>
        <v/>
      </c>
      <c r="Q343" s="57" t="str" cm="1">
        <f t="array" ref="Q343">IFERROR(IF(OR(C343="P",C343="A",C343="R"),F343,IF($K343=1,F343,IF(LOOKUP(2,1/($J$4:$J342=$J343),$P$4:$P342)=0,$F343,IF(AND($C343="C",LOOKUP(2,1/($J$4:$J342=$J343),$P$4:$P342)&gt;0),(F343*G343+LOOKUP(2,1/($J$4:$J342=$J343),$P$4:$P342)*LOOKUP(2,1/($J$4:$J342=$J343),$Q$4:$Q342))/$P343,IF(AND($C343="C",LOOKUP(2,1/($J$4:$J342=$J343),$P$4:$P342)&lt;0),LOOKUP(2,1/($J$4:$J342=$J343),$Q$4:$Q342),IF(AND($C343="V",LOOKUP(2,1/($J$4:$J342=$J343),$P$4:$P342)&lt;0),((-1*(F343*G343))+LOOKUP(2,1/($J$4:$J342=$J343),$P$4:$P342)*LOOKUP(2,1/($J$4:$J342=$J343),$Q$4:$Q342))/$P343,IF(AND($C343="V",LOOKUP(2,1/($J$4:$J342=$J343),$P$4:$P342)&gt;0),LOOKUP(2,1/($J$4:$J342=$J343),$Q$4:$Q342),""))))))),"")</f>
        <v/>
      </c>
      <c r="R343" s="49" t="str">
        <f t="shared" si="169"/>
        <v/>
      </c>
      <c r="S343" s="49" t="str">
        <f t="shared" si="155"/>
        <v/>
      </c>
      <c r="T343" s="49" t="str">
        <f t="shared" si="167"/>
        <v/>
      </c>
      <c r="U343" s="49" t="str">
        <f>IFERROR(IF(C343="P",S343,IF(K343=1,0,IF(OR(LOOKUP(2,1/($E$4:$E342=$E343),$P$4:$P342)=0,AND($C343="C",$N343="LONG"),AND(C343="V",N343="SHORT")),0,S343+(M343*Q343)))),"")</f>
        <v/>
      </c>
      <c r="V343" s="49" t="str">
        <f t="shared" si="168"/>
        <v/>
      </c>
      <c r="W343" s="50" t="str">
        <f t="shared" si="162"/>
        <v/>
      </c>
      <c r="Y343" s="51" t="str">
        <f t="shared" si="149"/>
        <v/>
      </c>
      <c r="Z343" s="50" t="str">
        <f t="shared" si="156"/>
        <v/>
      </c>
      <c r="AA343" s="50" t="str">
        <f t="shared" si="147"/>
        <v/>
      </c>
      <c r="AB343" s="50" t="str">
        <f t="shared" si="150"/>
        <v/>
      </c>
      <c r="AC343" s="58" t="str">
        <f t="shared" si="151"/>
        <v/>
      </c>
      <c r="AD343" s="53" t="str">
        <f t="shared" si="148"/>
        <v/>
      </c>
      <c r="AE343" s="53" t="str">
        <f t="shared" si="152"/>
        <v/>
      </c>
      <c r="AF343" s="59" t="str">
        <f t="shared" si="153"/>
        <v/>
      </c>
      <c r="AG343" s="40" t="str">
        <f>C343&amp;COUNTIFS($C$3:C343,"V")</f>
        <v>0</v>
      </c>
      <c r="AH343" s="266" t="str">
        <f t="shared" si="145"/>
        <v/>
      </c>
      <c r="AI343" s="56" t="str">
        <f t="shared" si="157"/>
        <v/>
      </c>
      <c r="AJ343" s="265" t="str">
        <f t="shared" si="158"/>
        <v/>
      </c>
      <c r="AK343" s="267" t="str">
        <f t="shared" si="159"/>
        <v/>
      </c>
      <c r="AL343" s="267" t="str">
        <f t="shared" si="160"/>
        <v/>
      </c>
      <c r="AM343" s="40" t="str">
        <f t="shared" si="161"/>
        <v/>
      </c>
      <c r="AN343" s="267">
        <f t="shared" si="154"/>
        <v>0</v>
      </c>
      <c r="CE343" s="279"/>
    </row>
    <row r="344" spans="1:83" s="40" customFormat="1" ht="12.75">
      <c r="A344" s="227"/>
      <c r="B344" s="88"/>
      <c r="C344" s="89"/>
      <c r="D344" s="90"/>
      <c r="E344" s="89"/>
      <c r="F344" s="91"/>
      <c r="G344" s="304"/>
      <c r="H344" s="41"/>
      <c r="I344" s="42" t="str">
        <f t="shared" si="163"/>
        <v/>
      </c>
      <c r="J344" s="43" t="str">
        <f t="shared" si="146"/>
        <v/>
      </c>
      <c r="K344" s="44" t="str">
        <f>IF(J344="","",IF(COUNTIF($J$4:J344,J344)=0,"",(COUNTIF($J$4:J344,J344))))</f>
        <v/>
      </c>
      <c r="L344" s="44" t="str">
        <f>IF(K344="","",J344&amp;" _ "&amp;COUNTIF($J$4:J344,J344)&amp;"_"&amp;N344)</f>
        <v/>
      </c>
      <c r="M344" s="45" t="str">
        <f t="shared" si="164"/>
        <v/>
      </c>
      <c r="N344" s="44" t="str">
        <f t="shared" si="165"/>
        <v/>
      </c>
      <c r="O344" s="57" t="str">
        <f t="shared" si="166"/>
        <v/>
      </c>
      <c r="P344" s="48" t="str" cm="1">
        <f t="array" ref="P344">IFERROR(IF(C344="P",G344,IF($K344=1,$M344,$M344+LOOKUP(2,1/($J$4:$J343=J344),$P$4:$P343))),"")</f>
        <v/>
      </c>
      <c r="Q344" s="57" t="str" cm="1">
        <f t="array" ref="Q344">IFERROR(IF(OR(C344="P",C344="A",C344="R"),F344,IF($K344=1,F344,IF(LOOKUP(2,1/($J$4:$J343=$J344),$P$4:$P343)=0,$F344,IF(AND($C344="C",LOOKUP(2,1/($J$4:$J343=$J344),$P$4:$P343)&gt;0),(F344*G344+LOOKUP(2,1/($J$4:$J343=$J344),$P$4:$P343)*LOOKUP(2,1/($J$4:$J343=$J344),$Q$4:$Q343))/$P344,IF(AND($C344="C",LOOKUP(2,1/($J$4:$J343=$J344),$P$4:$P343)&lt;0),LOOKUP(2,1/($J$4:$J343=$J344),$Q$4:$Q343),IF(AND($C344="V",LOOKUP(2,1/($J$4:$J343=$J344),$P$4:$P343)&lt;0),((-1*(F344*G344))+LOOKUP(2,1/($J$4:$J343=$J344),$P$4:$P343)*LOOKUP(2,1/($J$4:$J343=$J344),$Q$4:$Q343))/$P344,IF(AND($C344="V",LOOKUP(2,1/($J$4:$J343=$J344),$P$4:$P343)&gt;0),LOOKUP(2,1/($J$4:$J343=$J344),$Q$4:$Q343),""))))))),"")</f>
        <v/>
      </c>
      <c r="R344" s="49" t="str">
        <f t="shared" si="169"/>
        <v/>
      </c>
      <c r="S344" s="49" t="str">
        <f t="shared" si="155"/>
        <v/>
      </c>
      <c r="T344" s="49" t="str">
        <f t="shared" si="167"/>
        <v/>
      </c>
      <c r="U344" s="49" t="str">
        <f>IFERROR(IF(C344="P",S344,IF(K344=1,0,IF(OR(LOOKUP(2,1/($E$4:$E343=$E344),$P$4:$P343)=0,AND($C344="C",$N344="LONG"),AND(C344="V",N344="SHORT")),0,S344+(M344*Q344)))),"")</f>
        <v/>
      </c>
      <c r="V344" s="49" t="str">
        <f t="shared" si="168"/>
        <v/>
      </c>
      <c r="W344" s="50" t="str">
        <f t="shared" si="162"/>
        <v/>
      </c>
      <c r="Y344" s="51" t="str">
        <f t="shared" si="149"/>
        <v/>
      </c>
      <c r="Z344" s="50" t="str">
        <f t="shared" si="156"/>
        <v/>
      </c>
      <c r="AA344" s="50" t="str">
        <f t="shared" si="147"/>
        <v/>
      </c>
      <c r="AB344" s="50" t="str">
        <f t="shared" si="150"/>
        <v/>
      </c>
      <c r="AC344" s="58" t="str">
        <f t="shared" si="151"/>
        <v/>
      </c>
      <c r="AD344" s="53" t="str">
        <f t="shared" si="148"/>
        <v/>
      </c>
      <c r="AE344" s="53" t="str">
        <f t="shared" si="152"/>
        <v/>
      </c>
      <c r="AF344" s="59" t="str">
        <f t="shared" si="153"/>
        <v/>
      </c>
      <c r="AG344" s="40" t="str">
        <f>C344&amp;COUNTIFS($C$3:C344,"V")</f>
        <v>0</v>
      </c>
      <c r="AH344" s="266" t="str">
        <f t="shared" si="145"/>
        <v/>
      </c>
      <c r="AI344" s="56" t="str">
        <f t="shared" si="157"/>
        <v/>
      </c>
      <c r="AJ344" s="265" t="str">
        <f t="shared" si="158"/>
        <v/>
      </c>
      <c r="AK344" s="267" t="str">
        <f t="shared" si="159"/>
        <v/>
      </c>
      <c r="AL344" s="267" t="str">
        <f t="shared" si="160"/>
        <v/>
      </c>
      <c r="AM344" s="40" t="str">
        <f t="shared" si="161"/>
        <v/>
      </c>
      <c r="AN344" s="267">
        <f t="shared" si="154"/>
        <v>0</v>
      </c>
      <c r="CE344" s="279"/>
    </row>
    <row r="345" spans="1:83" s="40" customFormat="1" ht="12.75">
      <c r="A345" s="227"/>
      <c r="B345" s="88"/>
      <c r="C345" s="89"/>
      <c r="D345" s="90"/>
      <c r="E345" s="89"/>
      <c r="F345" s="91"/>
      <c r="G345" s="304"/>
      <c r="H345" s="41"/>
      <c r="I345" s="42" t="str">
        <f t="shared" si="163"/>
        <v/>
      </c>
      <c r="J345" s="43" t="str">
        <f t="shared" si="146"/>
        <v/>
      </c>
      <c r="K345" s="44" t="str">
        <f>IF(J345="","",IF(COUNTIF($J$4:J345,J345)=0,"",(COUNTIF($J$4:J345,J345))))</f>
        <v/>
      </c>
      <c r="L345" s="44" t="str">
        <f>IF(K345="","",J345&amp;" _ "&amp;COUNTIF($J$4:J345,J345)&amp;"_"&amp;N345)</f>
        <v/>
      </c>
      <c r="M345" s="45" t="str">
        <f t="shared" si="164"/>
        <v/>
      </c>
      <c r="N345" s="44" t="str">
        <f t="shared" si="165"/>
        <v/>
      </c>
      <c r="O345" s="57" t="str">
        <f t="shared" si="166"/>
        <v/>
      </c>
      <c r="P345" s="48" t="str" cm="1">
        <f t="array" ref="P345">IFERROR(IF(C345="P",G345,IF($K345=1,$M345,$M345+LOOKUP(2,1/($J$4:$J344=J345),$P$4:$P344))),"")</f>
        <v/>
      </c>
      <c r="Q345" s="57" t="str" cm="1">
        <f t="array" ref="Q345">IFERROR(IF(OR(C345="P",C345="A",C345="R"),F345,IF($K345=1,F345,IF(LOOKUP(2,1/($J$4:$J344=$J345),$P$4:$P344)=0,$F345,IF(AND($C345="C",LOOKUP(2,1/($J$4:$J344=$J345),$P$4:$P344)&gt;0),(F345*G345+LOOKUP(2,1/($J$4:$J344=$J345),$P$4:$P344)*LOOKUP(2,1/($J$4:$J344=$J345),$Q$4:$Q344))/$P345,IF(AND($C345="C",LOOKUP(2,1/($J$4:$J344=$J345),$P$4:$P344)&lt;0),LOOKUP(2,1/($J$4:$J344=$J345),$Q$4:$Q344),IF(AND($C345="V",LOOKUP(2,1/($J$4:$J344=$J345),$P$4:$P344)&lt;0),((-1*(F345*G345))+LOOKUP(2,1/($J$4:$J344=$J345),$P$4:$P344)*LOOKUP(2,1/($J$4:$J344=$J345),$Q$4:$Q344))/$P345,IF(AND($C345="V",LOOKUP(2,1/($J$4:$J344=$J345),$P$4:$P344)&gt;0),LOOKUP(2,1/($J$4:$J344=$J345),$Q$4:$Q344),""))))))),"")</f>
        <v/>
      </c>
      <c r="R345" s="49" t="str">
        <f t="shared" si="169"/>
        <v/>
      </c>
      <c r="S345" s="49" t="str">
        <f t="shared" si="155"/>
        <v/>
      </c>
      <c r="T345" s="49" t="str">
        <f t="shared" si="167"/>
        <v/>
      </c>
      <c r="U345" s="49" t="str">
        <f>IFERROR(IF(C345="P",S345,IF(K345=1,0,IF(OR(LOOKUP(2,1/($E$4:$E344=$E345),$P$4:$P344)=0,AND($C345="C",$N345="LONG"),AND(C345="V",N345="SHORT")),0,S345+(M345*Q345)))),"")</f>
        <v/>
      </c>
      <c r="V345" s="49" t="str">
        <f t="shared" si="168"/>
        <v/>
      </c>
      <c r="W345" s="50" t="str">
        <f t="shared" si="162"/>
        <v/>
      </c>
      <c r="Y345" s="51" t="str">
        <f t="shared" si="149"/>
        <v/>
      </c>
      <c r="Z345" s="50" t="str">
        <f t="shared" si="156"/>
        <v/>
      </c>
      <c r="AA345" s="50" t="str">
        <f t="shared" si="147"/>
        <v/>
      </c>
      <c r="AB345" s="50" t="str">
        <f t="shared" si="150"/>
        <v/>
      </c>
      <c r="AC345" s="58" t="str">
        <f t="shared" si="151"/>
        <v/>
      </c>
      <c r="AD345" s="53" t="str">
        <f t="shared" si="148"/>
        <v/>
      </c>
      <c r="AE345" s="53" t="str">
        <f t="shared" si="152"/>
        <v/>
      </c>
      <c r="AF345" s="59" t="str">
        <f t="shared" si="153"/>
        <v/>
      </c>
      <c r="AG345" s="40" t="str">
        <f>C345&amp;COUNTIFS($C$3:C345,"V")</f>
        <v>0</v>
      </c>
      <c r="AH345" s="266" t="str">
        <f t="shared" si="145"/>
        <v/>
      </c>
      <c r="AI345" s="56" t="str">
        <f t="shared" si="157"/>
        <v/>
      </c>
      <c r="AJ345" s="265" t="str">
        <f t="shared" si="158"/>
        <v/>
      </c>
      <c r="AK345" s="267" t="str">
        <f t="shared" si="159"/>
        <v/>
      </c>
      <c r="AL345" s="267" t="str">
        <f t="shared" si="160"/>
        <v/>
      </c>
      <c r="AM345" s="40" t="str">
        <f t="shared" si="161"/>
        <v/>
      </c>
      <c r="AN345" s="267">
        <f t="shared" si="154"/>
        <v>0</v>
      </c>
      <c r="CE345" s="279"/>
    </row>
    <row r="346" spans="1:83" s="40" customFormat="1" ht="12.75">
      <c r="A346" s="227"/>
      <c r="B346" s="88"/>
      <c r="C346" s="89"/>
      <c r="D346" s="90"/>
      <c r="E346" s="89"/>
      <c r="F346" s="91"/>
      <c r="G346" s="304"/>
      <c r="H346" s="41"/>
      <c r="I346" s="42" t="str">
        <f t="shared" si="163"/>
        <v/>
      </c>
      <c r="J346" s="43" t="str">
        <f t="shared" si="146"/>
        <v/>
      </c>
      <c r="K346" s="44" t="str">
        <f>IF(J346="","",IF(COUNTIF($J$4:J346,J346)=0,"",(COUNTIF($J$4:J346,J346))))</f>
        <v/>
      </c>
      <c r="L346" s="44" t="str">
        <f>IF(K346="","",J346&amp;" _ "&amp;COUNTIF($J$4:J346,J346)&amp;"_"&amp;N346)</f>
        <v/>
      </c>
      <c r="M346" s="45" t="str">
        <f t="shared" si="164"/>
        <v/>
      </c>
      <c r="N346" s="44" t="str">
        <f t="shared" si="165"/>
        <v/>
      </c>
      <c r="O346" s="57" t="str">
        <f t="shared" si="166"/>
        <v/>
      </c>
      <c r="P346" s="48" t="str" cm="1">
        <f t="array" ref="P346">IFERROR(IF(C346="P",G346,IF($K346=1,$M346,$M346+LOOKUP(2,1/($J$4:$J345=J346),$P$4:$P345))),"")</f>
        <v/>
      </c>
      <c r="Q346" s="57" t="str" cm="1">
        <f t="array" ref="Q346">IFERROR(IF(OR(C346="P",C346="A",C346="R"),F346,IF($K346=1,F346,IF(LOOKUP(2,1/($J$4:$J345=$J346),$P$4:$P345)=0,$F346,IF(AND($C346="C",LOOKUP(2,1/($J$4:$J345=$J346),$P$4:$P345)&gt;0),(F346*G346+LOOKUP(2,1/($J$4:$J345=$J346),$P$4:$P345)*LOOKUP(2,1/($J$4:$J345=$J346),$Q$4:$Q345))/$P346,IF(AND($C346="C",LOOKUP(2,1/($J$4:$J345=$J346),$P$4:$P345)&lt;0),LOOKUP(2,1/($J$4:$J345=$J346),$Q$4:$Q345),IF(AND($C346="V",LOOKUP(2,1/($J$4:$J345=$J346),$P$4:$P345)&lt;0),((-1*(F346*G346))+LOOKUP(2,1/($J$4:$J345=$J346),$P$4:$P345)*LOOKUP(2,1/($J$4:$J345=$J346),$Q$4:$Q345))/$P346,IF(AND($C346="V",LOOKUP(2,1/($J$4:$J345=$J346),$P$4:$P345)&gt;0),LOOKUP(2,1/($J$4:$J345=$J346),$Q$4:$Q345),""))))))),"")</f>
        <v/>
      </c>
      <c r="R346" s="49" t="str">
        <f t="shared" si="169"/>
        <v/>
      </c>
      <c r="S346" s="49" t="str">
        <f t="shared" si="155"/>
        <v/>
      </c>
      <c r="T346" s="49" t="str">
        <f t="shared" si="167"/>
        <v/>
      </c>
      <c r="U346" s="49" t="str">
        <f>IFERROR(IF(C346="P",S346,IF(K346=1,0,IF(OR(LOOKUP(2,1/($E$4:$E345=$E346),$P$4:$P345)=0,AND($C346="C",$N346="LONG"),AND(C346="V",N346="SHORT")),0,S346+(M346*Q346)))),"")</f>
        <v/>
      </c>
      <c r="V346" s="49" t="str">
        <f t="shared" si="168"/>
        <v/>
      </c>
      <c r="W346" s="50" t="str">
        <f t="shared" si="162"/>
        <v/>
      </c>
      <c r="Y346" s="51" t="str">
        <f t="shared" si="149"/>
        <v/>
      </c>
      <c r="Z346" s="50" t="str">
        <f t="shared" si="156"/>
        <v/>
      </c>
      <c r="AA346" s="50" t="str">
        <f t="shared" si="147"/>
        <v/>
      </c>
      <c r="AB346" s="50" t="str">
        <f t="shared" si="150"/>
        <v/>
      </c>
      <c r="AC346" s="58" t="str">
        <f t="shared" si="151"/>
        <v/>
      </c>
      <c r="AD346" s="53" t="str">
        <f t="shared" si="148"/>
        <v/>
      </c>
      <c r="AE346" s="53" t="str">
        <f t="shared" si="152"/>
        <v/>
      </c>
      <c r="AF346" s="59" t="str">
        <f t="shared" si="153"/>
        <v/>
      </c>
      <c r="AG346" s="40" t="str">
        <f>C346&amp;COUNTIFS($C$3:C346,"V")</f>
        <v>0</v>
      </c>
      <c r="AH346" s="266" t="str">
        <f t="shared" si="145"/>
        <v/>
      </c>
      <c r="AI346" s="56" t="str">
        <f t="shared" si="157"/>
        <v/>
      </c>
      <c r="AJ346" s="265" t="str">
        <f t="shared" si="158"/>
        <v/>
      </c>
      <c r="AK346" s="267" t="str">
        <f t="shared" si="159"/>
        <v/>
      </c>
      <c r="AL346" s="267" t="str">
        <f t="shared" si="160"/>
        <v/>
      </c>
      <c r="AM346" s="40" t="str">
        <f t="shared" si="161"/>
        <v/>
      </c>
      <c r="AN346" s="267">
        <f t="shared" si="154"/>
        <v>0</v>
      </c>
      <c r="CE346" s="279"/>
    </row>
    <row r="347" spans="1:83" s="40" customFormat="1" ht="12.75">
      <c r="A347" s="227"/>
      <c r="B347" s="88"/>
      <c r="C347" s="89"/>
      <c r="D347" s="90"/>
      <c r="E347" s="89"/>
      <c r="F347" s="91"/>
      <c r="G347" s="304"/>
      <c r="H347" s="41"/>
      <c r="I347" s="42" t="str">
        <f t="shared" si="163"/>
        <v/>
      </c>
      <c r="J347" s="43" t="str">
        <f t="shared" si="146"/>
        <v/>
      </c>
      <c r="K347" s="44" t="str">
        <f>IF(J347="","",IF(COUNTIF($J$4:J347,J347)=0,"",(COUNTIF($J$4:J347,J347))))</f>
        <v/>
      </c>
      <c r="L347" s="44" t="str">
        <f>IF(K347="","",J347&amp;" _ "&amp;COUNTIF($J$4:J347,J347)&amp;"_"&amp;N347)</f>
        <v/>
      </c>
      <c r="M347" s="45" t="str">
        <f t="shared" si="164"/>
        <v/>
      </c>
      <c r="N347" s="44" t="str">
        <f t="shared" si="165"/>
        <v/>
      </c>
      <c r="O347" s="57" t="str">
        <f t="shared" si="166"/>
        <v/>
      </c>
      <c r="P347" s="48" t="str" cm="1">
        <f t="array" ref="P347">IFERROR(IF(C347="P",G347,IF($K347=1,$M347,$M347+LOOKUP(2,1/($J$4:$J346=J347),$P$4:$P346))),"")</f>
        <v/>
      </c>
      <c r="Q347" s="57" t="str" cm="1">
        <f t="array" ref="Q347">IFERROR(IF(OR(C347="P",C347="A",C347="R"),F347,IF($K347=1,F347,IF(LOOKUP(2,1/($J$4:$J346=$J347),$P$4:$P346)=0,$F347,IF(AND($C347="C",LOOKUP(2,1/($J$4:$J346=$J347),$P$4:$P346)&gt;0),(F347*G347+LOOKUP(2,1/($J$4:$J346=$J347),$P$4:$P346)*LOOKUP(2,1/($J$4:$J346=$J347),$Q$4:$Q346))/$P347,IF(AND($C347="C",LOOKUP(2,1/($J$4:$J346=$J347),$P$4:$P346)&lt;0),LOOKUP(2,1/($J$4:$J346=$J347),$Q$4:$Q346),IF(AND($C347="V",LOOKUP(2,1/($J$4:$J346=$J347),$P$4:$P346)&lt;0),((-1*(F347*G347))+LOOKUP(2,1/($J$4:$J346=$J347),$P$4:$P346)*LOOKUP(2,1/($J$4:$J346=$J347),$Q$4:$Q346))/$P347,IF(AND($C347="V",LOOKUP(2,1/($J$4:$J346=$J347),$P$4:$P346)&gt;0),LOOKUP(2,1/($J$4:$J346=$J347),$Q$4:$Q346),""))))))),"")</f>
        <v/>
      </c>
      <c r="R347" s="49" t="str">
        <f t="shared" si="169"/>
        <v/>
      </c>
      <c r="S347" s="49" t="str">
        <f t="shared" si="155"/>
        <v/>
      </c>
      <c r="T347" s="49" t="str">
        <f t="shared" si="167"/>
        <v/>
      </c>
      <c r="U347" s="49" t="str">
        <f>IFERROR(IF(C347="P",S347,IF(K347=1,0,IF(OR(LOOKUP(2,1/($E$4:$E346=$E347),$P$4:$P346)=0,AND($C347="C",$N347="LONG"),AND(C347="V",N347="SHORT")),0,S347+(M347*Q347)))),"")</f>
        <v/>
      </c>
      <c r="V347" s="49" t="str">
        <f t="shared" si="168"/>
        <v/>
      </c>
      <c r="W347" s="50" t="str">
        <f t="shared" si="162"/>
        <v/>
      </c>
      <c r="Y347" s="51" t="str">
        <f t="shared" si="149"/>
        <v/>
      </c>
      <c r="Z347" s="50" t="str">
        <f t="shared" si="156"/>
        <v/>
      </c>
      <c r="AA347" s="50" t="str">
        <f t="shared" si="147"/>
        <v/>
      </c>
      <c r="AB347" s="50" t="str">
        <f t="shared" si="150"/>
        <v/>
      </c>
      <c r="AC347" s="58" t="str">
        <f t="shared" si="151"/>
        <v/>
      </c>
      <c r="AD347" s="53" t="str">
        <f t="shared" si="148"/>
        <v/>
      </c>
      <c r="AE347" s="53" t="str">
        <f t="shared" si="152"/>
        <v/>
      </c>
      <c r="AF347" s="59" t="str">
        <f t="shared" si="153"/>
        <v/>
      </c>
      <c r="AG347" s="40" t="str">
        <f>C347&amp;COUNTIFS($C$3:C347,"V")</f>
        <v>0</v>
      </c>
      <c r="AH347" s="266" t="str">
        <f t="shared" si="145"/>
        <v/>
      </c>
      <c r="AI347" s="56" t="str">
        <f t="shared" si="157"/>
        <v/>
      </c>
      <c r="AJ347" s="265" t="str">
        <f t="shared" si="158"/>
        <v/>
      </c>
      <c r="AK347" s="267" t="str">
        <f t="shared" si="159"/>
        <v/>
      </c>
      <c r="AL347" s="267" t="str">
        <f t="shared" si="160"/>
        <v/>
      </c>
      <c r="AM347" s="40" t="str">
        <f t="shared" si="161"/>
        <v/>
      </c>
      <c r="AN347" s="267">
        <f t="shared" si="154"/>
        <v>0</v>
      </c>
      <c r="CE347" s="279"/>
    </row>
    <row r="348" spans="1:83" s="40" customFormat="1" ht="12.75">
      <c r="A348" s="227"/>
      <c r="B348" s="88"/>
      <c r="C348" s="89"/>
      <c r="D348" s="90"/>
      <c r="E348" s="89"/>
      <c r="F348" s="91"/>
      <c r="G348" s="304"/>
      <c r="H348" s="41"/>
      <c r="I348" s="42" t="str">
        <f t="shared" si="163"/>
        <v/>
      </c>
      <c r="J348" s="43" t="str">
        <f t="shared" si="146"/>
        <v/>
      </c>
      <c r="K348" s="44" t="str">
        <f>IF(J348="","",IF(COUNTIF($J$4:J348,J348)=0,"",(COUNTIF($J$4:J348,J348))))</f>
        <v/>
      </c>
      <c r="L348" s="44" t="str">
        <f>IF(K348="","",J348&amp;" _ "&amp;COUNTIF($J$4:J348,J348)&amp;"_"&amp;N348)</f>
        <v/>
      </c>
      <c r="M348" s="45" t="str">
        <f t="shared" si="164"/>
        <v/>
      </c>
      <c r="N348" s="44" t="str">
        <f t="shared" si="165"/>
        <v/>
      </c>
      <c r="O348" s="57" t="str">
        <f t="shared" si="166"/>
        <v/>
      </c>
      <c r="P348" s="48" t="str" cm="1">
        <f t="array" ref="P348">IFERROR(IF(C348="P",G348,IF($K348=1,$M348,$M348+LOOKUP(2,1/($J$4:$J347=J348),$P$4:$P347))),"")</f>
        <v/>
      </c>
      <c r="Q348" s="57" t="str" cm="1">
        <f t="array" ref="Q348">IFERROR(IF(OR(C348="P",C348="A",C348="R"),F348,IF($K348=1,F348,IF(LOOKUP(2,1/($J$4:$J347=$J348),$P$4:$P347)=0,$F348,IF(AND($C348="C",LOOKUP(2,1/($J$4:$J347=$J348),$P$4:$P347)&gt;0),(F348*G348+LOOKUP(2,1/($J$4:$J347=$J348),$P$4:$P347)*LOOKUP(2,1/($J$4:$J347=$J348),$Q$4:$Q347))/$P348,IF(AND($C348="C",LOOKUP(2,1/($J$4:$J347=$J348),$P$4:$P347)&lt;0),LOOKUP(2,1/($J$4:$J347=$J348),$Q$4:$Q347),IF(AND($C348="V",LOOKUP(2,1/($J$4:$J347=$J348),$P$4:$P347)&lt;0),((-1*(F348*G348))+LOOKUP(2,1/($J$4:$J347=$J348),$P$4:$P347)*LOOKUP(2,1/($J$4:$J347=$J348),$Q$4:$Q347))/$P348,IF(AND($C348="V",LOOKUP(2,1/($J$4:$J347=$J348),$P$4:$P347)&gt;0),LOOKUP(2,1/($J$4:$J347=$J348),$Q$4:$Q347),""))))))),"")</f>
        <v/>
      </c>
      <c r="R348" s="49" t="str">
        <f t="shared" si="169"/>
        <v/>
      </c>
      <c r="S348" s="49" t="str">
        <f t="shared" si="155"/>
        <v/>
      </c>
      <c r="T348" s="49" t="str">
        <f t="shared" si="167"/>
        <v/>
      </c>
      <c r="U348" s="49" t="str">
        <f>IFERROR(IF(C348="P",S348,IF(K348=1,0,IF(OR(LOOKUP(2,1/($E$4:$E347=$E348),$P$4:$P347)=0,AND($C348="C",$N348="LONG"),AND(C348="V",N348="SHORT")),0,S348+(M348*Q348)))),"")</f>
        <v/>
      </c>
      <c r="V348" s="49" t="str">
        <f t="shared" si="168"/>
        <v/>
      </c>
      <c r="W348" s="50" t="str">
        <f t="shared" si="162"/>
        <v/>
      </c>
      <c r="Y348" s="51" t="str">
        <f t="shared" si="149"/>
        <v/>
      </c>
      <c r="Z348" s="50" t="str">
        <f t="shared" si="156"/>
        <v/>
      </c>
      <c r="AA348" s="50" t="str">
        <f t="shared" si="147"/>
        <v/>
      </c>
      <c r="AB348" s="50" t="str">
        <f t="shared" si="150"/>
        <v/>
      </c>
      <c r="AC348" s="58" t="str">
        <f t="shared" si="151"/>
        <v/>
      </c>
      <c r="AD348" s="53" t="str">
        <f t="shared" si="148"/>
        <v/>
      </c>
      <c r="AE348" s="53" t="str">
        <f t="shared" si="152"/>
        <v/>
      </c>
      <c r="AF348" s="59" t="str">
        <f t="shared" si="153"/>
        <v/>
      </c>
      <c r="AG348" s="40" t="str">
        <f>C348&amp;COUNTIFS($C$3:C348,"V")</f>
        <v>0</v>
      </c>
      <c r="AH348" s="266" t="str">
        <f t="shared" si="145"/>
        <v/>
      </c>
      <c r="AI348" s="56" t="str">
        <f t="shared" si="157"/>
        <v/>
      </c>
      <c r="AJ348" s="265" t="str">
        <f t="shared" si="158"/>
        <v/>
      </c>
      <c r="AK348" s="267" t="str">
        <f t="shared" si="159"/>
        <v/>
      </c>
      <c r="AL348" s="267" t="str">
        <f t="shared" si="160"/>
        <v/>
      </c>
      <c r="AM348" s="40" t="str">
        <f t="shared" si="161"/>
        <v/>
      </c>
      <c r="AN348" s="267">
        <f t="shared" si="154"/>
        <v>0</v>
      </c>
      <c r="CE348" s="279"/>
    </row>
    <row r="349" spans="1:83" s="40" customFormat="1" ht="12.75">
      <c r="A349" s="227"/>
      <c r="B349" s="88"/>
      <c r="C349" s="89"/>
      <c r="D349" s="90"/>
      <c r="E349" s="89"/>
      <c r="F349" s="91"/>
      <c r="G349" s="304"/>
      <c r="H349" s="41"/>
      <c r="I349" s="42" t="str">
        <f t="shared" si="163"/>
        <v/>
      </c>
      <c r="J349" s="43" t="str">
        <f t="shared" si="146"/>
        <v/>
      </c>
      <c r="K349" s="44" t="str">
        <f>IF(J349="","",IF(COUNTIF($J$4:J349,J349)=0,"",(COUNTIF($J$4:J349,J349))))</f>
        <v/>
      </c>
      <c r="L349" s="44" t="str">
        <f>IF(K349="","",J349&amp;" _ "&amp;COUNTIF($J$4:J349,J349)&amp;"_"&amp;N349)</f>
        <v/>
      </c>
      <c r="M349" s="45" t="str">
        <f t="shared" si="164"/>
        <v/>
      </c>
      <c r="N349" s="44" t="str">
        <f t="shared" si="165"/>
        <v/>
      </c>
      <c r="O349" s="57" t="str">
        <f t="shared" si="166"/>
        <v/>
      </c>
      <c r="P349" s="48" t="str" cm="1">
        <f t="array" ref="P349">IFERROR(IF(C349="P",G349,IF($K349=1,$M349,$M349+LOOKUP(2,1/($J$4:$J348=J349),$P$4:$P348))),"")</f>
        <v/>
      </c>
      <c r="Q349" s="57" t="str" cm="1">
        <f t="array" ref="Q349">IFERROR(IF(OR(C349="P",C349="A",C349="R"),F349,IF($K349=1,F349,IF(LOOKUP(2,1/($J$4:$J348=$J349),$P$4:$P348)=0,$F349,IF(AND($C349="C",LOOKUP(2,1/($J$4:$J348=$J349),$P$4:$P348)&gt;0),(F349*G349+LOOKUP(2,1/($J$4:$J348=$J349),$P$4:$P348)*LOOKUP(2,1/($J$4:$J348=$J349),$Q$4:$Q348))/$P349,IF(AND($C349="C",LOOKUP(2,1/($J$4:$J348=$J349),$P$4:$P348)&lt;0),LOOKUP(2,1/($J$4:$J348=$J349),$Q$4:$Q348),IF(AND($C349="V",LOOKUP(2,1/($J$4:$J348=$J349),$P$4:$P348)&lt;0),((-1*(F349*G349))+LOOKUP(2,1/($J$4:$J348=$J349),$P$4:$P348)*LOOKUP(2,1/($J$4:$J348=$J349),$Q$4:$Q348))/$P349,IF(AND($C349="V",LOOKUP(2,1/($J$4:$J348=$J349),$P$4:$P348)&gt;0),LOOKUP(2,1/($J$4:$J348=$J349),$Q$4:$Q348),""))))))),"")</f>
        <v/>
      </c>
      <c r="R349" s="49" t="str">
        <f t="shared" si="169"/>
        <v/>
      </c>
      <c r="S349" s="49" t="str">
        <f t="shared" si="155"/>
        <v/>
      </c>
      <c r="T349" s="49" t="str">
        <f t="shared" si="167"/>
        <v/>
      </c>
      <c r="U349" s="49" t="str">
        <f>IFERROR(IF(C349="P",S349,IF(K349=1,0,IF(OR(LOOKUP(2,1/($E$4:$E348=$E349),$P$4:$P348)=0,AND($C349="C",$N349="LONG"),AND(C349="V",N349="SHORT")),0,S349+(M349*Q349)))),"")</f>
        <v/>
      </c>
      <c r="V349" s="49" t="str">
        <f t="shared" si="168"/>
        <v/>
      </c>
      <c r="W349" s="50" t="str">
        <f t="shared" si="162"/>
        <v/>
      </c>
      <c r="Y349" s="51" t="str">
        <f t="shared" si="149"/>
        <v/>
      </c>
      <c r="Z349" s="50" t="str">
        <f t="shared" si="156"/>
        <v/>
      </c>
      <c r="AA349" s="50" t="str">
        <f t="shared" si="147"/>
        <v/>
      </c>
      <c r="AB349" s="50" t="str">
        <f t="shared" si="150"/>
        <v/>
      </c>
      <c r="AC349" s="58" t="str">
        <f t="shared" si="151"/>
        <v/>
      </c>
      <c r="AD349" s="53" t="str">
        <f t="shared" si="148"/>
        <v/>
      </c>
      <c r="AE349" s="53" t="str">
        <f t="shared" si="152"/>
        <v/>
      </c>
      <c r="AF349" s="59" t="str">
        <f t="shared" si="153"/>
        <v/>
      </c>
      <c r="AG349" s="40" t="str">
        <f>C349&amp;COUNTIFS($C$3:C349,"V")</f>
        <v>0</v>
      </c>
      <c r="AH349" s="266" t="str">
        <f t="shared" si="145"/>
        <v/>
      </c>
      <c r="AI349" s="56" t="str">
        <f t="shared" si="157"/>
        <v/>
      </c>
      <c r="AJ349" s="265" t="str">
        <f t="shared" si="158"/>
        <v/>
      </c>
      <c r="AK349" s="267" t="str">
        <f t="shared" si="159"/>
        <v/>
      </c>
      <c r="AL349" s="267" t="str">
        <f t="shared" si="160"/>
        <v/>
      </c>
      <c r="AM349" s="40" t="str">
        <f t="shared" si="161"/>
        <v/>
      </c>
      <c r="AN349" s="267">
        <f t="shared" si="154"/>
        <v>0</v>
      </c>
      <c r="CE349" s="279"/>
    </row>
    <row r="350" spans="1:83" s="40" customFormat="1" ht="12.75">
      <c r="A350" s="227"/>
      <c r="B350" s="88"/>
      <c r="C350" s="89"/>
      <c r="D350" s="90"/>
      <c r="E350" s="89"/>
      <c r="F350" s="91"/>
      <c r="G350" s="304"/>
      <c r="H350" s="41"/>
      <c r="I350" s="42" t="str">
        <f t="shared" si="163"/>
        <v/>
      </c>
      <c r="J350" s="43" t="str">
        <f t="shared" si="146"/>
        <v/>
      </c>
      <c r="K350" s="44" t="str">
        <f>IF(J350="","",IF(COUNTIF($J$4:J350,J350)=0,"",(COUNTIF($J$4:J350,J350))))</f>
        <v/>
      </c>
      <c r="L350" s="44" t="str">
        <f>IF(K350="","",J350&amp;" _ "&amp;COUNTIF($J$4:J350,J350)&amp;"_"&amp;N350)</f>
        <v/>
      </c>
      <c r="M350" s="45" t="str">
        <f t="shared" si="164"/>
        <v/>
      </c>
      <c r="N350" s="44" t="str">
        <f t="shared" si="165"/>
        <v/>
      </c>
      <c r="O350" s="57" t="str">
        <f t="shared" si="166"/>
        <v/>
      </c>
      <c r="P350" s="48" t="str" cm="1">
        <f t="array" ref="P350">IFERROR(IF(C350="P",G350,IF($K350=1,$M350,$M350+LOOKUP(2,1/($J$4:$J349=J350),$P$4:$P349))),"")</f>
        <v/>
      </c>
      <c r="Q350" s="57" t="str" cm="1">
        <f t="array" ref="Q350">IFERROR(IF(OR(C350="P",C350="A",C350="R"),F350,IF($K350=1,F350,IF(LOOKUP(2,1/($J$4:$J349=$J350),$P$4:$P349)=0,$F350,IF(AND($C350="C",LOOKUP(2,1/($J$4:$J349=$J350),$P$4:$P349)&gt;0),(F350*G350+LOOKUP(2,1/($J$4:$J349=$J350),$P$4:$P349)*LOOKUP(2,1/($J$4:$J349=$J350),$Q$4:$Q349))/$P350,IF(AND($C350="C",LOOKUP(2,1/($J$4:$J349=$J350),$P$4:$P349)&lt;0),LOOKUP(2,1/($J$4:$J349=$J350),$Q$4:$Q349),IF(AND($C350="V",LOOKUP(2,1/($J$4:$J349=$J350),$P$4:$P349)&lt;0),((-1*(F350*G350))+LOOKUP(2,1/($J$4:$J349=$J350),$P$4:$P349)*LOOKUP(2,1/($J$4:$J349=$J350),$Q$4:$Q349))/$P350,IF(AND($C350="V",LOOKUP(2,1/($J$4:$J349=$J350),$P$4:$P349)&gt;0),LOOKUP(2,1/($J$4:$J349=$J350),$Q$4:$Q349),""))))))),"")</f>
        <v/>
      </c>
      <c r="R350" s="49" t="str">
        <f t="shared" si="169"/>
        <v/>
      </c>
      <c r="S350" s="49" t="str">
        <f t="shared" si="155"/>
        <v/>
      </c>
      <c r="T350" s="49" t="str">
        <f t="shared" si="167"/>
        <v/>
      </c>
      <c r="U350" s="49" t="str">
        <f>IFERROR(IF(C350="P",S350,IF(K350=1,0,IF(OR(LOOKUP(2,1/($E$4:$E349=$E350),$P$4:$P349)=0,AND($C350="C",$N350="LONG"),AND(C350="V",N350="SHORT")),0,S350+(M350*Q350)))),"")</f>
        <v/>
      </c>
      <c r="V350" s="49" t="str">
        <f t="shared" si="168"/>
        <v/>
      </c>
      <c r="W350" s="50" t="str">
        <f t="shared" si="162"/>
        <v/>
      </c>
      <c r="Y350" s="51" t="str">
        <f t="shared" si="149"/>
        <v/>
      </c>
      <c r="Z350" s="50" t="str">
        <f t="shared" si="156"/>
        <v/>
      </c>
      <c r="AA350" s="50" t="str">
        <f t="shared" si="147"/>
        <v/>
      </c>
      <c r="AB350" s="50" t="str">
        <f t="shared" si="150"/>
        <v/>
      </c>
      <c r="AC350" s="58" t="str">
        <f t="shared" si="151"/>
        <v/>
      </c>
      <c r="AD350" s="53" t="str">
        <f t="shared" si="148"/>
        <v/>
      </c>
      <c r="AE350" s="53" t="str">
        <f t="shared" si="152"/>
        <v/>
      </c>
      <c r="AF350" s="59" t="str">
        <f t="shared" si="153"/>
        <v/>
      </c>
      <c r="AG350" s="40" t="str">
        <f>C350&amp;COUNTIFS($C$3:C350,"V")</f>
        <v>0</v>
      </c>
      <c r="AH350" s="266" t="str">
        <f t="shared" si="145"/>
        <v/>
      </c>
      <c r="AI350" s="56" t="str">
        <f t="shared" si="157"/>
        <v/>
      </c>
      <c r="AJ350" s="265" t="str">
        <f t="shared" si="158"/>
        <v/>
      </c>
      <c r="AK350" s="267" t="str">
        <f t="shared" si="159"/>
        <v/>
      </c>
      <c r="AL350" s="267" t="str">
        <f t="shared" si="160"/>
        <v/>
      </c>
      <c r="AM350" s="40" t="str">
        <f t="shared" si="161"/>
        <v/>
      </c>
      <c r="AN350" s="267">
        <f t="shared" si="154"/>
        <v>0</v>
      </c>
      <c r="CE350" s="279"/>
    </row>
    <row r="351" spans="1:83" s="40" customFormat="1" ht="12.75">
      <c r="A351" s="227"/>
      <c r="B351" s="88"/>
      <c r="C351" s="89"/>
      <c r="D351" s="90"/>
      <c r="E351" s="89"/>
      <c r="F351" s="91"/>
      <c r="G351" s="304"/>
      <c r="H351" s="41"/>
      <c r="I351" s="42" t="str">
        <f t="shared" si="163"/>
        <v/>
      </c>
      <c r="J351" s="43" t="str">
        <f t="shared" si="146"/>
        <v/>
      </c>
      <c r="K351" s="44" t="str">
        <f>IF(J351="","",IF(COUNTIF($J$4:J351,J351)=0,"",(COUNTIF($J$4:J351,J351))))</f>
        <v/>
      </c>
      <c r="L351" s="44" t="str">
        <f>IF(K351="","",J351&amp;" _ "&amp;COUNTIF($J$4:J351,J351)&amp;"_"&amp;N351)</f>
        <v/>
      </c>
      <c r="M351" s="45" t="str">
        <f t="shared" si="164"/>
        <v/>
      </c>
      <c r="N351" s="44" t="str">
        <f t="shared" si="165"/>
        <v/>
      </c>
      <c r="O351" s="57" t="str">
        <f t="shared" si="166"/>
        <v/>
      </c>
      <c r="P351" s="48" t="str" cm="1">
        <f t="array" ref="P351">IFERROR(IF(C351="P",G351,IF($K351=1,$M351,$M351+LOOKUP(2,1/($J$4:$J350=J351),$P$4:$P350))),"")</f>
        <v/>
      </c>
      <c r="Q351" s="57" t="str" cm="1">
        <f t="array" ref="Q351">IFERROR(IF(OR(C351="P",C351="A",C351="R"),F351,IF($K351=1,F351,IF(LOOKUP(2,1/($J$4:$J350=$J351),$P$4:$P350)=0,$F351,IF(AND($C351="C",LOOKUP(2,1/($J$4:$J350=$J351),$P$4:$P350)&gt;0),(F351*G351+LOOKUP(2,1/($J$4:$J350=$J351),$P$4:$P350)*LOOKUP(2,1/($J$4:$J350=$J351),$Q$4:$Q350))/$P351,IF(AND($C351="C",LOOKUP(2,1/($J$4:$J350=$J351),$P$4:$P350)&lt;0),LOOKUP(2,1/($J$4:$J350=$J351),$Q$4:$Q350),IF(AND($C351="V",LOOKUP(2,1/($J$4:$J350=$J351),$P$4:$P350)&lt;0),((-1*(F351*G351))+LOOKUP(2,1/($J$4:$J350=$J351),$P$4:$P350)*LOOKUP(2,1/($J$4:$J350=$J351),$Q$4:$Q350))/$P351,IF(AND($C351="V",LOOKUP(2,1/($J$4:$J350=$J351),$P$4:$P350)&gt;0),LOOKUP(2,1/($J$4:$J350=$J351),$Q$4:$Q350),""))))))),"")</f>
        <v/>
      </c>
      <c r="R351" s="49" t="str">
        <f t="shared" si="169"/>
        <v/>
      </c>
      <c r="S351" s="49" t="str">
        <f t="shared" si="155"/>
        <v/>
      </c>
      <c r="T351" s="49" t="str">
        <f t="shared" si="167"/>
        <v/>
      </c>
      <c r="U351" s="49" t="str">
        <f>IFERROR(IF(C351="P",S351,IF(K351=1,0,IF(OR(LOOKUP(2,1/($E$4:$E350=$E351),$P$4:$P350)=0,AND($C351="C",$N351="LONG"),AND(C351="V",N351="SHORT")),0,S351+(M351*Q351)))),"")</f>
        <v/>
      </c>
      <c r="V351" s="49" t="str">
        <f t="shared" si="168"/>
        <v/>
      </c>
      <c r="W351" s="50" t="str">
        <f t="shared" si="162"/>
        <v/>
      </c>
      <c r="Y351" s="51" t="str">
        <f t="shared" si="149"/>
        <v/>
      </c>
      <c r="Z351" s="50" t="str">
        <f t="shared" si="156"/>
        <v/>
      </c>
      <c r="AA351" s="50" t="str">
        <f t="shared" si="147"/>
        <v/>
      </c>
      <c r="AB351" s="50" t="str">
        <f t="shared" si="150"/>
        <v/>
      </c>
      <c r="AC351" s="58" t="str">
        <f t="shared" si="151"/>
        <v/>
      </c>
      <c r="AD351" s="53" t="str">
        <f t="shared" si="148"/>
        <v/>
      </c>
      <c r="AE351" s="53" t="str">
        <f t="shared" si="152"/>
        <v/>
      </c>
      <c r="AF351" s="59" t="str">
        <f t="shared" si="153"/>
        <v/>
      </c>
      <c r="AG351" s="40" t="str">
        <f>C351&amp;COUNTIFS($C$3:C351,"V")</f>
        <v>0</v>
      </c>
      <c r="AH351" s="266" t="str">
        <f t="shared" si="145"/>
        <v/>
      </c>
      <c r="AI351" s="56" t="str">
        <f t="shared" si="157"/>
        <v/>
      </c>
      <c r="AJ351" s="265" t="str">
        <f t="shared" si="158"/>
        <v/>
      </c>
      <c r="AK351" s="267" t="str">
        <f t="shared" si="159"/>
        <v/>
      </c>
      <c r="AL351" s="267" t="str">
        <f t="shared" si="160"/>
        <v/>
      </c>
      <c r="AM351" s="40" t="str">
        <f t="shared" si="161"/>
        <v/>
      </c>
      <c r="AN351" s="267">
        <f t="shared" si="154"/>
        <v>0</v>
      </c>
      <c r="CE351" s="279"/>
    </row>
    <row r="352" spans="1:83" s="40" customFormat="1" ht="12.75">
      <c r="A352" s="227"/>
      <c r="B352" s="88"/>
      <c r="C352" s="89"/>
      <c r="D352" s="90"/>
      <c r="E352" s="89"/>
      <c r="F352" s="91"/>
      <c r="G352" s="304"/>
      <c r="H352" s="41"/>
      <c r="I352" s="42" t="str">
        <f t="shared" si="163"/>
        <v/>
      </c>
      <c r="J352" s="43" t="str">
        <f t="shared" si="146"/>
        <v/>
      </c>
      <c r="K352" s="44" t="str">
        <f>IF(J352="","",IF(COUNTIF($J$4:J352,J352)=0,"",(COUNTIF($J$4:J352,J352))))</f>
        <v/>
      </c>
      <c r="L352" s="44" t="str">
        <f>IF(K352="","",J352&amp;" _ "&amp;COUNTIF($J$4:J352,J352)&amp;"_"&amp;N352)</f>
        <v/>
      </c>
      <c r="M352" s="45" t="str">
        <f t="shared" si="164"/>
        <v/>
      </c>
      <c r="N352" s="44" t="str">
        <f t="shared" si="165"/>
        <v/>
      </c>
      <c r="O352" s="57" t="str">
        <f t="shared" si="166"/>
        <v/>
      </c>
      <c r="P352" s="48" t="str" cm="1">
        <f t="array" ref="P352">IFERROR(IF(C352="P",G352,IF($K352=1,$M352,$M352+LOOKUP(2,1/($J$4:$J351=J352),$P$4:$P351))),"")</f>
        <v/>
      </c>
      <c r="Q352" s="57" t="str" cm="1">
        <f t="array" ref="Q352">IFERROR(IF(OR(C352="P",C352="A",C352="R"),F352,IF($K352=1,F352,IF(LOOKUP(2,1/($J$4:$J351=$J352),$P$4:$P351)=0,$F352,IF(AND($C352="C",LOOKUP(2,1/($J$4:$J351=$J352),$P$4:$P351)&gt;0),(F352*G352+LOOKUP(2,1/($J$4:$J351=$J352),$P$4:$P351)*LOOKUP(2,1/($J$4:$J351=$J352),$Q$4:$Q351))/$P352,IF(AND($C352="C",LOOKUP(2,1/($J$4:$J351=$J352),$P$4:$P351)&lt;0),LOOKUP(2,1/($J$4:$J351=$J352),$Q$4:$Q351),IF(AND($C352="V",LOOKUP(2,1/($J$4:$J351=$J352),$P$4:$P351)&lt;0),((-1*(F352*G352))+LOOKUP(2,1/($J$4:$J351=$J352),$P$4:$P351)*LOOKUP(2,1/($J$4:$J351=$J352),$Q$4:$Q351))/$P352,IF(AND($C352="V",LOOKUP(2,1/($J$4:$J351=$J352),$P$4:$P351)&gt;0),LOOKUP(2,1/($J$4:$J351=$J352),$Q$4:$Q351),""))))))),"")</f>
        <v/>
      </c>
      <c r="R352" s="49" t="str">
        <f t="shared" si="169"/>
        <v/>
      </c>
      <c r="S352" s="49" t="str">
        <f t="shared" si="155"/>
        <v/>
      </c>
      <c r="T352" s="49" t="str">
        <f t="shared" si="167"/>
        <v/>
      </c>
      <c r="U352" s="49" t="str">
        <f>IFERROR(IF(C352="P",S352,IF(K352=1,0,IF(OR(LOOKUP(2,1/($E$4:$E351=$E352),$P$4:$P351)=0,AND($C352="C",$N352="LONG"),AND(C352="V",N352="SHORT")),0,S352+(M352*Q352)))),"")</f>
        <v/>
      </c>
      <c r="V352" s="49" t="str">
        <f t="shared" si="168"/>
        <v/>
      </c>
      <c r="W352" s="50" t="str">
        <f t="shared" si="162"/>
        <v/>
      </c>
      <c r="Y352" s="51" t="str">
        <f t="shared" si="149"/>
        <v/>
      </c>
      <c r="Z352" s="50" t="str">
        <f t="shared" si="156"/>
        <v/>
      </c>
      <c r="AA352" s="50" t="str">
        <f t="shared" si="147"/>
        <v/>
      </c>
      <c r="AB352" s="50" t="str">
        <f t="shared" si="150"/>
        <v/>
      </c>
      <c r="AC352" s="58" t="str">
        <f t="shared" si="151"/>
        <v/>
      </c>
      <c r="AD352" s="53" t="str">
        <f t="shared" si="148"/>
        <v/>
      </c>
      <c r="AE352" s="53" t="str">
        <f t="shared" si="152"/>
        <v/>
      </c>
      <c r="AF352" s="59" t="str">
        <f t="shared" si="153"/>
        <v/>
      </c>
      <c r="AG352" s="40" t="str">
        <f>C352&amp;COUNTIFS($C$3:C352,"V")</f>
        <v>0</v>
      </c>
      <c r="AH352" s="266" t="str">
        <f t="shared" si="145"/>
        <v/>
      </c>
      <c r="AI352" s="56" t="str">
        <f t="shared" si="157"/>
        <v/>
      </c>
      <c r="AJ352" s="265" t="str">
        <f t="shared" si="158"/>
        <v/>
      </c>
      <c r="AK352" s="267" t="str">
        <f t="shared" si="159"/>
        <v/>
      </c>
      <c r="AL352" s="267" t="str">
        <f t="shared" si="160"/>
        <v/>
      </c>
      <c r="AM352" s="40" t="str">
        <f t="shared" si="161"/>
        <v/>
      </c>
      <c r="AN352" s="267">
        <f t="shared" si="154"/>
        <v>0</v>
      </c>
      <c r="CE352" s="279"/>
    </row>
    <row r="353" spans="1:83" s="40" customFormat="1" ht="12.75">
      <c r="A353" s="227"/>
      <c r="B353" s="88"/>
      <c r="C353" s="89"/>
      <c r="D353" s="90"/>
      <c r="E353" s="89"/>
      <c r="F353" s="91"/>
      <c r="G353" s="304"/>
      <c r="H353" s="41"/>
      <c r="I353" s="42" t="str">
        <f t="shared" si="163"/>
        <v/>
      </c>
      <c r="J353" s="43" t="str">
        <f t="shared" si="146"/>
        <v/>
      </c>
      <c r="K353" s="44" t="str">
        <f>IF(J353="","",IF(COUNTIF($J$4:J353,J353)=0,"",(COUNTIF($J$4:J353,J353))))</f>
        <v/>
      </c>
      <c r="L353" s="44" t="str">
        <f>IF(K353="","",J353&amp;" _ "&amp;COUNTIF($J$4:J353,J353)&amp;"_"&amp;N353)</f>
        <v/>
      </c>
      <c r="M353" s="45" t="str">
        <f t="shared" si="164"/>
        <v/>
      </c>
      <c r="N353" s="44" t="str">
        <f t="shared" si="165"/>
        <v/>
      </c>
      <c r="O353" s="57" t="str">
        <f t="shared" si="166"/>
        <v/>
      </c>
      <c r="P353" s="48" t="str" cm="1">
        <f t="array" ref="P353">IFERROR(IF(C353="P",G353,IF($K353=1,$M353,$M353+LOOKUP(2,1/($J$4:$J352=J353),$P$4:$P352))),"")</f>
        <v/>
      </c>
      <c r="Q353" s="57" t="str" cm="1">
        <f t="array" ref="Q353">IFERROR(IF(OR(C353="P",C353="A",C353="R"),F353,IF($K353=1,F353,IF(LOOKUP(2,1/($J$4:$J352=$J353),$P$4:$P352)=0,$F353,IF(AND($C353="C",LOOKUP(2,1/($J$4:$J352=$J353),$P$4:$P352)&gt;0),(F353*G353+LOOKUP(2,1/($J$4:$J352=$J353),$P$4:$P352)*LOOKUP(2,1/($J$4:$J352=$J353),$Q$4:$Q352))/$P353,IF(AND($C353="C",LOOKUP(2,1/($J$4:$J352=$J353),$P$4:$P352)&lt;0),LOOKUP(2,1/($J$4:$J352=$J353),$Q$4:$Q352),IF(AND($C353="V",LOOKUP(2,1/($J$4:$J352=$J353),$P$4:$P352)&lt;0),((-1*(F353*G353))+LOOKUP(2,1/($J$4:$J352=$J353),$P$4:$P352)*LOOKUP(2,1/($J$4:$J352=$J353),$Q$4:$Q352))/$P353,IF(AND($C353="V",LOOKUP(2,1/($J$4:$J352=$J353),$P$4:$P352)&gt;0),LOOKUP(2,1/($J$4:$J352=$J353),$Q$4:$Q352),""))))))),"")</f>
        <v/>
      </c>
      <c r="R353" s="49" t="str">
        <f t="shared" si="169"/>
        <v/>
      </c>
      <c r="S353" s="49" t="str">
        <f t="shared" si="155"/>
        <v/>
      </c>
      <c r="T353" s="49" t="str">
        <f t="shared" si="167"/>
        <v/>
      </c>
      <c r="U353" s="49" t="str">
        <f>IFERROR(IF(C353="P",S353,IF(K353=1,0,IF(OR(LOOKUP(2,1/($E$4:$E352=$E353),$P$4:$P352)=0,AND($C353="C",$N353="LONG"),AND(C353="V",N353="SHORT")),0,S353+(M353*Q353)))),"")</f>
        <v/>
      </c>
      <c r="V353" s="49" t="str">
        <f t="shared" si="168"/>
        <v/>
      </c>
      <c r="W353" s="50" t="str">
        <f t="shared" si="162"/>
        <v/>
      </c>
      <c r="Y353" s="51" t="str">
        <f t="shared" si="149"/>
        <v/>
      </c>
      <c r="Z353" s="50" t="str">
        <f t="shared" si="156"/>
        <v/>
      </c>
      <c r="AA353" s="50" t="str">
        <f t="shared" si="147"/>
        <v/>
      </c>
      <c r="AB353" s="50" t="str">
        <f t="shared" si="150"/>
        <v/>
      </c>
      <c r="AC353" s="58" t="str">
        <f t="shared" si="151"/>
        <v/>
      </c>
      <c r="AD353" s="53" t="str">
        <f t="shared" si="148"/>
        <v/>
      </c>
      <c r="AE353" s="53" t="str">
        <f t="shared" si="152"/>
        <v/>
      </c>
      <c r="AF353" s="59" t="str">
        <f t="shared" si="153"/>
        <v/>
      </c>
      <c r="AG353" s="40" t="str">
        <f>C353&amp;COUNTIFS($C$3:C353,"V")</f>
        <v>0</v>
      </c>
      <c r="AH353" s="266" t="str">
        <f t="shared" si="145"/>
        <v/>
      </c>
      <c r="AI353" s="56" t="str">
        <f t="shared" si="157"/>
        <v/>
      </c>
      <c r="AJ353" s="265" t="str">
        <f t="shared" si="158"/>
        <v/>
      </c>
      <c r="AK353" s="267" t="str">
        <f t="shared" si="159"/>
        <v/>
      </c>
      <c r="AL353" s="267" t="str">
        <f t="shared" si="160"/>
        <v/>
      </c>
      <c r="AM353" s="40" t="str">
        <f t="shared" si="161"/>
        <v/>
      </c>
      <c r="AN353" s="267">
        <f t="shared" si="154"/>
        <v>0</v>
      </c>
      <c r="CE353" s="279"/>
    </row>
    <row r="354" spans="1:83" s="40" customFormat="1" ht="12.75">
      <c r="A354" s="227"/>
      <c r="B354" s="88"/>
      <c r="C354" s="89"/>
      <c r="D354" s="90"/>
      <c r="E354" s="89"/>
      <c r="F354" s="91"/>
      <c r="G354" s="304"/>
      <c r="H354" s="41"/>
      <c r="I354" s="42" t="str">
        <f t="shared" si="163"/>
        <v/>
      </c>
      <c r="J354" s="43" t="str">
        <f t="shared" si="146"/>
        <v/>
      </c>
      <c r="K354" s="44" t="str">
        <f>IF(J354="","",IF(COUNTIF($J$4:J354,J354)=0,"",(COUNTIF($J$4:J354,J354))))</f>
        <v/>
      </c>
      <c r="L354" s="44" t="str">
        <f>IF(K354="","",J354&amp;" _ "&amp;COUNTIF($J$4:J354,J354)&amp;"_"&amp;N354)</f>
        <v/>
      </c>
      <c r="M354" s="45" t="str">
        <f t="shared" si="164"/>
        <v/>
      </c>
      <c r="N354" s="44" t="str">
        <f t="shared" si="165"/>
        <v/>
      </c>
      <c r="O354" s="57" t="str">
        <f t="shared" si="166"/>
        <v/>
      </c>
      <c r="P354" s="48" t="str" cm="1">
        <f t="array" ref="P354">IFERROR(IF(C354="P",G354,IF($K354=1,$M354,$M354+LOOKUP(2,1/($J$4:$J353=J354),$P$4:$P353))),"")</f>
        <v/>
      </c>
      <c r="Q354" s="57" t="str" cm="1">
        <f t="array" ref="Q354">IFERROR(IF(OR(C354="P",C354="A",C354="R"),F354,IF($K354=1,F354,IF(LOOKUP(2,1/($J$4:$J353=$J354),$P$4:$P353)=0,$F354,IF(AND($C354="C",LOOKUP(2,1/($J$4:$J353=$J354),$P$4:$P353)&gt;0),(F354*G354+LOOKUP(2,1/($J$4:$J353=$J354),$P$4:$P353)*LOOKUP(2,1/($J$4:$J353=$J354),$Q$4:$Q353))/$P354,IF(AND($C354="C",LOOKUP(2,1/($J$4:$J353=$J354),$P$4:$P353)&lt;0),LOOKUP(2,1/($J$4:$J353=$J354),$Q$4:$Q353),IF(AND($C354="V",LOOKUP(2,1/($J$4:$J353=$J354),$P$4:$P353)&lt;0),((-1*(F354*G354))+LOOKUP(2,1/($J$4:$J353=$J354),$P$4:$P353)*LOOKUP(2,1/($J$4:$J353=$J354),$Q$4:$Q353))/$P354,IF(AND($C354="V",LOOKUP(2,1/($J$4:$J353=$J354),$P$4:$P353)&gt;0),LOOKUP(2,1/($J$4:$J353=$J354),$Q$4:$Q353),""))))))),"")</f>
        <v/>
      </c>
      <c r="R354" s="49" t="str">
        <f t="shared" si="169"/>
        <v/>
      </c>
      <c r="S354" s="49" t="str">
        <f t="shared" si="155"/>
        <v/>
      </c>
      <c r="T354" s="49" t="str">
        <f t="shared" si="167"/>
        <v/>
      </c>
      <c r="U354" s="49" t="str">
        <f>IFERROR(IF(C354="P",S354,IF(K354=1,0,IF(OR(LOOKUP(2,1/($E$4:$E353=$E354),$P$4:$P353)=0,AND($C354="C",$N354="LONG"),AND(C354="V",N354="SHORT")),0,S354+(M354*Q354)))),"")</f>
        <v/>
      </c>
      <c r="V354" s="49" t="str">
        <f t="shared" si="168"/>
        <v/>
      </c>
      <c r="W354" s="50" t="str">
        <f t="shared" si="162"/>
        <v/>
      </c>
      <c r="Y354" s="51" t="str">
        <f t="shared" si="149"/>
        <v/>
      </c>
      <c r="Z354" s="50" t="str">
        <f t="shared" si="156"/>
        <v/>
      </c>
      <c r="AA354" s="50" t="str">
        <f t="shared" si="147"/>
        <v/>
      </c>
      <c r="AB354" s="50" t="str">
        <f t="shared" si="150"/>
        <v/>
      </c>
      <c r="AC354" s="58" t="str">
        <f t="shared" si="151"/>
        <v/>
      </c>
      <c r="AD354" s="53" t="str">
        <f t="shared" si="148"/>
        <v/>
      </c>
      <c r="AE354" s="53" t="str">
        <f t="shared" si="152"/>
        <v/>
      </c>
      <c r="AF354" s="59" t="str">
        <f t="shared" si="153"/>
        <v/>
      </c>
      <c r="AG354" s="40" t="str">
        <f>C354&amp;COUNTIFS($C$3:C354,"V")</f>
        <v>0</v>
      </c>
      <c r="AH354" s="266" t="str">
        <f t="shared" si="145"/>
        <v/>
      </c>
      <c r="AI354" s="56" t="str">
        <f t="shared" si="157"/>
        <v/>
      </c>
      <c r="AJ354" s="265" t="str">
        <f t="shared" si="158"/>
        <v/>
      </c>
      <c r="AK354" s="267" t="str">
        <f t="shared" si="159"/>
        <v/>
      </c>
      <c r="AL354" s="267" t="str">
        <f t="shared" si="160"/>
        <v/>
      </c>
      <c r="AM354" s="40" t="str">
        <f t="shared" si="161"/>
        <v/>
      </c>
      <c r="AN354" s="267">
        <f t="shared" si="154"/>
        <v>0</v>
      </c>
      <c r="CE354" s="279"/>
    </row>
    <row r="355" spans="1:83" s="40" customFormat="1" ht="12.75">
      <c r="A355" s="227"/>
      <c r="B355" s="88"/>
      <c r="C355" s="89"/>
      <c r="D355" s="90"/>
      <c r="E355" s="89"/>
      <c r="F355" s="91"/>
      <c r="G355" s="304"/>
      <c r="H355" s="41"/>
      <c r="I355" s="42" t="str">
        <f t="shared" si="163"/>
        <v/>
      </c>
      <c r="J355" s="43" t="str">
        <f t="shared" si="146"/>
        <v/>
      </c>
      <c r="K355" s="44" t="str">
        <f>IF(J355="","",IF(COUNTIF($J$4:J355,J355)=0,"",(COUNTIF($J$4:J355,J355))))</f>
        <v/>
      </c>
      <c r="L355" s="44" t="str">
        <f>IF(K355="","",J355&amp;" _ "&amp;COUNTIF($J$4:J355,J355)&amp;"_"&amp;N355)</f>
        <v/>
      </c>
      <c r="M355" s="45" t="str">
        <f t="shared" si="164"/>
        <v/>
      </c>
      <c r="N355" s="44" t="str">
        <f t="shared" si="165"/>
        <v/>
      </c>
      <c r="O355" s="57" t="str">
        <f t="shared" si="166"/>
        <v/>
      </c>
      <c r="P355" s="48" t="str" cm="1">
        <f t="array" ref="P355">IFERROR(IF(C355="P",G355,IF($K355=1,$M355,$M355+LOOKUP(2,1/($J$4:$J354=J355),$P$4:$P354))),"")</f>
        <v/>
      </c>
      <c r="Q355" s="57" t="str" cm="1">
        <f t="array" ref="Q355">IFERROR(IF(OR(C355="P",C355="A",C355="R"),F355,IF($K355=1,F355,IF(LOOKUP(2,1/($J$4:$J354=$J355),$P$4:$P354)=0,$F355,IF(AND($C355="C",LOOKUP(2,1/($J$4:$J354=$J355),$P$4:$P354)&gt;0),(F355*G355+LOOKUP(2,1/($J$4:$J354=$J355),$P$4:$P354)*LOOKUP(2,1/($J$4:$J354=$J355),$Q$4:$Q354))/$P355,IF(AND($C355="C",LOOKUP(2,1/($J$4:$J354=$J355),$P$4:$P354)&lt;0),LOOKUP(2,1/($J$4:$J354=$J355),$Q$4:$Q354),IF(AND($C355="V",LOOKUP(2,1/($J$4:$J354=$J355),$P$4:$P354)&lt;0),((-1*(F355*G355))+LOOKUP(2,1/($J$4:$J354=$J355),$P$4:$P354)*LOOKUP(2,1/($J$4:$J354=$J355),$Q$4:$Q354))/$P355,IF(AND($C355="V",LOOKUP(2,1/($J$4:$J354=$J355),$P$4:$P354)&gt;0),LOOKUP(2,1/($J$4:$J354=$J355),$Q$4:$Q354),""))))))),"")</f>
        <v/>
      </c>
      <c r="R355" s="49" t="str">
        <f t="shared" si="169"/>
        <v/>
      </c>
      <c r="S355" s="49" t="str">
        <f t="shared" si="155"/>
        <v/>
      </c>
      <c r="T355" s="49" t="str">
        <f t="shared" si="167"/>
        <v/>
      </c>
      <c r="U355" s="49" t="str">
        <f>IFERROR(IF(C355="P",S355,IF(K355=1,0,IF(OR(LOOKUP(2,1/($E$4:$E354=$E355),$P$4:$P354)=0,AND($C355="C",$N355="LONG"),AND(C355="V",N355="SHORT")),0,S355+(M355*Q355)))),"")</f>
        <v/>
      </c>
      <c r="V355" s="49" t="str">
        <f t="shared" si="168"/>
        <v/>
      </c>
      <c r="W355" s="50" t="str">
        <f t="shared" si="162"/>
        <v/>
      </c>
      <c r="Y355" s="51" t="str">
        <f t="shared" si="149"/>
        <v/>
      </c>
      <c r="Z355" s="50" t="str">
        <f t="shared" si="156"/>
        <v/>
      </c>
      <c r="AA355" s="50" t="str">
        <f t="shared" si="147"/>
        <v/>
      </c>
      <c r="AB355" s="50" t="str">
        <f t="shared" si="150"/>
        <v/>
      </c>
      <c r="AC355" s="58" t="str">
        <f t="shared" si="151"/>
        <v/>
      </c>
      <c r="AD355" s="53" t="str">
        <f t="shared" si="148"/>
        <v/>
      </c>
      <c r="AE355" s="53" t="str">
        <f t="shared" si="152"/>
        <v/>
      </c>
      <c r="AF355" s="59" t="str">
        <f t="shared" si="153"/>
        <v/>
      </c>
      <c r="AG355" s="40" t="str">
        <f>C355&amp;COUNTIFS($C$3:C355,"V")</f>
        <v>0</v>
      </c>
      <c r="AH355" s="266" t="str">
        <f t="shared" si="145"/>
        <v/>
      </c>
      <c r="AI355" s="56" t="str">
        <f t="shared" si="157"/>
        <v/>
      </c>
      <c r="AJ355" s="265" t="str">
        <f t="shared" si="158"/>
        <v/>
      </c>
      <c r="AK355" s="267" t="str">
        <f t="shared" si="159"/>
        <v/>
      </c>
      <c r="AL355" s="267" t="str">
        <f t="shared" si="160"/>
        <v/>
      </c>
      <c r="AM355" s="40" t="str">
        <f t="shared" si="161"/>
        <v/>
      </c>
      <c r="AN355" s="267">
        <f t="shared" si="154"/>
        <v>0</v>
      </c>
      <c r="CE355" s="279"/>
    </row>
    <row r="356" spans="1:83" s="40" customFormat="1" ht="12.75">
      <c r="A356" s="227"/>
      <c r="B356" s="88"/>
      <c r="C356" s="89"/>
      <c r="D356" s="90"/>
      <c r="E356" s="89"/>
      <c r="F356" s="91"/>
      <c r="G356" s="304"/>
      <c r="H356" s="41"/>
      <c r="I356" s="42" t="str">
        <f t="shared" si="163"/>
        <v/>
      </c>
      <c r="J356" s="43" t="str">
        <f t="shared" si="146"/>
        <v/>
      </c>
      <c r="K356" s="44" t="str">
        <f>IF(J356="","",IF(COUNTIF($J$4:J356,J356)=0,"",(COUNTIF($J$4:J356,J356))))</f>
        <v/>
      </c>
      <c r="L356" s="44" t="str">
        <f>IF(K356="","",J356&amp;" _ "&amp;COUNTIF($J$4:J356,J356)&amp;"_"&amp;N356)</f>
        <v/>
      </c>
      <c r="M356" s="45" t="str">
        <f t="shared" si="164"/>
        <v/>
      </c>
      <c r="N356" s="44" t="str">
        <f t="shared" si="165"/>
        <v/>
      </c>
      <c r="O356" s="57" t="str">
        <f t="shared" si="166"/>
        <v/>
      </c>
      <c r="P356" s="48" t="str" cm="1">
        <f t="array" ref="P356">IFERROR(IF(C356="P",G356,IF($K356=1,$M356,$M356+LOOKUP(2,1/($J$4:$J355=J356),$P$4:$P355))),"")</f>
        <v/>
      </c>
      <c r="Q356" s="57" t="str" cm="1">
        <f t="array" ref="Q356">IFERROR(IF(OR(C356="P",C356="A",C356="R"),F356,IF($K356=1,F356,IF(LOOKUP(2,1/($J$4:$J355=$J356),$P$4:$P355)=0,$F356,IF(AND($C356="C",LOOKUP(2,1/($J$4:$J355=$J356),$P$4:$P355)&gt;0),(F356*G356+LOOKUP(2,1/($J$4:$J355=$J356),$P$4:$P355)*LOOKUP(2,1/($J$4:$J355=$J356),$Q$4:$Q355))/$P356,IF(AND($C356="C",LOOKUP(2,1/($J$4:$J355=$J356),$P$4:$P355)&lt;0),LOOKUP(2,1/($J$4:$J355=$J356),$Q$4:$Q355),IF(AND($C356="V",LOOKUP(2,1/($J$4:$J355=$J356),$P$4:$P355)&lt;0),((-1*(F356*G356))+LOOKUP(2,1/($J$4:$J355=$J356),$P$4:$P355)*LOOKUP(2,1/($J$4:$J355=$J356),$Q$4:$Q355))/$P356,IF(AND($C356="V",LOOKUP(2,1/($J$4:$J355=$J356),$P$4:$P355)&gt;0),LOOKUP(2,1/($J$4:$J355=$J356),$Q$4:$Q355),""))))))),"")</f>
        <v/>
      </c>
      <c r="R356" s="49" t="str">
        <f t="shared" si="169"/>
        <v/>
      </c>
      <c r="S356" s="49" t="str">
        <f t="shared" si="155"/>
        <v/>
      </c>
      <c r="T356" s="49" t="str">
        <f t="shared" si="167"/>
        <v/>
      </c>
      <c r="U356" s="49" t="str">
        <f>IFERROR(IF(C356="P",S356,IF(K356=1,0,IF(OR(LOOKUP(2,1/($E$4:$E355=$E356),$P$4:$P355)=0,AND($C356="C",$N356="LONG"),AND(C356="V",N356="SHORT")),0,S356+(M356*Q356)))),"")</f>
        <v/>
      </c>
      <c r="V356" s="49" t="str">
        <f t="shared" si="168"/>
        <v/>
      </c>
      <c r="W356" s="50" t="str">
        <f t="shared" si="162"/>
        <v/>
      </c>
      <c r="Y356" s="51" t="str">
        <f t="shared" si="149"/>
        <v/>
      </c>
      <c r="Z356" s="50" t="str">
        <f t="shared" si="156"/>
        <v/>
      </c>
      <c r="AA356" s="50" t="str">
        <f t="shared" si="147"/>
        <v/>
      </c>
      <c r="AB356" s="50" t="str">
        <f t="shared" si="150"/>
        <v/>
      </c>
      <c r="AC356" s="58" t="str">
        <f t="shared" si="151"/>
        <v/>
      </c>
      <c r="AD356" s="53" t="str">
        <f t="shared" si="148"/>
        <v/>
      </c>
      <c r="AE356" s="53" t="str">
        <f t="shared" si="152"/>
        <v/>
      </c>
      <c r="AF356" s="59" t="str">
        <f t="shared" si="153"/>
        <v/>
      </c>
      <c r="AG356" s="40" t="str">
        <f>C356&amp;COUNTIFS($C$3:C356,"V")</f>
        <v>0</v>
      </c>
      <c r="AH356" s="266" t="str">
        <f t="shared" si="145"/>
        <v/>
      </c>
      <c r="AI356" s="56" t="str">
        <f t="shared" si="157"/>
        <v/>
      </c>
      <c r="AJ356" s="265" t="str">
        <f t="shared" si="158"/>
        <v/>
      </c>
      <c r="AK356" s="267" t="str">
        <f t="shared" si="159"/>
        <v/>
      </c>
      <c r="AL356" s="267" t="str">
        <f t="shared" si="160"/>
        <v/>
      </c>
      <c r="AM356" s="40" t="str">
        <f t="shared" si="161"/>
        <v/>
      </c>
      <c r="AN356" s="267">
        <f t="shared" si="154"/>
        <v>0</v>
      </c>
      <c r="CE356" s="279"/>
    </row>
    <row r="357" spans="1:83" s="40" customFormat="1" ht="12.75">
      <c r="A357" s="227"/>
      <c r="B357" s="88"/>
      <c r="C357" s="89"/>
      <c r="D357" s="90"/>
      <c r="E357" s="89"/>
      <c r="F357" s="91"/>
      <c r="G357" s="304"/>
      <c r="H357" s="41"/>
      <c r="I357" s="42" t="str">
        <f t="shared" si="163"/>
        <v/>
      </c>
      <c r="J357" s="43" t="str">
        <f t="shared" si="146"/>
        <v/>
      </c>
      <c r="K357" s="44" t="str">
        <f>IF(J357="","",IF(COUNTIF($J$4:J357,J357)=0,"",(COUNTIF($J$4:J357,J357))))</f>
        <v/>
      </c>
      <c r="L357" s="44" t="str">
        <f>IF(K357="","",J357&amp;" _ "&amp;COUNTIF($J$4:J357,J357)&amp;"_"&amp;N357)</f>
        <v/>
      </c>
      <c r="M357" s="45" t="str">
        <f t="shared" si="164"/>
        <v/>
      </c>
      <c r="N357" s="44" t="str">
        <f t="shared" si="165"/>
        <v/>
      </c>
      <c r="O357" s="57" t="str">
        <f t="shared" si="166"/>
        <v/>
      </c>
      <c r="P357" s="48" t="str" cm="1">
        <f t="array" ref="P357">IFERROR(IF(C357="P",G357,IF($K357=1,$M357,$M357+LOOKUP(2,1/($J$4:$J356=J357),$P$4:$P356))),"")</f>
        <v/>
      </c>
      <c r="Q357" s="57" t="str" cm="1">
        <f t="array" ref="Q357">IFERROR(IF(OR(C357="P",C357="A",C357="R"),F357,IF($K357=1,F357,IF(LOOKUP(2,1/($J$4:$J356=$J357),$P$4:$P356)=0,$F357,IF(AND($C357="C",LOOKUP(2,1/($J$4:$J356=$J357),$P$4:$P356)&gt;0),(F357*G357+LOOKUP(2,1/($J$4:$J356=$J357),$P$4:$P356)*LOOKUP(2,1/($J$4:$J356=$J357),$Q$4:$Q356))/$P357,IF(AND($C357="C",LOOKUP(2,1/($J$4:$J356=$J357),$P$4:$P356)&lt;0),LOOKUP(2,1/($J$4:$J356=$J357),$Q$4:$Q356),IF(AND($C357="V",LOOKUP(2,1/($J$4:$J356=$J357),$P$4:$P356)&lt;0),((-1*(F357*G357))+LOOKUP(2,1/($J$4:$J356=$J357),$P$4:$P356)*LOOKUP(2,1/($J$4:$J356=$J357),$Q$4:$Q356))/$P357,IF(AND($C357="V",LOOKUP(2,1/($J$4:$J356=$J357),$P$4:$P356)&gt;0),LOOKUP(2,1/($J$4:$J356=$J357),$Q$4:$Q356),""))))))),"")</f>
        <v/>
      </c>
      <c r="R357" s="49" t="str">
        <f t="shared" si="169"/>
        <v/>
      </c>
      <c r="S357" s="49" t="str">
        <f t="shared" si="155"/>
        <v/>
      </c>
      <c r="T357" s="49" t="str">
        <f t="shared" si="167"/>
        <v/>
      </c>
      <c r="U357" s="49" t="str">
        <f>IFERROR(IF(C357="P",S357,IF(K357=1,0,IF(OR(LOOKUP(2,1/($E$4:$E356=$E357),$P$4:$P356)=0,AND($C357="C",$N357="LONG"),AND(C357="V",N357="SHORT")),0,S357+(M357*Q357)))),"")</f>
        <v/>
      </c>
      <c r="V357" s="49" t="str">
        <f t="shared" si="168"/>
        <v/>
      </c>
      <c r="W357" s="50" t="str">
        <f t="shared" si="162"/>
        <v/>
      </c>
      <c r="Y357" s="51" t="str">
        <f t="shared" si="149"/>
        <v/>
      </c>
      <c r="Z357" s="50" t="str">
        <f t="shared" si="156"/>
        <v/>
      </c>
      <c r="AA357" s="50" t="str">
        <f t="shared" si="147"/>
        <v/>
      </c>
      <c r="AB357" s="50" t="str">
        <f t="shared" si="150"/>
        <v/>
      </c>
      <c r="AC357" s="58" t="str">
        <f t="shared" si="151"/>
        <v/>
      </c>
      <c r="AD357" s="53" t="str">
        <f t="shared" si="148"/>
        <v/>
      </c>
      <c r="AE357" s="53" t="str">
        <f t="shared" si="152"/>
        <v/>
      </c>
      <c r="AF357" s="59" t="str">
        <f t="shared" si="153"/>
        <v/>
      </c>
      <c r="AG357" s="40" t="str">
        <f>C357&amp;COUNTIFS($C$3:C357,"V")</f>
        <v>0</v>
      </c>
      <c r="AH357" s="266" t="str">
        <f t="shared" si="145"/>
        <v/>
      </c>
      <c r="AI357" s="56" t="str">
        <f t="shared" si="157"/>
        <v/>
      </c>
      <c r="AJ357" s="265" t="str">
        <f t="shared" si="158"/>
        <v/>
      </c>
      <c r="AK357" s="267" t="str">
        <f t="shared" si="159"/>
        <v/>
      </c>
      <c r="AL357" s="267" t="str">
        <f t="shared" si="160"/>
        <v/>
      </c>
      <c r="AM357" s="40" t="str">
        <f t="shared" si="161"/>
        <v/>
      </c>
      <c r="AN357" s="267">
        <f t="shared" si="154"/>
        <v>0</v>
      </c>
      <c r="CE357" s="279"/>
    </row>
    <row r="358" spans="1:83" s="40" customFormat="1" ht="12.75">
      <c r="A358" s="227"/>
      <c r="B358" s="88"/>
      <c r="C358" s="89"/>
      <c r="D358" s="90"/>
      <c r="E358" s="89"/>
      <c r="F358" s="91"/>
      <c r="G358" s="304"/>
      <c r="H358" s="41"/>
      <c r="I358" s="42" t="str">
        <f t="shared" si="163"/>
        <v/>
      </c>
      <c r="J358" s="43" t="str">
        <f t="shared" si="146"/>
        <v/>
      </c>
      <c r="K358" s="44" t="str">
        <f>IF(J358="","",IF(COUNTIF($J$4:J358,J358)=0,"",(COUNTIF($J$4:J358,J358))))</f>
        <v/>
      </c>
      <c r="L358" s="44" t="str">
        <f>IF(K358="","",J358&amp;" _ "&amp;COUNTIF($J$4:J358,J358)&amp;"_"&amp;N358)</f>
        <v/>
      </c>
      <c r="M358" s="45" t="str">
        <f t="shared" si="164"/>
        <v/>
      </c>
      <c r="N358" s="44" t="str">
        <f t="shared" si="165"/>
        <v/>
      </c>
      <c r="O358" s="57" t="str">
        <f t="shared" si="166"/>
        <v/>
      </c>
      <c r="P358" s="48" t="str" cm="1">
        <f t="array" ref="P358">IFERROR(IF(C358="P",G358,IF($K358=1,$M358,$M358+LOOKUP(2,1/($J$4:$J357=J358),$P$4:$P357))),"")</f>
        <v/>
      </c>
      <c r="Q358" s="57" t="str" cm="1">
        <f t="array" ref="Q358">IFERROR(IF(OR(C358="P",C358="A",C358="R"),F358,IF($K358=1,F358,IF(LOOKUP(2,1/($J$4:$J357=$J358),$P$4:$P357)=0,$F358,IF(AND($C358="C",LOOKUP(2,1/($J$4:$J357=$J358),$P$4:$P357)&gt;0),(F358*G358+LOOKUP(2,1/($J$4:$J357=$J358),$P$4:$P357)*LOOKUP(2,1/($J$4:$J357=$J358),$Q$4:$Q357))/$P358,IF(AND($C358="C",LOOKUP(2,1/($J$4:$J357=$J358),$P$4:$P357)&lt;0),LOOKUP(2,1/($J$4:$J357=$J358),$Q$4:$Q357),IF(AND($C358="V",LOOKUP(2,1/($J$4:$J357=$J358),$P$4:$P357)&lt;0),((-1*(F358*G358))+LOOKUP(2,1/($J$4:$J357=$J358),$P$4:$P357)*LOOKUP(2,1/($J$4:$J357=$J358),$Q$4:$Q357))/$P358,IF(AND($C358="V",LOOKUP(2,1/($J$4:$J357=$J358),$P$4:$P357)&gt;0),LOOKUP(2,1/($J$4:$J357=$J358),$Q$4:$Q357),""))))))),"")</f>
        <v/>
      </c>
      <c r="R358" s="49" t="str">
        <f t="shared" si="169"/>
        <v/>
      </c>
      <c r="S358" s="49" t="str">
        <f t="shared" si="155"/>
        <v/>
      </c>
      <c r="T358" s="49" t="str">
        <f t="shared" si="167"/>
        <v/>
      </c>
      <c r="U358" s="49" t="str">
        <f>IFERROR(IF(C358="P",S358,IF(K358=1,0,IF(OR(LOOKUP(2,1/($E$4:$E357=$E358),$P$4:$P357)=0,AND($C358="C",$N358="LONG"),AND(C358="V",N358="SHORT")),0,S358+(M358*Q358)))),"")</f>
        <v/>
      </c>
      <c r="V358" s="49" t="str">
        <f t="shared" si="168"/>
        <v/>
      </c>
      <c r="W358" s="50" t="str">
        <f t="shared" si="162"/>
        <v/>
      </c>
      <c r="Y358" s="51" t="str">
        <f t="shared" si="149"/>
        <v/>
      </c>
      <c r="Z358" s="50" t="str">
        <f t="shared" si="156"/>
        <v/>
      </c>
      <c r="AA358" s="50" t="str">
        <f t="shared" si="147"/>
        <v/>
      </c>
      <c r="AB358" s="50" t="str">
        <f t="shared" si="150"/>
        <v/>
      </c>
      <c r="AC358" s="58" t="str">
        <f t="shared" si="151"/>
        <v/>
      </c>
      <c r="AD358" s="53" t="str">
        <f t="shared" si="148"/>
        <v/>
      </c>
      <c r="AE358" s="53" t="str">
        <f t="shared" si="152"/>
        <v/>
      </c>
      <c r="AF358" s="59" t="str">
        <f t="shared" si="153"/>
        <v/>
      </c>
      <c r="AG358" s="40" t="str">
        <f>C358&amp;COUNTIFS($C$3:C358,"V")</f>
        <v>0</v>
      </c>
      <c r="AH358" s="266" t="str">
        <f t="shared" si="145"/>
        <v/>
      </c>
      <c r="AI358" s="56" t="str">
        <f t="shared" si="157"/>
        <v/>
      </c>
      <c r="AJ358" s="265" t="str">
        <f t="shared" si="158"/>
        <v/>
      </c>
      <c r="AK358" s="267" t="str">
        <f t="shared" si="159"/>
        <v/>
      </c>
      <c r="AL358" s="267" t="str">
        <f t="shared" si="160"/>
        <v/>
      </c>
      <c r="AM358" s="40" t="str">
        <f t="shared" si="161"/>
        <v/>
      </c>
      <c r="AN358" s="267">
        <f t="shared" si="154"/>
        <v>0</v>
      </c>
      <c r="CE358" s="279"/>
    </row>
    <row r="359" spans="1:83" s="40" customFormat="1" ht="12.75">
      <c r="A359" s="227"/>
      <c r="B359" s="88"/>
      <c r="C359" s="89"/>
      <c r="D359" s="90"/>
      <c r="E359" s="89"/>
      <c r="F359" s="91"/>
      <c r="G359" s="304"/>
      <c r="H359" s="41"/>
      <c r="I359" s="42" t="str">
        <f t="shared" si="163"/>
        <v/>
      </c>
      <c r="J359" s="43" t="str">
        <f t="shared" si="146"/>
        <v/>
      </c>
      <c r="K359" s="44" t="str">
        <f>IF(J359="","",IF(COUNTIF($J$4:J359,J359)=0,"",(COUNTIF($J$4:J359,J359))))</f>
        <v/>
      </c>
      <c r="L359" s="44" t="str">
        <f>IF(K359="","",J359&amp;" _ "&amp;COUNTIF($J$4:J359,J359)&amp;"_"&amp;N359)</f>
        <v/>
      </c>
      <c r="M359" s="45" t="str">
        <f t="shared" si="164"/>
        <v/>
      </c>
      <c r="N359" s="44" t="str">
        <f t="shared" si="165"/>
        <v/>
      </c>
      <c r="O359" s="57" t="str">
        <f t="shared" si="166"/>
        <v/>
      </c>
      <c r="P359" s="48" t="str" cm="1">
        <f t="array" ref="P359">IFERROR(IF(C359="P",G359,IF($K359=1,$M359,$M359+LOOKUP(2,1/($J$4:$J358=J359),$P$4:$P358))),"")</f>
        <v/>
      </c>
      <c r="Q359" s="57" t="str" cm="1">
        <f t="array" ref="Q359">IFERROR(IF(OR(C359="P",C359="A",C359="R"),F359,IF($K359=1,F359,IF(LOOKUP(2,1/($J$4:$J358=$J359),$P$4:$P358)=0,$F359,IF(AND($C359="C",LOOKUP(2,1/($J$4:$J358=$J359),$P$4:$P358)&gt;0),(F359*G359+LOOKUP(2,1/($J$4:$J358=$J359),$P$4:$P358)*LOOKUP(2,1/($J$4:$J358=$J359),$Q$4:$Q358))/$P359,IF(AND($C359="C",LOOKUP(2,1/($J$4:$J358=$J359),$P$4:$P358)&lt;0),LOOKUP(2,1/($J$4:$J358=$J359),$Q$4:$Q358),IF(AND($C359="V",LOOKUP(2,1/($J$4:$J358=$J359),$P$4:$P358)&lt;0),((-1*(F359*G359))+LOOKUP(2,1/($J$4:$J358=$J359),$P$4:$P358)*LOOKUP(2,1/($J$4:$J358=$J359),$Q$4:$Q358))/$P359,IF(AND($C359="V",LOOKUP(2,1/($J$4:$J358=$J359),$P$4:$P358)&gt;0),LOOKUP(2,1/($J$4:$J358=$J359),$Q$4:$Q358),""))))))),"")</f>
        <v/>
      </c>
      <c r="R359" s="49" t="str">
        <f t="shared" si="169"/>
        <v/>
      </c>
      <c r="S359" s="49" t="str">
        <f t="shared" si="155"/>
        <v/>
      </c>
      <c r="T359" s="49" t="str">
        <f t="shared" si="167"/>
        <v/>
      </c>
      <c r="U359" s="49" t="str">
        <f>IFERROR(IF(C359="P",S359,IF(K359=1,0,IF(OR(LOOKUP(2,1/($E$4:$E358=$E359),$P$4:$P358)=0,AND($C359="C",$N359="LONG"),AND(C359="V",N359="SHORT")),0,S359+(M359*Q359)))),"")</f>
        <v/>
      </c>
      <c r="V359" s="49" t="str">
        <f t="shared" si="168"/>
        <v/>
      </c>
      <c r="W359" s="50" t="str">
        <f t="shared" si="162"/>
        <v/>
      </c>
      <c r="Y359" s="51" t="str">
        <f t="shared" si="149"/>
        <v/>
      </c>
      <c r="Z359" s="50" t="str">
        <f t="shared" si="156"/>
        <v/>
      </c>
      <c r="AA359" s="50" t="str">
        <f t="shared" si="147"/>
        <v/>
      </c>
      <c r="AB359" s="50" t="str">
        <f t="shared" si="150"/>
        <v/>
      </c>
      <c r="AC359" s="58" t="str">
        <f t="shared" si="151"/>
        <v/>
      </c>
      <c r="AD359" s="53" t="str">
        <f t="shared" si="148"/>
        <v/>
      </c>
      <c r="AE359" s="53" t="str">
        <f t="shared" si="152"/>
        <v/>
      </c>
      <c r="AF359" s="59" t="str">
        <f t="shared" si="153"/>
        <v/>
      </c>
      <c r="AG359" s="40" t="str">
        <f>C359&amp;COUNTIFS($C$3:C359,"V")</f>
        <v>0</v>
      </c>
      <c r="AH359" s="266" t="str">
        <f t="shared" si="145"/>
        <v/>
      </c>
      <c r="AI359" s="56" t="str">
        <f t="shared" si="157"/>
        <v/>
      </c>
      <c r="AJ359" s="265" t="str">
        <f t="shared" si="158"/>
        <v/>
      </c>
      <c r="AK359" s="267" t="str">
        <f t="shared" si="159"/>
        <v/>
      </c>
      <c r="AL359" s="267" t="str">
        <f t="shared" si="160"/>
        <v/>
      </c>
      <c r="AM359" s="40" t="str">
        <f t="shared" si="161"/>
        <v/>
      </c>
      <c r="AN359" s="267">
        <f t="shared" si="154"/>
        <v>0</v>
      </c>
      <c r="CE359" s="279"/>
    </row>
    <row r="360" spans="1:83" s="40" customFormat="1" ht="12.75">
      <c r="A360" s="227"/>
      <c r="B360" s="88"/>
      <c r="C360" s="89"/>
      <c r="D360" s="90"/>
      <c r="E360" s="89"/>
      <c r="F360" s="91"/>
      <c r="G360" s="304"/>
      <c r="H360" s="41"/>
      <c r="I360" s="42" t="str">
        <f t="shared" si="163"/>
        <v/>
      </c>
      <c r="J360" s="43" t="str">
        <f t="shared" si="146"/>
        <v/>
      </c>
      <c r="K360" s="44" t="str">
        <f>IF(J360="","",IF(COUNTIF($J$4:J360,J360)=0,"",(COUNTIF($J$4:J360,J360))))</f>
        <v/>
      </c>
      <c r="L360" s="44" t="str">
        <f>IF(K360="","",J360&amp;" _ "&amp;COUNTIF($J$4:J360,J360)&amp;"_"&amp;N360)</f>
        <v/>
      </c>
      <c r="M360" s="45" t="str">
        <f t="shared" si="164"/>
        <v/>
      </c>
      <c r="N360" s="44" t="str">
        <f t="shared" si="165"/>
        <v/>
      </c>
      <c r="O360" s="57" t="str">
        <f t="shared" si="166"/>
        <v/>
      </c>
      <c r="P360" s="48" t="str" cm="1">
        <f t="array" ref="P360">IFERROR(IF(C360="P",G360,IF($K360=1,$M360,$M360+LOOKUP(2,1/($J$4:$J359=J360),$P$4:$P359))),"")</f>
        <v/>
      </c>
      <c r="Q360" s="57" t="str" cm="1">
        <f t="array" ref="Q360">IFERROR(IF(OR(C360="P",C360="A",C360="R"),F360,IF($K360=1,F360,IF(LOOKUP(2,1/($J$4:$J359=$J360),$P$4:$P359)=0,$F360,IF(AND($C360="C",LOOKUP(2,1/($J$4:$J359=$J360),$P$4:$P359)&gt;0),(F360*G360+LOOKUP(2,1/($J$4:$J359=$J360),$P$4:$P359)*LOOKUP(2,1/($J$4:$J359=$J360),$Q$4:$Q359))/$P360,IF(AND($C360="C",LOOKUP(2,1/($J$4:$J359=$J360),$P$4:$P359)&lt;0),LOOKUP(2,1/($J$4:$J359=$J360),$Q$4:$Q359),IF(AND($C360="V",LOOKUP(2,1/($J$4:$J359=$J360),$P$4:$P359)&lt;0),((-1*(F360*G360))+LOOKUP(2,1/($J$4:$J359=$J360),$P$4:$P359)*LOOKUP(2,1/($J$4:$J359=$J360),$Q$4:$Q359))/$P360,IF(AND($C360="V",LOOKUP(2,1/($J$4:$J359=$J360),$P$4:$P359)&gt;0),LOOKUP(2,1/($J$4:$J359=$J360),$Q$4:$Q359),""))))))),"")</f>
        <v/>
      </c>
      <c r="R360" s="49" t="str">
        <f t="shared" si="169"/>
        <v/>
      </c>
      <c r="S360" s="49" t="str">
        <f t="shared" si="155"/>
        <v/>
      </c>
      <c r="T360" s="49" t="str">
        <f t="shared" si="167"/>
        <v/>
      </c>
      <c r="U360" s="49" t="str">
        <f>IFERROR(IF(C360="P",S360,IF(K360=1,0,IF(OR(LOOKUP(2,1/($E$4:$E359=$E360),$P$4:$P359)=0,AND($C360="C",$N360="LONG"),AND(C360="V",N360="SHORT")),0,S360+(M360*Q360)))),"")</f>
        <v/>
      </c>
      <c r="V360" s="49" t="str">
        <f t="shared" si="168"/>
        <v/>
      </c>
      <c r="W360" s="50" t="str">
        <f t="shared" si="162"/>
        <v/>
      </c>
      <c r="Y360" s="51" t="str">
        <f t="shared" si="149"/>
        <v/>
      </c>
      <c r="Z360" s="50" t="str">
        <f t="shared" si="156"/>
        <v/>
      </c>
      <c r="AA360" s="50" t="str">
        <f t="shared" si="147"/>
        <v/>
      </c>
      <c r="AB360" s="50" t="str">
        <f t="shared" si="150"/>
        <v/>
      </c>
      <c r="AC360" s="58" t="str">
        <f t="shared" si="151"/>
        <v/>
      </c>
      <c r="AD360" s="53" t="str">
        <f t="shared" si="148"/>
        <v/>
      </c>
      <c r="AE360" s="53" t="str">
        <f t="shared" si="152"/>
        <v/>
      </c>
      <c r="AF360" s="59" t="str">
        <f t="shared" si="153"/>
        <v/>
      </c>
      <c r="AG360" s="40" t="str">
        <f>C360&amp;COUNTIFS($C$3:C360,"V")</f>
        <v>0</v>
      </c>
      <c r="AH360" s="266" t="str">
        <f t="shared" si="145"/>
        <v/>
      </c>
      <c r="AI360" s="56" t="str">
        <f t="shared" si="157"/>
        <v/>
      </c>
      <c r="AJ360" s="265" t="str">
        <f t="shared" si="158"/>
        <v/>
      </c>
      <c r="AK360" s="267" t="str">
        <f t="shared" si="159"/>
        <v/>
      </c>
      <c r="AL360" s="267" t="str">
        <f t="shared" si="160"/>
        <v/>
      </c>
      <c r="AM360" s="40" t="str">
        <f t="shared" si="161"/>
        <v/>
      </c>
      <c r="AN360" s="267">
        <f t="shared" si="154"/>
        <v>0</v>
      </c>
      <c r="CE360" s="279"/>
    </row>
    <row r="361" spans="1:83" s="40" customFormat="1" ht="12.75">
      <c r="A361" s="227"/>
      <c r="B361" s="88"/>
      <c r="C361" s="89"/>
      <c r="D361" s="90"/>
      <c r="E361" s="89"/>
      <c r="F361" s="91"/>
      <c r="G361" s="304"/>
      <c r="H361" s="41"/>
      <c r="I361" s="42" t="str">
        <f t="shared" si="163"/>
        <v/>
      </c>
      <c r="J361" s="43" t="str">
        <f t="shared" si="146"/>
        <v/>
      </c>
      <c r="K361" s="44" t="str">
        <f>IF(J361="","",IF(COUNTIF($J$4:J361,J361)=0,"",(COUNTIF($J$4:J361,J361))))</f>
        <v/>
      </c>
      <c r="L361" s="44" t="str">
        <f>IF(K361="","",J361&amp;" _ "&amp;COUNTIF($J$4:J361,J361)&amp;"_"&amp;N361)</f>
        <v/>
      </c>
      <c r="M361" s="45" t="str">
        <f t="shared" si="164"/>
        <v/>
      </c>
      <c r="N361" s="44" t="str">
        <f t="shared" si="165"/>
        <v/>
      </c>
      <c r="O361" s="57" t="str">
        <f t="shared" si="166"/>
        <v/>
      </c>
      <c r="P361" s="48" t="str" cm="1">
        <f t="array" ref="P361">IFERROR(IF(C361="P",G361,IF($K361=1,$M361,$M361+LOOKUP(2,1/($J$4:$J360=J361),$P$4:$P360))),"")</f>
        <v/>
      </c>
      <c r="Q361" s="57" t="str" cm="1">
        <f t="array" ref="Q361">IFERROR(IF(OR(C361="P",C361="A",C361="R"),F361,IF($K361=1,F361,IF(LOOKUP(2,1/($J$4:$J360=$J361),$P$4:$P360)=0,$F361,IF(AND($C361="C",LOOKUP(2,1/($J$4:$J360=$J361),$P$4:$P360)&gt;0),(F361*G361+LOOKUP(2,1/($J$4:$J360=$J361),$P$4:$P360)*LOOKUP(2,1/($J$4:$J360=$J361),$Q$4:$Q360))/$P361,IF(AND($C361="C",LOOKUP(2,1/($J$4:$J360=$J361),$P$4:$P360)&lt;0),LOOKUP(2,1/($J$4:$J360=$J361),$Q$4:$Q360),IF(AND($C361="V",LOOKUP(2,1/($J$4:$J360=$J361),$P$4:$P360)&lt;0),((-1*(F361*G361))+LOOKUP(2,1/($J$4:$J360=$J361),$P$4:$P360)*LOOKUP(2,1/($J$4:$J360=$J361),$Q$4:$Q360))/$P361,IF(AND($C361="V",LOOKUP(2,1/($J$4:$J360=$J361),$P$4:$P360)&gt;0),LOOKUP(2,1/($J$4:$J360=$J361),$Q$4:$Q360),""))))))),"")</f>
        <v/>
      </c>
      <c r="R361" s="49" t="str">
        <f t="shared" si="169"/>
        <v/>
      </c>
      <c r="S361" s="49" t="str">
        <f t="shared" si="155"/>
        <v/>
      </c>
      <c r="T361" s="49" t="str">
        <f t="shared" si="167"/>
        <v/>
      </c>
      <c r="U361" s="49" t="str">
        <f>IFERROR(IF(C361="P",S361,IF(K361=1,0,IF(OR(LOOKUP(2,1/($E$4:$E360=$E361),$P$4:$P360)=0,AND($C361="C",$N361="LONG"),AND(C361="V",N361="SHORT")),0,S361+(M361*Q361)))),"")</f>
        <v/>
      </c>
      <c r="V361" s="49" t="str">
        <f t="shared" si="168"/>
        <v/>
      </c>
      <c r="W361" s="50" t="str">
        <f t="shared" si="162"/>
        <v/>
      </c>
      <c r="Y361" s="51" t="str">
        <f t="shared" si="149"/>
        <v/>
      </c>
      <c r="Z361" s="50" t="str">
        <f t="shared" si="156"/>
        <v/>
      </c>
      <c r="AA361" s="50" t="str">
        <f t="shared" si="147"/>
        <v/>
      </c>
      <c r="AB361" s="50" t="str">
        <f t="shared" si="150"/>
        <v/>
      </c>
      <c r="AC361" s="58" t="str">
        <f t="shared" si="151"/>
        <v/>
      </c>
      <c r="AD361" s="53" t="str">
        <f t="shared" si="148"/>
        <v/>
      </c>
      <c r="AE361" s="53" t="str">
        <f t="shared" si="152"/>
        <v/>
      </c>
      <c r="AF361" s="59" t="str">
        <f t="shared" si="153"/>
        <v/>
      </c>
      <c r="AG361" s="40" t="str">
        <f>C361&amp;COUNTIFS($C$3:C361,"V")</f>
        <v>0</v>
      </c>
      <c r="AH361" s="266" t="str">
        <f t="shared" si="145"/>
        <v/>
      </c>
      <c r="AI361" s="56" t="str">
        <f t="shared" si="157"/>
        <v/>
      </c>
      <c r="AJ361" s="265" t="str">
        <f t="shared" si="158"/>
        <v/>
      </c>
      <c r="AK361" s="267" t="str">
        <f t="shared" si="159"/>
        <v/>
      </c>
      <c r="AL361" s="267" t="str">
        <f t="shared" si="160"/>
        <v/>
      </c>
      <c r="AM361" s="40" t="str">
        <f t="shared" si="161"/>
        <v/>
      </c>
      <c r="AN361" s="267">
        <f t="shared" si="154"/>
        <v>0</v>
      </c>
      <c r="CE361" s="279"/>
    </row>
    <row r="362" spans="1:83" s="40" customFormat="1" ht="12.75">
      <c r="A362" s="227"/>
      <c r="B362" s="88"/>
      <c r="C362" s="89"/>
      <c r="D362" s="90"/>
      <c r="E362" s="89"/>
      <c r="F362" s="91"/>
      <c r="G362" s="304"/>
      <c r="H362" s="41"/>
      <c r="I362" s="42" t="str">
        <f t="shared" si="163"/>
        <v/>
      </c>
      <c r="J362" s="43" t="str">
        <f t="shared" si="146"/>
        <v/>
      </c>
      <c r="K362" s="44" t="str">
        <f>IF(J362="","",IF(COUNTIF($J$4:J362,J362)=0,"",(COUNTIF($J$4:J362,J362))))</f>
        <v/>
      </c>
      <c r="L362" s="44" t="str">
        <f>IF(K362="","",J362&amp;" _ "&amp;COUNTIF($J$4:J362,J362)&amp;"_"&amp;N362)</f>
        <v/>
      </c>
      <c r="M362" s="45" t="str">
        <f t="shared" si="164"/>
        <v/>
      </c>
      <c r="N362" s="44" t="str">
        <f t="shared" si="165"/>
        <v/>
      </c>
      <c r="O362" s="57" t="str">
        <f t="shared" si="166"/>
        <v/>
      </c>
      <c r="P362" s="48" t="str" cm="1">
        <f t="array" ref="P362">IFERROR(IF(C362="P",G362,IF($K362=1,$M362,$M362+LOOKUP(2,1/($J$4:$J361=J362),$P$4:$P361))),"")</f>
        <v/>
      </c>
      <c r="Q362" s="57" t="str" cm="1">
        <f t="array" ref="Q362">IFERROR(IF(OR(C362="P",C362="A",C362="R"),F362,IF($K362=1,F362,IF(LOOKUP(2,1/($J$4:$J361=$J362),$P$4:$P361)=0,$F362,IF(AND($C362="C",LOOKUP(2,1/($J$4:$J361=$J362),$P$4:$P361)&gt;0),(F362*G362+LOOKUP(2,1/($J$4:$J361=$J362),$P$4:$P361)*LOOKUP(2,1/($J$4:$J361=$J362),$Q$4:$Q361))/$P362,IF(AND($C362="C",LOOKUP(2,1/($J$4:$J361=$J362),$P$4:$P361)&lt;0),LOOKUP(2,1/($J$4:$J361=$J362),$Q$4:$Q361),IF(AND($C362="V",LOOKUP(2,1/($J$4:$J361=$J362),$P$4:$P361)&lt;0),((-1*(F362*G362))+LOOKUP(2,1/($J$4:$J361=$J362),$P$4:$P361)*LOOKUP(2,1/($J$4:$J361=$J362),$Q$4:$Q361))/$P362,IF(AND($C362="V",LOOKUP(2,1/($J$4:$J361=$J362),$P$4:$P361)&gt;0),LOOKUP(2,1/($J$4:$J361=$J362),$Q$4:$Q361),""))))))),"")</f>
        <v/>
      </c>
      <c r="R362" s="49" t="str">
        <f t="shared" si="169"/>
        <v/>
      </c>
      <c r="S362" s="49" t="str">
        <f t="shared" si="155"/>
        <v/>
      </c>
      <c r="T362" s="49" t="str">
        <f t="shared" si="167"/>
        <v/>
      </c>
      <c r="U362" s="49" t="str">
        <f>IFERROR(IF(C362="P",S362,IF(K362=1,0,IF(OR(LOOKUP(2,1/($E$4:$E361=$E362),$P$4:$P361)=0,AND($C362="C",$N362="LONG"),AND(C362="V",N362="SHORT")),0,S362+(M362*Q362)))),"")</f>
        <v/>
      </c>
      <c r="V362" s="49" t="str">
        <f t="shared" si="168"/>
        <v/>
      </c>
      <c r="W362" s="50" t="str">
        <f t="shared" si="162"/>
        <v/>
      </c>
      <c r="Y362" s="51" t="str">
        <f t="shared" si="149"/>
        <v/>
      </c>
      <c r="Z362" s="50" t="str">
        <f t="shared" si="156"/>
        <v/>
      </c>
      <c r="AA362" s="50" t="str">
        <f t="shared" si="147"/>
        <v/>
      </c>
      <c r="AB362" s="50" t="str">
        <f t="shared" si="150"/>
        <v/>
      </c>
      <c r="AC362" s="58" t="str">
        <f t="shared" si="151"/>
        <v/>
      </c>
      <c r="AD362" s="53" t="str">
        <f t="shared" si="148"/>
        <v/>
      </c>
      <c r="AE362" s="53" t="str">
        <f t="shared" si="152"/>
        <v/>
      </c>
      <c r="AF362" s="59" t="str">
        <f t="shared" si="153"/>
        <v/>
      </c>
      <c r="AG362" s="40" t="str">
        <f>C362&amp;COUNTIFS($C$3:C362,"V")</f>
        <v>0</v>
      </c>
      <c r="AH362" s="266" t="str">
        <f t="shared" si="145"/>
        <v/>
      </c>
      <c r="AI362" s="56" t="str">
        <f t="shared" si="157"/>
        <v/>
      </c>
      <c r="AJ362" s="265" t="str">
        <f t="shared" si="158"/>
        <v/>
      </c>
      <c r="AK362" s="267" t="str">
        <f t="shared" si="159"/>
        <v/>
      </c>
      <c r="AL362" s="267" t="str">
        <f t="shared" si="160"/>
        <v/>
      </c>
      <c r="AM362" s="40" t="str">
        <f t="shared" si="161"/>
        <v/>
      </c>
      <c r="AN362" s="267">
        <f t="shared" si="154"/>
        <v>0</v>
      </c>
      <c r="CE362" s="279"/>
    </row>
    <row r="363" spans="1:83" s="40" customFormat="1" ht="12.75">
      <c r="A363" s="227"/>
      <c r="B363" s="88"/>
      <c r="C363" s="89"/>
      <c r="D363" s="90"/>
      <c r="E363" s="89"/>
      <c r="F363" s="91"/>
      <c r="G363" s="304"/>
      <c r="H363" s="41"/>
      <c r="I363" s="42" t="str">
        <f t="shared" si="163"/>
        <v/>
      </c>
      <c r="J363" s="43" t="str">
        <f t="shared" si="146"/>
        <v/>
      </c>
      <c r="K363" s="44" t="str">
        <f>IF(J363="","",IF(COUNTIF($J$4:J363,J363)=0,"",(COUNTIF($J$4:J363,J363))))</f>
        <v/>
      </c>
      <c r="L363" s="44" t="str">
        <f>IF(K363="","",J363&amp;" _ "&amp;COUNTIF($J$4:J363,J363)&amp;"_"&amp;N363)</f>
        <v/>
      </c>
      <c r="M363" s="45" t="str">
        <f t="shared" si="164"/>
        <v/>
      </c>
      <c r="N363" s="44" t="str">
        <f t="shared" si="165"/>
        <v/>
      </c>
      <c r="O363" s="57" t="str">
        <f t="shared" si="166"/>
        <v/>
      </c>
      <c r="P363" s="48" t="str" cm="1">
        <f t="array" ref="P363">IFERROR(IF(C363="P",G363,IF($K363=1,$M363,$M363+LOOKUP(2,1/($J$4:$J362=J363),$P$4:$P362))),"")</f>
        <v/>
      </c>
      <c r="Q363" s="57" t="str" cm="1">
        <f t="array" ref="Q363">IFERROR(IF(OR(C363="P",C363="A",C363="R"),F363,IF($K363=1,F363,IF(LOOKUP(2,1/($J$4:$J362=$J363),$P$4:$P362)=0,$F363,IF(AND($C363="C",LOOKUP(2,1/($J$4:$J362=$J363),$P$4:$P362)&gt;0),(F363*G363+LOOKUP(2,1/($J$4:$J362=$J363),$P$4:$P362)*LOOKUP(2,1/($J$4:$J362=$J363),$Q$4:$Q362))/$P363,IF(AND($C363="C",LOOKUP(2,1/($J$4:$J362=$J363),$P$4:$P362)&lt;0),LOOKUP(2,1/($J$4:$J362=$J363),$Q$4:$Q362),IF(AND($C363="V",LOOKUP(2,1/($J$4:$J362=$J363),$P$4:$P362)&lt;0),((-1*(F363*G363))+LOOKUP(2,1/($J$4:$J362=$J363),$P$4:$P362)*LOOKUP(2,1/($J$4:$J362=$J363),$Q$4:$Q362))/$P363,IF(AND($C363="V",LOOKUP(2,1/($J$4:$J362=$J363),$P$4:$P362)&gt;0),LOOKUP(2,1/($J$4:$J362=$J363),$Q$4:$Q362),""))))))),"")</f>
        <v/>
      </c>
      <c r="R363" s="49" t="str">
        <f t="shared" si="169"/>
        <v/>
      </c>
      <c r="S363" s="49" t="str">
        <f t="shared" si="155"/>
        <v/>
      </c>
      <c r="T363" s="49" t="str">
        <f t="shared" si="167"/>
        <v/>
      </c>
      <c r="U363" s="49" t="str">
        <f>IFERROR(IF(C363="P",S363,IF(K363=1,0,IF(OR(LOOKUP(2,1/($E$4:$E362=$E363),$P$4:$P362)=0,AND($C363="C",$N363="LONG"),AND(C363="V",N363="SHORT")),0,S363+(M363*Q363)))),"")</f>
        <v/>
      </c>
      <c r="V363" s="49" t="str">
        <f t="shared" si="168"/>
        <v/>
      </c>
      <c r="W363" s="50" t="str">
        <f t="shared" si="162"/>
        <v/>
      </c>
      <c r="Y363" s="51" t="str">
        <f t="shared" si="149"/>
        <v/>
      </c>
      <c r="Z363" s="50" t="str">
        <f t="shared" si="156"/>
        <v/>
      </c>
      <c r="AA363" s="50" t="str">
        <f t="shared" si="147"/>
        <v/>
      </c>
      <c r="AB363" s="50" t="str">
        <f t="shared" si="150"/>
        <v/>
      </c>
      <c r="AC363" s="58" t="str">
        <f t="shared" si="151"/>
        <v/>
      </c>
      <c r="AD363" s="53" t="str">
        <f t="shared" si="148"/>
        <v/>
      </c>
      <c r="AE363" s="53" t="str">
        <f t="shared" si="152"/>
        <v/>
      </c>
      <c r="AF363" s="59" t="str">
        <f t="shared" si="153"/>
        <v/>
      </c>
      <c r="AG363" s="40" t="str">
        <f>C363&amp;COUNTIFS($C$3:C363,"V")</f>
        <v>0</v>
      </c>
      <c r="AH363" s="266" t="str">
        <f t="shared" si="145"/>
        <v/>
      </c>
      <c r="AI363" s="56" t="str">
        <f t="shared" si="157"/>
        <v/>
      </c>
      <c r="AJ363" s="265" t="str">
        <f t="shared" si="158"/>
        <v/>
      </c>
      <c r="AK363" s="267" t="str">
        <f t="shared" si="159"/>
        <v/>
      </c>
      <c r="AL363" s="267" t="str">
        <f t="shared" si="160"/>
        <v/>
      </c>
      <c r="AM363" s="40" t="str">
        <f t="shared" si="161"/>
        <v/>
      </c>
      <c r="AN363" s="267">
        <f t="shared" si="154"/>
        <v>0</v>
      </c>
      <c r="CE363" s="279"/>
    </row>
    <row r="364" spans="1:83" s="40" customFormat="1" ht="12.75">
      <c r="A364" s="227"/>
      <c r="B364" s="88"/>
      <c r="C364" s="89"/>
      <c r="D364" s="90"/>
      <c r="E364" s="89"/>
      <c r="F364" s="91"/>
      <c r="G364" s="304"/>
      <c r="H364" s="41"/>
      <c r="I364" s="42" t="str">
        <f t="shared" si="163"/>
        <v/>
      </c>
      <c r="J364" s="43" t="str">
        <f t="shared" si="146"/>
        <v/>
      </c>
      <c r="K364" s="44" t="str">
        <f>IF(J364="","",IF(COUNTIF($J$4:J364,J364)=0,"",(COUNTIF($J$4:J364,J364))))</f>
        <v/>
      </c>
      <c r="L364" s="44" t="str">
        <f>IF(K364="","",J364&amp;" _ "&amp;COUNTIF($J$4:J364,J364)&amp;"_"&amp;N364)</f>
        <v/>
      </c>
      <c r="M364" s="45" t="str">
        <f t="shared" si="164"/>
        <v/>
      </c>
      <c r="N364" s="44" t="str">
        <f t="shared" si="165"/>
        <v/>
      </c>
      <c r="O364" s="57" t="str">
        <f t="shared" si="166"/>
        <v/>
      </c>
      <c r="P364" s="48" t="str" cm="1">
        <f t="array" ref="P364">IFERROR(IF(C364="P",G364,IF($K364=1,$M364,$M364+LOOKUP(2,1/($J$4:$J363=J364),$P$4:$P363))),"")</f>
        <v/>
      </c>
      <c r="Q364" s="57" t="str" cm="1">
        <f t="array" ref="Q364">IFERROR(IF(OR(C364="P",C364="A",C364="R"),F364,IF($K364=1,F364,IF(LOOKUP(2,1/($J$4:$J363=$J364),$P$4:$P363)=0,$F364,IF(AND($C364="C",LOOKUP(2,1/($J$4:$J363=$J364),$P$4:$P363)&gt;0),(F364*G364+LOOKUP(2,1/($J$4:$J363=$J364),$P$4:$P363)*LOOKUP(2,1/($J$4:$J363=$J364),$Q$4:$Q363))/$P364,IF(AND($C364="C",LOOKUP(2,1/($J$4:$J363=$J364),$P$4:$P363)&lt;0),LOOKUP(2,1/($J$4:$J363=$J364),$Q$4:$Q363),IF(AND($C364="V",LOOKUP(2,1/($J$4:$J363=$J364),$P$4:$P363)&lt;0),((-1*(F364*G364))+LOOKUP(2,1/($J$4:$J363=$J364),$P$4:$P363)*LOOKUP(2,1/($J$4:$J363=$J364),$Q$4:$Q363))/$P364,IF(AND($C364="V",LOOKUP(2,1/($J$4:$J363=$J364),$P$4:$P363)&gt;0),LOOKUP(2,1/($J$4:$J363=$J364),$Q$4:$Q363),""))))))),"")</f>
        <v/>
      </c>
      <c r="R364" s="49" t="str">
        <f t="shared" si="169"/>
        <v/>
      </c>
      <c r="S364" s="49" t="str">
        <f t="shared" si="155"/>
        <v/>
      </c>
      <c r="T364" s="49" t="str">
        <f t="shared" si="167"/>
        <v/>
      </c>
      <c r="U364" s="49" t="str">
        <f>IFERROR(IF(C364="P",S364,IF(K364=1,0,IF(OR(LOOKUP(2,1/($E$4:$E363=$E364),$P$4:$P363)=0,AND($C364="C",$N364="LONG"),AND(C364="V",N364="SHORT")),0,S364+(M364*Q364)))),"")</f>
        <v/>
      </c>
      <c r="V364" s="49" t="str">
        <f t="shared" si="168"/>
        <v/>
      </c>
      <c r="W364" s="50" t="str">
        <f t="shared" si="162"/>
        <v/>
      </c>
      <c r="Y364" s="51" t="str">
        <f t="shared" si="149"/>
        <v/>
      </c>
      <c r="Z364" s="50" t="str">
        <f t="shared" si="156"/>
        <v/>
      </c>
      <c r="AA364" s="50" t="str">
        <f t="shared" si="147"/>
        <v/>
      </c>
      <c r="AB364" s="50" t="str">
        <f t="shared" si="150"/>
        <v/>
      </c>
      <c r="AC364" s="58" t="str">
        <f t="shared" si="151"/>
        <v/>
      </c>
      <c r="AD364" s="53" t="str">
        <f t="shared" si="148"/>
        <v/>
      </c>
      <c r="AE364" s="53" t="str">
        <f t="shared" si="152"/>
        <v/>
      </c>
      <c r="AF364" s="59" t="str">
        <f t="shared" si="153"/>
        <v/>
      </c>
      <c r="AG364" s="40" t="str">
        <f>C364&amp;COUNTIFS($C$3:C364,"V")</f>
        <v>0</v>
      </c>
      <c r="AH364" s="266" t="str">
        <f t="shared" si="145"/>
        <v/>
      </c>
      <c r="AI364" s="56" t="str">
        <f t="shared" si="157"/>
        <v/>
      </c>
      <c r="AJ364" s="265" t="str">
        <f t="shared" si="158"/>
        <v/>
      </c>
      <c r="AK364" s="267" t="str">
        <f t="shared" si="159"/>
        <v/>
      </c>
      <c r="AL364" s="267" t="str">
        <f t="shared" si="160"/>
        <v/>
      </c>
      <c r="AM364" s="40" t="str">
        <f t="shared" si="161"/>
        <v/>
      </c>
      <c r="AN364" s="267">
        <f t="shared" si="154"/>
        <v>0</v>
      </c>
      <c r="CE364" s="279"/>
    </row>
    <row r="365" spans="1:83" s="40" customFormat="1" ht="12.75">
      <c r="A365" s="227"/>
      <c r="B365" s="88"/>
      <c r="C365" s="89"/>
      <c r="D365" s="90"/>
      <c r="E365" s="89"/>
      <c r="F365" s="91"/>
      <c r="G365" s="304"/>
      <c r="H365" s="41"/>
      <c r="I365" s="42" t="str">
        <f t="shared" si="163"/>
        <v/>
      </c>
      <c r="J365" s="43" t="str">
        <f t="shared" si="146"/>
        <v/>
      </c>
      <c r="K365" s="44" t="str">
        <f>IF(J365="","",IF(COUNTIF($J$4:J365,J365)=0,"",(COUNTIF($J$4:J365,J365))))</f>
        <v/>
      </c>
      <c r="L365" s="44" t="str">
        <f>IF(K365="","",J365&amp;" _ "&amp;COUNTIF($J$4:J365,J365)&amp;"_"&amp;N365)</f>
        <v/>
      </c>
      <c r="M365" s="45" t="str">
        <f t="shared" si="164"/>
        <v/>
      </c>
      <c r="N365" s="44" t="str">
        <f t="shared" si="165"/>
        <v/>
      </c>
      <c r="O365" s="57" t="str">
        <f t="shared" si="166"/>
        <v/>
      </c>
      <c r="P365" s="48" t="str" cm="1">
        <f t="array" ref="P365">IFERROR(IF(C365="P",G365,IF($K365=1,$M365,$M365+LOOKUP(2,1/($J$4:$J364=J365),$P$4:$P364))),"")</f>
        <v/>
      </c>
      <c r="Q365" s="57" t="str" cm="1">
        <f t="array" ref="Q365">IFERROR(IF(OR(C365="P",C365="A",C365="R"),F365,IF($K365=1,F365,IF(LOOKUP(2,1/($J$4:$J364=$J365),$P$4:$P364)=0,$F365,IF(AND($C365="C",LOOKUP(2,1/($J$4:$J364=$J365),$P$4:$P364)&gt;0),(F365*G365+LOOKUP(2,1/($J$4:$J364=$J365),$P$4:$P364)*LOOKUP(2,1/($J$4:$J364=$J365),$Q$4:$Q364))/$P365,IF(AND($C365="C",LOOKUP(2,1/($J$4:$J364=$J365),$P$4:$P364)&lt;0),LOOKUP(2,1/($J$4:$J364=$J365),$Q$4:$Q364),IF(AND($C365="V",LOOKUP(2,1/($J$4:$J364=$J365),$P$4:$P364)&lt;0),((-1*(F365*G365))+LOOKUP(2,1/($J$4:$J364=$J365),$P$4:$P364)*LOOKUP(2,1/($J$4:$J364=$J365),$Q$4:$Q364))/$P365,IF(AND($C365="V",LOOKUP(2,1/($J$4:$J364=$J365),$P$4:$P364)&gt;0),LOOKUP(2,1/($J$4:$J364=$J365),$Q$4:$Q364),""))))))),"")</f>
        <v/>
      </c>
      <c r="R365" s="49" t="str">
        <f t="shared" si="169"/>
        <v/>
      </c>
      <c r="S365" s="49" t="str">
        <f t="shared" si="155"/>
        <v/>
      </c>
      <c r="T365" s="49" t="str">
        <f t="shared" si="167"/>
        <v/>
      </c>
      <c r="U365" s="49" t="str">
        <f>IFERROR(IF(C365="P",S365,IF(K365=1,0,IF(OR(LOOKUP(2,1/($E$4:$E364=$E365),$P$4:$P364)=0,AND($C365="C",$N365="LONG"),AND(C365="V",N365="SHORT")),0,S365+(M365*Q365)))),"")</f>
        <v/>
      </c>
      <c r="V365" s="49" t="str">
        <f t="shared" si="168"/>
        <v/>
      </c>
      <c r="W365" s="50" t="str">
        <f t="shared" si="162"/>
        <v/>
      </c>
      <c r="Y365" s="51" t="str">
        <f t="shared" si="149"/>
        <v/>
      </c>
      <c r="Z365" s="50" t="str">
        <f t="shared" si="156"/>
        <v/>
      </c>
      <c r="AA365" s="50" t="str">
        <f t="shared" si="147"/>
        <v/>
      </c>
      <c r="AB365" s="50" t="str">
        <f t="shared" si="150"/>
        <v/>
      </c>
      <c r="AC365" s="58" t="str">
        <f t="shared" si="151"/>
        <v/>
      </c>
      <c r="AD365" s="53" t="str">
        <f t="shared" si="148"/>
        <v/>
      </c>
      <c r="AE365" s="53" t="str">
        <f t="shared" si="152"/>
        <v/>
      </c>
      <c r="AF365" s="59" t="str">
        <f t="shared" si="153"/>
        <v/>
      </c>
      <c r="AG365" s="40" t="str">
        <f>C365&amp;COUNTIFS($C$3:C365,"V")</f>
        <v>0</v>
      </c>
      <c r="AH365" s="266" t="str">
        <f t="shared" ref="AH365:AH428" si="170">IF(B365="","",B365)</f>
        <v/>
      </c>
      <c r="AI365" s="56" t="str">
        <f t="shared" si="157"/>
        <v/>
      </c>
      <c r="AJ365" s="265" t="str">
        <f t="shared" si="158"/>
        <v/>
      </c>
      <c r="AK365" s="267" t="str">
        <f t="shared" si="159"/>
        <v/>
      </c>
      <c r="AL365" s="267" t="str">
        <f t="shared" si="160"/>
        <v/>
      </c>
      <c r="AM365" s="40" t="str">
        <f t="shared" si="161"/>
        <v/>
      </c>
      <c r="AN365" s="267">
        <f t="shared" si="154"/>
        <v>0</v>
      </c>
      <c r="CE365" s="279"/>
    </row>
    <row r="366" spans="1:83" s="40" customFormat="1" ht="12.75">
      <c r="A366" s="227"/>
      <c r="B366" s="88"/>
      <c r="C366" s="89"/>
      <c r="D366" s="90"/>
      <c r="E366" s="89"/>
      <c r="F366" s="91"/>
      <c r="G366" s="304"/>
      <c r="H366" s="41"/>
      <c r="I366" s="42" t="str">
        <f t="shared" si="163"/>
        <v/>
      </c>
      <c r="J366" s="43" t="str">
        <f t="shared" si="146"/>
        <v/>
      </c>
      <c r="K366" s="44" t="str">
        <f>IF(J366="","",IF(COUNTIF($J$4:J366,J366)=0,"",(COUNTIF($J$4:J366,J366))))</f>
        <v/>
      </c>
      <c r="L366" s="44" t="str">
        <f>IF(K366="","",J366&amp;" _ "&amp;COUNTIF($J$4:J366,J366)&amp;"_"&amp;N366)</f>
        <v/>
      </c>
      <c r="M366" s="45" t="str">
        <f t="shared" si="164"/>
        <v/>
      </c>
      <c r="N366" s="44" t="str">
        <f t="shared" si="165"/>
        <v/>
      </c>
      <c r="O366" s="57" t="str">
        <f t="shared" si="166"/>
        <v/>
      </c>
      <c r="P366" s="48" t="str" cm="1">
        <f t="array" ref="P366">IFERROR(IF(C366="P",G366,IF($K366=1,$M366,$M366+LOOKUP(2,1/($J$4:$J365=J366),$P$4:$P365))),"")</f>
        <v/>
      </c>
      <c r="Q366" s="57" t="str" cm="1">
        <f t="array" ref="Q366">IFERROR(IF(OR(C366="P",C366="A",C366="R"),F366,IF($K366=1,F366,IF(LOOKUP(2,1/($J$4:$J365=$J366),$P$4:$P365)=0,$F366,IF(AND($C366="C",LOOKUP(2,1/($J$4:$J365=$J366),$P$4:$P365)&gt;0),(F366*G366+LOOKUP(2,1/($J$4:$J365=$J366),$P$4:$P365)*LOOKUP(2,1/($J$4:$J365=$J366),$Q$4:$Q365))/$P366,IF(AND($C366="C",LOOKUP(2,1/($J$4:$J365=$J366),$P$4:$P365)&lt;0),LOOKUP(2,1/($J$4:$J365=$J366),$Q$4:$Q365),IF(AND($C366="V",LOOKUP(2,1/($J$4:$J365=$J366),$P$4:$P365)&lt;0),((-1*(F366*G366))+LOOKUP(2,1/($J$4:$J365=$J366),$P$4:$P365)*LOOKUP(2,1/($J$4:$J365=$J366),$Q$4:$Q365))/$P366,IF(AND($C366="V",LOOKUP(2,1/($J$4:$J365=$J366),$P$4:$P365)&gt;0),LOOKUP(2,1/($J$4:$J365=$J366),$Q$4:$Q365),""))))))),"")</f>
        <v/>
      </c>
      <c r="R366" s="49" t="str">
        <f t="shared" si="169"/>
        <v/>
      </c>
      <c r="S366" s="49" t="str">
        <f t="shared" si="155"/>
        <v/>
      </c>
      <c r="T366" s="49" t="str">
        <f t="shared" si="167"/>
        <v/>
      </c>
      <c r="U366" s="49" t="str">
        <f>IFERROR(IF(C366="P",S366,IF(K366=1,0,IF(OR(LOOKUP(2,1/($E$4:$E365=$E366),$P$4:$P365)=0,AND($C366="C",$N366="LONG"),AND(C366="V",N366="SHORT")),0,S366+(M366*Q366)))),"")</f>
        <v/>
      </c>
      <c r="V366" s="49" t="str">
        <f t="shared" si="168"/>
        <v/>
      </c>
      <c r="W366" s="50" t="str">
        <f t="shared" si="162"/>
        <v/>
      </c>
      <c r="Y366" s="51" t="str">
        <f t="shared" si="149"/>
        <v/>
      </c>
      <c r="Z366" s="50" t="str">
        <f t="shared" si="156"/>
        <v/>
      </c>
      <c r="AA366" s="50" t="str">
        <f t="shared" si="147"/>
        <v/>
      </c>
      <c r="AB366" s="50" t="str">
        <f t="shared" si="150"/>
        <v/>
      </c>
      <c r="AC366" s="58" t="str">
        <f t="shared" si="151"/>
        <v/>
      </c>
      <c r="AD366" s="53" t="str">
        <f t="shared" si="148"/>
        <v/>
      </c>
      <c r="AE366" s="53" t="str">
        <f t="shared" si="152"/>
        <v/>
      </c>
      <c r="AF366" s="59" t="str">
        <f t="shared" si="153"/>
        <v/>
      </c>
      <c r="AG366" s="40" t="str">
        <f>C366&amp;COUNTIFS($C$3:C366,"V")</f>
        <v>0</v>
      </c>
      <c r="AH366" s="266" t="str">
        <f t="shared" si="170"/>
        <v/>
      </c>
      <c r="AI366" s="56" t="str">
        <f t="shared" si="157"/>
        <v/>
      </c>
      <c r="AJ366" s="265" t="str">
        <f t="shared" si="158"/>
        <v/>
      </c>
      <c r="AK366" s="267" t="str">
        <f t="shared" si="159"/>
        <v/>
      </c>
      <c r="AL366" s="267" t="str">
        <f t="shared" si="160"/>
        <v/>
      </c>
      <c r="AM366" s="40" t="str">
        <f t="shared" si="161"/>
        <v/>
      </c>
      <c r="AN366" s="267">
        <f t="shared" si="154"/>
        <v>0</v>
      </c>
      <c r="CE366" s="279"/>
    </row>
    <row r="367" spans="1:83" s="40" customFormat="1" ht="12.75">
      <c r="A367" s="227"/>
      <c r="B367" s="88"/>
      <c r="C367" s="89"/>
      <c r="D367" s="90"/>
      <c r="E367" s="89"/>
      <c r="F367" s="91"/>
      <c r="G367" s="304"/>
      <c r="H367" s="41"/>
      <c r="I367" s="42" t="str">
        <f t="shared" si="163"/>
        <v/>
      </c>
      <c r="J367" s="43" t="str">
        <f t="shared" si="146"/>
        <v/>
      </c>
      <c r="K367" s="44" t="str">
        <f>IF(J367="","",IF(COUNTIF($J$4:J367,J367)=0,"",(COUNTIF($J$4:J367,J367))))</f>
        <v/>
      </c>
      <c r="L367" s="44" t="str">
        <f>IF(K367="","",J367&amp;" _ "&amp;COUNTIF($J$4:J367,J367)&amp;"_"&amp;N367)</f>
        <v/>
      </c>
      <c r="M367" s="45" t="str">
        <f t="shared" si="164"/>
        <v/>
      </c>
      <c r="N367" s="44" t="str">
        <f t="shared" si="165"/>
        <v/>
      </c>
      <c r="O367" s="57" t="str">
        <f t="shared" si="166"/>
        <v/>
      </c>
      <c r="P367" s="48" t="str" cm="1">
        <f t="array" ref="P367">IFERROR(IF(C367="P",G367,IF($K367=1,$M367,$M367+LOOKUP(2,1/($J$4:$J366=J367),$P$4:$P366))),"")</f>
        <v/>
      </c>
      <c r="Q367" s="57" t="str" cm="1">
        <f t="array" ref="Q367">IFERROR(IF(OR(C367="P",C367="A",C367="R"),F367,IF($K367=1,F367,IF(LOOKUP(2,1/($J$4:$J366=$J367),$P$4:$P366)=0,$F367,IF(AND($C367="C",LOOKUP(2,1/($J$4:$J366=$J367),$P$4:$P366)&gt;0),(F367*G367+LOOKUP(2,1/($J$4:$J366=$J367),$P$4:$P366)*LOOKUP(2,1/($J$4:$J366=$J367),$Q$4:$Q366))/$P367,IF(AND($C367="C",LOOKUP(2,1/($J$4:$J366=$J367),$P$4:$P366)&lt;0),LOOKUP(2,1/($J$4:$J366=$J367),$Q$4:$Q366),IF(AND($C367="V",LOOKUP(2,1/($J$4:$J366=$J367),$P$4:$P366)&lt;0),((-1*(F367*G367))+LOOKUP(2,1/($J$4:$J366=$J367),$P$4:$P366)*LOOKUP(2,1/($J$4:$J366=$J367),$Q$4:$Q366))/$P367,IF(AND($C367="V",LOOKUP(2,1/($J$4:$J366=$J367),$P$4:$P366)&gt;0),LOOKUP(2,1/($J$4:$J366=$J367),$Q$4:$Q366),""))))))),"")</f>
        <v/>
      </c>
      <c r="R367" s="49" t="str">
        <f t="shared" si="169"/>
        <v/>
      </c>
      <c r="S367" s="49" t="str">
        <f t="shared" si="155"/>
        <v/>
      </c>
      <c r="T367" s="49" t="str">
        <f t="shared" si="167"/>
        <v/>
      </c>
      <c r="U367" s="49" t="str">
        <f>IFERROR(IF(C367="P",S367,IF(K367=1,0,IF(OR(LOOKUP(2,1/($E$4:$E366=$E367),$P$4:$P366)=0,AND($C367="C",$N367="LONG"),AND(C367="V",N367="SHORT")),0,S367+(M367*Q367)))),"")</f>
        <v/>
      </c>
      <c r="V367" s="49" t="str">
        <f t="shared" si="168"/>
        <v/>
      </c>
      <c r="W367" s="50" t="str">
        <f t="shared" si="162"/>
        <v/>
      </c>
      <c r="Y367" s="51" t="str">
        <f t="shared" si="149"/>
        <v/>
      </c>
      <c r="Z367" s="50" t="str">
        <f t="shared" si="156"/>
        <v/>
      </c>
      <c r="AA367" s="50" t="str">
        <f t="shared" si="147"/>
        <v/>
      </c>
      <c r="AB367" s="50" t="str">
        <f t="shared" si="150"/>
        <v/>
      </c>
      <c r="AC367" s="58" t="str">
        <f t="shared" si="151"/>
        <v/>
      </c>
      <c r="AD367" s="53" t="str">
        <f t="shared" si="148"/>
        <v/>
      </c>
      <c r="AE367" s="53" t="str">
        <f t="shared" si="152"/>
        <v/>
      </c>
      <c r="AF367" s="59" t="str">
        <f t="shared" si="153"/>
        <v/>
      </c>
      <c r="AG367" s="40" t="str">
        <f>C367&amp;COUNTIFS($C$3:C367,"V")</f>
        <v>0</v>
      </c>
      <c r="AH367" s="266" t="str">
        <f t="shared" si="170"/>
        <v/>
      </c>
      <c r="AI367" s="56" t="str">
        <f t="shared" si="157"/>
        <v/>
      </c>
      <c r="AJ367" s="265" t="str">
        <f t="shared" si="158"/>
        <v/>
      </c>
      <c r="AK367" s="267" t="str">
        <f t="shared" si="159"/>
        <v/>
      </c>
      <c r="AL367" s="267" t="str">
        <f t="shared" si="160"/>
        <v/>
      </c>
      <c r="AM367" s="40" t="str">
        <f t="shared" si="161"/>
        <v/>
      </c>
      <c r="AN367" s="267">
        <f t="shared" si="154"/>
        <v>0</v>
      </c>
      <c r="CE367" s="279"/>
    </row>
    <row r="368" spans="1:83" s="40" customFormat="1" ht="12.75">
      <c r="A368" s="227"/>
      <c r="B368" s="88"/>
      <c r="C368" s="89"/>
      <c r="D368" s="90"/>
      <c r="E368" s="89"/>
      <c r="F368" s="91"/>
      <c r="G368" s="304"/>
      <c r="H368" s="41"/>
      <c r="I368" s="42" t="str">
        <f t="shared" si="163"/>
        <v/>
      </c>
      <c r="J368" s="43" t="str">
        <f t="shared" si="146"/>
        <v/>
      </c>
      <c r="K368" s="44" t="str">
        <f>IF(J368="","",IF(COUNTIF($J$4:J368,J368)=0,"",(COUNTIF($J$4:J368,J368))))</f>
        <v/>
      </c>
      <c r="L368" s="44" t="str">
        <f>IF(K368="","",J368&amp;" _ "&amp;COUNTIF($J$4:J368,J368)&amp;"_"&amp;N368)</f>
        <v/>
      </c>
      <c r="M368" s="45" t="str">
        <f t="shared" si="164"/>
        <v/>
      </c>
      <c r="N368" s="44" t="str">
        <f t="shared" si="165"/>
        <v/>
      </c>
      <c r="O368" s="57" t="str">
        <f t="shared" si="166"/>
        <v/>
      </c>
      <c r="P368" s="48" t="str" cm="1">
        <f t="array" ref="P368">IFERROR(IF(C368="P",G368,IF($K368=1,$M368,$M368+LOOKUP(2,1/($J$4:$J367=J368),$P$4:$P367))),"")</f>
        <v/>
      </c>
      <c r="Q368" s="57" t="str" cm="1">
        <f t="array" ref="Q368">IFERROR(IF(OR(C368="P",C368="A",C368="R"),F368,IF($K368=1,F368,IF(LOOKUP(2,1/($J$4:$J367=$J368),$P$4:$P367)=0,$F368,IF(AND($C368="C",LOOKUP(2,1/($J$4:$J367=$J368),$P$4:$P367)&gt;0),(F368*G368+LOOKUP(2,1/($J$4:$J367=$J368),$P$4:$P367)*LOOKUP(2,1/($J$4:$J367=$J368),$Q$4:$Q367))/$P368,IF(AND($C368="C",LOOKUP(2,1/($J$4:$J367=$J368),$P$4:$P367)&lt;0),LOOKUP(2,1/($J$4:$J367=$J368),$Q$4:$Q367),IF(AND($C368="V",LOOKUP(2,1/($J$4:$J367=$J368),$P$4:$P367)&lt;0),((-1*(F368*G368))+LOOKUP(2,1/($J$4:$J367=$J368),$P$4:$P367)*LOOKUP(2,1/($J$4:$J367=$J368),$Q$4:$Q367))/$P368,IF(AND($C368="V",LOOKUP(2,1/($J$4:$J367=$J368),$P$4:$P367)&gt;0),LOOKUP(2,1/($J$4:$J367=$J368),$Q$4:$Q367),""))))))),"")</f>
        <v/>
      </c>
      <c r="R368" s="49" t="str">
        <f t="shared" si="169"/>
        <v/>
      </c>
      <c r="S368" s="49" t="str">
        <f t="shared" si="155"/>
        <v/>
      </c>
      <c r="T368" s="49" t="str">
        <f t="shared" si="167"/>
        <v/>
      </c>
      <c r="U368" s="49" t="str">
        <f>IFERROR(IF(C368="P",S368,IF(K368=1,0,IF(OR(LOOKUP(2,1/($E$4:$E367=$E368),$P$4:$P367)=0,AND($C368="C",$N368="LONG"),AND(C368="V",N368="SHORT")),0,S368+(M368*Q368)))),"")</f>
        <v/>
      </c>
      <c r="V368" s="49" t="str">
        <f t="shared" si="168"/>
        <v/>
      </c>
      <c r="W368" s="50" t="str">
        <f t="shared" si="162"/>
        <v/>
      </c>
      <c r="Y368" s="51" t="str">
        <f t="shared" si="149"/>
        <v/>
      </c>
      <c r="Z368" s="50" t="str">
        <f t="shared" si="156"/>
        <v/>
      </c>
      <c r="AA368" s="50" t="str">
        <f t="shared" si="147"/>
        <v/>
      </c>
      <c r="AB368" s="50" t="str">
        <f t="shared" si="150"/>
        <v/>
      </c>
      <c r="AC368" s="58" t="str">
        <f t="shared" si="151"/>
        <v/>
      </c>
      <c r="AD368" s="53" t="str">
        <f t="shared" si="148"/>
        <v/>
      </c>
      <c r="AE368" s="53" t="str">
        <f t="shared" si="152"/>
        <v/>
      </c>
      <c r="AF368" s="59" t="str">
        <f t="shared" si="153"/>
        <v/>
      </c>
      <c r="AG368" s="40" t="str">
        <f>C368&amp;COUNTIFS($C$3:C368,"V")</f>
        <v>0</v>
      </c>
      <c r="AH368" s="266" t="str">
        <f t="shared" si="170"/>
        <v/>
      </c>
      <c r="AI368" s="56" t="str">
        <f t="shared" si="157"/>
        <v/>
      </c>
      <c r="AJ368" s="265" t="str">
        <f t="shared" si="158"/>
        <v/>
      </c>
      <c r="AK368" s="267" t="str">
        <f t="shared" si="159"/>
        <v/>
      </c>
      <c r="AL368" s="267" t="str">
        <f t="shared" si="160"/>
        <v/>
      </c>
      <c r="AM368" s="40" t="str">
        <f t="shared" si="161"/>
        <v/>
      </c>
      <c r="AN368" s="267">
        <f t="shared" si="154"/>
        <v>0</v>
      </c>
      <c r="CE368" s="279"/>
    </row>
    <row r="369" spans="1:83" s="40" customFormat="1" ht="12.75">
      <c r="A369" s="227"/>
      <c r="B369" s="88"/>
      <c r="C369" s="89"/>
      <c r="D369" s="90"/>
      <c r="E369" s="89"/>
      <c r="F369" s="91"/>
      <c r="G369" s="304"/>
      <c r="H369" s="41"/>
      <c r="I369" s="42" t="str">
        <f t="shared" si="163"/>
        <v/>
      </c>
      <c r="J369" s="43" t="str">
        <f t="shared" si="146"/>
        <v/>
      </c>
      <c r="K369" s="44" t="str">
        <f>IF(J369="","",IF(COUNTIF($J$4:J369,J369)=0,"",(COUNTIF($J$4:J369,J369))))</f>
        <v/>
      </c>
      <c r="L369" s="44" t="str">
        <f>IF(K369="","",J369&amp;" _ "&amp;COUNTIF($J$4:J369,J369)&amp;"_"&amp;N369)</f>
        <v/>
      </c>
      <c r="M369" s="45" t="str">
        <f t="shared" si="164"/>
        <v/>
      </c>
      <c r="N369" s="44" t="str">
        <f t="shared" si="165"/>
        <v/>
      </c>
      <c r="O369" s="57" t="str">
        <f t="shared" si="166"/>
        <v/>
      </c>
      <c r="P369" s="48" t="str" cm="1">
        <f t="array" ref="P369">IFERROR(IF(C369="P",G369,IF($K369=1,$M369,$M369+LOOKUP(2,1/($J$4:$J368=J369),$P$4:$P368))),"")</f>
        <v/>
      </c>
      <c r="Q369" s="57" t="str" cm="1">
        <f t="array" ref="Q369">IFERROR(IF(OR(C369="P",C369="A",C369="R"),F369,IF($K369=1,F369,IF(LOOKUP(2,1/($J$4:$J368=$J369),$P$4:$P368)=0,$F369,IF(AND($C369="C",LOOKUP(2,1/($J$4:$J368=$J369),$P$4:$P368)&gt;0),(F369*G369+LOOKUP(2,1/($J$4:$J368=$J369),$P$4:$P368)*LOOKUP(2,1/($J$4:$J368=$J369),$Q$4:$Q368))/$P369,IF(AND($C369="C",LOOKUP(2,1/($J$4:$J368=$J369),$P$4:$P368)&lt;0),LOOKUP(2,1/($J$4:$J368=$J369),$Q$4:$Q368),IF(AND($C369="V",LOOKUP(2,1/($J$4:$J368=$J369),$P$4:$P368)&lt;0),((-1*(F369*G369))+LOOKUP(2,1/($J$4:$J368=$J369),$P$4:$P368)*LOOKUP(2,1/($J$4:$J368=$J369),$Q$4:$Q368))/$P369,IF(AND($C369="V",LOOKUP(2,1/($J$4:$J368=$J369),$P$4:$P368)&gt;0),LOOKUP(2,1/($J$4:$J368=$J369),$Q$4:$Q368),""))))))),"")</f>
        <v/>
      </c>
      <c r="R369" s="49" t="str">
        <f t="shared" si="169"/>
        <v/>
      </c>
      <c r="S369" s="49" t="str">
        <f t="shared" si="155"/>
        <v/>
      </c>
      <c r="T369" s="49" t="str">
        <f t="shared" si="167"/>
        <v/>
      </c>
      <c r="U369" s="49" t="str">
        <f>IFERROR(IF(C369="P",S369,IF(K369=1,0,IF(OR(LOOKUP(2,1/($E$4:$E368=$E369),$P$4:$P368)=0,AND($C369="C",$N369="LONG"),AND(C369="V",N369="SHORT")),0,S369+(M369*Q369)))),"")</f>
        <v/>
      </c>
      <c r="V369" s="49" t="str">
        <f t="shared" si="168"/>
        <v/>
      </c>
      <c r="W369" s="50" t="str">
        <f t="shared" si="162"/>
        <v/>
      </c>
      <c r="Y369" s="51" t="str">
        <f t="shared" si="149"/>
        <v/>
      </c>
      <c r="Z369" s="50" t="str">
        <f t="shared" si="156"/>
        <v/>
      </c>
      <c r="AA369" s="50" t="str">
        <f t="shared" si="147"/>
        <v/>
      </c>
      <c r="AB369" s="50" t="str">
        <f t="shared" si="150"/>
        <v/>
      </c>
      <c r="AC369" s="58" t="str">
        <f t="shared" si="151"/>
        <v/>
      </c>
      <c r="AD369" s="53" t="str">
        <f t="shared" si="148"/>
        <v/>
      </c>
      <c r="AE369" s="53" t="str">
        <f t="shared" si="152"/>
        <v/>
      </c>
      <c r="AF369" s="59" t="str">
        <f t="shared" si="153"/>
        <v/>
      </c>
      <c r="AG369" s="40" t="str">
        <f>C369&amp;COUNTIFS($C$3:C369,"V")</f>
        <v>0</v>
      </c>
      <c r="AH369" s="266" t="str">
        <f t="shared" si="170"/>
        <v/>
      </c>
      <c r="AI369" s="56" t="str">
        <f t="shared" si="157"/>
        <v/>
      </c>
      <c r="AJ369" s="265" t="str">
        <f t="shared" si="158"/>
        <v/>
      </c>
      <c r="AK369" s="267" t="str">
        <f t="shared" si="159"/>
        <v/>
      </c>
      <c r="AL369" s="267" t="str">
        <f t="shared" si="160"/>
        <v/>
      </c>
      <c r="AM369" s="40" t="str">
        <f t="shared" si="161"/>
        <v/>
      </c>
      <c r="AN369" s="267">
        <f t="shared" si="154"/>
        <v>0</v>
      </c>
      <c r="CE369" s="279"/>
    </row>
    <row r="370" spans="1:83" s="40" customFormat="1" ht="12.75">
      <c r="A370" s="227"/>
      <c r="B370" s="88"/>
      <c r="C370" s="89"/>
      <c r="D370" s="90"/>
      <c r="E370" s="89"/>
      <c r="F370" s="91"/>
      <c r="G370" s="304"/>
      <c r="H370" s="41"/>
      <c r="I370" s="42" t="str">
        <f t="shared" si="163"/>
        <v/>
      </c>
      <c r="J370" s="43" t="str">
        <f t="shared" si="146"/>
        <v/>
      </c>
      <c r="K370" s="44" t="str">
        <f>IF(J370="","",IF(COUNTIF($J$4:J370,J370)=0,"",(COUNTIF($J$4:J370,J370))))</f>
        <v/>
      </c>
      <c r="L370" s="44" t="str">
        <f>IF(K370="","",J370&amp;" _ "&amp;COUNTIF($J$4:J370,J370)&amp;"_"&amp;N370)</f>
        <v/>
      </c>
      <c r="M370" s="45" t="str">
        <f t="shared" si="164"/>
        <v/>
      </c>
      <c r="N370" s="44" t="str">
        <f t="shared" si="165"/>
        <v/>
      </c>
      <c r="O370" s="57" t="str">
        <f t="shared" si="166"/>
        <v/>
      </c>
      <c r="P370" s="48" t="str" cm="1">
        <f t="array" ref="P370">IFERROR(IF(C370="P",G370,IF($K370=1,$M370,$M370+LOOKUP(2,1/($J$4:$J369=J370),$P$4:$P369))),"")</f>
        <v/>
      </c>
      <c r="Q370" s="57" t="str" cm="1">
        <f t="array" ref="Q370">IFERROR(IF(OR(C370="P",C370="A",C370="R"),F370,IF($K370=1,F370,IF(LOOKUP(2,1/($J$4:$J369=$J370),$P$4:$P369)=0,$F370,IF(AND($C370="C",LOOKUP(2,1/($J$4:$J369=$J370),$P$4:$P369)&gt;0),(F370*G370+LOOKUP(2,1/($J$4:$J369=$J370),$P$4:$P369)*LOOKUP(2,1/($J$4:$J369=$J370),$Q$4:$Q369))/$P370,IF(AND($C370="C",LOOKUP(2,1/($J$4:$J369=$J370),$P$4:$P369)&lt;0),LOOKUP(2,1/($J$4:$J369=$J370),$Q$4:$Q369),IF(AND($C370="V",LOOKUP(2,1/($J$4:$J369=$J370),$P$4:$P369)&lt;0),((-1*(F370*G370))+LOOKUP(2,1/($J$4:$J369=$J370),$P$4:$P369)*LOOKUP(2,1/($J$4:$J369=$J370),$Q$4:$Q369))/$P370,IF(AND($C370="V",LOOKUP(2,1/($J$4:$J369=$J370),$P$4:$P369)&gt;0),LOOKUP(2,1/($J$4:$J369=$J370),$Q$4:$Q369),""))))))),"")</f>
        <v/>
      </c>
      <c r="R370" s="49" t="str">
        <f t="shared" si="169"/>
        <v/>
      </c>
      <c r="S370" s="49" t="str">
        <f t="shared" si="155"/>
        <v/>
      </c>
      <c r="T370" s="49" t="str">
        <f t="shared" si="167"/>
        <v/>
      </c>
      <c r="U370" s="49" t="str">
        <f>IFERROR(IF(C370="P",S370,IF(K370=1,0,IF(OR(LOOKUP(2,1/($E$4:$E369=$E370),$P$4:$P369)=0,AND($C370="C",$N370="LONG"),AND(C370="V",N370="SHORT")),0,S370+(M370*Q370)))),"")</f>
        <v/>
      </c>
      <c r="V370" s="49" t="str">
        <f t="shared" si="168"/>
        <v/>
      </c>
      <c r="W370" s="50" t="str">
        <f t="shared" si="162"/>
        <v/>
      </c>
      <c r="Y370" s="51" t="str">
        <f t="shared" si="149"/>
        <v/>
      </c>
      <c r="Z370" s="50" t="str">
        <f t="shared" si="156"/>
        <v/>
      </c>
      <c r="AA370" s="50" t="str">
        <f t="shared" si="147"/>
        <v/>
      </c>
      <c r="AB370" s="50" t="str">
        <f t="shared" si="150"/>
        <v/>
      </c>
      <c r="AC370" s="58" t="str">
        <f t="shared" si="151"/>
        <v/>
      </c>
      <c r="AD370" s="53" t="str">
        <f t="shared" si="148"/>
        <v/>
      </c>
      <c r="AE370" s="53" t="str">
        <f t="shared" si="152"/>
        <v/>
      </c>
      <c r="AF370" s="59" t="str">
        <f t="shared" si="153"/>
        <v/>
      </c>
      <c r="AG370" s="40" t="str">
        <f>C370&amp;COUNTIFS($C$3:C370,"V")</f>
        <v>0</v>
      </c>
      <c r="AH370" s="266" t="str">
        <f t="shared" si="170"/>
        <v/>
      </c>
      <c r="AI370" s="56" t="str">
        <f t="shared" si="157"/>
        <v/>
      </c>
      <c r="AJ370" s="265" t="str">
        <f t="shared" si="158"/>
        <v/>
      </c>
      <c r="AK370" s="267" t="str">
        <f t="shared" si="159"/>
        <v/>
      </c>
      <c r="AL370" s="267" t="str">
        <f t="shared" si="160"/>
        <v/>
      </c>
      <c r="AM370" s="40" t="str">
        <f t="shared" si="161"/>
        <v/>
      </c>
      <c r="AN370" s="267">
        <f t="shared" si="154"/>
        <v>0</v>
      </c>
      <c r="CE370" s="279"/>
    </row>
    <row r="371" spans="1:83" s="40" customFormat="1" ht="12.75">
      <c r="A371" s="227"/>
      <c r="B371" s="88"/>
      <c r="C371" s="89"/>
      <c r="D371" s="90"/>
      <c r="E371" s="89"/>
      <c r="F371" s="91"/>
      <c r="G371" s="304"/>
      <c r="H371" s="41"/>
      <c r="I371" s="42" t="str">
        <f t="shared" si="163"/>
        <v/>
      </c>
      <c r="J371" s="43" t="str">
        <f t="shared" si="146"/>
        <v/>
      </c>
      <c r="K371" s="44" t="str">
        <f>IF(J371="","",IF(COUNTIF($J$4:J371,J371)=0,"",(COUNTIF($J$4:J371,J371))))</f>
        <v/>
      </c>
      <c r="L371" s="44" t="str">
        <f>IF(K371="","",J371&amp;" _ "&amp;COUNTIF($J$4:J371,J371)&amp;"_"&amp;N371)</f>
        <v/>
      </c>
      <c r="M371" s="45" t="str">
        <f t="shared" si="164"/>
        <v/>
      </c>
      <c r="N371" s="44" t="str">
        <f t="shared" si="165"/>
        <v/>
      </c>
      <c r="O371" s="57" t="str">
        <f t="shared" si="166"/>
        <v/>
      </c>
      <c r="P371" s="48" t="str" cm="1">
        <f t="array" ref="P371">IFERROR(IF(C371="P",G371,IF($K371=1,$M371,$M371+LOOKUP(2,1/($J$4:$J370=J371),$P$4:$P370))),"")</f>
        <v/>
      </c>
      <c r="Q371" s="57" t="str" cm="1">
        <f t="array" ref="Q371">IFERROR(IF(OR(C371="P",C371="A",C371="R"),F371,IF($K371=1,F371,IF(LOOKUP(2,1/($J$4:$J370=$J371),$P$4:$P370)=0,$F371,IF(AND($C371="C",LOOKUP(2,1/($J$4:$J370=$J371),$P$4:$P370)&gt;0),(F371*G371+LOOKUP(2,1/($J$4:$J370=$J371),$P$4:$P370)*LOOKUP(2,1/($J$4:$J370=$J371),$Q$4:$Q370))/$P371,IF(AND($C371="C",LOOKUP(2,1/($J$4:$J370=$J371),$P$4:$P370)&lt;0),LOOKUP(2,1/($J$4:$J370=$J371),$Q$4:$Q370),IF(AND($C371="V",LOOKUP(2,1/($J$4:$J370=$J371),$P$4:$P370)&lt;0),((-1*(F371*G371))+LOOKUP(2,1/($J$4:$J370=$J371),$P$4:$P370)*LOOKUP(2,1/($J$4:$J370=$J371),$Q$4:$Q370))/$P371,IF(AND($C371="V",LOOKUP(2,1/($J$4:$J370=$J371),$P$4:$P370)&gt;0),LOOKUP(2,1/($J$4:$J370=$J371),$Q$4:$Q370),""))))))),"")</f>
        <v/>
      </c>
      <c r="R371" s="49" t="str">
        <f t="shared" si="169"/>
        <v/>
      </c>
      <c r="S371" s="49" t="str">
        <f t="shared" si="155"/>
        <v/>
      </c>
      <c r="T371" s="49" t="str">
        <f t="shared" si="167"/>
        <v/>
      </c>
      <c r="U371" s="49" t="str">
        <f>IFERROR(IF(C371="P",S371,IF(K371=1,0,IF(OR(LOOKUP(2,1/($E$4:$E370=$E371),$P$4:$P370)=0,AND($C371="C",$N371="LONG"),AND(C371="V",N371="SHORT")),0,S371+(M371*Q371)))),"")</f>
        <v/>
      </c>
      <c r="V371" s="49" t="str">
        <f t="shared" si="168"/>
        <v/>
      </c>
      <c r="W371" s="50" t="str">
        <f t="shared" si="162"/>
        <v/>
      </c>
      <c r="Y371" s="51" t="str">
        <f t="shared" si="149"/>
        <v/>
      </c>
      <c r="Z371" s="50" t="str">
        <f t="shared" si="156"/>
        <v/>
      </c>
      <c r="AA371" s="50" t="str">
        <f t="shared" si="147"/>
        <v/>
      </c>
      <c r="AB371" s="50" t="str">
        <f t="shared" si="150"/>
        <v/>
      </c>
      <c r="AC371" s="58" t="str">
        <f t="shared" si="151"/>
        <v/>
      </c>
      <c r="AD371" s="53" t="str">
        <f t="shared" si="148"/>
        <v/>
      </c>
      <c r="AE371" s="53" t="str">
        <f t="shared" si="152"/>
        <v/>
      </c>
      <c r="AF371" s="59" t="str">
        <f t="shared" si="153"/>
        <v/>
      </c>
      <c r="AG371" s="40" t="str">
        <f>C371&amp;COUNTIFS($C$3:C371,"V")</f>
        <v>0</v>
      </c>
      <c r="AH371" s="266" t="str">
        <f t="shared" si="170"/>
        <v/>
      </c>
      <c r="AI371" s="56" t="str">
        <f t="shared" si="157"/>
        <v/>
      </c>
      <c r="AJ371" s="265" t="str">
        <f t="shared" si="158"/>
        <v/>
      </c>
      <c r="AK371" s="267" t="str">
        <f t="shared" si="159"/>
        <v/>
      </c>
      <c r="AL371" s="267" t="str">
        <f t="shared" si="160"/>
        <v/>
      </c>
      <c r="AM371" s="40" t="str">
        <f t="shared" si="161"/>
        <v/>
      </c>
      <c r="AN371" s="267">
        <f t="shared" si="154"/>
        <v>0</v>
      </c>
      <c r="CE371" s="279"/>
    </row>
    <row r="372" spans="1:83" s="40" customFormat="1" ht="12.75">
      <c r="A372" s="227"/>
      <c r="B372" s="88"/>
      <c r="C372" s="89"/>
      <c r="D372" s="90"/>
      <c r="E372" s="89"/>
      <c r="F372" s="91"/>
      <c r="G372" s="304"/>
      <c r="H372" s="41"/>
      <c r="I372" s="42" t="str">
        <f t="shared" si="163"/>
        <v/>
      </c>
      <c r="J372" s="43" t="str">
        <f t="shared" si="146"/>
        <v/>
      </c>
      <c r="K372" s="44" t="str">
        <f>IF(J372="","",IF(COUNTIF($J$4:J372,J372)=0,"",(COUNTIF($J$4:J372,J372))))</f>
        <v/>
      </c>
      <c r="L372" s="44" t="str">
        <f>IF(K372="","",J372&amp;" _ "&amp;COUNTIF($J$4:J372,J372)&amp;"_"&amp;N372)</f>
        <v/>
      </c>
      <c r="M372" s="45" t="str">
        <f t="shared" si="164"/>
        <v/>
      </c>
      <c r="N372" s="44" t="str">
        <f t="shared" si="165"/>
        <v/>
      </c>
      <c r="O372" s="57" t="str">
        <f t="shared" si="166"/>
        <v/>
      </c>
      <c r="P372" s="48" t="str" cm="1">
        <f t="array" ref="P372">IFERROR(IF(C372="P",G372,IF($K372=1,$M372,$M372+LOOKUP(2,1/($J$4:$J371=J372),$P$4:$P371))),"")</f>
        <v/>
      </c>
      <c r="Q372" s="57" t="str" cm="1">
        <f t="array" ref="Q372">IFERROR(IF(OR(C372="P",C372="A",C372="R"),F372,IF($K372=1,F372,IF(LOOKUP(2,1/($J$4:$J371=$J372),$P$4:$P371)=0,$F372,IF(AND($C372="C",LOOKUP(2,1/($J$4:$J371=$J372),$P$4:$P371)&gt;0),(F372*G372+LOOKUP(2,1/($J$4:$J371=$J372),$P$4:$P371)*LOOKUP(2,1/($J$4:$J371=$J372),$Q$4:$Q371))/$P372,IF(AND($C372="C",LOOKUP(2,1/($J$4:$J371=$J372),$P$4:$P371)&lt;0),LOOKUP(2,1/($J$4:$J371=$J372),$Q$4:$Q371),IF(AND($C372="V",LOOKUP(2,1/($J$4:$J371=$J372),$P$4:$P371)&lt;0),((-1*(F372*G372))+LOOKUP(2,1/($J$4:$J371=$J372),$P$4:$P371)*LOOKUP(2,1/($J$4:$J371=$J372),$Q$4:$Q371))/$P372,IF(AND($C372="V",LOOKUP(2,1/($J$4:$J371=$J372),$P$4:$P371)&gt;0),LOOKUP(2,1/($J$4:$J371=$J372),$Q$4:$Q371),""))))))),"")</f>
        <v/>
      </c>
      <c r="R372" s="49" t="str">
        <f t="shared" si="169"/>
        <v/>
      </c>
      <c r="S372" s="49" t="str">
        <f t="shared" si="155"/>
        <v/>
      </c>
      <c r="T372" s="49" t="str">
        <f t="shared" si="167"/>
        <v/>
      </c>
      <c r="U372" s="49" t="str">
        <f>IFERROR(IF(C372="P",S372,IF(K372=1,0,IF(OR(LOOKUP(2,1/($E$4:$E371=$E372),$P$4:$P371)=0,AND($C372="C",$N372="LONG"),AND(C372="V",N372="SHORT")),0,S372+(M372*Q372)))),"")</f>
        <v/>
      </c>
      <c r="V372" s="49" t="str">
        <f t="shared" si="168"/>
        <v/>
      </c>
      <c r="W372" s="50" t="str">
        <f t="shared" si="162"/>
        <v/>
      </c>
      <c r="Y372" s="51" t="str">
        <f t="shared" si="149"/>
        <v/>
      </c>
      <c r="Z372" s="50" t="str">
        <f t="shared" si="156"/>
        <v/>
      </c>
      <c r="AA372" s="50" t="str">
        <f t="shared" si="147"/>
        <v/>
      </c>
      <c r="AB372" s="50" t="str">
        <f t="shared" si="150"/>
        <v/>
      </c>
      <c r="AC372" s="58" t="str">
        <f t="shared" si="151"/>
        <v/>
      </c>
      <c r="AD372" s="53" t="str">
        <f t="shared" si="148"/>
        <v/>
      </c>
      <c r="AE372" s="53" t="str">
        <f t="shared" si="152"/>
        <v/>
      </c>
      <c r="AF372" s="59" t="str">
        <f t="shared" si="153"/>
        <v/>
      </c>
      <c r="AG372" s="40" t="str">
        <f>C372&amp;COUNTIFS($C$3:C372,"V")</f>
        <v>0</v>
      </c>
      <c r="AH372" s="266" t="str">
        <f t="shared" si="170"/>
        <v/>
      </c>
      <c r="AI372" s="56" t="str">
        <f t="shared" si="157"/>
        <v/>
      </c>
      <c r="AJ372" s="265" t="str">
        <f t="shared" si="158"/>
        <v/>
      </c>
      <c r="AK372" s="267" t="str">
        <f t="shared" si="159"/>
        <v/>
      </c>
      <c r="AL372" s="267" t="str">
        <f t="shared" si="160"/>
        <v/>
      </c>
      <c r="AM372" s="40" t="str">
        <f t="shared" si="161"/>
        <v/>
      </c>
      <c r="AN372" s="267">
        <f t="shared" si="154"/>
        <v>0</v>
      </c>
      <c r="CE372" s="279"/>
    </row>
    <row r="373" spans="1:83" s="40" customFormat="1" ht="12.75">
      <c r="A373" s="227"/>
      <c r="B373" s="88"/>
      <c r="C373" s="89"/>
      <c r="D373" s="90"/>
      <c r="E373" s="89"/>
      <c r="F373" s="91"/>
      <c r="G373" s="304"/>
      <c r="H373" s="41"/>
      <c r="I373" s="42" t="str">
        <f t="shared" si="163"/>
        <v/>
      </c>
      <c r="J373" s="43" t="str">
        <f t="shared" si="146"/>
        <v/>
      </c>
      <c r="K373" s="44" t="str">
        <f>IF(J373="","",IF(COUNTIF($J$4:J373,J373)=0,"",(COUNTIF($J$4:J373,J373))))</f>
        <v/>
      </c>
      <c r="L373" s="44" t="str">
        <f>IF(K373="","",J373&amp;" _ "&amp;COUNTIF($J$4:J373,J373)&amp;"_"&amp;N373)</f>
        <v/>
      </c>
      <c r="M373" s="45" t="str">
        <f t="shared" si="164"/>
        <v/>
      </c>
      <c r="N373" s="44" t="str">
        <f t="shared" si="165"/>
        <v/>
      </c>
      <c r="O373" s="57" t="str">
        <f t="shared" si="166"/>
        <v/>
      </c>
      <c r="P373" s="48" t="str" cm="1">
        <f t="array" ref="P373">IFERROR(IF(C373="P",G373,IF($K373=1,$M373,$M373+LOOKUP(2,1/($J$4:$J372=J373),$P$4:$P372))),"")</f>
        <v/>
      </c>
      <c r="Q373" s="57" t="str" cm="1">
        <f t="array" ref="Q373">IFERROR(IF(OR(C373="P",C373="A",C373="R"),F373,IF($K373=1,F373,IF(LOOKUP(2,1/($J$4:$J372=$J373),$P$4:$P372)=0,$F373,IF(AND($C373="C",LOOKUP(2,1/($J$4:$J372=$J373),$P$4:$P372)&gt;0),(F373*G373+LOOKUP(2,1/($J$4:$J372=$J373),$P$4:$P372)*LOOKUP(2,1/($J$4:$J372=$J373),$Q$4:$Q372))/$P373,IF(AND($C373="C",LOOKUP(2,1/($J$4:$J372=$J373),$P$4:$P372)&lt;0),LOOKUP(2,1/($J$4:$J372=$J373),$Q$4:$Q372),IF(AND($C373="V",LOOKUP(2,1/($J$4:$J372=$J373),$P$4:$P372)&lt;0),((-1*(F373*G373))+LOOKUP(2,1/($J$4:$J372=$J373),$P$4:$P372)*LOOKUP(2,1/($J$4:$J372=$J373),$Q$4:$Q372))/$P373,IF(AND($C373="V",LOOKUP(2,1/($J$4:$J372=$J373),$P$4:$P372)&gt;0),LOOKUP(2,1/($J$4:$J372=$J373),$Q$4:$Q372),""))))))),"")</f>
        <v/>
      </c>
      <c r="R373" s="49" t="str">
        <f t="shared" si="169"/>
        <v/>
      </c>
      <c r="S373" s="49" t="str">
        <f t="shared" si="155"/>
        <v/>
      </c>
      <c r="T373" s="49" t="str">
        <f t="shared" si="167"/>
        <v/>
      </c>
      <c r="U373" s="49" t="str">
        <f>IFERROR(IF(C373="P",S373,IF(K373=1,0,IF(OR(LOOKUP(2,1/($E$4:$E372=$E373),$P$4:$P372)=0,AND($C373="C",$N373="LONG"),AND(C373="V",N373="SHORT")),0,S373+(M373*Q373)))),"")</f>
        <v/>
      </c>
      <c r="V373" s="49" t="str">
        <f t="shared" si="168"/>
        <v/>
      </c>
      <c r="W373" s="50" t="str">
        <f t="shared" si="162"/>
        <v/>
      </c>
      <c r="Y373" s="51" t="str">
        <f t="shared" si="149"/>
        <v/>
      </c>
      <c r="Z373" s="50" t="str">
        <f t="shared" si="156"/>
        <v/>
      </c>
      <c r="AA373" s="50" t="str">
        <f t="shared" si="147"/>
        <v/>
      </c>
      <c r="AB373" s="50" t="str">
        <f t="shared" si="150"/>
        <v/>
      </c>
      <c r="AC373" s="58" t="str">
        <f t="shared" si="151"/>
        <v/>
      </c>
      <c r="AD373" s="53" t="str">
        <f t="shared" si="148"/>
        <v/>
      </c>
      <c r="AE373" s="53" t="str">
        <f t="shared" si="152"/>
        <v/>
      </c>
      <c r="AF373" s="59" t="str">
        <f t="shared" si="153"/>
        <v/>
      </c>
      <c r="AG373" s="40" t="str">
        <f>C373&amp;COUNTIFS($C$3:C373,"V")</f>
        <v>0</v>
      </c>
      <c r="AH373" s="266" t="str">
        <f t="shared" si="170"/>
        <v/>
      </c>
      <c r="AI373" s="56" t="str">
        <f t="shared" si="157"/>
        <v/>
      </c>
      <c r="AJ373" s="265" t="str">
        <f t="shared" si="158"/>
        <v/>
      </c>
      <c r="AK373" s="267" t="str">
        <f t="shared" si="159"/>
        <v/>
      </c>
      <c r="AL373" s="267" t="str">
        <f t="shared" si="160"/>
        <v/>
      </c>
      <c r="AM373" s="40" t="str">
        <f t="shared" si="161"/>
        <v/>
      </c>
      <c r="AN373" s="267">
        <f t="shared" si="154"/>
        <v>0</v>
      </c>
      <c r="CE373" s="279"/>
    </row>
    <row r="374" spans="1:83" s="40" customFormat="1" ht="12.75">
      <c r="A374" s="227"/>
      <c r="B374" s="88"/>
      <c r="C374" s="89"/>
      <c r="D374" s="90"/>
      <c r="E374" s="89"/>
      <c r="F374" s="91"/>
      <c r="G374" s="304"/>
      <c r="H374" s="41"/>
      <c r="I374" s="42" t="str">
        <f t="shared" si="163"/>
        <v/>
      </c>
      <c r="J374" s="43" t="str">
        <f t="shared" si="146"/>
        <v/>
      </c>
      <c r="K374" s="44" t="str">
        <f>IF(J374="","",IF(COUNTIF($J$4:J374,J374)=0,"",(COUNTIF($J$4:J374,J374))))</f>
        <v/>
      </c>
      <c r="L374" s="44" t="str">
        <f>IF(K374="","",J374&amp;" _ "&amp;COUNTIF($J$4:J374,J374)&amp;"_"&amp;N374)</f>
        <v/>
      </c>
      <c r="M374" s="45" t="str">
        <f t="shared" si="164"/>
        <v/>
      </c>
      <c r="N374" s="44" t="str">
        <f t="shared" si="165"/>
        <v/>
      </c>
      <c r="O374" s="57" t="str">
        <f t="shared" si="166"/>
        <v/>
      </c>
      <c r="P374" s="48" t="str" cm="1">
        <f t="array" ref="P374">IFERROR(IF(C374="P",G374,IF($K374=1,$M374,$M374+LOOKUP(2,1/($J$4:$J373=J374),$P$4:$P373))),"")</f>
        <v/>
      </c>
      <c r="Q374" s="57" t="str" cm="1">
        <f t="array" ref="Q374">IFERROR(IF(OR(C374="P",C374="A",C374="R"),F374,IF($K374=1,F374,IF(LOOKUP(2,1/($J$4:$J373=$J374),$P$4:$P373)=0,$F374,IF(AND($C374="C",LOOKUP(2,1/($J$4:$J373=$J374),$P$4:$P373)&gt;0),(F374*G374+LOOKUP(2,1/($J$4:$J373=$J374),$P$4:$P373)*LOOKUP(2,1/($J$4:$J373=$J374),$Q$4:$Q373))/$P374,IF(AND($C374="C",LOOKUP(2,1/($J$4:$J373=$J374),$P$4:$P373)&lt;0),LOOKUP(2,1/($J$4:$J373=$J374),$Q$4:$Q373),IF(AND($C374="V",LOOKUP(2,1/($J$4:$J373=$J374),$P$4:$P373)&lt;0),((-1*(F374*G374))+LOOKUP(2,1/($J$4:$J373=$J374),$P$4:$P373)*LOOKUP(2,1/($J$4:$J373=$J374),$Q$4:$Q373))/$P374,IF(AND($C374="V",LOOKUP(2,1/($J$4:$J373=$J374),$P$4:$P373)&gt;0),LOOKUP(2,1/($J$4:$J373=$J374),$Q$4:$Q373),""))))))),"")</f>
        <v/>
      </c>
      <c r="R374" s="49" t="str">
        <f t="shared" si="169"/>
        <v/>
      </c>
      <c r="S374" s="49" t="str">
        <f t="shared" si="155"/>
        <v/>
      </c>
      <c r="T374" s="49" t="str">
        <f t="shared" si="167"/>
        <v/>
      </c>
      <c r="U374" s="49" t="str">
        <f>IFERROR(IF(C374="P",S374,IF(K374=1,0,IF(OR(LOOKUP(2,1/($E$4:$E373=$E374),$P$4:$P373)=0,AND($C374="C",$N374="LONG"),AND(C374="V",N374="SHORT")),0,S374+(M374*Q374)))),"")</f>
        <v/>
      </c>
      <c r="V374" s="49" t="str">
        <f t="shared" si="168"/>
        <v/>
      </c>
      <c r="W374" s="50" t="str">
        <f t="shared" si="162"/>
        <v/>
      </c>
      <c r="Y374" s="51" t="str">
        <f t="shared" si="149"/>
        <v/>
      </c>
      <c r="Z374" s="50" t="str">
        <f t="shared" si="156"/>
        <v/>
      </c>
      <c r="AA374" s="50" t="str">
        <f t="shared" si="147"/>
        <v/>
      </c>
      <c r="AB374" s="50" t="str">
        <f t="shared" si="150"/>
        <v/>
      </c>
      <c r="AC374" s="58" t="str">
        <f t="shared" si="151"/>
        <v/>
      </c>
      <c r="AD374" s="53" t="str">
        <f t="shared" si="148"/>
        <v/>
      </c>
      <c r="AE374" s="53" t="str">
        <f t="shared" si="152"/>
        <v/>
      </c>
      <c r="AF374" s="59" t="str">
        <f t="shared" si="153"/>
        <v/>
      </c>
      <c r="AG374" s="40" t="str">
        <f>C374&amp;COUNTIFS($C$3:C374,"V")</f>
        <v>0</v>
      </c>
      <c r="AH374" s="266" t="str">
        <f t="shared" si="170"/>
        <v/>
      </c>
      <c r="AI374" s="56" t="str">
        <f t="shared" si="157"/>
        <v/>
      </c>
      <c r="AJ374" s="265" t="str">
        <f t="shared" si="158"/>
        <v/>
      </c>
      <c r="AK374" s="267" t="str">
        <f t="shared" si="159"/>
        <v/>
      </c>
      <c r="AL374" s="267" t="str">
        <f t="shared" si="160"/>
        <v/>
      </c>
      <c r="AM374" s="40" t="str">
        <f t="shared" si="161"/>
        <v/>
      </c>
      <c r="AN374" s="267">
        <f t="shared" si="154"/>
        <v>0</v>
      </c>
      <c r="CE374" s="279"/>
    </row>
    <row r="375" spans="1:83" s="40" customFormat="1" ht="12.75">
      <c r="A375" s="227"/>
      <c r="B375" s="88"/>
      <c r="C375" s="89"/>
      <c r="D375" s="90"/>
      <c r="E375" s="89"/>
      <c r="F375" s="91"/>
      <c r="G375" s="304"/>
      <c r="H375" s="41"/>
      <c r="I375" s="42" t="str">
        <f t="shared" si="163"/>
        <v/>
      </c>
      <c r="J375" s="43" t="str">
        <f t="shared" si="146"/>
        <v/>
      </c>
      <c r="K375" s="44" t="str">
        <f>IF(J375="","",IF(COUNTIF($J$4:J375,J375)=0,"",(COUNTIF($J$4:J375,J375))))</f>
        <v/>
      </c>
      <c r="L375" s="44" t="str">
        <f>IF(K375="","",J375&amp;" _ "&amp;COUNTIF($J$4:J375,J375)&amp;"_"&amp;N375)</f>
        <v/>
      </c>
      <c r="M375" s="45" t="str">
        <f t="shared" si="164"/>
        <v/>
      </c>
      <c r="N375" s="44" t="str">
        <f t="shared" si="165"/>
        <v/>
      </c>
      <c r="O375" s="57" t="str">
        <f t="shared" si="166"/>
        <v/>
      </c>
      <c r="P375" s="48" t="str" cm="1">
        <f t="array" ref="P375">IFERROR(IF(C375="P",G375,IF($K375=1,$M375,$M375+LOOKUP(2,1/($J$4:$J374=J375),$P$4:$P374))),"")</f>
        <v/>
      </c>
      <c r="Q375" s="57" t="str" cm="1">
        <f t="array" ref="Q375">IFERROR(IF(OR(C375="P",C375="A",C375="R"),F375,IF($K375=1,F375,IF(LOOKUP(2,1/($J$4:$J374=$J375),$P$4:$P374)=0,$F375,IF(AND($C375="C",LOOKUP(2,1/($J$4:$J374=$J375),$P$4:$P374)&gt;0),(F375*G375+LOOKUP(2,1/($J$4:$J374=$J375),$P$4:$P374)*LOOKUP(2,1/($J$4:$J374=$J375),$Q$4:$Q374))/$P375,IF(AND($C375="C",LOOKUP(2,1/($J$4:$J374=$J375),$P$4:$P374)&lt;0),LOOKUP(2,1/($J$4:$J374=$J375),$Q$4:$Q374),IF(AND($C375="V",LOOKUP(2,1/($J$4:$J374=$J375),$P$4:$P374)&lt;0),((-1*(F375*G375))+LOOKUP(2,1/($J$4:$J374=$J375),$P$4:$P374)*LOOKUP(2,1/($J$4:$J374=$J375),$Q$4:$Q374))/$P375,IF(AND($C375="V",LOOKUP(2,1/($J$4:$J374=$J375),$P$4:$P374)&gt;0),LOOKUP(2,1/($J$4:$J374=$J375),$Q$4:$Q374),""))))))),"")</f>
        <v/>
      </c>
      <c r="R375" s="49" t="str">
        <f t="shared" si="169"/>
        <v/>
      </c>
      <c r="S375" s="49" t="str">
        <f t="shared" si="155"/>
        <v/>
      </c>
      <c r="T375" s="49" t="str">
        <f t="shared" si="167"/>
        <v/>
      </c>
      <c r="U375" s="49" t="str">
        <f>IFERROR(IF(C375="P",S375,IF(K375=1,0,IF(OR(LOOKUP(2,1/($E$4:$E374=$E375),$P$4:$P374)=0,AND($C375="C",$N375="LONG"),AND(C375="V",N375="SHORT")),0,S375+(M375*Q375)))),"")</f>
        <v/>
      </c>
      <c r="V375" s="49" t="str">
        <f t="shared" si="168"/>
        <v/>
      </c>
      <c r="W375" s="50" t="str">
        <f t="shared" si="162"/>
        <v/>
      </c>
      <c r="Y375" s="51" t="str">
        <f t="shared" si="149"/>
        <v/>
      </c>
      <c r="Z375" s="50" t="str">
        <f t="shared" si="156"/>
        <v/>
      </c>
      <c r="AA375" s="50" t="str">
        <f t="shared" si="147"/>
        <v/>
      </c>
      <c r="AB375" s="50" t="str">
        <f t="shared" si="150"/>
        <v/>
      </c>
      <c r="AC375" s="58" t="str">
        <f t="shared" si="151"/>
        <v/>
      </c>
      <c r="AD375" s="53" t="str">
        <f t="shared" si="148"/>
        <v/>
      </c>
      <c r="AE375" s="53" t="str">
        <f t="shared" si="152"/>
        <v/>
      </c>
      <c r="AF375" s="59" t="str">
        <f t="shared" si="153"/>
        <v/>
      </c>
      <c r="AG375" s="40" t="str">
        <f>C375&amp;COUNTIFS($C$3:C375,"V")</f>
        <v>0</v>
      </c>
      <c r="AH375" s="266" t="str">
        <f t="shared" si="170"/>
        <v/>
      </c>
      <c r="AI375" s="56" t="str">
        <f t="shared" si="157"/>
        <v/>
      </c>
      <c r="AJ375" s="265" t="str">
        <f t="shared" si="158"/>
        <v/>
      </c>
      <c r="AK375" s="267" t="str">
        <f t="shared" si="159"/>
        <v/>
      </c>
      <c r="AL375" s="267" t="str">
        <f t="shared" si="160"/>
        <v/>
      </c>
      <c r="AM375" s="40" t="str">
        <f t="shared" si="161"/>
        <v/>
      </c>
      <c r="AN375" s="267">
        <f t="shared" si="154"/>
        <v>0</v>
      </c>
      <c r="CE375" s="279"/>
    </row>
    <row r="376" spans="1:83" s="40" customFormat="1" ht="12.75">
      <c r="A376" s="227"/>
      <c r="B376" s="88"/>
      <c r="C376" s="89"/>
      <c r="D376" s="90"/>
      <c r="E376" s="89"/>
      <c r="F376" s="91"/>
      <c r="G376" s="304"/>
      <c r="H376" s="41"/>
      <c r="I376" s="42" t="str">
        <f t="shared" si="163"/>
        <v/>
      </c>
      <c r="J376" s="43" t="str">
        <f t="shared" si="146"/>
        <v/>
      </c>
      <c r="K376" s="44" t="str">
        <f>IF(J376="","",IF(COUNTIF($J$4:J376,J376)=0,"",(COUNTIF($J$4:J376,J376))))</f>
        <v/>
      </c>
      <c r="L376" s="44" t="str">
        <f>IF(K376="","",J376&amp;" _ "&amp;COUNTIF($J$4:J376,J376)&amp;"_"&amp;N376)</f>
        <v/>
      </c>
      <c r="M376" s="45" t="str">
        <f t="shared" si="164"/>
        <v/>
      </c>
      <c r="N376" s="44" t="str">
        <f t="shared" si="165"/>
        <v/>
      </c>
      <c r="O376" s="57" t="str">
        <f t="shared" si="166"/>
        <v/>
      </c>
      <c r="P376" s="48" t="str" cm="1">
        <f t="array" ref="P376">IFERROR(IF(C376="P",G376,IF($K376=1,$M376,$M376+LOOKUP(2,1/($J$4:$J375=J376),$P$4:$P375))),"")</f>
        <v/>
      </c>
      <c r="Q376" s="57" t="str" cm="1">
        <f t="array" ref="Q376">IFERROR(IF(OR(C376="P",C376="A",C376="R"),F376,IF($K376=1,F376,IF(LOOKUP(2,1/($J$4:$J375=$J376),$P$4:$P375)=0,$F376,IF(AND($C376="C",LOOKUP(2,1/($J$4:$J375=$J376),$P$4:$P375)&gt;0),(F376*G376+LOOKUP(2,1/($J$4:$J375=$J376),$P$4:$P375)*LOOKUP(2,1/($J$4:$J375=$J376),$Q$4:$Q375))/$P376,IF(AND($C376="C",LOOKUP(2,1/($J$4:$J375=$J376),$P$4:$P375)&lt;0),LOOKUP(2,1/($J$4:$J375=$J376),$Q$4:$Q375),IF(AND($C376="V",LOOKUP(2,1/($J$4:$J375=$J376),$P$4:$P375)&lt;0),((-1*(F376*G376))+LOOKUP(2,1/($J$4:$J375=$J376),$P$4:$P375)*LOOKUP(2,1/($J$4:$J375=$J376),$Q$4:$Q375))/$P376,IF(AND($C376="V",LOOKUP(2,1/($J$4:$J375=$J376),$P$4:$P375)&gt;0),LOOKUP(2,1/($J$4:$J375=$J376),$Q$4:$Q375),""))))))),"")</f>
        <v/>
      </c>
      <c r="R376" s="49" t="str">
        <f t="shared" si="169"/>
        <v/>
      </c>
      <c r="S376" s="49" t="str">
        <f t="shared" si="155"/>
        <v/>
      </c>
      <c r="T376" s="49" t="str">
        <f t="shared" si="167"/>
        <v/>
      </c>
      <c r="U376" s="49" t="str">
        <f>IFERROR(IF(C376="P",S376,IF(K376=1,0,IF(OR(LOOKUP(2,1/($E$4:$E375=$E376),$P$4:$P375)=0,AND($C376="C",$N376="LONG"),AND(C376="V",N376="SHORT")),0,S376+(M376*Q376)))),"")</f>
        <v/>
      </c>
      <c r="V376" s="49" t="str">
        <f t="shared" si="168"/>
        <v/>
      </c>
      <c r="W376" s="50" t="str">
        <f t="shared" si="162"/>
        <v/>
      </c>
      <c r="Y376" s="51" t="str">
        <f t="shared" si="149"/>
        <v/>
      </c>
      <c r="Z376" s="50" t="str">
        <f t="shared" si="156"/>
        <v/>
      </c>
      <c r="AA376" s="50" t="str">
        <f t="shared" si="147"/>
        <v/>
      </c>
      <c r="AB376" s="50" t="str">
        <f t="shared" si="150"/>
        <v/>
      </c>
      <c r="AC376" s="58" t="str">
        <f t="shared" si="151"/>
        <v/>
      </c>
      <c r="AD376" s="53" t="str">
        <f t="shared" si="148"/>
        <v/>
      </c>
      <c r="AE376" s="53" t="str">
        <f t="shared" si="152"/>
        <v/>
      </c>
      <c r="AF376" s="59" t="str">
        <f t="shared" si="153"/>
        <v/>
      </c>
      <c r="AG376" s="40" t="str">
        <f>C376&amp;COUNTIFS($C$3:C376,"V")</f>
        <v>0</v>
      </c>
      <c r="AH376" s="266" t="str">
        <f t="shared" si="170"/>
        <v/>
      </c>
      <c r="AI376" s="56" t="str">
        <f t="shared" si="157"/>
        <v/>
      </c>
      <c r="AJ376" s="265" t="str">
        <f t="shared" si="158"/>
        <v/>
      </c>
      <c r="AK376" s="267" t="str">
        <f t="shared" si="159"/>
        <v/>
      </c>
      <c r="AL376" s="267" t="str">
        <f t="shared" si="160"/>
        <v/>
      </c>
      <c r="AM376" s="40" t="str">
        <f t="shared" si="161"/>
        <v/>
      </c>
      <c r="AN376" s="267">
        <f t="shared" si="154"/>
        <v>0</v>
      </c>
      <c r="CE376" s="279"/>
    </row>
    <row r="377" spans="1:83" s="40" customFormat="1" ht="12.75">
      <c r="A377" s="227"/>
      <c r="B377" s="88"/>
      <c r="C377" s="89"/>
      <c r="D377" s="90"/>
      <c r="E377" s="89"/>
      <c r="F377" s="91"/>
      <c r="G377" s="304"/>
      <c r="H377" s="41"/>
      <c r="I377" s="42" t="str">
        <f t="shared" si="163"/>
        <v/>
      </c>
      <c r="J377" s="43" t="str">
        <f t="shared" si="146"/>
        <v/>
      </c>
      <c r="K377" s="44" t="str">
        <f>IF(J377="","",IF(COUNTIF($J$4:J377,J377)=0,"",(COUNTIF($J$4:J377,J377))))</f>
        <v/>
      </c>
      <c r="L377" s="44" t="str">
        <f>IF(K377="","",J377&amp;" _ "&amp;COUNTIF($J$4:J377,J377)&amp;"_"&amp;N377)</f>
        <v/>
      </c>
      <c r="M377" s="45" t="str">
        <f t="shared" si="164"/>
        <v/>
      </c>
      <c r="N377" s="44" t="str">
        <f t="shared" si="165"/>
        <v/>
      </c>
      <c r="O377" s="57" t="str">
        <f t="shared" si="166"/>
        <v/>
      </c>
      <c r="P377" s="48" t="str" cm="1">
        <f t="array" ref="P377">IFERROR(IF(C377="P",G377,IF($K377=1,$M377,$M377+LOOKUP(2,1/($J$4:$J376=J377),$P$4:$P376))),"")</f>
        <v/>
      </c>
      <c r="Q377" s="57" t="str" cm="1">
        <f t="array" ref="Q377">IFERROR(IF(OR(C377="P",C377="A",C377="R"),F377,IF($K377=1,F377,IF(LOOKUP(2,1/($J$4:$J376=$J377),$P$4:$P376)=0,$F377,IF(AND($C377="C",LOOKUP(2,1/($J$4:$J376=$J377),$P$4:$P376)&gt;0),(F377*G377+LOOKUP(2,1/($J$4:$J376=$J377),$P$4:$P376)*LOOKUP(2,1/($J$4:$J376=$J377),$Q$4:$Q376))/$P377,IF(AND($C377="C",LOOKUP(2,1/($J$4:$J376=$J377),$P$4:$P376)&lt;0),LOOKUP(2,1/($J$4:$J376=$J377),$Q$4:$Q376),IF(AND($C377="V",LOOKUP(2,1/($J$4:$J376=$J377),$P$4:$P376)&lt;0),((-1*(F377*G377))+LOOKUP(2,1/($J$4:$J376=$J377),$P$4:$P376)*LOOKUP(2,1/($J$4:$J376=$J377),$Q$4:$Q376))/$P377,IF(AND($C377="V",LOOKUP(2,1/($J$4:$J376=$J377),$P$4:$P376)&gt;0),LOOKUP(2,1/($J$4:$J376=$J377),$Q$4:$Q376),""))))))),"")</f>
        <v/>
      </c>
      <c r="R377" s="49" t="str">
        <f t="shared" si="169"/>
        <v/>
      </c>
      <c r="S377" s="49" t="str">
        <f t="shared" si="155"/>
        <v/>
      </c>
      <c r="T377" s="49" t="str">
        <f t="shared" si="167"/>
        <v/>
      </c>
      <c r="U377" s="49" t="str">
        <f>IFERROR(IF(C377="P",S377,IF(K377=1,0,IF(OR(LOOKUP(2,1/($E$4:$E376=$E377),$P$4:$P376)=0,AND($C377="C",$N377="LONG"),AND(C377="V",N377="SHORT")),0,S377+(M377*Q377)))),"")</f>
        <v/>
      </c>
      <c r="V377" s="49" t="str">
        <f t="shared" si="168"/>
        <v/>
      </c>
      <c r="W377" s="50" t="str">
        <f t="shared" si="162"/>
        <v/>
      </c>
      <c r="Y377" s="51" t="str">
        <f t="shared" si="149"/>
        <v/>
      </c>
      <c r="Z377" s="50" t="str">
        <f t="shared" si="156"/>
        <v/>
      </c>
      <c r="AA377" s="50" t="str">
        <f t="shared" si="147"/>
        <v/>
      </c>
      <c r="AB377" s="50" t="str">
        <f t="shared" si="150"/>
        <v/>
      </c>
      <c r="AC377" s="58" t="str">
        <f t="shared" si="151"/>
        <v/>
      </c>
      <c r="AD377" s="53" t="str">
        <f t="shared" si="148"/>
        <v/>
      </c>
      <c r="AE377" s="53" t="str">
        <f t="shared" si="152"/>
        <v/>
      </c>
      <c r="AF377" s="59" t="str">
        <f t="shared" si="153"/>
        <v/>
      </c>
      <c r="AG377" s="40" t="str">
        <f>C377&amp;COUNTIFS($C$3:C377,"V")</f>
        <v>0</v>
      </c>
      <c r="AH377" s="266" t="str">
        <f t="shared" si="170"/>
        <v/>
      </c>
      <c r="AI377" s="56" t="str">
        <f t="shared" si="157"/>
        <v/>
      </c>
      <c r="AJ377" s="265" t="str">
        <f t="shared" si="158"/>
        <v/>
      </c>
      <c r="AK377" s="267" t="str">
        <f t="shared" si="159"/>
        <v/>
      </c>
      <c r="AL377" s="267" t="str">
        <f t="shared" si="160"/>
        <v/>
      </c>
      <c r="AM377" s="40" t="str">
        <f t="shared" si="161"/>
        <v/>
      </c>
      <c r="AN377" s="267">
        <f t="shared" si="154"/>
        <v>0</v>
      </c>
      <c r="CE377" s="279"/>
    </row>
    <row r="378" spans="1:83" s="40" customFormat="1" ht="12.75">
      <c r="A378" s="227"/>
      <c r="B378" s="88"/>
      <c r="C378" s="89"/>
      <c r="D378" s="90"/>
      <c r="E378" s="89"/>
      <c r="F378" s="91"/>
      <c r="G378" s="304"/>
      <c r="H378" s="41"/>
      <c r="I378" s="42" t="str">
        <f t="shared" si="163"/>
        <v/>
      </c>
      <c r="J378" s="43" t="str">
        <f t="shared" si="146"/>
        <v/>
      </c>
      <c r="K378" s="44" t="str">
        <f>IF(J378="","",IF(COUNTIF($J$4:J378,J378)=0,"",(COUNTIF($J$4:J378,J378))))</f>
        <v/>
      </c>
      <c r="L378" s="44" t="str">
        <f>IF(K378="","",J378&amp;" _ "&amp;COUNTIF($J$4:J378,J378)&amp;"_"&amp;N378)</f>
        <v/>
      </c>
      <c r="M378" s="45" t="str">
        <f t="shared" si="164"/>
        <v/>
      </c>
      <c r="N378" s="44" t="str">
        <f t="shared" si="165"/>
        <v/>
      </c>
      <c r="O378" s="57" t="str">
        <f t="shared" si="166"/>
        <v/>
      </c>
      <c r="P378" s="48" t="str" cm="1">
        <f t="array" ref="P378">IFERROR(IF(C378="P",G378,IF($K378=1,$M378,$M378+LOOKUP(2,1/($J$4:$J377=J378),$P$4:$P377))),"")</f>
        <v/>
      </c>
      <c r="Q378" s="57" t="str" cm="1">
        <f t="array" ref="Q378">IFERROR(IF(OR(C378="P",C378="A",C378="R"),F378,IF($K378=1,F378,IF(LOOKUP(2,1/($J$4:$J377=$J378),$P$4:$P377)=0,$F378,IF(AND($C378="C",LOOKUP(2,1/($J$4:$J377=$J378),$P$4:$P377)&gt;0),(F378*G378+LOOKUP(2,1/($J$4:$J377=$J378),$P$4:$P377)*LOOKUP(2,1/($J$4:$J377=$J378),$Q$4:$Q377))/$P378,IF(AND($C378="C",LOOKUP(2,1/($J$4:$J377=$J378),$P$4:$P377)&lt;0),LOOKUP(2,1/($J$4:$J377=$J378),$Q$4:$Q377),IF(AND($C378="V",LOOKUP(2,1/($J$4:$J377=$J378),$P$4:$P377)&lt;0),((-1*(F378*G378))+LOOKUP(2,1/($J$4:$J377=$J378),$P$4:$P377)*LOOKUP(2,1/($J$4:$J377=$J378),$Q$4:$Q377))/$P378,IF(AND($C378="V",LOOKUP(2,1/($J$4:$J377=$J378),$P$4:$P377)&gt;0),LOOKUP(2,1/($J$4:$J377=$J378),$Q$4:$Q377),""))))))),"")</f>
        <v/>
      </c>
      <c r="R378" s="49" t="str">
        <f t="shared" si="169"/>
        <v/>
      </c>
      <c r="S378" s="49" t="str">
        <f t="shared" si="155"/>
        <v/>
      </c>
      <c r="T378" s="49" t="str">
        <f t="shared" si="167"/>
        <v/>
      </c>
      <c r="U378" s="49" t="str">
        <f>IFERROR(IF(C378="P",S378,IF(K378=1,0,IF(OR(LOOKUP(2,1/($E$4:$E377=$E378),$P$4:$P377)=0,AND($C378="C",$N378="LONG"),AND(C378="V",N378="SHORT")),0,S378+(M378*Q378)))),"")</f>
        <v/>
      </c>
      <c r="V378" s="49" t="str">
        <f t="shared" si="168"/>
        <v/>
      </c>
      <c r="W378" s="50" t="str">
        <f t="shared" si="162"/>
        <v/>
      </c>
      <c r="Y378" s="51" t="str">
        <f t="shared" si="149"/>
        <v/>
      </c>
      <c r="Z378" s="50" t="str">
        <f t="shared" si="156"/>
        <v/>
      </c>
      <c r="AA378" s="50" t="str">
        <f t="shared" si="147"/>
        <v/>
      </c>
      <c r="AB378" s="50" t="str">
        <f t="shared" si="150"/>
        <v/>
      </c>
      <c r="AC378" s="58" t="str">
        <f t="shared" si="151"/>
        <v/>
      </c>
      <c r="AD378" s="53" t="str">
        <f t="shared" si="148"/>
        <v/>
      </c>
      <c r="AE378" s="53" t="str">
        <f t="shared" si="152"/>
        <v/>
      </c>
      <c r="AF378" s="59" t="str">
        <f t="shared" si="153"/>
        <v/>
      </c>
      <c r="AG378" s="40" t="str">
        <f>C378&amp;COUNTIFS($C$3:C378,"V")</f>
        <v>0</v>
      </c>
      <c r="AH378" s="266" t="str">
        <f t="shared" si="170"/>
        <v/>
      </c>
      <c r="AI378" s="56" t="str">
        <f t="shared" si="157"/>
        <v/>
      </c>
      <c r="AJ378" s="265" t="str">
        <f t="shared" si="158"/>
        <v/>
      </c>
      <c r="AK378" s="267" t="str">
        <f t="shared" si="159"/>
        <v/>
      </c>
      <c r="AL378" s="267" t="str">
        <f t="shared" si="160"/>
        <v/>
      </c>
      <c r="AM378" s="40" t="str">
        <f t="shared" si="161"/>
        <v/>
      </c>
      <c r="AN378" s="267">
        <f t="shared" si="154"/>
        <v>0</v>
      </c>
      <c r="CE378" s="279"/>
    </row>
    <row r="379" spans="1:83" s="40" customFormat="1" ht="12.75">
      <c r="A379" s="227"/>
      <c r="B379" s="88"/>
      <c r="C379" s="89"/>
      <c r="D379" s="90"/>
      <c r="E379" s="89"/>
      <c r="F379" s="91"/>
      <c r="G379" s="304"/>
      <c r="H379" s="41"/>
      <c r="I379" s="42" t="str">
        <f t="shared" si="163"/>
        <v/>
      </c>
      <c r="J379" s="43" t="str">
        <f t="shared" si="146"/>
        <v/>
      </c>
      <c r="K379" s="44" t="str">
        <f>IF(J379="","",IF(COUNTIF($J$4:J379,J379)=0,"",(COUNTIF($J$4:J379,J379))))</f>
        <v/>
      </c>
      <c r="L379" s="44" t="str">
        <f>IF(K379="","",J379&amp;" _ "&amp;COUNTIF($J$4:J379,J379)&amp;"_"&amp;N379)</f>
        <v/>
      </c>
      <c r="M379" s="45" t="str">
        <f t="shared" si="164"/>
        <v/>
      </c>
      <c r="N379" s="44" t="str">
        <f t="shared" si="165"/>
        <v/>
      </c>
      <c r="O379" s="57" t="str">
        <f t="shared" si="166"/>
        <v/>
      </c>
      <c r="P379" s="48" t="str" cm="1">
        <f t="array" ref="P379">IFERROR(IF(C379="P",G379,IF($K379=1,$M379,$M379+LOOKUP(2,1/($J$4:$J378=J379),$P$4:$P378))),"")</f>
        <v/>
      </c>
      <c r="Q379" s="57" t="str" cm="1">
        <f t="array" ref="Q379">IFERROR(IF(OR(C379="P",C379="A",C379="R"),F379,IF($K379=1,F379,IF(LOOKUP(2,1/($J$4:$J378=$J379),$P$4:$P378)=0,$F379,IF(AND($C379="C",LOOKUP(2,1/($J$4:$J378=$J379),$P$4:$P378)&gt;0),(F379*G379+LOOKUP(2,1/($J$4:$J378=$J379),$P$4:$P378)*LOOKUP(2,1/($J$4:$J378=$J379),$Q$4:$Q378))/$P379,IF(AND($C379="C",LOOKUP(2,1/($J$4:$J378=$J379),$P$4:$P378)&lt;0),LOOKUP(2,1/($J$4:$J378=$J379),$Q$4:$Q378),IF(AND($C379="V",LOOKUP(2,1/($J$4:$J378=$J379),$P$4:$P378)&lt;0),((-1*(F379*G379))+LOOKUP(2,1/($J$4:$J378=$J379),$P$4:$P378)*LOOKUP(2,1/($J$4:$J378=$J379),$Q$4:$Q378))/$P379,IF(AND($C379="V",LOOKUP(2,1/($J$4:$J378=$J379),$P$4:$P378)&gt;0),LOOKUP(2,1/($J$4:$J378=$J379),$Q$4:$Q378),""))))))),"")</f>
        <v/>
      </c>
      <c r="R379" s="49" t="str">
        <f t="shared" si="169"/>
        <v/>
      </c>
      <c r="S379" s="49" t="str">
        <f t="shared" si="155"/>
        <v/>
      </c>
      <c r="T379" s="49" t="str">
        <f t="shared" si="167"/>
        <v/>
      </c>
      <c r="U379" s="49" t="str">
        <f>IFERROR(IF(C379="P",S379,IF(K379=1,0,IF(OR(LOOKUP(2,1/($E$4:$E378=$E379),$P$4:$P378)=0,AND($C379="C",$N379="LONG"),AND(C379="V",N379="SHORT")),0,S379+(M379*Q379)))),"")</f>
        <v/>
      </c>
      <c r="V379" s="49" t="str">
        <f t="shared" si="168"/>
        <v/>
      </c>
      <c r="W379" s="50" t="str">
        <f t="shared" si="162"/>
        <v/>
      </c>
      <c r="Y379" s="51" t="str">
        <f t="shared" si="149"/>
        <v/>
      </c>
      <c r="Z379" s="50" t="str">
        <f t="shared" si="156"/>
        <v/>
      </c>
      <c r="AA379" s="50" t="str">
        <f t="shared" si="147"/>
        <v/>
      </c>
      <c r="AB379" s="50" t="str">
        <f t="shared" si="150"/>
        <v/>
      </c>
      <c r="AC379" s="58" t="str">
        <f t="shared" si="151"/>
        <v/>
      </c>
      <c r="AD379" s="53" t="str">
        <f t="shared" si="148"/>
        <v/>
      </c>
      <c r="AE379" s="53" t="str">
        <f t="shared" si="152"/>
        <v/>
      </c>
      <c r="AF379" s="59" t="str">
        <f t="shared" si="153"/>
        <v/>
      </c>
      <c r="AG379" s="40" t="str">
        <f>C379&amp;COUNTIFS($C$3:C379,"V")</f>
        <v>0</v>
      </c>
      <c r="AH379" s="266" t="str">
        <f t="shared" si="170"/>
        <v/>
      </c>
      <c r="AI379" s="56" t="str">
        <f t="shared" si="157"/>
        <v/>
      </c>
      <c r="AJ379" s="265" t="str">
        <f t="shared" si="158"/>
        <v/>
      </c>
      <c r="AK379" s="267" t="str">
        <f t="shared" si="159"/>
        <v/>
      </c>
      <c r="AL379" s="267" t="str">
        <f t="shared" si="160"/>
        <v/>
      </c>
      <c r="AM379" s="40" t="str">
        <f t="shared" si="161"/>
        <v/>
      </c>
      <c r="AN379" s="267">
        <f t="shared" si="154"/>
        <v>0</v>
      </c>
      <c r="CE379" s="279"/>
    </row>
    <row r="380" spans="1:83" s="40" customFormat="1" ht="12.75">
      <c r="A380" s="227"/>
      <c r="B380" s="88"/>
      <c r="C380" s="89"/>
      <c r="D380" s="90"/>
      <c r="E380" s="89"/>
      <c r="F380" s="91"/>
      <c r="G380" s="304"/>
      <c r="H380" s="41"/>
      <c r="I380" s="42" t="str">
        <f t="shared" si="163"/>
        <v/>
      </c>
      <c r="J380" s="43" t="str">
        <f t="shared" si="146"/>
        <v/>
      </c>
      <c r="K380" s="44" t="str">
        <f>IF(J380="","",IF(COUNTIF($J$4:J380,J380)=0,"",(COUNTIF($J$4:J380,J380))))</f>
        <v/>
      </c>
      <c r="L380" s="44" t="str">
        <f>IF(K380="","",J380&amp;" _ "&amp;COUNTIF($J$4:J380,J380)&amp;"_"&amp;N380)</f>
        <v/>
      </c>
      <c r="M380" s="45" t="str">
        <f t="shared" si="164"/>
        <v/>
      </c>
      <c r="N380" s="44" t="str">
        <f t="shared" si="165"/>
        <v/>
      </c>
      <c r="O380" s="57" t="str">
        <f t="shared" si="166"/>
        <v/>
      </c>
      <c r="P380" s="48" t="str" cm="1">
        <f t="array" ref="P380">IFERROR(IF(C380="P",G380,IF($K380=1,$M380,$M380+LOOKUP(2,1/($J$4:$J379=J380),$P$4:$P379))),"")</f>
        <v/>
      </c>
      <c r="Q380" s="57" t="str" cm="1">
        <f t="array" ref="Q380">IFERROR(IF(OR(C380="P",C380="A",C380="R"),F380,IF($K380=1,F380,IF(LOOKUP(2,1/($J$4:$J379=$J380),$P$4:$P379)=0,$F380,IF(AND($C380="C",LOOKUP(2,1/($J$4:$J379=$J380),$P$4:$P379)&gt;0),(F380*G380+LOOKUP(2,1/($J$4:$J379=$J380),$P$4:$P379)*LOOKUP(2,1/($J$4:$J379=$J380),$Q$4:$Q379))/$P380,IF(AND($C380="C",LOOKUP(2,1/($J$4:$J379=$J380),$P$4:$P379)&lt;0),LOOKUP(2,1/($J$4:$J379=$J380),$Q$4:$Q379),IF(AND($C380="V",LOOKUP(2,1/($J$4:$J379=$J380),$P$4:$P379)&lt;0),((-1*(F380*G380))+LOOKUP(2,1/($J$4:$J379=$J380),$P$4:$P379)*LOOKUP(2,1/($J$4:$J379=$J380),$Q$4:$Q379))/$P380,IF(AND($C380="V",LOOKUP(2,1/($J$4:$J379=$J380),$P$4:$P379)&gt;0),LOOKUP(2,1/($J$4:$J379=$J380),$Q$4:$Q379),""))))))),"")</f>
        <v/>
      </c>
      <c r="R380" s="49" t="str">
        <f t="shared" si="169"/>
        <v/>
      </c>
      <c r="S380" s="49" t="str">
        <f t="shared" si="155"/>
        <v/>
      </c>
      <c r="T380" s="49" t="str">
        <f t="shared" si="167"/>
        <v/>
      </c>
      <c r="U380" s="49" t="str">
        <f>IFERROR(IF(C380="P",S380,IF(K380=1,0,IF(OR(LOOKUP(2,1/($E$4:$E379=$E380),$P$4:$P379)=0,AND($C380="C",$N380="LONG"),AND(C380="V",N380="SHORT")),0,S380+(M380*Q380)))),"")</f>
        <v/>
      </c>
      <c r="V380" s="49" t="str">
        <f t="shared" si="168"/>
        <v/>
      </c>
      <c r="W380" s="50" t="str">
        <f t="shared" si="162"/>
        <v/>
      </c>
      <c r="Y380" s="51" t="str">
        <f t="shared" si="149"/>
        <v/>
      </c>
      <c r="Z380" s="50" t="str">
        <f t="shared" si="156"/>
        <v/>
      </c>
      <c r="AA380" s="50" t="str">
        <f t="shared" si="147"/>
        <v/>
      </c>
      <c r="AB380" s="50" t="str">
        <f t="shared" si="150"/>
        <v/>
      </c>
      <c r="AC380" s="58" t="str">
        <f t="shared" si="151"/>
        <v/>
      </c>
      <c r="AD380" s="53" t="str">
        <f t="shared" si="148"/>
        <v/>
      </c>
      <c r="AE380" s="53" t="str">
        <f t="shared" si="152"/>
        <v/>
      </c>
      <c r="AF380" s="59" t="str">
        <f t="shared" si="153"/>
        <v/>
      </c>
      <c r="AG380" s="40" t="str">
        <f>C380&amp;COUNTIFS($C$3:C380,"V")</f>
        <v>0</v>
      </c>
      <c r="AH380" s="266" t="str">
        <f t="shared" si="170"/>
        <v/>
      </c>
      <c r="AI380" s="56" t="str">
        <f t="shared" si="157"/>
        <v/>
      </c>
      <c r="AJ380" s="265" t="str">
        <f t="shared" si="158"/>
        <v/>
      </c>
      <c r="AK380" s="267" t="str">
        <f t="shared" si="159"/>
        <v/>
      </c>
      <c r="AL380" s="267" t="str">
        <f t="shared" si="160"/>
        <v/>
      </c>
      <c r="AM380" s="40" t="str">
        <f t="shared" si="161"/>
        <v/>
      </c>
      <c r="AN380" s="267">
        <f t="shared" si="154"/>
        <v>0</v>
      </c>
      <c r="CE380" s="279"/>
    </row>
    <row r="381" spans="1:83" s="40" customFormat="1" ht="12.75">
      <c r="A381" s="227"/>
      <c r="B381" s="88"/>
      <c r="C381" s="89"/>
      <c r="D381" s="90"/>
      <c r="E381" s="89"/>
      <c r="F381" s="91"/>
      <c r="G381" s="304"/>
      <c r="H381" s="41"/>
      <c r="I381" s="42" t="str">
        <f t="shared" si="163"/>
        <v/>
      </c>
      <c r="J381" s="43" t="str">
        <f t="shared" si="146"/>
        <v/>
      </c>
      <c r="K381" s="44" t="str">
        <f>IF(J381="","",IF(COUNTIF($J$4:J381,J381)=0,"",(COUNTIF($J$4:J381,J381))))</f>
        <v/>
      </c>
      <c r="L381" s="44" t="str">
        <f>IF(K381="","",J381&amp;" _ "&amp;COUNTIF($J$4:J381,J381)&amp;"_"&amp;N381)</f>
        <v/>
      </c>
      <c r="M381" s="45" t="str">
        <f t="shared" si="164"/>
        <v/>
      </c>
      <c r="N381" s="44" t="str">
        <f t="shared" si="165"/>
        <v/>
      </c>
      <c r="O381" s="57" t="str">
        <f t="shared" si="166"/>
        <v/>
      </c>
      <c r="P381" s="48" t="str" cm="1">
        <f t="array" ref="P381">IFERROR(IF(C381="P",G381,IF($K381=1,$M381,$M381+LOOKUP(2,1/($J$4:$J380=J381),$P$4:$P380))),"")</f>
        <v/>
      </c>
      <c r="Q381" s="57" t="str" cm="1">
        <f t="array" ref="Q381">IFERROR(IF(OR(C381="P",C381="A",C381="R"),F381,IF($K381=1,F381,IF(LOOKUP(2,1/($J$4:$J380=$J381),$P$4:$P380)=0,$F381,IF(AND($C381="C",LOOKUP(2,1/($J$4:$J380=$J381),$P$4:$P380)&gt;0),(F381*G381+LOOKUP(2,1/($J$4:$J380=$J381),$P$4:$P380)*LOOKUP(2,1/($J$4:$J380=$J381),$Q$4:$Q380))/$P381,IF(AND($C381="C",LOOKUP(2,1/($J$4:$J380=$J381),$P$4:$P380)&lt;0),LOOKUP(2,1/($J$4:$J380=$J381),$Q$4:$Q380),IF(AND($C381="V",LOOKUP(2,1/($J$4:$J380=$J381),$P$4:$P380)&lt;0),((-1*(F381*G381))+LOOKUP(2,1/($J$4:$J380=$J381),$P$4:$P380)*LOOKUP(2,1/($J$4:$J380=$J381),$Q$4:$Q380))/$P381,IF(AND($C381="V",LOOKUP(2,1/($J$4:$J380=$J381),$P$4:$P380)&gt;0),LOOKUP(2,1/($J$4:$J380=$J381),$Q$4:$Q380),""))))))),"")</f>
        <v/>
      </c>
      <c r="R381" s="49" t="str">
        <f t="shared" si="169"/>
        <v/>
      </c>
      <c r="S381" s="49" t="str">
        <f t="shared" si="155"/>
        <v/>
      </c>
      <c r="T381" s="49" t="str">
        <f t="shared" si="167"/>
        <v/>
      </c>
      <c r="U381" s="49" t="str">
        <f>IFERROR(IF(C381="P",S381,IF(K381=1,0,IF(OR(LOOKUP(2,1/($E$4:$E380=$E381),$P$4:$P380)=0,AND($C381="C",$N381="LONG"),AND(C381="V",N381="SHORT")),0,S381+(M381*Q381)))),"")</f>
        <v/>
      </c>
      <c r="V381" s="49" t="str">
        <f t="shared" si="168"/>
        <v/>
      </c>
      <c r="W381" s="50" t="str">
        <f t="shared" si="162"/>
        <v/>
      </c>
      <c r="Y381" s="51" t="str">
        <f t="shared" si="149"/>
        <v/>
      </c>
      <c r="Z381" s="50" t="str">
        <f t="shared" si="156"/>
        <v/>
      </c>
      <c r="AA381" s="50" t="str">
        <f t="shared" si="147"/>
        <v/>
      </c>
      <c r="AB381" s="50" t="str">
        <f t="shared" si="150"/>
        <v/>
      </c>
      <c r="AC381" s="58" t="str">
        <f t="shared" si="151"/>
        <v/>
      </c>
      <c r="AD381" s="53" t="str">
        <f t="shared" si="148"/>
        <v/>
      </c>
      <c r="AE381" s="53" t="str">
        <f t="shared" si="152"/>
        <v/>
      </c>
      <c r="AF381" s="59" t="str">
        <f t="shared" si="153"/>
        <v/>
      </c>
      <c r="AG381" s="40" t="str">
        <f>C381&amp;COUNTIFS($C$3:C381,"V")</f>
        <v>0</v>
      </c>
      <c r="AH381" s="266" t="str">
        <f t="shared" si="170"/>
        <v/>
      </c>
      <c r="AI381" s="56" t="str">
        <f t="shared" si="157"/>
        <v/>
      </c>
      <c r="AJ381" s="265" t="str">
        <f t="shared" si="158"/>
        <v/>
      </c>
      <c r="AK381" s="267" t="str">
        <f t="shared" si="159"/>
        <v/>
      </c>
      <c r="AL381" s="267" t="str">
        <f t="shared" si="160"/>
        <v/>
      </c>
      <c r="AM381" s="40" t="str">
        <f t="shared" si="161"/>
        <v/>
      </c>
      <c r="AN381" s="267">
        <f t="shared" si="154"/>
        <v>0</v>
      </c>
      <c r="CE381" s="279"/>
    </row>
    <row r="382" spans="1:83" s="40" customFormat="1" ht="12.75">
      <c r="A382" s="227"/>
      <c r="B382" s="88"/>
      <c r="C382" s="89"/>
      <c r="D382" s="90"/>
      <c r="E382" s="89"/>
      <c r="F382" s="91"/>
      <c r="G382" s="304"/>
      <c r="H382" s="41"/>
      <c r="I382" s="42" t="str">
        <f t="shared" si="163"/>
        <v/>
      </c>
      <c r="J382" s="43" t="str">
        <f t="shared" si="146"/>
        <v/>
      </c>
      <c r="K382" s="44" t="str">
        <f>IF(J382="","",IF(COUNTIF($J$4:J382,J382)=0,"",(COUNTIF($J$4:J382,J382))))</f>
        <v/>
      </c>
      <c r="L382" s="44" t="str">
        <f>IF(K382="","",J382&amp;" _ "&amp;COUNTIF($J$4:J382,J382)&amp;"_"&amp;N382)</f>
        <v/>
      </c>
      <c r="M382" s="45" t="str">
        <f t="shared" si="164"/>
        <v/>
      </c>
      <c r="N382" s="44" t="str">
        <f t="shared" si="165"/>
        <v/>
      </c>
      <c r="O382" s="57" t="str">
        <f t="shared" si="166"/>
        <v/>
      </c>
      <c r="P382" s="48" t="str" cm="1">
        <f t="array" ref="P382">IFERROR(IF(C382="P",G382,IF($K382=1,$M382,$M382+LOOKUP(2,1/($J$4:$J381=J382),$P$4:$P381))),"")</f>
        <v/>
      </c>
      <c r="Q382" s="57" t="str" cm="1">
        <f t="array" ref="Q382">IFERROR(IF(OR(C382="P",C382="A",C382="R"),F382,IF($K382=1,F382,IF(LOOKUP(2,1/($J$4:$J381=$J382),$P$4:$P381)=0,$F382,IF(AND($C382="C",LOOKUP(2,1/($J$4:$J381=$J382),$P$4:$P381)&gt;0),(F382*G382+LOOKUP(2,1/($J$4:$J381=$J382),$P$4:$P381)*LOOKUP(2,1/($J$4:$J381=$J382),$Q$4:$Q381))/$P382,IF(AND($C382="C",LOOKUP(2,1/($J$4:$J381=$J382),$P$4:$P381)&lt;0),LOOKUP(2,1/($J$4:$J381=$J382),$Q$4:$Q381),IF(AND($C382="V",LOOKUP(2,1/($J$4:$J381=$J382),$P$4:$P381)&lt;0),((-1*(F382*G382))+LOOKUP(2,1/($J$4:$J381=$J382),$P$4:$P381)*LOOKUP(2,1/($J$4:$J381=$J382),$Q$4:$Q381))/$P382,IF(AND($C382="V",LOOKUP(2,1/($J$4:$J381=$J382),$P$4:$P381)&gt;0),LOOKUP(2,1/($J$4:$J381=$J382),$Q$4:$Q381),""))))))),"")</f>
        <v/>
      </c>
      <c r="R382" s="49" t="str">
        <f t="shared" si="169"/>
        <v/>
      </c>
      <c r="S382" s="49" t="str">
        <f t="shared" si="155"/>
        <v/>
      </c>
      <c r="T382" s="49" t="str">
        <f t="shared" si="167"/>
        <v/>
      </c>
      <c r="U382" s="49" t="str">
        <f>IFERROR(IF(C382="P",S382,IF(K382=1,0,IF(OR(LOOKUP(2,1/($E$4:$E381=$E382),$P$4:$P381)=0,AND($C382="C",$N382="LONG"),AND(C382="V",N382="SHORT")),0,S382+(M382*Q382)))),"")</f>
        <v/>
      </c>
      <c r="V382" s="49" t="str">
        <f t="shared" si="168"/>
        <v/>
      </c>
      <c r="W382" s="50" t="str">
        <f t="shared" si="162"/>
        <v/>
      </c>
      <c r="Y382" s="51" t="str">
        <f t="shared" si="149"/>
        <v/>
      </c>
      <c r="Z382" s="50" t="str">
        <f t="shared" si="156"/>
        <v/>
      </c>
      <c r="AA382" s="50" t="str">
        <f t="shared" si="147"/>
        <v/>
      </c>
      <c r="AB382" s="50" t="str">
        <f t="shared" si="150"/>
        <v/>
      </c>
      <c r="AC382" s="58" t="str">
        <f t="shared" si="151"/>
        <v/>
      </c>
      <c r="AD382" s="53" t="str">
        <f t="shared" si="148"/>
        <v/>
      </c>
      <c r="AE382" s="53" t="str">
        <f t="shared" si="152"/>
        <v/>
      </c>
      <c r="AF382" s="59" t="str">
        <f t="shared" si="153"/>
        <v/>
      </c>
      <c r="AG382" s="40" t="str">
        <f>C382&amp;COUNTIFS($C$3:C382,"V")</f>
        <v>0</v>
      </c>
      <c r="AH382" s="266" t="str">
        <f t="shared" si="170"/>
        <v/>
      </c>
      <c r="AI382" s="56" t="str">
        <f t="shared" si="157"/>
        <v/>
      </c>
      <c r="AJ382" s="265" t="str">
        <f t="shared" si="158"/>
        <v/>
      </c>
      <c r="AK382" s="267" t="str">
        <f t="shared" si="159"/>
        <v/>
      </c>
      <c r="AL382" s="267" t="str">
        <f t="shared" si="160"/>
        <v/>
      </c>
      <c r="AM382" s="40" t="str">
        <f t="shared" si="161"/>
        <v/>
      </c>
      <c r="AN382" s="267">
        <f t="shared" si="154"/>
        <v>0</v>
      </c>
      <c r="CE382" s="279"/>
    </row>
    <row r="383" spans="1:83" s="40" customFormat="1" ht="12.75">
      <c r="A383" s="227"/>
      <c r="B383" s="88"/>
      <c r="C383" s="89"/>
      <c r="D383" s="90"/>
      <c r="E383" s="89"/>
      <c r="F383" s="91"/>
      <c r="G383" s="304"/>
      <c r="H383" s="41"/>
      <c r="I383" s="42" t="str">
        <f t="shared" si="163"/>
        <v/>
      </c>
      <c r="J383" s="43" t="str">
        <f t="shared" si="146"/>
        <v/>
      </c>
      <c r="K383" s="44" t="str">
        <f>IF(J383="","",IF(COUNTIF($J$4:J383,J383)=0,"",(COUNTIF($J$4:J383,J383))))</f>
        <v/>
      </c>
      <c r="L383" s="44" t="str">
        <f>IF(K383="","",J383&amp;" _ "&amp;COUNTIF($J$4:J383,J383)&amp;"_"&amp;N383)</f>
        <v/>
      </c>
      <c r="M383" s="45" t="str">
        <f t="shared" si="164"/>
        <v/>
      </c>
      <c r="N383" s="44" t="str">
        <f t="shared" si="165"/>
        <v/>
      </c>
      <c r="O383" s="57" t="str">
        <f t="shared" si="166"/>
        <v/>
      </c>
      <c r="P383" s="48" t="str" cm="1">
        <f t="array" ref="P383">IFERROR(IF(C383="P",G383,IF($K383=1,$M383,$M383+LOOKUP(2,1/($J$4:$J382=J383),$P$4:$P382))),"")</f>
        <v/>
      </c>
      <c r="Q383" s="57" t="str" cm="1">
        <f t="array" ref="Q383">IFERROR(IF(OR(C383="P",C383="A",C383="R"),F383,IF($K383=1,F383,IF(LOOKUP(2,1/($J$4:$J382=$J383),$P$4:$P382)=0,$F383,IF(AND($C383="C",LOOKUP(2,1/($J$4:$J382=$J383),$P$4:$P382)&gt;0),(F383*G383+LOOKUP(2,1/($J$4:$J382=$J383),$P$4:$P382)*LOOKUP(2,1/($J$4:$J382=$J383),$Q$4:$Q382))/$P383,IF(AND($C383="C",LOOKUP(2,1/($J$4:$J382=$J383),$P$4:$P382)&lt;0),LOOKUP(2,1/($J$4:$J382=$J383),$Q$4:$Q382),IF(AND($C383="V",LOOKUP(2,1/($J$4:$J382=$J383),$P$4:$P382)&lt;0),((-1*(F383*G383))+LOOKUP(2,1/($J$4:$J382=$J383),$P$4:$P382)*LOOKUP(2,1/($J$4:$J382=$J383),$Q$4:$Q382))/$P383,IF(AND($C383="V",LOOKUP(2,1/($J$4:$J382=$J383),$P$4:$P382)&gt;0),LOOKUP(2,1/($J$4:$J382=$J383),$Q$4:$Q382),""))))))),"")</f>
        <v/>
      </c>
      <c r="R383" s="49" t="str">
        <f t="shared" si="169"/>
        <v/>
      </c>
      <c r="S383" s="49" t="str">
        <f t="shared" si="155"/>
        <v/>
      </c>
      <c r="T383" s="49" t="str">
        <f t="shared" si="167"/>
        <v/>
      </c>
      <c r="U383" s="49" t="str">
        <f>IFERROR(IF(C383="P",S383,IF(K383=1,0,IF(OR(LOOKUP(2,1/($E$4:$E382=$E383),$P$4:$P382)=0,AND($C383="C",$N383="LONG"),AND(C383="V",N383="SHORT")),0,S383+(M383*Q383)))),"")</f>
        <v/>
      </c>
      <c r="V383" s="49" t="str">
        <f t="shared" si="168"/>
        <v/>
      </c>
      <c r="W383" s="50" t="str">
        <f t="shared" si="162"/>
        <v/>
      </c>
      <c r="Y383" s="51" t="str">
        <f t="shared" si="149"/>
        <v/>
      </c>
      <c r="Z383" s="50" t="str">
        <f t="shared" si="156"/>
        <v/>
      </c>
      <c r="AA383" s="50" t="str">
        <f t="shared" si="147"/>
        <v/>
      </c>
      <c r="AB383" s="50" t="str">
        <f t="shared" si="150"/>
        <v/>
      </c>
      <c r="AC383" s="58" t="str">
        <f t="shared" si="151"/>
        <v/>
      </c>
      <c r="AD383" s="53" t="str">
        <f t="shared" si="148"/>
        <v/>
      </c>
      <c r="AE383" s="53" t="str">
        <f t="shared" si="152"/>
        <v/>
      </c>
      <c r="AF383" s="59" t="str">
        <f t="shared" si="153"/>
        <v/>
      </c>
      <c r="AG383" s="40" t="str">
        <f>C383&amp;COUNTIFS($C$3:C383,"V")</f>
        <v>0</v>
      </c>
      <c r="AH383" s="266" t="str">
        <f t="shared" si="170"/>
        <v/>
      </c>
      <c r="AI383" s="56" t="str">
        <f t="shared" si="157"/>
        <v/>
      </c>
      <c r="AJ383" s="265" t="str">
        <f t="shared" si="158"/>
        <v/>
      </c>
      <c r="AK383" s="267" t="str">
        <f t="shared" si="159"/>
        <v/>
      </c>
      <c r="AL383" s="267" t="str">
        <f t="shared" si="160"/>
        <v/>
      </c>
      <c r="AM383" s="40" t="str">
        <f t="shared" si="161"/>
        <v/>
      </c>
      <c r="AN383" s="267">
        <f t="shared" si="154"/>
        <v>0</v>
      </c>
      <c r="CE383" s="279"/>
    </row>
    <row r="384" spans="1:83" s="40" customFormat="1" ht="12.75">
      <c r="A384" s="227"/>
      <c r="B384" s="88"/>
      <c r="C384" s="89"/>
      <c r="D384" s="90"/>
      <c r="E384" s="89"/>
      <c r="F384" s="91"/>
      <c r="G384" s="304"/>
      <c r="H384" s="41"/>
      <c r="I384" s="42" t="str">
        <f t="shared" si="163"/>
        <v/>
      </c>
      <c r="J384" s="43" t="str">
        <f t="shared" si="146"/>
        <v/>
      </c>
      <c r="K384" s="44" t="str">
        <f>IF(J384="","",IF(COUNTIF($J$4:J384,J384)=0,"",(COUNTIF($J$4:J384,J384))))</f>
        <v/>
      </c>
      <c r="L384" s="44" t="str">
        <f>IF(K384="","",J384&amp;" _ "&amp;COUNTIF($J$4:J384,J384)&amp;"_"&amp;N384)</f>
        <v/>
      </c>
      <c r="M384" s="45" t="str">
        <f t="shared" si="164"/>
        <v/>
      </c>
      <c r="N384" s="44" t="str">
        <f t="shared" si="165"/>
        <v/>
      </c>
      <c r="O384" s="57" t="str">
        <f t="shared" si="166"/>
        <v/>
      </c>
      <c r="P384" s="48" t="str" cm="1">
        <f t="array" ref="P384">IFERROR(IF(C384="P",G384,IF($K384=1,$M384,$M384+LOOKUP(2,1/($J$4:$J383=J384),$P$4:$P383))),"")</f>
        <v/>
      </c>
      <c r="Q384" s="57" t="str" cm="1">
        <f t="array" ref="Q384">IFERROR(IF(OR(C384="P",C384="A",C384="R"),F384,IF($K384=1,F384,IF(LOOKUP(2,1/($J$4:$J383=$J384),$P$4:$P383)=0,$F384,IF(AND($C384="C",LOOKUP(2,1/($J$4:$J383=$J384),$P$4:$P383)&gt;0),(F384*G384+LOOKUP(2,1/($J$4:$J383=$J384),$P$4:$P383)*LOOKUP(2,1/($J$4:$J383=$J384),$Q$4:$Q383))/$P384,IF(AND($C384="C",LOOKUP(2,1/($J$4:$J383=$J384),$P$4:$P383)&lt;0),LOOKUP(2,1/($J$4:$J383=$J384),$Q$4:$Q383),IF(AND($C384="V",LOOKUP(2,1/($J$4:$J383=$J384),$P$4:$P383)&lt;0),((-1*(F384*G384))+LOOKUP(2,1/($J$4:$J383=$J384),$P$4:$P383)*LOOKUP(2,1/($J$4:$J383=$J384),$Q$4:$Q383))/$P384,IF(AND($C384="V",LOOKUP(2,1/($J$4:$J383=$J384),$P$4:$P383)&gt;0),LOOKUP(2,1/($J$4:$J383=$J384),$Q$4:$Q383),""))))))),"")</f>
        <v/>
      </c>
      <c r="R384" s="49" t="str">
        <f t="shared" si="169"/>
        <v/>
      </c>
      <c r="S384" s="49" t="str">
        <f t="shared" si="155"/>
        <v/>
      </c>
      <c r="T384" s="49" t="str">
        <f t="shared" si="167"/>
        <v/>
      </c>
      <c r="U384" s="49" t="str">
        <f>IFERROR(IF(C384="P",S384,IF(K384=1,0,IF(OR(LOOKUP(2,1/($E$4:$E383=$E384),$P$4:$P383)=0,AND($C384="C",$N384="LONG"),AND(C384="V",N384="SHORT")),0,S384+(M384*Q384)))),"")</f>
        <v/>
      </c>
      <c r="V384" s="49" t="str">
        <f t="shared" si="168"/>
        <v/>
      </c>
      <c r="W384" s="50" t="str">
        <f t="shared" si="162"/>
        <v/>
      </c>
      <c r="Y384" s="51" t="str">
        <f t="shared" si="149"/>
        <v/>
      </c>
      <c r="Z384" s="50" t="str">
        <f t="shared" si="156"/>
        <v/>
      </c>
      <c r="AA384" s="50" t="str">
        <f t="shared" si="147"/>
        <v/>
      </c>
      <c r="AB384" s="50" t="str">
        <f t="shared" si="150"/>
        <v/>
      </c>
      <c r="AC384" s="58" t="str">
        <f t="shared" si="151"/>
        <v/>
      </c>
      <c r="AD384" s="53" t="str">
        <f t="shared" si="148"/>
        <v/>
      </c>
      <c r="AE384" s="53" t="str">
        <f t="shared" si="152"/>
        <v/>
      </c>
      <c r="AF384" s="59" t="str">
        <f t="shared" si="153"/>
        <v/>
      </c>
      <c r="AG384" s="40" t="str">
        <f>C384&amp;COUNTIFS($C$3:C384,"V")</f>
        <v>0</v>
      </c>
      <c r="AH384" s="266" t="str">
        <f t="shared" si="170"/>
        <v/>
      </c>
      <c r="AI384" s="56" t="str">
        <f t="shared" si="157"/>
        <v/>
      </c>
      <c r="AJ384" s="265" t="str">
        <f t="shared" si="158"/>
        <v/>
      </c>
      <c r="AK384" s="267" t="str">
        <f t="shared" si="159"/>
        <v/>
      </c>
      <c r="AL384" s="267" t="str">
        <f t="shared" si="160"/>
        <v/>
      </c>
      <c r="AM384" s="40" t="str">
        <f t="shared" si="161"/>
        <v/>
      </c>
      <c r="AN384" s="267">
        <f t="shared" si="154"/>
        <v>0</v>
      </c>
      <c r="CE384" s="279"/>
    </row>
    <row r="385" spans="1:83" s="40" customFormat="1" ht="12.75">
      <c r="A385" s="227"/>
      <c r="B385" s="88"/>
      <c r="C385" s="89"/>
      <c r="D385" s="90"/>
      <c r="E385" s="89"/>
      <c r="F385" s="91"/>
      <c r="G385" s="304"/>
      <c r="H385" s="41"/>
      <c r="I385" s="42" t="str">
        <f t="shared" si="163"/>
        <v/>
      </c>
      <c r="J385" s="43" t="str">
        <f t="shared" si="146"/>
        <v/>
      </c>
      <c r="K385" s="44" t="str">
        <f>IF(J385="","",IF(COUNTIF($J$4:J385,J385)=0,"",(COUNTIF($J$4:J385,J385))))</f>
        <v/>
      </c>
      <c r="L385" s="44" t="str">
        <f>IF(K385="","",J385&amp;" _ "&amp;COUNTIF($J$4:J385,J385)&amp;"_"&amp;N385)</f>
        <v/>
      </c>
      <c r="M385" s="45" t="str">
        <f t="shared" si="164"/>
        <v/>
      </c>
      <c r="N385" s="44" t="str">
        <f t="shared" si="165"/>
        <v/>
      </c>
      <c r="O385" s="57" t="str">
        <f t="shared" si="166"/>
        <v/>
      </c>
      <c r="P385" s="48" t="str" cm="1">
        <f t="array" ref="P385">IFERROR(IF(C385="P",G385,IF($K385=1,$M385,$M385+LOOKUP(2,1/($J$4:$J384=J385),$P$4:$P384))),"")</f>
        <v/>
      </c>
      <c r="Q385" s="57" t="str" cm="1">
        <f t="array" ref="Q385">IFERROR(IF(OR(C385="P",C385="A",C385="R"),F385,IF($K385=1,F385,IF(LOOKUP(2,1/($J$4:$J384=$J385),$P$4:$P384)=0,$F385,IF(AND($C385="C",LOOKUP(2,1/($J$4:$J384=$J385),$P$4:$P384)&gt;0),(F385*G385+LOOKUP(2,1/($J$4:$J384=$J385),$P$4:$P384)*LOOKUP(2,1/($J$4:$J384=$J385),$Q$4:$Q384))/$P385,IF(AND($C385="C",LOOKUP(2,1/($J$4:$J384=$J385),$P$4:$P384)&lt;0),LOOKUP(2,1/($J$4:$J384=$J385),$Q$4:$Q384),IF(AND($C385="V",LOOKUP(2,1/($J$4:$J384=$J385),$P$4:$P384)&lt;0),((-1*(F385*G385))+LOOKUP(2,1/($J$4:$J384=$J385),$P$4:$P384)*LOOKUP(2,1/($J$4:$J384=$J385),$Q$4:$Q384))/$P385,IF(AND($C385="V",LOOKUP(2,1/($J$4:$J384=$J385),$P$4:$P384)&gt;0),LOOKUP(2,1/($J$4:$J384=$J385),$Q$4:$Q384),""))))))),"")</f>
        <v/>
      </c>
      <c r="R385" s="49" t="str">
        <f t="shared" si="169"/>
        <v/>
      </c>
      <c r="S385" s="49" t="str">
        <f t="shared" si="155"/>
        <v/>
      </c>
      <c r="T385" s="49" t="str">
        <f t="shared" si="167"/>
        <v/>
      </c>
      <c r="U385" s="49" t="str">
        <f>IFERROR(IF(C385="P",S385,IF(K385=1,0,IF(OR(LOOKUP(2,1/($E$4:$E384=$E385),$P$4:$P384)=0,AND($C385="C",$N385="LONG"),AND(C385="V",N385="SHORT")),0,S385+(M385*Q385)))),"")</f>
        <v/>
      </c>
      <c r="V385" s="49" t="str">
        <f t="shared" si="168"/>
        <v/>
      </c>
      <c r="W385" s="50" t="str">
        <f t="shared" si="162"/>
        <v/>
      </c>
      <c r="Y385" s="51" t="str">
        <f t="shared" si="149"/>
        <v/>
      </c>
      <c r="Z385" s="50" t="str">
        <f t="shared" si="156"/>
        <v/>
      </c>
      <c r="AA385" s="50" t="str">
        <f t="shared" si="147"/>
        <v/>
      </c>
      <c r="AB385" s="50" t="str">
        <f t="shared" si="150"/>
        <v/>
      </c>
      <c r="AC385" s="58" t="str">
        <f t="shared" si="151"/>
        <v/>
      </c>
      <c r="AD385" s="53" t="str">
        <f t="shared" si="148"/>
        <v/>
      </c>
      <c r="AE385" s="53" t="str">
        <f t="shared" si="152"/>
        <v/>
      </c>
      <c r="AF385" s="59" t="str">
        <f t="shared" si="153"/>
        <v/>
      </c>
      <c r="AG385" s="40" t="str">
        <f>C385&amp;COUNTIFS($C$3:C385,"V")</f>
        <v>0</v>
      </c>
      <c r="AH385" s="266" t="str">
        <f t="shared" si="170"/>
        <v/>
      </c>
      <c r="AI385" s="56" t="str">
        <f t="shared" si="157"/>
        <v/>
      </c>
      <c r="AJ385" s="265" t="str">
        <f t="shared" si="158"/>
        <v/>
      </c>
      <c r="AK385" s="267" t="str">
        <f t="shared" si="159"/>
        <v/>
      </c>
      <c r="AL385" s="267" t="str">
        <f t="shared" si="160"/>
        <v/>
      </c>
      <c r="AM385" s="40" t="str">
        <f t="shared" si="161"/>
        <v/>
      </c>
      <c r="AN385" s="267">
        <f t="shared" si="154"/>
        <v>0</v>
      </c>
      <c r="CE385" s="279"/>
    </row>
    <row r="386" spans="1:83" s="40" customFormat="1" ht="12.75">
      <c r="A386" s="227"/>
      <c r="B386" s="88"/>
      <c r="C386" s="89"/>
      <c r="D386" s="90"/>
      <c r="E386" s="89"/>
      <c r="F386" s="91"/>
      <c r="G386" s="304"/>
      <c r="H386" s="41"/>
      <c r="I386" s="42" t="str">
        <f t="shared" si="163"/>
        <v/>
      </c>
      <c r="J386" s="43" t="str">
        <f t="shared" si="146"/>
        <v/>
      </c>
      <c r="K386" s="44" t="str">
        <f>IF(J386="","",IF(COUNTIF($J$4:J386,J386)=0,"",(COUNTIF($J$4:J386,J386))))</f>
        <v/>
      </c>
      <c r="L386" s="44" t="str">
        <f>IF(K386="","",J386&amp;" _ "&amp;COUNTIF($J$4:J386,J386)&amp;"_"&amp;N386)</f>
        <v/>
      </c>
      <c r="M386" s="45" t="str">
        <f t="shared" si="164"/>
        <v/>
      </c>
      <c r="N386" s="44" t="str">
        <f t="shared" si="165"/>
        <v/>
      </c>
      <c r="O386" s="57" t="str">
        <f t="shared" si="166"/>
        <v/>
      </c>
      <c r="P386" s="48" t="str" cm="1">
        <f t="array" ref="P386">IFERROR(IF(C386="P",G386,IF($K386=1,$M386,$M386+LOOKUP(2,1/($J$4:$J385=J386),$P$4:$P385))),"")</f>
        <v/>
      </c>
      <c r="Q386" s="57" t="str" cm="1">
        <f t="array" ref="Q386">IFERROR(IF(OR(C386="P",C386="A",C386="R"),F386,IF($K386=1,F386,IF(LOOKUP(2,1/($J$4:$J385=$J386),$P$4:$P385)=0,$F386,IF(AND($C386="C",LOOKUP(2,1/($J$4:$J385=$J386),$P$4:$P385)&gt;0),(F386*G386+LOOKUP(2,1/($J$4:$J385=$J386),$P$4:$P385)*LOOKUP(2,1/($J$4:$J385=$J386),$Q$4:$Q385))/$P386,IF(AND($C386="C",LOOKUP(2,1/($J$4:$J385=$J386),$P$4:$P385)&lt;0),LOOKUP(2,1/($J$4:$J385=$J386),$Q$4:$Q385),IF(AND($C386="V",LOOKUP(2,1/($J$4:$J385=$J386),$P$4:$P385)&lt;0),((-1*(F386*G386))+LOOKUP(2,1/($J$4:$J385=$J386),$P$4:$P385)*LOOKUP(2,1/($J$4:$J385=$J386),$Q$4:$Q385))/$P386,IF(AND($C386="V",LOOKUP(2,1/($J$4:$J385=$J386),$P$4:$P385)&gt;0),LOOKUP(2,1/($J$4:$J385=$J386),$Q$4:$Q385),""))))))),"")</f>
        <v/>
      </c>
      <c r="R386" s="49" t="str">
        <f t="shared" si="169"/>
        <v/>
      </c>
      <c r="S386" s="49" t="str">
        <f t="shared" si="155"/>
        <v/>
      </c>
      <c r="T386" s="49" t="str">
        <f t="shared" si="167"/>
        <v/>
      </c>
      <c r="U386" s="49" t="str">
        <f>IFERROR(IF(C386="P",S386,IF(K386=1,0,IF(OR(LOOKUP(2,1/($E$4:$E385=$E386),$P$4:$P385)=0,AND($C386="C",$N386="LONG"),AND(C386="V",N386="SHORT")),0,S386+(M386*Q386)))),"")</f>
        <v/>
      </c>
      <c r="V386" s="49" t="str">
        <f t="shared" si="168"/>
        <v/>
      </c>
      <c r="W386" s="50" t="str">
        <f t="shared" si="162"/>
        <v/>
      </c>
      <c r="Y386" s="51" t="str">
        <f t="shared" si="149"/>
        <v/>
      </c>
      <c r="Z386" s="50" t="str">
        <f t="shared" si="156"/>
        <v/>
      </c>
      <c r="AA386" s="50" t="str">
        <f t="shared" si="147"/>
        <v/>
      </c>
      <c r="AB386" s="50" t="str">
        <f t="shared" si="150"/>
        <v/>
      </c>
      <c r="AC386" s="58" t="str">
        <f t="shared" si="151"/>
        <v/>
      </c>
      <c r="AD386" s="53" t="str">
        <f t="shared" si="148"/>
        <v/>
      </c>
      <c r="AE386" s="53" t="str">
        <f t="shared" si="152"/>
        <v/>
      </c>
      <c r="AF386" s="59" t="str">
        <f t="shared" si="153"/>
        <v/>
      </c>
      <c r="AG386" s="40" t="str">
        <f>C386&amp;COUNTIFS($C$3:C386,"V")</f>
        <v>0</v>
      </c>
      <c r="AH386" s="266" t="str">
        <f t="shared" si="170"/>
        <v/>
      </c>
      <c r="AI386" s="56" t="str">
        <f t="shared" si="157"/>
        <v/>
      </c>
      <c r="AJ386" s="265" t="str">
        <f t="shared" si="158"/>
        <v/>
      </c>
      <c r="AK386" s="267" t="str">
        <f t="shared" si="159"/>
        <v/>
      </c>
      <c r="AL386" s="267" t="str">
        <f t="shared" si="160"/>
        <v/>
      </c>
      <c r="AM386" s="40" t="str">
        <f t="shared" si="161"/>
        <v/>
      </c>
      <c r="AN386" s="267">
        <f t="shared" si="154"/>
        <v>0</v>
      </c>
      <c r="CE386" s="279"/>
    </row>
    <row r="387" spans="1:83" s="40" customFormat="1" ht="12.75">
      <c r="A387" s="227"/>
      <c r="B387" s="88"/>
      <c r="C387" s="89"/>
      <c r="D387" s="90"/>
      <c r="E387" s="89"/>
      <c r="F387" s="91"/>
      <c r="G387" s="304"/>
      <c r="H387" s="41"/>
      <c r="I387" s="42" t="str">
        <f t="shared" si="163"/>
        <v/>
      </c>
      <c r="J387" s="43" t="str">
        <f t="shared" si="146"/>
        <v/>
      </c>
      <c r="K387" s="44" t="str">
        <f>IF(J387="","",IF(COUNTIF($J$4:J387,J387)=0,"",(COUNTIF($J$4:J387,J387))))</f>
        <v/>
      </c>
      <c r="L387" s="44" t="str">
        <f>IF(K387="","",J387&amp;" _ "&amp;COUNTIF($J$4:J387,J387)&amp;"_"&amp;N387)</f>
        <v/>
      </c>
      <c r="M387" s="45" t="str">
        <f t="shared" si="164"/>
        <v/>
      </c>
      <c r="N387" s="44" t="str">
        <f t="shared" si="165"/>
        <v/>
      </c>
      <c r="O387" s="57" t="str">
        <f t="shared" si="166"/>
        <v/>
      </c>
      <c r="P387" s="48" t="str" cm="1">
        <f t="array" ref="P387">IFERROR(IF(C387="P",G387,IF($K387=1,$M387,$M387+LOOKUP(2,1/($J$4:$J386=J387),$P$4:$P386))),"")</f>
        <v/>
      </c>
      <c r="Q387" s="57" t="str" cm="1">
        <f t="array" ref="Q387">IFERROR(IF(OR(C387="P",C387="A",C387="R"),F387,IF($K387=1,F387,IF(LOOKUP(2,1/($J$4:$J386=$J387),$P$4:$P386)=0,$F387,IF(AND($C387="C",LOOKUP(2,1/($J$4:$J386=$J387),$P$4:$P386)&gt;0),(F387*G387+LOOKUP(2,1/($J$4:$J386=$J387),$P$4:$P386)*LOOKUP(2,1/($J$4:$J386=$J387),$Q$4:$Q386))/$P387,IF(AND($C387="C",LOOKUP(2,1/($J$4:$J386=$J387),$P$4:$P386)&lt;0),LOOKUP(2,1/($J$4:$J386=$J387),$Q$4:$Q386),IF(AND($C387="V",LOOKUP(2,1/($J$4:$J386=$J387),$P$4:$P386)&lt;0),((-1*(F387*G387))+LOOKUP(2,1/($J$4:$J386=$J387),$P$4:$P386)*LOOKUP(2,1/($J$4:$J386=$J387),$Q$4:$Q386))/$P387,IF(AND($C387="V",LOOKUP(2,1/($J$4:$J386=$J387),$P$4:$P386)&gt;0),LOOKUP(2,1/($J$4:$J386=$J387),$Q$4:$Q386),""))))))),"")</f>
        <v/>
      </c>
      <c r="R387" s="49" t="str">
        <f t="shared" si="169"/>
        <v/>
      </c>
      <c r="S387" s="49" t="str">
        <f t="shared" si="155"/>
        <v/>
      </c>
      <c r="T387" s="49" t="str">
        <f t="shared" si="167"/>
        <v/>
      </c>
      <c r="U387" s="49" t="str">
        <f>IFERROR(IF(C387="P",S387,IF(K387=1,0,IF(OR(LOOKUP(2,1/($E$4:$E386=$E387),$P$4:$P386)=0,AND($C387="C",$N387="LONG"),AND(C387="V",N387="SHORT")),0,S387+(M387*Q387)))),"")</f>
        <v/>
      </c>
      <c r="V387" s="49" t="str">
        <f t="shared" si="168"/>
        <v/>
      </c>
      <c r="W387" s="50" t="str">
        <f t="shared" si="162"/>
        <v/>
      </c>
      <c r="Y387" s="51" t="str">
        <f t="shared" si="149"/>
        <v/>
      </c>
      <c r="Z387" s="50" t="str">
        <f t="shared" si="156"/>
        <v/>
      </c>
      <c r="AA387" s="50" t="str">
        <f t="shared" si="147"/>
        <v/>
      </c>
      <c r="AB387" s="50" t="str">
        <f t="shared" si="150"/>
        <v/>
      </c>
      <c r="AC387" s="58" t="str">
        <f t="shared" si="151"/>
        <v/>
      </c>
      <c r="AD387" s="53" t="str">
        <f t="shared" si="148"/>
        <v/>
      </c>
      <c r="AE387" s="53" t="str">
        <f t="shared" si="152"/>
        <v/>
      </c>
      <c r="AF387" s="59" t="str">
        <f t="shared" si="153"/>
        <v/>
      </c>
      <c r="AG387" s="40" t="str">
        <f>C387&amp;COUNTIFS($C$3:C387,"V")</f>
        <v>0</v>
      </c>
      <c r="AH387" s="266" t="str">
        <f t="shared" si="170"/>
        <v/>
      </c>
      <c r="AI387" s="56" t="str">
        <f t="shared" si="157"/>
        <v/>
      </c>
      <c r="AJ387" s="265" t="str">
        <f t="shared" si="158"/>
        <v/>
      </c>
      <c r="AK387" s="267" t="str">
        <f t="shared" si="159"/>
        <v/>
      </c>
      <c r="AL387" s="267" t="str">
        <f t="shared" si="160"/>
        <v/>
      </c>
      <c r="AM387" s="40" t="str">
        <f t="shared" si="161"/>
        <v/>
      </c>
      <c r="AN387" s="267">
        <f t="shared" si="154"/>
        <v>0</v>
      </c>
      <c r="CE387" s="279"/>
    </row>
    <row r="388" spans="1:83" s="40" customFormat="1" ht="12.75">
      <c r="A388" s="227"/>
      <c r="B388" s="88"/>
      <c r="C388" s="89"/>
      <c r="D388" s="90"/>
      <c r="E388" s="89"/>
      <c r="F388" s="91"/>
      <c r="G388" s="304"/>
      <c r="H388" s="41"/>
      <c r="I388" s="42" t="str">
        <f t="shared" si="163"/>
        <v/>
      </c>
      <c r="J388" s="43" t="str">
        <f t="shared" ref="J388:J451" si="171">IF(E388="","",IF(C388="P","P_"&amp;E388,E388))</f>
        <v/>
      </c>
      <c r="K388" s="44" t="str">
        <f>IF(J388="","",IF(COUNTIF($J$4:J388,J388)=0,"",(COUNTIF($J$4:J388,J388))))</f>
        <v/>
      </c>
      <c r="L388" s="44" t="str">
        <f>IF(K388="","",J388&amp;" _ "&amp;COUNTIF($J$4:J388,J388)&amp;"_"&amp;N388)</f>
        <v/>
      </c>
      <c r="M388" s="45" t="str">
        <f t="shared" si="164"/>
        <v/>
      </c>
      <c r="N388" s="44" t="str">
        <f t="shared" si="165"/>
        <v/>
      </c>
      <c r="O388" s="57" t="str">
        <f t="shared" si="166"/>
        <v/>
      </c>
      <c r="P388" s="48" t="str" cm="1">
        <f t="array" ref="P388">IFERROR(IF(C388="P",G388,IF($K388=1,$M388,$M388+LOOKUP(2,1/($J$4:$J387=J388),$P$4:$P387))),"")</f>
        <v/>
      </c>
      <c r="Q388" s="57" t="str" cm="1">
        <f t="array" ref="Q388">IFERROR(IF(OR(C388="P",C388="A",C388="R"),F388,IF($K388=1,F388,IF(LOOKUP(2,1/($J$4:$J387=$J388),$P$4:$P387)=0,$F388,IF(AND($C388="C",LOOKUP(2,1/($J$4:$J387=$J388),$P$4:$P387)&gt;0),(F388*G388+LOOKUP(2,1/($J$4:$J387=$J388),$P$4:$P387)*LOOKUP(2,1/($J$4:$J387=$J388),$Q$4:$Q387))/$P388,IF(AND($C388="C",LOOKUP(2,1/($J$4:$J387=$J388),$P$4:$P387)&lt;0),LOOKUP(2,1/($J$4:$J387=$J388),$Q$4:$Q387),IF(AND($C388="V",LOOKUP(2,1/($J$4:$J387=$J388),$P$4:$P387)&lt;0),((-1*(F388*G388))+LOOKUP(2,1/($J$4:$J387=$J388),$P$4:$P387)*LOOKUP(2,1/($J$4:$J387=$J388),$Q$4:$Q387))/$P388,IF(AND($C388="V",LOOKUP(2,1/($J$4:$J387=$J388),$P$4:$P387)&gt;0),LOOKUP(2,1/($J$4:$J387=$J388),$Q$4:$Q387),""))))))),"")</f>
        <v/>
      </c>
      <c r="R388" s="49" t="str">
        <f t="shared" si="169"/>
        <v/>
      </c>
      <c r="S388" s="49" t="str">
        <f t="shared" si="155"/>
        <v/>
      </c>
      <c r="T388" s="49" t="str">
        <f t="shared" si="167"/>
        <v/>
      </c>
      <c r="U388" s="49" t="str">
        <f>IFERROR(IF(C388="P",S388,IF(K388=1,0,IF(OR(LOOKUP(2,1/($E$4:$E387=$E388),$P$4:$P387)=0,AND($C388="C",$N388="LONG"),AND(C388="V",N388="SHORT")),0,S388+(M388*Q388)))),"")</f>
        <v/>
      </c>
      <c r="V388" s="49" t="str">
        <f t="shared" si="168"/>
        <v/>
      </c>
      <c r="W388" s="50" t="str">
        <f t="shared" si="162"/>
        <v/>
      </c>
      <c r="Y388" s="51" t="str">
        <f t="shared" si="149"/>
        <v/>
      </c>
      <c r="Z388" s="50" t="str">
        <f t="shared" si="156"/>
        <v/>
      </c>
      <c r="AA388" s="50" t="str">
        <f t="shared" ref="AA388:AA451" si="172">IF(W388="","",U388+W388+H388+Z388)</f>
        <v/>
      </c>
      <c r="AB388" s="50" t="str">
        <f t="shared" si="150"/>
        <v/>
      </c>
      <c r="AC388" s="58" t="str">
        <f t="shared" si="151"/>
        <v/>
      </c>
      <c r="AD388" s="53" t="str">
        <f t="shared" ref="AD388:AD451" si="173">IF(E388="","",(((AA388-W388)-Z388)/Z388))</f>
        <v/>
      </c>
      <c r="AE388" s="53" t="str">
        <f t="shared" si="152"/>
        <v/>
      </c>
      <c r="AF388" s="59" t="str">
        <f t="shared" si="153"/>
        <v/>
      </c>
      <c r="AG388" s="40" t="str">
        <f>C388&amp;COUNTIFS($C$3:C388,"V")</f>
        <v>0</v>
      </c>
      <c r="AH388" s="266" t="str">
        <f t="shared" si="170"/>
        <v/>
      </c>
      <c r="AI388" s="56" t="str">
        <f t="shared" si="157"/>
        <v/>
      </c>
      <c r="AJ388" s="265" t="str">
        <f t="shared" si="158"/>
        <v/>
      </c>
      <c r="AK388" s="267" t="str">
        <f t="shared" si="159"/>
        <v/>
      </c>
      <c r="AL388" s="267" t="str">
        <f t="shared" si="160"/>
        <v/>
      </c>
      <c r="AM388" s="40" t="str">
        <f t="shared" si="161"/>
        <v/>
      </c>
      <c r="AN388" s="267">
        <f t="shared" si="154"/>
        <v>0</v>
      </c>
      <c r="CE388" s="279"/>
    </row>
    <row r="389" spans="1:83" s="40" customFormat="1" ht="12.75">
      <c r="A389" s="227"/>
      <c r="B389" s="88"/>
      <c r="C389" s="89"/>
      <c r="D389" s="90"/>
      <c r="E389" s="89"/>
      <c r="F389" s="91"/>
      <c r="G389" s="304"/>
      <c r="H389" s="41"/>
      <c r="I389" s="42" t="str">
        <f t="shared" si="163"/>
        <v/>
      </c>
      <c r="J389" s="43" t="str">
        <f t="shared" si="171"/>
        <v/>
      </c>
      <c r="K389" s="44" t="str">
        <f>IF(J389="","",IF(COUNTIF($J$4:J389,J389)=0,"",(COUNTIF($J$4:J389,J389))))</f>
        <v/>
      </c>
      <c r="L389" s="44" t="str">
        <f>IF(K389="","",J389&amp;" _ "&amp;COUNTIF($J$4:J389,J389)&amp;"_"&amp;N389)</f>
        <v/>
      </c>
      <c r="M389" s="45" t="str">
        <f t="shared" si="164"/>
        <v/>
      </c>
      <c r="N389" s="44" t="str">
        <f t="shared" si="165"/>
        <v/>
      </c>
      <c r="O389" s="57" t="str">
        <f t="shared" si="166"/>
        <v/>
      </c>
      <c r="P389" s="48" t="str" cm="1">
        <f t="array" ref="P389">IFERROR(IF(C389="P",G389,IF($K389=1,$M389,$M389+LOOKUP(2,1/($J$4:$J388=J389),$P$4:$P388))),"")</f>
        <v/>
      </c>
      <c r="Q389" s="57" t="str" cm="1">
        <f t="array" ref="Q389">IFERROR(IF(OR(C389="P",C389="A",C389="R"),F389,IF($K389=1,F389,IF(LOOKUP(2,1/($J$4:$J388=$J389),$P$4:$P388)=0,$F389,IF(AND($C389="C",LOOKUP(2,1/($J$4:$J388=$J389),$P$4:$P388)&gt;0),(F389*G389+LOOKUP(2,1/($J$4:$J388=$J389),$P$4:$P388)*LOOKUP(2,1/($J$4:$J388=$J389),$Q$4:$Q388))/$P389,IF(AND($C389="C",LOOKUP(2,1/($J$4:$J388=$J389),$P$4:$P388)&lt;0),LOOKUP(2,1/($J$4:$J388=$J389),$Q$4:$Q388),IF(AND($C389="V",LOOKUP(2,1/($J$4:$J388=$J389),$P$4:$P388)&lt;0),((-1*(F389*G389))+LOOKUP(2,1/($J$4:$J388=$J389),$P$4:$P388)*LOOKUP(2,1/($J$4:$J388=$J389),$Q$4:$Q388))/$P389,IF(AND($C389="V",LOOKUP(2,1/($J$4:$J388=$J389),$P$4:$P388)&gt;0),LOOKUP(2,1/($J$4:$J388=$J389),$Q$4:$Q388),""))))))),"")</f>
        <v/>
      </c>
      <c r="R389" s="49" t="str">
        <f t="shared" si="169"/>
        <v/>
      </c>
      <c r="S389" s="49" t="str">
        <f t="shared" si="155"/>
        <v/>
      </c>
      <c r="T389" s="49" t="str">
        <f t="shared" si="167"/>
        <v/>
      </c>
      <c r="U389" s="49" t="str">
        <f>IFERROR(IF(C389="P",S389,IF(K389=1,0,IF(OR(LOOKUP(2,1/($E$4:$E388=$E389),$P$4:$P388)=0,AND($C389="C",$N389="LONG"),AND(C389="V",N389="SHORT")),0,S389+(M389*Q389)))),"")</f>
        <v/>
      </c>
      <c r="V389" s="49" t="str">
        <f t="shared" si="168"/>
        <v/>
      </c>
      <c r="W389" s="50" t="str">
        <f t="shared" si="162"/>
        <v/>
      </c>
      <c r="Y389" s="51" t="str">
        <f t="shared" ref="Y389:Y452" si="174">IF(W389="","",Y388+H389)</f>
        <v/>
      </c>
      <c r="Z389" s="50" t="str">
        <f t="shared" si="156"/>
        <v/>
      </c>
      <c r="AA389" s="50" t="str">
        <f t="shared" si="172"/>
        <v/>
      </c>
      <c r="AB389" s="50" t="str">
        <f t="shared" ref="AB389:AB452" si="175">IF(H389="","",AA389)</f>
        <v/>
      </c>
      <c r="AC389" s="58" t="str">
        <f t="shared" ref="AC389:AC452" si="176">IF(E389="","",IF(W389=0,AC388,AC388+(W389/(1+AE389))))</f>
        <v/>
      </c>
      <c r="AD389" s="53" t="str">
        <f t="shared" si="173"/>
        <v/>
      </c>
      <c r="AE389" s="53" t="str">
        <f t="shared" ref="AE389:AE452" si="177">IF(AD389="","",((1+AD389)*(1+AE388))-1)</f>
        <v/>
      </c>
      <c r="AF389" s="59" t="str">
        <f t="shared" ref="AF389:AF452" si="178">IF(AE389="","",$AF$4*(1+AE389))</f>
        <v/>
      </c>
      <c r="AG389" s="40" t="str">
        <f>C389&amp;COUNTIFS($C$3:C389,"V")</f>
        <v>0</v>
      </c>
      <c r="AH389" s="266" t="str">
        <f t="shared" si="170"/>
        <v/>
      </c>
      <c r="AI389" s="56" t="str">
        <f t="shared" si="157"/>
        <v/>
      </c>
      <c r="AJ389" s="265" t="str">
        <f t="shared" si="158"/>
        <v/>
      </c>
      <c r="AK389" s="267" t="str">
        <f t="shared" si="159"/>
        <v/>
      </c>
      <c r="AL389" s="267" t="str">
        <f t="shared" si="160"/>
        <v/>
      </c>
      <c r="AM389" s="40" t="str">
        <f t="shared" si="161"/>
        <v/>
      </c>
      <c r="AN389" s="267">
        <f t="shared" ref="AN389:AN452" si="179">IF(CE389="",0,CE389)</f>
        <v>0</v>
      </c>
      <c r="CE389" s="279"/>
    </row>
    <row r="390" spans="1:83" s="40" customFormat="1" ht="12.75">
      <c r="A390" s="227"/>
      <c r="B390" s="88"/>
      <c r="C390" s="89"/>
      <c r="D390" s="90"/>
      <c r="E390" s="89"/>
      <c r="F390" s="91"/>
      <c r="G390" s="304"/>
      <c r="H390" s="41"/>
      <c r="I390" s="42" t="str">
        <f t="shared" si="163"/>
        <v/>
      </c>
      <c r="J390" s="43" t="str">
        <f t="shared" si="171"/>
        <v/>
      </c>
      <c r="K390" s="44" t="str">
        <f>IF(J390="","",IF(COUNTIF($J$4:J390,J390)=0,"",(COUNTIF($J$4:J390,J390))))</f>
        <v/>
      </c>
      <c r="L390" s="44" t="str">
        <f>IF(K390="","",J390&amp;" _ "&amp;COUNTIF($J$4:J390,J390)&amp;"_"&amp;N390)</f>
        <v/>
      </c>
      <c r="M390" s="45" t="str">
        <f t="shared" si="164"/>
        <v/>
      </c>
      <c r="N390" s="44" t="str">
        <f t="shared" si="165"/>
        <v/>
      </c>
      <c r="O390" s="57" t="str">
        <f t="shared" si="166"/>
        <v/>
      </c>
      <c r="P390" s="48" t="str" cm="1">
        <f t="array" ref="P390">IFERROR(IF(C390="P",G390,IF($K390=1,$M390,$M390+LOOKUP(2,1/($J$4:$J389=J390),$P$4:$P389))),"")</f>
        <v/>
      </c>
      <c r="Q390" s="57" t="str" cm="1">
        <f t="array" ref="Q390">IFERROR(IF(OR(C390="P",C390="A",C390="R"),F390,IF($K390=1,F390,IF(LOOKUP(2,1/($J$4:$J389=$J390),$P$4:$P389)=0,$F390,IF(AND($C390="C",LOOKUP(2,1/($J$4:$J389=$J390),$P$4:$P389)&gt;0),(F390*G390+LOOKUP(2,1/($J$4:$J389=$J390),$P$4:$P389)*LOOKUP(2,1/($J$4:$J389=$J390),$Q$4:$Q389))/$P390,IF(AND($C390="C",LOOKUP(2,1/($J$4:$J389=$J390),$P$4:$P389)&lt;0),LOOKUP(2,1/($J$4:$J389=$J390),$Q$4:$Q389),IF(AND($C390="V",LOOKUP(2,1/($J$4:$J389=$J390),$P$4:$P389)&lt;0),((-1*(F390*G390))+LOOKUP(2,1/($J$4:$J389=$J390),$P$4:$P389)*LOOKUP(2,1/($J$4:$J389=$J390),$Q$4:$Q389))/$P390,IF(AND($C390="V",LOOKUP(2,1/($J$4:$J389=$J390),$P$4:$P389)&gt;0),LOOKUP(2,1/($J$4:$J389=$J390),$Q$4:$Q389),""))))))),"")</f>
        <v/>
      </c>
      <c r="R390" s="49" t="str">
        <f t="shared" si="169"/>
        <v/>
      </c>
      <c r="S390" s="49" t="str">
        <f t="shared" ref="S390:S453" si="180">IFERROR((-F390*M390)-AN390,"")</f>
        <v/>
      </c>
      <c r="T390" s="49" t="str">
        <f t="shared" si="167"/>
        <v/>
      </c>
      <c r="U390" s="49" t="str">
        <f>IFERROR(IF(C390="P",S390,IF(K390=1,0,IF(OR(LOOKUP(2,1/($E$4:$E389=$E390),$P$4:$P389)=0,AND($C390="C",$N390="LONG"),AND(C390="V",N390="SHORT")),0,S390+(M390*Q390)))),"")</f>
        <v/>
      </c>
      <c r="V390" s="49" t="str">
        <f t="shared" si="168"/>
        <v/>
      </c>
      <c r="W390" s="50" t="str">
        <f t="shared" si="162"/>
        <v/>
      </c>
      <c r="Y390" s="51" t="str">
        <f t="shared" si="174"/>
        <v/>
      </c>
      <c r="Z390" s="50" t="str">
        <f t="shared" ref="Z390:Z453" si="181">IF(W390="","",AA389)</f>
        <v/>
      </c>
      <c r="AA390" s="50" t="str">
        <f t="shared" si="172"/>
        <v/>
      </c>
      <c r="AB390" s="50" t="str">
        <f t="shared" si="175"/>
        <v/>
      </c>
      <c r="AC390" s="58" t="str">
        <f t="shared" si="176"/>
        <v/>
      </c>
      <c r="AD390" s="53" t="str">
        <f t="shared" si="173"/>
        <v/>
      </c>
      <c r="AE390" s="53" t="str">
        <f t="shared" si="177"/>
        <v/>
      </c>
      <c r="AF390" s="59" t="str">
        <f t="shared" si="178"/>
        <v/>
      </c>
      <c r="AG390" s="40" t="str">
        <f>C390&amp;COUNTIFS($C$3:C390,"V")</f>
        <v>0</v>
      </c>
      <c r="AH390" s="266" t="str">
        <f t="shared" si="170"/>
        <v/>
      </c>
      <c r="AI390" s="56" t="str">
        <f t="shared" ref="AI390:AI453" si="182">IF(J390="","",J390)</f>
        <v/>
      </c>
      <c r="AJ390" s="265" t="str">
        <f t="shared" ref="AJ390:AJ453" si="183">IF(G390="","",G390)</f>
        <v/>
      </c>
      <c r="AK390" s="267" t="str">
        <f t="shared" ref="AK390:AK453" si="184">IF(F390="","",F390)</f>
        <v/>
      </c>
      <c r="AL390" s="267" t="str">
        <f t="shared" ref="AL390:AL453" si="185">IF(U390="","",U390)</f>
        <v/>
      </c>
      <c r="AM390" s="40" t="str">
        <f t="shared" ref="AM390:AM453" si="186">IF(D390="","",D390)</f>
        <v/>
      </c>
      <c r="AN390" s="267">
        <f t="shared" si="179"/>
        <v>0</v>
      </c>
      <c r="CE390" s="279"/>
    </row>
    <row r="391" spans="1:83" s="40" customFormat="1" ht="12.75">
      <c r="A391" s="227"/>
      <c r="B391" s="88"/>
      <c r="C391" s="89"/>
      <c r="D391" s="90"/>
      <c r="E391" s="89"/>
      <c r="F391" s="91"/>
      <c r="G391" s="304"/>
      <c r="H391" s="41"/>
      <c r="I391" s="42" t="str">
        <f t="shared" si="163"/>
        <v/>
      </c>
      <c r="J391" s="43" t="str">
        <f t="shared" si="171"/>
        <v/>
      </c>
      <c r="K391" s="44" t="str">
        <f>IF(J391="","",IF(COUNTIF($J$4:J391,J391)=0,"",(COUNTIF($J$4:J391,J391))))</f>
        <v/>
      </c>
      <c r="L391" s="44" t="str">
        <f>IF(K391="","",J391&amp;" _ "&amp;COUNTIF($J$4:J391,J391)&amp;"_"&amp;N391)</f>
        <v/>
      </c>
      <c r="M391" s="45" t="str">
        <f t="shared" si="164"/>
        <v/>
      </c>
      <c r="N391" s="44" t="str">
        <f t="shared" si="165"/>
        <v/>
      </c>
      <c r="O391" s="57" t="str">
        <f t="shared" si="166"/>
        <v/>
      </c>
      <c r="P391" s="48" t="str" cm="1">
        <f t="array" ref="P391">IFERROR(IF(C391="P",G391,IF($K391=1,$M391,$M391+LOOKUP(2,1/($J$4:$J390=J391),$P$4:$P390))),"")</f>
        <v/>
      </c>
      <c r="Q391" s="57" t="str" cm="1">
        <f t="array" ref="Q391">IFERROR(IF(OR(C391="P",C391="A",C391="R"),F391,IF($K391=1,F391,IF(LOOKUP(2,1/($J$4:$J390=$J391),$P$4:$P390)=0,$F391,IF(AND($C391="C",LOOKUP(2,1/($J$4:$J390=$J391),$P$4:$P390)&gt;0),(F391*G391+LOOKUP(2,1/($J$4:$J390=$J391),$P$4:$P390)*LOOKUP(2,1/($J$4:$J390=$J391),$Q$4:$Q390))/$P391,IF(AND($C391="C",LOOKUP(2,1/($J$4:$J390=$J391),$P$4:$P390)&lt;0),LOOKUP(2,1/($J$4:$J390=$J391),$Q$4:$Q390),IF(AND($C391="V",LOOKUP(2,1/($J$4:$J390=$J391),$P$4:$P390)&lt;0),((-1*(F391*G391))+LOOKUP(2,1/($J$4:$J390=$J391),$P$4:$P390)*LOOKUP(2,1/($J$4:$J390=$J391),$Q$4:$Q390))/$P391,IF(AND($C391="V",LOOKUP(2,1/($J$4:$J390=$J391),$P$4:$P390)&gt;0),LOOKUP(2,1/($J$4:$J390=$J391),$Q$4:$Q390),""))))))),"")</f>
        <v/>
      </c>
      <c r="R391" s="49" t="str">
        <f t="shared" si="169"/>
        <v/>
      </c>
      <c r="S391" s="49" t="str">
        <f t="shared" si="180"/>
        <v/>
      </c>
      <c r="T391" s="49" t="str">
        <f t="shared" si="167"/>
        <v/>
      </c>
      <c r="U391" s="49" t="str">
        <f>IFERROR(IF(C391="P",S391,IF(K391=1,0,IF(OR(LOOKUP(2,1/($E$4:$E390=$E391),$P$4:$P390)=0,AND($C391="C",$N391="LONG"),AND(C391="V",N391="SHORT")),0,S391+(M391*Q391)))),"")</f>
        <v/>
      </c>
      <c r="V391" s="49" t="str">
        <f t="shared" si="168"/>
        <v/>
      </c>
      <c r="W391" s="50" t="str">
        <f t="shared" ref="W391:W454" si="187">IF(E391="","",IF(OR(E391="APORTE",E391="RESGATE"),S391,0))</f>
        <v/>
      </c>
      <c r="Y391" s="51" t="str">
        <f t="shared" si="174"/>
        <v/>
      </c>
      <c r="Z391" s="50" t="str">
        <f t="shared" si="181"/>
        <v/>
      </c>
      <c r="AA391" s="50" t="str">
        <f t="shared" si="172"/>
        <v/>
      </c>
      <c r="AB391" s="50" t="str">
        <f t="shared" si="175"/>
        <v/>
      </c>
      <c r="AC391" s="58" t="str">
        <f t="shared" si="176"/>
        <v/>
      </c>
      <c r="AD391" s="53" t="str">
        <f t="shared" si="173"/>
        <v/>
      </c>
      <c r="AE391" s="53" t="str">
        <f t="shared" si="177"/>
        <v/>
      </c>
      <c r="AF391" s="59" t="str">
        <f t="shared" si="178"/>
        <v/>
      </c>
      <c r="AG391" s="40" t="str">
        <f>C391&amp;COUNTIFS($C$3:C391,"V")</f>
        <v>0</v>
      </c>
      <c r="AH391" s="266" t="str">
        <f t="shared" si="170"/>
        <v/>
      </c>
      <c r="AI391" s="56" t="str">
        <f t="shared" si="182"/>
        <v/>
      </c>
      <c r="AJ391" s="265" t="str">
        <f t="shared" si="183"/>
        <v/>
      </c>
      <c r="AK391" s="267" t="str">
        <f t="shared" si="184"/>
        <v/>
      </c>
      <c r="AL391" s="267" t="str">
        <f t="shared" si="185"/>
        <v/>
      </c>
      <c r="AM391" s="40" t="str">
        <f t="shared" si="186"/>
        <v/>
      </c>
      <c r="AN391" s="267">
        <f t="shared" si="179"/>
        <v>0</v>
      </c>
      <c r="CE391" s="279"/>
    </row>
    <row r="392" spans="1:83" s="40" customFormat="1" ht="12.75">
      <c r="A392" s="227"/>
      <c r="B392" s="88"/>
      <c r="C392" s="89"/>
      <c r="D392" s="90"/>
      <c r="E392" s="89"/>
      <c r="F392" s="91"/>
      <c r="G392" s="304"/>
      <c r="H392" s="41"/>
      <c r="I392" s="42" t="str">
        <f t="shared" si="163"/>
        <v/>
      </c>
      <c r="J392" s="43" t="str">
        <f t="shared" si="171"/>
        <v/>
      </c>
      <c r="K392" s="44" t="str">
        <f>IF(J392="","",IF(COUNTIF($J$4:J392,J392)=0,"",(COUNTIF($J$4:J392,J392))))</f>
        <v/>
      </c>
      <c r="L392" s="44" t="str">
        <f>IF(K392="","",J392&amp;" _ "&amp;COUNTIF($J$4:J392,J392)&amp;"_"&amp;N392)</f>
        <v/>
      </c>
      <c r="M392" s="45" t="str">
        <f t="shared" si="164"/>
        <v/>
      </c>
      <c r="N392" s="44" t="str">
        <f t="shared" si="165"/>
        <v/>
      </c>
      <c r="O392" s="57" t="str">
        <f t="shared" si="166"/>
        <v/>
      </c>
      <c r="P392" s="48" t="str" cm="1">
        <f t="array" ref="P392">IFERROR(IF(C392="P",G392,IF($K392=1,$M392,$M392+LOOKUP(2,1/($J$4:$J391=J392),$P$4:$P391))),"")</f>
        <v/>
      </c>
      <c r="Q392" s="57" t="str" cm="1">
        <f t="array" ref="Q392">IFERROR(IF(OR(C392="P",C392="A",C392="R"),F392,IF($K392=1,F392,IF(LOOKUP(2,1/($J$4:$J391=$J392),$P$4:$P391)=0,$F392,IF(AND($C392="C",LOOKUP(2,1/($J$4:$J391=$J392),$P$4:$P391)&gt;0),(F392*G392+LOOKUP(2,1/($J$4:$J391=$J392),$P$4:$P391)*LOOKUP(2,1/($J$4:$J391=$J392),$Q$4:$Q391))/$P392,IF(AND($C392="C",LOOKUP(2,1/($J$4:$J391=$J392),$P$4:$P391)&lt;0),LOOKUP(2,1/($J$4:$J391=$J392),$Q$4:$Q391),IF(AND($C392="V",LOOKUP(2,1/($J$4:$J391=$J392),$P$4:$P391)&lt;0),((-1*(F392*G392))+LOOKUP(2,1/($J$4:$J391=$J392),$P$4:$P391)*LOOKUP(2,1/($J$4:$J391=$J392),$Q$4:$Q391))/$P392,IF(AND($C392="V",LOOKUP(2,1/($J$4:$J391=$J392),$P$4:$P391)&gt;0),LOOKUP(2,1/($J$4:$J391=$J392),$Q$4:$Q391),""))))))),"")</f>
        <v/>
      </c>
      <c r="R392" s="49" t="str">
        <f t="shared" si="169"/>
        <v/>
      </c>
      <c r="S392" s="49" t="str">
        <f t="shared" si="180"/>
        <v/>
      </c>
      <c r="T392" s="49" t="str">
        <f t="shared" si="167"/>
        <v/>
      </c>
      <c r="U392" s="49" t="str">
        <f>IFERROR(IF(C392="P",S392,IF(K392=1,0,IF(OR(LOOKUP(2,1/($E$4:$E391=$E392),$P$4:$P391)=0,AND($C392="C",$N392="LONG"),AND(C392="V",N392="SHORT")),0,S392+(M392*Q392)))),"")</f>
        <v/>
      </c>
      <c r="V392" s="49" t="str">
        <f t="shared" si="168"/>
        <v/>
      </c>
      <c r="W392" s="50" t="str">
        <f t="shared" si="187"/>
        <v/>
      </c>
      <c r="Y392" s="51" t="str">
        <f t="shared" si="174"/>
        <v/>
      </c>
      <c r="Z392" s="50" t="str">
        <f t="shared" si="181"/>
        <v/>
      </c>
      <c r="AA392" s="50" t="str">
        <f t="shared" si="172"/>
        <v/>
      </c>
      <c r="AB392" s="50" t="str">
        <f t="shared" si="175"/>
        <v/>
      </c>
      <c r="AC392" s="58" t="str">
        <f t="shared" si="176"/>
        <v/>
      </c>
      <c r="AD392" s="53" t="str">
        <f t="shared" si="173"/>
        <v/>
      </c>
      <c r="AE392" s="53" t="str">
        <f t="shared" si="177"/>
        <v/>
      </c>
      <c r="AF392" s="59" t="str">
        <f t="shared" si="178"/>
        <v/>
      </c>
      <c r="AG392" s="40" t="str">
        <f>C392&amp;COUNTIFS($C$3:C392,"V")</f>
        <v>0</v>
      </c>
      <c r="AH392" s="266" t="str">
        <f t="shared" si="170"/>
        <v/>
      </c>
      <c r="AI392" s="56" t="str">
        <f t="shared" si="182"/>
        <v/>
      </c>
      <c r="AJ392" s="265" t="str">
        <f t="shared" si="183"/>
        <v/>
      </c>
      <c r="AK392" s="267" t="str">
        <f t="shared" si="184"/>
        <v/>
      </c>
      <c r="AL392" s="267" t="str">
        <f t="shared" si="185"/>
        <v/>
      </c>
      <c r="AM392" s="40" t="str">
        <f t="shared" si="186"/>
        <v/>
      </c>
      <c r="AN392" s="267">
        <f t="shared" si="179"/>
        <v>0</v>
      </c>
      <c r="CE392" s="279"/>
    </row>
    <row r="393" spans="1:83" s="40" customFormat="1" ht="12.75">
      <c r="A393" s="227"/>
      <c r="B393" s="88"/>
      <c r="C393" s="89"/>
      <c r="D393" s="90"/>
      <c r="E393" s="89"/>
      <c r="F393" s="91"/>
      <c r="G393" s="304"/>
      <c r="H393" s="41"/>
      <c r="I393" s="42" t="str">
        <f t="shared" si="163"/>
        <v/>
      </c>
      <c r="J393" s="43" t="str">
        <f t="shared" si="171"/>
        <v/>
      </c>
      <c r="K393" s="44" t="str">
        <f>IF(J393="","",IF(COUNTIF($J$4:J393,J393)=0,"",(COUNTIF($J$4:J393,J393))))</f>
        <v/>
      </c>
      <c r="L393" s="44" t="str">
        <f>IF(K393="","",J393&amp;" _ "&amp;COUNTIF($J$4:J393,J393)&amp;"_"&amp;N393)</f>
        <v/>
      </c>
      <c r="M393" s="45" t="str">
        <f t="shared" si="164"/>
        <v/>
      </c>
      <c r="N393" s="44" t="str">
        <f t="shared" si="165"/>
        <v/>
      </c>
      <c r="O393" s="57" t="str">
        <f t="shared" si="166"/>
        <v/>
      </c>
      <c r="P393" s="48" t="str" cm="1">
        <f t="array" ref="P393">IFERROR(IF(C393="P",G393,IF($K393=1,$M393,$M393+LOOKUP(2,1/($J$4:$J392=J393),$P$4:$P392))),"")</f>
        <v/>
      </c>
      <c r="Q393" s="57" t="str" cm="1">
        <f t="array" ref="Q393">IFERROR(IF(OR(C393="P",C393="A",C393="R"),F393,IF($K393=1,F393,IF(LOOKUP(2,1/($J$4:$J392=$J393),$P$4:$P392)=0,$F393,IF(AND($C393="C",LOOKUP(2,1/($J$4:$J392=$J393),$P$4:$P392)&gt;0),(F393*G393+LOOKUP(2,1/($J$4:$J392=$J393),$P$4:$P392)*LOOKUP(2,1/($J$4:$J392=$J393),$Q$4:$Q392))/$P393,IF(AND($C393="C",LOOKUP(2,1/($J$4:$J392=$J393),$P$4:$P392)&lt;0),LOOKUP(2,1/($J$4:$J392=$J393),$Q$4:$Q392),IF(AND($C393="V",LOOKUP(2,1/($J$4:$J392=$J393),$P$4:$P392)&lt;0),((-1*(F393*G393))+LOOKUP(2,1/($J$4:$J392=$J393),$P$4:$P392)*LOOKUP(2,1/($J$4:$J392=$J393),$Q$4:$Q392))/$P393,IF(AND($C393="V",LOOKUP(2,1/($J$4:$J392=$J393),$P$4:$P392)&gt;0),LOOKUP(2,1/($J$4:$J392=$J393),$Q$4:$Q392),""))))))),"")</f>
        <v/>
      </c>
      <c r="R393" s="49" t="str">
        <f t="shared" si="169"/>
        <v/>
      </c>
      <c r="S393" s="49" t="str">
        <f t="shared" si="180"/>
        <v/>
      </c>
      <c r="T393" s="49" t="str">
        <f t="shared" si="167"/>
        <v/>
      </c>
      <c r="U393" s="49" t="str">
        <f>IFERROR(IF(C393="P",S393,IF(K393=1,0,IF(OR(LOOKUP(2,1/($E$4:$E392=$E393),$P$4:$P392)=0,AND($C393="C",$N393="LONG"),AND(C393="V",N393="SHORT")),0,S393+(M393*Q393)))),"")</f>
        <v/>
      </c>
      <c r="V393" s="49" t="str">
        <f t="shared" si="168"/>
        <v/>
      </c>
      <c r="W393" s="50" t="str">
        <f t="shared" si="187"/>
        <v/>
      </c>
      <c r="Y393" s="51" t="str">
        <f t="shared" si="174"/>
        <v/>
      </c>
      <c r="Z393" s="50" t="str">
        <f t="shared" si="181"/>
        <v/>
      </c>
      <c r="AA393" s="50" t="str">
        <f t="shared" si="172"/>
        <v/>
      </c>
      <c r="AB393" s="50" t="str">
        <f t="shared" si="175"/>
        <v/>
      </c>
      <c r="AC393" s="58" t="str">
        <f t="shared" si="176"/>
        <v/>
      </c>
      <c r="AD393" s="53" t="str">
        <f t="shared" si="173"/>
        <v/>
      </c>
      <c r="AE393" s="53" t="str">
        <f t="shared" si="177"/>
        <v/>
      </c>
      <c r="AF393" s="59" t="str">
        <f t="shared" si="178"/>
        <v/>
      </c>
      <c r="AG393" s="40" t="str">
        <f>C393&amp;COUNTIFS($C$3:C393,"V")</f>
        <v>0</v>
      </c>
      <c r="AH393" s="266" t="str">
        <f t="shared" si="170"/>
        <v/>
      </c>
      <c r="AI393" s="56" t="str">
        <f t="shared" si="182"/>
        <v/>
      </c>
      <c r="AJ393" s="265" t="str">
        <f t="shared" si="183"/>
        <v/>
      </c>
      <c r="AK393" s="267" t="str">
        <f t="shared" si="184"/>
        <v/>
      </c>
      <c r="AL393" s="267" t="str">
        <f t="shared" si="185"/>
        <v/>
      </c>
      <c r="AM393" s="40" t="str">
        <f t="shared" si="186"/>
        <v/>
      </c>
      <c r="AN393" s="267">
        <f t="shared" si="179"/>
        <v>0</v>
      </c>
      <c r="CE393" s="279"/>
    </row>
    <row r="394" spans="1:83" s="40" customFormat="1" ht="12.75">
      <c r="A394" s="227"/>
      <c r="B394" s="88"/>
      <c r="C394" s="89"/>
      <c r="D394" s="90"/>
      <c r="E394" s="89"/>
      <c r="F394" s="91"/>
      <c r="G394" s="304"/>
      <c r="H394" s="41"/>
      <c r="I394" s="42" t="str">
        <f t="shared" ref="I394:I457" si="188">IF(OR(E394="APORTE",E394="RESGATE"),"&lt;- Colar aqui o valor da célula CD2 (canto superior direito em laranja). Quando tiver colado, a célula CD2 deve ficar com valor zerado.","")</f>
        <v/>
      </c>
      <c r="J394" s="43" t="str">
        <f t="shared" si="171"/>
        <v/>
      </c>
      <c r="K394" s="44" t="str">
        <f>IF(J394="","",IF(COUNTIF($J$4:J394,J394)=0,"",(COUNTIF($J$4:J394,J394))))</f>
        <v/>
      </c>
      <c r="L394" s="44" t="str">
        <f>IF(K394="","",J394&amp;" _ "&amp;COUNTIF($J$4:J394,J394)&amp;"_"&amp;N394)</f>
        <v/>
      </c>
      <c r="M394" s="45" t="str">
        <f t="shared" si="164"/>
        <v/>
      </c>
      <c r="N394" s="44" t="str">
        <f t="shared" si="165"/>
        <v/>
      </c>
      <c r="O394" s="57" t="str">
        <f t="shared" si="166"/>
        <v/>
      </c>
      <c r="P394" s="48" t="str" cm="1">
        <f t="array" ref="P394">IFERROR(IF(C394="P",G394,IF($K394=1,$M394,$M394+LOOKUP(2,1/($J$4:$J393=J394),$P$4:$P393))),"")</f>
        <v/>
      </c>
      <c r="Q394" s="57" t="str" cm="1">
        <f t="array" ref="Q394">IFERROR(IF(OR(C394="P",C394="A",C394="R"),F394,IF($K394=1,F394,IF(LOOKUP(2,1/($J$4:$J393=$J394),$P$4:$P393)=0,$F394,IF(AND($C394="C",LOOKUP(2,1/($J$4:$J393=$J394),$P$4:$P393)&gt;0),(F394*G394+LOOKUP(2,1/($J$4:$J393=$J394),$P$4:$P393)*LOOKUP(2,1/($J$4:$J393=$J394),$Q$4:$Q393))/$P394,IF(AND($C394="C",LOOKUP(2,1/($J$4:$J393=$J394),$P$4:$P393)&lt;0),LOOKUP(2,1/($J$4:$J393=$J394),$Q$4:$Q393),IF(AND($C394="V",LOOKUP(2,1/($J$4:$J393=$J394),$P$4:$P393)&lt;0),((-1*(F394*G394))+LOOKUP(2,1/($J$4:$J393=$J394),$P$4:$P393)*LOOKUP(2,1/($J$4:$J393=$J394),$Q$4:$Q393))/$P394,IF(AND($C394="V",LOOKUP(2,1/($J$4:$J393=$J394),$P$4:$P393)&gt;0),LOOKUP(2,1/($J$4:$J393=$J394),$Q$4:$Q393),""))))))),"")</f>
        <v/>
      </c>
      <c r="R394" s="49" t="str">
        <f t="shared" si="169"/>
        <v/>
      </c>
      <c r="S394" s="49" t="str">
        <f t="shared" si="180"/>
        <v/>
      </c>
      <c r="T394" s="49" t="str">
        <f t="shared" si="167"/>
        <v/>
      </c>
      <c r="U394" s="49" t="str">
        <f>IFERROR(IF(C394="P",S394,IF(K394=1,0,IF(OR(LOOKUP(2,1/($E$4:$E393=$E394),$P$4:$P393)=0,AND($C394="C",$N394="LONG"),AND(C394="V",N394="SHORT")),0,S394+(M394*Q394)))),"")</f>
        <v/>
      </c>
      <c r="V394" s="49" t="str">
        <f t="shared" si="168"/>
        <v/>
      </c>
      <c r="W394" s="50" t="str">
        <f t="shared" si="187"/>
        <v/>
      </c>
      <c r="Y394" s="51" t="str">
        <f t="shared" si="174"/>
        <v/>
      </c>
      <c r="Z394" s="50" t="str">
        <f t="shared" si="181"/>
        <v/>
      </c>
      <c r="AA394" s="50" t="str">
        <f t="shared" si="172"/>
        <v/>
      </c>
      <c r="AB394" s="50" t="str">
        <f t="shared" si="175"/>
        <v/>
      </c>
      <c r="AC394" s="58" t="str">
        <f t="shared" si="176"/>
        <v/>
      </c>
      <c r="AD394" s="53" t="str">
        <f t="shared" si="173"/>
        <v/>
      </c>
      <c r="AE394" s="53" t="str">
        <f t="shared" si="177"/>
        <v/>
      </c>
      <c r="AF394" s="59" t="str">
        <f t="shared" si="178"/>
        <v/>
      </c>
      <c r="AG394" s="40" t="str">
        <f>C394&amp;COUNTIFS($C$3:C394,"V")</f>
        <v>0</v>
      </c>
      <c r="AH394" s="266" t="str">
        <f t="shared" si="170"/>
        <v/>
      </c>
      <c r="AI394" s="56" t="str">
        <f t="shared" si="182"/>
        <v/>
      </c>
      <c r="AJ394" s="265" t="str">
        <f t="shared" si="183"/>
        <v/>
      </c>
      <c r="AK394" s="267" t="str">
        <f t="shared" si="184"/>
        <v/>
      </c>
      <c r="AL394" s="267" t="str">
        <f t="shared" si="185"/>
        <v/>
      </c>
      <c r="AM394" s="40" t="str">
        <f t="shared" si="186"/>
        <v/>
      </c>
      <c r="AN394" s="267">
        <f t="shared" si="179"/>
        <v>0</v>
      </c>
      <c r="CE394" s="279"/>
    </row>
    <row r="395" spans="1:83" s="40" customFormat="1" ht="12.75">
      <c r="A395" s="227"/>
      <c r="B395" s="88"/>
      <c r="C395" s="89"/>
      <c r="D395" s="90"/>
      <c r="E395" s="89"/>
      <c r="F395" s="91"/>
      <c r="G395" s="304"/>
      <c r="H395" s="41"/>
      <c r="I395" s="42" t="str">
        <f t="shared" si="188"/>
        <v/>
      </c>
      <c r="J395" s="43" t="str">
        <f t="shared" si="171"/>
        <v/>
      </c>
      <c r="K395" s="44" t="str">
        <f>IF(J395="","",IF(COUNTIF($J$4:J395,J395)=0,"",(COUNTIF($J$4:J395,J395))))</f>
        <v/>
      </c>
      <c r="L395" s="44" t="str">
        <f>IF(K395="","",J395&amp;" _ "&amp;COUNTIF($J$4:J395,J395)&amp;"_"&amp;N395)</f>
        <v/>
      </c>
      <c r="M395" s="45" t="str">
        <f t="shared" si="164"/>
        <v/>
      </c>
      <c r="N395" s="44" t="str">
        <f t="shared" si="165"/>
        <v/>
      </c>
      <c r="O395" s="57" t="str">
        <f t="shared" si="166"/>
        <v/>
      </c>
      <c r="P395" s="48" t="str" cm="1">
        <f t="array" ref="P395">IFERROR(IF(C395="P",G395,IF($K395=1,$M395,$M395+LOOKUP(2,1/($J$4:$J394=J395),$P$4:$P394))),"")</f>
        <v/>
      </c>
      <c r="Q395" s="57" t="str" cm="1">
        <f t="array" ref="Q395">IFERROR(IF(OR(C395="P",C395="A",C395="R"),F395,IF($K395=1,F395,IF(LOOKUP(2,1/($J$4:$J394=$J395),$P$4:$P394)=0,$F395,IF(AND($C395="C",LOOKUP(2,1/($J$4:$J394=$J395),$P$4:$P394)&gt;0),(F395*G395+LOOKUP(2,1/($J$4:$J394=$J395),$P$4:$P394)*LOOKUP(2,1/($J$4:$J394=$J395),$Q$4:$Q394))/$P395,IF(AND($C395="C",LOOKUP(2,1/($J$4:$J394=$J395),$P$4:$P394)&lt;0),LOOKUP(2,1/($J$4:$J394=$J395),$Q$4:$Q394),IF(AND($C395="V",LOOKUP(2,1/($J$4:$J394=$J395),$P$4:$P394)&lt;0),((-1*(F395*G395))+LOOKUP(2,1/($J$4:$J394=$J395),$P$4:$P394)*LOOKUP(2,1/($J$4:$J394=$J395),$Q$4:$Q394))/$P395,IF(AND($C395="V",LOOKUP(2,1/($J$4:$J394=$J395),$P$4:$P394)&gt;0),LOOKUP(2,1/($J$4:$J394=$J395),$Q$4:$Q394),""))))))),"")</f>
        <v/>
      </c>
      <c r="R395" s="49" t="str">
        <f t="shared" si="169"/>
        <v/>
      </c>
      <c r="S395" s="49" t="str">
        <f t="shared" si="180"/>
        <v/>
      </c>
      <c r="T395" s="49" t="str">
        <f t="shared" si="167"/>
        <v/>
      </c>
      <c r="U395" s="49" t="str">
        <f>IFERROR(IF(C395="P",S395,IF(K395=1,0,IF(OR(LOOKUP(2,1/($E$4:$E394=$E395),$P$4:$P394)=0,AND($C395="C",$N395="LONG"),AND(C395="V",N395="SHORT")),0,S395+(M395*Q395)))),"")</f>
        <v/>
      </c>
      <c r="V395" s="49" t="str">
        <f t="shared" si="168"/>
        <v/>
      </c>
      <c r="W395" s="50" t="str">
        <f t="shared" si="187"/>
        <v/>
      </c>
      <c r="Y395" s="51" t="str">
        <f t="shared" si="174"/>
        <v/>
      </c>
      <c r="Z395" s="50" t="str">
        <f t="shared" si="181"/>
        <v/>
      </c>
      <c r="AA395" s="50" t="str">
        <f t="shared" si="172"/>
        <v/>
      </c>
      <c r="AB395" s="50" t="str">
        <f t="shared" si="175"/>
        <v/>
      </c>
      <c r="AC395" s="58" t="str">
        <f t="shared" si="176"/>
        <v/>
      </c>
      <c r="AD395" s="53" t="str">
        <f t="shared" si="173"/>
        <v/>
      </c>
      <c r="AE395" s="53" t="str">
        <f t="shared" si="177"/>
        <v/>
      </c>
      <c r="AF395" s="59" t="str">
        <f t="shared" si="178"/>
        <v/>
      </c>
      <c r="AG395" s="40" t="str">
        <f>C395&amp;COUNTIFS($C$3:C395,"V")</f>
        <v>0</v>
      </c>
      <c r="AH395" s="266" t="str">
        <f t="shared" si="170"/>
        <v/>
      </c>
      <c r="AI395" s="56" t="str">
        <f t="shared" si="182"/>
        <v/>
      </c>
      <c r="AJ395" s="265" t="str">
        <f t="shared" si="183"/>
        <v/>
      </c>
      <c r="AK395" s="267" t="str">
        <f t="shared" si="184"/>
        <v/>
      </c>
      <c r="AL395" s="267" t="str">
        <f t="shared" si="185"/>
        <v/>
      </c>
      <c r="AM395" s="40" t="str">
        <f t="shared" si="186"/>
        <v/>
      </c>
      <c r="AN395" s="267">
        <f t="shared" si="179"/>
        <v>0</v>
      </c>
      <c r="CE395" s="279"/>
    </row>
    <row r="396" spans="1:83" s="40" customFormat="1" ht="12.75">
      <c r="A396" s="227"/>
      <c r="B396" s="88"/>
      <c r="C396" s="89"/>
      <c r="D396" s="90"/>
      <c r="E396" s="89"/>
      <c r="F396" s="91"/>
      <c r="G396" s="304"/>
      <c r="H396" s="41"/>
      <c r="I396" s="42" t="str">
        <f t="shared" si="188"/>
        <v/>
      </c>
      <c r="J396" s="43" t="str">
        <f t="shared" si="171"/>
        <v/>
      </c>
      <c r="K396" s="44" t="str">
        <f>IF(J396="","",IF(COUNTIF($J$4:J396,J396)=0,"",(COUNTIF($J$4:J396,J396))))</f>
        <v/>
      </c>
      <c r="L396" s="44" t="str">
        <f>IF(K396="","",J396&amp;" _ "&amp;COUNTIF($J$4:J396,J396)&amp;"_"&amp;N396)</f>
        <v/>
      </c>
      <c r="M396" s="45" t="str">
        <f t="shared" si="164"/>
        <v/>
      </c>
      <c r="N396" s="44" t="str">
        <f t="shared" si="165"/>
        <v/>
      </c>
      <c r="O396" s="57" t="str">
        <f t="shared" si="166"/>
        <v/>
      </c>
      <c r="P396" s="48" t="str" cm="1">
        <f t="array" ref="P396">IFERROR(IF(C396="P",G396,IF($K396=1,$M396,$M396+LOOKUP(2,1/($J$4:$J395=J396),$P$4:$P395))),"")</f>
        <v/>
      </c>
      <c r="Q396" s="57" t="str" cm="1">
        <f t="array" ref="Q396">IFERROR(IF(OR(C396="P",C396="A",C396="R"),F396,IF($K396=1,F396,IF(LOOKUP(2,1/($J$4:$J395=$J396),$P$4:$P395)=0,$F396,IF(AND($C396="C",LOOKUP(2,1/($J$4:$J395=$J396),$P$4:$P395)&gt;0),(F396*G396+LOOKUP(2,1/($J$4:$J395=$J396),$P$4:$P395)*LOOKUP(2,1/($J$4:$J395=$J396),$Q$4:$Q395))/$P396,IF(AND($C396="C",LOOKUP(2,1/($J$4:$J395=$J396),$P$4:$P395)&lt;0),LOOKUP(2,1/($J$4:$J395=$J396),$Q$4:$Q395),IF(AND($C396="V",LOOKUP(2,1/($J$4:$J395=$J396),$P$4:$P395)&lt;0),((-1*(F396*G396))+LOOKUP(2,1/($J$4:$J395=$J396),$P$4:$P395)*LOOKUP(2,1/($J$4:$J395=$J396),$Q$4:$Q395))/$P396,IF(AND($C396="V",LOOKUP(2,1/($J$4:$J395=$J396),$P$4:$P395)&gt;0),LOOKUP(2,1/($J$4:$J395=$J396),$Q$4:$Q395),""))))))),"")</f>
        <v/>
      </c>
      <c r="R396" s="49" t="str">
        <f t="shared" si="169"/>
        <v/>
      </c>
      <c r="S396" s="49" t="str">
        <f t="shared" si="180"/>
        <v/>
      </c>
      <c r="T396" s="49" t="str">
        <f t="shared" si="167"/>
        <v/>
      </c>
      <c r="U396" s="49" t="str">
        <f>IFERROR(IF(C396="P",S396,IF(K396=1,0,IF(OR(LOOKUP(2,1/($E$4:$E395=$E396),$P$4:$P395)=0,AND($C396="C",$N396="LONG"),AND(C396="V",N396="SHORT")),0,S396+(M396*Q396)))),"")</f>
        <v/>
      </c>
      <c r="V396" s="49" t="str">
        <f t="shared" si="168"/>
        <v/>
      </c>
      <c r="W396" s="50" t="str">
        <f t="shared" si="187"/>
        <v/>
      </c>
      <c r="Y396" s="51" t="str">
        <f t="shared" si="174"/>
        <v/>
      </c>
      <c r="Z396" s="50" t="str">
        <f t="shared" si="181"/>
        <v/>
      </c>
      <c r="AA396" s="50" t="str">
        <f t="shared" si="172"/>
        <v/>
      </c>
      <c r="AB396" s="50" t="str">
        <f t="shared" si="175"/>
        <v/>
      </c>
      <c r="AC396" s="58" t="str">
        <f t="shared" si="176"/>
        <v/>
      </c>
      <c r="AD396" s="53" t="str">
        <f t="shared" si="173"/>
        <v/>
      </c>
      <c r="AE396" s="53" t="str">
        <f t="shared" si="177"/>
        <v/>
      </c>
      <c r="AF396" s="59" t="str">
        <f t="shared" si="178"/>
        <v/>
      </c>
      <c r="AG396" s="40" t="str">
        <f>C396&amp;COUNTIFS($C$3:C396,"V")</f>
        <v>0</v>
      </c>
      <c r="AH396" s="266" t="str">
        <f t="shared" si="170"/>
        <v/>
      </c>
      <c r="AI396" s="56" t="str">
        <f t="shared" si="182"/>
        <v/>
      </c>
      <c r="AJ396" s="265" t="str">
        <f t="shared" si="183"/>
        <v/>
      </c>
      <c r="AK396" s="267" t="str">
        <f t="shared" si="184"/>
        <v/>
      </c>
      <c r="AL396" s="267" t="str">
        <f t="shared" si="185"/>
        <v/>
      </c>
      <c r="AM396" s="40" t="str">
        <f t="shared" si="186"/>
        <v/>
      </c>
      <c r="AN396" s="267">
        <f t="shared" si="179"/>
        <v>0</v>
      </c>
      <c r="CE396" s="279"/>
    </row>
    <row r="397" spans="1:83" s="40" customFormat="1" ht="12.75">
      <c r="A397" s="227"/>
      <c r="B397" s="88"/>
      <c r="C397" s="89"/>
      <c r="D397" s="90"/>
      <c r="E397" s="89"/>
      <c r="F397" s="91"/>
      <c r="G397" s="304"/>
      <c r="H397" s="41"/>
      <c r="I397" s="42" t="str">
        <f t="shared" si="188"/>
        <v/>
      </c>
      <c r="J397" s="43" t="str">
        <f t="shared" si="171"/>
        <v/>
      </c>
      <c r="K397" s="44" t="str">
        <f>IF(J397="","",IF(COUNTIF($J$4:J397,J397)=0,"",(COUNTIF($J$4:J397,J397))))</f>
        <v/>
      </c>
      <c r="L397" s="44" t="str">
        <f>IF(K397="","",J397&amp;" _ "&amp;COUNTIF($J$4:J397,J397)&amp;"_"&amp;N397)</f>
        <v/>
      </c>
      <c r="M397" s="45" t="str">
        <f t="shared" ref="M397:M460" si="189">IF(F397="","",IF(OR(C397="C",C397="R"),G397,G397*-1))</f>
        <v/>
      </c>
      <c r="N397" s="44" t="str">
        <f t="shared" ref="N397:N460" si="190">IF(E397="","",IF(C397="A","",IF(C397="R","",IF(P397=0,"",IF(C397="P","",IF(P397&gt;0,"LONG","SHORT"))))))</f>
        <v/>
      </c>
      <c r="O397" s="57" t="str">
        <f t="shared" ref="O397:O460" si="191">IF(G397="","",F397*G397)</f>
        <v/>
      </c>
      <c r="P397" s="48" t="str" cm="1">
        <f t="array" ref="P397">IFERROR(IF(C397="P",G397,IF($K397=1,$M397,$M397+LOOKUP(2,1/($J$4:$J396=J397),$P$4:$P396))),"")</f>
        <v/>
      </c>
      <c r="Q397" s="57" t="str" cm="1">
        <f t="array" ref="Q397">IFERROR(IF(OR(C397="P",C397="A",C397="R"),F397,IF($K397=1,F397,IF(LOOKUP(2,1/($J$4:$J396=$J397),$P$4:$P396)=0,$F397,IF(AND($C397="C",LOOKUP(2,1/($J$4:$J396=$J397),$P$4:$P396)&gt;0),(F397*G397+LOOKUP(2,1/($J$4:$J396=$J397),$P$4:$P396)*LOOKUP(2,1/($J$4:$J396=$J397),$Q$4:$Q396))/$P397,IF(AND($C397="C",LOOKUP(2,1/($J$4:$J396=$J397),$P$4:$P396)&lt;0),LOOKUP(2,1/($J$4:$J396=$J397),$Q$4:$Q396),IF(AND($C397="V",LOOKUP(2,1/($J$4:$J396=$J397),$P$4:$P396)&lt;0),((-1*(F397*G397))+LOOKUP(2,1/($J$4:$J396=$J397),$P$4:$P396)*LOOKUP(2,1/($J$4:$J396=$J397),$Q$4:$Q396))/$P397,IF(AND($C397="V",LOOKUP(2,1/($J$4:$J396=$J397),$P$4:$P396)&gt;0),LOOKUP(2,1/($J$4:$J396=$J397),$Q$4:$Q396),""))))))),"")</f>
        <v/>
      </c>
      <c r="R397" s="49" t="str">
        <f t="shared" si="169"/>
        <v/>
      </c>
      <c r="S397" s="49" t="str">
        <f t="shared" si="180"/>
        <v/>
      </c>
      <c r="T397" s="49" t="str">
        <f t="shared" ref="T397:T460" si="192">IF(C397&lt;&gt;"",S397+T396,"")</f>
        <v/>
      </c>
      <c r="U397" s="49" t="str">
        <f>IFERROR(IF(C397="P",S397,IF(K397=1,0,IF(OR(LOOKUP(2,1/($E$4:$E396=$E397),$P$4:$P396)=0,AND($C397="C",$N397="LONG"),AND(C397="V",N397="SHORT")),0,S397+(M397*Q397)))),"")</f>
        <v/>
      </c>
      <c r="V397" s="49" t="str">
        <f t="shared" ref="V397:V460" si="193">IFERROR(U397+V396,"")</f>
        <v/>
      </c>
      <c r="W397" s="50" t="str">
        <f t="shared" si="187"/>
        <v/>
      </c>
      <c r="Y397" s="51" t="str">
        <f t="shared" si="174"/>
        <v/>
      </c>
      <c r="Z397" s="50" t="str">
        <f t="shared" si="181"/>
        <v/>
      </c>
      <c r="AA397" s="50" t="str">
        <f t="shared" si="172"/>
        <v/>
      </c>
      <c r="AB397" s="50" t="str">
        <f t="shared" si="175"/>
        <v/>
      </c>
      <c r="AC397" s="58" t="str">
        <f t="shared" si="176"/>
        <v/>
      </c>
      <c r="AD397" s="53" t="str">
        <f t="shared" si="173"/>
        <v/>
      </c>
      <c r="AE397" s="53" t="str">
        <f t="shared" si="177"/>
        <v/>
      </c>
      <c r="AF397" s="59" t="str">
        <f t="shared" si="178"/>
        <v/>
      </c>
      <c r="AG397" s="40" t="str">
        <f>C397&amp;COUNTIFS($C$3:C397,"V")</f>
        <v>0</v>
      </c>
      <c r="AH397" s="266" t="str">
        <f t="shared" si="170"/>
        <v/>
      </c>
      <c r="AI397" s="56" t="str">
        <f t="shared" si="182"/>
        <v/>
      </c>
      <c r="AJ397" s="265" t="str">
        <f t="shared" si="183"/>
        <v/>
      </c>
      <c r="AK397" s="267" t="str">
        <f t="shared" si="184"/>
        <v/>
      </c>
      <c r="AL397" s="267" t="str">
        <f t="shared" si="185"/>
        <v/>
      </c>
      <c r="AM397" s="40" t="str">
        <f t="shared" si="186"/>
        <v/>
      </c>
      <c r="AN397" s="267">
        <f t="shared" si="179"/>
        <v>0</v>
      </c>
      <c r="CE397" s="279"/>
    </row>
    <row r="398" spans="1:83" s="40" customFormat="1" ht="12.75">
      <c r="A398" s="227"/>
      <c r="B398" s="88"/>
      <c r="C398" s="89"/>
      <c r="D398" s="90"/>
      <c r="E398" s="89"/>
      <c r="F398" s="91"/>
      <c r="G398" s="304"/>
      <c r="H398" s="41"/>
      <c r="I398" s="42" t="str">
        <f t="shared" si="188"/>
        <v/>
      </c>
      <c r="J398" s="43" t="str">
        <f t="shared" si="171"/>
        <v/>
      </c>
      <c r="K398" s="44" t="str">
        <f>IF(J398="","",IF(COUNTIF($J$4:J398,J398)=0,"",(COUNTIF($J$4:J398,J398))))</f>
        <v/>
      </c>
      <c r="L398" s="44" t="str">
        <f>IF(K398="","",J398&amp;" _ "&amp;COUNTIF($J$4:J398,J398)&amp;"_"&amp;N398)</f>
        <v/>
      </c>
      <c r="M398" s="45" t="str">
        <f t="shared" si="189"/>
        <v/>
      </c>
      <c r="N398" s="44" t="str">
        <f t="shared" si="190"/>
        <v/>
      </c>
      <c r="O398" s="57" t="str">
        <f t="shared" si="191"/>
        <v/>
      </c>
      <c r="P398" s="48" t="str" cm="1">
        <f t="array" ref="P398">IFERROR(IF(C398="P",G398,IF($K398=1,$M398,$M398+LOOKUP(2,1/($J$4:$J397=J398),$P$4:$P397))),"")</f>
        <v/>
      </c>
      <c r="Q398" s="57" t="str" cm="1">
        <f t="array" ref="Q398">IFERROR(IF(OR(C398="P",C398="A",C398="R"),F398,IF($K398=1,F398,IF(LOOKUP(2,1/($J$4:$J397=$J398),$P$4:$P397)=0,$F398,IF(AND($C398="C",LOOKUP(2,1/($J$4:$J397=$J398),$P$4:$P397)&gt;0),(F398*G398+LOOKUP(2,1/($J$4:$J397=$J398),$P$4:$P397)*LOOKUP(2,1/($J$4:$J397=$J398),$Q$4:$Q397))/$P398,IF(AND($C398="C",LOOKUP(2,1/($J$4:$J397=$J398),$P$4:$P397)&lt;0),LOOKUP(2,1/($J$4:$J397=$J398),$Q$4:$Q397),IF(AND($C398="V",LOOKUP(2,1/($J$4:$J397=$J398),$P$4:$P397)&lt;0),((-1*(F398*G398))+LOOKUP(2,1/($J$4:$J397=$J398),$P$4:$P397)*LOOKUP(2,1/($J$4:$J397=$J398),$Q$4:$Q397))/$P398,IF(AND($C398="V",LOOKUP(2,1/($J$4:$J397=$J398),$P$4:$P397)&gt;0),LOOKUP(2,1/($J$4:$J397=$J398),$Q$4:$Q397),""))))))),"")</f>
        <v/>
      </c>
      <c r="R398" s="49" t="str">
        <f t="shared" si="169"/>
        <v/>
      </c>
      <c r="S398" s="49" t="str">
        <f t="shared" si="180"/>
        <v/>
      </c>
      <c r="T398" s="49" t="str">
        <f t="shared" si="192"/>
        <v/>
      </c>
      <c r="U398" s="49" t="str">
        <f>IFERROR(IF(C398="P",S398,IF(K398=1,0,IF(OR(LOOKUP(2,1/($E$4:$E397=$E398),$P$4:$P397)=0,AND($C398="C",$N398="LONG"),AND(C398="V",N398="SHORT")),0,S398+(M398*Q398)))),"")</f>
        <v/>
      </c>
      <c r="V398" s="49" t="str">
        <f t="shared" si="193"/>
        <v/>
      </c>
      <c r="W398" s="50" t="str">
        <f t="shared" si="187"/>
        <v/>
      </c>
      <c r="Y398" s="51" t="str">
        <f t="shared" si="174"/>
        <v/>
      </c>
      <c r="Z398" s="50" t="str">
        <f t="shared" si="181"/>
        <v/>
      </c>
      <c r="AA398" s="50" t="str">
        <f t="shared" si="172"/>
        <v/>
      </c>
      <c r="AB398" s="50" t="str">
        <f t="shared" si="175"/>
        <v/>
      </c>
      <c r="AC398" s="58" t="str">
        <f t="shared" si="176"/>
        <v/>
      </c>
      <c r="AD398" s="53" t="str">
        <f t="shared" si="173"/>
        <v/>
      </c>
      <c r="AE398" s="53" t="str">
        <f t="shared" si="177"/>
        <v/>
      </c>
      <c r="AF398" s="59" t="str">
        <f t="shared" si="178"/>
        <v/>
      </c>
      <c r="AG398" s="40" t="str">
        <f>C398&amp;COUNTIFS($C$3:C398,"V")</f>
        <v>0</v>
      </c>
      <c r="AH398" s="266" t="str">
        <f t="shared" si="170"/>
        <v/>
      </c>
      <c r="AI398" s="56" t="str">
        <f t="shared" si="182"/>
        <v/>
      </c>
      <c r="AJ398" s="265" t="str">
        <f t="shared" si="183"/>
        <v/>
      </c>
      <c r="AK398" s="267" t="str">
        <f t="shared" si="184"/>
        <v/>
      </c>
      <c r="AL398" s="267" t="str">
        <f t="shared" si="185"/>
        <v/>
      </c>
      <c r="AM398" s="40" t="str">
        <f t="shared" si="186"/>
        <v/>
      </c>
      <c r="AN398" s="267">
        <f t="shared" si="179"/>
        <v>0</v>
      </c>
      <c r="CE398" s="279"/>
    </row>
    <row r="399" spans="1:83" s="40" customFormat="1" ht="12.75">
      <c r="A399" s="227"/>
      <c r="B399" s="88"/>
      <c r="C399" s="89"/>
      <c r="D399" s="90"/>
      <c r="E399" s="89"/>
      <c r="F399" s="91"/>
      <c r="G399" s="304"/>
      <c r="H399" s="41"/>
      <c r="I399" s="42" t="str">
        <f t="shared" si="188"/>
        <v/>
      </c>
      <c r="J399" s="43" t="str">
        <f t="shared" si="171"/>
        <v/>
      </c>
      <c r="K399" s="44" t="str">
        <f>IF(J399="","",IF(COUNTIF($J$4:J399,J399)=0,"",(COUNTIF($J$4:J399,J399))))</f>
        <v/>
      </c>
      <c r="L399" s="44" t="str">
        <f>IF(K399="","",J399&amp;" _ "&amp;COUNTIF($J$4:J399,J399)&amp;"_"&amp;N399)</f>
        <v/>
      </c>
      <c r="M399" s="45" t="str">
        <f t="shared" si="189"/>
        <v/>
      </c>
      <c r="N399" s="44" t="str">
        <f t="shared" si="190"/>
        <v/>
      </c>
      <c r="O399" s="57" t="str">
        <f t="shared" si="191"/>
        <v/>
      </c>
      <c r="P399" s="48" t="str" cm="1">
        <f t="array" ref="P399">IFERROR(IF(C399="P",G399,IF($K399=1,$M399,$M399+LOOKUP(2,1/($J$4:$J398=J399),$P$4:$P398))),"")</f>
        <v/>
      </c>
      <c r="Q399" s="57" t="str" cm="1">
        <f t="array" ref="Q399">IFERROR(IF(OR(C399="P",C399="A",C399="R"),F399,IF($K399=1,F399,IF(LOOKUP(2,1/($J$4:$J398=$J399),$P$4:$P398)=0,$F399,IF(AND($C399="C",LOOKUP(2,1/($J$4:$J398=$J399),$P$4:$P398)&gt;0),(F399*G399+LOOKUP(2,1/($J$4:$J398=$J399),$P$4:$P398)*LOOKUP(2,1/($J$4:$J398=$J399),$Q$4:$Q398))/$P399,IF(AND($C399="C",LOOKUP(2,1/($J$4:$J398=$J399),$P$4:$P398)&lt;0),LOOKUP(2,1/($J$4:$J398=$J399),$Q$4:$Q398),IF(AND($C399="V",LOOKUP(2,1/($J$4:$J398=$J399),$P$4:$P398)&lt;0),((-1*(F399*G399))+LOOKUP(2,1/($J$4:$J398=$J399),$P$4:$P398)*LOOKUP(2,1/($J$4:$J398=$J399),$Q$4:$Q398))/$P399,IF(AND($C399="V",LOOKUP(2,1/($J$4:$J398=$J399),$P$4:$P398)&gt;0),LOOKUP(2,1/($J$4:$J398=$J399),$Q$4:$Q398),""))))))),"")</f>
        <v/>
      </c>
      <c r="R399" s="49" t="str">
        <f t="shared" si="169"/>
        <v/>
      </c>
      <c r="S399" s="49" t="str">
        <f t="shared" si="180"/>
        <v/>
      </c>
      <c r="T399" s="49" t="str">
        <f t="shared" si="192"/>
        <v/>
      </c>
      <c r="U399" s="49" t="str">
        <f>IFERROR(IF(C399="P",S399,IF(K399=1,0,IF(OR(LOOKUP(2,1/($E$4:$E398=$E399),$P$4:$P398)=0,AND($C399="C",$N399="LONG"),AND(C399="V",N399="SHORT")),0,S399+(M399*Q399)))),"")</f>
        <v/>
      </c>
      <c r="V399" s="49" t="str">
        <f t="shared" si="193"/>
        <v/>
      </c>
      <c r="W399" s="50" t="str">
        <f t="shared" si="187"/>
        <v/>
      </c>
      <c r="Y399" s="51" t="str">
        <f t="shared" si="174"/>
        <v/>
      </c>
      <c r="Z399" s="50" t="str">
        <f t="shared" si="181"/>
        <v/>
      </c>
      <c r="AA399" s="50" t="str">
        <f t="shared" si="172"/>
        <v/>
      </c>
      <c r="AB399" s="50" t="str">
        <f t="shared" si="175"/>
        <v/>
      </c>
      <c r="AC399" s="58" t="str">
        <f t="shared" si="176"/>
        <v/>
      </c>
      <c r="AD399" s="53" t="str">
        <f t="shared" si="173"/>
        <v/>
      </c>
      <c r="AE399" s="53" t="str">
        <f t="shared" si="177"/>
        <v/>
      </c>
      <c r="AF399" s="59" t="str">
        <f t="shared" si="178"/>
        <v/>
      </c>
      <c r="AG399" s="40" t="str">
        <f>C399&amp;COUNTIFS($C$3:C399,"V")</f>
        <v>0</v>
      </c>
      <c r="AH399" s="266" t="str">
        <f t="shared" si="170"/>
        <v/>
      </c>
      <c r="AI399" s="56" t="str">
        <f t="shared" si="182"/>
        <v/>
      </c>
      <c r="AJ399" s="265" t="str">
        <f t="shared" si="183"/>
        <v/>
      </c>
      <c r="AK399" s="267" t="str">
        <f t="shared" si="184"/>
        <v/>
      </c>
      <c r="AL399" s="267" t="str">
        <f t="shared" si="185"/>
        <v/>
      </c>
      <c r="AM399" s="40" t="str">
        <f t="shared" si="186"/>
        <v/>
      </c>
      <c r="AN399" s="267">
        <f t="shared" si="179"/>
        <v>0</v>
      </c>
      <c r="CE399" s="279"/>
    </row>
    <row r="400" spans="1:83" s="40" customFormat="1" ht="12.75">
      <c r="A400" s="227"/>
      <c r="B400" s="88"/>
      <c r="C400" s="89"/>
      <c r="D400" s="90"/>
      <c r="E400" s="89"/>
      <c r="F400" s="91"/>
      <c r="G400" s="304"/>
      <c r="H400" s="41"/>
      <c r="I400" s="42" t="str">
        <f t="shared" si="188"/>
        <v/>
      </c>
      <c r="J400" s="43" t="str">
        <f t="shared" si="171"/>
        <v/>
      </c>
      <c r="K400" s="44" t="str">
        <f>IF(J400="","",IF(COUNTIF($J$4:J400,J400)=0,"",(COUNTIF($J$4:J400,J400))))</f>
        <v/>
      </c>
      <c r="L400" s="44" t="str">
        <f>IF(K400="","",J400&amp;" _ "&amp;COUNTIF($J$4:J400,J400)&amp;"_"&amp;N400)</f>
        <v/>
      </c>
      <c r="M400" s="45" t="str">
        <f t="shared" si="189"/>
        <v/>
      </c>
      <c r="N400" s="44" t="str">
        <f t="shared" si="190"/>
        <v/>
      </c>
      <c r="O400" s="57" t="str">
        <f t="shared" si="191"/>
        <v/>
      </c>
      <c r="P400" s="48" t="str" cm="1">
        <f t="array" ref="P400">IFERROR(IF(C400="P",G400,IF($K400=1,$M400,$M400+LOOKUP(2,1/($J$4:$J399=J400),$P$4:$P399))),"")</f>
        <v/>
      </c>
      <c r="Q400" s="57" t="str" cm="1">
        <f t="array" ref="Q400">IFERROR(IF(OR(C400="P",C400="A",C400="R"),F400,IF($K400=1,F400,IF(LOOKUP(2,1/($J$4:$J399=$J400),$P$4:$P399)=0,$F400,IF(AND($C400="C",LOOKUP(2,1/($J$4:$J399=$J400),$P$4:$P399)&gt;0),(F400*G400+LOOKUP(2,1/($J$4:$J399=$J400),$P$4:$P399)*LOOKUP(2,1/($J$4:$J399=$J400),$Q$4:$Q399))/$P400,IF(AND($C400="C",LOOKUP(2,1/($J$4:$J399=$J400),$P$4:$P399)&lt;0),LOOKUP(2,1/($J$4:$J399=$J400),$Q$4:$Q399),IF(AND($C400="V",LOOKUP(2,1/($J$4:$J399=$J400),$P$4:$P399)&lt;0),((-1*(F400*G400))+LOOKUP(2,1/($J$4:$J399=$J400),$P$4:$P399)*LOOKUP(2,1/($J$4:$J399=$J400),$Q$4:$Q399))/$P400,IF(AND($C400="V",LOOKUP(2,1/($J$4:$J399=$J400),$P$4:$P399)&gt;0),LOOKUP(2,1/($J$4:$J399=$J400),$Q$4:$Q399),""))))))),"")</f>
        <v/>
      </c>
      <c r="R400" s="49" t="str">
        <f t="shared" si="169"/>
        <v/>
      </c>
      <c r="S400" s="49" t="str">
        <f t="shared" si="180"/>
        <v/>
      </c>
      <c r="T400" s="49" t="str">
        <f t="shared" si="192"/>
        <v/>
      </c>
      <c r="U400" s="49" t="str">
        <f>IFERROR(IF(C400="P",S400,IF(K400=1,0,IF(OR(LOOKUP(2,1/($E$4:$E399=$E400),$P$4:$P399)=0,AND($C400="C",$N400="LONG"),AND(C400="V",N400="SHORT")),0,S400+(M400*Q400)))),"")</f>
        <v/>
      </c>
      <c r="V400" s="49" t="str">
        <f t="shared" si="193"/>
        <v/>
      </c>
      <c r="W400" s="50" t="str">
        <f t="shared" si="187"/>
        <v/>
      </c>
      <c r="Y400" s="51" t="str">
        <f t="shared" si="174"/>
        <v/>
      </c>
      <c r="Z400" s="50" t="str">
        <f t="shared" si="181"/>
        <v/>
      </c>
      <c r="AA400" s="50" t="str">
        <f t="shared" si="172"/>
        <v/>
      </c>
      <c r="AB400" s="50" t="str">
        <f t="shared" si="175"/>
        <v/>
      </c>
      <c r="AC400" s="58" t="str">
        <f t="shared" si="176"/>
        <v/>
      </c>
      <c r="AD400" s="53" t="str">
        <f t="shared" si="173"/>
        <v/>
      </c>
      <c r="AE400" s="53" t="str">
        <f t="shared" si="177"/>
        <v/>
      </c>
      <c r="AF400" s="59" t="str">
        <f t="shared" si="178"/>
        <v/>
      </c>
      <c r="AG400" s="40" t="str">
        <f>C400&amp;COUNTIFS($C$3:C400,"V")</f>
        <v>0</v>
      </c>
      <c r="AH400" s="266" t="str">
        <f t="shared" si="170"/>
        <v/>
      </c>
      <c r="AI400" s="56" t="str">
        <f t="shared" si="182"/>
        <v/>
      </c>
      <c r="AJ400" s="265" t="str">
        <f t="shared" si="183"/>
        <v/>
      </c>
      <c r="AK400" s="267" t="str">
        <f t="shared" si="184"/>
        <v/>
      </c>
      <c r="AL400" s="267" t="str">
        <f t="shared" si="185"/>
        <v/>
      </c>
      <c r="AM400" s="40" t="str">
        <f t="shared" si="186"/>
        <v/>
      </c>
      <c r="AN400" s="267">
        <f t="shared" si="179"/>
        <v>0</v>
      </c>
      <c r="CE400" s="279"/>
    </row>
    <row r="401" spans="1:83" s="40" customFormat="1" ht="12.75">
      <c r="A401" s="227"/>
      <c r="B401" s="88"/>
      <c r="C401" s="89"/>
      <c r="D401" s="90"/>
      <c r="E401" s="89"/>
      <c r="F401" s="91"/>
      <c r="G401" s="304"/>
      <c r="H401" s="41"/>
      <c r="I401" s="42" t="str">
        <f t="shared" si="188"/>
        <v/>
      </c>
      <c r="J401" s="43" t="str">
        <f t="shared" si="171"/>
        <v/>
      </c>
      <c r="K401" s="44" t="str">
        <f>IF(J401="","",IF(COUNTIF($J$4:J401,J401)=0,"",(COUNTIF($J$4:J401,J401))))</f>
        <v/>
      </c>
      <c r="L401" s="44" t="str">
        <f>IF(K401="","",J401&amp;" _ "&amp;COUNTIF($J$4:J401,J401)&amp;"_"&amp;N401)</f>
        <v/>
      </c>
      <c r="M401" s="45" t="str">
        <f t="shared" si="189"/>
        <v/>
      </c>
      <c r="N401" s="44" t="str">
        <f t="shared" si="190"/>
        <v/>
      </c>
      <c r="O401" s="57" t="str">
        <f t="shared" si="191"/>
        <v/>
      </c>
      <c r="P401" s="48" t="str" cm="1">
        <f t="array" ref="P401">IFERROR(IF(C401="P",G401,IF($K401=1,$M401,$M401+LOOKUP(2,1/($J$4:$J400=J401),$P$4:$P400))),"")</f>
        <v/>
      </c>
      <c r="Q401" s="57" t="str" cm="1">
        <f t="array" ref="Q401">IFERROR(IF(OR(C401="P",C401="A",C401="R"),F401,IF($K401=1,F401,IF(LOOKUP(2,1/($J$4:$J400=$J401),$P$4:$P400)=0,$F401,IF(AND($C401="C",LOOKUP(2,1/($J$4:$J400=$J401),$P$4:$P400)&gt;0),(F401*G401+LOOKUP(2,1/($J$4:$J400=$J401),$P$4:$P400)*LOOKUP(2,1/($J$4:$J400=$J401),$Q$4:$Q400))/$P401,IF(AND($C401="C",LOOKUP(2,1/($J$4:$J400=$J401),$P$4:$P400)&lt;0),LOOKUP(2,1/($J$4:$J400=$J401),$Q$4:$Q400),IF(AND($C401="V",LOOKUP(2,1/($J$4:$J400=$J401),$P$4:$P400)&lt;0),((-1*(F401*G401))+LOOKUP(2,1/($J$4:$J400=$J401),$P$4:$P400)*LOOKUP(2,1/($J$4:$J400=$J401),$Q$4:$Q400))/$P401,IF(AND($C401="V",LOOKUP(2,1/($J$4:$J400=$J401),$P$4:$P400)&gt;0),LOOKUP(2,1/($J$4:$J400=$J401),$Q$4:$Q400),""))))))),"")</f>
        <v/>
      </c>
      <c r="R401" s="49" t="str">
        <f t="shared" ref="R401:R464" si="194">IFERROR(Q401*P401,"")</f>
        <v/>
      </c>
      <c r="S401" s="49" t="str">
        <f t="shared" si="180"/>
        <v/>
      </c>
      <c r="T401" s="49" t="str">
        <f t="shared" si="192"/>
        <v/>
      </c>
      <c r="U401" s="49" t="str">
        <f>IFERROR(IF(C401="P",S401,IF(K401=1,0,IF(OR(LOOKUP(2,1/($E$4:$E400=$E401),$P$4:$P400)=0,AND($C401="C",$N401="LONG"),AND(C401="V",N401="SHORT")),0,S401+(M401*Q401)))),"")</f>
        <v/>
      </c>
      <c r="V401" s="49" t="str">
        <f t="shared" si="193"/>
        <v/>
      </c>
      <c r="W401" s="50" t="str">
        <f t="shared" si="187"/>
        <v/>
      </c>
      <c r="Y401" s="51" t="str">
        <f t="shared" si="174"/>
        <v/>
      </c>
      <c r="Z401" s="50" t="str">
        <f t="shared" si="181"/>
        <v/>
      </c>
      <c r="AA401" s="50" t="str">
        <f t="shared" si="172"/>
        <v/>
      </c>
      <c r="AB401" s="50" t="str">
        <f t="shared" si="175"/>
        <v/>
      </c>
      <c r="AC401" s="58" t="str">
        <f t="shared" si="176"/>
        <v/>
      </c>
      <c r="AD401" s="53" t="str">
        <f t="shared" si="173"/>
        <v/>
      </c>
      <c r="AE401" s="53" t="str">
        <f t="shared" si="177"/>
        <v/>
      </c>
      <c r="AF401" s="59" t="str">
        <f t="shared" si="178"/>
        <v/>
      </c>
      <c r="AG401" s="40" t="str">
        <f>C401&amp;COUNTIFS($C$3:C401,"V")</f>
        <v>0</v>
      </c>
      <c r="AH401" s="266" t="str">
        <f t="shared" si="170"/>
        <v/>
      </c>
      <c r="AI401" s="56" t="str">
        <f t="shared" si="182"/>
        <v/>
      </c>
      <c r="AJ401" s="265" t="str">
        <f t="shared" si="183"/>
        <v/>
      </c>
      <c r="AK401" s="267" t="str">
        <f t="shared" si="184"/>
        <v/>
      </c>
      <c r="AL401" s="267" t="str">
        <f t="shared" si="185"/>
        <v/>
      </c>
      <c r="AM401" s="40" t="str">
        <f t="shared" si="186"/>
        <v/>
      </c>
      <c r="AN401" s="267">
        <f t="shared" si="179"/>
        <v>0</v>
      </c>
      <c r="CE401" s="279"/>
    </row>
    <row r="402" spans="1:83" s="40" customFormat="1" ht="12.75">
      <c r="A402" s="227"/>
      <c r="B402" s="88"/>
      <c r="C402" s="89"/>
      <c r="D402" s="90"/>
      <c r="E402" s="89"/>
      <c r="F402" s="91"/>
      <c r="G402" s="304"/>
      <c r="H402" s="41"/>
      <c r="I402" s="42" t="str">
        <f t="shared" si="188"/>
        <v/>
      </c>
      <c r="J402" s="43" t="str">
        <f t="shared" si="171"/>
        <v/>
      </c>
      <c r="K402" s="44" t="str">
        <f>IF(J402="","",IF(COUNTIF($J$4:J402,J402)=0,"",(COUNTIF($J$4:J402,J402))))</f>
        <v/>
      </c>
      <c r="L402" s="44" t="str">
        <f>IF(K402="","",J402&amp;" _ "&amp;COUNTIF($J$4:J402,J402)&amp;"_"&amp;N402)</f>
        <v/>
      </c>
      <c r="M402" s="45" t="str">
        <f t="shared" si="189"/>
        <v/>
      </c>
      <c r="N402" s="44" t="str">
        <f t="shared" si="190"/>
        <v/>
      </c>
      <c r="O402" s="57" t="str">
        <f t="shared" si="191"/>
        <v/>
      </c>
      <c r="P402" s="48" t="str" cm="1">
        <f t="array" ref="P402">IFERROR(IF(C402="P",G402,IF($K402=1,$M402,$M402+LOOKUP(2,1/($J$4:$J401=J402),$P$4:$P401))),"")</f>
        <v/>
      </c>
      <c r="Q402" s="57" t="str" cm="1">
        <f t="array" ref="Q402">IFERROR(IF(OR(C402="P",C402="A",C402="R"),F402,IF($K402=1,F402,IF(LOOKUP(2,1/($J$4:$J401=$J402),$P$4:$P401)=0,$F402,IF(AND($C402="C",LOOKUP(2,1/($J$4:$J401=$J402),$P$4:$P401)&gt;0),(F402*G402+LOOKUP(2,1/($J$4:$J401=$J402),$P$4:$P401)*LOOKUP(2,1/($J$4:$J401=$J402),$Q$4:$Q401))/$P402,IF(AND($C402="C",LOOKUP(2,1/($J$4:$J401=$J402),$P$4:$P401)&lt;0),LOOKUP(2,1/($J$4:$J401=$J402),$Q$4:$Q401),IF(AND($C402="V",LOOKUP(2,1/($J$4:$J401=$J402),$P$4:$P401)&lt;0),((-1*(F402*G402))+LOOKUP(2,1/($J$4:$J401=$J402),$P$4:$P401)*LOOKUP(2,1/($J$4:$J401=$J402),$Q$4:$Q401))/$P402,IF(AND($C402="V",LOOKUP(2,1/($J$4:$J401=$J402),$P$4:$P401)&gt;0),LOOKUP(2,1/($J$4:$J401=$J402),$Q$4:$Q401),""))))))),"")</f>
        <v/>
      </c>
      <c r="R402" s="49" t="str">
        <f t="shared" si="194"/>
        <v/>
      </c>
      <c r="S402" s="49" t="str">
        <f t="shared" si="180"/>
        <v/>
      </c>
      <c r="T402" s="49" t="str">
        <f t="shared" si="192"/>
        <v/>
      </c>
      <c r="U402" s="49" t="str">
        <f>IFERROR(IF(C402="P",S402,IF(K402=1,0,IF(OR(LOOKUP(2,1/($E$4:$E401=$E402),$P$4:$P401)=0,AND($C402="C",$N402="LONG"),AND(C402="V",N402="SHORT")),0,S402+(M402*Q402)))),"")</f>
        <v/>
      </c>
      <c r="V402" s="49" t="str">
        <f t="shared" si="193"/>
        <v/>
      </c>
      <c r="W402" s="50" t="str">
        <f t="shared" si="187"/>
        <v/>
      </c>
      <c r="Y402" s="51" t="str">
        <f t="shared" si="174"/>
        <v/>
      </c>
      <c r="Z402" s="50" t="str">
        <f t="shared" si="181"/>
        <v/>
      </c>
      <c r="AA402" s="50" t="str">
        <f t="shared" si="172"/>
        <v/>
      </c>
      <c r="AB402" s="50" t="str">
        <f t="shared" si="175"/>
        <v/>
      </c>
      <c r="AC402" s="58" t="str">
        <f t="shared" si="176"/>
        <v/>
      </c>
      <c r="AD402" s="53" t="str">
        <f t="shared" si="173"/>
        <v/>
      </c>
      <c r="AE402" s="53" t="str">
        <f t="shared" si="177"/>
        <v/>
      </c>
      <c r="AF402" s="59" t="str">
        <f t="shared" si="178"/>
        <v/>
      </c>
      <c r="AG402" s="40" t="str">
        <f>C402&amp;COUNTIFS($C$3:C402,"V")</f>
        <v>0</v>
      </c>
      <c r="AH402" s="266" t="str">
        <f t="shared" si="170"/>
        <v/>
      </c>
      <c r="AI402" s="56" t="str">
        <f t="shared" si="182"/>
        <v/>
      </c>
      <c r="AJ402" s="265" t="str">
        <f t="shared" si="183"/>
        <v/>
      </c>
      <c r="AK402" s="267" t="str">
        <f t="shared" si="184"/>
        <v/>
      </c>
      <c r="AL402" s="267" t="str">
        <f t="shared" si="185"/>
        <v/>
      </c>
      <c r="AM402" s="40" t="str">
        <f t="shared" si="186"/>
        <v/>
      </c>
      <c r="AN402" s="267">
        <f t="shared" si="179"/>
        <v>0</v>
      </c>
      <c r="CE402" s="279"/>
    </row>
    <row r="403" spans="1:83" s="40" customFormat="1" ht="12.75">
      <c r="A403" s="227"/>
      <c r="B403" s="88"/>
      <c r="C403" s="89"/>
      <c r="D403" s="90"/>
      <c r="E403" s="89"/>
      <c r="F403" s="91"/>
      <c r="G403" s="304"/>
      <c r="H403" s="41"/>
      <c r="I403" s="42" t="str">
        <f t="shared" si="188"/>
        <v/>
      </c>
      <c r="J403" s="43" t="str">
        <f t="shared" si="171"/>
        <v/>
      </c>
      <c r="K403" s="44" t="str">
        <f>IF(J403="","",IF(COUNTIF($J$4:J403,J403)=0,"",(COUNTIF($J$4:J403,J403))))</f>
        <v/>
      </c>
      <c r="L403" s="44" t="str">
        <f>IF(K403="","",J403&amp;" _ "&amp;COUNTIF($J$4:J403,J403)&amp;"_"&amp;N403)</f>
        <v/>
      </c>
      <c r="M403" s="45" t="str">
        <f t="shared" si="189"/>
        <v/>
      </c>
      <c r="N403" s="44" t="str">
        <f t="shared" si="190"/>
        <v/>
      </c>
      <c r="O403" s="57" t="str">
        <f t="shared" si="191"/>
        <v/>
      </c>
      <c r="P403" s="48" t="str" cm="1">
        <f t="array" ref="P403">IFERROR(IF(C403="P",G403,IF($K403=1,$M403,$M403+LOOKUP(2,1/($J$4:$J402=J403),$P$4:$P402))),"")</f>
        <v/>
      </c>
      <c r="Q403" s="57" t="str" cm="1">
        <f t="array" ref="Q403">IFERROR(IF(OR(C403="P",C403="A",C403="R"),F403,IF($K403=1,F403,IF(LOOKUP(2,1/($J$4:$J402=$J403),$P$4:$P402)=0,$F403,IF(AND($C403="C",LOOKUP(2,1/($J$4:$J402=$J403),$P$4:$P402)&gt;0),(F403*G403+LOOKUP(2,1/($J$4:$J402=$J403),$P$4:$P402)*LOOKUP(2,1/($J$4:$J402=$J403),$Q$4:$Q402))/$P403,IF(AND($C403="C",LOOKUP(2,1/($J$4:$J402=$J403),$P$4:$P402)&lt;0),LOOKUP(2,1/($J$4:$J402=$J403),$Q$4:$Q402),IF(AND($C403="V",LOOKUP(2,1/($J$4:$J402=$J403),$P$4:$P402)&lt;0),((-1*(F403*G403))+LOOKUP(2,1/($J$4:$J402=$J403),$P$4:$P402)*LOOKUP(2,1/($J$4:$J402=$J403),$Q$4:$Q402))/$P403,IF(AND($C403="V",LOOKUP(2,1/($J$4:$J402=$J403),$P$4:$P402)&gt;0),LOOKUP(2,1/($J$4:$J402=$J403),$Q$4:$Q402),""))))))),"")</f>
        <v/>
      </c>
      <c r="R403" s="49" t="str">
        <f t="shared" si="194"/>
        <v/>
      </c>
      <c r="S403" s="49" t="str">
        <f t="shared" si="180"/>
        <v/>
      </c>
      <c r="T403" s="49" t="str">
        <f t="shared" si="192"/>
        <v/>
      </c>
      <c r="U403" s="49" t="str">
        <f>IFERROR(IF(C403="P",S403,IF(K403=1,0,IF(OR(LOOKUP(2,1/($E$4:$E402=$E403),$P$4:$P402)=0,AND($C403="C",$N403="LONG"),AND(C403="V",N403="SHORT")),0,S403+(M403*Q403)))),"")</f>
        <v/>
      </c>
      <c r="V403" s="49" t="str">
        <f t="shared" si="193"/>
        <v/>
      </c>
      <c r="W403" s="50" t="str">
        <f t="shared" si="187"/>
        <v/>
      </c>
      <c r="Y403" s="51" t="str">
        <f t="shared" si="174"/>
        <v/>
      </c>
      <c r="Z403" s="50" t="str">
        <f t="shared" si="181"/>
        <v/>
      </c>
      <c r="AA403" s="50" t="str">
        <f t="shared" si="172"/>
        <v/>
      </c>
      <c r="AB403" s="50" t="str">
        <f t="shared" si="175"/>
        <v/>
      </c>
      <c r="AC403" s="58" t="str">
        <f t="shared" si="176"/>
        <v/>
      </c>
      <c r="AD403" s="53" t="str">
        <f t="shared" si="173"/>
        <v/>
      </c>
      <c r="AE403" s="53" t="str">
        <f t="shared" si="177"/>
        <v/>
      </c>
      <c r="AF403" s="59" t="str">
        <f t="shared" si="178"/>
        <v/>
      </c>
      <c r="AG403" s="40" t="str">
        <f>C403&amp;COUNTIFS($C$3:C403,"V")</f>
        <v>0</v>
      </c>
      <c r="AH403" s="266" t="str">
        <f t="shared" si="170"/>
        <v/>
      </c>
      <c r="AI403" s="56" t="str">
        <f t="shared" si="182"/>
        <v/>
      </c>
      <c r="AJ403" s="265" t="str">
        <f t="shared" si="183"/>
        <v/>
      </c>
      <c r="AK403" s="267" t="str">
        <f t="shared" si="184"/>
        <v/>
      </c>
      <c r="AL403" s="267" t="str">
        <f t="shared" si="185"/>
        <v/>
      </c>
      <c r="AM403" s="40" t="str">
        <f t="shared" si="186"/>
        <v/>
      </c>
      <c r="AN403" s="267">
        <f t="shared" si="179"/>
        <v>0</v>
      </c>
      <c r="CE403" s="279"/>
    </row>
    <row r="404" spans="1:83" s="40" customFormat="1" ht="12.75">
      <c r="A404" s="227"/>
      <c r="B404" s="88"/>
      <c r="C404" s="89"/>
      <c r="D404" s="90"/>
      <c r="E404" s="89"/>
      <c r="F404" s="91"/>
      <c r="G404" s="304"/>
      <c r="H404" s="41"/>
      <c r="I404" s="42" t="str">
        <f t="shared" si="188"/>
        <v/>
      </c>
      <c r="J404" s="43" t="str">
        <f t="shared" si="171"/>
        <v/>
      </c>
      <c r="K404" s="44" t="str">
        <f>IF(J404="","",IF(COUNTIF($J$4:J404,J404)=0,"",(COUNTIF($J$4:J404,J404))))</f>
        <v/>
      </c>
      <c r="L404" s="44" t="str">
        <f>IF(K404="","",J404&amp;" _ "&amp;COUNTIF($J$4:J404,J404)&amp;"_"&amp;N404)</f>
        <v/>
      </c>
      <c r="M404" s="45" t="str">
        <f t="shared" si="189"/>
        <v/>
      </c>
      <c r="N404" s="44" t="str">
        <f t="shared" si="190"/>
        <v/>
      </c>
      <c r="O404" s="57" t="str">
        <f t="shared" si="191"/>
        <v/>
      </c>
      <c r="P404" s="48" t="str" cm="1">
        <f t="array" ref="P404">IFERROR(IF(C404="P",G404,IF($K404=1,$M404,$M404+LOOKUP(2,1/($J$4:$J403=J404),$P$4:$P403))),"")</f>
        <v/>
      </c>
      <c r="Q404" s="57" t="str" cm="1">
        <f t="array" ref="Q404">IFERROR(IF(OR(C404="P",C404="A",C404="R"),F404,IF($K404=1,F404,IF(LOOKUP(2,1/($J$4:$J403=$J404),$P$4:$P403)=0,$F404,IF(AND($C404="C",LOOKUP(2,1/($J$4:$J403=$J404),$P$4:$P403)&gt;0),(F404*G404+LOOKUP(2,1/($J$4:$J403=$J404),$P$4:$P403)*LOOKUP(2,1/($J$4:$J403=$J404),$Q$4:$Q403))/$P404,IF(AND($C404="C",LOOKUP(2,1/($J$4:$J403=$J404),$P$4:$P403)&lt;0),LOOKUP(2,1/($J$4:$J403=$J404),$Q$4:$Q403),IF(AND($C404="V",LOOKUP(2,1/($J$4:$J403=$J404),$P$4:$P403)&lt;0),((-1*(F404*G404))+LOOKUP(2,1/($J$4:$J403=$J404),$P$4:$P403)*LOOKUP(2,1/($J$4:$J403=$J404),$Q$4:$Q403))/$P404,IF(AND($C404="V",LOOKUP(2,1/($J$4:$J403=$J404),$P$4:$P403)&gt;0),LOOKUP(2,1/($J$4:$J403=$J404),$Q$4:$Q403),""))))))),"")</f>
        <v/>
      </c>
      <c r="R404" s="49" t="str">
        <f t="shared" si="194"/>
        <v/>
      </c>
      <c r="S404" s="49" t="str">
        <f t="shared" si="180"/>
        <v/>
      </c>
      <c r="T404" s="49" t="str">
        <f t="shared" si="192"/>
        <v/>
      </c>
      <c r="U404" s="49" t="str">
        <f>IFERROR(IF(C404="P",S404,IF(K404=1,0,IF(OR(LOOKUP(2,1/($E$4:$E403=$E404),$P$4:$P403)=0,AND($C404="C",$N404="LONG"),AND(C404="V",N404="SHORT")),0,S404+(M404*Q404)))),"")</f>
        <v/>
      </c>
      <c r="V404" s="49" t="str">
        <f t="shared" si="193"/>
        <v/>
      </c>
      <c r="W404" s="50" t="str">
        <f t="shared" si="187"/>
        <v/>
      </c>
      <c r="Y404" s="51" t="str">
        <f t="shared" si="174"/>
        <v/>
      </c>
      <c r="Z404" s="50" t="str">
        <f t="shared" si="181"/>
        <v/>
      </c>
      <c r="AA404" s="50" t="str">
        <f t="shared" si="172"/>
        <v/>
      </c>
      <c r="AB404" s="50" t="str">
        <f t="shared" si="175"/>
        <v/>
      </c>
      <c r="AC404" s="58" t="str">
        <f t="shared" si="176"/>
        <v/>
      </c>
      <c r="AD404" s="53" t="str">
        <f t="shared" si="173"/>
        <v/>
      </c>
      <c r="AE404" s="53" t="str">
        <f t="shared" si="177"/>
        <v/>
      </c>
      <c r="AF404" s="59" t="str">
        <f t="shared" si="178"/>
        <v/>
      </c>
      <c r="AG404" s="40" t="str">
        <f>C404&amp;COUNTIFS($C$3:C404,"V")</f>
        <v>0</v>
      </c>
      <c r="AH404" s="266" t="str">
        <f t="shared" si="170"/>
        <v/>
      </c>
      <c r="AI404" s="56" t="str">
        <f t="shared" si="182"/>
        <v/>
      </c>
      <c r="AJ404" s="265" t="str">
        <f t="shared" si="183"/>
        <v/>
      </c>
      <c r="AK404" s="267" t="str">
        <f t="shared" si="184"/>
        <v/>
      </c>
      <c r="AL404" s="267" t="str">
        <f t="shared" si="185"/>
        <v/>
      </c>
      <c r="AM404" s="40" t="str">
        <f t="shared" si="186"/>
        <v/>
      </c>
      <c r="AN404" s="267">
        <f t="shared" si="179"/>
        <v>0</v>
      </c>
      <c r="CE404" s="279"/>
    </row>
    <row r="405" spans="1:83" s="40" customFormat="1" ht="12.75">
      <c r="A405" s="227"/>
      <c r="B405" s="88"/>
      <c r="C405" s="89"/>
      <c r="D405" s="90"/>
      <c r="E405" s="89"/>
      <c r="F405" s="91"/>
      <c r="G405" s="304"/>
      <c r="H405" s="41"/>
      <c r="I405" s="42" t="str">
        <f t="shared" si="188"/>
        <v/>
      </c>
      <c r="J405" s="43" t="str">
        <f t="shared" si="171"/>
        <v/>
      </c>
      <c r="K405" s="44" t="str">
        <f>IF(J405="","",IF(COUNTIF($J$4:J405,J405)=0,"",(COUNTIF($J$4:J405,J405))))</f>
        <v/>
      </c>
      <c r="L405" s="44" t="str">
        <f>IF(K405="","",J405&amp;" _ "&amp;COUNTIF($J$4:J405,J405)&amp;"_"&amp;N405)</f>
        <v/>
      </c>
      <c r="M405" s="45" t="str">
        <f t="shared" si="189"/>
        <v/>
      </c>
      <c r="N405" s="44" t="str">
        <f t="shared" si="190"/>
        <v/>
      </c>
      <c r="O405" s="57" t="str">
        <f t="shared" si="191"/>
        <v/>
      </c>
      <c r="P405" s="48" t="str" cm="1">
        <f t="array" ref="P405">IFERROR(IF(C405="P",G405,IF($K405=1,$M405,$M405+LOOKUP(2,1/($J$4:$J404=J405),$P$4:$P404))),"")</f>
        <v/>
      </c>
      <c r="Q405" s="57" t="str" cm="1">
        <f t="array" ref="Q405">IFERROR(IF(OR(C405="P",C405="A",C405="R"),F405,IF($K405=1,F405,IF(LOOKUP(2,1/($J$4:$J404=$J405),$P$4:$P404)=0,$F405,IF(AND($C405="C",LOOKUP(2,1/($J$4:$J404=$J405),$P$4:$P404)&gt;0),(F405*G405+LOOKUP(2,1/($J$4:$J404=$J405),$P$4:$P404)*LOOKUP(2,1/($J$4:$J404=$J405),$Q$4:$Q404))/$P405,IF(AND($C405="C",LOOKUP(2,1/($J$4:$J404=$J405),$P$4:$P404)&lt;0),LOOKUP(2,1/($J$4:$J404=$J405),$Q$4:$Q404),IF(AND($C405="V",LOOKUP(2,1/($J$4:$J404=$J405),$P$4:$P404)&lt;0),((-1*(F405*G405))+LOOKUP(2,1/($J$4:$J404=$J405),$P$4:$P404)*LOOKUP(2,1/($J$4:$J404=$J405),$Q$4:$Q404))/$P405,IF(AND($C405="V",LOOKUP(2,1/($J$4:$J404=$J405),$P$4:$P404)&gt;0),LOOKUP(2,1/($J$4:$J404=$J405),$Q$4:$Q404),""))))))),"")</f>
        <v/>
      </c>
      <c r="R405" s="49" t="str">
        <f t="shared" si="194"/>
        <v/>
      </c>
      <c r="S405" s="49" t="str">
        <f t="shared" si="180"/>
        <v/>
      </c>
      <c r="T405" s="49" t="str">
        <f t="shared" si="192"/>
        <v/>
      </c>
      <c r="U405" s="49" t="str">
        <f>IFERROR(IF(C405="P",S405,IF(K405=1,0,IF(OR(LOOKUP(2,1/($E$4:$E404=$E405),$P$4:$P404)=0,AND($C405="C",$N405="LONG"),AND(C405="V",N405="SHORT")),0,S405+(M405*Q405)))),"")</f>
        <v/>
      </c>
      <c r="V405" s="49" t="str">
        <f t="shared" si="193"/>
        <v/>
      </c>
      <c r="W405" s="50" t="str">
        <f t="shared" si="187"/>
        <v/>
      </c>
      <c r="Y405" s="51" t="str">
        <f t="shared" si="174"/>
        <v/>
      </c>
      <c r="Z405" s="50" t="str">
        <f t="shared" si="181"/>
        <v/>
      </c>
      <c r="AA405" s="50" t="str">
        <f t="shared" si="172"/>
        <v/>
      </c>
      <c r="AB405" s="50" t="str">
        <f t="shared" si="175"/>
        <v/>
      </c>
      <c r="AC405" s="58" t="str">
        <f t="shared" si="176"/>
        <v/>
      </c>
      <c r="AD405" s="53" t="str">
        <f t="shared" si="173"/>
        <v/>
      </c>
      <c r="AE405" s="53" t="str">
        <f t="shared" si="177"/>
        <v/>
      </c>
      <c r="AF405" s="59" t="str">
        <f t="shared" si="178"/>
        <v/>
      </c>
      <c r="AG405" s="40" t="str">
        <f>C405&amp;COUNTIFS($C$3:C405,"V")</f>
        <v>0</v>
      </c>
      <c r="AH405" s="266" t="str">
        <f t="shared" si="170"/>
        <v/>
      </c>
      <c r="AI405" s="56" t="str">
        <f t="shared" si="182"/>
        <v/>
      </c>
      <c r="AJ405" s="265" t="str">
        <f t="shared" si="183"/>
        <v/>
      </c>
      <c r="AK405" s="267" t="str">
        <f t="shared" si="184"/>
        <v/>
      </c>
      <c r="AL405" s="267" t="str">
        <f t="shared" si="185"/>
        <v/>
      </c>
      <c r="AM405" s="40" t="str">
        <f t="shared" si="186"/>
        <v/>
      </c>
      <c r="AN405" s="267">
        <f t="shared" si="179"/>
        <v>0</v>
      </c>
      <c r="CE405" s="279"/>
    </row>
    <row r="406" spans="1:83" s="40" customFormat="1" ht="12.75">
      <c r="A406" s="227"/>
      <c r="B406" s="88"/>
      <c r="C406" s="89"/>
      <c r="D406" s="90"/>
      <c r="E406" s="89"/>
      <c r="F406" s="91"/>
      <c r="G406" s="304"/>
      <c r="H406" s="41"/>
      <c r="I406" s="42" t="str">
        <f t="shared" si="188"/>
        <v/>
      </c>
      <c r="J406" s="43" t="str">
        <f t="shared" si="171"/>
        <v/>
      </c>
      <c r="K406" s="44" t="str">
        <f>IF(J406="","",IF(COUNTIF($J$4:J406,J406)=0,"",(COUNTIF($J$4:J406,J406))))</f>
        <v/>
      </c>
      <c r="L406" s="44" t="str">
        <f>IF(K406="","",J406&amp;" _ "&amp;COUNTIF($J$4:J406,J406)&amp;"_"&amp;N406)</f>
        <v/>
      </c>
      <c r="M406" s="45" t="str">
        <f t="shared" si="189"/>
        <v/>
      </c>
      <c r="N406" s="44" t="str">
        <f t="shared" si="190"/>
        <v/>
      </c>
      <c r="O406" s="57" t="str">
        <f t="shared" si="191"/>
        <v/>
      </c>
      <c r="P406" s="48" t="str" cm="1">
        <f t="array" ref="P406">IFERROR(IF(C406="P",G406,IF($K406=1,$M406,$M406+LOOKUP(2,1/($J$4:$J405=J406),$P$4:$P405))),"")</f>
        <v/>
      </c>
      <c r="Q406" s="57" t="str" cm="1">
        <f t="array" ref="Q406">IFERROR(IF(OR(C406="P",C406="A",C406="R"),F406,IF($K406=1,F406,IF(LOOKUP(2,1/($J$4:$J405=$J406),$P$4:$P405)=0,$F406,IF(AND($C406="C",LOOKUP(2,1/($J$4:$J405=$J406),$P$4:$P405)&gt;0),(F406*G406+LOOKUP(2,1/($J$4:$J405=$J406),$P$4:$P405)*LOOKUP(2,1/($J$4:$J405=$J406),$Q$4:$Q405))/$P406,IF(AND($C406="C",LOOKUP(2,1/($J$4:$J405=$J406),$P$4:$P405)&lt;0),LOOKUP(2,1/($J$4:$J405=$J406),$Q$4:$Q405),IF(AND($C406="V",LOOKUP(2,1/($J$4:$J405=$J406),$P$4:$P405)&lt;0),((-1*(F406*G406))+LOOKUP(2,1/($J$4:$J405=$J406),$P$4:$P405)*LOOKUP(2,1/($J$4:$J405=$J406),$Q$4:$Q405))/$P406,IF(AND($C406="V",LOOKUP(2,1/($J$4:$J405=$J406),$P$4:$P405)&gt;0),LOOKUP(2,1/($J$4:$J405=$J406),$Q$4:$Q405),""))))))),"")</f>
        <v/>
      </c>
      <c r="R406" s="49" t="str">
        <f t="shared" si="194"/>
        <v/>
      </c>
      <c r="S406" s="49" t="str">
        <f t="shared" si="180"/>
        <v/>
      </c>
      <c r="T406" s="49" t="str">
        <f t="shared" si="192"/>
        <v/>
      </c>
      <c r="U406" s="49" t="str">
        <f>IFERROR(IF(C406="P",S406,IF(K406=1,0,IF(OR(LOOKUP(2,1/($E$4:$E405=$E406),$P$4:$P405)=0,AND($C406="C",$N406="LONG"),AND(C406="V",N406="SHORT")),0,S406+(M406*Q406)))),"")</f>
        <v/>
      </c>
      <c r="V406" s="49" t="str">
        <f t="shared" si="193"/>
        <v/>
      </c>
      <c r="W406" s="50" t="str">
        <f t="shared" si="187"/>
        <v/>
      </c>
      <c r="Y406" s="51" t="str">
        <f t="shared" si="174"/>
        <v/>
      </c>
      <c r="Z406" s="50" t="str">
        <f t="shared" si="181"/>
        <v/>
      </c>
      <c r="AA406" s="50" t="str">
        <f t="shared" si="172"/>
        <v/>
      </c>
      <c r="AB406" s="50" t="str">
        <f t="shared" si="175"/>
        <v/>
      </c>
      <c r="AC406" s="58" t="str">
        <f t="shared" si="176"/>
        <v/>
      </c>
      <c r="AD406" s="53" t="str">
        <f t="shared" si="173"/>
        <v/>
      </c>
      <c r="AE406" s="53" t="str">
        <f t="shared" si="177"/>
        <v/>
      </c>
      <c r="AF406" s="59" t="str">
        <f t="shared" si="178"/>
        <v/>
      </c>
      <c r="AG406" s="40" t="str">
        <f>C406&amp;COUNTIFS($C$3:C406,"V")</f>
        <v>0</v>
      </c>
      <c r="AH406" s="266" t="str">
        <f t="shared" si="170"/>
        <v/>
      </c>
      <c r="AI406" s="56" t="str">
        <f t="shared" si="182"/>
        <v/>
      </c>
      <c r="AJ406" s="265" t="str">
        <f t="shared" si="183"/>
        <v/>
      </c>
      <c r="AK406" s="267" t="str">
        <f t="shared" si="184"/>
        <v/>
      </c>
      <c r="AL406" s="267" t="str">
        <f t="shared" si="185"/>
        <v/>
      </c>
      <c r="AM406" s="40" t="str">
        <f t="shared" si="186"/>
        <v/>
      </c>
      <c r="AN406" s="267">
        <f t="shared" si="179"/>
        <v>0</v>
      </c>
      <c r="CE406" s="279"/>
    </row>
    <row r="407" spans="1:83" s="40" customFormat="1" ht="12.75">
      <c r="A407" s="227"/>
      <c r="B407" s="88"/>
      <c r="C407" s="89"/>
      <c r="D407" s="90"/>
      <c r="E407" s="89"/>
      <c r="F407" s="91"/>
      <c r="G407" s="304"/>
      <c r="H407" s="41"/>
      <c r="I407" s="42" t="str">
        <f t="shared" si="188"/>
        <v/>
      </c>
      <c r="J407" s="43" t="str">
        <f t="shared" si="171"/>
        <v/>
      </c>
      <c r="K407" s="44" t="str">
        <f>IF(J407="","",IF(COUNTIF($J$4:J407,J407)=0,"",(COUNTIF($J$4:J407,J407))))</f>
        <v/>
      </c>
      <c r="L407" s="44" t="str">
        <f>IF(K407="","",J407&amp;" _ "&amp;COUNTIF($J$4:J407,J407)&amp;"_"&amp;N407)</f>
        <v/>
      </c>
      <c r="M407" s="45" t="str">
        <f t="shared" si="189"/>
        <v/>
      </c>
      <c r="N407" s="44" t="str">
        <f t="shared" si="190"/>
        <v/>
      </c>
      <c r="O407" s="57" t="str">
        <f t="shared" si="191"/>
        <v/>
      </c>
      <c r="P407" s="48" t="str" cm="1">
        <f t="array" ref="P407">IFERROR(IF(C407="P",G407,IF($K407=1,$M407,$M407+LOOKUP(2,1/($J$4:$J406=J407),$P$4:$P406))),"")</f>
        <v/>
      </c>
      <c r="Q407" s="57" t="str" cm="1">
        <f t="array" ref="Q407">IFERROR(IF(OR(C407="P",C407="A",C407="R"),F407,IF($K407=1,F407,IF(LOOKUP(2,1/($J$4:$J406=$J407),$P$4:$P406)=0,$F407,IF(AND($C407="C",LOOKUP(2,1/($J$4:$J406=$J407),$P$4:$P406)&gt;0),(F407*G407+LOOKUP(2,1/($J$4:$J406=$J407),$P$4:$P406)*LOOKUP(2,1/($J$4:$J406=$J407),$Q$4:$Q406))/$P407,IF(AND($C407="C",LOOKUP(2,1/($J$4:$J406=$J407),$P$4:$P406)&lt;0),LOOKUP(2,1/($J$4:$J406=$J407),$Q$4:$Q406),IF(AND($C407="V",LOOKUP(2,1/($J$4:$J406=$J407),$P$4:$P406)&lt;0),((-1*(F407*G407))+LOOKUP(2,1/($J$4:$J406=$J407),$P$4:$P406)*LOOKUP(2,1/($J$4:$J406=$J407),$Q$4:$Q406))/$P407,IF(AND($C407="V",LOOKUP(2,1/($J$4:$J406=$J407),$P$4:$P406)&gt;0),LOOKUP(2,1/($J$4:$J406=$J407),$Q$4:$Q406),""))))))),"")</f>
        <v/>
      </c>
      <c r="R407" s="49" t="str">
        <f t="shared" si="194"/>
        <v/>
      </c>
      <c r="S407" s="49" t="str">
        <f t="shared" si="180"/>
        <v/>
      </c>
      <c r="T407" s="49" t="str">
        <f t="shared" si="192"/>
        <v/>
      </c>
      <c r="U407" s="49" t="str">
        <f>IFERROR(IF(C407="P",S407,IF(K407=1,0,IF(OR(LOOKUP(2,1/($E$4:$E406=$E407),$P$4:$P406)=0,AND($C407="C",$N407="LONG"),AND(C407="V",N407="SHORT")),0,S407+(M407*Q407)))),"")</f>
        <v/>
      </c>
      <c r="V407" s="49" t="str">
        <f t="shared" si="193"/>
        <v/>
      </c>
      <c r="W407" s="50" t="str">
        <f t="shared" si="187"/>
        <v/>
      </c>
      <c r="Y407" s="51" t="str">
        <f t="shared" si="174"/>
        <v/>
      </c>
      <c r="Z407" s="50" t="str">
        <f t="shared" si="181"/>
        <v/>
      </c>
      <c r="AA407" s="50" t="str">
        <f t="shared" si="172"/>
        <v/>
      </c>
      <c r="AB407" s="50" t="str">
        <f t="shared" si="175"/>
        <v/>
      </c>
      <c r="AC407" s="58" t="str">
        <f t="shared" si="176"/>
        <v/>
      </c>
      <c r="AD407" s="53" t="str">
        <f t="shared" si="173"/>
        <v/>
      </c>
      <c r="AE407" s="53" t="str">
        <f t="shared" si="177"/>
        <v/>
      </c>
      <c r="AF407" s="59" t="str">
        <f t="shared" si="178"/>
        <v/>
      </c>
      <c r="AG407" s="40" t="str">
        <f>C407&amp;COUNTIFS($C$3:C407,"V")</f>
        <v>0</v>
      </c>
      <c r="AH407" s="266" t="str">
        <f t="shared" si="170"/>
        <v/>
      </c>
      <c r="AI407" s="56" t="str">
        <f t="shared" si="182"/>
        <v/>
      </c>
      <c r="AJ407" s="265" t="str">
        <f t="shared" si="183"/>
        <v/>
      </c>
      <c r="AK407" s="267" t="str">
        <f t="shared" si="184"/>
        <v/>
      </c>
      <c r="AL407" s="267" t="str">
        <f t="shared" si="185"/>
        <v/>
      </c>
      <c r="AM407" s="40" t="str">
        <f t="shared" si="186"/>
        <v/>
      </c>
      <c r="AN407" s="267">
        <f t="shared" si="179"/>
        <v>0</v>
      </c>
      <c r="CE407" s="279"/>
    </row>
    <row r="408" spans="1:83" s="40" customFormat="1" ht="12.75">
      <c r="A408" s="227"/>
      <c r="B408" s="88"/>
      <c r="C408" s="89"/>
      <c r="D408" s="90"/>
      <c r="E408" s="89"/>
      <c r="F408" s="91"/>
      <c r="G408" s="304"/>
      <c r="H408" s="41"/>
      <c r="I408" s="42" t="str">
        <f t="shared" si="188"/>
        <v/>
      </c>
      <c r="J408" s="43" t="str">
        <f t="shared" si="171"/>
        <v/>
      </c>
      <c r="K408" s="44" t="str">
        <f>IF(J408="","",IF(COUNTIF($J$4:J408,J408)=0,"",(COUNTIF($J$4:J408,J408))))</f>
        <v/>
      </c>
      <c r="L408" s="44" t="str">
        <f>IF(K408="","",J408&amp;" _ "&amp;COUNTIF($J$4:J408,J408)&amp;"_"&amp;N408)</f>
        <v/>
      </c>
      <c r="M408" s="45" t="str">
        <f t="shared" si="189"/>
        <v/>
      </c>
      <c r="N408" s="44" t="str">
        <f t="shared" si="190"/>
        <v/>
      </c>
      <c r="O408" s="57" t="str">
        <f t="shared" si="191"/>
        <v/>
      </c>
      <c r="P408" s="48" t="str" cm="1">
        <f t="array" ref="P408">IFERROR(IF(C408="P",G408,IF($K408=1,$M408,$M408+LOOKUP(2,1/($J$4:$J407=J408),$P$4:$P407))),"")</f>
        <v/>
      </c>
      <c r="Q408" s="57" t="str" cm="1">
        <f t="array" ref="Q408">IFERROR(IF(OR(C408="P",C408="A",C408="R"),F408,IF($K408=1,F408,IF(LOOKUP(2,1/($J$4:$J407=$J408),$P$4:$P407)=0,$F408,IF(AND($C408="C",LOOKUP(2,1/($J$4:$J407=$J408),$P$4:$P407)&gt;0),(F408*G408+LOOKUP(2,1/($J$4:$J407=$J408),$P$4:$P407)*LOOKUP(2,1/($J$4:$J407=$J408),$Q$4:$Q407))/$P408,IF(AND($C408="C",LOOKUP(2,1/($J$4:$J407=$J408),$P$4:$P407)&lt;0),LOOKUP(2,1/($J$4:$J407=$J408),$Q$4:$Q407),IF(AND($C408="V",LOOKUP(2,1/($J$4:$J407=$J408),$P$4:$P407)&lt;0),((-1*(F408*G408))+LOOKUP(2,1/($J$4:$J407=$J408),$P$4:$P407)*LOOKUP(2,1/($J$4:$J407=$J408),$Q$4:$Q407))/$P408,IF(AND($C408="V",LOOKUP(2,1/($J$4:$J407=$J408),$P$4:$P407)&gt;0),LOOKUP(2,1/($J$4:$J407=$J408),$Q$4:$Q407),""))))))),"")</f>
        <v/>
      </c>
      <c r="R408" s="49" t="str">
        <f t="shared" si="194"/>
        <v/>
      </c>
      <c r="S408" s="49" t="str">
        <f t="shared" si="180"/>
        <v/>
      </c>
      <c r="T408" s="49" t="str">
        <f t="shared" si="192"/>
        <v/>
      </c>
      <c r="U408" s="49" t="str">
        <f>IFERROR(IF(C408="P",S408,IF(K408=1,0,IF(OR(LOOKUP(2,1/($E$4:$E407=$E408),$P$4:$P407)=0,AND($C408="C",$N408="LONG"),AND(C408="V",N408="SHORT")),0,S408+(M408*Q408)))),"")</f>
        <v/>
      </c>
      <c r="V408" s="49" t="str">
        <f t="shared" si="193"/>
        <v/>
      </c>
      <c r="W408" s="50" t="str">
        <f t="shared" si="187"/>
        <v/>
      </c>
      <c r="Y408" s="51" t="str">
        <f t="shared" si="174"/>
        <v/>
      </c>
      <c r="Z408" s="50" t="str">
        <f t="shared" si="181"/>
        <v/>
      </c>
      <c r="AA408" s="50" t="str">
        <f t="shared" si="172"/>
        <v/>
      </c>
      <c r="AB408" s="50" t="str">
        <f t="shared" si="175"/>
        <v/>
      </c>
      <c r="AC408" s="58" t="str">
        <f t="shared" si="176"/>
        <v/>
      </c>
      <c r="AD408" s="53" t="str">
        <f t="shared" si="173"/>
        <v/>
      </c>
      <c r="AE408" s="53" t="str">
        <f t="shared" si="177"/>
        <v/>
      </c>
      <c r="AF408" s="59" t="str">
        <f t="shared" si="178"/>
        <v/>
      </c>
      <c r="AG408" s="40" t="str">
        <f>C408&amp;COUNTIFS($C$3:C408,"V")</f>
        <v>0</v>
      </c>
      <c r="AH408" s="266" t="str">
        <f t="shared" si="170"/>
        <v/>
      </c>
      <c r="AI408" s="56" t="str">
        <f t="shared" si="182"/>
        <v/>
      </c>
      <c r="AJ408" s="265" t="str">
        <f t="shared" si="183"/>
        <v/>
      </c>
      <c r="AK408" s="267" t="str">
        <f t="shared" si="184"/>
        <v/>
      </c>
      <c r="AL408" s="267" t="str">
        <f t="shared" si="185"/>
        <v/>
      </c>
      <c r="AM408" s="40" t="str">
        <f t="shared" si="186"/>
        <v/>
      </c>
      <c r="AN408" s="267">
        <f t="shared" si="179"/>
        <v>0</v>
      </c>
      <c r="CE408" s="279"/>
    </row>
    <row r="409" spans="1:83" s="40" customFormat="1" ht="12.75">
      <c r="A409" s="227"/>
      <c r="B409" s="88"/>
      <c r="C409" s="89"/>
      <c r="D409" s="90"/>
      <c r="E409" s="89"/>
      <c r="F409" s="91"/>
      <c r="G409" s="304"/>
      <c r="H409" s="41"/>
      <c r="I409" s="42" t="str">
        <f t="shared" si="188"/>
        <v/>
      </c>
      <c r="J409" s="43" t="str">
        <f t="shared" si="171"/>
        <v/>
      </c>
      <c r="K409" s="44" t="str">
        <f>IF(J409="","",IF(COUNTIF($J$4:J409,J409)=0,"",(COUNTIF($J$4:J409,J409))))</f>
        <v/>
      </c>
      <c r="L409" s="44" t="str">
        <f>IF(K409="","",J409&amp;" _ "&amp;COUNTIF($J$4:J409,J409)&amp;"_"&amp;N409)</f>
        <v/>
      </c>
      <c r="M409" s="45" t="str">
        <f t="shared" si="189"/>
        <v/>
      </c>
      <c r="N409" s="44" t="str">
        <f t="shared" si="190"/>
        <v/>
      </c>
      <c r="O409" s="57" t="str">
        <f t="shared" si="191"/>
        <v/>
      </c>
      <c r="P409" s="48" t="str" cm="1">
        <f t="array" ref="P409">IFERROR(IF(C409="P",G409,IF($K409=1,$M409,$M409+LOOKUP(2,1/($J$4:$J408=J409),$P$4:$P408))),"")</f>
        <v/>
      </c>
      <c r="Q409" s="57" t="str" cm="1">
        <f t="array" ref="Q409">IFERROR(IF(OR(C409="P",C409="A",C409="R"),F409,IF($K409=1,F409,IF(LOOKUP(2,1/($J$4:$J408=$J409),$P$4:$P408)=0,$F409,IF(AND($C409="C",LOOKUP(2,1/($J$4:$J408=$J409),$P$4:$P408)&gt;0),(F409*G409+LOOKUP(2,1/($J$4:$J408=$J409),$P$4:$P408)*LOOKUP(2,1/($J$4:$J408=$J409),$Q$4:$Q408))/$P409,IF(AND($C409="C",LOOKUP(2,1/($J$4:$J408=$J409),$P$4:$P408)&lt;0),LOOKUP(2,1/($J$4:$J408=$J409),$Q$4:$Q408),IF(AND($C409="V",LOOKUP(2,1/($J$4:$J408=$J409),$P$4:$P408)&lt;0),((-1*(F409*G409))+LOOKUP(2,1/($J$4:$J408=$J409),$P$4:$P408)*LOOKUP(2,1/($J$4:$J408=$J409),$Q$4:$Q408))/$P409,IF(AND($C409="V",LOOKUP(2,1/($J$4:$J408=$J409),$P$4:$P408)&gt;0),LOOKUP(2,1/($J$4:$J408=$J409),$Q$4:$Q408),""))))))),"")</f>
        <v/>
      </c>
      <c r="R409" s="49" t="str">
        <f t="shared" si="194"/>
        <v/>
      </c>
      <c r="S409" s="49" t="str">
        <f t="shared" si="180"/>
        <v/>
      </c>
      <c r="T409" s="49" t="str">
        <f t="shared" si="192"/>
        <v/>
      </c>
      <c r="U409" s="49" t="str">
        <f>IFERROR(IF(C409="P",S409,IF(K409=1,0,IF(OR(LOOKUP(2,1/($E$4:$E408=$E409),$P$4:$P408)=0,AND($C409="C",$N409="LONG"),AND(C409="V",N409="SHORT")),0,S409+(M409*Q409)))),"")</f>
        <v/>
      </c>
      <c r="V409" s="49" t="str">
        <f t="shared" si="193"/>
        <v/>
      </c>
      <c r="W409" s="50" t="str">
        <f t="shared" si="187"/>
        <v/>
      </c>
      <c r="Y409" s="51" t="str">
        <f t="shared" si="174"/>
        <v/>
      </c>
      <c r="Z409" s="50" t="str">
        <f t="shared" si="181"/>
        <v/>
      </c>
      <c r="AA409" s="50" t="str">
        <f t="shared" si="172"/>
        <v/>
      </c>
      <c r="AB409" s="50" t="str">
        <f t="shared" si="175"/>
        <v/>
      </c>
      <c r="AC409" s="58" t="str">
        <f t="shared" si="176"/>
        <v/>
      </c>
      <c r="AD409" s="53" t="str">
        <f t="shared" si="173"/>
        <v/>
      </c>
      <c r="AE409" s="53" t="str">
        <f t="shared" si="177"/>
        <v/>
      </c>
      <c r="AF409" s="59" t="str">
        <f t="shared" si="178"/>
        <v/>
      </c>
      <c r="AG409" s="40" t="str">
        <f>C409&amp;COUNTIFS($C$3:C409,"V")</f>
        <v>0</v>
      </c>
      <c r="AH409" s="266" t="str">
        <f t="shared" si="170"/>
        <v/>
      </c>
      <c r="AI409" s="56" t="str">
        <f t="shared" si="182"/>
        <v/>
      </c>
      <c r="AJ409" s="265" t="str">
        <f t="shared" si="183"/>
        <v/>
      </c>
      <c r="AK409" s="267" t="str">
        <f t="shared" si="184"/>
        <v/>
      </c>
      <c r="AL409" s="267" t="str">
        <f t="shared" si="185"/>
        <v/>
      </c>
      <c r="AM409" s="40" t="str">
        <f t="shared" si="186"/>
        <v/>
      </c>
      <c r="AN409" s="267">
        <f t="shared" si="179"/>
        <v>0</v>
      </c>
      <c r="CE409" s="279"/>
    </row>
    <row r="410" spans="1:83" s="40" customFormat="1" ht="12.75">
      <c r="A410" s="227"/>
      <c r="B410" s="88"/>
      <c r="C410" s="89"/>
      <c r="D410" s="90"/>
      <c r="E410" s="89"/>
      <c r="F410" s="91"/>
      <c r="G410" s="304"/>
      <c r="H410" s="41"/>
      <c r="I410" s="42" t="str">
        <f t="shared" si="188"/>
        <v/>
      </c>
      <c r="J410" s="43" t="str">
        <f t="shared" si="171"/>
        <v/>
      </c>
      <c r="K410" s="44" t="str">
        <f>IF(J410="","",IF(COUNTIF($J$4:J410,J410)=0,"",(COUNTIF($J$4:J410,J410))))</f>
        <v/>
      </c>
      <c r="L410" s="44" t="str">
        <f>IF(K410="","",J410&amp;" _ "&amp;COUNTIF($J$4:J410,J410)&amp;"_"&amp;N410)</f>
        <v/>
      </c>
      <c r="M410" s="45" t="str">
        <f t="shared" si="189"/>
        <v/>
      </c>
      <c r="N410" s="44" t="str">
        <f t="shared" si="190"/>
        <v/>
      </c>
      <c r="O410" s="57" t="str">
        <f t="shared" si="191"/>
        <v/>
      </c>
      <c r="P410" s="48" t="str" cm="1">
        <f t="array" ref="P410">IFERROR(IF(C410="P",G410,IF($K410=1,$M410,$M410+LOOKUP(2,1/($J$4:$J409=J410),$P$4:$P409))),"")</f>
        <v/>
      </c>
      <c r="Q410" s="57" t="str" cm="1">
        <f t="array" ref="Q410">IFERROR(IF(OR(C410="P",C410="A",C410="R"),F410,IF($K410=1,F410,IF(LOOKUP(2,1/($J$4:$J409=$J410),$P$4:$P409)=0,$F410,IF(AND($C410="C",LOOKUP(2,1/($J$4:$J409=$J410),$P$4:$P409)&gt;0),(F410*G410+LOOKUP(2,1/($J$4:$J409=$J410),$P$4:$P409)*LOOKUP(2,1/($J$4:$J409=$J410),$Q$4:$Q409))/$P410,IF(AND($C410="C",LOOKUP(2,1/($J$4:$J409=$J410),$P$4:$P409)&lt;0),LOOKUP(2,1/($J$4:$J409=$J410),$Q$4:$Q409),IF(AND($C410="V",LOOKUP(2,1/($J$4:$J409=$J410),$P$4:$P409)&lt;0),((-1*(F410*G410))+LOOKUP(2,1/($J$4:$J409=$J410),$P$4:$P409)*LOOKUP(2,1/($J$4:$J409=$J410),$Q$4:$Q409))/$P410,IF(AND($C410="V",LOOKUP(2,1/($J$4:$J409=$J410),$P$4:$P409)&gt;0),LOOKUP(2,1/($J$4:$J409=$J410),$Q$4:$Q409),""))))))),"")</f>
        <v/>
      </c>
      <c r="R410" s="49" t="str">
        <f t="shared" si="194"/>
        <v/>
      </c>
      <c r="S410" s="49" t="str">
        <f t="shared" si="180"/>
        <v/>
      </c>
      <c r="T410" s="49" t="str">
        <f t="shared" si="192"/>
        <v/>
      </c>
      <c r="U410" s="49" t="str">
        <f>IFERROR(IF(C410="P",S410,IF(K410=1,0,IF(OR(LOOKUP(2,1/($E$4:$E409=$E410),$P$4:$P409)=0,AND($C410="C",$N410="LONG"),AND(C410="V",N410="SHORT")),0,S410+(M410*Q410)))),"")</f>
        <v/>
      </c>
      <c r="V410" s="49" t="str">
        <f t="shared" si="193"/>
        <v/>
      </c>
      <c r="W410" s="50" t="str">
        <f t="shared" si="187"/>
        <v/>
      </c>
      <c r="Y410" s="51" t="str">
        <f t="shared" si="174"/>
        <v/>
      </c>
      <c r="Z410" s="50" t="str">
        <f t="shared" si="181"/>
        <v/>
      </c>
      <c r="AA410" s="50" t="str">
        <f t="shared" si="172"/>
        <v/>
      </c>
      <c r="AB410" s="50" t="str">
        <f t="shared" si="175"/>
        <v/>
      </c>
      <c r="AC410" s="58" t="str">
        <f t="shared" si="176"/>
        <v/>
      </c>
      <c r="AD410" s="53" t="str">
        <f t="shared" si="173"/>
        <v/>
      </c>
      <c r="AE410" s="53" t="str">
        <f t="shared" si="177"/>
        <v/>
      </c>
      <c r="AF410" s="59" t="str">
        <f t="shared" si="178"/>
        <v/>
      </c>
      <c r="AG410" s="40" t="str">
        <f>C410&amp;COUNTIFS($C$3:C410,"V")</f>
        <v>0</v>
      </c>
      <c r="AH410" s="266" t="str">
        <f t="shared" si="170"/>
        <v/>
      </c>
      <c r="AI410" s="56" t="str">
        <f t="shared" si="182"/>
        <v/>
      </c>
      <c r="AJ410" s="265" t="str">
        <f t="shared" si="183"/>
        <v/>
      </c>
      <c r="AK410" s="267" t="str">
        <f t="shared" si="184"/>
        <v/>
      </c>
      <c r="AL410" s="267" t="str">
        <f t="shared" si="185"/>
        <v/>
      </c>
      <c r="AM410" s="40" t="str">
        <f t="shared" si="186"/>
        <v/>
      </c>
      <c r="AN410" s="267">
        <f t="shared" si="179"/>
        <v>0</v>
      </c>
      <c r="CE410" s="279"/>
    </row>
    <row r="411" spans="1:83" s="40" customFormat="1" ht="12.75">
      <c r="A411" s="227"/>
      <c r="B411" s="88"/>
      <c r="C411" s="89"/>
      <c r="D411" s="90"/>
      <c r="E411" s="89"/>
      <c r="F411" s="91"/>
      <c r="G411" s="304"/>
      <c r="H411" s="41"/>
      <c r="I411" s="42" t="str">
        <f t="shared" si="188"/>
        <v/>
      </c>
      <c r="J411" s="43" t="str">
        <f t="shared" si="171"/>
        <v/>
      </c>
      <c r="K411" s="44" t="str">
        <f>IF(J411="","",IF(COUNTIF($J$4:J411,J411)=0,"",(COUNTIF($J$4:J411,J411))))</f>
        <v/>
      </c>
      <c r="L411" s="44" t="str">
        <f>IF(K411="","",J411&amp;" _ "&amp;COUNTIF($J$4:J411,J411)&amp;"_"&amp;N411)</f>
        <v/>
      </c>
      <c r="M411" s="45" t="str">
        <f t="shared" si="189"/>
        <v/>
      </c>
      <c r="N411" s="44" t="str">
        <f t="shared" si="190"/>
        <v/>
      </c>
      <c r="O411" s="57" t="str">
        <f t="shared" si="191"/>
        <v/>
      </c>
      <c r="P411" s="48" t="str" cm="1">
        <f t="array" ref="P411">IFERROR(IF(C411="P",G411,IF($K411=1,$M411,$M411+LOOKUP(2,1/($J$4:$J410=J411),$P$4:$P410))),"")</f>
        <v/>
      </c>
      <c r="Q411" s="57" t="str" cm="1">
        <f t="array" ref="Q411">IFERROR(IF(OR(C411="P",C411="A",C411="R"),F411,IF($K411=1,F411,IF(LOOKUP(2,1/($J$4:$J410=$J411),$P$4:$P410)=0,$F411,IF(AND($C411="C",LOOKUP(2,1/($J$4:$J410=$J411),$P$4:$P410)&gt;0),(F411*G411+LOOKUP(2,1/($J$4:$J410=$J411),$P$4:$P410)*LOOKUP(2,1/($J$4:$J410=$J411),$Q$4:$Q410))/$P411,IF(AND($C411="C",LOOKUP(2,1/($J$4:$J410=$J411),$P$4:$P410)&lt;0),LOOKUP(2,1/($J$4:$J410=$J411),$Q$4:$Q410),IF(AND($C411="V",LOOKUP(2,1/($J$4:$J410=$J411),$P$4:$P410)&lt;0),((-1*(F411*G411))+LOOKUP(2,1/($J$4:$J410=$J411),$P$4:$P410)*LOOKUP(2,1/($J$4:$J410=$J411),$Q$4:$Q410))/$P411,IF(AND($C411="V",LOOKUP(2,1/($J$4:$J410=$J411),$P$4:$P410)&gt;0),LOOKUP(2,1/($J$4:$J410=$J411),$Q$4:$Q410),""))))))),"")</f>
        <v/>
      </c>
      <c r="R411" s="49" t="str">
        <f t="shared" si="194"/>
        <v/>
      </c>
      <c r="S411" s="49" t="str">
        <f t="shared" si="180"/>
        <v/>
      </c>
      <c r="T411" s="49" t="str">
        <f t="shared" si="192"/>
        <v/>
      </c>
      <c r="U411" s="49" t="str">
        <f>IFERROR(IF(C411="P",S411,IF(K411=1,0,IF(OR(LOOKUP(2,1/($E$4:$E410=$E411),$P$4:$P410)=0,AND($C411="C",$N411="LONG"),AND(C411="V",N411="SHORT")),0,S411+(M411*Q411)))),"")</f>
        <v/>
      </c>
      <c r="V411" s="49" t="str">
        <f t="shared" si="193"/>
        <v/>
      </c>
      <c r="W411" s="50" t="str">
        <f t="shared" si="187"/>
        <v/>
      </c>
      <c r="Y411" s="51" t="str">
        <f t="shared" si="174"/>
        <v/>
      </c>
      <c r="Z411" s="50" t="str">
        <f t="shared" si="181"/>
        <v/>
      </c>
      <c r="AA411" s="50" t="str">
        <f t="shared" si="172"/>
        <v/>
      </c>
      <c r="AB411" s="50" t="str">
        <f t="shared" si="175"/>
        <v/>
      </c>
      <c r="AC411" s="58" t="str">
        <f t="shared" si="176"/>
        <v/>
      </c>
      <c r="AD411" s="53" t="str">
        <f t="shared" si="173"/>
        <v/>
      </c>
      <c r="AE411" s="53" t="str">
        <f t="shared" si="177"/>
        <v/>
      </c>
      <c r="AF411" s="59" t="str">
        <f t="shared" si="178"/>
        <v/>
      </c>
      <c r="AG411" s="40" t="str">
        <f>C411&amp;COUNTIFS($C$3:C411,"V")</f>
        <v>0</v>
      </c>
      <c r="AH411" s="266" t="str">
        <f t="shared" si="170"/>
        <v/>
      </c>
      <c r="AI411" s="56" t="str">
        <f t="shared" si="182"/>
        <v/>
      </c>
      <c r="AJ411" s="265" t="str">
        <f t="shared" si="183"/>
        <v/>
      </c>
      <c r="AK411" s="267" t="str">
        <f t="shared" si="184"/>
        <v/>
      </c>
      <c r="AL411" s="267" t="str">
        <f t="shared" si="185"/>
        <v/>
      </c>
      <c r="AM411" s="40" t="str">
        <f t="shared" si="186"/>
        <v/>
      </c>
      <c r="AN411" s="267">
        <f t="shared" si="179"/>
        <v>0</v>
      </c>
      <c r="CE411" s="279"/>
    </row>
    <row r="412" spans="1:83" s="40" customFormat="1" ht="12.75">
      <c r="A412" s="227"/>
      <c r="B412" s="88"/>
      <c r="C412" s="89"/>
      <c r="D412" s="90"/>
      <c r="E412" s="89"/>
      <c r="F412" s="91"/>
      <c r="G412" s="304"/>
      <c r="H412" s="41"/>
      <c r="I412" s="42" t="str">
        <f t="shared" si="188"/>
        <v/>
      </c>
      <c r="J412" s="43" t="str">
        <f t="shared" si="171"/>
        <v/>
      </c>
      <c r="K412" s="44" t="str">
        <f>IF(J412="","",IF(COUNTIF($J$4:J412,J412)=0,"",(COUNTIF($J$4:J412,J412))))</f>
        <v/>
      </c>
      <c r="L412" s="44" t="str">
        <f>IF(K412="","",J412&amp;" _ "&amp;COUNTIF($J$4:J412,J412)&amp;"_"&amp;N412)</f>
        <v/>
      </c>
      <c r="M412" s="45" t="str">
        <f t="shared" si="189"/>
        <v/>
      </c>
      <c r="N412" s="44" t="str">
        <f t="shared" si="190"/>
        <v/>
      </c>
      <c r="O412" s="57" t="str">
        <f t="shared" si="191"/>
        <v/>
      </c>
      <c r="P412" s="48" t="str" cm="1">
        <f t="array" ref="P412">IFERROR(IF(C412="P",G412,IF($K412=1,$M412,$M412+LOOKUP(2,1/($J$4:$J411=J412),$P$4:$P411))),"")</f>
        <v/>
      </c>
      <c r="Q412" s="57" t="str" cm="1">
        <f t="array" ref="Q412">IFERROR(IF(OR(C412="P",C412="A",C412="R"),F412,IF($K412=1,F412,IF(LOOKUP(2,1/($J$4:$J411=$J412),$P$4:$P411)=0,$F412,IF(AND($C412="C",LOOKUP(2,1/($J$4:$J411=$J412),$P$4:$P411)&gt;0),(F412*G412+LOOKUP(2,1/($J$4:$J411=$J412),$P$4:$P411)*LOOKUP(2,1/($J$4:$J411=$J412),$Q$4:$Q411))/$P412,IF(AND($C412="C",LOOKUP(2,1/($J$4:$J411=$J412),$P$4:$P411)&lt;0),LOOKUP(2,1/($J$4:$J411=$J412),$Q$4:$Q411),IF(AND($C412="V",LOOKUP(2,1/($J$4:$J411=$J412),$P$4:$P411)&lt;0),((-1*(F412*G412))+LOOKUP(2,1/($J$4:$J411=$J412),$P$4:$P411)*LOOKUP(2,1/($J$4:$J411=$J412),$Q$4:$Q411))/$P412,IF(AND($C412="V",LOOKUP(2,1/($J$4:$J411=$J412),$P$4:$P411)&gt;0),LOOKUP(2,1/($J$4:$J411=$J412),$Q$4:$Q411),""))))))),"")</f>
        <v/>
      </c>
      <c r="R412" s="49" t="str">
        <f t="shared" si="194"/>
        <v/>
      </c>
      <c r="S412" s="49" t="str">
        <f t="shared" si="180"/>
        <v/>
      </c>
      <c r="T412" s="49" t="str">
        <f t="shared" si="192"/>
        <v/>
      </c>
      <c r="U412" s="49" t="str">
        <f>IFERROR(IF(C412="P",S412,IF(K412=1,0,IF(OR(LOOKUP(2,1/($E$4:$E411=$E412),$P$4:$P411)=0,AND($C412="C",$N412="LONG"),AND(C412="V",N412="SHORT")),0,S412+(M412*Q412)))),"")</f>
        <v/>
      </c>
      <c r="V412" s="49" t="str">
        <f t="shared" si="193"/>
        <v/>
      </c>
      <c r="W412" s="50" t="str">
        <f t="shared" si="187"/>
        <v/>
      </c>
      <c r="Y412" s="51" t="str">
        <f t="shared" si="174"/>
        <v/>
      </c>
      <c r="Z412" s="50" t="str">
        <f t="shared" si="181"/>
        <v/>
      </c>
      <c r="AA412" s="50" t="str">
        <f t="shared" si="172"/>
        <v/>
      </c>
      <c r="AB412" s="50" t="str">
        <f t="shared" si="175"/>
        <v/>
      </c>
      <c r="AC412" s="58" t="str">
        <f t="shared" si="176"/>
        <v/>
      </c>
      <c r="AD412" s="53" t="str">
        <f t="shared" si="173"/>
        <v/>
      </c>
      <c r="AE412" s="53" t="str">
        <f t="shared" si="177"/>
        <v/>
      </c>
      <c r="AF412" s="59" t="str">
        <f t="shared" si="178"/>
        <v/>
      </c>
      <c r="AG412" s="40" t="str">
        <f>C412&amp;COUNTIFS($C$3:C412,"V")</f>
        <v>0</v>
      </c>
      <c r="AH412" s="266" t="str">
        <f t="shared" si="170"/>
        <v/>
      </c>
      <c r="AI412" s="56" t="str">
        <f t="shared" si="182"/>
        <v/>
      </c>
      <c r="AJ412" s="265" t="str">
        <f t="shared" si="183"/>
        <v/>
      </c>
      <c r="AK412" s="267" t="str">
        <f t="shared" si="184"/>
        <v/>
      </c>
      <c r="AL412" s="267" t="str">
        <f t="shared" si="185"/>
        <v/>
      </c>
      <c r="AM412" s="40" t="str">
        <f t="shared" si="186"/>
        <v/>
      </c>
      <c r="AN412" s="267">
        <f t="shared" si="179"/>
        <v>0</v>
      </c>
      <c r="CE412" s="279"/>
    </row>
    <row r="413" spans="1:83" s="40" customFormat="1" ht="12.75">
      <c r="A413" s="227"/>
      <c r="B413" s="88"/>
      <c r="C413" s="89"/>
      <c r="D413" s="90"/>
      <c r="E413" s="89"/>
      <c r="F413" s="91"/>
      <c r="G413" s="304"/>
      <c r="H413" s="41"/>
      <c r="I413" s="42" t="str">
        <f t="shared" si="188"/>
        <v/>
      </c>
      <c r="J413" s="43" t="str">
        <f t="shared" si="171"/>
        <v/>
      </c>
      <c r="K413" s="44" t="str">
        <f>IF(J413="","",IF(COUNTIF($J$4:J413,J413)=0,"",(COUNTIF($J$4:J413,J413))))</f>
        <v/>
      </c>
      <c r="L413" s="44" t="str">
        <f>IF(K413="","",J413&amp;" _ "&amp;COUNTIF($J$4:J413,J413)&amp;"_"&amp;N413)</f>
        <v/>
      </c>
      <c r="M413" s="45" t="str">
        <f t="shared" si="189"/>
        <v/>
      </c>
      <c r="N413" s="44" t="str">
        <f t="shared" si="190"/>
        <v/>
      </c>
      <c r="O413" s="57" t="str">
        <f t="shared" si="191"/>
        <v/>
      </c>
      <c r="P413" s="48" t="str" cm="1">
        <f t="array" ref="P413">IFERROR(IF(C413="P",G413,IF($K413=1,$M413,$M413+LOOKUP(2,1/($J$4:$J412=J413),$P$4:$P412))),"")</f>
        <v/>
      </c>
      <c r="Q413" s="57" t="str" cm="1">
        <f t="array" ref="Q413">IFERROR(IF(OR(C413="P",C413="A",C413="R"),F413,IF($K413=1,F413,IF(LOOKUP(2,1/($J$4:$J412=$J413),$P$4:$P412)=0,$F413,IF(AND($C413="C",LOOKUP(2,1/($J$4:$J412=$J413),$P$4:$P412)&gt;0),(F413*G413+LOOKUP(2,1/($J$4:$J412=$J413),$P$4:$P412)*LOOKUP(2,1/($J$4:$J412=$J413),$Q$4:$Q412))/$P413,IF(AND($C413="C",LOOKUP(2,1/($J$4:$J412=$J413),$P$4:$P412)&lt;0),LOOKUP(2,1/($J$4:$J412=$J413),$Q$4:$Q412),IF(AND($C413="V",LOOKUP(2,1/($J$4:$J412=$J413),$P$4:$P412)&lt;0),((-1*(F413*G413))+LOOKUP(2,1/($J$4:$J412=$J413),$P$4:$P412)*LOOKUP(2,1/($J$4:$J412=$J413),$Q$4:$Q412))/$P413,IF(AND($C413="V",LOOKUP(2,1/($J$4:$J412=$J413),$P$4:$P412)&gt;0),LOOKUP(2,1/($J$4:$J412=$J413),$Q$4:$Q412),""))))))),"")</f>
        <v/>
      </c>
      <c r="R413" s="49" t="str">
        <f t="shared" si="194"/>
        <v/>
      </c>
      <c r="S413" s="49" t="str">
        <f t="shared" si="180"/>
        <v/>
      </c>
      <c r="T413" s="49" t="str">
        <f t="shared" si="192"/>
        <v/>
      </c>
      <c r="U413" s="49" t="str">
        <f>IFERROR(IF(C413="P",S413,IF(K413=1,0,IF(OR(LOOKUP(2,1/($E$4:$E412=$E413),$P$4:$P412)=0,AND($C413="C",$N413="LONG"),AND(C413="V",N413="SHORT")),0,S413+(M413*Q413)))),"")</f>
        <v/>
      </c>
      <c r="V413" s="49" t="str">
        <f t="shared" si="193"/>
        <v/>
      </c>
      <c r="W413" s="50" t="str">
        <f t="shared" si="187"/>
        <v/>
      </c>
      <c r="Y413" s="51" t="str">
        <f t="shared" si="174"/>
        <v/>
      </c>
      <c r="Z413" s="50" t="str">
        <f t="shared" si="181"/>
        <v/>
      </c>
      <c r="AA413" s="50" t="str">
        <f t="shared" si="172"/>
        <v/>
      </c>
      <c r="AB413" s="50" t="str">
        <f t="shared" si="175"/>
        <v/>
      </c>
      <c r="AC413" s="58" t="str">
        <f t="shared" si="176"/>
        <v/>
      </c>
      <c r="AD413" s="53" t="str">
        <f t="shared" si="173"/>
        <v/>
      </c>
      <c r="AE413" s="53" t="str">
        <f t="shared" si="177"/>
        <v/>
      </c>
      <c r="AF413" s="59" t="str">
        <f t="shared" si="178"/>
        <v/>
      </c>
      <c r="AG413" s="40" t="str">
        <f>C413&amp;COUNTIFS($C$3:C413,"V")</f>
        <v>0</v>
      </c>
      <c r="AH413" s="266" t="str">
        <f t="shared" si="170"/>
        <v/>
      </c>
      <c r="AI413" s="56" t="str">
        <f t="shared" si="182"/>
        <v/>
      </c>
      <c r="AJ413" s="265" t="str">
        <f t="shared" si="183"/>
        <v/>
      </c>
      <c r="AK413" s="267" t="str">
        <f t="shared" si="184"/>
        <v/>
      </c>
      <c r="AL413" s="267" t="str">
        <f t="shared" si="185"/>
        <v/>
      </c>
      <c r="AM413" s="40" t="str">
        <f t="shared" si="186"/>
        <v/>
      </c>
      <c r="AN413" s="267">
        <f t="shared" si="179"/>
        <v>0</v>
      </c>
      <c r="CE413" s="279"/>
    </row>
    <row r="414" spans="1:83" s="40" customFormat="1" ht="12.75">
      <c r="A414" s="227"/>
      <c r="B414" s="88"/>
      <c r="C414" s="89"/>
      <c r="D414" s="90"/>
      <c r="E414" s="89"/>
      <c r="F414" s="91"/>
      <c r="G414" s="304"/>
      <c r="H414" s="41"/>
      <c r="I414" s="42" t="str">
        <f t="shared" si="188"/>
        <v/>
      </c>
      <c r="J414" s="43" t="str">
        <f t="shared" si="171"/>
        <v/>
      </c>
      <c r="K414" s="44" t="str">
        <f>IF(J414="","",IF(COUNTIF($J$4:J414,J414)=0,"",(COUNTIF($J$4:J414,J414))))</f>
        <v/>
      </c>
      <c r="L414" s="44" t="str">
        <f>IF(K414="","",J414&amp;" _ "&amp;COUNTIF($J$4:J414,J414)&amp;"_"&amp;N414)</f>
        <v/>
      </c>
      <c r="M414" s="45" t="str">
        <f t="shared" si="189"/>
        <v/>
      </c>
      <c r="N414" s="44" t="str">
        <f t="shared" si="190"/>
        <v/>
      </c>
      <c r="O414" s="57" t="str">
        <f t="shared" si="191"/>
        <v/>
      </c>
      <c r="P414" s="48" t="str" cm="1">
        <f t="array" ref="P414">IFERROR(IF(C414="P",G414,IF($K414=1,$M414,$M414+LOOKUP(2,1/($J$4:$J413=J414),$P$4:$P413))),"")</f>
        <v/>
      </c>
      <c r="Q414" s="57" t="str" cm="1">
        <f t="array" ref="Q414">IFERROR(IF(OR(C414="P",C414="A",C414="R"),F414,IF($K414=1,F414,IF(LOOKUP(2,1/($J$4:$J413=$J414),$P$4:$P413)=0,$F414,IF(AND($C414="C",LOOKUP(2,1/($J$4:$J413=$J414),$P$4:$P413)&gt;0),(F414*G414+LOOKUP(2,1/($J$4:$J413=$J414),$P$4:$P413)*LOOKUP(2,1/($J$4:$J413=$J414),$Q$4:$Q413))/$P414,IF(AND($C414="C",LOOKUP(2,1/($J$4:$J413=$J414),$P$4:$P413)&lt;0),LOOKUP(2,1/($J$4:$J413=$J414),$Q$4:$Q413),IF(AND($C414="V",LOOKUP(2,1/($J$4:$J413=$J414),$P$4:$P413)&lt;0),((-1*(F414*G414))+LOOKUP(2,1/($J$4:$J413=$J414),$P$4:$P413)*LOOKUP(2,1/($J$4:$J413=$J414),$Q$4:$Q413))/$P414,IF(AND($C414="V",LOOKUP(2,1/($J$4:$J413=$J414),$P$4:$P413)&gt;0),LOOKUP(2,1/($J$4:$J413=$J414),$Q$4:$Q413),""))))))),"")</f>
        <v/>
      </c>
      <c r="R414" s="49" t="str">
        <f t="shared" si="194"/>
        <v/>
      </c>
      <c r="S414" s="49" t="str">
        <f t="shared" si="180"/>
        <v/>
      </c>
      <c r="T414" s="49" t="str">
        <f t="shared" si="192"/>
        <v/>
      </c>
      <c r="U414" s="49" t="str">
        <f>IFERROR(IF(C414="P",S414,IF(K414=1,0,IF(OR(LOOKUP(2,1/($E$4:$E413=$E414),$P$4:$P413)=0,AND($C414="C",$N414="LONG"),AND(C414="V",N414="SHORT")),0,S414+(M414*Q414)))),"")</f>
        <v/>
      </c>
      <c r="V414" s="49" t="str">
        <f t="shared" si="193"/>
        <v/>
      </c>
      <c r="W414" s="50" t="str">
        <f t="shared" si="187"/>
        <v/>
      </c>
      <c r="Y414" s="51" t="str">
        <f t="shared" si="174"/>
        <v/>
      </c>
      <c r="Z414" s="50" t="str">
        <f t="shared" si="181"/>
        <v/>
      </c>
      <c r="AA414" s="50" t="str">
        <f t="shared" si="172"/>
        <v/>
      </c>
      <c r="AB414" s="50" t="str">
        <f t="shared" si="175"/>
        <v/>
      </c>
      <c r="AC414" s="58" t="str">
        <f t="shared" si="176"/>
        <v/>
      </c>
      <c r="AD414" s="53" t="str">
        <f t="shared" si="173"/>
        <v/>
      </c>
      <c r="AE414" s="53" t="str">
        <f t="shared" si="177"/>
        <v/>
      </c>
      <c r="AF414" s="59" t="str">
        <f t="shared" si="178"/>
        <v/>
      </c>
      <c r="AG414" s="40" t="str">
        <f>C414&amp;COUNTIFS($C$3:C414,"V")</f>
        <v>0</v>
      </c>
      <c r="AH414" s="266" t="str">
        <f t="shared" si="170"/>
        <v/>
      </c>
      <c r="AI414" s="56" t="str">
        <f t="shared" si="182"/>
        <v/>
      </c>
      <c r="AJ414" s="265" t="str">
        <f t="shared" si="183"/>
        <v/>
      </c>
      <c r="AK414" s="267" t="str">
        <f t="shared" si="184"/>
        <v/>
      </c>
      <c r="AL414" s="267" t="str">
        <f t="shared" si="185"/>
        <v/>
      </c>
      <c r="AM414" s="40" t="str">
        <f t="shared" si="186"/>
        <v/>
      </c>
      <c r="AN414" s="267">
        <f t="shared" si="179"/>
        <v>0</v>
      </c>
      <c r="CE414" s="279"/>
    </row>
    <row r="415" spans="1:83" s="40" customFormat="1" ht="12.75">
      <c r="A415" s="227"/>
      <c r="B415" s="88"/>
      <c r="C415" s="89"/>
      <c r="D415" s="90"/>
      <c r="E415" s="89"/>
      <c r="F415" s="91"/>
      <c r="G415" s="304"/>
      <c r="H415" s="41"/>
      <c r="I415" s="42" t="str">
        <f t="shared" si="188"/>
        <v/>
      </c>
      <c r="J415" s="43" t="str">
        <f t="shared" si="171"/>
        <v/>
      </c>
      <c r="K415" s="44" t="str">
        <f>IF(J415="","",IF(COUNTIF($J$4:J415,J415)=0,"",(COUNTIF($J$4:J415,J415))))</f>
        <v/>
      </c>
      <c r="L415" s="44" t="str">
        <f>IF(K415="","",J415&amp;" _ "&amp;COUNTIF($J$4:J415,J415)&amp;"_"&amp;N415)</f>
        <v/>
      </c>
      <c r="M415" s="45" t="str">
        <f t="shared" si="189"/>
        <v/>
      </c>
      <c r="N415" s="44" t="str">
        <f t="shared" si="190"/>
        <v/>
      </c>
      <c r="O415" s="57" t="str">
        <f t="shared" si="191"/>
        <v/>
      </c>
      <c r="P415" s="48" t="str" cm="1">
        <f t="array" ref="P415">IFERROR(IF(C415="P",G415,IF($K415=1,$M415,$M415+LOOKUP(2,1/($J$4:$J414=J415),$P$4:$P414))),"")</f>
        <v/>
      </c>
      <c r="Q415" s="57" t="str" cm="1">
        <f t="array" ref="Q415">IFERROR(IF(OR(C415="P",C415="A",C415="R"),F415,IF($K415=1,F415,IF(LOOKUP(2,1/($J$4:$J414=$J415),$P$4:$P414)=0,$F415,IF(AND($C415="C",LOOKUP(2,1/($J$4:$J414=$J415),$P$4:$P414)&gt;0),(F415*G415+LOOKUP(2,1/($J$4:$J414=$J415),$P$4:$P414)*LOOKUP(2,1/($J$4:$J414=$J415),$Q$4:$Q414))/$P415,IF(AND($C415="C",LOOKUP(2,1/($J$4:$J414=$J415),$P$4:$P414)&lt;0),LOOKUP(2,1/($J$4:$J414=$J415),$Q$4:$Q414),IF(AND($C415="V",LOOKUP(2,1/($J$4:$J414=$J415),$P$4:$P414)&lt;0),((-1*(F415*G415))+LOOKUP(2,1/($J$4:$J414=$J415),$P$4:$P414)*LOOKUP(2,1/($J$4:$J414=$J415),$Q$4:$Q414))/$P415,IF(AND($C415="V",LOOKUP(2,1/($J$4:$J414=$J415),$P$4:$P414)&gt;0),LOOKUP(2,1/($J$4:$J414=$J415),$Q$4:$Q414),""))))))),"")</f>
        <v/>
      </c>
      <c r="R415" s="49" t="str">
        <f t="shared" si="194"/>
        <v/>
      </c>
      <c r="S415" s="49" t="str">
        <f t="shared" si="180"/>
        <v/>
      </c>
      <c r="T415" s="49" t="str">
        <f t="shared" si="192"/>
        <v/>
      </c>
      <c r="U415" s="49" t="str">
        <f>IFERROR(IF(C415="P",S415,IF(K415=1,0,IF(OR(LOOKUP(2,1/($E$4:$E414=$E415),$P$4:$P414)=0,AND($C415="C",$N415="LONG"),AND(C415="V",N415="SHORT")),0,S415+(M415*Q415)))),"")</f>
        <v/>
      </c>
      <c r="V415" s="49" t="str">
        <f t="shared" si="193"/>
        <v/>
      </c>
      <c r="W415" s="50" t="str">
        <f t="shared" si="187"/>
        <v/>
      </c>
      <c r="Y415" s="51" t="str">
        <f t="shared" si="174"/>
        <v/>
      </c>
      <c r="Z415" s="50" t="str">
        <f t="shared" si="181"/>
        <v/>
      </c>
      <c r="AA415" s="50" t="str">
        <f t="shared" si="172"/>
        <v/>
      </c>
      <c r="AB415" s="50" t="str">
        <f t="shared" si="175"/>
        <v/>
      </c>
      <c r="AC415" s="58" t="str">
        <f t="shared" si="176"/>
        <v/>
      </c>
      <c r="AD415" s="53" t="str">
        <f t="shared" si="173"/>
        <v/>
      </c>
      <c r="AE415" s="53" t="str">
        <f t="shared" si="177"/>
        <v/>
      </c>
      <c r="AF415" s="59" t="str">
        <f t="shared" si="178"/>
        <v/>
      </c>
      <c r="AG415" s="40" t="str">
        <f>C415&amp;COUNTIFS($C$3:C415,"V")</f>
        <v>0</v>
      </c>
      <c r="AH415" s="266" t="str">
        <f t="shared" si="170"/>
        <v/>
      </c>
      <c r="AI415" s="56" t="str">
        <f t="shared" si="182"/>
        <v/>
      </c>
      <c r="AJ415" s="265" t="str">
        <f t="shared" si="183"/>
        <v/>
      </c>
      <c r="AK415" s="267" t="str">
        <f t="shared" si="184"/>
        <v/>
      </c>
      <c r="AL415" s="267" t="str">
        <f t="shared" si="185"/>
        <v/>
      </c>
      <c r="AM415" s="40" t="str">
        <f t="shared" si="186"/>
        <v/>
      </c>
      <c r="AN415" s="267">
        <f t="shared" si="179"/>
        <v>0</v>
      </c>
      <c r="CE415" s="279"/>
    </row>
    <row r="416" spans="1:83" s="40" customFormat="1" ht="12.75">
      <c r="A416" s="227"/>
      <c r="B416" s="88"/>
      <c r="C416" s="89"/>
      <c r="D416" s="90"/>
      <c r="E416" s="89"/>
      <c r="F416" s="91"/>
      <c r="G416" s="304"/>
      <c r="H416" s="41"/>
      <c r="I416" s="42" t="str">
        <f t="shared" si="188"/>
        <v/>
      </c>
      <c r="J416" s="43" t="str">
        <f t="shared" si="171"/>
        <v/>
      </c>
      <c r="K416" s="44" t="str">
        <f>IF(J416="","",IF(COUNTIF($J$4:J416,J416)=0,"",(COUNTIF($J$4:J416,J416))))</f>
        <v/>
      </c>
      <c r="L416" s="44" t="str">
        <f>IF(K416="","",J416&amp;" _ "&amp;COUNTIF($J$4:J416,J416)&amp;"_"&amp;N416)</f>
        <v/>
      </c>
      <c r="M416" s="45" t="str">
        <f t="shared" si="189"/>
        <v/>
      </c>
      <c r="N416" s="44" t="str">
        <f t="shared" si="190"/>
        <v/>
      </c>
      <c r="O416" s="57" t="str">
        <f t="shared" si="191"/>
        <v/>
      </c>
      <c r="P416" s="48" t="str" cm="1">
        <f t="array" ref="P416">IFERROR(IF(C416="P",G416,IF($K416=1,$M416,$M416+LOOKUP(2,1/($J$4:$J415=J416),$P$4:$P415))),"")</f>
        <v/>
      </c>
      <c r="Q416" s="57" t="str" cm="1">
        <f t="array" ref="Q416">IFERROR(IF(OR(C416="P",C416="A",C416="R"),F416,IF($K416=1,F416,IF(LOOKUP(2,1/($J$4:$J415=$J416),$P$4:$P415)=0,$F416,IF(AND($C416="C",LOOKUP(2,1/($J$4:$J415=$J416),$P$4:$P415)&gt;0),(F416*G416+LOOKUP(2,1/($J$4:$J415=$J416),$P$4:$P415)*LOOKUP(2,1/($J$4:$J415=$J416),$Q$4:$Q415))/$P416,IF(AND($C416="C",LOOKUP(2,1/($J$4:$J415=$J416),$P$4:$P415)&lt;0),LOOKUP(2,1/($J$4:$J415=$J416),$Q$4:$Q415),IF(AND($C416="V",LOOKUP(2,1/($J$4:$J415=$J416),$P$4:$P415)&lt;0),((-1*(F416*G416))+LOOKUP(2,1/($J$4:$J415=$J416),$P$4:$P415)*LOOKUP(2,1/($J$4:$J415=$J416),$Q$4:$Q415))/$P416,IF(AND($C416="V",LOOKUP(2,1/($J$4:$J415=$J416),$P$4:$P415)&gt;0),LOOKUP(2,1/($J$4:$J415=$J416),$Q$4:$Q415),""))))))),"")</f>
        <v/>
      </c>
      <c r="R416" s="49" t="str">
        <f t="shared" si="194"/>
        <v/>
      </c>
      <c r="S416" s="49" t="str">
        <f t="shared" si="180"/>
        <v/>
      </c>
      <c r="T416" s="49" t="str">
        <f t="shared" si="192"/>
        <v/>
      </c>
      <c r="U416" s="49" t="str">
        <f>IFERROR(IF(C416="P",S416,IF(K416=1,0,IF(OR(LOOKUP(2,1/($E$4:$E415=$E416),$P$4:$P415)=0,AND($C416="C",$N416="LONG"),AND(C416="V",N416="SHORT")),0,S416+(M416*Q416)))),"")</f>
        <v/>
      </c>
      <c r="V416" s="49" t="str">
        <f t="shared" si="193"/>
        <v/>
      </c>
      <c r="W416" s="50" t="str">
        <f t="shared" si="187"/>
        <v/>
      </c>
      <c r="Y416" s="51" t="str">
        <f t="shared" si="174"/>
        <v/>
      </c>
      <c r="Z416" s="50" t="str">
        <f t="shared" si="181"/>
        <v/>
      </c>
      <c r="AA416" s="50" t="str">
        <f t="shared" si="172"/>
        <v/>
      </c>
      <c r="AB416" s="50" t="str">
        <f t="shared" si="175"/>
        <v/>
      </c>
      <c r="AC416" s="58" t="str">
        <f t="shared" si="176"/>
        <v/>
      </c>
      <c r="AD416" s="53" t="str">
        <f t="shared" si="173"/>
        <v/>
      </c>
      <c r="AE416" s="53" t="str">
        <f t="shared" si="177"/>
        <v/>
      </c>
      <c r="AF416" s="59" t="str">
        <f t="shared" si="178"/>
        <v/>
      </c>
      <c r="AG416" s="40" t="str">
        <f>C416&amp;COUNTIFS($C$3:C416,"V")</f>
        <v>0</v>
      </c>
      <c r="AH416" s="266" t="str">
        <f t="shared" si="170"/>
        <v/>
      </c>
      <c r="AI416" s="56" t="str">
        <f t="shared" si="182"/>
        <v/>
      </c>
      <c r="AJ416" s="265" t="str">
        <f t="shared" si="183"/>
        <v/>
      </c>
      <c r="AK416" s="267" t="str">
        <f t="shared" si="184"/>
        <v/>
      </c>
      <c r="AL416" s="267" t="str">
        <f t="shared" si="185"/>
        <v/>
      </c>
      <c r="AM416" s="40" t="str">
        <f t="shared" si="186"/>
        <v/>
      </c>
      <c r="AN416" s="267">
        <f t="shared" si="179"/>
        <v>0</v>
      </c>
      <c r="CE416" s="279"/>
    </row>
    <row r="417" spans="1:83" s="40" customFormat="1" ht="12.75">
      <c r="A417" s="227"/>
      <c r="B417" s="88"/>
      <c r="C417" s="89"/>
      <c r="D417" s="90"/>
      <c r="E417" s="89"/>
      <c r="F417" s="91"/>
      <c r="G417" s="304"/>
      <c r="H417" s="41"/>
      <c r="I417" s="42" t="str">
        <f t="shared" si="188"/>
        <v/>
      </c>
      <c r="J417" s="43" t="str">
        <f t="shared" si="171"/>
        <v/>
      </c>
      <c r="K417" s="44" t="str">
        <f>IF(J417="","",IF(COUNTIF($J$4:J417,J417)=0,"",(COUNTIF($J$4:J417,J417))))</f>
        <v/>
      </c>
      <c r="L417" s="44" t="str">
        <f>IF(K417="","",J417&amp;" _ "&amp;COUNTIF($J$4:J417,J417)&amp;"_"&amp;N417)</f>
        <v/>
      </c>
      <c r="M417" s="45" t="str">
        <f t="shared" si="189"/>
        <v/>
      </c>
      <c r="N417" s="44" t="str">
        <f t="shared" si="190"/>
        <v/>
      </c>
      <c r="O417" s="57" t="str">
        <f t="shared" si="191"/>
        <v/>
      </c>
      <c r="P417" s="48" t="str" cm="1">
        <f t="array" ref="P417">IFERROR(IF(C417="P",G417,IF($K417=1,$M417,$M417+LOOKUP(2,1/($J$4:$J416=J417),$P$4:$P416))),"")</f>
        <v/>
      </c>
      <c r="Q417" s="57" t="str" cm="1">
        <f t="array" ref="Q417">IFERROR(IF(OR(C417="P",C417="A",C417="R"),F417,IF($K417=1,F417,IF(LOOKUP(2,1/($J$4:$J416=$J417),$P$4:$P416)=0,$F417,IF(AND($C417="C",LOOKUP(2,1/($J$4:$J416=$J417),$P$4:$P416)&gt;0),(F417*G417+LOOKUP(2,1/($J$4:$J416=$J417),$P$4:$P416)*LOOKUP(2,1/($J$4:$J416=$J417),$Q$4:$Q416))/$P417,IF(AND($C417="C",LOOKUP(2,1/($J$4:$J416=$J417),$P$4:$P416)&lt;0),LOOKUP(2,1/($J$4:$J416=$J417),$Q$4:$Q416),IF(AND($C417="V",LOOKUP(2,1/($J$4:$J416=$J417),$P$4:$P416)&lt;0),((-1*(F417*G417))+LOOKUP(2,1/($J$4:$J416=$J417),$P$4:$P416)*LOOKUP(2,1/($J$4:$J416=$J417),$Q$4:$Q416))/$P417,IF(AND($C417="V",LOOKUP(2,1/($J$4:$J416=$J417),$P$4:$P416)&gt;0),LOOKUP(2,1/($J$4:$J416=$J417),$Q$4:$Q416),""))))))),"")</f>
        <v/>
      </c>
      <c r="R417" s="49" t="str">
        <f t="shared" si="194"/>
        <v/>
      </c>
      <c r="S417" s="49" t="str">
        <f t="shared" si="180"/>
        <v/>
      </c>
      <c r="T417" s="49" t="str">
        <f t="shared" si="192"/>
        <v/>
      </c>
      <c r="U417" s="49" t="str">
        <f>IFERROR(IF(C417="P",S417,IF(K417=1,0,IF(OR(LOOKUP(2,1/($E$4:$E416=$E417),$P$4:$P416)=0,AND($C417="C",$N417="LONG"),AND(C417="V",N417="SHORT")),0,S417+(M417*Q417)))),"")</f>
        <v/>
      </c>
      <c r="V417" s="49" t="str">
        <f t="shared" si="193"/>
        <v/>
      </c>
      <c r="W417" s="50" t="str">
        <f t="shared" si="187"/>
        <v/>
      </c>
      <c r="Y417" s="51" t="str">
        <f t="shared" si="174"/>
        <v/>
      </c>
      <c r="Z417" s="50" t="str">
        <f t="shared" si="181"/>
        <v/>
      </c>
      <c r="AA417" s="50" t="str">
        <f t="shared" si="172"/>
        <v/>
      </c>
      <c r="AB417" s="50" t="str">
        <f t="shared" si="175"/>
        <v/>
      </c>
      <c r="AC417" s="58" t="str">
        <f t="shared" si="176"/>
        <v/>
      </c>
      <c r="AD417" s="53" t="str">
        <f t="shared" si="173"/>
        <v/>
      </c>
      <c r="AE417" s="53" t="str">
        <f t="shared" si="177"/>
        <v/>
      </c>
      <c r="AF417" s="59" t="str">
        <f t="shared" si="178"/>
        <v/>
      </c>
      <c r="AG417" s="40" t="str">
        <f>C417&amp;COUNTIFS($C$3:C417,"V")</f>
        <v>0</v>
      </c>
      <c r="AH417" s="266" t="str">
        <f t="shared" si="170"/>
        <v/>
      </c>
      <c r="AI417" s="56" t="str">
        <f t="shared" si="182"/>
        <v/>
      </c>
      <c r="AJ417" s="265" t="str">
        <f t="shared" si="183"/>
        <v/>
      </c>
      <c r="AK417" s="267" t="str">
        <f t="shared" si="184"/>
        <v/>
      </c>
      <c r="AL417" s="267" t="str">
        <f t="shared" si="185"/>
        <v/>
      </c>
      <c r="AM417" s="40" t="str">
        <f t="shared" si="186"/>
        <v/>
      </c>
      <c r="AN417" s="267">
        <f t="shared" si="179"/>
        <v>0</v>
      </c>
      <c r="CE417" s="279"/>
    </row>
    <row r="418" spans="1:83" s="40" customFormat="1" ht="12.75">
      <c r="A418" s="227"/>
      <c r="B418" s="88"/>
      <c r="C418" s="89"/>
      <c r="D418" s="90"/>
      <c r="E418" s="89"/>
      <c r="F418" s="91"/>
      <c r="G418" s="304"/>
      <c r="H418" s="41"/>
      <c r="I418" s="42" t="str">
        <f t="shared" si="188"/>
        <v/>
      </c>
      <c r="J418" s="43" t="str">
        <f t="shared" si="171"/>
        <v/>
      </c>
      <c r="K418" s="44" t="str">
        <f>IF(J418="","",IF(COUNTIF($J$4:J418,J418)=0,"",(COUNTIF($J$4:J418,J418))))</f>
        <v/>
      </c>
      <c r="L418" s="44" t="str">
        <f>IF(K418="","",J418&amp;" _ "&amp;COUNTIF($J$4:J418,J418)&amp;"_"&amp;N418)</f>
        <v/>
      </c>
      <c r="M418" s="45" t="str">
        <f t="shared" si="189"/>
        <v/>
      </c>
      <c r="N418" s="44" t="str">
        <f t="shared" si="190"/>
        <v/>
      </c>
      <c r="O418" s="57" t="str">
        <f t="shared" si="191"/>
        <v/>
      </c>
      <c r="P418" s="48" t="str" cm="1">
        <f t="array" ref="P418">IFERROR(IF(C418="P",G418,IF($K418=1,$M418,$M418+LOOKUP(2,1/($J$4:$J417=J418),$P$4:$P417))),"")</f>
        <v/>
      </c>
      <c r="Q418" s="57" t="str" cm="1">
        <f t="array" ref="Q418">IFERROR(IF(OR(C418="P",C418="A",C418="R"),F418,IF($K418=1,F418,IF(LOOKUP(2,1/($J$4:$J417=$J418),$P$4:$P417)=0,$F418,IF(AND($C418="C",LOOKUP(2,1/($J$4:$J417=$J418),$P$4:$P417)&gt;0),(F418*G418+LOOKUP(2,1/($J$4:$J417=$J418),$P$4:$P417)*LOOKUP(2,1/($J$4:$J417=$J418),$Q$4:$Q417))/$P418,IF(AND($C418="C",LOOKUP(2,1/($J$4:$J417=$J418),$P$4:$P417)&lt;0),LOOKUP(2,1/($J$4:$J417=$J418),$Q$4:$Q417),IF(AND($C418="V",LOOKUP(2,1/($J$4:$J417=$J418),$P$4:$P417)&lt;0),((-1*(F418*G418))+LOOKUP(2,1/($J$4:$J417=$J418),$P$4:$P417)*LOOKUP(2,1/($J$4:$J417=$J418),$Q$4:$Q417))/$P418,IF(AND($C418="V",LOOKUP(2,1/($J$4:$J417=$J418),$P$4:$P417)&gt;0),LOOKUP(2,1/($J$4:$J417=$J418),$Q$4:$Q417),""))))))),"")</f>
        <v/>
      </c>
      <c r="R418" s="49" t="str">
        <f t="shared" si="194"/>
        <v/>
      </c>
      <c r="S418" s="49" t="str">
        <f t="shared" si="180"/>
        <v/>
      </c>
      <c r="T418" s="49" t="str">
        <f t="shared" si="192"/>
        <v/>
      </c>
      <c r="U418" s="49" t="str">
        <f>IFERROR(IF(C418="P",S418,IF(K418=1,0,IF(OR(LOOKUP(2,1/($E$4:$E417=$E418),$P$4:$P417)=0,AND($C418="C",$N418="LONG"),AND(C418="V",N418="SHORT")),0,S418+(M418*Q418)))),"")</f>
        <v/>
      </c>
      <c r="V418" s="49" t="str">
        <f t="shared" si="193"/>
        <v/>
      </c>
      <c r="W418" s="50" t="str">
        <f t="shared" si="187"/>
        <v/>
      </c>
      <c r="Y418" s="51" t="str">
        <f t="shared" si="174"/>
        <v/>
      </c>
      <c r="Z418" s="50" t="str">
        <f t="shared" si="181"/>
        <v/>
      </c>
      <c r="AA418" s="50" t="str">
        <f t="shared" si="172"/>
        <v/>
      </c>
      <c r="AB418" s="50" t="str">
        <f t="shared" si="175"/>
        <v/>
      </c>
      <c r="AC418" s="58" t="str">
        <f t="shared" si="176"/>
        <v/>
      </c>
      <c r="AD418" s="53" t="str">
        <f t="shared" si="173"/>
        <v/>
      </c>
      <c r="AE418" s="53" t="str">
        <f t="shared" si="177"/>
        <v/>
      </c>
      <c r="AF418" s="59" t="str">
        <f t="shared" si="178"/>
        <v/>
      </c>
      <c r="AG418" s="40" t="str">
        <f>C418&amp;COUNTIFS($C$3:C418,"V")</f>
        <v>0</v>
      </c>
      <c r="AH418" s="266" t="str">
        <f t="shared" si="170"/>
        <v/>
      </c>
      <c r="AI418" s="56" t="str">
        <f t="shared" si="182"/>
        <v/>
      </c>
      <c r="AJ418" s="265" t="str">
        <f t="shared" si="183"/>
        <v/>
      </c>
      <c r="AK418" s="267" t="str">
        <f t="shared" si="184"/>
        <v/>
      </c>
      <c r="AL418" s="267" t="str">
        <f t="shared" si="185"/>
        <v/>
      </c>
      <c r="AM418" s="40" t="str">
        <f t="shared" si="186"/>
        <v/>
      </c>
      <c r="AN418" s="267">
        <f t="shared" si="179"/>
        <v>0</v>
      </c>
      <c r="CE418" s="279"/>
    </row>
    <row r="419" spans="1:83" s="40" customFormat="1" ht="12.75">
      <c r="A419" s="227"/>
      <c r="B419" s="88"/>
      <c r="C419" s="89"/>
      <c r="D419" s="90"/>
      <c r="E419" s="89"/>
      <c r="F419" s="91"/>
      <c r="G419" s="304"/>
      <c r="H419" s="41"/>
      <c r="I419" s="42" t="str">
        <f t="shared" si="188"/>
        <v/>
      </c>
      <c r="J419" s="43" t="str">
        <f t="shared" si="171"/>
        <v/>
      </c>
      <c r="K419" s="44" t="str">
        <f>IF(J419="","",IF(COUNTIF($J$4:J419,J419)=0,"",(COUNTIF($J$4:J419,J419))))</f>
        <v/>
      </c>
      <c r="L419" s="44" t="str">
        <f>IF(K419="","",J419&amp;" _ "&amp;COUNTIF($J$4:J419,J419)&amp;"_"&amp;N419)</f>
        <v/>
      </c>
      <c r="M419" s="45" t="str">
        <f t="shared" si="189"/>
        <v/>
      </c>
      <c r="N419" s="44" t="str">
        <f t="shared" si="190"/>
        <v/>
      </c>
      <c r="O419" s="57" t="str">
        <f t="shared" si="191"/>
        <v/>
      </c>
      <c r="P419" s="48" t="str" cm="1">
        <f t="array" ref="P419">IFERROR(IF(C419="P",G419,IF($K419=1,$M419,$M419+LOOKUP(2,1/($J$4:$J418=J419),$P$4:$P418))),"")</f>
        <v/>
      </c>
      <c r="Q419" s="57" t="str" cm="1">
        <f t="array" ref="Q419">IFERROR(IF(OR(C419="P",C419="A",C419="R"),F419,IF($K419=1,F419,IF(LOOKUP(2,1/($J$4:$J418=$J419),$P$4:$P418)=0,$F419,IF(AND($C419="C",LOOKUP(2,1/($J$4:$J418=$J419),$P$4:$P418)&gt;0),(F419*G419+LOOKUP(2,1/($J$4:$J418=$J419),$P$4:$P418)*LOOKUP(2,1/($J$4:$J418=$J419),$Q$4:$Q418))/$P419,IF(AND($C419="C",LOOKUP(2,1/($J$4:$J418=$J419),$P$4:$P418)&lt;0),LOOKUP(2,1/($J$4:$J418=$J419),$Q$4:$Q418),IF(AND($C419="V",LOOKUP(2,1/($J$4:$J418=$J419),$P$4:$P418)&lt;0),((-1*(F419*G419))+LOOKUP(2,1/($J$4:$J418=$J419),$P$4:$P418)*LOOKUP(2,1/($J$4:$J418=$J419),$Q$4:$Q418))/$P419,IF(AND($C419="V",LOOKUP(2,1/($J$4:$J418=$J419),$P$4:$P418)&gt;0),LOOKUP(2,1/($J$4:$J418=$J419),$Q$4:$Q418),""))))))),"")</f>
        <v/>
      </c>
      <c r="R419" s="49" t="str">
        <f t="shared" si="194"/>
        <v/>
      </c>
      <c r="S419" s="49" t="str">
        <f t="shared" si="180"/>
        <v/>
      </c>
      <c r="T419" s="49" t="str">
        <f t="shared" si="192"/>
        <v/>
      </c>
      <c r="U419" s="49" t="str">
        <f>IFERROR(IF(C419="P",S419,IF(K419=1,0,IF(OR(LOOKUP(2,1/($E$4:$E418=$E419),$P$4:$P418)=0,AND($C419="C",$N419="LONG"),AND(C419="V",N419="SHORT")),0,S419+(M419*Q419)))),"")</f>
        <v/>
      </c>
      <c r="V419" s="49" t="str">
        <f t="shared" si="193"/>
        <v/>
      </c>
      <c r="W419" s="50" t="str">
        <f t="shared" si="187"/>
        <v/>
      </c>
      <c r="Y419" s="51" t="str">
        <f t="shared" si="174"/>
        <v/>
      </c>
      <c r="Z419" s="50" t="str">
        <f t="shared" si="181"/>
        <v/>
      </c>
      <c r="AA419" s="50" t="str">
        <f t="shared" si="172"/>
        <v/>
      </c>
      <c r="AB419" s="50" t="str">
        <f t="shared" si="175"/>
        <v/>
      </c>
      <c r="AC419" s="58" t="str">
        <f t="shared" si="176"/>
        <v/>
      </c>
      <c r="AD419" s="53" t="str">
        <f t="shared" si="173"/>
        <v/>
      </c>
      <c r="AE419" s="53" t="str">
        <f t="shared" si="177"/>
        <v/>
      </c>
      <c r="AF419" s="59" t="str">
        <f t="shared" si="178"/>
        <v/>
      </c>
      <c r="AG419" s="40" t="str">
        <f>C419&amp;COUNTIFS($C$3:C419,"V")</f>
        <v>0</v>
      </c>
      <c r="AH419" s="266" t="str">
        <f t="shared" si="170"/>
        <v/>
      </c>
      <c r="AI419" s="56" t="str">
        <f t="shared" si="182"/>
        <v/>
      </c>
      <c r="AJ419" s="265" t="str">
        <f t="shared" si="183"/>
        <v/>
      </c>
      <c r="AK419" s="267" t="str">
        <f t="shared" si="184"/>
        <v/>
      </c>
      <c r="AL419" s="267" t="str">
        <f t="shared" si="185"/>
        <v/>
      </c>
      <c r="AM419" s="40" t="str">
        <f t="shared" si="186"/>
        <v/>
      </c>
      <c r="AN419" s="267">
        <f t="shared" si="179"/>
        <v>0</v>
      </c>
      <c r="CE419" s="279"/>
    </row>
    <row r="420" spans="1:83" s="40" customFormat="1" ht="12.75">
      <c r="A420" s="227"/>
      <c r="B420" s="88"/>
      <c r="C420" s="89"/>
      <c r="D420" s="90"/>
      <c r="E420" s="89"/>
      <c r="F420" s="91"/>
      <c r="G420" s="304"/>
      <c r="H420" s="41"/>
      <c r="I420" s="42" t="str">
        <f t="shared" si="188"/>
        <v/>
      </c>
      <c r="J420" s="43" t="str">
        <f t="shared" si="171"/>
        <v/>
      </c>
      <c r="K420" s="44" t="str">
        <f>IF(J420="","",IF(COUNTIF($J$4:J420,J420)=0,"",(COUNTIF($J$4:J420,J420))))</f>
        <v/>
      </c>
      <c r="L420" s="44" t="str">
        <f>IF(K420="","",J420&amp;" _ "&amp;COUNTIF($J$4:J420,J420)&amp;"_"&amp;N420)</f>
        <v/>
      </c>
      <c r="M420" s="45" t="str">
        <f t="shared" si="189"/>
        <v/>
      </c>
      <c r="N420" s="44" t="str">
        <f t="shared" si="190"/>
        <v/>
      </c>
      <c r="O420" s="57" t="str">
        <f t="shared" si="191"/>
        <v/>
      </c>
      <c r="P420" s="48" t="str" cm="1">
        <f t="array" ref="P420">IFERROR(IF(C420="P",G420,IF($K420=1,$M420,$M420+LOOKUP(2,1/($J$4:$J419=J420),$P$4:$P419))),"")</f>
        <v/>
      </c>
      <c r="Q420" s="57" t="str" cm="1">
        <f t="array" ref="Q420">IFERROR(IF(OR(C420="P",C420="A",C420="R"),F420,IF($K420=1,F420,IF(LOOKUP(2,1/($J$4:$J419=$J420),$P$4:$P419)=0,$F420,IF(AND($C420="C",LOOKUP(2,1/($J$4:$J419=$J420),$P$4:$P419)&gt;0),(F420*G420+LOOKUP(2,1/($J$4:$J419=$J420),$P$4:$P419)*LOOKUP(2,1/($J$4:$J419=$J420),$Q$4:$Q419))/$P420,IF(AND($C420="C",LOOKUP(2,1/($J$4:$J419=$J420),$P$4:$P419)&lt;0),LOOKUP(2,1/($J$4:$J419=$J420),$Q$4:$Q419),IF(AND($C420="V",LOOKUP(2,1/($J$4:$J419=$J420),$P$4:$P419)&lt;0),((-1*(F420*G420))+LOOKUP(2,1/($J$4:$J419=$J420),$P$4:$P419)*LOOKUP(2,1/($J$4:$J419=$J420),$Q$4:$Q419))/$P420,IF(AND($C420="V",LOOKUP(2,1/($J$4:$J419=$J420),$P$4:$P419)&gt;0),LOOKUP(2,1/($J$4:$J419=$J420),$Q$4:$Q419),""))))))),"")</f>
        <v/>
      </c>
      <c r="R420" s="49" t="str">
        <f t="shared" si="194"/>
        <v/>
      </c>
      <c r="S420" s="49" t="str">
        <f t="shared" si="180"/>
        <v/>
      </c>
      <c r="T420" s="49" t="str">
        <f t="shared" si="192"/>
        <v/>
      </c>
      <c r="U420" s="49" t="str">
        <f>IFERROR(IF(C420="P",S420,IF(K420=1,0,IF(OR(LOOKUP(2,1/($E$4:$E419=$E420),$P$4:$P419)=0,AND($C420="C",$N420="LONG"),AND(C420="V",N420="SHORT")),0,S420+(M420*Q420)))),"")</f>
        <v/>
      </c>
      <c r="V420" s="49" t="str">
        <f t="shared" si="193"/>
        <v/>
      </c>
      <c r="W420" s="50" t="str">
        <f t="shared" si="187"/>
        <v/>
      </c>
      <c r="Y420" s="51" t="str">
        <f t="shared" si="174"/>
        <v/>
      </c>
      <c r="Z420" s="50" t="str">
        <f t="shared" si="181"/>
        <v/>
      </c>
      <c r="AA420" s="50" t="str">
        <f t="shared" si="172"/>
        <v/>
      </c>
      <c r="AB420" s="50" t="str">
        <f t="shared" si="175"/>
        <v/>
      </c>
      <c r="AC420" s="58" t="str">
        <f t="shared" si="176"/>
        <v/>
      </c>
      <c r="AD420" s="53" t="str">
        <f t="shared" si="173"/>
        <v/>
      </c>
      <c r="AE420" s="53" t="str">
        <f t="shared" si="177"/>
        <v/>
      </c>
      <c r="AF420" s="59" t="str">
        <f t="shared" si="178"/>
        <v/>
      </c>
      <c r="AG420" s="40" t="str">
        <f>C420&amp;COUNTIFS($C$3:C420,"V")</f>
        <v>0</v>
      </c>
      <c r="AH420" s="266" t="str">
        <f t="shared" si="170"/>
        <v/>
      </c>
      <c r="AI420" s="56" t="str">
        <f t="shared" si="182"/>
        <v/>
      </c>
      <c r="AJ420" s="265" t="str">
        <f t="shared" si="183"/>
        <v/>
      </c>
      <c r="AK420" s="267" t="str">
        <f t="shared" si="184"/>
        <v/>
      </c>
      <c r="AL420" s="267" t="str">
        <f t="shared" si="185"/>
        <v/>
      </c>
      <c r="AM420" s="40" t="str">
        <f t="shared" si="186"/>
        <v/>
      </c>
      <c r="AN420" s="267">
        <f t="shared" si="179"/>
        <v>0</v>
      </c>
      <c r="CE420" s="279"/>
    </row>
    <row r="421" spans="1:83" s="40" customFormat="1" ht="12.75">
      <c r="A421" s="227"/>
      <c r="B421" s="88"/>
      <c r="C421" s="89"/>
      <c r="D421" s="90"/>
      <c r="E421" s="89"/>
      <c r="F421" s="91"/>
      <c r="G421" s="304"/>
      <c r="H421" s="41"/>
      <c r="I421" s="42" t="str">
        <f t="shared" si="188"/>
        <v/>
      </c>
      <c r="J421" s="43" t="str">
        <f t="shared" si="171"/>
        <v/>
      </c>
      <c r="K421" s="44" t="str">
        <f>IF(J421="","",IF(COUNTIF($J$4:J421,J421)=0,"",(COUNTIF($J$4:J421,J421))))</f>
        <v/>
      </c>
      <c r="L421" s="44" t="str">
        <f>IF(K421="","",J421&amp;" _ "&amp;COUNTIF($J$4:J421,J421)&amp;"_"&amp;N421)</f>
        <v/>
      </c>
      <c r="M421" s="45" t="str">
        <f t="shared" si="189"/>
        <v/>
      </c>
      <c r="N421" s="44" t="str">
        <f t="shared" si="190"/>
        <v/>
      </c>
      <c r="O421" s="57" t="str">
        <f t="shared" si="191"/>
        <v/>
      </c>
      <c r="P421" s="48" t="str" cm="1">
        <f t="array" ref="P421">IFERROR(IF(C421="P",G421,IF($K421=1,$M421,$M421+LOOKUP(2,1/($J$4:$J420=J421),$P$4:$P420))),"")</f>
        <v/>
      </c>
      <c r="Q421" s="57" t="str" cm="1">
        <f t="array" ref="Q421">IFERROR(IF(OR(C421="P",C421="A",C421="R"),F421,IF($K421=1,F421,IF(LOOKUP(2,1/($J$4:$J420=$J421),$P$4:$P420)=0,$F421,IF(AND($C421="C",LOOKUP(2,1/($J$4:$J420=$J421),$P$4:$P420)&gt;0),(F421*G421+LOOKUP(2,1/($J$4:$J420=$J421),$P$4:$P420)*LOOKUP(2,1/($J$4:$J420=$J421),$Q$4:$Q420))/$P421,IF(AND($C421="C",LOOKUP(2,1/($J$4:$J420=$J421),$P$4:$P420)&lt;0),LOOKUP(2,1/($J$4:$J420=$J421),$Q$4:$Q420),IF(AND($C421="V",LOOKUP(2,1/($J$4:$J420=$J421),$P$4:$P420)&lt;0),((-1*(F421*G421))+LOOKUP(2,1/($J$4:$J420=$J421),$P$4:$P420)*LOOKUP(2,1/($J$4:$J420=$J421),$Q$4:$Q420))/$P421,IF(AND($C421="V",LOOKUP(2,1/($J$4:$J420=$J421),$P$4:$P420)&gt;0),LOOKUP(2,1/($J$4:$J420=$J421),$Q$4:$Q420),""))))))),"")</f>
        <v/>
      </c>
      <c r="R421" s="49" t="str">
        <f t="shared" si="194"/>
        <v/>
      </c>
      <c r="S421" s="49" t="str">
        <f t="shared" si="180"/>
        <v/>
      </c>
      <c r="T421" s="49" t="str">
        <f t="shared" si="192"/>
        <v/>
      </c>
      <c r="U421" s="49" t="str">
        <f>IFERROR(IF(C421="P",S421,IF(K421=1,0,IF(OR(LOOKUP(2,1/($E$4:$E420=$E421),$P$4:$P420)=0,AND($C421="C",$N421="LONG"),AND(C421="V",N421="SHORT")),0,S421+(M421*Q421)))),"")</f>
        <v/>
      </c>
      <c r="V421" s="49" t="str">
        <f t="shared" si="193"/>
        <v/>
      </c>
      <c r="W421" s="50" t="str">
        <f t="shared" si="187"/>
        <v/>
      </c>
      <c r="Y421" s="51" t="str">
        <f t="shared" si="174"/>
        <v/>
      </c>
      <c r="Z421" s="50" t="str">
        <f t="shared" si="181"/>
        <v/>
      </c>
      <c r="AA421" s="50" t="str">
        <f t="shared" si="172"/>
        <v/>
      </c>
      <c r="AB421" s="50" t="str">
        <f t="shared" si="175"/>
        <v/>
      </c>
      <c r="AC421" s="58" t="str">
        <f t="shared" si="176"/>
        <v/>
      </c>
      <c r="AD421" s="53" t="str">
        <f t="shared" si="173"/>
        <v/>
      </c>
      <c r="AE421" s="53" t="str">
        <f t="shared" si="177"/>
        <v/>
      </c>
      <c r="AF421" s="59" t="str">
        <f t="shared" si="178"/>
        <v/>
      </c>
      <c r="AG421" s="40" t="str">
        <f>C421&amp;COUNTIFS($C$3:C421,"V")</f>
        <v>0</v>
      </c>
      <c r="AH421" s="266" t="str">
        <f t="shared" si="170"/>
        <v/>
      </c>
      <c r="AI421" s="56" t="str">
        <f t="shared" si="182"/>
        <v/>
      </c>
      <c r="AJ421" s="265" t="str">
        <f t="shared" si="183"/>
        <v/>
      </c>
      <c r="AK421" s="267" t="str">
        <f t="shared" si="184"/>
        <v/>
      </c>
      <c r="AL421" s="267" t="str">
        <f t="shared" si="185"/>
        <v/>
      </c>
      <c r="AM421" s="40" t="str">
        <f t="shared" si="186"/>
        <v/>
      </c>
      <c r="AN421" s="267">
        <f t="shared" si="179"/>
        <v>0</v>
      </c>
      <c r="CE421" s="279"/>
    </row>
    <row r="422" spans="1:83" s="40" customFormat="1" ht="12.75">
      <c r="A422" s="227"/>
      <c r="B422" s="88"/>
      <c r="C422" s="89"/>
      <c r="D422" s="90"/>
      <c r="E422" s="89"/>
      <c r="F422" s="91"/>
      <c r="G422" s="304"/>
      <c r="H422" s="41"/>
      <c r="I422" s="42" t="str">
        <f t="shared" si="188"/>
        <v/>
      </c>
      <c r="J422" s="43" t="str">
        <f t="shared" si="171"/>
        <v/>
      </c>
      <c r="K422" s="44" t="str">
        <f>IF(J422="","",IF(COUNTIF($J$4:J422,J422)=0,"",(COUNTIF($J$4:J422,J422))))</f>
        <v/>
      </c>
      <c r="L422" s="44" t="str">
        <f>IF(K422="","",J422&amp;" _ "&amp;COUNTIF($J$4:J422,J422)&amp;"_"&amp;N422)</f>
        <v/>
      </c>
      <c r="M422" s="45" t="str">
        <f t="shared" si="189"/>
        <v/>
      </c>
      <c r="N422" s="44" t="str">
        <f t="shared" si="190"/>
        <v/>
      </c>
      <c r="O422" s="57" t="str">
        <f t="shared" si="191"/>
        <v/>
      </c>
      <c r="P422" s="48" t="str" cm="1">
        <f t="array" ref="P422">IFERROR(IF(C422="P",G422,IF($K422=1,$M422,$M422+LOOKUP(2,1/($J$4:$J421=J422),$P$4:$P421))),"")</f>
        <v/>
      </c>
      <c r="Q422" s="57" t="str" cm="1">
        <f t="array" ref="Q422">IFERROR(IF(OR(C422="P",C422="A",C422="R"),F422,IF($K422=1,F422,IF(LOOKUP(2,1/($J$4:$J421=$J422),$P$4:$P421)=0,$F422,IF(AND($C422="C",LOOKUP(2,1/($J$4:$J421=$J422),$P$4:$P421)&gt;0),(F422*G422+LOOKUP(2,1/($J$4:$J421=$J422),$P$4:$P421)*LOOKUP(2,1/($J$4:$J421=$J422),$Q$4:$Q421))/$P422,IF(AND($C422="C",LOOKUP(2,1/($J$4:$J421=$J422),$P$4:$P421)&lt;0),LOOKUP(2,1/($J$4:$J421=$J422),$Q$4:$Q421),IF(AND($C422="V",LOOKUP(2,1/($J$4:$J421=$J422),$P$4:$P421)&lt;0),((-1*(F422*G422))+LOOKUP(2,1/($J$4:$J421=$J422),$P$4:$P421)*LOOKUP(2,1/($J$4:$J421=$J422),$Q$4:$Q421))/$P422,IF(AND($C422="V",LOOKUP(2,1/($J$4:$J421=$J422),$P$4:$P421)&gt;0),LOOKUP(2,1/($J$4:$J421=$J422),$Q$4:$Q421),""))))))),"")</f>
        <v/>
      </c>
      <c r="R422" s="49" t="str">
        <f t="shared" si="194"/>
        <v/>
      </c>
      <c r="S422" s="49" t="str">
        <f t="shared" si="180"/>
        <v/>
      </c>
      <c r="T422" s="49" t="str">
        <f t="shared" si="192"/>
        <v/>
      </c>
      <c r="U422" s="49" t="str">
        <f>IFERROR(IF(C422="P",S422,IF(K422=1,0,IF(OR(LOOKUP(2,1/($E$4:$E421=$E422),$P$4:$P421)=0,AND($C422="C",$N422="LONG"),AND(C422="V",N422="SHORT")),0,S422+(M422*Q422)))),"")</f>
        <v/>
      </c>
      <c r="V422" s="49" t="str">
        <f t="shared" si="193"/>
        <v/>
      </c>
      <c r="W422" s="50" t="str">
        <f t="shared" si="187"/>
        <v/>
      </c>
      <c r="Y422" s="51" t="str">
        <f t="shared" si="174"/>
        <v/>
      </c>
      <c r="Z422" s="50" t="str">
        <f t="shared" si="181"/>
        <v/>
      </c>
      <c r="AA422" s="50" t="str">
        <f t="shared" si="172"/>
        <v/>
      </c>
      <c r="AB422" s="50" t="str">
        <f t="shared" si="175"/>
        <v/>
      </c>
      <c r="AC422" s="58" t="str">
        <f t="shared" si="176"/>
        <v/>
      </c>
      <c r="AD422" s="53" t="str">
        <f t="shared" si="173"/>
        <v/>
      </c>
      <c r="AE422" s="53" t="str">
        <f t="shared" si="177"/>
        <v/>
      </c>
      <c r="AF422" s="59" t="str">
        <f t="shared" si="178"/>
        <v/>
      </c>
      <c r="AG422" s="40" t="str">
        <f>C422&amp;COUNTIFS($C$3:C422,"V")</f>
        <v>0</v>
      </c>
      <c r="AH422" s="266" t="str">
        <f t="shared" si="170"/>
        <v/>
      </c>
      <c r="AI422" s="56" t="str">
        <f t="shared" si="182"/>
        <v/>
      </c>
      <c r="AJ422" s="265" t="str">
        <f t="shared" si="183"/>
        <v/>
      </c>
      <c r="AK422" s="267" t="str">
        <f t="shared" si="184"/>
        <v/>
      </c>
      <c r="AL422" s="267" t="str">
        <f t="shared" si="185"/>
        <v/>
      </c>
      <c r="AM422" s="40" t="str">
        <f t="shared" si="186"/>
        <v/>
      </c>
      <c r="AN422" s="267">
        <f t="shared" si="179"/>
        <v>0</v>
      </c>
      <c r="CE422" s="279"/>
    </row>
    <row r="423" spans="1:83" s="40" customFormat="1" ht="12.75">
      <c r="A423" s="227"/>
      <c r="B423" s="88"/>
      <c r="C423" s="89"/>
      <c r="D423" s="90"/>
      <c r="E423" s="89"/>
      <c r="F423" s="91"/>
      <c r="G423" s="304"/>
      <c r="H423" s="41"/>
      <c r="I423" s="42" t="str">
        <f t="shared" si="188"/>
        <v/>
      </c>
      <c r="J423" s="43" t="str">
        <f t="shared" si="171"/>
        <v/>
      </c>
      <c r="K423" s="44" t="str">
        <f>IF(J423="","",IF(COUNTIF($J$4:J423,J423)=0,"",(COUNTIF($J$4:J423,J423))))</f>
        <v/>
      </c>
      <c r="L423" s="44" t="str">
        <f>IF(K423="","",J423&amp;" _ "&amp;COUNTIF($J$4:J423,J423)&amp;"_"&amp;N423)</f>
        <v/>
      </c>
      <c r="M423" s="45" t="str">
        <f t="shared" si="189"/>
        <v/>
      </c>
      <c r="N423" s="44" t="str">
        <f t="shared" si="190"/>
        <v/>
      </c>
      <c r="O423" s="57" t="str">
        <f t="shared" si="191"/>
        <v/>
      </c>
      <c r="P423" s="48" t="str" cm="1">
        <f t="array" ref="P423">IFERROR(IF(C423="P",G423,IF($K423=1,$M423,$M423+LOOKUP(2,1/($J$4:$J422=J423),$P$4:$P422))),"")</f>
        <v/>
      </c>
      <c r="Q423" s="57" t="str" cm="1">
        <f t="array" ref="Q423">IFERROR(IF(OR(C423="P",C423="A",C423="R"),F423,IF($K423=1,F423,IF(LOOKUP(2,1/($J$4:$J422=$J423),$P$4:$P422)=0,$F423,IF(AND($C423="C",LOOKUP(2,1/($J$4:$J422=$J423),$P$4:$P422)&gt;0),(F423*G423+LOOKUP(2,1/($J$4:$J422=$J423),$P$4:$P422)*LOOKUP(2,1/($J$4:$J422=$J423),$Q$4:$Q422))/$P423,IF(AND($C423="C",LOOKUP(2,1/($J$4:$J422=$J423),$P$4:$P422)&lt;0),LOOKUP(2,1/($J$4:$J422=$J423),$Q$4:$Q422),IF(AND($C423="V",LOOKUP(2,1/($J$4:$J422=$J423),$P$4:$P422)&lt;0),((-1*(F423*G423))+LOOKUP(2,1/($J$4:$J422=$J423),$P$4:$P422)*LOOKUP(2,1/($J$4:$J422=$J423),$Q$4:$Q422))/$P423,IF(AND($C423="V",LOOKUP(2,1/($J$4:$J422=$J423),$P$4:$P422)&gt;0),LOOKUP(2,1/($J$4:$J422=$J423),$Q$4:$Q422),""))))))),"")</f>
        <v/>
      </c>
      <c r="R423" s="49" t="str">
        <f t="shared" si="194"/>
        <v/>
      </c>
      <c r="S423" s="49" t="str">
        <f t="shared" si="180"/>
        <v/>
      </c>
      <c r="T423" s="49" t="str">
        <f t="shared" si="192"/>
        <v/>
      </c>
      <c r="U423" s="49" t="str">
        <f>IFERROR(IF(C423="P",S423,IF(K423=1,0,IF(OR(LOOKUP(2,1/($E$4:$E422=$E423),$P$4:$P422)=0,AND($C423="C",$N423="LONG"),AND(C423="V",N423="SHORT")),0,S423+(M423*Q423)))),"")</f>
        <v/>
      </c>
      <c r="V423" s="49" t="str">
        <f t="shared" si="193"/>
        <v/>
      </c>
      <c r="W423" s="50" t="str">
        <f t="shared" si="187"/>
        <v/>
      </c>
      <c r="Y423" s="51" t="str">
        <f t="shared" si="174"/>
        <v/>
      </c>
      <c r="Z423" s="50" t="str">
        <f t="shared" si="181"/>
        <v/>
      </c>
      <c r="AA423" s="50" t="str">
        <f t="shared" si="172"/>
        <v/>
      </c>
      <c r="AB423" s="50" t="str">
        <f t="shared" si="175"/>
        <v/>
      </c>
      <c r="AC423" s="58" t="str">
        <f t="shared" si="176"/>
        <v/>
      </c>
      <c r="AD423" s="53" t="str">
        <f t="shared" si="173"/>
        <v/>
      </c>
      <c r="AE423" s="53" t="str">
        <f t="shared" si="177"/>
        <v/>
      </c>
      <c r="AF423" s="59" t="str">
        <f t="shared" si="178"/>
        <v/>
      </c>
      <c r="AG423" s="40" t="str">
        <f>C423&amp;COUNTIFS($C$3:C423,"V")</f>
        <v>0</v>
      </c>
      <c r="AH423" s="266" t="str">
        <f t="shared" si="170"/>
        <v/>
      </c>
      <c r="AI423" s="56" t="str">
        <f t="shared" si="182"/>
        <v/>
      </c>
      <c r="AJ423" s="265" t="str">
        <f t="shared" si="183"/>
        <v/>
      </c>
      <c r="AK423" s="267" t="str">
        <f t="shared" si="184"/>
        <v/>
      </c>
      <c r="AL423" s="267" t="str">
        <f t="shared" si="185"/>
        <v/>
      </c>
      <c r="AM423" s="40" t="str">
        <f t="shared" si="186"/>
        <v/>
      </c>
      <c r="AN423" s="267">
        <f t="shared" si="179"/>
        <v>0</v>
      </c>
      <c r="CE423" s="279"/>
    </row>
    <row r="424" spans="1:83" s="40" customFormat="1" ht="12.75">
      <c r="A424" s="227"/>
      <c r="B424" s="88"/>
      <c r="C424" s="89"/>
      <c r="D424" s="90"/>
      <c r="E424" s="89"/>
      <c r="F424" s="91"/>
      <c r="G424" s="304"/>
      <c r="H424" s="41"/>
      <c r="I424" s="42" t="str">
        <f t="shared" si="188"/>
        <v/>
      </c>
      <c r="J424" s="43" t="str">
        <f t="shared" si="171"/>
        <v/>
      </c>
      <c r="K424" s="44" t="str">
        <f>IF(J424="","",IF(COUNTIF($J$4:J424,J424)=0,"",(COUNTIF($J$4:J424,J424))))</f>
        <v/>
      </c>
      <c r="L424" s="44" t="str">
        <f>IF(K424="","",J424&amp;" _ "&amp;COUNTIF($J$4:J424,J424)&amp;"_"&amp;N424)</f>
        <v/>
      </c>
      <c r="M424" s="45" t="str">
        <f t="shared" si="189"/>
        <v/>
      </c>
      <c r="N424" s="44" t="str">
        <f t="shared" si="190"/>
        <v/>
      </c>
      <c r="O424" s="57" t="str">
        <f t="shared" si="191"/>
        <v/>
      </c>
      <c r="P424" s="48" t="str" cm="1">
        <f t="array" ref="P424">IFERROR(IF(C424="P",G424,IF($K424=1,$M424,$M424+LOOKUP(2,1/($J$4:$J423=J424),$P$4:$P423))),"")</f>
        <v/>
      </c>
      <c r="Q424" s="57" t="str" cm="1">
        <f t="array" ref="Q424">IFERROR(IF(OR(C424="P",C424="A",C424="R"),F424,IF($K424=1,F424,IF(LOOKUP(2,1/($J$4:$J423=$J424),$P$4:$P423)=0,$F424,IF(AND($C424="C",LOOKUP(2,1/($J$4:$J423=$J424),$P$4:$P423)&gt;0),(F424*G424+LOOKUP(2,1/($J$4:$J423=$J424),$P$4:$P423)*LOOKUP(2,1/($J$4:$J423=$J424),$Q$4:$Q423))/$P424,IF(AND($C424="C",LOOKUP(2,1/($J$4:$J423=$J424),$P$4:$P423)&lt;0),LOOKUP(2,1/($J$4:$J423=$J424),$Q$4:$Q423),IF(AND($C424="V",LOOKUP(2,1/($J$4:$J423=$J424),$P$4:$P423)&lt;0),((-1*(F424*G424))+LOOKUP(2,1/($J$4:$J423=$J424),$P$4:$P423)*LOOKUP(2,1/($J$4:$J423=$J424),$Q$4:$Q423))/$P424,IF(AND($C424="V",LOOKUP(2,1/($J$4:$J423=$J424),$P$4:$P423)&gt;0),LOOKUP(2,1/($J$4:$J423=$J424),$Q$4:$Q423),""))))))),"")</f>
        <v/>
      </c>
      <c r="R424" s="49" t="str">
        <f t="shared" si="194"/>
        <v/>
      </c>
      <c r="S424" s="49" t="str">
        <f t="shared" si="180"/>
        <v/>
      </c>
      <c r="T424" s="49" t="str">
        <f t="shared" si="192"/>
        <v/>
      </c>
      <c r="U424" s="49" t="str">
        <f>IFERROR(IF(C424="P",S424,IF(K424=1,0,IF(OR(LOOKUP(2,1/($E$4:$E423=$E424),$P$4:$P423)=0,AND($C424="C",$N424="LONG"),AND(C424="V",N424="SHORT")),0,S424+(M424*Q424)))),"")</f>
        <v/>
      </c>
      <c r="V424" s="49" t="str">
        <f t="shared" si="193"/>
        <v/>
      </c>
      <c r="W424" s="50" t="str">
        <f t="shared" si="187"/>
        <v/>
      </c>
      <c r="Y424" s="51" t="str">
        <f t="shared" si="174"/>
        <v/>
      </c>
      <c r="Z424" s="50" t="str">
        <f t="shared" si="181"/>
        <v/>
      </c>
      <c r="AA424" s="50" t="str">
        <f t="shared" si="172"/>
        <v/>
      </c>
      <c r="AB424" s="50" t="str">
        <f t="shared" si="175"/>
        <v/>
      </c>
      <c r="AC424" s="58" t="str">
        <f t="shared" si="176"/>
        <v/>
      </c>
      <c r="AD424" s="53" t="str">
        <f t="shared" si="173"/>
        <v/>
      </c>
      <c r="AE424" s="53" t="str">
        <f t="shared" si="177"/>
        <v/>
      </c>
      <c r="AF424" s="59" t="str">
        <f t="shared" si="178"/>
        <v/>
      </c>
      <c r="AG424" s="40" t="str">
        <f>C424&amp;COUNTIFS($C$3:C424,"V")</f>
        <v>0</v>
      </c>
      <c r="AH424" s="266" t="str">
        <f t="shared" si="170"/>
        <v/>
      </c>
      <c r="AI424" s="56" t="str">
        <f t="shared" si="182"/>
        <v/>
      </c>
      <c r="AJ424" s="265" t="str">
        <f t="shared" si="183"/>
        <v/>
      </c>
      <c r="AK424" s="267" t="str">
        <f t="shared" si="184"/>
        <v/>
      </c>
      <c r="AL424" s="267" t="str">
        <f t="shared" si="185"/>
        <v/>
      </c>
      <c r="AM424" s="40" t="str">
        <f t="shared" si="186"/>
        <v/>
      </c>
      <c r="AN424" s="267">
        <f t="shared" si="179"/>
        <v>0</v>
      </c>
      <c r="CE424" s="279"/>
    </row>
    <row r="425" spans="1:83" s="40" customFormat="1" ht="12.75">
      <c r="A425" s="227"/>
      <c r="B425" s="88"/>
      <c r="C425" s="89"/>
      <c r="D425" s="90"/>
      <c r="E425" s="89"/>
      <c r="F425" s="91"/>
      <c r="G425" s="304"/>
      <c r="H425" s="41"/>
      <c r="I425" s="42" t="str">
        <f t="shared" si="188"/>
        <v/>
      </c>
      <c r="J425" s="43" t="str">
        <f t="shared" si="171"/>
        <v/>
      </c>
      <c r="K425" s="44" t="str">
        <f>IF(J425="","",IF(COUNTIF($J$4:J425,J425)=0,"",(COUNTIF($J$4:J425,J425))))</f>
        <v/>
      </c>
      <c r="L425" s="44" t="str">
        <f>IF(K425="","",J425&amp;" _ "&amp;COUNTIF($J$4:J425,J425)&amp;"_"&amp;N425)</f>
        <v/>
      </c>
      <c r="M425" s="45" t="str">
        <f t="shared" si="189"/>
        <v/>
      </c>
      <c r="N425" s="44" t="str">
        <f t="shared" si="190"/>
        <v/>
      </c>
      <c r="O425" s="57" t="str">
        <f t="shared" si="191"/>
        <v/>
      </c>
      <c r="P425" s="48" t="str" cm="1">
        <f t="array" ref="P425">IFERROR(IF(C425="P",G425,IF($K425=1,$M425,$M425+LOOKUP(2,1/($J$4:$J424=J425),$P$4:$P424))),"")</f>
        <v/>
      </c>
      <c r="Q425" s="57" t="str" cm="1">
        <f t="array" ref="Q425">IFERROR(IF(OR(C425="P",C425="A",C425="R"),F425,IF($K425=1,F425,IF(LOOKUP(2,1/($J$4:$J424=$J425),$P$4:$P424)=0,$F425,IF(AND($C425="C",LOOKUP(2,1/($J$4:$J424=$J425),$P$4:$P424)&gt;0),(F425*G425+LOOKUP(2,1/($J$4:$J424=$J425),$P$4:$P424)*LOOKUP(2,1/($J$4:$J424=$J425),$Q$4:$Q424))/$P425,IF(AND($C425="C",LOOKUP(2,1/($J$4:$J424=$J425),$P$4:$P424)&lt;0),LOOKUP(2,1/($J$4:$J424=$J425),$Q$4:$Q424),IF(AND($C425="V",LOOKUP(2,1/($J$4:$J424=$J425),$P$4:$P424)&lt;0),((-1*(F425*G425))+LOOKUP(2,1/($J$4:$J424=$J425),$P$4:$P424)*LOOKUP(2,1/($J$4:$J424=$J425),$Q$4:$Q424))/$P425,IF(AND($C425="V",LOOKUP(2,1/($J$4:$J424=$J425),$P$4:$P424)&gt;0),LOOKUP(2,1/($J$4:$J424=$J425),$Q$4:$Q424),""))))))),"")</f>
        <v/>
      </c>
      <c r="R425" s="49" t="str">
        <f t="shared" si="194"/>
        <v/>
      </c>
      <c r="S425" s="49" t="str">
        <f t="shared" si="180"/>
        <v/>
      </c>
      <c r="T425" s="49" t="str">
        <f t="shared" si="192"/>
        <v/>
      </c>
      <c r="U425" s="49" t="str">
        <f>IFERROR(IF(C425="P",S425,IF(K425=1,0,IF(OR(LOOKUP(2,1/($E$4:$E424=$E425),$P$4:$P424)=0,AND($C425="C",$N425="LONG"),AND(C425="V",N425="SHORT")),0,S425+(M425*Q425)))),"")</f>
        <v/>
      </c>
      <c r="V425" s="49" t="str">
        <f t="shared" si="193"/>
        <v/>
      </c>
      <c r="W425" s="50" t="str">
        <f t="shared" si="187"/>
        <v/>
      </c>
      <c r="Y425" s="51" t="str">
        <f t="shared" si="174"/>
        <v/>
      </c>
      <c r="Z425" s="50" t="str">
        <f t="shared" si="181"/>
        <v/>
      </c>
      <c r="AA425" s="50" t="str">
        <f t="shared" si="172"/>
        <v/>
      </c>
      <c r="AB425" s="50" t="str">
        <f t="shared" si="175"/>
        <v/>
      </c>
      <c r="AC425" s="58" t="str">
        <f t="shared" si="176"/>
        <v/>
      </c>
      <c r="AD425" s="53" t="str">
        <f t="shared" si="173"/>
        <v/>
      </c>
      <c r="AE425" s="53" t="str">
        <f t="shared" si="177"/>
        <v/>
      </c>
      <c r="AF425" s="59" t="str">
        <f t="shared" si="178"/>
        <v/>
      </c>
      <c r="AG425" s="40" t="str">
        <f>C425&amp;COUNTIFS($C$3:C425,"V")</f>
        <v>0</v>
      </c>
      <c r="AH425" s="266" t="str">
        <f t="shared" si="170"/>
        <v/>
      </c>
      <c r="AI425" s="56" t="str">
        <f t="shared" si="182"/>
        <v/>
      </c>
      <c r="AJ425" s="265" t="str">
        <f t="shared" si="183"/>
        <v/>
      </c>
      <c r="AK425" s="267" t="str">
        <f t="shared" si="184"/>
        <v/>
      </c>
      <c r="AL425" s="267" t="str">
        <f t="shared" si="185"/>
        <v/>
      </c>
      <c r="AM425" s="40" t="str">
        <f t="shared" si="186"/>
        <v/>
      </c>
      <c r="AN425" s="267">
        <f t="shared" si="179"/>
        <v>0</v>
      </c>
      <c r="CE425" s="279"/>
    </row>
    <row r="426" spans="1:83" s="40" customFormat="1" ht="12.75">
      <c r="A426" s="227"/>
      <c r="B426" s="88"/>
      <c r="C426" s="89"/>
      <c r="D426" s="90"/>
      <c r="E426" s="89"/>
      <c r="F426" s="91"/>
      <c r="G426" s="304"/>
      <c r="H426" s="41"/>
      <c r="I426" s="42" t="str">
        <f t="shared" si="188"/>
        <v/>
      </c>
      <c r="J426" s="43" t="str">
        <f t="shared" si="171"/>
        <v/>
      </c>
      <c r="K426" s="44" t="str">
        <f>IF(J426="","",IF(COUNTIF($J$4:J426,J426)=0,"",(COUNTIF($J$4:J426,J426))))</f>
        <v/>
      </c>
      <c r="L426" s="44" t="str">
        <f>IF(K426="","",J426&amp;" _ "&amp;COUNTIF($J$4:J426,J426)&amp;"_"&amp;N426)</f>
        <v/>
      </c>
      <c r="M426" s="45" t="str">
        <f t="shared" si="189"/>
        <v/>
      </c>
      <c r="N426" s="44" t="str">
        <f t="shared" si="190"/>
        <v/>
      </c>
      <c r="O426" s="57" t="str">
        <f t="shared" si="191"/>
        <v/>
      </c>
      <c r="P426" s="48" t="str" cm="1">
        <f t="array" ref="P426">IFERROR(IF(C426="P",G426,IF($K426=1,$M426,$M426+LOOKUP(2,1/($J$4:$J425=J426),$P$4:$P425))),"")</f>
        <v/>
      </c>
      <c r="Q426" s="57" t="str" cm="1">
        <f t="array" ref="Q426">IFERROR(IF(OR(C426="P",C426="A",C426="R"),F426,IF($K426=1,F426,IF(LOOKUP(2,1/($J$4:$J425=$J426),$P$4:$P425)=0,$F426,IF(AND($C426="C",LOOKUP(2,1/($J$4:$J425=$J426),$P$4:$P425)&gt;0),(F426*G426+LOOKUP(2,1/($J$4:$J425=$J426),$P$4:$P425)*LOOKUP(2,1/($J$4:$J425=$J426),$Q$4:$Q425))/$P426,IF(AND($C426="C",LOOKUP(2,1/($J$4:$J425=$J426),$P$4:$P425)&lt;0),LOOKUP(2,1/($J$4:$J425=$J426),$Q$4:$Q425),IF(AND($C426="V",LOOKUP(2,1/($J$4:$J425=$J426),$P$4:$P425)&lt;0),((-1*(F426*G426))+LOOKUP(2,1/($J$4:$J425=$J426),$P$4:$P425)*LOOKUP(2,1/($J$4:$J425=$J426),$Q$4:$Q425))/$P426,IF(AND($C426="V",LOOKUP(2,1/($J$4:$J425=$J426),$P$4:$P425)&gt;0),LOOKUP(2,1/($J$4:$J425=$J426),$Q$4:$Q425),""))))))),"")</f>
        <v/>
      </c>
      <c r="R426" s="49" t="str">
        <f t="shared" si="194"/>
        <v/>
      </c>
      <c r="S426" s="49" t="str">
        <f t="shared" si="180"/>
        <v/>
      </c>
      <c r="T426" s="49" t="str">
        <f t="shared" si="192"/>
        <v/>
      </c>
      <c r="U426" s="49" t="str">
        <f>IFERROR(IF(C426="P",S426,IF(K426=1,0,IF(OR(LOOKUP(2,1/($E$4:$E425=$E426),$P$4:$P425)=0,AND($C426="C",$N426="LONG"),AND(C426="V",N426="SHORT")),0,S426+(M426*Q426)))),"")</f>
        <v/>
      </c>
      <c r="V426" s="49" t="str">
        <f t="shared" si="193"/>
        <v/>
      </c>
      <c r="W426" s="50" t="str">
        <f t="shared" si="187"/>
        <v/>
      </c>
      <c r="Y426" s="51" t="str">
        <f t="shared" si="174"/>
        <v/>
      </c>
      <c r="Z426" s="50" t="str">
        <f t="shared" si="181"/>
        <v/>
      </c>
      <c r="AA426" s="50" t="str">
        <f t="shared" si="172"/>
        <v/>
      </c>
      <c r="AB426" s="50" t="str">
        <f t="shared" si="175"/>
        <v/>
      </c>
      <c r="AC426" s="58" t="str">
        <f t="shared" si="176"/>
        <v/>
      </c>
      <c r="AD426" s="53" t="str">
        <f t="shared" si="173"/>
        <v/>
      </c>
      <c r="AE426" s="53" t="str">
        <f t="shared" si="177"/>
        <v/>
      </c>
      <c r="AF426" s="59" t="str">
        <f t="shared" si="178"/>
        <v/>
      </c>
      <c r="AG426" s="40" t="str">
        <f>C426&amp;COUNTIFS($C$3:C426,"V")</f>
        <v>0</v>
      </c>
      <c r="AH426" s="266" t="str">
        <f t="shared" si="170"/>
        <v/>
      </c>
      <c r="AI426" s="56" t="str">
        <f t="shared" si="182"/>
        <v/>
      </c>
      <c r="AJ426" s="265" t="str">
        <f t="shared" si="183"/>
        <v/>
      </c>
      <c r="AK426" s="267" t="str">
        <f t="shared" si="184"/>
        <v/>
      </c>
      <c r="AL426" s="267" t="str">
        <f t="shared" si="185"/>
        <v/>
      </c>
      <c r="AM426" s="40" t="str">
        <f t="shared" si="186"/>
        <v/>
      </c>
      <c r="AN426" s="267">
        <f t="shared" si="179"/>
        <v>0</v>
      </c>
      <c r="CE426" s="279"/>
    </row>
    <row r="427" spans="1:83" s="40" customFormat="1" ht="12.75">
      <c r="A427" s="227"/>
      <c r="B427" s="88"/>
      <c r="C427" s="89"/>
      <c r="D427" s="90"/>
      <c r="E427" s="89"/>
      <c r="F427" s="91"/>
      <c r="G427" s="304"/>
      <c r="H427" s="41"/>
      <c r="I427" s="42" t="str">
        <f t="shared" si="188"/>
        <v/>
      </c>
      <c r="J427" s="43" t="str">
        <f t="shared" si="171"/>
        <v/>
      </c>
      <c r="K427" s="44" t="str">
        <f>IF(J427="","",IF(COUNTIF($J$4:J427,J427)=0,"",(COUNTIF($J$4:J427,J427))))</f>
        <v/>
      </c>
      <c r="L427" s="44" t="str">
        <f>IF(K427="","",J427&amp;" _ "&amp;COUNTIF($J$4:J427,J427)&amp;"_"&amp;N427)</f>
        <v/>
      </c>
      <c r="M427" s="45" t="str">
        <f t="shared" si="189"/>
        <v/>
      </c>
      <c r="N427" s="44" t="str">
        <f t="shared" si="190"/>
        <v/>
      </c>
      <c r="O427" s="57" t="str">
        <f t="shared" si="191"/>
        <v/>
      </c>
      <c r="P427" s="48" t="str" cm="1">
        <f t="array" ref="P427">IFERROR(IF(C427="P",G427,IF($K427=1,$M427,$M427+LOOKUP(2,1/($J$4:$J426=J427),$P$4:$P426))),"")</f>
        <v/>
      </c>
      <c r="Q427" s="57" t="str" cm="1">
        <f t="array" ref="Q427">IFERROR(IF(OR(C427="P",C427="A",C427="R"),F427,IF($K427=1,F427,IF(LOOKUP(2,1/($J$4:$J426=$J427),$P$4:$P426)=0,$F427,IF(AND($C427="C",LOOKUP(2,1/($J$4:$J426=$J427),$P$4:$P426)&gt;0),(F427*G427+LOOKUP(2,1/($J$4:$J426=$J427),$P$4:$P426)*LOOKUP(2,1/($J$4:$J426=$J427),$Q$4:$Q426))/$P427,IF(AND($C427="C",LOOKUP(2,1/($J$4:$J426=$J427),$P$4:$P426)&lt;0),LOOKUP(2,1/($J$4:$J426=$J427),$Q$4:$Q426),IF(AND($C427="V",LOOKUP(2,1/($J$4:$J426=$J427),$P$4:$P426)&lt;0),((-1*(F427*G427))+LOOKUP(2,1/($J$4:$J426=$J427),$P$4:$P426)*LOOKUP(2,1/($J$4:$J426=$J427),$Q$4:$Q426))/$P427,IF(AND($C427="V",LOOKUP(2,1/($J$4:$J426=$J427),$P$4:$P426)&gt;0),LOOKUP(2,1/($J$4:$J426=$J427),$Q$4:$Q426),""))))))),"")</f>
        <v/>
      </c>
      <c r="R427" s="49" t="str">
        <f t="shared" si="194"/>
        <v/>
      </c>
      <c r="S427" s="49" t="str">
        <f t="shared" si="180"/>
        <v/>
      </c>
      <c r="T427" s="49" t="str">
        <f t="shared" si="192"/>
        <v/>
      </c>
      <c r="U427" s="49" t="str">
        <f>IFERROR(IF(C427="P",S427,IF(K427=1,0,IF(OR(LOOKUP(2,1/($E$4:$E426=$E427),$P$4:$P426)=0,AND($C427="C",$N427="LONG"),AND(C427="V",N427="SHORT")),0,S427+(M427*Q427)))),"")</f>
        <v/>
      </c>
      <c r="V427" s="49" t="str">
        <f t="shared" si="193"/>
        <v/>
      </c>
      <c r="W427" s="50" t="str">
        <f t="shared" si="187"/>
        <v/>
      </c>
      <c r="Y427" s="51" t="str">
        <f t="shared" si="174"/>
        <v/>
      </c>
      <c r="Z427" s="50" t="str">
        <f t="shared" si="181"/>
        <v/>
      </c>
      <c r="AA427" s="50" t="str">
        <f t="shared" si="172"/>
        <v/>
      </c>
      <c r="AB427" s="50" t="str">
        <f t="shared" si="175"/>
        <v/>
      </c>
      <c r="AC427" s="58" t="str">
        <f t="shared" si="176"/>
        <v/>
      </c>
      <c r="AD427" s="53" t="str">
        <f t="shared" si="173"/>
        <v/>
      </c>
      <c r="AE427" s="53" t="str">
        <f t="shared" si="177"/>
        <v/>
      </c>
      <c r="AF427" s="59" t="str">
        <f t="shared" si="178"/>
        <v/>
      </c>
      <c r="AG427" s="40" t="str">
        <f>C427&amp;COUNTIFS($C$3:C427,"V")</f>
        <v>0</v>
      </c>
      <c r="AH427" s="266" t="str">
        <f t="shared" si="170"/>
        <v/>
      </c>
      <c r="AI427" s="56" t="str">
        <f t="shared" si="182"/>
        <v/>
      </c>
      <c r="AJ427" s="265" t="str">
        <f t="shared" si="183"/>
        <v/>
      </c>
      <c r="AK427" s="267" t="str">
        <f t="shared" si="184"/>
        <v/>
      </c>
      <c r="AL427" s="267" t="str">
        <f t="shared" si="185"/>
        <v/>
      </c>
      <c r="AM427" s="40" t="str">
        <f t="shared" si="186"/>
        <v/>
      </c>
      <c r="AN427" s="267">
        <f t="shared" si="179"/>
        <v>0</v>
      </c>
      <c r="CE427" s="279"/>
    </row>
    <row r="428" spans="1:83" s="40" customFormat="1" ht="12.75">
      <c r="A428" s="227"/>
      <c r="B428" s="88"/>
      <c r="C428" s="89"/>
      <c r="D428" s="90"/>
      <c r="E428" s="89"/>
      <c r="F428" s="91"/>
      <c r="G428" s="304"/>
      <c r="H428" s="41"/>
      <c r="I428" s="42" t="str">
        <f t="shared" si="188"/>
        <v/>
      </c>
      <c r="J428" s="43" t="str">
        <f t="shared" si="171"/>
        <v/>
      </c>
      <c r="K428" s="44" t="str">
        <f>IF(J428="","",IF(COUNTIF($J$4:J428,J428)=0,"",(COUNTIF($J$4:J428,J428))))</f>
        <v/>
      </c>
      <c r="L428" s="44" t="str">
        <f>IF(K428="","",J428&amp;" _ "&amp;COUNTIF($J$4:J428,J428)&amp;"_"&amp;N428)</f>
        <v/>
      </c>
      <c r="M428" s="45" t="str">
        <f t="shared" si="189"/>
        <v/>
      </c>
      <c r="N428" s="44" t="str">
        <f t="shared" si="190"/>
        <v/>
      </c>
      <c r="O428" s="57" t="str">
        <f t="shared" si="191"/>
        <v/>
      </c>
      <c r="P428" s="48" t="str" cm="1">
        <f t="array" ref="P428">IFERROR(IF(C428="P",G428,IF($K428=1,$M428,$M428+LOOKUP(2,1/($J$4:$J427=J428),$P$4:$P427))),"")</f>
        <v/>
      </c>
      <c r="Q428" s="57" t="str" cm="1">
        <f t="array" ref="Q428">IFERROR(IF(OR(C428="P",C428="A",C428="R"),F428,IF($K428=1,F428,IF(LOOKUP(2,1/($J$4:$J427=$J428),$P$4:$P427)=0,$F428,IF(AND($C428="C",LOOKUP(2,1/($J$4:$J427=$J428),$P$4:$P427)&gt;0),(F428*G428+LOOKUP(2,1/($J$4:$J427=$J428),$P$4:$P427)*LOOKUP(2,1/($J$4:$J427=$J428),$Q$4:$Q427))/$P428,IF(AND($C428="C",LOOKUP(2,1/($J$4:$J427=$J428),$P$4:$P427)&lt;0),LOOKUP(2,1/($J$4:$J427=$J428),$Q$4:$Q427),IF(AND($C428="V",LOOKUP(2,1/($J$4:$J427=$J428),$P$4:$P427)&lt;0),((-1*(F428*G428))+LOOKUP(2,1/($J$4:$J427=$J428),$P$4:$P427)*LOOKUP(2,1/($J$4:$J427=$J428),$Q$4:$Q427))/$P428,IF(AND($C428="V",LOOKUP(2,1/($J$4:$J427=$J428),$P$4:$P427)&gt;0),LOOKUP(2,1/($J$4:$J427=$J428),$Q$4:$Q427),""))))))),"")</f>
        <v/>
      </c>
      <c r="R428" s="49" t="str">
        <f t="shared" si="194"/>
        <v/>
      </c>
      <c r="S428" s="49" t="str">
        <f t="shared" si="180"/>
        <v/>
      </c>
      <c r="T428" s="49" t="str">
        <f t="shared" si="192"/>
        <v/>
      </c>
      <c r="U428" s="49" t="str">
        <f>IFERROR(IF(C428="P",S428,IF(K428=1,0,IF(OR(LOOKUP(2,1/($E$4:$E427=$E428),$P$4:$P427)=0,AND($C428="C",$N428="LONG"),AND(C428="V",N428="SHORT")),0,S428+(M428*Q428)))),"")</f>
        <v/>
      </c>
      <c r="V428" s="49" t="str">
        <f t="shared" si="193"/>
        <v/>
      </c>
      <c r="W428" s="50" t="str">
        <f t="shared" si="187"/>
        <v/>
      </c>
      <c r="Y428" s="51" t="str">
        <f t="shared" si="174"/>
        <v/>
      </c>
      <c r="Z428" s="50" t="str">
        <f t="shared" si="181"/>
        <v/>
      </c>
      <c r="AA428" s="50" t="str">
        <f t="shared" si="172"/>
        <v/>
      </c>
      <c r="AB428" s="50" t="str">
        <f t="shared" si="175"/>
        <v/>
      </c>
      <c r="AC428" s="58" t="str">
        <f t="shared" si="176"/>
        <v/>
      </c>
      <c r="AD428" s="53" t="str">
        <f t="shared" si="173"/>
        <v/>
      </c>
      <c r="AE428" s="53" t="str">
        <f t="shared" si="177"/>
        <v/>
      </c>
      <c r="AF428" s="59" t="str">
        <f t="shared" si="178"/>
        <v/>
      </c>
      <c r="AG428" s="40" t="str">
        <f>C428&amp;COUNTIFS($C$3:C428,"V")</f>
        <v>0</v>
      </c>
      <c r="AH428" s="266" t="str">
        <f t="shared" si="170"/>
        <v/>
      </c>
      <c r="AI428" s="56" t="str">
        <f t="shared" si="182"/>
        <v/>
      </c>
      <c r="AJ428" s="265" t="str">
        <f t="shared" si="183"/>
        <v/>
      </c>
      <c r="AK428" s="267" t="str">
        <f t="shared" si="184"/>
        <v/>
      </c>
      <c r="AL428" s="267" t="str">
        <f t="shared" si="185"/>
        <v/>
      </c>
      <c r="AM428" s="40" t="str">
        <f t="shared" si="186"/>
        <v/>
      </c>
      <c r="AN428" s="267">
        <f t="shared" si="179"/>
        <v>0</v>
      </c>
      <c r="CE428" s="279"/>
    </row>
    <row r="429" spans="1:83" s="40" customFormat="1" ht="12.75">
      <c r="A429" s="227"/>
      <c r="B429" s="88"/>
      <c r="C429" s="89"/>
      <c r="D429" s="90"/>
      <c r="E429" s="89"/>
      <c r="F429" s="91"/>
      <c r="G429" s="304"/>
      <c r="H429" s="41"/>
      <c r="I429" s="42" t="str">
        <f t="shared" si="188"/>
        <v/>
      </c>
      <c r="J429" s="43" t="str">
        <f t="shared" si="171"/>
        <v/>
      </c>
      <c r="K429" s="44" t="str">
        <f>IF(J429="","",IF(COUNTIF($J$4:J429,J429)=0,"",(COUNTIF($J$4:J429,J429))))</f>
        <v/>
      </c>
      <c r="L429" s="44" t="str">
        <f>IF(K429="","",J429&amp;" _ "&amp;COUNTIF($J$4:J429,J429)&amp;"_"&amp;N429)</f>
        <v/>
      </c>
      <c r="M429" s="45" t="str">
        <f t="shared" si="189"/>
        <v/>
      </c>
      <c r="N429" s="44" t="str">
        <f t="shared" si="190"/>
        <v/>
      </c>
      <c r="O429" s="57" t="str">
        <f t="shared" si="191"/>
        <v/>
      </c>
      <c r="P429" s="48" t="str" cm="1">
        <f t="array" ref="P429">IFERROR(IF(C429="P",G429,IF($K429=1,$M429,$M429+LOOKUP(2,1/($J$4:$J428=J429),$P$4:$P428))),"")</f>
        <v/>
      </c>
      <c r="Q429" s="57" t="str" cm="1">
        <f t="array" ref="Q429">IFERROR(IF(OR(C429="P",C429="A",C429="R"),F429,IF($K429=1,F429,IF(LOOKUP(2,1/($J$4:$J428=$J429),$P$4:$P428)=0,$F429,IF(AND($C429="C",LOOKUP(2,1/($J$4:$J428=$J429),$P$4:$P428)&gt;0),(F429*G429+LOOKUP(2,1/($J$4:$J428=$J429),$P$4:$P428)*LOOKUP(2,1/($J$4:$J428=$J429),$Q$4:$Q428))/$P429,IF(AND($C429="C",LOOKUP(2,1/($J$4:$J428=$J429),$P$4:$P428)&lt;0),LOOKUP(2,1/($J$4:$J428=$J429),$Q$4:$Q428),IF(AND($C429="V",LOOKUP(2,1/($J$4:$J428=$J429),$P$4:$P428)&lt;0),((-1*(F429*G429))+LOOKUP(2,1/($J$4:$J428=$J429),$P$4:$P428)*LOOKUP(2,1/($J$4:$J428=$J429),$Q$4:$Q428))/$P429,IF(AND($C429="V",LOOKUP(2,1/($J$4:$J428=$J429),$P$4:$P428)&gt;0),LOOKUP(2,1/($J$4:$J428=$J429),$Q$4:$Q428),""))))))),"")</f>
        <v/>
      </c>
      <c r="R429" s="49" t="str">
        <f t="shared" si="194"/>
        <v/>
      </c>
      <c r="S429" s="49" t="str">
        <f t="shared" si="180"/>
        <v/>
      </c>
      <c r="T429" s="49" t="str">
        <f t="shared" si="192"/>
        <v/>
      </c>
      <c r="U429" s="49" t="str">
        <f>IFERROR(IF(C429="P",S429,IF(K429=1,0,IF(OR(LOOKUP(2,1/($E$4:$E428=$E429),$P$4:$P428)=0,AND($C429="C",$N429="LONG"),AND(C429="V",N429="SHORT")),0,S429+(M429*Q429)))),"")</f>
        <v/>
      </c>
      <c r="V429" s="49" t="str">
        <f t="shared" si="193"/>
        <v/>
      </c>
      <c r="W429" s="50" t="str">
        <f t="shared" si="187"/>
        <v/>
      </c>
      <c r="Y429" s="51" t="str">
        <f t="shared" si="174"/>
        <v/>
      </c>
      <c r="Z429" s="50" t="str">
        <f t="shared" si="181"/>
        <v/>
      </c>
      <c r="AA429" s="50" t="str">
        <f t="shared" si="172"/>
        <v/>
      </c>
      <c r="AB429" s="50" t="str">
        <f t="shared" si="175"/>
        <v/>
      </c>
      <c r="AC429" s="58" t="str">
        <f t="shared" si="176"/>
        <v/>
      </c>
      <c r="AD429" s="53" t="str">
        <f t="shared" si="173"/>
        <v/>
      </c>
      <c r="AE429" s="53" t="str">
        <f t="shared" si="177"/>
        <v/>
      </c>
      <c r="AF429" s="59" t="str">
        <f t="shared" si="178"/>
        <v/>
      </c>
      <c r="AG429" s="40" t="str">
        <f>C429&amp;COUNTIFS($C$3:C429,"V")</f>
        <v>0</v>
      </c>
      <c r="AH429" s="266" t="str">
        <f t="shared" ref="AH429:AH492" si="195">IF(B429="","",B429)</f>
        <v/>
      </c>
      <c r="AI429" s="56" t="str">
        <f t="shared" si="182"/>
        <v/>
      </c>
      <c r="AJ429" s="265" t="str">
        <f t="shared" si="183"/>
        <v/>
      </c>
      <c r="AK429" s="267" t="str">
        <f t="shared" si="184"/>
        <v/>
      </c>
      <c r="AL429" s="267" t="str">
        <f t="shared" si="185"/>
        <v/>
      </c>
      <c r="AM429" s="40" t="str">
        <f t="shared" si="186"/>
        <v/>
      </c>
      <c r="AN429" s="267">
        <f t="shared" si="179"/>
        <v>0</v>
      </c>
      <c r="CE429" s="279"/>
    </row>
    <row r="430" spans="1:83" s="40" customFormat="1" ht="12.75">
      <c r="A430" s="227"/>
      <c r="B430" s="88"/>
      <c r="C430" s="89"/>
      <c r="D430" s="90"/>
      <c r="E430" s="89"/>
      <c r="F430" s="91"/>
      <c r="G430" s="304"/>
      <c r="H430" s="41"/>
      <c r="I430" s="42" t="str">
        <f t="shared" si="188"/>
        <v/>
      </c>
      <c r="J430" s="43" t="str">
        <f t="shared" si="171"/>
        <v/>
      </c>
      <c r="K430" s="44" t="str">
        <f>IF(J430="","",IF(COUNTIF($J$4:J430,J430)=0,"",(COUNTIF($J$4:J430,J430))))</f>
        <v/>
      </c>
      <c r="L430" s="44" t="str">
        <f>IF(K430="","",J430&amp;" _ "&amp;COUNTIF($J$4:J430,J430)&amp;"_"&amp;N430)</f>
        <v/>
      </c>
      <c r="M430" s="45" t="str">
        <f t="shared" si="189"/>
        <v/>
      </c>
      <c r="N430" s="44" t="str">
        <f t="shared" si="190"/>
        <v/>
      </c>
      <c r="O430" s="57" t="str">
        <f t="shared" si="191"/>
        <v/>
      </c>
      <c r="P430" s="48" t="str" cm="1">
        <f t="array" ref="P430">IFERROR(IF(C430="P",G430,IF($K430=1,$M430,$M430+LOOKUP(2,1/($J$4:$J429=J430),$P$4:$P429))),"")</f>
        <v/>
      </c>
      <c r="Q430" s="57" t="str" cm="1">
        <f t="array" ref="Q430">IFERROR(IF(OR(C430="P",C430="A",C430="R"),F430,IF($K430=1,F430,IF(LOOKUP(2,1/($J$4:$J429=$J430),$P$4:$P429)=0,$F430,IF(AND($C430="C",LOOKUP(2,1/($J$4:$J429=$J430),$P$4:$P429)&gt;0),(F430*G430+LOOKUP(2,1/($J$4:$J429=$J430),$P$4:$P429)*LOOKUP(2,1/($J$4:$J429=$J430),$Q$4:$Q429))/$P430,IF(AND($C430="C",LOOKUP(2,1/($J$4:$J429=$J430),$P$4:$P429)&lt;0),LOOKUP(2,1/($J$4:$J429=$J430),$Q$4:$Q429),IF(AND($C430="V",LOOKUP(2,1/($J$4:$J429=$J430),$P$4:$P429)&lt;0),((-1*(F430*G430))+LOOKUP(2,1/($J$4:$J429=$J430),$P$4:$P429)*LOOKUP(2,1/($J$4:$J429=$J430),$Q$4:$Q429))/$P430,IF(AND($C430="V",LOOKUP(2,1/($J$4:$J429=$J430),$P$4:$P429)&gt;0),LOOKUP(2,1/($J$4:$J429=$J430),$Q$4:$Q429),""))))))),"")</f>
        <v/>
      </c>
      <c r="R430" s="49" t="str">
        <f t="shared" si="194"/>
        <v/>
      </c>
      <c r="S430" s="49" t="str">
        <f t="shared" si="180"/>
        <v/>
      </c>
      <c r="T430" s="49" t="str">
        <f t="shared" si="192"/>
        <v/>
      </c>
      <c r="U430" s="49" t="str">
        <f>IFERROR(IF(C430="P",S430,IF(K430=1,0,IF(OR(LOOKUP(2,1/($E$4:$E429=$E430),$P$4:$P429)=0,AND($C430="C",$N430="LONG"),AND(C430="V",N430="SHORT")),0,S430+(M430*Q430)))),"")</f>
        <v/>
      </c>
      <c r="V430" s="49" t="str">
        <f t="shared" si="193"/>
        <v/>
      </c>
      <c r="W430" s="50" t="str">
        <f t="shared" si="187"/>
        <v/>
      </c>
      <c r="Y430" s="51" t="str">
        <f t="shared" si="174"/>
        <v/>
      </c>
      <c r="Z430" s="50" t="str">
        <f t="shared" si="181"/>
        <v/>
      </c>
      <c r="AA430" s="50" t="str">
        <f t="shared" si="172"/>
        <v/>
      </c>
      <c r="AB430" s="50" t="str">
        <f t="shared" si="175"/>
        <v/>
      </c>
      <c r="AC430" s="58" t="str">
        <f t="shared" si="176"/>
        <v/>
      </c>
      <c r="AD430" s="53" t="str">
        <f t="shared" si="173"/>
        <v/>
      </c>
      <c r="AE430" s="53" t="str">
        <f t="shared" si="177"/>
        <v/>
      </c>
      <c r="AF430" s="59" t="str">
        <f t="shared" si="178"/>
        <v/>
      </c>
      <c r="AG430" s="40" t="str">
        <f>C430&amp;COUNTIFS($C$3:C430,"V")</f>
        <v>0</v>
      </c>
      <c r="AH430" s="266" t="str">
        <f t="shared" si="195"/>
        <v/>
      </c>
      <c r="AI430" s="56" t="str">
        <f t="shared" si="182"/>
        <v/>
      </c>
      <c r="AJ430" s="265" t="str">
        <f t="shared" si="183"/>
        <v/>
      </c>
      <c r="AK430" s="267" t="str">
        <f t="shared" si="184"/>
        <v/>
      </c>
      <c r="AL430" s="267" t="str">
        <f t="shared" si="185"/>
        <v/>
      </c>
      <c r="AM430" s="40" t="str">
        <f t="shared" si="186"/>
        <v/>
      </c>
      <c r="AN430" s="267">
        <f t="shared" si="179"/>
        <v>0</v>
      </c>
      <c r="CE430" s="279"/>
    </row>
    <row r="431" spans="1:83" s="40" customFormat="1" ht="12.75">
      <c r="A431" s="227"/>
      <c r="B431" s="88"/>
      <c r="C431" s="89"/>
      <c r="D431" s="90"/>
      <c r="E431" s="89"/>
      <c r="F431" s="91"/>
      <c r="G431" s="304"/>
      <c r="H431" s="41"/>
      <c r="I431" s="42" t="str">
        <f t="shared" si="188"/>
        <v/>
      </c>
      <c r="J431" s="43" t="str">
        <f t="shared" si="171"/>
        <v/>
      </c>
      <c r="K431" s="44" t="str">
        <f>IF(J431="","",IF(COUNTIF($J$4:J431,J431)=0,"",(COUNTIF($J$4:J431,J431))))</f>
        <v/>
      </c>
      <c r="L431" s="44" t="str">
        <f>IF(K431="","",J431&amp;" _ "&amp;COUNTIF($J$4:J431,J431)&amp;"_"&amp;N431)</f>
        <v/>
      </c>
      <c r="M431" s="45" t="str">
        <f t="shared" si="189"/>
        <v/>
      </c>
      <c r="N431" s="44" t="str">
        <f t="shared" si="190"/>
        <v/>
      </c>
      <c r="O431" s="57" t="str">
        <f t="shared" si="191"/>
        <v/>
      </c>
      <c r="P431" s="48" t="str" cm="1">
        <f t="array" ref="P431">IFERROR(IF(C431="P",G431,IF($K431=1,$M431,$M431+LOOKUP(2,1/($J$4:$J430=J431),$P$4:$P430))),"")</f>
        <v/>
      </c>
      <c r="Q431" s="57" t="str" cm="1">
        <f t="array" ref="Q431">IFERROR(IF(OR(C431="P",C431="A",C431="R"),F431,IF($K431=1,F431,IF(LOOKUP(2,1/($J$4:$J430=$J431),$P$4:$P430)=0,$F431,IF(AND($C431="C",LOOKUP(2,1/($J$4:$J430=$J431),$P$4:$P430)&gt;0),(F431*G431+LOOKUP(2,1/($J$4:$J430=$J431),$P$4:$P430)*LOOKUP(2,1/($J$4:$J430=$J431),$Q$4:$Q430))/$P431,IF(AND($C431="C",LOOKUP(2,1/($J$4:$J430=$J431),$P$4:$P430)&lt;0),LOOKUP(2,1/($J$4:$J430=$J431),$Q$4:$Q430),IF(AND($C431="V",LOOKUP(2,1/($J$4:$J430=$J431),$P$4:$P430)&lt;0),((-1*(F431*G431))+LOOKUP(2,1/($J$4:$J430=$J431),$P$4:$P430)*LOOKUP(2,1/($J$4:$J430=$J431),$Q$4:$Q430))/$P431,IF(AND($C431="V",LOOKUP(2,1/($J$4:$J430=$J431),$P$4:$P430)&gt;0),LOOKUP(2,1/($J$4:$J430=$J431),$Q$4:$Q430),""))))))),"")</f>
        <v/>
      </c>
      <c r="R431" s="49" t="str">
        <f t="shared" si="194"/>
        <v/>
      </c>
      <c r="S431" s="49" t="str">
        <f t="shared" si="180"/>
        <v/>
      </c>
      <c r="T431" s="49" t="str">
        <f t="shared" si="192"/>
        <v/>
      </c>
      <c r="U431" s="49" t="str">
        <f>IFERROR(IF(C431="P",S431,IF(K431=1,0,IF(OR(LOOKUP(2,1/($E$4:$E430=$E431),$P$4:$P430)=0,AND($C431="C",$N431="LONG"),AND(C431="V",N431="SHORT")),0,S431+(M431*Q431)))),"")</f>
        <v/>
      </c>
      <c r="V431" s="49" t="str">
        <f t="shared" si="193"/>
        <v/>
      </c>
      <c r="W431" s="50" t="str">
        <f t="shared" si="187"/>
        <v/>
      </c>
      <c r="Y431" s="51" t="str">
        <f t="shared" si="174"/>
        <v/>
      </c>
      <c r="Z431" s="50" t="str">
        <f t="shared" si="181"/>
        <v/>
      </c>
      <c r="AA431" s="50" t="str">
        <f t="shared" si="172"/>
        <v/>
      </c>
      <c r="AB431" s="50" t="str">
        <f t="shared" si="175"/>
        <v/>
      </c>
      <c r="AC431" s="58" t="str">
        <f t="shared" si="176"/>
        <v/>
      </c>
      <c r="AD431" s="53" t="str">
        <f t="shared" si="173"/>
        <v/>
      </c>
      <c r="AE431" s="53" t="str">
        <f t="shared" si="177"/>
        <v/>
      </c>
      <c r="AF431" s="59" t="str">
        <f t="shared" si="178"/>
        <v/>
      </c>
      <c r="AG431" s="40" t="str">
        <f>C431&amp;COUNTIFS($C$3:C431,"V")</f>
        <v>0</v>
      </c>
      <c r="AH431" s="266" t="str">
        <f t="shared" si="195"/>
        <v/>
      </c>
      <c r="AI431" s="56" t="str">
        <f t="shared" si="182"/>
        <v/>
      </c>
      <c r="AJ431" s="265" t="str">
        <f t="shared" si="183"/>
        <v/>
      </c>
      <c r="AK431" s="267" t="str">
        <f t="shared" si="184"/>
        <v/>
      </c>
      <c r="AL431" s="267" t="str">
        <f t="shared" si="185"/>
        <v/>
      </c>
      <c r="AM431" s="40" t="str">
        <f t="shared" si="186"/>
        <v/>
      </c>
      <c r="AN431" s="267">
        <f t="shared" si="179"/>
        <v>0</v>
      </c>
      <c r="CE431" s="279"/>
    </row>
    <row r="432" spans="1:83" s="40" customFormat="1" ht="12.75">
      <c r="A432" s="227"/>
      <c r="B432" s="88"/>
      <c r="C432" s="89"/>
      <c r="D432" s="90"/>
      <c r="E432" s="89"/>
      <c r="F432" s="91"/>
      <c r="G432" s="304"/>
      <c r="H432" s="41"/>
      <c r="I432" s="42" t="str">
        <f t="shared" si="188"/>
        <v/>
      </c>
      <c r="J432" s="43" t="str">
        <f t="shared" si="171"/>
        <v/>
      </c>
      <c r="K432" s="44" t="str">
        <f>IF(J432="","",IF(COUNTIF($J$4:J432,J432)=0,"",(COUNTIF($J$4:J432,J432))))</f>
        <v/>
      </c>
      <c r="L432" s="44" t="str">
        <f>IF(K432="","",J432&amp;" _ "&amp;COUNTIF($J$4:J432,J432)&amp;"_"&amp;N432)</f>
        <v/>
      </c>
      <c r="M432" s="45" t="str">
        <f t="shared" si="189"/>
        <v/>
      </c>
      <c r="N432" s="44" t="str">
        <f t="shared" si="190"/>
        <v/>
      </c>
      <c r="O432" s="57" t="str">
        <f t="shared" si="191"/>
        <v/>
      </c>
      <c r="P432" s="48" t="str" cm="1">
        <f t="array" ref="P432">IFERROR(IF(C432="P",G432,IF($K432=1,$M432,$M432+LOOKUP(2,1/($J$4:$J431=J432),$P$4:$P431))),"")</f>
        <v/>
      </c>
      <c r="Q432" s="57" t="str" cm="1">
        <f t="array" ref="Q432">IFERROR(IF(OR(C432="P",C432="A",C432="R"),F432,IF($K432=1,F432,IF(LOOKUP(2,1/($J$4:$J431=$J432),$P$4:$P431)=0,$F432,IF(AND($C432="C",LOOKUP(2,1/($J$4:$J431=$J432),$P$4:$P431)&gt;0),(F432*G432+LOOKUP(2,1/($J$4:$J431=$J432),$P$4:$P431)*LOOKUP(2,1/($J$4:$J431=$J432),$Q$4:$Q431))/$P432,IF(AND($C432="C",LOOKUP(2,1/($J$4:$J431=$J432),$P$4:$P431)&lt;0),LOOKUP(2,1/($J$4:$J431=$J432),$Q$4:$Q431),IF(AND($C432="V",LOOKUP(2,1/($J$4:$J431=$J432),$P$4:$P431)&lt;0),((-1*(F432*G432))+LOOKUP(2,1/($J$4:$J431=$J432),$P$4:$P431)*LOOKUP(2,1/($J$4:$J431=$J432),$Q$4:$Q431))/$P432,IF(AND($C432="V",LOOKUP(2,1/($J$4:$J431=$J432),$P$4:$P431)&gt;0),LOOKUP(2,1/($J$4:$J431=$J432),$Q$4:$Q431),""))))))),"")</f>
        <v/>
      </c>
      <c r="R432" s="49" t="str">
        <f t="shared" si="194"/>
        <v/>
      </c>
      <c r="S432" s="49" t="str">
        <f t="shared" si="180"/>
        <v/>
      </c>
      <c r="T432" s="49" t="str">
        <f t="shared" si="192"/>
        <v/>
      </c>
      <c r="U432" s="49" t="str">
        <f>IFERROR(IF(C432="P",S432,IF(K432=1,0,IF(OR(LOOKUP(2,1/($E$4:$E431=$E432),$P$4:$P431)=0,AND($C432="C",$N432="LONG"),AND(C432="V",N432="SHORT")),0,S432+(M432*Q432)))),"")</f>
        <v/>
      </c>
      <c r="V432" s="49" t="str">
        <f t="shared" si="193"/>
        <v/>
      </c>
      <c r="W432" s="50" t="str">
        <f t="shared" si="187"/>
        <v/>
      </c>
      <c r="Y432" s="51" t="str">
        <f t="shared" si="174"/>
        <v/>
      </c>
      <c r="Z432" s="50" t="str">
        <f t="shared" si="181"/>
        <v/>
      </c>
      <c r="AA432" s="50" t="str">
        <f t="shared" si="172"/>
        <v/>
      </c>
      <c r="AB432" s="50" t="str">
        <f t="shared" si="175"/>
        <v/>
      </c>
      <c r="AC432" s="58" t="str">
        <f t="shared" si="176"/>
        <v/>
      </c>
      <c r="AD432" s="53" t="str">
        <f t="shared" si="173"/>
        <v/>
      </c>
      <c r="AE432" s="53" t="str">
        <f t="shared" si="177"/>
        <v/>
      </c>
      <c r="AF432" s="59" t="str">
        <f t="shared" si="178"/>
        <v/>
      </c>
      <c r="AG432" s="40" t="str">
        <f>C432&amp;COUNTIFS($C$3:C432,"V")</f>
        <v>0</v>
      </c>
      <c r="AH432" s="266" t="str">
        <f t="shared" si="195"/>
        <v/>
      </c>
      <c r="AI432" s="56" t="str">
        <f t="shared" si="182"/>
        <v/>
      </c>
      <c r="AJ432" s="265" t="str">
        <f t="shared" si="183"/>
        <v/>
      </c>
      <c r="AK432" s="267" t="str">
        <f t="shared" si="184"/>
        <v/>
      </c>
      <c r="AL432" s="267" t="str">
        <f t="shared" si="185"/>
        <v/>
      </c>
      <c r="AM432" s="40" t="str">
        <f t="shared" si="186"/>
        <v/>
      </c>
      <c r="AN432" s="267">
        <f t="shared" si="179"/>
        <v>0</v>
      </c>
      <c r="CE432" s="279"/>
    </row>
    <row r="433" spans="1:83" s="40" customFormat="1" ht="12.75">
      <c r="A433" s="227"/>
      <c r="B433" s="88"/>
      <c r="C433" s="89"/>
      <c r="D433" s="90"/>
      <c r="E433" s="89"/>
      <c r="F433" s="91"/>
      <c r="G433" s="304"/>
      <c r="H433" s="41"/>
      <c r="I433" s="42" t="str">
        <f t="shared" si="188"/>
        <v/>
      </c>
      <c r="J433" s="43" t="str">
        <f t="shared" si="171"/>
        <v/>
      </c>
      <c r="K433" s="44" t="str">
        <f>IF(J433="","",IF(COUNTIF($J$4:J433,J433)=0,"",(COUNTIF($J$4:J433,J433))))</f>
        <v/>
      </c>
      <c r="L433" s="44" t="str">
        <f>IF(K433="","",J433&amp;" _ "&amp;COUNTIF($J$4:J433,J433)&amp;"_"&amp;N433)</f>
        <v/>
      </c>
      <c r="M433" s="45" t="str">
        <f t="shared" si="189"/>
        <v/>
      </c>
      <c r="N433" s="44" t="str">
        <f t="shared" si="190"/>
        <v/>
      </c>
      <c r="O433" s="57" t="str">
        <f t="shared" si="191"/>
        <v/>
      </c>
      <c r="P433" s="48" t="str" cm="1">
        <f t="array" ref="P433">IFERROR(IF(C433="P",G433,IF($K433=1,$M433,$M433+LOOKUP(2,1/($J$4:$J432=J433),$P$4:$P432))),"")</f>
        <v/>
      </c>
      <c r="Q433" s="57" t="str" cm="1">
        <f t="array" ref="Q433">IFERROR(IF(OR(C433="P",C433="A",C433="R"),F433,IF($K433=1,F433,IF(LOOKUP(2,1/($J$4:$J432=$J433),$P$4:$P432)=0,$F433,IF(AND($C433="C",LOOKUP(2,1/($J$4:$J432=$J433),$P$4:$P432)&gt;0),(F433*G433+LOOKUP(2,1/($J$4:$J432=$J433),$P$4:$P432)*LOOKUP(2,1/($J$4:$J432=$J433),$Q$4:$Q432))/$P433,IF(AND($C433="C",LOOKUP(2,1/($J$4:$J432=$J433),$P$4:$P432)&lt;0),LOOKUP(2,1/($J$4:$J432=$J433),$Q$4:$Q432),IF(AND($C433="V",LOOKUP(2,1/($J$4:$J432=$J433),$P$4:$P432)&lt;0),((-1*(F433*G433))+LOOKUP(2,1/($J$4:$J432=$J433),$P$4:$P432)*LOOKUP(2,1/($J$4:$J432=$J433),$Q$4:$Q432))/$P433,IF(AND($C433="V",LOOKUP(2,1/($J$4:$J432=$J433),$P$4:$P432)&gt;0),LOOKUP(2,1/($J$4:$J432=$J433),$Q$4:$Q432),""))))))),"")</f>
        <v/>
      </c>
      <c r="R433" s="49" t="str">
        <f t="shared" si="194"/>
        <v/>
      </c>
      <c r="S433" s="49" t="str">
        <f t="shared" si="180"/>
        <v/>
      </c>
      <c r="T433" s="49" t="str">
        <f t="shared" si="192"/>
        <v/>
      </c>
      <c r="U433" s="49" t="str">
        <f>IFERROR(IF(C433="P",S433,IF(K433=1,0,IF(OR(LOOKUP(2,1/($E$4:$E432=$E433),$P$4:$P432)=0,AND($C433="C",$N433="LONG"),AND(C433="V",N433="SHORT")),0,S433+(M433*Q433)))),"")</f>
        <v/>
      </c>
      <c r="V433" s="49" t="str">
        <f t="shared" si="193"/>
        <v/>
      </c>
      <c r="W433" s="50" t="str">
        <f t="shared" si="187"/>
        <v/>
      </c>
      <c r="Y433" s="51" t="str">
        <f t="shared" si="174"/>
        <v/>
      </c>
      <c r="Z433" s="50" t="str">
        <f t="shared" si="181"/>
        <v/>
      </c>
      <c r="AA433" s="50" t="str">
        <f t="shared" si="172"/>
        <v/>
      </c>
      <c r="AB433" s="50" t="str">
        <f t="shared" si="175"/>
        <v/>
      </c>
      <c r="AC433" s="58" t="str">
        <f t="shared" si="176"/>
        <v/>
      </c>
      <c r="AD433" s="53" t="str">
        <f t="shared" si="173"/>
        <v/>
      </c>
      <c r="AE433" s="53" t="str">
        <f t="shared" si="177"/>
        <v/>
      </c>
      <c r="AF433" s="59" t="str">
        <f t="shared" si="178"/>
        <v/>
      </c>
      <c r="AG433" s="40" t="str">
        <f>C433&amp;COUNTIFS($C$3:C433,"V")</f>
        <v>0</v>
      </c>
      <c r="AH433" s="266" t="str">
        <f t="shared" si="195"/>
        <v/>
      </c>
      <c r="AI433" s="56" t="str">
        <f t="shared" si="182"/>
        <v/>
      </c>
      <c r="AJ433" s="265" t="str">
        <f t="shared" si="183"/>
        <v/>
      </c>
      <c r="AK433" s="267" t="str">
        <f t="shared" si="184"/>
        <v/>
      </c>
      <c r="AL433" s="267" t="str">
        <f t="shared" si="185"/>
        <v/>
      </c>
      <c r="AM433" s="40" t="str">
        <f t="shared" si="186"/>
        <v/>
      </c>
      <c r="AN433" s="267">
        <f t="shared" si="179"/>
        <v>0</v>
      </c>
      <c r="CE433" s="279"/>
    </row>
    <row r="434" spans="1:83" s="40" customFormat="1" ht="12.75">
      <c r="A434" s="227"/>
      <c r="B434" s="88"/>
      <c r="C434" s="89"/>
      <c r="D434" s="90"/>
      <c r="E434" s="89"/>
      <c r="F434" s="91"/>
      <c r="G434" s="304"/>
      <c r="H434" s="41"/>
      <c r="I434" s="42" t="str">
        <f t="shared" si="188"/>
        <v/>
      </c>
      <c r="J434" s="43" t="str">
        <f t="shared" si="171"/>
        <v/>
      </c>
      <c r="K434" s="44" t="str">
        <f>IF(J434="","",IF(COUNTIF($J$4:J434,J434)=0,"",(COUNTIF($J$4:J434,J434))))</f>
        <v/>
      </c>
      <c r="L434" s="44" t="str">
        <f>IF(K434="","",J434&amp;" _ "&amp;COUNTIF($J$4:J434,J434)&amp;"_"&amp;N434)</f>
        <v/>
      </c>
      <c r="M434" s="45" t="str">
        <f t="shared" si="189"/>
        <v/>
      </c>
      <c r="N434" s="44" t="str">
        <f t="shared" si="190"/>
        <v/>
      </c>
      <c r="O434" s="57" t="str">
        <f t="shared" si="191"/>
        <v/>
      </c>
      <c r="P434" s="48" t="str" cm="1">
        <f t="array" ref="P434">IFERROR(IF(C434="P",G434,IF($K434=1,$M434,$M434+LOOKUP(2,1/($J$4:$J433=J434),$P$4:$P433))),"")</f>
        <v/>
      </c>
      <c r="Q434" s="57" t="str" cm="1">
        <f t="array" ref="Q434">IFERROR(IF(OR(C434="P",C434="A",C434="R"),F434,IF($K434=1,F434,IF(LOOKUP(2,1/($J$4:$J433=$J434),$P$4:$P433)=0,$F434,IF(AND($C434="C",LOOKUP(2,1/($J$4:$J433=$J434),$P$4:$P433)&gt;0),(F434*G434+LOOKUP(2,1/($J$4:$J433=$J434),$P$4:$P433)*LOOKUP(2,1/($J$4:$J433=$J434),$Q$4:$Q433))/$P434,IF(AND($C434="C",LOOKUP(2,1/($J$4:$J433=$J434),$P$4:$P433)&lt;0),LOOKUP(2,1/($J$4:$J433=$J434),$Q$4:$Q433),IF(AND($C434="V",LOOKUP(2,1/($J$4:$J433=$J434),$P$4:$P433)&lt;0),((-1*(F434*G434))+LOOKUP(2,1/($J$4:$J433=$J434),$P$4:$P433)*LOOKUP(2,1/($J$4:$J433=$J434),$Q$4:$Q433))/$P434,IF(AND($C434="V",LOOKUP(2,1/($J$4:$J433=$J434),$P$4:$P433)&gt;0),LOOKUP(2,1/($J$4:$J433=$J434),$Q$4:$Q433),""))))))),"")</f>
        <v/>
      </c>
      <c r="R434" s="49" t="str">
        <f t="shared" si="194"/>
        <v/>
      </c>
      <c r="S434" s="49" t="str">
        <f t="shared" si="180"/>
        <v/>
      </c>
      <c r="T434" s="49" t="str">
        <f t="shared" si="192"/>
        <v/>
      </c>
      <c r="U434" s="49" t="str">
        <f>IFERROR(IF(C434="P",S434,IF(K434=1,0,IF(OR(LOOKUP(2,1/($E$4:$E433=$E434),$P$4:$P433)=0,AND($C434="C",$N434="LONG"),AND(C434="V",N434="SHORT")),0,S434+(M434*Q434)))),"")</f>
        <v/>
      </c>
      <c r="V434" s="49" t="str">
        <f t="shared" si="193"/>
        <v/>
      </c>
      <c r="W434" s="50" t="str">
        <f t="shared" si="187"/>
        <v/>
      </c>
      <c r="Y434" s="51" t="str">
        <f t="shared" si="174"/>
        <v/>
      </c>
      <c r="Z434" s="50" t="str">
        <f t="shared" si="181"/>
        <v/>
      </c>
      <c r="AA434" s="50" t="str">
        <f t="shared" si="172"/>
        <v/>
      </c>
      <c r="AB434" s="50" t="str">
        <f t="shared" si="175"/>
        <v/>
      </c>
      <c r="AC434" s="58" t="str">
        <f t="shared" si="176"/>
        <v/>
      </c>
      <c r="AD434" s="53" t="str">
        <f t="shared" si="173"/>
        <v/>
      </c>
      <c r="AE434" s="53" t="str">
        <f t="shared" si="177"/>
        <v/>
      </c>
      <c r="AF434" s="59" t="str">
        <f t="shared" si="178"/>
        <v/>
      </c>
      <c r="AG434" s="40" t="str">
        <f>C434&amp;COUNTIFS($C$3:C434,"V")</f>
        <v>0</v>
      </c>
      <c r="AH434" s="266" t="str">
        <f t="shared" si="195"/>
        <v/>
      </c>
      <c r="AI434" s="56" t="str">
        <f t="shared" si="182"/>
        <v/>
      </c>
      <c r="AJ434" s="265" t="str">
        <f t="shared" si="183"/>
        <v/>
      </c>
      <c r="AK434" s="267" t="str">
        <f t="shared" si="184"/>
        <v/>
      </c>
      <c r="AL434" s="267" t="str">
        <f t="shared" si="185"/>
        <v/>
      </c>
      <c r="AM434" s="40" t="str">
        <f t="shared" si="186"/>
        <v/>
      </c>
      <c r="AN434" s="267">
        <f t="shared" si="179"/>
        <v>0</v>
      </c>
      <c r="CE434" s="279"/>
    </row>
    <row r="435" spans="1:83" s="40" customFormat="1" ht="12.75">
      <c r="A435" s="227"/>
      <c r="B435" s="88"/>
      <c r="C435" s="89"/>
      <c r="D435" s="90"/>
      <c r="E435" s="89"/>
      <c r="F435" s="91"/>
      <c r="G435" s="304"/>
      <c r="H435" s="41"/>
      <c r="I435" s="42" t="str">
        <f t="shared" si="188"/>
        <v/>
      </c>
      <c r="J435" s="43" t="str">
        <f t="shared" si="171"/>
        <v/>
      </c>
      <c r="K435" s="44" t="str">
        <f>IF(J435="","",IF(COUNTIF($J$4:J435,J435)=0,"",(COUNTIF($J$4:J435,J435))))</f>
        <v/>
      </c>
      <c r="L435" s="44" t="str">
        <f>IF(K435="","",J435&amp;" _ "&amp;COUNTIF($J$4:J435,J435)&amp;"_"&amp;N435)</f>
        <v/>
      </c>
      <c r="M435" s="45" t="str">
        <f t="shared" si="189"/>
        <v/>
      </c>
      <c r="N435" s="44" t="str">
        <f t="shared" si="190"/>
        <v/>
      </c>
      <c r="O435" s="57" t="str">
        <f t="shared" si="191"/>
        <v/>
      </c>
      <c r="P435" s="48" t="str" cm="1">
        <f t="array" ref="P435">IFERROR(IF(C435="P",G435,IF($K435=1,$M435,$M435+LOOKUP(2,1/($J$4:$J434=J435),$P$4:$P434))),"")</f>
        <v/>
      </c>
      <c r="Q435" s="57" t="str" cm="1">
        <f t="array" ref="Q435">IFERROR(IF(OR(C435="P",C435="A",C435="R"),F435,IF($K435=1,F435,IF(LOOKUP(2,1/($J$4:$J434=$J435),$P$4:$P434)=0,$F435,IF(AND($C435="C",LOOKUP(2,1/($J$4:$J434=$J435),$P$4:$P434)&gt;0),(F435*G435+LOOKUP(2,1/($J$4:$J434=$J435),$P$4:$P434)*LOOKUP(2,1/($J$4:$J434=$J435),$Q$4:$Q434))/$P435,IF(AND($C435="C",LOOKUP(2,1/($J$4:$J434=$J435),$P$4:$P434)&lt;0),LOOKUP(2,1/($J$4:$J434=$J435),$Q$4:$Q434),IF(AND($C435="V",LOOKUP(2,1/($J$4:$J434=$J435),$P$4:$P434)&lt;0),((-1*(F435*G435))+LOOKUP(2,1/($J$4:$J434=$J435),$P$4:$P434)*LOOKUP(2,1/($J$4:$J434=$J435),$Q$4:$Q434))/$P435,IF(AND($C435="V",LOOKUP(2,1/($J$4:$J434=$J435),$P$4:$P434)&gt;0),LOOKUP(2,1/($J$4:$J434=$J435),$Q$4:$Q434),""))))))),"")</f>
        <v/>
      </c>
      <c r="R435" s="49" t="str">
        <f t="shared" si="194"/>
        <v/>
      </c>
      <c r="S435" s="49" t="str">
        <f t="shared" si="180"/>
        <v/>
      </c>
      <c r="T435" s="49" t="str">
        <f t="shared" si="192"/>
        <v/>
      </c>
      <c r="U435" s="49" t="str">
        <f>IFERROR(IF(C435="P",S435,IF(K435=1,0,IF(OR(LOOKUP(2,1/($E$4:$E434=$E435),$P$4:$P434)=0,AND($C435="C",$N435="LONG"),AND(C435="V",N435="SHORT")),0,S435+(M435*Q435)))),"")</f>
        <v/>
      </c>
      <c r="V435" s="49" t="str">
        <f t="shared" si="193"/>
        <v/>
      </c>
      <c r="W435" s="50" t="str">
        <f t="shared" si="187"/>
        <v/>
      </c>
      <c r="Y435" s="51" t="str">
        <f t="shared" si="174"/>
        <v/>
      </c>
      <c r="Z435" s="50" t="str">
        <f t="shared" si="181"/>
        <v/>
      </c>
      <c r="AA435" s="50" t="str">
        <f t="shared" si="172"/>
        <v/>
      </c>
      <c r="AB435" s="50" t="str">
        <f t="shared" si="175"/>
        <v/>
      </c>
      <c r="AC435" s="58" t="str">
        <f t="shared" si="176"/>
        <v/>
      </c>
      <c r="AD435" s="53" t="str">
        <f t="shared" si="173"/>
        <v/>
      </c>
      <c r="AE435" s="53" t="str">
        <f t="shared" si="177"/>
        <v/>
      </c>
      <c r="AF435" s="59" t="str">
        <f t="shared" si="178"/>
        <v/>
      </c>
      <c r="AG435" s="40" t="str">
        <f>C435&amp;COUNTIFS($C$3:C435,"V")</f>
        <v>0</v>
      </c>
      <c r="AH435" s="266" t="str">
        <f t="shared" si="195"/>
        <v/>
      </c>
      <c r="AI435" s="56" t="str">
        <f t="shared" si="182"/>
        <v/>
      </c>
      <c r="AJ435" s="265" t="str">
        <f t="shared" si="183"/>
        <v/>
      </c>
      <c r="AK435" s="267" t="str">
        <f t="shared" si="184"/>
        <v/>
      </c>
      <c r="AL435" s="267" t="str">
        <f t="shared" si="185"/>
        <v/>
      </c>
      <c r="AM435" s="40" t="str">
        <f t="shared" si="186"/>
        <v/>
      </c>
      <c r="AN435" s="267">
        <f t="shared" si="179"/>
        <v>0</v>
      </c>
      <c r="CE435" s="279"/>
    </row>
    <row r="436" spans="1:83" s="40" customFormat="1" ht="12.75">
      <c r="A436" s="227"/>
      <c r="B436" s="88"/>
      <c r="C436" s="89"/>
      <c r="D436" s="90"/>
      <c r="E436" s="89"/>
      <c r="F436" s="91"/>
      <c r="G436" s="304"/>
      <c r="H436" s="41"/>
      <c r="I436" s="42" t="str">
        <f t="shared" si="188"/>
        <v/>
      </c>
      <c r="J436" s="43" t="str">
        <f t="shared" si="171"/>
        <v/>
      </c>
      <c r="K436" s="44" t="str">
        <f>IF(J436="","",IF(COUNTIF($J$4:J436,J436)=0,"",(COUNTIF($J$4:J436,J436))))</f>
        <v/>
      </c>
      <c r="L436" s="44" t="str">
        <f>IF(K436="","",J436&amp;" _ "&amp;COUNTIF($J$4:J436,J436)&amp;"_"&amp;N436)</f>
        <v/>
      </c>
      <c r="M436" s="45" t="str">
        <f t="shared" si="189"/>
        <v/>
      </c>
      <c r="N436" s="44" t="str">
        <f t="shared" si="190"/>
        <v/>
      </c>
      <c r="O436" s="57" t="str">
        <f t="shared" si="191"/>
        <v/>
      </c>
      <c r="P436" s="48" t="str" cm="1">
        <f t="array" ref="P436">IFERROR(IF(C436="P",G436,IF($K436=1,$M436,$M436+LOOKUP(2,1/($J$4:$J435=J436),$P$4:$P435))),"")</f>
        <v/>
      </c>
      <c r="Q436" s="57" t="str" cm="1">
        <f t="array" ref="Q436">IFERROR(IF(OR(C436="P",C436="A",C436="R"),F436,IF($K436=1,F436,IF(LOOKUP(2,1/($J$4:$J435=$J436),$P$4:$P435)=0,$F436,IF(AND($C436="C",LOOKUP(2,1/($J$4:$J435=$J436),$P$4:$P435)&gt;0),(F436*G436+LOOKUP(2,1/($J$4:$J435=$J436),$P$4:$P435)*LOOKUP(2,1/($J$4:$J435=$J436),$Q$4:$Q435))/$P436,IF(AND($C436="C",LOOKUP(2,1/($J$4:$J435=$J436),$P$4:$P435)&lt;0),LOOKUP(2,1/($J$4:$J435=$J436),$Q$4:$Q435),IF(AND($C436="V",LOOKUP(2,1/($J$4:$J435=$J436),$P$4:$P435)&lt;0),((-1*(F436*G436))+LOOKUP(2,1/($J$4:$J435=$J436),$P$4:$P435)*LOOKUP(2,1/($J$4:$J435=$J436),$Q$4:$Q435))/$P436,IF(AND($C436="V",LOOKUP(2,1/($J$4:$J435=$J436),$P$4:$P435)&gt;0),LOOKUP(2,1/($J$4:$J435=$J436),$Q$4:$Q435),""))))))),"")</f>
        <v/>
      </c>
      <c r="R436" s="49" t="str">
        <f t="shared" si="194"/>
        <v/>
      </c>
      <c r="S436" s="49" t="str">
        <f t="shared" si="180"/>
        <v/>
      </c>
      <c r="T436" s="49" t="str">
        <f t="shared" si="192"/>
        <v/>
      </c>
      <c r="U436" s="49" t="str">
        <f>IFERROR(IF(C436="P",S436,IF(K436=1,0,IF(OR(LOOKUP(2,1/($E$4:$E435=$E436),$P$4:$P435)=0,AND($C436="C",$N436="LONG"),AND(C436="V",N436="SHORT")),0,S436+(M436*Q436)))),"")</f>
        <v/>
      </c>
      <c r="V436" s="49" t="str">
        <f t="shared" si="193"/>
        <v/>
      </c>
      <c r="W436" s="50" t="str">
        <f t="shared" si="187"/>
        <v/>
      </c>
      <c r="Y436" s="51" t="str">
        <f t="shared" si="174"/>
        <v/>
      </c>
      <c r="Z436" s="50" t="str">
        <f t="shared" si="181"/>
        <v/>
      </c>
      <c r="AA436" s="50" t="str">
        <f t="shared" si="172"/>
        <v/>
      </c>
      <c r="AB436" s="50" t="str">
        <f t="shared" si="175"/>
        <v/>
      </c>
      <c r="AC436" s="58" t="str">
        <f t="shared" si="176"/>
        <v/>
      </c>
      <c r="AD436" s="53" t="str">
        <f t="shared" si="173"/>
        <v/>
      </c>
      <c r="AE436" s="53" t="str">
        <f t="shared" si="177"/>
        <v/>
      </c>
      <c r="AF436" s="59" t="str">
        <f t="shared" si="178"/>
        <v/>
      </c>
      <c r="AG436" s="40" t="str">
        <f>C436&amp;COUNTIFS($C$3:C436,"V")</f>
        <v>0</v>
      </c>
      <c r="AH436" s="266" t="str">
        <f t="shared" si="195"/>
        <v/>
      </c>
      <c r="AI436" s="56" t="str">
        <f t="shared" si="182"/>
        <v/>
      </c>
      <c r="AJ436" s="265" t="str">
        <f t="shared" si="183"/>
        <v/>
      </c>
      <c r="AK436" s="267" t="str">
        <f t="shared" si="184"/>
        <v/>
      </c>
      <c r="AL436" s="267" t="str">
        <f t="shared" si="185"/>
        <v/>
      </c>
      <c r="AM436" s="40" t="str">
        <f t="shared" si="186"/>
        <v/>
      </c>
      <c r="AN436" s="267">
        <f t="shared" si="179"/>
        <v>0</v>
      </c>
      <c r="CE436" s="279"/>
    </row>
    <row r="437" spans="1:83" s="40" customFormat="1" ht="12.75">
      <c r="A437" s="227"/>
      <c r="B437" s="88"/>
      <c r="C437" s="89"/>
      <c r="D437" s="90"/>
      <c r="E437" s="89"/>
      <c r="F437" s="91"/>
      <c r="G437" s="304"/>
      <c r="H437" s="41"/>
      <c r="I437" s="42" t="str">
        <f t="shared" si="188"/>
        <v/>
      </c>
      <c r="J437" s="43" t="str">
        <f t="shared" si="171"/>
        <v/>
      </c>
      <c r="K437" s="44" t="str">
        <f>IF(J437="","",IF(COUNTIF($J$4:J437,J437)=0,"",(COUNTIF($J$4:J437,J437))))</f>
        <v/>
      </c>
      <c r="L437" s="44" t="str">
        <f>IF(K437="","",J437&amp;" _ "&amp;COUNTIF($J$4:J437,J437)&amp;"_"&amp;N437)</f>
        <v/>
      </c>
      <c r="M437" s="45" t="str">
        <f t="shared" si="189"/>
        <v/>
      </c>
      <c r="N437" s="44" t="str">
        <f t="shared" si="190"/>
        <v/>
      </c>
      <c r="O437" s="57" t="str">
        <f t="shared" si="191"/>
        <v/>
      </c>
      <c r="P437" s="48" t="str" cm="1">
        <f t="array" ref="P437">IFERROR(IF(C437="P",G437,IF($K437=1,$M437,$M437+LOOKUP(2,1/($J$4:$J436=J437),$P$4:$P436))),"")</f>
        <v/>
      </c>
      <c r="Q437" s="57" t="str" cm="1">
        <f t="array" ref="Q437">IFERROR(IF(OR(C437="P",C437="A",C437="R"),F437,IF($K437=1,F437,IF(LOOKUP(2,1/($J$4:$J436=$J437),$P$4:$P436)=0,$F437,IF(AND($C437="C",LOOKUP(2,1/($J$4:$J436=$J437),$P$4:$P436)&gt;0),(F437*G437+LOOKUP(2,1/($J$4:$J436=$J437),$P$4:$P436)*LOOKUP(2,1/($J$4:$J436=$J437),$Q$4:$Q436))/$P437,IF(AND($C437="C",LOOKUP(2,1/($J$4:$J436=$J437),$P$4:$P436)&lt;0),LOOKUP(2,1/($J$4:$J436=$J437),$Q$4:$Q436),IF(AND($C437="V",LOOKUP(2,1/($J$4:$J436=$J437),$P$4:$P436)&lt;0),((-1*(F437*G437))+LOOKUP(2,1/($J$4:$J436=$J437),$P$4:$P436)*LOOKUP(2,1/($J$4:$J436=$J437),$Q$4:$Q436))/$P437,IF(AND($C437="V",LOOKUP(2,1/($J$4:$J436=$J437),$P$4:$P436)&gt;0),LOOKUP(2,1/($J$4:$J436=$J437),$Q$4:$Q436),""))))))),"")</f>
        <v/>
      </c>
      <c r="R437" s="49" t="str">
        <f t="shared" si="194"/>
        <v/>
      </c>
      <c r="S437" s="49" t="str">
        <f t="shared" si="180"/>
        <v/>
      </c>
      <c r="T437" s="49" t="str">
        <f t="shared" si="192"/>
        <v/>
      </c>
      <c r="U437" s="49" t="str">
        <f>IFERROR(IF(C437="P",S437,IF(K437=1,0,IF(OR(LOOKUP(2,1/($E$4:$E436=$E437),$P$4:$P436)=0,AND($C437="C",$N437="LONG"),AND(C437="V",N437="SHORT")),0,S437+(M437*Q437)))),"")</f>
        <v/>
      </c>
      <c r="V437" s="49" t="str">
        <f t="shared" si="193"/>
        <v/>
      </c>
      <c r="W437" s="50" t="str">
        <f t="shared" si="187"/>
        <v/>
      </c>
      <c r="Y437" s="51" t="str">
        <f t="shared" si="174"/>
        <v/>
      </c>
      <c r="Z437" s="50" t="str">
        <f t="shared" si="181"/>
        <v/>
      </c>
      <c r="AA437" s="50" t="str">
        <f t="shared" si="172"/>
        <v/>
      </c>
      <c r="AB437" s="50" t="str">
        <f t="shared" si="175"/>
        <v/>
      </c>
      <c r="AC437" s="58" t="str">
        <f t="shared" si="176"/>
        <v/>
      </c>
      <c r="AD437" s="53" t="str">
        <f t="shared" si="173"/>
        <v/>
      </c>
      <c r="AE437" s="53" t="str">
        <f t="shared" si="177"/>
        <v/>
      </c>
      <c r="AF437" s="59" t="str">
        <f t="shared" si="178"/>
        <v/>
      </c>
      <c r="AG437" s="40" t="str">
        <f>C437&amp;COUNTIFS($C$3:C437,"V")</f>
        <v>0</v>
      </c>
      <c r="AH437" s="266" t="str">
        <f t="shared" si="195"/>
        <v/>
      </c>
      <c r="AI437" s="56" t="str">
        <f t="shared" si="182"/>
        <v/>
      </c>
      <c r="AJ437" s="265" t="str">
        <f t="shared" si="183"/>
        <v/>
      </c>
      <c r="AK437" s="267" t="str">
        <f t="shared" si="184"/>
        <v/>
      </c>
      <c r="AL437" s="267" t="str">
        <f t="shared" si="185"/>
        <v/>
      </c>
      <c r="AM437" s="40" t="str">
        <f t="shared" si="186"/>
        <v/>
      </c>
      <c r="AN437" s="267">
        <f t="shared" si="179"/>
        <v>0</v>
      </c>
      <c r="CE437" s="279"/>
    </row>
    <row r="438" spans="1:83" s="40" customFormat="1" ht="12.75">
      <c r="A438" s="227"/>
      <c r="B438" s="88"/>
      <c r="C438" s="89"/>
      <c r="D438" s="90"/>
      <c r="E438" s="89"/>
      <c r="F438" s="91"/>
      <c r="G438" s="304"/>
      <c r="H438" s="41"/>
      <c r="I438" s="42" t="str">
        <f t="shared" si="188"/>
        <v/>
      </c>
      <c r="J438" s="43" t="str">
        <f t="shared" si="171"/>
        <v/>
      </c>
      <c r="K438" s="44" t="str">
        <f>IF(J438="","",IF(COUNTIF($J$4:J438,J438)=0,"",(COUNTIF($J$4:J438,J438))))</f>
        <v/>
      </c>
      <c r="L438" s="44" t="str">
        <f>IF(K438="","",J438&amp;" _ "&amp;COUNTIF($J$4:J438,J438)&amp;"_"&amp;N438)</f>
        <v/>
      </c>
      <c r="M438" s="45" t="str">
        <f t="shared" si="189"/>
        <v/>
      </c>
      <c r="N438" s="44" t="str">
        <f t="shared" si="190"/>
        <v/>
      </c>
      <c r="O438" s="57" t="str">
        <f t="shared" si="191"/>
        <v/>
      </c>
      <c r="P438" s="48" t="str" cm="1">
        <f t="array" ref="P438">IFERROR(IF(C438="P",G438,IF($K438=1,$M438,$M438+LOOKUP(2,1/($J$4:$J437=J438),$P$4:$P437))),"")</f>
        <v/>
      </c>
      <c r="Q438" s="57" t="str" cm="1">
        <f t="array" ref="Q438">IFERROR(IF(OR(C438="P",C438="A",C438="R"),F438,IF($K438=1,F438,IF(LOOKUP(2,1/($J$4:$J437=$J438),$P$4:$P437)=0,$F438,IF(AND($C438="C",LOOKUP(2,1/($J$4:$J437=$J438),$P$4:$P437)&gt;0),(F438*G438+LOOKUP(2,1/($J$4:$J437=$J438),$P$4:$P437)*LOOKUP(2,1/($J$4:$J437=$J438),$Q$4:$Q437))/$P438,IF(AND($C438="C",LOOKUP(2,1/($J$4:$J437=$J438),$P$4:$P437)&lt;0),LOOKUP(2,1/($J$4:$J437=$J438),$Q$4:$Q437),IF(AND($C438="V",LOOKUP(2,1/($J$4:$J437=$J438),$P$4:$P437)&lt;0),((-1*(F438*G438))+LOOKUP(2,1/($J$4:$J437=$J438),$P$4:$P437)*LOOKUP(2,1/($J$4:$J437=$J438),$Q$4:$Q437))/$P438,IF(AND($C438="V",LOOKUP(2,1/($J$4:$J437=$J438),$P$4:$P437)&gt;0),LOOKUP(2,1/($J$4:$J437=$J438),$Q$4:$Q437),""))))))),"")</f>
        <v/>
      </c>
      <c r="R438" s="49" t="str">
        <f t="shared" si="194"/>
        <v/>
      </c>
      <c r="S438" s="49" t="str">
        <f t="shared" si="180"/>
        <v/>
      </c>
      <c r="T438" s="49" t="str">
        <f t="shared" si="192"/>
        <v/>
      </c>
      <c r="U438" s="49" t="str">
        <f>IFERROR(IF(C438="P",S438,IF(K438=1,0,IF(OR(LOOKUP(2,1/($E$4:$E437=$E438),$P$4:$P437)=0,AND($C438="C",$N438="LONG"),AND(C438="V",N438="SHORT")),0,S438+(M438*Q438)))),"")</f>
        <v/>
      </c>
      <c r="V438" s="49" t="str">
        <f t="shared" si="193"/>
        <v/>
      </c>
      <c r="W438" s="50" t="str">
        <f t="shared" si="187"/>
        <v/>
      </c>
      <c r="Y438" s="51" t="str">
        <f t="shared" si="174"/>
        <v/>
      </c>
      <c r="Z438" s="50" t="str">
        <f t="shared" si="181"/>
        <v/>
      </c>
      <c r="AA438" s="50" t="str">
        <f t="shared" si="172"/>
        <v/>
      </c>
      <c r="AB438" s="50" t="str">
        <f t="shared" si="175"/>
        <v/>
      </c>
      <c r="AC438" s="58" t="str">
        <f t="shared" si="176"/>
        <v/>
      </c>
      <c r="AD438" s="53" t="str">
        <f t="shared" si="173"/>
        <v/>
      </c>
      <c r="AE438" s="53" t="str">
        <f t="shared" si="177"/>
        <v/>
      </c>
      <c r="AF438" s="59" t="str">
        <f t="shared" si="178"/>
        <v/>
      </c>
      <c r="AG438" s="40" t="str">
        <f>C438&amp;COUNTIFS($C$3:C438,"V")</f>
        <v>0</v>
      </c>
      <c r="AH438" s="266" t="str">
        <f t="shared" si="195"/>
        <v/>
      </c>
      <c r="AI438" s="56" t="str">
        <f t="shared" si="182"/>
        <v/>
      </c>
      <c r="AJ438" s="265" t="str">
        <f t="shared" si="183"/>
        <v/>
      </c>
      <c r="AK438" s="267" t="str">
        <f t="shared" si="184"/>
        <v/>
      </c>
      <c r="AL438" s="267" t="str">
        <f t="shared" si="185"/>
        <v/>
      </c>
      <c r="AM438" s="40" t="str">
        <f t="shared" si="186"/>
        <v/>
      </c>
      <c r="AN438" s="267">
        <f t="shared" si="179"/>
        <v>0</v>
      </c>
      <c r="CE438" s="279"/>
    </row>
    <row r="439" spans="1:83" s="40" customFormat="1" ht="12.75">
      <c r="A439" s="227"/>
      <c r="B439" s="88"/>
      <c r="C439" s="89"/>
      <c r="D439" s="90"/>
      <c r="E439" s="89"/>
      <c r="F439" s="91"/>
      <c r="G439" s="304"/>
      <c r="H439" s="41"/>
      <c r="I439" s="42" t="str">
        <f t="shared" si="188"/>
        <v/>
      </c>
      <c r="J439" s="43" t="str">
        <f t="shared" si="171"/>
        <v/>
      </c>
      <c r="K439" s="44" t="str">
        <f>IF(J439="","",IF(COUNTIF($J$4:J439,J439)=0,"",(COUNTIF($J$4:J439,J439))))</f>
        <v/>
      </c>
      <c r="L439" s="44" t="str">
        <f>IF(K439="","",J439&amp;" _ "&amp;COUNTIF($J$4:J439,J439)&amp;"_"&amp;N439)</f>
        <v/>
      </c>
      <c r="M439" s="45" t="str">
        <f t="shared" si="189"/>
        <v/>
      </c>
      <c r="N439" s="44" t="str">
        <f t="shared" si="190"/>
        <v/>
      </c>
      <c r="O439" s="57" t="str">
        <f t="shared" si="191"/>
        <v/>
      </c>
      <c r="P439" s="48" t="str" cm="1">
        <f t="array" ref="P439">IFERROR(IF(C439="P",G439,IF($K439=1,$M439,$M439+LOOKUP(2,1/($J$4:$J438=J439),$P$4:$P438))),"")</f>
        <v/>
      </c>
      <c r="Q439" s="57" t="str" cm="1">
        <f t="array" ref="Q439">IFERROR(IF(OR(C439="P",C439="A",C439="R"),F439,IF($K439=1,F439,IF(LOOKUP(2,1/($J$4:$J438=$J439),$P$4:$P438)=0,$F439,IF(AND($C439="C",LOOKUP(2,1/($J$4:$J438=$J439),$P$4:$P438)&gt;0),(F439*G439+LOOKUP(2,1/($J$4:$J438=$J439),$P$4:$P438)*LOOKUP(2,1/($J$4:$J438=$J439),$Q$4:$Q438))/$P439,IF(AND($C439="C",LOOKUP(2,1/($J$4:$J438=$J439),$P$4:$P438)&lt;0),LOOKUP(2,1/($J$4:$J438=$J439),$Q$4:$Q438),IF(AND($C439="V",LOOKUP(2,1/($J$4:$J438=$J439),$P$4:$P438)&lt;0),((-1*(F439*G439))+LOOKUP(2,1/($J$4:$J438=$J439),$P$4:$P438)*LOOKUP(2,1/($J$4:$J438=$J439),$Q$4:$Q438))/$P439,IF(AND($C439="V",LOOKUP(2,1/($J$4:$J438=$J439),$P$4:$P438)&gt;0),LOOKUP(2,1/($J$4:$J438=$J439),$Q$4:$Q438),""))))))),"")</f>
        <v/>
      </c>
      <c r="R439" s="49" t="str">
        <f t="shared" si="194"/>
        <v/>
      </c>
      <c r="S439" s="49" t="str">
        <f t="shared" si="180"/>
        <v/>
      </c>
      <c r="T439" s="49" t="str">
        <f t="shared" si="192"/>
        <v/>
      </c>
      <c r="U439" s="49" t="str">
        <f>IFERROR(IF(C439="P",S439,IF(K439=1,0,IF(OR(LOOKUP(2,1/($E$4:$E438=$E439),$P$4:$P438)=0,AND($C439="C",$N439="LONG"),AND(C439="V",N439="SHORT")),0,S439+(M439*Q439)))),"")</f>
        <v/>
      </c>
      <c r="V439" s="49" t="str">
        <f t="shared" si="193"/>
        <v/>
      </c>
      <c r="W439" s="50" t="str">
        <f t="shared" si="187"/>
        <v/>
      </c>
      <c r="Y439" s="51" t="str">
        <f t="shared" si="174"/>
        <v/>
      </c>
      <c r="Z439" s="50" t="str">
        <f t="shared" si="181"/>
        <v/>
      </c>
      <c r="AA439" s="50" t="str">
        <f t="shared" si="172"/>
        <v/>
      </c>
      <c r="AB439" s="50" t="str">
        <f t="shared" si="175"/>
        <v/>
      </c>
      <c r="AC439" s="58" t="str">
        <f t="shared" si="176"/>
        <v/>
      </c>
      <c r="AD439" s="53" t="str">
        <f t="shared" si="173"/>
        <v/>
      </c>
      <c r="AE439" s="53" t="str">
        <f t="shared" si="177"/>
        <v/>
      </c>
      <c r="AF439" s="59" t="str">
        <f t="shared" si="178"/>
        <v/>
      </c>
      <c r="AG439" s="40" t="str">
        <f>C439&amp;COUNTIFS($C$3:C439,"V")</f>
        <v>0</v>
      </c>
      <c r="AH439" s="266" t="str">
        <f t="shared" si="195"/>
        <v/>
      </c>
      <c r="AI439" s="56" t="str">
        <f t="shared" si="182"/>
        <v/>
      </c>
      <c r="AJ439" s="265" t="str">
        <f t="shared" si="183"/>
        <v/>
      </c>
      <c r="AK439" s="267" t="str">
        <f t="shared" si="184"/>
        <v/>
      </c>
      <c r="AL439" s="267" t="str">
        <f t="shared" si="185"/>
        <v/>
      </c>
      <c r="AM439" s="40" t="str">
        <f t="shared" si="186"/>
        <v/>
      </c>
      <c r="AN439" s="267">
        <f t="shared" si="179"/>
        <v>0</v>
      </c>
      <c r="CE439" s="279"/>
    </row>
    <row r="440" spans="1:83" s="40" customFormat="1" ht="12.75">
      <c r="A440" s="227"/>
      <c r="B440" s="88"/>
      <c r="C440" s="89"/>
      <c r="D440" s="90"/>
      <c r="E440" s="89"/>
      <c r="F440" s="91"/>
      <c r="G440" s="304"/>
      <c r="H440" s="41"/>
      <c r="I440" s="42" t="str">
        <f t="shared" si="188"/>
        <v/>
      </c>
      <c r="J440" s="43" t="str">
        <f t="shared" si="171"/>
        <v/>
      </c>
      <c r="K440" s="44" t="str">
        <f>IF(J440="","",IF(COUNTIF($J$4:J440,J440)=0,"",(COUNTIF($J$4:J440,J440))))</f>
        <v/>
      </c>
      <c r="L440" s="44" t="str">
        <f>IF(K440="","",J440&amp;" _ "&amp;COUNTIF($J$4:J440,J440)&amp;"_"&amp;N440)</f>
        <v/>
      </c>
      <c r="M440" s="45" t="str">
        <f t="shared" si="189"/>
        <v/>
      </c>
      <c r="N440" s="44" t="str">
        <f t="shared" si="190"/>
        <v/>
      </c>
      <c r="O440" s="57" t="str">
        <f t="shared" si="191"/>
        <v/>
      </c>
      <c r="P440" s="48" t="str" cm="1">
        <f t="array" ref="P440">IFERROR(IF(C440="P",G440,IF($K440=1,$M440,$M440+LOOKUP(2,1/($J$4:$J439=J440),$P$4:$P439))),"")</f>
        <v/>
      </c>
      <c r="Q440" s="57" t="str" cm="1">
        <f t="array" ref="Q440">IFERROR(IF(OR(C440="P",C440="A",C440="R"),F440,IF($K440=1,F440,IF(LOOKUP(2,1/($J$4:$J439=$J440),$P$4:$P439)=0,$F440,IF(AND($C440="C",LOOKUP(2,1/($J$4:$J439=$J440),$P$4:$P439)&gt;0),(F440*G440+LOOKUP(2,1/($J$4:$J439=$J440),$P$4:$P439)*LOOKUP(2,1/($J$4:$J439=$J440),$Q$4:$Q439))/$P440,IF(AND($C440="C",LOOKUP(2,1/($J$4:$J439=$J440),$P$4:$P439)&lt;0),LOOKUP(2,1/($J$4:$J439=$J440),$Q$4:$Q439),IF(AND($C440="V",LOOKUP(2,1/($J$4:$J439=$J440),$P$4:$P439)&lt;0),((-1*(F440*G440))+LOOKUP(2,1/($J$4:$J439=$J440),$P$4:$P439)*LOOKUP(2,1/($J$4:$J439=$J440),$Q$4:$Q439))/$P440,IF(AND($C440="V",LOOKUP(2,1/($J$4:$J439=$J440),$P$4:$P439)&gt;0),LOOKUP(2,1/($J$4:$J439=$J440),$Q$4:$Q439),""))))))),"")</f>
        <v/>
      </c>
      <c r="R440" s="49" t="str">
        <f t="shared" si="194"/>
        <v/>
      </c>
      <c r="S440" s="49" t="str">
        <f t="shared" si="180"/>
        <v/>
      </c>
      <c r="T440" s="49" t="str">
        <f t="shared" si="192"/>
        <v/>
      </c>
      <c r="U440" s="49" t="str">
        <f>IFERROR(IF(C440="P",S440,IF(K440=1,0,IF(OR(LOOKUP(2,1/($E$4:$E439=$E440),$P$4:$P439)=0,AND($C440="C",$N440="LONG"),AND(C440="V",N440="SHORT")),0,S440+(M440*Q440)))),"")</f>
        <v/>
      </c>
      <c r="V440" s="49" t="str">
        <f t="shared" si="193"/>
        <v/>
      </c>
      <c r="W440" s="50" t="str">
        <f t="shared" si="187"/>
        <v/>
      </c>
      <c r="Y440" s="51" t="str">
        <f t="shared" si="174"/>
        <v/>
      </c>
      <c r="Z440" s="50" t="str">
        <f t="shared" si="181"/>
        <v/>
      </c>
      <c r="AA440" s="50" t="str">
        <f t="shared" si="172"/>
        <v/>
      </c>
      <c r="AB440" s="50" t="str">
        <f t="shared" si="175"/>
        <v/>
      </c>
      <c r="AC440" s="58" t="str">
        <f t="shared" si="176"/>
        <v/>
      </c>
      <c r="AD440" s="53" t="str">
        <f t="shared" si="173"/>
        <v/>
      </c>
      <c r="AE440" s="53" t="str">
        <f t="shared" si="177"/>
        <v/>
      </c>
      <c r="AF440" s="59" t="str">
        <f t="shared" si="178"/>
        <v/>
      </c>
      <c r="AG440" s="40" t="str">
        <f>C440&amp;COUNTIFS($C$3:C440,"V")</f>
        <v>0</v>
      </c>
      <c r="AH440" s="266" t="str">
        <f t="shared" si="195"/>
        <v/>
      </c>
      <c r="AI440" s="56" t="str">
        <f t="shared" si="182"/>
        <v/>
      </c>
      <c r="AJ440" s="265" t="str">
        <f t="shared" si="183"/>
        <v/>
      </c>
      <c r="AK440" s="267" t="str">
        <f t="shared" si="184"/>
        <v/>
      </c>
      <c r="AL440" s="267" t="str">
        <f t="shared" si="185"/>
        <v/>
      </c>
      <c r="AM440" s="40" t="str">
        <f t="shared" si="186"/>
        <v/>
      </c>
      <c r="AN440" s="267">
        <f t="shared" si="179"/>
        <v>0</v>
      </c>
      <c r="CE440" s="279"/>
    </row>
    <row r="441" spans="1:83" s="40" customFormat="1" ht="12.75">
      <c r="A441" s="227"/>
      <c r="B441" s="88"/>
      <c r="C441" s="89"/>
      <c r="D441" s="90"/>
      <c r="E441" s="89"/>
      <c r="F441" s="91"/>
      <c r="G441" s="304"/>
      <c r="H441" s="41"/>
      <c r="I441" s="42" t="str">
        <f t="shared" si="188"/>
        <v/>
      </c>
      <c r="J441" s="43" t="str">
        <f t="shared" si="171"/>
        <v/>
      </c>
      <c r="K441" s="44" t="str">
        <f>IF(J441="","",IF(COUNTIF($J$4:J441,J441)=0,"",(COUNTIF($J$4:J441,J441))))</f>
        <v/>
      </c>
      <c r="L441" s="44" t="str">
        <f>IF(K441="","",J441&amp;" _ "&amp;COUNTIF($J$4:J441,J441)&amp;"_"&amp;N441)</f>
        <v/>
      </c>
      <c r="M441" s="45" t="str">
        <f t="shared" si="189"/>
        <v/>
      </c>
      <c r="N441" s="44" t="str">
        <f t="shared" si="190"/>
        <v/>
      </c>
      <c r="O441" s="57" t="str">
        <f t="shared" si="191"/>
        <v/>
      </c>
      <c r="P441" s="48" t="str" cm="1">
        <f t="array" ref="P441">IFERROR(IF(C441="P",G441,IF($K441=1,$M441,$M441+LOOKUP(2,1/($J$4:$J440=J441),$P$4:$P440))),"")</f>
        <v/>
      </c>
      <c r="Q441" s="57" t="str" cm="1">
        <f t="array" ref="Q441">IFERROR(IF(OR(C441="P",C441="A",C441="R"),F441,IF($K441=1,F441,IF(LOOKUP(2,1/($J$4:$J440=$J441),$P$4:$P440)=0,$F441,IF(AND($C441="C",LOOKUP(2,1/($J$4:$J440=$J441),$P$4:$P440)&gt;0),(F441*G441+LOOKUP(2,1/($J$4:$J440=$J441),$P$4:$P440)*LOOKUP(2,1/($J$4:$J440=$J441),$Q$4:$Q440))/$P441,IF(AND($C441="C",LOOKUP(2,1/($J$4:$J440=$J441),$P$4:$P440)&lt;0),LOOKUP(2,1/($J$4:$J440=$J441),$Q$4:$Q440),IF(AND($C441="V",LOOKUP(2,1/($J$4:$J440=$J441),$P$4:$P440)&lt;0),((-1*(F441*G441))+LOOKUP(2,1/($J$4:$J440=$J441),$P$4:$P440)*LOOKUP(2,1/($J$4:$J440=$J441),$Q$4:$Q440))/$P441,IF(AND($C441="V",LOOKUP(2,1/($J$4:$J440=$J441),$P$4:$P440)&gt;0),LOOKUP(2,1/($J$4:$J440=$J441),$Q$4:$Q440),""))))))),"")</f>
        <v/>
      </c>
      <c r="R441" s="49" t="str">
        <f t="shared" si="194"/>
        <v/>
      </c>
      <c r="S441" s="49" t="str">
        <f t="shared" si="180"/>
        <v/>
      </c>
      <c r="T441" s="49" t="str">
        <f t="shared" si="192"/>
        <v/>
      </c>
      <c r="U441" s="49" t="str">
        <f>IFERROR(IF(C441="P",S441,IF(K441=1,0,IF(OR(LOOKUP(2,1/($E$4:$E440=$E441),$P$4:$P440)=0,AND($C441="C",$N441="LONG"),AND(C441="V",N441="SHORT")),0,S441+(M441*Q441)))),"")</f>
        <v/>
      </c>
      <c r="V441" s="49" t="str">
        <f t="shared" si="193"/>
        <v/>
      </c>
      <c r="W441" s="50" t="str">
        <f t="shared" si="187"/>
        <v/>
      </c>
      <c r="Y441" s="51" t="str">
        <f t="shared" si="174"/>
        <v/>
      </c>
      <c r="Z441" s="50" t="str">
        <f t="shared" si="181"/>
        <v/>
      </c>
      <c r="AA441" s="50" t="str">
        <f t="shared" si="172"/>
        <v/>
      </c>
      <c r="AB441" s="50" t="str">
        <f t="shared" si="175"/>
        <v/>
      </c>
      <c r="AC441" s="58" t="str">
        <f t="shared" si="176"/>
        <v/>
      </c>
      <c r="AD441" s="53" t="str">
        <f t="shared" si="173"/>
        <v/>
      </c>
      <c r="AE441" s="53" t="str">
        <f t="shared" si="177"/>
        <v/>
      </c>
      <c r="AF441" s="59" t="str">
        <f t="shared" si="178"/>
        <v/>
      </c>
      <c r="AG441" s="40" t="str">
        <f>C441&amp;COUNTIFS($C$3:C441,"V")</f>
        <v>0</v>
      </c>
      <c r="AH441" s="266" t="str">
        <f t="shared" si="195"/>
        <v/>
      </c>
      <c r="AI441" s="56" t="str">
        <f t="shared" si="182"/>
        <v/>
      </c>
      <c r="AJ441" s="265" t="str">
        <f t="shared" si="183"/>
        <v/>
      </c>
      <c r="AK441" s="267" t="str">
        <f t="shared" si="184"/>
        <v/>
      </c>
      <c r="AL441" s="267" t="str">
        <f t="shared" si="185"/>
        <v/>
      </c>
      <c r="AM441" s="40" t="str">
        <f t="shared" si="186"/>
        <v/>
      </c>
      <c r="AN441" s="267">
        <f t="shared" si="179"/>
        <v>0</v>
      </c>
      <c r="CE441" s="279"/>
    </row>
    <row r="442" spans="1:83" s="40" customFormat="1" ht="12.75">
      <c r="A442" s="227"/>
      <c r="B442" s="88"/>
      <c r="C442" s="89"/>
      <c r="D442" s="90"/>
      <c r="E442" s="89"/>
      <c r="F442" s="91"/>
      <c r="G442" s="304"/>
      <c r="H442" s="41"/>
      <c r="I442" s="42" t="str">
        <f t="shared" si="188"/>
        <v/>
      </c>
      <c r="J442" s="43" t="str">
        <f t="shared" si="171"/>
        <v/>
      </c>
      <c r="K442" s="44" t="str">
        <f>IF(J442="","",IF(COUNTIF($J$4:J442,J442)=0,"",(COUNTIF($J$4:J442,J442))))</f>
        <v/>
      </c>
      <c r="L442" s="44" t="str">
        <f>IF(K442="","",J442&amp;" _ "&amp;COUNTIF($J$4:J442,J442)&amp;"_"&amp;N442)</f>
        <v/>
      </c>
      <c r="M442" s="45" t="str">
        <f t="shared" si="189"/>
        <v/>
      </c>
      <c r="N442" s="44" t="str">
        <f t="shared" si="190"/>
        <v/>
      </c>
      <c r="O442" s="57" t="str">
        <f t="shared" si="191"/>
        <v/>
      </c>
      <c r="P442" s="48" t="str" cm="1">
        <f t="array" ref="P442">IFERROR(IF(C442="P",G442,IF($K442=1,$M442,$M442+LOOKUP(2,1/($J$4:$J441=J442),$P$4:$P441))),"")</f>
        <v/>
      </c>
      <c r="Q442" s="57" t="str" cm="1">
        <f t="array" ref="Q442">IFERROR(IF(OR(C442="P",C442="A",C442="R"),F442,IF($K442=1,F442,IF(LOOKUP(2,1/($J$4:$J441=$J442),$P$4:$P441)=0,$F442,IF(AND($C442="C",LOOKUP(2,1/($J$4:$J441=$J442),$P$4:$P441)&gt;0),(F442*G442+LOOKUP(2,1/($J$4:$J441=$J442),$P$4:$P441)*LOOKUP(2,1/($J$4:$J441=$J442),$Q$4:$Q441))/$P442,IF(AND($C442="C",LOOKUP(2,1/($J$4:$J441=$J442),$P$4:$P441)&lt;0),LOOKUP(2,1/($J$4:$J441=$J442),$Q$4:$Q441),IF(AND($C442="V",LOOKUP(2,1/($J$4:$J441=$J442),$P$4:$P441)&lt;0),((-1*(F442*G442))+LOOKUP(2,1/($J$4:$J441=$J442),$P$4:$P441)*LOOKUP(2,1/($J$4:$J441=$J442),$Q$4:$Q441))/$P442,IF(AND($C442="V",LOOKUP(2,1/($J$4:$J441=$J442),$P$4:$P441)&gt;0),LOOKUP(2,1/($J$4:$J441=$J442),$Q$4:$Q441),""))))))),"")</f>
        <v/>
      </c>
      <c r="R442" s="49" t="str">
        <f t="shared" si="194"/>
        <v/>
      </c>
      <c r="S442" s="49" t="str">
        <f t="shared" si="180"/>
        <v/>
      </c>
      <c r="T442" s="49" t="str">
        <f t="shared" si="192"/>
        <v/>
      </c>
      <c r="U442" s="49" t="str">
        <f>IFERROR(IF(C442="P",S442,IF(K442=1,0,IF(OR(LOOKUP(2,1/($E$4:$E441=$E442),$P$4:$P441)=0,AND($C442="C",$N442="LONG"),AND(C442="V",N442="SHORT")),0,S442+(M442*Q442)))),"")</f>
        <v/>
      </c>
      <c r="V442" s="49" t="str">
        <f t="shared" si="193"/>
        <v/>
      </c>
      <c r="W442" s="50" t="str">
        <f t="shared" si="187"/>
        <v/>
      </c>
      <c r="Y442" s="51" t="str">
        <f t="shared" si="174"/>
        <v/>
      </c>
      <c r="Z442" s="50" t="str">
        <f t="shared" si="181"/>
        <v/>
      </c>
      <c r="AA442" s="50" t="str">
        <f t="shared" si="172"/>
        <v/>
      </c>
      <c r="AB442" s="50" t="str">
        <f t="shared" si="175"/>
        <v/>
      </c>
      <c r="AC442" s="58" t="str">
        <f t="shared" si="176"/>
        <v/>
      </c>
      <c r="AD442" s="53" t="str">
        <f t="shared" si="173"/>
        <v/>
      </c>
      <c r="AE442" s="53" t="str">
        <f t="shared" si="177"/>
        <v/>
      </c>
      <c r="AF442" s="59" t="str">
        <f t="shared" si="178"/>
        <v/>
      </c>
      <c r="AG442" s="40" t="str">
        <f>C442&amp;COUNTIFS($C$3:C442,"V")</f>
        <v>0</v>
      </c>
      <c r="AH442" s="266" t="str">
        <f t="shared" si="195"/>
        <v/>
      </c>
      <c r="AI442" s="56" t="str">
        <f t="shared" si="182"/>
        <v/>
      </c>
      <c r="AJ442" s="265" t="str">
        <f t="shared" si="183"/>
        <v/>
      </c>
      <c r="AK442" s="267" t="str">
        <f t="shared" si="184"/>
        <v/>
      </c>
      <c r="AL442" s="267" t="str">
        <f t="shared" si="185"/>
        <v/>
      </c>
      <c r="AM442" s="40" t="str">
        <f t="shared" si="186"/>
        <v/>
      </c>
      <c r="AN442" s="267">
        <f t="shared" si="179"/>
        <v>0</v>
      </c>
      <c r="CE442" s="279"/>
    </row>
    <row r="443" spans="1:83" s="40" customFormat="1" ht="12.75">
      <c r="A443" s="227"/>
      <c r="B443" s="88"/>
      <c r="C443" s="89"/>
      <c r="D443" s="90"/>
      <c r="E443" s="89"/>
      <c r="F443" s="91"/>
      <c r="G443" s="304"/>
      <c r="H443" s="41"/>
      <c r="I443" s="42" t="str">
        <f t="shared" si="188"/>
        <v/>
      </c>
      <c r="J443" s="43" t="str">
        <f t="shared" si="171"/>
        <v/>
      </c>
      <c r="K443" s="44" t="str">
        <f>IF(J443="","",IF(COUNTIF($J$4:J443,J443)=0,"",(COUNTIF($J$4:J443,J443))))</f>
        <v/>
      </c>
      <c r="L443" s="44" t="str">
        <f>IF(K443="","",J443&amp;" _ "&amp;COUNTIF($J$4:J443,J443)&amp;"_"&amp;N443)</f>
        <v/>
      </c>
      <c r="M443" s="45" t="str">
        <f t="shared" si="189"/>
        <v/>
      </c>
      <c r="N443" s="44" t="str">
        <f t="shared" si="190"/>
        <v/>
      </c>
      <c r="O443" s="57" t="str">
        <f t="shared" si="191"/>
        <v/>
      </c>
      <c r="P443" s="48" t="str" cm="1">
        <f t="array" ref="P443">IFERROR(IF(C443="P",G443,IF($K443=1,$M443,$M443+LOOKUP(2,1/($J$4:$J442=J443),$P$4:$P442))),"")</f>
        <v/>
      </c>
      <c r="Q443" s="57" t="str" cm="1">
        <f t="array" ref="Q443">IFERROR(IF(OR(C443="P",C443="A",C443="R"),F443,IF($K443=1,F443,IF(LOOKUP(2,1/($J$4:$J442=$J443),$P$4:$P442)=0,$F443,IF(AND($C443="C",LOOKUP(2,1/($J$4:$J442=$J443),$P$4:$P442)&gt;0),(F443*G443+LOOKUP(2,1/($J$4:$J442=$J443),$P$4:$P442)*LOOKUP(2,1/($J$4:$J442=$J443),$Q$4:$Q442))/$P443,IF(AND($C443="C",LOOKUP(2,1/($J$4:$J442=$J443),$P$4:$P442)&lt;0),LOOKUP(2,1/($J$4:$J442=$J443),$Q$4:$Q442),IF(AND($C443="V",LOOKUP(2,1/($J$4:$J442=$J443),$P$4:$P442)&lt;0),((-1*(F443*G443))+LOOKUP(2,1/($J$4:$J442=$J443),$P$4:$P442)*LOOKUP(2,1/($J$4:$J442=$J443),$Q$4:$Q442))/$P443,IF(AND($C443="V",LOOKUP(2,1/($J$4:$J442=$J443),$P$4:$P442)&gt;0),LOOKUP(2,1/($J$4:$J442=$J443),$Q$4:$Q442),""))))))),"")</f>
        <v/>
      </c>
      <c r="R443" s="49" t="str">
        <f t="shared" si="194"/>
        <v/>
      </c>
      <c r="S443" s="49" t="str">
        <f t="shared" si="180"/>
        <v/>
      </c>
      <c r="T443" s="49" t="str">
        <f t="shared" si="192"/>
        <v/>
      </c>
      <c r="U443" s="49" t="str">
        <f>IFERROR(IF(C443="P",S443,IF(K443=1,0,IF(OR(LOOKUP(2,1/($E$4:$E442=$E443),$P$4:$P442)=0,AND($C443="C",$N443="LONG"),AND(C443="V",N443="SHORT")),0,S443+(M443*Q443)))),"")</f>
        <v/>
      </c>
      <c r="V443" s="49" t="str">
        <f t="shared" si="193"/>
        <v/>
      </c>
      <c r="W443" s="50" t="str">
        <f t="shared" si="187"/>
        <v/>
      </c>
      <c r="Y443" s="51" t="str">
        <f t="shared" si="174"/>
        <v/>
      </c>
      <c r="Z443" s="50" t="str">
        <f t="shared" si="181"/>
        <v/>
      </c>
      <c r="AA443" s="50" t="str">
        <f t="shared" si="172"/>
        <v/>
      </c>
      <c r="AB443" s="50" t="str">
        <f t="shared" si="175"/>
        <v/>
      </c>
      <c r="AC443" s="58" t="str">
        <f t="shared" si="176"/>
        <v/>
      </c>
      <c r="AD443" s="53" t="str">
        <f t="shared" si="173"/>
        <v/>
      </c>
      <c r="AE443" s="53" t="str">
        <f t="shared" si="177"/>
        <v/>
      </c>
      <c r="AF443" s="59" t="str">
        <f t="shared" si="178"/>
        <v/>
      </c>
      <c r="AG443" s="40" t="str">
        <f>C443&amp;COUNTIFS($C$3:C443,"V")</f>
        <v>0</v>
      </c>
      <c r="AH443" s="266" t="str">
        <f t="shared" si="195"/>
        <v/>
      </c>
      <c r="AI443" s="56" t="str">
        <f t="shared" si="182"/>
        <v/>
      </c>
      <c r="AJ443" s="265" t="str">
        <f t="shared" si="183"/>
        <v/>
      </c>
      <c r="AK443" s="267" t="str">
        <f t="shared" si="184"/>
        <v/>
      </c>
      <c r="AL443" s="267" t="str">
        <f t="shared" si="185"/>
        <v/>
      </c>
      <c r="AM443" s="40" t="str">
        <f t="shared" si="186"/>
        <v/>
      </c>
      <c r="AN443" s="267">
        <f t="shared" si="179"/>
        <v>0</v>
      </c>
      <c r="CE443" s="279"/>
    </row>
    <row r="444" spans="1:83" s="40" customFormat="1" ht="12.75">
      <c r="A444" s="227"/>
      <c r="B444" s="88"/>
      <c r="C444" s="89"/>
      <c r="D444" s="90"/>
      <c r="E444" s="89"/>
      <c r="F444" s="91"/>
      <c r="G444" s="304"/>
      <c r="H444" s="41"/>
      <c r="I444" s="42" t="str">
        <f t="shared" si="188"/>
        <v/>
      </c>
      <c r="J444" s="43" t="str">
        <f t="shared" si="171"/>
        <v/>
      </c>
      <c r="K444" s="44" t="str">
        <f>IF(J444="","",IF(COUNTIF($J$4:J444,J444)=0,"",(COUNTIF($J$4:J444,J444))))</f>
        <v/>
      </c>
      <c r="L444" s="44" t="str">
        <f>IF(K444="","",J444&amp;" _ "&amp;COUNTIF($J$4:J444,J444)&amp;"_"&amp;N444)</f>
        <v/>
      </c>
      <c r="M444" s="45" t="str">
        <f t="shared" si="189"/>
        <v/>
      </c>
      <c r="N444" s="44" t="str">
        <f t="shared" si="190"/>
        <v/>
      </c>
      <c r="O444" s="57" t="str">
        <f t="shared" si="191"/>
        <v/>
      </c>
      <c r="P444" s="48" t="str" cm="1">
        <f t="array" ref="P444">IFERROR(IF(C444="P",G444,IF($K444=1,$M444,$M444+LOOKUP(2,1/($J$4:$J443=J444),$P$4:$P443))),"")</f>
        <v/>
      </c>
      <c r="Q444" s="57" t="str" cm="1">
        <f t="array" ref="Q444">IFERROR(IF(OR(C444="P",C444="A",C444="R"),F444,IF($K444=1,F444,IF(LOOKUP(2,1/($J$4:$J443=$J444),$P$4:$P443)=0,$F444,IF(AND($C444="C",LOOKUP(2,1/($J$4:$J443=$J444),$P$4:$P443)&gt;0),(F444*G444+LOOKUP(2,1/($J$4:$J443=$J444),$P$4:$P443)*LOOKUP(2,1/($J$4:$J443=$J444),$Q$4:$Q443))/$P444,IF(AND($C444="C",LOOKUP(2,1/($J$4:$J443=$J444),$P$4:$P443)&lt;0),LOOKUP(2,1/($J$4:$J443=$J444),$Q$4:$Q443),IF(AND($C444="V",LOOKUP(2,1/($J$4:$J443=$J444),$P$4:$P443)&lt;0),((-1*(F444*G444))+LOOKUP(2,1/($J$4:$J443=$J444),$P$4:$P443)*LOOKUP(2,1/($J$4:$J443=$J444),$Q$4:$Q443))/$P444,IF(AND($C444="V",LOOKUP(2,1/($J$4:$J443=$J444),$P$4:$P443)&gt;0),LOOKUP(2,1/($J$4:$J443=$J444),$Q$4:$Q443),""))))))),"")</f>
        <v/>
      </c>
      <c r="R444" s="49" t="str">
        <f t="shared" si="194"/>
        <v/>
      </c>
      <c r="S444" s="49" t="str">
        <f t="shared" si="180"/>
        <v/>
      </c>
      <c r="T444" s="49" t="str">
        <f t="shared" si="192"/>
        <v/>
      </c>
      <c r="U444" s="49" t="str">
        <f>IFERROR(IF(C444="P",S444,IF(K444=1,0,IF(OR(LOOKUP(2,1/($E$4:$E443=$E444),$P$4:$P443)=0,AND($C444="C",$N444="LONG"),AND(C444="V",N444="SHORT")),0,S444+(M444*Q444)))),"")</f>
        <v/>
      </c>
      <c r="V444" s="49" t="str">
        <f t="shared" si="193"/>
        <v/>
      </c>
      <c r="W444" s="50" t="str">
        <f t="shared" si="187"/>
        <v/>
      </c>
      <c r="Y444" s="51" t="str">
        <f t="shared" si="174"/>
        <v/>
      </c>
      <c r="Z444" s="50" t="str">
        <f t="shared" si="181"/>
        <v/>
      </c>
      <c r="AA444" s="50" t="str">
        <f t="shared" si="172"/>
        <v/>
      </c>
      <c r="AB444" s="50" t="str">
        <f t="shared" si="175"/>
        <v/>
      </c>
      <c r="AC444" s="58" t="str">
        <f t="shared" si="176"/>
        <v/>
      </c>
      <c r="AD444" s="53" t="str">
        <f t="shared" si="173"/>
        <v/>
      </c>
      <c r="AE444" s="53" t="str">
        <f t="shared" si="177"/>
        <v/>
      </c>
      <c r="AF444" s="59" t="str">
        <f t="shared" si="178"/>
        <v/>
      </c>
      <c r="AG444" s="40" t="str">
        <f>C444&amp;COUNTIFS($C$3:C444,"V")</f>
        <v>0</v>
      </c>
      <c r="AH444" s="266" t="str">
        <f t="shared" si="195"/>
        <v/>
      </c>
      <c r="AI444" s="56" t="str">
        <f t="shared" si="182"/>
        <v/>
      </c>
      <c r="AJ444" s="265" t="str">
        <f t="shared" si="183"/>
        <v/>
      </c>
      <c r="AK444" s="267" t="str">
        <f t="shared" si="184"/>
        <v/>
      </c>
      <c r="AL444" s="267" t="str">
        <f t="shared" si="185"/>
        <v/>
      </c>
      <c r="AM444" s="40" t="str">
        <f t="shared" si="186"/>
        <v/>
      </c>
      <c r="AN444" s="267">
        <f t="shared" si="179"/>
        <v>0</v>
      </c>
      <c r="CE444" s="279"/>
    </row>
    <row r="445" spans="1:83" s="40" customFormat="1" ht="12.75">
      <c r="A445" s="227"/>
      <c r="B445" s="88"/>
      <c r="C445" s="89"/>
      <c r="D445" s="90"/>
      <c r="E445" s="89"/>
      <c r="F445" s="91"/>
      <c r="G445" s="304"/>
      <c r="H445" s="41"/>
      <c r="I445" s="42" t="str">
        <f t="shared" si="188"/>
        <v/>
      </c>
      <c r="J445" s="43" t="str">
        <f t="shared" si="171"/>
        <v/>
      </c>
      <c r="K445" s="44" t="str">
        <f>IF(J445="","",IF(COUNTIF($J$4:J445,J445)=0,"",(COUNTIF($J$4:J445,J445))))</f>
        <v/>
      </c>
      <c r="L445" s="44" t="str">
        <f>IF(K445="","",J445&amp;" _ "&amp;COUNTIF($J$4:J445,J445)&amp;"_"&amp;N445)</f>
        <v/>
      </c>
      <c r="M445" s="45" t="str">
        <f t="shared" si="189"/>
        <v/>
      </c>
      <c r="N445" s="44" t="str">
        <f t="shared" si="190"/>
        <v/>
      </c>
      <c r="O445" s="57" t="str">
        <f t="shared" si="191"/>
        <v/>
      </c>
      <c r="P445" s="48" t="str" cm="1">
        <f t="array" ref="P445">IFERROR(IF(C445="P",G445,IF($K445=1,$M445,$M445+LOOKUP(2,1/($J$4:$J444=J445),$P$4:$P444))),"")</f>
        <v/>
      </c>
      <c r="Q445" s="57" t="str" cm="1">
        <f t="array" ref="Q445">IFERROR(IF(OR(C445="P",C445="A",C445="R"),F445,IF($K445=1,F445,IF(LOOKUP(2,1/($J$4:$J444=$J445),$P$4:$P444)=0,$F445,IF(AND($C445="C",LOOKUP(2,1/($J$4:$J444=$J445),$P$4:$P444)&gt;0),(F445*G445+LOOKUP(2,1/($J$4:$J444=$J445),$P$4:$P444)*LOOKUP(2,1/($J$4:$J444=$J445),$Q$4:$Q444))/$P445,IF(AND($C445="C",LOOKUP(2,1/($J$4:$J444=$J445),$P$4:$P444)&lt;0),LOOKUP(2,1/($J$4:$J444=$J445),$Q$4:$Q444),IF(AND($C445="V",LOOKUP(2,1/($J$4:$J444=$J445),$P$4:$P444)&lt;0),((-1*(F445*G445))+LOOKUP(2,1/($J$4:$J444=$J445),$P$4:$P444)*LOOKUP(2,1/($J$4:$J444=$J445),$Q$4:$Q444))/$P445,IF(AND($C445="V",LOOKUP(2,1/($J$4:$J444=$J445),$P$4:$P444)&gt;0),LOOKUP(2,1/($J$4:$J444=$J445),$Q$4:$Q444),""))))))),"")</f>
        <v/>
      </c>
      <c r="R445" s="49" t="str">
        <f t="shared" si="194"/>
        <v/>
      </c>
      <c r="S445" s="49" t="str">
        <f t="shared" si="180"/>
        <v/>
      </c>
      <c r="T445" s="49" t="str">
        <f t="shared" si="192"/>
        <v/>
      </c>
      <c r="U445" s="49" t="str">
        <f>IFERROR(IF(C445="P",S445,IF(K445=1,0,IF(OR(LOOKUP(2,1/($E$4:$E444=$E445),$P$4:$P444)=0,AND($C445="C",$N445="LONG"),AND(C445="V",N445="SHORT")),0,S445+(M445*Q445)))),"")</f>
        <v/>
      </c>
      <c r="V445" s="49" t="str">
        <f t="shared" si="193"/>
        <v/>
      </c>
      <c r="W445" s="50" t="str">
        <f t="shared" si="187"/>
        <v/>
      </c>
      <c r="Y445" s="51" t="str">
        <f t="shared" si="174"/>
        <v/>
      </c>
      <c r="Z445" s="50" t="str">
        <f t="shared" si="181"/>
        <v/>
      </c>
      <c r="AA445" s="50" t="str">
        <f t="shared" si="172"/>
        <v/>
      </c>
      <c r="AB445" s="50" t="str">
        <f t="shared" si="175"/>
        <v/>
      </c>
      <c r="AC445" s="58" t="str">
        <f t="shared" si="176"/>
        <v/>
      </c>
      <c r="AD445" s="53" t="str">
        <f t="shared" si="173"/>
        <v/>
      </c>
      <c r="AE445" s="53" t="str">
        <f t="shared" si="177"/>
        <v/>
      </c>
      <c r="AF445" s="59" t="str">
        <f t="shared" si="178"/>
        <v/>
      </c>
      <c r="AG445" s="40" t="str">
        <f>C445&amp;COUNTIFS($C$3:C445,"V")</f>
        <v>0</v>
      </c>
      <c r="AH445" s="266" t="str">
        <f t="shared" si="195"/>
        <v/>
      </c>
      <c r="AI445" s="56" t="str">
        <f t="shared" si="182"/>
        <v/>
      </c>
      <c r="AJ445" s="265" t="str">
        <f t="shared" si="183"/>
        <v/>
      </c>
      <c r="AK445" s="267" t="str">
        <f t="shared" si="184"/>
        <v/>
      </c>
      <c r="AL445" s="267" t="str">
        <f t="shared" si="185"/>
        <v/>
      </c>
      <c r="AM445" s="40" t="str">
        <f t="shared" si="186"/>
        <v/>
      </c>
      <c r="AN445" s="267">
        <f t="shared" si="179"/>
        <v>0</v>
      </c>
      <c r="CE445" s="279"/>
    </row>
    <row r="446" spans="1:83" s="40" customFormat="1" ht="12.75">
      <c r="A446" s="227"/>
      <c r="B446" s="88"/>
      <c r="C446" s="89"/>
      <c r="D446" s="90"/>
      <c r="E446" s="89"/>
      <c r="F446" s="91"/>
      <c r="G446" s="304"/>
      <c r="H446" s="41"/>
      <c r="I446" s="42" t="str">
        <f t="shared" si="188"/>
        <v/>
      </c>
      <c r="J446" s="43" t="str">
        <f t="shared" si="171"/>
        <v/>
      </c>
      <c r="K446" s="44" t="str">
        <f>IF(J446="","",IF(COUNTIF($J$4:J446,J446)=0,"",(COUNTIF($J$4:J446,J446))))</f>
        <v/>
      </c>
      <c r="L446" s="44" t="str">
        <f>IF(K446="","",J446&amp;" _ "&amp;COUNTIF($J$4:J446,J446)&amp;"_"&amp;N446)</f>
        <v/>
      </c>
      <c r="M446" s="45" t="str">
        <f t="shared" si="189"/>
        <v/>
      </c>
      <c r="N446" s="44" t="str">
        <f t="shared" si="190"/>
        <v/>
      </c>
      <c r="O446" s="57" t="str">
        <f t="shared" si="191"/>
        <v/>
      </c>
      <c r="P446" s="48" t="str" cm="1">
        <f t="array" ref="P446">IFERROR(IF(C446="P",G446,IF($K446=1,$M446,$M446+LOOKUP(2,1/($J$4:$J445=J446),$P$4:$P445))),"")</f>
        <v/>
      </c>
      <c r="Q446" s="57" t="str" cm="1">
        <f t="array" ref="Q446">IFERROR(IF(OR(C446="P",C446="A",C446="R"),F446,IF($K446=1,F446,IF(LOOKUP(2,1/($J$4:$J445=$J446),$P$4:$P445)=0,$F446,IF(AND($C446="C",LOOKUP(2,1/($J$4:$J445=$J446),$P$4:$P445)&gt;0),(F446*G446+LOOKUP(2,1/($J$4:$J445=$J446),$P$4:$P445)*LOOKUP(2,1/($J$4:$J445=$J446),$Q$4:$Q445))/$P446,IF(AND($C446="C",LOOKUP(2,1/($J$4:$J445=$J446),$P$4:$P445)&lt;0),LOOKUP(2,1/($J$4:$J445=$J446),$Q$4:$Q445),IF(AND($C446="V",LOOKUP(2,1/($J$4:$J445=$J446),$P$4:$P445)&lt;0),((-1*(F446*G446))+LOOKUP(2,1/($J$4:$J445=$J446),$P$4:$P445)*LOOKUP(2,1/($J$4:$J445=$J446),$Q$4:$Q445))/$P446,IF(AND($C446="V",LOOKUP(2,1/($J$4:$J445=$J446),$P$4:$P445)&gt;0),LOOKUP(2,1/($J$4:$J445=$J446),$Q$4:$Q445),""))))))),"")</f>
        <v/>
      </c>
      <c r="R446" s="49" t="str">
        <f t="shared" si="194"/>
        <v/>
      </c>
      <c r="S446" s="49" t="str">
        <f t="shared" si="180"/>
        <v/>
      </c>
      <c r="T446" s="49" t="str">
        <f t="shared" si="192"/>
        <v/>
      </c>
      <c r="U446" s="49" t="str">
        <f>IFERROR(IF(C446="P",S446,IF(K446=1,0,IF(OR(LOOKUP(2,1/($E$4:$E445=$E446),$P$4:$P445)=0,AND($C446="C",$N446="LONG"),AND(C446="V",N446="SHORT")),0,S446+(M446*Q446)))),"")</f>
        <v/>
      </c>
      <c r="V446" s="49" t="str">
        <f t="shared" si="193"/>
        <v/>
      </c>
      <c r="W446" s="50" t="str">
        <f t="shared" si="187"/>
        <v/>
      </c>
      <c r="Y446" s="51" t="str">
        <f t="shared" si="174"/>
        <v/>
      </c>
      <c r="Z446" s="50" t="str">
        <f t="shared" si="181"/>
        <v/>
      </c>
      <c r="AA446" s="50" t="str">
        <f t="shared" si="172"/>
        <v/>
      </c>
      <c r="AB446" s="50" t="str">
        <f t="shared" si="175"/>
        <v/>
      </c>
      <c r="AC446" s="58" t="str">
        <f t="shared" si="176"/>
        <v/>
      </c>
      <c r="AD446" s="53" t="str">
        <f t="shared" si="173"/>
        <v/>
      </c>
      <c r="AE446" s="53" t="str">
        <f t="shared" si="177"/>
        <v/>
      </c>
      <c r="AF446" s="59" t="str">
        <f t="shared" si="178"/>
        <v/>
      </c>
      <c r="AG446" s="40" t="str">
        <f>C446&amp;COUNTIFS($C$3:C446,"V")</f>
        <v>0</v>
      </c>
      <c r="AH446" s="266" t="str">
        <f t="shared" si="195"/>
        <v/>
      </c>
      <c r="AI446" s="56" t="str">
        <f t="shared" si="182"/>
        <v/>
      </c>
      <c r="AJ446" s="265" t="str">
        <f t="shared" si="183"/>
        <v/>
      </c>
      <c r="AK446" s="267" t="str">
        <f t="shared" si="184"/>
        <v/>
      </c>
      <c r="AL446" s="267" t="str">
        <f t="shared" si="185"/>
        <v/>
      </c>
      <c r="AM446" s="40" t="str">
        <f t="shared" si="186"/>
        <v/>
      </c>
      <c r="AN446" s="267">
        <f t="shared" si="179"/>
        <v>0</v>
      </c>
      <c r="CE446" s="279"/>
    </row>
    <row r="447" spans="1:83" s="40" customFormat="1" ht="12.75">
      <c r="A447" s="227"/>
      <c r="B447" s="88"/>
      <c r="C447" s="89"/>
      <c r="D447" s="90"/>
      <c r="E447" s="89"/>
      <c r="F447" s="91"/>
      <c r="G447" s="304"/>
      <c r="H447" s="41"/>
      <c r="I447" s="42" t="str">
        <f t="shared" si="188"/>
        <v/>
      </c>
      <c r="J447" s="43" t="str">
        <f t="shared" si="171"/>
        <v/>
      </c>
      <c r="K447" s="44" t="str">
        <f>IF(J447="","",IF(COUNTIF($J$4:J447,J447)=0,"",(COUNTIF($J$4:J447,J447))))</f>
        <v/>
      </c>
      <c r="L447" s="44" t="str">
        <f>IF(K447="","",J447&amp;" _ "&amp;COUNTIF($J$4:J447,J447)&amp;"_"&amp;N447)</f>
        <v/>
      </c>
      <c r="M447" s="45" t="str">
        <f t="shared" si="189"/>
        <v/>
      </c>
      <c r="N447" s="44" t="str">
        <f t="shared" si="190"/>
        <v/>
      </c>
      <c r="O447" s="57" t="str">
        <f t="shared" si="191"/>
        <v/>
      </c>
      <c r="P447" s="48" t="str" cm="1">
        <f t="array" ref="P447">IFERROR(IF(C447="P",G447,IF($K447=1,$M447,$M447+LOOKUP(2,1/($J$4:$J446=J447),$P$4:$P446))),"")</f>
        <v/>
      </c>
      <c r="Q447" s="57" t="str" cm="1">
        <f t="array" ref="Q447">IFERROR(IF(OR(C447="P",C447="A",C447="R"),F447,IF($K447=1,F447,IF(LOOKUP(2,1/($J$4:$J446=$J447),$P$4:$P446)=0,$F447,IF(AND($C447="C",LOOKUP(2,1/($J$4:$J446=$J447),$P$4:$P446)&gt;0),(F447*G447+LOOKUP(2,1/($J$4:$J446=$J447),$P$4:$P446)*LOOKUP(2,1/($J$4:$J446=$J447),$Q$4:$Q446))/$P447,IF(AND($C447="C",LOOKUP(2,1/($J$4:$J446=$J447),$P$4:$P446)&lt;0),LOOKUP(2,1/($J$4:$J446=$J447),$Q$4:$Q446),IF(AND($C447="V",LOOKUP(2,1/($J$4:$J446=$J447),$P$4:$P446)&lt;0),((-1*(F447*G447))+LOOKUP(2,1/($J$4:$J446=$J447),$P$4:$P446)*LOOKUP(2,1/($J$4:$J446=$J447),$Q$4:$Q446))/$P447,IF(AND($C447="V",LOOKUP(2,1/($J$4:$J446=$J447),$P$4:$P446)&gt;0),LOOKUP(2,1/($J$4:$J446=$J447),$Q$4:$Q446),""))))))),"")</f>
        <v/>
      </c>
      <c r="R447" s="49" t="str">
        <f t="shared" si="194"/>
        <v/>
      </c>
      <c r="S447" s="49" t="str">
        <f t="shared" si="180"/>
        <v/>
      </c>
      <c r="T447" s="49" t="str">
        <f t="shared" si="192"/>
        <v/>
      </c>
      <c r="U447" s="49" t="str">
        <f>IFERROR(IF(C447="P",S447,IF(K447=1,0,IF(OR(LOOKUP(2,1/($E$4:$E446=$E447),$P$4:$P446)=0,AND($C447="C",$N447="LONG"),AND(C447="V",N447="SHORT")),0,S447+(M447*Q447)))),"")</f>
        <v/>
      </c>
      <c r="V447" s="49" t="str">
        <f t="shared" si="193"/>
        <v/>
      </c>
      <c r="W447" s="50" t="str">
        <f t="shared" si="187"/>
        <v/>
      </c>
      <c r="Y447" s="51" t="str">
        <f t="shared" si="174"/>
        <v/>
      </c>
      <c r="Z447" s="50" t="str">
        <f t="shared" si="181"/>
        <v/>
      </c>
      <c r="AA447" s="50" t="str">
        <f t="shared" si="172"/>
        <v/>
      </c>
      <c r="AB447" s="50" t="str">
        <f t="shared" si="175"/>
        <v/>
      </c>
      <c r="AC447" s="58" t="str">
        <f t="shared" si="176"/>
        <v/>
      </c>
      <c r="AD447" s="53" t="str">
        <f t="shared" si="173"/>
        <v/>
      </c>
      <c r="AE447" s="53" t="str">
        <f t="shared" si="177"/>
        <v/>
      </c>
      <c r="AF447" s="59" t="str">
        <f t="shared" si="178"/>
        <v/>
      </c>
      <c r="AG447" s="40" t="str">
        <f>C447&amp;COUNTIFS($C$3:C447,"V")</f>
        <v>0</v>
      </c>
      <c r="AH447" s="266" t="str">
        <f t="shared" si="195"/>
        <v/>
      </c>
      <c r="AI447" s="56" t="str">
        <f t="shared" si="182"/>
        <v/>
      </c>
      <c r="AJ447" s="265" t="str">
        <f t="shared" si="183"/>
        <v/>
      </c>
      <c r="AK447" s="267" t="str">
        <f t="shared" si="184"/>
        <v/>
      </c>
      <c r="AL447" s="267" t="str">
        <f t="shared" si="185"/>
        <v/>
      </c>
      <c r="AM447" s="40" t="str">
        <f t="shared" si="186"/>
        <v/>
      </c>
      <c r="AN447" s="267">
        <f t="shared" si="179"/>
        <v>0</v>
      </c>
      <c r="CE447" s="279"/>
    </row>
    <row r="448" spans="1:83" s="40" customFormat="1" ht="12.75">
      <c r="A448" s="227"/>
      <c r="B448" s="88"/>
      <c r="C448" s="89"/>
      <c r="D448" s="90"/>
      <c r="E448" s="89"/>
      <c r="F448" s="91"/>
      <c r="G448" s="304"/>
      <c r="H448" s="41"/>
      <c r="I448" s="42" t="str">
        <f t="shared" si="188"/>
        <v/>
      </c>
      <c r="J448" s="43" t="str">
        <f t="shared" si="171"/>
        <v/>
      </c>
      <c r="K448" s="44" t="str">
        <f>IF(J448="","",IF(COUNTIF($J$4:J448,J448)=0,"",(COUNTIF($J$4:J448,J448))))</f>
        <v/>
      </c>
      <c r="L448" s="44" t="str">
        <f>IF(K448="","",J448&amp;" _ "&amp;COUNTIF($J$4:J448,J448)&amp;"_"&amp;N448)</f>
        <v/>
      </c>
      <c r="M448" s="45" t="str">
        <f t="shared" si="189"/>
        <v/>
      </c>
      <c r="N448" s="44" t="str">
        <f t="shared" si="190"/>
        <v/>
      </c>
      <c r="O448" s="57" t="str">
        <f t="shared" si="191"/>
        <v/>
      </c>
      <c r="P448" s="48" t="str" cm="1">
        <f t="array" ref="P448">IFERROR(IF(C448="P",G448,IF($K448=1,$M448,$M448+LOOKUP(2,1/($J$4:$J447=J448),$P$4:$P447))),"")</f>
        <v/>
      </c>
      <c r="Q448" s="57" t="str" cm="1">
        <f t="array" ref="Q448">IFERROR(IF(OR(C448="P",C448="A",C448="R"),F448,IF($K448=1,F448,IF(LOOKUP(2,1/($J$4:$J447=$J448),$P$4:$P447)=0,$F448,IF(AND($C448="C",LOOKUP(2,1/($J$4:$J447=$J448),$P$4:$P447)&gt;0),(F448*G448+LOOKUP(2,1/($J$4:$J447=$J448),$P$4:$P447)*LOOKUP(2,1/($J$4:$J447=$J448),$Q$4:$Q447))/$P448,IF(AND($C448="C",LOOKUP(2,1/($J$4:$J447=$J448),$P$4:$P447)&lt;0),LOOKUP(2,1/($J$4:$J447=$J448),$Q$4:$Q447),IF(AND($C448="V",LOOKUP(2,1/($J$4:$J447=$J448),$P$4:$P447)&lt;0),((-1*(F448*G448))+LOOKUP(2,1/($J$4:$J447=$J448),$P$4:$P447)*LOOKUP(2,1/($J$4:$J447=$J448),$Q$4:$Q447))/$P448,IF(AND($C448="V",LOOKUP(2,1/($J$4:$J447=$J448),$P$4:$P447)&gt;0),LOOKUP(2,1/($J$4:$J447=$J448),$Q$4:$Q447),""))))))),"")</f>
        <v/>
      </c>
      <c r="R448" s="49" t="str">
        <f t="shared" si="194"/>
        <v/>
      </c>
      <c r="S448" s="49" t="str">
        <f t="shared" si="180"/>
        <v/>
      </c>
      <c r="T448" s="49" t="str">
        <f t="shared" si="192"/>
        <v/>
      </c>
      <c r="U448" s="49" t="str">
        <f>IFERROR(IF(C448="P",S448,IF(K448=1,0,IF(OR(LOOKUP(2,1/($E$4:$E447=$E448),$P$4:$P447)=0,AND($C448="C",$N448="LONG"),AND(C448="V",N448="SHORT")),0,S448+(M448*Q448)))),"")</f>
        <v/>
      </c>
      <c r="V448" s="49" t="str">
        <f t="shared" si="193"/>
        <v/>
      </c>
      <c r="W448" s="50" t="str">
        <f t="shared" si="187"/>
        <v/>
      </c>
      <c r="Y448" s="51" t="str">
        <f t="shared" si="174"/>
        <v/>
      </c>
      <c r="Z448" s="50" t="str">
        <f t="shared" si="181"/>
        <v/>
      </c>
      <c r="AA448" s="50" t="str">
        <f t="shared" si="172"/>
        <v/>
      </c>
      <c r="AB448" s="50" t="str">
        <f t="shared" si="175"/>
        <v/>
      </c>
      <c r="AC448" s="58" t="str">
        <f t="shared" si="176"/>
        <v/>
      </c>
      <c r="AD448" s="53" t="str">
        <f t="shared" si="173"/>
        <v/>
      </c>
      <c r="AE448" s="53" t="str">
        <f t="shared" si="177"/>
        <v/>
      </c>
      <c r="AF448" s="59" t="str">
        <f t="shared" si="178"/>
        <v/>
      </c>
      <c r="AG448" s="40" t="str">
        <f>C448&amp;COUNTIFS($C$3:C448,"V")</f>
        <v>0</v>
      </c>
      <c r="AH448" s="266" t="str">
        <f t="shared" si="195"/>
        <v/>
      </c>
      <c r="AI448" s="56" t="str">
        <f t="shared" si="182"/>
        <v/>
      </c>
      <c r="AJ448" s="265" t="str">
        <f t="shared" si="183"/>
        <v/>
      </c>
      <c r="AK448" s="267" t="str">
        <f t="shared" si="184"/>
        <v/>
      </c>
      <c r="AL448" s="267" t="str">
        <f t="shared" si="185"/>
        <v/>
      </c>
      <c r="AM448" s="40" t="str">
        <f t="shared" si="186"/>
        <v/>
      </c>
      <c r="AN448" s="267">
        <f t="shared" si="179"/>
        <v>0</v>
      </c>
      <c r="CE448" s="279"/>
    </row>
    <row r="449" spans="1:83" s="40" customFormat="1" ht="12.75">
      <c r="A449" s="227"/>
      <c r="B449" s="88"/>
      <c r="C449" s="89"/>
      <c r="D449" s="90"/>
      <c r="E449" s="89"/>
      <c r="F449" s="91"/>
      <c r="G449" s="304"/>
      <c r="H449" s="41"/>
      <c r="I449" s="42" t="str">
        <f t="shared" si="188"/>
        <v/>
      </c>
      <c r="J449" s="43" t="str">
        <f t="shared" si="171"/>
        <v/>
      </c>
      <c r="K449" s="44" t="str">
        <f>IF(J449="","",IF(COUNTIF($J$4:J449,J449)=0,"",(COUNTIF($J$4:J449,J449))))</f>
        <v/>
      </c>
      <c r="L449" s="44" t="str">
        <f>IF(K449="","",J449&amp;" _ "&amp;COUNTIF($J$4:J449,J449)&amp;"_"&amp;N449)</f>
        <v/>
      </c>
      <c r="M449" s="45" t="str">
        <f t="shared" si="189"/>
        <v/>
      </c>
      <c r="N449" s="44" t="str">
        <f t="shared" si="190"/>
        <v/>
      </c>
      <c r="O449" s="57" t="str">
        <f t="shared" si="191"/>
        <v/>
      </c>
      <c r="P449" s="48" t="str" cm="1">
        <f t="array" ref="P449">IFERROR(IF(C449="P",G449,IF($K449=1,$M449,$M449+LOOKUP(2,1/($J$4:$J448=J449),$P$4:$P448))),"")</f>
        <v/>
      </c>
      <c r="Q449" s="57" t="str" cm="1">
        <f t="array" ref="Q449">IFERROR(IF(OR(C449="P",C449="A",C449="R"),F449,IF($K449=1,F449,IF(LOOKUP(2,1/($J$4:$J448=$J449),$P$4:$P448)=0,$F449,IF(AND($C449="C",LOOKUP(2,1/($J$4:$J448=$J449),$P$4:$P448)&gt;0),(F449*G449+LOOKUP(2,1/($J$4:$J448=$J449),$P$4:$P448)*LOOKUP(2,1/($J$4:$J448=$J449),$Q$4:$Q448))/$P449,IF(AND($C449="C",LOOKUP(2,1/($J$4:$J448=$J449),$P$4:$P448)&lt;0),LOOKUP(2,1/($J$4:$J448=$J449),$Q$4:$Q448),IF(AND($C449="V",LOOKUP(2,1/($J$4:$J448=$J449),$P$4:$P448)&lt;0),((-1*(F449*G449))+LOOKUP(2,1/($J$4:$J448=$J449),$P$4:$P448)*LOOKUP(2,1/($J$4:$J448=$J449),$Q$4:$Q448))/$P449,IF(AND($C449="V",LOOKUP(2,1/($J$4:$J448=$J449),$P$4:$P448)&gt;0),LOOKUP(2,1/($J$4:$J448=$J449),$Q$4:$Q448),""))))))),"")</f>
        <v/>
      </c>
      <c r="R449" s="49" t="str">
        <f t="shared" si="194"/>
        <v/>
      </c>
      <c r="S449" s="49" t="str">
        <f t="shared" si="180"/>
        <v/>
      </c>
      <c r="T449" s="49" t="str">
        <f t="shared" si="192"/>
        <v/>
      </c>
      <c r="U449" s="49" t="str">
        <f>IFERROR(IF(C449="P",S449,IF(K449=1,0,IF(OR(LOOKUP(2,1/($E$4:$E448=$E449),$P$4:$P448)=0,AND($C449="C",$N449="LONG"),AND(C449="V",N449="SHORT")),0,S449+(M449*Q449)))),"")</f>
        <v/>
      </c>
      <c r="V449" s="49" t="str">
        <f t="shared" si="193"/>
        <v/>
      </c>
      <c r="W449" s="50" t="str">
        <f t="shared" si="187"/>
        <v/>
      </c>
      <c r="Y449" s="51" t="str">
        <f t="shared" si="174"/>
        <v/>
      </c>
      <c r="Z449" s="50" t="str">
        <f t="shared" si="181"/>
        <v/>
      </c>
      <c r="AA449" s="50" t="str">
        <f t="shared" si="172"/>
        <v/>
      </c>
      <c r="AB449" s="50" t="str">
        <f t="shared" si="175"/>
        <v/>
      </c>
      <c r="AC449" s="58" t="str">
        <f t="shared" si="176"/>
        <v/>
      </c>
      <c r="AD449" s="53" t="str">
        <f t="shared" si="173"/>
        <v/>
      </c>
      <c r="AE449" s="53" t="str">
        <f t="shared" si="177"/>
        <v/>
      </c>
      <c r="AF449" s="59" t="str">
        <f t="shared" si="178"/>
        <v/>
      </c>
      <c r="AG449" s="40" t="str">
        <f>C449&amp;COUNTIFS($C$3:C449,"V")</f>
        <v>0</v>
      </c>
      <c r="AH449" s="266" t="str">
        <f t="shared" si="195"/>
        <v/>
      </c>
      <c r="AI449" s="56" t="str">
        <f t="shared" si="182"/>
        <v/>
      </c>
      <c r="AJ449" s="265" t="str">
        <f t="shared" si="183"/>
        <v/>
      </c>
      <c r="AK449" s="267" t="str">
        <f t="shared" si="184"/>
        <v/>
      </c>
      <c r="AL449" s="267" t="str">
        <f t="shared" si="185"/>
        <v/>
      </c>
      <c r="AM449" s="40" t="str">
        <f t="shared" si="186"/>
        <v/>
      </c>
      <c r="AN449" s="267">
        <f t="shared" si="179"/>
        <v>0</v>
      </c>
      <c r="CE449" s="279"/>
    </row>
    <row r="450" spans="1:83" s="40" customFormat="1" ht="12.75">
      <c r="A450" s="227"/>
      <c r="B450" s="88"/>
      <c r="C450" s="89"/>
      <c r="D450" s="90"/>
      <c r="E450" s="89"/>
      <c r="F450" s="91"/>
      <c r="G450" s="304"/>
      <c r="H450" s="41"/>
      <c r="I450" s="42" t="str">
        <f t="shared" si="188"/>
        <v/>
      </c>
      <c r="J450" s="43" t="str">
        <f t="shared" si="171"/>
        <v/>
      </c>
      <c r="K450" s="44" t="str">
        <f>IF(J450="","",IF(COUNTIF($J$4:J450,J450)=0,"",(COUNTIF($J$4:J450,J450))))</f>
        <v/>
      </c>
      <c r="L450" s="44" t="str">
        <f>IF(K450="","",J450&amp;" _ "&amp;COUNTIF($J$4:J450,J450)&amp;"_"&amp;N450)</f>
        <v/>
      </c>
      <c r="M450" s="45" t="str">
        <f t="shared" si="189"/>
        <v/>
      </c>
      <c r="N450" s="44" t="str">
        <f t="shared" si="190"/>
        <v/>
      </c>
      <c r="O450" s="57" t="str">
        <f t="shared" si="191"/>
        <v/>
      </c>
      <c r="P450" s="48" t="str" cm="1">
        <f t="array" ref="P450">IFERROR(IF(C450="P",G450,IF($K450=1,$M450,$M450+LOOKUP(2,1/($J$4:$J449=J450),$P$4:$P449))),"")</f>
        <v/>
      </c>
      <c r="Q450" s="57" t="str" cm="1">
        <f t="array" ref="Q450">IFERROR(IF(OR(C450="P",C450="A",C450="R"),F450,IF($K450=1,F450,IF(LOOKUP(2,1/($J$4:$J449=$J450),$P$4:$P449)=0,$F450,IF(AND($C450="C",LOOKUP(2,1/($J$4:$J449=$J450),$P$4:$P449)&gt;0),(F450*G450+LOOKUP(2,1/($J$4:$J449=$J450),$P$4:$P449)*LOOKUP(2,1/($J$4:$J449=$J450),$Q$4:$Q449))/$P450,IF(AND($C450="C",LOOKUP(2,1/($J$4:$J449=$J450),$P$4:$P449)&lt;0),LOOKUP(2,1/($J$4:$J449=$J450),$Q$4:$Q449),IF(AND($C450="V",LOOKUP(2,1/($J$4:$J449=$J450),$P$4:$P449)&lt;0),((-1*(F450*G450))+LOOKUP(2,1/($J$4:$J449=$J450),$P$4:$P449)*LOOKUP(2,1/($J$4:$J449=$J450),$Q$4:$Q449))/$P450,IF(AND($C450="V",LOOKUP(2,1/($J$4:$J449=$J450),$P$4:$P449)&gt;0),LOOKUP(2,1/($J$4:$J449=$J450),$Q$4:$Q449),""))))))),"")</f>
        <v/>
      </c>
      <c r="R450" s="49" t="str">
        <f t="shared" si="194"/>
        <v/>
      </c>
      <c r="S450" s="49" t="str">
        <f t="shared" si="180"/>
        <v/>
      </c>
      <c r="T450" s="49" t="str">
        <f t="shared" si="192"/>
        <v/>
      </c>
      <c r="U450" s="49" t="str">
        <f>IFERROR(IF(C450="P",S450,IF(K450=1,0,IF(OR(LOOKUP(2,1/($E$4:$E449=$E450),$P$4:$P449)=0,AND($C450="C",$N450="LONG"),AND(C450="V",N450="SHORT")),0,S450+(M450*Q450)))),"")</f>
        <v/>
      </c>
      <c r="V450" s="49" t="str">
        <f t="shared" si="193"/>
        <v/>
      </c>
      <c r="W450" s="50" t="str">
        <f t="shared" si="187"/>
        <v/>
      </c>
      <c r="Y450" s="51" t="str">
        <f t="shared" si="174"/>
        <v/>
      </c>
      <c r="Z450" s="50" t="str">
        <f t="shared" si="181"/>
        <v/>
      </c>
      <c r="AA450" s="50" t="str">
        <f t="shared" si="172"/>
        <v/>
      </c>
      <c r="AB450" s="50" t="str">
        <f t="shared" si="175"/>
        <v/>
      </c>
      <c r="AC450" s="58" t="str">
        <f t="shared" si="176"/>
        <v/>
      </c>
      <c r="AD450" s="53" t="str">
        <f t="shared" si="173"/>
        <v/>
      </c>
      <c r="AE450" s="53" t="str">
        <f t="shared" si="177"/>
        <v/>
      </c>
      <c r="AF450" s="59" t="str">
        <f t="shared" si="178"/>
        <v/>
      </c>
      <c r="AG450" s="40" t="str">
        <f>C450&amp;COUNTIFS($C$3:C450,"V")</f>
        <v>0</v>
      </c>
      <c r="AH450" s="266" t="str">
        <f t="shared" si="195"/>
        <v/>
      </c>
      <c r="AI450" s="56" t="str">
        <f t="shared" si="182"/>
        <v/>
      </c>
      <c r="AJ450" s="265" t="str">
        <f t="shared" si="183"/>
        <v/>
      </c>
      <c r="AK450" s="267" t="str">
        <f t="shared" si="184"/>
        <v/>
      </c>
      <c r="AL450" s="267" t="str">
        <f t="shared" si="185"/>
        <v/>
      </c>
      <c r="AM450" s="40" t="str">
        <f t="shared" si="186"/>
        <v/>
      </c>
      <c r="AN450" s="267">
        <f t="shared" si="179"/>
        <v>0</v>
      </c>
      <c r="CE450" s="279"/>
    </row>
    <row r="451" spans="1:83" s="40" customFormat="1" ht="12.75">
      <c r="A451" s="227"/>
      <c r="B451" s="88"/>
      <c r="C451" s="89"/>
      <c r="D451" s="90"/>
      <c r="E451" s="89"/>
      <c r="F451" s="91"/>
      <c r="G451" s="304"/>
      <c r="H451" s="41"/>
      <c r="I451" s="42" t="str">
        <f t="shared" si="188"/>
        <v/>
      </c>
      <c r="J451" s="43" t="str">
        <f t="shared" si="171"/>
        <v/>
      </c>
      <c r="K451" s="44" t="str">
        <f>IF(J451="","",IF(COUNTIF($J$4:J451,J451)=0,"",(COUNTIF($J$4:J451,J451))))</f>
        <v/>
      </c>
      <c r="L451" s="44" t="str">
        <f>IF(K451="","",J451&amp;" _ "&amp;COUNTIF($J$4:J451,J451)&amp;"_"&amp;N451)</f>
        <v/>
      </c>
      <c r="M451" s="45" t="str">
        <f t="shared" si="189"/>
        <v/>
      </c>
      <c r="N451" s="44" t="str">
        <f t="shared" si="190"/>
        <v/>
      </c>
      <c r="O451" s="57" t="str">
        <f t="shared" si="191"/>
        <v/>
      </c>
      <c r="P451" s="48" t="str" cm="1">
        <f t="array" ref="P451">IFERROR(IF(C451="P",G451,IF($K451=1,$M451,$M451+LOOKUP(2,1/($J$4:$J450=J451),$P$4:$P450))),"")</f>
        <v/>
      </c>
      <c r="Q451" s="57" t="str" cm="1">
        <f t="array" ref="Q451">IFERROR(IF(OR(C451="P",C451="A",C451="R"),F451,IF($K451=1,F451,IF(LOOKUP(2,1/($J$4:$J450=$J451),$P$4:$P450)=0,$F451,IF(AND($C451="C",LOOKUP(2,1/($J$4:$J450=$J451),$P$4:$P450)&gt;0),(F451*G451+LOOKUP(2,1/($J$4:$J450=$J451),$P$4:$P450)*LOOKUP(2,1/($J$4:$J450=$J451),$Q$4:$Q450))/$P451,IF(AND($C451="C",LOOKUP(2,1/($J$4:$J450=$J451),$P$4:$P450)&lt;0),LOOKUP(2,1/($J$4:$J450=$J451),$Q$4:$Q450),IF(AND($C451="V",LOOKUP(2,1/($J$4:$J450=$J451),$P$4:$P450)&lt;0),((-1*(F451*G451))+LOOKUP(2,1/($J$4:$J450=$J451),$P$4:$P450)*LOOKUP(2,1/($J$4:$J450=$J451),$Q$4:$Q450))/$P451,IF(AND($C451="V",LOOKUP(2,1/($J$4:$J450=$J451),$P$4:$P450)&gt;0),LOOKUP(2,1/($J$4:$J450=$J451),$Q$4:$Q450),""))))))),"")</f>
        <v/>
      </c>
      <c r="R451" s="49" t="str">
        <f t="shared" si="194"/>
        <v/>
      </c>
      <c r="S451" s="49" t="str">
        <f t="shared" si="180"/>
        <v/>
      </c>
      <c r="T451" s="49" t="str">
        <f t="shared" si="192"/>
        <v/>
      </c>
      <c r="U451" s="49" t="str">
        <f>IFERROR(IF(C451="P",S451,IF(K451=1,0,IF(OR(LOOKUP(2,1/($E$4:$E450=$E451),$P$4:$P450)=0,AND($C451="C",$N451="LONG"),AND(C451="V",N451="SHORT")),0,S451+(M451*Q451)))),"")</f>
        <v/>
      </c>
      <c r="V451" s="49" t="str">
        <f t="shared" si="193"/>
        <v/>
      </c>
      <c r="W451" s="50" t="str">
        <f t="shared" si="187"/>
        <v/>
      </c>
      <c r="Y451" s="51" t="str">
        <f t="shared" si="174"/>
        <v/>
      </c>
      <c r="Z451" s="50" t="str">
        <f t="shared" si="181"/>
        <v/>
      </c>
      <c r="AA451" s="50" t="str">
        <f t="shared" si="172"/>
        <v/>
      </c>
      <c r="AB451" s="50" t="str">
        <f t="shared" si="175"/>
        <v/>
      </c>
      <c r="AC451" s="58" t="str">
        <f t="shared" si="176"/>
        <v/>
      </c>
      <c r="AD451" s="53" t="str">
        <f t="shared" si="173"/>
        <v/>
      </c>
      <c r="AE451" s="53" t="str">
        <f t="shared" si="177"/>
        <v/>
      </c>
      <c r="AF451" s="59" t="str">
        <f t="shared" si="178"/>
        <v/>
      </c>
      <c r="AG451" s="40" t="str">
        <f>C451&amp;COUNTIFS($C$3:C451,"V")</f>
        <v>0</v>
      </c>
      <c r="AH451" s="266" t="str">
        <f t="shared" si="195"/>
        <v/>
      </c>
      <c r="AI451" s="56" t="str">
        <f t="shared" si="182"/>
        <v/>
      </c>
      <c r="AJ451" s="265" t="str">
        <f t="shared" si="183"/>
        <v/>
      </c>
      <c r="AK451" s="267" t="str">
        <f t="shared" si="184"/>
        <v/>
      </c>
      <c r="AL451" s="267" t="str">
        <f t="shared" si="185"/>
        <v/>
      </c>
      <c r="AM451" s="40" t="str">
        <f t="shared" si="186"/>
        <v/>
      </c>
      <c r="AN451" s="267">
        <f t="shared" si="179"/>
        <v>0</v>
      </c>
      <c r="CE451" s="279"/>
    </row>
    <row r="452" spans="1:83" s="40" customFormat="1" ht="12.75">
      <c r="A452" s="227"/>
      <c r="B452" s="88"/>
      <c r="C452" s="89"/>
      <c r="D452" s="90"/>
      <c r="E452" s="89"/>
      <c r="F452" s="91"/>
      <c r="G452" s="304"/>
      <c r="H452" s="41"/>
      <c r="I452" s="42" t="str">
        <f t="shared" si="188"/>
        <v/>
      </c>
      <c r="J452" s="43" t="str">
        <f t="shared" ref="J452:J515" si="196">IF(E452="","",IF(C452="P","P_"&amp;E452,E452))</f>
        <v/>
      </c>
      <c r="K452" s="44" t="str">
        <f>IF(J452="","",IF(COUNTIF($J$4:J452,J452)=0,"",(COUNTIF($J$4:J452,J452))))</f>
        <v/>
      </c>
      <c r="L452" s="44" t="str">
        <f>IF(K452="","",J452&amp;" _ "&amp;COUNTIF($J$4:J452,J452)&amp;"_"&amp;N452)</f>
        <v/>
      </c>
      <c r="M452" s="45" t="str">
        <f t="shared" si="189"/>
        <v/>
      </c>
      <c r="N452" s="44" t="str">
        <f t="shared" si="190"/>
        <v/>
      </c>
      <c r="O452" s="57" t="str">
        <f t="shared" si="191"/>
        <v/>
      </c>
      <c r="P452" s="48" t="str" cm="1">
        <f t="array" ref="P452">IFERROR(IF(C452="P",G452,IF($K452=1,$M452,$M452+LOOKUP(2,1/($J$4:$J451=J452),$P$4:$P451))),"")</f>
        <v/>
      </c>
      <c r="Q452" s="57" t="str" cm="1">
        <f t="array" ref="Q452">IFERROR(IF(OR(C452="P",C452="A",C452="R"),F452,IF($K452=1,F452,IF(LOOKUP(2,1/($J$4:$J451=$J452),$P$4:$P451)=0,$F452,IF(AND($C452="C",LOOKUP(2,1/($J$4:$J451=$J452),$P$4:$P451)&gt;0),(F452*G452+LOOKUP(2,1/($J$4:$J451=$J452),$P$4:$P451)*LOOKUP(2,1/($J$4:$J451=$J452),$Q$4:$Q451))/$P452,IF(AND($C452="C",LOOKUP(2,1/($J$4:$J451=$J452),$P$4:$P451)&lt;0),LOOKUP(2,1/($J$4:$J451=$J452),$Q$4:$Q451),IF(AND($C452="V",LOOKUP(2,1/($J$4:$J451=$J452),$P$4:$P451)&lt;0),((-1*(F452*G452))+LOOKUP(2,1/($J$4:$J451=$J452),$P$4:$P451)*LOOKUP(2,1/($J$4:$J451=$J452),$Q$4:$Q451))/$P452,IF(AND($C452="V",LOOKUP(2,1/($J$4:$J451=$J452),$P$4:$P451)&gt;0),LOOKUP(2,1/($J$4:$J451=$J452),$Q$4:$Q451),""))))))),"")</f>
        <v/>
      </c>
      <c r="R452" s="49" t="str">
        <f t="shared" si="194"/>
        <v/>
      </c>
      <c r="S452" s="49" t="str">
        <f t="shared" si="180"/>
        <v/>
      </c>
      <c r="T452" s="49" t="str">
        <f t="shared" si="192"/>
        <v/>
      </c>
      <c r="U452" s="49" t="str">
        <f>IFERROR(IF(C452="P",S452,IF(K452=1,0,IF(OR(LOOKUP(2,1/($E$4:$E451=$E452),$P$4:$P451)=0,AND($C452="C",$N452="LONG"),AND(C452="V",N452="SHORT")),0,S452+(M452*Q452)))),"")</f>
        <v/>
      </c>
      <c r="V452" s="49" t="str">
        <f t="shared" si="193"/>
        <v/>
      </c>
      <c r="W452" s="50" t="str">
        <f t="shared" si="187"/>
        <v/>
      </c>
      <c r="Y452" s="51" t="str">
        <f t="shared" si="174"/>
        <v/>
      </c>
      <c r="Z452" s="50" t="str">
        <f t="shared" si="181"/>
        <v/>
      </c>
      <c r="AA452" s="50" t="str">
        <f t="shared" ref="AA452:AA515" si="197">IF(W452="","",U452+W452+H452+Z452)</f>
        <v/>
      </c>
      <c r="AB452" s="50" t="str">
        <f t="shared" si="175"/>
        <v/>
      </c>
      <c r="AC452" s="58" t="str">
        <f t="shared" si="176"/>
        <v/>
      </c>
      <c r="AD452" s="53" t="str">
        <f t="shared" ref="AD452:AD515" si="198">IF(E452="","",(((AA452-W452)-Z452)/Z452))</f>
        <v/>
      </c>
      <c r="AE452" s="53" t="str">
        <f t="shared" si="177"/>
        <v/>
      </c>
      <c r="AF452" s="59" t="str">
        <f t="shared" si="178"/>
        <v/>
      </c>
      <c r="AG452" s="40" t="str">
        <f>C452&amp;COUNTIFS($C$3:C452,"V")</f>
        <v>0</v>
      </c>
      <c r="AH452" s="266" t="str">
        <f t="shared" si="195"/>
        <v/>
      </c>
      <c r="AI452" s="56" t="str">
        <f t="shared" si="182"/>
        <v/>
      </c>
      <c r="AJ452" s="265" t="str">
        <f t="shared" si="183"/>
        <v/>
      </c>
      <c r="AK452" s="267" t="str">
        <f t="shared" si="184"/>
        <v/>
      </c>
      <c r="AL452" s="267" t="str">
        <f t="shared" si="185"/>
        <v/>
      </c>
      <c r="AM452" s="40" t="str">
        <f t="shared" si="186"/>
        <v/>
      </c>
      <c r="AN452" s="267">
        <f t="shared" si="179"/>
        <v>0</v>
      </c>
      <c r="CE452" s="279"/>
    </row>
    <row r="453" spans="1:83" s="40" customFormat="1" ht="12.75">
      <c r="A453" s="227"/>
      <c r="B453" s="88"/>
      <c r="C453" s="89"/>
      <c r="D453" s="90"/>
      <c r="E453" s="89"/>
      <c r="F453" s="91"/>
      <c r="G453" s="304"/>
      <c r="H453" s="41"/>
      <c r="I453" s="42" t="str">
        <f t="shared" si="188"/>
        <v/>
      </c>
      <c r="J453" s="43" t="str">
        <f t="shared" si="196"/>
        <v/>
      </c>
      <c r="K453" s="44" t="str">
        <f>IF(J453="","",IF(COUNTIF($J$4:J453,J453)=0,"",(COUNTIF($J$4:J453,J453))))</f>
        <v/>
      </c>
      <c r="L453" s="44" t="str">
        <f>IF(K453="","",J453&amp;" _ "&amp;COUNTIF($J$4:J453,J453)&amp;"_"&amp;N453)</f>
        <v/>
      </c>
      <c r="M453" s="45" t="str">
        <f t="shared" si="189"/>
        <v/>
      </c>
      <c r="N453" s="44" t="str">
        <f t="shared" si="190"/>
        <v/>
      </c>
      <c r="O453" s="57" t="str">
        <f t="shared" si="191"/>
        <v/>
      </c>
      <c r="P453" s="48" t="str" cm="1">
        <f t="array" ref="P453">IFERROR(IF(C453="P",G453,IF($K453=1,$M453,$M453+LOOKUP(2,1/($J$4:$J452=J453),$P$4:$P452))),"")</f>
        <v/>
      </c>
      <c r="Q453" s="57" t="str" cm="1">
        <f t="array" ref="Q453">IFERROR(IF(OR(C453="P",C453="A",C453="R"),F453,IF($K453=1,F453,IF(LOOKUP(2,1/($J$4:$J452=$J453),$P$4:$P452)=0,$F453,IF(AND($C453="C",LOOKUP(2,1/($J$4:$J452=$J453),$P$4:$P452)&gt;0),(F453*G453+LOOKUP(2,1/($J$4:$J452=$J453),$P$4:$P452)*LOOKUP(2,1/($J$4:$J452=$J453),$Q$4:$Q452))/$P453,IF(AND($C453="C",LOOKUP(2,1/($J$4:$J452=$J453),$P$4:$P452)&lt;0),LOOKUP(2,1/($J$4:$J452=$J453),$Q$4:$Q452),IF(AND($C453="V",LOOKUP(2,1/($J$4:$J452=$J453),$P$4:$P452)&lt;0),((-1*(F453*G453))+LOOKUP(2,1/($J$4:$J452=$J453),$P$4:$P452)*LOOKUP(2,1/($J$4:$J452=$J453),$Q$4:$Q452))/$P453,IF(AND($C453="V",LOOKUP(2,1/($J$4:$J452=$J453),$P$4:$P452)&gt;0),LOOKUP(2,1/($J$4:$J452=$J453),$Q$4:$Q452),""))))))),"")</f>
        <v/>
      </c>
      <c r="R453" s="49" t="str">
        <f t="shared" si="194"/>
        <v/>
      </c>
      <c r="S453" s="49" t="str">
        <f t="shared" si="180"/>
        <v/>
      </c>
      <c r="T453" s="49" t="str">
        <f t="shared" si="192"/>
        <v/>
      </c>
      <c r="U453" s="49" t="str">
        <f>IFERROR(IF(C453="P",S453,IF(K453=1,0,IF(OR(LOOKUP(2,1/($E$4:$E452=$E453),$P$4:$P452)=0,AND($C453="C",$N453="LONG"),AND(C453="V",N453="SHORT")),0,S453+(M453*Q453)))),"")</f>
        <v/>
      </c>
      <c r="V453" s="49" t="str">
        <f t="shared" si="193"/>
        <v/>
      </c>
      <c r="W453" s="50" t="str">
        <f t="shared" si="187"/>
        <v/>
      </c>
      <c r="Y453" s="51" t="str">
        <f t="shared" ref="Y453:Y516" si="199">IF(W453="","",Y452+H453)</f>
        <v/>
      </c>
      <c r="Z453" s="50" t="str">
        <f t="shared" si="181"/>
        <v/>
      </c>
      <c r="AA453" s="50" t="str">
        <f t="shared" si="197"/>
        <v/>
      </c>
      <c r="AB453" s="50" t="str">
        <f t="shared" ref="AB453:AB516" si="200">IF(H453="","",AA453)</f>
        <v/>
      </c>
      <c r="AC453" s="58" t="str">
        <f t="shared" ref="AC453:AC516" si="201">IF(E453="","",IF(W453=0,AC452,AC452+(W453/(1+AE453))))</f>
        <v/>
      </c>
      <c r="AD453" s="53" t="str">
        <f t="shared" si="198"/>
        <v/>
      </c>
      <c r="AE453" s="53" t="str">
        <f t="shared" ref="AE453:AE516" si="202">IF(AD453="","",((1+AD453)*(1+AE452))-1)</f>
        <v/>
      </c>
      <c r="AF453" s="59" t="str">
        <f t="shared" ref="AF453:AF516" si="203">IF(AE453="","",$AF$4*(1+AE453))</f>
        <v/>
      </c>
      <c r="AG453" s="40" t="str">
        <f>C453&amp;COUNTIFS($C$3:C453,"V")</f>
        <v>0</v>
      </c>
      <c r="AH453" s="266" t="str">
        <f t="shared" si="195"/>
        <v/>
      </c>
      <c r="AI453" s="56" t="str">
        <f t="shared" si="182"/>
        <v/>
      </c>
      <c r="AJ453" s="265" t="str">
        <f t="shared" si="183"/>
        <v/>
      </c>
      <c r="AK453" s="267" t="str">
        <f t="shared" si="184"/>
        <v/>
      </c>
      <c r="AL453" s="267" t="str">
        <f t="shared" si="185"/>
        <v/>
      </c>
      <c r="AM453" s="40" t="str">
        <f t="shared" si="186"/>
        <v/>
      </c>
      <c r="AN453" s="267">
        <f t="shared" ref="AN453:AN516" si="204">IF(CE453="",0,CE453)</f>
        <v>0</v>
      </c>
      <c r="CE453" s="279"/>
    </row>
    <row r="454" spans="1:83" s="40" customFormat="1" ht="12.75">
      <c r="A454" s="227"/>
      <c r="B454" s="88"/>
      <c r="C454" s="89"/>
      <c r="D454" s="90"/>
      <c r="E454" s="89"/>
      <c r="F454" s="91"/>
      <c r="G454" s="304"/>
      <c r="H454" s="41"/>
      <c r="I454" s="42" t="str">
        <f t="shared" si="188"/>
        <v/>
      </c>
      <c r="J454" s="43" t="str">
        <f t="shared" si="196"/>
        <v/>
      </c>
      <c r="K454" s="44" t="str">
        <f>IF(J454="","",IF(COUNTIF($J$4:J454,J454)=0,"",(COUNTIF($J$4:J454,J454))))</f>
        <v/>
      </c>
      <c r="L454" s="44" t="str">
        <f>IF(K454="","",J454&amp;" _ "&amp;COUNTIF($J$4:J454,J454)&amp;"_"&amp;N454)</f>
        <v/>
      </c>
      <c r="M454" s="45" t="str">
        <f t="shared" si="189"/>
        <v/>
      </c>
      <c r="N454" s="44" t="str">
        <f t="shared" si="190"/>
        <v/>
      </c>
      <c r="O454" s="57" t="str">
        <f t="shared" si="191"/>
        <v/>
      </c>
      <c r="P454" s="48" t="str" cm="1">
        <f t="array" ref="P454">IFERROR(IF(C454="P",G454,IF($K454=1,$M454,$M454+LOOKUP(2,1/($J$4:$J453=J454),$P$4:$P453))),"")</f>
        <v/>
      </c>
      <c r="Q454" s="57" t="str" cm="1">
        <f t="array" ref="Q454">IFERROR(IF(OR(C454="P",C454="A",C454="R"),F454,IF($K454=1,F454,IF(LOOKUP(2,1/($J$4:$J453=$J454),$P$4:$P453)=0,$F454,IF(AND($C454="C",LOOKUP(2,1/($J$4:$J453=$J454),$P$4:$P453)&gt;0),(F454*G454+LOOKUP(2,1/($J$4:$J453=$J454),$P$4:$P453)*LOOKUP(2,1/($J$4:$J453=$J454),$Q$4:$Q453))/$P454,IF(AND($C454="C",LOOKUP(2,1/($J$4:$J453=$J454),$P$4:$P453)&lt;0),LOOKUP(2,1/($J$4:$J453=$J454),$Q$4:$Q453),IF(AND($C454="V",LOOKUP(2,1/($J$4:$J453=$J454),$P$4:$P453)&lt;0),((-1*(F454*G454))+LOOKUP(2,1/($J$4:$J453=$J454),$P$4:$P453)*LOOKUP(2,1/($J$4:$J453=$J454),$Q$4:$Q453))/$P454,IF(AND($C454="V",LOOKUP(2,1/($J$4:$J453=$J454),$P$4:$P453)&gt;0),LOOKUP(2,1/($J$4:$J453=$J454),$Q$4:$Q453),""))))))),"")</f>
        <v/>
      </c>
      <c r="R454" s="49" t="str">
        <f t="shared" si="194"/>
        <v/>
      </c>
      <c r="S454" s="49" t="str">
        <f t="shared" ref="S454:S517" si="205">IFERROR((-F454*M454)-AN454,"")</f>
        <v/>
      </c>
      <c r="T454" s="49" t="str">
        <f t="shared" si="192"/>
        <v/>
      </c>
      <c r="U454" s="49" t="str">
        <f>IFERROR(IF(C454="P",S454,IF(K454=1,0,IF(OR(LOOKUP(2,1/($E$4:$E453=$E454),$P$4:$P453)=0,AND($C454="C",$N454="LONG"),AND(C454="V",N454="SHORT")),0,S454+(M454*Q454)))),"")</f>
        <v/>
      </c>
      <c r="V454" s="49" t="str">
        <f t="shared" si="193"/>
        <v/>
      </c>
      <c r="W454" s="50" t="str">
        <f t="shared" si="187"/>
        <v/>
      </c>
      <c r="Y454" s="51" t="str">
        <f t="shared" si="199"/>
        <v/>
      </c>
      <c r="Z454" s="50" t="str">
        <f t="shared" ref="Z454:Z517" si="206">IF(W454="","",AA453)</f>
        <v/>
      </c>
      <c r="AA454" s="50" t="str">
        <f t="shared" si="197"/>
        <v/>
      </c>
      <c r="AB454" s="50" t="str">
        <f t="shared" si="200"/>
        <v/>
      </c>
      <c r="AC454" s="58" t="str">
        <f t="shared" si="201"/>
        <v/>
      </c>
      <c r="AD454" s="53" t="str">
        <f t="shared" si="198"/>
        <v/>
      </c>
      <c r="AE454" s="53" t="str">
        <f t="shared" si="202"/>
        <v/>
      </c>
      <c r="AF454" s="59" t="str">
        <f t="shared" si="203"/>
        <v/>
      </c>
      <c r="AG454" s="40" t="str">
        <f>C454&amp;COUNTIFS($C$3:C454,"V")</f>
        <v>0</v>
      </c>
      <c r="AH454" s="266" t="str">
        <f t="shared" si="195"/>
        <v/>
      </c>
      <c r="AI454" s="56" t="str">
        <f t="shared" ref="AI454:AI517" si="207">IF(J454="","",J454)</f>
        <v/>
      </c>
      <c r="AJ454" s="265" t="str">
        <f t="shared" ref="AJ454:AJ517" si="208">IF(G454="","",G454)</f>
        <v/>
      </c>
      <c r="AK454" s="267" t="str">
        <f t="shared" ref="AK454:AK517" si="209">IF(F454="","",F454)</f>
        <v/>
      </c>
      <c r="AL454" s="267" t="str">
        <f t="shared" ref="AL454:AL517" si="210">IF(U454="","",U454)</f>
        <v/>
      </c>
      <c r="AM454" s="40" t="str">
        <f t="shared" ref="AM454:AM517" si="211">IF(D454="","",D454)</f>
        <v/>
      </c>
      <c r="AN454" s="267">
        <f t="shared" si="204"/>
        <v>0</v>
      </c>
      <c r="CE454" s="279"/>
    </row>
    <row r="455" spans="1:83" s="40" customFormat="1" ht="12.75">
      <c r="A455" s="227"/>
      <c r="B455" s="88"/>
      <c r="C455" s="89"/>
      <c r="D455" s="90"/>
      <c r="E455" s="89"/>
      <c r="F455" s="91"/>
      <c r="G455" s="304"/>
      <c r="H455" s="41"/>
      <c r="I455" s="42" t="str">
        <f t="shared" si="188"/>
        <v/>
      </c>
      <c r="J455" s="43" t="str">
        <f t="shared" si="196"/>
        <v/>
      </c>
      <c r="K455" s="44" t="str">
        <f>IF(J455="","",IF(COUNTIF($J$4:J455,J455)=0,"",(COUNTIF($J$4:J455,J455))))</f>
        <v/>
      </c>
      <c r="L455" s="44" t="str">
        <f>IF(K455="","",J455&amp;" _ "&amp;COUNTIF($J$4:J455,J455)&amp;"_"&amp;N455)</f>
        <v/>
      </c>
      <c r="M455" s="45" t="str">
        <f t="shared" si="189"/>
        <v/>
      </c>
      <c r="N455" s="44" t="str">
        <f t="shared" si="190"/>
        <v/>
      </c>
      <c r="O455" s="57" t="str">
        <f t="shared" si="191"/>
        <v/>
      </c>
      <c r="P455" s="48" t="str" cm="1">
        <f t="array" ref="P455">IFERROR(IF(C455="P",G455,IF($K455=1,$M455,$M455+LOOKUP(2,1/($J$4:$J454=J455),$P$4:$P454))),"")</f>
        <v/>
      </c>
      <c r="Q455" s="57" t="str" cm="1">
        <f t="array" ref="Q455">IFERROR(IF(OR(C455="P",C455="A",C455="R"),F455,IF($K455=1,F455,IF(LOOKUP(2,1/($J$4:$J454=$J455),$P$4:$P454)=0,$F455,IF(AND($C455="C",LOOKUP(2,1/($J$4:$J454=$J455),$P$4:$P454)&gt;0),(F455*G455+LOOKUP(2,1/($J$4:$J454=$J455),$P$4:$P454)*LOOKUP(2,1/($J$4:$J454=$J455),$Q$4:$Q454))/$P455,IF(AND($C455="C",LOOKUP(2,1/($J$4:$J454=$J455),$P$4:$P454)&lt;0),LOOKUP(2,1/($J$4:$J454=$J455),$Q$4:$Q454),IF(AND($C455="V",LOOKUP(2,1/($J$4:$J454=$J455),$P$4:$P454)&lt;0),((-1*(F455*G455))+LOOKUP(2,1/($J$4:$J454=$J455),$P$4:$P454)*LOOKUP(2,1/($J$4:$J454=$J455),$Q$4:$Q454))/$P455,IF(AND($C455="V",LOOKUP(2,1/($J$4:$J454=$J455),$P$4:$P454)&gt;0),LOOKUP(2,1/($J$4:$J454=$J455),$Q$4:$Q454),""))))))),"")</f>
        <v/>
      </c>
      <c r="R455" s="49" t="str">
        <f t="shared" si="194"/>
        <v/>
      </c>
      <c r="S455" s="49" t="str">
        <f t="shared" si="205"/>
        <v/>
      </c>
      <c r="T455" s="49" t="str">
        <f t="shared" si="192"/>
        <v/>
      </c>
      <c r="U455" s="49" t="str">
        <f>IFERROR(IF(C455="P",S455,IF(K455=1,0,IF(OR(LOOKUP(2,1/($E$4:$E454=$E455),$P$4:$P454)=0,AND($C455="C",$N455="LONG"),AND(C455="V",N455="SHORT")),0,S455+(M455*Q455)))),"")</f>
        <v/>
      </c>
      <c r="V455" s="49" t="str">
        <f t="shared" si="193"/>
        <v/>
      </c>
      <c r="W455" s="50" t="str">
        <f t="shared" ref="W455:W518" si="212">IF(E455="","",IF(OR(E455="APORTE",E455="RESGATE"),S455,0))</f>
        <v/>
      </c>
      <c r="Y455" s="51" t="str">
        <f t="shared" si="199"/>
        <v/>
      </c>
      <c r="Z455" s="50" t="str">
        <f t="shared" si="206"/>
        <v/>
      </c>
      <c r="AA455" s="50" t="str">
        <f t="shared" si="197"/>
        <v/>
      </c>
      <c r="AB455" s="50" t="str">
        <f t="shared" si="200"/>
        <v/>
      </c>
      <c r="AC455" s="58" t="str">
        <f t="shared" si="201"/>
        <v/>
      </c>
      <c r="AD455" s="53" t="str">
        <f t="shared" si="198"/>
        <v/>
      </c>
      <c r="AE455" s="53" t="str">
        <f t="shared" si="202"/>
        <v/>
      </c>
      <c r="AF455" s="59" t="str">
        <f t="shared" si="203"/>
        <v/>
      </c>
      <c r="AG455" s="40" t="str">
        <f>C455&amp;COUNTIFS($C$3:C455,"V")</f>
        <v>0</v>
      </c>
      <c r="AH455" s="266" t="str">
        <f t="shared" si="195"/>
        <v/>
      </c>
      <c r="AI455" s="56" t="str">
        <f t="shared" si="207"/>
        <v/>
      </c>
      <c r="AJ455" s="265" t="str">
        <f t="shared" si="208"/>
        <v/>
      </c>
      <c r="AK455" s="267" t="str">
        <f t="shared" si="209"/>
        <v/>
      </c>
      <c r="AL455" s="267" t="str">
        <f t="shared" si="210"/>
        <v/>
      </c>
      <c r="AM455" s="40" t="str">
        <f t="shared" si="211"/>
        <v/>
      </c>
      <c r="AN455" s="267">
        <f t="shared" si="204"/>
        <v>0</v>
      </c>
      <c r="CE455" s="279"/>
    </row>
    <row r="456" spans="1:83" s="40" customFormat="1" ht="12.75">
      <c r="A456" s="227"/>
      <c r="B456" s="88"/>
      <c r="C456" s="89"/>
      <c r="D456" s="90"/>
      <c r="E456" s="89"/>
      <c r="F456" s="91"/>
      <c r="G456" s="304"/>
      <c r="H456" s="41"/>
      <c r="I456" s="42" t="str">
        <f t="shared" si="188"/>
        <v/>
      </c>
      <c r="J456" s="43" t="str">
        <f t="shared" si="196"/>
        <v/>
      </c>
      <c r="K456" s="44" t="str">
        <f>IF(J456="","",IF(COUNTIF($J$4:J456,J456)=0,"",(COUNTIF($J$4:J456,J456))))</f>
        <v/>
      </c>
      <c r="L456" s="44" t="str">
        <f>IF(K456="","",J456&amp;" _ "&amp;COUNTIF($J$4:J456,J456)&amp;"_"&amp;N456)</f>
        <v/>
      </c>
      <c r="M456" s="45" t="str">
        <f t="shared" si="189"/>
        <v/>
      </c>
      <c r="N456" s="44" t="str">
        <f t="shared" si="190"/>
        <v/>
      </c>
      <c r="O456" s="57" t="str">
        <f t="shared" si="191"/>
        <v/>
      </c>
      <c r="P456" s="48" t="str" cm="1">
        <f t="array" ref="P456">IFERROR(IF(C456="P",G456,IF($K456=1,$M456,$M456+LOOKUP(2,1/($J$4:$J455=J456),$P$4:$P455))),"")</f>
        <v/>
      </c>
      <c r="Q456" s="57" t="str" cm="1">
        <f t="array" ref="Q456">IFERROR(IF(OR(C456="P",C456="A",C456="R"),F456,IF($K456=1,F456,IF(LOOKUP(2,1/($J$4:$J455=$J456),$P$4:$P455)=0,$F456,IF(AND($C456="C",LOOKUP(2,1/($J$4:$J455=$J456),$P$4:$P455)&gt;0),(F456*G456+LOOKUP(2,1/($J$4:$J455=$J456),$P$4:$P455)*LOOKUP(2,1/($J$4:$J455=$J456),$Q$4:$Q455))/$P456,IF(AND($C456="C",LOOKUP(2,1/($J$4:$J455=$J456),$P$4:$P455)&lt;0),LOOKUP(2,1/($J$4:$J455=$J456),$Q$4:$Q455),IF(AND($C456="V",LOOKUP(2,1/($J$4:$J455=$J456),$P$4:$P455)&lt;0),((-1*(F456*G456))+LOOKUP(2,1/($J$4:$J455=$J456),$P$4:$P455)*LOOKUP(2,1/($J$4:$J455=$J456),$Q$4:$Q455))/$P456,IF(AND($C456="V",LOOKUP(2,1/($J$4:$J455=$J456),$P$4:$P455)&gt;0),LOOKUP(2,1/($J$4:$J455=$J456),$Q$4:$Q455),""))))))),"")</f>
        <v/>
      </c>
      <c r="R456" s="49" t="str">
        <f t="shared" si="194"/>
        <v/>
      </c>
      <c r="S456" s="49" t="str">
        <f t="shared" si="205"/>
        <v/>
      </c>
      <c r="T456" s="49" t="str">
        <f t="shared" si="192"/>
        <v/>
      </c>
      <c r="U456" s="49" t="str">
        <f>IFERROR(IF(C456="P",S456,IF(K456=1,0,IF(OR(LOOKUP(2,1/($E$4:$E455=$E456),$P$4:$P455)=0,AND($C456="C",$N456="LONG"),AND(C456="V",N456="SHORT")),0,S456+(M456*Q456)))),"")</f>
        <v/>
      </c>
      <c r="V456" s="49" t="str">
        <f t="shared" si="193"/>
        <v/>
      </c>
      <c r="W456" s="50" t="str">
        <f t="shared" si="212"/>
        <v/>
      </c>
      <c r="Y456" s="51" t="str">
        <f t="shared" si="199"/>
        <v/>
      </c>
      <c r="Z456" s="50" t="str">
        <f t="shared" si="206"/>
        <v/>
      </c>
      <c r="AA456" s="50" t="str">
        <f t="shared" si="197"/>
        <v/>
      </c>
      <c r="AB456" s="50" t="str">
        <f t="shared" si="200"/>
        <v/>
      </c>
      <c r="AC456" s="58" t="str">
        <f t="shared" si="201"/>
        <v/>
      </c>
      <c r="AD456" s="53" t="str">
        <f t="shared" si="198"/>
        <v/>
      </c>
      <c r="AE456" s="53" t="str">
        <f t="shared" si="202"/>
        <v/>
      </c>
      <c r="AF456" s="59" t="str">
        <f t="shared" si="203"/>
        <v/>
      </c>
      <c r="AG456" s="40" t="str">
        <f>C456&amp;COUNTIFS($C$3:C456,"V")</f>
        <v>0</v>
      </c>
      <c r="AH456" s="266" t="str">
        <f t="shared" si="195"/>
        <v/>
      </c>
      <c r="AI456" s="56" t="str">
        <f t="shared" si="207"/>
        <v/>
      </c>
      <c r="AJ456" s="265" t="str">
        <f t="shared" si="208"/>
        <v/>
      </c>
      <c r="AK456" s="267" t="str">
        <f t="shared" si="209"/>
        <v/>
      </c>
      <c r="AL456" s="267" t="str">
        <f t="shared" si="210"/>
        <v/>
      </c>
      <c r="AM456" s="40" t="str">
        <f t="shared" si="211"/>
        <v/>
      </c>
      <c r="AN456" s="267">
        <f t="shared" si="204"/>
        <v>0</v>
      </c>
      <c r="CE456" s="279"/>
    </row>
    <row r="457" spans="1:83" s="40" customFormat="1" ht="12.75">
      <c r="A457" s="227"/>
      <c r="B457" s="88"/>
      <c r="C457" s="89"/>
      <c r="D457" s="90"/>
      <c r="E457" s="89"/>
      <c r="F457" s="91"/>
      <c r="G457" s="304"/>
      <c r="H457" s="41"/>
      <c r="I457" s="42" t="str">
        <f t="shared" si="188"/>
        <v/>
      </c>
      <c r="J457" s="43" t="str">
        <f t="shared" si="196"/>
        <v/>
      </c>
      <c r="K457" s="44" t="str">
        <f>IF(J457="","",IF(COUNTIF($J$4:J457,J457)=0,"",(COUNTIF($J$4:J457,J457))))</f>
        <v/>
      </c>
      <c r="L457" s="44" t="str">
        <f>IF(K457="","",J457&amp;" _ "&amp;COUNTIF($J$4:J457,J457)&amp;"_"&amp;N457)</f>
        <v/>
      </c>
      <c r="M457" s="45" t="str">
        <f t="shared" si="189"/>
        <v/>
      </c>
      <c r="N457" s="44" t="str">
        <f t="shared" si="190"/>
        <v/>
      </c>
      <c r="O457" s="57" t="str">
        <f t="shared" si="191"/>
        <v/>
      </c>
      <c r="P457" s="48" t="str" cm="1">
        <f t="array" ref="P457">IFERROR(IF(C457="P",G457,IF($K457=1,$M457,$M457+LOOKUP(2,1/($J$4:$J456=J457),$P$4:$P456))),"")</f>
        <v/>
      </c>
      <c r="Q457" s="57" t="str" cm="1">
        <f t="array" ref="Q457">IFERROR(IF(OR(C457="P",C457="A",C457="R"),F457,IF($K457=1,F457,IF(LOOKUP(2,1/($J$4:$J456=$J457),$P$4:$P456)=0,$F457,IF(AND($C457="C",LOOKUP(2,1/($J$4:$J456=$J457),$P$4:$P456)&gt;0),(F457*G457+LOOKUP(2,1/($J$4:$J456=$J457),$P$4:$P456)*LOOKUP(2,1/($J$4:$J456=$J457),$Q$4:$Q456))/$P457,IF(AND($C457="C",LOOKUP(2,1/($J$4:$J456=$J457),$P$4:$P456)&lt;0),LOOKUP(2,1/($J$4:$J456=$J457),$Q$4:$Q456),IF(AND($C457="V",LOOKUP(2,1/($J$4:$J456=$J457),$P$4:$P456)&lt;0),((-1*(F457*G457))+LOOKUP(2,1/($J$4:$J456=$J457),$P$4:$P456)*LOOKUP(2,1/($J$4:$J456=$J457),$Q$4:$Q456))/$P457,IF(AND($C457="V",LOOKUP(2,1/($J$4:$J456=$J457),$P$4:$P456)&gt;0),LOOKUP(2,1/($J$4:$J456=$J457),$Q$4:$Q456),""))))))),"")</f>
        <v/>
      </c>
      <c r="R457" s="49" t="str">
        <f t="shared" si="194"/>
        <v/>
      </c>
      <c r="S457" s="49" t="str">
        <f t="shared" si="205"/>
        <v/>
      </c>
      <c r="T457" s="49" t="str">
        <f t="shared" si="192"/>
        <v/>
      </c>
      <c r="U457" s="49" t="str">
        <f>IFERROR(IF(C457="P",S457,IF(K457=1,0,IF(OR(LOOKUP(2,1/($E$4:$E456=$E457),$P$4:$P456)=0,AND($C457="C",$N457="LONG"),AND(C457="V",N457="SHORT")),0,S457+(M457*Q457)))),"")</f>
        <v/>
      </c>
      <c r="V457" s="49" t="str">
        <f t="shared" si="193"/>
        <v/>
      </c>
      <c r="W457" s="50" t="str">
        <f t="shared" si="212"/>
        <v/>
      </c>
      <c r="Y457" s="51" t="str">
        <f t="shared" si="199"/>
        <v/>
      </c>
      <c r="Z457" s="50" t="str">
        <f t="shared" si="206"/>
        <v/>
      </c>
      <c r="AA457" s="50" t="str">
        <f t="shared" si="197"/>
        <v/>
      </c>
      <c r="AB457" s="50" t="str">
        <f t="shared" si="200"/>
        <v/>
      </c>
      <c r="AC457" s="58" t="str">
        <f t="shared" si="201"/>
        <v/>
      </c>
      <c r="AD457" s="53" t="str">
        <f t="shared" si="198"/>
        <v/>
      </c>
      <c r="AE457" s="53" t="str">
        <f t="shared" si="202"/>
        <v/>
      </c>
      <c r="AF457" s="59" t="str">
        <f t="shared" si="203"/>
        <v/>
      </c>
      <c r="AG457" s="40" t="str">
        <f>C457&amp;COUNTIFS($C$3:C457,"V")</f>
        <v>0</v>
      </c>
      <c r="AH457" s="266" t="str">
        <f t="shared" si="195"/>
        <v/>
      </c>
      <c r="AI457" s="56" t="str">
        <f t="shared" si="207"/>
        <v/>
      </c>
      <c r="AJ457" s="265" t="str">
        <f t="shared" si="208"/>
        <v/>
      </c>
      <c r="AK457" s="267" t="str">
        <f t="shared" si="209"/>
        <v/>
      </c>
      <c r="AL457" s="267" t="str">
        <f t="shared" si="210"/>
        <v/>
      </c>
      <c r="AM457" s="40" t="str">
        <f t="shared" si="211"/>
        <v/>
      </c>
      <c r="AN457" s="267">
        <f t="shared" si="204"/>
        <v>0</v>
      </c>
      <c r="CE457" s="279"/>
    </row>
    <row r="458" spans="1:83" s="40" customFormat="1" ht="12.75">
      <c r="A458" s="227"/>
      <c r="B458" s="88"/>
      <c r="C458" s="89"/>
      <c r="D458" s="90"/>
      <c r="E458" s="89"/>
      <c r="F458" s="91"/>
      <c r="G458" s="304"/>
      <c r="H458" s="41"/>
      <c r="I458" s="42" t="str">
        <f t="shared" ref="I458:I521" si="213">IF(OR(E458="APORTE",E458="RESGATE"),"&lt;- Colar aqui o valor da célula CD2 (canto superior direito em laranja). Quando tiver colado, a célula CD2 deve ficar com valor zerado.","")</f>
        <v/>
      </c>
      <c r="J458" s="43" t="str">
        <f t="shared" si="196"/>
        <v/>
      </c>
      <c r="K458" s="44" t="str">
        <f>IF(J458="","",IF(COUNTIF($J$4:J458,J458)=0,"",(COUNTIF($J$4:J458,J458))))</f>
        <v/>
      </c>
      <c r="L458" s="44" t="str">
        <f>IF(K458="","",J458&amp;" _ "&amp;COUNTIF($J$4:J458,J458)&amp;"_"&amp;N458)</f>
        <v/>
      </c>
      <c r="M458" s="45" t="str">
        <f t="shared" si="189"/>
        <v/>
      </c>
      <c r="N458" s="44" t="str">
        <f t="shared" si="190"/>
        <v/>
      </c>
      <c r="O458" s="57" t="str">
        <f t="shared" si="191"/>
        <v/>
      </c>
      <c r="P458" s="48" t="str" cm="1">
        <f t="array" ref="P458">IFERROR(IF(C458="P",G458,IF($K458=1,$M458,$M458+LOOKUP(2,1/($J$4:$J457=J458),$P$4:$P457))),"")</f>
        <v/>
      </c>
      <c r="Q458" s="57" t="str" cm="1">
        <f t="array" ref="Q458">IFERROR(IF(OR(C458="P",C458="A",C458="R"),F458,IF($K458=1,F458,IF(LOOKUP(2,1/($J$4:$J457=$J458),$P$4:$P457)=0,$F458,IF(AND($C458="C",LOOKUP(2,1/($J$4:$J457=$J458),$P$4:$P457)&gt;0),(F458*G458+LOOKUP(2,1/($J$4:$J457=$J458),$P$4:$P457)*LOOKUP(2,1/($J$4:$J457=$J458),$Q$4:$Q457))/$P458,IF(AND($C458="C",LOOKUP(2,1/($J$4:$J457=$J458),$P$4:$P457)&lt;0),LOOKUP(2,1/($J$4:$J457=$J458),$Q$4:$Q457),IF(AND($C458="V",LOOKUP(2,1/($J$4:$J457=$J458),$P$4:$P457)&lt;0),((-1*(F458*G458))+LOOKUP(2,1/($J$4:$J457=$J458),$P$4:$P457)*LOOKUP(2,1/($J$4:$J457=$J458),$Q$4:$Q457))/$P458,IF(AND($C458="V",LOOKUP(2,1/($J$4:$J457=$J458),$P$4:$P457)&gt;0),LOOKUP(2,1/($J$4:$J457=$J458),$Q$4:$Q457),""))))))),"")</f>
        <v/>
      </c>
      <c r="R458" s="49" t="str">
        <f t="shared" si="194"/>
        <v/>
      </c>
      <c r="S458" s="49" t="str">
        <f t="shared" si="205"/>
        <v/>
      </c>
      <c r="T458" s="49" t="str">
        <f t="shared" si="192"/>
        <v/>
      </c>
      <c r="U458" s="49" t="str">
        <f>IFERROR(IF(C458="P",S458,IF(K458=1,0,IF(OR(LOOKUP(2,1/($E$4:$E457=$E458),$P$4:$P457)=0,AND($C458="C",$N458="LONG"),AND(C458="V",N458="SHORT")),0,S458+(M458*Q458)))),"")</f>
        <v/>
      </c>
      <c r="V458" s="49" t="str">
        <f t="shared" si="193"/>
        <v/>
      </c>
      <c r="W458" s="50" t="str">
        <f t="shared" si="212"/>
        <v/>
      </c>
      <c r="Y458" s="51" t="str">
        <f t="shared" si="199"/>
        <v/>
      </c>
      <c r="Z458" s="50" t="str">
        <f t="shared" si="206"/>
        <v/>
      </c>
      <c r="AA458" s="50" t="str">
        <f t="shared" si="197"/>
        <v/>
      </c>
      <c r="AB458" s="50" t="str">
        <f t="shared" si="200"/>
        <v/>
      </c>
      <c r="AC458" s="58" t="str">
        <f t="shared" si="201"/>
        <v/>
      </c>
      <c r="AD458" s="53" t="str">
        <f t="shared" si="198"/>
        <v/>
      </c>
      <c r="AE458" s="53" t="str">
        <f t="shared" si="202"/>
        <v/>
      </c>
      <c r="AF458" s="59" t="str">
        <f t="shared" si="203"/>
        <v/>
      </c>
      <c r="AG458" s="40" t="str">
        <f>C458&amp;COUNTIFS($C$3:C458,"V")</f>
        <v>0</v>
      </c>
      <c r="AH458" s="266" t="str">
        <f t="shared" si="195"/>
        <v/>
      </c>
      <c r="AI458" s="56" t="str">
        <f t="shared" si="207"/>
        <v/>
      </c>
      <c r="AJ458" s="265" t="str">
        <f t="shared" si="208"/>
        <v/>
      </c>
      <c r="AK458" s="267" t="str">
        <f t="shared" si="209"/>
        <v/>
      </c>
      <c r="AL458" s="267" t="str">
        <f t="shared" si="210"/>
        <v/>
      </c>
      <c r="AM458" s="40" t="str">
        <f t="shared" si="211"/>
        <v/>
      </c>
      <c r="AN458" s="267">
        <f t="shared" si="204"/>
        <v>0</v>
      </c>
      <c r="CE458" s="279"/>
    </row>
    <row r="459" spans="1:83" s="40" customFormat="1" ht="12.75">
      <c r="A459" s="227"/>
      <c r="B459" s="88"/>
      <c r="C459" s="89"/>
      <c r="D459" s="90"/>
      <c r="E459" s="89"/>
      <c r="F459" s="91"/>
      <c r="G459" s="304"/>
      <c r="H459" s="41"/>
      <c r="I459" s="42" t="str">
        <f t="shared" si="213"/>
        <v/>
      </c>
      <c r="J459" s="43" t="str">
        <f t="shared" si="196"/>
        <v/>
      </c>
      <c r="K459" s="44" t="str">
        <f>IF(J459="","",IF(COUNTIF($J$4:J459,J459)=0,"",(COUNTIF($J$4:J459,J459))))</f>
        <v/>
      </c>
      <c r="L459" s="44" t="str">
        <f>IF(K459="","",J459&amp;" _ "&amp;COUNTIF($J$4:J459,J459)&amp;"_"&amp;N459)</f>
        <v/>
      </c>
      <c r="M459" s="45" t="str">
        <f t="shared" si="189"/>
        <v/>
      </c>
      <c r="N459" s="44" t="str">
        <f t="shared" si="190"/>
        <v/>
      </c>
      <c r="O459" s="57" t="str">
        <f t="shared" si="191"/>
        <v/>
      </c>
      <c r="P459" s="48" t="str" cm="1">
        <f t="array" ref="P459">IFERROR(IF(C459="P",G459,IF($K459=1,$M459,$M459+LOOKUP(2,1/($J$4:$J458=J459),$P$4:$P458))),"")</f>
        <v/>
      </c>
      <c r="Q459" s="57" t="str" cm="1">
        <f t="array" ref="Q459">IFERROR(IF(OR(C459="P",C459="A",C459="R"),F459,IF($K459=1,F459,IF(LOOKUP(2,1/($J$4:$J458=$J459),$P$4:$P458)=0,$F459,IF(AND($C459="C",LOOKUP(2,1/($J$4:$J458=$J459),$P$4:$P458)&gt;0),(F459*G459+LOOKUP(2,1/($J$4:$J458=$J459),$P$4:$P458)*LOOKUP(2,1/($J$4:$J458=$J459),$Q$4:$Q458))/$P459,IF(AND($C459="C",LOOKUP(2,1/($J$4:$J458=$J459),$P$4:$P458)&lt;0),LOOKUP(2,1/($J$4:$J458=$J459),$Q$4:$Q458),IF(AND($C459="V",LOOKUP(2,1/($J$4:$J458=$J459),$P$4:$P458)&lt;0),((-1*(F459*G459))+LOOKUP(2,1/($J$4:$J458=$J459),$P$4:$P458)*LOOKUP(2,1/($J$4:$J458=$J459),$Q$4:$Q458))/$P459,IF(AND($C459="V",LOOKUP(2,1/($J$4:$J458=$J459),$P$4:$P458)&gt;0),LOOKUP(2,1/($J$4:$J458=$J459),$Q$4:$Q458),""))))))),"")</f>
        <v/>
      </c>
      <c r="R459" s="49" t="str">
        <f t="shared" si="194"/>
        <v/>
      </c>
      <c r="S459" s="49" t="str">
        <f t="shared" si="205"/>
        <v/>
      </c>
      <c r="T459" s="49" t="str">
        <f t="shared" si="192"/>
        <v/>
      </c>
      <c r="U459" s="49" t="str">
        <f>IFERROR(IF(C459="P",S459,IF(K459=1,0,IF(OR(LOOKUP(2,1/($E$4:$E458=$E459),$P$4:$P458)=0,AND($C459="C",$N459="LONG"),AND(C459="V",N459="SHORT")),0,S459+(M459*Q459)))),"")</f>
        <v/>
      </c>
      <c r="V459" s="49" t="str">
        <f t="shared" si="193"/>
        <v/>
      </c>
      <c r="W459" s="50" t="str">
        <f t="shared" si="212"/>
        <v/>
      </c>
      <c r="Y459" s="51" t="str">
        <f t="shared" si="199"/>
        <v/>
      </c>
      <c r="Z459" s="50" t="str">
        <f t="shared" si="206"/>
        <v/>
      </c>
      <c r="AA459" s="50" t="str">
        <f t="shared" si="197"/>
        <v/>
      </c>
      <c r="AB459" s="50" t="str">
        <f t="shared" si="200"/>
        <v/>
      </c>
      <c r="AC459" s="58" t="str">
        <f t="shared" si="201"/>
        <v/>
      </c>
      <c r="AD459" s="53" t="str">
        <f t="shared" si="198"/>
        <v/>
      </c>
      <c r="AE459" s="53" t="str">
        <f t="shared" si="202"/>
        <v/>
      </c>
      <c r="AF459" s="59" t="str">
        <f t="shared" si="203"/>
        <v/>
      </c>
      <c r="AG459" s="40" t="str">
        <f>C459&amp;COUNTIFS($C$3:C459,"V")</f>
        <v>0</v>
      </c>
      <c r="AH459" s="266" t="str">
        <f t="shared" si="195"/>
        <v/>
      </c>
      <c r="AI459" s="56" t="str">
        <f t="shared" si="207"/>
        <v/>
      </c>
      <c r="AJ459" s="265" t="str">
        <f t="shared" si="208"/>
        <v/>
      </c>
      <c r="AK459" s="267" t="str">
        <f t="shared" si="209"/>
        <v/>
      </c>
      <c r="AL459" s="267" t="str">
        <f t="shared" si="210"/>
        <v/>
      </c>
      <c r="AM459" s="40" t="str">
        <f t="shared" si="211"/>
        <v/>
      </c>
      <c r="AN459" s="267">
        <f t="shared" si="204"/>
        <v>0</v>
      </c>
      <c r="CE459" s="279"/>
    </row>
    <row r="460" spans="1:83" s="40" customFormat="1" ht="12.75">
      <c r="A460" s="227"/>
      <c r="B460" s="88"/>
      <c r="C460" s="89"/>
      <c r="D460" s="90"/>
      <c r="E460" s="89"/>
      <c r="F460" s="91"/>
      <c r="G460" s="304"/>
      <c r="H460" s="41"/>
      <c r="I460" s="42" t="str">
        <f t="shared" si="213"/>
        <v/>
      </c>
      <c r="J460" s="43" t="str">
        <f t="shared" si="196"/>
        <v/>
      </c>
      <c r="K460" s="44" t="str">
        <f>IF(J460="","",IF(COUNTIF($J$4:J460,J460)=0,"",(COUNTIF($J$4:J460,J460))))</f>
        <v/>
      </c>
      <c r="L460" s="44" t="str">
        <f>IF(K460="","",J460&amp;" _ "&amp;COUNTIF($J$4:J460,J460)&amp;"_"&amp;N460)</f>
        <v/>
      </c>
      <c r="M460" s="45" t="str">
        <f t="shared" si="189"/>
        <v/>
      </c>
      <c r="N460" s="44" t="str">
        <f t="shared" si="190"/>
        <v/>
      </c>
      <c r="O460" s="57" t="str">
        <f t="shared" si="191"/>
        <v/>
      </c>
      <c r="P460" s="48" t="str" cm="1">
        <f t="array" ref="P460">IFERROR(IF(C460="P",G460,IF($K460=1,$M460,$M460+LOOKUP(2,1/($J$4:$J459=J460),$P$4:$P459))),"")</f>
        <v/>
      </c>
      <c r="Q460" s="57" t="str" cm="1">
        <f t="array" ref="Q460">IFERROR(IF(OR(C460="P",C460="A",C460="R"),F460,IF($K460=1,F460,IF(LOOKUP(2,1/($J$4:$J459=$J460),$P$4:$P459)=0,$F460,IF(AND($C460="C",LOOKUP(2,1/($J$4:$J459=$J460),$P$4:$P459)&gt;0),(F460*G460+LOOKUP(2,1/($J$4:$J459=$J460),$P$4:$P459)*LOOKUP(2,1/($J$4:$J459=$J460),$Q$4:$Q459))/$P460,IF(AND($C460="C",LOOKUP(2,1/($J$4:$J459=$J460),$P$4:$P459)&lt;0),LOOKUP(2,1/($J$4:$J459=$J460),$Q$4:$Q459),IF(AND($C460="V",LOOKUP(2,1/($J$4:$J459=$J460),$P$4:$P459)&lt;0),((-1*(F460*G460))+LOOKUP(2,1/($J$4:$J459=$J460),$P$4:$P459)*LOOKUP(2,1/($J$4:$J459=$J460),$Q$4:$Q459))/$P460,IF(AND($C460="V",LOOKUP(2,1/($J$4:$J459=$J460),$P$4:$P459)&gt;0),LOOKUP(2,1/($J$4:$J459=$J460),$Q$4:$Q459),""))))))),"")</f>
        <v/>
      </c>
      <c r="R460" s="49" t="str">
        <f t="shared" si="194"/>
        <v/>
      </c>
      <c r="S460" s="49" t="str">
        <f t="shared" si="205"/>
        <v/>
      </c>
      <c r="T460" s="49" t="str">
        <f t="shared" si="192"/>
        <v/>
      </c>
      <c r="U460" s="49" t="str">
        <f>IFERROR(IF(C460="P",S460,IF(K460=1,0,IF(OR(LOOKUP(2,1/($E$4:$E459=$E460),$P$4:$P459)=0,AND($C460="C",$N460="LONG"),AND(C460="V",N460="SHORT")),0,S460+(M460*Q460)))),"")</f>
        <v/>
      </c>
      <c r="V460" s="49" t="str">
        <f t="shared" si="193"/>
        <v/>
      </c>
      <c r="W460" s="50" t="str">
        <f t="shared" si="212"/>
        <v/>
      </c>
      <c r="Y460" s="51" t="str">
        <f t="shared" si="199"/>
        <v/>
      </c>
      <c r="Z460" s="50" t="str">
        <f t="shared" si="206"/>
        <v/>
      </c>
      <c r="AA460" s="50" t="str">
        <f t="shared" si="197"/>
        <v/>
      </c>
      <c r="AB460" s="50" t="str">
        <f t="shared" si="200"/>
        <v/>
      </c>
      <c r="AC460" s="58" t="str">
        <f t="shared" si="201"/>
        <v/>
      </c>
      <c r="AD460" s="53" t="str">
        <f t="shared" si="198"/>
        <v/>
      </c>
      <c r="AE460" s="53" t="str">
        <f t="shared" si="202"/>
        <v/>
      </c>
      <c r="AF460" s="59" t="str">
        <f t="shared" si="203"/>
        <v/>
      </c>
      <c r="AG460" s="40" t="str">
        <f>C460&amp;COUNTIFS($C$3:C460,"V")</f>
        <v>0</v>
      </c>
      <c r="AH460" s="266" t="str">
        <f t="shared" si="195"/>
        <v/>
      </c>
      <c r="AI460" s="56" t="str">
        <f t="shared" si="207"/>
        <v/>
      </c>
      <c r="AJ460" s="265" t="str">
        <f t="shared" si="208"/>
        <v/>
      </c>
      <c r="AK460" s="267" t="str">
        <f t="shared" si="209"/>
        <v/>
      </c>
      <c r="AL460" s="267" t="str">
        <f t="shared" si="210"/>
        <v/>
      </c>
      <c r="AM460" s="40" t="str">
        <f t="shared" si="211"/>
        <v/>
      </c>
      <c r="AN460" s="267">
        <f t="shared" si="204"/>
        <v>0</v>
      </c>
      <c r="CE460" s="279"/>
    </row>
    <row r="461" spans="1:83" s="40" customFormat="1" ht="12.75">
      <c r="A461" s="227"/>
      <c r="B461" s="88"/>
      <c r="C461" s="89"/>
      <c r="D461" s="90"/>
      <c r="E461" s="89"/>
      <c r="F461" s="91"/>
      <c r="G461" s="304"/>
      <c r="H461" s="41"/>
      <c r="I461" s="42" t="str">
        <f t="shared" si="213"/>
        <v/>
      </c>
      <c r="J461" s="43" t="str">
        <f t="shared" si="196"/>
        <v/>
      </c>
      <c r="K461" s="44" t="str">
        <f>IF(J461="","",IF(COUNTIF($J$4:J461,J461)=0,"",(COUNTIF($J$4:J461,J461))))</f>
        <v/>
      </c>
      <c r="L461" s="44" t="str">
        <f>IF(K461="","",J461&amp;" _ "&amp;COUNTIF($J$4:J461,J461)&amp;"_"&amp;N461)</f>
        <v/>
      </c>
      <c r="M461" s="45" t="str">
        <f t="shared" ref="M461:M524" si="214">IF(F461="","",IF(OR(C461="C",C461="R"),G461,G461*-1))</f>
        <v/>
      </c>
      <c r="N461" s="44" t="str">
        <f t="shared" ref="N461:N524" si="215">IF(E461="","",IF(C461="A","",IF(C461="R","",IF(P461=0,"",IF(C461="P","",IF(P461&gt;0,"LONG","SHORT"))))))</f>
        <v/>
      </c>
      <c r="O461" s="57" t="str">
        <f t="shared" ref="O461:O524" si="216">IF(G461="","",F461*G461)</f>
        <v/>
      </c>
      <c r="P461" s="48" t="str" cm="1">
        <f t="array" ref="P461">IFERROR(IF(C461="P",G461,IF($K461=1,$M461,$M461+LOOKUP(2,1/($J$4:$J460=J461),$P$4:$P460))),"")</f>
        <v/>
      </c>
      <c r="Q461" s="57" t="str" cm="1">
        <f t="array" ref="Q461">IFERROR(IF(OR(C461="P",C461="A",C461="R"),F461,IF($K461=1,F461,IF(LOOKUP(2,1/($J$4:$J460=$J461),$P$4:$P460)=0,$F461,IF(AND($C461="C",LOOKUP(2,1/($J$4:$J460=$J461),$P$4:$P460)&gt;0),(F461*G461+LOOKUP(2,1/($J$4:$J460=$J461),$P$4:$P460)*LOOKUP(2,1/($J$4:$J460=$J461),$Q$4:$Q460))/$P461,IF(AND($C461="C",LOOKUP(2,1/($J$4:$J460=$J461),$P$4:$P460)&lt;0),LOOKUP(2,1/($J$4:$J460=$J461),$Q$4:$Q460),IF(AND($C461="V",LOOKUP(2,1/($J$4:$J460=$J461),$P$4:$P460)&lt;0),((-1*(F461*G461))+LOOKUP(2,1/($J$4:$J460=$J461),$P$4:$P460)*LOOKUP(2,1/($J$4:$J460=$J461),$Q$4:$Q460))/$P461,IF(AND($C461="V",LOOKUP(2,1/($J$4:$J460=$J461),$P$4:$P460)&gt;0),LOOKUP(2,1/($J$4:$J460=$J461),$Q$4:$Q460),""))))))),"")</f>
        <v/>
      </c>
      <c r="R461" s="49" t="str">
        <f t="shared" si="194"/>
        <v/>
      </c>
      <c r="S461" s="49" t="str">
        <f t="shared" si="205"/>
        <v/>
      </c>
      <c r="T461" s="49" t="str">
        <f t="shared" ref="T461:T524" si="217">IF(C461&lt;&gt;"",S461+T460,"")</f>
        <v/>
      </c>
      <c r="U461" s="49" t="str">
        <f>IFERROR(IF(C461="P",S461,IF(K461=1,0,IF(OR(LOOKUP(2,1/($E$4:$E460=$E461),$P$4:$P460)=0,AND($C461="C",$N461="LONG"),AND(C461="V",N461="SHORT")),0,S461+(M461*Q461)))),"")</f>
        <v/>
      </c>
      <c r="V461" s="49" t="str">
        <f t="shared" ref="V461:V524" si="218">IFERROR(U461+V460,"")</f>
        <v/>
      </c>
      <c r="W461" s="50" t="str">
        <f t="shared" si="212"/>
        <v/>
      </c>
      <c r="Y461" s="51" t="str">
        <f t="shared" si="199"/>
        <v/>
      </c>
      <c r="Z461" s="50" t="str">
        <f t="shared" si="206"/>
        <v/>
      </c>
      <c r="AA461" s="50" t="str">
        <f t="shared" si="197"/>
        <v/>
      </c>
      <c r="AB461" s="50" t="str">
        <f t="shared" si="200"/>
        <v/>
      </c>
      <c r="AC461" s="58" t="str">
        <f t="shared" si="201"/>
        <v/>
      </c>
      <c r="AD461" s="53" t="str">
        <f t="shared" si="198"/>
        <v/>
      </c>
      <c r="AE461" s="53" t="str">
        <f t="shared" si="202"/>
        <v/>
      </c>
      <c r="AF461" s="59" t="str">
        <f t="shared" si="203"/>
        <v/>
      </c>
      <c r="AG461" s="40" t="str">
        <f>C461&amp;COUNTIFS($C$3:C461,"V")</f>
        <v>0</v>
      </c>
      <c r="AH461" s="266" t="str">
        <f t="shared" si="195"/>
        <v/>
      </c>
      <c r="AI461" s="56" t="str">
        <f t="shared" si="207"/>
        <v/>
      </c>
      <c r="AJ461" s="265" t="str">
        <f t="shared" si="208"/>
        <v/>
      </c>
      <c r="AK461" s="267" t="str">
        <f t="shared" si="209"/>
        <v/>
      </c>
      <c r="AL461" s="267" t="str">
        <f t="shared" si="210"/>
        <v/>
      </c>
      <c r="AM461" s="40" t="str">
        <f t="shared" si="211"/>
        <v/>
      </c>
      <c r="AN461" s="267">
        <f t="shared" si="204"/>
        <v>0</v>
      </c>
      <c r="CE461" s="279"/>
    </row>
    <row r="462" spans="1:83" s="40" customFormat="1" ht="12.75">
      <c r="A462" s="227"/>
      <c r="B462" s="88"/>
      <c r="C462" s="89"/>
      <c r="D462" s="90"/>
      <c r="E462" s="89"/>
      <c r="F462" s="91"/>
      <c r="G462" s="304"/>
      <c r="H462" s="41"/>
      <c r="I462" s="42" t="str">
        <f t="shared" si="213"/>
        <v/>
      </c>
      <c r="J462" s="43" t="str">
        <f t="shared" si="196"/>
        <v/>
      </c>
      <c r="K462" s="44" t="str">
        <f>IF(J462="","",IF(COUNTIF($J$4:J462,J462)=0,"",(COUNTIF($J$4:J462,J462))))</f>
        <v/>
      </c>
      <c r="L462" s="44" t="str">
        <f>IF(K462="","",J462&amp;" _ "&amp;COUNTIF($J$4:J462,J462)&amp;"_"&amp;N462)</f>
        <v/>
      </c>
      <c r="M462" s="45" t="str">
        <f t="shared" si="214"/>
        <v/>
      </c>
      <c r="N462" s="44" t="str">
        <f t="shared" si="215"/>
        <v/>
      </c>
      <c r="O462" s="57" t="str">
        <f t="shared" si="216"/>
        <v/>
      </c>
      <c r="P462" s="48" t="str" cm="1">
        <f t="array" ref="P462">IFERROR(IF(C462="P",G462,IF($K462=1,$M462,$M462+LOOKUP(2,1/($J$4:$J461=J462),$P$4:$P461))),"")</f>
        <v/>
      </c>
      <c r="Q462" s="57" t="str" cm="1">
        <f t="array" ref="Q462">IFERROR(IF(OR(C462="P",C462="A",C462="R"),F462,IF($K462=1,F462,IF(LOOKUP(2,1/($J$4:$J461=$J462),$P$4:$P461)=0,$F462,IF(AND($C462="C",LOOKUP(2,1/($J$4:$J461=$J462),$P$4:$P461)&gt;0),(F462*G462+LOOKUP(2,1/($J$4:$J461=$J462),$P$4:$P461)*LOOKUP(2,1/($J$4:$J461=$J462),$Q$4:$Q461))/$P462,IF(AND($C462="C",LOOKUP(2,1/($J$4:$J461=$J462),$P$4:$P461)&lt;0),LOOKUP(2,1/($J$4:$J461=$J462),$Q$4:$Q461),IF(AND($C462="V",LOOKUP(2,1/($J$4:$J461=$J462),$P$4:$P461)&lt;0),((-1*(F462*G462))+LOOKUP(2,1/($J$4:$J461=$J462),$P$4:$P461)*LOOKUP(2,1/($J$4:$J461=$J462),$Q$4:$Q461))/$P462,IF(AND($C462="V",LOOKUP(2,1/($J$4:$J461=$J462),$P$4:$P461)&gt;0),LOOKUP(2,1/($J$4:$J461=$J462),$Q$4:$Q461),""))))))),"")</f>
        <v/>
      </c>
      <c r="R462" s="49" t="str">
        <f t="shared" si="194"/>
        <v/>
      </c>
      <c r="S462" s="49" t="str">
        <f t="shared" si="205"/>
        <v/>
      </c>
      <c r="T462" s="49" t="str">
        <f t="shared" si="217"/>
        <v/>
      </c>
      <c r="U462" s="49" t="str">
        <f>IFERROR(IF(C462="P",S462,IF(K462=1,0,IF(OR(LOOKUP(2,1/($E$4:$E461=$E462),$P$4:$P461)=0,AND($C462="C",$N462="LONG"),AND(C462="V",N462="SHORT")),0,S462+(M462*Q462)))),"")</f>
        <v/>
      </c>
      <c r="V462" s="49" t="str">
        <f t="shared" si="218"/>
        <v/>
      </c>
      <c r="W462" s="50" t="str">
        <f t="shared" si="212"/>
        <v/>
      </c>
      <c r="Y462" s="51" t="str">
        <f t="shared" si="199"/>
        <v/>
      </c>
      <c r="Z462" s="50" t="str">
        <f t="shared" si="206"/>
        <v/>
      </c>
      <c r="AA462" s="50" t="str">
        <f t="shared" si="197"/>
        <v/>
      </c>
      <c r="AB462" s="50" t="str">
        <f t="shared" si="200"/>
        <v/>
      </c>
      <c r="AC462" s="58" t="str">
        <f t="shared" si="201"/>
        <v/>
      </c>
      <c r="AD462" s="53" t="str">
        <f t="shared" si="198"/>
        <v/>
      </c>
      <c r="AE462" s="53" t="str">
        <f t="shared" si="202"/>
        <v/>
      </c>
      <c r="AF462" s="59" t="str">
        <f t="shared" si="203"/>
        <v/>
      </c>
      <c r="AG462" s="40" t="str">
        <f>C462&amp;COUNTIFS($C$3:C462,"V")</f>
        <v>0</v>
      </c>
      <c r="AH462" s="266" t="str">
        <f t="shared" si="195"/>
        <v/>
      </c>
      <c r="AI462" s="56" t="str">
        <f t="shared" si="207"/>
        <v/>
      </c>
      <c r="AJ462" s="265" t="str">
        <f t="shared" si="208"/>
        <v/>
      </c>
      <c r="AK462" s="267" t="str">
        <f t="shared" si="209"/>
        <v/>
      </c>
      <c r="AL462" s="267" t="str">
        <f t="shared" si="210"/>
        <v/>
      </c>
      <c r="AM462" s="40" t="str">
        <f t="shared" si="211"/>
        <v/>
      </c>
      <c r="AN462" s="267">
        <f t="shared" si="204"/>
        <v>0</v>
      </c>
      <c r="CE462" s="279"/>
    </row>
    <row r="463" spans="1:83" s="40" customFormat="1" ht="12.75">
      <c r="A463" s="227"/>
      <c r="B463" s="88"/>
      <c r="C463" s="89"/>
      <c r="D463" s="90"/>
      <c r="E463" s="89"/>
      <c r="F463" s="91"/>
      <c r="G463" s="304"/>
      <c r="H463" s="41"/>
      <c r="I463" s="42" t="str">
        <f t="shared" si="213"/>
        <v/>
      </c>
      <c r="J463" s="43" t="str">
        <f t="shared" si="196"/>
        <v/>
      </c>
      <c r="K463" s="44" t="str">
        <f>IF(J463="","",IF(COUNTIF($J$4:J463,J463)=0,"",(COUNTIF($J$4:J463,J463))))</f>
        <v/>
      </c>
      <c r="L463" s="44" t="str">
        <f>IF(K463="","",J463&amp;" _ "&amp;COUNTIF($J$4:J463,J463)&amp;"_"&amp;N463)</f>
        <v/>
      </c>
      <c r="M463" s="45" t="str">
        <f t="shared" si="214"/>
        <v/>
      </c>
      <c r="N463" s="44" t="str">
        <f t="shared" si="215"/>
        <v/>
      </c>
      <c r="O463" s="57" t="str">
        <f t="shared" si="216"/>
        <v/>
      </c>
      <c r="P463" s="48" t="str" cm="1">
        <f t="array" ref="P463">IFERROR(IF(C463="P",G463,IF($K463=1,$M463,$M463+LOOKUP(2,1/($J$4:$J462=J463),$P$4:$P462))),"")</f>
        <v/>
      </c>
      <c r="Q463" s="57" t="str" cm="1">
        <f t="array" ref="Q463">IFERROR(IF(OR(C463="P",C463="A",C463="R"),F463,IF($K463=1,F463,IF(LOOKUP(2,1/($J$4:$J462=$J463),$P$4:$P462)=0,$F463,IF(AND($C463="C",LOOKUP(2,1/($J$4:$J462=$J463),$P$4:$P462)&gt;0),(F463*G463+LOOKUP(2,1/($J$4:$J462=$J463),$P$4:$P462)*LOOKUP(2,1/($J$4:$J462=$J463),$Q$4:$Q462))/$P463,IF(AND($C463="C",LOOKUP(2,1/($J$4:$J462=$J463),$P$4:$P462)&lt;0),LOOKUP(2,1/($J$4:$J462=$J463),$Q$4:$Q462),IF(AND($C463="V",LOOKUP(2,1/($J$4:$J462=$J463),$P$4:$P462)&lt;0),((-1*(F463*G463))+LOOKUP(2,1/($J$4:$J462=$J463),$P$4:$P462)*LOOKUP(2,1/($J$4:$J462=$J463),$Q$4:$Q462))/$P463,IF(AND($C463="V",LOOKUP(2,1/($J$4:$J462=$J463),$P$4:$P462)&gt;0),LOOKUP(2,1/($J$4:$J462=$J463),$Q$4:$Q462),""))))))),"")</f>
        <v/>
      </c>
      <c r="R463" s="49" t="str">
        <f t="shared" si="194"/>
        <v/>
      </c>
      <c r="S463" s="49" t="str">
        <f t="shared" si="205"/>
        <v/>
      </c>
      <c r="T463" s="49" t="str">
        <f t="shared" si="217"/>
        <v/>
      </c>
      <c r="U463" s="49" t="str">
        <f>IFERROR(IF(C463="P",S463,IF(K463=1,0,IF(OR(LOOKUP(2,1/($E$4:$E462=$E463),$P$4:$P462)=0,AND($C463="C",$N463="LONG"),AND(C463="V",N463="SHORT")),0,S463+(M463*Q463)))),"")</f>
        <v/>
      </c>
      <c r="V463" s="49" t="str">
        <f t="shared" si="218"/>
        <v/>
      </c>
      <c r="W463" s="50" t="str">
        <f t="shared" si="212"/>
        <v/>
      </c>
      <c r="Y463" s="51" t="str">
        <f t="shared" si="199"/>
        <v/>
      </c>
      <c r="Z463" s="50" t="str">
        <f t="shared" si="206"/>
        <v/>
      </c>
      <c r="AA463" s="50" t="str">
        <f t="shared" si="197"/>
        <v/>
      </c>
      <c r="AB463" s="50" t="str">
        <f t="shared" si="200"/>
        <v/>
      </c>
      <c r="AC463" s="58" t="str">
        <f t="shared" si="201"/>
        <v/>
      </c>
      <c r="AD463" s="53" t="str">
        <f t="shared" si="198"/>
        <v/>
      </c>
      <c r="AE463" s="53" t="str">
        <f t="shared" si="202"/>
        <v/>
      </c>
      <c r="AF463" s="59" t="str">
        <f t="shared" si="203"/>
        <v/>
      </c>
      <c r="AG463" s="40" t="str">
        <f>C463&amp;COUNTIFS($C$3:C463,"V")</f>
        <v>0</v>
      </c>
      <c r="AH463" s="266" t="str">
        <f t="shared" si="195"/>
        <v/>
      </c>
      <c r="AI463" s="56" t="str">
        <f t="shared" si="207"/>
        <v/>
      </c>
      <c r="AJ463" s="265" t="str">
        <f t="shared" si="208"/>
        <v/>
      </c>
      <c r="AK463" s="267" t="str">
        <f t="shared" si="209"/>
        <v/>
      </c>
      <c r="AL463" s="267" t="str">
        <f t="shared" si="210"/>
        <v/>
      </c>
      <c r="AM463" s="40" t="str">
        <f t="shared" si="211"/>
        <v/>
      </c>
      <c r="AN463" s="267">
        <f t="shared" si="204"/>
        <v>0</v>
      </c>
      <c r="CE463" s="279"/>
    </row>
    <row r="464" spans="1:83" s="40" customFormat="1" ht="12.75">
      <c r="A464" s="227"/>
      <c r="B464" s="88"/>
      <c r="C464" s="89"/>
      <c r="D464" s="90"/>
      <c r="E464" s="89"/>
      <c r="F464" s="91"/>
      <c r="G464" s="304"/>
      <c r="H464" s="41"/>
      <c r="I464" s="42" t="str">
        <f t="shared" si="213"/>
        <v/>
      </c>
      <c r="J464" s="43" t="str">
        <f t="shared" si="196"/>
        <v/>
      </c>
      <c r="K464" s="44" t="str">
        <f>IF(J464="","",IF(COUNTIF($J$4:J464,J464)=0,"",(COUNTIF($J$4:J464,J464))))</f>
        <v/>
      </c>
      <c r="L464" s="44" t="str">
        <f>IF(K464="","",J464&amp;" _ "&amp;COUNTIF($J$4:J464,J464)&amp;"_"&amp;N464)</f>
        <v/>
      </c>
      <c r="M464" s="45" t="str">
        <f t="shared" si="214"/>
        <v/>
      </c>
      <c r="N464" s="44" t="str">
        <f t="shared" si="215"/>
        <v/>
      </c>
      <c r="O464" s="57" t="str">
        <f t="shared" si="216"/>
        <v/>
      </c>
      <c r="P464" s="48" t="str" cm="1">
        <f t="array" ref="P464">IFERROR(IF(C464="P",G464,IF($K464=1,$M464,$M464+LOOKUP(2,1/($J$4:$J463=J464),$P$4:$P463))),"")</f>
        <v/>
      </c>
      <c r="Q464" s="57" t="str" cm="1">
        <f t="array" ref="Q464">IFERROR(IF(OR(C464="P",C464="A",C464="R"),F464,IF($K464=1,F464,IF(LOOKUP(2,1/($J$4:$J463=$J464),$P$4:$P463)=0,$F464,IF(AND($C464="C",LOOKUP(2,1/($J$4:$J463=$J464),$P$4:$P463)&gt;0),(F464*G464+LOOKUP(2,1/($J$4:$J463=$J464),$P$4:$P463)*LOOKUP(2,1/($J$4:$J463=$J464),$Q$4:$Q463))/$P464,IF(AND($C464="C",LOOKUP(2,1/($J$4:$J463=$J464),$P$4:$P463)&lt;0),LOOKUP(2,1/($J$4:$J463=$J464),$Q$4:$Q463),IF(AND($C464="V",LOOKUP(2,1/($J$4:$J463=$J464),$P$4:$P463)&lt;0),((-1*(F464*G464))+LOOKUP(2,1/($J$4:$J463=$J464),$P$4:$P463)*LOOKUP(2,1/($J$4:$J463=$J464),$Q$4:$Q463))/$P464,IF(AND($C464="V",LOOKUP(2,1/($J$4:$J463=$J464),$P$4:$P463)&gt;0),LOOKUP(2,1/($J$4:$J463=$J464),$Q$4:$Q463),""))))))),"")</f>
        <v/>
      </c>
      <c r="R464" s="49" t="str">
        <f t="shared" si="194"/>
        <v/>
      </c>
      <c r="S464" s="49" t="str">
        <f t="shared" si="205"/>
        <v/>
      </c>
      <c r="T464" s="49" t="str">
        <f t="shared" si="217"/>
        <v/>
      </c>
      <c r="U464" s="49" t="str">
        <f>IFERROR(IF(C464="P",S464,IF(K464=1,0,IF(OR(LOOKUP(2,1/($E$4:$E463=$E464),$P$4:$P463)=0,AND($C464="C",$N464="LONG"),AND(C464="V",N464="SHORT")),0,S464+(M464*Q464)))),"")</f>
        <v/>
      </c>
      <c r="V464" s="49" t="str">
        <f t="shared" si="218"/>
        <v/>
      </c>
      <c r="W464" s="50" t="str">
        <f t="shared" si="212"/>
        <v/>
      </c>
      <c r="Y464" s="51" t="str">
        <f t="shared" si="199"/>
        <v/>
      </c>
      <c r="Z464" s="50" t="str">
        <f t="shared" si="206"/>
        <v/>
      </c>
      <c r="AA464" s="50" t="str">
        <f t="shared" si="197"/>
        <v/>
      </c>
      <c r="AB464" s="50" t="str">
        <f t="shared" si="200"/>
        <v/>
      </c>
      <c r="AC464" s="58" t="str">
        <f t="shared" si="201"/>
        <v/>
      </c>
      <c r="AD464" s="53" t="str">
        <f t="shared" si="198"/>
        <v/>
      </c>
      <c r="AE464" s="53" t="str">
        <f t="shared" si="202"/>
        <v/>
      </c>
      <c r="AF464" s="59" t="str">
        <f t="shared" si="203"/>
        <v/>
      </c>
      <c r="AG464" s="40" t="str">
        <f>C464&amp;COUNTIFS($C$3:C464,"V")</f>
        <v>0</v>
      </c>
      <c r="AH464" s="266" t="str">
        <f t="shared" si="195"/>
        <v/>
      </c>
      <c r="AI464" s="56" t="str">
        <f t="shared" si="207"/>
        <v/>
      </c>
      <c r="AJ464" s="265" t="str">
        <f t="shared" si="208"/>
        <v/>
      </c>
      <c r="AK464" s="267" t="str">
        <f t="shared" si="209"/>
        <v/>
      </c>
      <c r="AL464" s="267" t="str">
        <f t="shared" si="210"/>
        <v/>
      </c>
      <c r="AM464" s="40" t="str">
        <f t="shared" si="211"/>
        <v/>
      </c>
      <c r="AN464" s="267">
        <f t="shared" si="204"/>
        <v>0</v>
      </c>
      <c r="CE464" s="279"/>
    </row>
    <row r="465" spans="1:83" s="40" customFormat="1" ht="12.75">
      <c r="A465" s="227"/>
      <c r="B465" s="88"/>
      <c r="C465" s="89"/>
      <c r="D465" s="90"/>
      <c r="E465" s="89"/>
      <c r="F465" s="91"/>
      <c r="G465" s="304"/>
      <c r="H465" s="41"/>
      <c r="I465" s="42" t="str">
        <f t="shared" si="213"/>
        <v/>
      </c>
      <c r="J465" s="43" t="str">
        <f t="shared" si="196"/>
        <v/>
      </c>
      <c r="K465" s="44" t="str">
        <f>IF(J465="","",IF(COUNTIF($J$4:J465,J465)=0,"",(COUNTIF($J$4:J465,J465))))</f>
        <v/>
      </c>
      <c r="L465" s="44" t="str">
        <f>IF(K465="","",J465&amp;" _ "&amp;COUNTIF($J$4:J465,J465)&amp;"_"&amp;N465)</f>
        <v/>
      </c>
      <c r="M465" s="45" t="str">
        <f t="shared" si="214"/>
        <v/>
      </c>
      <c r="N465" s="44" t="str">
        <f t="shared" si="215"/>
        <v/>
      </c>
      <c r="O465" s="57" t="str">
        <f t="shared" si="216"/>
        <v/>
      </c>
      <c r="P465" s="48" t="str" cm="1">
        <f t="array" ref="P465">IFERROR(IF(C465="P",G465,IF($K465=1,$M465,$M465+LOOKUP(2,1/($J$4:$J464=J465),$P$4:$P464))),"")</f>
        <v/>
      </c>
      <c r="Q465" s="57" t="str" cm="1">
        <f t="array" ref="Q465">IFERROR(IF(OR(C465="P",C465="A",C465="R"),F465,IF($K465=1,F465,IF(LOOKUP(2,1/($J$4:$J464=$J465),$P$4:$P464)=0,$F465,IF(AND($C465="C",LOOKUP(2,1/($J$4:$J464=$J465),$P$4:$P464)&gt;0),(F465*G465+LOOKUP(2,1/($J$4:$J464=$J465),$P$4:$P464)*LOOKUP(2,1/($J$4:$J464=$J465),$Q$4:$Q464))/$P465,IF(AND($C465="C",LOOKUP(2,1/($J$4:$J464=$J465),$P$4:$P464)&lt;0),LOOKUP(2,1/($J$4:$J464=$J465),$Q$4:$Q464),IF(AND($C465="V",LOOKUP(2,1/($J$4:$J464=$J465),$P$4:$P464)&lt;0),((-1*(F465*G465))+LOOKUP(2,1/($J$4:$J464=$J465),$P$4:$P464)*LOOKUP(2,1/($J$4:$J464=$J465),$Q$4:$Q464))/$P465,IF(AND($C465="V",LOOKUP(2,1/($J$4:$J464=$J465),$P$4:$P464)&gt;0),LOOKUP(2,1/($J$4:$J464=$J465),$Q$4:$Q464),""))))))),"")</f>
        <v/>
      </c>
      <c r="R465" s="49" t="str">
        <f t="shared" ref="R465:R528" si="219">IFERROR(Q465*P465,"")</f>
        <v/>
      </c>
      <c r="S465" s="49" t="str">
        <f t="shared" si="205"/>
        <v/>
      </c>
      <c r="T465" s="49" t="str">
        <f t="shared" si="217"/>
        <v/>
      </c>
      <c r="U465" s="49" t="str">
        <f>IFERROR(IF(C465="P",S465,IF(K465=1,0,IF(OR(LOOKUP(2,1/($E$4:$E464=$E465),$P$4:$P464)=0,AND($C465="C",$N465="LONG"),AND(C465="V",N465="SHORT")),0,S465+(M465*Q465)))),"")</f>
        <v/>
      </c>
      <c r="V465" s="49" t="str">
        <f t="shared" si="218"/>
        <v/>
      </c>
      <c r="W465" s="50" t="str">
        <f t="shared" si="212"/>
        <v/>
      </c>
      <c r="Y465" s="51" t="str">
        <f t="shared" si="199"/>
        <v/>
      </c>
      <c r="Z465" s="50" t="str">
        <f t="shared" si="206"/>
        <v/>
      </c>
      <c r="AA465" s="50" t="str">
        <f t="shared" si="197"/>
        <v/>
      </c>
      <c r="AB465" s="50" t="str">
        <f t="shared" si="200"/>
        <v/>
      </c>
      <c r="AC465" s="58" t="str">
        <f t="shared" si="201"/>
        <v/>
      </c>
      <c r="AD465" s="53" t="str">
        <f t="shared" si="198"/>
        <v/>
      </c>
      <c r="AE465" s="53" t="str">
        <f t="shared" si="202"/>
        <v/>
      </c>
      <c r="AF465" s="59" t="str">
        <f t="shared" si="203"/>
        <v/>
      </c>
      <c r="AG465" s="40" t="str">
        <f>C465&amp;COUNTIFS($C$3:C465,"V")</f>
        <v>0</v>
      </c>
      <c r="AH465" s="266" t="str">
        <f t="shared" si="195"/>
        <v/>
      </c>
      <c r="AI465" s="56" t="str">
        <f t="shared" si="207"/>
        <v/>
      </c>
      <c r="AJ465" s="265" t="str">
        <f t="shared" si="208"/>
        <v/>
      </c>
      <c r="AK465" s="267" t="str">
        <f t="shared" si="209"/>
        <v/>
      </c>
      <c r="AL465" s="267" t="str">
        <f t="shared" si="210"/>
        <v/>
      </c>
      <c r="AM465" s="40" t="str">
        <f t="shared" si="211"/>
        <v/>
      </c>
      <c r="AN465" s="267">
        <f t="shared" si="204"/>
        <v>0</v>
      </c>
      <c r="CE465" s="279"/>
    </row>
    <row r="466" spans="1:83" s="40" customFormat="1" ht="12.75">
      <c r="A466" s="227"/>
      <c r="B466" s="88"/>
      <c r="C466" s="89"/>
      <c r="D466" s="90"/>
      <c r="E466" s="89"/>
      <c r="F466" s="91"/>
      <c r="G466" s="304"/>
      <c r="H466" s="41"/>
      <c r="I466" s="42" t="str">
        <f t="shared" si="213"/>
        <v/>
      </c>
      <c r="J466" s="43" t="str">
        <f t="shared" si="196"/>
        <v/>
      </c>
      <c r="K466" s="44" t="str">
        <f>IF(J466="","",IF(COUNTIF($J$4:J466,J466)=0,"",(COUNTIF($J$4:J466,J466))))</f>
        <v/>
      </c>
      <c r="L466" s="44" t="str">
        <f>IF(K466="","",J466&amp;" _ "&amp;COUNTIF($J$4:J466,J466)&amp;"_"&amp;N466)</f>
        <v/>
      </c>
      <c r="M466" s="45" t="str">
        <f t="shared" si="214"/>
        <v/>
      </c>
      <c r="N466" s="44" t="str">
        <f t="shared" si="215"/>
        <v/>
      </c>
      <c r="O466" s="57" t="str">
        <f t="shared" si="216"/>
        <v/>
      </c>
      <c r="P466" s="48" t="str" cm="1">
        <f t="array" ref="P466">IFERROR(IF(C466="P",G466,IF($K466=1,$M466,$M466+LOOKUP(2,1/($J$4:$J465=J466),$P$4:$P465))),"")</f>
        <v/>
      </c>
      <c r="Q466" s="57" t="str" cm="1">
        <f t="array" ref="Q466">IFERROR(IF(OR(C466="P",C466="A",C466="R"),F466,IF($K466=1,F466,IF(LOOKUP(2,1/($J$4:$J465=$J466),$P$4:$P465)=0,$F466,IF(AND($C466="C",LOOKUP(2,1/($J$4:$J465=$J466),$P$4:$P465)&gt;0),(F466*G466+LOOKUP(2,1/($J$4:$J465=$J466),$P$4:$P465)*LOOKUP(2,1/($J$4:$J465=$J466),$Q$4:$Q465))/$P466,IF(AND($C466="C",LOOKUP(2,1/($J$4:$J465=$J466),$P$4:$P465)&lt;0),LOOKUP(2,1/($J$4:$J465=$J466),$Q$4:$Q465),IF(AND($C466="V",LOOKUP(2,1/($J$4:$J465=$J466),$P$4:$P465)&lt;0),((-1*(F466*G466))+LOOKUP(2,1/($J$4:$J465=$J466),$P$4:$P465)*LOOKUP(2,1/($J$4:$J465=$J466),$Q$4:$Q465))/$P466,IF(AND($C466="V",LOOKUP(2,1/($J$4:$J465=$J466),$P$4:$P465)&gt;0),LOOKUP(2,1/($J$4:$J465=$J466),$Q$4:$Q465),""))))))),"")</f>
        <v/>
      </c>
      <c r="R466" s="49" t="str">
        <f t="shared" si="219"/>
        <v/>
      </c>
      <c r="S466" s="49" t="str">
        <f t="shared" si="205"/>
        <v/>
      </c>
      <c r="T466" s="49" t="str">
        <f t="shared" si="217"/>
        <v/>
      </c>
      <c r="U466" s="49" t="str">
        <f>IFERROR(IF(C466="P",S466,IF(K466=1,0,IF(OR(LOOKUP(2,1/($E$4:$E465=$E466),$P$4:$P465)=0,AND($C466="C",$N466="LONG"),AND(C466="V",N466="SHORT")),0,S466+(M466*Q466)))),"")</f>
        <v/>
      </c>
      <c r="V466" s="49" t="str">
        <f t="shared" si="218"/>
        <v/>
      </c>
      <c r="W466" s="50" t="str">
        <f t="shared" si="212"/>
        <v/>
      </c>
      <c r="Y466" s="51" t="str">
        <f t="shared" si="199"/>
        <v/>
      </c>
      <c r="Z466" s="50" t="str">
        <f t="shared" si="206"/>
        <v/>
      </c>
      <c r="AA466" s="50" t="str">
        <f t="shared" si="197"/>
        <v/>
      </c>
      <c r="AB466" s="50" t="str">
        <f t="shared" si="200"/>
        <v/>
      </c>
      <c r="AC466" s="58" t="str">
        <f t="shared" si="201"/>
        <v/>
      </c>
      <c r="AD466" s="53" t="str">
        <f t="shared" si="198"/>
        <v/>
      </c>
      <c r="AE466" s="53" t="str">
        <f t="shared" si="202"/>
        <v/>
      </c>
      <c r="AF466" s="59" t="str">
        <f t="shared" si="203"/>
        <v/>
      </c>
      <c r="AG466" s="40" t="str">
        <f>C466&amp;COUNTIFS($C$3:C466,"V")</f>
        <v>0</v>
      </c>
      <c r="AH466" s="266" t="str">
        <f t="shared" si="195"/>
        <v/>
      </c>
      <c r="AI466" s="56" t="str">
        <f t="shared" si="207"/>
        <v/>
      </c>
      <c r="AJ466" s="265" t="str">
        <f t="shared" si="208"/>
        <v/>
      </c>
      <c r="AK466" s="267" t="str">
        <f t="shared" si="209"/>
        <v/>
      </c>
      <c r="AL466" s="267" t="str">
        <f t="shared" si="210"/>
        <v/>
      </c>
      <c r="AM466" s="40" t="str">
        <f t="shared" si="211"/>
        <v/>
      </c>
      <c r="AN466" s="267">
        <f t="shared" si="204"/>
        <v>0</v>
      </c>
      <c r="CE466" s="279"/>
    </row>
    <row r="467" spans="1:83" s="40" customFormat="1" ht="12.75">
      <c r="A467" s="227"/>
      <c r="B467" s="88"/>
      <c r="C467" s="89"/>
      <c r="D467" s="90"/>
      <c r="E467" s="89"/>
      <c r="F467" s="91"/>
      <c r="G467" s="304"/>
      <c r="H467" s="41"/>
      <c r="I467" s="42" t="str">
        <f t="shared" si="213"/>
        <v/>
      </c>
      <c r="J467" s="43" t="str">
        <f t="shared" si="196"/>
        <v/>
      </c>
      <c r="K467" s="44" t="str">
        <f>IF(J467="","",IF(COUNTIF($J$4:J467,J467)=0,"",(COUNTIF($J$4:J467,J467))))</f>
        <v/>
      </c>
      <c r="L467" s="44" t="str">
        <f>IF(K467="","",J467&amp;" _ "&amp;COUNTIF($J$4:J467,J467)&amp;"_"&amp;N467)</f>
        <v/>
      </c>
      <c r="M467" s="45" t="str">
        <f t="shared" si="214"/>
        <v/>
      </c>
      <c r="N467" s="44" t="str">
        <f t="shared" si="215"/>
        <v/>
      </c>
      <c r="O467" s="57" t="str">
        <f t="shared" si="216"/>
        <v/>
      </c>
      <c r="P467" s="48" t="str" cm="1">
        <f t="array" ref="P467">IFERROR(IF(C467="P",G467,IF($K467=1,$M467,$M467+LOOKUP(2,1/($J$4:$J466=J467),$P$4:$P466))),"")</f>
        <v/>
      </c>
      <c r="Q467" s="57" t="str" cm="1">
        <f t="array" ref="Q467">IFERROR(IF(OR(C467="P",C467="A",C467="R"),F467,IF($K467=1,F467,IF(LOOKUP(2,1/($J$4:$J466=$J467),$P$4:$P466)=0,$F467,IF(AND($C467="C",LOOKUP(2,1/($J$4:$J466=$J467),$P$4:$P466)&gt;0),(F467*G467+LOOKUP(2,1/($J$4:$J466=$J467),$P$4:$P466)*LOOKUP(2,1/($J$4:$J466=$J467),$Q$4:$Q466))/$P467,IF(AND($C467="C",LOOKUP(2,1/($J$4:$J466=$J467),$P$4:$P466)&lt;0),LOOKUP(2,1/($J$4:$J466=$J467),$Q$4:$Q466),IF(AND($C467="V",LOOKUP(2,1/($J$4:$J466=$J467),$P$4:$P466)&lt;0),((-1*(F467*G467))+LOOKUP(2,1/($J$4:$J466=$J467),$P$4:$P466)*LOOKUP(2,1/($J$4:$J466=$J467),$Q$4:$Q466))/$P467,IF(AND($C467="V",LOOKUP(2,1/($J$4:$J466=$J467),$P$4:$P466)&gt;0),LOOKUP(2,1/($J$4:$J466=$J467),$Q$4:$Q466),""))))))),"")</f>
        <v/>
      </c>
      <c r="R467" s="49" t="str">
        <f t="shared" si="219"/>
        <v/>
      </c>
      <c r="S467" s="49" t="str">
        <f t="shared" si="205"/>
        <v/>
      </c>
      <c r="T467" s="49" t="str">
        <f t="shared" si="217"/>
        <v/>
      </c>
      <c r="U467" s="49" t="str">
        <f>IFERROR(IF(C467="P",S467,IF(K467=1,0,IF(OR(LOOKUP(2,1/($E$4:$E466=$E467),$P$4:$P466)=0,AND($C467="C",$N467="LONG"),AND(C467="V",N467="SHORT")),0,S467+(M467*Q467)))),"")</f>
        <v/>
      </c>
      <c r="V467" s="49" t="str">
        <f t="shared" si="218"/>
        <v/>
      </c>
      <c r="W467" s="50" t="str">
        <f t="shared" si="212"/>
        <v/>
      </c>
      <c r="Y467" s="51" t="str">
        <f t="shared" si="199"/>
        <v/>
      </c>
      <c r="Z467" s="50" t="str">
        <f t="shared" si="206"/>
        <v/>
      </c>
      <c r="AA467" s="50" t="str">
        <f t="shared" si="197"/>
        <v/>
      </c>
      <c r="AB467" s="50" t="str">
        <f t="shared" si="200"/>
        <v/>
      </c>
      <c r="AC467" s="58" t="str">
        <f t="shared" si="201"/>
        <v/>
      </c>
      <c r="AD467" s="53" t="str">
        <f t="shared" si="198"/>
        <v/>
      </c>
      <c r="AE467" s="53" t="str">
        <f t="shared" si="202"/>
        <v/>
      </c>
      <c r="AF467" s="59" t="str">
        <f t="shared" si="203"/>
        <v/>
      </c>
      <c r="AG467" s="40" t="str">
        <f>C467&amp;COUNTIFS($C$3:C467,"V")</f>
        <v>0</v>
      </c>
      <c r="AH467" s="266" t="str">
        <f t="shared" si="195"/>
        <v/>
      </c>
      <c r="AI467" s="56" t="str">
        <f t="shared" si="207"/>
        <v/>
      </c>
      <c r="AJ467" s="265" t="str">
        <f t="shared" si="208"/>
        <v/>
      </c>
      <c r="AK467" s="267" t="str">
        <f t="shared" si="209"/>
        <v/>
      </c>
      <c r="AL467" s="267" t="str">
        <f t="shared" si="210"/>
        <v/>
      </c>
      <c r="AM467" s="40" t="str">
        <f t="shared" si="211"/>
        <v/>
      </c>
      <c r="AN467" s="267">
        <f t="shared" si="204"/>
        <v>0</v>
      </c>
      <c r="CE467" s="279"/>
    </row>
    <row r="468" spans="1:83" s="40" customFormat="1" ht="12.75">
      <c r="A468" s="227"/>
      <c r="B468" s="88"/>
      <c r="C468" s="89"/>
      <c r="D468" s="90"/>
      <c r="E468" s="89"/>
      <c r="F468" s="91"/>
      <c r="G468" s="304"/>
      <c r="H468" s="41"/>
      <c r="I468" s="42" t="str">
        <f t="shared" si="213"/>
        <v/>
      </c>
      <c r="J468" s="43" t="str">
        <f t="shared" si="196"/>
        <v/>
      </c>
      <c r="K468" s="44" t="str">
        <f>IF(J468="","",IF(COUNTIF($J$4:J468,J468)=0,"",(COUNTIF($J$4:J468,J468))))</f>
        <v/>
      </c>
      <c r="L468" s="44" t="str">
        <f>IF(K468="","",J468&amp;" _ "&amp;COUNTIF($J$4:J468,J468)&amp;"_"&amp;N468)</f>
        <v/>
      </c>
      <c r="M468" s="45" t="str">
        <f t="shared" si="214"/>
        <v/>
      </c>
      <c r="N468" s="44" t="str">
        <f t="shared" si="215"/>
        <v/>
      </c>
      <c r="O468" s="57" t="str">
        <f t="shared" si="216"/>
        <v/>
      </c>
      <c r="P468" s="48" t="str" cm="1">
        <f t="array" ref="P468">IFERROR(IF(C468="P",G468,IF($K468=1,$M468,$M468+LOOKUP(2,1/($J$4:$J467=J468),$P$4:$P467))),"")</f>
        <v/>
      </c>
      <c r="Q468" s="57" t="str" cm="1">
        <f t="array" ref="Q468">IFERROR(IF(OR(C468="P",C468="A",C468="R"),F468,IF($K468=1,F468,IF(LOOKUP(2,1/($J$4:$J467=$J468),$P$4:$P467)=0,$F468,IF(AND($C468="C",LOOKUP(2,1/($J$4:$J467=$J468),$P$4:$P467)&gt;0),(F468*G468+LOOKUP(2,1/($J$4:$J467=$J468),$P$4:$P467)*LOOKUP(2,1/($J$4:$J467=$J468),$Q$4:$Q467))/$P468,IF(AND($C468="C",LOOKUP(2,1/($J$4:$J467=$J468),$P$4:$P467)&lt;0),LOOKUP(2,1/($J$4:$J467=$J468),$Q$4:$Q467),IF(AND($C468="V",LOOKUP(2,1/($J$4:$J467=$J468),$P$4:$P467)&lt;0),((-1*(F468*G468))+LOOKUP(2,1/($J$4:$J467=$J468),$P$4:$P467)*LOOKUP(2,1/($J$4:$J467=$J468),$Q$4:$Q467))/$P468,IF(AND($C468="V",LOOKUP(2,1/($J$4:$J467=$J468),$P$4:$P467)&gt;0),LOOKUP(2,1/($J$4:$J467=$J468),$Q$4:$Q467),""))))))),"")</f>
        <v/>
      </c>
      <c r="R468" s="49" t="str">
        <f t="shared" si="219"/>
        <v/>
      </c>
      <c r="S468" s="49" t="str">
        <f t="shared" si="205"/>
        <v/>
      </c>
      <c r="T468" s="49" t="str">
        <f t="shared" si="217"/>
        <v/>
      </c>
      <c r="U468" s="49" t="str">
        <f>IFERROR(IF(C468="P",S468,IF(K468=1,0,IF(OR(LOOKUP(2,1/($E$4:$E467=$E468),$P$4:$P467)=0,AND($C468="C",$N468="LONG"),AND(C468="V",N468="SHORT")),0,S468+(M468*Q468)))),"")</f>
        <v/>
      </c>
      <c r="V468" s="49" t="str">
        <f t="shared" si="218"/>
        <v/>
      </c>
      <c r="W468" s="50" t="str">
        <f t="shared" si="212"/>
        <v/>
      </c>
      <c r="Y468" s="51" t="str">
        <f t="shared" si="199"/>
        <v/>
      </c>
      <c r="Z468" s="50" t="str">
        <f t="shared" si="206"/>
        <v/>
      </c>
      <c r="AA468" s="50" t="str">
        <f t="shared" si="197"/>
        <v/>
      </c>
      <c r="AB468" s="50" t="str">
        <f t="shared" si="200"/>
        <v/>
      </c>
      <c r="AC468" s="58" t="str">
        <f t="shared" si="201"/>
        <v/>
      </c>
      <c r="AD468" s="53" t="str">
        <f t="shared" si="198"/>
        <v/>
      </c>
      <c r="AE468" s="53" t="str">
        <f t="shared" si="202"/>
        <v/>
      </c>
      <c r="AF468" s="59" t="str">
        <f t="shared" si="203"/>
        <v/>
      </c>
      <c r="AG468" s="40" t="str">
        <f>C468&amp;COUNTIFS($C$3:C468,"V")</f>
        <v>0</v>
      </c>
      <c r="AH468" s="266" t="str">
        <f t="shared" si="195"/>
        <v/>
      </c>
      <c r="AI468" s="56" t="str">
        <f t="shared" si="207"/>
        <v/>
      </c>
      <c r="AJ468" s="265" t="str">
        <f t="shared" si="208"/>
        <v/>
      </c>
      <c r="AK468" s="267" t="str">
        <f t="shared" si="209"/>
        <v/>
      </c>
      <c r="AL468" s="267" t="str">
        <f t="shared" si="210"/>
        <v/>
      </c>
      <c r="AM468" s="40" t="str">
        <f t="shared" si="211"/>
        <v/>
      </c>
      <c r="AN468" s="267">
        <f t="shared" si="204"/>
        <v>0</v>
      </c>
      <c r="CE468" s="279"/>
    </row>
    <row r="469" spans="1:83" s="40" customFormat="1" ht="12.75">
      <c r="A469" s="227"/>
      <c r="B469" s="88"/>
      <c r="C469" s="89"/>
      <c r="D469" s="90"/>
      <c r="E469" s="89"/>
      <c r="F469" s="91"/>
      <c r="G469" s="304"/>
      <c r="H469" s="41"/>
      <c r="I469" s="42" t="str">
        <f t="shared" si="213"/>
        <v/>
      </c>
      <c r="J469" s="43" t="str">
        <f t="shared" si="196"/>
        <v/>
      </c>
      <c r="K469" s="44" t="str">
        <f>IF(J469="","",IF(COUNTIF($J$4:J469,J469)=0,"",(COUNTIF($J$4:J469,J469))))</f>
        <v/>
      </c>
      <c r="L469" s="44" t="str">
        <f>IF(K469="","",J469&amp;" _ "&amp;COUNTIF($J$4:J469,J469)&amp;"_"&amp;N469)</f>
        <v/>
      </c>
      <c r="M469" s="45" t="str">
        <f t="shared" si="214"/>
        <v/>
      </c>
      <c r="N469" s="44" t="str">
        <f t="shared" si="215"/>
        <v/>
      </c>
      <c r="O469" s="57" t="str">
        <f t="shared" si="216"/>
        <v/>
      </c>
      <c r="P469" s="48" t="str" cm="1">
        <f t="array" ref="P469">IFERROR(IF(C469="P",G469,IF($K469=1,$M469,$M469+LOOKUP(2,1/($J$4:$J468=J469),$P$4:$P468))),"")</f>
        <v/>
      </c>
      <c r="Q469" s="57" t="str" cm="1">
        <f t="array" ref="Q469">IFERROR(IF(OR(C469="P",C469="A",C469="R"),F469,IF($K469=1,F469,IF(LOOKUP(2,1/($J$4:$J468=$J469),$P$4:$P468)=0,$F469,IF(AND($C469="C",LOOKUP(2,1/($J$4:$J468=$J469),$P$4:$P468)&gt;0),(F469*G469+LOOKUP(2,1/($J$4:$J468=$J469),$P$4:$P468)*LOOKUP(2,1/($J$4:$J468=$J469),$Q$4:$Q468))/$P469,IF(AND($C469="C",LOOKUP(2,1/($J$4:$J468=$J469),$P$4:$P468)&lt;0),LOOKUP(2,1/($J$4:$J468=$J469),$Q$4:$Q468),IF(AND($C469="V",LOOKUP(2,1/($J$4:$J468=$J469),$P$4:$P468)&lt;0),((-1*(F469*G469))+LOOKUP(2,1/($J$4:$J468=$J469),$P$4:$P468)*LOOKUP(2,1/($J$4:$J468=$J469),$Q$4:$Q468))/$P469,IF(AND($C469="V",LOOKUP(2,1/($J$4:$J468=$J469),$P$4:$P468)&gt;0),LOOKUP(2,1/($J$4:$J468=$J469),$Q$4:$Q468),""))))))),"")</f>
        <v/>
      </c>
      <c r="R469" s="49" t="str">
        <f t="shared" si="219"/>
        <v/>
      </c>
      <c r="S469" s="49" t="str">
        <f t="shared" si="205"/>
        <v/>
      </c>
      <c r="T469" s="49" t="str">
        <f t="shared" si="217"/>
        <v/>
      </c>
      <c r="U469" s="49" t="str">
        <f>IFERROR(IF(C469="P",S469,IF(K469=1,0,IF(OR(LOOKUP(2,1/($E$4:$E468=$E469),$P$4:$P468)=0,AND($C469="C",$N469="LONG"),AND(C469="V",N469="SHORT")),0,S469+(M469*Q469)))),"")</f>
        <v/>
      </c>
      <c r="V469" s="49" t="str">
        <f t="shared" si="218"/>
        <v/>
      </c>
      <c r="W469" s="50" t="str">
        <f t="shared" si="212"/>
        <v/>
      </c>
      <c r="Y469" s="51" t="str">
        <f t="shared" si="199"/>
        <v/>
      </c>
      <c r="Z469" s="50" t="str">
        <f t="shared" si="206"/>
        <v/>
      </c>
      <c r="AA469" s="50" t="str">
        <f t="shared" si="197"/>
        <v/>
      </c>
      <c r="AB469" s="50" t="str">
        <f t="shared" si="200"/>
        <v/>
      </c>
      <c r="AC469" s="58" t="str">
        <f t="shared" si="201"/>
        <v/>
      </c>
      <c r="AD469" s="53" t="str">
        <f t="shared" si="198"/>
        <v/>
      </c>
      <c r="AE469" s="53" t="str">
        <f t="shared" si="202"/>
        <v/>
      </c>
      <c r="AF469" s="59" t="str">
        <f t="shared" si="203"/>
        <v/>
      </c>
      <c r="AG469" s="40" t="str">
        <f>C469&amp;COUNTIFS($C$3:C469,"V")</f>
        <v>0</v>
      </c>
      <c r="AH469" s="266" t="str">
        <f t="shared" si="195"/>
        <v/>
      </c>
      <c r="AI469" s="56" t="str">
        <f t="shared" si="207"/>
        <v/>
      </c>
      <c r="AJ469" s="265" t="str">
        <f t="shared" si="208"/>
        <v/>
      </c>
      <c r="AK469" s="267" t="str">
        <f t="shared" si="209"/>
        <v/>
      </c>
      <c r="AL469" s="267" t="str">
        <f t="shared" si="210"/>
        <v/>
      </c>
      <c r="AM469" s="40" t="str">
        <f t="shared" si="211"/>
        <v/>
      </c>
      <c r="AN469" s="267">
        <f t="shared" si="204"/>
        <v>0</v>
      </c>
      <c r="CE469" s="279"/>
    </row>
    <row r="470" spans="1:83" s="40" customFormat="1" ht="12.75">
      <c r="A470" s="227"/>
      <c r="B470" s="88"/>
      <c r="C470" s="89"/>
      <c r="D470" s="90"/>
      <c r="E470" s="89"/>
      <c r="F470" s="91"/>
      <c r="G470" s="304"/>
      <c r="H470" s="41"/>
      <c r="I470" s="42" t="str">
        <f t="shared" si="213"/>
        <v/>
      </c>
      <c r="J470" s="43" t="str">
        <f t="shared" si="196"/>
        <v/>
      </c>
      <c r="K470" s="44" t="str">
        <f>IF(J470="","",IF(COUNTIF($J$4:J470,J470)=0,"",(COUNTIF($J$4:J470,J470))))</f>
        <v/>
      </c>
      <c r="L470" s="44" t="str">
        <f>IF(K470="","",J470&amp;" _ "&amp;COUNTIF($J$4:J470,J470)&amp;"_"&amp;N470)</f>
        <v/>
      </c>
      <c r="M470" s="45" t="str">
        <f t="shared" si="214"/>
        <v/>
      </c>
      <c r="N470" s="44" t="str">
        <f t="shared" si="215"/>
        <v/>
      </c>
      <c r="O470" s="57" t="str">
        <f t="shared" si="216"/>
        <v/>
      </c>
      <c r="P470" s="48" t="str" cm="1">
        <f t="array" ref="P470">IFERROR(IF(C470="P",G470,IF($K470=1,$M470,$M470+LOOKUP(2,1/($J$4:$J469=J470),$P$4:$P469))),"")</f>
        <v/>
      </c>
      <c r="Q470" s="57" t="str" cm="1">
        <f t="array" ref="Q470">IFERROR(IF(OR(C470="P",C470="A",C470="R"),F470,IF($K470=1,F470,IF(LOOKUP(2,1/($J$4:$J469=$J470),$P$4:$P469)=0,$F470,IF(AND($C470="C",LOOKUP(2,1/($J$4:$J469=$J470),$P$4:$P469)&gt;0),(F470*G470+LOOKUP(2,1/($J$4:$J469=$J470),$P$4:$P469)*LOOKUP(2,1/($J$4:$J469=$J470),$Q$4:$Q469))/$P470,IF(AND($C470="C",LOOKUP(2,1/($J$4:$J469=$J470),$P$4:$P469)&lt;0),LOOKUP(2,1/($J$4:$J469=$J470),$Q$4:$Q469),IF(AND($C470="V",LOOKUP(2,1/($J$4:$J469=$J470),$P$4:$P469)&lt;0),((-1*(F470*G470))+LOOKUP(2,1/($J$4:$J469=$J470),$P$4:$P469)*LOOKUP(2,1/($J$4:$J469=$J470),$Q$4:$Q469))/$P470,IF(AND($C470="V",LOOKUP(2,1/($J$4:$J469=$J470),$P$4:$P469)&gt;0),LOOKUP(2,1/($J$4:$J469=$J470),$Q$4:$Q469),""))))))),"")</f>
        <v/>
      </c>
      <c r="R470" s="49" t="str">
        <f t="shared" si="219"/>
        <v/>
      </c>
      <c r="S470" s="49" t="str">
        <f t="shared" si="205"/>
        <v/>
      </c>
      <c r="T470" s="49" t="str">
        <f t="shared" si="217"/>
        <v/>
      </c>
      <c r="U470" s="49" t="str">
        <f>IFERROR(IF(C470="P",S470,IF(K470=1,0,IF(OR(LOOKUP(2,1/($E$4:$E469=$E470),$P$4:$P469)=0,AND($C470="C",$N470="LONG"),AND(C470="V",N470="SHORT")),0,S470+(M470*Q470)))),"")</f>
        <v/>
      </c>
      <c r="V470" s="49" t="str">
        <f t="shared" si="218"/>
        <v/>
      </c>
      <c r="W470" s="50" t="str">
        <f t="shared" si="212"/>
        <v/>
      </c>
      <c r="Y470" s="51" t="str">
        <f t="shared" si="199"/>
        <v/>
      </c>
      <c r="Z470" s="50" t="str">
        <f t="shared" si="206"/>
        <v/>
      </c>
      <c r="AA470" s="50" t="str">
        <f t="shared" si="197"/>
        <v/>
      </c>
      <c r="AB470" s="50" t="str">
        <f t="shared" si="200"/>
        <v/>
      </c>
      <c r="AC470" s="58" t="str">
        <f t="shared" si="201"/>
        <v/>
      </c>
      <c r="AD470" s="53" t="str">
        <f t="shared" si="198"/>
        <v/>
      </c>
      <c r="AE470" s="53" t="str">
        <f t="shared" si="202"/>
        <v/>
      </c>
      <c r="AF470" s="59" t="str">
        <f t="shared" si="203"/>
        <v/>
      </c>
      <c r="AG470" s="40" t="str">
        <f>C470&amp;COUNTIFS($C$3:C470,"V")</f>
        <v>0</v>
      </c>
      <c r="AH470" s="266" t="str">
        <f t="shared" si="195"/>
        <v/>
      </c>
      <c r="AI470" s="56" t="str">
        <f t="shared" si="207"/>
        <v/>
      </c>
      <c r="AJ470" s="265" t="str">
        <f t="shared" si="208"/>
        <v/>
      </c>
      <c r="AK470" s="267" t="str">
        <f t="shared" si="209"/>
        <v/>
      </c>
      <c r="AL470" s="267" t="str">
        <f t="shared" si="210"/>
        <v/>
      </c>
      <c r="AM470" s="40" t="str">
        <f t="shared" si="211"/>
        <v/>
      </c>
      <c r="AN470" s="267">
        <f t="shared" si="204"/>
        <v>0</v>
      </c>
      <c r="CE470" s="279"/>
    </row>
    <row r="471" spans="1:83" s="40" customFormat="1" ht="12.75">
      <c r="A471" s="227"/>
      <c r="B471" s="88"/>
      <c r="C471" s="89"/>
      <c r="D471" s="90"/>
      <c r="E471" s="89"/>
      <c r="F471" s="91"/>
      <c r="G471" s="304"/>
      <c r="H471" s="41"/>
      <c r="I471" s="42" t="str">
        <f t="shared" si="213"/>
        <v/>
      </c>
      <c r="J471" s="43" t="str">
        <f t="shared" si="196"/>
        <v/>
      </c>
      <c r="K471" s="44" t="str">
        <f>IF(J471="","",IF(COUNTIF($J$4:J471,J471)=0,"",(COUNTIF($J$4:J471,J471))))</f>
        <v/>
      </c>
      <c r="L471" s="44" t="str">
        <f>IF(K471="","",J471&amp;" _ "&amp;COUNTIF($J$4:J471,J471)&amp;"_"&amp;N471)</f>
        <v/>
      </c>
      <c r="M471" s="45" t="str">
        <f t="shared" si="214"/>
        <v/>
      </c>
      <c r="N471" s="44" t="str">
        <f t="shared" si="215"/>
        <v/>
      </c>
      <c r="O471" s="57" t="str">
        <f t="shared" si="216"/>
        <v/>
      </c>
      <c r="P471" s="48" t="str" cm="1">
        <f t="array" ref="P471">IFERROR(IF(C471="P",G471,IF($K471=1,$M471,$M471+LOOKUP(2,1/($J$4:$J470=J471),$P$4:$P470))),"")</f>
        <v/>
      </c>
      <c r="Q471" s="57" t="str" cm="1">
        <f t="array" ref="Q471">IFERROR(IF(OR(C471="P",C471="A",C471="R"),F471,IF($K471=1,F471,IF(LOOKUP(2,1/($J$4:$J470=$J471),$P$4:$P470)=0,$F471,IF(AND($C471="C",LOOKUP(2,1/($J$4:$J470=$J471),$P$4:$P470)&gt;0),(F471*G471+LOOKUP(2,1/($J$4:$J470=$J471),$P$4:$P470)*LOOKUP(2,1/($J$4:$J470=$J471),$Q$4:$Q470))/$P471,IF(AND($C471="C",LOOKUP(2,1/($J$4:$J470=$J471),$P$4:$P470)&lt;0),LOOKUP(2,1/($J$4:$J470=$J471),$Q$4:$Q470),IF(AND($C471="V",LOOKUP(2,1/($J$4:$J470=$J471),$P$4:$P470)&lt;0),((-1*(F471*G471))+LOOKUP(2,1/($J$4:$J470=$J471),$P$4:$P470)*LOOKUP(2,1/($J$4:$J470=$J471),$Q$4:$Q470))/$P471,IF(AND($C471="V",LOOKUP(2,1/($J$4:$J470=$J471),$P$4:$P470)&gt;0),LOOKUP(2,1/($J$4:$J470=$J471),$Q$4:$Q470),""))))))),"")</f>
        <v/>
      </c>
      <c r="R471" s="49" t="str">
        <f t="shared" si="219"/>
        <v/>
      </c>
      <c r="S471" s="49" t="str">
        <f t="shared" si="205"/>
        <v/>
      </c>
      <c r="T471" s="49" t="str">
        <f t="shared" si="217"/>
        <v/>
      </c>
      <c r="U471" s="49" t="str">
        <f>IFERROR(IF(C471="P",S471,IF(K471=1,0,IF(OR(LOOKUP(2,1/($E$4:$E470=$E471),$P$4:$P470)=0,AND($C471="C",$N471="LONG"),AND(C471="V",N471="SHORT")),0,S471+(M471*Q471)))),"")</f>
        <v/>
      </c>
      <c r="V471" s="49" t="str">
        <f t="shared" si="218"/>
        <v/>
      </c>
      <c r="W471" s="50" t="str">
        <f t="shared" si="212"/>
        <v/>
      </c>
      <c r="Y471" s="51" t="str">
        <f t="shared" si="199"/>
        <v/>
      </c>
      <c r="Z471" s="50" t="str">
        <f t="shared" si="206"/>
        <v/>
      </c>
      <c r="AA471" s="50" t="str">
        <f t="shared" si="197"/>
        <v/>
      </c>
      <c r="AB471" s="50" t="str">
        <f t="shared" si="200"/>
        <v/>
      </c>
      <c r="AC471" s="58" t="str">
        <f t="shared" si="201"/>
        <v/>
      </c>
      <c r="AD471" s="53" t="str">
        <f t="shared" si="198"/>
        <v/>
      </c>
      <c r="AE471" s="53" t="str">
        <f t="shared" si="202"/>
        <v/>
      </c>
      <c r="AF471" s="59" t="str">
        <f t="shared" si="203"/>
        <v/>
      </c>
      <c r="AG471" s="40" t="str">
        <f>C471&amp;COUNTIFS($C$3:C471,"V")</f>
        <v>0</v>
      </c>
      <c r="AH471" s="266" t="str">
        <f t="shared" si="195"/>
        <v/>
      </c>
      <c r="AI471" s="56" t="str">
        <f t="shared" si="207"/>
        <v/>
      </c>
      <c r="AJ471" s="265" t="str">
        <f t="shared" si="208"/>
        <v/>
      </c>
      <c r="AK471" s="267" t="str">
        <f t="shared" si="209"/>
        <v/>
      </c>
      <c r="AL471" s="267" t="str">
        <f t="shared" si="210"/>
        <v/>
      </c>
      <c r="AM471" s="40" t="str">
        <f t="shared" si="211"/>
        <v/>
      </c>
      <c r="AN471" s="267">
        <f t="shared" si="204"/>
        <v>0</v>
      </c>
      <c r="CE471" s="279"/>
    </row>
    <row r="472" spans="1:83" s="40" customFormat="1" ht="12.75">
      <c r="A472" s="227"/>
      <c r="B472" s="88"/>
      <c r="C472" s="89"/>
      <c r="D472" s="90"/>
      <c r="E472" s="89"/>
      <c r="F472" s="91"/>
      <c r="G472" s="304"/>
      <c r="H472" s="41"/>
      <c r="I472" s="42" t="str">
        <f t="shared" si="213"/>
        <v/>
      </c>
      <c r="J472" s="43" t="str">
        <f t="shared" si="196"/>
        <v/>
      </c>
      <c r="K472" s="44" t="str">
        <f>IF(J472="","",IF(COUNTIF($J$4:J472,J472)=0,"",(COUNTIF($J$4:J472,J472))))</f>
        <v/>
      </c>
      <c r="L472" s="44" t="str">
        <f>IF(K472="","",J472&amp;" _ "&amp;COUNTIF($J$4:J472,J472)&amp;"_"&amp;N472)</f>
        <v/>
      </c>
      <c r="M472" s="45" t="str">
        <f t="shared" si="214"/>
        <v/>
      </c>
      <c r="N472" s="44" t="str">
        <f t="shared" si="215"/>
        <v/>
      </c>
      <c r="O472" s="57" t="str">
        <f t="shared" si="216"/>
        <v/>
      </c>
      <c r="P472" s="48" t="str" cm="1">
        <f t="array" ref="P472">IFERROR(IF(C472="P",G472,IF($K472=1,$M472,$M472+LOOKUP(2,1/($J$4:$J471=J472),$P$4:$P471))),"")</f>
        <v/>
      </c>
      <c r="Q472" s="57" t="str" cm="1">
        <f t="array" ref="Q472">IFERROR(IF(OR(C472="P",C472="A",C472="R"),F472,IF($K472=1,F472,IF(LOOKUP(2,1/($J$4:$J471=$J472),$P$4:$P471)=0,$F472,IF(AND($C472="C",LOOKUP(2,1/($J$4:$J471=$J472),$P$4:$P471)&gt;0),(F472*G472+LOOKUP(2,1/($J$4:$J471=$J472),$P$4:$P471)*LOOKUP(2,1/($J$4:$J471=$J472),$Q$4:$Q471))/$P472,IF(AND($C472="C",LOOKUP(2,1/($J$4:$J471=$J472),$P$4:$P471)&lt;0),LOOKUP(2,1/($J$4:$J471=$J472),$Q$4:$Q471),IF(AND($C472="V",LOOKUP(2,1/($J$4:$J471=$J472),$P$4:$P471)&lt;0),((-1*(F472*G472))+LOOKUP(2,1/($J$4:$J471=$J472),$P$4:$P471)*LOOKUP(2,1/($J$4:$J471=$J472),$Q$4:$Q471))/$P472,IF(AND($C472="V",LOOKUP(2,1/($J$4:$J471=$J472),$P$4:$P471)&gt;0),LOOKUP(2,1/($J$4:$J471=$J472),$Q$4:$Q471),""))))))),"")</f>
        <v/>
      </c>
      <c r="R472" s="49" t="str">
        <f t="shared" si="219"/>
        <v/>
      </c>
      <c r="S472" s="49" t="str">
        <f t="shared" si="205"/>
        <v/>
      </c>
      <c r="T472" s="49" t="str">
        <f t="shared" si="217"/>
        <v/>
      </c>
      <c r="U472" s="49" t="str">
        <f>IFERROR(IF(C472="P",S472,IF(K472=1,0,IF(OR(LOOKUP(2,1/($E$4:$E471=$E472),$P$4:$P471)=0,AND($C472="C",$N472="LONG"),AND(C472="V",N472="SHORT")),0,S472+(M472*Q472)))),"")</f>
        <v/>
      </c>
      <c r="V472" s="49" t="str">
        <f t="shared" si="218"/>
        <v/>
      </c>
      <c r="W472" s="50" t="str">
        <f t="shared" si="212"/>
        <v/>
      </c>
      <c r="Y472" s="51" t="str">
        <f t="shared" si="199"/>
        <v/>
      </c>
      <c r="Z472" s="50" t="str">
        <f t="shared" si="206"/>
        <v/>
      </c>
      <c r="AA472" s="50" t="str">
        <f t="shared" si="197"/>
        <v/>
      </c>
      <c r="AB472" s="50" t="str">
        <f t="shared" si="200"/>
        <v/>
      </c>
      <c r="AC472" s="58" t="str">
        <f t="shared" si="201"/>
        <v/>
      </c>
      <c r="AD472" s="53" t="str">
        <f t="shared" si="198"/>
        <v/>
      </c>
      <c r="AE472" s="53" t="str">
        <f t="shared" si="202"/>
        <v/>
      </c>
      <c r="AF472" s="59" t="str">
        <f t="shared" si="203"/>
        <v/>
      </c>
      <c r="AG472" s="40" t="str">
        <f>C472&amp;COUNTIFS($C$3:C472,"V")</f>
        <v>0</v>
      </c>
      <c r="AH472" s="266" t="str">
        <f t="shared" si="195"/>
        <v/>
      </c>
      <c r="AI472" s="56" t="str">
        <f t="shared" si="207"/>
        <v/>
      </c>
      <c r="AJ472" s="265" t="str">
        <f t="shared" si="208"/>
        <v/>
      </c>
      <c r="AK472" s="267" t="str">
        <f t="shared" si="209"/>
        <v/>
      </c>
      <c r="AL472" s="267" t="str">
        <f t="shared" si="210"/>
        <v/>
      </c>
      <c r="AM472" s="40" t="str">
        <f t="shared" si="211"/>
        <v/>
      </c>
      <c r="AN472" s="267">
        <f t="shared" si="204"/>
        <v>0</v>
      </c>
      <c r="CE472" s="279"/>
    </row>
    <row r="473" spans="1:83" s="40" customFormat="1" ht="12.75">
      <c r="A473" s="227"/>
      <c r="B473" s="88"/>
      <c r="C473" s="89"/>
      <c r="D473" s="90"/>
      <c r="E473" s="89"/>
      <c r="F473" s="91"/>
      <c r="G473" s="304"/>
      <c r="H473" s="41"/>
      <c r="I473" s="42" t="str">
        <f t="shared" si="213"/>
        <v/>
      </c>
      <c r="J473" s="43" t="str">
        <f t="shared" si="196"/>
        <v/>
      </c>
      <c r="K473" s="44" t="str">
        <f>IF(J473="","",IF(COUNTIF($J$4:J473,J473)=0,"",(COUNTIF($J$4:J473,J473))))</f>
        <v/>
      </c>
      <c r="L473" s="44" t="str">
        <f>IF(K473="","",J473&amp;" _ "&amp;COUNTIF($J$4:J473,J473)&amp;"_"&amp;N473)</f>
        <v/>
      </c>
      <c r="M473" s="45" t="str">
        <f t="shared" si="214"/>
        <v/>
      </c>
      <c r="N473" s="44" t="str">
        <f t="shared" si="215"/>
        <v/>
      </c>
      <c r="O473" s="57" t="str">
        <f t="shared" si="216"/>
        <v/>
      </c>
      <c r="P473" s="48" t="str" cm="1">
        <f t="array" ref="P473">IFERROR(IF(C473="P",G473,IF($K473=1,$M473,$M473+LOOKUP(2,1/($J$4:$J472=J473),$P$4:$P472))),"")</f>
        <v/>
      </c>
      <c r="Q473" s="57" t="str" cm="1">
        <f t="array" ref="Q473">IFERROR(IF(OR(C473="P",C473="A",C473="R"),F473,IF($K473=1,F473,IF(LOOKUP(2,1/($J$4:$J472=$J473),$P$4:$P472)=0,$F473,IF(AND($C473="C",LOOKUP(2,1/($J$4:$J472=$J473),$P$4:$P472)&gt;0),(F473*G473+LOOKUP(2,1/($J$4:$J472=$J473),$P$4:$P472)*LOOKUP(2,1/($J$4:$J472=$J473),$Q$4:$Q472))/$P473,IF(AND($C473="C",LOOKUP(2,1/($J$4:$J472=$J473),$P$4:$P472)&lt;0),LOOKUP(2,1/($J$4:$J472=$J473),$Q$4:$Q472),IF(AND($C473="V",LOOKUP(2,1/($J$4:$J472=$J473),$P$4:$P472)&lt;0),((-1*(F473*G473))+LOOKUP(2,1/($J$4:$J472=$J473),$P$4:$P472)*LOOKUP(2,1/($J$4:$J472=$J473),$Q$4:$Q472))/$P473,IF(AND($C473="V",LOOKUP(2,1/($J$4:$J472=$J473),$P$4:$P472)&gt;0),LOOKUP(2,1/($J$4:$J472=$J473),$Q$4:$Q472),""))))))),"")</f>
        <v/>
      </c>
      <c r="R473" s="49" t="str">
        <f t="shared" si="219"/>
        <v/>
      </c>
      <c r="S473" s="49" t="str">
        <f t="shared" si="205"/>
        <v/>
      </c>
      <c r="T473" s="49" t="str">
        <f t="shared" si="217"/>
        <v/>
      </c>
      <c r="U473" s="49" t="str">
        <f>IFERROR(IF(C473="P",S473,IF(K473=1,0,IF(OR(LOOKUP(2,1/($E$4:$E472=$E473),$P$4:$P472)=0,AND($C473="C",$N473="LONG"),AND(C473="V",N473="SHORT")),0,S473+(M473*Q473)))),"")</f>
        <v/>
      </c>
      <c r="V473" s="49" t="str">
        <f t="shared" si="218"/>
        <v/>
      </c>
      <c r="W473" s="50" t="str">
        <f t="shared" si="212"/>
        <v/>
      </c>
      <c r="Y473" s="51" t="str">
        <f t="shared" si="199"/>
        <v/>
      </c>
      <c r="Z473" s="50" t="str">
        <f t="shared" si="206"/>
        <v/>
      </c>
      <c r="AA473" s="50" t="str">
        <f t="shared" si="197"/>
        <v/>
      </c>
      <c r="AB473" s="50" t="str">
        <f t="shared" si="200"/>
        <v/>
      </c>
      <c r="AC473" s="58" t="str">
        <f t="shared" si="201"/>
        <v/>
      </c>
      <c r="AD473" s="53" t="str">
        <f t="shared" si="198"/>
        <v/>
      </c>
      <c r="AE473" s="53" t="str">
        <f t="shared" si="202"/>
        <v/>
      </c>
      <c r="AF473" s="59" t="str">
        <f t="shared" si="203"/>
        <v/>
      </c>
      <c r="AG473" s="40" t="str">
        <f>C473&amp;COUNTIFS($C$3:C473,"V")</f>
        <v>0</v>
      </c>
      <c r="AH473" s="266" t="str">
        <f t="shared" si="195"/>
        <v/>
      </c>
      <c r="AI473" s="56" t="str">
        <f t="shared" si="207"/>
        <v/>
      </c>
      <c r="AJ473" s="265" t="str">
        <f t="shared" si="208"/>
        <v/>
      </c>
      <c r="AK473" s="267" t="str">
        <f t="shared" si="209"/>
        <v/>
      </c>
      <c r="AL473" s="267" t="str">
        <f t="shared" si="210"/>
        <v/>
      </c>
      <c r="AM473" s="40" t="str">
        <f t="shared" si="211"/>
        <v/>
      </c>
      <c r="AN473" s="267">
        <f t="shared" si="204"/>
        <v>0</v>
      </c>
      <c r="CE473" s="279"/>
    </row>
    <row r="474" spans="1:83" s="40" customFormat="1" ht="12.75">
      <c r="A474" s="227"/>
      <c r="B474" s="88"/>
      <c r="C474" s="89"/>
      <c r="D474" s="90"/>
      <c r="E474" s="89"/>
      <c r="F474" s="91"/>
      <c r="G474" s="304"/>
      <c r="H474" s="41"/>
      <c r="I474" s="42" t="str">
        <f t="shared" si="213"/>
        <v/>
      </c>
      <c r="J474" s="43" t="str">
        <f t="shared" si="196"/>
        <v/>
      </c>
      <c r="K474" s="44" t="str">
        <f>IF(J474="","",IF(COUNTIF($J$4:J474,J474)=0,"",(COUNTIF($J$4:J474,J474))))</f>
        <v/>
      </c>
      <c r="L474" s="44" t="str">
        <f>IF(K474="","",J474&amp;" _ "&amp;COUNTIF($J$4:J474,J474)&amp;"_"&amp;N474)</f>
        <v/>
      </c>
      <c r="M474" s="45" t="str">
        <f t="shared" si="214"/>
        <v/>
      </c>
      <c r="N474" s="44" t="str">
        <f t="shared" si="215"/>
        <v/>
      </c>
      <c r="O474" s="57" t="str">
        <f t="shared" si="216"/>
        <v/>
      </c>
      <c r="P474" s="48" t="str" cm="1">
        <f t="array" ref="P474">IFERROR(IF(C474="P",G474,IF($K474=1,$M474,$M474+LOOKUP(2,1/($J$4:$J473=J474),$P$4:$P473))),"")</f>
        <v/>
      </c>
      <c r="Q474" s="57" t="str" cm="1">
        <f t="array" ref="Q474">IFERROR(IF(OR(C474="P",C474="A",C474="R"),F474,IF($K474=1,F474,IF(LOOKUP(2,1/($J$4:$J473=$J474),$P$4:$P473)=0,$F474,IF(AND($C474="C",LOOKUP(2,1/($J$4:$J473=$J474),$P$4:$P473)&gt;0),(F474*G474+LOOKUP(2,1/($J$4:$J473=$J474),$P$4:$P473)*LOOKUP(2,1/($J$4:$J473=$J474),$Q$4:$Q473))/$P474,IF(AND($C474="C",LOOKUP(2,1/($J$4:$J473=$J474),$P$4:$P473)&lt;0),LOOKUP(2,1/($J$4:$J473=$J474),$Q$4:$Q473),IF(AND($C474="V",LOOKUP(2,1/($J$4:$J473=$J474),$P$4:$P473)&lt;0),((-1*(F474*G474))+LOOKUP(2,1/($J$4:$J473=$J474),$P$4:$P473)*LOOKUP(2,1/($J$4:$J473=$J474),$Q$4:$Q473))/$P474,IF(AND($C474="V",LOOKUP(2,1/($J$4:$J473=$J474),$P$4:$P473)&gt;0),LOOKUP(2,1/($J$4:$J473=$J474),$Q$4:$Q473),""))))))),"")</f>
        <v/>
      </c>
      <c r="R474" s="49" t="str">
        <f t="shared" si="219"/>
        <v/>
      </c>
      <c r="S474" s="49" t="str">
        <f t="shared" si="205"/>
        <v/>
      </c>
      <c r="T474" s="49" t="str">
        <f t="shared" si="217"/>
        <v/>
      </c>
      <c r="U474" s="49" t="str">
        <f>IFERROR(IF(C474="P",S474,IF(K474=1,0,IF(OR(LOOKUP(2,1/($E$4:$E473=$E474),$P$4:$P473)=0,AND($C474="C",$N474="LONG"),AND(C474="V",N474="SHORT")),0,S474+(M474*Q474)))),"")</f>
        <v/>
      </c>
      <c r="V474" s="49" t="str">
        <f t="shared" si="218"/>
        <v/>
      </c>
      <c r="W474" s="50" t="str">
        <f t="shared" si="212"/>
        <v/>
      </c>
      <c r="Y474" s="51" t="str">
        <f t="shared" si="199"/>
        <v/>
      </c>
      <c r="Z474" s="50" t="str">
        <f t="shared" si="206"/>
        <v/>
      </c>
      <c r="AA474" s="50" t="str">
        <f t="shared" si="197"/>
        <v/>
      </c>
      <c r="AB474" s="50" t="str">
        <f t="shared" si="200"/>
        <v/>
      </c>
      <c r="AC474" s="58" t="str">
        <f t="shared" si="201"/>
        <v/>
      </c>
      <c r="AD474" s="53" t="str">
        <f t="shared" si="198"/>
        <v/>
      </c>
      <c r="AE474" s="53" t="str">
        <f t="shared" si="202"/>
        <v/>
      </c>
      <c r="AF474" s="59" t="str">
        <f t="shared" si="203"/>
        <v/>
      </c>
      <c r="AG474" s="40" t="str">
        <f>C474&amp;COUNTIFS($C$3:C474,"V")</f>
        <v>0</v>
      </c>
      <c r="AH474" s="266" t="str">
        <f t="shared" si="195"/>
        <v/>
      </c>
      <c r="AI474" s="56" t="str">
        <f t="shared" si="207"/>
        <v/>
      </c>
      <c r="AJ474" s="265" t="str">
        <f t="shared" si="208"/>
        <v/>
      </c>
      <c r="AK474" s="267" t="str">
        <f t="shared" si="209"/>
        <v/>
      </c>
      <c r="AL474" s="267" t="str">
        <f t="shared" si="210"/>
        <v/>
      </c>
      <c r="AM474" s="40" t="str">
        <f t="shared" si="211"/>
        <v/>
      </c>
      <c r="AN474" s="267">
        <f t="shared" si="204"/>
        <v>0</v>
      </c>
      <c r="CE474" s="279"/>
    </row>
    <row r="475" spans="1:83" s="40" customFormat="1" ht="12.75">
      <c r="A475" s="227"/>
      <c r="B475" s="88"/>
      <c r="C475" s="89"/>
      <c r="D475" s="90"/>
      <c r="E475" s="89"/>
      <c r="F475" s="91"/>
      <c r="G475" s="304"/>
      <c r="H475" s="41"/>
      <c r="I475" s="42" t="str">
        <f t="shared" si="213"/>
        <v/>
      </c>
      <c r="J475" s="43" t="str">
        <f t="shared" si="196"/>
        <v/>
      </c>
      <c r="K475" s="44" t="str">
        <f>IF(J475="","",IF(COUNTIF($J$4:J475,J475)=0,"",(COUNTIF($J$4:J475,J475))))</f>
        <v/>
      </c>
      <c r="L475" s="44" t="str">
        <f>IF(K475="","",J475&amp;" _ "&amp;COUNTIF($J$4:J475,J475)&amp;"_"&amp;N475)</f>
        <v/>
      </c>
      <c r="M475" s="45" t="str">
        <f t="shared" si="214"/>
        <v/>
      </c>
      <c r="N475" s="44" t="str">
        <f t="shared" si="215"/>
        <v/>
      </c>
      <c r="O475" s="57" t="str">
        <f t="shared" si="216"/>
        <v/>
      </c>
      <c r="P475" s="48" t="str" cm="1">
        <f t="array" ref="P475">IFERROR(IF(C475="P",G475,IF($K475=1,$M475,$M475+LOOKUP(2,1/($J$4:$J474=J475),$P$4:$P474))),"")</f>
        <v/>
      </c>
      <c r="Q475" s="57" t="str" cm="1">
        <f t="array" ref="Q475">IFERROR(IF(OR(C475="P",C475="A",C475="R"),F475,IF($K475=1,F475,IF(LOOKUP(2,1/($J$4:$J474=$J475),$P$4:$P474)=0,$F475,IF(AND($C475="C",LOOKUP(2,1/($J$4:$J474=$J475),$P$4:$P474)&gt;0),(F475*G475+LOOKUP(2,1/($J$4:$J474=$J475),$P$4:$P474)*LOOKUP(2,1/($J$4:$J474=$J475),$Q$4:$Q474))/$P475,IF(AND($C475="C",LOOKUP(2,1/($J$4:$J474=$J475),$P$4:$P474)&lt;0),LOOKUP(2,1/($J$4:$J474=$J475),$Q$4:$Q474),IF(AND($C475="V",LOOKUP(2,1/($J$4:$J474=$J475),$P$4:$P474)&lt;0),((-1*(F475*G475))+LOOKUP(2,1/($J$4:$J474=$J475),$P$4:$P474)*LOOKUP(2,1/($J$4:$J474=$J475),$Q$4:$Q474))/$P475,IF(AND($C475="V",LOOKUP(2,1/($J$4:$J474=$J475),$P$4:$P474)&gt;0),LOOKUP(2,1/($J$4:$J474=$J475),$Q$4:$Q474),""))))))),"")</f>
        <v/>
      </c>
      <c r="R475" s="49" t="str">
        <f t="shared" si="219"/>
        <v/>
      </c>
      <c r="S475" s="49" t="str">
        <f t="shared" si="205"/>
        <v/>
      </c>
      <c r="T475" s="49" t="str">
        <f t="shared" si="217"/>
        <v/>
      </c>
      <c r="U475" s="49" t="str">
        <f>IFERROR(IF(C475="P",S475,IF(K475=1,0,IF(OR(LOOKUP(2,1/($E$4:$E474=$E475),$P$4:$P474)=0,AND($C475="C",$N475="LONG"),AND(C475="V",N475="SHORT")),0,S475+(M475*Q475)))),"")</f>
        <v/>
      </c>
      <c r="V475" s="49" t="str">
        <f t="shared" si="218"/>
        <v/>
      </c>
      <c r="W475" s="50" t="str">
        <f t="shared" si="212"/>
        <v/>
      </c>
      <c r="Y475" s="51" t="str">
        <f t="shared" si="199"/>
        <v/>
      </c>
      <c r="Z475" s="50" t="str">
        <f t="shared" si="206"/>
        <v/>
      </c>
      <c r="AA475" s="50" t="str">
        <f t="shared" si="197"/>
        <v/>
      </c>
      <c r="AB475" s="50" t="str">
        <f t="shared" si="200"/>
        <v/>
      </c>
      <c r="AC475" s="58" t="str">
        <f t="shared" si="201"/>
        <v/>
      </c>
      <c r="AD475" s="53" t="str">
        <f t="shared" si="198"/>
        <v/>
      </c>
      <c r="AE475" s="53" t="str">
        <f t="shared" si="202"/>
        <v/>
      </c>
      <c r="AF475" s="59" t="str">
        <f t="shared" si="203"/>
        <v/>
      </c>
      <c r="AG475" s="40" t="str">
        <f>C475&amp;COUNTIFS($C$3:C475,"V")</f>
        <v>0</v>
      </c>
      <c r="AH475" s="266" t="str">
        <f t="shared" si="195"/>
        <v/>
      </c>
      <c r="AI475" s="56" t="str">
        <f t="shared" si="207"/>
        <v/>
      </c>
      <c r="AJ475" s="265" t="str">
        <f t="shared" si="208"/>
        <v/>
      </c>
      <c r="AK475" s="267" t="str">
        <f t="shared" si="209"/>
        <v/>
      </c>
      <c r="AL475" s="267" t="str">
        <f t="shared" si="210"/>
        <v/>
      </c>
      <c r="AM475" s="40" t="str">
        <f t="shared" si="211"/>
        <v/>
      </c>
      <c r="AN475" s="267">
        <f t="shared" si="204"/>
        <v>0</v>
      </c>
      <c r="CE475" s="279"/>
    </row>
    <row r="476" spans="1:83" s="40" customFormat="1" ht="12.75">
      <c r="A476" s="227"/>
      <c r="B476" s="88"/>
      <c r="C476" s="89"/>
      <c r="D476" s="90"/>
      <c r="E476" s="89"/>
      <c r="F476" s="91"/>
      <c r="G476" s="304"/>
      <c r="H476" s="41"/>
      <c r="I476" s="42" t="str">
        <f t="shared" si="213"/>
        <v/>
      </c>
      <c r="J476" s="43" t="str">
        <f t="shared" si="196"/>
        <v/>
      </c>
      <c r="K476" s="44" t="str">
        <f>IF(J476="","",IF(COUNTIF($J$4:J476,J476)=0,"",(COUNTIF($J$4:J476,J476))))</f>
        <v/>
      </c>
      <c r="L476" s="44" t="str">
        <f>IF(K476="","",J476&amp;" _ "&amp;COUNTIF($J$4:J476,J476)&amp;"_"&amp;N476)</f>
        <v/>
      </c>
      <c r="M476" s="45" t="str">
        <f t="shared" si="214"/>
        <v/>
      </c>
      <c r="N476" s="44" t="str">
        <f t="shared" si="215"/>
        <v/>
      </c>
      <c r="O476" s="57" t="str">
        <f t="shared" si="216"/>
        <v/>
      </c>
      <c r="P476" s="48" t="str" cm="1">
        <f t="array" ref="P476">IFERROR(IF(C476="P",G476,IF($K476=1,$M476,$M476+LOOKUP(2,1/($J$4:$J475=J476),$P$4:$P475))),"")</f>
        <v/>
      </c>
      <c r="Q476" s="57" t="str" cm="1">
        <f t="array" ref="Q476">IFERROR(IF(OR(C476="P",C476="A",C476="R"),F476,IF($K476=1,F476,IF(LOOKUP(2,1/($J$4:$J475=$J476),$P$4:$P475)=0,$F476,IF(AND($C476="C",LOOKUP(2,1/($J$4:$J475=$J476),$P$4:$P475)&gt;0),(F476*G476+LOOKUP(2,1/($J$4:$J475=$J476),$P$4:$P475)*LOOKUP(2,1/($J$4:$J475=$J476),$Q$4:$Q475))/$P476,IF(AND($C476="C",LOOKUP(2,1/($J$4:$J475=$J476),$P$4:$P475)&lt;0),LOOKUP(2,1/($J$4:$J475=$J476),$Q$4:$Q475),IF(AND($C476="V",LOOKUP(2,1/($J$4:$J475=$J476),$P$4:$P475)&lt;0),((-1*(F476*G476))+LOOKUP(2,1/($J$4:$J475=$J476),$P$4:$P475)*LOOKUP(2,1/($J$4:$J475=$J476),$Q$4:$Q475))/$P476,IF(AND($C476="V",LOOKUP(2,1/($J$4:$J475=$J476),$P$4:$P475)&gt;0),LOOKUP(2,1/($J$4:$J475=$J476),$Q$4:$Q475),""))))))),"")</f>
        <v/>
      </c>
      <c r="R476" s="49" t="str">
        <f t="shared" si="219"/>
        <v/>
      </c>
      <c r="S476" s="49" t="str">
        <f t="shared" si="205"/>
        <v/>
      </c>
      <c r="T476" s="49" t="str">
        <f t="shared" si="217"/>
        <v/>
      </c>
      <c r="U476" s="49" t="str">
        <f>IFERROR(IF(C476="P",S476,IF(K476=1,0,IF(OR(LOOKUP(2,1/($E$4:$E475=$E476),$P$4:$P475)=0,AND($C476="C",$N476="LONG"),AND(C476="V",N476="SHORT")),0,S476+(M476*Q476)))),"")</f>
        <v/>
      </c>
      <c r="V476" s="49" t="str">
        <f t="shared" si="218"/>
        <v/>
      </c>
      <c r="W476" s="50" t="str">
        <f t="shared" si="212"/>
        <v/>
      </c>
      <c r="Y476" s="51" t="str">
        <f t="shared" si="199"/>
        <v/>
      </c>
      <c r="Z476" s="50" t="str">
        <f t="shared" si="206"/>
        <v/>
      </c>
      <c r="AA476" s="50" t="str">
        <f t="shared" si="197"/>
        <v/>
      </c>
      <c r="AB476" s="50" t="str">
        <f t="shared" si="200"/>
        <v/>
      </c>
      <c r="AC476" s="58" t="str">
        <f t="shared" si="201"/>
        <v/>
      </c>
      <c r="AD476" s="53" t="str">
        <f t="shared" si="198"/>
        <v/>
      </c>
      <c r="AE476" s="53" t="str">
        <f t="shared" si="202"/>
        <v/>
      </c>
      <c r="AF476" s="59" t="str">
        <f t="shared" si="203"/>
        <v/>
      </c>
      <c r="AG476" s="40" t="str">
        <f>C476&amp;COUNTIFS($C$3:C476,"V")</f>
        <v>0</v>
      </c>
      <c r="AH476" s="266" t="str">
        <f t="shared" si="195"/>
        <v/>
      </c>
      <c r="AI476" s="56" t="str">
        <f t="shared" si="207"/>
        <v/>
      </c>
      <c r="AJ476" s="265" t="str">
        <f t="shared" si="208"/>
        <v/>
      </c>
      <c r="AK476" s="267" t="str">
        <f t="shared" si="209"/>
        <v/>
      </c>
      <c r="AL476" s="267" t="str">
        <f t="shared" si="210"/>
        <v/>
      </c>
      <c r="AM476" s="40" t="str">
        <f t="shared" si="211"/>
        <v/>
      </c>
      <c r="AN476" s="267">
        <f t="shared" si="204"/>
        <v>0</v>
      </c>
      <c r="CE476" s="279"/>
    </row>
    <row r="477" spans="1:83" s="40" customFormat="1" ht="12.75">
      <c r="A477" s="227"/>
      <c r="B477" s="88"/>
      <c r="C477" s="89"/>
      <c r="D477" s="90"/>
      <c r="E477" s="89"/>
      <c r="F477" s="91"/>
      <c r="G477" s="304"/>
      <c r="H477" s="41"/>
      <c r="I477" s="42" t="str">
        <f t="shared" si="213"/>
        <v/>
      </c>
      <c r="J477" s="43" t="str">
        <f t="shared" si="196"/>
        <v/>
      </c>
      <c r="K477" s="44" t="str">
        <f>IF(J477="","",IF(COUNTIF($J$4:J477,J477)=0,"",(COUNTIF($J$4:J477,J477))))</f>
        <v/>
      </c>
      <c r="L477" s="44" t="str">
        <f>IF(K477="","",J477&amp;" _ "&amp;COUNTIF($J$4:J477,J477)&amp;"_"&amp;N477)</f>
        <v/>
      </c>
      <c r="M477" s="45" t="str">
        <f t="shared" si="214"/>
        <v/>
      </c>
      <c r="N477" s="44" t="str">
        <f t="shared" si="215"/>
        <v/>
      </c>
      <c r="O477" s="57" t="str">
        <f t="shared" si="216"/>
        <v/>
      </c>
      <c r="P477" s="48" t="str" cm="1">
        <f t="array" ref="P477">IFERROR(IF(C477="P",G477,IF($K477=1,$M477,$M477+LOOKUP(2,1/($J$4:$J476=J477),$P$4:$P476))),"")</f>
        <v/>
      </c>
      <c r="Q477" s="57" t="str" cm="1">
        <f t="array" ref="Q477">IFERROR(IF(OR(C477="P",C477="A",C477="R"),F477,IF($K477=1,F477,IF(LOOKUP(2,1/($J$4:$J476=$J477),$P$4:$P476)=0,$F477,IF(AND($C477="C",LOOKUP(2,1/($J$4:$J476=$J477),$P$4:$P476)&gt;0),(F477*G477+LOOKUP(2,1/($J$4:$J476=$J477),$P$4:$P476)*LOOKUP(2,1/($J$4:$J476=$J477),$Q$4:$Q476))/$P477,IF(AND($C477="C",LOOKUP(2,1/($J$4:$J476=$J477),$P$4:$P476)&lt;0),LOOKUP(2,1/($J$4:$J476=$J477),$Q$4:$Q476),IF(AND($C477="V",LOOKUP(2,1/($J$4:$J476=$J477),$P$4:$P476)&lt;0),((-1*(F477*G477))+LOOKUP(2,1/($J$4:$J476=$J477),$P$4:$P476)*LOOKUP(2,1/($J$4:$J476=$J477),$Q$4:$Q476))/$P477,IF(AND($C477="V",LOOKUP(2,1/($J$4:$J476=$J477),$P$4:$P476)&gt;0),LOOKUP(2,1/($J$4:$J476=$J477),$Q$4:$Q476),""))))))),"")</f>
        <v/>
      </c>
      <c r="R477" s="49" t="str">
        <f t="shared" si="219"/>
        <v/>
      </c>
      <c r="S477" s="49" t="str">
        <f t="shared" si="205"/>
        <v/>
      </c>
      <c r="T477" s="49" t="str">
        <f t="shared" si="217"/>
        <v/>
      </c>
      <c r="U477" s="49" t="str">
        <f>IFERROR(IF(C477="P",S477,IF(K477=1,0,IF(OR(LOOKUP(2,1/($E$4:$E476=$E477),$P$4:$P476)=0,AND($C477="C",$N477="LONG"),AND(C477="V",N477="SHORT")),0,S477+(M477*Q477)))),"")</f>
        <v/>
      </c>
      <c r="V477" s="49" t="str">
        <f t="shared" si="218"/>
        <v/>
      </c>
      <c r="W477" s="50" t="str">
        <f t="shared" si="212"/>
        <v/>
      </c>
      <c r="Y477" s="51" t="str">
        <f t="shared" si="199"/>
        <v/>
      </c>
      <c r="Z477" s="50" t="str">
        <f t="shared" si="206"/>
        <v/>
      </c>
      <c r="AA477" s="50" t="str">
        <f t="shared" si="197"/>
        <v/>
      </c>
      <c r="AB477" s="50" t="str">
        <f t="shared" si="200"/>
        <v/>
      </c>
      <c r="AC477" s="58" t="str">
        <f t="shared" si="201"/>
        <v/>
      </c>
      <c r="AD477" s="53" t="str">
        <f t="shared" si="198"/>
        <v/>
      </c>
      <c r="AE477" s="53" t="str">
        <f t="shared" si="202"/>
        <v/>
      </c>
      <c r="AF477" s="59" t="str">
        <f t="shared" si="203"/>
        <v/>
      </c>
      <c r="AG477" s="40" t="str">
        <f>C477&amp;COUNTIFS($C$3:C477,"V")</f>
        <v>0</v>
      </c>
      <c r="AH477" s="266" t="str">
        <f t="shared" si="195"/>
        <v/>
      </c>
      <c r="AI477" s="56" t="str">
        <f t="shared" si="207"/>
        <v/>
      </c>
      <c r="AJ477" s="265" t="str">
        <f t="shared" si="208"/>
        <v/>
      </c>
      <c r="AK477" s="267" t="str">
        <f t="shared" si="209"/>
        <v/>
      </c>
      <c r="AL477" s="267" t="str">
        <f t="shared" si="210"/>
        <v/>
      </c>
      <c r="AM477" s="40" t="str">
        <f t="shared" si="211"/>
        <v/>
      </c>
      <c r="AN477" s="267">
        <f t="shared" si="204"/>
        <v>0</v>
      </c>
      <c r="CE477" s="279"/>
    </row>
    <row r="478" spans="1:83" s="40" customFormat="1" ht="12.75">
      <c r="A478" s="227"/>
      <c r="B478" s="88"/>
      <c r="C478" s="89"/>
      <c r="D478" s="90"/>
      <c r="E478" s="89"/>
      <c r="F478" s="91"/>
      <c r="G478" s="304"/>
      <c r="H478" s="41"/>
      <c r="I478" s="42" t="str">
        <f t="shared" si="213"/>
        <v/>
      </c>
      <c r="J478" s="43" t="str">
        <f t="shared" si="196"/>
        <v/>
      </c>
      <c r="K478" s="44" t="str">
        <f>IF(J478="","",IF(COUNTIF($J$4:J478,J478)=0,"",(COUNTIF($J$4:J478,J478))))</f>
        <v/>
      </c>
      <c r="L478" s="44" t="str">
        <f>IF(K478="","",J478&amp;" _ "&amp;COUNTIF($J$4:J478,J478)&amp;"_"&amp;N478)</f>
        <v/>
      </c>
      <c r="M478" s="45" t="str">
        <f t="shared" si="214"/>
        <v/>
      </c>
      <c r="N478" s="44" t="str">
        <f t="shared" si="215"/>
        <v/>
      </c>
      <c r="O478" s="57" t="str">
        <f t="shared" si="216"/>
        <v/>
      </c>
      <c r="P478" s="48" t="str" cm="1">
        <f t="array" ref="P478">IFERROR(IF(C478="P",G478,IF($K478=1,$M478,$M478+LOOKUP(2,1/($J$4:$J477=J478),$P$4:$P477))),"")</f>
        <v/>
      </c>
      <c r="Q478" s="57" t="str" cm="1">
        <f t="array" ref="Q478">IFERROR(IF(OR(C478="P",C478="A",C478="R"),F478,IF($K478=1,F478,IF(LOOKUP(2,1/($J$4:$J477=$J478),$P$4:$P477)=0,$F478,IF(AND($C478="C",LOOKUP(2,1/($J$4:$J477=$J478),$P$4:$P477)&gt;0),(F478*G478+LOOKUP(2,1/($J$4:$J477=$J478),$P$4:$P477)*LOOKUP(2,1/($J$4:$J477=$J478),$Q$4:$Q477))/$P478,IF(AND($C478="C",LOOKUP(2,1/($J$4:$J477=$J478),$P$4:$P477)&lt;0),LOOKUP(2,1/($J$4:$J477=$J478),$Q$4:$Q477),IF(AND($C478="V",LOOKUP(2,1/($J$4:$J477=$J478),$P$4:$P477)&lt;0),((-1*(F478*G478))+LOOKUP(2,1/($J$4:$J477=$J478),$P$4:$P477)*LOOKUP(2,1/($J$4:$J477=$J478),$Q$4:$Q477))/$P478,IF(AND($C478="V",LOOKUP(2,1/($J$4:$J477=$J478),$P$4:$P477)&gt;0),LOOKUP(2,1/($J$4:$J477=$J478),$Q$4:$Q477),""))))))),"")</f>
        <v/>
      </c>
      <c r="R478" s="49" t="str">
        <f t="shared" si="219"/>
        <v/>
      </c>
      <c r="S478" s="49" t="str">
        <f t="shared" si="205"/>
        <v/>
      </c>
      <c r="T478" s="49" t="str">
        <f t="shared" si="217"/>
        <v/>
      </c>
      <c r="U478" s="49" t="str">
        <f>IFERROR(IF(C478="P",S478,IF(K478=1,0,IF(OR(LOOKUP(2,1/($E$4:$E477=$E478),$P$4:$P477)=0,AND($C478="C",$N478="LONG"),AND(C478="V",N478="SHORT")),0,S478+(M478*Q478)))),"")</f>
        <v/>
      </c>
      <c r="V478" s="49" t="str">
        <f t="shared" si="218"/>
        <v/>
      </c>
      <c r="W478" s="50" t="str">
        <f t="shared" si="212"/>
        <v/>
      </c>
      <c r="Y478" s="51" t="str">
        <f t="shared" si="199"/>
        <v/>
      </c>
      <c r="Z478" s="50" t="str">
        <f t="shared" si="206"/>
        <v/>
      </c>
      <c r="AA478" s="50" t="str">
        <f t="shared" si="197"/>
        <v/>
      </c>
      <c r="AB478" s="50" t="str">
        <f t="shared" si="200"/>
        <v/>
      </c>
      <c r="AC478" s="58" t="str">
        <f t="shared" si="201"/>
        <v/>
      </c>
      <c r="AD478" s="53" t="str">
        <f t="shared" si="198"/>
        <v/>
      </c>
      <c r="AE478" s="53" t="str">
        <f t="shared" si="202"/>
        <v/>
      </c>
      <c r="AF478" s="59" t="str">
        <f t="shared" si="203"/>
        <v/>
      </c>
      <c r="AG478" s="40" t="str">
        <f>C478&amp;COUNTIFS($C$3:C478,"V")</f>
        <v>0</v>
      </c>
      <c r="AH478" s="266" t="str">
        <f t="shared" si="195"/>
        <v/>
      </c>
      <c r="AI478" s="56" t="str">
        <f t="shared" si="207"/>
        <v/>
      </c>
      <c r="AJ478" s="265" t="str">
        <f t="shared" si="208"/>
        <v/>
      </c>
      <c r="AK478" s="267" t="str">
        <f t="shared" si="209"/>
        <v/>
      </c>
      <c r="AL478" s="267" t="str">
        <f t="shared" si="210"/>
        <v/>
      </c>
      <c r="AM478" s="40" t="str">
        <f t="shared" si="211"/>
        <v/>
      </c>
      <c r="AN478" s="267">
        <f t="shared" si="204"/>
        <v>0</v>
      </c>
      <c r="CE478" s="279"/>
    </row>
    <row r="479" spans="1:83" s="40" customFormat="1" ht="12.75">
      <c r="A479" s="227"/>
      <c r="B479" s="88"/>
      <c r="C479" s="89"/>
      <c r="D479" s="90"/>
      <c r="E479" s="89"/>
      <c r="F479" s="91"/>
      <c r="G479" s="304"/>
      <c r="H479" s="41"/>
      <c r="I479" s="42" t="str">
        <f t="shared" si="213"/>
        <v/>
      </c>
      <c r="J479" s="43" t="str">
        <f t="shared" si="196"/>
        <v/>
      </c>
      <c r="K479" s="44" t="str">
        <f>IF(J479="","",IF(COUNTIF($J$4:J479,J479)=0,"",(COUNTIF($J$4:J479,J479))))</f>
        <v/>
      </c>
      <c r="L479" s="44" t="str">
        <f>IF(K479="","",J479&amp;" _ "&amp;COUNTIF($J$4:J479,J479)&amp;"_"&amp;N479)</f>
        <v/>
      </c>
      <c r="M479" s="45" t="str">
        <f t="shared" si="214"/>
        <v/>
      </c>
      <c r="N479" s="44" t="str">
        <f t="shared" si="215"/>
        <v/>
      </c>
      <c r="O479" s="57" t="str">
        <f t="shared" si="216"/>
        <v/>
      </c>
      <c r="P479" s="48" t="str" cm="1">
        <f t="array" ref="P479">IFERROR(IF(C479="P",G479,IF($K479=1,$M479,$M479+LOOKUP(2,1/($J$4:$J478=J479),$P$4:$P478))),"")</f>
        <v/>
      </c>
      <c r="Q479" s="57" t="str" cm="1">
        <f t="array" ref="Q479">IFERROR(IF(OR(C479="P",C479="A",C479="R"),F479,IF($K479=1,F479,IF(LOOKUP(2,1/($J$4:$J478=$J479),$P$4:$P478)=0,$F479,IF(AND($C479="C",LOOKUP(2,1/($J$4:$J478=$J479),$P$4:$P478)&gt;0),(F479*G479+LOOKUP(2,1/($J$4:$J478=$J479),$P$4:$P478)*LOOKUP(2,1/($J$4:$J478=$J479),$Q$4:$Q478))/$P479,IF(AND($C479="C",LOOKUP(2,1/($J$4:$J478=$J479),$P$4:$P478)&lt;0),LOOKUP(2,1/($J$4:$J478=$J479),$Q$4:$Q478),IF(AND($C479="V",LOOKUP(2,1/($J$4:$J478=$J479),$P$4:$P478)&lt;0),((-1*(F479*G479))+LOOKUP(2,1/($J$4:$J478=$J479),$P$4:$P478)*LOOKUP(2,1/($J$4:$J478=$J479),$Q$4:$Q478))/$P479,IF(AND($C479="V",LOOKUP(2,1/($J$4:$J478=$J479),$P$4:$P478)&gt;0),LOOKUP(2,1/($J$4:$J478=$J479),$Q$4:$Q478),""))))))),"")</f>
        <v/>
      </c>
      <c r="R479" s="49" t="str">
        <f t="shared" si="219"/>
        <v/>
      </c>
      <c r="S479" s="49" t="str">
        <f t="shared" si="205"/>
        <v/>
      </c>
      <c r="T479" s="49" t="str">
        <f t="shared" si="217"/>
        <v/>
      </c>
      <c r="U479" s="49" t="str">
        <f>IFERROR(IF(C479="P",S479,IF(K479=1,0,IF(OR(LOOKUP(2,1/($E$4:$E478=$E479),$P$4:$P478)=0,AND($C479="C",$N479="LONG"),AND(C479="V",N479="SHORT")),0,S479+(M479*Q479)))),"")</f>
        <v/>
      </c>
      <c r="V479" s="49" t="str">
        <f t="shared" si="218"/>
        <v/>
      </c>
      <c r="W479" s="50" t="str">
        <f t="shared" si="212"/>
        <v/>
      </c>
      <c r="Y479" s="51" t="str">
        <f t="shared" si="199"/>
        <v/>
      </c>
      <c r="Z479" s="50" t="str">
        <f t="shared" si="206"/>
        <v/>
      </c>
      <c r="AA479" s="50" t="str">
        <f t="shared" si="197"/>
        <v/>
      </c>
      <c r="AB479" s="50" t="str">
        <f t="shared" si="200"/>
        <v/>
      </c>
      <c r="AC479" s="58" t="str">
        <f t="shared" si="201"/>
        <v/>
      </c>
      <c r="AD479" s="53" t="str">
        <f t="shared" si="198"/>
        <v/>
      </c>
      <c r="AE479" s="53" t="str">
        <f t="shared" si="202"/>
        <v/>
      </c>
      <c r="AF479" s="59" t="str">
        <f t="shared" si="203"/>
        <v/>
      </c>
      <c r="AG479" s="40" t="str">
        <f>C479&amp;COUNTIFS($C$3:C479,"V")</f>
        <v>0</v>
      </c>
      <c r="AH479" s="266" t="str">
        <f t="shared" si="195"/>
        <v/>
      </c>
      <c r="AI479" s="56" t="str">
        <f t="shared" si="207"/>
        <v/>
      </c>
      <c r="AJ479" s="265" t="str">
        <f t="shared" si="208"/>
        <v/>
      </c>
      <c r="AK479" s="267" t="str">
        <f t="shared" si="209"/>
        <v/>
      </c>
      <c r="AL479" s="267" t="str">
        <f t="shared" si="210"/>
        <v/>
      </c>
      <c r="AM479" s="40" t="str">
        <f t="shared" si="211"/>
        <v/>
      </c>
      <c r="AN479" s="267">
        <f t="shared" si="204"/>
        <v>0</v>
      </c>
      <c r="CE479" s="279"/>
    </row>
    <row r="480" spans="1:83" s="40" customFormat="1" ht="12.75">
      <c r="A480" s="227"/>
      <c r="B480" s="88"/>
      <c r="C480" s="89"/>
      <c r="D480" s="90"/>
      <c r="E480" s="89"/>
      <c r="F480" s="91"/>
      <c r="G480" s="304"/>
      <c r="H480" s="41"/>
      <c r="I480" s="42" t="str">
        <f t="shared" si="213"/>
        <v/>
      </c>
      <c r="J480" s="43" t="str">
        <f t="shared" si="196"/>
        <v/>
      </c>
      <c r="K480" s="44" t="str">
        <f>IF(J480="","",IF(COUNTIF($J$4:J480,J480)=0,"",(COUNTIF($J$4:J480,J480))))</f>
        <v/>
      </c>
      <c r="L480" s="44" t="str">
        <f>IF(K480="","",J480&amp;" _ "&amp;COUNTIF($J$4:J480,J480)&amp;"_"&amp;N480)</f>
        <v/>
      </c>
      <c r="M480" s="45" t="str">
        <f t="shared" si="214"/>
        <v/>
      </c>
      <c r="N480" s="44" t="str">
        <f t="shared" si="215"/>
        <v/>
      </c>
      <c r="O480" s="57" t="str">
        <f t="shared" si="216"/>
        <v/>
      </c>
      <c r="P480" s="48" t="str" cm="1">
        <f t="array" ref="P480">IFERROR(IF(C480="P",G480,IF($K480=1,$M480,$M480+LOOKUP(2,1/($J$4:$J479=J480),$P$4:$P479))),"")</f>
        <v/>
      </c>
      <c r="Q480" s="57" t="str" cm="1">
        <f t="array" ref="Q480">IFERROR(IF(OR(C480="P",C480="A",C480="R"),F480,IF($K480=1,F480,IF(LOOKUP(2,1/($J$4:$J479=$J480),$P$4:$P479)=0,$F480,IF(AND($C480="C",LOOKUP(2,1/($J$4:$J479=$J480),$P$4:$P479)&gt;0),(F480*G480+LOOKUP(2,1/($J$4:$J479=$J480),$P$4:$P479)*LOOKUP(2,1/($J$4:$J479=$J480),$Q$4:$Q479))/$P480,IF(AND($C480="C",LOOKUP(2,1/($J$4:$J479=$J480),$P$4:$P479)&lt;0),LOOKUP(2,1/($J$4:$J479=$J480),$Q$4:$Q479),IF(AND($C480="V",LOOKUP(2,1/($J$4:$J479=$J480),$P$4:$P479)&lt;0),((-1*(F480*G480))+LOOKUP(2,1/($J$4:$J479=$J480),$P$4:$P479)*LOOKUP(2,1/($J$4:$J479=$J480),$Q$4:$Q479))/$P480,IF(AND($C480="V",LOOKUP(2,1/($J$4:$J479=$J480),$P$4:$P479)&gt;0),LOOKUP(2,1/($J$4:$J479=$J480),$Q$4:$Q479),""))))))),"")</f>
        <v/>
      </c>
      <c r="R480" s="49" t="str">
        <f t="shared" si="219"/>
        <v/>
      </c>
      <c r="S480" s="49" t="str">
        <f t="shared" si="205"/>
        <v/>
      </c>
      <c r="T480" s="49" t="str">
        <f t="shared" si="217"/>
        <v/>
      </c>
      <c r="U480" s="49" t="str">
        <f>IFERROR(IF(C480="P",S480,IF(K480=1,0,IF(OR(LOOKUP(2,1/($E$4:$E479=$E480),$P$4:$P479)=0,AND($C480="C",$N480="LONG"),AND(C480="V",N480="SHORT")),0,S480+(M480*Q480)))),"")</f>
        <v/>
      </c>
      <c r="V480" s="49" t="str">
        <f t="shared" si="218"/>
        <v/>
      </c>
      <c r="W480" s="50" t="str">
        <f t="shared" si="212"/>
        <v/>
      </c>
      <c r="Y480" s="51" t="str">
        <f t="shared" si="199"/>
        <v/>
      </c>
      <c r="Z480" s="50" t="str">
        <f t="shared" si="206"/>
        <v/>
      </c>
      <c r="AA480" s="50" t="str">
        <f t="shared" si="197"/>
        <v/>
      </c>
      <c r="AB480" s="50" t="str">
        <f t="shared" si="200"/>
        <v/>
      </c>
      <c r="AC480" s="58" t="str">
        <f t="shared" si="201"/>
        <v/>
      </c>
      <c r="AD480" s="53" t="str">
        <f t="shared" si="198"/>
        <v/>
      </c>
      <c r="AE480" s="53" t="str">
        <f t="shared" si="202"/>
        <v/>
      </c>
      <c r="AF480" s="59" t="str">
        <f t="shared" si="203"/>
        <v/>
      </c>
      <c r="AG480" s="40" t="str">
        <f>C480&amp;COUNTIFS($C$3:C480,"V")</f>
        <v>0</v>
      </c>
      <c r="AH480" s="266" t="str">
        <f t="shared" si="195"/>
        <v/>
      </c>
      <c r="AI480" s="56" t="str">
        <f t="shared" si="207"/>
        <v/>
      </c>
      <c r="AJ480" s="265" t="str">
        <f t="shared" si="208"/>
        <v/>
      </c>
      <c r="AK480" s="267" t="str">
        <f t="shared" si="209"/>
        <v/>
      </c>
      <c r="AL480" s="267" t="str">
        <f t="shared" si="210"/>
        <v/>
      </c>
      <c r="AM480" s="40" t="str">
        <f t="shared" si="211"/>
        <v/>
      </c>
      <c r="AN480" s="267">
        <f t="shared" si="204"/>
        <v>0</v>
      </c>
      <c r="CE480" s="279"/>
    </row>
    <row r="481" spans="1:83" s="40" customFormat="1" ht="12.75">
      <c r="A481" s="227"/>
      <c r="B481" s="88"/>
      <c r="C481" s="89"/>
      <c r="D481" s="90"/>
      <c r="E481" s="89"/>
      <c r="F481" s="91"/>
      <c r="G481" s="304"/>
      <c r="H481" s="41"/>
      <c r="I481" s="42" t="str">
        <f t="shared" si="213"/>
        <v/>
      </c>
      <c r="J481" s="43" t="str">
        <f t="shared" si="196"/>
        <v/>
      </c>
      <c r="K481" s="44" t="str">
        <f>IF(J481="","",IF(COUNTIF($J$4:J481,J481)=0,"",(COUNTIF($J$4:J481,J481))))</f>
        <v/>
      </c>
      <c r="L481" s="44" t="str">
        <f>IF(K481="","",J481&amp;" _ "&amp;COUNTIF($J$4:J481,J481)&amp;"_"&amp;N481)</f>
        <v/>
      </c>
      <c r="M481" s="45" t="str">
        <f t="shared" si="214"/>
        <v/>
      </c>
      <c r="N481" s="44" t="str">
        <f t="shared" si="215"/>
        <v/>
      </c>
      <c r="O481" s="57" t="str">
        <f t="shared" si="216"/>
        <v/>
      </c>
      <c r="P481" s="48" t="str" cm="1">
        <f t="array" ref="P481">IFERROR(IF(C481="P",G481,IF($K481=1,$M481,$M481+LOOKUP(2,1/($J$4:$J480=J481),$P$4:$P480))),"")</f>
        <v/>
      </c>
      <c r="Q481" s="57" t="str" cm="1">
        <f t="array" ref="Q481">IFERROR(IF(OR(C481="P",C481="A",C481="R"),F481,IF($K481=1,F481,IF(LOOKUP(2,1/($J$4:$J480=$J481),$P$4:$P480)=0,$F481,IF(AND($C481="C",LOOKUP(2,1/($J$4:$J480=$J481),$P$4:$P480)&gt;0),(F481*G481+LOOKUP(2,1/($J$4:$J480=$J481),$P$4:$P480)*LOOKUP(2,1/($J$4:$J480=$J481),$Q$4:$Q480))/$P481,IF(AND($C481="C",LOOKUP(2,1/($J$4:$J480=$J481),$P$4:$P480)&lt;0),LOOKUP(2,1/($J$4:$J480=$J481),$Q$4:$Q480),IF(AND($C481="V",LOOKUP(2,1/($J$4:$J480=$J481),$P$4:$P480)&lt;0),((-1*(F481*G481))+LOOKUP(2,1/($J$4:$J480=$J481),$P$4:$P480)*LOOKUP(2,1/($J$4:$J480=$J481),$Q$4:$Q480))/$P481,IF(AND($C481="V",LOOKUP(2,1/($J$4:$J480=$J481),$P$4:$P480)&gt;0),LOOKUP(2,1/($J$4:$J480=$J481),$Q$4:$Q480),""))))))),"")</f>
        <v/>
      </c>
      <c r="R481" s="49" t="str">
        <f t="shared" si="219"/>
        <v/>
      </c>
      <c r="S481" s="49" t="str">
        <f t="shared" si="205"/>
        <v/>
      </c>
      <c r="T481" s="49" t="str">
        <f t="shared" si="217"/>
        <v/>
      </c>
      <c r="U481" s="49" t="str">
        <f>IFERROR(IF(C481="P",S481,IF(K481=1,0,IF(OR(LOOKUP(2,1/($E$4:$E480=$E481),$P$4:$P480)=0,AND($C481="C",$N481="LONG"),AND(C481="V",N481="SHORT")),0,S481+(M481*Q481)))),"")</f>
        <v/>
      </c>
      <c r="V481" s="49" t="str">
        <f t="shared" si="218"/>
        <v/>
      </c>
      <c r="W481" s="50" t="str">
        <f t="shared" si="212"/>
        <v/>
      </c>
      <c r="Y481" s="51" t="str">
        <f t="shared" si="199"/>
        <v/>
      </c>
      <c r="Z481" s="50" t="str">
        <f t="shared" si="206"/>
        <v/>
      </c>
      <c r="AA481" s="50" t="str">
        <f t="shared" si="197"/>
        <v/>
      </c>
      <c r="AB481" s="50" t="str">
        <f t="shared" si="200"/>
        <v/>
      </c>
      <c r="AC481" s="58" t="str">
        <f t="shared" si="201"/>
        <v/>
      </c>
      <c r="AD481" s="53" t="str">
        <f t="shared" si="198"/>
        <v/>
      </c>
      <c r="AE481" s="53" t="str">
        <f t="shared" si="202"/>
        <v/>
      </c>
      <c r="AF481" s="59" t="str">
        <f t="shared" si="203"/>
        <v/>
      </c>
      <c r="AG481" s="40" t="str">
        <f>C481&amp;COUNTIFS($C$3:C481,"V")</f>
        <v>0</v>
      </c>
      <c r="AH481" s="266" t="str">
        <f t="shared" si="195"/>
        <v/>
      </c>
      <c r="AI481" s="56" t="str">
        <f t="shared" si="207"/>
        <v/>
      </c>
      <c r="AJ481" s="265" t="str">
        <f t="shared" si="208"/>
        <v/>
      </c>
      <c r="AK481" s="267" t="str">
        <f t="shared" si="209"/>
        <v/>
      </c>
      <c r="AL481" s="267" t="str">
        <f t="shared" si="210"/>
        <v/>
      </c>
      <c r="AM481" s="40" t="str">
        <f t="shared" si="211"/>
        <v/>
      </c>
      <c r="AN481" s="267">
        <f t="shared" si="204"/>
        <v>0</v>
      </c>
      <c r="CE481" s="279"/>
    </row>
    <row r="482" spans="1:83" s="40" customFormat="1" ht="12.75">
      <c r="A482" s="227"/>
      <c r="B482" s="88"/>
      <c r="C482" s="89"/>
      <c r="D482" s="90"/>
      <c r="E482" s="89"/>
      <c r="F482" s="91"/>
      <c r="G482" s="304"/>
      <c r="H482" s="41"/>
      <c r="I482" s="42" t="str">
        <f t="shared" si="213"/>
        <v/>
      </c>
      <c r="J482" s="43" t="str">
        <f t="shared" si="196"/>
        <v/>
      </c>
      <c r="K482" s="44" t="str">
        <f>IF(J482="","",IF(COUNTIF($J$4:J482,J482)=0,"",(COUNTIF($J$4:J482,J482))))</f>
        <v/>
      </c>
      <c r="L482" s="44" t="str">
        <f>IF(K482="","",J482&amp;" _ "&amp;COUNTIF($J$4:J482,J482)&amp;"_"&amp;N482)</f>
        <v/>
      </c>
      <c r="M482" s="45" t="str">
        <f t="shared" si="214"/>
        <v/>
      </c>
      <c r="N482" s="44" t="str">
        <f t="shared" si="215"/>
        <v/>
      </c>
      <c r="O482" s="57" t="str">
        <f t="shared" si="216"/>
        <v/>
      </c>
      <c r="P482" s="48" t="str" cm="1">
        <f t="array" ref="P482">IFERROR(IF(C482="P",G482,IF($K482=1,$M482,$M482+LOOKUP(2,1/($J$4:$J481=J482),$P$4:$P481))),"")</f>
        <v/>
      </c>
      <c r="Q482" s="57" t="str" cm="1">
        <f t="array" ref="Q482">IFERROR(IF(OR(C482="P",C482="A",C482="R"),F482,IF($K482=1,F482,IF(LOOKUP(2,1/($J$4:$J481=$J482),$P$4:$P481)=0,$F482,IF(AND($C482="C",LOOKUP(2,1/($J$4:$J481=$J482),$P$4:$P481)&gt;0),(F482*G482+LOOKUP(2,1/($J$4:$J481=$J482),$P$4:$P481)*LOOKUP(2,1/($J$4:$J481=$J482),$Q$4:$Q481))/$P482,IF(AND($C482="C",LOOKUP(2,1/($J$4:$J481=$J482),$P$4:$P481)&lt;0),LOOKUP(2,1/($J$4:$J481=$J482),$Q$4:$Q481),IF(AND($C482="V",LOOKUP(2,1/($J$4:$J481=$J482),$P$4:$P481)&lt;0),((-1*(F482*G482))+LOOKUP(2,1/($J$4:$J481=$J482),$P$4:$P481)*LOOKUP(2,1/($J$4:$J481=$J482),$Q$4:$Q481))/$P482,IF(AND($C482="V",LOOKUP(2,1/($J$4:$J481=$J482),$P$4:$P481)&gt;0),LOOKUP(2,1/($J$4:$J481=$J482),$Q$4:$Q481),""))))))),"")</f>
        <v/>
      </c>
      <c r="R482" s="49" t="str">
        <f t="shared" si="219"/>
        <v/>
      </c>
      <c r="S482" s="49" t="str">
        <f t="shared" si="205"/>
        <v/>
      </c>
      <c r="T482" s="49" t="str">
        <f t="shared" si="217"/>
        <v/>
      </c>
      <c r="U482" s="49" t="str">
        <f>IFERROR(IF(C482="P",S482,IF(K482=1,0,IF(OR(LOOKUP(2,1/($E$4:$E481=$E482),$P$4:$P481)=0,AND($C482="C",$N482="LONG"),AND(C482="V",N482="SHORT")),0,S482+(M482*Q482)))),"")</f>
        <v/>
      </c>
      <c r="V482" s="49" t="str">
        <f t="shared" si="218"/>
        <v/>
      </c>
      <c r="W482" s="50" t="str">
        <f t="shared" si="212"/>
        <v/>
      </c>
      <c r="Y482" s="51" t="str">
        <f t="shared" si="199"/>
        <v/>
      </c>
      <c r="Z482" s="50" t="str">
        <f t="shared" si="206"/>
        <v/>
      </c>
      <c r="AA482" s="50" t="str">
        <f t="shared" si="197"/>
        <v/>
      </c>
      <c r="AB482" s="50" t="str">
        <f t="shared" si="200"/>
        <v/>
      </c>
      <c r="AC482" s="58" t="str">
        <f t="shared" si="201"/>
        <v/>
      </c>
      <c r="AD482" s="53" t="str">
        <f t="shared" si="198"/>
        <v/>
      </c>
      <c r="AE482" s="53" t="str">
        <f t="shared" si="202"/>
        <v/>
      </c>
      <c r="AF482" s="59" t="str">
        <f t="shared" si="203"/>
        <v/>
      </c>
      <c r="AG482" s="40" t="str">
        <f>C482&amp;COUNTIFS($C$3:C482,"V")</f>
        <v>0</v>
      </c>
      <c r="AH482" s="266" t="str">
        <f t="shared" si="195"/>
        <v/>
      </c>
      <c r="AI482" s="56" t="str">
        <f t="shared" si="207"/>
        <v/>
      </c>
      <c r="AJ482" s="265" t="str">
        <f t="shared" si="208"/>
        <v/>
      </c>
      <c r="AK482" s="267" t="str">
        <f t="shared" si="209"/>
        <v/>
      </c>
      <c r="AL482" s="267" t="str">
        <f t="shared" si="210"/>
        <v/>
      </c>
      <c r="AM482" s="40" t="str">
        <f t="shared" si="211"/>
        <v/>
      </c>
      <c r="AN482" s="267">
        <f t="shared" si="204"/>
        <v>0</v>
      </c>
      <c r="CE482" s="279"/>
    </row>
    <row r="483" spans="1:83" s="40" customFormat="1" ht="12.75">
      <c r="A483" s="227"/>
      <c r="B483" s="88"/>
      <c r="C483" s="89"/>
      <c r="D483" s="90"/>
      <c r="E483" s="89"/>
      <c r="F483" s="91"/>
      <c r="G483" s="304"/>
      <c r="H483" s="41"/>
      <c r="I483" s="42" t="str">
        <f t="shared" si="213"/>
        <v/>
      </c>
      <c r="J483" s="43" t="str">
        <f t="shared" si="196"/>
        <v/>
      </c>
      <c r="K483" s="44" t="str">
        <f>IF(J483="","",IF(COUNTIF($J$4:J483,J483)=0,"",(COUNTIF($J$4:J483,J483))))</f>
        <v/>
      </c>
      <c r="L483" s="44" t="str">
        <f>IF(K483="","",J483&amp;" _ "&amp;COUNTIF($J$4:J483,J483)&amp;"_"&amp;N483)</f>
        <v/>
      </c>
      <c r="M483" s="45" t="str">
        <f t="shared" si="214"/>
        <v/>
      </c>
      <c r="N483" s="44" t="str">
        <f t="shared" si="215"/>
        <v/>
      </c>
      <c r="O483" s="57" t="str">
        <f t="shared" si="216"/>
        <v/>
      </c>
      <c r="P483" s="48" t="str" cm="1">
        <f t="array" ref="P483">IFERROR(IF(C483="P",G483,IF($K483=1,$M483,$M483+LOOKUP(2,1/($J$4:$J482=J483),$P$4:$P482))),"")</f>
        <v/>
      </c>
      <c r="Q483" s="57" t="str" cm="1">
        <f t="array" ref="Q483">IFERROR(IF(OR(C483="P",C483="A",C483="R"),F483,IF($K483=1,F483,IF(LOOKUP(2,1/($J$4:$J482=$J483),$P$4:$P482)=0,$F483,IF(AND($C483="C",LOOKUP(2,1/($J$4:$J482=$J483),$P$4:$P482)&gt;0),(F483*G483+LOOKUP(2,1/($J$4:$J482=$J483),$P$4:$P482)*LOOKUP(2,1/($J$4:$J482=$J483),$Q$4:$Q482))/$P483,IF(AND($C483="C",LOOKUP(2,1/($J$4:$J482=$J483),$P$4:$P482)&lt;0),LOOKUP(2,1/($J$4:$J482=$J483),$Q$4:$Q482),IF(AND($C483="V",LOOKUP(2,1/($J$4:$J482=$J483),$P$4:$P482)&lt;0),((-1*(F483*G483))+LOOKUP(2,1/($J$4:$J482=$J483),$P$4:$P482)*LOOKUP(2,1/($J$4:$J482=$J483),$Q$4:$Q482))/$P483,IF(AND($C483="V",LOOKUP(2,1/($J$4:$J482=$J483),$P$4:$P482)&gt;0),LOOKUP(2,1/($J$4:$J482=$J483),$Q$4:$Q482),""))))))),"")</f>
        <v/>
      </c>
      <c r="R483" s="49" t="str">
        <f t="shared" si="219"/>
        <v/>
      </c>
      <c r="S483" s="49" t="str">
        <f t="shared" si="205"/>
        <v/>
      </c>
      <c r="T483" s="49" t="str">
        <f t="shared" si="217"/>
        <v/>
      </c>
      <c r="U483" s="49" t="str">
        <f>IFERROR(IF(C483="P",S483,IF(K483=1,0,IF(OR(LOOKUP(2,1/($E$4:$E482=$E483),$P$4:$P482)=0,AND($C483="C",$N483="LONG"),AND(C483="V",N483="SHORT")),0,S483+(M483*Q483)))),"")</f>
        <v/>
      </c>
      <c r="V483" s="49" t="str">
        <f t="shared" si="218"/>
        <v/>
      </c>
      <c r="W483" s="50" t="str">
        <f t="shared" si="212"/>
        <v/>
      </c>
      <c r="Y483" s="51" t="str">
        <f t="shared" si="199"/>
        <v/>
      </c>
      <c r="Z483" s="50" t="str">
        <f t="shared" si="206"/>
        <v/>
      </c>
      <c r="AA483" s="50" t="str">
        <f t="shared" si="197"/>
        <v/>
      </c>
      <c r="AB483" s="50" t="str">
        <f t="shared" si="200"/>
        <v/>
      </c>
      <c r="AC483" s="58" t="str">
        <f t="shared" si="201"/>
        <v/>
      </c>
      <c r="AD483" s="53" t="str">
        <f t="shared" si="198"/>
        <v/>
      </c>
      <c r="AE483" s="53" t="str">
        <f t="shared" si="202"/>
        <v/>
      </c>
      <c r="AF483" s="59" t="str">
        <f t="shared" si="203"/>
        <v/>
      </c>
      <c r="AG483" s="40" t="str">
        <f>C483&amp;COUNTIFS($C$3:C483,"V")</f>
        <v>0</v>
      </c>
      <c r="AH483" s="266" t="str">
        <f t="shared" si="195"/>
        <v/>
      </c>
      <c r="AI483" s="56" t="str">
        <f t="shared" si="207"/>
        <v/>
      </c>
      <c r="AJ483" s="265" t="str">
        <f t="shared" si="208"/>
        <v/>
      </c>
      <c r="AK483" s="267" t="str">
        <f t="shared" si="209"/>
        <v/>
      </c>
      <c r="AL483" s="267" t="str">
        <f t="shared" si="210"/>
        <v/>
      </c>
      <c r="AM483" s="40" t="str">
        <f t="shared" si="211"/>
        <v/>
      </c>
      <c r="AN483" s="267">
        <f t="shared" si="204"/>
        <v>0</v>
      </c>
      <c r="CE483" s="279"/>
    </row>
    <row r="484" spans="1:83" s="40" customFormat="1" ht="12.75">
      <c r="A484" s="227"/>
      <c r="B484" s="88"/>
      <c r="C484" s="89"/>
      <c r="D484" s="90"/>
      <c r="E484" s="89"/>
      <c r="F484" s="91"/>
      <c r="G484" s="304"/>
      <c r="H484" s="41"/>
      <c r="I484" s="42" t="str">
        <f t="shared" si="213"/>
        <v/>
      </c>
      <c r="J484" s="43" t="str">
        <f t="shared" si="196"/>
        <v/>
      </c>
      <c r="K484" s="44" t="str">
        <f>IF(J484="","",IF(COUNTIF($J$4:J484,J484)=0,"",(COUNTIF($J$4:J484,J484))))</f>
        <v/>
      </c>
      <c r="L484" s="44" t="str">
        <f>IF(K484="","",J484&amp;" _ "&amp;COUNTIF($J$4:J484,J484)&amp;"_"&amp;N484)</f>
        <v/>
      </c>
      <c r="M484" s="45" t="str">
        <f t="shared" si="214"/>
        <v/>
      </c>
      <c r="N484" s="44" t="str">
        <f t="shared" si="215"/>
        <v/>
      </c>
      <c r="O484" s="57" t="str">
        <f t="shared" si="216"/>
        <v/>
      </c>
      <c r="P484" s="48" t="str" cm="1">
        <f t="array" ref="P484">IFERROR(IF(C484="P",G484,IF($K484=1,$M484,$M484+LOOKUP(2,1/($J$4:$J483=J484),$P$4:$P483))),"")</f>
        <v/>
      </c>
      <c r="Q484" s="57" t="str" cm="1">
        <f t="array" ref="Q484">IFERROR(IF(OR(C484="P",C484="A",C484="R"),F484,IF($K484=1,F484,IF(LOOKUP(2,1/($J$4:$J483=$J484),$P$4:$P483)=0,$F484,IF(AND($C484="C",LOOKUP(2,1/($J$4:$J483=$J484),$P$4:$P483)&gt;0),(F484*G484+LOOKUP(2,1/($J$4:$J483=$J484),$P$4:$P483)*LOOKUP(2,1/($J$4:$J483=$J484),$Q$4:$Q483))/$P484,IF(AND($C484="C",LOOKUP(2,1/($J$4:$J483=$J484),$P$4:$P483)&lt;0),LOOKUP(2,1/($J$4:$J483=$J484),$Q$4:$Q483),IF(AND($C484="V",LOOKUP(2,1/($J$4:$J483=$J484),$P$4:$P483)&lt;0),((-1*(F484*G484))+LOOKUP(2,1/($J$4:$J483=$J484),$P$4:$P483)*LOOKUP(2,1/($J$4:$J483=$J484),$Q$4:$Q483))/$P484,IF(AND($C484="V",LOOKUP(2,1/($J$4:$J483=$J484),$P$4:$P483)&gt;0),LOOKUP(2,1/($J$4:$J483=$J484),$Q$4:$Q483),""))))))),"")</f>
        <v/>
      </c>
      <c r="R484" s="49" t="str">
        <f t="shared" si="219"/>
        <v/>
      </c>
      <c r="S484" s="49" t="str">
        <f t="shared" si="205"/>
        <v/>
      </c>
      <c r="T484" s="49" t="str">
        <f t="shared" si="217"/>
        <v/>
      </c>
      <c r="U484" s="49" t="str">
        <f>IFERROR(IF(C484="P",S484,IF(K484=1,0,IF(OR(LOOKUP(2,1/($E$4:$E483=$E484),$P$4:$P483)=0,AND($C484="C",$N484="LONG"),AND(C484="V",N484="SHORT")),0,S484+(M484*Q484)))),"")</f>
        <v/>
      </c>
      <c r="V484" s="49" t="str">
        <f t="shared" si="218"/>
        <v/>
      </c>
      <c r="W484" s="50" t="str">
        <f t="shared" si="212"/>
        <v/>
      </c>
      <c r="Y484" s="51" t="str">
        <f t="shared" si="199"/>
        <v/>
      </c>
      <c r="Z484" s="50" t="str">
        <f t="shared" si="206"/>
        <v/>
      </c>
      <c r="AA484" s="50" t="str">
        <f t="shared" si="197"/>
        <v/>
      </c>
      <c r="AB484" s="50" t="str">
        <f t="shared" si="200"/>
        <v/>
      </c>
      <c r="AC484" s="58" t="str">
        <f t="shared" si="201"/>
        <v/>
      </c>
      <c r="AD484" s="53" t="str">
        <f t="shared" si="198"/>
        <v/>
      </c>
      <c r="AE484" s="53" t="str">
        <f t="shared" si="202"/>
        <v/>
      </c>
      <c r="AF484" s="59" t="str">
        <f t="shared" si="203"/>
        <v/>
      </c>
      <c r="AG484" s="40" t="str">
        <f>C484&amp;COUNTIFS($C$3:C484,"V")</f>
        <v>0</v>
      </c>
      <c r="AH484" s="266" t="str">
        <f t="shared" si="195"/>
        <v/>
      </c>
      <c r="AI484" s="56" t="str">
        <f t="shared" si="207"/>
        <v/>
      </c>
      <c r="AJ484" s="265" t="str">
        <f t="shared" si="208"/>
        <v/>
      </c>
      <c r="AK484" s="267" t="str">
        <f t="shared" si="209"/>
        <v/>
      </c>
      <c r="AL484" s="267" t="str">
        <f t="shared" si="210"/>
        <v/>
      </c>
      <c r="AM484" s="40" t="str">
        <f t="shared" si="211"/>
        <v/>
      </c>
      <c r="AN484" s="267">
        <f t="shared" si="204"/>
        <v>0</v>
      </c>
      <c r="CE484" s="279"/>
    </row>
    <row r="485" spans="1:83" s="40" customFormat="1" ht="12.75">
      <c r="A485" s="227"/>
      <c r="B485" s="88"/>
      <c r="C485" s="89"/>
      <c r="D485" s="90"/>
      <c r="E485" s="89"/>
      <c r="F485" s="91"/>
      <c r="G485" s="304"/>
      <c r="H485" s="41"/>
      <c r="I485" s="42" t="str">
        <f t="shared" si="213"/>
        <v/>
      </c>
      <c r="J485" s="43" t="str">
        <f t="shared" si="196"/>
        <v/>
      </c>
      <c r="K485" s="44" t="str">
        <f>IF(J485="","",IF(COUNTIF($J$4:J485,J485)=0,"",(COUNTIF($J$4:J485,J485))))</f>
        <v/>
      </c>
      <c r="L485" s="44" t="str">
        <f>IF(K485="","",J485&amp;" _ "&amp;COUNTIF($J$4:J485,J485)&amp;"_"&amp;N485)</f>
        <v/>
      </c>
      <c r="M485" s="45" t="str">
        <f t="shared" si="214"/>
        <v/>
      </c>
      <c r="N485" s="44" t="str">
        <f t="shared" si="215"/>
        <v/>
      </c>
      <c r="O485" s="57" t="str">
        <f t="shared" si="216"/>
        <v/>
      </c>
      <c r="P485" s="48" t="str" cm="1">
        <f t="array" ref="P485">IFERROR(IF(C485="P",G485,IF($K485=1,$M485,$M485+LOOKUP(2,1/($J$4:$J484=J485),$P$4:$P484))),"")</f>
        <v/>
      </c>
      <c r="Q485" s="57" t="str" cm="1">
        <f t="array" ref="Q485">IFERROR(IF(OR(C485="P",C485="A",C485="R"),F485,IF($K485=1,F485,IF(LOOKUP(2,1/($J$4:$J484=$J485),$P$4:$P484)=0,$F485,IF(AND($C485="C",LOOKUP(2,1/($J$4:$J484=$J485),$P$4:$P484)&gt;0),(F485*G485+LOOKUP(2,1/($J$4:$J484=$J485),$P$4:$P484)*LOOKUP(2,1/($J$4:$J484=$J485),$Q$4:$Q484))/$P485,IF(AND($C485="C",LOOKUP(2,1/($J$4:$J484=$J485),$P$4:$P484)&lt;0),LOOKUP(2,1/($J$4:$J484=$J485),$Q$4:$Q484),IF(AND($C485="V",LOOKUP(2,1/($J$4:$J484=$J485),$P$4:$P484)&lt;0),((-1*(F485*G485))+LOOKUP(2,1/($J$4:$J484=$J485),$P$4:$P484)*LOOKUP(2,1/($J$4:$J484=$J485),$Q$4:$Q484))/$P485,IF(AND($C485="V",LOOKUP(2,1/($J$4:$J484=$J485),$P$4:$P484)&gt;0),LOOKUP(2,1/($J$4:$J484=$J485),$Q$4:$Q484),""))))))),"")</f>
        <v/>
      </c>
      <c r="R485" s="49" t="str">
        <f t="shared" si="219"/>
        <v/>
      </c>
      <c r="S485" s="49" t="str">
        <f t="shared" si="205"/>
        <v/>
      </c>
      <c r="T485" s="49" t="str">
        <f t="shared" si="217"/>
        <v/>
      </c>
      <c r="U485" s="49" t="str">
        <f>IFERROR(IF(C485="P",S485,IF(K485=1,0,IF(OR(LOOKUP(2,1/($E$4:$E484=$E485),$P$4:$P484)=0,AND($C485="C",$N485="LONG"),AND(C485="V",N485="SHORT")),0,S485+(M485*Q485)))),"")</f>
        <v/>
      </c>
      <c r="V485" s="49" t="str">
        <f t="shared" si="218"/>
        <v/>
      </c>
      <c r="W485" s="50" t="str">
        <f t="shared" si="212"/>
        <v/>
      </c>
      <c r="Y485" s="51" t="str">
        <f t="shared" si="199"/>
        <v/>
      </c>
      <c r="Z485" s="50" t="str">
        <f t="shared" si="206"/>
        <v/>
      </c>
      <c r="AA485" s="50" t="str">
        <f t="shared" si="197"/>
        <v/>
      </c>
      <c r="AB485" s="50" t="str">
        <f t="shared" si="200"/>
        <v/>
      </c>
      <c r="AC485" s="58" t="str">
        <f t="shared" si="201"/>
        <v/>
      </c>
      <c r="AD485" s="53" t="str">
        <f t="shared" si="198"/>
        <v/>
      </c>
      <c r="AE485" s="53" t="str">
        <f t="shared" si="202"/>
        <v/>
      </c>
      <c r="AF485" s="59" t="str">
        <f t="shared" si="203"/>
        <v/>
      </c>
      <c r="AG485" s="40" t="str">
        <f>C485&amp;COUNTIFS($C$3:C485,"V")</f>
        <v>0</v>
      </c>
      <c r="AH485" s="266" t="str">
        <f t="shared" si="195"/>
        <v/>
      </c>
      <c r="AI485" s="56" t="str">
        <f t="shared" si="207"/>
        <v/>
      </c>
      <c r="AJ485" s="265" t="str">
        <f t="shared" si="208"/>
        <v/>
      </c>
      <c r="AK485" s="267" t="str">
        <f t="shared" si="209"/>
        <v/>
      </c>
      <c r="AL485" s="267" t="str">
        <f t="shared" si="210"/>
        <v/>
      </c>
      <c r="AM485" s="40" t="str">
        <f t="shared" si="211"/>
        <v/>
      </c>
      <c r="AN485" s="267">
        <f t="shared" si="204"/>
        <v>0</v>
      </c>
      <c r="CE485" s="279"/>
    </row>
    <row r="486" spans="1:83" s="40" customFormat="1" ht="12.75">
      <c r="A486" s="227"/>
      <c r="B486" s="88"/>
      <c r="C486" s="89"/>
      <c r="D486" s="90"/>
      <c r="E486" s="89"/>
      <c r="F486" s="91"/>
      <c r="G486" s="304"/>
      <c r="H486" s="41"/>
      <c r="I486" s="42" t="str">
        <f t="shared" si="213"/>
        <v/>
      </c>
      <c r="J486" s="43" t="str">
        <f t="shared" si="196"/>
        <v/>
      </c>
      <c r="K486" s="44" t="str">
        <f>IF(J486="","",IF(COUNTIF($J$4:J486,J486)=0,"",(COUNTIF($J$4:J486,J486))))</f>
        <v/>
      </c>
      <c r="L486" s="44" t="str">
        <f>IF(K486="","",J486&amp;" _ "&amp;COUNTIF($J$4:J486,J486)&amp;"_"&amp;N486)</f>
        <v/>
      </c>
      <c r="M486" s="45" t="str">
        <f t="shared" si="214"/>
        <v/>
      </c>
      <c r="N486" s="44" t="str">
        <f t="shared" si="215"/>
        <v/>
      </c>
      <c r="O486" s="57" t="str">
        <f t="shared" si="216"/>
        <v/>
      </c>
      <c r="P486" s="48" t="str" cm="1">
        <f t="array" ref="P486">IFERROR(IF(C486="P",G486,IF($K486=1,$M486,$M486+LOOKUP(2,1/($J$4:$J485=J486),$P$4:$P485))),"")</f>
        <v/>
      </c>
      <c r="Q486" s="57" t="str" cm="1">
        <f t="array" ref="Q486">IFERROR(IF(OR(C486="P",C486="A",C486="R"),F486,IF($K486=1,F486,IF(LOOKUP(2,1/($J$4:$J485=$J486),$P$4:$P485)=0,$F486,IF(AND($C486="C",LOOKUP(2,1/($J$4:$J485=$J486),$P$4:$P485)&gt;0),(F486*G486+LOOKUP(2,1/($J$4:$J485=$J486),$P$4:$P485)*LOOKUP(2,1/($J$4:$J485=$J486),$Q$4:$Q485))/$P486,IF(AND($C486="C",LOOKUP(2,1/($J$4:$J485=$J486),$P$4:$P485)&lt;0),LOOKUP(2,1/($J$4:$J485=$J486),$Q$4:$Q485),IF(AND($C486="V",LOOKUP(2,1/($J$4:$J485=$J486),$P$4:$P485)&lt;0),((-1*(F486*G486))+LOOKUP(2,1/($J$4:$J485=$J486),$P$4:$P485)*LOOKUP(2,1/($J$4:$J485=$J486),$Q$4:$Q485))/$P486,IF(AND($C486="V",LOOKUP(2,1/($J$4:$J485=$J486),$P$4:$P485)&gt;0),LOOKUP(2,1/($J$4:$J485=$J486),$Q$4:$Q485),""))))))),"")</f>
        <v/>
      </c>
      <c r="R486" s="49" t="str">
        <f t="shared" si="219"/>
        <v/>
      </c>
      <c r="S486" s="49" t="str">
        <f t="shared" si="205"/>
        <v/>
      </c>
      <c r="T486" s="49" t="str">
        <f t="shared" si="217"/>
        <v/>
      </c>
      <c r="U486" s="49" t="str">
        <f>IFERROR(IF(C486="P",S486,IF(K486=1,0,IF(OR(LOOKUP(2,1/($E$4:$E485=$E486),$P$4:$P485)=0,AND($C486="C",$N486="LONG"),AND(C486="V",N486="SHORT")),0,S486+(M486*Q486)))),"")</f>
        <v/>
      </c>
      <c r="V486" s="49" t="str">
        <f t="shared" si="218"/>
        <v/>
      </c>
      <c r="W486" s="50" t="str">
        <f t="shared" si="212"/>
        <v/>
      </c>
      <c r="Y486" s="51" t="str">
        <f t="shared" si="199"/>
        <v/>
      </c>
      <c r="Z486" s="50" t="str">
        <f t="shared" si="206"/>
        <v/>
      </c>
      <c r="AA486" s="50" t="str">
        <f t="shared" si="197"/>
        <v/>
      </c>
      <c r="AB486" s="50" t="str">
        <f t="shared" si="200"/>
        <v/>
      </c>
      <c r="AC486" s="58" t="str">
        <f t="shared" si="201"/>
        <v/>
      </c>
      <c r="AD486" s="53" t="str">
        <f t="shared" si="198"/>
        <v/>
      </c>
      <c r="AE486" s="53" t="str">
        <f t="shared" si="202"/>
        <v/>
      </c>
      <c r="AF486" s="59" t="str">
        <f t="shared" si="203"/>
        <v/>
      </c>
      <c r="AG486" s="40" t="str">
        <f>C486&amp;COUNTIFS($C$3:C486,"V")</f>
        <v>0</v>
      </c>
      <c r="AH486" s="266" t="str">
        <f t="shared" si="195"/>
        <v/>
      </c>
      <c r="AI486" s="56" t="str">
        <f t="shared" si="207"/>
        <v/>
      </c>
      <c r="AJ486" s="265" t="str">
        <f t="shared" si="208"/>
        <v/>
      </c>
      <c r="AK486" s="267" t="str">
        <f t="shared" si="209"/>
        <v/>
      </c>
      <c r="AL486" s="267" t="str">
        <f t="shared" si="210"/>
        <v/>
      </c>
      <c r="AM486" s="40" t="str">
        <f t="shared" si="211"/>
        <v/>
      </c>
      <c r="AN486" s="267">
        <f t="shared" si="204"/>
        <v>0</v>
      </c>
      <c r="CE486" s="279"/>
    </row>
    <row r="487" spans="1:83" s="40" customFormat="1" ht="12.75">
      <c r="A487" s="227"/>
      <c r="B487" s="88"/>
      <c r="C487" s="89"/>
      <c r="D487" s="90"/>
      <c r="E487" s="89"/>
      <c r="F487" s="91"/>
      <c r="G487" s="304"/>
      <c r="H487" s="41"/>
      <c r="I487" s="42" t="str">
        <f t="shared" si="213"/>
        <v/>
      </c>
      <c r="J487" s="43" t="str">
        <f t="shared" si="196"/>
        <v/>
      </c>
      <c r="K487" s="44" t="str">
        <f>IF(J487="","",IF(COUNTIF($J$4:J487,J487)=0,"",(COUNTIF($J$4:J487,J487))))</f>
        <v/>
      </c>
      <c r="L487" s="44" t="str">
        <f>IF(K487="","",J487&amp;" _ "&amp;COUNTIF($J$4:J487,J487)&amp;"_"&amp;N487)</f>
        <v/>
      </c>
      <c r="M487" s="45" t="str">
        <f t="shared" si="214"/>
        <v/>
      </c>
      <c r="N487" s="44" t="str">
        <f t="shared" si="215"/>
        <v/>
      </c>
      <c r="O487" s="57" t="str">
        <f t="shared" si="216"/>
        <v/>
      </c>
      <c r="P487" s="48" t="str" cm="1">
        <f t="array" ref="P487">IFERROR(IF(C487="P",G487,IF($K487=1,$M487,$M487+LOOKUP(2,1/($J$4:$J486=J487),$P$4:$P486))),"")</f>
        <v/>
      </c>
      <c r="Q487" s="57" t="str" cm="1">
        <f t="array" ref="Q487">IFERROR(IF(OR(C487="P",C487="A",C487="R"),F487,IF($K487=1,F487,IF(LOOKUP(2,1/($J$4:$J486=$J487),$P$4:$P486)=0,$F487,IF(AND($C487="C",LOOKUP(2,1/($J$4:$J486=$J487),$P$4:$P486)&gt;0),(F487*G487+LOOKUP(2,1/($J$4:$J486=$J487),$P$4:$P486)*LOOKUP(2,1/($J$4:$J486=$J487),$Q$4:$Q486))/$P487,IF(AND($C487="C",LOOKUP(2,1/($J$4:$J486=$J487),$P$4:$P486)&lt;0),LOOKUP(2,1/($J$4:$J486=$J487),$Q$4:$Q486),IF(AND($C487="V",LOOKUP(2,1/($J$4:$J486=$J487),$P$4:$P486)&lt;0),((-1*(F487*G487))+LOOKUP(2,1/($J$4:$J486=$J487),$P$4:$P486)*LOOKUP(2,1/($J$4:$J486=$J487),$Q$4:$Q486))/$P487,IF(AND($C487="V",LOOKUP(2,1/($J$4:$J486=$J487),$P$4:$P486)&gt;0),LOOKUP(2,1/($J$4:$J486=$J487),$Q$4:$Q486),""))))))),"")</f>
        <v/>
      </c>
      <c r="R487" s="49" t="str">
        <f t="shared" si="219"/>
        <v/>
      </c>
      <c r="S487" s="49" t="str">
        <f t="shared" si="205"/>
        <v/>
      </c>
      <c r="T487" s="49" t="str">
        <f t="shared" si="217"/>
        <v/>
      </c>
      <c r="U487" s="49" t="str">
        <f>IFERROR(IF(C487="P",S487,IF(K487=1,0,IF(OR(LOOKUP(2,1/($E$4:$E486=$E487),$P$4:$P486)=0,AND($C487="C",$N487="LONG"),AND(C487="V",N487="SHORT")),0,S487+(M487*Q487)))),"")</f>
        <v/>
      </c>
      <c r="V487" s="49" t="str">
        <f t="shared" si="218"/>
        <v/>
      </c>
      <c r="W487" s="50" t="str">
        <f t="shared" si="212"/>
        <v/>
      </c>
      <c r="Y487" s="51" t="str">
        <f t="shared" si="199"/>
        <v/>
      </c>
      <c r="Z487" s="50" t="str">
        <f t="shared" si="206"/>
        <v/>
      </c>
      <c r="AA487" s="50" t="str">
        <f t="shared" si="197"/>
        <v/>
      </c>
      <c r="AB487" s="50" t="str">
        <f t="shared" si="200"/>
        <v/>
      </c>
      <c r="AC487" s="58" t="str">
        <f t="shared" si="201"/>
        <v/>
      </c>
      <c r="AD487" s="53" t="str">
        <f t="shared" si="198"/>
        <v/>
      </c>
      <c r="AE487" s="53" t="str">
        <f t="shared" si="202"/>
        <v/>
      </c>
      <c r="AF487" s="59" t="str">
        <f t="shared" si="203"/>
        <v/>
      </c>
      <c r="AG487" s="40" t="str">
        <f>C487&amp;COUNTIFS($C$3:C487,"V")</f>
        <v>0</v>
      </c>
      <c r="AH487" s="266" t="str">
        <f t="shared" si="195"/>
        <v/>
      </c>
      <c r="AI487" s="56" t="str">
        <f t="shared" si="207"/>
        <v/>
      </c>
      <c r="AJ487" s="265" t="str">
        <f t="shared" si="208"/>
        <v/>
      </c>
      <c r="AK487" s="267" t="str">
        <f t="shared" si="209"/>
        <v/>
      </c>
      <c r="AL487" s="267" t="str">
        <f t="shared" si="210"/>
        <v/>
      </c>
      <c r="AM487" s="40" t="str">
        <f t="shared" si="211"/>
        <v/>
      </c>
      <c r="AN487" s="267">
        <f t="shared" si="204"/>
        <v>0</v>
      </c>
      <c r="CE487" s="279"/>
    </row>
    <row r="488" spans="1:83" s="40" customFormat="1" ht="12.75">
      <c r="A488" s="227"/>
      <c r="B488" s="88"/>
      <c r="C488" s="89"/>
      <c r="D488" s="90"/>
      <c r="E488" s="89"/>
      <c r="F488" s="91"/>
      <c r="G488" s="304"/>
      <c r="H488" s="41"/>
      <c r="I488" s="42" t="str">
        <f t="shared" si="213"/>
        <v/>
      </c>
      <c r="J488" s="43" t="str">
        <f t="shared" si="196"/>
        <v/>
      </c>
      <c r="K488" s="44" t="str">
        <f>IF(J488="","",IF(COUNTIF($J$4:J488,J488)=0,"",(COUNTIF($J$4:J488,J488))))</f>
        <v/>
      </c>
      <c r="L488" s="44" t="str">
        <f>IF(K488="","",J488&amp;" _ "&amp;COUNTIF($J$4:J488,J488)&amp;"_"&amp;N488)</f>
        <v/>
      </c>
      <c r="M488" s="45" t="str">
        <f t="shared" si="214"/>
        <v/>
      </c>
      <c r="N488" s="44" t="str">
        <f t="shared" si="215"/>
        <v/>
      </c>
      <c r="O488" s="57" t="str">
        <f t="shared" si="216"/>
        <v/>
      </c>
      <c r="P488" s="48" t="str" cm="1">
        <f t="array" ref="P488">IFERROR(IF(C488="P",G488,IF($K488=1,$M488,$M488+LOOKUP(2,1/($J$4:$J487=J488),$P$4:$P487))),"")</f>
        <v/>
      </c>
      <c r="Q488" s="57" t="str" cm="1">
        <f t="array" ref="Q488">IFERROR(IF(OR(C488="P",C488="A",C488="R"),F488,IF($K488=1,F488,IF(LOOKUP(2,1/($J$4:$J487=$J488),$P$4:$P487)=0,$F488,IF(AND($C488="C",LOOKUP(2,1/($J$4:$J487=$J488),$P$4:$P487)&gt;0),(F488*G488+LOOKUP(2,1/($J$4:$J487=$J488),$P$4:$P487)*LOOKUP(2,1/($J$4:$J487=$J488),$Q$4:$Q487))/$P488,IF(AND($C488="C",LOOKUP(2,1/($J$4:$J487=$J488),$P$4:$P487)&lt;0),LOOKUP(2,1/($J$4:$J487=$J488),$Q$4:$Q487),IF(AND($C488="V",LOOKUP(2,1/($J$4:$J487=$J488),$P$4:$P487)&lt;0),((-1*(F488*G488))+LOOKUP(2,1/($J$4:$J487=$J488),$P$4:$P487)*LOOKUP(2,1/($J$4:$J487=$J488),$Q$4:$Q487))/$P488,IF(AND($C488="V",LOOKUP(2,1/($J$4:$J487=$J488),$P$4:$P487)&gt;0),LOOKUP(2,1/($J$4:$J487=$J488),$Q$4:$Q487),""))))))),"")</f>
        <v/>
      </c>
      <c r="R488" s="49" t="str">
        <f t="shared" si="219"/>
        <v/>
      </c>
      <c r="S488" s="49" t="str">
        <f t="shared" si="205"/>
        <v/>
      </c>
      <c r="T488" s="49" t="str">
        <f t="shared" si="217"/>
        <v/>
      </c>
      <c r="U488" s="49" t="str">
        <f>IFERROR(IF(C488="P",S488,IF(K488=1,0,IF(OR(LOOKUP(2,1/($E$4:$E487=$E488),$P$4:$P487)=0,AND($C488="C",$N488="LONG"),AND(C488="V",N488="SHORT")),0,S488+(M488*Q488)))),"")</f>
        <v/>
      </c>
      <c r="V488" s="49" t="str">
        <f t="shared" si="218"/>
        <v/>
      </c>
      <c r="W488" s="50" t="str">
        <f t="shared" si="212"/>
        <v/>
      </c>
      <c r="Y488" s="51" t="str">
        <f t="shared" si="199"/>
        <v/>
      </c>
      <c r="Z488" s="50" t="str">
        <f t="shared" si="206"/>
        <v/>
      </c>
      <c r="AA488" s="50" t="str">
        <f t="shared" si="197"/>
        <v/>
      </c>
      <c r="AB488" s="50" t="str">
        <f t="shared" si="200"/>
        <v/>
      </c>
      <c r="AC488" s="58" t="str">
        <f t="shared" si="201"/>
        <v/>
      </c>
      <c r="AD488" s="53" t="str">
        <f t="shared" si="198"/>
        <v/>
      </c>
      <c r="AE488" s="53" t="str">
        <f t="shared" si="202"/>
        <v/>
      </c>
      <c r="AF488" s="59" t="str">
        <f t="shared" si="203"/>
        <v/>
      </c>
      <c r="AG488" s="40" t="str">
        <f>C488&amp;COUNTIFS($C$3:C488,"V")</f>
        <v>0</v>
      </c>
      <c r="AH488" s="266" t="str">
        <f t="shared" si="195"/>
        <v/>
      </c>
      <c r="AI488" s="56" t="str">
        <f t="shared" si="207"/>
        <v/>
      </c>
      <c r="AJ488" s="265" t="str">
        <f t="shared" si="208"/>
        <v/>
      </c>
      <c r="AK488" s="267" t="str">
        <f t="shared" si="209"/>
        <v/>
      </c>
      <c r="AL488" s="267" t="str">
        <f t="shared" si="210"/>
        <v/>
      </c>
      <c r="AM488" s="40" t="str">
        <f t="shared" si="211"/>
        <v/>
      </c>
      <c r="AN488" s="267">
        <f t="shared" si="204"/>
        <v>0</v>
      </c>
      <c r="CE488" s="279"/>
    </row>
    <row r="489" spans="1:83" s="40" customFormat="1" ht="12.75">
      <c r="A489" s="227"/>
      <c r="B489" s="88"/>
      <c r="C489" s="89"/>
      <c r="D489" s="90"/>
      <c r="E489" s="89"/>
      <c r="F489" s="91"/>
      <c r="G489" s="304"/>
      <c r="H489" s="41"/>
      <c r="I489" s="42" t="str">
        <f t="shared" si="213"/>
        <v/>
      </c>
      <c r="J489" s="43" t="str">
        <f t="shared" si="196"/>
        <v/>
      </c>
      <c r="K489" s="44" t="str">
        <f>IF(J489="","",IF(COUNTIF($J$4:J489,J489)=0,"",(COUNTIF($J$4:J489,J489))))</f>
        <v/>
      </c>
      <c r="L489" s="44" t="str">
        <f>IF(K489="","",J489&amp;" _ "&amp;COUNTIF($J$4:J489,J489)&amp;"_"&amp;N489)</f>
        <v/>
      </c>
      <c r="M489" s="45" t="str">
        <f t="shared" si="214"/>
        <v/>
      </c>
      <c r="N489" s="44" t="str">
        <f t="shared" si="215"/>
        <v/>
      </c>
      <c r="O489" s="57" t="str">
        <f t="shared" si="216"/>
        <v/>
      </c>
      <c r="P489" s="48" t="str" cm="1">
        <f t="array" ref="P489">IFERROR(IF(C489="P",G489,IF($K489=1,$M489,$M489+LOOKUP(2,1/($J$4:$J488=J489),$P$4:$P488))),"")</f>
        <v/>
      </c>
      <c r="Q489" s="57" t="str" cm="1">
        <f t="array" ref="Q489">IFERROR(IF(OR(C489="P",C489="A",C489="R"),F489,IF($K489=1,F489,IF(LOOKUP(2,1/($J$4:$J488=$J489),$P$4:$P488)=0,$F489,IF(AND($C489="C",LOOKUP(2,1/($J$4:$J488=$J489),$P$4:$P488)&gt;0),(F489*G489+LOOKUP(2,1/($J$4:$J488=$J489),$P$4:$P488)*LOOKUP(2,1/($J$4:$J488=$J489),$Q$4:$Q488))/$P489,IF(AND($C489="C",LOOKUP(2,1/($J$4:$J488=$J489),$P$4:$P488)&lt;0),LOOKUP(2,1/($J$4:$J488=$J489),$Q$4:$Q488),IF(AND($C489="V",LOOKUP(2,1/($J$4:$J488=$J489),$P$4:$P488)&lt;0),((-1*(F489*G489))+LOOKUP(2,1/($J$4:$J488=$J489),$P$4:$P488)*LOOKUP(2,1/($J$4:$J488=$J489),$Q$4:$Q488))/$P489,IF(AND($C489="V",LOOKUP(2,1/($J$4:$J488=$J489),$P$4:$P488)&gt;0),LOOKUP(2,1/($J$4:$J488=$J489),$Q$4:$Q488),""))))))),"")</f>
        <v/>
      </c>
      <c r="R489" s="49" t="str">
        <f t="shared" si="219"/>
        <v/>
      </c>
      <c r="S489" s="49" t="str">
        <f t="shared" si="205"/>
        <v/>
      </c>
      <c r="T489" s="49" t="str">
        <f t="shared" si="217"/>
        <v/>
      </c>
      <c r="U489" s="49" t="str">
        <f>IFERROR(IF(C489="P",S489,IF(K489=1,0,IF(OR(LOOKUP(2,1/($E$4:$E488=$E489),$P$4:$P488)=0,AND($C489="C",$N489="LONG"),AND(C489="V",N489="SHORT")),0,S489+(M489*Q489)))),"")</f>
        <v/>
      </c>
      <c r="V489" s="49" t="str">
        <f t="shared" si="218"/>
        <v/>
      </c>
      <c r="W489" s="50" t="str">
        <f t="shared" si="212"/>
        <v/>
      </c>
      <c r="Y489" s="51" t="str">
        <f t="shared" si="199"/>
        <v/>
      </c>
      <c r="Z489" s="50" t="str">
        <f t="shared" si="206"/>
        <v/>
      </c>
      <c r="AA489" s="50" t="str">
        <f t="shared" si="197"/>
        <v/>
      </c>
      <c r="AB489" s="50" t="str">
        <f t="shared" si="200"/>
        <v/>
      </c>
      <c r="AC489" s="58" t="str">
        <f t="shared" si="201"/>
        <v/>
      </c>
      <c r="AD489" s="53" t="str">
        <f t="shared" si="198"/>
        <v/>
      </c>
      <c r="AE489" s="53" t="str">
        <f t="shared" si="202"/>
        <v/>
      </c>
      <c r="AF489" s="59" t="str">
        <f t="shared" si="203"/>
        <v/>
      </c>
      <c r="AG489" s="40" t="str">
        <f>C489&amp;COUNTIFS($C$3:C489,"V")</f>
        <v>0</v>
      </c>
      <c r="AH489" s="266" t="str">
        <f t="shared" si="195"/>
        <v/>
      </c>
      <c r="AI489" s="56" t="str">
        <f t="shared" si="207"/>
        <v/>
      </c>
      <c r="AJ489" s="265" t="str">
        <f t="shared" si="208"/>
        <v/>
      </c>
      <c r="AK489" s="267" t="str">
        <f t="shared" si="209"/>
        <v/>
      </c>
      <c r="AL489" s="267" t="str">
        <f t="shared" si="210"/>
        <v/>
      </c>
      <c r="AM489" s="40" t="str">
        <f t="shared" si="211"/>
        <v/>
      </c>
      <c r="AN489" s="267">
        <f t="shared" si="204"/>
        <v>0</v>
      </c>
      <c r="CE489" s="279"/>
    </row>
    <row r="490" spans="1:83" s="40" customFormat="1" ht="12.75">
      <c r="A490" s="227"/>
      <c r="B490" s="88"/>
      <c r="C490" s="89"/>
      <c r="D490" s="90"/>
      <c r="E490" s="89"/>
      <c r="F490" s="91"/>
      <c r="G490" s="304"/>
      <c r="H490" s="41"/>
      <c r="I490" s="42" t="str">
        <f t="shared" si="213"/>
        <v/>
      </c>
      <c r="J490" s="43" t="str">
        <f t="shared" si="196"/>
        <v/>
      </c>
      <c r="K490" s="44" t="str">
        <f>IF(J490="","",IF(COUNTIF($J$4:J490,J490)=0,"",(COUNTIF($J$4:J490,J490))))</f>
        <v/>
      </c>
      <c r="L490" s="44" t="str">
        <f>IF(K490="","",J490&amp;" _ "&amp;COUNTIF($J$4:J490,J490)&amp;"_"&amp;N490)</f>
        <v/>
      </c>
      <c r="M490" s="45" t="str">
        <f t="shared" si="214"/>
        <v/>
      </c>
      <c r="N490" s="44" t="str">
        <f t="shared" si="215"/>
        <v/>
      </c>
      <c r="O490" s="57" t="str">
        <f t="shared" si="216"/>
        <v/>
      </c>
      <c r="P490" s="48" t="str" cm="1">
        <f t="array" ref="P490">IFERROR(IF(C490="P",G490,IF($K490=1,$M490,$M490+LOOKUP(2,1/($J$4:$J489=J490),$P$4:$P489))),"")</f>
        <v/>
      </c>
      <c r="Q490" s="57" t="str" cm="1">
        <f t="array" ref="Q490">IFERROR(IF(OR(C490="P",C490="A",C490="R"),F490,IF($K490=1,F490,IF(LOOKUP(2,1/($J$4:$J489=$J490),$P$4:$P489)=0,$F490,IF(AND($C490="C",LOOKUP(2,1/($J$4:$J489=$J490),$P$4:$P489)&gt;0),(F490*G490+LOOKUP(2,1/($J$4:$J489=$J490),$P$4:$P489)*LOOKUP(2,1/($J$4:$J489=$J490),$Q$4:$Q489))/$P490,IF(AND($C490="C",LOOKUP(2,1/($J$4:$J489=$J490),$P$4:$P489)&lt;0),LOOKUP(2,1/($J$4:$J489=$J490),$Q$4:$Q489),IF(AND($C490="V",LOOKUP(2,1/($J$4:$J489=$J490),$P$4:$P489)&lt;0),((-1*(F490*G490))+LOOKUP(2,1/($J$4:$J489=$J490),$P$4:$P489)*LOOKUP(2,1/($J$4:$J489=$J490),$Q$4:$Q489))/$P490,IF(AND($C490="V",LOOKUP(2,1/($J$4:$J489=$J490),$P$4:$P489)&gt;0),LOOKUP(2,1/($J$4:$J489=$J490),$Q$4:$Q489),""))))))),"")</f>
        <v/>
      </c>
      <c r="R490" s="49" t="str">
        <f t="shared" si="219"/>
        <v/>
      </c>
      <c r="S490" s="49" t="str">
        <f t="shared" si="205"/>
        <v/>
      </c>
      <c r="T490" s="49" t="str">
        <f t="shared" si="217"/>
        <v/>
      </c>
      <c r="U490" s="49" t="str">
        <f>IFERROR(IF(C490="P",S490,IF(K490=1,0,IF(OR(LOOKUP(2,1/($E$4:$E489=$E490),$P$4:$P489)=0,AND($C490="C",$N490="LONG"),AND(C490="V",N490="SHORT")),0,S490+(M490*Q490)))),"")</f>
        <v/>
      </c>
      <c r="V490" s="49" t="str">
        <f t="shared" si="218"/>
        <v/>
      </c>
      <c r="W490" s="50" t="str">
        <f t="shared" si="212"/>
        <v/>
      </c>
      <c r="Y490" s="51" t="str">
        <f t="shared" si="199"/>
        <v/>
      </c>
      <c r="Z490" s="50" t="str">
        <f t="shared" si="206"/>
        <v/>
      </c>
      <c r="AA490" s="50" t="str">
        <f t="shared" si="197"/>
        <v/>
      </c>
      <c r="AB490" s="50" t="str">
        <f t="shared" si="200"/>
        <v/>
      </c>
      <c r="AC490" s="58" t="str">
        <f t="shared" si="201"/>
        <v/>
      </c>
      <c r="AD490" s="53" t="str">
        <f t="shared" si="198"/>
        <v/>
      </c>
      <c r="AE490" s="53" t="str">
        <f t="shared" si="202"/>
        <v/>
      </c>
      <c r="AF490" s="59" t="str">
        <f t="shared" si="203"/>
        <v/>
      </c>
      <c r="AG490" s="40" t="str">
        <f>C490&amp;COUNTIFS($C$3:C490,"V")</f>
        <v>0</v>
      </c>
      <c r="AH490" s="266" t="str">
        <f t="shared" si="195"/>
        <v/>
      </c>
      <c r="AI490" s="56" t="str">
        <f t="shared" si="207"/>
        <v/>
      </c>
      <c r="AJ490" s="265" t="str">
        <f t="shared" si="208"/>
        <v/>
      </c>
      <c r="AK490" s="267" t="str">
        <f t="shared" si="209"/>
        <v/>
      </c>
      <c r="AL490" s="267" t="str">
        <f t="shared" si="210"/>
        <v/>
      </c>
      <c r="AM490" s="40" t="str">
        <f t="shared" si="211"/>
        <v/>
      </c>
      <c r="AN490" s="267">
        <f t="shared" si="204"/>
        <v>0</v>
      </c>
      <c r="CE490" s="279"/>
    </row>
    <row r="491" spans="1:83" s="40" customFormat="1" ht="12.75">
      <c r="A491" s="227"/>
      <c r="B491" s="88"/>
      <c r="C491" s="89"/>
      <c r="D491" s="90"/>
      <c r="E491" s="89"/>
      <c r="F491" s="91"/>
      <c r="G491" s="304"/>
      <c r="H491" s="41"/>
      <c r="I491" s="42" t="str">
        <f t="shared" si="213"/>
        <v/>
      </c>
      <c r="J491" s="43" t="str">
        <f t="shared" si="196"/>
        <v/>
      </c>
      <c r="K491" s="44" t="str">
        <f>IF(J491="","",IF(COUNTIF($J$4:J491,J491)=0,"",(COUNTIF($J$4:J491,J491))))</f>
        <v/>
      </c>
      <c r="L491" s="44" t="str">
        <f>IF(K491="","",J491&amp;" _ "&amp;COUNTIF($J$4:J491,J491)&amp;"_"&amp;N491)</f>
        <v/>
      </c>
      <c r="M491" s="45" t="str">
        <f t="shared" si="214"/>
        <v/>
      </c>
      <c r="N491" s="44" t="str">
        <f t="shared" si="215"/>
        <v/>
      </c>
      <c r="O491" s="57" t="str">
        <f t="shared" si="216"/>
        <v/>
      </c>
      <c r="P491" s="48" t="str" cm="1">
        <f t="array" ref="P491">IFERROR(IF(C491="P",G491,IF($K491=1,$M491,$M491+LOOKUP(2,1/($J$4:$J490=J491),$P$4:$P490))),"")</f>
        <v/>
      </c>
      <c r="Q491" s="57" t="str" cm="1">
        <f t="array" ref="Q491">IFERROR(IF(OR(C491="P",C491="A",C491="R"),F491,IF($K491=1,F491,IF(LOOKUP(2,1/($J$4:$J490=$J491),$P$4:$P490)=0,$F491,IF(AND($C491="C",LOOKUP(2,1/($J$4:$J490=$J491),$P$4:$P490)&gt;0),(F491*G491+LOOKUP(2,1/($J$4:$J490=$J491),$P$4:$P490)*LOOKUP(2,1/($J$4:$J490=$J491),$Q$4:$Q490))/$P491,IF(AND($C491="C",LOOKUP(2,1/($J$4:$J490=$J491),$P$4:$P490)&lt;0),LOOKUP(2,1/($J$4:$J490=$J491),$Q$4:$Q490),IF(AND($C491="V",LOOKUP(2,1/($J$4:$J490=$J491),$P$4:$P490)&lt;0),((-1*(F491*G491))+LOOKUP(2,1/($J$4:$J490=$J491),$P$4:$P490)*LOOKUP(2,1/($J$4:$J490=$J491),$Q$4:$Q490))/$P491,IF(AND($C491="V",LOOKUP(2,1/($J$4:$J490=$J491),$P$4:$P490)&gt;0),LOOKUP(2,1/($J$4:$J490=$J491),$Q$4:$Q490),""))))))),"")</f>
        <v/>
      </c>
      <c r="R491" s="49" t="str">
        <f t="shared" si="219"/>
        <v/>
      </c>
      <c r="S491" s="49" t="str">
        <f t="shared" si="205"/>
        <v/>
      </c>
      <c r="T491" s="49" t="str">
        <f t="shared" si="217"/>
        <v/>
      </c>
      <c r="U491" s="49" t="str">
        <f>IFERROR(IF(C491="P",S491,IF(K491=1,0,IF(OR(LOOKUP(2,1/($E$4:$E490=$E491),$P$4:$P490)=0,AND($C491="C",$N491="LONG"),AND(C491="V",N491="SHORT")),0,S491+(M491*Q491)))),"")</f>
        <v/>
      </c>
      <c r="V491" s="49" t="str">
        <f t="shared" si="218"/>
        <v/>
      </c>
      <c r="W491" s="50" t="str">
        <f t="shared" si="212"/>
        <v/>
      </c>
      <c r="Y491" s="51" t="str">
        <f t="shared" si="199"/>
        <v/>
      </c>
      <c r="Z491" s="50" t="str">
        <f t="shared" si="206"/>
        <v/>
      </c>
      <c r="AA491" s="50" t="str">
        <f t="shared" si="197"/>
        <v/>
      </c>
      <c r="AB491" s="50" t="str">
        <f t="shared" si="200"/>
        <v/>
      </c>
      <c r="AC491" s="58" t="str">
        <f t="shared" si="201"/>
        <v/>
      </c>
      <c r="AD491" s="53" t="str">
        <f t="shared" si="198"/>
        <v/>
      </c>
      <c r="AE491" s="53" t="str">
        <f t="shared" si="202"/>
        <v/>
      </c>
      <c r="AF491" s="59" t="str">
        <f t="shared" si="203"/>
        <v/>
      </c>
      <c r="AG491" s="40" t="str">
        <f>C491&amp;COUNTIFS($C$3:C491,"V")</f>
        <v>0</v>
      </c>
      <c r="AH491" s="266" t="str">
        <f t="shared" si="195"/>
        <v/>
      </c>
      <c r="AI491" s="56" t="str">
        <f t="shared" si="207"/>
        <v/>
      </c>
      <c r="AJ491" s="265" t="str">
        <f t="shared" si="208"/>
        <v/>
      </c>
      <c r="AK491" s="267" t="str">
        <f t="shared" si="209"/>
        <v/>
      </c>
      <c r="AL491" s="267" t="str">
        <f t="shared" si="210"/>
        <v/>
      </c>
      <c r="AM491" s="40" t="str">
        <f t="shared" si="211"/>
        <v/>
      </c>
      <c r="AN491" s="267">
        <f t="shared" si="204"/>
        <v>0</v>
      </c>
      <c r="CE491" s="279"/>
    </row>
    <row r="492" spans="1:83" s="40" customFormat="1" ht="12.75">
      <c r="A492" s="227"/>
      <c r="B492" s="88"/>
      <c r="C492" s="89"/>
      <c r="D492" s="90"/>
      <c r="E492" s="89"/>
      <c r="F492" s="91"/>
      <c r="G492" s="304"/>
      <c r="H492" s="41"/>
      <c r="I492" s="42" t="str">
        <f t="shared" si="213"/>
        <v/>
      </c>
      <c r="J492" s="43" t="str">
        <f t="shared" si="196"/>
        <v/>
      </c>
      <c r="K492" s="44" t="str">
        <f>IF(J492="","",IF(COUNTIF($J$4:J492,J492)=0,"",(COUNTIF($J$4:J492,J492))))</f>
        <v/>
      </c>
      <c r="L492" s="44" t="str">
        <f>IF(K492="","",J492&amp;" _ "&amp;COUNTIF($J$4:J492,J492)&amp;"_"&amp;N492)</f>
        <v/>
      </c>
      <c r="M492" s="45" t="str">
        <f t="shared" si="214"/>
        <v/>
      </c>
      <c r="N492" s="44" t="str">
        <f t="shared" si="215"/>
        <v/>
      </c>
      <c r="O492" s="57" t="str">
        <f t="shared" si="216"/>
        <v/>
      </c>
      <c r="P492" s="48" t="str" cm="1">
        <f t="array" ref="P492">IFERROR(IF(C492="P",G492,IF($K492=1,$M492,$M492+LOOKUP(2,1/($J$4:$J491=J492),$P$4:$P491))),"")</f>
        <v/>
      </c>
      <c r="Q492" s="57" t="str" cm="1">
        <f t="array" ref="Q492">IFERROR(IF(OR(C492="P",C492="A",C492="R"),F492,IF($K492=1,F492,IF(LOOKUP(2,1/($J$4:$J491=$J492),$P$4:$P491)=0,$F492,IF(AND($C492="C",LOOKUP(2,1/($J$4:$J491=$J492),$P$4:$P491)&gt;0),(F492*G492+LOOKUP(2,1/($J$4:$J491=$J492),$P$4:$P491)*LOOKUP(2,1/($J$4:$J491=$J492),$Q$4:$Q491))/$P492,IF(AND($C492="C",LOOKUP(2,1/($J$4:$J491=$J492),$P$4:$P491)&lt;0),LOOKUP(2,1/($J$4:$J491=$J492),$Q$4:$Q491),IF(AND($C492="V",LOOKUP(2,1/($J$4:$J491=$J492),$P$4:$P491)&lt;0),((-1*(F492*G492))+LOOKUP(2,1/($J$4:$J491=$J492),$P$4:$P491)*LOOKUP(2,1/($J$4:$J491=$J492),$Q$4:$Q491))/$P492,IF(AND($C492="V",LOOKUP(2,1/($J$4:$J491=$J492),$P$4:$P491)&gt;0),LOOKUP(2,1/($J$4:$J491=$J492),$Q$4:$Q491),""))))))),"")</f>
        <v/>
      </c>
      <c r="R492" s="49" t="str">
        <f t="shared" si="219"/>
        <v/>
      </c>
      <c r="S492" s="49" t="str">
        <f t="shared" si="205"/>
        <v/>
      </c>
      <c r="T492" s="49" t="str">
        <f t="shared" si="217"/>
        <v/>
      </c>
      <c r="U492" s="49" t="str">
        <f>IFERROR(IF(C492="P",S492,IF(K492=1,0,IF(OR(LOOKUP(2,1/($E$4:$E491=$E492),$P$4:$P491)=0,AND($C492="C",$N492="LONG"),AND(C492="V",N492="SHORT")),0,S492+(M492*Q492)))),"")</f>
        <v/>
      </c>
      <c r="V492" s="49" t="str">
        <f t="shared" si="218"/>
        <v/>
      </c>
      <c r="W492" s="50" t="str">
        <f t="shared" si="212"/>
        <v/>
      </c>
      <c r="Y492" s="51" t="str">
        <f t="shared" si="199"/>
        <v/>
      </c>
      <c r="Z492" s="50" t="str">
        <f t="shared" si="206"/>
        <v/>
      </c>
      <c r="AA492" s="50" t="str">
        <f t="shared" si="197"/>
        <v/>
      </c>
      <c r="AB492" s="50" t="str">
        <f t="shared" si="200"/>
        <v/>
      </c>
      <c r="AC492" s="58" t="str">
        <f t="shared" si="201"/>
        <v/>
      </c>
      <c r="AD492" s="53" t="str">
        <f t="shared" si="198"/>
        <v/>
      </c>
      <c r="AE492" s="53" t="str">
        <f t="shared" si="202"/>
        <v/>
      </c>
      <c r="AF492" s="59" t="str">
        <f t="shared" si="203"/>
        <v/>
      </c>
      <c r="AG492" s="40" t="str">
        <f>C492&amp;COUNTIFS($C$3:C492,"V")</f>
        <v>0</v>
      </c>
      <c r="AH492" s="266" t="str">
        <f t="shared" si="195"/>
        <v/>
      </c>
      <c r="AI492" s="56" t="str">
        <f t="shared" si="207"/>
        <v/>
      </c>
      <c r="AJ492" s="265" t="str">
        <f t="shared" si="208"/>
        <v/>
      </c>
      <c r="AK492" s="267" t="str">
        <f t="shared" si="209"/>
        <v/>
      </c>
      <c r="AL492" s="267" t="str">
        <f t="shared" si="210"/>
        <v/>
      </c>
      <c r="AM492" s="40" t="str">
        <f t="shared" si="211"/>
        <v/>
      </c>
      <c r="AN492" s="267">
        <f t="shared" si="204"/>
        <v>0</v>
      </c>
      <c r="CE492" s="279"/>
    </row>
    <row r="493" spans="1:83" s="40" customFormat="1" ht="12.75">
      <c r="A493" s="227"/>
      <c r="B493" s="88"/>
      <c r="C493" s="89"/>
      <c r="D493" s="90"/>
      <c r="E493" s="89"/>
      <c r="F493" s="91"/>
      <c r="G493" s="304"/>
      <c r="H493" s="41"/>
      <c r="I493" s="42" t="str">
        <f t="shared" si="213"/>
        <v/>
      </c>
      <c r="J493" s="43" t="str">
        <f t="shared" si="196"/>
        <v/>
      </c>
      <c r="K493" s="44" t="str">
        <f>IF(J493="","",IF(COUNTIF($J$4:J493,J493)=0,"",(COUNTIF($J$4:J493,J493))))</f>
        <v/>
      </c>
      <c r="L493" s="44" t="str">
        <f>IF(K493="","",J493&amp;" _ "&amp;COUNTIF($J$4:J493,J493)&amp;"_"&amp;N493)</f>
        <v/>
      </c>
      <c r="M493" s="45" t="str">
        <f t="shared" si="214"/>
        <v/>
      </c>
      <c r="N493" s="44" t="str">
        <f t="shared" si="215"/>
        <v/>
      </c>
      <c r="O493" s="57" t="str">
        <f t="shared" si="216"/>
        <v/>
      </c>
      <c r="P493" s="48" t="str" cm="1">
        <f t="array" ref="P493">IFERROR(IF(C493="P",G493,IF($K493=1,$M493,$M493+LOOKUP(2,1/($J$4:$J492=J493),$P$4:$P492))),"")</f>
        <v/>
      </c>
      <c r="Q493" s="57" t="str" cm="1">
        <f t="array" ref="Q493">IFERROR(IF(OR(C493="P",C493="A",C493="R"),F493,IF($K493=1,F493,IF(LOOKUP(2,1/($J$4:$J492=$J493),$P$4:$P492)=0,$F493,IF(AND($C493="C",LOOKUP(2,1/($J$4:$J492=$J493),$P$4:$P492)&gt;0),(F493*G493+LOOKUP(2,1/($J$4:$J492=$J493),$P$4:$P492)*LOOKUP(2,1/($J$4:$J492=$J493),$Q$4:$Q492))/$P493,IF(AND($C493="C",LOOKUP(2,1/($J$4:$J492=$J493),$P$4:$P492)&lt;0),LOOKUP(2,1/($J$4:$J492=$J493),$Q$4:$Q492),IF(AND($C493="V",LOOKUP(2,1/($J$4:$J492=$J493),$P$4:$P492)&lt;0),((-1*(F493*G493))+LOOKUP(2,1/($J$4:$J492=$J493),$P$4:$P492)*LOOKUP(2,1/($J$4:$J492=$J493),$Q$4:$Q492))/$P493,IF(AND($C493="V",LOOKUP(2,1/($J$4:$J492=$J493),$P$4:$P492)&gt;0),LOOKUP(2,1/($J$4:$J492=$J493),$Q$4:$Q492),""))))))),"")</f>
        <v/>
      </c>
      <c r="R493" s="49" t="str">
        <f t="shared" si="219"/>
        <v/>
      </c>
      <c r="S493" s="49" t="str">
        <f t="shared" si="205"/>
        <v/>
      </c>
      <c r="T493" s="49" t="str">
        <f t="shared" si="217"/>
        <v/>
      </c>
      <c r="U493" s="49" t="str">
        <f>IFERROR(IF(C493="P",S493,IF(K493=1,0,IF(OR(LOOKUP(2,1/($E$4:$E492=$E493),$P$4:$P492)=0,AND($C493="C",$N493="LONG"),AND(C493="V",N493="SHORT")),0,S493+(M493*Q493)))),"")</f>
        <v/>
      </c>
      <c r="V493" s="49" t="str">
        <f t="shared" si="218"/>
        <v/>
      </c>
      <c r="W493" s="50" t="str">
        <f t="shared" si="212"/>
        <v/>
      </c>
      <c r="Y493" s="51" t="str">
        <f t="shared" si="199"/>
        <v/>
      </c>
      <c r="Z493" s="50" t="str">
        <f t="shared" si="206"/>
        <v/>
      </c>
      <c r="AA493" s="50" t="str">
        <f t="shared" si="197"/>
        <v/>
      </c>
      <c r="AB493" s="50" t="str">
        <f t="shared" si="200"/>
        <v/>
      </c>
      <c r="AC493" s="58" t="str">
        <f t="shared" si="201"/>
        <v/>
      </c>
      <c r="AD493" s="53" t="str">
        <f t="shared" si="198"/>
        <v/>
      </c>
      <c r="AE493" s="53" t="str">
        <f t="shared" si="202"/>
        <v/>
      </c>
      <c r="AF493" s="59" t="str">
        <f t="shared" si="203"/>
        <v/>
      </c>
      <c r="AG493" s="40" t="str">
        <f>C493&amp;COUNTIFS($C$3:C493,"V")</f>
        <v>0</v>
      </c>
      <c r="AH493" s="266" t="str">
        <f t="shared" ref="AH493:AH556" si="220">IF(B493="","",B493)</f>
        <v/>
      </c>
      <c r="AI493" s="56" t="str">
        <f t="shared" si="207"/>
        <v/>
      </c>
      <c r="AJ493" s="265" t="str">
        <f t="shared" si="208"/>
        <v/>
      </c>
      <c r="AK493" s="267" t="str">
        <f t="shared" si="209"/>
        <v/>
      </c>
      <c r="AL493" s="267" t="str">
        <f t="shared" si="210"/>
        <v/>
      </c>
      <c r="AM493" s="40" t="str">
        <f t="shared" si="211"/>
        <v/>
      </c>
      <c r="AN493" s="267">
        <f t="shared" si="204"/>
        <v>0</v>
      </c>
      <c r="CE493" s="279"/>
    </row>
    <row r="494" spans="1:83" s="40" customFormat="1" ht="12.75">
      <c r="A494" s="227"/>
      <c r="B494" s="88"/>
      <c r="C494" s="89"/>
      <c r="D494" s="90"/>
      <c r="E494" s="89"/>
      <c r="F494" s="91"/>
      <c r="G494" s="304"/>
      <c r="H494" s="41"/>
      <c r="I494" s="42" t="str">
        <f t="shared" si="213"/>
        <v/>
      </c>
      <c r="J494" s="43" t="str">
        <f t="shared" si="196"/>
        <v/>
      </c>
      <c r="K494" s="44" t="str">
        <f>IF(J494="","",IF(COUNTIF($J$4:J494,J494)=0,"",(COUNTIF($J$4:J494,J494))))</f>
        <v/>
      </c>
      <c r="L494" s="44" t="str">
        <f>IF(K494="","",J494&amp;" _ "&amp;COUNTIF($J$4:J494,J494)&amp;"_"&amp;N494)</f>
        <v/>
      </c>
      <c r="M494" s="45" t="str">
        <f t="shared" si="214"/>
        <v/>
      </c>
      <c r="N494" s="44" t="str">
        <f t="shared" si="215"/>
        <v/>
      </c>
      <c r="O494" s="57" t="str">
        <f t="shared" si="216"/>
        <v/>
      </c>
      <c r="P494" s="48" t="str" cm="1">
        <f t="array" ref="P494">IFERROR(IF(C494="P",G494,IF($K494=1,$M494,$M494+LOOKUP(2,1/($J$4:$J493=J494),$P$4:$P493))),"")</f>
        <v/>
      </c>
      <c r="Q494" s="57" t="str" cm="1">
        <f t="array" ref="Q494">IFERROR(IF(OR(C494="P",C494="A",C494="R"),F494,IF($K494=1,F494,IF(LOOKUP(2,1/($J$4:$J493=$J494),$P$4:$P493)=0,$F494,IF(AND($C494="C",LOOKUP(2,1/($J$4:$J493=$J494),$P$4:$P493)&gt;0),(F494*G494+LOOKUP(2,1/($J$4:$J493=$J494),$P$4:$P493)*LOOKUP(2,1/($J$4:$J493=$J494),$Q$4:$Q493))/$P494,IF(AND($C494="C",LOOKUP(2,1/($J$4:$J493=$J494),$P$4:$P493)&lt;0),LOOKUP(2,1/($J$4:$J493=$J494),$Q$4:$Q493),IF(AND($C494="V",LOOKUP(2,1/($J$4:$J493=$J494),$P$4:$P493)&lt;0),((-1*(F494*G494))+LOOKUP(2,1/($J$4:$J493=$J494),$P$4:$P493)*LOOKUP(2,1/($J$4:$J493=$J494),$Q$4:$Q493))/$P494,IF(AND($C494="V",LOOKUP(2,1/($J$4:$J493=$J494),$P$4:$P493)&gt;0),LOOKUP(2,1/($J$4:$J493=$J494),$Q$4:$Q493),""))))))),"")</f>
        <v/>
      </c>
      <c r="R494" s="49" t="str">
        <f t="shared" si="219"/>
        <v/>
      </c>
      <c r="S494" s="49" t="str">
        <f t="shared" si="205"/>
        <v/>
      </c>
      <c r="T494" s="49" t="str">
        <f t="shared" si="217"/>
        <v/>
      </c>
      <c r="U494" s="49" t="str">
        <f>IFERROR(IF(C494="P",S494,IF(K494=1,0,IF(OR(LOOKUP(2,1/($E$4:$E493=$E494),$P$4:$P493)=0,AND($C494="C",$N494="LONG"),AND(C494="V",N494="SHORT")),0,S494+(M494*Q494)))),"")</f>
        <v/>
      </c>
      <c r="V494" s="49" t="str">
        <f t="shared" si="218"/>
        <v/>
      </c>
      <c r="W494" s="50" t="str">
        <f t="shared" si="212"/>
        <v/>
      </c>
      <c r="Y494" s="51" t="str">
        <f t="shared" si="199"/>
        <v/>
      </c>
      <c r="Z494" s="50" t="str">
        <f t="shared" si="206"/>
        <v/>
      </c>
      <c r="AA494" s="50" t="str">
        <f t="shared" si="197"/>
        <v/>
      </c>
      <c r="AB494" s="50" t="str">
        <f t="shared" si="200"/>
        <v/>
      </c>
      <c r="AC494" s="58" t="str">
        <f t="shared" si="201"/>
        <v/>
      </c>
      <c r="AD494" s="53" t="str">
        <f t="shared" si="198"/>
        <v/>
      </c>
      <c r="AE494" s="53" t="str">
        <f t="shared" si="202"/>
        <v/>
      </c>
      <c r="AF494" s="59" t="str">
        <f t="shared" si="203"/>
        <v/>
      </c>
      <c r="AG494" s="40" t="str">
        <f>C494&amp;COUNTIFS($C$3:C494,"V")</f>
        <v>0</v>
      </c>
      <c r="AH494" s="266" t="str">
        <f t="shared" si="220"/>
        <v/>
      </c>
      <c r="AI494" s="56" t="str">
        <f t="shared" si="207"/>
        <v/>
      </c>
      <c r="AJ494" s="265" t="str">
        <f t="shared" si="208"/>
        <v/>
      </c>
      <c r="AK494" s="267" t="str">
        <f t="shared" si="209"/>
        <v/>
      </c>
      <c r="AL494" s="267" t="str">
        <f t="shared" si="210"/>
        <v/>
      </c>
      <c r="AM494" s="40" t="str">
        <f t="shared" si="211"/>
        <v/>
      </c>
      <c r="AN494" s="267">
        <f t="shared" si="204"/>
        <v>0</v>
      </c>
      <c r="CE494" s="279"/>
    </row>
    <row r="495" spans="1:83" s="40" customFormat="1" ht="12.75">
      <c r="A495" s="227"/>
      <c r="B495" s="88"/>
      <c r="C495" s="89"/>
      <c r="D495" s="90"/>
      <c r="E495" s="89"/>
      <c r="F495" s="91"/>
      <c r="G495" s="304"/>
      <c r="H495" s="41"/>
      <c r="I495" s="42" t="str">
        <f t="shared" si="213"/>
        <v/>
      </c>
      <c r="J495" s="43" t="str">
        <f t="shared" si="196"/>
        <v/>
      </c>
      <c r="K495" s="44" t="str">
        <f>IF(J495="","",IF(COUNTIF($J$4:J495,J495)=0,"",(COUNTIF($J$4:J495,J495))))</f>
        <v/>
      </c>
      <c r="L495" s="44" t="str">
        <f>IF(K495="","",J495&amp;" _ "&amp;COUNTIF($J$4:J495,J495)&amp;"_"&amp;N495)</f>
        <v/>
      </c>
      <c r="M495" s="45" t="str">
        <f t="shared" si="214"/>
        <v/>
      </c>
      <c r="N495" s="44" t="str">
        <f t="shared" si="215"/>
        <v/>
      </c>
      <c r="O495" s="57" t="str">
        <f t="shared" si="216"/>
        <v/>
      </c>
      <c r="P495" s="48" t="str" cm="1">
        <f t="array" ref="P495">IFERROR(IF(C495="P",G495,IF($K495=1,$M495,$M495+LOOKUP(2,1/($J$4:$J494=J495),$P$4:$P494))),"")</f>
        <v/>
      </c>
      <c r="Q495" s="57" t="str" cm="1">
        <f t="array" ref="Q495">IFERROR(IF(OR(C495="P",C495="A",C495="R"),F495,IF($K495=1,F495,IF(LOOKUP(2,1/($J$4:$J494=$J495),$P$4:$P494)=0,$F495,IF(AND($C495="C",LOOKUP(2,1/($J$4:$J494=$J495),$P$4:$P494)&gt;0),(F495*G495+LOOKUP(2,1/($J$4:$J494=$J495),$P$4:$P494)*LOOKUP(2,1/($J$4:$J494=$J495),$Q$4:$Q494))/$P495,IF(AND($C495="C",LOOKUP(2,1/($J$4:$J494=$J495),$P$4:$P494)&lt;0),LOOKUP(2,1/($J$4:$J494=$J495),$Q$4:$Q494),IF(AND($C495="V",LOOKUP(2,1/($J$4:$J494=$J495),$P$4:$P494)&lt;0),((-1*(F495*G495))+LOOKUP(2,1/($J$4:$J494=$J495),$P$4:$P494)*LOOKUP(2,1/($J$4:$J494=$J495),$Q$4:$Q494))/$P495,IF(AND($C495="V",LOOKUP(2,1/($J$4:$J494=$J495),$P$4:$P494)&gt;0),LOOKUP(2,1/($J$4:$J494=$J495),$Q$4:$Q494),""))))))),"")</f>
        <v/>
      </c>
      <c r="R495" s="49" t="str">
        <f t="shared" si="219"/>
        <v/>
      </c>
      <c r="S495" s="49" t="str">
        <f t="shared" si="205"/>
        <v/>
      </c>
      <c r="T495" s="49" t="str">
        <f t="shared" si="217"/>
        <v/>
      </c>
      <c r="U495" s="49" t="str">
        <f>IFERROR(IF(C495="P",S495,IF(K495=1,0,IF(OR(LOOKUP(2,1/($E$4:$E494=$E495),$P$4:$P494)=0,AND($C495="C",$N495="LONG"),AND(C495="V",N495="SHORT")),0,S495+(M495*Q495)))),"")</f>
        <v/>
      </c>
      <c r="V495" s="49" t="str">
        <f t="shared" si="218"/>
        <v/>
      </c>
      <c r="W495" s="50" t="str">
        <f t="shared" si="212"/>
        <v/>
      </c>
      <c r="Y495" s="51" t="str">
        <f t="shared" si="199"/>
        <v/>
      </c>
      <c r="Z495" s="50" t="str">
        <f t="shared" si="206"/>
        <v/>
      </c>
      <c r="AA495" s="50" t="str">
        <f t="shared" si="197"/>
        <v/>
      </c>
      <c r="AB495" s="50" t="str">
        <f t="shared" si="200"/>
        <v/>
      </c>
      <c r="AC495" s="58" t="str">
        <f t="shared" si="201"/>
        <v/>
      </c>
      <c r="AD495" s="53" t="str">
        <f t="shared" si="198"/>
        <v/>
      </c>
      <c r="AE495" s="53" t="str">
        <f t="shared" si="202"/>
        <v/>
      </c>
      <c r="AF495" s="59" t="str">
        <f t="shared" si="203"/>
        <v/>
      </c>
      <c r="AG495" s="40" t="str">
        <f>C495&amp;COUNTIFS($C$3:C495,"V")</f>
        <v>0</v>
      </c>
      <c r="AH495" s="266" t="str">
        <f t="shared" si="220"/>
        <v/>
      </c>
      <c r="AI495" s="56" t="str">
        <f t="shared" si="207"/>
        <v/>
      </c>
      <c r="AJ495" s="265" t="str">
        <f t="shared" si="208"/>
        <v/>
      </c>
      <c r="AK495" s="267" t="str">
        <f t="shared" si="209"/>
        <v/>
      </c>
      <c r="AL495" s="267" t="str">
        <f t="shared" si="210"/>
        <v/>
      </c>
      <c r="AM495" s="40" t="str">
        <f t="shared" si="211"/>
        <v/>
      </c>
      <c r="AN495" s="267">
        <f t="shared" si="204"/>
        <v>0</v>
      </c>
      <c r="CE495" s="279"/>
    </row>
    <row r="496" spans="1:83" s="40" customFormat="1" ht="12.75">
      <c r="A496" s="227"/>
      <c r="B496" s="88"/>
      <c r="C496" s="89"/>
      <c r="D496" s="90"/>
      <c r="E496" s="89"/>
      <c r="F496" s="91"/>
      <c r="G496" s="304"/>
      <c r="H496" s="41"/>
      <c r="I496" s="42" t="str">
        <f t="shared" si="213"/>
        <v/>
      </c>
      <c r="J496" s="43" t="str">
        <f t="shared" si="196"/>
        <v/>
      </c>
      <c r="K496" s="44" t="str">
        <f>IF(J496="","",IF(COUNTIF($J$4:J496,J496)=0,"",(COUNTIF($J$4:J496,J496))))</f>
        <v/>
      </c>
      <c r="L496" s="44" t="str">
        <f>IF(K496="","",J496&amp;" _ "&amp;COUNTIF($J$4:J496,J496)&amp;"_"&amp;N496)</f>
        <v/>
      </c>
      <c r="M496" s="45" t="str">
        <f t="shared" si="214"/>
        <v/>
      </c>
      <c r="N496" s="44" t="str">
        <f t="shared" si="215"/>
        <v/>
      </c>
      <c r="O496" s="57" t="str">
        <f t="shared" si="216"/>
        <v/>
      </c>
      <c r="P496" s="48" t="str" cm="1">
        <f t="array" ref="P496">IFERROR(IF(C496="P",G496,IF($K496=1,$M496,$M496+LOOKUP(2,1/($J$4:$J495=J496),$P$4:$P495))),"")</f>
        <v/>
      </c>
      <c r="Q496" s="57" t="str" cm="1">
        <f t="array" ref="Q496">IFERROR(IF(OR(C496="P",C496="A",C496="R"),F496,IF($K496=1,F496,IF(LOOKUP(2,1/($J$4:$J495=$J496),$P$4:$P495)=0,$F496,IF(AND($C496="C",LOOKUP(2,1/($J$4:$J495=$J496),$P$4:$P495)&gt;0),(F496*G496+LOOKUP(2,1/($J$4:$J495=$J496),$P$4:$P495)*LOOKUP(2,1/($J$4:$J495=$J496),$Q$4:$Q495))/$P496,IF(AND($C496="C",LOOKUP(2,1/($J$4:$J495=$J496),$P$4:$P495)&lt;0),LOOKUP(2,1/($J$4:$J495=$J496),$Q$4:$Q495),IF(AND($C496="V",LOOKUP(2,1/($J$4:$J495=$J496),$P$4:$P495)&lt;0),((-1*(F496*G496))+LOOKUP(2,1/($J$4:$J495=$J496),$P$4:$P495)*LOOKUP(2,1/($J$4:$J495=$J496),$Q$4:$Q495))/$P496,IF(AND($C496="V",LOOKUP(2,1/($J$4:$J495=$J496),$P$4:$P495)&gt;0),LOOKUP(2,1/($J$4:$J495=$J496),$Q$4:$Q495),""))))))),"")</f>
        <v/>
      </c>
      <c r="R496" s="49" t="str">
        <f t="shared" si="219"/>
        <v/>
      </c>
      <c r="S496" s="49" t="str">
        <f t="shared" si="205"/>
        <v/>
      </c>
      <c r="T496" s="49" t="str">
        <f t="shared" si="217"/>
        <v/>
      </c>
      <c r="U496" s="49" t="str">
        <f>IFERROR(IF(C496="P",S496,IF(K496=1,0,IF(OR(LOOKUP(2,1/($E$4:$E495=$E496),$P$4:$P495)=0,AND($C496="C",$N496="LONG"),AND(C496="V",N496="SHORT")),0,S496+(M496*Q496)))),"")</f>
        <v/>
      </c>
      <c r="V496" s="49" t="str">
        <f t="shared" si="218"/>
        <v/>
      </c>
      <c r="W496" s="50" t="str">
        <f t="shared" si="212"/>
        <v/>
      </c>
      <c r="Y496" s="51" t="str">
        <f t="shared" si="199"/>
        <v/>
      </c>
      <c r="Z496" s="50" t="str">
        <f t="shared" si="206"/>
        <v/>
      </c>
      <c r="AA496" s="50" t="str">
        <f t="shared" si="197"/>
        <v/>
      </c>
      <c r="AB496" s="50" t="str">
        <f t="shared" si="200"/>
        <v/>
      </c>
      <c r="AC496" s="58" t="str">
        <f t="shared" si="201"/>
        <v/>
      </c>
      <c r="AD496" s="53" t="str">
        <f t="shared" si="198"/>
        <v/>
      </c>
      <c r="AE496" s="53" t="str">
        <f t="shared" si="202"/>
        <v/>
      </c>
      <c r="AF496" s="59" t="str">
        <f t="shared" si="203"/>
        <v/>
      </c>
      <c r="AG496" s="40" t="str">
        <f>C496&amp;COUNTIFS($C$3:C496,"V")</f>
        <v>0</v>
      </c>
      <c r="AH496" s="266" t="str">
        <f t="shared" si="220"/>
        <v/>
      </c>
      <c r="AI496" s="56" t="str">
        <f t="shared" si="207"/>
        <v/>
      </c>
      <c r="AJ496" s="265" t="str">
        <f t="shared" si="208"/>
        <v/>
      </c>
      <c r="AK496" s="267" t="str">
        <f t="shared" si="209"/>
        <v/>
      </c>
      <c r="AL496" s="267" t="str">
        <f t="shared" si="210"/>
        <v/>
      </c>
      <c r="AM496" s="40" t="str">
        <f t="shared" si="211"/>
        <v/>
      </c>
      <c r="AN496" s="267">
        <f t="shared" si="204"/>
        <v>0</v>
      </c>
      <c r="CE496" s="279"/>
    </row>
    <row r="497" spans="1:83" s="40" customFormat="1" ht="12.75">
      <c r="A497" s="227"/>
      <c r="B497" s="88"/>
      <c r="C497" s="89"/>
      <c r="D497" s="90"/>
      <c r="E497" s="89"/>
      <c r="F497" s="91"/>
      <c r="G497" s="304"/>
      <c r="H497" s="41"/>
      <c r="I497" s="42" t="str">
        <f t="shared" si="213"/>
        <v/>
      </c>
      <c r="J497" s="43" t="str">
        <f t="shared" si="196"/>
        <v/>
      </c>
      <c r="K497" s="44" t="str">
        <f>IF(J497="","",IF(COUNTIF($J$4:J497,J497)=0,"",(COUNTIF($J$4:J497,J497))))</f>
        <v/>
      </c>
      <c r="L497" s="44" t="str">
        <f>IF(K497="","",J497&amp;" _ "&amp;COUNTIF($J$4:J497,J497)&amp;"_"&amp;N497)</f>
        <v/>
      </c>
      <c r="M497" s="45" t="str">
        <f t="shared" si="214"/>
        <v/>
      </c>
      <c r="N497" s="44" t="str">
        <f t="shared" si="215"/>
        <v/>
      </c>
      <c r="O497" s="57" t="str">
        <f t="shared" si="216"/>
        <v/>
      </c>
      <c r="P497" s="48" t="str" cm="1">
        <f t="array" ref="P497">IFERROR(IF(C497="P",G497,IF($K497=1,$M497,$M497+LOOKUP(2,1/($J$4:$J496=J497),$P$4:$P496))),"")</f>
        <v/>
      </c>
      <c r="Q497" s="57" t="str" cm="1">
        <f t="array" ref="Q497">IFERROR(IF(OR(C497="P",C497="A",C497="R"),F497,IF($K497=1,F497,IF(LOOKUP(2,1/($J$4:$J496=$J497),$P$4:$P496)=0,$F497,IF(AND($C497="C",LOOKUP(2,1/($J$4:$J496=$J497),$P$4:$P496)&gt;0),(F497*G497+LOOKUP(2,1/($J$4:$J496=$J497),$P$4:$P496)*LOOKUP(2,1/($J$4:$J496=$J497),$Q$4:$Q496))/$P497,IF(AND($C497="C",LOOKUP(2,1/($J$4:$J496=$J497),$P$4:$P496)&lt;0),LOOKUP(2,1/($J$4:$J496=$J497),$Q$4:$Q496),IF(AND($C497="V",LOOKUP(2,1/($J$4:$J496=$J497),$P$4:$P496)&lt;0),((-1*(F497*G497))+LOOKUP(2,1/($J$4:$J496=$J497),$P$4:$P496)*LOOKUP(2,1/($J$4:$J496=$J497),$Q$4:$Q496))/$P497,IF(AND($C497="V",LOOKUP(2,1/($J$4:$J496=$J497),$P$4:$P496)&gt;0),LOOKUP(2,1/($J$4:$J496=$J497),$Q$4:$Q496),""))))))),"")</f>
        <v/>
      </c>
      <c r="R497" s="49" t="str">
        <f t="shared" si="219"/>
        <v/>
      </c>
      <c r="S497" s="49" t="str">
        <f t="shared" si="205"/>
        <v/>
      </c>
      <c r="T497" s="49" t="str">
        <f t="shared" si="217"/>
        <v/>
      </c>
      <c r="U497" s="49" t="str">
        <f>IFERROR(IF(C497="P",S497,IF(K497=1,0,IF(OR(LOOKUP(2,1/($E$4:$E496=$E497),$P$4:$P496)=0,AND($C497="C",$N497="LONG"),AND(C497="V",N497="SHORT")),0,S497+(M497*Q497)))),"")</f>
        <v/>
      </c>
      <c r="V497" s="49" t="str">
        <f t="shared" si="218"/>
        <v/>
      </c>
      <c r="W497" s="50" t="str">
        <f t="shared" si="212"/>
        <v/>
      </c>
      <c r="Y497" s="51" t="str">
        <f t="shared" si="199"/>
        <v/>
      </c>
      <c r="Z497" s="50" t="str">
        <f t="shared" si="206"/>
        <v/>
      </c>
      <c r="AA497" s="50" t="str">
        <f t="shared" si="197"/>
        <v/>
      </c>
      <c r="AB497" s="50" t="str">
        <f t="shared" si="200"/>
        <v/>
      </c>
      <c r="AC497" s="58" t="str">
        <f t="shared" si="201"/>
        <v/>
      </c>
      <c r="AD497" s="53" t="str">
        <f t="shared" si="198"/>
        <v/>
      </c>
      <c r="AE497" s="53" t="str">
        <f t="shared" si="202"/>
        <v/>
      </c>
      <c r="AF497" s="59" t="str">
        <f t="shared" si="203"/>
        <v/>
      </c>
      <c r="AG497" s="40" t="str">
        <f>C497&amp;COUNTIFS($C$3:C497,"V")</f>
        <v>0</v>
      </c>
      <c r="AH497" s="266" t="str">
        <f t="shared" si="220"/>
        <v/>
      </c>
      <c r="AI497" s="56" t="str">
        <f t="shared" si="207"/>
        <v/>
      </c>
      <c r="AJ497" s="265" t="str">
        <f t="shared" si="208"/>
        <v/>
      </c>
      <c r="AK497" s="267" t="str">
        <f t="shared" si="209"/>
        <v/>
      </c>
      <c r="AL497" s="267" t="str">
        <f t="shared" si="210"/>
        <v/>
      </c>
      <c r="AM497" s="40" t="str">
        <f t="shared" si="211"/>
        <v/>
      </c>
      <c r="AN497" s="267">
        <f t="shared" si="204"/>
        <v>0</v>
      </c>
      <c r="CE497" s="279"/>
    </row>
    <row r="498" spans="1:83" s="40" customFormat="1" ht="12.75">
      <c r="A498" s="227"/>
      <c r="B498" s="88"/>
      <c r="C498" s="89"/>
      <c r="D498" s="90"/>
      <c r="E498" s="89"/>
      <c r="F498" s="91"/>
      <c r="G498" s="304"/>
      <c r="H498" s="41"/>
      <c r="I498" s="42" t="str">
        <f t="shared" si="213"/>
        <v/>
      </c>
      <c r="J498" s="43" t="str">
        <f t="shared" si="196"/>
        <v/>
      </c>
      <c r="K498" s="44" t="str">
        <f>IF(J498="","",IF(COUNTIF($J$4:J498,J498)=0,"",(COUNTIF($J$4:J498,J498))))</f>
        <v/>
      </c>
      <c r="L498" s="44" t="str">
        <f>IF(K498="","",J498&amp;" _ "&amp;COUNTIF($J$4:J498,J498)&amp;"_"&amp;N498)</f>
        <v/>
      </c>
      <c r="M498" s="45" t="str">
        <f t="shared" si="214"/>
        <v/>
      </c>
      <c r="N498" s="44" t="str">
        <f t="shared" si="215"/>
        <v/>
      </c>
      <c r="O498" s="57" t="str">
        <f t="shared" si="216"/>
        <v/>
      </c>
      <c r="P498" s="48" t="str" cm="1">
        <f t="array" ref="P498">IFERROR(IF(C498="P",G498,IF($K498=1,$M498,$M498+LOOKUP(2,1/($J$4:$J497=J498),$P$4:$P497))),"")</f>
        <v/>
      </c>
      <c r="Q498" s="57" t="str" cm="1">
        <f t="array" ref="Q498">IFERROR(IF(OR(C498="P",C498="A",C498="R"),F498,IF($K498=1,F498,IF(LOOKUP(2,1/($J$4:$J497=$J498),$P$4:$P497)=0,$F498,IF(AND($C498="C",LOOKUP(2,1/($J$4:$J497=$J498),$P$4:$P497)&gt;0),(F498*G498+LOOKUP(2,1/($J$4:$J497=$J498),$P$4:$P497)*LOOKUP(2,1/($J$4:$J497=$J498),$Q$4:$Q497))/$P498,IF(AND($C498="C",LOOKUP(2,1/($J$4:$J497=$J498),$P$4:$P497)&lt;0),LOOKUP(2,1/($J$4:$J497=$J498),$Q$4:$Q497),IF(AND($C498="V",LOOKUP(2,1/($J$4:$J497=$J498),$P$4:$P497)&lt;0),((-1*(F498*G498))+LOOKUP(2,1/($J$4:$J497=$J498),$P$4:$P497)*LOOKUP(2,1/($J$4:$J497=$J498),$Q$4:$Q497))/$P498,IF(AND($C498="V",LOOKUP(2,1/($J$4:$J497=$J498),$P$4:$P497)&gt;0),LOOKUP(2,1/($J$4:$J497=$J498),$Q$4:$Q497),""))))))),"")</f>
        <v/>
      </c>
      <c r="R498" s="49" t="str">
        <f t="shared" si="219"/>
        <v/>
      </c>
      <c r="S498" s="49" t="str">
        <f t="shared" si="205"/>
        <v/>
      </c>
      <c r="T498" s="49" t="str">
        <f t="shared" si="217"/>
        <v/>
      </c>
      <c r="U498" s="49" t="str">
        <f>IFERROR(IF(C498="P",S498,IF(K498=1,0,IF(OR(LOOKUP(2,1/($E$4:$E497=$E498),$P$4:$P497)=0,AND($C498="C",$N498="LONG"),AND(C498="V",N498="SHORT")),0,S498+(M498*Q498)))),"")</f>
        <v/>
      </c>
      <c r="V498" s="49" t="str">
        <f t="shared" si="218"/>
        <v/>
      </c>
      <c r="W498" s="50" t="str">
        <f t="shared" si="212"/>
        <v/>
      </c>
      <c r="Y498" s="51" t="str">
        <f t="shared" si="199"/>
        <v/>
      </c>
      <c r="Z498" s="50" t="str">
        <f t="shared" si="206"/>
        <v/>
      </c>
      <c r="AA498" s="50" t="str">
        <f t="shared" si="197"/>
        <v/>
      </c>
      <c r="AB498" s="50" t="str">
        <f t="shared" si="200"/>
        <v/>
      </c>
      <c r="AC498" s="58" t="str">
        <f t="shared" si="201"/>
        <v/>
      </c>
      <c r="AD498" s="53" t="str">
        <f t="shared" si="198"/>
        <v/>
      </c>
      <c r="AE498" s="53" t="str">
        <f t="shared" si="202"/>
        <v/>
      </c>
      <c r="AF498" s="59" t="str">
        <f t="shared" si="203"/>
        <v/>
      </c>
      <c r="AG498" s="40" t="str">
        <f>C498&amp;COUNTIFS($C$3:C498,"V")</f>
        <v>0</v>
      </c>
      <c r="AH498" s="266" t="str">
        <f t="shared" si="220"/>
        <v/>
      </c>
      <c r="AI498" s="56" t="str">
        <f t="shared" si="207"/>
        <v/>
      </c>
      <c r="AJ498" s="265" t="str">
        <f t="shared" si="208"/>
        <v/>
      </c>
      <c r="AK498" s="267" t="str">
        <f t="shared" si="209"/>
        <v/>
      </c>
      <c r="AL498" s="267" t="str">
        <f t="shared" si="210"/>
        <v/>
      </c>
      <c r="AM498" s="40" t="str">
        <f t="shared" si="211"/>
        <v/>
      </c>
      <c r="AN498" s="267">
        <f t="shared" si="204"/>
        <v>0</v>
      </c>
      <c r="CE498" s="279"/>
    </row>
    <row r="499" spans="1:83" s="40" customFormat="1" ht="12.75">
      <c r="A499" s="227"/>
      <c r="B499" s="88"/>
      <c r="C499" s="89"/>
      <c r="D499" s="90"/>
      <c r="E499" s="89"/>
      <c r="F499" s="91"/>
      <c r="G499" s="304"/>
      <c r="H499" s="41"/>
      <c r="I499" s="42" t="str">
        <f t="shared" si="213"/>
        <v/>
      </c>
      <c r="J499" s="43" t="str">
        <f t="shared" si="196"/>
        <v/>
      </c>
      <c r="K499" s="44" t="str">
        <f>IF(J499="","",IF(COUNTIF($J$4:J499,J499)=0,"",(COUNTIF($J$4:J499,J499))))</f>
        <v/>
      </c>
      <c r="L499" s="44" t="str">
        <f>IF(K499="","",J499&amp;" _ "&amp;COUNTIF($J$4:J499,J499)&amp;"_"&amp;N499)</f>
        <v/>
      </c>
      <c r="M499" s="45" t="str">
        <f t="shared" si="214"/>
        <v/>
      </c>
      <c r="N499" s="44" t="str">
        <f t="shared" si="215"/>
        <v/>
      </c>
      <c r="O499" s="57" t="str">
        <f t="shared" si="216"/>
        <v/>
      </c>
      <c r="P499" s="48" t="str" cm="1">
        <f t="array" ref="P499">IFERROR(IF(C499="P",G499,IF($K499=1,$M499,$M499+LOOKUP(2,1/($J$4:$J498=J499),$P$4:$P498))),"")</f>
        <v/>
      </c>
      <c r="Q499" s="57" t="str" cm="1">
        <f t="array" ref="Q499">IFERROR(IF(OR(C499="P",C499="A",C499="R"),F499,IF($K499=1,F499,IF(LOOKUP(2,1/($J$4:$J498=$J499),$P$4:$P498)=0,$F499,IF(AND($C499="C",LOOKUP(2,1/($J$4:$J498=$J499),$P$4:$P498)&gt;0),(F499*G499+LOOKUP(2,1/($J$4:$J498=$J499),$P$4:$P498)*LOOKUP(2,1/($J$4:$J498=$J499),$Q$4:$Q498))/$P499,IF(AND($C499="C",LOOKUP(2,1/($J$4:$J498=$J499),$P$4:$P498)&lt;0),LOOKUP(2,1/($J$4:$J498=$J499),$Q$4:$Q498),IF(AND($C499="V",LOOKUP(2,1/($J$4:$J498=$J499),$P$4:$P498)&lt;0),((-1*(F499*G499))+LOOKUP(2,1/($J$4:$J498=$J499),$P$4:$P498)*LOOKUP(2,1/($J$4:$J498=$J499),$Q$4:$Q498))/$P499,IF(AND($C499="V",LOOKUP(2,1/($J$4:$J498=$J499),$P$4:$P498)&gt;0),LOOKUP(2,1/($J$4:$J498=$J499),$Q$4:$Q498),""))))))),"")</f>
        <v/>
      </c>
      <c r="R499" s="49" t="str">
        <f t="shared" si="219"/>
        <v/>
      </c>
      <c r="S499" s="49" t="str">
        <f t="shared" si="205"/>
        <v/>
      </c>
      <c r="T499" s="49" t="str">
        <f t="shared" si="217"/>
        <v/>
      </c>
      <c r="U499" s="49" t="str">
        <f>IFERROR(IF(C499="P",S499,IF(K499=1,0,IF(OR(LOOKUP(2,1/($E$4:$E498=$E499),$P$4:$P498)=0,AND($C499="C",$N499="LONG"),AND(C499="V",N499="SHORT")),0,S499+(M499*Q499)))),"")</f>
        <v/>
      </c>
      <c r="V499" s="49" t="str">
        <f t="shared" si="218"/>
        <v/>
      </c>
      <c r="W499" s="50" t="str">
        <f t="shared" si="212"/>
        <v/>
      </c>
      <c r="Y499" s="51" t="str">
        <f t="shared" si="199"/>
        <v/>
      </c>
      <c r="Z499" s="50" t="str">
        <f t="shared" si="206"/>
        <v/>
      </c>
      <c r="AA499" s="50" t="str">
        <f t="shared" si="197"/>
        <v/>
      </c>
      <c r="AB499" s="50" t="str">
        <f t="shared" si="200"/>
        <v/>
      </c>
      <c r="AC499" s="58" t="str">
        <f t="shared" si="201"/>
        <v/>
      </c>
      <c r="AD499" s="53" t="str">
        <f t="shared" si="198"/>
        <v/>
      </c>
      <c r="AE499" s="53" t="str">
        <f t="shared" si="202"/>
        <v/>
      </c>
      <c r="AF499" s="59" t="str">
        <f t="shared" si="203"/>
        <v/>
      </c>
      <c r="AG499" s="40" t="str">
        <f>C499&amp;COUNTIFS($C$3:C499,"V")</f>
        <v>0</v>
      </c>
      <c r="AH499" s="266" t="str">
        <f t="shared" si="220"/>
        <v/>
      </c>
      <c r="AI499" s="56" t="str">
        <f t="shared" si="207"/>
        <v/>
      </c>
      <c r="AJ499" s="265" t="str">
        <f t="shared" si="208"/>
        <v/>
      </c>
      <c r="AK499" s="267" t="str">
        <f t="shared" si="209"/>
        <v/>
      </c>
      <c r="AL499" s="267" t="str">
        <f t="shared" si="210"/>
        <v/>
      </c>
      <c r="AM499" s="40" t="str">
        <f t="shared" si="211"/>
        <v/>
      </c>
      <c r="AN499" s="267">
        <f t="shared" si="204"/>
        <v>0</v>
      </c>
      <c r="CE499" s="279"/>
    </row>
    <row r="500" spans="1:83" s="40" customFormat="1" ht="12.75">
      <c r="A500" s="227"/>
      <c r="B500" s="88"/>
      <c r="C500" s="89"/>
      <c r="D500" s="90"/>
      <c r="E500" s="89"/>
      <c r="F500" s="91"/>
      <c r="G500" s="304"/>
      <c r="H500" s="41"/>
      <c r="I500" s="42" t="str">
        <f t="shared" si="213"/>
        <v/>
      </c>
      <c r="J500" s="43" t="str">
        <f t="shared" si="196"/>
        <v/>
      </c>
      <c r="K500" s="44" t="str">
        <f>IF(J500="","",IF(COUNTIF($J$4:J500,J500)=0,"",(COUNTIF($J$4:J500,J500))))</f>
        <v/>
      </c>
      <c r="L500" s="44" t="str">
        <f>IF(K500="","",J500&amp;" _ "&amp;COUNTIF($J$4:J500,J500)&amp;"_"&amp;N500)</f>
        <v/>
      </c>
      <c r="M500" s="45" t="str">
        <f t="shared" si="214"/>
        <v/>
      </c>
      <c r="N500" s="44" t="str">
        <f t="shared" si="215"/>
        <v/>
      </c>
      <c r="O500" s="57" t="str">
        <f t="shared" si="216"/>
        <v/>
      </c>
      <c r="P500" s="48" t="str" cm="1">
        <f t="array" ref="P500">IFERROR(IF(C500="P",G500,IF($K500=1,$M500,$M500+LOOKUP(2,1/($J$4:$J499=J500),$P$4:$P499))),"")</f>
        <v/>
      </c>
      <c r="Q500" s="57" t="str" cm="1">
        <f t="array" ref="Q500">IFERROR(IF(OR(C500="P",C500="A",C500="R"),F500,IF($K500=1,F500,IF(LOOKUP(2,1/($J$4:$J499=$J500),$P$4:$P499)=0,$F500,IF(AND($C500="C",LOOKUP(2,1/($J$4:$J499=$J500),$P$4:$P499)&gt;0),(F500*G500+LOOKUP(2,1/($J$4:$J499=$J500),$P$4:$P499)*LOOKUP(2,1/($J$4:$J499=$J500),$Q$4:$Q499))/$P500,IF(AND($C500="C",LOOKUP(2,1/($J$4:$J499=$J500),$P$4:$P499)&lt;0),LOOKUP(2,1/($J$4:$J499=$J500),$Q$4:$Q499),IF(AND($C500="V",LOOKUP(2,1/($J$4:$J499=$J500),$P$4:$P499)&lt;0),((-1*(F500*G500))+LOOKUP(2,1/($J$4:$J499=$J500),$P$4:$P499)*LOOKUP(2,1/($J$4:$J499=$J500),$Q$4:$Q499))/$P500,IF(AND($C500="V",LOOKUP(2,1/($J$4:$J499=$J500),$P$4:$P499)&gt;0),LOOKUP(2,1/($J$4:$J499=$J500),$Q$4:$Q499),""))))))),"")</f>
        <v/>
      </c>
      <c r="R500" s="49" t="str">
        <f t="shared" si="219"/>
        <v/>
      </c>
      <c r="S500" s="49" t="str">
        <f t="shared" si="205"/>
        <v/>
      </c>
      <c r="T500" s="49" t="str">
        <f t="shared" si="217"/>
        <v/>
      </c>
      <c r="U500" s="49" t="str">
        <f>IFERROR(IF(C500="P",S500,IF(K500=1,0,IF(OR(LOOKUP(2,1/($E$4:$E499=$E500),$P$4:$P499)=0,AND($C500="C",$N500="LONG"),AND(C500="V",N500="SHORT")),0,S500+(M500*Q500)))),"")</f>
        <v/>
      </c>
      <c r="V500" s="49" t="str">
        <f t="shared" si="218"/>
        <v/>
      </c>
      <c r="W500" s="50" t="str">
        <f t="shared" si="212"/>
        <v/>
      </c>
      <c r="Y500" s="51" t="str">
        <f t="shared" si="199"/>
        <v/>
      </c>
      <c r="Z500" s="50" t="str">
        <f t="shared" si="206"/>
        <v/>
      </c>
      <c r="AA500" s="50" t="str">
        <f t="shared" si="197"/>
        <v/>
      </c>
      <c r="AB500" s="50" t="str">
        <f t="shared" si="200"/>
        <v/>
      </c>
      <c r="AC500" s="58" t="str">
        <f t="shared" si="201"/>
        <v/>
      </c>
      <c r="AD500" s="53" t="str">
        <f t="shared" si="198"/>
        <v/>
      </c>
      <c r="AE500" s="53" t="str">
        <f t="shared" si="202"/>
        <v/>
      </c>
      <c r="AF500" s="59" t="str">
        <f t="shared" si="203"/>
        <v/>
      </c>
      <c r="AG500" s="40" t="str">
        <f>C500&amp;COUNTIFS($C$3:C500,"V")</f>
        <v>0</v>
      </c>
      <c r="AH500" s="266" t="str">
        <f t="shared" si="220"/>
        <v/>
      </c>
      <c r="AI500" s="56" t="str">
        <f t="shared" si="207"/>
        <v/>
      </c>
      <c r="AJ500" s="265" t="str">
        <f t="shared" si="208"/>
        <v/>
      </c>
      <c r="AK500" s="267" t="str">
        <f t="shared" si="209"/>
        <v/>
      </c>
      <c r="AL500" s="267" t="str">
        <f t="shared" si="210"/>
        <v/>
      </c>
      <c r="AM500" s="40" t="str">
        <f t="shared" si="211"/>
        <v/>
      </c>
      <c r="AN500" s="267">
        <f t="shared" si="204"/>
        <v>0</v>
      </c>
      <c r="CE500" s="279"/>
    </row>
    <row r="501" spans="1:83" s="40" customFormat="1" ht="12.75">
      <c r="A501" s="227"/>
      <c r="B501" s="88"/>
      <c r="C501" s="89"/>
      <c r="D501" s="90"/>
      <c r="E501" s="89"/>
      <c r="F501" s="91"/>
      <c r="G501" s="304"/>
      <c r="H501" s="41"/>
      <c r="I501" s="42" t="str">
        <f t="shared" si="213"/>
        <v/>
      </c>
      <c r="J501" s="43" t="str">
        <f t="shared" si="196"/>
        <v/>
      </c>
      <c r="K501" s="44" t="str">
        <f>IF(J501="","",IF(COUNTIF($J$4:J501,J501)=0,"",(COUNTIF($J$4:J501,J501))))</f>
        <v/>
      </c>
      <c r="L501" s="44" t="str">
        <f>IF(K501="","",J501&amp;" _ "&amp;COUNTIF($J$4:J501,J501)&amp;"_"&amp;N501)</f>
        <v/>
      </c>
      <c r="M501" s="45" t="str">
        <f t="shared" si="214"/>
        <v/>
      </c>
      <c r="N501" s="44" t="str">
        <f t="shared" si="215"/>
        <v/>
      </c>
      <c r="O501" s="57" t="str">
        <f t="shared" si="216"/>
        <v/>
      </c>
      <c r="P501" s="48" t="str" cm="1">
        <f t="array" ref="P501">IFERROR(IF(C501="P",G501,IF($K501=1,$M501,$M501+LOOKUP(2,1/($J$4:$J500=J501),$P$4:$P500))),"")</f>
        <v/>
      </c>
      <c r="Q501" s="57" t="str" cm="1">
        <f t="array" ref="Q501">IFERROR(IF(OR(C501="P",C501="A",C501="R"),F501,IF($K501=1,F501,IF(LOOKUP(2,1/($J$4:$J500=$J501),$P$4:$P500)=0,$F501,IF(AND($C501="C",LOOKUP(2,1/($J$4:$J500=$J501),$P$4:$P500)&gt;0),(F501*G501+LOOKUP(2,1/($J$4:$J500=$J501),$P$4:$P500)*LOOKUP(2,1/($J$4:$J500=$J501),$Q$4:$Q500))/$P501,IF(AND($C501="C",LOOKUP(2,1/($J$4:$J500=$J501),$P$4:$P500)&lt;0),LOOKUP(2,1/($J$4:$J500=$J501),$Q$4:$Q500),IF(AND($C501="V",LOOKUP(2,1/($J$4:$J500=$J501),$P$4:$P500)&lt;0),((-1*(F501*G501))+LOOKUP(2,1/($J$4:$J500=$J501),$P$4:$P500)*LOOKUP(2,1/($J$4:$J500=$J501),$Q$4:$Q500))/$P501,IF(AND($C501="V",LOOKUP(2,1/($J$4:$J500=$J501),$P$4:$P500)&gt;0),LOOKUP(2,1/($J$4:$J500=$J501),$Q$4:$Q500),""))))))),"")</f>
        <v/>
      </c>
      <c r="R501" s="49" t="str">
        <f t="shared" si="219"/>
        <v/>
      </c>
      <c r="S501" s="49" t="str">
        <f t="shared" si="205"/>
        <v/>
      </c>
      <c r="T501" s="49" t="str">
        <f t="shared" si="217"/>
        <v/>
      </c>
      <c r="U501" s="49" t="str">
        <f>IFERROR(IF(C501="P",S501,IF(K501=1,0,IF(OR(LOOKUP(2,1/($E$4:$E500=$E501),$P$4:$P500)=0,AND($C501="C",$N501="LONG"),AND(C501="V",N501="SHORT")),0,S501+(M501*Q501)))),"")</f>
        <v/>
      </c>
      <c r="V501" s="49" t="str">
        <f t="shared" si="218"/>
        <v/>
      </c>
      <c r="W501" s="50" t="str">
        <f t="shared" si="212"/>
        <v/>
      </c>
      <c r="Y501" s="51" t="str">
        <f t="shared" si="199"/>
        <v/>
      </c>
      <c r="Z501" s="50" t="str">
        <f t="shared" si="206"/>
        <v/>
      </c>
      <c r="AA501" s="50" t="str">
        <f t="shared" si="197"/>
        <v/>
      </c>
      <c r="AB501" s="50" t="str">
        <f t="shared" si="200"/>
        <v/>
      </c>
      <c r="AC501" s="58" t="str">
        <f t="shared" si="201"/>
        <v/>
      </c>
      <c r="AD501" s="53" t="str">
        <f t="shared" si="198"/>
        <v/>
      </c>
      <c r="AE501" s="53" t="str">
        <f t="shared" si="202"/>
        <v/>
      </c>
      <c r="AF501" s="59" t="str">
        <f t="shared" si="203"/>
        <v/>
      </c>
      <c r="AG501" s="40" t="str">
        <f>C501&amp;COUNTIFS($C$3:C501,"V")</f>
        <v>0</v>
      </c>
      <c r="AH501" s="266" t="str">
        <f t="shared" si="220"/>
        <v/>
      </c>
      <c r="AI501" s="56" t="str">
        <f t="shared" si="207"/>
        <v/>
      </c>
      <c r="AJ501" s="265" t="str">
        <f t="shared" si="208"/>
        <v/>
      </c>
      <c r="AK501" s="267" t="str">
        <f t="shared" si="209"/>
        <v/>
      </c>
      <c r="AL501" s="267" t="str">
        <f t="shared" si="210"/>
        <v/>
      </c>
      <c r="AM501" s="40" t="str">
        <f t="shared" si="211"/>
        <v/>
      </c>
      <c r="AN501" s="267">
        <f t="shared" si="204"/>
        <v>0</v>
      </c>
      <c r="CE501" s="279"/>
    </row>
    <row r="502" spans="1:83" s="40" customFormat="1" ht="12.75">
      <c r="A502" s="227"/>
      <c r="B502" s="88"/>
      <c r="C502" s="89"/>
      <c r="D502" s="90"/>
      <c r="E502" s="89"/>
      <c r="F502" s="91"/>
      <c r="G502" s="304"/>
      <c r="H502" s="41"/>
      <c r="I502" s="42" t="str">
        <f t="shared" si="213"/>
        <v/>
      </c>
      <c r="J502" s="43" t="str">
        <f t="shared" si="196"/>
        <v/>
      </c>
      <c r="K502" s="44" t="str">
        <f>IF(J502="","",IF(COUNTIF($J$4:J502,J502)=0,"",(COUNTIF($J$4:J502,J502))))</f>
        <v/>
      </c>
      <c r="L502" s="44" t="str">
        <f>IF(K502="","",J502&amp;" _ "&amp;COUNTIF($J$4:J502,J502)&amp;"_"&amp;N502)</f>
        <v/>
      </c>
      <c r="M502" s="45" t="str">
        <f t="shared" si="214"/>
        <v/>
      </c>
      <c r="N502" s="44" t="str">
        <f t="shared" si="215"/>
        <v/>
      </c>
      <c r="O502" s="57" t="str">
        <f t="shared" si="216"/>
        <v/>
      </c>
      <c r="P502" s="48" t="str" cm="1">
        <f t="array" ref="P502">IFERROR(IF(C502="P",G502,IF($K502=1,$M502,$M502+LOOKUP(2,1/($J$4:$J501=J502),$P$4:$P501))),"")</f>
        <v/>
      </c>
      <c r="Q502" s="57" t="str" cm="1">
        <f t="array" ref="Q502">IFERROR(IF(OR(C502="P",C502="A",C502="R"),F502,IF($K502=1,F502,IF(LOOKUP(2,1/($J$4:$J501=$J502),$P$4:$P501)=0,$F502,IF(AND($C502="C",LOOKUP(2,1/($J$4:$J501=$J502),$P$4:$P501)&gt;0),(F502*G502+LOOKUP(2,1/($J$4:$J501=$J502),$P$4:$P501)*LOOKUP(2,1/($J$4:$J501=$J502),$Q$4:$Q501))/$P502,IF(AND($C502="C",LOOKUP(2,1/($J$4:$J501=$J502),$P$4:$P501)&lt;0),LOOKUP(2,1/($J$4:$J501=$J502),$Q$4:$Q501),IF(AND($C502="V",LOOKUP(2,1/($J$4:$J501=$J502),$P$4:$P501)&lt;0),((-1*(F502*G502))+LOOKUP(2,1/($J$4:$J501=$J502),$P$4:$P501)*LOOKUP(2,1/($J$4:$J501=$J502),$Q$4:$Q501))/$P502,IF(AND($C502="V",LOOKUP(2,1/($J$4:$J501=$J502),$P$4:$P501)&gt;0),LOOKUP(2,1/($J$4:$J501=$J502),$Q$4:$Q501),""))))))),"")</f>
        <v/>
      </c>
      <c r="R502" s="49" t="str">
        <f t="shared" si="219"/>
        <v/>
      </c>
      <c r="S502" s="49" t="str">
        <f t="shared" si="205"/>
        <v/>
      </c>
      <c r="T502" s="49" t="str">
        <f t="shared" si="217"/>
        <v/>
      </c>
      <c r="U502" s="49" t="str">
        <f>IFERROR(IF(C502="P",S502,IF(K502=1,0,IF(OR(LOOKUP(2,1/($E$4:$E501=$E502),$P$4:$P501)=0,AND($C502="C",$N502="LONG"),AND(C502="V",N502="SHORT")),0,S502+(M502*Q502)))),"")</f>
        <v/>
      </c>
      <c r="V502" s="49" t="str">
        <f t="shared" si="218"/>
        <v/>
      </c>
      <c r="W502" s="50" t="str">
        <f t="shared" si="212"/>
        <v/>
      </c>
      <c r="Y502" s="51" t="str">
        <f t="shared" si="199"/>
        <v/>
      </c>
      <c r="Z502" s="50" t="str">
        <f t="shared" si="206"/>
        <v/>
      </c>
      <c r="AA502" s="50" t="str">
        <f t="shared" si="197"/>
        <v/>
      </c>
      <c r="AB502" s="50" t="str">
        <f t="shared" si="200"/>
        <v/>
      </c>
      <c r="AC502" s="58" t="str">
        <f t="shared" si="201"/>
        <v/>
      </c>
      <c r="AD502" s="53" t="str">
        <f t="shared" si="198"/>
        <v/>
      </c>
      <c r="AE502" s="53" t="str">
        <f t="shared" si="202"/>
        <v/>
      </c>
      <c r="AF502" s="59" t="str">
        <f t="shared" si="203"/>
        <v/>
      </c>
      <c r="AG502" s="40" t="str">
        <f>C502&amp;COUNTIFS($C$3:C502,"V")</f>
        <v>0</v>
      </c>
      <c r="AH502" s="266" t="str">
        <f t="shared" si="220"/>
        <v/>
      </c>
      <c r="AI502" s="56" t="str">
        <f t="shared" si="207"/>
        <v/>
      </c>
      <c r="AJ502" s="265" t="str">
        <f t="shared" si="208"/>
        <v/>
      </c>
      <c r="AK502" s="267" t="str">
        <f t="shared" si="209"/>
        <v/>
      </c>
      <c r="AL502" s="267" t="str">
        <f t="shared" si="210"/>
        <v/>
      </c>
      <c r="AM502" s="40" t="str">
        <f t="shared" si="211"/>
        <v/>
      </c>
      <c r="AN502" s="267">
        <f t="shared" si="204"/>
        <v>0</v>
      </c>
      <c r="CE502" s="279"/>
    </row>
    <row r="503" spans="1:83" s="40" customFormat="1" ht="12.75">
      <c r="A503" s="227"/>
      <c r="B503" s="88"/>
      <c r="C503" s="89"/>
      <c r="D503" s="90"/>
      <c r="E503" s="89"/>
      <c r="F503" s="91"/>
      <c r="G503" s="304"/>
      <c r="H503" s="41"/>
      <c r="I503" s="42" t="str">
        <f t="shared" si="213"/>
        <v/>
      </c>
      <c r="J503" s="43" t="str">
        <f t="shared" si="196"/>
        <v/>
      </c>
      <c r="K503" s="44" t="str">
        <f>IF(J503="","",IF(COUNTIF($J$4:J503,J503)=0,"",(COUNTIF($J$4:J503,J503))))</f>
        <v/>
      </c>
      <c r="L503" s="44" t="str">
        <f>IF(K503="","",J503&amp;" _ "&amp;COUNTIF($J$4:J503,J503)&amp;"_"&amp;N503)</f>
        <v/>
      </c>
      <c r="M503" s="45" t="str">
        <f t="shared" si="214"/>
        <v/>
      </c>
      <c r="N503" s="44" t="str">
        <f t="shared" si="215"/>
        <v/>
      </c>
      <c r="O503" s="57" t="str">
        <f t="shared" si="216"/>
        <v/>
      </c>
      <c r="P503" s="48" t="str" cm="1">
        <f t="array" ref="P503">IFERROR(IF(C503="P",G503,IF($K503=1,$M503,$M503+LOOKUP(2,1/($J$4:$J502=J503),$P$4:$P502))),"")</f>
        <v/>
      </c>
      <c r="Q503" s="57" t="str" cm="1">
        <f t="array" ref="Q503">IFERROR(IF(OR(C503="P",C503="A",C503="R"),F503,IF($K503=1,F503,IF(LOOKUP(2,1/($J$4:$J502=$J503),$P$4:$P502)=0,$F503,IF(AND($C503="C",LOOKUP(2,1/($J$4:$J502=$J503),$P$4:$P502)&gt;0),(F503*G503+LOOKUP(2,1/($J$4:$J502=$J503),$P$4:$P502)*LOOKUP(2,1/($J$4:$J502=$J503),$Q$4:$Q502))/$P503,IF(AND($C503="C",LOOKUP(2,1/($J$4:$J502=$J503),$P$4:$P502)&lt;0),LOOKUP(2,1/($J$4:$J502=$J503),$Q$4:$Q502),IF(AND($C503="V",LOOKUP(2,1/($J$4:$J502=$J503),$P$4:$P502)&lt;0),((-1*(F503*G503))+LOOKUP(2,1/($J$4:$J502=$J503),$P$4:$P502)*LOOKUP(2,1/($J$4:$J502=$J503),$Q$4:$Q502))/$P503,IF(AND($C503="V",LOOKUP(2,1/($J$4:$J502=$J503),$P$4:$P502)&gt;0),LOOKUP(2,1/($J$4:$J502=$J503),$Q$4:$Q502),""))))))),"")</f>
        <v/>
      </c>
      <c r="R503" s="49" t="str">
        <f t="shared" si="219"/>
        <v/>
      </c>
      <c r="S503" s="49" t="str">
        <f t="shared" si="205"/>
        <v/>
      </c>
      <c r="T503" s="49" t="str">
        <f t="shared" si="217"/>
        <v/>
      </c>
      <c r="U503" s="49" t="str">
        <f>IFERROR(IF(C503="P",S503,IF(K503=1,0,IF(OR(LOOKUP(2,1/($E$4:$E502=$E503),$P$4:$P502)=0,AND($C503="C",$N503="LONG"),AND(C503="V",N503="SHORT")),0,S503+(M503*Q503)))),"")</f>
        <v/>
      </c>
      <c r="V503" s="49" t="str">
        <f t="shared" si="218"/>
        <v/>
      </c>
      <c r="W503" s="50" t="str">
        <f t="shared" si="212"/>
        <v/>
      </c>
      <c r="Y503" s="51" t="str">
        <f t="shared" si="199"/>
        <v/>
      </c>
      <c r="Z503" s="50" t="str">
        <f t="shared" si="206"/>
        <v/>
      </c>
      <c r="AA503" s="50" t="str">
        <f t="shared" si="197"/>
        <v/>
      </c>
      <c r="AB503" s="50" t="str">
        <f t="shared" si="200"/>
        <v/>
      </c>
      <c r="AC503" s="58" t="str">
        <f t="shared" si="201"/>
        <v/>
      </c>
      <c r="AD503" s="53" t="str">
        <f t="shared" si="198"/>
        <v/>
      </c>
      <c r="AE503" s="53" t="str">
        <f t="shared" si="202"/>
        <v/>
      </c>
      <c r="AF503" s="59" t="str">
        <f t="shared" si="203"/>
        <v/>
      </c>
      <c r="AG503" s="40" t="str">
        <f>C503&amp;COUNTIFS($C$3:C503,"V")</f>
        <v>0</v>
      </c>
      <c r="AH503" s="266" t="str">
        <f t="shared" si="220"/>
        <v/>
      </c>
      <c r="AI503" s="56" t="str">
        <f t="shared" si="207"/>
        <v/>
      </c>
      <c r="AJ503" s="265" t="str">
        <f t="shared" si="208"/>
        <v/>
      </c>
      <c r="AK503" s="267" t="str">
        <f t="shared" si="209"/>
        <v/>
      </c>
      <c r="AL503" s="267" t="str">
        <f t="shared" si="210"/>
        <v/>
      </c>
      <c r="AM503" s="40" t="str">
        <f t="shared" si="211"/>
        <v/>
      </c>
      <c r="AN503" s="267">
        <f t="shared" si="204"/>
        <v>0</v>
      </c>
      <c r="CE503" s="279"/>
    </row>
    <row r="504" spans="1:83" s="40" customFormat="1" ht="12.75">
      <c r="A504" s="227"/>
      <c r="B504" s="88"/>
      <c r="C504" s="89"/>
      <c r="D504" s="90"/>
      <c r="E504" s="89"/>
      <c r="F504" s="91"/>
      <c r="G504" s="304"/>
      <c r="H504" s="41"/>
      <c r="I504" s="42" t="str">
        <f t="shared" si="213"/>
        <v/>
      </c>
      <c r="J504" s="43" t="str">
        <f t="shared" si="196"/>
        <v/>
      </c>
      <c r="K504" s="44" t="str">
        <f>IF(J504="","",IF(COUNTIF($J$4:J504,J504)=0,"",(COUNTIF($J$4:J504,J504))))</f>
        <v/>
      </c>
      <c r="L504" s="44" t="str">
        <f>IF(K504="","",J504&amp;" _ "&amp;COUNTIF($J$4:J504,J504)&amp;"_"&amp;N504)</f>
        <v/>
      </c>
      <c r="M504" s="45" t="str">
        <f t="shared" si="214"/>
        <v/>
      </c>
      <c r="N504" s="44" t="str">
        <f t="shared" si="215"/>
        <v/>
      </c>
      <c r="O504" s="57" t="str">
        <f t="shared" si="216"/>
        <v/>
      </c>
      <c r="P504" s="48" t="str" cm="1">
        <f t="array" ref="P504">IFERROR(IF(C504="P",G504,IF($K504=1,$M504,$M504+LOOKUP(2,1/($J$4:$J503=J504),$P$4:$P503))),"")</f>
        <v/>
      </c>
      <c r="Q504" s="57" t="str" cm="1">
        <f t="array" ref="Q504">IFERROR(IF(OR(C504="P",C504="A",C504="R"),F504,IF($K504=1,F504,IF(LOOKUP(2,1/($J$4:$J503=$J504),$P$4:$P503)=0,$F504,IF(AND($C504="C",LOOKUP(2,1/($J$4:$J503=$J504),$P$4:$P503)&gt;0),(F504*G504+LOOKUP(2,1/($J$4:$J503=$J504),$P$4:$P503)*LOOKUP(2,1/($J$4:$J503=$J504),$Q$4:$Q503))/$P504,IF(AND($C504="C",LOOKUP(2,1/($J$4:$J503=$J504),$P$4:$P503)&lt;0),LOOKUP(2,1/($J$4:$J503=$J504),$Q$4:$Q503),IF(AND($C504="V",LOOKUP(2,1/($J$4:$J503=$J504),$P$4:$P503)&lt;0),((-1*(F504*G504))+LOOKUP(2,1/($J$4:$J503=$J504),$P$4:$P503)*LOOKUP(2,1/($J$4:$J503=$J504),$Q$4:$Q503))/$P504,IF(AND($C504="V",LOOKUP(2,1/($J$4:$J503=$J504),$P$4:$P503)&gt;0),LOOKUP(2,1/($J$4:$J503=$J504),$Q$4:$Q503),""))))))),"")</f>
        <v/>
      </c>
      <c r="R504" s="49" t="str">
        <f t="shared" si="219"/>
        <v/>
      </c>
      <c r="S504" s="49" t="str">
        <f t="shared" si="205"/>
        <v/>
      </c>
      <c r="T504" s="49" t="str">
        <f t="shared" si="217"/>
        <v/>
      </c>
      <c r="U504" s="49" t="str">
        <f>IFERROR(IF(C504="P",S504,IF(K504=1,0,IF(OR(LOOKUP(2,1/($E$4:$E503=$E504),$P$4:$P503)=0,AND($C504="C",$N504="LONG"),AND(C504="V",N504="SHORT")),0,S504+(M504*Q504)))),"")</f>
        <v/>
      </c>
      <c r="V504" s="49" t="str">
        <f t="shared" si="218"/>
        <v/>
      </c>
      <c r="W504" s="50" t="str">
        <f t="shared" si="212"/>
        <v/>
      </c>
      <c r="Y504" s="51" t="str">
        <f t="shared" si="199"/>
        <v/>
      </c>
      <c r="Z504" s="50" t="str">
        <f t="shared" si="206"/>
        <v/>
      </c>
      <c r="AA504" s="50" t="str">
        <f t="shared" si="197"/>
        <v/>
      </c>
      <c r="AB504" s="50" t="str">
        <f t="shared" si="200"/>
        <v/>
      </c>
      <c r="AC504" s="58" t="str">
        <f t="shared" si="201"/>
        <v/>
      </c>
      <c r="AD504" s="53" t="str">
        <f t="shared" si="198"/>
        <v/>
      </c>
      <c r="AE504" s="53" t="str">
        <f t="shared" si="202"/>
        <v/>
      </c>
      <c r="AF504" s="59" t="str">
        <f t="shared" si="203"/>
        <v/>
      </c>
      <c r="AG504" s="40" t="str">
        <f>C504&amp;COUNTIFS($C$3:C504,"V")</f>
        <v>0</v>
      </c>
      <c r="AH504" s="266" t="str">
        <f t="shared" si="220"/>
        <v/>
      </c>
      <c r="AI504" s="56" t="str">
        <f t="shared" si="207"/>
        <v/>
      </c>
      <c r="AJ504" s="265" t="str">
        <f t="shared" si="208"/>
        <v/>
      </c>
      <c r="AK504" s="267" t="str">
        <f t="shared" si="209"/>
        <v/>
      </c>
      <c r="AL504" s="267" t="str">
        <f t="shared" si="210"/>
        <v/>
      </c>
      <c r="AM504" s="40" t="str">
        <f t="shared" si="211"/>
        <v/>
      </c>
      <c r="AN504" s="267">
        <f t="shared" si="204"/>
        <v>0</v>
      </c>
      <c r="CE504" s="279"/>
    </row>
    <row r="505" spans="1:83" s="40" customFormat="1" ht="12.75">
      <c r="A505" s="227"/>
      <c r="B505" s="88"/>
      <c r="C505" s="89"/>
      <c r="D505" s="90"/>
      <c r="E505" s="89"/>
      <c r="F505" s="91"/>
      <c r="G505" s="304"/>
      <c r="H505" s="41"/>
      <c r="I505" s="42" t="str">
        <f t="shared" si="213"/>
        <v/>
      </c>
      <c r="J505" s="43" t="str">
        <f t="shared" si="196"/>
        <v/>
      </c>
      <c r="K505" s="44" t="str">
        <f>IF(J505="","",IF(COUNTIF($J$4:J505,J505)=0,"",(COUNTIF($J$4:J505,J505))))</f>
        <v/>
      </c>
      <c r="L505" s="44" t="str">
        <f>IF(K505="","",J505&amp;" _ "&amp;COUNTIF($J$4:J505,J505)&amp;"_"&amp;N505)</f>
        <v/>
      </c>
      <c r="M505" s="45" t="str">
        <f t="shared" si="214"/>
        <v/>
      </c>
      <c r="N505" s="44" t="str">
        <f t="shared" si="215"/>
        <v/>
      </c>
      <c r="O505" s="57" t="str">
        <f t="shared" si="216"/>
        <v/>
      </c>
      <c r="P505" s="48" t="str" cm="1">
        <f t="array" ref="P505">IFERROR(IF(C505="P",G505,IF($K505=1,$M505,$M505+LOOKUP(2,1/($J$4:$J504=J505),$P$4:$P504))),"")</f>
        <v/>
      </c>
      <c r="Q505" s="57" t="str" cm="1">
        <f t="array" ref="Q505">IFERROR(IF(OR(C505="P",C505="A",C505="R"),F505,IF($K505=1,F505,IF(LOOKUP(2,1/($J$4:$J504=$J505),$P$4:$P504)=0,$F505,IF(AND($C505="C",LOOKUP(2,1/($J$4:$J504=$J505),$P$4:$P504)&gt;0),(F505*G505+LOOKUP(2,1/($J$4:$J504=$J505),$P$4:$P504)*LOOKUP(2,1/($J$4:$J504=$J505),$Q$4:$Q504))/$P505,IF(AND($C505="C",LOOKUP(2,1/($J$4:$J504=$J505),$P$4:$P504)&lt;0),LOOKUP(2,1/($J$4:$J504=$J505),$Q$4:$Q504),IF(AND($C505="V",LOOKUP(2,1/($J$4:$J504=$J505),$P$4:$P504)&lt;0),((-1*(F505*G505))+LOOKUP(2,1/($J$4:$J504=$J505),$P$4:$P504)*LOOKUP(2,1/($J$4:$J504=$J505),$Q$4:$Q504))/$P505,IF(AND($C505="V",LOOKUP(2,1/($J$4:$J504=$J505),$P$4:$P504)&gt;0),LOOKUP(2,1/($J$4:$J504=$J505),$Q$4:$Q504),""))))))),"")</f>
        <v/>
      </c>
      <c r="R505" s="49" t="str">
        <f t="shared" si="219"/>
        <v/>
      </c>
      <c r="S505" s="49" t="str">
        <f t="shared" si="205"/>
        <v/>
      </c>
      <c r="T505" s="49" t="str">
        <f t="shared" si="217"/>
        <v/>
      </c>
      <c r="U505" s="49" t="str">
        <f>IFERROR(IF(C505="P",S505,IF(K505=1,0,IF(OR(LOOKUP(2,1/($E$4:$E504=$E505),$P$4:$P504)=0,AND($C505="C",$N505="LONG"),AND(C505="V",N505="SHORT")),0,S505+(M505*Q505)))),"")</f>
        <v/>
      </c>
      <c r="V505" s="49" t="str">
        <f t="shared" si="218"/>
        <v/>
      </c>
      <c r="W505" s="50" t="str">
        <f t="shared" si="212"/>
        <v/>
      </c>
      <c r="Y505" s="51" t="str">
        <f t="shared" si="199"/>
        <v/>
      </c>
      <c r="Z505" s="50" t="str">
        <f t="shared" si="206"/>
        <v/>
      </c>
      <c r="AA505" s="50" t="str">
        <f t="shared" si="197"/>
        <v/>
      </c>
      <c r="AB505" s="50" t="str">
        <f t="shared" si="200"/>
        <v/>
      </c>
      <c r="AC505" s="58" t="str">
        <f t="shared" si="201"/>
        <v/>
      </c>
      <c r="AD505" s="53" t="str">
        <f t="shared" si="198"/>
        <v/>
      </c>
      <c r="AE505" s="53" t="str">
        <f t="shared" si="202"/>
        <v/>
      </c>
      <c r="AF505" s="59" t="str">
        <f t="shared" si="203"/>
        <v/>
      </c>
      <c r="AG505" s="40" t="str">
        <f>C505&amp;COUNTIFS($C$3:C505,"V")</f>
        <v>0</v>
      </c>
      <c r="AH505" s="266" t="str">
        <f t="shared" si="220"/>
        <v/>
      </c>
      <c r="AI505" s="56" t="str">
        <f t="shared" si="207"/>
        <v/>
      </c>
      <c r="AJ505" s="265" t="str">
        <f t="shared" si="208"/>
        <v/>
      </c>
      <c r="AK505" s="267" t="str">
        <f t="shared" si="209"/>
        <v/>
      </c>
      <c r="AL505" s="267" t="str">
        <f t="shared" si="210"/>
        <v/>
      </c>
      <c r="AM505" s="40" t="str">
        <f t="shared" si="211"/>
        <v/>
      </c>
      <c r="AN505" s="267">
        <f t="shared" si="204"/>
        <v>0</v>
      </c>
      <c r="CE505" s="279"/>
    </row>
    <row r="506" spans="1:83" s="40" customFormat="1" ht="12.75">
      <c r="A506" s="227"/>
      <c r="B506" s="88"/>
      <c r="C506" s="89"/>
      <c r="D506" s="90"/>
      <c r="E506" s="89"/>
      <c r="F506" s="91"/>
      <c r="G506" s="304"/>
      <c r="H506" s="41"/>
      <c r="I506" s="42" t="str">
        <f t="shared" si="213"/>
        <v/>
      </c>
      <c r="J506" s="43" t="str">
        <f t="shared" si="196"/>
        <v/>
      </c>
      <c r="K506" s="44" t="str">
        <f>IF(J506="","",IF(COUNTIF($J$4:J506,J506)=0,"",(COUNTIF($J$4:J506,J506))))</f>
        <v/>
      </c>
      <c r="L506" s="44" t="str">
        <f>IF(K506="","",J506&amp;" _ "&amp;COUNTIF($J$4:J506,J506)&amp;"_"&amp;N506)</f>
        <v/>
      </c>
      <c r="M506" s="45" t="str">
        <f t="shared" si="214"/>
        <v/>
      </c>
      <c r="N506" s="44" t="str">
        <f t="shared" si="215"/>
        <v/>
      </c>
      <c r="O506" s="57" t="str">
        <f t="shared" si="216"/>
        <v/>
      </c>
      <c r="P506" s="48" t="str" cm="1">
        <f t="array" ref="P506">IFERROR(IF(C506="P",G506,IF($K506=1,$M506,$M506+LOOKUP(2,1/($J$4:$J505=J506),$P$4:$P505))),"")</f>
        <v/>
      </c>
      <c r="Q506" s="57" t="str" cm="1">
        <f t="array" ref="Q506">IFERROR(IF(OR(C506="P",C506="A",C506="R"),F506,IF($K506=1,F506,IF(LOOKUP(2,1/($J$4:$J505=$J506),$P$4:$P505)=0,$F506,IF(AND($C506="C",LOOKUP(2,1/($J$4:$J505=$J506),$P$4:$P505)&gt;0),(F506*G506+LOOKUP(2,1/($J$4:$J505=$J506),$P$4:$P505)*LOOKUP(2,1/($J$4:$J505=$J506),$Q$4:$Q505))/$P506,IF(AND($C506="C",LOOKUP(2,1/($J$4:$J505=$J506),$P$4:$P505)&lt;0),LOOKUP(2,1/($J$4:$J505=$J506),$Q$4:$Q505),IF(AND($C506="V",LOOKUP(2,1/($J$4:$J505=$J506),$P$4:$P505)&lt;0),((-1*(F506*G506))+LOOKUP(2,1/($J$4:$J505=$J506),$P$4:$P505)*LOOKUP(2,1/($J$4:$J505=$J506),$Q$4:$Q505))/$P506,IF(AND($C506="V",LOOKUP(2,1/($J$4:$J505=$J506),$P$4:$P505)&gt;0),LOOKUP(2,1/($J$4:$J505=$J506),$Q$4:$Q505),""))))))),"")</f>
        <v/>
      </c>
      <c r="R506" s="49" t="str">
        <f t="shared" si="219"/>
        <v/>
      </c>
      <c r="S506" s="49" t="str">
        <f t="shared" si="205"/>
        <v/>
      </c>
      <c r="T506" s="49" t="str">
        <f t="shared" si="217"/>
        <v/>
      </c>
      <c r="U506" s="49" t="str">
        <f>IFERROR(IF(C506="P",S506,IF(K506=1,0,IF(OR(LOOKUP(2,1/($E$4:$E505=$E506),$P$4:$P505)=0,AND($C506="C",$N506="LONG"),AND(C506="V",N506="SHORT")),0,S506+(M506*Q506)))),"")</f>
        <v/>
      </c>
      <c r="V506" s="49" t="str">
        <f t="shared" si="218"/>
        <v/>
      </c>
      <c r="W506" s="50" t="str">
        <f t="shared" si="212"/>
        <v/>
      </c>
      <c r="Y506" s="51" t="str">
        <f t="shared" si="199"/>
        <v/>
      </c>
      <c r="Z506" s="50" t="str">
        <f t="shared" si="206"/>
        <v/>
      </c>
      <c r="AA506" s="50" t="str">
        <f t="shared" si="197"/>
        <v/>
      </c>
      <c r="AB506" s="50" t="str">
        <f t="shared" si="200"/>
        <v/>
      </c>
      <c r="AC506" s="58" t="str">
        <f t="shared" si="201"/>
        <v/>
      </c>
      <c r="AD506" s="53" t="str">
        <f t="shared" si="198"/>
        <v/>
      </c>
      <c r="AE506" s="53" t="str">
        <f t="shared" si="202"/>
        <v/>
      </c>
      <c r="AF506" s="59" t="str">
        <f t="shared" si="203"/>
        <v/>
      </c>
      <c r="AG506" s="40" t="str">
        <f>C506&amp;COUNTIFS($C$3:C506,"V")</f>
        <v>0</v>
      </c>
      <c r="AH506" s="266" t="str">
        <f t="shared" si="220"/>
        <v/>
      </c>
      <c r="AI506" s="56" t="str">
        <f t="shared" si="207"/>
        <v/>
      </c>
      <c r="AJ506" s="265" t="str">
        <f t="shared" si="208"/>
        <v/>
      </c>
      <c r="AK506" s="267" t="str">
        <f t="shared" si="209"/>
        <v/>
      </c>
      <c r="AL506" s="267" t="str">
        <f t="shared" si="210"/>
        <v/>
      </c>
      <c r="AM506" s="40" t="str">
        <f t="shared" si="211"/>
        <v/>
      </c>
      <c r="AN506" s="267">
        <f t="shared" si="204"/>
        <v>0</v>
      </c>
      <c r="CE506" s="279"/>
    </row>
    <row r="507" spans="1:83" s="40" customFormat="1" ht="12.75">
      <c r="A507" s="227"/>
      <c r="B507" s="88"/>
      <c r="C507" s="89"/>
      <c r="D507" s="90"/>
      <c r="E507" s="89"/>
      <c r="F507" s="91"/>
      <c r="G507" s="304"/>
      <c r="H507" s="41"/>
      <c r="I507" s="42" t="str">
        <f t="shared" si="213"/>
        <v/>
      </c>
      <c r="J507" s="43" t="str">
        <f t="shared" si="196"/>
        <v/>
      </c>
      <c r="K507" s="44" t="str">
        <f>IF(J507="","",IF(COUNTIF($J$4:J507,J507)=0,"",(COUNTIF($J$4:J507,J507))))</f>
        <v/>
      </c>
      <c r="L507" s="44" t="str">
        <f>IF(K507="","",J507&amp;" _ "&amp;COUNTIF($J$4:J507,J507)&amp;"_"&amp;N507)</f>
        <v/>
      </c>
      <c r="M507" s="45" t="str">
        <f t="shared" si="214"/>
        <v/>
      </c>
      <c r="N507" s="44" t="str">
        <f t="shared" si="215"/>
        <v/>
      </c>
      <c r="O507" s="57" t="str">
        <f t="shared" si="216"/>
        <v/>
      </c>
      <c r="P507" s="48" t="str" cm="1">
        <f t="array" ref="P507">IFERROR(IF(C507="P",G507,IF($K507=1,$M507,$M507+LOOKUP(2,1/($J$4:$J506=J507),$P$4:$P506))),"")</f>
        <v/>
      </c>
      <c r="Q507" s="57" t="str" cm="1">
        <f t="array" ref="Q507">IFERROR(IF(OR(C507="P",C507="A",C507="R"),F507,IF($K507=1,F507,IF(LOOKUP(2,1/($J$4:$J506=$J507),$P$4:$P506)=0,$F507,IF(AND($C507="C",LOOKUP(2,1/($J$4:$J506=$J507),$P$4:$P506)&gt;0),(F507*G507+LOOKUP(2,1/($J$4:$J506=$J507),$P$4:$P506)*LOOKUP(2,1/($J$4:$J506=$J507),$Q$4:$Q506))/$P507,IF(AND($C507="C",LOOKUP(2,1/($J$4:$J506=$J507),$P$4:$P506)&lt;0),LOOKUP(2,1/($J$4:$J506=$J507),$Q$4:$Q506),IF(AND($C507="V",LOOKUP(2,1/($J$4:$J506=$J507),$P$4:$P506)&lt;0),((-1*(F507*G507))+LOOKUP(2,1/($J$4:$J506=$J507),$P$4:$P506)*LOOKUP(2,1/($J$4:$J506=$J507),$Q$4:$Q506))/$P507,IF(AND($C507="V",LOOKUP(2,1/($J$4:$J506=$J507),$P$4:$P506)&gt;0),LOOKUP(2,1/($J$4:$J506=$J507),$Q$4:$Q506),""))))))),"")</f>
        <v/>
      </c>
      <c r="R507" s="49" t="str">
        <f t="shared" si="219"/>
        <v/>
      </c>
      <c r="S507" s="49" t="str">
        <f t="shared" si="205"/>
        <v/>
      </c>
      <c r="T507" s="49" t="str">
        <f t="shared" si="217"/>
        <v/>
      </c>
      <c r="U507" s="49" t="str">
        <f>IFERROR(IF(C507="P",S507,IF(K507=1,0,IF(OR(LOOKUP(2,1/($E$4:$E506=$E507),$P$4:$P506)=0,AND($C507="C",$N507="LONG"),AND(C507="V",N507="SHORT")),0,S507+(M507*Q507)))),"")</f>
        <v/>
      </c>
      <c r="V507" s="49" t="str">
        <f t="shared" si="218"/>
        <v/>
      </c>
      <c r="W507" s="50" t="str">
        <f t="shared" si="212"/>
        <v/>
      </c>
      <c r="Y507" s="51" t="str">
        <f t="shared" si="199"/>
        <v/>
      </c>
      <c r="Z507" s="50" t="str">
        <f t="shared" si="206"/>
        <v/>
      </c>
      <c r="AA507" s="50" t="str">
        <f t="shared" si="197"/>
        <v/>
      </c>
      <c r="AB507" s="50" t="str">
        <f t="shared" si="200"/>
        <v/>
      </c>
      <c r="AC507" s="58" t="str">
        <f t="shared" si="201"/>
        <v/>
      </c>
      <c r="AD507" s="53" t="str">
        <f t="shared" si="198"/>
        <v/>
      </c>
      <c r="AE507" s="53" t="str">
        <f t="shared" si="202"/>
        <v/>
      </c>
      <c r="AF507" s="59" t="str">
        <f t="shared" si="203"/>
        <v/>
      </c>
      <c r="AG507" s="40" t="str">
        <f>C507&amp;COUNTIFS($C$3:C507,"V")</f>
        <v>0</v>
      </c>
      <c r="AH507" s="266" t="str">
        <f t="shared" si="220"/>
        <v/>
      </c>
      <c r="AI507" s="56" t="str">
        <f t="shared" si="207"/>
        <v/>
      </c>
      <c r="AJ507" s="265" t="str">
        <f t="shared" si="208"/>
        <v/>
      </c>
      <c r="AK507" s="267" t="str">
        <f t="shared" si="209"/>
        <v/>
      </c>
      <c r="AL507" s="267" t="str">
        <f t="shared" si="210"/>
        <v/>
      </c>
      <c r="AM507" s="40" t="str">
        <f t="shared" si="211"/>
        <v/>
      </c>
      <c r="AN507" s="267">
        <f t="shared" si="204"/>
        <v>0</v>
      </c>
      <c r="CE507" s="279"/>
    </row>
    <row r="508" spans="1:83" s="40" customFormat="1" ht="12.75">
      <c r="A508" s="227"/>
      <c r="B508" s="88"/>
      <c r="C508" s="89"/>
      <c r="D508" s="90"/>
      <c r="E508" s="89"/>
      <c r="F508" s="91"/>
      <c r="G508" s="304"/>
      <c r="H508" s="41"/>
      <c r="I508" s="42" t="str">
        <f t="shared" si="213"/>
        <v/>
      </c>
      <c r="J508" s="43" t="str">
        <f t="shared" si="196"/>
        <v/>
      </c>
      <c r="K508" s="44" t="str">
        <f>IF(J508="","",IF(COUNTIF($J$4:J508,J508)=0,"",(COUNTIF($J$4:J508,J508))))</f>
        <v/>
      </c>
      <c r="L508" s="44" t="str">
        <f>IF(K508="","",J508&amp;" _ "&amp;COUNTIF($J$4:J508,J508)&amp;"_"&amp;N508)</f>
        <v/>
      </c>
      <c r="M508" s="45" t="str">
        <f t="shared" si="214"/>
        <v/>
      </c>
      <c r="N508" s="44" t="str">
        <f t="shared" si="215"/>
        <v/>
      </c>
      <c r="O508" s="57" t="str">
        <f t="shared" si="216"/>
        <v/>
      </c>
      <c r="P508" s="48" t="str" cm="1">
        <f t="array" ref="P508">IFERROR(IF(C508="P",G508,IF($K508=1,$M508,$M508+LOOKUP(2,1/($J$4:$J507=J508),$P$4:$P507))),"")</f>
        <v/>
      </c>
      <c r="Q508" s="57" t="str" cm="1">
        <f t="array" ref="Q508">IFERROR(IF(OR(C508="P",C508="A",C508="R"),F508,IF($K508=1,F508,IF(LOOKUP(2,1/($J$4:$J507=$J508),$P$4:$P507)=0,$F508,IF(AND($C508="C",LOOKUP(2,1/($J$4:$J507=$J508),$P$4:$P507)&gt;0),(F508*G508+LOOKUP(2,1/($J$4:$J507=$J508),$P$4:$P507)*LOOKUP(2,1/($J$4:$J507=$J508),$Q$4:$Q507))/$P508,IF(AND($C508="C",LOOKUP(2,1/($J$4:$J507=$J508),$P$4:$P507)&lt;0),LOOKUP(2,1/($J$4:$J507=$J508),$Q$4:$Q507),IF(AND($C508="V",LOOKUP(2,1/($J$4:$J507=$J508),$P$4:$P507)&lt;0),((-1*(F508*G508))+LOOKUP(2,1/($J$4:$J507=$J508),$P$4:$P507)*LOOKUP(2,1/($J$4:$J507=$J508),$Q$4:$Q507))/$P508,IF(AND($C508="V",LOOKUP(2,1/($J$4:$J507=$J508),$P$4:$P507)&gt;0),LOOKUP(2,1/($J$4:$J507=$J508),$Q$4:$Q507),""))))))),"")</f>
        <v/>
      </c>
      <c r="R508" s="49" t="str">
        <f t="shared" si="219"/>
        <v/>
      </c>
      <c r="S508" s="49" t="str">
        <f t="shared" si="205"/>
        <v/>
      </c>
      <c r="T508" s="49" t="str">
        <f t="shared" si="217"/>
        <v/>
      </c>
      <c r="U508" s="49" t="str">
        <f>IFERROR(IF(C508="P",S508,IF(K508=1,0,IF(OR(LOOKUP(2,1/($E$4:$E507=$E508),$P$4:$P507)=0,AND($C508="C",$N508="LONG"),AND(C508="V",N508="SHORT")),0,S508+(M508*Q508)))),"")</f>
        <v/>
      </c>
      <c r="V508" s="49" t="str">
        <f t="shared" si="218"/>
        <v/>
      </c>
      <c r="W508" s="50" t="str">
        <f t="shared" si="212"/>
        <v/>
      </c>
      <c r="Y508" s="51" t="str">
        <f t="shared" si="199"/>
        <v/>
      </c>
      <c r="Z508" s="50" t="str">
        <f t="shared" si="206"/>
        <v/>
      </c>
      <c r="AA508" s="50" t="str">
        <f t="shared" si="197"/>
        <v/>
      </c>
      <c r="AB508" s="50" t="str">
        <f t="shared" si="200"/>
        <v/>
      </c>
      <c r="AC508" s="58" t="str">
        <f t="shared" si="201"/>
        <v/>
      </c>
      <c r="AD508" s="53" t="str">
        <f t="shared" si="198"/>
        <v/>
      </c>
      <c r="AE508" s="53" t="str">
        <f t="shared" si="202"/>
        <v/>
      </c>
      <c r="AF508" s="59" t="str">
        <f t="shared" si="203"/>
        <v/>
      </c>
      <c r="AG508" s="40" t="str">
        <f>C508&amp;COUNTIFS($C$3:C508,"V")</f>
        <v>0</v>
      </c>
      <c r="AH508" s="266" t="str">
        <f t="shared" si="220"/>
        <v/>
      </c>
      <c r="AI508" s="56" t="str">
        <f t="shared" si="207"/>
        <v/>
      </c>
      <c r="AJ508" s="265" t="str">
        <f t="shared" si="208"/>
        <v/>
      </c>
      <c r="AK508" s="267" t="str">
        <f t="shared" si="209"/>
        <v/>
      </c>
      <c r="AL508" s="267" t="str">
        <f t="shared" si="210"/>
        <v/>
      </c>
      <c r="AM508" s="40" t="str">
        <f t="shared" si="211"/>
        <v/>
      </c>
      <c r="AN508" s="267">
        <f t="shared" si="204"/>
        <v>0</v>
      </c>
      <c r="CE508" s="279"/>
    </row>
    <row r="509" spans="1:83" s="40" customFormat="1" ht="12.75">
      <c r="A509" s="227"/>
      <c r="B509" s="88"/>
      <c r="C509" s="89"/>
      <c r="D509" s="90"/>
      <c r="E509" s="89"/>
      <c r="F509" s="91"/>
      <c r="G509" s="304"/>
      <c r="H509" s="41"/>
      <c r="I509" s="42" t="str">
        <f t="shared" si="213"/>
        <v/>
      </c>
      <c r="J509" s="43" t="str">
        <f t="shared" si="196"/>
        <v/>
      </c>
      <c r="K509" s="44" t="str">
        <f>IF(J509="","",IF(COUNTIF($J$4:J509,J509)=0,"",(COUNTIF($J$4:J509,J509))))</f>
        <v/>
      </c>
      <c r="L509" s="44" t="str">
        <f>IF(K509="","",J509&amp;" _ "&amp;COUNTIF($J$4:J509,J509)&amp;"_"&amp;N509)</f>
        <v/>
      </c>
      <c r="M509" s="45" t="str">
        <f t="shared" si="214"/>
        <v/>
      </c>
      <c r="N509" s="44" t="str">
        <f t="shared" si="215"/>
        <v/>
      </c>
      <c r="O509" s="57" t="str">
        <f t="shared" si="216"/>
        <v/>
      </c>
      <c r="P509" s="48" t="str" cm="1">
        <f t="array" ref="P509">IFERROR(IF(C509="P",G509,IF($K509=1,$M509,$M509+LOOKUP(2,1/($J$4:$J508=J509),$P$4:$P508))),"")</f>
        <v/>
      </c>
      <c r="Q509" s="57" t="str" cm="1">
        <f t="array" ref="Q509">IFERROR(IF(OR(C509="P",C509="A",C509="R"),F509,IF($K509=1,F509,IF(LOOKUP(2,1/($J$4:$J508=$J509),$P$4:$P508)=0,$F509,IF(AND($C509="C",LOOKUP(2,1/($J$4:$J508=$J509),$P$4:$P508)&gt;0),(F509*G509+LOOKUP(2,1/($J$4:$J508=$J509),$P$4:$P508)*LOOKUP(2,1/($J$4:$J508=$J509),$Q$4:$Q508))/$P509,IF(AND($C509="C",LOOKUP(2,1/($J$4:$J508=$J509),$P$4:$P508)&lt;0),LOOKUP(2,1/($J$4:$J508=$J509),$Q$4:$Q508),IF(AND($C509="V",LOOKUP(2,1/($J$4:$J508=$J509),$P$4:$P508)&lt;0),((-1*(F509*G509))+LOOKUP(2,1/($J$4:$J508=$J509),$P$4:$P508)*LOOKUP(2,1/($J$4:$J508=$J509),$Q$4:$Q508))/$P509,IF(AND($C509="V",LOOKUP(2,1/($J$4:$J508=$J509),$P$4:$P508)&gt;0),LOOKUP(2,1/($J$4:$J508=$J509),$Q$4:$Q508),""))))))),"")</f>
        <v/>
      </c>
      <c r="R509" s="49" t="str">
        <f t="shared" si="219"/>
        <v/>
      </c>
      <c r="S509" s="49" t="str">
        <f t="shared" si="205"/>
        <v/>
      </c>
      <c r="T509" s="49" t="str">
        <f t="shared" si="217"/>
        <v/>
      </c>
      <c r="U509" s="49" t="str">
        <f>IFERROR(IF(C509="P",S509,IF(K509=1,0,IF(OR(LOOKUP(2,1/($E$4:$E508=$E509),$P$4:$P508)=0,AND($C509="C",$N509="LONG"),AND(C509="V",N509="SHORT")),0,S509+(M509*Q509)))),"")</f>
        <v/>
      </c>
      <c r="V509" s="49" t="str">
        <f t="shared" si="218"/>
        <v/>
      </c>
      <c r="W509" s="50" t="str">
        <f t="shared" si="212"/>
        <v/>
      </c>
      <c r="Y509" s="51" t="str">
        <f t="shared" si="199"/>
        <v/>
      </c>
      <c r="Z509" s="50" t="str">
        <f t="shared" si="206"/>
        <v/>
      </c>
      <c r="AA509" s="50" t="str">
        <f t="shared" si="197"/>
        <v/>
      </c>
      <c r="AB509" s="50" t="str">
        <f t="shared" si="200"/>
        <v/>
      </c>
      <c r="AC509" s="58" t="str">
        <f t="shared" si="201"/>
        <v/>
      </c>
      <c r="AD509" s="53" t="str">
        <f t="shared" si="198"/>
        <v/>
      </c>
      <c r="AE509" s="53" t="str">
        <f t="shared" si="202"/>
        <v/>
      </c>
      <c r="AF509" s="59" t="str">
        <f t="shared" si="203"/>
        <v/>
      </c>
      <c r="AG509" s="40" t="str">
        <f>C509&amp;COUNTIFS($C$3:C509,"V")</f>
        <v>0</v>
      </c>
      <c r="AH509" s="266" t="str">
        <f t="shared" si="220"/>
        <v/>
      </c>
      <c r="AI509" s="56" t="str">
        <f t="shared" si="207"/>
        <v/>
      </c>
      <c r="AJ509" s="265" t="str">
        <f t="shared" si="208"/>
        <v/>
      </c>
      <c r="AK509" s="267" t="str">
        <f t="shared" si="209"/>
        <v/>
      </c>
      <c r="AL509" s="267" t="str">
        <f t="shared" si="210"/>
        <v/>
      </c>
      <c r="AM509" s="40" t="str">
        <f t="shared" si="211"/>
        <v/>
      </c>
      <c r="AN509" s="267">
        <f t="shared" si="204"/>
        <v>0</v>
      </c>
      <c r="CE509" s="279"/>
    </row>
    <row r="510" spans="1:83" s="40" customFormat="1" ht="12.75">
      <c r="A510" s="227"/>
      <c r="B510" s="88"/>
      <c r="C510" s="89"/>
      <c r="D510" s="90"/>
      <c r="E510" s="89"/>
      <c r="F510" s="91"/>
      <c r="G510" s="304"/>
      <c r="H510" s="41"/>
      <c r="I510" s="42" t="str">
        <f t="shared" si="213"/>
        <v/>
      </c>
      <c r="J510" s="43" t="str">
        <f t="shared" si="196"/>
        <v/>
      </c>
      <c r="K510" s="44" t="str">
        <f>IF(J510="","",IF(COUNTIF($J$4:J510,J510)=0,"",(COUNTIF($J$4:J510,J510))))</f>
        <v/>
      </c>
      <c r="L510" s="44" t="str">
        <f>IF(K510="","",J510&amp;" _ "&amp;COUNTIF($J$4:J510,J510)&amp;"_"&amp;N510)</f>
        <v/>
      </c>
      <c r="M510" s="45" t="str">
        <f t="shared" si="214"/>
        <v/>
      </c>
      <c r="N510" s="44" t="str">
        <f t="shared" si="215"/>
        <v/>
      </c>
      <c r="O510" s="57" t="str">
        <f t="shared" si="216"/>
        <v/>
      </c>
      <c r="P510" s="48" t="str" cm="1">
        <f t="array" ref="P510">IFERROR(IF(C510="P",G510,IF($K510=1,$M510,$M510+LOOKUP(2,1/($J$4:$J509=J510),$P$4:$P509))),"")</f>
        <v/>
      </c>
      <c r="Q510" s="57" t="str" cm="1">
        <f t="array" ref="Q510">IFERROR(IF(OR(C510="P",C510="A",C510="R"),F510,IF($K510=1,F510,IF(LOOKUP(2,1/($J$4:$J509=$J510),$P$4:$P509)=0,$F510,IF(AND($C510="C",LOOKUP(2,1/($J$4:$J509=$J510),$P$4:$P509)&gt;0),(F510*G510+LOOKUP(2,1/($J$4:$J509=$J510),$P$4:$P509)*LOOKUP(2,1/($J$4:$J509=$J510),$Q$4:$Q509))/$P510,IF(AND($C510="C",LOOKUP(2,1/($J$4:$J509=$J510),$P$4:$P509)&lt;0),LOOKUP(2,1/($J$4:$J509=$J510),$Q$4:$Q509),IF(AND($C510="V",LOOKUP(2,1/($J$4:$J509=$J510),$P$4:$P509)&lt;0),((-1*(F510*G510))+LOOKUP(2,1/($J$4:$J509=$J510),$P$4:$P509)*LOOKUP(2,1/($J$4:$J509=$J510),$Q$4:$Q509))/$P510,IF(AND($C510="V",LOOKUP(2,1/($J$4:$J509=$J510),$P$4:$P509)&gt;0),LOOKUP(2,1/($J$4:$J509=$J510),$Q$4:$Q509),""))))))),"")</f>
        <v/>
      </c>
      <c r="R510" s="49" t="str">
        <f t="shared" si="219"/>
        <v/>
      </c>
      <c r="S510" s="49" t="str">
        <f t="shared" si="205"/>
        <v/>
      </c>
      <c r="T510" s="49" t="str">
        <f t="shared" si="217"/>
        <v/>
      </c>
      <c r="U510" s="49" t="str">
        <f>IFERROR(IF(C510="P",S510,IF(K510=1,0,IF(OR(LOOKUP(2,1/($E$4:$E509=$E510),$P$4:$P509)=0,AND($C510="C",$N510="LONG"),AND(C510="V",N510="SHORT")),0,S510+(M510*Q510)))),"")</f>
        <v/>
      </c>
      <c r="V510" s="49" t="str">
        <f t="shared" si="218"/>
        <v/>
      </c>
      <c r="W510" s="50" t="str">
        <f t="shared" si="212"/>
        <v/>
      </c>
      <c r="Y510" s="51" t="str">
        <f t="shared" si="199"/>
        <v/>
      </c>
      <c r="Z510" s="50" t="str">
        <f t="shared" si="206"/>
        <v/>
      </c>
      <c r="AA510" s="50" t="str">
        <f t="shared" si="197"/>
        <v/>
      </c>
      <c r="AB510" s="50" t="str">
        <f t="shared" si="200"/>
        <v/>
      </c>
      <c r="AC510" s="58" t="str">
        <f t="shared" si="201"/>
        <v/>
      </c>
      <c r="AD510" s="53" t="str">
        <f t="shared" si="198"/>
        <v/>
      </c>
      <c r="AE510" s="53" t="str">
        <f t="shared" si="202"/>
        <v/>
      </c>
      <c r="AF510" s="59" t="str">
        <f t="shared" si="203"/>
        <v/>
      </c>
      <c r="AG510" s="40" t="str">
        <f>C510&amp;COUNTIFS($C$3:C510,"V")</f>
        <v>0</v>
      </c>
      <c r="AH510" s="266" t="str">
        <f t="shared" si="220"/>
        <v/>
      </c>
      <c r="AI510" s="56" t="str">
        <f t="shared" si="207"/>
        <v/>
      </c>
      <c r="AJ510" s="265" t="str">
        <f t="shared" si="208"/>
        <v/>
      </c>
      <c r="AK510" s="267" t="str">
        <f t="shared" si="209"/>
        <v/>
      </c>
      <c r="AL510" s="267" t="str">
        <f t="shared" si="210"/>
        <v/>
      </c>
      <c r="AM510" s="40" t="str">
        <f t="shared" si="211"/>
        <v/>
      </c>
      <c r="AN510" s="267">
        <f t="shared" si="204"/>
        <v>0</v>
      </c>
      <c r="CE510" s="279"/>
    </row>
    <row r="511" spans="1:83" s="40" customFormat="1" ht="12.75">
      <c r="A511" s="227"/>
      <c r="B511" s="88"/>
      <c r="C511" s="89"/>
      <c r="D511" s="90"/>
      <c r="E511" s="89"/>
      <c r="F511" s="91"/>
      <c r="G511" s="304"/>
      <c r="H511" s="41"/>
      <c r="I511" s="42" t="str">
        <f t="shared" si="213"/>
        <v/>
      </c>
      <c r="J511" s="43" t="str">
        <f t="shared" si="196"/>
        <v/>
      </c>
      <c r="K511" s="44" t="str">
        <f>IF(J511="","",IF(COUNTIF($J$4:J511,J511)=0,"",(COUNTIF($J$4:J511,J511))))</f>
        <v/>
      </c>
      <c r="L511" s="44" t="str">
        <f>IF(K511="","",J511&amp;" _ "&amp;COUNTIF($J$4:J511,J511)&amp;"_"&amp;N511)</f>
        <v/>
      </c>
      <c r="M511" s="45" t="str">
        <f t="shared" si="214"/>
        <v/>
      </c>
      <c r="N511" s="44" t="str">
        <f t="shared" si="215"/>
        <v/>
      </c>
      <c r="O511" s="57" t="str">
        <f t="shared" si="216"/>
        <v/>
      </c>
      <c r="P511" s="48" t="str" cm="1">
        <f t="array" ref="P511">IFERROR(IF(C511="P",G511,IF($K511=1,$M511,$M511+LOOKUP(2,1/($J$4:$J510=J511),$P$4:$P510))),"")</f>
        <v/>
      </c>
      <c r="Q511" s="57" t="str" cm="1">
        <f t="array" ref="Q511">IFERROR(IF(OR(C511="P",C511="A",C511="R"),F511,IF($K511=1,F511,IF(LOOKUP(2,1/($J$4:$J510=$J511),$P$4:$P510)=0,$F511,IF(AND($C511="C",LOOKUP(2,1/($J$4:$J510=$J511),$P$4:$P510)&gt;0),(F511*G511+LOOKUP(2,1/($J$4:$J510=$J511),$P$4:$P510)*LOOKUP(2,1/($J$4:$J510=$J511),$Q$4:$Q510))/$P511,IF(AND($C511="C",LOOKUP(2,1/($J$4:$J510=$J511),$P$4:$P510)&lt;0),LOOKUP(2,1/($J$4:$J510=$J511),$Q$4:$Q510),IF(AND($C511="V",LOOKUP(2,1/($J$4:$J510=$J511),$P$4:$P510)&lt;0),((-1*(F511*G511))+LOOKUP(2,1/($J$4:$J510=$J511),$P$4:$P510)*LOOKUP(2,1/($J$4:$J510=$J511),$Q$4:$Q510))/$P511,IF(AND($C511="V",LOOKUP(2,1/($J$4:$J510=$J511),$P$4:$P510)&gt;0),LOOKUP(2,1/($J$4:$J510=$J511),$Q$4:$Q510),""))))))),"")</f>
        <v/>
      </c>
      <c r="R511" s="49" t="str">
        <f t="shared" si="219"/>
        <v/>
      </c>
      <c r="S511" s="49" t="str">
        <f t="shared" si="205"/>
        <v/>
      </c>
      <c r="T511" s="49" t="str">
        <f t="shared" si="217"/>
        <v/>
      </c>
      <c r="U511" s="49" t="str">
        <f>IFERROR(IF(C511="P",S511,IF(K511=1,0,IF(OR(LOOKUP(2,1/($E$4:$E510=$E511),$P$4:$P510)=0,AND($C511="C",$N511="LONG"),AND(C511="V",N511="SHORT")),0,S511+(M511*Q511)))),"")</f>
        <v/>
      </c>
      <c r="V511" s="49" t="str">
        <f t="shared" si="218"/>
        <v/>
      </c>
      <c r="W511" s="50" t="str">
        <f t="shared" si="212"/>
        <v/>
      </c>
      <c r="Y511" s="51" t="str">
        <f t="shared" si="199"/>
        <v/>
      </c>
      <c r="Z511" s="50" t="str">
        <f t="shared" si="206"/>
        <v/>
      </c>
      <c r="AA511" s="50" t="str">
        <f t="shared" si="197"/>
        <v/>
      </c>
      <c r="AB511" s="50" t="str">
        <f t="shared" si="200"/>
        <v/>
      </c>
      <c r="AC511" s="58" t="str">
        <f t="shared" si="201"/>
        <v/>
      </c>
      <c r="AD511" s="53" t="str">
        <f t="shared" si="198"/>
        <v/>
      </c>
      <c r="AE511" s="53" t="str">
        <f t="shared" si="202"/>
        <v/>
      </c>
      <c r="AF511" s="59" t="str">
        <f t="shared" si="203"/>
        <v/>
      </c>
      <c r="AG511" s="40" t="str">
        <f>C511&amp;COUNTIFS($C$3:C511,"V")</f>
        <v>0</v>
      </c>
      <c r="AH511" s="266" t="str">
        <f t="shared" si="220"/>
        <v/>
      </c>
      <c r="AI511" s="56" t="str">
        <f t="shared" si="207"/>
        <v/>
      </c>
      <c r="AJ511" s="265" t="str">
        <f t="shared" si="208"/>
        <v/>
      </c>
      <c r="AK511" s="267" t="str">
        <f t="shared" si="209"/>
        <v/>
      </c>
      <c r="AL511" s="267" t="str">
        <f t="shared" si="210"/>
        <v/>
      </c>
      <c r="AM511" s="40" t="str">
        <f t="shared" si="211"/>
        <v/>
      </c>
      <c r="AN511" s="267">
        <f t="shared" si="204"/>
        <v>0</v>
      </c>
      <c r="CE511" s="279"/>
    </row>
    <row r="512" spans="1:83" s="40" customFormat="1" ht="12.75">
      <c r="A512" s="227"/>
      <c r="B512" s="88"/>
      <c r="C512" s="89"/>
      <c r="D512" s="90"/>
      <c r="E512" s="89"/>
      <c r="F512" s="91"/>
      <c r="G512" s="304"/>
      <c r="H512" s="41"/>
      <c r="I512" s="42" t="str">
        <f t="shared" si="213"/>
        <v/>
      </c>
      <c r="J512" s="43" t="str">
        <f t="shared" si="196"/>
        <v/>
      </c>
      <c r="K512" s="44" t="str">
        <f>IF(J512="","",IF(COUNTIF($J$4:J512,J512)=0,"",(COUNTIF($J$4:J512,J512))))</f>
        <v/>
      </c>
      <c r="L512" s="44" t="str">
        <f>IF(K512="","",J512&amp;" _ "&amp;COUNTIF($J$4:J512,J512)&amp;"_"&amp;N512)</f>
        <v/>
      </c>
      <c r="M512" s="45" t="str">
        <f t="shared" si="214"/>
        <v/>
      </c>
      <c r="N512" s="44" t="str">
        <f t="shared" si="215"/>
        <v/>
      </c>
      <c r="O512" s="57" t="str">
        <f t="shared" si="216"/>
        <v/>
      </c>
      <c r="P512" s="48" t="str" cm="1">
        <f t="array" ref="P512">IFERROR(IF(C512="P",G512,IF($K512=1,$M512,$M512+LOOKUP(2,1/($J$4:$J511=J512),$P$4:$P511))),"")</f>
        <v/>
      </c>
      <c r="Q512" s="57" t="str" cm="1">
        <f t="array" ref="Q512">IFERROR(IF(OR(C512="P",C512="A",C512="R"),F512,IF($K512=1,F512,IF(LOOKUP(2,1/($J$4:$J511=$J512),$P$4:$P511)=0,$F512,IF(AND($C512="C",LOOKUP(2,1/($J$4:$J511=$J512),$P$4:$P511)&gt;0),(F512*G512+LOOKUP(2,1/($J$4:$J511=$J512),$P$4:$P511)*LOOKUP(2,1/($J$4:$J511=$J512),$Q$4:$Q511))/$P512,IF(AND($C512="C",LOOKUP(2,1/($J$4:$J511=$J512),$P$4:$P511)&lt;0),LOOKUP(2,1/($J$4:$J511=$J512),$Q$4:$Q511),IF(AND($C512="V",LOOKUP(2,1/($J$4:$J511=$J512),$P$4:$P511)&lt;0),((-1*(F512*G512))+LOOKUP(2,1/($J$4:$J511=$J512),$P$4:$P511)*LOOKUP(2,1/($J$4:$J511=$J512),$Q$4:$Q511))/$P512,IF(AND($C512="V",LOOKUP(2,1/($J$4:$J511=$J512),$P$4:$P511)&gt;0),LOOKUP(2,1/($J$4:$J511=$J512),$Q$4:$Q511),""))))))),"")</f>
        <v/>
      </c>
      <c r="R512" s="49" t="str">
        <f t="shared" si="219"/>
        <v/>
      </c>
      <c r="S512" s="49" t="str">
        <f t="shared" si="205"/>
        <v/>
      </c>
      <c r="T512" s="49" t="str">
        <f t="shared" si="217"/>
        <v/>
      </c>
      <c r="U512" s="49" t="str">
        <f>IFERROR(IF(C512="P",S512,IF(K512=1,0,IF(OR(LOOKUP(2,1/($E$4:$E511=$E512),$P$4:$P511)=0,AND($C512="C",$N512="LONG"),AND(C512="V",N512="SHORT")),0,S512+(M512*Q512)))),"")</f>
        <v/>
      </c>
      <c r="V512" s="49" t="str">
        <f t="shared" si="218"/>
        <v/>
      </c>
      <c r="W512" s="50" t="str">
        <f t="shared" si="212"/>
        <v/>
      </c>
      <c r="Y512" s="51" t="str">
        <f t="shared" si="199"/>
        <v/>
      </c>
      <c r="Z512" s="50" t="str">
        <f t="shared" si="206"/>
        <v/>
      </c>
      <c r="AA512" s="50" t="str">
        <f t="shared" si="197"/>
        <v/>
      </c>
      <c r="AB512" s="50" t="str">
        <f t="shared" si="200"/>
        <v/>
      </c>
      <c r="AC512" s="58" t="str">
        <f t="shared" si="201"/>
        <v/>
      </c>
      <c r="AD512" s="53" t="str">
        <f t="shared" si="198"/>
        <v/>
      </c>
      <c r="AE512" s="53" t="str">
        <f t="shared" si="202"/>
        <v/>
      </c>
      <c r="AF512" s="59" t="str">
        <f t="shared" si="203"/>
        <v/>
      </c>
      <c r="AG512" s="40" t="str">
        <f>C512&amp;COUNTIFS($C$3:C512,"V")</f>
        <v>0</v>
      </c>
      <c r="AH512" s="266" t="str">
        <f t="shared" si="220"/>
        <v/>
      </c>
      <c r="AI512" s="56" t="str">
        <f t="shared" si="207"/>
        <v/>
      </c>
      <c r="AJ512" s="265" t="str">
        <f t="shared" si="208"/>
        <v/>
      </c>
      <c r="AK512" s="267" t="str">
        <f t="shared" si="209"/>
        <v/>
      </c>
      <c r="AL512" s="267" t="str">
        <f t="shared" si="210"/>
        <v/>
      </c>
      <c r="AM512" s="40" t="str">
        <f t="shared" si="211"/>
        <v/>
      </c>
      <c r="AN512" s="267">
        <f t="shared" si="204"/>
        <v>0</v>
      </c>
      <c r="CE512" s="279"/>
    </row>
    <row r="513" spans="1:83" s="40" customFormat="1" ht="12.75">
      <c r="A513" s="227"/>
      <c r="B513" s="88"/>
      <c r="C513" s="89"/>
      <c r="D513" s="90"/>
      <c r="E513" s="89"/>
      <c r="F513" s="91"/>
      <c r="G513" s="304"/>
      <c r="H513" s="41"/>
      <c r="I513" s="42" t="str">
        <f t="shared" si="213"/>
        <v/>
      </c>
      <c r="J513" s="43" t="str">
        <f t="shared" si="196"/>
        <v/>
      </c>
      <c r="K513" s="44" t="str">
        <f>IF(J513="","",IF(COUNTIF($J$4:J513,J513)=0,"",(COUNTIF($J$4:J513,J513))))</f>
        <v/>
      </c>
      <c r="L513" s="44" t="str">
        <f>IF(K513="","",J513&amp;" _ "&amp;COUNTIF($J$4:J513,J513)&amp;"_"&amp;N513)</f>
        <v/>
      </c>
      <c r="M513" s="45" t="str">
        <f t="shared" si="214"/>
        <v/>
      </c>
      <c r="N513" s="44" t="str">
        <f t="shared" si="215"/>
        <v/>
      </c>
      <c r="O513" s="57" t="str">
        <f t="shared" si="216"/>
        <v/>
      </c>
      <c r="P513" s="48" t="str" cm="1">
        <f t="array" ref="P513">IFERROR(IF(C513="P",G513,IF($K513=1,$M513,$M513+LOOKUP(2,1/($J$4:$J512=J513),$P$4:$P512))),"")</f>
        <v/>
      </c>
      <c r="Q513" s="57" t="str" cm="1">
        <f t="array" ref="Q513">IFERROR(IF(OR(C513="P",C513="A",C513="R"),F513,IF($K513=1,F513,IF(LOOKUP(2,1/($J$4:$J512=$J513),$P$4:$P512)=0,$F513,IF(AND($C513="C",LOOKUP(2,1/($J$4:$J512=$J513),$P$4:$P512)&gt;0),(F513*G513+LOOKUP(2,1/($J$4:$J512=$J513),$P$4:$P512)*LOOKUP(2,1/($J$4:$J512=$J513),$Q$4:$Q512))/$P513,IF(AND($C513="C",LOOKUP(2,1/($J$4:$J512=$J513),$P$4:$P512)&lt;0),LOOKUP(2,1/($J$4:$J512=$J513),$Q$4:$Q512),IF(AND($C513="V",LOOKUP(2,1/($J$4:$J512=$J513),$P$4:$P512)&lt;0),((-1*(F513*G513))+LOOKUP(2,1/($J$4:$J512=$J513),$P$4:$P512)*LOOKUP(2,1/($J$4:$J512=$J513),$Q$4:$Q512))/$P513,IF(AND($C513="V",LOOKUP(2,1/($J$4:$J512=$J513),$P$4:$P512)&gt;0),LOOKUP(2,1/($J$4:$J512=$J513),$Q$4:$Q512),""))))))),"")</f>
        <v/>
      </c>
      <c r="R513" s="49" t="str">
        <f t="shared" si="219"/>
        <v/>
      </c>
      <c r="S513" s="49" t="str">
        <f t="shared" si="205"/>
        <v/>
      </c>
      <c r="T513" s="49" t="str">
        <f t="shared" si="217"/>
        <v/>
      </c>
      <c r="U513" s="49" t="str">
        <f>IFERROR(IF(C513="P",S513,IF(K513=1,0,IF(OR(LOOKUP(2,1/($E$4:$E512=$E513),$P$4:$P512)=0,AND($C513="C",$N513="LONG"),AND(C513="V",N513="SHORT")),0,S513+(M513*Q513)))),"")</f>
        <v/>
      </c>
      <c r="V513" s="49" t="str">
        <f t="shared" si="218"/>
        <v/>
      </c>
      <c r="W513" s="50" t="str">
        <f t="shared" si="212"/>
        <v/>
      </c>
      <c r="Y513" s="51" t="str">
        <f t="shared" si="199"/>
        <v/>
      </c>
      <c r="Z513" s="50" t="str">
        <f t="shared" si="206"/>
        <v/>
      </c>
      <c r="AA513" s="50" t="str">
        <f t="shared" si="197"/>
        <v/>
      </c>
      <c r="AB513" s="50" t="str">
        <f t="shared" si="200"/>
        <v/>
      </c>
      <c r="AC513" s="58" t="str">
        <f t="shared" si="201"/>
        <v/>
      </c>
      <c r="AD513" s="53" t="str">
        <f t="shared" si="198"/>
        <v/>
      </c>
      <c r="AE513" s="53" t="str">
        <f t="shared" si="202"/>
        <v/>
      </c>
      <c r="AF513" s="59" t="str">
        <f t="shared" si="203"/>
        <v/>
      </c>
      <c r="AG513" s="40" t="str">
        <f>C513&amp;COUNTIFS($C$3:C513,"V")</f>
        <v>0</v>
      </c>
      <c r="AH513" s="266" t="str">
        <f t="shared" si="220"/>
        <v/>
      </c>
      <c r="AI513" s="56" t="str">
        <f t="shared" si="207"/>
        <v/>
      </c>
      <c r="AJ513" s="265" t="str">
        <f t="shared" si="208"/>
        <v/>
      </c>
      <c r="AK513" s="267" t="str">
        <f t="shared" si="209"/>
        <v/>
      </c>
      <c r="AL513" s="267" t="str">
        <f t="shared" si="210"/>
        <v/>
      </c>
      <c r="AM513" s="40" t="str">
        <f t="shared" si="211"/>
        <v/>
      </c>
      <c r="AN513" s="267">
        <f t="shared" si="204"/>
        <v>0</v>
      </c>
      <c r="CE513" s="279"/>
    </row>
    <row r="514" spans="1:83" s="40" customFormat="1" ht="12.75">
      <c r="A514" s="227"/>
      <c r="B514" s="88"/>
      <c r="C514" s="89"/>
      <c r="D514" s="90"/>
      <c r="E514" s="89"/>
      <c r="F514" s="91"/>
      <c r="G514" s="304"/>
      <c r="H514" s="41"/>
      <c r="I514" s="42" t="str">
        <f t="shared" si="213"/>
        <v/>
      </c>
      <c r="J514" s="43" t="str">
        <f t="shared" si="196"/>
        <v/>
      </c>
      <c r="K514" s="44" t="str">
        <f>IF(J514="","",IF(COUNTIF($J$4:J514,J514)=0,"",(COUNTIF($J$4:J514,J514))))</f>
        <v/>
      </c>
      <c r="L514" s="44" t="str">
        <f>IF(K514="","",J514&amp;" _ "&amp;COUNTIF($J$4:J514,J514)&amp;"_"&amp;N514)</f>
        <v/>
      </c>
      <c r="M514" s="45" t="str">
        <f t="shared" si="214"/>
        <v/>
      </c>
      <c r="N514" s="44" t="str">
        <f t="shared" si="215"/>
        <v/>
      </c>
      <c r="O514" s="57" t="str">
        <f t="shared" si="216"/>
        <v/>
      </c>
      <c r="P514" s="48" t="str" cm="1">
        <f t="array" ref="P514">IFERROR(IF(C514="P",G514,IF($K514=1,$M514,$M514+LOOKUP(2,1/($J$4:$J513=J514),$P$4:$P513))),"")</f>
        <v/>
      </c>
      <c r="Q514" s="57" t="str" cm="1">
        <f t="array" ref="Q514">IFERROR(IF(OR(C514="P",C514="A",C514="R"),F514,IF($K514=1,F514,IF(LOOKUP(2,1/($J$4:$J513=$J514),$P$4:$P513)=0,$F514,IF(AND($C514="C",LOOKUP(2,1/($J$4:$J513=$J514),$P$4:$P513)&gt;0),(F514*G514+LOOKUP(2,1/($J$4:$J513=$J514),$P$4:$P513)*LOOKUP(2,1/($J$4:$J513=$J514),$Q$4:$Q513))/$P514,IF(AND($C514="C",LOOKUP(2,1/($J$4:$J513=$J514),$P$4:$P513)&lt;0),LOOKUP(2,1/($J$4:$J513=$J514),$Q$4:$Q513),IF(AND($C514="V",LOOKUP(2,1/($J$4:$J513=$J514),$P$4:$P513)&lt;0),((-1*(F514*G514))+LOOKUP(2,1/($J$4:$J513=$J514),$P$4:$P513)*LOOKUP(2,1/($J$4:$J513=$J514),$Q$4:$Q513))/$P514,IF(AND($C514="V",LOOKUP(2,1/($J$4:$J513=$J514),$P$4:$P513)&gt;0),LOOKUP(2,1/($J$4:$J513=$J514),$Q$4:$Q513),""))))))),"")</f>
        <v/>
      </c>
      <c r="R514" s="49" t="str">
        <f t="shared" si="219"/>
        <v/>
      </c>
      <c r="S514" s="49" t="str">
        <f t="shared" si="205"/>
        <v/>
      </c>
      <c r="T514" s="49" t="str">
        <f t="shared" si="217"/>
        <v/>
      </c>
      <c r="U514" s="49" t="str">
        <f>IFERROR(IF(C514="P",S514,IF(K514=1,0,IF(OR(LOOKUP(2,1/($E$4:$E513=$E514),$P$4:$P513)=0,AND($C514="C",$N514="LONG"),AND(C514="V",N514="SHORT")),0,S514+(M514*Q514)))),"")</f>
        <v/>
      </c>
      <c r="V514" s="49" t="str">
        <f t="shared" si="218"/>
        <v/>
      </c>
      <c r="W514" s="50" t="str">
        <f t="shared" si="212"/>
        <v/>
      </c>
      <c r="Y514" s="51" t="str">
        <f t="shared" si="199"/>
        <v/>
      </c>
      <c r="Z514" s="50" t="str">
        <f t="shared" si="206"/>
        <v/>
      </c>
      <c r="AA514" s="50" t="str">
        <f t="shared" si="197"/>
        <v/>
      </c>
      <c r="AB514" s="50" t="str">
        <f t="shared" si="200"/>
        <v/>
      </c>
      <c r="AC514" s="58" t="str">
        <f t="shared" si="201"/>
        <v/>
      </c>
      <c r="AD514" s="53" t="str">
        <f t="shared" si="198"/>
        <v/>
      </c>
      <c r="AE514" s="53" t="str">
        <f t="shared" si="202"/>
        <v/>
      </c>
      <c r="AF514" s="59" t="str">
        <f t="shared" si="203"/>
        <v/>
      </c>
      <c r="AG514" s="40" t="str">
        <f>C514&amp;COUNTIFS($C$3:C514,"V")</f>
        <v>0</v>
      </c>
      <c r="AH514" s="266" t="str">
        <f t="shared" si="220"/>
        <v/>
      </c>
      <c r="AI514" s="56" t="str">
        <f t="shared" si="207"/>
        <v/>
      </c>
      <c r="AJ514" s="265" t="str">
        <f t="shared" si="208"/>
        <v/>
      </c>
      <c r="AK514" s="267" t="str">
        <f t="shared" si="209"/>
        <v/>
      </c>
      <c r="AL514" s="267" t="str">
        <f t="shared" si="210"/>
        <v/>
      </c>
      <c r="AM514" s="40" t="str">
        <f t="shared" si="211"/>
        <v/>
      </c>
      <c r="AN514" s="267">
        <f t="shared" si="204"/>
        <v>0</v>
      </c>
      <c r="CE514" s="279"/>
    </row>
    <row r="515" spans="1:83" s="40" customFormat="1" ht="12.75">
      <c r="A515" s="227"/>
      <c r="B515" s="88"/>
      <c r="C515" s="89"/>
      <c r="D515" s="90"/>
      <c r="E515" s="89"/>
      <c r="F515" s="91"/>
      <c r="G515" s="304"/>
      <c r="H515" s="41"/>
      <c r="I515" s="42" t="str">
        <f t="shared" si="213"/>
        <v/>
      </c>
      <c r="J515" s="43" t="str">
        <f t="shared" si="196"/>
        <v/>
      </c>
      <c r="K515" s="44" t="str">
        <f>IF(J515="","",IF(COUNTIF($J$4:J515,J515)=0,"",(COUNTIF($J$4:J515,J515))))</f>
        <v/>
      </c>
      <c r="L515" s="44" t="str">
        <f>IF(K515="","",J515&amp;" _ "&amp;COUNTIF($J$4:J515,J515)&amp;"_"&amp;N515)</f>
        <v/>
      </c>
      <c r="M515" s="45" t="str">
        <f t="shared" si="214"/>
        <v/>
      </c>
      <c r="N515" s="44" t="str">
        <f t="shared" si="215"/>
        <v/>
      </c>
      <c r="O515" s="57" t="str">
        <f t="shared" si="216"/>
        <v/>
      </c>
      <c r="P515" s="48" t="str" cm="1">
        <f t="array" ref="P515">IFERROR(IF(C515="P",G515,IF($K515=1,$M515,$M515+LOOKUP(2,1/($J$4:$J514=J515),$P$4:$P514))),"")</f>
        <v/>
      </c>
      <c r="Q515" s="57" t="str" cm="1">
        <f t="array" ref="Q515">IFERROR(IF(OR(C515="P",C515="A",C515="R"),F515,IF($K515=1,F515,IF(LOOKUP(2,1/($J$4:$J514=$J515),$P$4:$P514)=0,$F515,IF(AND($C515="C",LOOKUP(2,1/($J$4:$J514=$J515),$P$4:$P514)&gt;0),(F515*G515+LOOKUP(2,1/($J$4:$J514=$J515),$P$4:$P514)*LOOKUP(2,1/($J$4:$J514=$J515),$Q$4:$Q514))/$P515,IF(AND($C515="C",LOOKUP(2,1/($J$4:$J514=$J515),$P$4:$P514)&lt;0),LOOKUP(2,1/($J$4:$J514=$J515),$Q$4:$Q514),IF(AND($C515="V",LOOKUP(2,1/($J$4:$J514=$J515),$P$4:$P514)&lt;0),((-1*(F515*G515))+LOOKUP(2,1/($J$4:$J514=$J515),$P$4:$P514)*LOOKUP(2,1/($J$4:$J514=$J515),$Q$4:$Q514))/$P515,IF(AND($C515="V",LOOKUP(2,1/($J$4:$J514=$J515),$P$4:$P514)&gt;0),LOOKUP(2,1/($J$4:$J514=$J515),$Q$4:$Q514),""))))))),"")</f>
        <v/>
      </c>
      <c r="R515" s="49" t="str">
        <f t="shared" si="219"/>
        <v/>
      </c>
      <c r="S515" s="49" t="str">
        <f t="shared" si="205"/>
        <v/>
      </c>
      <c r="T515" s="49" t="str">
        <f t="shared" si="217"/>
        <v/>
      </c>
      <c r="U515" s="49" t="str">
        <f>IFERROR(IF(C515="P",S515,IF(K515=1,0,IF(OR(LOOKUP(2,1/($E$4:$E514=$E515),$P$4:$P514)=0,AND($C515="C",$N515="LONG"),AND(C515="V",N515="SHORT")),0,S515+(M515*Q515)))),"")</f>
        <v/>
      </c>
      <c r="V515" s="49" t="str">
        <f t="shared" si="218"/>
        <v/>
      </c>
      <c r="W515" s="50" t="str">
        <f t="shared" si="212"/>
        <v/>
      </c>
      <c r="Y515" s="51" t="str">
        <f t="shared" si="199"/>
        <v/>
      </c>
      <c r="Z515" s="50" t="str">
        <f t="shared" si="206"/>
        <v/>
      </c>
      <c r="AA515" s="50" t="str">
        <f t="shared" si="197"/>
        <v/>
      </c>
      <c r="AB515" s="50" t="str">
        <f t="shared" si="200"/>
        <v/>
      </c>
      <c r="AC515" s="58" t="str">
        <f t="shared" si="201"/>
        <v/>
      </c>
      <c r="AD515" s="53" t="str">
        <f t="shared" si="198"/>
        <v/>
      </c>
      <c r="AE515" s="53" t="str">
        <f t="shared" si="202"/>
        <v/>
      </c>
      <c r="AF515" s="59" t="str">
        <f t="shared" si="203"/>
        <v/>
      </c>
      <c r="AG515" s="40" t="str">
        <f>C515&amp;COUNTIFS($C$3:C515,"V")</f>
        <v>0</v>
      </c>
      <c r="AH515" s="266" t="str">
        <f t="shared" si="220"/>
        <v/>
      </c>
      <c r="AI515" s="56" t="str">
        <f t="shared" si="207"/>
        <v/>
      </c>
      <c r="AJ515" s="265" t="str">
        <f t="shared" si="208"/>
        <v/>
      </c>
      <c r="AK515" s="267" t="str">
        <f t="shared" si="209"/>
        <v/>
      </c>
      <c r="AL515" s="267" t="str">
        <f t="shared" si="210"/>
        <v/>
      </c>
      <c r="AM515" s="40" t="str">
        <f t="shared" si="211"/>
        <v/>
      </c>
      <c r="AN515" s="267">
        <f t="shared" si="204"/>
        <v>0</v>
      </c>
      <c r="CE515" s="279"/>
    </row>
    <row r="516" spans="1:83" s="40" customFormat="1" ht="12.75">
      <c r="A516" s="227"/>
      <c r="B516" s="88"/>
      <c r="C516" s="89"/>
      <c r="D516" s="90"/>
      <c r="E516" s="89"/>
      <c r="F516" s="91"/>
      <c r="G516" s="304"/>
      <c r="H516" s="41"/>
      <c r="I516" s="42" t="str">
        <f t="shared" si="213"/>
        <v/>
      </c>
      <c r="J516" s="43" t="str">
        <f t="shared" ref="J516:J579" si="221">IF(E516="","",IF(C516="P","P_"&amp;E516,E516))</f>
        <v/>
      </c>
      <c r="K516" s="44" t="str">
        <f>IF(J516="","",IF(COUNTIF($J$4:J516,J516)=0,"",(COUNTIF($J$4:J516,J516))))</f>
        <v/>
      </c>
      <c r="L516" s="44" t="str">
        <f>IF(K516="","",J516&amp;" _ "&amp;COUNTIF($J$4:J516,J516)&amp;"_"&amp;N516)</f>
        <v/>
      </c>
      <c r="M516" s="45" t="str">
        <f t="shared" si="214"/>
        <v/>
      </c>
      <c r="N516" s="44" t="str">
        <f t="shared" si="215"/>
        <v/>
      </c>
      <c r="O516" s="57" t="str">
        <f t="shared" si="216"/>
        <v/>
      </c>
      <c r="P516" s="48" t="str" cm="1">
        <f t="array" ref="P516">IFERROR(IF(C516="P",G516,IF($K516=1,$M516,$M516+LOOKUP(2,1/($J$4:$J515=J516),$P$4:$P515))),"")</f>
        <v/>
      </c>
      <c r="Q516" s="57" t="str" cm="1">
        <f t="array" ref="Q516">IFERROR(IF(OR(C516="P",C516="A",C516="R"),F516,IF($K516=1,F516,IF(LOOKUP(2,1/($J$4:$J515=$J516),$P$4:$P515)=0,$F516,IF(AND($C516="C",LOOKUP(2,1/($J$4:$J515=$J516),$P$4:$P515)&gt;0),(F516*G516+LOOKUP(2,1/($J$4:$J515=$J516),$P$4:$P515)*LOOKUP(2,1/($J$4:$J515=$J516),$Q$4:$Q515))/$P516,IF(AND($C516="C",LOOKUP(2,1/($J$4:$J515=$J516),$P$4:$P515)&lt;0),LOOKUP(2,1/($J$4:$J515=$J516),$Q$4:$Q515),IF(AND($C516="V",LOOKUP(2,1/($J$4:$J515=$J516),$P$4:$P515)&lt;0),((-1*(F516*G516))+LOOKUP(2,1/($J$4:$J515=$J516),$P$4:$P515)*LOOKUP(2,1/($J$4:$J515=$J516),$Q$4:$Q515))/$P516,IF(AND($C516="V",LOOKUP(2,1/($J$4:$J515=$J516),$P$4:$P515)&gt;0),LOOKUP(2,1/($J$4:$J515=$J516),$Q$4:$Q515),""))))))),"")</f>
        <v/>
      </c>
      <c r="R516" s="49" t="str">
        <f t="shared" si="219"/>
        <v/>
      </c>
      <c r="S516" s="49" t="str">
        <f t="shared" si="205"/>
        <v/>
      </c>
      <c r="T516" s="49" t="str">
        <f t="shared" si="217"/>
        <v/>
      </c>
      <c r="U516" s="49" t="str">
        <f>IFERROR(IF(C516="P",S516,IF(K516=1,0,IF(OR(LOOKUP(2,1/($E$4:$E515=$E516),$P$4:$P515)=0,AND($C516="C",$N516="LONG"),AND(C516="V",N516="SHORT")),0,S516+(M516*Q516)))),"")</f>
        <v/>
      </c>
      <c r="V516" s="49" t="str">
        <f t="shared" si="218"/>
        <v/>
      </c>
      <c r="W516" s="50" t="str">
        <f t="shared" si="212"/>
        <v/>
      </c>
      <c r="Y516" s="51" t="str">
        <f t="shared" si="199"/>
        <v/>
      </c>
      <c r="Z516" s="50" t="str">
        <f t="shared" si="206"/>
        <v/>
      </c>
      <c r="AA516" s="50" t="str">
        <f t="shared" ref="AA516:AA579" si="222">IF(W516="","",U516+W516+H516+Z516)</f>
        <v/>
      </c>
      <c r="AB516" s="50" t="str">
        <f t="shared" si="200"/>
        <v/>
      </c>
      <c r="AC516" s="58" t="str">
        <f t="shared" si="201"/>
        <v/>
      </c>
      <c r="AD516" s="53" t="str">
        <f t="shared" ref="AD516:AD579" si="223">IF(E516="","",(((AA516-W516)-Z516)/Z516))</f>
        <v/>
      </c>
      <c r="AE516" s="53" t="str">
        <f t="shared" si="202"/>
        <v/>
      </c>
      <c r="AF516" s="59" t="str">
        <f t="shared" si="203"/>
        <v/>
      </c>
      <c r="AG516" s="40" t="str">
        <f>C516&amp;COUNTIFS($C$3:C516,"V")</f>
        <v>0</v>
      </c>
      <c r="AH516" s="266" t="str">
        <f t="shared" si="220"/>
        <v/>
      </c>
      <c r="AI516" s="56" t="str">
        <f t="shared" si="207"/>
        <v/>
      </c>
      <c r="AJ516" s="265" t="str">
        <f t="shared" si="208"/>
        <v/>
      </c>
      <c r="AK516" s="267" t="str">
        <f t="shared" si="209"/>
        <v/>
      </c>
      <c r="AL516" s="267" t="str">
        <f t="shared" si="210"/>
        <v/>
      </c>
      <c r="AM516" s="40" t="str">
        <f t="shared" si="211"/>
        <v/>
      </c>
      <c r="AN516" s="267">
        <f t="shared" si="204"/>
        <v>0</v>
      </c>
      <c r="CE516" s="279"/>
    </row>
    <row r="517" spans="1:83" s="40" customFormat="1" ht="12.75">
      <c r="A517" s="227"/>
      <c r="B517" s="88"/>
      <c r="C517" s="89"/>
      <c r="D517" s="90"/>
      <c r="E517" s="89"/>
      <c r="F517" s="91"/>
      <c r="G517" s="304"/>
      <c r="H517" s="41"/>
      <c r="I517" s="42" t="str">
        <f t="shared" si="213"/>
        <v/>
      </c>
      <c r="J517" s="43" t="str">
        <f t="shared" si="221"/>
        <v/>
      </c>
      <c r="K517" s="44" t="str">
        <f>IF(J517="","",IF(COUNTIF($J$4:J517,J517)=0,"",(COUNTIF($J$4:J517,J517))))</f>
        <v/>
      </c>
      <c r="L517" s="44" t="str">
        <f>IF(K517="","",J517&amp;" _ "&amp;COUNTIF($J$4:J517,J517)&amp;"_"&amp;N517)</f>
        <v/>
      </c>
      <c r="M517" s="45" t="str">
        <f t="shared" si="214"/>
        <v/>
      </c>
      <c r="N517" s="44" t="str">
        <f t="shared" si="215"/>
        <v/>
      </c>
      <c r="O517" s="57" t="str">
        <f t="shared" si="216"/>
        <v/>
      </c>
      <c r="P517" s="48" t="str" cm="1">
        <f t="array" ref="P517">IFERROR(IF(C517="P",G517,IF($K517=1,$M517,$M517+LOOKUP(2,1/($J$4:$J516=J517),$P$4:$P516))),"")</f>
        <v/>
      </c>
      <c r="Q517" s="57" t="str" cm="1">
        <f t="array" ref="Q517">IFERROR(IF(OR(C517="P",C517="A",C517="R"),F517,IF($K517=1,F517,IF(LOOKUP(2,1/($J$4:$J516=$J517),$P$4:$P516)=0,$F517,IF(AND($C517="C",LOOKUP(2,1/($J$4:$J516=$J517),$P$4:$P516)&gt;0),(F517*G517+LOOKUP(2,1/($J$4:$J516=$J517),$P$4:$P516)*LOOKUP(2,1/($J$4:$J516=$J517),$Q$4:$Q516))/$P517,IF(AND($C517="C",LOOKUP(2,1/($J$4:$J516=$J517),$P$4:$P516)&lt;0),LOOKUP(2,1/($J$4:$J516=$J517),$Q$4:$Q516),IF(AND($C517="V",LOOKUP(2,1/($J$4:$J516=$J517),$P$4:$P516)&lt;0),((-1*(F517*G517))+LOOKUP(2,1/($J$4:$J516=$J517),$P$4:$P516)*LOOKUP(2,1/($J$4:$J516=$J517),$Q$4:$Q516))/$P517,IF(AND($C517="V",LOOKUP(2,1/($J$4:$J516=$J517),$P$4:$P516)&gt;0),LOOKUP(2,1/($J$4:$J516=$J517),$Q$4:$Q516),""))))))),"")</f>
        <v/>
      </c>
      <c r="R517" s="49" t="str">
        <f t="shared" si="219"/>
        <v/>
      </c>
      <c r="S517" s="49" t="str">
        <f t="shared" si="205"/>
        <v/>
      </c>
      <c r="T517" s="49" t="str">
        <f t="shared" si="217"/>
        <v/>
      </c>
      <c r="U517" s="49" t="str">
        <f>IFERROR(IF(C517="P",S517,IF(K517=1,0,IF(OR(LOOKUP(2,1/($E$4:$E516=$E517),$P$4:$P516)=0,AND($C517="C",$N517="LONG"),AND(C517="V",N517="SHORT")),0,S517+(M517*Q517)))),"")</f>
        <v/>
      </c>
      <c r="V517" s="49" t="str">
        <f t="shared" si="218"/>
        <v/>
      </c>
      <c r="W517" s="50" t="str">
        <f t="shared" si="212"/>
        <v/>
      </c>
      <c r="Y517" s="51" t="str">
        <f t="shared" ref="Y517:Y580" si="224">IF(W517="","",Y516+H517)</f>
        <v/>
      </c>
      <c r="Z517" s="50" t="str">
        <f t="shared" si="206"/>
        <v/>
      </c>
      <c r="AA517" s="50" t="str">
        <f t="shared" si="222"/>
        <v/>
      </c>
      <c r="AB517" s="50" t="str">
        <f t="shared" ref="AB517:AB580" si="225">IF(H517="","",AA517)</f>
        <v/>
      </c>
      <c r="AC517" s="58" t="str">
        <f t="shared" ref="AC517:AC580" si="226">IF(E517="","",IF(W517=0,AC516,AC516+(W517/(1+AE517))))</f>
        <v/>
      </c>
      <c r="AD517" s="53" t="str">
        <f t="shared" si="223"/>
        <v/>
      </c>
      <c r="AE517" s="53" t="str">
        <f t="shared" ref="AE517:AE580" si="227">IF(AD517="","",((1+AD517)*(1+AE516))-1)</f>
        <v/>
      </c>
      <c r="AF517" s="59" t="str">
        <f t="shared" ref="AF517:AF580" si="228">IF(AE517="","",$AF$4*(1+AE517))</f>
        <v/>
      </c>
      <c r="AG517" s="40" t="str">
        <f>C517&amp;COUNTIFS($C$3:C517,"V")</f>
        <v>0</v>
      </c>
      <c r="AH517" s="266" t="str">
        <f t="shared" si="220"/>
        <v/>
      </c>
      <c r="AI517" s="56" t="str">
        <f t="shared" si="207"/>
        <v/>
      </c>
      <c r="AJ517" s="265" t="str">
        <f t="shared" si="208"/>
        <v/>
      </c>
      <c r="AK517" s="267" t="str">
        <f t="shared" si="209"/>
        <v/>
      </c>
      <c r="AL517" s="267" t="str">
        <f t="shared" si="210"/>
        <v/>
      </c>
      <c r="AM517" s="40" t="str">
        <f t="shared" si="211"/>
        <v/>
      </c>
      <c r="AN517" s="267">
        <f t="shared" ref="AN517:AN580" si="229">IF(CE517="",0,CE517)</f>
        <v>0</v>
      </c>
      <c r="CE517" s="279"/>
    </row>
    <row r="518" spans="1:83" s="40" customFormat="1" ht="12.75">
      <c r="A518" s="227"/>
      <c r="B518" s="88"/>
      <c r="C518" s="89"/>
      <c r="D518" s="90"/>
      <c r="E518" s="89"/>
      <c r="F518" s="91"/>
      <c r="G518" s="304"/>
      <c r="H518" s="41"/>
      <c r="I518" s="42" t="str">
        <f t="shared" si="213"/>
        <v/>
      </c>
      <c r="J518" s="43" t="str">
        <f t="shared" si="221"/>
        <v/>
      </c>
      <c r="K518" s="44" t="str">
        <f>IF(J518="","",IF(COUNTIF($J$4:J518,J518)=0,"",(COUNTIF($J$4:J518,J518))))</f>
        <v/>
      </c>
      <c r="L518" s="44" t="str">
        <f>IF(K518="","",J518&amp;" _ "&amp;COUNTIF($J$4:J518,J518)&amp;"_"&amp;N518)</f>
        <v/>
      </c>
      <c r="M518" s="45" t="str">
        <f t="shared" si="214"/>
        <v/>
      </c>
      <c r="N518" s="44" t="str">
        <f t="shared" si="215"/>
        <v/>
      </c>
      <c r="O518" s="57" t="str">
        <f t="shared" si="216"/>
        <v/>
      </c>
      <c r="P518" s="48" t="str" cm="1">
        <f t="array" ref="P518">IFERROR(IF(C518="P",G518,IF($K518=1,$M518,$M518+LOOKUP(2,1/($J$4:$J517=J518),$P$4:$P517))),"")</f>
        <v/>
      </c>
      <c r="Q518" s="57" t="str" cm="1">
        <f t="array" ref="Q518">IFERROR(IF(OR(C518="P",C518="A",C518="R"),F518,IF($K518=1,F518,IF(LOOKUP(2,1/($J$4:$J517=$J518),$P$4:$P517)=0,$F518,IF(AND($C518="C",LOOKUP(2,1/($J$4:$J517=$J518),$P$4:$P517)&gt;0),(F518*G518+LOOKUP(2,1/($J$4:$J517=$J518),$P$4:$P517)*LOOKUP(2,1/($J$4:$J517=$J518),$Q$4:$Q517))/$P518,IF(AND($C518="C",LOOKUP(2,1/($J$4:$J517=$J518),$P$4:$P517)&lt;0),LOOKUP(2,1/($J$4:$J517=$J518),$Q$4:$Q517),IF(AND($C518="V",LOOKUP(2,1/($J$4:$J517=$J518),$P$4:$P517)&lt;0),((-1*(F518*G518))+LOOKUP(2,1/($J$4:$J517=$J518),$P$4:$P517)*LOOKUP(2,1/($J$4:$J517=$J518),$Q$4:$Q517))/$P518,IF(AND($C518="V",LOOKUP(2,1/($J$4:$J517=$J518),$P$4:$P517)&gt;0),LOOKUP(2,1/($J$4:$J517=$J518),$Q$4:$Q517),""))))))),"")</f>
        <v/>
      </c>
      <c r="R518" s="49" t="str">
        <f t="shared" si="219"/>
        <v/>
      </c>
      <c r="S518" s="49" t="str">
        <f t="shared" ref="S518:S581" si="230">IFERROR((-F518*M518)-AN518,"")</f>
        <v/>
      </c>
      <c r="T518" s="49" t="str">
        <f t="shared" si="217"/>
        <v/>
      </c>
      <c r="U518" s="49" t="str">
        <f>IFERROR(IF(C518="P",S518,IF(K518=1,0,IF(OR(LOOKUP(2,1/($E$4:$E517=$E518),$P$4:$P517)=0,AND($C518="C",$N518="LONG"),AND(C518="V",N518="SHORT")),0,S518+(M518*Q518)))),"")</f>
        <v/>
      </c>
      <c r="V518" s="49" t="str">
        <f t="shared" si="218"/>
        <v/>
      </c>
      <c r="W518" s="50" t="str">
        <f t="shared" si="212"/>
        <v/>
      </c>
      <c r="Y518" s="51" t="str">
        <f t="shared" si="224"/>
        <v/>
      </c>
      <c r="Z518" s="50" t="str">
        <f t="shared" ref="Z518:Z581" si="231">IF(W518="","",AA517)</f>
        <v/>
      </c>
      <c r="AA518" s="50" t="str">
        <f t="shared" si="222"/>
        <v/>
      </c>
      <c r="AB518" s="50" t="str">
        <f t="shared" si="225"/>
        <v/>
      </c>
      <c r="AC518" s="58" t="str">
        <f t="shared" si="226"/>
        <v/>
      </c>
      <c r="AD518" s="53" t="str">
        <f t="shared" si="223"/>
        <v/>
      </c>
      <c r="AE518" s="53" t="str">
        <f t="shared" si="227"/>
        <v/>
      </c>
      <c r="AF518" s="59" t="str">
        <f t="shared" si="228"/>
        <v/>
      </c>
      <c r="AG518" s="40" t="str">
        <f>C518&amp;COUNTIFS($C$3:C518,"V")</f>
        <v>0</v>
      </c>
      <c r="AH518" s="266" t="str">
        <f t="shared" si="220"/>
        <v/>
      </c>
      <c r="AI518" s="56" t="str">
        <f t="shared" ref="AI518:AI581" si="232">IF(J518="","",J518)</f>
        <v/>
      </c>
      <c r="AJ518" s="265" t="str">
        <f t="shared" ref="AJ518:AJ581" si="233">IF(G518="","",G518)</f>
        <v/>
      </c>
      <c r="AK518" s="267" t="str">
        <f t="shared" ref="AK518:AK581" si="234">IF(F518="","",F518)</f>
        <v/>
      </c>
      <c r="AL518" s="267" t="str">
        <f t="shared" ref="AL518:AL581" si="235">IF(U518="","",U518)</f>
        <v/>
      </c>
      <c r="AM518" s="40" t="str">
        <f t="shared" ref="AM518:AM581" si="236">IF(D518="","",D518)</f>
        <v/>
      </c>
      <c r="AN518" s="267">
        <f t="shared" si="229"/>
        <v>0</v>
      </c>
      <c r="CE518" s="279"/>
    </row>
    <row r="519" spans="1:83" s="40" customFormat="1" ht="12.75">
      <c r="A519" s="227"/>
      <c r="B519" s="88"/>
      <c r="C519" s="89"/>
      <c r="D519" s="90"/>
      <c r="E519" s="89"/>
      <c r="F519" s="91"/>
      <c r="G519" s="304"/>
      <c r="H519" s="41"/>
      <c r="I519" s="42" t="str">
        <f t="shared" si="213"/>
        <v/>
      </c>
      <c r="J519" s="43" t="str">
        <f t="shared" si="221"/>
        <v/>
      </c>
      <c r="K519" s="44" t="str">
        <f>IF(J519="","",IF(COUNTIF($J$4:J519,J519)=0,"",(COUNTIF($J$4:J519,J519))))</f>
        <v/>
      </c>
      <c r="L519" s="44" t="str">
        <f>IF(K519="","",J519&amp;" _ "&amp;COUNTIF($J$4:J519,J519)&amp;"_"&amp;N519)</f>
        <v/>
      </c>
      <c r="M519" s="45" t="str">
        <f t="shared" si="214"/>
        <v/>
      </c>
      <c r="N519" s="44" t="str">
        <f t="shared" si="215"/>
        <v/>
      </c>
      <c r="O519" s="57" t="str">
        <f t="shared" si="216"/>
        <v/>
      </c>
      <c r="P519" s="48" t="str" cm="1">
        <f t="array" ref="P519">IFERROR(IF(C519="P",G519,IF($K519=1,$M519,$M519+LOOKUP(2,1/($J$4:$J518=J519),$P$4:$P518))),"")</f>
        <v/>
      </c>
      <c r="Q519" s="57" t="str" cm="1">
        <f t="array" ref="Q519">IFERROR(IF(OR(C519="P",C519="A",C519="R"),F519,IF($K519=1,F519,IF(LOOKUP(2,1/($J$4:$J518=$J519),$P$4:$P518)=0,$F519,IF(AND($C519="C",LOOKUP(2,1/($J$4:$J518=$J519),$P$4:$P518)&gt;0),(F519*G519+LOOKUP(2,1/($J$4:$J518=$J519),$P$4:$P518)*LOOKUP(2,1/($J$4:$J518=$J519),$Q$4:$Q518))/$P519,IF(AND($C519="C",LOOKUP(2,1/($J$4:$J518=$J519),$P$4:$P518)&lt;0),LOOKUP(2,1/($J$4:$J518=$J519),$Q$4:$Q518),IF(AND($C519="V",LOOKUP(2,1/($J$4:$J518=$J519),$P$4:$P518)&lt;0),((-1*(F519*G519))+LOOKUP(2,1/($J$4:$J518=$J519),$P$4:$P518)*LOOKUP(2,1/($J$4:$J518=$J519),$Q$4:$Q518))/$P519,IF(AND($C519="V",LOOKUP(2,1/($J$4:$J518=$J519),$P$4:$P518)&gt;0),LOOKUP(2,1/($J$4:$J518=$J519),$Q$4:$Q518),""))))))),"")</f>
        <v/>
      </c>
      <c r="R519" s="49" t="str">
        <f t="shared" si="219"/>
        <v/>
      </c>
      <c r="S519" s="49" t="str">
        <f t="shared" si="230"/>
        <v/>
      </c>
      <c r="T519" s="49" t="str">
        <f t="shared" si="217"/>
        <v/>
      </c>
      <c r="U519" s="49" t="str">
        <f>IFERROR(IF(C519="P",S519,IF(K519=1,0,IF(OR(LOOKUP(2,1/($E$4:$E518=$E519),$P$4:$P518)=0,AND($C519="C",$N519="LONG"),AND(C519="V",N519="SHORT")),0,S519+(M519*Q519)))),"")</f>
        <v/>
      </c>
      <c r="V519" s="49" t="str">
        <f t="shared" si="218"/>
        <v/>
      </c>
      <c r="W519" s="50" t="str">
        <f t="shared" ref="W519:W582" si="237">IF(E519="","",IF(OR(E519="APORTE",E519="RESGATE"),S519,0))</f>
        <v/>
      </c>
      <c r="Y519" s="51" t="str">
        <f t="shared" si="224"/>
        <v/>
      </c>
      <c r="Z519" s="50" t="str">
        <f t="shared" si="231"/>
        <v/>
      </c>
      <c r="AA519" s="50" t="str">
        <f t="shared" si="222"/>
        <v/>
      </c>
      <c r="AB519" s="50" t="str">
        <f t="shared" si="225"/>
        <v/>
      </c>
      <c r="AC519" s="58" t="str">
        <f t="shared" si="226"/>
        <v/>
      </c>
      <c r="AD519" s="53" t="str">
        <f t="shared" si="223"/>
        <v/>
      </c>
      <c r="AE519" s="53" t="str">
        <f t="shared" si="227"/>
        <v/>
      </c>
      <c r="AF519" s="59" t="str">
        <f t="shared" si="228"/>
        <v/>
      </c>
      <c r="AG519" s="40" t="str">
        <f>C519&amp;COUNTIFS($C$3:C519,"V")</f>
        <v>0</v>
      </c>
      <c r="AH519" s="266" t="str">
        <f t="shared" si="220"/>
        <v/>
      </c>
      <c r="AI519" s="56" t="str">
        <f t="shared" si="232"/>
        <v/>
      </c>
      <c r="AJ519" s="265" t="str">
        <f t="shared" si="233"/>
        <v/>
      </c>
      <c r="AK519" s="267" t="str">
        <f t="shared" si="234"/>
        <v/>
      </c>
      <c r="AL519" s="267" t="str">
        <f t="shared" si="235"/>
        <v/>
      </c>
      <c r="AM519" s="40" t="str">
        <f t="shared" si="236"/>
        <v/>
      </c>
      <c r="AN519" s="267">
        <f t="shared" si="229"/>
        <v>0</v>
      </c>
      <c r="CE519" s="279"/>
    </row>
    <row r="520" spans="1:83" s="40" customFormat="1" ht="12.75">
      <c r="A520" s="227"/>
      <c r="B520" s="88"/>
      <c r="C520" s="89"/>
      <c r="D520" s="90"/>
      <c r="E520" s="89"/>
      <c r="F520" s="91"/>
      <c r="G520" s="304"/>
      <c r="H520" s="41"/>
      <c r="I520" s="42" t="str">
        <f t="shared" si="213"/>
        <v/>
      </c>
      <c r="J520" s="43" t="str">
        <f t="shared" si="221"/>
        <v/>
      </c>
      <c r="K520" s="44" t="str">
        <f>IF(J520="","",IF(COUNTIF($J$4:J520,J520)=0,"",(COUNTIF($J$4:J520,J520))))</f>
        <v/>
      </c>
      <c r="L520" s="44" t="str">
        <f>IF(K520="","",J520&amp;" _ "&amp;COUNTIF($J$4:J520,J520)&amp;"_"&amp;N520)</f>
        <v/>
      </c>
      <c r="M520" s="45" t="str">
        <f t="shared" si="214"/>
        <v/>
      </c>
      <c r="N520" s="44" t="str">
        <f t="shared" si="215"/>
        <v/>
      </c>
      <c r="O520" s="57" t="str">
        <f t="shared" si="216"/>
        <v/>
      </c>
      <c r="P520" s="48" t="str" cm="1">
        <f t="array" ref="P520">IFERROR(IF(C520="P",G520,IF($K520=1,$M520,$M520+LOOKUP(2,1/($J$4:$J519=J520),$P$4:$P519))),"")</f>
        <v/>
      </c>
      <c r="Q520" s="57" t="str" cm="1">
        <f t="array" ref="Q520">IFERROR(IF(OR(C520="P",C520="A",C520="R"),F520,IF($K520=1,F520,IF(LOOKUP(2,1/($J$4:$J519=$J520),$P$4:$P519)=0,$F520,IF(AND($C520="C",LOOKUP(2,1/($J$4:$J519=$J520),$P$4:$P519)&gt;0),(F520*G520+LOOKUP(2,1/($J$4:$J519=$J520),$P$4:$P519)*LOOKUP(2,1/($J$4:$J519=$J520),$Q$4:$Q519))/$P520,IF(AND($C520="C",LOOKUP(2,1/($J$4:$J519=$J520),$P$4:$P519)&lt;0),LOOKUP(2,1/($J$4:$J519=$J520),$Q$4:$Q519),IF(AND($C520="V",LOOKUP(2,1/($J$4:$J519=$J520),$P$4:$P519)&lt;0),((-1*(F520*G520))+LOOKUP(2,1/($J$4:$J519=$J520),$P$4:$P519)*LOOKUP(2,1/($J$4:$J519=$J520),$Q$4:$Q519))/$P520,IF(AND($C520="V",LOOKUP(2,1/($J$4:$J519=$J520),$P$4:$P519)&gt;0),LOOKUP(2,1/($J$4:$J519=$J520),$Q$4:$Q519),""))))))),"")</f>
        <v/>
      </c>
      <c r="R520" s="49" t="str">
        <f t="shared" si="219"/>
        <v/>
      </c>
      <c r="S520" s="49" t="str">
        <f t="shared" si="230"/>
        <v/>
      </c>
      <c r="T520" s="49" t="str">
        <f t="shared" si="217"/>
        <v/>
      </c>
      <c r="U520" s="49" t="str">
        <f>IFERROR(IF(C520="P",S520,IF(K520=1,0,IF(OR(LOOKUP(2,1/($E$4:$E519=$E520),$P$4:$P519)=0,AND($C520="C",$N520="LONG"),AND(C520="V",N520="SHORT")),0,S520+(M520*Q520)))),"")</f>
        <v/>
      </c>
      <c r="V520" s="49" t="str">
        <f t="shared" si="218"/>
        <v/>
      </c>
      <c r="W520" s="50" t="str">
        <f t="shared" si="237"/>
        <v/>
      </c>
      <c r="Y520" s="51" t="str">
        <f t="shared" si="224"/>
        <v/>
      </c>
      <c r="Z520" s="50" t="str">
        <f t="shared" si="231"/>
        <v/>
      </c>
      <c r="AA520" s="50" t="str">
        <f t="shared" si="222"/>
        <v/>
      </c>
      <c r="AB520" s="50" t="str">
        <f t="shared" si="225"/>
        <v/>
      </c>
      <c r="AC520" s="58" t="str">
        <f t="shared" si="226"/>
        <v/>
      </c>
      <c r="AD520" s="53" t="str">
        <f t="shared" si="223"/>
        <v/>
      </c>
      <c r="AE520" s="53" t="str">
        <f t="shared" si="227"/>
        <v/>
      </c>
      <c r="AF520" s="59" t="str">
        <f t="shared" si="228"/>
        <v/>
      </c>
      <c r="AG520" s="40" t="str">
        <f>C520&amp;COUNTIFS($C$3:C520,"V")</f>
        <v>0</v>
      </c>
      <c r="AH520" s="266" t="str">
        <f t="shared" si="220"/>
        <v/>
      </c>
      <c r="AI520" s="56" t="str">
        <f t="shared" si="232"/>
        <v/>
      </c>
      <c r="AJ520" s="265" t="str">
        <f t="shared" si="233"/>
        <v/>
      </c>
      <c r="AK520" s="267" t="str">
        <f t="shared" si="234"/>
        <v/>
      </c>
      <c r="AL520" s="267" t="str">
        <f t="shared" si="235"/>
        <v/>
      </c>
      <c r="AM520" s="40" t="str">
        <f t="shared" si="236"/>
        <v/>
      </c>
      <c r="AN520" s="267">
        <f t="shared" si="229"/>
        <v>0</v>
      </c>
      <c r="CE520" s="279"/>
    </row>
    <row r="521" spans="1:83" s="40" customFormat="1" ht="12.75">
      <c r="A521" s="227"/>
      <c r="B521" s="88"/>
      <c r="C521" s="89"/>
      <c r="D521" s="90"/>
      <c r="E521" s="89"/>
      <c r="F521" s="91"/>
      <c r="G521" s="304"/>
      <c r="H521" s="41"/>
      <c r="I521" s="42" t="str">
        <f t="shared" si="213"/>
        <v/>
      </c>
      <c r="J521" s="43" t="str">
        <f t="shared" si="221"/>
        <v/>
      </c>
      <c r="K521" s="44" t="str">
        <f>IF(J521="","",IF(COUNTIF($J$4:J521,J521)=0,"",(COUNTIF($J$4:J521,J521))))</f>
        <v/>
      </c>
      <c r="L521" s="44" t="str">
        <f>IF(K521="","",J521&amp;" _ "&amp;COUNTIF($J$4:J521,J521)&amp;"_"&amp;N521)</f>
        <v/>
      </c>
      <c r="M521" s="45" t="str">
        <f t="shared" si="214"/>
        <v/>
      </c>
      <c r="N521" s="44" t="str">
        <f t="shared" si="215"/>
        <v/>
      </c>
      <c r="O521" s="57" t="str">
        <f t="shared" si="216"/>
        <v/>
      </c>
      <c r="P521" s="48" t="str" cm="1">
        <f t="array" ref="P521">IFERROR(IF(C521="P",G521,IF($K521=1,$M521,$M521+LOOKUP(2,1/($J$4:$J520=J521),$P$4:$P520))),"")</f>
        <v/>
      </c>
      <c r="Q521" s="57" t="str" cm="1">
        <f t="array" ref="Q521">IFERROR(IF(OR(C521="P",C521="A",C521="R"),F521,IF($K521=1,F521,IF(LOOKUP(2,1/($J$4:$J520=$J521),$P$4:$P520)=0,$F521,IF(AND($C521="C",LOOKUP(2,1/($J$4:$J520=$J521),$P$4:$P520)&gt;0),(F521*G521+LOOKUP(2,1/($J$4:$J520=$J521),$P$4:$P520)*LOOKUP(2,1/($J$4:$J520=$J521),$Q$4:$Q520))/$P521,IF(AND($C521="C",LOOKUP(2,1/($J$4:$J520=$J521),$P$4:$P520)&lt;0),LOOKUP(2,1/($J$4:$J520=$J521),$Q$4:$Q520),IF(AND($C521="V",LOOKUP(2,1/($J$4:$J520=$J521),$P$4:$P520)&lt;0),((-1*(F521*G521))+LOOKUP(2,1/($J$4:$J520=$J521),$P$4:$P520)*LOOKUP(2,1/($J$4:$J520=$J521),$Q$4:$Q520))/$P521,IF(AND($C521="V",LOOKUP(2,1/($J$4:$J520=$J521),$P$4:$P520)&gt;0),LOOKUP(2,1/($J$4:$J520=$J521),$Q$4:$Q520),""))))))),"")</f>
        <v/>
      </c>
      <c r="R521" s="49" t="str">
        <f t="shared" si="219"/>
        <v/>
      </c>
      <c r="S521" s="49" t="str">
        <f t="shared" si="230"/>
        <v/>
      </c>
      <c r="T521" s="49" t="str">
        <f t="shared" si="217"/>
        <v/>
      </c>
      <c r="U521" s="49" t="str">
        <f>IFERROR(IF(C521="P",S521,IF(K521=1,0,IF(OR(LOOKUP(2,1/($E$4:$E520=$E521),$P$4:$P520)=0,AND($C521="C",$N521="LONG"),AND(C521="V",N521="SHORT")),0,S521+(M521*Q521)))),"")</f>
        <v/>
      </c>
      <c r="V521" s="49" t="str">
        <f t="shared" si="218"/>
        <v/>
      </c>
      <c r="W521" s="50" t="str">
        <f t="shared" si="237"/>
        <v/>
      </c>
      <c r="Y521" s="51" t="str">
        <f t="shared" si="224"/>
        <v/>
      </c>
      <c r="Z521" s="50" t="str">
        <f t="shared" si="231"/>
        <v/>
      </c>
      <c r="AA521" s="50" t="str">
        <f t="shared" si="222"/>
        <v/>
      </c>
      <c r="AB521" s="50" t="str">
        <f t="shared" si="225"/>
        <v/>
      </c>
      <c r="AC521" s="58" t="str">
        <f t="shared" si="226"/>
        <v/>
      </c>
      <c r="AD521" s="53" t="str">
        <f t="shared" si="223"/>
        <v/>
      </c>
      <c r="AE521" s="53" t="str">
        <f t="shared" si="227"/>
        <v/>
      </c>
      <c r="AF521" s="59" t="str">
        <f t="shared" si="228"/>
        <v/>
      </c>
      <c r="AG521" s="40" t="str">
        <f>C521&amp;COUNTIFS($C$3:C521,"V")</f>
        <v>0</v>
      </c>
      <c r="AH521" s="266" t="str">
        <f t="shared" si="220"/>
        <v/>
      </c>
      <c r="AI521" s="56" t="str">
        <f t="shared" si="232"/>
        <v/>
      </c>
      <c r="AJ521" s="265" t="str">
        <f t="shared" si="233"/>
        <v/>
      </c>
      <c r="AK521" s="267" t="str">
        <f t="shared" si="234"/>
        <v/>
      </c>
      <c r="AL521" s="267" t="str">
        <f t="shared" si="235"/>
        <v/>
      </c>
      <c r="AM521" s="40" t="str">
        <f t="shared" si="236"/>
        <v/>
      </c>
      <c r="AN521" s="267">
        <f t="shared" si="229"/>
        <v>0</v>
      </c>
      <c r="CE521" s="279"/>
    </row>
    <row r="522" spans="1:83" s="40" customFormat="1" ht="12.75">
      <c r="A522" s="227"/>
      <c r="B522" s="88"/>
      <c r="C522" s="89"/>
      <c r="D522" s="90"/>
      <c r="E522" s="89"/>
      <c r="F522" s="91"/>
      <c r="G522" s="304"/>
      <c r="H522" s="41"/>
      <c r="I522" s="42" t="str">
        <f t="shared" ref="I522:I585" si="238">IF(OR(E522="APORTE",E522="RESGATE"),"&lt;- Colar aqui o valor da célula CD2 (canto superior direito em laranja). Quando tiver colado, a célula CD2 deve ficar com valor zerado.","")</f>
        <v/>
      </c>
      <c r="J522" s="43" t="str">
        <f t="shared" si="221"/>
        <v/>
      </c>
      <c r="K522" s="44" t="str">
        <f>IF(J522="","",IF(COUNTIF($J$4:J522,J522)=0,"",(COUNTIF($J$4:J522,J522))))</f>
        <v/>
      </c>
      <c r="L522" s="44" t="str">
        <f>IF(K522="","",J522&amp;" _ "&amp;COUNTIF($J$4:J522,J522)&amp;"_"&amp;N522)</f>
        <v/>
      </c>
      <c r="M522" s="45" t="str">
        <f t="shared" si="214"/>
        <v/>
      </c>
      <c r="N522" s="44" t="str">
        <f t="shared" si="215"/>
        <v/>
      </c>
      <c r="O522" s="57" t="str">
        <f t="shared" si="216"/>
        <v/>
      </c>
      <c r="P522" s="48" t="str" cm="1">
        <f t="array" ref="P522">IFERROR(IF(C522="P",G522,IF($K522=1,$M522,$M522+LOOKUP(2,1/($J$4:$J521=J522),$P$4:$P521))),"")</f>
        <v/>
      </c>
      <c r="Q522" s="57" t="str" cm="1">
        <f t="array" ref="Q522">IFERROR(IF(OR(C522="P",C522="A",C522="R"),F522,IF($K522=1,F522,IF(LOOKUP(2,1/($J$4:$J521=$J522),$P$4:$P521)=0,$F522,IF(AND($C522="C",LOOKUP(2,1/($J$4:$J521=$J522),$P$4:$P521)&gt;0),(F522*G522+LOOKUP(2,1/($J$4:$J521=$J522),$P$4:$P521)*LOOKUP(2,1/($J$4:$J521=$J522),$Q$4:$Q521))/$P522,IF(AND($C522="C",LOOKUP(2,1/($J$4:$J521=$J522),$P$4:$P521)&lt;0),LOOKUP(2,1/($J$4:$J521=$J522),$Q$4:$Q521),IF(AND($C522="V",LOOKUP(2,1/($J$4:$J521=$J522),$P$4:$P521)&lt;0),((-1*(F522*G522))+LOOKUP(2,1/($J$4:$J521=$J522),$P$4:$P521)*LOOKUP(2,1/($J$4:$J521=$J522),$Q$4:$Q521))/$P522,IF(AND($C522="V",LOOKUP(2,1/($J$4:$J521=$J522),$P$4:$P521)&gt;0),LOOKUP(2,1/($J$4:$J521=$J522),$Q$4:$Q521),""))))))),"")</f>
        <v/>
      </c>
      <c r="R522" s="49" t="str">
        <f t="shared" si="219"/>
        <v/>
      </c>
      <c r="S522" s="49" t="str">
        <f t="shared" si="230"/>
        <v/>
      </c>
      <c r="T522" s="49" t="str">
        <f t="shared" si="217"/>
        <v/>
      </c>
      <c r="U522" s="49" t="str">
        <f>IFERROR(IF(C522="P",S522,IF(K522=1,0,IF(OR(LOOKUP(2,1/($E$4:$E521=$E522),$P$4:$P521)=0,AND($C522="C",$N522="LONG"),AND(C522="V",N522="SHORT")),0,S522+(M522*Q522)))),"")</f>
        <v/>
      </c>
      <c r="V522" s="49" t="str">
        <f t="shared" si="218"/>
        <v/>
      </c>
      <c r="W522" s="50" t="str">
        <f t="shared" si="237"/>
        <v/>
      </c>
      <c r="Y522" s="51" t="str">
        <f t="shared" si="224"/>
        <v/>
      </c>
      <c r="Z522" s="50" t="str">
        <f t="shared" si="231"/>
        <v/>
      </c>
      <c r="AA522" s="50" t="str">
        <f t="shared" si="222"/>
        <v/>
      </c>
      <c r="AB522" s="50" t="str">
        <f t="shared" si="225"/>
        <v/>
      </c>
      <c r="AC522" s="58" t="str">
        <f t="shared" si="226"/>
        <v/>
      </c>
      <c r="AD522" s="53" t="str">
        <f t="shared" si="223"/>
        <v/>
      </c>
      <c r="AE522" s="53" t="str">
        <f t="shared" si="227"/>
        <v/>
      </c>
      <c r="AF522" s="59" t="str">
        <f t="shared" si="228"/>
        <v/>
      </c>
      <c r="AG522" s="40" t="str">
        <f>C522&amp;COUNTIFS($C$3:C522,"V")</f>
        <v>0</v>
      </c>
      <c r="AH522" s="266" t="str">
        <f t="shared" si="220"/>
        <v/>
      </c>
      <c r="AI522" s="56" t="str">
        <f t="shared" si="232"/>
        <v/>
      </c>
      <c r="AJ522" s="265" t="str">
        <f t="shared" si="233"/>
        <v/>
      </c>
      <c r="AK522" s="267" t="str">
        <f t="shared" si="234"/>
        <v/>
      </c>
      <c r="AL522" s="267" t="str">
        <f t="shared" si="235"/>
        <v/>
      </c>
      <c r="AM522" s="40" t="str">
        <f t="shared" si="236"/>
        <v/>
      </c>
      <c r="AN522" s="267">
        <f t="shared" si="229"/>
        <v>0</v>
      </c>
      <c r="CE522" s="279"/>
    </row>
    <row r="523" spans="1:83" s="40" customFormat="1" ht="12.75">
      <c r="A523" s="227"/>
      <c r="B523" s="88"/>
      <c r="C523" s="89"/>
      <c r="D523" s="90"/>
      <c r="E523" s="89"/>
      <c r="F523" s="91"/>
      <c r="G523" s="304"/>
      <c r="H523" s="41"/>
      <c r="I523" s="42" t="str">
        <f t="shared" si="238"/>
        <v/>
      </c>
      <c r="J523" s="43" t="str">
        <f t="shared" si="221"/>
        <v/>
      </c>
      <c r="K523" s="44" t="str">
        <f>IF(J523="","",IF(COUNTIF($J$4:J523,J523)=0,"",(COUNTIF($J$4:J523,J523))))</f>
        <v/>
      </c>
      <c r="L523" s="44" t="str">
        <f>IF(K523="","",J523&amp;" _ "&amp;COUNTIF($J$4:J523,J523)&amp;"_"&amp;N523)</f>
        <v/>
      </c>
      <c r="M523" s="45" t="str">
        <f t="shared" si="214"/>
        <v/>
      </c>
      <c r="N523" s="44" t="str">
        <f t="shared" si="215"/>
        <v/>
      </c>
      <c r="O523" s="57" t="str">
        <f t="shared" si="216"/>
        <v/>
      </c>
      <c r="P523" s="48" t="str" cm="1">
        <f t="array" ref="P523">IFERROR(IF(C523="P",G523,IF($K523=1,$M523,$M523+LOOKUP(2,1/($J$4:$J522=J523),$P$4:$P522))),"")</f>
        <v/>
      </c>
      <c r="Q523" s="57" t="str" cm="1">
        <f t="array" ref="Q523">IFERROR(IF(OR(C523="P",C523="A",C523="R"),F523,IF($K523=1,F523,IF(LOOKUP(2,1/($J$4:$J522=$J523),$P$4:$P522)=0,$F523,IF(AND($C523="C",LOOKUP(2,1/($J$4:$J522=$J523),$P$4:$P522)&gt;0),(F523*G523+LOOKUP(2,1/($J$4:$J522=$J523),$P$4:$P522)*LOOKUP(2,1/($J$4:$J522=$J523),$Q$4:$Q522))/$P523,IF(AND($C523="C",LOOKUP(2,1/($J$4:$J522=$J523),$P$4:$P522)&lt;0),LOOKUP(2,1/($J$4:$J522=$J523),$Q$4:$Q522),IF(AND($C523="V",LOOKUP(2,1/($J$4:$J522=$J523),$P$4:$P522)&lt;0),((-1*(F523*G523))+LOOKUP(2,1/($J$4:$J522=$J523),$P$4:$P522)*LOOKUP(2,1/($J$4:$J522=$J523),$Q$4:$Q522))/$P523,IF(AND($C523="V",LOOKUP(2,1/($J$4:$J522=$J523),$P$4:$P522)&gt;0),LOOKUP(2,1/($J$4:$J522=$J523),$Q$4:$Q522),""))))))),"")</f>
        <v/>
      </c>
      <c r="R523" s="49" t="str">
        <f t="shared" si="219"/>
        <v/>
      </c>
      <c r="S523" s="49" t="str">
        <f t="shared" si="230"/>
        <v/>
      </c>
      <c r="T523" s="49" t="str">
        <f t="shared" si="217"/>
        <v/>
      </c>
      <c r="U523" s="49" t="str">
        <f>IFERROR(IF(C523="P",S523,IF(K523=1,0,IF(OR(LOOKUP(2,1/($E$4:$E522=$E523),$P$4:$P522)=0,AND($C523="C",$N523="LONG"),AND(C523="V",N523="SHORT")),0,S523+(M523*Q523)))),"")</f>
        <v/>
      </c>
      <c r="V523" s="49" t="str">
        <f t="shared" si="218"/>
        <v/>
      </c>
      <c r="W523" s="50" t="str">
        <f t="shared" si="237"/>
        <v/>
      </c>
      <c r="Y523" s="51" t="str">
        <f t="shared" si="224"/>
        <v/>
      </c>
      <c r="Z523" s="50" t="str">
        <f t="shared" si="231"/>
        <v/>
      </c>
      <c r="AA523" s="50" t="str">
        <f t="shared" si="222"/>
        <v/>
      </c>
      <c r="AB523" s="50" t="str">
        <f t="shared" si="225"/>
        <v/>
      </c>
      <c r="AC523" s="58" t="str">
        <f t="shared" si="226"/>
        <v/>
      </c>
      <c r="AD523" s="53" t="str">
        <f t="shared" si="223"/>
        <v/>
      </c>
      <c r="AE523" s="53" t="str">
        <f t="shared" si="227"/>
        <v/>
      </c>
      <c r="AF523" s="59" t="str">
        <f t="shared" si="228"/>
        <v/>
      </c>
      <c r="AG523" s="40" t="str">
        <f>C523&amp;COUNTIFS($C$3:C523,"V")</f>
        <v>0</v>
      </c>
      <c r="AH523" s="266" t="str">
        <f t="shared" si="220"/>
        <v/>
      </c>
      <c r="AI523" s="56" t="str">
        <f t="shared" si="232"/>
        <v/>
      </c>
      <c r="AJ523" s="265" t="str">
        <f t="shared" si="233"/>
        <v/>
      </c>
      <c r="AK523" s="267" t="str">
        <f t="shared" si="234"/>
        <v/>
      </c>
      <c r="AL523" s="267" t="str">
        <f t="shared" si="235"/>
        <v/>
      </c>
      <c r="AM523" s="40" t="str">
        <f t="shared" si="236"/>
        <v/>
      </c>
      <c r="AN523" s="267">
        <f t="shared" si="229"/>
        <v>0</v>
      </c>
      <c r="CE523" s="279"/>
    </row>
    <row r="524" spans="1:83" s="40" customFormat="1" ht="12.75">
      <c r="A524" s="227"/>
      <c r="B524" s="88"/>
      <c r="C524" s="89"/>
      <c r="D524" s="90"/>
      <c r="E524" s="89"/>
      <c r="F524" s="91"/>
      <c r="G524" s="304"/>
      <c r="H524" s="41"/>
      <c r="I524" s="42" t="str">
        <f t="shared" si="238"/>
        <v/>
      </c>
      <c r="J524" s="43" t="str">
        <f t="shared" si="221"/>
        <v/>
      </c>
      <c r="K524" s="44" t="str">
        <f>IF(J524="","",IF(COUNTIF($J$4:J524,J524)=0,"",(COUNTIF($J$4:J524,J524))))</f>
        <v/>
      </c>
      <c r="L524" s="44" t="str">
        <f>IF(K524="","",J524&amp;" _ "&amp;COUNTIF($J$4:J524,J524)&amp;"_"&amp;N524)</f>
        <v/>
      </c>
      <c r="M524" s="45" t="str">
        <f t="shared" si="214"/>
        <v/>
      </c>
      <c r="N524" s="44" t="str">
        <f t="shared" si="215"/>
        <v/>
      </c>
      <c r="O524" s="57" t="str">
        <f t="shared" si="216"/>
        <v/>
      </c>
      <c r="P524" s="48" t="str" cm="1">
        <f t="array" ref="P524">IFERROR(IF(C524="P",G524,IF($K524=1,$M524,$M524+LOOKUP(2,1/($J$4:$J523=J524),$P$4:$P523))),"")</f>
        <v/>
      </c>
      <c r="Q524" s="57" t="str" cm="1">
        <f t="array" ref="Q524">IFERROR(IF(OR(C524="P",C524="A",C524="R"),F524,IF($K524=1,F524,IF(LOOKUP(2,1/($J$4:$J523=$J524),$P$4:$P523)=0,$F524,IF(AND($C524="C",LOOKUP(2,1/($J$4:$J523=$J524),$P$4:$P523)&gt;0),(F524*G524+LOOKUP(2,1/($J$4:$J523=$J524),$P$4:$P523)*LOOKUP(2,1/($J$4:$J523=$J524),$Q$4:$Q523))/$P524,IF(AND($C524="C",LOOKUP(2,1/($J$4:$J523=$J524),$P$4:$P523)&lt;0),LOOKUP(2,1/($J$4:$J523=$J524),$Q$4:$Q523),IF(AND($C524="V",LOOKUP(2,1/($J$4:$J523=$J524),$P$4:$P523)&lt;0),((-1*(F524*G524))+LOOKUP(2,1/($J$4:$J523=$J524),$P$4:$P523)*LOOKUP(2,1/($J$4:$J523=$J524),$Q$4:$Q523))/$P524,IF(AND($C524="V",LOOKUP(2,1/($J$4:$J523=$J524),$P$4:$P523)&gt;0),LOOKUP(2,1/($J$4:$J523=$J524),$Q$4:$Q523),""))))))),"")</f>
        <v/>
      </c>
      <c r="R524" s="49" t="str">
        <f t="shared" si="219"/>
        <v/>
      </c>
      <c r="S524" s="49" t="str">
        <f t="shared" si="230"/>
        <v/>
      </c>
      <c r="T524" s="49" t="str">
        <f t="shared" si="217"/>
        <v/>
      </c>
      <c r="U524" s="49" t="str">
        <f>IFERROR(IF(C524="P",S524,IF(K524=1,0,IF(OR(LOOKUP(2,1/($E$4:$E523=$E524),$P$4:$P523)=0,AND($C524="C",$N524="LONG"),AND(C524="V",N524="SHORT")),0,S524+(M524*Q524)))),"")</f>
        <v/>
      </c>
      <c r="V524" s="49" t="str">
        <f t="shared" si="218"/>
        <v/>
      </c>
      <c r="W524" s="50" t="str">
        <f t="shared" si="237"/>
        <v/>
      </c>
      <c r="Y524" s="51" t="str">
        <f t="shared" si="224"/>
        <v/>
      </c>
      <c r="Z524" s="50" t="str">
        <f t="shared" si="231"/>
        <v/>
      </c>
      <c r="AA524" s="50" t="str">
        <f t="shared" si="222"/>
        <v/>
      </c>
      <c r="AB524" s="50" t="str">
        <f t="shared" si="225"/>
        <v/>
      </c>
      <c r="AC524" s="58" t="str">
        <f t="shared" si="226"/>
        <v/>
      </c>
      <c r="AD524" s="53" t="str">
        <f t="shared" si="223"/>
        <v/>
      </c>
      <c r="AE524" s="53" t="str">
        <f t="shared" si="227"/>
        <v/>
      </c>
      <c r="AF524" s="59" t="str">
        <f t="shared" si="228"/>
        <v/>
      </c>
      <c r="AG524" s="40" t="str">
        <f>C524&amp;COUNTIFS($C$3:C524,"V")</f>
        <v>0</v>
      </c>
      <c r="AH524" s="266" t="str">
        <f t="shared" si="220"/>
        <v/>
      </c>
      <c r="AI524" s="56" t="str">
        <f t="shared" si="232"/>
        <v/>
      </c>
      <c r="AJ524" s="265" t="str">
        <f t="shared" si="233"/>
        <v/>
      </c>
      <c r="AK524" s="267" t="str">
        <f t="shared" si="234"/>
        <v/>
      </c>
      <c r="AL524" s="267" t="str">
        <f t="shared" si="235"/>
        <v/>
      </c>
      <c r="AM524" s="40" t="str">
        <f t="shared" si="236"/>
        <v/>
      </c>
      <c r="AN524" s="267">
        <f t="shared" si="229"/>
        <v>0</v>
      </c>
      <c r="CE524" s="279"/>
    </row>
    <row r="525" spans="1:83" s="40" customFormat="1" ht="12.75">
      <c r="A525" s="227"/>
      <c r="B525" s="88"/>
      <c r="C525" s="89"/>
      <c r="D525" s="90"/>
      <c r="E525" s="89"/>
      <c r="F525" s="91"/>
      <c r="G525" s="304"/>
      <c r="H525" s="41"/>
      <c r="I525" s="42" t="str">
        <f t="shared" si="238"/>
        <v/>
      </c>
      <c r="J525" s="43" t="str">
        <f t="shared" si="221"/>
        <v/>
      </c>
      <c r="K525" s="44" t="str">
        <f>IF(J525="","",IF(COUNTIF($J$4:J525,J525)=0,"",(COUNTIF($J$4:J525,J525))))</f>
        <v/>
      </c>
      <c r="L525" s="44" t="str">
        <f>IF(K525="","",J525&amp;" _ "&amp;COUNTIF($J$4:J525,J525)&amp;"_"&amp;N525)</f>
        <v/>
      </c>
      <c r="M525" s="45" t="str">
        <f t="shared" ref="M525:M588" si="239">IF(F525="","",IF(OR(C525="C",C525="R"),G525,G525*-1))</f>
        <v/>
      </c>
      <c r="N525" s="44" t="str">
        <f t="shared" ref="N525:N588" si="240">IF(E525="","",IF(C525="A","",IF(C525="R","",IF(P525=0,"",IF(C525="P","",IF(P525&gt;0,"LONG","SHORT"))))))</f>
        <v/>
      </c>
      <c r="O525" s="57" t="str">
        <f t="shared" ref="O525:O588" si="241">IF(G525="","",F525*G525)</f>
        <v/>
      </c>
      <c r="P525" s="48" t="str" cm="1">
        <f t="array" ref="P525">IFERROR(IF(C525="P",G525,IF($K525=1,$M525,$M525+LOOKUP(2,1/($J$4:$J524=J525),$P$4:$P524))),"")</f>
        <v/>
      </c>
      <c r="Q525" s="57" t="str" cm="1">
        <f t="array" ref="Q525">IFERROR(IF(OR(C525="P",C525="A",C525="R"),F525,IF($K525=1,F525,IF(LOOKUP(2,1/($J$4:$J524=$J525),$P$4:$P524)=0,$F525,IF(AND($C525="C",LOOKUP(2,1/($J$4:$J524=$J525),$P$4:$P524)&gt;0),(F525*G525+LOOKUP(2,1/($J$4:$J524=$J525),$P$4:$P524)*LOOKUP(2,1/($J$4:$J524=$J525),$Q$4:$Q524))/$P525,IF(AND($C525="C",LOOKUP(2,1/($J$4:$J524=$J525),$P$4:$P524)&lt;0),LOOKUP(2,1/($J$4:$J524=$J525),$Q$4:$Q524),IF(AND($C525="V",LOOKUP(2,1/($J$4:$J524=$J525),$P$4:$P524)&lt;0),((-1*(F525*G525))+LOOKUP(2,1/($J$4:$J524=$J525),$P$4:$P524)*LOOKUP(2,1/($J$4:$J524=$J525),$Q$4:$Q524))/$P525,IF(AND($C525="V",LOOKUP(2,1/($J$4:$J524=$J525),$P$4:$P524)&gt;0),LOOKUP(2,1/($J$4:$J524=$J525),$Q$4:$Q524),""))))))),"")</f>
        <v/>
      </c>
      <c r="R525" s="49" t="str">
        <f t="shared" si="219"/>
        <v/>
      </c>
      <c r="S525" s="49" t="str">
        <f t="shared" si="230"/>
        <v/>
      </c>
      <c r="T525" s="49" t="str">
        <f t="shared" ref="T525:T588" si="242">IF(C525&lt;&gt;"",S525+T524,"")</f>
        <v/>
      </c>
      <c r="U525" s="49" t="str">
        <f>IFERROR(IF(C525="P",S525,IF(K525=1,0,IF(OR(LOOKUP(2,1/($E$4:$E524=$E525),$P$4:$P524)=0,AND($C525="C",$N525="LONG"),AND(C525="V",N525="SHORT")),0,S525+(M525*Q525)))),"")</f>
        <v/>
      </c>
      <c r="V525" s="49" t="str">
        <f t="shared" ref="V525:V588" si="243">IFERROR(U525+V524,"")</f>
        <v/>
      </c>
      <c r="W525" s="50" t="str">
        <f t="shared" si="237"/>
        <v/>
      </c>
      <c r="Y525" s="51" t="str">
        <f t="shared" si="224"/>
        <v/>
      </c>
      <c r="Z525" s="50" t="str">
        <f t="shared" si="231"/>
        <v/>
      </c>
      <c r="AA525" s="50" t="str">
        <f t="shared" si="222"/>
        <v/>
      </c>
      <c r="AB525" s="50" t="str">
        <f t="shared" si="225"/>
        <v/>
      </c>
      <c r="AC525" s="58" t="str">
        <f t="shared" si="226"/>
        <v/>
      </c>
      <c r="AD525" s="53" t="str">
        <f t="shared" si="223"/>
        <v/>
      </c>
      <c r="AE525" s="53" t="str">
        <f t="shared" si="227"/>
        <v/>
      </c>
      <c r="AF525" s="59" t="str">
        <f t="shared" si="228"/>
        <v/>
      </c>
      <c r="AG525" s="40" t="str">
        <f>C525&amp;COUNTIFS($C$3:C525,"V")</f>
        <v>0</v>
      </c>
      <c r="AH525" s="266" t="str">
        <f t="shared" si="220"/>
        <v/>
      </c>
      <c r="AI525" s="56" t="str">
        <f t="shared" si="232"/>
        <v/>
      </c>
      <c r="AJ525" s="265" t="str">
        <f t="shared" si="233"/>
        <v/>
      </c>
      <c r="AK525" s="267" t="str">
        <f t="shared" si="234"/>
        <v/>
      </c>
      <c r="AL525" s="267" t="str">
        <f t="shared" si="235"/>
        <v/>
      </c>
      <c r="AM525" s="40" t="str">
        <f t="shared" si="236"/>
        <v/>
      </c>
      <c r="AN525" s="267">
        <f t="shared" si="229"/>
        <v>0</v>
      </c>
      <c r="CE525" s="279"/>
    </row>
    <row r="526" spans="1:83" s="40" customFormat="1" ht="12.75">
      <c r="A526" s="227"/>
      <c r="B526" s="88"/>
      <c r="C526" s="89"/>
      <c r="D526" s="90"/>
      <c r="E526" s="89"/>
      <c r="F526" s="91"/>
      <c r="G526" s="304"/>
      <c r="H526" s="41"/>
      <c r="I526" s="42" t="str">
        <f t="shared" si="238"/>
        <v/>
      </c>
      <c r="J526" s="43" t="str">
        <f t="shared" si="221"/>
        <v/>
      </c>
      <c r="K526" s="44" t="str">
        <f>IF(J526="","",IF(COUNTIF($J$4:J526,J526)=0,"",(COUNTIF($J$4:J526,J526))))</f>
        <v/>
      </c>
      <c r="L526" s="44" t="str">
        <f>IF(K526="","",J526&amp;" _ "&amp;COUNTIF($J$4:J526,J526)&amp;"_"&amp;N526)</f>
        <v/>
      </c>
      <c r="M526" s="45" t="str">
        <f t="shared" si="239"/>
        <v/>
      </c>
      <c r="N526" s="44" t="str">
        <f t="shared" si="240"/>
        <v/>
      </c>
      <c r="O526" s="57" t="str">
        <f t="shared" si="241"/>
        <v/>
      </c>
      <c r="P526" s="48" t="str" cm="1">
        <f t="array" ref="P526">IFERROR(IF(C526="P",G526,IF($K526=1,$M526,$M526+LOOKUP(2,1/($J$4:$J525=J526),$P$4:$P525))),"")</f>
        <v/>
      </c>
      <c r="Q526" s="57" t="str" cm="1">
        <f t="array" ref="Q526">IFERROR(IF(OR(C526="P",C526="A",C526="R"),F526,IF($K526=1,F526,IF(LOOKUP(2,1/($J$4:$J525=$J526),$P$4:$P525)=0,$F526,IF(AND($C526="C",LOOKUP(2,1/($J$4:$J525=$J526),$P$4:$P525)&gt;0),(F526*G526+LOOKUP(2,1/($J$4:$J525=$J526),$P$4:$P525)*LOOKUP(2,1/($J$4:$J525=$J526),$Q$4:$Q525))/$P526,IF(AND($C526="C",LOOKUP(2,1/($J$4:$J525=$J526),$P$4:$P525)&lt;0),LOOKUP(2,1/($J$4:$J525=$J526),$Q$4:$Q525),IF(AND($C526="V",LOOKUP(2,1/($J$4:$J525=$J526),$P$4:$P525)&lt;0),((-1*(F526*G526))+LOOKUP(2,1/($J$4:$J525=$J526),$P$4:$P525)*LOOKUP(2,1/($J$4:$J525=$J526),$Q$4:$Q525))/$P526,IF(AND($C526="V",LOOKUP(2,1/($J$4:$J525=$J526),$P$4:$P525)&gt;0),LOOKUP(2,1/($J$4:$J525=$J526),$Q$4:$Q525),""))))))),"")</f>
        <v/>
      </c>
      <c r="R526" s="49" t="str">
        <f t="shared" si="219"/>
        <v/>
      </c>
      <c r="S526" s="49" t="str">
        <f t="shared" si="230"/>
        <v/>
      </c>
      <c r="T526" s="49" t="str">
        <f t="shared" si="242"/>
        <v/>
      </c>
      <c r="U526" s="49" t="str">
        <f>IFERROR(IF(C526="P",S526,IF(K526=1,0,IF(OR(LOOKUP(2,1/($E$4:$E525=$E526),$P$4:$P525)=0,AND($C526="C",$N526="LONG"),AND(C526="V",N526="SHORT")),0,S526+(M526*Q526)))),"")</f>
        <v/>
      </c>
      <c r="V526" s="49" t="str">
        <f t="shared" si="243"/>
        <v/>
      </c>
      <c r="W526" s="50" t="str">
        <f t="shared" si="237"/>
        <v/>
      </c>
      <c r="Y526" s="51" t="str">
        <f t="shared" si="224"/>
        <v/>
      </c>
      <c r="Z526" s="50" t="str">
        <f t="shared" si="231"/>
        <v/>
      </c>
      <c r="AA526" s="50" t="str">
        <f t="shared" si="222"/>
        <v/>
      </c>
      <c r="AB526" s="50" t="str">
        <f t="shared" si="225"/>
        <v/>
      </c>
      <c r="AC526" s="58" t="str">
        <f t="shared" si="226"/>
        <v/>
      </c>
      <c r="AD526" s="53" t="str">
        <f t="shared" si="223"/>
        <v/>
      </c>
      <c r="AE526" s="53" t="str">
        <f t="shared" si="227"/>
        <v/>
      </c>
      <c r="AF526" s="59" t="str">
        <f t="shared" si="228"/>
        <v/>
      </c>
      <c r="AG526" s="40" t="str">
        <f>C526&amp;COUNTIFS($C$3:C526,"V")</f>
        <v>0</v>
      </c>
      <c r="AH526" s="266" t="str">
        <f t="shared" si="220"/>
        <v/>
      </c>
      <c r="AI526" s="56" t="str">
        <f t="shared" si="232"/>
        <v/>
      </c>
      <c r="AJ526" s="265" t="str">
        <f t="shared" si="233"/>
        <v/>
      </c>
      <c r="AK526" s="267" t="str">
        <f t="shared" si="234"/>
        <v/>
      </c>
      <c r="AL526" s="267" t="str">
        <f t="shared" si="235"/>
        <v/>
      </c>
      <c r="AM526" s="40" t="str">
        <f t="shared" si="236"/>
        <v/>
      </c>
      <c r="AN526" s="267">
        <f t="shared" si="229"/>
        <v>0</v>
      </c>
      <c r="CE526" s="279"/>
    </row>
    <row r="527" spans="1:83" s="40" customFormat="1" ht="12.75">
      <c r="A527" s="227"/>
      <c r="B527" s="88"/>
      <c r="C527" s="89"/>
      <c r="D527" s="90"/>
      <c r="E527" s="89"/>
      <c r="F527" s="91"/>
      <c r="G527" s="304"/>
      <c r="H527" s="41"/>
      <c r="I527" s="42" t="str">
        <f t="shared" si="238"/>
        <v/>
      </c>
      <c r="J527" s="43" t="str">
        <f t="shared" si="221"/>
        <v/>
      </c>
      <c r="K527" s="44" t="str">
        <f>IF(J527="","",IF(COUNTIF($J$4:J527,J527)=0,"",(COUNTIF($J$4:J527,J527))))</f>
        <v/>
      </c>
      <c r="L527" s="44" t="str">
        <f>IF(K527="","",J527&amp;" _ "&amp;COUNTIF($J$4:J527,J527)&amp;"_"&amp;N527)</f>
        <v/>
      </c>
      <c r="M527" s="45" t="str">
        <f t="shared" si="239"/>
        <v/>
      </c>
      <c r="N527" s="44" t="str">
        <f t="shared" si="240"/>
        <v/>
      </c>
      <c r="O527" s="57" t="str">
        <f t="shared" si="241"/>
        <v/>
      </c>
      <c r="P527" s="48" t="str" cm="1">
        <f t="array" ref="P527">IFERROR(IF(C527="P",G527,IF($K527=1,$M527,$M527+LOOKUP(2,1/($J$4:$J526=J527),$P$4:$P526))),"")</f>
        <v/>
      </c>
      <c r="Q527" s="57" t="str" cm="1">
        <f t="array" ref="Q527">IFERROR(IF(OR(C527="P",C527="A",C527="R"),F527,IF($K527=1,F527,IF(LOOKUP(2,1/($J$4:$J526=$J527),$P$4:$P526)=0,$F527,IF(AND($C527="C",LOOKUP(2,1/($J$4:$J526=$J527),$P$4:$P526)&gt;0),(F527*G527+LOOKUP(2,1/($J$4:$J526=$J527),$P$4:$P526)*LOOKUP(2,1/($J$4:$J526=$J527),$Q$4:$Q526))/$P527,IF(AND($C527="C",LOOKUP(2,1/($J$4:$J526=$J527),$P$4:$P526)&lt;0),LOOKUP(2,1/($J$4:$J526=$J527),$Q$4:$Q526),IF(AND($C527="V",LOOKUP(2,1/($J$4:$J526=$J527),$P$4:$P526)&lt;0),((-1*(F527*G527))+LOOKUP(2,1/($J$4:$J526=$J527),$P$4:$P526)*LOOKUP(2,1/($J$4:$J526=$J527),$Q$4:$Q526))/$P527,IF(AND($C527="V",LOOKUP(2,1/($J$4:$J526=$J527),$P$4:$P526)&gt;0),LOOKUP(2,1/($J$4:$J526=$J527),$Q$4:$Q526),""))))))),"")</f>
        <v/>
      </c>
      <c r="R527" s="49" t="str">
        <f t="shared" si="219"/>
        <v/>
      </c>
      <c r="S527" s="49" t="str">
        <f t="shared" si="230"/>
        <v/>
      </c>
      <c r="T527" s="49" t="str">
        <f t="shared" si="242"/>
        <v/>
      </c>
      <c r="U527" s="49" t="str">
        <f>IFERROR(IF(C527="P",S527,IF(K527=1,0,IF(OR(LOOKUP(2,1/($E$4:$E526=$E527),$P$4:$P526)=0,AND($C527="C",$N527="LONG"),AND(C527="V",N527="SHORT")),0,S527+(M527*Q527)))),"")</f>
        <v/>
      </c>
      <c r="V527" s="49" t="str">
        <f t="shared" si="243"/>
        <v/>
      </c>
      <c r="W527" s="50" t="str">
        <f t="shared" si="237"/>
        <v/>
      </c>
      <c r="Y527" s="51" t="str">
        <f t="shared" si="224"/>
        <v/>
      </c>
      <c r="Z527" s="50" t="str">
        <f t="shared" si="231"/>
        <v/>
      </c>
      <c r="AA527" s="50" t="str">
        <f t="shared" si="222"/>
        <v/>
      </c>
      <c r="AB527" s="50" t="str">
        <f t="shared" si="225"/>
        <v/>
      </c>
      <c r="AC527" s="58" t="str">
        <f t="shared" si="226"/>
        <v/>
      </c>
      <c r="AD527" s="53" t="str">
        <f t="shared" si="223"/>
        <v/>
      </c>
      <c r="AE527" s="53" t="str">
        <f t="shared" si="227"/>
        <v/>
      </c>
      <c r="AF527" s="59" t="str">
        <f t="shared" si="228"/>
        <v/>
      </c>
      <c r="AG527" s="40" t="str">
        <f>C527&amp;COUNTIFS($C$3:C527,"V")</f>
        <v>0</v>
      </c>
      <c r="AH527" s="266" t="str">
        <f t="shared" si="220"/>
        <v/>
      </c>
      <c r="AI527" s="56" t="str">
        <f t="shared" si="232"/>
        <v/>
      </c>
      <c r="AJ527" s="265" t="str">
        <f t="shared" si="233"/>
        <v/>
      </c>
      <c r="AK527" s="267" t="str">
        <f t="shared" si="234"/>
        <v/>
      </c>
      <c r="AL527" s="267" t="str">
        <f t="shared" si="235"/>
        <v/>
      </c>
      <c r="AM527" s="40" t="str">
        <f t="shared" si="236"/>
        <v/>
      </c>
      <c r="AN527" s="267">
        <f t="shared" si="229"/>
        <v>0</v>
      </c>
      <c r="CE527" s="279"/>
    </row>
    <row r="528" spans="1:83" s="40" customFormat="1" ht="12.75">
      <c r="A528" s="227"/>
      <c r="B528" s="88"/>
      <c r="C528" s="89"/>
      <c r="D528" s="90"/>
      <c r="E528" s="89"/>
      <c r="F528" s="91"/>
      <c r="G528" s="304"/>
      <c r="H528" s="41"/>
      <c r="I528" s="42" t="str">
        <f t="shared" si="238"/>
        <v/>
      </c>
      <c r="J528" s="43" t="str">
        <f t="shared" si="221"/>
        <v/>
      </c>
      <c r="K528" s="44" t="str">
        <f>IF(J528="","",IF(COUNTIF($J$4:J528,J528)=0,"",(COUNTIF($J$4:J528,J528))))</f>
        <v/>
      </c>
      <c r="L528" s="44" t="str">
        <f>IF(K528="","",J528&amp;" _ "&amp;COUNTIF($J$4:J528,J528)&amp;"_"&amp;N528)</f>
        <v/>
      </c>
      <c r="M528" s="45" t="str">
        <f t="shared" si="239"/>
        <v/>
      </c>
      <c r="N528" s="44" t="str">
        <f t="shared" si="240"/>
        <v/>
      </c>
      <c r="O528" s="57" t="str">
        <f t="shared" si="241"/>
        <v/>
      </c>
      <c r="P528" s="48" t="str" cm="1">
        <f t="array" ref="P528">IFERROR(IF(C528="P",G528,IF($K528=1,$M528,$M528+LOOKUP(2,1/($J$4:$J527=J528),$P$4:$P527))),"")</f>
        <v/>
      </c>
      <c r="Q528" s="57" t="str" cm="1">
        <f t="array" ref="Q528">IFERROR(IF(OR(C528="P",C528="A",C528="R"),F528,IF($K528=1,F528,IF(LOOKUP(2,1/($J$4:$J527=$J528),$P$4:$P527)=0,$F528,IF(AND($C528="C",LOOKUP(2,1/($J$4:$J527=$J528),$P$4:$P527)&gt;0),(F528*G528+LOOKUP(2,1/($J$4:$J527=$J528),$P$4:$P527)*LOOKUP(2,1/($J$4:$J527=$J528),$Q$4:$Q527))/$P528,IF(AND($C528="C",LOOKUP(2,1/($J$4:$J527=$J528),$P$4:$P527)&lt;0),LOOKUP(2,1/($J$4:$J527=$J528),$Q$4:$Q527),IF(AND($C528="V",LOOKUP(2,1/($J$4:$J527=$J528),$P$4:$P527)&lt;0),((-1*(F528*G528))+LOOKUP(2,1/($J$4:$J527=$J528),$P$4:$P527)*LOOKUP(2,1/($J$4:$J527=$J528),$Q$4:$Q527))/$P528,IF(AND($C528="V",LOOKUP(2,1/($J$4:$J527=$J528),$P$4:$P527)&gt;0),LOOKUP(2,1/($J$4:$J527=$J528),$Q$4:$Q527),""))))))),"")</f>
        <v/>
      </c>
      <c r="R528" s="49" t="str">
        <f t="shared" si="219"/>
        <v/>
      </c>
      <c r="S528" s="49" t="str">
        <f t="shared" si="230"/>
        <v/>
      </c>
      <c r="T528" s="49" t="str">
        <f t="shared" si="242"/>
        <v/>
      </c>
      <c r="U528" s="49" t="str">
        <f>IFERROR(IF(C528="P",S528,IF(K528=1,0,IF(OR(LOOKUP(2,1/($E$4:$E527=$E528),$P$4:$P527)=0,AND($C528="C",$N528="LONG"),AND(C528="V",N528="SHORT")),0,S528+(M528*Q528)))),"")</f>
        <v/>
      </c>
      <c r="V528" s="49" t="str">
        <f t="shared" si="243"/>
        <v/>
      </c>
      <c r="W528" s="50" t="str">
        <f t="shared" si="237"/>
        <v/>
      </c>
      <c r="Y528" s="51" t="str">
        <f t="shared" si="224"/>
        <v/>
      </c>
      <c r="Z528" s="50" t="str">
        <f t="shared" si="231"/>
        <v/>
      </c>
      <c r="AA528" s="50" t="str">
        <f t="shared" si="222"/>
        <v/>
      </c>
      <c r="AB528" s="50" t="str">
        <f t="shared" si="225"/>
        <v/>
      </c>
      <c r="AC528" s="58" t="str">
        <f t="shared" si="226"/>
        <v/>
      </c>
      <c r="AD528" s="53" t="str">
        <f t="shared" si="223"/>
        <v/>
      </c>
      <c r="AE528" s="53" t="str">
        <f t="shared" si="227"/>
        <v/>
      </c>
      <c r="AF528" s="59" t="str">
        <f t="shared" si="228"/>
        <v/>
      </c>
      <c r="AG528" s="40" t="str">
        <f>C528&amp;COUNTIFS($C$3:C528,"V")</f>
        <v>0</v>
      </c>
      <c r="AH528" s="266" t="str">
        <f t="shared" si="220"/>
        <v/>
      </c>
      <c r="AI528" s="56" t="str">
        <f t="shared" si="232"/>
        <v/>
      </c>
      <c r="AJ528" s="265" t="str">
        <f t="shared" si="233"/>
        <v/>
      </c>
      <c r="AK528" s="267" t="str">
        <f t="shared" si="234"/>
        <v/>
      </c>
      <c r="AL528" s="267" t="str">
        <f t="shared" si="235"/>
        <v/>
      </c>
      <c r="AM528" s="40" t="str">
        <f t="shared" si="236"/>
        <v/>
      </c>
      <c r="AN528" s="267">
        <f t="shared" si="229"/>
        <v>0</v>
      </c>
      <c r="CE528" s="279"/>
    </row>
    <row r="529" spans="1:83" s="40" customFormat="1" ht="12.75">
      <c r="A529" s="227"/>
      <c r="B529" s="88"/>
      <c r="C529" s="89"/>
      <c r="D529" s="90"/>
      <c r="E529" s="89"/>
      <c r="F529" s="91"/>
      <c r="G529" s="304"/>
      <c r="H529" s="41"/>
      <c r="I529" s="42" t="str">
        <f t="shared" si="238"/>
        <v/>
      </c>
      <c r="J529" s="43" t="str">
        <f t="shared" si="221"/>
        <v/>
      </c>
      <c r="K529" s="44" t="str">
        <f>IF(J529="","",IF(COUNTIF($J$4:J529,J529)=0,"",(COUNTIF($J$4:J529,J529))))</f>
        <v/>
      </c>
      <c r="L529" s="44" t="str">
        <f>IF(K529="","",J529&amp;" _ "&amp;COUNTIF($J$4:J529,J529)&amp;"_"&amp;N529)</f>
        <v/>
      </c>
      <c r="M529" s="45" t="str">
        <f t="shared" si="239"/>
        <v/>
      </c>
      <c r="N529" s="44" t="str">
        <f t="shared" si="240"/>
        <v/>
      </c>
      <c r="O529" s="57" t="str">
        <f t="shared" si="241"/>
        <v/>
      </c>
      <c r="P529" s="48" t="str" cm="1">
        <f t="array" ref="P529">IFERROR(IF(C529="P",G529,IF($K529=1,$M529,$M529+LOOKUP(2,1/($J$4:$J528=J529),$P$4:$P528))),"")</f>
        <v/>
      </c>
      <c r="Q529" s="57" t="str" cm="1">
        <f t="array" ref="Q529">IFERROR(IF(OR(C529="P",C529="A",C529="R"),F529,IF($K529=1,F529,IF(LOOKUP(2,1/($J$4:$J528=$J529),$P$4:$P528)=0,$F529,IF(AND($C529="C",LOOKUP(2,1/($J$4:$J528=$J529),$P$4:$P528)&gt;0),(F529*G529+LOOKUP(2,1/($J$4:$J528=$J529),$P$4:$P528)*LOOKUP(2,1/($J$4:$J528=$J529),$Q$4:$Q528))/$P529,IF(AND($C529="C",LOOKUP(2,1/($J$4:$J528=$J529),$P$4:$P528)&lt;0),LOOKUP(2,1/($J$4:$J528=$J529),$Q$4:$Q528),IF(AND($C529="V",LOOKUP(2,1/($J$4:$J528=$J529),$P$4:$P528)&lt;0),((-1*(F529*G529))+LOOKUP(2,1/($J$4:$J528=$J529),$P$4:$P528)*LOOKUP(2,1/($J$4:$J528=$J529),$Q$4:$Q528))/$P529,IF(AND($C529="V",LOOKUP(2,1/($J$4:$J528=$J529),$P$4:$P528)&gt;0),LOOKUP(2,1/($J$4:$J528=$J529),$Q$4:$Q528),""))))))),"")</f>
        <v/>
      </c>
      <c r="R529" s="49" t="str">
        <f t="shared" ref="R529:R592" si="244">IFERROR(Q529*P529,"")</f>
        <v/>
      </c>
      <c r="S529" s="49" t="str">
        <f t="shared" si="230"/>
        <v/>
      </c>
      <c r="T529" s="49" t="str">
        <f t="shared" si="242"/>
        <v/>
      </c>
      <c r="U529" s="49" t="str">
        <f>IFERROR(IF(C529="P",S529,IF(K529=1,0,IF(OR(LOOKUP(2,1/($E$4:$E528=$E529),$P$4:$P528)=0,AND($C529="C",$N529="LONG"),AND(C529="V",N529="SHORT")),0,S529+(M529*Q529)))),"")</f>
        <v/>
      </c>
      <c r="V529" s="49" t="str">
        <f t="shared" si="243"/>
        <v/>
      </c>
      <c r="W529" s="50" t="str">
        <f t="shared" si="237"/>
        <v/>
      </c>
      <c r="Y529" s="51" t="str">
        <f t="shared" si="224"/>
        <v/>
      </c>
      <c r="Z529" s="50" t="str">
        <f t="shared" si="231"/>
        <v/>
      </c>
      <c r="AA529" s="50" t="str">
        <f t="shared" si="222"/>
        <v/>
      </c>
      <c r="AB529" s="50" t="str">
        <f t="shared" si="225"/>
        <v/>
      </c>
      <c r="AC529" s="58" t="str">
        <f t="shared" si="226"/>
        <v/>
      </c>
      <c r="AD529" s="53" t="str">
        <f t="shared" si="223"/>
        <v/>
      </c>
      <c r="AE529" s="53" t="str">
        <f t="shared" si="227"/>
        <v/>
      </c>
      <c r="AF529" s="59" t="str">
        <f t="shared" si="228"/>
        <v/>
      </c>
      <c r="AG529" s="40" t="str">
        <f>C529&amp;COUNTIFS($C$3:C529,"V")</f>
        <v>0</v>
      </c>
      <c r="AH529" s="266" t="str">
        <f t="shared" si="220"/>
        <v/>
      </c>
      <c r="AI529" s="56" t="str">
        <f t="shared" si="232"/>
        <v/>
      </c>
      <c r="AJ529" s="265" t="str">
        <f t="shared" si="233"/>
        <v/>
      </c>
      <c r="AK529" s="267" t="str">
        <f t="shared" si="234"/>
        <v/>
      </c>
      <c r="AL529" s="267" t="str">
        <f t="shared" si="235"/>
        <v/>
      </c>
      <c r="AM529" s="40" t="str">
        <f t="shared" si="236"/>
        <v/>
      </c>
      <c r="AN529" s="267">
        <f t="shared" si="229"/>
        <v>0</v>
      </c>
      <c r="CE529" s="279"/>
    </row>
    <row r="530" spans="1:83" s="40" customFormat="1" ht="12.75">
      <c r="A530" s="227"/>
      <c r="B530" s="88"/>
      <c r="C530" s="89"/>
      <c r="D530" s="90"/>
      <c r="E530" s="89"/>
      <c r="F530" s="91"/>
      <c r="G530" s="304"/>
      <c r="H530" s="41"/>
      <c r="I530" s="42" t="str">
        <f t="shared" si="238"/>
        <v/>
      </c>
      <c r="J530" s="43" t="str">
        <f t="shared" si="221"/>
        <v/>
      </c>
      <c r="K530" s="44" t="str">
        <f>IF(J530="","",IF(COUNTIF($J$4:J530,J530)=0,"",(COUNTIF($J$4:J530,J530))))</f>
        <v/>
      </c>
      <c r="L530" s="44" t="str">
        <f>IF(K530="","",J530&amp;" _ "&amp;COUNTIF($J$4:J530,J530)&amp;"_"&amp;N530)</f>
        <v/>
      </c>
      <c r="M530" s="45" t="str">
        <f t="shared" si="239"/>
        <v/>
      </c>
      <c r="N530" s="44" t="str">
        <f t="shared" si="240"/>
        <v/>
      </c>
      <c r="O530" s="57" t="str">
        <f t="shared" si="241"/>
        <v/>
      </c>
      <c r="P530" s="48" t="str" cm="1">
        <f t="array" ref="P530">IFERROR(IF(C530="P",G530,IF($K530=1,$M530,$M530+LOOKUP(2,1/($J$4:$J529=J530),$P$4:$P529))),"")</f>
        <v/>
      </c>
      <c r="Q530" s="57" t="str" cm="1">
        <f t="array" ref="Q530">IFERROR(IF(OR(C530="P",C530="A",C530="R"),F530,IF($K530=1,F530,IF(LOOKUP(2,1/($J$4:$J529=$J530),$P$4:$P529)=0,$F530,IF(AND($C530="C",LOOKUP(2,1/($J$4:$J529=$J530),$P$4:$P529)&gt;0),(F530*G530+LOOKUP(2,1/($J$4:$J529=$J530),$P$4:$P529)*LOOKUP(2,1/($J$4:$J529=$J530),$Q$4:$Q529))/$P530,IF(AND($C530="C",LOOKUP(2,1/($J$4:$J529=$J530),$P$4:$P529)&lt;0),LOOKUP(2,1/($J$4:$J529=$J530),$Q$4:$Q529),IF(AND($C530="V",LOOKUP(2,1/($J$4:$J529=$J530),$P$4:$P529)&lt;0),((-1*(F530*G530))+LOOKUP(2,1/($J$4:$J529=$J530),$P$4:$P529)*LOOKUP(2,1/($J$4:$J529=$J530),$Q$4:$Q529))/$P530,IF(AND($C530="V",LOOKUP(2,1/($J$4:$J529=$J530),$P$4:$P529)&gt;0),LOOKUP(2,1/($J$4:$J529=$J530),$Q$4:$Q529),""))))))),"")</f>
        <v/>
      </c>
      <c r="R530" s="49" t="str">
        <f t="shared" si="244"/>
        <v/>
      </c>
      <c r="S530" s="49" t="str">
        <f t="shared" si="230"/>
        <v/>
      </c>
      <c r="T530" s="49" t="str">
        <f t="shared" si="242"/>
        <v/>
      </c>
      <c r="U530" s="49" t="str">
        <f>IFERROR(IF(C530="P",S530,IF(K530=1,0,IF(OR(LOOKUP(2,1/($E$4:$E529=$E530),$P$4:$P529)=0,AND($C530="C",$N530="LONG"),AND(C530="V",N530="SHORT")),0,S530+(M530*Q530)))),"")</f>
        <v/>
      </c>
      <c r="V530" s="49" t="str">
        <f t="shared" si="243"/>
        <v/>
      </c>
      <c r="W530" s="50" t="str">
        <f t="shared" si="237"/>
        <v/>
      </c>
      <c r="Y530" s="51" t="str">
        <f t="shared" si="224"/>
        <v/>
      </c>
      <c r="Z530" s="50" t="str">
        <f t="shared" si="231"/>
        <v/>
      </c>
      <c r="AA530" s="50" t="str">
        <f t="shared" si="222"/>
        <v/>
      </c>
      <c r="AB530" s="50" t="str">
        <f t="shared" si="225"/>
        <v/>
      </c>
      <c r="AC530" s="58" t="str">
        <f t="shared" si="226"/>
        <v/>
      </c>
      <c r="AD530" s="53" t="str">
        <f t="shared" si="223"/>
        <v/>
      </c>
      <c r="AE530" s="53" t="str">
        <f t="shared" si="227"/>
        <v/>
      </c>
      <c r="AF530" s="59" t="str">
        <f t="shared" si="228"/>
        <v/>
      </c>
      <c r="AG530" s="40" t="str">
        <f>C530&amp;COUNTIFS($C$3:C530,"V")</f>
        <v>0</v>
      </c>
      <c r="AH530" s="266" t="str">
        <f t="shared" si="220"/>
        <v/>
      </c>
      <c r="AI530" s="56" t="str">
        <f t="shared" si="232"/>
        <v/>
      </c>
      <c r="AJ530" s="265" t="str">
        <f t="shared" si="233"/>
        <v/>
      </c>
      <c r="AK530" s="267" t="str">
        <f t="shared" si="234"/>
        <v/>
      </c>
      <c r="AL530" s="267" t="str">
        <f t="shared" si="235"/>
        <v/>
      </c>
      <c r="AM530" s="40" t="str">
        <f t="shared" si="236"/>
        <v/>
      </c>
      <c r="AN530" s="267">
        <f t="shared" si="229"/>
        <v>0</v>
      </c>
      <c r="CE530" s="279"/>
    </row>
    <row r="531" spans="1:83" s="40" customFormat="1" ht="12.75">
      <c r="A531" s="227"/>
      <c r="B531" s="88"/>
      <c r="C531" s="89"/>
      <c r="D531" s="90"/>
      <c r="E531" s="89"/>
      <c r="F531" s="91"/>
      <c r="G531" s="304"/>
      <c r="H531" s="41"/>
      <c r="I531" s="42" t="str">
        <f t="shared" si="238"/>
        <v/>
      </c>
      <c r="J531" s="43" t="str">
        <f t="shared" si="221"/>
        <v/>
      </c>
      <c r="K531" s="44" t="str">
        <f>IF(J531="","",IF(COUNTIF($J$4:J531,J531)=0,"",(COUNTIF($J$4:J531,J531))))</f>
        <v/>
      </c>
      <c r="L531" s="44" t="str">
        <f>IF(K531="","",J531&amp;" _ "&amp;COUNTIF($J$4:J531,J531)&amp;"_"&amp;N531)</f>
        <v/>
      </c>
      <c r="M531" s="45" t="str">
        <f t="shared" si="239"/>
        <v/>
      </c>
      <c r="N531" s="44" t="str">
        <f t="shared" si="240"/>
        <v/>
      </c>
      <c r="O531" s="57" t="str">
        <f t="shared" si="241"/>
        <v/>
      </c>
      <c r="P531" s="48" t="str" cm="1">
        <f t="array" ref="P531">IFERROR(IF(C531="P",G531,IF($K531=1,$M531,$M531+LOOKUP(2,1/($J$4:$J530=J531),$P$4:$P530))),"")</f>
        <v/>
      </c>
      <c r="Q531" s="57" t="str" cm="1">
        <f t="array" ref="Q531">IFERROR(IF(OR(C531="P",C531="A",C531="R"),F531,IF($K531=1,F531,IF(LOOKUP(2,1/($J$4:$J530=$J531),$P$4:$P530)=0,$F531,IF(AND($C531="C",LOOKUP(2,1/($J$4:$J530=$J531),$P$4:$P530)&gt;0),(F531*G531+LOOKUP(2,1/($J$4:$J530=$J531),$P$4:$P530)*LOOKUP(2,1/($J$4:$J530=$J531),$Q$4:$Q530))/$P531,IF(AND($C531="C",LOOKUP(2,1/($J$4:$J530=$J531),$P$4:$P530)&lt;0),LOOKUP(2,1/($J$4:$J530=$J531),$Q$4:$Q530),IF(AND($C531="V",LOOKUP(2,1/($J$4:$J530=$J531),$P$4:$P530)&lt;0),((-1*(F531*G531))+LOOKUP(2,1/($J$4:$J530=$J531),$P$4:$P530)*LOOKUP(2,1/($J$4:$J530=$J531),$Q$4:$Q530))/$P531,IF(AND($C531="V",LOOKUP(2,1/($J$4:$J530=$J531),$P$4:$P530)&gt;0),LOOKUP(2,1/($J$4:$J530=$J531),$Q$4:$Q530),""))))))),"")</f>
        <v/>
      </c>
      <c r="R531" s="49" t="str">
        <f t="shared" si="244"/>
        <v/>
      </c>
      <c r="S531" s="49" t="str">
        <f t="shared" si="230"/>
        <v/>
      </c>
      <c r="T531" s="49" t="str">
        <f t="shared" si="242"/>
        <v/>
      </c>
      <c r="U531" s="49" t="str">
        <f>IFERROR(IF(C531="P",S531,IF(K531=1,0,IF(OR(LOOKUP(2,1/($E$4:$E530=$E531),$P$4:$P530)=0,AND($C531="C",$N531="LONG"),AND(C531="V",N531="SHORT")),0,S531+(M531*Q531)))),"")</f>
        <v/>
      </c>
      <c r="V531" s="49" t="str">
        <f t="shared" si="243"/>
        <v/>
      </c>
      <c r="W531" s="50" t="str">
        <f t="shared" si="237"/>
        <v/>
      </c>
      <c r="Y531" s="51" t="str">
        <f t="shared" si="224"/>
        <v/>
      </c>
      <c r="Z531" s="50" t="str">
        <f t="shared" si="231"/>
        <v/>
      </c>
      <c r="AA531" s="50" t="str">
        <f t="shared" si="222"/>
        <v/>
      </c>
      <c r="AB531" s="50" t="str">
        <f t="shared" si="225"/>
        <v/>
      </c>
      <c r="AC531" s="58" t="str">
        <f t="shared" si="226"/>
        <v/>
      </c>
      <c r="AD531" s="53" t="str">
        <f t="shared" si="223"/>
        <v/>
      </c>
      <c r="AE531" s="53" t="str">
        <f t="shared" si="227"/>
        <v/>
      </c>
      <c r="AF531" s="59" t="str">
        <f t="shared" si="228"/>
        <v/>
      </c>
      <c r="AG531" s="40" t="str">
        <f>C531&amp;COUNTIFS($C$3:C531,"V")</f>
        <v>0</v>
      </c>
      <c r="AH531" s="266" t="str">
        <f t="shared" si="220"/>
        <v/>
      </c>
      <c r="AI531" s="56" t="str">
        <f t="shared" si="232"/>
        <v/>
      </c>
      <c r="AJ531" s="265" t="str">
        <f t="shared" si="233"/>
        <v/>
      </c>
      <c r="AK531" s="267" t="str">
        <f t="shared" si="234"/>
        <v/>
      </c>
      <c r="AL531" s="267" t="str">
        <f t="shared" si="235"/>
        <v/>
      </c>
      <c r="AM531" s="40" t="str">
        <f t="shared" si="236"/>
        <v/>
      </c>
      <c r="AN531" s="267">
        <f t="shared" si="229"/>
        <v>0</v>
      </c>
      <c r="CE531" s="279"/>
    </row>
    <row r="532" spans="1:83" s="40" customFormat="1" ht="12.75">
      <c r="A532" s="227"/>
      <c r="B532" s="88"/>
      <c r="C532" s="89"/>
      <c r="D532" s="90"/>
      <c r="E532" s="89"/>
      <c r="F532" s="91"/>
      <c r="G532" s="304"/>
      <c r="H532" s="41"/>
      <c r="I532" s="42" t="str">
        <f t="shared" si="238"/>
        <v/>
      </c>
      <c r="J532" s="43" t="str">
        <f t="shared" si="221"/>
        <v/>
      </c>
      <c r="K532" s="44" t="str">
        <f>IF(J532="","",IF(COUNTIF($J$4:J532,J532)=0,"",(COUNTIF($J$4:J532,J532))))</f>
        <v/>
      </c>
      <c r="L532" s="44" t="str">
        <f>IF(K532="","",J532&amp;" _ "&amp;COUNTIF($J$4:J532,J532)&amp;"_"&amp;N532)</f>
        <v/>
      </c>
      <c r="M532" s="45" t="str">
        <f t="shared" si="239"/>
        <v/>
      </c>
      <c r="N532" s="44" t="str">
        <f t="shared" si="240"/>
        <v/>
      </c>
      <c r="O532" s="57" t="str">
        <f t="shared" si="241"/>
        <v/>
      </c>
      <c r="P532" s="48" t="str" cm="1">
        <f t="array" ref="P532">IFERROR(IF(C532="P",G532,IF($K532=1,$M532,$M532+LOOKUP(2,1/($J$4:$J531=J532),$P$4:$P531))),"")</f>
        <v/>
      </c>
      <c r="Q532" s="57" t="str" cm="1">
        <f t="array" ref="Q532">IFERROR(IF(OR(C532="P",C532="A",C532="R"),F532,IF($K532=1,F532,IF(LOOKUP(2,1/($J$4:$J531=$J532),$P$4:$P531)=0,$F532,IF(AND($C532="C",LOOKUP(2,1/($J$4:$J531=$J532),$P$4:$P531)&gt;0),(F532*G532+LOOKUP(2,1/($J$4:$J531=$J532),$P$4:$P531)*LOOKUP(2,1/($J$4:$J531=$J532),$Q$4:$Q531))/$P532,IF(AND($C532="C",LOOKUP(2,1/($J$4:$J531=$J532),$P$4:$P531)&lt;0),LOOKUP(2,1/($J$4:$J531=$J532),$Q$4:$Q531),IF(AND($C532="V",LOOKUP(2,1/($J$4:$J531=$J532),$P$4:$P531)&lt;0),((-1*(F532*G532))+LOOKUP(2,1/($J$4:$J531=$J532),$P$4:$P531)*LOOKUP(2,1/($J$4:$J531=$J532),$Q$4:$Q531))/$P532,IF(AND($C532="V",LOOKUP(2,1/($J$4:$J531=$J532),$P$4:$P531)&gt;0),LOOKUP(2,1/($J$4:$J531=$J532),$Q$4:$Q531),""))))))),"")</f>
        <v/>
      </c>
      <c r="R532" s="49" t="str">
        <f t="shared" si="244"/>
        <v/>
      </c>
      <c r="S532" s="49" t="str">
        <f t="shared" si="230"/>
        <v/>
      </c>
      <c r="T532" s="49" t="str">
        <f t="shared" si="242"/>
        <v/>
      </c>
      <c r="U532" s="49" t="str">
        <f>IFERROR(IF(C532="P",S532,IF(K532=1,0,IF(OR(LOOKUP(2,1/($E$4:$E531=$E532),$P$4:$P531)=0,AND($C532="C",$N532="LONG"),AND(C532="V",N532="SHORT")),0,S532+(M532*Q532)))),"")</f>
        <v/>
      </c>
      <c r="V532" s="49" t="str">
        <f t="shared" si="243"/>
        <v/>
      </c>
      <c r="W532" s="50" t="str">
        <f t="shared" si="237"/>
        <v/>
      </c>
      <c r="Y532" s="51" t="str">
        <f t="shared" si="224"/>
        <v/>
      </c>
      <c r="Z532" s="50" t="str">
        <f t="shared" si="231"/>
        <v/>
      </c>
      <c r="AA532" s="50" t="str">
        <f t="shared" si="222"/>
        <v/>
      </c>
      <c r="AB532" s="50" t="str">
        <f t="shared" si="225"/>
        <v/>
      </c>
      <c r="AC532" s="58" t="str">
        <f t="shared" si="226"/>
        <v/>
      </c>
      <c r="AD532" s="53" t="str">
        <f t="shared" si="223"/>
        <v/>
      </c>
      <c r="AE532" s="53" t="str">
        <f t="shared" si="227"/>
        <v/>
      </c>
      <c r="AF532" s="59" t="str">
        <f t="shared" si="228"/>
        <v/>
      </c>
      <c r="AG532" s="40" t="str">
        <f>C532&amp;COUNTIFS($C$3:C532,"V")</f>
        <v>0</v>
      </c>
      <c r="AH532" s="266" t="str">
        <f t="shared" si="220"/>
        <v/>
      </c>
      <c r="AI532" s="56" t="str">
        <f t="shared" si="232"/>
        <v/>
      </c>
      <c r="AJ532" s="265" t="str">
        <f t="shared" si="233"/>
        <v/>
      </c>
      <c r="AK532" s="267" t="str">
        <f t="shared" si="234"/>
        <v/>
      </c>
      <c r="AL532" s="267" t="str">
        <f t="shared" si="235"/>
        <v/>
      </c>
      <c r="AM532" s="40" t="str">
        <f t="shared" si="236"/>
        <v/>
      </c>
      <c r="AN532" s="267">
        <f t="shared" si="229"/>
        <v>0</v>
      </c>
      <c r="CE532" s="279"/>
    </row>
    <row r="533" spans="1:83" s="40" customFormat="1" ht="12.75">
      <c r="A533" s="227"/>
      <c r="B533" s="88"/>
      <c r="C533" s="89"/>
      <c r="D533" s="90"/>
      <c r="E533" s="89"/>
      <c r="F533" s="91"/>
      <c r="G533" s="304"/>
      <c r="H533" s="41"/>
      <c r="I533" s="42" t="str">
        <f t="shared" si="238"/>
        <v/>
      </c>
      <c r="J533" s="43" t="str">
        <f t="shared" si="221"/>
        <v/>
      </c>
      <c r="K533" s="44" t="str">
        <f>IF(J533="","",IF(COUNTIF($J$4:J533,J533)=0,"",(COUNTIF($J$4:J533,J533))))</f>
        <v/>
      </c>
      <c r="L533" s="44" t="str">
        <f>IF(K533="","",J533&amp;" _ "&amp;COUNTIF($J$4:J533,J533)&amp;"_"&amp;N533)</f>
        <v/>
      </c>
      <c r="M533" s="45" t="str">
        <f t="shared" si="239"/>
        <v/>
      </c>
      <c r="N533" s="44" t="str">
        <f t="shared" si="240"/>
        <v/>
      </c>
      <c r="O533" s="57" t="str">
        <f t="shared" si="241"/>
        <v/>
      </c>
      <c r="P533" s="48" t="str" cm="1">
        <f t="array" ref="P533">IFERROR(IF(C533="P",G533,IF($K533=1,$M533,$M533+LOOKUP(2,1/($J$4:$J532=J533),$P$4:$P532))),"")</f>
        <v/>
      </c>
      <c r="Q533" s="57" t="str" cm="1">
        <f t="array" ref="Q533">IFERROR(IF(OR(C533="P",C533="A",C533="R"),F533,IF($K533=1,F533,IF(LOOKUP(2,1/($J$4:$J532=$J533),$P$4:$P532)=0,$F533,IF(AND($C533="C",LOOKUP(2,1/($J$4:$J532=$J533),$P$4:$P532)&gt;0),(F533*G533+LOOKUP(2,1/($J$4:$J532=$J533),$P$4:$P532)*LOOKUP(2,1/($J$4:$J532=$J533),$Q$4:$Q532))/$P533,IF(AND($C533="C",LOOKUP(2,1/($J$4:$J532=$J533),$P$4:$P532)&lt;0),LOOKUP(2,1/($J$4:$J532=$J533),$Q$4:$Q532),IF(AND($C533="V",LOOKUP(2,1/($J$4:$J532=$J533),$P$4:$P532)&lt;0),((-1*(F533*G533))+LOOKUP(2,1/($J$4:$J532=$J533),$P$4:$P532)*LOOKUP(2,1/($J$4:$J532=$J533),$Q$4:$Q532))/$P533,IF(AND($C533="V",LOOKUP(2,1/($J$4:$J532=$J533),$P$4:$P532)&gt;0),LOOKUP(2,1/($J$4:$J532=$J533),$Q$4:$Q532),""))))))),"")</f>
        <v/>
      </c>
      <c r="R533" s="49" t="str">
        <f t="shared" si="244"/>
        <v/>
      </c>
      <c r="S533" s="49" t="str">
        <f t="shared" si="230"/>
        <v/>
      </c>
      <c r="T533" s="49" t="str">
        <f t="shared" si="242"/>
        <v/>
      </c>
      <c r="U533" s="49" t="str">
        <f>IFERROR(IF(C533="P",S533,IF(K533=1,0,IF(OR(LOOKUP(2,1/($E$4:$E532=$E533),$P$4:$P532)=0,AND($C533="C",$N533="LONG"),AND(C533="V",N533="SHORT")),0,S533+(M533*Q533)))),"")</f>
        <v/>
      </c>
      <c r="V533" s="49" t="str">
        <f t="shared" si="243"/>
        <v/>
      </c>
      <c r="W533" s="50" t="str">
        <f t="shared" si="237"/>
        <v/>
      </c>
      <c r="Y533" s="51" t="str">
        <f t="shared" si="224"/>
        <v/>
      </c>
      <c r="Z533" s="50" t="str">
        <f t="shared" si="231"/>
        <v/>
      </c>
      <c r="AA533" s="50" t="str">
        <f t="shared" si="222"/>
        <v/>
      </c>
      <c r="AB533" s="50" t="str">
        <f t="shared" si="225"/>
        <v/>
      </c>
      <c r="AC533" s="58" t="str">
        <f t="shared" si="226"/>
        <v/>
      </c>
      <c r="AD533" s="53" t="str">
        <f t="shared" si="223"/>
        <v/>
      </c>
      <c r="AE533" s="53" t="str">
        <f t="shared" si="227"/>
        <v/>
      </c>
      <c r="AF533" s="59" t="str">
        <f t="shared" si="228"/>
        <v/>
      </c>
      <c r="AG533" s="40" t="str">
        <f>C533&amp;COUNTIFS($C$3:C533,"V")</f>
        <v>0</v>
      </c>
      <c r="AH533" s="266" t="str">
        <f t="shared" si="220"/>
        <v/>
      </c>
      <c r="AI533" s="56" t="str">
        <f t="shared" si="232"/>
        <v/>
      </c>
      <c r="AJ533" s="265" t="str">
        <f t="shared" si="233"/>
        <v/>
      </c>
      <c r="AK533" s="267" t="str">
        <f t="shared" si="234"/>
        <v/>
      </c>
      <c r="AL533" s="267" t="str">
        <f t="shared" si="235"/>
        <v/>
      </c>
      <c r="AM533" s="40" t="str">
        <f t="shared" si="236"/>
        <v/>
      </c>
      <c r="AN533" s="267">
        <f t="shared" si="229"/>
        <v>0</v>
      </c>
      <c r="CE533" s="279"/>
    </row>
    <row r="534" spans="1:83" s="40" customFormat="1" ht="12.75">
      <c r="A534" s="227"/>
      <c r="B534" s="88"/>
      <c r="C534" s="89"/>
      <c r="D534" s="90"/>
      <c r="E534" s="89"/>
      <c r="F534" s="91"/>
      <c r="G534" s="304"/>
      <c r="H534" s="41"/>
      <c r="I534" s="42" t="str">
        <f t="shared" si="238"/>
        <v/>
      </c>
      <c r="J534" s="43" t="str">
        <f t="shared" si="221"/>
        <v/>
      </c>
      <c r="K534" s="44" t="str">
        <f>IF(J534="","",IF(COUNTIF($J$4:J534,J534)=0,"",(COUNTIF($J$4:J534,J534))))</f>
        <v/>
      </c>
      <c r="L534" s="44" t="str">
        <f>IF(K534="","",J534&amp;" _ "&amp;COUNTIF($J$4:J534,J534)&amp;"_"&amp;N534)</f>
        <v/>
      </c>
      <c r="M534" s="45" t="str">
        <f t="shared" si="239"/>
        <v/>
      </c>
      <c r="N534" s="44" t="str">
        <f t="shared" si="240"/>
        <v/>
      </c>
      <c r="O534" s="57" t="str">
        <f t="shared" si="241"/>
        <v/>
      </c>
      <c r="P534" s="48" t="str" cm="1">
        <f t="array" ref="P534">IFERROR(IF(C534="P",G534,IF($K534=1,$M534,$M534+LOOKUP(2,1/($J$4:$J533=J534),$P$4:$P533))),"")</f>
        <v/>
      </c>
      <c r="Q534" s="57" t="str" cm="1">
        <f t="array" ref="Q534">IFERROR(IF(OR(C534="P",C534="A",C534="R"),F534,IF($K534=1,F534,IF(LOOKUP(2,1/($J$4:$J533=$J534),$P$4:$P533)=0,$F534,IF(AND($C534="C",LOOKUP(2,1/($J$4:$J533=$J534),$P$4:$P533)&gt;0),(F534*G534+LOOKUP(2,1/($J$4:$J533=$J534),$P$4:$P533)*LOOKUP(2,1/($J$4:$J533=$J534),$Q$4:$Q533))/$P534,IF(AND($C534="C",LOOKUP(2,1/($J$4:$J533=$J534),$P$4:$P533)&lt;0),LOOKUP(2,1/($J$4:$J533=$J534),$Q$4:$Q533),IF(AND($C534="V",LOOKUP(2,1/($J$4:$J533=$J534),$P$4:$P533)&lt;0),((-1*(F534*G534))+LOOKUP(2,1/($J$4:$J533=$J534),$P$4:$P533)*LOOKUP(2,1/($J$4:$J533=$J534),$Q$4:$Q533))/$P534,IF(AND($C534="V",LOOKUP(2,1/($J$4:$J533=$J534),$P$4:$P533)&gt;0),LOOKUP(2,1/($J$4:$J533=$J534),$Q$4:$Q533),""))))))),"")</f>
        <v/>
      </c>
      <c r="R534" s="49" t="str">
        <f t="shared" si="244"/>
        <v/>
      </c>
      <c r="S534" s="49" t="str">
        <f t="shared" si="230"/>
        <v/>
      </c>
      <c r="T534" s="49" t="str">
        <f t="shared" si="242"/>
        <v/>
      </c>
      <c r="U534" s="49" t="str">
        <f>IFERROR(IF(C534="P",S534,IF(K534=1,0,IF(OR(LOOKUP(2,1/($E$4:$E533=$E534),$P$4:$P533)=0,AND($C534="C",$N534="LONG"),AND(C534="V",N534="SHORT")),0,S534+(M534*Q534)))),"")</f>
        <v/>
      </c>
      <c r="V534" s="49" t="str">
        <f t="shared" si="243"/>
        <v/>
      </c>
      <c r="W534" s="50" t="str">
        <f t="shared" si="237"/>
        <v/>
      </c>
      <c r="Y534" s="51" t="str">
        <f t="shared" si="224"/>
        <v/>
      </c>
      <c r="Z534" s="50" t="str">
        <f t="shared" si="231"/>
        <v/>
      </c>
      <c r="AA534" s="50" t="str">
        <f t="shared" si="222"/>
        <v/>
      </c>
      <c r="AB534" s="50" t="str">
        <f t="shared" si="225"/>
        <v/>
      </c>
      <c r="AC534" s="58" t="str">
        <f t="shared" si="226"/>
        <v/>
      </c>
      <c r="AD534" s="53" t="str">
        <f t="shared" si="223"/>
        <v/>
      </c>
      <c r="AE534" s="53" t="str">
        <f t="shared" si="227"/>
        <v/>
      </c>
      <c r="AF534" s="59" t="str">
        <f t="shared" si="228"/>
        <v/>
      </c>
      <c r="AG534" s="40" t="str">
        <f>C534&amp;COUNTIFS($C$3:C534,"V")</f>
        <v>0</v>
      </c>
      <c r="AH534" s="266" t="str">
        <f t="shared" si="220"/>
        <v/>
      </c>
      <c r="AI534" s="56" t="str">
        <f t="shared" si="232"/>
        <v/>
      </c>
      <c r="AJ534" s="265" t="str">
        <f t="shared" si="233"/>
        <v/>
      </c>
      <c r="AK534" s="267" t="str">
        <f t="shared" si="234"/>
        <v/>
      </c>
      <c r="AL534" s="267" t="str">
        <f t="shared" si="235"/>
        <v/>
      </c>
      <c r="AM534" s="40" t="str">
        <f t="shared" si="236"/>
        <v/>
      </c>
      <c r="AN534" s="267">
        <f t="shared" si="229"/>
        <v>0</v>
      </c>
      <c r="CE534" s="279"/>
    </row>
    <row r="535" spans="1:83" s="40" customFormat="1" ht="12.75">
      <c r="A535" s="227"/>
      <c r="B535" s="88"/>
      <c r="C535" s="89"/>
      <c r="D535" s="90"/>
      <c r="E535" s="89"/>
      <c r="F535" s="91"/>
      <c r="G535" s="304"/>
      <c r="H535" s="41"/>
      <c r="I535" s="42" t="str">
        <f t="shared" si="238"/>
        <v/>
      </c>
      <c r="J535" s="43" t="str">
        <f t="shared" si="221"/>
        <v/>
      </c>
      <c r="K535" s="44" t="str">
        <f>IF(J535="","",IF(COUNTIF($J$4:J535,J535)=0,"",(COUNTIF($J$4:J535,J535))))</f>
        <v/>
      </c>
      <c r="L535" s="44" t="str">
        <f>IF(K535="","",J535&amp;" _ "&amp;COUNTIF($J$4:J535,J535)&amp;"_"&amp;N535)</f>
        <v/>
      </c>
      <c r="M535" s="45" t="str">
        <f t="shared" si="239"/>
        <v/>
      </c>
      <c r="N535" s="44" t="str">
        <f t="shared" si="240"/>
        <v/>
      </c>
      <c r="O535" s="57" t="str">
        <f t="shared" si="241"/>
        <v/>
      </c>
      <c r="P535" s="48" t="str" cm="1">
        <f t="array" ref="P535">IFERROR(IF(C535="P",G535,IF($K535=1,$M535,$M535+LOOKUP(2,1/($J$4:$J534=J535),$P$4:$P534))),"")</f>
        <v/>
      </c>
      <c r="Q535" s="57" t="str" cm="1">
        <f t="array" ref="Q535">IFERROR(IF(OR(C535="P",C535="A",C535="R"),F535,IF($K535=1,F535,IF(LOOKUP(2,1/($J$4:$J534=$J535),$P$4:$P534)=0,$F535,IF(AND($C535="C",LOOKUP(2,1/($J$4:$J534=$J535),$P$4:$P534)&gt;0),(F535*G535+LOOKUP(2,1/($J$4:$J534=$J535),$P$4:$P534)*LOOKUP(2,1/($J$4:$J534=$J535),$Q$4:$Q534))/$P535,IF(AND($C535="C",LOOKUP(2,1/($J$4:$J534=$J535),$P$4:$P534)&lt;0),LOOKUP(2,1/($J$4:$J534=$J535),$Q$4:$Q534),IF(AND($C535="V",LOOKUP(2,1/($J$4:$J534=$J535),$P$4:$P534)&lt;0),((-1*(F535*G535))+LOOKUP(2,1/($J$4:$J534=$J535),$P$4:$P534)*LOOKUP(2,1/($J$4:$J534=$J535),$Q$4:$Q534))/$P535,IF(AND($C535="V",LOOKUP(2,1/($J$4:$J534=$J535),$P$4:$P534)&gt;0),LOOKUP(2,1/($J$4:$J534=$J535),$Q$4:$Q534),""))))))),"")</f>
        <v/>
      </c>
      <c r="R535" s="49" t="str">
        <f t="shared" si="244"/>
        <v/>
      </c>
      <c r="S535" s="49" t="str">
        <f t="shared" si="230"/>
        <v/>
      </c>
      <c r="T535" s="49" t="str">
        <f t="shared" si="242"/>
        <v/>
      </c>
      <c r="U535" s="49" t="str">
        <f>IFERROR(IF(C535="P",S535,IF(K535=1,0,IF(OR(LOOKUP(2,1/($E$4:$E534=$E535),$P$4:$P534)=0,AND($C535="C",$N535="LONG"),AND(C535="V",N535="SHORT")),0,S535+(M535*Q535)))),"")</f>
        <v/>
      </c>
      <c r="V535" s="49" t="str">
        <f t="shared" si="243"/>
        <v/>
      </c>
      <c r="W535" s="50" t="str">
        <f t="shared" si="237"/>
        <v/>
      </c>
      <c r="Y535" s="51" t="str">
        <f t="shared" si="224"/>
        <v/>
      </c>
      <c r="Z535" s="50" t="str">
        <f t="shared" si="231"/>
        <v/>
      </c>
      <c r="AA535" s="50" t="str">
        <f t="shared" si="222"/>
        <v/>
      </c>
      <c r="AB535" s="50" t="str">
        <f t="shared" si="225"/>
        <v/>
      </c>
      <c r="AC535" s="58" t="str">
        <f t="shared" si="226"/>
        <v/>
      </c>
      <c r="AD535" s="53" t="str">
        <f t="shared" si="223"/>
        <v/>
      </c>
      <c r="AE535" s="53" t="str">
        <f t="shared" si="227"/>
        <v/>
      </c>
      <c r="AF535" s="59" t="str">
        <f t="shared" si="228"/>
        <v/>
      </c>
      <c r="AG535" s="40" t="str">
        <f>C535&amp;COUNTIFS($C$3:C535,"V")</f>
        <v>0</v>
      </c>
      <c r="AH535" s="266" t="str">
        <f t="shared" si="220"/>
        <v/>
      </c>
      <c r="AI535" s="56" t="str">
        <f t="shared" si="232"/>
        <v/>
      </c>
      <c r="AJ535" s="265" t="str">
        <f t="shared" si="233"/>
        <v/>
      </c>
      <c r="AK535" s="267" t="str">
        <f t="shared" si="234"/>
        <v/>
      </c>
      <c r="AL535" s="267" t="str">
        <f t="shared" si="235"/>
        <v/>
      </c>
      <c r="AM535" s="40" t="str">
        <f t="shared" si="236"/>
        <v/>
      </c>
      <c r="AN535" s="267">
        <f t="shared" si="229"/>
        <v>0</v>
      </c>
      <c r="CE535" s="279"/>
    </row>
    <row r="536" spans="1:83" s="40" customFormat="1" ht="12.75">
      <c r="A536" s="227"/>
      <c r="B536" s="88"/>
      <c r="C536" s="89"/>
      <c r="D536" s="90"/>
      <c r="E536" s="89"/>
      <c r="F536" s="91"/>
      <c r="G536" s="304"/>
      <c r="H536" s="41"/>
      <c r="I536" s="42" t="str">
        <f t="shared" si="238"/>
        <v/>
      </c>
      <c r="J536" s="43" t="str">
        <f t="shared" si="221"/>
        <v/>
      </c>
      <c r="K536" s="44" t="str">
        <f>IF(J536="","",IF(COUNTIF($J$4:J536,J536)=0,"",(COUNTIF($J$4:J536,J536))))</f>
        <v/>
      </c>
      <c r="L536" s="44" t="str">
        <f>IF(K536="","",J536&amp;" _ "&amp;COUNTIF($J$4:J536,J536)&amp;"_"&amp;N536)</f>
        <v/>
      </c>
      <c r="M536" s="45" t="str">
        <f t="shared" si="239"/>
        <v/>
      </c>
      <c r="N536" s="44" t="str">
        <f t="shared" si="240"/>
        <v/>
      </c>
      <c r="O536" s="57" t="str">
        <f t="shared" si="241"/>
        <v/>
      </c>
      <c r="P536" s="48" t="str" cm="1">
        <f t="array" ref="P536">IFERROR(IF(C536="P",G536,IF($K536=1,$M536,$M536+LOOKUP(2,1/($J$4:$J535=J536),$P$4:$P535))),"")</f>
        <v/>
      </c>
      <c r="Q536" s="57" t="str" cm="1">
        <f t="array" ref="Q536">IFERROR(IF(OR(C536="P",C536="A",C536="R"),F536,IF($K536=1,F536,IF(LOOKUP(2,1/($J$4:$J535=$J536),$P$4:$P535)=0,$F536,IF(AND($C536="C",LOOKUP(2,1/($J$4:$J535=$J536),$P$4:$P535)&gt;0),(F536*G536+LOOKUP(2,1/($J$4:$J535=$J536),$P$4:$P535)*LOOKUP(2,1/($J$4:$J535=$J536),$Q$4:$Q535))/$P536,IF(AND($C536="C",LOOKUP(2,1/($J$4:$J535=$J536),$P$4:$P535)&lt;0),LOOKUP(2,1/($J$4:$J535=$J536),$Q$4:$Q535),IF(AND($C536="V",LOOKUP(2,1/($J$4:$J535=$J536),$P$4:$P535)&lt;0),((-1*(F536*G536))+LOOKUP(2,1/($J$4:$J535=$J536),$P$4:$P535)*LOOKUP(2,1/($J$4:$J535=$J536),$Q$4:$Q535))/$P536,IF(AND($C536="V",LOOKUP(2,1/($J$4:$J535=$J536),$P$4:$P535)&gt;0),LOOKUP(2,1/($J$4:$J535=$J536),$Q$4:$Q535),""))))))),"")</f>
        <v/>
      </c>
      <c r="R536" s="49" t="str">
        <f t="shared" si="244"/>
        <v/>
      </c>
      <c r="S536" s="49" t="str">
        <f t="shared" si="230"/>
        <v/>
      </c>
      <c r="T536" s="49" t="str">
        <f t="shared" si="242"/>
        <v/>
      </c>
      <c r="U536" s="49" t="str">
        <f>IFERROR(IF(C536="P",S536,IF(K536=1,0,IF(OR(LOOKUP(2,1/($E$4:$E535=$E536),$P$4:$P535)=0,AND($C536="C",$N536="LONG"),AND(C536="V",N536="SHORT")),0,S536+(M536*Q536)))),"")</f>
        <v/>
      </c>
      <c r="V536" s="49" t="str">
        <f t="shared" si="243"/>
        <v/>
      </c>
      <c r="W536" s="50" t="str">
        <f t="shared" si="237"/>
        <v/>
      </c>
      <c r="Y536" s="51" t="str">
        <f t="shared" si="224"/>
        <v/>
      </c>
      <c r="Z536" s="50" t="str">
        <f t="shared" si="231"/>
        <v/>
      </c>
      <c r="AA536" s="50" t="str">
        <f t="shared" si="222"/>
        <v/>
      </c>
      <c r="AB536" s="50" t="str">
        <f t="shared" si="225"/>
        <v/>
      </c>
      <c r="AC536" s="58" t="str">
        <f t="shared" si="226"/>
        <v/>
      </c>
      <c r="AD536" s="53" t="str">
        <f t="shared" si="223"/>
        <v/>
      </c>
      <c r="AE536" s="53" t="str">
        <f t="shared" si="227"/>
        <v/>
      </c>
      <c r="AF536" s="59" t="str">
        <f t="shared" si="228"/>
        <v/>
      </c>
      <c r="AG536" s="40" t="str">
        <f>C536&amp;COUNTIFS($C$3:C536,"V")</f>
        <v>0</v>
      </c>
      <c r="AH536" s="266" t="str">
        <f t="shared" si="220"/>
        <v/>
      </c>
      <c r="AI536" s="56" t="str">
        <f t="shared" si="232"/>
        <v/>
      </c>
      <c r="AJ536" s="265" t="str">
        <f t="shared" si="233"/>
        <v/>
      </c>
      <c r="AK536" s="267" t="str">
        <f t="shared" si="234"/>
        <v/>
      </c>
      <c r="AL536" s="267" t="str">
        <f t="shared" si="235"/>
        <v/>
      </c>
      <c r="AM536" s="40" t="str">
        <f t="shared" si="236"/>
        <v/>
      </c>
      <c r="AN536" s="267">
        <f t="shared" si="229"/>
        <v>0</v>
      </c>
      <c r="CE536" s="279"/>
    </row>
    <row r="537" spans="1:83" s="40" customFormat="1" ht="12.75">
      <c r="A537" s="227"/>
      <c r="B537" s="88"/>
      <c r="C537" s="89"/>
      <c r="D537" s="90"/>
      <c r="E537" s="89"/>
      <c r="F537" s="91"/>
      <c r="G537" s="304"/>
      <c r="H537" s="41"/>
      <c r="I537" s="42" t="str">
        <f t="shared" si="238"/>
        <v/>
      </c>
      <c r="J537" s="43" t="str">
        <f t="shared" si="221"/>
        <v/>
      </c>
      <c r="K537" s="44" t="str">
        <f>IF(J537="","",IF(COUNTIF($J$4:J537,J537)=0,"",(COUNTIF($J$4:J537,J537))))</f>
        <v/>
      </c>
      <c r="L537" s="44" t="str">
        <f>IF(K537="","",J537&amp;" _ "&amp;COUNTIF($J$4:J537,J537)&amp;"_"&amp;N537)</f>
        <v/>
      </c>
      <c r="M537" s="45" t="str">
        <f t="shared" si="239"/>
        <v/>
      </c>
      <c r="N537" s="44" t="str">
        <f t="shared" si="240"/>
        <v/>
      </c>
      <c r="O537" s="57" t="str">
        <f t="shared" si="241"/>
        <v/>
      </c>
      <c r="P537" s="48" t="str" cm="1">
        <f t="array" ref="P537">IFERROR(IF(C537="P",G537,IF($K537=1,$M537,$M537+LOOKUP(2,1/($J$4:$J536=J537),$P$4:$P536))),"")</f>
        <v/>
      </c>
      <c r="Q537" s="57" t="str" cm="1">
        <f t="array" ref="Q537">IFERROR(IF(OR(C537="P",C537="A",C537="R"),F537,IF($K537=1,F537,IF(LOOKUP(2,1/($J$4:$J536=$J537),$P$4:$P536)=0,$F537,IF(AND($C537="C",LOOKUP(2,1/($J$4:$J536=$J537),$P$4:$P536)&gt;0),(F537*G537+LOOKUP(2,1/($J$4:$J536=$J537),$P$4:$P536)*LOOKUP(2,1/($J$4:$J536=$J537),$Q$4:$Q536))/$P537,IF(AND($C537="C",LOOKUP(2,1/($J$4:$J536=$J537),$P$4:$P536)&lt;0),LOOKUP(2,1/($J$4:$J536=$J537),$Q$4:$Q536),IF(AND($C537="V",LOOKUP(2,1/($J$4:$J536=$J537),$P$4:$P536)&lt;0),((-1*(F537*G537))+LOOKUP(2,1/($J$4:$J536=$J537),$P$4:$P536)*LOOKUP(2,1/($J$4:$J536=$J537),$Q$4:$Q536))/$P537,IF(AND($C537="V",LOOKUP(2,1/($J$4:$J536=$J537),$P$4:$P536)&gt;0),LOOKUP(2,1/($J$4:$J536=$J537),$Q$4:$Q536),""))))))),"")</f>
        <v/>
      </c>
      <c r="R537" s="49" t="str">
        <f t="shared" si="244"/>
        <v/>
      </c>
      <c r="S537" s="49" t="str">
        <f t="shared" si="230"/>
        <v/>
      </c>
      <c r="T537" s="49" t="str">
        <f t="shared" si="242"/>
        <v/>
      </c>
      <c r="U537" s="49" t="str">
        <f>IFERROR(IF(C537="P",S537,IF(K537=1,0,IF(OR(LOOKUP(2,1/($E$4:$E536=$E537),$P$4:$P536)=0,AND($C537="C",$N537="LONG"),AND(C537="V",N537="SHORT")),0,S537+(M537*Q537)))),"")</f>
        <v/>
      </c>
      <c r="V537" s="49" t="str">
        <f t="shared" si="243"/>
        <v/>
      </c>
      <c r="W537" s="50" t="str">
        <f t="shared" si="237"/>
        <v/>
      </c>
      <c r="Y537" s="51" t="str">
        <f t="shared" si="224"/>
        <v/>
      </c>
      <c r="Z537" s="50" t="str">
        <f t="shared" si="231"/>
        <v/>
      </c>
      <c r="AA537" s="50" t="str">
        <f t="shared" si="222"/>
        <v/>
      </c>
      <c r="AB537" s="50" t="str">
        <f t="shared" si="225"/>
        <v/>
      </c>
      <c r="AC537" s="58" t="str">
        <f t="shared" si="226"/>
        <v/>
      </c>
      <c r="AD537" s="53" t="str">
        <f t="shared" si="223"/>
        <v/>
      </c>
      <c r="AE537" s="53" t="str">
        <f t="shared" si="227"/>
        <v/>
      </c>
      <c r="AF537" s="59" t="str">
        <f t="shared" si="228"/>
        <v/>
      </c>
      <c r="AG537" s="40" t="str">
        <f>C537&amp;COUNTIFS($C$3:C537,"V")</f>
        <v>0</v>
      </c>
      <c r="AH537" s="266" t="str">
        <f t="shared" si="220"/>
        <v/>
      </c>
      <c r="AI537" s="56" t="str">
        <f t="shared" si="232"/>
        <v/>
      </c>
      <c r="AJ537" s="265" t="str">
        <f t="shared" si="233"/>
        <v/>
      </c>
      <c r="AK537" s="267" t="str">
        <f t="shared" si="234"/>
        <v/>
      </c>
      <c r="AL537" s="267" t="str">
        <f t="shared" si="235"/>
        <v/>
      </c>
      <c r="AM537" s="40" t="str">
        <f t="shared" si="236"/>
        <v/>
      </c>
      <c r="AN537" s="267">
        <f t="shared" si="229"/>
        <v>0</v>
      </c>
      <c r="CE537" s="279"/>
    </row>
    <row r="538" spans="1:83" s="40" customFormat="1" ht="12.75">
      <c r="A538" s="227"/>
      <c r="B538" s="88"/>
      <c r="C538" s="89"/>
      <c r="D538" s="90"/>
      <c r="E538" s="89"/>
      <c r="F538" s="91"/>
      <c r="G538" s="304"/>
      <c r="H538" s="41"/>
      <c r="I538" s="42" t="str">
        <f t="shared" si="238"/>
        <v/>
      </c>
      <c r="J538" s="43" t="str">
        <f t="shared" si="221"/>
        <v/>
      </c>
      <c r="K538" s="44" t="str">
        <f>IF(J538="","",IF(COUNTIF($J$4:J538,J538)=0,"",(COUNTIF($J$4:J538,J538))))</f>
        <v/>
      </c>
      <c r="L538" s="44" t="str">
        <f>IF(K538="","",J538&amp;" _ "&amp;COUNTIF($J$4:J538,J538)&amp;"_"&amp;N538)</f>
        <v/>
      </c>
      <c r="M538" s="45" t="str">
        <f t="shared" si="239"/>
        <v/>
      </c>
      <c r="N538" s="44" t="str">
        <f t="shared" si="240"/>
        <v/>
      </c>
      <c r="O538" s="57" t="str">
        <f t="shared" si="241"/>
        <v/>
      </c>
      <c r="P538" s="48" t="str" cm="1">
        <f t="array" ref="P538">IFERROR(IF(C538="P",G538,IF($K538=1,$M538,$M538+LOOKUP(2,1/($J$4:$J537=J538),$P$4:$P537))),"")</f>
        <v/>
      </c>
      <c r="Q538" s="57" t="str" cm="1">
        <f t="array" ref="Q538">IFERROR(IF(OR(C538="P",C538="A",C538="R"),F538,IF($K538=1,F538,IF(LOOKUP(2,1/($J$4:$J537=$J538),$P$4:$P537)=0,$F538,IF(AND($C538="C",LOOKUP(2,1/($J$4:$J537=$J538),$P$4:$P537)&gt;0),(F538*G538+LOOKUP(2,1/($J$4:$J537=$J538),$P$4:$P537)*LOOKUP(2,1/($J$4:$J537=$J538),$Q$4:$Q537))/$P538,IF(AND($C538="C",LOOKUP(2,1/($J$4:$J537=$J538),$P$4:$P537)&lt;0),LOOKUP(2,1/($J$4:$J537=$J538),$Q$4:$Q537),IF(AND($C538="V",LOOKUP(2,1/($J$4:$J537=$J538),$P$4:$P537)&lt;0),((-1*(F538*G538))+LOOKUP(2,1/($J$4:$J537=$J538),$P$4:$P537)*LOOKUP(2,1/($J$4:$J537=$J538),$Q$4:$Q537))/$P538,IF(AND($C538="V",LOOKUP(2,1/($J$4:$J537=$J538),$P$4:$P537)&gt;0),LOOKUP(2,1/($J$4:$J537=$J538),$Q$4:$Q537),""))))))),"")</f>
        <v/>
      </c>
      <c r="R538" s="49" t="str">
        <f t="shared" si="244"/>
        <v/>
      </c>
      <c r="S538" s="49" t="str">
        <f t="shared" si="230"/>
        <v/>
      </c>
      <c r="T538" s="49" t="str">
        <f t="shared" si="242"/>
        <v/>
      </c>
      <c r="U538" s="49" t="str">
        <f>IFERROR(IF(C538="P",S538,IF(K538=1,0,IF(OR(LOOKUP(2,1/($E$4:$E537=$E538),$P$4:$P537)=0,AND($C538="C",$N538="LONG"),AND(C538="V",N538="SHORT")),0,S538+(M538*Q538)))),"")</f>
        <v/>
      </c>
      <c r="V538" s="49" t="str">
        <f t="shared" si="243"/>
        <v/>
      </c>
      <c r="W538" s="50" t="str">
        <f t="shared" si="237"/>
        <v/>
      </c>
      <c r="Y538" s="51" t="str">
        <f t="shared" si="224"/>
        <v/>
      </c>
      <c r="Z538" s="50" t="str">
        <f t="shared" si="231"/>
        <v/>
      </c>
      <c r="AA538" s="50" t="str">
        <f t="shared" si="222"/>
        <v/>
      </c>
      <c r="AB538" s="50" t="str">
        <f t="shared" si="225"/>
        <v/>
      </c>
      <c r="AC538" s="58" t="str">
        <f t="shared" si="226"/>
        <v/>
      </c>
      <c r="AD538" s="53" t="str">
        <f t="shared" si="223"/>
        <v/>
      </c>
      <c r="AE538" s="53" t="str">
        <f t="shared" si="227"/>
        <v/>
      </c>
      <c r="AF538" s="59" t="str">
        <f t="shared" si="228"/>
        <v/>
      </c>
      <c r="AG538" s="40" t="str">
        <f>C538&amp;COUNTIFS($C$3:C538,"V")</f>
        <v>0</v>
      </c>
      <c r="AH538" s="266" t="str">
        <f t="shared" si="220"/>
        <v/>
      </c>
      <c r="AI538" s="56" t="str">
        <f t="shared" si="232"/>
        <v/>
      </c>
      <c r="AJ538" s="265" t="str">
        <f t="shared" si="233"/>
        <v/>
      </c>
      <c r="AK538" s="267" t="str">
        <f t="shared" si="234"/>
        <v/>
      </c>
      <c r="AL538" s="267" t="str">
        <f t="shared" si="235"/>
        <v/>
      </c>
      <c r="AM538" s="40" t="str">
        <f t="shared" si="236"/>
        <v/>
      </c>
      <c r="AN538" s="267">
        <f t="shared" si="229"/>
        <v>0</v>
      </c>
      <c r="CE538" s="279"/>
    </row>
    <row r="539" spans="1:83" s="40" customFormat="1" ht="12.75">
      <c r="A539" s="227"/>
      <c r="B539" s="88"/>
      <c r="C539" s="89"/>
      <c r="D539" s="90"/>
      <c r="E539" s="89"/>
      <c r="F539" s="91"/>
      <c r="G539" s="304"/>
      <c r="H539" s="41"/>
      <c r="I539" s="42" t="str">
        <f t="shared" si="238"/>
        <v/>
      </c>
      <c r="J539" s="43" t="str">
        <f t="shared" si="221"/>
        <v/>
      </c>
      <c r="K539" s="44" t="str">
        <f>IF(J539="","",IF(COUNTIF($J$4:J539,J539)=0,"",(COUNTIF($J$4:J539,J539))))</f>
        <v/>
      </c>
      <c r="L539" s="44" t="str">
        <f>IF(K539="","",J539&amp;" _ "&amp;COUNTIF($J$4:J539,J539)&amp;"_"&amp;N539)</f>
        <v/>
      </c>
      <c r="M539" s="45" t="str">
        <f t="shared" si="239"/>
        <v/>
      </c>
      <c r="N539" s="44" t="str">
        <f t="shared" si="240"/>
        <v/>
      </c>
      <c r="O539" s="57" t="str">
        <f t="shared" si="241"/>
        <v/>
      </c>
      <c r="P539" s="48" t="str" cm="1">
        <f t="array" ref="P539">IFERROR(IF(C539="P",G539,IF($K539=1,$M539,$M539+LOOKUP(2,1/($J$4:$J538=J539),$P$4:$P538))),"")</f>
        <v/>
      </c>
      <c r="Q539" s="57" t="str" cm="1">
        <f t="array" ref="Q539">IFERROR(IF(OR(C539="P",C539="A",C539="R"),F539,IF($K539=1,F539,IF(LOOKUP(2,1/($J$4:$J538=$J539),$P$4:$P538)=0,$F539,IF(AND($C539="C",LOOKUP(2,1/($J$4:$J538=$J539),$P$4:$P538)&gt;0),(F539*G539+LOOKUP(2,1/($J$4:$J538=$J539),$P$4:$P538)*LOOKUP(2,1/($J$4:$J538=$J539),$Q$4:$Q538))/$P539,IF(AND($C539="C",LOOKUP(2,1/($J$4:$J538=$J539),$P$4:$P538)&lt;0),LOOKUP(2,1/($J$4:$J538=$J539),$Q$4:$Q538),IF(AND($C539="V",LOOKUP(2,1/($J$4:$J538=$J539),$P$4:$P538)&lt;0),((-1*(F539*G539))+LOOKUP(2,1/($J$4:$J538=$J539),$P$4:$P538)*LOOKUP(2,1/($J$4:$J538=$J539),$Q$4:$Q538))/$P539,IF(AND($C539="V",LOOKUP(2,1/($J$4:$J538=$J539),$P$4:$P538)&gt;0),LOOKUP(2,1/($J$4:$J538=$J539),$Q$4:$Q538),""))))))),"")</f>
        <v/>
      </c>
      <c r="R539" s="49" t="str">
        <f t="shared" si="244"/>
        <v/>
      </c>
      <c r="S539" s="49" t="str">
        <f t="shared" si="230"/>
        <v/>
      </c>
      <c r="T539" s="49" t="str">
        <f t="shared" si="242"/>
        <v/>
      </c>
      <c r="U539" s="49" t="str">
        <f>IFERROR(IF(C539="P",S539,IF(K539=1,0,IF(OR(LOOKUP(2,1/($E$4:$E538=$E539),$P$4:$P538)=0,AND($C539="C",$N539="LONG"),AND(C539="V",N539="SHORT")),0,S539+(M539*Q539)))),"")</f>
        <v/>
      </c>
      <c r="V539" s="49" t="str">
        <f t="shared" si="243"/>
        <v/>
      </c>
      <c r="W539" s="50" t="str">
        <f t="shared" si="237"/>
        <v/>
      </c>
      <c r="Y539" s="51" t="str">
        <f t="shared" si="224"/>
        <v/>
      </c>
      <c r="Z539" s="50" t="str">
        <f t="shared" si="231"/>
        <v/>
      </c>
      <c r="AA539" s="50" t="str">
        <f t="shared" si="222"/>
        <v/>
      </c>
      <c r="AB539" s="50" t="str">
        <f t="shared" si="225"/>
        <v/>
      </c>
      <c r="AC539" s="58" t="str">
        <f t="shared" si="226"/>
        <v/>
      </c>
      <c r="AD539" s="53" t="str">
        <f t="shared" si="223"/>
        <v/>
      </c>
      <c r="AE539" s="53" t="str">
        <f t="shared" si="227"/>
        <v/>
      </c>
      <c r="AF539" s="59" t="str">
        <f t="shared" si="228"/>
        <v/>
      </c>
      <c r="AG539" s="40" t="str">
        <f>C539&amp;COUNTIFS($C$3:C539,"V")</f>
        <v>0</v>
      </c>
      <c r="AH539" s="266" t="str">
        <f t="shared" si="220"/>
        <v/>
      </c>
      <c r="AI539" s="56" t="str">
        <f t="shared" si="232"/>
        <v/>
      </c>
      <c r="AJ539" s="265" t="str">
        <f t="shared" si="233"/>
        <v/>
      </c>
      <c r="AK539" s="267" t="str">
        <f t="shared" si="234"/>
        <v/>
      </c>
      <c r="AL539" s="267" t="str">
        <f t="shared" si="235"/>
        <v/>
      </c>
      <c r="AM539" s="40" t="str">
        <f t="shared" si="236"/>
        <v/>
      </c>
      <c r="AN539" s="267">
        <f t="shared" si="229"/>
        <v>0</v>
      </c>
      <c r="CE539" s="279"/>
    </row>
    <row r="540" spans="1:83" s="40" customFormat="1" ht="12.75">
      <c r="A540" s="227"/>
      <c r="B540" s="88"/>
      <c r="C540" s="89"/>
      <c r="D540" s="90"/>
      <c r="E540" s="89"/>
      <c r="F540" s="91"/>
      <c r="G540" s="304"/>
      <c r="H540" s="41"/>
      <c r="I540" s="42" t="str">
        <f t="shared" si="238"/>
        <v/>
      </c>
      <c r="J540" s="43" t="str">
        <f t="shared" si="221"/>
        <v/>
      </c>
      <c r="K540" s="44" t="str">
        <f>IF(J540="","",IF(COUNTIF($J$4:J540,J540)=0,"",(COUNTIF($J$4:J540,J540))))</f>
        <v/>
      </c>
      <c r="L540" s="44" t="str">
        <f>IF(K540="","",J540&amp;" _ "&amp;COUNTIF($J$4:J540,J540)&amp;"_"&amp;N540)</f>
        <v/>
      </c>
      <c r="M540" s="45" t="str">
        <f t="shared" si="239"/>
        <v/>
      </c>
      <c r="N540" s="44" t="str">
        <f t="shared" si="240"/>
        <v/>
      </c>
      <c r="O540" s="57" t="str">
        <f t="shared" si="241"/>
        <v/>
      </c>
      <c r="P540" s="48" t="str" cm="1">
        <f t="array" ref="P540">IFERROR(IF(C540="P",G540,IF($K540=1,$M540,$M540+LOOKUP(2,1/($J$4:$J539=J540),$P$4:$P539))),"")</f>
        <v/>
      </c>
      <c r="Q540" s="57" t="str" cm="1">
        <f t="array" ref="Q540">IFERROR(IF(OR(C540="P",C540="A",C540="R"),F540,IF($K540=1,F540,IF(LOOKUP(2,1/($J$4:$J539=$J540),$P$4:$P539)=0,$F540,IF(AND($C540="C",LOOKUP(2,1/($J$4:$J539=$J540),$P$4:$P539)&gt;0),(F540*G540+LOOKUP(2,1/($J$4:$J539=$J540),$P$4:$P539)*LOOKUP(2,1/($J$4:$J539=$J540),$Q$4:$Q539))/$P540,IF(AND($C540="C",LOOKUP(2,1/($J$4:$J539=$J540),$P$4:$P539)&lt;0),LOOKUP(2,1/($J$4:$J539=$J540),$Q$4:$Q539),IF(AND($C540="V",LOOKUP(2,1/($J$4:$J539=$J540),$P$4:$P539)&lt;0),((-1*(F540*G540))+LOOKUP(2,1/($J$4:$J539=$J540),$P$4:$P539)*LOOKUP(2,1/($J$4:$J539=$J540),$Q$4:$Q539))/$P540,IF(AND($C540="V",LOOKUP(2,1/($J$4:$J539=$J540),$P$4:$P539)&gt;0),LOOKUP(2,1/($J$4:$J539=$J540),$Q$4:$Q539),""))))))),"")</f>
        <v/>
      </c>
      <c r="R540" s="49" t="str">
        <f t="shared" si="244"/>
        <v/>
      </c>
      <c r="S540" s="49" t="str">
        <f t="shared" si="230"/>
        <v/>
      </c>
      <c r="T540" s="49" t="str">
        <f t="shared" si="242"/>
        <v/>
      </c>
      <c r="U540" s="49" t="str">
        <f>IFERROR(IF(C540="P",S540,IF(K540=1,0,IF(OR(LOOKUP(2,1/($E$4:$E539=$E540),$P$4:$P539)=0,AND($C540="C",$N540="LONG"),AND(C540="V",N540="SHORT")),0,S540+(M540*Q540)))),"")</f>
        <v/>
      </c>
      <c r="V540" s="49" t="str">
        <f t="shared" si="243"/>
        <v/>
      </c>
      <c r="W540" s="50" t="str">
        <f t="shared" si="237"/>
        <v/>
      </c>
      <c r="Y540" s="51" t="str">
        <f t="shared" si="224"/>
        <v/>
      </c>
      <c r="Z540" s="50" t="str">
        <f t="shared" si="231"/>
        <v/>
      </c>
      <c r="AA540" s="50" t="str">
        <f t="shared" si="222"/>
        <v/>
      </c>
      <c r="AB540" s="50" t="str">
        <f t="shared" si="225"/>
        <v/>
      </c>
      <c r="AC540" s="58" t="str">
        <f t="shared" si="226"/>
        <v/>
      </c>
      <c r="AD540" s="53" t="str">
        <f t="shared" si="223"/>
        <v/>
      </c>
      <c r="AE540" s="53" t="str">
        <f t="shared" si="227"/>
        <v/>
      </c>
      <c r="AF540" s="59" t="str">
        <f t="shared" si="228"/>
        <v/>
      </c>
      <c r="AG540" s="40" t="str">
        <f>C540&amp;COUNTIFS($C$3:C540,"V")</f>
        <v>0</v>
      </c>
      <c r="AH540" s="266" t="str">
        <f t="shared" si="220"/>
        <v/>
      </c>
      <c r="AI540" s="56" t="str">
        <f t="shared" si="232"/>
        <v/>
      </c>
      <c r="AJ540" s="265" t="str">
        <f t="shared" si="233"/>
        <v/>
      </c>
      <c r="AK540" s="267" t="str">
        <f t="shared" si="234"/>
        <v/>
      </c>
      <c r="AL540" s="267" t="str">
        <f t="shared" si="235"/>
        <v/>
      </c>
      <c r="AM540" s="40" t="str">
        <f t="shared" si="236"/>
        <v/>
      </c>
      <c r="AN540" s="267">
        <f t="shared" si="229"/>
        <v>0</v>
      </c>
      <c r="CE540" s="279"/>
    </row>
    <row r="541" spans="1:83" s="40" customFormat="1" ht="12.75">
      <c r="A541" s="227"/>
      <c r="B541" s="88"/>
      <c r="C541" s="89"/>
      <c r="D541" s="90"/>
      <c r="E541" s="89"/>
      <c r="F541" s="91"/>
      <c r="G541" s="304"/>
      <c r="H541" s="41"/>
      <c r="I541" s="42" t="str">
        <f t="shared" si="238"/>
        <v/>
      </c>
      <c r="J541" s="43" t="str">
        <f t="shared" si="221"/>
        <v/>
      </c>
      <c r="K541" s="44" t="str">
        <f>IF(J541="","",IF(COUNTIF($J$4:J541,J541)=0,"",(COUNTIF($J$4:J541,J541))))</f>
        <v/>
      </c>
      <c r="L541" s="44" t="str">
        <f>IF(K541="","",J541&amp;" _ "&amp;COUNTIF($J$4:J541,J541)&amp;"_"&amp;N541)</f>
        <v/>
      </c>
      <c r="M541" s="45" t="str">
        <f t="shared" si="239"/>
        <v/>
      </c>
      <c r="N541" s="44" t="str">
        <f t="shared" si="240"/>
        <v/>
      </c>
      <c r="O541" s="57" t="str">
        <f t="shared" si="241"/>
        <v/>
      </c>
      <c r="P541" s="48" t="str" cm="1">
        <f t="array" ref="P541">IFERROR(IF(C541="P",G541,IF($K541=1,$M541,$M541+LOOKUP(2,1/($J$4:$J540=J541),$P$4:$P540))),"")</f>
        <v/>
      </c>
      <c r="Q541" s="57" t="str" cm="1">
        <f t="array" ref="Q541">IFERROR(IF(OR(C541="P",C541="A",C541="R"),F541,IF($K541=1,F541,IF(LOOKUP(2,1/($J$4:$J540=$J541),$P$4:$P540)=0,$F541,IF(AND($C541="C",LOOKUP(2,1/($J$4:$J540=$J541),$P$4:$P540)&gt;0),(F541*G541+LOOKUP(2,1/($J$4:$J540=$J541),$P$4:$P540)*LOOKUP(2,1/($J$4:$J540=$J541),$Q$4:$Q540))/$P541,IF(AND($C541="C",LOOKUP(2,1/($J$4:$J540=$J541),$P$4:$P540)&lt;0),LOOKUP(2,1/($J$4:$J540=$J541),$Q$4:$Q540),IF(AND($C541="V",LOOKUP(2,1/($J$4:$J540=$J541),$P$4:$P540)&lt;0),((-1*(F541*G541))+LOOKUP(2,1/($J$4:$J540=$J541),$P$4:$P540)*LOOKUP(2,1/($J$4:$J540=$J541),$Q$4:$Q540))/$P541,IF(AND($C541="V",LOOKUP(2,1/($J$4:$J540=$J541),$P$4:$P540)&gt;0),LOOKUP(2,1/($J$4:$J540=$J541),$Q$4:$Q540),""))))))),"")</f>
        <v/>
      </c>
      <c r="R541" s="49" t="str">
        <f t="shared" si="244"/>
        <v/>
      </c>
      <c r="S541" s="49" t="str">
        <f t="shared" si="230"/>
        <v/>
      </c>
      <c r="T541" s="49" t="str">
        <f t="shared" si="242"/>
        <v/>
      </c>
      <c r="U541" s="49" t="str">
        <f>IFERROR(IF(C541="P",S541,IF(K541=1,0,IF(OR(LOOKUP(2,1/($E$4:$E540=$E541),$P$4:$P540)=0,AND($C541="C",$N541="LONG"),AND(C541="V",N541="SHORT")),0,S541+(M541*Q541)))),"")</f>
        <v/>
      </c>
      <c r="V541" s="49" t="str">
        <f t="shared" si="243"/>
        <v/>
      </c>
      <c r="W541" s="50" t="str">
        <f t="shared" si="237"/>
        <v/>
      </c>
      <c r="Y541" s="51" t="str">
        <f t="shared" si="224"/>
        <v/>
      </c>
      <c r="Z541" s="50" t="str">
        <f t="shared" si="231"/>
        <v/>
      </c>
      <c r="AA541" s="50" t="str">
        <f t="shared" si="222"/>
        <v/>
      </c>
      <c r="AB541" s="50" t="str">
        <f t="shared" si="225"/>
        <v/>
      </c>
      <c r="AC541" s="58" t="str">
        <f t="shared" si="226"/>
        <v/>
      </c>
      <c r="AD541" s="53" t="str">
        <f t="shared" si="223"/>
        <v/>
      </c>
      <c r="AE541" s="53" t="str">
        <f t="shared" si="227"/>
        <v/>
      </c>
      <c r="AF541" s="59" t="str">
        <f t="shared" si="228"/>
        <v/>
      </c>
      <c r="AG541" s="40" t="str">
        <f>C541&amp;COUNTIFS($C$3:C541,"V")</f>
        <v>0</v>
      </c>
      <c r="AH541" s="266" t="str">
        <f t="shared" si="220"/>
        <v/>
      </c>
      <c r="AI541" s="56" t="str">
        <f t="shared" si="232"/>
        <v/>
      </c>
      <c r="AJ541" s="265" t="str">
        <f t="shared" si="233"/>
        <v/>
      </c>
      <c r="AK541" s="267" t="str">
        <f t="shared" si="234"/>
        <v/>
      </c>
      <c r="AL541" s="267" t="str">
        <f t="shared" si="235"/>
        <v/>
      </c>
      <c r="AM541" s="40" t="str">
        <f t="shared" si="236"/>
        <v/>
      </c>
      <c r="AN541" s="267">
        <f t="shared" si="229"/>
        <v>0</v>
      </c>
      <c r="CE541" s="279"/>
    </row>
    <row r="542" spans="1:83" s="40" customFormat="1" ht="12.75">
      <c r="A542" s="227"/>
      <c r="B542" s="88"/>
      <c r="C542" s="89"/>
      <c r="D542" s="90"/>
      <c r="E542" s="89"/>
      <c r="F542" s="91"/>
      <c r="G542" s="304"/>
      <c r="H542" s="41"/>
      <c r="I542" s="42" t="str">
        <f t="shared" si="238"/>
        <v/>
      </c>
      <c r="J542" s="43" t="str">
        <f t="shared" si="221"/>
        <v/>
      </c>
      <c r="K542" s="44" t="str">
        <f>IF(J542="","",IF(COUNTIF($J$4:J542,J542)=0,"",(COUNTIF($J$4:J542,J542))))</f>
        <v/>
      </c>
      <c r="L542" s="44" t="str">
        <f>IF(K542="","",J542&amp;" _ "&amp;COUNTIF($J$4:J542,J542)&amp;"_"&amp;N542)</f>
        <v/>
      </c>
      <c r="M542" s="45" t="str">
        <f t="shared" si="239"/>
        <v/>
      </c>
      <c r="N542" s="44" t="str">
        <f t="shared" si="240"/>
        <v/>
      </c>
      <c r="O542" s="57" t="str">
        <f t="shared" si="241"/>
        <v/>
      </c>
      <c r="P542" s="48" t="str" cm="1">
        <f t="array" ref="P542">IFERROR(IF(C542="P",G542,IF($K542=1,$M542,$M542+LOOKUP(2,1/($J$4:$J541=J542),$P$4:$P541))),"")</f>
        <v/>
      </c>
      <c r="Q542" s="57" t="str" cm="1">
        <f t="array" ref="Q542">IFERROR(IF(OR(C542="P",C542="A",C542="R"),F542,IF($K542=1,F542,IF(LOOKUP(2,1/($J$4:$J541=$J542),$P$4:$P541)=0,$F542,IF(AND($C542="C",LOOKUP(2,1/($J$4:$J541=$J542),$P$4:$P541)&gt;0),(F542*G542+LOOKUP(2,1/($J$4:$J541=$J542),$P$4:$P541)*LOOKUP(2,1/($J$4:$J541=$J542),$Q$4:$Q541))/$P542,IF(AND($C542="C",LOOKUP(2,1/($J$4:$J541=$J542),$P$4:$P541)&lt;0),LOOKUP(2,1/($J$4:$J541=$J542),$Q$4:$Q541),IF(AND($C542="V",LOOKUP(2,1/($J$4:$J541=$J542),$P$4:$P541)&lt;0),((-1*(F542*G542))+LOOKUP(2,1/($J$4:$J541=$J542),$P$4:$P541)*LOOKUP(2,1/($J$4:$J541=$J542),$Q$4:$Q541))/$P542,IF(AND($C542="V",LOOKUP(2,1/($J$4:$J541=$J542),$P$4:$P541)&gt;0),LOOKUP(2,1/($J$4:$J541=$J542),$Q$4:$Q541),""))))))),"")</f>
        <v/>
      </c>
      <c r="R542" s="49" t="str">
        <f t="shared" si="244"/>
        <v/>
      </c>
      <c r="S542" s="49" t="str">
        <f t="shared" si="230"/>
        <v/>
      </c>
      <c r="T542" s="49" t="str">
        <f t="shared" si="242"/>
        <v/>
      </c>
      <c r="U542" s="49" t="str">
        <f>IFERROR(IF(C542="P",S542,IF(K542=1,0,IF(OR(LOOKUP(2,1/($E$4:$E541=$E542),$P$4:$P541)=0,AND($C542="C",$N542="LONG"),AND(C542="V",N542="SHORT")),0,S542+(M542*Q542)))),"")</f>
        <v/>
      </c>
      <c r="V542" s="49" t="str">
        <f t="shared" si="243"/>
        <v/>
      </c>
      <c r="W542" s="50" t="str">
        <f t="shared" si="237"/>
        <v/>
      </c>
      <c r="Y542" s="51" t="str">
        <f t="shared" si="224"/>
        <v/>
      </c>
      <c r="Z542" s="50" t="str">
        <f t="shared" si="231"/>
        <v/>
      </c>
      <c r="AA542" s="50" t="str">
        <f t="shared" si="222"/>
        <v/>
      </c>
      <c r="AB542" s="50" t="str">
        <f t="shared" si="225"/>
        <v/>
      </c>
      <c r="AC542" s="58" t="str">
        <f t="shared" si="226"/>
        <v/>
      </c>
      <c r="AD542" s="53" t="str">
        <f t="shared" si="223"/>
        <v/>
      </c>
      <c r="AE542" s="53" t="str">
        <f t="shared" si="227"/>
        <v/>
      </c>
      <c r="AF542" s="59" t="str">
        <f t="shared" si="228"/>
        <v/>
      </c>
      <c r="AG542" s="40" t="str">
        <f>C542&amp;COUNTIFS($C$3:C542,"V")</f>
        <v>0</v>
      </c>
      <c r="AH542" s="266" t="str">
        <f t="shared" si="220"/>
        <v/>
      </c>
      <c r="AI542" s="56" t="str">
        <f t="shared" si="232"/>
        <v/>
      </c>
      <c r="AJ542" s="265" t="str">
        <f t="shared" si="233"/>
        <v/>
      </c>
      <c r="AK542" s="267" t="str">
        <f t="shared" si="234"/>
        <v/>
      </c>
      <c r="AL542" s="267" t="str">
        <f t="shared" si="235"/>
        <v/>
      </c>
      <c r="AM542" s="40" t="str">
        <f t="shared" si="236"/>
        <v/>
      </c>
      <c r="AN542" s="267">
        <f t="shared" si="229"/>
        <v>0</v>
      </c>
      <c r="CE542" s="279"/>
    </row>
    <row r="543" spans="1:83" s="40" customFormat="1" ht="12.75">
      <c r="A543" s="227"/>
      <c r="B543" s="88"/>
      <c r="C543" s="89"/>
      <c r="D543" s="90"/>
      <c r="E543" s="89"/>
      <c r="F543" s="91"/>
      <c r="G543" s="304"/>
      <c r="H543" s="41"/>
      <c r="I543" s="42" t="str">
        <f t="shared" si="238"/>
        <v/>
      </c>
      <c r="J543" s="43" t="str">
        <f t="shared" si="221"/>
        <v/>
      </c>
      <c r="K543" s="44" t="str">
        <f>IF(J543="","",IF(COUNTIF($J$4:J543,J543)=0,"",(COUNTIF($J$4:J543,J543))))</f>
        <v/>
      </c>
      <c r="L543" s="44" t="str">
        <f>IF(K543="","",J543&amp;" _ "&amp;COUNTIF($J$4:J543,J543)&amp;"_"&amp;N543)</f>
        <v/>
      </c>
      <c r="M543" s="45" t="str">
        <f t="shared" si="239"/>
        <v/>
      </c>
      <c r="N543" s="44" t="str">
        <f t="shared" si="240"/>
        <v/>
      </c>
      <c r="O543" s="57" t="str">
        <f t="shared" si="241"/>
        <v/>
      </c>
      <c r="P543" s="48" t="str" cm="1">
        <f t="array" ref="P543">IFERROR(IF(C543="P",G543,IF($K543=1,$M543,$M543+LOOKUP(2,1/($J$4:$J542=J543),$P$4:$P542))),"")</f>
        <v/>
      </c>
      <c r="Q543" s="57" t="str" cm="1">
        <f t="array" ref="Q543">IFERROR(IF(OR(C543="P",C543="A",C543="R"),F543,IF($K543=1,F543,IF(LOOKUP(2,1/($J$4:$J542=$J543),$P$4:$P542)=0,$F543,IF(AND($C543="C",LOOKUP(2,1/($J$4:$J542=$J543),$P$4:$P542)&gt;0),(F543*G543+LOOKUP(2,1/($J$4:$J542=$J543),$P$4:$P542)*LOOKUP(2,1/($J$4:$J542=$J543),$Q$4:$Q542))/$P543,IF(AND($C543="C",LOOKUP(2,1/($J$4:$J542=$J543),$P$4:$P542)&lt;0),LOOKUP(2,1/($J$4:$J542=$J543),$Q$4:$Q542),IF(AND($C543="V",LOOKUP(2,1/($J$4:$J542=$J543),$P$4:$P542)&lt;0),((-1*(F543*G543))+LOOKUP(2,1/($J$4:$J542=$J543),$P$4:$P542)*LOOKUP(2,1/($J$4:$J542=$J543),$Q$4:$Q542))/$P543,IF(AND($C543="V",LOOKUP(2,1/($J$4:$J542=$J543),$P$4:$P542)&gt;0),LOOKUP(2,1/($J$4:$J542=$J543),$Q$4:$Q542),""))))))),"")</f>
        <v/>
      </c>
      <c r="R543" s="49" t="str">
        <f t="shared" si="244"/>
        <v/>
      </c>
      <c r="S543" s="49" t="str">
        <f t="shared" si="230"/>
        <v/>
      </c>
      <c r="T543" s="49" t="str">
        <f t="shared" si="242"/>
        <v/>
      </c>
      <c r="U543" s="49" t="str">
        <f>IFERROR(IF(C543="P",S543,IF(K543=1,0,IF(OR(LOOKUP(2,1/($E$4:$E542=$E543),$P$4:$P542)=0,AND($C543="C",$N543="LONG"),AND(C543="V",N543="SHORT")),0,S543+(M543*Q543)))),"")</f>
        <v/>
      </c>
      <c r="V543" s="49" t="str">
        <f t="shared" si="243"/>
        <v/>
      </c>
      <c r="W543" s="50" t="str">
        <f t="shared" si="237"/>
        <v/>
      </c>
      <c r="Y543" s="51" t="str">
        <f t="shared" si="224"/>
        <v/>
      </c>
      <c r="Z543" s="50" t="str">
        <f t="shared" si="231"/>
        <v/>
      </c>
      <c r="AA543" s="50" t="str">
        <f t="shared" si="222"/>
        <v/>
      </c>
      <c r="AB543" s="50" t="str">
        <f t="shared" si="225"/>
        <v/>
      </c>
      <c r="AC543" s="58" t="str">
        <f t="shared" si="226"/>
        <v/>
      </c>
      <c r="AD543" s="53" t="str">
        <f t="shared" si="223"/>
        <v/>
      </c>
      <c r="AE543" s="53" t="str">
        <f t="shared" si="227"/>
        <v/>
      </c>
      <c r="AF543" s="59" t="str">
        <f t="shared" si="228"/>
        <v/>
      </c>
      <c r="AG543" s="40" t="str">
        <f>C543&amp;COUNTIFS($C$3:C543,"V")</f>
        <v>0</v>
      </c>
      <c r="AH543" s="266" t="str">
        <f t="shared" si="220"/>
        <v/>
      </c>
      <c r="AI543" s="56" t="str">
        <f t="shared" si="232"/>
        <v/>
      </c>
      <c r="AJ543" s="265" t="str">
        <f t="shared" si="233"/>
        <v/>
      </c>
      <c r="AK543" s="267" t="str">
        <f t="shared" si="234"/>
        <v/>
      </c>
      <c r="AL543" s="267" t="str">
        <f t="shared" si="235"/>
        <v/>
      </c>
      <c r="AM543" s="40" t="str">
        <f t="shared" si="236"/>
        <v/>
      </c>
      <c r="AN543" s="267">
        <f t="shared" si="229"/>
        <v>0</v>
      </c>
      <c r="CE543" s="279"/>
    </row>
    <row r="544" spans="1:83" s="40" customFormat="1" ht="12.75">
      <c r="A544" s="227"/>
      <c r="B544" s="88"/>
      <c r="C544" s="89"/>
      <c r="D544" s="90"/>
      <c r="E544" s="89"/>
      <c r="F544" s="91"/>
      <c r="G544" s="304"/>
      <c r="H544" s="41"/>
      <c r="I544" s="42" t="str">
        <f t="shared" si="238"/>
        <v/>
      </c>
      <c r="J544" s="43" t="str">
        <f t="shared" si="221"/>
        <v/>
      </c>
      <c r="K544" s="44" t="str">
        <f>IF(J544="","",IF(COUNTIF($J$4:J544,J544)=0,"",(COUNTIF($J$4:J544,J544))))</f>
        <v/>
      </c>
      <c r="L544" s="44" t="str">
        <f>IF(K544="","",J544&amp;" _ "&amp;COUNTIF($J$4:J544,J544)&amp;"_"&amp;N544)</f>
        <v/>
      </c>
      <c r="M544" s="45" t="str">
        <f t="shared" si="239"/>
        <v/>
      </c>
      <c r="N544" s="44" t="str">
        <f t="shared" si="240"/>
        <v/>
      </c>
      <c r="O544" s="57" t="str">
        <f t="shared" si="241"/>
        <v/>
      </c>
      <c r="P544" s="48" t="str" cm="1">
        <f t="array" ref="P544">IFERROR(IF(C544="P",G544,IF($K544=1,$M544,$M544+LOOKUP(2,1/($J$4:$J543=J544),$P$4:$P543))),"")</f>
        <v/>
      </c>
      <c r="Q544" s="57" t="str" cm="1">
        <f t="array" ref="Q544">IFERROR(IF(OR(C544="P",C544="A",C544="R"),F544,IF($K544=1,F544,IF(LOOKUP(2,1/($J$4:$J543=$J544),$P$4:$P543)=0,$F544,IF(AND($C544="C",LOOKUP(2,1/($J$4:$J543=$J544),$P$4:$P543)&gt;0),(F544*G544+LOOKUP(2,1/($J$4:$J543=$J544),$P$4:$P543)*LOOKUP(2,1/($J$4:$J543=$J544),$Q$4:$Q543))/$P544,IF(AND($C544="C",LOOKUP(2,1/($J$4:$J543=$J544),$P$4:$P543)&lt;0),LOOKUP(2,1/($J$4:$J543=$J544),$Q$4:$Q543),IF(AND($C544="V",LOOKUP(2,1/($J$4:$J543=$J544),$P$4:$P543)&lt;0),((-1*(F544*G544))+LOOKUP(2,1/($J$4:$J543=$J544),$P$4:$P543)*LOOKUP(2,1/($J$4:$J543=$J544),$Q$4:$Q543))/$P544,IF(AND($C544="V",LOOKUP(2,1/($J$4:$J543=$J544),$P$4:$P543)&gt;0),LOOKUP(2,1/($J$4:$J543=$J544),$Q$4:$Q543),""))))))),"")</f>
        <v/>
      </c>
      <c r="R544" s="49" t="str">
        <f t="shared" si="244"/>
        <v/>
      </c>
      <c r="S544" s="49" t="str">
        <f t="shared" si="230"/>
        <v/>
      </c>
      <c r="T544" s="49" t="str">
        <f t="shared" si="242"/>
        <v/>
      </c>
      <c r="U544" s="49" t="str">
        <f>IFERROR(IF(C544="P",S544,IF(K544=1,0,IF(OR(LOOKUP(2,1/($E$4:$E543=$E544),$P$4:$P543)=0,AND($C544="C",$N544="LONG"),AND(C544="V",N544="SHORT")),0,S544+(M544*Q544)))),"")</f>
        <v/>
      </c>
      <c r="V544" s="49" t="str">
        <f t="shared" si="243"/>
        <v/>
      </c>
      <c r="W544" s="50" t="str">
        <f t="shared" si="237"/>
        <v/>
      </c>
      <c r="Y544" s="51" t="str">
        <f t="shared" si="224"/>
        <v/>
      </c>
      <c r="Z544" s="50" t="str">
        <f t="shared" si="231"/>
        <v/>
      </c>
      <c r="AA544" s="50" t="str">
        <f t="shared" si="222"/>
        <v/>
      </c>
      <c r="AB544" s="50" t="str">
        <f t="shared" si="225"/>
        <v/>
      </c>
      <c r="AC544" s="58" t="str">
        <f t="shared" si="226"/>
        <v/>
      </c>
      <c r="AD544" s="53" t="str">
        <f t="shared" si="223"/>
        <v/>
      </c>
      <c r="AE544" s="53" t="str">
        <f t="shared" si="227"/>
        <v/>
      </c>
      <c r="AF544" s="59" t="str">
        <f t="shared" si="228"/>
        <v/>
      </c>
      <c r="AG544" s="40" t="str">
        <f>C544&amp;COUNTIFS($C$3:C544,"V")</f>
        <v>0</v>
      </c>
      <c r="AH544" s="266" t="str">
        <f t="shared" si="220"/>
        <v/>
      </c>
      <c r="AI544" s="56" t="str">
        <f t="shared" si="232"/>
        <v/>
      </c>
      <c r="AJ544" s="265" t="str">
        <f t="shared" si="233"/>
        <v/>
      </c>
      <c r="AK544" s="267" t="str">
        <f t="shared" si="234"/>
        <v/>
      </c>
      <c r="AL544" s="267" t="str">
        <f t="shared" si="235"/>
        <v/>
      </c>
      <c r="AM544" s="40" t="str">
        <f t="shared" si="236"/>
        <v/>
      </c>
      <c r="AN544" s="267">
        <f t="shared" si="229"/>
        <v>0</v>
      </c>
      <c r="CE544" s="279"/>
    </row>
    <row r="545" spans="1:83" s="40" customFormat="1" ht="12.75">
      <c r="A545" s="227"/>
      <c r="B545" s="88"/>
      <c r="C545" s="89"/>
      <c r="D545" s="90"/>
      <c r="E545" s="89"/>
      <c r="F545" s="91"/>
      <c r="G545" s="304"/>
      <c r="H545" s="41"/>
      <c r="I545" s="42" t="str">
        <f t="shared" si="238"/>
        <v/>
      </c>
      <c r="J545" s="43" t="str">
        <f t="shared" si="221"/>
        <v/>
      </c>
      <c r="K545" s="44" t="str">
        <f>IF(J545="","",IF(COUNTIF($J$4:J545,J545)=0,"",(COUNTIF($J$4:J545,J545))))</f>
        <v/>
      </c>
      <c r="L545" s="44" t="str">
        <f>IF(K545="","",J545&amp;" _ "&amp;COUNTIF($J$4:J545,J545)&amp;"_"&amp;N545)</f>
        <v/>
      </c>
      <c r="M545" s="45" t="str">
        <f t="shared" si="239"/>
        <v/>
      </c>
      <c r="N545" s="44" t="str">
        <f t="shared" si="240"/>
        <v/>
      </c>
      <c r="O545" s="57" t="str">
        <f t="shared" si="241"/>
        <v/>
      </c>
      <c r="P545" s="48" t="str" cm="1">
        <f t="array" ref="P545">IFERROR(IF(C545="P",G545,IF($K545=1,$M545,$M545+LOOKUP(2,1/($J$4:$J544=J545),$P$4:$P544))),"")</f>
        <v/>
      </c>
      <c r="Q545" s="57" t="str" cm="1">
        <f t="array" ref="Q545">IFERROR(IF(OR(C545="P",C545="A",C545="R"),F545,IF($K545=1,F545,IF(LOOKUP(2,1/($J$4:$J544=$J545),$P$4:$P544)=0,$F545,IF(AND($C545="C",LOOKUP(2,1/($J$4:$J544=$J545),$P$4:$P544)&gt;0),(F545*G545+LOOKUP(2,1/($J$4:$J544=$J545),$P$4:$P544)*LOOKUP(2,1/($J$4:$J544=$J545),$Q$4:$Q544))/$P545,IF(AND($C545="C",LOOKUP(2,1/($J$4:$J544=$J545),$P$4:$P544)&lt;0),LOOKUP(2,1/($J$4:$J544=$J545),$Q$4:$Q544),IF(AND($C545="V",LOOKUP(2,1/($J$4:$J544=$J545),$P$4:$P544)&lt;0),((-1*(F545*G545))+LOOKUP(2,1/($J$4:$J544=$J545),$P$4:$P544)*LOOKUP(2,1/($J$4:$J544=$J545),$Q$4:$Q544))/$P545,IF(AND($C545="V",LOOKUP(2,1/($J$4:$J544=$J545),$P$4:$P544)&gt;0),LOOKUP(2,1/($J$4:$J544=$J545),$Q$4:$Q544),""))))))),"")</f>
        <v/>
      </c>
      <c r="R545" s="49" t="str">
        <f t="shared" si="244"/>
        <v/>
      </c>
      <c r="S545" s="49" t="str">
        <f t="shared" si="230"/>
        <v/>
      </c>
      <c r="T545" s="49" t="str">
        <f t="shared" si="242"/>
        <v/>
      </c>
      <c r="U545" s="49" t="str">
        <f>IFERROR(IF(C545="P",S545,IF(K545=1,0,IF(OR(LOOKUP(2,1/($E$4:$E544=$E545),$P$4:$P544)=0,AND($C545="C",$N545="LONG"),AND(C545="V",N545="SHORT")),0,S545+(M545*Q545)))),"")</f>
        <v/>
      </c>
      <c r="V545" s="49" t="str">
        <f t="shared" si="243"/>
        <v/>
      </c>
      <c r="W545" s="50" t="str">
        <f t="shared" si="237"/>
        <v/>
      </c>
      <c r="Y545" s="51" t="str">
        <f t="shared" si="224"/>
        <v/>
      </c>
      <c r="Z545" s="50" t="str">
        <f t="shared" si="231"/>
        <v/>
      </c>
      <c r="AA545" s="50" t="str">
        <f t="shared" si="222"/>
        <v/>
      </c>
      <c r="AB545" s="50" t="str">
        <f t="shared" si="225"/>
        <v/>
      </c>
      <c r="AC545" s="58" t="str">
        <f t="shared" si="226"/>
        <v/>
      </c>
      <c r="AD545" s="53" t="str">
        <f t="shared" si="223"/>
        <v/>
      </c>
      <c r="AE545" s="53" t="str">
        <f t="shared" si="227"/>
        <v/>
      </c>
      <c r="AF545" s="59" t="str">
        <f t="shared" si="228"/>
        <v/>
      </c>
      <c r="AG545" s="40" t="str">
        <f>C545&amp;COUNTIFS($C$3:C545,"V")</f>
        <v>0</v>
      </c>
      <c r="AH545" s="266" t="str">
        <f t="shared" si="220"/>
        <v/>
      </c>
      <c r="AI545" s="56" t="str">
        <f t="shared" si="232"/>
        <v/>
      </c>
      <c r="AJ545" s="265" t="str">
        <f t="shared" si="233"/>
        <v/>
      </c>
      <c r="AK545" s="267" t="str">
        <f t="shared" si="234"/>
        <v/>
      </c>
      <c r="AL545" s="267" t="str">
        <f t="shared" si="235"/>
        <v/>
      </c>
      <c r="AM545" s="40" t="str">
        <f t="shared" si="236"/>
        <v/>
      </c>
      <c r="AN545" s="267">
        <f t="shared" si="229"/>
        <v>0</v>
      </c>
      <c r="CE545" s="279"/>
    </row>
    <row r="546" spans="1:83" s="40" customFormat="1" ht="12.75">
      <c r="A546" s="227"/>
      <c r="B546" s="88"/>
      <c r="C546" s="89"/>
      <c r="D546" s="90"/>
      <c r="E546" s="89"/>
      <c r="F546" s="91"/>
      <c r="G546" s="304"/>
      <c r="H546" s="41"/>
      <c r="I546" s="42" t="str">
        <f t="shared" si="238"/>
        <v/>
      </c>
      <c r="J546" s="43" t="str">
        <f t="shared" si="221"/>
        <v/>
      </c>
      <c r="K546" s="44" t="str">
        <f>IF(J546="","",IF(COUNTIF($J$4:J546,J546)=0,"",(COUNTIF($J$4:J546,J546))))</f>
        <v/>
      </c>
      <c r="L546" s="44" t="str">
        <f>IF(K546="","",J546&amp;" _ "&amp;COUNTIF($J$4:J546,J546)&amp;"_"&amp;N546)</f>
        <v/>
      </c>
      <c r="M546" s="45" t="str">
        <f t="shared" si="239"/>
        <v/>
      </c>
      <c r="N546" s="44" t="str">
        <f t="shared" si="240"/>
        <v/>
      </c>
      <c r="O546" s="57" t="str">
        <f t="shared" si="241"/>
        <v/>
      </c>
      <c r="P546" s="48" t="str" cm="1">
        <f t="array" ref="P546">IFERROR(IF(C546="P",G546,IF($K546=1,$M546,$M546+LOOKUP(2,1/($J$4:$J545=J546),$P$4:$P545))),"")</f>
        <v/>
      </c>
      <c r="Q546" s="57" t="str" cm="1">
        <f t="array" ref="Q546">IFERROR(IF(OR(C546="P",C546="A",C546="R"),F546,IF($K546=1,F546,IF(LOOKUP(2,1/($J$4:$J545=$J546),$P$4:$P545)=0,$F546,IF(AND($C546="C",LOOKUP(2,1/($J$4:$J545=$J546),$P$4:$P545)&gt;0),(F546*G546+LOOKUP(2,1/($J$4:$J545=$J546),$P$4:$P545)*LOOKUP(2,1/($J$4:$J545=$J546),$Q$4:$Q545))/$P546,IF(AND($C546="C",LOOKUP(2,1/($J$4:$J545=$J546),$P$4:$P545)&lt;0),LOOKUP(2,1/($J$4:$J545=$J546),$Q$4:$Q545),IF(AND($C546="V",LOOKUP(2,1/($J$4:$J545=$J546),$P$4:$P545)&lt;0),((-1*(F546*G546))+LOOKUP(2,1/($J$4:$J545=$J546),$P$4:$P545)*LOOKUP(2,1/($J$4:$J545=$J546),$Q$4:$Q545))/$P546,IF(AND($C546="V",LOOKUP(2,1/($J$4:$J545=$J546),$P$4:$P545)&gt;0),LOOKUP(2,1/($J$4:$J545=$J546),$Q$4:$Q545),""))))))),"")</f>
        <v/>
      </c>
      <c r="R546" s="49" t="str">
        <f t="shared" si="244"/>
        <v/>
      </c>
      <c r="S546" s="49" t="str">
        <f t="shared" si="230"/>
        <v/>
      </c>
      <c r="T546" s="49" t="str">
        <f t="shared" si="242"/>
        <v/>
      </c>
      <c r="U546" s="49" t="str">
        <f>IFERROR(IF(C546="P",S546,IF(K546=1,0,IF(OR(LOOKUP(2,1/($E$4:$E545=$E546),$P$4:$P545)=0,AND($C546="C",$N546="LONG"),AND(C546="V",N546="SHORT")),0,S546+(M546*Q546)))),"")</f>
        <v/>
      </c>
      <c r="V546" s="49" t="str">
        <f t="shared" si="243"/>
        <v/>
      </c>
      <c r="W546" s="50" t="str">
        <f t="shared" si="237"/>
        <v/>
      </c>
      <c r="Y546" s="51" t="str">
        <f t="shared" si="224"/>
        <v/>
      </c>
      <c r="Z546" s="50" t="str">
        <f t="shared" si="231"/>
        <v/>
      </c>
      <c r="AA546" s="50" t="str">
        <f t="shared" si="222"/>
        <v/>
      </c>
      <c r="AB546" s="50" t="str">
        <f t="shared" si="225"/>
        <v/>
      </c>
      <c r="AC546" s="58" t="str">
        <f t="shared" si="226"/>
        <v/>
      </c>
      <c r="AD546" s="53" t="str">
        <f t="shared" si="223"/>
        <v/>
      </c>
      <c r="AE546" s="53" t="str">
        <f t="shared" si="227"/>
        <v/>
      </c>
      <c r="AF546" s="59" t="str">
        <f t="shared" si="228"/>
        <v/>
      </c>
      <c r="AG546" s="40" t="str">
        <f>C546&amp;COUNTIFS($C$3:C546,"V")</f>
        <v>0</v>
      </c>
      <c r="AH546" s="266" t="str">
        <f t="shared" si="220"/>
        <v/>
      </c>
      <c r="AI546" s="56" t="str">
        <f t="shared" si="232"/>
        <v/>
      </c>
      <c r="AJ546" s="265" t="str">
        <f t="shared" si="233"/>
        <v/>
      </c>
      <c r="AK546" s="267" t="str">
        <f t="shared" si="234"/>
        <v/>
      </c>
      <c r="AL546" s="267" t="str">
        <f t="shared" si="235"/>
        <v/>
      </c>
      <c r="AM546" s="40" t="str">
        <f t="shared" si="236"/>
        <v/>
      </c>
      <c r="AN546" s="267">
        <f t="shared" si="229"/>
        <v>0</v>
      </c>
      <c r="CE546" s="279"/>
    </row>
    <row r="547" spans="1:83" s="40" customFormat="1" ht="12.75">
      <c r="A547" s="227"/>
      <c r="B547" s="88"/>
      <c r="C547" s="89"/>
      <c r="D547" s="90"/>
      <c r="E547" s="89"/>
      <c r="F547" s="91"/>
      <c r="G547" s="304"/>
      <c r="H547" s="41"/>
      <c r="I547" s="42" t="str">
        <f t="shared" si="238"/>
        <v/>
      </c>
      <c r="J547" s="43" t="str">
        <f t="shared" si="221"/>
        <v/>
      </c>
      <c r="K547" s="44" t="str">
        <f>IF(J547="","",IF(COUNTIF($J$4:J547,J547)=0,"",(COUNTIF($J$4:J547,J547))))</f>
        <v/>
      </c>
      <c r="L547" s="44" t="str">
        <f>IF(K547="","",J547&amp;" _ "&amp;COUNTIF($J$4:J547,J547)&amp;"_"&amp;N547)</f>
        <v/>
      </c>
      <c r="M547" s="45" t="str">
        <f t="shared" si="239"/>
        <v/>
      </c>
      <c r="N547" s="44" t="str">
        <f t="shared" si="240"/>
        <v/>
      </c>
      <c r="O547" s="57" t="str">
        <f t="shared" si="241"/>
        <v/>
      </c>
      <c r="P547" s="48" t="str" cm="1">
        <f t="array" ref="P547">IFERROR(IF(C547="P",G547,IF($K547=1,$M547,$M547+LOOKUP(2,1/($J$4:$J546=J547),$P$4:$P546))),"")</f>
        <v/>
      </c>
      <c r="Q547" s="57" t="str" cm="1">
        <f t="array" ref="Q547">IFERROR(IF(OR(C547="P",C547="A",C547="R"),F547,IF($K547=1,F547,IF(LOOKUP(2,1/($J$4:$J546=$J547),$P$4:$P546)=0,$F547,IF(AND($C547="C",LOOKUP(2,1/($J$4:$J546=$J547),$P$4:$P546)&gt;0),(F547*G547+LOOKUP(2,1/($J$4:$J546=$J547),$P$4:$P546)*LOOKUP(2,1/($J$4:$J546=$J547),$Q$4:$Q546))/$P547,IF(AND($C547="C",LOOKUP(2,1/($J$4:$J546=$J547),$P$4:$P546)&lt;0),LOOKUP(2,1/($J$4:$J546=$J547),$Q$4:$Q546),IF(AND($C547="V",LOOKUP(2,1/($J$4:$J546=$J547),$P$4:$P546)&lt;0),((-1*(F547*G547))+LOOKUP(2,1/($J$4:$J546=$J547),$P$4:$P546)*LOOKUP(2,1/($J$4:$J546=$J547),$Q$4:$Q546))/$P547,IF(AND($C547="V",LOOKUP(2,1/($J$4:$J546=$J547),$P$4:$P546)&gt;0),LOOKUP(2,1/($J$4:$J546=$J547),$Q$4:$Q546),""))))))),"")</f>
        <v/>
      </c>
      <c r="R547" s="49" t="str">
        <f t="shared" si="244"/>
        <v/>
      </c>
      <c r="S547" s="49" t="str">
        <f t="shared" si="230"/>
        <v/>
      </c>
      <c r="T547" s="49" t="str">
        <f t="shared" si="242"/>
        <v/>
      </c>
      <c r="U547" s="49" t="str">
        <f>IFERROR(IF(C547="P",S547,IF(K547=1,0,IF(OR(LOOKUP(2,1/($E$4:$E546=$E547),$P$4:$P546)=0,AND($C547="C",$N547="LONG"),AND(C547="V",N547="SHORT")),0,S547+(M547*Q547)))),"")</f>
        <v/>
      </c>
      <c r="V547" s="49" t="str">
        <f t="shared" si="243"/>
        <v/>
      </c>
      <c r="W547" s="50" t="str">
        <f t="shared" si="237"/>
        <v/>
      </c>
      <c r="Y547" s="51" t="str">
        <f t="shared" si="224"/>
        <v/>
      </c>
      <c r="Z547" s="50" t="str">
        <f t="shared" si="231"/>
        <v/>
      </c>
      <c r="AA547" s="50" t="str">
        <f t="shared" si="222"/>
        <v/>
      </c>
      <c r="AB547" s="50" t="str">
        <f t="shared" si="225"/>
        <v/>
      </c>
      <c r="AC547" s="58" t="str">
        <f t="shared" si="226"/>
        <v/>
      </c>
      <c r="AD547" s="53" t="str">
        <f t="shared" si="223"/>
        <v/>
      </c>
      <c r="AE547" s="53" t="str">
        <f t="shared" si="227"/>
        <v/>
      </c>
      <c r="AF547" s="59" t="str">
        <f t="shared" si="228"/>
        <v/>
      </c>
      <c r="AG547" s="40" t="str">
        <f>C547&amp;COUNTIFS($C$3:C547,"V")</f>
        <v>0</v>
      </c>
      <c r="AH547" s="266" t="str">
        <f t="shared" si="220"/>
        <v/>
      </c>
      <c r="AI547" s="56" t="str">
        <f t="shared" si="232"/>
        <v/>
      </c>
      <c r="AJ547" s="265" t="str">
        <f t="shared" si="233"/>
        <v/>
      </c>
      <c r="AK547" s="267" t="str">
        <f t="shared" si="234"/>
        <v/>
      </c>
      <c r="AL547" s="267" t="str">
        <f t="shared" si="235"/>
        <v/>
      </c>
      <c r="AM547" s="40" t="str">
        <f t="shared" si="236"/>
        <v/>
      </c>
      <c r="AN547" s="267">
        <f t="shared" si="229"/>
        <v>0</v>
      </c>
      <c r="CE547" s="279"/>
    </row>
    <row r="548" spans="1:83" s="40" customFormat="1" ht="12.75">
      <c r="A548" s="227"/>
      <c r="B548" s="88"/>
      <c r="C548" s="89"/>
      <c r="D548" s="90"/>
      <c r="E548" s="89"/>
      <c r="F548" s="91"/>
      <c r="G548" s="304"/>
      <c r="H548" s="41"/>
      <c r="I548" s="42" t="str">
        <f t="shared" si="238"/>
        <v/>
      </c>
      <c r="J548" s="43" t="str">
        <f t="shared" si="221"/>
        <v/>
      </c>
      <c r="K548" s="44" t="str">
        <f>IF(J548="","",IF(COUNTIF($J$4:J548,J548)=0,"",(COUNTIF($J$4:J548,J548))))</f>
        <v/>
      </c>
      <c r="L548" s="44" t="str">
        <f>IF(K548="","",J548&amp;" _ "&amp;COUNTIF($J$4:J548,J548)&amp;"_"&amp;N548)</f>
        <v/>
      </c>
      <c r="M548" s="45" t="str">
        <f t="shared" si="239"/>
        <v/>
      </c>
      <c r="N548" s="44" t="str">
        <f t="shared" si="240"/>
        <v/>
      </c>
      <c r="O548" s="57" t="str">
        <f t="shared" si="241"/>
        <v/>
      </c>
      <c r="P548" s="48" t="str" cm="1">
        <f t="array" ref="P548">IFERROR(IF(C548="P",G548,IF($K548=1,$M548,$M548+LOOKUP(2,1/($J$4:$J547=J548),$P$4:$P547))),"")</f>
        <v/>
      </c>
      <c r="Q548" s="57" t="str" cm="1">
        <f t="array" ref="Q548">IFERROR(IF(OR(C548="P",C548="A",C548="R"),F548,IF($K548=1,F548,IF(LOOKUP(2,1/($J$4:$J547=$J548),$P$4:$P547)=0,$F548,IF(AND($C548="C",LOOKUP(2,1/($J$4:$J547=$J548),$P$4:$P547)&gt;0),(F548*G548+LOOKUP(2,1/($J$4:$J547=$J548),$P$4:$P547)*LOOKUP(2,1/($J$4:$J547=$J548),$Q$4:$Q547))/$P548,IF(AND($C548="C",LOOKUP(2,1/($J$4:$J547=$J548),$P$4:$P547)&lt;0),LOOKUP(2,1/($J$4:$J547=$J548),$Q$4:$Q547),IF(AND($C548="V",LOOKUP(2,1/($J$4:$J547=$J548),$P$4:$P547)&lt;0),((-1*(F548*G548))+LOOKUP(2,1/($J$4:$J547=$J548),$P$4:$P547)*LOOKUP(2,1/($J$4:$J547=$J548),$Q$4:$Q547))/$P548,IF(AND($C548="V",LOOKUP(2,1/($J$4:$J547=$J548),$P$4:$P547)&gt;0),LOOKUP(2,1/($J$4:$J547=$J548),$Q$4:$Q547),""))))))),"")</f>
        <v/>
      </c>
      <c r="R548" s="49" t="str">
        <f t="shared" si="244"/>
        <v/>
      </c>
      <c r="S548" s="49" t="str">
        <f t="shared" si="230"/>
        <v/>
      </c>
      <c r="T548" s="49" t="str">
        <f t="shared" si="242"/>
        <v/>
      </c>
      <c r="U548" s="49" t="str">
        <f>IFERROR(IF(C548="P",S548,IF(K548=1,0,IF(OR(LOOKUP(2,1/($E$4:$E547=$E548),$P$4:$P547)=0,AND($C548="C",$N548="LONG"),AND(C548="V",N548="SHORT")),0,S548+(M548*Q548)))),"")</f>
        <v/>
      </c>
      <c r="V548" s="49" t="str">
        <f t="shared" si="243"/>
        <v/>
      </c>
      <c r="W548" s="50" t="str">
        <f t="shared" si="237"/>
        <v/>
      </c>
      <c r="Y548" s="51" t="str">
        <f t="shared" si="224"/>
        <v/>
      </c>
      <c r="Z548" s="50" t="str">
        <f t="shared" si="231"/>
        <v/>
      </c>
      <c r="AA548" s="50" t="str">
        <f t="shared" si="222"/>
        <v/>
      </c>
      <c r="AB548" s="50" t="str">
        <f t="shared" si="225"/>
        <v/>
      </c>
      <c r="AC548" s="58" t="str">
        <f t="shared" si="226"/>
        <v/>
      </c>
      <c r="AD548" s="53" t="str">
        <f t="shared" si="223"/>
        <v/>
      </c>
      <c r="AE548" s="53" t="str">
        <f t="shared" si="227"/>
        <v/>
      </c>
      <c r="AF548" s="59" t="str">
        <f t="shared" si="228"/>
        <v/>
      </c>
      <c r="AG548" s="40" t="str">
        <f>C548&amp;COUNTIFS($C$3:C548,"V")</f>
        <v>0</v>
      </c>
      <c r="AH548" s="266" t="str">
        <f t="shared" si="220"/>
        <v/>
      </c>
      <c r="AI548" s="56" t="str">
        <f t="shared" si="232"/>
        <v/>
      </c>
      <c r="AJ548" s="265" t="str">
        <f t="shared" si="233"/>
        <v/>
      </c>
      <c r="AK548" s="267" t="str">
        <f t="shared" si="234"/>
        <v/>
      </c>
      <c r="AL548" s="267" t="str">
        <f t="shared" si="235"/>
        <v/>
      </c>
      <c r="AM548" s="40" t="str">
        <f t="shared" si="236"/>
        <v/>
      </c>
      <c r="AN548" s="267">
        <f t="shared" si="229"/>
        <v>0</v>
      </c>
      <c r="CE548" s="279"/>
    </row>
    <row r="549" spans="1:83" s="40" customFormat="1" ht="12.75">
      <c r="A549" s="227"/>
      <c r="B549" s="88"/>
      <c r="C549" s="89"/>
      <c r="D549" s="90"/>
      <c r="E549" s="89"/>
      <c r="F549" s="91"/>
      <c r="G549" s="304"/>
      <c r="H549" s="41"/>
      <c r="I549" s="42" t="str">
        <f t="shared" si="238"/>
        <v/>
      </c>
      <c r="J549" s="43" t="str">
        <f t="shared" si="221"/>
        <v/>
      </c>
      <c r="K549" s="44" t="str">
        <f>IF(J549="","",IF(COUNTIF($J$4:J549,J549)=0,"",(COUNTIF($J$4:J549,J549))))</f>
        <v/>
      </c>
      <c r="L549" s="44" t="str">
        <f>IF(K549="","",J549&amp;" _ "&amp;COUNTIF($J$4:J549,J549)&amp;"_"&amp;N549)</f>
        <v/>
      </c>
      <c r="M549" s="45" t="str">
        <f t="shared" si="239"/>
        <v/>
      </c>
      <c r="N549" s="44" t="str">
        <f t="shared" si="240"/>
        <v/>
      </c>
      <c r="O549" s="57" t="str">
        <f t="shared" si="241"/>
        <v/>
      </c>
      <c r="P549" s="48" t="str" cm="1">
        <f t="array" ref="P549">IFERROR(IF(C549="P",G549,IF($K549=1,$M549,$M549+LOOKUP(2,1/($J$4:$J548=J549),$P$4:$P548))),"")</f>
        <v/>
      </c>
      <c r="Q549" s="57" t="str" cm="1">
        <f t="array" ref="Q549">IFERROR(IF(OR(C549="P",C549="A",C549="R"),F549,IF($K549=1,F549,IF(LOOKUP(2,1/($J$4:$J548=$J549),$P$4:$P548)=0,$F549,IF(AND($C549="C",LOOKUP(2,1/($J$4:$J548=$J549),$P$4:$P548)&gt;0),(F549*G549+LOOKUP(2,1/($J$4:$J548=$J549),$P$4:$P548)*LOOKUP(2,1/($J$4:$J548=$J549),$Q$4:$Q548))/$P549,IF(AND($C549="C",LOOKUP(2,1/($J$4:$J548=$J549),$P$4:$P548)&lt;0),LOOKUP(2,1/($J$4:$J548=$J549),$Q$4:$Q548),IF(AND($C549="V",LOOKUP(2,1/($J$4:$J548=$J549),$P$4:$P548)&lt;0),((-1*(F549*G549))+LOOKUP(2,1/($J$4:$J548=$J549),$P$4:$P548)*LOOKUP(2,1/($J$4:$J548=$J549),$Q$4:$Q548))/$P549,IF(AND($C549="V",LOOKUP(2,1/($J$4:$J548=$J549),$P$4:$P548)&gt;0),LOOKUP(2,1/($J$4:$J548=$J549),$Q$4:$Q548),""))))))),"")</f>
        <v/>
      </c>
      <c r="R549" s="49" t="str">
        <f t="shared" si="244"/>
        <v/>
      </c>
      <c r="S549" s="49" t="str">
        <f t="shared" si="230"/>
        <v/>
      </c>
      <c r="T549" s="49" t="str">
        <f t="shared" si="242"/>
        <v/>
      </c>
      <c r="U549" s="49" t="str">
        <f>IFERROR(IF(C549="P",S549,IF(K549=1,0,IF(OR(LOOKUP(2,1/($E$4:$E548=$E549),$P$4:$P548)=0,AND($C549="C",$N549="LONG"),AND(C549="V",N549="SHORT")),0,S549+(M549*Q549)))),"")</f>
        <v/>
      </c>
      <c r="V549" s="49" t="str">
        <f t="shared" si="243"/>
        <v/>
      </c>
      <c r="W549" s="50" t="str">
        <f t="shared" si="237"/>
        <v/>
      </c>
      <c r="Y549" s="51" t="str">
        <f t="shared" si="224"/>
        <v/>
      </c>
      <c r="Z549" s="50" t="str">
        <f t="shared" si="231"/>
        <v/>
      </c>
      <c r="AA549" s="50" t="str">
        <f t="shared" si="222"/>
        <v/>
      </c>
      <c r="AB549" s="50" t="str">
        <f t="shared" si="225"/>
        <v/>
      </c>
      <c r="AC549" s="58" t="str">
        <f t="shared" si="226"/>
        <v/>
      </c>
      <c r="AD549" s="53" t="str">
        <f t="shared" si="223"/>
        <v/>
      </c>
      <c r="AE549" s="53" t="str">
        <f t="shared" si="227"/>
        <v/>
      </c>
      <c r="AF549" s="59" t="str">
        <f t="shared" si="228"/>
        <v/>
      </c>
      <c r="AG549" s="40" t="str">
        <f>C549&amp;COUNTIFS($C$3:C549,"V")</f>
        <v>0</v>
      </c>
      <c r="AH549" s="266" t="str">
        <f t="shared" si="220"/>
        <v/>
      </c>
      <c r="AI549" s="56" t="str">
        <f t="shared" si="232"/>
        <v/>
      </c>
      <c r="AJ549" s="265" t="str">
        <f t="shared" si="233"/>
        <v/>
      </c>
      <c r="AK549" s="267" t="str">
        <f t="shared" si="234"/>
        <v/>
      </c>
      <c r="AL549" s="267" t="str">
        <f t="shared" si="235"/>
        <v/>
      </c>
      <c r="AM549" s="40" t="str">
        <f t="shared" si="236"/>
        <v/>
      </c>
      <c r="AN549" s="267">
        <f t="shared" si="229"/>
        <v>0</v>
      </c>
      <c r="CE549" s="279"/>
    </row>
    <row r="550" spans="1:83" s="40" customFormat="1" ht="12.75">
      <c r="A550" s="227"/>
      <c r="B550" s="88"/>
      <c r="C550" s="89"/>
      <c r="D550" s="90"/>
      <c r="E550" s="89"/>
      <c r="F550" s="91"/>
      <c r="G550" s="304"/>
      <c r="H550" s="41"/>
      <c r="I550" s="42" t="str">
        <f t="shared" si="238"/>
        <v/>
      </c>
      <c r="J550" s="43" t="str">
        <f t="shared" si="221"/>
        <v/>
      </c>
      <c r="K550" s="44" t="str">
        <f>IF(J550="","",IF(COUNTIF($J$4:J550,J550)=0,"",(COUNTIF($J$4:J550,J550))))</f>
        <v/>
      </c>
      <c r="L550" s="44" t="str">
        <f>IF(K550="","",J550&amp;" _ "&amp;COUNTIF($J$4:J550,J550)&amp;"_"&amp;N550)</f>
        <v/>
      </c>
      <c r="M550" s="45" t="str">
        <f t="shared" si="239"/>
        <v/>
      </c>
      <c r="N550" s="44" t="str">
        <f t="shared" si="240"/>
        <v/>
      </c>
      <c r="O550" s="57" t="str">
        <f t="shared" si="241"/>
        <v/>
      </c>
      <c r="P550" s="48" t="str" cm="1">
        <f t="array" ref="P550">IFERROR(IF(C550="P",G550,IF($K550=1,$M550,$M550+LOOKUP(2,1/($J$4:$J549=J550),$P$4:$P549))),"")</f>
        <v/>
      </c>
      <c r="Q550" s="57" t="str" cm="1">
        <f t="array" ref="Q550">IFERROR(IF(OR(C550="P",C550="A",C550="R"),F550,IF($K550=1,F550,IF(LOOKUP(2,1/($J$4:$J549=$J550),$P$4:$P549)=0,$F550,IF(AND($C550="C",LOOKUP(2,1/($J$4:$J549=$J550),$P$4:$P549)&gt;0),(F550*G550+LOOKUP(2,1/($J$4:$J549=$J550),$P$4:$P549)*LOOKUP(2,1/($J$4:$J549=$J550),$Q$4:$Q549))/$P550,IF(AND($C550="C",LOOKUP(2,1/($J$4:$J549=$J550),$P$4:$P549)&lt;0),LOOKUP(2,1/($J$4:$J549=$J550),$Q$4:$Q549),IF(AND($C550="V",LOOKUP(2,1/($J$4:$J549=$J550),$P$4:$P549)&lt;0),((-1*(F550*G550))+LOOKUP(2,1/($J$4:$J549=$J550),$P$4:$P549)*LOOKUP(2,1/($J$4:$J549=$J550),$Q$4:$Q549))/$P550,IF(AND($C550="V",LOOKUP(2,1/($J$4:$J549=$J550),$P$4:$P549)&gt;0),LOOKUP(2,1/($J$4:$J549=$J550),$Q$4:$Q549),""))))))),"")</f>
        <v/>
      </c>
      <c r="R550" s="49" t="str">
        <f t="shared" si="244"/>
        <v/>
      </c>
      <c r="S550" s="49" t="str">
        <f t="shared" si="230"/>
        <v/>
      </c>
      <c r="T550" s="49" t="str">
        <f t="shared" si="242"/>
        <v/>
      </c>
      <c r="U550" s="49" t="str">
        <f>IFERROR(IF(C550="P",S550,IF(K550=1,0,IF(OR(LOOKUP(2,1/($E$4:$E549=$E550),$P$4:$P549)=0,AND($C550="C",$N550="LONG"),AND(C550="V",N550="SHORT")),0,S550+(M550*Q550)))),"")</f>
        <v/>
      </c>
      <c r="V550" s="49" t="str">
        <f t="shared" si="243"/>
        <v/>
      </c>
      <c r="W550" s="50" t="str">
        <f t="shared" si="237"/>
        <v/>
      </c>
      <c r="Y550" s="51" t="str">
        <f t="shared" si="224"/>
        <v/>
      </c>
      <c r="Z550" s="50" t="str">
        <f t="shared" si="231"/>
        <v/>
      </c>
      <c r="AA550" s="50" t="str">
        <f t="shared" si="222"/>
        <v/>
      </c>
      <c r="AB550" s="50" t="str">
        <f t="shared" si="225"/>
        <v/>
      </c>
      <c r="AC550" s="58" t="str">
        <f t="shared" si="226"/>
        <v/>
      </c>
      <c r="AD550" s="53" t="str">
        <f t="shared" si="223"/>
        <v/>
      </c>
      <c r="AE550" s="53" t="str">
        <f t="shared" si="227"/>
        <v/>
      </c>
      <c r="AF550" s="59" t="str">
        <f t="shared" si="228"/>
        <v/>
      </c>
      <c r="AG550" s="40" t="str">
        <f>C550&amp;COUNTIFS($C$3:C550,"V")</f>
        <v>0</v>
      </c>
      <c r="AH550" s="266" t="str">
        <f t="shared" si="220"/>
        <v/>
      </c>
      <c r="AI550" s="56" t="str">
        <f t="shared" si="232"/>
        <v/>
      </c>
      <c r="AJ550" s="265" t="str">
        <f t="shared" si="233"/>
        <v/>
      </c>
      <c r="AK550" s="267" t="str">
        <f t="shared" si="234"/>
        <v/>
      </c>
      <c r="AL550" s="267" t="str">
        <f t="shared" si="235"/>
        <v/>
      </c>
      <c r="AM550" s="40" t="str">
        <f t="shared" si="236"/>
        <v/>
      </c>
      <c r="AN550" s="267">
        <f t="shared" si="229"/>
        <v>0</v>
      </c>
      <c r="CE550" s="279"/>
    </row>
    <row r="551" spans="1:83" s="40" customFormat="1" ht="12.75">
      <c r="A551" s="227"/>
      <c r="B551" s="88"/>
      <c r="C551" s="89"/>
      <c r="D551" s="90"/>
      <c r="E551" s="89"/>
      <c r="F551" s="91"/>
      <c r="G551" s="304"/>
      <c r="H551" s="41"/>
      <c r="I551" s="42" t="str">
        <f t="shared" si="238"/>
        <v/>
      </c>
      <c r="J551" s="43" t="str">
        <f t="shared" si="221"/>
        <v/>
      </c>
      <c r="K551" s="44" t="str">
        <f>IF(J551="","",IF(COUNTIF($J$4:J551,J551)=0,"",(COUNTIF($J$4:J551,J551))))</f>
        <v/>
      </c>
      <c r="L551" s="44" t="str">
        <f>IF(K551="","",J551&amp;" _ "&amp;COUNTIF($J$4:J551,J551)&amp;"_"&amp;N551)</f>
        <v/>
      </c>
      <c r="M551" s="45" t="str">
        <f t="shared" si="239"/>
        <v/>
      </c>
      <c r="N551" s="44" t="str">
        <f t="shared" si="240"/>
        <v/>
      </c>
      <c r="O551" s="57" t="str">
        <f t="shared" si="241"/>
        <v/>
      </c>
      <c r="P551" s="48" t="str" cm="1">
        <f t="array" ref="P551">IFERROR(IF(C551="P",G551,IF($K551=1,$M551,$M551+LOOKUP(2,1/($J$4:$J550=J551),$P$4:$P550))),"")</f>
        <v/>
      </c>
      <c r="Q551" s="57" t="str" cm="1">
        <f t="array" ref="Q551">IFERROR(IF(OR(C551="P",C551="A",C551="R"),F551,IF($K551=1,F551,IF(LOOKUP(2,1/($J$4:$J550=$J551),$P$4:$P550)=0,$F551,IF(AND($C551="C",LOOKUP(2,1/($J$4:$J550=$J551),$P$4:$P550)&gt;0),(F551*G551+LOOKUP(2,1/($J$4:$J550=$J551),$P$4:$P550)*LOOKUP(2,1/($J$4:$J550=$J551),$Q$4:$Q550))/$P551,IF(AND($C551="C",LOOKUP(2,1/($J$4:$J550=$J551),$P$4:$P550)&lt;0),LOOKUP(2,1/($J$4:$J550=$J551),$Q$4:$Q550),IF(AND($C551="V",LOOKUP(2,1/($J$4:$J550=$J551),$P$4:$P550)&lt;0),((-1*(F551*G551))+LOOKUP(2,1/($J$4:$J550=$J551),$P$4:$P550)*LOOKUP(2,1/($J$4:$J550=$J551),$Q$4:$Q550))/$P551,IF(AND($C551="V",LOOKUP(2,1/($J$4:$J550=$J551),$P$4:$P550)&gt;0),LOOKUP(2,1/($J$4:$J550=$J551),$Q$4:$Q550),""))))))),"")</f>
        <v/>
      </c>
      <c r="R551" s="49" t="str">
        <f t="shared" si="244"/>
        <v/>
      </c>
      <c r="S551" s="49" t="str">
        <f t="shared" si="230"/>
        <v/>
      </c>
      <c r="T551" s="49" t="str">
        <f t="shared" si="242"/>
        <v/>
      </c>
      <c r="U551" s="49" t="str">
        <f>IFERROR(IF(C551="P",S551,IF(K551=1,0,IF(OR(LOOKUP(2,1/($E$4:$E550=$E551),$P$4:$P550)=0,AND($C551="C",$N551="LONG"),AND(C551="V",N551="SHORT")),0,S551+(M551*Q551)))),"")</f>
        <v/>
      </c>
      <c r="V551" s="49" t="str">
        <f t="shared" si="243"/>
        <v/>
      </c>
      <c r="W551" s="50" t="str">
        <f t="shared" si="237"/>
        <v/>
      </c>
      <c r="Y551" s="51" t="str">
        <f t="shared" si="224"/>
        <v/>
      </c>
      <c r="Z551" s="50" t="str">
        <f t="shared" si="231"/>
        <v/>
      </c>
      <c r="AA551" s="50" t="str">
        <f t="shared" si="222"/>
        <v/>
      </c>
      <c r="AB551" s="50" t="str">
        <f t="shared" si="225"/>
        <v/>
      </c>
      <c r="AC551" s="58" t="str">
        <f t="shared" si="226"/>
        <v/>
      </c>
      <c r="AD551" s="53" t="str">
        <f t="shared" si="223"/>
        <v/>
      </c>
      <c r="AE551" s="53" t="str">
        <f t="shared" si="227"/>
        <v/>
      </c>
      <c r="AF551" s="59" t="str">
        <f t="shared" si="228"/>
        <v/>
      </c>
      <c r="AG551" s="40" t="str">
        <f>C551&amp;COUNTIFS($C$3:C551,"V")</f>
        <v>0</v>
      </c>
      <c r="AH551" s="266" t="str">
        <f t="shared" si="220"/>
        <v/>
      </c>
      <c r="AI551" s="56" t="str">
        <f t="shared" si="232"/>
        <v/>
      </c>
      <c r="AJ551" s="265" t="str">
        <f t="shared" si="233"/>
        <v/>
      </c>
      <c r="AK551" s="267" t="str">
        <f t="shared" si="234"/>
        <v/>
      </c>
      <c r="AL551" s="267" t="str">
        <f t="shared" si="235"/>
        <v/>
      </c>
      <c r="AM551" s="40" t="str">
        <f t="shared" si="236"/>
        <v/>
      </c>
      <c r="AN551" s="267">
        <f t="shared" si="229"/>
        <v>0</v>
      </c>
      <c r="CE551" s="279"/>
    </row>
    <row r="552" spans="1:83" s="40" customFormat="1" ht="12.75">
      <c r="A552" s="227"/>
      <c r="B552" s="88"/>
      <c r="C552" s="89"/>
      <c r="D552" s="90"/>
      <c r="E552" s="89"/>
      <c r="F552" s="91"/>
      <c r="G552" s="304"/>
      <c r="H552" s="41"/>
      <c r="I552" s="42" t="str">
        <f t="shared" si="238"/>
        <v/>
      </c>
      <c r="J552" s="43" t="str">
        <f t="shared" si="221"/>
        <v/>
      </c>
      <c r="K552" s="44" t="str">
        <f>IF(J552="","",IF(COUNTIF($J$4:J552,J552)=0,"",(COUNTIF($J$4:J552,J552))))</f>
        <v/>
      </c>
      <c r="L552" s="44" t="str">
        <f>IF(K552="","",J552&amp;" _ "&amp;COUNTIF($J$4:J552,J552)&amp;"_"&amp;N552)</f>
        <v/>
      </c>
      <c r="M552" s="45" t="str">
        <f t="shared" si="239"/>
        <v/>
      </c>
      <c r="N552" s="44" t="str">
        <f t="shared" si="240"/>
        <v/>
      </c>
      <c r="O552" s="57" t="str">
        <f t="shared" si="241"/>
        <v/>
      </c>
      <c r="P552" s="48" t="str" cm="1">
        <f t="array" ref="P552">IFERROR(IF(C552="P",G552,IF($K552=1,$M552,$M552+LOOKUP(2,1/($J$4:$J551=J552),$P$4:$P551))),"")</f>
        <v/>
      </c>
      <c r="Q552" s="57" t="str" cm="1">
        <f t="array" ref="Q552">IFERROR(IF(OR(C552="P",C552="A",C552="R"),F552,IF($K552=1,F552,IF(LOOKUP(2,1/($J$4:$J551=$J552),$P$4:$P551)=0,$F552,IF(AND($C552="C",LOOKUP(2,1/($J$4:$J551=$J552),$P$4:$P551)&gt;0),(F552*G552+LOOKUP(2,1/($J$4:$J551=$J552),$P$4:$P551)*LOOKUP(2,1/($J$4:$J551=$J552),$Q$4:$Q551))/$P552,IF(AND($C552="C",LOOKUP(2,1/($J$4:$J551=$J552),$P$4:$P551)&lt;0),LOOKUP(2,1/($J$4:$J551=$J552),$Q$4:$Q551),IF(AND($C552="V",LOOKUP(2,1/($J$4:$J551=$J552),$P$4:$P551)&lt;0),((-1*(F552*G552))+LOOKUP(2,1/($J$4:$J551=$J552),$P$4:$P551)*LOOKUP(2,1/($J$4:$J551=$J552),$Q$4:$Q551))/$P552,IF(AND($C552="V",LOOKUP(2,1/($J$4:$J551=$J552),$P$4:$P551)&gt;0),LOOKUP(2,1/($J$4:$J551=$J552),$Q$4:$Q551),""))))))),"")</f>
        <v/>
      </c>
      <c r="R552" s="49" t="str">
        <f t="shared" si="244"/>
        <v/>
      </c>
      <c r="S552" s="49" t="str">
        <f t="shared" si="230"/>
        <v/>
      </c>
      <c r="T552" s="49" t="str">
        <f t="shared" si="242"/>
        <v/>
      </c>
      <c r="U552" s="49" t="str">
        <f>IFERROR(IF(C552="P",S552,IF(K552=1,0,IF(OR(LOOKUP(2,1/($E$4:$E551=$E552),$P$4:$P551)=0,AND($C552="C",$N552="LONG"),AND(C552="V",N552="SHORT")),0,S552+(M552*Q552)))),"")</f>
        <v/>
      </c>
      <c r="V552" s="49" t="str">
        <f t="shared" si="243"/>
        <v/>
      </c>
      <c r="W552" s="50" t="str">
        <f t="shared" si="237"/>
        <v/>
      </c>
      <c r="Y552" s="51" t="str">
        <f t="shared" si="224"/>
        <v/>
      </c>
      <c r="Z552" s="50" t="str">
        <f t="shared" si="231"/>
        <v/>
      </c>
      <c r="AA552" s="50" t="str">
        <f t="shared" si="222"/>
        <v/>
      </c>
      <c r="AB552" s="50" t="str">
        <f t="shared" si="225"/>
        <v/>
      </c>
      <c r="AC552" s="58" t="str">
        <f t="shared" si="226"/>
        <v/>
      </c>
      <c r="AD552" s="53" t="str">
        <f t="shared" si="223"/>
        <v/>
      </c>
      <c r="AE552" s="53" t="str">
        <f t="shared" si="227"/>
        <v/>
      </c>
      <c r="AF552" s="59" t="str">
        <f t="shared" si="228"/>
        <v/>
      </c>
      <c r="AG552" s="40" t="str">
        <f>C552&amp;COUNTIFS($C$3:C552,"V")</f>
        <v>0</v>
      </c>
      <c r="AH552" s="266" t="str">
        <f t="shared" si="220"/>
        <v/>
      </c>
      <c r="AI552" s="56" t="str">
        <f t="shared" si="232"/>
        <v/>
      </c>
      <c r="AJ552" s="265" t="str">
        <f t="shared" si="233"/>
        <v/>
      </c>
      <c r="AK552" s="267" t="str">
        <f t="shared" si="234"/>
        <v/>
      </c>
      <c r="AL552" s="267" t="str">
        <f t="shared" si="235"/>
        <v/>
      </c>
      <c r="AM552" s="40" t="str">
        <f t="shared" si="236"/>
        <v/>
      </c>
      <c r="AN552" s="267">
        <f t="shared" si="229"/>
        <v>0</v>
      </c>
      <c r="CE552" s="279"/>
    </row>
    <row r="553" spans="1:83" s="40" customFormat="1" ht="12.75">
      <c r="A553" s="227"/>
      <c r="B553" s="88"/>
      <c r="C553" s="89"/>
      <c r="D553" s="90"/>
      <c r="E553" s="89"/>
      <c r="F553" s="91"/>
      <c r="G553" s="304"/>
      <c r="H553" s="41"/>
      <c r="I553" s="42" t="str">
        <f t="shared" si="238"/>
        <v/>
      </c>
      <c r="J553" s="43" t="str">
        <f t="shared" si="221"/>
        <v/>
      </c>
      <c r="K553" s="44" t="str">
        <f>IF(J553="","",IF(COUNTIF($J$4:J553,J553)=0,"",(COUNTIF($J$4:J553,J553))))</f>
        <v/>
      </c>
      <c r="L553" s="44" t="str">
        <f>IF(K553="","",J553&amp;" _ "&amp;COUNTIF($J$4:J553,J553)&amp;"_"&amp;N553)</f>
        <v/>
      </c>
      <c r="M553" s="45" t="str">
        <f t="shared" si="239"/>
        <v/>
      </c>
      <c r="N553" s="44" t="str">
        <f t="shared" si="240"/>
        <v/>
      </c>
      <c r="O553" s="57" t="str">
        <f t="shared" si="241"/>
        <v/>
      </c>
      <c r="P553" s="48" t="str" cm="1">
        <f t="array" ref="P553">IFERROR(IF(C553="P",G553,IF($K553=1,$M553,$M553+LOOKUP(2,1/($J$4:$J552=J553),$P$4:$P552))),"")</f>
        <v/>
      </c>
      <c r="Q553" s="57" t="str" cm="1">
        <f t="array" ref="Q553">IFERROR(IF(OR(C553="P",C553="A",C553="R"),F553,IF($K553=1,F553,IF(LOOKUP(2,1/($J$4:$J552=$J553),$P$4:$P552)=0,$F553,IF(AND($C553="C",LOOKUP(2,1/($J$4:$J552=$J553),$P$4:$P552)&gt;0),(F553*G553+LOOKUP(2,1/($J$4:$J552=$J553),$P$4:$P552)*LOOKUP(2,1/($J$4:$J552=$J553),$Q$4:$Q552))/$P553,IF(AND($C553="C",LOOKUP(2,1/($J$4:$J552=$J553),$P$4:$P552)&lt;0),LOOKUP(2,1/($J$4:$J552=$J553),$Q$4:$Q552),IF(AND($C553="V",LOOKUP(2,1/($J$4:$J552=$J553),$P$4:$P552)&lt;0),((-1*(F553*G553))+LOOKUP(2,1/($J$4:$J552=$J553),$P$4:$P552)*LOOKUP(2,1/($J$4:$J552=$J553),$Q$4:$Q552))/$P553,IF(AND($C553="V",LOOKUP(2,1/($J$4:$J552=$J553),$P$4:$P552)&gt;0),LOOKUP(2,1/($J$4:$J552=$J553),$Q$4:$Q552),""))))))),"")</f>
        <v/>
      </c>
      <c r="R553" s="49" t="str">
        <f t="shared" si="244"/>
        <v/>
      </c>
      <c r="S553" s="49" t="str">
        <f t="shared" si="230"/>
        <v/>
      </c>
      <c r="T553" s="49" t="str">
        <f t="shared" si="242"/>
        <v/>
      </c>
      <c r="U553" s="49" t="str">
        <f>IFERROR(IF(C553="P",S553,IF(K553=1,0,IF(OR(LOOKUP(2,1/($E$4:$E552=$E553),$P$4:$P552)=0,AND($C553="C",$N553="LONG"),AND(C553="V",N553="SHORT")),0,S553+(M553*Q553)))),"")</f>
        <v/>
      </c>
      <c r="V553" s="49" t="str">
        <f t="shared" si="243"/>
        <v/>
      </c>
      <c r="W553" s="50" t="str">
        <f t="shared" si="237"/>
        <v/>
      </c>
      <c r="Y553" s="51" t="str">
        <f t="shared" si="224"/>
        <v/>
      </c>
      <c r="Z553" s="50" t="str">
        <f t="shared" si="231"/>
        <v/>
      </c>
      <c r="AA553" s="50" t="str">
        <f t="shared" si="222"/>
        <v/>
      </c>
      <c r="AB553" s="50" t="str">
        <f t="shared" si="225"/>
        <v/>
      </c>
      <c r="AC553" s="58" t="str">
        <f t="shared" si="226"/>
        <v/>
      </c>
      <c r="AD553" s="53" t="str">
        <f t="shared" si="223"/>
        <v/>
      </c>
      <c r="AE553" s="53" t="str">
        <f t="shared" si="227"/>
        <v/>
      </c>
      <c r="AF553" s="59" t="str">
        <f t="shared" si="228"/>
        <v/>
      </c>
      <c r="AG553" s="40" t="str">
        <f>C553&amp;COUNTIFS($C$3:C553,"V")</f>
        <v>0</v>
      </c>
      <c r="AH553" s="266" t="str">
        <f t="shared" si="220"/>
        <v/>
      </c>
      <c r="AI553" s="56" t="str">
        <f t="shared" si="232"/>
        <v/>
      </c>
      <c r="AJ553" s="265" t="str">
        <f t="shared" si="233"/>
        <v/>
      </c>
      <c r="AK553" s="267" t="str">
        <f t="shared" si="234"/>
        <v/>
      </c>
      <c r="AL553" s="267" t="str">
        <f t="shared" si="235"/>
        <v/>
      </c>
      <c r="AM553" s="40" t="str">
        <f t="shared" si="236"/>
        <v/>
      </c>
      <c r="AN553" s="267">
        <f t="shared" si="229"/>
        <v>0</v>
      </c>
      <c r="CE553" s="279"/>
    </row>
    <row r="554" spans="1:83" s="40" customFormat="1" ht="12.75">
      <c r="A554" s="227"/>
      <c r="B554" s="88"/>
      <c r="C554" s="89"/>
      <c r="D554" s="90"/>
      <c r="E554" s="89"/>
      <c r="F554" s="91"/>
      <c r="G554" s="304"/>
      <c r="H554" s="41"/>
      <c r="I554" s="42" t="str">
        <f t="shared" si="238"/>
        <v/>
      </c>
      <c r="J554" s="43" t="str">
        <f t="shared" si="221"/>
        <v/>
      </c>
      <c r="K554" s="44" t="str">
        <f>IF(J554="","",IF(COUNTIF($J$4:J554,J554)=0,"",(COUNTIF($J$4:J554,J554))))</f>
        <v/>
      </c>
      <c r="L554" s="44" t="str">
        <f>IF(K554="","",J554&amp;" _ "&amp;COUNTIF($J$4:J554,J554)&amp;"_"&amp;N554)</f>
        <v/>
      </c>
      <c r="M554" s="45" t="str">
        <f t="shared" si="239"/>
        <v/>
      </c>
      <c r="N554" s="44" t="str">
        <f t="shared" si="240"/>
        <v/>
      </c>
      <c r="O554" s="57" t="str">
        <f t="shared" si="241"/>
        <v/>
      </c>
      <c r="P554" s="48" t="str" cm="1">
        <f t="array" ref="P554">IFERROR(IF(C554="P",G554,IF($K554=1,$M554,$M554+LOOKUP(2,1/($J$4:$J553=J554),$P$4:$P553))),"")</f>
        <v/>
      </c>
      <c r="Q554" s="57" t="str" cm="1">
        <f t="array" ref="Q554">IFERROR(IF(OR(C554="P",C554="A",C554="R"),F554,IF($K554=1,F554,IF(LOOKUP(2,1/($J$4:$J553=$J554),$P$4:$P553)=0,$F554,IF(AND($C554="C",LOOKUP(2,1/($J$4:$J553=$J554),$P$4:$P553)&gt;0),(F554*G554+LOOKUP(2,1/($J$4:$J553=$J554),$P$4:$P553)*LOOKUP(2,1/($J$4:$J553=$J554),$Q$4:$Q553))/$P554,IF(AND($C554="C",LOOKUP(2,1/($J$4:$J553=$J554),$P$4:$P553)&lt;0),LOOKUP(2,1/($J$4:$J553=$J554),$Q$4:$Q553),IF(AND($C554="V",LOOKUP(2,1/($J$4:$J553=$J554),$P$4:$P553)&lt;0),((-1*(F554*G554))+LOOKUP(2,1/($J$4:$J553=$J554),$P$4:$P553)*LOOKUP(2,1/($J$4:$J553=$J554),$Q$4:$Q553))/$P554,IF(AND($C554="V",LOOKUP(2,1/($J$4:$J553=$J554),$P$4:$P553)&gt;0),LOOKUP(2,1/($J$4:$J553=$J554),$Q$4:$Q553),""))))))),"")</f>
        <v/>
      </c>
      <c r="R554" s="49" t="str">
        <f t="shared" si="244"/>
        <v/>
      </c>
      <c r="S554" s="49" t="str">
        <f t="shared" si="230"/>
        <v/>
      </c>
      <c r="T554" s="49" t="str">
        <f t="shared" si="242"/>
        <v/>
      </c>
      <c r="U554" s="49" t="str">
        <f>IFERROR(IF(C554="P",S554,IF(K554=1,0,IF(OR(LOOKUP(2,1/($E$4:$E553=$E554),$P$4:$P553)=0,AND($C554="C",$N554="LONG"),AND(C554="V",N554="SHORT")),0,S554+(M554*Q554)))),"")</f>
        <v/>
      </c>
      <c r="V554" s="49" t="str">
        <f t="shared" si="243"/>
        <v/>
      </c>
      <c r="W554" s="50" t="str">
        <f t="shared" si="237"/>
        <v/>
      </c>
      <c r="Y554" s="51" t="str">
        <f t="shared" si="224"/>
        <v/>
      </c>
      <c r="Z554" s="50" t="str">
        <f t="shared" si="231"/>
        <v/>
      </c>
      <c r="AA554" s="50" t="str">
        <f t="shared" si="222"/>
        <v/>
      </c>
      <c r="AB554" s="50" t="str">
        <f t="shared" si="225"/>
        <v/>
      </c>
      <c r="AC554" s="58" t="str">
        <f t="shared" si="226"/>
        <v/>
      </c>
      <c r="AD554" s="53" t="str">
        <f t="shared" si="223"/>
        <v/>
      </c>
      <c r="AE554" s="53" t="str">
        <f t="shared" si="227"/>
        <v/>
      </c>
      <c r="AF554" s="59" t="str">
        <f t="shared" si="228"/>
        <v/>
      </c>
      <c r="AG554" s="40" t="str">
        <f>C554&amp;COUNTIFS($C$3:C554,"V")</f>
        <v>0</v>
      </c>
      <c r="AH554" s="266" t="str">
        <f t="shared" si="220"/>
        <v/>
      </c>
      <c r="AI554" s="56" t="str">
        <f t="shared" si="232"/>
        <v/>
      </c>
      <c r="AJ554" s="265" t="str">
        <f t="shared" si="233"/>
        <v/>
      </c>
      <c r="AK554" s="267" t="str">
        <f t="shared" si="234"/>
        <v/>
      </c>
      <c r="AL554" s="267" t="str">
        <f t="shared" si="235"/>
        <v/>
      </c>
      <c r="AM554" s="40" t="str">
        <f t="shared" si="236"/>
        <v/>
      </c>
      <c r="AN554" s="267">
        <f t="shared" si="229"/>
        <v>0</v>
      </c>
      <c r="CE554" s="279"/>
    </row>
    <row r="555" spans="1:83" s="40" customFormat="1" ht="12.75">
      <c r="A555" s="227"/>
      <c r="B555" s="88"/>
      <c r="C555" s="89"/>
      <c r="D555" s="90"/>
      <c r="E555" s="89"/>
      <c r="F555" s="91"/>
      <c r="G555" s="304"/>
      <c r="H555" s="41"/>
      <c r="I555" s="42" t="str">
        <f t="shared" si="238"/>
        <v/>
      </c>
      <c r="J555" s="43" t="str">
        <f t="shared" si="221"/>
        <v/>
      </c>
      <c r="K555" s="44" t="str">
        <f>IF(J555="","",IF(COUNTIF($J$4:J555,J555)=0,"",(COUNTIF($J$4:J555,J555))))</f>
        <v/>
      </c>
      <c r="L555" s="44" t="str">
        <f>IF(K555="","",J555&amp;" _ "&amp;COUNTIF($J$4:J555,J555)&amp;"_"&amp;N555)</f>
        <v/>
      </c>
      <c r="M555" s="45" t="str">
        <f t="shared" si="239"/>
        <v/>
      </c>
      <c r="N555" s="44" t="str">
        <f t="shared" si="240"/>
        <v/>
      </c>
      <c r="O555" s="57" t="str">
        <f t="shared" si="241"/>
        <v/>
      </c>
      <c r="P555" s="48" t="str" cm="1">
        <f t="array" ref="P555">IFERROR(IF(C555="P",G555,IF($K555=1,$M555,$M555+LOOKUP(2,1/($J$4:$J554=J555),$P$4:$P554))),"")</f>
        <v/>
      </c>
      <c r="Q555" s="57" t="str" cm="1">
        <f t="array" ref="Q555">IFERROR(IF(OR(C555="P",C555="A",C555="R"),F555,IF($K555=1,F555,IF(LOOKUP(2,1/($J$4:$J554=$J555),$P$4:$P554)=0,$F555,IF(AND($C555="C",LOOKUP(2,1/($J$4:$J554=$J555),$P$4:$P554)&gt;0),(F555*G555+LOOKUP(2,1/($J$4:$J554=$J555),$P$4:$P554)*LOOKUP(2,1/($J$4:$J554=$J555),$Q$4:$Q554))/$P555,IF(AND($C555="C",LOOKUP(2,1/($J$4:$J554=$J555),$P$4:$P554)&lt;0),LOOKUP(2,1/($J$4:$J554=$J555),$Q$4:$Q554),IF(AND($C555="V",LOOKUP(2,1/($J$4:$J554=$J555),$P$4:$P554)&lt;0),((-1*(F555*G555))+LOOKUP(2,1/($J$4:$J554=$J555),$P$4:$P554)*LOOKUP(2,1/($J$4:$J554=$J555),$Q$4:$Q554))/$P555,IF(AND($C555="V",LOOKUP(2,1/($J$4:$J554=$J555),$P$4:$P554)&gt;0),LOOKUP(2,1/($J$4:$J554=$J555),$Q$4:$Q554),""))))))),"")</f>
        <v/>
      </c>
      <c r="R555" s="49" t="str">
        <f t="shared" si="244"/>
        <v/>
      </c>
      <c r="S555" s="49" t="str">
        <f t="shared" si="230"/>
        <v/>
      </c>
      <c r="T555" s="49" t="str">
        <f t="shared" si="242"/>
        <v/>
      </c>
      <c r="U555" s="49" t="str">
        <f>IFERROR(IF(C555="P",S555,IF(K555=1,0,IF(OR(LOOKUP(2,1/($E$4:$E554=$E555),$P$4:$P554)=0,AND($C555="C",$N555="LONG"),AND(C555="V",N555="SHORT")),0,S555+(M555*Q555)))),"")</f>
        <v/>
      </c>
      <c r="V555" s="49" t="str">
        <f t="shared" si="243"/>
        <v/>
      </c>
      <c r="W555" s="50" t="str">
        <f t="shared" si="237"/>
        <v/>
      </c>
      <c r="Y555" s="51" t="str">
        <f t="shared" si="224"/>
        <v/>
      </c>
      <c r="Z555" s="50" t="str">
        <f t="shared" si="231"/>
        <v/>
      </c>
      <c r="AA555" s="50" t="str">
        <f t="shared" si="222"/>
        <v/>
      </c>
      <c r="AB555" s="50" t="str">
        <f t="shared" si="225"/>
        <v/>
      </c>
      <c r="AC555" s="58" t="str">
        <f t="shared" si="226"/>
        <v/>
      </c>
      <c r="AD555" s="53" t="str">
        <f t="shared" si="223"/>
        <v/>
      </c>
      <c r="AE555" s="53" t="str">
        <f t="shared" si="227"/>
        <v/>
      </c>
      <c r="AF555" s="59" t="str">
        <f t="shared" si="228"/>
        <v/>
      </c>
      <c r="AG555" s="40" t="str">
        <f>C555&amp;COUNTIFS($C$3:C555,"V")</f>
        <v>0</v>
      </c>
      <c r="AH555" s="266" t="str">
        <f t="shared" si="220"/>
        <v/>
      </c>
      <c r="AI555" s="56" t="str">
        <f t="shared" si="232"/>
        <v/>
      </c>
      <c r="AJ555" s="265" t="str">
        <f t="shared" si="233"/>
        <v/>
      </c>
      <c r="AK555" s="267" t="str">
        <f t="shared" si="234"/>
        <v/>
      </c>
      <c r="AL555" s="267" t="str">
        <f t="shared" si="235"/>
        <v/>
      </c>
      <c r="AM555" s="40" t="str">
        <f t="shared" si="236"/>
        <v/>
      </c>
      <c r="AN555" s="267">
        <f t="shared" si="229"/>
        <v>0</v>
      </c>
      <c r="CE555" s="279"/>
    </row>
    <row r="556" spans="1:83" s="40" customFormat="1" ht="12.75">
      <c r="A556" s="227"/>
      <c r="B556" s="88"/>
      <c r="C556" s="89"/>
      <c r="D556" s="90"/>
      <c r="E556" s="89"/>
      <c r="F556" s="91"/>
      <c r="G556" s="304"/>
      <c r="H556" s="41"/>
      <c r="I556" s="42" t="str">
        <f t="shared" si="238"/>
        <v/>
      </c>
      <c r="J556" s="43" t="str">
        <f t="shared" si="221"/>
        <v/>
      </c>
      <c r="K556" s="44" t="str">
        <f>IF(J556="","",IF(COUNTIF($J$4:J556,J556)=0,"",(COUNTIF($J$4:J556,J556))))</f>
        <v/>
      </c>
      <c r="L556" s="44" t="str">
        <f>IF(K556="","",J556&amp;" _ "&amp;COUNTIF($J$4:J556,J556)&amp;"_"&amp;N556)</f>
        <v/>
      </c>
      <c r="M556" s="45" t="str">
        <f t="shared" si="239"/>
        <v/>
      </c>
      <c r="N556" s="44" t="str">
        <f t="shared" si="240"/>
        <v/>
      </c>
      <c r="O556" s="57" t="str">
        <f t="shared" si="241"/>
        <v/>
      </c>
      <c r="P556" s="48" t="str" cm="1">
        <f t="array" ref="P556">IFERROR(IF(C556="P",G556,IF($K556=1,$M556,$M556+LOOKUP(2,1/($J$4:$J555=J556),$P$4:$P555))),"")</f>
        <v/>
      </c>
      <c r="Q556" s="57" t="str" cm="1">
        <f t="array" ref="Q556">IFERROR(IF(OR(C556="P",C556="A",C556="R"),F556,IF($K556=1,F556,IF(LOOKUP(2,1/($J$4:$J555=$J556),$P$4:$P555)=0,$F556,IF(AND($C556="C",LOOKUP(2,1/($J$4:$J555=$J556),$P$4:$P555)&gt;0),(F556*G556+LOOKUP(2,1/($J$4:$J555=$J556),$P$4:$P555)*LOOKUP(2,1/($J$4:$J555=$J556),$Q$4:$Q555))/$P556,IF(AND($C556="C",LOOKUP(2,1/($J$4:$J555=$J556),$P$4:$P555)&lt;0),LOOKUP(2,1/($J$4:$J555=$J556),$Q$4:$Q555),IF(AND($C556="V",LOOKUP(2,1/($J$4:$J555=$J556),$P$4:$P555)&lt;0),((-1*(F556*G556))+LOOKUP(2,1/($J$4:$J555=$J556),$P$4:$P555)*LOOKUP(2,1/($J$4:$J555=$J556),$Q$4:$Q555))/$P556,IF(AND($C556="V",LOOKUP(2,1/($J$4:$J555=$J556),$P$4:$P555)&gt;0),LOOKUP(2,1/($J$4:$J555=$J556),$Q$4:$Q555),""))))))),"")</f>
        <v/>
      </c>
      <c r="R556" s="49" t="str">
        <f t="shared" si="244"/>
        <v/>
      </c>
      <c r="S556" s="49" t="str">
        <f t="shared" si="230"/>
        <v/>
      </c>
      <c r="T556" s="49" t="str">
        <f t="shared" si="242"/>
        <v/>
      </c>
      <c r="U556" s="49" t="str">
        <f>IFERROR(IF(C556="P",S556,IF(K556=1,0,IF(OR(LOOKUP(2,1/($E$4:$E555=$E556),$P$4:$P555)=0,AND($C556="C",$N556="LONG"),AND(C556="V",N556="SHORT")),0,S556+(M556*Q556)))),"")</f>
        <v/>
      </c>
      <c r="V556" s="49" t="str">
        <f t="shared" si="243"/>
        <v/>
      </c>
      <c r="W556" s="50" t="str">
        <f t="shared" si="237"/>
        <v/>
      </c>
      <c r="Y556" s="51" t="str">
        <f t="shared" si="224"/>
        <v/>
      </c>
      <c r="Z556" s="50" t="str">
        <f t="shared" si="231"/>
        <v/>
      </c>
      <c r="AA556" s="50" t="str">
        <f t="shared" si="222"/>
        <v/>
      </c>
      <c r="AB556" s="50" t="str">
        <f t="shared" si="225"/>
        <v/>
      </c>
      <c r="AC556" s="58" t="str">
        <f t="shared" si="226"/>
        <v/>
      </c>
      <c r="AD556" s="53" t="str">
        <f t="shared" si="223"/>
        <v/>
      </c>
      <c r="AE556" s="53" t="str">
        <f t="shared" si="227"/>
        <v/>
      </c>
      <c r="AF556" s="59" t="str">
        <f t="shared" si="228"/>
        <v/>
      </c>
      <c r="AG556" s="40" t="str">
        <f>C556&amp;COUNTIFS($C$3:C556,"V")</f>
        <v>0</v>
      </c>
      <c r="AH556" s="266" t="str">
        <f t="shared" si="220"/>
        <v/>
      </c>
      <c r="AI556" s="56" t="str">
        <f t="shared" si="232"/>
        <v/>
      </c>
      <c r="AJ556" s="265" t="str">
        <f t="shared" si="233"/>
        <v/>
      </c>
      <c r="AK556" s="267" t="str">
        <f t="shared" si="234"/>
        <v/>
      </c>
      <c r="AL556" s="267" t="str">
        <f t="shared" si="235"/>
        <v/>
      </c>
      <c r="AM556" s="40" t="str">
        <f t="shared" si="236"/>
        <v/>
      </c>
      <c r="AN556" s="267">
        <f t="shared" si="229"/>
        <v>0</v>
      </c>
      <c r="CE556" s="279"/>
    </row>
    <row r="557" spans="1:83" s="40" customFormat="1" ht="12.75">
      <c r="A557" s="227"/>
      <c r="B557" s="88"/>
      <c r="C557" s="89"/>
      <c r="D557" s="90"/>
      <c r="E557" s="89"/>
      <c r="F557" s="91"/>
      <c r="G557" s="304"/>
      <c r="H557" s="41"/>
      <c r="I557" s="42" t="str">
        <f t="shared" si="238"/>
        <v/>
      </c>
      <c r="J557" s="43" t="str">
        <f t="shared" si="221"/>
        <v/>
      </c>
      <c r="K557" s="44" t="str">
        <f>IF(J557="","",IF(COUNTIF($J$4:J557,J557)=0,"",(COUNTIF($J$4:J557,J557))))</f>
        <v/>
      </c>
      <c r="L557" s="44" t="str">
        <f>IF(K557="","",J557&amp;" _ "&amp;COUNTIF($J$4:J557,J557)&amp;"_"&amp;N557)</f>
        <v/>
      </c>
      <c r="M557" s="45" t="str">
        <f t="shared" si="239"/>
        <v/>
      </c>
      <c r="N557" s="44" t="str">
        <f t="shared" si="240"/>
        <v/>
      </c>
      <c r="O557" s="57" t="str">
        <f t="shared" si="241"/>
        <v/>
      </c>
      <c r="P557" s="48" t="str" cm="1">
        <f t="array" ref="P557">IFERROR(IF(C557="P",G557,IF($K557=1,$M557,$M557+LOOKUP(2,1/($J$4:$J556=J557),$P$4:$P556))),"")</f>
        <v/>
      </c>
      <c r="Q557" s="57" t="str" cm="1">
        <f t="array" ref="Q557">IFERROR(IF(OR(C557="P",C557="A",C557="R"),F557,IF($K557=1,F557,IF(LOOKUP(2,1/($J$4:$J556=$J557),$P$4:$P556)=0,$F557,IF(AND($C557="C",LOOKUP(2,1/($J$4:$J556=$J557),$P$4:$P556)&gt;0),(F557*G557+LOOKUP(2,1/($J$4:$J556=$J557),$P$4:$P556)*LOOKUP(2,1/($J$4:$J556=$J557),$Q$4:$Q556))/$P557,IF(AND($C557="C",LOOKUP(2,1/($J$4:$J556=$J557),$P$4:$P556)&lt;0),LOOKUP(2,1/($J$4:$J556=$J557),$Q$4:$Q556),IF(AND($C557="V",LOOKUP(2,1/($J$4:$J556=$J557),$P$4:$P556)&lt;0),((-1*(F557*G557))+LOOKUP(2,1/($J$4:$J556=$J557),$P$4:$P556)*LOOKUP(2,1/($J$4:$J556=$J557),$Q$4:$Q556))/$P557,IF(AND($C557="V",LOOKUP(2,1/($J$4:$J556=$J557),$P$4:$P556)&gt;0),LOOKUP(2,1/($J$4:$J556=$J557),$Q$4:$Q556),""))))))),"")</f>
        <v/>
      </c>
      <c r="R557" s="49" t="str">
        <f t="shared" si="244"/>
        <v/>
      </c>
      <c r="S557" s="49" t="str">
        <f t="shared" si="230"/>
        <v/>
      </c>
      <c r="T557" s="49" t="str">
        <f t="shared" si="242"/>
        <v/>
      </c>
      <c r="U557" s="49" t="str">
        <f>IFERROR(IF(C557="P",S557,IF(K557=1,0,IF(OR(LOOKUP(2,1/($E$4:$E556=$E557),$P$4:$P556)=0,AND($C557="C",$N557="LONG"),AND(C557="V",N557="SHORT")),0,S557+(M557*Q557)))),"")</f>
        <v/>
      </c>
      <c r="V557" s="49" t="str">
        <f t="shared" si="243"/>
        <v/>
      </c>
      <c r="W557" s="50" t="str">
        <f t="shared" si="237"/>
        <v/>
      </c>
      <c r="Y557" s="51" t="str">
        <f t="shared" si="224"/>
        <v/>
      </c>
      <c r="Z557" s="50" t="str">
        <f t="shared" si="231"/>
        <v/>
      </c>
      <c r="AA557" s="50" t="str">
        <f t="shared" si="222"/>
        <v/>
      </c>
      <c r="AB557" s="50" t="str">
        <f t="shared" si="225"/>
        <v/>
      </c>
      <c r="AC557" s="58" t="str">
        <f t="shared" si="226"/>
        <v/>
      </c>
      <c r="AD557" s="53" t="str">
        <f t="shared" si="223"/>
        <v/>
      </c>
      <c r="AE557" s="53" t="str">
        <f t="shared" si="227"/>
        <v/>
      </c>
      <c r="AF557" s="59" t="str">
        <f t="shared" si="228"/>
        <v/>
      </c>
      <c r="AG557" s="40" t="str">
        <f>C557&amp;COUNTIFS($C$3:C557,"V")</f>
        <v>0</v>
      </c>
      <c r="AH557" s="266" t="str">
        <f t="shared" ref="AH557:AH620" si="245">IF(B557="","",B557)</f>
        <v/>
      </c>
      <c r="AI557" s="56" t="str">
        <f t="shared" si="232"/>
        <v/>
      </c>
      <c r="AJ557" s="265" t="str">
        <f t="shared" si="233"/>
        <v/>
      </c>
      <c r="AK557" s="267" t="str">
        <f t="shared" si="234"/>
        <v/>
      </c>
      <c r="AL557" s="267" t="str">
        <f t="shared" si="235"/>
        <v/>
      </c>
      <c r="AM557" s="40" t="str">
        <f t="shared" si="236"/>
        <v/>
      </c>
      <c r="AN557" s="267">
        <f t="shared" si="229"/>
        <v>0</v>
      </c>
      <c r="CE557" s="279"/>
    </row>
    <row r="558" spans="1:83" s="40" customFormat="1" ht="12.75">
      <c r="A558" s="227"/>
      <c r="B558" s="88"/>
      <c r="C558" s="89"/>
      <c r="D558" s="90"/>
      <c r="E558" s="89"/>
      <c r="F558" s="91"/>
      <c r="G558" s="304"/>
      <c r="H558" s="41"/>
      <c r="I558" s="42" t="str">
        <f t="shared" si="238"/>
        <v/>
      </c>
      <c r="J558" s="43" t="str">
        <f t="shared" si="221"/>
        <v/>
      </c>
      <c r="K558" s="44" t="str">
        <f>IF(J558="","",IF(COUNTIF($J$4:J558,J558)=0,"",(COUNTIF($J$4:J558,J558))))</f>
        <v/>
      </c>
      <c r="L558" s="44" t="str">
        <f>IF(K558="","",J558&amp;" _ "&amp;COUNTIF($J$4:J558,J558)&amp;"_"&amp;N558)</f>
        <v/>
      </c>
      <c r="M558" s="45" t="str">
        <f t="shared" si="239"/>
        <v/>
      </c>
      <c r="N558" s="44" t="str">
        <f t="shared" si="240"/>
        <v/>
      </c>
      <c r="O558" s="57" t="str">
        <f t="shared" si="241"/>
        <v/>
      </c>
      <c r="P558" s="48" t="str" cm="1">
        <f t="array" ref="P558">IFERROR(IF(C558="P",G558,IF($K558=1,$M558,$M558+LOOKUP(2,1/($J$4:$J557=J558),$P$4:$P557))),"")</f>
        <v/>
      </c>
      <c r="Q558" s="57" t="str" cm="1">
        <f t="array" ref="Q558">IFERROR(IF(OR(C558="P",C558="A",C558="R"),F558,IF($K558=1,F558,IF(LOOKUP(2,1/($J$4:$J557=$J558),$P$4:$P557)=0,$F558,IF(AND($C558="C",LOOKUP(2,1/($J$4:$J557=$J558),$P$4:$P557)&gt;0),(F558*G558+LOOKUP(2,1/($J$4:$J557=$J558),$P$4:$P557)*LOOKUP(2,1/($J$4:$J557=$J558),$Q$4:$Q557))/$P558,IF(AND($C558="C",LOOKUP(2,1/($J$4:$J557=$J558),$P$4:$P557)&lt;0),LOOKUP(2,1/($J$4:$J557=$J558),$Q$4:$Q557),IF(AND($C558="V",LOOKUP(2,1/($J$4:$J557=$J558),$P$4:$P557)&lt;0),((-1*(F558*G558))+LOOKUP(2,1/($J$4:$J557=$J558),$P$4:$P557)*LOOKUP(2,1/($J$4:$J557=$J558),$Q$4:$Q557))/$P558,IF(AND($C558="V",LOOKUP(2,1/($J$4:$J557=$J558),$P$4:$P557)&gt;0),LOOKUP(2,1/($J$4:$J557=$J558),$Q$4:$Q557),""))))))),"")</f>
        <v/>
      </c>
      <c r="R558" s="49" t="str">
        <f t="shared" si="244"/>
        <v/>
      </c>
      <c r="S558" s="49" t="str">
        <f t="shared" si="230"/>
        <v/>
      </c>
      <c r="T558" s="49" t="str">
        <f t="shared" si="242"/>
        <v/>
      </c>
      <c r="U558" s="49" t="str">
        <f>IFERROR(IF(C558="P",S558,IF(K558=1,0,IF(OR(LOOKUP(2,1/($E$4:$E557=$E558),$P$4:$P557)=0,AND($C558="C",$N558="LONG"),AND(C558="V",N558="SHORT")),0,S558+(M558*Q558)))),"")</f>
        <v/>
      </c>
      <c r="V558" s="49" t="str">
        <f t="shared" si="243"/>
        <v/>
      </c>
      <c r="W558" s="50" t="str">
        <f t="shared" si="237"/>
        <v/>
      </c>
      <c r="Y558" s="51" t="str">
        <f t="shared" si="224"/>
        <v/>
      </c>
      <c r="Z558" s="50" t="str">
        <f t="shared" si="231"/>
        <v/>
      </c>
      <c r="AA558" s="50" t="str">
        <f t="shared" si="222"/>
        <v/>
      </c>
      <c r="AB558" s="50" t="str">
        <f t="shared" si="225"/>
        <v/>
      </c>
      <c r="AC558" s="58" t="str">
        <f t="shared" si="226"/>
        <v/>
      </c>
      <c r="AD558" s="53" t="str">
        <f t="shared" si="223"/>
        <v/>
      </c>
      <c r="AE558" s="53" t="str">
        <f t="shared" si="227"/>
        <v/>
      </c>
      <c r="AF558" s="59" t="str">
        <f t="shared" si="228"/>
        <v/>
      </c>
      <c r="AG558" s="40" t="str">
        <f>C558&amp;COUNTIFS($C$3:C558,"V")</f>
        <v>0</v>
      </c>
      <c r="AH558" s="266" t="str">
        <f t="shared" si="245"/>
        <v/>
      </c>
      <c r="AI558" s="56" t="str">
        <f t="shared" si="232"/>
        <v/>
      </c>
      <c r="AJ558" s="265" t="str">
        <f t="shared" si="233"/>
        <v/>
      </c>
      <c r="AK558" s="267" t="str">
        <f t="shared" si="234"/>
        <v/>
      </c>
      <c r="AL558" s="267" t="str">
        <f t="shared" si="235"/>
        <v/>
      </c>
      <c r="AM558" s="40" t="str">
        <f t="shared" si="236"/>
        <v/>
      </c>
      <c r="AN558" s="267">
        <f t="shared" si="229"/>
        <v>0</v>
      </c>
      <c r="CE558" s="279"/>
    </row>
    <row r="559" spans="1:83" s="40" customFormat="1" ht="12.75">
      <c r="A559" s="227"/>
      <c r="B559" s="88"/>
      <c r="C559" s="89"/>
      <c r="D559" s="90"/>
      <c r="E559" s="89"/>
      <c r="F559" s="91"/>
      <c r="G559" s="304"/>
      <c r="H559" s="41"/>
      <c r="I559" s="42" t="str">
        <f t="shared" si="238"/>
        <v/>
      </c>
      <c r="J559" s="43" t="str">
        <f t="shared" si="221"/>
        <v/>
      </c>
      <c r="K559" s="44" t="str">
        <f>IF(J559="","",IF(COUNTIF($J$4:J559,J559)=0,"",(COUNTIF($J$4:J559,J559))))</f>
        <v/>
      </c>
      <c r="L559" s="44" t="str">
        <f>IF(K559="","",J559&amp;" _ "&amp;COUNTIF($J$4:J559,J559)&amp;"_"&amp;N559)</f>
        <v/>
      </c>
      <c r="M559" s="45" t="str">
        <f t="shared" si="239"/>
        <v/>
      </c>
      <c r="N559" s="44" t="str">
        <f t="shared" si="240"/>
        <v/>
      </c>
      <c r="O559" s="57" t="str">
        <f t="shared" si="241"/>
        <v/>
      </c>
      <c r="P559" s="48" t="str" cm="1">
        <f t="array" ref="P559">IFERROR(IF(C559="P",G559,IF($K559=1,$M559,$M559+LOOKUP(2,1/($J$4:$J558=J559),$P$4:$P558))),"")</f>
        <v/>
      </c>
      <c r="Q559" s="57" t="str" cm="1">
        <f t="array" ref="Q559">IFERROR(IF(OR(C559="P",C559="A",C559="R"),F559,IF($K559=1,F559,IF(LOOKUP(2,1/($J$4:$J558=$J559),$P$4:$P558)=0,$F559,IF(AND($C559="C",LOOKUP(2,1/($J$4:$J558=$J559),$P$4:$P558)&gt;0),(F559*G559+LOOKUP(2,1/($J$4:$J558=$J559),$P$4:$P558)*LOOKUP(2,1/($J$4:$J558=$J559),$Q$4:$Q558))/$P559,IF(AND($C559="C",LOOKUP(2,1/($J$4:$J558=$J559),$P$4:$P558)&lt;0),LOOKUP(2,1/($J$4:$J558=$J559),$Q$4:$Q558),IF(AND($C559="V",LOOKUP(2,1/($J$4:$J558=$J559),$P$4:$P558)&lt;0),((-1*(F559*G559))+LOOKUP(2,1/($J$4:$J558=$J559),$P$4:$P558)*LOOKUP(2,1/($J$4:$J558=$J559),$Q$4:$Q558))/$P559,IF(AND($C559="V",LOOKUP(2,1/($J$4:$J558=$J559),$P$4:$P558)&gt;0),LOOKUP(2,1/($J$4:$J558=$J559),$Q$4:$Q558),""))))))),"")</f>
        <v/>
      </c>
      <c r="R559" s="49" t="str">
        <f t="shared" si="244"/>
        <v/>
      </c>
      <c r="S559" s="49" t="str">
        <f t="shared" si="230"/>
        <v/>
      </c>
      <c r="T559" s="49" t="str">
        <f t="shared" si="242"/>
        <v/>
      </c>
      <c r="U559" s="49" t="str">
        <f>IFERROR(IF(C559="P",S559,IF(K559=1,0,IF(OR(LOOKUP(2,1/($E$4:$E558=$E559),$P$4:$P558)=0,AND($C559="C",$N559="LONG"),AND(C559="V",N559="SHORT")),0,S559+(M559*Q559)))),"")</f>
        <v/>
      </c>
      <c r="V559" s="49" t="str">
        <f t="shared" si="243"/>
        <v/>
      </c>
      <c r="W559" s="50" t="str">
        <f t="shared" si="237"/>
        <v/>
      </c>
      <c r="Y559" s="51" t="str">
        <f t="shared" si="224"/>
        <v/>
      </c>
      <c r="Z559" s="50" t="str">
        <f t="shared" si="231"/>
        <v/>
      </c>
      <c r="AA559" s="50" t="str">
        <f t="shared" si="222"/>
        <v/>
      </c>
      <c r="AB559" s="50" t="str">
        <f t="shared" si="225"/>
        <v/>
      </c>
      <c r="AC559" s="58" t="str">
        <f t="shared" si="226"/>
        <v/>
      </c>
      <c r="AD559" s="53" t="str">
        <f t="shared" si="223"/>
        <v/>
      </c>
      <c r="AE559" s="53" t="str">
        <f t="shared" si="227"/>
        <v/>
      </c>
      <c r="AF559" s="59" t="str">
        <f t="shared" si="228"/>
        <v/>
      </c>
      <c r="AG559" s="40" t="str">
        <f>C559&amp;COUNTIFS($C$3:C559,"V")</f>
        <v>0</v>
      </c>
      <c r="AH559" s="266" t="str">
        <f t="shared" si="245"/>
        <v/>
      </c>
      <c r="AI559" s="56" t="str">
        <f t="shared" si="232"/>
        <v/>
      </c>
      <c r="AJ559" s="265" t="str">
        <f t="shared" si="233"/>
        <v/>
      </c>
      <c r="AK559" s="267" t="str">
        <f t="shared" si="234"/>
        <v/>
      </c>
      <c r="AL559" s="267" t="str">
        <f t="shared" si="235"/>
        <v/>
      </c>
      <c r="AM559" s="40" t="str">
        <f t="shared" si="236"/>
        <v/>
      </c>
      <c r="AN559" s="267">
        <f t="shared" si="229"/>
        <v>0</v>
      </c>
      <c r="CE559" s="279"/>
    </row>
    <row r="560" spans="1:83" s="40" customFormat="1" ht="12.75">
      <c r="A560" s="227"/>
      <c r="B560" s="88"/>
      <c r="C560" s="89"/>
      <c r="D560" s="90"/>
      <c r="E560" s="89"/>
      <c r="F560" s="91"/>
      <c r="G560" s="304"/>
      <c r="H560" s="41"/>
      <c r="I560" s="42" t="str">
        <f t="shared" si="238"/>
        <v/>
      </c>
      <c r="J560" s="43" t="str">
        <f t="shared" si="221"/>
        <v/>
      </c>
      <c r="K560" s="44" t="str">
        <f>IF(J560="","",IF(COUNTIF($J$4:J560,J560)=0,"",(COUNTIF($J$4:J560,J560))))</f>
        <v/>
      </c>
      <c r="L560" s="44" t="str">
        <f>IF(K560="","",J560&amp;" _ "&amp;COUNTIF($J$4:J560,J560)&amp;"_"&amp;N560)</f>
        <v/>
      </c>
      <c r="M560" s="45" t="str">
        <f t="shared" si="239"/>
        <v/>
      </c>
      <c r="N560" s="44" t="str">
        <f t="shared" si="240"/>
        <v/>
      </c>
      <c r="O560" s="57" t="str">
        <f t="shared" si="241"/>
        <v/>
      </c>
      <c r="P560" s="48" t="str" cm="1">
        <f t="array" ref="P560">IFERROR(IF(C560="P",G560,IF($K560=1,$M560,$M560+LOOKUP(2,1/($J$4:$J559=J560),$P$4:$P559))),"")</f>
        <v/>
      </c>
      <c r="Q560" s="57" t="str" cm="1">
        <f t="array" ref="Q560">IFERROR(IF(OR(C560="P",C560="A",C560="R"),F560,IF($K560=1,F560,IF(LOOKUP(2,1/($J$4:$J559=$J560),$P$4:$P559)=0,$F560,IF(AND($C560="C",LOOKUP(2,1/($J$4:$J559=$J560),$P$4:$P559)&gt;0),(F560*G560+LOOKUP(2,1/($J$4:$J559=$J560),$P$4:$P559)*LOOKUP(2,1/($J$4:$J559=$J560),$Q$4:$Q559))/$P560,IF(AND($C560="C",LOOKUP(2,1/($J$4:$J559=$J560),$P$4:$P559)&lt;0),LOOKUP(2,1/($J$4:$J559=$J560),$Q$4:$Q559),IF(AND($C560="V",LOOKUP(2,1/($J$4:$J559=$J560),$P$4:$P559)&lt;0),((-1*(F560*G560))+LOOKUP(2,1/($J$4:$J559=$J560),$P$4:$P559)*LOOKUP(2,1/($J$4:$J559=$J560),$Q$4:$Q559))/$P560,IF(AND($C560="V",LOOKUP(2,1/($J$4:$J559=$J560),$P$4:$P559)&gt;0),LOOKUP(2,1/($J$4:$J559=$J560),$Q$4:$Q559),""))))))),"")</f>
        <v/>
      </c>
      <c r="R560" s="49" t="str">
        <f t="shared" si="244"/>
        <v/>
      </c>
      <c r="S560" s="49" t="str">
        <f t="shared" si="230"/>
        <v/>
      </c>
      <c r="T560" s="49" t="str">
        <f t="shared" si="242"/>
        <v/>
      </c>
      <c r="U560" s="49" t="str">
        <f>IFERROR(IF(C560="P",S560,IF(K560=1,0,IF(OR(LOOKUP(2,1/($E$4:$E559=$E560),$P$4:$P559)=0,AND($C560="C",$N560="LONG"),AND(C560="V",N560="SHORT")),0,S560+(M560*Q560)))),"")</f>
        <v/>
      </c>
      <c r="V560" s="49" t="str">
        <f t="shared" si="243"/>
        <v/>
      </c>
      <c r="W560" s="50" t="str">
        <f t="shared" si="237"/>
        <v/>
      </c>
      <c r="Y560" s="51" t="str">
        <f t="shared" si="224"/>
        <v/>
      </c>
      <c r="Z560" s="50" t="str">
        <f t="shared" si="231"/>
        <v/>
      </c>
      <c r="AA560" s="50" t="str">
        <f t="shared" si="222"/>
        <v/>
      </c>
      <c r="AB560" s="50" t="str">
        <f t="shared" si="225"/>
        <v/>
      </c>
      <c r="AC560" s="58" t="str">
        <f t="shared" si="226"/>
        <v/>
      </c>
      <c r="AD560" s="53" t="str">
        <f t="shared" si="223"/>
        <v/>
      </c>
      <c r="AE560" s="53" t="str">
        <f t="shared" si="227"/>
        <v/>
      </c>
      <c r="AF560" s="59" t="str">
        <f t="shared" si="228"/>
        <v/>
      </c>
      <c r="AG560" s="40" t="str">
        <f>C560&amp;COUNTIFS($C$3:C560,"V")</f>
        <v>0</v>
      </c>
      <c r="AH560" s="266" t="str">
        <f t="shared" si="245"/>
        <v/>
      </c>
      <c r="AI560" s="56" t="str">
        <f t="shared" si="232"/>
        <v/>
      </c>
      <c r="AJ560" s="265" t="str">
        <f t="shared" si="233"/>
        <v/>
      </c>
      <c r="AK560" s="267" t="str">
        <f t="shared" si="234"/>
        <v/>
      </c>
      <c r="AL560" s="267" t="str">
        <f t="shared" si="235"/>
        <v/>
      </c>
      <c r="AM560" s="40" t="str">
        <f t="shared" si="236"/>
        <v/>
      </c>
      <c r="AN560" s="267">
        <f t="shared" si="229"/>
        <v>0</v>
      </c>
      <c r="CE560" s="279"/>
    </row>
    <row r="561" spans="1:83" s="40" customFormat="1" ht="12.75">
      <c r="A561" s="227"/>
      <c r="B561" s="88"/>
      <c r="C561" s="89"/>
      <c r="D561" s="90"/>
      <c r="E561" s="89"/>
      <c r="F561" s="91"/>
      <c r="G561" s="304"/>
      <c r="H561" s="41"/>
      <c r="I561" s="42" t="str">
        <f t="shared" si="238"/>
        <v/>
      </c>
      <c r="J561" s="43" t="str">
        <f t="shared" si="221"/>
        <v/>
      </c>
      <c r="K561" s="44" t="str">
        <f>IF(J561="","",IF(COUNTIF($J$4:J561,J561)=0,"",(COUNTIF($J$4:J561,J561))))</f>
        <v/>
      </c>
      <c r="L561" s="44" t="str">
        <f>IF(K561="","",J561&amp;" _ "&amp;COUNTIF($J$4:J561,J561)&amp;"_"&amp;N561)</f>
        <v/>
      </c>
      <c r="M561" s="45" t="str">
        <f t="shared" si="239"/>
        <v/>
      </c>
      <c r="N561" s="44" t="str">
        <f t="shared" si="240"/>
        <v/>
      </c>
      <c r="O561" s="57" t="str">
        <f t="shared" si="241"/>
        <v/>
      </c>
      <c r="P561" s="48" t="str" cm="1">
        <f t="array" ref="P561">IFERROR(IF(C561="P",G561,IF($K561=1,$M561,$M561+LOOKUP(2,1/($J$4:$J560=J561),$P$4:$P560))),"")</f>
        <v/>
      </c>
      <c r="Q561" s="57" t="str" cm="1">
        <f t="array" ref="Q561">IFERROR(IF(OR(C561="P",C561="A",C561="R"),F561,IF($K561=1,F561,IF(LOOKUP(2,1/($J$4:$J560=$J561),$P$4:$P560)=0,$F561,IF(AND($C561="C",LOOKUP(2,1/($J$4:$J560=$J561),$P$4:$P560)&gt;0),(F561*G561+LOOKUP(2,1/($J$4:$J560=$J561),$P$4:$P560)*LOOKUP(2,1/($J$4:$J560=$J561),$Q$4:$Q560))/$P561,IF(AND($C561="C",LOOKUP(2,1/($J$4:$J560=$J561),$P$4:$P560)&lt;0),LOOKUP(2,1/($J$4:$J560=$J561),$Q$4:$Q560),IF(AND($C561="V",LOOKUP(2,1/($J$4:$J560=$J561),$P$4:$P560)&lt;0),((-1*(F561*G561))+LOOKUP(2,1/($J$4:$J560=$J561),$P$4:$P560)*LOOKUP(2,1/($J$4:$J560=$J561),$Q$4:$Q560))/$P561,IF(AND($C561="V",LOOKUP(2,1/($J$4:$J560=$J561),$P$4:$P560)&gt;0),LOOKUP(2,1/($J$4:$J560=$J561),$Q$4:$Q560),""))))))),"")</f>
        <v/>
      </c>
      <c r="R561" s="49" t="str">
        <f t="shared" si="244"/>
        <v/>
      </c>
      <c r="S561" s="49" t="str">
        <f t="shared" si="230"/>
        <v/>
      </c>
      <c r="T561" s="49" t="str">
        <f t="shared" si="242"/>
        <v/>
      </c>
      <c r="U561" s="49" t="str">
        <f>IFERROR(IF(C561="P",S561,IF(K561=1,0,IF(OR(LOOKUP(2,1/($E$4:$E560=$E561),$P$4:$P560)=0,AND($C561="C",$N561="LONG"),AND(C561="V",N561="SHORT")),0,S561+(M561*Q561)))),"")</f>
        <v/>
      </c>
      <c r="V561" s="49" t="str">
        <f t="shared" si="243"/>
        <v/>
      </c>
      <c r="W561" s="50" t="str">
        <f t="shared" si="237"/>
        <v/>
      </c>
      <c r="Y561" s="51" t="str">
        <f t="shared" si="224"/>
        <v/>
      </c>
      <c r="Z561" s="50" t="str">
        <f t="shared" si="231"/>
        <v/>
      </c>
      <c r="AA561" s="50" t="str">
        <f t="shared" si="222"/>
        <v/>
      </c>
      <c r="AB561" s="50" t="str">
        <f t="shared" si="225"/>
        <v/>
      </c>
      <c r="AC561" s="58" t="str">
        <f t="shared" si="226"/>
        <v/>
      </c>
      <c r="AD561" s="53" t="str">
        <f t="shared" si="223"/>
        <v/>
      </c>
      <c r="AE561" s="53" t="str">
        <f t="shared" si="227"/>
        <v/>
      </c>
      <c r="AF561" s="59" t="str">
        <f t="shared" si="228"/>
        <v/>
      </c>
      <c r="AG561" s="40" t="str">
        <f>C561&amp;COUNTIFS($C$3:C561,"V")</f>
        <v>0</v>
      </c>
      <c r="AH561" s="266" t="str">
        <f t="shared" si="245"/>
        <v/>
      </c>
      <c r="AI561" s="56" t="str">
        <f t="shared" si="232"/>
        <v/>
      </c>
      <c r="AJ561" s="265" t="str">
        <f t="shared" si="233"/>
        <v/>
      </c>
      <c r="AK561" s="267" t="str">
        <f t="shared" si="234"/>
        <v/>
      </c>
      <c r="AL561" s="267" t="str">
        <f t="shared" si="235"/>
        <v/>
      </c>
      <c r="AM561" s="40" t="str">
        <f t="shared" si="236"/>
        <v/>
      </c>
      <c r="AN561" s="267">
        <f t="shared" si="229"/>
        <v>0</v>
      </c>
      <c r="CE561" s="279"/>
    </row>
    <row r="562" spans="1:83" s="40" customFormat="1" ht="12.75">
      <c r="A562" s="227"/>
      <c r="B562" s="88"/>
      <c r="C562" s="89"/>
      <c r="D562" s="90"/>
      <c r="E562" s="89"/>
      <c r="F562" s="91"/>
      <c r="G562" s="304"/>
      <c r="H562" s="41"/>
      <c r="I562" s="42" t="str">
        <f t="shared" si="238"/>
        <v/>
      </c>
      <c r="J562" s="43" t="str">
        <f t="shared" si="221"/>
        <v/>
      </c>
      <c r="K562" s="44" t="str">
        <f>IF(J562="","",IF(COUNTIF($J$4:J562,J562)=0,"",(COUNTIF($J$4:J562,J562))))</f>
        <v/>
      </c>
      <c r="L562" s="44" t="str">
        <f>IF(K562="","",J562&amp;" _ "&amp;COUNTIF($J$4:J562,J562)&amp;"_"&amp;N562)</f>
        <v/>
      </c>
      <c r="M562" s="45" t="str">
        <f t="shared" si="239"/>
        <v/>
      </c>
      <c r="N562" s="44" t="str">
        <f t="shared" si="240"/>
        <v/>
      </c>
      <c r="O562" s="57" t="str">
        <f t="shared" si="241"/>
        <v/>
      </c>
      <c r="P562" s="48" t="str" cm="1">
        <f t="array" ref="P562">IFERROR(IF(C562="P",G562,IF($K562=1,$M562,$M562+LOOKUP(2,1/($J$4:$J561=J562),$P$4:$P561))),"")</f>
        <v/>
      </c>
      <c r="Q562" s="57" t="str" cm="1">
        <f t="array" ref="Q562">IFERROR(IF(OR(C562="P",C562="A",C562="R"),F562,IF($K562=1,F562,IF(LOOKUP(2,1/($J$4:$J561=$J562),$P$4:$P561)=0,$F562,IF(AND($C562="C",LOOKUP(2,1/($J$4:$J561=$J562),$P$4:$P561)&gt;0),(F562*G562+LOOKUP(2,1/($J$4:$J561=$J562),$P$4:$P561)*LOOKUP(2,1/($J$4:$J561=$J562),$Q$4:$Q561))/$P562,IF(AND($C562="C",LOOKUP(2,1/($J$4:$J561=$J562),$P$4:$P561)&lt;0),LOOKUP(2,1/($J$4:$J561=$J562),$Q$4:$Q561),IF(AND($C562="V",LOOKUP(2,1/($J$4:$J561=$J562),$P$4:$P561)&lt;0),((-1*(F562*G562))+LOOKUP(2,1/($J$4:$J561=$J562),$P$4:$P561)*LOOKUP(2,1/($J$4:$J561=$J562),$Q$4:$Q561))/$P562,IF(AND($C562="V",LOOKUP(2,1/($J$4:$J561=$J562),$P$4:$P561)&gt;0),LOOKUP(2,1/($J$4:$J561=$J562),$Q$4:$Q561),""))))))),"")</f>
        <v/>
      </c>
      <c r="R562" s="49" t="str">
        <f t="shared" si="244"/>
        <v/>
      </c>
      <c r="S562" s="49" t="str">
        <f t="shared" si="230"/>
        <v/>
      </c>
      <c r="T562" s="49" t="str">
        <f t="shared" si="242"/>
        <v/>
      </c>
      <c r="U562" s="49" t="str">
        <f>IFERROR(IF(C562="P",S562,IF(K562=1,0,IF(OR(LOOKUP(2,1/($E$4:$E561=$E562),$P$4:$P561)=0,AND($C562="C",$N562="LONG"),AND(C562="V",N562="SHORT")),0,S562+(M562*Q562)))),"")</f>
        <v/>
      </c>
      <c r="V562" s="49" t="str">
        <f t="shared" si="243"/>
        <v/>
      </c>
      <c r="W562" s="50" t="str">
        <f t="shared" si="237"/>
        <v/>
      </c>
      <c r="Y562" s="51" t="str">
        <f t="shared" si="224"/>
        <v/>
      </c>
      <c r="Z562" s="50" t="str">
        <f t="shared" si="231"/>
        <v/>
      </c>
      <c r="AA562" s="50" t="str">
        <f t="shared" si="222"/>
        <v/>
      </c>
      <c r="AB562" s="50" t="str">
        <f t="shared" si="225"/>
        <v/>
      </c>
      <c r="AC562" s="58" t="str">
        <f t="shared" si="226"/>
        <v/>
      </c>
      <c r="AD562" s="53" t="str">
        <f t="shared" si="223"/>
        <v/>
      </c>
      <c r="AE562" s="53" t="str">
        <f t="shared" si="227"/>
        <v/>
      </c>
      <c r="AF562" s="59" t="str">
        <f t="shared" si="228"/>
        <v/>
      </c>
      <c r="AG562" s="40" t="str">
        <f>C562&amp;COUNTIFS($C$3:C562,"V")</f>
        <v>0</v>
      </c>
      <c r="AH562" s="266" t="str">
        <f t="shared" si="245"/>
        <v/>
      </c>
      <c r="AI562" s="56" t="str">
        <f t="shared" si="232"/>
        <v/>
      </c>
      <c r="AJ562" s="265" t="str">
        <f t="shared" si="233"/>
        <v/>
      </c>
      <c r="AK562" s="267" t="str">
        <f t="shared" si="234"/>
        <v/>
      </c>
      <c r="AL562" s="267" t="str">
        <f t="shared" si="235"/>
        <v/>
      </c>
      <c r="AM562" s="40" t="str">
        <f t="shared" si="236"/>
        <v/>
      </c>
      <c r="AN562" s="267">
        <f t="shared" si="229"/>
        <v>0</v>
      </c>
      <c r="CE562" s="279"/>
    </row>
    <row r="563" spans="1:83" s="40" customFormat="1" ht="12.75">
      <c r="A563" s="227"/>
      <c r="B563" s="88"/>
      <c r="C563" s="89"/>
      <c r="D563" s="90"/>
      <c r="E563" s="89"/>
      <c r="F563" s="91"/>
      <c r="G563" s="304"/>
      <c r="H563" s="41"/>
      <c r="I563" s="42" t="str">
        <f t="shared" si="238"/>
        <v/>
      </c>
      <c r="J563" s="43" t="str">
        <f t="shared" si="221"/>
        <v/>
      </c>
      <c r="K563" s="44" t="str">
        <f>IF(J563="","",IF(COUNTIF($J$4:J563,J563)=0,"",(COUNTIF($J$4:J563,J563))))</f>
        <v/>
      </c>
      <c r="L563" s="44" t="str">
        <f>IF(K563="","",J563&amp;" _ "&amp;COUNTIF($J$4:J563,J563)&amp;"_"&amp;N563)</f>
        <v/>
      </c>
      <c r="M563" s="45" t="str">
        <f t="shared" si="239"/>
        <v/>
      </c>
      <c r="N563" s="44" t="str">
        <f t="shared" si="240"/>
        <v/>
      </c>
      <c r="O563" s="57" t="str">
        <f t="shared" si="241"/>
        <v/>
      </c>
      <c r="P563" s="48" t="str" cm="1">
        <f t="array" ref="P563">IFERROR(IF(C563="P",G563,IF($K563=1,$M563,$M563+LOOKUP(2,1/($J$4:$J562=J563),$P$4:$P562))),"")</f>
        <v/>
      </c>
      <c r="Q563" s="57" t="str" cm="1">
        <f t="array" ref="Q563">IFERROR(IF(OR(C563="P",C563="A",C563="R"),F563,IF($K563=1,F563,IF(LOOKUP(2,1/($J$4:$J562=$J563),$P$4:$P562)=0,$F563,IF(AND($C563="C",LOOKUP(2,1/($J$4:$J562=$J563),$P$4:$P562)&gt;0),(F563*G563+LOOKUP(2,1/($J$4:$J562=$J563),$P$4:$P562)*LOOKUP(2,1/($J$4:$J562=$J563),$Q$4:$Q562))/$P563,IF(AND($C563="C",LOOKUP(2,1/($J$4:$J562=$J563),$P$4:$P562)&lt;0),LOOKUP(2,1/($J$4:$J562=$J563),$Q$4:$Q562),IF(AND($C563="V",LOOKUP(2,1/($J$4:$J562=$J563),$P$4:$P562)&lt;0),((-1*(F563*G563))+LOOKUP(2,1/($J$4:$J562=$J563),$P$4:$P562)*LOOKUP(2,1/($J$4:$J562=$J563),$Q$4:$Q562))/$P563,IF(AND($C563="V",LOOKUP(2,1/($J$4:$J562=$J563),$P$4:$P562)&gt;0),LOOKUP(2,1/($J$4:$J562=$J563),$Q$4:$Q562),""))))))),"")</f>
        <v/>
      </c>
      <c r="R563" s="49" t="str">
        <f t="shared" si="244"/>
        <v/>
      </c>
      <c r="S563" s="49" t="str">
        <f t="shared" si="230"/>
        <v/>
      </c>
      <c r="T563" s="49" t="str">
        <f t="shared" si="242"/>
        <v/>
      </c>
      <c r="U563" s="49" t="str">
        <f>IFERROR(IF(C563="P",S563,IF(K563=1,0,IF(OR(LOOKUP(2,1/($E$4:$E562=$E563),$P$4:$P562)=0,AND($C563="C",$N563="LONG"),AND(C563="V",N563="SHORT")),0,S563+(M563*Q563)))),"")</f>
        <v/>
      </c>
      <c r="V563" s="49" t="str">
        <f t="shared" si="243"/>
        <v/>
      </c>
      <c r="W563" s="50" t="str">
        <f t="shared" si="237"/>
        <v/>
      </c>
      <c r="Y563" s="51" t="str">
        <f t="shared" si="224"/>
        <v/>
      </c>
      <c r="Z563" s="50" t="str">
        <f t="shared" si="231"/>
        <v/>
      </c>
      <c r="AA563" s="50" t="str">
        <f t="shared" si="222"/>
        <v/>
      </c>
      <c r="AB563" s="50" t="str">
        <f t="shared" si="225"/>
        <v/>
      </c>
      <c r="AC563" s="58" t="str">
        <f t="shared" si="226"/>
        <v/>
      </c>
      <c r="AD563" s="53" t="str">
        <f t="shared" si="223"/>
        <v/>
      </c>
      <c r="AE563" s="53" t="str">
        <f t="shared" si="227"/>
        <v/>
      </c>
      <c r="AF563" s="59" t="str">
        <f t="shared" si="228"/>
        <v/>
      </c>
      <c r="AG563" s="40" t="str">
        <f>C563&amp;COUNTIFS($C$3:C563,"V")</f>
        <v>0</v>
      </c>
      <c r="AH563" s="266" t="str">
        <f t="shared" si="245"/>
        <v/>
      </c>
      <c r="AI563" s="56" t="str">
        <f t="shared" si="232"/>
        <v/>
      </c>
      <c r="AJ563" s="265" t="str">
        <f t="shared" si="233"/>
        <v/>
      </c>
      <c r="AK563" s="267" t="str">
        <f t="shared" si="234"/>
        <v/>
      </c>
      <c r="AL563" s="267" t="str">
        <f t="shared" si="235"/>
        <v/>
      </c>
      <c r="AM563" s="40" t="str">
        <f t="shared" si="236"/>
        <v/>
      </c>
      <c r="AN563" s="267">
        <f t="shared" si="229"/>
        <v>0</v>
      </c>
      <c r="CE563" s="279"/>
    </row>
    <row r="564" spans="1:83" s="40" customFormat="1" ht="12.75">
      <c r="A564" s="227"/>
      <c r="B564" s="88"/>
      <c r="C564" s="89"/>
      <c r="D564" s="90"/>
      <c r="E564" s="89"/>
      <c r="F564" s="91"/>
      <c r="G564" s="304"/>
      <c r="H564" s="41"/>
      <c r="I564" s="42" t="str">
        <f t="shared" si="238"/>
        <v/>
      </c>
      <c r="J564" s="43" t="str">
        <f t="shared" si="221"/>
        <v/>
      </c>
      <c r="K564" s="44" t="str">
        <f>IF(J564="","",IF(COUNTIF($J$4:J564,J564)=0,"",(COUNTIF($J$4:J564,J564))))</f>
        <v/>
      </c>
      <c r="L564" s="44" t="str">
        <f>IF(K564="","",J564&amp;" _ "&amp;COUNTIF($J$4:J564,J564)&amp;"_"&amp;N564)</f>
        <v/>
      </c>
      <c r="M564" s="45" t="str">
        <f t="shared" si="239"/>
        <v/>
      </c>
      <c r="N564" s="44" t="str">
        <f t="shared" si="240"/>
        <v/>
      </c>
      <c r="O564" s="57" t="str">
        <f t="shared" si="241"/>
        <v/>
      </c>
      <c r="P564" s="48" t="str" cm="1">
        <f t="array" ref="P564">IFERROR(IF(C564="P",G564,IF($K564=1,$M564,$M564+LOOKUP(2,1/($J$4:$J563=J564),$P$4:$P563))),"")</f>
        <v/>
      </c>
      <c r="Q564" s="57" t="str" cm="1">
        <f t="array" ref="Q564">IFERROR(IF(OR(C564="P",C564="A",C564="R"),F564,IF($K564=1,F564,IF(LOOKUP(2,1/($J$4:$J563=$J564),$P$4:$P563)=0,$F564,IF(AND($C564="C",LOOKUP(2,1/($J$4:$J563=$J564),$P$4:$P563)&gt;0),(F564*G564+LOOKUP(2,1/($J$4:$J563=$J564),$P$4:$P563)*LOOKUP(2,1/($J$4:$J563=$J564),$Q$4:$Q563))/$P564,IF(AND($C564="C",LOOKUP(2,1/($J$4:$J563=$J564),$P$4:$P563)&lt;0),LOOKUP(2,1/($J$4:$J563=$J564),$Q$4:$Q563),IF(AND($C564="V",LOOKUP(2,1/($J$4:$J563=$J564),$P$4:$P563)&lt;0),((-1*(F564*G564))+LOOKUP(2,1/($J$4:$J563=$J564),$P$4:$P563)*LOOKUP(2,1/($J$4:$J563=$J564),$Q$4:$Q563))/$P564,IF(AND($C564="V",LOOKUP(2,1/($J$4:$J563=$J564),$P$4:$P563)&gt;0),LOOKUP(2,1/($J$4:$J563=$J564),$Q$4:$Q563),""))))))),"")</f>
        <v/>
      </c>
      <c r="R564" s="49" t="str">
        <f t="shared" si="244"/>
        <v/>
      </c>
      <c r="S564" s="49" t="str">
        <f t="shared" si="230"/>
        <v/>
      </c>
      <c r="T564" s="49" t="str">
        <f t="shared" si="242"/>
        <v/>
      </c>
      <c r="U564" s="49" t="str">
        <f>IFERROR(IF(C564="P",S564,IF(K564=1,0,IF(OR(LOOKUP(2,1/($E$4:$E563=$E564),$P$4:$P563)=0,AND($C564="C",$N564="LONG"),AND(C564="V",N564="SHORT")),0,S564+(M564*Q564)))),"")</f>
        <v/>
      </c>
      <c r="V564" s="49" t="str">
        <f t="shared" si="243"/>
        <v/>
      </c>
      <c r="W564" s="50" t="str">
        <f t="shared" si="237"/>
        <v/>
      </c>
      <c r="Y564" s="51" t="str">
        <f t="shared" si="224"/>
        <v/>
      </c>
      <c r="Z564" s="50" t="str">
        <f t="shared" si="231"/>
        <v/>
      </c>
      <c r="AA564" s="50" t="str">
        <f t="shared" si="222"/>
        <v/>
      </c>
      <c r="AB564" s="50" t="str">
        <f t="shared" si="225"/>
        <v/>
      </c>
      <c r="AC564" s="58" t="str">
        <f t="shared" si="226"/>
        <v/>
      </c>
      <c r="AD564" s="53" t="str">
        <f t="shared" si="223"/>
        <v/>
      </c>
      <c r="AE564" s="53" t="str">
        <f t="shared" si="227"/>
        <v/>
      </c>
      <c r="AF564" s="59" t="str">
        <f t="shared" si="228"/>
        <v/>
      </c>
      <c r="AG564" s="40" t="str">
        <f>C564&amp;COUNTIFS($C$3:C564,"V")</f>
        <v>0</v>
      </c>
      <c r="AH564" s="266" t="str">
        <f t="shared" si="245"/>
        <v/>
      </c>
      <c r="AI564" s="56" t="str">
        <f t="shared" si="232"/>
        <v/>
      </c>
      <c r="AJ564" s="265" t="str">
        <f t="shared" si="233"/>
        <v/>
      </c>
      <c r="AK564" s="267" t="str">
        <f t="shared" si="234"/>
        <v/>
      </c>
      <c r="AL564" s="267" t="str">
        <f t="shared" si="235"/>
        <v/>
      </c>
      <c r="AM564" s="40" t="str">
        <f t="shared" si="236"/>
        <v/>
      </c>
      <c r="AN564" s="267">
        <f t="shared" si="229"/>
        <v>0</v>
      </c>
      <c r="CE564" s="279"/>
    </row>
    <row r="565" spans="1:83" s="40" customFormat="1" ht="12.75">
      <c r="A565" s="227"/>
      <c r="B565" s="88"/>
      <c r="C565" s="89"/>
      <c r="D565" s="90"/>
      <c r="E565" s="89"/>
      <c r="F565" s="91"/>
      <c r="G565" s="304"/>
      <c r="H565" s="41"/>
      <c r="I565" s="42" t="str">
        <f t="shared" si="238"/>
        <v/>
      </c>
      <c r="J565" s="43" t="str">
        <f t="shared" si="221"/>
        <v/>
      </c>
      <c r="K565" s="44" t="str">
        <f>IF(J565="","",IF(COUNTIF($J$4:J565,J565)=0,"",(COUNTIF($J$4:J565,J565))))</f>
        <v/>
      </c>
      <c r="L565" s="44" t="str">
        <f>IF(K565="","",J565&amp;" _ "&amp;COUNTIF($J$4:J565,J565)&amp;"_"&amp;N565)</f>
        <v/>
      </c>
      <c r="M565" s="45" t="str">
        <f t="shared" si="239"/>
        <v/>
      </c>
      <c r="N565" s="44" t="str">
        <f t="shared" si="240"/>
        <v/>
      </c>
      <c r="O565" s="57" t="str">
        <f t="shared" si="241"/>
        <v/>
      </c>
      <c r="P565" s="48" t="str" cm="1">
        <f t="array" ref="P565">IFERROR(IF(C565="P",G565,IF($K565=1,$M565,$M565+LOOKUP(2,1/($J$4:$J564=J565),$P$4:$P564))),"")</f>
        <v/>
      </c>
      <c r="Q565" s="57" t="str" cm="1">
        <f t="array" ref="Q565">IFERROR(IF(OR(C565="P",C565="A",C565="R"),F565,IF($K565=1,F565,IF(LOOKUP(2,1/($J$4:$J564=$J565),$P$4:$P564)=0,$F565,IF(AND($C565="C",LOOKUP(2,1/($J$4:$J564=$J565),$P$4:$P564)&gt;0),(F565*G565+LOOKUP(2,1/($J$4:$J564=$J565),$P$4:$P564)*LOOKUP(2,1/($J$4:$J564=$J565),$Q$4:$Q564))/$P565,IF(AND($C565="C",LOOKUP(2,1/($J$4:$J564=$J565),$P$4:$P564)&lt;0),LOOKUP(2,1/($J$4:$J564=$J565),$Q$4:$Q564),IF(AND($C565="V",LOOKUP(2,1/($J$4:$J564=$J565),$P$4:$P564)&lt;0),((-1*(F565*G565))+LOOKUP(2,1/($J$4:$J564=$J565),$P$4:$P564)*LOOKUP(2,1/($J$4:$J564=$J565),$Q$4:$Q564))/$P565,IF(AND($C565="V",LOOKUP(2,1/($J$4:$J564=$J565),$P$4:$P564)&gt;0),LOOKUP(2,1/($J$4:$J564=$J565),$Q$4:$Q564),""))))))),"")</f>
        <v/>
      </c>
      <c r="R565" s="49" t="str">
        <f t="shared" si="244"/>
        <v/>
      </c>
      <c r="S565" s="49" t="str">
        <f t="shared" si="230"/>
        <v/>
      </c>
      <c r="T565" s="49" t="str">
        <f t="shared" si="242"/>
        <v/>
      </c>
      <c r="U565" s="49" t="str">
        <f>IFERROR(IF(C565="P",S565,IF(K565=1,0,IF(OR(LOOKUP(2,1/($E$4:$E564=$E565),$P$4:$P564)=0,AND($C565="C",$N565="LONG"),AND(C565="V",N565="SHORT")),0,S565+(M565*Q565)))),"")</f>
        <v/>
      </c>
      <c r="V565" s="49" t="str">
        <f t="shared" si="243"/>
        <v/>
      </c>
      <c r="W565" s="50" t="str">
        <f t="shared" si="237"/>
        <v/>
      </c>
      <c r="Y565" s="51" t="str">
        <f t="shared" si="224"/>
        <v/>
      </c>
      <c r="Z565" s="50" t="str">
        <f t="shared" si="231"/>
        <v/>
      </c>
      <c r="AA565" s="50" t="str">
        <f t="shared" si="222"/>
        <v/>
      </c>
      <c r="AB565" s="50" t="str">
        <f t="shared" si="225"/>
        <v/>
      </c>
      <c r="AC565" s="58" t="str">
        <f t="shared" si="226"/>
        <v/>
      </c>
      <c r="AD565" s="53" t="str">
        <f t="shared" si="223"/>
        <v/>
      </c>
      <c r="AE565" s="53" t="str">
        <f t="shared" si="227"/>
        <v/>
      </c>
      <c r="AF565" s="59" t="str">
        <f t="shared" si="228"/>
        <v/>
      </c>
      <c r="AG565" s="40" t="str">
        <f>C565&amp;COUNTIFS($C$3:C565,"V")</f>
        <v>0</v>
      </c>
      <c r="AH565" s="266" t="str">
        <f t="shared" si="245"/>
        <v/>
      </c>
      <c r="AI565" s="56" t="str">
        <f t="shared" si="232"/>
        <v/>
      </c>
      <c r="AJ565" s="265" t="str">
        <f t="shared" si="233"/>
        <v/>
      </c>
      <c r="AK565" s="267" t="str">
        <f t="shared" si="234"/>
        <v/>
      </c>
      <c r="AL565" s="267" t="str">
        <f t="shared" si="235"/>
        <v/>
      </c>
      <c r="AM565" s="40" t="str">
        <f t="shared" si="236"/>
        <v/>
      </c>
      <c r="AN565" s="267">
        <f t="shared" si="229"/>
        <v>0</v>
      </c>
      <c r="CE565" s="279"/>
    </row>
    <row r="566" spans="1:83" s="40" customFormat="1" ht="12.75">
      <c r="A566" s="227"/>
      <c r="B566" s="88"/>
      <c r="C566" s="89"/>
      <c r="D566" s="90"/>
      <c r="E566" s="89"/>
      <c r="F566" s="91"/>
      <c r="G566" s="304"/>
      <c r="H566" s="41"/>
      <c r="I566" s="42" t="str">
        <f t="shared" si="238"/>
        <v/>
      </c>
      <c r="J566" s="43" t="str">
        <f t="shared" si="221"/>
        <v/>
      </c>
      <c r="K566" s="44" t="str">
        <f>IF(J566="","",IF(COUNTIF($J$4:J566,J566)=0,"",(COUNTIF($J$4:J566,J566))))</f>
        <v/>
      </c>
      <c r="L566" s="44" t="str">
        <f>IF(K566="","",J566&amp;" _ "&amp;COUNTIF($J$4:J566,J566)&amp;"_"&amp;N566)</f>
        <v/>
      </c>
      <c r="M566" s="45" t="str">
        <f t="shared" si="239"/>
        <v/>
      </c>
      <c r="N566" s="44" t="str">
        <f t="shared" si="240"/>
        <v/>
      </c>
      <c r="O566" s="57" t="str">
        <f t="shared" si="241"/>
        <v/>
      </c>
      <c r="P566" s="48" t="str" cm="1">
        <f t="array" ref="P566">IFERROR(IF(C566="P",G566,IF($K566=1,$M566,$M566+LOOKUP(2,1/($J$4:$J565=J566),$P$4:$P565))),"")</f>
        <v/>
      </c>
      <c r="Q566" s="57" t="str" cm="1">
        <f t="array" ref="Q566">IFERROR(IF(OR(C566="P",C566="A",C566="R"),F566,IF($K566=1,F566,IF(LOOKUP(2,1/($J$4:$J565=$J566),$P$4:$P565)=0,$F566,IF(AND($C566="C",LOOKUP(2,1/($J$4:$J565=$J566),$P$4:$P565)&gt;0),(F566*G566+LOOKUP(2,1/($J$4:$J565=$J566),$P$4:$P565)*LOOKUP(2,1/($J$4:$J565=$J566),$Q$4:$Q565))/$P566,IF(AND($C566="C",LOOKUP(2,1/($J$4:$J565=$J566),$P$4:$P565)&lt;0),LOOKUP(2,1/($J$4:$J565=$J566),$Q$4:$Q565),IF(AND($C566="V",LOOKUP(2,1/($J$4:$J565=$J566),$P$4:$P565)&lt;0),((-1*(F566*G566))+LOOKUP(2,1/($J$4:$J565=$J566),$P$4:$P565)*LOOKUP(2,1/($J$4:$J565=$J566),$Q$4:$Q565))/$P566,IF(AND($C566="V",LOOKUP(2,1/($J$4:$J565=$J566),$P$4:$P565)&gt;0),LOOKUP(2,1/($J$4:$J565=$J566),$Q$4:$Q565),""))))))),"")</f>
        <v/>
      </c>
      <c r="R566" s="49" t="str">
        <f t="shared" si="244"/>
        <v/>
      </c>
      <c r="S566" s="49" t="str">
        <f t="shared" si="230"/>
        <v/>
      </c>
      <c r="T566" s="49" t="str">
        <f t="shared" si="242"/>
        <v/>
      </c>
      <c r="U566" s="49" t="str">
        <f>IFERROR(IF(C566="P",S566,IF(K566=1,0,IF(OR(LOOKUP(2,1/($E$4:$E565=$E566),$P$4:$P565)=0,AND($C566="C",$N566="LONG"),AND(C566="V",N566="SHORT")),0,S566+(M566*Q566)))),"")</f>
        <v/>
      </c>
      <c r="V566" s="49" t="str">
        <f t="shared" si="243"/>
        <v/>
      </c>
      <c r="W566" s="50" t="str">
        <f t="shared" si="237"/>
        <v/>
      </c>
      <c r="Y566" s="51" t="str">
        <f t="shared" si="224"/>
        <v/>
      </c>
      <c r="Z566" s="50" t="str">
        <f t="shared" si="231"/>
        <v/>
      </c>
      <c r="AA566" s="50" t="str">
        <f t="shared" si="222"/>
        <v/>
      </c>
      <c r="AB566" s="50" t="str">
        <f t="shared" si="225"/>
        <v/>
      </c>
      <c r="AC566" s="58" t="str">
        <f t="shared" si="226"/>
        <v/>
      </c>
      <c r="AD566" s="53" t="str">
        <f t="shared" si="223"/>
        <v/>
      </c>
      <c r="AE566" s="53" t="str">
        <f t="shared" si="227"/>
        <v/>
      </c>
      <c r="AF566" s="59" t="str">
        <f t="shared" si="228"/>
        <v/>
      </c>
      <c r="AG566" s="40" t="str">
        <f>C566&amp;COUNTIFS($C$3:C566,"V")</f>
        <v>0</v>
      </c>
      <c r="AH566" s="266" t="str">
        <f t="shared" si="245"/>
        <v/>
      </c>
      <c r="AI566" s="56" t="str">
        <f t="shared" si="232"/>
        <v/>
      </c>
      <c r="AJ566" s="265" t="str">
        <f t="shared" si="233"/>
        <v/>
      </c>
      <c r="AK566" s="267" t="str">
        <f t="shared" si="234"/>
        <v/>
      </c>
      <c r="AL566" s="267" t="str">
        <f t="shared" si="235"/>
        <v/>
      </c>
      <c r="AM566" s="40" t="str">
        <f t="shared" si="236"/>
        <v/>
      </c>
      <c r="AN566" s="267">
        <f t="shared" si="229"/>
        <v>0</v>
      </c>
      <c r="CE566" s="279"/>
    </row>
    <row r="567" spans="1:83" s="40" customFormat="1" ht="12.75">
      <c r="A567" s="227"/>
      <c r="B567" s="88"/>
      <c r="C567" s="89"/>
      <c r="D567" s="90"/>
      <c r="E567" s="89"/>
      <c r="F567" s="91"/>
      <c r="G567" s="304"/>
      <c r="H567" s="41"/>
      <c r="I567" s="42" t="str">
        <f t="shared" si="238"/>
        <v/>
      </c>
      <c r="J567" s="43" t="str">
        <f t="shared" si="221"/>
        <v/>
      </c>
      <c r="K567" s="44" t="str">
        <f>IF(J567="","",IF(COUNTIF($J$4:J567,J567)=0,"",(COUNTIF($J$4:J567,J567))))</f>
        <v/>
      </c>
      <c r="L567" s="44" t="str">
        <f>IF(K567="","",J567&amp;" _ "&amp;COUNTIF($J$4:J567,J567)&amp;"_"&amp;N567)</f>
        <v/>
      </c>
      <c r="M567" s="45" t="str">
        <f t="shared" si="239"/>
        <v/>
      </c>
      <c r="N567" s="44" t="str">
        <f t="shared" si="240"/>
        <v/>
      </c>
      <c r="O567" s="57" t="str">
        <f t="shared" si="241"/>
        <v/>
      </c>
      <c r="P567" s="48" t="str" cm="1">
        <f t="array" ref="P567">IFERROR(IF(C567="P",G567,IF($K567=1,$M567,$M567+LOOKUP(2,1/($J$4:$J566=J567),$P$4:$P566))),"")</f>
        <v/>
      </c>
      <c r="Q567" s="57" t="str" cm="1">
        <f t="array" ref="Q567">IFERROR(IF(OR(C567="P",C567="A",C567="R"),F567,IF($K567=1,F567,IF(LOOKUP(2,1/($J$4:$J566=$J567),$P$4:$P566)=0,$F567,IF(AND($C567="C",LOOKUP(2,1/($J$4:$J566=$J567),$P$4:$P566)&gt;0),(F567*G567+LOOKUP(2,1/($J$4:$J566=$J567),$P$4:$P566)*LOOKUP(2,1/($J$4:$J566=$J567),$Q$4:$Q566))/$P567,IF(AND($C567="C",LOOKUP(2,1/($J$4:$J566=$J567),$P$4:$P566)&lt;0),LOOKUP(2,1/($J$4:$J566=$J567),$Q$4:$Q566),IF(AND($C567="V",LOOKUP(2,1/($J$4:$J566=$J567),$P$4:$P566)&lt;0),((-1*(F567*G567))+LOOKUP(2,1/($J$4:$J566=$J567),$P$4:$P566)*LOOKUP(2,1/($J$4:$J566=$J567),$Q$4:$Q566))/$P567,IF(AND($C567="V",LOOKUP(2,1/($J$4:$J566=$J567),$P$4:$P566)&gt;0),LOOKUP(2,1/($J$4:$J566=$J567),$Q$4:$Q566),""))))))),"")</f>
        <v/>
      </c>
      <c r="R567" s="49" t="str">
        <f t="shared" si="244"/>
        <v/>
      </c>
      <c r="S567" s="49" t="str">
        <f t="shared" si="230"/>
        <v/>
      </c>
      <c r="T567" s="49" t="str">
        <f t="shared" si="242"/>
        <v/>
      </c>
      <c r="U567" s="49" t="str">
        <f>IFERROR(IF(C567="P",S567,IF(K567=1,0,IF(OR(LOOKUP(2,1/($E$4:$E566=$E567),$P$4:$P566)=0,AND($C567="C",$N567="LONG"),AND(C567="V",N567="SHORT")),0,S567+(M567*Q567)))),"")</f>
        <v/>
      </c>
      <c r="V567" s="49" t="str">
        <f t="shared" si="243"/>
        <v/>
      </c>
      <c r="W567" s="50" t="str">
        <f t="shared" si="237"/>
        <v/>
      </c>
      <c r="Y567" s="51" t="str">
        <f t="shared" si="224"/>
        <v/>
      </c>
      <c r="Z567" s="50" t="str">
        <f t="shared" si="231"/>
        <v/>
      </c>
      <c r="AA567" s="50" t="str">
        <f t="shared" si="222"/>
        <v/>
      </c>
      <c r="AB567" s="50" t="str">
        <f t="shared" si="225"/>
        <v/>
      </c>
      <c r="AC567" s="58" t="str">
        <f t="shared" si="226"/>
        <v/>
      </c>
      <c r="AD567" s="53" t="str">
        <f t="shared" si="223"/>
        <v/>
      </c>
      <c r="AE567" s="53" t="str">
        <f t="shared" si="227"/>
        <v/>
      </c>
      <c r="AF567" s="59" t="str">
        <f t="shared" si="228"/>
        <v/>
      </c>
      <c r="AG567" s="40" t="str">
        <f>C567&amp;COUNTIFS($C$3:C567,"V")</f>
        <v>0</v>
      </c>
      <c r="AH567" s="266" t="str">
        <f t="shared" si="245"/>
        <v/>
      </c>
      <c r="AI567" s="56" t="str">
        <f t="shared" si="232"/>
        <v/>
      </c>
      <c r="AJ567" s="265" t="str">
        <f t="shared" si="233"/>
        <v/>
      </c>
      <c r="AK567" s="267" t="str">
        <f t="shared" si="234"/>
        <v/>
      </c>
      <c r="AL567" s="267" t="str">
        <f t="shared" si="235"/>
        <v/>
      </c>
      <c r="AM567" s="40" t="str">
        <f t="shared" si="236"/>
        <v/>
      </c>
      <c r="AN567" s="267">
        <f t="shared" si="229"/>
        <v>0</v>
      </c>
      <c r="CE567" s="279"/>
    </row>
    <row r="568" spans="1:83" s="40" customFormat="1" ht="12.75">
      <c r="A568" s="227"/>
      <c r="B568" s="88"/>
      <c r="C568" s="89"/>
      <c r="D568" s="90"/>
      <c r="E568" s="89"/>
      <c r="F568" s="91"/>
      <c r="G568" s="304"/>
      <c r="H568" s="41"/>
      <c r="I568" s="42" t="str">
        <f t="shared" si="238"/>
        <v/>
      </c>
      <c r="J568" s="43" t="str">
        <f t="shared" si="221"/>
        <v/>
      </c>
      <c r="K568" s="44" t="str">
        <f>IF(J568="","",IF(COUNTIF($J$4:J568,J568)=0,"",(COUNTIF($J$4:J568,J568))))</f>
        <v/>
      </c>
      <c r="L568" s="44" t="str">
        <f>IF(K568="","",J568&amp;" _ "&amp;COUNTIF($J$4:J568,J568)&amp;"_"&amp;N568)</f>
        <v/>
      </c>
      <c r="M568" s="45" t="str">
        <f t="shared" si="239"/>
        <v/>
      </c>
      <c r="N568" s="44" t="str">
        <f t="shared" si="240"/>
        <v/>
      </c>
      <c r="O568" s="57" t="str">
        <f t="shared" si="241"/>
        <v/>
      </c>
      <c r="P568" s="48" t="str" cm="1">
        <f t="array" ref="P568">IFERROR(IF(C568="P",G568,IF($K568=1,$M568,$M568+LOOKUP(2,1/($J$4:$J567=J568),$P$4:$P567))),"")</f>
        <v/>
      </c>
      <c r="Q568" s="57" t="str" cm="1">
        <f t="array" ref="Q568">IFERROR(IF(OR(C568="P",C568="A",C568="R"),F568,IF($K568=1,F568,IF(LOOKUP(2,1/($J$4:$J567=$J568),$P$4:$P567)=0,$F568,IF(AND($C568="C",LOOKUP(2,1/($J$4:$J567=$J568),$P$4:$P567)&gt;0),(F568*G568+LOOKUP(2,1/($J$4:$J567=$J568),$P$4:$P567)*LOOKUP(2,1/($J$4:$J567=$J568),$Q$4:$Q567))/$P568,IF(AND($C568="C",LOOKUP(2,1/($J$4:$J567=$J568),$P$4:$P567)&lt;0),LOOKUP(2,1/($J$4:$J567=$J568),$Q$4:$Q567),IF(AND($C568="V",LOOKUP(2,1/($J$4:$J567=$J568),$P$4:$P567)&lt;0),((-1*(F568*G568))+LOOKUP(2,1/($J$4:$J567=$J568),$P$4:$P567)*LOOKUP(2,1/($J$4:$J567=$J568),$Q$4:$Q567))/$P568,IF(AND($C568="V",LOOKUP(2,1/($J$4:$J567=$J568),$P$4:$P567)&gt;0),LOOKUP(2,1/($J$4:$J567=$J568),$Q$4:$Q567),""))))))),"")</f>
        <v/>
      </c>
      <c r="R568" s="49" t="str">
        <f t="shared" si="244"/>
        <v/>
      </c>
      <c r="S568" s="49" t="str">
        <f t="shared" si="230"/>
        <v/>
      </c>
      <c r="T568" s="49" t="str">
        <f t="shared" si="242"/>
        <v/>
      </c>
      <c r="U568" s="49" t="str">
        <f>IFERROR(IF(C568="P",S568,IF(K568=1,0,IF(OR(LOOKUP(2,1/($E$4:$E567=$E568),$P$4:$P567)=0,AND($C568="C",$N568="LONG"),AND(C568="V",N568="SHORT")),0,S568+(M568*Q568)))),"")</f>
        <v/>
      </c>
      <c r="V568" s="49" t="str">
        <f t="shared" si="243"/>
        <v/>
      </c>
      <c r="W568" s="50" t="str">
        <f t="shared" si="237"/>
        <v/>
      </c>
      <c r="Y568" s="51" t="str">
        <f t="shared" si="224"/>
        <v/>
      </c>
      <c r="Z568" s="50" t="str">
        <f t="shared" si="231"/>
        <v/>
      </c>
      <c r="AA568" s="50" t="str">
        <f t="shared" si="222"/>
        <v/>
      </c>
      <c r="AB568" s="50" t="str">
        <f t="shared" si="225"/>
        <v/>
      </c>
      <c r="AC568" s="58" t="str">
        <f t="shared" si="226"/>
        <v/>
      </c>
      <c r="AD568" s="53" t="str">
        <f t="shared" si="223"/>
        <v/>
      </c>
      <c r="AE568" s="53" t="str">
        <f t="shared" si="227"/>
        <v/>
      </c>
      <c r="AF568" s="59" t="str">
        <f t="shared" si="228"/>
        <v/>
      </c>
      <c r="AG568" s="40" t="str">
        <f>C568&amp;COUNTIFS($C$3:C568,"V")</f>
        <v>0</v>
      </c>
      <c r="AH568" s="266" t="str">
        <f t="shared" si="245"/>
        <v/>
      </c>
      <c r="AI568" s="56" t="str">
        <f t="shared" si="232"/>
        <v/>
      </c>
      <c r="AJ568" s="265" t="str">
        <f t="shared" si="233"/>
        <v/>
      </c>
      <c r="AK568" s="267" t="str">
        <f t="shared" si="234"/>
        <v/>
      </c>
      <c r="AL568" s="267" t="str">
        <f t="shared" si="235"/>
        <v/>
      </c>
      <c r="AM568" s="40" t="str">
        <f t="shared" si="236"/>
        <v/>
      </c>
      <c r="AN568" s="267">
        <f t="shared" si="229"/>
        <v>0</v>
      </c>
      <c r="CE568" s="279"/>
    </row>
    <row r="569" spans="1:83" s="40" customFormat="1" ht="12.75">
      <c r="A569" s="227"/>
      <c r="B569" s="88"/>
      <c r="C569" s="89"/>
      <c r="D569" s="90"/>
      <c r="E569" s="89"/>
      <c r="F569" s="91"/>
      <c r="G569" s="304"/>
      <c r="H569" s="41"/>
      <c r="I569" s="42" t="str">
        <f t="shared" si="238"/>
        <v/>
      </c>
      <c r="J569" s="43" t="str">
        <f t="shared" si="221"/>
        <v/>
      </c>
      <c r="K569" s="44" t="str">
        <f>IF(J569="","",IF(COUNTIF($J$4:J569,J569)=0,"",(COUNTIF($J$4:J569,J569))))</f>
        <v/>
      </c>
      <c r="L569" s="44" t="str">
        <f>IF(K569="","",J569&amp;" _ "&amp;COUNTIF($J$4:J569,J569)&amp;"_"&amp;N569)</f>
        <v/>
      </c>
      <c r="M569" s="45" t="str">
        <f t="shared" si="239"/>
        <v/>
      </c>
      <c r="N569" s="44" t="str">
        <f t="shared" si="240"/>
        <v/>
      </c>
      <c r="O569" s="57" t="str">
        <f t="shared" si="241"/>
        <v/>
      </c>
      <c r="P569" s="48" t="str" cm="1">
        <f t="array" ref="P569">IFERROR(IF(C569="P",G569,IF($K569=1,$M569,$M569+LOOKUP(2,1/($J$4:$J568=J569),$P$4:$P568))),"")</f>
        <v/>
      </c>
      <c r="Q569" s="57" t="str" cm="1">
        <f t="array" ref="Q569">IFERROR(IF(OR(C569="P",C569="A",C569="R"),F569,IF($K569=1,F569,IF(LOOKUP(2,1/($J$4:$J568=$J569),$P$4:$P568)=0,$F569,IF(AND($C569="C",LOOKUP(2,1/($J$4:$J568=$J569),$P$4:$P568)&gt;0),(F569*G569+LOOKUP(2,1/($J$4:$J568=$J569),$P$4:$P568)*LOOKUP(2,1/($J$4:$J568=$J569),$Q$4:$Q568))/$P569,IF(AND($C569="C",LOOKUP(2,1/($J$4:$J568=$J569),$P$4:$P568)&lt;0),LOOKUP(2,1/($J$4:$J568=$J569),$Q$4:$Q568),IF(AND($C569="V",LOOKUP(2,1/($J$4:$J568=$J569),$P$4:$P568)&lt;0),((-1*(F569*G569))+LOOKUP(2,1/($J$4:$J568=$J569),$P$4:$P568)*LOOKUP(2,1/($J$4:$J568=$J569),$Q$4:$Q568))/$P569,IF(AND($C569="V",LOOKUP(2,1/($J$4:$J568=$J569),$P$4:$P568)&gt;0),LOOKUP(2,1/($J$4:$J568=$J569),$Q$4:$Q568),""))))))),"")</f>
        <v/>
      </c>
      <c r="R569" s="49" t="str">
        <f t="shared" si="244"/>
        <v/>
      </c>
      <c r="S569" s="49" t="str">
        <f t="shared" si="230"/>
        <v/>
      </c>
      <c r="T569" s="49" t="str">
        <f t="shared" si="242"/>
        <v/>
      </c>
      <c r="U569" s="49" t="str">
        <f>IFERROR(IF(C569="P",S569,IF(K569=1,0,IF(OR(LOOKUP(2,1/($E$4:$E568=$E569),$P$4:$P568)=0,AND($C569="C",$N569="LONG"),AND(C569="V",N569="SHORT")),0,S569+(M569*Q569)))),"")</f>
        <v/>
      </c>
      <c r="V569" s="49" t="str">
        <f t="shared" si="243"/>
        <v/>
      </c>
      <c r="W569" s="50" t="str">
        <f t="shared" si="237"/>
        <v/>
      </c>
      <c r="Y569" s="51" t="str">
        <f t="shared" si="224"/>
        <v/>
      </c>
      <c r="Z569" s="50" t="str">
        <f t="shared" si="231"/>
        <v/>
      </c>
      <c r="AA569" s="50" t="str">
        <f t="shared" si="222"/>
        <v/>
      </c>
      <c r="AB569" s="50" t="str">
        <f t="shared" si="225"/>
        <v/>
      </c>
      <c r="AC569" s="58" t="str">
        <f t="shared" si="226"/>
        <v/>
      </c>
      <c r="AD569" s="53" t="str">
        <f t="shared" si="223"/>
        <v/>
      </c>
      <c r="AE569" s="53" t="str">
        <f t="shared" si="227"/>
        <v/>
      </c>
      <c r="AF569" s="59" t="str">
        <f t="shared" si="228"/>
        <v/>
      </c>
      <c r="AG569" s="40" t="str">
        <f>C569&amp;COUNTIFS($C$3:C569,"V")</f>
        <v>0</v>
      </c>
      <c r="AH569" s="266" t="str">
        <f t="shared" si="245"/>
        <v/>
      </c>
      <c r="AI569" s="56" t="str">
        <f t="shared" si="232"/>
        <v/>
      </c>
      <c r="AJ569" s="265" t="str">
        <f t="shared" si="233"/>
        <v/>
      </c>
      <c r="AK569" s="267" t="str">
        <f t="shared" si="234"/>
        <v/>
      </c>
      <c r="AL569" s="267" t="str">
        <f t="shared" si="235"/>
        <v/>
      </c>
      <c r="AM569" s="40" t="str">
        <f t="shared" si="236"/>
        <v/>
      </c>
      <c r="AN569" s="267">
        <f t="shared" si="229"/>
        <v>0</v>
      </c>
      <c r="CE569" s="279"/>
    </row>
    <row r="570" spans="1:83" s="40" customFormat="1" ht="12.75">
      <c r="A570" s="227"/>
      <c r="B570" s="88"/>
      <c r="C570" s="89"/>
      <c r="D570" s="90"/>
      <c r="E570" s="89"/>
      <c r="F570" s="91"/>
      <c r="G570" s="304"/>
      <c r="H570" s="41"/>
      <c r="I570" s="42" t="str">
        <f t="shared" si="238"/>
        <v/>
      </c>
      <c r="J570" s="43" t="str">
        <f t="shared" si="221"/>
        <v/>
      </c>
      <c r="K570" s="44" t="str">
        <f>IF(J570="","",IF(COUNTIF($J$4:J570,J570)=0,"",(COUNTIF($J$4:J570,J570))))</f>
        <v/>
      </c>
      <c r="L570" s="44" t="str">
        <f>IF(K570="","",J570&amp;" _ "&amp;COUNTIF($J$4:J570,J570)&amp;"_"&amp;N570)</f>
        <v/>
      </c>
      <c r="M570" s="45" t="str">
        <f t="shared" si="239"/>
        <v/>
      </c>
      <c r="N570" s="44" t="str">
        <f t="shared" si="240"/>
        <v/>
      </c>
      <c r="O570" s="57" t="str">
        <f t="shared" si="241"/>
        <v/>
      </c>
      <c r="P570" s="48" t="str" cm="1">
        <f t="array" ref="P570">IFERROR(IF(C570="P",G570,IF($K570=1,$M570,$M570+LOOKUP(2,1/($J$4:$J569=J570),$P$4:$P569))),"")</f>
        <v/>
      </c>
      <c r="Q570" s="57" t="str" cm="1">
        <f t="array" ref="Q570">IFERROR(IF(OR(C570="P",C570="A",C570="R"),F570,IF($K570=1,F570,IF(LOOKUP(2,1/($J$4:$J569=$J570),$P$4:$P569)=0,$F570,IF(AND($C570="C",LOOKUP(2,1/($J$4:$J569=$J570),$P$4:$P569)&gt;0),(F570*G570+LOOKUP(2,1/($J$4:$J569=$J570),$P$4:$P569)*LOOKUP(2,1/($J$4:$J569=$J570),$Q$4:$Q569))/$P570,IF(AND($C570="C",LOOKUP(2,1/($J$4:$J569=$J570),$P$4:$P569)&lt;0),LOOKUP(2,1/($J$4:$J569=$J570),$Q$4:$Q569),IF(AND($C570="V",LOOKUP(2,1/($J$4:$J569=$J570),$P$4:$P569)&lt;0),((-1*(F570*G570))+LOOKUP(2,1/($J$4:$J569=$J570),$P$4:$P569)*LOOKUP(2,1/($J$4:$J569=$J570),$Q$4:$Q569))/$P570,IF(AND($C570="V",LOOKUP(2,1/($J$4:$J569=$J570),$P$4:$P569)&gt;0),LOOKUP(2,1/($J$4:$J569=$J570),$Q$4:$Q569),""))))))),"")</f>
        <v/>
      </c>
      <c r="R570" s="49" t="str">
        <f t="shared" si="244"/>
        <v/>
      </c>
      <c r="S570" s="49" t="str">
        <f t="shared" si="230"/>
        <v/>
      </c>
      <c r="T570" s="49" t="str">
        <f t="shared" si="242"/>
        <v/>
      </c>
      <c r="U570" s="49" t="str">
        <f>IFERROR(IF(C570="P",S570,IF(K570=1,0,IF(OR(LOOKUP(2,1/($E$4:$E569=$E570),$P$4:$P569)=0,AND($C570="C",$N570="LONG"),AND(C570="V",N570="SHORT")),0,S570+(M570*Q570)))),"")</f>
        <v/>
      </c>
      <c r="V570" s="49" t="str">
        <f t="shared" si="243"/>
        <v/>
      </c>
      <c r="W570" s="50" t="str">
        <f t="shared" si="237"/>
        <v/>
      </c>
      <c r="Y570" s="51" t="str">
        <f t="shared" si="224"/>
        <v/>
      </c>
      <c r="Z570" s="50" t="str">
        <f t="shared" si="231"/>
        <v/>
      </c>
      <c r="AA570" s="50" t="str">
        <f t="shared" si="222"/>
        <v/>
      </c>
      <c r="AB570" s="50" t="str">
        <f t="shared" si="225"/>
        <v/>
      </c>
      <c r="AC570" s="58" t="str">
        <f t="shared" si="226"/>
        <v/>
      </c>
      <c r="AD570" s="53" t="str">
        <f t="shared" si="223"/>
        <v/>
      </c>
      <c r="AE570" s="53" t="str">
        <f t="shared" si="227"/>
        <v/>
      </c>
      <c r="AF570" s="59" t="str">
        <f t="shared" si="228"/>
        <v/>
      </c>
      <c r="AG570" s="40" t="str">
        <f>C570&amp;COUNTIFS($C$3:C570,"V")</f>
        <v>0</v>
      </c>
      <c r="AH570" s="266" t="str">
        <f t="shared" si="245"/>
        <v/>
      </c>
      <c r="AI570" s="56" t="str">
        <f t="shared" si="232"/>
        <v/>
      </c>
      <c r="AJ570" s="265" t="str">
        <f t="shared" si="233"/>
        <v/>
      </c>
      <c r="AK570" s="267" t="str">
        <f t="shared" si="234"/>
        <v/>
      </c>
      <c r="AL570" s="267" t="str">
        <f t="shared" si="235"/>
        <v/>
      </c>
      <c r="AM570" s="40" t="str">
        <f t="shared" si="236"/>
        <v/>
      </c>
      <c r="AN570" s="267">
        <f t="shared" si="229"/>
        <v>0</v>
      </c>
      <c r="CE570" s="279"/>
    </row>
    <row r="571" spans="1:83" s="40" customFormat="1" ht="12.75">
      <c r="A571" s="227"/>
      <c r="B571" s="88"/>
      <c r="C571" s="89"/>
      <c r="D571" s="90"/>
      <c r="E571" s="89"/>
      <c r="F571" s="91"/>
      <c r="G571" s="304"/>
      <c r="H571" s="41"/>
      <c r="I571" s="42" t="str">
        <f t="shared" si="238"/>
        <v/>
      </c>
      <c r="J571" s="43" t="str">
        <f t="shared" si="221"/>
        <v/>
      </c>
      <c r="K571" s="44" t="str">
        <f>IF(J571="","",IF(COUNTIF($J$4:J571,J571)=0,"",(COUNTIF($J$4:J571,J571))))</f>
        <v/>
      </c>
      <c r="L571" s="44" t="str">
        <f>IF(K571="","",J571&amp;" _ "&amp;COUNTIF($J$4:J571,J571)&amp;"_"&amp;N571)</f>
        <v/>
      </c>
      <c r="M571" s="45" t="str">
        <f t="shared" si="239"/>
        <v/>
      </c>
      <c r="N571" s="44" t="str">
        <f t="shared" si="240"/>
        <v/>
      </c>
      <c r="O571" s="57" t="str">
        <f t="shared" si="241"/>
        <v/>
      </c>
      <c r="P571" s="48" t="str" cm="1">
        <f t="array" ref="P571">IFERROR(IF(C571="P",G571,IF($K571=1,$M571,$M571+LOOKUP(2,1/($J$4:$J570=J571),$P$4:$P570))),"")</f>
        <v/>
      </c>
      <c r="Q571" s="57" t="str" cm="1">
        <f t="array" ref="Q571">IFERROR(IF(OR(C571="P",C571="A",C571="R"),F571,IF($K571=1,F571,IF(LOOKUP(2,1/($J$4:$J570=$J571),$P$4:$P570)=0,$F571,IF(AND($C571="C",LOOKUP(2,1/($J$4:$J570=$J571),$P$4:$P570)&gt;0),(F571*G571+LOOKUP(2,1/($J$4:$J570=$J571),$P$4:$P570)*LOOKUP(2,1/($J$4:$J570=$J571),$Q$4:$Q570))/$P571,IF(AND($C571="C",LOOKUP(2,1/($J$4:$J570=$J571),$P$4:$P570)&lt;0),LOOKUP(2,1/($J$4:$J570=$J571),$Q$4:$Q570),IF(AND($C571="V",LOOKUP(2,1/($J$4:$J570=$J571),$P$4:$P570)&lt;0),((-1*(F571*G571))+LOOKUP(2,1/($J$4:$J570=$J571),$P$4:$P570)*LOOKUP(2,1/($J$4:$J570=$J571),$Q$4:$Q570))/$P571,IF(AND($C571="V",LOOKUP(2,1/($J$4:$J570=$J571),$P$4:$P570)&gt;0),LOOKUP(2,1/($J$4:$J570=$J571),$Q$4:$Q570),""))))))),"")</f>
        <v/>
      </c>
      <c r="R571" s="49" t="str">
        <f t="shared" si="244"/>
        <v/>
      </c>
      <c r="S571" s="49" t="str">
        <f t="shared" si="230"/>
        <v/>
      </c>
      <c r="T571" s="49" t="str">
        <f t="shared" si="242"/>
        <v/>
      </c>
      <c r="U571" s="49" t="str">
        <f>IFERROR(IF(C571="P",S571,IF(K571=1,0,IF(OR(LOOKUP(2,1/($E$4:$E570=$E571),$P$4:$P570)=0,AND($C571="C",$N571="LONG"),AND(C571="V",N571="SHORT")),0,S571+(M571*Q571)))),"")</f>
        <v/>
      </c>
      <c r="V571" s="49" t="str">
        <f t="shared" si="243"/>
        <v/>
      </c>
      <c r="W571" s="50" t="str">
        <f t="shared" si="237"/>
        <v/>
      </c>
      <c r="Y571" s="51" t="str">
        <f t="shared" si="224"/>
        <v/>
      </c>
      <c r="Z571" s="50" t="str">
        <f t="shared" si="231"/>
        <v/>
      </c>
      <c r="AA571" s="50" t="str">
        <f t="shared" si="222"/>
        <v/>
      </c>
      <c r="AB571" s="50" t="str">
        <f t="shared" si="225"/>
        <v/>
      </c>
      <c r="AC571" s="58" t="str">
        <f t="shared" si="226"/>
        <v/>
      </c>
      <c r="AD571" s="53" t="str">
        <f t="shared" si="223"/>
        <v/>
      </c>
      <c r="AE571" s="53" t="str">
        <f t="shared" si="227"/>
        <v/>
      </c>
      <c r="AF571" s="59" t="str">
        <f t="shared" si="228"/>
        <v/>
      </c>
      <c r="AG571" s="40" t="str">
        <f>C571&amp;COUNTIFS($C$3:C571,"V")</f>
        <v>0</v>
      </c>
      <c r="AH571" s="266" t="str">
        <f t="shared" si="245"/>
        <v/>
      </c>
      <c r="AI571" s="56" t="str">
        <f t="shared" si="232"/>
        <v/>
      </c>
      <c r="AJ571" s="265" t="str">
        <f t="shared" si="233"/>
        <v/>
      </c>
      <c r="AK571" s="267" t="str">
        <f t="shared" si="234"/>
        <v/>
      </c>
      <c r="AL571" s="267" t="str">
        <f t="shared" si="235"/>
        <v/>
      </c>
      <c r="AM571" s="40" t="str">
        <f t="shared" si="236"/>
        <v/>
      </c>
      <c r="AN571" s="267">
        <f t="shared" si="229"/>
        <v>0</v>
      </c>
      <c r="CE571" s="279"/>
    </row>
    <row r="572" spans="1:83" s="40" customFormat="1" ht="12.75">
      <c r="A572" s="227"/>
      <c r="B572" s="88"/>
      <c r="C572" s="89"/>
      <c r="D572" s="90"/>
      <c r="E572" s="89"/>
      <c r="F572" s="91"/>
      <c r="G572" s="304"/>
      <c r="H572" s="41"/>
      <c r="I572" s="42" t="str">
        <f t="shared" si="238"/>
        <v/>
      </c>
      <c r="J572" s="43" t="str">
        <f t="shared" si="221"/>
        <v/>
      </c>
      <c r="K572" s="44" t="str">
        <f>IF(J572="","",IF(COUNTIF($J$4:J572,J572)=0,"",(COUNTIF($J$4:J572,J572))))</f>
        <v/>
      </c>
      <c r="L572" s="44" t="str">
        <f>IF(K572="","",J572&amp;" _ "&amp;COUNTIF($J$4:J572,J572)&amp;"_"&amp;N572)</f>
        <v/>
      </c>
      <c r="M572" s="45" t="str">
        <f t="shared" si="239"/>
        <v/>
      </c>
      <c r="N572" s="44" t="str">
        <f t="shared" si="240"/>
        <v/>
      </c>
      <c r="O572" s="57" t="str">
        <f t="shared" si="241"/>
        <v/>
      </c>
      <c r="P572" s="48" t="str" cm="1">
        <f t="array" ref="P572">IFERROR(IF(C572="P",G572,IF($K572=1,$M572,$M572+LOOKUP(2,1/($J$4:$J571=J572),$P$4:$P571))),"")</f>
        <v/>
      </c>
      <c r="Q572" s="57" t="str" cm="1">
        <f t="array" ref="Q572">IFERROR(IF(OR(C572="P",C572="A",C572="R"),F572,IF($K572=1,F572,IF(LOOKUP(2,1/($J$4:$J571=$J572),$P$4:$P571)=0,$F572,IF(AND($C572="C",LOOKUP(2,1/($J$4:$J571=$J572),$P$4:$P571)&gt;0),(F572*G572+LOOKUP(2,1/($J$4:$J571=$J572),$P$4:$P571)*LOOKUP(2,1/($J$4:$J571=$J572),$Q$4:$Q571))/$P572,IF(AND($C572="C",LOOKUP(2,1/($J$4:$J571=$J572),$P$4:$P571)&lt;0),LOOKUP(2,1/($J$4:$J571=$J572),$Q$4:$Q571),IF(AND($C572="V",LOOKUP(2,1/($J$4:$J571=$J572),$P$4:$P571)&lt;0),((-1*(F572*G572))+LOOKUP(2,1/($J$4:$J571=$J572),$P$4:$P571)*LOOKUP(2,1/($J$4:$J571=$J572),$Q$4:$Q571))/$P572,IF(AND($C572="V",LOOKUP(2,1/($J$4:$J571=$J572),$P$4:$P571)&gt;0),LOOKUP(2,1/($J$4:$J571=$J572),$Q$4:$Q571),""))))))),"")</f>
        <v/>
      </c>
      <c r="R572" s="49" t="str">
        <f t="shared" si="244"/>
        <v/>
      </c>
      <c r="S572" s="49" t="str">
        <f t="shared" si="230"/>
        <v/>
      </c>
      <c r="T572" s="49" t="str">
        <f t="shared" si="242"/>
        <v/>
      </c>
      <c r="U572" s="49" t="str">
        <f>IFERROR(IF(C572="P",S572,IF(K572=1,0,IF(OR(LOOKUP(2,1/($E$4:$E571=$E572),$P$4:$P571)=0,AND($C572="C",$N572="LONG"),AND(C572="V",N572="SHORT")),0,S572+(M572*Q572)))),"")</f>
        <v/>
      </c>
      <c r="V572" s="49" t="str">
        <f t="shared" si="243"/>
        <v/>
      </c>
      <c r="W572" s="50" t="str">
        <f t="shared" si="237"/>
        <v/>
      </c>
      <c r="Y572" s="51" t="str">
        <f t="shared" si="224"/>
        <v/>
      </c>
      <c r="Z572" s="50" t="str">
        <f t="shared" si="231"/>
        <v/>
      </c>
      <c r="AA572" s="50" t="str">
        <f t="shared" si="222"/>
        <v/>
      </c>
      <c r="AB572" s="50" t="str">
        <f t="shared" si="225"/>
        <v/>
      </c>
      <c r="AC572" s="58" t="str">
        <f t="shared" si="226"/>
        <v/>
      </c>
      <c r="AD572" s="53" t="str">
        <f t="shared" si="223"/>
        <v/>
      </c>
      <c r="AE572" s="53" t="str">
        <f t="shared" si="227"/>
        <v/>
      </c>
      <c r="AF572" s="59" t="str">
        <f t="shared" si="228"/>
        <v/>
      </c>
      <c r="AG572" s="40" t="str">
        <f>C572&amp;COUNTIFS($C$3:C572,"V")</f>
        <v>0</v>
      </c>
      <c r="AH572" s="266" t="str">
        <f t="shared" si="245"/>
        <v/>
      </c>
      <c r="AI572" s="56" t="str">
        <f t="shared" si="232"/>
        <v/>
      </c>
      <c r="AJ572" s="265" t="str">
        <f t="shared" si="233"/>
        <v/>
      </c>
      <c r="AK572" s="267" t="str">
        <f t="shared" si="234"/>
        <v/>
      </c>
      <c r="AL572" s="267" t="str">
        <f t="shared" si="235"/>
        <v/>
      </c>
      <c r="AM572" s="40" t="str">
        <f t="shared" si="236"/>
        <v/>
      </c>
      <c r="AN572" s="267">
        <f t="shared" si="229"/>
        <v>0</v>
      </c>
      <c r="CE572" s="279"/>
    </row>
    <row r="573" spans="1:83" s="40" customFormat="1" ht="12.75">
      <c r="A573" s="227"/>
      <c r="B573" s="88"/>
      <c r="C573" s="89"/>
      <c r="D573" s="90"/>
      <c r="E573" s="89"/>
      <c r="F573" s="91"/>
      <c r="G573" s="304"/>
      <c r="H573" s="41"/>
      <c r="I573" s="42" t="str">
        <f t="shared" si="238"/>
        <v/>
      </c>
      <c r="J573" s="43" t="str">
        <f t="shared" si="221"/>
        <v/>
      </c>
      <c r="K573" s="44" t="str">
        <f>IF(J573="","",IF(COUNTIF($J$4:J573,J573)=0,"",(COUNTIF($J$4:J573,J573))))</f>
        <v/>
      </c>
      <c r="L573" s="44" t="str">
        <f>IF(K573="","",J573&amp;" _ "&amp;COUNTIF($J$4:J573,J573)&amp;"_"&amp;N573)</f>
        <v/>
      </c>
      <c r="M573" s="45" t="str">
        <f t="shared" si="239"/>
        <v/>
      </c>
      <c r="N573" s="44" t="str">
        <f t="shared" si="240"/>
        <v/>
      </c>
      <c r="O573" s="57" t="str">
        <f t="shared" si="241"/>
        <v/>
      </c>
      <c r="P573" s="48" t="str" cm="1">
        <f t="array" ref="P573">IFERROR(IF(C573="P",G573,IF($K573=1,$M573,$M573+LOOKUP(2,1/($J$4:$J572=J573),$P$4:$P572))),"")</f>
        <v/>
      </c>
      <c r="Q573" s="57" t="str" cm="1">
        <f t="array" ref="Q573">IFERROR(IF(OR(C573="P",C573="A",C573="R"),F573,IF($K573=1,F573,IF(LOOKUP(2,1/($J$4:$J572=$J573),$P$4:$P572)=0,$F573,IF(AND($C573="C",LOOKUP(2,1/($J$4:$J572=$J573),$P$4:$P572)&gt;0),(F573*G573+LOOKUP(2,1/($J$4:$J572=$J573),$P$4:$P572)*LOOKUP(2,1/($J$4:$J572=$J573),$Q$4:$Q572))/$P573,IF(AND($C573="C",LOOKUP(2,1/($J$4:$J572=$J573),$P$4:$P572)&lt;0),LOOKUP(2,1/($J$4:$J572=$J573),$Q$4:$Q572),IF(AND($C573="V",LOOKUP(2,1/($J$4:$J572=$J573),$P$4:$P572)&lt;0),((-1*(F573*G573))+LOOKUP(2,1/($J$4:$J572=$J573),$P$4:$P572)*LOOKUP(2,1/($J$4:$J572=$J573),$Q$4:$Q572))/$P573,IF(AND($C573="V",LOOKUP(2,1/($J$4:$J572=$J573),$P$4:$P572)&gt;0),LOOKUP(2,1/($J$4:$J572=$J573),$Q$4:$Q572),""))))))),"")</f>
        <v/>
      </c>
      <c r="R573" s="49" t="str">
        <f t="shared" si="244"/>
        <v/>
      </c>
      <c r="S573" s="49" t="str">
        <f t="shared" si="230"/>
        <v/>
      </c>
      <c r="T573" s="49" t="str">
        <f t="shared" si="242"/>
        <v/>
      </c>
      <c r="U573" s="49" t="str">
        <f>IFERROR(IF(C573="P",S573,IF(K573=1,0,IF(OR(LOOKUP(2,1/($E$4:$E572=$E573),$P$4:$P572)=0,AND($C573="C",$N573="LONG"),AND(C573="V",N573="SHORT")),0,S573+(M573*Q573)))),"")</f>
        <v/>
      </c>
      <c r="V573" s="49" t="str">
        <f t="shared" si="243"/>
        <v/>
      </c>
      <c r="W573" s="50" t="str">
        <f t="shared" si="237"/>
        <v/>
      </c>
      <c r="Y573" s="51" t="str">
        <f t="shared" si="224"/>
        <v/>
      </c>
      <c r="Z573" s="50" t="str">
        <f t="shared" si="231"/>
        <v/>
      </c>
      <c r="AA573" s="50" t="str">
        <f t="shared" si="222"/>
        <v/>
      </c>
      <c r="AB573" s="50" t="str">
        <f t="shared" si="225"/>
        <v/>
      </c>
      <c r="AC573" s="58" t="str">
        <f t="shared" si="226"/>
        <v/>
      </c>
      <c r="AD573" s="53" t="str">
        <f t="shared" si="223"/>
        <v/>
      </c>
      <c r="AE573" s="53" t="str">
        <f t="shared" si="227"/>
        <v/>
      </c>
      <c r="AF573" s="59" t="str">
        <f t="shared" si="228"/>
        <v/>
      </c>
      <c r="AG573" s="40" t="str">
        <f>C573&amp;COUNTIFS($C$3:C573,"V")</f>
        <v>0</v>
      </c>
      <c r="AH573" s="266" t="str">
        <f t="shared" si="245"/>
        <v/>
      </c>
      <c r="AI573" s="56" t="str">
        <f t="shared" si="232"/>
        <v/>
      </c>
      <c r="AJ573" s="265" t="str">
        <f t="shared" si="233"/>
        <v/>
      </c>
      <c r="AK573" s="267" t="str">
        <f t="shared" si="234"/>
        <v/>
      </c>
      <c r="AL573" s="267" t="str">
        <f t="shared" si="235"/>
        <v/>
      </c>
      <c r="AM573" s="40" t="str">
        <f t="shared" si="236"/>
        <v/>
      </c>
      <c r="AN573" s="267">
        <f t="shared" si="229"/>
        <v>0</v>
      </c>
      <c r="CE573" s="279"/>
    </row>
    <row r="574" spans="1:83" s="40" customFormat="1" ht="12.75">
      <c r="A574" s="227"/>
      <c r="B574" s="88"/>
      <c r="C574" s="89"/>
      <c r="D574" s="90"/>
      <c r="E574" s="89"/>
      <c r="F574" s="91"/>
      <c r="G574" s="304"/>
      <c r="H574" s="41"/>
      <c r="I574" s="42" t="str">
        <f t="shared" si="238"/>
        <v/>
      </c>
      <c r="J574" s="43" t="str">
        <f t="shared" si="221"/>
        <v/>
      </c>
      <c r="K574" s="44" t="str">
        <f>IF(J574="","",IF(COUNTIF($J$4:J574,J574)=0,"",(COUNTIF($J$4:J574,J574))))</f>
        <v/>
      </c>
      <c r="L574" s="44" t="str">
        <f>IF(K574="","",J574&amp;" _ "&amp;COUNTIF($J$4:J574,J574)&amp;"_"&amp;N574)</f>
        <v/>
      </c>
      <c r="M574" s="45" t="str">
        <f t="shared" si="239"/>
        <v/>
      </c>
      <c r="N574" s="44" t="str">
        <f t="shared" si="240"/>
        <v/>
      </c>
      <c r="O574" s="57" t="str">
        <f t="shared" si="241"/>
        <v/>
      </c>
      <c r="P574" s="48" t="str" cm="1">
        <f t="array" ref="P574">IFERROR(IF(C574="P",G574,IF($K574=1,$M574,$M574+LOOKUP(2,1/($J$4:$J573=J574),$P$4:$P573))),"")</f>
        <v/>
      </c>
      <c r="Q574" s="57" t="str" cm="1">
        <f t="array" ref="Q574">IFERROR(IF(OR(C574="P",C574="A",C574="R"),F574,IF($K574=1,F574,IF(LOOKUP(2,1/($J$4:$J573=$J574),$P$4:$P573)=0,$F574,IF(AND($C574="C",LOOKUP(2,1/($J$4:$J573=$J574),$P$4:$P573)&gt;0),(F574*G574+LOOKUP(2,1/($J$4:$J573=$J574),$P$4:$P573)*LOOKUP(2,1/($J$4:$J573=$J574),$Q$4:$Q573))/$P574,IF(AND($C574="C",LOOKUP(2,1/($J$4:$J573=$J574),$P$4:$P573)&lt;0),LOOKUP(2,1/($J$4:$J573=$J574),$Q$4:$Q573),IF(AND($C574="V",LOOKUP(2,1/($J$4:$J573=$J574),$P$4:$P573)&lt;0),((-1*(F574*G574))+LOOKUP(2,1/($J$4:$J573=$J574),$P$4:$P573)*LOOKUP(2,1/($J$4:$J573=$J574),$Q$4:$Q573))/$P574,IF(AND($C574="V",LOOKUP(2,1/($J$4:$J573=$J574),$P$4:$P573)&gt;0),LOOKUP(2,1/($J$4:$J573=$J574),$Q$4:$Q573),""))))))),"")</f>
        <v/>
      </c>
      <c r="R574" s="49" t="str">
        <f t="shared" si="244"/>
        <v/>
      </c>
      <c r="S574" s="49" t="str">
        <f t="shared" si="230"/>
        <v/>
      </c>
      <c r="T574" s="49" t="str">
        <f t="shared" si="242"/>
        <v/>
      </c>
      <c r="U574" s="49" t="str">
        <f>IFERROR(IF(C574="P",S574,IF(K574=1,0,IF(OR(LOOKUP(2,1/($E$4:$E573=$E574),$P$4:$P573)=0,AND($C574="C",$N574="LONG"),AND(C574="V",N574="SHORT")),0,S574+(M574*Q574)))),"")</f>
        <v/>
      </c>
      <c r="V574" s="49" t="str">
        <f t="shared" si="243"/>
        <v/>
      </c>
      <c r="W574" s="50" t="str">
        <f t="shared" si="237"/>
        <v/>
      </c>
      <c r="Y574" s="51" t="str">
        <f t="shared" si="224"/>
        <v/>
      </c>
      <c r="Z574" s="50" t="str">
        <f t="shared" si="231"/>
        <v/>
      </c>
      <c r="AA574" s="50" t="str">
        <f t="shared" si="222"/>
        <v/>
      </c>
      <c r="AB574" s="50" t="str">
        <f t="shared" si="225"/>
        <v/>
      </c>
      <c r="AC574" s="58" t="str">
        <f t="shared" si="226"/>
        <v/>
      </c>
      <c r="AD574" s="53" t="str">
        <f t="shared" si="223"/>
        <v/>
      </c>
      <c r="AE574" s="53" t="str">
        <f t="shared" si="227"/>
        <v/>
      </c>
      <c r="AF574" s="59" t="str">
        <f t="shared" si="228"/>
        <v/>
      </c>
      <c r="AG574" s="40" t="str">
        <f>C574&amp;COUNTIFS($C$3:C574,"V")</f>
        <v>0</v>
      </c>
      <c r="AH574" s="266" t="str">
        <f t="shared" si="245"/>
        <v/>
      </c>
      <c r="AI574" s="56" t="str">
        <f t="shared" si="232"/>
        <v/>
      </c>
      <c r="AJ574" s="265" t="str">
        <f t="shared" si="233"/>
        <v/>
      </c>
      <c r="AK574" s="267" t="str">
        <f t="shared" si="234"/>
        <v/>
      </c>
      <c r="AL574" s="267" t="str">
        <f t="shared" si="235"/>
        <v/>
      </c>
      <c r="AM574" s="40" t="str">
        <f t="shared" si="236"/>
        <v/>
      </c>
      <c r="AN574" s="267">
        <f t="shared" si="229"/>
        <v>0</v>
      </c>
      <c r="CE574" s="279"/>
    </row>
    <row r="575" spans="1:83" s="40" customFormat="1" ht="12.75">
      <c r="A575" s="227"/>
      <c r="B575" s="88"/>
      <c r="C575" s="89"/>
      <c r="D575" s="90"/>
      <c r="E575" s="89"/>
      <c r="F575" s="91"/>
      <c r="G575" s="304"/>
      <c r="H575" s="41"/>
      <c r="I575" s="42" t="str">
        <f t="shared" si="238"/>
        <v/>
      </c>
      <c r="J575" s="43" t="str">
        <f t="shared" si="221"/>
        <v/>
      </c>
      <c r="K575" s="44" t="str">
        <f>IF(J575="","",IF(COUNTIF($J$4:J575,J575)=0,"",(COUNTIF($J$4:J575,J575))))</f>
        <v/>
      </c>
      <c r="L575" s="44" t="str">
        <f>IF(K575="","",J575&amp;" _ "&amp;COUNTIF($J$4:J575,J575)&amp;"_"&amp;N575)</f>
        <v/>
      </c>
      <c r="M575" s="45" t="str">
        <f t="shared" si="239"/>
        <v/>
      </c>
      <c r="N575" s="44" t="str">
        <f t="shared" si="240"/>
        <v/>
      </c>
      <c r="O575" s="57" t="str">
        <f t="shared" si="241"/>
        <v/>
      </c>
      <c r="P575" s="48" t="str" cm="1">
        <f t="array" ref="P575">IFERROR(IF(C575="P",G575,IF($K575=1,$M575,$M575+LOOKUP(2,1/($J$4:$J574=J575),$P$4:$P574))),"")</f>
        <v/>
      </c>
      <c r="Q575" s="57" t="str" cm="1">
        <f t="array" ref="Q575">IFERROR(IF(OR(C575="P",C575="A",C575="R"),F575,IF($K575=1,F575,IF(LOOKUP(2,1/($J$4:$J574=$J575),$P$4:$P574)=0,$F575,IF(AND($C575="C",LOOKUP(2,1/($J$4:$J574=$J575),$P$4:$P574)&gt;0),(F575*G575+LOOKUP(2,1/($J$4:$J574=$J575),$P$4:$P574)*LOOKUP(2,1/($J$4:$J574=$J575),$Q$4:$Q574))/$P575,IF(AND($C575="C",LOOKUP(2,1/($J$4:$J574=$J575),$P$4:$P574)&lt;0),LOOKUP(2,1/($J$4:$J574=$J575),$Q$4:$Q574),IF(AND($C575="V",LOOKUP(2,1/($J$4:$J574=$J575),$P$4:$P574)&lt;0),((-1*(F575*G575))+LOOKUP(2,1/($J$4:$J574=$J575),$P$4:$P574)*LOOKUP(2,1/($J$4:$J574=$J575),$Q$4:$Q574))/$P575,IF(AND($C575="V",LOOKUP(2,1/($J$4:$J574=$J575),$P$4:$P574)&gt;0),LOOKUP(2,1/($J$4:$J574=$J575),$Q$4:$Q574),""))))))),"")</f>
        <v/>
      </c>
      <c r="R575" s="49" t="str">
        <f t="shared" si="244"/>
        <v/>
      </c>
      <c r="S575" s="49" t="str">
        <f t="shared" si="230"/>
        <v/>
      </c>
      <c r="T575" s="49" t="str">
        <f t="shared" si="242"/>
        <v/>
      </c>
      <c r="U575" s="49" t="str">
        <f>IFERROR(IF(C575="P",S575,IF(K575=1,0,IF(OR(LOOKUP(2,1/($E$4:$E574=$E575),$P$4:$P574)=0,AND($C575="C",$N575="LONG"),AND(C575="V",N575="SHORT")),0,S575+(M575*Q575)))),"")</f>
        <v/>
      </c>
      <c r="V575" s="49" t="str">
        <f t="shared" si="243"/>
        <v/>
      </c>
      <c r="W575" s="50" t="str">
        <f t="shared" si="237"/>
        <v/>
      </c>
      <c r="Y575" s="51" t="str">
        <f t="shared" si="224"/>
        <v/>
      </c>
      <c r="Z575" s="50" t="str">
        <f t="shared" si="231"/>
        <v/>
      </c>
      <c r="AA575" s="50" t="str">
        <f t="shared" si="222"/>
        <v/>
      </c>
      <c r="AB575" s="50" t="str">
        <f t="shared" si="225"/>
        <v/>
      </c>
      <c r="AC575" s="58" t="str">
        <f t="shared" si="226"/>
        <v/>
      </c>
      <c r="AD575" s="53" t="str">
        <f t="shared" si="223"/>
        <v/>
      </c>
      <c r="AE575" s="53" t="str">
        <f t="shared" si="227"/>
        <v/>
      </c>
      <c r="AF575" s="59" t="str">
        <f t="shared" si="228"/>
        <v/>
      </c>
      <c r="AG575" s="40" t="str">
        <f>C575&amp;COUNTIFS($C$3:C575,"V")</f>
        <v>0</v>
      </c>
      <c r="AH575" s="266" t="str">
        <f t="shared" si="245"/>
        <v/>
      </c>
      <c r="AI575" s="56" t="str">
        <f t="shared" si="232"/>
        <v/>
      </c>
      <c r="AJ575" s="265" t="str">
        <f t="shared" si="233"/>
        <v/>
      </c>
      <c r="AK575" s="267" t="str">
        <f t="shared" si="234"/>
        <v/>
      </c>
      <c r="AL575" s="267" t="str">
        <f t="shared" si="235"/>
        <v/>
      </c>
      <c r="AM575" s="40" t="str">
        <f t="shared" si="236"/>
        <v/>
      </c>
      <c r="AN575" s="267">
        <f t="shared" si="229"/>
        <v>0</v>
      </c>
      <c r="CE575" s="279"/>
    </row>
    <row r="576" spans="1:83" s="40" customFormat="1" ht="12.75">
      <c r="A576" s="227"/>
      <c r="B576" s="88"/>
      <c r="C576" s="89"/>
      <c r="D576" s="90"/>
      <c r="E576" s="89"/>
      <c r="F576" s="91"/>
      <c r="G576" s="304"/>
      <c r="H576" s="41"/>
      <c r="I576" s="42" t="str">
        <f t="shared" si="238"/>
        <v/>
      </c>
      <c r="J576" s="43" t="str">
        <f t="shared" si="221"/>
        <v/>
      </c>
      <c r="K576" s="44" t="str">
        <f>IF(J576="","",IF(COUNTIF($J$4:J576,J576)=0,"",(COUNTIF($J$4:J576,J576))))</f>
        <v/>
      </c>
      <c r="L576" s="44" t="str">
        <f>IF(K576="","",J576&amp;" _ "&amp;COUNTIF($J$4:J576,J576)&amp;"_"&amp;N576)</f>
        <v/>
      </c>
      <c r="M576" s="45" t="str">
        <f t="shared" si="239"/>
        <v/>
      </c>
      <c r="N576" s="44" t="str">
        <f t="shared" si="240"/>
        <v/>
      </c>
      <c r="O576" s="57" t="str">
        <f t="shared" si="241"/>
        <v/>
      </c>
      <c r="P576" s="48" t="str" cm="1">
        <f t="array" ref="P576">IFERROR(IF(C576="P",G576,IF($K576=1,$M576,$M576+LOOKUP(2,1/($J$4:$J575=J576),$P$4:$P575))),"")</f>
        <v/>
      </c>
      <c r="Q576" s="57" t="str" cm="1">
        <f t="array" ref="Q576">IFERROR(IF(OR(C576="P",C576="A",C576="R"),F576,IF($K576=1,F576,IF(LOOKUP(2,1/($J$4:$J575=$J576),$P$4:$P575)=0,$F576,IF(AND($C576="C",LOOKUP(2,1/($J$4:$J575=$J576),$P$4:$P575)&gt;0),(F576*G576+LOOKUP(2,1/($J$4:$J575=$J576),$P$4:$P575)*LOOKUP(2,1/($J$4:$J575=$J576),$Q$4:$Q575))/$P576,IF(AND($C576="C",LOOKUP(2,1/($J$4:$J575=$J576),$P$4:$P575)&lt;0),LOOKUP(2,1/($J$4:$J575=$J576),$Q$4:$Q575),IF(AND($C576="V",LOOKUP(2,1/($J$4:$J575=$J576),$P$4:$P575)&lt;0),((-1*(F576*G576))+LOOKUP(2,1/($J$4:$J575=$J576),$P$4:$P575)*LOOKUP(2,1/($J$4:$J575=$J576),$Q$4:$Q575))/$P576,IF(AND($C576="V",LOOKUP(2,1/($J$4:$J575=$J576),$P$4:$P575)&gt;0),LOOKUP(2,1/($J$4:$J575=$J576),$Q$4:$Q575),""))))))),"")</f>
        <v/>
      </c>
      <c r="R576" s="49" t="str">
        <f t="shared" si="244"/>
        <v/>
      </c>
      <c r="S576" s="49" t="str">
        <f t="shared" si="230"/>
        <v/>
      </c>
      <c r="T576" s="49" t="str">
        <f t="shared" si="242"/>
        <v/>
      </c>
      <c r="U576" s="49" t="str">
        <f>IFERROR(IF(C576="P",S576,IF(K576=1,0,IF(OR(LOOKUP(2,1/($E$4:$E575=$E576),$P$4:$P575)=0,AND($C576="C",$N576="LONG"),AND(C576="V",N576="SHORT")),0,S576+(M576*Q576)))),"")</f>
        <v/>
      </c>
      <c r="V576" s="49" t="str">
        <f t="shared" si="243"/>
        <v/>
      </c>
      <c r="W576" s="50" t="str">
        <f t="shared" si="237"/>
        <v/>
      </c>
      <c r="Y576" s="51" t="str">
        <f t="shared" si="224"/>
        <v/>
      </c>
      <c r="Z576" s="50" t="str">
        <f t="shared" si="231"/>
        <v/>
      </c>
      <c r="AA576" s="50" t="str">
        <f t="shared" si="222"/>
        <v/>
      </c>
      <c r="AB576" s="50" t="str">
        <f t="shared" si="225"/>
        <v/>
      </c>
      <c r="AC576" s="58" t="str">
        <f t="shared" si="226"/>
        <v/>
      </c>
      <c r="AD576" s="53" t="str">
        <f t="shared" si="223"/>
        <v/>
      </c>
      <c r="AE576" s="53" t="str">
        <f t="shared" si="227"/>
        <v/>
      </c>
      <c r="AF576" s="59" t="str">
        <f t="shared" si="228"/>
        <v/>
      </c>
      <c r="AG576" s="40" t="str">
        <f>C576&amp;COUNTIFS($C$3:C576,"V")</f>
        <v>0</v>
      </c>
      <c r="AH576" s="266" t="str">
        <f t="shared" si="245"/>
        <v/>
      </c>
      <c r="AI576" s="56" t="str">
        <f t="shared" si="232"/>
        <v/>
      </c>
      <c r="AJ576" s="265" t="str">
        <f t="shared" si="233"/>
        <v/>
      </c>
      <c r="AK576" s="267" t="str">
        <f t="shared" si="234"/>
        <v/>
      </c>
      <c r="AL576" s="267" t="str">
        <f t="shared" si="235"/>
        <v/>
      </c>
      <c r="AM576" s="40" t="str">
        <f t="shared" si="236"/>
        <v/>
      </c>
      <c r="AN576" s="267">
        <f t="shared" si="229"/>
        <v>0</v>
      </c>
      <c r="CE576" s="279"/>
    </row>
    <row r="577" spans="1:83" s="40" customFormat="1" ht="12.75">
      <c r="A577" s="227"/>
      <c r="B577" s="88"/>
      <c r="C577" s="89"/>
      <c r="D577" s="90"/>
      <c r="E577" s="89"/>
      <c r="F577" s="91"/>
      <c r="G577" s="304"/>
      <c r="H577" s="41"/>
      <c r="I577" s="42" t="str">
        <f t="shared" si="238"/>
        <v/>
      </c>
      <c r="J577" s="43" t="str">
        <f t="shared" si="221"/>
        <v/>
      </c>
      <c r="K577" s="44" t="str">
        <f>IF(J577="","",IF(COUNTIF($J$4:J577,J577)=0,"",(COUNTIF($J$4:J577,J577))))</f>
        <v/>
      </c>
      <c r="L577" s="44" t="str">
        <f>IF(K577="","",J577&amp;" _ "&amp;COUNTIF($J$4:J577,J577)&amp;"_"&amp;N577)</f>
        <v/>
      </c>
      <c r="M577" s="45" t="str">
        <f t="shared" si="239"/>
        <v/>
      </c>
      <c r="N577" s="44" t="str">
        <f t="shared" si="240"/>
        <v/>
      </c>
      <c r="O577" s="57" t="str">
        <f t="shared" si="241"/>
        <v/>
      </c>
      <c r="P577" s="48" t="str" cm="1">
        <f t="array" ref="P577">IFERROR(IF(C577="P",G577,IF($K577=1,$M577,$M577+LOOKUP(2,1/($J$4:$J576=J577),$P$4:$P576))),"")</f>
        <v/>
      </c>
      <c r="Q577" s="57" t="str" cm="1">
        <f t="array" ref="Q577">IFERROR(IF(OR(C577="P",C577="A",C577="R"),F577,IF($K577=1,F577,IF(LOOKUP(2,1/($J$4:$J576=$J577),$P$4:$P576)=0,$F577,IF(AND($C577="C",LOOKUP(2,1/($J$4:$J576=$J577),$P$4:$P576)&gt;0),(F577*G577+LOOKUP(2,1/($J$4:$J576=$J577),$P$4:$P576)*LOOKUP(2,1/($J$4:$J576=$J577),$Q$4:$Q576))/$P577,IF(AND($C577="C",LOOKUP(2,1/($J$4:$J576=$J577),$P$4:$P576)&lt;0),LOOKUP(2,1/($J$4:$J576=$J577),$Q$4:$Q576),IF(AND($C577="V",LOOKUP(2,1/($J$4:$J576=$J577),$P$4:$P576)&lt;0),((-1*(F577*G577))+LOOKUP(2,1/($J$4:$J576=$J577),$P$4:$P576)*LOOKUP(2,1/($J$4:$J576=$J577),$Q$4:$Q576))/$P577,IF(AND($C577="V",LOOKUP(2,1/($J$4:$J576=$J577),$P$4:$P576)&gt;0),LOOKUP(2,1/($J$4:$J576=$J577),$Q$4:$Q576),""))))))),"")</f>
        <v/>
      </c>
      <c r="R577" s="49" t="str">
        <f t="shared" si="244"/>
        <v/>
      </c>
      <c r="S577" s="49" t="str">
        <f t="shared" si="230"/>
        <v/>
      </c>
      <c r="T577" s="49" t="str">
        <f t="shared" si="242"/>
        <v/>
      </c>
      <c r="U577" s="49" t="str">
        <f>IFERROR(IF(C577="P",S577,IF(K577=1,0,IF(OR(LOOKUP(2,1/($E$4:$E576=$E577),$P$4:$P576)=0,AND($C577="C",$N577="LONG"),AND(C577="V",N577="SHORT")),0,S577+(M577*Q577)))),"")</f>
        <v/>
      </c>
      <c r="V577" s="49" t="str">
        <f t="shared" si="243"/>
        <v/>
      </c>
      <c r="W577" s="50" t="str">
        <f t="shared" si="237"/>
        <v/>
      </c>
      <c r="Y577" s="51" t="str">
        <f t="shared" si="224"/>
        <v/>
      </c>
      <c r="Z577" s="50" t="str">
        <f t="shared" si="231"/>
        <v/>
      </c>
      <c r="AA577" s="50" t="str">
        <f t="shared" si="222"/>
        <v/>
      </c>
      <c r="AB577" s="50" t="str">
        <f t="shared" si="225"/>
        <v/>
      </c>
      <c r="AC577" s="58" t="str">
        <f t="shared" si="226"/>
        <v/>
      </c>
      <c r="AD577" s="53" t="str">
        <f t="shared" si="223"/>
        <v/>
      </c>
      <c r="AE577" s="53" t="str">
        <f t="shared" si="227"/>
        <v/>
      </c>
      <c r="AF577" s="59" t="str">
        <f t="shared" si="228"/>
        <v/>
      </c>
      <c r="AG577" s="40" t="str">
        <f>C577&amp;COUNTIFS($C$3:C577,"V")</f>
        <v>0</v>
      </c>
      <c r="AH577" s="266" t="str">
        <f t="shared" si="245"/>
        <v/>
      </c>
      <c r="AI577" s="56" t="str">
        <f t="shared" si="232"/>
        <v/>
      </c>
      <c r="AJ577" s="265" t="str">
        <f t="shared" si="233"/>
        <v/>
      </c>
      <c r="AK577" s="267" t="str">
        <f t="shared" si="234"/>
        <v/>
      </c>
      <c r="AL577" s="267" t="str">
        <f t="shared" si="235"/>
        <v/>
      </c>
      <c r="AM577" s="40" t="str">
        <f t="shared" si="236"/>
        <v/>
      </c>
      <c r="AN577" s="267">
        <f t="shared" si="229"/>
        <v>0</v>
      </c>
      <c r="CE577" s="279"/>
    </row>
    <row r="578" spans="1:83" s="40" customFormat="1" ht="12.75">
      <c r="A578" s="227"/>
      <c r="B578" s="88"/>
      <c r="C578" s="89"/>
      <c r="D578" s="90"/>
      <c r="E578" s="89"/>
      <c r="F578" s="91"/>
      <c r="G578" s="304"/>
      <c r="H578" s="41"/>
      <c r="I578" s="42" t="str">
        <f t="shared" si="238"/>
        <v/>
      </c>
      <c r="J578" s="43" t="str">
        <f t="shared" si="221"/>
        <v/>
      </c>
      <c r="K578" s="44" t="str">
        <f>IF(J578="","",IF(COUNTIF($J$4:J578,J578)=0,"",(COUNTIF($J$4:J578,J578))))</f>
        <v/>
      </c>
      <c r="L578" s="44" t="str">
        <f>IF(K578="","",J578&amp;" _ "&amp;COUNTIF($J$4:J578,J578)&amp;"_"&amp;N578)</f>
        <v/>
      </c>
      <c r="M578" s="45" t="str">
        <f t="shared" si="239"/>
        <v/>
      </c>
      <c r="N578" s="44" t="str">
        <f t="shared" si="240"/>
        <v/>
      </c>
      <c r="O578" s="57" t="str">
        <f t="shared" si="241"/>
        <v/>
      </c>
      <c r="P578" s="48" t="str" cm="1">
        <f t="array" ref="P578">IFERROR(IF(C578="P",G578,IF($K578=1,$M578,$M578+LOOKUP(2,1/($J$4:$J577=J578),$P$4:$P577))),"")</f>
        <v/>
      </c>
      <c r="Q578" s="57" t="str" cm="1">
        <f t="array" ref="Q578">IFERROR(IF(OR(C578="P",C578="A",C578="R"),F578,IF($K578=1,F578,IF(LOOKUP(2,1/($J$4:$J577=$J578),$P$4:$P577)=0,$F578,IF(AND($C578="C",LOOKUP(2,1/($J$4:$J577=$J578),$P$4:$P577)&gt;0),(F578*G578+LOOKUP(2,1/($J$4:$J577=$J578),$P$4:$P577)*LOOKUP(2,1/($J$4:$J577=$J578),$Q$4:$Q577))/$P578,IF(AND($C578="C",LOOKUP(2,1/($J$4:$J577=$J578),$P$4:$P577)&lt;0),LOOKUP(2,1/($J$4:$J577=$J578),$Q$4:$Q577),IF(AND($C578="V",LOOKUP(2,1/($J$4:$J577=$J578),$P$4:$P577)&lt;0),((-1*(F578*G578))+LOOKUP(2,1/($J$4:$J577=$J578),$P$4:$P577)*LOOKUP(2,1/($J$4:$J577=$J578),$Q$4:$Q577))/$P578,IF(AND($C578="V",LOOKUP(2,1/($J$4:$J577=$J578),$P$4:$P577)&gt;0),LOOKUP(2,1/($J$4:$J577=$J578),$Q$4:$Q577),""))))))),"")</f>
        <v/>
      </c>
      <c r="R578" s="49" t="str">
        <f t="shared" si="244"/>
        <v/>
      </c>
      <c r="S578" s="49" t="str">
        <f t="shared" si="230"/>
        <v/>
      </c>
      <c r="T578" s="49" t="str">
        <f t="shared" si="242"/>
        <v/>
      </c>
      <c r="U578" s="49" t="str">
        <f>IFERROR(IF(C578="P",S578,IF(K578=1,0,IF(OR(LOOKUP(2,1/($E$4:$E577=$E578),$P$4:$P577)=0,AND($C578="C",$N578="LONG"),AND(C578="V",N578="SHORT")),0,S578+(M578*Q578)))),"")</f>
        <v/>
      </c>
      <c r="V578" s="49" t="str">
        <f t="shared" si="243"/>
        <v/>
      </c>
      <c r="W578" s="50" t="str">
        <f t="shared" si="237"/>
        <v/>
      </c>
      <c r="Y578" s="51" t="str">
        <f t="shared" si="224"/>
        <v/>
      </c>
      <c r="Z578" s="50" t="str">
        <f t="shared" si="231"/>
        <v/>
      </c>
      <c r="AA578" s="50" t="str">
        <f t="shared" si="222"/>
        <v/>
      </c>
      <c r="AB578" s="50" t="str">
        <f t="shared" si="225"/>
        <v/>
      </c>
      <c r="AC578" s="58" t="str">
        <f t="shared" si="226"/>
        <v/>
      </c>
      <c r="AD578" s="53" t="str">
        <f t="shared" si="223"/>
        <v/>
      </c>
      <c r="AE578" s="53" t="str">
        <f t="shared" si="227"/>
        <v/>
      </c>
      <c r="AF578" s="59" t="str">
        <f t="shared" si="228"/>
        <v/>
      </c>
      <c r="AG578" s="40" t="str">
        <f>C578&amp;COUNTIFS($C$3:C578,"V")</f>
        <v>0</v>
      </c>
      <c r="AH578" s="266" t="str">
        <f t="shared" si="245"/>
        <v/>
      </c>
      <c r="AI578" s="56" t="str">
        <f t="shared" si="232"/>
        <v/>
      </c>
      <c r="AJ578" s="265" t="str">
        <f t="shared" si="233"/>
        <v/>
      </c>
      <c r="AK578" s="267" t="str">
        <f t="shared" si="234"/>
        <v/>
      </c>
      <c r="AL578" s="267" t="str">
        <f t="shared" si="235"/>
        <v/>
      </c>
      <c r="AM578" s="40" t="str">
        <f t="shared" si="236"/>
        <v/>
      </c>
      <c r="AN578" s="267">
        <f t="shared" si="229"/>
        <v>0</v>
      </c>
      <c r="CE578" s="279"/>
    </row>
    <row r="579" spans="1:83" s="40" customFormat="1" ht="12.75">
      <c r="A579" s="227"/>
      <c r="B579" s="88"/>
      <c r="C579" s="89"/>
      <c r="D579" s="90"/>
      <c r="E579" s="89"/>
      <c r="F579" s="91"/>
      <c r="G579" s="304"/>
      <c r="H579" s="41"/>
      <c r="I579" s="42" t="str">
        <f t="shared" si="238"/>
        <v/>
      </c>
      <c r="J579" s="43" t="str">
        <f t="shared" si="221"/>
        <v/>
      </c>
      <c r="K579" s="44" t="str">
        <f>IF(J579="","",IF(COUNTIF($J$4:J579,J579)=0,"",(COUNTIF($J$4:J579,J579))))</f>
        <v/>
      </c>
      <c r="L579" s="44" t="str">
        <f>IF(K579="","",J579&amp;" _ "&amp;COUNTIF($J$4:J579,J579)&amp;"_"&amp;N579)</f>
        <v/>
      </c>
      <c r="M579" s="45" t="str">
        <f t="shared" si="239"/>
        <v/>
      </c>
      <c r="N579" s="44" t="str">
        <f t="shared" si="240"/>
        <v/>
      </c>
      <c r="O579" s="57" t="str">
        <f t="shared" si="241"/>
        <v/>
      </c>
      <c r="P579" s="48" t="str" cm="1">
        <f t="array" ref="P579">IFERROR(IF(C579="P",G579,IF($K579=1,$M579,$M579+LOOKUP(2,1/($J$4:$J578=J579),$P$4:$P578))),"")</f>
        <v/>
      </c>
      <c r="Q579" s="57" t="str" cm="1">
        <f t="array" ref="Q579">IFERROR(IF(OR(C579="P",C579="A",C579="R"),F579,IF($K579=1,F579,IF(LOOKUP(2,1/($J$4:$J578=$J579),$P$4:$P578)=0,$F579,IF(AND($C579="C",LOOKUP(2,1/($J$4:$J578=$J579),$P$4:$P578)&gt;0),(F579*G579+LOOKUP(2,1/($J$4:$J578=$J579),$P$4:$P578)*LOOKUP(2,1/($J$4:$J578=$J579),$Q$4:$Q578))/$P579,IF(AND($C579="C",LOOKUP(2,1/($J$4:$J578=$J579),$P$4:$P578)&lt;0),LOOKUP(2,1/($J$4:$J578=$J579),$Q$4:$Q578),IF(AND($C579="V",LOOKUP(2,1/($J$4:$J578=$J579),$P$4:$P578)&lt;0),((-1*(F579*G579))+LOOKUP(2,1/($J$4:$J578=$J579),$P$4:$P578)*LOOKUP(2,1/($J$4:$J578=$J579),$Q$4:$Q578))/$P579,IF(AND($C579="V",LOOKUP(2,1/($J$4:$J578=$J579),$P$4:$P578)&gt;0),LOOKUP(2,1/($J$4:$J578=$J579),$Q$4:$Q578),""))))))),"")</f>
        <v/>
      </c>
      <c r="R579" s="49" t="str">
        <f t="shared" si="244"/>
        <v/>
      </c>
      <c r="S579" s="49" t="str">
        <f t="shared" si="230"/>
        <v/>
      </c>
      <c r="T579" s="49" t="str">
        <f t="shared" si="242"/>
        <v/>
      </c>
      <c r="U579" s="49" t="str">
        <f>IFERROR(IF(C579="P",S579,IF(K579=1,0,IF(OR(LOOKUP(2,1/($E$4:$E578=$E579),$P$4:$P578)=0,AND($C579="C",$N579="LONG"),AND(C579="V",N579="SHORT")),0,S579+(M579*Q579)))),"")</f>
        <v/>
      </c>
      <c r="V579" s="49" t="str">
        <f t="shared" si="243"/>
        <v/>
      </c>
      <c r="W579" s="50" t="str">
        <f t="shared" si="237"/>
        <v/>
      </c>
      <c r="Y579" s="51" t="str">
        <f t="shared" si="224"/>
        <v/>
      </c>
      <c r="Z579" s="50" t="str">
        <f t="shared" si="231"/>
        <v/>
      </c>
      <c r="AA579" s="50" t="str">
        <f t="shared" si="222"/>
        <v/>
      </c>
      <c r="AB579" s="50" t="str">
        <f t="shared" si="225"/>
        <v/>
      </c>
      <c r="AC579" s="58" t="str">
        <f t="shared" si="226"/>
        <v/>
      </c>
      <c r="AD579" s="53" t="str">
        <f t="shared" si="223"/>
        <v/>
      </c>
      <c r="AE579" s="53" t="str">
        <f t="shared" si="227"/>
        <v/>
      </c>
      <c r="AF579" s="59" t="str">
        <f t="shared" si="228"/>
        <v/>
      </c>
      <c r="AG579" s="40" t="str">
        <f>C579&amp;COUNTIFS($C$3:C579,"V")</f>
        <v>0</v>
      </c>
      <c r="AH579" s="266" t="str">
        <f t="shared" si="245"/>
        <v/>
      </c>
      <c r="AI579" s="56" t="str">
        <f t="shared" si="232"/>
        <v/>
      </c>
      <c r="AJ579" s="265" t="str">
        <f t="shared" si="233"/>
        <v/>
      </c>
      <c r="AK579" s="267" t="str">
        <f t="shared" si="234"/>
        <v/>
      </c>
      <c r="AL579" s="267" t="str">
        <f t="shared" si="235"/>
        <v/>
      </c>
      <c r="AM579" s="40" t="str">
        <f t="shared" si="236"/>
        <v/>
      </c>
      <c r="AN579" s="267">
        <f t="shared" si="229"/>
        <v>0</v>
      </c>
      <c r="CE579" s="279"/>
    </row>
    <row r="580" spans="1:83" s="40" customFormat="1" ht="12.75">
      <c r="A580" s="227"/>
      <c r="B580" s="88"/>
      <c r="C580" s="89"/>
      <c r="D580" s="90"/>
      <c r="E580" s="89"/>
      <c r="F580" s="91"/>
      <c r="G580" s="304"/>
      <c r="H580" s="41"/>
      <c r="I580" s="42" t="str">
        <f t="shared" si="238"/>
        <v/>
      </c>
      <c r="J580" s="43" t="str">
        <f t="shared" ref="J580:J643" si="246">IF(E580="","",IF(C580="P","P_"&amp;E580,E580))</f>
        <v/>
      </c>
      <c r="K580" s="44" t="str">
        <f>IF(J580="","",IF(COUNTIF($J$4:J580,J580)=0,"",(COUNTIF($J$4:J580,J580))))</f>
        <v/>
      </c>
      <c r="L580" s="44" t="str">
        <f>IF(K580="","",J580&amp;" _ "&amp;COUNTIF($J$4:J580,J580)&amp;"_"&amp;N580)</f>
        <v/>
      </c>
      <c r="M580" s="45" t="str">
        <f t="shared" si="239"/>
        <v/>
      </c>
      <c r="N580" s="44" t="str">
        <f t="shared" si="240"/>
        <v/>
      </c>
      <c r="O580" s="57" t="str">
        <f t="shared" si="241"/>
        <v/>
      </c>
      <c r="P580" s="48" t="str" cm="1">
        <f t="array" ref="P580">IFERROR(IF(C580="P",G580,IF($K580=1,$M580,$M580+LOOKUP(2,1/($J$4:$J579=J580),$P$4:$P579))),"")</f>
        <v/>
      </c>
      <c r="Q580" s="57" t="str" cm="1">
        <f t="array" ref="Q580">IFERROR(IF(OR(C580="P",C580="A",C580="R"),F580,IF($K580=1,F580,IF(LOOKUP(2,1/($J$4:$J579=$J580),$P$4:$P579)=0,$F580,IF(AND($C580="C",LOOKUP(2,1/($J$4:$J579=$J580),$P$4:$P579)&gt;0),(F580*G580+LOOKUP(2,1/($J$4:$J579=$J580),$P$4:$P579)*LOOKUP(2,1/($J$4:$J579=$J580),$Q$4:$Q579))/$P580,IF(AND($C580="C",LOOKUP(2,1/($J$4:$J579=$J580),$P$4:$P579)&lt;0),LOOKUP(2,1/($J$4:$J579=$J580),$Q$4:$Q579),IF(AND($C580="V",LOOKUP(2,1/($J$4:$J579=$J580),$P$4:$P579)&lt;0),((-1*(F580*G580))+LOOKUP(2,1/($J$4:$J579=$J580),$P$4:$P579)*LOOKUP(2,1/($J$4:$J579=$J580),$Q$4:$Q579))/$P580,IF(AND($C580="V",LOOKUP(2,1/($J$4:$J579=$J580),$P$4:$P579)&gt;0),LOOKUP(2,1/($J$4:$J579=$J580),$Q$4:$Q579),""))))))),"")</f>
        <v/>
      </c>
      <c r="R580" s="49" t="str">
        <f t="shared" si="244"/>
        <v/>
      </c>
      <c r="S580" s="49" t="str">
        <f t="shared" si="230"/>
        <v/>
      </c>
      <c r="T580" s="49" t="str">
        <f t="shared" si="242"/>
        <v/>
      </c>
      <c r="U580" s="49" t="str">
        <f>IFERROR(IF(C580="P",S580,IF(K580=1,0,IF(OR(LOOKUP(2,1/($E$4:$E579=$E580),$P$4:$P579)=0,AND($C580="C",$N580="LONG"),AND(C580="V",N580="SHORT")),0,S580+(M580*Q580)))),"")</f>
        <v/>
      </c>
      <c r="V580" s="49" t="str">
        <f t="shared" si="243"/>
        <v/>
      </c>
      <c r="W580" s="50" t="str">
        <f t="shared" si="237"/>
        <v/>
      </c>
      <c r="Y580" s="51" t="str">
        <f t="shared" si="224"/>
        <v/>
      </c>
      <c r="Z580" s="50" t="str">
        <f t="shared" si="231"/>
        <v/>
      </c>
      <c r="AA580" s="50" t="str">
        <f t="shared" ref="AA580:AA643" si="247">IF(W580="","",U580+W580+H580+Z580)</f>
        <v/>
      </c>
      <c r="AB580" s="50" t="str">
        <f t="shared" si="225"/>
        <v/>
      </c>
      <c r="AC580" s="58" t="str">
        <f t="shared" si="226"/>
        <v/>
      </c>
      <c r="AD580" s="53" t="str">
        <f t="shared" ref="AD580:AD643" si="248">IF(E580="","",(((AA580-W580)-Z580)/Z580))</f>
        <v/>
      </c>
      <c r="AE580" s="53" t="str">
        <f t="shared" si="227"/>
        <v/>
      </c>
      <c r="AF580" s="59" t="str">
        <f t="shared" si="228"/>
        <v/>
      </c>
      <c r="AG580" s="40" t="str">
        <f>C580&amp;COUNTIFS($C$3:C580,"V")</f>
        <v>0</v>
      </c>
      <c r="AH580" s="266" t="str">
        <f t="shared" si="245"/>
        <v/>
      </c>
      <c r="AI580" s="56" t="str">
        <f t="shared" si="232"/>
        <v/>
      </c>
      <c r="AJ580" s="265" t="str">
        <f t="shared" si="233"/>
        <v/>
      </c>
      <c r="AK580" s="267" t="str">
        <f t="shared" si="234"/>
        <v/>
      </c>
      <c r="AL580" s="267" t="str">
        <f t="shared" si="235"/>
        <v/>
      </c>
      <c r="AM580" s="40" t="str">
        <f t="shared" si="236"/>
        <v/>
      </c>
      <c r="AN580" s="267">
        <f t="shared" si="229"/>
        <v>0</v>
      </c>
      <c r="CE580" s="279"/>
    </row>
    <row r="581" spans="1:83" s="40" customFormat="1" ht="12.75">
      <c r="A581" s="227"/>
      <c r="B581" s="88"/>
      <c r="C581" s="89"/>
      <c r="D581" s="90"/>
      <c r="E581" s="89"/>
      <c r="F581" s="91"/>
      <c r="G581" s="304"/>
      <c r="H581" s="41"/>
      <c r="I581" s="42" t="str">
        <f t="shared" si="238"/>
        <v/>
      </c>
      <c r="J581" s="43" t="str">
        <f t="shared" si="246"/>
        <v/>
      </c>
      <c r="K581" s="44" t="str">
        <f>IF(J581="","",IF(COUNTIF($J$4:J581,J581)=0,"",(COUNTIF($J$4:J581,J581))))</f>
        <v/>
      </c>
      <c r="L581" s="44" t="str">
        <f>IF(K581="","",J581&amp;" _ "&amp;COUNTIF($J$4:J581,J581)&amp;"_"&amp;N581)</f>
        <v/>
      </c>
      <c r="M581" s="45" t="str">
        <f t="shared" si="239"/>
        <v/>
      </c>
      <c r="N581" s="44" t="str">
        <f t="shared" si="240"/>
        <v/>
      </c>
      <c r="O581" s="57" t="str">
        <f t="shared" si="241"/>
        <v/>
      </c>
      <c r="P581" s="48" t="str" cm="1">
        <f t="array" ref="P581">IFERROR(IF(C581="P",G581,IF($K581=1,$M581,$M581+LOOKUP(2,1/($J$4:$J580=J581),$P$4:$P580))),"")</f>
        <v/>
      </c>
      <c r="Q581" s="57" t="str" cm="1">
        <f t="array" ref="Q581">IFERROR(IF(OR(C581="P",C581="A",C581="R"),F581,IF($K581=1,F581,IF(LOOKUP(2,1/($J$4:$J580=$J581),$P$4:$P580)=0,$F581,IF(AND($C581="C",LOOKUP(2,1/($J$4:$J580=$J581),$P$4:$P580)&gt;0),(F581*G581+LOOKUP(2,1/($J$4:$J580=$J581),$P$4:$P580)*LOOKUP(2,1/($J$4:$J580=$J581),$Q$4:$Q580))/$P581,IF(AND($C581="C",LOOKUP(2,1/($J$4:$J580=$J581),$P$4:$P580)&lt;0),LOOKUP(2,1/($J$4:$J580=$J581),$Q$4:$Q580),IF(AND($C581="V",LOOKUP(2,1/($J$4:$J580=$J581),$P$4:$P580)&lt;0),((-1*(F581*G581))+LOOKUP(2,1/($J$4:$J580=$J581),$P$4:$P580)*LOOKUP(2,1/($J$4:$J580=$J581),$Q$4:$Q580))/$P581,IF(AND($C581="V",LOOKUP(2,1/($J$4:$J580=$J581),$P$4:$P580)&gt;0),LOOKUP(2,1/($J$4:$J580=$J581),$Q$4:$Q580),""))))))),"")</f>
        <v/>
      </c>
      <c r="R581" s="49" t="str">
        <f t="shared" si="244"/>
        <v/>
      </c>
      <c r="S581" s="49" t="str">
        <f t="shared" si="230"/>
        <v/>
      </c>
      <c r="T581" s="49" t="str">
        <f t="shared" si="242"/>
        <v/>
      </c>
      <c r="U581" s="49" t="str">
        <f>IFERROR(IF(C581="P",S581,IF(K581=1,0,IF(OR(LOOKUP(2,1/($E$4:$E580=$E581),$P$4:$P580)=0,AND($C581="C",$N581="LONG"),AND(C581="V",N581="SHORT")),0,S581+(M581*Q581)))),"")</f>
        <v/>
      </c>
      <c r="V581" s="49" t="str">
        <f t="shared" si="243"/>
        <v/>
      </c>
      <c r="W581" s="50" t="str">
        <f t="shared" si="237"/>
        <v/>
      </c>
      <c r="Y581" s="51" t="str">
        <f t="shared" ref="Y581:Y644" si="249">IF(W581="","",Y580+H581)</f>
        <v/>
      </c>
      <c r="Z581" s="50" t="str">
        <f t="shared" si="231"/>
        <v/>
      </c>
      <c r="AA581" s="50" t="str">
        <f t="shared" si="247"/>
        <v/>
      </c>
      <c r="AB581" s="50" t="str">
        <f t="shared" ref="AB581:AB644" si="250">IF(H581="","",AA581)</f>
        <v/>
      </c>
      <c r="AC581" s="58" t="str">
        <f t="shared" ref="AC581:AC644" si="251">IF(E581="","",IF(W581=0,AC580,AC580+(W581/(1+AE581))))</f>
        <v/>
      </c>
      <c r="AD581" s="53" t="str">
        <f t="shared" si="248"/>
        <v/>
      </c>
      <c r="AE581" s="53" t="str">
        <f t="shared" ref="AE581:AE644" si="252">IF(AD581="","",((1+AD581)*(1+AE580))-1)</f>
        <v/>
      </c>
      <c r="AF581" s="59" t="str">
        <f t="shared" ref="AF581:AF644" si="253">IF(AE581="","",$AF$4*(1+AE581))</f>
        <v/>
      </c>
      <c r="AG581" s="40" t="str">
        <f>C581&amp;COUNTIFS($C$3:C581,"V")</f>
        <v>0</v>
      </c>
      <c r="AH581" s="266" t="str">
        <f t="shared" si="245"/>
        <v/>
      </c>
      <c r="AI581" s="56" t="str">
        <f t="shared" si="232"/>
        <v/>
      </c>
      <c r="AJ581" s="265" t="str">
        <f t="shared" si="233"/>
        <v/>
      </c>
      <c r="AK581" s="267" t="str">
        <f t="shared" si="234"/>
        <v/>
      </c>
      <c r="AL581" s="267" t="str">
        <f t="shared" si="235"/>
        <v/>
      </c>
      <c r="AM581" s="40" t="str">
        <f t="shared" si="236"/>
        <v/>
      </c>
      <c r="AN581" s="267">
        <f t="shared" ref="AN581:AN644" si="254">IF(CE581="",0,CE581)</f>
        <v>0</v>
      </c>
      <c r="CE581" s="279"/>
    </row>
    <row r="582" spans="1:83" s="40" customFormat="1" ht="12.75">
      <c r="A582" s="227"/>
      <c r="B582" s="88"/>
      <c r="C582" s="89"/>
      <c r="D582" s="90"/>
      <c r="E582" s="89"/>
      <c r="F582" s="91"/>
      <c r="G582" s="304"/>
      <c r="H582" s="41"/>
      <c r="I582" s="42" t="str">
        <f t="shared" si="238"/>
        <v/>
      </c>
      <c r="J582" s="43" t="str">
        <f t="shared" si="246"/>
        <v/>
      </c>
      <c r="K582" s="44" t="str">
        <f>IF(J582="","",IF(COUNTIF($J$4:J582,J582)=0,"",(COUNTIF($J$4:J582,J582))))</f>
        <v/>
      </c>
      <c r="L582" s="44" t="str">
        <f>IF(K582="","",J582&amp;" _ "&amp;COUNTIF($J$4:J582,J582)&amp;"_"&amp;N582)</f>
        <v/>
      </c>
      <c r="M582" s="45" t="str">
        <f t="shared" si="239"/>
        <v/>
      </c>
      <c r="N582" s="44" t="str">
        <f t="shared" si="240"/>
        <v/>
      </c>
      <c r="O582" s="57" t="str">
        <f t="shared" si="241"/>
        <v/>
      </c>
      <c r="P582" s="48" t="str" cm="1">
        <f t="array" ref="P582">IFERROR(IF(C582="P",G582,IF($K582=1,$M582,$M582+LOOKUP(2,1/($J$4:$J581=J582),$P$4:$P581))),"")</f>
        <v/>
      </c>
      <c r="Q582" s="57" t="str" cm="1">
        <f t="array" ref="Q582">IFERROR(IF(OR(C582="P",C582="A",C582="R"),F582,IF($K582=1,F582,IF(LOOKUP(2,1/($J$4:$J581=$J582),$P$4:$P581)=0,$F582,IF(AND($C582="C",LOOKUP(2,1/($J$4:$J581=$J582),$P$4:$P581)&gt;0),(F582*G582+LOOKUP(2,1/($J$4:$J581=$J582),$P$4:$P581)*LOOKUP(2,1/($J$4:$J581=$J582),$Q$4:$Q581))/$P582,IF(AND($C582="C",LOOKUP(2,1/($J$4:$J581=$J582),$P$4:$P581)&lt;0),LOOKUP(2,1/($J$4:$J581=$J582),$Q$4:$Q581),IF(AND($C582="V",LOOKUP(2,1/($J$4:$J581=$J582),$P$4:$P581)&lt;0),((-1*(F582*G582))+LOOKUP(2,1/($J$4:$J581=$J582),$P$4:$P581)*LOOKUP(2,1/($J$4:$J581=$J582),$Q$4:$Q581))/$P582,IF(AND($C582="V",LOOKUP(2,1/($J$4:$J581=$J582),$P$4:$P581)&gt;0),LOOKUP(2,1/($J$4:$J581=$J582),$Q$4:$Q581),""))))))),"")</f>
        <v/>
      </c>
      <c r="R582" s="49" t="str">
        <f t="shared" si="244"/>
        <v/>
      </c>
      <c r="S582" s="49" t="str">
        <f t="shared" ref="S582:S645" si="255">IFERROR((-F582*M582)-AN582,"")</f>
        <v/>
      </c>
      <c r="T582" s="49" t="str">
        <f t="shared" si="242"/>
        <v/>
      </c>
      <c r="U582" s="49" t="str">
        <f>IFERROR(IF(C582="P",S582,IF(K582=1,0,IF(OR(LOOKUP(2,1/($E$4:$E581=$E582),$P$4:$P581)=0,AND($C582="C",$N582="LONG"),AND(C582="V",N582="SHORT")),0,S582+(M582*Q582)))),"")</f>
        <v/>
      </c>
      <c r="V582" s="49" t="str">
        <f t="shared" si="243"/>
        <v/>
      </c>
      <c r="W582" s="50" t="str">
        <f t="shared" si="237"/>
        <v/>
      </c>
      <c r="Y582" s="51" t="str">
        <f t="shared" si="249"/>
        <v/>
      </c>
      <c r="Z582" s="50" t="str">
        <f t="shared" ref="Z582:Z645" si="256">IF(W582="","",AA581)</f>
        <v/>
      </c>
      <c r="AA582" s="50" t="str">
        <f t="shared" si="247"/>
        <v/>
      </c>
      <c r="AB582" s="50" t="str">
        <f t="shared" si="250"/>
        <v/>
      </c>
      <c r="AC582" s="58" t="str">
        <f t="shared" si="251"/>
        <v/>
      </c>
      <c r="AD582" s="53" t="str">
        <f t="shared" si="248"/>
        <v/>
      </c>
      <c r="AE582" s="53" t="str">
        <f t="shared" si="252"/>
        <v/>
      </c>
      <c r="AF582" s="59" t="str">
        <f t="shared" si="253"/>
        <v/>
      </c>
      <c r="AG582" s="40" t="str">
        <f>C582&amp;COUNTIFS($C$3:C582,"V")</f>
        <v>0</v>
      </c>
      <c r="AH582" s="266" t="str">
        <f t="shared" si="245"/>
        <v/>
      </c>
      <c r="AI582" s="56" t="str">
        <f t="shared" ref="AI582:AI645" si="257">IF(J582="","",J582)</f>
        <v/>
      </c>
      <c r="AJ582" s="265" t="str">
        <f t="shared" ref="AJ582:AJ645" si="258">IF(G582="","",G582)</f>
        <v/>
      </c>
      <c r="AK582" s="267" t="str">
        <f t="shared" ref="AK582:AK645" si="259">IF(F582="","",F582)</f>
        <v/>
      </c>
      <c r="AL582" s="267" t="str">
        <f t="shared" ref="AL582:AL645" si="260">IF(U582="","",U582)</f>
        <v/>
      </c>
      <c r="AM582" s="40" t="str">
        <f t="shared" ref="AM582:AM645" si="261">IF(D582="","",D582)</f>
        <v/>
      </c>
      <c r="AN582" s="267">
        <f t="shared" si="254"/>
        <v>0</v>
      </c>
      <c r="CE582" s="279"/>
    </row>
    <row r="583" spans="1:83" s="40" customFormat="1" ht="12.75">
      <c r="A583" s="227"/>
      <c r="B583" s="88"/>
      <c r="C583" s="89"/>
      <c r="D583" s="90"/>
      <c r="E583" s="89"/>
      <c r="F583" s="91"/>
      <c r="G583" s="304"/>
      <c r="H583" s="41"/>
      <c r="I583" s="42" t="str">
        <f t="shared" si="238"/>
        <v/>
      </c>
      <c r="J583" s="43" t="str">
        <f t="shared" si="246"/>
        <v/>
      </c>
      <c r="K583" s="44" t="str">
        <f>IF(J583="","",IF(COUNTIF($J$4:J583,J583)=0,"",(COUNTIF($J$4:J583,J583))))</f>
        <v/>
      </c>
      <c r="L583" s="44" t="str">
        <f>IF(K583="","",J583&amp;" _ "&amp;COUNTIF($J$4:J583,J583)&amp;"_"&amp;N583)</f>
        <v/>
      </c>
      <c r="M583" s="45" t="str">
        <f t="shared" si="239"/>
        <v/>
      </c>
      <c r="N583" s="44" t="str">
        <f t="shared" si="240"/>
        <v/>
      </c>
      <c r="O583" s="57" t="str">
        <f t="shared" si="241"/>
        <v/>
      </c>
      <c r="P583" s="48" t="str" cm="1">
        <f t="array" ref="P583">IFERROR(IF(C583="P",G583,IF($K583=1,$M583,$M583+LOOKUP(2,1/($J$4:$J582=J583),$P$4:$P582))),"")</f>
        <v/>
      </c>
      <c r="Q583" s="57" t="str" cm="1">
        <f t="array" ref="Q583">IFERROR(IF(OR(C583="P",C583="A",C583="R"),F583,IF($K583=1,F583,IF(LOOKUP(2,1/($J$4:$J582=$J583),$P$4:$P582)=0,$F583,IF(AND($C583="C",LOOKUP(2,1/($J$4:$J582=$J583),$P$4:$P582)&gt;0),(F583*G583+LOOKUP(2,1/($J$4:$J582=$J583),$P$4:$P582)*LOOKUP(2,1/($J$4:$J582=$J583),$Q$4:$Q582))/$P583,IF(AND($C583="C",LOOKUP(2,1/($J$4:$J582=$J583),$P$4:$P582)&lt;0),LOOKUP(2,1/($J$4:$J582=$J583),$Q$4:$Q582),IF(AND($C583="V",LOOKUP(2,1/($J$4:$J582=$J583),$P$4:$P582)&lt;0),((-1*(F583*G583))+LOOKUP(2,1/($J$4:$J582=$J583),$P$4:$P582)*LOOKUP(2,1/($J$4:$J582=$J583),$Q$4:$Q582))/$P583,IF(AND($C583="V",LOOKUP(2,1/($J$4:$J582=$J583),$P$4:$P582)&gt;0),LOOKUP(2,1/($J$4:$J582=$J583),$Q$4:$Q582),""))))))),"")</f>
        <v/>
      </c>
      <c r="R583" s="49" t="str">
        <f t="shared" si="244"/>
        <v/>
      </c>
      <c r="S583" s="49" t="str">
        <f t="shared" si="255"/>
        <v/>
      </c>
      <c r="T583" s="49" t="str">
        <f t="shared" si="242"/>
        <v/>
      </c>
      <c r="U583" s="49" t="str">
        <f>IFERROR(IF(C583="P",S583,IF(K583=1,0,IF(OR(LOOKUP(2,1/($E$4:$E582=$E583),$P$4:$P582)=0,AND($C583="C",$N583="LONG"),AND(C583="V",N583="SHORT")),0,S583+(M583*Q583)))),"")</f>
        <v/>
      </c>
      <c r="V583" s="49" t="str">
        <f t="shared" si="243"/>
        <v/>
      </c>
      <c r="W583" s="50" t="str">
        <f t="shared" ref="W583:W646" si="262">IF(E583="","",IF(OR(E583="APORTE",E583="RESGATE"),S583,0))</f>
        <v/>
      </c>
      <c r="Y583" s="51" t="str">
        <f t="shared" si="249"/>
        <v/>
      </c>
      <c r="Z583" s="50" t="str">
        <f t="shared" si="256"/>
        <v/>
      </c>
      <c r="AA583" s="50" t="str">
        <f t="shared" si="247"/>
        <v/>
      </c>
      <c r="AB583" s="50" t="str">
        <f t="shared" si="250"/>
        <v/>
      </c>
      <c r="AC583" s="58" t="str">
        <f t="shared" si="251"/>
        <v/>
      </c>
      <c r="AD583" s="53" t="str">
        <f t="shared" si="248"/>
        <v/>
      </c>
      <c r="AE583" s="53" t="str">
        <f t="shared" si="252"/>
        <v/>
      </c>
      <c r="AF583" s="59" t="str">
        <f t="shared" si="253"/>
        <v/>
      </c>
      <c r="AG583" s="40" t="str">
        <f>C583&amp;COUNTIFS($C$3:C583,"V")</f>
        <v>0</v>
      </c>
      <c r="AH583" s="266" t="str">
        <f t="shared" si="245"/>
        <v/>
      </c>
      <c r="AI583" s="56" t="str">
        <f t="shared" si="257"/>
        <v/>
      </c>
      <c r="AJ583" s="265" t="str">
        <f t="shared" si="258"/>
        <v/>
      </c>
      <c r="AK583" s="267" t="str">
        <f t="shared" si="259"/>
        <v/>
      </c>
      <c r="AL583" s="267" t="str">
        <f t="shared" si="260"/>
        <v/>
      </c>
      <c r="AM583" s="40" t="str">
        <f t="shared" si="261"/>
        <v/>
      </c>
      <c r="AN583" s="267">
        <f t="shared" si="254"/>
        <v>0</v>
      </c>
      <c r="CE583" s="279"/>
    </row>
    <row r="584" spans="1:83" s="40" customFormat="1" ht="12.75">
      <c r="A584" s="227"/>
      <c r="B584" s="88"/>
      <c r="C584" s="89"/>
      <c r="D584" s="90"/>
      <c r="E584" s="89"/>
      <c r="F584" s="91"/>
      <c r="G584" s="304"/>
      <c r="H584" s="41"/>
      <c r="I584" s="42" t="str">
        <f t="shared" si="238"/>
        <v/>
      </c>
      <c r="J584" s="43" t="str">
        <f t="shared" si="246"/>
        <v/>
      </c>
      <c r="K584" s="44" t="str">
        <f>IF(J584="","",IF(COUNTIF($J$4:J584,J584)=0,"",(COUNTIF($J$4:J584,J584))))</f>
        <v/>
      </c>
      <c r="L584" s="44" t="str">
        <f>IF(K584="","",J584&amp;" _ "&amp;COUNTIF($J$4:J584,J584)&amp;"_"&amp;N584)</f>
        <v/>
      </c>
      <c r="M584" s="45" t="str">
        <f t="shared" si="239"/>
        <v/>
      </c>
      <c r="N584" s="44" t="str">
        <f t="shared" si="240"/>
        <v/>
      </c>
      <c r="O584" s="57" t="str">
        <f t="shared" si="241"/>
        <v/>
      </c>
      <c r="P584" s="48" t="str" cm="1">
        <f t="array" ref="P584">IFERROR(IF(C584="P",G584,IF($K584=1,$M584,$M584+LOOKUP(2,1/($J$4:$J583=J584),$P$4:$P583))),"")</f>
        <v/>
      </c>
      <c r="Q584" s="57" t="str" cm="1">
        <f t="array" ref="Q584">IFERROR(IF(OR(C584="P",C584="A",C584="R"),F584,IF($K584=1,F584,IF(LOOKUP(2,1/($J$4:$J583=$J584),$P$4:$P583)=0,$F584,IF(AND($C584="C",LOOKUP(2,1/($J$4:$J583=$J584),$P$4:$P583)&gt;0),(F584*G584+LOOKUP(2,1/($J$4:$J583=$J584),$P$4:$P583)*LOOKUP(2,1/($J$4:$J583=$J584),$Q$4:$Q583))/$P584,IF(AND($C584="C",LOOKUP(2,1/($J$4:$J583=$J584),$P$4:$P583)&lt;0),LOOKUP(2,1/($J$4:$J583=$J584),$Q$4:$Q583),IF(AND($C584="V",LOOKUP(2,1/($J$4:$J583=$J584),$P$4:$P583)&lt;0),((-1*(F584*G584))+LOOKUP(2,1/($J$4:$J583=$J584),$P$4:$P583)*LOOKUP(2,1/($J$4:$J583=$J584),$Q$4:$Q583))/$P584,IF(AND($C584="V",LOOKUP(2,1/($J$4:$J583=$J584),$P$4:$P583)&gt;0),LOOKUP(2,1/($J$4:$J583=$J584),$Q$4:$Q583),""))))))),"")</f>
        <v/>
      </c>
      <c r="R584" s="49" t="str">
        <f t="shared" si="244"/>
        <v/>
      </c>
      <c r="S584" s="49" t="str">
        <f t="shared" si="255"/>
        <v/>
      </c>
      <c r="T584" s="49" t="str">
        <f t="shared" si="242"/>
        <v/>
      </c>
      <c r="U584" s="49" t="str">
        <f>IFERROR(IF(C584="P",S584,IF(K584=1,0,IF(OR(LOOKUP(2,1/($E$4:$E583=$E584),$P$4:$P583)=0,AND($C584="C",$N584="LONG"),AND(C584="V",N584="SHORT")),0,S584+(M584*Q584)))),"")</f>
        <v/>
      </c>
      <c r="V584" s="49" t="str">
        <f t="shared" si="243"/>
        <v/>
      </c>
      <c r="W584" s="50" t="str">
        <f t="shared" si="262"/>
        <v/>
      </c>
      <c r="Y584" s="51" t="str">
        <f t="shared" si="249"/>
        <v/>
      </c>
      <c r="Z584" s="50" t="str">
        <f t="shared" si="256"/>
        <v/>
      </c>
      <c r="AA584" s="50" t="str">
        <f t="shared" si="247"/>
        <v/>
      </c>
      <c r="AB584" s="50" t="str">
        <f t="shared" si="250"/>
        <v/>
      </c>
      <c r="AC584" s="58" t="str">
        <f t="shared" si="251"/>
        <v/>
      </c>
      <c r="AD584" s="53" t="str">
        <f t="shared" si="248"/>
        <v/>
      </c>
      <c r="AE584" s="53" t="str">
        <f t="shared" si="252"/>
        <v/>
      </c>
      <c r="AF584" s="59" t="str">
        <f t="shared" si="253"/>
        <v/>
      </c>
      <c r="AG584" s="40" t="str">
        <f>C584&amp;COUNTIFS($C$3:C584,"V")</f>
        <v>0</v>
      </c>
      <c r="AH584" s="266" t="str">
        <f t="shared" si="245"/>
        <v/>
      </c>
      <c r="AI584" s="56" t="str">
        <f t="shared" si="257"/>
        <v/>
      </c>
      <c r="AJ584" s="265" t="str">
        <f t="shared" si="258"/>
        <v/>
      </c>
      <c r="AK584" s="267" t="str">
        <f t="shared" si="259"/>
        <v/>
      </c>
      <c r="AL584" s="267" t="str">
        <f t="shared" si="260"/>
        <v/>
      </c>
      <c r="AM584" s="40" t="str">
        <f t="shared" si="261"/>
        <v/>
      </c>
      <c r="AN584" s="267">
        <f t="shared" si="254"/>
        <v>0</v>
      </c>
      <c r="CE584" s="279"/>
    </row>
    <row r="585" spans="1:83" s="40" customFormat="1" ht="12.75">
      <c r="A585" s="227"/>
      <c r="B585" s="88"/>
      <c r="C585" s="89"/>
      <c r="D585" s="90"/>
      <c r="E585" s="89"/>
      <c r="F585" s="91"/>
      <c r="G585" s="304"/>
      <c r="H585" s="41"/>
      <c r="I585" s="42" t="str">
        <f t="shared" si="238"/>
        <v/>
      </c>
      <c r="J585" s="43" t="str">
        <f t="shared" si="246"/>
        <v/>
      </c>
      <c r="K585" s="44" t="str">
        <f>IF(J585="","",IF(COUNTIF($J$4:J585,J585)=0,"",(COUNTIF($J$4:J585,J585))))</f>
        <v/>
      </c>
      <c r="L585" s="44" t="str">
        <f>IF(K585="","",J585&amp;" _ "&amp;COUNTIF($J$4:J585,J585)&amp;"_"&amp;N585)</f>
        <v/>
      </c>
      <c r="M585" s="45" t="str">
        <f t="shared" si="239"/>
        <v/>
      </c>
      <c r="N585" s="44" t="str">
        <f t="shared" si="240"/>
        <v/>
      </c>
      <c r="O585" s="57" t="str">
        <f t="shared" si="241"/>
        <v/>
      </c>
      <c r="P585" s="48" t="str" cm="1">
        <f t="array" ref="P585">IFERROR(IF(C585="P",G585,IF($K585=1,$M585,$M585+LOOKUP(2,1/($J$4:$J584=J585),$P$4:$P584))),"")</f>
        <v/>
      </c>
      <c r="Q585" s="57" t="str" cm="1">
        <f t="array" ref="Q585">IFERROR(IF(OR(C585="P",C585="A",C585="R"),F585,IF($K585=1,F585,IF(LOOKUP(2,1/($J$4:$J584=$J585),$P$4:$P584)=0,$F585,IF(AND($C585="C",LOOKUP(2,1/($J$4:$J584=$J585),$P$4:$P584)&gt;0),(F585*G585+LOOKUP(2,1/($J$4:$J584=$J585),$P$4:$P584)*LOOKUP(2,1/($J$4:$J584=$J585),$Q$4:$Q584))/$P585,IF(AND($C585="C",LOOKUP(2,1/($J$4:$J584=$J585),$P$4:$P584)&lt;0),LOOKUP(2,1/($J$4:$J584=$J585),$Q$4:$Q584),IF(AND($C585="V",LOOKUP(2,1/($J$4:$J584=$J585),$P$4:$P584)&lt;0),((-1*(F585*G585))+LOOKUP(2,1/($J$4:$J584=$J585),$P$4:$P584)*LOOKUP(2,1/($J$4:$J584=$J585),$Q$4:$Q584))/$P585,IF(AND($C585="V",LOOKUP(2,1/($J$4:$J584=$J585),$P$4:$P584)&gt;0),LOOKUP(2,1/($J$4:$J584=$J585),$Q$4:$Q584),""))))))),"")</f>
        <v/>
      </c>
      <c r="R585" s="49" t="str">
        <f t="shared" si="244"/>
        <v/>
      </c>
      <c r="S585" s="49" t="str">
        <f t="shared" si="255"/>
        <v/>
      </c>
      <c r="T585" s="49" t="str">
        <f t="shared" si="242"/>
        <v/>
      </c>
      <c r="U585" s="49" t="str">
        <f>IFERROR(IF(C585="P",S585,IF(K585=1,0,IF(OR(LOOKUP(2,1/($E$4:$E584=$E585),$P$4:$P584)=0,AND($C585="C",$N585="LONG"),AND(C585="V",N585="SHORT")),0,S585+(M585*Q585)))),"")</f>
        <v/>
      </c>
      <c r="V585" s="49" t="str">
        <f t="shared" si="243"/>
        <v/>
      </c>
      <c r="W585" s="50" t="str">
        <f t="shared" si="262"/>
        <v/>
      </c>
      <c r="Y585" s="51" t="str">
        <f t="shared" si="249"/>
        <v/>
      </c>
      <c r="Z585" s="50" t="str">
        <f t="shared" si="256"/>
        <v/>
      </c>
      <c r="AA585" s="50" t="str">
        <f t="shared" si="247"/>
        <v/>
      </c>
      <c r="AB585" s="50" t="str">
        <f t="shared" si="250"/>
        <v/>
      </c>
      <c r="AC585" s="58" t="str">
        <f t="shared" si="251"/>
        <v/>
      </c>
      <c r="AD585" s="53" t="str">
        <f t="shared" si="248"/>
        <v/>
      </c>
      <c r="AE585" s="53" t="str">
        <f t="shared" si="252"/>
        <v/>
      </c>
      <c r="AF585" s="59" t="str">
        <f t="shared" si="253"/>
        <v/>
      </c>
      <c r="AG585" s="40" t="str">
        <f>C585&amp;COUNTIFS($C$3:C585,"V")</f>
        <v>0</v>
      </c>
      <c r="AH585" s="266" t="str">
        <f t="shared" si="245"/>
        <v/>
      </c>
      <c r="AI585" s="56" t="str">
        <f t="shared" si="257"/>
        <v/>
      </c>
      <c r="AJ585" s="265" t="str">
        <f t="shared" si="258"/>
        <v/>
      </c>
      <c r="AK585" s="267" t="str">
        <f t="shared" si="259"/>
        <v/>
      </c>
      <c r="AL585" s="267" t="str">
        <f t="shared" si="260"/>
        <v/>
      </c>
      <c r="AM585" s="40" t="str">
        <f t="shared" si="261"/>
        <v/>
      </c>
      <c r="AN585" s="267">
        <f t="shared" si="254"/>
        <v>0</v>
      </c>
      <c r="CE585" s="279"/>
    </row>
    <row r="586" spans="1:83" s="40" customFormat="1" ht="12.75">
      <c r="A586" s="227"/>
      <c r="B586" s="88"/>
      <c r="C586" s="89"/>
      <c r="D586" s="90"/>
      <c r="E586" s="89"/>
      <c r="F586" s="91"/>
      <c r="G586" s="304"/>
      <c r="H586" s="41"/>
      <c r="I586" s="42" t="str">
        <f t="shared" ref="I586:I649" si="263">IF(OR(E586="APORTE",E586="RESGATE"),"&lt;- Colar aqui o valor da célula CD2 (canto superior direito em laranja). Quando tiver colado, a célula CD2 deve ficar com valor zerado.","")</f>
        <v/>
      </c>
      <c r="J586" s="43" t="str">
        <f t="shared" si="246"/>
        <v/>
      </c>
      <c r="K586" s="44" t="str">
        <f>IF(J586="","",IF(COUNTIF($J$4:J586,J586)=0,"",(COUNTIF($J$4:J586,J586))))</f>
        <v/>
      </c>
      <c r="L586" s="44" t="str">
        <f>IF(K586="","",J586&amp;" _ "&amp;COUNTIF($J$4:J586,J586)&amp;"_"&amp;N586)</f>
        <v/>
      </c>
      <c r="M586" s="45" t="str">
        <f t="shared" si="239"/>
        <v/>
      </c>
      <c r="N586" s="44" t="str">
        <f t="shared" si="240"/>
        <v/>
      </c>
      <c r="O586" s="57" t="str">
        <f t="shared" si="241"/>
        <v/>
      </c>
      <c r="P586" s="48" t="str" cm="1">
        <f t="array" ref="P586">IFERROR(IF(C586="P",G586,IF($K586=1,$M586,$M586+LOOKUP(2,1/($J$4:$J585=J586),$P$4:$P585))),"")</f>
        <v/>
      </c>
      <c r="Q586" s="57" t="str" cm="1">
        <f t="array" ref="Q586">IFERROR(IF(OR(C586="P",C586="A",C586="R"),F586,IF($K586=1,F586,IF(LOOKUP(2,1/($J$4:$J585=$J586),$P$4:$P585)=0,$F586,IF(AND($C586="C",LOOKUP(2,1/($J$4:$J585=$J586),$P$4:$P585)&gt;0),(F586*G586+LOOKUP(2,1/($J$4:$J585=$J586),$P$4:$P585)*LOOKUP(2,1/($J$4:$J585=$J586),$Q$4:$Q585))/$P586,IF(AND($C586="C",LOOKUP(2,1/($J$4:$J585=$J586),$P$4:$P585)&lt;0),LOOKUP(2,1/($J$4:$J585=$J586),$Q$4:$Q585),IF(AND($C586="V",LOOKUP(2,1/($J$4:$J585=$J586),$P$4:$P585)&lt;0),((-1*(F586*G586))+LOOKUP(2,1/($J$4:$J585=$J586),$P$4:$P585)*LOOKUP(2,1/($J$4:$J585=$J586),$Q$4:$Q585))/$P586,IF(AND($C586="V",LOOKUP(2,1/($J$4:$J585=$J586),$P$4:$P585)&gt;0),LOOKUP(2,1/($J$4:$J585=$J586),$Q$4:$Q585),""))))))),"")</f>
        <v/>
      </c>
      <c r="R586" s="49" t="str">
        <f t="shared" si="244"/>
        <v/>
      </c>
      <c r="S586" s="49" t="str">
        <f t="shared" si="255"/>
        <v/>
      </c>
      <c r="T586" s="49" t="str">
        <f t="shared" si="242"/>
        <v/>
      </c>
      <c r="U586" s="49" t="str">
        <f>IFERROR(IF(C586="P",S586,IF(K586=1,0,IF(OR(LOOKUP(2,1/($E$4:$E585=$E586),$P$4:$P585)=0,AND($C586="C",$N586="LONG"),AND(C586="V",N586="SHORT")),0,S586+(M586*Q586)))),"")</f>
        <v/>
      </c>
      <c r="V586" s="49" t="str">
        <f t="shared" si="243"/>
        <v/>
      </c>
      <c r="W586" s="50" t="str">
        <f t="shared" si="262"/>
        <v/>
      </c>
      <c r="Y586" s="51" t="str">
        <f t="shared" si="249"/>
        <v/>
      </c>
      <c r="Z586" s="50" t="str">
        <f t="shared" si="256"/>
        <v/>
      </c>
      <c r="AA586" s="50" t="str">
        <f t="shared" si="247"/>
        <v/>
      </c>
      <c r="AB586" s="50" t="str">
        <f t="shared" si="250"/>
        <v/>
      </c>
      <c r="AC586" s="58" t="str">
        <f t="shared" si="251"/>
        <v/>
      </c>
      <c r="AD586" s="53" t="str">
        <f t="shared" si="248"/>
        <v/>
      </c>
      <c r="AE586" s="53" t="str">
        <f t="shared" si="252"/>
        <v/>
      </c>
      <c r="AF586" s="59" t="str">
        <f t="shared" si="253"/>
        <v/>
      </c>
      <c r="AG586" s="40" t="str">
        <f>C586&amp;COUNTIFS($C$3:C586,"V")</f>
        <v>0</v>
      </c>
      <c r="AH586" s="266" t="str">
        <f t="shared" si="245"/>
        <v/>
      </c>
      <c r="AI586" s="56" t="str">
        <f t="shared" si="257"/>
        <v/>
      </c>
      <c r="AJ586" s="265" t="str">
        <f t="shared" si="258"/>
        <v/>
      </c>
      <c r="AK586" s="267" t="str">
        <f t="shared" si="259"/>
        <v/>
      </c>
      <c r="AL586" s="267" t="str">
        <f t="shared" si="260"/>
        <v/>
      </c>
      <c r="AM586" s="40" t="str">
        <f t="shared" si="261"/>
        <v/>
      </c>
      <c r="AN586" s="267">
        <f t="shared" si="254"/>
        <v>0</v>
      </c>
      <c r="CE586" s="279"/>
    </row>
    <row r="587" spans="1:83" s="40" customFormat="1" ht="12.75">
      <c r="A587" s="227"/>
      <c r="B587" s="88"/>
      <c r="C587" s="89"/>
      <c r="D587" s="90"/>
      <c r="E587" s="89"/>
      <c r="F587" s="91"/>
      <c r="G587" s="304"/>
      <c r="H587" s="41"/>
      <c r="I587" s="42" t="str">
        <f t="shared" si="263"/>
        <v/>
      </c>
      <c r="J587" s="43" t="str">
        <f t="shared" si="246"/>
        <v/>
      </c>
      <c r="K587" s="44" t="str">
        <f>IF(J587="","",IF(COUNTIF($J$4:J587,J587)=0,"",(COUNTIF($J$4:J587,J587))))</f>
        <v/>
      </c>
      <c r="L587" s="44" t="str">
        <f>IF(K587="","",J587&amp;" _ "&amp;COUNTIF($J$4:J587,J587)&amp;"_"&amp;N587)</f>
        <v/>
      </c>
      <c r="M587" s="45" t="str">
        <f t="shared" si="239"/>
        <v/>
      </c>
      <c r="N587" s="44" t="str">
        <f t="shared" si="240"/>
        <v/>
      </c>
      <c r="O587" s="57" t="str">
        <f t="shared" si="241"/>
        <v/>
      </c>
      <c r="P587" s="48" t="str" cm="1">
        <f t="array" ref="P587">IFERROR(IF(C587="P",G587,IF($K587=1,$M587,$M587+LOOKUP(2,1/($J$4:$J586=J587),$P$4:$P586))),"")</f>
        <v/>
      </c>
      <c r="Q587" s="57" t="str" cm="1">
        <f t="array" ref="Q587">IFERROR(IF(OR(C587="P",C587="A",C587="R"),F587,IF($K587=1,F587,IF(LOOKUP(2,1/($J$4:$J586=$J587),$P$4:$P586)=0,$F587,IF(AND($C587="C",LOOKUP(2,1/($J$4:$J586=$J587),$P$4:$P586)&gt;0),(F587*G587+LOOKUP(2,1/($J$4:$J586=$J587),$P$4:$P586)*LOOKUP(2,1/($J$4:$J586=$J587),$Q$4:$Q586))/$P587,IF(AND($C587="C",LOOKUP(2,1/($J$4:$J586=$J587),$P$4:$P586)&lt;0),LOOKUP(2,1/($J$4:$J586=$J587),$Q$4:$Q586),IF(AND($C587="V",LOOKUP(2,1/($J$4:$J586=$J587),$P$4:$P586)&lt;0),((-1*(F587*G587))+LOOKUP(2,1/($J$4:$J586=$J587),$P$4:$P586)*LOOKUP(2,1/($J$4:$J586=$J587),$Q$4:$Q586))/$P587,IF(AND($C587="V",LOOKUP(2,1/($J$4:$J586=$J587),$P$4:$P586)&gt;0),LOOKUP(2,1/($J$4:$J586=$J587),$Q$4:$Q586),""))))))),"")</f>
        <v/>
      </c>
      <c r="R587" s="49" t="str">
        <f t="shared" si="244"/>
        <v/>
      </c>
      <c r="S587" s="49" t="str">
        <f t="shared" si="255"/>
        <v/>
      </c>
      <c r="T587" s="49" t="str">
        <f t="shared" si="242"/>
        <v/>
      </c>
      <c r="U587" s="49" t="str">
        <f>IFERROR(IF(C587="P",S587,IF(K587=1,0,IF(OR(LOOKUP(2,1/($E$4:$E586=$E587),$P$4:$P586)=0,AND($C587="C",$N587="LONG"),AND(C587="V",N587="SHORT")),0,S587+(M587*Q587)))),"")</f>
        <v/>
      </c>
      <c r="V587" s="49" t="str">
        <f t="shared" si="243"/>
        <v/>
      </c>
      <c r="W587" s="50" t="str">
        <f t="shared" si="262"/>
        <v/>
      </c>
      <c r="Y587" s="51" t="str">
        <f t="shared" si="249"/>
        <v/>
      </c>
      <c r="Z587" s="50" t="str">
        <f t="shared" si="256"/>
        <v/>
      </c>
      <c r="AA587" s="50" t="str">
        <f t="shared" si="247"/>
        <v/>
      </c>
      <c r="AB587" s="50" t="str">
        <f t="shared" si="250"/>
        <v/>
      </c>
      <c r="AC587" s="58" t="str">
        <f t="shared" si="251"/>
        <v/>
      </c>
      <c r="AD587" s="53" t="str">
        <f t="shared" si="248"/>
        <v/>
      </c>
      <c r="AE587" s="53" t="str">
        <f t="shared" si="252"/>
        <v/>
      </c>
      <c r="AF587" s="59" t="str">
        <f t="shared" si="253"/>
        <v/>
      </c>
      <c r="AG587" s="40" t="str">
        <f>C587&amp;COUNTIFS($C$3:C587,"V")</f>
        <v>0</v>
      </c>
      <c r="AH587" s="266" t="str">
        <f t="shared" si="245"/>
        <v/>
      </c>
      <c r="AI587" s="56" t="str">
        <f t="shared" si="257"/>
        <v/>
      </c>
      <c r="AJ587" s="265" t="str">
        <f t="shared" si="258"/>
        <v/>
      </c>
      <c r="AK587" s="267" t="str">
        <f t="shared" si="259"/>
        <v/>
      </c>
      <c r="AL587" s="267" t="str">
        <f t="shared" si="260"/>
        <v/>
      </c>
      <c r="AM587" s="40" t="str">
        <f t="shared" si="261"/>
        <v/>
      </c>
      <c r="AN587" s="267">
        <f t="shared" si="254"/>
        <v>0</v>
      </c>
      <c r="CE587" s="279"/>
    </row>
    <row r="588" spans="1:83" s="40" customFormat="1" ht="12.75">
      <c r="A588" s="227"/>
      <c r="B588" s="88"/>
      <c r="C588" s="89"/>
      <c r="D588" s="90"/>
      <c r="E588" s="89"/>
      <c r="F588" s="91"/>
      <c r="G588" s="304"/>
      <c r="H588" s="41"/>
      <c r="I588" s="42" t="str">
        <f t="shared" si="263"/>
        <v/>
      </c>
      <c r="J588" s="43" t="str">
        <f t="shared" si="246"/>
        <v/>
      </c>
      <c r="K588" s="44" t="str">
        <f>IF(J588="","",IF(COUNTIF($J$4:J588,J588)=0,"",(COUNTIF($J$4:J588,J588))))</f>
        <v/>
      </c>
      <c r="L588" s="44" t="str">
        <f>IF(K588="","",J588&amp;" _ "&amp;COUNTIF($J$4:J588,J588)&amp;"_"&amp;N588)</f>
        <v/>
      </c>
      <c r="M588" s="45" t="str">
        <f t="shared" si="239"/>
        <v/>
      </c>
      <c r="N588" s="44" t="str">
        <f t="shared" si="240"/>
        <v/>
      </c>
      <c r="O588" s="57" t="str">
        <f t="shared" si="241"/>
        <v/>
      </c>
      <c r="P588" s="48" t="str" cm="1">
        <f t="array" ref="P588">IFERROR(IF(C588="P",G588,IF($K588=1,$M588,$M588+LOOKUP(2,1/($J$4:$J587=J588),$P$4:$P587))),"")</f>
        <v/>
      </c>
      <c r="Q588" s="57" t="str" cm="1">
        <f t="array" ref="Q588">IFERROR(IF(OR(C588="P",C588="A",C588="R"),F588,IF($K588=1,F588,IF(LOOKUP(2,1/($J$4:$J587=$J588),$P$4:$P587)=0,$F588,IF(AND($C588="C",LOOKUP(2,1/($J$4:$J587=$J588),$P$4:$P587)&gt;0),(F588*G588+LOOKUP(2,1/($J$4:$J587=$J588),$P$4:$P587)*LOOKUP(2,1/($J$4:$J587=$J588),$Q$4:$Q587))/$P588,IF(AND($C588="C",LOOKUP(2,1/($J$4:$J587=$J588),$P$4:$P587)&lt;0),LOOKUP(2,1/($J$4:$J587=$J588),$Q$4:$Q587),IF(AND($C588="V",LOOKUP(2,1/($J$4:$J587=$J588),$P$4:$P587)&lt;0),((-1*(F588*G588))+LOOKUP(2,1/($J$4:$J587=$J588),$P$4:$P587)*LOOKUP(2,1/($J$4:$J587=$J588),$Q$4:$Q587))/$P588,IF(AND($C588="V",LOOKUP(2,1/($J$4:$J587=$J588),$P$4:$P587)&gt;0),LOOKUP(2,1/($J$4:$J587=$J588),$Q$4:$Q587),""))))))),"")</f>
        <v/>
      </c>
      <c r="R588" s="49" t="str">
        <f t="shared" si="244"/>
        <v/>
      </c>
      <c r="S588" s="49" t="str">
        <f t="shared" si="255"/>
        <v/>
      </c>
      <c r="T588" s="49" t="str">
        <f t="shared" si="242"/>
        <v/>
      </c>
      <c r="U588" s="49" t="str">
        <f>IFERROR(IF(C588="P",S588,IF(K588=1,0,IF(OR(LOOKUP(2,1/($E$4:$E587=$E588),$P$4:$P587)=0,AND($C588="C",$N588="LONG"),AND(C588="V",N588="SHORT")),0,S588+(M588*Q588)))),"")</f>
        <v/>
      </c>
      <c r="V588" s="49" t="str">
        <f t="shared" si="243"/>
        <v/>
      </c>
      <c r="W588" s="50" t="str">
        <f t="shared" si="262"/>
        <v/>
      </c>
      <c r="Y588" s="51" t="str">
        <f t="shared" si="249"/>
        <v/>
      </c>
      <c r="Z588" s="50" t="str">
        <f t="shared" si="256"/>
        <v/>
      </c>
      <c r="AA588" s="50" t="str">
        <f t="shared" si="247"/>
        <v/>
      </c>
      <c r="AB588" s="50" t="str">
        <f t="shared" si="250"/>
        <v/>
      </c>
      <c r="AC588" s="58" t="str">
        <f t="shared" si="251"/>
        <v/>
      </c>
      <c r="AD588" s="53" t="str">
        <f t="shared" si="248"/>
        <v/>
      </c>
      <c r="AE588" s="53" t="str">
        <f t="shared" si="252"/>
        <v/>
      </c>
      <c r="AF588" s="59" t="str">
        <f t="shared" si="253"/>
        <v/>
      </c>
      <c r="AG588" s="40" t="str">
        <f>C588&amp;COUNTIFS($C$3:C588,"V")</f>
        <v>0</v>
      </c>
      <c r="AH588" s="266" t="str">
        <f t="shared" si="245"/>
        <v/>
      </c>
      <c r="AI588" s="56" t="str">
        <f t="shared" si="257"/>
        <v/>
      </c>
      <c r="AJ588" s="265" t="str">
        <f t="shared" si="258"/>
        <v/>
      </c>
      <c r="AK588" s="267" t="str">
        <f t="shared" si="259"/>
        <v/>
      </c>
      <c r="AL588" s="267" t="str">
        <f t="shared" si="260"/>
        <v/>
      </c>
      <c r="AM588" s="40" t="str">
        <f t="shared" si="261"/>
        <v/>
      </c>
      <c r="AN588" s="267">
        <f t="shared" si="254"/>
        <v>0</v>
      </c>
      <c r="CE588" s="279"/>
    </row>
    <row r="589" spans="1:83" s="40" customFormat="1" ht="12.75">
      <c r="A589" s="227"/>
      <c r="B589" s="88"/>
      <c r="C589" s="89"/>
      <c r="D589" s="90"/>
      <c r="E589" s="89"/>
      <c r="F589" s="91"/>
      <c r="G589" s="304"/>
      <c r="H589" s="41"/>
      <c r="I589" s="42" t="str">
        <f t="shared" si="263"/>
        <v/>
      </c>
      <c r="J589" s="43" t="str">
        <f t="shared" si="246"/>
        <v/>
      </c>
      <c r="K589" s="44" t="str">
        <f>IF(J589="","",IF(COUNTIF($J$4:J589,J589)=0,"",(COUNTIF($J$4:J589,J589))))</f>
        <v/>
      </c>
      <c r="L589" s="44" t="str">
        <f>IF(K589="","",J589&amp;" _ "&amp;COUNTIF($J$4:J589,J589)&amp;"_"&amp;N589)</f>
        <v/>
      </c>
      <c r="M589" s="45" t="str">
        <f t="shared" ref="M589:M652" si="264">IF(F589="","",IF(OR(C589="C",C589="R"),G589,G589*-1))</f>
        <v/>
      </c>
      <c r="N589" s="44" t="str">
        <f t="shared" ref="N589:N652" si="265">IF(E589="","",IF(C589="A","",IF(C589="R","",IF(P589=0,"",IF(C589="P","",IF(P589&gt;0,"LONG","SHORT"))))))</f>
        <v/>
      </c>
      <c r="O589" s="57" t="str">
        <f t="shared" ref="O589:O652" si="266">IF(G589="","",F589*G589)</f>
        <v/>
      </c>
      <c r="P589" s="48" t="str" cm="1">
        <f t="array" ref="P589">IFERROR(IF(C589="P",G589,IF($K589=1,$M589,$M589+LOOKUP(2,1/($J$4:$J588=J589),$P$4:$P588))),"")</f>
        <v/>
      </c>
      <c r="Q589" s="57" t="str" cm="1">
        <f t="array" ref="Q589">IFERROR(IF(OR(C589="P",C589="A",C589="R"),F589,IF($K589=1,F589,IF(LOOKUP(2,1/($J$4:$J588=$J589),$P$4:$P588)=0,$F589,IF(AND($C589="C",LOOKUP(2,1/($J$4:$J588=$J589),$P$4:$P588)&gt;0),(F589*G589+LOOKUP(2,1/($J$4:$J588=$J589),$P$4:$P588)*LOOKUP(2,1/($J$4:$J588=$J589),$Q$4:$Q588))/$P589,IF(AND($C589="C",LOOKUP(2,1/($J$4:$J588=$J589),$P$4:$P588)&lt;0),LOOKUP(2,1/($J$4:$J588=$J589),$Q$4:$Q588),IF(AND($C589="V",LOOKUP(2,1/($J$4:$J588=$J589),$P$4:$P588)&lt;0),((-1*(F589*G589))+LOOKUP(2,1/($J$4:$J588=$J589),$P$4:$P588)*LOOKUP(2,1/($J$4:$J588=$J589),$Q$4:$Q588))/$P589,IF(AND($C589="V",LOOKUP(2,1/($J$4:$J588=$J589),$P$4:$P588)&gt;0),LOOKUP(2,1/($J$4:$J588=$J589),$Q$4:$Q588),""))))))),"")</f>
        <v/>
      </c>
      <c r="R589" s="49" t="str">
        <f t="shared" si="244"/>
        <v/>
      </c>
      <c r="S589" s="49" t="str">
        <f t="shared" si="255"/>
        <v/>
      </c>
      <c r="T589" s="49" t="str">
        <f t="shared" ref="T589:T652" si="267">IF(C589&lt;&gt;"",S589+T588,"")</f>
        <v/>
      </c>
      <c r="U589" s="49" t="str">
        <f>IFERROR(IF(C589="P",S589,IF(K589=1,0,IF(OR(LOOKUP(2,1/($E$4:$E588=$E589),$P$4:$P588)=0,AND($C589="C",$N589="LONG"),AND(C589="V",N589="SHORT")),0,S589+(M589*Q589)))),"")</f>
        <v/>
      </c>
      <c r="V589" s="49" t="str">
        <f t="shared" ref="V589:V652" si="268">IFERROR(U589+V588,"")</f>
        <v/>
      </c>
      <c r="W589" s="50" t="str">
        <f t="shared" si="262"/>
        <v/>
      </c>
      <c r="Y589" s="51" t="str">
        <f t="shared" si="249"/>
        <v/>
      </c>
      <c r="Z589" s="50" t="str">
        <f t="shared" si="256"/>
        <v/>
      </c>
      <c r="AA589" s="50" t="str">
        <f t="shared" si="247"/>
        <v/>
      </c>
      <c r="AB589" s="50" t="str">
        <f t="shared" si="250"/>
        <v/>
      </c>
      <c r="AC589" s="58" t="str">
        <f t="shared" si="251"/>
        <v/>
      </c>
      <c r="AD589" s="53" t="str">
        <f t="shared" si="248"/>
        <v/>
      </c>
      <c r="AE589" s="53" t="str">
        <f t="shared" si="252"/>
        <v/>
      </c>
      <c r="AF589" s="59" t="str">
        <f t="shared" si="253"/>
        <v/>
      </c>
      <c r="AG589" s="40" t="str">
        <f>C589&amp;COUNTIFS($C$3:C589,"V")</f>
        <v>0</v>
      </c>
      <c r="AH589" s="266" t="str">
        <f t="shared" si="245"/>
        <v/>
      </c>
      <c r="AI589" s="56" t="str">
        <f t="shared" si="257"/>
        <v/>
      </c>
      <c r="AJ589" s="265" t="str">
        <f t="shared" si="258"/>
        <v/>
      </c>
      <c r="AK589" s="267" t="str">
        <f t="shared" si="259"/>
        <v/>
      </c>
      <c r="AL589" s="267" t="str">
        <f t="shared" si="260"/>
        <v/>
      </c>
      <c r="AM589" s="40" t="str">
        <f t="shared" si="261"/>
        <v/>
      </c>
      <c r="AN589" s="267">
        <f t="shared" si="254"/>
        <v>0</v>
      </c>
      <c r="CE589" s="279"/>
    </row>
    <row r="590" spans="1:83" s="40" customFormat="1" ht="12.75">
      <c r="A590" s="227"/>
      <c r="B590" s="88"/>
      <c r="C590" s="89"/>
      <c r="D590" s="90"/>
      <c r="E590" s="89"/>
      <c r="F590" s="91"/>
      <c r="G590" s="304"/>
      <c r="H590" s="41"/>
      <c r="I590" s="42" t="str">
        <f t="shared" si="263"/>
        <v/>
      </c>
      <c r="J590" s="43" t="str">
        <f t="shared" si="246"/>
        <v/>
      </c>
      <c r="K590" s="44" t="str">
        <f>IF(J590="","",IF(COUNTIF($J$4:J590,J590)=0,"",(COUNTIF($J$4:J590,J590))))</f>
        <v/>
      </c>
      <c r="L590" s="44" t="str">
        <f>IF(K590="","",J590&amp;" _ "&amp;COUNTIF($J$4:J590,J590)&amp;"_"&amp;N590)</f>
        <v/>
      </c>
      <c r="M590" s="45" t="str">
        <f t="shared" si="264"/>
        <v/>
      </c>
      <c r="N590" s="44" t="str">
        <f t="shared" si="265"/>
        <v/>
      </c>
      <c r="O590" s="57" t="str">
        <f t="shared" si="266"/>
        <v/>
      </c>
      <c r="P590" s="48" t="str" cm="1">
        <f t="array" ref="P590">IFERROR(IF(C590="P",G590,IF($K590=1,$M590,$M590+LOOKUP(2,1/($J$4:$J589=J590),$P$4:$P589))),"")</f>
        <v/>
      </c>
      <c r="Q590" s="57" t="str" cm="1">
        <f t="array" ref="Q590">IFERROR(IF(OR(C590="P",C590="A",C590="R"),F590,IF($K590=1,F590,IF(LOOKUP(2,1/($J$4:$J589=$J590),$P$4:$P589)=0,$F590,IF(AND($C590="C",LOOKUP(2,1/($J$4:$J589=$J590),$P$4:$P589)&gt;0),(F590*G590+LOOKUP(2,1/($J$4:$J589=$J590),$P$4:$P589)*LOOKUP(2,1/($J$4:$J589=$J590),$Q$4:$Q589))/$P590,IF(AND($C590="C",LOOKUP(2,1/($J$4:$J589=$J590),$P$4:$P589)&lt;0),LOOKUP(2,1/($J$4:$J589=$J590),$Q$4:$Q589),IF(AND($C590="V",LOOKUP(2,1/($J$4:$J589=$J590),$P$4:$P589)&lt;0),((-1*(F590*G590))+LOOKUP(2,1/($J$4:$J589=$J590),$P$4:$P589)*LOOKUP(2,1/($J$4:$J589=$J590),$Q$4:$Q589))/$P590,IF(AND($C590="V",LOOKUP(2,1/($J$4:$J589=$J590),$P$4:$P589)&gt;0),LOOKUP(2,1/($J$4:$J589=$J590),$Q$4:$Q589),""))))))),"")</f>
        <v/>
      </c>
      <c r="R590" s="49" t="str">
        <f t="shared" si="244"/>
        <v/>
      </c>
      <c r="S590" s="49" t="str">
        <f t="shared" si="255"/>
        <v/>
      </c>
      <c r="T590" s="49" t="str">
        <f t="shared" si="267"/>
        <v/>
      </c>
      <c r="U590" s="49" t="str">
        <f>IFERROR(IF(C590="P",S590,IF(K590=1,0,IF(OR(LOOKUP(2,1/($E$4:$E589=$E590),$P$4:$P589)=0,AND($C590="C",$N590="LONG"),AND(C590="V",N590="SHORT")),0,S590+(M590*Q590)))),"")</f>
        <v/>
      </c>
      <c r="V590" s="49" t="str">
        <f t="shared" si="268"/>
        <v/>
      </c>
      <c r="W590" s="50" t="str">
        <f t="shared" si="262"/>
        <v/>
      </c>
      <c r="Y590" s="51" t="str">
        <f t="shared" si="249"/>
        <v/>
      </c>
      <c r="Z590" s="50" t="str">
        <f t="shared" si="256"/>
        <v/>
      </c>
      <c r="AA590" s="50" t="str">
        <f t="shared" si="247"/>
        <v/>
      </c>
      <c r="AB590" s="50" t="str">
        <f t="shared" si="250"/>
        <v/>
      </c>
      <c r="AC590" s="58" t="str">
        <f t="shared" si="251"/>
        <v/>
      </c>
      <c r="AD590" s="53" t="str">
        <f t="shared" si="248"/>
        <v/>
      </c>
      <c r="AE590" s="53" t="str">
        <f t="shared" si="252"/>
        <v/>
      </c>
      <c r="AF590" s="59" t="str">
        <f t="shared" si="253"/>
        <v/>
      </c>
      <c r="AG590" s="40" t="str">
        <f>C590&amp;COUNTIFS($C$3:C590,"V")</f>
        <v>0</v>
      </c>
      <c r="AH590" s="266" t="str">
        <f t="shared" si="245"/>
        <v/>
      </c>
      <c r="AI590" s="56" t="str">
        <f t="shared" si="257"/>
        <v/>
      </c>
      <c r="AJ590" s="265" t="str">
        <f t="shared" si="258"/>
        <v/>
      </c>
      <c r="AK590" s="267" t="str">
        <f t="shared" si="259"/>
        <v/>
      </c>
      <c r="AL590" s="267" t="str">
        <f t="shared" si="260"/>
        <v/>
      </c>
      <c r="AM590" s="40" t="str">
        <f t="shared" si="261"/>
        <v/>
      </c>
      <c r="AN590" s="267">
        <f t="shared" si="254"/>
        <v>0</v>
      </c>
      <c r="CE590" s="279"/>
    </row>
    <row r="591" spans="1:83" s="40" customFormat="1" ht="12.75">
      <c r="A591" s="227"/>
      <c r="B591" s="88"/>
      <c r="C591" s="89"/>
      <c r="D591" s="90"/>
      <c r="E591" s="89"/>
      <c r="F591" s="91"/>
      <c r="G591" s="304"/>
      <c r="H591" s="41"/>
      <c r="I591" s="42" t="str">
        <f t="shared" si="263"/>
        <v/>
      </c>
      <c r="J591" s="43" t="str">
        <f t="shared" si="246"/>
        <v/>
      </c>
      <c r="K591" s="44" t="str">
        <f>IF(J591="","",IF(COUNTIF($J$4:J591,J591)=0,"",(COUNTIF($J$4:J591,J591))))</f>
        <v/>
      </c>
      <c r="L591" s="44" t="str">
        <f>IF(K591="","",J591&amp;" _ "&amp;COUNTIF($J$4:J591,J591)&amp;"_"&amp;N591)</f>
        <v/>
      </c>
      <c r="M591" s="45" t="str">
        <f t="shared" si="264"/>
        <v/>
      </c>
      <c r="N591" s="44" t="str">
        <f t="shared" si="265"/>
        <v/>
      </c>
      <c r="O591" s="57" t="str">
        <f t="shared" si="266"/>
        <v/>
      </c>
      <c r="P591" s="48" t="str" cm="1">
        <f t="array" ref="P591">IFERROR(IF(C591="P",G591,IF($K591=1,$M591,$M591+LOOKUP(2,1/($J$4:$J590=J591),$P$4:$P590))),"")</f>
        <v/>
      </c>
      <c r="Q591" s="57" t="str" cm="1">
        <f t="array" ref="Q591">IFERROR(IF(OR(C591="P",C591="A",C591="R"),F591,IF($K591=1,F591,IF(LOOKUP(2,1/($J$4:$J590=$J591),$P$4:$P590)=0,$F591,IF(AND($C591="C",LOOKUP(2,1/($J$4:$J590=$J591),$P$4:$P590)&gt;0),(F591*G591+LOOKUP(2,1/($J$4:$J590=$J591),$P$4:$P590)*LOOKUP(2,1/($J$4:$J590=$J591),$Q$4:$Q590))/$P591,IF(AND($C591="C",LOOKUP(2,1/($J$4:$J590=$J591),$P$4:$P590)&lt;0),LOOKUP(2,1/($J$4:$J590=$J591),$Q$4:$Q590),IF(AND($C591="V",LOOKUP(2,1/($J$4:$J590=$J591),$P$4:$P590)&lt;0),((-1*(F591*G591))+LOOKUP(2,1/($J$4:$J590=$J591),$P$4:$P590)*LOOKUP(2,1/($J$4:$J590=$J591),$Q$4:$Q590))/$P591,IF(AND($C591="V",LOOKUP(2,1/($J$4:$J590=$J591),$P$4:$P590)&gt;0),LOOKUP(2,1/($J$4:$J590=$J591),$Q$4:$Q590),""))))))),"")</f>
        <v/>
      </c>
      <c r="R591" s="49" t="str">
        <f t="shared" si="244"/>
        <v/>
      </c>
      <c r="S591" s="49" t="str">
        <f t="shared" si="255"/>
        <v/>
      </c>
      <c r="T591" s="49" t="str">
        <f t="shared" si="267"/>
        <v/>
      </c>
      <c r="U591" s="49" t="str">
        <f>IFERROR(IF(C591="P",S591,IF(K591=1,0,IF(OR(LOOKUP(2,1/($E$4:$E590=$E591),$P$4:$P590)=0,AND($C591="C",$N591="LONG"),AND(C591="V",N591="SHORT")),0,S591+(M591*Q591)))),"")</f>
        <v/>
      </c>
      <c r="V591" s="49" t="str">
        <f t="shared" si="268"/>
        <v/>
      </c>
      <c r="W591" s="50" t="str">
        <f t="shared" si="262"/>
        <v/>
      </c>
      <c r="Y591" s="51" t="str">
        <f t="shared" si="249"/>
        <v/>
      </c>
      <c r="Z591" s="50" t="str">
        <f t="shared" si="256"/>
        <v/>
      </c>
      <c r="AA591" s="50" t="str">
        <f t="shared" si="247"/>
        <v/>
      </c>
      <c r="AB591" s="50" t="str">
        <f t="shared" si="250"/>
        <v/>
      </c>
      <c r="AC591" s="58" t="str">
        <f t="shared" si="251"/>
        <v/>
      </c>
      <c r="AD591" s="53" t="str">
        <f t="shared" si="248"/>
        <v/>
      </c>
      <c r="AE591" s="53" t="str">
        <f t="shared" si="252"/>
        <v/>
      </c>
      <c r="AF591" s="59" t="str">
        <f t="shared" si="253"/>
        <v/>
      </c>
      <c r="AG591" s="40" t="str">
        <f>C591&amp;COUNTIFS($C$3:C591,"V")</f>
        <v>0</v>
      </c>
      <c r="AH591" s="266" t="str">
        <f t="shared" si="245"/>
        <v/>
      </c>
      <c r="AI591" s="56" t="str">
        <f t="shared" si="257"/>
        <v/>
      </c>
      <c r="AJ591" s="265" t="str">
        <f t="shared" si="258"/>
        <v/>
      </c>
      <c r="AK591" s="267" t="str">
        <f t="shared" si="259"/>
        <v/>
      </c>
      <c r="AL591" s="267" t="str">
        <f t="shared" si="260"/>
        <v/>
      </c>
      <c r="AM591" s="40" t="str">
        <f t="shared" si="261"/>
        <v/>
      </c>
      <c r="AN591" s="267">
        <f t="shared" si="254"/>
        <v>0</v>
      </c>
      <c r="CE591" s="279"/>
    </row>
    <row r="592" spans="1:83" s="40" customFormat="1" ht="12.75">
      <c r="A592" s="227"/>
      <c r="B592" s="88"/>
      <c r="C592" s="89"/>
      <c r="D592" s="90"/>
      <c r="E592" s="89"/>
      <c r="F592" s="91"/>
      <c r="G592" s="304"/>
      <c r="H592" s="41"/>
      <c r="I592" s="42" t="str">
        <f t="shared" si="263"/>
        <v/>
      </c>
      <c r="J592" s="43" t="str">
        <f t="shared" si="246"/>
        <v/>
      </c>
      <c r="K592" s="44" t="str">
        <f>IF(J592="","",IF(COUNTIF($J$4:J592,J592)=0,"",(COUNTIF($J$4:J592,J592))))</f>
        <v/>
      </c>
      <c r="L592" s="44" t="str">
        <f>IF(K592="","",J592&amp;" _ "&amp;COUNTIF($J$4:J592,J592)&amp;"_"&amp;N592)</f>
        <v/>
      </c>
      <c r="M592" s="45" t="str">
        <f t="shared" si="264"/>
        <v/>
      </c>
      <c r="N592" s="44" t="str">
        <f t="shared" si="265"/>
        <v/>
      </c>
      <c r="O592" s="57" t="str">
        <f t="shared" si="266"/>
        <v/>
      </c>
      <c r="P592" s="48" t="str" cm="1">
        <f t="array" ref="P592">IFERROR(IF(C592="P",G592,IF($K592=1,$M592,$M592+LOOKUP(2,1/($J$4:$J591=J592),$P$4:$P591))),"")</f>
        <v/>
      </c>
      <c r="Q592" s="57" t="str" cm="1">
        <f t="array" ref="Q592">IFERROR(IF(OR(C592="P",C592="A",C592="R"),F592,IF($K592=1,F592,IF(LOOKUP(2,1/($J$4:$J591=$J592),$P$4:$P591)=0,$F592,IF(AND($C592="C",LOOKUP(2,1/($J$4:$J591=$J592),$P$4:$P591)&gt;0),(F592*G592+LOOKUP(2,1/($J$4:$J591=$J592),$P$4:$P591)*LOOKUP(2,1/($J$4:$J591=$J592),$Q$4:$Q591))/$P592,IF(AND($C592="C",LOOKUP(2,1/($J$4:$J591=$J592),$P$4:$P591)&lt;0),LOOKUP(2,1/($J$4:$J591=$J592),$Q$4:$Q591),IF(AND($C592="V",LOOKUP(2,1/($J$4:$J591=$J592),$P$4:$P591)&lt;0),((-1*(F592*G592))+LOOKUP(2,1/($J$4:$J591=$J592),$P$4:$P591)*LOOKUP(2,1/($J$4:$J591=$J592),$Q$4:$Q591))/$P592,IF(AND($C592="V",LOOKUP(2,1/($J$4:$J591=$J592),$P$4:$P591)&gt;0),LOOKUP(2,1/($J$4:$J591=$J592),$Q$4:$Q591),""))))))),"")</f>
        <v/>
      </c>
      <c r="R592" s="49" t="str">
        <f t="shared" si="244"/>
        <v/>
      </c>
      <c r="S592" s="49" t="str">
        <f t="shared" si="255"/>
        <v/>
      </c>
      <c r="T592" s="49" t="str">
        <f t="shared" si="267"/>
        <v/>
      </c>
      <c r="U592" s="49" t="str">
        <f>IFERROR(IF(C592="P",S592,IF(K592=1,0,IF(OR(LOOKUP(2,1/($E$4:$E591=$E592),$P$4:$P591)=0,AND($C592="C",$N592="LONG"),AND(C592="V",N592="SHORT")),0,S592+(M592*Q592)))),"")</f>
        <v/>
      </c>
      <c r="V592" s="49" t="str">
        <f t="shared" si="268"/>
        <v/>
      </c>
      <c r="W592" s="50" t="str">
        <f t="shared" si="262"/>
        <v/>
      </c>
      <c r="Y592" s="51" t="str">
        <f t="shared" si="249"/>
        <v/>
      </c>
      <c r="Z592" s="50" t="str">
        <f t="shared" si="256"/>
        <v/>
      </c>
      <c r="AA592" s="50" t="str">
        <f t="shared" si="247"/>
        <v/>
      </c>
      <c r="AB592" s="50" t="str">
        <f t="shared" si="250"/>
        <v/>
      </c>
      <c r="AC592" s="58" t="str">
        <f t="shared" si="251"/>
        <v/>
      </c>
      <c r="AD592" s="53" t="str">
        <f t="shared" si="248"/>
        <v/>
      </c>
      <c r="AE592" s="53" t="str">
        <f t="shared" si="252"/>
        <v/>
      </c>
      <c r="AF592" s="59" t="str">
        <f t="shared" si="253"/>
        <v/>
      </c>
      <c r="AG592" s="40" t="str">
        <f>C592&amp;COUNTIFS($C$3:C592,"V")</f>
        <v>0</v>
      </c>
      <c r="AH592" s="266" t="str">
        <f t="shared" si="245"/>
        <v/>
      </c>
      <c r="AI592" s="56" t="str">
        <f t="shared" si="257"/>
        <v/>
      </c>
      <c r="AJ592" s="265" t="str">
        <f t="shared" si="258"/>
        <v/>
      </c>
      <c r="AK592" s="267" t="str">
        <f t="shared" si="259"/>
        <v/>
      </c>
      <c r="AL592" s="267" t="str">
        <f t="shared" si="260"/>
        <v/>
      </c>
      <c r="AM592" s="40" t="str">
        <f t="shared" si="261"/>
        <v/>
      </c>
      <c r="AN592" s="267">
        <f t="shared" si="254"/>
        <v>0</v>
      </c>
      <c r="CE592" s="279"/>
    </row>
    <row r="593" spans="1:83" s="40" customFormat="1" ht="12.75">
      <c r="A593" s="227"/>
      <c r="B593" s="88"/>
      <c r="C593" s="89"/>
      <c r="D593" s="90"/>
      <c r="E593" s="89"/>
      <c r="F593" s="91"/>
      <c r="G593" s="304"/>
      <c r="H593" s="41"/>
      <c r="I593" s="42" t="str">
        <f t="shared" si="263"/>
        <v/>
      </c>
      <c r="J593" s="43" t="str">
        <f t="shared" si="246"/>
        <v/>
      </c>
      <c r="K593" s="44" t="str">
        <f>IF(J593="","",IF(COUNTIF($J$4:J593,J593)=0,"",(COUNTIF($J$4:J593,J593))))</f>
        <v/>
      </c>
      <c r="L593" s="44" t="str">
        <f>IF(K593="","",J593&amp;" _ "&amp;COUNTIF($J$4:J593,J593)&amp;"_"&amp;N593)</f>
        <v/>
      </c>
      <c r="M593" s="45" t="str">
        <f t="shared" si="264"/>
        <v/>
      </c>
      <c r="N593" s="44" t="str">
        <f t="shared" si="265"/>
        <v/>
      </c>
      <c r="O593" s="57" t="str">
        <f t="shared" si="266"/>
        <v/>
      </c>
      <c r="P593" s="48" t="str" cm="1">
        <f t="array" ref="P593">IFERROR(IF(C593="P",G593,IF($K593=1,$M593,$M593+LOOKUP(2,1/($J$4:$J592=J593),$P$4:$P592))),"")</f>
        <v/>
      </c>
      <c r="Q593" s="57" t="str" cm="1">
        <f t="array" ref="Q593">IFERROR(IF(OR(C593="P",C593="A",C593="R"),F593,IF($K593=1,F593,IF(LOOKUP(2,1/($J$4:$J592=$J593),$P$4:$P592)=0,$F593,IF(AND($C593="C",LOOKUP(2,1/($J$4:$J592=$J593),$P$4:$P592)&gt;0),(F593*G593+LOOKUP(2,1/($J$4:$J592=$J593),$P$4:$P592)*LOOKUP(2,1/($J$4:$J592=$J593),$Q$4:$Q592))/$P593,IF(AND($C593="C",LOOKUP(2,1/($J$4:$J592=$J593),$P$4:$P592)&lt;0),LOOKUP(2,1/($J$4:$J592=$J593),$Q$4:$Q592),IF(AND($C593="V",LOOKUP(2,1/($J$4:$J592=$J593),$P$4:$P592)&lt;0),((-1*(F593*G593))+LOOKUP(2,1/($J$4:$J592=$J593),$P$4:$P592)*LOOKUP(2,1/($J$4:$J592=$J593),$Q$4:$Q592))/$P593,IF(AND($C593="V",LOOKUP(2,1/($J$4:$J592=$J593),$P$4:$P592)&gt;0),LOOKUP(2,1/($J$4:$J592=$J593),$Q$4:$Q592),""))))))),"")</f>
        <v/>
      </c>
      <c r="R593" s="49" t="str">
        <f t="shared" ref="R593:R656" si="269">IFERROR(Q593*P593,"")</f>
        <v/>
      </c>
      <c r="S593" s="49" t="str">
        <f t="shared" si="255"/>
        <v/>
      </c>
      <c r="T593" s="49" t="str">
        <f t="shared" si="267"/>
        <v/>
      </c>
      <c r="U593" s="49" t="str">
        <f>IFERROR(IF(C593="P",S593,IF(K593=1,0,IF(OR(LOOKUP(2,1/($E$4:$E592=$E593),$P$4:$P592)=0,AND($C593="C",$N593="LONG"),AND(C593="V",N593="SHORT")),0,S593+(M593*Q593)))),"")</f>
        <v/>
      </c>
      <c r="V593" s="49" t="str">
        <f t="shared" si="268"/>
        <v/>
      </c>
      <c r="W593" s="50" t="str">
        <f t="shared" si="262"/>
        <v/>
      </c>
      <c r="Y593" s="51" t="str">
        <f t="shared" si="249"/>
        <v/>
      </c>
      <c r="Z593" s="50" t="str">
        <f t="shared" si="256"/>
        <v/>
      </c>
      <c r="AA593" s="50" t="str">
        <f t="shared" si="247"/>
        <v/>
      </c>
      <c r="AB593" s="50" t="str">
        <f t="shared" si="250"/>
        <v/>
      </c>
      <c r="AC593" s="58" t="str">
        <f t="shared" si="251"/>
        <v/>
      </c>
      <c r="AD593" s="53" t="str">
        <f t="shared" si="248"/>
        <v/>
      </c>
      <c r="AE593" s="53" t="str">
        <f t="shared" si="252"/>
        <v/>
      </c>
      <c r="AF593" s="59" t="str">
        <f t="shared" si="253"/>
        <v/>
      </c>
      <c r="AG593" s="40" t="str">
        <f>C593&amp;COUNTIFS($C$3:C593,"V")</f>
        <v>0</v>
      </c>
      <c r="AH593" s="266" t="str">
        <f t="shared" si="245"/>
        <v/>
      </c>
      <c r="AI593" s="56" t="str">
        <f t="shared" si="257"/>
        <v/>
      </c>
      <c r="AJ593" s="265" t="str">
        <f t="shared" si="258"/>
        <v/>
      </c>
      <c r="AK593" s="267" t="str">
        <f t="shared" si="259"/>
        <v/>
      </c>
      <c r="AL593" s="267" t="str">
        <f t="shared" si="260"/>
        <v/>
      </c>
      <c r="AM593" s="40" t="str">
        <f t="shared" si="261"/>
        <v/>
      </c>
      <c r="AN593" s="267">
        <f t="shared" si="254"/>
        <v>0</v>
      </c>
      <c r="CE593" s="279"/>
    </row>
    <row r="594" spans="1:83" s="40" customFormat="1" ht="12.75">
      <c r="A594" s="227"/>
      <c r="B594" s="88"/>
      <c r="C594" s="89"/>
      <c r="D594" s="90"/>
      <c r="E594" s="89"/>
      <c r="F594" s="91"/>
      <c r="G594" s="304"/>
      <c r="H594" s="41"/>
      <c r="I594" s="42" t="str">
        <f t="shared" si="263"/>
        <v/>
      </c>
      <c r="J594" s="43" t="str">
        <f t="shared" si="246"/>
        <v/>
      </c>
      <c r="K594" s="44" t="str">
        <f>IF(J594="","",IF(COUNTIF($J$4:J594,J594)=0,"",(COUNTIF($J$4:J594,J594))))</f>
        <v/>
      </c>
      <c r="L594" s="44" t="str">
        <f>IF(K594="","",J594&amp;" _ "&amp;COUNTIF($J$4:J594,J594)&amp;"_"&amp;N594)</f>
        <v/>
      </c>
      <c r="M594" s="45" t="str">
        <f t="shared" si="264"/>
        <v/>
      </c>
      <c r="N594" s="44" t="str">
        <f t="shared" si="265"/>
        <v/>
      </c>
      <c r="O594" s="57" t="str">
        <f t="shared" si="266"/>
        <v/>
      </c>
      <c r="P594" s="48" t="str" cm="1">
        <f t="array" ref="P594">IFERROR(IF(C594="P",G594,IF($K594=1,$M594,$M594+LOOKUP(2,1/($J$4:$J593=J594),$P$4:$P593))),"")</f>
        <v/>
      </c>
      <c r="Q594" s="57" t="str" cm="1">
        <f t="array" ref="Q594">IFERROR(IF(OR(C594="P",C594="A",C594="R"),F594,IF($K594=1,F594,IF(LOOKUP(2,1/($J$4:$J593=$J594),$P$4:$P593)=0,$F594,IF(AND($C594="C",LOOKUP(2,1/($J$4:$J593=$J594),$P$4:$P593)&gt;0),(F594*G594+LOOKUP(2,1/($J$4:$J593=$J594),$P$4:$P593)*LOOKUP(2,1/($J$4:$J593=$J594),$Q$4:$Q593))/$P594,IF(AND($C594="C",LOOKUP(2,1/($J$4:$J593=$J594),$P$4:$P593)&lt;0),LOOKUP(2,1/($J$4:$J593=$J594),$Q$4:$Q593),IF(AND($C594="V",LOOKUP(2,1/($J$4:$J593=$J594),$P$4:$P593)&lt;0),((-1*(F594*G594))+LOOKUP(2,1/($J$4:$J593=$J594),$P$4:$P593)*LOOKUP(2,1/($J$4:$J593=$J594),$Q$4:$Q593))/$P594,IF(AND($C594="V",LOOKUP(2,1/($J$4:$J593=$J594),$P$4:$P593)&gt;0),LOOKUP(2,1/($J$4:$J593=$J594),$Q$4:$Q593),""))))))),"")</f>
        <v/>
      </c>
      <c r="R594" s="49" t="str">
        <f t="shared" si="269"/>
        <v/>
      </c>
      <c r="S594" s="49" t="str">
        <f t="shared" si="255"/>
        <v/>
      </c>
      <c r="T594" s="49" t="str">
        <f t="shared" si="267"/>
        <v/>
      </c>
      <c r="U594" s="49" t="str">
        <f>IFERROR(IF(C594="P",S594,IF(K594=1,0,IF(OR(LOOKUP(2,1/($E$4:$E593=$E594),$P$4:$P593)=0,AND($C594="C",$N594="LONG"),AND(C594="V",N594="SHORT")),0,S594+(M594*Q594)))),"")</f>
        <v/>
      </c>
      <c r="V594" s="49" t="str">
        <f t="shared" si="268"/>
        <v/>
      </c>
      <c r="W594" s="50" t="str">
        <f t="shared" si="262"/>
        <v/>
      </c>
      <c r="Y594" s="51" t="str">
        <f t="shared" si="249"/>
        <v/>
      </c>
      <c r="Z594" s="50" t="str">
        <f t="shared" si="256"/>
        <v/>
      </c>
      <c r="AA594" s="50" t="str">
        <f t="shared" si="247"/>
        <v/>
      </c>
      <c r="AB594" s="50" t="str">
        <f t="shared" si="250"/>
        <v/>
      </c>
      <c r="AC594" s="58" t="str">
        <f t="shared" si="251"/>
        <v/>
      </c>
      <c r="AD594" s="53" t="str">
        <f t="shared" si="248"/>
        <v/>
      </c>
      <c r="AE594" s="53" t="str">
        <f t="shared" si="252"/>
        <v/>
      </c>
      <c r="AF594" s="59" t="str">
        <f t="shared" si="253"/>
        <v/>
      </c>
      <c r="AG594" s="40" t="str">
        <f>C594&amp;COUNTIFS($C$3:C594,"V")</f>
        <v>0</v>
      </c>
      <c r="AH594" s="266" t="str">
        <f t="shared" si="245"/>
        <v/>
      </c>
      <c r="AI594" s="56" t="str">
        <f t="shared" si="257"/>
        <v/>
      </c>
      <c r="AJ594" s="265" t="str">
        <f t="shared" si="258"/>
        <v/>
      </c>
      <c r="AK594" s="267" t="str">
        <f t="shared" si="259"/>
        <v/>
      </c>
      <c r="AL594" s="267" t="str">
        <f t="shared" si="260"/>
        <v/>
      </c>
      <c r="AM594" s="40" t="str">
        <f t="shared" si="261"/>
        <v/>
      </c>
      <c r="AN594" s="267">
        <f t="shared" si="254"/>
        <v>0</v>
      </c>
      <c r="CE594" s="279"/>
    </row>
    <row r="595" spans="1:83" s="40" customFormat="1" ht="12.75">
      <c r="A595" s="227"/>
      <c r="B595" s="88"/>
      <c r="C595" s="89"/>
      <c r="D595" s="90"/>
      <c r="E595" s="89"/>
      <c r="F595" s="91"/>
      <c r="G595" s="304"/>
      <c r="H595" s="41"/>
      <c r="I595" s="42" t="str">
        <f t="shared" si="263"/>
        <v/>
      </c>
      <c r="J595" s="43" t="str">
        <f t="shared" si="246"/>
        <v/>
      </c>
      <c r="K595" s="44" t="str">
        <f>IF(J595="","",IF(COUNTIF($J$4:J595,J595)=0,"",(COUNTIF($J$4:J595,J595))))</f>
        <v/>
      </c>
      <c r="L595" s="44" t="str">
        <f>IF(K595="","",J595&amp;" _ "&amp;COUNTIF($J$4:J595,J595)&amp;"_"&amp;N595)</f>
        <v/>
      </c>
      <c r="M595" s="45" t="str">
        <f t="shared" si="264"/>
        <v/>
      </c>
      <c r="N595" s="44" t="str">
        <f t="shared" si="265"/>
        <v/>
      </c>
      <c r="O595" s="57" t="str">
        <f t="shared" si="266"/>
        <v/>
      </c>
      <c r="P595" s="48" t="str" cm="1">
        <f t="array" ref="P595">IFERROR(IF(C595="P",G595,IF($K595=1,$M595,$M595+LOOKUP(2,1/($J$4:$J594=J595),$P$4:$P594))),"")</f>
        <v/>
      </c>
      <c r="Q595" s="57" t="str" cm="1">
        <f t="array" ref="Q595">IFERROR(IF(OR(C595="P",C595="A",C595="R"),F595,IF($K595=1,F595,IF(LOOKUP(2,1/($J$4:$J594=$J595),$P$4:$P594)=0,$F595,IF(AND($C595="C",LOOKUP(2,1/($J$4:$J594=$J595),$P$4:$P594)&gt;0),(F595*G595+LOOKUP(2,1/($J$4:$J594=$J595),$P$4:$P594)*LOOKUP(2,1/($J$4:$J594=$J595),$Q$4:$Q594))/$P595,IF(AND($C595="C",LOOKUP(2,1/($J$4:$J594=$J595),$P$4:$P594)&lt;0),LOOKUP(2,1/($J$4:$J594=$J595),$Q$4:$Q594),IF(AND($C595="V",LOOKUP(2,1/($J$4:$J594=$J595),$P$4:$P594)&lt;0),((-1*(F595*G595))+LOOKUP(2,1/($J$4:$J594=$J595),$P$4:$P594)*LOOKUP(2,1/($J$4:$J594=$J595),$Q$4:$Q594))/$P595,IF(AND($C595="V",LOOKUP(2,1/($J$4:$J594=$J595),$P$4:$P594)&gt;0),LOOKUP(2,1/($J$4:$J594=$J595),$Q$4:$Q594),""))))))),"")</f>
        <v/>
      </c>
      <c r="R595" s="49" t="str">
        <f t="shared" si="269"/>
        <v/>
      </c>
      <c r="S595" s="49" t="str">
        <f t="shared" si="255"/>
        <v/>
      </c>
      <c r="T595" s="49" t="str">
        <f t="shared" si="267"/>
        <v/>
      </c>
      <c r="U595" s="49" t="str">
        <f>IFERROR(IF(C595="P",S595,IF(K595=1,0,IF(OR(LOOKUP(2,1/($E$4:$E594=$E595),$P$4:$P594)=0,AND($C595="C",$N595="LONG"),AND(C595="V",N595="SHORT")),0,S595+(M595*Q595)))),"")</f>
        <v/>
      </c>
      <c r="V595" s="49" t="str">
        <f t="shared" si="268"/>
        <v/>
      </c>
      <c r="W595" s="50" t="str">
        <f t="shared" si="262"/>
        <v/>
      </c>
      <c r="Y595" s="51" t="str">
        <f t="shared" si="249"/>
        <v/>
      </c>
      <c r="Z595" s="50" t="str">
        <f t="shared" si="256"/>
        <v/>
      </c>
      <c r="AA595" s="50" t="str">
        <f t="shared" si="247"/>
        <v/>
      </c>
      <c r="AB595" s="50" t="str">
        <f t="shared" si="250"/>
        <v/>
      </c>
      <c r="AC595" s="58" t="str">
        <f t="shared" si="251"/>
        <v/>
      </c>
      <c r="AD595" s="53" t="str">
        <f t="shared" si="248"/>
        <v/>
      </c>
      <c r="AE595" s="53" t="str">
        <f t="shared" si="252"/>
        <v/>
      </c>
      <c r="AF595" s="59" t="str">
        <f t="shared" si="253"/>
        <v/>
      </c>
      <c r="AG595" s="40" t="str">
        <f>C595&amp;COUNTIFS($C$3:C595,"V")</f>
        <v>0</v>
      </c>
      <c r="AH595" s="266" t="str">
        <f t="shared" si="245"/>
        <v/>
      </c>
      <c r="AI595" s="56" t="str">
        <f t="shared" si="257"/>
        <v/>
      </c>
      <c r="AJ595" s="265" t="str">
        <f t="shared" si="258"/>
        <v/>
      </c>
      <c r="AK595" s="267" t="str">
        <f t="shared" si="259"/>
        <v/>
      </c>
      <c r="AL595" s="267" t="str">
        <f t="shared" si="260"/>
        <v/>
      </c>
      <c r="AM595" s="40" t="str">
        <f t="shared" si="261"/>
        <v/>
      </c>
      <c r="AN595" s="267">
        <f t="shared" si="254"/>
        <v>0</v>
      </c>
      <c r="CE595" s="279"/>
    </row>
    <row r="596" spans="1:83" s="40" customFormat="1" ht="12.75">
      <c r="A596" s="227"/>
      <c r="B596" s="88"/>
      <c r="C596" s="89"/>
      <c r="D596" s="90"/>
      <c r="E596" s="89"/>
      <c r="F596" s="91"/>
      <c r="G596" s="304"/>
      <c r="H596" s="41"/>
      <c r="I596" s="42" t="str">
        <f t="shared" si="263"/>
        <v/>
      </c>
      <c r="J596" s="43" t="str">
        <f t="shared" si="246"/>
        <v/>
      </c>
      <c r="K596" s="44" t="str">
        <f>IF(J596="","",IF(COUNTIF($J$4:J596,J596)=0,"",(COUNTIF($J$4:J596,J596))))</f>
        <v/>
      </c>
      <c r="L596" s="44" t="str">
        <f>IF(K596="","",J596&amp;" _ "&amp;COUNTIF($J$4:J596,J596)&amp;"_"&amp;N596)</f>
        <v/>
      </c>
      <c r="M596" s="45" t="str">
        <f t="shared" si="264"/>
        <v/>
      </c>
      <c r="N596" s="44" t="str">
        <f t="shared" si="265"/>
        <v/>
      </c>
      <c r="O596" s="57" t="str">
        <f t="shared" si="266"/>
        <v/>
      </c>
      <c r="P596" s="48" t="str" cm="1">
        <f t="array" ref="P596">IFERROR(IF(C596="P",G596,IF($K596=1,$M596,$M596+LOOKUP(2,1/($J$4:$J595=J596),$P$4:$P595))),"")</f>
        <v/>
      </c>
      <c r="Q596" s="57" t="str" cm="1">
        <f t="array" ref="Q596">IFERROR(IF(OR(C596="P",C596="A",C596="R"),F596,IF($K596=1,F596,IF(LOOKUP(2,1/($J$4:$J595=$J596),$P$4:$P595)=0,$F596,IF(AND($C596="C",LOOKUP(2,1/($J$4:$J595=$J596),$P$4:$P595)&gt;0),(F596*G596+LOOKUP(2,1/($J$4:$J595=$J596),$P$4:$P595)*LOOKUP(2,1/($J$4:$J595=$J596),$Q$4:$Q595))/$P596,IF(AND($C596="C",LOOKUP(2,1/($J$4:$J595=$J596),$P$4:$P595)&lt;0),LOOKUP(2,1/($J$4:$J595=$J596),$Q$4:$Q595),IF(AND($C596="V",LOOKUP(2,1/($J$4:$J595=$J596),$P$4:$P595)&lt;0),((-1*(F596*G596))+LOOKUP(2,1/($J$4:$J595=$J596),$P$4:$P595)*LOOKUP(2,1/($J$4:$J595=$J596),$Q$4:$Q595))/$P596,IF(AND($C596="V",LOOKUP(2,1/($J$4:$J595=$J596),$P$4:$P595)&gt;0),LOOKUP(2,1/($J$4:$J595=$J596),$Q$4:$Q595),""))))))),"")</f>
        <v/>
      </c>
      <c r="R596" s="49" t="str">
        <f t="shared" si="269"/>
        <v/>
      </c>
      <c r="S596" s="49" t="str">
        <f t="shared" si="255"/>
        <v/>
      </c>
      <c r="T596" s="49" t="str">
        <f t="shared" si="267"/>
        <v/>
      </c>
      <c r="U596" s="49" t="str">
        <f>IFERROR(IF(C596="P",S596,IF(K596=1,0,IF(OR(LOOKUP(2,1/($E$4:$E595=$E596),$P$4:$P595)=0,AND($C596="C",$N596="LONG"),AND(C596="V",N596="SHORT")),0,S596+(M596*Q596)))),"")</f>
        <v/>
      </c>
      <c r="V596" s="49" t="str">
        <f t="shared" si="268"/>
        <v/>
      </c>
      <c r="W596" s="50" t="str">
        <f t="shared" si="262"/>
        <v/>
      </c>
      <c r="Y596" s="51" t="str">
        <f t="shared" si="249"/>
        <v/>
      </c>
      <c r="Z596" s="50" t="str">
        <f t="shared" si="256"/>
        <v/>
      </c>
      <c r="AA596" s="50" t="str">
        <f t="shared" si="247"/>
        <v/>
      </c>
      <c r="AB596" s="50" t="str">
        <f t="shared" si="250"/>
        <v/>
      </c>
      <c r="AC596" s="58" t="str">
        <f t="shared" si="251"/>
        <v/>
      </c>
      <c r="AD596" s="53" t="str">
        <f t="shared" si="248"/>
        <v/>
      </c>
      <c r="AE596" s="53" t="str">
        <f t="shared" si="252"/>
        <v/>
      </c>
      <c r="AF596" s="59" t="str">
        <f t="shared" si="253"/>
        <v/>
      </c>
      <c r="AG596" s="40" t="str">
        <f>C596&amp;COUNTIFS($C$3:C596,"V")</f>
        <v>0</v>
      </c>
      <c r="AH596" s="266" t="str">
        <f t="shared" si="245"/>
        <v/>
      </c>
      <c r="AI596" s="56" t="str">
        <f t="shared" si="257"/>
        <v/>
      </c>
      <c r="AJ596" s="265" t="str">
        <f t="shared" si="258"/>
        <v/>
      </c>
      <c r="AK596" s="267" t="str">
        <f t="shared" si="259"/>
        <v/>
      </c>
      <c r="AL596" s="267" t="str">
        <f t="shared" si="260"/>
        <v/>
      </c>
      <c r="AM596" s="40" t="str">
        <f t="shared" si="261"/>
        <v/>
      </c>
      <c r="AN596" s="267">
        <f t="shared" si="254"/>
        <v>0</v>
      </c>
      <c r="CE596" s="279"/>
    </row>
    <row r="597" spans="1:83" s="40" customFormat="1" ht="12.75">
      <c r="A597" s="227"/>
      <c r="B597" s="88"/>
      <c r="C597" s="89"/>
      <c r="D597" s="90"/>
      <c r="E597" s="89"/>
      <c r="F597" s="91"/>
      <c r="G597" s="304"/>
      <c r="H597" s="41"/>
      <c r="I597" s="42" t="str">
        <f t="shared" si="263"/>
        <v/>
      </c>
      <c r="J597" s="43" t="str">
        <f t="shared" si="246"/>
        <v/>
      </c>
      <c r="K597" s="44" t="str">
        <f>IF(J597="","",IF(COUNTIF($J$4:J597,J597)=0,"",(COUNTIF($J$4:J597,J597))))</f>
        <v/>
      </c>
      <c r="L597" s="44" t="str">
        <f>IF(K597="","",J597&amp;" _ "&amp;COUNTIF($J$4:J597,J597)&amp;"_"&amp;N597)</f>
        <v/>
      </c>
      <c r="M597" s="45" t="str">
        <f t="shared" si="264"/>
        <v/>
      </c>
      <c r="N597" s="44" t="str">
        <f t="shared" si="265"/>
        <v/>
      </c>
      <c r="O597" s="57" t="str">
        <f t="shared" si="266"/>
        <v/>
      </c>
      <c r="P597" s="48" t="str" cm="1">
        <f t="array" ref="P597">IFERROR(IF(C597="P",G597,IF($K597=1,$M597,$M597+LOOKUP(2,1/($J$4:$J596=J597),$P$4:$P596))),"")</f>
        <v/>
      </c>
      <c r="Q597" s="57" t="str" cm="1">
        <f t="array" ref="Q597">IFERROR(IF(OR(C597="P",C597="A",C597="R"),F597,IF($K597=1,F597,IF(LOOKUP(2,1/($J$4:$J596=$J597),$P$4:$P596)=0,$F597,IF(AND($C597="C",LOOKUP(2,1/($J$4:$J596=$J597),$P$4:$P596)&gt;0),(F597*G597+LOOKUP(2,1/($J$4:$J596=$J597),$P$4:$P596)*LOOKUP(2,1/($J$4:$J596=$J597),$Q$4:$Q596))/$P597,IF(AND($C597="C",LOOKUP(2,1/($J$4:$J596=$J597),$P$4:$P596)&lt;0),LOOKUP(2,1/($J$4:$J596=$J597),$Q$4:$Q596),IF(AND($C597="V",LOOKUP(2,1/($J$4:$J596=$J597),$P$4:$P596)&lt;0),((-1*(F597*G597))+LOOKUP(2,1/($J$4:$J596=$J597),$P$4:$P596)*LOOKUP(2,1/($J$4:$J596=$J597),$Q$4:$Q596))/$P597,IF(AND($C597="V",LOOKUP(2,1/($J$4:$J596=$J597),$P$4:$P596)&gt;0),LOOKUP(2,1/($J$4:$J596=$J597),$Q$4:$Q596),""))))))),"")</f>
        <v/>
      </c>
      <c r="R597" s="49" t="str">
        <f t="shared" si="269"/>
        <v/>
      </c>
      <c r="S597" s="49" t="str">
        <f t="shared" si="255"/>
        <v/>
      </c>
      <c r="T597" s="49" t="str">
        <f t="shared" si="267"/>
        <v/>
      </c>
      <c r="U597" s="49" t="str">
        <f>IFERROR(IF(C597="P",S597,IF(K597=1,0,IF(OR(LOOKUP(2,1/($E$4:$E596=$E597),$P$4:$P596)=0,AND($C597="C",$N597="LONG"),AND(C597="V",N597="SHORT")),0,S597+(M597*Q597)))),"")</f>
        <v/>
      </c>
      <c r="V597" s="49" t="str">
        <f t="shared" si="268"/>
        <v/>
      </c>
      <c r="W597" s="50" t="str">
        <f t="shared" si="262"/>
        <v/>
      </c>
      <c r="Y597" s="51" t="str">
        <f t="shared" si="249"/>
        <v/>
      </c>
      <c r="Z597" s="50" t="str">
        <f t="shared" si="256"/>
        <v/>
      </c>
      <c r="AA597" s="50" t="str">
        <f t="shared" si="247"/>
        <v/>
      </c>
      <c r="AB597" s="50" t="str">
        <f t="shared" si="250"/>
        <v/>
      </c>
      <c r="AC597" s="58" t="str">
        <f t="shared" si="251"/>
        <v/>
      </c>
      <c r="AD597" s="53" t="str">
        <f t="shared" si="248"/>
        <v/>
      </c>
      <c r="AE597" s="53" t="str">
        <f t="shared" si="252"/>
        <v/>
      </c>
      <c r="AF597" s="59" t="str">
        <f t="shared" si="253"/>
        <v/>
      </c>
      <c r="AG597" s="40" t="str">
        <f>C597&amp;COUNTIFS($C$3:C597,"V")</f>
        <v>0</v>
      </c>
      <c r="AH597" s="266" t="str">
        <f t="shared" si="245"/>
        <v/>
      </c>
      <c r="AI597" s="56" t="str">
        <f t="shared" si="257"/>
        <v/>
      </c>
      <c r="AJ597" s="265" t="str">
        <f t="shared" si="258"/>
        <v/>
      </c>
      <c r="AK597" s="267" t="str">
        <f t="shared" si="259"/>
        <v/>
      </c>
      <c r="AL597" s="267" t="str">
        <f t="shared" si="260"/>
        <v/>
      </c>
      <c r="AM597" s="40" t="str">
        <f t="shared" si="261"/>
        <v/>
      </c>
      <c r="AN597" s="267">
        <f t="shared" si="254"/>
        <v>0</v>
      </c>
      <c r="CE597" s="279"/>
    </row>
    <row r="598" spans="1:83" s="40" customFormat="1" ht="12.75">
      <c r="A598" s="227"/>
      <c r="B598" s="88"/>
      <c r="C598" s="89"/>
      <c r="D598" s="90"/>
      <c r="E598" s="89"/>
      <c r="F598" s="91"/>
      <c r="G598" s="304"/>
      <c r="H598" s="41"/>
      <c r="I598" s="42" t="str">
        <f t="shared" si="263"/>
        <v/>
      </c>
      <c r="J598" s="43" t="str">
        <f t="shared" si="246"/>
        <v/>
      </c>
      <c r="K598" s="44" t="str">
        <f>IF(J598="","",IF(COUNTIF($J$4:J598,J598)=0,"",(COUNTIF($J$4:J598,J598))))</f>
        <v/>
      </c>
      <c r="L598" s="44" t="str">
        <f>IF(K598="","",J598&amp;" _ "&amp;COUNTIF($J$4:J598,J598)&amp;"_"&amp;N598)</f>
        <v/>
      </c>
      <c r="M598" s="45" t="str">
        <f t="shared" si="264"/>
        <v/>
      </c>
      <c r="N598" s="44" t="str">
        <f t="shared" si="265"/>
        <v/>
      </c>
      <c r="O598" s="57" t="str">
        <f t="shared" si="266"/>
        <v/>
      </c>
      <c r="P598" s="48" t="str" cm="1">
        <f t="array" ref="P598">IFERROR(IF(C598="P",G598,IF($K598=1,$M598,$M598+LOOKUP(2,1/($J$4:$J597=J598),$P$4:$P597))),"")</f>
        <v/>
      </c>
      <c r="Q598" s="57" t="str" cm="1">
        <f t="array" ref="Q598">IFERROR(IF(OR(C598="P",C598="A",C598="R"),F598,IF($K598=1,F598,IF(LOOKUP(2,1/($J$4:$J597=$J598),$P$4:$P597)=0,$F598,IF(AND($C598="C",LOOKUP(2,1/($J$4:$J597=$J598),$P$4:$P597)&gt;0),(F598*G598+LOOKUP(2,1/($J$4:$J597=$J598),$P$4:$P597)*LOOKUP(2,1/($J$4:$J597=$J598),$Q$4:$Q597))/$P598,IF(AND($C598="C",LOOKUP(2,1/($J$4:$J597=$J598),$P$4:$P597)&lt;0),LOOKUP(2,1/($J$4:$J597=$J598),$Q$4:$Q597),IF(AND($C598="V",LOOKUP(2,1/($J$4:$J597=$J598),$P$4:$P597)&lt;0),((-1*(F598*G598))+LOOKUP(2,1/($J$4:$J597=$J598),$P$4:$P597)*LOOKUP(2,1/($J$4:$J597=$J598),$Q$4:$Q597))/$P598,IF(AND($C598="V",LOOKUP(2,1/($J$4:$J597=$J598),$P$4:$P597)&gt;0),LOOKUP(2,1/($J$4:$J597=$J598),$Q$4:$Q597),""))))))),"")</f>
        <v/>
      </c>
      <c r="R598" s="49" t="str">
        <f t="shared" si="269"/>
        <v/>
      </c>
      <c r="S598" s="49" t="str">
        <f t="shared" si="255"/>
        <v/>
      </c>
      <c r="T598" s="49" t="str">
        <f t="shared" si="267"/>
        <v/>
      </c>
      <c r="U598" s="49" t="str">
        <f>IFERROR(IF(C598="P",S598,IF(K598=1,0,IF(OR(LOOKUP(2,1/($E$4:$E597=$E598),$P$4:$P597)=0,AND($C598="C",$N598="LONG"),AND(C598="V",N598="SHORT")),0,S598+(M598*Q598)))),"")</f>
        <v/>
      </c>
      <c r="V598" s="49" t="str">
        <f t="shared" si="268"/>
        <v/>
      </c>
      <c r="W598" s="50" t="str">
        <f t="shared" si="262"/>
        <v/>
      </c>
      <c r="Y598" s="51" t="str">
        <f t="shared" si="249"/>
        <v/>
      </c>
      <c r="Z598" s="50" t="str">
        <f t="shared" si="256"/>
        <v/>
      </c>
      <c r="AA598" s="50" t="str">
        <f t="shared" si="247"/>
        <v/>
      </c>
      <c r="AB598" s="50" t="str">
        <f t="shared" si="250"/>
        <v/>
      </c>
      <c r="AC598" s="58" t="str">
        <f t="shared" si="251"/>
        <v/>
      </c>
      <c r="AD598" s="53" t="str">
        <f t="shared" si="248"/>
        <v/>
      </c>
      <c r="AE598" s="53" t="str">
        <f t="shared" si="252"/>
        <v/>
      </c>
      <c r="AF598" s="59" t="str">
        <f t="shared" si="253"/>
        <v/>
      </c>
      <c r="AG598" s="40" t="str">
        <f>C598&amp;COUNTIFS($C$3:C598,"V")</f>
        <v>0</v>
      </c>
      <c r="AH598" s="266" t="str">
        <f t="shared" si="245"/>
        <v/>
      </c>
      <c r="AI598" s="56" t="str">
        <f t="shared" si="257"/>
        <v/>
      </c>
      <c r="AJ598" s="265" t="str">
        <f t="shared" si="258"/>
        <v/>
      </c>
      <c r="AK598" s="267" t="str">
        <f t="shared" si="259"/>
        <v/>
      </c>
      <c r="AL598" s="267" t="str">
        <f t="shared" si="260"/>
        <v/>
      </c>
      <c r="AM598" s="40" t="str">
        <f t="shared" si="261"/>
        <v/>
      </c>
      <c r="AN598" s="267">
        <f t="shared" si="254"/>
        <v>0</v>
      </c>
      <c r="CE598" s="279"/>
    </row>
    <row r="599" spans="1:83" s="40" customFormat="1" ht="12.75">
      <c r="A599" s="227"/>
      <c r="B599" s="88"/>
      <c r="C599" s="89"/>
      <c r="D599" s="90"/>
      <c r="E599" s="89"/>
      <c r="F599" s="91"/>
      <c r="G599" s="304"/>
      <c r="H599" s="41"/>
      <c r="I599" s="42" t="str">
        <f t="shared" si="263"/>
        <v/>
      </c>
      <c r="J599" s="43" t="str">
        <f t="shared" si="246"/>
        <v/>
      </c>
      <c r="K599" s="44" t="str">
        <f>IF(J599="","",IF(COUNTIF($J$4:J599,J599)=0,"",(COUNTIF($J$4:J599,J599))))</f>
        <v/>
      </c>
      <c r="L599" s="44" t="str">
        <f>IF(K599="","",J599&amp;" _ "&amp;COUNTIF($J$4:J599,J599)&amp;"_"&amp;N599)</f>
        <v/>
      </c>
      <c r="M599" s="45" t="str">
        <f t="shared" si="264"/>
        <v/>
      </c>
      <c r="N599" s="44" t="str">
        <f t="shared" si="265"/>
        <v/>
      </c>
      <c r="O599" s="57" t="str">
        <f t="shared" si="266"/>
        <v/>
      </c>
      <c r="P599" s="48" t="str" cm="1">
        <f t="array" ref="P599">IFERROR(IF(C599="P",G599,IF($K599=1,$M599,$M599+LOOKUP(2,1/($J$4:$J598=J599),$P$4:$P598))),"")</f>
        <v/>
      </c>
      <c r="Q599" s="57" t="str" cm="1">
        <f t="array" ref="Q599">IFERROR(IF(OR(C599="P",C599="A",C599="R"),F599,IF($K599=1,F599,IF(LOOKUP(2,1/($J$4:$J598=$J599),$P$4:$P598)=0,$F599,IF(AND($C599="C",LOOKUP(2,1/($J$4:$J598=$J599),$P$4:$P598)&gt;0),(F599*G599+LOOKUP(2,1/($J$4:$J598=$J599),$P$4:$P598)*LOOKUP(2,1/($J$4:$J598=$J599),$Q$4:$Q598))/$P599,IF(AND($C599="C",LOOKUP(2,1/($J$4:$J598=$J599),$P$4:$P598)&lt;0),LOOKUP(2,1/($J$4:$J598=$J599),$Q$4:$Q598),IF(AND($C599="V",LOOKUP(2,1/($J$4:$J598=$J599),$P$4:$P598)&lt;0),((-1*(F599*G599))+LOOKUP(2,1/($J$4:$J598=$J599),$P$4:$P598)*LOOKUP(2,1/($J$4:$J598=$J599),$Q$4:$Q598))/$P599,IF(AND($C599="V",LOOKUP(2,1/($J$4:$J598=$J599),$P$4:$P598)&gt;0),LOOKUP(2,1/($J$4:$J598=$J599),$Q$4:$Q598),""))))))),"")</f>
        <v/>
      </c>
      <c r="R599" s="49" t="str">
        <f t="shared" si="269"/>
        <v/>
      </c>
      <c r="S599" s="49" t="str">
        <f t="shared" si="255"/>
        <v/>
      </c>
      <c r="T599" s="49" t="str">
        <f t="shared" si="267"/>
        <v/>
      </c>
      <c r="U599" s="49" t="str">
        <f>IFERROR(IF(C599="P",S599,IF(K599=1,0,IF(OR(LOOKUP(2,1/($E$4:$E598=$E599),$P$4:$P598)=0,AND($C599="C",$N599="LONG"),AND(C599="V",N599="SHORT")),0,S599+(M599*Q599)))),"")</f>
        <v/>
      </c>
      <c r="V599" s="49" t="str">
        <f t="shared" si="268"/>
        <v/>
      </c>
      <c r="W599" s="50" t="str">
        <f t="shared" si="262"/>
        <v/>
      </c>
      <c r="Y599" s="51" t="str">
        <f t="shared" si="249"/>
        <v/>
      </c>
      <c r="Z599" s="50" t="str">
        <f t="shared" si="256"/>
        <v/>
      </c>
      <c r="AA599" s="50" t="str">
        <f t="shared" si="247"/>
        <v/>
      </c>
      <c r="AB599" s="50" t="str">
        <f t="shared" si="250"/>
        <v/>
      </c>
      <c r="AC599" s="58" t="str">
        <f t="shared" si="251"/>
        <v/>
      </c>
      <c r="AD599" s="53" t="str">
        <f t="shared" si="248"/>
        <v/>
      </c>
      <c r="AE599" s="53" t="str">
        <f t="shared" si="252"/>
        <v/>
      </c>
      <c r="AF599" s="59" t="str">
        <f t="shared" si="253"/>
        <v/>
      </c>
      <c r="AG599" s="40" t="str">
        <f>C599&amp;COUNTIFS($C$3:C599,"V")</f>
        <v>0</v>
      </c>
      <c r="AH599" s="266" t="str">
        <f t="shared" si="245"/>
        <v/>
      </c>
      <c r="AI599" s="56" t="str">
        <f t="shared" si="257"/>
        <v/>
      </c>
      <c r="AJ599" s="265" t="str">
        <f t="shared" si="258"/>
        <v/>
      </c>
      <c r="AK599" s="267" t="str">
        <f t="shared" si="259"/>
        <v/>
      </c>
      <c r="AL599" s="267" t="str">
        <f t="shared" si="260"/>
        <v/>
      </c>
      <c r="AM599" s="40" t="str">
        <f t="shared" si="261"/>
        <v/>
      </c>
      <c r="AN599" s="267">
        <f t="shared" si="254"/>
        <v>0</v>
      </c>
      <c r="CE599" s="279"/>
    </row>
    <row r="600" spans="1:83" s="40" customFormat="1" ht="12.75">
      <c r="A600" s="227"/>
      <c r="B600" s="88"/>
      <c r="C600" s="89"/>
      <c r="D600" s="90"/>
      <c r="E600" s="89"/>
      <c r="F600" s="91"/>
      <c r="G600" s="304"/>
      <c r="H600" s="41"/>
      <c r="I600" s="42" t="str">
        <f t="shared" si="263"/>
        <v/>
      </c>
      <c r="J600" s="43" t="str">
        <f t="shared" si="246"/>
        <v/>
      </c>
      <c r="K600" s="44" t="str">
        <f>IF(J600="","",IF(COUNTIF($J$4:J600,J600)=0,"",(COUNTIF($J$4:J600,J600))))</f>
        <v/>
      </c>
      <c r="L600" s="44" t="str">
        <f>IF(K600="","",J600&amp;" _ "&amp;COUNTIF($J$4:J600,J600)&amp;"_"&amp;N600)</f>
        <v/>
      </c>
      <c r="M600" s="45" t="str">
        <f t="shared" si="264"/>
        <v/>
      </c>
      <c r="N600" s="44" t="str">
        <f t="shared" si="265"/>
        <v/>
      </c>
      <c r="O600" s="57" t="str">
        <f t="shared" si="266"/>
        <v/>
      </c>
      <c r="P600" s="48" t="str" cm="1">
        <f t="array" ref="P600">IFERROR(IF(C600="P",G600,IF($K600=1,$M600,$M600+LOOKUP(2,1/($J$4:$J599=J600),$P$4:$P599))),"")</f>
        <v/>
      </c>
      <c r="Q600" s="57" t="str" cm="1">
        <f t="array" ref="Q600">IFERROR(IF(OR(C600="P",C600="A",C600="R"),F600,IF($K600=1,F600,IF(LOOKUP(2,1/($J$4:$J599=$J600),$P$4:$P599)=0,$F600,IF(AND($C600="C",LOOKUP(2,1/($J$4:$J599=$J600),$P$4:$P599)&gt;0),(F600*G600+LOOKUP(2,1/($J$4:$J599=$J600),$P$4:$P599)*LOOKUP(2,1/($J$4:$J599=$J600),$Q$4:$Q599))/$P600,IF(AND($C600="C",LOOKUP(2,1/($J$4:$J599=$J600),$P$4:$P599)&lt;0),LOOKUP(2,1/($J$4:$J599=$J600),$Q$4:$Q599),IF(AND($C600="V",LOOKUP(2,1/($J$4:$J599=$J600),$P$4:$P599)&lt;0),((-1*(F600*G600))+LOOKUP(2,1/($J$4:$J599=$J600),$P$4:$P599)*LOOKUP(2,1/($J$4:$J599=$J600),$Q$4:$Q599))/$P600,IF(AND($C600="V",LOOKUP(2,1/($J$4:$J599=$J600),$P$4:$P599)&gt;0),LOOKUP(2,1/($J$4:$J599=$J600),$Q$4:$Q599),""))))))),"")</f>
        <v/>
      </c>
      <c r="R600" s="49" t="str">
        <f t="shared" si="269"/>
        <v/>
      </c>
      <c r="S600" s="49" t="str">
        <f t="shared" si="255"/>
        <v/>
      </c>
      <c r="T600" s="49" t="str">
        <f t="shared" si="267"/>
        <v/>
      </c>
      <c r="U600" s="49" t="str">
        <f>IFERROR(IF(C600="P",S600,IF(K600=1,0,IF(OR(LOOKUP(2,1/($E$4:$E599=$E600),$P$4:$P599)=0,AND($C600="C",$N600="LONG"),AND(C600="V",N600="SHORT")),0,S600+(M600*Q600)))),"")</f>
        <v/>
      </c>
      <c r="V600" s="49" t="str">
        <f t="shared" si="268"/>
        <v/>
      </c>
      <c r="W600" s="50" t="str">
        <f t="shared" si="262"/>
        <v/>
      </c>
      <c r="Y600" s="51" t="str">
        <f t="shared" si="249"/>
        <v/>
      </c>
      <c r="Z600" s="50" t="str">
        <f t="shared" si="256"/>
        <v/>
      </c>
      <c r="AA600" s="50" t="str">
        <f t="shared" si="247"/>
        <v/>
      </c>
      <c r="AB600" s="50" t="str">
        <f t="shared" si="250"/>
        <v/>
      </c>
      <c r="AC600" s="58" t="str">
        <f t="shared" si="251"/>
        <v/>
      </c>
      <c r="AD600" s="53" t="str">
        <f t="shared" si="248"/>
        <v/>
      </c>
      <c r="AE600" s="53" t="str">
        <f t="shared" si="252"/>
        <v/>
      </c>
      <c r="AF600" s="59" t="str">
        <f t="shared" si="253"/>
        <v/>
      </c>
      <c r="AG600" s="40" t="str">
        <f>C600&amp;COUNTIFS($C$3:C600,"V")</f>
        <v>0</v>
      </c>
      <c r="AH600" s="266" t="str">
        <f t="shared" si="245"/>
        <v/>
      </c>
      <c r="AI600" s="56" t="str">
        <f t="shared" si="257"/>
        <v/>
      </c>
      <c r="AJ600" s="265" t="str">
        <f t="shared" si="258"/>
        <v/>
      </c>
      <c r="AK600" s="267" t="str">
        <f t="shared" si="259"/>
        <v/>
      </c>
      <c r="AL600" s="267" t="str">
        <f t="shared" si="260"/>
        <v/>
      </c>
      <c r="AM600" s="40" t="str">
        <f t="shared" si="261"/>
        <v/>
      </c>
      <c r="AN600" s="267">
        <f t="shared" si="254"/>
        <v>0</v>
      </c>
      <c r="CE600" s="279"/>
    </row>
    <row r="601" spans="1:83" s="40" customFormat="1" ht="12.75">
      <c r="A601" s="227"/>
      <c r="B601" s="88"/>
      <c r="C601" s="89"/>
      <c r="D601" s="90"/>
      <c r="E601" s="89"/>
      <c r="F601" s="91"/>
      <c r="G601" s="304"/>
      <c r="H601" s="41"/>
      <c r="I601" s="42" t="str">
        <f t="shared" si="263"/>
        <v/>
      </c>
      <c r="J601" s="43" t="str">
        <f t="shared" si="246"/>
        <v/>
      </c>
      <c r="K601" s="44" t="str">
        <f>IF(J601="","",IF(COUNTIF($J$4:J601,J601)=0,"",(COUNTIF($J$4:J601,J601))))</f>
        <v/>
      </c>
      <c r="L601" s="44" t="str">
        <f>IF(K601="","",J601&amp;" _ "&amp;COUNTIF($J$4:J601,J601)&amp;"_"&amp;N601)</f>
        <v/>
      </c>
      <c r="M601" s="45" t="str">
        <f t="shared" si="264"/>
        <v/>
      </c>
      <c r="N601" s="44" t="str">
        <f t="shared" si="265"/>
        <v/>
      </c>
      <c r="O601" s="57" t="str">
        <f t="shared" si="266"/>
        <v/>
      </c>
      <c r="P601" s="48" t="str" cm="1">
        <f t="array" ref="P601">IFERROR(IF(C601="P",G601,IF($K601=1,$M601,$M601+LOOKUP(2,1/($J$4:$J600=J601),$P$4:$P600))),"")</f>
        <v/>
      </c>
      <c r="Q601" s="57" t="str" cm="1">
        <f t="array" ref="Q601">IFERROR(IF(OR(C601="P",C601="A",C601="R"),F601,IF($K601=1,F601,IF(LOOKUP(2,1/($J$4:$J600=$J601),$P$4:$P600)=0,$F601,IF(AND($C601="C",LOOKUP(2,1/($J$4:$J600=$J601),$P$4:$P600)&gt;0),(F601*G601+LOOKUP(2,1/($J$4:$J600=$J601),$P$4:$P600)*LOOKUP(2,1/($J$4:$J600=$J601),$Q$4:$Q600))/$P601,IF(AND($C601="C",LOOKUP(2,1/($J$4:$J600=$J601),$P$4:$P600)&lt;0),LOOKUP(2,1/($J$4:$J600=$J601),$Q$4:$Q600),IF(AND($C601="V",LOOKUP(2,1/($J$4:$J600=$J601),$P$4:$P600)&lt;0),((-1*(F601*G601))+LOOKUP(2,1/($J$4:$J600=$J601),$P$4:$P600)*LOOKUP(2,1/($J$4:$J600=$J601),$Q$4:$Q600))/$P601,IF(AND($C601="V",LOOKUP(2,1/($J$4:$J600=$J601),$P$4:$P600)&gt;0),LOOKUP(2,1/($J$4:$J600=$J601),$Q$4:$Q600),""))))))),"")</f>
        <v/>
      </c>
      <c r="R601" s="49" t="str">
        <f t="shared" si="269"/>
        <v/>
      </c>
      <c r="S601" s="49" t="str">
        <f t="shared" si="255"/>
        <v/>
      </c>
      <c r="T601" s="49" t="str">
        <f t="shared" si="267"/>
        <v/>
      </c>
      <c r="U601" s="49" t="str">
        <f>IFERROR(IF(C601="P",S601,IF(K601=1,0,IF(OR(LOOKUP(2,1/($E$4:$E600=$E601),$P$4:$P600)=0,AND($C601="C",$N601="LONG"),AND(C601="V",N601="SHORT")),0,S601+(M601*Q601)))),"")</f>
        <v/>
      </c>
      <c r="V601" s="49" t="str">
        <f t="shared" si="268"/>
        <v/>
      </c>
      <c r="W601" s="50" t="str">
        <f t="shared" si="262"/>
        <v/>
      </c>
      <c r="Y601" s="51" t="str">
        <f t="shared" si="249"/>
        <v/>
      </c>
      <c r="Z601" s="50" t="str">
        <f t="shared" si="256"/>
        <v/>
      </c>
      <c r="AA601" s="50" t="str">
        <f t="shared" si="247"/>
        <v/>
      </c>
      <c r="AB601" s="50" t="str">
        <f t="shared" si="250"/>
        <v/>
      </c>
      <c r="AC601" s="58" t="str">
        <f t="shared" si="251"/>
        <v/>
      </c>
      <c r="AD601" s="53" t="str">
        <f t="shared" si="248"/>
        <v/>
      </c>
      <c r="AE601" s="53" t="str">
        <f t="shared" si="252"/>
        <v/>
      </c>
      <c r="AF601" s="59" t="str">
        <f t="shared" si="253"/>
        <v/>
      </c>
      <c r="AG601" s="40" t="str">
        <f>C601&amp;COUNTIFS($C$3:C601,"V")</f>
        <v>0</v>
      </c>
      <c r="AH601" s="266" t="str">
        <f t="shared" si="245"/>
        <v/>
      </c>
      <c r="AI601" s="56" t="str">
        <f t="shared" si="257"/>
        <v/>
      </c>
      <c r="AJ601" s="265" t="str">
        <f t="shared" si="258"/>
        <v/>
      </c>
      <c r="AK601" s="267" t="str">
        <f t="shared" si="259"/>
        <v/>
      </c>
      <c r="AL601" s="267" t="str">
        <f t="shared" si="260"/>
        <v/>
      </c>
      <c r="AM601" s="40" t="str">
        <f t="shared" si="261"/>
        <v/>
      </c>
      <c r="AN601" s="267">
        <f t="shared" si="254"/>
        <v>0</v>
      </c>
      <c r="CE601" s="279"/>
    </row>
    <row r="602" spans="1:83" s="40" customFormat="1" ht="12.75">
      <c r="A602" s="227"/>
      <c r="B602" s="88"/>
      <c r="C602" s="89"/>
      <c r="D602" s="90"/>
      <c r="E602" s="89"/>
      <c r="F602" s="91"/>
      <c r="G602" s="304"/>
      <c r="H602" s="41"/>
      <c r="I602" s="42" t="str">
        <f t="shared" si="263"/>
        <v/>
      </c>
      <c r="J602" s="43" t="str">
        <f t="shared" si="246"/>
        <v/>
      </c>
      <c r="K602" s="44" t="str">
        <f>IF(J602="","",IF(COUNTIF($J$4:J602,J602)=0,"",(COUNTIF($J$4:J602,J602))))</f>
        <v/>
      </c>
      <c r="L602" s="44" t="str">
        <f>IF(K602="","",J602&amp;" _ "&amp;COUNTIF($J$4:J602,J602)&amp;"_"&amp;N602)</f>
        <v/>
      </c>
      <c r="M602" s="45" t="str">
        <f t="shared" si="264"/>
        <v/>
      </c>
      <c r="N602" s="44" t="str">
        <f t="shared" si="265"/>
        <v/>
      </c>
      <c r="O602" s="57" t="str">
        <f t="shared" si="266"/>
        <v/>
      </c>
      <c r="P602" s="48" t="str" cm="1">
        <f t="array" ref="P602">IFERROR(IF(C602="P",G602,IF($K602=1,$M602,$M602+LOOKUP(2,1/($J$4:$J601=J602),$P$4:$P601))),"")</f>
        <v/>
      </c>
      <c r="Q602" s="57" t="str" cm="1">
        <f t="array" ref="Q602">IFERROR(IF(OR(C602="P",C602="A",C602="R"),F602,IF($K602=1,F602,IF(LOOKUP(2,1/($J$4:$J601=$J602),$P$4:$P601)=0,$F602,IF(AND($C602="C",LOOKUP(2,1/($J$4:$J601=$J602),$P$4:$P601)&gt;0),(F602*G602+LOOKUP(2,1/($J$4:$J601=$J602),$P$4:$P601)*LOOKUP(2,1/($J$4:$J601=$J602),$Q$4:$Q601))/$P602,IF(AND($C602="C",LOOKUP(2,1/($J$4:$J601=$J602),$P$4:$P601)&lt;0),LOOKUP(2,1/($J$4:$J601=$J602),$Q$4:$Q601),IF(AND($C602="V",LOOKUP(2,1/($J$4:$J601=$J602),$P$4:$P601)&lt;0),((-1*(F602*G602))+LOOKUP(2,1/($J$4:$J601=$J602),$P$4:$P601)*LOOKUP(2,1/($J$4:$J601=$J602),$Q$4:$Q601))/$P602,IF(AND($C602="V",LOOKUP(2,1/($J$4:$J601=$J602),$P$4:$P601)&gt;0),LOOKUP(2,1/($J$4:$J601=$J602),$Q$4:$Q601),""))))))),"")</f>
        <v/>
      </c>
      <c r="R602" s="49" t="str">
        <f t="shared" si="269"/>
        <v/>
      </c>
      <c r="S602" s="49" t="str">
        <f t="shared" si="255"/>
        <v/>
      </c>
      <c r="T602" s="49" t="str">
        <f t="shared" si="267"/>
        <v/>
      </c>
      <c r="U602" s="49" t="str">
        <f>IFERROR(IF(C602="P",S602,IF(K602=1,0,IF(OR(LOOKUP(2,1/($E$4:$E601=$E602),$P$4:$P601)=0,AND($C602="C",$N602="LONG"),AND(C602="V",N602="SHORT")),0,S602+(M602*Q602)))),"")</f>
        <v/>
      </c>
      <c r="V602" s="49" t="str">
        <f t="shared" si="268"/>
        <v/>
      </c>
      <c r="W602" s="50" t="str">
        <f t="shared" si="262"/>
        <v/>
      </c>
      <c r="Y602" s="51" t="str">
        <f t="shared" si="249"/>
        <v/>
      </c>
      <c r="Z602" s="50" t="str">
        <f t="shared" si="256"/>
        <v/>
      </c>
      <c r="AA602" s="50" t="str">
        <f t="shared" si="247"/>
        <v/>
      </c>
      <c r="AB602" s="50" t="str">
        <f t="shared" si="250"/>
        <v/>
      </c>
      <c r="AC602" s="58" t="str">
        <f t="shared" si="251"/>
        <v/>
      </c>
      <c r="AD602" s="53" t="str">
        <f t="shared" si="248"/>
        <v/>
      </c>
      <c r="AE602" s="53" t="str">
        <f t="shared" si="252"/>
        <v/>
      </c>
      <c r="AF602" s="59" t="str">
        <f t="shared" si="253"/>
        <v/>
      </c>
      <c r="AG602" s="40" t="str">
        <f>C602&amp;COUNTIFS($C$3:C602,"V")</f>
        <v>0</v>
      </c>
      <c r="AH602" s="266" t="str">
        <f t="shared" si="245"/>
        <v/>
      </c>
      <c r="AI602" s="56" t="str">
        <f t="shared" si="257"/>
        <v/>
      </c>
      <c r="AJ602" s="265" t="str">
        <f t="shared" si="258"/>
        <v/>
      </c>
      <c r="AK602" s="267" t="str">
        <f t="shared" si="259"/>
        <v/>
      </c>
      <c r="AL602" s="267" t="str">
        <f t="shared" si="260"/>
        <v/>
      </c>
      <c r="AM602" s="40" t="str">
        <f t="shared" si="261"/>
        <v/>
      </c>
      <c r="AN602" s="267">
        <f t="shared" si="254"/>
        <v>0</v>
      </c>
      <c r="CE602" s="279"/>
    </row>
    <row r="603" spans="1:83" s="40" customFormat="1" ht="12.75">
      <c r="A603" s="227"/>
      <c r="B603" s="88"/>
      <c r="C603" s="89"/>
      <c r="D603" s="90"/>
      <c r="E603" s="89"/>
      <c r="F603" s="91"/>
      <c r="G603" s="304"/>
      <c r="H603" s="41"/>
      <c r="I603" s="42" t="str">
        <f t="shared" si="263"/>
        <v/>
      </c>
      <c r="J603" s="43" t="str">
        <f t="shared" si="246"/>
        <v/>
      </c>
      <c r="K603" s="44" t="str">
        <f>IF(J603="","",IF(COUNTIF($J$4:J603,J603)=0,"",(COUNTIF($J$4:J603,J603))))</f>
        <v/>
      </c>
      <c r="L603" s="44" t="str">
        <f>IF(K603="","",J603&amp;" _ "&amp;COUNTIF($J$4:J603,J603)&amp;"_"&amp;N603)</f>
        <v/>
      </c>
      <c r="M603" s="45" t="str">
        <f t="shared" si="264"/>
        <v/>
      </c>
      <c r="N603" s="44" t="str">
        <f t="shared" si="265"/>
        <v/>
      </c>
      <c r="O603" s="57" t="str">
        <f t="shared" si="266"/>
        <v/>
      </c>
      <c r="P603" s="48" t="str" cm="1">
        <f t="array" ref="P603">IFERROR(IF(C603="P",G603,IF($K603=1,$M603,$M603+LOOKUP(2,1/($J$4:$J602=J603),$P$4:$P602))),"")</f>
        <v/>
      </c>
      <c r="Q603" s="57" t="str" cm="1">
        <f t="array" ref="Q603">IFERROR(IF(OR(C603="P",C603="A",C603="R"),F603,IF($K603=1,F603,IF(LOOKUP(2,1/($J$4:$J602=$J603),$P$4:$P602)=0,$F603,IF(AND($C603="C",LOOKUP(2,1/($J$4:$J602=$J603),$P$4:$P602)&gt;0),(F603*G603+LOOKUP(2,1/($J$4:$J602=$J603),$P$4:$P602)*LOOKUP(2,1/($J$4:$J602=$J603),$Q$4:$Q602))/$P603,IF(AND($C603="C",LOOKUP(2,1/($J$4:$J602=$J603),$P$4:$P602)&lt;0),LOOKUP(2,1/($J$4:$J602=$J603),$Q$4:$Q602),IF(AND($C603="V",LOOKUP(2,1/($J$4:$J602=$J603),$P$4:$P602)&lt;0),((-1*(F603*G603))+LOOKUP(2,1/($J$4:$J602=$J603),$P$4:$P602)*LOOKUP(2,1/($J$4:$J602=$J603),$Q$4:$Q602))/$P603,IF(AND($C603="V",LOOKUP(2,1/($J$4:$J602=$J603),$P$4:$P602)&gt;0),LOOKUP(2,1/($J$4:$J602=$J603),$Q$4:$Q602),""))))))),"")</f>
        <v/>
      </c>
      <c r="R603" s="49" t="str">
        <f t="shared" si="269"/>
        <v/>
      </c>
      <c r="S603" s="49" t="str">
        <f t="shared" si="255"/>
        <v/>
      </c>
      <c r="T603" s="49" t="str">
        <f t="shared" si="267"/>
        <v/>
      </c>
      <c r="U603" s="49" t="str">
        <f>IFERROR(IF(C603="P",S603,IF(K603=1,0,IF(OR(LOOKUP(2,1/($E$4:$E602=$E603),$P$4:$P602)=0,AND($C603="C",$N603="LONG"),AND(C603="V",N603="SHORT")),0,S603+(M603*Q603)))),"")</f>
        <v/>
      </c>
      <c r="V603" s="49" t="str">
        <f t="shared" si="268"/>
        <v/>
      </c>
      <c r="W603" s="50" t="str">
        <f t="shared" si="262"/>
        <v/>
      </c>
      <c r="Y603" s="51" t="str">
        <f t="shared" si="249"/>
        <v/>
      </c>
      <c r="Z603" s="50" t="str">
        <f t="shared" si="256"/>
        <v/>
      </c>
      <c r="AA603" s="50" t="str">
        <f t="shared" si="247"/>
        <v/>
      </c>
      <c r="AB603" s="50" t="str">
        <f t="shared" si="250"/>
        <v/>
      </c>
      <c r="AC603" s="58" t="str">
        <f t="shared" si="251"/>
        <v/>
      </c>
      <c r="AD603" s="53" t="str">
        <f t="shared" si="248"/>
        <v/>
      </c>
      <c r="AE603" s="53" t="str">
        <f t="shared" si="252"/>
        <v/>
      </c>
      <c r="AF603" s="59" t="str">
        <f t="shared" si="253"/>
        <v/>
      </c>
      <c r="AG603" s="40" t="str">
        <f>C603&amp;COUNTIFS($C$3:C603,"V")</f>
        <v>0</v>
      </c>
      <c r="AH603" s="266" t="str">
        <f t="shared" si="245"/>
        <v/>
      </c>
      <c r="AI603" s="56" t="str">
        <f t="shared" si="257"/>
        <v/>
      </c>
      <c r="AJ603" s="265" t="str">
        <f t="shared" si="258"/>
        <v/>
      </c>
      <c r="AK603" s="267" t="str">
        <f t="shared" si="259"/>
        <v/>
      </c>
      <c r="AL603" s="267" t="str">
        <f t="shared" si="260"/>
        <v/>
      </c>
      <c r="AM603" s="40" t="str">
        <f t="shared" si="261"/>
        <v/>
      </c>
      <c r="AN603" s="267">
        <f t="shared" si="254"/>
        <v>0</v>
      </c>
      <c r="CE603" s="279"/>
    </row>
    <row r="604" spans="1:83" s="40" customFormat="1" ht="12.75">
      <c r="A604" s="227"/>
      <c r="B604" s="88"/>
      <c r="C604" s="89"/>
      <c r="D604" s="90"/>
      <c r="E604" s="89"/>
      <c r="F604" s="91"/>
      <c r="G604" s="304"/>
      <c r="H604" s="41"/>
      <c r="I604" s="42" t="str">
        <f t="shared" si="263"/>
        <v/>
      </c>
      <c r="J604" s="43" t="str">
        <f t="shared" si="246"/>
        <v/>
      </c>
      <c r="K604" s="44" t="str">
        <f>IF(J604="","",IF(COUNTIF($J$4:J604,J604)=0,"",(COUNTIF($J$4:J604,J604))))</f>
        <v/>
      </c>
      <c r="L604" s="44" t="str">
        <f>IF(K604="","",J604&amp;" _ "&amp;COUNTIF($J$4:J604,J604)&amp;"_"&amp;N604)</f>
        <v/>
      </c>
      <c r="M604" s="45" t="str">
        <f t="shared" si="264"/>
        <v/>
      </c>
      <c r="N604" s="44" t="str">
        <f t="shared" si="265"/>
        <v/>
      </c>
      <c r="O604" s="57" t="str">
        <f t="shared" si="266"/>
        <v/>
      </c>
      <c r="P604" s="48" t="str" cm="1">
        <f t="array" ref="P604">IFERROR(IF(C604="P",G604,IF($K604=1,$M604,$M604+LOOKUP(2,1/($J$4:$J603=J604),$P$4:$P603))),"")</f>
        <v/>
      </c>
      <c r="Q604" s="57" t="str" cm="1">
        <f t="array" ref="Q604">IFERROR(IF(OR(C604="P",C604="A",C604="R"),F604,IF($K604=1,F604,IF(LOOKUP(2,1/($J$4:$J603=$J604),$P$4:$P603)=0,$F604,IF(AND($C604="C",LOOKUP(2,1/($J$4:$J603=$J604),$P$4:$P603)&gt;0),(F604*G604+LOOKUP(2,1/($J$4:$J603=$J604),$P$4:$P603)*LOOKUP(2,1/($J$4:$J603=$J604),$Q$4:$Q603))/$P604,IF(AND($C604="C",LOOKUP(2,1/($J$4:$J603=$J604),$P$4:$P603)&lt;0),LOOKUP(2,1/($J$4:$J603=$J604),$Q$4:$Q603),IF(AND($C604="V",LOOKUP(2,1/($J$4:$J603=$J604),$P$4:$P603)&lt;0),((-1*(F604*G604))+LOOKUP(2,1/($J$4:$J603=$J604),$P$4:$P603)*LOOKUP(2,1/($J$4:$J603=$J604),$Q$4:$Q603))/$P604,IF(AND($C604="V",LOOKUP(2,1/($J$4:$J603=$J604),$P$4:$P603)&gt;0),LOOKUP(2,1/($J$4:$J603=$J604),$Q$4:$Q603),""))))))),"")</f>
        <v/>
      </c>
      <c r="R604" s="49" t="str">
        <f t="shared" si="269"/>
        <v/>
      </c>
      <c r="S604" s="49" t="str">
        <f t="shared" si="255"/>
        <v/>
      </c>
      <c r="T604" s="49" t="str">
        <f t="shared" si="267"/>
        <v/>
      </c>
      <c r="U604" s="49" t="str">
        <f>IFERROR(IF(C604="P",S604,IF(K604=1,0,IF(OR(LOOKUP(2,1/($E$4:$E603=$E604),$P$4:$P603)=0,AND($C604="C",$N604="LONG"),AND(C604="V",N604="SHORT")),0,S604+(M604*Q604)))),"")</f>
        <v/>
      </c>
      <c r="V604" s="49" t="str">
        <f t="shared" si="268"/>
        <v/>
      </c>
      <c r="W604" s="50" t="str">
        <f t="shared" si="262"/>
        <v/>
      </c>
      <c r="Y604" s="51" t="str">
        <f t="shared" si="249"/>
        <v/>
      </c>
      <c r="Z604" s="50" t="str">
        <f t="shared" si="256"/>
        <v/>
      </c>
      <c r="AA604" s="50" t="str">
        <f t="shared" si="247"/>
        <v/>
      </c>
      <c r="AB604" s="50" t="str">
        <f t="shared" si="250"/>
        <v/>
      </c>
      <c r="AC604" s="58" t="str">
        <f t="shared" si="251"/>
        <v/>
      </c>
      <c r="AD604" s="53" t="str">
        <f t="shared" si="248"/>
        <v/>
      </c>
      <c r="AE604" s="53" t="str">
        <f t="shared" si="252"/>
        <v/>
      </c>
      <c r="AF604" s="59" t="str">
        <f t="shared" si="253"/>
        <v/>
      </c>
      <c r="AG604" s="40" t="str">
        <f>C604&amp;COUNTIFS($C$3:C604,"V")</f>
        <v>0</v>
      </c>
      <c r="AH604" s="266" t="str">
        <f t="shared" si="245"/>
        <v/>
      </c>
      <c r="AI604" s="56" t="str">
        <f t="shared" si="257"/>
        <v/>
      </c>
      <c r="AJ604" s="265" t="str">
        <f t="shared" si="258"/>
        <v/>
      </c>
      <c r="AK604" s="267" t="str">
        <f t="shared" si="259"/>
        <v/>
      </c>
      <c r="AL604" s="267" t="str">
        <f t="shared" si="260"/>
        <v/>
      </c>
      <c r="AM604" s="40" t="str">
        <f t="shared" si="261"/>
        <v/>
      </c>
      <c r="AN604" s="267">
        <f t="shared" si="254"/>
        <v>0</v>
      </c>
      <c r="CE604" s="279"/>
    </row>
    <row r="605" spans="1:83" s="40" customFormat="1" ht="12.75">
      <c r="A605" s="227"/>
      <c r="B605" s="88"/>
      <c r="C605" s="89"/>
      <c r="D605" s="90"/>
      <c r="E605" s="89"/>
      <c r="F605" s="91"/>
      <c r="G605" s="304"/>
      <c r="H605" s="41"/>
      <c r="I605" s="42" t="str">
        <f t="shared" si="263"/>
        <v/>
      </c>
      <c r="J605" s="43" t="str">
        <f t="shared" si="246"/>
        <v/>
      </c>
      <c r="K605" s="44" t="str">
        <f>IF(J605="","",IF(COUNTIF($J$4:J605,J605)=0,"",(COUNTIF($J$4:J605,J605))))</f>
        <v/>
      </c>
      <c r="L605" s="44" t="str">
        <f>IF(K605="","",J605&amp;" _ "&amp;COUNTIF($J$4:J605,J605)&amp;"_"&amp;N605)</f>
        <v/>
      </c>
      <c r="M605" s="45" t="str">
        <f t="shared" si="264"/>
        <v/>
      </c>
      <c r="N605" s="44" t="str">
        <f t="shared" si="265"/>
        <v/>
      </c>
      <c r="O605" s="57" t="str">
        <f t="shared" si="266"/>
        <v/>
      </c>
      <c r="P605" s="48" t="str" cm="1">
        <f t="array" ref="P605">IFERROR(IF(C605="P",G605,IF($K605=1,$M605,$M605+LOOKUP(2,1/($J$4:$J604=J605),$P$4:$P604))),"")</f>
        <v/>
      </c>
      <c r="Q605" s="57" t="str" cm="1">
        <f t="array" ref="Q605">IFERROR(IF(OR(C605="P",C605="A",C605="R"),F605,IF($K605=1,F605,IF(LOOKUP(2,1/($J$4:$J604=$J605),$P$4:$P604)=0,$F605,IF(AND($C605="C",LOOKUP(2,1/($J$4:$J604=$J605),$P$4:$P604)&gt;0),(F605*G605+LOOKUP(2,1/($J$4:$J604=$J605),$P$4:$P604)*LOOKUP(2,1/($J$4:$J604=$J605),$Q$4:$Q604))/$P605,IF(AND($C605="C",LOOKUP(2,1/($J$4:$J604=$J605),$P$4:$P604)&lt;0),LOOKUP(2,1/($J$4:$J604=$J605),$Q$4:$Q604),IF(AND($C605="V",LOOKUP(2,1/($J$4:$J604=$J605),$P$4:$P604)&lt;0),((-1*(F605*G605))+LOOKUP(2,1/($J$4:$J604=$J605),$P$4:$P604)*LOOKUP(2,1/($J$4:$J604=$J605),$Q$4:$Q604))/$P605,IF(AND($C605="V",LOOKUP(2,1/($J$4:$J604=$J605),$P$4:$P604)&gt;0),LOOKUP(2,1/($J$4:$J604=$J605),$Q$4:$Q604),""))))))),"")</f>
        <v/>
      </c>
      <c r="R605" s="49" t="str">
        <f t="shared" si="269"/>
        <v/>
      </c>
      <c r="S605" s="49" t="str">
        <f t="shared" si="255"/>
        <v/>
      </c>
      <c r="T605" s="49" t="str">
        <f t="shared" si="267"/>
        <v/>
      </c>
      <c r="U605" s="49" t="str">
        <f>IFERROR(IF(C605="P",S605,IF(K605=1,0,IF(OR(LOOKUP(2,1/($E$4:$E604=$E605),$P$4:$P604)=0,AND($C605="C",$N605="LONG"),AND(C605="V",N605="SHORT")),0,S605+(M605*Q605)))),"")</f>
        <v/>
      </c>
      <c r="V605" s="49" t="str">
        <f t="shared" si="268"/>
        <v/>
      </c>
      <c r="W605" s="50" t="str">
        <f t="shared" si="262"/>
        <v/>
      </c>
      <c r="Y605" s="51" t="str">
        <f t="shared" si="249"/>
        <v/>
      </c>
      <c r="Z605" s="50" t="str">
        <f t="shared" si="256"/>
        <v/>
      </c>
      <c r="AA605" s="50" t="str">
        <f t="shared" si="247"/>
        <v/>
      </c>
      <c r="AB605" s="50" t="str">
        <f t="shared" si="250"/>
        <v/>
      </c>
      <c r="AC605" s="58" t="str">
        <f t="shared" si="251"/>
        <v/>
      </c>
      <c r="AD605" s="53" t="str">
        <f t="shared" si="248"/>
        <v/>
      </c>
      <c r="AE605" s="53" t="str">
        <f t="shared" si="252"/>
        <v/>
      </c>
      <c r="AF605" s="59" t="str">
        <f t="shared" si="253"/>
        <v/>
      </c>
      <c r="AG605" s="40" t="str">
        <f>C605&amp;COUNTIFS($C$3:C605,"V")</f>
        <v>0</v>
      </c>
      <c r="AH605" s="266" t="str">
        <f t="shared" si="245"/>
        <v/>
      </c>
      <c r="AI605" s="56" t="str">
        <f t="shared" si="257"/>
        <v/>
      </c>
      <c r="AJ605" s="265" t="str">
        <f t="shared" si="258"/>
        <v/>
      </c>
      <c r="AK605" s="267" t="str">
        <f t="shared" si="259"/>
        <v/>
      </c>
      <c r="AL605" s="267" t="str">
        <f t="shared" si="260"/>
        <v/>
      </c>
      <c r="AM605" s="40" t="str">
        <f t="shared" si="261"/>
        <v/>
      </c>
      <c r="AN605" s="267">
        <f t="shared" si="254"/>
        <v>0</v>
      </c>
      <c r="CE605" s="279"/>
    </row>
    <row r="606" spans="1:83" s="40" customFormat="1" ht="12.75">
      <c r="A606" s="227"/>
      <c r="B606" s="88"/>
      <c r="C606" s="89"/>
      <c r="D606" s="90"/>
      <c r="E606" s="89"/>
      <c r="F606" s="91"/>
      <c r="G606" s="304"/>
      <c r="H606" s="41"/>
      <c r="I606" s="42" t="str">
        <f t="shared" si="263"/>
        <v/>
      </c>
      <c r="J606" s="43" t="str">
        <f t="shared" si="246"/>
        <v/>
      </c>
      <c r="K606" s="44" t="str">
        <f>IF(J606="","",IF(COUNTIF($J$4:J606,J606)=0,"",(COUNTIF($J$4:J606,J606))))</f>
        <v/>
      </c>
      <c r="L606" s="44" t="str">
        <f>IF(K606="","",J606&amp;" _ "&amp;COUNTIF($J$4:J606,J606)&amp;"_"&amp;N606)</f>
        <v/>
      </c>
      <c r="M606" s="45" t="str">
        <f t="shared" si="264"/>
        <v/>
      </c>
      <c r="N606" s="44" t="str">
        <f t="shared" si="265"/>
        <v/>
      </c>
      <c r="O606" s="57" t="str">
        <f t="shared" si="266"/>
        <v/>
      </c>
      <c r="P606" s="48" t="str" cm="1">
        <f t="array" ref="P606">IFERROR(IF(C606="P",G606,IF($K606=1,$M606,$M606+LOOKUP(2,1/($J$4:$J605=J606),$P$4:$P605))),"")</f>
        <v/>
      </c>
      <c r="Q606" s="57" t="str" cm="1">
        <f t="array" ref="Q606">IFERROR(IF(OR(C606="P",C606="A",C606="R"),F606,IF($K606=1,F606,IF(LOOKUP(2,1/($J$4:$J605=$J606),$P$4:$P605)=0,$F606,IF(AND($C606="C",LOOKUP(2,1/($J$4:$J605=$J606),$P$4:$P605)&gt;0),(F606*G606+LOOKUP(2,1/($J$4:$J605=$J606),$P$4:$P605)*LOOKUP(2,1/($J$4:$J605=$J606),$Q$4:$Q605))/$P606,IF(AND($C606="C",LOOKUP(2,1/($J$4:$J605=$J606),$P$4:$P605)&lt;0),LOOKUP(2,1/($J$4:$J605=$J606),$Q$4:$Q605),IF(AND($C606="V",LOOKUP(2,1/($J$4:$J605=$J606),$P$4:$P605)&lt;0),((-1*(F606*G606))+LOOKUP(2,1/($J$4:$J605=$J606),$P$4:$P605)*LOOKUP(2,1/($J$4:$J605=$J606),$Q$4:$Q605))/$P606,IF(AND($C606="V",LOOKUP(2,1/($J$4:$J605=$J606),$P$4:$P605)&gt;0),LOOKUP(2,1/($J$4:$J605=$J606),$Q$4:$Q605),""))))))),"")</f>
        <v/>
      </c>
      <c r="R606" s="49" t="str">
        <f t="shared" si="269"/>
        <v/>
      </c>
      <c r="S606" s="49" t="str">
        <f t="shared" si="255"/>
        <v/>
      </c>
      <c r="T606" s="49" t="str">
        <f t="shared" si="267"/>
        <v/>
      </c>
      <c r="U606" s="49" t="str">
        <f>IFERROR(IF(C606="P",S606,IF(K606=1,0,IF(OR(LOOKUP(2,1/($E$4:$E605=$E606),$P$4:$P605)=0,AND($C606="C",$N606="LONG"),AND(C606="V",N606="SHORT")),0,S606+(M606*Q606)))),"")</f>
        <v/>
      </c>
      <c r="V606" s="49" t="str">
        <f t="shared" si="268"/>
        <v/>
      </c>
      <c r="W606" s="50" t="str">
        <f t="shared" si="262"/>
        <v/>
      </c>
      <c r="Y606" s="51" t="str">
        <f t="shared" si="249"/>
        <v/>
      </c>
      <c r="Z606" s="50" t="str">
        <f t="shared" si="256"/>
        <v/>
      </c>
      <c r="AA606" s="50" t="str">
        <f t="shared" si="247"/>
        <v/>
      </c>
      <c r="AB606" s="50" t="str">
        <f t="shared" si="250"/>
        <v/>
      </c>
      <c r="AC606" s="58" t="str">
        <f t="shared" si="251"/>
        <v/>
      </c>
      <c r="AD606" s="53" t="str">
        <f t="shared" si="248"/>
        <v/>
      </c>
      <c r="AE606" s="53" t="str">
        <f t="shared" si="252"/>
        <v/>
      </c>
      <c r="AF606" s="59" t="str">
        <f t="shared" si="253"/>
        <v/>
      </c>
      <c r="AG606" s="40" t="str">
        <f>C606&amp;COUNTIFS($C$3:C606,"V")</f>
        <v>0</v>
      </c>
      <c r="AH606" s="266" t="str">
        <f t="shared" si="245"/>
        <v/>
      </c>
      <c r="AI606" s="56" t="str">
        <f t="shared" si="257"/>
        <v/>
      </c>
      <c r="AJ606" s="265" t="str">
        <f t="shared" si="258"/>
        <v/>
      </c>
      <c r="AK606" s="267" t="str">
        <f t="shared" si="259"/>
        <v/>
      </c>
      <c r="AL606" s="267" t="str">
        <f t="shared" si="260"/>
        <v/>
      </c>
      <c r="AM606" s="40" t="str">
        <f t="shared" si="261"/>
        <v/>
      </c>
      <c r="AN606" s="267">
        <f t="shared" si="254"/>
        <v>0</v>
      </c>
      <c r="CE606" s="279"/>
    </row>
    <row r="607" spans="1:83" s="40" customFormat="1" ht="12.75">
      <c r="A607" s="227"/>
      <c r="B607" s="88"/>
      <c r="C607" s="89"/>
      <c r="D607" s="90"/>
      <c r="E607" s="89"/>
      <c r="F607" s="91"/>
      <c r="G607" s="304"/>
      <c r="H607" s="41"/>
      <c r="I607" s="42" t="str">
        <f t="shared" si="263"/>
        <v/>
      </c>
      <c r="J607" s="43" t="str">
        <f t="shared" si="246"/>
        <v/>
      </c>
      <c r="K607" s="44" t="str">
        <f>IF(J607="","",IF(COUNTIF($J$4:J607,J607)=0,"",(COUNTIF($J$4:J607,J607))))</f>
        <v/>
      </c>
      <c r="L607" s="44" t="str">
        <f>IF(K607="","",J607&amp;" _ "&amp;COUNTIF($J$4:J607,J607)&amp;"_"&amp;N607)</f>
        <v/>
      </c>
      <c r="M607" s="45" t="str">
        <f t="shared" si="264"/>
        <v/>
      </c>
      <c r="N607" s="44" t="str">
        <f t="shared" si="265"/>
        <v/>
      </c>
      <c r="O607" s="57" t="str">
        <f t="shared" si="266"/>
        <v/>
      </c>
      <c r="P607" s="48" t="str" cm="1">
        <f t="array" ref="P607">IFERROR(IF(C607="P",G607,IF($K607=1,$M607,$M607+LOOKUP(2,1/($J$4:$J606=J607),$P$4:$P606))),"")</f>
        <v/>
      </c>
      <c r="Q607" s="57" t="str" cm="1">
        <f t="array" ref="Q607">IFERROR(IF(OR(C607="P",C607="A",C607="R"),F607,IF($K607=1,F607,IF(LOOKUP(2,1/($J$4:$J606=$J607),$P$4:$P606)=0,$F607,IF(AND($C607="C",LOOKUP(2,1/($J$4:$J606=$J607),$P$4:$P606)&gt;0),(F607*G607+LOOKUP(2,1/($J$4:$J606=$J607),$P$4:$P606)*LOOKUP(2,1/($J$4:$J606=$J607),$Q$4:$Q606))/$P607,IF(AND($C607="C",LOOKUP(2,1/($J$4:$J606=$J607),$P$4:$P606)&lt;0),LOOKUP(2,1/($J$4:$J606=$J607),$Q$4:$Q606),IF(AND($C607="V",LOOKUP(2,1/($J$4:$J606=$J607),$P$4:$P606)&lt;0),((-1*(F607*G607))+LOOKUP(2,1/($J$4:$J606=$J607),$P$4:$P606)*LOOKUP(2,1/($J$4:$J606=$J607),$Q$4:$Q606))/$P607,IF(AND($C607="V",LOOKUP(2,1/($J$4:$J606=$J607),$P$4:$P606)&gt;0),LOOKUP(2,1/($J$4:$J606=$J607),$Q$4:$Q606),""))))))),"")</f>
        <v/>
      </c>
      <c r="R607" s="49" t="str">
        <f t="shared" si="269"/>
        <v/>
      </c>
      <c r="S607" s="49" t="str">
        <f t="shared" si="255"/>
        <v/>
      </c>
      <c r="T607" s="49" t="str">
        <f t="shared" si="267"/>
        <v/>
      </c>
      <c r="U607" s="49" t="str">
        <f>IFERROR(IF(C607="P",S607,IF(K607=1,0,IF(OR(LOOKUP(2,1/($E$4:$E606=$E607),$P$4:$P606)=0,AND($C607="C",$N607="LONG"),AND(C607="V",N607="SHORT")),0,S607+(M607*Q607)))),"")</f>
        <v/>
      </c>
      <c r="V607" s="49" t="str">
        <f t="shared" si="268"/>
        <v/>
      </c>
      <c r="W607" s="50" t="str">
        <f t="shared" si="262"/>
        <v/>
      </c>
      <c r="Y607" s="51" t="str">
        <f t="shared" si="249"/>
        <v/>
      </c>
      <c r="Z607" s="50" t="str">
        <f t="shared" si="256"/>
        <v/>
      </c>
      <c r="AA607" s="50" t="str">
        <f t="shared" si="247"/>
        <v/>
      </c>
      <c r="AB607" s="50" t="str">
        <f t="shared" si="250"/>
        <v/>
      </c>
      <c r="AC607" s="58" t="str">
        <f t="shared" si="251"/>
        <v/>
      </c>
      <c r="AD607" s="53" t="str">
        <f t="shared" si="248"/>
        <v/>
      </c>
      <c r="AE607" s="53" t="str">
        <f t="shared" si="252"/>
        <v/>
      </c>
      <c r="AF607" s="59" t="str">
        <f t="shared" si="253"/>
        <v/>
      </c>
      <c r="AG607" s="40" t="str">
        <f>C607&amp;COUNTIFS($C$3:C607,"V")</f>
        <v>0</v>
      </c>
      <c r="AH607" s="266" t="str">
        <f t="shared" si="245"/>
        <v/>
      </c>
      <c r="AI607" s="56" t="str">
        <f t="shared" si="257"/>
        <v/>
      </c>
      <c r="AJ607" s="265" t="str">
        <f t="shared" si="258"/>
        <v/>
      </c>
      <c r="AK607" s="267" t="str">
        <f t="shared" si="259"/>
        <v/>
      </c>
      <c r="AL607" s="267" t="str">
        <f t="shared" si="260"/>
        <v/>
      </c>
      <c r="AM607" s="40" t="str">
        <f t="shared" si="261"/>
        <v/>
      </c>
      <c r="AN607" s="267">
        <f t="shared" si="254"/>
        <v>0</v>
      </c>
      <c r="CE607" s="279"/>
    </row>
    <row r="608" spans="1:83" s="40" customFormat="1" ht="12.75">
      <c r="A608" s="227"/>
      <c r="B608" s="88"/>
      <c r="C608" s="89"/>
      <c r="D608" s="90"/>
      <c r="E608" s="89"/>
      <c r="F608" s="91"/>
      <c r="G608" s="304"/>
      <c r="H608" s="41"/>
      <c r="I608" s="42" t="str">
        <f t="shared" si="263"/>
        <v/>
      </c>
      <c r="J608" s="43" t="str">
        <f t="shared" si="246"/>
        <v/>
      </c>
      <c r="K608" s="44" t="str">
        <f>IF(J608="","",IF(COUNTIF($J$4:J608,J608)=0,"",(COUNTIF($J$4:J608,J608))))</f>
        <v/>
      </c>
      <c r="L608" s="44" t="str">
        <f>IF(K608="","",J608&amp;" _ "&amp;COUNTIF($J$4:J608,J608)&amp;"_"&amp;N608)</f>
        <v/>
      </c>
      <c r="M608" s="45" t="str">
        <f t="shared" si="264"/>
        <v/>
      </c>
      <c r="N608" s="44" t="str">
        <f t="shared" si="265"/>
        <v/>
      </c>
      <c r="O608" s="57" t="str">
        <f t="shared" si="266"/>
        <v/>
      </c>
      <c r="P608" s="48" t="str" cm="1">
        <f t="array" ref="P608">IFERROR(IF(C608="P",G608,IF($K608=1,$M608,$M608+LOOKUP(2,1/($J$4:$J607=J608),$P$4:$P607))),"")</f>
        <v/>
      </c>
      <c r="Q608" s="57" t="str" cm="1">
        <f t="array" ref="Q608">IFERROR(IF(OR(C608="P",C608="A",C608="R"),F608,IF($K608=1,F608,IF(LOOKUP(2,1/($J$4:$J607=$J608),$P$4:$P607)=0,$F608,IF(AND($C608="C",LOOKUP(2,1/($J$4:$J607=$J608),$P$4:$P607)&gt;0),(F608*G608+LOOKUP(2,1/($J$4:$J607=$J608),$P$4:$P607)*LOOKUP(2,1/($J$4:$J607=$J608),$Q$4:$Q607))/$P608,IF(AND($C608="C",LOOKUP(2,1/($J$4:$J607=$J608),$P$4:$P607)&lt;0),LOOKUP(2,1/($J$4:$J607=$J608),$Q$4:$Q607),IF(AND($C608="V",LOOKUP(2,1/($J$4:$J607=$J608),$P$4:$P607)&lt;0),((-1*(F608*G608))+LOOKUP(2,1/($J$4:$J607=$J608),$P$4:$P607)*LOOKUP(2,1/($J$4:$J607=$J608),$Q$4:$Q607))/$P608,IF(AND($C608="V",LOOKUP(2,1/($J$4:$J607=$J608),$P$4:$P607)&gt;0),LOOKUP(2,1/($J$4:$J607=$J608),$Q$4:$Q607),""))))))),"")</f>
        <v/>
      </c>
      <c r="R608" s="49" t="str">
        <f t="shared" si="269"/>
        <v/>
      </c>
      <c r="S608" s="49" t="str">
        <f t="shared" si="255"/>
        <v/>
      </c>
      <c r="T608" s="49" t="str">
        <f t="shared" si="267"/>
        <v/>
      </c>
      <c r="U608" s="49" t="str">
        <f>IFERROR(IF(C608="P",S608,IF(K608=1,0,IF(OR(LOOKUP(2,1/($E$4:$E607=$E608),$P$4:$P607)=0,AND($C608="C",$N608="LONG"),AND(C608="V",N608="SHORT")),0,S608+(M608*Q608)))),"")</f>
        <v/>
      </c>
      <c r="V608" s="49" t="str">
        <f t="shared" si="268"/>
        <v/>
      </c>
      <c r="W608" s="50" t="str">
        <f t="shared" si="262"/>
        <v/>
      </c>
      <c r="Y608" s="51" t="str">
        <f t="shared" si="249"/>
        <v/>
      </c>
      <c r="Z608" s="50" t="str">
        <f t="shared" si="256"/>
        <v/>
      </c>
      <c r="AA608" s="50" t="str">
        <f t="shared" si="247"/>
        <v/>
      </c>
      <c r="AB608" s="50" t="str">
        <f t="shared" si="250"/>
        <v/>
      </c>
      <c r="AC608" s="58" t="str">
        <f t="shared" si="251"/>
        <v/>
      </c>
      <c r="AD608" s="53" t="str">
        <f t="shared" si="248"/>
        <v/>
      </c>
      <c r="AE608" s="53" t="str">
        <f t="shared" si="252"/>
        <v/>
      </c>
      <c r="AF608" s="59" t="str">
        <f t="shared" si="253"/>
        <v/>
      </c>
      <c r="AG608" s="40" t="str">
        <f>C608&amp;COUNTIFS($C$3:C608,"V")</f>
        <v>0</v>
      </c>
      <c r="AH608" s="266" t="str">
        <f t="shared" si="245"/>
        <v/>
      </c>
      <c r="AI608" s="56" t="str">
        <f t="shared" si="257"/>
        <v/>
      </c>
      <c r="AJ608" s="265" t="str">
        <f t="shared" si="258"/>
        <v/>
      </c>
      <c r="AK608" s="267" t="str">
        <f t="shared" si="259"/>
        <v/>
      </c>
      <c r="AL608" s="267" t="str">
        <f t="shared" si="260"/>
        <v/>
      </c>
      <c r="AM608" s="40" t="str">
        <f t="shared" si="261"/>
        <v/>
      </c>
      <c r="AN608" s="267">
        <f t="shared" si="254"/>
        <v>0</v>
      </c>
      <c r="CE608" s="279"/>
    </row>
    <row r="609" spans="1:83" s="40" customFormat="1" ht="12.75">
      <c r="A609" s="227"/>
      <c r="B609" s="88"/>
      <c r="C609" s="89"/>
      <c r="D609" s="90"/>
      <c r="E609" s="89"/>
      <c r="F609" s="91"/>
      <c r="G609" s="304"/>
      <c r="H609" s="41"/>
      <c r="I609" s="42" t="str">
        <f t="shared" si="263"/>
        <v/>
      </c>
      <c r="J609" s="43" t="str">
        <f t="shared" si="246"/>
        <v/>
      </c>
      <c r="K609" s="44" t="str">
        <f>IF(J609="","",IF(COUNTIF($J$4:J609,J609)=0,"",(COUNTIF($J$4:J609,J609))))</f>
        <v/>
      </c>
      <c r="L609" s="44" t="str">
        <f>IF(K609="","",J609&amp;" _ "&amp;COUNTIF($J$4:J609,J609)&amp;"_"&amp;N609)</f>
        <v/>
      </c>
      <c r="M609" s="45" t="str">
        <f t="shared" si="264"/>
        <v/>
      </c>
      <c r="N609" s="44" t="str">
        <f t="shared" si="265"/>
        <v/>
      </c>
      <c r="O609" s="57" t="str">
        <f t="shared" si="266"/>
        <v/>
      </c>
      <c r="P609" s="48" t="str" cm="1">
        <f t="array" ref="P609">IFERROR(IF(C609="P",G609,IF($K609=1,$M609,$M609+LOOKUP(2,1/($J$4:$J608=J609),$P$4:$P608))),"")</f>
        <v/>
      </c>
      <c r="Q609" s="57" t="str" cm="1">
        <f t="array" ref="Q609">IFERROR(IF(OR(C609="P",C609="A",C609="R"),F609,IF($K609=1,F609,IF(LOOKUP(2,1/($J$4:$J608=$J609),$P$4:$P608)=0,$F609,IF(AND($C609="C",LOOKUP(2,1/($J$4:$J608=$J609),$P$4:$P608)&gt;0),(F609*G609+LOOKUP(2,1/($J$4:$J608=$J609),$P$4:$P608)*LOOKUP(2,1/($J$4:$J608=$J609),$Q$4:$Q608))/$P609,IF(AND($C609="C",LOOKUP(2,1/($J$4:$J608=$J609),$P$4:$P608)&lt;0),LOOKUP(2,1/($J$4:$J608=$J609),$Q$4:$Q608),IF(AND($C609="V",LOOKUP(2,1/($J$4:$J608=$J609),$P$4:$P608)&lt;0),((-1*(F609*G609))+LOOKUP(2,1/($J$4:$J608=$J609),$P$4:$P608)*LOOKUP(2,1/($J$4:$J608=$J609),$Q$4:$Q608))/$P609,IF(AND($C609="V",LOOKUP(2,1/($J$4:$J608=$J609),$P$4:$P608)&gt;0),LOOKUP(2,1/($J$4:$J608=$J609),$Q$4:$Q608),""))))))),"")</f>
        <v/>
      </c>
      <c r="R609" s="49" t="str">
        <f t="shared" si="269"/>
        <v/>
      </c>
      <c r="S609" s="49" t="str">
        <f t="shared" si="255"/>
        <v/>
      </c>
      <c r="T609" s="49" t="str">
        <f t="shared" si="267"/>
        <v/>
      </c>
      <c r="U609" s="49" t="str">
        <f>IFERROR(IF(C609="P",S609,IF(K609=1,0,IF(OR(LOOKUP(2,1/($E$4:$E608=$E609),$P$4:$P608)=0,AND($C609="C",$N609="LONG"),AND(C609="V",N609="SHORT")),0,S609+(M609*Q609)))),"")</f>
        <v/>
      </c>
      <c r="V609" s="49" t="str">
        <f t="shared" si="268"/>
        <v/>
      </c>
      <c r="W609" s="50" t="str">
        <f t="shared" si="262"/>
        <v/>
      </c>
      <c r="Y609" s="51" t="str">
        <f t="shared" si="249"/>
        <v/>
      </c>
      <c r="Z609" s="50" t="str">
        <f t="shared" si="256"/>
        <v/>
      </c>
      <c r="AA609" s="50" t="str">
        <f t="shared" si="247"/>
        <v/>
      </c>
      <c r="AB609" s="50" t="str">
        <f t="shared" si="250"/>
        <v/>
      </c>
      <c r="AC609" s="58" t="str">
        <f t="shared" si="251"/>
        <v/>
      </c>
      <c r="AD609" s="53" t="str">
        <f t="shared" si="248"/>
        <v/>
      </c>
      <c r="AE609" s="53" t="str">
        <f t="shared" si="252"/>
        <v/>
      </c>
      <c r="AF609" s="59" t="str">
        <f t="shared" si="253"/>
        <v/>
      </c>
      <c r="AG609" s="40" t="str">
        <f>C609&amp;COUNTIFS($C$3:C609,"V")</f>
        <v>0</v>
      </c>
      <c r="AH609" s="266" t="str">
        <f t="shared" si="245"/>
        <v/>
      </c>
      <c r="AI609" s="56" t="str">
        <f t="shared" si="257"/>
        <v/>
      </c>
      <c r="AJ609" s="265" t="str">
        <f t="shared" si="258"/>
        <v/>
      </c>
      <c r="AK609" s="267" t="str">
        <f t="shared" si="259"/>
        <v/>
      </c>
      <c r="AL609" s="267" t="str">
        <f t="shared" si="260"/>
        <v/>
      </c>
      <c r="AM609" s="40" t="str">
        <f t="shared" si="261"/>
        <v/>
      </c>
      <c r="AN609" s="267">
        <f t="shared" si="254"/>
        <v>0</v>
      </c>
      <c r="CE609" s="279"/>
    </row>
    <row r="610" spans="1:83" s="40" customFormat="1" ht="12.75">
      <c r="A610" s="227"/>
      <c r="B610" s="88"/>
      <c r="C610" s="89"/>
      <c r="D610" s="90"/>
      <c r="E610" s="89"/>
      <c r="F610" s="91"/>
      <c r="G610" s="304"/>
      <c r="H610" s="41"/>
      <c r="I610" s="42" t="str">
        <f t="shared" si="263"/>
        <v/>
      </c>
      <c r="J610" s="43" t="str">
        <f t="shared" si="246"/>
        <v/>
      </c>
      <c r="K610" s="44" t="str">
        <f>IF(J610="","",IF(COUNTIF($J$4:J610,J610)=0,"",(COUNTIF($J$4:J610,J610))))</f>
        <v/>
      </c>
      <c r="L610" s="44" t="str">
        <f>IF(K610="","",J610&amp;" _ "&amp;COUNTIF($J$4:J610,J610)&amp;"_"&amp;N610)</f>
        <v/>
      </c>
      <c r="M610" s="45" t="str">
        <f t="shared" si="264"/>
        <v/>
      </c>
      <c r="N610" s="44" t="str">
        <f t="shared" si="265"/>
        <v/>
      </c>
      <c r="O610" s="57" t="str">
        <f t="shared" si="266"/>
        <v/>
      </c>
      <c r="P610" s="48" t="str" cm="1">
        <f t="array" ref="P610">IFERROR(IF(C610="P",G610,IF($K610=1,$M610,$M610+LOOKUP(2,1/($J$4:$J609=J610),$P$4:$P609))),"")</f>
        <v/>
      </c>
      <c r="Q610" s="57" t="str" cm="1">
        <f t="array" ref="Q610">IFERROR(IF(OR(C610="P",C610="A",C610="R"),F610,IF($K610=1,F610,IF(LOOKUP(2,1/($J$4:$J609=$J610),$P$4:$P609)=0,$F610,IF(AND($C610="C",LOOKUP(2,1/($J$4:$J609=$J610),$P$4:$P609)&gt;0),(F610*G610+LOOKUP(2,1/($J$4:$J609=$J610),$P$4:$P609)*LOOKUP(2,1/($J$4:$J609=$J610),$Q$4:$Q609))/$P610,IF(AND($C610="C",LOOKUP(2,1/($J$4:$J609=$J610),$P$4:$P609)&lt;0),LOOKUP(2,1/($J$4:$J609=$J610),$Q$4:$Q609),IF(AND($C610="V",LOOKUP(2,1/($J$4:$J609=$J610),$P$4:$P609)&lt;0),((-1*(F610*G610))+LOOKUP(2,1/($J$4:$J609=$J610),$P$4:$P609)*LOOKUP(2,1/($J$4:$J609=$J610),$Q$4:$Q609))/$P610,IF(AND($C610="V",LOOKUP(2,1/($J$4:$J609=$J610),$P$4:$P609)&gt;0),LOOKUP(2,1/($J$4:$J609=$J610),$Q$4:$Q609),""))))))),"")</f>
        <v/>
      </c>
      <c r="R610" s="49" t="str">
        <f t="shared" si="269"/>
        <v/>
      </c>
      <c r="S610" s="49" t="str">
        <f t="shared" si="255"/>
        <v/>
      </c>
      <c r="T610" s="49" t="str">
        <f t="shared" si="267"/>
        <v/>
      </c>
      <c r="U610" s="49" t="str">
        <f>IFERROR(IF(C610="P",S610,IF(K610=1,0,IF(OR(LOOKUP(2,1/($E$4:$E609=$E610),$P$4:$P609)=0,AND($C610="C",$N610="LONG"),AND(C610="V",N610="SHORT")),0,S610+(M610*Q610)))),"")</f>
        <v/>
      </c>
      <c r="V610" s="49" t="str">
        <f t="shared" si="268"/>
        <v/>
      </c>
      <c r="W610" s="50" t="str">
        <f t="shared" si="262"/>
        <v/>
      </c>
      <c r="Y610" s="51" t="str">
        <f t="shared" si="249"/>
        <v/>
      </c>
      <c r="Z610" s="50" t="str">
        <f t="shared" si="256"/>
        <v/>
      </c>
      <c r="AA610" s="50" t="str">
        <f t="shared" si="247"/>
        <v/>
      </c>
      <c r="AB610" s="50" t="str">
        <f t="shared" si="250"/>
        <v/>
      </c>
      <c r="AC610" s="58" t="str">
        <f t="shared" si="251"/>
        <v/>
      </c>
      <c r="AD610" s="53" t="str">
        <f t="shared" si="248"/>
        <v/>
      </c>
      <c r="AE610" s="53" t="str">
        <f t="shared" si="252"/>
        <v/>
      </c>
      <c r="AF610" s="59" t="str">
        <f t="shared" si="253"/>
        <v/>
      </c>
      <c r="AG610" s="40" t="str">
        <f>C610&amp;COUNTIFS($C$3:C610,"V")</f>
        <v>0</v>
      </c>
      <c r="AH610" s="266" t="str">
        <f t="shared" si="245"/>
        <v/>
      </c>
      <c r="AI610" s="56" t="str">
        <f t="shared" si="257"/>
        <v/>
      </c>
      <c r="AJ610" s="265" t="str">
        <f t="shared" si="258"/>
        <v/>
      </c>
      <c r="AK610" s="267" t="str">
        <f t="shared" si="259"/>
        <v/>
      </c>
      <c r="AL610" s="267" t="str">
        <f t="shared" si="260"/>
        <v/>
      </c>
      <c r="AM610" s="40" t="str">
        <f t="shared" si="261"/>
        <v/>
      </c>
      <c r="AN610" s="267">
        <f t="shared" si="254"/>
        <v>0</v>
      </c>
      <c r="CE610" s="279"/>
    </row>
    <row r="611" spans="1:83" s="40" customFormat="1" ht="12.75">
      <c r="A611" s="227"/>
      <c r="B611" s="88"/>
      <c r="C611" s="89"/>
      <c r="D611" s="90"/>
      <c r="E611" s="89"/>
      <c r="F611" s="91"/>
      <c r="G611" s="304"/>
      <c r="H611" s="41"/>
      <c r="I611" s="42" t="str">
        <f t="shared" si="263"/>
        <v/>
      </c>
      <c r="J611" s="43" t="str">
        <f t="shared" si="246"/>
        <v/>
      </c>
      <c r="K611" s="44" t="str">
        <f>IF(J611="","",IF(COUNTIF($J$4:J611,J611)=0,"",(COUNTIF($J$4:J611,J611))))</f>
        <v/>
      </c>
      <c r="L611" s="44" t="str">
        <f>IF(K611="","",J611&amp;" _ "&amp;COUNTIF($J$4:J611,J611)&amp;"_"&amp;N611)</f>
        <v/>
      </c>
      <c r="M611" s="45" t="str">
        <f t="shared" si="264"/>
        <v/>
      </c>
      <c r="N611" s="44" t="str">
        <f t="shared" si="265"/>
        <v/>
      </c>
      <c r="O611" s="57" t="str">
        <f t="shared" si="266"/>
        <v/>
      </c>
      <c r="P611" s="48" t="str" cm="1">
        <f t="array" ref="P611">IFERROR(IF(C611="P",G611,IF($K611=1,$M611,$M611+LOOKUP(2,1/($J$4:$J610=J611),$P$4:$P610))),"")</f>
        <v/>
      </c>
      <c r="Q611" s="57" t="str" cm="1">
        <f t="array" ref="Q611">IFERROR(IF(OR(C611="P",C611="A",C611="R"),F611,IF($K611=1,F611,IF(LOOKUP(2,1/($J$4:$J610=$J611),$P$4:$P610)=0,$F611,IF(AND($C611="C",LOOKUP(2,1/($J$4:$J610=$J611),$P$4:$P610)&gt;0),(F611*G611+LOOKUP(2,1/($J$4:$J610=$J611),$P$4:$P610)*LOOKUP(2,1/($J$4:$J610=$J611),$Q$4:$Q610))/$P611,IF(AND($C611="C",LOOKUP(2,1/($J$4:$J610=$J611),$P$4:$P610)&lt;0),LOOKUP(2,1/($J$4:$J610=$J611),$Q$4:$Q610),IF(AND($C611="V",LOOKUP(2,1/($J$4:$J610=$J611),$P$4:$P610)&lt;0),((-1*(F611*G611))+LOOKUP(2,1/($J$4:$J610=$J611),$P$4:$P610)*LOOKUP(2,1/($J$4:$J610=$J611),$Q$4:$Q610))/$P611,IF(AND($C611="V",LOOKUP(2,1/($J$4:$J610=$J611),$P$4:$P610)&gt;0),LOOKUP(2,1/($J$4:$J610=$J611),$Q$4:$Q610),""))))))),"")</f>
        <v/>
      </c>
      <c r="R611" s="49" t="str">
        <f t="shared" si="269"/>
        <v/>
      </c>
      <c r="S611" s="49" t="str">
        <f t="shared" si="255"/>
        <v/>
      </c>
      <c r="T611" s="49" t="str">
        <f t="shared" si="267"/>
        <v/>
      </c>
      <c r="U611" s="49" t="str">
        <f>IFERROR(IF(C611="P",S611,IF(K611=1,0,IF(OR(LOOKUP(2,1/($E$4:$E610=$E611),$P$4:$P610)=0,AND($C611="C",$N611="LONG"),AND(C611="V",N611="SHORT")),0,S611+(M611*Q611)))),"")</f>
        <v/>
      </c>
      <c r="V611" s="49" t="str">
        <f t="shared" si="268"/>
        <v/>
      </c>
      <c r="W611" s="50" t="str">
        <f t="shared" si="262"/>
        <v/>
      </c>
      <c r="Y611" s="51" t="str">
        <f t="shared" si="249"/>
        <v/>
      </c>
      <c r="Z611" s="50" t="str">
        <f t="shared" si="256"/>
        <v/>
      </c>
      <c r="AA611" s="50" t="str">
        <f t="shared" si="247"/>
        <v/>
      </c>
      <c r="AB611" s="50" t="str">
        <f t="shared" si="250"/>
        <v/>
      </c>
      <c r="AC611" s="58" t="str">
        <f t="shared" si="251"/>
        <v/>
      </c>
      <c r="AD611" s="53" t="str">
        <f t="shared" si="248"/>
        <v/>
      </c>
      <c r="AE611" s="53" t="str">
        <f t="shared" si="252"/>
        <v/>
      </c>
      <c r="AF611" s="59" t="str">
        <f t="shared" si="253"/>
        <v/>
      </c>
      <c r="AG611" s="40" t="str">
        <f>C611&amp;COUNTIFS($C$3:C611,"V")</f>
        <v>0</v>
      </c>
      <c r="AH611" s="266" t="str">
        <f t="shared" si="245"/>
        <v/>
      </c>
      <c r="AI611" s="56" t="str">
        <f t="shared" si="257"/>
        <v/>
      </c>
      <c r="AJ611" s="265" t="str">
        <f t="shared" si="258"/>
        <v/>
      </c>
      <c r="AK611" s="267" t="str">
        <f t="shared" si="259"/>
        <v/>
      </c>
      <c r="AL611" s="267" t="str">
        <f t="shared" si="260"/>
        <v/>
      </c>
      <c r="AM611" s="40" t="str">
        <f t="shared" si="261"/>
        <v/>
      </c>
      <c r="AN611" s="267">
        <f t="shared" si="254"/>
        <v>0</v>
      </c>
      <c r="CE611" s="279"/>
    </row>
    <row r="612" spans="1:83" s="40" customFormat="1" ht="12.75">
      <c r="A612" s="227"/>
      <c r="B612" s="88"/>
      <c r="C612" s="89"/>
      <c r="D612" s="90"/>
      <c r="E612" s="89"/>
      <c r="F612" s="91"/>
      <c r="G612" s="304"/>
      <c r="H612" s="41"/>
      <c r="I612" s="42" t="str">
        <f t="shared" si="263"/>
        <v/>
      </c>
      <c r="J612" s="43" t="str">
        <f t="shared" si="246"/>
        <v/>
      </c>
      <c r="K612" s="44" t="str">
        <f>IF(J612="","",IF(COUNTIF($J$4:J612,J612)=0,"",(COUNTIF($J$4:J612,J612))))</f>
        <v/>
      </c>
      <c r="L612" s="44" t="str">
        <f>IF(K612="","",J612&amp;" _ "&amp;COUNTIF($J$4:J612,J612)&amp;"_"&amp;N612)</f>
        <v/>
      </c>
      <c r="M612" s="45" t="str">
        <f t="shared" si="264"/>
        <v/>
      </c>
      <c r="N612" s="44" t="str">
        <f t="shared" si="265"/>
        <v/>
      </c>
      <c r="O612" s="57" t="str">
        <f t="shared" si="266"/>
        <v/>
      </c>
      <c r="P612" s="48" t="str" cm="1">
        <f t="array" ref="P612">IFERROR(IF(C612="P",G612,IF($K612=1,$M612,$M612+LOOKUP(2,1/($J$4:$J611=J612),$P$4:$P611))),"")</f>
        <v/>
      </c>
      <c r="Q612" s="57" t="str" cm="1">
        <f t="array" ref="Q612">IFERROR(IF(OR(C612="P",C612="A",C612="R"),F612,IF($K612=1,F612,IF(LOOKUP(2,1/($J$4:$J611=$J612),$P$4:$P611)=0,$F612,IF(AND($C612="C",LOOKUP(2,1/($J$4:$J611=$J612),$P$4:$P611)&gt;0),(F612*G612+LOOKUP(2,1/($J$4:$J611=$J612),$P$4:$P611)*LOOKUP(2,1/($J$4:$J611=$J612),$Q$4:$Q611))/$P612,IF(AND($C612="C",LOOKUP(2,1/($J$4:$J611=$J612),$P$4:$P611)&lt;0),LOOKUP(2,1/($J$4:$J611=$J612),$Q$4:$Q611),IF(AND($C612="V",LOOKUP(2,1/($J$4:$J611=$J612),$P$4:$P611)&lt;0),((-1*(F612*G612))+LOOKUP(2,1/($J$4:$J611=$J612),$P$4:$P611)*LOOKUP(2,1/($J$4:$J611=$J612),$Q$4:$Q611))/$P612,IF(AND($C612="V",LOOKUP(2,1/($J$4:$J611=$J612),$P$4:$P611)&gt;0),LOOKUP(2,1/($J$4:$J611=$J612),$Q$4:$Q611),""))))))),"")</f>
        <v/>
      </c>
      <c r="R612" s="49" t="str">
        <f t="shared" si="269"/>
        <v/>
      </c>
      <c r="S612" s="49" t="str">
        <f t="shared" si="255"/>
        <v/>
      </c>
      <c r="T612" s="49" t="str">
        <f t="shared" si="267"/>
        <v/>
      </c>
      <c r="U612" s="49" t="str">
        <f>IFERROR(IF(C612="P",S612,IF(K612=1,0,IF(OR(LOOKUP(2,1/($E$4:$E611=$E612),$P$4:$P611)=0,AND($C612="C",$N612="LONG"),AND(C612="V",N612="SHORT")),0,S612+(M612*Q612)))),"")</f>
        <v/>
      </c>
      <c r="V612" s="49" t="str">
        <f t="shared" si="268"/>
        <v/>
      </c>
      <c r="W612" s="50" t="str">
        <f t="shared" si="262"/>
        <v/>
      </c>
      <c r="Y612" s="51" t="str">
        <f t="shared" si="249"/>
        <v/>
      </c>
      <c r="Z612" s="50" t="str">
        <f t="shared" si="256"/>
        <v/>
      </c>
      <c r="AA612" s="50" t="str">
        <f t="shared" si="247"/>
        <v/>
      </c>
      <c r="AB612" s="50" t="str">
        <f t="shared" si="250"/>
        <v/>
      </c>
      <c r="AC612" s="58" t="str">
        <f t="shared" si="251"/>
        <v/>
      </c>
      <c r="AD612" s="53" t="str">
        <f t="shared" si="248"/>
        <v/>
      </c>
      <c r="AE612" s="53" t="str">
        <f t="shared" si="252"/>
        <v/>
      </c>
      <c r="AF612" s="59" t="str">
        <f t="shared" si="253"/>
        <v/>
      </c>
      <c r="AG612" s="40" t="str">
        <f>C612&amp;COUNTIFS($C$3:C612,"V")</f>
        <v>0</v>
      </c>
      <c r="AH612" s="266" t="str">
        <f t="shared" si="245"/>
        <v/>
      </c>
      <c r="AI612" s="56" t="str">
        <f t="shared" si="257"/>
        <v/>
      </c>
      <c r="AJ612" s="265" t="str">
        <f t="shared" si="258"/>
        <v/>
      </c>
      <c r="AK612" s="267" t="str">
        <f t="shared" si="259"/>
        <v/>
      </c>
      <c r="AL612" s="267" t="str">
        <f t="shared" si="260"/>
        <v/>
      </c>
      <c r="AM612" s="40" t="str">
        <f t="shared" si="261"/>
        <v/>
      </c>
      <c r="AN612" s="267">
        <f t="shared" si="254"/>
        <v>0</v>
      </c>
      <c r="CE612" s="279"/>
    </row>
    <row r="613" spans="1:83" s="40" customFormat="1" ht="12.75">
      <c r="A613" s="227"/>
      <c r="B613" s="88"/>
      <c r="C613" s="89"/>
      <c r="D613" s="90"/>
      <c r="E613" s="89"/>
      <c r="F613" s="91"/>
      <c r="G613" s="304"/>
      <c r="H613" s="41"/>
      <c r="I613" s="42" t="str">
        <f t="shared" si="263"/>
        <v/>
      </c>
      <c r="J613" s="43" t="str">
        <f t="shared" si="246"/>
        <v/>
      </c>
      <c r="K613" s="44" t="str">
        <f>IF(J613="","",IF(COUNTIF($J$4:J613,J613)=0,"",(COUNTIF($J$4:J613,J613))))</f>
        <v/>
      </c>
      <c r="L613" s="44" t="str">
        <f>IF(K613="","",J613&amp;" _ "&amp;COUNTIF($J$4:J613,J613)&amp;"_"&amp;N613)</f>
        <v/>
      </c>
      <c r="M613" s="45" t="str">
        <f t="shared" si="264"/>
        <v/>
      </c>
      <c r="N613" s="44" t="str">
        <f t="shared" si="265"/>
        <v/>
      </c>
      <c r="O613" s="57" t="str">
        <f t="shared" si="266"/>
        <v/>
      </c>
      <c r="P613" s="48" t="str" cm="1">
        <f t="array" ref="P613">IFERROR(IF(C613="P",G613,IF($K613=1,$M613,$M613+LOOKUP(2,1/($J$4:$J612=J613),$P$4:$P612))),"")</f>
        <v/>
      </c>
      <c r="Q613" s="57" t="str" cm="1">
        <f t="array" ref="Q613">IFERROR(IF(OR(C613="P",C613="A",C613="R"),F613,IF($K613=1,F613,IF(LOOKUP(2,1/($J$4:$J612=$J613),$P$4:$P612)=0,$F613,IF(AND($C613="C",LOOKUP(2,1/($J$4:$J612=$J613),$P$4:$P612)&gt;0),(F613*G613+LOOKUP(2,1/($J$4:$J612=$J613),$P$4:$P612)*LOOKUP(2,1/($J$4:$J612=$J613),$Q$4:$Q612))/$P613,IF(AND($C613="C",LOOKUP(2,1/($J$4:$J612=$J613),$P$4:$P612)&lt;0),LOOKUP(2,1/($J$4:$J612=$J613),$Q$4:$Q612),IF(AND($C613="V",LOOKUP(2,1/($J$4:$J612=$J613),$P$4:$P612)&lt;0),((-1*(F613*G613))+LOOKUP(2,1/($J$4:$J612=$J613),$P$4:$P612)*LOOKUP(2,1/($J$4:$J612=$J613),$Q$4:$Q612))/$P613,IF(AND($C613="V",LOOKUP(2,1/($J$4:$J612=$J613),$P$4:$P612)&gt;0),LOOKUP(2,1/($J$4:$J612=$J613),$Q$4:$Q612),""))))))),"")</f>
        <v/>
      </c>
      <c r="R613" s="49" t="str">
        <f t="shared" si="269"/>
        <v/>
      </c>
      <c r="S613" s="49" t="str">
        <f t="shared" si="255"/>
        <v/>
      </c>
      <c r="T613" s="49" t="str">
        <f t="shared" si="267"/>
        <v/>
      </c>
      <c r="U613" s="49" t="str">
        <f>IFERROR(IF(C613="P",S613,IF(K613=1,0,IF(OR(LOOKUP(2,1/($E$4:$E612=$E613),$P$4:$P612)=0,AND($C613="C",$N613="LONG"),AND(C613="V",N613="SHORT")),0,S613+(M613*Q613)))),"")</f>
        <v/>
      </c>
      <c r="V613" s="49" t="str">
        <f t="shared" si="268"/>
        <v/>
      </c>
      <c r="W613" s="50" t="str">
        <f t="shared" si="262"/>
        <v/>
      </c>
      <c r="Y613" s="51" t="str">
        <f t="shared" si="249"/>
        <v/>
      </c>
      <c r="Z613" s="50" t="str">
        <f t="shared" si="256"/>
        <v/>
      </c>
      <c r="AA613" s="50" t="str">
        <f t="shared" si="247"/>
        <v/>
      </c>
      <c r="AB613" s="50" t="str">
        <f t="shared" si="250"/>
        <v/>
      </c>
      <c r="AC613" s="58" t="str">
        <f t="shared" si="251"/>
        <v/>
      </c>
      <c r="AD613" s="53" t="str">
        <f t="shared" si="248"/>
        <v/>
      </c>
      <c r="AE613" s="53" t="str">
        <f t="shared" si="252"/>
        <v/>
      </c>
      <c r="AF613" s="59" t="str">
        <f t="shared" si="253"/>
        <v/>
      </c>
      <c r="AG613" s="40" t="str">
        <f>C613&amp;COUNTIFS($C$3:C613,"V")</f>
        <v>0</v>
      </c>
      <c r="AH613" s="266" t="str">
        <f t="shared" si="245"/>
        <v/>
      </c>
      <c r="AI613" s="56" t="str">
        <f t="shared" si="257"/>
        <v/>
      </c>
      <c r="AJ613" s="265" t="str">
        <f t="shared" si="258"/>
        <v/>
      </c>
      <c r="AK613" s="267" t="str">
        <f t="shared" si="259"/>
        <v/>
      </c>
      <c r="AL613" s="267" t="str">
        <f t="shared" si="260"/>
        <v/>
      </c>
      <c r="AM613" s="40" t="str">
        <f t="shared" si="261"/>
        <v/>
      </c>
      <c r="AN613" s="267">
        <f t="shared" si="254"/>
        <v>0</v>
      </c>
      <c r="CE613" s="279"/>
    </row>
    <row r="614" spans="1:83" s="40" customFormat="1" ht="12.75">
      <c r="A614" s="227"/>
      <c r="B614" s="88"/>
      <c r="C614" s="89"/>
      <c r="D614" s="90"/>
      <c r="E614" s="89"/>
      <c r="F614" s="91"/>
      <c r="G614" s="304"/>
      <c r="H614" s="41"/>
      <c r="I614" s="42" t="str">
        <f t="shared" si="263"/>
        <v/>
      </c>
      <c r="J614" s="43" t="str">
        <f t="shared" si="246"/>
        <v/>
      </c>
      <c r="K614" s="44" t="str">
        <f>IF(J614="","",IF(COUNTIF($J$4:J614,J614)=0,"",(COUNTIF($J$4:J614,J614))))</f>
        <v/>
      </c>
      <c r="L614" s="44" t="str">
        <f>IF(K614="","",J614&amp;" _ "&amp;COUNTIF($J$4:J614,J614)&amp;"_"&amp;N614)</f>
        <v/>
      </c>
      <c r="M614" s="45" t="str">
        <f t="shared" si="264"/>
        <v/>
      </c>
      <c r="N614" s="44" t="str">
        <f t="shared" si="265"/>
        <v/>
      </c>
      <c r="O614" s="57" t="str">
        <f t="shared" si="266"/>
        <v/>
      </c>
      <c r="P614" s="48" t="str" cm="1">
        <f t="array" ref="P614">IFERROR(IF(C614="P",G614,IF($K614=1,$M614,$M614+LOOKUP(2,1/($J$4:$J613=J614),$P$4:$P613))),"")</f>
        <v/>
      </c>
      <c r="Q614" s="57" t="str" cm="1">
        <f t="array" ref="Q614">IFERROR(IF(OR(C614="P",C614="A",C614="R"),F614,IF($K614=1,F614,IF(LOOKUP(2,1/($J$4:$J613=$J614),$P$4:$P613)=0,$F614,IF(AND($C614="C",LOOKUP(2,1/($J$4:$J613=$J614),$P$4:$P613)&gt;0),(F614*G614+LOOKUP(2,1/($J$4:$J613=$J614),$P$4:$P613)*LOOKUP(2,1/($J$4:$J613=$J614),$Q$4:$Q613))/$P614,IF(AND($C614="C",LOOKUP(2,1/($J$4:$J613=$J614),$P$4:$P613)&lt;0),LOOKUP(2,1/($J$4:$J613=$J614),$Q$4:$Q613),IF(AND($C614="V",LOOKUP(2,1/($J$4:$J613=$J614),$P$4:$P613)&lt;0),((-1*(F614*G614))+LOOKUP(2,1/($J$4:$J613=$J614),$P$4:$P613)*LOOKUP(2,1/($J$4:$J613=$J614),$Q$4:$Q613))/$P614,IF(AND($C614="V",LOOKUP(2,1/($J$4:$J613=$J614),$P$4:$P613)&gt;0),LOOKUP(2,1/($J$4:$J613=$J614),$Q$4:$Q613),""))))))),"")</f>
        <v/>
      </c>
      <c r="R614" s="49" t="str">
        <f t="shared" si="269"/>
        <v/>
      </c>
      <c r="S614" s="49" t="str">
        <f t="shared" si="255"/>
        <v/>
      </c>
      <c r="T614" s="49" t="str">
        <f t="shared" si="267"/>
        <v/>
      </c>
      <c r="U614" s="49" t="str">
        <f>IFERROR(IF(C614="P",S614,IF(K614=1,0,IF(OR(LOOKUP(2,1/($E$4:$E613=$E614),$P$4:$P613)=0,AND($C614="C",$N614="LONG"),AND(C614="V",N614="SHORT")),0,S614+(M614*Q614)))),"")</f>
        <v/>
      </c>
      <c r="V614" s="49" t="str">
        <f t="shared" si="268"/>
        <v/>
      </c>
      <c r="W614" s="50" t="str">
        <f t="shared" si="262"/>
        <v/>
      </c>
      <c r="Y614" s="51" t="str">
        <f t="shared" si="249"/>
        <v/>
      </c>
      <c r="Z614" s="50" t="str">
        <f t="shared" si="256"/>
        <v/>
      </c>
      <c r="AA614" s="50" t="str">
        <f t="shared" si="247"/>
        <v/>
      </c>
      <c r="AB614" s="50" t="str">
        <f t="shared" si="250"/>
        <v/>
      </c>
      <c r="AC614" s="58" t="str">
        <f t="shared" si="251"/>
        <v/>
      </c>
      <c r="AD614" s="53" t="str">
        <f t="shared" si="248"/>
        <v/>
      </c>
      <c r="AE614" s="53" t="str">
        <f t="shared" si="252"/>
        <v/>
      </c>
      <c r="AF614" s="59" t="str">
        <f t="shared" si="253"/>
        <v/>
      </c>
      <c r="AG614" s="40" t="str">
        <f>C614&amp;COUNTIFS($C$3:C614,"V")</f>
        <v>0</v>
      </c>
      <c r="AH614" s="266" t="str">
        <f t="shared" si="245"/>
        <v/>
      </c>
      <c r="AI614" s="56" t="str">
        <f t="shared" si="257"/>
        <v/>
      </c>
      <c r="AJ614" s="265" t="str">
        <f t="shared" si="258"/>
        <v/>
      </c>
      <c r="AK614" s="267" t="str">
        <f t="shared" si="259"/>
        <v/>
      </c>
      <c r="AL614" s="267" t="str">
        <f t="shared" si="260"/>
        <v/>
      </c>
      <c r="AM614" s="40" t="str">
        <f t="shared" si="261"/>
        <v/>
      </c>
      <c r="AN614" s="267">
        <f t="shared" si="254"/>
        <v>0</v>
      </c>
      <c r="CE614" s="279"/>
    </row>
    <row r="615" spans="1:83" s="40" customFormat="1" ht="12.75">
      <c r="A615" s="227"/>
      <c r="B615" s="88"/>
      <c r="C615" s="89"/>
      <c r="D615" s="90"/>
      <c r="E615" s="89"/>
      <c r="F615" s="91"/>
      <c r="G615" s="304"/>
      <c r="H615" s="41"/>
      <c r="I615" s="42" t="str">
        <f t="shared" si="263"/>
        <v/>
      </c>
      <c r="J615" s="43" t="str">
        <f t="shared" si="246"/>
        <v/>
      </c>
      <c r="K615" s="44" t="str">
        <f>IF(J615="","",IF(COUNTIF($J$4:J615,J615)=0,"",(COUNTIF($J$4:J615,J615))))</f>
        <v/>
      </c>
      <c r="L615" s="44" t="str">
        <f>IF(K615="","",J615&amp;" _ "&amp;COUNTIF($J$4:J615,J615)&amp;"_"&amp;N615)</f>
        <v/>
      </c>
      <c r="M615" s="45" t="str">
        <f t="shared" si="264"/>
        <v/>
      </c>
      <c r="N615" s="44" t="str">
        <f t="shared" si="265"/>
        <v/>
      </c>
      <c r="O615" s="57" t="str">
        <f t="shared" si="266"/>
        <v/>
      </c>
      <c r="P615" s="48" t="str" cm="1">
        <f t="array" ref="P615">IFERROR(IF(C615="P",G615,IF($K615=1,$M615,$M615+LOOKUP(2,1/($J$4:$J614=J615),$P$4:$P614))),"")</f>
        <v/>
      </c>
      <c r="Q615" s="57" t="str" cm="1">
        <f t="array" ref="Q615">IFERROR(IF(OR(C615="P",C615="A",C615="R"),F615,IF($K615=1,F615,IF(LOOKUP(2,1/($J$4:$J614=$J615),$P$4:$P614)=0,$F615,IF(AND($C615="C",LOOKUP(2,1/($J$4:$J614=$J615),$P$4:$P614)&gt;0),(F615*G615+LOOKUP(2,1/($J$4:$J614=$J615),$P$4:$P614)*LOOKUP(2,1/($J$4:$J614=$J615),$Q$4:$Q614))/$P615,IF(AND($C615="C",LOOKUP(2,1/($J$4:$J614=$J615),$P$4:$P614)&lt;0),LOOKUP(2,1/($J$4:$J614=$J615),$Q$4:$Q614),IF(AND($C615="V",LOOKUP(2,1/($J$4:$J614=$J615),$P$4:$P614)&lt;0),((-1*(F615*G615))+LOOKUP(2,1/($J$4:$J614=$J615),$P$4:$P614)*LOOKUP(2,1/($J$4:$J614=$J615),$Q$4:$Q614))/$P615,IF(AND($C615="V",LOOKUP(2,1/($J$4:$J614=$J615),$P$4:$P614)&gt;0),LOOKUP(2,1/($J$4:$J614=$J615),$Q$4:$Q614),""))))))),"")</f>
        <v/>
      </c>
      <c r="R615" s="49" t="str">
        <f t="shared" si="269"/>
        <v/>
      </c>
      <c r="S615" s="49" t="str">
        <f t="shared" si="255"/>
        <v/>
      </c>
      <c r="T615" s="49" t="str">
        <f t="shared" si="267"/>
        <v/>
      </c>
      <c r="U615" s="49" t="str">
        <f>IFERROR(IF(C615="P",S615,IF(K615=1,0,IF(OR(LOOKUP(2,1/($E$4:$E614=$E615),$P$4:$P614)=0,AND($C615="C",$N615="LONG"),AND(C615="V",N615="SHORT")),0,S615+(M615*Q615)))),"")</f>
        <v/>
      </c>
      <c r="V615" s="49" t="str">
        <f t="shared" si="268"/>
        <v/>
      </c>
      <c r="W615" s="50" t="str">
        <f t="shared" si="262"/>
        <v/>
      </c>
      <c r="Y615" s="51" t="str">
        <f t="shared" si="249"/>
        <v/>
      </c>
      <c r="Z615" s="50" t="str">
        <f t="shared" si="256"/>
        <v/>
      </c>
      <c r="AA615" s="50" t="str">
        <f t="shared" si="247"/>
        <v/>
      </c>
      <c r="AB615" s="50" t="str">
        <f t="shared" si="250"/>
        <v/>
      </c>
      <c r="AC615" s="58" t="str">
        <f t="shared" si="251"/>
        <v/>
      </c>
      <c r="AD615" s="53" t="str">
        <f t="shared" si="248"/>
        <v/>
      </c>
      <c r="AE615" s="53" t="str">
        <f t="shared" si="252"/>
        <v/>
      </c>
      <c r="AF615" s="59" t="str">
        <f t="shared" si="253"/>
        <v/>
      </c>
      <c r="AG615" s="40" t="str">
        <f>C615&amp;COUNTIFS($C$3:C615,"V")</f>
        <v>0</v>
      </c>
      <c r="AH615" s="266" t="str">
        <f t="shared" si="245"/>
        <v/>
      </c>
      <c r="AI615" s="56" t="str">
        <f t="shared" si="257"/>
        <v/>
      </c>
      <c r="AJ615" s="265" t="str">
        <f t="shared" si="258"/>
        <v/>
      </c>
      <c r="AK615" s="267" t="str">
        <f t="shared" si="259"/>
        <v/>
      </c>
      <c r="AL615" s="267" t="str">
        <f t="shared" si="260"/>
        <v/>
      </c>
      <c r="AM615" s="40" t="str">
        <f t="shared" si="261"/>
        <v/>
      </c>
      <c r="AN615" s="267">
        <f t="shared" si="254"/>
        <v>0</v>
      </c>
      <c r="CE615" s="279"/>
    </row>
    <row r="616" spans="1:83" s="40" customFormat="1" ht="12.75">
      <c r="A616" s="227"/>
      <c r="B616" s="88"/>
      <c r="C616" s="89"/>
      <c r="D616" s="90"/>
      <c r="E616" s="89"/>
      <c r="F616" s="91"/>
      <c r="G616" s="304"/>
      <c r="H616" s="41"/>
      <c r="I616" s="42" t="str">
        <f t="shared" si="263"/>
        <v/>
      </c>
      <c r="J616" s="43" t="str">
        <f t="shared" si="246"/>
        <v/>
      </c>
      <c r="K616" s="44" t="str">
        <f>IF(J616="","",IF(COUNTIF($J$4:J616,J616)=0,"",(COUNTIF($J$4:J616,J616))))</f>
        <v/>
      </c>
      <c r="L616" s="44" t="str">
        <f>IF(K616="","",J616&amp;" _ "&amp;COUNTIF($J$4:J616,J616)&amp;"_"&amp;N616)</f>
        <v/>
      </c>
      <c r="M616" s="45" t="str">
        <f t="shared" si="264"/>
        <v/>
      </c>
      <c r="N616" s="44" t="str">
        <f t="shared" si="265"/>
        <v/>
      </c>
      <c r="O616" s="57" t="str">
        <f t="shared" si="266"/>
        <v/>
      </c>
      <c r="P616" s="48" t="str" cm="1">
        <f t="array" ref="P616">IFERROR(IF(C616="P",G616,IF($K616=1,$M616,$M616+LOOKUP(2,1/($J$4:$J615=J616),$P$4:$P615))),"")</f>
        <v/>
      </c>
      <c r="Q616" s="57" t="str" cm="1">
        <f t="array" ref="Q616">IFERROR(IF(OR(C616="P",C616="A",C616="R"),F616,IF($K616=1,F616,IF(LOOKUP(2,1/($J$4:$J615=$J616),$P$4:$P615)=0,$F616,IF(AND($C616="C",LOOKUP(2,1/($J$4:$J615=$J616),$P$4:$P615)&gt;0),(F616*G616+LOOKUP(2,1/($J$4:$J615=$J616),$P$4:$P615)*LOOKUP(2,1/($J$4:$J615=$J616),$Q$4:$Q615))/$P616,IF(AND($C616="C",LOOKUP(2,1/($J$4:$J615=$J616),$P$4:$P615)&lt;0),LOOKUP(2,1/($J$4:$J615=$J616),$Q$4:$Q615),IF(AND($C616="V",LOOKUP(2,1/($J$4:$J615=$J616),$P$4:$P615)&lt;0),((-1*(F616*G616))+LOOKUP(2,1/($J$4:$J615=$J616),$P$4:$P615)*LOOKUP(2,1/($J$4:$J615=$J616),$Q$4:$Q615))/$P616,IF(AND($C616="V",LOOKUP(2,1/($J$4:$J615=$J616),$P$4:$P615)&gt;0),LOOKUP(2,1/($J$4:$J615=$J616),$Q$4:$Q615),""))))))),"")</f>
        <v/>
      </c>
      <c r="R616" s="49" t="str">
        <f t="shared" si="269"/>
        <v/>
      </c>
      <c r="S616" s="49" t="str">
        <f t="shared" si="255"/>
        <v/>
      </c>
      <c r="T616" s="49" t="str">
        <f t="shared" si="267"/>
        <v/>
      </c>
      <c r="U616" s="49" t="str">
        <f>IFERROR(IF(C616="P",S616,IF(K616=1,0,IF(OR(LOOKUP(2,1/($E$4:$E615=$E616),$P$4:$P615)=0,AND($C616="C",$N616="LONG"),AND(C616="V",N616="SHORT")),0,S616+(M616*Q616)))),"")</f>
        <v/>
      </c>
      <c r="V616" s="49" t="str">
        <f t="shared" si="268"/>
        <v/>
      </c>
      <c r="W616" s="50" t="str">
        <f t="shared" si="262"/>
        <v/>
      </c>
      <c r="Y616" s="51" t="str">
        <f t="shared" si="249"/>
        <v/>
      </c>
      <c r="Z616" s="50" t="str">
        <f t="shared" si="256"/>
        <v/>
      </c>
      <c r="AA616" s="50" t="str">
        <f t="shared" si="247"/>
        <v/>
      </c>
      <c r="AB616" s="50" t="str">
        <f t="shared" si="250"/>
        <v/>
      </c>
      <c r="AC616" s="58" t="str">
        <f t="shared" si="251"/>
        <v/>
      </c>
      <c r="AD616" s="53" t="str">
        <f t="shared" si="248"/>
        <v/>
      </c>
      <c r="AE616" s="53" t="str">
        <f t="shared" si="252"/>
        <v/>
      </c>
      <c r="AF616" s="59" t="str">
        <f t="shared" si="253"/>
        <v/>
      </c>
      <c r="AG616" s="40" t="str">
        <f>C616&amp;COUNTIFS($C$3:C616,"V")</f>
        <v>0</v>
      </c>
      <c r="AH616" s="266" t="str">
        <f t="shared" si="245"/>
        <v/>
      </c>
      <c r="AI616" s="56" t="str">
        <f t="shared" si="257"/>
        <v/>
      </c>
      <c r="AJ616" s="265" t="str">
        <f t="shared" si="258"/>
        <v/>
      </c>
      <c r="AK616" s="267" t="str">
        <f t="shared" si="259"/>
        <v/>
      </c>
      <c r="AL616" s="267" t="str">
        <f t="shared" si="260"/>
        <v/>
      </c>
      <c r="AM616" s="40" t="str">
        <f t="shared" si="261"/>
        <v/>
      </c>
      <c r="AN616" s="267">
        <f t="shared" si="254"/>
        <v>0</v>
      </c>
      <c r="CE616" s="279"/>
    </row>
    <row r="617" spans="1:83" s="40" customFormat="1" ht="12.75">
      <c r="A617" s="227"/>
      <c r="B617" s="88"/>
      <c r="C617" s="89"/>
      <c r="D617" s="90"/>
      <c r="E617" s="89"/>
      <c r="F617" s="91"/>
      <c r="G617" s="304"/>
      <c r="H617" s="41"/>
      <c r="I617" s="42" t="str">
        <f t="shared" si="263"/>
        <v/>
      </c>
      <c r="J617" s="43" t="str">
        <f t="shared" si="246"/>
        <v/>
      </c>
      <c r="K617" s="44" t="str">
        <f>IF(J617="","",IF(COUNTIF($J$4:J617,J617)=0,"",(COUNTIF($J$4:J617,J617))))</f>
        <v/>
      </c>
      <c r="L617" s="44" t="str">
        <f>IF(K617="","",J617&amp;" _ "&amp;COUNTIF($J$4:J617,J617)&amp;"_"&amp;N617)</f>
        <v/>
      </c>
      <c r="M617" s="45" t="str">
        <f t="shared" si="264"/>
        <v/>
      </c>
      <c r="N617" s="44" t="str">
        <f t="shared" si="265"/>
        <v/>
      </c>
      <c r="O617" s="57" t="str">
        <f t="shared" si="266"/>
        <v/>
      </c>
      <c r="P617" s="48" t="str" cm="1">
        <f t="array" ref="P617">IFERROR(IF(C617="P",G617,IF($K617=1,$M617,$M617+LOOKUP(2,1/($J$4:$J616=J617),$P$4:$P616))),"")</f>
        <v/>
      </c>
      <c r="Q617" s="57" t="str" cm="1">
        <f t="array" ref="Q617">IFERROR(IF(OR(C617="P",C617="A",C617="R"),F617,IF($K617=1,F617,IF(LOOKUP(2,1/($J$4:$J616=$J617),$P$4:$P616)=0,$F617,IF(AND($C617="C",LOOKUP(2,1/($J$4:$J616=$J617),$P$4:$P616)&gt;0),(F617*G617+LOOKUP(2,1/($J$4:$J616=$J617),$P$4:$P616)*LOOKUP(2,1/($J$4:$J616=$J617),$Q$4:$Q616))/$P617,IF(AND($C617="C",LOOKUP(2,1/($J$4:$J616=$J617),$P$4:$P616)&lt;0),LOOKUP(2,1/($J$4:$J616=$J617),$Q$4:$Q616),IF(AND($C617="V",LOOKUP(2,1/($J$4:$J616=$J617),$P$4:$P616)&lt;0),((-1*(F617*G617))+LOOKUP(2,1/($J$4:$J616=$J617),$P$4:$P616)*LOOKUP(2,1/($J$4:$J616=$J617),$Q$4:$Q616))/$P617,IF(AND($C617="V",LOOKUP(2,1/($J$4:$J616=$J617),$P$4:$P616)&gt;0),LOOKUP(2,1/($J$4:$J616=$J617),$Q$4:$Q616),""))))))),"")</f>
        <v/>
      </c>
      <c r="R617" s="49" t="str">
        <f t="shared" si="269"/>
        <v/>
      </c>
      <c r="S617" s="49" t="str">
        <f t="shared" si="255"/>
        <v/>
      </c>
      <c r="T617" s="49" t="str">
        <f t="shared" si="267"/>
        <v/>
      </c>
      <c r="U617" s="49" t="str">
        <f>IFERROR(IF(C617="P",S617,IF(K617=1,0,IF(OR(LOOKUP(2,1/($E$4:$E616=$E617),$P$4:$P616)=0,AND($C617="C",$N617="LONG"),AND(C617="V",N617="SHORT")),0,S617+(M617*Q617)))),"")</f>
        <v/>
      </c>
      <c r="V617" s="49" t="str">
        <f t="shared" si="268"/>
        <v/>
      </c>
      <c r="W617" s="50" t="str">
        <f t="shared" si="262"/>
        <v/>
      </c>
      <c r="Y617" s="51" t="str">
        <f t="shared" si="249"/>
        <v/>
      </c>
      <c r="Z617" s="50" t="str">
        <f t="shared" si="256"/>
        <v/>
      </c>
      <c r="AA617" s="50" t="str">
        <f t="shared" si="247"/>
        <v/>
      </c>
      <c r="AB617" s="50" t="str">
        <f t="shared" si="250"/>
        <v/>
      </c>
      <c r="AC617" s="58" t="str">
        <f t="shared" si="251"/>
        <v/>
      </c>
      <c r="AD617" s="53" t="str">
        <f t="shared" si="248"/>
        <v/>
      </c>
      <c r="AE617" s="53" t="str">
        <f t="shared" si="252"/>
        <v/>
      </c>
      <c r="AF617" s="59" t="str">
        <f t="shared" si="253"/>
        <v/>
      </c>
      <c r="AG617" s="40" t="str">
        <f>C617&amp;COUNTIFS($C$3:C617,"V")</f>
        <v>0</v>
      </c>
      <c r="AH617" s="266" t="str">
        <f t="shared" si="245"/>
        <v/>
      </c>
      <c r="AI617" s="56" t="str">
        <f t="shared" si="257"/>
        <v/>
      </c>
      <c r="AJ617" s="265" t="str">
        <f t="shared" si="258"/>
        <v/>
      </c>
      <c r="AK617" s="267" t="str">
        <f t="shared" si="259"/>
        <v/>
      </c>
      <c r="AL617" s="267" t="str">
        <f t="shared" si="260"/>
        <v/>
      </c>
      <c r="AM617" s="40" t="str">
        <f t="shared" si="261"/>
        <v/>
      </c>
      <c r="AN617" s="267">
        <f t="shared" si="254"/>
        <v>0</v>
      </c>
      <c r="CE617" s="279"/>
    </row>
    <row r="618" spans="1:83" s="40" customFormat="1" ht="12.75">
      <c r="A618" s="227"/>
      <c r="B618" s="88"/>
      <c r="C618" s="89"/>
      <c r="D618" s="90"/>
      <c r="E618" s="89"/>
      <c r="F618" s="91"/>
      <c r="G618" s="304"/>
      <c r="H618" s="41"/>
      <c r="I618" s="42" t="str">
        <f t="shared" si="263"/>
        <v/>
      </c>
      <c r="J618" s="43" t="str">
        <f t="shared" si="246"/>
        <v/>
      </c>
      <c r="K618" s="44" t="str">
        <f>IF(J618="","",IF(COUNTIF($J$4:J618,J618)=0,"",(COUNTIF($J$4:J618,J618))))</f>
        <v/>
      </c>
      <c r="L618" s="44" t="str">
        <f>IF(K618="","",J618&amp;" _ "&amp;COUNTIF($J$4:J618,J618)&amp;"_"&amp;N618)</f>
        <v/>
      </c>
      <c r="M618" s="45" t="str">
        <f t="shared" si="264"/>
        <v/>
      </c>
      <c r="N618" s="44" t="str">
        <f t="shared" si="265"/>
        <v/>
      </c>
      <c r="O618" s="57" t="str">
        <f t="shared" si="266"/>
        <v/>
      </c>
      <c r="P618" s="48" t="str" cm="1">
        <f t="array" ref="P618">IFERROR(IF(C618="P",G618,IF($K618=1,$M618,$M618+LOOKUP(2,1/($J$4:$J617=J618),$P$4:$P617))),"")</f>
        <v/>
      </c>
      <c r="Q618" s="57" t="str" cm="1">
        <f t="array" ref="Q618">IFERROR(IF(OR(C618="P",C618="A",C618="R"),F618,IF($K618=1,F618,IF(LOOKUP(2,1/($J$4:$J617=$J618),$P$4:$P617)=0,$F618,IF(AND($C618="C",LOOKUP(2,1/($J$4:$J617=$J618),$P$4:$P617)&gt;0),(F618*G618+LOOKUP(2,1/($J$4:$J617=$J618),$P$4:$P617)*LOOKUP(2,1/($J$4:$J617=$J618),$Q$4:$Q617))/$P618,IF(AND($C618="C",LOOKUP(2,1/($J$4:$J617=$J618),$P$4:$P617)&lt;0),LOOKUP(2,1/($J$4:$J617=$J618),$Q$4:$Q617),IF(AND($C618="V",LOOKUP(2,1/($J$4:$J617=$J618),$P$4:$P617)&lt;0),((-1*(F618*G618))+LOOKUP(2,1/($J$4:$J617=$J618),$P$4:$P617)*LOOKUP(2,1/($J$4:$J617=$J618),$Q$4:$Q617))/$P618,IF(AND($C618="V",LOOKUP(2,1/($J$4:$J617=$J618),$P$4:$P617)&gt;0),LOOKUP(2,1/($J$4:$J617=$J618),$Q$4:$Q617),""))))))),"")</f>
        <v/>
      </c>
      <c r="R618" s="49" t="str">
        <f t="shared" si="269"/>
        <v/>
      </c>
      <c r="S618" s="49" t="str">
        <f t="shared" si="255"/>
        <v/>
      </c>
      <c r="T618" s="49" t="str">
        <f t="shared" si="267"/>
        <v/>
      </c>
      <c r="U618" s="49" t="str">
        <f>IFERROR(IF(C618="P",S618,IF(K618=1,0,IF(OR(LOOKUP(2,1/($E$4:$E617=$E618),$P$4:$P617)=0,AND($C618="C",$N618="LONG"),AND(C618="V",N618="SHORT")),0,S618+(M618*Q618)))),"")</f>
        <v/>
      </c>
      <c r="V618" s="49" t="str">
        <f t="shared" si="268"/>
        <v/>
      </c>
      <c r="W618" s="50" t="str">
        <f t="shared" si="262"/>
        <v/>
      </c>
      <c r="Y618" s="51" t="str">
        <f t="shared" si="249"/>
        <v/>
      </c>
      <c r="Z618" s="50" t="str">
        <f t="shared" si="256"/>
        <v/>
      </c>
      <c r="AA618" s="50" t="str">
        <f t="shared" si="247"/>
        <v/>
      </c>
      <c r="AB618" s="50" t="str">
        <f t="shared" si="250"/>
        <v/>
      </c>
      <c r="AC618" s="58" t="str">
        <f t="shared" si="251"/>
        <v/>
      </c>
      <c r="AD618" s="53" t="str">
        <f t="shared" si="248"/>
        <v/>
      </c>
      <c r="AE618" s="53" t="str">
        <f t="shared" si="252"/>
        <v/>
      </c>
      <c r="AF618" s="59" t="str">
        <f t="shared" si="253"/>
        <v/>
      </c>
      <c r="AG618" s="40" t="str">
        <f>C618&amp;COUNTIFS($C$3:C618,"V")</f>
        <v>0</v>
      </c>
      <c r="AH618" s="266" t="str">
        <f t="shared" si="245"/>
        <v/>
      </c>
      <c r="AI618" s="56" t="str">
        <f t="shared" si="257"/>
        <v/>
      </c>
      <c r="AJ618" s="265" t="str">
        <f t="shared" si="258"/>
        <v/>
      </c>
      <c r="AK618" s="267" t="str">
        <f t="shared" si="259"/>
        <v/>
      </c>
      <c r="AL618" s="267" t="str">
        <f t="shared" si="260"/>
        <v/>
      </c>
      <c r="AM618" s="40" t="str">
        <f t="shared" si="261"/>
        <v/>
      </c>
      <c r="AN618" s="267">
        <f t="shared" si="254"/>
        <v>0</v>
      </c>
      <c r="CE618" s="279"/>
    </row>
    <row r="619" spans="1:83" s="40" customFormat="1" ht="12.75">
      <c r="A619" s="227"/>
      <c r="B619" s="88"/>
      <c r="C619" s="89"/>
      <c r="D619" s="90"/>
      <c r="E619" s="89"/>
      <c r="F619" s="91"/>
      <c r="G619" s="304"/>
      <c r="H619" s="41"/>
      <c r="I619" s="42" t="str">
        <f t="shared" si="263"/>
        <v/>
      </c>
      <c r="J619" s="43" t="str">
        <f t="shared" si="246"/>
        <v/>
      </c>
      <c r="K619" s="44" t="str">
        <f>IF(J619="","",IF(COUNTIF($J$4:J619,J619)=0,"",(COUNTIF($J$4:J619,J619))))</f>
        <v/>
      </c>
      <c r="L619" s="44" t="str">
        <f>IF(K619="","",J619&amp;" _ "&amp;COUNTIF($J$4:J619,J619)&amp;"_"&amp;N619)</f>
        <v/>
      </c>
      <c r="M619" s="45" t="str">
        <f t="shared" si="264"/>
        <v/>
      </c>
      <c r="N619" s="44" t="str">
        <f t="shared" si="265"/>
        <v/>
      </c>
      <c r="O619" s="57" t="str">
        <f t="shared" si="266"/>
        <v/>
      </c>
      <c r="P619" s="48" t="str" cm="1">
        <f t="array" ref="P619">IFERROR(IF(C619="P",G619,IF($K619=1,$M619,$M619+LOOKUP(2,1/($J$4:$J618=J619),$P$4:$P618))),"")</f>
        <v/>
      </c>
      <c r="Q619" s="57" t="str" cm="1">
        <f t="array" ref="Q619">IFERROR(IF(OR(C619="P",C619="A",C619="R"),F619,IF($K619=1,F619,IF(LOOKUP(2,1/($J$4:$J618=$J619),$P$4:$P618)=0,$F619,IF(AND($C619="C",LOOKUP(2,1/($J$4:$J618=$J619),$P$4:$P618)&gt;0),(F619*G619+LOOKUP(2,1/($J$4:$J618=$J619),$P$4:$P618)*LOOKUP(2,1/($J$4:$J618=$J619),$Q$4:$Q618))/$P619,IF(AND($C619="C",LOOKUP(2,1/($J$4:$J618=$J619),$P$4:$P618)&lt;0),LOOKUP(2,1/($J$4:$J618=$J619),$Q$4:$Q618),IF(AND($C619="V",LOOKUP(2,1/($J$4:$J618=$J619),$P$4:$P618)&lt;0),((-1*(F619*G619))+LOOKUP(2,1/($J$4:$J618=$J619),$P$4:$P618)*LOOKUP(2,1/($J$4:$J618=$J619),$Q$4:$Q618))/$P619,IF(AND($C619="V",LOOKUP(2,1/($J$4:$J618=$J619),$P$4:$P618)&gt;0),LOOKUP(2,1/($J$4:$J618=$J619),$Q$4:$Q618),""))))))),"")</f>
        <v/>
      </c>
      <c r="R619" s="49" t="str">
        <f t="shared" si="269"/>
        <v/>
      </c>
      <c r="S619" s="49" t="str">
        <f t="shared" si="255"/>
        <v/>
      </c>
      <c r="T619" s="49" t="str">
        <f t="shared" si="267"/>
        <v/>
      </c>
      <c r="U619" s="49" t="str">
        <f>IFERROR(IF(C619="P",S619,IF(K619=1,0,IF(OR(LOOKUP(2,1/($E$4:$E618=$E619),$P$4:$P618)=0,AND($C619="C",$N619="LONG"),AND(C619="V",N619="SHORT")),0,S619+(M619*Q619)))),"")</f>
        <v/>
      </c>
      <c r="V619" s="49" t="str">
        <f t="shared" si="268"/>
        <v/>
      </c>
      <c r="W619" s="50" t="str">
        <f t="shared" si="262"/>
        <v/>
      </c>
      <c r="Y619" s="51" t="str">
        <f t="shared" si="249"/>
        <v/>
      </c>
      <c r="Z619" s="50" t="str">
        <f t="shared" si="256"/>
        <v/>
      </c>
      <c r="AA619" s="50" t="str">
        <f t="shared" si="247"/>
        <v/>
      </c>
      <c r="AB619" s="50" t="str">
        <f t="shared" si="250"/>
        <v/>
      </c>
      <c r="AC619" s="58" t="str">
        <f t="shared" si="251"/>
        <v/>
      </c>
      <c r="AD619" s="53" t="str">
        <f t="shared" si="248"/>
        <v/>
      </c>
      <c r="AE619" s="53" t="str">
        <f t="shared" si="252"/>
        <v/>
      </c>
      <c r="AF619" s="59" t="str">
        <f t="shared" si="253"/>
        <v/>
      </c>
      <c r="AG619" s="40" t="str">
        <f>C619&amp;COUNTIFS($C$3:C619,"V")</f>
        <v>0</v>
      </c>
      <c r="AH619" s="266" t="str">
        <f t="shared" si="245"/>
        <v/>
      </c>
      <c r="AI619" s="56" t="str">
        <f t="shared" si="257"/>
        <v/>
      </c>
      <c r="AJ619" s="265" t="str">
        <f t="shared" si="258"/>
        <v/>
      </c>
      <c r="AK619" s="267" t="str">
        <f t="shared" si="259"/>
        <v/>
      </c>
      <c r="AL619" s="267" t="str">
        <f t="shared" si="260"/>
        <v/>
      </c>
      <c r="AM619" s="40" t="str">
        <f t="shared" si="261"/>
        <v/>
      </c>
      <c r="AN619" s="267">
        <f t="shared" si="254"/>
        <v>0</v>
      </c>
      <c r="CE619" s="279"/>
    </row>
    <row r="620" spans="1:83" s="40" customFormat="1" ht="12.75">
      <c r="A620" s="227"/>
      <c r="B620" s="88"/>
      <c r="C620" s="89"/>
      <c r="D620" s="90"/>
      <c r="E620" s="89"/>
      <c r="F620" s="91"/>
      <c r="G620" s="304"/>
      <c r="H620" s="41"/>
      <c r="I620" s="42" t="str">
        <f t="shared" si="263"/>
        <v/>
      </c>
      <c r="J620" s="43" t="str">
        <f t="shared" si="246"/>
        <v/>
      </c>
      <c r="K620" s="44" t="str">
        <f>IF(J620="","",IF(COUNTIF($J$4:J620,J620)=0,"",(COUNTIF($J$4:J620,J620))))</f>
        <v/>
      </c>
      <c r="L620" s="44" t="str">
        <f>IF(K620="","",J620&amp;" _ "&amp;COUNTIF($J$4:J620,J620)&amp;"_"&amp;N620)</f>
        <v/>
      </c>
      <c r="M620" s="45" t="str">
        <f t="shared" si="264"/>
        <v/>
      </c>
      <c r="N620" s="44" t="str">
        <f t="shared" si="265"/>
        <v/>
      </c>
      <c r="O620" s="57" t="str">
        <f t="shared" si="266"/>
        <v/>
      </c>
      <c r="P620" s="48" t="str" cm="1">
        <f t="array" ref="P620">IFERROR(IF(C620="P",G620,IF($K620=1,$M620,$M620+LOOKUP(2,1/($J$4:$J619=J620),$P$4:$P619))),"")</f>
        <v/>
      </c>
      <c r="Q620" s="57" t="str" cm="1">
        <f t="array" ref="Q620">IFERROR(IF(OR(C620="P",C620="A",C620="R"),F620,IF($K620=1,F620,IF(LOOKUP(2,1/($J$4:$J619=$J620),$P$4:$P619)=0,$F620,IF(AND($C620="C",LOOKUP(2,1/($J$4:$J619=$J620),$P$4:$P619)&gt;0),(F620*G620+LOOKUP(2,1/($J$4:$J619=$J620),$P$4:$P619)*LOOKUP(2,1/($J$4:$J619=$J620),$Q$4:$Q619))/$P620,IF(AND($C620="C",LOOKUP(2,1/($J$4:$J619=$J620),$P$4:$P619)&lt;0),LOOKUP(2,1/($J$4:$J619=$J620),$Q$4:$Q619),IF(AND($C620="V",LOOKUP(2,1/($J$4:$J619=$J620),$P$4:$P619)&lt;0),((-1*(F620*G620))+LOOKUP(2,1/($J$4:$J619=$J620),$P$4:$P619)*LOOKUP(2,1/($J$4:$J619=$J620),$Q$4:$Q619))/$P620,IF(AND($C620="V",LOOKUP(2,1/($J$4:$J619=$J620),$P$4:$P619)&gt;0),LOOKUP(2,1/($J$4:$J619=$J620),$Q$4:$Q619),""))))))),"")</f>
        <v/>
      </c>
      <c r="R620" s="49" t="str">
        <f t="shared" si="269"/>
        <v/>
      </c>
      <c r="S620" s="49" t="str">
        <f t="shared" si="255"/>
        <v/>
      </c>
      <c r="T620" s="49" t="str">
        <f t="shared" si="267"/>
        <v/>
      </c>
      <c r="U620" s="49" t="str">
        <f>IFERROR(IF(C620="P",S620,IF(K620=1,0,IF(OR(LOOKUP(2,1/($E$4:$E619=$E620),$P$4:$P619)=0,AND($C620="C",$N620="LONG"),AND(C620="V",N620="SHORT")),0,S620+(M620*Q620)))),"")</f>
        <v/>
      </c>
      <c r="V620" s="49" t="str">
        <f t="shared" si="268"/>
        <v/>
      </c>
      <c r="W620" s="50" t="str">
        <f t="shared" si="262"/>
        <v/>
      </c>
      <c r="Y620" s="51" t="str">
        <f t="shared" si="249"/>
        <v/>
      </c>
      <c r="Z620" s="50" t="str">
        <f t="shared" si="256"/>
        <v/>
      </c>
      <c r="AA620" s="50" t="str">
        <f t="shared" si="247"/>
        <v/>
      </c>
      <c r="AB620" s="50" t="str">
        <f t="shared" si="250"/>
        <v/>
      </c>
      <c r="AC620" s="58" t="str">
        <f t="shared" si="251"/>
        <v/>
      </c>
      <c r="AD620" s="53" t="str">
        <f t="shared" si="248"/>
        <v/>
      </c>
      <c r="AE620" s="53" t="str">
        <f t="shared" si="252"/>
        <v/>
      </c>
      <c r="AF620" s="59" t="str">
        <f t="shared" si="253"/>
        <v/>
      </c>
      <c r="AG620" s="40" t="str">
        <f>C620&amp;COUNTIFS($C$3:C620,"V")</f>
        <v>0</v>
      </c>
      <c r="AH620" s="266" t="str">
        <f t="shared" si="245"/>
        <v/>
      </c>
      <c r="AI620" s="56" t="str">
        <f t="shared" si="257"/>
        <v/>
      </c>
      <c r="AJ620" s="265" t="str">
        <f t="shared" si="258"/>
        <v/>
      </c>
      <c r="AK620" s="267" t="str">
        <f t="shared" si="259"/>
        <v/>
      </c>
      <c r="AL620" s="267" t="str">
        <f t="shared" si="260"/>
        <v/>
      </c>
      <c r="AM620" s="40" t="str">
        <f t="shared" si="261"/>
        <v/>
      </c>
      <c r="AN620" s="267">
        <f t="shared" si="254"/>
        <v>0</v>
      </c>
      <c r="CE620" s="279"/>
    </row>
    <row r="621" spans="1:83" s="40" customFormat="1" ht="12.75">
      <c r="A621" s="227"/>
      <c r="B621" s="88"/>
      <c r="C621" s="89"/>
      <c r="D621" s="90"/>
      <c r="E621" s="89"/>
      <c r="F621" s="91"/>
      <c r="G621" s="304"/>
      <c r="H621" s="41"/>
      <c r="I621" s="42" t="str">
        <f t="shared" si="263"/>
        <v/>
      </c>
      <c r="J621" s="43" t="str">
        <f t="shared" si="246"/>
        <v/>
      </c>
      <c r="K621" s="44" t="str">
        <f>IF(J621="","",IF(COUNTIF($J$4:J621,J621)=0,"",(COUNTIF($J$4:J621,J621))))</f>
        <v/>
      </c>
      <c r="L621" s="44" t="str">
        <f>IF(K621="","",J621&amp;" _ "&amp;COUNTIF($J$4:J621,J621)&amp;"_"&amp;N621)</f>
        <v/>
      </c>
      <c r="M621" s="45" t="str">
        <f t="shared" si="264"/>
        <v/>
      </c>
      <c r="N621" s="44" t="str">
        <f t="shared" si="265"/>
        <v/>
      </c>
      <c r="O621" s="57" t="str">
        <f t="shared" si="266"/>
        <v/>
      </c>
      <c r="P621" s="48" t="str" cm="1">
        <f t="array" ref="P621">IFERROR(IF(C621="P",G621,IF($K621=1,$M621,$M621+LOOKUP(2,1/($J$4:$J620=J621),$P$4:$P620))),"")</f>
        <v/>
      </c>
      <c r="Q621" s="57" t="str" cm="1">
        <f t="array" ref="Q621">IFERROR(IF(OR(C621="P",C621="A",C621="R"),F621,IF($K621=1,F621,IF(LOOKUP(2,1/($J$4:$J620=$J621),$P$4:$P620)=0,$F621,IF(AND($C621="C",LOOKUP(2,1/($J$4:$J620=$J621),$P$4:$P620)&gt;0),(F621*G621+LOOKUP(2,1/($J$4:$J620=$J621),$P$4:$P620)*LOOKUP(2,1/($J$4:$J620=$J621),$Q$4:$Q620))/$P621,IF(AND($C621="C",LOOKUP(2,1/($J$4:$J620=$J621),$P$4:$P620)&lt;0),LOOKUP(2,1/($J$4:$J620=$J621),$Q$4:$Q620),IF(AND($C621="V",LOOKUP(2,1/($J$4:$J620=$J621),$P$4:$P620)&lt;0),((-1*(F621*G621))+LOOKUP(2,1/($J$4:$J620=$J621),$P$4:$P620)*LOOKUP(2,1/($J$4:$J620=$J621),$Q$4:$Q620))/$P621,IF(AND($C621="V",LOOKUP(2,1/($J$4:$J620=$J621),$P$4:$P620)&gt;0),LOOKUP(2,1/($J$4:$J620=$J621),$Q$4:$Q620),""))))))),"")</f>
        <v/>
      </c>
      <c r="R621" s="49" t="str">
        <f t="shared" si="269"/>
        <v/>
      </c>
      <c r="S621" s="49" t="str">
        <f t="shared" si="255"/>
        <v/>
      </c>
      <c r="T621" s="49" t="str">
        <f t="shared" si="267"/>
        <v/>
      </c>
      <c r="U621" s="49" t="str">
        <f>IFERROR(IF(C621="P",S621,IF(K621=1,0,IF(OR(LOOKUP(2,1/($E$4:$E620=$E621),$P$4:$P620)=0,AND($C621="C",$N621="LONG"),AND(C621="V",N621="SHORT")),0,S621+(M621*Q621)))),"")</f>
        <v/>
      </c>
      <c r="V621" s="49" t="str">
        <f t="shared" si="268"/>
        <v/>
      </c>
      <c r="W621" s="50" t="str">
        <f t="shared" si="262"/>
        <v/>
      </c>
      <c r="Y621" s="51" t="str">
        <f t="shared" si="249"/>
        <v/>
      </c>
      <c r="Z621" s="50" t="str">
        <f t="shared" si="256"/>
        <v/>
      </c>
      <c r="AA621" s="50" t="str">
        <f t="shared" si="247"/>
        <v/>
      </c>
      <c r="AB621" s="50" t="str">
        <f t="shared" si="250"/>
        <v/>
      </c>
      <c r="AC621" s="58" t="str">
        <f t="shared" si="251"/>
        <v/>
      </c>
      <c r="AD621" s="53" t="str">
        <f t="shared" si="248"/>
        <v/>
      </c>
      <c r="AE621" s="53" t="str">
        <f t="shared" si="252"/>
        <v/>
      </c>
      <c r="AF621" s="59" t="str">
        <f t="shared" si="253"/>
        <v/>
      </c>
      <c r="AG621" s="40" t="str">
        <f>C621&amp;COUNTIFS($C$3:C621,"V")</f>
        <v>0</v>
      </c>
      <c r="AH621" s="266" t="str">
        <f t="shared" ref="AH621:AH684" si="270">IF(B621="","",B621)</f>
        <v/>
      </c>
      <c r="AI621" s="56" t="str">
        <f t="shared" si="257"/>
        <v/>
      </c>
      <c r="AJ621" s="265" t="str">
        <f t="shared" si="258"/>
        <v/>
      </c>
      <c r="AK621" s="267" t="str">
        <f t="shared" si="259"/>
        <v/>
      </c>
      <c r="AL621" s="267" t="str">
        <f t="shared" si="260"/>
        <v/>
      </c>
      <c r="AM621" s="40" t="str">
        <f t="shared" si="261"/>
        <v/>
      </c>
      <c r="AN621" s="267">
        <f t="shared" si="254"/>
        <v>0</v>
      </c>
      <c r="CE621" s="279"/>
    </row>
    <row r="622" spans="1:83" s="40" customFormat="1" ht="12.75">
      <c r="A622" s="227"/>
      <c r="B622" s="88"/>
      <c r="C622" s="89"/>
      <c r="D622" s="90"/>
      <c r="E622" s="89"/>
      <c r="F622" s="91"/>
      <c r="G622" s="304"/>
      <c r="H622" s="41"/>
      <c r="I622" s="42" t="str">
        <f t="shared" si="263"/>
        <v/>
      </c>
      <c r="J622" s="43" t="str">
        <f t="shared" si="246"/>
        <v/>
      </c>
      <c r="K622" s="44" t="str">
        <f>IF(J622="","",IF(COUNTIF($J$4:J622,J622)=0,"",(COUNTIF($J$4:J622,J622))))</f>
        <v/>
      </c>
      <c r="L622" s="44" t="str">
        <f>IF(K622="","",J622&amp;" _ "&amp;COUNTIF($J$4:J622,J622)&amp;"_"&amp;N622)</f>
        <v/>
      </c>
      <c r="M622" s="45" t="str">
        <f t="shared" si="264"/>
        <v/>
      </c>
      <c r="N622" s="44" t="str">
        <f t="shared" si="265"/>
        <v/>
      </c>
      <c r="O622" s="57" t="str">
        <f t="shared" si="266"/>
        <v/>
      </c>
      <c r="P622" s="48" t="str" cm="1">
        <f t="array" ref="P622">IFERROR(IF(C622="P",G622,IF($K622=1,$M622,$M622+LOOKUP(2,1/($J$4:$J621=J622),$P$4:$P621))),"")</f>
        <v/>
      </c>
      <c r="Q622" s="57" t="str" cm="1">
        <f t="array" ref="Q622">IFERROR(IF(OR(C622="P",C622="A",C622="R"),F622,IF($K622=1,F622,IF(LOOKUP(2,1/($J$4:$J621=$J622),$P$4:$P621)=0,$F622,IF(AND($C622="C",LOOKUP(2,1/($J$4:$J621=$J622),$P$4:$P621)&gt;0),(F622*G622+LOOKUP(2,1/($J$4:$J621=$J622),$P$4:$P621)*LOOKUP(2,1/($J$4:$J621=$J622),$Q$4:$Q621))/$P622,IF(AND($C622="C",LOOKUP(2,1/($J$4:$J621=$J622),$P$4:$P621)&lt;0),LOOKUP(2,1/($J$4:$J621=$J622),$Q$4:$Q621),IF(AND($C622="V",LOOKUP(2,1/($J$4:$J621=$J622),$P$4:$P621)&lt;0),((-1*(F622*G622))+LOOKUP(2,1/($J$4:$J621=$J622),$P$4:$P621)*LOOKUP(2,1/($J$4:$J621=$J622),$Q$4:$Q621))/$P622,IF(AND($C622="V",LOOKUP(2,1/($J$4:$J621=$J622),$P$4:$P621)&gt;0),LOOKUP(2,1/($J$4:$J621=$J622),$Q$4:$Q621),""))))))),"")</f>
        <v/>
      </c>
      <c r="R622" s="49" t="str">
        <f t="shared" si="269"/>
        <v/>
      </c>
      <c r="S622" s="49" t="str">
        <f t="shared" si="255"/>
        <v/>
      </c>
      <c r="T622" s="49" t="str">
        <f t="shared" si="267"/>
        <v/>
      </c>
      <c r="U622" s="49" t="str">
        <f>IFERROR(IF(C622="P",S622,IF(K622=1,0,IF(OR(LOOKUP(2,1/($E$4:$E621=$E622),$P$4:$P621)=0,AND($C622="C",$N622="LONG"),AND(C622="V",N622="SHORT")),0,S622+(M622*Q622)))),"")</f>
        <v/>
      </c>
      <c r="V622" s="49" t="str">
        <f t="shared" si="268"/>
        <v/>
      </c>
      <c r="W622" s="50" t="str">
        <f t="shared" si="262"/>
        <v/>
      </c>
      <c r="Y622" s="51" t="str">
        <f t="shared" si="249"/>
        <v/>
      </c>
      <c r="Z622" s="50" t="str">
        <f t="shared" si="256"/>
        <v/>
      </c>
      <c r="AA622" s="50" t="str">
        <f t="shared" si="247"/>
        <v/>
      </c>
      <c r="AB622" s="50" t="str">
        <f t="shared" si="250"/>
        <v/>
      </c>
      <c r="AC622" s="58" t="str">
        <f t="shared" si="251"/>
        <v/>
      </c>
      <c r="AD622" s="53" t="str">
        <f t="shared" si="248"/>
        <v/>
      </c>
      <c r="AE622" s="53" t="str">
        <f t="shared" si="252"/>
        <v/>
      </c>
      <c r="AF622" s="59" t="str">
        <f t="shared" si="253"/>
        <v/>
      </c>
      <c r="AG622" s="40" t="str">
        <f>C622&amp;COUNTIFS($C$3:C622,"V")</f>
        <v>0</v>
      </c>
      <c r="AH622" s="266" t="str">
        <f t="shared" si="270"/>
        <v/>
      </c>
      <c r="AI622" s="56" t="str">
        <f t="shared" si="257"/>
        <v/>
      </c>
      <c r="AJ622" s="265" t="str">
        <f t="shared" si="258"/>
        <v/>
      </c>
      <c r="AK622" s="267" t="str">
        <f t="shared" si="259"/>
        <v/>
      </c>
      <c r="AL622" s="267" t="str">
        <f t="shared" si="260"/>
        <v/>
      </c>
      <c r="AM622" s="40" t="str">
        <f t="shared" si="261"/>
        <v/>
      </c>
      <c r="AN622" s="267">
        <f t="shared" si="254"/>
        <v>0</v>
      </c>
      <c r="CE622" s="279"/>
    </row>
    <row r="623" spans="1:83" s="40" customFormat="1" ht="12.75">
      <c r="A623" s="227"/>
      <c r="B623" s="88"/>
      <c r="C623" s="89"/>
      <c r="D623" s="90"/>
      <c r="E623" s="89"/>
      <c r="F623" s="91"/>
      <c r="G623" s="304"/>
      <c r="H623" s="41"/>
      <c r="I623" s="42" t="str">
        <f t="shared" si="263"/>
        <v/>
      </c>
      <c r="J623" s="43" t="str">
        <f t="shared" si="246"/>
        <v/>
      </c>
      <c r="K623" s="44" t="str">
        <f>IF(J623="","",IF(COUNTIF($J$4:J623,J623)=0,"",(COUNTIF($J$4:J623,J623))))</f>
        <v/>
      </c>
      <c r="L623" s="44" t="str">
        <f>IF(K623="","",J623&amp;" _ "&amp;COUNTIF($J$4:J623,J623)&amp;"_"&amp;N623)</f>
        <v/>
      </c>
      <c r="M623" s="45" t="str">
        <f t="shared" si="264"/>
        <v/>
      </c>
      <c r="N623" s="44" t="str">
        <f t="shared" si="265"/>
        <v/>
      </c>
      <c r="O623" s="57" t="str">
        <f t="shared" si="266"/>
        <v/>
      </c>
      <c r="P623" s="48" t="str" cm="1">
        <f t="array" ref="P623">IFERROR(IF(C623="P",G623,IF($K623=1,$M623,$M623+LOOKUP(2,1/($J$4:$J622=J623),$P$4:$P622))),"")</f>
        <v/>
      </c>
      <c r="Q623" s="57" t="str" cm="1">
        <f t="array" ref="Q623">IFERROR(IF(OR(C623="P",C623="A",C623="R"),F623,IF($K623=1,F623,IF(LOOKUP(2,1/($J$4:$J622=$J623),$P$4:$P622)=0,$F623,IF(AND($C623="C",LOOKUP(2,1/($J$4:$J622=$J623),$P$4:$P622)&gt;0),(F623*G623+LOOKUP(2,1/($J$4:$J622=$J623),$P$4:$P622)*LOOKUP(2,1/($J$4:$J622=$J623),$Q$4:$Q622))/$P623,IF(AND($C623="C",LOOKUP(2,1/($J$4:$J622=$J623),$P$4:$P622)&lt;0),LOOKUP(2,1/($J$4:$J622=$J623),$Q$4:$Q622),IF(AND($C623="V",LOOKUP(2,1/($J$4:$J622=$J623),$P$4:$P622)&lt;0),((-1*(F623*G623))+LOOKUP(2,1/($J$4:$J622=$J623),$P$4:$P622)*LOOKUP(2,1/($J$4:$J622=$J623),$Q$4:$Q622))/$P623,IF(AND($C623="V",LOOKUP(2,1/($J$4:$J622=$J623),$P$4:$P622)&gt;0),LOOKUP(2,1/($J$4:$J622=$J623),$Q$4:$Q622),""))))))),"")</f>
        <v/>
      </c>
      <c r="R623" s="49" t="str">
        <f t="shared" si="269"/>
        <v/>
      </c>
      <c r="S623" s="49" t="str">
        <f t="shared" si="255"/>
        <v/>
      </c>
      <c r="T623" s="49" t="str">
        <f t="shared" si="267"/>
        <v/>
      </c>
      <c r="U623" s="49" t="str">
        <f>IFERROR(IF(C623="P",S623,IF(K623=1,0,IF(OR(LOOKUP(2,1/($E$4:$E622=$E623),$P$4:$P622)=0,AND($C623="C",$N623="LONG"),AND(C623="V",N623="SHORT")),0,S623+(M623*Q623)))),"")</f>
        <v/>
      </c>
      <c r="V623" s="49" t="str">
        <f t="shared" si="268"/>
        <v/>
      </c>
      <c r="W623" s="50" t="str">
        <f t="shared" si="262"/>
        <v/>
      </c>
      <c r="Y623" s="51" t="str">
        <f t="shared" si="249"/>
        <v/>
      </c>
      <c r="Z623" s="50" t="str">
        <f t="shared" si="256"/>
        <v/>
      </c>
      <c r="AA623" s="50" t="str">
        <f t="shared" si="247"/>
        <v/>
      </c>
      <c r="AB623" s="50" t="str">
        <f t="shared" si="250"/>
        <v/>
      </c>
      <c r="AC623" s="58" t="str">
        <f t="shared" si="251"/>
        <v/>
      </c>
      <c r="AD623" s="53" t="str">
        <f t="shared" si="248"/>
        <v/>
      </c>
      <c r="AE623" s="53" t="str">
        <f t="shared" si="252"/>
        <v/>
      </c>
      <c r="AF623" s="59" t="str">
        <f t="shared" si="253"/>
        <v/>
      </c>
      <c r="AG623" s="40" t="str">
        <f>C623&amp;COUNTIFS($C$3:C623,"V")</f>
        <v>0</v>
      </c>
      <c r="AH623" s="266" t="str">
        <f t="shared" si="270"/>
        <v/>
      </c>
      <c r="AI623" s="56" t="str">
        <f t="shared" si="257"/>
        <v/>
      </c>
      <c r="AJ623" s="265" t="str">
        <f t="shared" si="258"/>
        <v/>
      </c>
      <c r="AK623" s="267" t="str">
        <f t="shared" si="259"/>
        <v/>
      </c>
      <c r="AL623" s="267" t="str">
        <f t="shared" si="260"/>
        <v/>
      </c>
      <c r="AM623" s="40" t="str">
        <f t="shared" si="261"/>
        <v/>
      </c>
      <c r="AN623" s="267">
        <f t="shared" si="254"/>
        <v>0</v>
      </c>
      <c r="CE623" s="279"/>
    </row>
    <row r="624" spans="1:83" s="40" customFormat="1" ht="12.75">
      <c r="A624" s="227"/>
      <c r="B624" s="88"/>
      <c r="C624" s="89"/>
      <c r="D624" s="90"/>
      <c r="E624" s="89"/>
      <c r="F624" s="91"/>
      <c r="G624" s="304"/>
      <c r="H624" s="41"/>
      <c r="I624" s="42" t="str">
        <f t="shared" si="263"/>
        <v/>
      </c>
      <c r="J624" s="43" t="str">
        <f t="shared" si="246"/>
        <v/>
      </c>
      <c r="K624" s="44" t="str">
        <f>IF(J624="","",IF(COUNTIF($J$4:J624,J624)=0,"",(COUNTIF($J$4:J624,J624))))</f>
        <v/>
      </c>
      <c r="L624" s="44" t="str">
        <f>IF(K624="","",J624&amp;" _ "&amp;COUNTIF($J$4:J624,J624)&amp;"_"&amp;N624)</f>
        <v/>
      </c>
      <c r="M624" s="45" t="str">
        <f t="shared" si="264"/>
        <v/>
      </c>
      <c r="N624" s="44" t="str">
        <f t="shared" si="265"/>
        <v/>
      </c>
      <c r="O624" s="57" t="str">
        <f t="shared" si="266"/>
        <v/>
      </c>
      <c r="P624" s="48" t="str" cm="1">
        <f t="array" ref="P624">IFERROR(IF(C624="P",G624,IF($K624=1,$M624,$M624+LOOKUP(2,1/($J$4:$J623=J624),$P$4:$P623))),"")</f>
        <v/>
      </c>
      <c r="Q624" s="57" t="str" cm="1">
        <f t="array" ref="Q624">IFERROR(IF(OR(C624="P",C624="A",C624="R"),F624,IF($K624=1,F624,IF(LOOKUP(2,1/($J$4:$J623=$J624),$P$4:$P623)=0,$F624,IF(AND($C624="C",LOOKUP(2,1/($J$4:$J623=$J624),$P$4:$P623)&gt;0),(F624*G624+LOOKUP(2,1/($J$4:$J623=$J624),$P$4:$P623)*LOOKUP(2,1/($J$4:$J623=$J624),$Q$4:$Q623))/$P624,IF(AND($C624="C",LOOKUP(2,1/($J$4:$J623=$J624),$P$4:$P623)&lt;0),LOOKUP(2,1/($J$4:$J623=$J624),$Q$4:$Q623),IF(AND($C624="V",LOOKUP(2,1/($J$4:$J623=$J624),$P$4:$P623)&lt;0),((-1*(F624*G624))+LOOKUP(2,1/($J$4:$J623=$J624),$P$4:$P623)*LOOKUP(2,1/($J$4:$J623=$J624),$Q$4:$Q623))/$P624,IF(AND($C624="V",LOOKUP(2,1/($J$4:$J623=$J624),$P$4:$P623)&gt;0),LOOKUP(2,1/($J$4:$J623=$J624),$Q$4:$Q623),""))))))),"")</f>
        <v/>
      </c>
      <c r="R624" s="49" t="str">
        <f t="shared" si="269"/>
        <v/>
      </c>
      <c r="S624" s="49" t="str">
        <f t="shared" si="255"/>
        <v/>
      </c>
      <c r="T624" s="49" t="str">
        <f t="shared" si="267"/>
        <v/>
      </c>
      <c r="U624" s="49" t="str">
        <f>IFERROR(IF(C624="P",S624,IF(K624=1,0,IF(OR(LOOKUP(2,1/($E$4:$E623=$E624),$P$4:$P623)=0,AND($C624="C",$N624="LONG"),AND(C624="V",N624="SHORT")),0,S624+(M624*Q624)))),"")</f>
        <v/>
      </c>
      <c r="V624" s="49" t="str">
        <f t="shared" si="268"/>
        <v/>
      </c>
      <c r="W624" s="50" t="str">
        <f t="shared" si="262"/>
        <v/>
      </c>
      <c r="Y624" s="51" t="str">
        <f t="shared" si="249"/>
        <v/>
      </c>
      <c r="Z624" s="50" t="str">
        <f t="shared" si="256"/>
        <v/>
      </c>
      <c r="AA624" s="50" t="str">
        <f t="shared" si="247"/>
        <v/>
      </c>
      <c r="AB624" s="50" t="str">
        <f t="shared" si="250"/>
        <v/>
      </c>
      <c r="AC624" s="58" t="str">
        <f t="shared" si="251"/>
        <v/>
      </c>
      <c r="AD624" s="53" t="str">
        <f t="shared" si="248"/>
        <v/>
      </c>
      <c r="AE624" s="53" t="str">
        <f t="shared" si="252"/>
        <v/>
      </c>
      <c r="AF624" s="59" t="str">
        <f t="shared" si="253"/>
        <v/>
      </c>
      <c r="AG624" s="40" t="str">
        <f>C624&amp;COUNTIFS($C$3:C624,"V")</f>
        <v>0</v>
      </c>
      <c r="AH624" s="266" t="str">
        <f t="shared" si="270"/>
        <v/>
      </c>
      <c r="AI624" s="56" t="str">
        <f t="shared" si="257"/>
        <v/>
      </c>
      <c r="AJ624" s="265" t="str">
        <f t="shared" si="258"/>
        <v/>
      </c>
      <c r="AK624" s="267" t="str">
        <f t="shared" si="259"/>
        <v/>
      </c>
      <c r="AL624" s="267" t="str">
        <f t="shared" si="260"/>
        <v/>
      </c>
      <c r="AM624" s="40" t="str">
        <f t="shared" si="261"/>
        <v/>
      </c>
      <c r="AN624" s="267">
        <f t="shared" si="254"/>
        <v>0</v>
      </c>
      <c r="CE624" s="279"/>
    </row>
    <row r="625" spans="1:83" s="40" customFormat="1" ht="12.75">
      <c r="A625" s="227"/>
      <c r="B625" s="88"/>
      <c r="C625" s="89"/>
      <c r="D625" s="90"/>
      <c r="E625" s="89"/>
      <c r="F625" s="91"/>
      <c r="G625" s="304"/>
      <c r="H625" s="41"/>
      <c r="I625" s="42" t="str">
        <f t="shared" si="263"/>
        <v/>
      </c>
      <c r="J625" s="43" t="str">
        <f t="shared" si="246"/>
        <v/>
      </c>
      <c r="K625" s="44" t="str">
        <f>IF(J625="","",IF(COUNTIF($J$4:J625,J625)=0,"",(COUNTIF($J$4:J625,J625))))</f>
        <v/>
      </c>
      <c r="L625" s="44" t="str">
        <f>IF(K625="","",J625&amp;" _ "&amp;COUNTIF($J$4:J625,J625)&amp;"_"&amp;N625)</f>
        <v/>
      </c>
      <c r="M625" s="45" t="str">
        <f t="shared" si="264"/>
        <v/>
      </c>
      <c r="N625" s="44" t="str">
        <f t="shared" si="265"/>
        <v/>
      </c>
      <c r="O625" s="57" t="str">
        <f t="shared" si="266"/>
        <v/>
      </c>
      <c r="P625" s="48" t="str" cm="1">
        <f t="array" ref="P625">IFERROR(IF(C625="P",G625,IF($K625=1,$M625,$M625+LOOKUP(2,1/($J$4:$J624=J625),$P$4:$P624))),"")</f>
        <v/>
      </c>
      <c r="Q625" s="57" t="str" cm="1">
        <f t="array" ref="Q625">IFERROR(IF(OR(C625="P",C625="A",C625="R"),F625,IF($K625=1,F625,IF(LOOKUP(2,1/($J$4:$J624=$J625),$P$4:$P624)=0,$F625,IF(AND($C625="C",LOOKUP(2,1/($J$4:$J624=$J625),$P$4:$P624)&gt;0),(F625*G625+LOOKUP(2,1/($J$4:$J624=$J625),$P$4:$P624)*LOOKUP(2,1/($J$4:$J624=$J625),$Q$4:$Q624))/$P625,IF(AND($C625="C",LOOKUP(2,1/($J$4:$J624=$J625),$P$4:$P624)&lt;0),LOOKUP(2,1/($J$4:$J624=$J625),$Q$4:$Q624),IF(AND($C625="V",LOOKUP(2,1/($J$4:$J624=$J625),$P$4:$P624)&lt;0),((-1*(F625*G625))+LOOKUP(2,1/($J$4:$J624=$J625),$P$4:$P624)*LOOKUP(2,1/($J$4:$J624=$J625),$Q$4:$Q624))/$P625,IF(AND($C625="V",LOOKUP(2,1/($J$4:$J624=$J625),$P$4:$P624)&gt;0),LOOKUP(2,1/($J$4:$J624=$J625),$Q$4:$Q624),""))))))),"")</f>
        <v/>
      </c>
      <c r="R625" s="49" t="str">
        <f t="shared" si="269"/>
        <v/>
      </c>
      <c r="S625" s="49" t="str">
        <f t="shared" si="255"/>
        <v/>
      </c>
      <c r="T625" s="49" t="str">
        <f t="shared" si="267"/>
        <v/>
      </c>
      <c r="U625" s="49" t="str">
        <f>IFERROR(IF(C625="P",S625,IF(K625=1,0,IF(OR(LOOKUP(2,1/($E$4:$E624=$E625),$P$4:$P624)=0,AND($C625="C",$N625="LONG"),AND(C625="V",N625="SHORT")),0,S625+(M625*Q625)))),"")</f>
        <v/>
      </c>
      <c r="V625" s="49" t="str">
        <f t="shared" si="268"/>
        <v/>
      </c>
      <c r="W625" s="50" t="str">
        <f t="shared" si="262"/>
        <v/>
      </c>
      <c r="Y625" s="51" t="str">
        <f t="shared" si="249"/>
        <v/>
      </c>
      <c r="Z625" s="50" t="str">
        <f t="shared" si="256"/>
        <v/>
      </c>
      <c r="AA625" s="50" t="str">
        <f t="shared" si="247"/>
        <v/>
      </c>
      <c r="AB625" s="50" t="str">
        <f t="shared" si="250"/>
        <v/>
      </c>
      <c r="AC625" s="58" t="str">
        <f t="shared" si="251"/>
        <v/>
      </c>
      <c r="AD625" s="53" t="str">
        <f t="shared" si="248"/>
        <v/>
      </c>
      <c r="AE625" s="53" t="str">
        <f t="shared" si="252"/>
        <v/>
      </c>
      <c r="AF625" s="59" t="str">
        <f t="shared" si="253"/>
        <v/>
      </c>
      <c r="AG625" s="40" t="str">
        <f>C625&amp;COUNTIFS($C$3:C625,"V")</f>
        <v>0</v>
      </c>
      <c r="AH625" s="266" t="str">
        <f t="shared" si="270"/>
        <v/>
      </c>
      <c r="AI625" s="56" t="str">
        <f t="shared" si="257"/>
        <v/>
      </c>
      <c r="AJ625" s="265" t="str">
        <f t="shared" si="258"/>
        <v/>
      </c>
      <c r="AK625" s="267" t="str">
        <f t="shared" si="259"/>
        <v/>
      </c>
      <c r="AL625" s="267" t="str">
        <f t="shared" si="260"/>
        <v/>
      </c>
      <c r="AM625" s="40" t="str">
        <f t="shared" si="261"/>
        <v/>
      </c>
      <c r="AN625" s="267">
        <f t="shared" si="254"/>
        <v>0</v>
      </c>
      <c r="CE625" s="279"/>
    </row>
    <row r="626" spans="1:83" s="40" customFormat="1" ht="12.75">
      <c r="A626" s="227"/>
      <c r="B626" s="88"/>
      <c r="C626" s="89"/>
      <c r="D626" s="90"/>
      <c r="E626" s="89"/>
      <c r="F626" s="91"/>
      <c r="G626" s="304"/>
      <c r="H626" s="41"/>
      <c r="I626" s="42" t="str">
        <f t="shared" si="263"/>
        <v/>
      </c>
      <c r="J626" s="43" t="str">
        <f t="shared" si="246"/>
        <v/>
      </c>
      <c r="K626" s="44" t="str">
        <f>IF(J626="","",IF(COUNTIF($J$4:J626,J626)=0,"",(COUNTIF($J$4:J626,J626))))</f>
        <v/>
      </c>
      <c r="L626" s="44" t="str">
        <f>IF(K626="","",J626&amp;" _ "&amp;COUNTIF($J$4:J626,J626)&amp;"_"&amp;N626)</f>
        <v/>
      </c>
      <c r="M626" s="45" t="str">
        <f t="shared" si="264"/>
        <v/>
      </c>
      <c r="N626" s="44" t="str">
        <f t="shared" si="265"/>
        <v/>
      </c>
      <c r="O626" s="57" t="str">
        <f t="shared" si="266"/>
        <v/>
      </c>
      <c r="P626" s="48" t="str" cm="1">
        <f t="array" ref="P626">IFERROR(IF(C626="P",G626,IF($K626=1,$M626,$M626+LOOKUP(2,1/($J$4:$J625=J626),$P$4:$P625))),"")</f>
        <v/>
      </c>
      <c r="Q626" s="57" t="str" cm="1">
        <f t="array" ref="Q626">IFERROR(IF(OR(C626="P",C626="A",C626="R"),F626,IF($K626=1,F626,IF(LOOKUP(2,1/($J$4:$J625=$J626),$P$4:$P625)=0,$F626,IF(AND($C626="C",LOOKUP(2,1/($J$4:$J625=$J626),$P$4:$P625)&gt;0),(F626*G626+LOOKUP(2,1/($J$4:$J625=$J626),$P$4:$P625)*LOOKUP(2,1/($J$4:$J625=$J626),$Q$4:$Q625))/$P626,IF(AND($C626="C",LOOKUP(2,1/($J$4:$J625=$J626),$P$4:$P625)&lt;0),LOOKUP(2,1/($J$4:$J625=$J626),$Q$4:$Q625),IF(AND($C626="V",LOOKUP(2,1/($J$4:$J625=$J626),$P$4:$P625)&lt;0),((-1*(F626*G626))+LOOKUP(2,1/($J$4:$J625=$J626),$P$4:$P625)*LOOKUP(2,1/($J$4:$J625=$J626),$Q$4:$Q625))/$P626,IF(AND($C626="V",LOOKUP(2,1/($J$4:$J625=$J626),$P$4:$P625)&gt;0),LOOKUP(2,1/($J$4:$J625=$J626),$Q$4:$Q625),""))))))),"")</f>
        <v/>
      </c>
      <c r="R626" s="49" t="str">
        <f t="shared" si="269"/>
        <v/>
      </c>
      <c r="S626" s="49" t="str">
        <f t="shared" si="255"/>
        <v/>
      </c>
      <c r="T626" s="49" t="str">
        <f t="shared" si="267"/>
        <v/>
      </c>
      <c r="U626" s="49" t="str">
        <f>IFERROR(IF(C626="P",S626,IF(K626=1,0,IF(OR(LOOKUP(2,1/($E$4:$E625=$E626),$P$4:$P625)=0,AND($C626="C",$N626="LONG"),AND(C626="V",N626="SHORT")),0,S626+(M626*Q626)))),"")</f>
        <v/>
      </c>
      <c r="V626" s="49" t="str">
        <f t="shared" si="268"/>
        <v/>
      </c>
      <c r="W626" s="50" t="str">
        <f t="shared" si="262"/>
        <v/>
      </c>
      <c r="Y626" s="51" t="str">
        <f t="shared" si="249"/>
        <v/>
      </c>
      <c r="Z626" s="50" t="str">
        <f t="shared" si="256"/>
        <v/>
      </c>
      <c r="AA626" s="50" t="str">
        <f t="shared" si="247"/>
        <v/>
      </c>
      <c r="AB626" s="50" t="str">
        <f t="shared" si="250"/>
        <v/>
      </c>
      <c r="AC626" s="58" t="str">
        <f t="shared" si="251"/>
        <v/>
      </c>
      <c r="AD626" s="53" t="str">
        <f t="shared" si="248"/>
        <v/>
      </c>
      <c r="AE626" s="53" t="str">
        <f t="shared" si="252"/>
        <v/>
      </c>
      <c r="AF626" s="59" t="str">
        <f t="shared" si="253"/>
        <v/>
      </c>
      <c r="AG626" s="40" t="str">
        <f>C626&amp;COUNTIFS($C$3:C626,"V")</f>
        <v>0</v>
      </c>
      <c r="AH626" s="266" t="str">
        <f t="shared" si="270"/>
        <v/>
      </c>
      <c r="AI626" s="56" t="str">
        <f t="shared" si="257"/>
        <v/>
      </c>
      <c r="AJ626" s="265" t="str">
        <f t="shared" si="258"/>
        <v/>
      </c>
      <c r="AK626" s="267" t="str">
        <f t="shared" si="259"/>
        <v/>
      </c>
      <c r="AL626" s="267" t="str">
        <f t="shared" si="260"/>
        <v/>
      </c>
      <c r="AM626" s="40" t="str">
        <f t="shared" si="261"/>
        <v/>
      </c>
      <c r="AN626" s="267">
        <f t="shared" si="254"/>
        <v>0</v>
      </c>
      <c r="CE626" s="279"/>
    </row>
    <row r="627" spans="1:83" s="40" customFormat="1" ht="12.75">
      <c r="A627" s="227"/>
      <c r="B627" s="88"/>
      <c r="C627" s="89"/>
      <c r="D627" s="90"/>
      <c r="E627" s="89"/>
      <c r="F627" s="91"/>
      <c r="G627" s="304"/>
      <c r="H627" s="41"/>
      <c r="I627" s="42" t="str">
        <f t="shared" si="263"/>
        <v/>
      </c>
      <c r="J627" s="43" t="str">
        <f t="shared" si="246"/>
        <v/>
      </c>
      <c r="K627" s="44" t="str">
        <f>IF(J627="","",IF(COUNTIF($J$4:J627,J627)=0,"",(COUNTIF($J$4:J627,J627))))</f>
        <v/>
      </c>
      <c r="L627" s="44" t="str">
        <f>IF(K627="","",J627&amp;" _ "&amp;COUNTIF($J$4:J627,J627)&amp;"_"&amp;N627)</f>
        <v/>
      </c>
      <c r="M627" s="45" t="str">
        <f t="shared" si="264"/>
        <v/>
      </c>
      <c r="N627" s="44" t="str">
        <f t="shared" si="265"/>
        <v/>
      </c>
      <c r="O627" s="57" t="str">
        <f t="shared" si="266"/>
        <v/>
      </c>
      <c r="P627" s="48" t="str" cm="1">
        <f t="array" ref="P627">IFERROR(IF(C627="P",G627,IF($K627=1,$M627,$M627+LOOKUP(2,1/($J$4:$J626=J627),$P$4:$P626))),"")</f>
        <v/>
      </c>
      <c r="Q627" s="57" t="str" cm="1">
        <f t="array" ref="Q627">IFERROR(IF(OR(C627="P",C627="A",C627="R"),F627,IF($K627=1,F627,IF(LOOKUP(2,1/($J$4:$J626=$J627),$P$4:$P626)=0,$F627,IF(AND($C627="C",LOOKUP(2,1/($J$4:$J626=$J627),$P$4:$P626)&gt;0),(F627*G627+LOOKUP(2,1/($J$4:$J626=$J627),$P$4:$P626)*LOOKUP(2,1/($J$4:$J626=$J627),$Q$4:$Q626))/$P627,IF(AND($C627="C",LOOKUP(2,1/($J$4:$J626=$J627),$P$4:$P626)&lt;0),LOOKUP(2,1/($J$4:$J626=$J627),$Q$4:$Q626),IF(AND($C627="V",LOOKUP(2,1/($J$4:$J626=$J627),$P$4:$P626)&lt;0),((-1*(F627*G627))+LOOKUP(2,1/($J$4:$J626=$J627),$P$4:$P626)*LOOKUP(2,1/($J$4:$J626=$J627),$Q$4:$Q626))/$P627,IF(AND($C627="V",LOOKUP(2,1/($J$4:$J626=$J627),$P$4:$P626)&gt;0),LOOKUP(2,1/($J$4:$J626=$J627),$Q$4:$Q626),""))))))),"")</f>
        <v/>
      </c>
      <c r="R627" s="49" t="str">
        <f t="shared" si="269"/>
        <v/>
      </c>
      <c r="S627" s="49" t="str">
        <f t="shared" si="255"/>
        <v/>
      </c>
      <c r="T627" s="49" t="str">
        <f t="shared" si="267"/>
        <v/>
      </c>
      <c r="U627" s="49" t="str">
        <f>IFERROR(IF(C627="P",S627,IF(K627=1,0,IF(OR(LOOKUP(2,1/($E$4:$E626=$E627),$P$4:$P626)=0,AND($C627="C",$N627="LONG"),AND(C627="V",N627="SHORT")),0,S627+(M627*Q627)))),"")</f>
        <v/>
      </c>
      <c r="V627" s="49" t="str">
        <f t="shared" si="268"/>
        <v/>
      </c>
      <c r="W627" s="50" t="str">
        <f t="shared" si="262"/>
        <v/>
      </c>
      <c r="Y627" s="51" t="str">
        <f t="shared" si="249"/>
        <v/>
      </c>
      <c r="Z627" s="50" t="str">
        <f t="shared" si="256"/>
        <v/>
      </c>
      <c r="AA627" s="50" t="str">
        <f t="shared" si="247"/>
        <v/>
      </c>
      <c r="AB627" s="50" t="str">
        <f t="shared" si="250"/>
        <v/>
      </c>
      <c r="AC627" s="58" t="str">
        <f t="shared" si="251"/>
        <v/>
      </c>
      <c r="AD627" s="53" t="str">
        <f t="shared" si="248"/>
        <v/>
      </c>
      <c r="AE627" s="53" t="str">
        <f t="shared" si="252"/>
        <v/>
      </c>
      <c r="AF627" s="59" t="str">
        <f t="shared" si="253"/>
        <v/>
      </c>
      <c r="AG627" s="40" t="str">
        <f>C627&amp;COUNTIFS($C$3:C627,"V")</f>
        <v>0</v>
      </c>
      <c r="AH627" s="266" t="str">
        <f t="shared" si="270"/>
        <v/>
      </c>
      <c r="AI627" s="56" t="str">
        <f t="shared" si="257"/>
        <v/>
      </c>
      <c r="AJ627" s="265" t="str">
        <f t="shared" si="258"/>
        <v/>
      </c>
      <c r="AK627" s="267" t="str">
        <f t="shared" si="259"/>
        <v/>
      </c>
      <c r="AL627" s="267" t="str">
        <f t="shared" si="260"/>
        <v/>
      </c>
      <c r="AM627" s="40" t="str">
        <f t="shared" si="261"/>
        <v/>
      </c>
      <c r="AN627" s="267">
        <f t="shared" si="254"/>
        <v>0</v>
      </c>
      <c r="CE627" s="279"/>
    </row>
    <row r="628" spans="1:83" s="40" customFormat="1" ht="12.75">
      <c r="A628" s="227"/>
      <c r="B628" s="88"/>
      <c r="C628" s="89"/>
      <c r="D628" s="90"/>
      <c r="E628" s="89"/>
      <c r="F628" s="91"/>
      <c r="G628" s="304"/>
      <c r="H628" s="41"/>
      <c r="I628" s="42" t="str">
        <f t="shared" si="263"/>
        <v/>
      </c>
      <c r="J628" s="43" t="str">
        <f t="shared" si="246"/>
        <v/>
      </c>
      <c r="K628" s="44" t="str">
        <f>IF(J628="","",IF(COUNTIF($J$4:J628,J628)=0,"",(COUNTIF($J$4:J628,J628))))</f>
        <v/>
      </c>
      <c r="L628" s="44" t="str">
        <f>IF(K628="","",J628&amp;" _ "&amp;COUNTIF($J$4:J628,J628)&amp;"_"&amp;N628)</f>
        <v/>
      </c>
      <c r="M628" s="45" t="str">
        <f t="shared" si="264"/>
        <v/>
      </c>
      <c r="N628" s="44" t="str">
        <f t="shared" si="265"/>
        <v/>
      </c>
      <c r="O628" s="57" t="str">
        <f t="shared" si="266"/>
        <v/>
      </c>
      <c r="P628" s="48" t="str" cm="1">
        <f t="array" ref="P628">IFERROR(IF(C628="P",G628,IF($K628=1,$M628,$M628+LOOKUP(2,1/($J$4:$J627=J628),$P$4:$P627))),"")</f>
        <v/>
      </c>
      <c r="Q628" s="57" t="str" cm="1">
        <f t="array" ref="Q628">IFERROR(IF(OR(C628="P",C628="A",C628="R"),F628,IF($K628=1,F628,IF(LOOKUP(2,1/($J$4:$J627=$J628),$P$4:$P627)=0,$F628,IF(AND($C628="C",LOOKUP(2,1/($J$4:$J627=$J628),$P$4:$P627)&gt;0),(F628*G628+LOOKUP(2,1/($J$4:$J627=$J628),$P$4:$P627)*LOOKUP(2,1/($J$4:$J627=$J628),$Q$4:$Q627))/$P628,IF(AND($C628="C",LOOKUP(2,1/($J$4:$J627=$J628),$P$4:$P627)&lt;0),LOOKUP(2,1/($J$4:$J627=$J628),$Q$4:$Q627),IF(AND($C628="V",LOOKUP(2,1/($J$4:$J627=$J628),$P$4:$P627)&lt;0),((-1*(F628*G628))+LOOKUP(2,1/($J$4:$J627=$J628),$P$4:$P627)*LOOKUP(2,1/($J$4:$J627=$J628),$Q$4:$Q627))/$P628,IF(AND($C628="V",LOOKUP(2,1/($J$4:$J627=$J628),$P$4:$P627)&gt;0),LOOKUP(2,1/($J$4:$J627=$J628),$Q$4:$Q627),""))))))),"")</f>
        <v/>
      </c>
      <c r="R628" s="49" t="str">
        <f t="shared" si="269"/>
        <v/>
      </c>
      <c r="S628" s="49" t="str">
        <f t="shared" si="255"/>
        <v/>
      </c>
      <c r="T628" s="49" t="str">
        <f t="shared" si="267"/>
        <v/>
      </c>
      <c r="U628" s="49" t="str">
        <f>IFERROR(IF(C628="P",S628,IF(K628=1,0,IF(OR(LOOKUP(2,1/($E$4:$E627=$E628),$P$4:$P627)=0,AND($C628="C",$N628="LONG"),AND(C628="V",N628="SHORT")),0,S628+(M628*Q628)))),"")</f>
        <v/>
      </c>
      <c r="V628" s="49" t="str">
        <f t="shared" si="268"/>
        <v/>
      </c>
      <c r="W628" s="50" t="str">
        <f t="shared" si="262"/>
        <v/>
      </c>
      <c r="Y628" s="51" t="str">
        <f t="shared" si="249"/>
        <v/>
      </c>
      <c r="Z628" s="50" t="str">
        <f t="shared" si="256"/>
        <v/>
      </c>
      <c r="AA628" s="50" t="str">
        <f t="shared" si="247"/>
        <v/>
      </c>
      <c r="AB628" s="50" t="str">
        <f t="shared" si="250"/>
        <v/>
      </c>
      <c r="AC628" s="58" t="str">
        <f t="shared" si="251"/>
        <v/>
      </c>
      <c r="AD628" s="53" t="str">
        <f t="shared" si="248"/>
        <v/>
      </c>
      <c r="AE628" s="53" t="str">
        <f t="shared" si="252"/>
        <v/>
      </c>
      <c r="AF628" s="59" t="str">
        <f t="shared" si="253"/>
        <v/>
      </c>
      <c r="AG628" s="40" t="str">
        <f>C628&amp;COUNTIFS($C$3:C628,"V")</f>
        <v>0</v>
      </c>
      <c r="AH628" s="266" t="str">
        <f t="shared" si="270"/>
        <v/>
      </c>
      <c r="AI628" s="56" t="str">
        <f t="shared" si="257"/>
        <v/>
      </c>
      <c r="AJ628" s="265" t="str">
        <f t="shared" si="258"/>
        <v/>
      </c>
      <c r="AK628" s="267" t="str">
        <f t="shared" si="259"/>
        <v/>
      </c>
      <c r="AL628" s="267" t="str">
        <f t="shared" si="260"/>
        <v/>
      </c>
      <c r="AM628" s="40" t="str">
        <f t="shared" si="261"/>
        <v/>
      </c>
      <c r="AN628" s="267">
        <f t="shared" si="254"/>
        <v>0</v>
      </c>
      <c r="CE628" s="279"/>
    </row>
    <row r="629" spans="1:83" s="40" customFormat="1" ht="12.75">
      <c r="A629" s="227"/>
      <c r="B629" s="88"/>
      <c r="C629" s="89"/>
      <c r="D629" s="90"/>
      <c r="E629" s="89"/>
      <c r="F629" s="91"/>
      <c r="G629" s="304"/>
      <c r="H629" s="41"/>
      <c r="I629" s="42" t="str">
        <f t="shared" si="263"/>
        <v/>
      </c>
      <c r="J629" s="43" t="str">
        <f t="shared" si="246"/>
        <v/>
      </c>
      <c r="K629" s="44" t="str">
        <f>IF(J629="","",IF(COUNTIF($J$4:J629,J629)=0,"",(COUNTIF($J$4:J629,J629))))</f>
        <v/>
      </c>
      <c r="L629" s="44" t="str">
        <f>IF(K629="","",J629&amp;" _ "&amp;COUNTIF($J$4:J629,J629)&amp;"_"&amp;N629)</f>
        <v/>
      </c>
      <c r="M629" s="45" t="str">
        <f t="shared" si="264"/>
        <v/>
      </c>
      <c r="N629" s="44" t="str">
        <f t="shared" si="265"/>
        <v/>
      </c>
      <c r="O629" s="57" t="str">
        <f t="shared" si="266"/>
        <v/>
      </c>
      <c r="P629" s="48" t="str" cm="1">
        <f t="array" ref="P629">IFERROR(IF(C629="P",G629,IF($K629=1,$M629,$M629+LOOKUP(2,1/($J$4:$J628=J629),$P$4:$P628))),"")</f>
        <v/>
      </c>
      <c r="Q629" s="57" t="str" cm="1">
        <f t="array" ref="Q629">IFERROR(IF(OR(C629="P",C629="A",C629="R"),F629,IF($K629=1,F629,IF(LOOKUP(2,1/($J$4:$J628=$J629),$P$4:$P628)=0,$F629,IF(AND($C629="C",LOOKUP(2,1/($J$4:$J628=$J629),$P$4:$P628)&gt;0),(F629*G629+LOOKUP(2,1/($J$4:$J628=$J629),$P$4:$P628)*LOOKUP(2,1/($J$4:$J628=$J629),$Q$4:$Q628))/$P629,IF(AND($C629="C",LOOKUP(2,1/($J$4:$J628=$J629),$P$4:$P628)&lt;0),LOOKUP(2,1/($J$4:$J628=$J629),$Q$4:$Q628),IF(AND($C629="V",LOOKUP(2,1/($J$4:$J628=$J629),$P$4:$P628)&lt;0),((-1*(F629*G629))+LOOKUP(2,1/($J$4:$J628=$J629),$P$4:$P628)*LOOKUP(2,1/($J$4:$J628=$J629),$Q$4:$Q628))/$P629,IF(AND($C629="V",LOOKUP(2,1/($J$4:$J628=$J629),$P$4:$P628)&gt;0),LOOKUP(2,1/($J$4:$J628=$J629),$Q$4:$Q628),""))))))),"")</f>
        <v/>
      </c>
      <c r="R629" s="49" t="str">
        <f t="shared" si="269"/>
        <v/>
      </c>
      <c r="S629" s="49" t="str">
        <f t="shared" si="255"/>
        <v/>
      </c>
      <c r="T629" s="49" t="str">
        <f t="shared" si="267"/>
        <v/>
      </c>
      <c r="U629" s="49" t="str">
        <f>IFERROR(IF(C629="P",S629,IF(K629=1,0,IF(OR(LOOKUP(2,1/($E$4:$E628=$E629),$P$4:$P628)=0,AND($C629="C",$N629="LONG"),AND(C629="V",N629="SHORT")),0,S629+(M629*Q629)))),"")</f>
        <v/>
      </c>
      <c r="V629" s="49" t="str">
        <f t="shared" si="268"/>
        <v/>
      </c>
      <c r="W629" s="50" t="str">
        <f t="shared" si="262"/>
        <v/>
      </c>
      <c r="Y629" s="51" t="str">
        <f t="shared" si="249"/>
        <v/>
      </c>
      <c r="Z629" s="50" t="str">
        <f t="shared" si="256"/>
        <v/>
      </c>
      <c r="AA629" s="50" t="str">
        <f t="shared" si="247"/>
        <v/>
      </c>
      <c r="AB629" s="50" t="str">
        <f t="shared" si="250"/>
        <v/>
      </c>
      <c r="AC629" s="58" t="str">
        <f t="shared" si="251"/>
        <v/>
      </c>
      <c r="AD629" s="53" t="str">
        <f t="shared" si="248"/>
        <v/>
      </c>
      <c r="AE629" s="53" t="str">
        <f t="shared" si="252"/>
        <v/>
      </c>
      <c r="AF629" s="59" t="str">
        <f t="shared" si="253"/>
        <v/>
      </c>
      <c r="AG629" s="40" t="str">
        <f>C629&amp;COUNTIFS($C$3:C629,"V")</f>
        <v>0</v>
      </c>
      <c r="AH629" s="266" t="str">
        <f t="shared" si="270"/>
        <v/>
      </c>
      <c r="AI629" s="56" t="str">
        <f t="shared" si="257"/>
        <v/>
      </c>
      <c r="AJ629" s="265" t="str">
        <f t="shared" si="258"/>
        <v/>
      </c>
      <c r="AK629" s="267" t="str">
        <f t="shared" si="259"/>
        <v/>
      </c>
      <c r="AL629" s="267" t="str">
        <f t="shared" si="260"/>
        <v/>
      </c>
      <c r="AM629" s="40" t="str">
        <f t="shared" si="261"/>
        <v/>
      </c>
      <c r="AN629" s="267">
        <f t="shared" si="254"/>
        <v>0</v>
      </c>
      <c r="CE629" s="279"/>
    </row>
    <row r="630" spans="1:83" s="40" customFormat="1" ht="12.75">
      <c r="A630" s="227"/>
      <c r="B630" s="88"/>
      <c r="C630" s="89"/>
      <c r="D630" s="90"/>
      <c r="E630" s="89"/>
      <c r="F630" s="91"/>
      <c r="G630" s="304"/>
      <c r="H630" s="41"/>
      <c r="I630" s="42" t="str">
        <f t="shared" si="263"/>
        <v/>
      </c>
      <c r="J630" s="43" t="str">
        <f t="shared" si="246"/>
        <v/>
      </c>
      <c r="K630" s="44" t="str">
        <f>IF(J630="","",IF(COUNTIF($J$4:J630,J630)=0,"",(COUNTIF($J$4:J630,J630))))</f>
        <v/>
      </c>
      <c r="L630" s="44" t="str">
        <f>IF(K630="","",J630&amp;" _ "&amp;COUNTIF($J$4:J630,J630)&amp;"_"&amp;N630)</f>
        <v/>
      </c>
      <c r="M630" s="45" t="str">
        <f t="shared" si="264"/>
        <v/>
      </c>
      <c r="N630" s="44" t="str">
        <f t="shared" si="265"/>
        <v/>
      </c>
      <c r="O630" s="57" t="str">
        <f t="shared" si="266"/>
        <v/>
      </c>
      <c r="P630" s="48" t="str" cm="1">
        <f t="array" ref="P630">IFERROR(IF(C630="P",G630,IF($K630=1,$M630,$M630+LOOKUP(2,1/($J$4:$J629=J630),$P$4:$P629))),"")</f>
        <v/>
      </c>
      <c r="Q630" s="57" t="str" cm="1">
        <f t="array" ref="Q630">IFERROR(IF(OR(C630="P",C630="A",C630="R"),F630,IF($K630=1,F630,IF(LOOKUP(2,1/($J$4:$J629=$J630),$P$4:$P629)=0,$F630,IF(AND($C630="C",LOOKUP(2,1/($J$4:$J629=$J630),$P$4:$P629)&gt;0),(F630*G630+LOOKUP(2,1/($J$4:$J629=$J630),$P$4:$P629)*LOOKUP(2,1/($J$4:$J629=$J630),$Q$4:$Q629))/$P630,IF(AND($C630="C",LOOKUP(2,1/($J$4:$J629=$J630),$P$4:$P629)&lt;0),LOOKUP(2,1/($J$4:$J629=$J630),$Q$4:$Q629),IF(AND($C630="V",LOOKUP(2,1/($J$4:$J629=$J630),$P$4:$P629)&lt;0),((-1*(F630*G630))+LOOKUP(2,1/($J$4:$J629=$J630),$P$4:$P629)*LOOKUP(2,1/($J$4:$J629=$J630),$Q$4:$Q629))/$P630,IF(AND($C630="V",LOOKUP(2,1/($J$4:$J629=$J630),$P$4:$P629)&gt;0),LOOKUP(2,1/($J$4:$J629=$J630),$Q$4:$Q629),""))))))),"")</f>
        <v/>
      </c>
      <c r="R630" s="49" t="str">
        <f t="shared" si="269"/>
        <v/>
      </c>
      <c r="S630" s="49" t="str">
        <f t="shared" si="255"/>
        <v/>
      </c>
      <c r="T630" s="49" t="str">
        <f t="shared" si="267"/>
        <v/>
      </c>
      <c r="U630" s="49" t="str">
        <f>IFERROR(IF(C630="P",S630,IF(K630=1,0,IF(OR(LOOKUP(2,1/($E$4:$E629=$E630),$P$4:$P629)=0,AND($C630="C",$N630="LONG"),AND(C630="V",N630="SHORT")),0,S630+(M630*Q630)))),"")</f>
        <v/>
      </c>
      <c r="V630" s="49" t="str">
        <f t="shared" si="268"/>
        <v/>
      </c>
      <c r="W630" s="50" t="str">
        <f t="shared" si="262"/>
        <v/>
      </c>
      <c r="Y630" s="51" t="str">
        <f t="shared" si="249"/>
        <v/>
      </c>
      <c r="Z630" s="50" t="str">
        <f t="shared" si="256"/>
        <v/>
      </c>
      <c r="AA630" s="50" t="str">
        <f t="shared" si="247"/>
        <v/>
      </c>
      <c r="AB630" s="50" t="str">
        <f t="shared" si="250"/>
        <v/>
      </c>
      <c r="AC630" s="58" t="str">
        <f t="shared" si="251"/>
        <v/>
      </c>
      <c r="AD630" s="53" t="str">
        <f t="shared" si="248"/>
        <v/>
      </c>
      <c r="AE630" s="53" t="str">
        <f t="shared" si="252"/>
        <v/>
      </c>
      <c r="AF630" s="59" t="str">
        <f t="shared" si="253"/>
        <v/>
      </c>
      <c r="AG630" s="40" t="str">
        <f>C630&amp;COUNTIFS($C$3:C630,"V")</f>
        <v>0</v>
      </c>
      <c r="AH630" s="266" t="str">
        <f t="shared" si="270"/>
        <v/>
      </c>
      <c r="AI630" s="56" t="str">
        <f t="shared" si="257"/>
        <v/>
      </c>
      <c r="AJ630" s="265" t="str">
        <f t="shared" si="258"/>
        <v/>
      </c>
      <c r="AK630" s="267" t="str">
        <f t="shared" si="259"/>
        <v/>
      </c>
      <c r="AL630" s="267" t="str">
        <f t="shared" si="260"/>
        <v/>
      </c>
      <c r="AM630" s="40" t="str">
        <f t="shared" si="261"/>
        <v/>
      </c>
      <c r="AN630" s="267">
        <f t="shared" si="254"/>
        <v>0</v>
      </c>
      <c r="CE630" s="279"/>
    </row>
    <row r="631" spans="1:83" s="40" customFormat="1" ht="12.75">
      <c r="A631" s="227"/>
      <c r="B631" s="88"/>
      <c r="C631" s="89"/>
      <c r="D631" s="90"/>
      <c r="E631" s="89"/>
      <c r="F631" s="91"/>
      <c r="G631" s="304"/>
      <c r="H631" s="41"/>
      <c r="I631" s="42" t="str">
        <f t="shared" si="263"/>
        <v/>
      </c>
      <c r="J631" s="43" t="str">
        <f t="shared" si="246"/>
        <v/>
      </c>
      <c r="K631" s="44" t="str">
        <f>IF(J631="","",IF(COUNTIF($J$4:J631,J631)=0,"",(COUNTIF($J$4:J631,J631))))</f>
        <v/>
      </c>
      <c r="L631" s="44" t="str">
        <f>IF(K631="","",J631&amp;" _ "&amp;COUNTIF($J$4:J631,J631)&amp;"_"&amp;N631)</f>
        <v/>
      </c>
      <c r="M631" s="45" t="str">
        <f t="shared" si="264"/>
        <v/>
      </c>
      <c r="N631" s="44" t="str">
        <f t="shared" si="265"/>
        <v/>
      </c>
      <c r="O631" s="57" t="str">
        <f t="shared" si="266"/>
        <v/>
      </c>
      <c r="P631" s="48" t="str" cm="1">
        <f t="array" ref="P631">IFERROR(IF(C631="P",G631,IF($K631=1,$M631,$M631+LOOKUP(2,1/($J$4:$J630=J631),$P$4:$P630))),"")</f>
        <v/>
      </c>
      <c r="Q631" s="57" t="str" cm="1">
        <f t="array" ref="Q631">IFERROR(IF(OR(C631="P",C631="A",C631="R"),F631,IF($K631=1,F631,IF(LOOKUP(2,1/($J$4:$J630=$J631),$P$4:$P630)=0,$F631,IF(AND($C631="C",LOOKUP(2,1/($J$4:$J630=$J631),$P$4:$P630)&gt;0),(F631*G631+LOOKUP(2,1/($J$4:$J630=$J631),$P$4:$P630)*LOOKUP(2,1/($J$4:$J630=$J631),$Q$4:$Q630))/$P631,IF(AND($C631="C",LOOKUP(2,1/($J$4:$J630=$J631),$P$4:$P630)&lt;0),LOOKUP(2,1/($J$4:$J630=$J631),$Q$4:$Q630),IF(AND($C631="V",LOOKUP(2,1/($J$4:$J630=$J631),$P$4:$P630)&lt;0),((-1*(F631*G631))+LOOKUP(2,1/($J$4:$J630=$J631),$P$4:$P630)*LOOKUP(2,1/($J$4:$J630=$J631),$Q$4:$Q630))/$P631,IF(AND($C631="V",LOOKUP(2,1/($J$4:$J630=$J631),$P$4:$P630)&gt;0),LOOKUP(2,1/($J$4:$J630=$J631),$Q$4:$Q630),""))))))),"")</f>
        <v/>
      </c>
      <c r="R631" s="49" t="str">
        <f t="shared" si="269"/>
        <v/>
      </c>
      <c r="S631" s="49" t="str">
        <f t="shared" si="255"/>
        <v/>
      </c>
      <c r="T631" s="49" t="str">
        <f t="shared" si="267"/>
        <v/>
      </c>
      <c r="U631" s="49" t="str">
        <f>IFERROR(IF(C631="P",S631,IF(K631=1,0,IF(OR(LOOKUP(2,1/($E$4:$E630=$E631),$P$4:$P630)=0,AND($C631="C",$N631="LONG"),AND(C631="V",N631="SHORT")),0,S631+(M631*Q631)))),"")</f>
        <v/>
      </c>
      <c r="V631" s="49" t="str">
        <f t="shared" si="268"/>
        <v/>
      </c>
      <c r="W631" s="50" t="str">
        <f t="shared" si="262"/>
        <v/>
      </c>
      <c r="Y631" s="51" t="str">
        <f t="shared" si="249"/>
        <v/>
      </c>
      <c r="Z631" s="50" t="str">
        <f t="shared" si="256"/>
        <v/>
      </c>
      <c r="AA631" s="50" t="str">
        <f t="shared" si="247"/>
        <v/>
      </c>
      <c r="AB631" s="50" t="str">
        <f t="shared" si="250"/>
        <v/>
      </c>
      <c r="AC631" s="58" t="str">
        <f t="shared" si="251"/>
        <v/>
      </c>
      <c r="AD631" s="53" t="str">
        <f t="shared" si="248"/>
        <v/>
      </c>
      <c r="AE631" s="53" t="str">
        <f t="shared" si="252"/>
        <v/>
      </c>
      <c r="AF631" s="59" t="str">
        <f t="shared" si="253"/>
        <v/>
      </c>
      <c r="AG631" s="40" t="str">
        <f>C631&amp;COUNTIFS($C$3:C631,"V")</f>
        <v>0</v>
      </c>
      <c r="AH631" s="266" t="str">
        <f t="shared" si="270"/>
        <v/>
      </c>
      <c r="AI631" s="56" t="str">
        <f t="shared" si="257"/>
        <v/>
      </c>
      <c r="AJ631" s="265" t="str">
        <f t="shared" si="258"/>
        <v/>
      </c>
      <c r="AK631" s="267" t="str">
        <f t="shared" si="259"/>
        <v/>
      </c>
      <c r="AL631" s="267" t="str">
        <f t="shared" si="260"/>
        <v/>
      </c>
      <c r="AM631" s="40" t="str">
        <f t="shared" si="261"/>
        <v/>
      </c>
      <c r="AN631" s="267">
        <f t="shared" si="254"/>
        <v>0</v>
      </c>
      <c r="CE631" s="279"/>
    </row>
    <row r="632" spans="1:83" s="40" customFormat="1" ht="12.75">
      <c r="A632" s="227"/>
      <c r="B632" s="88"/>
      <c r="C632" s="89"/>
      <c r="D632" s="90"/>
      <c r="E632" s="89"/>
      <c r="F632" s="91"/>
      <c r="G632" s="304"/>
      <c r="H632" s="41"/>
      <c r="I632" s="42" t="str">
        <f t="shared" si="263"/>
        <v/>
      </c>
      <c r="J632" s="43" t="str">
        <f t="shared" si="246"/>
        <v/>
      </c>
      <c r="K632" s="44" t="str">
        <f>IF(J632="","",IF(COUNTIF($J$4:J632,J632)=0,"",(COUNTIF($J$4:J632,J632))))</f>
        <v/>
      </c>
      <c r="L632" s="44" t="str">
        <f>IF(K632="","",J632&amp;" _ "&amp;COUNTIF($J$4:J632,J632)&amp;"_"&amp;N632)</f>
        <v/>
      </c>
      <c r="M632" s="45" t="str">
        <f t="shared" si="264"/>
        <v/>
      </c>
      <c r="N632" s="44" t="str">
        <f t="shared" si="265"/>
        <v/>
      </c>
      <c r="O632" s="57" t="str">
        <f t="shared" si="266"/>
        <v/>
      </c>
      <c r="P632" s="48" t="str" cm="1">
        <f t="array" ref="P632">IFERROR(IF(C632="P",G632,IF($K632=1,$M632,$M632+LOOKUP(2,1/($J$4:$J631=J632),$P$4:$P631))),"")</f>
        <v/>
      </c>
      <c r="Q632" s="57" t="str" cm="1">
        <f t="array" ref="Q632">IFERROR(IF(OR(C632="P",C632="A",C632="R"),F632,IF($K632=1,F632,IF(LOOKUP(2,1/($J$4:$J631=$J632),$P$4:$P631)=0,$F632,IF(AND($C632="C",LOOKUP(2,1/($J$4:$J631=$J632),$P$4:$P631)&gt;0),(F632*G632+LOOKUP(2,1/($J$4:$J631=$J632),$P$4:$P631)*LOOKUP(2,1/($J$4:$J631=$J632),$Q$4:$Q631))/$P632,IF(AND($C632="C",LOOKUP(2,1/($J$4:$J631=$J632),$P$4:$P631)&lt;0),LOOKUP(2,1/($J$4:$J631=$J632),$Q$4:$Q631),IF(AND($C632="V",LOOKUP(2,1/($J$4:$J631=$J632),$P$4:$P631)&lt;0),((-1*(F632*G632))+LOOKUP(2,1/($J$4:$J631=$J632),$P$4:$P631)*LOOKUP(2,1/($J$4:$J631=$J632),$Q$4:$Q631))/$P632,IF(AND($C632="V",LOOKUP(2,1/($J$4:$J631=$J632),$P$4:$P631)&gt;0),LOOKUP(2,1/($J$4:$J631=$J632),$Q$4:$Q631),""))))))),"")</f>
        <v/>
      </c>
      <c r="R632" s="49" t="str">
        <f t="shared" si="269"/>
        <v/>
      </c>
      <c r="S632" s="49" t="str">
        <f t="shared" si="255"/>
        <v/>
      </c>
      <c r="T632" s="49" t="str">
        <f t="shared" si="267"/>
        <v/>
      </c>
      <c r="U632" s="49" t="str">
        <f>IFERROR(IF(C632="P",S632,IF(K632=1,0,IF(OR(LOOKUP(2,1/($E$4:$E631=$E632),$P$4:$P631)=0,AND($C632="C",$N632="LONG"),AND(C632="V",N632="SHORT")),0,S632+(M632*Q632)))),"")</f>
        <v/>
      </c>
      <c r="V632" s="49" t="str">
        <f t="shared" si="268"/>
        <v/>
      </c>
      <c r="W632" s="50" t="str">
        <f t="shared" si="262"/>
        <v/>
      </c>
      <c r="Y632" s="51" t="str">
        <f t="shared" si="249"/>
        <v/>
      </c>
      <c r="Z632" s="50" t="str">
        <f t="shared" si="256"/>
        <v/>
      </c>
      <c r="AA632" s="50" t="str">
        <f t="shared" si="247"/>
        <v/>
      </c>
      <c r="AB632" s="50" t="str">
        <f t="shared" si="250"/>
        <v/>
      </c>
      <c r="AC632" s="58" t="str">
        <f t="shared" si="251"/>
        <v/>
      </c>
      <c r="AD632" s="53" t="str">
        <f t="shared" si="248"/>
        <v/>
      </c>
      <c r="AE632" s="53" t="str">
        <f t="shared" si="252"/>
        <v/>
      </c>
      <c r="AF632" s="59" t="str">
        <f t="shared" si="253"/>
        <v/>
      </c>
      <c r="AG632" s="40" t="str">
        <f>C632&amp;COUNTIFS($C$3:C632,"V")</f>
        <v>0</v>
      </c>
      <c r="AH632" s="266" t="str">
        <f t="shared" si="270"/>
        <v/>
      </c>
      <c r="AI632" s="56" t="str">
        <f t="shared" si="257"/>
        <v/>
      </c>
      <c r="AJ632" s="265" t="str">
        <f t="shared" si="258"/>
        <v/>
      </c>
      <c r="AK632" s="267" t="str">
        <f t="shared" si="259"/>
        <v/>
      </c>
      <c r="AL632" s="267" t="str">
        <f t="shared" si="260"/>
        <v/>
      </c>
      <c r="AM632" s="40" t="str">
        <f t="shared" si="261"/>
        <v/>
      </c>
      <c r="AN632" s="267">
        <f t="shared" si="254"/>
        <v>0</v>
      </c>
      <c r="CE632" s="279"/>
    </row>
    <row r="633" spans="1:83" s="40" customFormat="1" ht="12.75">
      <c r="A633" s="227"/>
      <c r="B633" s="88"/>
      <c r="C633" s="89"/>
      <c r="D633" s="90"/>
      <c r="E633" s="89"/>
      <c r="F633" s="91"/>
      <c r="G633" s="304"/>
      <c r="H633" s="41"/>
      <c r="I633" s="42" t="str">
        <f t="shared" si="263"/>
        <v/>
      </c>
      <c r="J633" s="43" t="str">
        <f t="shared" si="246"/>
        <v/>
      </c>
      <c r="K633" s="44" t="str">
        <f>IF(J633="","",IF(COUNTIF($J$4:J633,J633)=0,"",(COUNTIF($J$4:J633,J633))))</f>
        <v/>
      </c>
      <c r="L633" s="44" t="str">
        <f>IF(K633="","",J633&amp;" _ "&amp;COUNTIF($J$4:J633,J633)&amp;"_"&amp;N633)</f>
        <v/>
      </c>
      <c r="M633" s="45" t="str">
        <f t="shared" si="264"/>
        <v/>
      </c>
      <c r="N633" s="44" t="str">
        <f t="shared" si="265"/>
        <v/>
      </c>
      <c r="O633" s="57" t="str">
        <f t="shared" si="266"/>
        <v/>
      </c>
      <c r="P633" s="48" t="str" cm="1">
        <f t="array" ref="P633">IFERROR(IF(C633="P",G633,IF($K633=1,$M633,$M633+LOOKUP(2,1/($J$4:$J632=J633),$P$4:$P632))),"")</f>
        <v/>
      </c>
      <c r="Q633" s="57" t="str" cm="1">
        <f t="array" ref="Q633">IFERROR(IF(OR(C633="P",C633="A",C633="R"),F633,IF($K633=1,F633,IF(LOOKUP(2,1/($J$4:$J632=$J633),$P$4:$P632)=0,$F633,IF(AND($C633="C",LOOKUP(2,1/($J$4:$J632=$J633),$P$4:$P632)&gt;0),(F633*G633+LOOKUP(2,1/($J$4:$J632=$J633),$P$4:$P632)*LOOKUP(2,1/($J$4:$J632=$J633),$Q$4:$Q632))/$P633,IF(AND($C633="C",LOOKUP(2,1/($J$4:$J632=$J633),$P$4:$P632)&lt;0),LOOKUP(2,1/($J$4:$J632=$J633),$Q$4:$Q632),IF(AND($C633="V",LOOKUP(2,1/($J$4:$J632=$J633),$P$4:$P632)&lt;0),((-1*(F633*G633))+LOOKUP(2,1/($J$4:$J632=$J633),$P$4:$P632)*LOOKUP(2,1/($J$4:$J632=$J633),$Q$4:$Q632))/$P633,IF(AND($C633="V",LOOKUP(2,1/($J$4:$J632=$J633),$P$4:$P632)&gt;0),LOOKUP(2,1/($J$4:$J632=$J633),$Q$4:$Q632),""))))))),"")</f>
        <v/>
      </c>
      <c r="R633" s="49" t="str">
        <f t="shared" si="269"/>
        <v/>
      </c>
      <c r="S633" s="49" t="str">
        <f t="shared" si="255"/>
        <v/>
      </c>
      <c r="T633" s="49" t="str">
        <f t="shared" si="267"/>
        <v/>
      </c>
      <c r="U633" s="49" t="str">
        <f>IFERROR(IF(C633="P",S633,IF(K633=1,0,IF(OR(LOOKUP(2,1/($E$4:$E632=$E633),$P$4:$P632)=0,AND($C633="C",$N633="LONG"),AND(C633="V",N633="SHORT")),0,S633+(M633*Q633)))),"")</f>
        <v/>
      </c>
      <c r="V633" s="49" t="str">
        <f t="shared" si="268"/>
        <v/>
      </c>
      <c r="W633" s="50" t="str">
        <f t="shared" si="262"/>
        <v/>
      </c>
      <c r="Y633" s="51" t="str">
        <f t="shared" si="249"/>
        <v/>
      </c>
      <c r="Z633" s="50" t="str">
        <f t="shared" si="256"/>
        <v/>
      </c>
      <c r="AA633" s="50" t="str">
        <f t="shared" si="247"/>
        <v/>
      </c>
      <c r="AB633" s="50" t="str">
        <f t="shared" si="250"/>
        <v/>
      </c>
      <c r="AC633" s="58" t="str">
        <f t="shared" si="251"/>
        <v/>
      </c>
      <c r="AD633" s="53" t="str">
        <f t="shared" si="248"/>
        <v/>
      </c>
      <c r="AE633" s="53" t="str">
        <f t="shared" si="252"/>
        <v/>
      </c>
      <c r="AF633" s="59" t="str">
        <f t="shared" si="253"/>
        <v/>
      </c>
      <c r="AG633" s="40" t="str">
        <f>C633&amp;COUNTIFS($C$3:C633,"V")</f>
        <v>0</v>
      </c>
      <c r="AH633" s="266" t="str">
        <f t="shared" si="270"/>
        <v/>
      </c>
      <c r="AI633" s="56" t="str">
        <f t="shared" si="257"/>
        <v/>
      </c>
      <c r="AJ633" s="265" t="str">
        <f t="shared" si="258"/>
        <v/>
      </c>
      <c r="AK633" s="267" t="str">
        <f t="shared" si="259"/>
        <v/>
      </c>
      <c r="AL633" s="267" t="str">
        <f t="shared" si="260"/>
        <v/>
      </c>
      <c r="AM633" s="40" t="str">
        <f t="shared" si="261"/>
        <v/>
      </c>
      <c r="AN633" s="267">
        <f t="shared" si="254"/>
        <v>0</v>
      </c>
      <c r="CE633" s="279"/>
    </row>
    <row r="634" spans="1:83" s="40" customFormat="1" ht="12.75">
      <c r="A634" s="227"/>
      <c r="B634" s="88"/>
      <c r="C634" s="89"/>
      <c r="D634" s="90"/>
      <c r="E634" s="89"/>
      <c r="F634" s="91"/>
      <c r="G634" s="304"/>
      <c r="H634" s="41"/>
      <c r="I634" s="42" t="str">
        <f t="shared" si="263"/>
        <v/>
      </c>
      <c r="J634" s="43" t="str">
        <f t="shared" si="246"/>
        <v/>
      </c>
      <c r="K634" s="44" t="str">
        <f>IF(J634="","",IF(COUNTIF($J$4:J634,J634)=0,"",(COUNTIF($J$4:J634,J634))))</f>
        <v/>
      </c>
      <c r="L634" s="44" t="str">
        <f>IF(K634="","",J634&amp;" _ "&amp;COUNTIF($J$4:J634,J634)&amp;"_"&amp;N634)</f>
        <v/>
      </c>
      <c r="M634" s="45" t="str">
        <f t="shared" si="264"/>
        <v/>
      </c>
      <c r="N634" s="44" t="str">
        <f t="shared" si="265"/>
        <v/>
      </c>
      <c r="O634" s="57" t="str">
        <f t="shared" si="266"/>
        <v/>
      </c>
      <c r="P634" s="48" t="str" cm="1">
        <f t="array" ref="P634">IFERROR(IF(C634="P",G634,IF($K634=1,$M634,$M634+LOOKUP(2,1/($J$4:$J633=J634),$P$4:$P633))),"")</f>
        <v/>
      </c>
      <c r="Q634" s="57" t="str" cm="1">
        <f t="array" ref="Q634">IFERROR(IF(OR(C634="P",C634="A",C634="R"),F634,IF($K634=1,F634,IF(LOOKUP(2,1/($J$4:$J633=$J634),$P$4:$P633)=0,$F634,IF(AND($C634="C",LOOKUP(2,1/($J$4:$J633=$J634),$P$4:$P633)&gt;0),(F634*G634+LOOKUP(2,1/($J$4:$J633=$J634),$P$4:$P633)*LOOKUP(2,1/($J$4:$J633=$J634),$Q$4:$Q633))/$P634,IF(AND($C634="C",LOOKUP(2,1/($J$4:$J633=$J634),$P$4:$P633)&lt;0),LOOKUP(2,1/($J$4:$J633=$J634),$Q$4:$Q633),IF(AND($C634="V",LOOKUP(2,1/($J$4:$J633=$J634),$P$4:$P633)&lt;0),((-1*(F634*G634))+LOOKUP(2,1/($J$4:$J633=$J634),$P$4:$P633)*LOOKUP(2,1/($J$4:$J633=$J634),$Q$4:$Q633))/$P634,IF(AND($C634="V",LOOKUP(2,1/($J$4:$J633=$J634),$P$4:$P633)&gt;0),LOOKUP(2,1/($J$4:$J633=$J634),$Q$4:$Q633),""))))))),"")</f>
        <v/>
      </c>
      <c r="R634" s="49" t="str">
        <f t="shared" si="269"/>
        <v/>
      </c>
      <c r="S634" s="49" t="str">
        <f t="shared" si="255"/>
        <v/>
      </c>
      <c r="T634" s="49" t="str">
        <f t="shared" si="267"/>
        <v/>
      </c>
      <c r="U634" s="49" t="str">
        <f>IFERROR(IF(C634="P",S634,IF(K634=1,0,IF(OR(LOOKUP(2,1/($E$4:$E633=$E634),$P$4:$P633)=0,AND($C634="C",$N634="LONG"),AND(C634="V",N634="SHORT")),0,S634+(M634*Q634)))),"")</f>
        <v/>
      </c>
      <c r="V634" s="49" t="str">
        <f t="shared" si="268"/>
        <v/>
      </c>
      <c r="W634" s="50" t="str">
        <f t="shared" si="262"/>
        <v/>
      </c>
      <c r="Y634" s="51" t="str">
        <f t="shared" si="249"/>
        <v/>
      </c>
      <c r="Z634" s="50" t="str">
        <f t="shared" si="256"/>
        <v/>
      </c>
      <c r="AA634" s="50" t="str">
        <f t="shared" si="247"/>
        <v/>
      </c>
      <c r="AB634" s="50" t="str">
        <f t="shared" si="250"/>
        <v/>
      </c>
      <c r="AC634" s="58" t="str">
        <f t="shared" si="251"/>
        <v/>
      </c>
      <c r="AD634" s="53" t="str">
        <f t="shared" si="248"/>
        <v/>
      </c>
      <c r="AE634" s="53" t="str">
        <f t="shared" si="252"/>
        <v/>
      </c>
      <c r="AF634" s="59" t="str">
        <f t="shared" si="253"/>
        <v/>
      </c>
      <c r="AG634" s="40" t="str">
        <f>C634&amp;COUNTIFS($C$3:C634,"V")</f>
        <v>0</v>
      </c>
      <c r="AH634" s="266" t="str">
        <f t="shared" si="270"/>
        <v/>
      </c>
      <c r="AI634" s="56" t="str">
        <f t="shared" si="257"/>
        <v/>
      </c>
      <c r="AJ634" s="265" t="str">
        <f t="shared" si="258"/>
        <v/>
      </c>
      <c r="AK634" s="267" t="str">
        <f t="shared" si="259"/>
        <v/>
      </c>
      <c r="AL634" s="267" t="str">
        <f t="shared" si="260"/>
        <v/>
      </c>
      <c r="AM634" s="40" t="str">
        <f t="shared" si="261"/>
        <v/>
      </c>
      <c r="AN634" s="267">
        <f t="shared" si="254"/>
        <v>0</v>
      </c>
      <c r="CE634" s="279"/>
    </row>
    <row r="635" spans="1:83" s="40" customFormat="1" ht="12.75">
      <c r="A635" s="227"/>
      <c r="B635" s="88"/>
      <c r="C635" s="89"/>
      <c r="D635" s="90"/>
      <c r="E635" s="89"/>
      <c r="F635" s="91"/>
      <c r="G635" s="304"/>
      <c r="H635" s="41"/>
      <c r="I635" s="42" t="str">
        <f t="shared" si="263"/>
        <v/>
      </c>
      <c r="J635" s="43" t="str">
        <f t="shared" si="246"/>
        <v/>
      </c>
      <c r="K635" s="44" t="str">
        <f>IF(J635="","",IF(COUNTIF($J$4:J635,J635)=0,"",(COUNTIF($J$4:J635,J635))))</f>
        <v/>
      </c>
      <c r="L635" s="44" t="str">
        <f>IF(K635="","",J635&amp;" _ "&amp;COUNTIF($J$4:J635,J635)&amp;"_"&amp;N635)</f>
        <v/>
      </c>
      <c r="M635" s="45" t="str">
        <f t="shared" si="264"/>
        <v/>
      </c>
      <c r="N635" s="44" t="str">
        <f t="shared" si="265"/>
        <v/>
      </c>
      <c r="O635" s="57" t="str">
        <f t="shared" si="266"/>
        <v/>
      </c>
      <c r="P635" s="48" t="str" cm="1">
        <f t="array" ref="P635">IFERROR(IF(C635="P",G635,IF($K635=1,$M635,$M635+LOOKUP(2,1/($J$4:$J634=J635),$P$4:$P634))),"")</f>
        <v/>
      </c>
      <c r="Q635" s="57" t="str" cm="1">
        <f t="array" ref="Q635">IFERROR(IF(OR(C635="P",C635="A",C635="R"),F635,IF($K635=1,F635,IF(LOOKUP(2,1/($J$4:$J634=$J635),$P$4:$P634)=0,$F635,IF(AND($C635="C",LOOKUP(2,1/($J$4:$J634=$J635),$P$4:$P634)&gt;0),(F635*G635+LOOKUP(2,1/($J$4:$J634=$J635),$P$4:$P634)*LOOKUP(2,1/($J$4:$J634=$J635),$Q$4:$Q634))/$P635,IF(AND($C635="C",LOOKUP(2,1/($J$4:$J634=$J635),$P$4:$P634)&lt;0),LOOKUP(2,1/($J$4:$J634=$J635),$Q$4:$Q634),IF(AND($C635="V",LOOKUP(2,1/($J$4:$J634=$J635),$P$4:$P634)&lt;0),((-1*(F635*G635))+LOOKUP(2,1/($J$4:$J634=$J635),$P$4:$P634)*LOOKUP(2,1/($J$4:$J634=$J635),$Q$4:$Q634))/$P635,IF(AND($C635="V",LOOKUP(2,1/($J$4:$J634=$J635),$P$4:$P634)&gt;0),LOOKUP(2,1/($J$4:$J634=$J635),$Q$4:$Q634),""))))))),"")</f>
        <v/>
      </c>
      <c r="R635" s="49" t="str">
        <f t="shared" si="269"/>
        <v/>
      </c>
      <c r="S635" s="49" t="str">
        <f t="shared" si="255"/>
        <v/>
      </c>
      <c r="T635" s="49" t="str">
        <f t="shared" si="267"/>
        <v/>
      </c>
      <c r="U635" s="49" t="str">
        <f>IFERROR(IF(C635="P",S635,IF(K635=1,0,IF(OR(LOOKUP(2,1/($E$4:$E634=$E635),$P$4:$P634)=0,AND($C635="C",$N635="LONG"),AND(C635="V",N635="SHORT")),0,S635+(M635*Q635)))),"")</f>
        <v/>
      </c>
      <c r="V635" s="49" t="str">
        <f t="shared" si="268"/>
        <v/>
      </c>
      <c r="W635" s="50" t="str">
        <f t="shared" si="262"/>
        <v/>
      </c>
      <c r="Y635" s="51" t="str">
        <f t="shared" si="249"/>
        <v/>
      </c>
      <c r="Z635" s="50" t="str">
        <f t="shared" si="256"/>
        <v/>
      </c>
      <c r="AA635" s="50" t="str">
        <f t="shared" si="247"/>
        <v/>
      </c>
      <c r="AB635" s="50" t="str">
        <f t="shared" si="250"/>
        <v/>
      </c>
      <c r="AC635" s="58" t="str">
        <f t="shared" si="251"/>
        <v/>
      </c>
      <c r="AD635" s="53" t="str">
        <f t="shared" si="248"/>
        <v/>
      </c>
      <c r="AE635" s="53" t="str">
        <f t="shared" si="252"/>
        <v/>
      </c>
      <c r="AF635" s="59" t="str">
        <f t="shared" si="253"/>
        <v/>
      </c>
      <c r="AG635" s="40" t="str">
        <f>C635&amp;COUNTIFS($C$3:C635,"V")</f>
        <v>0</v>
      </c>
      <c r="AH635" s="266" t="str">
        <f t="shared" si="270"/>
        <v/>
      </c>
      <c r="AI635" s="56" t="str">
        <f t="shared" si="257"/>
        <v/>
      </c>
      <c r="AJ635" s="265" t="str">
        <f t="shared" si="258"/>
        <v/>
      </c>
      <c r="AK635" s="267" t="str">
        <f t="shared" si="259"/>
        <v/>
      </c>
      <c r="AL635" s="267" t="str">
        <f t="shared" si="260"/>
        <v/>
      </c>
      <c r="AM635" s="40" t="str">
        <f t="shared" si="261"/>
        <v/>
      </c>
      <c r="AN635" s="267">
        <f t="shared" si="254"/>
        <v>0</v>
      </c>
      <c r="CE635" s="279"/>
    </row>
    <row r="636" spans="1:83" s="40" customFormat="1" ht="12.75">
      <c r="A636" s="227"/>
      <c r="B636" s="88"/>
      <c r="C636" s="89"/>
      <c r="D636" s="90"/>
      <c r="E636" s="89"/>
      <c r="F636" s="91"/>
      <c r="G636" s="304"/>
      <c r="H636" s="41"/>
      <c r="I636" s="42" t="str">
        <f t="shared" si="263"/>
        <v/>
      </c>
      <c r="J636" s="43" t="str">
        <f t="shared" si="246"/>
        <v/>
      </c>
      <c r="K636" s="44" t="str">
        <f>IF(J636="","",IF(COUNTIF($J$4:J636,J636)=0,"",(COUNTIF($J$4:J636,J636))))</f>
        <v/>
      </c>
      <c r="L636" s="44" t="str">
        <f>IF(K636="","",J636&amp;" _ "&amp;COUNTIF($J$4:J636,J636)&amp;"_"&amp;N636)</f>
        <v/>
      </c>
      <c r="M636" s="45" t="str">
        <f t="shared" si="264"/>
        <v/>
      </c>
      <c r="N636" s="44" t="str">
        <f t="shared" si="265"/>
        <v/>
      </c>
      <c r="O636" s="57" t="str">
        <f t="shared" si="266"/>
        <v/>
      </c>
      <c r="P636" s="48" t="str" cm="1">
        <f t="array" ref="P636">IFERROR(IF(C636="P",G636,IF($K636=1,$M636,$M636+LOOKUP(2,1/($J$4:$J635=J636),$P$4:$P635))),"")</f>
        <v/>
      </c>
      <c r="Q636" s="57" t="str" cm="1">
        <f t="array" ref="Q636">IFERROR(IF(OR(C636="P",C636="A",C636="R"),F636,IF($K636=1,F636,IF(LOOKUP(2,1/($J$4:$J635=$J636),$P$4:$P635)=0,$F636,IF(AND($C636="C",LOOKUP(2,1/($J$4:$J635=$J636),$P$4:$P635)&gt;0),(F636*G636+LOOKUP(2,1/($J$4:$J635=$J636),$P$4:$P635)*LOOKUP(2,1/($J$4:$J635=$J636),$Q$4:$Q635))/$P636,IF(AND($C636="C",LOOKUP(2,1/($J$4:$J635=$J636),$P$4:$P635)&lt;0),LOOKUP(2,1/($J$4:$J635=$J636),$Q$4:$Q635),IF(AND($C636="V",LOOKUP(2,1/($J$4:$J635=$J636),$P$4:$P635)&lt;0),((-1*(F636*G636))+LOOKUP(2,1/($J$4:$J635=$J636),$P$4:$P635)*LOOKUP(2,1/($J$4:$J635=$J636),$Q$4:$Q635))/$P636,IF(AND($C636="V",LOOKUP(2,1/($J$4:$J635=$J636),$P$4:$P635)&gt;0),LOOKUP(2,1/($J$4:$J635=$J636),$Q$4:$Q635),""))))))),"")</f>
        <v/>
      </c>
      <c r="R636" s="49" t="str">
        <f t="shared" si="269"/>
        <v/>
      </c>
      <c r="S636" s="49" t="str">
        <f t="shared" si="255"/>
        <v/>
      </c>
      <c r="T636" s="49" t="str">
        <f t="shared" si="267"/>
        <v/>
      </c>
      <c r="U636" s="49" t="str">
        <f>IFERROR(IF(C636="P",S636,IF(K636=1,0,IF(OR(LOOKUP(2,1/($E$4:$E635=$E636),$P$4:$P635)=0,AND($C636="C",$N636="LONG"),AND(C636="V",N636="SHORT")),0,S636+(M636*Q636)))),"")</f>
        <v/>
      </c>
      <c r="V636" s="49" t="str">
        <f t="shared" si="268"/>
        <v/>
      </c>
      <c r="W636" s="50" t="str">
        <f t="shared" si="262"/>
        <v/>
      </c>
      <c r="Y636" s="51" t="str">
        <f t="shared" si="249"/>
        <v/>
      </c>
      <c r="Z636" s="50" t="str">
        <f t="shared" si="256"/>
        <v/>
      </c>
      <c r="AA636" s="50" t="str">
        <f t="shared" si="247"/>
        <v/>
      </c>
      <c r="AB636" s="50" t="str">
        <f t="shared" si="250"/>
        <v/>
      </c>
      <c r="AC636" s="58" t="str">
        <f t="shared" si="251"/>
        <v/>
      </c>
      <c r="AD636" s="53" t="str">
        <f t="shared" si="248"/>
        <v/>
      </c>
      <c r="AE636" s="53" t="str">
        <f t="shared" si="252"/>
        <v/>
      </c>
      <c r="AF636" s="59" t="str">
        <f t="shared" si="253"/>
        <v/>
      </c>
      <c r="AG636" s="40" t="str">
        <f>C636&amp;COUNTIFS($C$3:C636,"V")</f>
        <v>0</v>
      </c>
      <c r="AH636" s="266" t="str">
        <f t="shared" si="270"/>
        <v/>
      </c>
      <c r="AI636" s="56" t="str">
        <f t="shared" si="257"/>
        <v/>
      </c>
      <c r="AJ636" s="265" t="str">
        <f t="shared" si="258"/>
        <v/>
      </c>
      <c r="AK636" s="267" t="str">
        <f t="shared" si="259"/>
        <v/>
      </c>
      <c r="AL636" s="267" t="str">
        <f t="shared" si="260"/>
        <v/>
      </c>
      <c r="AM636" s="40" t="str">
        <f t="shared" si="261"/>
        <v/>
      </c>
      <c r="AN636" s="267">
        <f t="shared" si="254"/>
        <v>0</v>
      </c>
      <c r="CE636" s="279"/>
    </row>
    <row r="637" spans="1:83" s="40" customFormat="1" ht="12.75">
      <c r="A637" s="227"/>
      <c r="B637" s="88"/>
      <c r="C637" s="89"/>
      <c r="D637" s="90"/>
      <c r="E637" s="89"/>
      <c r="F637" s="91"/>
      <c r="G637" s="304"/>
      <c r="H637" s="41"/>
      <c r="I637" s="42" t="str">
        <f t="shared" si="263"/>
        <v/>
      </c>
      <c r="J637" s="43" t="str">
        <f t="shared" si="246"/>
        <v/>
      </c>
      <c r="K637" s="44" t="str">
        <f>IF(J637="","",IF(COUNTIF($J$4:J637,J637)=0,"",(COUNTIF($J$4:J637,J637))))</f>
        <v/>
      </c>
      <c r="L637" s="44" t="str">
        <f>IF(K637="","",J637&amp;" _ "&amp;COUNTIF($J$4:J637,J637)&amp;"_"&amp;N637)</f>
        <v/>
      </c>
      <c r="M637" s="45" t="str">
        <f t="shared" si="264"/>
        <v/>
      </c>
      <c r="N637" s="44" t="str">
        <f t="shared" si="265"/>
        <v/>
      </c>
      <c r="O637" s="57" t="str">
        <f t="shared" si="266"/>
        <v/>
      </c>
      <c r="P637" s="48" t="str" cm="1">
        <f t="array" ref="P637">IFERROR(IF(C637="P",G637,IF($K637=1,$M637,$M637+LOOKUP(2,1/($J$4:$J636=J637),$P$4:$P636))),"")</f>
        <v/>
      </c>
      <c r="Q637" s="57" t="str" cm="1">
        <f t="array" ref="Q637">IFERROR(IF(OR(C637="P",C637="A",C637="R"),F637,IF($K637=1,F637,IF(LOOKUP(2,1/($J$4:$J636=$J637),$P$4:$P636)=0,$F637,IF(AND($C637="C",LOOKUP(2,1/($J$4:$J636=$J637),$P$4:$P636)&gt;0),(F637*G637+LOOKUP(2,1/($J$4:$J636=$J637),$P$4:$P636)*LOOKUP(2,1/($J$4:$J636=$J637),$Q$4:$Q636))/$P637,IF(AND($C637="C",LOOKUP(2,1/($J$4:$J636=$J637),$P$4:$P636)&lt;0),LOOKUP(2,1/($J$4:$J636=$J637),$Q$4:$Q636),IF(AND($C637="V",LOOKUP(2,1/($J$4:$J636=$J637),$P$4:$P636)&lt;0),((-1*(F637*G637))+LOOKUP(2,1/($J$4:$J636=$J637),$P$4:$P636)*LOOKUP(2,1/($J$4:$J636=$J637),$Q$4:$Q636))/$P637,IF(AND($C637="V",LOOKUP(2,1/($J$4:$J636=$J637),$P$4:$P636)&gt;0),LOOKUP(2,1/($J$4:$J636=$J637),$Q$4:$Q636),""))))))),"")</f>
        <v/>
      </c>
      <c r="R637" s="49" t="str">
        <f t="shared" si="269"/>
        <v/>
      </c>
      <c r="S637" s="49" t="str">
        <f t="shared" si="255"/>
        <v/>
      </c>
      <c r="T637" s="49" t="str">
        <f t="shared" si="267"/>
        <v/>
      </c>
      <c r="U637" s="49" t="str">
        <f>IFERROR(IF(C637="P",S637,IF(K637=1,0,IF(OR(LOOKUP(2,1/($E$4:$E636=$E637),$P$4:$P636)=0,AND($C637="C",$N637="LONG"),AND(C637="V",N637="SHORT")),0,S637+(M637*Q637)))),"")</f>
        <v/>
      </c>
      <c r="V637" s="49" t="str">
        <f t="shared" si="268"/>
        <v/>
      </c>
      <c r="W637" s="50" t="str">
        <f t="shared" si="262"/>
        <v/>
      </c>
      <c r="Y637" s="51" t="str">
        <f t="shared" si="249"/>
        <v/>
      </c>
      <c r="Z637" s="50" t="str">
        <f t="shared" si="256"/>
        <v/>
      </c>
      <c r="AA637" s="50" t="str">
        <f t="shared" si="247"/>
        <v/>
      </c>
      <c r="AB637" s="50" t="str">
        <f t="shared" si="250"/>
        <v/>
      </c>
      <c r="AC637" s="58" t="str">
        <f t="shared" si="251"/>
        <v/>
      </c>
      <c r="AD637" s="53" t="str">
        <f t="shared" si="248"/>
        <v/>
      </c>
      <c r="AE637" s="53" t="str">
        <f t="shared" si="252"/>
        <v/>
      </c>
      <c r="AF637" s="59" t="str">
        <f t="shared" si="253"/>
        <v/>
      </c>
      <c r="AG637" s="40" t="str">
        <f>C637&amp;COUNTIFS($C$3:C637,"V")</f>
        <v>0</v>
      </c>
      <c r="AH637" s="266" t="str">
        <f t="shared" si="270"/>
        <v/>
      </c>
      <c r="AI637" s="56" t="str">
        <f t="shared" si="257"/>
        <v/>
      </c>
      <c r="AJ637" s="265" t="str">
        <f t="shared" si="258"/>
        <v/>
      </c>
      <c r="AK637" s="267" t="str">
        <f t="shared" si="259"/>
        <v/>
      </c>
      <c r="AL637" s="267" t="str">
        <f t="shared" si="260"/>
        <v/>
      </c>
      <c r="AM637" s="40" t="str">
        <f t="shared" si="261"/>
        <v/>
      </c>
      <c r="AN637" s="267">
        <f t="shared" si="254"/>
        <v>0</v>
      </c>
      <c r="CE637" s="279"/>
    </row>
    <row r="638" spans="1:83" s="40" customFormat="1" ht="12.75">
      <c r="A638" s="227"/>
      <c r="B638" s="88"/>
      <c r="C638" s="89"/>
      <c r="D638" s="90"/>
      <c r="E638" s="89"/>
      <c r="F638" s="91"/>
      <c r="G638" s="304"/>
      <c r="H638" s="41"/>
      <c r="I638" s="42" t="str">
        <f t="shared" si="263"/>
        <v/>
      </c>
      <c r="J638" s="43" t="str">
        <f t="shared" si="246"/>
        <v/>
      </c>
      <c r="K638" s="44" t="str">
        <f>IF(J638="","",IF(COUNTIF($J$4:J638,J638)=0,"",(COUNTIF($J$4:J638,J638))))</f>
        <v/>
      </c>
      <c r="L638" s="44" t="str">
        <f>IF(K638="","",J638&amp;" _ "&amp;COUNTIF($J$4:J638,J638)&amp;"_"&amp;N638)</f>
        <v/>
      </c>
      <c r="M638" s="45" t="str">
        <f t="shared" si="264"/>
        <v/>
      </c>
      <c r="N638" s="44" t="str">
        <f t="shared" si="265"/>
        <v/>
      </c>
      <c r="O638" s="57" t="str">
        <f t="shared" si="266"/>
        <v/>
      </c>
      <c r="P638" s="48" t="str" cm="1">
        <f t="array" ref="P638">IFERROR(IF(C638="P",G638,IF($K638=1,$M638,$M638+LOOKUP(2,1/($J$4:$J637=J638),$P$4:$P637))),"")</f>
        <v/>
      </c>
      <c r="Q638" s="57" t="str" cm="1">
        <f t="array" ref="Q638">IFERROR(IF(OR(C638="P",C638="A",C638="R"),F638,IF($K638=1,F638,IF(LOOKUP(2,1/($J$4:$J637=$J638),$P$4:$P637)=0,$F638,IF(AND($C638="C",LOOKUP(2,1/($J$4:$J637=$J638),$P$4:$P637)&gt;0),(F638*G638+LOOKUP(2,1/($J$4:$J637=$J638),$P$4:$P637)*LOOKUP(2,1/($J$4:$J637=$J638),$Q$4:$Q637))/$P638,IF(AND($C638="C",LOOKUP(2,1/($J$4:$J637=$J638),$P$4:$P637)&lt;0),LOOKUP(2,1/($J$4:$J637=$J638),$Q$4:$Q637),IF(AND($C638="V",LOOKUP(2,1/($J$4:$J637=$J638),$P$4:$P637)&lt;0),((-1*(F638*G638))+LOOKUP(2,1/($J$4:$J637=$J638),$P$4:$P637)*LOOKUP(2,1/($J$4:$J637=$J638),$Q$4:$Q637))/$P638,IF(AND($C638="V",LOOKUP(2,1/($J$4:$J637=$J638),$P$4:$P637)&gt;0),LOOKUP(2,1/($J$4:$J637=$J638),$Q$4:$Q637),""))))))),"")</f>
        <v/>
      </c>
      <c r="R638" s="49" t="str">
        <f t="shared" si="269"/>
        <v/>
      </c>
      <c r="S638" s="49" t="str">
        <f t="shared" si="255"/>
        <v/>
      </c>
      <c r="T638" s="49" t="str">
        <f t="shared" si="267"/>
        <v/>
      </c>
      <c r="U638" s="49" t="str">
        <f>IFERROR(IF(C638="P",S638,IF(K638=1,0,IF(OR(LOOKUP(2,1/($E$4:$E637=$E638),$P$4:$P637)=0,AND($C638="C",$N638="LONG"),AND(C638="V",N638="SHORT")),0,S638+(M638*Q638)))),"")</f>
        <v/>
      </c>
      <c r="V638" s="49" t="str">
        <f t="shared" si="268"/>
        <v/>
      </c>
      <c r="W638" s="50" t="str">
        <f t="shared" si="262"/>
        <v/>
      </c>
      <c r="Y638" s="51" t="str">
        <f t="shared" si="249"/>
        <v/>
      </c>
      <c r="Z638" s="50" t="str">
        <f t="shared" si="256"/>
        <v/>
      </c>
      <c r="AA638" s="50" t="str">
        <f t="shared" si="247"/>
        <v/>
      </c>
      <c r="AB638" s="50" t="str">
        <f t="shared" si="250"/>
        <v/>
      </c>
      <c r="AC638" s="58" t="str">
        <f t="shared" si="251"/>
        <v/>
      </c>
      <c r="AD638" s="53" t="str">
        <f t="shared" si="248"/>
        <v/>
      </c>
      <c r="AE638" s="53" t="str">
        <f t="shared" si="252"/>
        <v/>
      </c>
      <c r="AF638" s="59" t="str">
        <f t="shared" si="253"/>
        <v/>
      </c>
      <c r="AG638" s="40" t="str">
        <f>C638&amp;COUNTIFS($C$3:C638,"V")</f>
        <v>0</v>
      </c>
      <c r="AH638" s="266" t="str">
        <f t="shared" si="270"/>
        <v/>
      </c>
      <c r="AI638" s="56" t="str">
        <f t="shared" si="257"/>
        <v/>
      </c>
      <c r="AJ638" s="265" t="str">
        <f t="shared" si="258"/>
        <v/>
      </c>
      <c r="AK638" s="267" t="str">
        <f t="shared" si="259"/>
        <v/>
      </c>
      <c r="AL638" s="267" t="str">
        <f t="shared" si="260"/>
        <v/>
      </c>
      <c r="AM638" s="40" t="str">
        <f t="shared" si="261"/>
        <v/>
      </c>
      <c r="AN638" s="267">
        <f t="shared" si="254"/>
        <v>0</v>
      </c>
      <c r="CE638" s="279"/>
    </row>
    <row r="639" spans="1:83" s="40" customFormat="1" ht="12.75">
      <c r="A639" s="227"/>
      <c r="B639" s="88"/>
      <c r="C639" s="89"/>
      <c r="D639" s="90"/>
      <c r="E639" s="89"/>
      <c r="F639" s="91"/>
      <c r="G639" s="304"/>
      <c r="H639" s="41"/>
      <c r="I639" s="42" t="str">
        <f t="shared" si="263"/>
        <v/>
      </c>
      <c r="J639" s="43" t="str">
        <f t="shared" si="246"/>
        <v/>
      </c>
      <c r="K639" s="44" t="str">
        <f>IF(J639="","",IF(COUNTIF($J$4:J639,J639)=0,"",(COUNTIF($J$4:J639,J639))))</f>
        <v/>
      </c>
      <c r="L639" s="44" t="str">
        <f>IF(K639="","",J639&amp;" _ "&amp;COUNTIF($J$4:J639,J639)&amp;"_"&amp;N639)</f>
        <v/>
      </c>
      <c r="M639" s="45" t="str">
        <f t="shared" si="264"/>
        <v/>
      </c>
      <c r="N639" s="44" t="str">
        <f t="shared" si="265"/>
        <v/>
      </c>
      <c r="O639" s="57" t="str">
        <f t="shared" si="266"/>
        <v/>
      </c>
      <c r="P639" s="48" t="str" cm="1">
        <f t="array" ref="P639">IFERROR(IF(C639="P",G639,IF($K639=1,$M639,$M639+LOOKUP(2,1/($J$4:$J638=J639),$P$4:$P638))),"")</f>
        <v/>
      </c>
      <c r="Q639" s="57" t="str" cm="1">
        <f t="array" ref="Q639">IFERROR(IF(OR(C639="P",C639="A",C639="R"),F639,IF($K639=1,F639,IF(LOOKUP(2,1/($J$4:$J638=$J639),$P$4:$P638)=0,$F639,IF(AND($C639="C",LOOKUP(2,1/($J$4:$J638=$J639),$P$4:$P638)&gt;0),(F639*G639+LOOKUP(2,1/($J$4:$J638=$J639),$P$4:$P638)*LOOKUP(2,1/($J$4:$J638=$J639),$Q$4:$Q638))/$P639,IF(AND($C639="C",LOOKUP(2,1/($J$4:$J638=$J639),$P$4:$P638)&lt;0),LOOKUP(2,1/($J$4:$J638=$J639),$Q$4:$Q638),IF(AND($C639="V",LOOKUP(2,1/($J$4:$J638=$J639),$P$4:$P638)&lt;0),((-1*(F639*G639))+LOOKUP(2,1/($J$4:$J638=$J639),$P$4:$P638)*LOOKUP(2,1/($J$4:$J638=$J639),$Q$4:$Q638))/$P639,IF(AND($C639="V",LOOKUP(2,1/($J$4:$J638=$J639),$P$4:$P638)&gt;0),LOOKUP(2,1/($J$4:$J638=$J639),$Q$4:$Q638),""))))))),"")</f>
        <v/>
      </c>
      <c r="R639" s="49" t="str">
        <f t="shared" si="269"/>
        <v/>
      </c>
      <c r="S639" s="49" t="str">
        <f t="shared" si="255"/>
        <v/>
      </c>
      <c r="T639" s="49" t="str">
        <f t="shared" si="267"/>
        <v/>
      </c>
      <c r="U639" s="49" t="str">
        <f>IFERROR(IF(C639="P",S639,IF(K639=1,0,IF(OR(LOOKUP(2,1/($E$4:$E638=$E639),$P$4:$P638)=0,AND($C639="C",$N639="LONG"),AND(C639="V",N639="SHORT")),0,S639+(M639*Q639)))),"")</f>
        <v/>
      </c>
      <c r="V639" s="49" t="str">
        <f t="shared" si="268"/>
        <v/>
      </c>
      <c r="W639" s="50" t="str">
        <f t="shared" si="262"/>
        <v/>
      </c>
      <c r="Y639" s="51" t="str">
        <f t="shared" si="249"/>
        <v/>
      </c>
      <c r="Z639" s="50" t="str">
        <f t="shared" si="256"/>
        <v/>
      </c>
      <c r="AA639" s="50" t="str">
        <f t="shared" si="247"/>
        <v/>
      </c>
      <c r="AB639" s="50" t="str">
        <f t="shared" si="250"/>
        <v/>
      </c>
      <c r="AC639" s="58" t="str">
        <f t="shared" si="251"/>
        <v/>
      </c>
      <c r="AD639" s="53" t="str">
        <f t="shared" si="248"/>
        <v/>
      </c>
      <c r="AE639" s="53" t="str">
        <f t="shared" si="252"/>
        <v/>
      </c>
      <c r="AF639" s="59" t="str">
        <f t="shared" si="253"/>
        <v/>
      </c>
      <c r="AG639" s="40" t="str">
        <f>C639&amp;COUNTIFS($C$3:C639,"V")</f>
        <v>0</v>
      </c>
      <c r="AH639" s="266" t="str">
        <f t="shared" si="270"/>
        <v/>
      </c>
      <c r="AI639" s="56" t="str">
        <f t="shared" si="257"/>
        <v/>
      </c>
      <c r="AJ639" s="265" t="str">
        <f t="shared" si="258"/>
        <v/>
      </c>
      <c r="AK639" s="267" t="str">
        <f t="shared" si="259"/>
        <v/>
      </c>
      <c r="AL639" s="267" t="str">
        <f t="shared" si="260"/>
        <v/>
      </c>
      <c r="AM639" s="40" t="str">
        <f t="shared" si="261"/>
        <v/>
      </c>
      <c r="AN639" s="267">
        <f t="shared" si="254"/>
        <v>0</v>
      </c>
      <c r="CE639" s="279"/>
    </row>
    <row r="640" spans="1:83" s="40" customFormat="1" ht="12.75">
      <c r="A640" s="227"/>
      <c r="B640" s="88"/>
      <c r="C640" s="89"/>
      <c r="D640" s="90"/>
      <c r="E640" s="89"/>
      <c r="F640" s="91"/>
      <c r="G640" s="304"/>
      <c r="H640" s="41"/>
      <c r="I640" s="42" t="str">
        <f t="shared" si="263"/>
        <v/>
      </c>
      <c r="J640" s="43" t="str">
        <f t="shared" si="246"/>
        <v/>
      </c>
      <c r="K640" s="44" t="str">
        <f>IF(J640="","",IF(COUNTIF($J$4:J640,J640)=0,"",(COUNTIF($J$4:J640,J640))))</f>
        <v/>
      </c>
      <c r="L640" s="44" t="str">
        <f>IF(K640="","",J640&amp;" _ "&amp;COUNTIF($J$4:J640,J640)&amp;"_"&amp;N640)</f>
        <v/>
      </c>
      <c r="M640" s="45" t="str">
        <f t="shared" si="264"/>
        <v/>
      </c>
      <c r="N640" s="44" t="str">
        <f t="shared" si="265"/>
        <v/>
      </c>
      <c r="O640" s="57" t="str">
        <f t="shared" si="266"/>
        <v/>
      </c>
      <c r="P640" s="48" t="str" cm="1">
        <f t="array" ref="P640">IFERROR(IF(C640="P",G640,IF($K640=1,$M640,$M640+LOOKUP(2,1/($J$4:$J639=J640),$P$4:$P639))),"")</f>
        <v/>
      </c>
      <c r="Q640" s="57" t="str" cm="1">
        <f t="array" ref="Q640">IFERROR(IF(OR(C640="P",C640="A",C640="R"),F640,IF($K640=1,F640,IF(LOOKUP(2,1/($J$4:$J639=$J640),$P$4:$P639)=0,$F640,IF(AND($C640="C",LOOKUP(2,1/($J$4:$J639=$J640),$P$4:$P639)&gt;0),(F640*G640+LOOKUP(2,1/($J$4:$J639=$J640),$P$4:$P639)*LOOKUP(2,1/($J$4:$J639=$J640),$Q$4:$Q639))/$P640,IF(AND($C640="C",LOOKUP(2,1/($J$4:$J639=$J640),$P$4:$P639)&lt;0),LOOKUP(2,1/($J$4:$J639=$J640),$Q$4:$Q639),IF(AND($C640="V",LOOKUP(2,1/($J$4:$J639=$J640),$P$4:$P639)&lt;0),((-1*(F640*G640))+LOOKUP(2,1/($J$4:$J639=$J640),$P$4:$P639)*LOOKUP(2,1/($J$4:$J639=$J640),$Q$4:$Q639))/$P640,IF(AND($C640="V",LOOKUP(2,1/($J$4:$J639=$J640),$P$4:$P639)&gt;0),LOOKUP(2,1/($J$4:$J639=$J640),$Q$4:$Q639),""))))))),"")</f>
        <v/>
      </c>
      <c r="R640" s="49" t="str">
        <f t="shared" si="269"/>
        <v/>
      </c>
      <c r="S640" s="49" t="str">
        <f t="shared" si="255"/>
        <v/>
      </c>
      <c r="T640" s="49" t="str">
        <f t="shared" si="267"/>
        <v/>
      </c>
      <c r="U640" s="49" t="str">
        <f>IFERROR(IF(C640="P",S640,IF(K640=1,0,IF(OR(LOOKUP(2,1/($E$4:$E639=$E640),$P$4:$P639)=0,AND($C640="C",$N640="LONG"),AND(C640="V",N640="SHORT")),0,S640+(M640*Q640)))),"")</f>
        <v/>
      </c>
      <c r="V640" s="49" t="str">
        <f t="shared" si="268"/>
        <v/>
      </c>
      <c r="W640" s="50" t="str">
        <f t="shared" si="262"/>
        <v/>
      </c>
      <c r="Y640" s="51" t="str">
        <f t="shared" si="249"/>
        <v/>
      </c>
      <c r="Z640" s="50" t="str">
        <f t="shared" si="256"/>
        <v/>
      </c>
      <c r="AA640" s="50" t="str">
        <f t="shared" si="247"/>
        <v/>
      </c>
      <c r="AB640" s="50" t="str">
        <f t="shared" si="250"/>
        <v/>
      </c>
      <c r="AC640" s="58" t="str">
        <f t="shared" si="251"/>
        <v/>
      </c>
      <c r="AD640" s="53" t="str">
        <f t="shared" si="248"/>
        <v/>
      </c>
      <c r="AE640" s="53" t="str">
        <f t="shared" si="252"/>
        <v/>
      </c>
      <c r="AF640" s="59" t="str">
        <f t="shared" si="253"/>
        <v/>
      </c>
      <c r="AG640" s="40" t="str">
        <f>C640&amp;COUNTIFS($C$3:C640,"V")</f>
        <v>0</v>
      </c>
      <c r="AH640" s="266" t="str">
        <f t="shared" si="270"/>
        <v/>
      </c>
      <c r="AI640" s="56" t="str">
        <f t="shared" si="257"/>
        <v/>
      </c>
      <c r="AJ640" s="265" t="str">
        <f t="shared" si="258"/>
        <v/>
      </c>
      <c r="AK640" s="267" t="str">
        <f t="shared" si="259"/>
        <v/>
      </c>
      <c r="AL640" s="267" t="str">
        <f t="shared" si="260"/>
        <v/>
      </c>
      <c r="AM640" s="40" t="str">
        <f t="shared" si="261"/>
        <v/>
      </c>
      <c r="AN640" s="267">
        <f t="shared" si="254"/>
        <v>0</v>
      </c>
      <c r="CE640" s="279"/>
    </row>
    <row r="641" spans="1:83" s="40" customFormat="1" ht="12.75">
      <c r="A641" s="227"/>
      <c r="B641" s="88"/>
      <c r="C641" s="89"/>
      <c r="D641" s="90"/>
      <c r="E641" s="89"/>
      <c r="F641" s="91"/>
      <c r="G641" s="304"/>
      <c r="H641" s="41"/>
      <c r="I641" s="42" t="str">
        <f t="shared" si="263"/>
        <v/>
      </c>
      <c r="J641" s="43" t="str">
        <f t="shared" si="246"/>
        <v/>
      </c>
      <c r="K641" s="44" t="str">
        <f>IF(J641="","",IF(COUNTIF($J$4:J641,J641)=0,"",(COUNTIF($J$4:J641,J641))))</f>
        <v/>
      </c>
      <c r="L641" s="44" t="str">
        <f>IF(K641="","",J641&amp;" _ "&amp;COUNTIF($J$4:J641,J641)&amp;"_"&amp;N641)</f>
        <v/>
      </c>
      <c r="M641" s="45" t="str">
        <f t="shared" si="264"/>
        <v/>
      </c>
      <c r="N641" s="44" t="str">
        <f t="shared" si="265"/>
        <v/>
      </c>
      <c r="O641" s="57" t="str">
        <f t="shared" si="266"/>
        <v/>
      </c>
      <c r="P641" s="48" t="str" cm="1">
        <f t="array" ref="P641">IFERROR(IF(C641="P",G641,IF($K641=1,$M641,$M641+LOOKUP(2,1/($J$4:$J640=J641),$P$4:$P640))),"")</f>
        <v/>
      </c>
      <c r="Q641" s="57" t="str" cm="1">
        <f t="array" ref="Q641">IFERROR(IF(OR(C641="P",C641="A",C641="R"),F641,IF($K641=1,F641,IF(LOOKUP(2,1/($J$4:$J640=$J641),$P$4:$P640)=0,$F641,IF(AND($C641="C",LOOKUP(2,1/($J$4:$J640=$J641),$P$4:$P640)&gt;0),(F641*G641+LOOKUP(2,1/($J$4:$J640=$J641),$P$4:$P640)*LOOKUP(2,1/($J$4:$J640=$J641),$Q$4:$Q640))/$P641,IF(AND($C641="C",LOOKUP(2,1/($J$4:$J640=$J641),$P$4:$P640)&lt;0),LOOKUP(2,1/($J$4:$J640=$J641),$Q$4:$Q640),IF(AND($C641="V",LOOKUP(2,1/($J$4:$J640=$J641),$P$4:$P640)&lt;0),((-1*(F641*G641))+LOOKUP(2,1/($J$4:$J640=$J641),$P$4:$P640)*LOOKUP(2,1/($J$4:$J640=$J641),$Q$4:$Q640))/$P641,IF(AND($C641="V",LOOKUP(2,1/($J$4:$J640=$J641),$P$4:$P640)&gt;0),LOOKUP(2,1/($J$4:$J640=$J641),$Q$4:$Q640),""))))))),"")</f>
        <v/>
      </c>
      <c r="R641" s="49" t="str">
        <f t="shared" si="269"/>
        <v/>
      </c>
      <c r="S641" s="49" t="str">
        <f t="shared" si="255"/>
        <v/>
      </c>
      <c r="T641" s="49" t="str">
        <f t="shared" si="267"/>
        <v/>
      </c>
      <c r="U641" s="49" t="str">
        <f>IFERROR(IF(C641="P",S641,IF(K641=1,0,IF(OR(LOOKUP(2,1/($E$4:$E640=$E641),$P$4:$P640)=0,AND($C641="C",$N641="LONG"),AND(C641="V",N641="SHORT")),0,S641+(M641*Q641)))),"")</f>
        <v/>
      </c>
      <c r="V641" s="49" t="str">
        <f t="shared" si="268"/>
        <v/>
      </c>
      <c r="W641" s="50" t="str">
        <f t="shared" si="262"/>
        <v/>
      </c>
      <c r="Y641" s="51" t="str">
        <f t="shared" si="249"/>
        <v/>
      </c>
      <c r="Z641" s="50" t="str">
        <f t="shared" si="256"/>
        <v/>
      </c>
      <c r="AA641" s="50" t="str">
        <f t="shared" si="247"/>
        <v/>
      </c>
      <c r="AB641" s="50" t="str">
        <f t="shared" si="250"/>
        <v/>
      </c>
      <c r="AC641" s="58" t="str">
        <f t="shared" si="251"/>
        <v/>
      </c>
      <c r="AD641" s="53" t="str">
        <f t="shared" si="248"/>
        <v/>
      </c>
      <c r="AE641" s="53" t="str">
        <f t="shared" si="252"/>
        <v/>
      </c>
      <c r="AF641" s="59" t="str">
        <f t="shared" si="253"/>
        <v/>
      </c>
      <c r="AG641" s="40" t="str">
        <f>C641&amp;COUNTIFS($C$3:C641,"V")</f>
        <v>0</v>
      </c>
      <c r="AH641" s="266" t="str">
        <f t="shared" si="270"/>
        <v/>
      </c>
      <c r="AI641" s="56" t="str">
        <f t="shared" si="257"/>
        <v/>
      </c>
      <c r="AJ641" s="265" t="str">
        <f t="shared" si="258"/>
        <v/>
      </c>
      <c r="AK641" s="267" t="str">
        <f t="shared" si="259"/>
        <v/>
      </c>
      <c r="AL641" s="267" t="str">
        <f t="shared" si="260"/>
        <v/>
      </c>
      <c r="AM641" s="40" t="str">
        <f t="shared" si="261"/>
        <v/>
      </c>
      <c r="AN641" s="267">
        <f t="shared" si="254"/>
        <v>0</v>
      </c>
      <c r="CE641" s="279"/>
    </row>
    <row r="642" spans="1:83" s="40" customFormat="1" ht="12.75">
      <c r="A642" s="227"/>
      <c r="B642" s="88"/>
      <c r="C642" s="89"/>
      <c r="D642" s="90"/>
      <c r="E642" s="89"/>
      <c r="F642" s="91"/>
      <c r="G642" s="304"/>
      <c r="H642" s="41"/>
      <c r="I642" s="42" t="str">
        <f t="shared" si="263"/>
        <v/>
      </c>
      <c r="J642" s="43" t="str">
        <f t="shared" si="246"/>
        <v/>
      </c>
      <c r="K642" s="44" t="str">
        <f>IF(J642="","",IF(COUNTIF($J$4:J642,J642)=0,"",(COUNTIF($J$4:J642,J642))))</f>
        <v/>
      </c>
      <c r="L642" s="44" t="str">
        <f>IF(K642="","",J642&amp;" _ "&amp;COUNTIF($J$4:J642,J642)&amp;"_"&amp;N642)</f>
        <v/>
      </c>
      <c r="M642" s="45" t="str">
        <f t="shared" si="264"/>
        <v/>
      </c>
      <c r="N642" s="44" t="str">
        <f t="shared" si="265"/>
        <v/>
      </c>
      <c r="O642" s="57" t="str">
        <f t="shared" si="266"/>
        <v/>
      </c>
      <c r="P642" s="48" t="str" cm="1">
        <f t="array" ref="P642">IFERROR(IF(C642="P",G642,IF($K642=1,$M642,$M642+LOOKUP(2,1/($J$4:$J641=J642),$P$4:$P641))),"")</f>
        <v/>
      </c>
      <c r="Q642" s="57" t="str" cm="1">
        <f t="array" ref="Q642">IFERROR(IF(OR(C642="P",C642="A",C642="R"),F642,IF($K642=1,F642,IF(LOOKUP(2,1/($J$4:$J641=$J642),$P$4:$P641)=0,$F642,IF(AND($C642="C",LOOKUP(2,1/($J$4:$J641=$J642),$P$4:$P641)&gt;0),(F642*G642+LOOKUP(2,1/($J$4:$J641=$J642),$P$4:$P641)*LOOKUP(2,1/($J$4:$J641=$J642),$Q$4:$Q641))/$P642,IF(AND($C642="C",LOOKUP(2,1/($J$4:$J641=$J642),$P$4:$P641)&lt;0),LOOKUP(2,1/($J$4:$J641=$J642),$Q$4:$Q641),IF(AND($C642="V",LOOKUP(2,1/($J$4:$J641=$J642),$P$4:$P641)&lt;0),((-1*(F642*G642))+LOOKUP(2,1/($J$4:$J641=$J642),$P$4:$P641)*LOOKUP(2,1/($J$4:$J641=$J642),$Q$4:$Q641))/$P642,IF(AND($C642="V",LOOKUP(2,1/($J$4:$J641=$J642),$P$4:$P641)&gt;0),LOOKUP(2,1/($J$4:$J641=$J642),$Q$4:$Q641),""))))))),"")</f>
        <v/>
      </c>
      <c r="R642" s="49" t="str">
        <f t="shared" si="269"/>
        <v/>
      </c>
      <c r="S642" s="49" t="str">
        <f t="shared" si="255"/>
        <v/>
      </c>
      <c r="T642" s="49" t="str">
        <f t="shared" si="267"/>
        <v/>
      </c>
      <c r="U642" s="49" t="str">
        <f>IFERROR(IF(C642="P",S642,IF(K642=1,0,IF(OR(LOOKUP(2,1/($E$4:$E641=$E642),$P$4:$P641)=0,AND($C642="C",$N642="LONG"),AND(C642="V",N642="SHORT")),0,S642+(M642*Q642)))),"")</f>
        <v/>
      </c>
      <c r="V642" s="49" t="str">
        <f t="shared" si="268"/>
        <v/>
      </c>
      <c r="W642" s="50" t="str">
        <f t="shared" si="262"/>
        <v/>
      </c>
      <c r="Y642" s="51" t="str">
        <f t="shared" si="249"/>
        <v/>
      </c>
      <c r="Z642" s="50" t="str">
        <f t="shared" si="256"/>
        <v/>
      </c>
      <c r="AA642" s="50" t="str">
        <f t="shared" si="247"/>
        <v/>
      </c>
      <c r="AB642" s="50" t="str">
        <f t="shared" si="250"/>
        <v/>
      </c>
      <c r="AC642" s="58" t="str">
        <f t="shared" si="251"/>
        <v/>
      </c>
      <c r="AD642" s="53" t="str">
        <f t="shared" si="248"/>
        <v/>
      </c>
      <c r="AE642" s="53" t="str">
        <f t="shared" si="252"/>
        <v/>
      </c>
      <c r="AF642" s="59" t="str">
        <f t="shared" si="253"/>
        <v/>
      </c>
      <c r="AG642" s="40" t="str">
        <f>C642&amp;COUNTIFS($C$3:C642,"V")</f>
        <v>0</v>
      </c>
      <c r="AH642" s="266" t="str">
        <f t="shared" si="270"/>
        <v/>
      </c>
      <c r="AI642" s="56" t="str">
        <f t="shared" si="257"/>
        <v/>
      </c>
      <c r="AJ642" s="265" t="str">
        <f t="shared" si="258"/>
        <v/>
      </c>
      <c r="AK642" s="267" t="str">
        <f t="shared" si="259"/>
        <v/>
      </c>
      <c r="AL642" s="267" t="str">
        <f t="shared" si="260"/>
        <v/>
      </c>
      <c r="AM642" s="40" t="str">
        <f t="shared" si="261"/>
        <v/>
      </c>
      <c r="AN642" s="267">
        <f t="shared" si="254"/>
        <v>0</v>
      </c>
      <c r="CE642" s="279"/>
    </row>
    <row r="643" spans="1:83" s="40" customFormat="1" ht="12.75">
      <c r="A643" s="227"/>
      <c r="B643" s="88"/>
      <c r="C643" s="89"/>
      <c r="D643" s="90"/>
      <c r="E643" s="89"/>
      <c r="F643" s="91"/>
      <c r="G643" s="304"/>
      <c r="H643" s="41"/>
      <c r="I643" s="42" t="str">
        <f t="shared" si="263"/>
        <v/>
      </c>
      <c r="J643" s="43" t="str">
        <f t="shared" si="246"/>
        <v/>
      </c>
      <c r="K643" s="44" t="str">
        <f>IF(J643="","",IF(COUNTIF($J$4:J643,J643)=0,"",(COUNTIF($J$4:J643,J643))))</f>
        <v/>
      </c>
      <c r="L643" s="44" t="str">
        <f>IF(K643="","",J643&amp;" _ "&amp;COUNTIF($J$4:J643,J643)&amp;"_"&amp;N643)</f>
        <v/>
      </c>
      <c r="M643" s="45" t="str">
        <f t="shared" si="264"/>
        <v/>
      </c>
      <c r="N643" s="44" t="str">
        <f t="shared" si="265"/>
        <v/>
      </c>
      <c r="O643" s="57" t="str">
        <f t="shared" si="266"/>
        <v/>
      </c>
      <c r="P643" s="48" t="str" cm="1">
        <f t="array" ref="P643">IFERROR(IF(C643="P",G643,IF($K643=1,$M643,$M643+LOOKUP(2,1/($J$4:$J642=J643),$P$4:$P642))),"")</f>
        <v/>
      </c>
      <c r="Q643" s="57" t="str" cm="1">
        <f t="array" ref="Q643">IFERROR(IF(OR(C643="P",C643="A",C643="R"),F643,IF($K643=1,F643,IF(LOOKUP(2,1/($J$4:$J642=$J643),$P$4:$P642)=0,$F643,IF(AND($C643="C",LOOKUP(2,1/($J$4:$J642=$J643),$P$4:$P642)&gt;0),(F643*G643+LOOKUP(2,1/($J$4:$J642=$J643),$P$4:$P642)*LOOKUP(2,1/($J$4:$J642=$J643),$Q$4:$Q642))/$P643,IF(AND($C643="C",LOOKUP(2,1/($J$4:$J642=$J643),$P$4:$P642)&lt;0),LOOKUP(2,1/($J$4:$J642=$J643),$Q$4:$Q642),IF(AND($C643="V",LOOKUP(2,1/($J$4:$J642=$J643),$P$4:$P642)&lt;0),((-1*(F643*G643))+LOOKUP(2,1/($J$4:$J642=$J643),$P$4:$P642)*LOOKUP(2,1/($J$4:$J642=$J643),$Q$4:$Q642))/$P643,IF(AND($C643="V",LOOKUP(2,1/($J$4:$J642=$J643),$P$4:$P642)&gt;0),LOOKUP(2,1/($J$4:$J642=$J643),$Q$4:$Q642),""))))))),"")</f>
        <v/>
      </c>
      <c r="R643" s="49" t="str">
        <f t="shared" si="269"/>
        <v/>
      </c>
      <c r="S643" s="49" t="str">
        <f t="shared" si="255"/>
        <v/>
      </c>
      <c r="T643" s="49" t="str">
        <f t="shared" si="267"/>
        <v/>
      </c>
      <c r="U643" s="49" t="str">
        <f>IFERROR(IF(C643="P",S643,IF(K643=1,0,IF(OR(LOOKUP(2,1/($E$4:$E642=$E643),$P$4:$P642)=0,AND($C643="C",$N643="LONG"),AND(C643="V",N643="SHORT")),0,S643+(M643*Q643)))),"")</f>
        <v/>
      </c>
      <c r="V643" s="49" t="str">
        <f t="shared" si="268"/>
        <v/>
      </c>
      <c r="W643" s="50" t="str">
        <f t="shared" si="262"/>
        <v/>
      </c>
      <c r="Y643" s="51" t="str">
        <f t="shared" si="249"/>
        <v/>
      </c>
      <c r="Z643" s="50" t="str">
        <f t="shared" si="256"/>
        <v/>
      </c>
      <c r="AA643" s="50" t="str">
        <f t="shared" si="247"/>
        <v/>
      </c>
      <c r="AB643" s="50" t="str">
        <f t="shared" si="250"/>
        <v/>
      </c>
      <c r="AC643" s="58" t="str">
        <f t="shared" si="251"/>
        <v/>
      </c>
      <c r="AD643" s="53" t="str">
        <f t="shared" si="248"/>
        <v/>
      </c>
      <c r="AE643" s="53" t="str">
        <f t="shared" si="252"/>
        <v/>
      </c>
      <c r="AF643" s="59" t="str">
        <f t="shared" si="253"/>
        <v/>
      </c>
      <c r="AG643" s="40" t="str">
        <f>C643&amp;COUNTIFS($C$3:C643,"V")</f>
        <v>0</v>
      </c>
      <c r="AH643" s="266" t="str">
        <f t="shared" si="270"/>
        <v/>
      </c>
      <c r="AI643" s="56" t="str">
        <f t="shared" si="257"/>
        <v/>
      </c>
      <c r="AJ643" s="265" t="str">
        <f t="shared" si="258"/>
        <v/>
      </c>
      <c r="AK643" s="267" t="str">
        <f t="shared" si="259"/>
        <v/>
      </c>
      <c r="AL643" s="267" t="str">
        <f t="shared" si="260"/>
        <v/>
      </c>
      <c r="AM643" s="40" t="str">
        <f t="shared" si="261"/>
        <v/>
      </c>
      <c r="AN643" s="267">
        <f t="shared" si="254"/>
        <v>0</v>
      </c>
      <c r="CE643" s="279"/>
    </row>
    <row r="644" spans="1:83" s="40" customFormat="1" ht="12.75">
      <c r="A644" s="227"/>
      <c r="B644" s="88"/>
      <c r="C644" s="89"/>
      <c r="D644" s="90"/>
      <c r="E644" s="89"/>
      <c r="F644" s="91"/>
      <c r="G644" s="304"/>
      <c r="H644" s="41"/>
      <c r="I644" s="42" t="str">
        <f t="shared" si="263"/>
        <v/>
      </c>
      <c r="J644" s="43" t="str">
        <f t="shared" ref="J644:J707" si="271">IF(E644="","",IF(C644="P","P_"&amp;E644,E644))</f>
        <v/>
      </c>
      <c r="K644" s="44" t="str">
        <f>IF(J644="","",IF(COUNTIF($J$4:J644,J644)=0,"",(COUNTIF($J$4:J644,J644))))</f>
        <v/>
      </c>
      <c r="L644" s="44" t="str">
        <f>IF(K644="","",J644&amp;" _ "&amp;COUNTIF($J$4:J644,J644)&amp;"_"&amp;N644)</f>
        <v/>
      </c>
      <c r="M644" s="45" t="str">
        <f t="shared" si="264"/>
        <v/>
      </c>
      <c r="N644" s="44" t="str">
        <f t="shared" si="265"/>
        <v/>
      </c>
      <c r="O644" s="57" t="str">
        <f t="shared" si="266"/>
        <v/>
      </c>
      <c r="P644" s="48" t="str" cm="1">
        <f t="array" ref="P644">IFERROR(IF(C644="P",G644,IF($K644=1,$M644,$M644+LOOKUP(2,1/($J$4:$J643=J644),$P$4:$P643))),"")</f>
        <v/>
      </c>
      <c r="Q644" s="57" t="str" cm="1">
        <f t="array" ref="Q644">IFERROR(IF(OR(C644="P",C644="A",C644="R"),F644,IF($K644=1,F644,IF(LOOKUP(2,1/($J$4:$J643=$J644),$P$4:$P643)=0,$F644,IF(AND($C644="C",LOOKUP(2,1/($J$4:$J643=$J644),$P$4:$P643)&gt;0),(F644*G644+LOOKUP(2,1/($J$4:$J643=$J644),$P$4:$P643)*LOOKUP(2,1/($J$4:$J643=$J644),$Q$4:$Q643))/$P644,IF(AND($C644="C",LOOKUP(2,1/($J$4:$J643=$J644),$P$4:$P643)&lt;0),LOOKUP(2,1/($J$4:$J643=$J644),$Q$4:$Q643),IF(AND($C644="V",LOOKUP(2,1/($J$4:$J643=$J644),$P$4:$P643)&lt;0),((-1*(F644*G644))+LOOKUP(2,1/($J$4:$J643=$J644),$P$4:$P643)*LOOKUP(2,1/($J$4:$J643=$J644),$Q$4:$Q643))/$P644,IF(AND($C644="V",LOOKUP(2,1/($J$4:$J643=$J644),$P$4:$P643)&gt;0),LOOKUP(2,1/($J$4:$J643=$J644),$Q$4:$Q643),""))))))),"")</f>
        <v/>
      </c>
      <c r="R644" s="49" t="str">
        <f t="shared" si="269"/>
        <v/>
      </c>
      <c r="S644" s="49" t="str">
        <f t="shared" si="255"/>
        <v/>
      </c>
      <c r="T644" s="49" t="str">
        <f t="shared" si="267"/>
        <v/>
      </c>
      <c r="U644" s="49" t="str">
        <f>IFERROR(IF(C644="P",S644,IF(K644=1,0,IF(OR(LOOKUP(2,1/($E$4:$E643=$E644),$P$4:$P643)=0,AND($C644="C",$N644="LONG"),AND(C644="V",N644="SHORT")),0,S644+(M644*Q644)))),"")</f>
        <v/>
      </c>
      <c r="V644" s="49" t="str">
        <f t="shared" si="268"/>
        <v/>
      </c>
      <c r="W644" s="50" t="str">
        <f t="shared" si="262"/>
        <v/>
      </c>
      <c r="Y644" s="51" t="str">
        <f t="shared" si="249"/>
        <v/>
      </c>
      <c r="Z644" s="50" t="str">
        <f t="shared" si="256"/>
        <v/>
      </c>
      <c r="AA644" s="50" t="str">
        <f t="shared" ref="AA644:AA707" si="272">IF(W644="","",U644+W644+H644+Z644)</f>
        <v/>
      </c>
      <c r="AB644" s="50" t="str">
        <f t="shared" si="250"/>
        <v/>
      </c>
      <c r="AC644" s="58" t="str">
        <f t="shared" si="251"/>
        <v/>
      </c>
      <c r="AD644" s="53" t="str">
        <f t="shared" ref="AD644:AD707" si="273">IF(E644="","",(((AA644-W644)-Z644)/Z644))</f>
        <v/>
      </c>
      <c r="AE644" s="53" t="str">
        <f t="shared" si="252"/>
        <v/>
      </c>
      <c r="AF644" s="59" t="str">
        <f t="shared" si="253"/>
        <v/>
      </c>
      <c r="AG644" s="40" t="str">
        <f>C644&amp;COUNTIFS($C$3:C644,"V")</f>
        <v>0</v>
      </c>
      <c r="AH644" s="266" t="str">
        <f t="shared" si="270"/>
        <v/>
      </c>
      <c r="AI644" s="56" t="str">
        <f t="shared" si="257"/>
        <v/>
      </c>
      <c r="AJ644" s="265" t="str">
        <f t="shared" si="258"/>
        <v/>
      </c>
      <c r="AK644" s="267" t="str">
        <f t="shared" si="259"/>
        <v/>
      </c>
      <c r="AL644" s="267" t="str">
        <f t="shared" si="260"/>
        <v/>
      </c>
      <c r="AM644" s="40" t="str">
        <f t="shared" si="261"/>
        <v/>
      </c>
      <c r="AN644" s="267">
        <f t="shared" si="254"/>
        <v>0</v>
      </c>
      <c r="CE644" s="279"/>
    </row>
    <row r="645" spans="1:83" s="40" customFormat="1" ht="12.75">
      <c r="A645" s="227"/>
      <c r="B645" s="88"/>
      <c r="C645" s="89"/>
      <c r="D645" s="90"/>
      <c r="E645" s="89"/>
      <c r="F645" s="91"/>
      <c r="G645" s="304"/>
      <c r="H645" s="41"/>
      <c r="I645" s="42" t="str">
        <f t="shared" si="263"/>
        <v/>
      </c>
      <c r="J645" s="43" t="str">
        <f t="shared" si="271"/>
        <v/>
      </c>
      <c r="K645" s="44" t="str">
        <f>IF(J645="","",IF(COUNTIF($J$4:J645,J645)=0,"",(COUNTIF($J$4:J645,J645))))</f>
        <v/>
      </c>
      <c r="L645" s="44" t="str">
        <f>IF(K645="","",J645&amp;" _ "&amp;COUNTIF($J$4:J645,J645)&amp;"_"&amp;N645)</f>
        <v/>
      </c>
      <c r="M645" s="45" t="str">
        <f t="shared" si="264"/>
        <v/>
      </c>
      <c r="N645" s="44" t="str">
        <f t="shared" si="265"/>
        <v/>
      </c>
      <c r="O645" s="57" t="str">
        <f t="shared" si="266"/>
        <v/>
      </c>
      <c r="P645" s="48" t="str" cm="1">
        <f t="array" ref="P645">IFERROR(IF(C645="P",G645,IF($K645=1,$M645,$M645+LOOKUP(2,1/($J$4:$J644=J645),$P$4:$P644))),"")</f>
        <v/>
      </c>
      <c r="Q645" s="57" t="str" cm="1">
        <f t="array" ref="Q645">IFERROR(IF(OR(C645="P",C645="A",C645="R"),F645,IF($K645=1,F645,IF(LOOKUP(2,1/($J$4:$J644=$J645),$P$4:$P644)=0,$F645,IF(AND($C645="C",LOOKUP(2,1/($J$4:$J644=$J645),$P$4:$P644)&gt;0),(F645*G645+LOOKUP(2,1/($J$4:$J644=$J645),$P$4:$P644)*LOOKUP(2,1/($J$4:$J644=$J645),$Q$4:$Q644))/$P645,IF(AND($C645="C",LOOKUP(2,1/($J$4:$J644=$J645),$P$4:$P644)&lt;0),LOOKUP(2,1/($J$4:$J644=$J645),$Q$4:$Q644),IF(AND($C645="V",LOOKUP(2,1/($J$4:$J644=$J645),$P$4:$P644)&lt;0),((-1*(F645*G645))+LOOKUP(2,1/($J$4:$J644=$J645),$P$4:$P644)*LOOKUP(2,1/($J$4:$J644=$J645),$Q$4:$Q644))/$P645,IF(AND($C645="V",LOOKUP(2,1/($J$4:$J644=$J645),$P$4:$P644)&gt;0),LOOKUP(2,1/($J$4:$J644=$J645),$Q$4:$Q644),""))))))),"")</f>
        <v/>
      </c>
      <c r="R645" s="49" t="str">
        <f t="shared" si="269"/>
        <v/>
      </c>
      <c r="S645" s="49" t="str">
        <f t="shared" si="255"/>
        <v/>
      </c>
      <c r="T645" s="49" t="str">
        <f t="shared" si="267"/>
        <v/>
      </c>
      <c r="U645" s="49" t="str">
        <f>IFERROR(IF(C645="P",S645,IF(K645=1,0,IF(OR(LOOKUP(2,1/($E$4:$E644=$E645),$P$4:$P644)=0,AND($C645="C",$N645="LONG"),AND(C645="V",N645="SHORT")),0,S645+(M645*Q645)))),"")</f>
        <v/>
      </c>
      <c r="V645" s="49" t="str">
        <f t="shared" si="268"/>
        <v/>
      </c>
      <c r="W645" s="50" t="str">
        <f t="shared" si="262"/>
        <v/>
      </c>
      <c r="Y645" s="51" t="str">
        <f t="shared" ref="Y645:Y708" si="274">IF(W645="","",Y644+H645)</f>
        <v/>
      </c>
      <c r="Z645" s="50" t="str">
        <f t="shared" si="256"/>
        <v/>
      </c>
      <c r="AA645" s="50" t="str">
        <f t="shared" si="272"/>
        <v/>
      </c>
      <c r="AB645" s="50" t="str">
        <f t="shared" ref="AB645:AB708" si="275">IF(H645="","",AA645)</f>
        <v/>
      </c>
      <c r="AC645" s="58" t="str">
        <f t="shared" ref="AC645:AC708" si="276">IF(E645="","",IF(W645=0,AC644,AC644+(W645/(1+AE645))))</f>
        <v/>
      </c>
      <c r="AD645" s="53" t="str">
        <f t="shared" si="273"/>
        <v/>
      </c>
      <c r="AE645" s="53" t="str">
        <f t="shared" ref="AE645:AE708" si="277">IF(AD645="","",((1+AD645)*(1+AE644))-1)</f>
        <v/>
      </c>
      <c r="AF645" s="59" t="str">
        <f t="shared" ref="AF645:AF708" si="278">IF(AE645="","",$AF$4*(1+AE645))</f>
        <v/>
      </c>
      <c r="AG645" s="40" t="str">
        <f>C645&amp;COUNTIFS($C$3:C645,"V")</f>
        <v>0</v>
      </c>
      <c r="AH645" s="266" t="str">
        <f t="shared" si="270"/>
        <v/>
      </c>
      <c r="AI645" s="56" t="str">
        <f t="shared" si="257"/>
        <v/>
      </c>
      <c r="AJ645" s="265" t="str">
        <f t="shared" si="258"/>
        <v/>
      </c>
      <c r="AK645" s="267" t="str">
        <f t="shared" si="259"/>
        <v/>
      </c>
      <c r="AL645" s="267" t="str">
        <f t="shared" si="260"/>
        <v/>
      </c>
      <c r="AM645" s="40" t="str">
        <f t="shared" si="261"/>
        <v/>
      </c>
      <c r="AN645" s="267">
        <f t="shared" ref="AN645:AN708" si="279">IF(CE645="",0,CE645)</f>
        <v>0</v>
      </c>
      <c r="CE645" s="279"/>
    </row>
    <row r="646" spans="1:83" s="40" customFormat="1" ht="12.75">
      <c r="A646" s="227"/>
      <c r="B646" s="88"/>
      <c r="C646" s="89"/>
      <c r="D646" s="90"/>
      <c r="E646" s="89"/>
      <c r="F646" s="91"/>
      <c r="G646" s="304"/>
      <c r="H646" s="41"/>
      <c r="I646" s="42" t="str">
        <f t="shared" si="263"/>
        <v/>
      </c>
      <c r="J646" s="43" t="str">
        <f t="shared" si="271"/>
        <v/>
      </c>
      <c r="K646" s="44" t="str">
        <f>IF(J646="","",IF(COUNTIF($J$4:J646,J646)=0,"",(COUNTIF($J$4:J646,J646))))</f>
        <v/>
      </c>
      <c r="L646" s="44" t="str">
        <f>IF(K646="","",J646&amp;" _ "&amp;COUNTIF($J$4:J646,J646)&amp;"_"&amp;N646)</f>
        <v/>
      </c>
      <c r="M646" s="45" t="str">
        <f t="shared" si="264"/>
        <v/>
      </c>
      <c r="N646" s="44" t="str">
        <f t="shared" si="265"/>
        <v/>
      </c>
      <c r="O646" s="57" t="str">
        <f t="shared" si="266"/>
        <v/>
      </c>
      <c r="P646" s="48" t="str" cm="1">
        <f t="array" ref="P646">IFERROR(IF(C646="P",G646,IF($K646=1,$M646,$M646+LOOKUP(2,1/($J$4:$J645=J646),$P$4:$P645))),"")</f>
        <v/>
      </c>
      <c r="Q646" s="57" t="str" cm="1">
        <f t="array" ref="Q646">IFERROR(IF(OR(C646="P",C646="A",C646="R"),F646,IF($K646=1,F646,IF(LOOKUP(2,1/($J$4:$J645=$J646),$P$4:$P645)=0,$F646,IF(AND($C646="C",LOOKUP(2,1/($J$4:$J645=$J646),$P$4:$P645)&gt;0),(F646*G646+LOOKUP(2,1/($J$4:$J645=$J646),$P$4:$P645)*LOOKUP(2,1/($J$4:$J645=$J646),$Q$4:$Q645))/$P646,IF(AND($C646="C",LOOKUP(2,1/($J$4:$J645=$J646),$P$4:$P645)&lt;0),LOOKUP(2,1/($J$4:$J645=$J646),$Q$4:$Q645),IF(AND($C646="V",LOOKUP(2,1/($J$4:$J645=$J646),$P$4:$P645)&lt;0),((-1*(F646*G646))+LOOKUP(2,1/($J$4:$J645=$J646),$P$4:$P645)*LOOKUP(2,1/($J$4:$J645=$J646),$Q$4:$Q645))/$P646,IF(AND($C646="V",LOOKUP(2,1/($J$4:$J645=$J646),$P$4:$P645)&gt;0),LOOKUP(2,1/($J$4:$J645=$J646),$Q$4:$Q645),""))))))),"")</f>
        <v/>
      </c>
      <c r="R646" s="49" t="str">
        <f t="shared" si="269"/>
        <v/>
      </c>
      <c r="S646" s="49" t="str">
        <f t="shared" ref="S646:S709" si="280">IFERROR((-F646*M646)-AN646,"")</f>
        <v/>
      </c>
      <c r="T646" s="49" t="str">
        <f t="shared" si="267"/>
        <v/>
      </c>
      <c r="U646" s="49" t="str">
        <f>IFERROR(IF(C646="P",S646,IF(K646=1,0,IF(OR(LOOKUP(2,1/($E$4:$E645=$E646),$P$4:$P645)=0,AND($C646="C",$N646="LONG"),AND(C646="V",N646="SHORT")),0,S646+(M646*Q646)))),"")</f>
        <v/>
      </c>
      <c r="V646" s="49" t="str">
        <f t="shared" si="268"/>
        <v/>
      </c>
      <c r="W646" s="50" t="str">
        <f t="shared" si="262"/>
        <v/>
      </c>
      <c r="Y646" s="51" t="str">
        <f t="shared" si="274"/>
        <v/>
      </c>
      <c r="Z646" s="50" t="str">
        <f t="shared" ref="Z646:Z709" si="281">IF(W646="","",AA645)</f>
        <v/>
      </c>
      <c r="AA646" s="50" t="str">
        <f t="shared" si="272"/>
        <v/>
      </c>
      <c r="AB646" s="50" t="str">
        <f t="shared" si="275"/>
        <v/>
      </c>
      <c r="AC646" s="58" t="str">
        <f t="shared" si="276"/>
        <v/>
      </c>
      <c r="AD646" s="53" t="str">
        <f t="shared" si="273"/>
        <v/>
      </c>
      <c r="AE646" s="53" t="str">
        <f t="shared" si="277"/>
        <v/>
      </c>
      <c r="AF646" s="59" t="str">
        <f t="shared" si="278"/>
        <v/>
      </c>
      <c r="AG646" s="40" t="str">
        <f>C646&amp;COUNTIFS($C$3:C646,"V")</f>
        <v>0</v>
      </c>
      <c r="AH646" s="266" t="str">
        <f t="shared" si="270"/>
        <v/>
      </c>
      <c r="AI646" s="56" t="str">
        <f t="shared" ref="AI646:AI709" si="282">IF(J646="","",J646)</f>
        <v/>
      </c>
      <c r="AJ646" s="265" t="str">
        <f t="shared" ref="AJ646:AJ709" si="283">IF(G646="","",G646)</f>
        <v/>
      </c>
      <c r="AK646" s="267" t="str">
        <f t="shared" ref="AK646:AK709" si="284">IF(F646="","",F646)</f>
        <v/>
      </c>
      <c r="AL646" s="267" t="str">
        <f t="shared" ref="AL646:AL709" si="285">IF(U646="","",U646)</f>
        <v/>
      </c>
      <c r="AM646" s="40" t="str">
        <f t="shared" ref="AM646:AM709" si="286">IF(D646="","",D646)</f>
        <v/>
      </c>
      <c r="AN646" s="267">
        <f t="shared" si="279"/>
        <v>0</v>
      </c>
      <c r="CE646" s="279"/>
    </row>
    <row r="647" spans="1:83" s="40" customFormat="1" ht="12.75">
      <c r="A647" s="227"/>
      <c r="B647" s="88"/>
      <c r="C647" s="89"/>
      <c r="D647" s="90"/>
      <c r="E647" s="89"/>
      <c r="F647" s="91"/>
      <c r="G647" s="304"/>
      <c r="H647" s="41"/>
      <c r="I647" s="42" t="str">
        <f t="shared" si="263"/>
        <v/>
      </c>
      <c r="J647" s="43" t="str">
        <f t="shared" si="271"/>
        <v/>
      </c>
      <c r="K647" s="44" t="str">
        <f>IF(J647="","",IF(COUNTIF($J$4:J647,J647)=0,"",(COUNTIF($J$4:J647,J647))))</f>
        <v/>
      </c>
      <c r="L647" s="44" t="str">
        <f>IF(K647="","",J647&amp;" _ "&amp;COUNTIF($J$4:J647,J647)&amp;"_"&amp;N647)</f>
        <v/>
      </c>
      <c r="M647" s="45" t="str">
        <f t="shared" si="264"/>
        <v/>
      </c>
      <c r="N647" s="44" t="str">
        <f t="shared" si="265"/>
        <v/>
      </c>
      <c r="O647" s="57" t="str">
        <f t="shared" si="266"/>
        <v/>
      </c>
      <c r="P647" s="48" t="str" cm="1">
        <f t="array" ref="P647">IFERROR(IF(C647="P",G647,IF($K647=1,$M647,$M647+LOOKUP(2,1/($J$4:$J646=J647),$P$4:$P646))),"")</f>
        <v/>
      </c>
      <c r="Q647" s="57" t="str" cm="1">
        <f t="array" ref="Q647">IFERROR(IF(OR(C647="P",C647="A",C647="R"),F647,IF($K647=1,F647,IF(LOOKUP(2,1/($J$4:$J646=$J647),$P$4:$P646)=0,$F647,IF(AND($C647="C",LOOKUP(2,1/($J$4:$J646=$J647),$P$4:$P646)&gt;0),(F647*G647+LOOKUP(2,1/($J$4:$J646=$J647),$P$4:$P646)*LOOKUP(2,1/($J$4:$J646=$J647),$Q$4:$Q646))/$P647,IF(AND($C647="C",LOOKUP(2,1/($J$4:$J646=$J647),$P$4:$P646)&lt;0),LOOKUP(2,1/($J$4:$J646=$J647),$Q$4:$Q646),IF(AND($C647="V",LOOKUP(2,1/($J$4:$J646=$J647),$P$4:$P646)&lt;0),((-1*(F647*G647))+LOOKUP(2,1/($J$4:$J646=$J647),$P$4:$P646)*LOOKUP(2,1/($J$4:$J646=$J647),$Q$4:$Q646))/$P647,IF(AND($C647="V",LOOKUP(2,1/($J$4:$J646=$J647),$P$4:$P646)&gt;0),LOOKUP(2,1/($J$4:$J646=$J647),$Q$4:$Q646),""))))))),"")</f>
        <v/>
      </c>
      <c r="R647" s="49" t="str">
        <f t="shared" si="269"/>
        <v/>
      </c>
      <c r="S647" s="49" t="str">
        <f t="shared" si="280"/>
        <v/>
      </c>
      <c r="T647" s="49" t="str">
        <f t="shared" si="267"/>
        <v/>
      </c>
      <c r="U647" s="49" t="str">
        <f>IFERROR(IF(C647="P",S647,IF(K647=1,0,IF(OR(LOOKUP(2,1/($E$4:$E646=$E647),$P$4:$P646)=0,AND($C647="C",$N647="LONG"),AND(C647="V",N647="SHORT")),0,S647+(M647*Q647)))),"")</f>
        <v/>
      </c>
      <c r="V647" s="49" t="str">
        <f t="shared" si="268"/>
        <v/>
      </c>
      <c r="W647" s="50" t="str">
        <f t="shared" ref="W647:W710" si="287">IF(E647="","",IF(OR(E647="APORTE",E647="RESGATE"),S647,0))</f>
        <v/>
      </c>
      <c r="Y647" s="51" t="str">
        <f t="shared" si="274"/>
        <v/>
      </c>
      <c r="Z647" s="50" t="str">
        <f t="shared" si="281"/>
        <v/>
      </c>
      <c r="AA647" s="50" t="str">
        <f t="shared" si="272"/>
        <v/>
      </c>
      <c r="AB647" s="50" t="str">
        <f t="shared" si="275"/>
        <v/>
      </c>
      <c r="AC647" s="58" t="str">
        <f t="shared" si="276"/>
        <v/>
      </c>
      <c r="AD647" s="53" t="str">
        <f t="shared" si="273"/>
        <v/>
      </c>
      <c r="AE647" s="53" t="str">
        <f t="shared" si="277"/>
        <v/>
      </c>
      <c r="AF647" s="59" t="str">
        <f t="shared" si="278"/>
        <v/>
      </c>
      <c r="AG647" s="40" t="str">
        <f>C647&amp;COUNTIFS($C$3:C647,"V")</f>
        <v>0</v>
      </c>
      <c r="AH647" s="266" t="str">
        <f t="shared" si="270"/>
        <v/>
      </c>
      <c r="AI647" s="56" t="str">
        <f t="shared" si="282"/>
        <v/>
      </c>
      <c r="AJ647" s="265" t="str">
        <f t="shared" si="283"/>
        <v/>
      </c>
      <c r="AK647" s="267" t="str">
        <f t="shared" si="284"/>
        <v/>
      </c>
      <c r="AL647" s="267" t="str">
        <f t="shared" si="285"/>
        <v/>
      </c>
      <c r="AM647" s="40" t="str">
        <f t="shared" si="286"/>
        <v/>
      </c>
      <c r="AN647" s="267">
        <f t="shared" si="279"/>
        <v>0</v>
      </c>
      <c r="CE647" s="279"/>
    </row>
    <row r="648" spans="1:83" s="40" customFormat="1" ht="12.75">
      <c r="A648" s="227"/>
      <c r="B648" s="88"/>
      <c r="C648" s="89"/>
      <c r="D648" s="90"/>
      <c r="E648" s="89"/>
      <c r="F648" s="91"/>
      <c r="G648" s="304"/>
      <c r="H648" s="41"/>
      <c r="I648" s="42" t="str">
        <f t="shared" si="263"/>
        <v/>
      </c>
      <c r="J648" s="43" t="str">
        <f t="shared" si="271"/>
        <v/>
      </c>
      <c r="K648" s="44" t="str">
        <f>IF(J648="","",IF(COUNTIF($J$4:J648,J648)=0,"",(COUNTIF($J$4:J648,J648))))</f>
        <v/>
      </c>
      <c r="L648" s="44" t="str">
        <f>IF(K648="","",J648&amp;" _ "&amp;COUNTIF($J$4:J648,J648)&amp;"_"&amp;N648)</f>
        <v/>
      </c>
      <c r="M648" s="45" t="str">
        <f t="shared" si="264"/>
        <v/>
      </c>
      <c r="N648" s="44" t="str">
        <f t="shared" si="265"/>
        <v/>
      </c>
      <c r="O648" s="57" t="str">
        <f t="shared" si="266"/>
        <v/>
      </c>
      <c r="P648" s="48" t="str" cm="1">
        <f t="array" ref="P648">IFERROR(IF(C648="P",G648,IF($K648=1,$M648,$M648+LOOKUP(2,1/($J$4:$J647=J648),$P$4:$P647))),"")</f>
        <v/>
      </c>
      <c r="Q648" s="57" t="str" cm="1">
        <f t="array" ref="Q648">IFERROR(IF(OR(C648="P",C648="A",C648="R"),F648,IF($K648=1,F648,IF(LOOKUP(2,1/($J$4:$J647=$J648),$P$4:$P647)=0,$F648,IF(AND($C648="C",LOOKUP(2,1/($J$4:$J647=$J648),$P$4:$P647)&gt;0),(F648*G648+LOOKUP(2,1/($J$4:$J647=$J648),$P$4:$P647)*LOOKUP(2,1/($J$4:$J647=$J648),$Q$4:$Q647))/$P648,IF(AND($C648="C",LOOKUP(2,1/($J$4:$J647=$J648),$P$4:$P647)&lt;0),LOOKUP(2,1/($J$4:$J647=$J648),$Q$4:$Q647),IF(AND($C648="V",LOOKUP(2,1/($J$4:$J647=$J648),$P$4:$P647)&lt;0),((-1*(F648*G648))+LOOKUP(2,1/($J$4:$J647=$J648),$P$4:$P647)*LOOKUP(2,1/($J$4:$J647=$J648),$Q$4:$Q647))/$P648,IF(AND($C648="V",LOOKUP(2,1/($J$4:$J647=$J648),$P$4:$P647)&gt;0),LOOKUP(2,1/($J$4:$J647=$J648),$Q$4:$Q647),""))))))),"")</f>
        <v/>
      </c>
      <c r="R648" s="49" t="str">
        <f t="shared" si="269"/>
        <v/>
      </c>
      <c r="S648" s="49" t="str">
        <f t="shared" si="280"/>
        <v/>
      </c>
      <c r="T648" s="49" t="str">
        <f t="shared" si="267"/>
        <v/>
      </c>
      <c r="U648" s="49" t="str">
        <f>IFERROR(IF(C648="P",S648,IF(K648=1,0,IF(OR(LOOKUP(2,1/($E$4:$E647=$E648),$P$4:$P647)=0,AND($C648="C",$N648="LONG"),AND(C648="V",N648="SHORT")),0,S648+(M648*Q648)))),"")</f>
        <v/>
      </c>
      <c r="V648" s="49" t="str">
        <f t="shared" si="268"/>
        <v/>
      </c>
      <c r="W648" s="50" t="str">
        <f t="shared" si="287"/>
        <v/>
      </c>
      <c r="Y648" s="51" t="str">
        <f t="shared" si="274"/>
        <v/>
      </c>
      <c r="Z648" s="50" t="str">
        <f t="shared" si="281"/>
        <v/>
      </c>
      <c r="AA648" s="50" t="str">
        <f t="shared" si="272"/>
        <v/>
      </c>
      <c r="AB648" s="50" t="str">
        <f t="shared" si="275"/>
        <v/>
      </c>
      <c r="AC648" s="58" t="str">
        <f t="shared" si="276"/>
        <v/>
      </c>
      <c r="AD648" s="53" t="str">
        <f t="shared" si="273"/>
        <v/>
      </c>
      <c r="AE648" s="53" t="str">
        <f t="shared" si="277"/>
        <v/>
      </c>
      <c r="AF648" s="59" t="str">
        <f t="shared" si="278"/>
        <v/>
      </c>
      <c r="AG648" s="40" t="str">
        <f>C648&amp;COUNTIFS($C$3:C648,"V")</f>
        <v>0</v>
      </c>
      <c r="AH648" s="266" t="str">
        <f t="shared" si="270"/>
        <v/>
      </c>
      <c r="AI648" s="56" t="str">
        <f t="shared" si="282"/>
        <v/>
      </c>
      <c r="AJ648" s="265" t="str">
        <f t="shared" si="283"/>
        <v/>
      </c>
      <c r="AK648" s="267" t="str">
        <f t="shared" si="284"/>
        <v/>
      </c>
      <c r="AL648" s="267" t="str">
        <f t="shared" si="285"/>
        <v/>
      </c>
      <c r="AM648" s="40" t="str">
        <f t="shared" si="286"/>
        <v/>
      </c>
      <c r="AN648" s="267">
        <f t="shared" si="279"/>
        <v>0</v>
      </c>
      <c r="CE648" s="279"/>
    </row>
    <row r="649" spans="1:83" s="40" customFormat="1" ht="12.75">
      <c r="A649" s="227"/>
      <c r="B649" s="88"/>
      <c r="C649" s="89"/>
      <c r="D649" s="90"/>
      <c r="E649" s="89"/>
      <c r="F649" s="91"/>
      <c r="G649" s="304"/>
      <c r="H649" s="41"/>
      <c r="I649" s="42" t="str">
        <f t="shared" si="263"/>
        <v/>
      </c>
      <c r="J649" s="43" t="str">
        <f t="shared" si="271"/>
        <v/>
      </c>
      <c r="K649" s="44" t="str">
        <f>IF(J649="","",IF(COUNTIF($J$4:J649,J649)=0,"",(COUNTIF($J$4:J649,J649))))</f>
        <v/>
      </c>
      <c r="L649" s="44" t="str">
        <f>IF(K649="","",J649&amp;" _ "&amp;COUNTIF($J$4:J649,J649)&amp;"_"&amp;N649)</f>
        <v/>
      </c>
      <c r="M649" s="45" t="str">
        <f t="shared" si="264"/>
        <v/>
      </c>
      <c r="N649" s="44" t="str">
        <f t="shared" si="265"/>
        <v/>
      </c>
      <c r="O649" s="57" t="str">
        <f t="shared" si="266"/>
        <v/>
      </c>
      <c r="P649" s="48" t="str" cm="1">
        <f t="array" ref="P649">IFERROR(IF(C649="P",G649,IF($K649=1,$M649,$M649+LOOKUP(2,1/($J$4:$J648=J649),$P$4:$P648))),"")</f>
        <v/>
      </c>
      <c r="Q649" s="57" t="str" cm="1">
        <f t="array" ref="Q649">IFERROR(IF(OR(C649="P",C649="A",C649="R"),F649,IF($K649=1,F649,IF(LOOKUP(2,1/($J$4:$J648=$J649),$P$4:$P648)=0,$F649,IF(AND($C649="C",LOOKUP(2,1/($J$4:$J648=$J649),$P$4:$P648)&gt;0),(F649*G649+LOOKUP(2,1/($J$4:$J648=$J649),$P$4:$P648)*LOOKUP(2,1/($J$4:$J648=$J649),$Q$4:$Q648))/$P649,IF(AND($C649="C",LOOKUP(2,1/($J$4:$J648=$J649),$P$4:$P648)&lt;0),LOOKUP(2,1/($J$4:$J648=$J649),$Q$4:$Q648),IF(AND($C649="V",LOOKUP(2,1/($J$4:$J648=$J649),$P$4:$P648)&lt;0),((-1*(F649*G649))+LOOKUP(2,1/($J$4:$J648=$J649),$P$4:$P648)*LOOKUP(2,1/($J$4:$J648=$J649),$Q$4:$Q648))/$P649,IF(AND($C649="V",LOOKUP(2,1/($J$4:$J648=$J649),$P$4:$P648)&gt;0),LOOKUP(2,1/($J$4:$J648=$J649),$Q$4:$Q648),""))))))),"")</f>
        <v/>
      </c>
      <c r="R649" s="49" t="str">
        <f t="shared" si="269"/>
        <v/>
      </c>
      <c r="S649" s="49" t="str">
        <f t="shared" si="280"/>
        <v/>
      </c>
      <c r="T649" s="49" t="str">
        <f t="shared" si="267"/>
        <v/>
      </c>
      <c r="U649" s="49" t="str">
        <f>IFERROR(IF(C649="P",S649,IF(K649=1,0,IF(OR(LOOKUP(2,1/($E$4:$E648=$E649),$P$4:$P648)=0,AND($C649="C",$N649="LONG"),AND(C649="V",N649="SHORT")),0,S649+(M649*Q649)))),"")</f>
        <v/>
      </c>
      <c r="V649" s="49" t="str">
        <f t="shared" si="268"/>
        <v/>
      </c>
      <c r="W649" s="50" t="str">
        <f t="shared" si="287"/>
        <v/>
      </c>
      <c r="Y649" s="51" t="str">
        <f t="shared" si="274"/>
        <v/>
      </c>
      <c r="Z649" s="50" t="str">
        <f t="shared" si="281"/>
        <v/>
      </c>
      <c r="AA649" s="50" t="str">
        <f t="shared" si="272"/>
        <v/>
      </c>
      <c r="AB649" s="50" t="str">
        <f t="shared" si="275"/>
        <v/>
      </c>
      <c r="AC649" s="58" t="str">
        <f t="shared" si="276"/>
        <v/>
      </c>
      <c r="AD649" s="53" t="str">
        <f t="shared" si="273"/>
        <v/>
      </c>
      <c r="AE649" s="53" t="str">
        <f t="shared" si="277"/>
        <v/>
      </c>
      <c r="AF649" s="59" t="str">
        <f t="shared" si="278"/>
        <v/>
      </c>
      <c r="AG649" s="40" t="str">
        <f>C649&amp;COUNTIFS($C$3:C649,"V")</f>
        <v>0</v>
      </c>
      <c r="AH649" s="266" t="str">
        <f t="shared" si="270"/>
        <v/>
      </c>
      <c r="AI649" s="56" t="str">
        <f t="shared" si="282"/>
        <v/>
      </c>
      <c r="AJ649" s="265" t="str">
        <f t="shared" si="283"/>
        <v/>
      </c>
      <c r="AK649" s="267" t="str">
        <f t="shared" si="284"/>
        <v/>
      </c>
      <c r="AL649" s="267" t="str">
        <f t="shared" si="285"/>
        <v/>
      </c>
      <c r="AM649" s="40" t="str">
        <f t="shared" si="286"/>
        <v/>
      </c>
      <c r="AN649" s="267">
        <f t="shared" si="279"/>
        <v>0</v>
      </c>
      <c r="CE649" s="279"/>
    </row>
    <row r="650" spans="1:83" s="40" customFormat="1" ht="12.75">
      <c r="A650" s="227"/>
      <c r="B650" s="88"/>
      <c r="C650" s="89"/>
      <c r="D650" s="90"/>
      <c r="E650" s="89"/>
      <c r="F650" s="91"/>
      <c r="G650" s="304"/>
      <c r="H650" s="41"/>
      <c r="I650" s="42" t="str">
        <f t="shared" ref="I650:I713" si="288">IF(OR(E650="APORTE",E650="RESGATE"),"&lt;- Colar aqui o valor da célula CD2 (canto superior direito em laranja). Quando tiver colado, a célula CD2 deve ficar com valor zerado.","")</f>
        <v/>
      </c>
      <c r="J650" s="43" t="str">
        <f t="shared" si="271"/>
        <v/>
      </c>
      <c r="K650" s="44" t="str">
        <f>IF(J650="","",IF(COUNTIF($J$4:J650,J650)=0,"",(COUNTIF($J$4:J650,J650))))</f>
        <v/>
      </c>
      <c r="L650" s="44" t="str">
        <f>IF(K650="","",J650&amp;" _ "&amp;COUNTIF($J$4:J650,J650)&amp;"_"&amp;N650)</f>
        <v/>
      </c>
      <c r="M650" s="45" t="str">
        <f t="shared" si="264"/>
        <v/>
      </c>
      <c r="N650" s="44" t="str">
        <f t="shared" si="265"/>
        <v/>
      </c>
      <c r="O650" s="57" t="str">
        <f t="shared" si="266"/>
        <v/>
      </c>
      <c r="P650" s="48" t="str" cm="1">
        <f t="array" ref="P650">IFERROR(IF(C650="P",G650,IF($K650=1,$M650,$M650+LOOKUP(2,1/($J$4:$J649=J650),$P$4:$P649))),"")</f>
        <v/>
      </c>
      <c r="Q650" s="57" t="str" cm="1">
        <f t="array" ref="Q650">IFERROR(IF(OR(C650="P",C650="A",C650="R"),F650,IF($K650=1,F650,IF(LOOKUP(2,1/($J$4:$J649=$J650),$P$4:$P649)=0,$F650,IF(AND($C650="C",LOOKUP(2,1/($J$4:$J649=$J650),$P$4:$P649)&gt;0),(F650*G650+LOOKUP(2,1/($J$4:$J649=$J650),$P$4:$P649)*LOOKUP(2,1/($J$4:$J649=$J650),$Q$4:$Q649))/$P650,IF(AND($C650="C",LOOKUP(2,1/($J$4:$J649=$J650),$P$4:$P649)&lt;0),LOOKUP(2,1/($J$4:$J649=$J650),$Q$4:$Q649),IF(AND($C650="V",LOOKUP(2,1/($J$4:$J649=$J650),$P$4:$P649)&lt;0),((-1*(F650*G650))+LOOKUP(2,1/($J$4:$J649=$J650),$P$4:$P649)*LOOKUP(2,1/($J$4:$J649=$J650),$Q$4:$Q649))/$P650,IF(AND($C650="V",LOOKUP(2,1/($J$4:$J649=$J650),$P$4:$P649)&gt;0),LOOKUP(2,1/($J$4:$J649=$J650),$Q$4:$Q649),""))))))),"")</f>
        <v/>
      </c>
      <c r="R650" s="49" t="str">
        <f t="shared" si="269"/>
        <v/>
      </c>
      <c r="S650" s="49" t="str">
        <f t="shared" si="280"/>
        <v/>
      </c>
      <c r="T650" s="49" t="str">
        <f t="shared" si="267"/>
        <v/>
      </c>
      <c r="U650" s="49" t="str">
        <f>IFERROR(IF(C650="P",S650,IF(K650=1,0,IF(OR(LOOKUP(2,1/($E$4:$E649=$E650),$P$4:$P649)=0,AND($C650="C",$N650="LONG"),AND(C650="V",N650="SHORT")),0,S650+(M650*Q650)))),"")</f>
        <v/>
      </c>
      <c r="V650" s="49" t="str">
        <f t="shared" si="268"/>
        <v/>
      </c>
      <c r="W650" s="50" t="str">
        <f t="shared" si="287"/>
        <v/>
      </c>
      <c r="Y650" s="51" t="str">
        <f t="shared" si="274"/>
        <v/>
      </c>
      <c r="Z650" s="50" t="str">
        <f t="shared" si="281"/>
        <v/>
      </c>
      <c r="AA650" s="50" t="str">
        <f t="shared" si="272"/>
        <v/>
      </c>
      <c r="AB650" s="50" t="str">
        <f t="shared" si="275"/>
        <v/>
      </c>
      <c r="AC650" s="58" t="str">
        <f t="shared" si="276"/>
        <v/>
      </c>
      <c r="AD650" s="53" t="str">
        <f t="shared" si="273"/>
        <v/>
      </c>
      <c r="AE650" s="53" t="str">
        <f t="shared" si="277"/>
        <v/>
      </c>
      <c r="AF650" s="59" t="str">
        <f t="shared" si="278"/>
        <v/>
      </c>
      <c r="AG650" s="40" t="str">
        <f>C650&amp;COUNTIFS($C$3:C650,"V")</f>
        <v>0</v>
      </c>
      <c r="AH650" s="266" t="str">
        <f t="shared" si="270"/>
        <v/>
      </c>
      <c r="AI650" s="56" t="str">
        <f t="shared" si="282"/>
        <v/>
      </c>
      <c r="AJ650" s="265" t="str">
        <f t="shared" si="283"/>
        <v/>
      </c>
      <c r="AK650" s="267" t="str">
        <f t="shared" si="284"/>
        <v/>
      </c>
      <c r="AL650" s="267" t="str">
        <f t="shared" si="285"/>
        <v/>
      </c>
      <c r="AM650" s="40" t="str">
        <f t="shared" si="286"/>
        <v/>
      </c>
      <c r="AN650" s="267">
        <f t="shared" si="279"/>
        <v>0</v>
      </c>
      <c r="CE650" s="279"/>
    </row>
    <row r="651" spans="1:83" s="40" customFormat="1" ht="12.75">
      <c r="A651" s="227"/>
      <c r="B651" s="88"/>
      <c r="C651" s="89"/>
      <c r="D651" s="90"/>
      <c r="E651" s="89"/>
      <c r="F651" s="91"/>
      <c r="G651" s="304"/>
      <c r="H651" s="41"/>
      <c r="I651" s="42" t="str">
        <f t="shared" si="288"/>
        <v/>
      </c>
      <c r="J651" s="43" t="str">
        <f t="shared" si="271"/>
        <v/>
      </c>
      <c r="K651" s="44" t="str">
        <f>IF(J651="","",IF(COUNTIF($J$4:J651,J651)=0,"",(COUNTIF($J$4:J651,J651))))</f>
        <v/>
      </c>
      <c r="L651" s="44" t="str">
        <f>IF(K651="","",J651&amp;" _ "&amp;COUNTIF($J$4:J651,J651)&amp;"_"&amp;N651)</f>
        <v/>
      </c>
      <c r="M651" s="45" t="str">
        <f t="shared" si="264"/>
        <v/>
      </c>
      <c r="N651" s="44" t="str">
        <f t="shared" si="265"/>
        <v/>
      </c>
      <c r="O651" s="57" t="str">
        <f t="shared" si="266"/>
        <v/>
      </c>
      <c r="P651" s="48" t="str" cm="1">
        <f t="array" ref="P651">IFERROR(IF(C651="P",G651,IF($K651=1,$M651,$M651+LOOKUP(2,1/($J$4:$J650=J651),$P$4:$P650))),"")</f>
        <v/>
      </c>
      <c r="Q651" s="57" t="str" cm="1">
        <f t="array" ref="Q651">IFERROR(IF(OR(C651="P",C651="A",C651="R"),F651,IF($K651=1,F651,IF(LOOKUP(2,1/($J$4:$J650=$J651),$P$4:$P650)=0,$F651,IF(AND($C651="C",LOOKUP(2,1/($J$4:$J650=$J651),$P$4:$P650)&gt;0),(F651*G651+LOOKUP(2,1/($J$4:$J650=$J651),$P$4:$P650)*LOOKUP(2,1/($J$4:$J650=$J651),$Q$4:$Q650))/$P651,IF(AND($C651="C",LOOKUP(2,1/($J$4:$J650=$J651),$P$4:$P650)&lt;0),LOOKUP(2,1/($J$4:$J650=$J651),$Q$4:$Q650),IF(AND($C651="V",LOOKUP(2,1/($J$4:$J650=$J651),$P$4:$P650)&lt;0),((-1*(F651*G651))+LOOKUP(2,1/($J$4:$J650=$J651),$P$4:$P650)*LOOKUP(2,1/($J$4:$J650=$J651),$Q$4:$Q650))/$P651,IF(AND($C651="V",LOOKUP(2,1/($J$4:$J650=$J651),$P$4:$P650)&gt;0),LOOKUP(2,1/($J$4:$J650=$J651),$Q$4:$Q650),""))))))),"")</f>
        <v/>
      </c>
      <c r="R651" s="49" t="str">
        <f t="shared" si="269"/>
        <v/>
      </c>
      <c r="S651" s="49" t="str">
        <f t="shared" si="280"/>
        <v/>
      </c>
      <c r="T651" s="49" t="str">
        <f t="shared" si="267"/>
        <v/>
      </c>
      <c r="U651" s="49" t="str">
        <f>IFERROR(IF(C651="P",S651,IF(K651=1,0,IF(OR(LOOKUP(2,1/($E$4:$E650=$E651),$P$4:$P650)=0,AND($C651="C",$N651="LONG"),AND(C651="V",N651="SHORT")),0,S651+(M651*Q651)))),"")</f>
        <v/>
      </c>
      <c r="V651" s="49" t="str">
        <f t="shared" si="268"/>
        <v/>
      </c>
      <c r="W651" s="50" t="str">
        <f t="shared" si="287"/>
        <v/>
      </c>
      <c r="Y651" s="51" t="str">
        <f t="shared" si="274"/>
        <v/>
      </c>
      <c r="Z651" s="50" t="str">
        <f t="shared" si="281"/>
        <v/>
      </c>
      <c r="AA651" s="50" t="str">
        <f t="shared" si="272"/>
        <v/>
      </c>
      <c r="AB651" s="50" t="str">
        <f t="shared" si="275"/>
        <v/>
      </c>
      <c r="AC651" s="58" t="str">
        <f t="shared" si="276"/>
        <v/>
      </c>
      <c r="AD651" s="53" t="str">
        <f t="shared" si="273"/>
        <v/>
      </c>
      <c r="AE651" s="53" t="str">
        <f t="shared" si="277"/>
        <v/>
      </c>
      <c r="AF651" s="59" t="str">
        <f t="shared" si="278"/>
        <v/>
      </c>
      <c r="AG651" s="40" t="str">
        <f>C651&amp;COUNTIFS($C$3:C651,"V")</f>
        <v>0</v>
      </c>
      <c r="AH651" s="266" t="str">
        <f t="shared" si="270"/>
        <v/>
      </c>
      <c r="AI651" s="56" t="str">
        <f t="shared" si="282"/>
        <v/>
      </c>
      <c r="AJ651" s="265" t="str">
        <f t="shared" si="283"/>
        <v/>
      </c>
      <c r="AK651" s="267" t="str">
        <f t="shared" si="284"/>
        <v/>
      </c>
      <c r="AL651" s="267" t="str">
        <f t="shared" si="285"/>
        <v/>
      </c>
      <c r="AM651" s="40" t="str">
        <f t="shared" si="286"/>
        <v/>
      </c>
      <c r="AN651" s="267">
        <f t="shared" si="279"/>
        <v>0</v>
      </c>
      <c r="CE651" s="279"/>
    </row>
    <row r="652" spans="1:83" s="40" customFormat="1" ht="12.75">
      <c r="A652" s="227"/>
      <c r="B652" s="88"/>
      <c r="C652" s="89"/>
      <c r="D652" s="90"/>
      <c r="E652" s="89"/>
      <c r="F652" s="91"/>
      <c r="G652" s="304"/>
      <c r="H652" s="41"/>
      <c r="I652" s="42" t="str">
        <f t="shared" si="288"/>
        <v/>
      </c>
      <c r="J652" s="43" t="str">
        <f t="shared" si="271"/>
        <v/>
      </c>
      <c r="K652" s="44" t="str">
        <f>IF(J652="","",IF(COUNTIF($J$4:J652,J652)=0,"",(COUNTIF($J$4:J652,J652))))</f>
        <v/>
      </c>
      <c r="L652" s="44" t="str">
        <f>IF(K652="","",J652&amp;" _ "&amp;COUNTIF($J$4:J652,J652)&amp;"_"&amp;N652)</f>
        <v/>
      </c>
      <c r="M652" s="45" t="str">
        <f t="shared" si="264"/>
        <v/>
      </c>
      <c r="N652" s="44" t="str">
        <f t="shared" si="265"/>
        <v/>
      </c>
      <c r="O652" s="57" t="str">
        <f t="shared" si="266"/>
        <v/>
      </c>
      <c r="P652" s="48" t="str" cm="1">
        <f t="array" ref="P652">IFERROR(IF(C652="P",G652,IF($K652=1,$M652,$M652+LOOKUP(2,1/($J$4:$J651=J652),$P$4:$P651))),"")</f>
        <v/>
      </c>
      <c r="Q652" s="57" t="str" cm="1">
        <f t="array" ref="Q652">IFERROR(IF(OR(C652="P",C652="A",C652="R"),F652,IF($K652=1,F652,IF(LOOKUP(2,1/($J$4:$J651=$J652),$P$4:$P651)=0,$F652,IF(AND($C652="C",LOOKUP(2,1/($J$4:$J651=$J652),$P$4:$P651)&gt;0),(F652*G652+LOOKUP(2,1/($J$4:$J651=$J652),$P$4:$P651)*LOOKUP(2,1/($J$4:$J651=$J652),$Q$4:$Q651))/$P652,IF(AND($C652="C",LOOKUP(2,1/($J$4:$J651=$J652),$P$4:$P651)&lt;0),LOOKUP(2,1/($J$4:$J651=$J652),$Q$4:$Q651),IF(AND($C652="V",LOOKUP(2,1/($J$4:$J651=$J652),$P$4:$P651)&lt;0),((-1*(F652*G652))+LOOKUP(2,1/($J$4:$J651=$J652),$P$4:$P651)*LOOKUP(2,1/($J$4:$J651=$J652),$Q$4:$Q651))/$P652,IF(AND($C652="V",LOOKUP(2,1/($J$4:$J651=$J652),$P$4:$P651)&gt;0),LOOKUP(2,1/($J$4:$J651=$J652),$Q$4:$Q651),""))))))),"")</f>
        <v/>
      </c>
      <c r="R652" s="49" t="str">
        <f t="shared" si="269"/>
        <v/>
      </c>
      <c r="S652" s="49" t="str">
        <f t="shared" si="280"/>
        <v/>
      </c>
      <c r="T652" s="49" t="str">
        <f t="shared" si="267"/>
        <v/>
      </c>
      <c r="U652" s="49" t="str">
        <f>IFERROR(IF(C652="P",S652,IF(K652=1,0,IF(OR(LOOKUP(2,1/($E$4:$E651=$E652),$P$4:$P651)=0,AND($C652="C",$N652="LONG"),AND(C652="V",N652="SHORT")),0,S652+(M652*Q652)))),"")</f>
        <v/>
      </c>
      <c r="V652" s="49" t="str">
        <f t="shared" si="268"/>
        <v/>
      </c>
      <c r="W652" s="50" t="str">
        <f t="shared" si="287"/>
        <v/>
      </c>
      <c r="Y652" s="51" t="str">
        <f t="shared" si="274"/>
        <v/>
      </c>
      <c r="Z652" s="50" t="str">
        <f t="shared" si="281"/>
        <v/>
      </c>
      <c r="AA652" s="50" t="str">
        <f t="shared" si="272"/>
        <v/>
      </c>
      <c r="AB652" s="50" t="str">
        <f t="shared" si="275"/>
        <v/>
      </c>
      <c r="AC652" s="58" t="str">
        <f t="shared" si="276"/>
        <v/>
      </c>
      <c r="AD652" s="53" t="str">
        <f t="shared" si="273"/>
        <v/>
      </c>
      <c r="AE652" s="53" t="str">
        <f t="shared" si="277"/>
        <v/>
      </c>
      <c r="AF652" s="59" t="str">
        <f t="shared" si="278"/>
        <v/>
      </c>
      <c r="AG652" s="40" t="str">
        <f>C652&amp;COUNTIFS($C$3:C652,"V")</f>
        <v>0</v>
      </c>
      <c r="AH652" s="266" t="str">
        <f t="shared" si="270"/>
        <v/>
      </c>
      <c r="AI652" s="56" t="str">
        <f t="shared" si="282"/>
        <v/>
      </c>
      <c r="AJ652" s="265" t="str">
        <f t="shared" si="283"/>
        <v/>
      </c>
      <c r="AK652" s="267" t="str">
        <f t="shared" si="284"/>
        <v/>
      </c>
      <c r="AL652" s="267" t="str">
        <f t="shared" si="285"/>
        <v/>
      </c>
      <c r="AM652" s="40" t="str">
        <f t="shared" si="286"/>
        <v/>
      </c>
      <c r="AN652" s="267">
        <f t="shared" si="279"/>
        <v>0</v>
      </c>
      <c r="CE652" s="279"/>
    </row>
    <row r="653" spans="1:83" s="40" customFormat="1" ht="12.75">
      <c r="A653" s="227"/>
      <c r="B653" s="88"/>
      <c r="C653" s="89"/>
      <c r="D653" s="90"/>
      <c r="E653" s="89"/>
      <c r="F653" s="91"/>
      <c r="G653" s="304"/>
      <c r="H653" s="41"/>
      <c r="I653" s="42" t="str">
        <f t="shared" si="288"/>
        <v/>
      </c>
      <c r="J653" s="43" t="str">
        <f t="shared" si="271"/>
        <v/>
      </c>
      <c r="K653" s="44" t="str">
        <f>IF(J653="","",IF(COUNTIF($J$4:J653,J653)=0,"",(COUNTIF($J$4:J653,J653))))</f>
        <v/>
      </c>
      <c r="L653" s="44" t="str">
        <f>IF(K653="","",J653&amp;" _ "&amp;COUNTIF($J$4:J653,J653)&amp;"_"&amp;N653)</f>
        <v/>
      </c>
      <c r="M653" s="45" t="str">
        <f t="shared" ref="M653:M716" si="289">IF(F653="","",IF(OR(C653="C",C653="R"),G653,G653*-1))</f>
        <v/>
      </c>
      <c r="N653" s="44" t="str">
        <f t="shared" ref="N653:N716" si="290">IF(E653="","",IF(C653="A","",IF(C653="R","",IF(P653=0,"",IF(C653="P","",IF(P653&gt;0,"LONG","SHORT"))))))</f>
        <v/>
      </c>
      <c r="O653" s="57" t="str">
        <f t="shared" ref="O653:O716" si="291">IF(G653="","",F653*G653)</f>
        <v/>
      </c>
      <c r="P653" s="48" t="str" cm="1">
        <f t="array" ref="P653">IFERROR(IF(C653="P",G653,IF($K653=1,$M653,$M653+LOOKUP(2,1/($J$4:$J652=J653),$P$4:$P652))),"")</f>
        <v/>
      </c>
      <c r="Q653" s="57" t="str" cm="1">
        <f t="array" ref="Q653">IFERROR(IF(OR(C653="P",C653="A",C653="R"),F653,IF($K653=1,F653,IF(LOOKUP(2,1/($J$4:$J652=$J653),$P$4:$P652)=0,$F653,IF(AND($C653="C",LOOKUP(2,1/($J$4:$J652=$J653),$P$4:$P652)&gt;0),(F653*G653+LOOKUP(2,1/($J$4:$J652=$J653),$P$4:$P652)*LOOKUP(2,1/($J$4:$J652=$J653),$Q$4:$Q652))/$P653,IF(AND($C653="C",LOOKUP(2,1/($J$4:$J652=$J653),$P$4:$P652)&lt;0),LOOKUP(2,1/($J$4:$J652=$J653),$Q$4:$Q652),IF(AND($C653="V",LOOKUP(2,1/($J$4:$J652=$J653),$P$4:$P652)&lt;0),((-1*(F653*G653))+LOOKUP(2,1/($J$4:$J652=$J653),$P$4:$P652)*LOOKUP(2,1/($J$4:$J652=$J653),$Q$4:$Q652))/$P653,IF(AND($C653="V",LOOKUP(2,1/($J$4:$J652=$J653),$P$4:$P652)&gt;0),LOOKUP(2,1/($J$4:$J652=$J653),$Q$4:$Q652),""))))))),"")</f>
        <v/>
      </c>
      <c r="R653" s="49" t="str">
        <f t="shared" si="269"/>
        <v/>
      </c>
      <c r="S653" s="49" t="str">
        <f t="shared" si="280"/>
        <v/>
      </c>
      <c r="T653" s="49" t="str">
        <f t="shared" ref="T653:T716" si="292">IF(C653&lt;&gt;"",S653+T652,"")</f>
        <v/>
      </c>
      <c r="U653" s="49" t="str">
        <f>IFERROR(IF(C653="P",S653,IF(K653=1,0,IF(OR(LOOKUP(2,1/($E$4:$E652=$E653),$P$4:$P652)=0,AND($C653="C",$N653="LONG"),AND(C653="V",N653="SHORT")),0,S653+(M653*Q653)))),"")</f>
        <v/>
      </c>
      <c r="V653" s="49" t="str">
        <f t="shared" ref="V653:V716" si="293">IFERROR(U653+V652,"")</f>
        <v/>
      </c>
      <c r="W653" s="50" t="str">
        <f t="shared" si="287"/>
        <v/>
      </c>
      <c r="Y653" s="51" t="str">
        <f t="shared" si="274"/>
        <v/>
      </c>
      <c r="Z653" s="50" t="str">
        <f t="shared" si="281"/>
        <v/>
      </c>
      <c r="AA653" s="50" t="str">
        <f t="shared" si="272"/>
        <v/>
      </c>
      <c r="AB653" s="50" t="str">
        <f t="shared" si="275"/>
        <v/>
      </c>
      <c r="AC653" s="58" t="str">
        <f t="shared" si="276"/>
        <v/>
      </c>
      <c r="AD653" s="53" t="str">
        <f t="shared" si="273"/>
        <v/>
      </c>
      <c r="AE653" s="53" t="str">
        <f t="shared" si="277"/>
        <v/>
      </c>
      <c r="AF653" s="59" t="str">
        <f t="shared" si="278"/>
        <v/>
      </c>
      <c r="AG653" s="40" t="str">
        <f>C653&amp;COUNTIFS($C$3:C653,"V")</f>
        <v>0</v>
      </c>
      <c r="AH653" s="266" t="str">
        <f t="shared" si="270"/>
        <v/>
      </c>
      <c r="AI653" s="56" t="str">
        <f t="shared" si="282"/>
        <v/>
      </c>
      <c r="AJ653" s="265" t="str">
        <f t="shared" si="283"/>
        <v/>
      </c>
      <c r="AK653" s="267" t="str">
        <f t="shared" si="284"/>
        <v/>
      </c>
      <c r="AL653" s="267" t="str">
        <f t="shared" si="285"/>
        <v/>
      </c>
      <c r="AM653" s="40" t="str">
        <f t="shared" si="286"/>
        <v/>
      </c>
      <c r="AN653" s="267">
        <f t="shared" si="279"/>
        <v>0</v>
      </c>
      <c r="CE653" s="279"/>
    </row>
    <row r="654" spans="1:83" s="40" customFormat="1" ht="12.75">
      <c r="A654" s="227"/>
      <c r="B654" s="88"/>
      <c r="C654" s="89"/>
      <c r="D654" s="90"/>
      <c r="E654" s="89"/>
      <c r="F654" s="91"/>
      <c r="G654" s="304"/>
      <c r="H654" s="41"/>
      <c r="I654" s="42" t="str">
        <f t="shared" si="288"/>
        <v/>
      </c>
      <c r="J654" s="43" t="str">
        <f t="shared" si="271"/>
        <v/>
      </c>
      <c r="K654" s="44" t="str">
        <f>IF(J654="","",IF(COUNTIF($J$4:J654,J654)=0,"",(COUNTIF($J$4:J654,J654))))</f>
        <v/>
      </c>
      <c r="L654" s="44" t="str">
        <f>IF(K654="","",J654&amp;" _ "&amp;COUNTIF($J$4:J654,J654)&amp;"_"&amp;N654)</f>
        <v/>
      </c>
      <c r="M654" s="45" t="str">
        <f t="shared" si="289"/>
        <v/>
      </c>
      <c r="N654" s="44" t="str">
        <f t="shared" si="290"/>
        <v/>
      </c>
      <c r="O654" s="57" t="str">
        <f t="shared" si="291"/>
        <v/>
      </c>
      <c r="P654" s="48" t="str" cm="1">
        <f t="array" ref="P654">IFERROR(IF(C654="P",G654,IF($K654=1,$M654,$M654+LOOKUP(2,1/($J$4:$J653=J654),$P$4:$P653))),"")</f>
        <v/>
      </c>
      <c r="Q654" s="57" t="str" cm="1">
        <f t="array" ref="Q654">IFERROR(IF(OR(C654="P",C654="A",C654="R"),F654,IF($K654=1,F654,IF(LOOKUP(2,1/($J$4:$J653=$J654),$P$4:$P653)=0,$F654,IF(AND($C654="C",LOOKUP(2,1/($J$4:$J653=$J654),$P$4:$P653)&gt;0),(F654*G654+LOOKUP(2,1/($J$4:$J653=$J654),$P$4:$P653)*LOOKUP(2,1/($J$4:$J653=$J654),$Q$4:$Q653))/$P654,IF(AND($C654="C",LOOKUP(2,1/($J$4:$J653=$J654),$P$4:$P653)&lt;0),LOOKUP(2,1/($J$4:$J653=$J654),$Q$4:$Q653),IF(AND($C654="V",LOOKUP(2,1/($J$4:$J653=$J654),$P$4:$P653)&lt;0),((-1*(F654*G654))+LOOKUP(2,1/($J$4:$J653=$J654),$P$4:$P653)*LOOKUP(2,1/($J$4:$J653=$J654),$Q$4:$Q653))/$P654,IF(AND($C654="V",LOOKUP(2,1/($J$4:$J653=$J654),$P$4:$P653)&gt;0),LOOKUP(2,1/($J$4:$J653=$J654),$Q$4:$Q653),""))))))),"")</f>
        <v/>
      </c>
      <c r="R654" s="49" t="str">
        <f t="shared" si="269"/>
        <v/>
      </c>
      <c r="S654" s="49" t="str">
        <f t="shared" si="280"/>
        <v/>
      </c>
      <c r="T654" s="49" t="str">
        <f t="shared" si="292"/>
        <v/>
      </c>
      <c r="U654" s="49" t="str">
        <f>IFERROR(IF(C654="P",S654,IF(K654=1,0,IF(OR(LOOKUP(2,1/($E$4:$E653=$E654),$P$4:$P653)=0,AND($C654="C",$N654="LONG"),AND(C654="V",N654="SHORT")),0,S654+(M654*Q654)))),"")</f>
        <v/>
      </c>
      <c r="V654" s="49" t="str">
        <f t="shared" si="293"/>
        <v/>
      </c>
      <c r="W654" s="50" t="str">
        <f t="shared" si="287"/>
        <v/>
      </c>
      <c r="Y654" s="51" t="str">
        <f t="shared" si="274"/>
        <v/>
      </c>
      <c r="Z654" s="50" t="str">
        <f t="shared" si="281"/>
        <v/>
      </c>
      <c r="AA654" s="50" t="str">
        <f t="shared" si="272"/>
        <v/>
      </c>
      <c r="AB654" s="50" t="str">
        <f t="shared" si="275"/>
        <v/>
      </c>
      <c r="AC654" s="58" t="str">
        <f t="shared" si="276"/>
        <v/>
      </c>
      <c r="AD654" s="53" t="str">
        <f t="shared" si="273"/>
        <v/>
      </c>
      <c r="AE654" s="53" t="str">
        <f t="shared" si="277"/>
        <v/>
      </c>
      <c r="AF654" s="59" t="str">
        <f t="shared" si="278"/>
        <v/>
      </c>
      <c r="AG654" s="40" t="str">
        <f>C654&amp;COUNTIFS($C$3:C654,"V")</f>
        <v>0</v>
      </c>
      <c r="AH654" s="266" t="str">
        <f t="shared" si="270"/>
        <v/>
      </c>
      <c r="AI654" s="56" t="str">
        <f t="shared" si="282"/>
        <v/>
      </c>
      <c r="AJ654" s="265" t="str">
        <f t="shared" si="283"/>
        <v/>
      </c>
      <c r="AK654" s="267" t="str">
        <f t="shared" si="284"/>
        <v/>
      </c>
      <c r="AL654" s="267" t="str">
        <f t="shared" si="285"/>
        <v/>
      </c>
      <c r="AM654" s="40" t="str">
        <f t="shared" si="286"/>
        <v/>
      </c>
      <c r="AN654" s="267">
        <f t="shared" si="279"/>
        <v>0</v>
      </c>
      <c r="CE654" s="279"/>
    </row>
    <row r="655" spans="1:83" s="40" customFormat="1" ht="12.75">
      <c r="A655" s="227"/>
      <c r="B655" s="88"/>
      <c r="C655" s="89"/>
      <c r="D655" s="90"/>
      <c r="E655" s="89"/>
      <c r="F655" s="91"/>
      <c r="G655" s="304"/>
      <c r="H655" s="41"/>
      <c r="I655" s="42" t="str">
        <f t="shared" si="288"/>
        <v/>
      </c>
      <c r="J655" s="43" t="str">
        <f t="shared" si="271"/>
        <v/>
      </c>
      <c r="K655" s="44" t="str">
        <f>IF(J655="","",IF(COUNTIF($J$4:J655,J655)=0,"",(COUNTIF($J$4:J655,J655))))</f>
        <v/>
      </c>
      <c r="L655" s="44" t="str">
        <f>IF(K655="","",J655&amp;" _ "&amp;COUNTIF($J$4:J655,J655)&amp;"_"&amp;N655)</f>
        <v/>
      </c>
      <c r="M655" s="45" t="str">
        <f t="shared" si="289"/>
        <v/>
      </c>
      <c r="N655" s="44" t="str">
        <f t="shared" si="290"/>
        <v/>
      </c>
      <c r="O655" s="57" t="str">
        <f t="shared" si="291"/>
        <v/>
      </c>
      <c r="P655" s="48" t="str" cm="1">
        <f t="array" ref="P655">IFERROR(IF(C655="P",G655,IF($K655=1,$M655,$M655+LOOKUP(2,1/($J$4:$J654=J655),$P$4:$P654))),"")</f>
        <v/>
      </c>
      <c r="Q655" s="57" t="str" cm="1">
        <f t="array" ref="Q655">IFERROR(IF(OR(C655="P",C655="A",C655="R"),F655,IF($K655=1,F655,IF(LOOKUP(2,1/($J$4:$J654=$J655),$P$4:$P654)=0,$F655,IF(AND($C655="C",LOOKUP(2,1/($J$4:$J654=$J655),$P$4:$P654)&gt;0),(F655*G655+LOOKUP(2,1/($J$4:$J654=$J655),$P$4:$P654)*LOOKUP(2,1/($J$4:$J654=$J655),$Q$4:$Q654))/$P655,IF(AND($C655="C",LOOKUP(2,1/($J$4:$J654=$J655),$P$4:$P654)&lt;0),LOOKUP(2,1/($J$4:$J654=$J655),$Q$4:$Q654),IF(AND($C655="V",LOOKUP(2,1/($J$4:$J654=$J655),$P$4:$P654)&lt;0),((-1*(F655*G655))+LOOKUP(2,1/($J$4:$J654=$J655),$P$4:$P654)*LOOKUP(2,1/($J$4:$J654=$J655),$Q$4:$Q654))/$P655,IF(AND($C655="V",LOOKUP(2,1/($J$4:$J654=$J655),$P$4:$P654)&gt;0),LOOKUP(2,1/($J$4:$J654=$J655),$Q$4:$Q654),""))))))),"")</f>
        <v/>
      </c>
      <c r="R655" s="49" t="str">
        <f t="shared" si="269"/>
        <v/>
      </c>
      <c r="S655" s="49" t="str">
        <f t="shared" si="280"/>
        <v/>
      </c>
      <c r="T655" s="49" t="str">
        <f t="shared" si="292"/>
        <v/>
      </c>
      <c r="U655" s="49" t="str">
        <f>IFERROR(IF(C655="P",S655,IF(K655=1,0,IF(OR(LOOKUP(2,1/($E$4:$E654=$E655),$P$4:$P654)=0,AND($C655="C",$N655="LONG"),AND(C655="V",N655="SHORT")),0,S655+(M655*Q655)))),"")</f>
        <v/>
      </c>
      <c r="V655" s="49" t="str">
        <f t="shared" si="293"/>
        <v/>
      </c>
      <c r="W655" s="50" t="str">
        <f t="shared" si="287"/>
        <v/>
      </c>
      <c r="Y655" s="51" t="str">
        <f t="shared" si="274"/>
        <v/>
      </c>
      <c r="Z655" s="50" t="str">
        <f t="shared" si="281"/>
        <v/>
      </c>
      <c r="AA655" s="50" t="str">
        <f t="shared" si="272"/>
        <v/>
      </c>
      <c r="AB655" s="50" t="str">
        <f t="shared" si="275"/>
        <v/>
      </c>
      <c r="AC655" s="58" t="str">
        <f t="shared" si="276"/>
        <v/>
      </c>
      <c r="AD655" s="53" t="str">
        <f t="shared" si="273"/>
        <v/>
      </c>
      <c r="AE655" s="53" t="str">
        <f t="shared" si="277"/>
        <v/>
      </c>
      <c r="AF655" s="59" t="str">
        <f t="shared" si="278"/>
        <v/>
      </c>
      <c r="AG655" s="40" t="str">
        <f>C655&amp;COUNTIFS($C$3:C655,"V")</f>
        <v>0</v>
      </c>
      <c r="AH655" s="266" t="str">
        <f t="shared" si="270"/>
        <v/>
      </c>
      <c r="AI655" s="56" t="str">
        <f t="shared" si="282"/>
        <v/>
      </c>
      <c r="AJ655" s="265" t="str">
        <f t="shared" si="283"/>
        <v/>
      </c>
      <c r="AK655" s="267" t="str">
        <f t="shared" si="284"/>
        <v/>
      </c>
      <c r="AL655" s="267" t="str">
        <f t="shared" si="285"/>
        <v/>
      </c>
      <c r="AM655" s="40" t="str">
        <f t="shared" si="286"/>
        <v/>
      </c>
      <c r="AN655" s="267">
        <f t="shared" si="279"/>
        <v>0</v>
      </c>
      <c r="CE655" s="279"/>
    </row>
    <row r="656" spans="1:83" s="40" customFormat="1" ht="12.75">
      <c r="A656" s="227"/>
      <c r="B656" s="88"/>
      <c r="C656" s="89"/>
      <c r="D656" s="90"/>
      <c r="E656" s="89"/>
      <c r="F656" s="91"/>
      <c r="G656" s="304"/>
      <c r="H656" s="41"/>
      <c r="I656" s="42" t="str">
        <f t="shared" si="288"/>
        <v/>
      </c>
      <c r="J656" s="43" t="str">
        <f t="shared" si="271"/>
        <v/>
      </c>
      <c r="K656" s="44" t="str">
        <f>IF(J656="","",IF(COUNTIF($J$4:J656,J656)=0,"",(COUNTIF($J$4:J656,J656))))</f>
        <v/>
      </c>
      <c r="L656" s="44" t="str">
        <f>IF(K656="","",J656&amp;" _ "&amp;COUNTIF($J$4:J656,J656)&amp;"_"&amp;N656)</f>
        <v/>
      </c>
      <c r="M656" s="45" t="str">
        <f t="shared" si="289"/>
        <v/>
      </c>
      <c r="N656" s="44" t="str">
        <f t="shared" si="290"/>
        <v/>
      </c>
      <c r="O656" s="57" t="str">
        <f t="shared" si="291"/>
        <v/>
      </c>
      <c r="P656" s="48" t="str" cm="1">
        <f t="array" ref="P656">IFERROR(IF(C656="P",G656,IF($K656=1,$M656,$M656+LOOKUP(2,1/($J$4:$J655=J656),$P$4:$P655))),"")</f>
        <v/>
      </c>
      <c r="Q656" s="57" t="str" cm="1">
        <f t="array" ref="Q656">IFERROR(IF(OR(C656="P",C656="A",C656="R"),F656,IF($K656=1,F656,IF(LOOKUP(2,1/($J$4:$J655=$J656),$P$4:$P655)=0,$F656,IF(AND($C656="C",LOOKUP(2,1/($J$4:$J655=$J656),$P$4:$P655)&gt;0),(F656*G656+LOOKUP(2,1/($J$4:$J655=$J656),$P$4:$P655)*LOOKUP(2,1/($J$4:$J655=$J656),$Q$4:$Q655))/$P656,IF(AND($C656="C",LOOKUP(2,1/($J$4:$J655=$J656),$P$4:$P655)&lt;0),LOOKUP(2,1/($J$4:$J655=$J656),$Q$4:$Q655),IF(AND($C656="V",LOOKUP(2,1/($J$4:$J655=$J656),$P$4:$P655)&lt;0),((-1*(F656*G656))+LOOKUP(2,1/($J$4:$J655=$J656),$P$4:$P655)*LOOKUP(2,1/($J$4:$J655=$J656),$Q$4:$Q655))/$P656,IF(AND($C656="V",LOOKUP(2,1/($J$4:$J655=$J656),$P$4:$P655)&gt;0),LOOKUP(2,1/($J$4:$J655=$J656),$Q$4:$Q655),""))))))),"")</f>
        <v/>
      </c>
      <c r="R656" s="49" t="str">
        <f t="shared" si="269"/>
        <v/>
      </c>
      <c r="S656" s="49" t="str">
        <f t="shared" si="280"/>
        <v/>
      </c>
      <c r="T656" s="49" t="str">
        <f t="shared" si="292"/>
        <v/>
      </c>
      <c r="U656" s="49" t="str">
        <f>IFERROR(IF(C656="P",S656,IF(K656=1,0,IF(OR(LOOKUP(2,1/($E$4:$E655=$E656),$P$4:$P655)=0,AND($C656="C",$N656="LONG"),AND(C656="V",N656="SHORT")),0,S656+(M656*Q656)))),"")</f>
        <v/>
      </c>
      <c r="V656" s="49" t="str">
        <f t="shared" si="293"/>
        <v/>
      </c>
      <c r="W656" s="50" t="str">
        <f t="shared" si="287"/>
        <v/>
      </c>
      <c r="Y656" s="51" t="str">
        <f t="shared" si="274"/>
        <v/>
      </c>
      <c r="Z656" s="50" t="str">
        <f t="shared" si="281"/>
        <v/>
      </c>
      <c r="AA656" s="50" t="str">
        <f t="shared" si="272"/>
        <v/>
      </c>
      <c r="AB656" s="50" t="str">
        <f t="shared" si="275"/>
        <v/>
      </c>
      <c r="AC656" s="58" t="str">
        <f t="shared" si="276"/>
        <v/>
      </c>
      <c r="AD656" s="53" t="str">
        <f t="shared" si="273"/>
        <v/>
      </c>
      <c r="AE656" s="53" t="str">
        <f t="shared" si="277"/>
        <v/>
      </c>
      <c r="AF656" s="59" t="str">
        <f t="shared" si="278"/>
        <v/>
      </c>
      <c r="AG656" s="40" t="str">
        <f>C656&amp;COUNTIFS($C$3:C656,"V")</f>
        <v>0</v>
      </c>
      <c r="AH656" s="266" t="str">
        <f t="shared" si="270"/>
        <v/>
      </c>
      <c r="AI656" s="56" t="str">
        <f t="shared" si="282"/>
        <v/>
      </c>
      <c r="AJ656" s="265" t="str">
        <f t="shared" si="283"/>
        <v/>
      </c>
      <c r="AK656" s="267" t="str">
        <f t="shared" si="284"/>
        <v/>
      </c>
      <c r="AL656" s="267" t="str">
        <f t="shared" si="285"/>
        <v/>
      </c>
      <c r="AM656" s="40" t="str">
        <f t="shared" si="286"/>
        <v/>
      </c>
      <c r="AN656" s="267">
        <f t="shared" si="279"/>
        <v>0</v>
      </c>
      <c r="CE656" s="279"/>
    </row>
    <row r="657" spans="1:83" s="40" customFormat="1" ht="12.75">
      <c r="A657" s="227"/>
      <c r="B657" s="88"/>
      <c r="C657" s="89"/>
      <c r="D657" s="90"/>
      <c r="E657" s="89"/>
      <c r="F657" s="91"/>
      <c r="G657" s="304"/>
      <c r="H657" s="41"/>
      <c r="I657" s="42" t="str">
        <f t="shared" si="288"/>
        <v/>
      </c>
      <c r="J657" s="43" t="str">
        <f t="shared" si="271"/>
        <v/>
      </c>
      <c r="K657" s="44" t="str">
        <f>IF(J657="","",IF(COUNTIF($J$4:J657,J657)=0,"",(COUNTIF($J$4:J657,J657))))</f>
        <v/>
      </c>
      <c r="L657" s="44" t="str">
        <f>IF(K657="","",J657&amp;" _ "&amp;COUNTIF($J$4:J657,J657)&amp;"_"&amp;N657)</f>
        <v/>
      </c>
      <c r="M657" s="45" t="str">
        <f t="shared" si="289"/>
        <v/>
      </c>
      <c r="N657" s="44" t="str">
        <f t="shared" si="290"/>
        <v/>
      </c>
      <c r="O657" s="57" t="str">
        <f t="shared" si="291"/>
        <v/>
      </c>
      <c r="P657" s="48" t="str" cm="1">
        <f t="array" ref="P657">IFERROR(IF(C657="P",G657,IF($K657=1,$M657,$M657+LOOKUP(2,1/($J$4:$J656=J657),$P$4:$P656))),"")</f>
        <v/>
      </c>
      <c r="Q657" s="57" t="str" cm="1">
        <f t="array" ref="Q657">IFERROR(IF(OR(C657="P",C657="A",C657="R"),F657,IF($K657=1,F657,IF(LOOKUP(2,1/($J$4:$J656=$J657),$P$4:$P656)=0,$F657,IF(AND($C657="C",LOOKUP(2,1/($J$4:$J656=$J657),$P$4:$P656)&gt;0),(F657*G657+LOOKUP(2,1/($J$4:$J656=$J657),$P$4:$P656)*LOOKUP(2,1/($J$4:$J656=$J657),$Q$4:$Q656))/$P657,IF(AND($C657="C",LOOKUP(2,1/($J$4:$J656=$J657),$P$4:$P656)&lt;0),LOOKUP(2,1/($J$4:$J656=$J657),$Q$4:$Q656),IF(AND($C657="V",LOOKUP(2,1/($J$4:$J656=$J657),$P$4:$P656)&lt;0),((-1*(F657*G657))+LOOKUP(2,1/($J$4:$J656=$J657),$P$4:$P656)*LOOKUP(2,1/($J$4:$J656=$J657),$Q$4:$Q656))/$P657,IF(AND($C657="V",LOOKUP(2,1/($J$4:$J656=$J657),$P$4:$P656)&gt;0),LOOKUP(2,1/($J$4:$J656=$J657),$Q$4:$Q656),""))))))),"")</f>
        <v/>
      </c>
      <c r="R657" s="49" t="str">
        <f t="shared" ref="R657:R720" si="294">IFERROR(Q657*P657,"")</f>
        <v/>
      </c>
      <c r="S657" s="49" t="str">
        <f t="shared" si="280"/>
        <v/>
      </c>
      <c r="T657" s="49" t="str">
        <f t="shared" si="292"/>
        <v/>
      </c>
      <c r="U657" s="49" t="str">
        <f>IFERROR(IF(C657="P",S657,IF(K657=1,0,IF(OR(LOOKUP(2,1/($E$4:$E656=$E657),$P$4:$P656)=0,AND($C657="C",$N657="LONG"),AND(C657="V",N657="SHORT")),0,S657+(M657*Q657)))),"")</f>
        <v/>
      </c>
      <c r="V657" s="49" t="str">
        <f t="shared" si="293"/>
        <v/>
      </c>
      <c r="W657" s="50" t="str">
        <f t="shared" si="287"/>
        <v/>
      </c>
      <c r="Y657" s="51" t="str">
        <f t="shared" si="274"/>
        <v/>
      </c>
      <c r="Z657" s="50" t="str">
        <f t="shared" si="281"/>
        <v/>
      </c>
      <c r="AA657" s="50" t="str">
        <f t="shared" si="272"/>
        <v/>
      </c>
      <c r="AB657" s="50" t="str">
        <f t="shared" si="275"/>
        <v/>
      </c>
      <c r="AC657" s="58" t="str">
        <f t="shared" si="276"/>
        <v/>
      </c>
      <c r="AD657" s="53" t="str">
        <f t="shared" si="273"/>
        <v/>
      </c>
      <c r="AE657" s="53" t="str">
        <f t="shared" si="277"/>
        <v/>
      </c>
      <c r="AF657" s="59" t="str">
        <f t="shared" si="278"/>
        <v/>
      </c>
      <c r="AG657" s="40" t="str">
        <f>C657&amp;COUNTIFS($C$3:C657,"V")</f>
        <v>0</v>
      </c>
      <c r="AH657" s="266" t="str">
        <f t="shared" si="270"/>
        <v/>
      </c>
      <c r="AI657" s="56" t="str">
        <f t="shared" si="282"/>
        <v/>
      </c>
      <c r="AJ657" s="265" t="str">
        <f t="shared" si="283"/>
        <v/>
      </c>
      <c r="AK657" s="267" t="str">
        <f t="shared" si="284"/>
        <v/>
      </c>
      <c r="AL657" s="267" t="str">
        <f t="shared" si="285"/>
        <v/>
      </c>
      <c r="AM657" s="40" t="str">
        <f t="shared" si="286"/>
        <v/>
      </c>
      <c r="AN657" s="267">
        <f t="shared" si="279"/>
        <v>0</v>
      </c>
      <c r="CE657" s="279"/>
    </row>
    <row r="658" spans="1:83" s="40" customFormat="1" ht="12.75">
      <c r="A658" s="227"/>
      <c r="B658" s="88"/>
      <c r="C658" s="89"/>
      <c r="D658" s="90"/>
      <c r="E658" s="89"/>
      <c r="F658" s="91"/>
      <c r="G658" s="304"/>
      <c r="H658" s="41"/>
      <c r="I658" s="42" t="str">
        <f t="shared" si="288"/>
        <v/>
      </c>
      <c r="J658" s="43" t="str">
        <f t="shared" si="271"/>
        <v/>
      </c>
      <c r="K658" s="44" t="str">
        <f>IF(J658="","",IF(COUNTIF($J$4:J658,J658)=0,"",(COUNTIF($J$4:J658,J658))))</f>
        <v/>
      </c>
      <c r="L658" s="44" t="str">
        <f>IF(K658="","",J658&amp;" _ "&amp;COUNTIF($J$4:J658,J658)&amp;"_"&amp;N658)</f>
        <v/>
      </c>
      <c r="M658" s="45" t="str">
        <f t="shared" si="289"/>
        <v/>
      </c>
      <c r="N658" s="44" t="str">
        <f t="shared" si="290"/>
        <v/>
      </c>
      <c r="O658" s="57" t="str">
        <f t="shared" si="291"/>
        <v/>
      </c>
      <c r="P658" s="48" t="str" cm="1">
        <f t="array" ref="P658">IFERROR(IF(C658="P",G658,IF($K658=1,$M658,$M658+LOOKUP(2,1/($J$4:$J657=J658),$P$4:$P657))),"")</f>
        <v/>
      </c>
      <c r="Q658" s="57" t="str" cm="1">
        <f t="array" ref="Q658">IFERROR(IF(OR(C658="P",C658="A",C658="R"),F658,IF($K658=1,F658,IF(LOOKUP(2,1/($J$4:$J657=$J658),$P$4:$P657)=0,$F658,IF(AND($C658="C",LOOKUP(2,1/($J$4:$J657=$J658),$P$4:$P657)&gt;0),(F658*G658+LOOKUP(2,1/($J$4:$J657=$J658),$P$4:$P657)*LOOKUP(2,1/($J$4:$J657=$J658),$Q$4:$Q657))/$P658,IF(AND($C658="C",LOOKUP(2,1/($J$4:$J657=$J658),$P$4:$P657)&lt;0),LOOKUP(2,1/($J$4:$J657=$J658),$Q$4:$Q657),IF(AND($C658="V",LOOKUP(2,1/($J$4:$J657=$J658),$P$4:$P657)&lt;0),((-1*(F658*G658))+LOOKUP(2,1/($J$4:$J657=$J658),$P$4:$P657)*LOOKUP(2,1/($J$4:$J657=$J658),$Q$4:$Q657))/$P658,IF(AND($C658="V",LOOKUP(2,1/($J$4:$J657=$J658),$P$4:$P657)&gt;0),LOOKUP(2,1/($J$4:$J657=$J658),$Q$4:$Q657),""))))))),"")</f>
        <v/>
      </c>
      <c r="R658" s="49" t="str">
        <f t="shared" si="294"/>
        <v/>
      </c>
      <c r="S658" s="49" t="str">
        <f t="shared" si="280"/>
        <v/>
      </c>
      <c r="T658" s="49" t="str">
        <f t="shared" si="292"/>
        <v/>
      </c>
      <c r="U658" s="49" t="str">
        <f>IFERROR(IF(C658="P",S658,IF(K658=1,0,IF(OR(LOOKUP(2,1/($E$4:$E657=$E658),$P$4:$P657)=0,AND($C658="C",$N658="LONG"),AND(C658="V",N658="SHORT")),0,S658+(M658*Q658)))),"")</f>
        <v/>
      </c>
      <c r="V658" s="49" t="str">
        <f t="shared" si="293"/>
        <v/>
      </c>
      <c r="W658" s="50" t="str">
        <f t="shared" si="287"/>
        <v/>
      </c>
      <c r="Y658" s="51" t="str">
        <f t="shared" si="274"/>
        <v/>
      </c>
      <c r="Z658" s="50" t="str">
        <f t="shared" si="281"/>
        <v/>
      </c>
      <c r="AA658" s="50" t="str">
        <f t="shared" si="272"/>
        <v/>
      </c>
      <c r="AB658" s="50" t="str">
        <f t="shared" si="275"/>
        <v/>
      </c>
      <c r="AC658" s="58" t="str">
        <f t="shared" si="276"/>
        <v/>
      </c>
      <c r="AD658" s="53" t="str">
        <f t="shared" si="273"/>
        <v/>
      </c>
      <c r="AE658" s="53" t="str">
        <f t="shared" si="277"/>
        <v/>
      </c>
      <c r="AF658" s="59" t="str">
        <f t="shared" si="278"/>
        <v/>
      </c>
      <c r="AG658" s="40" t="str">
        <f>C658&amp;COUNTIFS($C$3:C658,"V")</f>
        <v>0</v>
      </c>
      <c r="AH658" s="266" t="str">
        <f t="shared" si="270"/>
        <v/>
      </c>
      <c r="AI658" s="56" t="str">
        <f t="shared" si="282"/>
        <v/>
      </c>
      <c r="AJ658" s="265" t="str">
        <f t="shared" si="283"/>
        <v/>
      </c>
      <c r="AK658" s="267" t="str">
        <f t="shared" si="284"/>
        <v/>
      </c>
      <c r="AL658" s="267" t="str">
        <f t="shared" si="285"/>
        <v/>
      </c>
      <c r="AM658" s="40" t="str">
        <f t="shared" si="286"/>
        <v/>
      </c>
      <c r="AN658" s="267">
        <f t="shared" si="279"/>
        <v>0</v>
      </c>
      <c r="CE658" s="279"/>
    </row>
    <row r="659" spans="1:83" s="40" customFormat="1" ht="12.75">
      <c r="A659" s="227"/>
      <c r="B659" s="88"/>
      <c r="C659" s="89"/>
      <c r="D659" s="90"/>
      <c r="E659" s="89"/>
      <c r="F659" s="91"/>
      <c r="G659" s="304"/>
      <c r="H659" s="41"/>
      <c r="I659" s="42" t="str">
        <f t="shared" si="288"/>
        <v/>
      </c>
      <c r="J659" s="43" t="str">
        <f t="shared" si="271"/>
        <v/>
      </c>
      <c r="K659" s="44" t="str">
        <f>IF(J659="","",IF(COUNTIF($J$4:J659,J659)=0,"",(COUNTIF($J$4:J659,J659))))</f>
        <v/>
      </c>
      <c r="L659" s="44" t="str">
        <f>IF(K659="","",J659&amp;" _ "&amp;COUNTIF($J$4:J659,J659)&amp;"_"&amp;N659)</f>
        <v/>
      </c>
      <c r="M659" s="45" t="str">
        <f t="shared" si="289"/>
        <v/>
      </c>
      <c r="N659" s="44" t="str">
        <f t="shared" si="290"/>
        <v/>
      </c>
      <c r="O659" s="57" t="str">
        <f t="shared" si="291"/>
        <v/>
      </c>
      <c r="P659" s="48" t="str" cm="1">
        <f t="array" ref="P659">IFERROR(IF(C659="P",G659,IF($K659=1,$M659,$M659+LOOKUP(2,1/($J$4:$J658=J659),$P$4:$P658))),"")</f>
        <v/>
      </c>
      <c r="Q659" s="57" t="str" cm="1">
        <f t="array" ref="Q659">IFERROR(IF(OR(C659="P",C659="A",C659="R"),F659,IF($K659=1,F659,IF(LOOKUP(2,1/($J$4:$J658=$J659),$P$4:$P658)=0,$F659,IF(AND($C659="C",LOOKUP(2,1/($J$4:$J658=$J659),$P$4:$P658)&gt;0),(F659*G659+LOOKUP(2,1/($J$4:$J658=$J659),$P$4:$P658)*LOOKUP(2,1/($J$4:$J658=$J659),$Q$4:$Q658))/$P659,IF(AND($C659="C",LOOKUP(2,1/($J$4:$J658=$J659),$P$4:$P658)&lt;0),LOOKUP(2,1/($J$4:$J658=$J659),$Q$4:$Q658),IF(AND($C659="V",LOOKUP(2,1/($J$4:$J658=$J659),$P$4:$P658)&lt;0),((-1*(F659*G659))+LOOKUP(2,1/($J$4:$J658=$J659),$P$4:$P658)*LOOKUP(2,1/($J$4:$J658=$J659),$Q$4:$Q658))/$P659,IF(AND($C659="V",LOOKUP(2,1/($J$4:$J658=$J659),$P$4:$P658)&gt;0),LOOKUP(2,1/($J$4:$J658=$J659),$Q$4:$Q658),""))))))),"")</f>
        <v/>
      </c>
      <c r="R659" s="49" t="str">
        <f t="shared" si="294"/>
        <v/>
      </c>
      <c r="S659" s="49" t="str">
        <f t="shared" si="280"/>
        <v/>
      </c>
      <c r="T659" s="49" t="str">
        <f t="shared" si="292"/>
        <v/>
      </c>
      <c r="U659" s="49" t="str">
        <f>IFERROR(IF(C659="P",S659,IF(K659=1,0,IF(OR(LOOKUP(2,1/($E$4:$E658=$E659),$P$4:$P658)=0,AND($C659="C",$N659="LONG"),AND(C659="V",N659="SHORT")),0,S659+(M659*Q659)))),"")</f>
        <v/>
      </c>
      <c r="V659" s="49" t="str">
        <f t="shared" si="293"/>
        <v/>
      </c>
      <c r="W659" s="50" t="str">
        <f t="shared" si="287"/>
        <v/>
      </c>
      <c r="Y659" s="51" t="str">
        <f t="shared" si="274"/>
        <v/>
      </c>
      <c r="Z659" s="50" t="str">
        <f t="shared" si="281"/>
        <v/>
      </c>
      <c r="AA659" s="50" t="str">
        <f t="shared" si="272"/>
        <v/>
      </c>
      <c r="AB659" s="50" t="str">
        <f t="shared" si="275"/>
        <v/>
      </c>
      <c r="AC659" s="58" t="str">
        <f t="shared" si="276"/>
        <v/>
      </c>
      <c r="AD659" s="53" t="str">
        <f t="shared" si="273"/>
        <v/>
      </c>
      <c r="AE659" s="53" t="str">
        <f t="shared" si="277"/>
        <v/>
      </c>
      <c r="AF659" s="59" t="str">
        <f t="shared" si="278"/>
        <v/>
      </c>
      <c r="AG659" s="40" t="str">
        <f>C659&amp;COUNTIFS($C$3:C659,"V")</f>
        <v>0</v>
      </c>
      <c r="AH659" s="266" t="str">
        <f t="shared" si="270"/>
        <v/>
      </c>
      <c r="AI659" s="56" t="str">
        <f t="shared" si="282"/>
        <v/>
      </c>
      <c r="AJ659" s="265" t="str">
        <f t="shared" si="283"/>
        <v/>
      </c>
      <c r="AK659" s="267" t="str">
        <f t="shared" si="284"/>
        <v/>
      </c>
      <c r="AL659" s="267" t="str">
        <f t="shared" si="285"/>
        <v/>
      </c>
      <c r="AM659" s="40" t="str">
        <f t="shared" si="286"/>
        <v/>
      </c>
      <c r="AN659" s="267">
        <f t="shared" si="279"/>
        <v>0</v>
      </c>
      <c r="CE659" s="279"/>
    </row>
    <row r="660" spans="1:83" s="40" customFormat="1" ht="12.75">
      <c r="A660" s="227"/>
      <c r="B660" s="88"/>
      <c r="C660" s="89"/>
      <c r="D660" s="90"/>
      <c r="E660" s="89"/>
      <c r="F660" s="91"/>
      <c r="G660" s="304"/>
      <c r="H660" s="41"/>
      <c r="I660" s="42" t="str">
        <f t="shared" si="288"/>
        <v/>
      </c>
      <c r="J660" s="43" t="str">
        <f t="shared" si="271"/>
        <v/>
      </c>
      <c r="K660" s="44" t="str">
        <f>IF(J660="","",IF(COUNTIF($J$4:J660,J660)=0,"",(COUNTIF($J$4:J660,J660))))</f>
        <v/>
      </c>
      <c r="L660" s="44" t="str">
        <f>IF(K660="","",J660&amp;" _ "&amp;COUNTIF($J$4:J660,J660)&amp;"_"&amp;N660)</f>
        <v/>
      </c>
      <c r="M660" s="45" t="str">
        <f t="shared" si="289"/>
        <v/>
      </c>
      <c r="N660" s="44" t="str">
        <f t="shared" si="290"/>
        <v/>
      </c>
      <c r="O660" s="57" t="str">
        <f t="shared" si="291"/>
        <v/>
      </c>
      <c r="P660" s="48" t="str" cm="1">
        <f t="array" ref="P660">IFERROR(IF(C660="P",G660,IF($K660=1,$M660,$M660+LOOKUP(2,1/($J$4:$J659=J660),$P$4:$P659))),"")</f>
        <v/>
      </c>
      <c r="Q660" s="57" t="str" cm="1">
        <f t="array" ref="Q660">IFERROR(IF(OR(C660="P",C660="A",C660="R"),F660,IF($K660=1,F660,IF(LOOKUP(2,1/($J$4:$J659=$J660),$P$4:$P659)=0,$F660,IF(AND($C660="C",LOOKUP(2,1/($J$4:$J659=$J660),$P$4:$P659)&gt;0),(F660*G660+LOOKUP(2,1/($J$4:$J659=$J660),$P$4:$P659)*LOOKUP(2,1/($J$4:$J659=$J660),$Q$4:$Q659))/$P660,IF(AND($C660="C",LOOKUP(2,1/($J$4:$J659=$J660),$P$4:$P659)&lt;0),LOOKUP(2,1/($J$4:$J659=$J660),$Q$4:$Q659),IF(AND($C660="V",LOOKUP(2,1/($J$4:$J659=$J660),$P$4:$P659)&lt;0),((-1*(F660*G660))+LOOKUP(2,1/($J$4:$J659=$J660),$P$4:$P659)*LOOKUP(2,1/($J$4:$J659=$J660),$Q$4:$Q659))/$P660,IF(AND($C660="V",LOOKUP(2,1/($J$4:$J659=$J660),$P$4:$P659)&gt;0),LOOKUP(2,1/($J$4:$J659=$J660),$Q$4:$Q659),""))))))),"")</f>
        <v/>
      </c>
      <c r="R660" s="49" t="str">
        <f t="shared" si="294"/>
        <v/>
      </c>
      <c r="S660" s="49" t="str">
        <f t="shared" si="280"/>
        <v/>
      </c>
      <c r="T660" s="49" t="str">
        <f t="shared" si="292"/>
        <v/>
      </c>
      <c r="U660" s="49" t="str">
        <f>IFERROR(IF(C660="P",S660,IF(K660=1,0,IF(OR(LOOKUP(2,1/($E$4:$E659=$E660),$P$4:$P659)=0,AND($C660="C",$N660="LONG"),AND(C660="V",N660="SHORT")),0,S660+(M660*Q660)))),"")</f>
        <v/>
      </c>
      <c r="V660" s="49" t="str">
        <f t="shared" si="293"/>
        <v/>
      </c>
      <c r="W660" s="50" t="str">
        <f t="shared" si="287"/>
        <v/>
      </c>
      <c r="Y660" s="51" t="str">
        <f t="shared" si="274"/>
        <v/>
      </c>
      <c r="Z660" s="50" t="str">
        <f t="shared" si="281"/>
        <v/>
      </c>
      <c r="AA660" s="50" t="str">
        <f t="shared" si="272"/>
        <v/>
      </c>
      <c r="AB660" s="50" t="str">
        <f t="shared" si="275"/>
        <v/>
      </c>
      <c r="AC660" s="58" t="str">
        <f t="shared" si="276"/>
        <v/>
      </c>
      <c r="AD660" s="53" t="str">
        <f t="shared" si="273"/>
        <v/>
      </c>
      <c r="AE660" s="53" t="str">
        <f t="shared" si="277"/>
        <v/>
      </c>
      <c r="AF660" s="59" t="str">
        <f t="shared" si="278"/>
        <v/>
      </c>
      <c r="AG660" s="40" t="str">
        <f>C660&amp;COUNTIFS($C$3:C660,"V")</f>
        <v>0</v>
      </c>
      <c r="AH660" s="266" t="str">
        <f t="shared" si="270"/>
        <v/>
      </c>
      <c r="AI660" s="56" t="str">
        <f t="shared" si="282"/>
        <v/>
      </c>
      <c r="AJ660" s="265" t="str">
        <f t="shared" si="283"/>
        <v/>
      </c>
      <c r="AK660" s="267" t="str">
        <f t="shared" si="284"/>
        <v/>
      </c>
      <c r="AL660" s="267" t="str">
        <f t="shared" si="285"/>
        <v/>
      </c>
      <c r="AM660" s="40" t="str">
        <f t="shared" si="286"/>
        <v/>
      </c>
      <c r="AN660" s="267">
        <f t="shared" si="279"/>
        <v>0</v>
      </c>
      <c r="CE660" s="279"/>
    </row>
    <row r="661" spans="1:83" s="40" customFormat="1" ht="12.75">
      <c r="A661" s="227"/>
      <c r="B661" s="88"/>
      <c r="C661" s="89"/>
      <c r="D661" s="90"/>
      <c r="E661" s="89"/>
      <c r="F661" s="91"/>
      <c r="G661" s="304"/>
      <c r="H661" s="41"/>
      <c r="I661" s="42" t="str">
        <f t="shared" si="288"/>
        <v/>
      </c>
      <c r="J661" s="43" t="str">
        <f t="shared" si="271"/>
        <v/>
      </c>
      <c r="K661" s="44" t="str">
        <f>IF(J661="","",IF(COUNTIF($J$4:J661,J661)=0,"",(COUNTIF($J$4:J661,J661))))</f>
        <v/>
      </c>
      <c r="L661" s="44" t="str">
        <f>IF(K661="","",J661&amp;" _ "&amp;COUNTIF($J$4:J661,J661)&amp;"_"&amp;N661)</f>
        <v/>
      </c>
      <c r="M661" s="45" t="str">
        <f t="shared" si="289"/>
        <v/>
      </c>
      <c r="N661" s="44" t="str">
        <f t="shared" si="290"/>
        <v/>
      </c>
      <c r="O661" s="57" t="str">
        <f t="shared" si="291"/>
        <v/>
      </c>
      <c r="P661" s="48" t="str" cm="1">
        <f t="array" ref="P661">IFERROR(IF(C661="P",G661,IF($K661=1,$M661,$M661+LOOKUP(2,1/($J$4:$J660=J661),$P$4:$P660))),"")</f>
        <v/>
      </c>
      <c r="Q661" s="57" t="str" cm="1">
        <f t="array" ref="Q661">IFERROR(IF(OR(C661="P",C661="A",C661="R"),F661,IF($K661=1,F661,IF(LOOKUP(2,1/($J$4:$J660=$J661),$P$4:$P660)=0,$F661,IF(AND($C661="C",LOOKUP(2,1/($J$4:$J660=$J661),$P$4:$P660)&gt;0),(F661*G661+LOOKUP(2,1/($J$4:$J660=$J661),$P$4:$P660)*LOOKUP(2,1/($J$4:$J660=$J661),$Q$4:$Q660))/$P661,IF(AND($C661="C",LOOKUP(2,1/($J$4:$J660=$J661),$P$4:$P660)&lt;0),LOOKUP(2,1/($J$4:$J660=$J661),$Q$4:$Q660),IF(AND($C661="V",LOOKUP(2,1/($J$4:$J660=$J661),$P$4:$P660)&lt;0),((-1*(F661*G661))+LOOKUP(2,1/($J$4:$J660=$J661),$P$4:$P660)*LOOKUP(2,1/($J$4:$J660=$J661),$Q$4:$Q660))/$P661,IF(AND($C661="V",LOOKUP(2,1/($J$4:$J660=$J661),$P$4:$P660)&gt;0),LOOKUP(2,1/($J$4:$J660=$J661),$Q$4:$Q660),""))))))),"")</f>
        <v/>
      </c>
      <c r="R661" s="49" t="str">
        <f t="shared" si="294"/>
        <v/>
      </c>
      <c r="S661" s="49" t="str">
        <f t="shared" si="280"/>
        <v/>
      </c>
      <c r="T661" s="49" t="str">
        <f t="shared" si="292"/>
        <v/>
      </c>
      <c r="U661" s="49" t="str">
        <f>IFERROR(IF(C661="P",S661,IF(K661=1,0,IF(OR(LOOKUP(2,1/($E$4:$E660=$E661),$P$4:$P660)=0,AND($C661="C",$N661="LONG"),AND(C661="V",N661="SHORT")),0,S661+(M661*Q661)))),"")</f>
        <v/>
      </c>
      <c r="V661" s="49" t="str">
        <f t="shared" si="293"/>
        <v/>
      </c>
      <c r="W661" s="50" t="str">
        <f t="shared" si="287"/>
        <v/>
      </c>
      <c r="Y661" s="51" t="str">
        <f t="shared" si="274"/>
        <v/>
      </c>
      <c r="Z661" s="50" t="str">
        <f t="shared" si="281"/>
        <v/>
      </c>
      <c r="AA661" s="50" t="str">
        <f t="shared" si="272"/>
        <v/>
      </c>
      <c r="AB661" s="50" t="str">
        <f t="shared" si="275"/>
        <v/>
      </c>
      <c r="AC661" s="58" t="str">
        <f t="shared" si="276"/>
        <v/>
      </c>
      <c r="AD661" s="53" t="str">
        <f t="shared" si="273"/>
        <v/>
      </c>
      <c r="AE661" s="53" t="str">
        <f t="shared" si="277"/>
        <v/>
      </c>
      <c r="AF661" s="59" t="str">
        <f t="shared" si="278"/>
        <v/>
      </c>
      <c r="AG661" s="40" t="str">
        <f>C661&amp;COUNTIFS($C$3:C661,"V")</f>
        <v>0</v>
      </c>
      <c r="AH661" s="266" t="str">
        <f t="shared" si="270"/>
        <v/>
      </c>
      <c r="AI661" s="56" t="str">
        <f t="shared" si="282"/>
        <v/>
      </c>
      <c r="AJ661" s="265" t="str">
        <f t="shared" si="283"/>
        <v/>
      </c>
      <c r="AK661" s="267" t="str">
        <f t="shared" si="284"/>
        <v/>
      </c>
      <c r="AL661" s="267" t="str">
        <f t="shared" si="285"/>
        <v/>
      </c>
      <c r="AM661" s="40" t="str">
        <f t="shared" si="286"/>
        <v/>
      </c>
      <c r="AN661" s="267">
        <f t="shared" si="279"/>
        <v>0</v>
      </c>
      <c r="CE661" s="279"/>
    </row>
    <row r="662" spans="1:83" s="40" customFormat="1" ht="12.75">
      <c r="A662" s="227"/>
      <c r="B662" s="88"/>
      <c r="C662" s="89"/>
      <c r="D662" s="90"/>
      <c r="E662" s="89"/>
      <c r="F662" s="91"/>
      <c r="G662" s="304"/>
      <c r="H662" s="41"/>
      <c r="I662" s="42" t="str">
        <f t="shared" si="288"/>
        <v/>
      </c>
      <c r="J662" s="43" t="str">
        <f t="shared" si="271"/>
        <v/>
      </c>
      <c r="K662" s="44" t="str">
        <f>IF(J662="","",IF(COUNTIF($J$4:J662,J662)=0,"",(COUNTIF($J$4:J662,J662))))</f>
        <v/>
      </c>
      <c r="L662" s="44" t="str">
        <f>IF(K662="","",J662&amp;" _ "&amp;COUNTIF($J$4:J662,J662)&amp;"_"&amp;N662)</f>
        <v/>
      </c>
      <c r="M662" s="45" t="str">
        <f t="shared" si="289"/>
        <v/>
      </c>
      <c r="N662" s="44" t="str">
        <f t="shared" si="290"/>
        <v/>
      </c>
      <c r="O662" s="57" t="str">
        <f t="shared" si="291"/>
        <v/>
      </c>
      <c r="P662" s="48" t="str" cm="1">
        <f t="array" ref="P662">IFERROR(IF(C662="P",G662,IF($K662=1,$M662,$M662+LOOKUP(2,1/($J$4:$J661=J662),$P$4:$P661))),"")</f>
        <v/>
      </c>
      <c r="Q662" s="57" t="str" cm="1">
        <f t="array" ref="Q662">IFERROR(IF(OR(C662="P",C662="A",C662="R"),F662,IF($K662=1,F662,IF(LOOKUP(2,1/($J$4:$J661=$J662),$P$4:$P661)=0,$F662,IF(AND($C662="C",LOOKUP(2,1/($J$4:$J661=$J662),$P$4:$P661)&gt;0),(F662*G662+LOOKUP(2,1/($J$4:$J661=$J662),$P$4:$P661)*LOOKUP(2,1/($J$4:$J661=$J662),$Q$4:$Q661))/$P662,IF(AND($C662="C",LOOKUP(2,1/($J$4:$J661=$J662),$P$4:$P661)&lt;0),LOOKUP(2,1/($J$4:$J661=$J662),$Q$4:$Q661),IF(AND($C662="V",LOOKUP(2,1/($J$4:$J661=$J662),$P$4:$P661)&lt;0),((-1*(F662*G662))+LOOKUP(2,1/($J$4:$J661=$J662),$P$4:$P661)*LOOKUP(2,1/($J$4:$J661=$J662),$Q$4:$Q661))/$P662,IF(AND($C662="V",LOOKUP(2,1/($J$4:$J661=$J662),$P$4:$P661)&gt;0),LOOKUP(2,1/($J$4:$J661=$J662),$Q$4:$Q661),""))))))),"")</f>
        <v/>
      </c>
      <c r="R662" s="49" t="str">
        <f t="shared" si="294"/>
        <v/>
      </c>
      <c r="S662" s="49" t="str">
        <f t="shared" si="280"/>
        <v/>
      </c>
      <c r="T662" s="49" t="str">
        <f t="shared" si="292"/>
        <v/>
      </c>
      <c r="U662" s="49" t="str">
        <f>IFERROR(IF(C662="P",S662,IF(K662=1,0,IF(OR(LOOKUP(2,1/($E$4:$E661=$E662),$P$4:$P661)=0,AND($C662="C",$N662="LONG"),AND(C662="V",N662="SHORT")),0,S662+(M662*Q662)))),"")</f>
        <v/>
      </c>
      <c r="V662" s="49" t="str">
        <f t="shared" si="293"/>
        <v/>
      </c>
      <c r="W662" s="50" t="str">
        <f t="shared" si="287"/>
        <v/>
      </c>
      <c r="Y662" s="51" t="str">
        <f t="shared" si="274"/>
        <v/>
      </c>
      <c r="Z662" s="50" t="str">
        <f t="shared" si="281"/>
        <v/>
      </c>
      <c r="AA662" s="50" t="str">
        <f t="shared" si="272"/>
        <v/>
      </c>
      <c r="AB662" s="50" t="str">
        <f t="shared" si="275"/>
        <v/>
      </c>
      <c r="AC662" s="58" t="str">
        <f t="shared" si="276"/>
        <v/>
      </c>
      <c r="AD662" s="53" t="str">
        <f t="shared" si="273"/>
        <v/>
      </c>
      <c r="AE662" s="53" t="str">
        <f t="shared" si="277"/>
        <v/>
      </c>
      <c r="AF662" s="59" t="str">
        <f t="shared" si="278"/>
        <v/>
      </c>
      <c r="AG662" s="40" t="str">
        <f>C662&amp;COUNTIFS($C$3:C662,"V")</f>
        <v>0</v>
      </c>
      <c r="AH662" s="266" t="str">
        <f t="shared" si="270"/>
        <v/>
      </c>
      <c r="AI662" s="56" t="str">
        <f t="shared" si="282"/>
        <v/>
      </c>
      <c r="AJ662" s="265" t="str">
        <f t="shared" si="283"/>
        <v/>
      </c>
      <c r="AK662" s="267" t="str">
        <f t="shared" si="284"/>
        <v/>
      </c>
      <c r="AL662" s="267" t="str">
        <f t="shared" si="285"/>
        <v/>
      </c>
      <c r="AM662" s="40" t="str">
        <f t="shared" si="286"/>
        <v/>
      </c>
      <c r="AN662" s="267">
        <f t="shared" si="279"/>
        <v>0</v>
      </c>
      <c r="CE662" s="279"/>
    </row>
    <row r="663" spans="1:83" s="40" customFormat="1" ht="12.75">
      <c r="A663" s="227"/>
      <c r="B663" s="88"/>
      <c r="C663" s="89"/>
      <c r="D663" s="90"/>
      <c r="E663" s="89"/>
      <c r="F663" s="91"/>
      <c r="G663" s="304"/>
      <c r="H663" s="41"/>
      <c r="I663" s="42" t="str">
        <f t="shared" si="288"/>
        <v/>
      </c>
      <c r="J663" s="43" t="str">
        <f t="shared" si="271"/>
        <v/>
      </c>
      <c r="K663" s="44" t="str">
        <f>IF(J663="","",IF(COUNTIF($J$4:J663,J663)=0,"",(COUNTIF($J$4:J663,J663))))</f>
        <v/>
      </c>
      <c r="L663" s="44" t="str">
        <f>IF(K663="","",J663&amp;" _ "&amp;COUNTIF($J$4:J663,J663)&amp;"_"&amp;N663)</f>
        <v/>
      </c>
      <c r="M663" s="45" t="str">
        <f t="shared" si="289"/>
        <v/>
      </c>
      <c r="N663" s="44" t="str">
        <f t="shared" si="290"/>
        <v/>
      </c>
      <c r="O663" s="57" t="str">
        <f t="shared" si="291"/>
        <v/>
      </c>
      <c r="P663" s="48" t="str" cm="1">
        <f t="array" ref="P663">IFERROR(IF(C663="P",G663,IF($K663=1,$M663,$M663+LOOKUP(2,1/($J$4:$J662=J663),$P$4:$P662))),"")</f>
        <v/>
      </c>
      <c r="Q663" s="57" t="str" cm="1">
        <f t="array" ref="Q663">IFERROR(IF(OR(C663="P",C663="A",C663="R"),F663,IF($K663=1,F663,IF(LOOKUP(2,1/($J$4:$J662=$J663),$P$4:$P662)=0,$F663,IF(AND($C663="C",LOOKUP(2,1/($J$4:$J662=$J663),$P$4:$P662)&gt;0),(F663*G663+LOOKUP(2,1/($J$4:$J662=$J663),$P$4:$P662)*LOOKUP(2,1/($J$4:$J662=$J663),$Q$4:$Q662))/$P663,IF(AND($C663="C",LOOKUP(2,1/($J$4:$J662=$J663),$P$4:$P662)&lt;0),LOOKUP(2,1/($J$4:$J662=$J663),$Q$4:$Q662),IF(AND($C663="V",LOOKUP(2,1/($J$4:$J662=$J663),$P$4:$P662)&lt;0),((-1*(F663*G663))+LOOKUP(2,1/($J$4:$J662=$J663),$P$4:$P662)*LOOKUP(2,1/($J$4:$J662=$J663),$Q$4:$Q662))/$P663,IF(AND($C663="V",LOOKUP(2,1/($J$4:$J662=$J663),$P$4:$P662)&gt;0),LOOKUP(2,1/($J$4:$J662=$J663),$Q$4:$Q662),""))))))),"")</f>
        <v/>
      </c>
      <c r="R663" s="49" t="str">
        <f t="shared" si="294"/>
        <v/>
      </c>
      <c r="S663" s="49" t="str">
        <f t="shared" si="280"/>
        <v/>
      </c>
      <c r="T663" s="49" t="str">
        <f t="shared" si="292"/>
        <v/>
      </c>
      <c r="U663" s="49" t="str">
        <f>IFERROR(IF(C663="P",S663,IF(K663=1,0,IF(OR(LOOKUP(2,1/($E$4:$E662=$E663),$P$4:$P662)=0,AND($C663="C",$N663="LONG"),AND(C663="V",N663="SHORT")),0,S663+(M663*Q663)))),"")</f>
        <v/>
      </c>
      <c r="V663" s="49" t="str">
        <f t="shared" si="293"/>
        <v/>
      </c>
      <c r="W663" s="50" t="str">
        <f t="shared" si="287"/>
        <v/>
      </c>
      <c r="Y663" s="51" t="str">
        <f t="shared" si="274"/>
        <v/>
      </c>
      <c r="Z663" s="50" t="str">
        <f t="shared" si="281"/>
        <v/>
      </c>
      <c r="AA663" s="50" t="str">
        <f t="shared" si="272"/>
        <v/>
      </c>
      <c r="AB663" s="50" t="str">
        <f t="shared" si="275"/>
        <v/>
      </c>
      <c r="AC663" s="58" t="str">
        <f t="shared" si="276"/>
        <v/>
      </c>
      <c r="AD663" s="53" t="str">
        <f t="shared" si="273"/>
        <v/>
      </c>
      <c r="AE663" s="53" t="str">
        <f t="shared" si="277"/>
        <v/>
      </c>
      <c r="AF663" s="59" t="str">
        <f t="shared" si="278"/>
        <v/>
      </c>
      <c r="AG663" s="40" t="str">
        <f>C663&amp;COUNTIFS($C$3:C663,"V")</f>
        <v>0</v>
      </c>
      <c r="AH663" s="266" t="str">
        <f t="shared" si="270"/>
        <v/>
      </c>
      <c r="AI663" s="56" t="str">
        <f t="shared" si="282"/>
        <v/>
      </c>
      <c r="AJ663" s="265" t="str">
        <f t="shared" si="283"/>
        <v/>
      </c>
      <c r="AK663" s="267" t="str">
        <f t="shared" si="284"/>
        <v/>
      </c>
      <c r="AL663" s="267" t="str">
        <f t="shared" si="285"/>
        <v/>
      </c>
      <c r="AM663" s="40" t="str">
        <f t="shared" si="286"/>
        <v/>
      </c>
      <c r="AN663" s="267">
        <f t="shared" si="279"/>
        <v>0</v>
      </c>
      <c r="CE663" s="279"/>
    </row>
    <row r="664" spans="1:83" s="40" customFormat="1" ht="12.75">
      <c r="A664" s="227"/>
      <c r="B664" s="88"/>
      <c r="C664" s="89"/>
      <c r="D664" s="90"/>
      <c r="E664" s="89"/>
      <c r="F664" s="91"/>
      <c r="G664" s="304"/>
      <c r="H664" s="41"/>
      <c r="I664" s="42" t="str">
        <f t="shared" si="288"/>
        <v/>
      </c>
      <c r="J664" s="43" t="str">
        <f t="shared" si="271"/>
        <v/>
      </c>
      <c r="K664" s="44" t="str">
        <f>IF(J664="","",IF(COUNTIF($J$4:J664,J664)=0,"",(COUNTIF($J$4:J664,J664))))</f>
        <v/>
      </c>
      <c r="L664" s="44" t="str">
        <f>IF(K664="","",J664&amp;" _ "&amp;COUNTIF($J$4:J664,J664)&amp;"_"&amp;N664)</f>
        <v/>
      </c>
      <c r="M664" s="45" t="str">
        <f t="shared" si="289"/>
        <v/>
      </c>
      <c r="N664" s="44" t="str">
        <f t="shared" si="290"/>
        <v/>
      </c>
      <c r="O664" s="57" t="str">
        <f t="shared" si="291"/>
        <v/>
      </c>
      <c r="P664" s="48" t="str" cm="1">
        <f t="array" ref="P664">IFERROR(IF(C664="P",G664,IF($K664=1,$M664,$M664+LOOKUP(2,1/($J$4:$J663=J664),$P$4:$P663))),"")</f>
        <v/>
      </c>
      <c r="Q664" s="57" t="str" cm="1">
        <f t="array" ref="Q664">IFERROR(IF(OR(C664="P",C664="A",C664="R"),F664,IF($K664=1,F664,IF(LOOKUP(2,1/($J$4:$J663=$J664),$P$4:$P663)=0,$F664,IF(AND($C664="C",LOOKUP(2,1/($J$4:$J663=$J664),$P$4:$P663)&gt;0),(F664*G664+LOOKUP(2,1/($J$4:$J663=$J664),$P$4:$P663)*LOOKUP(2,1/($J$4:$J663=$J664),$Q$4:$Q663))/$P664,IF(AND($C664="C",LOOKUP(2,1/($J$4:$J663=$J664),$P$4:$P663)&lt;0),LOOKUP(2,1/($J$4:$J663=$J664),$Q$4:$Q663),IF(AND($C664="V",LOOKUP(2,1/($J$4:$J663=$J664),$P$4:$P663)&lt;0),((-1*(F664*G664))+LOOKUP(2,1/($J$4:$J663=$J664),$P$4:$P663)*LOOKUP(2,1/($J$4:$J663=$J664),$Q$4:$Q663))/$P664,IF(AND($C664="V",LOOKUP(2,1/($J$4:$J663=$J664),$P$4:$P663)&gt;0),LOOKUP(2,1/($J$4:$J663=$J664),$Q$4:$Q663),""))))))),"")</f>
        <v/>
      </c>
      <c r="R664" s="49" t="str">
        <f t="shared" si="294"/>
        <v/>
      </c>
      <c r="S664" s="49" t="str">
        <f t="shared" si="280"/>
        <v/>
      </c>
      <c r="T664" s="49" t="str">
        <f t="shared" si="292"/>
        <v/>
      </c>
      <c r="U664" s="49" t="str">
        <f>IFERROR(IF(C664="P",S664,IF(K664=1,0,IF(OR(LOOKUP(2,1/($E$4:$E663=$E664),$P$4:$P663)=0,AND($C664="C",$N664="LONG"),AND(C664="V",N664="SHORT")),0,S664+(M664*Q664)))),"")</f>
        <v/>
      </c>
      <c r="V664" s="49" t="str">
        <f t="shared" si="293"/>
        <v/>
      </c>
      <c r="W664" s="50" t="str">
        <f t="shared" si="287"/>
        <v/>
      </c>
      <c r="Y664" s="51" t="str">
        <f t="shared" si="274"/>
        <v/>
      </c>
      <c r="Z664" s="50" t="str">
        <f t="shared" si="281"/>
        <v/>
      </c>
      <c r="AA664" s="50" t="str">
        <f t="shared" si="272"/>
        <v/>
      </c>
      <c r="AB664" s="50" t="str">
        <f t="shared" si="275"/>
        <v/>
      </c>
      <c r="AC664" s="58" t="str">
        <f t="shared" si="276"/>
        <v/>
      </c>
      <c r="AD664" s="53" t="str">
        <f t="shared" si="273"/>
        <v/>
      </c>
      <c r="AE664" s="53" t="str">
        <f t="shared" si="277"/>
        <v/>
      </c>
      <c r="AF664" s="59" t="str">
        <f t="shared" si="278"/>
        <v/>
      </c>
      <c r="AG664" s="40" t="str">
        <f>C664&amp;COUNTIFS($C$3:C664,"V")</f>
        <v>0</v>
      </c>
      <c r="AH664" s="266" t="str">
        <f t="shared" si="270"/>
        <v/>
      </c>
      <c r="AI664" s="56" t="str">
        <f t="shared" si="282"/>
        <v/>
      </c>
      <c r="AJ664" s="265" t="str">
        <f t="shared" si="283"/>
        <v/>
      </c>
      <c r="AK664" s="267" t="str">
        <f t="shared" si="284"/>
        <v/>
      </c>
      <c r="AL664" s="267" t="str">
        <f t="shared" si="285"/>
        <v/>
      </c>
      <c r="AM664" s="40" t="str">
        <f t="shared" si="286"/>
        <v/>
      </c>
      <c r="AN664" s="267">
        <f t="shared" si="279"/>
        <v>0</v>
      </c>
      <c r="CE664" s="279"/>
    </row>
    <row r="665" spans="1:83" s="40" customFormat="1" ht="12.75">
      <c r="A665" s="227"/>
      <c r="B665" s="88"/>
      <c r="C665" s="89"/>
      <c r="D665" s="90"/>
      <c r="E665" s="89"/>
      <c r="F665" s="91"/>
      <c r="G665" s="304"/>
      <c r="H665" s="41"/>
      <c r="I665" s="42" t="str">
        <f t="shared" si="288"/>
        <v/>
      </c>
      <c r="J665" s="43" t="str">
        <f t="shared" si="271"/>
        <v/>
      </c>
      <c r="K665" s="44" t="str">
        <f>IF(J665="","",IF(COUNTIF($J$4:J665,J665)=0,"",(COUNTIF($J$4:J665,J665))))</f>
        <v/>
      </c>
      <c r="L665" s="44" t="str">
        <f>IF(K665="","",J665&amp;" _ "&amp;COUNTIF($J$4:J665,J665)&amp;"_"&amp;N665)</f>
        <v/>
      </c>
      <c r="M665" s="45" t="str">
        <f t="shared" si="289"/>
        <v/>
      </c>
      <c r="N665" s="44" t="str">
        <f t="shared" si="290"/>
        <v/>
      </c>
      <c r="O665" s="57" t="str">
        <f t="shared" si="291"/>
        <v/>
      </c>
      <c r="P665" s="48" t="str" cm="1">
        <f t="array" ref="P665">IFERROR(IF(C665="P",G665,IF($K665=1,$M665,$M665+LOOKUP(2,1/($J$4:$J664=J665),$P$4:$P664))),"")</f>
        <v/>
      </c>
      <c r="Q665" s="57" t="str" cm="1">
        <f t="array" ref="Q665">IFERROR(IF(OR(C665="P",C665="A",C665="R"),F665,IF($K665=1,F665,IF(LOOKUP(2,1/($J$4:$J664=$J665),$P$4:$P664)=0,$F665,IF(AND($C665="C",LOOKUP(2,1/($J$4:$J664=$J665),$P$4:$P664)&gt;0),(F665*G665+LOOKUP(2,1/($J$4:$J664=$J665),$P$4:$P664)*LOOKUP(2,1/($J$4:$J664=$J665),$Q$4:$Q664))/$P665,IF(AND($C665="C",LOOKUP(2,1/($J$4:$J664=$J665),$P$4:$P664)&lt;0),LOOKUP(2,1/($J$4:$J664=$J665),$Q$4:$Q664),IF(AND($C665="V",LOOKUP(2,1/($J$4:$J664=$J665),$P$4:$P664)&lt;0),((-1*(F665*G665))+LOOKUP(2,1/($J$4:$J664=$J665),$P$4:$P664)*LOOKUP(2,1/($J$4:$J664=$J665),$Q$4:$Q664))/$P665,IF(AND($C665="V",LOOKUP(2,1/($J$4:$J664=$J665),$P$4:$P664)&gt;0),LOOKUP(2,1/($J$4:$J664=$J665),$Q$4:$Q664),""))))))),"")</f>
        <v/>
      </c>
      <c r="R665" s="49" t="str">
        <f t="shared" si="294"/>
        <v/>
      </c>
      <c r="S665" s="49" t="str">
        <f t="shared" si="280"/>
        <v/>
      </c>
      <c r="T665" s="49" t="str">
        <f t="shared" si="292"/>
        <v/>
      </c>
      <c r="U665" s="49" t="str">
        <f>IFERROR(IF(C665="P",S665,IF(K665=1,0,IF(OR(LOOKUP(2,1/($E$4:$E664=$E665),$P$4:$P664)=0,AND($C665="C",$N665="LONG"),AND(C665="V",N665="SHORT")),0,S665+(M665*Q665)))),"")</f>
        <v/>
      </c>
      <c r="V665" s="49" t="str">
        <f t="shared" si="293"/>
        <v/>
      </c>
      <c r="W665" s="50" t="str">
        <f t="shared" si="287"/>
        <v/>
      </c>
      <c r="Y665" s="51" t="str">
        <f t="shared" si="274"/>
        <v/>
      </c>
      <c r="Z665" s="50" t="str">
        <f t="shared" si="281"/>
        <v/>
      </c>
      <c r="AA665" s="50" t="str">
        <f t="shared" si="272"/>
        <v/>
      </c>
      <c r="AB665" s="50" t="str">
        <f t="shared" si="275"/>
        <v/>
      </c>
      <c r="AC665" s="58" t="str">
        <f t="shared" si="276"/>
        <v/>
      </c>
      <c r="AD665" s="53" t="str">
        <f t="shared" si="273"/>
        <v/>
      </c>
      <c r="AE665" s="53" t="str">
        <f t="shared" si="277"/>
        <v/>
      </c>
      <c r="AF665" s="59" t="str">
        <f t="shared" si="278"/>
        <v/>
      </c>
      <c r="AG665" s="40" t="str">
        <f>C665&amp;COUNTIFS($C$3:C665,"V")</f>
        <v>0</v>
      </c>
      <c r="AH665" s="266" t="str">
        <f t="shared" si="270"/>
        <v/>
      </c>
      <c r="AI665" s="56" t="str">
        <f t="shared" si="282"/>
        <v/>
      </c>
      <c r="AJ665" s="265" t="str">
        <f t="shared" si="283"/>
        <v/>
      </c>
      <c r="AK665" s="267" t="str">
        <f t="shared" si="284"/>
        <v/>
      </c>
      <c r="AL665" s="267" t="str">
        <f t="shared" si="285"/>
        <v/>
      </c>
      <c r="AM665" s="40" t="str">
        <f t="shared" si="286"/>
        <v/>
      </c>
      <c r="AN665" s="267">
        <f t="shared" si="279"/>
        <v>0</v>
      </c>
      <c r="CE665" s="279"/>
    </row>
    <row r="666" spans="1:83" s="40" customFormat="1" ht="12.75">
      <c r="A666" s="227"/>
      <c r="B666" s="88"/>
      <c r="C666" s="89"/>
      <c r="D666" s="90"/>
      <c r="E666" s="89"/>
      <c r="F666" s="91"/>
      <c r="G666" s="304"/>
      <c r="H666" s="41"/>
      <c r="I666" s="42" t="str">
        <f t="shared" si="288"/>
        <v/>
      </c>
      <c r="J666" s="43" t="str">
        <f t="shared" si="271"/>
        <v/>
      </c>
      <c r="K666" s="44" t="str">
        <f>IF(J666="","",IF(COUNTIF($J$4:J666,J666)=0,"",(COUNTIF($J$4:J666,J666))))</f>
        <v/>
      </c>
      <c r="L666" s="44" t="str">
        <f>IF(K666="","",J666&amp;" _ "&amp;COUNTIF($J$4:J666,J666)&amp;"_"&amp;N666)</f>
        <v/>
      </c>
      <c r="M666" s="45" t="str">
        <f t="shared" si="289"/>
        <v/>
      </c>
      <c r="N666" s="44" t="str">
        <f t="shared" si="290"/>
        <v/>
      </c>
      <c r="O666" s="57" t="str">
        <f t="shared" si="291"/>
        <v/>
      </c>
      <c r="P666" s="48" t="str" cm="1">
        <f t="array" ref="P666">IFERROR(IF(C666="P",G666,IF($K666=1,$M666,$M666+LOOKUP(2,1/($J$4:$J665=J666),$P$4:$P665))),"")</f>
        <v/>
      </c>
      <c r="Q666" s="57" t="str" cm="1">
        <f t="array" ref="Q666">IFERROR(IF(OR(C666="P",C666="A",C666="R"),F666,IF($K666=1,F666,IF(LOOKUP(2,1/($J$4:$J665=$J666),$P$4:$P665)=0,$F666,IF(AND($C666="C",LOOKUP(2,1/($J$4:$J665=$J666),$P$4:$P665)&gt;0),(F666*G666+LOOKUP(2,1/($J$4:$J665=$J666),$P$4:$P665)*LOOKUP(2,1/($J$4:$J665=$J666),$Q$4:$Q665))/$P666,IF(AND($C666="C",LOOKUP(2,1/($J$4:$J665=$J666),$P$4:$P665)&lt;0),LOOKUP(2,1/($J$4:$J665=$J666),$Q$4:$Q665),IF(AND($C666="V",LOOKUP(2,1/($J$4:$J665=$J666),$P$4:$P665)&lt;0),((-1*(F666*G666))+LOOKUP(2,1/($J$4:$J665=$J666),$P$4:$P665)*LOOKUP(2,1/($J$4:$J665=$J666),$Q$4:$Q665))/$P666,IF(AND($C666="V",LOOKUP(2,1/($J$4:$J665=$J666),$P$4:$P665)&gt;0),LOOKUP(2,1/($J$4:$J665=$J666),$Q$4:$Q665),""))))))),"")</f>
        <v/>
      </c>
      <c r="R666" s="49" t="str">
        <f t="shared" si="294"/>
        <v/>
      </c>
      <c r="S666" s="49" t="str">
        <f t="shared" si="280"/>
        <v/>
      </c>
      <c r="T666" s="49" t="str">
        <f t="shared" si="292"/>
        <v/>
      </c>
      <c r="U666" s="49" t="str">
        <f>IFERROR(IF(C666="P",S666,IF(K666=1,0,IF(OR(LOOKUP(2,1/($E$4:$E665=$E666),$P$4:$P665)=0,AND($C666="C",$N666="LONG"),AND(C666="V",N666="SHORT")),0,S666+(M666*Q666)))),"")</f>
        <v/>
      </c>
      <c r="V666" s="49" t="str">
        <f t="shared" si="293"/>
        <v/>
      </c>
      <c r="W666" s="50" t="str">
        <f t="shared" si="287"/>
        <v/>
      </c>
      <c r="Y666" s="51" t="str">
        <f t="shared" si="274"/>
        <v/>
      </c>
      <c r="Z666" s="50" t="str">
        <f t="shared" si="281"/>
        <v/>
      </c>
      <c r="AA666" s="50" t="str">
        <f t="shared" si="272"/>
        <v/>
      </c>
      <c r="AB666" s="50" t="str">
        <f t="shared" si="275"/>
        <v/>
      </c>
      <c r="AC666" s="58" t="str">
        <f t="shared" si="276"/>
        <v/>
      </c>
      <c r="AD666" s="53" t="str">
        <f t="shared" si="273"/>
        <v/>
      </c>
      <c r="AE666" s="53" t="str">
        <f t="shared" si="277"/>
        <v/>
      </c>
      <c r="AF666" s="59" t="str">
        <f t="shared" si="278"/>
        <v/>
      </c>
      <c r="AG666" s="40" t="str">
        <f>C666&amp;COUNTIFS($C$3:C666,"V")</f>
        <v>0</v>
      </c>
      <c r="AH666" s="266" t="str">
        <f t="shared" si="270"/>
        <v/>
      </c>
      <c r="AI666" s="56" t="str">
        <f t="shared" si="282"/>
        <v/>
      </c>
      <c r="AJ666" s="265" t="str">
        <f t="shared" si="283"/>
        <v/>
      </c>
      <c r="AK666" s="267" t="str">
        <f t="shared" si="284"/>
        <v/>
      </c>
      <c r="AL666" s="267" t="str">
        <f t="shared" si="285"/>
        <v/>
      </c>
      <c r="AM666" s="40" t="str">
        <f t="shared" si="286"/>
        <v/>
      </c>
      <c r="AN666" s="267">
        <f t="shared" si="279"/>
        <v>0</v>
      </c>
      <c r="CE666" s="279"/>
    </row>
    <row r="667" spans="1:83" s="40" customFormat="1" ht="12.75">
      <c r="A667" s="227"/>
      <c r="B667" s="88"/>
      <c r="C667" s="89"/>
      <c r="D667" s="90"/>
      <c r="E667" s="89"/>
      <c r="F667" s="91"/>
      <c r="G667" s="304"/>
      <c r="H667" s="41"/>
      <c r="I667" s="42" t="str">
        <f t="shared" si="288"/>
        <v/>
      </c>
      <c r="J667" s="43" t="str">
        <f t="shared" si="271"/>
        <v/>
      </c>
      <c r="K667" s="44" t="str">
        <f>IF(J667="","",IF(COUNTIF($J$4:J667,J667)=0,"",(COUNTIF($J$4:J667,J667))))</f>
        <v/>
      </c>
      <c r="L667" s="44" t="str">
        <f>IF(K667="","",J667&amp;" _ "&amp;COUNTIF($J$4:J667,J667)&amp;"_"&amp;N667)</f>
        <v/>
      </c>
      <c r="M667" s="45" t="str">
        <f t="shared" si="289"/>
        <v/>
      </c>
      <c r="N667" s="44" t="str">
        <f t="shared" si="290"/>
        <v/>
      </c>
      <c r="O667" s="57" t="str">
        <f t="shared" si="291"/>
        <v/>
      </c>
      <c r="P667" s="48" t="str" cm="1">
        <f t="array" ref="P667">IFERROR(IF(C667="P",G667,IF($K667=1,$M667,$M667+LOOKUP(2,1/($J$4:$J666=J667),$P$4:$P666))),"")</f>
        <v/>
      </c>
      <c r="Q667" s="57" t="str" cm="1">
        <f t="array" ref="Q667">IFERROR(IF(OR(C667="P",C667="A",C667="R"),F667,IF($K667=1,F667,IF(LOOKUP(2,1/($J$4:$J666=$J667),$P$4:$P666)=0,$F667,IF(AND($C667="C",LOOKUP(2,1/($J$4:$J666=$J667),$P$4:$P666)&gt;0),(F667*G667+LOOKUP(2,1/($J$4:$J666=$J667),$P$4:$P666)*LOOKUP(2,1/($J$4:$J666=$J667),$Q$4:$Q666))/$P667,IF(AND($C667="C",LOOKUP(2,1/($J$4:$J666=$J667),$P$4:$P666)&lt;0),LOOKUP(2,1/($J$4:$J666=$J667),$Q$4:$Q666),IF(AND($C667="V",LOOKUP(2,1/($J$4:$J666=$J667),$P$4:$P666)&lt;0),((-1*(F667*G667))+LOOKUP(2,1/($J$4:$J666=$J667),$P$4:$P666)*LOOKUP(2,1/($J$4:$J666=$J667),$Q$4:$Q666))/$P667,IF(AND($C667="V",LOOKUP(2,1/($J$4:$J666=$J667),$P$4:$P666)&gt;0),LOOKUP(2,1/($J$4:$J666=$J667),$Q$4:$Q666),""))))))),"")</f>
        <v/>
      </c>
      <c r="R667" s="49" t="str">
        <f t="shared" si="294"/>
        <v/>
      </c>
      <c r="S667" s="49" t="str">
        <f t="shared" si="280"/>
        <v/>
      </c>
      <c r="T667" s="49" t="str">
        <f t="shared" si="292"/>
        <v/>
      </c>
      <c r="U667" s="49" t="str">
        <f>IFERROR(IF(C667="P",S667,IF(K667=1,0,IF(OR(LOOKUP(2,1/($E$4:$E666=$E667),$P$4:$P666)=0,AND($C667="C",$N667="LONG"),AND(C667="V",N667="SHORT")),0,S667+(M667*Q667)))),"")</f>
        <v/>
      </c>
      <c r="V667" s="49" t="str">
        <f t="shared" si="293"/>
        <v/>
      </c>
      <c r="W667" s="50" t="str">
        <f t="shared" si="287"/>
        <v/>
      </c>
      <c r="Y667" s="51" t="str">
        <f t="shared" si="274"/>
        <v/>
      </c>
      <c r="Z667" s="50" t="str">
        <f t="shared" si="281"/>
        <v/>
      </c>
      <c r="AA667" s="50" t="str">
        <f t="shared" si="272"/>
        <v/>
      </c>
      <c r="AB667" s="50" t="str">
        <f t="shared" si="275"/>
        <v/>
      </c>
      <c r="AC667" s="58" t="str">
        <f t="shared" si="276"/>
        <v/>
      </c>
      <c r="AD667" s="53" t="str">
        <f t="shared" si="273"/>
        <v/>
      </c>
      <c r="AE667" s="53" t="str">
        <f t="shared" si="277"/>
        <v/>
      </c>
      <c r="AF667" s="59" t="str">
        <f t="shared" si="278"/>
        <v/>
      </c>
      <c r="AG667" s="40" t="str">
        <f>C667&amp;COUNTIFS($C$3:C667,"V")</f>
        <v>0</v>
      </c>
      <c r="AH667" s="266" t="str">
        <f t="shared" si="270"/>
        <v/>
      </c>
      <c r="AI667" s="56" t="str">
        <f t="shared" si="282"/>
        <v/>
      </c>
      <c r="AJ667" s="265" t="str">
        <f t="shared" si="283"/>
        <v/>
      </c>
      <c r="AK667" s="267" t="str">
        <f t="shared" si="284"/>
        <v/>
      </c>
      <c r="AL667" s="267" t="str">
        <f t="shared" si="285"/>
        <v/>
      </c>
      <c r="AM667" s="40" t="str">
        <f t="shared" si="286"/>
        <v/>
      </c>
      <c r="AN667" s="267">
        <f t="shared" si="279"/>
        <v>0</v>
      </c>
      <c r="CE667" s="279"/>
    </row>
    <row r="668" spans="1:83" s="40" customFormat="1" ht="12.75">
      <c r="A668" s="227"/>
      <c r="B668" s="88"/>
      <c r="C668" s="89"/>
      <c r="D668" s="90"/>
      <c r="E668" s="89"/>
      <c r="F668" s="91"/>
      <c r="G668" s="304"/>
      <c r="H668" s="41"/>
      <c r="I668" s="42" t="str">
        <f t="shared" si="288"/>
        <v/>
      </c>
      <c r="J668" s="43" t="str">
        <f t="shared" si="271"/>
        <v/>
      </c>
      <c r="K668" s="44" t="str">
        <f>IF(J668="","",IF(COUNTIF($J$4:J668,J668)=0,"",(COUNTIF($J$4:J668,J668))))</f>
        <v/>
      </c>
      <c r="L668" s="44" t="str">
        <f>IF(K668="","",J668&amp;" _ "&amp;COUNTIF($J$4:J668,J668)&amp;"_"&amp;N668)</f>
        <v/>
      </c>
      <c r="M668" s="45" t="str">
        <f t="shared" si="289"/>
        <v/>
      </c>
      <c r="N668" s="44" t="str">
        <f t="shared" si="290"/>
        <v/>
      </c>
      <c r="O668" s="57" t="str">
        <f t="shared" si="291"/>
        <v/>
      </c>
      <c r="P668" s="48" t="str" cm="1">
        <f t="array" ref="P668">IFERROR(IF(C668="P",G668,IF($K668=1,$M668,$M668+LOOKUP(2,1/($J$4:$J667=J668),$P$4:$P667))),"")</f>
        <v/>
      </c>
      <c r="Q668" s="57" t="str" cm="1">
        <f t="array" ref="Q668">IFERROR(IF(OR(C668="P",C668="A",C668="R"),F668,IF($K668=1,F668,IF(LOOKUP(2,1/($J$4:$J667=$J668),$P$4:$P667)=0,$F668,IF(AND($C668="C",LOOKUP(2,1/($J$4:$J667=$J668),$P$4:$P667)&gt;0),(F668*G668+LOOKUP(2,1/($J$4:$J667=$J668),$P$4:$P667)*LOOKUP(2,1/($J$4:$J667=$J668),$Q$4:$Q667))/$P668,IF(AND($C668="C",LOOKUP(2,1/($J$4:$J667=$J668),$P$4:$P667)&lt;0),LOOKUP(2,1/($J$4:$J667=$J668),$Q$4:$Q667),IF(AND($C668="V",LOOKUP(2,1/($J$4:$J667=$J668),$P$4:$P667)&lt;0),((-1*(F668*G668))+LOOKUP(2,1/($J$4:$J667=$J668),$P$4:$P667)*LOOKUP(2,1/($J$4:$J667=$J668),$Q$4:$Q667))/$P668,IF(AND($C668="V",LOOKUP(2,1/($J$4:$J667=$J668),$P$4:$P667)&gt;0),LOOKUP(2,1/($J$4:$J667=$J668),$Q$4:$Q667),""))))))),"")</f>
        <v/>
      </c>
      <c r="R668" s="49" t="str">
        <f t="shared" si="294"/>
        <v/>
      </c>
      <c r="S668" s="49" t="str">
        <f t="shared" si="280"/>
        <v/>
      </c>
      <c r="T668" s="49" t="str">
        <f t="shared" si="292"/>
        <v/>
      </c>
      <c r="U668" s="49" t="str">
        <f>IFERROR(IF(C668="P",S668,IF(K668=1,0,IF(OR(LOOKUP(2,1/($E$4:$E667=$E668),$P$4:$P667)=0,AND($C668="C",$N668="LONG"),AND(C668="V",N668="SHORT")),0,S668+(M668*Q668)))),"")</f>
        <v/>
      </c>
      <c r="V668" s="49" t="str">
        <f t="shared" si="293"/>
        <v/>
      </c>
      <c r="W668" s="50" t="str">
        <f t="shared" si="287"/>
        <v/>
      </c>
      <c r="Y668" s="51" t="str">
        <f t="shared" si="274"/>
        <v/>
      </c>
      <c r="Z668" s="50" t="str">
        <f t="shared" si="281"/>
        <v/>
      </c>
      <c r="AA668" s="50" t="str">
        <f t="shared" si="272"/>
        <v/>
      </c>
      <c r="AB668" s="50" t="str">
        <f t="shared" si="275"/>
        <v/>
      </c>
      <c r="AC668" s="58" t="str">
        <f t="shared" si="276"/>
        <v/>
      </c>
      <c r="AD668" s="53" t="str">
        <f t="shared" si="273"/>
        <v/>
      </c>
      <c r="AE668" s="53" t="str">
        <f t="shared" si="277"/>
        <v/>
      </c>
      <c r="AF668" s="59" t="str">
        <f t="shared" si="278"/>
        <v/>
      </c>
      <c r="AG668" s="40" t="str">
        <f>C668&amp;COUNTIFS($C$3:C668,"V")</f>
        <v>0</v>
      </c>
      <c r="AH668" s="266" t="str">
        <f t="shared" si="270"/>
        <v/>
      </c>
      <c r="AI668" s="56" t="str">
        <f t="shared" si="282"/>
        <v/>
      </c>
      <c r="AJ668" s="265" t="str">
        <f t="shared" si="283"/>
        <v/>
      </c>
      <c r="AK668" s="267" t="str">
        <f t="shared" si="284"/>
        <v/>
      </c>
      <c r="AL668" s="267" t="str">
        <f t="shared" si="285"/>
        <v/>
      </c>
      <c r="AM668" s="40" t="str">
        <f t="shared" si="286"/>
        <v/>
      </c>
      <c r="AN668" s="267">
        <f t="shared" si="279"/>
        <v>0</v>
      </c>
      <c r="CE668" s="279"/>
    </row>
    <row r="669" spans="1:83" s="40" customFormat="1" ht="12.75">
      <c r="A669" s="227"/>
      <c r="B669" s="88"/>
      <c r="C669" s="89"/>
      <c r="D669" s="90"/>
      <c r="E669" s="89"/>
      <c r="F669" s="91"/>
      <c r="G669" s="304"/>
      <c r="H669" s="41"/>
      <c r="I669" s="42" t="str">
        <f t="shared" si="288"/>
        <v/>
      </c>
      <c r="J669" s="43" t="str">
        <f t="shared" si="271"/>
        <v/>
      </c>
      <c r="K669" s="44" t="str">
        <f>IF(J669="","",IF(COUNTIF($J$4:J669,J669)=0,"",(COUNTIF($J$4:J669,J669))))</f>
        <v/>
      </c>
      <c r="L669" s="44" t="str">
        <f>IF(K669="","",J669&amp;" _ "&amp;COUNTIF($J$4:J669,J669)&amp;"_"&amp;N669)</f>
        <v/>
      </c>
      <c r="M669" s="45" t="str">
        <f t="shared" si="289"/>
        <v/>
      </c>
      <c r="N669" s="44" t="str">
        <f t="shared" si="290"/>
        <v/>
      </c>
      <c r="O669" s="57" t="str">
        <f t="shared" si="291"/>
        <v/>
      </c>
      <c r="P669" s="48" t="str" cm="1">
        <f t="array" ref="P669">IFERROR(IF(C669="P",G669,IF($K669=1,$M669,$M669+LOOKUP(2,1/($J$4:$J668=J669),$P$4:$P668))),"")</f>
        <v/>
      </c>
      <c r="Q669" s="57" t="str" cm="1">
        <f t="array" ref="Q669">IFERROR(IF(OR(C669="P",C669="A",C669="R"),F669,IF($K669=1,F669,IF(LOOKUP(2,1/($J$4:$J668=$J669),$P$4:$P668)=0,$F669,IF(AND($C669="C",LOOKUP(2,1/($J$4:$J668=$J669),$P$4:$P668)&gt;0),(F669*G669+LOOKUP(2,1/($J$4:$J668=$J669),$P$4:$P668)*LOOKUP(2,1/($J$4:$J668=$J669),$Q$4:$Q668))/$P669,IF(AND($C669="C",LOOKUP(2,1/($J$4:$J668=$J669),$P$4:$P668)&lt;0),LOOKUP(2,1/($J$4:$J668=$J669),$Q$4:$Q668),IF(AND($C669="V",LOOKUP(2,1/($J$4:$J668=$J669),$P$4:$P668)&lt;0),((-1*(F669*G669))+LOOKUP(2,1/($J$4:$J668=$J669),$P$4:$P668)*LOOKUP(2,1/($J$4:$J668=$J669),$Q$4:$Q668))/$P669,IF(AND($C669="V",LOOKUP(2,1/($J$4:$J668=$J669),$P$4:$P668)&gt;0),LOOKUP(2,1/($J$4:$J668=$J669),$Q$4:$Q668),""))))))),"")</f>
        <v/>
      </c>
      <c r="R669" s="49" t="str">
        <f t="shared" si="294"/>
        <v/>
      </c>
      <c r="S669" s="49" t="str">
        <f t="shared" si="280"/>
        <v/>
      </c>
      <c r="T669" s="49" t="str">
        <f t="shared" si="292"/>
        <v/>
      </c>
      <c r="U669" s="49" t="str">
        <f>IFERROR(IF(C669="P",S669,IF(K669=1,0,IF(OR(LOOKUP(2,1/($E$4:$E668=$E669),$P$4:$P668)=0,AND($C669="C",$N669="LONG"),AND(C669="V",N669="SHORT")),0,S669+(M669*Q669)))),"")</f>
        <v/>
      </c>
      <c r="V669" s="49" t="str">
        <f t="shared" si="293"/>
        <v/>
      </c>
      <c r="W669" s="50" t="str">
        <f t="shared" si="287"/>
        <v/>
      </c>
      <c r="Y669" s="51" t="str">
        <f t="shared" si="274"/>
        <v/>
      </c>
      <c r="Z669" s="50" t="str">
        <f t="shared" si="281"/>
        <v/>
      </c>
      <c r="AA669" s="50" t="str">
        <f t="shared" si="272"/>
        <v/>
      </c>
      <c r="AB669" s="50" t="str">
        <f t="shared" si="275"/>
        <v/>
      </c>
      <c r="AC669" s="58" t="str">
        <f t="shared" si="276"/>
        <v/>
      </c>
      <c r="AD669" s="53" t="str">
        <f t="shared" si="273"/>
        <v/>
      </c>
      <c r="AE669" s="53" t="str">
        <f t="shared" si="277"/>
        <v/>
      </c>
      <c r="AF669" s="59" t="str">
        <f t="shared" si="278"/>
        <v/>
      </c>
      <c r="AG669" s="40" t="str">
        <f>C669&amp;COUNTIFS($C$3:C669,"V")</f>
        <v>0</v>
      </c>
      <c r="AH669" s="266" t="str">
        <f t="shared" si="270"/>
        <v/>
      </c>
      <c r="AI669" s="56" t="str">
        <f t="shared" si="282"/>
        <v/>
      </c>
      <c r="AJ669" s="265" t="str">
        <f t="shared" si="283"/>
        <v/>
      </c>
      <c r="AK669" s="267" t="str">
        <f t="shared" si="284"/>
        <v/>
      </c>
      <c r="AL669" s="267" t="str">
        <f t="shared" si="285"/>
        <v/>
      </c>
      <c r="AM669" s="40" t="str">
        <f t="shared" si="286"/>
        <v/>
      </c>
      <c r="AN669" s="267">
        <f t="shared" si="279"/>
        <v>0</v>
      </c>
      <c r="CE669" s="279"/>
    </row>
    <row r="670" spans="1:83" s="40" customFormat="1" ht="12.75">
      <c r="A670" s="227"/>
      <c r="B670" s="88"/>
      <c r="C670" s="89"/>
      <c r="D670" s="90"/>
      <c r="E670" s="89"/>
      <c r="F670" s="91"/>
      <c r="G670" s="304"/>
      <c r="H670" s="41"/>
      <c r="I670" s="42" t="str">
        <f t="shared" si="288"/>
        <v/>
      </c>
      <c r="J670" s="43" t="str">
        <f t="shared" si="271"/>
        <v/>
      </c>
      <c r="K670" s="44" t="str">
        <f>IF(J670="","",IF(COUNTIF($J$4:J670,J670)=0,"",(COUNTIF($J$4:J670,J670))))</f>
        <v/>
      </c>
      <c r="L670" s="44" t="str">
        <f>IF(K670="","",J670&amp;" _ "&amp;COUNTIF($J$4:J670,J670)&amp;"_"&amp;N670)</f>
        <v/>
      </c>
      <c r="M670" s="45" t="str">
        <f t="shared" si="289"/>
        <v/>
      </c>
      <c r="N670" s="44" t="str">
        <f t="shared" si="290"/>
        <v/>
      </c>
      <c r="O670" s="57" t="str">
        <f t="shared" si="291"/>
        <v/>
      </c>
      <c r="P670" s="48" t="str" cm="1">
        <f t="array" ref="P670">IFERROR(IF(C670="P",G670,IF($K670=1,$M670,$M670+LOOKUP(2,1/($J$4:$J669=J670),$P$4:$P669))),"")</f>
        <v/>
      </c>
      <c r="Q670" s="57" t="str" cm="1">
        <f t="array" ref="Q670">IFERROR(IF(OR(C670="P",C670="A",C670="R"),F670,IF($K670=1,F670,IF(LOOKUP(2,1/($J$4:$J669=$J670),$P$4:$P669)=0,$F670,IF(AND($C670="C",LOOKUP(2,1/($J$4:$J669=$J670),$P$4:$P669)&gt;0),(F670*G670+LOOKUP(2,1/($J$4:$J669=$J670),$P$4:$P669)*LOOKUP(2,1/($J$4:$J669=$J670),$Q$4:$Q669))/$P670,IF(AND($C670="C",LOOKUP(2,1/($J$4:$J669=$J670),$P$4:$P669)&lt;0),LOOKUP(2,1/($J$4:$J669=$J670),$Q$4:$Q669),IF(AND($C670="V",LOOKUP(2,1/($J$4:$J669=$J670),$P$4:$P669)&lt;0),((-1*(F670*G670))+LOOKUP(2,1/($J$4:$J669=$J670),$P$4:$P669)*LOOKUP(2,1/($J$4:$J669=$J670),$Q$4:$Q669))/$P670,IF(AND($C670="V",LOOKUP(2,1/($J$4:$J669=$J670),$P$4:$P669)&gt;0),LOOKUP(2,1/($J$4:$J669=$J670),$Q$4:$Q669),""))))))),"")</f>
        <v/>
      </c>
      <c r="R670" s="49" t="str">
        <f t="shared" si="294"/>
        <v/>
      </c>
      <c r="S670" s="49" t="str">
        <f t="shared" si="280"/>
        <v/>
      </c>
      <c r="T670" s="49" t="str">
        <f t="shared" si="292"/>
        <v/>
      </c>
      <c r="U670" s="49" t="str">
        <f>IFERROR(IF(C670="P",S670,IF(K670=1,0,IF(OR(LOOKUP(2,1/($E$4:$E669=$E670),$P$4:$P669)=0,AND($C670="C",$N670="LONG"),AND(C670="V",N670="SHORT")),0,S670+(M670*Q670)))),"")</f>
        <v/>
      </c>
      <c r="V670" s="49" t="str">
        <f t="shared" si="293"/>
        <v/>
      </c>
      <c r="W670" s="50" t="str">
        <f t="shared" si="287"/>
        <v/>
      </c>
      <c r="Y670" s="51" t="str">
        <f t="shared" si="274"/>
        <v/>
      </c>
      <c r="Z670" s="50" t="str">
        <f t="shared" si="281"/>
        <v/>
      </c>
      <c r="AA670" s="50" t="str">
        <f t="shared" si="272"/>
        <v/>
      </c>
      <c r="AB670" s="50" t="str">
        <f t="shared" si="275"/>
        <v/>
      </c>
      <c r="AC670" s="58" t="str">
        <f t="shared" si="276"/>
        <v/>
      </c>
      <c r="AD670" s="53" t="str">
        <f t="shared" si="273"/>
        <v/>
      </c>
      <c r="AE670" s="53" t="str">
        <f t="shared" si="277"/>
        <v/>
      </c>
      <c r="AF670" s="59" t="str">
        <f t="shared" si="278"/>
        <v/>
      </c>
      <c r="AG670" s="40" t="str">
        <f>C670&amp;COUNTIFS($C$3:C670,"V")</f>
        <v>0</v>
      </c>
      <c r="AH670" s="266" t="str">
        <f t="shared" si="270"/>
        <v/>
      </c>
      <c r="AI670" s="56" t="str">
        <f t="shared" si="282"/>
        <v/>
      </c>
      <c r="AJ670" s="265" t="str">
        <f t="shared" si="283"/>
        <v/>
      </c>
      <c r="AK670" s="267" t="str">
        <f t="shared" si="284"/>
        <v/>
      </c>
      <c r="AL670" s="267" t="str">
        <f t="shared" si="285"/>
        <v/>
      </c>
      <c r="AM670" s="40" t="str">
        <f t="shared" si="286"/>
        <v/>
      </c>
      <c r="AN670" s="267">
        <f t="shared" si="279"/>
        <v>0</v>
      </c>
      <c r="CE670" s="279"/>
    </row>
    <row r="671" spans="1:83" s="40" customFormat="1" ht="12.75">
      <c r="A671" s="227"/>
      <c r="B671" s="88"/>
      <c r="C671" s="89"/>
      <c r="D671" s="90"/>
      <c r="E671" s="89"/>
      <c r="F671" s="91"/>
      <c r="G671" s="304"/>
      <c r="H671" s="41"/>
      <c r="I671" s="42" t="str">
        <f t="shared" si="288"/>
        <v/>
      </c>
      <c r="J671" s="43" t="str">
        <f t="shared" si="271"/>
        <v/>
      </c>
      <c r="K671" s="44" t="str">
        <f>IF(J671="","",IF(COUNTIF($J$4:J671,J671)=0,"",(COUNTIF($J$4:J671,J671))))</f>
        <v/>
      </c>
      <c r="L671" s="44" t="str">
        <f>IF(K671="","",J671&amp;" _ "&amp;COUNTIF($J$4:J671,J671)&amp;"_"&amp;N671)</f>
        <v/>
      </c>
      <c r="M671" s="45" t="str">
        <f t="shared" si="289"/>
        <v/>
      </c>
      <c r="N671" s="44" t="str">
        <f t="shared" si="290"/>
        <v/>
      </c>
      <c r="O671" s="57" t="str">
        <f t="shared" si="291"/>
        <v/>
      </c>
      <c r="P671" s="48" t="str" cm="1">
        <f t="array" ref="P671">IFERROR(IF(C671="P",G671,IF($K671=1,$M671,$M671+LOOKUP(2,1/($J$4:$J670=J671),$P$4:$P670))),"")</f>
        <v/>
      </c>
      <c r="Q671" s="57" t="str" cm="1">
        <f t="array" ref="Q671">IFERROR(IF(OR(C671="P",C671="A",C671="R"),F671,IF($K671=1,F671,IF(LOOKUP(2,1/($J$4:$J670=$J671),$P$4:$P670)=0,$F671,IF(AND($C671="C",LOOKUP(2,1/($J$4:$J670=$J671),$P$4:$P670)&gt;0),(F671*G671+LOOKUP(2,1/($J$4:$J670=$J671),$P$4:$P670)*LOOKUP(2,1/($J$4:$J670=$J671),$Q$4:$Q670))/$P671,IF(AND($C671="C",LOOKUP(2,1/($J$4:$J670=$J671),$P$4:$P670)&lt;0),LOOKUP(2,1/($J$4:$J670=$J671),$Q$4:$Q670),IF(AND($C671="V",LOOKUP(2,1/($J$4:$J670=$J671),$P$4:$P670)&lt;0),((-1*(F671*G671))+LOOKUP(2,1/($J$4:$J670=$J671),$P$4:$P670)*LOOKUP(2,1/($J$4:$J670=$J671),$Q$4:$Q670))/$P671,IF(AND($C671="V",LOOKUP(2,1/($J$4:$J670=$J671),$P$4:$P670)&gt;0),LOOKUP(2,1/($J$4:$J670=$J671),$Q$4:$Q670),""))))))),"")</f>
        <v/>
      </c>
      <c r="R671" s="49" t="str">
        <f t="shared" si="294"/>
        <v/>
      </c>
      <c r="S671" s="49" t="str">
        <f t="shared" si="280"/>
        <v/>
      </c>
      <c r="T671" s="49" t="str">
        <f t="shared" si="292"/>
        <v/>
      </c>
      <c r="U671" s="49" t="str">
        <f>IFERROR(IF(C671="P",S671,IF(K671=1,0,IF(OR(LOOKUP(2,1/($E$4:$E670=$E671),$P$4:$P670)=0,AND($C671="C",$N671="LONG"),AND(C671="V",N671="SHORT")),0,S671+(M671*Q671)))),"")</f>
        <v/>
      </c>
      <c r="V671" s="49" t="str">
        <f t="shared" si="293"/>
        <v/>
      </c>
      <c r="W671" s="50" t="str">
        <f t="shared" si="287"/>
        <v/>
      </c>
      <c r="Y671" s="51" t="str">
        <f t="shared" si="274"/>
        <v/>
      </c>
      <c r="Z671" s="50" t="str">
        <f t="shared" si="281"/>
        <v/>
      </c>
      <c r="AA671" s="50" t="str">
        <f t="shared" si="272"/>
        <v/>
      </c>
      <c r="AB671" s="50" t="str">
        <f t="shared" si="275"/>
        <v/>
      </c>
      <c r="AC671" s="58" t="str">
        <f t="shared" si="276"/>
        <v/>
      </c>
      <c r="AD671" s="53" t="str">
        <f t="shared" si="273"/>
        <v/>
      </c>
      <c r="AE671" s="53" t="str">
        <f t="shared" si="277"/>
        <v/>
      </c>
      <c r="AF671" s="59" t="str">
        <f t="shared" si="278"/>
        <v/>
      </c>
      <c r="AG671" s="40" t="str">
        <f>C671&amp;COUNTIFS($C$3:C671,"V")</f>
        <v>0</v>
      </c>
      <c r="AH671" s="266" t="str">
        <f t="shared" si="270"/>
        <v/>
      </c>
      <c r="AI671" s="56" t="str">
        <f t="shared" si="282"/>
        <v/>
      </c>
      <c r="AJ671" s="265" t="str">
        <f t="shared" si="283"/>
        <v/>
      </c>
      <c r="AK671" s="267" t="str">
        <f t="shared" si="284"/>
        <v/>
      </c>
      <c r="AL671" s="267" t="str">
        <f t="shared" si="285"/>
        <v/>
      </c>
      <c r="AM671" s="40" t="str">
        <f t="shared" si="286"/>
        <v/>
      </c>
      <c r="AN671" s="267">
        <f t="shared" si="279"/>
        <v>0</v>
      </c>
      <c r="CE671" s="279"/>
    </row>
    <row r="672" spans="1:83" s="40" customFormat="1" ht="12.75">
      <c r="A672" s="227"/>
      <c r="B672" s="88"/>
      <c r="C672" s="89"/>
      <c r="D672" s="90"/>
      <c r="E672" s="89"/>
      <c r="F672" s="91"/>
      <c r="G672" s="304"/>
      <c r="H672" s="41"/>
      <c r="I672" s="42" t="str">
        <f t="shared" si="288"/>
        <v/>
      </c>
      <c r="J672" s="43" t="str">
        <f t="shared" si="271"/>
        <v/>
      </c>
      <c r="K672" s="44" t="str">
        <f>IF(J672="","",IF(COUNTIF($J$4:J672,J672)=0,"",(COUNTIF($J$4:J672,J672))))</f>
        <v/>
      </c>
      <c r="L672" s="44" t="str">
        <f>IF(K672="","",J672&amp;" _ "&amp;COUNTIF($J$4:J672,J672)&amp;"_"&amp;N672)</f>
        <v/>
      </c>
      <c r="M672" s="45" t="str">
        <f t="shared" si="289"/>
        <v/>
      </c>
      <c r="N672" s="44" t="str">
        <f t="shared" si="290"/>
        <v/>
      </c>
      <c r="O672" s="57" t="str">
        <f t="shared" si="291"/>
        <v/>
      </c>
      <c r="P672" s="48" t="str" cm="1">
        <f t="array" ref="P672">IFERROR(IF(C672="P",G672,IF($K672=1,$M672,$M672+LOOKUP(2,1/($J$4:$J671=J672),$P$4:$P671))),"")</f>
        <v/>
      </c>
      <c r="Q672" s="57" t="str" cm="1">
        <f t="array" ref="Q672">IFERROR(IF(OR(C672="P",C672="A",C672="R"),F672,IF($K672=1,F672,IF(LOOKUP(2,1/($J$4:$J671=$J672),$P$4:$P671)=0,$F672,IF(AND($C672="C",LOOKUP(2,1/($J$4:$J671=$J672),$P$4:$P671)&gt;0),(F672*G672+LOOKUP(2,1/($J$4:$J671=$J672),$P$4:$P671)*LOOKUP(2,1/($J$4:$J671=$J672),$Q$4:$Q671))/$P672,IF(AND($C672="C",LOOKUP(2,1/($J$4:$J671=$J672),$P$4:$P671)&lt;0),LOOKUP(2,1/($J$4:$J671=$J672),$Q$4:$Q671),IF(AND($C672="V",LOOKUP(2,1/($J$4:$J671=$J672),$P$4:$P671)&lt;0),((-1*(F672*G672))+LOOKUP(2,1/($J$4:$J671=$J672),$P$4:$P671)*LOOKUP(2,1/($J$4:$J671=$J672),$Q$4:$Q671))/$P672,IF(AND($C672="V",LOOKUP(2,1/($J$4:$J671=$J672),$P$4:$P671)&gt;0),LOOKUP(2,1/($J$4:$J671=$J672),$Q$4:$Q671),""))))))),"")</f>
        <v/>
      </c>
      <c r="R672" s="49" t="str">
        <f t="shared" si="294"/>
        <v/>
      </c>
      <c r="S672" s="49" t="str">
        <f t="shared" si="280"/>
        <v/>
      </c>
      <c r="T672" s="49" t="str">
        <f t="shared" si="292"/>
        <v/>
      </c>
      <c r="U672" s="49" t="str">
        <f>IFERROR(IF(C672="P",S672,IF(K672=1,0,IF(OR(LOOKUP(2,1/($E$4:$E671=$E672),$P$4:$P671)=0,AND($C672="C",$N672="LONG"),AND(C672="V",N672="SHORT")),0,S672+(M672*Q672)))),"")</f>
        <v/>
      </c>
      <c r="V672" s="49" t="str">
        <f t="shared" si="293"/>
        <v/>
      </c>
      <c r="W672" s="50" t="str">
        <f t="shared" si="287"/>
        <v/>
      </c>
      <c r="Y672" s="51" t="str">
        <f t="shared" si="274"/>
        <v/>
      </c>
      <c r="Z672" s="50" t="str">
        <f t="shared" si="281"/>
        <v/>
      </c>
      <c r="AA672" s="50" t="str">
        <f t="shared" si="272"/>
        <v/>
      </c>
      <c r="AB672" s="50" t="str">
        <f t="shared" si="275"/>
        <v/>
      </c>
      <c r="AC672" s="58" t="str">
        <f t="shared" si="276"/>
        <v/>
      </c>
      <c r="AD672" s="53" t="str">
        <f t="shared" si="273"/>
        <v/>
      </c>
      <c r="AE672" s="53" t="str">
        <f t="shared" si="277"/>
        <v/>
      </c>
      <c r="AF672" s="59" t="str">
        <f t="shared" si="278"/>
        <v/>
      </c>
      <c r="AG672" s="40" t="str">
        <f>C672&amp;COUNTIFS($C$3:C672,"V")</f>
        <v>0</v>
      </c>
      <c r="AH672" s="266" t="str">
        <f t="shared" si="270"/>
        <v/>
      </c>
      <c r="AI672" s="56" t="str">
        <f t="shared" si="282"/>
        <v/>
      </c>
      <c r="AJ672" s="265" t="str">
        <f t="shared" si="283"/>
        <v/>
      </c>
      <c r="AK672" s="267" t="str">
        <f t="shared" si="284"/>
        <v/>
      </c>
      <c r="AL672" s="267" t="str">
        <f t="shared" si="285"/>
        <v/>
      </c>
      <c r="AM672" s="40" t="str">
        <f t="shared" si="286"/>
        <v/>
      </c>
      <c r="AN672" s="267">
        <f t="shared" si="279"/>
        <v>0</v>
      </c>
      <c r="CE672" s="279"/>
    </row>
    <row r="673" spans="1:83" s="40" customFormat="1" ht="12.75">
      <c r="A673" s="227"/>
      <c r="B673" s="88"/>
      <c r="C673" s="89"/>
      <c r="D673" s="90"/>
      <c r="E673" s="89"/>
      <c r="F673" s="91"/>
      <c r="G673" s="304"/>
      <c r="H673" s="41"/>
      <c r="I673" s="42" t="str">
        <f t="shared" si="288"/>
        <v/>
      </c>
      <c r="J673" s="43" t="str">
        <f t="shared" si="271"/>
        <v/>
      </c>
      <c r="K673" s="44" t="str">
        <f>IF(J673="","",IF(COUNTIF($J$4:J673,J673)=0,"",(COUNTIF($J$4:J673,J673))))</f>
        <v/>
      </c>
      <c r="L673" s="44" t="str">
        <f>IF(K673="","",J673&amp;" _ "&amp;COUNTIF($J$4:J673,J673)&amp;"_"&amp;N673)</f>
        <v/>
      </c>
      <c r="M673" s="45" t="str">
        <f t="shared" si="289"/>
        <v/>
      </c>
      <c r="N673" s="44" t="str">
        <f t="shared" si="290"/>
        <v/>
      </c>
      <c r="O673" s="57" t="str">
        <f t="shared" si="291"/>
        <v/>
      </c>
      <c r="P673" s="48" t="str" cm="1">
        <f t="array" ref="P673">IFERROR(IF(C673="P",G673,IF($K673=1,$M673,$M673+LOOKUP(2,1/($J$4:$J672=J673),$P$4:$P672))),"")</f>
        <v/>
      </c>
      <c r="Q673" s="57" t="str" cm="1">
        <f t="array" ref="Q673">IFERROR(IF(OR(C673="P",C673="A",C673="R"),F673,IF($K673=1,F673,IF(LOOKUP(2,1/($J$4:$J672=$J673),$P$4:$P672)=0,$F673,IF(AND($C673="C",LOOKUP(2,1/($J$4:$J672=$J673),$P$4:$P672)&gt;0),(F673*G673+LOOKUP(2,1/($J$4:$J672=$J673),$P$4:$P672)*LOOKUP(2,1/($J$4:$J672=$J673),$Q$4:$Q672))/$P673,IF(AND($C673="C",LOOKUP(2,1/($J$4:$J672=$J673),$P$4:$P672)&lt;0),LOOKUP(2,1/($J$4:$J672=$J673),$Q$4:$Q672),IF(AND($C673="V",LOOKUP(2,1/($J$4:$J672=$J673),$P$4:$P672)&lt;0),((-1*(F673*G673))+LOOKUP(2,1/($J$4:$J672=$J673),$P$4:$P672)*LOOKUP(2,1/($J$4:$J672=$J673),$Q$4:$Q672))/$P673,IF(AND($C673="V",LOOKUP(2,1/($J$4:$J672=$J673),$P$4:$P672)&gt;0),LOOKUP(2,1/($J$4:$J672=$J673),$Q$4:$Q672),""))))))),"")</f>
        <v/>
      </c>
      <c r="R673" s="49" t="str">
        <f t="shared" si="294"/>
        <v/>
      </c>
      <c r="S673" s="49" t="str">
        <f t="shared" si="280"/>
        <v/>
      </c>
      <c r="T673" s="49" t="str">
        <f t="shared" si="292"/>
        <v/>
      </c>
      <c r="U673" s="49" t="str">
        <f>IFERROR(IF(C673="P",S673,IF(K673=1,0,IF(OR(LOOKUP(2,1/($E$4:$E672=$E673),$P$4:$P672)=0,AND($C673="C",$N673="LONG"),AND(C673="V",N673="SHORT")),0,S673+(M673*Q673)))),"")</f>
        <v/>
      </c>
      <c r="V673" s="49" t="str">
        <f t="shared" si="293"/>
        <v/>
      </c>
      <c r="W673" s="50" t="str">
        <f t="shared" si="287"/>
        <v/>
      </c>
      <c r="Y673" s="51" t="str">
        <f t="shared" si="274"/>
        <v/>
      </c>
      <c r="Z673" s="50" t="str">
        <f t="shared" si="281"/>
        <v/>
      </c>
      <c r="AA673" s="50" t="str">
        <f t="shared" si="272"/>
        <v/>
      </c>
      <c r="AB673" s="50" t="str">
        <f t="shared" si="275"/>
        <v/>
      </c>
      <c r="AC673" s="58" t="str">
        <f t="shared" si="276"/>
        <v/>
      </c>
      <c r="AD673" s="53" t="str">
        <f t="shared" si="273"/>
        <v/>
      </c>
      <c r="AE673" s="53" t="str">
        <f t="shared" si="277"/>
        <v/>
      </c>
      <c r="AF673" s="59" t="str">
        <f t="shared" si="278"/>
        <v/>
      </c>
      <c r="AG673" s="40" t="str">
        <f>C673&amp;COUNTIFS($C$3:C673,"V")</f>
        <v>0</v>
      </c>
      <c r="AH673" s="266" t="str">
        <f t="shared" si="270"/>
        <v/>
      </c>
      <c r="AI673" s="56" t="str">
        <f t="shared" si="282"/>
        <v/>
      </c>
      <c r="AJ673" s="265" t="str">
        <f t="shared" si="283"/>
        <v/>
      </c>
      <c r="AK673" s="267" t="str">
        <f t="shared" si="284"/>
        <v/>
      </c>
      <c r="AL673" s="267" t="str">
        <f t="shared" si="285"/>
        <v/>
      </c>
      <c r="AM673" s="40" t="str">
        <f t="shared" si="286"/>
        <v/>
      </c>
      <c r="AN673" s="267">
        <f t="shared" si="279"/>
        <v>0</v>
      </c>
      <c r="CE673" s="279"/>
    </row>
    <row r="674" spans="1:83" s="40" customFormat="1" ht="12.75">
      <c r="A674" s="227"/>
      <c r="B674" s="88"/>
      <c r="C674" s="89"/>
      <c r="D674" s="90"/>
      <c r="E674" s="89"/>
      <c r="F674" s="91"/>
      <c r="G674" s="304"/>
      <c r="H674" s="41"/>
      <c r="I674" s="42" t="str">
        <f t="shared" si="288"/>
        <v/>
      </c>
      <c r="J674" s="43" t="str">
        <f t="shared" si="271"/>
        <v/>
      </c>
      <c r="K674" s="44" t="str">
        <f>IF(J674="","",IF(COUNTIF($J$4:J674,J674)=0,"",(COUNTIF($J$4:J674,J674))))</f>
        <v/>
      </c>
      <c r="L674" s="44" t="str">
        <f>IF(K674="","",J674&amp;" _ "&amp;COUNTIF($J$4:J674,J674)&amp;"_"&amp;N674)</f>
        <v/>
      </c>
      <c r="M674" s="45" t="str">
        <f t="shared" si="289"/>
        <v/>
      </c>
      <c r="N674" s="44" t="str">
        <f t="shared" si="290"/>
        <v/>
      </c>
      <c r="O674" s="57" t="str">
        <f t="shared" si="291"/>
        <v/>
      </c>
      <c r="P674" s="48" t="str" cm="1">
        <f t="array" ref="P674">IFERROR(IF(C674="P",G674,IF($K674=1,$M674,$M674+LOOKUP(2,1/($J$4:$J673=J674),$P$4:$P673))),"")</f>
        <v/>
      </c>
      <c r="Q674" s="57" t="str" cm="1">
        <f t="array" ref="Q674">IFERROR(IF(OR(C674="P",C674="A",C674="R"),F674,IF($K674=1,F674,IF(LOOKUP(2,1/($J$4:$J673=$J674),$P$4:$P673)=0,$F674,IF(AND($C674="C",LOOKUP(2,1/($J$4:$J673=$J674),$P$4:$P673)&gt;0),(F674*G674+LOOKUP(2,1/($J$4:$J673=$J674),$P$4:$P673)*LOOKUP(2,1/($J$4:$J673=$J674),$Q$4:$Q673))/$P674,IF(AND($C674="C",LOOKUP(2,1/($J$4:$J673=$J674),$P$4:$P673)&lt;0),LOOKUP(2,1/($J$4:$J673=$J674),$Q$4:$Q673),IF(AND($C674="V",LOOKUP(2,1/($J$4:$J673=$J674),$P$4:$P673)&lt;0),((-1*(F674*G674))+LOOKUP(2,1/($J$4:$J673=$J674),$P$4:$P673)*LOOKUP(2,1/($J$4:$J673=$J674),$Q$4:$Q673))/$P674,IF(AND($C674="V",LOOKUP(2,1/($J$4:$J673=$J674),$P$4:$P673)&gt;0),LOOKUP(2,1/($J$4:$J673=$J674),$Q$4:$Q673),""))))))),"")</f>
        <v/>
      </c>
      <c r="R674" s="49" t="str">
        <f t="shared" si="294"/>
        <v/>
      </c>
      <c r="S674" s="49" t="str">
        <f t="shared" si="280"/>
        <v/>
      </c>
      <c r="T674" s="49" t="str">
        <f t="shared" si="292"/>
        <v/>
      </c>
      <c r="U674" s="49" t="str">
        <f>IFERROR(IF(C674="P",S674,IF(K674=1,0,IF(OR(LOOKUP(2,1/($E$4:$E673=$E674),$P$4:$P673)=0,AND($C674="C",$N674="LONG"),AND(C674="V",N674="SHORT")),0,S674+(M674*Q674)))),"")</f>
        <v/>
      </c>
      <c r="V674" s="49" t="str">
        <f t="shared" si="293"/>
        <v/>
      </c>
      <c r="W674" s="50" t="str">
        <f t="shared" si="287"/>
        <v/>
      </c>
      <c r="Y674" s="51" t="str">
        <f t="shared" si="274"/>
        <v/>
      </c>
      <c r="Z674" s="50" t="str">
        <f t="shared" si="281"/>
        <v/>
      </c>
      <c r="AA674" s="50" t="str">
        <f t="shared" si="272"/>
        <v/>
      </c>
      <c r="AB674" s="50" t="str">
        <f t="shared" si="275"/>
        <v/>
      </c>
      <c r="AC674" s="58" t="str">
        <f t="shared" si="276"/>
        <v/>
      </c>
      <c r="AD674" s="53" t="str">
        <f t="shared" si="273"/>
        <v/>
      </c>
      <c r="AE674" s="53" t="str">
        <f t="shared" si="277"/>
        <v/>
      </c>
      <c r="AF674" s="59" t="str">
        <f t="shared" si="278"/>
        <v/>
      </c>
      <c r="AG674" s="40" t="str">
        <f>C674&amp;COUNTIFS($C$3:C674,"V")</f>
        <v>0</v>
      </c>
      <c r="AH674" s="266" t="str">
        <f t="shared" si="270"/>
        <v/>
      </c>
      <c r="AI674" s="56" t="str">
        <f t="shared" si="282"/>
        <v/>
      </c>
      <c r="AJ674" s="265" t="str">
        <f t="shared" si="283"/>
        <v/>
      </c>
      <c r="AK674" s="267" t="str">
        <f t="shared" si="284"/>
        <v/>
      </c>
      <c r="AL674" s="267" t="str">
        <f t="shared" si="285"/>
        <v/>
      </c>
      <c r="AM674" s="40" t="str">
        <f t="shared" si="286"/>
        <v/>
      </c>
      <c r="AN674" s="267">
        <f t="shared" si="279"/>
        <v>0</v>
      </c>
      <c r="CE674" s="279"/>
    </row>
    <row r="675" spans="1:83" s="40" customFormat="1" ht="12.75">
      <c r="A675" s="227"/>
      <c r="B675" s="88"/>
      <c r="C675" s="89"/>
      <c r="D675" s="90"/>
      <c r="E675" s="89"/>
      <c r="F675" s="91"/>
      <c r="G675" s="304"/>
      <c r="H675" s="41"/>
      <c r="I675" s="42" t="str">
        <f t="shared" si="288"/>
        <v/>
      </c>
      <c r="J675" s="43" t="str">
        <f t="shared" si="271"/>
        <v/>
      </c>
      <c r="K675" s="44" t="str">
        <f>IF(J675="","",IF(COUNTIF($J$4:J675,J675)=0,"",(COUNTIF($J$4:J675,J675))))</f>
        <v/>
      </c>
      <c r="L675" s="44" t="str">
        <f>IF(K675="","",J675&amp;" _ "&amp;COUNTIF($J$4:J675,J675)&amp;"_"&amp;N675)</f>
        <v/>
      </c>
      <c r="M675" s="45" t="str">
        <f t="shared" si="289"/>
        <v/>
      </c>
      <c r="N675" s="44" t="str">
        <f t="shared" si="290"/>
        <v/>
      </c>
      <c r="O675" s="57" t="str">
        <f t="shared" si="291"/>
        <v/>
      </c>
      <c r="P675" s="48" t="str" cm="1">
        <f t="array" ref="P675">IFERROR(IF(C675="P",G675,IF($K675=1,$M675,$M675+LOOKUP(2,1/($J$4:$J674=J675),$P$4:$P674))),"")</f>
        <v/>
      </c>
      <c r="Q675" s="57" t="str" cm="1">
        <f t="array" ref="Q675">IFERROR(IF(OR(C675="P",C675="A",C675="R"),F675,IF($K675=1,F675,IF(LOOKUP(2,1/($J$4:$J674=$J675),$P$4:$P674)=0,$F675,IF(AND($C675="C",LOOKUP(2,1/($J$4:$J674=$J675),$P$4:$P674)&gt;0),(F675*G675+LOOKUP(2,1/($J$4:$J674=$J675),$P$4:$P674)*LOOKUP(2,1/($J$4:$J674=$J675),$Q$4:$Q674))/$P675,IF(AND($C675="C",LOOKUP(2,1/($J$4:$J674=$J675),$P$4:$P674)&lt;0),LOOKUP(2,1/($J$4:$J674=$J675),$Q$4:$Q674),IF(AND($C675="V",LOOKUP(2,1/($J$4:$J674=$J675),$P$4:$P674)&lt;0),((-1*(F675*G675))+LOOKUP(2,1/($J$4:$J674=$J675),$P$4:$P674)*LOOKUP(2,1/($J$4:$J674=$J675),$Q$4:$Q674))/$P675,IF(AND($C675="V",LOOKUP(2,1/($J$4:$J674=$J675),$P$4:$P674)&gt;0),LOOKUP(2,1/($J$4:$J674=$J675),$Q$4:$Q674),""))))))),"")</f>
        <v/>
      </c>
      <c r="R675" s="49" t="str">
        <f t="shared" si="294"/>
        <v/>
      </c>
      <c r="S675" s="49" t="str">
        <f t="shared" si="280"/>
        <v/>
      </c>
      <c r="T675" s="49" t="str">
        <f t="shared" si="292"/>
        <v/>
      </c>
      <c r="U675" s="49" t="str">
        <f>IFERROR(IF(C675="P",S675,IF(K675=1,0,IF(OR(LOOKUP(2,1/($E$4:$E674=$E675),$P$4:$P674)=0,AND($C675="C",$N675="LONG"),AND(C675="V",N675="SHORT")),0,S675+(M675*Q675)))),"")</f>
        <v/>
      </c>
      <c r="V675" s="49" t="str">
        <f t="shared" si="293"/>
        <v/>
      </c>
      <c r="W675" s="50" t="str">
        <f t="shared" si="287"/>
        <v/>
      </c>
      <c r="Y675" s="51" t="str">
        <f t="shared" si="274"/>
        <v/>
      </c>
      <c r="Z675" s="50" t="str">
        <f t="shared" si="281"/>
        <v/>
      </c>
      <c r="AA675" s="50" t="str">
        <f t="shared" si="272"/>
        <v/>
      </c>
      <c r="AB675" s="50" t="str">
        <f t="shared" si="275"/>
        <v/>
      </c>
      <c r="AC675" s="58" t="str">
        <f t="shared" si="276"/>
        <v/>
      </c>
      <c r="AD675" s="53" t="str">
        <f t="shared" si="273"/>
        <v/>
      </c>
      <c r="AE675" s="53" t="str">
        <f t="shared" si="277"/>
        <v/>
      </c>
      <c r="AF675" s="59" t="str">
        <f t="shared" si="278"/>
        <v/>
      </c>
      <c r="AG675" s="40" t="str">
        <f>C675&amp;COUNTIFS($C$3:C675,"V")</f>
        <v>0</v>
      </c>
      <c r="AH675" s="266" t="str">
        <f t="shared" si="270"/>
        <v/>
      </c>
      <c r="AI675" s="56" t="str">
        <f t="shared" si="282"/>
        <v/>
      </c>
      <c r="AJ675" s="265" t="str">
        <f t="shared" si="283"/>
        <v/>
      </c>
      <c r="AK675" s="267" t="str">
        <f t="shared" si="284"/>
        <v/>
      </c>
      <c r="AL675" s="267" t="str">
        <f t="shared" si="285"/>
        <v/>
      </c>
      <c r="AM675" s="40" t="str">
        <f t="shared" si="286"/>
        <v/>
      </c>
      <c r="AN675" s="267">
        <f t="shared" si="279"/>
        <v>0</v>
      </c>
      <c r="CE675" s="279"/>
    </row>
    <row r="676" spans="1:83" s="40" customFormat="1" ht="12.75">
      <c r="A676" s="227"/>
      <c r="B676" s="88"/>
      <c r="C676" s="89"/>
      <c r="D676" s="90"/>
      <c r="E676" s="89"/>
      <c r="F676" s="91"/>
      <c r="G676" s="304"/>
      <c r="H676" s="41"/>
      <c r="I676" s="42" t="str">
        <f t="shared" si="288"/>
        <v/>
      </c>
      <c r="J676" s="43" t="str">
        <f t="shared" si="271"/>
        <v/>
      </c>
      <c r="K676" s="44" t="str">
        <f>IF(J676="","",IF(COUNTIF($J$4:J676,J676)=0,"",(COUNTIF($J$4:J676,J676))))</f>
        <v/>
      </c>
      <c r="L676" s="44" t="str">
        <f>IF(K676="","",J676&amp;" _ "&amp;COUNTIF($J$4:J676,J676)&amp;"_"&amp;N676)</f>
        <v/>
      </c>
      <c r="M676" s="45" t="str">
        <f t="shared" si="289"/>
        <v/>
      </c>
      <c r="N676" s="44" t="str">
        <f t="shared" si="290"/>
        <v/>
      </c>
      <c r="O676" s="57" t="str">
        <f t="shared" si="291"/>
        <v/>
      </c>
      <c r="P676" s="48" t="str" cm="1">
        <f t="array" ref="P676">IFERROR(IF(C676="P",G676,IF($K676=1,$M676,$M676+LOOKUP(2,1/($J$4:$J675=J676),$P$4:$P675))),"")</f>
        <v/>
      </c>
      <c r="Q676" s="57" t="str" cm="1">
        <f t="array" ref="Q676">IFERROR(IF(OR(C676="P",C676="A",C676="R"),F676,IF($K676=1,F676,IF(LOOKUP(2,1/($J$4:$J675=$J676),$P$4:$P675)=0,$F676,IF(AND($C676="C",LOOKUP(2,1/($J$4:$J675=$J676),$P$4:$P675)&gt;0),(F676*G676+LOOKUP(2,1/($J$4:$J675=$J676),$P$4:$P675)*LOOKUP(2,1/($J$4:$J675=$J676),$Q$4:$Q675))/$P676,IF(AND($C676="C",LOOKUP(2,1/($J$4:$J675=$J676),$P$4:$P675)&lt;0),LOOKUP(2,1/($J$4:$J675=$J676),$Q$4:$Q675),IF(AND($C676="V",LOOKUP(2,1/($J$4:$J675=$J676),$P$4:$P675)&lt;0),((-1*(F676*G676))+LOOKUP(2,1/($J$4:$J675=$J676),$P$4:$P675)*LOOKUP(2,1/($J$4:$J675=$J676),$Q$4:$Q675))/$P676,IF(AND($C676="V",LOOKUP(2,1/($J$4:$J675=$J676),$P$4:$P675)&gt;0),LOOKUP(2,1/($J$4:$J675=$J676),$Q$4:$Q675),""))))))),"")</f>
        <v/>
      </c>
      <c r="R676" s="49" t="str">
        <f t="shared" si="294"/>
        <v/>
      </c>
      <c r="S676" s="49" t="str">
        <f t="shared" si="280"/>
        <v/>
      </c>
      <c r="T676" s="49" t="str">
        <f t="shared" si="292"/>
        <v/>
      </c>
      <c r="U676" s="49" t="str">
        <f>IFERROR(IF(C676="P",S676,IF(K676=1,0,IF(OR(LOOKUP(2,1/($E$4:$E675=$E676),$P$4:$P675)=0,AND($C676="C",$N676="LONG"),AND(C676="V",N676="SHORT")),0,S676+(M676*Q676)))),"")</f>
        <v/>
      </c>
      <c r="V676" s="49" t="str">
        <f t="shared" si="293"/>
        <v/>
      </c>
      <c r="W676" s="50" t="str">
        <f t="shared" si="287"/>
        <v/>
      </c>
      <c r="Y676" s="51" t="str">
        <f t="shared" si="274"/>
        <v/>
      </c>
      <c r="Z676" s="50" t="str">
        <f t="shared" si="281"/>
        <v/>
      </c>
      <c r="AA676" s="50" t="str">
        <f t="shared" si="272"/>
        <v/>
      </c>
      <c r="AB676" s="50" t="str">
        <f t="shared" si="275"/>
        <v/>
      </c>
      <c r="AC676" s="58" t="str">
        <f t="shared" si="276"/>
        <v/>
      </c>
      <c r="AD676" s="53" t="str">
        <f t="shared" si="273"/>
        <v/>
      </c>
      <c r="AE676" s="53" t="str">
        <f t="shared" si="277"/>
        <v/>
      </c>
      <c r="AF676" s="59" t="str">
        <f t="shared" si="278"/>
        <v/>
      </c>
      <c r="AG676" s="40" t="str">
        <f>C676&amp;COUNTIFS($C$3:C676,"V")</f>
        <v>0</v>
      </c>
      <c r="AH676" s="266" t="str">
        <f t="shared" si="270"/>
        <v/>
      </c>
      <c r="AI676" s="56" t="str">
        <f t="shared" si="282"/>
        <v/>
      </c>
      <c r="AJ676" s="265" t="str">
        <f t="shared" si="283"/>
        <v/>
      </c>
      <c r="AK676" s="267" t="str">
        <f t="shared" si="284"/>
        <v/>
      </c>
      <c r="AL676" s="267" t="str">
        <f t="shared" si="285"/>
        <v/>
      </c>
      <c r="AM676" s="40" t="str">
        <f t="shared" si="286"/>
        <v/>
      </c>
      <c r="AN676" s="267">
        <f t="shared" si="279"/>
        <v>0</v>
      </c>
      <c r="CE676" s="279"/>
    </row>
    <row r="677" spans="1:83" s="40" customFormat="1" ht="12.75">
      <c r="A677" s="227"/>
      <c r="B677" s="88"/>
      <c r="C677" s="89"/>
      <c r="D677" s="90"/>
      <c r="E677" s="89"/>
      <c r="F677" s="91"/>
      <c r="G677" s="304"/>
      <c r="H677" s="41"/>
      <c r="I677" s="42" t="str">
        <f t="shared" si="288"/>
        <v/>
      </c>
      <c r="J677" s="43" t="str">
        <f t="shared" si="271"/>
        <v/>
      </c>
      <c r="K677" s="44" t="str">
        <f>IF(J677="","",IF(COUNTIF($J$4:J677,J677)=0,"",(COUNTIF($J$4:J677,J677))))</f>
        <v/>
      </c>
      <c r="L677" s="44" t="str">
        <f>IF(K677="","",J677&amp;" _ "&amp;COUNTIF($J$4:J677,J677)&amp;"_"&amp;N677)</f>
        <v/>
      </c>
      <c r="M677" s="45" t="str">
        <f t="shared" si="289"/>
        <v/>
      </c>
      <c r="N677" s="44" t="str">
        <f t="shared" si="290"/>
        <v/>
      </c>
      <c r="O677" s="57" t="str">
        <f t="shared" si="291"/>
        <v/>
      </c>
      <c r="P677" s="48" t="str" cm="1">
        <f t="array" ref="P677">IFERROR(IF(C677="P",G677,IF($K677=1,$M677,$M677+LOOKUP(2,1/($J$4:$J676=J677),$P$4:$P676))),"")</f>
        <v/>
      </c>
      <c r="Q677" s="57" t="str" cm="1">
        <f t="array" ref="Q677">IFERROR(IF(OR(C677="P",C677="A",C677="R"),F677,IF($K677=1,F677,IF(LOOKUP(2,1/($J$4:$J676=$J677),$P$4:$P676)=0,$F677,IF(AND($C677="C",LOOKUP(2,1/($J$4:$J676=$J677),$P$4:$P676)&gt;0),(F677*G677+LOOKUP(2,1/($J$4:$J676=$J677),$P$4:$P676)*LOOKUP(2,1/($J$4:$J676=$J677),$Q$4:$Q676))/$P677,IF(AND($C677="C",LOOKUP(2,1/($J$4:$J676=$J677),$P$4:$P676)&lt;0),LOOKUP(2,1/($J$4:$J676=$J677),$Q$4:$Q676),IF(AND($C677="V",LOOKUP(2,1/($J$4:$J676=$J677),$P$4:$P676)&lt;0),((-1*(F677*G677))+LOOKUP(2,1/($J$4:$J676=$J677),$P$4:$P676)*LOOKUP(2,1/($J$4:$J676=$J677),$Q$4:$Q676))/$P677,IF(AND($C677="V",LOOKUP(2,1/($J$4:$J676=$J677),$P$4:$P676)&gt;0),LOOKUP(2,1/($J$4:$J676=$J677),$Q$4:$Q676),""))))))),"")</f>
        <v/>
      </c>
      <c r="R677" s="49" t="str">
        <f t="shared" si="294"/>
        <v/>
      </c>
      <c r="S677" s="49" t="str">
        <f t="shared" si="280"/>
        <v/>
      </c>
      <c r="T677" s="49" t="str">
        <f t="shared" si="292"/>
        <v/>
      </c>
      <c r="U677" s="49" t="str">
        <f>IFERROR(IF(C677="P",S677,IF(K677=1,0,IF(OR(LOOKUP(2,1/($E$4:$E676=$E677),$P$4:$P676)=0,AND($C677="C",$N677="LONG"),AND(C677="V",N677="SHORT")),0,S677+(M677*Q677)))),"")</f>
        <v/>
      </c>
      <c r="V677" s="49" t="str">
        <f t="shared" si="293"/>
        <v/>
      </c>
      <c r="W677" s="50" t="str">
        <f t="shared" si="287"/>
        <v/>
      </c>
      <c r="Y677" s="51" t="str">
        <f t="shared" si="274"/>
        <v/>
      </c>
      <c r="Z677" s="50" t="str">
        <f t="shared" si="281"/>
        <v/>
      </c>
      <c r="AA677" s="50" t="str">
        <f t="shared" si="272"/>
        <v/>
      </c>
      <c r="AB677" s="50" t="str">
        <f t="shared" si="275"/>
        <v/>
      </c>
      <c r="AC677" s="58" t="str">
        <f t="shared" si="276"/>
        <v/>
      </c>
      <c r="AD677" s="53" t="str">
        <f t="shared" si="273"/>
        <v/>
      </c>
      <c r="AE677" s="53" t="str">
        <f t="shared" si="277"/>
        <v/>
      </c>
      <c r="AF677" s="59" t="str">
        <f t="shared" si="278"/>
        <v/>
      </c>
      <c r="AG677" s="40" t="str">
        <f>C677&amp;COUNTIFS($C$3:C677,"V")</f>
        <v>0</v>
      </c>
      <c r="AH677" s="266" t="str">
        <f t="shared" si="270"/>
        <v/>
      </c>
      <c r="AI677" s="56" t="str">
        <f t="shared" si="282"/>
        <v/>
      </c>
      <c r="AJ677" s="265" t="str">
        <f t="shared" si="283"/>
        <v/>
      </c>
      <c r="AK677" s="267" t="str">
        <f t="shared" si="284"/>
        <v/>
      </c>
      <c r="AL677" s="267" t="str">
        <f t="shared" si="285"/>
        <v/>
      </c>
      <c r="AM677" s="40" t="str">
        <f t="shared" si="286"/>
        <v/>
      </c>
      <c r="AN677" s="267">
        <f t="shared" si="279"/>
        <v>0</v>
      </c>
      <c r="CE677" s="279"/>
    </row>
    <row r="678" spans="1:83" s="40" customFormat="1" ht="12.75">
      <c r="A678" s="227"/>
      <c r="B678" s="88"/>
      <c r="C678" s="89"/>
      <c r="D678" s="90"/>
      <c r="E678" s="89"/>
      <c r="F678" s="91"/>
      <c r="G678" s="304"/>
      <c r="H678" s="41"/>
      <c r="I678" s="42" t="str">
        <f t="shared" si="288"/>
        <v/>
      </c>
      <c r="J678" s="43" t="str">
        <f t="shared" si="271"/>
        <v/>
      </c>
      <c r="K678" s="44" t="str">
        <f>IF(J678="","",IF(COUNTIF($J$4:J678,J678)=0,"",(COUNTIF($J$4:J678,J678))))</f>
        <v/>
      </c>
      <c r="L678" s="44" t="str">
        <f>IF(K678="","",J678&amp;" _ "&amp;COUNTIF($J$4:J678,J678)&amp;"_"&amp;N678)</f>
        <v/>
      </c>
      <c r="M678" s="45" t="str">
        <f t="shared" si="289"/>
        <v/>
      </c>
      <c r="N678" s="44" t="str">
        <f t="shared" si="290"/>
        <v/>
      </c>
      <c r="O678" s="57" t="str">
        <f t="shared" si="291"/>
        <v/>
      </c>
      <c r="P678" s="48" t="str" cm="1">
        <f t="array" ref="P678">IFERROR(IF(C678="P",G678,IF($K678=1,$M678,$M678+LOOKUP(2,1/($J$4:$J677=J678),$P$4:$P677))),"")</f>
        <v/>
      </c>
      <c r="Q678" s="57" t="str" cm="1">
        <f t="array" ref="Q678">IFERROR(IF(OR(C678="P",C678="A",C678="R"),F678,IF($K678=1,F678,IF(LOOKUP(2,1/($J$4:$J677=$J678),$P$4:$P677)=0,$F678,IF(AND($C678="C",LOOKUP(2,1/($J$4:$J677=$J678),$P$4:$P677)&gt;0),(F678*G678+LOOKUP(2,1/($J$4:$J677=$J678),$P$4:$P677)*LOOKUP(2,1/($J$4:$J677=$J678),$Q$4:$Q677))/$P678,IF(AND($C678="C",LOOKUP(2,1/($J$4:$J677=$J678),$P$4:$P677)&lt;0),LOOKUP(2,1/($J$4:$J677=$J678),$Q$4:$Q677),IF(AND($C678="V",LOOKUP(2,1/($J$4:$J677=$J678),$P$4:$P677)&lt;0),((-1*(F678*G678))+LOOKUP(2,1/($J$4:$J677=$J678),$P$4:$P677)*LOOKUP(2,1/($J$4:$J677=$J678),$Q$4:$Q677))/$P678,IF(AND($C678="V",LOOKUP(2,1/($J$4:$J677=$J678),$P$4:$P677)&gt;0),LOOKUP(2,1/($J$4:$J677=$J678),$Q$4:$Q677),""))))))),"")</f>
        <v/>
      </c>
      <c r="R678" s="49" t="str">
        <f t="shared" si="294"/>
        <v/>
      </c>
      <c r="S678" s="49" t="str">
        <f t="shared" si="280"/>
        <v/>
      </c>
      <c r="T678" s="49" t="str">
        <f t="shared" si="292"/>
        <v/>
      </c>
      <c r="U678" s="49" t="str">
        <f>IFERROR(IF(C678="P",S678,IF(K678=1,0,IF(OR(LOOKUP(2,1/($E$4:$E677=$E678),$P$4:$P677)=0,AND($C678="C",$N678="LONG"),AND(C678="V",N678="SHORT")),0,S678+(M678*Q678)))),"")</f>
        <v/>
      </c>
      <c r="V678" s="49" t="str">
        <f t="shared" si="293"/>
        <v/>
      </c>
      <c r="W678" s="50" t="str">
        <f t="shared" si="287"/>
        <v/>
      </c>
      <c r="Y678" s="51" t="str">
        <f t="shared" si="274"/>
        <v/>
      </c>
      <c r="Z678" s="50" t="str">
        <f t="shared" si="281"/>
        <v/>
      </c>
      <c r="AA678" s="50" t="str">
        <f t="shared" si="272"/>
        <v/>
      </c>
      <c r="AB678" s="50" t="str">
        <f t="shared" si="275"/>
        <v/>
      </c>
      <c r="AC678" s="58" t="str">
        <f t="shared" si="276"/>
        <v/>
      </c>
      <c r="AD678" s="53" t="str">
        <f t="shared" si="273"/>
        <v/>
      </c>
      <c r="AE678" s="53" t="str">
        <f t="shared" si="277"/>
        <v/>
      </c>
      <c r="AF678" s="59" t="str">
        <f t="shared" si="278"/>
        <v/>
      </c>
      <c r="AG678" s="40" t="str">
        <f>C678&amp;COUNTIFS($C$3:C678,"V")</f>
        <v>0</v>
      </c>
      <c r="AH678" s="266" t="str">
        <f t="shared" si="270"/>
        <v/>
      </c>
      <c r="AI678" s="56" t="str">
        <f t="shared" si="282"/>
        <v/>
      </c>
      <c r="AJ678" s="265" t="str">
        <f t="shared" si="283"/>
        <v/>
      </c>
      <c r="AK678" s="267" t="str">
        <f t="shared" si="284"/>
        <v/>
      </c>
      <c r="AL678" s="267" t="str">
        <f t="shared" si="285"/>
        <v/>
      </c>
      <c r="AM678" s="40" t="str">
        <f t="shared" si="286"/>
        <v/>
      </c>
      <c r="AN678" s="267">
        <f t="shared" si="279"/>
        <v>0</v>
      </c>
      <c r="CE678" s="279"/>
    </row>
    <row r="679" spans="1:83" s="40" customFormat="1" ht="12.75">
      <c r="A679" s="227"/>
      <c r="B679" s="88"/>
      <c r="C679" s="89"/>
      <c r="D679" s="90"/>
      <c r="E679" s="89"/>
      <c r="F679" s="91"/>
      <c r="G679" s="304"/>
      <c r="H679" s="41"/>
      <c r="I679" s="42" t="str">
        <f t="shared" si="288"/>
        <v/>
      </c>
      <c r="J679" s="43" t="str">
        <f t="shared" si="271"/>
        <v/>
      </c>
      <c r="K679" s="44" t="str">
        <f>IF(J679="","",IF(COUNTIF($J$4:J679,J679)=0,"",(COUNTIF($J$4:J679,J679))))</f>
        <v/>
      </c>
      <c r="L679" s="44" t="str">
        <f>IF(K679="","",J679&amp;" _ "&amp;COUNTIF($J$4:J679,J679)&amp;"_"&amp;N679)</f>
        <v/>
      </c>
      <c r="M679" s="45" t="str">
        <f t="shared" si="289"/>
        <v/>
      </c>
      <c r="N679" s="44" t="str">
        <f t="shared" si="290"/>
        <v/>
      </c>
      <c r="O679" s="57" t="str">
        <f t="shared" si="291"/>
        <v/>
      </c>
      <c r="P679" s="48" t="str" cm="1">
        <f t="array" ref="P679">IFERROR(IF(C679="P",G679,IF($K679=1,$M679,$M679+LOOKUP(2,1/($J$4:$J678=J679),$P$4:$P678))),"")</f>
        <v/>
      </c>
      <c r="Q679" s="57" t="str" cm="1">
        <f t="array" ref="Q679">IFERROR(IF(OR(C679="P",C679="A",C679="R"),F679,IF($K679=1,F679,IF(LOOKUP(2,1/($J$4:$J678=$J679),$P$4:$P678)=0,$F679,IF(AND($C679="C",LOOKUP(2,1/($J$4:$J678=$J679),$P$4:$P678)&gt;0),(F679*G679+LOOKUP(2,1/($J$4:$J678=$J679),$P$4:$P678)*LOOKUP(2,1/($J$4:$J678=$J679),$Q$4:$Q678))/$P679,IF(AND($C679="C",LOOKUP(2,1/($J$4:$J678=$J679),$P$4:$P678)&lt;0),LOOKUP(2,1/($J$4:$J678=$J679),$Q$4:$Q678),IF(AND($C679="V",LOOKUP(2,1/($J$4:$J678=$J679),$P$4:$P678)&lt;0),((-1*(F679*G679))+LOOKUP(2,1/($J$4:$J678=$J679),$P$4:$P678)*LOOKUP(2,1/($J$4:$J678=$J679),$Q$4:$Q678))/$P679,IF(AND($C679="V",LOOKUP(2,1/($J$4:$J678=$J679),$P$4:$P678)&gt;0),LOOKUP(2,1/($J$4:$J678=$J679),$Q$4:$Q678),""))))))),"")</f>
        <v/>
      </c>
      <c r="R679" s="49" t="str">
        <f t="shared" si="294"/>
        <v/>
      </c>
      <c r="S679" s="49" t="str">
        <f t="shared" si="280"/>
        <v/>
      </c>
      <c r="T679" s="49" t="str">
        <f t="shared" si="292"/>
        <v/>
      </c>
      <c r="U679" s="49" t="str">
        <f>IFERROR(IF(C679="P",S679,IF(K679=1,0,IF(OR(LOOKUP(2,1/($E$4:$E678=$E679),$P$4:$P678)=0,AND($C679="C",$N679="LONG"),AND(C679="V",N679="SHORT")),0,S679+(M679*Q679)))),"")</f>
        <v/>
      </c>
      <c r="V679" s="49" t="str">
        <f t="shared" si="293"/>
        <v/>
      </c>
      <c r="W679" s="50" t="str">
        <f t="shared" si="287"/>
        <v/>
      </c>
      <c r="Y679" s="51" t="str">
        <f t="shared" si="274"/>
        <v/>
      </c>
      <c r="Z679" s="50" t="str">
        <f t="shared" si="281"/>
        <v/>
      </c>
      <c r="AA679" s="50" t="str">
        <f t="shared" si="272"/>
        <v/>
      </c>
      <c r="AB679" s="50" t="str">
        <f t="shared" si="275"/>
        <v/>
      </c>
      <c r="AC679" s="58" t="str">
        <f t="shared" si="276"/>
        <v/>
      </c>
      <c r="AD679" s="53" t="str">
        <f t="shared" si="273"/>
        <v/>
      </c>
      <c r="AE679" s="53" t="str">
        <f t="shared" si="277"/>
        <v/>
      </c>
      <c r="AF679" s="59" t="str">
        <f t="shared" si="278"/>
        <v/>
      </c>
      <c r="AG679" s="40" t="str">
        <f>C679&amp;COUNTIFS($C$3:C679,"V")</f>
        <v>0</v>
      </c>
      <c r="AH679" s="266" t="str">
        <f t="shared" si="270"/>
        <v/>
      </c>
      <c r="AI679" s="56" t="str">
        <f t="shared" si="282"/>
        <v/>
      </c>
      <c r="AJ679" s="265" t="str">
        <f t="shared" si="283"/>
        <v/>
      </c>
      <c r="AK679" s="267" t="str">
        <f t="shared" si="284"/>
        <v/>
      </c>
      <c r="AL679" s="267" t="str">
        <f t="shared" si="285"/>
        <v/>
      </c>
      <c r="AM679" s="40" t="str">
        <f t="shared" si="286"/>
        <v/>
      </c>
      <c r="AN679" s="267">
        <f t="shared" si="279"/>
        <v>0</v>
      </c>
      <c r="CE679" s="279"/>
    </row>
    <row r="680" spans="1:83" s="40" customFormat="1" ht="12.75">
      <c r="A680" s="227"/>
      <c r="B680" s="88"/>
      <c r="C680" s="89"/>
      <c r="D680" s="90"/>
      <c r="E680" s="89"/>
      <c r="F680" s="91"/>
      <c r="G680" s="304"/>
      <c r="H680" s="41"/>
      <c r="I680" s="42" t="str">
        <f t="shared" si="288"/>
        <v/>
      </c>
      <c r="J680" s="43" t="str">
        <f t="shared" si="271"/>
        <v/>
      </c>
      <c r="K680" s="44" t="str">
        <f>IF(J680="","",IF(COUNTIF($J$4:J680,J680)=0,"",(COUNTIF($J$4:J680,J680))))</f>
        <v/>
      </c>
      <c r="L680" s="44" t="str">
        <f>IF(K680="","",J680&amp;" _ "&amp;COUNTIF($J$4:J680,J680)&amp;"_"&amp;N680)</f>
        <v/>
      </c>
      <c r="M680" s="45" t="str">
        <f t="shared" si="289"/>
        <v/>
      </c>
      <c r="N680" s="44" t="str">
        <f t="shared" si="290"/>
        <v/>
      </c>
      <c r="O680" s="57" t="str">
        <f t="shared" si="291"/>
        <v/>
      </c>
      <c r="P680" s="48" t="str" cm="1">
        <f t="array" ref="P680">IFERROR(IF(C680="P",G680,IF($K680=1,$M680,$M680+LOOKUP(2,1/($J$4:$J679=J680),$P$4:$P679))),"")</f>
        <v/>
      </c>
      <c r="Q680" s="57" t="str" cm="1">
        <f t="array" ref="Q680">IFERROR(IF(OR(C680="P",C680="A",C680="R"),F680,IF($K680=1,F680,IF(LOOKUP(2,1/($J$4:$J679=$J680),$P$4:$P679)=0,$F680,IF(AND($C680="C",LOOKUP(2,1/($J$4:$J679=$J680),$P$4:$P679)&gt;0),(F680*G680+LOOKUP(2,1/($J$4:$J679=$J680),$P$4:$P679)*LOOKUP(2,1/($J$4:$J679=$J680),$Q$4:$Q679))/$P680,IF(AND($C680="C",LOOKUP(2,1/($J$4:$J679=$J680),$P$4:$P679)&lt;0),LOOKUP(2,1/($J$4:$J679=$J680),$Q$4:$Q679),IF(AND($C680="V",LOOKUP(2,1/($J$4:$J679=$J680),$P$4:$P679)&lt;0),((-1*(F680*G680))+LOOKUP(2,1/($J$4:$J679=$J680),$P$4:$P679)*LOOKUP(2,1/($J$4:$J679=$J680),$Q$4:$Q679))/$P680,IF(AND($C680="V",LOOKUP(2,1/($J$4:$J679=$J680),$P$4:$P679)&gt;0),LOOKUP(2,1/($J$4:$J679=$J680),$Q$4:$Q679),""))))))),"")</f>
        <v/>
      </c>
      <c r="R680" s="49" t="str">
        <f t="shared" si="294"/>
        <v/>
      </c>
      <c r="S680" s="49" t="str">
        <f t="shared" si="280"/>
        <v/>
      </c>
      <c r="T680" s="49" t="str">
        <f t="shared" si="292"/>
        <v/>
      </c>
      <c r="U680" s="49" t="str">
        <f>IFERROR(IF(C680="P",S680,IF(K680=1,0,IF(OR(LOOKUP(2,1/($E$4:$E679=$E680),$P$4:$P679)=0,AND($C680="C",$N680="LONG"),AND(C680="V",N680="SHORT")),0,S680+(M680*Q680)))),"")</f>
        <v/>
      </c>
      <c r="V680" s="49" t="str">
        <f t="shared" si="293"/>
        <v/>
      </c>
      <c r="W680" s="50" t="str">
        <f t="shared" si="287"/>
        <v/>
      </c>
      <c r="Y680" s="51" t="str">
        <f t="shared" si="274"/>
        <v/>
      </c>
      <c r="Z680" s="50" t="str">
        <f t="shared" si="281"/>
        <v/>
      </c>
      <c r="AA680" s="50" t="str">
        <f t="shared" si="272"/>
        <v/>
      </c>
      <c r="AB680" s="50" t="str">
        <f t="shared" si="275"/>
        <v/>
      </c>
      <c r="AC680" s="58" t="str">
        <f t="shared" si="276"/>
        <v/>
      </c>
      <c r="AD680" s="53" t="str">
        <f t="shared" si="273"/>
        <v/>
      </c>
      <c r="AE680" s="53" t="str">
        <f t="shared" si="277"/>
        <v/>
      </c>
      <c r="AF680" s="59" t="str">
        <f t="shared" si="278"/>
        <v/>
      </c>
      <c r="AG680" s="40" t="str">
        <f>C680&amp;COUNTIFS($C$3:C680,"V")</f>
        <v>0</v>
      </c>
      <c r="AH680" s="266" t="str">
        <f t="shared" si="270"/>
        <v/>
      </c>
      <c r="AI680" s="56" t="str">
        <f t="shared" si="282"/>
        <v/>
      </c>
      <c r="AJ680" s="265" t="str">
        <f t="shared" si="283"/>
        <v/>
      </c>
      <c r="AK680" s="267" t="str">
        <f t="shared" si="284"/>
        <v/>
      </c>
      <c r="AL680" s="267" t="str">
        <f t="shared" si="285"/>
        <v/>
      </c>
      <c r="AM680" s="40" t="str">
        <f t="shared" si="286"/>
        <v/>
      </c>
      <c r="AN680" s="267">
        <f t="shared" si="279"/>
        <v>0</v>
      </c>
      <c r="CE680" s="279"/>
    </row>
    <row r="681" spans="1:83" s="40" customFormat="1" ht="12.75">
      <c r="A681" s="227"/>
      <c r="B681" s="88"/>
      <c r="C681" s="89"/>
      <c r="D681" s="90"/>
      <c r="E681" s="89"/>
      <c r="F681" s="91"/>
      <c r="G681" s="304"/>
      <c r="H681" s="41"/>
      <c r="I681" s="42" t="str">
        <f t="shared" si="288"/>
        <v/>
      </c>
      <c r="J681" s="43" t="str">
        <f t="shared" si="271"/>
        <v/>
      </c>
      <c r="K681" s="44" t="str">
        <f>IF(J681="","",IF(COUNTIF($J$4:J681,J681)=0,"",(COUNTIF($J$4:J681,J681))))</f>
        <v/>
      </c>
      <c r="L681" s="44" t="str">
        <f>IF(K681="","",J681&amp;" _ "&amp;COUNTIF($J$4:J681,J681)&amp;"_"&amp;N681)</f>
        <v/>
      </c>
      <c r="M681" s="45" t="str">
        <f t="shared" si="289"/>
        <v/>
      </c>
      <c r="N681" s="44" t="str">
        <f t="shared" si="290"/>
        <v/>
      </c>
      <c r="O681" s="57" t="str">
        <f t="shared" si="291"/>
        <v/>
      </c>
      <c r="P681" s="48" t="str" cm="1">
        <f t="array" ref="P681">IFERROR(IF(C681="P",G681,IF($K681=1,$M681,$M681+LOOKUP(2,1/($J$4:$J680=J681),$P$4:$P680))),"")</f>
        <v/>
      </c>
      <c r="Q681" s="57" t="str" cm="1">
        <f t="array" ref="Q681">IFERROR(IF(OR(C681="P",C681="A",C681="R"),F681,IF($K681=1,F681,IF(LOOKUP(2,1/($J$4:$J680=$J681),$P$4:$P680)=0,$F681,IF(AND($C681="C",LOOKUP(2,1/($J$4:$J680=$J681),$P$4:$P680)&gt;0),(F681*G681+LOOKUP(2,1/($J$4:$J680=$J681),$P$4:$P680)*LOOKUP(2,1/($J$4:$J680=$J681),$Q$4:$Q680))/$P681,IF(AND($C681="C",LOOKUP(2,1/($J$4:$J680=$J681),$P$4:$P680)&lt;0),LOOKUP(2,1/($J$4:$J680=$J681),$Q$4:$Q680),IF(AND($C681="V",LOOKUP(2,1/($J$4:$J680=$J681),$P$4:$P680)&lt;0),((-1*(F681*G681))+LOOKUP(2,1/($J$4:$J680=$J681),$P$4:$P680)*LOOKUP(2,1/($J$4:$J680=$J681),$Q$4:$Q680))/$P681,IF(AND($C681="V",LOOKUP(2,1/($J$4:$J680=$J681),$P$4:$P680)&gt;0),LOOKUP(2,1/($J$4:$J680=$J681),$Q$4:$Q680),""))))))),"")</f>
        <v/>
      </c>
      <c r="R681" s="49" t="str">
        <f t="shared" si="294"/>
        <v/>
      </c>
      <c r="S681" s="49" t="str">
        <f t="shared" si="280"/>
        <v/>
      </c>
      <c r="T681" s="49" t="str">
        <f t="shared" si="292"/>
        <v/>
      </c>
      <c r="U681" s="49" t="str">
        <f>IFERROR(IF(C681="P",S681,IF(K681=1,0,IF(OR(LOOKUP(2,1/($E$4:$E680=$E681),$P$4:$P680)=0,AND($C681="C",$N681="LONG"),AND(C681="V",N681="SHORT")),0,S681+(M681*Q681)))),"")</f>
        <v/>
      </c>
      <c r="V681" s="49" t="str">
        <f t="shared" si="293"/>
        <v/>
      </c>
      <c r="W681" s="50" t="str">
        <f t="shared" si="287"/>
        <v/>
      </c>
      <c r="Y681" s="51" t="str">
        <f t="shared" si="274"/>
        <v/>
      </c>
      <c r="Z681" s="50" t="str">
        <f t="shared" si="281"/>
        <v/>
      </c>
      <c r="AA681" s="50" t="str">
        <f t="shared" si="272"/>
        <v/>
      </c>
      <c r="AB681" s="50" t="str">
        <f t="shared" si="275"/>
        <v/>
      </c>
      <c r="AC681" s="58" t="str">
        <f t="shared" si="276"/>
        <v/>
      </c>
      <c r="AD681" s="53" t="str">
        <f t="shared" si="273"/>
        <v/>
      </c>
      <c r="AE681" s="53" t="str">
        <f t="shared" si="277"/>
        <v/>
      </c>
      <c r="AF681" s="59" t="str">
        <f t="shared" si="278"/>
        <v/>
      </c>
      <c r="AG681" s="40" t="str">
        <f>C681&amp;COUNTIFS($C$3:C681,"V")</f>
        <v>0</v>
      </c>
      <c r="AH681" s="266" t="str">
        <f t="shared" si="270"/>
        <v/>
      </c>
      <c r="AI681" s="56" t="str">
        <f t="shared" si="282"/>
        <v/>
      </c>
      <c r="AJ681" s="265" t="str">
        <f t="shared" si="283"/>
        <v/>
      </c>
      <c r="AK681" s="267" t="str">
        <f t="shared" si="284"/>
        <v/>
      </c>
      <c r="AL681" s="267" t="str">
        <f t="shared" si="285"/>
        <v/>
      </c>
      <c r="AM681" s="40" t="str">
        <f t="shared" si="286"/>
        <v/>
      </c>
      <c r="AN681" s="267">
        <f t="shared" si="279"/>
        <v>0</v>
      </c>
      <c r="CE681" s="279"/>
    </row>
    <row r="682" spans="1:83" s="40" customFormat="1" ht="12.75">
      <c r="A682" s="227"/>
      <c r="B682" s="88"/>
      <c r="C682" s="89"/>
      <c r="D682" s="90"/>
      <c r="E682" s="89"/>
      <c r="F682" s="91"/>
      <c r="G682" s="304"/>
      <c r="H682" s="41"/>
      <c r="I682" s="42" t="str">
        <f t="shared" si="288"/>
        <v/>
      </c>
      <c r="J682" s="43" t="str">
        <f t="shared" si="271"/>
        <v/>
      </c>
      <c r="K682" s="44" t="str">
        <f>IF(J682="","",IF(COUNTIF($J$4:J682,J682)=0,"",(COUNTIF($J$4:J682,J682))))</f>
        <v/>
      </c>
      <c r="L682" s="44" t="str">
        <f>IF(K682="","",J682&amp;" _ "&amp;COUNTIF($J$4:J682,J682)&amp;"_"&amp;N682)</f>
        <v/>
      </c>
      <c r="M682" s="45" t="str">
        <f t="shared" si="289"/>
        <v/>
      </c>
      <c r="N682" s="44" t="str">
        <f t="shared" si="290"/>
        <v/>
      </c>
      <c r="O682" s="57" t="str">
        <f t="shared" si="291"/>
        <v/>
      </c>
      <c r="P682" s="48" t="str" cm="1">
        <f t="array" ref="P682">IFERROR(IF(C682="P",G682,IF($K682=1,$M682,$M682+LOOKUP(2,1/($J$4:$J681=J682),$P$4:$P681))),"")</f>
        <v/>
      </c>
      <c r="Q682" s="57" t="str" cm="1">
        <f t="array" ref="Q682">IFERROR(IF(OR(C682="P",C682="A",C682="R"),F682,IF($K682=1,F682,IF(LOOKUP(2,1/($J$4:$J681=$J682),$P$4:$P681)=0,$F682,IF(AND($C682="C",LOOKUP(2,1/($J$4:$J681=$J682),$P$4:$P681)&gt;0),(F682*G682+LOOKUP(2,1/($J$4:$J681=$J682),$P$4:$P681)*LOOKUP(2,1/($J$4:$J681=$J682),$Q$4:$Q681))/$P682,IF(AND($C682="C",LOOKUP(2,1/($J$4:$J681=$J682),$P$4:$P681)&lt;0),LOOKUP(2,1/($J$4:$J681=$J682),$Q$4:$Q681),IF(AND($C682="V",LOOKUP(2,1/($J$4:$J681=$J682),$P$4:$P681)&lt;0),((-1*(F682*G682))+LOOKUP(2,1/($J$4:$J681=$J682),$P$4:$P681)*LOOKUP(2,1/($J$4:$J681=$J682),$Q$4:$Q681))/$P682,IF(AND($C682="V",LOOKUP(2,1/($J$4:$J681=$J682),$P$4:$P681)&gt;0),LOOKUP(2,1/($J$4:$J681=$J682),$Q$4:$Q681),""))))))),"")</f>
        <v/>
      </c>
      <c r="R682" s="49" t="str">
        <f t="shared" si="294"/>
        <v/>
      </c>
      <c r="S682" s="49" t="str">
        <f t="shared" si="280"/>
        <v/>
      </c>
      <c r="T682" s="49" t="str">
        <f t="shared" si="292"/>
        <v/>
      </c>
      <c r="U682" s="49" t="str">
        <f>IFERROR(IF(C682="P",S682,IF(K682=1,0,IF(OR(LOOKUP(2,1/($E$4:$E681=$E682),$P$4:$P681)=0,AND($C682="C",$N682="LONG"),AND(C682="V",N682="SHORT")),0,S682+(M682*Q682)))),"")</f>
        <v/>
      </c>
      <c r="V682" s="49" t="str">
        <f t="shared" si="293"/>
        <v/>
      </c>
      <c r="W682" s="50" t="str">
        <f t="shared" si="287"/>
        <v/>
      </c>
      <c r="Y682" s="51" t="str">
        <f t="shared" si="274"/>
        <v/>
      </c>
      <c r="Z682" s="50" t="str">
        <f t="shared" si="281"/>
        <v/>
      </c>
      <c r="AA682" s="50" t="str">
        <f t="shared" si="272"/>
        <v/>
      </c>
      <c r="AB682" s="50" t="str">
        <f t="shared" si="275"/>
        <v/>
      </c>
      <c r="AC682" s="58" t="str">
        <f t="shared" si="276"/>
        <v/>
      </c>
      <c r="AD682" s="53" t="str">
        <f t="shared" si="273"/>
        <v/>
      </c>
      <c r="AE682" s="53" t="str">
        <f t="shared" si="277"/>
        <v/>
      </c>
      <c r="AF682" s="59" t="str">
        <f t="shared" si="278"/>
        <v/>
      </c>
      <c r="AG682" s="40" t="str">
        <f>C682&amp;COUNTIFS($C$3:C682,"V")</f>
        <v>0</v>
      </c>
      <c r="AH682" s="266" t="str">
        <f t="shared" si="270"/>
        <v/>
      </c>
      <c r="AI682" s="56" t="str">
        <f t="shared" si="282"/>
        <v/>
      </c>
      <c r="AJ682" s="265" t="str">
        <f t="shared" si="283"/>
        <v/>
      </c>
      <c r="AK682" s="267" t="str">
        <f t="shared" si="284"/>
        <v/>
      </c>
      <c r="AL682" s="267" t="str">
        <f t="shared" si="285"/>
        <v/>
      </c>
      <c r="AM682" s="40" t="str">
        <f t="shared" si="286"/>
        <v/>
      </c>
      <c r="AN682" s="267">
        <f t="shared" si="279"/>
        <v>0</v>
      </c>
      <c r="CE682" s="279"/>
    </row>
    <row r="683" spans="1:83" s="40" customFormat="1" ht="12.75">
      <c r="A683" s="227"/>
      <c r="B683" s="88"/>
      <c r="C683" s="89"/>
      <c r="D683" s="90"/>
      <c r="E683" s="89"/>
      <c r="F683" s="91"/>
      <c r="G683" s="304"/>
      <c r="H683" s="41"/>
      <c r="I683" s="42" t="str">
        <f t="shared" si="288"/>
        <v/>
      </c>
      <c r="J683" s="43" t="str">
        <f t="shared" si="271"/>
        <v/>
      </c>
      <c r="K683" s="44" t="str">
        <f>IF(J683="","",IF(COUNTIF($J$4:J683,J683)=0,"",(COUNTIF($J$4:J683,J683))))</f>
        <v/>
      </c>
      <c r="L683" s="44" t="str">
        <f>IF(K683="","",J683&amp;" _ "&amp;COUNTIF($J$4:J683,J683)&amp;"_"&amp;N683)</f>
        <v/>
      </c>
      <c r="M683" s="45" t="str">
        <f t="shared" si="289"/>
        <v/>
      </c>
      <c r="N683" s="44" t="str">
        <f t="shared" si="290"/>
        <v/>
      </c>
      <c r="O683" s="57" t="str">
        <f t="shared" si="291"/>
        <v/>
      </c>
      <c r="P683" s="48" t="str" cm="1">
        <f t="array" ref="P683">IFERROR(IF(C683="P",G683,IF($K683=1,$M683,$M683+LOOKUP(2,1/($J$4:$J682=J683),$P$4:$P682))),"")</f>
        <v/>
      </c>
      <c r="Q683" s="57" t="str" cm="1">
        <f t="array" ref="Q683">IFERROR(IF(OR(C683="P",C683="A",C683="R"),F683,IF($K683=1,F683,IF(LOOKUP(2,1/($J$4:$J682=$J683),$P$4:$P682)=0,$F683,IF(AND($C683="C",LOOKUP(2,1/($J$4:$J682=$J683),$P$4:$P682)&gt;0),(F683*G683+LOOKUP(2,1/($J$4:$J682=$J683),$P$4:$P682)*LOOKUP(2,1/($J$4:$J682=$J683),$Q$4:$Q682))/$P683,IF(AND($C683="C",LOOKUP(2,1/($J$4:$J682=$J683),$P$4:$P682)&lt;0),LOOKUP(2,1/($J$4:$J682=$J683),$Q$4:$Q682),IF(AND($C683="V",LOOKUP(2,1/($J$4:$J682=$J683),$P$4:$P682)&lt;0),((-1*(F683*G683))+LOOKUP(2,1/($J$4:$J682=$J683),$P$4:$P682)*LOOKUP(2,1/($J$4:$J682=$J683),$Q$4:$Q682))/$P683,IF(AND($C683="V",LOOKUP(2,1/($J$4:$J682=$J683),$P$4:$P682)&gt;0),LOOKUP(2,1/($J$4:$J682=$J683),$Q$4:$Q682),""))))))),"")</f>
        <v/>
      </c>
      <c r="R683" s="49" t="str">
        <f t="shared" si="294"/>
        <v/>
      </c>
      <c r="S683" s="49" t="str">
        <f t="shared" si="280"/>
        <v/>
      </c>
      <c r="T683" s="49" t="str">
        <f t="shared" si="292"/>
        <v/>
      </c>
      <c r="U683" s="49" t="str">
        <f>IFERROR(IF(C683="P",S683,IF(K683=1,0,IF(OR(LOOKUP(2,1/($E$4:$E682=$E683),$P$4:$P682)=0,AND($C683="C",$N683="LONG"),AND(C683="V",N683="SHORT")),0,S683+(M683*Q683)))),"")</f>
        <v/>
      </c>
      <c r="V683" s="49" t="str">
        <f t="shared" si="293"/>
        <v/>
      </c>
      <c r="W683" s="50" t="str">
        <f t="shared" si="287"/>
        <v/>
      </c>
      <c r="Y683" s="51" t="str">
        <f t="shared" si="274"/>
        <v/>
      </c>
      <c r="Z683" s="50" t="str">
        <f t="shared" si="281"/>
        <v/>
      </c>
      <c r="AA683" s="50" t="str">
        <f t="shared" si="272"/>
        <v/>
      </c>
      <c r="AB683" s="50" t="str">
        <f t="shared" si="275"/>
        <v/>
      </c>
      <c r="AC683" s="58" t="str">
        <f t="shared" si="276"/>
        <v/>
      </c>
      <c r="AD683" s="53" t="str">
        <f t="shared" si="273"/>
        <v/>
      </c>
      <c r="AE683" s="53" t="str">
        <f t="shared" si="277"/>
        <v/>
      </c>
      <c r="AF683" s="59" t="str">
        <f t="shared" si="278"/>
        <v/>
      </c>
      <c r="AG683" s="40" t="str">
        <f>C683&amp;COUNTIFS($C$3:C683,"V")</f>
        <v>0</v>
      </c>
      <c r="AH683" s="266" t="str">
        <f t="shared" si="270"/>
        <v/>
      </c>
      <c r="AI683" s="56" t="str">
        <f t="shared" si="282"/>
        <v/>
      </c>
      <c r="AJ683" s="265" t="str">
        <f t="shared" si="283"/>
        <v/>
      </c>
      <c r="AK683" s="267" t="str">
        <f t="shared" si="284"/>
        <v/>
      </c>
      <c r="AL683" s="267" t="str">
        <f t="shared" si="285"/>
        <v/>
      </c>
      <c r="AM683" s="40" t="str">
        <f t="shared" si="286"/>
        <v/>
      </c>
      <c r="AN683" s="267">
        <f t="shared" si="279"/>
        <v>0</v>
      </c>
      <c r="CE683" s="279"/>
    </row>
    <row r="684" spans="1:83" s="40" customFormat="1" ht="12.75">
      <c r="A684" s="227"/>
      <c r="B684" s="88"/>
      <c r="C684" s="89"/>
      <c r="D684" s="90"/>
      <c r="E684" s="89"/>
      <c r="F684" s="91"/>
      <c r="G684" s="304"/>
      <c r="H684" s="41"/>
      <c r="I684" s="42" t="str">
        <f t="shared" si="288"/>
        <v/>
      </c>
      <c r="J684" s="43" t="str">
        <f t="shared" si="271"/>
        <v/>
      </c>
      <c r="K684" s="44" t="str">
        <f>IF(J684="","",IF(COUNTIF($J$4:J684,J684)=0,"",(COUNTIF($J$4:J684,J684))))</f>
        <v/>
      </c>
      <c r="L684" s="44" t="str">
        <f>IF(K684="","",J684&amp;" _ "&amp;COUNTIF($J$4:J684,J684)&amp;"_"&amp;N684)</f>
        <v/>
      </c>
      <c r="M684" s="45" t="str">
        <f t="shared" si="289"/>
        <v/>
      </c>
      <c r="N684" s="44" t="str">
        <f t="shared" si="290"/>
        <v/>
      </c>
      <c r="O684" s="57" t="str">
        <f t="shared" si="291"/>
        <v/>
      </c>
      <c r="P684" s="48" t="str" cm="1">
        <f t="array" ref="P684">IFERROR(IF(C684="P",G684,IF($K684=1,$M684,$M684+LOOKUP(2,1/($J$4:$J683=J684),$P$4:$P683))),"")</f>
        <v/>
      </c>
      <c r="Q684" s="57" t="str" cm="1">
        <f t="array" ref="Q684">IFERROR(IF(OR(C684="P",C684="A",C684="R"),F684,IF($K684=1,F684,IF(LOOKUP(2,1/($J$4:$J683=$J684),$P$4:$P683)=0,$F684,IF(AND($C684="C",LOOKUP(2,1/($J$4:$J683=$J684),$P$4:$P683)&gt;0),(F684*G684+LOOKUP(2,1/($J$4:$J683=$J684),$P$4:$P683)*LOOKUP(2,1/($J$4:$J683=$J684),$Q$4:$Q683))/$P684,IF(AND($C684="C",LOOKUP(2,1/($J$4:$J683=$J684),$P$4:$P683)&lt;0),LOOKUP(2,1/($J$4:$J683=$J684),$Q$4:$Q683),IF(AND($C684="V",LOOKUP(2,1/($J$4:$J683=$J684),$P$4:$P683)&lt;0),((-1*(F684*G684))+LOOKUP(2,1/($J$4:$J683=$J684),$P$4:$P683)*LOOKUP(2,1/($J$4:$J683=$J684),$Q$4:$Q683))/$P684,IF(AND($C684="V",LOOKUP(2,1/($J$4:$J683=$J684),$P$4:$P683)&gt;0),LOOKUP(2,1/($J$4:$J683=$J684),$Q$4:$Q683),""))))))),"")</f>
        <v/>
      </c>
      <c r="R684" s="49" t="str">
        <f t="shared" si="294"/>
        <v/>
      </c>
      <c r="S684" s="49" t="str">
        <f t="shared" si="280"/>
        <v/>
      </c>
      <c r="T684" s="49" t="str">
        <f t="shared" si="292"/>
        <v/>
      </c>
      <c r="U684" s="49" t="str">
        <f>IFERROR(IF(C684="P",S684,IF(K684=1,0,IF(OR(LOOKUP(2,1/($E$4:$E683=$E684),$P$4:$P683)=0,AND($C684="C",$N684="LONG"),AND(C684="V",N684="SHORT")),0,S684+(M684*Q684)))),"")</f>
        <v/>
      </c>
      <c r="V684" s="49" t="str">
        <f t="shared" si="293"/>
        <v/>
      </c>
      <c r="W684" s="50" t="str">
        <f t="shared" si="287"/>
        <v/>
      </c>
      <c r="Y684" s="51" t="str">
        <f t="shared" si="274"/>
        <v/>
      </c>
      <c r="Z684" s="50" t="str">
        <f t="shared" si="281"/>
        <v/>
      </c>
      <c r="AA684" s="50" t="str">
        <f t="shared" si="272"/>
        <v/>
      </c>
      <c r="AB684" s="50" t="str">
        <f t="shared" si="275"/>
        <v/>
      </c>
      <c r="AC684" s="58" t="str">
        <f t="shared" si="276"/>
        <v/>
      </c>
      <c r="AD684" s="53" t="str">
        <f t="shared" si="273"/>
        <v/>
      </c>
      <c r="AE684" s="53" t="str">
        <f t="shared" si="277"/>
        <v/>
      </c>
      <c r="AF684" s="59" t="str">
        <f t="shared" si="278"/>
        <v/>
      </c>
      <c r="AG684" s="40" t="str">
        <f>C684&amp;COUNTIFS($C$3:C684,"V")</f>
        <v>0</v>
      </c>
      <c r="AH684" s="266" t="str">
        <f t="shared" si="270"/>
        <v/>
      </c>
      <c r="AI684" s="56" t="str">
        <f t="shared" si="282"/>
        <v/>
      </c>
      <c r="AJ684" s="265" t="str">
        <f t="shared" si="283"/>
        <v/>
      </c>
      <c r="AK684" s="267" t="str">
        <f t="shared" si="284"/>
        <v/>
      </c>
      <c r="AL684" s="267" t="str">
        <f t="shared" si="285"/>
        <v/>
      </c>
      <c r="AM684" s="40" t="str">
        <f t="shared" si="286"/>
        <v/>
      </c>
      <c r="AN684" s="267">
        <f t="shared" si="279"/>
        <v>0</v>
      </c>
      <c r="CE684" s="279"/>
    </row>
    <row r="685" spans="1:83" s="40" customFormat="1" ht="12.75">
      <c r="A685" s="227"/>
      <c r="B685" s="88"/>
      <c r="C685" s="89"/>
      <c r="D685" s="90"/>
      <c r="E685" s="89"/>
      <c r="F685" s="91"/>
      <c r="G685" s="304"/>
      <c r="H685" s="41"/>
      <c r="I685" s="42" t="str">
        <f t="shared" si="288"/>
        <v/>
      </c>
      <c r="J685" s="43" t="str">
        <f t="shared" si="271"/>
        <v/>
      </c>
      <c r="K685" s="44" t="str">
        <f>IF(J685="","",IF(COUNTIF($J$4:J685,J685)=0,"",(COUNTIF($J$4:J685,J685))))</f>
        <v/>
      </c>
      <c r="L685" s="44" t="str">
        <f>IF(K685="","",J685&amp;" _ "&amp;COUNTIF($J$4:J685,J685)&amp;"_"&amp;N685)</f>
        <v/>
      </c>
      <c r="M685" s="45" t="str">
        <f t="shared" si="289"/>
        <v/>
      </c>
      <c r="N685" s="44" t="str">
        <f t="shared" si="290"/>
        <v/>
      </c>
      <c r="O685" s="57" t="str">
        <f t="shared" si="291"/>
        <v/>
      </c>
      <c r="P685" s="48" t="str" cm="1">
        <f t="array" ref="P685">IFERROR(IF(C685="P",G685,IF($K685=1,$M685,$M685+LOOKUP(2,1/($J$4:$J684=J685),$P$4:$P684))),"")</f>
        <v/>
      </c>
      <c r="Q685" s="57" t="str" cm="1">
        <f t="array" ref="Q685">IFERROR(IF(OR(C685="P",C685="A",C685="R"),F685,IF($K685=1,F685,IF(LOOKUP(2,1/($J$4:$J684=$J685),$P$4:$P684)=0,$F685,IF(AND($C685="C",LOOKUP(2,1/($J$4:$J684=$J685),$P$4:$P684)&gt;0),(F685*G685+LOOKUP(2,1/($J$4:$J684=$J685),$P$4:$P684)*LOOKUP(2,1/($J$4:$J684=$J685),$Q$4:$Q684))/$P685,IF(AND($C685="C",LOOKUP(2,1/($J$4:$J684=$J685),$P$4:$P684)&lt;0),LOOKUP(2,1/($J$4:$J684=$J685),$Q$4:$Q684),IF(AND($C685="V",LOOKUP(2,1/($J$4:$J684=$J685),$P$4:$P684)&lt;0),((-1*(F685*G685))+LOOKUP(2,1/($J$4:$J684=$J685),$P$4:$P684)*LOOKUP(2,1/($J$4:$J684=$J685),$Q$4:$Q684))/$P685,IF(AND($C685="V",LOOKUP(2,1/($J$4:$J684=$J685),$P$4:$P684)&gt;0),LOOKUP(2,1/($J$4:$J684=$J685),$Q$4:$Q684),""))))))),"")</f>
        <v/>
      </c>
      <c r="R685" s="49" t="str">
        <f t="shared" si="294"/>
        <v/>
      </c>
      <c r="S685" s="49" t="str">
        <f t="shared" si="280"/>
        <v/>
      </c>
      <c r="T685" s="49" t="str">
        <f t="shared" si="292"/>
        <v/>
      </c>
      <c r="U685" s="49" t="str">
        <f>IFERROR(IF(C685="P",S685,IF(K685=1,0,IF(OR(LOOKUP(2,1/($E$4:$E684=$E685),$P$4:$P684)=0,AND($C685="C",$N685="LONG"),AND(C685="V",N685="SHORT")),0,S685+(M685*Q685)))),"")</f>
        <v/>
      </c>
      <c r="V685" s="49" t="str">
        <f t="shared" si="293"/>
        <v/>
      </c>
      <c r="W685" s="50" t="str">
        <f t="shared" si="287"/>
        <v/>
      </c>
      <c r="Y685" s="51" t="str">
        <f t="shared" si="274"/>
        <v/>
      </c>
      <c r="Z685" s="50" t="str">
        <f t="shared" si="281"/>
        <v/>
      </c>
      <c r="AA685" s="50" t="str">
        <f t="shared" si="272"/>
        <v/>
      </c>
      <c r="AB685" s="50" t="str">
        <f t="shared" si="275"/>
        <v/>
      </c>
      <c r="AC685" s="58" t="str">
        <f t="shared" si="276"/>
        <v/>
      </c>
      <c r="AD685" s="53" t="str">
        <f t="shared" si="273"/>
        <v/>
      </c>
      <c r="AE685" s="53" t="str">
        <f t="shared" si="277"/>
        <v/>
      </c>
      <c r="AF685" s="59" t="str">
        <f t="shared" si="278"/>
        <v/>
      </c>
      <c r="AG685" s="40" t="str">
        <f>C685&amp;COUNTIFS($C$3:C685,"V")</f>
        <v>0</v>
      </c>
      <c r="AH685" s="266" t="str">
        <f t="shared" ref="AH685:AH748" si="295">IF(B685="","",B685)</f>
        <v/>
      </c>
      <c r="AI685" s="56" t="str">
        <f t="shared" si="282"/>
        <v/>
      </c>
      <c r="AJ685" s="265" t="str">
        <f t="shared" si="283"/>
        <v/>
      </c>
      <c r="AK685" s="267" t="str">
        <f t="shared" si="284"/>
        <v/>
      </c>
      <c r="AL685" s="267" t="str">
        <f t="shared" si="285"/>
        <v/>
      </c>
      <c r="AM685" s="40" t="str">
        <f t="shared" si="286"/>
        <v/>
      </c>
      <c r="AN685" s="267">
        <f t="shared" si="279"/>
        <v>0</v>
      </c>
      <c r="CE685" s="279"/>
    </row>
    <row r="686" spans="1:83" s="40" customFormat="1" ht="12.75">
      <c r="A686" s="227"/>
      <c r="B686" s="88"/>
      <c r="C686" s="89"/>
      <c r="D686" s="90"/>
      <c r="E686" s="89"/>
      <c r="F686" s="91"/>
      <c r="G686" s="304"/>
      <c r="H686" s="41"/>
      <c r="I686" s="42" t="str">
        <f t="shared" si="288"/>
        <v/>
      </c>
      <c r="J686" s="43" t="str">
        <f t="shared" si="271"/>
        <v/>
      </c>
      <c r="K686" s="44" t="str">
        <f>IF(J686="","",IF(COUNTIF($J$4:J686,J686)=0,"",(COUNTIF($J$4:J686,J686))))</f>
        <v/>
      </c>
      <c r="L686" s="44" t="str">
        <f>IF(K686="","",J686&amp;" _ "&amp;COUNTIF($J$4:J686,J686)&amp;"_"&amp;N686)</f>
        <v/>
      </c>
      <c r="M686" s="45" t="str">
        <f t="shared" si="289"/>
        <v/>
      </c>
      <c r="N686" s="44" t="str">
        <f t="shared" si="290"/>
        <v/>
      </c>
      <c r="O686" s="57" t="str">
        <f t="shared" si="291"/>
        <v/>
      </c>
      <c r="P686" s="48" t="str" cm="1">
        <f t="array" ref="P686">IFERROR(IF(C686="P",G686,IF($K686=1,$M686,$M686+LOOKUP(2,1/($J$4:$J685=J686),$P$4:$P685))),"")</f>
        <v/>
      </c>
      <c r="Q686" s="57" t="str" cm="1">
        <f t="array" ref="Q686">IFERROR(IF(OR(C686="P",C686="A",C686="R"),F686,IF($K686=1,F686,IF(LOOKUP(2,1/($J$4:$J685=$J686),$P$4:$P685)=0,$F686,IF(AND($C686="C",LOOKUP(2,1/($J$4:$J685=$J686),$P$4:$P685)&gt;0),(F686*G686+LOOKUP(2,1/($J$4:$J685=$J686),$P$4:$P685)*LOOKUP(2,1/($J$4:$J685=$J686),$Q$4:$Q685))/$P686,IF(AND($C686="C",LOOKUP(2,1/($J$4:$J685=$J686),$P$4:$P685)&lt;0),LOOKUP(2,1/($J$4:$J685=$J686),$Q$4:$Q685),IF(AND($C686="V",LOOKUP(2,1/($J$4:$J685=$J686),$P$4:$P685)&lt;0),((-1*(F686*G686))+LOOKUP(2,1/($J$4:$J685=$J686),$P$4:$P685)*LOOKUP(2,1/($J$4:$J685=$J686),$Q$4:$Q685))/$P686,IF(AND($C686="V",LOOKUP(2,1/($J$4:$J685=$J686),$P$4:$P685)&gt;0),LOOKUP(2,1/($J$4:$J685=$J686),$Q$4:$Q685),""))))))),"")</f>
        <v/>
      </c>
      <c r="R686" s="49" t="str">
        <f t="shared" si="294"/>
        <v/>
      </c>
      <c r="S686" s="49" t="str">
        <f t="shared" si="280"/>
        <v/>
      </c>
      <c r="T686" s="49" t="str">
        <f t="shared" si="292"/>
        <v/>
      </c>
      <c r="U686" s="49" t="str">
        <f>IFERROR(IF(C686="P",S686,IF(K686=1,0,IF(OR(LOOKUP(2,1/($E$4:$E685=$E686),$P$4:$P685)=0,AND($C686="C",$N686="LONG"),AND(C686="V",N686="SHORT")),0,S686+(M686*Q686)))),"")</f>
        <v/>
      </c>
      <c r="V686" s="49" t="str">
        <f t="shared" si="293"/>
        <v/>
      </c>
      <c r="W686" s="50" t="str">
        <f t="shared" si="287"/>
        <v/>
      </c>
      <c r="Y686" s="51" t="str">
        <f t="shared" si="274"/>
        <v/>
      </c>
      <c r="Z686" s="50" t="str">
        <f t="shared" si="281"/>
        <v/>
      </c>
      <c r="AA686" s="50" t="str">
        <f t="shared" si="272"/>
        <v/>
      </c>
      <c r="AB686" s="50" t="str">
        <f t="shared" si="275"/>
        <v/>
      </c>
      <c r="AC686" s="58" t="str">
        <f t="shared" si="276"/>
        <v/>
      </c>
      <c r="AD686" s="53" t="str">
        <f t="shared" si="273"/>
        <v/>
      </c>
      <c r="AE686" s="53" t="str">
        <f t="shared" si="277"/>
        <v/>
      </c>
      <c r="AF686" s="59" t="str">
        <f t="shared" si="278"/>
        <v/>
      </c>
      <c r="AG686" s="40" t="str">
        <f>C686&amp;COUNTIFS($C$3:C686,"V")</f>
        <v>0</v>
      </c>
      <c r="AH686" s="266" t="str">
        <f t="shared" si="295"/>
        <v/>
      </c>
      <c r="AI686" s="56" t="str">
        <f t="shared" si="282"/>
        <v/>
      </c>
      <c r="AJ686" s="265" t="str">
        <f t="shared" si="283"/>
        <v/>
      </c>
      <c r="AK686" s="267" t="str">
        <f t="shared" si="284"/>
        <v/>
      </c>
      <c r="AL686" s="267" t="str">
        <f t="shared" si="285"/>
        <v/>
      </c>
      <c r="AM686" s="40" t="str">
        <f t="shared" si="286"/>
        <v/>
      </c>
      <c r="AN686" s="267">
        <f t="shared" si="279"/>
        <v>0</v>
      </c>
      <c r="CE686" s="279"/>
    </row>
    <row r="687" spans="1:83" s="40" customFormat="1" ht="12.75">
      <c r="A687" s="227"/>
      <c r="B687" s="88"/>
      <c r="C687" s="89"/>
      <c r="D687" s="90"/>
      <c r="E687" s="89"/>
      <c r="F687" s="91"/>
      <c r="G687" s="304"/>
      <c r="H687" s="41"/>
      <c r="I687" s="42" t="str">
        <f t="shared" si="288"/>
        <v/>
      </c>
      <c r="J687" s="43" t="str">
        <f t="shared" si="271"/>
        <v/>
      </c>
      <c r="K687" s="44" t="str">
        <f>IF(J687="","",IF(COUNTIF($J$4:J687,J687)=0,"",(COUNTIF($J$4:J687,J687))))</f>
        <v/>
      </c>
      <c r="L687" s="44" t="str">
        <f>IF(K687="","",J687&amp;" _ "&amp;COUNTIF($J$4:J687,J687)&amp;"_"&amp;N687)</f>
        <v/>
      </c>
      <c r="M687" s="45" t="str">
        <f t="shared" si="289"/>
        <v/>
      </c>
      <c r="N687" s="44" t="str">
        <f t="shared" si="290"/>
        <v/>
      </c>
      <c r="O687" s="57" t="str">
        <f t="shared" si="291"/>
        <v/>
      </c>
      <c r="P687" s="48" t="str" cm="1">
        <f t="array" ref="P687">IFERROR(IF(C687="P",G687,IF($K687=1,$M687,$M687+LOOKUP(2,1/($J$4:$J686=J687),$P$4:$P686))),"")</f>
        <v/>
      </c>
      <c r="Q687" s="57" t="str" cm="1">
        <f t="array" ref="Q687">IFERROR(IF(OR(C687="P",C687="A",C687="R"),F687,IF($K687=1,F687,IF(LOOKUP(2,1/($J$4:$J686=$J687),$P$4:$P686)=0,$F687,IF(AND($C687="C",LOOKUP(2,1/($J$4:$J686=$J687),$P$4:$P686)&gt;0),(F687*G687+LOOKUP(2,1/($J$4:$J686=$J687),$P$4:$P686)*LOOKUP(2,1/($J$4:$J686=$J687),$Q$4:$Q686))/$P687,IF(AND($C687="C",LOOKUP(2,1/($J$4:$J686=$J687),$P$4:$P686)&lt;0),LOOKUP(2,1/($J$4:$J686=$J687),$Q$4:$Q686),IF(AND($C687="V",LOOKUP(2,1/($J$4:$J686=$J687),$P$4:$P686)&lt;0),((-1*(F687*G687))+LOOKUP(2,1/($J$4:$J686=$J687),$P$4:$P686)*LOOKUP(2,1/($J$4:$J686=$J687),$Q$4:$Q686))/$P687,IF(AND($C687="V",LOOKUP(2,1/($J$4:$J686=$J687),$P$4:$P686)&gt;0),LOOKUP(2,1/($J$4:$J686=$J687),$Q$4:$Q686),""))))))),"")</f>
        <v/>
      </c>
      <c r="R687" s="49" t="str">
        <f t="shared" si="294"/>
        <v/>
      </c>
      <c r="S687" s="49" t="str">
        <f t="shared" si="280"/>
        <v/>
      </c>
      <c r="T687" s="49" t="str">
        <f t="shared" si="292"/>
        <v/>
      </c>
      <c r="U687" s="49" t="str">
        <f>IFERROR(IF(C687="P",S687,IF(K687=1,0,IF(OR(LOOKUP(2,1/($E$4:$E686=$E687),$P$4:$P686)=0,AND($C687="C",$N687="LONG"),AND(C687="V",N687="SHORT")),0,S687+(M687*Q687)))),"")</f>
        <v/>
      </c>
      <c r="V687" s="49" t="str">
        <f t="shared" si="293"/>
        <v/>
      </c>
      <c r="W687" s="50" t="str">
        <f t="shared" si="287"/>
        <v/>
      </c>
      <c r="Y687" s="51" t="str">
        <f t="shared" si="274"/>
        <v/>
      </c>
      <c r="Z687" s="50" t="str">
        <f t="shared" si="281"/>
        <v/>
      </c>
      <c r="AA687" s="50" t="str">
        <f t="shared" si="272"/>
        <v/>
      </c>
      <c r="AB687" s="50" t="str">
        <f t="shared" si="275"/>
        <v/>
      </c>
      <c r="AC687" s="58" t="str">
        <f t="shared" si="276"/>
        <v/>
      </c>
      <c r="AD687" s="53" t="str">
        <f t="shared" si="273"/>
        <v/>
      </c>
      <c r="AE687" s="53" t="str">
        <f t="shared" si="277"/>
        <v/>
      </c>
      <c r="AF687" s="59" t="str">
        <f t="shared" si="278"/>
        <v/>
      </c>
      <c r="AG687" s="40" t="str">
        <f>C687&amp;COUNTIFS($C$3:C687,"V")</f>
        <v>0</v>
      </c>
      <c r="AH687" s="266" t="str">
        <f t="shared" si="295"/>
        <v/>
      </c>
      <c r="AI687" s="56" t="str">
        <f t="shared" si="282"/>
        <v/>
      </c>
      <c r="AJ687" s="265" t="str">
        <f t="shared" si="283"/>
        <v/>
      </c>
      <c r="AK687" s="267" t="str">
        <f t="shared" si="284"/>
        <v/>
      </c>
      <c r="AL687" s="267" t="str">
        <f t="shared" si="285"/>
        <v/>
      </c>
      <c r="AM687" s="40" t="str">
        <f t="shared" si="286"/>
        <v/>
      </c>
      <c r="AN687" s="267">
        <f t="shared" si="279"/>
        <v>0</v>
      </c>
      <c r="CE687" s="279"/>
    </row>
    <row r="688" spans="1:83" s="40" customFormat="1" ht="12.75">
      <c r="A688" s="227"/>
      <c r="B688" s="88"/>
      <c r="C688" s="89"/>
      <c r="D688" s="90"/>
      <c r="E688" s="89"/>
      <c r="F688" s="91"/>
      <c r="G688" s="304"/>
      <c r="H688" s="41"/>
      <c r="I688" s="42" t="str">
        <f t="shared" si="288"/>
        <v/>
      </c>
      <c r="J688" s="43" t="str">
        <f t="shared" si="271"/>
        <v/>
      </c>
      <c r="K688" s="44" t="str">
        <f>IF(J688="","",IF(COUNTIF($J$4:J688,J688)=0,"",(COUNTIF($J$4:J688,J688))))</f>
        <v/>
      </c>
      <c r="L688" s="44" t="str">
        <f>IF(K688="","",J688&amp;" _ "&amp;COUNTIF($J$4:J688,J688)&amp;"_"&amp;N688)</f>
        <v/>
      </c>
      <c r="M688" s="45" t="str">
        <f t="shared" si="289"/>
        <v/>
      </c>
      <c r="N688" s="44" t="str">
        <f t="shared" si="290"/>
        <v/>
      </c>
      <c r="O688" s="57" t="str">
        <f t="shared" si="291"/>
        <v/>
      </c>
      <c r="P688" s="48" t="str" cm="1">
        <f t="array" ref="P688">IFERROR(IF(C688="P",G688,IF($K688=1,$M688,$M688+LOOKUP(2,1/($J$4:$J687=J688),$P$4:$P687))),"")</f>
        <v/>
      </c>
      <c r="Q688" s="57" t="str" cm="1">
        <f t="array" ref="Q688">IFERROR(IF(OR(C688="P",C688="A",C688="R"),F688,IF($K688=1,F688,IF(LOOKUP(2,1/($J$4:$J687=$J688),$P$4:$P687)=0,$F688,IF(AND($C688="C",LOOKUP(2,1/($J$4:$J687=$J688),$P$4:$P687)&gt;0),(F688*G688+LOOKUP(2,1/($J$4:$J687=$J688),$P$4:$P687)*LOOKUP(2,1/($J$4:$J687=$J688),$Q$4:$Q687))/$P688,IF(AND($C688="C",LOOKUP(2,1/($J$4:$J687=$J688),$P$4:$P687)&lt;0),LOOKUP(2,1/($J$4:$J687=$J688),$Q$4:$Q687),IF(AND($C688="V",LOOKUP(2,1/($J$4:$J687=$J688),$P$4:$P687)&lt;0),((-1*(F688*G688))+LOOKUP(2,1/($J$4:$J687=$J688),$P$4:$P687)*LOOKUP(2,1/($J$4:$J687=$J688),$Q$4:$Q687))/$P688,IF(AND($C688="V",LOOKUP(2,1/($J$4:$J687=$J688),$P$4:$P687)&gt;0),LOOKUP(2,1/($J$4:$J687=$J688),$Q$4:$Q687),""))))))),"")</f>
        <v/>
      </c>
      <c r="R688" s="49" t="str">
        <f t="shared" si="294"/>
        <v/>
      </c>
      <c r="S688" s="49" t="str">
        <f t="shared" si="280"/>
        <v/>
      </c>
      <c r="T688" s="49" t="str">
        <f t="shared" si="292"/>
        <v/>
      </c>
      <c r="U688" s="49" t="str">
        <f>IFERROR(IF(C688="P",S688,IF(K688=1,0,IF(OR(LOOKUP(2,1/($E$4:$E687=$E688),$P$4:$P687)=0,AND($C688="C",$N688="LONG"),AND(C688="V",N688="SHORT")),0,S688+(M688*Q688)))),"")</f>
        <v/>
      </c>
      <c r="V688" s="49" t="str">
        <f t="shared" si="293"/>
        <v/>
      </c>
      <c r="W688" s="50" t="str">
        <f t="shared" si="287"/>
        <v/>
      </c>
      <c r="Y688" s="51" t="str">
        <f t="shared" si="274"/>
        <v/>
      </c>
      <c r="Z688" s="50" t="str">
        <f t="shared" si="281"/>
        <v/>
      </c>
      <c r="AA688" s="50" t="str">
        <f t="shared" si="272"/>
        <v/>
      </c>
      <c r="AB688" s="50" t="str">
        <f t="shared" si="275"/>
        <v/>
      </c>
      <c r="AC688" s="58" t="str">
        <f t="shared" si="276"/>
        <v/>
      </c>
      <c r="AD688" s="53" t="str">
        <f t="shared" si="273"/>
        <v/>
      </c>
      <c r="AE688" s="53" t="str">
        <f t="shared" si="277"/>
        <v/>
      </c>
      <c r="AF688" s="59" t="str">
        <f t="shared" si="278"/>
        <v/>
      </c>
      <c r="AG688" s="40" t="str">
        <f>C688&amp;COUNTIFS($C$3:C688,"V")</f>
        <v>0</v>
      </c>
      <c r="AH688" s="266" t="str">
        <f t="shared" si="295"/>
        <v/>
      </c>
      <c r="AI688" s="56" t="str">
        <f t="shared" si="282"/>
        <v/>
      </c>
      <c r="AJ688" s="265" t="str">
        <f t="shared" si="283"/>
        <v/>
      </c>
      <c r="AK688" s="267" t="str">
        <f t="shared" si="284"/>
        <v/>
      </c>
      <c r="AL688" s="267" t="str">
        <f t="shared" si="285"/>
        <v/>
      </c>
      <c r="AM688" s="40" t="str">
        <f t="shared" si="286"/>
        <v/>
      </c>
      <c r="AN688" s="267">
        <f t="shared" si="279"/>
        <v>0</v>
      </c>
      <c r="CE688" s="279"/>
    </row>
    <row r="689" spans="1:83" s="40" customFormat="1" ht="12.75">
      <c r="A689" s="227"/>
      <c r="B689" s="88"/>
      <c r="C689" s="89"/>
      <c r="D689" s="90"/>
      <c r="E689" s="89"/>
      <c r="F689" s="91"/>
      <c r="G689" s="304"/>
      <c r="H689" s="41"/>
      <c r="I689" s="42" t="str">
        <f t="shared" si="288"/>
        <v/>
      </c>
      <c r="J689" s="43" t="str">
        <f t="shared" si="271"/>
        <v/>
      </c>
      <c r="K689" s="44" t="str">
        <f>IF(J689="","",IF(COUNTIF($J$4:J689,J689)=0,"",(COUNTIF($J$4:J689,J689))))</f>
        <v/>
      </c>
      <c r="L689" s="44" t="str">
        <f>IF(K689="","",J689&amp;" _ "&amp;COUNTIF($J$4:J689,J689)&amp;"_"&amp;N689)</f>
        <v/>
      </c>
      <c r="M689" s="45" t="str">
        <f t="shared" si="289"/>
        <v/>
      </c>
      <c r="N689" s="44" t="str">
        <f t="shared" si="290"/>
        <v/>
      </c>
      <c r="O689" s="57" t="str">
        <f t="shared" si="291"/>
        <v/>
      </c>
      <c r="P689" s="48" t="str" cm="1">
        <f t="array" ref="P689">IFERROR(IF(C689="P",G689,IF($K689=1,$M689,$M689+LOOKUP(2,1/($J$4:$J688=J689),$P$4:$P688))),"")</f>
        <v/>
      </c>
      <c r="Q689" s="57" t="str" cm="1">
        <f t="array" ref="Q689">IFERROR(IF(OR(C689="P",C689="A",C689="R"),F689,IF($K689=1,F689,IF(LOOKUP(2,1/($J$4:$J688=$J689),$P$4:$P688)=0,$F689,IF(AND($C689="C",LOOKUP(2,1/($J$4:$J688=$J689),$P$4:$P688)&gt;0),(F689*G689+LOOKUP(2,1/($J$4:$J688=$J689),$P$4:$P688)*LOOKUP(2,1/($J$4:$J688=$J689),$Q$4:$Q688))/$P689,IF(AND($C689="C",LOOKUP(2,1/($J$4:$J688=$J689),$P$4:$P688)&lt;0),LOOKUP(2,1/($J$4:$J688=$J689),$Q$4:$Q688),IF(AND($C689="V",LOOKUP(2,1/($J$4:$J688=$J689),$P$4:$P688)&lt;0),((-1*(F689*G689))+LOOKUP(2,1/($J$4:$J688=$J689),$P$4:$P688)*LOOKUP(2,1/($J$4:$J688=$J689),$Q$4:$Q688))/$P689,IF(AND($C689="V",LOOKUP(2,1/($J$4:$J688=$J689),$P$4:$P688)&gt;0),LOOKUP(2,1/($J$4:$J688=$J689),$Q$4:$Q688),""))))))),"")</f>
        <v/>
      </c>
      <c r="R689" s="49" t="str">
        <f t="shared" si="294"/>
        <v/>
      </c>
      <c r="S689" s="49" t="str">
        <f t="shared" si="280"/>
        <v/>
      </c>
      <c r="T689" s="49" t="str">
        <f t="shared" si="292"/>
        <v/>
      </c>
      <c r="U689" s="49" t="str">
        <f>IFERROR(IF(C689="P",S689,IF(K689=1,0,IF(OR(LOOKUP(2,1/($E$4:$E688=$E689),$P$4:$P688)=0,AND($C689="C",$N689="LONG"),AND(C689="V",N689="SHORT")),0,S689+(M689*Q689)))),"")</f>
        <v/>
      </c>
      <c r="V689" s="49" t="str">
        <f t="shared" si="293"/>
        <v/>
      </c>
      <c r="W689" s="50" t="str">
        <f t="shared" si="287"/>
        <v/>
      </c>
      <c r="Y689" s="51" t="str">
        <f t="shared" si="274"/>
        <v/>
      </c>
      <c r="Z689" s="50" t="str">
        <f t="shared" si="281"/>
        <v/>
      </c>
      <c r="AA689" s="50" t="str">
        <f t="shared" si="272"/>
        <v/>
      </c>
      <c r="AB689" s="50" t="str">
        <f t="shared" si="275"/>
        <v/>
      </c>
      <c r="AC689" s="58" t="str">
        <f t="shared" si="276"/>
        <v/>
      </c>
      <c r="AD689" s="53" t="str">
        <f t="shared" si="273"/>
        <v/>
      </c>
      <c r="AE689" s="53" t="str">
        <f t="shared" si="277"/>
        <v/>
      </c>
      <c r="AF689" s="59" t="str">
        <f t="shared" si="278"/>
        <v/>
      </c>
      <c r="AG689" s="40" t="str">
        <f>C689&amp;COUNTIFS($C$3:C689,"V")</f>
        <v>0</v>
      </c>
      <c r="AH689" s="266" t="str">
        <f t="shared" si="295"/>
        <v/>
      </c>
      <c r="AI689" s="56" t="str">
        <f t="shared" si="282"/>
        <v/>
      </c>
      <c r="AJ689" s="265" t="str">
        <f t="shared" si="283"/>
        <v/>
      </c>
      <c r="AK689" s="267" t="str">
        <f t="shared" si="284"/>
        <v/>
      </c>
      <c r="AL689" s="267" t="str">
        <f t="shared" si="285"/>
        <v/>
      </c>
      <c r="AM689" s="40" t="str">
        <f t="shared" si="286"/>
        <v/>
      </c>
      <c r="AN689" s="267">
        <f t="shared" si="279"/>
        <v>0</v>
      </c>
      <c r="CE689" s="279"/>
    </row>
    <row r="690" spans="1:83" s="40" customFormat="1" ht="12.75">
      <c r="A690" s="227"/>
      <c r="B690" s="88"/>
      <c r="C690" s="89"/>
      <c r="D690" s="90"/>
      <c r="E690" s="89"/>
      <c r="F690" s="91"/>
      <c r="G690" s="304"/>
      <c r="H690" s="41"/>
      <c r="I690" s="42" t="str">
        <f t="shared" si="288"/>
        <v/>
      </c>
      <c r="J690" s="43" t="str">
        <f t="shared" si="271"/>
        <v/>
      </c>
      <c r="K690" s="44" t="str">
        <f>IF(J690="","",IF(COUNTIF($J$4:J690,J690)=0,"",(COUNTIF($J$4:J690,J690))))</f>
        <v/>
      </c>
      <c r="L690" s="44" t="str">
        <f>IF(K690="","",J690&amp;" _ "&amp;COUNTIF($J$4:J690,J690)&amp;"_"&amp;N690)</f>
        <v/>
      </c>
      <c r="M690" s="45" t="str">
        <f t="shared" si="289"/>
        <v/>
      </c>
      <c r="N690" s="44" t="str">
        <f t="shared" si="290"/>
        <v/>
      </c>
      <c r="O690" s="57" t="str">
        <f t="shared" si="291"/>
        <v/>
      </c>
      <c r="P690" s="48" t="str" cm="1">
        <f t="array" ref="P690">IFERROR(IF(C690="P",G690,IF($K690=1,$M690,$M690+LOOKUP(2,1/($J$4:$J689=J690),$P$4:$P689))),"")</f>
        <v/>
      </c>
      <c r="Q690" s="57" t="str" cm="1">
        <f t="array" ref="Q690">IFERROR(IF(OR(C690="P",C690="A",C690="R"),F690,IF($K690=1,F690,IF(LOOKUP(2,1/($J$4:$J689=$J690),$P$4:$P689)=0,$F690,IF(AND($C690="C",LOOKUP(2,1/($J$4:$J689=$J690),$P$4:$P689)&gt;0),(F690*G690+LOOKUP(2,1/($J$4:$J689=$J690),$P$4:$P689)*LOOKUP(2,1/($J$4:$J689=$J690),$Q$4:$Q689))/$P690,IF(AND($C690="C",LOOKUP(2,1/($J$4:$J689=$J690),$P$4:$P689)&lt;0),LOOKUP(2,1/($J$4:$J689=$J690),$Q$4:$Q689),IF(AND($C690="V",LOOKUP(2,1/($J$4:$J689=$J690),$P$4:$P689)&lt;0),((-1*(F690*G690))+LOOKUP(2,1/($J$4:$J689=$J690),$P$4:$P689)*LOOKUP(2,1/($J$4:$J689=$J690),$Q$4:$Q689))/$P690,IF(AND($C690="V",LOOKUP(2,1/($J$4:$J689=$J690),$P$4:$P689)&gt;0),LOOKUP(2,1/($J$4:$J689=$J690),$Q$4:$Q689),""))))))),"")</f>
        <v/>
      </c>
      <c r="R690" s="49" t="str">
        <f t="shared" si="294"/>
        <v/>
      </c>
      <c r="S690" s="49" t="str">
        <f t="shared" si="280"/>
        <v/>
      </c>
      <c r="T690" s="49" t="str">
        <f t="shared" si="292"/>
        <v/>
      </c>
      <c r="U690" s="49" t="str">
        <f>IFERROR(IF(C690="P",S690,IF(K690=1,0,IF(OR(LOOKUP(2,1/($E$4:$E689=$E690),$P$4:$P689)=0,AND($C690="C",$N690="LONG"),AND(C690="V",N690="SHORT")),0,S690+(M690*Q690)))),"")</f>
        <v/>
      </c>
      <c r="V690" s="49" t="str">
        <f t="shared" si="293"/>
        <v/>
      </c>
      <c r="W690" s="50" t="str">
        <f t="shared" si="287"/>
        <v/>
      </c>
      <c r="Y690" s="51" t="str">
        <f t="shared" si="274"/>
        <v/>
      </c>
      <c r="Z690" s="50" t="str">
        <f t="shared" si="281"/>
        <v/>
      </c>
      <c r="AA690" s="50" t="str">
        <f t="shared" si="272"/>
        <v/>
      </c>
      <c r="AB690" s="50" t="str">
        <f t="shared" si="275"/>
        <v/>
      </c>
      <c r="AC690" s="58" t="str">
        <f t="shared" si="276"/>
        <v/>
      </c>
      <c r="AD690" s="53" t="str">
        <f t="shared" si="273"/>
        <v/>
      </c>
      <c r="AE690" s="53" t="str">
        <f t="shared" si="277"/>
        <v/>
      </c>
      <c r="AF690" s="59" t="str">
        <f t="shared" si="278"/>
        <v/>
      </c>
      <c r="AG690" s="40" t="str">
        <f>C690&amp;COUNTIFS($C$3:C690,"V")</f>
        <v>0</v>
      </c>
      <c r="AH690" s="266" t="str">
        <f t="shared" si="295"/>
        <v/>
      </c>
      <c r="AI690" s="56" t="str">
        <f t="shared" si="282"/>
        <v/>
      </c>
      <c r="AJ690" s="265" t="str">
        <f t="shared" si="283"/>
        <v/>
      </c>
      <c r="AK690" s="267" t="str">
        <f t="shared" si="284"/>
        <v/>
      </c>
      <c r="AL690" s="267" t="str">
        <f t="shared" si="285"/>
        <v/>
      </c>
      <c r="AM690" s="40" t="str">
        <f t="shared" si="286"/>
        <v/>
      </c>
      <c r="AN690" s="267">
        <f t="shared" si="279"/>
        <v>0</v>
      </c>
      <c r="CE690" s="279"/>
    </row>
    <row r="691" spans="1:83" s="40" customFormat="1" ht="12.75">
      <c r="A691" s="227"/>
      <c r="B691" s="88"/>
      <c r="C691" s="89"/>
      <c r="D691" s="90"/>
      <c r="E691" s="89"/>
      <c r="F691" s="91"/>
      <c r="G691" s="304"/>
      <c r="H691" s="41"/>
      <c r="I691" s="42" t="str">
        <f t="shared" si="288"/>
        <v/>
      </c>
      <c r="J691" s="43" t="str">
        <f t="shared" si="271"/>
        <v/>
      </c>
      <c r="K691" s="44" t="str">
        <f>IF(J691="","",IF(COUNTIF($J$4:J691,J691)=0,"",(COUNTIF($J$4:J691,J691))))</f>
        <v/>
      </c>
      <c r="L691" s="44" t="str">
        <f>IF(K691="","",J691&amp;" _ "&amp;COUNTIF($J$4:J691,J691)&amp;"_"&amp;N691)</f>
        <v/>
      </c>
      <c r="M691" s="45" t="str">
        <f t="shared" si="289"/>
        <v/>
      </c>
      <c r="N691" s="44" t="str">
        <f t="shared" si="290"/>
        <v/>
      </c>
      <c r="O691" s="57" t="str">
        <f t="shared" si="291"/>
        <v/>
      </c>
      <c r="P691" s="48" t="str" cm="1">
        <f t="array" ref="P691">IFERROR(IF(C691="P",G691,IF($K691=1,$M691,$M691+LOOKUP(2,1/($J$4:$J690=J691),$P$4:$P690))),"")</f>
        <v/>
      </c>
      <c r="Q691" s="57" t="str" cm="1">
        <f t="array" ref="Q691">IFERROR(IF(OR(C691="P",C691="A",C691="R"),F691,IF($K691=1,F691,IF(LOOKUP(2,1/($J$4:$J690=$J691),$P$4:$P690)=0,$F691,IF(AND($C691="C",LOOKUP(2,1/($J$4:$J690=$J691),$P$4:$P690)&gt;0),(F691*G691+LOOKUP(2,1/($J$4:$J690=$J691),$P$4:$P690)*LOOKUP(2,1/($J$4:$J690=$J691),$Q$4:$Q690))/$P691,IF(AND($C691="C",LOOKUP(2,1/($J$4:$J690=$J691),$P$4:$P690)&lt;0),LOOKUP(2,1/($J$4:$J690=$J691),$Q$4:$Q690),IF(AND($C691="V",LOOKUP(2,1/($J$4:$J690=$J691),$P$4:$P690)&lt;0),((-1*(F691*G691))+LOOKUP(2,1/($J$4:$J690=$J691),$P$4:$P690)*LOOKUP(2,1/($J$4:$J690=$J691),$Q$4:$Q690))/$P691,IF(AND($C691="V",LOOKUP(2,1/($J$4:$J690=$J691),$P$4:$P690)&gt;0),LOOKUP(2,1/($J$4:$J690=$J691),$Q$4:$Q690),""))))))),"")</f>
        <v/>
      </c>
      <c r="R691" s="49" t="str">
        <f t="shared" si="294"/>
        <v/>
      </c>
      <c r="S691" s="49" t="str">
        <f t="shared" si="280"/>
        <v/>
      </c>
      <c r="T691" s="49" t="str">
        <f t="shared" si="292"/>
        <v/>
      </c>
      <c r="U691" s="49" t="str">
        <f>IFERROR(IF(C691="P",S691,IF(K691=1,0,IF(OR(LOOKUP(2,1/($E$4:$E690=$E691),$P$4:$P690)=0,AND($C691="C",$N691="LONG"),AND(C691="V",N691="SHORT")),0,S691+(M691*Q691)))),"")</f>
        <v/>
      </c>
      <c r="V691" s="49" t="str">
        <f t="shared" si="293"/>
        <v/>
      </c>
      <c r="W691" s="50" t="str">
        <f t="shared" si="287"/>
        <v/>
      </c>
      <c r="Y691" s="51" t="str">
        <f t="shared" si="274"/>
        <v/>
      </c>
      <c r="Z691" s="50" t="str">
        <f t="shared" si="281"/>
        <v/>
      </c>
      <c r="AA691" s="50" t="str">
        <f t="shared" si="272"/>
        <v/>
      </c>
      <c r="AB691" s="50" t="str">
        <f t="shared" si="275"/>
        <v/>
      </c>
      <c r="AC691" s="58" t="str">
        <f t="shared" si="276"/>
        <v/>
      </c>
      <c r="AD691" s="53" t="str">
        <f t="shared" si="273"/>
        <v/>
      </c>
      <c r="AE691" s="53" t="str">
        <f t="shared" si="277"/>
        <v/>
      </c>
      <c r="AF691" s="59" t="str">
        <f t="shared" si="278"/>
        <v/>
      </c>
      <c r="AG691" s="40" t="str">
        <f>C691&amp;COUNTIFS($C$3:C691,"V")</f>
        <v>0</v>
      </c>
      <c r="AH691" s="266" t="str">
        <f t="shared" si="295"/>
        <v/>
      </c>
      <c r="AI691" s="56" t="str">
        <f t="shared" si="282"/>
        <v/>
      </c>
      <c r="AJ691" s="265" t="str">
        <f t="shared" si="283"/>
        <v/>
      </c>
      <c r="AK691" s="267" t="str">
        <f t="shared" si="284"/>
        <v/>
      </c>
      <c r="AL691" s="267" t="str">
        <f t="shared" si="285"/>
        <v/>
      </c>
      <c r="AM691" s="40" t="str">
        <f t="shared" si="286"/>
        <v/>
      </c>
      <c r="AN691" s="267">
        <f t="shared" si="279"/>
        <v>0</v>
      </c>
      <c r="CE691" s="279"/>
    </row>
    <row r="692" spans="1:83" s="40" customFormat="1" ht="12.75">
      <c r="A692" s="227"/>
      <c r="B692" s="88"/>
      <c r="C692" s="89"/>
      <c r="D692" s="90"/>
      <c r="E692" s="89"/>
      <c r="F692" s="91"/>
      <c r="G692" s="304"/>
      <c r="H692" s="41"/>
      <c r="I692" s="42" t="str">
        <f t="shared" si="288"/>
        <v/>
      </c>
      <c r="J692" s="43" t="str">
        <f t="shared" si="271"/>
        <v/>
      </c>
      <c r="K692" s="44" t="str">
        <f>IF(J692="","",IF(COUNTIF($J$4:J692,J692)=0,"",(COUNTIF($J$4:J692,J692))))</f>
        <v/>
      </c>
      <c r="L692" s="44" t="str">
        <f>IF(K692="","",J692&amp;" _ "&amp;COUNTIF($J$4:J692,J692)&amp;"_"&amp;N692)</f>
        <v/>
      </c>
      <c r="M692" s="45" t="str">
        <f t="shared" si="289"/>
        <v/>
      </c>
      <c r="N692" s="44" t="str">
        <f t="shared" si="290"/>
        <v/>
      </c>
      <c r="O692" s="57" t="str">
        <f t="shared" si="291"/>
        <v/>
      </c>
      <c r="P692" s="48" t="str" cm="1">
        <f t="array" ref="P692">IFERROR(IF(C692="P",G692,IF($K692=1,$M692,$M692+LOOKUP(2,1/($J$4:$J691=J692),$P$4:$P691))),"")</f>
        <v/>
      </c>
      <c r="Q692" s="57" t="str" cm="1">
        <f t="array" ref="Q692">IFERROR(IF(OR(C692="P",C692="A",C692="R"),F692,IF($K692=1,F692,IF(LOOKUP(2,1/($J$4:$J691=$J692),$P$4:$P691)=0,$F692,IF(AND($C692="C",LOOKUP(2,1/($J$4:$J691=$J692),$P$4:$P691)&gt;0),(F692*G692+LOOKUP(2,1/($J$4:$J691=$J692),$P$4:$P691)*LOOKUP(2,1/($J$4:$J691=$J692),$Q$4:$Q691))/$P692,IF(AND($C692="C",LOOKUP(2,1/($J$4:$J691=$J692),$P$4:$P691)&lt;0),LOOKUP(2,1/($J$4:$J691=$J692),$Q$4:$Q691),IF(AND($C692="V",LOOKUP(2,1/($J$4:$J691=$J692),$P$4:$P691)&lt;0),((-1*(F692*G692))+LOOKUP(2,1/($J$4:$J691=$J692),$P$4:$P691)*LOOKUP(2,1/($J$4:$J691=$J692),$Q$4:$Q691))/$P692,IF(AND($C692="V",LOOKUP(2,1/($J$4:$J691=$J692),$P$4:$P691)&gt;0),LOOKUP(2,1/($J$4:$J691=$J692),$Q$4:$Q691),""))))))),"")</f>
        <v/>
      </c>
      <c r="R692" s="49" t="str">
        <f t="shared" si="294"/>
        <v/>
      </c>
      <c r="S692" s="49" t="str">
        <f t="shared" si="280"/>
        <v/>
      </c>
      <c r="T692" s="49" t="str">
        <f t="shared" si="292"/>
        <v/>
      </c>
      <c r="U692" s="49" t="str">
        <f>IFERROR(IF(C692="P",S692,IF(K692=1,0,IF(OR(LOOKUP(2,1/($E$4:$E691=$E692),$P$4:$P691)=0,AND($C692="C",$N692="LONG"),AND(C692="V",N692="SHORT")),0,S692+(M692*Q692)))),"")</f>
        <v/>
      </c>
      <c r="V692" s="49" t="str">
        <f t="shared" si="293"/>
        <v/>
      </c>
      <c r="W692" s="50" t="str">
        <f t="shared" si="287"/>
        <v/>
      </c>
      <c r="Y692" s="51" t="str">
        <f t="shared" si="274"/>
        <v/>
      </c>
      <c r="Z692" s="50" t="str">
        <f t="shared" si="281"/>
        <v/>
      </c>
      <c r="AA692" s="50" t="str">
        <f t="shared" si="272"/>
        <v/>
      </c>
      <c r="AB692" s="50" t="str">
        <f t="shared" si="275"/>
        <v/>
      </c>
      <c r="AC692" s="58" t="str">
        <f t="shared" si="276"/>
        <v/>
      </c>
      <c r="AD692" s="53" t="str">
        <f t="shared" si="273"/>
        <v/>
      </c>
      <c r="AE692" s="53" t="str">
        <f t="shared" si="277"/>
        <v/>
      </c>
      <c r="AF692" s="59" t="str">
        <f t="shared" si="278"/>
        <v/>
      </c>
      <c r="AG692" s="40" t="str">
        <f>C692&amp;COUNTIFS($C$3:C692,"V")</f>
        <v>0</v>
      </c>
      <c r="AH692" s="266" t="str">
        <f t="shared" si="295"/>
        <v/>
      </c>
      <c r="AI692" s="56" t="str">
        <f t="shared" si="282"/>
        <v/>
      </c>
      <c r="AJ692" s="265" t="str">
        <f t="shared" si="283"/>
        <v/>
      </c>
      <c r="AK692" s="267" t="str">
        <f t="shared" si="284"/>
        <v/>
      </c>
      <c r="AL692" s="267" t="str">
        <f t="shared" si="285"/>
        <v/>
      </c>
      <c r="AM692" s="40" t="str">
        <f t="shared" si="286"/>
        <v/>
      </c>
      <c r="AN692" s="267">
        <f t="shared" si="279"/>
        <v>0</v>
      </c>
      <c r="CE692" s="279"/>
    </row>
    <row r="693" spans="1:83" s="40" customFormat="1" ht="12.75">
      <c r="A693" s="227"/>
      <c r="B693" s="88"/>
      <c r="C693" s="89"/>
      <c r="D693" s="90"/>
      <c r="E693" s="89"/>
      <c r="F693" s="91"/>
      <c r="G693" s="304"/>
      <c r="H693" s="41"/>
      <c r="I693" s="42" t="str">
        <f t="shared" si="288"/>
        <v/>
      </c>
      <c r="J693" s="43" t="str">
        <f t="shared" si="271"/>
        <v/>
      </c>
      <c r="K693" s="44" t="str">
        <f>IF(J693="","",IF(COUNTIF($J$4:J693,J693)=0,"",(COUNTIF($J$4:J693,J693))))</f>
        <v/>
      </c>
      <c r="L693" s="44" t="str">
        <f>IF(K693="","",J693&amp;" _ "&amp;COUNTIF($J$4:J693,J693)&amp;"_"&amp;N693)</f>
        <v/>
      </c>
      <c r="M693" s="45" t="str">
        <f t="shared" si="289"/>
        <v/>
      </c>
      <c r="N693" s="44" t="str">
        <f t="shared" si="290"/>
        <v/>
      </c>
      <c r="O693" s="57" t="str">
        <f t="shared" si="291"/>
        <v/>
      </c>
      <c r="P693" s="48" t="str" cm="1">
        <f t="array" ref="P693">IFERROR(IF(C693="P",G693,IF($K693=1,$M693,$M693+LOOKUP(2,1/($J$4:$J692=J693),$P$4:$P692))),"")</f>
        <v/>
      </c>
      <c r="Q693" s="57" t="str" cm="1">
        <f t="array" ref="Q693">IFERROR(IF(OR(C693="P",C693="A",C693="R"),F693,IF($K693=1,F693,IF(LOOKUP(2,1/($J$4:$J692=$J693),$P$4:$P692)=0,$F693,IF(AND($C693="C",LOOKUP(2,1/($J$4:$J692=$J693),$P$4:$P692)&gt;0),(F693*G693+LOOKUP(2,1/($J$4:$J692=$J693),$P$4:$P692)*LOOKUP(2,1/($J$4:$J692=$J693),$Q$4:$Q692))/$P693,IF(AND($C693="C",LOOKUP(2,1/($J$4:$J692=$J693),$P$4:$P692)&lt;0),LOOKUP(2,1/($J$4:$J692=$J693),$Q$4:$Q692),IF(AND($C693="V",LOOKUP(2,1/($J$4:$J692=$J693),$P$4:$P692)&lt;0),((-1*(F693*G693))+LOOKUP(2,1/($J$4:$J692=$J693),$P$4:$P692)*LOOKUP(2,1/($J$4:$J692=$J693),$Q$4:$Q692))/$P693,IF(AND($C693="V",LOOKUP(2,1/($J$4:$J692=$J693),$P$4:$P692)&gt;0),LOOKUP(2,1/($J$4:$J692=$J693),$Q$4:$Q692),""))))))),"")</f>
        <v/>
      </c>
      <c r="R693" s="49" t="str">
        <f t="shared" si="294"/>
        <v/>
      </c>
      <c r="S693" s="49" t="str">
        <f t="shared" si="280"/>
        <v/>
      </c>
      <c r="T693" s="49" t="str">
        <f t="shared" si="292"/>
        <v/>
      </c>
      <c r="U693" s="49" t="str">
        <f>IFERROR(IF(C693="P",S693,IF(K693=1,0,IF(OR(LOOKUP(2,1/($E$4:$E692=$E693),$P$4:$P692)=0,AND($C693="C",$N693="LONG"),AND(C693="V",N693="SHORT")),0,S693+(M693*Q693)))),"")</f>
        <v/>
      </c>
      <c r="V693" s="49" t="str">
        <f t="shared" si="293"/>
        <v/>
      </c>
      <c r="W693" s="50" t="str">
        <f t="shared" si="287"/>
        <v/>
      </c>
      <c r="Y693" s="51" t="str">
        <f t="shared" si="274"/>
        <v/>
      </c>
      <c r="Z693" s="50" t="str">
        <f t="shared" si="281"/>
        <v/>
      </c>
      <c r="AA693" s="50" t="str">
        <f t="shared" si="272"/>
        <v/>
      </c>
      <c r="AB693" s="50" t="str">
        <f t="shared" si="275"/>
        <v/>
      </c>
      <c r="AC693" s="58" t="str">
        <f t="shared" si="276"/>
        <v/>
      </c>
      <c r="AD693" s="53" t="str">
        <f t="shared" si="273"/>
        <v/>
      </c>
      <c r="AE693" s="53" t="str">
        <f t="shared" si="277"/>
        <v/>
      </c>
      <c r="AF693" s="59" t="str">
        <f t="shared" si="278"/>
        <v/>
      </c>
      <c r="AG693" s="40" t="str">
        <f>C693&amp;COUNTIFS($C$3:C693,"V")</f>
        <v>0</v>
      </c>
      <c r="AH693" s="266" t="str">
        <f t="shared" si="295"/>
        <v/>
      </c>
      <c r="AI693" s="56" t="str">
        <f t="shared" si="282"/>
        <v/>
      </c>
      <c r="AJ693" s="265" t="str">
        <f t="shared" si="283"/>
        <v/>
      </c>
      <c r="AK693" s="267" t="str">
        <f t="shared" si="284"/>
        <v/>
      </c>
      <c r="AL693" s="267" t="str">
        <f t="shared" si="285"/>
        <v/>
      </c>
      <c r="AM693" s="40" t="str">
        <f t="shared" si="286"/>
        <v/>
      </c>
      <c r="AN693" s="267">
        <f t="shared" si="279"/>
        <v>0</v>
      </c>
      <c r="CE693" s="279"/>
    </row>
    <row r="694" spans="1:83" s="40" customFormat="1" ht="12.75">
      <c r="A694" s="227"/>
      <c r="B694" s="88"/>
      <c r="C694" s="89"/>
      <c r="D694" s="90"/>
      <c r="E694" s="89"/>
      <c r="F694" s="91"/>
      <c r="G694" s="304"/>
      <c r="H694" s="41"/>
      <c r="I694" s="42" t="str">
        <f t="shared" si="288"/>
        <v/>
      </c>
      <c r="J694" s="43" t="str">
        <f t="shared" si="271"/>
        <v/>
      </c>
      <c r="K694" s="44" t="str">
        <f>IF(J694="","",IF(COUNTIF($J$4:J694,J694)=0,"",(COUNTIF($J$4:J694,J694))))</f>
        <v/>
      </c>
      <c r="L694" s="44" t="str">
        <f>IF(K694="","",J694&amp;" _ "&amp;COUNTIF($J$4:J694,J694)&amp;"_"&amp;N694)</f>
        <v/>
      </c>
      <c r="M694" s="45" t="str">
        <f t="shared" si="289"/>
        <v/>
      </c>
      <c r="N694" s="44" t="str">
        <f t="shared" si="290"/>
        <v/>
      </c>
      <c r="O694" s="57" t="str">
        <f t="shared" si="291"/>
        <v/>
      </c>
      <c r="P694" s="48" t="str" cm="1">
        <f t="array" ref="P694">IFERROR(IF(C694="P",G694,IF($K694=1,$M694,$M694+LOOKUP(2,1/($J$4:$J693=J694),$P$4:$P693))),"")</f>
        <v/>
      </c>
      <c r="Q694" s="57" t="str" cm="1">
        <f t="array" ref="Q694">IFERROR(IF(OR(C694="P",C694="A",C694="R"),F694,IF($K694=1,F694,IF(LOOKUP(2,1/($J$4:$J693=$J694),$P$4:$P693)=0,$F694,IF(AND($C694="C",LOOKUP(2,1/($J$4:$J693=$J694),$P$4:$P693)&gt;0),(F694*G694+LOOKUP(2,1/($J$4:$J693=$J694),$P$4:$P693)*LOOKUP(2,1/($J$4:$J693=$J694),$Q$4:$Q693))/$P694,IF(AND($C694="C",LOOKUP(2,1/($J$4:$J693=$J694),$P$4:$P693)&lt;0),LOOKUP(2,1/($J$4:$J693=$J694),$Q$4:$Q693),IF(AND($C694="V",LOOKUP(2,1/($J$4:$J693=$J694),$P$4:$P693)&lt;0),((-1*(F694*G694))+LOOKUP(2,1/($J$4:$J693=$J694),$P$4:$P693)*LOOKUP(2,1/($J$4:$J693=$J694),$Q$4:$Q693))/$P694,IF(AND($C694="V",LOOKUP(2,1/($J$4:$J693=$J694),$P$4:$P693)&gt;0),LOOKUP(2,1/($J$4:$J693=$J694),$Q$4:$Q693),""))))))),"")</f>
        <v/>
      </c>
      <c r="R694" s="49" t="str">
        <f t="shared" si="294"/>
        <v/>
      </c>
      <c r="S694" s="49" t="str">
        <f t="shared" si="280"/>
        <v/>
      </c>
      <c r="T694" s="49" t="str">
        <f t="shared" si="292"/>
        <v/>
      </c>
      <c r="U694" s="49" t="str">
        <f>IFERROR(IF(C694="P",S694,IF(K694=1,0,IF(OR(LOOKUP(2,1/($E$4:$E693=$E694),$P$4:$P693)=0,AND($C694="C",$N694="LONG"),AND(C694="V",N694="SHORT")),0,S694+(M694*Q694)))),"")</f>
        <v/>
      </c>
      <c r="V694" s="49" t="str">
        <f t="shared" si="293"/>
        <v/>
      </c>
      <c r="W694" s="50" t="str">
        <f t="shared" si="287"/>
        <v/>
      </c>
      <c r="Y694" s="51" t="str">
        <f t="shared" si="274"/>
        <v/>
      </c>
      <c r="Z694" s="50" t="str">
        <f t="shared" si="281"/>
        <v/>
      </c>
      <c r="AA694" s="50" t="str">
        <f t="shared" si="272"/>
        <v/>
      </c>
      <c r="AB694" s="50" t="str">
        <f t="shared" si="275"/>
        <v/>
      </c>
      <c r="AC694" s="58" t="str">
        <f t="shared" si="276"/>
        <v/>
      </c>
      <c r="AD694" s="53" t="str">
        <f t="shared" si="273"/>
        <v/>
      </c>
      <c r="AE694" s="53" t="str">
        <f t="shared" si="277"/>
        <v/>
      </c>
      <c r="AF694" s="59" t="str">
        <f t="shared" si="278"/>
        <v/>
      </c>
      <c r="AG694" s="40" t="str">
        <f>C694&amp;COUNTIFS($C$3:C694,"V")</f>
        <v>0</v>
      </c>
      <c r="AH694" s="266" t="str">
        <f t="shared" si="295"/>
        <v/>
      </c>
      <c r="AI694" s="56" t="str">
        <f t="shared" si="282"/>
        <v/>
      </c>
      <c r="AJ694" s="265" t="str">
        <f t="shared" si="283"/>
        <v/>
      </c>
      <c r="AK694" s="267" t="str">
        <f t="shared" si="284"/>
        <v/>
      </c>
      <c r="AL694" s="267" t="str">
        <f t="shared" si="285"/>
        <v/>
      </c>
      <c r="AM694" s="40" t="str">
        <f t="shared" si="286"/>
        <v/>
      </c>
      <c r="AN694" s="267">
        <f t="shared" si="279"/>
        <v>0</v>
      </c>
      <c r="CE694" s="279"/>
    </row>
    <row r="695" spans="1:83" s="40" customFormat="1" ht="12.75">
      <c r="A695" s="227"/>
      <c r="B695" s="88"/>
      <c r="C695" s="89"/>
      <c r="D695" s="90"/>
      <c r="E695" s="89"/>
      <c r="F695" s="91"/>
      <c r="G695" s="304"/>
      <c r="H695" s="41"/>
      <c r="I695" s="42" t="str">
        <f t="shared" si="288"/>
        <v/>
      </c>
      <c r="J695" s="43" t="str">
        <f t="shared" si="271"/>
        <v/>
      </c>
      <c r="K695" s="44" t="str">
        <f>IF(J695="","",IF(COUNTIF($J$4:J695,J695)=0,"",(COUNTIF($J$4:J695,J695))))</f>
        <v/>
      </c>
      <c r="L695" s="44" t="str">
        <f>IF(K695="","",J695&amp;" _ "&amp;COUNTIF($J$4:J695,J695)&amp;"_"&amp;N695)</f>
        <v/>
      </c>
      <c r="M695" s="45" t="str">
        <f t="shared" si="289"/>
        <v/>
      </c>
      <c r="N695" s="44" t="str">
        <f t="shared" si="290"/>
        <v/>
      </c>
      <c r="O695" s="57" t="str">
        <f t="shared" si="291"/>
        <v/>
      </c>
      <c r="P695" s="48" t="str" cm="1">
        <f t="array" ref="P695">IFERROR(IF(C695="P",G695,IF($K695=1,$M695,$M695+LOOKUP(2,1/($J$4:$J694=J695),$P$4:$P694))),"")</f>
        <v/>
      </c>
      <c r="Q695" s="57" t="str" cm="1">
        <f t="array" ref="Q695">IFERROR(IF(OR(C695="P",C695="A",C695="R"),F695,IF($K695=1,F695,IF(LOOKUP(2,1/($J$4:$J694=$J695),$P$4:$P694)=0,$F695,IF(AND($C695="C",LOOKUP(2,1/($J$4:$J694=$J695),$P$4:$P694)&gt;0),(F695*G695+LOOKUP(2,1/($J$4:$J694=$J695),$P$4:$P694)*LOOKUP(2,1/($J$4:$J694=$J695),$Q$4:$Q694))/$P695,IF(AND($C695="C",LOOKUP(2,1/($J$4:$J694=$J695),$P$4:$P694)&lt;0),LOOKUP(2,1/($J$4:$J694=$J695),$Q$4:$Q694),IF(AND($C695="V",LOOKUP(2,1/($J$4:$J694=$J695),$P$4:$P694)&lt;0),((-1*(F695*G695))+LOOKUP(2,1/($J$4:$J694=$J695),$P$4:$P694)*LOOKUP(2,1/($J$4:$J694=$J695),$Q$4:$Q694))/$P695,IF(AND($C695="V",LOOKUP(2,1/($J$4:$J694=$J695),$P$4:$P694)&gt;0),LOOKUP(2,1/($J$4:$J694=$J695),$Q$4:$Q694),""))))))),"")</f>
        <v/>
      </c>
      <c r="R695" s="49" t="str">
        <f t="shared" si="294"/>
        <v/>
      </c>
      <c r="S695" s="49" t="str">
        <f t="shared" si="280"/>
        <v/>
      </c>
      <c r="T695" s="49" t="str">
        <f t="shared" si="292"/>
        <v/>
      </c>
      <c r="U695" s="49" t="str">
        <f>IFERROR(IF(C695="P",S695,IF(K695=1,0,IF(OR(LOOKUP(2,1/($E$4:$E694=$E695),$P$4:$P694)=0,AND($C695="C",$N695="LONG"),AND(C695="V",N695="SHORT")),0,S695+(M695*Q695)))),"")</f>
        <v/>
      </c>
      <c r="V695" s="49" t="str">
        <f t="shared" si="293"/>
        <v/>
      </c>
      <c r="W695" s="50" t="str">
        <f t="shared" si="287"/>
        <v/>
      </c>
      <c r="Y695" s="51" t="str">
        <f t="shared" si="274"/>
        <v/>
      </c>
      <c r="Z695" s="50" t="str">
        <f t="shared" si="281"/>
        <v/>
      </c>
      <c r="AA695" s="50" t="str">
        <f t="shared" si="272"/>
        <v/>
      </c>
      <c r="AB695" s="50" t="str">
        <f t="shared" si="275"/>
        <v/>
      </c>
      <c r="AC695" s="58" t="str">
        <f t="shared" si="276"/>
        <v/>
      </c>
      <c r="AD695" s="53" t="str">
        <f t="shared" si="273"/>
        <v/>
      </c>
      <c r="AE695" s="53" t="str">
        <f t="shared" si="277"/>
        <v/>
      </c>
      <c r="AF695" s="59" t="str">
        <f t="shared" si="278"/>
        <v/>
      </c>
      <c r="AG695" s="40" t="str">
        <f>C695&amp;COUNTIFS($C$3:C695,"V")</f>
        <v>0</v>
      </c>
      <c r="AH695" s="266" t="str">
        <f t="shared" si="295"/>
        <v/>
      </c>
      <c r="AI695" s="56" t="str">
        <f t="shared" si="282"/>
        <v/>
      </c>
      <c r="AJ695" s="265" t="str">
        <f t="shared" si="283"/>
        <v/>
      </c>
      <c r="AK695" s="267" t="str">
        <f t="shared" si="284"/>
        <v/>
      </c>
      <c r="AL695" s="267" t="str">
        <f t="shared" si="285"/>
        <v/>
      </c>
      <c r="AM695" s="40" t="str">
        <f t="shared" si="286"/>
        <v/>
      </c>
      <c r="AN695" s="267">
        <f t="shared" si="279"/>
        <v>0</v>
      </c>
      <c r="CE695" s="279"/>
    </row>
    <row r="696" spans="1:83" s="40" customFormat="1" ht="12.75">
      <c r="A696" s="227"/>
      <c r="B696" s="88"/>
      <c r="C696" s="89"/>
      <c r="D696" s="90"/>
      <c r="E696" s="89"/>
      <c r="F696" s="91"/>
      <c r="G696" s="304"/>
      <c r="H696" s="41"/>
      <c r="I696" s="42" t="str">
        <f t="shared" si="288"/>
        <v/>
      </c>
      <c r="J696" s="43" t="str">
        <f t="shared" si="271"/>
        <v/>
      </c>
      <c r="K696" s="44" t="str">
        <f>IF(J696="","",IF(COUNTIF($J$4:J696,J696)=0,"",(COUNTIF($J$4:J696,J696))))</f>
        <v/>
      </c>
      <c r="L696" s="44" t="str">
        <f>IF(K696="","",J696&amp;" _ "&amp;COUNTIF($J$4:J696,J696)&amp;"_"&amp;N696)</f>
        <v/>
      </c>
      <c r="M696" s="45" t="str">
        <f t="shared" si="289"/>
        <v/>
      </c>
      <c r="N696" s="44" t="str">
        <f t="shared" si="290"/>
        <v/>
      </c>
      <c r="O696" s="57" t="str">
        <f t="shared" si="291"/>
        <v/>
      </c>
      <c r="P696" s="48" t="str" cm="1">
        <f t="array" ref="P696">IFERROR(IF(C696="P",G696,IF($K696=1,$M696,$M696+LOOKUP(2,1/($J$4:$J695=J696),$P$4:$P695))),"")</f>
        <v/>
      </c>
      <c r="Q696" s="57" t="str" cm="1">
        <f t="array" ref="Q696">IFERROR(IF(OR(C696="P",C696="A",C696="R"),F696,IF($K696=1,F696,IF(LOOKUP(2,1/($J$4:$J695=$J696),$P$4:$P695)=0,$F696,IF(AND($C696="C",LOOKUP(2,1/($J$4:$J695=$J696),$P$4:$P695)&gt;0),(F696*G696+LOOKUP(2,1/($J$4:$J695=$J696),$P$4:$P695)*LOOKUP(2,1/($J$4:$J695=$J696),$Q$4:$Q695))/$P696,IF(AND($C696="C",LOOKUP(2,1/($J$4:$J695=$J696),$P$4:$P695)&lt;0),LOOKUP(2,1/($J$4:$J695=$J696),$Q$4:$Q695),IF(AND($C696="V",LOOKUP(2,1/($J$4:$J695=$J696),$P$4:$P695)&lt;0),((-1*(F696*G696))+LOOKUP(2,1/($J$4:$J695=$J696),$P$4:$P695)*LOOKUP(2,1/($J$4:$J695=$J696),$Q$4:$Q695))/$P696,IF(AND($C696="V",LOOKUP(2,1/($J$4:$J695=$J696),$P$4:$P695)&gt;0),LOOKUP(2,1/($J$4:$J695=$J696),$Q$4:$Q695),""))))))),"")</f>
        <v/>
      </c>
      <c r="R696" s="49" t="str">
        <f t="shared" si="294"/>
        <v/>
      </c>
      <c r="S696" s="49" t="str">
        <f t="shared" si="280"/>
        <v/>
      </c>
      <c r="T696" s="49" t="str">
        <f t="shared" si="292"/>
        <v/>
      </c>
      <c r="U696" s="49" t="str">
        <f>IFERROR(IF(C696="P",S696,IF(K696=1,0,IF(OR(LOOKUP(2,1/($E$4:$E695=$E696),$P$4:$P695)=0,AND($C696="C",$N696="LONG"),AND(C696="V",N696="SHORT")),0,S696+(M696*Q696)))),"")</f>
        <v/>
      </c>
      <c r="V696" s="49" t="str">
        <f t="shared" si="293"/>
        <v/>
      </c>
      <c r="W696" s="50" t="str">
        <f t="shared" si="287"/>
        <v/>
      </c>
      <c r="Y696" s="51" t="str">
        <f t="shared" si="274"/>
        <v/>
      </c>
      <c r="Z696" s="50" t="str">
        <f t="shared" si="281"/>
        <v/>
      </c>
      <c r="AA696" s="50" t="str">
        <f t="shared" si="272"/>
        <v/>
      </c>
      <c r="AB696" s="50" t="str">
        <f t="shared" si="275"/>
        <v/>
      </c>
      <c r="AC696" s="58" t="str">
        <f t="shared" si="276"/>
        <v/>
      </c>
      <c r="AD696" s="53" t="str">
        <f t="shared" si="273"/>
        <v/>
      </c>
      <c r="AE696" s="53" t="str">
        <f t="shared" si="277"/>
        <v/>
      </c>
      <c r="AF696" s="59" t="str">
        <f t="shared" si="278"/>
        <v/>
      </c>
      <c r="AG696" s="40" t="str">
        <f>C696&amp;COUNTIFS($C$3:C696,"V")</f>
        <v>0</v>
      </c>
      <c r="AH696" s="266" t="str">
        <f t="shared" si="295"/>
        <v/>
      </c>
      <c r="AI696" s="56" t="str">
        <f t="shared" si="282"/>
        <v/>
      </c>
      <c r="AJ696" s="265" t="str">
        <f t="shared" si="283"/>
        <v/>
      </c>
      <c r="AK696" s="267" t="str">
        <f t="shared" si="284"/>
        <v/>
      </c>
      <c r="AL696" s="267" t="str">
        <f t="shared" si="285"/>
        <v/>
      </c>
      <c r="AM696" s="40" t="str">
        <f t="shared" si="286"/>
        <v/>
      </c>
      <c r="AN696" s="267">
        <f t="shared" si="279"/>
        <v>0</v>
      </c>
      <c r="CE696" s="279"/>
    </row>
    <row r="697" spans="1:83" s="40" customFormat="1" ht="12.75">
      <c r="A697" s="227"/>
      <c r="B697" s="88"/>
      <c r="C697" s="89"/>
      <c r="D697" s="90"/>
      <c r="E697" s="89"/>
      <c r="F697" s="91"/>
      <c r="G697" s="304"/>
      <c r="H697" s="41"/>
      <c r="I697" s="42" t="str">
        <f t="shared" si="288"/>
        <v/>
      </c>
      <c r="J697" s="43" t="str">
        <f t="shared" si="271"/>
        <v/>
      </c>
      <c r="K697" s="44" t="str">
        <f>IF(J697="","",IF(COUNTIF($J$4:J697,J697)=0,"",(COUNTIF($J$4:J697,J697))))</f>
        <v/>
      </c>
      <c r="L697" s="44" t="str">
        <f>IF(K697="","",J697&amp;" _ "&amp;COUNTIF($J$4:J697,J697)&amp;"_"&amp;N697)</f>
        <v/>
      </c>
      <c r="M697" s="45" t="str">
        <f t="shared" si="289"/>
        <v/>
      </c>
      <c r="N697" s="44" t="str">
        <f t="shared" si="290"/>
        <v/>
      </c>
      <c r="O697" s="57" t="str">
        <f t="shared" si="291"/>
        <v/>
      </c>
      <c r="P697" s="48" t="str" cm="1">
        <f t="array" ref="P697">IFERROR(IF(C697="P",G697,IF($K697=1,$M697,$M697+LOOKUP(2,1/($J$4:$J696=J697),$P$4:$P696))),"")</f>
        <v/>
      </c>
      <c r="Q697" s="57" t="str" cm="1">
        <f t="array" ref="Q697">IFERROR(IF(OR(C697="P",C697="A",C697="R"),F697,IF($K697=1,F697,IF(LOOKUP(2,1/($J$4:$J696=$J697),$P$4:$P696)=0,$F697,IF(AND($C697="C",LOOKUP(2,1/($J$4:$J696=$J697),$P$4:$P696)&gt;0),(F697*G697+LOOKUP(2,1/($J$4:$J696=$J697),$P$4:$P696)*LOOKUP(2,1/($J$4:$J696=$J697),$Q$4:$Q696))/$P697,IF(AND($C697="C",LOOKUP(2,1/($J$4:$J696=$J697),$P$4:$P696)&lt;0),LOOKUP(2,1/($J$4:$J696=$J697),$Q$4:$Q696),IF(AND($C697="V",LOOKUP(2,1/($J$4:$J696=$J697),$P$4:$P696)&lt;0),((-1*(F697*G697))+LOOKUP(2,1/($J$4:$J696=$J697),$P$4:$P696)*LOOKUP(2,1/($J$4:$J696=$J697),$Q$4:$Q696))/$P697,IF(AND($C697="V",LOOKUP(2,1/($J$4:$J696=$J697),$P$4:$P696)&gt;0),LOOKUP(2,1/($J$4:$J696=$J697),$Q$4:$Q696),""))))))),"")</f>
        <v/>
      </c>
      <c r="R697" s="49" t="str">
        <f t="shared" si="294"/>
        <v/>
      </c>
      <c r="S697" s="49" t="str">
        <f t="shared" si="280"/>
        <v/>
      </c>
      <c r="T697" s="49" t="str">
        <f t="shared" si="292"/>
        <v/>
      </c>
      <c r="U697" s="49" t="str">
        <f>IFERROR(IF(C697="P",S697,IF(K697=1,0,IF(OR(LOOKUP(2,1/($E$4:$E696=$E697),$P$4:$P696)=0,AND($C697="C",$N697="LONG"),AND(C697="V",N697="SHORT")),0,S697+(M697*Q697)))),"")</f>
        <v/>
      </c>
      <c r="V697" s="49" t="str">
        <f t="shared" si="293"/>
        <v/>
      </c>
      <c r="W697" s="50" t="str">
        <f t="shared" si="287"/>
        <v/>
      </c>
      <c r="Y697" s="51" t="str">
        <f t="shared" si="274"/>
        <v/>
      </c>
      <c r="Z697" s="50" t="str">
        <f t="shared" si="281"/>
        <v/>
      </c>
      <c r="AA697" s="50" t="str">
        <f t="shared" si="272"/>
        <v/>
      </c>
      <c r="AB697" s="50" t="str">
        <f t="shared" si="275"/>
        <v/>
      </c>
      <c r="AC697" s="58" t="str">
        <f t="shared" si="276"/>
        <v/>
      </c>
      <c r="AD697" s="53" t="str">
        <f t="shared" si="273"/>
        <v/>
      </c>
      <c r="AE697" s="53" t="str">
        <f t="shared" si="277"/>
        <v/>
      </c>
      <c r="AF697" s="59" t="str">
        <f t="shared" si="278"/>
        <v/>
      </c>
      <c r="AG697" s="40" t="str">
        <f>C697&amp;COUNTIFS($C$3:C697,"V")</f>
        <v>0</v>
      </c>
      <c r="AH697" s="266" t="str">
        <f t="shared" si="295"/>
        <v/>
      </c>
      <c r="AI697" s="56" t="str">
        <f t="shared" si="282"/>
        <v/>
      </c>
      <c r="AJ697" s="265" t="str">
        <f t="shared" si="283"/>
        <v/>
      </c>
      <c r="AK697" s="267" t="str">
        <f t="shared" si="284"/>
        <v/>
      </c>
      <c r="AL697" s="267" t="str">
        <f t="shared" si="285"/>
        <v/>
      </c>
      <c r="AM697" s="40" t="str">
        <f t="shared" si="286"/>
        <v/>
      </c>
      <c r="AN697" s="267">
        <f t="shared" si="279"/>
        <v>0</v>
      </c>
      <c r="CE697" s="279"/>
    </row>
    <row r="698" spans="1:83" s="40" customFormat="1" ht="12.75">
      <c r="A698" s="227"/>
      <c r="B698" s="88"/>
      <c r="C698" s="89"/>
      <c r="D698" s="90"/>
      <c r="E698" s="89"/>
      <c r="F698" s="91"/>
      <c r="G698" s="304"/>
      <c r="H698" s="41"/>
      <c r="I698" s="42" t="str">
        <f t="shared" si="288"/>
        <v/>
      </c>
      <c r="J698" s="43" t="str">
        <f t="shared" si="271"/>
        <v/>
      </c>
      <c r="K698" s="44" t="str">
        <f>IF(J698="","",IF(COUNTIF($J$4:J698,J698)=0,"",(COUNTIF($J$4:J698,J698))))</f>
        <v/>
      </c>
      <c r="L698" s="44" t="str">
        <f>IF(K698="","",J698&amp;" _ "&amp;COUNTIF($J$4:J698,J698)&amp;"_"&amp;N698)</f>
        <v/>
      </c>
      <c r="M698" s="45" t="str">
        <f t="shared" si="289"/>
        <v/>
      </c>
      <c r="N698" s="44" t="str">
        <f t="shared" si="290"/>
        <v/>
      </c>
      <c r="O698" s="57" t="str">
        <f t="shared" si="291"/>
        <v/>
      </c>
      <c r="P698" s="48" t="str" cm="1">
        <f t="array" ref="P698">IFERROR(IF(C698="P",G698,IF($K698=1,$M698,$M698+LOOKUP(2,1/($J$4:$J697=J698),$P$4:$P697))),"")</f>
        <v/>
      </c>
      <c r="Q698" s="57" t="str" cm="1">
        <f t="array" ref="Q698">IFERROR(IF(OR(C698="P",C698="A",C698="R"),F698,IF($K698=1,F698,IF(LOOKUP(2,1/($J$4:$J697=$J698),$P$4:$P697)=0,$F698,IF(AND($C698="C",LOOKUP(2,1/($J$4:$J697=$J698),$P$4:$P697)&gt;0),(F698*G698+LOOKUP(2,1/($J$4:$J697=$J698),$P$4:$P697)*LOOKUP(2,1/($J$4:$J697=$J698),$Q$4:$Q697))/$P698,IF(AND($C698="C",LOOKUP(2,1/($J$4:$J697=$J698),$P$4:$P697)&lt;0),LOOKUP(2,1/($J$4:$J697=$J698),$Q$4:$Q697),IF(AND($C698="V",LOOKUP(2,1/($J$4:$J697=$J698),$P$4:$P697)&lt;0),((-1*(F698*G698))+LOOKUP(2,1/($J$4:$J697=$J698),$P$4:$P697)*LOOKUP(2,1/($J$4:$J697=$J698),$Q$4:$Q697))/$P698,IF(AND($C698="V",LOOKUP(2,1/($J$4:$J697=$J698),$P$4:$P697)&gt;0),LOOKUP(2,1/($J$4:$J697=$J698),$Q$4:$Q697),""))))))),"")</f>
        <v/>
      </c>
      <c r="R698" s="49" t="str">
        <f t="shared" si="294"/>
        <v/>
      </c>
      <c r="S698" s="49" t="str">
        <f t="shared" si="280"/>
        <v/>
      </c>
      <c r="T698" s="49" t="str">
        <f t="shared" si="292"/>
        <v/>
      </c>
      <c r="U698" s="49" t="str">
        <f>IFERROR(IF(C698="P",S698,IF(K698=1,0,IF(OR(LOOKUP(2,1/($E$4:$E697=$E698),$P$4:$P697)=0,AND($C698="C",$N698="LONG"),AND(C698="V",N698="SHORT")),0,S698+(M698*Q698)))),"")</f>
        <v/>
      </c>
      <c r="V698" s="49" t="str">
        <f t="shared" si="293"/>
        <v/>
      </c>
      <c r="W698" s="50" t="str">
        <f t="shared" si="287"/>
        <v/>
      </c>
      <c r="Y698" s="51" t="str">
        <f t="shared" si="274"/>
        <v/>
      </c>
      <c r="Z698" s="50" t="str">
        <f t="shared" si="281"/>
        <v/>
      </c>
      <c r="AA698" s="50" t="str">
        <f t="shared" si="272"/>
        <v/>
      </c>
      <c r="AB698" s="50" t="str">
        <f t="shared" si="275"/>
        <v/>
      </c>
      <c r="AC698" s="58" t="str">
        <f t="shared" si="276"/>
        <v/>
      </c>
      <c r="AD698" s="53" t="str">
        <f t="shared" si="273"/>
        <v/>
      </c>
      <c r="AE698" s="53" t="str">
        <f t="shared" si="277"/>
        <v/>
      </c>
      <c r="AF698" s="59" t="str">
        <f t="shared" si="278"/>
        <v/>
      </c>
      <c r="AG698" s="40" t="str">
        <f>C698&amp;COUNTIFS($C$3:C698,"V")</f>
        <v>0</v>
      </c>
      <c r="AH698" s="266" t="str">
        <f t="shared" si="295"/>
        <v/>
      </c>
      <c r="AI698" s="56" t="str">
        <f t="shared" si="282"/>
        <v/>
      </c>
      <c r="AJ698" s="265" t="str">
        <f t="shared" si="283"/>
        <v/>
      </c>
      <c r="AK698" s="267" t="str">
        <f t="shared" si="284"/>
        <v/>
      </c>
      <c r="AL698" s="267" t="str">
        <f t="shared" si="285"/>
        <v/>
      </c>
      <c r="AM698" s="40" t="str">
        <f t="shared" si="286"/>
        <v/>
      </c>
      <c r="AN698" s="267">
        <f t="shared" si="279"/>
        <v>0</v>
      </c>
      <c r="CE698" s="279"/>
    </row>
    <row r="699" spans="1:83" s="40" customFormat="1" ht="12.75">
      <c r="A699" s="227"/>
      <c r="B699" s="88"/>
      <c r="C699" s="89"/>
      <c r="D699" s="90"/>
      <c r="E699" s="89"/>
      <c r="F699" s="91"/>
      <c r="G699" s="304"/>
      <c r="H699" s="41"/>
      <c r="I699" s="42" t="str">
        <f t="shared" si="288"/>
        <v/>
      </c>
      <c r="J699" s="43" t="str">
        <f t="shared" si="271"/>
        <v/>
      </c>
      <c r="K699" s="44" t="str">
        <f>IF(J699="","",IF(COUNTIF($J$4:J699,J699)=0,"",(COUNTIF($J$4:J699,J699))))</f>
        <v/>
      </c>
      <c r="L699" s="44" t="str">
        <f>IF(K699="","",J699&amp;" _ "&amp;COUNTIF($J$4:J699,J699)&amp;"_"&amp;N699)</f>
        <v/>
      </c>
      <c r="M699" s="45" t="str">
        <f t="shared" si="289"/>
        <v/>
      </c>
      <c r="N699" s="44" t="str">
        <f t="shared" si="290"/>
        <v/>
      </c>
      <c r="O699" s="57" t="str">
        <f t="shared" si="291"/>
        <v/>
      </c>
      <c r="P699" s="48" t="str" cm="1">
        <f t="array" ref="P699">IFERROR(IF(C699="P",G699,IF($K699=1,$M699,$M699+LOOKUP(2,1/($J$4:$J698=J699),$P$4:$P698))),"")</f>
        <v/>
      </c>
      <c r="Q699" s="57" t="str" cm="1">
        <f t="array" ref="Q699">IFERROR(IF(OR(C699="P",C699="A",C699="R"),F699,IF($K699=1,F699,IF(LOOKUP(2,1/($J$4:$J698=$J699),$P$4:$P698)=0,$F699,IF(AND($C699="C",LOOKUP(2,1/($J$4:$J698=$J699),$P$4:$P698)&gt;0),(F699*G699+LOOKUP(2,1/($J$4:$J698=$J699),$P$4:$P698)*LOOKUP(2,1/($J$4:$J698=$J699),$Q$4:$Q698))/$P699,IF(AND($C699="C",LOOKUP(2,1/($J$4:$J698=$J699),$P$4:$P698)&lt;0),LOOKUP(2,1/($J$4:$J698=$J699),$Q$4:$Q698),IF(AND($C699="V",LOOKUP(2,1/($J$4:$J698=$J699),$P$4:$P698)&lt;0),((-1*(F699*G699))+LOOKUP(2,1/($J$4:$J698=$J699),$P$4:$P698)*LOOKUP(2,1/($J$4:$J698=$J699),$Q$4:$Q698))/$P699,IF(AND($C699="V",LOOKUP(2,1/($J$4:$J698=$J699),$P$4:$P698)&gt;0),LOOKUP(2,1/($J$4:$J698=$J699),$Q$4:$Q698),""))))))),"")</f>
        <v/>
      </c>
      <c r="R699" s="49" t="str">
        <f t="shared" si="294"/>
        <v/>
      </c>
      <c r="S699" s="49" t="str">
        <f t="shared" si="280"/>
        <v/>
      </c>
      <c r="T699" s="49" t="str">
        <f t="shared" si="292"/>
        <v/>
      </c>
      <c r="U699" s="49" t="str">
        <f>IFERROR(IF(C699="P",S699,IF(K699=1,0,IF(OR(LOOKUP(2,1/($E$4:$E698=$E699),$P$4:$P698)=0,AND($C699="C",$N699="LONG"),AND(C699="V",N699="SHORT")),0,S699+(M699*Q699)))),"")</f>
        <v/>
      </c>
      <c r="V699" s="49" t="str">
        <f t="shared" si="293"/>
        <v/>
      </c>
      <c r="W699" s="50" t="str">
        <f t="shared" si="287"/>
        <v/>
      </c>
      <c r="Y699" s="51" t="str">
        <f t="shared" si="274"/>
        <v/>
      </c>
      <c r="Z699" s="50" t="str">
        <f t="shared" si="281"/>
        <v/>
      </c>
      <c r="AA699" s="50" t="str">
        <f t="shared" si="272"/>
        <v/>
      </c>
      <c r="AB699" s="50" t="str">
        <f t="shared" si="275"/>
        <v/>
      </c>
      <c r="AC699" s="58" t="str">
        <f t="shared" si="276"/>
        <v/>
      </c>
      <c r="AD699" s="53" t="str">
        <f t="shared" si="273"/>
        <v/>
      </c>
      <c r="AE699" s="53" t="str">
        <f t="shared" si="277"/>
        <v/>
      </c>
      <c r="AF699" s="59" t="str">
        <f t="shared" si="278"/>
        <v/>
      </c>
      <c r="AG699" s="40" t="str">
        <f>C699&amp;COUNTIFS($C$3:C699,"V")</f>
        <v>0</v>
      </c>
      <c r="AH699" s="266" t="str">
        <f t="shared" si="295"/>
        <v/>
      </c>
      <c r="AI699" s="56" t="str">
        <f t="shared" si="282"/>
        <v/>
      </c>
      <c r="AJ699" s="265" t="str">
        <f t="shared" si="283"/>
        <v/>
      </c>
      <c r="AK699" s="267" t="str">
        <f t="shared" si="284"/>
        <v/>
      </c>
      <c r="AL699" s="267" t="str">
        <f t="shared" si="285"/>
        <v/>
      </c>
      <c r="AM699" s="40" t="str">
        <f t="shared" si="286"/>
        <v/>
      </c>
      <c r="AN699" s="267">
        <f t="shared" si="279"/>
        <v>0</v>
      </c>
      <c r="CE699" s="279"/>
    </row>
    <row r="700" spans="1:83" s="40" customFormat="1" ht="12.75">
      <c r="A700" s="227"/>
      <c r="B700" s="88"/>
      <c r="C700" s="89"/>
      <c r="D700" s="90"/>
      <c r="E700" s="89"/>
      <c r="F700" s="91"/>
      <c r="G700" s="304"/>
      <c r="H700" s="41"/>
      <c r="I700" s="42" t="str">
        <f t="shared" si="288"/>
        <v/>
      </c>
      <c r="J700" s="43" t="str">
        <f t="shared" si="271"/>
        <v/>
      </c>
      <c r="K700" s="44" t="str">
        <f>IF(J700="","",IF(COUNTIF($J$4:J700,J700)=0,"",(COUNTIF($J$4:J700,J700))))</f>
        <v/>
      </c>
      <c r="L700" s="44" t="str">
        <f>IF(K700="","",J700&amp;" _ "&amp;COUNTIF($J$4:J700,J700)&amp;"_"&amp;N700)</f>
        <v/>
      </c>
      <c r="M700" s="45" t="str">
        <f t="shared" si="289"/>
        <v/>
      </c>
      <c r="N700" s="44" t="str">
        <f t="shared" si="290"/>
        <v/>
      </c>
      <c r="O700" s="57" t="str">
        <f t="shared" si="291"/>
        <v/>
      </c>
      <c r="P700" s="48" t="str" cm="1">
        <f t="array" ref="P700">IFERROR(IF(C700="P",G700,IF($K700=1,$M700,$M700+LOOKUP(2,1/($J$4:$J699=J700),$P$4:$P699))),"")</f>
        <v/>
      </c>
      <c r="Q700" s="57" t="str" cm="1">
        <f t="array" ref="Q700">IFERROR(IF(OR(C700="P",C700="A",C700="R"),F700,IF($K700=1,F700,IF(LOOKUP(2,1/($J$4:$J699=$J700),$P$4:$P699)=0,$F700,IF(AND($C700="C",LOOKUP(2,1/($J$4:$J699=$J700),$P$4:$P699)&gt;0),(F700*G700+LOOKUP(2,1/($J$4:$J699=$J700),$P$4:$P699)*LOOKUP(2,1/($J$4:$J699=$J700),$Q$4:$Q699))/$P700,IF(AND($C700="C",LOOKUP(2,1/($J$4:$J699=$J700),$P$4:$P699)&lt;0),LOOKUP(2,1/($J$4:$J699=$J700),$Q$4:$Q699),IF(AND($C700="V",LOOKUP(2,1/($J$4:$J699=$J700),$P$4:$P699)&lt;0),((-1*(F700*G700))+LOOKUP(2,1/($J$4:$J699=$J700),$P$4:$P699)*LOOKUP(2,1/($J$4:$J699=$J700),$Q$4:$Q699))/$P700,IF(AND($C700="V",LOOKUP(2,1/($J$4:$J699=$J700),$P$4:$P699)&gt;0),LOOKUP(2,1/($J$4:$J699=$J700),$Q$4:$Q699),""))))))),"")</f>
        <v/>
      </c>
      <c r="R700" s="49" t="str">
        <f t="shared" si="294"/>
        <v/>
      </c>
      <c r="S700" s="49" t="str">
        <f t="shared" si="280"/>
        <v/>
      </c>
      <c r="T700" s="49" t="str">
        <f t="shared" si="292"/>
        <v/>
      </c>
      <c r="U700" s="49" t="str">
        <f>IFERROR(IF(C700="P",S700,IF(K700=1,0,IF(OR(LOOKUP(2,1/($E$4:$E699=$E700),$P$4:$P699)=0,AND($C700="C",$N700="LONG"),AND(C700="V",N700="SHORT")),0,S700+(M700*Q700)))),"")</f>
        <v/>
      </c>
      <c r="V700" s="49" t="str">
        <f t="shared" si="293"/>
        <v/>
      </c>
      <c r="W700" s="50" t="str">
        <f t="shared" si="287"/>
        <v/>
      </c>
      <c r="Y700" s="51" t="str">
        <f t="shared" si="274"/>
        <v/>
      </c>
      <c r="Z700" s="50" t="str">
        <f t="shared" si="281"/>
        <v/>
      </c>
      <c r="AA700" s="50" t="str">
        <f t="shared" si="272"/>
        <v/>
      </c>
      <c r="AB700" s="50" t="str">
        <f t="shared" si="275"/>
        <v/>
      </c>
      <c r="AC700" s="58" t="str">
        <f t="shared" si="276"/>
        <v/>
      </c>
      <c r="AD700" s="53" t="str">
        <f t="shared" si="273"/>
        <v/>
      </c>
      <c r="AE700" s="53" t="str">
        <f t="shared" si="277"/>
        <v/>
      </c>
      <c r="AF700" s="59" t="str">
        <f t="shared" si="278"/>
        <v/>
      </c>
      <c r="AG700" s="40" t="str">
        <f>C700&amp;COUNTIFS($C$3:C700,"V")</f>
        <v>0</v>
      </c>
      <c r="AH700" s="266" t="str">
        <f t="shared" si="295"/>
        <v/>
      </c>
      <c r="AI700" s="56" t="str">
        <f t="shared" si="282"/>
        <v/>
      </c>
      <c r="AJ700" s="265" t="str">
        <f t="shared" si="283"/>
        <v/>
      </c>
      <c r="AK700" s="267" t="str">
        <f t="shared" si="284"/>
        <v/>
      </c>
      <c r="AL700" s="267" t="str">
        <f t="shared" si="285"/>
        <v/>
      </c>
      <c r="AM700" s="40" t="str">
        <f t="shared" si="286"/>
        <v/>
      </c>
      <c r="AN700" s="267">
        <f t="shared" si="279"/>
        <v>0</v>
      </c>
      <c r="CE700" s="279"/>
    </row>
    <row r="701" spans="1:83" s="40" customFormat="1" ht="12.75">
      <c r="A701" s="227"/>
      <c r="B701" s="88"/>
      <c r="C701" s="89"/>
      <c r="D701" s="90"/>
      <c r="E701" s="89"/>
      <c r="F701" s="91"/>
      <c r="G701" s="304"/>
      <c r="H701" s="41"/>
      <c r="I701" s="42" t="str">
        <f t="shared" si="288"/>
        <v/>
      </c>
      <c r="J701" s="43" t="str">
        <f t="shared" si="271"/>
        <v/>
      </c>
      <c r="K701" s="44" t="str">
        <f>IF(J701="","",IF(COUNTIF($J$4:J701,J701)=0,"",(COUNTIF($J$4:J701,J701))))</f>
        <v/>
      </c>
      <c r="L701" s="44" t="str">
        <f>IF(K701="","",J701&amp;" _ "&amp;COUNTIF($J$4:J701,J701)&amp;"_"&amp;N701)</f>
        <v/>
      </c>
      <c r="M701" s="45" t="str">
        <f t="shared" si="289"/>
        <v/>
      </c>
      <c r="N701" s="44" t="str">
        <f t="shared" si="290"/>
        <v/>
      </c>
      <c r="O701" s="57" t="str">
        <f t="shared" si="291"/>
        <v/>
      </c>
      <c r="P701" s="48" t="str" cm="1">
        <f t="array" ref="P701">IFERROR(IF(C701="P",G701,IF($K701=1,$M701,$M701+LOOKUP(2,1/($J$4:$J700=J701),$P$4:$P700))),"")</f>
        <v/>
      </c>
      <c r="Q701" s="57" t="str" cm="1">
        <f t="array" ref="Q701">IFERROR(IF(OR(C701="P",C701="A",C701="R"),F701,IF($K701=1,F701,IF(LOOKUP(2,1/($J$4:$J700=$J701),$P$4:$P700)=0,$F701,IF(AND($C701="C",LOOKUP(2,1/($J$4:$J700=$J701),$P$4:$P700)&gt;0),(F701*G701+LOOKUP(2,1/($J$4:$J700=$J701),$P$4:$P700)*LOOKUP(2,1/($J$4:$J700=$J701),$Q$4:$Q700))/$P701,IF(AND($C701="C",LOOKUP(2,1/($J$4:$J700=$J701),$P$4:$P700)&lt;0),LOOKUP(2,1/($J$4:$J700=$J701),$Q$4:$Q700),IF(AND($C701="V",LOOKUP(2,1/($J$4:$J700=$J701),$P$4:$P700)&lt;0),((-1*(F701*G701))+LOOKUP(2,1/($J$4:$J700=$J701),$P$4:$P700)*LOOKUP(2,1/($J$4:$J700=$J701),$Q$4:$Q700))/$P701,IF(AND($C701="V",LOOKUP(2,1/($J$4:$J700=$J701),$P$4:$P700)&gt;0),LOOKUP(2,1/($J$4:$J700=$J701),$Q$4:$Q700),""))))))),"")</f>
        <v/>
      </c>
      <c r="R701" s="49" t="str">
        <f t="shared" si="294"/>
        <v/>
      </c>
      <c r="S701" s="49" t="str">
        <f t="shared" si="280"/>
        <v/>
      </c>
      <c r="T701" s="49" t="str">
        <f t="shared" si="292"/>
        <v/>
      </c>
      <c r="U701" s="49" t="str">
        <f>IFERROR(IF(C701="P",S701,IF(K701=1,0,IF(OR(LOOKUP(2,1/($E$4:$E700=$E701),$P$4:$P700)=0,AND($C701="C",$N701="LONG"),AND(C701="V",N701="SHORT")),0,S701+(M701*Q701)))),"")</f>
        <v/>
      </c>
      <c r="V701" s="49" t="str">
        <f t="shared" si="293"/>
        <v/>
      </c>
      <c r="W701" s="50" t="str">
        <f t="shared" si="287"/>
        <v/>
      </c>
      <c r="Y701" s="51" t="str">
        <f t="shared" si="274"/>
        <v/>
      </c>
      <c r="Z701" s="50" t="str">
        <f t="shared" si="281"/>
        <v/>
      </c>
      <c r="AA701" s="50" t="str">
        <f t="shared" si="272"/>
        <v/>
      </c>
      <c r="AB701" s="50" t="str">
        <f t="shared" si="275"/>
        <v/>
      </c>
      <c r="AC701" s="58" t="str">
        <f t="shared" si="276"/>
        <v/>
      </c>
      <c r="AD701" s="53" t="str">
        <f t="shared" si="273"/>
        <v/>
      </c>
      <c r="AE701" s="53" t="str">
        <f t="shared" si="277"/>
        <v/>
      </c>
      <c r="AF701" s="59" t="str">
        <f t="shared" si="278"/>
        <v/>
      </c>
      <c r="AG701" s="40" t="str">
        <f>C701&amp;COUNTIFS($C$3:C701,"V")</f>
        <v>0</v>
      </c>
      <c r="AH701" s="266" t="str">
        <f t="shared" si="295"/>
        <v/>
      </c>
      <c r="AI701" s="56" t="str">
        <f t="shared" si="282"/>
        <v/>
      </c>
      <c r="AJ701" s="265" t="str">
        <f t="shared" si="283"/>
        <v/>
      </c>
      <c r="AK701" s="267" t="str">
        <f t="shared" si="284"/>
        <v/>
      </c>
      <c r="AL701" s="267" t="str">
        <f t="shared" si="285"/>
        <v/>
      </c>
      <c r="AM701" s="40" t="str">
        <f t="shared" si="286"/>
        <v/>
      </c>
      <c r="AN701" s="267">
        <f t="shared" si="279"/>
        <v>0</v>
      </c>
      <c r="CE701" s="279"/>
    </row>
    <row r="702" spans="1:83" s="40" customFormat="1" ht="12.75">
      <c r="A702" s="227"/>
      <c r="B702" s="88"/>
      <c r="C702" s="89"/>
      <c r="D702" s="90"/>
      <c r="E702" s="89"/>
      <c r="F702" s="91"/>
      <c r="G702" s="304"/>
      <c r="H702" s="41"/>
      <c r="I702" s="42" t="str">
        <f t="shared" si="288"/>
        <v/>
      </c>
      <c r="J702" s="43" t="str">
        <f t="shared" si="271"/>
        <v/>
      </c>
      <c r="K702" s="44" t="str">
        <f>IF(J702="","",IF(COUNTIF($J$4:J702,J702)=0,"",(COUNTIF($J$4:J702,J702))))</f>
        <v/>
      </c>
      <c r="L702" s="44" t="str">
        <f>IF(K702="","",J702&amp;" _ "&amp;COUNTIF($J$4:J702,J702)&amp;"_"&amp;N702)</f>
        <v/>
      </c>
      <c r="M702" s="45" t="str">
        <f t="shared" si="289"/>
        <v/>
      </c>
      <c r="N702" s="44" t="str">
        <f t="shared" si="290"/>
        <v/>
      </c>
      <c r="O702" s="57" t="str">
        <f t="shared" si="291"/>
        <v/>
      </c>
      <c r="P702" s="48" t="str" cm="1">
        <f t="array" ref="P702">IFERROR(IF(C702="P",G702,IF($K702=1,$M702,$M702+LOOKUP(2,1/($J$4:$J701=J702),$P$4:$P701))),"")</f>
        <v/>
      </c>
      <c r="Q702" s="57" t="str" cm="1">
        <f t="array" ref="Q702">IFERROR(IF(OR(C702="P",C702="A",C702="R"),F702,IF($K702=1,F702,IF(LOOKUP(2,1/($J$4:$J701=$J702),$P$4:$P701)=0,$F702,IF(AND($C702="C",LOOKUP(2,1/($J$4:$J701=$J702),$P$4:$P701)&gt;0),(F702*G702+LOOKUP(2,1/($J$4:$J701=$J702),$P$4:$P701)*LOOKUP(2,1/($J$4:$J701=$J702),$Q$4:$Q701))/$P702,IF(AND($C702="C",LOOKUP(2,1/($J$4:$J701=$J702),$P$4:$P701)&lt;0),LOOKUP(2,1/($J$4:$J701=$J702),$Q$4:$Q701),IF(AND($C702="V",LOOKUP(2,1/($J$4:$J701=$J702),$P$4:$P701)&lt;0),((-1*(F702*G702))+LOOKUP(2,1/($J$4:$J701=$J702),$P$4:$P701)*LOOKUP(2,1/($J$4:$J701=$J702),$Q$4:$Q701))/$P702,IF(AND($C702="V",LOOKUP(2,1/($J$4:$J701=$J702),$P$4:$P701)&gt;0),LOOKUP(2,1/($J$4:$J701=$J702),$Q$4:$Q701),""))))))),"")</f>
        <v/>
      </c>
      <c r="R702" s="49" t="str">
        <f t="shared" si="294"/>
        <v/>
      </c>
      <c r="S702" s="49" t="str">
        <f t="shared" si="280"/>
        <v/>
      </c>
      <c r="T702" s="49" t="str">
        <f t="shared" si="292"/>
        <v/>
      </c>
      <c r="U702" s="49" t="str">
        <f>IFERROR(IF(C702="P",S702,IF(K702=1,0,IF(OR(LOOKUP(2,1/($E$4:$E701=$E702),$P$4:$P701)=0,AND($C702="C",$N702="LONG"),AND(C702="V",N702="SHORT")),0,S702+(M702*Q702)))),"")</f>
        <v/>
      </c>
      <c r="V702" s="49" t="str">
        <f t="shared" si="293"/>
        <v/>
      </c>
      <c r="W702" s="50" t="str">
        <f t="shared" si="287"/>
        <v/>
      </c>
      <c r="Y702" s="51" t="str">
        <f t="shared" si="274"/>
        <v/>
      </c>
      <c r="Z702" s="50" t="str">
        <f t="shared" si="281"/>
        <v/>
      </c>
      <c r="AA702" s="50" t="str">
        <f t="shared" si="272"/>
        <v/>
      </c>
      <c r="AB702" s="50" t="str">
        <f t="shared" si="275"/>
        <v/>
      </c>
      <c r="AC702" s="58" t="str">
        <f t="shared" si="276"/>
        <v/>
      </c>
      <c r="AD702" s="53" t="str">
        <f t="shared" si="273"/>
        <v/>
      </c>
      <c r="AE702" s="53" t="str">
        <f t="shared" si="277"/>
        <v/>
      </c>
      <c r="AF702" s="59" t="str">
        <f t="shared" si="278"/>
        <v/>
      </c>
      <c r="AG702" s="40" t="str">
        <f>C702&amp;COUNTIFS($C$3:C702,"V")</f>
        <v>0</v>
      </c>
      <c r="AH702" s="266" t="str">
        <f t="shared" si="295"/>
        <v/>
      </c>
      <c r="AI702" s="56" t="str">
        <f t="shared" si="282"/>
        <v/>
      </c>
      <c r="AJ702" s="265" t="str">
        <f t="shared" si="283"/>
        <v/>
      </c>
      <c r="AK702" s="267" t="str">
        <f t="shared" si="284"/>
        <v/>
      </c>
      <c r="AL702" s="267" t="str">
        <f t="shared" si="285"/>
        <v/>
      </c>
      <c r="AM702" s="40" t="str">
        <f t="shared" si="286"/>
        <v/>
      </c>
      <c r="AN702" s="267">
        <f t="shared" si="279"/>
        <v>0</v>
      </c>
      <c r="CE702" s="279"/>
    </row>
    <row r="703" spans="1:83" s="40" customFormat="1" ht="12.75">
      <c r="A703" s="227"/>
      <c r="B703" s="88"/>
      <c r="C703" s="89"/>
      <c r="D703" s="90"/>
      <c r="E703" s="89"/>
      <c r="F703" s="91"/>
      <c r="G703" s="304"/>
      <c r="H703" s="41"/>
      <c r="I703" s="42" t="str">
        <f t="shared" si="288"/>
        <v/>
      </c>
      <c r="J703" s="43" t="str">
        <f t="shared" si="271"/>
        <v/>
      </c>
      <c r="K703" s="44" t="str">
        <f>IF(J703="","",IF(COUNTIF($J$4:J703,J703)=0,"",(COUNTIF($J$4:J703,J703))))</f>
        <v/>
      </c>
      <c r="L703" s="44" t="str">
        <f>IF(K703="","",J703&amp;" _ "&amp;COUNTIF($J$4:J703,J703)&amp;"_"&amp;N703)</f>
        <v/>
      </c>
      <c r="M703" s="45" t="str">
        <f t="shared" si="289"/>
        <v/>
      </c>
      <c r="N703" s="44" t="str">
        <f t="shared" si="290"/>
        <v/>
      </c>
      <c r="O703" s="57" t="str">
        <f t="shared" si="291"/>
        <v/>
      </c>
      <c r="P703" s="48" t="str" cm="1">
        <f t="array" ref="P703">IFERROR(IF(C703="P",G703,IF($K703=1,$M703,$M703+LOOKUP(2,1/($J$4:$J702=J703),$P$4:$P702))),"")</f>
        <v/>
      </c>
      <c r="Q703" s="57" t="str" cm="1">
        <f t="array" ref="Q703">IFERROR(IF(OR(C703="P",C703="A",C703="R"),F703,IF($K703=1,F703,IF(LOOKUP(2,1/($J$4:$J702=$J703),$P$4:$P702)=0,$F703,IF(AND($C703="C",LOOKUP(2,1/($J$4:$J702=$J703),$P$4:$P702)&gt;0),(F703*G703+LOOKUP(2,1/($J$4:$J702=$J703),$P$4:$P702)*LOOKUP(2,1/($J$4:$J702=$J703),$Q$4:$Q702))/$P703,IF(AND($C703="C",LOOKUP(2,1/($J$4:$J702=$J703),$P$4:$P702)&lt;0),LOOKUP(2,1/($J$4:$J702=$J703),$Q$4:$Q702),IF(AND($C703="V",LOOKUP(2,1/($J$4:$J702=$J703),$P$4:$P702)&lt;0),((-1*(F703*G703))+LOOKUP(2,1/($J$4:$J702=$J703),$P$4:$P702)*LOOKUP(2,1/($J$4:$J702=$J703),$Q$4:$Q702))/$P703,IF(AND($C703="V",LOOKUP(2,1/($J$4:$J702=$J703),$P$4:$P702)&gt;0),LOOKUP(2,1/($J$4:$J702=$J703),$Q$4:$Q702),""))))))),"")</f>
        <v/>
      </c>
      <c r="R703" s="49" t="str">
        <f t="shared" si="294"/>
        <v/>
      </c>
      <c r="S703" s="49" t="str">
        <f t="shared" si="280"/>
        <v/>
      </c>
      <c r="T703" s="49" t="str">
        <f t="shared" si="292"/>
        <v/>
      </c>
      <c r="U703" s="49" t="str">
        <f>IFERROR(IF(C703="P",S703,IF(K703=1,0,IF(OR(LOOKUP(2,1/($E$4:$E702=$E703),$P$4:$P702)=0,AND($C703="C",$N703="LONG"),AND(C703="V",N703="SHORT")),0,S703+(M703*Q703)))),"")</f>
        <v/>
      </c>
      <c r="V703" s="49" t="str">
        <f t="shared" si="293"/>
        <v/>
      </c>
      <c r="W703" s="50" t="str">
        <f t="shared" si="287"/>
        <v/>
      </c>
      <c r="Y703" s="51" t="str">
        <f t="shared" si="274"/>
        <v/>
      </c>
      <c r="Z703" s="50" t="str">
        <f t="shared" si="281"/>
        <v/>
      </c>
      <c r="AA703" s="50" t="str">
        <f t="shared" si="272"/>
        <v/>
      </c>
      <c r="AB703" s="50" t="str">
        <f t="shared" si="275"/>
        <v/>
      </c>
      <c r="AC703" s="58" t="str">
        <f t="shared" si="276"/>
        <v/>
      </c>
      <c r="AD703" s="53" t="str">
        <f t="shared" si="273"/>
        <v/>
      </c>
      <c r="AE703" s="53" t="str">
        <f t="shared" si="277"/>
        <v/>
      </c>
      <c r="AF703" s="59" t="str">
        <f t="shared" si="278"/>
        <v/>
      </c>
      <c r="AG703" s="40" t="str">
        <f>C703&amp;COUNTIFS($C$3:C703,"V")</f>
        <v>0</v>
      </c>
      <c r="AH703" s="266" t="str">
        <f t="shared" si="295"/>
        <v/>
      </c>
      <c r="AI703" s="56" t="str">
        <f t="shared" si="282"/>
        <v/>
      </c>
      <c r="AJ703" s="265" t="str">
        <f t="shared" si="283"/>
        <v/>
      </c>
      <c r="AK703" s="267" t="str">
        <f t="shared" si="284"/>
        <v/>
      </c>
      <c r="AL703" s="267" t="str">
        <f t="shared" si="285"/>
        <v/>
      </c>
      <c r="AM703" s="40" t="str">
        <f t="shared" si="286"/>
        <v/>
      </c>
      <c r="AN703" s="267">
        <f t="shared" si="279"/>
        <v>0</v>
      </c>
      <c r="CE703" s="279"/>
    </row>
    <row r="704" spans="1:83" s="40" customFormat="1" ht="12.75">
      <c r="A704" s="227"/>
      <c r="B704" s="88"/>
      <c r="C704" s="89"/>
      <c r="D704" s="90"/>
      <c r="E704" s="89"/>
      <c r="F704" s="91"/>
      <c r="G704" s="304"/>
      <c r="H704" s="41"/>
      <c r="I704" s="42" t="str">
        <f t="shared" si="288"/>
        <v/>
      </c>
      <c r="J704" s="43" t="str">
        <f t="shared" si="271"/>
        <v/>
      </c>
      <c r="K704" s="44" t="str">
        <f>IF(J704="","",IF(COUNTIF($J$4:J704,J704)=0,"",(COUNTIF($J$4:J704,J704))))</f>
        <v/>
      </c>
      <c r="L704" s="44" t="str">
        <f>IF(K704="","",J704&amp;" _ "&amp;COUNTIF($J$4:J704,J704)&amp;"_"&amp;N704)</f>
        <v/>
      </c>
      <c r="M704" s="45" t="str">
        <f t="shared" si="289"/>
        <v/>
      </c>
      <c r="N704" s="44" t="str">
        <f t="shared" si="290"/>
        <v/>
      </c>
      <c r="O704" s="57" t="str">
        <f t="shared" si="291"/>
        <v/>
      </c>
      <c r="P704" s="48" t="str" cm="1">
        <f t="array" ref="P704">IFERROR(IF(C704="P",G704,IF($K704=1,$M704,$M704+LOOKUP(2,1/($J$4:$J703=J704),$P$4:$P703))),"")</f>
        <v/>
      </c>
      <c r="Q704" s="57" t="str" cm="1">
        <f t="array" ref="Q704">IFERROR(IF(OR(C704="P",C704="A",C704="R"),F704,IF($K704=1,F704,IF(LOOKUP(2,1/($J$4:$J703=$J704),$P$4:$P703)=0,$F704,IF(AND($C704="C",LOOKUP(2,1/($J$4:$J703=$J704),$P$4:$P703)&gt;0),(F704*G704+LOOKUP(2,1/($J$4:$J703=$J704),$P$4:$P703)*LOOKUP(2,1/($J$4:$J703=$J704),$Q$4:$Q703))/$P704,IF(AND($C704="C",LOOKUP(2,1/($J$4:$J703=$J704),$P$4:$P703)&lt;0),LOOKUP(2,1/($J$4:$J703=$J704),$Q$4:$Q703),IF(AND($C704="V",LOOKUP(2,1/($J$4:$J703=$J704),$P$4:$P703)&lt;0),((-1*(F704*G704))+LOOKUP(2,1/($J$4:$J703=$J704),$P$4:$P703)*LOOKUP(2,1/($J$4:$J703=$J704),$Q$4:$Q703))/$P704,IF(AND($C704="V",LOOKUP(2,1/($J$4:$J703=$J704),$P$4:$P703)&gt;0),LOOKUP(2,1/($J$4:$J703=$J704),$Q$4:$Q703),""))))))),"")</f>
        <v/>
      </c>
      <c r="R704" s="49" t="str">
        <f t="shared" si="294"/>
        <v/>
      </c>
      <c r="S704" s="49" t="str">
        <f t="shared" si="280"/>
        <v/>
      </c>
      <c r="T704" s="49" t="str">
        <f t="shared" si="292"/>
        <v/>
      </c>
      <c r="U704" s="49" t="str">
        <f>IFERROR(IF(C704="P",S704,IF(K704=1,0,IF(OR(LOOKUP(2,1/($E$4:$E703=$E704),$P$4:$P703)=0,AND($C704="C",$N704="LONG"),AND(C704="V",N704="SHORT")),0,S704+(M704*Q704)))),"")</f>
        <v/>
      </c>
      <c r="V704" s="49" t="str">
        <f t="shared" si="293"/>
        <v/>
      </c>
      <c r="W704" s="50" t="str">
        <f t="shared" si="287"/>
        <v/>
      </c>
      <c r="Y704" s="51" t="str">
        <f t="shared" si="274"/>
        <v/>
      </c>
      <c r="Z704" s="50" t="str">
        <f t="shared" si="281"/>
        <v/>
      </c>
      <c r="AA704" s="50" t="str">
        <f t="shared" si="272"/>
        <v/>
      </c>
      <c r="AB704" s="50" t="str">
        <f t="shared" si="275"/>
        <v/>
      </c>
      <c r="AC704" s="58" t="str">
        <f t="shared" si="276"/>
        <v/>
      </c>
      <c r="AD704" s="53" t="str">
        <f t="shared" si="273"/>
        <v/>
      </c>
      <c r="AE704" s="53" t="str">
        <f t="shared" si="277"/>
        <v/>
      </c>
      <c r="AF704" s="59" t="str">
        <f t="shared" si="278"/>
        <v/>
      </c>
      <c r="AG704" s="40" t="str">
        <f>C704&amp;COUNTIFS($C$3:C704,"V")</f>
        <v>0</v>
      </c>
      <c r="AH704" s="266" t="str">
        <f t="shared" si="295"/>
        <v/>
      </c>
      <c r="AI704" s="56" t="str">
        <f t="shared" si="282"/>
        <v/>
      </c>
      <c r="AJ704" s="265" t="str">
        <f t="shared" si="283"/>
        <v/>
      </c>
      <c r="AK704" s="267" t="str">
        <f t="shared" si="284"/>
        <v/>
      </c>
      <c r="AL704" s="267" t="str">
        <f t="shared" si="285"/>
        <v/>
      </c>
      <c r="AM704" s="40" t="str">
        <f t="shared" si="286"/>
        <v/>
      </c>
      <c r="AN704" s="267">
        <f t="shared" si="279"/>
        <v>0</v>
      </c>
      <c r="CE704" s="279"/>
    </row>
    <row r="705" spans="1:83" s="40" customFormat="1" ht="12.75">
      <c r="A705" s="227"/>
      <c r="B705" s="88"/>
      <c r="C705" s="89"/>
      <c r="D705" s="90"/>
      <c r="E705" s="89"/>
      <c r="F705" s="91"/>
      <c r="G705" s="304"/>
      <c r="H705" s="41"/>
      <c r="I705" s="42" t="str">
        <f t="shared" si="288"/>
        <v/>
      </c>
      <c r="J705" s="43" t="str">
        <f t="shared" si="271"/>
        <v/>
      </c>
      <c r="K705" s="44" t="str">
        <f>IF(J705="","",IF(COUNTIF($J$4:J705,J705)=0,"",(COUNTIF($J$4:J705,J705))))</f>
        <v/>
      </c>
      <c r="L705" s="44" t="str">
        <f>IF(K705="","",J705&amp;" _ "&amp;COUNTIF($J$4:J705,J705)&amp;"_"&amp;N705)</f>
        <v/>
      </c>
      <c r="M705" s="45" t="str">
        <f t="shared" si="289"/>
        <v/>
      </c>
      <c r="N705" s="44" t="str">
        <f t="shared" si="290"/>
        <v/>
      </c>
      <c r="O705" s="57" t="str">
        <f t="shared" si="291"/>
        <v/>
      </c>
      <c r="P705" s="48" t="str" cm="1">
        <f t="array" ref="P705">IFERROR(IF(C705="P",G705,IF($K705=1,$M705,$M705+LOOKUP(2,1/($J$4:$J704=J705),$P$4:$P704))),"")</f>
        <v/>
      </c>
      <c r="Q705" s="57" t="str" cm="1">
        <f t="array" ref="Q705">IFERROR(IF(OR(C705="P",C705="A",C705="R"),F705,IF($K705=1,F705,IF(LOOKUP(2,1/($J$4:$J704=$J705),$P$4:$P704)=0,$F705,IF(AND($C705="C",LOOKUP(2,1/($J$4:$J704=$J705),$P$4:$P704)&gt;0),(F705*G705+LOOKUP(2,1/($J$4:$J704=$J705),$P$4:$P704)*LOOKUP(2,1/($J$4:$J704=$J705),$Q$4:$Q704))/$P705,IF(AND($C705="C",LOOKUP(2,1/($J$4:$J704=$J705),$P$4:$P704)&lt;0),LOOKUP(2,1/($J$4:$J704=$J705),$Q$4:$Q704),IF(AND($C705="V",LOOKUP(2,1/($J$4:$J704=$J705),$P$4:$P704)&lt;0),((-1*(F705*G705))+LOOKUP(2,1/($J$4:$J704=$J705),$P$4:$P704)*LOOKUP(2,1/($J$4:$J704=$J705),$Q$4:$Q704))/$P705,IF(AND($C705="V",LOOKUP(2,1/($J$4:$J704=$J705),$P$4:$P704)&gt;0),LOOKUP(2,1/($J$4:$J704=$J705),$Q$4:$Q704),""))))))),"")</f>
        <v/>
      </c>
      <c r="R705" s="49" t="str">
        <f t="shared" si="294"/>
        <v/>
      </c>
      <c r="S705" s="49" t="str">
        <f t="shared" si="280"/>
        <v/>
      </c>
      <c r="T705" s="49" t="str">
        <f t="shared" si="292"/>
        <v/>
      </c>
      <c r="U705" s="49" t="str">
        <f>IFERROR(IF(C705="P",S705,IF(K705=1,0,IF(OR(LOOKUP(2,1/($E$4:$E704=$E705),$P$4:$P704)=0,AND($C705="C",$N705="LONG"),AND(C705="V",N705="SHORT")),0,S705+(M705*Q705)))),"")</f>
        <v/>
      </c>
      <c r="V705" s="49" t="str">
        <f t="shared" si="293"/>
        <v/>
      </c>
      <c r="W705" s="50" t="str">
        <f t="shared" si="287"/>
        <v/>
      </c>
      <c r="Y705" s="51" t="str">
        <f t="shared" si="274"/>
        <v/>
      </c>
      <c r="Z705" s="50" t="str">
        <f t="shared" si="281"/>
        <v/>
      </c>
      <c r="AA705" s="50" t="str">
        <f t="shared" si="272"/>
        <v/>
      </c>
      <c r="AB705" s="50" t="str">
        <f t="shared" si="275"/>
        <v/>
      </c>
      <c r="AC705" s="58" t="str">
        <f t="shared" si="276"/>
        <v/>
      </c>
      <c r="AD705" s="53" t="str">
        <f t="shared" si="273"/>
        <v/>
      </c>
      <c r="AE705" s="53" t="str">
        <f t="shared" si="277"/>
        <v/>
      </c>
      <c r="AF705" s="59" t="str">
        <f t="shared" si="278"/>
        <v/>
      </c>
      <c r="AG705" s="40" t="str">
        <f>C705&amp;COUNTIFS($C$3:C705,"V")</f>
        <v>0</v>
      </c>
      <c r="AH705" s="266" t="str">
        <f t="shared" si="295"/>
        <v/>
      </c>
      <c r="AI705" s="56" t="str">
        <f t="shared" si="282"/>
        <v/>
      </c>
      <c r="AJ705" s="265" t="str">
        <f t="shared" si="283"/>
        <v/>
      </c>
      <c r="AK705" s="267" t="str">
        <f t="shared" si="284"/>
        <v/>
      </c>
      <c r="AL705" s="267" t="str">
        <f t="shared" si="285"/>
        <v/>
      </c>
      <c r="AM705" s="40" t="str">
        <f t="shared" si="286"/>
        <v/>
      </c>
      <c r="AN705" s="267">
        <f t="shared" si="279"/>
        <v>0</v>
      </c>
      <c r="CE705" s="279"/>
    </row>
    <row r="706" spans="1:83" s="40" customFormat="1" ht="12.75">
      <c r="A706" s="227"/>
      <c r="B706" s="88"/>
      <c r="C706" s="89"/>
      <c r="D706" s="90"/>
      <c r="E706" s="89"/>
      <c r="F706" s="91"/>
      <c r="G706" s="304"/>
      <c r="H706" s="41"/>
      <c r="I706" s="42" t="str">
        <f t="shared" si="288"/>
        <v/>
      </c>
      <c r="J706" s="43" t="str">
        <f t="shared" si="271"/>
        <v/>
      </c>
      <c r="K706" s="44" t="str">
        <f>IF(J706="","",IF(COUNTIF($J$4:J706,J706)=0,"",(COUNTIF($J$4:J706,J706))))</f>
        <v/>
      </c>
      <c r="L706" s="44" t="str">
        <f>IF(K706="","",J706&amp;" _ "&amp;COUNTIF($J$4:J706,J706)&amp;"_"&amp;N706)</f>
        <v/>
      </c>
      <c r="M706" s="45" t="str">
        <f t="shared" si="289"/>
        <v/>
      </c>
      <c r="N706" s="44" t="str">
        <f t="shared" si="290"/>
        <v/>
      </c>
      <c r="O706" s="57" t="str">
        <f t="shared" si="291"/>
        <v/>
      </c>
      <c r="P706" s="48" t="str" cm="1">
        <f t="array" ref="P706">IFERROR(IF(C706="P",G706,IF($K706=1,$M706,$M706+LOOKUP(2,1/($J$4:$J705=J706),$P$4:$P705))),"")</f>
        <v/>
      </c>
      <c r="Q706" s="57" t="str" cm="1">
        <f t="array" ref="Q706">IFERROR(IF(OR(C706="P",C706="A",C706="R"),F706,IF($K706=1,F706,IF(LOOKUP(2,1/($J$4:$J705=$J706),$P$4:$P705)=0,$F706,IF(AND($C706="C",LOOKUP(2,1/($J$4:$J705=$J706),$P$4:$P705)&gt;0),(F706*G706+LOOKUP(2,1/($J$4:$J705=$J706),$P$4:$P705)*LOOKUP(2,1/($J$4:$J705=$J706),$Q$4:$Q705))/$P706,IF(AND($C706="C",LOOKUP(2,1/($J$4:$J705=$J706),$P$4:$P705)&lt;0),LOOKUP(2,1/($J$4:$J705=$J706),$Q$4:$Q705),IF(AND($C706="V",LOOKUP(2,1/($J$4:$J705=$J706),$P$4:$P705)&lt;0),((-1*(F706*G706))+LOOKUP(2,1/($J$4:$J705=$J706),$P$4:$P705)*LOOKUP(2,1/($J$4:$J705=$J706),$Q$4:$Q705))/$P706,IF(AND($C706="V",LOOKUP(2,1/($J$4:$J705=$J706),$P$4:$P705)&gt;0),LOOKUP(2,1/($J$4:$J705=$J706),$Q$4:$Q705),""))))))),"")</f>
        <v/>
      </c>
      <c r="R706" s="49" t="str">
        <f t="shared" si="294"/>
        <v/>
      </c>
      <c r="S706" s="49" t="str">
        <f t="shared" si="280"/>
        <v/>
      </c>
      <c r="T706" s="49" t="str">
        <f t="shared" si="292"/>
        <v/>
      </c>
      <c r="U706" s="49" t="str">
        <f>IFERROR(IF(C706="P",S706,IF(K706=1,0,IF(OR(LOOKUP(2,1/($E$4:$E705=$E706),$P$4:$P705)=0,AND($C706="C",$N706="LONG"),AND(C706="V",N706="SHORT")),0,S706+(M706*Q706)))),"")</f>
        <v/>
      </c>
      <c r="V706" s="49" t="str">
        <f t="shared" si="293"/>
        <v/>
      </c>
      <c r="W706" s="50" t="str">
        <f t="shared" si="287"/>
        <v/>
      </c>
      <c r="Y706" s="51" t="str">
        <f t="shared" si="274"/>
        <v/>
      </c>
      <c r="Z706" s="50" t="str">
        <f t="shared" si="281"/>
        <v/>
      </c>
      <c r="AA706" s="50" t="str">
        <f t="shared" si="272"/>
        <v/>
      </c>
      <c r="AB706" s="50" t="str">
        <f t="shared" si="275"/>
        <v/>
      </c>
      <c r="AC706" s="58" t="str">
        <f t="shared" si="276"/>
        <v/>
      </c>
      <c r="AD706" s="53" t="str">
        <f t="shared" si="273"/>
        <v/>
      </c>
      <c r="AE706" s="53" t="str">
        <f t="shared" si="277"/>
        <v/>
      </c>
      <c r="AF706" s="59" t="str">
        <f t="shared" si="278"/>
        <v/>
      </c>
      <c r="AG706" s="40" t="str">
        <f>C706&amp;COUNTIFS($C$3:C706,"V")</f>
        <v>0</v>
      </c>
      <c r="AH706" s="266" t="str">
        <f t="shared" si="295"/>
        <v/>
      </c>
      <c r="AI706" s="56" t="str">
        <f t="shared" si="282"/>
        <v/>
      </c>
      <c r="AJ706" s="265" t="str">
        <f t="shared" si="283"/>
        <v/>
      </c>
      <c r="AK706" s="267" t="str">
        <f t="shared" si="284"/>
        <v/>
      </c>
      <c r="AL706" s="267" t="str">
        <f t="shared" si="285"/>
        <v/>
      </c>
      <c r="AM706" s="40" t="str">
        <f t="shared" si="286"/>
        <v/>
      </c>
      <c r="AN706" s="267">
        <f t="shared" si="279"/>
        <v>0</v>
      </c>
      <c r="CE706" s="279"/>
    </row>
    <row r="707" spans="1:83" s="40" customFormat="1" ht="12.75">
      <c r="A707" s="227"/>
      <c r="B707" s="88"/>
      <c r="C707" s="89"/>
      <c r="D707" s="90"/>
      <c r="E707" s="89"/>
      <c r="F707" s="91"/>
      <c r="G707" s="304"/>
      <c r="H707" s="41"/>
      <c r="I707" s="42" t="str">
        <f t="shared" si="288"/>
        <v/>
      </c>
      <c r="J707" s="43" t="str">
        <f t="shared" si="271"/>
        <v/>
      </c>
      <c r="K707" s="44" t="str">
        <f>IF(J707="","",IF(COUNTIF($J$4:J707,J707)=0,"",(COUNTIF($J$4:J707,J707))))</f>
        <v/>
      </c>
      <c r="L707" s="44" t="str">
        <f>IF(K707="","",J707&amp;" _ "&amp;COUNTIF($J$4:J707,J707)&amp;"_"&amp;N707)</f>
        <v/>
      </c>
      <c r="M707" s="45" t="str">
        <f t="shared" si="289"/>
        <v/>
      </c>
      <c r="N707" s="44" t="str">
        <f t="shared" si="290"/>
        <v/>
      </c>
      <c r="O707" s="57" t="str">
        <f t="shared" si="291"/>
        <v/>
      </c>
      <c r="P707" s="48" t="str" cm="1">
        <f t="array" ref="P707">IFERROR(IF(C707="P",G707,IF($K707=1,$M707,$M707+LOOKUP(2,1/($J$4:$J706=J707),$P$4:$P706))),"")</f>
        <v/>
      </c>
      <c r="Q707" s="57" t="str" cm="1">
        <f t="array" ref="Q707">IFERROR(IF(OR(C707="P",C707="A",C707="R"),F707,IF($K707=1,F707,IF(LOOKUP(2,1/($J$4:$J706=$J707),$P$4:$P706)=0,$F707,IF(AND($C707="C",LOOKUP(2,1/($J$4:$J706=$J707),$P$4:$P706)&gt;0),(F707*G707+LOOKUP(2,1/($J$4:$J706=$J707),$P$4:$P706)*LOOKUP(2,1/($J$4:$J706=$J707),$Q$4:$Q706))/$P707,IF(AND($C707="C",LOOKUP(2,1/($J$4:$J706=$J707),$P$4:$P706)&lt;0),LOOKUP(2,1/($J$4:$J706=$J707),$Q$4:$Q706),IF(AND($C707="V",LOOKUP(2,1/($J$4:$J706=$J707),$P$4:$P706)&lt;0),((-1*(F707*G707))+LOOKUP(2,1/($J$4:$J706=$J707),$P$4:$P706)*LOOKUP(2,1/($J$4:$J706=$J707),$Q$4:$Q706))/$P707,IF(AND($C707="V",LOOKUP(2,1/($J$4:$J706=$J707),$P$4:$P706)&gt;0),LOOKUP(2,1/($J$4:$J706=$J707),$Q$4:$Q706),""))))))),"")</f>
        <v/>
      </c>
      <c r="R707" s="49" t="str">
        <f t="shared" si="294"/>
        <v/>
      </c>
      <c r="S707" s="49" t="str">
        <f t="shared" si="280"/>
        <v/>
      </c>
      <c r="T707" s="49" t="str">
        <f t="shared" si="292"/>
        <v/>
      </c>
      <c r="U707" s="49" t="str">
        <f>IFERROR(IF(C707="P",S707,IF(K707=1,0,IF(OR(LOOKUP(2,1/($E$4:$E706=$E707),$P$4:$P706)=0,AND($C707="C",$N707="LONG"),AND(C707="V",N707="SHORT")),0,S707+(M707*Q707)))),"")</f>
        <v/>
      </c>
      <c r="V707" s="49" t="str">
        <f t="shared" si="293"/>
        <v/>
      </c>
      <c r="W707" s="50" t="str">
        <f t="shared" si="287"/>
        <v/>
      </c>
      <c r="Y707" s="51" t="str">
        <f t="shared" si="274"/>
        <v/>
      </c>
      <c r="Z707" s="50" t="str">
        <f t="shared" si="281"/>
        <v/>
      </c>
      <c r="AA707" s="50" t="str">
        <f t="shared" si="272"/>
        <v/>
      </c>
      <c r="AB707" s="50" t="str">
        <f t="shared" si="275"/>
        <v/>
      </c>
      <c r="AC707" s="58" t="str">
        <f t="shared" si="276"/>
        <v/>
      </c>
      <c r="AD707" s="53" t="str">
        <f t="shared" si="273"/>
        <v/>
      </c>
      <c r="AE707" s="53" t="str">
        <f t="shared" si="277"/>
        <v/>
      </c>
      <c r="AF707" s="59" t="str">
        <f t="shared" si="278"/>
        <v/>
      </c>
      <c r="AG707" s="40" t="str">
        <f>C707&amp;COUNTIFS($C$3:C707,"V")</f>
        <v>0</v>
      </c>
      <c r="AH707" s="266" t="str">
        <f t="shared" si="295"/>
        <v/>
      </c>
      <c r="AI707" s="56" t="str">
        <f t="shared" si="282"/>
        <v/>
      </c>
      <c r="AJ707" s="265" t="str">
        <f t="shared" si="283"/>
        <v/>
      </c>
      <c r="AK707" s="267" t="str">
        <f t="shared" si="284"/>
        <v/>
      </c>
      <c r="AL707" s="267" t="str">
        <f t="shared" si="285"/>
        <v/>
      </c>
      <c r="AM707" s="40" t="str">
        <f t="shared" si="286"/>
        <v/>
      </c>
      <c r="AN707" s="267">
        <f t="shared" si="279"/>
        <v>0</v>
      </c>
      <c r="CE707" s="279"/>
    </row>
    <row r="708" spans="1:83" s="40" customFormat="1" ht="12.75">
      <c r="A708" s="227"/>
      <c r="B708" s="88"/>
      <c r="C708" s="89"/>
      <c r="D708" s="90"/>
      <c r="E708" s="89"/>
      <c r="F708" s="91"/>
      <c r="G708" s="304"/>
      <c r="H708" s="41"/>
      <c r="I708" s="42" t="str">
        <f t="shared" si="288"/>
        <v/>
      </c>
      <c r="J708" s="43" t="str">
        <f t="shared" ref="J708:J771" si="296">IF(E708="","",IF(C708="P","P_"&amp;E708,E708))</f>
        <v/>
      </c>
      <c r="K708" s="44" t="str">
        <f>IF(J708="","",IF(COUNTIF($J$4:J708,J708)=0,"",(COUNTIF($J$4:J708,J708))))</f>
        <v/>
      </c>
      <c r="L708" s="44" t="str">
        <f>IF(K708="","",J708&amp;" _ "&amp;COUNTIF($J$4:J708,J708)&amp;"_"&amp;N708)</f>
        <v/>
      </c>
      <c r="M708" s="45" t="str">
        <f t="shared" si="289"/>
        <v/>
      </c>
      <c r="N708" s="44" t="str">
        <f t="shared" si="290"/>
        <v/>
      </c>
      <c r="O708" s="57" t="str">
        <f t="shared" si="291"/>
        <v/>
      </c>
      <c r="P708" s="48" t="str" cm="1">
        <f t="array" ref="P708">IFERROR(IF(C708="P",G708,IF($K708=1,$M708,$M708+LOOKUP(2,1/($J$4:$J707=J708),$P$4:$P707))),"")</f>
        <v/>
      </c>
      <c r="Q708" s="57" t="str" cm="1">
        <f t="array" ref="Q708">IFERROR(IF(OR(C708="P",C708="A",C708="R"),F708,IF($K708=1,F708,IF(LOOKUP(2,1/($J$4:$J707=$J708),$P$4:$P707)=0,$F708,IF(AND($C708="C",LOOKUP(2,1/($J$4:$J707=$J708),$P$4:$P707)&gt;0),(F708*G708+LOOKUP(2,1/($J$4:$J707=$J708),$P$4:$P707)*LOOKUP(2,1/($J$4:$J707=$J708),$Q$4:$Q707))/$P708,IF(AND($C708="C",LOOKUP(2,1/($J$4:$J707=$J708),$P$4:$P707)&lt;0),LOOKUP(2,1/($J$4:$J707=$J708),$Q$4:$Q707),IF(AND($C708="V",LOOKUP(2,1/($J$4:$J707=$J708),$P$4:$P707)&lt;0),((-1*(F708*G708))+LOOKUP(2,1/($J$4:$J707=$J708),$P$4:$P707)*LOOKUP(2,1/($J$4:$J707=$J708),$Q$4:$Q707))/$P708,IF(AND($C708="V",LOOKUP(2,1/($J$4:$J707=$J708),$P$4:$P707)&gt;0),LOOKUP(2,1/($J$4:$J707=$J708),$Q$4:$Q707),""))))))),"")</f>
        <v/>
      </c>
      <c r="R708" s="49" t="str">
        <f t="shared" si="294"/>
        <v/>
      </c>
      <c r="S708" s="49" t="str">
        <f t="shared" si="280"/>
        <v/>
      </c>
      <c r="T708" s="49" t="str">
        <f t="shared" si="292"/>
        <v/>
      </c>
      <c r="U708" s="49" t="str">
        <f>IFERROR(IF(C708="P",S708,IF(K708=1,0,IF(OR(LOOKUP(2,1/($E$4:$E707=$E708),$P$4:$P707)=0,AND($C708="C",$N708="LONG"),AND(C708="V",N708="SHORT")),0,S708+(M708*Q708)))),"")</f>
        <v/>
      </c>
      <c r="V708" s="49" t="str">
        <f t="shared" si="293"/>
        <v/>
      </c>
      <c r="W708" s="50" t="str">
        <f t="shared" si="287"/>
        <v/>
      </c>
      <c r="Y708" s="51" t="str">
        <f t="shared" si="274"/>
        <v/>
      </c>
      <c r="Z708" s="50" t="str">
        <f t="shared" si="281"/>
        <v/>
      </c>
      <c r="AA708" s="50" t="str">
        <f t="shared" ref="AA708:AA771" si="297">IF(W708="","",U708+W708+H708+Z708)</f>
        <v/>
      </c>
      <c r="AB708" s="50" t="str">
        <f t="shared" si="275"/>
        <v/>
      </c>
      <c r="AC708" s="58" t="str">
        <f t="shared" si="276"/>
        <v/>
      </c>
      <c r="AD708" s="53" t="str">
        <f t="shared" ref="AD708:AD771" si="298">IF(E708="","",(((AA708-W708)-Z708)/Z708))</f>
        <v/>
      </c>
      <c r="AE708" s="53" t="str">
        <f t="shared" si="277"/>
        <v/>
      </c>
      <c r="AF708" s="59" t="str">
        <f t="shared" si="278"/>
        <v/>
      </c>
      <c r="AG708" s="40" t="str">
        <f>C708&amp;COUNTIFS($C$3:C708,"V")</f>
        <v>0</v>
      </c>
      <c r="AH708" s="266" t="str">
        <f t="shared" si="295"/>
        <v/>
      </c>
      <c r="AI708" s="56" t="str">
        <f t="shared" si="282"/>
        <v/>
      </c>
      <c r="AJ708" s="265" t="str">
        <f t="shared" si="283"/>
        <v/>
      </c>
      <c r="AK708" s="267" t="str">
        <f t="shared" si="284"/>
        <v/>
      </c>
      <c r="AL708" s="267" t="str">
        <f t="shared" si="285"/>
        <v/>
      </c>
      <c r="AM708" s="40" t="str">
        <f t="shared" si="286"/>
        <v/>
      </c>
      <c r="AN708" s="267">
        <f t="shared" si="279"/>
        <v>0</v>
      </c>
      <c r="CE708" s="279"/>
    </row>
    <row r="709" spans="1:83" s="40" customFormat="1" ht="12.75">
      <c r="A709" s="227"/>
      <c r="B709" s="88"/>
      <c r="C709" s="89"/>
      <c r="D709" s="90"/>
      <c r="E709" s="89"/>
      <c r="F709" s="91"/>
      <c r="G709" s="304"/>
      <c r="H709" s="41"/>
      <c r="I709" s="42" t="str">
        <f t="shared" si="288"/>
        <v/>
      </c>
      <c r="J709" s="43" t="str">
        <f t="shared" si="296"/>
        <v/>
      </c>
      <c r="K709" s="44" t="str">
        <f>IF(J709="","",IF(COUNTIF($J$4:J709,J709)=0,"",(COUNTIF($J$4:J709,J709))))</f>
        <v/>
      </c>
      <c r="L709" s="44" t="str">
        <f>IF(K709="","",J709&amp;" _ "&amp;COUNTIF($J$4:J709,J709)&amp;"_"&amp;N709)</f>
        <v/>
      </c>
      <c r="M709" s="45" t="str">
        <f t="shared" si="289"/>
        <v/>
      </c>
      <c r="N709" s="44" t="str">
        <f t="shared" si="290"/>
        <v/>
      </c>
      <c r="O709" s="57" t="str">
        <f t="shared" si="291"/>
        <v/>
      </c>
      <c r="P709" s="48" t="str" cm="1">
        <f t="array" ref="P709">IFERROR(IF(C709="P",G709,IF($K709=1,$M709,$M709+LOOKUP(2,1/($J$4:$J708=J709),$P$4:$P708))),"")</f>
        <v/>
      </c>
      <c r="Q709" s="57" t="str" cm="1">
        <f t="array" ref="Q709">IFERROR(IF(OR(C709="P",C709="A",C709="R"),F709,IF($K709=1,F709,IF(LOOKUP(2,1/($J$4:$J708=$J709),$P$4:$P708)=0,$F709,IF(AND($C709="C",LOOKUP(2,1/($J$4:$J708=$J709),$P$4:$P708)&gt;0),(F709*G709+LOOKUP(2,1/($J$4:$J708=$J709),$P$4:$P708)*LOOKUP(2,1/($J$4:$J708=$J709),$Q$4:$Q708))/$P709,IF(AND($C709="C",LOOKUP(2,1/($J$4:$J708=$J709),$P$4:$P708)&lt;0),LOOKUP(2,1/($J$4:$J708=$J709),$Q$4:$Q708),IF(AND($C709="V",LOOKUP(2,1/($J$4:$J708=$J709),$P$4:$P708)&lt;0),((-1*(F709*G709))+LOOKUP(2,1/($J$4:$J708=$J709),$P$4:$P708)*LOOKUP(2,1/($J$4:$J708=$J709),$Q$4:$Q708))/$P709,IF(AND($C709="V",LOOKUP(2,1/($J$4:$J708=$J709),$P$4:$P708)&gt;0),LOOKUP(2,1/($J$4:$J708=$J709),$Q$4:$Q708),""))))))),"")</f>
        <v/>
      </c>
      <c r="R709" s="49" t="str">
        <f t="shared" si="294"/>
        <v/>
      </c>
      <c r="S709" s="49" t="str">
        <f t="shared" si="280"/>
        <v/>
      </c>
      <c r="T709" s="49" t="str">
        <f t="shared" si="292"/>
        <v/>
      </c>
      <c r="U709" s="49" t="str">
        <f>IFERROR(IF(C709="P",S709,IF(K709=1,0,IF(OR(LOOKUP(2,1/($E$4:$E708=$E709),$P$4:$P708)=0,AND($C709="C",$N709="LONG"),AND(C709="V",N709="SHORT")),0,S709+(M709*Q709)))),"")</f>
        <v/>
      </c>
      <c r="V709" s="49" t="str">
        <f t="shared" si="293"/>
        <v/>
      </c>
      <c r="W709" s="50" t="str">
        <f t="shared" si="287"/>
        <v/>
      </c>
      <c r="Y709" s="51" t="str">
        <f t="shared" ref="Y709:Y772" si="299">IF(W709="","",Y708+H709)</f>
        <v/>
      </c>
      <c r="Z709" s="50" t="str">
        <f t="shared" si="281"/>
        <v/>
      </c>
      <c r="AA709" s="50" t="str">
        <f t="shared" si="297"/>
        <v/>
      </c>
      <c r="AB709" s="50" t="str">
        <f t="shared" ref="AB709:AB772" si="300">IF(H709="","",AA709)</f>
        <v/>
      </c>
      <c r="AC709" s="58" t="str">
        <f t="shared" ref="AC709:AC772" si="301">IF(E709="","",IF(W709=0,AC708,AC708+(W709/(1+AE709))))</f>
        <v/>
      </c>
      <c r="AD709" s="53" t="str">
        <f t="shared" si="298"/>
        <v/>
      </c>
      <c r="AE709" s="53" t="str">
        <f t="shared" ref="AE709:AE772" si="302">IF(AD709="","",((1+AD709)*(1+AE708))-1)</f>
        <v/>
      </c>
      <c r="AF709" s="59" t="str">
        <f t="shared" ref="AF709:AF772" si="303">IF(AE709="","",$AF$4*(1+AE709))</f>
        <v/>
      </c>
      <c r="AG709" s="40" t="str">
        <f>C709&amp;COUNTIFS($C$3:C709,"V")</f>
        <v>0</v>
      </c>
      <c r="AH709" s="266" t="str">
        <f t="shared" si="295"/>
        <v/>
      </c>
      <c r="AI709" s="56" t="str">
        <f t="shared" si="282"/>
        <v/>
      </c>
      <c r="AJ709" s="265" t="str">
        <f t="shared" si="283"/>
        <v/>
      </c>
      <c r="AK709" s="267" t="str">
        <f t="shared" si="284"/>
        <v/>
      </c>
      <c r="AL709" s="267" t="str">
        <f t="shared" si="285"/>
        <v/>
      </c>
      <c r="AM709" s="40" t="str">
        <f t="shared" si="286"/>
        <v/>
      </c>
      <c r="AN709" s="267">
        <f t="shared" ref="AN709:AN772" si="304">IF(CE709="",0,CE709)</f>
        <v>0</v>
      </c>
      <c r="CE709" s="279"/>
    </row>
    <row r="710" spans="1:83" s="40" customFormat="1" ht="12.75">
      <c r="A710" s="227"/>
      <c r="B710" s="88"/>
      <c r="C710" s="89"/>
      <c r="D710" s="90"/>
      <c r="E710" s="89"/>
      <c r="F710" s="91"/>
      <c r="G710" s="304"/>
      <c r="H710" s="41"/>
      <c r="I710" s="42" t="str">
        <f t="shared" si="288"/>
        <v/>
      </c>
      <c r="J710" s="43" t="str">
        <f t="shared" si="296"/>
        <v/>
      </c>
      <c r="K710" s="44" t="str">
        <f>IF(J710="","",IF(COUNTIF($J$4:J710,J710)=0,"",(COUNTIF($J$4:J710,J710))))</f>
        <v/>
      </c>
      <c r="L710" s="44" t="str">
        <f>IF(K710="","",J710&amp;" _ "&amp;COUNTIF($J$4:J710,J710)&amp;"_"&amp;N710)</f>
        <v/>
      </c>
      <c r="M710" s="45" t="str">
        <f t="shared" si="289"/>
        <v/>
      </c>
      <c r="N710" s="44" t="str">
        <f t="shared" si="290"/>
        <v/>
      </c>
      <c r="O710" s="57" t="str">
        <f t="shared" si="291"/>
        <v/>
      </c>
      <c r="P710" s="48" t="str" cm="1">
        <f t="array" ref="P710">IFERROR(IF(C710="P",G710,IF($K710=1,$M710,$M710+LOOKUP(2,1/($J$4:$J709=J710),$P$4:$P709))),"")</f>
        <v/>
      </c>
      <c r="Q710" s="57" t="str" cm="1">
        <f t="array" ref="Q710">IFERROR(IF(OR(C710="P",C710="A",C710="R"),F710,IF($K710=1,F710,IF(LOOKUP(2,1/($J$4:$J709=$J710),$P$4:$P709)=0,$F710,IF(AND($C710="C",LOOKUP(2,1/($J$4:$J709=$J710),$P$4:$P709)&gt;0),(F710*G710+LOOKUP(2,1/($J$4:$J709=$J710),$P$4:$P709)*LOOKUP(2,1/($J$4:$J709=$J710),$Q$4:$Q709))/$P710,IF(AND($C710="C",LOOKUP(2,1/($J$4:$J709=$J710),$P$4:$P709)&lt;0),LOOKUP(2,1/($J$4:$J709=$J710),$Q$4:$Q709),IF(AND($C710="V",LOOKUP(2,1/($J$4:$J709=$J710),$P$4:$P709)&lt;0),((-1*(F710*G710))+LOOKUP(2,1/($J$4:$J709=$J710),$P$4:$P709)*LOOKUP(2,1/($J$4:$J709=$J710),$Q$4:$Q709))/$P710,IF(AND($C710="V",LOOKUP(2,1/($J$4:$J709=$J710),$P$4:$P709)&gt;0),LOOKUP(2,1/($J$4:$J709=$J710),$Q$4:$Q709),""))))))),"")</f>
        <v/>
      </c>
      <c r="R710" s="49" t="str">
        <f t="shared" si="294"/>
        <v/>
      </c>
      <c r="S710" s="49" t="str">
        <f t="shared" ref="S710:S773" si="305">IFERROR((-F710*M710)-AN710,"")</f>
        <v/>
      </c>
      <c r="T710" s="49" t="str">
        <f t="shared" si="292"/>
        <v/>
      </c>
      <c r="U710" s="49" t="str">
        <f>IFERROR(IF(C710="P",S710,IF(K710=1,0,IF(OR(LOOKUP(2,1/($E$4:$E709=$E710),$P$4:$P709)=0,AND($C710="C",$N710="LONG"),AND(C710="V",N710="SHORT")),0,S710+(M710*Q710)))),"")</f>
        <v/>
      </c>
      <c r="V710" s="49" t="str">
        <f t="shared" si="293"/>
        <v/>
      </c>
      <c r="W710" s="50" t="str">
        <f t="shared" si="287"/>
        <v/>
      </c>
      <c r="Y710" s="51" t="str">
        <f t="shared" si="299"/>
        <v/>
      </c>
      <c r="Z710" s="50" t="str">
        <f t="shared" ref="Z710:Z773" si="306">IF(W710="","",AA709)</f>
        <v/>
      </c>
      <c r="AA710" s="50" t="str">
        <f t="shared" si="297"/>
        <v/>
      </c>
      <c r="AB710" s="50" t="str">
        <f t="shared" si="300"/>
        <v/>
      </c>
      <c r="AC710" s="58" t="str">
        <f t="shared" si="301"/>
        <v/>
      </c>
      <c r="AD710" s="53" t="str">
        <f t="shared" si="298"/>
        <v/>
      </c>
      <c r="AE710" s="53" t="str">
        <f t="shared" si="302"/>
        <v/>
      </c>
      <c r="AF710" s="59" t="str">
        <f t="shared" si="303"/>
        <v/>
      </c>
      <c r="AG710" s="40" t="str">
        <f>C710&amp;COUNTIFS($C$3:C710,"V")</f>
        <v>0</v>
      </c>
      <c r="AH710" s="266" t="str">
        <f t="shared" si="295"/>
        <v/>
      </c>
      <c r="AI710" s="56" t="str">
        <f t="shared" ref="AI710:AI773" si="307">IF(J710="","",J710)</f>
        <v/>
      </c>
      <c r="AJ710" s="265" t="str">
        <f t="shared" ref="AJ710:AJ773" si="308">IF(G710="","",G710)</f>
        <v/>
      </c>
      <c r="AK710" s="267" t="str">
        <f t="shared" ref="AK710:AK773" si="309">IF(F710="","",F710)</f>
        <v/>
      </c>
      <c r="AL710" s="267" t="str">
        <f t="shared" ref="AL710:AL773" si="310">IF(U710="","",U710)</f>
        <v/>
      </c>
      <c r="AM710" s="40" t="str">
        <f t="shared" ref="AM710:AM773" si="311">IF(D710="","",D710)</f>
        <v/>
      </c>
      <c r="AN710" s="267">
        <f t="shared" si="304"/>
        <v>0</v>
      </c>
      <c r="CE710" s="279"/>
    </row>
    <row r="711" spans="1:83" s="40" customFormat="1" ht="12.75">
      <c r="A711" s="227"/>
      <c r="B711" s="88"/>
      <c r="C711" s="89"/>
      <c r="D711" s="90"/>
      <c r="E711" s="89"/>
      <c r="F711" s="91"/>
      <c r="G711" s="304"/>
      <c r="H711" s="41"/>
      <c r="I711" s="42" t="str">
        <f t="shared" si="288"/>
        <v/>
      </c>
      <c r="J711" s="43" t="str">
        <f t="shared" si="296"/>
        <v/>
      </c>
      <c r="K711" s="44" t="str">
        <f>IF(J711="","",IF(COUNTIF($J$4:J711,J711)=0,"",(COUNTIF($J$4:J711,J711))))</f>
        <v/>
      </c>
      <c r="L711" s="44" t="str">
        <f>IF(K711="","",J711&amp;" _ "&amp;COUNTIF($J$4:J711,J711)&amp;"_"&amp;N711)</f>
        <v/>
      </c>
      <c r="M711" s="45" t="str">
        <f t="shared" si="289"/>
        <v/>
      </c>
      <c r="N711" s="44" t="str">
        <f t="shared" si="290"/>
        <v/>
      </c>
      <c r="O711" s="57" t="str">
        <f t="shared" si="291"/>
        <v/>
      </c>
      <c r="P711" s="48" t="str" cm="1">
        <f t="array" ref="P711">IFERROR(IF(C711="P",G711,IF($K711=1,$M711,$M711+LOOKUP(2,1/($J$4:$J710=J711),$P$4:$P710))),"")</f>
        <v/>
      </c>
      <c r="Q711" s="57" t="str" cm="1">
        <f t="array" ref="Q711">IFERROR(IF(OR(C711="P",C711="A",C711="R"),F711,IF($K711=1,F711,IF(LOOKUP(2,1/($J$4:$J710=$J711),$P$4:$P710)=0,$F711,IF(AND($C711="C",LOOKUP(2,1/($J$4:$J710=$J711),$P$4:$P710)&gt;0),(F711*G711+LOOKUP(2,1/($J$4:$J710=$J711),$P$4:$P710)*LOOKUP(2,1/($J$4:$J710=$J711),$Q$4:$Q710))/$P711,IF(AND($C711="C",LOOKUP(2,1/($J$4:$J710=$J711),$P$4:$P710)&lt;0),LOOKUP(2,1/($J$4:$J710=$J711),$Q$4:$Q710),IF(AND($C711="V",LOOKUP(2,1/($J$4:$J710=$J711),$P$4:$P710)&lt;0),((-1*(F711*G711))+LOOKUP(2,1/($J$4:$J710=$J711),$P$4:$P710)*LOOKUP(2,1/($J$4:$J710=$J711),$Q$4:$Q710))/$P711,IF(AND($C711="V",LOOKUP(2,1/($J$4:$J710=$J711),$P$4:$P710)&gt;0),LOOKUP(2,1/($J$4:$J710=$J711),$Q$4:$Q710),""))))))),"")</f>
        <v/>
      </c>
      <c r="R711" s="49" t="str">
        <f t="shared" si="294"/>
        <v/>
      </c>
      <c r="S711" s="49" t="str">
        <f t="shared" si="305"/>
        <v/>
      </c>
      <c r="T711" s="49" t="str">
        <f t="shared" si="292"/>
        <v/>
      </c>
      <c r="U711" s="49" t="str">
        <f>IFERROR(IF(C711="P",S711,IF(K711=1,0,IF(OR(LOOKUP(2,1/($E$4:$E710=$E711),$P$4:$P710)=0,AND($C711="C",$N711="LONG"),AND(C711="V",N711="SHORT")),0,S711+(M711*Q711)))),"")</f>
        <v/>
      </c>
      <c r="V711" s="49" t="str">
        <f t="shared" si="293"/>
        <v/>
      </c>
      <c r="W711" s="50" t="str">
        <f t="shared" ref="W711:W774" si="312">IF(E711="","",IF(OR(E711="APORTE",E711="RESGATE"),S711,0))</f>
        <v/>
      </c>
      <c r="Y711" s="51" t="str">
        <f t="shared" si="299"/>
        <v/>
      </c>
      <c r="Z711" s="50" t="str">
        <f t="shared" si="306"/>
        <v/>
      </c>
      <c r="AA711" s="50" t="str">
        <f t="shared" si="297"/>
        <v/>
      </c>
      <c r="AB711" s="50" t="str">
        <f t="shared" si="300"/>
        <v/>
      </c>
      <c r="AC711" s="58" t="str">
        <f t="shared" si="301"/>
        <v/>
      </c>
      <c r="AD711" s="53" t="str">
        <f t="shared" si="298"/>
        <v/>
      </c>
      <c r="AE711" s="53" t="str">
        <f t="shared" si="302"/>
        <v/>
      </c>
      <c r="AF711" s="59" t="str">
        <f t="shared" si="303"/>
        <v/>
      </c>
      <c r="AG711" s="40" t="str">
        <f>C711&amp;COUNTIFS($C$3:C711,"V")</f>
        <v>0</v>
      </c>
      <c r="AH711" s="266" t="str">
        <f t="shared" si="295"/>
        <v/>
      </c>
      <c r="AI711" s="56" t="str">
        <f t="shared" si="307"/>
        <v/>
      </c>
      <c r="AJ711" s="265" t="str">
        <f t="shared" si="308"/>
        <v/>
      </c>
      <c r="AK711" s="267" t="str">
        <f t="shared" si="309"/>
        <v/>
      </c>
      <c r="AL711" s="267" t="str">
        <f t="shared" si="310"/>
        <v/>
      </c>
      <c r="AM711" s="40" t="str">
        <f t="shared" si="311"/>
        <v/>
      </c>
      <c r="AN711" s="267">
        <f t="shared" si="304"/>
        <v>0</v>
      </c>
      <c r="CE711" s="279"/>
    </row>
    <row r="712" spans="1:83" s="40" customFormat="1" ht="12.75">
      <c r="A712" s="227"/>
      <c r="B712" s="88"/>
      <c r="C712" s="89"/>
      <c r="D712" s="90"/>
      <c r="E712" s="89"/>
      <c r="F712" s="91"/>
      <c r="G712" s="304"/>
      <c r="H712" s="41"/>
      <c r="I712" s="42" t="str">
        <f t="shared" si="288"/>
        <v/>
      </c>
      <c r="J712" s="43" t="str">
        <f t="shared" si="296"/>
        <v/>
      </c>
      <c r="K712" s="44" t="str">
        <f>IF(J712="","",IF(COUNTIF($J$4:J712,J712)=0,"",(COUNTIF($J$4:J712,J712))))</f>
        <v/>
      </c>
      <c r="L712" s="44" t="str">
        <f>IF(K712="","",J712&amp;" _ "&amp;COUNTIF($J$4:J712,J712)&amp;"_"&amp;N712)</f>
        <v/>
      </c>
      <c r="M712" s="45" t="str">
        <f t="shared" si="289"/>
        <v/>
      </c>
      <c r="N712" s="44" t="str">
        <f t="shared" si="290"/>
        <v/>
      </c>
      <c r="O712" s="57" t="str">
        <f t="shared" si="291"/>
        <v/>
      </c>
      <c r="P712" s="48" t="str" cm="1">
        <f t="array" ref="P712">IFERROR(IF(C712="P",G712,IF($K712=1,$M712,$M712+LOOKUP(2,1/($J$4:$J711=J712),$P$4:$P711))),"")</f>
        <v/>
      </c>
      <c r="Q712" s="57" t="str" cm="1">
        <f t="array" ref="Q712">IFERROR(IF(OR(C712="P",C712="A",C712="R"),F712,IF($K712=1,F712,IF(LOOKUP(2,1/($J$4:$J711=$J712),$P$4:$P711)=0,$F712,IF(AND($C712="C",LOOKUP(2,1/($J$4:$J711=$J712),$P$4:$P711)&gt;0),(F712*G712+LOOKUP(2,1/($J$4:$J711=$J712),$P$4:$P711)*LOOKUP(2,1/($J$4:$J711=$J712),$Q$4:$Q711))/$P712,IF(AND($C712="C",LOOKUP(2,1/($J$4:$J711=$J712),$P$4:$P711)&lt;0),LOOKUP(2,1/($J$4:$J711=$J712),$Q$4:$Q711),IF(AND($C712="V",LOOKUP(2,1/($J$4:$J711=$J712),$P$4:$P711)&lt;0),((-1*(F712*G712))+LOOKUP(2,1/($J$4:$J711=$J712),$P$4:$P711)*LOOKUP(2,1/($J$4:$J711=$J712),$Q$4:$Q711))/$P712,IF(AND($C712="V",LOOKUP(2,1/($J$4:$J711=$J712),$P$4:$P711)&gt;0),LOOKUP(2,1/($J$4:$J711=$J712),$Q$4:$Q711),""))))))),"")</f>
        <v/>
      </c>
      <c r="R712" s="49" t="str">
        <f t="shared" si="294"/>
        <v/>
      </c>
      <c r="S712" s="49" t="str">
        <f t="shared" si="305"/>
        <v/>
      </c>
      <c r="T712" s="49" t="str">
        <f t="shared" si="292"/>
        <v/>
      </c>
      <c r="U712" s="49" t="str">
        <f>IFERROR(IF(C712="P",S712,IF(K712=1,0,IF(OR(LOOKUP(2,1/($E$4:$E711=$E712),$P$4:$P711)=0,AND($C712="C",$N712="LONG"),AND(C712="V",N712="SHORT")),0,S712+(M712*Q712)))),"")</f>
        <v/>
      </c>
      <c r="V712" s="49" t="str">
        <f t="shared" si="293"/>
        <v/>
      </c>
      <c r="W712" s="50" t="str">
        <f t="shared" si="312"/>
        <v/>
      </c>
      <c r="Y712" s="51" t="str">
        <f t="shared" si="299"/>
        <v/>
      </c>
      <c r="Z712" s="50" t="str">
        <f t="shared" si="306"/>
        <v/>
      </c>
      <c r="AA712" s="50" t="str">
        <f t="shared" si="297"/>
        <v/>
      </c>
      <c r="AB712" s="50" t="str">
        <f t="shared" si="300"/>
        <v/>
      </c>
      <c r="AC712" s="58" t="str">
        <f t="shared" si="301"/>
        <v/>
      </c>
      <c r="AD712" s="53" t="str">
        <f t="shared" si="298"/>
        <v/>
      </c>
      <c r="AE712" s="53" t="str">
        <f t="shared" si="302"/>
        <v/>
      </c>
      <c r="AF712" s="59" t="str">
        <f t="shared" si="303"/>
        <v/>
      </c>
      <c r="AG712" s="40" t="str">
        <f>C712&amp;COUNTIFS($C$3:C712,"V")</f>
        <v>0</v>
      </c>
      <c r="AH712" s="266" t="str">
        <f t="shared" si="295"/>
        <v/>
      </c>
      <c r="AI712" s="56" t="str">
        <f t="shared" si="307"/>
        <v/>
      </c>
      <c r="AJ712" s="265" t="str">
        <f t="shared" si="308"/>
        <v/>
      </c>
      <c r="AK712" s="267" t="str">
        <f t="shared" si="309"/>
        <v/>
      </c>
      <c r="AL712" s="267" t="str">
        <f t="shared" si="310"/>
        <v/>
      </c>
      <c r="AM712" s="40" t="str">
        <f t="shared" si="311"/>
        <v/>
      </c>
      <c r="AN712" s="267">
        <f t="shared" si="304"/>
        <v>0</v>
      </c>
      <c r="CE712" s="279"/>
    </row>
    <row r="713" spans="1:83" s="40" customFormat="1" ht="12.75">
      <c r="A713" s="227"/>
      <c r="B713" s="88"/>
      <c r="C713" s="89"/>
      <c r="D713" s="90"/>
      <c r="E713" s="89"/>
      <c r="F713" s="91"/>
      <c r="G713" s="304"/>
      <c r="H713" s="41"/>
      <c r="I713" s="42" t="str">
        <f t="shared" si="288"/>
        <v/>
      </c>
      <c r="J713" s="43" t="str">
        <f t="shared" si="296"/>
        <v/>
      </c>
      <c r="K713" s="44" t="str">
        <f>IF(J713="","",IF(COUNTIF($J$4:J713,J713)=0,"",(COUNTIF($J$4:J713,J713))))</f>
        <v/>
      </c>
      <c r="L713" s="44" t="str">
        <f>IF(K713="","",J713&amp;" _ "&amp;COUNTIF($J$4:J713,J713)&amp;"_"&amp;N713)</f>
        <v/>
      </c>
      <c r="M713" s="45" t="str">
        <f t="shared" si="289"/>
        <v/>
      </c>
      <c r="N713" s="44" t="str">
        <f t="shared" si="290"/>
        <v/>
      </c>
      <c r="O713" s="57" t="str">
        <f t="shared" si="291"/>
        <v/>
      </c>
      <c r="P713" s="48" t="str" cm="1">
        <f t="array" ref="P713">IFERROR(IF(C713="P",G713,IF($K713=1,$M713,$M713+LOOKUP(2,1/($J$4:$J712=J713),$P$4:$P712))),"")</f>
        <v/>
      </c>
      <c r="Q713" s="57" t="str" cm="1">
        <f t="array" ref="Q713">IFERROR(IF(OR(C713="P",C713="A",C713="R"),F713,IF($K713=1,F713,IF(LOOKUP(2,1/($J$4:$J712=$J713),$P$4:$P712)=0,$F713,IF(AND($C713="C",LOOKUP(2,1/($J$4:$J712=$J713),$P$4:$P712)&gt;0),(F713*G713+LOOKUP(2,1/($J$4:$J712=$J713),$P$4:$P712)*LOOKUP(2,1/($J$4:$J712=$J713),$Q$4:$Q712))/$P713,IF(AND($C713="C",LOOKUP(2,1/($J$4:$J712=$J713),$P$4:$P712)&lt;0),LOOKUP(2,1/($J$4:$J712=$J713),$Q$4:$Q712),IF(AND($C713="V",LOOKUP(2,1/($J$4:$J712=$J713),$P$4:$P712)&lt;0),((-1*(F713*G713))+LOOKUP(2,1/($J$4:$J712=$J713),$P$4:$P712)*LOOKUP(2,1/($J$4:$J712=$J713),$Q$4:$Q712))/$P713,IF(AND($C713="V",LOOKUP(2,1/($J$4:$J712=$J713),$P$4:$P712)&gt;0),LOOKUP(2,1/($J$4:$J712=$J713),$Q$4:$Q712),""))))))),"")</f>
        <v/>
      </c>
      <c r="R713" s="49" t="str">
        <f t="shared" si="294"/>
        <v/>
      </c>
      <c r="S713" s="49" t="str">
        <f t="shared" si="305"/>
        <v/>
      </c>
      <c r="T713" s="49" t="str">
        <f t="shared" si="292"/>
        <v/>
      </c>
      <c r="U713" s="49" t="str">
        <f>IFERROR(IF(C713="P",S713,IF(K713=1,0,IF(OR(LOOKUP(2,1/($E$4:$E712=$E713),$P$4:$P712)=0,AND($C713="C",$N713="LONG"),AND(C713="V",N713="SHORT")),0,S713+(M713*Q713)))),"")</f>
        <v/>
      </c>
      <c r="V713" s="49" t="str">
        <f t="shared" si="293"/>
        <v/>
      </c>
      <c r="W713" s="50" t="str">
        <f t="shared" si="312"/>
        <v/>
      </c>
      <c r="Y713" s="51" t="str">
        <f t="shared" si="299"/>
        <v/>
      </c>
      <c r="Z713" s="50" t="str">
        <f t="shared" si="306"/>
        <v/>
      </c>
      <c r="AA713" s="50" t="str">
        <f t="shared" si="297"/>
        <v/>
      </c>
      <c r="AB713" s="50" t="str">
        <f t="shared" si="300"/>
        <v/>
      </c>
      <c r="AC713" s="58" t="str">
        <f t="shared" si="301"/>
        <v/>
      </c>
      <c r="AD713" s="53" t="str">
        <f t="shared" si="298"/>
        <v/>
      </c>
      <c r="AE713" s="53" t="str">
        <f t="shared" si="302"/>
        <v/>
      </c>
      <c r="AF713" s="59" t="str">
        <f t="shared" si="303"/>
        <v/>
      </c>
      <c r="AG713" s="40" t="str">
        <f>C713&amp;COUNTIFS($C$3:C713,"V")</f>
        <v>0</v>
      </c>
      <c r="AH713" s="266" t="str">
        <f t="shared" si="295"/>
        <v/>
      </c>
      <c r="AI713" s="56" t="str">
        <f t="shared" si="307"/>
        <v/>
      </c>
      <c r="AJ713" s="265" t="str">
        <f t="shared" si="308"/>
        <v/>
      </c>
      <c r="AK713" s="267" t="str">
        <f t="shared" si="309"/>
        <v/>
      </c>
      <c r="AL713" s="267" t="str">
        <f t="shared" si="310"/>
        <v/>
      </c>
      <c r="AM713" s="40" t="str">
        <f t="shared" si="311"/>
        <v/>
      </c>
      <c r="AN713" s="267">
        <f t="shared" si="304"/>
        <v>0</v>
      </c>
      <c r="CE713" s="279"/>
    </row>
    <row r="714" spans="1:83" s="40" customFormat="1" ht="12.75">
      <c r="A714" s="227"/>
      <c r="B714" s="88"/>
      <c r="C714" s="89"/>
      <c r="D714" s="90"/>
      <c r="E714" s="89"/>
      <c r="F714" s="91"/>
      <c r="G714" s="304"/>
      <c r="H714" s="41"/>
      <c r="I714" s="42" t="str">
        <f t="shared" ref="I714:I777" si="313">IF(OR(E714="APORTE",E714="RESGATE"),"&lt;- Colar aqui o valor da célula CD2 (canto superior direito em laranja). Quando tiver colado, a célula CD2 deve ficar com valor zerado.","")</f>
        <v/>
      </c>
      <c r="J714" s="43" t="str">
        <f t="shared" si="296"/>
        <v/>
      </c>
      <c r="K714" s="44" t="str">
        <f>IF(J714="","",IF(COUNTIF($J$4:J714,J714)=0,"",(COUNTIF($J$4:J714,J714))))</f>
        <v/>
      </c>
      <c r="L714" s="44" t="str">
        <f>IF(K714="","",J714&amp;" _ "&amp;COUNTIF($J$4:J714,J714)&amp;"_"&amp;N714)</f>
        <v/>
      </c>
      <c r="M714" s="45" t="str">
        <f t="shared" si="289"/>
        <v/>
      </c>
      <c r="N714" s="44" t="str">
        <f t="shared" si="290"/>
        <v/>
      </c>
      <c r="O714" s="57" t="str">
        <f t="shared" si="291"/>
        <v/>
      </c>
      <c r="P714" s="48" t="str" cm="1">
        <f t="array" ref="P714">IFERROR(IF(C714="P",G714,IF($K714=1,$M714,$M714+LOOKUP(2,1/($J$4:$J713=J714),$P$4:$P713))),"")</f>
        <v/>
      </c>
      <c r="Q714" s="57" t="str" cm="1">
        <f t="array" ref="Q714">IFERROR(IF(OR(C714="P",C714="A",C714="R"),F714,IF($K714=1,F714,IF(LOOKUP(2,1/($J$4:$J713=$J714),$P$4:$P713)=0,$F714,IF(AND($C714="C",LOOKUP(2,1/($J$4:$J713=$J714),$P$4:$P713)&gt;0),(F714*G714+LOOKUP(2,1/($J$4:$J713=$J714),$P$4:$P713)*LOOKUP(2,1/($J$4:$J713=$J714),$Q$4:$Q713))/$P714,IF(AND($C714="C",LOOKUP(2,1/($J$4:$J713=$J714),$P$4:$P713)&lt;0),LOOKUP(2,1/($J$4:$J713=$J714),$Q$4:$Q713),IF(AND($C714="V",LOOKUP(2,1/($J$4:$J713=$J714),$P$4:$P713)&lt;0),((-1*(F714*G714))+LOOKUP(2,1/($J$4:$J713=$J714),$P$4:$P713)*LOOKUP(2,1/($J$4:$J713=$J714),$Q$4:$Q713))/$P714,IF(AND($C714="V",LOOKUP(2,1/($J$4:$J713=$J714),$P$4:$P713)&gt;0),LOOKUP(2,1/($J$4:$J713=$J714),$Q$4:$Q713),""))))))),"")</f>
        <v/>
      </c>
      <c r="R714" s="49" t="str">
        <f t="shared" si="294"/>
        <v/>
      </c>
      <c r="S714" s="49" t="str">
        <f t="shared" si="305"/>
        <v/>
      </c>
      <c r="T714" s="49" t="str">
        <f t="shared" si="292"/>
        <v/>
      </c>
      <c r="U714" s="49" t="str">
        <f>IFERROR(IF(C714="P",S714,IF(K714=1,0,IF(OR(LOOKUP(2,1/($E$4:$E713=$E714),$P$4:$P713)=0,AND($C714="C",$N714="LONG"),AND(C714="V",N714="SHORT")),0,S714+(M714*Q714)))),"")</f>
        <v/>
      </c>
      <c r="V714" s="49" t="str">
        <f t="shared" si="293"/>
        <v/>
      </c>
      <c r="W714" s="50" t="str">
        <f t="shared" si="312"/>
        <v/>
      </c>
      <c r="Y714" s="51" t="str">
        <f t="shared" si="299"/>
        <v/>
      </c>
      <c r="Z714" s="50" t="str">
        <f t="shared" si="306"/>
        <v/>
      </c>
      <c r="AA714" s="50" t="str">
        <f t="shared" si="297"/>
        <v/>
      </c>
      <c r="AB714" s="50" t="str">
        <f t="shared" si="300"/>
        <v/>
      </c>
      <c r="AC714" s="58" t="str">
        <f t="shared" si="301"/>
        <v/>
      </c>
      <c r="AD714" s="53" t="str">
        <f t="shared" si="298"/>
        <v/>
      </c>
      <c r="AE714" s="53" t="str">
        <f t="shared" si="302"/>
        <v/>
      </c>
      <c r="AF714" s="59" t="str">
        <f t="shared" si="303"/>
        <v/>
      </c>
      <c r="AG714" s="40" t="str">
        <f>C714&amp;COUNTIFS($C$3:C714,"V")</f>
        <v>0</v>
      </c>
      <c r="AH714" s="266" t="str">
        <f t="shared" si="295"/>
        <v/>
      </c>
      <c r="AI714" s="56" t="str">
        <f t="shared" si="307"/>
        <v/>
      </c>
      <c r="AJ714" s="265" t="str">
        <f t="shared" si="308"/>
        <v/>
      </c>
      <c r="AK714" s="267" t="str">
        <f t="shared" si="309"/>
        <v/>
      </c>
      <c r="AL714" s="267" t="str">
        <f t="shared" si="310"/>
        <v/>
      </c>
      <c r="AM714" s="40" t="str">
        <f t="shared" si="311"/>
        <v/>
      </c>
      <c r="AN714" s="267">
        <f t="shared" si="304"/>
        <v>0</v>
      </c>
      <c r="CE714" s="279"/>
    </row>
    <row r="715" spans="1:83" s="40" customFormat="1" ht="12.75">
      <c r="A715" s="227"/>
      <c r="B715" s="88"/>
      <c r="C715" s="89"/>
      <c r="D715" s="90"/>
      <c r="E715" s="89"/>
      <c r="F715" s="91"/>
      <c r="G715" s="304"/>
      <c r="H715" s="41"/>
      <c r="I715" s="42" t="str">
        <f t="shared" si="313"/>
        <v/>
      </c>
      <c r="J715" s="43" t="str">
        <f t="shared" si="296"/>
        <v/>
      </c>
      <c r="K715" s="44" t="str">
        <f>IF(J715="","",IF(COUNTIF($J$4:J715,J715)=0,"",(COUNTIF($J$4:J715,J715))))</f>
        <v/>
      </c>
      <c r="L715" s="44" t="str">
        <f>IF(K715="","",J715&amp;" _ "&amp;COUNTIF($J$4:J715,J715)&amp;"_"&amp;N715)</f>
        <v/>
      </c>
      <c r="M715" s="45" t="str">
        <f t="shared" si="289"/>
        <v/>
      </c>
      <c r="N715" s="44" t="str">
        <f t="shared" si="290"/>
        <v/>
      </c>
      <c r="O715" s="57" t="str">
        <f t="shared" si="291"/>
        <v/>
      </c>
      <c r="P715" s="48" t="str" cm="1">
        <f t="array" ref="P715">IFERROR(IF(C715="P",G715,IF($K715=1,$M715,$M715+LOOKUP(2,1/($J$4:$J714=J715),$P$4:$P714))),"")</f>
        <v/>
      </c>
      <c r="Q715" s="57" t="str" cm="1">
        <f t="array" ref="Q715">IFERROR(IF(OR(C715="P",C715="A",C715="R"),F715,IF($K715=1,F715,IF(LOOKUP(2,1/($J$4:$J714=$J715),$P$4:$P714)=0,$F715,IF(AND($C715="C",LOOKUP(2,1/($J$4:$J714=$J715),$P$4:$P714)&gt;0),(F715*G715+LOOKUP(2,1/($J$4:$J714=$J715),$P$4:$P714)*LOOKUP(2,1/($J$4:$J714=$J715),$Q$4:$Q714))/$P715,IF(AND($C715="C",LOOKUP(2,1/($J$4:$J714=$J715),$P$4:$P714)&lt;0),LOOKUP(2,1/($J$4:$J714=$J715),$Q$4:$Q714),IF(AND($C715="V",LOOKUP(2,1/($J$4:$J714=$J715),$P$4:$P714)&lt;0),((-1*(F715*G715))+LOOKUP(2,1/($J$4:$J714=$J715),$P$4:$P714)*LOOKUP(2,1/($J$4:$J714=$J715),$Q$4:$Q714))/$P715,IF(AND($C715="V",LOOKUP(2,1/($J$4:$J714=$J715),$P$4:$P714)&gt;0),LOOKUP(2,1/($J$4:$J714=$J715),$Q$4:$Q714),""))))))),"")</f>
        <v/>
      </c>
      <c r="R715" s="49" t="str">
        <f t="shared" si="294"/>
        <v/>
      </c>
      <c r="S715" s="49" t="str">
        <f t="shared" si="305"/>
        <v/>
      </c>
      <c r="T715" s="49" t="str">
        <f t="shared" si="292"/>
        <v/>
      </c>
      <c r="U715" s="49" t="str">
        <f>IFERROR(IF(C715="P",S715,IF(K715=1,0,IF(OR(LOOKUP(2,1/($E$4:$E714=$E715),$P$4:$P714)=0,AND($C715="C",$N715="LONG"),AND(C715="V",N715="SHORT")),0,S715+(M715*Q715)))),"")</f>
        <v/>
      </c>
      <c r="V715" s="49" t="str">
        <f t="shared" si="293"/>
        <v/>
      </c>
      <c r="W715" s="50" t="str">
        <f t="shared" si="312"/>
        <v/>
      </c>
      <c r="Y715" s="51" t="str">
        <f t="shared" si="299"/>
        <v/>
      </c>
      <c r="Z715" s="50" t="str">
        <f t="shared" si="306"/>
        <v/>
      </c>
      <c r="AA715" s="50" t="str">
        <f t="shared" si="297"/>
        <v/>
      </c>
      <c r="AB715" s="50" t="str">
        <f t="shared" si="300"/>
        <v/>
      </c>
      <c r="AC715" s="58" t="str">
        <f t="shared" si="301"/>
        <v/>
      </c>
      <c r="AD715" s="53" t="str">
        <f t="shared" si="298"/>
        <v/>
      </c>
      <c r="AE715" s="53" t="str">
        <f t="shared" si="302"/>
        <v/>
      </c>
      <c r="AF715" s="59" t="str">
        <f t="shared" si="303"/>
        <v/>
      </c>
      <c r="AG715" s="40" t="str">
        <f>C715&amp;COUNTIFS($C$3:C715,"V")</f>
        <v>0</v>
      </c>
      <c r="AH715" s="266" t="str">
        <f t="shared" si="295"/>
        <v/>
      </c>
      <c r="AI715" s="56" t="str">
        <f t="shared" si="307"/>
        <v/>
      </c>
      <c r="AJ715" s="265" t="str">
        <f t="shared" si="308"/>
        <v/>
      </c>
      <c r="AK715" s="267" t="str">
        <f t="shared" si="309"/>
        <v/>
      </c>
      <c r="AL715" s="267" t="str">
        <f t="shared" si="310"/>
        <v/>
      </c>
      <c r="AM715" s="40" t="str">
        <f t="shared" si="311"/>
        <v/>
      </c>
      <c r="AN715" s="267">
        <f t="shared" si="304"/>
        <v>0</v>
      </c>
      <c r="CE715" s="279"/>
    </row>
    <row r="716" spans="1:83" s="40" customFormat="1" ht="12.75">
      <c r="A716" s="227"/>
      <c r="B716" s="88"/>
      <c r="C716" s="89"/>
      <c r="D716" s="90"/>
      <c r="E716" s="89"/>
      <c r="F716" s="91"/>
      <c r="G716" s="304"/>
      <c r="H716" s="41"/>
      <c r="I716" s="42" t="str">
        <f t="shared" si="313"/>
        <v/>
      </c>
      <c r="J716" s="43" t="str">
        <f t="shared" si="296"/>
        <v/>
      </c>
      <c r="K716" s="44" t="str">
        <f>IF(J716="","",IF(COUNTIF($J$4:J716,J716)=0,"",(COUNTIF($J$4:J716,J716))))</f>
        <v/>
      </c>
      <c r="L716" s="44" t="str">
        <f>IF(K716="","",J716&amp;" _ "&amp;COUNTIF($J$4:J716,J716)&amp;"_"&amp;N716)</f>
        <v/>
      </c>
      <c r="M716" s="45" t="str">
        <f t="shared" si="289"/>
        <v/>
      </c>
      <c r="N716" s="44" t="str">
        <f t="shared" si="290"/>
        <v/>
      </c>
      <c r="O716" s="57" t="str">
        <f t="shared" si="291"/>
        <v/>
      </c>
      <c r="P716" s="48" t="str" cm="1">
        <f t="array" ref="P716">IFERROR(IF(C716="P",G716,IF($K716=1,$M716,$M716+LOOKUP(2,1/($J$4:$J715=J716),$P$4:$P715))),"")</f>
        <v/>
      </c>
      <c r="Q716" s="57" t="str" cm="1">
        <f t="array" ref="Q716">IFERROR(IF(OR(C716="P",C716="A",C716="R"),F716,IF($K716=1,F716,IF(LOOKUP(2,1/($J$4:$J715=$J716),$P$4:$P715)=0,$F716,IF(AND($C716="C",LOOKUP(2,1/($J$4:$J715=$J716),$P$4:$P715)&gt;0),(F716*G716+LOOKUP(2,1/($J$4:$J715=$J716),$P$4:$P715)*LOOKUP(2,1/($J$4:$J715=$J716),$Q$4:$Q715))/$P716,IF(AND($C716="C",LOOKUP(2,1/($J$4:$J715=$J716),$P$4:$P715)&lt;0),LOOKUP(2,1/($J$4:$J715=$J716),$Q$4:$Q715),IF(AND($C716="V",LOOKUP(2,1/($J$4:$J715=$J716),$P$4:$P715)&lt;0),((-1*(F716*G716))+LOOKUP(2,1/($J$4:$J715=$J716),$P$4:$P715)*LOOKUP(2,1/($J$4:$J715=$J716),$Q$4:$Q715))/$P716,IF(AND($C716="V",LOOKUP(2,1/($J$4:$J715=$J716),$P$4:$P715)&gt;0),LOOKUP(2,1/($J$4:$J715=$J716),$Q$4:$Q715),""))))))),"")</f>
        <v/>
      </c>
      <c r="R716" s="49" t="str">
        <f t="shared" si="294"/>
        <v/>
      </c>
      <c r="S716" s="49" t="str">
        <f t="shared" si="305"/>
        <v/>
      </c>
      <c r="T716" s="49" t="str">
        <f t="shared" si="292"/>
        <v/>
      </c>
      <c r="U716" s="49" t="str">
        <f>IFERROR(IF(C716="P",S716,IF(K716=1,0,IF(OR(LOOKUP(2,1/($E$4:$E715=$E716),$P$4:$P715)=0,AND($C716="C",$N716="LONG"),AND(C716="V",N716="SHORT")),0,S716+(M716*Q716)))),"")</f>
        <v/>
      </c>
      <c r="V716" s="49" t="str">
        <f t="shared" si="293"/>
        <v/>
      </c>
      <c r="W716" s="50" t="str">
        <f t="shared" si="312"/>
        <v/>
      </c>
      <c r="Y716" s="51" t="str">
        <f t="shared" si="299"/>
        <v/>
      </c>
      <c r="Z716" s="50" t="str">
        <f t="shared" si="306"/>
        <v/>
      </c>
      <c r="AA716" s="50" t="str">
        <f t="shared" si="297"/>
        <v/>
      </c>
      <c r="AB716" s="50" t="str">
        <f t="shared" si="300"/>
        <v/>
      </c>
      <c r="AC716" s="58" t="str">
        <f t="shared" si="301"/>
        <v/>
      </c>
      <c r="AD716" s="53" t="str">
        <f t="shared" si="298"/>
        <v/>
      </c>
      <c r="AE716" s="53" t="str">
        <f t="shared" si="302"/>
        <v/>
      </c>
      <c r="AF716" s="59" t="str">
        <f t="shared" si="303"/>
        <v/>
      </c>
      <c r="AG716" s="40" t="str">
        <f>C716&amp;COUNTIFS($C$3:C716,"V")</f>
        <v>0</v>
      </c>
      <c r="AH716" s="266" t="str">
        <f t="shared" si="295"/>
        <v/>
      </c>
      <c r="AI716" s="56" t="str">
        <f t="shared" si="307"/>
        <v/>
      </c>
      <c r="AJ716" s="265" t="str">
        <f t="shared" si="308"/>
        <v/>
      </c>
      <c r="AK716" s="267" t="str">
        <f t="shared" si="309"/>
        <v/>
      </c>
      <c r="AL716" s="267" t="str">
        <f t="shared" si="310"/>
        <v/>
      </c>
      <c r="AM716" s="40" t="str">
        <f t="shared" si="311"/>
        <v/>
      </c>
      <c r="AN716" s="267">
        <f t="shared" si="304"/>
        <v>0</v>
      </c>
      <c r="CE716" s="279"/>
    </row>
    <row r="717" spans="1:83" s="40" customFormat="1" ht="12.75">
      <c r="A717" s="227"/>
      <c r="B717" s="88"/>
      <c r="C717" s="89"/>
      <c r="D717" s="90"/>
      <c r="E717" s="89"/>
      <c r="F717" s="91"/>
      <c r="G717" s="304"/>
      <c r="H717" s="41"/>
      <c r="I717" s="42" t="str">
        <f t="shared" si="313"/>
        <v/>
      </c>
      <c r="J717" s="43" t="str">
        <f t="shared" si="296"/>
        <v/>
      </c>
      <c r="K717" s="44" t="str">
        <f>IF(J717="","",IF(COUNTIF($J$4:J717,J717)=0,"",(COUNTIF($J$4:J717,J717))))</f>
        <v/>
      </c>
      <c r="L717" s="44" t="str">
        <f>IF(K717="","",J717&amp;" _ "&amp;COUNTIF($J$4:J717,J717)&amp;"_"&amp;N717)</f>
        <v/>
      </c>
      <c r="M717" s="45" t="str">
        <f t="shared" ref="M717:M780" si="314">IF(F717="","",IF(OR(C717="C",C717="R"),G717,G717*-1))</f>
        <v/>
      </c>
      <c r="N717" s="44" t="str">
        <f t="shared" ref="N717:N780" si="315">IF(E717="","",IF(C717="A","",IF(C717="R","",IF(P717=0,"",IF(C717="P","",IF(P717&gt;0,"LONG","SHORT"))))))</f>
        <v/>
      </c>
      <c r="O717" s="57" t="str">
        <f t="shared" ref="O717:O780" si="316">IF(G717="","",F717*G717)</f>
        <v/>
      </c>
      <c r="P717" s="48" t="str" cm="1">
        <f t="array" ref="P717">IFERROR(IF(C717="P",G717,IF($K717=1,$M717,$M717+LOOKUP(2,1/($J$4:$J716=J717),$P$4:$P716))),"")</f>
        <v/>
      </c>
      <c r="Q717" s="57" t="str" cm="1">
        <f t="array" ref="Q717">IFERROR(IF(OR(C717="P",C717="A",C717="R"),F717,IF($K717=1,F717,IF(LOOKUP(2,1/($J$4:$J716=$J717),$P$4:$P716)=0,$F717,IF(AND($C717="C",LOOKUP(2,1/($J$4:$J716=$J717),$P$4:$P716)&gt;0),(F717*G717+LOOKUP(2,1/($J$4:$J716=$J717),$P$4:$P716)*LOOKUP(2,1/($J$4:$J716=$J717),$Q$4:$Q716))/$P717,IF(AND($C717="C",LOOKUP(2,1/($J$4:$J716=$J717),$P$4:$P716)&lt;0),LOOKUP(2,1/($J$4:$J716=$J717),$Q$4:$Q716),IF(AND($C717="V",LOOKUP(2,1/($J$4:$J716=$J717),$P$4:$P716)&lt;0),((-1*(F717*G717))+LOOKUP(2,1/($J$4:$J716=$J717),$P$4:$P716)*LOOKUP(2,1/($J$4:$J716=$J717),$Q$4:$Q716))/$P717,IF(AND($C717="V",LOOKUP(2,1/($J$4:$J716=$J717),$P$4:$P716)&gt;0),LOOKUP(2,1/($J$4:$J716=$J717),$Q$4:$Q716),""))))))),"")</f>
        <v/>
      </c>
      <c r="R717" s="49" t="str">
        <f t="shared" si="294"/>
        <v/>
      </c>
      <c r="S717" s="49" t="str">
        <f t="shared" si="305"/>
        <v/>
      </c>
      <c r="T717" s="49" t="str">
        <f t="shared" ref="T717:T780" si="317">IF(C717&lt;&gt;"",S717+T716,"")</f>
        <v/>
      </c>
      <c r="U717" s="49" t="str">
        <f>IFERROR(IF(C717="P",S717,IF(K717=1,0,IF(OR(LOOKUP(2,1/($E$4:$E716=$E717),$P$4:$P716)=0,AND($C717="C",$N717="LONG"),AND(C717="V",N717="SHORT")),0,S717+(M717*Q717)))),"")</f>
        <v/>
      </c>
      <c r="V717" s="49" t="str">
        <f t="shared" ref="V717:V780" si="318">IFERROR(U717+V716,"")</f>
        <v/>
      </c>
      <c r="W717" s="50" t="str">
        <f t="shared" si="312"/>
        <v/>
      </c>
      <c r="Y717" s="51" t="str">
        <f t="shared" si="299"/>
        <v/>
      </c>
      <c r="Z717" s="50" t="str">
        <f t="shared" si="306"/>
        <v/>
      </c>
      <c r="AA717" s="50" t="str">
        <f t="shared" si="297"/>
        <v/>
      </c>
      <c r="AB717" s="50" t="str">
        <f t="shared" si="300"/>
        <v/>
      </c>
      <c r="AC717" s="58" t="str">
        <f t="shared" si="301"/>
        <v/>
      </c>
      <c r="AD717" s="53" t="str">
        <f t="shared" si="298"/>
        <v/>
      </c>
      <c r="AE717" s="53" t="str">
        <f t="shared" si="302"/>
        <v/>
      </c>
      <c r="AF717" s="59" t="str">
        <f t="shared" si="303"/>
        <v/>
      </c>
      <c r="AG717" s="40" t="str">
        <f>C717&amp;COUNTIFS($C$3:C717,"V")</f>
        <v>0</v>
      </c>
      <c r="AH717" s="266" t="str">
        <f t="shared" si="295"/>
        <v/>
      </c>
      <c r="AI717" s="56" t="str">
        <f t="shared" si="307"/>
        <v/>
      </c>
      <c r="AJ717" s="265" t="str">
        <f t="shared" si="308"/>
        <v/>
      </c>
      <c r="AK717" s="267" t="str">
        <f t="shared" si="309"/>
        <v/>
      </c>
      <c r="AL717" s="267" t="str">
        <f t="shared" si="310"/>
        <v/>
      </c>
      <c r="AM717" s="40" t="str">
        <f t="shared" si="311"/>
        <v/>
      </c>
      <c r="AN717" s="267">
        <f t="shared" si="304"/>
        <v>0</v>
      </c>
      <c r="CE717" s="279"/>
    </row>
    <row r="718" spans="1:83" s="40" customFormat="1" ht="12.75">
      <c r="A718" s="227"/>
      <c r="B718" s="88"/>
      <c r="C718" s="89"/>
      <c r="D718" s="90"/>
      <c r="E718" s="89"/>
      <c r="F718" s="91"/>
      <c r="G718" s="304"/>
      <c r="H718" s="41"/>
      <c r="I718" s="42" t="str">
        <f t="shared" si="313"/>
        <v/>
      </c>
      <c r="J718" s="43" t="str">
        <f t="shared" si="296"/>
        <v/>
      </c>
      <c r="K718" s="44" t="str">
        <f>IF(J718="","",IF(COUNTIF($J$4:J718,J718)=0,"",(COUNTIF($J$4:J718,J718))))</f>
        <v/>
      </c>
      <c r="L718" s="44" t="str">
        <f>IF(K718="","",J718&amp;" _ "&amp;COUNTIF($J$4:J718,J718)&amp;"_"&amp;N718)</f>
        <v/>
      </c>
      <c r="M718" s="45" t="str">
        <f t="shared" si="314"/>
        <v/>
      </c>
      <c r="N718" s="44" t="str">
        <f t="shared" si="315"/>
        <v/>
      </c>
      <c r="O718" s="57" t="str">
        <f t="shared" si="316"/>
        <v/>
      </c>
      <c r="P718" s="48" t="str" cm="1">
        <f t="array" ref="P718">IFERROR(IF(C718="P",G718,IF($K718=1,$M718,$M718+LOOKUP(2,1/($J$4:$J717=J718),$P$4:$P717))),"")</f>
        <v/>
      </c>
      <c r="Q718" s="57" t="str" cm="1">
        <f t="array" ref="Q718">IFERROR(IF(OR(C718="P",C718="A",C718="R"),F718,IF($K718=1,F718,IF(LOOKUP(2,1/($J$4:$J717=$J718),$P$4:$P717)=0,$F718,IF(AND($C718="C",LOOKUP(2,1/($J$4:$J717=$J718),$P$4:$P717)&gt;0),(F718*G718+LOOKUP(2,1/($J$4:$J717=$J718),$P$4:$P717)*LOOKUP(2,1/($J$4:$J717=$J718),$Q$4:$Q717))/$P718,IF(AND($C718="C",LOOKUP(2,1/($J$4:$J717=$J718),$P$4:$P717)&lt;0),LOOKUP(2,1/($J$4:$J717=$J718),$Q$4:$Q717),IF(AND($C718="V",LOOKUP(2,1/($J$4:$J717=$J718),$P$4:$P717)&lt;0),((-1*(F718*G718))+LOOKUP(2,1/($J$4:$J717=$J718),$P$4:$P717)*LOOKUP(2,1/($J$4:$J717=$J718),$Q$4:$Q717))/$P718,IF(AND($C718="V",LOOKUP(2,1/($J$4:$J717=$J718),$P$4:$P717)&gt;0),LOOKUP(2,1/($J$4:$J717=$J718),$Q$4:$Q717),""))))))),"")</f>
        <v/>
      </c>
      <c r="R718" s="49" t="str">
        <f t="shared" si="294"/>
        <v/>
      </c>
      <c r="S718" s="49" t="str">
        <f t="shared" si="305"/>
        <v/>
      </c>
      <c r="T718" s="49" t="str">
        <f t="shared" si="317"/>
        <v/>
      </c>
      <c r="U718" s="49" t="str">
        <f>IFERROR(IF(C718="P",S718,IF(K718=1,0,IF(OR(LOOKUP(2,1/($E$4:$E717=$E718),$P$4:$P717)=0,AND($C718="C",$N718="LONG"),AND(C718="V",N718="SHORT")),0,S718+(M718*Q718)))),"")</f>
        <v/>
      </c>
      <c r="V718" s="49" t="str">
        <f t="shared" si="318"/>
        <v/>
      </c>
      <c r="W718" s="50" t="str">
        <f t="shared" si="312"/>
        <v/>
      </c>
      <c r="Y718" s="51" t="str">
        <f t="shared" si="299"/>
        <v/>
      </c>
      <c r="Z718" s="50" t="str">
        <f t="shared" si="306"/>
        <v/>
      </c>
      <c r="AA718" s="50" t="str">
        <f t="shared" si="297"/>
        <v/>
      </c>
      <c r="AB718" s="50" t="str">
        <f t="shared" si="300"/>
        <v/>
      </c>
      <c r="AC718" s="58" t="str">
        <f t="shared" si="301"/>
        <v/>
      </c>
      <c r="AD718" s="53" t="str">
        <f t="shared" si="298"/>
        <v/>
      </c>
      <c r="AE718" s="53" t="str">
        <f t="shared" si="302"/>
        <v/>
      </c>
      <c r="AF718" s="59" t="str">
        <f t="shared" si="303"/>
        <v/>
      </c>
      <c r="AG718" s="40" t="str">
        <f>C718&amp;COUNTIFS($C$3:C718,"V")</f>
        <v>0</v>
      </c>
      <c r="AH718" s="266" t="str">
        <f t="shared" si="295"/>
        <v/>
      </c>
      <c r="AI718" s="56" t="str">
        <f t="shared" si="307"/>
        <v/>
      </c>
      <c r="AJ718" s="265" t="str">
        <f t="shared" si="308"/>
        <v/>
      </c>
      <c r="AK718" s="267" t="str">
        <f t="shared" si="309"/>
        <v/>
      </c>
      <c r="AL718" s="267" t="str">
        <f t="shared" si="310"/>
        <v/>
      </c>
      <c r="AM718" s="40" t="str">
        <f t="shared" si="311"/>
        <v/>
      </c>
      <c r="AN718" s="267">
        <f t="shared" si="304"/>
        <v>0</v>
      </c>
      <c r="CE718" s="279"/>
    </row>
    <row r="719" spans="1:83" s="40" customFormat="1" ht="12.75">
      <c r="A719" s="227"/>
      <c r="B719" s="88"/>
      <c r="C719" s="89"/>
      <c r="D719" s="90"/>
      <c r="E719" s="89"/>
      <c r="F719" s="91"/>
      <c r="G719" s="304"/>
      <c r="H719" s="41"/>
      <c r="I719" s="42" t="str">
        <f t="shared" si="313"/>
        <v/>
      </c>
      <c r="J719" s="43" t="str">
        <f t="shared" si="296"/>
        <v/>
      </c>
      <c r="K719" s="44" t="str">
        <f>IF(J719="","",IF(COUNTIF($J$4:J719,J719)=0,"",(COUNTIF($J$4:J719,J719))))</f>
        <v/>
      </c>
      <c r="L719" s="44" t="str">
        <f>IF(K719="","",J719&amp;" _ "&amp;COUNTIF($J$4:J719,J719)&amp;"_"&amp;N719)</f>
        <v/>
      </c>
      <c r="M719" s="45" t="str">
        <f t="shared" si="314"/>
        <v/>
      </c>
      <c r="N719" s="44" t="str">
        <f t="shared" si="315"/>
        <v/>
      </c>
      <c r="O719" s="57" t="str">
        <f t="shared" si="316"/>
        <v/>
      </c>
      <c r="P719" s="48" t="str" cm="1">
        <f t="array" ref="P719">IFERROR(IF(C719="P",G719,IF($K719=1,$M719,$M719+LOOKUP(2,1/($J$4:$J718=J719),$P$4:$P718))),"")</f>
        <v/>
      </c>
      <c r="Q719" s="57" t="str" cm="1">
        <f t="array" ref="Q719">IFERROR(IF(OR(C719="P",C719="A",C719="R"),F719,IF($K719=1,F719,IF(LOOKUP(2,1/($J$4:$J718=$J719),$P$4:$P718)=0,$F719,IF(AND($C719="C",LOOKUP(2,1/($J$4:$J718=$J719),$P$4:$P718)&gt;0),(F719*G719+LOOKUP(2,1/($J$4:$J718=$J719),$P$4:$P718)*LOOKUP(2,1/($J$4:$J718=$J719),$Q$4:$Q718))/$P719,IF(AND($C719="C",LOOKUP(2,1/($J$4:$J718=$J719),$P$4:$P718)&lt;0),LOOKUP(2,1/($J$4:$J718=$J719),$Q$4:$Q718),IF(AND($C719="V",LOOKUP(2,1/($J$4:$J718=$J719),$P$4:$P718)&lt;0),((-1*(F719*G719))+LOOKUP(2,1/($J$4:$J718=$J719),$P$4:$P718)*LOOKUP(2,1/($J$4:$J718=$J719),$Q$4:$Q718))/$P719,IF(AND($C719="V",LOOKUP(2,1/($J$4:$J718=$J719),$P$4:$P718)&gt;0),LOOKUP(2,1/($J$4:$J718=$J719),$Q$4:$Q718),""))))))),"")</f>
        <v/>
      </c>
      <c r="R719" s="49" t="str">
        <f t="shared" si="294"/>
        <v/>
      </c>
      <c r="S719" s="49" t="str">
        <f t="shared" si="305"/>
        <v/>
      </c>
      <c r="T719" s="49" t="str">
        <f t="shared" si="317"/>
        <v/>
      </c>
      <c r="U719" s="49" t="str">
        <f>IFERROR(IF(C719="P",S719,IF(K719=1,0,IF(OR(LOOKUP(2,1/($E$4:$E718=$E719),$P$4:$P718)=0,AND($C719="C",$N719="LONG"),AND(C719="V",N719="SHORT")),0,S719+(M719*Q719)))),"")</f>
        <v/>
      </c>
      <c r="V719" s="49" t="str">
        <f t="shared" si="318"/>
        <v/>
      </c>
      <c r="W719" s="50" t="str">
        <f t="shared" si="312"/>
        <v/>
      </c>
      <c r="Y719" s="51" t="str">
        <f t="shared" si="299"/>
        <v/>
      </c>
      <c r="Z719" s="50" t="str">
        <f t="shared" si="306"/>
        <v/>
      </c>
      <c r="AA719" s="50" t="str">
        <f t="shared" si="297"/>
        <v/>
      </c>
      <c r="AB719" s="50" t="str">
        <f t="shared" si="300"/>
        <v/>
      </c>
      <c r="AC719" s="58" t="str">
        <f t="shared" si="301"/>
        <v/>
      </c>
      <c r="AD719" s="53" t="str">
        <f t="shared" si="298"/>
        <v/>
      </c>
      <c r="AE719" s="53" t="str">
        <f t="shared" si="302"/>
        <v/>
      </c>
      <c r="AF719" s="59" t="str">
        <f t="shared" si="303"/>
        <v/>
      </c>
      <c r="AG719" s="40" t="str">
        <f>C719&amp;COUNTIFS($C$3:C719,"V")</f>
        <v>0</v>
      </c>
      <c r="AH719" s="266" t="str">
        <f t="shared" si="295"/>
        <v/>
      </c>
      <c r="AI719" s="56" t="str">
        <f t="shared" si="307"/>
        <v/>
      </c>
      <c r="AJ719" s="265" t="str">
        <f t="shared" si="308"/>
        <v/>
      </c>
      <c r="AK719" s="267" t="str">
        <f t="shared" si="309"/>
        <v/>
      </c>
      <c r="AL719" s="267" t="str">
        <f t="shared" si="310"/>
        <v/>
      </c>
      <c r="AM719" s="40" t="str">
        <f t="shared" si="311"/>
        <v/>
      </c>
      <c r="AN719" s="267">
        <f t="shared" si="304"/>
        <v>0</v>
      </c>
      <c r="CE719" s="279"/>
    </row>
    <row r="720" spans="1:83" s="40" customFormat="1" ht="12.75">
      <c r="A720" s="227"/>
      <c r="B720" s="88"/>
      <c r="C720" s="89"/>
      <c r="D720" s="90"/>
      <c r="E720" s="89"/>
      <c r="F720" s="91"/>
      <c r="G720" s="304"/>
      <c r="H720" s="41"/>
      <c r="I720" s="42" t="str">
        <f t="shared" si="313"/>
        <v/>
      </c>
      <c r="J720" s="43" t="str">
        <f t="shared" si="296"/>
        <v/>
      </c>
      <c r="K720" s="44" t="str">
        <f>IF(J720="","",IF(COUNTIF($J$4:J720,J720)=0,"",(COUNTIF($J$4:J720,J720))))</f>
        <v/>
      </c>
      <c r="L720" s="44" t="str">
        <f>IF(K720="","",J720&amp;" _ "&amp;COUNTIF($J$4:J720,J720)&amp;"_"&amp;N720)</f>
        <v/>
      </c>
      <c r="M720" s="45" t="str">
        <f t="shared" si="314"/>
        <v/>
      </c>
      <c r="N720" s="44" t="str">
        <f t="shared" si="315"/>
        <v/>
      </c>
      <c r="O720" s="57" t="str">
        <f t="shared" si="316"/>
        <v/>
      </c>
      <c r="P720" s="48" t="str" cm="1">
        <f t="array" ref="P720">IFERROR(IF(C720="P",G720,IF($K720=1,$M720,$M720+LOOKUP(2,1/($J$4:$J719=J720),$P$4:$P719))),"")</f>
        <v/>
      </c>
      <c r="Q720" s="57" t="str" cm="1">
        <f t="array" ref="Q720">IFERROR(IF(OR(C720="P",C720="A",C720="R"),F720,IF($K720=1,F720,IF(LOOKUP(2,1/($J$4:$J719=$J720),$P$4:$P719)=0,$F720,IF(AND($C720="C",LOOKUP(2,1/($J$4:$J719=$J720),$P$4:$P719)&gt;0),(F720*G720+LOOKUP(2,1/($J$4:$J719=$J720),$P$4:$P719)*LOOKUP(2,1/($J$4:$J719=$J720),$Q$4:$Q719))/$P720,IF(AND($C720="C",LOOKUP(2,1/($J$4:$J719=$J720),$P$4:$P719)&lt;0),LOOKUP(2,1/($J$4:$J719=$J720),$Q$4:$Q719),IF(AND($C720="V",LOOKUP(2,1/($J$4:$J719=$J720),$P$4:$P719)&lt;0),((-1*(F720*G720))+LOOKUP(2,1/($J$4:$J719=$J720),$P$4:$P719)*LOOKUP(2,1/($J$4:$J719=$J720),$Q$4:$Q719))/$P720,IF(AND($C720="V",LOOKUP(2,1/($J$4:$J719=$J720),$P$4:$P719)&gt;0),LOOKUP(2,1/($J$4:$J719=$J720),$Q$4:$Q719),""))))))),"")</f>
        <v/>
      </c>
      <c r="R720" s="49" t="str">
        <f t="shared" si="294"/>
        <v/>
      </c>
      <c r="S720" s="49" t="str">
        <f t="shared" si="305"/>
        <v/>
      </c>
      <c r="T720" s="49" t="str">
        <f t="shared" si="317"/>
        <v/>
      </c>
      <c r="U720" s="49" t="str">
        <f>IFERROR(IF(C720="P",S720,IF(K720=1,0,IF(OR(LOOKUP(2,1/($E$4:$E719=$E720),$P$4:$P719)=0,AND($C720="C",$N720="LONG"),AND(C720="V",N720="SHORT")),0,S720+(M720*Q720)))),"")</f>
        <v/>
      </c>
      <c r="V720" s="49" t="str">
        <f t="shared" si="318"/>
        <v/>
      </c>
      <c r="W720" s="50" t="str">
        <f t="shared" si="312"/>
        <v/>
      </c>
      <c r="Y720" s="51" t="str">
        <f t="shared" si="299"/>
        <v/>
      </c>
      <c r="Z720" s="50" t="str">
        <f t="shared" si="306"/>
        <v/>
      </c>
      <c r="AA720" s="50" t="str">
        <f t="shared" si="297"/>
        <v/>
      </c>
      <c r="AB720" s="50" t="str">
        <f t="shared" si="300"/>
        <v/>
      </c>
      <c r="AC720" s="58" t="str">
        <f t="shared" si="301"/>
        <v/>
      </c>
      <c r="AD720" s="53" t="str">
        <f t="shared" si="298"/>
        <v/>
      </c>
      <c r="AE720" s="53" t="str">
        <f t="shared" si="302"/>
        <v/>
      </c>
      <c r="AF720" s="59" t="str">
        <f t="shared" si="303"/>
        <v/>
      </c>
      <c r="AG720" s="40" t="str">
        <f>C720&amp;COUNTIFS($C$3:C720,"V")</f>
        <v>0</v>
      </c>
      <c r="AH720" s="266" t="str">
        <f t="shared" si="295"/>
        <v/>
      </c>
      <c r="AI720" s="56" t="str">
        <f t="shared" si="307"/>
        <v/>
      </c>
      <c r="AJ720" s="265" t="str">
        <f t="shared" si="308"/>
        <v/>
      </c>
      <c r="AK720" s="267" t="str">
        <f t="shared" si="309"/>
        <v/>
      </c>
      <c r="AL720" s="267" t="str">
        <f t="shared" si="310"/>
        <v/>
      </c>
      <c r="AM720" s="40" t="str">
        <f t="shared" si="311"/>
        <v/>
      </c>
      <c r="AN720" s="267">
        <f t="shared" si="304"/>
        <v>0</v>
      </c>
      <c r="CE720" s="279"/>
    </row>
    <row r="721" spans="1:83" s="40" customFormat="1" ht="12.75">
      <c r="A721" s="227"/>
      <c r="B721" s="88"/>
      <c r="C721" s="89"/>
      <c r="D721" s="90"/>
      <c r="E721" s="89"/>
      <c r="F721" s="91"/>
      <c r="G721" s="304"/>
      <c r="H721" s="41"/>
      <c r="I721" s="42" t="str">
        <f t="shared" si="313"/>
        <v/>
      </c>
      <c r="J721" s="43" t="str">
        <f t="shared" si="296"/>
        <v/>
      </c>
      <c r="K721" s="44" t="str">
        <f>IF(J721="","",IF(COUNTIF($J$4:J721,J721)=0,"",(COUNTIF($J$4:J721,J721))))</f>
        <v/>
      </c>
      <c r="L721" s="44" t="str">
        <f>IF(K721="","",J721&amp;" _ "&amp;COUNTIF($J$4:J721,J721)&amp;"_"&amp;N721)</f>
        <v/>
      </c>
      <c r="M721" s="45" t="str">
        <f t="shared" si="314"/>
        <v/>
      </c>
      <c r="N721" s="44" t="str">
        <f t="shared" si="315"/>
        <v/>
      </c>
      <c r="O721" s="57" t="str">
        <f t="shared" si="316"/>
        <v/>
      </c>
      <c r="P721" s="48" t="str" cm="1">
        <f t="array" ref="P721">IFERROR(IF(C721="P",G721,IF($K721=1,$M721,$M721+LOOKUP(2,1/($J$4:$J720=J721),$P$4:$P720))),"")</f>
        <v/>
      </c>
      <c r="Q721" s="57" t="str" cm="1">
        <f t="array" ref="Q721">IFERROR(IF(OR(C721="P",C721="A",C721="R"),F721,IF($K721=1,F721,IF(LOOKUP(2,1/($J$4:$J720=$J721),$P$4:$P720)=0,$F721,IF(AND($C721="C",LOOKUP(2,1/($J$4:$J720=$J721),$P$4:$P720)&gt;0),(F721*G721+LOOKUP(2,1/($J$4:$J720=$J721),$P$4:$P720)*LOOKUP(2,1/($J$4:$J720=$J721),$Q$4:$Q720))/$P721,IF(AND($C721="C",LOOKUP(2,1/($J$4:$J720=$J721),$P$4:$P720)&lt;0),LOOKUP(2,1/($J$4:$J720=$J721),$Q$4:$Q720),IF(AND($C721="V",LOOKUP(2,1/($J$4:$J720=$J721),$P$4:$P720)&lt;0),((-1*(F721*G721))+LOOKUP(2,1/($J$4:$J720=$J721),$P$4:$P720)*LOOKUP(2,1/($J$4:$J720=$J721),$Q$4:$Q720))/$P721,IF(AND($C721="V",LOOKUP(2,1/($J$4:$J720=$J721),$P$4:$P720)&gt;0),LOOKUP(2,1/($J$4:$J720=$J721),$Q$4:$Q720),""))))))),"")</f>
        <v/>
      </c>
      <c r="R721" s="49" t="str">
        <f t="shared" ref="R721:R784" si="319">IFERROR(Q721*P721,"")</f>
        <v/>
      </c>
      <c r="S721" s="49" t="str">
        <f t="shared" si="305"/>
        <v/>
      </c>
      <c r="T721" s="49" t="str">
        <f t="shared" si="317"/>
        <v/>
      </c>
      <c r="U721" s="49" t="str">
        <f>IFERROR(IF(C721="P",S721,IF(K721=1,0,IF(OR(LOOKUP(2,1/($E$4:$E720=$E721),$P$4:$P720)=0,AND($C721="C",$N721="LONG"),AND(C721="V",N721="SHORT")),0,S721+(M721*Q721)))),"")</f>
        <v/>
      </c>
      <c r="V721" s="49" t="str">
        <f t="shared" si="318"/>
        <v/>
      </c>
      <c r="W721" s="50" t="str">
        <f t="shared" si="312"/>
        <v/>
      </c>
      <c r="Y721" s="51" t="str">
        <f t="shared" si="299"/>
        <v/>
      </c>
      <c r="Z721" s="50" t="str">
        <f t="shared" si="306"/>
        <v/>
      </c>
      <c r="AA721" s="50" t="str">
        <f t="shared" si="297"/>
        <v/>
      </c>
      <c r="AB721" s="50" t="str">
        <f t="shared" si="300"/>
        <v/>
      </c>
      <c r="AC721" s="58" t="str">
        <f t="shared" si="301"/>
        <v/>
      </c>
      <c r="AD721" s="53" t="str">
        <f t="shared" si="298"/>
        <v/>
      </c>
      <c r="AE721" s="53" t="str">
        <f t="shared" si="302"/>
        <v/>
      </c>
      <c r="AF721" s="59" t="str">
        <f t="shared" si="303"/>
        <v/>
      </c>
      <c r="AG721" s="40" t="str">
        <f>C721&amp;COUNTIFS($C$3:C721,"V")</f>
        <v>0</v>
      </c>
      <c r="AH721" s="266" t="str">
        <f t="shared" si="295"/>
        <v/>
      </c>
      <c r="AI721" s="56" t="str">
        <f t="shared" si="307"/>
        <v/>
      </c>
      <c r="AJ721" s="265" t="str">
        <f t="shared" si="308"/>
        <v/>
      </c>
      <c r="AK721" s="267" t="str">
        <f t="shared" si="309"/>
        <v/>
      </c>
      <c r="AL721" s="267" t="str">
        <f t="shared" si="310"/>
        <v/>
      </c>
      <c r="AM721" s="40" t="str">
        <f t="shared" si="311"/>
        <v/>
      </c>
      <c r="AN721" s="267">
        <f t="shared" si="304"/>
        <v>0</v>
      </c>
      <c r="CE721" s="279"/>
    </row>
    <row r="722" spans="1:83" s="40" customFormat="1" ht="12.75">
      <c r="A722" s="227"/>
      <c r="B722" s="88"/>
      <c r="C722" s="89"/>
      <c r="D722" s="90"/>
      <c r="E722" s="89"/>
      <c r="F722" s="91"/>
      <c r="G722" s="304"/>
      <c r="H722" s="41"/>
      <c r="I722" s="42" t="str">
        <f t="shared" si="313"/>
        <v/>
      </c>
      <c r="J722" s="43" t="str">
        <f t="shared" si="296"/>
        <v/>
      </c>
      <c r="K722" s="44" t="str">
        <f>IF(J722="","",IF(COUNTIF($J$4:J722,J722)=0,"",(COUNTIF($J$4:J722,J722))))</f>
        <v/>
      </c>
      <c r="L722" s="44" t="str">
        <f>IF(K722="","",J722&amp;" _ "&amp;COUNTIF($J$4:J722,J722)&amp;"_"&amp;N722)</f>
        <v/>
      </c>
      <c r="M722" s="45" t="str">
        <f t="shared" si="314"/>
        <v/>
      </c>
      <c r="N722" s="44" t="str">
        <f t="shared" si="315"/>
        <v/>
      </c>
      <c r="O722" s="57" t="str">
        <f t="shared" si="316"/>
        <v/>
      </c>
      <c r="P722" s="48" t="str" cm="1">
        <f t="array" ref="P722">IFERROR(IF(C722="P",G722,IF($K722=1,$M722,$M722+LOOKUP(2,1/($J$4:$J721=J722),$P$4:$P721))),"")</f>
        <v/>
      </c>
      <c r="Q722" s="57" t="str" cm="1">
        <f t="array" ref="Q722">IFERROR(IF(OR(C722="P",C722="A",C722="R"),F722,IF($K722=1,F722,IF(LOOKUP(2,1/($J$4:$J721=$J722),$P$4:$P721)=0,$F722,IF(AND($C722="C",LOOKUP(2,1/($J$4:$J721=$J722),$P$4:$P721)&gt;0),(F722*G722+LOOKUP(2,1/($J$4:$J721=$J722),$P$4:$P721)*LOOKUP(2,1/($J$4:$J721=$J722),$Q$4:$Q721))/$P722,IF(AND($C722="C",LOOKUP(2,1/($J$4:$J721=$J722),$P$4:$P721)&lt;0),LOOKUP(2,1/($J$4:$J721=$J722),$Q$4:$Q721),IF(AND($C722="V",LOOKUP(2,1/($J$4:$J721=$J722),$P$4:$P721)&lt;0),((-1*(F722*G722))+LOOKUP(2,1/($J$4:$J721=$J722),$P$4:$P721)*LOOKUP(2,1/($J$4:$J721=$J722),$Q$4:$Q721))/$P722,IF(AND($C722="V",LOOKUP(2,1/($J$4:$J721=$J722),$P$4:$P721)&gt;0),LOOKUP(2,1/($J$4:$J721=$J722),$Q$4:$Q721),""))))))),"")</f>
        <v/>
      </c>
      <c r="R722" s="49" t="str">
        <f t="shared" si="319"/>
        <v/>
      </c>
      <c r="S722" s="49" t="str">
        <f t="shared" si="305"/>
        <v/>
      </c>
      <c r="T722" s="49" t="str">
        <f t="shared" si="317"/>
        <v/>
      </c>
      <c r="U722" s="49" t="str">
        <f>IFERROR(IF(C722="P",S722,IF(K722=1,0,IF(OR(LOOKUP(2,1/($E$4:$E721=$E722),$P$4:$P721)=0,AND($C722="C",$N722="LONG"),AND(C722="V",N722="SHORT")),0,S722+(M722*Q722)))),"")</f>
        <v/>
      </c>
      <c r="V722" s="49" t="str">
        <f t="shared" si="318"/>
        <v/>
      </c>
      <c r="W722" s="50" t="str">
        <f t="shared" si="312"/>
        <v/>
      </c>
      <c r="Y722" s="51" t="str">
        <f t="shared" si="299"/>
        <v/>
      </c>
      <c r="Z722" s="50" t="str">
        <f t="shared" si="306"/>
        <v/>
      </c>
      <c r="AA722" s="50" t="str">
        <f t="shared" si="297"/>
        <v/>
      </c>
      <c r="AB722" s="50" t="str">
        <f t="shared" si="300"/>
        <v/>
      </c>
      <c r="AC722" s="58" t="str">
        <f t="shared" si="301"/>
        <v/>
      </c>
      <c r="AD722" s="53" t="str">
        <f t="shared" si="298"/>
        <v/>
      </c>
      <c r="AE722" s="53" t="str">
        <f t="shared" si="302"/>
        <v/>
      </c>
      <c r="AF722" s="59" t="str">
        <f t="shared" si="303"/>
        <v/>
      </c>
      <c r="AG722" s="40" t="str">
        <f>C722&amp;COUNTIFS($C$3:C722,"V")</f>
        <v>0</v>
      </c>
      <c r="AH722" s="266" t="str">
        <f t="shared" si="295"/>
        <v/>
      </c>
      <c r="AI722" s="56" t="str">
        <f t="shared" si="307"/>
        <v/>
      </c>
      <c r="AJ722" s="265" t="str">
        <f t="shared" si="308"/>
        <v/>
      </c>
      <c r="AK722" s="267" t="str">
        <f t="shared" si="309"/>
        <v/>
      </c>
      <c r="AL722" s="267" t="str">
        <f t="shared" si="310"/>
        <v/>
      </c>
      <c r="AM722" s="40" t="str">
        <f t="shared" si="311"/>
        <v/>
      </c>
      <c r="AN722" s="267">
        <f t="shared" si="304"/>
        <v>0</v>
      </c>
      <c r="CE722" s="279"/>
    </row>
    <row r="723" spans="1:83" s="40" customFormat="1" ht="12.75">
      <c r="A723" s="227"/>
      <c r="B723" s="88"/>
      <c r="C723" s="89"/>
      <c r="D723" s="90"/>
      <c r="E723" s="89"/>
      <c r="F723" s="91"/>
      <c r="G723" s="304"/>
      <c r="H723" s="41"/>
      <c r="I723" s="42" t="str">
        <f t="shared" si="313"/>
        <v/>
      </c>
      <c r="J723" s="43" t="str">
        <f t="shared" si="296"/>
        <v/>
      </c>
      <c r="K723" s="44" t="str">
        <f>IF(J723="","",IF(COUNTIF($J$4:J723,J723)=0,"",(COUNTIF($J$4:J723,J723))))</f>
        <v/>
      </c>
      <c r="L723" s="44" t="str">
        <f>IF(K723="","",J723&amp;" _ "&amp;COUNTIF($J$4:J723,J723)&amp;"_"&amp;N723)</f>
        <v/>
      </c>
      <c r="M723" s="45" t="str">
        <f t="shared" si="314"/>
        <v/>
      </c>
      <c r="N723" s="44" t="str">
        <f t="shared" si="315"/>
        <v/>
      </c>
      <c r="O723" s="57" t="str">
        <f t="shared" si="316"/>
        <v/>
      </c>
      <c r="P723" s="48" t="str" cm="1">
        <f t="array" ref="P723">IFERROR(IF(C723="P",G723,IF($K723=1,$M723,$M723+LOOKUP(2,1/($J$4:$J722=J723),$P$4:$P722))),"")</f>
        <v/>
      </c>
      <c r="Q723" s="57" t="str" cm="1">
        <f t="array" ref="Q723">IFERROR(IF(OR(C723="P",C723="A",C723="R"),F723,IF($K723=1,F723,IF(LOOKUP(2,1/($J$4:$J722=$J723),$P$4:$P722)=0,$F723,IF(AND($C723="C",LOOKUP(2,1/($J$4:$J722=$J723),$P$4:$P722)&gt;0),(F723*G723+LOOKUP(2,1/($J$4:$J722=$J723),$P$4:$P722)*LOOKUP(2,1/($J$4:$J722=$J723),$Q$4:$Q722))/$P723,IF(AND($C723="C",LOOKUP(2,1/($J$4:$J722=$J723),$P$4:$P722)&lt;0),LOOKUP(2,1/($J$4:$J722=$J723),$Q$4:$Q722),IF(AND($C723="V",LOOKUP(2,1/($J$4:$J722=$J723),$P$4:$P722)&lt;0),((-1*(F723*G723))+LOOKUP(2,1/($J$4:$J722=$J723),$P$4:$P722)*LOOKUP(2,1/($J$4:$J722=$J723),$Q$4:$Q722))/$P723,IF(AND($C723="V",LOOKUP(2,1/($J$4:$J722=$J723),$P$4:$P722)&gt;0),LOOKUP(2,1/($J$4:$J722=$J723),$Q$4:$Q722),""))))))),"")</f>
        <v/>
      </c>
      <c r="R723" s="49" t="str">
        <f t="shared" si="319"/>
        <v/>
      </c>
      <c r="S723" s="49" t="str">
        <f t="shared" si="305"/>
        <v/>
      </c>
      <c r="T723" s="49" t="str">
        <f t="shared" si="317"/>
        <v/>
      </c>
      <c r="U723" s="49" t="str">
        <f>IFERROR(IF(C723="P",S723,IF(K723=1,0,IF(OR(LOOKUP(2,1/($E$4:$E722=$E723),$P$4:$P722)=0,AND($C723="C",$N723="LONG"),AND(C723="V",N723="SHORT")),0,S723+(M723*Q723)))),"")</f>
        <v/>
      </c>
      <c r="V723" s="49" t="str">
        <f t="shared" si="318"/>
        <v/>
      </c>
      <c r="W723" s="50" t="str">
        <f t="shared" si="312"/>
        <v/>
      </c>
      <c r="Y723" s="51" t="str">
        <f t="shared" si="299"/>
        <v/>
      </c>
      <c r="Z723" s="50" t="str">
        <f t="shared" si="306"/>
        <v/>
      </c>
      <c r="AA723" s="50" t="str">
        <f t="shared" si="297"/>
        <v/>
      </c>
      <c r="AB723" s="50" t="str">
        <f t="shared" si="300"/>
        <v/>
      </c>
      <c r="AC723" s="58" t="str">
        <f t="shared" si="301"/>
        <v/>
      </c>
      <c r="AD723" s="53" t="str">
        <f t="shared" si="298"/>
        <v/>
      </c>
      <c r="AE723" s="53" t="str">
        <f t="shared" si="302"/>
        <v/>
      </c>
      <c r="AF723" s="59" t="str">
        <f t="shared" si="303"/>
        <v/>
      </c>
      <c r="AG723" s="40" t="str">
        <f>C723&amp;COUNTIFS($C$3:C723,"V")</f>
        <v>0</v>
      </c>
      <c r="AH723" s="266" t="str">
        <f t="shared" si="295"/>
        <v/>
      </c>
      <c r="AI723" s="56" t="str">
        <f t="shared" si="307"/>
        <v/>
      </c>
      <c r="AJ723" s="265" t="str">
        <f t="shared" si="308"/>
        <v/>
      </c>
      <c r="AK723" s="267" t="str">
        <f t="shared" si="309"/>
        <v/>
      </c>
      <c r="AL723" s="267" t="str">
        <f t="shared" si="310"/>
        <v/>
      </c>
      <c r="AM723" s="40" t="str">
        <f t="shared" si="311"/>
        <v/>
      </c>
      <c r="AN723" s="267">
        <f t="shared" si="304"/>
        <v>0</v>
      </c>
      <c r="CE723" s="279"/>
    </row>
    <row r="724" spans="1:83" s="40" customFormat="1" ht="12.75">
      <c r="A724" s="227"/>
      <c r="B724" s="88"/>
      <c r="C724" s="89"/>
      <c r="D724" s="90"/>
      <c r="E724" s="89"/>
      <c r="F724" s="91"/>
      <c r="G724" s="304"/>
      <c r="H724" s="41"/>
      <c r="I724" s="42" t="str">
        <f t="shared" si="313"/>
        <v/>
      </c>
      <c r="J724" s="43" t="str">
        <f t="shared" si="296"/>
        <v/>
      </c>
      <c r="K724" s="44" t="str">
        <f>IF(J724="","",IF(COUNTIF($J$4:J724,J724)=0,"",(COUNTIF($J$4:J724,J724))))</f>
        <v/>
      </c>
      <c r="L724" s="44" t="str">
        <f>IF(K724="","",J724&amp;" _ "&amp;COUNTIF($J$4:J724,J724)&amp;"_"&amp;N724)</f>
        <v/>
      </c>
      <c r="M724" s="45" t="str">
        <f t="shared" si="314"/>
        <v/>
      </c>
      <c r="N724" s="44" t="str">
        <f t="shared" si="315"/>
        <v/>
      </c>
      <c r="O724" s="57" t="str">
        <f t="shared" si="316"/>
        <v/>
      </c>
      <c r="P724" s="48" t="str" cm="1">
        <f t="array" ref="P724">IFERROR(IF(C724="P",G724,IF($K724=1,$M724,$M724+LOOKUP(2,1/($J$4:$J723=J724),$P$4:$P723))),"")</f>
        <v/>
      </c>
      <c r="Q724" s="57" t="str" cm="1">
        <f t="array" ref="Q724">IFERROR(IF(OR(C724="P",C724="A",C724="R"),F724,IF($K724=1,F724,IF(LOOKUP(2,1/($J$4:$J723=$J724),$P$4:$P723)=0,$F724,IF(AND($C724="C",LOOKUP(2,1/($J$4:$J723=$J724),$P$4:$P723)&gt;0),(F724*G724+LOOKUP(2,1/($J$4:$J723=$J724),$P$4:$P723)*LOOKUP(2,1/($J$4:$J723=$J724),$Q$4:$Q723))/$P724,IF(AND($C724="C",LOOKUP(2,1/($J$4:$J723=$J724),$P$4:$P723)&lt;0),LOOKUP(2,1/($J$4:$J723=$J724),$Q$4:$Q723),IF(AND($C724="V",LOOKUP(2,1/($J$4:$J723=$J724),$P$4:$P723)&lt;0),((-1*(F724*G724))+LOOKUP(2,1/($J$4:$J723=$J724),$P$4:$P723)*LOOKUP(2,1/($J$4:$J723=$J724),$Q$4:$Q723))/$P724,IF(AND($C724="V",LOOKUP(2,1/($J$4:$J723=$J724),$P$4:$P723)&gt;0),LOOKUP(2,1/($J$4:$J723=$J724),$Q$4:$Q723),""))))))),"")</f>
        <v/>
      </c>
      <c r="R724" s="49" t="str">
        <f t="shared" si="319"/>
        <v/>
      </c>
      <c r="S724" s="49" t="str">
        <f t="shared" si="305"/>
        <v/>
      </c>
      <c r="T724" s="49" t="str">
        <f t="shared" si="317"/>
        <v/>
      </c>
      <c r="U724" s="49" t="str">
        <f>IFERROR(IF(C724="P",S724,IF(K724=1,0,IF(OR(LOOKUP(2,1/($E$4:$E723=$E724),$P$4:$P723)=0,AND($C724="C",$N724="LONG"),AND(C724="V",N724="SHORT")),0,S724+(M724*Q724)))),"")</f>
        <v/>
      </c>
      <c r="V724" s="49" t="str">
        <f t="shared" si="318"/>
        <v/>
      </c>
      <c r="W724" s="50" t="str">
        <f t="shared" si="312"/>
        <v/>
      </c>
      <c r="Y724" s="51" t="str">
        <f t="shared" si="299"/>
        <v/>
      </c>
      <c r="Z724" s="50" t="str">
        <f t="shared" si="306"/>
        <v/>
      </c>
      <c r="AA724" s="50" t="str">
        <f t="shared" si="297"/>
        <v/>
      </c>
      <c r="AB724" s="50" t="str">
        <f t="shared" si="300"/>
        <v/>
      </c>
      <c r="AC724" s="58" t="str">
        <f t="shared" si="301"/>
        <v/>
      </c>
      <c r="AD724" s="53" t="str">
        <f t="shared" si="298"/>
        <v/>
      </c>
      <c r="AE724" s="53" t="str">
        <f t="shared" si="302"/>
        <v/>
      </c>
      <c r="AF724" s="59" t="str">
        <f t="shared" si="303"/>
        <v/>
      </c>
      <c r="AG724" s="40" t="str">
        <f>C724&amp;COUNTIFS($C$3:C724,"V")</f>
        <v>0</v>
      </c>
      <c r="AH724" s="266" t="str">
        <f t="shared" si="295"/>
        <v/>
      </c>
      <c r="AI724" s="56" t="str">
        <f t="shared" si="307"/>
        <v/>
      </c>
      <c r="AJ724" s="265" t="str">
        <f t="shared" si="308"/>
        <v/>
      </c>
      <c r="AK724" s="267" t="str">
        <f t="shared" si="309"/>
        <v/>
      </c>
      <c r="AL724" s="267" t="str">
        <f t="shared" si="310"/>
        <v/>
      </c>
      <c r="AM724" s="40" t="str">
        <f t="shared" si="311"/>
        <v/>
      </c>
      <c r="AN724" s="267">
        <f t="shared" si="304"/>
        <v>0</v>
      </c>
      <c r="CE724" s="279"/>
    </row>
    <row r="725" spans="1:83" s="40" customFormat="1" ht="12.75">
      <c r="A725" s="227"/>
      <c r="B725" s="88"/>
      <c r="C725" s="89"/>
      <c r="D725" s="90"/>
      <c r="E725" s="89"/>
      <c r="F725" s="91"/>
      <c r="G725" s="304"/>
      <c r="H725" s="41"/>
      <c r="I725" s="42" t="str">
        <f t="shared" si="313"/>
        <v/>
      </c>
      <c r="J725" s="43" t="str">
        <f t="shared" si="296"/>
        <v/>
      </c>
      <c r="K725" s="44" t="str">
        <f>IF(J725="","",IF(COUNTIF($J$4:J725,J725)=0,"",(COUNTIF($J$4:J725,J725))))</f>
        <v/>
      </c>
      <c r="L725" s="44" t="str">
        <f>IF(K725="","",J725&amp;" _ "&amp;COUNTIF($J$4:J725,J725)&amp;"_"&amp;N725)</f>
        <v/>
      </c>
      <c r="M725" s="45" t="str">
        <f t="shared" si="314"/>
        <v/>
      </c>
      <c r="N725" s="44" t="str">
        <f t="shared" si="315"/>
        <v/>
      </c>
      <c r="O725" s="57" t="str">
        <f t="shared" si="316"/>
        <v/>
      </c>
      <c r="P725" s="48" t="str" cm="1">
        <f t="array" ref="P725">IFERROR(IF(C725="P",G725,IF($K725=1,$M725,$M725+LOOKUP(2,1/($J$4:$J724=J725),$P$4:$P724))),"")</f>
        <v/>
      </c>
      <c r="Q725" s="57" t="str" cm="1">
        <f t="array" ref="Q725">IFERROR(IF(OR(C725="P",C725="A",C725="R"),F725,IF($K725=1,F725,IF(LOOKUP(2,1/($J$4:$J724=$J725),$P$4:$P724)=0,$F725,IF(AND($C725="C",LOOKUP(2,1/($J$4:$J724=$J725),$P$4:$P724)&gt;0),(F725*G725+LOOKUP(2,1/($J$4:$J724=$J725),$P$4:$P724)*LOOKUP(2,1/($J$4:$J724=$J725),$Q$4:$Q724))/$P725,IF(AND($C725="C",LOOKUP(2,1/($J$4:$J724=$J725),$P$4:$P724)&lt;0),LOOKUP(2,1/($J$4:$J724=$J725),$Q$4:$Q724),IF(AND($C725="V",LOOKUP(2,1/($J$4:$J724=$J725),$P$4:$P724)&lt;0),((-1*(F725*G725))+LOOKUP(2,1/($J$4:$J724=$J725),$P$4:$P724)*LOOKUP(2,1/($J$4:$J724=$J725),$Q$4:$Q724))/$P725,IF(AND($C725="V",LOOKUP(2,1/($J$4:$J724=$J725),$P$4:$P724)&gt;0),LOOKUP(2,1/($J$4:$J724=$J725),$Q$4:$Q724),""))))))),"")</f>
        <v/>
      </c>
      <c r="R725" s="49" t="str">
        <f t="shared" si="319"/>
        <v/>
      </c>
      <c r="S725" s="49" t="str">
        <f t="shared" si="305"/>
        <v/>
      </c>
      <c r="T725" s="49" t="str">
        <f t="shared" si="317"/>
        <v/>
      </c>
      <c r="U725" s="49" t="str">
        <f>IFERROR(IF(C725="P",S725,IF(K725=1,0,IF(OR(LOOKUP(2,1/($E$4:$E724=$E725),$P$4:$P724)=0,AND($C725="C",$N725="LONG"),AND(C725="V",N725="SHORT")),0,S725+(M725*Q725)))),"")</f>
        <v/>
      </c>
      <c r="V725" s="49" t="str">
        <f t="shared" si="318"/>
        <v/>
      </c>
      <c r="W725" s="50" t="str">
        <f t="shared" si="312"/>
        <v/>
      </c>
      <c r="Y725" s="51" t="str">
        <f t="shared" si="299"/>
        <v/>
      </c>
      <c r="Z725" s="50" t="str">
        <f t="shared" si="306"/>
        <v/>
      </c>
      <c r="AA725" s="50" t="str">
        <f t="shared" si="297"/>
        <v/>
      </c>
      <c r="AB725" s="50" t="str">
        <f t="shared" si="300"/>
        <v/>
      </c>
      <c r="AC725" s="58" t="str">
        <f t="shared" si="301"/>
        <v/>
      </c>
      <c r="AD725" s="53" t="str">
        <f t="shared" si="298"/>
        <v/>
      </c>
      <c r="AE725" s="53" t="str">
        <f t="shared" si="302"/>
        <v/>
      </c>
      <c r="AF725" s="59" t="str">
        <f t="shared" si="303"/>
        <v/>
      </c>
      <c r="AG725" s="40" t="str">
        <f>C725&amp;COUNTIFS($C$3:C725,"V")</f>
        <v>0</v>
      </c>
      <c r="AH725" s="266" t="str">
        <f t="shared" si="295"/>
        <v/>
      </c>
      <c r="AI725" s="56" t="str">
        <f t="shared" si="307"/>
        <v/>
      </c>
      <c r="AJ725" s="265" t="str">
        <f t="shared" si="308"/>
        <v/>
      </c>
      <c r="AK725" s="267" t="str">
        <f t="shared" si="309"/>
        <v/>
      </c>
      <c r="AL725" s="267" t="str">
        <f t="shared" si="310"/>
        <v/>
      </c>
      <c r="AM725" s="40" t="str">
        <f t="shared" si="311"/>
        <v/>
      </c>
      <c r="AN725" s="267">
        <f t="shared" si="304"/>
        <v>0</v>
      </c>
      <c r="CE725" s="279"/>
    </row>
    <row r="726" spans="1:83" s="40" customFormat="1" ht="12.75">
      <c r="A726" s="227"/>
      <c r="B726" s="88"/>
      <c r="C726" s="89"/>
      <c r="D726" s="90"/>
      <c r="E726" s="89"/>
      <c r="F726" s="91"/>
      <c r="G726" s="304"/>
      <c r="H726" s="41"/>
      <c r="I726" s="42" t="str">
        <f t="shared" si="313"/>
        <v/>
      </c>
      <c r="J726" s="43" t="str">
        <f t="shared" si="296"/>
        <v/>
      </c>
      <c r="K726" s="44" t="str">
        <f>IF(J726="","",IF(COUNTIF($J$4:J726,J726)=0,"",(COUNTIF($J$4:J726,J726))))</f>
        <v/>
      </c>
      <c r="L726" s="44" t="str">
        <f>IF(K726="","",J726&amp;" _ "&amp;COUNTIF($J$4:J726,J726)&amp;"_"&amp;N726)</f>
        <v/>
      </c>
      <c r="M726" s="45" t="str">
        <f t="shared" si="314"/>
        <v/>
      </c>
      <c r="N726" s="44" t="str">
        <f t="shared" si="315"/>
        <v/>
      </c>
      <c r="O726" s="57" t="str">
        <f t="shared" si="316"/>
        <v/>
      </c>
      <c r="P726" s="48" t="str" cm="1">
        <f t="array" ref="P726">IFERROR(IF(C726="P",G726,IF($K726=1,$M726,$M726+LOOKUP(2,1/($J$4:$J725=J726),$P$4:$P725))),"")</f>
        <v/>
      </c>
      <c r="Q726" s="57" t="str" cm="1">
        <f t="array" ref="Q726">IFERROR(IF(OR(C726="P",C726="A",C726="R"),F726,IF($K726=1,F726,IF(LOOKUP(2,1/($J$4:$J725=$J726),$P$4:$P725)=0,$F726,IF(AND($C726="C",LOOKUP(2,1/($J$4:$J725=$J726),$P$4:$P725)&gt;0),(F726*G726+LOOKUP(2,1/($J$4:$J725=$J726),$P$4:$P725)*LOOKUP(2,1/($J$4:$J725=$J726),$Q$4:$Q725))/$P726,IF(AND($C726="C",LOOKUP(2,1/($J$4:$J725=$J726),$P$4:$P725)&lt;0),LOOKUP(2,1/($J$4:$J725=$J726),$Q$4:$Q725),IF(AND($C726="V",LOOKUP(2,1/($J$4:$J725=$J726),$P$4:$P725)&lt;0),((-1*(F726*G726))+LOOKUP(2,1/($J$4:$J725=$J726),$P$4:$P725)*LOOKUP(2,1/($J$4:$J725=$J726),$Q$4:$Q725))/$P726,IF(AND($C726="V",LOOKUP(2,1/($J$4:$J725=$J726),$P$4:$P725)&gt;0),LOOKUP(2,1/($J$4:$J725=$J726),$Q$4:$Q725),""))))))),"")</f>
        <v/>
      </c>
      <c r="R726" s="49" t="str">
        <f t="shared" si="319"/>
        <v/>
      </c>
      <c r="S726" s="49" t="str">
        <f t="shared" si="305"/>
        <v/>
      </c>
      <c r="T726" s="49" t="str">
        <f t="shared" si="317"/>
        <v/>
      </c>
      <c r="U726" s="49" t="str">
        <f>IFERROR(IF(C726="P",S726,IF(K726=1,0,IF(OR(LOOKUP(2,1/($E$4:$E725=$E726),$P$4:$P725)=0,AND($C726="C",$N726="LONG"),AND(C726="V",N726="SHORT")),0,S726+(M726*Q726)))),"")</f>
        <v/>
      </c>
      <c r="V726" s="49" t="str">
        <f t="shared" si="318"/>
        <v/>
      </c>
      <c r="W726" s="50" t="str">
        <f t="shared" si="312"/>
        <v/>
      </c>
      <c r="Y726" s="51" t="str">
        <f t="shared" si="299"/>
        <v/>
      </c>
      <c r="Z726" s="50" t="str">
        <f t="shared" si="306"/>
        <v/>
      </c>
      <c r="AA726" s="50" t="str">
        <f t="shared" si="297"/>
        <v/>
      </c>
      <c r="AB726" s="50" t="str">
        <f t="shared" si="300"/>
        <v/>
      </c>
      <c r="AC726" s="58" t="str">
        <f t="shared" si="301"/>
        <v/>
      </c>
      <c r="AD726" s="53" t="str">
        <f t="shared" si="298"/>
        <v/>
      </c>
      <c r="AE726" s="53" t="str">
        <f t="shared" si="302"/>
        <v/>
      </c>
      <c r="AF726" s="59" t="str">
        <f t="shared" si="303"/>
        <v/>
      </c>
      <c r="AG726" s="40" t="str">
        <f>C726&amp;COUNTIFS($C$3:C726,"V")</f>
        <v>0</v>
      </c>
      <c r="AH726" s="266" t="str">
        <f t="shared" si="295"/>
        <v/>
      </c>
      <c r="AI726" s="56" t="str">
        <f t="shared" si="307"/>
        <v/>
      </c>
      <c r="AJ726" s="265" t="str">
        <f t="shared" si="308"/>
        <v/>
      </c>
      <c r="AK726" s="267" t="str">
        <f t="shared" si="309"/>
        <v/>
      </c>
      <c r="AL726" s="267" t="str">
        <f t="shared" si="310"/>
        <v/>
      </c>
      <c r="AM726" s="40" t="str">
        <f t="shared" si="311"/>
        <v/>
      </c>
      <c r="AN726" s="267">
        <f t="shared" si="304"/>
        <v>0</v>
      </c>
      <c r="CE726" s="279"/>
    </row>
    <row r="727" spans="1:83" s="40" customFormat="1" ht="12.75">
      <c r="A727" s="227"/>
      <c r="B727" s="88"/>
      <c r="C727" s="89"/>
      <c r="D727" s="90"/>
      <c r="E727" s="89"/>
      <c r="F727" s="91"/>
      <c r="G727" s="304"/>
      <c r="H727" s="41"/>
      <c r="I727" s="42" t="str">
        <f t="shared" si="313"/>
        <v/>
      </c>
      <c r="J727" s="43" t="str">
        <f t="shared" si="296"/>
        <v/>
      </c>
      <c r="K727" s="44" t="str">
        <f>IF(J727="","",IF(COUNTIF($J$4:J727,J727)=0,"",(COUNTIF($J$4:J727,J727))))</f>
        <v/>
      </c>
      <c r="L727" s="44" t="str">
        <f>IF(K727="","",J727&amp;" _ "&amp;COUNTIF($J$4:J727,J727)&amp;"_"&amp;N727)</f>
        <v/>
      </c>
      <c r="M727" s="45" t="str">
        <f t="shared" si="314"/>
        <v/>
      </c>
      <c r="N727" s="44" t="str">
        <f t="shared" si="315"/>
        <v/>
      </c>
      <c r="O727" s="57" t="str">
        <f t="shared" si="316"/>
        <v/>
      </c>
      <c r="P727" s="48" t="str" cm="1">
        <f t="array" ref="P727">IFERROR(IF(C727="P",G727,IF($K727=1,$M727,$M727+LOOKUP(2,1/($J$4:$J726=J727),$P$4:$P726))),"")</f>
        <v/>
      </c>
      <c r="Q727" s="57" t="str" cm="1">
        <f t="array" ref="Q727">IFERROR(IF(OR(C727="P",C727="A",C727="R"),F727,IF($K727=1,F727,IF(LOOKUP(2,1/($J$4:$J726=$J727),$P$4:$P726)=0,$F727,IF(AND($C727="C",LOOKUP(2,1/($J$4:$J726=$J727),$P$4:$P726)&gt;0),(F727*G727+LOOKUP(2,1/($J$4:$J726=$J727),$P$4:$P726)*LOOKUP(2,1/($J$4:$J726=$J727),$Q$4:$Q726))/$P727,IF(AND($C727="C",LOOKUP(2,1/($J$4:$J726=$J727),$P$4:$P726)&lt;0),LOOKUP(2,1/($J$4:$J726=$J727),$Q$4:$Q726),IF(AND($C727="V",LOOKUP(2,1/($J$4:$J726=$J727),$P$4:$P726)&lt;0),((-1*(F727*G727))+LOOKUP(2,1/($J$4:$J726=$J727),$P$4:$P726)*LOOKUP(2,1/($J$4:$J726=$J727),$Q$4:$Q726))/$P727,IF(AND($C727="V",LOOKUP(2,1/($J$4:$J726=$J727),$P$4:$P726)&gt;0),LOOKUP(2,1/($J$4:$J726=$J727),$Q$4:$Q726),""))))))),"")</f>
        <v/>
      </c>
      <c r="R727" s="49" t="str">
        <f t="shared" si="319"/>
        <v/>
      </c>
      <c r="S727" s="49" t="str">
        <f t="shared" si="305"/>
        <v/>
      </c>
      <c r="T727" s="49" t="str">
        <f t="shared" si="317"/>
        <v/>
      </c>
      <c r="U727" s="49" t="str">
        <f>IFERROR(IF(C727="P",S727,IF(K727=1,0,IF(OR(LOOKUP(2,1/($E$4:$E726=$E727),$P$4:$P726)=0,AND($C727="C",$N727="LONG"),AND(C727="V",N727="SHORT")),0,S727+(M727*Q727)))),"")</f>
        <v/>
      </c>
      <c r="V727" s="49" t="str">
        <f t="shared" si="318"/>
        <v/>
      </c>
      <c r="W727" s="50" t="str">
        <f t="shared" si="312"/>
        <v/>
      </c>
      <c r="Y727" s="51" t="str">
        <f t="shared" si="299"/>
        <v/>
      </c>
      <c r="Z727" s="50" t="str">
        <f t="shared" si="306"/>
        <v/>
      </c>
      <c r="AA727" s="50" t="str">
        <f t="shared" si="297"/>
        <v/>
      </c>
      <c r="AB727" s="50" t="str">
        <f t="shared" si="300"/>
        <v/>
      </c>
      <c r="AC727" s="58" t="str">
        <f t="shared" si="301"/>
        <v/>
      </c>
      <c r="AD727" s="53" t="str">
        <f t="shared" si="298"/>
        <v/>
      </c>
      <c r="AE727" s="53" t="str">
        <f t="shared" si="302"/>
        <v/>
      </c>
      <c r="AF727" s="59" t="str">
        <f t="shared" si="303"/>
        <v/>
      </c>
      <c r="AG727" s="40" t="str">
        <f>C727&amp;COUNTIFS($C$3:C727,"V")</f>
        <v>0</v>
      </c>
      <c r="AH727" s="266" t="str">
        <f t="shared" si="295"/>
        <v/>
      </c>
      <c r="AI727" s="56" t="str">
        <f t="shared" si="307"/>
        <v/>
      </c>
      <c r="AJ727" s="265" t="str">
        <f t="shared" si="308"/>
        <v/>
      </c>
      <c r="AK727" s="267" t="str">
        <f t="shared" si="309"/>
        <v/>
      </c>
      <c r="AL727" s="267" t="str">
        <f t="shared" si="310"/>
        <v/>
      </c>
      <c r="AM727" s="40" t="str">
        <f t="shared" si="311"/>
        <v/>
      </c>
      <c r="AN727" s="267">
        <f t="shared" si="304"/>
        <v>0</v>
      </c>
      <c r="CE727" s="279"/>
    </row>
    <row r="728" spans="1:83" s="40" customFormat="1" ht="12.75">
      <c r="A728" s="227"/>
      <c r="B728" s="88"/>
      <c r="C728" s="89"/>
      <c r="D728" s="90"/>
      <c r="E728" s="89"/>
      <c r="F728" s="91"/>
      <c r="G728" s="304"/>
      <c r="H728" s="41"/>
      <c r="I728" s="42" t="str">
        <f t="shared" si="313"/>
        <v/>
      </c>
      <c r="J728" s="43" t="str">
        <f t="shared" si="296"/>
        <v/>
      </c>
      <c r="K728" s="44" t="str">
        <f>IF(J728="","",IF(COUNTIF($J$4:J728,J728)=0,"",(COUNTIF($J$4:J728,J728))))</f>
        <v/>
      </c>
      <c r="L728" s="44" t="str">
        <f>IF(K728="","",J728&amp;" _ "&amp;COUNTIF($J$4:J728,J728)&amp;"_"&amp;N728)</f>
        <v/>
      </c>
      <c r="M728" s="45" t="str">
        <f t="shared" si="314"/>
        <v/>
      </c>
      <c r="N728" s="44" t="str">
        <f t="shared" si="315"/>
        <v/>
      </c>
      <c r="O728" s="57" t="str">
        <f t="shared" si="316"/>
        <v/>
      </c>
      <c r="P728" s="48" t="str" cm="1">
        <f t="array" ref="P728">IFERROR(IF(C728="P",G728,IF($K728=1,$M728,$M728+LOOKUP(2,1/($J$4:$J727=J728),$P$4:$P727))),"")</f>
        <v/>
      </c>
      <c r="Q728" s="57" t="str" cm="1">
        <f t="array" ref="Q728">IFERROR(IF(OR(C728="P",C728="A",C728="R"),F728,IF($K728=1,F728,IF(LOOKUP(2,1/($J$4:$J727=$J728),$P$4:$P727)=0,$F728,IF(AND($C728="C",LOOKUP(2,1/($J$4:$J727=$J728),$P$4:$P727)&gt;0),(F728*G728+LOOKUP(2,1/($J$4:$J727=$J728),$P$4:$P727)*LOOKUP(2,1/($J$4:$J727=$J728),$Q$4:$Q727))/$P728,IF(AND($C728="C",LOOKUP(2,1/($J$4:$J727=$J728),$P$4:$P727)&lt;0),LOOKUP(2,1/($J$4:$J727=$J728),$Q$4:$Q727),IF(AND($C728="V",LOOKUP(2,1/($J$4:$J727=$J728),$P$4:$P727)&lt;0),((-1*(F728*G728))+LOOKUP(2,1/($J$4:$J727=$J728),$P$4:$P727)*LOOKUP(2,1/($J$4:$J727=$J728),$Q$4:$Q727))/$P728,IF(AND($C728="V",LOOKUP(2,1/($J$4:$J727=$J728),$P$4:$P727)&gt;0),LOOKUP(2,1/($J$4:$J727=$J728),$Q$4:$Q727),""))))))),"")</f>
        <v/>
      </c>
      <c r="R728" s="49" t="str">
        <f t="shared" si="319"/>
        <v/>
      </c>
      <c r="S728" s="49" t="str">
        <f t="shared" si="305"/>
        <v/>
      </c>
      <c r="T728" s="49" t="str">
        <f t="shared" si="317"/>
        <v/>
      </c>
      <c r="U728" s="49" t="str">
        <f>IFERROR(IF(C728="P",S728,IF(K728=1,0,IF(OR(LOOKUP(2,1/($E$4:$E727=$E728),$P$4:$P727)=0,AND($C728="C",$N728="LONG"),AND(C728="V",N728="SHORT")),0,S728+(M728*Q728)))),"")</f>
        <v/>
      </c>
      <c r="V728" s="49" t="str">
        <f t="shared" si="318"/>
        <v/>
      </c>
      <c r="W728" s="50" t="str">
        <f t="shared" si="312"/>
        <v/>
      </c>
      <c r="Y728" s="51" t="str">
        <f t="shared" si="299"/>
        <v/>
      </c>
      <c r="Z728" s="50" t="str">
        <f t="shared" si="306"/>
        <v/>
      </c>
      <c r="AA728" s="50" t="str">
        <f t="shared" si="297"/>
        <v/>
      </c>
      <c r="AB728" s="50" t="str">
        <f t="shared" si="300"/>
        <v/>
      </c>
      <c r="AC728" s="58" t="str">
        <f t="shared" si="301"/>
        <v/>
      </c>
      <c r="AD728" s="53" t="str">
        <f t="shared" si="298"/>
        <v/>
      </c>
      <c r="AE728" s="53" t="str">
        <f t="shared" si="302"/>
        <v/>
      </c>
      <c r="AF728" s="59" t="str">
        <f t="shared" si="303"/>
        <v/>
      </c>
      <c r="AG728" s="40" t="str">
        <f>C728&amp;COUNTIFS($C$3:C728,"V")</f>
        <v>0</v>
      </c>
      <c r="AH728" s="266" t="str">
        <f t="shared" si="295"/>
        <v/>
      </c>
      <c r="AI728" s="56" t="str">
        <f t="shared" si="307"/>
        <v/>
      </c>
      <c r="AJ728" s="265" t="str">
        <f t="shared" si="308"/>
        <v/>
      </c>
      <c r="AK728" s="267" t="str">
        <f t="shared" si="309"/>
        <v/>
      </c>
      <c r="AL728" s="267" t="str">
        <f t="shared" si="310"/>
        <v/>
      </c>
      <c r="AM728" s="40" t="str">
        <f t="shared" si="311"/>
        <v/>
      </c>
      <c r="AN728" s="267">
        <f t="shared" si="304"/>
        <v>0</v>
      </c>
      <c r="CE728" s="279"/>
    </row>
    <row r="729" spans="1:83" s="40" customFormat="1" ht="12.75">
      <c r="A729" s="227"/>
      <c r="B729" s="88"/>
      <c r="C729" s="89"/>
      <c r="D729" s="90"/>
      <c r="E729" s="89"/>
      <c r="F729" s="91"/>
      <c r="G729" s="304"/>
      <c r="H729" s="41"/>
      <c r="I729" s="42" t="str">
        <f t="shared" si="313"/>
        <v/>
      </c>
      <c r="J729" s="43" t="str">
        <f t="shared" si="296"/>
        <v/>
      </c>
      <c r="K729" s="44" t="str">
        <f>IF(J729="","",IF(COUNTIF($J$4:J729,J729)=0,"",(COUNTIF($J$4:J729,J729))))</f>
        <v/>
      </c>
      <c r="L729" s="44" t="str">
        <f>IF(K729="","",J729&amp;" _ "&amp;COUNTIF($J$4:J729,J729)&amp;"_"&amp;N729)</f>
        <v/>
      </c>
      <c r="M729" s="45" t="str">
        <f t="shared" si="314"/>
        <v/>
      </c>
      <c r="N729" s="44" t="str">
        <f t="shared" si="315"/>
        <v/>
      </c>
      <c r="O729" s="57" t="str">
        <f t="shared" si="316"/>
        <v/>
      </c>
      <c r="P729" s="48" t="str" cm="1">
        <f t="array" ref="P729">IFERROR(IF(C729="P",G729,IF($K729=1,$M729,$M729+LOOKUP(2,1/($J$4:$J728=J729),$P$4:$P728))),"")</f>
        <v/>
      </c>
      <c r="Q729" s="57" t="str" cm="1">
        <f t="array" ref="Q729">IFERROR(IF(OR(C729="P",C729="A",C729="R"),F729,IF($K729=1,F729,IF(LOOKUP(2,1/($J$4:$J728=$J729),$P$4:$P728)=0,$F729,IF(AND($C729="C",LOOKUP(2,1/($J$4:$J728=$J729),$P$4:$P728)&gt;0),(F729*G729+LOOKUP(2,1/($J$4:$J728=$J729),$P$4:$P728)*LOOKUP(2,1/($J$4:$J728=$J729),$Q$4:$Q728))/$P729,IF(AND($C729="C",LOOKUP(2,1/($J$4:$J728=$J729),$P$4:$P728)&lt;0),LOOKUP(2,1/($J$4:$J728=$J729),$Q$4:$Q728),IF(AND($C729="V",LOOKUP(2,1/($J$4:$J728=$J729),$P$4:$P728)&lt;0),((-1*(F729*G729))+LOOKUP(2,1/($J$4:$J728=$J729),$P$4:$P728)*LOOKUP(2,1/($J$4:$J728=$J729),$Q$4:$Q728))/$P729,IF(AND($C729="V",LOOKUP(2,1/($J$4:$J728=$J729),$P$4:$P728)&gt;0),LOOKUP(2,1/($J$4:$J728=$J729),$Q$4:$Q728),""))))))),"")</f>
        <v/>
      </c>
      <c r="R729" s="49" t="str">
        <f t="shared" si="319"/>
        <v/>
      </c>
      <c r="S729" s="49" t="str">
        <f t="shared" si="305"/>
        <v/>
      </c>
      <c r="T729" s="49" t="str">
        <f t="shared" si="317"/>
        <v/>
      </c>
      <c r="U729" s="49" t="str">
        <f>IFERROR(IF(C729="P",S729,IF(K729=1,0,IF(OR(LOOKUP(2,1/($E$4:$E728=$E729),$P$4:$P728)=0,AND($C729="C",$N729="LONG"),AND(C729="V",N729="SHORT")),0,S729+(M729*Q729)))),"")</f>
        <v/>
      </c>
      <c r="V729" s="49" t="str">
        <f t="shared" si="318"/>
        <v/>
      </c>
      <c r="W729" s="50" t="str">
        <f t="shared" si="312"/>
        <v/>
      </c>
      <c r="Y729" s="51" t="str">
        <f t="shared" si="299"/>
        <v/>
      </c>
      <c r="Z729" s="50" t="str">
        <f t="shared" si="306"/>
        <v/>
      </c>
      <c r="AA729" s="50" t="str">
        <f t="shared" si="297"/>
        <v/>
      </c>
      <c r="AB729" s="50" t="str">
        <f t="shared" si="300"/>
        <v/>
      </c>
      <c r="AC729" s="58" t="str">
        <f t="shared" si="301"/>
        <v/>
      </c>
      <c r="AD729" s="53" t="str">
        <f t="shared" si="298"/>
        <v/>
      </c>
      <c r="AE729" s="53" t="str">
        <f t="shared" si="302"/>
        <v/>
      </c>
      <c r="AF729" s="59" t="str">
        <f t="shared" si="303"/>
        <v/>
      </c>
      <c r="AG729" s="40" t="str">
        <f>C729&amp;COUNTIFS($C$3:C729,"V")</f>
        <v>0</v>
      </c>
      <c r="AH729" s="266" t="str">
        <f t="shared" si="295"/>
        <v/>
      </c>
      <c r="AI729" s="56" t="str">
        <f t="shared" si="307"/>
        <v/>
      </c>
      <c r="AJ729" s="265" t="str">
        <f t="shared" si="308"/>
        <v/>
      </c>
      <c r="AK729" s="267" t="str">
        <f t="shared" si="309"/>
        <v/>
      </c>
      <c r="AL729" s="267" t="str">
        <f t="shared" si="310"/>
        <v/>
      </c>
      <c r="AM729" s="40" t="str">
        <f t="shared" si="311"/>
        <v/>
      </c>
      <c r="AN729" s="267">
        <f t="shared" si="304"/>
        <v>0</v>
      </c>
      <c r="CE729" s="279"/>
    </row>
    <row r="730" spans="1:83" s="40" customFormat="1" ht="12.75">
      <c r="A730" s="227"/>
      <c r="B730" s="88"/>
      <c r="C730" s="89"/>
      <c r="D730" s="90"/>
      <c r="E730" s="89"/>
      <c r="F730" s="91"/>
      <c r="G730" s="304"/>
      <c r="H730" s="41"/>
      <c r="I730" s="42" t="str">
        <f t="shared" si="313"/>
        <v/>
      </c>
      <c r="J730" s="43" t="str">
        <f t="shared" si="296"/>
        <v/>
      </c>
      <c r="K730" s="44" t="str">
        <f>IF(J730="","",IF(COUNTIF($J$4:J730,J730)=0,"",(COUNTIF($J$4:J730,J730))))</f>
        <v/>
      </c>
      <c r="L730" s="44" t="str">
        <f>IF(K730="","",J730&amp;" _ "&amp;COUNTIF($J$4:J730,J730)&amp;"_"&amp;N730)</f>
        <v/>
      </c>
      <c r="M730" s="45" t="str">
        <f t="shared" si="314"/>
        <v/>
      </c>
      <c r="N730" s="44" t="str">
        <f t="shared" si="315"/>
        <v/>
      </c>
      <c r="O730" s="57" t="str">
        <f t="shared" si="316"/>
        <v/>
      </c>
      <c r="P730" s="48" t="str" cm="1">
        <f t="array" ref="P730">IFERROR(IF(C730="P",G730,IF($K730=1,$M730,$M730+LOOKUP(2,1/($J$4:$J729=J730),$P$4:$P729))),"")</f>
        <v/>
      </c>
      <c r="Q730" s="57" t="str" cm="1">
        <f t="array" ref="Q730">IFERROR(IF(OR(C730="P",C730="A",C730="R"),F730,IF($K730=1,F730,IF(LOOKUP(2,1/($J$4:$J729=$J730),$P$4:$P729)=0,$F730,IF(AND($C730="C",LOOKUP(2,1/($J$4:$J729=$J730),$P$4:$P729)&gt;0),(F730*G730+LOOKUP(2,1/($J$4:$J729=$J730),$P$4:$P729)*LOOKUP(2,1/($J$4:$J729=$J730),$Q$4:$Q729))/$P730,IF(AND($C730="C",LOOKUP(2,1/($J$4:$J729=$J730),$P$4:$P729)&lt;0),LOOKUP(2,1/($J$4:$J729=$J730),$Q$4:$Q729),IF(AND($C730="V",LOOKUP(2,1/($J$4:$J729=$J730),$P$4:$P729)&lt;0),((-1*(F730*G730))+LOOKUP(2,1/($J$4:$J729=$J730),$P$4:$P729)*LOOKUP(2,1/($J$4:$J729=$J730),$Q$4:$Q729))/$P730,IF(AND($C730="V",LOOKUP(2,1/($J$4:$J729=$J730),$P$4:$P729)&gt;0),LOOKUP(2,1/($J$4:$J729=$J730),$Q$4:$Q729),""))))))),"")</f>
        <v/>
      </c>
      <c r="R730" s="49" t="str">
        <f t="shared" si="319"/>
        <v/>
      </c>
      <c r="S730" s="49" t="str">
        <f t="shared" si="305"/>
        <v/>
      </c>
      <c r="T730" s="49" t="str">
        <f t="shared" si="317"/>
        <v/>
      </c>
      <c r="U730" s="49" t="str">
        <f>IFERROR(IF(C730="P",S730,IF(K730=1,0,IF(OR(LOOKUP(2,1/($E$4:$E729=$E730),$P$4:$P729)=0,AND($C730="C",$N730="LONG"),AND(C730="V",N730="SHORT")),0,S730+(M730*Q730)))),"")</f>
        <v/>
      </c>
      <c r="V730" s="49" t="str">
        <f t="shared" si="318"/>
        <v/>
      </c>
      <c r="W730" s="50" t="str">
        <f t="shared" si="312"/>
        <v/>
      </c>
      <c r="Y730" s="51" t="str">
        <f t="shared" si="299"/>
        <v/>
      </c>
      <c r="Z730" s="50" t="str">
        <f t="shared" si="306"/>
        <v/>
      </c>
      <c r="AA730" s="50" t="str">
        <f t="shared" si="297"/>
        <v/>
      </c>
      <c r="AB730" s="50" t="str">
        <f t="shared" si="300"/>
        <v/>
      </c>
      <c r="AC730" s="58" t="str">
        <f t="shared" si="301"/>
        <v/>
      </c>
      <c r="AD730" s="53" t="str">
        <f t="shared" si="298"/>
        <v/>
      </c>
      <c r="AE730" s="53" t="str">
        <f t="shared" si="302"/>
        <v/>
      </c>
      <c r="AF730" s="59" t="str">
        <f t="shared" si="303"/>
        <v/>
      </c>
      <c r="AG730" s="40" t="str">
        <f>C730&amp;COUNTIFS($C$3:C730,"V")</f>
        <v>0</v>
      </c>
      <c r="AH730" s="266" t="str">
        <f t="shared" si="295"/>
        <v/>
      </c>
      <c r="AI730" s="56" t="str">
        <f t="shared" si="307"/>
        <v/>
      </c>
      <c r="AJ730" s="265" t="str">
        <f t="shared" si="308"/>
        <v/>
      </c>
      <c r="AK730" s="267" t="str">
        <f t="shared" si="309"/>
        <v/>
      </c>
      <c r="AL730" s="267" t="str">
        <f t="shared" si="310"/>
        <v/>
      </c>
      <c r="AM730" s="40" t="str">
        <f t="shared" si="311"/>
        <v/>
      </c>
      <c r="AN730" s="267">
        <f t="shared" si="304"/>
        <v>0</v>
      </c>
      <c r="CE730" s="279"/>
    </row>
    <row r="731" spans="1:83" s="40" customFormat="1" ht="12.75">
      <c r="A731" s="227"/>
      <c r="B731" s="88"/>
      <c r="C731" s="89"/>
      <c r="D731" s="90"/>
      <c r="E731" s="89"/>
      <c r="F731" s="91"/>
      <c r="G731" s="304"/>
      <c r="H731" s="41"/>
      <c r="I731" s="42" t="str">
        <f t="shared" si="313"/>
        <v/>
      </c>
      <c r="J731" s="43" t="str">
        <f t="shared" si="296"/>
        <v/>
      </c>
      <c r="K731" s="44" t="str">
        <f>IF(J731="","",IF(COUNTIF($J$4:J731,J731)=0,"",(COUNTIF($J$4:J731,J731))))</f>
        <v/>
      </c>
      <c r="L731" s="44" t="str">
        <f>IF(K731="","",J731&amp;" _ "&amp;COUNTIF($J$4:J731,J731)&amp;"_"&amp;N731)</f>
        <v/>
      </c>
      <c r="M731" s="45" t="str">
        <f t="shared" si="314"/>
        <v/>
      </c>
      <c r="N731" s="44" t="str">
        <f t="shared" si="315"/>
        <v/>
      </c>
      <c r="O731" s="57" t="str">
        <f t="shared" si="316"/>
        <v/>
      </c>
      <c r="P731" s="48" t="str" cm="1">
        <f t="array" ref="P731">IFERROR(IF(C731="P",G731,IF($K731=1,$M731,$M731+LOOKUP(2,1/($J$4:$J730=J731),$P$4:$P730))),"")</f>
        <v/>
      </c>
      <c r="Q731" s="57" t="str" cm="1">
        <f t="array" ref="Q731">IFERROR(IF(OR(C731="P",C731="A",C731="R"),F731,IF($K731=1,F731,IF(LOOKUP(2,1/($J$4:$J730=$J731),$P$4:$P730)=0,$F731,IF(AND($C731="C",LOOKUP(2,1/($J$4:$J730=$J731),$P$4:$P730)&gt;0),(F731*G731+LOOKUP(2,1/($J$4:$J730=$J731),$P$4:$P730)*LOOKUP(2,1/($J$4:$J730=$J731),$Q$4:$Q730))/$P731,IF(AND($C731="C",LOOKUP(2,1/($J$4:$J730=$J731),$P$4:$P730)&lt;0),LOOKUP(2,1/($J$4:$J730=$J731),$Q$4:$Q730),IF(AND($C731="V",LOOKUP(2,1/($J$4:$J730=$J731),$P$4:$P730)&lt;0),((-1*(F731*G731))+LOOKUP(2,1/($J$4:$J730=$J731),$P$4:$P730)*LOOKUP(2,1/($J$4:$J730=$J731),$Q$4:$Q730))/$P731,IF(AND($C731="V",LOOKUP(2,1/($J$4:$J730=$J731),$P$4:$P730)&gt;0),LOOKUP(2,1/($J$4:$J730=$J731),$Q$4:$Q730),""))))))),"")</f>
        <v/>
      </c>
      <c r="R731" s="49" t="str">
        <f t="shared" si="319"/>
        <v/>
      </c>
      <c r="S731" s="49" t="str">
        <f t="shared" si="305"/>
        <v/>
      </c>
      <c r="T731" s="49" t="str">
        <f t="shared" si="317"/>
        <v/>
      </c>
      <c r="U731" s="49" t="str">
        <f>IFERROR(IF(C731="P",S731,IF(K731=1,0,IF(OR(LOOKUP(2,1/($E$4:$E730=$E731),$P$4:$P730)=0,AND($C731="C",$N731="LONG"),AND(C731="V",N731="SHORT")),0,S731+(M731*Q731)))),"")</f>
        <v/>
      </c>
      <c r="V731" s="49" t="str">
        <f t="shared" si="318"/>
        <v/>
      </c>
      <c r="W731" s="50" t="str">
        <f t="shared" si="312"/>
        <v/>
      </c>
      <c r="Y731" s="51" t="str">
        <f t="shared" si="299"/>
        <v/>
      </c>
      <c r="Z731" s="50" t="str">
        <f t="shared" si="306"/>
        <v/>
      </c>
      <c r="AA731" s="50" t="str">
        <f t="shared" si="297"/>
        <v/>
      </c>
      <c r="AB731" s="50" t="str">
        <f t="shared" si="300"/>
        <v/>
      </c>
      <c r="AC731" s="58" t="str">
        <f t="shared" si="301"/>
        <v/>
      </c>
      <c r="AD731" s="53" t="str">
        <f t="shared" si="298"/>
        <v/>
      </c>
      <c r="AE731" s="53" t="str">
        <f t="shared" si="302"/>
        <v/>
      </c>
      <c r="AF731" s="59" t="str">
        <f t="shared" si="303"/>
        <v/>
      </c>
      <c r="AG731" s="40" t="str">
        <f>C731&amp;COUNTIFS($C$3:C731,"V")</f>
        <v>0</v>
      </c>
      <c r="AH731" s="266" t="str">
        <f t="shared" si="295"/>
        <v/>
      </c>
      <c r="AI731" s="56" t="str">
        <f t="shared" si="307"/>
        <v/>
      </c>
      <c r="AJ731" s="265" t="str">
        <f t="shared" si="308"/>
        <v/>
      </c>
      <c r="AK731" s="267" t="str">
        <f t="shared" si="309"/>
        <v/>
      </c>
      <c r="AL731" s="267" t="str">
        <f t="shared" si="310"/>
        <v/>
      </c>
      <c r="AM731" s="40" t="str">
        <f t="shared" si="311"/>
        <v/>
      </c>
      <c r="AN731" s="267">
        <f t="shared" si="304"/>
        <v>0</v>
      </c>
      <c r="CE731" s="279"/>
    </row>
    <row r="732" spans="1:83" s="40" customFormat="1" ht="12.75">
      <c r="A732" s="227"/>
      <c r="B732" s="88"/>
      <c r="C732" s="89"/>
      <c r="D732" s="90"/>
      <c r="E732" s="89"/>
      <c r="F732" s="91"/>
      <c r="G732" s="304"/>
      <c r="H732" s="41"/>
      <c r="I732" s="42" t="str">
        <f t="shared" si="313"/>
        <v/>
      </c>
      <c r="J732" s="43" t="str">
        <f t="shared" si="296"/>
        <v/>
      </c>
      <c r="K732" s="44" t="str">
        <f>IF(J732="","",IF(COUNTIF($J$4:J732,J732)=0,"",(COUNTIF($J$4:J732,J732))))</f>
        <v/>
      </c>
      <c r="L732" s="44" t="str">
        <f>IF(K732="","",J732&amp;" _ "&amp;COUNTIF($J$4:J732,J732)&amp;"_"&amp;N732)</f>
        <v/>
      </c>
      <c r="M732" s="45" t="str">
        <f t="shared" si="314"/>
        <v/>
      </c>
      <c r="N732" s="44" t="str">
        <f t="shared" si="315"/>
        <v/>
      </c>
      <c r="O732" s="57" t="str">
        <f t="shared" si="316"/>
        <v/>
      </c>
      <c r="P732" s="48" t="str" cm="1">
        <f t="array" ref="P732">IFERROR(IF(C732="P",G732,IF($K732=1,$M732,$M732+LOOKUP(2,1/($J$4:$J731=J732),$P$4:$P731))),"")</f>
        <v/>
      </c>
      <c r="Q732" s="57" t="str" cm="1">
        <f t="array" ref="Q732">IFERROR(IF(OR(C732="P",C732="A",C732="R"),F732,IF($K732=1,F732,IF(LOOKUP(2,1/($J$4:$J731=$J732),$P$4:$P731)=0,$F732,IF(AND($C732="C",LOOKUP(2,1/($J$4:$J731=$J732),$P$4:$P731)&gt;0),(F732*G732+LOOKUP(2,1/($J$4:$J731=$J732),$P$4:$P731)*LOOKUP(2,1/($J$4:$J731=$J732),$Q$4:$Q731))/$P732,IF(AND($C732="C",LOOKUP(2,1/($J$4:$J731=$J732),$P$4:$P731)&lt;0),LOOKUP(2,1/($J$4:$J731=$J732),$Q$4:$Q731),IF(AND($C732="V",LOOKUP(2,1/($J$4:$J731=$J732),$P$4:$P731)&lt;0),((-1*(F732*G732))+LOOKUP(2,1/($J$4:$J731=$J732),$P$4:$P731)*LOOKUP(2,1/($J$4:$J731=$J732),$Q$4:$Q731))/$P732,IF(AND($C732="V",LOOKUP(2,1/($J$4:$J731=$J732),$P$4:$P731)&gt;0),LOOKUP(2,1/($J$4:$J731=$J732),$Q$4:$Q731),""))))))),"")</f>
        <v/>
      </c>
      <c r="R732" s="49" t="str">
        <f t="shared" si="319"/>
        <v/>
      </c>
      <c r="S732" s="49" t="str">
        <f t="shared" si="305"/>
        <v/>
      </c>
      <c r="T732" s="49" t="str">
        <f t="shared" si="317"/>
        <v/>
      </c>
      <c r="U732" s="49" t="str">
        <f>IFERROR(IF(C732="P",S732,IF(K732=1,0,IF(OR(LOOKUP(2,1/($E$4:$E731=$E732),$P$4:$P731)=0,AND($C732="C",$N732="LONG"),AND(C732="V",N732="SHORT")),0,S732+(M732*Q732)))),"")</f>
        <v/>
      </c>
      <c r="V732" s="49" t="str">
        <f t="shared" si="318"/>
        <v/>
      </c>
      <c r="W732" s="50" t="str">
        <f t="shared" si="312"/>
        <v/>
      </c>
      <c r="Y732" s="51" t="str">
        <f t="shared" si="299"/>
        <v/>
      </c>
      <c r="Z732" s="50" t="str">
        <f t="shared" si="306"/>
        <v/>
      </c>
      <c r="AA732" s="50" t="str">
        <f t="shared" si="297"/>
        <v/>
      </c>
      <c r="AB732" s="50" t="str">
        <f t="shared" si="300"/>
        <v/>
      </c>
      <c r="AC732" s="58" t="str">
        <f t="shared" si="301"/>
        <v/>
      </c>
      <c r="AD732" s="53" t="str">
        <f t="shared" si="298"/>
        <v/>
      </c>
      <c r="AE732" s="53" t="str">
        <f t="shared" si="302"/>
        <v/>
      </c>
      <c r="AF732" s="59" t="str">
        <f t="shared" si="303"/>
        <v/>
      </c>
      <c r="AG732" s="40" t="str">
        <f>C732&amp;COUNTIFS($C$3:C732,"V")</f>
        <v>0</v>
      </c>
      <c r="AH732" s="266" t="str">
        <f t="shared" si="295"/>
        <v/>
      </c>
      <c r="AI732" s="56" t="str">
        <f t="shared" si="307"/>
        <v/>
      </c>
      <c r="AJ732" s="265" t="str">
        <f t="shared" si="308"/>
        <v/>
      </c>
      <c r="AK732" s="267" t="str">
        <f t="shared" si="309"/>
        <v/>
      </c>
      <c r="AL732" s="267" t="str">
        <f t="shared" si="310"/>
        <v/>
      </c>
      <c r="AM732" s="40" t="str">
        <f t="shared" si="311"/>
        <v/>
      </c>
      <c r="AN732" s="267">
        <f t="shared" si="304"/>
        <v>0</v>
      </c>
      <c r="CE732" s="279"/>
    </row>
    <row r="733" spans="1:83" s="40" customFormat="1" ht="12.75">
      <c r="A733" s="227"/>
      <c r="B733" s="88"/>
      <c r="C733" s="89"/>
      <c r="D733" s="90"/>
      <c r="E733" s="89"/>
      <c r="F733" s="91"/>
      <c r="G733" s="304"/>
      <c r="H733" s="41"/>
      <c r="I733" s="42" t="str">
        <f t="shared" si="313"/>
        <v/>
      </c>
      <c r="J733" s="43" t="str">
        <f t="shared" si="296"/>
        <v/>
      </c>
      <c r="K733" s="44" t="str">
        <f>IF(J733="","",IF(COUNTIF($J$4:J733,J733)=0,"",(COUNTIF($J$4:J733,J733))))</f>
        <v/>
      </c>
      <c r="L733" s="44" t="str">
        <f>IF(K733="","",J733&amp;" _ "&amp;COUNTIF($J$4:J733,J733)&amp;"_"&amp;N733)</f>
        <v/>
      </c>
      <c r="M733" s="45" t="str">
        <f t="shared" si="314"/>
        <v/>
      </c>
      <c r="N733" s="44" t="str">
        <f t="shared" si="315"/>
        <v/>
      </c>
      <c r="O733" s="57" t="str">
        <f t="shared" si="316"/>
        <v/>
      </c>
      <c r="P733" s="48" t="str" cm="1">
        <f t="array" ref="P733">IFERROR(IF(C733="P",G733,IF($K733=1,$M733,$M733+LOOKUP(2,1/($J$4:$J732=J733),$P$4:$P732))),"")</f>
        <v/>
      </c>
      <c r="Q733" s="57" t="str" cm="1">
        <f t="array" ref="Q733">IFERROR(IF(OR(C733="P",C733="A",C733="R"),F733,IF($K733=1,F733,IF(LOOKUP(2,1/($J$4:$J732=$J733),$P$4:$P732)=0,$F733,IF(AND($C733="C",LOOKUP(2,1/($J$4:$J732=$J733),$P$4:$P732)&gt;0),(F733*G733+LOOKUP(2,1/($J$4:$J732=$J733),$P$4:$P732)*LOOKUP(2,1/($J$4:$J732=$J733),$Q$4:$Q732))/$P733,IF(AND($C733="C",LOOKUP(2,1/($J$4:$J732=$J733),$P$4:$P732)&lt;0),LOOKUP(2,1/($J$4:$J732=$J733),$Q$4:$Q732),IF(AND($C733="V",LOOKUP(2,1/($J$4:$J732=$J733),$P$4:$P732)&lt;0),((-1*(F733*G733))+LOOKUP(2,1/($J$4:$J732=$J733),$P$4:$P732)*LOOKUP(2,1/($J$4:$J732=$J733),$Q$4:$Q732))/$P733,IF(AND($C733="V",LOOKUP(2,1/($J$4:$J732=$J733),$P$4:$P732)&gt;0),LOOKUP(2,1/($J$4:$J732=$J733),$Q$4:$Q732),""))))))),"")</f>
        <v/>
      </c>
      <c r="R733" s="49" t="str">
        <f t="shared" si="319"/>
        <v/>
      </c>
      <c r="S733" s="49" t="str">
        <f t="shared" si="305"/>
        <v/>
      </c>
      <c r="T733" s="49" t="str">
        <f t="shared" si="317"/>
        <v/>
      </c>
      <c r="U733" s="49" t="str">
        <f>IFERROR(IF(C733="P",S733,IF(K733=1,0,IF(OR(LOOKUP(2,1/($E$4:$E732=$E733),$P$4:$P732)=0,AND($C733="C",$N733="LONG"),AND(C733="V",N733="SHORT")),0,S733+(M733*Q733)))),"")</f>
        <v/>
      </c>
      <c r="V733" s="49" t="str">
        <f t="shared" si="318"/>
        <v/>
      </c>
      <c r="W733" s="50" t="str">
        <f t="shared" si="312"/>
        <v/>
      </c>
      <c r="Y733" s="51" t="str">
        <f t="shared" si="299"/>
        <v/>
      </c>
      <c r="Z733" s="50" t="str">
        <f t="shared" si="306"/>
        <v/>
      </c>
      <c r="AA733" s="50" t="str">
        <f t="shared" si="297"/>
        <v/>
      </c>
      <c r="AB733" s="50" t="str">
        <f t="shared" si="300"/>
        <v/>
      </c>
      <c r="AC733" s="58" t="str">
        <f t="shared" si="301"/>
        <v/>
      </c>
      <c r="AD733" s="53" t="str">
        <f t="shared" si="298"/>
        <v/>
      </c>
      <c r="AE733" s="53" t="str">
        <f t="shared" si="302"/>
        <v/>
      </c>
      <c r="AF733" s="59" t="str">
        <f t="shared" si="303"/>
        <v/>
      </c>
      <c r="AG733" s="40" t="str">
        <f>C733&amp;COUNTIFS($C$3:C733,"V")</f>
        <v>0</v>
      </c>
      <c r="AH733" s="266" t="str">
        <f t="shared" si="295"/>
        <v/>
      </c>
      <c r="AI733" s="56" t="str">
        <f t="shared" si="307"/>
        <v/>
      </c>
      <c r="AJ733" s="265" t="str">
        <f t="shared" si="308"/>
        <v/>
      </c>
      <c r="AK733" s="267" t="str">
        <f t="shared" si="309"/>
        <v/>
      </c>
      <c r="AL733" s="267" t="str">
        <f t="shared" si="310"/>
        <v/>
      </c>
      <c r="AM733" s="40" t="str">
        <f t="shared" si="311"/>
        <v/>
      </c>
      <c r="AN733" s="267">
        <f t="shared" si="304"/>
        <v>0</v>
      </c>
      <c r="CE733" s="279"/>
    </row>
    <row r="734" spans="1:83" s="40" customFormat="1" ht="12.75">
      <c r="A734" s="227"/>
      <c r="B734" s="88"/>
      <c r="C734" s="89"/>
      <c r="D734" s="90"/>
      <c r="E734" s="89"/>
      <c r="F734" s="91"/>
      <c r="G734" s="304"/>
      <c r="H734" s="41"/>
      <c r="I734" s="42" t="str">
        <f t="shared" si="313"/>
        <v/>
      </c>
      <c r="J734" s="43" t="str">
        <f t="shared" si="296"/>
        <v/>
      </c>
      <c r="K734" s="44" t="str">
        <f>IF(J734="","",IF(COUNTIF($J$4:J734,J734)=0,"",(COUNTIF($J$4:J734,J734))))</f>
        <v/>
      </c>
      <c r="L734" s="44" t="str">
        <f>IF(K734="","",J734&amp;" _ "&amp;COUNTIF($J$4:J734,J734)&amp;"_"&amp;N734)</f>
        <v/>
      </c>
      <c r="M734" s="45" t="str">
        <f t="shared" si="314"/>
        <v/>
      </c>
      <c r="N734" s="44" t="str">
        <f t="shared" si="315"/>
        <v/>
      </c>
      <c r="O734" s="57" t="str">
        <f t="shared" si="316"/>
        <v/>
      </c>
      <c r="P734" s="48" t="str" cm="1">
        <f t="array" ref="P734">IFERROR(IF(C734="P",G734,IF($K734=1,$M734,$M734+LOOKUP(2,1/($J$4:$J733=J734),$P$4:$P733))),"")</f>
        <v/>
      </c>
      <c r="Q734" s="57" t="str" cm="1">
        <f t="array" ref="Q734">IFERROR(IF(OR(C734="P",C734="A",C734="R"),F734,IF($K734=1,F734,IF(LOOKUP(2,1/($J$4:$J733=$J734),$P$4:$P733)=0,$F734,IF(AND($C734="C",LOOKUP(2,1/($J$4:$J733=$J734),$P$4:$P733)&gt;0),(F734*G734+LOOKUP(2,1/($J$4:$J733=$J734),$P$4:$P733)*LOOKUP(2,1/($J$4:$J733=$J734),$Q$4:$Q733))/$P734,IF(AND($C734="C",LOOKUP(2,1/($J$4:$J733=$J734),$P$4:$P733)&lt;0),LOOKUP(2,1/($J$4:$J733=$J734),$Q$4:$Q733),IF(AND($C734="V",LOOKUP(2,1/($J$4:$J733=$J734),$P$4:$P733)&lt;0),((-1*(F734*G734))+LOOKUP(2,1/($J$4:$J733=$J734),$P$4:$P733)*LOOKUP(2,1/($J$4:$J733=$J734),$Q$4:$Q733))/$P734,IF(AND($C734="V",LOOKUP(2,1/($J$4:$J733=$J734),$P$4:$P733)&gt;0),LOOKUP(2,1/($J$4:$J733=$J734),$Q$4:$Q733),""))))))),"")</f>
        <v/>
      </c>
      <c r="R734" s="49" t="str">
        <f t="shared" si="319"/>
        <v/>
      </c>
      <c r="S734" s="49" t="str">
        <f t="shared" si="305"/>
        <v/>
      </c>
      <c r="T734" s="49" t="str">
        <f t="shared" si="317"/>
        <v/>
      </c>
      <c r="U734" s="49" t="str">
        <f>IFERROR(IF(C734="P",S734,IF(K734=1,0,IF(OR(LOOKUP(2,1/($E$4:$E733=$E734),$P$4:$P733)=0,AND($C734="C",$N734="LONG"),AND(C734="V",N734="SHORT")),0,S734+(M734*Q734)))),"")</f>
        <v/>
      </c>
      <c r="V734" s="49" t="str">
        <f t="shared" si="318"/>
        <v/>
      </c>
      <c r="W734" s="50" t="str">
        <f t="shared" si="312"/>
        <v/>
      </c>
      <c r="Y734" s="51" t="str">
        <f t="shared" si="299"/>
        <v/>
      </c>
      <c r="Z734" s="50" t="str">
        <f t="shared" si="306"/>
        <v/>
      </c>
      <c r="AA734" s="50" t="str">
        <f t="shared" si="297"/>
        <v/>
      </c>
      <c r="AB734" s="50" t="str">
        <f t="shared" si="300"/>
        <v/>
      </c>
      <c r="AC734" s="58" t="str">
        <f t="shared" si="301"/>
        <v/>
      </c>
      <c r="AD734" s="53" t="str">
        <f t="shared" si="298"/>
        <v/>
      </c>
      <c r="AE734" s="53" t="str">
        <f t="shared" si="302"/>
        <v/>
      </c>
      <c r="AF734" s="59" t="str">
        <f t="shared" si="303"/>
        <v/>
      </c>
      <c r="AG734" s="40" t="str">
        <f>C734&amp;COUNTIFS($C$3:C734,"V")</f>
        <v>0</v>
      </c>
      <c r="AH734" s="266" t="str">
        <f t="shared" si="295"/>
        <v/>
      </c>
      <c r="AI734" s="56" t="str">
        <f t="shared" si="307"/>
        <v/>
      </c>
      <c r="AJ734" s="265" t="str">
        <f t="shared" si="308"/>
        <v/>
      </c>
      <c r="AK734" s="267" t="str">
        <f t="shared" si="309"/>
        <v/>
      </c>
      <c r="AL734" s="267" t="str">
        <f t="shared" si="310"/>
        <v/>
      </c>
      <c r="AM734" s="40" t="str">
        <f t="shared" si="311"/>
        <v/>
      </c>
      <c r="AN734" s="267">
        <f t="shared" si="304"/>
        <v>0</v>
      </c>
      <c r="CE734" s="279"/>
    </row>
    <row r="735" spans="1:83" s="40" customFormat="1" ht="12.75">
      <c r="A735" s="227"/>
      <c r="B735" s="88"/>
      <c r="C735" s="89"/>
      <c r="D735" s="90"/>
      <c r="E735" s="89"/>
      <c r="F735" s="91"/>
      <c r="G735" s="304"/>
      <c r="H735" s="41"/>
      <c r="I735" s="42" t="str">
        <f t="shared" si="313"/>
        <v/>
      </c>
      <c r="J735" s="43" t="str">
        <f t="shared" si="296"/>
        <v/>
      </c>
      <c r="K735" s="44" t="str">
        <f>IF(J735="","",IF(COUNTIF($J$4:J735,J735)=0,"",(COUNTIF($J$4:J735,J735))))</f>
        <v/>
      </c>
      <c r="L735" s="44" t="str">
        <f>IF(K735="","",J735&amp;" _ "&amp;COUNTIF($J$4:J735,J735)&amp;"_"&amp;N735)</f>
        <v/>
      </c>
      <c r="M735" s="45" t="str">
        <f t="shared" si="314"/>
        <v/>
      </c>
      <c r="N735" s="44" t="str">
        <f t="shared" si="315"/>
        <v/>
      </c>
      <c r="O735" s="57" t="str">
        <f t="shared" si="316"/>
        <v/>
      </c>
      <c r="P735" s="48" t="str" cm="1">
        <f t="array" ref="P735">IFERROR(IF(C735="P",G735,IF($K735=1,$M735,$M735+LOOKUP(2,1/($J$4:$J734=J735),$P$4:$P734))),"")</f>
        <v/>
      </c>
      <c r="Q735" s="57" t="str" cm="1">
        <f t="array" ref="Q735">IFERROR(IF(OR(C735="P",C735="A",C735="R"),F735,IF($K735=1,F735,IF(LOOKUP(2,1/($J$4:$J734=$J735),$P$4:$P734)=0,$F735,IF(AND($C735="C",LOOKUP(2,1/($J$4:$J734=$J735),$P$4:$P734)&gt;0),(F735*G735+LOOKUP(2,1/($J$4:$J734=$J735),$P$4:$P734)*LOOKUP(2,1/($J$4:$J734=$J735),$Q$4:$Q734))/$P735,IF(AND($C735="C",LOOKUP(2,1/($J$4:$J734=$J735),$P$4:$P734)&lt;0),LOOKUP(2,1/($J$4:$J734=$J735),$Q$4:$Q734),IF(AND($C735="V",LOOKUP(2,1/($J$4:$J734=$J735),$P$4:$P734)&lt;0),((-1*(F735*G735))+LOOKUP(2,1/($J$4:$J734=$J735),$P$4:$P734)*LOOKUP(2,1/($J$4:$J734=$J735),$Q$4:$Q734))/$P735,IF(AND($C735="V",LOOKUP(2,1/($J$4:$J734=$J735),$P$4:$P734)&gt;0),LOOKUP(2,1/($J$4:$J734=$J735),$Q$4:$Q734),""))))))),"")</f>
        <v/>
      </c>
      <c r="R735" s="49" t="str">
        <f t="shared" si="319"/>
        <v/>
      </c>
      <c r="S735" s="49" t="str">
        <f t="shared" si="305"/>
        <v/>
      </c>
      <c r="T735" s="49" t="str">
        <f t="shared" si="317"/>
        <v/>
      </c>
      <c r="U735" s="49" t="str">
        <f>IFERROR(IF(C735="P",S735,IF(K735=1,0,IF(OR(LOOKUP(2,1/($E$4:$E734=$E735),$P$4:$P734)=0,AND($C735="C",$N735="LONG"),AND(C735="V",N735="SHORT")),0,S735+(M735*Q735)))),"")</f>
        <v/>
      </c>
      <c r="V735" s="49" t="str">
        <f t="shared" si="318"/>
        <v/>
      </c>
      <c r="W735" s="50" t="str">
        <f t="shared" si="312"/>
        <v/>
      </c>
      <c r="Y735" s="51" t="str">
        <f t="shared" si="299"/>
        <v/>
      </c>
      <c r="Z735" s="50" t="str">
        <f t="shared" si="306"/>
        <v/>
      </c>
      <c r="AA735" s="50" t="str">
        <f t="shared" si="297"/>
        <v/>
      </c>
      <c r="AB735" s="50" t="str">
        <f t="shared" si="300"/>
        <v/>
      </c>
      <c r="AC735" s="58" t="str">
        <f t="shared" si="301"/>
        <v/>
      </c>
      <c r="AD735" s="53" t="str">
        <f t="shared" si="298"/>
        <v/>
      </c>
      <c r="AE735" s="53" t="str">
        <f t="shared" si="302"/>
        <v/>
      </c>
      <c r="AF735" s="59" t="str">
        <f t="shared" si="303"/>
        <v/>
      </c>
      <c r="AG735" s="40" t="str">
        <f>C735&amp;COUNTIFS($C$3:C735,"V")</f>
        <v>0</v>
      </c>
      <c r="AH735" s="266" t="str">
        <f t="shared" si="295"/>
        <v/>
      </c>
      <c r="AI735" s="56" t="str">
        <f t="shared" si="307"/>
        <v/>
      </c>
      <c r="AJ735" s="265" t="str">
        <f t="shared" si="308"/>
        <v/>
      </c>
      <c r="AK735" s="267" t="str">
        <f t="shared" si="309"/>
        <v/>
      </c>
      <c r="AL735" s="267" t="str">
        <f t="shared" si="310"/>
        <v/>
      </c>
      <c r="AM735" s="40" t="str">
        <f t="shared" si="311"/>
        <v/>
      </c>
      <c r="AN735" s="267">
        <f t="shared" si="304"/>
        <v>0</v>
      </c>
      <c r="CE735" s="279"/>
    </row>
    <row r="736" spans="1:83" s="40" customFormat="1" ht="12.75">
      <c r="A736" s="227"/>
      <c r="B736" s="88"/>
      <c r="C736" s="89"/>
      <c r="D736" s="90"/>
      <c r="E736" s="89"/>
      <c r="F736" s="91"/>
      <c r="G736" s="304"/>
      <c r="H736" s="41"/>
      <c r="I736" s="42" t="str">
        <f t="shared" si="313"/>
        <v/>
      </c>
      <c r="J736" s="43" t="str">
        <f t="shared" si="296"/>
        <v/>
      </c>
      <c r="K736" s="44" t="str">
        <f>IF(J736="","",IF(COUNTIF($J$4:J736,J736)=0,"",(COUNTIF($J$4:J736,J736))))</f>
        <v/>
      </c>
      <c r="L736" s="44" t="str">
        <f>IF(K736="","",J736&amp;" _ "&amp;COUNTIF($J$4:J736,J736)&amp;"_"&amp;N736)</f>
        <v/>
      </c>
      <c r="M736" s="45" t="str">
        <f t="shared" si="314"/>
        <v/>
      </c>
      <c r="N736" s="44" t="str">
        <f t="shared" si="315"/>
        <v/>
      </c>
      <c r="O736" s="57" t="str">
        <f t="shared" si="316"/>
        <v/>
      </c>
      <c r="P736" s="48" t="str" cm="1">
        <f t="array" ref="P736">IFERROR(IF(C736="P",G736,IF($K736=1,$M736,$M736+LOOKUP(2,1/($J$4:$J735=J736),$P$4:$P735))),"")</f>
        <v/>
      </c>
      <c r="Q736" s="57" t="str" cm="1">
        <f t="array" ref="Q736">IFERROR(IF(OR(C736="P",C736="A",C736="R"),F736,IF($K736=1,F736,IF(LOOKUP(2,1/($J$4:$J735=$J736),$P$4:$P735)=0,$F736,IF(AND($C736="C",LOOKUP(2,1/($J$4:$J735=$J736),$P$4:$P735)&gt;0),(F736*G736+LOOKUP(2,1/($J$4:$J735=$J736),$P$4:$P735)*LOOKUP(2,1/($J$4:$J735=$J736),$Q$4:$Q735))/$P736,IF(AND($C736="C",LOOKUP(2,1/($J$4:$J735=$J736),$P$4:$P735)&lt;0),LOOKUP(2,1/($J$4:$J735=$J736),$Q$4:$Q735),IF(AND($C736="V",LOOKUP(2,1/($J$4:$J735=$J736),$P$4:$P735)&lt;0),((-1*(F736*G736))+LOOKUP(2,1/($J$4:$J735=$J736),$P$4:$P735)*LOOKUP(2,1/($J$4:$J735=$J736),$Q$4:$Q735))/$P736,IF(AND($C736="V",LOOKUP(2,1/($J$4:$J735=$J736),$P$4:$P735)&gt;0),LOOKUP(2,1/($J$4:$J735=$J736),$Q$4:$Q735),""))))))),"")</f>
        <v/>
      </c>
      <c r="R736" s="49" t="str">
        <f t="shared" si="319"/>
        <v/>
      </c>
      <c r="S736" s="49" t="str">
        <f t="shared" si="305"/>
        <v/>
      </c>
      <c r="T736" s="49" t="str">
        <f t="shared" si="317"/>
        <v/>
      </c>
      <c r="U736" s="49" t="str">
        <f>IFERROR(IF(C736="P",S736,IF(K736=1,0,IF(OR(LOOKUP(2,1/($E$4:$E735=$E736),$P$4:$P735)=0,AND($C736="C",$N736="LONG"),AND(C736="V",N736="SHORT")),0,S736+(M736*Q736)))),"")</f>
        <v/>
      </c>
      <c r="V736" s="49" t="str">
        <f t="shared" si="318"/>
        <v/>
      </c>
      <c r="W736" s="50" t="str">
        <f t="shared" si="312"/>
        <v/>
      </c>
      <c r="Y736" s="51" t="str">
        <f t="shared" si="299"/>
        <v/>
      </c>
      <c r="Z736" s="50" t="str">
        <f t="shared" si="306"/>
        <v/>
      </c>
      <c r="AA736" s="50" t="str">
        <f t="shared" si="297"/>
        <v/>
      </c>
      <c r="AB736" s="50" t="str">
        <f t="shared" si="300"/>
        <v/>
      </c>
      <c r="AC736" s="58" t="str">
        <f t="shared" si="301"/>
        <v/>
      </c>
      <c r="AD736" s="53" t="str">
        <f t="shared" si="298"/>
        <v/>
      </c>
      <c r="AE736" s="53" t="str">
        <f t="shared" si="302"/>
        <v/>
      </c>
      <c r="AF736" s="59" t="str">
        <f t="shared" si="303"/>
        <v/>
      </c>
      <c r="AG736" s="40" t="str">
        <f>C736&amp;COUNTIFS($C$3:C736,"V")</f>
        <v>0</v>
      </c>
      <c r="AH736" s="266" t="str">
        <f t="shared" si="295"/>
        <v/>
      </c>
      <c r="AI736" s="56" t="str">
        <f t="shared" si="307"/>
        <v/>
      </c>
      <c r="AJ736" s="265" t="str">
        <f t="shared" si="308"/>
        <v/>
      </c>
      <c r="AK736" s="267" t="str">
        <f t="shared" si="309"/>
        <v/>
      </c>
      <c r="AL736" s="267" t="str">
        <f t="shared" si="310"/>
        <v/>
      </c>
      <c r="AM736" s="40" t="str">
        <f t="shared" si="311"/>
        <v/>
      </c>
      <c r="AN736" s="267">
        <f t="shared" si="304"/>
        <v>0</v>
      </c>
      <c r="CE736" s="279"/>
    </row>
    <row r="737" spans="1:83" s="40" customFormat="1" ht="12.75">
      <c r="A737" s="227"/>
      <c r="B737" s="88"/>
      <c r="C737" s="89"/>
      <c r="D737" s="90"/>
      <c r="E737" s="89"/>
      <c r="F737" s="91"/>
      <c r="G737" s="304"/>
      <c r="H737" s="41"/>
      <c r="I737" s="42" t="str">
        <f t="shared" si="313"/>
        <v/>
      </c>
      <c r="J737" s="43" t="str">
        <f t="shared" si="296"/>
        <v/>
      </c>
      <c r="K737" s="44" t="str">
        <f>IF(J737="","",IF(COUNTIF($J$4:J737,J737)=0,"",(COUNTIF($J$4:J737,J737))))</f>
        <v/>
      </c>
      <c r="L737" s="44" t="str">
        <f>IF(K737="","",J737&amp;" _ "&amp;COUNTIF($J$4:J737,J737)&amp;"_"&amp;N737)</f>
        <v/>
      </c>
      <c r="M737" s="45" t="str">
        <f t="shared" si="314"/>
        <v/>
      </c>
      <c r="N737" s="44" t="str">
        <f t="shared" si="315"/>
        <v/>
      </c>
      <c r="O737" s="57" t="str">
        <f t="shared" si="316"/>
        <v/>
      </c>
      <c r="P737" s="48" t="str" cm="1">
        <f t="array" ref="P737">IFERROR(IF(C737="P",G737,IF($K737=1,$M737,$M737+LOOKUP(2,1/($J$4:$J736=J737),$P$4:$P736))),"")</f>
        <v/>
      </c>
      <c r="Q737" s="57" t="str" cm="1">
        <f t="array" ref="Q737">IFERROR(IF(OR(C737="P",C737="A",C737="R"),F737,IF($K737=1,F737,IF(LOOKUP(2,1/($J$4:$J736=$J737),$P$4:$P736)=0,$F737,IF(AND($C737="C",LOOKUP(2,1/($J$4:$J736=$J737),$P$4:$P736)&gt;0),(F737*G737+LOOKUP(2,1/($J$4:$J736=$J737),$P$4:$P736)*LOOKUP(2,1/($J$4:$J736=$J737),$Q$4:$Q736))/$P737,IF(AND($C737="C",LOOKUP(2,1/($J$4:$J736=$J737),$P$4:$P736)&lt;0),LOOKUP(2,1/($J$4:$J736=$J737),$Q$4:$Q736),IF(AND($C737="V",LOOKUP(2,1/($J$4:$J736=$J737),$P$4:$P736)&lt;0),((-1*(F737*G737))+LOOKUP(2,1/($J$4:$J736=$J737),$P$4:$P736)*LOOKUP(2,1/($J$4:$J736=$J737),$Q$4:$Q736))/$P737,IF(AND($C737="V",LOOKUP(2,1/($J$4:$J736=$J737),$P$4:$P736)&gt;0),LOOKUP(2,1/($J$4:$J736=$J737),$Q$4:$Q736),""))))))),"")</f>
        <v/>
      </c>
      <c r="R737" s="49" t="str">
        <f t="shared" si="319"/>
        <v/>
      </c>
      <c r="S737" s="49" t="str">
        <f t="shared" si="305"/>
        <v/>
      </c>
      <c r="T737" s="49" t="str">
        <f t="shared" si="317"/>
        <v/>
      </c>
      <c r="U737" s="49" t="str">
        <f>IFERROR(IF(C737="P",S737,IF(K737=1,0,IF(OR(LOOKUP(2,1/($E$4:$E736=$E737),$P$4:$P736)=0,AND($C737="C",$N737="LONG"),AND(C737="V",N737="SHORT")),0,S737+(M737*Q737)))),"")</f>
        <v/>
      </c>
      <c r="V737" s="49" t="str">
        <f t="shared" si="318"/>
        <v/>
      </c>
      <c r="W737" s="50" t="str">
        <f t="shared" si="312"/>
        <v/>
      </c>
      <c r="Y737" s="51" t="str">
        <f t="shared" si="299"/>
        <v/>
      </c>
      <c r="Z737" s="50" t="str">
        <f t="shared" si="306"/>
        <v/>
      </c>
      <c r="AA737" s="50" t="str">
        <f t="shared" si="297"/>
        <v/>
      </c>
      <c r="AB737" s="50" t="str">
        <f t="shared" si="300"/>
        <v/>
      </c>
      <c r="AC737" s="58" t="str">
        <f t="shared" si="301"/>
        <v/>
      </c>
      <c r="AD737" s="53" t="str">
        <f t="shared" si="298"/>
        <v/>
      </c>
      <c r="AE737" s="53" t="str">
        <f t="shared" si="302"/>
        <v/>
      </c>
      <c r="AF737" s="59" t="str">
        <f t="shared" si="303"/>
        <v/>
      </c>
      <c r="AG737" s="40" t="str">
        <f>C737&amp;COUNTIFS($C$3:C737,"V")</f>
        <v>0</v>
      </c>
      <c r="AH737" s="266" t="str">
        <f t="shared" si="295"/>
        <v/>
      </c>
      <c r="AI737" s="56" t="str">
        <f t="shared" si="307"/>
        <v/>
      </c>
      <c r="AJ737" s="265" t="str">
        <f t="shared" si="308"/>
        <v/>
      </c>
      <c r="AK737" s="267" t="str">
        <f t="shared" si="309"/>
        <v/>
      </c>
      <c r="AL737" s="267" t="str">
        <f t="shared" si="310"/>
        <v/>
      </c>
      <c r="AM737" s="40" t="str">
        <f t="shared" si="311"/>
        <v/>
      </c>
      <c r="AN737" s="267">
        <f t="shared" si="304"/>
        <v>0</v>
      </c>
      <c r="CE737" s="279"/>
    </row>
    <row r="738" spans="1:83" s="40" customFormat="1" ht="12.75">
      <c r="A738" s="227"/>
      <c r="B738" s="88"/>
      <c r="C738" s="89"/>
      <c r="D738" s="90"/>
      <c r="E738" s="89"/>
      <c r="F738" s="91"/>
      <c r="G738" s="304"/>
      <c r="H738" s="41"/>
      <c r="I738" s="42" t="str">
        <f t="shared" si="313"/>
        <v/>
      </c>
      <c r="J738" s="43" t="str">
        <f t="shared" si="296"/>
        <v/>
      </c>
      <c r="K738" s="44" t="str">
        <f>IF(J738="","",IF(COUNTIF($J$4:J738,J738)=0,"",(COUNTIF($J$4:J738,J738))))</f>
        <v/>
      </c>
      <c r="L738" s="44" t="str">
        <f>IF(K738="","",J738&amp;" _ "&amp;COUNTIF($J$4:J738,J738)&amp;"_"&amp;N738)</f>
        <v/>
      </c>
      <c r="M738" s="45" t="str">
        <f t="shared" si="314"/>
        <v/>
      </c>
      <c r="N738" s="44" t="str">
        <f t="shared" si="315"/>
        <v/>
      </c>
      <c r="O738" s="57" t="str">
        <f t="shared" si="316"/>
        <v/>
      </c>
      <c r="P738" s="48" t="str" cm="1">
        <f t="array" ref="P738">IFERROR(IF(C738="P",G738,IF($K738=1,$M738,$M738+LOOKUP(2,1/($J$4:$J737=J738),$P$4:$P737))),"")</f>
        <v/>
      </c>
      <c r="Q738" s="57" t="str" cm="1">
        <f t="array" ref="Q738">IFERROR(IF(OR(C738="P",C738="A",C738="R"),F738,IF($K738=1,F738,IF(LOOKUP(2,1/($J$4:$J737=$J738),$P$4:$P737)=0,$F738,IF(AND($C738="C",LOOKUP(2,1/($J$4:$J737=$J738),$P$4:$P737)&gt;0),(F738*G738+LOOKUP(2,1/($J$4:$J737=$J738),$P$4:$P737)*LOOKUP(2,1/($J$4:$J737=$J738),$Q$4:$Q737))/$P738,IF(AND($C738="C",LOOKUP(2,1/($J$4:$J737=$J738),$P$4:$P737)&lt;0),LOOKUP(2,1/($J$4:$J737=$J738),$Q$4:$Q737),IF(AND($C738="V",LOOKUP(2,1/($J$4:$J737=$J738),$P$4:$P737)&lt;0),((-1*(F738*G738))+LOOKUP(2,1/($J$4:$J737=$J738),$P$4:$P737)*LOOKUP(2,1/($J$4:$J737=$J738),$Q$4:$Q737))/$P738,IF(AND($C738="V",LOOKUP(2,1/($J$4:$J737=$J738),$P$4:$P737)&gt;0),LOOKUP(2,1/($J$4:$J737=$J738),$Q$4:$Q737),""))))))),"")</f>
        <v/>
      </c>
      <c r="R738" s="49" t="str">
        <f t="shared" si="319"/>
        <v/>
      </c>
      <c r="S738" s="49" t="str">
        <f t="shared" si="305"/>
        <v/>
      </c>
      <c r="T738" s="49" t="str">
        <f t="shared" si="317"/>
        <v/>
      </c>
      <c r="U738" s="49" t="str">
        <f>IFERROR(IF(C738="P",S738,IF(K738=1,0,IF(OR(LOOKUP(2,1/($E$4:$E737=$E738),$P$4:$P737)=0,AND($C738="C",$N738="LONG"),AND(C738="V",N738="SHORT")),0,S738+(M738*Q738)))),"")</f>
        <v/>
      </c>
      <c r="V738" s="49" t="str">
        <f t="shared" si="318"/>
        <v/>
      </c>
      <c r="W738" s="50" t="str">
        <f t="shared" si="312"/>
        <v/>
      </c>
      <c r="Y738" s="51" t="str">
        <f t="shared" si="299"/>
        <v/>
      </c>
      <c r="Z738" s="50" t="str">
        <f t="shared" si="306"/>
        <v/>
      </c>
      <c r="AA738" s="50" t="str">
        <f t="shared" si="297"/>
        <v/>
      </c>
      <c r="AB738" s="50" t="str">
        <f t="shared" si="300"/>
        <v/>
      </c>
      <c r="AC738" s="58" t="str">
        <f t="shared" si="301"/>
        <v/>
      </c>
      <c r="AD738" s="53" t="str">
        <f t="shared" si="298"/>
        <v/>
      </c>
      <c r="AE738" s="53" t="str">
        <f t="shared" si="302"/>
        <v/>
      </c>
      <c r="AF738" s="59" t="str">
        <f t="shared" si="303"/>
        <v/>
      </c>
      <c r="AG738" s="40" t="str">
        <f>C738&amp;COUNTIFS($C$3:C738,"V")</f>
        <v>0</v>
      </c>
      <c r="AH738" s="266" t="str">
        <f t="shared" si="295"/>
        <v/>
      </c>
      <c r="AI738" s="56" t="str">
        <f t="shared" si="307"/>
        <v/>
      </c>
      <c r="AJ738" s="265" t="str">
        <f t="shared" si="308"/>
        <v/>
      </c>
      <c r="AK738" s="267" t="str">
        <f t="shared" si="309"/>
        <v/>
      </c>
      <c r="AL738" s="267" t="str">
        <f t="shared" si="310"/>
        <v/>
      </c>
      <c r="AM738" s="40" t="str">
        <f t="shared" si="311"/>
        <v/>
      </c>
      <c r="AN738" s="267">
        <f t="shared" si="304"/>
        <v>0</v>
      </c>
      <c r="CE738" s="279"/>
    </row>
    <row r="739" spans="1:83" s="40" customFormat="1" ht="12.75">
      <c r="A739" s="227"/>
      <c r="B739" s="88"/>
      <c r="C739" s="89"/>
      <c r="D739" s="90"/>
      <c r="E739" s="89"/>
      <c r="F739" s="91"/>
      <c r="G739" s="304"/>
      <c r="H739" s="41"/>
      <c r="I739" s="42" t="str">
        <f t="shared" si="313"/>
        <v/>
      </c>
      <c r="J739" s="43" t="str">
        <f t="shared" si="296"/>
        <v/>
      </c>
      <c r="K739" s="44" t="str">
        <f>IF(J739="","",IF(COUNTIF($J$4:J739,J739)=0,"",(COUNTIF($J$4:J739,J739))))</f>
        <v/>
      </c>
      <c r="L739" s="44" t="str">
        <f>IF(K739="","",J739&amp;" _ "&amp;COUNTIF($J$4:J739,J739)&amp;"_"&amp;N739)</f>
        <v/>
      </c>
      <c r="M739" s="45" t="str">
        <f t="shared" si="314"/>
        <v/>
      </c>
      <c r="N739" s="44" t="str">
        <f t="shared" si="315"/>
        <v/>
      </c>
      <c r="O739" s="57" t="str">
        <f t="shared" si="316"/>
        <v/>
      </c>
      <c r="P739" s="48" t="str" cm="1">
        <f t="array" ref="P739">IFERROR(IF(C739="P",G739,IF($K739=1,$M739,$M739+LOOKUP(2,1/($J$4:$J738=J739),$P$4:$P738))),"")</f>
        <v/>
      </c>
      <c r="Q739" s="57" t="str" cm="1">
        <f t="array" ref="Q739">IFERROR(IF(OR(C739="P",C739="A",C739="R"),F739,IF($K739=1,F739,IF(LOOKUP(2,1/($J$4:$J738=$J739),$P$4:$P738)=0,$F739,IF(AND($C739="C",LOOKUP(2,1/($J$4:$J738=$J739),$P$4:$P738)&gt;0),(F739*G739+LOOKUP(2,1/($J$4:$J738=$J739),$P$4:$P738)*LOOKUP(2,1/($J$4:$J738=$J739),$Q$4:$Q738))/$P739,IF(AND($C739="C",LOOKUP(2,1/($J$4:$J738=$J739),$P$4:$P738)&lt;0),LOOKUP(2,1/($J$4:$J738=$J739),$Q$4:$Q738),IF(AND($C739="V",LOOKUP(2,1/($J$4:$J738=$J739),$P$4:$P738)&lt;0),((-1*(F739*G739))+LOOKUP(2,1/($J$4:$J738=$J739),$P$4:$P738)*LOOKUP(2,1/($J$4:$J738=$J739),$Q$4:$Q738))/$P739,IF(AND($C739="V",LOOKUP(2,1/($J$4:$J738=$J739),$P$4:$P738)&gt;0),LOOKUP(2,1/($J$4:$J738=$J739),$Q$4:$Q738),""))))))),"")</f>
        <v/>
      </c>
      <c r="R739" s="49" t="str">
        <f t="shared" si="319"/>
        <v/>
      </c>
      <c r="S739" s="49" t="str">
        <f t="shared" si="305"/>
        <v/>
      </c>
      <c r="T739" s="49" t="str">
        <f t="shared" si="317"/>
        <v/>
      </c>
      <c r="U739" s="49" t="str">
        <f>IFERROR(IF(C739="P",S739,IF(K739=1,0,IF(OR(LOOKUP(2,1/($E$4:$E738=$E739),$P$4:$P738)=0,AND($C739="C",$N739="LONG"),AND(C739="V",N739="SHORT")),0,S739+(M739*Q739)))),"")</f>
        <v/>
      </c>
      <c r="V739" s="49" t="str">
        <f t="shared" si="318"/>
        <v/>
      </c>
      <c r="W739" s="50" t="str">
        <f t="shared" si="312"/>
        <v/>
      </c>
      <c r="Y739" s="51" t="str">
        <f t="shared" si="299"/>
        <v/>
      </c>
      <c r="Z739" s="50" t="str">
        <f t="shared" si="306"/>
        <v/>
      </c>
      <c r="AA739" s="50" t="str">
        <f t="shared" si="297"/>
        <v/>
      </c>
      <c r="AB739" s="50" t="str">
        <f t="shared" si="300"/>
        <v/>
      </c>
      <c r="AC739" s="58" t="str">
        <f t="shared" si="301"/>
        <v/>
      </c>
      <c r="AD739" s="53" t="str">
        <f t="shared" si="298"/>
        <v/>
      </c>
      <c r="AE739" s="53" t="str">
        <f t="shared" si="302"/>
        <v/>
      </c>
      <c r="AF739" s="59" t="str">
        <f t="shared" si="303"/>
        <v/>
      </c>
      <c r="AG739" s="40" t="str">
        <f>C739&amp;COUNTIFS($C$3:C739,"V")</f>
        <v>0</v>
      </c>
      <c r="AH739" s="266" t="str">
        <f t="shared" si="295"/>
        <v/>
      </c>
      <c r="AI739" s="56" t="str">
        <f t="shared" si="307"/>
        <v/>
      </c>
      <c r="AJ739" s="265" t="str">
        <f t="shared" si="308"/>
        <v/>
      </c>
      <c r="AK739" s="267" t="str">
        <f t="shared" si="309"/>
        <v/>
      </c>
      <c r="AL739" s="267" t="str">
        <f t="shared" si="310"/>
        <v/>
      </c>
      <c r="AM739" s="40" t="str">
        <f t="shared" si="311"/>
        <v/>
      </c>
      <c r="AN739" s="267">
        <f t="shared" si="304"/>
        <v>0</v>
      </c>
      <c r="CE739" s="279"/>
    </row>
    <row r="740" spans="1:83" s="40" customFormat="1" ht="12.75">
      <c r="A740" s="227"/>
      <c r="B740" s="88"/>
      <c r="C740" s="89"/>
      <c r="D740" s="90"/>
      <c r="E740" s="89"/>
      <c r="F740" s="91"/>
      <c r="G740" s="304"/>
      <c r="H740" s="41"/>
      <c r="I740" s="42" t="str">
        <f t="shared" si="313"/>
        <v/>
      </c>
      <c r="J740" s="43" t="str">
        <f t="shared" si="296"/>
        <v/>
      </c>
      <c r="K740" s="44" t="str">
        <f>IF(J740="","",IF(COUNTIF($J$4:J740,J740)=0,"",(COUNTIF($J$4:J740,J740))))</f>
        <v/>
      </c>
      <c r="L740" s="44" t="str">
        <f>IF(K740="","",J740&amp;" _ "&amp;COUNTIF($J$4:J740,J740)&amp;"_"&amp;N740)</f>
        <v/>
      </c>
      <c r="M740" s="45" t="str">
        <f t="shared" si="314"/>
        <v/>
      </c>
      <c r="N740" s="44" t="str">
        <f t="shared" si="315"/>
        <v/>
      </c>
      <c r="O740" s="57" t="str">
        <f t="shared" si="316"/>
        <v/>
      </c>
      <c r="P740" s="48" t="str" cm="1">
        <f t="array" ref="P740">IFERROR(IF(C740="P",G740,IF($K740=1,$M740,$M740+LOOKUP(2,1/($J$4:$J739=J740),$P$4:$P739))),"")</f>
        <v/>
      </c>
      <c r="Q740" s="57" t="str" cm="1">
        <f t="array" ref="Q740">IFERROR(IF(OR(C740="P",C740="A",C740="R"),F740,IF($K740=1,F740,IF(LOOKUP(2,1/($J$4:$J739=$J740),$P$4:$P739)=0,$F740,IF(AND($C740="C",LOOKUP(2,1/($J$4:$J739=$J740),$P$4:$P739)&gt;0),(F740*G740+LOOKUP(2,1/($J$4:$J739=$J740),$P$4:$P739)*LOOKUP(2,1/($J$4:$J739=$J740),$Q$4:$Q739))/$P740,IF(AND($C740="C",LOOKUP(2,1/($J$4:$J739=$J740),$P$4:$P739)&lt;0),LOOKUP(2,1/($J$4:$J739=$J740),$Q$4:$Q739),IF(AND($C740="V",LOOKUP(2,1/($J$4:$J739=$J740),$P$4:$P739)&lt;0),((-1*(F740*G740))+LOOKUP(2,1/($J$4:$J739=$J740),$P$4:$P739)*LOOKUP(2,1/($J$4:$J739=$J740),$Q$4:$Q739))/$P740,IF(AND($C740="V",LOOKUP(2,1/($J$4:$J739=$J740),$P$4:$P739)&gt;0),LOOKUP(2,1/($J$4:$J739=$J740),$Q$4:$Q739),""))))))),"")</f>
        <v/>
      </c>
      <c r="R740" s="49" t="str">
        <f t="shared" si="319"/>
        <v/>
      </c>
      <c r="S740" s="49" t="str">
        <f t="shared" si="305"/>
        <v/>
      </c>
      <c r="T740" s="49" t="str">
        <f t="shared" si="317"/>
        <v/>
      </c>
      <c r="U740" s="49" t="str">
        <f>IFERROR(IF(C740="P",S740,IF(K740=1,0,IF(OR(LOOKUP(2,1/($E$4:$E739=$E740),$P$4:$P739)=0,AND($C740="C",$N740="LONG"),AND(C740="V",N740="SHORT")),0,S740+(M740*Q740)))),"")</f>
        <v/>
      </c>
      <c r="V740" s="49" t="str">
        <f t="shared" si="318"/>
        <v/>
      </c>
      <c r="W740" s="50" t="str">
        <f t="shared" si="312"/>
        <v/>
      </c>
      <c r="Y740" s="51" t="str">
        <f t="shared" si="299"/>
        <v/>
      </c>
      <c r="Z740" s="50" t="str">
        <f t="shared" si="306"/>
        <v/>
      </c>
      <c r="AA740" s="50" t="str">
        <f t="shared" si="297"/>
        <v/>
      </c>
      <c r="AB740" s="50" t="str">
        <f t="shared" si="300"/>
        <v/>
      </c>
      <c r="AC740" s="58" t="str">
        <f t="shared" si="301"/>
        <v/>
      </c>
      <c r="AD740" s="53" t="str">
        <f t="shared" si="298"/>
        <v/>
      </c>
      <c r="AE740" s="53" t="str">
        <f t="shared" si="302"/>
        <v/>
      </c>
      <c r="AF740" s="59" t="str">
        <f t="shared" si="303"/>
        <v/>
      </c>
      <c r="AG740" s="40" t="str">
        <f>C740&amp;COUNTIFS($C$3:C740,"V")</f>
        <v>0</v>
      </c>
      <c r="AH740" s="266" t="str">
        <f t="shared" si="295"/>
        <v/>
      </c>
      <c r="AI740" s="56" t="str">
        <f t="shared" si="307"/>
        <v/>
      </c>
      <c r="AJ740" s="265" t="str">
        <f t="shared" si="308"/>
        <v/>
      </c>
      <c r="AK740" s="267" t="str">
        <f t="shared" si="309"/>
        <v/>
      </c>
      <c r="AL740" s="267" t="str">
        <f t="shared" si="310"/>
        <v/>
      </c>
      <c r="AM740" s="40" t="str">
        <f t="shared" si="311"/>
        <v/>
      </c>
      <c r="AN740" s="267">
        <f t="shared" si="304"/>
        <v>0</v>
      </c>
      <c r="CE740" s="279"/>
    </row>
    <row r="741" spans="1:83" s="40" customFormat="1" ht="12.75">
      <c r="A741" s="227"/>
      <c r="B741" s="88"/>
      <c r="C741" s="89"/>
      <c r="D741" s="90"/>
      <c r="E741" s="89"/>
      <c r="F741" s="91"/>
      <c r="G741" s="304"/>
      <c r="H741" s="41"/>
      <c r="I741" s="42" t="str">
        <f t="shared" si="313"/>
        <v/>
      </c>
      <c r="J741" s="43" t="str">
        <f t="shared" si="296"/>
        <v/>
      </c>
      <c r="K741" s="44" t="str">
        <f>IF(J741="","",IF(COUNTIF($J$4:J741,J741)=0,"",(COUNTIF($J$4:J741,J741))))</f>
        <v/>
      </c>
      <c r="L741" s="44" t="str">
        <f>IF(K741="","",J741&amp;" _ "&amp;COUNTIF($J$4:J741,J741)&amp;"_"&amp;N741)</f>
        <v/>
      </c>
      <c r="M741" s="45" t="str">
        <f t="shared" si="314"/>
        <v/>
      </c>
      <c r="N741" s="44" t="str">
        <f t="shared" si="315"/>
        <v/>
      </c>
      <c r="O741" s="57" t="str">
        <f t="shared" si="316"/>
        <v/>
      </c>
      <c r="P741" s="48" t="str" cm="1">
        <f t="array" ref="P741">IFERROR(IF(C741="P",G741,IF($K741=1,$M741,$M741+LOOKUP(2,1/($J$4:$J740=J741),$P$4:$P740))),"")</f>
        <v/>
      </c>
      <c r="Q741" s="57" t="str" cm="1">
        <f t="array" ref="Q741">IFERROR(IF(OR(C741="P",C741="A",C741="R"),F741,IF($K741=1,F741,IF(LOOKUP(2,1/($J$4:$J740=$J741),$P$4:$P740)=0,$F741,IF(AND($C741="C",LOOKUP(2,1/($J$4:$J740=$J741),$P$4:$P740)&gt;0),(F741*G741+LOOKUP(2,1/($J$4:$J740=$J741),$P$4:$P740)*LOOKUP(2,1/($J$4:$J740=$J741),$Q$4:$Q740))/$P741,IF(AND($C741="C",LOOKUP(2,1/($J$4:$J740=$J741),$P$4:$P740)&lt;0),LOOKUP(2,1/($J$4:$J740=$J741),$Q$4:$Q740),IF(AND($C741="V",LOOKUP(2,1/($J$4:$J740=$J741),$P$4:$P740)&lt;0),((-1*(F741*G741))+LOOKUP(2,1/($J$4:$J740=$J741),$P$4:$P740)*LOOKUP(2,1/($J$4:$J740=$J741),$Q$4:$Q740))/$P741,IF(AND($C741="V",LOOKUP(2,1/($J$4:$J740=$J741),$P$4:$P740)&gt;0),LOOKUP(2,1/($J$4:$J740=$J741),$Q$4:$Q740),""))))))),"")</f>
        <v/>
      </c>
      <c r="R741" s="49" t="str">
        <f t="shared" si="319"/>
        <v/>
      </c>
      <c r="S741" s="49" t="str">
        <f t="shared" si="305"/>
        <v/>
      </c>
      <c r="T741" s="49" t="str">
        <f t="shared" si="317"/>
        <v/>
      </c>
      <c r="U741" s="49" t="str">
        <f>IFERROR(IF(C741="P",S741,IF(K741=1,0,IF(OR(LOOKUP(2,1/($E$4:$E740=$E741),$P$4:$P740)=0,AND($C741="C",$N741="LONG"),AND(C741="V",N741="SHORT")),0,S741+(M741*Q741)))),"")</f>
        <v/>
      </c>
      <c r="V741" s="49" t="str">
        <f t="shared" si="318"/>
        <v/>
      </c>
      <c r="W741" s="50" t="str">
        <f t="shared" si="312"/>
        <v/>
      </c>
      <c r="Y741" s="51" t="str">
        <f t="shared" si="299"/>
        <v/>
      </c>
      <c r="Z741" s="50" t="str">
        <f t="shared" si="306"/>
        <v/>
      </c>
      <c r="AA741" s="50" t="str">
        <f t="shared" si="297"/>
        <v/>
      </c>
      <c r="AB741" s="50" t="str">
        <f t="shared" si="300"/>
        <v/>
      </c>
      <c r="AC741" s="58" t="str">
        <f t="shared" si="301"/>
        <v/>
      </c>
      <c r="AD741" s="53" t="str">
        <f t="shared" si="298"/>
        <v/>
      </c>
      <c r="AE741" s="53" t="str">
        <f t="shared" si="302"/>
        <v/>
      </c>
      <c r="AF741" s="59" t="str">
        <f t="shared" si="303"/>
        <v/>
      </c>
      <c r="AG741" s="40" t="str">
        <f>C741&amp;COUNTIFS($C$3:C741,"V")</f>
        <v>0</v>
      </c>
      <c r="AH741" s="266" t="str">
        <f t="shared" si="295"/>
        <v/>
      </c>
      <c r="AI741" s="56" t="str">
        <f t="shared" si="307"/>
        <v/>
      </c>
      <c r="AJ741" s="265" t="str">
        <f t="shared" si="308"/>
        <v/>
      </c>
      <c r="AK741" s="267" t="str">
        <f t="shared" si="309"/>
        <v/>
      </c>
      <c r="AL741" s="267" t="str">
        <f t="shared" si="310"/>
        <v/>
      </c>
      <c r="AM741" s="40" t="str">
        <f t="shared" si="311"/>
        <v/>
      </c>
      <c r="AN741" s="267">
        <f t="shared" si="304"/>
        <v>0</v>
      </c>
      <c r="CE741" s="279"/>
    </row>
    <row r="742" spans="1:83" s="40" customFormat="1" ht="12.75">
      <c r="A742" s="227"/>
      <c r="B742" s="88"/>
      <c r="C742" s="89"/>
      <c r="D742" s="90"/>
      <c r="E742" s="89"/>
      <c r="F742" s="91"/>
      <c r="G742" s="304"/>
      <c r="H742" s="41"/>
      <c r="I742" s="42" t="str">
        <f t="shared" si="313"/>
        <v/>
      </c>
      <c r="J742" s="43" t="str">
        <f t="shared" si="296"/>
        <v/>
      </c>
      <c r="K742" s="44" t="str">
        <f>IF(J742="","",IF(COUNTIF($J$4:J742,J742)=0,"",(COUNTIF($J$4:J742,J742))))</f>
        <v/>
      </c>
      <c r="L742" s="44" t="str">
        <f>IF(K742="","",J742&amp;" _ "&amp;COUNTIF($J$4:J742,J742)&amp;"_"&amp;N742)</f>
        <v/>
      </c>
      <c r="M742" s="45" t="str">
        <f t="shared" si="314"/>
        <v/>
      </c>
      <c r="N742" s="44" t="str">
        <f t="shared" si="315"/>
        <v/>
      </c>
      <c r="O742" s="57" t="str">
        <f t="shared" si="316"/>
        <v/>
      </c>
      <c r="P742" s="48" t="str" cm="1">
        <f t="array" ref="P742">IFERROR(IF(C742="P",G742,IF($K742=1,$M742,$M742+LOOKUP(2,1/($J$4:$J741=J742),$P$4:$P741))),"")</f>
        <v/>
      </c>
      <c r="Q742" s="57" t="str" cm="1">
        <f t="array" ref="Q742">IFERROR(IF(OR(C742="P",C742="A",C742="R"),F742,IF($K742=1,F742,IF(LOOKUP(2,1/($J$4:$J741=$J742),$P$4:$P741)=0,$F742,IF(AND($C742="C",LOOKUP(2,1/($J$4:$J741=$J742),$P$4:$P741)&gt;0),(F742*G742+LOOKUP(2,1/($J$4:$J741=$J742),$P$4:$P741)*LOOKUP(2,1/($J$4:$J741=$J742),$Q$4:$Q741))/$P742,IF(AND($C742="C",LOOKUP(2,1/($J$4:$J741=$J742),$P$4:$P741)&lt;0),LOOKUP(2,1/($J$4:$J741=$J742),$Q$4:$Q741),IF(AND($C742="V",LOOKUP(2,1/($J$4:$J741=$J742),$P$4:$P741)&lt;0),((-1*(F742*G742))+LOOKUP(2,1/($J$4:$J741=$J742),$P$4:$P741)*LOOKUP(2,1/($J$4:$J741=$J742),$Q$4:$Q741))/$P742,IF(AND($C742="V",LOOKUP(2,1/($J$4:$J741=$J742),$P$4:$P741)&gt;0),LOOKUP(2,1/($J$4:$J741=$J742),$Q$4:$Q741),""))))))),"")</f>
        <v/>
      </c>
      <c r="R742" s="49" t="str">
        <f t="shared" si="319"/>
        <v/>
      </c>
      <c r="S742" s="49" t="str">
        <f t="shared" si="305"/>
        <v/>
      </c>
      <c r="T742" s="49" t="str">
        <f t="shared" si="317"/>
        <v/>
      </c>
      <c r="U742" s="49" t="str">
        <f>IFERROR(IF(C742="P",S742,IF(K742=1,0,IF(OR(LOOKUP(2,1/($E$4:$E741=$E742),$P$4:$P741)=0,AND($C742="C",$N742="LONG"),AND(C742="V",N742="SHORT")),0,S742+(M742*Q742)))),"")</f>
        <v/>
      </c>
      <c r="V742" s="49" t="str">
        <f t="shared" si="318"/>
        <v/>
      </c>
      <c r="W742" s="50" t="str">
        <f t="shared" si="312"/>
        <v/>
      </c>
      <c r="Y742" s="51" t="str">
        <f t="shared" si="299"/>
        <v/>
      </c>
      <c r="Z742" s="50" t="str">
        <f t="shared" si="306"/>
        <v/>
      </c>
      <c r="AA742" s="50" t="str">
        <f t="shared" si="297"/>
        <v/>
      </c>
      <c r="AB742" s="50" t="str">
        <f t="shared" si="300"/>
        <v/>
      </c>
      <c r="AC742" s="58" t="str">
        <f t="shared" si="301"/>
        <v/>
      </c>
      <c r="AD742" s="53" t="str">
        <f t="shared" si="298"/>
        <v/>
      </c>
      <c r="AE742" s="53" t="str">
        <f t="shared" si="302"/>
        <v/>
      </c>
      <c r="AF742" s="59" t="str">
        <f t="shared" si="303"/>
        <v/>
      </c>
      <c r="AG742" s="40" t="str">
        <f>C742&amp;COUNTIFS($C$3:C742,"V")</f>
        <v>0</v>
      </c>
      <c r="AH742" s="266" t="str">
        <f t="shared" si="295"/>
        <v/>
      </c>
      <c r="AI742" s="56" t="str">
        <f t="shared" si="307"/>
        <v/>
      </c>
      <c r="AJ742" s="265" t="str">
        <f t="shared" si="308"/>
        <v/>
      </c>
      <c r="AK742" s="267" t="str">
        <f t="shared" si="309"/>
        <v/>
      </c>
      <c r="AL742" s="267" t="str">
        <f t="shared" si="310"/>
        <v/>
      </c>
      <c r="AM742" s="40" t="str">
        <f t="shared" si="311"/>
        <v/>
      </c>
      <c r="AN742" s="267">
        <f t="shared" si="304"/>
        <v>0</v>
      </c>
      <c r="CE742" s="279"/>
    </row>
    <row r="743" spans="1:83" s="40" customFormat="1" ht="12.75">
      <c r="A743" s="227"/>
      <c r="B743" s="88"/>
      <c r="C743" s="89"/>
      <c r="D743" s="90"/>
      <c r="E743" s="89"/>
      <c r="F743" s="91"/>
      <c r="G743" s="304"/>
      <c r="H743" s="41"/>
      <c r="I743" s="42" t="str">
        <f t="shared" si="313"/>
        <v/>
      </c>
      <c r="J743" s="43" t="str">
        <f t="shared" si="296"/>
        <v/>
      </c>
      <c r="K743" s="44" t="str">
        <f>IF(J743="","",IF(COUNTIF($J$4:J743,J743)=0,"",(COUNTIF($J$4:J743,J743))))</f>
        <v/>
      </c>
      <c r="L743" s="44" t="str">
        <f>IF(K743="","",J743&amp;" _ "&amp;COUNTIF($J$4:J743,J743)&amp;"_"&amp;N743)</f>
        <v/>
      </c>
      <c r="M743" s="45" t="str">
        <f t="shared" si="314"/>
        <v/>
      </c>
      <c r="N743" s="44" t="str">
        <f t="shared" si="315"/>
        <v/>
      </c>
      <c r="O743" s="57" t="str">
        <f t="shared" si="316"/>
        <v/>
      </c>
      <c r="P743" s="48" t="str" cm="1">
        <f t="array" ref="P743">IFERROR(IF(C743="P",G743,IF($K743=1,$M743,$M743+LOOKUP(2,1/($J$4:$J742=J743),$P$4:$P742))),"")</f>
        <v/>
      </c>
      <c r="Q743" s="57" t="str" cm="1">
        <f t="array" ref="Q743">IFERROR(IF(OR(C743="P",C743="A",C743="R"),F743,IF($K743=1,F743,IF(LOOKUP(2,1/($J$4:$J742=$J743),$P$4:$P742)=0,$F743,IF(AND($C743="C",LOOKUP(2,1/($J$4:$J742=$J743),$P$4:$P742)&gt;0),(F743*G743+LOOKUP(2,1/($J$4:$J742=$J743),$P$4:$P742)*LOOKUP(2,1/($J$4:$J742=$J743),$Q$4:$Q742))/$P743,IF(AND($C743="C",LOOKUP(2,1/($J$4:$J742=$J743),$P$4:$P742)&lt;0),LOOKUP(2,1/($J$4:$J742=$J743),$Q$4:$Q742),IF(AND($C743="V",LOOKUP(2,1/($J$4:$J742=$J743),$P$4:$P742)&lt;0),((-1*(F743*G743))+LOOKUP(2,1/($J$4:$J742=$J743),$P$4:$P742)*LOOKUP(2,1/($J$4:$J742=$J743),$Q$4:$Q742))/$P743,IF(AND($C743="V",LOOKUP(2,1/($J$4:$J742=$J743),$P$4:$P742)&gt;0),LOOKUP(2,1/($J$4:$J742=$J743),$Q$4:$Q742),""))))))),"")</f>
        <v/>
      </c>
      <c r="R743" s="49" t="str">
        <f t="shared" si="319"/>
        <v/>
      </c>
      <c r="S743" s="49" t="str">
        <f t="shared" si="305"/>
        <v/>
      </c>
      <c r="T743" s="49" t="str">
        <f t="shared" si="317"/>
        <v/>
      </c>
      <c r="U743" s="49" t="str">
        <f>IFERROR(IF(C743="P",S743,IF(K743=1,0,IF(OR(LOOKUP(2,1/($E$4:$E742=$E743),$P$4:$P742)=0,AND($C743="C",$N743="LONG"),AND(C743="V",N743="SHORT")),0,S743+(M743*Q743)))),"")</f>
        <v/>
      </c>
      <c r="V743" s="49" t="str">
        <f t="shared" si="318"/>
        <v/>
      </c>
      <c r="W743" s="50" t="str">
        <f t="shared" si="312"/>
        <v/>
      </c>
      <c r="Y743" s="51" t="str">
        <f t="shared" si="299"/>
        <v/>
      </c>
      <c r="Z743" s="50" t="str">
        <f t="shared" si="306"/>
        <v/>
      </c>
      <c r="AA743" s="50" t="str">
        <f t="shared" si="297"/>
        <v/>
      </c>
      <c r="AB743" s="50" t="str">
        <f t="shared" si="300"/>
        <v/>
      </c>
      <c r="AC743" s="58" t="str">
        <f t="shared" si="301"/>
        <v/>
      </c>
      <c r="AD743" s="53" t="str">
        <f t="shared" si="298"/>
        <v/>
      </c>
      <c r="AE743" s="53" t="str">
        <f t="shared" si="302"/>
        <v/>
      </c>
      <c r="AF743" s="59" t="str">
        <f t="shared" si="303"/>
        <v/>
      </c>
      <c r="AG743" s="40" t="str">
        <f>C743&amp;COUNTIFS($C$3:C743,"V")</f>
        <v>0</v>
      </c>
      <c r="AH743" s="266" t="str">
        <f t="shared" si="295"/>
        <v/>
      </c>
      <c r="AI743" s="56" t="str">
        <f t="shared" si="307"/>
        <v/>
      </c>
      <c r="AJ743" s="265" t="str">
        <f t="shared" si="308"/>
        <v/>
      </c>
      <c r="AK743" s="267" t="str">
        <f t="shared" si="309"/>
        <v/>
      </c>
      <c r="AL743" s="267" t="str">
        <f t="shared" si="310"/>
        <v/>
      </c>
      <c r="AM743" s="40" t="str">
        <f t="shared" si="311"/>
        <v/>
      </c>
      <c r="AN743" s="267">
        <f t="shared" si="304"/>
        <v>0</v>
      </c>
      <c r="CE743" s="279"/>
    </row>
    <row r="744" spans="1:83" s="40" customFormat="1" ht="12.75">
      <c r="A744" s="227"/>
      <c r="B744" s="88"/>
      <c r="C744" s="89"/>
      <c r="D744" s="90"/>
      <c r="E744" s="89"/>
      <c r="F744" s="91"/>
      <c r="G744" s="304"/>
      <c r="H744" s="41"/>
      <c r="I744" s="42" t="str">
        <f t="shared" si="313"/>
        <v/>
      </c>
      <c r="J744" s="43" t="str">
        <f t="shared" si="296"/>
        <v/>
      </c>
      <c r="K744" s="44" t="str">
        <f>IF(J744="","",IF(COUNTIF($J$4:J744,J744)=0,"",(COUNTIF($J$4:J744,J744))))</f>
        <v/>
      </c>
      <c r="L744" s="44" t="str">
        <f>IF(K744="","",J744&amp;" _ "&amp;COUNTIF($J$4:J744,J744)&amp;"_"&amp;N744)</f>
        <v/>
      </c>
      <c r="M744" s="45" t="str">
        <f t="shared" si="314"/>
        <v/>
      </c>
      <c r="N744" s="44" t="str">
        <f t="shared" si="315"/>
        <v/>
      </c>
      <c r="O744" s="57" t="str">
        <f t="shared" si="316"/>
        <v/>
      </c>
      <c r="P744" s="48" t="str" cm="1">
        <f t="array" ref="P744">IFERROR(IF(C744="P",G744,IF($K744=1,$M744,$M744+LOOKUP(2,1/($J$4:$J743=J744),$P$4:$P743))),"")</f>
        <v/>
      </c>
      <c r="Q744" s="57" t="str" cm="1">
        <f t="array" ref="Q744">IFERROR(IF(OR(C744="P",C744="A",C744="R"),F744,IF($K744=1,F744,IF(LOOKUP(2,1/($J$4:$J743=$J744),$P$4:$P743)=0,$F744,IF(AND($C744="C",LOOKUP(2,1/($J$4:$J743=$J744),$P$4:$P743)&gt;0),(F744*G744+LOOKUP(2,1/($J$4:$J743=$J744),$P$4:$P743)*LOOKUP(2,1/($J$4:$J743=$J744),$Q$4:$Q743))/$P744,IF(AND($C744="C",LOOKUP(2,1/($J$4:$J743=$J744),$P$4:$P743)&lt;0),LOOKUP(2,1/($J$4:$J743=$J744),$Q$4:$Q743),IF(AND($C744="V",LOOKUP(2,1/($J$4:$J743=$J744),$P$4:$P743)&lt;0),((-1*(F744*G744))+LOOKUP(2,1/($J$4:$J743=$J744),$P$4:$P743)*LOOKUP(2,1/($J$4:$J743=$J744),$Q$4:$Q743))/$P744,IF(AND($C744="V",LOOKUP(2,1/($J$4:$J743=$J744),$P$4:$P743)&gt;0),LOOKUP(2,1/($J$4:$J743=$J744),$Q$4:$Q743),""))))))),"")</f>
        <v/>
      </c>
      <c r="R744" s="49" t="str">
        <f t="shared" si="319"/>
        <v/>
      </c>
      <c r="S744" s="49" t="str">
        <f t="shared" si="305"/>
        <v/>
      </c>
      <c r="T744" s="49" t="str">
        <f t="shared" si="317"/>
        <v/>
      </c>
      <c r="U744" s="49" t="str">
        <f>IFERROR(IF(C744="P",S744,IF(K744=1,0,IF(OR(LOOKUP(2,1/($E$4:$E743=$E744),$P$4:$P743)=0,AND($C744="C",$N744="LONG"),AND(C744="V",N744="SHORT")),0,S744+(M744*Q744)))),"")</f>
        <v/>
      </c>
      <c r="V744" s="49" t="str">
        <f t="shared" si="318"/>
        <v/>
      </c>
      <c r="W744" s="50" t="str">
        <f t="shared" si="312"/>
        <v/>
      </c>
      <c r="Y744" s="51" t="str">
        <f t="shared" si="299"/>
        <v/>
      </c>
      <c r="Z744" s="50" t="str">
        <f t="shared" si="306"/>
        <v/>
      </c>
      <c r="AA744" s="50" t="str">
        <f t="shared" si="297"/>
        <v/>
      </c>
      <c r="AB744" s="50" t="str">
        <f t="shared" si="300"/>
        <v/>
      </c>
      <c r="AC744" s="58" t="str">
        <f t="shared" si="301"/>
        <v/>
      </c>
      <c r="AD744" s="53" t="str">
        <f t="shared" si="298"/>
        <v/>
      </c>
      <c r="AE744" s="53" t="str">
        <f t="shared" si="302"/>
        <v/>
      </c>
      <c r="AF744" s="59" t="str">
        <f t="shared" si="303"/>
        <v/>
      </c>
      <c r="AG744" s="40" t="str">
        <f>C744&amp;COUNTIFS($C$3:C744,"V")</f>
        <v>0</v>
      </c>
      <c r="AH744" s="266" t="str">
        <f t="shared" si="295"/>
        <v/>
      </c>
      <c r="AI744" s="56" t="str">
        <f t="shared" si="307"/>
        <v/>
      </c>
      <c r="AJ744" s="265" t="str">
        <f t="shared" si="308"/>
        <v/>
      </c>
      <c r="AK744" s="267" t="str">
        <f t="shared" si="309"/>
        <v/>
      </c>
      <c r="AL744" s="267" t="str">
        <f t="shared" si="310"/>
        <v/>
      </c>
      <c r="AM744" s="40" t="str">
        <f t="shared" si="311"/>
        <v/>
      </c>
      <c r="AN744" s="267">
        <f t="shared" si="304"/>
        <v>0</v>
      </c>
      <c r="CE744" s="279"/>
    </row>
    <row r="745" spans="1:83" s="40" customFormat="1" ht="12.75">
      <c r="A745" s="227"/>
      <c r="B745" s="88"/>
      <c r="C745" s="89"/>
      <c r="D745" s="90"/>
      <c r="E745" s="89"/>
      <c r="F745" s="91"/>
      <c r="G745" s="304"/>
      <c r="H745" s="41"/>
      <c r="I745" s="42" t="str">
        <f t="shared" si="313"/>
        <v/>
      </c>
      <c r="J745" s="43" t="str">
        <f t="shared" si="296"/>
        <v/>
      </c>
      <c r="K745" s="44" t="str">
        <f>IF(J745="","",IF(COUNTIF($J$4:J745,J745)=0,"",(COUNTIF($J$4:J745,J745))))</f>
        <v/>
      </c>
      <c r="L745" s="44" t="str">
        <f>IF(K745="","",J745&amp;" _ "&amp;COUNTIF($J$4:J745,J745)&amp;"_"&amp;N745)</f>
        <v/>
      </c>
      <c r="M745" s="45" t="str">
        <f t="shared" si="314"/>
        <v/>
      </c>
      <c r="N745" s="44" t="str">
        <f t="shared" si="315"/>
        <v/>
      </c>
      <c r="O745" s="57" t="str">
        <f t="shared" si="316"/>
        <v/>
      </c>
      <c r="P745" s="48" t="str" cm="1">
        <f t="array" ref="P745">IFERROR(IF(C745="P",G745,IF($K745=1,$M745,$M745+LOOKUP(2,1/($J$4:$J744=J745),$P$4:$P744))),"")</f>
        <v/>
      </c>
      <c r="Q745" s="57" t="str" cm="1">
        <f t="array" ref="Q745">IFERROR(IF(OR(C745="P",C745="A",C745="R"),F745,IF($K745=1,F745,IF(LOOKUP(2,1/($J$4:$J744=$J745),$P$4:$P744)=0,$F745,IF(AND($C745="C",LOOKUP(2,1/($J$4:$J744=$J745),$P$4:$P744)&gt;0),(F745*G745+LOOKUP(2,1/($J$4:$J744=$J745),$P$4:$P744)*LOOKUP(2,1/($J$4:$J744=$J745),$Q$4:$Q744))/$P745,IF(AND($C745="C",LOOKUP(2,1/($J$4:$J744=$J745),$P$4:$P744)&lt;0),LOOKUP(2,1/($J$4:$J744=$J745),$Q$4:$Q744),IF(AND($C745="V",LOOKUP(2,1/($J$4:$J744=$J745),$P$4:$P744)&lt;0),((-1*(F745*G745))+LOOKUP(2,1/($J$4:$J744=$J745),$P$4:$P744)*LOOKUP(2,1/($J$4:$J744=$J745),$Q$4:$Q744))/$P745,IF(AND($C745="V",LOOKUP(2,1/($J$4:$J744=$J745),$P$4:$P744)&gt;0),LOOKUP(2,1/($J$4:$J744=$J745),$Q$4:$Q744),""))))))),"")</f>
        <v/>
      </c>
      <c r="R745" s="49" t="str">
        <f t="shared" si="319"/>
        <v/>
      </c>
      <c r="S745" s="49" t="str">
        <f t="shared" si="305"/>
        <v/>
      </c>
      <c r="T745" s="49" t="str">
        <f t="shared" si="317"/>
        <v/>
      </c>
      <c r="U745" s="49" t="str">
        <f>IFERROR(IF(C745="P",S745,IF(K745=1,0,IF(OR(LOOKUP(2,1/($E$4:$E744=$E745),$P$4:$P744)=0,AND($C745="C",$N745="LONG"),AND(C745="V",N745="SHORT")),0,S745+(M745*Q745)))),"")</f>
        <v/>
      </c>
      <c r="V745" s="49" t="str">
        <f t="shared" si="318"/>
        <v/>
      </c>
      <c r="W745" s="50" t="str">
        <f t="shared" si="312"/>
        <v/>
      </c>
      <c r="Y745" s="51" t="str">
        <f t="shared" si="299"/>
        <v/>
      </c>
      <c r="Z745" s="50" t="str">
        <f t="shared" si="306"/>
        <v/>
      </c>
      <c r="AA745" s="50" t="str">
        <f t="shared" si="297"/>
        <v/>
      </c>
      <c r="AB745" s="50" t="str">
        <f t="shared" si="300"/>
        <v/>
      </c>
      <c r="AC745" s="58" t="str">
        <f t="shared" si="301"/>
        <v/>
      </c>
      <c r="AD745" s="53" t="str">
        <f t="shared" si="298"/>
        <v/>
      </c>
      <c r="AE745" s="53" t="str">
        <f t="shared" si="302"/>
        <v/>
      </c>
      <c r="AF745" s="59" t="str">
        <f t="shared" si="303"/>
        <v/>
      </c>
      <c r="AG745" s="40" t="str">
        <f>C745&amp;COUNTIFS($C$3:C745,"V")</f>
        <v>0</v>
      </c>
      <c r="AH745" s="266" t="str">
        <f t="shared" si="295"/>
        <v/>
      </c>
      <c r="AI745" s="56" t="str">
        <f t="shared" si="307"/>
        <v/>
      </c>
      <c r="AJ745" s="265" t="str">
        <f t="shared" si="308"/>
        <v/>
      </c>
      <c r="AK745" s="267" t="str">
        <f t="shared" si="309"/>
        <v/>
      </c>
      <c r="AL745" s="267" t="str">
        <f t="shared" si="310"/>
        <v/>
      </c>
      <c r="AM745" s="40" t="str">
        <f t="shared" si="311"/>
        <v/>
      </c>
      <c r="AN745" s="267">
        <f t="shared" si="304"/>
        <v>0</v>
      </c>
      <c r="CE745" s="279"/>
    </row>
    <row r="746" spans="1:83" s="40" customFormat="1" ht="12.75">
      <c r="A746" s="227"/>
      <c r="B746" s="88"/>
      <c r="C746" s="89"/>
      <c r="D746" s="90"/>
      <c r="E746" s="89"/>
      <c r="F746" s="91"/>
      <c r="G746" s="304"/>
      <c r="H746" s="41"/>
      <c r="I746" s="42" t="str">
        <f t="shared" si="313"/>
        <v/>
      </c>
      <c r="J746" s="43" t="str">
        <f t="shared" si="296"/>
        <v/>
      </c>
      <c r="K746" s="44" t="str">
        <f>IF(J746="","",IF(COUNTIF($J$4:J746,J746)=0,"",(COUNTIF($J$4:J746,J746))))</f>
        <v/>
      </c>
      <c r="L746" s="44" t="str">
        <f>IF(K746="","",J746&amp;" _ "&amp;COUNTIF($J$4:J746,J746)&amp;"_"&amp;N746)</f>
        <v/>
      </c>
      <c r="M746" s="45" t="str">
        <f t="shared" si="314"/>
        <v/>
      </c>
      <c r="N746" s="44" t="str">
        <f t="shared" si="315"/>
        <v/>
      </c>
      <c r="O746" s="57" t="str">
        <f t="shared" si="316"/>
        <v/>
      </c>
      <c r="P746" s="48" t="str" cm="1">
        <f t="array" ref="P746">IFERROR(IF(C746="P",G746,IF($K746=1,$M746,$M746+LOOKUP(2,1/($J$4:$J745=J746),$P$4:$P745))),"")</f>
        <v/>
      </c>
      <c r="Q746" s="57" t="str" cm="1">
        <f t="array" ref="Q746">IFERROR(IF(OR(C746="P",C746="A",C746="R"),F746,IF($K746=1,F746,IF(LOOKUP(2,1/($J$4:$J745=$J746),$P$4:$P745)=0,$F746,IF(AND($C746="C",LOOKUP(2,1/($J$4:$J745=$J746),$P$4:$P745)&gt;0),(F746*G746+LOOKUP(2,1/($J$4:$J745=$J746),$P$4:$P745)*LOOKUP(2,1/($J$4:$J745=$J746),$Q$4:$Q745))/$P746,IF(AND($C746="C",LOOKUP(2,1/($J$4:$J745=$J746),$P$4:$P745)&lt;0),LOOKUP(2,1/($J$4:$J745=$J746),$Q$4:$Q745),IF(AND($C746="V",LOOKUP(2,1/($J$4:$J745=$J746),$P$4:$P745)&lt;0),((-1*(F746*G746))+LOOKUP(2,1/($J$4:$J745=$J746),$P$4:$P745)*LOOKUP(2,1/($J$4:$J745=$J746),$Q$4:$Q745))/$P746,IF(AND($C746="V",LOOKUP(2,1/($J$4:$J745=$J746),$P$4:$P745)&gt;0),LOOKUP(2,1/($J$4:$J745=$J746),$Q$4:$Q745),""))))))),"")</f>
        <v/>
      </c>
      <c r="R746" s="49" t="str">
        <f t="shared" si="319"/>
        <v/>
      </c>
      <c r="S746" s="49" t="str">
        <f t="shared" si="305"/>
        <v/>
      </c>
      <c r="T746" s="49" t="str">
        <f t="shared" si="317"/>
        <v/>
      </c>
      <c r="U746" s="49" t="str">
        <f>IFERROR(IF(C746="P",S746,IF(K746=1,0,IF(OR(LOOKUP(2,1/($E$4:$E745=$E746),$P$4:$P745)=0,AND($C746="C",$N746="LONG"),AND(C746="V",N746="SHORT")),0,S746+(M746*Q746)))),"")</f>
        <v/>
      </c>
      <c r="V746" s="49" t="str">
        <f t="shared" si="318"/>
        <v/>
      </c>
      <c r="W746" s="50" t="str">
        <f t="shared" si="312"/>
        <v/>
      </c>
      <c r="Y746" s="51" t="str">
        <f t="shared" si="299"/>
        <v/>
      </c>
      <c r="Z746" s="50" t="str">
        <f t="shared" si="306"/>
        <v/>
      </c>
      <c r="AA746" s="50" t="str">
        <f t="shared" si="297"/>
        <v/>
      </c>
      <c r="AB746" s="50" t="str">
        <f t="shared" si="300"/>
        <v/>
      </c>
      <c r="AC746" s="58" t="str">
        <f t="shared" si="301"/>
        <v/>
      </c>
      <c r="AD746" s="53" t="str">
        <f t="shared" si="298"/>
        <v/>
      </c>
      <c r="AE746" s="53" t="str">
        <f t="shared" si="302"/>
        <v/>
      </c>
      <c r="AF746" s="59" t="str">
        <f t="shared" si="303"/>
        <v/>
      </c>
      <c r="AG746" s="40" t="str">
        <f>C746&amp;COUNTIFS($C$3:C746,"V")</f>
        <v>0</v>
      </c>
      <c r="AH746" s="266" t="str">
        <f t="shared" si="295"/>
        <v/>
      </c>
      <c r="AI746" s="56" t="str">
        <f t="shared" si="307"/>
        <v/>
      </c>
      <c r="AJ746" s="265" t="str">
        <f t="shared" si="308"/>
        <v/>
      </c>
      <c r="AK746" s="267" t="str">
        <f t="shared" si="309"/>
        <v/>
      </c>
      <c r="AL746" s="267" t="str">
        <f t="shared" si="310"/>
        <v/>
      </c>
      <c r="AM746" s="40" t="str">
        <f t="shared" si="311"/>
        <v/>
      </c>
      <c r="AN746" s="267">
        <f t="shared" si="304"/>
        <v>0</v>
      </c>
      <c r="CE746" s="279"/>
    </row>
    <row r="747" spans="1:83" s="40" customFormat="1" ht="12.75">
      <c r="A747" s="227"/>
      <c r="B747" s="88"/>
      <c r="C747" s="89"/>
      <c r="D747" s="90"/>
      <c r="E747" s="89"/>
      <c r="F747" s="91"/>
      <c r="G747" s="304"/>
      <c r="H747" s="41"/>
      <c r="I747" s="42" t="str">
        <f t="shared" si="313"/>
        <v/>
      </c>
      <c r="J747" s="43" t="str">
        <f t="shared" si="296"/>
        <v/>
      </c>
      <c r="K747" s="44" t="str">
        <f>IF(J747="","",IF(COUNTIF($J$4:J747,J747)=0,"",(COUNTIF($J$4:J747,J747))))</f>
        <v/>
      </c>
      <c r="L747" s="44" t="str">
        <f>IF(K747="","",J747&amp;" _ "&amp;COUNTIF($J$4:J747,J747)&amp;"_"&amp;N747)</f>
        <v/>
      </c>
      <c r="M747" s="45" t="str">
        <f t="shared" si="314"/>
        <v/>
      </c>
      <c r="N747" s="44" t="str">
        <f t="shared" si="315"/>
        <v/>
      </c>
      <c r="O747" s="57" t="str">
        <f t="shared" si="316"/>
        <v/>
      </c>
      <c r="P747" s="48" t="str" cm="1">
        <f t="array" ref="P747">IFERROR(IF(C747="P",G747,IF($K747=1,$M747,$M747+LOOKUP(2,1/($J$4:$J746=J747),$P$4:$P746))),"")</f>
        <v/>
      </c>
      <c r="Q747" s="57" t="str" cm="1">
        <f t="array" ref="Q747">IFERROR(IF(OR(C747="P",C747="A",C747="R"),F747,IF($K747=1,F747,IF(LOOKUP(2,1/($J$4:$J746=$J747),$P$4:$P746)=0,$F747,IF(AND($C747="C",LOOKUP(2,1/($J$4:$J746=$J747),$P$4:$P746)&gt;0),(F747*G747+LOOKUP(2,1/($J$4:$J746=$J747),$P$4:$P746)*LOOKUP(2,1/($J$4:$J746=$J747),$Q$4:$Q746))/$P747,IF(AND($C747="C",LOOKUP(2,1/($J$4:$J746=$J747),$P$4:$P746)&lt;0),LOOKUP(2,1/($J$4:$J746=$J747),$Q$4:$Q746),IF(AND($C747="V",LOOKUP(2,1/($J$4:$J746=$J747),$P$4:$P746)&lt;0),((-1*(F747*G747))+LOOKUP(2,1/($J$4:$J746=$J747),$P$4:$P746)*LOOKUP(2,1/($J$4:$J746=$J747),$Q$4:$Q746))/$P747,IF(AND($C747="V",LOOKUP(2,1/($J$4:$J746=$J747),$P$4:$P746)&gt;0),LOOKUP(2,1/($J$4:$J746=$J747),$Q$4:$Q746),""))))))),"")</f>
        <v/>
      </c>
      <c r="R747" s="49" t="str">
        <f t="shared" si="319"/>
        <v/>
      </c>
      <c r="S747" s="49" t="str">
        <f t="shared" si="305"/>
        <v/>
      </c>
      <c r="T747" s="49" t="str">
        <f t="shared" si="317"/>
        <v/>
      </c>
      <c r="U747" s="49" t="str">
        <f>IFERROR(IF(C747="P",S747,IF(K747=1,0,IF(OR(LOOKUP(2,1/($E$4:$E746=$E747),$P$4:$P746)=0,AND($C747="C",$N747="LONG"),AND(C747="V",N747="SHORT")),0,S747+(M747*Q747)))),"")</f>
        <v/>
      </c>
      <c r="V747" s="49" t="str">
        <f t="shared" si="318"/>
        <v/>
      </c>
      <c r="W747" s="50" t="str">
        <f t="shared" si="312"/>
        <v/>
      </c>
      <c r="Y747" s="51" t="str">
        <f t="shared" si="299"/>
        <v/>
      </c>
      <c r="Z747" s="50" t="str">
        <f t="shared" si="306"/>
        <v/>
      </c>
      <c r="AA747" s="50" t="str">
        <f t="shared" si="297"/>
        <v/>
      </c>
      <c r="AB747" s="50" t="str">
        <f t="shared" si="300"/>
        <v/>
      </c>
      <c r="AC747" s="58" t="str">
        <f t="shared" si="301"/>
        <v/>
      </c>
      <c r="AD747" s="53" t="str">
        <f t="shared" si="298"/>
        <v/>
      </c>
      <c r="AE747" s="53" t="str">
        <f t="shared" si="302"/>
        <v/>
      </c>
      <c r="AF747" s="59" t="str">
        <f t="shared" si="303"/>
        <v/>
      </c>
      <c r="AG747" s="40" t="str">
        <f>C747&amp;COUNTIFS($C$3:C747,"V")</f>
        <v>0</v>
      </c>
      <c r="AH747" s="266" t="str">
        <f t="shared" si="295"/>
        <v/>
      </c>
      <c r="AI747" s="56" t="str">
        <f t="shared" si="307"/>
        <v/>
      </c>
      <c r="AJ747" s="265" t="str">
        <f t="shared" si="308"/>
        <v/>
      </c>
      <c r="AK747" s="267" t="str">
        <f t="shared" si="309"/>
        <v/>
      </c>
      <c r="AL747" s="267" t="str">
        <f t="shared" si="310"/>
        <v/>
      </c>
      <c r="AM747" s="40" t="str">
        <f t="shared" si="311"/>
        <v/>
      </c>
      <c r="AN747" s="267">
        <f t="shared" si="304"/>
        <v>0</v>
      </c>
      <c r="CE747" s="279"/>
    </row>
    <row r="748" spans="1:83" s="40" customFormat="1" ht="12.75">
      <c r="A748" s="227"/>
      <c r="B748" s="88"/>
      <c r="C748" s="89"/>
      <c r="D748" s="90"/>
      <c r="E748" s="89"/>
      <c r="F748" s="91"/>
      <c r="G748" s="304"/>
      <c r="H748" s="41"/>
      <c r="I748" s="42" t="str">
        <f t="shared" si="313"/>
        <v/>
      </c>
      <c r="J748" s="43" t="str">
        <f t="shared" si="296"/>
        <v/>
      </c>
      <c r="K748" s="44" t="str">
        <f>IF(J748="","",IF(COUNTIF($J$4:J748,J748)=0,"",(COUNTIF($J$4:J748,J748))))</f>
        <v/>
      </c>
      <c r="L748" s="44" t="str">
        <f>IF(K748="","",J748&amp;" _ "&amp;COUNTIF($J$4:J748,J748)&amp;"_"&amp;N748)</f>
        <v/>
      </c>
      <c r="M748" s="45" t="str">
        <f t="shared" si="314"/>
        <v/>
      </c>
      <c r="N748" s="44" t="str">
        <f t="shared" si="315"/>
        <v/>
      </c>
      <c r="O748" s="57" t="str">
        <f t="shared" si="316"/>
        <v/>
      </c>
      <c r="P748" s="48" t="str" cm="1">
        <f t="array" ref="P748">IFERROR(IF(C748="P",G748,IF($K748=1,$M748,$M748+LOOKUP(2,1/($J$4:$J747=J748),$P$4:$P747))),"")</f>
        <v/>
      </c>
      <c r="Q748" s="57" t="str" cm="1">
        <f t="array" ref="Q748">IFERROR(IF(OR(C748="P",C748="A",C748="R"),F748,IF($K748=1,F748,IF(LOOKUP(2,1/($J$4:$J747=$J748),$P$4:$P747)=0,$F748,IF(AND($C748="C",LOOKUP(2,1/($J$4:$J747=$J748),$P$4:$P747)&gt;0),(F748*G748+LOOKUP(2,1/($J$4:$J747=$J748),$P$4:$P747)*LOOKUP(2,1/($J$4:$J747=$J748),$Q$4:$Q747))/$P748,IF(AND($C748="C",LOOKUP(2,1/($J$4:$J747=$J748),$P$4:$P747)&lt;0),LOOKUP(2,1/($J$4:$J747=$J748),$Q$4:$Q747),IF(AND($C748="V",LOOKUP(2,1/($J$4:$J747=$J748),$P$4:$P747)&lt;0),((-1*(F748*G748))+LOOKUP(2,1/($J$4:$J747=$J748),$P$4:$P747)*LOOKUP(2,1/($J$4:$J747=$J748),$Q$4:$Q747))/$P748,IF(AND($C748="V",LOOKUP(2,1/($J$4:$J747=$J748),$P$4:$P747)&gt;0),LOOKUP(2,1/($J$4:$J747=$J748),$Q$4:$Q747),""))))))),"")</f>
        <v/>
      </c>
      <c r="R748" s="49" t="str">
        <f t="shared" si="319"/>
        <v/>
      </c>
      <c r="S748" s="49" t="str">
        <f t="shared" si="305"/>
        <v/>
      </c>
      <c r="T748" s="49" t="str">
        <f t="shared" si="317"/>
        <v/>
      </c>
      <c r="U748" s="49" t="str">
        <f>IFERROR(IF(C748="P",S748,IF(K748=1,0,IF(OR(LOOKUP(2,1/($E$4:$E747=$E748),$P$4:$P747)=0,AND($C748="C",$N748="LONG"),AND(C748="V",N748="SHORT")),0,S748+(M748*Q748)))),"")</f>
        <v/>
      </c>
      <c r="V748" s="49" t="str">
        <f t="shared" si="318"/>
        <v/>
      </c>
      <c r="W748" s="50" t="str">
        <f t="shared" si="312"/>
        <v/>
      </c>
      <c r="Y748" s="51" t="str">
        <f t="shared" si="299"/>
        <v/>
      </c>
      <c r="Z748" s="50" t="str">
        <f t="shared" si="306"/>
        <v/>
      </c>
      <c r="AA748" s="50" t="str">
        <f t="shared" si="297"/>
        <v/>
      </c>
      <c r="AB748" s="50" t="str">
        <f t="shared" si="300"/>
        <v/>
      </c>
      <c r="AC748" s="58" t="str">
        <f t="shared" si="301"/>
        <v/>
      </c>
      <c r="AD748" s="53" t="str">
        <f t="shared" si="298"/>
        <v/>
      </c>
      <c r="AE748" s="53" t="str">
        <f t="shared" si="302"/>
        <v/>
      </c>
      <c r="AF748" s="59" t="str">
        <f t="shared" si="303"/>
        <v/>
      </c>
      <c r="AG748" s="40" t="str">
        <f>C748&amp;COUNTIFS($C$3:C748,"V")</f>
        <v>0</v>
      </c>
      <c r="AH748" s="266" t="str">
        <f t="shared" si="295"/>
        <v/>
      </c>
      <c r="AI748" s="56" t="str">
        <f t="shared" si="307"/>
        <v/>
      </c>
      <c r="AJ748" s="265" t="str">
        <f t="shared" si="308"/>
        <v/>
      </c>
      <c r="AK748" s="267" t="str">
        <f t="shared" si="309"/>
        <v/>
      </c>
      <c r="AL748" s="267" t="str">
        <f t="shared" si="310"/>
        <v/>
      </c>
      <c r="AM748" s="40" t="str">
        <f t="shared" si="311"/>
        <v/>
      </c>
      <c r="AN748" s="267">
        <f t="shared" si="304"/>
        <v>0</v>
      </c>
      <c r="CE748" s="279"/>
    </row>
    <row r="749" spans="1:83" s="40" customFormat="1" ht="12.75">
      <c r="A749" s="227"/>
      <c r="B749" s="88"/>
      <c r="C749" s="89"/>
      <c r="D749" s="90"/>
      <c r="E749" s="89"/>
      <c r="F749" s="91"/>
      <c r="G749" s="304"/>
      <c r="H749" s="41"/>
      <c r="I749" s="42" t="str">
        <f t="shared" si="313"/>
        <v/>
      </c>
      <c r="J749" s="43" t="str">
        <f t="shared" si="296"/>
        <v/>
      </c>
      <c r="K749" s="44" t="str">
        <f>IF(J749="","",IF(COUNTIF($J$4:J749,J749)=0,"",(COUNTIF($J$4:J749,J749))))</f>
        <v/>
      </c>
      <c r="L749" s="44" t="str">
        <f>IF(K749="","",J749&amp;" _ "&amp;COUNTIF($J$4:J749,J749)&amp;"_"&amp;N749)</f>
        <v/>
      </c>
      <c r="M749" s="45" t="str">
        <f t="shared" si="314"/>
        <v/>
      </c>
      <c r="N749" s="44" t="str">
        <f t="shared" si="315"/>
        <v/>
      </c>
      <c r="O749" s="57" t="str">
        <f t="shared" si="316"/>
        <v/>
      </c>
      <c r="P749" s="48" t="str" cm="1">
        <f t="array" ref="P749">IFERROR(IF(C749="P",G749,IF($K749=1,$M749,$M749+LOOKUP(2,1/($J$4:$J748=J749),$P$4:$P748))),"")</f>
        <v/>
      </c>
      <c r="Q749" s="57" t="str" cm="1">
        <f t="array" ref="Q749">IFERROR(IF(OR(C749="P",C749="A",C749="R"),F749,IF($K749=1,F749,IF(LOOKUP(2,1/($J$4:$J748=$J749),$P$4:$P748)=0,$F749,IF(AND($C749="C",LOOKUP(2,1/($J$4:$J748=$J749),$P$4:$P748)&gt;0),(F749*G749+LOOKUP(2,1/($J$4:$J748=$J749),$P$4:$P748)*LOOKUP(2,1/($J$4:$J748=$J749),$Q$4:$Q748))/$P749,IF(AND($C749="C",LOOKUP(2,1/($J$4:$J748=$J749),$P$4:$P748)&lt;0),LOOKUP(2,1/($J$4:$J748=$J749),$Q$4:$Q748),IF(AND($C749="V",LOOKUP(2,1/($J$4:$J748=$J749),$P$4:$P748)&lt;0),((-1*(F749*G749))+LOOKUP(2,1/($J$4:$J748=$J749),$P$4:$P748)*LOOKUP(2,1/($J$4:$J748=$J749),$Q$4:$Q748))/$P749,IF(AND($C749="V",LOOKUP(2,1/($J$4:$J748=$J749),$P$4:$P748)&gt;0),LOOKUP(2,1/($J$4:$J748=$J749),$Q$4:$Q748),""))))))),"")</f>
        <v/>
      </c>
      <c r="R749" s="49" t="str">
        <f t="shared" si="319"/>
        <v/>
      </c>
      <c r="S749" s="49" t="str">
        <f t="shared" si="305"/>
        <v/>
      </c>
      <c r="T749" s="49" t="str">
        <f t="shared" si="317"/>
        <v/>
      </c>
      <c r="U749" s="49" t="str">
        <f>IFERROR(IF(C749="P",S749,IF(K749=1,0,IF(OR(LOOKUP(2,1/($E$4:$E748=$E749),$P$4:$P748)=0,AND($C749="C",$N749="LONG"),AND(C749="V",N749="SHORT")),0,S749+(M749*Q749)))),"")</f>
        <v/>
      </c>
      <c r="V749" s="49" t="str">
        <f t="shared" si="318"/>
        <v/>
      </c>
      <c r="W749" s="50" t="str">
        <f t="shared" si="312"/>
        <v/>
      </c>
      <c r="Y749" s="51" t="str">
        <f t="shared" si="299"/>
        <v/>
      </c>
      <c r="Z749" s="50" t="str">
        <f t="shared" si="306"/>
        <v/>
      </c>
      <c r="AA749" s="50" t="str">
        <f t="shared" si="297"/>
        <v/>
      </c>
      <c r="AB749" s="50" t="str">
        <f t="shared" si="300"/>
        <v/>
      </c>
      <c r="AC749" s="58" t="str">
        <f t="shared" si="301"/>
        <v/>
      </c>
      <c r="AD749" s="53" t="str">
        <f t="shared" si="298"/>
        <v/>
      </c>
      <c r="AE749" s="53" t="str">
        <f t="shared" si="302"/>
        <v/>
      </c>
      <c r="AF749" s="59" t="str">
        <f t="shared" si="303"/>
        <v/>
      </c>
      <c r="AG749" s="40" t="str">
        <f>C749&amp;COUNTIFS($C$3:C749,"V")</f>
        <v>0</v>
      </c>
      <c r="AH749" s="266" t="str">
        <f t="shared" ref="AH749:AH812" si="320">IF(B749="","",B749)</f>
        <v/>
      </c>
      <c r="AI749" s="56" t="str">
        <f t="shared" si="307"/>
        <v/>
      </c>
      <c r="AJ749" s="265" t="str">
        <f t="shared" si="308"/>
        <v/>
      </c>
      <c r="AK749" s="267" t="str">
        <f t="shared" si="309"/>
        <v/>
      </c>
      <c r="AL749" s="267" t="str">
        <f t="shared" si="310"/>
        <v/>
      </c>
      <c r="AM749" s="40" t="str">
        <f t="shared" si="311"/>
        <v/>
      </c>
      <c r="AN749" s="267">
        <f t="shared" si="304"/>
        <v>0</v>
      </c>
      <c r="CE749" s="279"/>
    </row>
    <row r="750" spans="1:83" s="40" customFormat="1" ht="12.75">
      <c r="A750" s="227"/>
      <c r="B750" s="88"/>
      <c r="C750" s="89"/>
      <c r="D750" s="90"/>
      <c r="E750" s="89"/>
      <c r="F750" s="91"/>
      <c r="G750" s="304"/>
      <c r="H750" s="41"/>
      <c r="I750" s="42" t="str">
        <f t="shared" si="313"/>
        <v/>
      </c>
      <c r="J750" s="43" t="str">
        <f t="shared" si="296"/>
        <v/>
      </c>
      <c r="K750" s="44" t="str">
        <f>IF(J750="","",IF(COUNTIF($J$4:J750,J750)=0,"",(COUNTIF($J$4:J750,J750))))</f>
        <v/>
      </c>
      <c r="L750" s="44" t="str">
        <f>IF(K750="","",J750&amp;" _ "&amp;COUNTIF($J$4:J750,J750)&amp;"_"&amp;N750)</f>
        <v/>
      </c>
      <c r="M750" s="45" t="str">
        <f t="shared" si="314"/>
        <v/>
      </c>
      <c r="N750" s="44" t="str">
        <f t="shared" si="315"/>
        <v/>
      </c>
      <c r="O750" s="57" t="str">
        <f t="shared" si="316"/>
        <v/>
      </c>
      <c r="P750" s="48" t="str" cm="1">
        <f t="array" ref="P750">IFERROR(IF(C750="P",G750,IF($K750=1,$M750,$M750+LOOKUP(2,1/($J$4:$J749=J750),$P$4:$P749))),"")</f>
        <v/>
      </c>
      <c r="Q750" s="57" t="str" cm="1">
        <f t="array" ref="Q750">IFERROR(IF(OR(C750="P",C750="A",C750="R"),F750,IF($K750=1,F750,IF(LOOKUP(2,1/($J$4:$J749=$J750),$P$4:$P749)=0,$F750,IF(AND($C750="C",LOOKUP(2,1/($J$4:$J749=$J750),$P$4:$P749)&gt;0),(F750*G750+LOOKUP(2,1/($J$4:$J749=$J750),$P$4:$P749)*LOOKUP(2,1/($J$4:$J749=$J750),$Q$4:$Q749))/$P750,IF(AND($C750="C",LOOKUP(2,1/($J$4:$J749=$J750),$P$4:$P749)&lt;0),LOOKUP(2,1/($J$4:$J749=$J750),$Q$4:$Q749),IF(AND($C750="V",LOOKUP(2,1/($J$4:$J749=$J750),$P$4:$P749)&lt;0),((-1*(F750*G750))+LOOKUP(2,1/($J$4:$J749=$J750),$P$4:$P749)*LOOKUP(2,1/($J$4:$J749=$J750),$Q$4:$Q749))/$P750,IF(AND($C750="V",LOOKUP(2,1/($J$4:$J749=$J750),$P$4:$P749)&gt;0),LOOKUP(2,1/($J$4:$J749=$J750),$Q$4:$Q749),""))))))),"")</f>
        <v/>
      </c>
      <c r="R750" s="49" t="str">
        <f t="shared" si="319"/>
        <v/>
      </c>
      <c r="S750" s="49" t="str">
        <f t="shared" si="305"/>
        <v/>
      </c>
      <c r="T750" s="49" t="str">
        <f t="shared" si="317"/>
        <v/>
      </c>
      <c r="U750" s="49" t="str">
        <f>IFERROR(IF(C750="P",S750,IF(K750=1,0,IF(OR(LOOKUP(2,1/($E$4:$E749=$E750),$P$4:$P749)=0,AND($C750="C",$N750="LONG"),AND(C750="V",N750="SHORT")),0,S750+(M750*Q750)))),"")</f>
        <v/>
      </c>
      <c r="V750" s="49" t="str">
        <f t="shared" si="318"/>
        <v/>
      </c>
      <c r="W750" s="50" t="str">
        <f t="shared" si="312"/>
        <v/>
      </c>
      <c r="Y750" s="51" t="str">
        <f t="shared" si="299"/>
        <v/>
      </c>
      <c r="Z750" s="50" t="str">
        <f t="shared" si="306"/>
        <v/>
      </c>
      <c r="AA750" s="50" t="str">
        <f t="shared" si="297"/>
        <v/>
      </c>
      <c r="AB750" s="50" t="str">
        <f t="shared" si="300"/>
        <v/>
      </c>
      <c r="AC750" s="58" t="str">
        <f t="shared" si="301"/>
        <v/>
      </c>
      <c r="AD750" s="53" t="str">
        <f t="shared" si="298"/>
        <v/>
      </c>
      <c r="AE750" s="53" t="str">
        <f t="shared" si="302"/>
        <v/>
      </c>
      <c r="AF750" s="59" t="str">
        <f t="shared" si="303"/>
        <v/>
      </c>
      <c r="AG750" s="40" t="str">
        <f>C750&amp;COUNTIFS($C$3:C750,"V")</f>
        <v>0</v>
      </c>
      <c r="AH750" s="266" t="str">
        <f t="shared" si="320"/>
        <v/>
      </c>
      <c r="AI750" s="56" t="str">
        <f t="shared" si="307"/>
        <v/>
      </c>
      <c r="AJ750" s="265" t="str">
        <f t="shared" si="308"/>
        <v/>
      </c>
      <c r="AK750" s="267" t="str">
        <f t="shared" si="309"/>
        <v/>
      </c>
      <c r="AL750" s="267" t="str">
        <f t="shared" si="310"/>
        <v/>
      </c>
      <c r="AM750" s="40" t="str">
        <f t="shared" si="311"/>
        <v/>
      </c>
      <c r="AN750" s="267">
        <f t="shared" si="304"/>
        <v>0</v>
      </c>
      <c r="CE750" s="279"/>
    </row>
    <row r="751" spans="1:83" s="40" customFormat="1" ht="12.75">
      <c r="A751" s="227"/>
      <c r="B751" s="88"/>
      <c r="C751" s="89"/>
      <c r="D751" s="90"/>
      <c r="E751" s="89"/>
      <c r="F751" s="91"/>
      <c r="G751" s="304"/>
      <c r="H751" s="41"/>
      <c r="I751" s="42" t="str">
        <f t="shared" si="313"/>
        <v/>
      </c>
      <c r="J751" s="43" t="str">
        <f t="shared" si="296"/>
        <v/>
      </c>
      <c r="K751" s="44" t="str">
        <f>IF(J751="","",IF(COUNTIF($J$4:J751,J751)=0,"",(COUNTIF($J$4:J751,J751))))</f>
        <v/>
      </c>
      <c r="L751" s="44" t="str">
        <f>IF(K751="","",J751&amp;" _ "&amp;COUNTIF($J$4:J751,J751)&amp;"_"&amp;N751)</f>
        <v/>
      </c>
      <c r="M751" s="45" t="str">
        <f t="shared" si="314"/>
        <v/>
      </c>
      <c r="N751" s="44" t="str">
        <f t="shared" si="315"/>
        <v/>
      </c>
      <c r="O751" s="57" t="str">
        <f t="shared" si="316"/>
        <v/>
      </c>
      <c r="P751" s="48" t="str" cm="1">
        <f t="array" ref="P751">IFERROR(IF(C751="P",G751,IF($K751=1,$M751,$M751+LOOKUP(2,1/($J$4:$J750=J751),$P$4:$P750))),"")</f>
        <v/>
      </c>
      <c r="Q751" s="57" t="str" cm="1">
        <f t="array" ref="Q751">IFERROR(IF(OR(C751="P",C751="A",C751="R"),F751,IF($K751=1,F751,IF(LOOKUP(2,1/($J$4:$J750=$J751),$P$4:$P750)=0,$F751,IF(AND($C751="C",LOOKUP(2,1/($J$4:$J750=$J751),$P$4:$P750)&gt;0),(F751*G751+LOOKUP(2,1/($J$4:$J750=$J751),$P$4:$P750)*LOOKUP(2,1/($J$4:$J750=$J751),$Q$4:$Q750))/$P751,IF(AND($C751="C",LOOKUP(2,1/($J$4:$J750=$J751),$P$4:$P750)&lt;0),LOOKUP(2,1/($J$4:$J750=$J751),$Q$4:$Q750),IF(AND($C751="V",LOOKUP(2,1/($J$4:$J750=$J751),$P$4:$P750)&lt;0),((-1*(F751*G751))+LOOKUP(2,1/($J$4:$J750=$J751),$P$4:$P750)*LOOKUP(2,1/($J$4:$J750=$J751),$Q$4:$Q750))/$P751,IF(AND($C751="V",LOOKUP(2,1/($J$4:$J750=$J751),$P$4:$P750)&gt;0),LOOKUP(2,1/($J$4:$J750=$J751),$Q$4:$Q750),""))))))),"")</f>
        <v/>
      </c>
      <c r="R751" s="49" t="str">
        <f t="shared" si="319"/>
        <v/>
      </c>
      <c r="S751" s="49" t="str">
        <f t="shared" si="305"/>
        <v/>
      </c>
      <c r="T751" s="49" t="str">
        <f t="shared" si="317"/>
        <v/>
      </c>
      <c r="U751" s="49" t="str">
        <f>IFERROR(IF(C751="P",S751,IF(K751=1,0,IF(OR(LOOKUP(2,1/($E$4:$E750=$E751),$P$4:$P750)=0,AND($C751="C",$N751="LONG"),AND(C751="V",N751="SHORT")),0,S751+(M751*Q751)))),"")</f>
        <v/>
      </c>
      <c r="V751" s="49" t="str">
        <f t="shared" si="318"/>
        <v/>
      </c>
      <c r="W751" s="50" t="str">
        <f t="shared" si="312"/>
        <v/>
      </c>
      <c r="Y751" s="51" t="str">
        <f t="shared" si="299"/>
        <v/>
      </c>
      <c r="Z751" s="50" t="str">
        <f t="shared" si="306"/>
        <v/>
      </c>
      <c r="AA751" s="50" t="str">
        <f t="shared" si="297"/>
        <v/>
      </c>
      <c r="AB751" s="50" t="str">
        <f t="shared" si="300"/>
        <v/>
      </c>
      <c r="AC751" s="58" t="str">
        <f t="shared" si="301"/>
        <v/>
      </c>
      <c r="AD751" s="53" t="str">
        <f t="shared" si="298"/>
        <v/>
      </c>
      <c r="AE751" s="53" t="str">
        <f t="shared" si="302"/>
        <v/>
      </c>
      <c r="AF751" s="59" t="str">
        <f t="shared" si="303"/>
        <v/>
      </c>
      <c r="AG751" s="40" t="str">
        <f>C751&amp;COUNTIFS($C$3:C751,"V")</f>
        <v>0</v>
      </c>
      <c r="AH751" s="266" t="str">
        <f t="shared" si="320"/>
        <v/>
      </c>
      <c r="AI751" s="56" t="str">
        <f t="shared" si="307"/>
        <v/>
      </c>
      <c r="AJ751" s="265" t="str">
        <f t="shared" si="308"/>
        <v/>
      </c>
      <c r="AK751" s="267" t="str">
        <f t="shared" si="309"/>
        <v/>
      </c>
      <c r="AL751" s="267" t="str">
        <f t="shared" si="310"/>
        <v/>
      </c>
      <c r="AM751" s="40" t="str">
        <f t="shared" si="311"/>
        <v/>
      </c>
      <c r="AN751" s="267">
        <f t="shared" si="304"/>
        <v>0</v>
      </c>
      <c r="CE751" s="279"/>
    </row>
    <row r="752" spans="1:83" s="40" customFormat="1" ht="12.75">
      <c r="A752" s="227"/>
      <c r="B752" s="88"/>
      <c r="C752" s="89"/>
      <c r="D752" s="90"/>
      <c r="E752" s="89"/>
      <c r="F752" s="91"/>
      <c r="G752" s="304"/>
      <c r="H752" s="41"/>
      <c r="I752" s="42" t="str">
        <f t="shared" si="313"/>
        <v/>
      </c>
      <c r="J752" s="43" t="str">
        <f t="shared" si="296"/>
        <v/>
      </c>
      <c r="K752" s="44" t="str">
        <f>IF(J752="","",IF(COUNTIF($J$4:J752,J752)=0,"",(COUNTIF($J$4:J752,J752))))</f>
        <v/>
      </c>
      <c r="L752" s="44" t="str">
        <f>IF(K752="","",J752&amp;" _ "&amp;COUNTIF($J$4:J752,J752)&amp;"_"&amp;N752)</f>
        <v/>
      </c>
      <c r="M752" s="45" t="str">
        <f t="shared" si="314"/>
        <v/>
      </c>
      <c r="N752" s="44" t="str">
        <f t="shared" si="315"/>
        <v/>
      </c>
      <c r="O752" s="57" t="str">
        <f t="shared" si="316"/>
        <v/>
      </c>
      <c r="P752" s="48" t="str" cm="1">
        <f t="array" ref="P752">IFERROR(IF(C752="P",G752,IF($K752=1,$M752,$M752+LOOKUP(2,1/($J$4:$J751=J752),$P$4:$P751))),"")</f>
        <v/>
      </c>
      <c r="Q752" s="57" t="str" cm="1">
        <f t="array" ref="Q752">IFERROR(IF(OR(C752="P",C752="A",C752="R"),F752,IF($K752=1,F752,IF(LOOKUP(2,1/($J$4:$J751=$J752),$P$4:$P751)=0,$F752,IF(AND($C752="C",LOOKUP(2,1/($J$4:$J751=$J752),$P$4:$P751)&gt;0),(F752*G752+LOOKUP(2,1/($J$4:$J751=$J752),$P$4:$P751)*LOOKUP(2,1/($J$4:$J751=$J752),$Q$4:$Q751))/$P752,IF(AND($C752="C",LOOKUP(2,1/($J$4:$J751=$J752),$P$4:$P751)&lt;0),LOOKUP(2,1/($J$4:$J751=$J752),$Q$4:$Q751),IF(AND($C752="V",LOOKUP(2,1/($J$4:$J751=$J752),$P$4:$P751)&lt;0),((-1*(F752*G752))+LOOKUP(2,1/($J$4:$J751=$J752),$P$4:$P751)*LOOKUP(2,1/($J$4:$J751=$J752),$Q$4:$Q751))/$P752,IF(AND($C752="V",LOOKUP(2,1/($J$4:$J751=$J752),$P$4:$P751)&gt;0),LOOKUP(2,1/($J$4:$J751=$J752),$Q$4:$Q751),""))))))),"")</f>
        <v/>
      </c>
      <c r="R752" s="49" t="str">
        <f t="shared" si="319"/>
        <v/>
      </c>
      <c r="S752" s="49" t="str">
        <f t="shared" si="305"/>
        <v/>
      </c>
      <c r="T752" s="49" t="str">
        <f t="shared" si="317"/>
        <v/>
      </c>
      <c r="U752" s="49" t="str">
        <f>IFERROR(IF(C752="P",S752,IF(K752=1,0,IF(OR(LOOKUP(2,1/($E$4:$E751=$E752),$P$4:$P751)=0,AND($C752="C",$N752="LONG"),AND(C752="V",N752="SHORT")),0,S752+(M752*Q752)))),"")</f>
        <v/>
      </c>
      <c r="V752" s="49" t="str">
        <f t="shared" si="318"/>
        <v/>
      </c>
      <c r="W752" s="50" t="str">
        <f t="shared" si="312"/>
        <v/>
      </c>
      <c r="Y752" s="51" t="str">
        <f t="shared" si="299"/>
        <v/>
      </c>
      <c r="Z752" s="50" t="str">
        <f t="shared" si="306"/>
        <v/>
      </c>
      <c r="AA752" s="50" t="str">
        <f t="shared" si="297"/>
        <v/>
      </c>
      <c r="AB752" s="50" t="str">
        <f t="shared" si="300"/>
        <v/>
      </c>
      <c r="AC752" s="58" t="str">
        <f t="shared" si="301"/>
        <v/>
      </c>
      <c r="AD752" s="53" t="str">
        <f t="shared" si="298"/>
        <v/>
      </c>
      <c r="AE752" s="53" t="str">
        <f t="shared" si="302"/>
        <v/>
      </c>
      <c r="AF752" s="59" t="str">
        <f t="shared" si="303"/>
        <v/>
      </c>
      <c r="AG752" s="40" t="str">
        <f>C752&amp;COUNTIFS($C$3:C752,"V")</f>
        <v>0</v>
      </c>
      <c r="AH752" s="266" t="str">
        <f t="shared" si="320"/>
        <v/>
      </c>
      <c r="AI752" s="56" t="str">
        <f t="shared" si="307"/>
        <v/>
      </c>
      <c r="AJ752" s="265" t="str">
        <f t="shared" si="308"/>
        <v/>
      </c>
      <c r="AK752" s="267" t="str">
        <f t="shared" si="309"/>
        <v/>
      </c>
      <c r="AL752" s="267" t="str">
        <f t="shared" si="310"/>
        <v/>
      </c>
      <c r="AM752" s="40" t="str">
        <f t="shared" si="311"/>
        <v/>
      </c>
      <c r="AN752" s="267">
        <f t="shared" si="304"/>
        <v>0</v>
      </c>
      <c r="CE752" s="279"/>
    </row>
    <row r="753" spans="1:83" s="40" customFormat="1" ht="12.75">
      <c r="A753" s="227"/>
      <c r="B753" s="88"/>
      <c r="C753" s="89"/>
      <c r="D753" s="90"/>
      <c r="E753" s="89"/>
      <c r="F753" s="91"/>
      <c r="G753" s="304"/>
      <c r="H753" s="41"/>
      <c r="I753" s="42" t="str">
        <f t="shared" si="313"/>
        <v/>
      </c>
      <c r="J753" s="43" t="str">
        <f t="shared" si="296"/>
        <v/>
      </c>
      <c r="K753" s="44" t="str">
        <f>IF(J753="","",IF(COUNTIF($J$4:J753,J753)=0,"",(COUNTIF($J$4:J753,J753))))</f>
        <v/>
      </c>
      <c r="L753" s="44" t="str">
        <f>IF(K753="","",J753&amp;" _ "&amp;COUNTIF($J$4:J753,J753)&amp;"_"&amp;N753)</f>
        <v/>
      </c>
      <c r="M753" s="45" t="str">
        <f t="shared" si="314"/>
        <v/>
      </c>
      <c r="N753" s="44" t="str">
        <f t="shared" si="315"/>
        <v/>
      </c>
      <c r="O753" s="57" t="str">
        <f t="shared" si="316"/>
        <v/>
      </c>
      <c r="P753" s="48" t="str" cm="1">
        <f t="array" ref="P753">IFERROR(IF(C753="P",G753,IF($K753=1,$M753,$M753+LOOKUP(2,1/($J$4:$J752=J753),$P$4:$P752))),"")</f>
        <v/>
      </c>
      <c r="Q753" s="57" t="str" cm="1">
        <f t="array" ref="Q753">IFERROR(IF(OR(C753="P",C753="A",C753="R"),F753,IF($K753=1,F753,IF(LOOKUP(2,1/($J$4:$J752=$J753),$P$4:$P752)=0,$F753,IF(AND($C753="C",LOOKUP(2,1/($J$4:$J752=$J753),$P$4:$P752)&gt;0),(F753*G753+LOOKUP(2,1/($J$4:$J752=$J753),$P$4:$P752)*LOOKUP(2,1/($J$4:$J752=$J753),$Q$4:$Q752))/$P753,IF(AND($C753="C",LOOKUP(2,1/($J$4:$J752=$J753),$P$4:$P752)&lt;0),LOOKUP(2,1/($J$4:$J752=$J753),$Q$4:$Q752),IF(AND($C753="V",LOOKUP(2,1/($J$4:$J752=$J753),$P$4:$P752)&lt;0),((-1*(F753*G753))+LOOKUP(2,1/($J$4:$J752=$J753),$P$4:$P752)*LOOKUP(2,1/($J$4:$J752=$J753),$Q$4:$Q752))/$P753,IF(AND($C753="V",LOOKUP(2,1/($J$4:$J752=$J753),$P$4:$P752)&gt;0),LOOKUP(2,1/($J$4:$J752=$J753),$Q$4:$Q752),""))))))),"")</f>
        <v/>
      </c>
      <c r="R753" s="49" t="str">
        <f t="shared" si="319"/>
        <v/>
      </c>
      <c r="S753" s="49" t="str">
        <f t="shared" si="305"/>
        <v/>
      </c>
      <c r="T753" s="49" t="str">
        <f t="shared" si="317"/>
        <v/>
      </c>
      <c r="U753" s="49" t="str">
        <f>IFERROR(IF(C753="P",S753,IF(K753=1,0,IF(OR(LOOKUP(2,1/($E$4:$E752=$E753),$P$4:$P752)=0,AND($C753="C",$N753="LONG"),AND(C753="V",N753="SHORT")),0,S753+(M753*Q753)))),"")</f>
        <v/>
      </c>
      <c r="V753" s="49" t="str">
        <f t="shared" si="318"/>
        <v/>
      </c>
      <c r="W753" s="50" t="str">
        <f t="shared" si="312"/>
        <v/>
      </c>
      <c r="Y753" s="51" t="str">
        <f t="shared" si="299"/>
        <v/>
      </c>
      <c r="Z753" s="50" t="str">
        <f t="shared" si="306"/>
        <v/>
      </c>
      <c r="AA753" s="50" t="str">
        <f t="shared" si="297"/>
        <v/>
      </c>
      <c r="AB753" s="50" t="str">
        <f t="shared" si="300"/>
        <v/>
      </c>
      <c r="AC753" s="58" t="str">
        <f t="shared" si="301"/>
        <v/>
      </c>
      <c r="AD753" s="53" t="str">
        <f t="shared" si="298"/>
        <v/>
      </c>
      <c r="AE753" s="53" t="str">
        <f t="shared" si="302"/>
        <v/>
      </c>
      <c r="AF753" s="59" t="str">
        <f t="shared" si="303"/>
        <v/>
      </c>
      <c r="AG753" s="40" t="str">
        <f>C753&amp;COUNTIFS($C$3:C753,"V")</f>
        <v>0</v>
      </c>
      <c r="AH753" s="266" t="str">
        <f t="shared" si="320"/>
        <v/>
      </c>
      <c r="AI753" s="56" t="str">
        <f t="shared" si="307"/>
        <v/>
      </c>
      <c r="AJ753" s="265" t="str">
        <f t="shared" si="308"/>
        <v/>
      </c>
      <c r="AK753" s="267" t="str">
        <f t="shared" si="309"/>
        <v/>
      </c>
      <c r="AL753" s="267" t="str">
        <f t="shared" si="310"/>
        <v/>
      </c>
      <c r="AM753" s="40" t="str">
        <f t="shared" si="311"/>
        <v/>
      </c>
      <c r="AN753" s="267">
        <f t="shared" si="304"/>
        <v>0</v>
      </c>
      <c r="CE753" s="279"/>
    </row>
    <row r="754" spans="1:83" s="40" customFormat="1" ht="12.75">
      <c r="A754" s="227"/>
      <c r="B754" s="88"/>
      <c r="C754" s="89"/>
      <c r="D754" s="90"/>
      <c r="E754" s="89"/>
      <c r="F754" s="91"/>
      <c r="G754" s="304"/>
      <c r="H754" s="41"/>
      <c r="I754" s="42" t="str">
        <f t="shared" si="313"/>
        <v/>
      </c>
      <c r="J754" s="43" t="str">
        <f t="shared" si="296"/>
        <v/>
      </c>
      <c r="K754" s="44" t="str">
        <f>IF(J754="","",IF(COUNTIF($J$4:J754,J754)=0,"",(COUNTIF($J$4:J754,J754))))</f>
        <v/>
      </c>
      <c r="L754" s="44" t="str">
        <f>IF(K754="","",J754&amp;" _ "&amp;COUNTIF($J$4:J754,J754)&amp;"_"&amp;N754)</f>
        <v/>
      </c>
      <c r="M754" s="45" t="str">
        <f t="shared" si="314"/>
        <v/>
      </c>
      <c r="N754" s="44" t="str">
        <f t="shared" si="315"/>
        <v/>
      </c>
      <c r="O754" s="57" t="str">
        <f t="shared" si="316"/>
        <v/>
      </c>
      <c r="P754" s="48" t="str" cm="1">
        <f t="array" ref="P754">IFERROR(IF(C754="P",G754,IF($K754=1,$M754,$M754+LOOKUP(2,1/($J$4:$J753=J754),$P$4:$P753))),"")</f>
        <v/>
      </c>
      <c r="Q754" s="57" t="str" cm="1">
        <f t="array" ref="Q754">IFERROR(IF(OR(C754="P",C754="A",C754="R"),F754,IF($K754=1,F754,IF(LOOKUP(2,1/($J$4:$J753=$J754),$P$4:$P753)=0,$F754,IF(AND($C754="C",LOOKUP(2,1/($J$4:$J753=$J754),$P$4:$P753)&gt;0),(F754*G754+LOOKUP(2,1/($J$4:$J753=$J754),$P$4:$P753)*LOOKUP(2,1/($J$4:$J753=$J754),$Q$4:$Q753))/$P754,IF(AND($C754="C",LOOKUP(2,1/($J$4:$J753=$J754),$P$4:$P753)&lt;0),LOOKUP(2,1/($J$4:$J753=$J754),$Q$4:$Q753),IF(AND($C754="V",LOOKUP(2,1/($J$4:$J753=$J754),$P$4:$P753)&lt;0),((-1*(F754*G754))+LOOKUP(2,1/($J$4:$J753=$J754),$P$4:$P753)*LOOKUP(2,1/($J$4:$J753=$J754),$Q$4:$Q753))/$P754,IF(AND($C754="V",LOOKUP(2,1/($J$4:$J753=$J754),$P$4:$P753)&gt;0),LOOKUP(2,1/($J$4:$J753=$J754),$Q$4:$Q753),""))))))),"")</f>
        <v/>
      </c>
      <c r="R754" s="49" t="str">
        <f t="shared" si="319"/>
        <v/>
      </c>
      <c r="S754" s="49" t="str">
        <f t="shared" si="305"/>
        <v/>
      </c>
      <c r="T754" s="49" t="str">
        <f t="shared" si="317"/>
        <v/>
      </c>
      <c r="U754" s="49" t="str">
        <f>IFERROR(IF(C754="P",S754,IF(K754=1,0,IF(OR(LOOKUP(2,1/($E$4:$E753=$E754),$P$4:$P753)=0,AND($C754="C",$N754="LONG"),AND(C754="V",N754="SHORT")),0,S754+(M754*Q754)))),"")</f>
        <v/>
      </c>
      <c r="V754" s="49" t="str">
        <f t="shared" si="318"/>
        <v/>
      </c>
      <c r="W754" s="50" t="str">
        <f t="shared" si="312"/>
        <v/>
      </c>
      <c r="Y754" s="51" t="str">
        <f t="shared" si="299"/>
        <v/>
      </c>
      <c r="Z754" s="50" t="str">
        <f t="shared" si="306"/>
        <v/>
      </c>
      <c r="AA754" s="50" t="str">
        <f t="shared" si="297"/>
        <v/>
      </c>
      <c r="AB754" s="50" t="str">
        <f t="shared" si="300"/>
        <v/>
      </c>
      <c r="AC754" s="58" t="str">
        <f t="shared" si="301"/>
        <v/>
      </c>
      <c r="AD754" s="53" t="str">
        <f t="shared" si="298"/>
        <v/>
      </c>
      <c r="AE754" s="53" t="str">
        <f t="shared" si="302"/>
        <v/>
      </c>
      <c r="AF754" s="59" t="str">
        <f t="shared" si="303"/>
        <v/>
      </c>
      <c r="AG754" s="40" t="str">
        <f>C754&amp;COUNTIFS($C$3:C754,"V")</f>
        <v>0</v>
      </c>
      <c r="AH754" s="266" t="str">
        <f t="shared" si="320"/>
        <v/>
      </c>
      <c r="AI754" s="56" t="str">
        <f t="shared" si="307"/>
        <v/>
      </c>
      <c r="AJ754" s="265" t="str">
        <f t="shared" si="308"/>
        <v/>
      </c>
      <c r="AK754" s="267" t="str">
        <f t="shared" si="309"/>
        <v/>
      </c>
      <c r="AL754" s="267" t="str">
        <f t="shared" si="310"/>
        <v/>
      </c>
      <c r="AM754" s="40" t="str">
        <f t="shared" si="311"/>
        <v/>
      </c>
      <c r="AN754" s="267">
        <f t="shared" si="304"/>
        <v>0</v>
      </c>
      <c r="CE754" s="279"/>
    </row>
    <row r="755" spans="1:83" s="40" customFormat="1" ht="12.75">
      <c r="A755" s="227"/>
      <c r="B755" s="88"/>
      <c r="C755" s="89"/>
      <c r="D755" s="90"/>
      <c r="E755" s="89"/>
      <c r="F755" s="91"/>
      <c r="G755" s="304"/>
      <c r="H755" s="41"/>
      <c r="I755" s="42" t="str">
        <f t="shared" si="313"/>
        <v/>
      </c>
      <c r="J755" s="43" t="str">
        <f t="shared" si="296"/>
        <v/>
      </c>
      <c r="K755" s="44" t="str">
        <f>IF(J755="","",IF(COUNTIF($J$4:J755,J755)=0,"",(COUNTIF($J$4:J755,J755))))</f>
        <v/>
      </c>
      <c r="L755" s="44" t="str">
        <f>IF(K755="","",J755&amp;" _ "&amp;COUNTIF($J$4:J755,J755)&amp;"_"&amp;N755)</f>
        <v/>
      </c>
      <c r="M755" s="45" t="str">
        <f t="shared" si="314"/>
        <v/>
      </c>
      <c r="N755" s="44" t="str">
        <f t="shared" si="315"/>
        <v/>
      </c>
      <c r="O755" s="57" t="str">
        <f t="shared" si="316"/>
        <v/>
      </c>
      <c r="P755" s="48" t="str" cm="1">
        <f t="array" ref="P755">IFERROR(IF(C755="P",G755,IF($K755=1,$M755,$M755+LOOKUP(2,1/($J$4:$J754=J755),$P$4:$P754))),"")</f>
        <v/>
      </c>
      <c r="Q755" s="57" t="str" cm="1">
        <f t="array" ref="Q755">IFERROR(IF(OR(C755="P",C755="A",C755="R"),F755,IF($K755=1,F755,IF(LOOKUP(2,1/($J$4:$J754=$J755),$P$4:$P754)=0,$F755,IF(AND($C755="C",LOOKUP(2,1/($J$4:$J754=$J755),$P$4:$P754)&gt;0),(F755*G755+LOOKUP(2,1/($J$4:$J754=$J755),$P$4:$P754)*LOOKUP(2,1/($J$4:$J754=$J755),$Q$4:$Q754))/$P755,IF(AND($C755="C",LOOKUP(2,1/($J$4:$J754=$J755),$P$4:$P754)&lt;0),LOOKUP(2,1/($J$4:$J754=$J755),$Q$4:$Q754),IF(AND($C755="V",LOOKUP(2,1/($J$4:$J754=$J755),$P$4:$P754)&lt;0),((-1*(F755*G755))+LOOKUP(2,1/($J$4:$J754=$J755),$P$4:$P754)*LOOKUP(2,1/($J$4:$J754=$J755),$Q$4:$Q754))/$P755,IF(AND($C755="V",LOOKUP(2,1/($J$4:$J754=$J755),$P$4:$P754)&gt;0),LOOKUP(2,1/($J$4:$J754=$J755),$Q$4:$Q754),""))))))),"")</f>
        <v/>
      </c>
      <c r="R755" s="49" t="str">
        <f t="shared" si="319"/>
        <v/>
      </c>
      <c r="S755" s="49" t="str">
        <f t="shared" si="305"/>
        <v/>
      </c>
      <c r="T755" s="49" t="str">
        <f t="shared" si="317"/>
        <v/>
      </c>
      <c r="U755" s="49" t="str">
        <f>IFERROR(IF(C755="P",S755,IF(K755=1,0,IF(OR(LOOKUP(2,1/($E$4:$E754=$E755),$P$4:$P754)=0,AND($C755="C",$N755="LONG"),AND(C755="V",N755="SHORT")),0,S755+(M755*Q755)))),"")</f>
        <v/>
      </c>
      <c r="V755" s="49" t="str">
        <f t="shared" si="318"/>
        <v/>
      </c>
      <c r="W755" s="50" t="str">
        <f t="shared" si="312"/>
        <v/>
      </c>
      <c r="Y755" s="51" t="str">
        <f t="shared" si="299"/>
        <v/>
      </c>
      <c r="Z755" s="50" t="str">
        <f t="shared" si="306"/>
        <v/>
      </c>
      <c r="AA755" s="50" t="str">
        <f t="shared" si="297"/>
        <v/>
      </c>
      <c r="AB755" s="50" t="str">
        <f t="shared" si="300"/>
        <v/>
      </c>
      <c r="AC755" s="58" t="str">
        <f t="shared" si="301"/>
        <v/>
      </c>
      <c r="AD755" s="53" t="str">
        <f t="shared" si="298"/>
        <v/>
      </c>
      <c r="AE755" s="53" t="str">
        <f t="shared" si="302"/>
        <v/>
      </c>
      <c r="AF755" s="59" t="str">
        <f t="shared" si="303"/>
        <v/>
      </c>
      <c r="AG755" s="40" t="str">
        <f>C755&amp;COUNTIFS($C$3:C755,"V")</f>
        <v>0</v>
      </c>
      <c r="AH755" s="266" t="str">
        <f t="shared" si="320"/>
        <v/>
      </c>
      <c r="AI755" s="56" t="str">
        <f t="shared" si="307"/>
        <v/>
      </c>
      <c r="AJ755" s="265" t="str">
        <f t="shared" si="308"/>
        <v/>
      </c>
      <c r="AK755" s="267" t="str">
        <f t="shared" si="309"/>
        <v/>
      </c>
      <c r="AL755" s="267" t="str">
        <f t="shared" si="310"/>
        <v/>
      </c>
      <c r="AM755" s="40" t="str">
        <f t="shared" si="311"/>
        <v/>
      </c>
      <c r="AN755" s="267">
        <f t="shared" si="304"/>
        <v>0</v>
      </c>
      <c r="CE755" s="279"/>
    </row>
    <row r="756" spans="1:83" s="40" customFormat="1" ht="12.75">
      <c r="A756" s="227"/>
      <c r="B756" s="88"/>
      <c r="C756" s="89"/>
      <c r="D756" s="90"/>
      <c r="E756" s="89"/>
      <c r="F756" s="91"/>
      <c r="G756" s="304"/>
      <c r="H756" s="41"/>
      <c r="I756" s="42" t="str">
        <f t="shared" si="313"/>
        <v/>
      </c>
      <c r="J756" s="43" t="str">
        <f t="shared" si="296"/>
        <v/>
      </c>
      <c r="K756" s="44" t="str">
        <f>IF(J756="","",IF(COUNTIF($J$4:J756,J756)=0,"",(COUNTIF($J$4:J756,J756))))</f>
        <v/>
      </c>
      <c r="L756" s="44" t="str">
        <f>IF(K756="","",J756&amp;" _ "&amp;COUNTIF($J$4:J756,J756)&amp;"_"&amp;N756)</f>
        <v/>
      </c>
      <c r="M756" s="45" t="str">
        <f t="shared" si="314"/>
        <v/>
      </c>
      <c r="N756" s="44" t="str">
        <f t="shared" si="315"/>
        <v/>
      </c>
      <c r="O756" s="57" t="str">
        <f t="shared" si="316"/>
        <v/>
      </c>
      <c r="P756" s="48" t="str" cm="1">
        <f t="array" ref="P756">IFERROR(IF(C756="P",G756,IF($K756=1,$M756,$M756+LOOKUP(2,1/($J$4:$J755=J756),$P$4:$P755))),"")</f>
        <v/>
      </c>
      <c r="Q756" s="57" t="str" cm="1">
        <f t="array" ref="Q756">IFERROR(IF(OR(C756="P",C756="A",C756="R"),F756,IF($K756=1,F756,IF(LOOKUP(2,1/($J$4:$J755=$J756),$P$4:$P755)=0,$F756,IF(AND($C756="C",LOOKUP(2,1/($J$4:$J755=$J756),$P$4:$P755)&gt;0),(F756*G756+LOOKUP(2,1/($J$4:$J755=$J756),$P$4:$P755)*LOOKUP(2,1/($J$4:$J755=$J756),$Q$4:$Q755))/$P756,IF(AND($C756="C",LOOKUP(2,1/($J$4:$J755=$J756),$P$4:$P755)&lt;0),LOOKUP(2,1/($J$4:$J755=$J756),$Q$4:$Q755),IF(AND($C756="V",LOOKUP(2,1/($J$4:$J755=$J756),$P$4:$P755)&lt;0),((-1*(F756*G756))+LOOKUP(2,1/($J$4:$J755=$J756),$P$4:$P755)*LOOKUP(2,1/($J$4:$J755=$J756),$Q$4:$Q755))/$P756,IF(AND($C756="V",LOOKUP(2,1/($J$4:$J755=$J756),$P$4:$P755)&gt;0),LOOKUP(2,1/($J$4:$J755=$J756),$Q$4:$Q755),""))))))),"")</f>
        <v/>
      </c>
      <c r="R756" s="49" t="str">
        <f t="shared" si="319"/>
        <v/>
      </c>
      <c r="S756" s="49" t="str">
        <f t="shared" si="305"/>
        <v/>
      </c>
      <c r="T756" s="49" t="str">
        <f t="shared" si="317"/>
        <v/>
      </c>
      <c r="U756" s="49" t="str">
        <f>IFERROR(IF(C756="P",S756,IF(K756=1,0,IF(OR(LOOKUP(2,1/($E$4:$E755=$E756),$P$4:$P755)=0,AND($C756="C",$N756="LONG"),AND(C756="V",N756="SHORT")),0,S756+(M756*Q756)))),"")</f>
        <v/>
      </c>
      <c r="V756" s="49" t="str">
        <f t="shared" si="318"/>
        <v/>
      </c>
      <c r="W756" s="50" t="str">
        <f t="shared" si="312"/>
        <v/>
      </c>
      <c r="Y756" s="51" t="str">
        <f t="shared" si="299"/>
        <v/>
      </c>
      <c r="Z756" s="50" t="str">
        <f t="shared" si="306"/>
        <v/>
      </c>
      <c r="AA756" s="50" t="str">
        <f t="shared" si="297"/>
        <v/>
      </c>
      <c r="AB756" s="50" t="str">
        <f t="shared" si="300"/>
        <v/>
      </c>
      <c r="AC756" s="58" t="str">
        <f t="shared" si="301"/>
        <v/>
      </c>
      <c r="AD756" s="53" t="str">
        <f t="shared" si="298"/>
        <v/>
      </c>
      <c r="AE756" s="53" t="str">
        <f t="shared" si="302"/>
        <v/>
      </c>
      <c r="AF756" s="59" t="str">
        <f t="shared" si="303"/>
        <v/>
      </c>
      <c r="AG756" s="40" t="str">
        <f>C756&amp;COUNTIFS($C$3:C756,"V")</f>
        <v>0</v>
      </c>
      <c r="AH756" s="266" t="str">
        <f t="shared" si="320"/>
        <v/>
      </c>
      <c r="AI756" s="56" t="str">
        <f t="shared" si="307"/>
        <v/>
      </c>
      <c r="AJ756" s="265" t="str">
        <f t="shared" si="308"/>
        <v/>
      </c>
      <c r="AK756" s="267" t="str">
        <f t="shared" si="309"/>
        <v/>
      </c>
      <c r="AL756" s="267" t="str">
        <f t="shared" si="310"/>
        <v/>
      </c>
      <c r="AM756" s="40" t="str">
        <f t="shared" si="311"/>
        <v/>
      </c>
      <c r="AN756" s="267">
        <f t="shared" si="304"/>
        <v>0</v>
      </c>
      <c r="CE756" s="279"/>
    </row>
    <row r="757" spans="1:83" s="40" customFormat="1" ht="12.75">
      <c r="A757" s="227"/>
      <c r="B757" s="88"/>
      <c r="C757" s="89"/>
      <c r="D757" s="90"/>
      <c r="E757" s="89"/>
      <c r="F757" s="91"/>
      <c r="G757" s="304"/>
      <c r="H757" s="41"/>
      <c r="I757" s="42" t="str">
        <f t="shared" si="313"/>
        <v/>
      </c>
      <c r="J757" s="43" t="str">
        <f t="shared" si="296"/>
        <v/>
      </c>
      <c r="K757" s="44" t="str">
        <f>IF(J757="","",IF(COUNTIF($J$4:J757,J757)=0,"",(COUNTIF($J$4:J757,J757))))</f>
        <v/>
      </c>
      <c r="L757" s="44" t="str">
        <f>IF(K757="","",J757&amp;" _ "&amp;COUNTIF($J$4:J757,J757)&amp;"_"&amp;N757)</f>
        <v/>
      </c>
      <c r="M757" s="45" t="str">
        <f t="shared" si="314"/>
        <v/>
      </c>
      <c r="N757" s="44" t="str">
        <f t="shared" si="315"/>
        <v/>
      </c>
      <c r="O757" s="57" t="str">
        <f t="shared" si="316"/>
        <v/>
      </c>
      <c r="P757" s="48" t="str" cm="1">
        <f t="array" ref="P757">IFERROR(IF(C757="P",G757,IF($K757=1,$M757,$M757+LOOKUP(2,1/($J$4:$J756=J757),$P$4:$P756))),"")</f>
        <v/>
      </c>
      <c r="Q757" s="57" t="str" cm="1">
        <f t="array" ref="Q757">IFERROR(IF(OR(C757="P",C757="A",C757="R"),F757,IF($K757=1,F757,IF(LOOKUP(2,1/($J$4:$J756=$J757),$P$4:$P756)=0,$F757,IF(AND($C757="C",LOOKUP(2,1/($J$4:$J756=$J757),$P$4:$P756)&gt;0),(F757*G757+LOOKUP(2,1/($J$4:$J756=$J757),$P$4:$P756)*LOOKUP(2,1/($J$4:$J756=$J757),$Q$4:$Q756))/$P757,IF(AND($C757="C",LOOKUP(2,1/($J$4:$J756=$J757),$P$4:$P756)&lt;0),LOOKUP(2,1/($J$4:$J756=$J757),$Q$4:$Q756),IF(AND($C757="V",LOOKUP(2,1/($J$4:$J756=$J757),$P$4:$P756)&lt;0),((-1*(F757*G757))+LOOKUP(2,1/($J$4:$J756=$J757),$P$4:$P756)*LOOKUP(2,1/($J$4:$J756=$J757),$Q$4:$Q756))/$P757,IF(AND($C757="V",LOOKUP(2,1/($J$4:$J756=$J757),$P$4:$P756)&gt;0),LOOKUP(2,1/($J$4:$J756=$J757),$Q$4:$Q756),""))))))),"")</f>
        <v/>
      </c>
      <c r="R757" s="49" t="str">
        <f t="shared" si="319"/>
        <v/>
      </c>
      <c r="S757" s="49" t="str">
        <f t="shared" si="305"/>
        <v/>
      </c>
      <c r="T757" s="49" t="str">
        <f t="shared" si="317"/>
        <v/>
      </c>
      <c r="U757" s="49" t="str">
        <f>IFERROR(IF(C757="P",S757,IF(K757=1,0,IF(OR(LOOKUP(2,1/($E$4:$E756=$E757),$P$4:$P756)=0,AND($C757="C",$N757="LONG"),AND(C757="V",N757="SHORT")),0,S757+(M757*Q757)))),"")</f>
        <v/>
      </c>
      <c r="V757" s="49" t="str">
        <f t="shared" si="318"/>
        <v/>
      </c>
      <c r="W757" s="50" t="str">
        <f t="shared" si="312"/>
        <v/>
      </c>
      <c r="Y757" s="51" t="str">
        <f t="shared" si="299"/>
        <v/>
      </c>
      <c r="Z757" s="50" t="str">
        <f t="shared" si="306"/>
        <v/>
      </c>
      <c r="AA757" s="50" t="str">
        <f t="shared" si="297"/>
        <v/>
      </c>
      <c r="AB757" s="50" t="str">
        <f t="shared" si="300"/>
        <v/>
      </c>
      <c r="AC757" s="58" t="str">
        <f t="shared" si="301"/>
        <v/>
      </c>
      <c r="AD757" s="53" t="str">
        <f t="shared" si="298"/>
        <v/>
      </c>
      <c r="AE757" s="53" t="str">
        <f t="shared" si="302"/>
        <v/>
      </c>
      <c r="AF757" s="59" t="str">
        <f t="shared" si="303"/>
        <v/>
      </c>
      <c r="AG757" s="40" t="str">
        <f>C757&amp;COUNTIFS($C$3:C757,"V")</f>
        <v>0</v>
      </c>
      <c r="AH757" s="266" t="str">
        <f t="shared" si="320"/>
        <v/>
      </c>
      <c r="AI757" s="56" t="str">
        <f t="shared" si="307"/>
        <v/>
      </c>
      <c r="AJ757" s="265" t="str">
        <f t="shared" si="308"/>
        <v/>
      </c>
      <c r="AK757" s="267" t="str">
        <f t="shared" si="309"/>
        <v/>
      </c>
      <c r="AL757" s="267" t="str">
        <f t="shared" si="310"/>
        <v/>
      </c>
      <c r="AM757" s="40" t="str">
        <f t="shared" si="311"/>
        <v/>
      </c>
      <c r="AN757" s="267">
        <f t="shared" si="304"/>
        <v>0</v>
      </c>
      <c r="CE757" s="279"/>
    </row>
    <row r="758" spans="1:83" s="40" customFormat="1" ht="12.75">
      <c r="A758" s="227"/>
      <c r="B758" s="88"/>
      <c r="C758" s="89"/>
      <c r="D758" s="90"/>
      <c r="E758" s="89"/>
      <c r="F758" s="91"/>
      <c r="G758" s="304"/>
      <c r="H758" s="41"/>
      <c r="I758" s="42" t="str">
        <f t="shared" si="313"/>
        <v/>
      </c>
      <c r="J758" s="43" t="str">
        <f t="shared" si="296"/>
        <v/>
      </c>
      <c r="K758" s="44" t="str">
        <f>IF(J758="","",IF(COUNTIF($J$4:J758,J758)=0,"",(COUNTIF($J$4:J758,J758))))</f>
        <v/>
      </c>
      <c r="L758" s="44" t="str">
        <f>IF(K758="","",J758&amp;" _ "&amp;COUNTIF($J$4:J758,J758)&amp;"_"&amp;N758)</f>
        <v/>
      </c>
      <c r="M758" s="45" t="str">
        <f t="shared" si="314"/>
        <v/>
      </c>
      <c r="N758" s="44" t="str">
        <f t="shared" si="315"/>
        <v/>
      </c>
      <c r="O758" s="57" t="str">
        <f t="shared" si="316"/>
        <v/>
      </c>
      <c r="P758" s="48" t="str" cm="1">
        <f t="array" ref="P758">IFERROR(IF(C758="P",G758,IF($K758=1,$M758,$M758+LOOKUP(2,1/($J$4:$J757=J758),$P$4:$P757))),"")</f>
        <v/>
      </c>
      <c r="Q758" s="57" t="str" cm="1">
        <f t="array" ref="Q758">IFERROR(IF(OR(C758="P",C758="A",C758="R"),F758,IF($K758=1,F758,IF(LOOKUP(2,1/($J$4:$J757=$J758),$P$4:$P757)=0,$F758,IF(AND($C758="C",LOOKUP(2,1/($J$4:$J757=$J758),$P$4:$P757)&gt;0),(F758*G758+LOOKUP(2,1/($J$4:$J757=$J758),$P$4:$P757)*LOOKUP(2,1/($J$4:$J757=$J758),$Q$4:$Q757))/$P758,IF(AND($C758="C",LOOKUP(2,1/($J$4:$J757=$J758),$P$4:$P757)&lt;0),LOOKUP(2,1/($J$4:$J757=$J758),$Q$4:$Q757),IF(AND($C758="V",LOOKUP(2,1/($J$4:$J757=$J758),$P$4:$P757)&lt;0),((-1*(F758*G758))+LOOKUP(2,1/($J$4:$J757=$J758),$P$4:$P757)*LOOKUP(2,1/($J$4:$J757=$J758),$Q$4:$Q757))/$P758,IF(AND($C758="V",LOOKUP(2,1/($J$4:$J757=$J758),$P$4:$P757)&gt;0),LOOKUP(2,1/($J$4:$J757=$J758),$Q$4:$Q757),""))))))),"")</f>
        <v/>
      </c>
      <c r="R758" s="49" t="str">
        <f t="shared" si="319"/>
        <v/>
      </c>
      <c r="S758" s="49" t="str">
        <f t="shared" si="305"/>
        <v/>
      </c>
      <c r="T758" s="49" t="str">
        <f t="shared" si="317"/>
        <v/>
      </c>
      <c r="U758" s="49" t="str">
        <f>IFERROR(IF(C758="P",S758,IF(K758=1,0,IF(OR(LOOKUP(2,1/($E$4:$E757=$E758),$P$4:$P757)=0,AND($C758="C",$N758="LONG"),AND(C758="V",N758="SHORT")),0,S758+(M758*Q758)))),"")</f>
        <v/>
      </c>
      <c r="V758" s="49" t="str">
        <f t="shared" si="318"/>
        <v/>
      </c>
      <c r="W758" s="50" t="str">
        <f t="shared" si="312"/>
        <v/>
      </c>
      <c r="Y758" s="51" t="str">
        <f t="shared" si="299"/>
        <v/>
      </c>
      <c r="Z758" s="50" t="str">
        <f t="shared" si="306"/>
        <v/>
      </c>
      <c r="AA758" s="50" t="str">
        <f t="shared" si="297"/>
        <v/>
      </c>
      <c r="AB758" s="50" t="str">
        <f t="shared" si="300"/>
        <v/>
      </c>
      <c r="AC758" s="58" t="str">
        <f t="shared" si="301"/>
        <v/>
      </c>
      <c r="AD758" s="53" t="str">
        <f t="shared" si="298"/>
        <v/>
      </c>
      <c r="AE758" s="53" t="str">
        <f t="shared" si="302"/>
        <v/>
      </c>
      <c r="AF758" s="59" t="str">
        <f t="shared" si="303"/>
        <v/>
      </c>
      <c r="AG758" s="40" t="str">
        <f>C758&amp;COUNTIFS($C$3:C758,"V")</f>
        <v>0</v>
      </c>
      <c r="AH758" s="266" t="str">
        <f t="shared" si="320"/>
        <v/>
      </c>
      <c r="AI758" s="56" t="str">
        <f t="shared" si="307"/>
        <v/>
      </c>
      <c r="AJ758" s="265" t="str">
        <f t="shared" si="308"/>
        <v/>
      </c>
      <c r="AK758" s="267" t="str">
        <f t="shared" si="309"/>
        <v/>
      </c>
      <c r="AL758" s="267" t="str">
        <f t="shared" si="310"/>
        <v/>
      </c>
      <c r="AM758" s="40" t="str">
        <f t="shared" si="311"/>
        <v/>
      </c>
      <c r="AN758" s="267">
        <f t="shared" si="304"/>
        <v>0</v>
      </c>
      <c r="CE758" s="279"/>
    </row>
    <row r="759" spans="1:83" s="40" customFormat="1" ht="12.75">
      <c r="A759" s="227"/>
      <c r="B759" s="88"/>
      <c r="C759" s="89"/>
      <c r="D759" s="90"/>
      <c r="E759" s="89"/>
      <c r="F759" s="91"/>
      <c r="G759" s="304"/>
      <c r="H759" s="41"/>
      <c r="I759" s="42" t="str">
        <f t="shared" si="313"/>
        <v/>
      </c>
      <c r="J759" s="43" t="str">
        <f t="shared" si="296"/>
        <v/>
      </c>
      <c r="K759" s="44" t="str">
        <f>IF(J759="","",IF(COUNTIF($J$4:J759,J759)=0,"",(COUNTIF($J$4:J759,J759))))</f>
        <v/>
      </c>
      <c r="L759" s="44" t="str">
        <f>IF(K759="","",J759&amp;" _ "&amp;COUNTIF($J$4:J759,J759)&amp;"_"&amp;N759)</f>
        <v/>
      </c>
      <c r="M759" s="45" t="str">
        <f t="shared" si="314"/>
        <v/>
      </c>
      <c r="N759" s="44" t="str">
        <f t="shared" si="315"/>
        <v/>
      </c>
      <c r="O759" s="57" t="str">
        <f t="shared" si="316"/>
        <v/>
      </c>
      <c r="P759" s="48" t="str" cm="1">
        <f t="array" ref="P759">IFERROR(IF(C759="P",G759,IF($K759=1,$M759,$M759+LOOKUP(2,1/($J$4:$J758=J759),$P$4:$P758))),"")</f>
        <v/>
      </c>
      <c r="Q759" s="57" t="str" cm="1">
        <f t="array" ref="Q759">IFERROR(IF(OR(C759="P",C759="A",C759="R"),F759,IF($K759=1,F759,IF(LOOKUP(2,1/($J$4:$J758=$J759),$P$4:$P758)=0,$F759,IF(AND($C759="C",LOOKUP(2,1/($J$4:$J758=$J759),$P$4:$P758)&gt;0),(F759*G759+LOOKUP(2,1/($J$4:$J758=$J759),$P$4:$P758)*LOOKUP(2,1/($J$4:$J758=$J759),$Q$4:$Q758))/$P759,IF(AND($C759="C",LOOKUP(2,1/($J$4:$J758=$J759),$P$4:$P758)&lt;0),LOOKUP(2,1/($J$4:$J758=$J759),$Q$4:$Q758),IF(AND($C759="V",LOOKUP(2,1/($J$4:$J758=$J759),$P$4:$P758)&lt;0),((-1*(F759*G759))+LOOKUP(2,1/($J$4:$J758=$J759),$P$4:$P758)*LOOKUP(2,1/($J$4:$J758=$J759),$Q$4:$Q758))/$P759,IF(AND($C759="V",LOOKUP(2,1/($J$4:$J758=$J759),$P$4:$P758)&gt;0),LOOKUP(2,1/($J$4:$J758=$J759),$Q$4:$Q758),""))))))),"")</f>
        <v/>
      </c>
      <c r="R759" s="49" t="str">
        <f t="shared" si="319"/>
        <v/>
      </c>
      <c r="S759" s="49" t="str">
        <f t="shared" si="305"/>
        <v/>
      </c>
      <c r="T759" s="49" t="str">
        <f t="shared" si="317"/>
        <v/>
      </c>
      <c r="U759" s="49" t="str">
        <f>IFERROR(IF(C759="P",S759,IF(K759=1,0,IF(OR(LOOKUP(2,1/($E$4:$E758=$E759),$P$4:$P758)=0,AND($C759="C",$N759="LONG"),AND(C759="V",N759="SHORT")),0,S759+(M759*Q759)))),"")</f>
        <v/>
      </c>
      <c r="V759" s="49" t="str">
        <f t="shared" si="318"/>
        <v/>
      </c>
      <c r="W759" s="50" t="str">
        <f t="shared" si="312"/>
        <v/>
      </c>
      <c r="Y759" s="51" t="str">
        <f t="shared" si="299"/>
        <v/>
      </c>
      <c r="Z759" s="50" t="str">
        <f t="shared" si="306"/>
        <v/>
      </c>
      <c r="AA759" s="50" t="str">
        <f t="shared" si="297"/>
        <v/>
      </c>
      <c r="AB759" s="50" t="str">
        <f t="shared" si="300"/>
        <v/>
      </c>
      <c r="AC759" s="58" t="str">
        <f t="shared" si="301"/>
        <v/>
      </c>
      <c r="AD759" s="53" t="str">
        <f t="shared" si="298"/>
        <v/>
      </c>
      <c r="AE759" s="53" t="str">
        <f t="shared" si="302"/>
        <v/>
      </c>
      <c r="AF759" s="59" t="str">
        <f t="shared" si="303"/>
        <v/>
      </c>
      <c r="AG759" s="40" t="str">
        <f>C759&amp;COUNTIFS($C$3:C759,"V")</f>
        <v>0</v>
      </c>
      <c r="AH759" s="266" t="str">
        <f t="shared" si="320"/>
        <v/>
      </c>
      <c r="AI759" s="56" t="str">
        <f t="shared" si="307"/>
        <v/>
      </c>
      <c r="AJ759" s="265" t="str">
        <f t="shared" si="308"/>
        <v/>
      </c>
      <c r="AK759" s="267" t="str">
        <f t="shared" si="309"/>
        <v/>
      </c>
      <c r="AL759" s="267" t="str">
        <f t="shared" si="310"/>
        <v/>
      </c>
      <c r="AM759" s="40" t="str">
        <f t="shared" si="311"/>
        <v/>
      </c>
      <c r="AN759" s="267">
        <f t="shared" si="304"/>
        <v>0</v>
      </c>
      <c r="CE759" s="279"/>
    </row>
    <row r="760" spans="1:83" s="40" customFormat="1" ht="12.75">
      <c r="A760" s="227"/>
      <c r="B760" s="88"/>
      <c r="C760" s="89"/>
      <c r="D760" s="90"/>
      <c r="E760" s="89"/>
      <c r="F760" s="91"/>
      <c r="G760" s="304"/>
      <c r="H760" s="41"/>
      <c r="I760" s="42" t="str">
        <f t="shared" si="313"/>
        <v/>
      </c>
      <c r="J760" s="43" t="str">
        <f t="shared" si="296"/>
        <v/>
      </c>
      <c r="K760" s="44" t="str">
        <f>IF(J760="","",IF(COUNTIF($J$4:J760,J760)=0,"",(COUNTIF($J$4:J760,J760))))</f>
        <v/>
      </c>
      <c r="L760" s="44" t="str">
        <f>IF(K760="","",J760&amp;" _ "&amp;COUNTIF($J$4:J760,J760)&amp;"_"&amp;N760)</f>
        <v/>
      </c>
      <c r="M760" s="45" t="str">
        <f t="shared" si="314"/>
        <v/>
      </c>
      <c r="N760" s="44" t="str">
        <f t="shared" si="315"/>
        <v/>
      </c>
      <c r="O760" s="57" t="str">
        <f t="shared" si="316"/>
        <v/>
      </c>
      <c r="P760" s="48" t="str" cm="1">
        <f t="array" ref="P760">IFERROR(IF(C760="P",G760,IF($K760=1,$M760,$M760+LOOKUP(2,1/($J$4:$J759=J760),$P$4:$P759))),"")</f>
        <v/>
      </c>
      <c r="Q760" s="57" t="str" cm="1">
        <f t="array" ref="Q760">IFERROR(IF(OR(C760="P",C760="A",C760="R"),F760,IF($K760=1,F760,IF(LOOKUP(2,1/($J$4:$J759=$J760),$P$4:$P759)=0,$F760,IF(AND($C760="C",LOOKUP(2,1/($J$4:$J759=$J760),$P$4:$P759)&gt;0),(F760*G760+LOOKUP(2,1/($J$4:$J759=$J760),$P$4:$P759)*LOOKUP(2,1/($J$4:$J759=$J760),$Q$4:$Q759))/$P760,IF(AND($C760="C",LOOKUP(2,1/($J$4:$J759=$J760),$P$4:$P759)&lt;0),LOOKUP(2,1/($J$4:$J759=$J760),$Q$4:$Q759),IF(AND($C760="V",LOOKUP(2,1/($J$4:$J759=$J760),$P$4:$P759)&lt;0),((-1*(F760*G760))+LOOKUP(2,1/($J$4:$J759=$J760),$P$4:$P759)*LOOKUP(2,1/($J$4:$J759=$J760),$Q$4:$Q759))/$P760,IF(AND($C760="V",LOOKUP(2,1/($J$4:$J759=$J760),$P$4:$P759)&gt;0),LOOKUP(2,1/($J$4:$J759=$J760),$Q$4:$Q759),""))))))),"")</f>
        <v/>
      </c>
      <c r="R760" s="49" t="str">
        <f t="shared" si="319"/>
        <v/>
      </c>
      <c r="S760" s="49" t="str">
        <f t="shared" si="305"/>
        <v/>
      </c>
      <c r="T760" s="49" t="str">
        <f t="shared" si="317"/>
        <v/>
      </c>
      <c r="U760" s="49" t="str">
        <f>IFERROR(IF(C760="P",S760,IF(K760=1,0,IF(OR(LOOKUP(2,1/($E$4:$E759=$E760),$P$4:$P759)=0,AND($C760="C",$N760="LONG"),AND(C760="V",N760="SHORT")),0,S760+(M760*Q760)))),"")</f>
        <v/>
      </c>
      <c r="V760" s="49" t="str">
        <f t="shared" si="318"/>
        <v/>
      </c>
      <c r="W760" s="50" t="str">
        <f t="shared" si="312"/>
        <v/>
      </c>
      <c r="Y760" s="51" t="str">
        <f t="shared" si="299"/>
        <v/>
      </c>
      <c r="Z760" s="50" t="str">
        <f t="shared" si="306"/>
        <v/>
      </c>
      <c r="AA760" s="50" t="str">
        <f t="shared" si="297"/>
        <v/>
      </c>
      <c r="AB760" s="50" t="str">
        <f t="shared" si="300"/>
        <v/>
      </c>
      <c r="AC760" s="58" t="str">
        <f t="shared" si="301"/>
        <v/>
      </c>
      <c r="AD760" s="53" t="str">
        <f t="shared" si="298"/>
        <v/>
      </c>
      <c r="AE760" s="53" t="str">
        <f t="shared" si="302"/>
        <v/>
      </c>
      <c r="AF760" s="59" t="str">
        <f t="shared" si="303"/>
        <v/>
      </c>
      <c r="AG760" s="40" t="str">
        <f>C760&amp;COUNTIFS($C$3:C760,"V")</f>
        <v>0</v>
      </c>
      <c r="AH760" s="266" t="str">
        <f t="shared" si="320"/>
        <v/>
      </c>
      <c r="AI760" s="56" t="str">
        <f t="shared" si="307"/>
        <v/>
      </c>
      <c r="AJ760" s="265" t="str">
        <f t="shared" si="308"/>
        <v/>
      </c>
      <c r="AK760" s="267" t="str">
        <f t="shared" si="309"/>
        <v/>
      </c>
      <c r="AL760" s="267" t="str">
        <f t="shared" si="310"/>
        <v/>
      </c>
      <c r="AM760" s="40" t="str">
        <f t="shared" si="311"/>
        <v/>
      </c>
      <c r="AN760" s="267">
        <f t="shared" si="304"/>
        <v>0</v>
      </c>
      <c r="CE760" s="279"/>
    </row>
    <row r="761" spans="1:83" s="40" customFormat="1" ht="12.75">
      <c r="A761" s="227"/>
      <c r="B761" s="88"/>
      <c r="C761" s="89"/>
      <c r="D761" s="90"/>
      <c r="E761" s="89"/>
      <c r="F761" s="91"/>
      <c r="G761" s="304"/>
      <c r="H761" s="41"/>
      <c r="I761" s="42" t="str">
        <f t="shared" si="313"/>
        <v/>
      </c>
      <c r="J761" s="43" t="str">
        <f t="shared" si="296"/>
        <v/>
      </c>
      <c r="K761" s="44" t="str">
        <f>IF(J761="","",IF(COUNTIF($J$4:J761,J761)=0,"",(COUNTIF($J$4:J761,J761))))</f>
        <v/>
      </c>
      <c r="L761" s="44" t="str">
        <f>IF(K761="","",J761&amp;" _ "&amp;COUNTIF($J$4:J761,J761)&amp;"_"&amp;N761)</f>
        <v/>
      </c>
      <c r="M761" s="45" t="str">
        <f t="shared" si="314"/>
        <v/>
      </c>
      <c r="N761" s="44" t="str">
        <f t="shared" si="315"/>
        <v/>
      </c>
      <c r="O761" s="57" t="str">
        <f t="shared" si="316"/>
        <v/>
      </c>
      <c r="P761" s="48" t="str" cm="1">
        <f t="array" ref="P761">IFERROR(IF(C761="P",G761,IF($K761=1,$M761,$M761+LOOKUP(2,1/($J$4:$J760=J761),$P$4:$P760))),"")</f>
        <v/>
      </c>
      <c r="Q761" s="57" t="str" cm="1">
        <f t="array" ref="Q761">IFERROR(IF(OR(C761="P",C761="A",C761="R"),F761,IF($K761=1,F761,IF(LOOKUP(2,1/($J$4:$J760=$J761),$P$4:$P760)=0,$F761,IF(AND($C761="C",LOOKUP(2,1/($J$4:$J760=$J761),$P$4:$P760)&gt;0),(F761*G761+LOOKUP(2,1/($J$4:$J760=$J761),$P$4:$P760)*LOOKUP(2,1/($J$4:$J760=$J761),$Q$4:$Q760))/$P761,IF(AND($C761="C",LOOKUP(2,1/($J$4:$J760=$J761),$P$4:$P760)&lt;0),LOOKUP(2,1/($J$4:$J760=$J761),$Q$4:$Q760),IF(AND($C761="V",LOOKUP(2,1/($J$4:$J760=$J761),$P$4:$P760)&lt;0),((-1*(F761*G761))+LOOKUP(2,1/($J$4:$J760=$J761),$P$4:$P760)*LOOKUP(2,1/($J$4:$J760=$J761),$Q$4:$Q760))/$P761,IF(AND($C761="V",LOOKUP(2,1/($J$4:$J760=$J761),$P$4:$P760)&gt;0),LOOKUP(2,1/($J$4:$J760=$J761),$Q$4:$Q760),""))))))),"")</f>
        <v/>
      </c>
      <c r="R761" s="49" t="str">
        <f t="shared" si="319"/>
        <v/>
      </c>
      <c r="S761" s="49" t="str">
        <f t="shared" si="305"/>
        <v/>
      </c>
      <c r="T761" s="49" t="str">
        <f t="shared" si="317"/>
        <v/>
      </c>
      <c r="U761" s="49" t="str">
        <f>IFERROR(IF(C761="P",S761,IF(K761=1,0,IF(OR(LOOKUP(2,1/($E$4:$E760=$E761),$P$4:$P760)=0,AND($C761="C",$N761="LONG"),AND(C761="V",N761="SHORT")),0,S761+(M761*Q761)))),"")</f>
        <v/>
      </c>
      <c r="V761" s="49" t="str">
        <f t="shared" si="318"/>
        <v/>
      </c>
      <c r="W761" s="50" t="str">
        <f t="shared" si="312"/>
        <v/>
      </c>
      <c r="Y761" s="51" t="str">
        <f t="shared" si="299"/>
        <v/>
      </c>
      <c r="Z761" s="50" t="str">
        <f t="shared" si="306"/>
        <v/>
      </c>
      <c r="AA761" s="50" t="str">
        <f t="shared" si="297"/>
        <v/>
      </c>
      <c r="AB761" s="50" t="str">
        <f t="shared" si="300"/>
        <v/>
      </c>
      <c r="AC761" s="58" t="str">
        <f t="shared" si="301"/>
        <v/>
      </c>
      <c r="AD761" s="53" t="str">
        <f t="shared" si="298"/>
        <v/>
      </c>
      <c r="AE761" s="53" t="str">
        <f t="shared" si="302"/>
        <v/>
      </c>
      <c r="AF761" s="59" t="str">
        <f t="shared" si="303"/>
        <v/>
      </c>
      <c r="AG761" s="40" t="str">
        <f>C761&amp;COUNTIFS($C$3:C761,"V")</f>
        <v>0</v>
      </c>
      <c r="AH761" s="266" t="str">
        <f t="shared" si="320"/>
        <v/>
      </c>
      <c r="AI761" s="56" t="str">
        <f t="shared" si="307"/>
        <v/>
      </c>
      <c r="AJ761" s="265" t="str">
        <f t="shared" si="308"/>
        <v/>
      </c>
      <c r="AK761" s="267" t="str">
        <f t="shared" si="309"/>
        <v/>
      </c>
      <c r="AL761" s="267" t="str">
        <f t="shared" si="310"/>
        <v/>
      </c>
      <c r="AM761" s="40" t="str">
        <f t="shared" si="311"/>
        <v/>
      </c>
      <c r="AN761" s="267">
        <f t="shared" si="304"/>
        <v>0</v>
      </c>
      <c r="CE761" s="279"/>
    </row>
    <row r="762" spans="1:83" s="40" customFormat="1" ht="12.75">
      <c r="A762" s="227"/>
      <c r="B762" s="88"/>
      <c r="C762" s="89"/>
      <c r="D762" s="90"/>
      <c r="E762" s="89"/>
      <c r="F762" s="91"/>
      <c r="G762" s="304"/>
      <c r="H762" s="41"/>
      <c r="I762" s="42" t="str">
        <f t="shared" si="313"/>
        <v/>
      </c>
      <c r="J762" s="43" t="str">
        <f t="shared" si="296"/>
        <v/>
      </c>
      <c r="K762" s="44" t="str">
        <f>IF(J762="","",IF(COUNTIF($J$4:J762,J762)=0,"",(COUNTIF($J$4:J762,J762))))</f>
        <v/>
      </c>
      <c r="L762" s="44" t="str">
        <f>IF(K762="","",J762&amp;" _ "&amp;COUNTIF($J$4:J762,J762)&amp;"_"&amp;N762)</f>
        <v/>
      </c>
      <c r="M762" s="45" t="str">
        <f t="shared" si="314"/>
        <v/>
      </c>
      <c r="N762" s="44" t="str">
        <f t="shared" si="315"/>
        <v/>
      </c>
      <c r="O762" s="57" t="str">
        <f t="shared" si="316"/>
        <v/>
      </c>
      <c r="P762" s="48" t="str" cm="1">
        <f t="array" ref="P762">IFERROR(IF(C762="P",G762,IF($K762=1,$M762,$M762+LOOKUP(2,1/($J$4:$J761=J762),$P$4:$P761))),"")</f>
        <v/>
      </c>
      <c r="Q762" s="57" t="str" cm="1">
        <f t="array" ref="Q762">IFERROR(IF(OR(C762="P",C762="A",C762="R"),F762,IF($K762=1,F762,IF(LOOKUP(2,1/($J$4:$J761=$J762),$P$4:$P761)=0,$F762,IF(AND($C762="C",LOOKUP(2,1/($J$4:$J761=$J762),$P$4:$P761)&gt;0),(F762*G762+LOOKUP(2,1/($J$4:$J761=$J762),$P$4:$P761)*LOOKUP(2,1/($J$4:$J761=$J762),$Q$4:$Q761))/$P762,IF(AND($C762="C",LOOKUP(2,1/($J$4:$J761=$J762),$P$4:$P761)&lt;0),LOOKUP(2,1/($J$4:$J761=$J762),$Q$4:$Q761),IF(AND($C762="V",LOOKUP(2,1/($J$4:$J761=$J762),$P$4:$P761)&lt;0),((-1*(F762*G762))+LOOKUP(2,1/($J$4:$J761=$J762),$P$4:$P761)*LOOKUP(2,1/($J$4:$J761=$J762),$Q$4:$Q761))/$P762,IF(AND($C762="V",LOOKUP(2,1/($J$4:$J761=$J762),$P$4:$P761)&gt;0),LOOKUP(2,1/($J$4:$J761=$J762),$Q$4:$Q761),""))))))),"")</f>
        <v/>
      </c>
      <c r="R762" s="49" t="str">
        <f t="shared" si="319"/>
        <v/>
      </c>
      <c r="S762" s="49" t="str">
        <f t="shared" si="305"/>
        <v/>
      </c>
      <c r="T762" s="49" t="str">
        <f t="shared" si="317"/>
        <v/>
      </c>
      <c r="U762" s="49" t="str">
        <f>IFERROR(IF(C762="P",S762,IF(K762=1,0,IF(OR(LOOKUP(2,1/($E$4:$E761=$E762),$P$4:$P761)=0,AND($C762="C",$N762="LONG"),AND(C762="V",N762="SHORT")),0,S762+(M762*Q762)))),"")</f>
        <v/>
      </c>
      <c r="V762" s="49" t="str">
        <f t="shared" si="318"/>
        <v/>
      </c>
      <c r="W762" s="50" t="str">
        <f t="shared" si="312"/>
        <v/>
      </c>
      <c r="Y762" s="51" t="str">
        <f t="shared" si="299"/>
        <v/>
      </c>
      <c r="Z762" s="50" t="str">
        <f t="shared" si="306"/>
        <v/>
      </c>
      <c r="AA762" s="50" t="str">
        <f t="shared" si="297"/>
        <v/>
      </c>
      <c r="AB762" s="50" t="str">
        <f t="shared" si="300"/>
        <v/>
      </c>
      <c r="AC762" s="58" t="str">
        <f t="shared" si="301"/>
        <v/>
      </c>
      <c r="AD762" s="53" t="str">
        <f t="shared" si="298"/>
        <v/>
      </c>
      <c r="AE762" s="53" t="str">
        <f t="shared" si="302"/>
        <v/>
      </c>
      <c r="AF762" s="59" t="str">
        <f t="shared" si="303"/>
        <v/>
      </c>
      <c r="AG762" s="40" t="str">
        <f>C762&amp;COUNTIFS($C$3:C762,"V")</f>
        <v>0</v>
      </c>
      <c r="AH762" s="266" t="str">
        <f t="shared" si="320"/>
        <v/>
      </c>
      <c r="AI762" s="56" t="str">
        <f t="shared" si="307"/>
        <v/>
      </c>
      <c r="AJ762" s="265" t="str">
        <f t="shared" si="308"/>
        <v/>
      </c>
      <c r="AK762" s="267" t="str">
        <f t="shared" si="309"/>
        <v/>
      </c>
      <c r="AL762" s="267" t="str">
        <f t="shared" si="310"/>
        <v/>
      </c>
      <c r="AM762" s="40" t="str">
        <f t="shared" si="311"/>
        <v/>
      </c>
      <c r="AN762" s="267">
        <f t="shared" si="304"/>
        <v>0</v>
      </c>
      <c r="CE762" s="279"/>
    </row>
    <row r="763" spans="1:83" s="40" customFormat="1" ht="12.75">
      <c r="A763" s="227"/>
      <c r="B763" s="88"/>
      <c r="C763" s="89"/>
      <c r="D763" s="90"/>
      <c r="E763" s="89"/>
      <c r="F763" s="91"/>
      <c r="G763" s="304"/>
      <c r="H763" s="41"/>
      <c r="I763" s="42" t="str">
        <f t="shared" si="313"/>
        <v/>
      </c>
      <c r="J763" s="43" t="str">
        <f t="shared" si="296"/>
        <v/>
      </c>
      <c r="K763" s="44" t="str">
        <f>IF(J763="","",IF(COUNTIF($J$4:J763,J763)=0,"",(COUNTIF($J$4:J763,J763))))</f>
        <v/>
      </c>
      <c r="L763" s="44" t="str">
        <f>IF(K763="","",J763&amp;" _ "&amp;COUNTIF($J$4:J763,J763)&amp;"_"&amp;N763)</f>
        <v/>
      </c>
      <c r="M763" s="45" t="str">
        <f t="shared" si="314"/>
        <v/>
      </c>
      <c r="N763" s="44" t="str">
        <f t="shared" si="315"/>
        <v/>
      </c>
      <c r="O763" s="57" t="str">
        <f t="shared" si="316"/>
        <v/>
      </c>
      <c r="P763" s="48" t="str" cm="1">
        <f t="array" ref="P763">IFERROR(IF(C763="P",G763,IF($K763=1,$M763,$M763+LOOKUP(2,1/($J$4:$J762=J763),$P$4:$P762))),"")</f>
        <v/>
      </c>
      <c r="Q763" s="57" t="str" cm="1">
        <f t="array" ref="Q763">IFERROR(IF(OR(C763="P",C763="A",C763="R"),F763,IF($K763=1,F763,IF(LOOKUP(2,1/($J$4:$J762=$J763),$P$4:$P762)=0,$F763,IF(AND($C763="C",LOOKUP(2,1/($J$4:$J762=$J763),$P$4:$P762)&gt;0),(F763*G763+LOOKUP(2,1/($J$4:$J762=$J763),$P$4:$P762)*LOOKUP(2,1/($J$4:$J762=$J763),$Q$4:$Q762))/$P763,IF(AND($C763="C",LOOKUP(2,1/($J$4:$J762=$J763),$P$4:$P762)&lt;0),LOOKUP(2,1/($J$4:$J762=$J763),$Q$4:$Q762),IF(AND($C763="V",LOOKUP(2,1/($J$4:$J762=$J763),$P$4:$P762)&lt;0),((-1*(F763*G763))+LOOKUP(2,1/($J$4:$J762=$J763),$P$4:$P762)*LOOKUP(2,1/($J$4:$J762=$J763),$Q$4:$Q762))/$P763,IF(AND($C763="V",LOOKUP(2,1/($J$4:$J762=$J763),$P$4:$P762)&gt;0),LOOKUP(2,1/($J$4:$J762=$J763),$Q$4:$Q762),""))))))),"")</f>
        <v/>
      </c>
      <c r="R763" s="49" t="str">
        <f t="shared" si="319"/>
        <v/>
      </c>
      <c r="S763" s="49" t="str">
        <f t="shared" si="305"/>
        <v/>
      </c>
      <c r="T763" s="49" t="str">
        <f t="shared" si="317"/>
        <v/>
      </c>
      <c r="U763" s="49" t="str">
        <f>IFERROR(IF(C763="P",S763,IF(K763=1,0,IF(OR(LOOKUP(2,1/($E$4:$E762=$E763),$P$4:$P762)=0,AND($C763="C",$N763="LONG"),AND(C763="V",N763="SHORT")),0,S763+(M763*Q763)))),"")</f>
        <v/>
      </c>
      <c r="V763" s="49" t="str">
        <f t="shared" si="318"/>
        <v/>
      </c>
      <c r="W763" s="50" t="str">
        <f t="shared" si="312"/>
        <v/>
      </c>
      <c r="Y763" s="51" t="str">
        <f t="shared" si="299"/>
        <v/>
      </c>
      <c r="Z763" s="50" t="str">
        <f t="shared" si="306"/>
        <v/>
      </c>
      <c r="AA763" s="50" t="str">
        <f t="shared" si="297"/>
        <v/>
      </c>
      <c r="AB763" s="50" t="str">
        <f t="shared" si="300"/>
        <v/>
      </c>
      <c r="AC763" s="58" t="str">
        <f t="shared" si="301"/>
        <v/>
      </c>
      <c r="AD763" s="53" t="str">
        <f t="shared" si="298"/>
        <v/>
      </c>
      <c r="AE763" s="53" t="str">
        <f t="shared" si="302"/>
        <v/>
      </c>
      <c r="AF763" s="59" t="str">
        <f t="shared" si="303"/>
        <v/>
      </c>
      <c r="AG763" s="40" t="str">
        <f>C763&amp;COUNTIFS($C$3:C763,"V")</f>
        <v>0</v>
      </c>
      <c r="AH763" s="266" t="str">
        <f t="shared" si="320"/>
        <v/>
      </c>
      <c r="AI763" s="56" t="str">
        <f t="shared" si="307"/>
        <v/>
      </c>
      <c r="AJ763" s="265" t="str">
        <f t="shared" si="308"/>
        <v/>
      </c>
      <c r="AK763" s="267" t="str">
        <f t="shared" si="309"/>
        <v/>
      </c>
      <c r="AL763" s="267" t="str">
        <f t="shared" si="310"/>
        <v/>
      </c>
      <c r="AM763" s="40" t="str">
        <f t="shared" si="311"/>
        <v/>
      </c>
      <c r="AN763" s="267">
        <f t="shared" si="304"/>
        <v>0</v>
      </c>
      <c r="CE763" s="279"/>
    </row>
    <row r="764" spans="1:83" s="40" customFormat="1" ht="12.75">
      <c r="A764" s="227"/>
      <c r="B764" s="88"/>
      <c r="C764" s="89"/>
      <c r="D764" s="90"/>
      <c r="E764" s="89"/>
      <c r="F764" s="91"/>
      <c r="G764" s="304"/>
      <c r="H764" s="41"/>
      <c r="I764" s="42" t="str">
        <f t="shared" si="313"/>
        <v/>
      </c>
      <c r="J764" s="43" t="str">
        <f t="shared" si="296"/>
        <v/>
      </c>
      <c r="K764" s="44" t="str">
        <f>IF(J764="","",IF(COUNTIF($J$4:J764,J764)=0,"",(COUNTIF($J$4:J764,J764))))</f>
        <v/>
      </c>
      <c r="L764" s="44" t="str">
        <f>IF(K764="","",J764&amp;" _ "&amp;COUNTIF($J$4:J764,J764)&amp;"_"&amp;N764)</f>
        <v/>
      </c>
      <c r="M764" s="45" t="str">
        <f t="shared" si="314"/>
        <v/>
      </c>
      <c r="N764" s="44" t="str">
        <f t="shared" si="315"/>
        <v/>
      </c>
      <c r="O764" s="57" t="str">
        <f t="shared" si="316"/>
        <v/>
      </c>
      <c r="P764" s="48" t="str" cm="1">
        <f t="array" ref="P764">IFERROR(IF(C764="P",G764,IF($K764=1,$M764,$M764+LOOKUP(2,1/($J$4:$J763=J764),$P$4:$P763))),"")</f>
        <v/>
      </c>
      <c r="Q764" s="57" t="str" cm="1">
        <f t="array" ref="Q764">IFERROR(IF(OR(C764="P",C764="A",C764="R"),F764,IF($K764=1,F764,IF(LOOKUP(2,1/($J$4:$J763=$J764),$P$4:$P763)=0,$F764,IF(AND($C764="C",LOOKUP(2,1/($J$4:$J763=$J764),$P$4:$P763)&gt;0),(F764*G764+LOOKUP(2,1/($J$4:$J763=$J764),$P$4:$P763)*LOOKUP(2,1/($J$4:$J763=$J764),$Q$4:$Q763))/$P764,IF(AND($C764="C",LOOKUP(2,1/($J$4:$J763=$J764),$P$4:$P763)&lt;0),LOOKUP(2,1/($J$4:$J763=$J764),$Q$4:$Q763),IF(AND($C764="V",LOOKUP(2,1/($J$4:$J763=$J764),$P$4:$P763)&lt;0),((-1*(F764*G764))+LOOKUP(2,1/($J$4:$J763=$J764),$P$4:$P763)*LOOKUP(2,1/($J$4:$J763=$J764),$Q$4:$Q763))/$P764,IF(AND($C764="V",LOOKUP(2,1/($J$4:$J763=$J764),$P$4:$P763)&gt;0),LOOKUP(2,1/($J$4:$J763=$J764),$Q$4:$Q763),""))))))),"")</f>
        <v/>
      </c>
      <c r="R764" s="49" t="str">
        <f t="shared" si="319"/>
        <v/>
      </c>
      <c r="S764" s="49" t="str">
        <f t="shared" si="305"/>
        <v/>
      </c>
      <c r="T764" s="49" t="str">
        <f t="shared" si="317"/>
        <v/>
      </c>
      <c r="U764" s="49" t="str">
        <f>IFERROR(IF(C764="P",S764,IF(K764=1,0,IF(OR(LOOKUP(2,1/($E$4:$E763=$E764),$P$4:$P763)=0,AND($C764="C",$N764="LONG"),AND(C764="V",N764="SHORT")),0,S764+(M764*Q764)))),"")</f>
        <v/>
      </c>
      <c r="V764" s="49" t="str">
        <f t="shared" si="318"/>
        <v/>
      </c>
      <c r="W764" s="50" t="str">
        <f t="shared" si="312"/>
        <v/>
      </c>
      <c r="Y764" s="51" t="str">
        <f t="shared" si="299"/>
        <v/>
      </c>
      <c r="Z764" s="50" t="str">
        <f t="shared" si="306"/>
        <v/>
      </c>
      <c r="AA764" s="50" t="str">
        <f t="shared" si="297"/>
        <v/>
      </c>
      <c r="AB764" s="50" t="str">
        <f t="shared" si="300"/>
        <v/>
      </c>
      <c r="AC764" s="58" t="str">
        <f t="shared" si="301"/>
        <v/>
      </c>
      <c r="AD764" s="53" t="str">
        <f t="shared" si="298"/>
        <v/>
      </c>
      <c r="AE764" s="53" t="str">
        <f t="shared" si="302"/>
        <v/>
      </c>
      <c r="AF764" s="59" t="str">
        <f t="shared" si="303"/>
        <v/>
      </c>
      <c r="AG764" s="40" t="str">
        <f>C764&amp;COUNTIFS($C$3:C764,"V")</f>
        <v>0</v>
      </c>
      <c r="AH764" s="266" t="str">
        <f t="shared" si="320"/>
        <v/>
      </c>
      <c r="AI764" s="56" t="str">
        <f t="shared" si="307"/>
        <v/>
      </c>
      <c r="AJ764" s="265" t="str">
        <f t="shared" si="308"/>
        <v/>
      </c>
      <c r="AK764" s="267" t="str">
        <f t="shared" si="309"/>
        <v/>
      </c>
      <c r="AL764" s="267" t="str">
        <f t="shared" si="310"/>
        <v/>
      </c>
      <c r="AM764" s="40" t="str">
        <f t="shared" si="311"/>
        <v/>
      </c>
      <c r="AN764" s="267">
        <f t="shared" si="304"/>
        <v>0</v>
      </c>
      <c r="CE764" s="279"/>
    </row>
    <row r="765" spans="1:83" s="40" customFormat="1" ht="12.75">
      <c r="A765" s="227"/>
      <c r="B765" s="88"/>
      <c r="C765" s="89"/>
      <c r="D765" s="90"/>
      <c r="E765" s="89"/>
      <c r="F765" s="91"/>
      <c r="G765" s="304"/>
      <c r="H765" s="41"/>
      <c r="I765" s="42" t="str">
        <f t="shared" si="313"/>
        <v/>
      </c>
      <c r="J765" s="43" t="str">
        <f t="shared" si="296"/>
        <v/>
      </c>
      <c r="K765" s="44" t="str">
        <f>IF(J765="","",IF(COUNTIF($J$4:J765,J765)=0,"",(COUNTIF($J$4:J765,J765))))</f>
        <v/>
      </c>
      <c r="L765" s="44" t="str">
        <f>IF(K765="","",J765&amp;" _ "&amp;COUNTIF($J$4:J765,J765)&amp;"_"&amp;N765)</f>
        <v/>
      </c>
      <c r="M765" s="45" t="str">
        <f t="shared" si="314"/>
        <v/>
      </c>
      <c r="N765" s="44" t="str">
        <f t="shared" si="315"/>
        <v/>
      </c>
      <c r="O765" s="57" t="str">
        <f t="shared" si="316"/>
        <v/>
      </c>
      <c r="P765" s="48" t="str" cm="1">
        <f t="array" ref="P765">IFERROR(IF(C765="P",G765,IF($K765=1,$M765,$M765+LOOKUP(2,1/($J$4:$J764=J765),$P$4:$P764))),"")</f>
        <v/>
      </c>
      <c r="Q765" s="57" t="str" cm="1">
        <f t="array" ref="Q765">IFERROR(IF(OR(C765="P",C765="A",C765="R"),F765,IF($K765=1,F765,IF(LOOKUP(2,1/($J$4:$J764=$J765),$P$4:$P764)=0,$F765,IF(AND($C765="C",LOOKUP(2,1/($J$4:$J764=$J765),$P$4:$P764)&gt;0),(F765*G765+LOOKUP(2,1/($J$4:$J764=$J765),$P$4:$P764)*LOOKUP(2,1/($J$4:$J764=$J765),$Q$4:$Q764))/$P765,IF(AND($C765="C",LOOKUP(2,1/($J$4:$J764=$J765),$P$4:$P764)&lt;0),LOOKUP(2,1/($J$4:$J764=$J765),$Q$4:$Q764),IF(AND($C765="V",LOOKUP(2,1/($J$4:$J764=$J765),$P$4:$P764)&lt;0),((-1*(F765*G765))+LOOKUP(2,1/($J$4:$J764=$J765),$P$4:$P764)*LOOKUP(2,1/($J$4:$J764=$J765),$Q$4:$Q764))/$P765,IF(AND($C765="V",LOOKUP(2,1/($J$4:$J764=$J765),$P$4:$P764)&gt;0),LOOKUP(2,1/($J$4:$J764=$J765),$Q$4:$Q764),""))))))),"")</f>
        <v/>
      </c>
      <c r="R765" s="49" t="str">
        <f t="shared" si="319"/>
        <v/>
      </c>
      <c r="S765" s="49" t="str">
        <f t="shared" si="305"/>
        <v/>
      </c>
      <c r="T765" s="49" t="str">
        <f t="shared" si="317"/>
        <v/>
      </c>
      <c r="U765" s="49" t="str">
        <f>IFERROR(IF(C765="P",S765,IF(K765=1,0,IF(OR(LOOKUP(2,1/($E$4:$E764=$E765),$P$4:$P764)=0,AND($C765="C",$N765="LONG"),AND(C765="V",N765="SHORT")),0,S765+(M765*Q765)))),"")</f>
        <v/>
      </c>
      <c r="V765" s="49" t="str">
        <f t="shared" si="318"/>
        <v/>
      </c>
      <c r="W765" s="50" t="str">
        <f t="shared" si="312"/>
        <v/>
      </c>
      <c r="Y765" s="51" t="str">
        <f t="shared" si="299"/>
        <v/>
      </c>
      <c r="Z765" s="50" t="str">
        <f t="shared" si="306"/>
        <v/>
      </c>
      <c r="AA765" s="50" t="str">
        <f t="shared" si="297"/>
        <v/>
      </c>
      <c r="AB765" s="50" t="str">
        <f t="shared" si="300"/>
        <v/>
      </c>
      <c r="AC765" s="58" t="str">
        <f t="shared" si="301"/>
        <v/>
      </c>
      <c r="AD765" s="53" t="str">
        <f t="shared" si="298"/>
        <v/>
      </c>
      <c r="AE765" s="53" t="str">
        <f t="shared" si="302"/>
        <v/>
      </c>
      <c r="AF765" s="59" t="str">
        <f t="shared" si="303"/>
        <v/>
      </c>
      <c r="AG765" s="40" t="str">
        <f>C765&amp;COUNTIFS($C$3:C765,"V")</f>
        <v>0</v>
      </c>
      <c r="AH765" s="266" t="str">
        <f t="shared" si="320"/>
        <v/>
      </c>
      <c r="AI765" s="56" t="str">
        <f t="shared" si="307"/>
        <v/>
      </c>
      <c r="AJ765" s="265" t="str">
        <f t="shared" si="308"/>
        <v/>
      </c>
      <c r="AK765" s="267" t="str">
        <f t="shared" si="309"/>
        <v/>
      </c>
      <c r="AL765" s="267" t="str">
        <f t="shared" si="310"/>
        <v/>
      </c>
      <c r="AM765" s="40" t="str">
        <f t="shared" si="311"/>
        <v/>
      </c>
      <c r="AN765" s="267">
        <f t="shared" si="304"/>
        <v>0</v>
      </c>
      <c r="CE765" s="279"/>
    </row>
    <row r="766" spans="1:83" s="40" customFormat="1" ht="12.75">
      <c r="A766" s="227"/>
      <c r="B766" s="88"/>
      <c r="C766" s="89"/>
      <c r="D766" s="90"/>
      <c r="E766" s="89"/>
      <c r="F766" s="91"/>
      <c r="G766" s="304"/>
      <c r="H766" s="41"/>
      <c r="I766" s="42" t="str">
        <f t="shared" si="313"/>
        <v/>
      </c>
      <c r="J766" s="43" t="str">
        <f t="shared" si="296"/>
        <v/>
      </c>
      <c r="K766" s="44" t="str">
        <f>IF(J766="","",IF(COUNTIF($J$4:J766,J766)=0,"",(COUNTIF($J$4:J766,J766))))</f>
        <v/>
      </c>
      <c r="L766" s="44" t="str">
        <f>IF(K766="","",J766&amp;" _ "&amp;COUNTIF($J$4:J766,J766)&amp;"_"&amp;N766)</f>
        <v/>
      </c>
      <c r="M766" s="45" t="str">
        <f t="shared" si="314"/>
        <v/>
      </c>
      <c r="N766" s="44" t="str">
        <f t="shared" si="315"/>
        <v/>
      </c>
      <c r="O766" s="57" t="str">
        <f t="shared" si="316"/>
        <v/>
      </c>
      <c r="P766" s="48" t="str" cm="1">
        <f t="array" ref="P766">IFERROR(IF(C766="P",G766,IF($K766=1,$M766,$M766+LOOKUP(2,1/($J$4:$J765=J766),$P$4:$P765))),"")</f>
        <v/>
      </c>
      <c r="Q766" s="57" t="str" cm="1">
        <f t="array" ref="Q766">IFERROR(IF(OR(C766="P",C766="A",C766="R"),F766,IF($K766=1,F766,IF(LOOKUP(2,1/($J$4:$J765=$J766),$P$4:$P765)=0,$F766,IF(AND($C766="C",LOOKUP(2,1/($J$4:$J765=$J766),$P$4:$P765)&gt;0),(F766*G766+LOOKUP(2,1/($J$4:$J765=$J766),$P$4:$P765)*LOOKUP(2,1/($J$4:$J765=$J766),$Q$4:$Q765))/$P766,IF(AND($C766="C",LOOKUP(2,1/($J$4:$J765=$J766),$P$4:$P765)&lt;0),LOOKUP(2,1/($J$4:$J765=$J766),$Q$4:$Q765),IF(AND($C766="V",LOOKUP(2,1/($J$4:$J765=$J766),$P$4:$P765)&lt;0),((-1*(F766*G766))+LOOKUP(2,1/($J$4:$J765=$J766),$P$4:$P765)*LOOKUP(2,1/($J$4:$J765=$J766),$Q$4:$Q765))/$P766,IF(AND($C766="V",LOOKUP(2,1/($J$4:$J765=$J766),$P$4:$P765)&gt;0),LOOKUP(2,1/($J$4:$J765=$J766),$Q$4:$Q765),""))))))),"")</f>
        <v/>
      </c>
      <c r="R766" s="49" t="str">
        <f t="shared" si="319"/>
        <v/>
      </c>
      <c r="S766" s="49" t="str">
        <f t="shared" si="305"/>
        <v/>
      </c>
      <c r="T766" s="49" t="str">
        <f t="shared" si="317"/>
        <v/>
      </c>
      <c r="U766" s="49" t="str">
        <f>IFERROR(IF(C766="P",S766,IF(K766=1,0,IF(OR(LOOKUP(2,1/($E$4:$E765=$E766),$P$4:$P765)=0,AND($C766="C",$N766="LONG"),AND(C766="V",N766="SHORT")),0,S766+(M766*Q766)))),"")</f>
        <v/>
      </c>
      <c r="V766" s="49" t="str">
        <f t="shared" si="318"/>
        <v/>
      </c>
      <c r="W766" s="50" t="str">
        <f t="shared" si="312"/>
        <v/>
      </c>
      <c r="Y766" s="51" t="str">
        <f t="shared" si="299"/>
        <v/>
      </c>
      <c r="Z766" s="50" t="str">
        <f t="shared" si="306"/>
        <v/>
      </c>
      <c r="AA766" s="50" t="str">
        <f t="shared" si="297"/>
        <v/>
      </c>
      <c r="AB766" s="50" t="str">
        <f t="shared" si="300"/>
        <v/>
      </c>
      <c r="AC766" s="58" t="str">
        <f t="shared" si="301"/>
        <v/>
      </c>
      <c r="AD766" s="53" t="str">
        <f t="shared" si="298"/>
        <v/>
      </c>
      <c r="AE766" s="53" t="str">
        <f t="shared" si="302"/>
        <v/>
      </c>
      <c r="AF766" s="59" t="str">
        <f t="shared" si="303"/>
        <v/>
      </c>
      <c r="AG766" s="40" t="str">
        <f>C766&amp;COUNTIFS($C$3:C766,"V")</f>
        <v>0</v>
      </c>
      <c r="AH766" s="266" t="str">
        <f t="shared" si="320"/>
        <v/>
      </c>
      <c r="AI766" s="56" t="str">
        <f t="shared" si="307"/>
        <v/>
      </c>
      <c r="AJ766" s="265" t="str">
        <f t="shared" si="308"/>
        <v/>
      </c>
      <c r="AK766" s="267" t="str">
        <f t="shared" si="309"/>
        <v/>
      </c>
      <c r="AL766" s="267" t="str">
        <f t="shared" si="310"/>
        <v/>
      </c>
      <c r="AM766" s="40" t="str">
        <f t="shared" si="311"/>
        <v/>
      </c>
      <c r="AN766" s="267">
        <f t="shared" si="304"/>
        <v>0</v>
      </c>
      <c r="CE766" s="279"/>
    </row>
    <row r="767" spans="1:83" s="40" customFormat="1" ht="12.75">
      <c r="A767" s="227"/>
      <c r="B767" s="88"/>
      <c r="C767" s="89"/>
      <c r="D767" s="90"/>
      <c r="E767" s="89"/>
      <c r="F767" s="91"/>
      <c r="G767" s="304"/>
      <c r="H767" s="41"/>
      <c r="I767" s="42" t="str">
        <f t="shared" si="313"/>
        <v/>
      </c>
      <c r="J767" s="43" t="str">
        <f t="shared" si="296"/>
        <v/>
      </c>
      <c r="K767" s="44" t="str">
        <f>IF(J767="","",IF(COUNTIF($J$4:J767,J767)=0,"",(COUNTIF($J$4:J767,J767))))</f>
        <v/>
      </c>
      <c r="L767" s="44" t="str">
        <f>IF(K767="","",J767&amp;" _ "&amp;COUNTIF($J$4:J767,J767)&amp;"_"&amp;N767)</f>
        <v/>
      </c>
      <c r="M767" s="45" t="str">
        <f t="shared" si="314"/>
        <v/>
      </c>
      <c r="N767" s="44" t="str">
        <f t="shared" si="315"/>
        <v/>
      </c>
      <c r="O767" s="57" t="str">
        <f t="shared" si="316"/>
        <v/>
      </c>
      <c r="P767" s="48" t="str" cm="1">
        <f t="array" ref="P767">IFERROR(IF(C767="P",G767,IF($K767=1,$M767,$M767+LOOKUP(2,1/($J$4:$J766=J767),$P$4:$P766))),"")</f>
        <v/>
      </c>
      <c r="Q767" s="57" t="str" cm="1">
        <f t="array" ref="Q767">IFERROR(IF(OR(C767="P",C767="A",C767="R"),F767,IF($K767=1,F767,IF(LOOKUP(2,1/($J$4:$J766=$J767),$P$4:$P766)=0,$F767,IF(AND($C767="C",LOOKUP(2,1/($J$4:$J766=$J767),$P$4:$P766)&gt;0),(F767*G767+LOOKUP(2,1/($J$4:$J766=$J767),$P$4:$P766)*LOOKUP(2,1/($J$4:$J766=$J767),$Q$4:$Q766))/$P767,IF(AND($C767="C",LOOKUP(2,1/($J$4:$J766=$J767),$P$4:$P766)&lt;0),LOOKUP(2,1/($J$4:$J766=$J767),$Q$4:$Q766),IF(AND($C767="V",LOOKUP(2,1/($J$4:$J766=$J767),$P$4:$P766)&lt;0),((-1*(F767*G767))+LOOKUP(2,1/($J$4:$J766=$J767),$P$4:$P766)*LOOKUP(2,1/($J$4:$J766=$J767),$Q$4:$Q766))/$P767,IF(AND($C767="V",LOOKUP(2,1/($J$4:$J766=$J767),$P$4:$P766)&gt;0),LOOKUP(2,1/($J$4:$J766=$J767),$Q$4:$Q766),""))))))),"")</f>
        <v/>
      </c>
      <c r="R767" s="49" t="str">
        <f t="shared" si="319"/>
        <v/>
      </c>
      <c r="S767" s="49" t="str">
        <f t="shared" si="305"/>
        <v/>
      </c>
      <c r="T767" s="49" t="str">
        <f t="shared" si="317"/>
        <v/>
      </c>
      <c r="U767" s="49" t="str">
        <f>IFERROR(IF(C767="P",S767,IF(K767=1,0,IF(OR(LOOKUP(2,1/($E$4:$E766=$E767),$P$4:$P766)=0,AND($C767="C",$N767="LONG"),AND(C767="V",N767="SHORT")),0,S767+(M767*Q767)))),"")</f>
        <v/>
      </c>
      <c r="V767" s="49" t="str">
        <f t="shared" si="318"/>
        <v/>
      </c>
      <c r="W767" s="50" t="str">
        <f t="shared" si="312"/>
        <v/>
      </c>
      <c r="Y767" s="51" t="str">
        <f t="shared" si="299"/>
        <v/>
      </c>
      <c r="Z767" s="50" t="str">
        <f t="shared" si="306"/>
        <v/>
      </c>
      <c r="AA767" s="50" t="str">
        <f t="shared" si="297"/>
        <v/>
      </c>
      <c r="AB767" s="50" t="str">
        <f t="shared" si="300"/>
        <v/>
      </c>
      <c r="AC767" s="58" t="str">
        <f t="shared" si="301"/>
        <v/>
      </c>
      <c r="AD767" s="53" t="str">
        <f t="shared" si="298"/>
        <v/>
      </c>
      <c r="AE767" s="53" t="str">
        <f t="shared" si="302"/>
        <v/>
      </c>
      <c r="AF767" s="59" t="str">
        <f t="shared" si="303"/>
        <v/>
      </c>
      <c r="AG767" s="40" t="str">
        <f>C767&amp;COUNTIFS($C$3:C767,"V")</f>
        <v>0</v>
      </c>
      <c r="AH767" s="266" t="str">
        <f t="shared" si="320"/>
        <v/>
      </c>
      <c r="AI767" s="56" t="str">
        <f t="shared" si="307"/>
        <v/>
      </c>
      <c r="AJ767" s="265" t="str">
        <f t="shared" si="308"/>
        <v/>
      </c>
      <c r="AK767" s="267" t="str">
        <f t="shared" si="309"/>
        <v/>
      </c>
      <c r="AL767" s="267" t="str">
        <f t="shared" si="310"/>
        <v/>
      </c>
      <c r="AM767" s="40" t="str">
        <f t="shared" si="311"/>
        <v/>
      </c>
      <c r="AN767" s="267">
        <f t="shared" si="304"/>
        <v>0</v>
      </c>
      <c r="CE767" s="279"/>
    </row>
    <row r="768" spans="1:83" s="40" customFormat="1" ht="12.75">
      <c r="A768" s="227"/>
      <c r="B768" s="88"/>
      <c r="C768" s="89"/>
      <c r="D768" s="90"/>
      <c r="E768" s="89"/>
      <c r="F768" s="91"/>
      <c r="G768" s="304"/>
      <c r="H768" s="41"/>
      <c r="I768" s="42" t="str">
        <f t="shared" si="313"/>
        <v/>
      </c>
      <c r="J768" s="43" t="str">
        <f t="shared" si="296"/>
        <v/>
      </c>
      <c r="K768" s="44" t="str">
        <f>IF(J768="","",IF(COUNTIF($J$4:J768,J768)=0,"",(COUNTIF($J$4:J768,J768))))</f>
        <v/>
      </c>
      <c r="L768" s="44" t="str">
        <f>IF(K768="","",J768&amp;" _ "&amp;COUNTIF($J$4:J768,J768)&amp;"_"&amp;N768)</f>
        <v/>
      </c>
      <c r="M768" s="45" t="str">
        <f t="shared" si="314"/>
        <v/>
      </c>
      <c r="N768" s="44" t="str">
        <f t="shared" si="315"/>
        <v/>
      </c>
      <c r="O768" s="57" t="str">
        <f t="shared" si="316"/>
        <v/>
      </c>
      <c r="P768" s="48" t="str" cm="1">
        <f t="array" ref="P768">IFERROR(IF(C768="P",G768,IF($K768=1,$M768,$M768+LOOKUP(2,1/($J$4:$J767=J768),$P$4:$P767))),"")</f>
        <v/>
      </c>
      <c r="Q768" s="57" t="str" cm="1">
        <f t="array" ref="Q768">IFERROR(IF(OR(C768="P",C768="A",C768="R"),F768,IF($K768=1,F768,IF(LOOKUP(2,1/($J$4:$J767=$J768),$P$4:$P767)=0,$F768,IF(AND($C768="C",LOOKUP(2,1/($J$4:$J767=$J768),$P$4:$P767)&gt;0),(F768*G768+LOOKUP(2,1/($J$4:$J767=$J768),$P$4:$P767)*LOOKUP(2,1/($J$4:$J767=$J768),$Q$4:$Q767))/$P768,IF(AND($C768="C",LOOKUP(2,1/($J$4:$J767=$J768),$P$4:$P767)&lt;0),LOOKUP(2,1/($J$4:$J767=$J768),$Q$4:$Q767),IF(AND($C768="V",LOOKUP(2,1/($J$4:$J767=$J768),$P$4:$P767)&lt;0),((-1*(F768*G768))+LOOKUP(2,1/($J$4:$J767=$J768),$P$4:$P767)*LOOKUP(2,1/($J$4:$J767=$J768),$Q$4:$Q767))/$P768,IF(AND($C768="V",LOOKUP(2,1/($J$4:$J767=$J768),$P$4:$P767)&gt;0),LOOKUP(2,1/($J$4:$J767=$J768),$Q$4:$Q767),""))))))),"")</f>
        <v/>
      </c>
      <c r="R768" s="49" t="str">
        <f t="shared" si="319"/>
        <v/>
      </c>
      <c r="S768" s="49" t="str">
        <f t="shared" si="305"/>
        <v/>
      </c>
      <c r="T768" s="49" t="str">
        <f t="shared" si="317"/>
        <v/>
      </c>
      <c r="U768" s="49" t="str">
        <f>IFERROR(IF(C768="P",S768,IF(K768=1,0,IF(OR(LOOKUP(2,1/($E$4:$E767=$E768),$P$4:$P767)=0,AND($C768="C",$N768="LONG"),AND(C768="V",N768="SHORT")),0,S768+(M768*Q768)))),"")</f>
        <v/>
      </c>
      <c r="V768" s="49" t="str">
        <f t="shared" si="318"/>
        <v/>
      </c>
      <c r="W768" s="50" t="str">
        <f t="shared" si="312"/>
        <v/>
      </c>
      <c r="Y768" s="51" t="str">
        <f t="shared" si="299"/>
        <v/>
      </c>
      <c r="Z768" s="50" t="str">
        <f t="shared" si="306"/>
        <v/>
      </c>
      <c r="AA768" s="50" t="str">
        <f t="shared" si="297"/>
        <v/>
      </c>
      <c r="AB768" s="50" t="str">
        <f t="shared" si="300"/>
        <v/>
      </c>
      <c r="AC768" s="58" t="str">
        <f t="shared" si="301"/>
        <v/>
      </c>
      <c r="AD768" s="53" t="str">
        <f t="shared" si="298"/>
        <v/>
      </c>
      <c r="AE768" s="53" t="str">
        <f t="shared" si="302"/>
        <v/>
      </c>
      <c r="AF768" s="59" t="str">
        <f t="shared" si="303"/>
        <v/>
      </c>
      <c r="AG768" s="40" t="str">
        <f>C768&amp;COUNTIFS($C$3:C768,"V")</f>
        <v>0</v>
      </c>
      <c r="AH768" s="266" t="str">
        <f t="shared" si="320"/>
        <v/>
      </c>
      <c r="AI768" s="56" t="str">
        <f t="shared" si="307"/>
        <v/>
      </c>
      <c r="AJ768" s="265" t="str">
        <f t="shared" si="308"/>
        <v/>
      </c>
      <c r="AK768" s="267" t="str">
        <f t="shared" si="309"/>
        <v/>
      </c>
      <c r="AL768" s="267" t="str">
        <f t="shared" si="310"/>
        <v/>
      </c>
      <c r="AM768" s="40" t="str">
        <f t="shared" si="311"/>
        <v/>
      </c>
      <c r="AN768" s="267">
        <f t="shared" si="304"/>
        <v>0</v>
      </c>
      <c r="CE768" s="279"/>
    </row>
    <row r="769" spans="1:83" s="40" customFormat="1" ht="12.75">
      <c r="A769" s="227"/>
      <c r="B769" s="88"/>
      <c r="C769" s="89"/>
      <c r="D769" s="90"/>
      <c r="E769" s="89"/>
      <c r="F769" s="91"/>
      <c r="G769" s="304"/>
      <c r="H769" s="41"/>
      <c r="I769" s="42" t="str">
        <f t="shared" si="313"/>
        <v/>
      </c>
      <c r="J769" s="43" t="str">
        <f t="shared" si="296"/>
        <v/>
      </c>
      <c r="K769" s="44" t="str">
        <f>IF(J769="","",IF(COUNTIF($J$4:J769,J769)=0,"",(COUNTIF($J$4:J769,J769))))</f>
        <v/>
      </c>
      <c r="L769" s="44" t="str">
        <f>IF(K769="","",J769&amp;" _ "&amp;COUNTIF($J$4:J769,J769)&amp;"_"&amp;N769)</f>
        <v/>
      </c>
      <c r="M769" s="45" t="str">
        <f t="shared" si="314"/>
        <v/>
      </c>
      <c r="N769" s="44" t="str">
        <f t="shared" si="315"/>
        <v/>
      </c>
      <c r="O769" s="57" t="str">
        <f t="shared" si="316"/>
        <v/>
      </c>
      <c r="P769" s="48" t="str" cm="1">
        <f t="array" ref="P769">IFERROR(IF(C769="P",G769,IF($K769=1,$M769,$M769+LOOKUP(2,1/($J$4:$J768=J769),$P$4:$P768))),"")</f>
        <v/>
      </c>
      <c r="Q769" s="57" t="str" cm="1">
        <f t="array" ref="Q769">IFERROR(IF(OR(C769="P",C769="A",C769="R"),F769,IF($K769=1,F769,IF(LOOKUP(2,1/($J$4:$J768=$J769),$P$4:$P768)=0,$F769,IF(AND($C769="C",LOOKUP(2,1/($J$4:$J768=$J769),$P$4:$P768)&gt;0),(F769*G769+LOOKUP(2,1/($J$4:$J768=$J769),$P$4:$P768)*LOOKUP(2,1/($J$4:$J768=$J769),$Q$4:$Q768))/$P769,IF(AND($C769="C",LOOKUP(2,1/($J$4:$J768=$J769),$P$4:$P768)&lt;0),LOOKUP(2,1/($J$4:$J768=$J769),$Q$4:$Q768),IF(AND($C769="V",LOOKUP(2,1/($J$4:$J768=$J769),$P$4:$P768)&lt;0),((-1*(F769*G769))+LOOKUP(2,1/($J$4:$J768=$J769),$P$4:$P768)*LOOKUP(2,1/($J$4:$J768=$J769),$Q$4:$Q768))/$P769,IF(AND($C769="V",LOOKUP(2,1/($J$4:$J768=$J769),$P$4:$P768)&gt;0),LOOKUP(2,1/($J$4:$J768=$J769),$Q$4:$Q768),""))))))),"")</f>
        <v/>
      </c>
      <c r="R769" s="49" t="str">
        <f t="shared" si="319"/>
        <v/>
      </c>
      <c r="S769" s="49" t="str">
        <f t="shared" si="305"/>
        <v/>
      </c>
      <c r="T769" s="49" t="str">
        <f t="shared" si="317"/>
        <v/>
      </c>
      <c r="U769" s="49" t="str">
        <f>IFERROR(IF(C769="P",S769,IF(K769=1,0,IF(OR(LOOKUP(2,1/($E$4:$E768=$E769),$P$4:$P768)=0,AND($C769="C",$N769="LONG"),AND(C769="V",N769="SHORT")),0,S769+(M769*Q769)))),"")</f>
        <v/>
      </c>
      <c r="V769" s="49" t="str">
        <f t="shared" si="318"/>
        <v/>
      </c>
      <c r="W769" s="50" t="str">
        <f t="shared" si="312"/>
        <v/>
      </c>
      <c r="Y769" s="51" t="str">
        <f t="shared" si="299"/>
        <v/>
      </c>
      <c r="Z769" s="50" t="str">
        <f t="shared" si="306"/>
        <v/>
      </c>
      <c r="AA769" s="50" t="str">
        <f t="shared" si="297"/>
        <v/>
      </c>
      <c r="AB769" s="50" t="str">
        <f t="shared" si="300"/>
        <v/>
      </c>
      <c r="AC769" s="58" t="str">
        <f t="shared" si="301"/>
        <v/>
      </c>
      <c r="AD769" s="53" t="str">
        <f t="shared" si="298"/>
        <v/>
      </c>
      <c r="AE769" s="53" t="str">
        <f t="shared" si="302"/>
        <v/>
      </c>
      <c r="AF769" s="59" t="str">
        <f t="shared" si="303"/>
        <v/>
      </c>
      <c r="AG769" s="40" t="str">
        <f>C769&amp;COUNTIFS($C$3:C769,"V")</f>
        <v>0</v>
      </c>
      <c r="AH769" s="266" t="str">
        <f t="shared" si="320"/>
        <v/>
      </c>
      <c r="AI769" s="56" t="str">
        <f t="shared" si="307"/>
        <v/>
      </c>
      <c r="AJ769" s="265" t="str">
        <f t="shared" si="308"/>
        <v/>
      </c>
      <c r="AK769" s="267" t="str">
        <f t="shared" si="309"/>
        <v/>
      </c>
      <c r="AL769" s="267" t="str">
        <f t="shared" si="310"/>
        <v/>
      </c>
      <c r="AM769" s="40" t="str">
        <f t="shared" si="311"/>
        <v/>
      </c>
      <c r="AN769" s="267">
        <f t="shared" si="304"/>
        <v>0</v>
      </c>
      <c r="CE769" s="279"/>
    </row>
    <row r="770" spans="1:83" s="40" customFormat="1" ht="12.75">
      <c r="A770" s="227"/>
      <c r="B770" s="88"/>
      <c r="C770" s="89"/>
      <c r="D770" s="90"/>
      <c r="E770" s="89"/>
      <c r="F770" s="91"/>
      <c r="G770" s="304"/>
      <c r="H770" s="41"/>
      <c r="I770" s="42" t="str">
        <f t="shared" si="313"/>
        <v/>
      </c>
      <c r="J770" s="43" t="str">
        <f t="shared" si="296"/>
        <v/>
      </c>
      <c r="K770" s="44" t="str">
        <f>IF(J770="","",IF(COUNTIF($J$4:J770,J770)=0,"",(COUNTIF($J$4:J770,J770))))</f>
        <v/>
      </c>
      <c r="L770" s="44" t="str">
        <f>IF(K770="","",J770&amp;" _ "&amp;COUNTIF($J$4:J770,J770)&amp;"_"&amp;N770)</f>
        <v/>
      </c>
      <c r="M770" s="45" t="str">
        <f t="shared" si="314"/>
        <v/>
      </c>
      <c r="N770" s="44" t="str">
        <f t="shared" si="315"/>
        <v/>
      </c>
      <c r="O770" s="57" t="str">
        <f t="shared" si="316"/>
        <v/>
      </c>
      <c r="P770" s="48" t="str" cm="1">
        <f t="array" ref="P770">IFERROR(IF(C770="P",G770,IF($K770=1,$M770,$M770+LOOKUP(2,1/($J$4:$J769=J770),$P$4:$P769))),"")</f>
        <v/>
      </c>
      <c r="Q770" s="57" t="str" cm="1">
        <f t="array" ref="Q770">IFERROR(IF(OR(C770="P",C770="A",C770="R"),F770,IF($K770=1,F770,IF(LOOKUP(2,1/($J$4:$J769=$J770),$P$4:$P769)=0,$F770,IF(AND($C770="C",LOOKUP(2,1/($J$4:$J769=$J770),$P$4:$P769)&gt;0),(F770*G770+LOOKUP(2,1/($J$4:$J769=$J770),$P$4:$P769)*LOOKUP(2,1/($J$4:$J769=$J770),$Q$4:$Q769))/$P770,IF(AND($C770="C",LOOKUP(2,1/($J$4:$J769=$J770),$P$4:$P769)&lt;0),LOOKUP(2,1/($J$4:$J769=$J770),$Q$4:$Q769),IF(AND($C770="V",LOOKUP(2,1/($J$4:$J769=$J770),$P$4:$P769)&lt;0),((-1*(F770*G770))+LOOKUP(2,1/($J$4:$J769=$J770),$P$4:$P769)*LOOKUP(2,1/($J$4:$J769=$J770),$Q$4:$Q769))/$P770,IF(AND($C770="V",LOOKUP(2,1/($J$4:$J769=$J770),$P$4:$P769)&gt;0),LOOKUP(2,1/($J$4:$J769=$J770),$Q$4:$Q769),""))))))),"")</f>
        <v/>
      </c>
      <c r="R770" s="49" t="str">
        <f t="shared" si="319"/>
        <v/>
      </c>
      <c r="S770" s="49" t="str">
        <f t="shared" si="305"/>
        <v/>
      </c>
      <c r="T770" s="49" t="str">
        <f t="shared" si="317"/>
        <v/>
      </c>
      <c r="U770" s="49" t="str">
        <f>IFERROR(IF(C770="P",S770,IF(K770=1,0,IF(OR(LOOKUP(2,1/($E$4:$E769=$E770),$P$4:$P769)=0,AND($C770="C",$N770="LONG"),AND(C770="V",N770="SHORT")),0,S770+(M770*Q770)))),"")</f>
        <v/>
      </c>
      <c r="V770" s="49" t="str">
        <f t="shared" si="318"/>
        <v/>
      </c>
      <c r="W770" s="50" t="str">
        <f t="shared" si="312"/>
        <v/>
      </c>
      <c r="Y770" s="51" t="str">
        <f t="shared" si="299"/>
        <v/>
      </c>
      <c r="Z770" s="50" t="str">
        <f t="shared" si="306"/>
        <v/>
      </c>
      <c r="AA770" s="50" t="str">
        <f t="shared" si="297"/>
        <v/>
      </c>
      <c r="AB770" s="50" t="str">
        <f t="shared" si="300"/>
        <v/>
      </c>
      <c r="AC770" s="58" t="str">
        <f t="shared" si="301"/>
        <v/>
      </c>
      <c r="AD770" s="53" t="str">
        <f t="shared" si="298"/>
        <v/>
      </c>
      <c r="AE770" s="53" t="str">
        <f t="shared" si="302"/>
        <v/>
      </c>
      <c r="AF770" s="59" t="str">
        <f t="shared" si="303"/>
        <v/>
      </c>
      <c r="AG770" s="40" t="str">
        <f>C770&amp;COUNTIFS($C$3:C770,"V")</f>
        <v>0</v>
      </c>
      <c r="AH770" s="266" t="str">
        <f t="shared" si="320"/>
        <v/>
      </c>
      <c r="AI770" s="56" t="str">
        <f t="shared" si="307"/>
        <v/>
      </c>
      <c r="AJ770" s="265" t="str">
        <f t="shared" si="308"/>
        <v/>
      </c>
      <c r="AK770" s="267" t="str">
        <f t="shared" si="309"/>
        <v/>
      </c>
      <c r="AL770" s="267" t="str">
        <f t="shared" si="310"/>
        <v/>
      </c>
      <c r="AM770" s="40" t="str">
        <f t="shared" si="311"/>
        <v/>
      </c>
      <c r="AN770" s="267">
        <f t="shared" si="304"/>
        <v>0</v>
      </c>
      <c r="CE770" s="279"/>
    </row>
    <row r="771" spans="1:83" s="40" customFormat="1" ht="12.75">
      <c r="A771" s="227"/>
      <c r="B771" s="88"/>
      <c r="C771" s="89"/>
      <c r="D771" s="90"/>
      <c r="E771" s="89"/>
      <c r="F771" s="91"/>
      <c r="G771" s="304"/>
      <c r="H771" s="41"/>
      <c r="I771" s="42" t="str">
        <f t="shared" si="313"/>
        <v/>
      </c>
      <c r="J771" s="43" t="str">
        <f t="shared" si="296"/>
        <v/>
      </c>
      <c r="K771" s="44" t="str">
        <f>IF(J771="","",IF(COUNTIF($J$4:J771,J771)=0,"",(COUNTIF($J$4:J771,J771))))</f>
        <v/>
      </c>
      <c r="L771" s="44" t="str">
        <f>IF(K771="","",J771&amp;" _ "&amp;COUNTIF($J$4:J771,J771)&amp;"_"&amp;N771)</f>
        <v/>
      </c>
      <c r="M771" s="45" t="str">
        <f t="shared" si="314"/>
        <v/>
      </c>
      <c r="N771" s="44" t="str">
        <f t="shared" si="315"/>
        <v/>
      </c>
      <c r="O771" s="57" t="str">
        <f t="shared" si="316"/>
        <v/>
      </c>
      <c r="P771" s="48" t="str" cm="1">
        <f t="array" ref="P771">IFERROR(IF(C771="P",G771,IF($K771=1,$M771,$M771+LOOKUP(2,1/($J$4:$J770=J771),$P$4:$P770))),"")</f>
        <v/>
      </c>
      <c r="Q771" s="57" t="str" cm="1">
        <f t="array" ref="Q771">IFERROR(IF(OR(C771="P",C771="A",C771="R"),F771,IF($K771=1,F771,IF(LOOKUP(2,1/($J$4:$J770=$J771),$P$4:$P770)=0,$F771,IF(AND($C771="C",LOOKUP(2,1/($J$4:$J770=$J771),$P$4:$P770)&gt;0),(F771*G771+LOOKUP(2,1/($J$4:$J770=$J771),$P$4:$P770)*LOOKUP(2,1/($J$4:$J770=$J771),$Q$4:$Q770))/$P771,IF(AND($C771="C",LOOKUP(2,1/($J$4:$J770=$J771),$P$4:$P770)&lt;0),LOOKUP(2,1/($J$4:$J770=$J771),$Q$4:$Q770),IF(AND($C771="V",LOOKUP(2,1/($J$4:$J770=$J771),$P$4:$P770)&lt;0),((-1*(F771*G771))+LOOKUP(2,1/($J$4:$J770=$J771),$P$4:$P770)*LOOKUP(2,1/($J$4:$J770=$J771),$Q$4:$Q770))/$P771,IF(AND($C771="V",LOOKUP(2,1/($J$4:$J770=$J771),$P$4:$P770)&gt;0),LOOKUP(2,1/($J$4:$J770=$J771),$Q$4:$Q770),""))))))),"")</f>
        <v/>
      </c>
      <c r="R771" s="49" t="str">
        <f t="shared" si="319"/>
        <v/>
      </c>
      <c r="S771" s="49" t="str">
        <f t="shared" si="305"/>
        <v/>
      </c>
      <c r="T771" s="49" t="str">
        <f t="shared" si="317"/>
        <v/>
      </c>
      <c r="U771" s="49" t="str">
        <f>IFERROR(IF(C771="P",S771,IF(K771=1,0,IF(OR(LOOKUP(2,1/($E$4:$E770=$E771),$P$4:$P770)=0,AND($C771="C",$N771="LONG"),AND(C771="V",N771="SHORT")),0,S771+(M771*Q771)))),"")</f>
        <v/>
      </c>
      <c r="V771" s="49" t="str">
        <f t="shared" si="318"/>
        <v/>
      </c>
      <c r="W771" s="50" t="str">
        <f t="shared" si="312"/>
        <v/>
      </c>
      <c r="Y771" s="51" t="str">
        <f t="shared" si="299"/>
        <v/>
      </c>
      <c r="Z771" s="50" t="str">
        <f t="shared" si="306"/>
        <v/>
      </c>
      <c r="AA771" s="50" t="str">
        <f t="shared" si="297"/>
        <v/>
      </c>
      <c r="AB771" s="50" t="str">
        <f t="shared" si="300"/>
        <v/>
      </c>
      <c r="AC771" s="58" t="str">
        <f t="shared" si="301"/>
        <v/>
      </c>
      <c r="AD771" s="53" t="str">
        <f t="shared" si="298"/>
        <v/>
      </c>
      <c r="AE771" s="53" t="str">
        <f t="shared" si="302"/>
        <v/>
      </c>
      <c r="AF771" s="59" t="str">
        <f t="shared" si="303"/>
        <v/>
      </c>
      <c r="AG771" s="40" t="str">
        <f>C771&amp;COUNTIFS($C$3:C771,"V")</f>
        <v>0</v>
      </c>
      <c r="AH771" s="266" t="str">
        <f t="shared" si="320"/>
        <v/>
      </c>
      <c r="AI771" s="56" t="str">
        <f t="shared" si="307"/>
        <v/>
      </c>
      <c r="AJ771" s="265" t="str">
        <f t="shared" si="308"/>
        <v/>
      </c>
      <c r="AK771" s="267" t="str">
        <f t="shared" si="309"/>
        <v/>
      </c>
      <c r="AL771" s="267" t="str">
        <f t="shared" si="310"/>
        <v/>
      </c>
      <c r="AM771" s="40" t="str">
        <f t="shared" si="311"/>
        <v/>
      </c>
      <c r="AN771" s="267">
        <f t="shared" si="304"/>
        <v>0</v>
      </c>
      <c r="CE771" s="279"/>
    </row>
    <row r="772" spans="1:83" s="40" customFormat="1" ht="12.75">
      <c r="A772" s="227"/>
      <c r="B772" s="88"/>
      <c r="C772" s="89"/>
      <c r="D772" s="90"/>
      <c r="E772" s="89"/>
      <c r="F772" s="91"/>
      <c r="G772" s="304"/>
      <c r="H772" s="41"/>
      <c r="I772" s="42" t="str">
        <f t="shared" si="313"/>
        <v/>
      </c>
      <c r="J772" s="43" t="str">
        <f t="shared" ref="J772:J835" si="321">IF(E772="","",IF(C772="P","P_"&amp;E772,E772))</f>
        <v/>
      </c>
      <c r="K772" s="44" t="str">
        <f>IF(J772="","",IF(COUNTIF($J$4:J772,J772)=0,"",(COUNTIF($J$4:J772,J772))))</f>
        <v/>
      </c>
      <c r="L772" s="44" t="str">
        <f>IF(K772="","",J772&amp;" _ "&amp;COUNTIF($J$4:J772,J772)&amp;"_"&amp;N772)</f>
        <v/>
      </c>
      <c r="M772" s="45" t="str">
        <f t="shared" si="314"/>
        <v/>
      </c>
      <c r="N772" s="44" t="str">
        <f t="shared" si="315"/>
        <v/>
      </c>
      <c r="O772" s="57" t="str">
        <f t="shared" si="316"/>
        <v/>
      </c>
      <c r="P772" s="48" t="str" cm="1">
        <f t="array" ref="P772">IFERROR(IF(C772="P",G772,IF($K772=1,$M772,$M772+LOOKUP(2,1/($J$4:$J771=J772),$P$4:$P771))),"")</f>
        <v/>
      </c>
      <c r="Q772" s="57" t="str" cm="1">
        <f t="array" ref="Q772">IFERROR(IF(OR(C772="P",C772="A",C772="R"),F772,IF($K772=1,F772,IF(LOOKUP(2,1/($J$4:$J771=$J772),$P$4:$P771)=0,$F772,IF(AND($C772="C",LOOKUP(2,1/($J$4:$J771=$J772),$P$4:$P771)&gt;0),(F772*G772+LOOKUP(2,1/($J$4:$J771=$J772),$P$4:$P771)*LOOKUP(2,1/($J$4:$J771=$J772),$Q$4:$Q771))/$P772,IF(AND($C772="C",LOOKUP(2,1/($J$4:$J771=$J772),$P$4:$P771)&lt;0),LOOKUP(2,1/($J$4:$J771=$J772),$Q$4:$Q771),IF(AND($C772="V",LOOKUP(2,1/($J$4:$J771=$J772),$P$4:$P771)&lt;0),((-1*(F772*G772))+LOOKUP(2,1/($J$4:$J771=$J772),$P$4:$P771)*LOOKUP(2,1/($J$4:$J771=$J772),$Q$4:$Q771))/$P772,IF(AND($C772="V",LOOKUP(2,1/($J$4:$J771=$J772),$P$4:$P771)&gt;0),LOOKUP(2,1/($J$4:$J771=$J772),$Q$4:$Q771),""))))))),"")</f>
        <v/>
      </c>
      <c r="R772" s="49" t="str">
        <f t="shared" si="319"/>
        <v/>
      </c>
      <c r="S772" s="49" t="str">
        <f t="shared" si="305"/>
        <v/>
      </c>
      <c r="T772" s="49" t="str">
        <f t="shared" si="317"/>
        <v/>
      </c>
      <c r="U772" s="49" t="str">
        <f>IFERROR(IF(C772="P",S772,IF(K772=1,0,IF(OR(LOOKUP(2,1/($E$4:$E771=$E772),$P$4:$P771)=0,AND($C772="C",$N772="LONG"),AND(C772="V",N772="SHORT")),0,S772+(M772*Q772)))),"")</f>
        <v/>
      </c>
      <c r="V772" s="49" t="str">
        <f t="shared" si="318"/>
        <v/>
      </c>
      <c r="W772" s="50" t="str">
        <f t="shared" si="312"/>
        <v/>
      </c>
      <c r="Y772" s="51" t="str">
        <f t="shared" si="299"/>
        <v/>
      </c>
      <c r="Z772" s="50" t="str">
        <f t="shared" si="306"/>
        <v/>
      </c>
      <c r="AA772" s="50" t="str">
        <f t="shared" ref="AA772:AA835" si="322">IF(W772="","",U772+W772+H772+Z772)</f>
        <v/>
      </c>
      <c r="AB772" s="50" t="str">
        <f t="shared" si="300"/>
        <v/>
      </c>
      <c r="AC772" s="58" t="str">
        <f t="shared" si="301"/>
        <v/>
      </c>
      <c r="AD772" s="53" t="str">
        <f t="shared" ref="AD772:AD835" si="323">IF(E772="","",(((AA772-W772)-Z772)/Z772))</f>
        <v/>
      </c>
      <c r="AE772" s="53" t="str">
        <f t="shared" si="302"/>
        <v/>
      </c>
      <c r="AF772" s="59" t="str">
        <f t="shared" si="303"/>
        <v/>
      </c>
      <c r="AG772" s="40" t="str">
        <f>C772&amp;COUNTIFS($C$3:C772,"V")</f>
        <v>0</v>
      </c>
      <c r="AH772" s="266" t="str">
        <f t="shared" si="320"/>
        <v/>
      </c>
      <c r="AI772" s="56" t="str">
        <f t="shared" si="307"/>
        <v/>
      </c>
      <c r="AJ772" s="265" t="str">
        <f t="shared" si="308"/>
        <v/>
      </c>
      <c r="AK772" s="267" t="str">
        <f t="shared" si="309"/>
        <v/>
      </c>
      <c r="AL772" s="267" t="str">
        <f t="shared" si="310"/>
        <v/>
      </c>
      <c r="AM772" s="40" t="str">
        <f t="shared" si="311"/>
        <v/>
      </c>
      <c r="AN772" s="267">
        <f t="shared" si="304"/>
        <v>0</v>
      </c>
      <c r="CE772" s="279"/>
    </row>
    <row r="773" spans="1:83" s="40" customFormat="1" ht="12.75">
      <c r="A773" s="227"/>
      <c r="B773" s="88"/>
      <c r="C773" s="89"/>
      <c r="D773" s="90"/>
      <c r="E773" s="89"/>
      <c r="F773" s="91"/>
      <c r="G773" s="304"/>
      <c r="H773" s="41"/>
      <c r="I773" s="42" t="str">
        <f t="shared" si="313"/>
        <v/>
      </c>
      <c r="J773" s="43" t="str">
        <f t="shared" si="321"/>
        <v/>
      </c>
      <c r="K773" s="44" t="str">
        <f>IF(J773="","",IF(COUNTIF($J$4:J773,J773)=0,"",(COUNTIF($J$4:J773,J773))))</f>
        <v/>
      </c>
      <c r="L773" s="44" t="str">
        <f>IF(K773="","",J773&amp;" _ "&amp;COUNTIF($J$4:J773,J773)&amp;"_"&amp;N773)</f>
        <v/>
      </c>
      <c r="M773" s="45" t="str">
        <f t="shared" si="314"/>
        <v/>
      </c>
      <c r="N773" s="44" t="str">
        <f t="shared" si="315"/>
        <v/>
      </c>
      <c r="O773" s="57" t="str">
        <f t="shared" si="316"/>
        <v/>
      </c>
      <c r="P773" s="48" t="str" cm="1">
        <f t="array" ref="P773">IFERROR(IF(C773="P",G773,IF($K773=1,$M773,$M773+LOOKUP(2,1/($J$4:$J772=J773),$P$4:$P772))),"")</f>
        <v/>
      </c>
      <c r="Q773" s="57" t="str" cm="1">
        <f t="array" ref="Q773">IFERROR(IF(OR(C773="P",C773="A",C773="R"),F773,IF($K773=1,F773,IF(LOOKUP(2,1/($J$4:$J772=$J773),$P$4:$P772)=0,$F773,IF(AND($C773="C",LOOKUP(2,1/($J$4:$J772=$J773),$P$4:$P772)&gt;0),(F773*G773+LOOKUP(2,1/($J$4:$J772=$J773),$P$4:$P772)*LOOKUP(2,1/($J$4:$J772=$J773),$Q$4:$Q772))/$P773,IF(AND($C773="C",LOOKUP(2,1/($J$4:$J772=$J773),$P$4:$P772)&lt;0),LOOKUP(2,1/($J$4:$J772=$J773),$Q$4:$Q772),IF(AND($C773="V",LOOKUP(2,1/($J$4:$J772=$J773),$P$4:$P772)&lt;0),((-1*(F773*G773))+LOOKUP(2,1/($J$4:$J772=$J773),$P$4:$P772)*LOOKUP(2,1/($J$4:$J772=$J773),$Q$4:$Q772))/$P773,IF(AND($C773="V",LOOKUP(2,1/($J$4:$J772=$J773),$P$4:$P772)&gt;0),LOOKUP(2,1/($J$4:$J772=$J773),$Q$4:$Q772),""))))))),"")</f>
        <v/>
      </c>
      <c r="R773" s="49" t="str">
        <f t="shared" si="319"/>
        <v/>
      </c>
      <c r="S773" s="49" t="str">
        <f t="shared" si="305"/>
        <v/>
      </c>
      <c r="T773" s="49" t="str">
        <f t="shared" si="317"/>
        <v/>
      </c>
      <c r="U773" s="49" t="str">
        <f>IFERROR(IF(C773="P",S773,IF(K773=1,0,IF(OR(LOOKUP(2,1/($E$4:$E772=$E773),$P$4:$P772)=0,AND($C773="C",$N773="LONG"),AND(C773="V",N773="SHORT")),0,S773+(M773*Q773)))),"")</f>
        <v/>
      </c>
      <c r="V773" s="49" t="str">
        <f t="shared" si="318"/>
        <v/>
      </c>
      <c r="W773" s="50" t="str">
        <f t="shared" si="312"/>
        <v/>
      </c>
      <c r="Y773" s="51" t="str">
        <f t="shared" ref="Y773:Y836" si="324">IF(W773="","",Y772+H773)</f>
        <v/>
      </c>
      <c r="Z773" s="50" t="str">
        <f t="shared" si="306"/>
        <v/>
      </c>
      <c r="AA773" s="50" t="str">
        <f t="shared" si="322"/>
        <v/>
      </c>
      <c r="AB773" s="50" t="str">
        <f t="shared" ref="AB773:AB836" si="325">IF(H773="","",AA773)</f>
        <v/>
      </c>
      <c r="AC773" s="58" t="str">
        <f t="shared" ref="AC773:AC836" si="326">IF(E773="","",IF(W773=0,AC772,AC772+(W773/(1+AE773))))</f>
        <v/>
      </c>
      <c r="AD773" s="53" t="str">
        <f t="shared" si="323"/>
        <v/>
      </c>
      <c r="AE773" s="53" t="str">
        <f t="shared" ref="AE773:AE836" si="327">IF(AD773="","",((1+AD773)*(1+AE772))-1)</f>
        <v/>
      </c>
      <c r="AF773" s="59" t="str">
        <f t="shared" ref="AF773:AF836" si="328">IF(AE773="","",$AF$4*(1+AE773))</f>
        <v/>
      </c>
      <c r="AG773" s="40" t="str">
        <f>C773&amp;COUNTIFS($C$3:C773,"V")</f>
        <v>0</v>
      </c>
      <c r="AH773" s="266" t="str">
        <f t="shared" si="320"/>
        <v/>
      </c>
      <c r="AI773" s="56" t="str">
        <f t="shared" si="307"/>
        <v/>
      </c>
      <c r="AJ773" s="265" t="str">
        <f t="shared" si="308"/>
        <v/>
      </c>
      <c r="AK773" s="267" t="str">
        <f t="shared" si="309"/>
        <v/>
      </c>
      <c r="AL773" s="267" t="str">
        <f t="shared" si="310"/>
        <v/>
      </c>
      <c r="AM773" s="40" t="str">
        <f t="shared" si="311"/>
        <v/>
      </c>
      <c r="AN773" s="267">
        <f t="shared" ref="AN773:AN836" si="329">IF(CE773="",0,CE773)</f>
        <v>0</v>
      </c>
      <c r="CE773" s="279"/>
    </row>
    <row r="774" spans="1:83" s="40" customFormat="1" ht="12.75">
      <c r="A774" s="227"/>
      <c r="B774" s="88"/>
      <c r="C774" s="89"/>
      <c r="D774" s="90"/>
      <c r="E774" s="89"/>
      <c r="F774" s="91"/>
      <c r="G774" s="304"/>
      <c r="H774" s="41"/>
      <c r="I774" s="42" t="str">
        <f t="shared" si="313"/>
        <v/>
      </c>
      <c r="J774" s="43" t="str">
        <f t="shared" si="321"/>
        <v/>
      </c>
      <c r="K774" s="44" t="str">
        <f>IF(J774="","",IF(COUNTIF($J$4:J774,J774)=0,"",(COUNTIF($J$4:J774,J774))))</f>
        <v/>
      </c>
      <c r="L774" s="44" t="str">
        <f>IF(K774="","",J774&amp;" _ "&amp;COUNTIF($J$4:J774,J774)&amp;"_"&amp;N774)</f>
        <v/>
      </c>
      <c r="M774" s="45" t="str">
        <f t="shared" si="314"/>
        <v/>
      </c>
      <c r="N774" s="44" t="str">
        <f t="shared" si="315"/>
        <v/>
      </c>
      <c r="O774" s="57" t="str">
        <f t="shared" si="316"/>
        <v/>
      </c>
      <c r="P774" s="48" t="str" cm="1">
        <f t="array" ref="P774">IFERROR(IF(C774="P",G774,IF($K774=1,$M774,$M774+LOOKUP(2,1/($J$4:$J773=J774),$P$4:$P773))),"")</f>
        <v/>
      </c>
      <c r="Q774" s="57" t="str" cm="1">
        <f t="array" ref="Q774">IFERROR(IF(OR(C774="P",C774="A",C774="R"),F774,IF($K774=1,F774,IF(LOOKUP(2,1/($J$4:$J773=$J774),$P$4:$P773)=0,$F774,IF(AND($C774="C",LOOKUP(2,1/($J$4:$J773=$J774),$P$4:$P773)&gt;0),(F774*G774+LOOKUP(2,1/($J$4:$J773=$J774),$P$4:$P773)*LOOKUP(2,1/($J$4:$J773=$J774),$Q$4:$Q773))/$P774,IF(AND($C774="C",LOOKUP(2,1/($J$4:$J773=$J774),$P$4:$P773)&lt;0),LOOKUP(2,1/($J$4:$J773=$J774),$Q$4:$Q773),IF(AND($C774="V",LOOKUP(2,1/($J$4:$J773=$J774),$P$4:$P773)&lt;0),((-1*(F774*G774))+LOOKUP(2,1/($J$4:$J773=$J774),$P$4:$P773)*LOOKUP(2,1/($J$4:$J773=$J774),$Q$4:$Q773))/$P774,IF(AND($C774="V",LOOKUP(2,1/($J$4:$J773=$J774),$P$4:$P773)&gt;0),LOOKUP(2,1/($J$4:$J773=$J774),$Q$4:$Q773),""))))))),"")</f>
        <v/>
      </c>
      <c r="R774" s="49" t="str">
        <f t="shared" si="319"/>
        <v/>
      </c>
      <c r="S774" s="49" t="str">
        <f t="shared" ref="S774:S837" si="330">IFERROR((-F774*M774)-AN774,"")</f>
        <v/>
      </c>
      <c r="T774" s="49" t="str">
        <f t="shared" si="317"/>
        <v/>
      </c>
      <c r="U774" s="49" t="str">
        <f>IFERROR(IF(C774="P",S774,IF(K774=1,0,IF(OR(LOOKUP(2,1/($E$4:$E773=$E774),$P$4:$P773)=0,AND($C774="C",$N774="LONG"),AND(C774="V",N774="SHORT")),0,S774+(M774*Q774)))),"")</f>
        <v/>
      </c>
      <c r="V774" s="49" t="str">
        <f t="shared" si="318"/>
        <v/>
      </c>
      <c r="W774" s="50" t="str">
        <f t="shared" si="312"/>
        <v/>
      </c>
      <c r="Y774" s="51" t="str">
        <f t="shared" si="324"/>
        <v/>
      </c>
      <c r="Z774" s="50" t="str">
        <f t="shared" ref="Z774:Z837" si="331">IF(W774="","",AA773)</f>
        <v/>
      </c>
      <c r="AA774" s="50" t="str">
        <f t="shared" si="322"/>
        <v/>
      </c>
      <c r="AB774" s="50" t="str">
        <f t="shared" si="325"/>
        <v/>
      </c>
      <c r="AC774" s="58" t="str">
        <f t="shared" si="326"/>
        <v/>
      </c>
      <c r="AD774" s="53" t="str">
        <f t="shared" si="323"/>
        <v/>
      </c>
      <c r="AE774" s="53" t="str">
        <f t="shared" si="327"/>
        <v/>
      </c>
      <c r="AF774" s="59" t="str">
        <f t="shared" si="328"/>
        <v/>
      </c>
      <c r="AG774" s="40" t="str">
        <f>C774&amp;COUNTIFS($C$3:C774,"V")</f>
        <v>0</v>
      </c>
      <c r="AH774" s="266" t="str">
        <f t="shared" si="320"/>
        <v/>
      </c>
      <c r="AI774" s="56" t="str">
        <f t="shared" ref="AI774:AI837" si="332">IF(J774="","",J774)</f>
        <v/>
      </c>
      <c r="AJ774" s="265" t="str">
        <f t="shared" ref="AJ774:AJ837" si="333">IF(G774="","",G774)</f>
        <v/>
      </c>
      <c r="AK774" s="267" t="str">
        <f t="shared" ref="AK774:AK837" si="334">IF(F774="","",F774)</f>
        <v/>
      </c>
      <c r="AL774" s="267" t="str">
        <f t="shared" ref="AL774:AL837" si="335">IF(U774="","",U774)</f>
        <v/>
      </c>
      <c r="AM774" s="40" t="str">
        <f t="shared" ref="AM774:AM837" si="336">IF(D774="","",D774)</f>
        <v/>
      </c>
      <c r="AN774" s="267">
        <f t="shared" si="329"/>
        <v>0</v>
      </c>
      <c r="CE774" s="279"/>
    </row>
    <row r="775" spans="1:83" s="40" customFormat="1" ht="12.75">
      <c r="A775" s="227"/>
      <c r="B775" s="88"/>
      <c r="C775" s="89"/>
      <c r="D775" s="90"/>
      <c r="E775" s="89"/>
      <c r="F775" s="91"/>
      <c r="G775" s="304"/>
      <c r="H775" s="41"/>
      <c r="I775" s="42" t="str">
        <f t="shared" si="313"/>
        <v/>
      </c>
      <c r="J775" s="43" t="str">
        <f t="shared" si="321"/>
        <v/>
      </c>
      <c r="K775" s="44" t="str">
        <f>IF(J775="","",IF(COUNTIF($J$4:J775,J775)=0,"",(COUNTIF($J$4:J775,J775))))</f>
        <v/>
      </c>
      <c r="L775" s="44" t="str">
        <f>IF(K775="","",J775&amp;" _ "&amp;COUNTIF($J$4:J775,J775)&amp;"_"&amp;N775)</f>
        <v/>
      </c>
      <c r="M775" s="45" t="str">
        <f t="shared" si="314"/>
        <v/>
      </c>
      <c r="N775" s="44" t="str">
        <f t="shared" si="315"/>
        <v/>
      </c>
      <c r="O775" s="57" t="str">
        <f t="shared" si="316"/>
        <v/>
      </c>
      <c r="P775" s="48" t="str" cm="1">
        <f t="array" ref="P775">IFERROR(IF(C775="P",G775,IF($K775=1,$M775,$M775+LOOKUP(2,1/($J$4:$J774=J775),$P$4:$P774))),"")</f>
        <v/>
      </c>
      <c r="Q775" s="57" t="str" cm="1">
        <f t="array" ref="Q775">IFERROR(IF(OR(C775="P",C775="A",C775="R"),F775,IF($K775=1,F775,IF(LOOKUP(2,1/($J$4:$J774=$J775),$P$4:$P774)=0,$F775,IF(AND($C775="C",LOOKUP(2,1/($J$4:$J774=$J775),$P$4:$P774)&gt;0),(F775*G775+LOOKUP(2,1/($J$4:$J774=$J775),$P$4:$P774)*LOOKUP(2,1/($J$4:$J774=$J775),$Q$4:$Q774))/$P775,IF(AND($C775="C",LOOKUP(2,1/($J$4:$J774=$J775),$P$4:$P774)&lt;0),LOOKUP(2,1/($J$4:$J774=$J775),$Q$4:$Q774),IF(AND($C775="V",LOOKUP(2,1/($J$4:$J774=$J775),$P$4:$P774)&lt;0),((-1*(F775*G775))+LOOKUP(2,1/($J$4:$J774=$J775),$P$4:$P774)*LOOKUP(2,1/($J$4:$J774=$J775),$Q$4:$Q774))/$P775,IF(AND($C775="V",LOOKUP(2,1/($J$4:$J774=$J775),$P$4:$P774)&gt;0),LOOKUP(2,1/($J$4:$J774=$J775),$Q$4:$Q774),""))))))),"")</f>
        <v/>
      </c>
      <c r="R775" s="49" t="str">
        <f t="shared" si="319"/>
        <v/>
      </c>
      <c r="S775" s="49" t="str">
        <f t="shared" si="330"/>
        <v/>
      </c>
      <c r="T775" s="49" t="str">
        <f t="shared" si="317"/>
        <v/>
      </c>
      <c r="U775" s="49" t="str">
        <f>IFERROR(IF(C775="P",S775,IF(K775=1,0,IF(OR(LOOKUP(2,1/($E$4:$E774=$E775),$P$4:$P774)=0,AND($C775="C",$N775="LONG"),AND(C775="V",N775="SHORT")),0,S775+(M775*Q775)))),"")</f>
        <v/>
      </c>
      <c r="V775" s="49" t="str">
        <f t="shared" si="318"/>
        <v/>
      </c>
      <c r="W775" s="50" t="str">
        <f t="shared" ref="W775:W838" si="337">IF(E775="","",IF(OR(E775="APORTE",E775="RESGATE"),S775,0))</f>
        <v/>
      </c>
      <c r="Y775" s="51" t="str">
        <f t="shared" si="324"/>
        <v/>
      </c>
      <c r="Z775" s="50" t="str">
        <f t="shared" si="331"/>
        <v/>
      </c>
      <c r="AA775" s="50" t="str">
        <f t="shared" si="322"/>
        <v/>
      </c>
      <c r="AB775" s="50" t="str">
        <f t="shared" si="325"/>
        <v/>
      </c>
      <c r="AC775" s="58" t="str">
        <f t="shared" si="326"/>
        <v/>
      </c>
      <c r="AD775" s="53" t="str">
        <f t="shared" si="323"/>
        <v/>
      </c>
      <c r="AE775" s="53" t="str">
        <f t="shared" si="327"/>
        <v/>
      </c>
      <c r="AF775" s="59" t="str">
        <f t="shared" si="328"/>
        <v/>
      </c>
      <c r="AG775" s="40" t="str">
        <f>C775&amp;COUNTIFS($C$3:C775,"V")</f>
        <v>0</v>
      </c>
      <c r="AH775" s="266" t="str">
        <f t="shared" si="320"/>
        <v/>
      </c>
      <c r="AI775" s="56" t="str">
        <f t="shared" si="332"/>
        <v/>
      </c>
      <c r="AJ775" s="265" t="str">
        <f t="shared" si="333"/>
        <v/>
      </c>
      <c r="AK775" s="267" t="str">
        <f t="shared" si="334"/>
        <v/>
      </c>
      <c r="AL775" s="267" t="str">
        <f t="shared" si="335"/>
        <v/>
      </c>
      <c r="AM775" s="40" t="str">
        <f t="shared" si="336"/>
        <v/>
      </c>
      <c r="AN775" s="267">
        <f t="shared" si="329"/>
        <v>0</v>
      </c>
      <c r="CE775" s="279"/>
    </row>
    <row r="776" spans="1:83" s="40" customFormat="1" ht="12.75">
      <c r="A776" s="227"/>
      <c r="B776" s="88"/>
      <c r="C776" s="89"/>
      <c r="D776" s="90"/>
      <c r="E776" s="89"/>
      <c r="F776" s="91"/>
      <c r="G776" s="304"/>
      <c r="H776" s="41"/>
      <c r="I776" s="42" t="str">
        <f t="shared" si="313"/>
        <v/>
      </c>
      <c r="J776" s="43" t="str">
        <f t="shared" si="321"/>
        <v/>
      </c>
      <c r="K776" s="44" t="str">
        <f>IF(J776="","",IF(COUNTIF($J$4:J776,J776)=0,"",(COUNTIF($J$4:J776,J776))))</f>
        <v/>
      </c>
      <c r="L776" s="44" t="str">
        <f>IF(K776="","",J776&amp;" _ "&amp;COUNTIF($J$4:J776,J776)&amp;"_"&amp;N776)</f>
        <v/>
      </c>
      <c r="M776" s="45" t="str">
        <f t="shared" si="314"/>
        <v/>
      </c>
      <c r="N776" s="44" t="str">
        <f t="shared" si="315"/>
        <v/>
      </c>
      <c r="O776" s="57" t="str">
        <f t="shared" si="316"/>
        <v/>
      </c>
      <c r="P776" s="48" t="str" cm="1">
        <f t="array" ref="P776">IFERROR(IF(C776="P",G776,IF($K776=1,$M776,$M776+LOOKUP(2,1/($J$4:$J775=J776),$P$4:$P775))),"")</f>
        <v/>
      </c>
      <c r="Q776" s="57" t="str" cm="1">
        <f t="array" ref="Q776">IFERROR(IF(OR(C776="P",C776="A",C776="R"),F776,IF($K776=1,F776,IF(LOOKUP(2,1/($J$4:$J775=$J776),$P$4:$P775)=0,$F776,IF(AND($C776="C",LOOKUP(2,1/($J$4:$J775=$J776),$P$4:$P775)&gt;0),(F776*G776+LOOKUP(2,1/($J$4:$J775=$J776),$P$4:$P775)*LOOKUP(2,1/($J$4:$J775=$J776),$Q$4:$Q775))/$P776,IF(AND($C776="C",LOOKUP(2,1/($J$4:$J775=$J776),$P$4:$P775)&lt;0),LOOKUP(2,1/($J$4:$J775=$J776),$Q$4:$Q775),IF(AND($C776="V",LOOKUP(2,1/($J$4:$J775=$J776),$P$4:$P775)&lt;0),((-1*(F776*G776))+LOOKUP(2,1/($J$4:$J775=$J776),$P$4:$P775)*LOOKUP(2,1/($J$4:$J775=$J776),$Q$4:$Q775))/$P776,IF(AND($C776="V",LOOKUP(2,1/($J$4:$J775=$J776),$P$4:$P775)&gt;0),LOOKUP(2,1/($J$4:$J775=$J776),$Q$4:$Q775),""))))))),"")</f>
        <v/>
      </c>
      <c r="R776" s="49" t="str">
        <f t="shared" si="319"/>
        <v/>
      </c>
      <c r="S776" s="49" t="str">
        <f t="shared" si="330"/>
        <v/>
      </c>
      <c r="T776" s="49" t="str">
        <f t="shared" si="317"/>
        <v/>
      </c>
      <c r="U776" s="49" t="str">
        <f>IFERROR(IF(C776="P",S776,IF(K776=1,0,IF(OR(LOOKUP(2,1/($E$4:$E775=$E776),$P$4:$P775)=0,AND($C776="C",$N776="LONG"),AND(C776="V",N776="SHORT")),0,S776+(M776*Q776)))),"")</f>
        <v/>
      </c>
      <c r="V776" s="49" t="str">
        <f t="shared" si="318"/>
        <v/>
      </c>
      <c r="W776" s="50" t="str">
        <f t="shared" si="337"/>
        <v/>
      </c>
      <c r="Y776" s="51" t="str">
        <f t="shared" si="324"/>
        <v/>
      </c>
      <c r="Z776" s="50" t="str">
        <f t="shared" si="331"/>
        <v/>
      </c>
      <c r="AA776" s="50" t="str">
        <f t="shared" si="322"/>
        <v/>
      </c>
      <c r="AB776" s="50" t="str">
        <f t="shared" si="325"/>
        <v/>
      </c>
      <c r="AC776" s="58" t="str">
        <f t="shared" si="326"/>
        <v/>
      </c>
      <c r="AD776" s="53" t="str">
        <f t="shared" si="323"/>
        <v/>
      </c>
      <c r="AE776" s="53" t="str">
        <f t="shared" si="327"/>
        <v/>
      </c>
      <c r="AF776" s="59" t="str">
        <f t="shared" si="328"/>
        <v/>
      </c>
      <c r="AG776" s="40" t="str">
        <f>C776&amp;COUNTIFS($C$3:C776,"V")</f>
        <v>0</v>
      </c>
      <c r="AH776" s="266" t="str">
        <f t="shared" si="320"/>
        <v/>
      </c>
      <c r="AI776" s="56" t="str">
        <f t="shared" si="332"/>
        <v/>
      </c>
      <c r="AJ776" s="265" t="str">
        <f t="shared" si="333"/>
        <v/>
      </c>
      <c r="AK776" s="267" t="str">
        <f t="shared" si="334"/>
        <v/>
      </c>
      <c r="AL776" s="267" t="str">
        <f t="shared" si="335"/>
        <v/>
      </c>
      <c r="AM776" s="40" t="str">
        <f t="shared" si="336"/>
        <v/>
      </c>
      <c r="AN776" s="267">
        <f t="shared" si="329"/>
        <v>0</v>
      </c>
      <c r="CE776" s="279"/>
    </row>
    <row r="777" spans="1:83" s="40" customFormat="1" ht="12.75">
      <c r="A777" s="227"/>
      <c r="B777" s="88"/>
      <c r="C777" s="89"/>
      <c r="D777" s="90"/>
      <c r="E777" s="89"/>
      <c r="F777" s="91"/>
      <c r="G777" s="304"/>
      <c r="H777" s="41"/>
      <c r="I777" s="42" t="str">
        <f t="shared" si="313"/>
        <v/>
      </c>
      <c r="J777" s="43" t="str">
        <f t="shared" si="321"/>
        <v/>
      </c>
      <c r="K777" s="44" t="str">
        <f>IF(J777="","",IF(COUNTIF($J$4:J777,J777)=0,"",(COUNTIF($J$4:J777,J777))))</f>
        <v/>
      </c>
      <c r="L777" s="44" t="str">
        <f>IF(K777="","",J777&amp;" _ "&amp;COUNTIF($J$4:J777,J777)&amp;"_"&amp;N777)</f>
        <v/>
      </c>
      <c r="M777" s="45" t="str">
        <f t="shared" si="314"/>
        <v/>
      </c>
      <c r="N777" s="44" t="str">
        <f t="shared" si="315"/>
        <v/>
      </c>
      <c r="O777" s="57" t="str">
        <f t="shared" si="316"/>
        <v/>
      </c>
      <c r="P777" s="48" t="str" cm="1">
        <f t="array" ref="P777">IFERROR(IF(C777="P",G777,IF($K777=1,$M777,$M777+LOOKUP(2,1/($J$4:$J776=J777),$P$4:$P776))),"")</f>
        <v/>
      </c>
      <c r="Q777" s="57" t="str" cm="1">
        <f t="array" ref="Q777">IFERROR(IF(OR(C777="P",C777="A",C777="R"),F777,IF($K777=1,F777,IF(LOOKUP(2,1/($J$4:$J776=$J777),$P$4:$P776)=0,$F777,IF(AND($C777="C",LOOKUP(2,1/($J$4:$J776=$J777),$P$4:$P776)&gt;0),(F777*G777+LOOKUP(2,1/($J$4:$J776=$J777),$P$4:$P776)*LOOKUP(2,1/($J$4:$J776=$J777),$Q$4:$Q776))/$P777,IF(AND($C777="C",LOOKUP(2,1/($J$4:$J776=$J777),$P$4:$P776)&lt;0),LOOKUP(2,1/($J$4:$J776=$J777),$Q$4:$Q776),IF(AND($C777="V",LOOKUP(2,1/($J$4:$J776=$J777),$P$4:$P776)&lt;0),((-1*(F777*G777))+LOOKUP(2,1/($J$4:$J776=$J777),$P$4:$P776)*LOOKUP(2,1/($J$4:$J776=$J777),$Q$4:$Q776))/$P777,IF(AND($C777="V",LOOKUP(2,1/($J$4:$J776=$J777),$P$4:$P776)&gt;0),LOOKUP(2,1/($J$4:$J776=$J777),$Q$4:$Q776),""))))))),"")</f>
        <v/>
      </c>
      <c r="R777" s="49" t="str">
        <f t="shared" si="319"/>
        <v/>
      </c>
      <c r="S777" s="49" t="str">
        <f t="shared" si="330"/>
        <v/>
      </c>
      <c r="T777" s="49" t="str">
        <f t="shared" si="317"/>
        <v/>
      </c>
      <c r="U777" s="49" t="str">
        <f>IFERROR(IF(C777="P",S777,IF(K777=1,0,IF(OR(LOOKUP(2,1/($E$4:$E776=$E777),$P$4:$P776)=0,AND($C777="C",$N777="LONG"),AND(C777="V",N777="SHORT")),0,S777+(M777*Q777)))),"")</f>
        <v/>
      </c>
      <c r="V777" s="49" t="str">
        <f t="shared" si="318"/>
        <v/>
      </c>
      <c r="W777" s="50" t="str">
        <f t="shared" si="337"/>
        <v/>
      </c>
      <c r="Y777" s="51" t="str">
        <f t="shared" si="324"/>
        <v/>
      </c>
      <c r="Z777" s="50" t="str">
        <f t="shared" si="331"/>
        <v/>
      </c>
      <c r="AA777" s="50" t="str">
        <f t="shared" si="322"/>
        <v/>
      </c>
      <c r="AB777" s="50" t="str">
        <f t="shared" si="325"/>
        <v/>
      </c>
      <c r="AC777" s="58" t="str">
        <f t="shared" si="326"/>
        <v/>
      </c>
      <c r="AD777" s="53" t="str">
        <f t="shared" si="323"/>
        <v/>
      </c>
      <c r="AE777" s="53" t="str">
        <f t="shared" si="327"/>
        <v/>
      </c>
      <c r="AF777" s="59" t="str">
        <f t="shared" si="328"/>
        <v/>
      </c>
      <c r="AG777" s="40" t="str">
        <f>C777&amp;COUNTIFS($C$3:C777,"V")</f>
        <v>0</v>
      </c>
      <c r="AH777" s="266" t="str">
        <f t="shared" si="320"/>
        <v/>
      </c>
      <c r="AI777" s="56" t="str">
        <f t="shared" si="332"/>
        <v/>
      </c>
      <c r="AJ777" s="265" t="str">
        <f t="shared" si="333"/>
        <v/>
      </c>
      <c r="AK777" s="267" t="str">
        <f t="shared" si="334"/>
        <v/>
      </c>
      <c r="AL777" s="267" t="str">
        <f t="shared" si="335"/>
        <v/>
      </c>
      <c r="AM777" s="40" t="str">
        <f t="shared" si="336"/>
        <v/>
      </c>
      <c r="AN777" s="267">
        <f t="shared" si="329"/>
        <v>0</v>
      </c>
      <c r="CE777" s="279"/>
    </row>
    <row r="778" spans="1:83" s="40" customFormat="1" ht="12.75">
      <c r="A778" s="227"/>
      <c r="B778" s="88"/>
      <c r="C778" s="89"/>
      <c r="D778" s="90"/>
      <c r="E778" s="89"/>
      <c r="F778" s="91"/>
      <c r="G778" s="304"/>
      <c r="H778" s="41"/>
      <c r="I778" s="42" t="str">
        <f t="shared" ref="I778:I841" si="338">IF(OR(E778="APORTE",E778="RESGATE"),"&lt;- Colar aqui o valor da célula CD2 (canto superior direito em laranja). Quando tiver colado, a célula CD2 deve ficar com valor zerado.","")</f>
        <v/>
      </c>
      <c r="J778" s="43" t="str">
        <f t="shared" si="321"/>
        <v/>
      </c>
      <c r="K778" s="44" t="str">
        <f>IF(J778="","",IF(COUNTIF($J$4:J778,J778)=0,"",(COUNTIF($J$4:J778,J778))))</f>
        <v/>
      </c>
      <c r="L778" s="44" t="str">
        <f>IF(K778="","",J778&amp;" _ "&amp;COUNTIF($J$4:J778,J778)&amp;"_"&amp;N778)</f>
        <v/>
      </c>
      <c r="M778" s="45" t="str">
        <f t="shared" si="314"/>
        <v/>
      </c>
      <c r="N778" s="44" t="str">
        <f t="shared" si="315"/>
        <v/>
      </c>
      <c r="O778" s="57" t="str">
        <f t="shared" si="316"/>
        <v/>
      </c>
      <c r="P778" s="48" t="str" cm="1">
        <f t="array" ref="P778">IFERROR(IF(C778="P",G778,IF($K778=1,$M778,$M778+LOOKUP(2,1/($J$4:$J777=J778),$P$4:$P777))),"")</f>
        <v/>
      </c>
      <c r="Q778" s="57" t="str" cm="1">
        <f t="array" ref="Q778">IFERROR(IF(OR(C778="P",C778="A",C778="R"),F778,IF($K778=1,F778,IF(LOOKUP(2,1/($J$4:$J777=$J778),$P$4:$P777)=0,$F778,IF(AND($C778="C",LOOKUP(2,1/($J$4:$J777=$J778),$P$4:$P777)&gt;0),(F778*G778+LOOKUP(2,1/($J$4:$J777=$J778),$P$4:$P777)*LOOKUP(2,1/($J$4:$J777=$J778),$Q$4:$Q777))/$P778,IF(AND($C778="C",LOOKUP(2,1/($J$4:$J777=$J778),$P$4:$P777)&lt;0),LOOKUP(2,1/($J$4:$J777=$J778),$Q$4:$Q777),IF(AND($C778="V",LOOKUP(2,1/($J$4:$J777=$J778),$P$4:$P777)&lt;0),((-1*(F778*G778))+LOOKUP(2,1/($J$4:$J777=$J778),$P$4:$P777)*LOOKUP(2,1/($J$4:$J777=$J778),$Q$4:$Q777))/$P778,IF(AND($C778="V",LOOKUP(2,1/($J$4:$J777=$J778),$P$4:$P777)&gt;0),LOOKUP(2,1/($J$4:$J777=$J778),$Q$4:$Q777),""))))))),"")</f>
        <v/>
      </c>
      <c r="R778" s="49" t="str">
        <f t="shared" si="319"/>
        <v/>
      </c>
      <c r="S778" s="49" t="str">
        <f t="shared" si="330"/>
        <v/>
      </c>
      <c r="T778" s="49" t="str">
        <f t="shared" si="317"/>
        <v/>
      </c>
      <c r="U778" s="49" t="str">
        <f>IFERROR(IF(C778="P",S778,IF(K778=1,0,IF(OR(LOOKUP(2,1/($E$4:$E777=$E778),$P$4:$P777)=0,AND($C778="C",$N778="LONG"),AND(C778="V",N778="SHORT")),0,S778+(M778*Q778)))),"")</f>
        <v/>
      </c>
      <c r="V778" s="49" t="str">
        <f t="shared" si="318"/>
        <v/>
      </c>
      <c r="W778" s="50" t="str">
        <f t="shared" si="337"/>
        <v/>
      </c>
      <c r="Y778" s="51" t="str">
        <f t="shared" si="324"/>
        <v/>
      </c>
      <c r="Z778" s="50" t="str">
        <f t="shared" si="331"/>
        <v/>
      </c>
      <c r="AA778" s="50" t="str">
        <f t="shared" si="322"/>
        <v/>
      </c>
      <c r="AB778" s="50" t="str">
        <f t="shared" si="325"/>
        <v/>
      </c>
      <c r="AC778" s="58" t="str">
        <f t="shared" si="326"/>
        <v/>
      </c>
      <c r="AD778" s="53" t="str">
        <f t="shared" si="323"/>
        <v/>
      </c>
      <c r="AE778" s="53" t="str">
        <f t="shared" si="327"/>
        <v/>
      </c>
      <c r="AF778" s="59" t="str">
        <f t="shared" si="328"/>
        <v/>
      </c>
      <c r="AG778" s="40" t="str">
        <f>C778&amp;COUNTIFS($C$3:C778,"V")</f>
        <v>0</v>
      </c>
      <c r="AH778" s="266" t="str">
        <f t="shared" si="320"/>
        <v/>
      </c>
      <c r="AI778" s="56" t="str">
        <f t="shared" si="332"/>
        <v/>
      </c>
      <c r="AJ778" s="265" t="str">
        <f t="shared" si="333"/>
        <v/>
      </c>
      <c r="AK778" s="267" t="str">
        <f t="shared" si="334"/>
        <v/>
      </c>
      <c r="AL778" s="267" t="str">
        <f t="shared" si="335"/>
        <v/>
      </c>
      <c r="AM778" s="40" t="str">
        <f t="shared" si="336"/>
        <v/>
      </c>
      <c r="AN778" s="267">
        <f t="shared" si="329"/>
        <v>0</v>
      </c>
      <c r="CE778" s="279"/>
    </row>
    <row r="779" spans="1:83" s="40" customFormat="1" ht="12.75">
      <c r="A779" s="227"/>
      <c r="B779" s="88"/>
      <c r="C779" s="89"/>
      <c r="D779" s="90"/>
      <c r="E779" s="89"/>
      <c r="F779" s="91"/>
      <c r="G779" s="304"/>
      <c r="H779" s="41"/>
      <c r="I779" s="42" t="str">
        <f t="shared" si="338"/>
        <v/>
      </c>
      <c r="J779" s="43" t="str">
        <f t="shared" si="321"/>
        <v/>
      </c>
      <c r="K779" s="44" t="str">
        <f>IF(J779="","",IF(COUNTIF($J$4:J779,J779)=0,"",(COUNTIF($J$4:J779,J779))))</f>
        <v/>
      </c>
      <c r="L779" s="44" t="str">
        <f>IF(K779="","",J779&amp;" _ "&amp;COUNTIF($J$4:J779,J779)&amp;"_"&amp;N779)</f>
        <v/>
      </c>
      <c r="M779" s="45" t="str">
        <f t="shared" si="314"/>
        <v/>
      </c>
      <c r="N779" s="44" t="str">
        <f t="shared" si="315"/>
        <v/>
      </c>
      <c r="O779" s="57" t="str">
        <f t="shared" si="316"/>
        <v/>
      </c>
      <c r="P779" s="48" t="str" cm="1">
        <f t="array" ref="P779">IFERROR(IF(C779="P",G779,IF($K779=1,$M779,$M779+LOOKUP(2,1/($J$4:$J778=J779),$P$4:$P778))),"")</f>
        <v/>
      </c>
      <c r="Q779" s="57" t="str" cm="1">
        <f t="array" ref="Q779">IFERROR(IF(OR(C779="P",C779="A",C779="R"),F779,IF($K779=1,F779,IF(LOOKUP(2,1/($J$4:$J778=$J779),$P$4:$P778)=0,$F779,IF(AND($C779="C",LOOKUP(2,1/($J$4:$J778=$J779),$P$4:$P778)&gt;0),(F779*G779+LOOKUP(2,1/($J$4:$J778=$J779),$P$4:$P778)*LOOKUP(2,1/($J$4:$J778=$J779),$Q$4:$Q778))/$P779,IF(AND($C779="C",LOOKUP(2,1/($J$4:$J778=$J779),$P$4:$P778)&lt;0),LOOKUP(2,1/($J$4:$J778=$J779),$Q$4:$Q778),IF(AND($C779="V",LOOKUP(2,1/($J$4:$J778=$J779),$P$4:$P778)&lt;0),((-1*(F779*G779))+LOOKUP(2,1/($J$4:$J778=$J779),$P$4:$P778)*LOOKUP(2,1/($J$4:$J778=$J779),$Q$4:$Q778))/$P779,IF(AND($C779="V",LOOKUP(2,1/($J$4:$J778=$J779),$P$4:$P778)&gt;0),LOOKUP(2,1/($J$4:$J778=$J779),$Q$4:$Q778),""))))))),"")</f>
        <v/>
      </c>
      <c r="R779" s="49" t="str">
        <f t="shared" si="319"/>
        <v/>
      </c>
      <c r="S779" s="49" t="str">
        <f t="shared" si="330"/>
        <v/>
      </c>
      <c r="T779" s="49" t="str">
        <f t="shared" si="317"/>
        <v/>
      </c>
      <c r="U779" s="49" t="str">
        <f>IFERROR(IF(C779="P",S779,IF(K779=1,0,IF(OR(LOOKUP(2,1/($E$4:$E778=$E779),$P$4:$P778)=0,AND($C779="C",$N779="LONG"),AND(C779="V",N779="SHORT")),0,S779+(M779*Q779)))),"")</f>
        <v/>
      </c>
      <c r="V779" s="49" t="str">
        <f t="shared" si="318"/>
        <v/>
      </c>
      <c r="W779" s="50" t="str">
        <f t="shared" si="337"/>
        <v/>
      </c>
      <c r="Y779" s="51" t="str">
        <f t="shared" si="324"/>
        <v/>
      </c>
      <c r="Z779" s="50" t="str">
        <f t="shared" si="331"/>
        <v/>
      </c>
      <c r="AA779" s="50" t="str">
        <f t="shared" si="322"/>
        <v/>
      </c>
      <c r="AB779" s="50" t="str">
        <f t="shared" si="325"/>
        <v/>
      </c>
      <c r="AC779" s="58" t="str">
        <f t="shared" si="326"/>
        <v/>
      </c>
      <c r="AD779" s="53" t="str">
        <f t="shared" si="323"/>
        <v/>
      </c>
      <c r="AE779" s="53" t="str">
        <f t="shared" si="327"/>
        <v/>
      </c>
      <c r="AF779" s="59" t="str">
        <f t="shared" si="328"/>
        <v/>
      </c>
      <c r="AG779" s="40" t="str">
        <f>C779&amp;COUNTIFS($C$3:C779,"V")</f>
        <v>0</v>
      </c>
      <c r="AH779" s="266" t="str">
        <f t="shared" si="320"/>
        <v/>
      </c>
      <c r="AI779" s="56" t="str">
        <f t="shared" si="332"/>
        <v/>
      </c>
      <c r="AJ779" s="265" t="str">
        <f t="shared" si="333"/>
        <v/>
      </c>
      <c r="AK779" s="267" t="str">
        <f t="shared" si="334"/>
        <v/>
      </c>
      <c r="AL779" s="267" t="str">
        <f t="shared" si="335"/>
        <v/>
      </c>
      <c r="AM779" s="40" t="str">
        <f t="shared" si="336"/>
        <v/>
      </c>
      <c r="AN779" s="267">
        <f t="shared" si="329"/>
        <v>0</v>
      </c>
      <c r="CE779" s="279"/>
    </row>
    <row r="780" spans="1:83" s="40" customFormat="1" ht="12.75">
      <c r="A780" s="227"/>
      <c r="B780" s="88"/>
      <c r="C780" s="89"/>
      <c r="D780" s="90"/>
      <c r="E780" s="89"/>
      <c r="F780" s="91"/>
      <c r="G780" s="304"/>
      <c r="H780" s="41"/>
      <c r="I780" s="42" t="str">
        <f t="shared" si="338"/>
        <v/>
      </c>
      <c r="J780" s="43" t="str">
        <f t="shared" si="321"/>
        <v/>
      </c>
      <c r="K780" s="44" t="str">
        <f>IF(J780="","",IF(COUNTIF($J$4:J780,J780)=0,"",(COUNTIF($J$4:J780,J780))))</f>
        <v/>
      </c>
      <c r="L780" s="44" t="str">
        <f>IF(K780="","",J780&amp;" _ "&amp;COUNTIF($J$4:J780,J780)&amp;"_"&amp;N780)</f>
        <v/>
      </c>
      <c r="M780" s="45" t="str">
        <f t="shared" si="314"/>
        <v/>
      </c>
      <c r="N780" s="44" t="str">
        <f t="shared" si="315"/>
        <v/>
      </c>
      <c r="O780" s="57" t="str">
        <f t="shared" si="316"/>
        <v/>
      </c>
      <c r="P780" s="48" t="str" cm="1">
        <f t="array" ref="P780">IFERROR(IF(C780="P",G780,IF($K780=1,$M780,$M780+LOOKUP(2,1/($J$4:$J779=J780),$P$4:$P779))),"")</f>
        <v/>
      </c>
      <c r="Q780" s="57" t="str" cm="1">
        <f t="array" ref="Q780">IFERROR(IF(OR(C780="P",C780="A",C780="R"),F780,IF($K780=1,F780,IF(LOOKUP(2,1/($J$4:$J779=$J780),$P$4:$P779)=0,$F780,IF(AND($C780="C",LOOKUP(2,1/($J$4:$J779=$J780),$P$4:$P779)&gt;0),(F780*G780+LOOKUP(2,1/($J$4:$J779=$J780),$P$4:$P779)*LOOKUP(2,1/($J$4:$J779=$J780),$Q$4:$Q779))/$P780,IF(AND($C780="C",LOOKUP(2,1/($J$4:$J779=$J780),$P$4:$P779)&lt;0),LOOKUP(2,1/($J$4:$J779=$J780),$Q$4:$Q779),IF(AND($C780="V",LOOKUP(2,1/($J$4:$J779=$J780),$P$4:$P779)&lt;0),((-1*(F780*G780))+LOOKUP(2,1/($J$4:$J779=$J780),$P$4:$P779)*LOOKUP(2,1/($J$4:$J779=$J780),$Q$4:$Q779))/$P780,IF(AND($C780="V",LOOKUP(2,1/($J$4:$J779=$J780),$P$4:$P779)&gt;0),LOOKUP(2,1/($J$4:$J779=$J780),$Q$4:$Q779),""))))))),"")</f>
        <v/>
      </c>
      <c r="R780" s="49" t="str">
        <f t="shared" si="319"/>
        <v/>
      </c>
      <c r="S780" s="49" t="str">
        <f t="shared" si="330"/>
        <v/>
      </c>
      <c r="T780" s="49" t="str">
        <f t="shared" si="317"/>
        <v/>
      </c>
      <c r="U780" s="49" t="str">
        <f>IFERROR(IF(C780="P",S780,IF(K780=1,0,IF(OR(LOOKUP(2,1/($E$4:$E779=$E780),$P$4:$P779)=0,AND($C780="C",$N780="LONG"),AND(C780="V",N780="SHORT")),0,S780+(M780*Q780)))),"")</f>
        <v/>
      </c>
      <c r="V780" s="49" t="str">
        <f t="shared" si="318"/>
        <v/>
      </c>
      <c r="W780" s="50" t="str">
        <f t="shared" si="337"/>
        <v/>
      </c>
      <c r="Y780" s="51" t="str">
        <f t="shared" si="324"/>
        <v/>
      </c>
      <c r="Z780" s="50" t="str">
        <f t="shared" si="331"/>
        <v/>
      </c>
      <c r="AA780" s="50" t="str">
        <f t="shared" si="322"/>
        <v/>
      </c>
      <c r="AB780" s="50" t="str">
        <f t="shared" si="325"/>
        <v/>
      </c>
      <c r="AC780" s="58" t="str">
        <f t="shared" si="326"/>
        <v/>
      </c>
      <c r="AD780" s="53" t="str">
        <f t="shared" si="323"/>
        <v/>
      </c>
      <c r="AE780" s="53" t="str">
        <f t="shared" si="327"/>
        <v/>
      </c>
      <c r="AF780" s="59" t="str">
        <f t="shared" si="328"/>
        <v/>
      </c>
      <c r="AG780" s="40" t="str">
        <f>C780&amp;COUNTIFS($C$3:C780,"V")</f>
        <v>0</v>
      </c>
      <c r="AH780" s="266" t="str">
        <f t="shared" si="320"/>
        <v/>
      </c>
      <c r="AI780" s="56" t="str">
        <f t="shared" si="332"/>
        <v/>
      </c>
      <c r="AJ780" s="265" t="str">
        <f t="shared" si="333"/>
        <v/>
      </c>
      <c r="AK780" s="267" t="str">
        <f t="shared" si="334"/>
        <v/>
      </c>
      <c r="AL780" s="267" t="str">
        <f t="shared" si="335"/>
        <v/>
      </c>
      <c r="AM780" s="40" t="str">
        <f t="shared" si="336"/>
        <v/>
      </c>
      <c r="AN780" s="267">
        <f t="shared" si="329"/>
        <v>0</v>
      </c>
      <c r="CE780" s="279"/>
    </row>
    <row r="781" spans="1:83" s="40" customFormat="1" ht="12.75">
      <c r="A781" s="227"/>
      <c r="B781" s="88"/>
      <c r="C781" s="89"/>
      <c r="D781" s="90"/>
      <c r="E781" s="89"/>
      <c r="F781" s="91"/>
      <c r="G781" s="304"/>
      <c r="H781" s="41"/>
      <c r="I781" s="42" t="str">
        <f t="shared" si="338"/>
        <v/>
      </c>
      <c r="J781" s="43" t="str">
        <f t="shared" si="321"/>
        <v/>
      </c>
      <c r="K781" s="44" t="str">
        <f>IF(J781="","",IF(COUNTIF($J$4:J781,J781)=0,"",(COUNTIF($J$4:J781,J781))))</f>
        <v/>
      </c>
      <c r="L781" s="44" t="str">
        <f>IF(K781="","",J781&amp;" _ "&amp;COUNTIF($J$4:J781,J781)&amp;"_"&amp;N781)</f>
        <v/>
      </c>
      <c r="M781" s="45" t="str">
        <f t="shared" ref="M781:M844" si="339">IF(F781="","",IF(OR(C781="C",C781="R"),G781,G781*-1))</f>
        <v/>
      </c>
      <c r="N781" s="44" t="str">
        <f t="shared" ref="N781:N844" si="340">IF(E781="","",IF(C781="A","",IF(C781="R","",IF(P781=0,"",IF(C781="P","",IF(P781&gt;0,"LONG","SHORT"))))))</f>
        <v/>
      </c>
      <c r="O781" s="57" t="str">
        <f t="shared" ref="O781:O844" si="341">IF(G781="","",F781*G781)</f>
        <v/>
      </c>
      <c r="P781" s="48" t="str" cm="1">
        <f t="array" ref="P781">IFERROR(IF(C781="P",G781,IF($K781=1,$M781,$M781+LOOKUP(2,1/($J$4:$J780=J781),$P$4:$P780))),"")</f>
        <v/>
      </c>
      <c r="Q781" s="57" t="str" cm="1">
        <f t="array" ref="Q781">IFERROR(IF(OR(C781="P",C781="A",C781="R"),F781,IF($K781=1,F781,IF(LOOKUP(2,1/($J$4:$J780=$J781),$P$4:$P780)=0,$F781,IF(AND($C781="C",LOOKUP(2,1/($J$4:$J780=$J781),$P$4:$P780)&gt;0),(F781*G781+LOOKUP(2,1/($J$4:$J780=$J781),$P$4:$P780)*LOOKUP(2,1/($J$4:$J780=$J781),$Q$4:$Q780))/$P781,IF(AND($C781="C",LOOKUP(2,1/($J$4:$J780=$J781),$P$4:$P780)&lt;0),LOOKUP(2,1/($J$4:$J780=$J781),$Q$4:$Q780),IF(AND($C781="V",LOOKUP(2,1/($J$4:$J780=$J781),$P$4:$P780)&lt;0),((-1*(F781*G781))+LOOKUP(2,1/($J$4:$J780=$J781),$P$4:$P780)*LOOKUP(2,1/($J$4:$J780=$J781),$Q$4:$Q780))/$P781,IF(AND($C781="V",LOOKUP(2,1/($J$4:$J780=$J781),$P$4:$P780)&gt;0),LOOKUP(2,1/($J$4:$J780=$J781),$Q$4:$Q780),""))))))),"")</f>
        <v/>
      </c>
      <c r="R781" s="49" t="str">
        <f t="shared" si="319"/>
        <v/>
      </c>
      <c r="S781" s="49" t="str">
        <f t="shared" si="330"/>
        <v/>
      </c>
      <c r="T781" s="49" t="str">
        <f t="shared" ref="T781:T844" si="342">IF(C781&lt;&gt;"",S781+T780,"")</f>
        <v/>
      </c>
      <c r="U781" s="49" t="str">
        <f>IFERROR(IF(C781="P",S781,IF(K781=1,0,IF(OR(LOOKUP(2,1/($E$4:$E780=$E781),$P$4:$P780)=0,AND($C781="C",$N781="LONG"),AND(C781="V",N781="SHORT")),0,S781+(M781*Q781)))),"")</f>
        <v/>
      </c>
      <c r="V781" s="49" t="str">
        <f t="shared" ref="V781:V844" si="343">IFERROR(U781+V780,"")</f>
        <v/>
      </c>
      <c r="W781" s="50" t="str">
        <f t="shared" si="337"/>
        <v/>
      </c>
      <c r="Y781" s="51" t="str">
        <f t="shared" si="324"/>
        <v/>
      </c>
      <c r="Z781" s="50" t="str">
        <f t="shared" si="331"/>
        <v/>
      </c>
      <c r="AA781" s="50" t="str">
        <f t="shared" si="322"/>
        <v/>
      </c>
      <c r="AB781" s="50" t="str">
        <f t="shared" si="325"/>
        <v/>
      </c>
      <c r="AC781" s="58" t="str">
        <f t="shared" si="326"/>
        <v/>
      </c>
      <c r="AD781" s="53" t="str">
        <f t="shared" si="323"/>
        <v/>
      </c>
      <c r="AE781" s="53" t="str">
        <f t="shared" si="327"/>
        <v/>
      </c>
      <c r="AF781" s="59" t="str">
        <f t="shared" si="328"/>
        <v/>
      </c>
      <c r="AG781" s="40" t="str">
        <f>C781&amp;COUNTIFS($C$3:C781,"V")</f>
        <v>0</v>
      </c>
      <c r="AH781" s="266" t="str">
        <f t="shared" si="320"/>
        <v/>
      </c>
      <c r="AI781" s="56" t="str">
        <f t="shared" si="332"/>
        <v/>
      </c>
      <c r="AJ781" s="265" t="str">
        <f t="shared" si="333"/>
        <v/>
      </c>
      <c r="AK781" s="267" t="str">
        <f t="shared" si="334"/>
        <v/>
      </c>
      <c r="AL781" s="267" t="str">
        <f t="shared" si="335"/>
        <v/>
      </c>
      <c r="AM781" s="40" t="str">
        <f t="shared" si="336"/>
        <v/>
      </c>
      <c r="AN781" s="267">
        <f t="shared" si="329"/>
        <v>0</v>
      </c>
      <c r="CE781" s="279"/>
    </row>
    <row r="782" spans="1:83" s="40" customFormat="1" ht="12.75">
      <c r="A782" s="227"/>
      <c r="B782" s="88"/>
      <c r="C782" s="89"/>
      <c r="D782" s="90"/>
      <c r="E782" s="89"/>
      <c r="F782" s="91"/>
      <c r="G782" s="304"/>
      <c r="H782" s="41"/>
      <c r="I782" s="42" t="str">
        <f t="shared" si="338"/>
        <v/>
      </c>
      <c r="J782" s="43" t="str">
        <f t="shared" si="321"/>
        <v/>
      </c>
      <c r="K782" s="44" t="str">
        <f>IF(J782="","",IF(COUNTIF($J$4:J782,J782)=0,"",(COUNTIF($J$4:J782,J782))))</f>
        <v/>
      </c>
      <c r="L782" s="44" t="str">
        <f>IF(K782="","",J782&amp;" _ "&amp;COUNTIF($J$4:J782,J782)&amp;"_"&amp;N782)</f>
        <v/>
      </c>
      <c r="M782" s="45" t="str">
        <f t="shared" si="339"/>
        <v/>
      </c>
      <c r="N782" s="44" t="str">
        <f t="shared" si="340"/>
        <v/>
      </c>
      <c r="O782" s="57" t="str">
        <f t="shared" si="341"/>
        <v/>
      </c>
      <c r="P782" s="48" t="str" cm="1">
        <f t="array" ref="P782">IFERROR(IF(C782="P",G782,IF($K782=1,$M782,$M782+LOOKUP(2,1/($J$4:$J781=J782),$P$4:$P781))),"")</f>
        <v/>
      </c>
      <c r="Q782" s="57" t="str" cm="1">
        <f t="array" ref="Q782">IFERROR(IF(OR(C782="P",C782="A",C782="R"),F782,IF($K782=1,F782,IF(LOOKUP(2,1/($J$4:$J781=$J782),$P$4:$P781)=0,$F782,IF(AND($C782="C",LOOKUP(2,1/($J$4:$J781=$J782),$P$4:$P781)&gt;0),(F782*G782+LOOKUP(2,1/($J$4:$J781=$J782),$P$4:$P781)*LOOKUP(2,1/($J$4:$J781=$J782),$Q$4:$Q781))/$P782,IF(AND($C782="C",LOOKUP(2,1/($J$4:$J781=$J782),$P$4:$P781)&lt;0),LOOKUP(2,1/($J$4:$J781=$J782),$Q$4:$Q781),IF(AND($C782="V",LOOKUP(2,1/($J$4:$J781=$J782),$P$4:$P781)&lt;0),((-1*(F782*G782))+LOOKUP(2,1/($J$4:$J781=$J782),$P$4:$P781)*LOOKUP(2,1/($J$4:$J781=$J782),$Q$4:$Q781))/$P782,IF(AND($C782="V",LOOKUP(2,1/($J$4:$J781=$J782),$P$4:$P781)&gt;0),LOOKUP(2,1/($J$4:$J781=$J782),$Q$4:$Q781),""))))))),"")</f>
        <v/>
      </c>
      <c r="R782" s="49" t="str">
        <f t="shared" si="319"/>
        <v/>
      </c>
      <c r="S782" s="49" t="str">
        <f t="shared" si="330"/>
        <v/>
      </c>
      <c r="T782" s="49" t="str">
        <f t="shared" si="342"/>
        <v/>
      </c>
      <c r="U782" s="49" t="str">
        <f>IFERROR(IF(C782="P",S782,IF(K782=1,0,IF(OR(LOOKUP(2,1/($E$4:$E781=$E782),$P$4:$P781)=0,AND($C782="C",$N782="LONG"),AND(C782="V",N782="SHORT")),0,S782+(M782*Q782)))),"")</f>
        <v/>
      </c>
      <c r="V782" s="49" t="str">
        <f t="shared" si="343"/>
        <v/>
      </c>
      <c r="W782" s="50" t="str">
        <f t="shared" si="337"/>
        <v/>
      </c>
      <c r="Y782" s="51" t="str">
        <f t="shared" si="324"/>
        <v/>
      </c>
      <c r="Z782" s="50" t="str">
        <f t="shared" si="331"/>
        <v/>
      </c>
      <c r="AA782" s="50" t="str">
        <f t="shared" si="322"/>
        <v/>
      </c>
      <c r="AB782" s="50" t="str">
        <f t="shared" si="325"/>
        <v/>
      </c>
      <c r="AC782" s="58" t="str">
        <f t="shared" si="326"/>
        <v/>
      </c>
      <c r="AD782" s="53" t="str">
        <f t="shared" si="323"/>
        <v/>
      </c>
      <c r="AE782" s="53" t="str">
        <f t="shared" si="327"/>
        <v/>
      </c>
      <c r="AF782" s="59" t="str">
        <f t="shared" si="328"/>
        <v/>
      </c>
      <c r="AG782" s="40" t="str">
        <f>C782&amp;COUNTIFS($C$3:C782,"V")</f>
        <v>0</v>
      </c>
      <c r="AH782" s="266" t="str">
        <f t="shared" si="320"/>
        <v/>
      </c>
      <c r="AI782" s="56" t="str">
        <f t="shared" si="332"/>
        <v/>
      </c>
      <c r="AJ782" s="265" t="str">
        <f t="shared" si="333"/>
        <v/>
      </c>
      <c r="AK782" s="267" t="str">
        <f t="shared" si="334"/>
        <v/>
      </c>
      <c r="AL782" s="267" t="str">
        <f t="shared" si="335"/>
        <v/>
      </c>
      <c r="AM782" s="40" t="str">
        <f t="shared" si="336"/>
        <v/>
      </c>
      <c r="AN782" s="267">
        <f t="shared" si="329"/>
        <v>0</v>
      </c>
      <c r="CE782" s="279"/>
    </row>
    <row r="783" spans="1:83" s="40" customFormat="1" ht="12.75">
      <c r="A783" s="227"/>
      <c r="B783" s="88"/>
      <c r="C783" s="89"/>
      <c r="D783" s="90"/>
      <c r="E783" s="89"/>
      <c r="F783" s="91"/>
      <c r="G783" s="304"/>
      <c r="H783" s="41"/>
      <c r="I783" s="42" t="str">
        <f t="shared" si="338"/>
        <v/>
      </c>
      <c r="J783" s="43" t="str">
        <f t="shared" si="321"/>
        <v/>
      </c>
      <c r="K783" s="44" t="str">
        <f>IF(J783="","",IF(COUNTIF($J$4:J783,J783)=0,"",(COUNTIF($J$4:J783,J783))))</f>
        <v/>
      </c>
      <c r="L783" s="44" t="str">
        <f>IF(K783="","",J783&amp;" _ "&amp;COUNTIF($J$4:J783,J783)&amp;"_"&amp;N783)</f>
        <v/>
      </c>
      <c r="M783" s="45" t="str">
        <f t="shared" si="339"/>
        <v/>
      </c>
      <c r="N783" s="44" t="str">
        <f t="shared" si="340"/>
        <v/>
      </c>
      <c r="O783" s="57" t="str">
        <f t="shared" si="341"/>
        <v/>
      </c>
      <c r="P783" s="48" t="str" cm="1">
        <f t="array" ref="P783">IFERROR(IF(C783="P",G783,IF($K783=1,$M783,$M783+LOOKUP(2,1/($J$4:$J782=J783),$P$4:$P782))),"")</f>
        <v/>
      </c>
      <c r="Q783" s="57" t="str" cm="1">
        <f t="array" ref="Q783">IFERROR(IF(OR(C783="P",C783="A",C783="R"),F783,IF($K783=1,F783,IF(LOOKUP(2,1/($J$4:$J782=$J783),$P$4:$P782)=0,$F783,IF(AND($C783="C",LOOKUP(2,1/($J$4:$J782=$J783),$P$4:$P782)&gt;0),(F783*G783+LOOKUP(2,1/($J$4:$J782=$J783),$P$4:$P782)*LOOKUP(2,1/($J$4:$J782=$J783),$Q$4:$Q782))/$P783,IF(AND($C783="C",LOOKUP(2,1/($J$4:$J782=$J783),$P$4:$P782)&lt;0),LOOKUP(2,1/($J$4:$J782=$J783),$Q$4:$Q782),IF(AND($C783="V",LOOKUP(2,1/($J$4:$J782=$J783),$P$4:$P782)&lt;0),((-1*(F783*G783))+LOOKUP(2,1/($J$4:$J782=$J783),$P$4:$P782)*LOOKUP(2,1/($J$4:$J782=$J783),$Q$4:$Q782))/$P783,IF(AND($C783="V",LOOKUP(2,1/($J$4:$J782=$J783),$P$4:$P782)&gt;0),LOOKUP(2,1/($J$4:$J782=$J783),$Q$4:$Q782),""))))))),"")</f>
        <v/>
      </c>
      <c r="R783" s="49" t="str">
        <f t="shared" si="319"/>
        <v/>
      </c>
      <c r="S783" s="49" t="str">
        <f t="shared" si="330"/>
        <v/>
      </c>
      <c r="T783" s="49" t="str">
        <f t="shared" si="342"/>
        <v/>
      </c>
      <c r="U783" s="49" t="str">
        <f>IFERROR(IF(C783="P",S783,IF(K783=1,0,IF(OR(LOOKUP(2,1/($E$4:$E782=$E783),$P$4:$P782)=0,AND($C783="C",$N783="LONG"),AND(C783="V",N783="SHORT")),0,S783+(M783*Q783)))),"")</f>
        <v/>
      </c>
      <c r="V783" s="49" t="str">
        <f t="shared" si="343"/>
        <v/>
      </c>
      <c r="W783" s="50" t="str">
        <f t="shared" si="337"/>
        <v/>
      </c>
      <c r="Y783" s="51" t="str">
        <f t="shared" si="324"/>
        <v/>
      </c>
      <c r="Z783" s="50" t="str">
        <f t="shared" si="331"/>
        <v/>
      </c>
      <c r="AA783" s="50" t="str">
        <f t="shared" si="322"/>
        <v/>
      </c>
      <c r="AB783" s="50" t="str">
        <f t="shared" si="325"/>
        <v/>
      </c>
      <c r="AC783" s="58" t="str">
        <f t="shared" si="326"/>
        <v/>
      </c>
      <c r="AD783" s="53" t="str">
        <f t="shared" si="323"/>
        <v/>
      </c>
      <c r="AE783" s="53" t="str">
        <f t="shared" si="327"/>
        <v/>
      </c>
      <c r="AF783" s="59" t="str">
        <f t="shared" si="328"/>
        <v/>
      </c>
      <c r="AG783" s="40" t="str">
        <f>C783&amp;COUNTIFS($C$3:C783,"V")</f>
        <v>0</v>
      </c>
      <c r="AH783" s="266" t="str">
        <f t="shared" si="320"/>
        <v/>
      </c>
      <c r="AI783" s="56" t="str">
        <f t="shared" si="332"/>
        <v/>
      </c>
      <c r="AJ783" s="265" t="str">
        <f t="shared" si="333"/>
        <v/>
      </c>
      <c r="AK783" s="267" t="str">
        <f t="shared" si="334"/>
        <v/>
      </c>
      <c r="AL783" s="267" t="str">
        <f t="shared" si="335"/>
        <v/>
      </c>
      <c r="AM783" s="40" t="str">
        <f t="shared" si="336"/>
        <v/>
      </c>
      <c r="AN783" s="267">
        <f t="shared" si="329"/>
        <v>0</v>
      </c>
      <c r="CE783" s="279"/>
    </row>
    <row r="784" spans="1:83" s="40" customFormat="1" ht="12.75">
      <c r="A784" s="227"/>
      <c r="B784" s="88"/>
      <c r="C784" s="89"/>
      <c r="D784" s="90"/>
      <c r="E784" s="89"/>
      <c r="F784" s="91"/>
      <c r="G784" s="304"/>
      <c r="H784" s="41"/>
      <c r="I784" s="42" t="str">
        <f t="shared" si="338"/>
        <v/>
      </c>
      <c r="J784" s="43" t="str">
        <f t="shared" si="321"/>
        <v/>
      </c>
      <c r="K784" s="44" t="str">
        <f>IF(J784="","",IF(COUNTIF($J$4:J784,J784)=0,"",(COUNTIF($J$4:J784,J784))))</f>
        <v/>
      </c>
      <c r="L784" s="44" t="str">
        <f>IF(K784="","",J784&amp;" _ "&amp;COUNTIF($J$4:J784,J784)&amp;"_"&amp;N784)</f>
        <v/>
      </c>
      <c r="M784" s="45" t="str">
        <f t="shared" si="339"/>
        <v/>
      </c>
      <c r="N784" s="44" t="str">
        <f t="shared" si="340"/>
        <v/>
      </c>
      <c r="O784" s="57" t="str">
        <f t="shared" si="341"/>
        <v/>
      </c>
      <c r="P784" s="48" t="str" cm="1">
        <f t="array" ref="P784">IFERROR(IF(C784="P",G784,IF($K784=1,$M784,$M784+LOOKUP(2,1/($J$4:$J783=J784),$P$4:$P783))),"")</f>
        <v/>
      </c>
      <c r="Q784" s="57" t="str" cm="1">
        <f t="array" ref="Q784">IFERROR(IF(OR(C784="P",C784="A",C784="R"),F784,IF($K784=1,F784,IF(LOOKUP(2,1/($J$4:$J783=$J784),$P$4:$P783)=0,$F784,IF(AND($C784="C",LOOKUP(2,1/($J$4:$J783=$J784),$P$4:$P783)&gt;0),(F784*G784+LOOKUP(2,1/($J$4:$J783=$J784),$P$4:$P783)*LOOKUP(2,1/($J$4:$J783=$J784),$Q$4:$Q783))/$P784,IF(AND($C784="C",LOOKUP(2,1/($J$4:$J783=$J784),$P$4:$P783)&lt;0),LOOKUP(2,1/($J$4:$J783=$J784),$Q$4:$Q783),IF(AND($C784="V",LOOKUP(2,1/($J$4:$J783=$J784),$P$4:$P783)&lt;0),((-1*(F784*G784))+LOOKUP(2,1/($J$4:$J783=$J784),$P$4:$P783)*LOOKUP(2,1/($J$4:$J783=$J784),$Q$4:$Q783))/$P784,IF(AND($C784="V",LOOKUP(2,1/($J$4:$J783=$J784),$P$4:$P783)&gt;0),LOOKUP(2,1/($J$4:$J783=$J784),$Q$4:$Q783),""))))))),"")</f>
        <v/>
      </c>
      <c r="R784" s="49" t="str">
        <f t="shared" si="319"/>
        <v/>
      </c>
      <c r="S784" s="49" t="str">
        <f t="shared" si="330"/>
        <v/>
      </c>
      <c r="T784" s="49" t="str">
        <f t="shared" si="342"/>
        <v/>
      </c>
      <c r="U784" s="49" t="str">
        <f>IFERROR(IF(C784="P",S784,IF(K784=1,0,IF(OR(LOOKUP(2,1/($E$4:$E783=$E784),$P$4:$P783)=0,AND($C784="C",$N784="LONG"),AND(C784="V",N784="SHORT")),0,S784+(M784*Q784)))),"")</f>
        <v/>
      </c>
      <c r="V784" s="49" t="str">
        <f t="shared" si="343"/>
        <v/>
      </c>
      <c r="W784" s="50" t="str">
        <f t="shared" si="337"/>
        <v/>
      </c>
      <c r="Y784" s="51" t="str">
        <f t="shared" si="324"/>
        <v/>
      </c>
      <c r="Z784" s="50" t="str">
        <f t="shared" si="331"/>
        <v/>
      </c>
      <c r="AA784" s="50" t="str">
        <f t="shared" si="322"/>
        <v/>
      </c>
      <c r="AB784" s="50" t="str">
        <f t="shared" si="325"/>
        <v/>
      </c>
      <c r="AC784" s="58" t="str">
        <f t="shared" si="326"/>
        <v/>
      </c>
      <c r="AD784" s="53" t="str">
        <f t="shared" si="323"/>
        <v/>
      </c>
      <c r="AE784" s="53" t="str">
        <f t="shared" si="327"/>
        <v/>
      </c>
      <c r="AF784" s="59" t="str">
        <f t="shared" si="328"/>
        <v/>
      </c>
      <c r="AG784" s="40" t="str">
        <f>C784&amp;COUNTIFS($C$3:C784,"V")</f>
        <v>0</v>
      </c>
      <c r="AH784" s="266" t="str">
        <f t="shared" si="320"/>
        <v/>
      </c>
      <c r="AI784" s="56" t="str">
        <f t="shared" si="332"/>
        <v/>
      </c>
      <c r="AJ784" s="265" t="str">
        <f t="shared" si="333"/>
        <v/>
      </c>
      <c r="AK784" s="267" t="str">
        <f t="shared" si="334"/>
        <v/>
      </c>
      <c r="AL784" s="267" t="str">
        <f t="shared" si="335"/>
        <v/>
      </c>
      <c r="AM784" s="40" t="str">
        <f t="shared" si="336"/>
        <v/>
      </c>
      <c r="AN784" s="267">
        <f t="shared" si="329"/>
        <v>0</v>
      </c>
      <c r="CE784" s="279"/>
    </row>
    <row r="785" spans="1:83" s="40" customFormat="1" ht="12.75">
      <c r="A785" s="227"/>
      <c r="B785" s="88"/>
      <c r="C785" s="89"/>
      <c r="D785" s="90"/>
      <c r="E785" s="89"/>
      <c r="F785" s="91"/>
      <c r="G785" s="304"/>
      <c r="H785" s="41"/>
      <c r="I785" s="42" t="str">
        <f t="shared" si="338"/>
        <v/>
      </c>
      <c r="J785" s="43" t="str">
        <f t="shared" si="321"/>
        <v/>
      </c>
      <c r="K785" s="44" t="str">
        <f>IF(J785="","",IF(COUNTIF($J$4:J785,J785)=0,"",(COUNTIF($J$4:J785,J785))))</f>
        <v/>
      </c>
      <c r="L785" s="44" t="str">
        <f>IF(K785="","",J785&amp;" _ "&amp;COUNTIF($J$4:J785,J785)&amp;"_"&amp;N785)</f>
        <v/>
      </c>
      <c r="M785" s="45" t="str">
        <f t="shared" si="339"/>
        <v/>
      </c>
      <c r="N785" s="44" t="str">
        <f t="shared" si="340"/>
        <v/>
      </c>
      <c r="O785" s="57" t="str">
        <f t="shared" si="341"/>
        <v/>
      </c>
      <c r="P785" s="48" t="str" cm="1">
        <f t="array" ref="P785">IFERROR(IF(C785="P",G785,IF($K785=1,$M785,$M785+LOOKUP(2,1/($J$4:$J784=J785),$P$4:$P784))),"")</f>
        <v/>
      </c>
      <c r="Q785" s="57" t="str" cm="1">
        <f t="array" ref="Q785">IFERROR(IF(OR(C785="P",C785="A",C785="R"),F785,IF($K785=1,F785,IF(LOOKUP(2,1/($J$4:$J784=$J785),$P$4:$P784)=0,$F785,IF(AND($C785="C",LOOKUP(2,1/($J$4:$J784=$J785),$P$4:$P784)&gt;0),(F785*G785+LOOKUP(2,1/($J$4:$J784=$J785),$P$4:$P784)*LOOKUP(2,1/($J$4:$J784=$J785),$Q$4:$Q784))/$P785,IF(AND($C785="C",LOOKUP(2,1/($J$4:$J784=$J785),$P$4:$P784)&lt;0),LOOKUP(2,1/($J$4:$J784=$J785),$Q$4:$Q784),IF(AND($C785="V",LOOKUP(2,1/($J$4:$J784=$J785),$P$4:$P784)&lt;0),((-1*(F785*G785))+LOOKUP(2,1/($J$4:$J784=$J785),$P$4:$P784)*LOOKUP(2,1/($J$4:$J784=$J785),$Q$4:$Q784))/$P785,IF(AND($C785="V",LOOKUP(2,1/($J$4:$J784=$J785),$P$4:$P784)&gt;0),LOOKUP(2,1/($J$4:$J784=$J785),$Q$4:$Q784),""))))))),"")</f>
        <v/>
      </c>
      <c r="R785" s="49" t="str">
        <f t="shared" ref="R785:R848" si="344">IFERROR(Q785*P785,"")</f>
        <v/>
      </c>
      <c r="S785" s="49" t="str">
        <f t="shared" si="330"/>
        <v/>
      </c>
      <c r="T785" s="49" t="str">
        <f t="shared" si="342"/>
        <v/>
      </c>
      <c r="U785" s="49" t="str">
        <f>IFERROR(IF(C785="P",S785,IF(K785=1,0,IF(OR(LOOKUP(2,1/($E$4:$E784=$E785),$P$4:$P784)=0,AND($C785="C",$N785="LONG"),AND(C785="V",N785="SHORT")),0,S785+(M785*Q785)))),"")</f>
        <v/>
      </c>
      <c r="V785" s="49" t="str">
        <f t="shared" si="343"/>
        <v/>
      </c>
      <c r="W785" s="50" t="str">
        <f t="shared" si="337"/>
        <v/>
      </c>
      <c r="Y785" s="51" t="str">
        <f t="shared" si="324"/>
        <v/>
      </c>
      <c r="Z785" s="50" t="str">
        <f t="shared" si="331"/>
        <v/>
      </c>
      <c r="AA785" s="50" t="str">
        <f t="shared" si="322"/>
        <v/>
      </c>
      <c r="AB785" s="50" t="str">
        <f t="shared" si="325"/>
        <v/>
      </c>
      <c r="AC785" s="58" t="str">
        <f t="shared" si="326"/>
        <v/>
      </c>
      <c r="AD785" s="53" t="str">
        <f t="shared" si="323"/>
        <v/>
      </c>
      <c r="AE785" s="53" t="str">
        <f t="shared" si="327"/>
        <v/>
      </c>
      <c r="AF785" s="59" t="str">
        <f t="shared" si="328"/>
        <v/>
      </c>
      <c r="AG785" s="40" t="str">
        <f>C785&amp;COUNTIFS($C$3:C785,"V")</f>
        <v>0</v>
      </c>
      <c r="AH785" s="266" t="str">
        <f t="shared" si="320"/>
        <v/>
      </c>
      <c r="AI785" s="56" t="str">
        <f t="shared" si="332"/>
        <v/>
      </c>
      <c r="AJ785" s="265" t="str">
        <f t="shared" si="333"/>
        <v/>
      </c>
      <c r="AK785" s="267" t="str">
        <f t="shared" si="334"/>
        <v/>
      </c>
      <c r="AL785" s="267" t="str">
        <f t="shared" si="335"/>
        <v/>
      </c>
      <c r="AM785" s="40" t="str">
        <f t="shared" si="336"/>
        <v/>
      </c>
      <c r="AN785" s="267">
        <f t="shared" si="329"/>
        <v>0</v>
      </c>
      <c r="CE785" s="279"/>
    </row>
    <row r="786" spans="1:83" s="40" customFormat="1" ht="12.75">
      <c r="A786" s="227"/>
      <c r="B786" s="88"/>
      <c r="C786" s="89"/>
      <c r="D786" s="90"/>
      <c r="E786" s="89"/>
      <c r="F786" s="91"/>
      <c r="G786" s="304"/>
      <c r="H786" s="41"/>
      <c r="I786" s="42" t="str">
        <f t="shared" si="338"/>
        <v/>
      </c>
      <c r="J786" s="43" t="str">
        <f t="shared" si="321"/>
        <v/>
      </c>
      <c r="K786" s="44" t="str">
        <f>IF(J786="","",IF(COUNTIF($J$4:J786,J786)=0,"",(COUNTIF($J$4:J786,J786))))</f>
        <v/>
      </c>
      <c r="L786" s="44" t="str">
        <f>IF(K786="","",J786&amp;" _ "&amp;COUNTIF($J$4:J786,J786)&amp;"_"&amp;N786)</f>
        <v/>
      </c>
      <c r="M786" s="45" t="str">
        <f t="shared" si="339"/>
        <v/>
      </c>
      <c r="N786" s="44" t="str">
        <f t="shared" si="340"/>
        <v/>
      </c>
      <c r="O786" s="57" t="str">
        <f t="shared" si="341"/>
        <v/>
      </c>
      <c r="P786" s="48" t="str" cm="1">
        <f t="array" ref="P786">IFERROR(IF(C786="P",G786,IF($K786=1,$M786,$M786+LOOKUP(2,1/($J$4:$J785=J786),$P$4:$P785))),"")</f>
        <v/>
      </c>
      <c r="Q786" s="57" t="str" cm="1">
        <f t="array" ref="Q786">IFERROR(IF(OR(C786="P",C786="A",C786="R"),F786,IF($K786=1,F786,IF(LOOKUP(2,1/($J$4:$J785=$J786),$P$4:$P785)=0,$F786,IF(AND($C786="C",LOOKUP(2,1/($J$4:$J785=$J786),$P$4:$P785)&gt;0),(F786*G786+LOOKUP(2,1/($J$4:$J785=$J786),$P$4:$P785)*LOOKUP(2,1/($J$4:$J785=$J786),$Q$4:$Q785))/$P786,IF(AND($C786="C",LOOKUP(2,1/($J$4:$J785=$J786),$P$4:$P785)&lt;0),LOOKUP(2,1/($J$4:$J785=$J786),$Q$4:$Q785),IF(AND($C786="V",LOOKUP(2,1/($J$4:$J785=$J786),$P$4:$P785)&lt;0),((-1*(F786*G786))+LOOKUP(2,1/($J$4:$J785=$J786),$P$4:$P785)*LOOKUP(2,1/($J$4:$J785=$J786),$Q$4:$Q785))/$P786,IF(AND($C786="V",LOOKUP(2,1/($J$4:$J785=$J786),$P$4:$P785)&gt;0),LOOKUP(2,1/($J$4:$J785=$J786),$Q$4:$Q785),""))))))),"")</f>
        <v/>
      </c>
      <c r="R786" s="49" t="str">
        <f t="shared" si="344"/>
        <v/>
      </c>
      <c r="S786" s="49" t="str">
        <f t="shared" si="330"/>
        <v/>
      </c>
      <c r="T786" s="49" t="str">
        <f t="shared" si="342"/>
        <v/>
      </c>
      <c r="U786" s="49" t="str">
        <f>IFERROR(IF(C786="P",S786,IF(K786=1,0,IF(OR(LOOKUP(2,1/($E$4:$E785=$E786),$P$4:$P785)=0,AND($C786="C",$N786="LONG"),AND(C786="V",N786="SHORT")),0,S786+(M786*Q786)))),"")</f>
        <v/>
      </c>
      <c r="V786" s="49" t="str">
        <f t="shared" si="343"/>
        <v/>
      </c>
      <c r="W786" s="50" t="str">
        <f t="shared" si="337"/>
        <v/>
      </c>
      <c r="Y786" s="51" t="str">
        <f t="shared" si="324"/>
        <v/>
      </c>
      <c r="Z786" s="50" t="str">
        <f t="shared" si="331"/>
        <v/>
      </c>
      <c r="AA786" s="50" t="str">
        <f t="shared" si="322"/>
        <v/>
      </c>
      <c r="AB786" s="50" t="str">
        <f t="shared" si="325"/>
        <v/>
      </c>
      <c r="AC786" s="58" t="str">
        <f t="shared" si="326"/>
        <v/>
      </c>
      <c r="AD786" s="53" t="str">
        <f t="shared" si="323"/>
        <v/>
      </c>
      <c r="AE786" s="53" t="str">
        <f t="shared" si="327"/>
        <v/>
      </c>
      <c r="AF786" s="59" t="str">
        <f t="shared" si="328"/>
        <v/>
      </c>
      <c r="AG786" s="40" t="str">
        <f>C786&amp;COUNTIFS($C$3:C786,"V")</f>
        <v>0</v>
      </c>
      <c r="AH786" s="266" t="str">
        <f t="shared" si="320"/>
        <v/>
      </c>
      <c r="AI786" s="56" t="str">
        <f t="shared" si="332"/>
        <v/>
      </c>
      <c r="AJ786" s="265" t="str">
        <f t="shared" si="333"/>
        <v/>
      </c>
      <c r="AK786" s="267" t="str">
        <f t="shared" si="334"/>
        <v/>
      </c>
      <c r="AL786" s="267" t="str">
        <f t="shared" si="335"/>
        <v/>
      </c>
      <c r="AM786" s="40" t="str">
        <f t="shared" si="336"/>
        <v/>
      </c>
      <c r="AN786" s="267">
        <f t="shared" si="329"/>
        <v>0</v>
      </c>
      <c r="CE786" s="279"/>
    </row>
    <row r="787" spans="1:83" s="40" customFormat="1" ht="12.75">
      <c r="A787" s="227"/>
      <c r="B787" s="88"/>
      <c r="C787" s="89"/>
      <c r="D787" s="90"/>
      <c r="E787" s="89"/>
      <c r="F787" s="91"/>
      <c r="G787" s="304"/>
      <c r="H787" s="41"/>
      <c r="I787" s="42" t="str">
        <f t="shared" si="338"/>
        <v/>
      </c>
      <c r="J787" s="43" t="str">
        <f t="shared" si="321"/>
        <v/>
      </c>
      <c r="K787" s="44" t="str">
        <f>IF(J787="","",IF(COUNTIF($J$4:J787,J787)=0,"",(COUNTIF($J$4:J787,J787))))</f>
        <v/>
      </c>
      <c r="L787" s="44" t="str">
        <f>IF(K787="","",J787&amp;" _ "&amp;COUNTIF($J$4:J787,J787)&amp;"_"&amp;N787)</f>
        <v/>
      </c>
      <c r="M787" s="45" t="str">
        <f t="shared" si="339"/>
        <v/>
      </c>
      <c r="N787" s="44" t="str">
        <f t="shared" si="340"/>
        <v/>
      </c>
      <c r="O787" s="57" t="str">
        <f t="shared" si="341"/>
        <v/>
      </c>
      <c r="P787" s="48" t="str" cm="1">
        <f t="array" ref="P787">IFERROR(IF(C787="P",G787,IF($K787=1,$M787,$M787+LOOKUP(2,1/($J$4:$J786=J787),$P$4:$P786))),"")</f>
        <v/>
      </c>
      <c r="Q787" s="57" t="str" cm="1">
        <f t="array" ref="Q787">IFERROR(IF(OR(C787="P",C787="A",C787="R"),F787,IF($K787=1,F787,IF(LOOKUP(2,1/($J$4:$J786=$J787),$P$4:$P786)=0,$F787,IF(AND($C787="C",LOOKUP(2,1/($J$4:$J786=$J787),$P$4:$P786)&gt;0),(F787*G787+LOOKUP(2,1/($J$4:$J786=$J787),$P$4:$P786)*LOOKUP(2,1/($J$4:$J786=$J787),$Q$4:$Q786))/$P787,IF(AND($C787="C",LOOKUP(2,1/($J$4:$J786=$J787),$P$4:$P786)&lt;0),LOOKUP(2,1/($J$4:$J786=$J787),$Q$4:$Q786),IF(AND($C787="V",LOOKUP(2,1/($J$4:$J786=$J787),$P$4:$P786)&lt;0),((-1*(F787*G787))+LOOKUP(2,1/($J$4:$J786=$J787),$P$4:$P786)*LOOKUP(2,1/($J$4:$J786=$J787),$Q$4:$Q786))/$P787,IF(AND($C787="V",LOOKUP(2,1/($J$4:$J786=$J787),$P$4:$P786)&gt;0),LOOKUP(2,1/($J$4:$J786=$J787),$Q$4:$Q786),""))))))),"")</f>
        <v/>
      </c>
      <c r="R787" s="49" t="str">
        <f t="shared" si="344"/>
        <v/>
      </c>
      <c r="S787" s="49" t="str">
        <f t="shared" si="330"/>
        <v/>
      </c>
      <c r="T787" s="49" t="str">
        <f t="shared" si="342"/>
        <v/>
      </c>
      <c r="U787" s="49" t="str">
        <f>IFERROR(IF(C787="P",S787,IF(K787=1,0,IF(OR(LOOKUP(2,1/($E$4:$E786=$E787),$P$4:$P786)=0,AND($C787="C",$N787="LONG"),AND(C787="V",N787="SHORT")),0,S787+(M787*Q787)))),"")</f>
        <v/>
      </c>
      <c r="V787" s="49" t="str">
        <f t="shared" si="343"/>
        <v/>
      </c>
      <c r="W787" s="50" t="str">
        <f t="shared" si="337"/>
        <v/>
      </c>
      <c r="Y787" s="51" t="str">
        <f t="shared" si="324"/>
        <v/>
      </c>
      <c r="Z787" s="50" t="str">
        <f t="shared" si="331"/>
        <v/>
      </c>
      <c r="AA787" s="50" t="str">
        <f t="shared" si="322"/>
        <v/>
      </c>
      <c r="AB787" s="50" t="str">
        <f t="shared" si="325"/>
        <v/>
      </c>
      <c r="AC787" s="58" t="str">
        <f t="shared" si="326"/>
        <v/>
      </c>
      <c r="AD787" s="53" t="str">
        <f t="shared" si="323"/>
        <v/>
      </c>
      <c r="AE787" s="53" t="str">
        <f t="shared" si="327"/>
        <v/>
      </c>
      <c r="AF787" s="59" t="str">
        <f t="shared" si="328"/>
        <v/>
      </c>
      <c r="AG787" s="40" t="str">
        <f>C787&amp;COUNTIFS($C$3:C787,"V")</f>
        <v>0</v>
      </c>
      <c r="AH787" s="266" t="str">
        <f t="shared" si="320"/>
        <v/>
      </c>
      <c r="AI787" s="56" t="str">
        <f t="shared" si="332"/>
        <v/>
      </c>
      <c r="AJ787" s="265" t="str">
        <f t="shared" si="333"/>
        <v/>
      </c>
      <c r="AK787" s="267" t="str">
        <f t="shared" si="334"/>
        <v/>
      </c>
      <c r="AL787" s="267" t="str">
        <f t="shared" si="335"/>
        <v/>
      </c>
      <c r="AM787" s="40" t="str">
        <f t="shared" si="336"/>
        <v/>
      </c>
      <c r="AN787" s="267">
        <f t="shared" si="329"/>
        <v>0</v>
      </c>
      <c r="CE787" s="279"/>
    </row>
    <row r="788" spans="1:83" s="40" customFormat="1" ht="12.75">
      <c r="A788" s="227"/>
      <c r="B788" s="88"/>
      <c r="C788" s="89"/>
      <c r="D788" s="90"/>
      <c r="E788" s="89"/>
      <c r="F788" s="91"/>
      <c r="G788" s="304"/>
      <c r="H788" s="41"/>
      <c r="I788" s="42" t="str">
        <f t="shared" si="338"/>
        <v/>
      </c>
      <c r="J788" s="43" t="str">
        <f t="shared" si="321"/>
        <v/>
      </c>
      <c r="K788" s="44" t="str">
        <f>IF(J788="","",IF(COUNTIF($J$4:J788,J788)=0,"",(COUNTIF($J$4:J788,J788))))</f>
        <v/>
      </c>
      <c r="L788" s="44" t="str">
        <f>IF(K788="","",J788&amp;" _ "&amp;COUNTIF($J$4:J788,J788)&amp;"_"&amp;N788)</f>
        <v/>
      </c>
      <c r="M788" s="45" t="str">
        <f t="shared" si="339"/>
        <v/>
      </c>
      <c r="N788" s="44" t="str">
        <f t="shared" si="340"/>
        <v/>
      </c>
      <c r="O788" s="57" t="str">
        <f t="shared" si="341"/>
        <v/>
      </c>
      <c r="P788" s="48" t="str" cm="1">
        <f t="array" ref="P788">IFERROR(IF(C788="P",G788,IF($K788=1,$M788,$M788+LOOKUP(2,1/($J$4:$J787=J788),$P$4:$P787))),"")</f>
        <v/>
      </c>
      <c r="Q788" s="57" t="str" cm="1">
        <f t="array" ref="Q788">IFERROR(IF(OR(C788="P",C788="A",C788="R"),F788,IF($K788=1,F788,IF(LOOKUP(2,1/($J$4:$J787=$J788),$P$4:$P787)=0,$F788,IF(AND($C788="C",LOOKUP(2,1/($J$4:$J787=$J788),$P$4:$P787)&gt;0),(F788*G788+LOOKUP(2,1/($J$4:$J787=$J788),$P$4:$P787)*LOOKUP(2,1/($J$4:$J787=$J788),$Q$4:$Q787))/$P788,IF(AND($C788="C",LOOKUP(2,1/($J$4:$J787=$J788),$P$4:$P787)&lt;0),LOOKUP(2,1/($J$4:$J787=$J788),$Q$4:$Q787),IF(AND($C788="V",LOOKUP(2,1/($J$4:$J787=$J788),$P$4:$P787)&lt;0),((-1*(F788*G788))+LOOKUP(2,1/($J$4:$J787=$J788),$P$4:$P787)*LOOKUP(2,1/($J$4:$J787=$J788),$Q$4:$Q787))/$P788,IF(AND($C788="V",LOOKUP(2,1/($J$4:$J787=$J788),$P$4:$P787)&gt;0),LOOKUP(2,1/($J$4:$J787=$J788),$Q$4:$Q787),""))))))),"")</f>
        <v/>
      </c>
      <c r="R788" s="49" t="str">
        <f t="shared" si="344"/>
        <v/>
      </c>
      <c r="S788" s="49" t="str">
        <f t="shared" si="330"/>
        <v/>
      </c>
      <c r="T788" s="49" t="str">
        <f t="shared" si="342"/>
        <v/>
      </c>
      <c r="U788" s="49" t="str">
        <f>IFERROR(IF(C788="P",S788,IF(K788=1,0,IF(OR(LOOKUP(2,1/($E$4:$E787=$E788),$P$4:$P787)=0,AND($C788="C",$N788="LONG"),AND(C788="V",N788="SHORT")),0,S788+(M788*Q788)))),"")</f>
        <v/>
      </c>
      <c r="V788" s="49" t="str">
        <f t="shared" si="343"/>
        <v/>
      </c>
      <c r="W788" s="50" t="str">
        <f t="shared" si="337"/>
        <v/>
      </c>
      <c r="Y788" s="51" t="str">
        <f t="shared" si="324"/>
        <v/>
      </c>
      <c r="Z788" s="50" t="str">
        <f t="shared" si="331"/>
        <v/>
      </c>
      <c r="AA788" s="50" t="str">
        <f t="shared" si="322"/>
        <v/>
      </c>
      <c r="AB788" s="50" t="str">
        <f t="shared" si="325"/>
        <v/>
      </c>
      <c r="AC788" s="58" t="str">
        <f t="shared" si="326"/>
        <v/>
      </c>
      <c r="AD788" s="53" t="str">
        <f t="shared" si="323"/>
        <v/>
      </c>
      <c r="AE788" s="53" t="str">
        <f t="shared" si="327"/>
        <v/>
      </c>
      <c r="AF788" s="59" t="str">
        <f t="shared" si="328"/>
        <v/>
      </c>
      <c r="AG788" s="40" t="str">
        <f>C788&amp;COUNTIFS($C$3:C788,"V")</f>
        <v>0</v>
      </c>
      <c r="AH788" s="266" t="str">
        <f t="shared" si="320"/>
        <v/>
      </c>
      <c r="AI788" s="56" t="str">
        <f t="shared" si="332"/>
        <v/>
      </c>
      <c r="AJ788" s="265" t="str">
        <f t="shared" si="333"/>
        <v/>
      </c>
      <c r="AK788" s="267" t="str">
        <f t="shared" si="334"/>
        <v/>
      </c>
      <c r="AL788" s="267" t="str">
        <f t="shared" si="335"/>
        <v/>
      </c>
      <c r="AM788" s="40" t="str">
        <f t="shared" si="336"/>
        <v/>
      </c>
      <c r="AN788" s="267">
        <f t="shared" si="329"/>
        <v>0</v>
      </c>
      <c r="CE788" s="279"/>
    </row>
    <row r="789" spans="1:83" s="40" customFormat="1" ht="12.75">
      <c r="A789" s="227"/>
      <c r="B789" s="88"/>
      <c r="C789" s="89"/>
      <c r="D789" s="90"/>
      <c r="E789" s="89"/>
      <c r="F789" s="91"/>
      <c r="G789" s="304"/>
      <c r="H789" s="41"/>
      <c r="I789" s="42" t="str">
        <f t="shared" si="338"/>
        <v/>
      </c>
      <c r="J789" s="43" t="str">
        <f t="shared" si="321"/>
        <v/>
      </c>
      <c r="K789" s="44" t="str">
        <f>IF(J789="","",IF(COUNTIF($J$4:J789,J789)=0,"",(COUNTIF($J$4:J789,J789))))</f>
        <v/>
      </c>
      <c r="L789" s="44" t="str">
        <f>IF(K789="","",J789&amp;" _ "&amp;COUNTIF($J$4:J789,J789)&amp;"_"&amp;N789)</f>
        <v/>
      </c>
      <c r="M789" s="45" t="str">
        <f t="shared" si="339"/>
        <v/>
      </c>
      <c r="N789" s="44" t="str">
        <f t="shared" si="340"/>
        <v/>
      </c>
      <c r="O789" s="57" t="str">
        <f t="shared" si="341"/>
        <v/>
      </c>
      <c r="P789" s="48" t="str" cm="1">
        <f t="array" ref="P789">IFERROR(IF(C789="P",G789,IF($K789=1,$M789,$M789+LOOKUP(2,1/($J$4:$J788=J789),$P$4:$P788))),"")</f>
        <v/>
      </c>
      <c r="Q789" s="57" t="str" cm="1">
        <f t="array" ref="Q789">IFERROR(IF(OR(C789="P",C789="A",C789="R"),F789,IF($K789=1,F789,IF(LOOKUP(2,1/($J$4:$J788=$J789),$P$4:$P788)=0,$F789,IF(AND($C789="C",LOOKUP(2,1/($J$4:$J788=$J789),$P$4:$P788)&gt;0),(F789*G789+LOOKUP(2,1/($J$4:$J788=$J789),$P$4:$P788)*LOOKUP(2,1/($J$4:$J788=$J789),$Q$4:$Q788))/$P789,IF(AND($C789="C",LOOKUP(2,1/($J$4:$J788=$J789),$P$4:$P788)&lt;0),LOOKUP(2,1/($J$4:$J788=$J789),$Q$4:$Q788),IF(AND($C789="V",LOOKUP(2,1/($J$4:$J788=$J789),$P$4:$P788)&lt;0),((-1*(F789*G789))+LOOKUP(2,1/($J$4:$J788=$J789),$P$4:$P788)*LOOKUP(2,1/($J$4:$J788=$J789),$Q$4:$Q788))/$P789,IF(AND($C789="V",LOOKUP(2,1/($J$4:$J788=$J789),$P$4:$P788)&gt;0),LOOKUP(2,1/($J$4:$J788=$J789),$Q$4:$Q788),""))))))),"")</f>
        <v/>
      </c>
      <c r="R789" s="49" t="str">
        <f t="shared" si="344"/>
        <v/>
      </c>
      <c r="S789" s="49" t="str">
        <f t="shared" si="330"/>
        <v/>
      </c>
      <c r="T789" s="49" t="str">
        <f t="shared" si="342"/>
        <v/>
      </c>
      <c r="U789" s="49" t="str">
        <f>IFERROR(IF(C789="P",S789,IF(K789=1,0,IF(OR(LOOKUP(2,1/($E$4:$E788=$E789),$P$4:$P788)=0,AND($C789="C",$N789="LONG"),AND(C789="V",N789="SHORT")),0,S789+(M789*Q789)))),"")</f>
        <v/>
      </c>
      <c r="V789" s="49" t="str">
        <f t="shared" si="343"/>
        <v/>
      </c>
      <c r="W789" s="50" t="str">
        <f t="shared" si="337"/>
        <v/>
      </c>
      <c r="Y789" s="51" t="str">
        <f t="shared" si="324"/>
        <v/>
      </c>
      <c r="Z789" s="50" t="str">
        <f t="shared" si="331"/>
        <v/>
      </c>
      <c r="AA789" s="50" t="str">
        <f t="shared" si="322"/>
        <v/>
      </c>
      <c r="AB789" s="50" t="str">
        <f t="shared" si="325"/>
        <v/>
      </c>
      <c r="AC789" s="58" t="str">
        <f t="shared" si="326"/>
        <v/>
      </c>
      <c r="AD789" s="53" t="str">
        <f t="shared" si="323"/>
        <v/>
      </c>
      <c r="AE789" s="53" t="str">
        <f t="shared" si="327"/>
        <v/>
      </c>
      <c r="AF789" s="59" t="str">
        <f t="shared" si="328"/>
        <v/>
      </c>
      <c r="AG789" s="40" t="str">
        <f>C789&amp;COUNTIFS($C$3:C789,"V")</f>
        <v>0</v>
      </c>
      <c r="AH789" s="266" t="str">
        <f t="shared" si="320"/>
        <v/>
      </c>
      <c r="AI789" s="56" t="str">
        <f t="shared" si="332"/>
        <v/>
      </c>
      <c r="AJ789" s="265" t="str">
        <f t="shared" si="333"/>
        <v/>
      </c>
      <c r="AK789" s="267" t="str">
        <f t="shared" si="334"/>
        <v/>
      </c>
      <c r="AL789" s="267" t="str">
        <f t="shared" si="335"/>
        <v/>
      </c>
      <c r="AM789" s="40" t="str">
        <f t="shared" si="336"/>
        <v/>
      </c>
      <c r="AN789" s="267">
        <f t="shared" si="329"/>
        <v>0</v>
      </c>
      <c r="CE789" s="279"/>
    </row>
    <row r="790" spans="1:83" s="40" customFormat="1" ht="12.75">
      <c r="A790" s="227"/>
      <c r="B790" s="88"/>
      <c r="C790" s="89"/>
      <c r="D790" s="90"/>
      <c r="E790" s="89"/>
      <c r="F790" s="91"/>
      <c r="G790" s="304"/>
      <c r="H790" s="41"/>
      <c r="I790" s="42" t="str">
        <f t="shared" si="338"/>
        <v/>
      </c>
      <c r="J790" s="43" t="str">
        <f t="shared" si="321"/>
        <v/>
      </c>
      <c r="K790" s="44" t="str">
        <f>IF(J790="","",IF(COUNTIF($J$4:J790,J790)=0,"",(COUNTIF($J$4:J790,J790))))</f>
        <v/>
      </c>
      <c r="L790" s="44" t="str">
        <f>IF(K790="","",J790&amp;" _ "&amp;COUNTIF($J$4:J790,J790)&amp;"_"&amp;N790)</f>
        <v/>
      </c>
      <c r="M790" s="45" t="str">
        <f t="shared" si="339"/>
        <v/>
      </c>
      <c r="N790" s="44" t="str">
        <f t="shared" si="340"/>
        <v/>
      </c>
      <c r="O790" s="57" t="str">
        <f t="shared" si="341"/>
        <v/>
      </c>
      <c r="P790" s="48" t="str" cm="1">
        <f t="array" ref="P790">IFERROR(IF(C790="P",G790,IF($K790=1,$M790,$M790+LOOKUP(2,1/($J$4:$J789=J790),$P$4:$P789))),"")</f>
        <v/>
      </c>
      <c r="Q790" s="57" t="str" cm="1">
        <f t="array" ref="Q790">IFERROR(IF(OR(C790="P",C790="A",C790="R"),F790,IF($K790=1,F790,IF(LOOKUP(2,1/($J$4:$J789=$J790),$P$4:$P789)=0,$F790,IF(AND($C790="C",LOOKUP(2,1/($J$4:$J789=$J790),$P$4:$P789)&gt;0),(F790*G790+LOOKUP(2,1/($J$4:$J789=$J790),$P$4:$P789)*LOOKUP(2,1/($J$4:$J789=$J790),$Q$4:$Q789))/$P790,IF(AND($C790="C",LOOKUP(2,1/($J$4:$J789=$J790),$P$4:$P789)&lt;0),LOOKUP(2,1/($J$4:$J789=$J790),$Q$4:$Q789),IF(AND($C790="V",LOOKUP(2,1/($J$4:$J789=$J790),$P$4:$P789)&lt;0),((-1*(F790*G790))+LOOKUP(2,1/($J$4:$J789=$J790),$P$4:$P789)*LOOKUP(2,1/($J$4:$J789=$J790),$Q$4:$Q789))/$P790,IF(AND($C790="V",LOOKUP(2,1/($J$4:$J789=$J790),$P$4:$P789)&gt;0),LOOKUP(2,1/($J$4:$J789=$J790),$Q$4:$Q789),""))))))),"")</f>
        <v/>
      </c>
      <c r="R790" s="49" t="str">
        <f t="shared" si="344"/>
        <v/>
      </c>
      <c r="S790" s="49" t="str">
        <f t="shared" si="330"/>
        <v/>
      </c>
      <c r="T790" s="49" t="str">
        <f t="shared" si="342"/>
        <v/>
      </c>
      <c r="U790" s="49" t="str">
        <f>IFERROR(IF(C790="P",S790,IF(K790=1,0,IF(OR(LOOKUP(2,1/($E$4:$E789=$E790),$P$4:$P789)=0,AND($C790="C",$N790="LONG"),AND(C790="V",N790="SHORT")),0,S790+(M790*Q790)))),"")</f>
        <v/>
      </c>
      <c r="V790" s="49" t="str">
        <f t="shared" si="343"/>
        <v/>
      </c>
      <c r="W790" s="50" t="str">
        <f t="shared" si="337"/>
        <v/>
      </c>
      <c r="Y790" s="51" t="str">
        <f t="shared" si="324"/>
        <v/>
      </c>
      <c r="Z790" s="50" t="str">
        <f t="shared" si="331"/>
        <v/>
      </c>
      <c r="AA790" s="50" t="str">
        <f t="shared" si="322"/>
        <v/>
      </c>
      <c r="AB790" s="50" t="str">
        <f t="shared" si="325"/>
        <v/>
      </c>
      <c r="AC790" s="58" t="str">
        <f t="shared" si="326"/>
        <v/>
      </c>
      <c r="AD790" s="53" t="str">
        <f t="shared" si="323"/>
        <v/>
      </c>
      <c r="AE790" s="53" t="str">
        <f t="shared" si="327"/>
        <v/>
      </c>
      <c r="AF790" s="59" t="str">
        <f t="shared" si="328"/>
        <v/>
      </c>
      <c r="AG790" s="40" t="str">
        <f>C790&amp;COUNTIFS($C$3:C790,"V")</f>
        <v>0</v>
      </c>
      <c r="AH790" s="266" t="str">
        <f t="shared" si="320"/>
        <v/>
      </c>
      <c r="AI790" s="56" t="str">
        <f t="shared" si="332"/>
        <v/>
      </c>
      <c r="AJ790" s="265" t="str">
        <f t="shared" si="333"/>
        <v/>
      </c>
      <c r="AK790" s="267" t="str">
        <f t="shared" si="334"/>
        <v/>
      </c>
      <c r="AL790" s="267" t="str">
        <f t="shared" si="335"/>
        <v/>
      </c>
      <c r="AM790" s="40" t="str">
        <f t="shared" si="336"/>
        <v/>
      </c>
      <c r="AN790" s="267">
        <f t="shared" si="329"/>
        <v>0</v>
      </c>
      <c r="CE790" s="279"/>
    </row>
    <row r="791" spans="1:83" s="40" customFormat="1" ht="12.75">
      <c r="A791" s="227"/>
      <c r="B791" s="88"/>
      <c r="C791" s="89"/>
      <c r="D791" s="90"/>
      <c r="E791" s="89"/>
      <c r="F791" s="91"/>
      <c r="G791" s="304"/>
      <c r="H791" s="41"/>
      <c r="I791" s="42" t="str">
        <f t="shared" si="338"/>
        <v/>
      </c>
      <c r="J791" s="43" t="str">
        <f t="shared" si="321"/>
        <v/>
      </c>
      <c r="K791" s="44" t="str">
        <f>IF(J791="","",IF(COUNTIF($J$4:J791,J791)=0,"",(COUNTIF($J$4:J791,J791))))</f>
        <v/>
      </c>
      <c r="L791" s="44" t="str">
        <f>IF(K791="","",J791&amp;" _ "&amp;COUNTIF($J$4:J791,J791)&amp;"_"&amp;N791)</f>
        <v/>
      </c>
      <c r="M791" s="45" t="str">
        <f t="shared" si="339"/>
        <v/>
      </c>
      <c r="N791" s="44" t="str">
        <f t="shared" si="340"/>
        <v/>
      </c>
      <c r="O791" s="57" t="str">
        <f t="shared" si="341"/>
        <v/>
      </c>
      <c r="P791" s="48" t="str" cm="1">
        <f t="array" ref="P791">IFERROR(IF(C791="P",G791,IF($K791=1,$M791,$M791+LOOKUP(2,1/($J$4:$J790=J791),$P$4:$P790))),"")</f>
        <v/>
      </c>
      <c r="Q791" s="57" t="str" cm="1">
        <f t="array" ref="Q791">IFERROR(IF(OR(C791="P",C791="A",C791="R"),F791,IF($K791=1,F791,IF(LOOKUP(2,1/($J$4:$J790=$J791),$P$4:$P790)=0,$F791,IF(AND($C791="C",LOOKUP(2,1/($J$4:$J790=$J791),$P$4:$P790)&gt;0),(F791*G791+LOOKUP(2,1/($J$4:$J790=$J791),$P$4:$P790)*LOOKUP(2,1/($J$4:$J790=$J791),$Q$4:$Q790))/$P791,IF(AND($C791="C",LOOKUP(2,1/($J$4:$J790=$J791),$P$4:$P790)&lt;0),LOOKUP(2,1/($J$4:$J790=$J791),$Q$4:$Q790),IF(AND($C791="V",LOOKUP(2,1/($J$4:$J790=$J791),$P$4:$P790)&lt;0),((-1*(F791*G791))+LOOKUP(2,1/($J$4:$J790=$J791),$P$4:$P790)*LOOKUP(2,1/($J$4:$J790=$J791),$Q$4:$Q790))/$P791,IF(AND($C791="V",LOOKUP(2,1/($J$4:$J790=$J791),$P$4:$P790)&gt;0),LOOKUP(2,1/($J$4:$J790=$J791),$Q$4:$Q790),""))))))),"")</f>
        <v/>
      </c>
      <c r="R791" s="49" t="str">
        <f t="shared" si="344"/>
        <v/>
      </c>
      <c r="S791" s="49" t="str">
        <f t="shared" si="330"/>
        <v/>
      </c>
      <c r="T791" s="49" t="str">
        <f t="shared" si="342"/>
        <v/>
      </c>
      <c r="U791" s="49" t="str">
        <f>IFERROR(IF(C791="P",S791,IF(K791=1,0,IF(OR(LOOKUP(2,1/($E$4:$E790=$E791),$P$4:$P790)=0,AND($C791="C",$N791="LONG"),AND(C791="V",N791="SHORT")),0,S791+(M791*Q791)))),"")</f>
        <v/>
      </c>
      <c r="V791" s="49" t="str">
        <f t="shared" si="343"/>
        <v/>
      </c>
      <c r="W791" s="50" t="str">
        <f t="shared" si="337"/>
        <v/>
      </c>
      <c r="Y791" s="51" t="str">
        <f t="shared" si="324"/>
        <v/>
      </c>
      <c r="Z791" s="50" t="str">
        <f t="shared" si="331"/>
        <v/>
      </c>
      <c r="AA791" s="50" t="str">
        <f t="shared" si="322"/>
        <v/>
      </c>
      <c r="AB791" s="50" t="str">
        <f t="shared" si="325"/>
        <v/>
      </c>
      <c r="AC791" s="58" t="str">
        <f t="shared" si="326"/>
        <v/>
      </c>
      <c r="AD791" s="53" t="str">
        <f t="shared" si="323"/>
        <v/>
      </c>
      <c r="AE791" s="53" t="str">
        <f t="shared" si="327"/>
        <v/>
      </c>
      <c r="AF791" s="59" t="str">
        <f t="shared" si="328"/>
        <v/>
      </c>
      <c r="AG791" s="40" t="str">
        <f>C791&amp;COUNTIFS($C$3:C791,"V")</f>
        <v>0</v>
      </c>
      <c r="AH791" s="266" t="str">
        <f t="shared" si="320"/>
        <v/>
      </c>
      <c r="AI791" s="56" t="str">
        <f t="shared" si="332"/>
        <v/>
      </c>
      <c r="AJ791" s="265" t="str">
        <f t="shared" si="333"/>
        <v/>
      </c>
      <c r="AK791" s="267" t="str">
        <f t="shared" si="334"/>
        <v/>
      </c>
      <c r="AL791" s="267" t="str">
        <f t="shared" si="335"/>
        <v/>
      </c>
      <c r="AM791" s="40" t="str">
        <f t="shared" si="336"/>
        <v/>
      </c>
      <c r="AN791" s="267">
        <f t="shared" si="329"/>
        <v>0</v>
      </c>
      <c r="CE791" s="279"/>
    </row>
    <row r="792" spans="1:83" s="40" customFormat="1" ht="12.75">
      <c r="A792" s="227"/>
      <c r="B792" s="88"/>
      <c r="C792" s="89"/>
      <c r="D792" s="90"/>
      <c r="E792" s="89"/>
      <c r="F792" s="91"/>
      <c r="G792" s="304"/>
      <c r="H792" s="41"/>
      <c r="I792" s="42" t="str">
        <f t="shared" si="338"/>
        <v/>
      </c>
      <c r="J792" s="43" t="str">
        <f t="shared" si="321"/>
        <v/>
      </c>
      <c r="K792" s="44" t="str">
        <f>IF(J792="","",IF(COUNTIF($J$4:J792,J792)=0,"",(COUNTIF($J$4:J792,J792))))</f>
        <v/>
      </c>
      <c r="L792" s="44" t="str">
        <f>IF(K792="","",J792&amp;" _ "&amp;COUNTIF($J$4:J792,J792)&amp;"_"&amp;N792)</f>
        <v/>
      </c>
      <c r="M792" s="45" t="str">
        <f t="shared" si="339"/>
        <v/>
      </c>
      <c r="N792" s="44" t="str">
        <f t="shared" si="340"/>
        <v/>
      </c>
      <c r="O792" s="57" t="str">
        <f t="shared" si="341"/>
        <v/>
      </c>
      <c r="P792" s="48" t="str" cm="1">
        <f t="array" ref="P792">IFERROR(IF(C792="P",G792,IF($K792=1,$M792,$M792+LOOKUP(2,1/($J$4:$J791=J792),$P$4:$P791))),"")</f>
        <v/>
      </c>
      <c r="Q792" s="57" t="str" cm="1">
        <f t="array" ref="Q792">IFERROR(IF(OR(C792="P",C792="A",C792="R"),F792,IF($K792=1,F792,IF(LOOKUP(2,1/($J$4:$J791=$J792),$P$4:$P791)=0,$F792,IF(AND($C792="C",LOOKUP(2,1/($J$4:$J791=$J792),$P$4:$P791)&gt;0),(F792*G792+LOOKUP(2,1/($J$4:$J791=$J792),$P$4:$P791)*LOOKUP(2,1/($J$4:$J791=$J792),$Q$4:$Q791))/$P792,IF(AND($C792="C",LOOKUP(2,1/($J$4:$J791=$J792),$P$4:$P791)&lt;0),LOOKUP(2,1/($J$4:$J791=$J792),$Q$4:$Q791),IF(AND($C792="V",LOOKUP(2,1/($J$4:$J791=$J792),$P$4:$P791)&lt;0),((-1*(F792*G792))+LOOKUP(2,1/($J$4:$J791=$J792),$P$4:$P791)*LOOKUP(2,1/($J$4:$J791=$J792),$Q$4:$Q791))/$P792,IF(AND($C792="V",LOOKUP(2,1/($J$4:$J791=$J792),$P$4:$P791)&gt;0),LOOKUP(2,1/($J$4:$J791=$J792),$Q$4:$Q791),""))))))),"")</f>
        <v/>
      </c>
      <c r="R792" s="49" t="str">
        <f t="shared" si="344"/>
        <v/>
      </c>
      <c r="S792" s="49" t="str">
        <f t="shared" si="330"/>
        <v/>
      </c>
      <c r="T792" s="49" t="str">
        <f t="shared" si="342"/>
        <v/>
      </c>
      <c r="U792" s="49" t="str">
        <f>IFERROR(IF(C792="P",S792,IF(K792=1,0,IF(OR(LOOKUP(2,1/($E$4:$E791=$E792),$P$4:$P791)=0,AND($C792="C",$N792="LONG"),AND(C792="V",N792="SHORT")),0,S792+(M792*Q792)))),"")</f>
        <v/>
      </c>
      <c r="V792" s="49" t="str">
        <f t="shared" si="343"/>
        <v/>
      </c>
      <c r="W792" s="50" t="str">
        <f t="shared" si="337"/>
        <v/>
      </c>
      <c r="Y792" s="51" t="str">
        <f t="shared" si="324"/>
        <v/>
      </c>
      <c r="Z792" s="50" t="str">
        <f t="shared" si="331"/>
        <v/>
      </c>
      <c r="AA792" s="50" t="str">
        <f t="shared" si="322"/>
        <v/>
      </c>
      <c r="AB792" s="50" t="str">
        <f t="shared" si="325"/>
        <v/>
      </c>
      <c r="AC792" s="58" t="str">
        <f t="shared" si="326"/>
        <v/>
      </c>
      <c r="AD792" s="53" t="str">
        <f t="shared" si="323"/>
        <v/>
      </c>
      <c r="AE792" s="53" t="str">
        <f t="shared" si="327"/>
        <v/>
      </c>
      <c r="AF792" s="59" t="str">
        <f t="shared" si="328"/>
        <v/>
      </c>
      <c r="AG792" s="40" t="str">
        <f>C792&amp;COUNTIFS($C$3:C792,"V")</f>
        <v>0</v>
      </c>
      <c r="AH792" s="266" t="str">
        <f t="shared" si="320"/>
        <v/>
      </c>
      <c r="AI792" s="56" t="str">
        <f t="shared" si="332"/>
        <v/>
      </c>
      <c r="AJ792" s="265" t="str">
        <f t="shared" si="333"/>
        <v/>
      </c>
      <c r="AK792" s="267" t="str">
        <f t="shared" si="334"/>
        <v/>
      </c>
      <c r="AL792" s="267" t="str">
        <f t="shared" si="335"/>
        <v/>
      </c>
      <c r="AM792" s="40" t="str">
        <f t="shared" si="336"/>
        <v/>
      </c>
      <c r="AN792" s="267">
        <f t="shared" si="329"/>
        <v>0</v>
      </c>
      <c r="CE792" s="279"/>
    </row>
    <row r="793" spans="1:83" s="40" customFormat="1" ht="12.75">
      <c r="A793" s="227"/>
      <c r="B793" s="88"/>
      <c r="C793" s="89"/>
      <c r="D793" s="90"/>
      <c r="E793" s="89"/>
      <c r="F793" s="91"/>
      <c r="G793" s="304"/>
      <c r="H793" s="41"/>
      <c r="I793" s="42" t="str">
        <f t="shared" si="338"/>
        <v/>
      </c>
      <c r="J793" s="43" t="str">
        <f t="shared" si="321"/>
        <v/>
      </c>
      <c r="K793" s="44" t="str">
        <f>IF(J793="","",IF(COUNTIF($J$4:J793,J793)=0,"",(COUNTIF($J$4:J793,J793))))</f>
        <v/>
      </c>
      <c r="L793" s="44" t="str">
        <f>IF(K793="","",J793&amp;" _ "&amp;COUNTIF($J$4:J793,J793)&amp;"_"&amp;N793)</f>
        <v/>
      </c>
      <c r="M793" s="45" t="str">
        <f t="shared" si="339"/>
        <v/>
      </c>
      <c r="N793" s="44" t="str">
        <f t="shared" si="340"/>
        <v/>
      </c>
      <c r="O793" s="57" t="str">
        <f t="shared" si="341"/>
        <v/>
      </c>
      <c r="P793" s="48" t="str" cm="1">
        <f t="array" ref="P793">IFERROR(IF(C793="P",G793,IF($K793=1,$M793,$M793+LOOKUP(2,1/($J$4:$J792=J793),$P$4:$P792))),"")</f>
        <v/>
      </c>
      <c r="Q793" s="57" t="str" cm="1">
        <f t="array" ref="Q793">IFERROR(IF(OR(C793="P",C793="A",C793="R"),F793,IF($K793=1,F793,IF(LOOKUP(2,1/($J$4:$J792=$J793),$P$4:$P792)=0,$F793,IF(AND($C793="C",LOOKUP(2,1/($J$4:$J792=$J793),$P$4:$P792)&gt;0),(F793*G793+LOOKUP(2,1/($J$4:$J792=$J793),$P$4:$P792)*LOOKUP(2,1/($J$4:$J792=$J793),$Q$4:$Q792))/$P793,IF(AND($C793="C",LOOKUP(2,1/($J$4:$J792=$J793),$P$4:$P792)&lt;0),LOOKUP(2,1/($J$4:$J792=$J793),$Q$4:$Q792),IF(AND($C793="V",LOOKUP(2,1/($J$4:$J792=$J793),$P$4:$P792)&lt;0),((-1*(F793*G793))+LOOKUP(2,1/($J$4:$J792=$J793),$P$4:$P792)*LOOKUP(2,1/($J$4:$J792=$J793),$Q$4:$Q792))/$P793,IF(AND($C793="V",LOOKUP(2,1/($J$4:$J792=$J793),$P$4:$P792)&gt;0),LOOKUP(2,1/($J$4:$J792=$J793),$Q$4:$Q792),""))))))),"")</f>
        <v/>
      </c>
      <c r="R793" s="49" t="str">
        <f t="shared" si="344"/>
        <v/>
      </c>
      <c r="S793" s="49" t="str">
        <f t="shared" si="330"/>
        <v/>
      </c>
      <c r="T793" s="49" t="str">
        <f t="shared" si="342"/>
        <v/>
      </c>
      <c r="U793" s="49" t="str">
        <f>IFERROR(IF(C793="P",S793,IF(K793=1,0,IF(OR(LOOKUP(2,1/($E$4:$E792=$E793),$P$4:$P792)=0,AND($C793="C",$N793="LONG"),AND(C793="V",N793="SHORT")),0,S793+(M793*Q793)))),"")</f>
        <v/>
      </c>
      <c r="V793" s="49" t="str">
        <f t="shared" si="343"/>
        <v/>
      </c>
      <c r="W793" s="50" t="str">
        <f t="shared" si="337"/>
        <v/>
      </c>
      <c r="Y793" s="51" t="str">
        <f t="shared" si="324"/>
        <v/>
      </c>
      <c r="Z793" s="50" t="str">
        <f t="shared" si="331"/>
        <v/>
      </c>
      <c r="AA793" s="50" t="str">
        <f t="shared" si="322"/>
        <v/>
      </c>
      <c r="AB793" s="50" t="str">
        <f t="shared" si="325"/>
        <v/>
      </c>
      <c r="AC793" s="58" t="str">
        <f t="shared" si="326"/>
        <v/>
      </c>
      <c r="AD793" s="53" t="str">
        <f t="shared" si="323"/>
        <v/>
      </c>
      <c r="AE793" s="53" t="str">
        <f t="shared" si="327"/>
        <v/>
      </c>
      <c r="AF793" s="59" t="str">
        <f t="shared" si="328"/>
        <v/>
      </c>
      <c r="AG793" s="40" t="str">
        <f>C793&amp;COUNTIFS($C$3:C793,"V")</f>
        <v>0</v>
      </c>
      <c r="AH793" s="266" t="str">
        <f t="shared" si="320"/>
        <v/>
      </c>
      <c r="AI793" s="56" t="str">
        <f t="shared" si="332"/>
        <v/>
      </c>
      <c r="AJ793" s="265" t="str">
        <f t="shared" si="333"/>
        <v/>
      </c>
      <c r="AK793" s="267" t="str">
        <f t="shared" si="334"/>
        <v/>
      </c>
      <c r="AL793" s="267" t="str">
        <f t="shared" si="335"/>
        <v/>
      </c>
      <c r="AM793" s="40" t="str">
        <f t="shared" si="336"/>
        <v/>
      </c>
      <c r="AN793" s="267">
        <f t="shared" si="329"/>
        <v>0</v>
      </c>
      <c r="CE793" s="279"/>
    </row>
    <row r="794" spans="1:83" s="40" customFormat="1" ht="12.75">
      <c r="A794" s="227"/>
      <c r="B794" s="88"/>
      <c r="C794" s="89"/>
      <c r="D794" s="90"/>
      <c r="E794" s="89"/>
      <c r="F794" s="91"/>
      <c r="G794" s="304"/>
      <c r="H794" s="41"/>
      <c r="I794" s="42" t="str">
        <f t="shared" si="338"/>
        <v/>
      </c>
      <c r="J794" s="43" t="str">
        <f t="shared" si="321"/>
        <v/>
      </c>
      <c r="K794" s="44" t="str">
        <f>IF(J794="","",IF(COUNTIF($J$4:J794,J794)=0,"",(COUNTIF($J$4:J794,J794))))</f>
        <v/>
      </c>
      <c r="L794" s="44" t="str">
        <f>IF(K794="","",J794&amp;" _ "&amp;COUNTIF($J$4:J794,J794)&amp;"_"&amp;N794)</f>
        <v/>
      </c>
      <c r="M794" s="45" t="str">
        <f t="shared" si="339"/>
        <v/>
      </c>
      <c r="N794" s="44" t="str">
        <f t="shared" si="340"/>
        <v/>
      </c>
      <c r="O794" s="57" t="str">
        <f t="shared" si="341"/>
        <v/>
      </c>
      <c r="P794" s="48" t="str" cm="1">
        <f t="array" ref="P794">IFERROR(IF(C794="P",G794,IF($K794=1,$M794,$M794+LOOKUP(2,1/($J$4:$J793=J794),$P$4:$P793))),"")</f>
        <v/>
      </c>
      <c r="Q794" s="57" t="str" cm="1">
        <f t="array" ref="Q794">IFERROR(IF(OR(C794="P",C794="A",C794="R"),F794,IF($K794=1,F794,IF(LOOKUP(2,1/($J$4:$J793=$J794),$P$4:$P793)=0,$F794,IF(AND($C794="C",LOOKUP(2,1/($J$4:$J793=$J794),$P$4:$P793)&gt;0),(F794*G794+LOOKUP(2,1/($J$4:$J793=$J794),$P$4:$P793)*LOOKUP(2,1/($J$4:$J793=$J794),$Q$4:$Q793))/$P794,IF(AND($C794="C",LOOKUP(2,1/($J$4:$J793=$J794),$P$4:$P793)&lt;0),LOOKUP(2,1/($J$4:$J793=$J794),$Q$4:$Q793),IF(AND($C794="V",LOOKUP(2,1/($J$4:$J793=$J794),$P$4:$P793)&lt;0),((-1*(F794*G794))+LOOKUP(2,1/($J$4:$J793=$J794),$P$4:$P793)*LOOKUP(2,1/($J$4:$J793=$J794),$Q$4:$Q793))/$P794,IF(AND($C794="V",LOOKUP(2,1/($J$4:$J793=$J794),$P$4:$P793)&gt;0),LOOKUP(2,1/($J$4:$J793=$J794),$Q$4:$Q793),""))))))),"")</f>
        <v/>
      </c>
      <c r="R794" s="49" t="str">
        <f t="shared" si="344"/>
        <v/>
      </c>
      <c r="S794" s="49" t="str">
        <f t="shared" si="330"/>
        <v/>
      </c>
      <c r="T794" s="49" t="str">
        <f t="shared" si="342"/>
        <v/>
      </c>
      <c r="U794" s="49" t="str">
        <f>IFERROR(IF(C794="P",S794,IF(K794=1,0,IF(OR(LOOKUP(2,1/($E$4:$E793=$E794),$P$4:$P793)=0,AND($C794="C",$N794="LONG"),AND(C794="V",N794="SHORT")),0,S794+(M794*Q794)))),"")</f>
        <v/>
      </c>
      <c r="V794" s="49" t="str">
        <f t="shared" si="343"/>
        <v/>
      </c>
      <c r="W794" s="50" t="str">
        <f t="shared" si="337"/>
        <v/>
      </c>
      <c r="Y794" s="51" t="str">
        <f t="shared" si="324"/>
        <v/>
      </c>
      <c r="Z794" s="50" t="str">
        <f t="shared" si="331"/>
        <v/>
      </c>
      <c r="AA794" s="50" t="str">
        <f t="shared" si="322"/>
        <v/>
      </c>
      <c r="AB794" s="50" t="str">
        <f t="shared" si="325"/>
        <v/>
      </c>
      <c r="AC794" s="58" t="str">
        <f t="shared" si="326"/>
        <v/>
      </c>
      <c r="AD794" s="53" t="str">
        <f t="shared" si="323"/>
        <v/>
      </c>
      <c r="AE794" s="53" t="str">
        <f t="shared" si="327"/>
        <v/>
      </c>
      <c r="AF794" s="59" t="str">
        <f t="shared" si="328"/>
        <v/>
      </c>
      <c r="AG794" s="40" t="str">
        <f>C794&amp;COUNTIFS($C$3:C794,"V")</f>
        <v>0</v>
      </c>
      <c r="AH794" s="266" t="str">
        <f t="shared" si="320"/>
        <v/>
      </c>
      <c r="AI794" s="56" t="str">
        <f t="shared" si="332"/>
        <v/>
      </c>
      <c r="AJ794" s="265" t="str">
        <f t="shared" si="333"/>
        <v/>
      </c>
      <c r="AK794" s="267" t="str">
        <f t="shared" si="334"/>
        <v/>
      </c>
      <c r="AL794" s="267" t="str">
        <f t="shared" si="335"/>
        <v/>
      </c>
      <c r="AM794" s="40" t="str">
        <f t="shared" si="336"/>
        <v/>
      </c>
      <c r="AN794" s="267">
        <f t="shared" si="329"/>
        <v>0</v>
      </c>
      <c r="CE794" s="279"/>
    </row>
    <row r="795" spans="1:83" s="40" customFormat="1" ht="12.75">
      <c r="A795" s="227"/>
      <c r="B795" s="88"/>
      <c r="C795" s="89"/>
      <c r="D795" s="90"/>
      <c r="E795" s="89"/>
      <c r="F795" s="91"/>
      <c r="G795" s="304"/>
      <c r="H795" s="41"/>
      <c r="I795" s="42" t="str">
        <f t="shared" si="338"/>
        <v/>
      </c>
      <c r="J795" s="43" t="str">
        <f t="shared" si="321"/>
        <v/>
      </c>
      <c r="K795" s="44" t="str">
        <f>IF(J795="","",IF(COUNTIF($J$4:J795,J795)=0,"",(COUNTIF($J$4:J795,J795))))</f>
        <v/>
      </c>
      <c r="L795" s="44" t="str">
        <f>IF(K795="","",J795&amp;" _ "&amp;COUNTIF($J$4:J795,J795)&amp;"_"&amp;N795)</f>
        <v/>
      </c>
      <c r="M795" s="45" t="str">
        <f t="shared" si="339"/>
        <v/>
      </c>
      <c r="N795" s="44" t="str">
        <f t="shared" si="340"/>
        <v/>
      </c>
      <c r="O795" s="57" t="str">
        <f t="shared" si="341"/>
        <v/>
      </c>
      <c r="P795" s="48" t="str" cm="1">
        <f t="array" ref="P795">IFERROR(IF(C795="P",G795,IF($K795=1,$M795,$M795+LOOKUP(2,1/($J$4:$J794=J795),$P$4:$P794))),"")</f>
        <v/>
      </c>
      <c r="Q795" s="57" t="str" cm="1">
        <f t="array" ref="Q795">IFERROR(IF(OR(C795="P",C795="A",C795="R"),F795,IF($K795=1,F795,IF(LOOKUP(2,1/($J$4:$J794=$J795),$P$4:$P794)=0,$F795,IF(AND($C795="C",LOOKUP(2,1/($J$4:$J794=$J795),$P$4:$P794)&gt;0),(F795*G795+LOOKUP(2,1/($J$4:$J794=$J795),$P$4:$P794)*LOOKUP(2,1/($J$4:$J794=$J795),$Q$4:$Q794))/$P795,IF(AND($C795="C",LOOKUP(2,1/($J$4:$J794=$J795),$P$4:$P794)&lt;0),LOOKUP(2,1/($J$4:$J794=$J795),$Q$4:$Q794),IF(AND($C795="V",LOOKUP(2,1/($J$4:$J794=$J795),$P$4:$P794)&lt;0),((-1*(F795*G795))+LOOKUP(2,1/($J$4:$J794=$J795),$P$4:$P794)*LOOKUP(2,1/($J$4:$J794=$J795),$Q$4:$Q794))/$P795,IF(AND($C795="V",LOOKUP(2,1/($J$4:$J794=$J795),$P$4:$P794)&gt;0),LOOKUP(2,1/($J$4:$J794=$J795),$Q$4:$Q794),""))))))),"")</f>
        <v/>
      </c>
      <c r="R795" s="49" t="str">
        <f t="shared" si="344"/>
        <v/>
      </c>
      <c r="S795" s="49" t="str">
        <f t="shared" si="330"/>
        <v/>
      </c>
      <c r="T795" s="49" t="str">
        <f t="shared" si="342"/>
        <v/>
      </c>
      <c r="U795" s="49" t="str">
        <f>IFERROR(IF(C795="P",S795,IF(K795=1,0,IF(OR(LOOKUP(2,1/($E$4:$E794=$E795),$P$4:$P794)=0,AND($C795="C",$N795="LONG"),AND(C795="V",N795="SHORT")),0,S795+(M795*Q795)))),"")</f>
        <v/>
      </c>
      <c r="V795" s="49" t="str">
        <f t="shared" si="343"/>
        <v/>
      </c>
      <c r="W795" s="50" t="str">
        <f t="shared" si="337"/>
        <v/>
      </c>
      <c r="Y795" s="51" t="str">
        <f t="shared" si="324"/>
        <v/>
      </c>
      <c r="Z795" s="50" t="str">
        <f t="shared" si="331"/>
        <v/>
      </c>
      <c r="AA795" s="50" t="str">
        <f t="shared" si="322"/>
        <v/>
      </c>
      <c r="AB795" s="50" t="str">
        <f t="shared" si="325"/>
        <v/>
      </c>
      <c r="AC795" s="58" t="str">
        <f t="shared" si="326"/>
        <v/>
      </c>
      <c r="AD795" s="53" t="str">
        <f t="shared" si="323"/>
        <v/>
      </c>
      <c r="AE795" s="53" t="str">
        <f t="shared" si="327"/>
        <v/>
      </c>
      <c r="AF795" s="59" t="str">
        <f t="shared" si="328"/>
        <v/>
      </c>
      <c r="AG795" s="40" t="str">
        <f>C795&amp;COUNTIFS($C$3:C795,"V")</f>
        <v>0</v>
      </c>
      <c r="AH795" s="266" t="str">
        <f t="shared" si="320"/>
        <v/>
      </c>
      <c r="AI795" s="56" t="str">
        <f t="shared" si="332"/>
        <v/>
      </c>
      <c r="AJ795" s="265" t="str">
        <f t="shared" si="333"/>
        <v/>
      </c>
      <c r="AK795" s="267" t="str">
        <f t="shared" si="334"/>
        <v/>
      </c>
      <c r="AL795" s="267" t="str">
        <f t="shared" si="335"/>
        <v/>
      </c>
      <c r="AM795" s="40" t="str">
        <f t="shared" si="336"/>
        <v/>
      </c>
      <c r="AN795" s="267">
        <f t="shared" si="329"/>
        <v>0</v>
      </c>
      <c r="CE795" s="279"/>
    </row>
    <row r="796" spans="1:83" s="40" customFormat="1" ht="12.75">
      <c r="A796" s="227"/>
      <c r="B796" s="88"/>
      <c r="C796" s="89"/>
      <c r="D796" s="90"/>
      <c r="E796" s="89"/>
      <c r="F796" s="91"/>
      <c r="G796" s="304"/>
      <c r="H796" s="41"/>
      <c r="I796" s="42" t="str">
        <f t="shared" si="338"/>
        <v/>
      </c>
      <c r="J796" s="43" t="str">
        <f t="shared" si="321"/>
        <v/>
      </c>
      <c r="K796" s="44" t="str">
        <f>IF(J796="","",IF(COUNTIF($J$4:J796,J796)=0,"",(COUNTIF($J$4:J796,J796))))</f>
        <v/>
      </c>
      <c r="L796" s="44" t="str">
        <f>IF(K796="","",J796&amp;" _ "&amp;COUNTIF($J$4:J796,J796)&amp;"_"&amp;N796)</f>
        <v/>
      </c>
      <c r="M796" s="45" t="str">
        <f t="shared" si="339"/>
        <v/>
      </c>
      <c r="N796" s="44" t="str">
        <f t="shared" si="340"/>
        <v/>
      </c>
      <c r="O796" s="57" t="str">
        <f t="shared" si="341"/>
        <v/>
      </c>
      <c r="P796" s="48" t="str" cm="1">
        <f t="array" ref="P796">IFERROR(IF(C796="P",G796,IF($K796=1,$M796,$M796+LOOKUP(2,1/($J$4:$J795=J796),$P$4:$P795))),"")</f>
        <v/>
      </c>
      <c r="Q796" s="57" t="str" cm="1">
        <f t="array" ref="Q796">IFERROR(IF(OR(C796="P",C796="A",C796="R"),F796,IF($K796=1,F796,IF(LOOKUP(2,1/($J$4:$J795=$J796),$P$4:$P795)=0,$F796,IF(AND($C796="C",LOOKUP(2,1/($J$4:$J795=$J796),$P$4:$P795)&gt;0),(F796*G796+LOOKUP(2,1/($J$4:$J795=$J796),$P$4:$P795)*LOOKUP(2,1/($J$4:$J795=$J796),$Q$4:$Q795))/$P796,IF(AND($C796="C",LOOKUP(2,1/($J$4:$J795=$J796),$P$4:$P795)&lt;0),LOOKUP(2,1/($J$4:$J795=$J796),$Q$4:$Q795),IF(AND($C796="V",LOOKUP(2,1/($J$4:$J795=$J796),$P$4:$P795)&lt;0),((-1*(F796*G796))+LOOKUP(2,1/($J$4:$J795=$J796),$P$4:$P795)*LOOKUP(2,1/($J$4:$J795=$J796),$Q$4:$Q795))/$P796,IF(AND($C796="V",LOOKUP(2,1/($J$4:$J795=$J796),$P$4:$P795)&gt;0),LOOKUP(2,1/($J$4:$J795=$J796),$Q$4:$Q795),""))))))),"")</f>
        <v/>
      </c>
      <c r="R796" s="49" t="str">
        <f t="shared" si="344"/>
        <v/>
      </c>
      <c r="S796" s="49" t="str">
        <f t="shared" si="330"/>
        <v/>
      </c>
      <c r="T796" s="49" t="str">
        <f t="shared" si="342"/>
        <v/>
      </c>
      <c r="U796" s="49" t="str">
        <f>IFERROR(IF(C796="P",S796,IF(K796=1,0,IF(OR(LOOKUP(2,1/($E$4:$E795=$E796),$P$4:$P795)=0,AND($C796="C",$N796="LONG"),AND(C796="V",N796="SHORT")),0,S796+(M796*Q796)))),"")</f>
        <v/>
      </c>
      <c r="V796" s="49" t="str">
        <f t="shared" si="343"/>
        <v/>
      </c>
      <c r="W796" s="50" t="str">
        <f t="shared" si="337"/>
        <v/>
      </c>
      <c r="Y796" s="51" t="str">
        <f t="shared" si="324"/>
        <v/>
      </c>
      <c r="Z796" s="50" t="str">
        <f t="shared" si="331"/>
        <v/>
      </c>
      <c r="AA796" s="50" t="str">
        <f t="shared" si="322"/>
        <v/>
      </c>
      <c r="AB796" s="50" t="str">
        <f t="shared" si="325"/>
        <v/>
      </c>
      <c r="AC796" s="58" t="str">
        <f t="shared" si="326"/>
        <v/>
      </c>
      <c r="AD796" s="53" t="str">
        <f t="shared" si="323"/>
        <v/>
      </c>
      <c r="AE796" s="53" t="str">
        <f t="shared" si="327"/>
        <v/>
      </c>
      <c r="AF796" s="59" t="str">
        <f t="shared" si="328"/>
        <v/>
      </c>
      <c r="AG796" s="40" t="str">
        <f>C796&amp;COUNTIFS($C$3:C796,"V")</f>
        <v>0</v>
      </c>
      <c r="AH796" s="266" t="str">
        <f t="shared" si="320"/>
        <v/>
      </c>
      <c r="AI796" s="56" t="str">
        <f t="shared" si="332"/>
        <v/>
      </c>
      <c r="AJ796" s="265" t="str">
        <f t="shared" si="333"/>
        <v/>
      </c>
      <c r="AK796" s="267" t="str">
        <f t="shared" si="334"/>
        <v/>
      </c>
      <c r="AL796" s="267" t="str">
        <f t="shared" si="335"/>
        <v/>
      </c>
      <c r="AM796" s="40" t="str">
        <f t="shared" si="336"/>
        <v/>
      </c>
      <c r="AN796" s="267">
        <f t="shared" si="329"/>
        <v>0</v>
      </c>
      <c r="CE796" s="279"/>
    </row>
    <row r="797" spans="1:83" s="40" customFormat="1" ht="12.75">
      <c r="A797" s="227"/>
      <c r="B797" s="88"/>
      <c r="C797" s="89"/>
      <c r="D797" s="90"/>
      <c r="E797" s="89"/>
      <c r="F797" s="91"/>
      <c r="G797" s="304"/>
      <c r="H797" s="41"/>
      <c r="I797" s="42" t="str">
        <f t="shared" si="338"/>
        <v/>
      </c>
      <c r="J797" s="43" t="str">
        <f t="shared" si="321"/>
        <v/>
      </c>
      <c r="K797" s="44" t="str">
        <f>IF(J797="","",IF(COUNTIF($J$4:J797,J797)=0,"",(COUNTIF($J$4:J797,J797))))</f>
        <v/>
      </c>
      <c r="L797" s="44" t="str">
        <f>IF(K797="","",J797&amp;" _ "&amp;COUNTIF($J$4:J797,J797)&amp;"_"&amp;N797)</f>
        <v/>
      </c>
      <c r="M797" s="45" t="str">
        <f t="shared" si="339"/>
        <v/>
      </c>
      <c r="N797" s="44" t="str">
        <f t="shared" si="340"/>
        <v/>
      </c>
      <c r="O797" s="57" t="str">
        <f t="shared" si="341"/>
        <v/>
      </c>
      <c r="P797" s="48" t="str" cm="1">
        <f t="array" ref="P797">IFERROR(IF(C797="P",G797,IF($K797=1,$M797,$M797+LOOKUP(2,1/($J$4:$J796=J797),$P$4:$P796))),"")</f>
        <v/>
      </c>
      <c r="Q797" s="57" t="str" cm="1">
        <f t="array" ref="Q797">IFERROR(IF(OR(C797="P",C797="A",C797="R"),F797,IF($K797=1,F797,IF(LOOKUP(2,1/($J$4:$J796=$J797),$P$4:$P796)=0,$F797,IF(AND($C797="C",LOOKUP(2,1/($J$4:$J796=$J797),$P$4:$P796)&gt;0),(F797*G797+LOOKUP(2,1/($J$4:$J796=$J797),$P$4:$P796)*LOOKUP(2,1/($J$4:$J796=$J797),$Q$4:$Q796))/$P797,IF(AND($C797="C",LOOKUP(2,1/($J$4:$J796=$J797),$P$4:$P796)&lt;0),LOOKUP(2,1/($J$4:$J796=$J797),$Q$4:$Q796),IF(AND($C797="V",LOOKUP(2,1/($J$4:$J796=$J797),$P$4:$P796)&lt;0),((-1*(F797*G797))+LOOKUP(2,1/($J$4:$J796=$J797),$P$4:$P796)*LOOKUP(2,1/($J$4:$J796=$J797),$Q$4:$Q796))/$P797,IF(AND($C797="V",LOOKUP(2,1/($J$4:$J796=$J797),$P$4:$P796)&gt;0),LOOKUP(2,1/($J$4:$J796=$J797),$Q$4:$Q796),""))))))),"")</f>
        <v/>
      </c>
      <c r="R797" s="49" t="str">
        <f t="shared" si="344"/>
        <v/>
      </c>
      <c r="S797" s="49" t="str">
        <f t="shared" si="330"/>
        <v/>
      </c>
      <c r="T797" s="49" t="str">
        <f t="shared" si="342"/>
        <v/>
      </c>
      <c r="U797" s="49" t="str">
        <f>IFERROR(IF(C797="P",S797,IF(K797=1,0,IF(OR(LOOKUP(2,1/($E$4:$E796=$E797),$P$4:$P796)=0,AND($C797="C",$N797="LONG"),AND(C797="V",N797="SHORT")),0,S797+(M797*Q797)))),"")</f>
        <v/>
      </c>
      <c r="V797" s="49" t="str">
        <f t="shared" si="343"/>
        <v/>
      </c>
      <c r="W797" s="50" t="str">
        <f t="shared" si="337"/>
        <v/>
      </c>
      <c r="Y797" s="51" t="str">
        <f t="shared" si="324"/>
        <v/>
      </c>
      <c r="Z797" s="50" t="str">
        <f t="shared" si="331"/>
        <v/>
      </c>
      <c r="AA797" s="50" t="str">
        <f t="shared" si="322"/>
        <v/>
      </c>
      <c r="AB797" s="50" t="str">
        <f t="shared" si="325"/>
        <v/>
      </c>
      <c r="AC797" s="58" t="str">
        <f t="shared" si="326"/>
        <v/>
      </c>
      <c r="AD797" s="53" t="str">
        <f t="shared" si="323"/>
        <v/>
      </c>
      <c r="AE797" s="53" t="str">
        <f t="shared" si="327"/>
        <v/>
      </c>
      <c r="AF797" s="59" t="str">
        <f t="shared" si="328"/>
        <v/>
      </c>
      <c r="AG797" s="40" t="str">
        <f>C797&amp;COUNTIFS($C$3:C797,"V")</f>
        <v>0</v>
      </c>
      <c r="AH797" s="266" t="str">
        <f t="shared" si="320"/>
        <v/>
      </c>
      <c r="AI797" s="56" t="str">
        <f t="shared" si="332"/>
        <v/>
      </c>
      <c r="AJ797" s="265" t="str">
        <f t="shared" si="333"/>
        <v/>
      </c>
      <c r="AK797" s="267" t="str">
        <f t="shared" si="334"/>
        <v/>
      </c>
      <c r="AL797" s="267" t="str">
        <f t="shared" si="335"/>
        <v/>
      </c>
      <c r="AM797" s="40" t="str">
        <f t="shared" si="336"/>
        <v/>
      </c>
      <c r="AN797" s="267">
        <f t="shared" si="329"/>
        <v>0</v>
      </c>
      <c r="CE797" s="279"/>
    </row>
    <row r="798" spans="1:83" s="40" customFormat="1" ht="12.75">
      <c r="A798" s="227"/>
      <c r="B798" s="88"/>
      <c r="C798" s="89"/>
      <c r="D798" s="90"/>
      <c r="E798" s="89"/>
      <c r="F798" s="91"/>
      <c r="G798" s="304"/>
      <c r="H798" s="41"/>
      <c r="I798" s="42" t="str">
        <f t="shared" si="338"/>
        <v/>
      </c>
      <c r="J798" s="43" t="str">
        <f t="shared" si="321"/>
        <v/>
      </c>
      <c r="K798" s="44" t="str">
        <f>IF(J798="","",IF(COUNTIF($J$4:J798,J798)=0,"",(COUNTIF($J$4:J798,J798))))</f>
        <v/>
      </c>
      <c r="L798" s="44" t="str">
        <f>IF(K798="","",J798&amp;" _ "&amp;COUNTIF($J$4:J798,J798)&amp;"_"&amp;N798)</f>
        <v/>
      </c>
      <c r="M798" s="45" t="str">
        <f t="shared" si="339"/>
        <v/>
      </c>
      <c r="N798" s="44" t="str">
        <f t="shared" si="340"/>
        <v/>
      </c>
      <c r="O798" s="57" t="str">
        <f t="shared" si="341"/>
        <v/>
      </c>
      <c r="P798" s="48" t="str" cm="1">
        <f t="array" ref="P798">IFERROR(IF(C798="P",G798,IF($K798=1,$M798,$M798+LOOKUP(2,1/($J$4:$J797=J798),$P$4:$P797))),"")</f>
        <v/>
      </c>
      <c r="Q798" s="57" t="str" cm="1">
        <f t="array" ref="Q798">IFERROR(IF(OR(C798="P",C798="A",C798="R"),F798,IF($K798=1,F798,IF(LOOKUP(2,1/($J$4:$J797=$J798),$P$4:$P797)=0,$F798,IF(AND($C798="C",LOOKUP(2,1/($J$4:$J797=$J798),$P$4:$P797)&gt;0),(F798*G798+LOOKUP(2,1/($J$4:$J797=$J798),$P$4:$P797)*LOOKUP(2,1/($J$4:$J797=$J798),$Q$4:$Q797))/$P798,IF(AND($C798="C",LOOKUP(2,1/($J$4:$J797=$J798),$P$4:$P797)&lt;0),LOOKUP(2,1/($J$4:$J797=$J798),$Q$4:$Q797),IF(AND($C798="V",LOOKUP(2,1/($J$4:$J797=$J798),$P$4:$P797)&lt;0),((-1*(F798*G798))+LOOKUP(2,1/($J$4:$J797=$J798),$P$4:$P797)*LOOKUP(2,1/($J$4:$J797=$J798),$Q$4:$Q797))/$P798,IF(AND($C798="V",LOOKUP(2,1/($J$4:$J797=$J798),$P$4:$P797)&gt;0),LOOKUP(2,1/($J$4:$J797=$J798),$Q$4:$Q797),""))))))),"")</f>
        <v/>
      </c>
      <c r="R798" s="49" t="str">
        <f t="shared" si="344"/>
        <v/>
      </c>
      <c r="S798" s="49" t="str">
        <f t="shared" si="330"/>
        <v/>
      </c>
      <c r="T798" s="49" t="str">
        <f t="shared" si="342"/>
        <v/>
      </c>
      <c r="U798" s="49" t="str">
        <f>IFERROR(IF(C798="P",S798,IF(K798=1,0,IF(OR(LOOKUP(2,1/($E$4:$E797=$E798),$P$4:$P797)=0,AND($C798="C",$N798="LONG"),AND(C798="V",N798="SHORT")),0,S798+(M798*Q798)))),"")</f>
        <v/>
      </c>
      <c r="V798" s="49" t="str">
        <f t="shared" si="343"/>
        <v/>
      </c>
      <c r="W798" s="50" t="str">
        <f t="shared" si="337"/>
        <v/>
      </c>
      <c r="Y798" s="51" t="str">
        <f t="shared" si="324"/>
        <v/>
      </c>
      <c r="Z798" s="50" t="str">
        <f t="shared" si="331"/>
        <v/>
      </c>
      <c r="AA798" s="50" t="str">
        <f t="shared" si="322"/>
        <v/>
      </c>
      <c r="AB798" s="50" t="str">
        <f t="shared" si="325"/>
        <v/>
      </c>
      <c r="AC798" s="58" t="str">
        <f t="shared" si="326"/>
        <v/>
      </c>
      <c r="AD798" s="53" t="str">
        <f t="shared" si="323"/>
        <v/>
      </c>
      <c r="AE798" s="53" t="str">
        <f t="shared" si="327"/>
        <v/>
      </c>
      <c r="AF798" s="59" t="str">
        <f t="shared" si="328"/>
        <v/>
      </c>
      <c r="AG798" s="40" t="str">
        <f>C798&amp;COUNTIFS($C$3:C798,"V")</f>
        <v>0</v>
      </c>
      <c r="AH798" s="266" t="str">
        <f t="shared" si="320"/>
        <v/>
      </c>
      <c r="AI798" s="56" t="str">
        <f t="shared" si="332"/>
        <v/>
      </c>
      <c r="AJ798" s="265" t="str">
        <f t="shared" si="333"/>
        <v/>
      </c>
      <c r="AK798" s="267" t="str">
        <f t="shared" si="334"/>
        <v/>
      </c>
      <c r="AL798" s="267" t="str">
        <f t="shared" si="335"/>
        <v/>
      </c>
      <c r="AM798" s="40" t="str">
        <f t="shared" si="336"/>
        <v/>
      </c>
      <c r="AN798" s="267">
        <f t="shared" si="329"/>
        <v>0</v>
      </c>
      <c r="CE798" s="279"/>
    </row>
    <row r="799" spans="1:83" s="40" customFormat="1" ht="12.75">
      <c r="A799" s="227"/>
      <c r="B799" s="88"/>
      <c r="C799" s="89"/>
      <c r="D799" s="90"/>
      <c r="E799" s="89"/>
      <c r="F799" s="91"/>
      <c r="G799" s="304"/>
      <c r="H799" s="41"/>
      <c r="I799" s="42" t="str">
        <f t="shared" si="338"/>
        <v/>
      </c>
      <c r="J799" s="43" t="str">
        <f t="shared" si="321"/>
        <v/>
      </c>
      <c r="K799" s="44" t="str">
        <f>IF(J799="","",IF(COUNTIF($J$4:J799,J799)=0,"",(COUNTIF($J$4:J799,J799))))</f>
        <v/>
      </c>
      <c r="L799" s="44" t="str">
        <f>IF(K799="","",J799&amp;" _ "&amp;COUNTIF($J$4:J799,J799)&amp;"_"&amp;N799)</f>
        <v/>
      </c>
      <c r="M799" s="45" t="str">
        <f t="shared" si="339"/>
        <v/>
      </c>
      <c r="N799" s="44" t="str">
        <f t="shared" si="340"/>
        <v/>
      </c>
      <c r="O799" s="57" t="str">
        <f t="shared" si="341"/>
        <v/>
      </c>
      <c r="P799" s="48" t="str" cm="1">
        <f t="array" ref="P799">IFERROR(IF(C799="P",G799,IF($K799=1,$M799,$M799+LOOKUP(2,1/($J$4:$J798=J799),$P$4:$P798))),"")</f>
        <v/>
      </c>
      <c r="Q799" s="57" t="str" cm="1">
        <f t="array" ref="Q799">IFERROR(IF(OR(C799="P",C799="A",C799="R"),F799,IF($K799=1,F799,IF(LOOKUP(2,1/($J$4:$J798=$J799),$P$4:$P798)=0,$F799,IF(AND($C799="C",LOOKUP(2,1/($J$4:$J798=$J799),$P$4:$P798)&gt;0),(F799*G799+LOOKUP(2,1/($J$4:$J798=$J799),$P$4:$P798)*LOOKUP(2,1/($J$4:$J798=$J799),$Q$4:$Q798))/$P799,IF(AND($C799="C",LOOKUP(2,1/($J$4:$J798=$J799),$P$4:$P798)&lt;0),LOOKUP(2,1/($J$4:$J798=$J799),$Q$4:$Q798),IF(AND($C799="V",LOOKUP(2,1/($J$4:$J798=$J799),$P$4:$P798)&lt;0),((-1*(F799*G799))+LOOKUP(2,1/($J$4:$J798=$J799),$P$4:$P798)*LOOKUP(2,1/($J$4:$J798=$J799),$Q$4:$Q798))/$P799,IF(AND($C799="V",LOOKUP(2,1/($J$4:$J798=$J799),$P$4:$P798)&gt;0),LOOKUP(2,1/($J$4:$J798=$J799),$Q$4:$Q798),""))))))),"")</f>
        <v/>
      </c>
      <c r="R799" s="49" t="str">
        <f t="shared" si="344"/>
        <v/>
      </c>
      <c r="S799" s="49" t="str">
        <f t="shared" si="330"/>
        <v/>
      </c>
      <c r="T799" s="49" t="str">
        <f t="shared" si="342"/>
        <v/>
      </c>
      <c r="U799" s="49" t="str">
        <f>IFERROR(IF(C799="P",S799,IF(K799=1,0,IF(OR(LOOKUP(2,1/($E$4:$E798=$E799),$P$4:$P798)=0,AND($C799="C",$N799="LONG"),AND(C799="V",N799="SHORT")),0,S799+(M799*Q799)))),"")</f>
        <v/>
      </c>
      <c r="V799" s="49" t="str">
        <f t="shared" si="343"/>
        <v/>
      </c>
      <c r="W799" s="50" t="str">
        <f t="shared" si="337"/>
        <v/>
      </c>
      <c r="Y799" s="51" t="str">
        <f t="shared" si="324"/>
        <v/>
      </c>
      <c r="Z799" s="50" t="str">
        <f t="shared" si="331"/>
        <v/>
      </c>
      <c r="AA799" s="50" t="str">
        <f t="shared" si="322"/>
        <v/>
      </c>
      <c r="AB799" s="50" t="str">
        <f t="shared" si="325"/>
        <v/>
      </c>
      <c r="AC799" s="58" t="str">
        <f t="shared" si="326"/>
        <v/>
      </c>
      <c r="AD799" s="53" t="str">
        <f t="shared" si="323"/>
        <v/>
      </c>
      <c r="AE799" s="53" t="str">
        <f t="shared" si="327"/>
        <v/>
      </c>
      <c r="AF799" s="59" t="str">
        <f t="shared" si="328"/>
        <v/>
      </c>
      <c r="AG799" s="40" t="str">
        <f>C799&amp;COUNTIFS($C$3:C799,"V")</f>
        <v>0</v>
      </c>
      <c r="AH799" s="266" t="str">
        <f t="shared" si="320"/>
        <v/>
      </c>
      <c r="AI799" s="56" t="str">
        <f t="shared" si="332"/>
        <v/>
      </c>
      <c r="AJ799" s="265" t="str">
        <f t="shared" si="333"/>
        <v/>
      </c>
      <c r="AK799" s="267" t="str">
        <f t="shared" si="334"/>
        <v/>
      </c>
      <c r="AL799" s="267" t="str">
        <f t="shared" si="335"/>
        <v/>
      </c>
      <c r="AM799" s="40" t="str">
        <f t="shared" si="336"/>
        <v/>
      </c>
      <c r="AN799" s="267">
        <f t="shared" si="329"/>
        <v>0</v>
      </c>
      <c r="CE799" s="279"/>
    </row>
    <row r="800" spans="1:83" s="40" customFormat="1" ht="12.75">
      <c r="A800" s="227"/>
      <c r="B800" s="88"/>
      <c r="C800" s="89"/>
      <c r="D800" s="90"/>
      <c r="E800" s="89"/>
      <c r="F800" s="91"/>
      <c r="G800" s="304"/>
      <c r="H800" s="41"/>
      <c r="I800" s="42" t="str">
        <f t="shared" si="338"/>
        <v/>
      </c>
      <c r="J800" s="43" t="str">
        <f t="shared" si="321"/>
        <v/>
      </c>
      <c r="K800" s="44" t="str">
        <f>IF(J800="","",IF(COUNTIF($J$4:J800,J800)=0,"",(COUNTIF($J$4:J800,J800))))</f>
        <v/>
      </c>
      <c r="L800" s="44" t="str">
        <f>IF(K800="","",J800&amp;" _ "&amp;COUNTIF($J$4:J800,J800)&amp;"_"&amp;N800)</f>
        <v/>
      </c>
      <c r="M800" s="45" t="str">
        <f t="shared" si="339"/>
        <v/>
      </c>
      <c r="N800" s="44" t="str">
        <f t="shared" si="340"/>
        <v/>
      </c>
      <c r="O800" s="57" t="str">
        <f t="shared" si="341"/>
        <v/>
      </c>
      <c r="P800" s="48" t="str" cm="1">
        <f t="array" ref="P800">IFERROR(IF(C800="P",G800,IF($K800=1,$M800,$M800+LOOKUP(2,1/($J$4:$J799=J800),$P$4:$P799))),"")</f>
        <v/>
      </c>
      <c r="Q800" s="57" t="str" cm="1">
        <f t="array" ref="Q800">IFERROR(IF(OR(C800="P",C800="A",C800="R"),F800,IF($K800=1,F800,IF(LOOKUP(2,1/($J$4:$J799=$J800),$P$4:$P799)=0,$F800,IF(AND($C800="C",LOOKUP(2,1/($J$4:$J799=$J800),$P$4:$P799)&gt;0),(F800*G800+LOOKUP(2,1/($J$4:$J799=$J800),$P$4:$P799)*LOOKUP(2,1/($J$4:$J799=$J800),$Q$4:$Q799))/$P800,IF(AND($C800="C",LOOKUP(2,1/($J$4:$J799=$J800),$P$4:$P799)&lt;0),LOOKUP(2,1/($J$4:$J799=$J800),$Q$4:$Q799),IF(AND($C800="V",LOOKUP(2,1/($J$4:$J799=$J800),$P$4:$P799)&lt;0),((-1*(F800*G800))+LOOKUP(2,1/($J$4:$J799=$J800),$P$4:$P799)*LOOKUP(2,1/($J$4:$J799=$J800),$Q$4:$Q799))/$P800,IF(AND($C800="V",LOOKUP(2,1/($J$4:$J799=$J800),$P$4:$P799)&gt;0),LOOKUP(2,1/($J$4:$J799=$J800),$Q$4:$Q799),""))))))),"")</f>
        <v/>
      </c>
      <c r="R800" s="49" t="str">
        <f t="shared" si="344"/>
        <v/>
      </c>
      <c r="S800" s="49" t="str">
        <f t="shared" si="330"/>
        <v/>
      </c>
      <c r="T800" s="49" t="str">
        <f t="shared" si="342"/>
        <v/>
      </c>
      <c r="U800" s="49" t="str">
        <f>IFERROR(IF(C800="P",S800,IF(K800=1,0,IF(OR(LOOKUP(2,1/($E$4:$E799=$E800),$P$4:$P799)=0,AND($C800="C",$N800="LONG"),AND(C800="V",N800="SHORT")),0,S800+(M800*Q800)))),"")</f>
        <v/>
      </c>
      <c r="V800" s="49" t="str">
        <f t="shared" si="343"/>
        <v/>
      </c>
      <c r="W800" s="50" t="str">
        <f t="shared" si="337"/>
        <v/>
      </c>
      <c r="Y800" s="51" t="str">
        <f t="shared" si="324"/>
        <v/>
      </c>
      <c r="Z800" s="50" t="str">
        <f t="shared" si="331"/>
        <v/>
      </c>
      <c r="AA800" s="50" t="str">
        <f t="shared" si="322"/>
        <v/>
      </c>
      <c r="AB800" s="50" t="str">
        <f t="shared" si="325"/>
        <v/>
      </c>
      <c r="AC800" s="58" t="str">
        <f t="shared" si="326"/>
        <v/>
      </c>
      <c r="AD800" s="53" t="str">
        <f t="shared" si="323"/>
        <v/>
      </c>
      <c r="AE800" s="53" t="str">
        <f t="shared" si="327"/>
        <v/>
      </c>
      <c r="AF800" s="59" t="str">
        <f t="shared" si="328"/>
        <v/>
      </c>
      <c r="AG800" s="40" t="str">
        <f>C800&amp;COUNTIFS($C$3:C800,"V")</f>
        <v>0</v>
      </c>
      <c r="AH800" s="266" t="str">
        <f t="shared" si="320"/>
        <v/>
      </c>
      <c r="AI800" s="56" t="str">
        <f t="shared" si="332"/>
        <v/>
      </c>
      <c r="AJ800" s="265" t="str">
        <f t="shared" si="333"/>
        <v/>
      </c>
      <c r="AK800" s="267" t="str">
        <f t="shared" si="334"/>
        <v/>
      </c>
      <c r="AL800" s="267" t="str">
        <f t="shared" si="335"/>
        <v/>
      </c>
      <c r="AM800" s="40" t="str">
        <f t="shared" si="336"/>
        <v/>
      </c>
      <c r="AN800" s="267">
        <f t="shared" si="329"/>
        <v>0</v>
      </c>
      <c r="CE800" s="279"/>
    </row>
    <row r="801" spans="1:83" s="40" customFormat="1" ht="12.75">
      <c r="A801" s="227"/>
      <c r="B801" s="88"/>
      <c r="C801" s="89"/>
      <c r="D801" s="90"/>
      <c r="E801" s="89"/>
      <c r="F801" s="91"/>
      <c r="G801" s="304"/>
      <c r="H801" s="41"/>
      <c r="I801" s="42" t="str">
        <f t="shared" si="338"/>
        <v/>
      </c>
      <c r="J801" s="43" t="str">
        <f t="shared" si="321"/>
        <v/>
      </c>
      <c r="K801" s="44" t="str">
        <f>IF(J801="","",IF(COUNTIF($J$4:J801,J801)=0,"",(COUNTIF($J$4:J801,J801))))</f>
        <v/>
      </c>
      <c r="L801" s="44" t="str">
        <f>IF(K801="","",J801&amp;" _ "&amp;COUNTIF($J$4:J801,J801)&amp;"_"&amp;N801)</f>
        <v/>
      </c>
      <c r="M801" s="45" t="str">
        <f t="shared" si="339"/>
        <v/>
      </c>
      <c r="N801" s="44" t="str">
        <f t="shared" si="340"/>
        <v/>
      </c>
      <c r="O801" s="57" t="str">
        <f t="shared" si="341"/>
        <v/>
      </c>
      <c r="P801" s="48" t="str" cm="1">
        <f t="array" ref="P801">IFERROR(IF(C801="P",G801,IF($K801=1,$M801,$M801+LOOKUP(2,1/($J$4:$J800=J801),$P$4:$P800))),"")</f>
        <v/>
      </c>
      <c r="Q801" s="57" t="str" cm="1">
        <f t="array" ref="Q801">IFERROR(IF(OR(C801="P",C801="A",C801="R"),F801,IF($K801=1,F801,IF(LOOKUP(2,1/($J$4:$J800=$J801),$P$4:$P800)=0,$F801,IF(AND($C801="C",LOOKUP(2,1/($J$4:$J800=$J801),$P$4:$P800)&gt;0),(F801*G801+LOOKUP(2,1/($J$4:$J800=$J801),$P$4:$P800)*LOOKUP(2,1/($J$4:$J800=$J801),$Q$4:$Q800))/$P801,IF(AND($C801="C",LOOKUP(2,1/($J$4:$J800=$J801),$P$4:$P800)&lt;0),LOOKUP(2,1/($J$4:$J800=$J801),$Q$4:$Q800),IF(AND($C801="V",LOOKUP(2,1/($J$4:$J800=$J801),$P$4:$P800)&lt;0),((-1*(F801*G801))+LOOKUP(2,1/($J$4:$J800=$J801),$P$4:$P800)*LOOKUP(2,1/($J$4:$J800=$J801),$Q$4:$Q800))/$P801,IF(AND($C801="V",LOOKUP(2,1/($J$4:$J800=$J801),$P$4:$P800)&gt;0),LOOKUP(2,1/($J$4:$J800=$J801),$Q$4:$Q800),""))))))),"")</f>
        <v/>
      </c>
      <c r="R801" s="49" t="str">
        <f t="shared" si="344"/>
        <v/>
      </c>
      <c r="S801" s="49" t="str">
        <f t="shared" si="330"/>
        <v/>
      </c>
      <c r="T801" s="49" t="str">
        <f t="shared" si="342"/>
        <v/>
      </c>
      <c r="U801" s="49" t="str">
        <f>IFERROR(IF(C801="P",S801,IF(K801=1,0,IF(OR(LOOKUP(2,1/($E$4:$E800=$E801),$P$4:$P800)=0,AND($C801="C",$N801="LONG"),AND(C801="V",N801="SHORT")),0,S801+(M801*Q801)))),"")</f>
        <v/>
      </c>
      <c r="V801" s="49" t="str">
        <f t="shared" si="343"/>
        <v/>
      </c>
      <c r="W801" s="50" t="str">
        <f t="shared" si="337"/>
        <v/>
      </c>
      <c r="Y801" s="51" t="str">
        <f t="shared" si="324"/>
        <v/>
      </c>
      <c r="Z801" s="50" t="str">
        <f t="shared" si="331"/>
        <v/>
      </c>
      <c r="AA801" s="50" t="str">
        <f t="shared" si="322"/>
        <v/>
      </c>
      <c r="AB801" s="50" t="str">
        <f t="shared" si="325"/>
        <v/>
      </c>
      <c r="AC801" s="58" t="str">
        <f t="shared" si="326"/>
        <v/>
      </c>
      <c r="AD801" s="53" t="str">
        <f t="shared" si="323"/>
        <v/>
      </c>
      <c r="AE801" s="53" t="str">
        <f t="shared" si="327"/>
        <v/>
      </c>
      <c r="AF801" s="59" t="str">
        <f t="shared" si="328"/>
        <v/>
      </c>
      <c r="AG801" s="40" t="str">
        <f>C801&amp;COUNTIFS($C$3:C801,"V")</f>
        <v>0</v>
      </c>
      <c r="AH801" s="266" t="str">
        <f t="shared" si="320"/>
        <v/>
      </c>
      <c r="AI801" s="56" t="str">
        <f t="shared" si="332"/>
        <v/>
      </c>
      <c r="AJ801" s="265" t="str">
        <f t="shared" si="333"/>
        <v/>
      </c>
      <c r="AK801" s="267" t="str">
        <f t="shared" si="334"/>
        <v/>
      </c>
      <c r="AL801" s="267" t="str">
        <f t="shared" si="335"/>
        <v/>
      </c>
      <c r="AM801" s="40" t="str">
        <f t="shared" si="336"/>
        <v/>
      </c>
      <c r="AN801" s="267">
        <f t="shared" si="329"/>
        <v>0</v>
      </c>
      <c r="CE801" s="279"/>
    </row>
    <row r="802" spans="1:83" s="40" customFormat="1" ht="12.75">
      <c r="A802" s="227"/>
      <c r="B802" s="88"/>
      <c r="C802" s="89"/>
      <c r="D802" s="90"/>
      <c r="E802" s="89"/>
      <c r="F802" s="91"/>
      <c r="G802" s="304"/>
      <c r="H802" s="41"/>
      <c r="I802" s="42" t="str">
        <f t="shared" si="338"/>
        <v/>
      </c>
      <c r="J802" s="43" t="str">
        <f t="shared" si="321"/>
        <v/>
      </c>
      <c r="K802" s="44" t="str">
        <f>IF(J802="","",IF(COUNTIF($J$4:J802,J802)=0,"",(COUNTIF($J$4:J802,J802))))</f>
        <v/>
      </c>
      <c r="L802" s="44" t="str">
        <f>IF(K802="","",J802&amp;" _ "&amp;COUNTIF($J$4:J802,J802)&amp;"_"&amp;N802)</f>
        <v/>
      </c>
      <c r="M802" s="45" t="str">
        <f t="shared" si="339"/>
        <v/>
      </c>
      <c r="N802" s="44" t="str">
        <f t="shared" si="340"/>
        <v/>
      </c>
      <c r="O802" s="57" t="str">
        <f t="shared" si="341"/>
        <v/>
      </c>
      <c r="P802" s="48" t="str" cm="1">
        <f t="array" ref="P802">IFERROR(IF(C802="P",G802,IF($K802=1,$M802,$M802+LOOKUP(2,1/($J$4:$J801=J802),$P$4:$P801))),"")</f>
        <v/>
      </c>
      <c r="Q802" s="57" t="str" cm="1">
        <f t="array" ref="Q802">IFERROR(IF(OR(C802="P",C802="A",C802="R"),F802,IF($K802=1,F802,IF(LOOKUP(2,1/($J$4:$J801=$J802),$P$4:$P801)=0,$F802,IF(AND($C802="C",LOOKUP(2,1/($J$4:$J801=$J802),$P$4:$P801)&gt;0),(F802*G802+LOOKUP(2,1/($J$4:$J801=$J802),$P$4:$P801)*LOOKUP(2,1/($J$4:$J801=$J802),$Q$4:$Q801))/$P802,IF(AND($C802="C",LOOKUP(2,1/($J$4:$J801=$J802),$P$4:$P801)&lt;0),LOOKUP(2,1/($J$4:$J801=$J802),$Q$4:$Q801),IF(AND($C802="V",LOOKUP(2,1/($J$4:$J801=$J802),$P$4:$P801)&lt;0),((-1*(F802*G802))+LOOKUP(2,1/($J$4:$J801=$J802),$P$4:$P801)*LOOKUP(2,1/($J$4:$J801=$J802),$Q$4:$Q801))/$P802,IF(AND($C802="V",LOOKUP(2,1/($J$4:$J801=$J802),$P$4:$P801)&gt;0),LOOKUP(2,1/($J$4:$J801=$J802),$Q$4:$Q801),""))))))),"")</f>
        <v/>
      </c>
      <c r="R802" s="49" t="str">
        <f t="shared" si="344"/>
        <v/>
      </c>
      <c r="S802" s="49" t="str">
        <f t="shared" si="330"/>
        <v/>
      </c>
      <c r="T802" s="49" t="str">
        <f t="shared" si="342"/>
        <v/>
      </c>
      <c r="U802" s="49" t="str">
        <f>IFERROR(IF(C802="P",S802,IF(K802=1,0,IF(OR(LOOKUP(2,1/($E$4:$E801=$E802),$P$4:$P801)=0,AND($C802="C",$N802="LONG"),AND(C802="V",N802="SHORT")),0,S802+(M802*Q802)))),"")</f>
        <v/>
      </c>
      <c r="V802" s="49" t="str">
        <f t="shared" si="343"/>
        <v/>
      </c>
      <c r="W802" s="50" t="str">
        <f t="shared" si="337"/>
        <v/>
      </c>
      <c r="Y802" s="51" t="str">
        <f t="shared" si="324"/>
        <v/>
      </c>
      <c r="Z802" s="50" t="str">
        <f t="shared" si="331"/>
        <v/>
      </c>
      <c r="AA802" s="50" t="str">
        <f t="shared" si="322"/>
        <v/>
      </c>
      <c r="AB802" s="50" t="str">
        <f t="shared" si="325"/>
        <v/>
      </c>
      <c r="AC802" s="58" t="str">
        <f t="shared" si="326"/>
        <v/>
      </c>
      <c r="AD802" s="53" t="str">
        <f t="shared" si="323"/>
        <v/>
      </c>
      <c r="AE802" s="53" t="str">
        <f t="shared" si="327"/>
        <v/>
      </c>
      <c r="AF802" s="59" t="str">
        <f t="shared" si="328"/>
        <v/>
      </c>
      <c r="AG802" s="40" t="str">
        <f>C802&amp;COUNTIFS($C$3:C802,"V")</f>
        <v>0</v>
      </c>
      <c r="AH802" s="266" t="str">
        <f t="shared" si="320"/>
        <v/>
      </c>
      <c r="AI802" s="56" t="str">
        <f t="shared" si="332"/>
        <v/>
      </c>
      <c r="AJ802" s="265" t="str">
        <f t="shared" si="333"/>
        <v/>
      </c>
      <c r="AK802" s="267" t="str">
        <f t="shared" si="334"/>
        <v/>
      </c>
      <c r="AL802" s="267" t="str">
        <f t="shared" si="335"/>
        <v/>
      </c>
      <c r="AM802" s="40" t="str">
        <f t="shared" si="336"/>
        <v/>
      </c>
      <c r="AN802" s="267">
        <f t="shared" si="329"/>
        <v>0</v>
      </c>
      <c r="CE802" s="279"/>
    </row>
    <row r="803" spans="1:83" s="40" customFormat="1" ht="12.75">
      <c r="A803" s="227"/>
      <c r="B803" s="88"/>
      <c r="C803" s="89"/>
      <c r="D803" s="90"/>
      <c r="E803" s="89"/>
      <c r="F803" s="91"/>
      <c r="G803" s="304"/>
      <c r="H803" s="41"/>
      <c r="I803" s="42" t="str">
        <f t="shared" si="338"/>
        <v/>
      </c>
      <c r="J803" s="43" t="str">
        <f t="shared" si="321"/>
        <v/>
      </c>
      <c r="K803" s="44" t="str">
        <f>IF(J803="","",IF(COUNTIF($J$4:J803,J803)=0,"",(COUNTIF($J$4:J803,J803))))</f>
        <v/>
      </c>
      <c r="L803" s="44" t="str">
        <f>IF(K803="","",J803&amp;" _ "&amp;COUNTIF($J$4:J803,J803)&amp;"_"&amp;N803)</f>
        <v/>
      </c>
      <c r="M803" s="45" t="str">
        <f t="shared" si="339"/>
        <v/>
      </c>
      <c r="N803" s="44" t="str">
        <f t="shared" si="340"/>
        <v/>
      </c>
      <c r="O803" s="57" t="str">
        <f t="shared" si="341"/>
        <v/>
      </c>
      <c r="P803" s="48" t="str" cm="1">
        <f t="array" ref="P803">IFERROR(IF(C803="P",G803,IF($K803=1,$M803,$M803+LOOKUP(2,1/($J$4:$J802=J803),$P$4:$P802))),"")</f>
        <v/>
      </c>
      <c r="Q803" s="57" t="str" cm="1">
        <f t="array" ref="Q803">IFERROR(IF(OR(C803="P",C803="A",C803="R"),F803,IF($K803=1,F803,IF(LOOKUP(2,1/($J$4:$J802=$J803),$P$4:$P802)=0,$F803,IF(AND($C803="C",LOOKUP(2,1/($J$4:$J802=$J803),$P$4:$P802)&gt;0),(F803*G803+LOOKUP(2,1/($J$4:$J802=$J803),$P$4:$P802)*LOOKUP(2,1/($J$4:$J802=$J803),$Q$4:$Q802))/$P803,IF(AND($C803="C",LOOKUP(2,1/($J$4:$J802=$J803),$P$4:$P802)&lt;0),LOOKUP(2,1/($J$4:$J802=$J803),$Q$4:$Q802),IF(AND($C803="V",LOOKUP(2,1/($J$4:$J802=$J803),$P$4:$P802)&lt;0),((-1*(F803*G803))+LOOKUP(2,1/($J$4:$J802=$J803),$P$4:$P802)*LOOKUP(2,1/($J$4:$J802=$J803),$Q$4:$Q802))/$P803,IF(AND($C803="V",LOOKUP(2,1/($J$4:$J802=$J803),$P$4:$P802)&gt;0),LOOKUP(2,1/($J$4:$J802=$J803),$Q$4:$Q802),""))))))),"")</f>
        <v/>
      </c>
      <c r="R803" s="49" t="str">
        <f t="shared" si="344"/>
        <v/>
      </c>
      <c r="S803" s="49" t="str">
        <f t="shared" si="330"/>
        <v/>
      </c>
      <c r="T803" s="49" t="str">
        <f t="shared" si="342"/>
        <v/>
      </c>
      <c r="U803" s="49" t="str">
        <f>IFERROR(IF(C803="P",S803,IF(K803=1,0,IF(OR(LOOKUP(2,1/($E$4:$E802=$E803),$P$4:$P802)=0,AND($C803="C",$N803="LONG"),AND(C803="V",N803="SHORT")),0,S803+(M803*Q803)))),"")</f>
        <v/>
      </c>
      <c r="V803" s="49" t="str">
        <f t="shared" si="343"/>
        <v/>
      </c>
      <c r="W803" s="50" t="str">
        <f t="shared" si="337"/>
        <v/>
      </c>
      <c r="Y803" s="51" t="str">
        <f t="shared" si="324"/>
        <v/>
      </c>
      <c r="Z803" s="50" t="str">
        <f t="shared" si="331"/>
        <v/>
      </c>
      <c r="AA803" s="50" t="str">
        <f t="shared" si="322"/>
        <v/>
      </c>
      <c r="AB803" s="50" t="str">
        <f t="shared" si="325"/>
        <v/>
      </c>
      <c r="AC803" s="58" t="str">
        <f t="shared" si="326"/>
        <v/>
      </c>
      <c r="AD803" s="53" t="str">
        <f t="shared" si="323"/>
        <v/>
      </c>
      <c r="AE803" s="53" t="str">
        <f t="shared" si="327"/>
        <v/>
      </c>
      <c r="AF803" s="59" t="str">
        <f t="shared" si="328"/>
        <v/>
      </c>
      <c r="AG803" s="40" t="str">
        <f>C803&amp;COUNTIFS($C$3:C803,"V")</f>
        <v>0</v>
      </c>
      <c r="AH803" s="266" t="str">
        <f t="shared" si="320"/>
        <v/>
      </c>
      <c r="AI803" s="56" t="str">
        <f t="shared" si="332"/>
        <v/>
      </c>
      <c r="AJ803" s="265" t="str">
        <f t="shared" si="333"/>
        <v/>
      </c>
      <c r="AK803" s="267" t="str">
        <f t="shared" si="334"/>
        <v/>
      </c>
      <c r="AL803" s="267" t="str">
        <f t="shared" si="335"/>
        <v/>
      </c>
      <c r="AM803" s="40" t="str">
        <f t="shared" si="336"/>
        <v/>
      </c>
      <c r="AN803" s="267">
        <f t="shared" si="329"/>
        <v>0</v>
      </c>
      <c r="CE803" s="279"/>
    </row>
    <row r="804" spans="1:83" s="40" customFormat="1" ht="12.75">
      <c r="A804" s="227"/>
      <c r="B804" s="88"/>
      <c r="C804" s="89"/>
      <c r="D804" s="90"/>
      <c r="E804" s="89"/>
      <c r="F804" s="91"/>
      <c r="G804" s="304"/>
      <c r="H804" s="41"/>
      <c r="I804" s="42" t="str">
        <f t="shared" si="338"/>
        <v/>
      </c>
      <c r="J804" s="43" t="str">
        <f t="shared" si="321"/>
        <v/>
      </c>
      <c r="K804" s="44" t="str">
        <f>IF(J804="","",IF(COUNTIF($J$4:J804,J804)=0,"",(COUNTIF($J$4:J804,J804))))</f>
        <v/>
      </c>
      <c r="L804" s="44" t="str">
        <f>IF(K804="","",J804&amp;" _ "&amp;COUNTIF($J$4:J804,J804)&amp;"_"&amp;N804)</f>
        <v/>
      </c>
      <c r="M804" s="45" t="str">
        <f t="shared" si="339"/>
        <v/>
      </c>
      <c r="N804" s="44" t="str">
        <f t="shared" si="340"/>
        <v/>
      </c>
      <c r="O804" s="57" t="str">
        <f t="shared" si="341"/>
        <v/>
      </c>
      <c r="P804" s="48" t="str" cm="1">
        <f t="array" ref="P804">IFERROR(IF(C804="P",G804,IF($K804=1,$M804,$M804+LOOKUP(2,1/($J$4:$J803=J804),$P$4:$P803))),"")</f>
        <v/>
      </c>
      <c r="Q804" s="57" t="str" cm="1">
        <f t="array" ref="Q804">IFERROR(IF(OR(C804="P",C804="A",C804="R"),F804,IF($K804=1,F804,IF(LOOKUP(2,1/($J$4:$J803=$J804),$P$4:$P803)=0,$F804,IF(AND($C804="C",LOOKUP(2,1/($J$4:$J803=$J804),$P$4:$P803)&gt;0),(F804*G804+LOOKUP(2,1/($J$4:$J803=$J804),$P$4:$P803)*LOOKUP(2,1/($J$4:$J803=$J804),$Q$4:$Q803))/$P804,IF(AND($C804="C",LOOKUP(2,1/($J$4:$J803=$J804),$P$4:$P803)&lt;0),LOOKUP(2,1/($J$4:$J803=$J804),$Q$4:$Q803),IF(AND($C804="V",LOOKUP(2,1/($J$4:$J803=$J804),$P$4:$P803)&lt;0),((-1*(F804*G804))+LOOKUP(2,1/($J$4:$J803=$J804),$P$4:$P803)*LOOKUP(2,1/($J$4:$J803=$J804),$Q$4:$Q803))/$P804,IF(AND($C804="V",LOOKUP(2,1/($J$4:$J803=$J804),$P$4:$P803)&gt;0),LOOKUP(2,1/($J$4:$J803=$J804),$Q$4:$Q803),""))))))),"")</f>
        <v/>
      </c>
      <c r="R804" s="49" t="str">
        <f t="shared" si="344"/>
        <v/>
      </c>
      <c r="S804" s="49" t="str">
        <f t="shared" si="330"/>
        <v/>
      </c>
      <c r="T804" s="49" t="str">
        <f t="shared" si="342"/>
        <v/>
      </c>
      <c r="U804" s="49" t="str">
        <f>IFERROR(IF(C804="P",S804,IF(K804=1,0,IF(OR(LOOKUP(2,1/($E$4:$E803=$E804),$P$4:$P803)=0,AND($C804="C",$N804="LONG"),AND(C804="V",N804="SHORT")),0,S804+(M804*Q804)))),"")</f>
        <v/>
      </c>
      <c r="V804" s="49" t="str">
        <f t="shared" si="343"/>
        <v/>
      </c>
      <c r="W804" s="50" t="str">
        <f t="shared" si="337"/>
        <v/>
      </c>
      <c r="Y804" s="51" t="str">
        <f t="shared" si="324"/>
        <v/>
      </c>
      <c r="Z804" s="50" t="str">
        <f t="shared" si="331"/>
        <v/>
      </c>
      <c r="AA804" s="50" t="str">
        <f t="shared" si="322"/>
        <v/>
      </c>
      <c r="AB804" s="50" t="str">
        <f t="shared" si="325"/>
        <v/>
      </c>
      <c r="AC804" s="58" t="str">
        <f t="shared" si="326"/>
        <v/>
      </c>
      <c r="AD804" s="53" t="str">
        <f t="shared" si="323"/>
        <v/>
      </c>
      <c r="AE804" s="53" t="str">
        <f t="shared" si="327"/>
        <v/>
      </c>
      <c r="AF804" s="59" t="str">
        <f t="shared" si="328"/>
        <v/>
      </c>
      <c r="AG804" s="40" t="str">
        <f>C804&amp;COUNTIFS($C$3:C804,"V")</f>
        <v>0</v>
      </c>
      <c r="AH804" s="266" t="str">
        <f t="shared" si="320"/>
        <v/>
      </c>
      <c r="AI804" s="56" t="str">
        <f t="shared" si="332"/>
        <v/>
      </c>
      <c r="AJ804" s="265" t="str">
        <f t="shared" si="333"/>
        <v/>
      </c>
      <c r="AK804" s="267" t="str">
        <f t="shared" si="334"/>
        <v/>
      </c>
      <c r="AL804" s="267" t="str">
        <f t="shared" si="335"/>
        <v/>
      </c>
      <c r="AM804" s="40" t="str">
        <f t="shared" si="336"/>
        <v/>
      </c>
      <c r="AN804" s="267">
        <f t="shared" si="329"/>
        <v>0</v>
      </c>
      <c r="CE804" s="279"/>
    </row>
    <row r="805" spans="1:83" s="40" customFormat="1" ht="12.75">
      <c r="A805" s="227"/>
      <c r="B805" s="88"/>
      <c r="C805" s="89"/>
      <c r="D805" s="90"/>
      <c r="E805" s="89"/>
      <c r="F805" s="91"/>
      <c r="G805" s="304"/>
      <c r="H805" s="41"/>
      <c r="I805" s="42" t="str">
        <f t="shared" si="338"/>
        <v/>
      </c>
      <c r="J805" s="43" t="str">
        <f t="shared" si="321"/>
        <v/>
      </c>
      <c r="K805" s="44" t="str">
        <f>IF(J805="","",IF(COUNTIF($J$4:J805,J805)=0,"",(COUNTIF($J$4:J805,J805))))</f>
        <v/>
      </c>
      <c r="L805" s="44" t="str">
        <f>IF(K805="","",J805&amp;" _ "&amp;COUNTIF($J$4:J805,J805)&amp;"_"&amp;N805)</f>
        <v/>
      </c>
      <c r="M805" s="45" t="str">
        <f t="shared" si="339"/>
        <v/>
      </c>
      <c r="N805" s="44" t="str">
        <f t="shared" si="340"/>
        <v/>
      </c>
      <c r="O805" s="57" t="str">
        <f t="shared" si="341"/>
        <v/>
      </c>
      <c r="P805" s="48" t="str" cm="1">
        <f t="array" ref="P805">IFERROR(IF(C805="P",G805,IF($K805=1,$M805,$M805+LOOKUP(2,1/($J$4:$J804=J805),$P$4:$P804))),"")</f>
        <v/>
      </c>
      <c r="Q805" s="57" t="str" cm="1">
        <f t="array" ref="Q805">IFERROR(IF(OR(C805="P",C805="A",C805="R"),F805,IF($K805=1,F805,IF(LOOKUP(2,1/($J$4:$J804=$J805),$P$4:$P804)=0,$F805,IF(AND($C805="C",LOOKUP(2,1/($J$4:$J804=$J805),$P$4:$P804)&gt;0),(F805*G805+LOOKUP(2,1/($J$4:$J804=$J805),$P$4:$P804)*LOOKUP(2,1/($J$4:$J804=$J805),$Q$4:$Q804))/$P805,IF(AND($C805="C",LOOKUP(2,1/($J$4:$J804=$J805),$P$4:$P804)&lt;0),LOOKUP(2,1/($J$4:$J804=$J805),$Q$4:$Q804),IF(AND($C805="V",LOOKUP(2,1/($J$4:$J804=$J805),$P$4:$P804)&lt;0),((-1*(F805*G805))+LOOKUP(2,1/($J$4:$J804=$J805),$P$4:$P804)*LOOKUP(2,1/($J$4:$J804=$J805),$Q$4:$Q804))/$P805,IF(AND($C805="V",LOOKUP(2,1/($J$4:$J804=$J805),$P$4:$P804)&gt;0),LOOKUP(2,1/($J$4:$J804=$J805),$Q$4:$Q804),""))))))),"")</f>
        <v/>
      </c>
      <c r="R805" s="49" t="str">
        <f t="shared" si="344"/>
        <v/>
      </c>
      <c r="S805" s="49" t="str">
        <f t="shared" si="330"/>
        <v/>
      </c>
      <c r="T805" s="49" t="str">
        <f t="shared" si="342"/>
        <v/>
      </c>
      <c r="U805" s="49" t="str">
        <f>IFERROR(IF(C805="P",S805,IF(K805=1,0,IF(OR(LOOKUP(2,1/($E$4:$E804=$E805),$P$4:$P804)=0,AND($C805="C",$N805="LONG"),AND(C805="V",N805="SHORT")),0,S805+(M805*Q805)))),"")</f>
        <v/>
      </c>
      <c r="V805" s="49" t="str">
        <f t="shared" si="343"/>
        <v/>
      </c>
      <c r="W805" s="50" t="str">
        <f t="shared" si="337"/>
        <v/>
      </c>
      <c r="Y805" s="51" t="str">
        <f t="shared" si="324"/>
        <v/>
      </c>
      <c r="Z805" s="50" t="str">
        <f t="shared" si="331"/>
        <v/>
      </c>
      <c r="AA805" s="50" t="str">
        <f t="shared" si="322"/>
        <v/>
      </c>
      <c r="AB805" s="50" t="str">
        <f t="shared" si="325"/>
        <v/>
      </c>
      <c r="AC805" s="58" t="str">
        <f t="shared" si="326"/>
        <v/>
      </c>
      <c r="AD805" s="53" t="str">
        <f t="shared" si="323"/>
        <v/>
      </c>
      <c r="AE805" s="53" t="str">
        <f t="shared" si="327"/>
        <v/>
      </c>
      <c r="AF805" s="59" t="str">
        <f t="shared" si="328"/>
        <v/>
      </c>
      <c r="AG805" s="40" t="str">
        <f>C805&amp;COUNTIFS($C$3:C805,"V")</f>
        <v>0</v>
      </c>
      <c r="AH805" s="266" t="str">
        <f t="shared" si="320"/>
        <v/>
      </c>
      <c r="AI805" s="56" t="str">
        <f t="shared" si="332"/>
        <v/>
      </c>
      <c r="AJ805" s="265" t="str">
        <f t="shared" si="333"/>
        <v/>
      </c>
      <c r="AK805" s="267" t="str">
        <f t="shared" si="334"/>
        <v/>
      </c>
      <c r="AL805" s="267" t="str">
        <f t="shared" si="335"/>
        <v/>
      </c>
      <c r="AM805" s="40" t="str">
        <f t="shared" si="336"/>
        <v/>
      </c>
      <c r="AN805" s="267">
        <f t="shared" si="329"/>
        <v>0</v>
      </c>
      <c r="CE805" s="279"/>
    </row>
    <row r="806" spans="1:83" s="40" customFormat="1" ht="12.75">
      <c r="A806" s="227"/>
      <c r="B806" s="88"/>
      <c r="C806" s="89"/>
      <c r="D806" s="90"/>
      <c r="E806" s="89"/>
      <c r="F806" s="91"/>
      <c r="G806" s="304"/>
      <c r="H806" s="41"/>
      <c r="I806" s="42" t="str">
        <f t="shared" si="338"/>
        <v/>
      </c>
      <c r="J806" s="43" t="str">
        <f t="shared" si="321"/>
        <v/>
      </c>
      <c r="K806" s="44" t="str">
        <f>IF(J806="","",IF(COUNTIF($J$4:J806,J806)=0,"",(COUNTIF($J$4:J806,J806))))</f>
        <v/>
      </c>
      <c r="L806" s="44" t="str">
        <f>IF(K806="","",J806&amp;" _ "&amp;COUNTIF($J$4:J806,J806)&amp;"_"&amp;N806)</f>
        <v/>
      </c>
      <c r="M806" s="45" t="str">
        <f t="shared" si="339"/>
        <v/>
      </c>
      <c r="N806" s="44" t="str">
        <f t="shared" si="340"/>
        <v/>
      </c>
      <c r="O806" s="57" t="str">
        <f t="shared" si="341"/>
        <v/>
      </c>
      <c r="P806" s="48" t="str" cm="1">
        <f t="array" ref="P806">IFERROR(IF(C806="P",G806,IF($K806=1,$M806,$M806+LOOKUP(2,1/($J$4:$J805=J806),$P$4:$P805))),"")</f>
        <v/>
      </c>
      <c r="Q806" s="57" t="str" cm="1">
        <f t="array" ref="Q806">IFERROR(IF(OR(C806="P",C806="A",C806="R"),F806,IF($K806=1,F806,IF(LOOKUP(2,1/($J$4:$J805=$J806),$P$4:$P805)=0,$F806,IF(AND($C806="C",LOOKUP(2,1/($J$4:$J805=$J806),$P$4:$P805)&gt;0),(F806*G806+LOOKUP(2,1/($J$4:$J805=$J806),$P$4:$P805)*LOOKUP(2,1/($J$4:$J805=$J806),$Q$4:$Q805))/$P806,IF(AND($C806="C",LOOKUP(2,1/($J$4:$J805=$J806),$P$4:$P805)&lt;0),LOOKUP(2,1/($J$4:$J805=$J806),$Q$4:$Q805),IF(AND($C806="V",LOOKUP(2,1/($J$4:$J805=$J806),$P$4:$P805)&lt;0),((-1*(F806*G806))+LOOKUP(2,1/($J$4:$J805=$J806),$P$4:$P805)*LOOKUP(2,1/($J$4:$J805=$J806),$Q$4:$Q805))/$P806,IF(AND($C806="V",LOOKUP(2,1/($J$4:$J805=$J806),$P$4:$P805)&gt;0),LOOKUP(2,1/($J$4:$J805=$J806),$Q$4:$Q805),""))))))),"")</f>
        <v/>
      </c>
      <c r="R806" s="49" t="str">
        <f t="shared" si="344"/>
        <v/>
      </c>
      <c r="S806" s="49" t="str">
        <f t="shared" si="330"/>
        <v/>
      </c>
      <c r="T806" s="49" t="str">
        <f t="shared" si="342"/>
        <v/>
      </c>
      <c r="U806" s="49" t="str">
        <f>IFERROR(IF(C806="P",S806,IF(K806=1,0,IF(OR(LOOKUP(2,1/($E$4:$E805=$E806),$P$4:$P805)=0,AND($C806="C",$N806="LONG"),AND(C806="V",N806="SHORT")),0,S806+(M806*Q806)))),"")</f>
        <v/>
      </c>
      <c r="V806" s="49" t="str">
        <f t="shared" si="343"/>
        <v/>
      </c>
      <c r="W806" s="50" t="str">
        <f t="shared" si="337"/>
        <v/>
      </c>
      <c r="Y806" s="51" t="str">
        <f t="shared" si="324"/>
        <v/>
      </c>
      <c r="Z806" s="50" t="str">
        <f t="shared" si="331"/>
        <v/>
      </c>
      <c r="AA806" s="50" t="str">
        <f t="shared" si="322"/>
        <v/>
      </c>
      <c r="AB806" s="50" t="str">
        <f t="shared" si="325"/>
        <v/>
      </c>
      <c r="AC806" s="58" t="str">
        <f t="shared" si="326"/>
        <v/>
      </c>
      <c r="AD806" s="53" t="str">
        <f t="shared" si="323"/>
        <v/>
      </c>
      <c r="AE806" s="53" t="str">
        <f t="shared" si="327"/>
        <v/>
      </c>
      <c r="AF806" s="59" t="str">
        <f t="shared" si="328"/>
        <v/>
      </c>
      <c r="AG806" s="40" t="str">
        <f>C806&amp;COUNTIFS($C$3:C806,"V")</f>
        <v>0</v>
      </c>
      <c r="AH806" s="266" t="str">
        <f t="shared" si="320"/>
        <v/>
      </c>
      <c r="AI806" s="56" t="str">
        <f t="shared" si="332"/>
        <v/>
      </c>
      <c r="AJ806" s="265" t="str">
        <f t="shared" si="333"/>
        <v/>
      </c>
      <c r="AK806" s="267" t="str">
        <f t="shared" si="334"/>
        <v/>
      </c>
      <c r="AL806" s="267" t="str">
        <f t="shared" si="335"/>
        <v/>
      </c>
      <c r="AM806" s="40" t="str">
        <f t="shared" si="336"/>
        <v/>
      </c>
      <c r="AN806" s="267">
        <f t="shared" si="329"/>
        <v>0</v>
      </c>
      <c r="CE806" s="279"/>
    </row>
    <row r="807" spans="1:83" s="40" customFormat="1" ht="12.75">
      <c r="A807" s="227"/>
      <c r="B807" s="88"/>
      <c r="C807" s="89"/>
      <c r="D807" s="90"/>
      <c r="E807" s="89"/>
      <c r="F807" s="91"/>
      <c r="G807" s="304"/>
      <c r="H807" s="41"/>
      <c r="I807" s="42" t="str">
        <f t="shared" si="338"/>
        <v/>
      </c>
      <c r="J807" s="43" t="str">
        <f t="shared" si="321"/>
        <v/>
      </c>
      <c r="K807" s="44" t="str">
        <f>IF(J807="","",IF(COUNTIF($J$4:J807,J807)=0,"",(COUNTIF($J$4:J807,J807))))</f>
        <v/>
      </c>
      <c r="L807" s="44" t="str">
        <f>IF(K807="","",J807&amp;" _ "&amp;COUNTIF($J$4:J807,J807)&amp;"_"&amp;N807)</f>
        <v/>
      </c>
      <c r="M807" s="45" t="str">
        <f t="shared" si="339"/>
        <v/>
      </c>
      <c r="N807" s="44" t="str">
        <f t="shared" si="340"/>
        <v/>
      </c>
      <c r="O807" s="57" t="str">
        <f t="shared" si="341"/>
        <v/>
      </c>
      <c r="P807" s="48" t="str" cm="1">
        <f t="array" ref="P807">IFERROR(IF(C807="P",G807,IF($K807=1,$M807,$M807+LOOKUP(2,1/($J$4:$J806=J807),$P$4:$P806))),"")</f>
        <v/>
      </c>
      <c r="Q807" s="57" t="str" cm="1">
        <f t="array" ref="Q807">IFERROR(IF(OR(C807="P",C807="A",C807="R"),F807,IF($K807=1,F807,IF(LOOKUP(2,1/($J$4:$J806=$J807),$P$4:$P806)=0,$F807,IF(AND($C807="C",LOOKUP(2,1/($J$4:$J806=$J807),$P$4:$P806)&gt;0),(F807*G807+LOOKUP(2,1/($J$4:$J806=$J807),$P$4:$P806)*LOOKUP(2,1/($J$4:$J806=$J807),$Q$4:$Q806))/$P807,IF(AND($C807="C",LOOKUP(2,1/($J$4:$J806=$J807),$P$4:$P806)&lt;0),LOOKUP(2,1/($J$4:$J806=$J807),$Q$4:$Q806),IF(AND($C807="V",LOOKUP(2,1/($J$4:$J806=$J807),$P$4:$P806)&lt;0),((-1*(F807*G807))+LOOKUP(2,1/($J$4:$J806=$J807),$P$4:$P806)*LOOKUP(2,1/($J$4:$J806=$J807),$Q$4:$Q806))/$P807,IF(AND($C807="V",LOOKUP(2,1/($J$4:$J806=$J807),$P$4:$P806)&gt;0),LOOKUP(2,1/($J$4:$J806=$J807),$Q$4:$Q806),""))))))),"")</f>
        <v/>
      </c>
      <c r="R807" s="49" t="str">
        <f t="shared" si="344"/>
        <v/>
      </c>
      <c r="S807" s="49" t="str">
        <f t="shared" si="330"/>
        <v/>
      </c>
      <c r="T807" s="49" t="str">
        <f t="shared" si="342"/>
        <v/>
      </c>
      <c r="U807" s="49" t="str">
        <f>IFERROR(IF(C807="P",S807,IF(K807=1,0,IF(OR(LOOKUP(2,1/($E$4:$E806=$E807),$P$4:$P806)=0,AND($C807="C",$N807="LONG"),AND(C807="V",N807="SHORT")),0,S807+(M807*Q807)))),"")</f>
        <v/>
      </c>
      <c r="V807" s="49" t="str">
        <f t="shared" si="343"/>
        <v/>
      </c>
      <c r="W807" s="50" t="str">
        <f t="shared" si="337"/>
        <v/>
      </c>
      <c r="Y807" s="51" t="str">
        <f t="shared" si="324"/>
        <v/>
      </c>
      <c r="Z807" s="50" t="str">
        <f t="shared" si="331"/>
        <v/>
      </c>
      <c r="AA807" s="50" t="str">
        <f t="shared" si="322"/>
        <v/>
      </c>
      <c r="AB807" s="50" t="str">
        <f t="shared" si="325"/>
        <v/>
      </c>
      <c r="AC807" s="58" t="str">
        <f t="shared" si="326"/>
        <v/>
      </c>
      <c r="AD807" s="53" t="str">
        <f t="shared" si="323"/>
        <v/>
      </c>
      <c r="AE807" s="53" t="str">
        <f t="shared" si="327"/>
        <v/>
      </c>
      <c r="AF807" s="59" t="str">
        <f t="shared" si="328"/>
        <v/>
      </c>
      <c r="AG807" s="40" t="str">
        <f>C807&amp;COUNTIFS($C$3:C807,"V")</f>
        <v>0</v>
      </c>
      <c r="AH807" s="266" t="str">
        <f t="shared" si="320"/>
        <v/>
      </c>
      <c r="AI807" s="56" t="str">
        <f t="shared" si="332"/>
        <v/>
      </c>
      <c r="AJ807" s="265" t="str">
        <f t="shared" si="333"/>
        <v/>
      </c>
      <c r="AK807" s="267" t="str">
        <f t="shared" si="334"/>
        <v/>
      </c>
      <c r="AL807" s="267" t="str">
        <f t="shared" si="335"/>
        <v/>
      </c>
      <c r="AM807" s="40" t="str">
        <f t="shared" si="336"/>
        <v/>
      </c>
      <c r="AN807" s="267">
        <f t="shared" si="329"/>
        <v>0</v>
      </c>
      <c r="CE807" s="279"/>
    </row>
    <row r="808" spans="1:83" s="40" customFormat="1" ht="12.75">
      <c r="A808" s="227"/>
      <c r="B808" s="88"/>
      <c r="C808" s="89"/>
      <c r="D808" s="90"/>
      <c r="E808" s="89"/>
      <c r="F808" s="91"/>
      <c r="G808" s="304"/>
      <c r="H808" s="41"/>
      <c r="I808" s="42" t="str">
        <f t="shared" si="338"/>
        <v/>
      </c>
      <c r="J808" s="43" t="str">
        <f t="shared" si="321"/>
        <v/>
      </c>
      <c r="K808" s="44" t="str">
        <f>IF(J808="","",IF(COUNTIF($J$4:J808,J808)=0,"",(COUNTIF($J$4:J808,J808))))</f>
        <v/>
      </c>
      <c r="L808" s="44" t="str">
        <f>IF(K808="","",J808&amp;" _ "&amp;COUNTIF($J$4:J808,J808)&amp;"_"&amp;N808)</f>
        <v/>
      </c>
      <c r="M808" s="45" t="str">
        <f t="shared" si="339"/>
        <v/>
      </c>
      <c r="N808" s="44" t="str">
        <f t="shared" si="340"/>
        <v/>
      </c>
      <c r="O808" s="57" t="str">
        <f t="shared" si="341"/>
        <v/>
      </c>
      <c r="P808" s="48" t="str" cm="1">
        <f t="array" ref="P808">IFERROR(IF(C808="P",G808,IF($K808=1,$M808,$M808+LOOKUP(2,1/($J$4:$J807=J808),$P$4:$P807))),"")</f>
        <v/>
      </c>
      <c r="Q808" s="57" t="str" cm="1">
        <f t="array" ref="Q808">IFERROR(IF(OR(C808="P",C808="A",C808="R"),F808,IF($K808=1,F808,IF(LOOKUP(2,1/($J$4:$J807=$J808),$P$4:$P807)=0,$F808,IF(AND($C808="C",LOOKUP(2,1/($J$4:$J807=$J808),$P$4:$P807)&gt;0),(F808*G808+LOOKUP(2,1/($J$4:$J807=$J808),$P$4:$P807)*LOOKUP(2,1/($J$4:$J807=$J808),$Q$4:$Q807))/$P808,IF(AND($C808="C",LOOKUP(2,1/($J$4:$J807=$J808),$P$4:$P807)&lt;0),LOOKUP(2,1/($J$4:$J807=$J808),$Q$4:$Q807),IF(AND($C808="V",LOOKUP(2,1/($J$4:$J807=$J808),$P$4:$P807)&lt;0),((-1*(F808*G808))+LOOKUP(2,1/($J$4:$J807=$J808),$P$4:$P807)*LOOKUP(2,1/($J$4:$J807=$J808),$Q$4:$Q807))/$P808,IF(AND($C808="V",LOOKUP(2,1/($J$4:$J807=$J808),$P$4:$P807)&gt;0),LOOKUP(2,1/($J$4:$J807=$J808),$Q$4:$Q807),""))))))),"")</f>
        <v/>
      </c>
      <c r="R808" s="49" t="str">
        <f t="shared" si="344"/>
        <v/>
      </c>
      <c r="S808" s="49" t="str">
        <f t="shared" si="330"/>
        <v/>
      </c>
      <c r="T808" s="49" t="str">
        <f t="shared" si="342"/>
        <v/>
      </c>
      <c r="U808" s="49" t="str">
        <f>IFERROR(IF(C808="P",S808,IF(K808=1,0,IF(OR(LOOKUP(2,1/($E$4:$E807=$E808),$P$4:$P807)=0,AND($C808="C",$N808="LONG"),AND(C808="V",N808="SHORT")),0,S808+(M808*Q808)))),"")</f>
        <v/>
      </c>
      <c r="V808" s="49" t="str">
        <f t="shared" si="343"/>
        <v/>
      </c>
      <c r="W808" s="50" t="str">
        <f t="shared" si="337"/>
        <v/>
      </c>
      <c r="Y808" s="51" t="str">
        <f t="shared" si="324"/>
        <v/>
      </c>
      <c r="Z808" s="50" t="str">
        <f t="shared" si="331"/>
        <v/>
      </c>
      <c r="AA808" s="50" t="str">
        <f t="shared" si="322"/>
        <v/>
      </c>
      <c r="AB808" s="50" t="str">
        <f t="shared" si="325"/>
        <v/>
      </c>
      <c r="AC808" s="58" t="str">
        <f t="shared" si="326"/>
        <v/>
      </c>
      <c r="AD808" s="53" t="str">
        <f t="shared" si="323"/>
        <v/>
      </c>
      <c r="AE808" s="53" t="str">
        <f t="shared" si="327"/>
        <v/>
      </c>
      <c r="AF808" s="59" t="str">
        <f t="shared" si="328"/>
        <v/>
      </c>
      <c r="AG808" s="40" t="str">
        <f>C808&amp;COUNTIFS($C$3:C808,"V")</f>
        <v>0</v>
      </c>
      <c r="AH808" s="266" t="str">
        <f t="shared" si="320"/>
        <v/>
      </c>
      <c r="AI808" s="56" t="str">
        <f t="shared" si="332"/>
        <v/>
      </c>
      <c r="AJ808" s="265" t="str">
        <f t="shared" si="333"/>
        <v/>
      </c>
      <c r="AK808" s="267" t="str">
        <f t="shared" si="334"/>
        <v/>
      </c>
      <c r="AL808" s="267" t="str">
        <f t="shared" si="335"/>
        <v/>
      </c>
      <c r="AM808" s="40" t="str">
        <f t="shared" si="336"/>
        <v/>
      </c>
      <c r="AN808" s="267">
        <f t="shared" si="329"/>
        <v>0</v>
      </c>
      <c r="CE808" s="279"/>
    </row>
    <row r="809" spans="1:83" s="40" customFormat="1" ht="12.75">
      <c r="A809" s="227"/>
      <c r="B809" s="88"/>
      <c r="C809" s="89"/>
      <c r="D809" s="90"/>
      <c r="E809" s="89"/>
      <c r="F809" s="91"/>
      <c r="G809" s="304"/>
      <c r="H809" s="41"/>
      <c r="I809" s="42" t="str">
        <f t="shared" si="338"/>
        <v/>
      </c>
      <c r="J809" s="43" t="str">
        <f t="shared" si="321"/>
        <v/>
      </c>
      <c r="K809" s="44" t="str">
        <f>IF(J809="","",IF(COUNTIF($J$4:J809,J809)=0,"",(COUNTIF($J$4:J809,J809))))</f>
        <v/>
      </c>
      <c r="L809" s="44" t="str">
        <f>IF(K809="","",J809&amp;" _ "&amp;COUNTIF($J$4:J809,J809)&amp;"_"&amp;N809)</f>
        <v/>
      </c>
      <c r="M809" s="45" t="str">
        <f t="shared" si="339"/>
        <v/>
      </c>
      <c r="N809" s="44" t="str">
        <f t="shared" si="340"/>
        <v/>
      </c>
      <c r="O809" s="57" t="str">
        <f t="shared" si="341"/>
        <v/>
      </c>
      <c r="P809" s="48" t="str" cm="1">
        <f t="array" ref="P809">IFERROR(IF(C809="P",G809,IF($K809=1,$M809,$M809+LOOKUP(2,1/($J$4:$J808=J809),$P$4:$P808))),"")</f>
        <v/>
      </c>
      <c r="Q809" s="57" t="str" cm="1">
        <f t="array" ref="Q809">IFERROR(IF(OR(C809="P",C809="A",C809="R"),F809,IF($K809=1,F809,IF(LOOKUP(2,1/($J$4:$J808=$J809),$P$4:$P808)=0,$F809,IF(AND($C809="C",LOOKUP(2,1/($J$4:$J808=$J809),$P$4:$P808)&gt;0),(F809*G809+LOOKUP(2,1/($J$4:$J808=$J809),$P$4:$P808)*LOOKUP(2,1/($J$4:$J808=$J809),$Q$4:$Q808))/$P809,IF(AND($C809="C",LOOKUP(2,1/($J$4:$J808=$J809),$P$4:$P808)&lt;0),LOOKUP(2,1/($J$4:$J808=$J809),$Q$4:$Q808),IF(AND($C809="V",LOOKUP(2,1/($J$4:$J808=$J809),$P$4:$P808)&lt;0),((-1*(F809*G809))+LOOKUP(2,1/($J$4:$J808=$J809),$P$4:$P808)*LOOKUP(2,1/($J$4:$J808=$J809),$Q$4:$Q808))/$P809,IF(AND($C809="V",LOOKUP(2,1/($J$4:$J808=$J809),$P$4:$P808)&gt;0),LOOKUP(2,1/($J$4:$J808=$J809),$Q$4:$Q808),""))))))),"")</f>
        <v/>
      </c>
      <c r="R809" s="49" t="str">
        <f t="shared" si="344"/>
        <v/>
      </c>
      <c r="S809" s="49" t="str">
        <f t="shared" si="330"/>
        <v/>
      </c>
      <c r="T809" s="49" t="str">
        <f t="shared" si="342"/>
        <v/>
      </c>
      <c r="U809" s="49" t="str">
        <f>IFERROR(IF(C809="P",S809,IF(K809=1,0,IF(OR(LOOKUP(2,1/($E$4:$E808=$E809),$P$4:$P808)=0,AND($C809="C",$N809="LONG"),AND(C809="V",N809="SHORT")),0,S809+(M809*Q809)))),"")</f>
        <v/>
      </c>
      <c r="V809" s="49" t="str">
        <f t="shared" si="343"/>
        <v/>
      </c>
      <c r="W809" s="50" t="str">
        <f t="shared" si="337"/>
        <v/>
      </c>
      <c r="Y809" s="51" t="str">
        <f t="shared" si="324"/>
        <v/>
      </c>
      <c r="Z809" s="50" t="str">
        <f t="shared" si="331"/>
        <v/>
      </c>
      <c r="AA809" s="50" t="str">
        <f t="shared" si="322"/>
        <v/>
      </c>
      <c r="AB809" s="50" t="str">
        <f t="shared" si="325"/>
        <v/>
      </c>
      <c r="AC809" s="58" t="str">
        <f t="shared" si="326"/>
        <v/>
      </c>
      <c r="AD809" s="53" t="str">
        <f t="shared" si="323"/>
        <v/>
      </c>
      <c r="AE809" s="53" t="str">
        <f t="shared" si="327"/>
        <v/>
      </c>
      <c r="AF809" s="59" t="str">
        <f t="shared" si="328"/>
        <v/>
      </c>
      <c r="AG809" s="40" t="str">
        <f>C809&amp;COUNTIFS($C$3:C809,"V")</f>
        <v>0</v>
      </c>
      <c r="AH809" s="266" t="str">
        <f t="shared" si="320"/>
        <v/>
      </c>
      <c r="AI809" s="56" t="str">
        <f t="shared" si="332"/>
        <v/>
      </c>
      <c r="AJ809" s="265" t="str">
        <f t="shared" si="333"/>
        <v/>
      </c>
      <c r="AK809" s="267" t="str">
        <f t="shared" si="334"/>
        <v/>
      </c>
      <c r="AL809" s="267" t="str">
        <f t="shared" si="335"/>
        <v/>
      </c>
      <c r="AM809" s="40" t="str">
        <f t="shared" si="336"/>
        <v/>
      </c>
      <c r="AN809" s="267">
        <f t="shared" si="329"/>
        <v>0</v>
      </c>
      <c r="CE809" s="279"/>
    </row>
    <row r="810" spans="1:83" s="40" customFormat="1" ht="12.75">
      <c r="A810" s="227"/>
      <c r="B810" s="88"/>
      <c r="C810" s="89"/>
      <c r="D810" s="90"/>
      <c r="E810" s="89"/>
      <c r="F810" s="91"/>
      <c r="G810" s="304"/>
      <c r="H810" s="41"/>
      <c r="I810" s="42" t="str">
        <f t="shared" si="338"/>
        <v/>
      </c>
      <c r="J810" s="43" t="str">
        <f t="shared" si="321"/>
        <v/>
      </c>
      <c r="K810" s="44" t="str">
        <f>IF(J810="","",IF(COUNTIF($J$4:J810,J810)=0,"",(COUNTIF($J$4:J810,J810))))</f>
        <v/>
      </c>
      <c r="L810" s="44" t="str">
        <f>IF(K810="","",J810&amp;" _ "&amp;COUNTIF($J$4:J810,J810)&amp;"_"&amp;N810)</f>
        <v/>
      </c>
      <c r="M810" s="45" t="str">
        <f t="shared" si="339"/>
        <v/>
      </c>
      <c r="N810" s="44" t="str">
        <f t="shared" si="340"/>
        <v/>
      </c>
      <c r="O810" s="57" t="str">
        <f t="shared" si="341"/>
        <v/>
      </c>
      <c r="P810" s="48" t="str" cm="1">
        <f t="array" ref="P810">IFERROR(IF(C810="P",G810,IF($K810=1,$M810,$M810+LOOKUP(2,1/($J$4:$J809=J810),$P$4:$P809))),"")</f>
        <v/>
      </c>
      <c r="Q810" s="57" t="str" cm="1">
        <f t="array" ref="Q810">IFERROR(IF(OR(C810="P",C810="A",C810="R"),F810,IF($K810=1,F810,IF(LOOKUP(2,1/($J$4:$J809=$J810),$P$4:$P809)=0,$F810,IF(AND($C810="C",LOOKUP(2,1/($J$4:$J809=$J810),$P$4:$P809)&gt;0),(F810*G810+LOOKUP(2,1/($J$4:$J809=$J810),$P$4:$P809)*LOOKUP(2,1/($J$4:$J809=$J810),$Q$4:$Q809))/$P810,IF(AND($C810="C",LOOKUP(2,1/($J$4:$J809=$J810),$P$4:$P809)&lt;0),LOOKUP(2,1/($J$4:$J809=$J810),$Q$4:$Q809),IF(AND($C810="V",LOOKUP(2,1/($J$4:$J809=$J810),$P$4:$P809)&lt;0),((-1*(F810*G810))+LOOKUP(2,1/($J$4:$J809=$J810),$P$4:$P809)*LOOKUP(2,1/($J$4:$J809=$J810),$Q$4:$Q809))/$P810,IF(AND($C810="V",LOOKUP(2,1/($J$4:$J809=$J810),$P$4:$P809)&gt;0),LOOKUP(2,1/($J$4:$J809=$J810),$Q$4:$Q809),""))))))),"")</f>
        <v/>
      </c>
      <c r="R810" s="49" t="str">
        <f t="shared" si="344"/>
        <v/>
      </c>
      <c r="S810" s="49" t="str">
        <f t="shared" si="330"/>
        <v/>
      </c>
      <c r="T810" s="49" t="str">
        <f t="shared" si="342"/>
        <v/>
      </c>
      <c r="U810" s="49" t="str">
        <f>IFERROR(IF(C810="P",S810,IF(K810=1,0,IF(OR(LOOKUP(2,1/($E$4:$E809=$E810),$P$4:$P809)=0,AND($C810="C",$N810="LONG"),AND(C810="V",N810="SHORT")),0,S810+(M810*Q810)))),"")</f>
        <v/>
      </c>
      <c r="V810" s="49" t="str">
        <f t="shared" si="343"/>
        <v/>
      </c>
      <c r="W810" s="50" t="str">
        <f t="shared" si="337"/>
        <v/>
      </c>
      <c r="Y810" s="51" t="str">
        <f t="shared" si="324"/>
        <v/>
      </c>
      <c r="Z810" s="50" t="str">
        <f t="shared" si="331"/>
        <v/>
      </c>
      <c r="AA810" s="50" t="str">
        <f t="shared" si="322"/>
        <v/>
      </c>
      <c r="AB810" s="50" t="str">
        <f t="shared" si="325"/>
        <v/>
      </c>
      <c r="AC810" s="58" t="str">
        <f t="shared" si="326"/>
        <v/>
      </c>
      <c r="AD810" s="53" t="str">
        <f t="shared" si="323"/>
        <v/>
      </c>
      <c r="AE810" s="53" t="str">
        <f t="shared" si="327"/>
        <v/>
      </c>
      <c r="AF810" s="59" t="str">
        <f t="shared" si="328"/>
        <v/>
      </c>
      <c r="AG810" s="40" t="str">
        <f>C810&amp;COUNTIFS($C$3:C810,"V")</f>
        <v>0</v>
      </c>
      <c r="AH810" s="266" t="str">
        <f t="shared" si="320"/>
        <v/>
      </c>
      <c r="AI810" s="56" t="str">
        <f t="shared" si="332"/>
        <v/>
      </c>
      <c r="AJ810" s="265" t="str">
        <f t="shared" si="333"/>
        <v/>
      </c>
      <c r="AK810" s="267" t="str">
        <f t="shared" si="334"/>
        <v/>
      </c>
      <c r="AL810" s="267" t="str">
        <f t="shared" si="335"/>
        <v/>
      </c>
      <c r="AM810" s="40" t="str">
        <f t="shared" si="336"/>
        <v/>
      </c>
      <c r="AN810" s="267">
        <f t="shared" si="329"/>
        <v>0</v>
      </c>
      <c r="CE810" s="279"/>
    </row>
    <row r="811" spans="1:83" s="40" customFormat="1" ht="12.75">
      <c r="A811" s="227"/>
      <c r="B811" s="88"/>
      <c r="C811" s="89"/>
      <c r="D811" s="90"/>
      <c r="E811" s="89"/>
      <c r="F811" s="91"/>
      <c r="G811" s="304"/>
      <c r="H811" s="41"/>
      <c r="I811" s="42" t="str">
        <f t="shared" si="338"/>
        <v/>
      </c>
      <c r="J811" s="43" t="str">
        <f t="shared" si="321"/>
        <v/>
      </c>
      <c r="K811" s="44" t="str">
        <f>IF(J811="","",IF(COUNTIF($J$4:J811,J811)=0,"",(COUNTIF($J$4:J811,J811))))</f>
        <v/>
      </c>
      <c r="L811" s="44" t="str">
        <f>IF(K811="","",J811&amp;" _ "&amp;COUNTIF($J$4:J811,J811)&amp;"_"&amp;N811)</f>
        <v/>
      </c>
      <c r="M811" s="45" t="str">
        <f t="shared" si="339"/>
        <v/>
      </c>
      <c r="N811" s="44" t="str">
        <f t="shared" si="340"/>
        <v/>
      </c>
      <c r="O811" s="57" t="str">
        <f t="shared" si="341"/>
        <v/>
      </c>
      <c r="P811" s="48" t="str" cm="1">
        <f t="array" ref="P811">IFERROR(IF(C811="P",G811,IF($K811=1,$M811,$M811+LOOKUP(2,1/($J$4:$J810=J811),$P$4:$P810))),"")</f>
        <v/>
      </c>
      <c r="Q811" s="57" t="str" cm="1">
        <f t="array" ref="Q811">IFERROR(IF(OR(C811="P",C811="A",C811="R"),F811,IF($K811=1,F811,IF(LOOKUP(2,1/($J$4:$J810=$J811),$P$4:$P810)=0,$F811,IF(AND($C811="C",LOOKUP(2,1/($J$4:$J810=$J811),$P$4:$P810)&gt;0),(F811*G811+LOOKUP(2,1/($J$4:$J810=$J811),$P$4:$P810)*LOOKUP(2,1/($J$4:$J810=$J811),$Q$4:$Q810))/$P811,IF(AND($C811="C",LOOKUP(2,1/($J$4:$J810=$J811),$P$4:$P810)&lt;0),LOOKUP(2,1/($J$4:$J810=$J811),$Q$4:$Q810),IF(AND($C811="V",LOOKUP(2,1/($J$4:$J810=$J811),$P$4:$P810)&lt;0),((-1*(F811*G811))+LOOKUP(2,1/($J$4:$J810=$J811),$P$4:$P810)*LOOKUP(2,1/($J$4:$J810=$J811),$Q$4:$Q810))/$P811,IF(AND($C811="V",LOOKUP(2,1/($J$4:$J810=$J811),$P$4:$P810)&gt;0),LOOKUP(2,1/($J$4:$J810=$J811),$Q$4:$Q810),""))))))),"")</f>
        <v/>
      </c>
      <c r="R811" s="49" t="str">
        <f t="shared" si="344"/>
        <v/>
      </c>
      <c r="S811" s="49" t="str">
        <f t="shared" si="330"/>
        <v/>
      </c>
      <c r="T811" s="49" t="str">
        <f t="shared" si="342"/>
        <v/>
      </c>
      <c r="U811" s="49" t="str">
        <f>IFERROR(IF(C811="P",S811,IF(K811=1,0,IF(OR(LOOKUP(2,1/($E$4:$E810=$E811),$P$4:$P810)=0,AND($C811="C",$N811="LONG"),AND(C811="V",N811="SHORT")),0,S811+(M811*Q811)))),"")</f>
        <v/>
      </c>
      <c r="V811" s="49" t="str">
        <f t="shared" si="343"/>
        <v/>
      </c>
      <c r="W811" s="50" t="str">
        <f t="shared" si="337"/>
        <v/>
      </c>
      <c r="Y811" s="51" t="str">
        <f t="shared" si="324"/>
        <v/>
      </c>
      <c r="Z811" s="50" t="str">
        <f t="shared" si="331"/>
        <v/>
      </c>
      <c r="AA811" s="50" t="str">
        <f t="shared" si="322"/>
        <v/>
      </c>
      <c r="AB811" s="50" t="str">
        <f t="shared" si="325"/>
        <v/>
      </c>
      <c r="AC811" s="58" t="str">
        <f t="shared" si="326"/>
        <v/>
      </c>
      <c r="AD811" s="53" t="str">
        <f t="shared" si="323"/>
        <v/>
      </c>
      <c r="AE811" s="53" t="str">
        <f t="shared" si="327"/>
        <v/>
      </c>
      <c r="AF811" s="59" t="str">
        <f t="shared" si="328"/>
        <v/>
      </c>
      <c r="AG811" s="40" t="str">
        <f>C811&amp;COUNTIFS($C$3:C811,"V")</f>
        <v>0</v>
      </c>
      <c r="AH811" s="266" t="str">
        <f t="shared" si="320"/>
        <v/>
      </c>
      <c r="AI811" s="56" t="str">
        <f t="shared" si="332"/>
        <v/>
      </c>
      <c r="AJ811" s="265" t="str">
        <f t="shared" si="333"/>
        <v/>
      </c>
      <c r="AK811" s="267" t="str">
        <f t="shared" si="334"/>
        <v/>
      </c>
      <c r="AL811" s="267" t="str">
        <f t="shared" si="335"/>
        <v/>
      </c>
      <c r="AM811" s="40" t="str">
        <f t="shared" si="336"/>
        <v/>
      </c>
      <c r="AN811" s="267">
        <f t="shared" si="329"/>
        <v>0</v>
      </c>
      <c r="CE811" s="279"/>
    </row>
    <row r="812" spans="1:83" s="40" customFormat="1" ht="12.75">
      <c r="A812" s="227"/>
      <c r="B812" s="88"/>
      <c r="C812" s="89"/>
      <c r="D812" s="90"/>
      <c r="E812" s="89"/>
      <c r="F812" s="91"/>
      <c r="G812" s="304"/>
      <c r="H812" s="41"/>
      <c r="I812" s="42" t="str">
        <f t="shared" si="338"/>
        <v/>
      </c>
      <c r="J812" s="43" t="str">
        <f t="shared" si="321"/>
        <v/>
      </c>
      <c r="K812" s="44" t="str">
        <f>IF(J812="","",IF(COUNTIF($J$4:J812,J812)=0,"",(COUNTIF($J$4:J812,J812))))</f>
        <v/>
      </c>
      <c r="L812" s="44" t="str">
        <f>IF(K812="","",J812&amp;" _ "&amp;COUNTIF($J$4:J812,J812)&amp;"_"&amp;N812)</f>
        <v/>
      </c>
      <c r="M812" s="45" t="str">
        <f t="shared" si="339"/>
        <v/>
      </c>
      <c r="N812" s="44" t="str">
        <f t="shared" si="340"/>
        <v/>
      </c>
      <c r="O812" s="57" t="str">
        <f t="shared" si="341"/>
        <v/>
      </c>
      <c r="P812" s="48" t="str" cm="1">
        <f t="array" ref="P812">IFERROR(IF(C812="P",G812,IF($K812=1,$M812,$M812+LOOKUP(2,1/($J$4:$J811=J812),$P$4:$P811))),"")</f>
        <v/>
      </c>
      <c r="Q812" s="57" t="str" cm="1">
        <f t="array" ref="Q812">IFERROR(IF(OR(C812="P",C812="A",C812="R"),F812,IF($K812=1,F812,IF(LOOKUP(2,1/($J$4:$J811=$J812),$P$4:$P811)=0,$F812,IF(AND($C812="C",LOOKUP(2,1/($J$4:$J811=$J812),$P$4:$P811)&gt;0),(F812*G812+LOOKUP(2,1/($J$4:$J811=$J812),$P$4:$P811)*LOOKUP(2,1/($J$4:$J811=$J812),$Q$4:$Q811))/$P812,IF(AND($C812="C",LOOKUP(2,1/($J$4:$J811=$J812),$P$4:$P811)&lt;0),LOOKUP(2,1/($J$4:$J811=$J812),$Q$4:$Q811),IF(AND($C812="V",LOOKUP(2,1/($J$4:$J811=$J812),$P$4:$P811)&lt;0),((-1*(F812*G812))+LOOKUP(2,1/($J$4:$J811=$J812),$P$4:$P811)*LOOKUP(2,1/($J$4:$J811=$J812),$Q$4:$Q811))/$P812,IF(AND($C812="V",LOOKUP(2,1/($J$4:$J811=$J812),$P$4:$P811)&gt;0),LOOKUP(2,1/($J$4:$J811=$J812),$Q$4:$Q811),""))))))),"")</f>
        <v/>
      </c>
      <c r="R812" s="49" t="str">
        <f t="shared" si="344"/>
        <v/>
      </c>
      <c r="S812" s="49" t="str">
        <f t="shared" si="330"/>
        <v/>
      </c>
      <c r="T812" s="49" t="str">
        <f t="shared" si="342"/>
        <v/>
      </c>
      <c r="U812" s="49" t="str">
        <f>IFERROR(IF(C812="P",S812,IF(K812=1,0,IF(OR(LOOKUP(2,1/($E$4:$E811=$E812),$P$4:$P811)=0,AND($C812="C",$N812="LONG"),AND(C812="V",N812="SHORT")),0,S812+(M812*Q812)))),"")</f>
        <v/>
      </c>
      <c r="V812" s="49" t="str">
        <f t="shared" si="343"/>
        <v/>
      </c>
      <c r="W812" s="50" t="str">
        <f t="shared" si="337"/>
        <v/>
      </c>
      <c r="Y812" s="51" t="str">
        <f t="shared" si="324"/>
        <v/>
      </c>
      <c r="Z812" s="50" t="str">
        <f t="shared" si="331"/>
        <v/>
      </c>
      <c r="AA812" s="50" t="str">
        <f t="shared" si="322"/>
        <v/>
      </c>
      <c r="AB812" s="50" t="str">
        <f t="shared" si="325"/>
        <v/>
      </c>
      <c r="AC812" s="58" t="str">
        <f t="shared" si="326"/>
        <v/>
      </c>
      <c r="AD812" s="53" t="str">
        <f t="shared" si="323"/>
        <v/>
      </c>
      <c r="AE812" s="53" t="str">
        <f t="shared" si="327"/>
        <v/>
      </c>
      <c r="AF812" s="59" t="str">
        <f t="shared" si="328"/>
        <v/>
      </c>
      <c r="AG812" s="40" t="str">
        <f>C812&amp;COUNTIFS($C$3:C812,"V")</f>
        <v>0</v>
      </c>
      <c r="AH812" s="266" t="str">
        <f t="shared" si="320"/>
        <v/>
      </c>
      <c r="AI812" s="56" t="str">
        <f t="shared" si="332"/>
        <v/>
      </c>
      <c r="AJ812" s="265" t="str">
        <f t="shared" si="333"/>
        <v/>
      </c>
      <c r="AK812" s="267" t="str">
        <f t="shared" si="334"/>
        <v/>
      </c>
      <c r="AL812" s="267" t="str">
        <f t="shared" si="335"/>
        <v/>
      </c>
      <c r="AM812" s="40" t="str">
        <f t="shared" si="336"/>
        <v/>
      </c>
      <c r="AN812" s="267">
        <f t="shared" si="329"/>
        <v>0</v>
      </c>
      <c r="CE812" s="279"/>
    </row>
    <row r="813" spans="1:83" s="40" customFormat="1" ht="12.75">
      <c r="A813" s="227"/>
      <c r="B813" s="88"/>
      <c r="C813" s="89"/>
      <c r="D813" s="90"/>
      <c r="E813" s="89"/>
      <c r="F813" s="91"/>
      <c r="G813" s="304"/>
      <c r="H813" s="41"/>
      <c r="I813" s="42" t="str">
        <f t="shared" si="338"/>
        <v/>
      </c>
      <c r="J813" s="43" t="str">
        <f t="shared" si="321"/>
        <v/>
      </c>
      <c r="K813" s="44" t="str">
        <f>IF(J813="","",IF(COUNTIF($J$4:J813,J813)=0,"",(COUNTIF($J$4:J813,J813))))</f>
        <v/>
      </c>
      <c r="L813" s="44" t="str">
        <f>IF(K813="","",J813&amp;" _ "&amp;COUNTIF($J$4:J813,J813)&amp;"_"&amp;N813)</f>
        <v/>
      </c>
      <c r="M813" s="45" t="str">
        <f t="shared" si="339"/>
        <v/>
      </c>
      <c r="N813" s="44" t="str">
        <f t="shared" si="340"/>
        <v/>
      </c>
      <c r="O813" s="57" t="str">
        <f t="shared" si="341"/>
        <v/>
      </c>
      <c r="P813" s="48" t="str" cm="1">
        <f t="array" ref="P813">IFERROR(IF(C813="P",G813,IF($K813=1,$M813,$M813+LOOKUP(2,1/($J$4:$J812=J813),$P$4:$P812))),"")</f>
        <v/>
      </c>
      <c r="Q813" s="57" t="str" cm="1">
        <f t="array" ref="Q813">IFERROR(IF(OR(C813="P",C813="A",C813="R"),F813,IF($K813=1,F813,IF(LOOKUP(2,1/($J$4:$J812=$J813),$P$4:$P812)=0,$F813,IF(AND($C813="C",LOOKUP(2,1/($J$4:$J812=$J813),$P$4:$P812)&gt;0),(F813*G813+LOOKUP(2,1/($J$4:$J812=$J813),$P$4:$P812)*LOOKUP(2,1/($J$4:$J812=$J813),$Q$4:$Q812))/$P813,IF(AND($C813="C",LOOKUP(2,1/($J$4:$J812=$J813),$P$4:$P812)&lt;0),LOOKUP(2,1/($J$4:$J812=$J813),$Q$4:$Q812),IF(AND($C813="V",LOOKUP(2,1/($J$4:$J812=$J813),$P$4:$P812)&lt;0),((-1*(F813*G813))+LOOKUP(2,1/($J$4:$J812=$J813),$P$4:$P812)*LOOKUP(2,1/($J$4:$J812=$J813),$Q$4:$Q812))/$P813,IF(AND($C813="V",LOOKUP(2,1/($J$4:$J812=$J813),$P$4:$P812)&gt;0),LOOKUP(2,1/($J$4:$J812=$J813),$Q$4:$Q812),""))))))),"")</f>
        <v/>
      </c>
      <c r="R813" s="49" t="str">
        <f t="shared" si="344"/>
        <v/>
      </c>
      <c r="S813" s="49" t="str">
        <f t="shared" si="330"/>
        <v/>
      </c>
      <c r="T813" s="49" t="str">
        <f t="shared" si="342"/>
        <v/>
      </c>
      <c r="U813" s="49" t="str">
        <f>IFERROR(IF(C813="P",S813,IF(K813=1,0,IF(OR(LOOKUP(2,1/($E$4:$E812=$E813),$P$4:$P812)=0,AND($C813="C",$N813="LONG"),AND(C813="V",N813="SHORT")),0,S813+(M813*Q813)))),"")</f>
        <v/>
      </c>
      <c r="V813" s="49" t="str">
        <f t="shared" si="343"/>
        <v/>
      </c>
      <c r="W813" s="50" t="str">
        <f t="shared" si="337"/>
        <v/>
      </c>
      <c r="Y813" s="51" t="str">
        <f t="shared" si="324"/>
        <v/>
      </c>
      <c r="Z813" s="50" t="str">
        <f t="shared" si="331"/>
        <v/>
      </c>
      <c r="AA813" s="50" t="str">
        <f t="shared" si="322"/>
        <v/>
      </c>
      <c r="AB813" s="50" t="str">
        <f t="shared" si="325"/>
        <v/>
      </c>
      <c r="AC813" s="58" t="str">
        <f t="shared" si="326"/>
        <v/>
      </c>
      <c r="AD813" s="53" t="str">
        <f t="shared" si="323"/>
        <v/>
      </c>
      <c r="AE813" s="53" t="str">
        <f t="shared" si="327"/>
        <v/>
      </c>
      <c r="AF813" s="59" t="str">
        <f t="shared" si="328"/>
        <v/>
      </c>
      <c r="AG813" s="40" t="str">
        <f>C813&amp;COUNTIFS($C$3:C813,"V")</f>
        <v>0</v>
      </c>
      <c r="AH813" s="266" t="str">
        <f t="shared" ref="AH813:AH876" si="345">IF(B813="","",B813)</f>
        <v/>
      </c>
      <c r="AI813" s="56" t="str">
        <f t="shared" si="332"/>
        <v/>
      </c>
      <c r="AJ813" s="265" t="str">
        <f t="shared" si="333"/>
        <v/>
      </c>
      <c r="AK813" s="267" t="str">
        <f t="shared" si="334"/>
        <v/>
      </c>
      <c r="AL813" s="267" t="str">
        <f t="shared" si="335"/>
        <v/>
      </c>
      <c r="AM813" s="40" t="str">
        <f t="shared" si="336"/>
        <v/>
      </c>
      <c r="AN813" s="267">
        <f t="shared" si="329"/>
        <v>0</v>
      </c>
      <c r="CE813" s="279"/>
    </row>
    <row r="814" spans="1:83" s="40" customFormat="1" ht="12.75">
      <c r="A814" s="227"/>
      <c r="B814" s="88"/>
      <c r="C814" s="89"/>
      <c r="D814" s="90"/>
      <c r="E814" s="89"/>
      <c r="F814" s="91"/>
      <c r="G814" s="304"/>
      <c r="H814" s="41"/>
      <c r="I814" s="42" t="str">
        <f t="shared" si="338"/>
        <v/>
      </c>
      <c r="J814" s="43" t="str">
        <f t="shared" si="321"/>
        <v/>
      </c>
      <c r="K814" s="44" t="str">
        <f>IF(J814="","",IF(COUNTIF($J$4:J814,J814)=0,"",(COUNTIF($J$4:J814,J814))))</f>
        <v/>
      </c>
      <c r="L814" s="44" t="str">
        <f>IF(K814="","",J814&amp;" _ "&amp;COUNTIF($J$4:J814,J814)&amp;"_"&amp;N814)</f>
        <v/>
      </c>
      <c r="M814" s="45" t="str">
        <f t="shared" si="339"/>
        <v/>
      </c>
      <c r="N814" s="44" t="str">
        <f t="shared" si="340"/>
        <v/>
      </c>
      <c r="O814" s="57" t="str">
        <f t="shared" si="341"/>
        <v/>
      </c>
      <c r="P814" s="48" t="str" cm="1">
        <f t="array" ref="P814">IFERROR(IF(C814="P",G814,IF($K814=1,$M814,$M814+LOOKUP(2,1/($J$4:$J813=J814),$P$4:$P813))),"")</f>
        <v/>
      </c>
      <c r="Q814" s="57" t="str" cm="1">
        <f t="array" ref="Q814">IFERROR(IF(OR(C814="P",C814="A",C814="R"),F814,IF($K814=1,F814,IF(LOOKUP(2,1/($J$4:$J813=$J814),$P$4:$P813)=0,$F814,IF(AND($C814="C",LOOKUP(2,1/($J$4:$J813=$J814),$P$4:$P813)&gt;0),(F814*G814+LOOKUP(2,1/($J$4:$J813=$J814),$P$4:$P813)*LOOKUP(2,1/($J$4:$J813=$J814),$Q$4:$Q813))/$P814,IF(AND($C814="C",LOOKUP(2,1/($J$4:$J813=$J814),$P$4:$P813)&lt;0),LOOKUP(2,1/($J$4:$J813=$J814),$Q$4:$Q813),IF(AND($C814="V",LOOKUP(2,1/($J$4:$J813=$J814),$P$4:$P813)&lt;0),((-1*(F814*G814))+LOOKUP(2,1/($J$4:$J813=$J814),$P$4:$P813)*LOOKUP(2,1/($J$4:$J813=$J814),$Q$4:$Q813))/$P814,IF(AND($C814="V",LOOKUP(2,1/($J$4:$J813=$J814),$P$4:$P813)&gt;0),LOOKUP(2,1/($J$4:$J813=$J814),$Q$4:$Q813),""))))))),"")</f>
        <v/>
      </c>
      <c r="R814" s="49" t="str">
        <f t="shared" si="344"/>
        <v/>
      </c>
      <c r="S814" s="49" t="str">
        <f t="shared" si="330"/>
        <v/>
      </c>
      <c r="T814" s="49" t="str">
        <f t="shared" si="342"/>
        <v/>
      </c>
      <c r="U814" s="49" t="str">
        <f>IFERROR(IF(C814="P",S814,IF(K814=1,0,IF(OR(LOOKUP(2,1/($E$4:$E813=$E814),$P$4:$P813)=0,AND($C814="C",$N814="LONG"),AND(C814="V",N814="SHORT")),0,S814+(M814*Q814)))),"")</f>
        <v/>
      </c>
      <c r="V814" s="49" t="str">
        <f t="shared" si="343"/>
        <v/>
      </c>
      <c r="W814" s="50" t="str">
        <f t="shared" si="337"/>
        <v/>
      </c>
      <c r="Y814" s="51" t="str">
        <f t="shared" si="324"/>
        <v/>
      </c>
      <c r="Z814" s="50" t="str">
        <f t="shared" si="331"/>
        <v/>
      </c>
      <c r="AA814" s="50" t="str">
        <f t="shared" si="322"/>
        <v/>
      </c>
      <c r="AB814" s="50" t="str">
        <f t="shared" si="325"/>
        <v/>
      </c>
      <c r="AC814" s="58" t="str">
        <f t="shared" si="326"/>
        <v/>
      </c>
      <c r="AD814" s="53" t="str">
        <f t="shared" si="323"/>
        <v/>
      </c>
      <c r="AE814" s="53" t="str">
        <f t="shared" si="327"/>
        <v/>
      </c>
      <c r="AF814" s="59" t="str">
        <f t="shared" si="328"/>
        <v/>
      </c>
      <c r="AG814" s="40" t="str">
        <f>C814&amp;COUNTIFS($C$3:C814,"V")</f>
        <v>0</v>
      </c>
      <c r="AH814" s="266" t="str">
        <f t="shared" si="345"/>
        <v/>
      </c>
      <c r="AI814" s="56" t="str">
        <f t="shared" si="332"/>
        <v/>
      </c>
      <c r="AJ814" s="265" t="str">
        <f t="shared" si="333"/>
        <v/>
      </c>
      <c r="AK814" s="267" t="str">
        <f t="shared" si="334"/>
        <v/>
      </c>
      <c r="AL814" s="267" t="str">
        <f t="shared" si="335"/>
        <v/>
      </c>
      <c r="AM814" s="40" t="str">
        <f t="shared" si="336"/>
        <v/>
      </c>
      <c r="AN814" s="267">
        <f t="shared" si="329"/>
        <v>0</v>
      </c>
      <c r="CE814" s="279"/>
    </row>
    <row r="815" spans="1:83" s="40" customFormat="1" ht="12.75">
      <c r="A815" s="227"/>
      <c r="B815" s="88"/>
      <c r="C815" s="89"/>
      <c r="D815" s="90"/>
      <c r="E815" s="89"/>
      <c r="F815" s="91"/>
      <c r="G815" s="304"/>
      <c r="H815" s="41"/>
      <c r="I815" s="42" t="str">
        <f t="shared" si="338"/>
        <v/>
      </c>
      <c r="J815" s="43" t="str">
        <f t="shared" si="321"/>
        <v/>
      </c>
      <c r="K815" s="44" t="str">
        <f>IF(J815="","",IF(COUNTIF($J$4:J815,J815)=0,"",(COUNTIF($J$4:J815,J815))))</f>
        <v/>
      </c>
      <c r="L815" s="44" t="str">
        <f>IF(K815="","",J815&amp;" _ "&amp;COUNTIF($J$4:J815,J815)&amp;"_"&amp;N815)</f>
        <v/>
      </c>
      <c r="M815" s="45" t="str">
        <f t="shared" si="339"/>
        <v/>
      </c>
      <c r="N815" s="44" t="str">
        <f t="shared" si="340"/>
        <v/>
      </c>
      <c r="O815" s="57" t="str">
        <f t="shared" si="341"/>
        <v/>
      </c>
      <c r="P815" s="48" t="str" cm="1">
        <f t="array" ref="P815">IFERROR(IF(C815="P",G815,IF($K815=1,$M815,$M815+LOOKUP(2,1/($J$4:$J814=J815),$P$4:$P814))),"")</f>
        <v/>
      </c>
      <c r="Q815" s="57" t="str" cm="1">
        <f t="array" ref="Q815">IFERROR(IF(OR(C815="P",C815="A",C815="R"),F815,IF($K815=1,F815,IF(LOOKUP(2,1/($J$4:$J814=$J815),$P$4:$P814)=0,$F815,IF(AND($C815="C",LOOKUP(2,1/($J$4:$J814=$J815),$P$4:$P814)&gt;0),(F815*G815+LOOKUP(2,1/($J$4:$J814=$J815),$P$4:$P814)*LOOKUP(2,1/($J$4:$J814=$J815),$Q$4:$Q814))/$P815,IF(AND($C815="C",LOOKUP(2,1/($J$4:$J814=$J815),$P$4:$P814)&lt;0),LOOKUP(2,1/($J$4:$J814=$J815),$Q$4:$Q814),IF(AND($C815="V",LOOKUP(2,1/($J$4:$J814=$J815),$P$4:$P814)&lt;0),((-1*(F815*G815))+LOOKUP(2,1/($J$4:$J814=$J815),$P$4:$P814)*LOOKUP(2,1/($J$4:$J814=$J815),$Q$4:$Q814))/$P815,IF(AND($C815="V",LOOKUP(2,1/($J$4:$J814=$J815),$P$4:$P814)&gt;0),LOOKUP(2,1/($J$4:$J814=$J815),$Q$4:$Q814),""))))))),"")</f>
        <v/>
      </c>
      <c r="R815" s="49" t="str">
        <f t="shared" si="344"/>
        <v/>
      </c>
      <c r="S815" s="49" t="str">
        <f t="shared" si="330"/>
        <v/>
      </c>
      <c r="T815" s="49" t="str">
        <f t="shared" si="342"/>
        <v/>
      </c>
      <c r="U815" s="49" t="str">
        <f>IFERROR(IF(C815="P",S815,IF(K815=1,0,IF(OR(LOOKUP(2,1/($E$4:$E814=$E815),$P$4:$P814)=0,AND($C815="C",$N815="LONG"),AND(C815="V",N815="SHORT")),0,S815+(M815*Q815)))),"")</f>
        <v/>
      </c>
      <c r="V815" s="49" t="str">
        <f t="shared" si="343"/>
        <v/>
      </c>
      <c r="W815" s="50" t="str">
        <f t="shared" si="337"/>
        <v/>
      </c>
      <c r="Y815" s="51" t="str">
        <f t="shared" si="324"/>
        <v/>
      </c>
      <c r="Z815" s="50" t="str">
        <f t="shared" si="331"/>
        <v/>
      </c>
      <c r="AA815" s="50" t="str">
        <f t="shared" si="322"/>
        <v/>
      </c>
      <c r="AB815" s="50" t="str">
        <f t="shared" si="325"/>
        <v/>
      </c>
      <c r="AC815" s="58" t="str">
        <f t="shared" si="326"/>
        <v/>
      </c>
      <c r="AD815" s="53" t="str">
        <f t="shared" si="323"/>
        <v/>
      </c>
      <c r="AE815" s="53" t="str">
        <f t="shared" si="327"/>
        <v/>
      </c>
      <c r="AF815" s="59" t="str">
        <f t="shared" si="328"/>
        <v/>
      </c>
      <c r="AG815" s="40" t="str">
        <f>C815&amp;COUNTIFS($C$3:C815,"V")</f>
        <v>0</v>
      </c>
      <c r="AH815" s="266" t="str">
        <f t="shared" si="345"/>
        <v/>
      </c>
      <c r="AI815" s="56" t="str">
        <f t="shared" si="332"/>
        <v/>
      </c>
      <c r="AJ815" s="265" t="str">
        <f t="shared" si="333"/>
        <v/>
      </c>
      <c r="AK815" s="267" t="str">
        <f t="shared" si="334"/>
        <v/>
      </c>
      <c r="AL815" s="267" t="str">
        <f t="shared" si="335"/>
        <v/>
      </c>
      <c r="AM815" s="40" t="str">
        <f t="shared" si="336"/>
        <v/>
      </c>
      <c r="AN815" s="267">
        <f t="shared" si="329"/>
        <v>0</v>
      </c>
      <c r="CE815" s="279"/>
    </row>
    <row r="816" spans="1:83" s="40" customFormat="1" ht="12.75">
      <c r="A816" s="227"/>
      <c r="B816" s="88"/>
      <c r="C816" s="89"/>
      <c r="D816" s="90"/>
      <c r="E816" s="89"/>
      <c r="F816" s="91"/>
      <c r="G816" s="304"/>
      <c r="H816" s="41"/>
      <c r="I816" s="42" t="str">
        <f t="shared" si="338"/>
        <v/>
      </c>
      <c r="J816" s="43" t="str">
        <f t="shared" si="321"/>
        <v/>
      </c>
      <c r="K816" s="44" t="str">
        <f>IF(J816="","",IF(COUNTIF($J$4:J816,J816)=0,"",(COUNTIF($J$4:J816,J816))))</f>
        <v/>
      </c>
      <c r="L816" s="44" t="str">
        <f>IF(K816="","",J816&amp;" _ "&amp;COUNTIF($J$4:J816,J816)&amp;"_"&amp;N816)</f>
        <v/>
      </c>
      <c r="M816" s="45" t="str">
        <f t="shared" si="339"/>
        <v/>
      </c>
      <c r="N816" s="44" t="str">
        <f t="shared" si="340"/>
        <v/>
      </c>
      <c r="O816" s="57" t="str">
        <f t="shared" si="341"/>
        <v/>
      </c>
      <c r="P816" s="48" t="str" cm="1">
        <f t="array" ref="P816">IFERROR(IF(C816="P",G816,IF($K816=1,$M816,$M816+LOOKUP(2,1/($J$4:$J815=J816),$P$4:$P815))),"")</f>
        <v/>
      </c>
      <c r="Q816" s="57" t="str" cm="1">
        <f t="array" ref="Q816">IFERROR(IF(OR(C816="P",C816="A",C816="R"),F816,IF($K816=1,F816,IF(LOOKUP(2,1/($J$4:$J815=$J816),$P$4:$P815)=0,$F816,IF(AND($C816="C",LOOKUP(2,1/($J$4:$J815=$J816),$P$4:$P815)&gt;0),(F816*G816+LOOKUP(2,1/($J$4:$J815=$J816),$P$4:$P815)*LOOKUP(2,1/($J$4:$J815=$J816),$Q$4:$Q815))/$P816,IF(AND($C816="C",LOOKUP(2,1/($J$4:$J815=$J816),$P$4:$P815)&lt;0),LOOKUP(2,1/($J$4:$J815=$J816),$Q$4:$Q815),IF(AND($C816="V",LOOKUP(2,1/($J$4:$J815=$J816),$P$4:$P815)&lt;0),((-1*(F816*G816))+LOOKUP(2,1/($J$4:$J815=$J816),$P$4:$P815)*LOOKUP(2,1/($J$4:$J815=$J816),$Q$4:$Q815))/$P816,IF(AND($C816="V",LOOKUP(2,1/($J$4:$J815=$J816),$P$4:$P815)&gt;0),LOOKUP(2,1/($J$4:$J815=$J816),$Q$4:$Q815),""))))))),"")</f>
        <v/>
      </c>
      <c r="R816" s="49" t="str">
        <f t="shared" si="344"/>
        <v/>
      </c>
      <c r="S816" s="49" t="str">
        <f t="shared" si="330"/>
        <v/>
      </c>
      <c r="T816" s="49" t="str">
        <f t="shared" si="342"/>
        <v/>
      </c>
      <c r="U816" s="49" t="str">
        <f>IFERROR(IF(C816="P",S816,IF(K816=1,0,IF(OR(LOOKUP(2,1/($E$4:$E815=$E816),$P$4:$P815)=0,AND($C816="C",$N816="LONG"),AND(C816="V",N816="SHORT")),0,S816+(M816*Q816)))),"")</f>
        <v/>
      </c>
      <c r="V816" s="49" t="str">
        <f t="shared" si="343"/>
        <v/>
      </c>
      <c r="W816" s="50" t="str">
        <f t="shared" si="337"/>
        <v/>
      </c>
      <c r="Y816" s="51" t="str">
        <f t="shared" si="324"/>
        <v/>
      </c>
      <c r="Z816" s="50" t="str">
        <f t="shared" si="331"/>
        <v/>
      </c>
      <c r="AA816" s="50" t="str">
        <f t="shared" si="322"/>
        <v/>
      </c>
      <c r="AB816" s="50" t="str">
        <f t="shared" si="325"/>
        <v/>
      </c>
      <c r="AC816" s="58" t="str">
        <f t="shared" si="326"/>
        <v/>
      </c>
      <c r="AD816" s="53" t="str">
        <f t="shared" si="323"/>
        <v/>
      </c>
      <c r="AE816" s="53" t="str">
        <f t="shared" si="327"/>
        <v/>
      </c>
      <c r="AF816" s="59" t="str">
        <f t="shared" si="328"/>
        <v/>
      </c>
      <c r="AG816" s="40" t="str">
        <f>C816&amp;COUNTIFS($C$3:C816,"V")</f>
        <v>0</v>
      </c>
      <c r="AH816" s="266" t="str">
        <f t="shared" si="345"/>
        <v/>
      </c>
      <c r="AI816" s="56" t="str">
        <f t="shared" si="332"/>
        <v/>
      </c>
      <c r="AJ816" s="265" t="str">
        <f t="shared" si="333"/>
        <v/>
      </c>
      <c r="AK816" s="267" t="str">
        <f t="shared" si="334"/>
        <v/>
      </c>
      <c r="AL816" s="267" t="str">
        <f t="shared" si="335"/>
        <v/>
      </c>
      <c r="AM816" s="40" t="str">
        <f t="shared" si="336"/>
        <v/>
      </c>
      <c r="AN816" s="267">
        <f t="shared" si="329"/>
        <v>0</v>
      </c>
      <c r="CE816" s="279"/>
    </row>
    <row r="817" spans="1:83" s="40" customFormat="1" ht="12.75">
      <c r="A817" s="227"/>
      <c r="B817" s="88"/>
      <c r="C817" s="89"/>
      <c r="D817" s="90"/>
      <c r="E817" s="89"/>
      <c r="F817" s="91"/>
      <c r="G817" s="304"/>
      <c r="H817" s="41"/>
      <c r="I817" s="42" t="str">
        <f t="shared" si="338"/>
        <v/>
      </c>
      <c r="J817" s="43" t="str">
        <f t="shared" si="321"/>
        <v/>
      </c>
      <c r="K817" s="44" t="str">
        <f>IF(J817="","",IF(COUNTIF($J$4:J817,J817)=0,"",(COUNTIF($J$4:J817,J817))))</f>
        <v/>
      </c>
      <c r="L817" s="44" t="str">
        <f>IF(K817="","",J817&amp;" _ "&amp;COUNTIF($J$4:J817,J817)&amp;"_"&amp;N817)</f>
        <v/>
      </c>
      <c r="M817" s="45" t="str">
        <f t="shared" si="339"/>
        <v/>
      </c>
      <c r="N817" s="44" t="str">
        <f t="shared" si="340"/>
        <v/>
      </c>
      <c r="O817" s="57" t="str">
        <f t="shared" si="341"/>
        <v/>
      </c>
      <c r="P817" s="48" t="str" cm="1">
        <f t="array" ref="P817">IFERROR(IF(C817="P",G817,IF($K817=1,$M817,$M817+LOOKUP(2,1/($J$4:$J816=J817),$P$4:$P816))),"")</f>
        <v/>
      </c>
      <c r="Q817" s="57" t="str" cm="1">
        <f t="array" ref="Q817">IFERROR(IF(OR(C817="P",C817="A",C817="R"),F817,IF($K817=1,F817,IF(LOOKUP(2,1/($J$4:$J816=$J817),$P$4:$P816)=0,$F817,IF(AND($C817="C",LOOKUP(2,1/($J$4:$J816=$J817),$P$4:$P816)&gt;0),(F817*G817+LOOKUP(2,1/($J$4:$J816=$J817),$P$4:$P816)*LOOKUP(2,1/($J$4:$J816=$J817),$Q$4:$Q816))/$P817,IF(AND($C817="C",LOOKUP(2,1/($J$4:$J816=$J817),$P$4:$P816)&lt;0),LOOKUP(2,1/($J$4:$J816=$J817),$Q$4:$Q816),IF(AND($C817="V",LOOKUP(2,1/($J$4:$J816=$J817),$P$4:$P816)&lt;0),((-1*(F817*G817))+LOOKUP(2,1/($J$4:$J816=$J817),$P$4:$P816)*LOOKUP(2,1/($J$4:$J816=$J817),$Q$4:$Q816))/$P817,IF(AND($C817="V",LOOKUP(2,1/($J$4:$J816=$J817),$P$4:$P816)&gt;0),LOOKUP(2,1/($J$4:$J816=$J817),$Q$4:$Q816),""))))))),"")</f>
        <v/>
      </c>
      <c r="R817" s="49" t="str">
        <f t="shared" si="344"/>
        <v/>
      </c>
      <c r="S817" s="49" t="str">
        <f t="shared" si="330"/>
        <v/>
      </c>
      <c r="T817" s="49" t="str">
        <f t="shared" si="342"/>
        <v/>
      </c>
      <c r="U817" s="49" t="str">
        <f>IFERROR(IF(C817="P",S817,IF(K817=1,0,IF(OR(LOOKUP(2,1/($E$4:$E816=$E817),$P$4:$P816)=0,AND($C817="C",$N817="LONG"),AND(C817="V",N817="SHORT")),0,S817+(M817*Q817)))),"")</f>
        <v/>
      </c>
      <c r="V817" s="49" t="str">
        <f t="shared" si="343"/>
        <v/>
      </c>
      <c r="W817" s="50" t="str">
        <f t="shared" si="337"/>
        <v/>
      </c>
      <c r="Y817" s="51" t="str">
        <f t="shared" si="324"/>
        <v/>
      </c>
      <c r="Z817" s="50" t="str">
        <f t="shared" si="331"/>
        <v/>
      </c>
      <c r="AA817" s="50" t="str">
        <f t="shared" si="322"/>
        <v/>
      </c>
      <c r="AB817" s="50" t="str">
        <f t="shared" si="325"/>
        <v/>
      </c>
      <c r="AC817" s="58" t="str">
        <f t="shared" si="326"/>
        <v/>
      </c>
      <c r="AD817" s="53" t="str">
        <f t="shared" si="323"/>
        <v/>
      </c>
      <c r="AE817" s="53" t="str">
        <f t="shared" si="327"/>
        <v/>
      </c>
      <c r="AF817" s="59" t="str">
        <f t="shared" si="328"/>
        <v/>
      </c>
      <c r="AG817" s="40" t="str">
        <f>C817&amp;COUNTIFS($C$3:C817,"V")</f>
        <v>0</v>
      </c>
      <c r="AH817" s="266" t="str">
        <f t="shared" si="345"/>
        <v/>
      </c>
      <c r="AI817" s="56" t="str">
        <f t="shared" si="332"/>
        <v/>
      </c>
      <c r="AJ817" s="265" t="str">
        <f t="shared" si="333"/>
        <v/>
      </c>
      <c r="AK817" s="267" t="str">
        <f t="shared" si="334"/>
        <v/>
      </c>
      <c r="AL817" s="267" t="str">
        <f t="shared" si="335"/>
        <v/>
      </c>
      <c r="AM817" s="40" t="str">
        <f t="shared" si="336"/>
        <v/>
      </c>
      <c r="AN817" s="267">
        <f t="shared" si="329"/>
        <v>0</v>
      </c>
      <c r="CE817" s="279"/>
    </row>
    <row r="818" spans="1:83" s="40" customFormat="1" ht="12.75">
      <c r="A818" s="227"/>
      <c r="B818" s="88"/>
      <c r="C818" s="89"/>
      <c r="D818" s="90"/>
      <c r="E818" s="89"/>
      <c r="F818" s="91"/>
      <c r="G818" s="304"/>
      <c r="H818" s="41"/>
      <c r="I818" s="42" t="str">
        <f t="shared" si="338"/>
        <v/>
      </c>
      <c r="J818" s="43" t="str">
        <f t="shared" si="321"/>
        <v/>
      </c>
      <c r="K818" s="44" t="str">
        <f>IF(J818="","",IF(COUNTIF($J$4:J818,J818)=0,"",(COUNTIF($J$4:J818,J818))))</f>
        <v/>
      </c>
      <c r="L818" s="44" t="str">
        <f>IF(K818="","",J818&amp;" _ "&amp;COUNTIF($J$4:J818,J818)&amp;"_"&amp;N818)</f>
        <v/>
      </c>
      <c r="M818" s="45" t="str">
        <f t="shared" si="339"/>
        <v/>
      </c>
      <c r="N818" s="44" t="str">
        <f t="shared" si="340"/>
        <v/>
      </c>
      <c r="O818" s="57" t="str">
        <f t="shared" si="341"/>
        <v/>
      </c>
      <c r="P818" s="48" t="str" cm="1">
        <f t="array" ref="P818">IFERROR(IF(C818="P",G818,IF($K818=1,$M818,$M818+LOOKUP(2,1/($J$4:$J817=J818),$P$4:$P817))),"")</f>
        <v/>
      </c>
      <c r="Q818" s="57" t="str" cm="1">
        <f t="array" ref="Q818">IFERROR(IF(OR(C818="P",C818="A",C818="R"),F818,IF($K818=1,F818,IF(LOOKUP(2,1/($J$4:$J817=$J818),$P$4:$P817)=0,$F818,IF(AND($C818="C",LOOKUP(2,1/($J$4:$J817=$J818),$P$4:$P817)&gt;0),(F818*G818+LOOKUP(2,1/($J$4:$J817=$J818),$P$4:$P817)*LOOKUP(2,1/($J$4:$J817=$J818),$Q$4:$Q817))/$P818,IF(AND($C818="C",LOOKUP(2,1/($J$4:$J817=$J818),$P$4:$P817)&lt;0),LOOKUP(2,1/($J$4:$J817=$J818),$Q$4:$Q817),IF(AND($C818="V",LOOKUP(2,1/($J$4:$J817=$J818),$P$4:$P817)&lt;0),((-1*(F818*G818))+LOOKUP(2,1/($J$4:$J817=$J818),$P$4:$P817)*LOOKUP(2,1/($J$4:$J817=$J818),$Q$4:$Q817))/$P818,IF(AND($C818="V",LOOKUP(2,1/($J$4:$J817=$J818),$P$4:$P817)&gt;0),LOOKUP(2,1/($J$4:$J817=$J818),$Q$4:$Q817),""))))))),"")</f>
        <v/>
      </c>
      <c r="R818" s="49" t="str">
        <f t="shared" si="344"/>
        <v/>
      </c>
      <c r="S818" s="49" t="str">
        <f t="shared" si="330"/>
        <v/>
      </c>
      <c r="T818" s="49" t="str">
        <f t="shared" si="342"/>
        <v/>
      </c>
      <c r="U818" s="49" t="str">
        <f>IFERROR(IF(C818="P",S818,IF(K818=1,0,IF(OR(LOOKUP(2,1/($E$4:$E817=$E818),$P$4:$P817)=0,AND($C818="C",$N818="LONG"),AND(C818="V",N818="SHORT")),0,S818+(M818*Q818)))),"")</f>
        <v/>
      </c>
      <c r="V818" s="49" t="str">
        <f t="shared" si="343"/>
        <v/>
      </c>
      <c r="W818" s="50" t="str">
        <f t="shared" si="337"/>
        <v/>
      </c>
      <c r="Y818" s="51" t="str">
        <f t="shared" si="324"/>
        <v/>
      </c>
      <c r="Z818" s="50" t="str">
        <f t="shared" si="331"/>
        <v/>
      </c>
      <c r="AA818" s="50" t="str">
        <f t="shared" si="322"/>
        <v/>
      </c>
      <c r="AB818" s="50" t="str">
        <f t="shared" si="325"/>
        <v/>
      </c>
      <c r="AC818" s="58" t="str">
        <f t="shared" si="326"/>
        <v/>
      </c>
      <c r="AD818" s="53" t="str">
        <f t="shared" si="323"/>
        <v/>
      </c>
      <c r="AE818" s="53" t="str">
        <f t="shared" si="327"/>
        <v/>
      </c>
      <c r="AF818" s="59" t="str">
        <f t="shared" si="328"/>
        <v/>
      </c>
      <c r="AG818" s="40" t="str">
        <f>C818&amp;COUNTIFS($C$3:C818,"V")</f>
        <v>0</v>
      </c>
      <c r="AH818" s="266" t="str">
        <f t="shared" si="345"/>
        <v/>
      </c>
      <c r="AI818" s="56" t="str">
        <f t="shared" si="332"/>
        <v/>
      </c>
      <c r="AJ818" s="265" t="str">
        <f t="shared" si="333"/>
        <v/>
      </c>
      <c r="AK818" s="267" t="str">
        <f t="shared" si="334"/>
        <v/>
      </c>
      <c r="AL818" s="267" t="str">
        <f t="shared" si="335"/>
        <v/>
      </c>
      <c r="AM818" s="40" t="str">
        <f t="shared" si="336"/>
        <v/>
      </c>
      <c r="AN818" s="267">
        <f t="shared" si="329"/>
        <v>0</v>
      </c>
      <c r="CE818" s="279"/>
    </row>
    <row r="819" spans="1:83" s="40" customFormat="1" ht="12.75">
      <c r="A819" s="227"/>
      <c r="B819" s="88"/>
      <c r="C819" s="89"/>
      <c r="D819" s="90"/>
      <c r="E819" s="89"/>
      <c r="F819" s="91"/>
      <c r="G819" s="304"/>
      <c r="H819" s="41"/>
      <c r="I819" s="42" t="str">
        <f t="shared" si="338"/>
        <v/>
      </c>
      <c r="J819" s="43" t="str">
        <f t="shared" si="321"/>
        <v/>
      </c>
      <c r="K819" s="44" t="str">
        <f>IF(J819="","",IF(COUNTIF($J$4:J819,J819)=0,"",(COUNTIF($J$4:J819,J819))))</f>
        <v/>
      </c>
      <c r="L819" s="44" t="str">
        <f>IF(K819="","",J819&amp;" _ "&amp;COUNTIF($J$4:J819,J819)&amp;"_"&amp;N819)</f>
        <v/>
      </c>
      <c r="M819" s="45" t="str">
        <f t="shared" si="339"/>
        <v/>
      </c>
      <c r="N819" s="44" t="str">
        <f t="shared" si="340"/>
        <v/>
      </c>
      <c r="O819" s="57" t="str">
        <f t="shared" si="341"/>
        <v/>
      </c>
      <c r="P819" s="48" t="str" cm="1">
        <f t="array" ref="P819">IFERROR(IF(C819="P",G819,IF($K819=1,$M819,$M819+LOOKUP(2,1/($J$4:$J818=J819),$P$4:$P818))),"")</f>
        <v/>
      </c>
      <c r="Q819" s="57" t="str" cm="1">
        <f t="array" ref="Q819">IFERROR(IF(OR(C819="P",C819="A",C819="R"),F819,IF($K819=1,F819,IF(LOOKUP(2,1/($J$4:$J818=$J819),$P$4:$P818)=0,$F819,IF(AND($C819="C",LOOKUP(2,1/($J$4:$J818=$J819),$P$4:$P818)&gt;0),(F819*G819+LOOKUP(2,1/($J$4:$J818=$J819),$P$4:$P818)*LOOKUP(2,1/($J$4:$J818=$J819),$Q$4:$Q818))/$P819,IF(AND($C819="C",LOOKUP(2,1/($J$4:$J818=$J819),$P$4:$P818)&lt;0),LOOKUP(2,1/($J$4:$J818=$J819),$Q$4:$Q818),IF(AND($C819="V",LOOKUP(2,1/($J$4:$J818=$J819),$P$4:$P818)&lt;0),((-1*(F819*G819))+LOOKUP(2,1/($J$4:$J818=$J819),$P$4:$P818)*LOOKUP(2,1/($J$4:$J818=$J819),$Q$4:$Q818))/$P819,IF(AND($C819="V",LOOKUP(2,1/($J$4:$J818=$J819),$P$4:$P818)&gt;0),LOOKUP(2,1/($J$4:$J818=$J819),$Q$4:$Q818),""))))))),"")</f>
        <v/>
      </c>
      <c r="R819" s="49" t="str">
        <f t="shared" si="344"/>
        <v/>
      </c>
      <c r="S819" s="49" t="str">
        <f t="shared" si="330"/>
        <v/>
      </c>
      <c r="T819" s="49" t="str">
        <f t="shared" si="342"/>
        <v/>
      </c>
      <c r="U819" s="49" t="str">
        <f>IFERROR(IF(C819="P",S819,IF(K819=1,0,IF(OR(LOOKUP(2,1/($E$4:$E818=$E819),$P$4:$P818)=0,AND($C819="C",$N819="LONG"),AND(C819="V",N819="SHORT")),0,S819+(M819*Q819)))),"")</f>
        <v/>
      </c>
      <c r="V819" s="49" t="str">
        <f t="shared" si="343"/>
        <v/>
      </c>
      <c r="W819" s="50" t="str">
        <f t="shared" si="337"/>
        <v/>
      </c>
      <c r="Y819" s="51" t="str">
        <f t="shared" si="324"/>
        <v/>
      </c>
      <c r="Z819" s="50" t="str">
        <f t="shared" si="331"/>
        <v/>
      </c>
      <c r="AA819" s="50" t="str">
        <f t="shared" si="322"/>
        <v/>
      </c>
      <c r="AB819" s="50" t="str">
        <f t="shared" si="325"/>
        <v/>
      </c>
      <c r="AC819" s="58" t="str">
        <f t="shared" si="326"/>
        <v/>
      </c>
      <c r="AD819" s="53" t="str">
        <f t="shared" si="323"/>
        <v/>
      </c>
      <c r="AE819" s="53" t="str">
        <f t="shared" si="327"/>
        <v/>
      </c>
      <c r="AF819" s="59" t="str">
        <f t="shared" si="328"/>
        <v/>
      </c>
      <c r="AG819" s="40" t="str">
        <f>C819&amp;COUNTIFS($C$3:C819,"V")</f>
        <v>0</v>
      </c>
      <c r="AH819" s="266" t="str">
        <f t="shared" si="345"/>
        <v/>
      </c>
      <c r="AI819" s="56" t="str">
        <f t="shared" si="332"/>
        <v/>
      </c>
      <c r="AJ819" s="265" t="str">
        <f t="shared" si="333"/>
        <v/>
      </c>
      <c r="AK819" s="267" t="str">
        <f t="shared" si="334"/>
        <v/>
      </c>
      <c r="AL819" s="267" t="str">
        <f t="shared" si="335"/>
        <v/>
      </c>
      <c r="AM819" s="40" t="str">
        <f t="shared" si="336"/>
        <v/>
      </c>
      <c r="AN819" s="267">
        <f t="shared" si="329"/>
        <v>0</v>
      </c>
      <c r="CE819" s="279"/>
    </row>
    <row r="820" spans="1:83" s="40" customFormat="1" ht="12.75">
      <c r="A820" s="227"/>
      <c r="B820" s="88"/>
      <c r="C820" s="89"/>
      <c r="D820" s="90"/>
      <c r="E820" s="89"/>
      <c r="F820" s="91"/>
      <c r="G820" s="304"/>
      <c r="H820" s="41"/>
      <c r="I820" s="42" t="str">
        <f t="shared" si="338"/>
        <v/>
      </c>
      <c r="J820" s="43" t="str">
        <f t="shared" si="321"/>
        <v/>
      </c>
      <c r="K820" s="44" t="str">
        <f>IF(J820="","",IF(COUNTIF($J$4:J820,J820)=0,"",(COUNTIF($J$4:J820,J820))))</f>
        <v/>
      </c>
      <c r="L820" s="44" t="str">
        <f>IF(K820="","",J820&amp;" _ "&amp;COUNTIF($J$4:J820,J820)&amp;"_"&amp;N820)</f>
        <v/>
      </c>
      <c r="M820" s="45" t="str">
        <f t="shared" si="339"/>
        <v/>
      </c>
      <c r="N820" s="44" t="str">
        <f t="shared" si="340"/>
        <v/>
      </c>
      <c r="O820" s="57" t="str">
        <f t="shared" si="341"/>
        <v/>
      </c>
      <c r="P820" s="48" t="str" cm="1">
        <f t="array" ref="P820">IFERROR(IF(C820="P",G820,IF($K820=1,$M820,$M820+LOOKUP(2,1/($J$4:$J819=J820),$P$4:$P819))),"")</f>
        <v/>
      </c>
      <c r="Q820" s="57" t="str" cm="1">
        <f t="array" ref="Q820">IFERROR(IF(OR(C820="P",C820="A",C820="R"),F820,IF($K820=1,F820,IF(LOOKUP(2,1/($J$4:$J819=$J820),$P$4:$P819)=0,$F820,IF(AND($C820="C",LOOKUP(2,1/($J$4:$J819=$J820),$P$4:$P819)&gt;0),(F820*G820+LOOKUP(2,1/($J$4:$J819=$J820),$P$4:$P819)*LOOKUP(2,1/($J$4:$J819=$J820),$Q$4:$Q819))/$P820,IF(AND($C820="C",LOOKUP(2,1/($J$4:$J819=$J820),$P$4:$P819)&lt;0),LOOKUP(2,1/($J$4:$J819=$J820),$Q$4:$Q819),IF(AND($C820="V",LOOKUP(2,1/($J$4:$J819=$J820),$P$4:$P819)&lt;0),((-1*(F820*G820))+LOOKUP(2,1/($J$4:$J819=$J820),$P$4:$P819)*LOOKUP(2,1/($J$4:$J819=$J820),$Q$4:$Q819))/$P820,IF(AND($C820="V",LOOKUP(2,1/($J$4:$J819=$J820),$P$4:$P819)&gt;0),LOOKUP(2,1/($J$4:$J819=$J820),$Q$4:$Q819),""))))))),"")</f>
        <v/>
      </c>
      <c r="R820" s="49" t="str">
        <f t="shared" si="344"/>
        <v/>
      </c>
      <c r="S820" s="49" t="str">
        <f t="shared" si="330"/>
        <v/>
      </c>
      <c r="T820" s="49" t="str">
        <f t="shared" si="342"/>
        <v/>
      </c>
      <c r="U820" s="49" t="str">
        <f>IFERROR(IF(C820="P",S820,IF(K820=1,0,IF(OR(LOOKUP(2,1/($E$4:$E819=$E820),$P$4:$P819)=0,AND($C820="C",$N820="LONG"),AND(C820="V",N820="SHORT")),0,S820+(M820*Q820)))),"")</f>
        <v/>
      </c>
      <c r="V820" s="49" t="str">
        <f t="shared" si="343"/>
        <v/>
      </c>
      <c r="W820" s="50" t="str">
        <f t="shared" si="337"/>
        <v/>
      </c>
      <c r="Y820" s="51" t="str">
        <f t="shared" si="324"/>
        <v/>
      </c>
      <c r="Z820" s="50" t="str">
        <f t="shared" si="331"/>
        <v/>
      </c>
      <c r="AA820" s="50" t="str">
        <f t="shared" si="322"/>
        <v/>
      </c>
      <c r="AB820" s="50" t="str">
        <f t="shared" si="325"/>
        <v/>
      </c>
      <c r="AC820" s="58" t="str">
        <f t="shared" si="326"/>
        <v/>
      </c>
      <c r="AD820" s="53" t="str">
        <f t="shared" si="323"/>
        <v/>
      </c>
      <c r="AE820" s="53" t="str">
        <f t="shared" si="327"/>
        <v/>
      </c>
      <c r="AF820" s="59" t="str">
        <f t="shared" si="328"/>
        <v/>
      </c>
      <c r="AG820" s="40" t="str">
        <f>C820&amp;COUNTIFS($C$3:C820,"V")</f>
        <v>0</v>
      </c>
      <c r="AH820" s="266" t="str">
        <f t="shared" si="345"/>
        <v/>
      </c>
      <c r="AI820" s="56" t="str">
        <f t="shared" si="332"/>
        <v/>
      </c>
      <c r="AJ820" s="265" t="str">
        <f t="shared" si="333"/>
        <v/>
      </c>
      <c r="AK820" s="267" t="str">
        <f t="shared" si="334"/>
        <v/>
      </c>
      <c r="AL820" s="267" t="str">
        <f t="shared" si="335"/>
        <v/>
      </c>
      <c r="AM820" s="40" t="str">
        <f t="shared" si="336"/>
        <v/>
      </c>
      <c r="AN820" s="267">
        <f t="shared" si="329"/>
        <v>0</v>
      </c>
      <c r="CE820" s="279"/>
    </row>
    <row r="821" spans="1:83" s="40" customFormat="1" ht="12.75">
      <c r="A821" s="227"/>
      <c r="B821" s="88"/>
      <c r="C821" s="89"/>
      <c r="D821" s="90"/>
      <c r="E821" s="89"/>
      <c r="F821" s="91"/>
      <c r="G821" s="304"/>
      <c r="H821" s="41"/>
      <c r="I821" s="42" t="str">
        <f t="shared" si="338"/>
        <v/>
      </c>
      <c r="J821" s="43" t="str">
        <f t="shared" si="321"/>
        <v/>
      </c>
      <c r="K821" s="44" t="str">
        <f>IF(J821="","",IF(COUNTIF($J$4:J821,J821)=0,"",(COUNTIF($J$4:J821,J821))))</f>
        <v/>
      </c>
      <c r="L821" s="44" t="str">
        <f>IF(K821="","",J821&amp;" _ "&amp;COUNTIF($J$4:J821,J821)&amp;"_"&amp;N821)</f>
        <v/>
      </c>
      <c r="M821" s="45" t="str">
        <f t="shared" si="339"/>
        <v/>
      </c>
      <c r="N821" s="44" t="str">
        <f t="shared" si="340"/>
        <v/>
      </c>
      <c r="O821" s="57" t="str">
        <f t="shared" si="341"/>
        <v/>
      </c>
      <c r="P821" s="48" t="str" cm="1">
        <f t="array" ref="P821">IFERROR(IF(C821="P",G821,IF($K821=1,$M821,$M821+LOOKUP(2,1/($J$4:$J820=J821),$P$4:$P820))),"")</f>
        <v/>
      </c>
      <c r="Q821" s="57" t="str" cm="1">
        <f t="array" ref="Q821">IFERROR(IF(OR(C821="P",C821="A",C821="R"),F821,IF($K821=1,F821,IF(LOOKUP(2,1/($J$4:$J820=$J821),$P$4:$P820)=0,$F821,IF(AND($C821="C",LOOKUP(2,1/($J$4:$J820=$J821),$P$4:$P820)&gt;0),(F821*G821+LOOKUP(2,1/($J$4:$J820=$J821),$P$4:$P820)*LOOKUP(2,1/($J$4:$J820=$J821),$Q$4:$Q820))/$P821,IF(AND($C821="C",LOOKUP(2,1/($J$4:$J820=$J821),$P$4:$P820)&lt;0),LOOKUP(2,1/($J$4:$J820=$J821),$Q$4:$Q820),IF(AND($C821="V",LOOKUP(2,1/($J$4:$J820=$J821),$P$4:$P820)&lt;0),((-1*(F821*G821))+LOOKUP(2,1/($J$4:$J820=$J821),$P$4:$P820)*LOOKUP(2,1/($J$4:$J820=$J821),$Q$4:$Q820))/$P821,IF(AND($C821="V",LOOKUP(2,1/($J$4:$J820=$J821),$P$4:$P820)&gt;0),LOOKUP(2,1/($J$4:$J820=$J821),$Q$4:$Q820),""))))))),"")</f>
        <v/>
      </c>
      <c r="R821" s="49" t="str">
        <f t="shared" si="344"/>
        <v/>
      </c>
      <c r="S821" s="49" t="str">
        <f t="shared" si="330"/>
        <v/>
      </c>
      <c r="T821" s="49" t="str">
        <f t="shared" si="342"/>
        <v/>
      </c>
      <c r="U821" s="49" t="str">
        <f>IFERROR(IF(C821="P",S821,IF(K821=1,0,IF(OR(LOOKUP(2,1/($E$4:$E820=$E821),$P$4:$P820)=0,AND($C821="C",$N821="LONG"),AND(C821="V",N821="SHORT")),0,S821+(M821*Q821)))),"")</f>
        <v/>
      </c>
      <c r="V821" s="49" t="str">
        <f t="shared" si="343"/>
        <v/>
      </c>
      <c r="W821" s="50" t="str">
        <f t="shared" si="337"/>
        <v/>
      </c>
      <c r="Y821" s="51" t="str">
        <f t="shared" si="324"/>
        <v/>
      </c>
      <c r="Z821" s="50" t="str">
        <f t="shared" si="331"/>
        <v/>
      </c>
      <c r="AA821" s="50" t="str">
        <f t="shared" si="322"/>
        <v/>
      </c>
      <c r="AB821" s="50" t="str">
        <f t="shared" si="325"/>
        <v/>
      </c>
      <c r="AC821" s="58" t="str">
        <f t="shared" si="326"/>
        <v/>
      </c>
      <c r="AD821" s="53" t="str">
        <f t="shared" si="323"/>
        <v/>
      </c>
      <c r="AE821" s="53" t="str">
        <f t="shared" si="327"/>
        <v/>
      </c>
      <c r="AF821" s="59" t="str">
        <f t="shared" si="328"/>
        <v/>
      </c>
      <c r="AG821" s="40" t="str">
        <f>C821&amp;COUNTIFS($C$3:C821,"V")</f>
        <v>0</v>
      </c>
      <c r="AH821" s="266" t="str">
        <f t="shared" si="345"/>
        <v/>
      </c>
      <c r="AI821" s="56" t="str">
        <f t="shared" si="332"/>
        <v/>
      </c>
      <c r="AJ821" s="265" t="str">
        <f t="shared" si="333"/>
        <v/>
      </c>
      <c r="AK821" s="267" t="str">
        <f t="shared" si="334"/>
        <v/>
      </c>
      <c r="AL821" s="267" t="str">
        <f t="shared" si="335"/>
        <v/>
      </c>
      <c r="AM821" s="40" t="str">
        <f t="shared" si="336"/>
        <v/>
      </c>
      <c r="AN821" s="267">
        <f t="shared" si="329"/>
        <v>0</v>
      </c>
      <c r="CE821" s="279"/>
    </row>
    <row r="822" spans="1:83" s="40" customFormat="1" ht="12.75">
      <c r="A822" s="227"/>
      <c r="B822" s="88"/>
      <c r="C822" s="89"/>
      <c r="D822" s="90"/>
      <c r="E822" s="89"/>
      <c r="F822" s="91"/>
      <c r="G822" s="304"/>
      <c r="H822" s="41"/>
      <c r="I822" s="42" t="str">
        <f t="shared" si="338"/>
        <v/>
      </c>
      <c r="J822" s="43" t="str">
        <f t="shared" si="321"/>
        <v/>
      </c>
      <c r="K822" s="44" t="str">
        <f>IF(J822="","",IF(COUNTIF($J$4:J822,J822)=0,"",(COUNTIF($J$4:J822,J822))))</f>
        <v/>
      </c>
      <c r="L822" s="44" t="str">
        <f>IF(K822="","",J822&amp;" _ "&amp;COUNTIF($J$4:J822,J822)&amp;"_"&amp;N822)</f>
        <v/>
      </c>
      <c r="M822" s="45" t="str">
        <f t="shared" si="339"/>
        <v/>
      </c>
      <c r="N822" s="44" t="str">
        <f t="shared" si="340"/>
        <v/>
      </c>
      <c r="O822" s="57" t="str">
        <f t="shared" si="341"/>
        <v/>
      </c>
      <c r="P822" s="48" t="str" cm="1">
        <f t="array" ref="P822">IFERROR(IF(C822="P",G822,IF($K822=1,$M822,$M822+LOOKUP(2,1/($J$4:$J821=J822),$P$4:$P821))),"")</f>
        <v/>
      </c>
      <c r="Q822" s="57" t="str" cm="1">
        <f t="array" ref="Q822">IFERROR(IF(OR(C822="P",C822="A",C822="R"),F822,IF($K822=1,F822,IF(LOOKUP(2,1/($J$4:$J821=$J822),$P$4:$P821)=0,$F822,IF(AND($C822="C",LOOKUP(2,1/($J$4:$J821=$J822),$P$4:$P821)&gt;0),(F822*G822+LOOKUP(2,1/($J$4:$J821=$J822),$P$4:$P821)*LOOKUP(2,1/($J$4:$J821=$J822),$Q$4:$Q821))/$P822,IF(AND($C822="C",LOOKUP(2,1/($J$4:$J821=$J822),$P$4:$P821)&lt;0),LOOKUP(2,1/($J$4:$J821=$J822),$Q$4:$Q821),IF(AND($C822="V",LOOKUP(2,1/($J$4:$J821=$J822),$P$4:$P821)&lt;0),((-1*(F822*G822))+LOOKUP(2,1/($J$4:$J821=$J822),$P$4:$P821)*LOOKUP(2,1/($J$4:$J821=$J822),$Q$4:$Q821))/$P822,IF(AND($C822="V",LOOKUP(2,1/($J$4:$J821=$J822),$P$4:$P821)&gt;0),LOOKUP(2,1/($J$4:$J821=$J822),$Q$4:$Q821),""))))))),"")</f>
        <v/>
      </c>
      <c r="R822" s="49" t="str">
        <f t="shared" si="344"/>
        <v/>
      </c>
      <c r="S822" s="49" t="str">
        <f t="shared" si="330"/>
        <v/>
      </c>
      <c r="T822" s="49" t="str">
        <f t="shared" si="342"/>
        <v/>
      </c>
      <c r="U822" s="49" t="str">
        <f>IFERROR(IF(C822="P",S822,IF(K822=1,0,IF(OR(LOOKUP(2,1/($E$4:$E821=$E822),$P$4:$P821)=0,AND($C822="C",$N822="LONG"),AND(C822="V",N822="SHORT")),0,S822+(M822*Q822)))),"")</f>
        <v/>
      </c>
      <c r="V822" s="49" t="str">
        <f t="shared" si="343"/>
        <v/>
      </c>
      <c r="W822" s="50" t="str">
        <f t="shared" si="337"/>
        <v/>
      </c>
      <c r="Y822" s="51" t="str">
        <f t="shared" si="324"/>
        <v/>
      </c>
      <c r="Z822" s="50" t="str">
        <f t="shared" si="331"/>
        <v/>
      </c>
      <c r="AA822" s="50" t="str">
        <f t="shared" si="322"/>
        <v/>
      </c>
      <c r="AB822" s="50" t="str">
        <f t="shared" si="325"/>
        <v/>
      </c>
      <c r="AC822" s="58" t="str">
        <f t="shared" si="326"/>
        <v/>
      </c>
      <c r="AD822" s="53" t="str">
        <f t="shared" si="323"/>
        <v/>
      </c>
      <c r="AE822" s="53" t="str">
        <f t="shared" si="327"/>
        <v/>
      </c>
      <c r="AF822" s="59" t="str">
        <f t="shared" si="328"/>
        <v/>
      </c>
      <c r="AG822" s="40" t="str">
        <f>C822&amp;COUNTIFS($C$3:C822,"V")</f>
        <v>0</v>
      </c>
      <c r="AH822" s="266" t="str">
        <f t="shared" si="345"/>
        <v/>
      </c>
      <c r="AI822" s="56" t="str">
        <f t="shared" si="332"/>
        <v/>
      </c>
      <c r="AJ822" s="265" t="str">
        <f t="shared" si="333"/>
        <v/>
      </c>
      <c r="AK822" s="267" t="str">
        <f t="shared" si="334"/>
        <v/>
      </c>
      <c r="AL822" s="267" t="str">
        <f t="shared" si="335"/>
        <v/>
      </c>
      <c r="AM822" s="40" t="str">
        <f t="shared" si="336"/>
        <v/>
      </c>
      <c r="AN822" s="267">
        <f t="shared" si="329"/>
        <v>0</v>
      </c>
      <c r="CE822" s="279"/>
    </row>
    <row r="823" spans="1:83" s="40" customFormat="1" ht="12.75">
      <c r="A823" s="227"/>
      <c r="B823" s="88"/>
      <c r="C823" s="89"/>
      <c r="D823" s="90"/>
      <c r="E823" s="89"/>
      <c r="F823" s="91"/>
      <c r="G823" s="304"/>
      <c r="H823" s="41"/>
      <c r="I823" s="42" t="str">
        <f t="shared" si="338"/>
        <v/>
      </c>
      <c r="J823" s="43" t="str">
        <f t="shared" si="321"/>
        <v/>
      </c>
      <c r="K823" s="44" t="str">
        <f>IF(J823="","",IF(COUNTIF($J$4:J823,J823)=0,"",(COUNTIF($J$4:J823,J823))))</f>
        <v/>
      </c>
      <c r="L823" s="44" t="str">
        <f>IF(K823="","",J823&amp;" _ "&amp;COUNTIF($J$4:J823,J823)&amp;"_"&amp;N823)</f>
        <v/>
      </c>
      <c r="M823" s="45" t="str">
        <f t="shared" si="339"/>
        <v/>
      </c>
      <c r="N823" s="44" t="str">
        <f t="shared" si="340"/>
        <v/>
      </c>
      <c r="O823" s="57" t="str">
        <f t="shared" si="341"/>
        <v/>
      </c>
      <c r="P823" s="48" t="str" cm="1">
        <f t="array" ref="P823">IFERROR(IF(C823="P",G823,IF($K823=1,$M823,$M823+LOOKUP(2,1/($J$4:$J822=J823),$P$4:$P822))),"")</f>
        <v/>
      </c>
      <c r="Q823" s="57" t="str" cm="1">
        <f t="array" ref="Q823">IFERROR(IF(OR(C823="P",C823="A",C823="R"),F823,IF($K823=1,F823,IF(LOOKUP(2,1/($J$4:$J822=$J823),$P$4:$P822)=0,$F823,IF(AND($C823="C",LOOKUP(2,1/($J$4:$J822=$J823),$P$4:$P822)&gt;0),(F823*G823+LOOKUP(2,1/($J$4:$J822=$J823),$P$4:$P822)*LOOKUP(2,1/($J$4:$J822=$J823),$Q$4:$Q822))/$P823,IF(AND($C823="C",LOOKUP(2,1/($J$4:$J822=$J823),$P$4:$P822)&lt;0),LOOKUP(2,1/($J$4:$J822=$J823),$Q$4:$Q822),IF(AND($C823="V",LOOKUP(2,1/($J$4:$J822=$J823),$P$4:$P822)&lt;0),((-1*(F823*G823))+LOOKUP(2,1/($J$4:$J822=$J823),$P$4:$P822)*LOOKUP(2,1/($J$4:$J822=$J823),$Q$4:$Q822))/$P823,IF(AND($C823="V",LOOKUP(2,1/($J$4:$J822=$J823),$P$4:$P822)&gt;0),LOOKUP(2,1/($J$4:$J822=$J823),$Q$4:$Q822),""))))))),"")</f>
        <v/>
      </c>
      <c r="R823" s="49" t="str">
        <f t="shared" si="344"/>
        <v/>
      </c>
      <c r="S823" s="49" t="str">
        <f t="shared" si="330"/>
        <v/>
      </c>
      <c r="T823" s="49" t="str">
        <f t="shared" si="342"/>
        <v/>
      </c>
      <c r="U823" s="49" t="str">
        <f>IFERROR(IF(C823="P",S823,IF(K823=1,0,IF(OR(LOOKUP(2,1/($E$4:$E822=$E823),$P$4:$P822)=0,AND($C823="C",$N823="LONG"),AND(C823="V",N823="SHORT")),0,S823+(M823*Q823)))),"")</f>
        <v/>
      </c>
      <c r="V823" s="49" t="str">
        <f t="shared" si="343"/>
        <v/>
      </c>
      <c r="W823" s="50" t="str">
        <f t="shared" si="337"/>
        <v/>
      </c>
      <c r="Y823" s="51" t="str">
        <f t="shared" si="324"/>
        <v/>
      </c>
      <c r="Z823" s="50" t="str">
        <f t="shared" si="331"/>
        <v/>
      </c>
      <c r="AA823" s="50" t="str">
        <f t="shared" si="322"/>
        <v/>
      </c>
      <c r="AB823" s="50" t="str">
        <f t="shared" si="325"/>
        <v/>
      </c>
      <c r="AC823" s="58" t="str">
        <f t="shared" si="326"/>
        <v/>
      </c>
      <c r="AD823" s="53" t="str">
        <f t="shared" si="323"/>
        <v/>
      </c>
      <c r="AE823" s="53" t="str">
        <f t="shared" si="327"/>
        <v/>
      </c>
      <c r="AF823" s="59" t="str">
        <f t="shared" si="328"/>
        <v/>
      </c>
      <c r="AG823" s="40" t="str">
        <f>C823&amp;COUNTIFS($C$3:C823,"V")</f>
        <v>0</v>
      </c>
      <c r="AH823" s="266" t="str">
        <f t="shared" si="345"/>
        <v/>
      </c>
      <c r="AI823" s="56" t="str">
        <f t="shared" si="332"/>
        <v/>
      </c>
      <c r="AJ823" s="265" t="str">
        <f t="shared" si="333"/>
        <v/>
      </c>
      <c r="AK823" s="267" t="str">
        <f t="shared" si="334"/>
        <v/>
      </c>
      <c r="AL823" s="267" t="str">
        <f t="shared" si="335"/>
        <v/>
      </c>
      <c r="AM823" s="40" t="str">
        <f t="shared" si="336"/>
        <v/>
      </c>
      <c r="AN823" s="267">
        <f t="shared" si="329"/>
        <v>0</v>
      </c>
      <c r="CE823" s="279"/>
    </row>
    <row r="824" spans="1:83" s="40" customFormat="1" ht="12.75">
      <c r="A824" s="227"/>
      <c r="B824" s="88"/>
      <c r="C824" s="89"/>
      <c r="D824" s="90"/>
      <c r="E824" s="89"/>
      <c r="F824" s="91"/>
      <c r="G824" s="304"/>
      <c r="H824" s="41"/>
      <c r="I824" s="42" t="str">
        <f t="shared" si="338"/>
        <v/>
      </c>
      <c r="J824" s="43" t="str">
        <f t="shared" si="321"/>
        <v/>
      </c>
      <c r="K824" s="44" t="str">
        <f>IF(J824="","",IF(COUNTIF($J$4:J824,J824)=0,"",(COUNTIF($J$4:J824,J824))))</f>
        <v/>
      </c>
      <c r="L824" s="44" t="str">
        <f>IF(K824="","",J824&amp;" _ "&amp;COUNTIF($J$4:J824,J824)&amp;"_"&amp;N824)</f>
        <v/>
      </c>
      <c r="M824" s="45" t="str">
        <f t="shared" si="339"/>
        <v/>
      </c>
      <c r="N824" s="44" t="str">
        <f t="shared" si="340"/>
        <v/>
      </c>
      <c r="O824" s="57" t="str">
        <f t="shared" si="341"/>
        <v/>
      </c>
      <c r="P824" s="48" t="str" cm="1">
        <f t="array" ref="P824">IFERROR(IF(C824="P",G824,IF($K824=1,$M824,$M824+LOOKUP(2,1/($J$4:$J823=J824),$P$4:$P823))),"")</f>
        <v/>
      </c>
      <c r="Q824" s="57" t="str" cm="1">
        <f t="array" ref="Q824">IFERROR(IF(OR(C824="P",C824="A",C824="R"),F824,IF($K824=1,F824,IF(LOOKUP(2,1/($J$4:$J823=$J824),$P$4:$P823)=0,$F824,IF(AND($C824="C",LOOKUP(2,1/($J$4:$J823=$J824),$P$4:$P823)&gt;0),(F824*G824+LOOKUP(2,1/($J$4:$J823=$J824),$P$4:$P823)*LOOKUP(2,1/($J$4:$J823=$J824),$Q$4:$Q823))/$P824,IF(AND($C824="C",LOOKUP(2,1/($J$4:$J823=$J824),$P$4:$P823)&lt;0),LOOKUP(2,1/($J$4:$J823=$J824),$Q$4:$Q823),IF(AND($C824="V",LOOKUP(2,1/($J$4:$J823=$J824),$P$4:$P823)&lt;0),((-1*(F824*G824))+LOOKUP(2,1/($J$4:$J823=$J824),$P$4:$P823)*LOOKUP(2,1/($J$4:$J823=$J824),$Q$4:$Q823))/$P824,IF(AND($C824="V",LOOKUP(2,1/($J$4:$J823=$J824),$P$4:$P823)&gt;0),LOOKUP(2,1/($J$4:$J823=$J824),$Q$4:$Q823),""))))))),"")</f>
        <v/>
      </c>
      <c r="R824" s="49" t="str">
        <f t="shared" si="344"/>
        <v/>
      </c>
      <c r="S824" s="49" t="str">
        <f t="shared" si="330"/>
        <v/>
      </c>
      <c r="T824" s="49" t="str">
        <f t="shared" si="342"/>
        <v/>
      </c>
      <c r="U824" s="49" t="str">
        <f>IFERROR(IF(C824="P",S824,IF(K824=1,0,IF(OR(LOOKUP(2,1/($E$4:$E823=$E824),$P$4:$P823)=0,AND($C824="C",$N824="LONG"),AND(C824="V",N824="SHORT")),0,S824+(M824*Q824)))),"")</f>
        <v/>
      </c>
      <c r="V824" s="49" t="str">
        <f t="shared" si="343"/>
        <v/>
      </c>
      <c r="W824" s="50" t="str">
        <f t="shared" si="337"/>
        <v/>
      </c>
      <c r="Y824" s="51" t="str">
        <f t="shared" si="324"/>
        <v/>
      </c>
      <c r="Z824" s="50" t="str">
        <f t="shared" si="331"/>
        <v/>
      </c>
      <c r="AA824" s="50" t="str">
        <f t="shared" si="322"/>
        <v/>
      </c>
      <c r="AB824" s="50" t="str">
        <f t="shared" si="325"/>
        <v/>
      </c>
      <c r="AC824" s="58" t="str">
        <f t="shared" si="326"/>
        <v/>
      </c>
      <c r="AD824" s="53" t="str">
        <f t="shared" si="323"/>
        <v/>
      </c>
      <c r="AE824" s="53" t="str">
        <f t="shared" si="327"/>
        <v/>
      </c>
      <c r="AF824" s="59" t="str">
        <f t="shared" si="328"/>
        <v/>
      </c>
      <c r="AG824" s="40" t="str">
        <f>C824&amp;COUNTIFS($C$3:C824,"V")</f>
        <v>0</v>
      </c>
      <c r="AH824" s="266" t="str">
        <f t="shared" si="345"/>
        <v/>
      </c>
      <c r="AI824" s="56" t="str">
        <f t="shared" si="332"/>
        <v/>
      </c>
      <c r="AJ824" s="265" t="str">
        <f t="shared" si="333"/>
        <v/>
      </c>
      <c r="AK824" s="267" t="str">
        <f t="shared" si="334"/>
        <v/>
      </c>
      <c r="AL824" s="267" t="str">
        <f t="shared" si="335"/>
        <v/>
      </c>
      <c r="AM824" s="40" t="str">
        <f t="shared" si="336"/>
        <v/>
      </c>
      <c r="AN824" s="267">
        <f t="shared" si="329"/>
        <v>0</v>
      </c>
      <c r="CE824" s="279"/>
    </row>
    <row r="825" spans="1:83" s="40" customFormat="1" ht="12.75">
      <c r="A825" s="227"/>
      <c r="B825" s="88"/>
      <c r="C825" s="89"/>
      <c r="D825" s="90"/>
      <c r="E825" s="89"/>
      <c r="F825" s="91"/>
      <c r="G825" s="304"/>
      <c r="H825" s="41"/>
      <c r="I825" s="42" t="str">
        <f t="shared" si="338"/>
        <v/>
      </c>
      <c r="J825" s="43" t="str">
        <f t="shared" si="321"/>
        <v/>
      </c>
      <c r="K825" s="44" t="str">
        <f>IF(J825="","",IF(COUNTIF($J$4:J825,J825)=0,"",(COUNTIF($J$4:J825,J825))))</f>
        <v/>
      </c>
      <c r="L825" s="44" t="str">
        <f>IF(K825="","",J825&amp;" _ "&amp;COUNTIF($J$4:J825,J825)&amp;"_"&amp;N825)</f>
        <v/>
      </c>
      <c r="M825" s="45" t="str">
        <f t="shared" si="339"/>
        <v/>
      </c>
      <c r="N825" s="44" t="str">
        <f t="shared" si="340"/>
        <v/>
      </c>
      <c r="O825" s="57" t="str">
        <f t="shared" si="341"/>
        <v/>
      </c>
      <c r="P825" s="48" t="str" cm="1">
        <f t="array" ref="P825">IFERROR(IF(C825="P",G825,IF($K825=1,$M825,$M825+LOOKUP(2,1/($J$4:$J824=J825),$P$4:$P824))),"")</f>
        <v/>
      </c>
      <c r="Q825" s="57" t="str" cm="1">
        <f t="array" ref="Q825">IFERROR(IF(OR(C825="P",C825="A",C825="R"),F825,IF($K825=1,F825,IF(LOOKUP(2,1/($J$4:$J824=$J825),$P$4:$P824)=0,$F825,IF(AND($C825="C",LOOKUP(2,1/($J$4:$J824=$J825),$P$4:$P824)&gt;0),(F825*G825+LOOKUP(2,1/($J$4:$J824=$J825),$P$4:$P824)*LOOKUP(2,1/($J$4:$J824=$J825),$Q$4:$Q824))/$P825,IF(AND($C825="C",LOOKUP(2,1/($J$4:$J824=$J825),$P$4:$P824)&lt;0),LOOKUP(2,1/($J$4:$J824=$J825),$Q$4:$Q824),IF(AND($C825="V",LOOKUP(2,1/($J$4:$J824=$J825),$P$4:$P824)&lt;0),((-1*(F825*G825))+LOOKUP(2,1/($J$4:$J824=$J825),$P$4:$P824)*LOOKUP(2,1/($J$4:$J824=$J825),$Q$4:$Q824))/$P825,IF(AND($C825="V",LOOKUP(2,1/($J$4:$J824=$J825),$P$4:$P824)&gt;0),LOOKUP(2,1/($J$4:$J824=$J825),$Q$4:$Q824),""))))))),"")</f>
        <v/>
      </c>
      <c r="R825" s="49" t="str">
        <f t="shared" si="344"/>
        <v/>
      </c>
      <c r="S825" s="49" t="str">
        <f t="shared" si="330"/>
        <v/>
      </c>
      <c r="T825" s="49" t="str">
        <f t="shared" si="342"/>
        <v/>
      </c>
      <c r="U825" s="49" t="str">
        <f>IFERROR(IF(C825="P",S825,IF(K825=1,0,IF(OR(LOOKUP(2,1/($E$4:$E824=$E825),$P$4:$P824)=0,AND($C825="C",$N825="LONG"),AND(C825="V",N825="SHORT")),0,S825+(M825*Q825)))),"")</f>
        <v/>
      </c>
      <c r="V825" s="49" t="str">
        <f t="shared" si="343"/>
        <v/>
      </c>
      <c r="W825" s="50" t="str">
        <f t="shared" si="337"/>
        <v/>
      </c>
      <c r="Y825" s="51" t="str">
        <f t="shared" si="324"/>
        <v/>
      </c>
      <c r="Z825" s="50" t="str">
        <f t="shared" si="331"/>
        <v/>
      </c>
      <c r="AA825" s="50" t="str">
        <f t="shared" si="322"/>
        <v/>
      </c>
      <c r="AB825" s="50" t="str">
        <f t="shared" si="325"/>
        <v/>
      </c>
      <c r="AC825" s="58" t="str">
        <f t="shared" si="326"/>
        <v/>
      </c>
      <c r="AD825" s="53" t="str">
        <f t="shared" si="323"/>
        <v/>
      </c>
      <c r="AE825" s="53" t="str">
        <f t="shared" si="327"/>
        <v/>
      </c>
      <c r="AF825" s="59" t="str">
        <f t="shared" si="328"/>
        <v/>
      </c>
      <c r="AG825" s="40" t="str">
        <f>C825&amp;COUNTIFS($C$3:C825,"V")</f>
        <v>0</v>
      </c>
      <c r="AH825" s="266" t="str">
        <f t="shared" si="345"/>
        <v/>
      </c>
      <c r="AI825" s="56" t="str">
        <f t="shared" si="332"/>
        <v/>
      </c>
      <c r="AJ825" s="265" t="str">
        <f t="shared" si="333"/>
        <v/>
      </c>
      <c r="AK825" s="267" t="str">
        <f t="shared" si="334"/>
        <v/>
      </c>
      <c r="AL825" s="267" t="str">
        <f t="shared" si="335"/>
        <v/>
      </c>
      <c r="AM825" s="40" t="str">
        <f t="shared" si="336"/>
        <v/>
      </c>
      <c r="AN825" s="267">
        <f t="shared" si="329"/>
        <v>0</v>
      </c>
      <c r="CE825" s="279"/>
    </row>
    <row r="826" spans="1:83" s="40" customFormat="1" ht="12.75">
      <c r="A826" s="227"/>
      <c r="B826" s="88"/>
      <c r="C826" s="89"/>
      <c r="D826" s="90"/>
      <c r="E826" s="89"/>
      <c r="F826" s="91"/>
      <c r="G826" s="304"/>
      <c r="H826" s="41"/>
      <c r="I826" s="42" t="str">
        <f t="shared" si="338"/>
        <v/>
      </c>
      <c r="J826" s="43" t="str">
        <f t="shared" si="321"/>
        <v/>
      </c>
      <c r="K826" s="44" t="str">
        <f>IF(J826="","",IF(COUNTIF($J$4:J826,J826)=0,"",(COUNTIF($J$4:J826,J826))))</f>
        <v/>
      </c>
      <c r="L826" s="44" t="str">
        <f>IF(K826="","",J826&amp;" _ "&amp;COUNTIF($J$4:J826,J826)&amp;"_"&amp;N826)</f>
        <v/>
      </c>
      <c r="M826" s="45" t="str">
        <f t="shared" si="339"/>
        <v/>
      </c>
      <c r="N826" s="44" t="str">
        <f t="shared" si="340"/>
        <v/>
      </c>
      <c r="O826" s="57" t="str">
        <f t="shared" si="341"/>
        <v/>
      </c>
      <c r="P826" s="48" t="str" cm="1">
        <f t="array" ref="P826">IFERROR(IF(C826="P",G826,IF($K826=1,$M826,$M826+LOOKUP(2,1/($J$4:$J825=J826),$P$4:$P825))),"")</f>
        <v/>
      </c>
      <c r="Q826" s="57" t="str" cm="1">
        <f t="array" ref="Q826">IFERROR(IF(OR(C826="P",C826="A",C826="R"),F826,IF($K826=1,F826,IF(LOOKUP(2,1/($J$4:$J825=$J826),$P$4:$P825)=0,$F826,IF(AND($C826="C",LOOKUP(2,1/($J$4:$J825=$J826),$P$4:$P825)&gt;0),(F826*G826+LOOKUP(2,1/($J$4:$J825=$J826),$P$4:$P825)*LOOKUP(2,1/($J$4:$J825=$J826),$Q$4:$Q825))/$P826,IF(AND($C826="C",LOOKUP(2,1/($J$4:$J825=$J826),$P$4:$P825)&lt;0),LOOKUP(2,1/($J$4:$J825=$J826),$Q$4:$Q825),IF(AND($C826="V",LOOKUP(2,1/($J$4:$J825=$J826),$P$4:$P825)&lt;0),((-1*(F826*G826))+LOOKUP(2,1/($J$4:$J825=$J826),$P$4:$P825)*LOOKUP(2,1/($J$4:$J825=$J826),$Q$4:$Q825))/$P826,IF(AND($C826="V",LOOKUP(2,1/($J$4:$J825=$J826),$P$4:$P825)&gt;0),LOOKUP(2,1/($J$4:$J825=$J826),$Q$4:$Q825),""))))))),"")</f>
        <v/>
      </c>
      <c r="R826" s="49" t="str">
        <f t="shared" si="344"/>
        <v/>
      </c>
      <c r="S826" s="49" t="str">
        <f t="shared" si="330"/>
        <v/>
      </c>
      <c r="T826" s="49" t="str">
        <f t="shared" si="342"/>
        <v/>
      </c>
      <c r="U826" s="49" t="str">
        <f>IFERROR(IF(C826="P",S826,IF(K826=1,0,IF(OR(LOOKUP(2,1/($E$4:$E825=$E826),$P$4:$P825)=0,AND($C826="C",$N826="LONG"),AND(C826="V",N826="SHORT")),0,S826+(M826*Q826)))),"")</f>
        <v/>
      </c>
      <c r="V826" s="49" t="str">
        <f t="shared" si="343"/>
        <v/>
      </c>
      <c r="W826" s="50" t="str">
        <f t="shared" si="337"/>
        <v/>
      </c>
      <c r="Y826" s="51" t="str">
        <f t="shared" si="324"/>
        <v/>
      </c>
      <c r="Z826" s="50" t="str">
        <f t="shared" si="331"/>
        <v/>
      </c>
      <c r="AA826" s="50" t="str">
        <f t="shared" si="322"/>
        <v/>
      </c>
      <c r="AB826" s="50" t="str">
        <f t="shared" si="325"/>
        <v/>
      </c>
      <c r="AC826" s="58" t="str">
        <f t="shared" si="326"/>
        <v/>
      </c>
      <c r="AD826" s="53" t="str">
        <f t="shared" si="323"/>
        <v/>
      </c>
      <c r="AE826" s="53" t="str">
        <f t="shared" si="327"/>
        <v/>
      </c>
      <c r="AF826" s="59" t="str">
        <f t="shared" si="328"/>
        <v/>
      </c>
      <c r="AG826" s="40" t="str">
        <f>C826&amp;COUNTIFS($C$3:C826,"V")</f>
        <v>0</v>
      </c>
      <c r="AH826" s="266" t="str">
        <f t="shared" si="345"/>
        <v/>
      </c>
      <c r="AI826" s="56" t="str">
        <f t="shared" si="332"/>
        <v/>
      </c>
      <c r="AJ826" s="265" t="str">
        <f t="shared" si="333"/>
        <v/>
      </c>
      <c r="AK826" s="267" t="str">
        <f t="shared" si="334"/>
        <v/>
      </c>
      <c r="AL826" s="267" t="str">
        <f t="shared" si="335"/>
        <v/>
      </c>
      <c r="AM826" s="40" t="str">
        <f t="shared" si="336"/>
        <v/>
      </c>
      <c r="AN826" s="267">
        <f t="shared" si="329"/>
        <v>0</v>
      </c>
      <c r="CE826" s="279"/>
    </row>
    <row r="827" spans="1:83" s="40" customFormat="1" ht="12.75">
      <c r="A827" s="227"/>
      <c r="B827" s="88"/>
      <c r="C827" s="89"/>
      <c r="D827" s="90"/>
      <c r="E827" s="89"/>
      <c r="F827" s="91"/>
      <c r="G827" s="304"/>
      <c r="H827" s="41"/>
      <c r="I827" s="42" t="str">
        <f t="shared" si="338"/>
        <v/>
      </c>
      <c r="J827" s="43" t="str">
        <f t="shared" si="321"/>
        <v/>
      </c>
      <c r="K827" s="44" t="str">
        <f>IF(J827="","",IF(COUNTIF($J$4:J827,J827)=0,"",(COUNTIF($J$4:J827,J827))))</f>
        <v/>
      </c>
      <c r="L827" s="44" t="str">
        <f>IF(K827="","",J827&amp;" _ "&amp;COUNTIF($J$4:J827,J827)&amp;"_"&amp;N827)</f>
        <v/>
      </c>
      <c r="M827" s="45" t="str">
        <f t="shared" si="339"/>
        <v/>
      </c>
      <c r="N827" s="44" t="str">
        <f t="shared" si="340"/>
        <v/>
      </c>
      <c r="O827" s="57" t="str">
        <f t="shared" si="341"/>
        <v/>
      </c>
      <c r="P827" s="48" t="str" cm="1">
        <f t="array" ref="P827">IFERROR(IF(C827="P",G827,IF($K827=1,$M827,$M827+LOOKUP(2,1/($J$4:$J826=J827),$P$4:$P826))),"")</f>
        <v/>
      </c>
      <c r="Q827" s="57" t="str" cm="1">
        <f t="array" ref="Q827">IFERROR(IF(OR(C827="P",C827="A",C827="R"),F827,IF($K827=1,F827,IF(LOOKUP(2,1/($J$4:$J826=$J827),$P$4:$P826)=0,$F827,IF(AND($C827="C",LOOKUP(2,1/($J$4:$J826=$J827),$P$4:$P826)&gt;0),(F827*G827+LOOKUP(2,1/($J$4:$J826=$J827),$P$4:$P826)*LOOKUP(2,1/($J$4:$J826=$J827),$Q$4:$Q826))/$P827,IF(AND($C827="C",LOOKUP(2,1/($J$4:$J826=$J827),$P$4:$P826)&lt;0),LOOKUP(2,1/($J$4:$J826=$J827),$Q$4:$Q826),IF(AND($C827="V",LOOKUP(2,1/($J$4:$J826=$J827),$P$4:$P826)&lt;0),((-1*(F827*G827))+LOOKUP(2,1/($J$4:$J826=$J827),$P$4:$P826)*LOOKUP(2,1/($J$4:$J826=$J827),$Q$4:$Q826))/$P827,IF(AND($C827="V",LOOKUP(2,1/($J$4:$J826=$J827),$P$4:$P826)&gt;0),LOOKUP(2,1/($J$4:$J826=$J827),$Q$4:$Q826),""))))))),"")</f>
        <v/>
      </c>
      <c r="R827" s="49" t="str">
        <f t="shared" si="344"/>
        <v/>
      </c>
      <c r="S827" s="49" t="str">
        <f t="shared" si="330"/>
        <v/>
      </c>
      <c r="T827" s="49" t="str">
        <f t="shared" si="342"/>
        <v/>
      </c>
      <c r="U827" s="49" t="str">
        <f>IFERROR(IF(C827="P",S827,IF(K827=1,0,IF(OR(LOOKUP(2,1/($E$4:$E826=$E827),$P$4:$P826)=0,AND($C827="C",$N827="LONG"),AND(C827="V",N827="SHORT")),0,S827+(M827*Q827)))),"")</f>
        <v/>
      </c>
      <c r="V827" s="49" t="str">
        <f t="shared" si="343"/>
        <v/>
      </c>
      <c r="W827" s="50" t="str">
        <f t="shared" si="337"/>
        <v/>
      </c>
      <c r="Y827" s="51" t="str">
        <f t="shared" si="324"/>
        <v/>
      </c>
      <c r="Z827" s="50" t="str">
        <f t="shared" si="331"/>
        <v/>
      </c>
      <c r="AA827" s="50" t="str">
        <f t="shared" si="322"/>
        <v/>
      </c>
      <c r="AB827" s="50" t="str">
        <f t="shared" si="325"/>
        <v/>
      </c>
      <c r="AC827" s="58" t="str">
        <f t="shared" si="326"/>
        <v/>
      </c>
      <c r="AD827" s="53" t="str">
        <f t="shared" si="323"/>
        <v/>
      </c>
      <c r="AE827" s="53" t="str">
        <f t="shared" si="327"/>
        <v/>
      </c>
      <c r="AF827" s="59" t="str">
        <f t="shared" si="328"/>
        <v/>
      </c>
      <c r="AG827" s="40" t="str">
        <f>C827&amp;COUNTIFS($C$3:C827,"V")</f>
        <v>0</v>
      </c>
      <c r="AH827" s="266" t="str">
        <f t="shared" si="345"/>
        <v/>
      </c>
      <c r="AI827" s="56" t="str">
        <f t="shared" si="332"/>
        <v/>
      </c>
      <c r="AJ827" s="265" t="str">
        <f t="shared" si="333"/>
        <v/>
      </c>
      <c r="AK827" s="267" t="str">
        <f t="shared" si="334"/>
        <v/>
      </c>
      <c r="AL827" s="267" t="str">
        <f t="shared" si="335"/>
        <v/>
      </c>
      <c r="AM827" s="40" t="str">
        <f t="shared" si="336"/>
        <v/>
      </c>
      <c r="AN827" s="267">
        <f t="shared" si="329"/>
        <v>0</v>
      </c>
      <c r="CE827" s="279"/>
    </row>
    <row r="828" spans="1:83" s="40" customFormat="1" ht="12.75">
      <c r="A828" s="227"/>
      <c r="B828" s="88"/>
      <c r="C828" s="89"/>
      <c r="D828" s="90"/>
      <c r="E828" s="89"/>
      <c r="F828" s="91"/>
      <c r="G828" s="304"/>
      <c r="H828" s="41"/>
      <c r="I828" s="42" t="str">
        <f t="shared" si="338"/>
        <v/>
      </c>
      <c r="J828" s="43" t="str">
        <f t="shared" si="321"/>
        <v/>
      </c>
      <c r="K828" s="44" t="str">
        <f>IF(J828="","",IF(COUNTIF($J$4:J828,J828)=0,"",(COUNTIF($J$4:J828,J828))))</f>
        <v/>
      </c>
      <c r="L828" s="44" t="str">
        <f>IF(K828="","",J828&amp;" _ "&amp;COUNTIF($J$4:J828,J828)&amp;"_"&amp;N828)</f>
        <v/>
      </c>
      <c r="M828" s="45" t="str">
        <f t="shared" si="339"/>
        <v/>
      </c>
      <c r="N828" s="44" t="str">
        <f t="shared" si="340"/>
        <v/>
      </c>
      <c r="O828" s="57" t="str">
        <f t="shared" si="341"/>
        <v/>
      </c>
      <c r="P828" s="48" t="str" cm="1">
        <f t="array" ref="P828">IFERROR(IF(C828="P",G828,IF($K828=1,$M828,$M828+LOOKUP(2,1/($J$4:$J827=J828),$P$4:$P827))),"")</f>
        <v/>
      </c>
      <c r="Q828" s="57" t="str" cm="1">
        <f t="array" ref="Q828">IFERROR(IF(OR(C828="P",C828="A",C828="R"),F828,IF($K828=1,F828,IF(LOOKUP(2,1/($J$4:$J827=$J828),$P$4:$P827)=0,$F828,IF(AND($C828="C",LOOKUP(2,1/($J$4:$J827=$J828),$P$4:$P827)&gt;0),(F828*G828+LOOKUP(2,1/($J$4:$J827=$J828),$P$4:$P827)*LOOKUP(2,1/($J$4:$J827=$J828),$Q$4:$Q827))/$P828,IF(AND($C828="C",LOOKUP(2,1/($J$4:$J827=$J828),$P$4:$P827)&lt;0),LOOKUP(2,1/($J$4:$J827=$J828),$Q$4:$Q827),IF(AND($C828="V",LOOKUP(2,1/($J$4:$J827=$J828),$P$4:$P827)&lt;0),((-1*(F828*G828))+LOOKUP(2,1/($J$4:$J827=$J828),$P$4:$P827)*LOOKUP(2,1/($J$4:$J827=$J828),$Q$4:$Q827))/$P828,IF(AND($C828="V",LOOKUP(2,1/($J$4:$J827=$J828),$P$4:$P827)&gt;0),LOOKUP(2,1/($J$4:$J827=$J828),$Q$4:$Q827),""))))))),"")</f>
        <v/>
      </c>
      <c r="R828" s="49" t="str">
        <f t="shared" si="344"/>
        <v/>
      </c>
      <c r="S828" s="49" t="str">
        <f t="shared" si="330"/>
        <v/>
      </c>
      <c r="T828" s="49" t="str">
        <f t="shared" si="342"/>
        <v/>
      </c>
      <c r="U828" s="49" t="str">
        <f>IFERROR(IF(C828="P",S828,IF(K828=1,0,IF(OR(LOOKUP(2,1/($E$4:$E827=$E828),$P$4:$P827)=0,AND($C828="C",$N828="LONG"),AND(C828="V",N828="SHORT")),0,S828+(M828*Q828)))),"")</f>
        <v/>
      </c>
      <c r="V828" s="49" t="str">
        <f t="shared" si="343"/>
        <v/>
      </c>
      <c r="W828" s="50" t="str">
        <f t="shared" si="337"/>
        <v/>
      </c>
      <c r="Y828" s="51" t="str">
        <f t="shared" si="324"/>
        <v/>
      </c>
      <c r="Z828" s="50" t="str">
        <f t="shared" si="331"/>
        <v/>
      </c>
      <c r="AA828" s="50" t="str">
        <f t="shared" si="322"/>
        <v/>
      </c>
      <c r="AB828" s="50" t="str">
        <f t="shared" si="325"/>
        <v/>
      </c>
      <c r="AC828" s="58" t="str">
        <f t="shared" si="326"/>
        <v/>
      </c>
      <c r="AD828" s="53" t="str">
        <f t="shared" si="323"/>
        <v/>
      </c>
      <c r="AE828" s="53" t="str">
        <f t="shared" si="327"/>
        <v/>
      </c>
      <c r="AF828" s="59" t="str">
        <f t="shared" si="328"/>
        <v/>
      </c>
      <c r="AG828" s="40" t="str">
        <f>C828&amp;COUNTIFS($C$3:C828,"V")</f>
        <v>0</v>
      </c>
      <c r="AH828" s="266" t="str">
        <f t="shared" si="345"/>
        <v/>
      </c>
      <c r="AI828" s="56" t="str">
        <f t="shared" si="332"/>
        <v/>
      </c>
      <c r="AJ828" s="265" t="str">
        <f t="shared" si="333"/>
        <v/>
      </c>
      <c r="AK828" s="267" t="str">
        <f t="shared" si="334"/>
        <v/>
      </c>
      <c r="AL828" s="267" t="str">
        <f t="shared" si="335"/>
        <v/>
      </c>
      <c r="AM828" s="40" t="str">
        <f t="shared" si="336"/>
        <v/>
      </c>
      <c r="AN828" s="267">
        <f t="shared" si="329"/>
        <v>0</v>
      </c>
      <c r="CE828" s="279"/>
    </row>
    <row r="829" spans="1:83" s="40" customFormat="1" ht="12.75">
      <c r="A829" s="227"/>
      <c r="B829" s="88"/>
      <c r="C829" s="89"/>
      <c r="D829" s="90"/>
      <c r="E829" s="89"/>
      <c r="F829" s="91"/>
      <c r="G829" s="304"/>
      <c r="H829" s="41"/>
      <c r="I829" s="42" t="str">
        <f t="shared" si="338"/>
        <v/>
      </c>
      <c r="J829" s="43" t="str">
        <f t="shared" si="321"/>
        <v/>
      </c>
      <c r="K829" s="44" t="str">
        <f>IF(J829="","",IF(COUNTIF($J$4:J829,J829)=0,"",(COUNTIF($J$4:J829,J829))))</f>
        <v/>
      </c>
      <c r="L829" s="44" t="str">
        <f>IF(K829="","",J829&amp;" _ "&amp;COUNTIF($J$4:J829,J829)&amp;"_"&amp;N829)</f>
        <v/>
      </c>
      <c r="M829" s="45" t="str">
        <f t="shared" si="339"/>
        <v/>
      </c>
      <c r="N829" s="44" t="str">
        <f t="shared" si="340"/>
        <v/>
      </c>
      <c r="O829" s="57" t="str">
        <f t="shared" si="341"/>
        <v/>
      </c>
      <c r="P829" s="48" t="str" cm="1">
        <f t="array" ref="P829">IFERROR(IF(C829="P",G829,IF($K829=1,$M829,$M829+LOOKUP(2,1/($J$4:$J828=J829),$P$4:$P828))),"")</f>
        <v/>
      </c>
      <c r="Q829" s="57" t="str" cm="1">
        <f t="array" ref="Q829">IFERROR(IF(OR(C829="P",C829="A",C829="R"),F829,IF($K829=1,F829,IF(LOOKUP(2,1/($J$4:$J828=$J829),$P$4:$P828)=0,$F829,IF(AND($C829="C",LOOKUP(2,1/($J$4:$J828=$J829),$P$4:$P828)&gt;0),(F829*G829+LOOKUP(2,1/($J$4:$J828=$J829),$P$4:$P828)*LOOKUP(2,1/($J$4:$J828=$J829),$Q$4:$Q828))/$P829,IF(AND($C829="C",LOOKUP(2,1/($J$4:$J828=$J829),$P$4:$P828)&lt;0),LOOKUP(2,1/($J$4:$J828=$J829),$Q$4:$Q828),IF(AND($C829="V",LOOKUP(2,1/($J$4:$J828=$J829),$P$4:$P828)&lt;0),((-1*(F829*G829))+LOOKUP(2,1/($J$4:$J828=$J829),$P$4:$P828)*LOOKUP(2,1/($J$4:$J828=$J829),$Q$4:$Q828))/$P829,IF(AND($C829="V",LOOKUP(2,1/($J$4:$J828=$J829),$P$4:$P828)&gt;0),LOOKUP(2,1/($J$4:$J828=$J829),$Q$4:$Q828),""))))))),"")</f>
        <v/>
      </c>
      <c r="R829" s="49" t="str">
        <f t="shared" si="344"/>
        <v/>
      </c>
      <c r="S829" s="49" t="str">
        <f t="shared" si="330"/>
        <v/>
      </c>
      <c r="T829" s="49" t="str">
        <f t="shared" si="342"/>
        <v/>
      </c>
      <c r="U829" s="49" t="str">
        <f>IFERROR(IF(C829="P",S829,IF(K829=1,0,IF(OR(LOOKUP(2,1/($E$4:$E828=$E829),$P$4:$P828)=0,AND($C829="C",$N829="LONG"),AND(C829="V",N829="SHORT")),0,S829+(M829*Q829)))),"")</f>
        <v/>
      </c>
      <c r="V829" s="49" t="str">
        <f t="shared" si="343"/>
        <v/>
      </c>
      <c r="W829" s="50" t="str">
        <f t="shared" si="337"/>
        <v/>
      </c>
      <c r="Y829" s="51" t="str">
        <f t="shared" si="324"/>
        <v/>
      </c>
      <c r="Z829" s="50" t="str">
        <f t="shared" si="331"/>
        <v/>
      </c>
      <c r="AA829" s="50" t="str">
        <f t="shared" si="322"/>
        <v/>
      </c>
      <c r="AB829" s="50" t="str">
        <f t="shared" si="325"/>
        <v/>
      </c>
      <c r="AC829" s="58" t="str">
        <f t="shared" si="326"/>
        <v/>
      </c>
      <c r="AD829" s="53" t="str">
        <f t="shared" si="323"/>
        <v/>
      </c>
      <c r="AE829" s="53" t="str">
        <f t="shared" si="327"/>
        <v/>
      </c>
      <c r="AF829" s="59" t="str">
        <f t="shared" si="328"/>
        <v/>
      </c>
      <c r="AG829" s="40" t="str">
        <f>C829&amp;COUNTIFS($C$3:C829,"V")</f>
        <v>0</v>
      </c>
      <c r="AH829" s="266" t="str">
        <f t="shared" si="345"/>
        <v/>
      </c>
      <c r="AI829" s="56" t="str">
        <f t="shared" si="332"/>
        <v/>
      </c>
      <c r="AJ829" s="265" t="str">
        <f t="shared" si="333"/>
        <v/>
      </c>
      <c r="AK829" s="267" t="str">
        <f t="shared" si="334"/>
        <v/>
      </c>
      <c r="AL829" s="267" t="str">
        <f t="shared" si="335"/>
        <v/>
      </c>
      <c r="AM829" s="40" t="str">
        <f t="shared" si="336"/>
        <v/>
      </c>
      <c r="AN829" s="267">
        <f t="shared" si="329"/>
        <v>0</v>
      </c>
      <c r="CE829" s="279"/>
    </row>
    <row r="830" spans="1:83" s="40" customFormat="1" ht="12.75">
      <c r="A830" s="227"/>
      <c r="B830" s="88"/>
      <c r="C830" s="89"/>
      <c r="D830" s="90"/>
      <c r="E830" s="89"/>
      <c r="F830" s="91"/>
      <c r="G830" s="304"/>
      <c r="H830" s="41"/>
      <c r="I830" s="42" t="str">
        <f t="shared" si="338"/>
        <v/>
      </c>
      <c r="J830" s="43" t="str">
        <f t="shared" si="321"/>
        <v/>
      </c>
      <c r="K830" s="44" t="str">
        <f>IF(J830="","",IF(COUNTIF($J$4:J830,J830)=0,"",(COUNTIF($J$4:J830,J830))))</f>
        <v/>
      </c>
      <c r="L830" s="44" t="str">
        <f>IF(K830="","",J830&amp;" _ "&amp;COUNTIF($J$4:J830,J830)&amp;"_"&amp;N830)</f>
        <v/>
      </c>
      <c r="M830" s="45" t="str">
        <f t="shared" si="339"/>
        <v/>
      </c>
      <c r="N830" s="44" t="str">
        <f t="shared" si="340"/>
        <v/>
      </c>
      <c r="O830" s="57" t="str">
        <f t="shared" si="341"/>
        <v/>
      </c>
      <c r="P830" s="48" t="str" cm="1">
        <f t="array" ref="P830">IFERROR(IF(C830="P",G830,IF($K830=1,$M830,$M830+LOOKUP(2,1/($J$4:$J829=J830),$P$4:$P829))),"")</f>
        <v/>
      </c>
      <c r="Q830" s="57" t="str" cm="1">
        <f t="array" ref="Q830">IFERROR(IF(OR(C830="P",C830="A",C830="R"),F830,IF($K830=1,F830,IF(LOOKUP(2,1/($J$4:$J829=$J830),$P$4:$P829)=0,$F830,IF(AND($C830="C",LOOKUP(2,1/($J$4:$J829=$J830),$P$4:$P829)&gt;0),(F830*G830+LOOKUP(2,1/($J$4:$J829=$J830),$P$4:$P829)*LOOKUP(2,1/($J$4:$J829=$J830),$Q$4:$Q829))/$P830,IF(AND($C830="C",LOOKUP(2,1/($J$4:$J829=$J830),$P$4:$P829)&lt;0),LOOKUP(2,1/($J$4:$J829=$J830),$Q$4:$Q829),IF(AND($C830="V",LOOKUP(2,1/($J$4:$J829=$J830),$P$4:$P829)&lt;0),((-1*(F830*G830))+LOOKUP(2,1/($J$4:$J829=$J830),$P$4:$P829)*LOOKUP(2,1/($J$4:$J829=$J830),$Q$4:$Q829))/$P830,IF(AND($C830="V",LOOKUP(2,1/($J$4:$J829=$J830),$P$4:$P829)&gt;0),LOOKUP(2,1/($J$4:$J829=$J830),$Q$4:$Q829),""))))))),"")</f>
        <v/>
      </c>
      <c r="R830" s="49" t="str">
        <f t="shared" si="344"/>
        <v/>
      </c>
      <c r="S830" s="49" t="str">
        <f t="shared" si="330"/>
        <v/>
      </c>
      <c r="T830" s="49" t="str">
        <f t="shared" si="342"/>
        <v/>
      </c>
      <c r="U830" s="49" t="str">
        <f>IFERROR(IF(C830="P",S830,IF(K830=1,0,IF(OR(LOOKUP(2,1/($E$4:$E829=$E830),$P$4:$P829)=0,AND($C830="C",$N830="LONG"),AND(C830="V",N830="SHORT")),0,S830+(M830*Q830)))),"")</f>
        <v/>
      </c>
      <c r="V830" s="49" t="str">
        <f t="shared" si="343"/>
        <v/>
      </c>
      <c r="W830" s="50" t="str">
        <f t="shared" si="337"/>
        <v/>
      </c>
      <c r="Y830" s="51" t="str">
        <f t="shared" si="324"/>
        <v/>
      </c>
      <c r="Z830" s="50" t="str">
        <f t="shared" si="331"/>
        <v/>
      </c>
      <c r="AA830" s="50" t="str">
        <f t="shared" si="322"/>
        <v/>
      </c>
      <c r="AB830" s="50" t="str">
        <f t="shared" si="325"/>
        <v/>
      </c>
      <c r="AC830" s="58" t="str">
        <f t="shared" si="326"/>
        <v/>
      </c>
      <c r="AD830" s="53" t="str">
        <f t="shared" si="323"/>
        <v/>
      </c>
      <c r="AE830" s="53" t="str">
        <f t="shared" si="327"/>
        <v/>
      </c>
      <c r="AF830" s="59" t="str">
        <f t="shared" si="328"/>
        <v/>
      </c>
      <c r="AG830" s="40" t="str">
        <f>C830&amp;COUNTIFS($C$3:C830,"V")</f>
        <v>0</v>
      </c>
      <c r="AH830" s="266" t="str">
        <f t="shared" si="345"/>
        <v/>
      </c>
      <c r="AI830" s="56" t="str">
        <f t="shared" si="332"/>
        <v/>
      </c>
      <c r="AJ830" s="265" t="str">
        <f t="shared" si="333"/>
        <v/>
      </c>
      <c r="AK830" s="267" t="str">
        <f t="shared" si="334"/>
        <v/>
      </c>
      <c r="AL830" s="267" t="str">
        <f t="shared" si="335"/>
        <v/>
      </c>
      <c r="AM830" s="40" t="str">
        <f t="shared" si="336"/>
        <v/>
      </c>
      <c r="AN830" s="267">
        <f t="shared" si="329"/>
        <v>0</v>
      </c>
      <c r="CE830" s="279"/>
    </row>
    <row r="831" spans="1:83" s="40" customFormat="1" ht="12.75">
      <c r="A831" s="227"/>
      <c r="B831" s="88"/>
      <c r="C831" s="89"/>
      <c r="D831" s="90"/>
      <c r="E831" s="89"/>
      <c r="F831" s="91"/>
      <c r="G831" s="304"/>
      <c r="H831" s="41"/>
      <c r="I831" s="42" t="str">
        <f t="shared" si="338"/>
        <v/>
      </c>
      <c r="J831" s="43" t="str">
        <f t="shared" si="321"/>
        <v/>
      </c>
      <c r="K831" s="44" t="str">
        <f>IF(J831="","",IF(COUNTIF($J$4:J831,J831)=0,"",(COUNTIF($J$4:J831,J831))))</f>
        <v/>
      </c>
      <c r="L831" s="44" t="str">
        <f>IF(K831="","",J831&amp;" _ "&amp;COUNTIF($J$4:J831,J831)&amp;"_"&amp;N831)</f>
        <v/>
      </c>
      <c r="M831" s="45" t="str">
        <f t="shared" si="339"/>
        <v/>
      </c>
      <c r="N831" s="44" t="str">
        <f t="shared" si="340"/>
        <v/>
      </c>
      <c r="O831" s="57" t="str">
        <f t="shared" si="341"/>
        <v/>
      </c>
      <c r="P831" s="48" t="str" cm="1">
        <f t="array" ref="P831">IFERROR(IF(C831="P",G831,IF($K831=1,$M831,$M831+LOOKUP(2,1/($J$4:$J830=J831),$P$4:$P830))),"")</f>
        <v/>
      </c>
      <c r="Q831" s="57" t="str" cm="1">
        <f t="array" ref="Q831">IFERROR(IF(OR(C831="P",C831="A",C831="R"),F831,IF($K831=1,F831,IF(LOOKUP(2,1/($J$4:$J830=$J831),$P$4:$P830)=0,$F831,IF(AND($C831="C",LOOKUP(2,1/($J$4:$J830=$J831),$P$4:$P830)&gt;0),(F831*G831+LOOKUP(2,1/($J$4:$J830=$J831),$P$4:$P830)*LOOKUP(2,1/($J$4:$J830=$J831),$Q$4:$Q830))/$P831,IF(AND($C831="C",LOOKUP(2,1/($J$4:$J830=$J831),$P$4:$P830)&lt;0),LOOKUP(2,1/($J$4:$J830=$J831),$Q$4:$Q830),IF(AND($C831="V",LOOKUP(2,1/($J$4:$J830=$J831),$P$4:$P830)&lt;0),((-1*(F831*G831))+LOOKUP(2,1/($J$4:$J830=$J831),$P$4:$P830)*LOOKUP(2,1/($J$4:$J830=$J831),$Q$4:$Q830))/$P831,IF(AND($C831="V",LOOKUP(2,1/($J$4:$J830=$J831),$P$4:$P830)&gt;0),LOOKUP(2,1/($J$4:$J830=$J831),$Q$4:$Q830),""))))))),"")</f>
        <v/>
      </c>
      <c r="R831" s="49" t="str">
        <f t="shared" si="344"/>
        <v/>
      </c>
      <c r="S831" s="49" t="str">
        <f t="shared" si="330"/>
        <v/>
      </c>
      <c r="T831" s="49" t="str">
        <f t="shared" si="342"/>
        <v/>
      </c>
      <c r="U831" s="49" t="str">
        <f>IFERROR(IF(C831="P",S831,IF(K831=1,0,IF(OR(LOOKUP(2,1/($E$4:$E830=$E831),$P$4:$P830)=0,AND($C831="C",$N831="LONG"),AND(C831="V",N831="SHORT")),0,S831+(M831*Q831)))),"")</f>
        <v/>
      </c>
      <c r="V831" s="49" t="str">
        <f t="shared" si="343"/>
        <v/>
      </c>
      <c r="W831" s="50" t="str">
        <f t="shared" si="337"/>
        <v/>
      </c>
      <c r="Y831" s="51" t="str">
        <f t="shared" si="324"/>
        <v/>
      </c>
      <c r="Z831" s="50" t="str">
        <f t="shared" si="331"/>
        <v/>
      </c>
      <c r="AA831" s="50" t="str">
        <f t="shared" si="322"/>
        <v/>
      </c>
      <c r="AB831" s="50" t="str">
        <f t="shared" si="325"/>
        <v/>
      </c>
      <c r="AC831" s="58" t="str">
        <f t="shared" si="326"/>
        <v/>
      </c>
      <c r="AD831" s="53" t="str">
        <f t="shared" si="323"/>
        <v/>
      </c>
      <c r="AE831" s="53" t="str">
        <f t="shared" si="327"/>
        <v/>
      </c>
      <c r="AF831" s="59" t="str">
        <f t="shared" si="328"/>
        <v/>
      </c>
      <c r="AG831" s="40" t="str">
        <f>C831&amp;COUNTIFS($C$3:C831,"V")</f>
        <v>0</v>
      </c>
      <c r="AH831" s="266" t="str">
        <f t="shared" si="345"/>
        <v/>
      </c>
      <c r="AI831" s="56" t="str">
        <f t="shared" si="332"/>
        <v/>
      </c>
      <c r="AJ831" s="265" t="str">
        <f t="shared" si="333"/>
        <v/>
      </c>
      <c r="AK831" s="267" t="str">
        <f t="shared" si="334"/>
        <v/>
      </c>
      <c r="AL831" s="267" t="str">
        <f t="shared" si="335"/>
        <v/>
      </c>
      <c r="AM831" s="40" t="str">
        <f t="shared" si="336"/>
        <v/>
      </c>
      <c r="AN831" s="267">
        <f t="shared" si="329"/>
        <v>0</v>
      </c>
      <c r="CE831" s="279"/>
    </row>
    <row r="832" spans="1:83" s="40" customFormat="1" ht="12.75">
      <c r="A832" s="227"/>
      <c r="B832" s="88"/>
      <c r="C832" s="89"/>
      <c r="D832" s="90"/>
      <c r="E832" s="89"/>
      <c r="F832" s="91"/>
      <c r="G832" s="304"/>
      <c r="H832" s="41"/>
      <c r="I832" s="42" t="str">
        <f t="shared" si="338"/>
        <v/>
      </c>
      <c r="J832" s="43" t="str">
        <f t="shared" si="321"/>
        <v/>
      </c>
      <c r="K832" s="44" t="str">
        <f>IF(J832="","",IF(COUNTIF($J$4:J832,J832)=0,"",(COUNTIF($J$4:J832,J832))))</f>
        <v/>
      </c>
      <c r="L832" s="44" t="str">
        <f>IF(K832="","",J832&amp;" _ "&amp;COUNTIF($J$4:J832,J832)&amp;"_"&amp;N832)</f>
        <v/>
      </c>
      <c r="M832" s="45" t="str">
        <f t="shared" si="339"/>
        <v/>
      </c>
      <c r="N832" s="44" t="str">
        <f t="shared" si="340"/>
        <v/>
      </c>
      <c r="O832" s="57" t="str">
        <f t="shared" si="341"/>
        <v/>
      </c>
      <c r="P832" s="48" t="str" cm="1">
        <f t="array" ref="P832">IFERROR(IF(C832="P",G832,IF($K832=1,$M832,$M832+LOOKUP(2,1/($J$4:$J831=J832),$P$4:$P831))),"")</f>
        <v/>
      </c>
      <c r="Q832" s="57" t="str" cm="1">
        <f t="array" ref="Q832">IFERROR(IF(OR(C832="P",C832="A",C832="R"),F832,IF($K832=1,F832,IF(LOOKUP(2,1/($J$4:$J831=$J832),$P$4:$P831)=0,$F832,IF(AND($C832="C",LOOKUP(2,1/($J$4:$J831=$J832),$P$4:$P831)&gt;0),(F832*G832+LOOKUP(2,1/($J$4:$J831=$J832),$P$4:$P831)*LOOKUP(2,1/($J$4:$J831=$J832),$Q$4:$Q831))/$P832,IF(AND($C832="C",LOOKUP(2,1/($J$4:$J831=$J832),$P$4:$P831)&lt;0),LOOKUP(2,1/($J$4:$J831=$J832),$Q$4:$Q831),IF(AND($C832="V",LOOKUP(2,1/($J$4:$J831=$J832),$P$4:$P831)&lt;0),((-1*(F832*G832))+LOOKUP(2,1/($J$4:$J831=$J832),$P$4:$P831)*LOOKUP(2,1/($J$4:$J831=$J832),$Q$4:$Q831))/$P832,IF(AND($C832="V",LOOKUP(2,1/($J$4:$J831=$J832),$P$4:$P831)&gt;0),LOOKUP(2,1/($J$4:$J831=$J832),$Q$4:$Q831),""))))))),"")</f>
        <v/>
      </c>
      <c r="R832" s="49" t="str">
        <f t="shared" si="344"/>
        <v/>
      </c>
      <c r="S832" s="49" t="str">
        <f t="shared" si="330"/>
        <v/>
      </c>
      <c r="T832" s="49" t="str">
        <f t="shared" si="342"/>
        <v/>
      </c>
      <c r="U832" s="49" t="str">
        <f>IFERROR(IF(C832="P",S832,IF(K832=1,0,IF(OR(LOOKUP(2,1/($E$4:$E831=$E832),$P$4:$P831)=0,AND($C832="C",$N832="LONG"),AND(C832="V",N832="SHORT")),0,S832+(M832*Q832)))),"")</f>
        <v/>
      </c>
      <c r="V832" s="49" t="str">
        <f t="shared" si="343"/>
        <v/>
      </c>
      <c r="W832" s="50" t="str">
        <f t="shared" si="337"/>
        <v/>
      </c>
      <c r="Y832" s="51" t="str">
        <f t="shared" si="324"/>
        <v/>
      </c>
      <c r="Z832" s="50" t="str">
        <f t="shared" si="331"/>
        <v/>
      </c>
      <c r="AA832" s="50" t="str">
        <f t="shared" si="322"/>
        <v/>
      </c>
      <c r="AB832" s="50" t="str">
        <f t="shared" si="325"/>
        <v/>
      </c>
      <c r="AC832" s="58" t="str">
        <f t="shared" si="326"/>
        <v/>
      </c>
      <c r="AD832" s="53" t="str">
        <f t="shared" si="323"/>
        <v/>
      </c>
      <c r="AE832" s="53" t="str">
        <f t="shared" si="327"/>
        <v/>
      </c>
      <c r="AF832" s="59" t="str">
        <f t="shared" si="328"/>
        <v/>
      </c>
      <c r="AG832" s="40" t="str">
        <f>C832&amp;COUNTIFS($C$3:C832,"V")</f>
        <v>0</v>
      </c>
      <c r="AH832" s="266" t="str">
        <f t="shared" si="345"/>
        <v/>
      </c>
      <c r="AI832" s="56" t="str">
        <f t="shared" si="332"/>
        <v/>
      </c>
      <c r="AJ832" s="265" t="str">
        <f t="shared" si="333"/>
        <v/>
      </c>
      <c r="AK832" s="267" t="str">
        <f t="shared" si="334"/>
        <v/>
      </c>
      <c r="AL832" s="267" t="str">
        <f t="shared" si="335"/>
        <v/>
      </c>
      <c r="AM832" s="40" t="str">
        <f t="shared" si="336"/>
        <v/>
      </c>
      <c r="AN832" s="267">
        <f t="shared" si="329"/>
        <v>0</v>
      </c>
      <c r="CE832" s="279"/>
    </row>
    <row r="833" spans="1:83" s="40" customFormat="1" ht="12.75">
      <c r="A833" s="227"/>
      <c r="B833" s="88"/>
      <c r="C833" s="89"/>
      <c r="D833" s="90"/>
      <c r="E833" s="89"/>
      <c r="F833" s="91"/>
      <c r="G833" s="304"/>
      <c r="H833" s="41"/>
      <c r="I833" s="42" t="str">
        <f t="shared" si="338"/>
        <v/>
      </c>
      <c r="J833" s="43" t="str">
        <f t="shared" si="321"/>
        <v/>
      </c>
      <c r="K833" s="44" t="str">
        <f>IF(J833="","",IF(COUNTIF($J$4:J833,J833)=0,"",(COUNTIF($J$4:J833,J833))))</f>
        <v/>
      </c>
      <c r="L833" s="44" t="str">
        <f>IF(K833="","",J833&amp;" _ "&amp;COUNTIF($J$4:J833,J833)&amp;"_"&amp;N833)</f>
        <v/>
      </c>
      <c r="M833" s="45" t="str">
        <f t="shared" si="339"/>
        <v/>
      </c>
      <c r="N833" s="44" t="str">
        <f t="shared" si="340"/>
        <v/>
      </c>
      <c r="O833" s="57" t="str">
        <f t="shared" si="341"/>
        <v/>
      </c>
      <c r="P833" s="48" t="str" cm="1">
        <f t="array" ref="P833">IFERROR(IF(C833="P",G833,IF($K833=1,$M833,$M833+LOOKUP(2,1/($J$4:$J832=J833),$P$4:$P832))),"")</f>
        <v/>
      </c>
      <c r="Q833" s="57" t="str" cm="1">
        <f t="array" ref="Q833">IFERROR(IF(OR(C833="P",C833="A",C833="R"),F833,IF($K833=1,F833,IF(LOOKUP(2,1/($J$4:$J832=$J833),$P$4:$P832)=0,$F833,IF(AND($C833="C",LOOKUP(2,1/($J$4:$J832=$J833),$P$4:$P832)&gt;0),(F833*G833+LOOKUP(2,1/($J$4:$J832=$J833),$P$4:$P832)*LOOKUP(2,1/($J$4:$J832=$J833),$Q$4:$Q832))/$P833,IF(AND($C833="C",LOOKUP(2,1/($J$4:$J832=$J833),$P$4:$P832)&lt;0),LOOKUP(2,1/($J$4:$J832=$J833),$Q$4:$Q832),IF(AND($C833="V",LOOKUP(2,1/($J$4:$J832=$J833),$P$4:$P832)&lt;0),((-1*(F833*G833))+LOOKUP(2,1/($J$4:$J832=$J833),$P$4:$P832)*LOOKUP(2,1/($J$4:$J832=$J833),$Q$4:$Q832))/$P833,IF(AND($C833="V",LOOKUP(2,1/($J$4:$J832=$J833),$P$4:$P832)&gt;0),LOOKUP(2,1/($J$4:$J832=$J833),$Q$4:$Q832),""))))))),"")</f>
        <v/>
      </c>
      <c r="R833" s="49" t="str">
        <f t="shared" si="344"/>
        <v/>
      </c>
      <c r="S833" s="49" t="str">
        <f t="shared" si="330"/>
        <v/>
      </c>
      <c r="T833" s="49" t="str">
        <f t="shared" si="342"/>
        <v/>
      </c>
      <c r="U833" s="49" t="str">
        <f>IFERROR(IF(C833="P",S833,IF(K833=1,0,IF(OR(LOOKUP(2,1/($E$4:$E832=$E833),$P$4:$P832)=0,AND($C833="C",$N833="LONG"),AND(C833="V",N833="SHORT")),0,S833+(M833*Q833)))),"")</f>
        <v/>
      </c>
      <c r="V833" s="49" t="str">
        <f t="shared" si="343"/>
        <v/>
      </c>
      <c r="W833" s="50" t="str">
        <f t="shared" si="337"/>
        <v/>
      </c>
      <c r="Y833" s="51" t="str">
        <f t="shared" si="324"/>
        <v/>
      </c>
      <c r="Z833" s="50" t="str">
        <f t="shared" si="331"/>
        <v/>
      </c>
      <c r="AA833" s="50" t="str">
        <f t="shared" si="322"/>
        <v/>
      </c>
      <c r="AB833" s="50" t="str">
        <f t="shared" si="325"/>
        <v/>
      </c>
      <c r="AC833" s="58" t="str">
        <f t="shared" si="326"/>
        <v/>
      </c>
      <c r="AD833" s="53" t="str">
        <f t="shared" si="323"/>
        <v/>
      </c>
      <c r="AE833" s="53" t="str">
        <f t="shared" si="327"/>
        <v/>
      </c>
      <c r="AF833" s="59" t="str">
        <f t="shared" si="328"/>
        <v/>
      </c>
      <c r="AG833" s="40" t="str">
        <f>C833&amp;COUNTIFS($C$3:C833,"V")</f>
        <v>0</v>
      </c>
      <c r="AH833" s="266" t="str">
        <f t="shared" si="345"/>
        <v/>
      </c>
      <c r="AI833" s="56" t="str">
        <f t="shared" si="332"/>
        <v/>
      </c>
      <c r="AJ833" s="265" t="str">
        <f t="shared" si="333"/>
        <v/>
      </c>
      <c r="AK833" s="267" t="str">
        <f t="shared" si="334"/>
        <v/>
      </c>
      <c r="AL833" s="267" t="str">
        <f t="shared" si="335"/>
        <v/>
      </c>
      <c r="AM833" s="40" t="str">
        <f t="shared" si="336"/>
        <v/>
      </c>
      <c r="AN833" s="267">
        <f t="shared" si="329"/>
        <v>0</v>
      </c>
      <c r="CE833" s="279"/>
    </row>
    <row r="834" spans="1:83" s="40" customFormat="1" ht="12.75">
      <c r="A834" s="227"/>
      <c r="B834" s="88"/>
      <c r="C834" s="89"/>
      <c r="D834" s="90"/>
      <c r="E834" s="89"/>
      <c r="F834" s="91"/>
      <c r="G834" s="304"/>
      <c r="H834" s="41"/>
      <c r="I834" s="42" t="str">
        <f t="shared" si="338"/>
        <v/>
      </c>
      <c r="J834" s="43" t="str">
        <f t="shared" si="321"/>
        <v/>
      </c>
      <c r="K834" s="44" t="str">
        <f>IF(J834="","",IF(COUNTIF($J$4:J834,J834)=0,"",(COUNTIF($J$4:J834,J834))))</f>
        <v/>
      </c>
      <c r="L834" s="44" t="str">
        <f>IF(K834="","",J834&amp;" _ "&amp;COUNTIF($J$4:J834,J834)&amp;"_"&amp;N834)</f>
        <v/>
      </c>
      <c r="M834" s="45" t="str">
        <f t="shared" si="339"/>
        <v/>
      </c>
      <c r="N834" s="44" t="str">
        <f t="shared" si="340"/>
        <v/>
      </c>
      <c r="O834" s="57" t="str">
        <f t="shared" si="341"/>
        <v/>
      </c>
      <c r="P834" s="48" t="str" cm="1">
        <f t="array" ref="P834">IFERROR(IF(C834="P",G834,IF($K834=1,$M834,$M834+LOOKUP(2,1/($J$4:$J833=J834),$P$4:$P833))),"")</f>
        <v/>
      </c>
      <c r="Q834" s="57" t="str" cm="1">
        <f t="array" ref="Q834">IFERROR(IF(OR(C834="P",C834="A",C834="R"),F834,IF($K834=1,F834,IF(LOOKUP(2,1/($J$4:$J833=$J834),$P$4:$P833)=0,$F834,IF(AND($C834="C",LOOKUP(2,1/($J$4:$J833=$J834),$P$4:$P833)&gt;0),(F834*G834+LOOKUP(2,1/($J$4:$J833=$J834),$P$4:$P833)*LOOKUP(2,1/($J$4:$J833=$J834),$Q$4:$Q833))/$P834,IF(AND($C834="C",LOOKUP(2,1/($J$4:$J833=$J834),$P$4:$P833)&lt;0),LOOKUP(2,1/($J$4:$J833=$J834),$Q$4:$Q833),IF(AND($C834="V",LOOKUP(2,1/($J$4:$J833=$J834),$P$4:$P833)&lt;0),((-1*(F834*G834))+LOOKUP(2,1/($J$4:$J833=$J834),$P$4:$P833)*LOOKUP(2,1/($J$4:$J833=$J834),$Q$4:$Q833))/$P834,IF(AND($C834="V",LOOKUP(2,1/($J$4:$J833=$J834),$P$4:$P833)&gt;0),LOOKUP(2,1/($J$4:$J833=$J834),$Q$4:$Q833),""))))))),"")</f>
        <v/>
      </c>
      <c r="R834" s="49" t="str">
        <f t="shared" si="344"/>
        <v/>
      </c>
      <c r="S834" s="49" t="str">
        <f t="shared" si="330"/>
        <v/>
      </c>
      <c r="T834" s="49" t="str">
        <f t="shared" si="342"/>
        <v/>
      </c>
      <c r="U834" s="49" t="str">
        <f>IFERROR(IF(C834="P",S834,IF(K834=1,0,IF(OR(LOOKUP(2,1/($E$4:$E833=$E834),$P$4:$P833)=0,AND($C834="C",$N834="LONG"),AND(C834="V",N834="SHORT")),0,S834+(M834*Q834)))),"")</f>
        <v/>
      </c>
      <c r="V834" s="49" t="str">
        <f t="shared" si="343"/>
        <v/>
      </c>
      <c r="W834" s="50" t="str">
        <f t="shared" si="337"/>
        <v/>
      </c>
      <c r="Y834" s="51" t="str">
        <f t="shared" si="324"/>
        <v/>
      </c>
      <c r="Z834" s="50" t="str">
        <f t="shared" si="331"/>
        <v/>
      </c>
      <c r="AA834" s="50" t="str">
        <f t="shared" si="322"/>
        <v/>
      </c>
      <c r="AB834" s="50" t="str">
        <f t="shared" si="325"/>
        <v/>
      </c>
      <c r="AC834" s="58" t="str">
        <f t="shared" si="326"/>
        <v/>
      </c>
      <c r="AD834" s="53" t="str">
        <f t="shared" si="323"/>
        <v/>
      </c>
      <c r="AE834" s="53" t="str">
        <f t="shared" si="327"/>
        <v/>
      </c>
      <c r="AF834" s="59" t="str">
        <f t="shared" si="328"/>
        <v/>
      </c>
      <c r="AG834" s="40" t="str">
        <f>C834&amp;COUNTIFS($C$3:C834,"V")</f>
        <v>0</v>
      </c>
      <c r="AH834" s="266" t="str">
        <f t="shared" si="345"/>
        <v/>
      </c>
      <c r="AI834" s="56" t="str">
        <f t="shared" si="332"/>
        <v/>
      </c>
      <c r="AJ834" s="265" t="str">
        <f t="shared" si="333"/>
        <v/>
      </c>
      <c r="AK834" s="267" t="str">
        <f t="shared" si="334"/>
        <v/>
      </c>
      <c r="AL834" s="267" t="str">
        <f t="shared" si="335"/>
        <v/>
      </c>
      <c r="AM834" s="40" t="str">
        <f t="shared" si="336"/>
        <v/>
      </c>
      <c r="AN834" s="267">
        <f t="shared" si="329"/>
        <v>0</v>
      </c>
      <c r="CE834" s="279"/>
    </row>
    <row r="835" spans="1:83" s="40" customFormat="1" ht="12.75">
      <c r="A835" s="227"/>
      <c r="B835" s="88"/>
      <c r="C835" s="89"/>
      <c r="D835" s="90"/>
      <c r="E835" s="89"/>
      <c r="F835" s="91"/>
      <c r="G835" s="304"/>
      <c r="H835" s="41"/>
      <c r="I835" s="42" t="str">
        <f t="shared" si="338"/>
        <v/>
      </c>
      <c r="J835" s="43" t="str">
        <f t="shared" si="321"/>
        <v/>
      </c>
      <c r="K835" s="44" t="str">
        <f>IF(J835="","",IF(COUNTIF($J$4:J835,J835)=0,"",(COUNTIF($J$4:J835,J835))))</f>
        <v/>
      </c>
      <c r="L835" s="44" t="str">
        <f>IF(K835="","",J835&amp;" _ "&amp;COUNTIF($J$4:J835,J835)&amp;"_"&amp;N835)</f>
        <v/>
      </c>
      <c r="M835" s="45" t="str">
        <f t="shared" si="339"/>
        <v/>
      </c>
      <c r="N835" s="44" t="str">
        <f t="shared" si="340"/>
        <v/>
      </c>
      <c r="O835" s="57" t="str">
        <f t="shared" si="341"/>
        <v/>
      </c>
      <c r="P835" s="48" t="str" cm="1">
        <f t="array" ref="P835">IFERROR(IF(C835="P",G835,IF($K835=1,$M835,$M835+LOOKUP(2,1/($J$4:$J834=J835),$P$4:$P834))),"")</f>
        <v/>
      </c>
      <c r="Q835" s="57" t="str" cm="1">
        <f t="array" ref="Q835">IFERROR(IF(OR(C835="P",C835="A",C835="R"),F835,IF($K835=1,F835,IF(LOOKUP(2,1/($J$4:$J834=$J835),$P$4:$P834)=0,$F835,IF(AND($C835="C",LOOKUP(2,1/($J$4:$J834=$J835),$P$4:$P834)&gt;0),(F835*G835+LOOKUP(2,1/($J$4:$J834=$J835),$P$4:$P834)*LOOKUP(2,1/($J$4:$J834=$J835),$Q$4:$Q834))/$P835,IF(AND($C835="C",LOOKUP(2,1/($J$4:$J834=$J835),$P$4:$P834)&lt;0),LOOKUP(2,1/($J$4:$J834=$J835),$Q$4:$Q834),IF(AND($C835="V",LOOKUP(2,1/($J$4:$J834=$J835),$P$4:$P834)&lt;0),((-1*(F835*G835))+LOOKUP(2,1/($J$4:$J834=$J835),$P$4:$P834)*LOOKUP(2,1/($J$4:$J834=$J835),$Q$4:$Q834))/$P835,IF(AND($C835="V",LOOKUP(2,1/($J$4:$J834=$J835),$P$4:$P834)&gt;0),LOOKUP(2,1/($J$4:$J834=$J835),$Q$4:$Q834),""))))))),"")</f>
        <v/>
      </c>
      <c r="R835" s="49" t="str">
        <f t="shared" si="344"/>
        <v/>
      </c>
      <c r="S835" s="49" t="str">
        <f t="shared" si="330"/>
        <v/>
      </c>
      <c r="T835" s="49" t="str">
        <f t="shared" si="342"/>
        <v/>
      </c>
      <c r="U835" s="49" t="str">
        <f>IFERROR(IF(C835="P",S835,IF(K835=1,0,IF(OR(LOOKUP(2,1/($E$4:$E834=$E835),$P$4:$P834)=0,AND($C835="C",$N835="LONG"),AND(C835="V",N835="SHORT")),0,S835+(M835*Q835)))),"")</f>
        <v/>
      </c>
      <c r="V835" s="49" t="str">
        <f t="shared" si="343"/>
        <v/>
      </c>
      <c r="W835" s="50" t="str">
        <f t="shared" si="337"/>
        <v/>
      </c>
      <c r="Y835" s="51" t="str">
        <f t="shared" si="324"/>
        <v/>
      </c>
      <c r="Z835" s="50" t="str">
        <f t="shared" si="331"/>
        <v/>
      </c>
      <c r="AA835" s="50" t="str">
        <f t="shared" si="322"/>
        <v/>
      </c>
      <c r="AB835" s="50" t="str">
        <f t="shared" si="325"/>
        <v/>
      </c>
      <c r="AC835" s="58" t="str">
        <f t="shared" si="326"/>
        <v/>
      </c>
      <c r="AD835" s="53" t="str">
        <f t="shared" si="323"/>
        <v/>
      </c>
      <c r="AE835" s="53" t="str">
        <f t="shared" si="327"/>
        <v/>
      </c>
      <c r="AF835" s="59" t="str">
        <f t="shared" si="328"/>
        <v/>
      </c>
      <c r="AG835" s="40" t="str">
        <f>C835&amp;COUNTIFS($C$3:C835,"V")</f>
        <v>0</v>
      </c>
      <c r="AH835" s="266" t="str">
        <f t="shared" si="345"/>
        <v/>
      </c>
      <c r="AI835" s="56" t="str">
        <f t="shared" si="332"/>
        <v/>
      </c>
      <c r="AJ835" s="265" t="str">
        <f t="shared" si="333"/>
        <v/>
      </c>
      <c r="AK835" s="267" t="str">
        <f t="shared" si="334"/>
        <v/>
      </c>
      <c r="AL835" s="267" t="str">
        <f t="shared" si="335"/>
        <v/>
      </c>
      <c r="AM835" s="40" t="str">
        <f t="shared" si="336"/>
        <v/>
      </c>
      <c r="AN835" s="267">
        <f t="shared" si="329"/>
        <v>0</v>
      </c>
      <c r="CE835" s="279"/>
    </row>
    <row r="836" spans="1:83" s="40" customFormat="1" ht="12.75">
      <c r="A836" s="227"/>
      <c r="B836" s="88"/>
      <c r="C836" s="89"/>
      <c r="D836" s="90"/>
      <c r="E836" s="89"/>
      <c r="F836" s="91"/>
      <c r="G836" s="304"/>
      <c r="H836" s="41"/>
      <c r="I836" s="42" t="str">
        <f t="shared" si="338"/>
        <v/>
      </c>
      <c r="J836" s="43" t="str">
        <f t="shared" ref="J836:J899" si="346">IF(E836="","",IF(C836="P","P_"&amp;E836,E836))</f>
        <v/>
      </c>
      <c r="K836" s="44" t="str">
        <f>IF(J836="","",IF(COUNTIF($J$4:J836,J836)=0,"",(COUNTIF($J$4:J836,J836))))</f>
        <v/>
      </c>
      <c r="L836" s="44" t="str">
        <f>IF(K836="","",J836&amp;" _ "&amp;COUNTIF($J$4:J836,J836)&amp;"_"&amp;N836)</f>
        <v/>
      </c>
      <c r="M836" s="45" t="str">
        <f t="shared" si="339"/>
        <v/>
      </c>
      <c r="N836" s="44" t="str">
        <f t="shared" si="340"/>
        <v/>
      </c>
      <c r="O836" s="57" t="str">
        <f t="shared" si="341"/>
        <v/>
      </c>
      <c r="P836" s="48" t="str" cm="1">
        <f t="array" ref="P836">IFERROR(IF(C836="P",G836,IF($K836=1,$M836,$M836+LOOKUP(2,1/($J$4:$J835=J836),$P$4:$P835))),"")</f>
        <v/>
      </c>
      <c r="Q836" s="57" t="str" cm="1">
        <f t="array" ref="Q836">IFERROR(IF(OR(C836="P",C836="A",C836="R"),F836,IF($K836=1,F836,IF(LOOKUP(2,1/($J$4:$J835=$J836),$P$4:$P835)=0,$F836,IF(AND($C836="C",LOOKUP(2,1/($J$4:$J835=$J836),$P$4:$P835)&gt;0),(F836*G836+LOOKUP(2,1/($J$4:$J835=$J836),$P$4:$P835)*LOOKUP(2,1/($J$4:$J835=$J836),$Q$4:$Q835))/$P836,IF(AND($C836="C",LOOKUP(2,1/($J$4:$J835=$J836),$P$4:$P835)&lt;0),LOOKUP(2,1/($J$4:$J835=$J836),$Q$4:$Q835),IF(AND($C836="V",LOOKUP(2,1/($J$4:$J835=$J836),$P$4:$P835)&lt;0),((-1*(F836*G836))+LOOKUP(2,1/($J$4:$J835=$J836),$P$4:$P835)*LOOKUP(2,1/($J$4:$J835=$J836),$Q$4:$Q835))/$P836,IF(AND($C836="V",LOOKUP(2,1/($J$4:$J835=$J836),$P$4:$P835)&gt;0),LOOKUP(2,1/($J$4:$J835=$J836),$Q$4:$Q835),""))))))),"")</f>
        <v/>
      </c>
      <c r="R836" s="49" t="str">
        <f t="shared" si="344"/>
        <v/>
      </c>
      <c r="S836" s="49" t="str">
        <f t="shared" si="330"/>
        <v/>
      </c>
      <c r="T836" s="49" t="str">
        <f t="shared" si="342"/>
        <v/>
      </c>
      <c r="U836" s="49" t="str">
        <f>IFERROR(IF(C836="P",S836,IF(K836=1,0,IF(OR(LOOKUP(2,1/($E$4:$E835=$E836),$P$4:$P835)=0,AND($C836="C",$N836="LONG"),AND(C836="V",N836="SHORT")),0,S836+(M836*Q836)))),"")</f>
        <v/>
      </c>
      <c r="V836" s="49" t="str">
        <f t="shared" si="343"/>
        <v/>
      </c>
      <c r="W836" s="50" t="str">
        <f t="shared" si="337"/>
        <v/>
      </c>
      <c r="Y836" s="51" t="str">
        <f t="shared" si="324"/>
        <v/>
      </c>
      <c r="Z836" s="50" t="str">
        <f t="shared" si="331"/>
        <v/>
      </c>
      <c r="AA836" s="50" t="str">
        <f t="shared" ref="AA836:AA899" si="347">IF(W836="","",U836+W836+H836+Z836)</f>
        <v/>
      </c>
      <c r="AB836" s="50" t="str">
        <f t="shared" si="325"/>
        <v/>
      </c>
      <c r="AC836" s="58" t="str">
        <f t="shared" si="326"/>
        <v/>
      </c>
      <c r="AD836" s="53" t="str">
        <f t="shared" ref="AD836:AD899" si="348">IF(E836="","",(((AA836-W836)-Z836)/Z836))</f>
        <v/>
      </c>
      <c r="AE836" s="53" t="str">
        <f t="shared" si="327"/>
        <v/>
      </c>
      <c r="AF836" s="59" t="str">
        <f t="shared" si="328"/>
        <v/>
      </c>
      <c r="AG836" s="40" t="str">
        <f>C836&amp;COUNTIFS($C$3:C836,"V")</f>
        <v>0</v>
      </c>
      <c r="AH836" s="266" t="str">
        <f t="shared" si="345"/>
        <v/>
      </c>
      <c r="AI836" s="56" t="str">
        <f t="shared" si="332"/>
        <v/>
      </c>
      <c r="AJ836" s="265" t="str">
        <f t="shared" si="333"/>
        <v/>
      </c>
      <c r="AK836" s="267" t="str">
        <f t="shared" si="334"/>
        <v/>
      </c>
      <c r="AL836" s="267" t="str">
        <f t="shared" si="335"/>
        <v/>
      </c>
      <c r="AM836" s="40" t="str">
        <f t="shared" si="336"/>
        <v/>
      </c>
      <c r="AN836" s="267">
        <f t="shared" si="329"/>
        <v>0</v>
      </c>
      <c r="CE836" s="279"/>
    </row>
    <row r="837" spans="1:83" s="40" customFormat="1" ht="12.75">
      <c r="A837" s="227"/>
      <c r="B837" s="88"/>
      <c r="C837" s="89"/>
      <c r="D837" s="90"/>
      <c r="E837" s="89"/>
      <c r="F837" s="91"/>
      <c r="G837" s="304"/>
      <c r="H837" s="41"/>
      <c r="I837" s="42" t="str">
        <f t="shared" si="338"/>
        <v/>
      </c>
      <c r="J837" s="43" t="str">
        <f t="shared" si="346"/>
        <v/>
      </c>
      <c r="K837" s="44" t="str">
        <f>IF(J837="","",IF(COUNTIF($J$4:J837,J837)=0,"",(COUNTIF($J$4:J837,J837))))</f>
        <v/>
      </c>
      <c r="L837" s="44" t="str">
        <f>IF(K837="","",J837&amp;" _ "&amp;COUNTIF($J$4:J837,J837)&amp;"_"&amp;N837)</f>
        <v/>
      </c>
      <c r="M837" s="45" t="str">
        <f t="shared" si="339"/>
        <v/>
      </c>
      <c r="N837" s="44" t="str">
        <f t="shared" si="340"/>
        <v/>
      </c>
      <c r="O837" s="57" t="str">
        <f t="shared" si="341"/>
        <v/>
      </c>
      <c r="P837" s="48" t="str" cm="1">
        <f t="array" ref="P837">IFERROR(IF(C837="P",G837,IF($K837=1,$M837,$M837+LOOKUP(2,1/($J$4:$J836=J837),$P$4:$P836))),"")</f>
        <v/>
      </c>
      <c r="Q837" s="57" t="str" cm="1">
        <f t="array" ref="Q837">IFERROR(IF(OR(C837="P",C837="A",C837="R"),F837,IF($K837=1,F837,IF(LOOKUP(2,1/($J$4:$J836=$J837),$P$4:$P836)=0,$F837,IF(AND($C837="C",LOOKUP(2,1/($J$4:$J836=$J837),$P$4:$P836)&gt;0),(F837*G837+LOOKUP(2,1/($J$4:$J836=$J837),$P$4:$P836)*LOOKUP(2,1/($J$4:$J836=$J837),$Q$4:$Q836))/$P837,IF(AND($C837="C",LOOKUP(2,1/($J$4:$J836=$J837),$P$4:$P836)&lt;0),LOOKUP(2,1/($J$4:$J836=$J837),$Q$4:$Q836),IF(AND($C837="V",LOOKUP(2,1/($J$4:$J836=$J837),$P$4:$P836)&lt;0),((-1*(F837*G837))+LOOKUP(2,1/($J$4:$J836=$J837),$P$4:$P836)*LOOKUP(2,1/($J$4:$J836=$J837),$Q$4:$Q836))/$P837,IF(AND($C837="V",LOOKUP(2,1/($J$4:$J836=$J837),$P$4:$P836)&gt;0),LOOKUP(2,1/($J$4:$J836=$J837),$Q$4:$Q836),""))))))),"")</f>
        <v/>
      </c>
      <c r="R837" s="49" t="str">
        <f t="shared" si="344"/>
        <v/>
      </c>
      <c r="S837" s="49" t="str">
        <f t="shared" si="330"/>
        <v/>
      </c>
      <c r="T837" s="49" t="str">
        <f t="shared" si="342"/>
        <v/>
      </c>
      <c r="U837" s="49" t="str">
        <f>IFERROR(IF(C837="P",S837,IF(K837=1,0,IF(OR(LOOKUP(2,1/($E$4:$E836=$E837),$P$4:$P836)=0,AND($C837="C",$N837="LONG"),AND(C837="V",N837="SHORT")),0,S837+(M837*Q837)))),"")</f>
        <v/>
      </c>
      <c r="V837" s="49" t="str">
        <f t="shared" si="343"/>
        <v/>
      </c>
      <c r="W837" s="50" t="str">
        <f t="shared" si="337"/>
        <v/>
      </c>
      <c r="Y837" s="51" t="str">
        <f t="shared" ref="Y837:Y900" si="349">IF(W837="","",Y836+H837)</f>
        <v/>
      </c>
      <c r="Z837" s="50" t="str">
        <f t="shared" si="331"/>
        <v/>
      </c>
      <c r="AA837" s="50" t="str">
        <f t="shared" si="347"/>
        <v/>
      </c>
      <c r="AB837" s="50" t="str">
        <f t="shared" ref="AB837:AB900" si="350">IF(H837="","",AA837)</f>
        <v/>
      </c>
      <c r="AC837" s="58" t="str">
        <f t="shared" ref="AC837:AC900" si="351">IF(E837="","",IF(W837=0,AC836,AC836+(W837/(1+AE837))))</f>
        <v/>
      </c>
      <c r="AD837" s="53" t="str">
        <f t="shared" si="348"/>
        <v/>
      </c>
      <c r="AE837" s="53" t="str">
        <f t="shared" ref="AE837:AE900" si="352">IF(AD837="","",((1+AD837)*(1+AE836))-1)</f>
        <v/>
      </c>
      <c r="AF837" s="59" t="str">
        <f t="shared" ref="AF837:AF900" si="353">IF(AE837="","",$AF$4*(1+AE837))</f>
        <v/>
      </c>
      <c r="AG837" s="40" t="str">
        <f>C837&amp;COUNTIFS($C$3:C837,"V")</f>
        <v>0</v>
      </c>
      <c r="AH837" s="266" t="str">
        <f t="shared" si="345"/>
        <v/>
      </c>
      <c r="AI837" s="56" t="str">
        <f t="shared" si="332"/>
        <v/>
      </c>
      <c r="AJ837" s="265" t="str">
        <f t="shared" si="333"/>
        <v/>
      </c>
      <c r="AK837" s="267" t="str">
        <f t="shared" si="334"/>
        <v/>
      </c>
      <c r="AL837" s="267" t="str">
        <f t="shared" si="335"/>
        <v/>
      </c>
      <c r="AM837" s="40" t="str">
        <f t="shared" si="336"/>
        <v/>
      </c>
      <c r="AN837" s="267">
        <f t="shared" ref="AN837:AN900" si="354">IF(CE837="",0,CE837)</f>
        <v>0</v>
      </c>
      <c r="CE837" s="279"/>
    </row>
    <row r="838" spans="1:83" s="40" customFormat="1" ht="12.75">
      <c r="A838" s="227"/>
      <c r="B838" s="88"/>
      <c r="C838" s="89"/>
      <c r="D838" s="90"/>
      <c r="E838" s="89"/>
      <c r="F838" s="91"/>
      <c r="G838" s="304"/>
      <c r="H838" s="41"/>
      <c r="I838" s="42" t="str">
        <f t="shared" si="338"/>
        <v/>
      </c>
      <c r="J838" s="43" t="str">
        <f t="shared" si="346"/>
        <v/>
      </c>
      <c r="K838" s="44" t="str">
        <f>IF(J838="","",IF(COUNTIF($J$4:J838,J838)=0,"",(COUNTIF($J$4:J838,J838))))</f>
        <v/>
      </c>
      <c r="L838" s="44" t="str">
        <f>IF(K838="","",J838&amp;" _ "&amp;COUNTIF($J$4:J838,J838)&amp;"_"&amp;N838)</f>
        <v/>
      </c>
      <c r="M838" s="45" t="str">
        <f t="shared" si="339"/>
        <v/>
      </c>
      <c r="N838" s="44" t="str">
        <f t="shared" si="340"/>
        <v/>
      </c>
      <c r="O838" s="57" t="str">
        <f t="shared" si="341"/>
        <v/>
      </c>
      <c r="P838" s="48" t="str" cm="1">
        <f t="array" ref="P838">IFERROR(IF(C838="P",G838,IF($K838=1,$M838,$M838+LOOKUP(2,1/($J$4:$J837=J838),$P$4:$P837))),"")</f>
        <v/>
      </c>
      <c r="Q838" s="57" t="str" cm="1">
        <f t="array" ref="Q838">IFERROR(IF(OR(C838="P",C838="A",C838="R"),F838,IF($K838=1,F838,IF(LOOKUP(2,1/($J$4:$J837=$J838),$P$4:$P837)=0,$F838,IF(AND($C838="C",LOOKUP(2,1/($J$4:$J837=$J838),$P$4:$P837)&gt;0),(F838*G838+LOOKUP(2,1/($J$4:$J837=$J838),$P$4:$P837)*LOOKUP(2,1/($J$4:$J837=$J838),$Q$4:$Q837))/$P838,IF(AND($C838="C",LOOKUP(2,1/($J$4:$J837=$J838),$P$4:$P837)&lt;0),LOOKUP(2,1/($J$4:$J837=$J838),$Q$4:$Q837),IF(AND($C838="V",LOOKUP(2,1/($J$4:$J837=$J838),$P$4:$P837)&lt;0),((-1*(F838*G838))+LOOKUP(2,1/($J$4:$J837=$J838),$P$4:$P837)*LOOKUP(2,1/($J$4:$J837=$J838),$Q$4:$Q837))/$P838,IF(AND($C838="V",LOOKUP(2,1/($J$4:$J837=$J838),$P$4:$P837)&gt;0),LOOKUP(2,1/($J$4:$J837=$J838),$Q$4:$Q837),""))))))),"")</f>
        <v/>
      </c>
      <c r="R838" s="49" t="str">
        <f t="shared" si="344"/>
        <v/>
      </c>
      <c r="S838" s="49" t="str">
        <f t="shared" ref="S838:S901" si="355">IFERROR((-F838*M838)-AN838,"")</f>
        <v/>
      </c>
      <c r="T838" s="49" t="str">
        <f t="shared" si="342"/>
        <v/>
      </c>
      <c r="U838" s="49" t="str">
        <f>IFERROR(IF(C838="P",S838,IF(K838=1,0,IF(OR(LOOKUP(2,1/($E$4:$E837=$E838),$P$4:$P837)=0,AND($C838="C",$N838="LONG"),AND(C838="V",N838="SHORT")),0,S838+(M838*Q838)))),"")</f>
        <v/>
      </c>
      <c r="V838" s="49" t="str">
        <f t="shared" si="343"/>
        <v/>
      </c>
      <c r="W838" s="50" t="str">
        <f t="shared" si="337"/>
        <v/>
      </c>
      <c r="Y838" s="51" t="str">
        <f t="shared" si="349"/>
        <v/>
      </c>
      <c r="Z838" s="50" t="str">
        <f t="shared" ref="Z838:Z901" si="356">IF(W838="","",AA837)</f>
        <v/>
      </c>
      <c r="AA838" s="50" t="str">
        <f t="shared" si="347"/>
        <v/>
      </c>
      <c r="AB838" s="50" t="str">
        <f t="shared" si="350"/>
        <v/>
      </c>
      <c r="AC838" s="58" t="str">
        <f t="shared" si="351"/>
        <v/>
      </c>
      <c r="AD838" s="53" t="str">
        <f t="shared" si="348"/>
        <v/>
      </c>
      <c r="AE838" s="53" t="str">
        <f t="shared" si="352"/>
        <v/>
      </c>
      <c r="AF838" s="59" t="str">
        <f t="shared" si="353"/>
        <v/>
      </c>
      <c r="AG838" s="40" t="str">
        <f>C838&amp;COUNTIFS($C$3:C838,"V")</f>
        <v>0</v>
      </c>
      <c r="AH838" s="266" t="str">
        <f t="shared" si="345"/>
        <v/>
      </c>
      <c r="AI838" s="56" t="str">
        <f t="shared" ref="AI838:AI901" si="357">IF(J838="","",J838)</f>
        <v/>
      </c>
      <c r="AJ838" s="265" t="str">
        <f t="shared" ref="AJ838:AJ901" si="358">IF(G838="","",G838)</f>
        <v/>
      </c>
      <c r="AK838" s="267" t="str">
        <f t="shared" ref="AK838:AK901" si="359">IF(F838="","",F838)</f>
        <v/>
      </c>
      <c r="AL838" s="267" t="str">
        <f t="shared" ref="AL838:AL901" si="360">IF(U838="","",U838)</f>
        <v/>
      </c>
      <c r="AM838" s="40" t="str">
        <f t="shared" ref="AM838:AM901" si="361">IF(D838="","",D838)</f>
        <v/>
      </c>
      <c r="AN838" s="267">
        <f t="shared" si="354"/>
        <v>0</v>
      </c>
      <c r="CE838" s="279"/>
    </row>
    <row r="839" spans="1:83" s="40" customFormat="1" ht="12.75">
      <c r="A839" s="227"/>
      <c r="B839" s="88"/>
      <c r="C839" s="89"/>
      <c r="D839" s="90"/>
      <c r="E839" s="89"/>
      <c r="F839" s="91"/>
      <c r="G839" s="304"/>
      <c r="H839" s="41"/>
      <c r="I839" s="42" t="str">
        <f t="shared" si="338"/>
        <v/>
      </c>
      <c r="J839" s="43" t="str">
        <f t="shared" si="346"/>
        <v/>
      </c>
      <c r="K839" s="44" t="str">
        <f>IF(J839="","",IF(COUNTIF($J$4:J839,J839)=0,"",(COUNTIF($J$4:J839,J839))))</f>
        <v/>
      </c>
      <c r="L839" s="44" t="str">
        <f>IF(K839="","",J839&amp;" _ "&amp;COUNTIF($J$4:J839,J839)&amp;"_"&amp;N839)</f>
        <v/>
      </c>
      <c r="M839" s="45" t="str">
        <f t="shared" si="339"/>
        <v/>
      </c>
      <c r="N839" s="44" t="str">
        <f t="shared" si="340"/>
        <v/>
      </c>
      <c r="O839" s="57" t="str">
        <f t="shared" si="341"/>
        <v/>
      </c>
      <c r="P839" s="48" t="str" cm="1">
        <f t="array" ref="P839">IFERROR(IF(C839="P",G839,IF($K839=1,$M839,$M839+LOOKUP(2,1/($J$4:$J838=J839),$P$4:$P838))),"")</f>
        <v/>
      </c>
      <c r="Q839" s="57" t="str" cm="1">
        <f t="array" ref="Q839">IFERROR(IF(OR(C839="P",C839="A",C839="R"),F839,IF($K839=1,F839,IF(LOOKUP(2,1/($J$4:$J838=$J839),$P$4:$P838)=0,$F839,IF(AND($C839="C",LOOKUP(2,1/($J$4:$J838=$J839),$P$4:$P838)&gt;0),(F839*G839+LOOKUP(2,1/($J$4:$J838=$J839),$P$4:$P838)*LOOKUP(2,1/($J$4:$J838=$J839),$Q$4:$Q838))/$P839,IF(AND($C839="C",LOOKUP(2,1/($J$4:$J838=$J839),$P$4:$P838)&lt;0),LOOKUP(2,1/($J$4:$J838=$J839),$Q$4:$Q838),IF(AND($C839="V",LOOKUP(2,1/($J$4:$J838=$J839),$P$4:$P838)&lt;0),((-1*(F839*G839))+LOOKUP(2,1/($J$4:$J838=$J839),$P$4:$P838)*LOOKUP(2,1/($J$4:$J838=$J839),$Q$4:$Q838))/$P839,IF(AND($C839="V",LOOKUP(2,1/($J$4:$J838=$J839),$P$4:$P838)&gt;0),LOOKUP(2,1/($J$4:$J838=$J839),$Q$4:$Q838),""))))))),"")</f>
        <v/>
      </c>
      <c r="R839" s="49" t="str">
        <f t="shared" si="344"/>
        <v/>
      </c>
      <c r="S839" s="49" t="str">
        <f t="shared" si="355"/>
        <v/>
      </c>
      <c r="T839" s="49" t="str">
        <f t="shared" si="342"/>
        <v/>
      </c>
      <c r="U839" s="49" t="str">
        <f>IFERROR(IF(C839="P",S839,IF(K839=1,0,IF(OR(LOOKUP(2,1/($E$4:$E838=$E839),$P$4:$P838)=0,AND($C839="C",$N839="LONG"),AND(C839="V",N839="SHORT")),0,S839+(M839*Q839)))),"")</f>
        <v/>
      </c>
      <c r="V839" s="49" t="str">
        <f t="shared" si="343"/>
        <v/>
      </c>
      <c r="W839" s="50" t="str">
        <f t="shared" ref="W839:W902" si="362">IF(E839="","",IF(OR(E839="APORTE",E839="RESGATE"),S839,0))</f>
        <v/>
      </c>
      <c r="Y839" s="51" t="str">
        <f t="shared" si="349"/>
        <v/>
      </c>
      <c r="Z839" s="50" t="str">
        <f t="shared" si="356"/>
        <v/>
      </c>
      <c r="AA839" s="50" t="str">
        <f t="shared" si="347"/>
        <v/>
      </c>
      <c r="AB839" s="50" t="str">
        <f t="shared" si="350"/>
        <v/>
      </c>
      <c r="AC839" s="58" t="str">
        <f t="shared" si="351"/>
        <v/>
      </c>
      <c r="AD839" s="53" t="str">
        <f t="shared" si="348"/>
        <v/>
      </c>
      <c r="AE839" s="53" t="str">
        <f t="shared" si="352"/>
        <v/>
      </c>
      <c r="AF839" s="59" t="str">
        <f t="shared" si="353"/>
        <v/>
      </c>
      <c r="AG839" s="40" t="str">
        <f>C839&amp;COUNTIFS($C$3:C839,"V")</f>
        <v>0</v>
      </c>
      <c r="AH839" s="266" t="str">
        <f t="shared" si="345"/>
        <v/>
      </c>
      <c r="AI839" s="56" t="str">
        <f t="shared" si="357"/>
        <v/>
      </c>
      <c r="AJ839" s="265" t="str">
        <f t="shared" si="358"/>
        <v/>
      </c>
      <c r="AK839" s="267" t="str">
        <f t="shared" si="359"/>
        <v/>
      </c>
      <c r="AL839" s="267" t="str">
        <f t="shared" si="360"/>
        <v/>
      </c>
      <c r="AM839" s="40" t="str">
        <f t="shared" si="361"/>
        <v/>
      </c>
      <c r="AN839" s="267">
        <f t="shared" si="354"/>
        <v>0</v>
      </c>
      <c r="CE839" s="279"/>
    </row>
    <row r="840" spans="1:83" s="40" customFormat="1" ht="12.75">
      <c r="A840" s="227"/>
      <c r="B840" s="88"/>
      <c r="C840" s="89"/>
      <c r="D840" s="90"/>
      <c r="E840" s="89"/>
      <c r="F840" s="91"/>
      <c r="G840" s="304"/>
      <c r="H840" s="41"/>
      <c r="I840" s="42" t="str">
        <f t="shared" si="338"/>
        <v/>
      </c>
      <c r="J840" s="43" t="str">
        <f t="shared" si="346"/>
        <v/>
      </c>
      <c r="K840" s="44" t="str">
        <f>IF(J840="","",IF(COUNTIF($J$4:J840,J840)=0,"",(COUNTIF($J$4:J840,J840))))</f>
        <v/>
      </c>
      <c r="L840" s="44" t="str">
        <f>IF(K840="","",J840&amp;" _ "&amp;COUNTIF($J$4:J840,J840)&amp;"_"&amp;N840)</f>
        <v/>
      </c>
      <c r="M840" s="45" t="str">
        <f t="shared" si="339"/>
        <v/>
      </c>
      <c r="N840" s="44" t="str">
        <f t="shared" si="340"/>
        <v/>
      </c>
      <c r="O840" s="57" t="str">
        <f t="shared" si="341"/>
        <v/>
      </c>
      <c r="P840" s="48" t="str" cm="1">
        <f t="array" ref="P840">IFERROR(IF(C840="P",G840,IF($K840=1,$M840,$M840+LOOKUP(2,1/($J$4:$J839=J840),$P$4:$P839))),"")</f>
        <v/>
      </c>
      <c r="Q840" s="57" t="str" cm="1">
        <f t="array" ref="Q840">IFERROR(IF(OR(C840="P",C840="A",C840="R"),F840,IF($K840=1,F840,IF(LOOKUP(2,1/($J$4:$J839=$J840),$P$4:$P839)=0,$F840,IF(AND($C840="C",LOOKUP(2,1/($J$4:$J839=$J840),$P$4:$P839)&gt;0),(F840*G840+LOOKUP(2,1/($J$4:$J839=$J840),$P$4:$P839)*LOOKUP(2,1/($J$4:$J839=$J840),$Q$4:$Q839))/$P840,IF(AND($C840="C",LOOKUP(2,1/($J$4:$J839=$J840),$P$4:$P839)&lt;0),LOOKUP(2,1/($J$4:$J839=$J840),$Q$4:$Q839),IF(AND($C840="V",LOOKUP(2,1/($J$4:$J839=$J840),$P$4:$P839)&lt;0),((-1*(F840*G840))+LOOKUP(2,1/($J$4:$J839=$J840),$P$4:$P839)*LOOKUP(2,1/($J$4:$J839=$J840),$Q$4:$Q839))/$P840,IF(AND($C840="V",LOOKUP(2,1/($J$4:$J839=$J840),$P$4:$P839)&gt;0),LOOKUP(2,1/($J$4:$J839=$J840),$Q$4:$Q839),""))))))),"")</f>
        <v/>
      </c>
      <c r="R840" s="49" t="str">
        <f t="shared" si="344"/>
        <v/>
      </c>
      <c r="S840" s="49" t="str">
        <f t="shared" si="355"/>
        <v/>
      </c>
      <c r="T840" s="49" t="str">
        <f t="shared" si="342"/>
        <v/>
      </c>
      <c r="U840" s="49" t="str">
        <f>IFERROR(IF(C840="P",S840,IF(K840=1,0,IF(OR(LOOKUP(2,1/($E$4:$E839=$E840),$P$4:$P839)=0,AND($C840="C",$N840="LONG"),AND(C840="V",N840="SHORT")),0,S840+(M840*Q840)))),"")</f>
        <v/>
      </c>
      <c r="V840" s="49" t="str">
        <f t="shared" si="343"/>
        <v/>
      </c>
      <c r="W840" s="50" t="str">
        <f t="shared" si="362"/>
        <v/>
      </c>
      <c r="Y840" s="51" t="str">
        <f t="shared" si="349"/>
        <v/>
      </c>
      <c r="Z840" s="50" t="str">
        <f t="shared" si="356"/>
        <v/>
      </c>
      <c r="AA840" s="50" t="str">
        <f t="shared" si="347"/>
        <v/>
      </c>
      <c r="AB840" s="50" t="str">
        <f t="shared" si="350"/>
        <v/>
      </c>
      <c r="AC840" s="58" t="str">
        <f t="shared" si="351"/>
        <v/>
      </c>
      <c r="AD840" s="53" t="str">
        <f t="shared" si="348"/>
        <v/>
      </c>
      <c r="AE840" s="53" t="str">
        <f t="shared" si="352"/>
        <v/>
      </c>
      <c r="AF840" s="59" t="str">
        <f t="shared" si="353"/>
        <v/>
      </c>
      <c r="AG840" s="40" t="str">
        <f>C840&amp;COUNTIFS($C$3:C840,"V")</f>
        <v>0</v>
      </c>
      <c r="AH840" s="266" t="str">
        <f t="shared" si="345"/>
        <v/>
      </c>
      <c r="AI840" s="56" t="str">
        <f t="shared" si="357"/>
        <v/>
      </c>
      <c r="AJ840" s="265" t="str">
        <f t="shared" si="358"/>
        <v/>
      </c>
      <c r="AK840" s="267" t="str">
        <f t="shared" si="359"/>
        <v/>
      </c>
      <c r="AL840" s="267" t="str">
        <f t="shared" si="360"/>
        <v/>
      </c>
      <c r="AM840" s="40" t="str">
        <f t="shared" si="361"/>
        <v/>
      </c>
      <c r="AN840" s="267">
        <f t="shared" si="354"/>
        <v>0</v>
      </c>
      <c r="CE840" s="279"/>
    </row>
    <row r="841" spans="1:83" s="40" customFormat="1" ht="12.75">
      <c r="A841" s="227"/>
      <c r="B841" s="88"/>
      <c r="C841" s="89"/>
      <c r="D841" s="90"/>
      <c r="E841" s="89"/>
      <c r="F841" s="91"/>
      <c r="G841" s="304"/>
      <c r="H841" s="41"/>
      <c r="I841" s="42" t="str">
        <f t="shared" si="338"/>
        <v/>
      </c>
      <c r="J841" s="43" t="str">
        <f t="shared" si="346"/>
        <v/>
      </c>
      <c r="K841" s="44" t="str">
        <f>IF(J841="","",IF(COUNTIF($J$4:J841,J841)=0,"",(COUNTIF($J$4:J841,J841))))</f>
        <v/>
      </c>
      <c r="L841" s="44" t="str">
        <f>IF(K841="","",J841&amp;" _ "&amp;COUNTIF($J$4:J841,J841)&amp;"_"&amp;N841)</f>
        <v/>
      </c>
      <c r="M841" s="45" t="str">
        <f t="shared" si="339"/>
        <v/>
      </c>
      <c r="N841" s="44" t="str">
        <f t="shared" si="340"/>
        <v/>
      </c>
      <c r="O841" s="57" t="str">
        <f t="shared" si="341"/>
        <v/>
      </c>
      <c r="P841" s="48" t="str" cm="1">
        <f t="array" ref="P841">IFERROR(IF(C841="P",G841,IF($K841=1,$M841,$M841+LOOKUP(2,1/($J$4:$J840=J841),$P$4:$P840))),"")</f>
        <v/>
      </c>
      <c r="Q841" s="57" t="str" cm="1">
        <f t="array" ref="Q841">IFERROR(IF(OR(C841="P",C841="A",C841="R"),F841,IF($K841=1,F841,IF(LOOKUP(2,1/($J$4:$J840=$J841),$P$4:$P840)=0,$F841,IF(AND($C841="C",LOOKUP(2,1/($J$4:$J840=$J841),$P$4:$P840)&gt;0),(F841*G841+LOOKUP(2,1/($J$4:$J840=$J841),$P$4:$P840)*LOOKUP(2,1/($J$4:$J840=$J841),$Q$4:$Q840))/$P841,IF(AND($C841="C",LOOKUP(2,1/($J$4:$J840=$J841),$P$4:$P840)&lt;0),LOOKUP(2,1/($J$4:$J840=$J841),$Q$4:$Q840),IF(AND($C841="V",LOOKUP(2,1/($J$4:$J840=$J841),$P$4:$P840)&lt;0),((-1*(F841*G841))+LOOKUP(2,1/($J$4:$J840=$J841),$P$4:$P840)*LOOKUP(2,1/($J$4:$J840=$J841),$Q$4:$Q840))/$P841,IF(AND($C841="V",LOOKUP(2,1/($J$4:$J840=$J841),$P$4:$P840)&gt;0),LOOKUP(2,1/($J$4:$J840=$J841),$Q$4:$Q840),""))))))),"")</f>
        <v/>
      </c>
      <c r="R841" s="49" t="str">
        <f t="shared" si="344"/>
        <v/>
      </c>
      <c r="S841" s="49" t="str">
        <f t="shared" si="355"/>
        <v/>
      </c>
      <c r="T841" s="49" t="str">
        <f t="shared" si="342"/>
        <v/>
      </c>
      <c r="U841" s="49" t="str">
        <f>IFERROR(IF(C841="P",S841,IF(K841=1,0,IF(OR(LOOKUP(2,1/($E$4:$E840=$E841),$P$4:$P840)=0,AND($C841="C",$N841="LONG"),AND(C841="V",N841="SHORT")),0,S841+(M841*Q841)))),"")</f>
        <v/>
      </c>
      <c r="V841" s="49" t="str">
        <f t="shared" si="343"/>
        <v/>
      </c>
      <c r="W841" s="50" t="str">
        <f t="shared" si="362"/>
        <v/>
      </c>
      <c r="Y841" s="51" t="str">
        <f t="shared" si="349"/>
        <v/>
      </c>
      <c r="Z841" s="50" t="str">
        <f t="shared" si="356"/>
        <v/>
      </c>
      <c r="AA841" s="50" t="str">
        <f t="shared" si="347"/>
        <v/>
      </c>
      <c r="AB841" s="50" t="str">
        <f t="shared" si="350"/>
        <v/>
      </c>
      <c r="AC841" s="58" t="str">
        <f t="shared" si="351"/>
        <v/>
      </c>
      <c r="AD841" s="53" t="str">
        <f t="shared" si="348"/>
        <v/>
      </c>
      <c r="AE841" s="53" t="str">
        <f t="shared" si="352"/>
        <v/>
      </c>
      <c r="AF841" s="59" t="str">
        <f t="shared" si="353"/>
        <v/>
      </c>
      <c r="AG841" s="40" t="str">
        <f>C841&amp;COUNTIFS($C$3:C841,"V")</f>
        <v>0</v>
      </c>
      <c r="AH841" s="266" t="str">
        <f t="shared" si="345"/>
        <v/>
      </c>
      <c r="AI841" s="56" t="str">
        <f t="shared" si="357"/>
        <v/>
      </c>
      <c r="AJ841" s="265" t="str">
        <f t="shared" si="358"/>
        <v/>
      </c>
      <c r="AK841" s="267" t="str">
        <f t="shared" si="359"/>
        <v/>
      </c>
      <c r="AL841" s="267" t="str">
        <f t="shared" si="360"/>
        <v/>
      </c>
      <c r="AM841" s="40" t="str">
        <f t="shared" si="361"/>
        <v/>
      </c>
      <c r="AN841" s="267">
        <f t="shared" si="354"/>
        <v>0</v>
      </c>
      <c r="CE841" s="279"/>
    </row>
    <row r="842" spans="1:83" s="40" customFormat="1" ht="12.75">
      <c r="A842" s="227"/>
      <c r="B842" s="88"/>
      <c r="C842" s="89"/>
      <c r="D842" s="90"/>
      <c r="E842" s="89"/>
      <c r="F842" s="91"/>
      <c r="G842" s="304"/>
      <c r="H842" s="41"/>
      <c r="I842" s="42" t="str">
        <f t="shared" ref="I842:I905" si="363">IF(OR(E842="APORTE",E842="RESGATE"),"&lt;- Colar aqui o valor da célula CD2 (canto superior direito em laranja). Quando tiver colado, a célula CD2 deve ficar com valor zerado.","")</f>
        <v/>
      </c>
      <c r="J842" s="43" t="str">
        <f t="shared" si="346"/>
        <v/>
      </c>
      <c r="K842" s="44" t="str">
        <f>IF(J842="","",IF(COUNTIF($J$4:J842,J842)=0,"",(COUNTIF($J$4:J842,J842))))</f>
        <v/>
      </c>
      <c r="L842" s="44" t="str">
        <f>IF(K842="","",J842&amp;" _ "&amp;COUNTIF($J$4:J842,J842)&amp;"_"&amp;N842)</f>
        <v/>
      </c>
      <c r="M842" s="45" t="str">
        <f t="shared" si="339"/>
        <v/>
      </c>
      <c r="N842" s="44" t="str">
        <f t="shared" si="340"/>
        <v/>
      </c>
      <c r="O842" s="57" t="str">
        <f t="shared" si="341"/>
        <v/>
      </c>
      <c r="P842" s="48" t="str" cm="1">
        <f t="array" ref="P842">IFERROR(IF(C842="P",G842,IF($K842=1,$M842,$M842+LOOKUP(2,1/($J$4:$J841=J842),$P$4:$P841))),"")</f>
        <v/>
      </c>
      <c r="Q842" s="57" t="str" cm="1">
        <f t="array" ref="Q842">IFERROR(IF(OR(C842="P",C842="A",C842="R"),F842,IF($K842=1,F842,IF(LOOKUP(2,1/($J$4:$J841=$J842),$P$4:$P841)=0,$F842,IF(AND($C842="C",LOOKUP(2,1/($J$4:$J841=$J842),$P$4:$P841)&gt;0),(F842*G842+LOOKUP(2,1/($J$4:$J841=$J842),$P$4:$P841)*LOOKUP(2,1/($J$4:$J841=$J842),$Q$4:$Q841))/$P842,IF(AND($C842="C",LOOKUP(2,1/($J$4:$J841=$J842),$P$4:$P841)&lt;0),LOOKUP(2,1/($J$4:$J841=$J842),$Q$4:$Q841),IF(AND($C842="V",LOOKUP(2,1/($J$4:$J841=$J842),$P$4:$P841)&lt;0),((-1*(F842*G842))+LOOKUP(2,1/($J$4:$J841=$J842),$P$4:$P841)*LOOKUP(2,1/($J$4:$J841=$J842),$Q$4:$Q841))/$P842,IF(AND($C842="V",LOOKUP(2,1/($J$4:$J841=$J842),$P$4:$P841)&gt;0),LOOKUP(2,1/($J$4:$J841=$J842),$Q$4:$Q841),""))))))),"")</f>
        <v/>
      </c>
      <c r="R842" s="49" t="str">
        <f t="shared" si="344"/>
        <v/>
      </c>
      <c r="S842" s="49" t="str">
        <f t="shared" si="355"/>
        <v/>
      </c>
      <c r="T842" s="49" t="str">
        <f t="shared" si="342"/>
        <v/>
      </c>
      <c r="U842" s="49" t="str">
        <f>IFERROR(IF(C842="P",S842,IF(K842=1,0,IF(OR(LOOKUP(2,1/($E$4:$E841=$E842),$P$4:$P841)=0,AND($C842="C",$N842="LONG"),AND(C842="V",N842="SHORT")),0,S842+(M842*Q842)))),"")</f>
        <v/>
      </c>
      <c r="V842" s="49" t="str">
        <f t="shared" si="343"/>
        <v/>
      </c>
      <c r="W842" s="50" t="str">
        <f t="shared" si="362"/>
        <v/>
      </c>
      <c r="Y842" s="51" t="str">
        <f t="shared" si="349"/>
        <v/>
      </c>
      <c r="Z842" s="50" t="str">
        <f t="shared" si="356"/>
        <v/>
      </c>
      <c r="AA842" s="50" t="str">
        <f t="shared" si="347"/>
        <v/>
      </c>
      <c r="AB842" s="50" t="str">
        <f t="shared" si="350"/>
        <v/>
      </c>
      <c r="AC842" s="58" t="str">
        <f t="shared" si="351"/>
        <v/>
      </c>
      <c r="AD842" s="53" t="str">
        <f t="shared" si="348"/>
        <v/>
      </c>
      <c r="AE842" s="53" t="str">
        <f t="shared" si="352"/>
        <v/>
      </c>
      <c r="AF842" s="59" t="str">
        <f t="shared" si="353"/>
        <v/>
      </c>
      <c r="AG842" s="40" t="str">
        <f>C842&amp;COUNTIFS($C$3:C842,"V")</f>
        <v>0</v>
      </c>
      <c r="AH842" s="266" t="str">
        <f t="shared" si="345"/>
        <v/>
      </c>
      <c r="AI842" s="56" t="str">
        <f t="shared" si="357"/>
        <v/>
      </c>
      <c r="AJ842" s="265" t="str">
        <f t="shared" si="358"/>
        <v/>
      </c>
      <c r="AK842" s="267" t="str">
        <f t="shared" si="359"/>
        <v/>
      </c>
      <c r="AL842" s="267" t="str">
        <f t="shared" si="360"/>
        <v/>
      </c>
      <c r="AM842" s="40" t="str">
        <f t="shared" si="361"/>
        <v/>
      </c>
      <c r="AN842" s="267">
        <f t="shared" si="354"/>
        <v>0</v>
      </c>
      <c r="CE842" s="279"/>
    </row>
    <row r="843" spans="1:83" s="40" customFormat="1" ht="12.75">
      <c r="A843" s="227"/>
      <c r="B843" s="88"/>
      <c r="C843" s="89"/>
      <c r="D843" s="90"/>
      <c r="E843" s="89"/>
      <c r="F843" s="91"/>
      <c r="G843" s="304"/>
      <c r="H843" s="41"/>
      <c r="I843" s="42" t="str">
        <f t="shared" si="363"/>
        <v/>
      </c>
      <c r="J843" s="43" t="str">
        <f t="shared" si="346"/>
        <v/>
      </c>
      <c r="K843" s="44" t="str">
        <f>IF(J843="","",IF(COUNTIF($J$4:J843,J843)=0,"",(COUNTIF($J$4:J843,J843))))</f>
        <v/>
      </c>
      <c r="L843" s="44" t="str">
        <f>IF(K843="","",J843&amp;" _ "&amp;COUNTIF($J$4:J843,J843)&amp;"_"&amp;N843)</f>
        <v/>
      </c>
      <c r="M843" s="45" t="str">
        <f t="shared" si="339"/>
        <v/>
      </c>
      <c r="N843" s="44" t="str">
        <f t="shared" si="340"/>
        <v/>
      </c>
      <c r="O843" s="57" t="str">
        <f t="shared" si="341"/>
        <v/>
      </c>
      <c r="P843" s="48" t="str" cm="1">
        <f t="array" ref="P843">IFERROR(IF(C843="P",G843,IF($K843=1,$M843,$M843+LOOKUP(2,1/($J$4:$J842=J843),$P$4:$P842))),"")</f>
        <v/>
      </c>
      <c r="Q843" s="57" t="str" cm="1">
        <f t="array" ref="Q843">IFERROR(IF(OR(C843="P",C843="A",C843="R"),F843,IF($K843=1,F843,IF(LOOKUP(2,1/($J$4:$J842=$J843),$P$4:$P842)=0,$F843,IF(AND($C843="C",LOOKUP(2,1/($J$4:$J842=$J843),$P$4:$P842)&gt;0),(F843*G843+LOOKUP(2,1/($J$4:$J842=$J843),$P$4:$P842)*LOOKUP(2,1/($J$4:$J842=$J843),$Q$4:$Q842))/$P843,IF(AND($C843="C",LOOKUP(2,1/($J$4:$J842=$J843),$P$4:$P842)&lt;0),LOOKUP(2,1/($J$4:$J842=$J843),$Q$4:$Q842),IF(AND($C843="V",LOOKUP(2,1/($J$4:$J842=$J843),$P$4:$P842)&lt;0),((-1*(F843*G843))+LOOKUP(2,1/($J$4:$J842=$J843),$P$4:$P842)*LOOKUP(2,1/($J$4:$J842=$J843),$Q$4:$Q842))/$P843,IF(AND($C843="V",LOOKUP(2,1/($J$4:$J842=$J843),$P$4:$P842)&gt;0),LOOKUP(2,1/($J$4:$J842=$J843),$Q$4:$Q842),""))))))),"")</f>
        <v/>
      </c>
      <c r="R843" s="49" t="str">
        <f t="shared" si="344"/>
        <v/>
      </c>
      <c r="S843" s="49" t="str">
        <f t="shared" si="355"/>
        <v/>
      </c>
      <c r="T843" s="49" t="str">
        <f t="shared" si="342"/>
        <v/>
      </c>
      <c r="U843" s="49" t="str">
        <f>IFERROR(IF(C843="P",S843,IF(K843=1,0,IF(OR(LOOKUP(2,1/($E$4:$E842=$E843),$P$4:$P842)=0,AND($C843="C",$N843="LONG"),AND(C843="V",N843="SHORT")),0,S843+(M843*Q843)))),"")</f>
        <v/>
      </c>
      <c r="V843" s="49" t="str">
        <f t="shared" si="343"/>
        <v/>
      </c>
      <c r="W843" s="50" t="str">
        <f t="shared" si="362"/>
        <v/>
      </c>
      <c r="Y843" s="51" t="str">
        <f t="shared" si="349"/>
        <v/>
      </c>
      <c r="Z843" s="50" t="str">
        <f t="shared" si="356"/>
        <v/>
      </c>
      <c r="AA843" s="50" t="str">
        <f t="shared" si="347"/>
        <v/>
      </c>
      <c r="AB843" s="50" t="str">
        <f t="shared" si="350"/>
        <v/>
      </c>
      <c r="AC843" s="58" t="str">
        <f t="shared" si="351"/>
        <v/>
      </c>
      <c r="AD843" s="53" t="str">
        <f t="shared" si="348"/>
        <v/>
      </c>
      <c r="AE843" s="53" t="str">
        <f t="shared" si="352"/>
        <v/>
      </c>
      <c r="AF843" s="59" t="str">
        <f t="shared" si="353"/>
        <v/>
      </c>
      <c r="AG843" s="40" t="str">
        <f>C843&amp;COUNTIFS($C$3:C843,"V")</f>
        <v>0</v>
      </c>
      <c r="AH843" s="266" t="str">
        <f t="shared" si="345"/>
        <v/>
      </c>
      <c r="AI843" s="56" t="str">
        <f t="shared" si="357"/>
        <v/>
      </c>
      <c r="AJ843" s="265" t="str">
        <f t="shared" si="358"/>
        <v/>
      </c>
      <c r="AK843" s="267" t="str">
        <f t="shared" si="359"/>
        <v/>
      </c>
      <c r="AL843" s="267" t="str">
        <f t="shared" si="360"/>
        <v/>
      </c>
      <c r="AM843" s="40" t="str">
        <f t="shared" si="361"/>
        <v/>
      </c>
      <c r="AN843" s="267">
        <f t="shared" si="354"/>
        <v>0</v>
      </c>
      <c r="CE843" s="279"/>
    </row>
    <row r="844" spans="1:83" s="40" customFormat="1" ht="12.75">
      <c r="A844" s="227"/>
      <c r="B844" s="88"/>
      <c r="C844" s="89"/>
      <c r="D844" s="90"/>
      <c r="E844" s="89"/>
      <c r="F844" s="91"/>
      <c r="G844" s="304"/>
      <c r="H844" s="41"/>
      <c r="I844" s="42" t="str">
        <f t="shared" si="363"/>
        <v/>
      </c>
      <c r="J844" s="43" t="str">
        <f t="shared" si="346"/>
        <v/>
      </c>
      <c r="K844" s="44" t="str">
        <f>IF(J844="","",IF(COUNTIF($J$4:J844,J844)=0,"",(COUNTIF($J$4:J844,J844))))</f>
        <v/>
      </c>
      <c r="L844" s="44" t="str">
        <f>IF(K844="","",J844&amp;" _ "&amp;COUNTIF($J$4:J844,J844)&amp;"_"&amp;N844)</f>
        <v/>
      </c>
      <c r="M844" s="45" t="str">
        <f t="shared" si="339"/>
        <v/>
      </c>
      <c r="N844" s="44" t="str">
        <f t="shared" si="340"/>
        <v/>
      </c>
      <c r="O844" s="57" t="str">
        <f t="shared" si="341"/>
        <v/>
      </c>
      <c r="P844" s="48" t="str" cm="1">
        <f t="array" ref="P844">IFERROR(IF(C844="P",G844,IF($K844=1,$M844,$M844+LOOKUP(2,1/($J$4:$J843=J844),$P$4:$P843))),"")</f>
        <v/>
      </c>
      <c r="Q844" s="57" t="str" cm="1">
        <f t="array" ref="Q844">IFERROR(IF(OR(C844="P",C844="A",C844="R"),F844,IF($K844=1,F844,IF(LOOKUP(2,1/($J$4:$J843=$J844),$P$4:$P843)=0,$F844,IF(AND($C844="C",LOOKUP(2,1/($J$4:$J843=$J844),$P$4:$P843)&gt;0),(F844*G844+LOOKUP(2,1/($J$4:$J843=$J844),$P$4:$P843)*LOOKUP(2,1/($J$4:$J843=$J844),$Q$4:$Q843))/$P844,IF(AND($C844="C",LOOKUP(2,1/($J$4:$J843=$J844),$P$4:$P843)&lt;0),LOOKUP(2,1/($J$4:$J843=$J844),$Q$4:$Q843),IF(AND($C844="V",LOOKUP(2,1/($J$4:$J843=$J844),$P$4:$P843)&lt;0),((-1*(F844*G844))+LOOKUP(2,1/($J$4:$J843=$J844),$P$4:$P843)*LOOKUP(2,1/($J$4:$J843=$J844),$Q$4:$Q843))/$P844,IF(AND($C844="V",LOOKUP(2,1/($J$4:$J843=$J844),$P$4:$P843)&gt;0),LOOKUP(2,1/($J$4:$J843=$J844),$Q$4:$Q843),""))))))),"")</f>
        <v/>
      </c>
      <c r="R844" s="49" t="str">
        <f t="shared" si="344"/>
        <v/>
      </c>
      <c r="S844" s="49" t="str">
        <f t="shared" si="355"/>
        <v/>
      </c>
      <c r="T844" s="49" t="str">
        <f t="shared" si="342"/>
        <v/>
      </c>
      <c r="U844" s="49" t="str">
        <f>IFERROR(IF(C844="P",S844,IF(K844=1,0,IF(OR(LOOKUP(2,1/($E$4:$E843=$E844),$P$4:$P843)=0,AND($C844="C",$N844="LONG"),AND(C844="V",N844="SHORT")),0,S844+(M844*Q844)))),"")</f>
        <v/>
      </c>
      <c r="V844" s="49" t="str">
        <f t="shared" si="343"/>
        <v/>
      </c>
      <c r="W844" s="50" t="str">
        <f t="shared" si="362"/>
        <v/>
      </c>
      <c r="Y844" s="51" t="str">
        <f t="shared" si="349"/>
        <v/>
      </c>
      <c r="Z844" s="50" t="str">
        <f t="shared" si="356"/>
        <v/>
      </c>
      <c r="AA844" s="50" t="str">
        <f t="shared" si="347"/>
        <v/>
      </c>
      <c r="AB844" s="50" t="str">
        <f t="shared" si="350"/>
        <v/>
      </c>
      <c r="AC844" s="58" t="str">
        <f t="shared" si="351"/>
        <v/>
      </c>
      <c r="AD844" s="53" t="str">
        <f t="shared" si="348"/>
        <v/>
      </c>
      <c r="AE844" s="53" t="str">
        <f t="shared" si="352"/>
        <v/>
      </c>
      <c r="AF844" s="59" t="str">
        <f t="shared" si="353"/>
        <v/>
      </c>
      <c r="AG844" s="40" t="str">
        <f>C844&amp;COUNTIFS($C$3:C844,"V")</f>
        <v>0</v>
      </c>
      <c r="AH844" s="266" t="str">
        <f t="shared" si="345"/>
        <v/>
      </c>
      <c r="AI844" s="56" t="str">
        <f t="shared" si="357"/>
        <v/>
      </c>
      <c r="AJ844" s="265" t="str">
        <f t="shared" si="358"/>
        <v/>
      </c>
      <c r="AK844" s="267" t="str">
        <f t="shared" si="359"/>
        <v/>
      </c>
      <c r="AL844" s="267" t="str">
        <f t="shared" si="360"/>
        <v/>
      </c>
      <c r="AM844" s="40" t="str">
        <f t="shared" si="361"/>
        <v/>
      </c>
      <c r="AN844" s="267">
        <f t="shared" si="354"/>
        <v>0</v>
      </c>
      <c r="CE844" s="279"/>
    </row>
    <row r="845" spans="1:83" s="40" customFormat="1" ht="12.75">
      <c r="A845" s="227"/>
      <c r="B845" s="88"/>
      <c r="C845" s="89"/>
      <c r="D845" s="90"/>
      <c r="E845" s="89"/>
      <c r="F845" s="91"/>
      <c r="G845" s="304"/>
      <c r="H845" s="41"/>
      <c r="I845" s="42" t="str">
        <f t="shared" si="363"/>
        <v/>
      </c>
      <c r="J845" s="43" t="str">
        <f t="shared" si="346"/>
        <v/>
      </c>
      <c r="K845" s="44" t="str">
        <f>IF(J845="","",IF(COUNTIF($J$4:J845,J845)=0,"",(COUNTIF($J$4:J845,J845))))</f>
        <v/>
      </c>
      <c r="L845" s="44" t="str">
        <f>IF(K845="","",J845&amp;" _ "&amp;COUNTIF($J$4:J845,J845)&amp;"_"&amp;N845)</f>
        <v/>
      </c>
      <c r="M845" s="45" t="str">
        <f t="shared" ref="M845:M908" si="364">IF(F845="","",IF(OR(C845="C",C845="R"),G845,G845*-1))</f>
        <v/>
      </c>
      <c r="N845" s="44" t="str">
        <f t="shared" ref="N845:N908" si="365">IF(E845="","",IF(C845="A","",IF(C845="R","",IF(P845=0,"",IF(C845="P","",IF(P845&gt;0,"LONG","SHORT"))))))</f>
        <v/>
      </c>
      <c r="O845" s="57" t="str">
        <f t="shared" ref="O845:O908" si="366">IF(G845="","",F845*G845)</f>
        <v/>
      </c>
      <c r="P845" s="48" t="str" cm="1">
        <f t="array" ref="P845">IFERROR(IF(C845="P",G845,IF($K845=1,$M845,$M845+LOOKUP(2,1/($J$4:$J844=J845),$P$4:$P844))),"")</f>
        <v/>
      </c>
      <c r="Q845" s="57" t="str" cm="1">
        <f t="array" ref="Q845">IFERROR(IF(OR(C845="P",C845="A",C845="R"),F845,IF($K845=1,F845,IF(LOOKUP(2,1/($J$4:$J844=$J845),$P$4:$P844)=0,$F845,IF(AND($C845="C",LOOKUP(2,1/($J$4:$J844=$J845),$P$4:$P844)&gt;0),(F845*G845+LOOKUP(2,1/($J$4:$J844=$J845),$P$4:$P844)*LOOKUP(2,1/($J$4:$J844=$J845),$Q$4:$Q844))/$P845,IF(AND($C845="C",LOOKUP(2,1/($J$4:$J844=$J845),$P$4:$P844)&lt;0),LOOKUP(2,1/($J$4:$J844=$J845),$Q$4:$Q844),IF(AND($C845="V",LOOKUP(2,1/($J$4:$J844=$J845),$P$4:$P844)&lt;0),((-1*(F845*G845))+LOOKUP(2,1/($J$4:$J844=$J845),$P$4:$P844)*LOOKUP(2,1/($J$4:$J844=$J845),$Q$4:$Q844))/$P845,IF(AND($C845="V",LOOKUP(2,1/($J$4:$J844=$J845),$P$4:$P844)&gt;0),LOOKUP(2,1/($J$4:$J844=$J845),$Q$4:$Q844),""))))))),"")</f>
        <v/>
      </c>
      <c r="R845" s="49" t="str">
        <f t="shared" si="344"/>
        <v/>
      </c>
      <c r="S845" s="49" t="str">
        <f t="shared" si="355"/>
        <v/>
      </c>
      <c r="T845" s="49" t="str">
        <f t="shared" ref="T845:T908" si="367">IF(C845&lt;&gt;"",S845+T844,"")</f>
        <v/>
      </c>
      <c r="U845" s="49" t="str">
        <f>IFERROR(IF(C845="P",S845,IF(K845=1,0,IF(OR(LOOKUP(2,1/($E$4:$E844=$E845),$P$4:$P844)=0,AND($C845="C",$N845="LONG"),AND(C845="V",N845="SHORT")),0,S845+(M845*Q845)))),"")</f>
        <v/>
      </c>
      <c r="V845" s="49" t="str">
        <f t="shared" ref="V845:V908" si="368">IFERROR(U845+V844,"")</f>
        <v/>
      </c>
      <c r="W845" s="50" t="str">
        <f t="shared" si="362"/>
        <v/>
      </c>
      <c r="Y845" s="51" t="str">
        <f t="shared" si="349"/>
        <v/>
      </c>
      <c r="Z845" s="50" t="str">
        <f t="shared" si="356"/>
        <v/>
      </c>
      <c r="AA845" s="50" t="str">
        <f t="shared" si="347"/>
        <v/>
      </c>
      <c r="AB845" s="50" t="str">
        <f t="shared" si="350"/>
        <v/>
      </c>
      <c r="AC845" s="58" t="str">
        <f t="shared" si="351"/>
        <v/>
      </c>
      <c r="AD845" s="53" t="str">
        <f t="shared" si="348"/>
        <v/>
      </c>
      <c r="AE845" s="53" t="str">
        <f t="shared" si="352"/>
        <v/>
      </c>
      <c r="AF845" s="59" t="str">
        <f t="shared" si="353"/>
        <v/>
      </c>
      <c r="AG845" s="40" t="str">
        <f>C845&amp;COUNTIFS($C$3:C845,"V")</f>
        <v>0</v>
      </c>
      <c r="AH845" s="266" t="str">
        <f t="shared" si="345"/>
        <v/>
      </c>
      <c r="AI845" s="56" t="str">
        <f t="shared" si="357"/>
        <v/>
      </c>
      <c r="AJ845" s="265" t="str">
        <f t="shared" si="358"/>
        <v/>
      </c>
      <c r="AK845" s="267" t="str">
        <f t="shared" si="359"/>
        <v/>
      </c>
      <c r="AL845" s="267" t="str">
        <f t="shared" si="360"/>
        <v/>
      </c>
      <c r="AM845" s="40" t="str">
        <f t="shared" si="361"/>
        <v/>
      </c>
      <c r="AN845" s="267">
        <f t="shared" si="354"/>
        <v>0</v>
      </c>
      <c r="CE845" s="279"/>
    </row>
    <row r="846" spans="1:83" s="40" customFormat="1" ht="12.75">
      <c r="A846" s="227"/>
      <c r="B846" s="88"/>
      <c r="C846" s="89"/>
      <c r="D846" s="90"/>
      <c r="E846" s="89"/>
      <c r="F846" s="91"/>
      <c r="G846" s="304"/>
      <c r="H846" s="41"/>
      <c r="I846" s="42" t="str">
        <f t="shared" si="363"/>
        <v/>
      </c>
      <c r="J846" s="43" t="str">
        <f t="shared" si="346"/>
        <v/>
      </c>
      <c r="K846" s="44" t="str">
        <f>IF(J846="","",IF(COUNTIF($J$4:J846,J846)=0,"",(COUNTIF($J$4:J846,J846))))</f>
        <v/>
      </c>
      <c r="L846" s="44" t="str">
        <f>IF(K846="","",J846&amp;" _ "&amp;COUNTIF($J$4:J846,J846)&amp;"_"&amp;N846)</f>
        <v/>
      </c>
      <c r="M846" s="45" t="str">
        <f t="shared" si="364"/>
        <v/>
      </c>
      <c r="N846" s="44" t="str">
        <f t="shared" si="365"/>
        <v/>
      </c>
      <c r="O846" s="57" t="str">
        <f t="shared" si="366"/>
        <v/>
      </c>
      <c r="P846" s="48" t="str" cm="1">
        <f t="array" ref="P846">IFERROR(IF(C846="P",G846,IF($K846=1,$M846,$M846+LOOKUP(2,1/($J$4:$J845=J846),$P$4:$P845))),"")</f>
        <v/>
      </c>
      <c r="Q846" s="57" t="str" cm="1">
        <f t="array" ref="Q846">IFERROR(IF(OR(C846="P",C846="A",C846="R"),F846,IF($K846=1,F846,IF(LOOKUP(2,1/($J$4:$J845=$J846),$P$4:$P845)=0,$F846,IF(AND($C846="C",LOOKUP(2,1/($J$4:$J845=$J846),$P$4:$P845)&gt;0),(F846*G846+LOOKUP(2,1/($J$4:$J845=$J846),$P$4:$P845)*LOOKUP(2,1/($J$4:$J845=$J846),$Q$4:$Q845))/$P846,IF(AND($C846="C",LOOKUP(2,1/($J$4:$J845=$J846),$P$4:$P845)&lt;0),LOOKUP(2,1/($J$4:$J845=$J846),$Q$4:$Q845),IF(AND($C846="V",LOOKUP(2,1/($J$4:$J845=$J846),$P$4:$P845)&lt;0),((-1*(F846*G846))+LOOKUP(2,1/($J$4:$J845=$J846),$P$4:$P845)*LOOKUP(2,1/($J$4:$J845=$J846),$Q$4:$Q845))/$P846,IF(AND($C846="V",LOOKUP(2,1/($J$4:$J845=$J846),$P$4:$P845)&gt;0),LOOKUP(2,1/($J$4:$J845=$J846),$Q$4:$Q845),""))))))),"")</f>
        <v/>
      </c>
      <c r="R846" s="49" t="str">
        <f t="shared" si="344"/>
        <v/>
      </c>
      <c r="S846" s="49" t="str">
        <f t="shared" si="355"/>
        <v/>
      </c>
      <c r="T846" s="49" t="str">
        <f t="shared" si="367"/>
        <v/>
      </c>
      <c r="U846" s="49" t="str">
        <f>IFERROR(IF(C846="P",S846,IF(K846=1,0,IF(OR(LOOKUP(2,1/($E$4:$E845=$E846),$P$4:$P845)=0,AND($C846="C",$N846="LONG"),AND(C846="V",N846="SHORT")),0,S846+(M846*Q846)))),"")</f>
        <v/>
      </c>
      <c r="V846" s="49" t="str">
        <f t="shared" si="368"/>
        <v/>
      </c>
      <c r="W846" s="50" t="str">
        <f t="shared" si="362"/>
        <v/>
      </c>
      <c r="Y846" s="51" t="str">
        <f t="shared" si="349"/>
        <v/>
      </c>
      <c r="Z846" s="50" t="str">
        <f t="shared" si="356"/>
        <v/>
      </c>
      <c r="AA846" s="50" t="str">
        <f t="shared" si="347"/>
        <v/>
      </c>
      <c r="AB846" s="50" t="str">
        <f t="shared" si="350"/>
        <v/>
      </c>
      <c r="AC846" s="58" t="str">
        <f t="shared" si="351"/>
        <v/>
      </c>
      <c r="AD846" s="53" t="str">
        <f t="shared" si="348"/>
        <v/>
      </c>
      <c r="AE846" s="53" t="str">
        <f t="shared" si="352"/>
        <v/>
      </c>
      <c r="AF846" s="59" t="str">
        <f t="shared" si="353"/>
        <v/>
      </c>
      <c r="AG846" s="40" t="str">
        <f>C846&amp;COUNTIFS($C$3:C846,"V")</f>
        <v>0</v>
      </c>
      <c r="AH846" s="266" t="str">
        <f t="shared" si="345"/>
        <v/>
      </c>
      <c r="AI846" s="56" t="str">
        <f t="shared" si="357"/>
        <v/>
      </c>
      <c r="AJ846" s="265" t="str">
        <f t="shared" si="358"/>
        <v/>
      </c>
      <c r="AK846" s="267" t="str">
        <f t="shared" si="359"/>
        <v/>
      </c>
      <c r="AL846" s="267" t="str">
        <f t="shared" si="360"/>
        <v/>
      </c>
      <c r="AM846" s="40" t="str">
        <f t="shared" si="361"/>
        <v/>
      </c>
      <c r="AN846" s="267">
        <f t="shared" si="354"/>
        <v>0</v>
      </c>
      <c r="CE846" s="279"/>
    </row>
    <row r="847" spans="1:83" s="40" customFormat="1" ht="12.75">
      <c r="A847" s="227"/>
      <c r="B847" s="88"/>
      <c r="C847" s="89"/>
      <c r="D847" s="90"/>
      <c r="E847" s="89"/>
      <c r="F847" s="91"/>
      <c r="G847" s="304"/>
      <c r="H847" s="41"/>
      <c r="I847" s="42" t="str">
        <f t="shared" si="363"/>
        <v/>
      </c>
      <c r="J847" s="43" t="str">
        <f t="shared" si="346"/>
        <v/>
      </c>
      <c r="K847" s="44" t="str">
        <f>IF(J847="","",IF(COUNTIF($J$4:J847,J847)=0,"",(COUNTIF($J$4:J847,J847))))</f>
        <v/>
      </c>
      <c r="L847" s="44" t="str">
        <f>IF(K847="","",J847&amp;" _ "&amp;COUNTIF($J$4:J847,J847)&amp;"_"&amp;N847)</f>
        <v/>
      </c>
      <c r="M847" s="45" t="str">
        <f t="shared" si="364"/>
        <v/>
      </c>
      <c r="N847" s="44" t="str">
        <f t="shared" si="365"/>
        <v/>
      </c>
      <c r="O847" s="57" t="str">
        <f t="shared" si="366"/>
        <v/>
      </c>
      <c r="P847" s="48" t="str" cm="1">
        <f t="array" ref="P847">IFERROR(IF(C847="P",G847,IF($K847=1,$M847,$M847+LOOKUP(2,1/($J$4:$J846=J847),$P$4:$P846))),"")</f>
        <v/>
      </c>
      <c r="Q847" s="57" t="str" cm="1">
        <f t="array" ref="Q847">IFERROR(IF(OR(C847="P",C847="A",C847="R"),F847,IF($K847=1,F847,IF(LOOKUP(2,1/($J$4:$J846=$J847),$P$4:$P846)=0,$F847,IF(AND($C847="C",LOOKUP(2,1/($J$4:$J846=$J847),$P$4:$P846)&gt;0),(F847*G847+LOOKUP(2,1/($J$4:$J846=$J847),$P$4:$P846)*LOOKUP(2,1/($J$4:$J846=$J847),$Q$4:$Q846))/$P847,IF(AND($C847="C",LOOKUP(2,1/($J$4:$J846=$J847),$P$4:$P846)&lt;0),LOOKUP(2,1/($J$4:$J846=$J847),$Q$4:$Q846),IF(AND($C847="V",LOOKUP(2,1/($J$4:$J846=$J847),$P$4:$P846)&lt;0),((-1*(F847*G847))+LOOKUP(2,1/($J$4:$J846=$J847),$P$4:$P846)*LOOKUP(2,1/($J$4:$J846=$J847),$Q$4:$Q846))/$P847,IF(AND($C847="V",LOOKUP(2,1/($J$4:$J846=$J847),$P$4:$P846)&gt;0),LOOKUP(2,1/($J$4:$J846=$J847),$Q$4:$Q846),""))))))),"")</f>
        <v/>
      </c>
      <c r="R847" s="49" t="str">
        <f t="shared" si="344"/>
        <v/>
      </c>
      <c r="S847" s="49" t="str">
        <f t="shared" si="355"/>
        <v/>
      </c>
      <c r="T847" s="49" t="str">
        <f t="shared" si="367"/>
        <v/>
      </c>
      <c r="U847" s="49" t="str">
        <f>IFERROR(IF(C847="P",S847,IF(K847=1,0,IF(OR(LOOKUP(2,1/($E$4:$E846=$E847),$P$4:$P846)=0,AND($C847="C",$N847="LONG"),AND(C847="V",N847="SHORT")),0,S847+(M847*Q847)))),"")</f>
        <v/>
      </c>
      <c r="V847" s="49" t="str">
        <f t="shared" si="368"/>
        <v/>
      </c>
      <c r="W847" s="50" t="str">
        <f t="shared" si="362"/>
        <v/>
      </c>
      <c r="Y847" s="51" t="str">
        <f t="shared" si="349"/>
        <v/>
      </c>
      <c r="Z847" s="50" t="str">
        <f t="shared" si="356"/>
        <v/>
      </c>
      <c r="AA847" s="50" t="str">
        <f t="shared" si="347"/>
        <v/>
      </c>
      <c r="AB847" s="50" t="str">
        <f t="shared" si="350"/>
        <v/>
      </c>
      <c r="AC847" s="58" t="str">
        <f t="shared" si="351"/>
        <v/>
      </c>
      <c r="AD847" s="53" t="str">
        <f t="shared" si="348"/>
        <v/>
      </c>
      <c r="AE847" s="53" t="str">
        <f t="shared" si="352"/>
        <v/>
      </c>
      <c r="AF847" s="59" t="str">
        <f t="shared" si="353"/>
        <v/>
      </c>
      <c r="AG847" s="40" t="str">
        <f>C847&amp;COUNTIFS($C$3:C847,"V")</f>
        <v>0</v>
      </c>
      <c r="AH847" s="266" t="str">
        <f t="shared" si="345"/>
        <v/>
      </c>
      <c r="AI847" s="56" t="str">
        <f t="shared" si="357"/>
        <v/>
      </c>
      <c r="AJ847" s="265" t="str">
        <f t="shared" si="358"/>
        <v/>
      </c>
      <c r="AK847" s="267" t="str">
        <f t="shared" si="359"/>
        <v/>
      </c>
      <c r="AL847" s="267" t="str">
        <f t="shared" si="360"/>
        <v/>
      </c>
      <c r="AM847" s="40" t="str">
        <f t="shared" si="361"/>
        <v/>
      </c>
      <c r="AN847" s="267">
        <f t="shared" si="354"/>
        <v>0</v>
      </c>
      <c r="CE847" s="279"/>
    </row>
    <row r="848" spans="1:83" s="40" customFormat="1" ht="12.75">
      <c r="A848" s="227"/>
      <c r="B848" s="88"/>
      <c r="C848" s="89"/>
      <c r="D848" s="90"/>
      <c r="E848" s="89"/>
      <c r="F848" s="91"/>
      <c r="G848" s="304"/>
      <c r="H848" s="41"/>
      <c r="I848" s="42" t="str">
        <f t="shared" si="363"/>
        <v/>
      </c>
      <c r="J848" s="43" t="str">
        <f t="shared" si="346"/>
        <v/>
      </c>
      <c r="K848" s="44" t="str">
        <f>IF(J848="","",IF(COUNTIF($J$4:J848,J848)=0,"",(COUNTIF($J$4:J848,J848))))</f>
        <v/>
      </c>
      <c r="L848" s="44" t="str">
        <f>IF(K848="","",J848&amp;" _ "&amp;COUNTIF($J$4:J848,J848)&amp;"_"&amp;N848)</f>
        <v/>
      </c>
      <c r="M848" s="45" t="str">
        <f t="shared" si="364"/>
        <v/>
      </c>
      <c r="N848" s="44" t="str">
        <f t="shared" si="365"/>
        <v/>
      </c>
      <c r="O848" s="57" t="str">
        <f t="shared" si="366"/>
        <v/>
      </c>
      <c r="P848" s="48" t="str" cm="1">
        <f t="array" ref="P848">IFERROR(IF(C848="P",G848,IF($K848=1,$M848,$M848+LOOKUP(2,1/($J$4:$J847=J848),$P$4:$P847))),"")</f>
        <v/>
      </c>
      <c r="Q848" s="57" t="str" cm="1">
        <f t="array" ref="Q848">IFERROR(IF(OR(C848="P",C848="A",C848="R"),F848,IF($K848=1,F848,IF(LOOKUP(2,1/($J$4:$J847=$J848),$P$4:$P847)=0,$F848,IF(AND($C848="C",LOOKUP(2,1/($J$4:$J847=$J848),$P$4:$P847)&gt;0),(F848*G848+LOOKUP(2,1/($J$4:$J847=$J848),$P$4:$P847)*LOOKUP(2,1/($J$4:$J847=$J848),$Q$4:$Q847))/$P848,IF(AND($C848="C",LOOKUP(2,1/($J$4:$J847=$J848),$P$4:$P847)&lt;0),LOOKUP(2,1/($J$4:$J847=$J848),$Q$4:$Q847),IF(AND($C848="V",LOOKUP(2,1/($J$4:$J847=$J848),$P$4:$P847)&lt;0),((-1*(F848*G848))+LOOKUP(2,1/($J$4:$J847=$J848),$P$4:$P847)*LOOKUP(2,1/($J$4:$J847=$J848),$Q$4:$Q847))/$P848,IF(AND($C848="V",LOOKUP(2,1/($J$4:$J847=$J848),$P$4:$P847)&gt;0),LOOKUP(2,1/($J$4:$J847=$J848),$Q$4:$Q847),""))))))),"")</f>
        <v/>
      </c>
      <c r="R848" s="49" t="str">
        <f t="shared" si="344"/>
        <v/>
      </c>
      <c r="S848" s="49" t="str">
        <f t="shared" si="355"/>
        <v/>
      </c>
      <c r="T848" s="49" t="str">
        <f t="shared" si="367"/>
        <v/>
      </c>
      <c r="U848" s="49" t="str">
        <f>IFERROR(IF(C848="P",S848,IF(K848=1,0,IF(OR(LOOKUP(2,1/($E$4:$E847=$E848),$P$4:$P847)=0,AND($C848="C",$N848="LONG"),AND(C848="V",N848="SHORT")),0,S848+(M848*Q848)))),"")</f>
        <v/>
      </c>
      <c r="V848" s="49" t="str">
        <f t="shared" si="368"/>
        <v/>
      </c>
      <c r="W848" s="50" t="str">
        <f t="shared" si="362"/>
        <v/>
      </c>
      <c r="Y848" s="51" t="str">
        <f t="shared" si="349"/>
        <v/>
      </c>
      <c r="Z848" s="50" t="str">
        <f t="shared" si="356"/>
        <v/>
      </c>
      <c r="AA848" s="50" t="str">
        <f t="shared" si="347"/>
        <v/>
      </c>
      <c r="AB848" s="50" t="str">
        <f t="shared" si="350"/>
        <v/>
      </c>
      <c r="AC848" s="58" t="str">
        <f t="shared" si="351"/>
        <v/>
      </c>
      <c r="AD848" s="53" t="str">
        <f t="shared" si="348"/>
        <v/>
      </c>
      <c r="AE848" s="53" t="str">
        <f t="shared" si="352"/>
        <v/>
      </c>
      <c r="AF848" s="59" t="str">
        <f t="shared" si="353"/>
        <v/>
      </c>
      <c r="AG848" s="40" t="str">
        <f>C848&amp;COUNTIFS($C$3:C848,"V")</f>
        <v>0</v>
      </c>
      <c r="AH848" s="266" t="str">
        <f t="shared" si="345"/>
        <v/>
      </c>
      <c r="AI848" s="56" t="str">
        <f t="shared" si="357"/>
        <v/>
      </c>
      <c r="AJ848" s="265" t="str">
        <f t="shared" si="358"/>
        <v/>
      </c>
      <c r="AK848" s="267" t="str">
        <f t="shared" si="359"/>
        <v/>
      </c>
      <c r="AL848" s="267" t="str">
        <f t="shared" si="360"/>
        <v/>
      </c>
      <c r="AM848" s="40" t="str">
        <f t="shared" si="361"/>
        <v/>
      </c>
      <c r="AN848" s="267">
        <f t="shared" si="354"/>
        <v>0</v>
      </c>
      <c r="CE848" s="279"/>
    </row>
    <row r="849" spans="1:83" s="40" customFormat="1" ht="12.75">
      <c r="A849" s="227"/>
      <c r="B849" s="88"/>
      <c r="C849" s="89"/>
      <c r="D849" s="90"/>
      <c r="E849" s="89"/>
      <c r="F849" s="91"/>
      <c r="G849" s="304"/>
      <c r="H849" s="41"/>
      <c r="I849" s="42" t="str">
        <f t="shared" si="363"/>
        <v/>
      </c>
      <c r="J849" s="43" t="str">
        <f t="shared" si="346"/>
        <v/>
      </c>
      <c r="K849" s="44" t="str">
        <f>IF(J849="","",IF(COUNTIF($J$4:J849,J849)=0,"",(COUNTIF($J$4:J849,J849))))</f>
        <v/>
      </c>
      <c r="L849" s="44" t="str">
        <f>IF(K849="","",J849&amp;" _ "&amp;COUNTIF($J$4:J849,J849)&amp;"_"&amp;N849)</f>
        <v/>
      </c>
      <c r="M849" s="45" t="str">
        <f t="shared" si="364"/>
        <v/>
      </c>
      <c r="N849" s="44" t="str">
        <f t="shared" si="365"/>
        <v/>
      </c>
      <c r="O849" s="57" t="str">
        <f t="shared" si="366"/>
        <v/>
      </c>
      <c r="P849" s="48" t="str" cm="1">
        <f t="array" ref="P849">IFERROR(IF(C849="P",G849,IF($K849=1,$M849,$M849+LOOKUP(2,1/($J$4:$J848=J849),$P$4:$P848))),"")</f>
        <v/>
      </c>
      <c r="Q849" s="57" t="str" cm="1">
        <f t="array" ref="Q849">IFERROR(IF(OR(C849="P",C849="A",C849="R"),F849,IF($K849=1,F849,IF(LOOKUP(2,1/($J$4:$J848=$J849),$P$4:$P848)=0,$F849,IF(AND($C849="C",LOOKUP(2,1/($J$4:$J848=$J849),$P$4:$P848)&gt;0),(F849*G849+LOOKUP(2,1/($J$4:$J848=$J849),$P$4:$P848)*LOOKUP(2,1/($J$4:$J848=$J849),$Q$4:$Q848))/$P849,IF(AND($C849="C",LOOKUP(2,1/($J$4:$J848=$J849),$P$4:$P848)&lt;0),LOOKUP(2,1/($J$4:$J848=$J849),$Q$4:$Q848),IF(AND($C849="V",LOOKUP(2,1/($J$4:$J848=$J849),$P$4:$P848)&lt;0),((-1*(F849*G849))+LOOKUP(2,1/($J$4:$J848=$J849),$P$4:$P848)*LOOKUP(2,1/($J$4:$J848=$J849),$Q$4:$Q848))/$P849,IF(AND($C849="V",LOOKUP(2,1/($J$4:$J848=$J849),$P$4:$P848)&gt;0),LOOKUP(2,1/($J$4:$J848=$J849),$Q$4:$Q848),""))))))),"")</f>
        <v/>
      </c>
      <c r="R849" s="49" t="str">
        <f t="shared" ref="R849:R912" si="369">IFERROR(Q849*P849,"")</f>
        <v/>
      </c>
      <c r="S849" s="49" t="str">
        <f t="shared" si="355"/>
        <v/>
      </c>
      <c r="T849" s="49" t="str">
        <f t="shared" si="367"/>
        <v/>
      </c>
      <c r="U849" s="49" t="str">
        <f>IFERROR(IF(C849="P",S849,IF(K849=1,0,IF(OR(LOOKUP(2,1/($E$4:$E848=$E849),$P$4:$P848)=0,AND($C849="C",$N849="LONG"),AND(C849="V",N849="SHORT")),0,S849+(M849*Q849)))),"")</f>
        <v/>
      </c>
      <c r="V849" s="49" t="str">
        <f t="shared" si="368"/>
        <v/>
      </c>
      <c r="W849" s="50" t="str">
        <f t="shared" si="362"/>
        <v/>
      </c>
      <c r="Y849" s="51" t="str">
        <f t="shared" si="349"/>
        <v/>
      </c>
      <c r="Z849" s="50" t="str">
        <f t="shared" si="356"/>
        <v/>
      </c>
      <c r="AA849" s="50" t="str">
        <f t="shared" si="347"/>
        <v/>
      </c>
      <c r="AB849" s="50" t="str">
        <f t="shared" si="350"/>
        <v/>
      </c>
      <c r="AC849" s="58" t="str">
        <f t="shared" si="351"/>
        <v/>
      </c>
      <c r="AD849" s="53" t="str">
        <f t="shared" si="348"/>
        <v/>
      </c>
      <c r="AE849" s="53" t="str">
        <f t="shared" si="352"/>
        <v/>
      </c>
      <c r="AF849" s="59" t="str">
        <f t="shared" si="353"/>
        <v/>
      </c>
      <c r="AG849" s="40" t="str">
        <f>C849&amp;COUNTIFS($C$3:C849,"V")</f>
        <v>0</v>
      </c>
      <c r="AH849" s="266" t="str">
        <f t="shared" si="345"/>
        <v/>
      </c>
      <c r="AI849" s="56" t="str">
        <f t="shared" si="357"/>
        <v/>
      </c>
      <c r="AJ849" s="265" t="str">
        <f t="shared" si="358"/>
        <v/>
      </c>
      <c r="AK849" s="267" t="str">
        <f t="shared" si="359"/>
        <v/>
      </c>
      <c r="AL849" s="267" t="str">
        <f t="shared" si="360"/>
        <v/>
      </c>
      <c r="AM849" s="40" t="str">
        <f t="shared" si="361"/>
        <v/>
      </c>
      <c r="AN849" s="267">
        <f t="shared" si="354"/>
        <v>0</v>
      </c>
      <c r="CE849" s="279"/>
    </row>
    <row r="850" spans="1:83" s="40" customFormat="1" ht="12.75">
      <c r="A850" s="227"/>
      <c r="B850" s="88"/>
      <c r="C850" s="89"/>
      <c r="D850" s="90"/>
      <c r="E850" s="89"/>
      <c r="F850" s="91"/>
      <c r="G850" s="304"/>
      <c r="H850" s="41"/>
      <c r="I850" s="42" t="str">
        <f t="shared" si="363"/>
        <v/>
      </c>
      <c r="J850" s="43" t="str">
        <f t="shared" si="346"/>
        <v/>
      </c>
      <c r="K850" s="44" t="str">
        <f>IF(J850="","",IF(COUNTIF($J$4:J850,J850)=0,"",(COUNTIF($J$4:J850,J850))))</f>
        <v/>
      </c>
      <c r="L850" s="44" t="str">
        <f>IF(K850="","",J850&amp;" _ "&amp;COUNTIF($J$4:J850,J850)&amp;"_"&amp;N850)</f>
        <v/>
      </c>
      <c r="M850" s="45" t="str">
        <f t="shared" si="364"/>
        <v/>
      </c>
      <c r="N850" s="44" t="str">
        <f t="shared" si="365"/>
        <v/>
      </c>
      <c r="O850" s="57" t="str">
        <f t="shared" si="366"/>
        <v/>
      </c>
      <c r="P850" s="48" t="str" cm="1">
        <f t="array" ref="P850">IFERROR(IF(C850="P",G850,IF($K850=1,$M850,$M850+LOOKUP(2,1/($J$4:$J849=J850),$P$4:$P849))),"")</f>
        <v/>
      </c>
      <c r="Q850" s="57" t="str" cm="1">
        <f t="array" ref="Q850">IFERROR(IF(OR(C850="P",C850="A",C850="R"),F850,IF($K850=1,F850,IF(LOOKUP(2,1/($J$4:$J849=$J850),$P$4:$P849)=0,$F850,IF(AND($C850="C",LOOKUP(2,1/($J$4:$J849=$J850),$P$4:$P849)&gt;0),(F850*G850+LOOKUP(2,1/($J$4:$J849=$J850),$P$4:$P849)*LOOKUP(2,1/($J$4:$J849=$J850),$Q$4:$Q849))/$P850,IF(AND($C850="C",LOOKUP(2,1/($J$4:$J849=$J850),$P$4:$P849)&lt;0),LOOKUP(2,1/($J$4:$J849=$J850),$Q$4:$Q849),IF(AND($C850="V",LOOKUP(2,1/($J$4:$J849=$J850),$P$4:$P849)&lt;0),((-1*(F850*G850))+LOOKUP(2,1/($J$4:$J849=$J850),$P$4:$P849)*LOOKUP(2,1/($J$4:$J849=$J850),$Q$4:$Q849))/$P850,IF(AND($C850="V",LOOKUP(2,1/($J$4:$J849=$J850),$P$4:$P849)&gt;0),LOOKUP(2,1/($J$4:$J849=$J850),$Q$4:$Q849),""))))))),"")</f>
        <v/>
      </c>
      <c r="R850" s="49" t="str">
        <f t="shared" si="369"/>
        <v/>
      </c>
      <c r="S850" s="49" t="str">
        <f t="shared" si="355"/>
        <v/>
      </c>
      <c r="T850" s="49" t="str">
        <f t="shared" si="367"/>
        <v/>
      </c>
      <c r="U850" s="49" t="str">
        <f>IFERROR(IF(C850="P",S850,IF(K850=1,0,IF(OR(LOOKUP(2,1/($E$4:$E849=$E850),$P$4:$P849)=0,AND($C850="C",$N850="LONG"),AND(C850="V",N850="SHORT")),0,S850+(M850*Q850)))),"")</f>
        <v/>
      </c>
      <c r="V850" s="49" t="str">
        <f t="shared" si="368"/>
        <v/>
      </c>
      <c r="W850" s="50" t="str">
        <f t="shared" si="362"/>
        <v/>
      </c>
      <c r="Y850" s="51" t="str">
        <f t="shared" si="349"/>
        <v/>
      </c>
      <c r="Z850" s="50" t="str">
        <f t="shared" si="356"/>
        <v/>
      </c>
      <c r="AA850" s="50" t="str">
        <f t="shared" si="347"/>
        <v/>
      </c>
      <c r="AB850" s="50" t="str">
        <f t="shared" si="350"/>
        <v/>
      </c>
      <c r="AC850" s="58" t="str">
        <f t="shared" si="351"/>
        <v/>
      </c>
      <c r="AD850" s="53" t="str">
        <f t="shared" si="348"/>
        <v/>
      </c>
      <c r="AE850" s="53" t="str">
        <f t="shared" si="352"/>
        <v/>
      </c>
      <c r="AF850" s="59" t="str">
        <f t="shared" si="353"/>
        <v/>
      </c>
      <c r="AG850" s="40" t="str">
        <f>C850&amp;COUNTIFS($C$3:C850,"V")</f>
        <v>0</v>
      </c>
      <c r="AH850" s="266" t="str">
        <f t="shared" si="345"/>
        <v/>
      </c>
      <c r="AI850" s="56" t="str">
        <f t="shared" si="357"/>
        <v/>
      </c>
      <c r="AJ850" s="265" t="str">
        <f t="shared" si="358"/>
        <v/>
      </c>
      <c r="AK850" s="267" t="str">
        <f t="shared" si="359"/>
        <v/>
      </c>
      <c r="AL850" s="267" t="str">
        <f t="shared" si="360"/>
        <v/>
      </c>
      <c r="AM850" s="40" t="str">
        <f t="shared" si="361"/>
        <v/>
      </c>
      <c r="AN850" s="267">
        <f t="shared" si="354"/>
        <v>0</v>
      </c>
      <c r="CE850" s="279"/>
    </row>
    <row r="851" spans="1:83" s="40" customFormat="1" ht="12.75">
      <c r="A851" s="227"/>
      <c r="B851" s="88"/>
      <c r="C851" s="89"/>
      <c r="D851" s="90"/>
      <c r="E851" s="89"/>
      <c r="F851" s="91"/>
      <c r="G851" s="304"/>
      <c r="H851" s="41"/>
      <c r="I851" s="42" t="str">
        <f t="shared" si="363"/>
        <v/>
      </c>
      <c r="J851" s="43" t="str">
        <f t="shared" si="346"/>
        <v/>
      </c>
      <c r="K851" s="44" t="str">
        <f>IF(J851="","",IF(COUNTIF($J$4:J851,J851)=0,"",(COUNTIF($J$4:J851,J851))))</f>
        <v/>
      </c>
      <c r="L851" s="44" t="str">
        <f>IF(K851="","",J851&amp;" _ "&amp;COUNTIF($J$4:J851,J851)&amp;"_"&amp;N851)</f>
        <v/>
      </c>
      <c r="M851" s="45" t="str">
        <f t="shared" si="364"/>
        <v/>
      </c>
      <c r="N851" s="44" t="str">
        <f t="shared" si="365"/>
        <v/>
      </c>
      <c r="O851" s="57" t="str">
        <f t="shared" si="366"/>
        <v/>
      </c>
      <c r="P851" s="48" t="str" cm="1">
        <f t="array" ref="P851">IFERROR(IF(C851="P",G851,IF($K851=1,$M851,$M851+LOOKUP(2,1/($J$4:$J850=J851),$P$4:$P850))),"")</f>
        <v/>
      </c>
      <c r="Q851" s="57" t="str" cm="1">
        <f t="array" ref="Q851">IFERROR(IF(OR(C851="P",C851="A",C851="R"),F851,IF($K851=1,F851,IF(LOOKUP(2,1/($J$4:$J850=$J851),$P$4:$P850)=0,$F851,IF(AND($C851="C",LOOKUP(2,1/($J$4:$J850=$J851),$P$4:$P850)&gt;0),(F851*G851+LOOKUP(2,1/($J$4:$J850=$J851),$P$4:$P850)*LOOKUP(2,1/($J$4:$J850=$J851),$Q$4:$Q850))/$P851,IF(AND($C851="C",LOOKUP(2,1/($J$4:$J850=$J851),$P$4:$P850)&lt;0),LOOKUP(2,1/($J$4:$J850=$J851),$Q$4:$Q850),IF(AND($C851="V",LOOKUP(2,1/($J$4:$J850=$J851),$P$4:$P850)&lt;0),((-1*(F851*G851))+LOOKUP(2,1/($J$4:$J850=$J851),$P$4:$P850)*LOOKUP(2,1/($J$4:$J850=$J851),$Q$4:$Q850))/$P851,IF(AND($C851="V",LOOKUP(2,1/($J$4:$J850=$J851),$P$4:$P850)&gt;0),LOOKUP(2,1/($J$4:$J850=$J851),$Q$4:$Q850),""))))))),"")</f>
        <v/>
      </c>
      <c r="R851" s="49" t="str">
        <f t="shared" si="369"/>
        <v/>
      </c>
      <c r="S851" s="49" t="str">
        <f t="shared" si="355"/>
        <v/>
      </c>
      <c r="T851" s="49" t="str">
        <f t="shared" si="367"/>
        <v/>
      </c>
      <c r="U851" s="49" t="str">
        <f>IFERROR(IF(C851="P",S851,IF(K851=1,0,IF(OR(LOOKUP(2,1/($E$4:$E850=$E851),$P$4:$P850)=0,AND($C851="C",$N851="LONG"),AND(C851="V",N851="SHORT")),0,S851+(M851*Q851)))),"")</f>
        <v/>
      </c>
      <c r="V851" s="49" t="str">
        <f t="shared" si="368"/>
        <v/>
      </c>
      <c r="W851" s="50" t="str">
        <f t="shared" si="362"/>
        <v/>
      </c>
      <c r="Y851" s="51" t="str">
        <f t="shared" si="349"/>
        <v/>
      </c>
      <c r="Z851" s="50" t="str">
        <f t="shared" si="356"/>
        <v/>
      </c>
      <c r="AA851" s="50" t="str">
        <f t="shared" si="347"/>
        <v/>
      </c>
      <c r="AB851" s="50" t="str">
        <f t="shared" si="350"/>
        <v/>
      </c>
      <c r="AC851" s="58" t="str">
        <f t="shared" si="351"/>
        <v/>
      </c>
      <c r="AD851" s="53" t="str">
        <f t="shared" si="348"/>
        <v/>
      </c>
      <c r="AE851" s="53" t="str">
        <f t="shared" si="352"/>
        <v/>
      </c>
      <c r="AF851" s="59" t="str">
        <f t="shared" si="353"/>
        <v/>
      </c>
      <c r="AG851" s="40" t="str">
        <f>C851&amp;COUNTIFS($C$3:C851,"V")</f>
        <v>0</v>
      </c>
      <c r="AH851" s="266" t="str">
        <f t="shared" si="345"/>
        <v/>
      </c>
      <c r="AI851" s="56" t="str">
        <f t="shared" si="357"/>
        <v/>
      </c>
      <c r="AJ851" s="265" t="str">
        <f t="shared" si="358"/>
        <v/>
      </c>
      <c r="AK851" s="267" t="str">
        <f t="shared" si="359"/>
        <v/>
      </c>
      <c r="AL851" s="267" t="str">
        <f t="shared" si="360"/>
        <v/>
      </c>
      <c r="AM851" s="40" t="str">
        <f t="shared" si="361"/>
        <v/>
      </c>
      <c r="AN851" s="267">
        <f t="shared" si="354"/>
        <v>0</v>
      </c>
      <c r="CE851" s="279"/>
    </row>
    <row r="852" spans="1:83" s="40" customFormat="1" ht="12.75">
      <c r="A852" s="227"/>
      <c r="B852" s="88"/>
      <c r="C852" s="89"/>
      <c r="D852" s="90"/>
      <c r="E852" s="89"/>
      <c r="F852" s="91"/>
      <c r="G852" s="304"/>
      <c r="H852" s="41"/>
      <c r="I852" s="42" t="str">
        <f t="shared" si="363"/>
        <v/>
      </c>
      <c r="J852" s="43" t="str">
        <f t="shared" si="346"/>
        <v/>
      </c>
      <c r="K852" s="44" t="str">
        <f>IF(J852="","",IF(COUNTIF($J$4:J852,J852)=0,"",(COUNTIF($J$4:J852,J852))))</f>
        <v/>
      </c>
      <c r="L852" s="44" t="str">
        <f>IF(K852="","",J852&amp;" _ "&amp;COUNTIF($J$4:J852,J852)&amp;"_"&amp;N852)</f>
        <v/>
      </c>
      <c r="M852" s="45" t="str">
        <f t="shared" si="364"/>
        <v/>
      </c>
      <c r="N852" s="44" t="str">
        <f t="shared" si="365"/>
        <v/>
      </c>
      <c r="O852" s="57" t="str">
        <f t="shared" si="366"/>
        <v/>
      </c>
      <c r="P852" s="48" t="str" cm="1">
        <f t="array" ref="P852">IFERROR(IF(C852="P",G852,IF($K852=1,$M852,$M852+LOOKUP(2,1/($J$4:$J851=J852),$P$4:$P851))),"")</f>
        <v/>
      </c>
      <c r="Q852" s="57" t="str" cm="1">
        <f t="array" ref="Q852">IFERROR(IF(OR(C852="P",C852="A",C852="R"),F852,IF($K852=1,F852,IF(LOOKUP(2,1/($J$4:$J851=$J852),$P$4:$P851)=0,$F852,IF(AND($C852="C",LOOKUP(2,1/($J$4:$J851=$J852),$P$4:$P851)&gt;0),(F852*G852+LOOKUP(2,1/($J$4:$J851=$J852),$P$4:$P851)*LOOKUP(2,1/($J$4:$J851=$J852),$Q$4:$Q851))/$P852,IF(AND($C852="C",LOOKUP(2,1/($J$4:$J851=$J852),$P$4:$P851)&lt;0),LOOKUP(2,1/($J$4:$J851=$J852),$Q$4:$Q851),IF(AND($C852="V",LOOKUP(2,1/($J$4:$J851=$J852),$P$4:$P851)&lt;0),((-1*(F852*G852))+LOOKUP(2,1/($J$4:$J851=$J852),$P$4:$P851)*LOOKUP(2,1/($J$4:$J851=$J852),$Q$4:$Q851))/$P852,IF(AND($C852="V",LOOKUP(2,1/($J$4:$J851=$J852),$P$4:$P851)&gt;0),LOOKUP(2,1/($J$4:$J851=$J852),$Q$4:$Q851),""))))))),"")</f>
        <v/>
      </c>
      <c r="R852" s="49" t="str">
        <f t="shared" si="369"/>
        <v/>
      </c>
      <c r="S852" s="49" t="str">
        <f t="shared" si="355"/>
        <v/>
      </c>
      <c r="T852" s="49" t="str">
        <f t="shared" si="367"/>
        <v/>
      </c>
      <c r="U852" s="49" t="str">
        <f>IFERROR(IF(C852="P",S852,IF(K852=1,0,IF(OR(LOOKUP(2,1/($E$4:$E851=$E852),$P$4:$P851)=0,AND($C852="C",$N852="LONG"),AND(C852="V",N852="SHORT")),0,S852+(M852*Q852)))),"")</f>
        <v/>
      </c>
      <c r="V852" s="49" t="str">
        <f t="shared" si="368"/>
        <v/>
      </c>
      <c r="W852" s="50" t="str">
        <f t="shared" si="362"/>
        <v/>
      </c>
      <c r="Y852" s="51" t="str">
        <f t="shared" si="349"/>
        <v/>
      </c>
      <c r="Z852" s="50" t="str">
        <f t="shared" si="356"/>
        <v/>
      </c>
      <c r="AA852" s="50" t="str">
        <f t="shared" si="347"/>
        <v/>
      </c>
      <c r="AB852" s="50" t="str">
        <f t="shared" si="350"/>
        <v/>
      </c>
      <c r="AC852" s="58" t="str">
        <f t="shared" si="351"/>
        <v/>
      </c>
      <c r="AD852" s="53" t="str">
        <f t="shared" si="348"/>
        <v/>
      </c>
      <c r="AE852" s="53" t="str">
        <f t="shared" si="352"/>
        <v/>
      </c>
      <c r="AF852" s="59" t="str">
        <f t="shared" si="353"/>
        <v/>
      </c>
      <c r="AG852" s="40" t="str">
        <f>C852&amp;COUNTIFS($C$3:C852,"V")</f>
        <v>0</v>
      </c>
      <c r="AH852" s="266" t="str">
        <f t="shared" si="345"/>
        <v/>
      </c>
      <c r="AI852" s="56" t="str">
        <f t="shared" si="357"/>
        <v/>
      </c>
      <c r="AJ852" s="265" t="str">
        <f t="shared" si="358"/>
        <v/>
      </c>
      <c r="AK852" s="267" t="str">
        <f t="shared" si="359"/>
        <v/>
      </c>
      <c r="AL852" s="267" t="str">
        <f t="shared" si="360"/>
        <v/>
      </c>
      <c r="AM852" s="40" t="str">
        <f t="shared" si="361"/>
        <v/>
      </c>
      <c r="AN852" s="267">
        <f t="shared" si="354"/>
        <v>0</v>
      </c>
      <c r="CE852" s="279"/>
    </row>
    <row r="853" spans="1:83" s="40" customFormat="1" ht="12.75">
      <c r="A853" s="227"/>
      <c r="B853" s="88"/>
      <c r="C853" s="89"/>
      <c r="D853" s="90"/>
      <c r="E853" s="89"/>
      <c r="F853" s="91"/>
      <c r="G853" s="304"/>
      <c r="H853" s="41"/>
      <c r="I853" s="42" t="str">
        <f t="shared" si="363"/>
        <v/>
      </c>
      <c r="J853" s="43" t="str">
        <f t="shared" si="346"/>
        <v/>
      </c>
      <c r="K853" s="44" t="str">
        <f>IF(J853="","",IF(COUNTIF($J$4:J853,J853)=0,"",(COUNTIF($J$4:J853,J853))))</f>
        <v/>
      </c>
      <c r="L853" s="44" t="str">
        <f>IF(K853="","",J853&amp;" _ "&amp;COUNTIF($J$4:J853,J853)&amp;"_"&amp;N853)</f>
        <v/>
      </c>
      <c r="M853" s="45" t="str">
        <f t="shared" si="364"/>
        <v/>
      </c>
      <c r="N853" s="44" t="str">
        <f t="shared" si="365"/>
        <v/>
      </c>
      <c r="O853" s="57" t="str">
        <f t="shared" si="366"/>
        <v/>
      </c>
      <c r="P853" s="48" t="str" cm="1">
        <f t="array" ref="P853">IFERROR(IF(C853="P",G853,IF($K853=1,$M853,$M853+LOOKUP(2,1/($J$4:$J852=J853),$P$4:$P852))),"")</f>
        <v/>
      </c>
      <c r="Q853" s="57" t="str" cm="1">
        <f t="array" ref="Q853">IFERROR(IF(OR(C853="P",C853="A",C853="R"),F853,IF($K853=1,F853,IF(LOOKUP(2,1/($J$4:$J852=$J853),$P$4:$P852)=0,$F853,IF(AND($C853="C",LOOKUP(2,1/($J$4:$J852=$J853),$P$4:$P852)&gt;0),(F853*G853+LOOKUP(2,1/($J$4:$J852=$J853),$P$4:$P852)*LOOKUP(2,1/($J$4:$J852=$J853),$Q$4:$Q852))/$P853,IF(AND($C853="C",LOOKUP(2,1/($J$4:$J852=$J853),$P$4:$P852)&lt;0),LOOKUP(2,1/($J$4:$J852=$J853),$Q$4:$Q852),IF(AND($C853="V",LOOKUP(2,1/($J$4:$J852=$J853),$P$4:$P852)&lt;0),((-1*(F853*G853))+LOOKUP(2,1/($J$4:$J852=$J853),$P$4:$P852)*LOOKUP(2,1/($J$4:$J852=$J853),$Q$4:$Q852))/$P853,IF(AND($C853="V",LOOKUP(2,1/($J$4:$J852=$J853),$P$4:$P852)&gt;0),LOOKUP(2,1/($J$4:$J852=$J853),$Q$4:$Q852),""))))))),"")</f>
        <v/>
      </c>
      <c r="R853" s="49" t="str">
        <f t="shared" si="369"/>
        <v/>
      </c>
      <c r="S853" s="49" t="str">
        <f t="shared" si="355"/>
        <v/>
      </c>
      <c r="T853" s="49" t="str">
        <f t="shared" si="367"/>
        <v/>
      </c>
      <c r="U853" s="49" t="str">
        <f>IFERROR(IF(C853="P",S853,IF(K853=1,0,IF(OR(LOOKUP(2,1/($E$4:$E852=$E853),$P$4:$P852)=0,AND($C853="C",$N853="LONG"),AND(C853="V",N853="SHORT")),0,S853+(M853*Q853)))),"")</f>
        <v/>
      </c>
      <c r="V853" s="49" t="str">
        <f t="shared" si="368"/>
        <v/>
      </c>
      <c r="W853" s="50" t="str">
        <f t="shared" si="362"/>
        <v/>
      </c>
      <c r="Y853" s="51" t="str">
        <f t="shared" si="349"/>
        <v/>
      </c>
      <c r="Z853" s="50" t="str">
        <f t="shared" si="356"/>
        <v/>
      </c>
      <c r="AA853" s="50" t="str">
        <f t="shared" si="347"/>
        <v/>
      </c>
      <c r="AB853" s="50" t="str">
        <f t="shared" si="350"/>
        <v/>
      </c>
      <c r="AC853" s="58" t="str">
        <f t="shared" si="351"/>
        <v/>
      </c>
      <c r="AD853" s="53" t="str">
        <f t="shared" si="348"/>
        <v/>
      </c>
      <c r="AE853" s="53" t="str">
        <f t="shared" si="352"/>
        <v/>
      </c>
      <c r="AF853" s="59" t="str">
        <f t="shared" si="353"/>
        <v/>
      </c>
      <c r="AG853" s="40" t="str">
        <f>C853&amp;COUNTIFS($C$3:C853,"V")</f>
        <v>0</v>
      </c>
      <c r="AH853" s="266" t="str">
        <f t="shared" si="345"/>
        <v/>
      </c>
      <c r="AI853" s="56" t="str">
        <f t="shared" si="357"/>
        <v/>
      </c>
      <c r="AJ853" s="265" t="str">
        <f t="shared" si="358"/>
        <v/>
      </c>
      <c r="AK853" s="267" t="str">
        <f t="shared" si="359"/>
        <v/>
      </c>
      <c r="AL853" s="267" t="str">
        <f t="shared" si="360"/>
        <v/>
      </c>
      <c r="AM853" s="40" t="str">
        <f t="shared" si="361"/>
        <v/>
      </c>
      <c r="AN853" s="267">
        <f t="shared" si="354"/>
        <v>0</v>
      </c>
      <c r="CE853" s="279"/>
    </row>
    <row r="854" spans="1:83" s="40" customFormat="1" ht="12.75">
      <c r="A854" s="227"/>
      <c r="B854" s="88"/>
      <c r="C854" s="89"/>
      <c r="D854" s="90"/>
      <c r="E854" s="89"/>
      <c r="F854" s="91"/>
      <c r="G854" s="304"/>
      <c r="H854" s="41"/>
      <c r="I854" s="42" t="str">
        <f t="shared" si="363"/>
        <v/>
      </c>
      <c r="J854" s="43" t="str">
        <f t="shared" si="346"/>
        <v/>
      </c>
      <c r="K854" s="44" t="str">
        <f>IF(J854="","",IF(COUNTIF($J$4:J854,J854)=0,"",(COUNTIF($J$4:J854,J854))))</f>
        <v/>
      </c>
      <c r="L854" s="44" t="str">
        <f>IF(K854="","",J854&amp;" _ "&amp;COUNTIF($J$4:J854,J854)&amp;"_"&amp;N854)</f>
        <v/>
      </c>
      <c r="M854" s="45" t="str">
        <f t="shared" si="364"/>
        <v/>
      </c>
      <c r="N854" s="44" t="str">
        <f t="shared" si="365"/>
        <v/>
      </c>
      <c r="O854" s="57" t="str">
        <f t="shared" si="366"/>
        <v/>
      </c>
      <c r="P854" s="48" t="str" cm="1">
        <f t="array" ref="P854">IFERROR(IF(C854="P",G854,IF($K854=1,$M854,$M854+LOOKUP(2,1/($J$4:$J853=J854),$P$4:$P853))),"")</f>
        <v/>
      </c>
      <c r="Q854" s="57" t="str" cm="1">
        <f t="array" ref="Q854">IFERROR(IF(OR(C854="P",C854="A",C854="R"),F854,IF($K854=1,F854,IF(LOOKUP(2,1/($J$4:$J853=$J854),$P$4:$P853)=0,$F854,IF(AND($C854="C",LOOKUP(2,1/($J$4:$J853=$J854),$P$4:$P853)&gt;0),(F854*G854+LOOKUP(2,1/($J$4:$J853=$J854),$P$4:$P853)*LOOKUP(2,1/($J$4:$J853=$J854),$Q$4:$Q853))/$P854,IF(AND($C854="C",LOOKUP(2,1/($J$4:$J853=$J854),$P$4:$P853)&lt;0),LOOKUP(2,1/($J$4:$J853=$J854),$Q$4:$Q853),IF(AND($C854="V",LOOKUP(2,1/($J$4:$J853=$J854),$P$4:$P853)&lt;0),((-1*(F854*G854))+LOOKUP(2,1/($J$4:$J853=$J854),$P$4:$P853)*LOOKUP(2,1/($J$4:$J853=$J854),$Q$4:$Q853))/$P854,IF(AND($C854="V",LOOKUP(2,1/($J$4:$J853=$J854),$P$4:$P853)&gt;0),LOOKUP(2,1/($J$4:$J853=$J854),$Q$4:$Q853),""))))))),"")</f>
        <v/>
      </c>
      <c r="R854" s="49" t="str">
        <f t="shared" si="369"/>
        <v/>
      </c>
      <c r="S854" s="49" t="str">
        <f t="shared" si="355"/>
        <v/>
      </c>
      <c r="T854" s="49" t="str">
        <f t="shared" si="367"/>
        <v/>
      </c>
      <c r="U854" s="49" t="str">
        <f>IFERROR(IF(C854="P",S854,IF(K854=1,0,IF(OR(LOOKUP(2,1/($E$4:$E853=$E854),$P$4:$P853)=0,AND($C854="C",$N854="LONG"),AND(C854="V",N854="SHORT")),0,S854+(M854*Q854)))),"")</f>
        <v/>
      </c>
      <c r="V854" s="49" t="str">
        <f t="shared" si="368"/>
        <v/>
      </c>
      <c r="W854" s="50" t="str">
        <f t="shared" si="362"/>
        <v/>
      </c>
      <c r="Y854" s="51" t="str">
        <f t="shared" si="349"/>
        <v/>
      </c>
      <c r="Z854" s="50" t="str">
        <f t="shared" si="356"/>
        <v/>
      </c>
      <c r="AA854" s="50" t="str">
        <f t="shared" si="347"/>
        <v/>
      </c>
      <c r="AB854" s="50" t="str">
        <f t="shared" si="350"/>
        <v/>
      </c>
      <c r="AC854" s="58" t="str">
        <f t="shared" si="351"/>
        <v/>
      </c>
      <c r="AD854" s="53" t="str">
        <f t="shared" si="348"/>
        <v/>
      </c>
      <c r="AE854" s="53" t="str">
        <f t="shared" si="352"/>
        <v/>
      </c>
      <c r="AF854" s="59" t="str">
        <f t="shared" si="353"/>
        <v/>
      </c>
      <c r="AG854" s="40" t="str">
        <f>C854&amp;COUNTIFS($C$3:C854,"V")</f>
        <v>0</v>
      </c>
      <c r="AH854" s="266" t="str">
        <f t="shared" si="345"/>
        <v/>
      </c>
      <c r="AI854" s="56" t="str">
        <f t="shared" si="357"/>
        <v/>
      </c>
      <c r="AJ854" s="265" t="str">
        <f t="shared" si="358"/>
        <v/>
      </c>
      <c r="AK854" s="267" t="str">
        <f t="shared" si="359"/>
        <v/>
      </c>
      <c r="AL854" s="267" t="str">
        <f t="shared" si="360"/>
        <v/>
      </c>
      <c r="AM854" s="40" t="str">
        <f t="shared" si="361"/>
        <v/>
      </c>
      <c r="AN854" s="267">
        <f t="shared" si="354"/>
        <v>0</v>
      </c>
      <c r="CE854" s="279"/>
    </row>
    <row r="855" spans="1:83" s="40" customFormat="1" ht="12.75">
      <c r="A855" s="227"/>
      <c r="B855" s="88"/>
      <c r="C855" s="89"/>
      <c r="D855" s="90"/>
      <c r="E855" s="89"/>
      <c r="F855" s="91"/>
      <c r="G855" s="304"/>
      <c r="H855" s="41"/>
      <c r="I855" s="42" t="str">
        <f t="shared" si="363"/>
        <v/>
      </c>
      <c r="J855" s="43" t="str">
        <f t="shared" si="346"/>
        <v/>
      </c>
      <c r="K855" s="44" t="str">
        <f>IF(J855="","",IF(COUNTIF($J$4:J855,J855)=0,"",(COUNTIF($J$4:J855,J855))))</f>
        <v/>
      </c>
      <c r="L855" s="44" t="str">
        <f>IF(K855="","",J855&amp;" _ "&amp;COUNTIF($J$4:J855,J855)&amp;"_"&amp;N855)</f>
        <v/>
      </c>
      <c r="M855" s="45" t="str">
        <f t="shared" si="364"/>
        <v/>
      </c>
      <c r="N855" s="44" t="str">
        <f t="shared" si="365"/>
        <v/>
      </c>
      <c r="O855" s="57" t="str">
        <f t="shared" si="366"/>
        <v/>
      </c>
      <c r="P855" s="48" t="str" cm="1">
        <f t="array" ref="P855">IFERROR(IF(C855="P",G855,IF($K855=1,$M855,$M855+LOOKUP(2,1/($J$4:$J854=J855),$P$4:$P854))),"")</f>
        <v/>
      </c>
      <c r="Q855" s="57" t="str" cm="1">
        <f t="array" ref="Q855">IFERROR(IF(OR(C855="P",C855="A",C855="R"),F855,IF($K855=1,F855,IF(LOOKUP(2,1/($J$4:$J854=$J855),$P$4:$P854)=0,$F855,IF(AND($C855="C",LOOKUP(2,1/($J$4:$J854=$J855),$P$4:$P854)&gt;0),(F855*G855+LOOKUP(2,1/($J$4:$J854=$J855),$P$4:$P854)*LOOKUP(2,1/($J$4:$J854=$J855),$Q$4:$Q854))/$P855,IF(AND($C855="C",LOOKUP(2,1/($J$4:$J854=$J855),$P$4:$P854)&lt;0),LOOKUP(2,1/($J$4:$J854=$J855),$Q$4:$Q854),IF(AND($C855="V",LOOKUP(2,1/($J$4:$J854=$J855),$P$4:$P854)&lt;0),((-1*(F855*G855))+LOOKUP(2,1/($J$4:$J854=$J855),$P$4:$P854)*LOOKUP(2,1/($J$4:$J854=$J855),$Q$4:$Q854))/$P855,IF(AND($C855="V",LOOKUP(2,1/($J$4:$J854=$J855),$P$4:$P854)&gt;0),LOOKUP(2,1/($J$4:$J854=$J855),$Q$4:$Q854),""))))))),"")</f>
        <v/>
      </c>
      <c r="R855" s="49" t="str">
        <f t="shared" si="369"/>
        <v/>
      </c>
      <c r="S855" s="49" t="str">
        <f t="shared" si="355"/>
        <v/>
      </c>
      <c r="T855" s="49" t="str">
        <f t="shared" si="367"/>
        <v/>
      </c>
      <c r="U855" s="49" t="str">
        <f>IFERROR(IF(C855="P",S855,IF(K855=1,0,IF(OR(LOOKUP(2,1/($E$4:$E854=$E855),$P$4:$P854)=0,AND($C855="C",$N855="LONG"),AND(C855="V",N855="SHORT")),0,S855+(M855*Q855)))),"")</f>
        <v/>
      </c>
      <c r="V855" s="49" t="str">
        <f t="shared" si="368"/>
        <v/>
      </c>
      <c r="W855" s="50" t="str">
        <f t="shared" si="362"/>
        <v/>
      </c>
      <c r="Y855" s="51" t="str">
        <f t="shared" si="349"/>
        <v/>
      </c>
      <c r="Z855" s="50" t="str">
        <f t="shared" si="356"/>
        <v/>
      </c>
      <c r="AA855" s="50" t="str">
        <f t="shared" si="347"/>
        <v/>
      </c>
      <c r="AB855" s="50" t="str">
        <f t="shared" si="350"/>
        <v/>
      </c>
      <c r="AC855" s="58" t="str">
        <f t="shared" si="351"/>
        <v/>
      </c>
      <c r="AD855" s="53" t="str">
        <f t="shared" si="348"/>
        <v/>
      </c>
      <c r="AE855" s="53" t="str">
        <f t="shared" si="352"/>
        <v/>
      </c>
      <c r="AF855" s="59" t="str">
        <f t="shared" si="353"/>
        <v/>
      </c>
      <c r="AG855" s="40" t="str">
        <f>C855&amp;COUNTIFS($C$3:C855,"V")</f>
        <v>0</v>
      </c>
      <c r="AH855" s="266" t="str">
        <f t="shared" si="345"/>
        <v/>
      </c>
      <c r="AI855" s="56" t="str">
        <f t="shared" si="357"/>
        <v/>
      </c>
      <c r="AJ855" s="265" t="str">
        <f t="shared" si="358"/>
        <v/>
      </c>
      <c r="AK855" s="267" t="str">
        <f t="shared" si="359"/>
        <v/>
      </c>
      <c r="AL855" s="267" t="str">
        <f t="shared" si="360"/>
        <v/>
      </c>
      <c r="AM855" s="40" t="str">
        <f t="shared" si="361"/>
        <v/>
      </c>
      <c r="AN855" s="267">
        <f t="shared" si="354"/>
        <v>0</v>
      </c>
      <c r="CE855" s="279"/>
    </row>
    <row r="856" spans="1:83" s="40" customFormat="1" ht="12.75">
      <c r="A856" s="227"/>
      <c r="B856" s="88"/>
      <c r="C856" s="89"/>
      <c r="D856" s="90"/>
      <c r="E856" s="89"/>
      <c r="F856" s="91"/>
      <c r="G856" s="304"/>
      <c r="H856" s="41"/>
      <c r="I856" s="42" t="str">
        <f t="shared" si="363"/>
        <v/>
      </c>
      <c r="J856" s="43" t="str">
        <f t="shared" si="346"/>
        <v/>
      </c>
      <c r="K856" s="44" t="str">
        <f>IF(J856="","",IF(COUNTIF($J$4:J856,J856)=0,"",(COUNTIF($J$4:J856,J856))))</f>
        <v/>
      </c>
      <c r="L856" s="44" t="str">
        <f>IF(K856="","",J856&amp;" _ "&amp;COUNTIF($J$4:J856,J856)&amp;"_"&amp;N856)</f>
        <v/>
      </c>
      <c r="M856" s="45" t="str">
        <f t="shared" si="364"/>
        <v/>
      </c>
      <c r="N856" s="44" t="str">
        <f t="shared" si="365"/>
        <v/>
      </c>
      <c r="O856" s="57" t="str">
        <f t="shared" si="366"/>
        <v/>
      </c>
      <c r="P856" s="48" t="str" cm="1">
        <f t="array" ref="P856">IFERROR(IF(C856="P",G856,IF($K856=1,$M856,$M856+LOOKUP(2,1/($J$4:$J855=J856),$P$4:$P855))),"")</f>
        <v/>
      </c>
      <c r="Q856" s="57" t="str" cm="1">
        <f t="array" ref="Q856">IFERROR(IF(OR(C856="P",C856="A",C856="R"),F856,IF($K856=1,F856,IF(LOOKUP(2,1/($J$4:$J855=$J856),$P$4:$P855)=0,$F856,IF(AND($C856="C",LOOKUP(2,1/($J$4:$J855=$J856),$P$4:$P855)&gt;0),(F856*G856+LOOKUP(2,1/($J$4:$J855=$J856),$P$4:$P855)*LOOKUP(2,1/($J$4:$J855=$J856),$Q$4:$Q855))/$P856,IF(AND($C856="C",LOOKUP(2,1/($J$4:$J855=$J856),$P$4:$P855)&lt;0),LOOKUP(2,1/($J$4:$J855=$J856),$Q$4:$Q855),IF(AND($C856="V",LOOKUP(2,1/($J$4:$J855=$J856),$P$4:$P855)&lt;0),((-1*(F856*G856))+LOOKUP(2,1/($J$4:$J855=$J856),$P$4:$P855)*LOOKUP(2,1/($J$4:$J855=$J856),$Q$4:$Q855))/$P856,IF(AND($C856="V",LOOKUP(2,1/($J$4:$J855=$J856),$P$4:$P855)&gt;0),LOOKUP(2,1/($J$4:$J855=$J856),$Q$4:$Q855),""))))))),"")</f>
        <v/>
      </c>
      <c r="R856" s="49" t="str">
        <f t="shared" si="369"/>
        <v/>
      </c>
      <c r="S856" s="49" t="str">
        <f t="shared" si="355"/>
        <v/>
      </c>
      <c r="T856" s="49" t="str">
        <f t="shared" si="367"/>
        <v/>
      </c>
      <c r="U856" s="49" t="str">
        <f>IFERROR(IF(C856="P",S856,IF(K856=1,0,IF(OR(LOOKUP(2,1/($E$4:$E855=$E856),$P$4:$P855)=0,AND($C856="C",$N856="LONG"),AND(C856="V",N856="SHORT")),0,S856+(M856*Q856)))),"")</f>
        <v/>
      </c>
      <c r="V856" s="49" t="str">
        <f t="shared" si="368"/>
        <v/>
      </c>
      <c r="W856" s="50" t="str">
        <f t="shared" si="362"/>
        <v/>
      </c>
      <c r="Y856" s="51" t="str">
        <f t="shared" si="349"/>
        <v/>
      </c>
      <c r="Z856" s="50" t="str">
        <f t="shared" si="356"/>
        <v/>
      </c>
      <c r="AA856" s="50" t="str">
        <f t="shared" si="347"/>
        <v/>
      </c>
      <c r="AB856" s="50" t="str">
        <f t="shared" si="350"/>
        <v/>
      </c>
      <c r="AC856" s="58" t="str">
        <f t="shared" si="351"/>
        <v/>
      </c>
      <c r="AD856" s="53" t="str">
        <f t="shared" si="348"/>
        <v/>
      </c>
      <c r="AE856" s="53" t="str">
        <f t="shared" si="352"/>
        <v/>
      </c>
      <c r="AF856" s="59" t="str">
        <f t="shared" si="353"/>
        <v/>
      </c>
      <c r="AG856" s="40" t="str">
        <f>C856&amp;COUNTIFS($C$3:C856,"V")</f>
        <v>0</v>
      </c>
      <c r="AH856" s="266" t="str">
        <f t="shared" si="345"/>
        <v/>
      </c>
      <c r="AI856" s="56" t="str">
        <f t="shared" si="357"/>
        <v/>
      </c>
      <c r="AJ856" s="265" t="str">
        <f t="shared" si="358"/>
        <v/>
      </c>
      <c r="AK856" s="267" t="str">
        <f t="shared" si="359"/>
        <v/>
      </c>
      <c r="AL856" s="267" t="str">
        <f t="shared" si="360"/>
        <v/>
      </c>
      <c r="AM856" s="40" t="str">
        <f t="shared" si="361"/>
        <v/>
      </c>
      <c r="AN856" s="267">
        <f t="shared" si="354"/>
        <v>0</v>
      </c>
      <c r="CE856" s="279"/>
    </row>
    <row r="857" spans="1:83" s="40" customFormat="1" ht="12.75">
      <c r="A857" s="227"/>
      <c r="B857" s="88"/>
      <c r="C857" s="89"/>
      <c r="D857" s="90"/>
      <c r="E857" s="89"/>
      <c r="F857" s="91"/>
      <c r="G857" s="304"/>
      <c r="H857" s="41"/>
      <c r="I857" s="42" t="str">
        <f t="shared" si="363"/>
        <v/>
      </c>
      <c r="J857" s="43" t="str">
        <f t="shared" si="346"/>
        <v/>
      </c>
      <c r="K857" s="44" t="str">
        <f>IF(J857="","",IF(COUNTIF($J$4:J857,J857)=0,"",(COUNTIF($J$4:J857,J857))))</f>
        <v/>
      </c>
      <c r="L857" s="44" t="str">
        <f>IF(K857="","",J857&amp;" _ "&amp;COUNTIF($J$4:J857,J857)&amp;"_"&amp;N857)</f>
        <v/>
      </c>
      <c r="M857" s="45" t="str">
        <f t="shared" si="364"/>
        <v/>
      </c>
      <c r="N857" s="44" t="str">
        <f t="shared" si="365"/>
        <v/>
      </c>
      <c r="O857" s="57" t="str">
        <f t="shared" si="366"/>
        <v/>
      </c>
      <c r="P857" s="48" t="str" cm="1">
        <f t="array" ref="P857">IFERROR(IF(C857="P",G857,IF($K857=1,$M857,$M857+LOOKUP(2,1/($J$4:$J856=J857),$P$4:$P856))),"")</f>
        <v/>
      </c>
      <c r="Q857" s="57" t="str" cm="1">
        <f t="array" ref="Q857">IFERROR(IF(OR(C857="P",C857="A",C857="R"),F857,IF($K857=1,F857,IF(LOOKUP(2,1/($J$4:$J856=$J857),$P$4:$P856)=0,$F857,IF(AND($C857="C",LOOKUP(2,1/($J$4:$J856=$J857),$P$4:$P856)&gt;0),(F857*G857+LOOKUP(2,1/($J$4:$J856=$J857),$P$4:$P856)*LOOKUP(2,1/($J$4:$J856=$J857),$Q$4:$Q856))/$P857,IF(AND($C857="C",LOOKUP(2,1/($J$4:$J856=$J857),$P$4:$P856)&lt;0),LOOKUP(2,1/($J$4:$J856=$J857),$Q$4:$Q856),IF(AND($C857="V",LOOKUP(2,1/($J$4:$J856=$J857),$P$4:$P856)&lt;0),((-1*(F857*G857))+LOOKUP(2,1/($J$4:$J856=$J857),$P$4:$P856)*LOOKUP(2,1/($J$4:$J856=$J857),$Q$4:$Q856))/$P857,IF(AND($C857="V",LOOKUP(2,1/($J$4:$J856=$J857),$P$4:$P856)&gt;0),LOOKUP(2,1/($J$4:$J856=$J857),$Q$4:$Q856),""))))))),"")</f>
        <v/>
      </c>
      <c r="R857" s="49" t="str">
        <f t="shared" si="369"/>
        <v/>
      </c>
      <c r="S857" s="49" t="str">
        <f t="shared" si="355"/>
        <v/>
      </c>
      <c r="T857" s="49" t="str">
        <f t="shared" si="367"/>
        <v/>
      </c>
      <c r="U857" s="49" t="str">
        <f>IFERROR(IF(C857="P",S857,IF(K857=1,0,IF(OR(LOOKUP(2,1/($E$4:$E856=$E857),$P$4:$P856)=0,AND($C857="C",$N857="LONG"),AND(C857="V",N857="SHORT")),0,S857+(M857*Q857)))),"")</f>
        <v/>
      </c>
      <c r="V857" s="49" t="str">
        <f t="shared" si="368"/>
        <v/>
      </c>
      <c r="W857" s="50" t="str">
        <f t="shared" si="362"/>
        <v/>
      </c>
      <c r="Y857" s="51" t="str">
        <f t="shared" si="349"/>
        <v/>
      </c>
      <c r="Z857" s="50" t="str">
        <f t="shared" si="356"/>
        <v/>
      </c>
      <c r="AA857" s="50" t="str">
        <f t="shared" si="347"/>
        <v/>
      </c>
      <c r="AB857" s="50" t="str">
        <f t="shared" si="350"/>
        <v/>
      </c>
      <c r="AC857" s="58" t="str">
        <f t="shared" si="351"/>
        <v/>
      </c>
      <c r="AD857" s="53" t="str">
        <f t="shared" si="348"/>
        <v/>
      </c>
      <c r="AE857" s="53" t="str">
        <f t="shared" si="352"/>
        <v/>
      </c>
      <c r="AF857" s="59" t="str">
        <f t="shared" si="353"/>
        <v/>
      </c>
      <c r="AG857" s="40" t="str">
        <f>C857&amp;COUNTIFS($C$3:C857,"V")</f>
        <v>0</v>
      </c>
      <c r="AH857" s="266" t="str">
        <f t="shared" si="345"/>
        <v/>
      </c>
      <c r="AI857" s="56" t="str">
        <f t="shared" si="357"/>
        <v/>
      </c>
      <c r="AJ857" s="265" t="str">
        <f t="shared" si="358"/>
        <v/>
      </c>
      <c r="AK857" s="267" t="str">
        <f t="shared" si="359"/>
        <v/>
      </c>
      <c r="AL857" s="267" t="str">
        <f t="shared" si="360"/>
        <v/>
      </c>
      <c r="AM857" s="40" t="str">
        <f t="shared" si="361"/>
        <v/>
      </c>
      <c r="AN857" s="267">
        <f t="shared" si="354"/>
        <v>0</v>
      </c>
      <c r="CE857" s="279"/>
    </row>
    <row r="858" spans="1:83" s="40" customFormat="1" ht="12.75">
      <c r="A858" s="227"/>
      <c r="B858" s="88"/>
      <c r="C858" s="89"/>
      <c r="D858" s="90"/>
      <c r="E858" s="89"/>
      <c r="F858" s="91"/>
      <c r="G858" s="304"/>
      <c r="H858" s="41"/>
      <c r="I858" s="42" t="str">
        <f t="shared" si="363"/>
        <v/>
      </c>
      <c r="J858" s="43" t="str">
        <f t="shared" si="346"/>
        <v/>
      </c>
      <c r="K858" s="44" t="str">
        <f>IF(J858="","",IF(COUNTIF($J$4:J858,J858)=0,"",(COUNTIF($J$4:J858,J858))))</f>
        <v/>
      </c>
      <c r="L858" s="44" t="str">
        <f>IF(K858="","",J858&amp;" _ "&amp;COUNTIF($J$4:J858,J858)&amp;"_"&amp;N858)</f>
        <v/>
      </c>
      <c r="M858" s="45" t="str">
        <f t="shared" si="364"/>
        <v/>
      </c>
      <c r="N858" s="44" t="str">
        <f t="shared" si="365"/>
        <v/>
      </c>
      <c r="O858" s="57" t="str">
        <f t="shared" si="366"/>
        <v/>
      </c>
      <c r="P858" s="48" t="str" cm="1">
        <f t="array" ref="P858">IFERROR(IF(C858="P",G858,IF($K858=1,$M858,$M858+LOOKUP(2,1/($J$4:$J857=J858),$P$4:$P857))),"")</f>
        <v/>
      </c>
      <c r="Q858" s="57" t="str" cm="1">
        <f t="array" ref="Q858">IFERROR(IF(OR(C858="P",C858="A",C858="R"),F858,IF($K858=1,F858,IF(LOOKUP(2,1/($J$4:$J857=$J858),$P$4:$P857)=0,$F858,IF(AND($C858="C",LOOKUP(2,1/($J$4:$J857=$J858),$P$4:$P857)&gt;0),(F858*G858+LOOKUP(2,1/($J$4:$J857=$J858),$P$4:$P857)*LOOKUP(2,1/($J$4:$J857=$J858),$Q$4:$Q857))/$P858,IF(AND($C858="C",LOOKUP(2,1/($J$4:$J857=$J858),$P$4:$P857)&lt;0),LOOKUP(2,1/($J$4:$J857=$J858),$Q$4:$Q857),IF(AND($C858="V",LOOKUP(2,1/($J$4:$J857=$J858),$P$4:$P857)&lt;0),((-1*(F858*G858))+LOOKUP(2,1/($J$4:$J857=$J858),$P$4:$P857)*LOOKUP(2,1/($J$4:$J857=$J858),$Q$4:$Q857))/$P858,IF(AND($C858="V",LOOKUP(2,1/($J$4:$J857=$J858),$P$4:$P857)&gt;0),LOOKUP(2,1/($J$4:$J857=$J858),$Q$4:$Q857),""))))))),"")</f>
        <v/>
      </c>
      <c r="R858" s="49" t="str">
        <f t="shared" si="369"/>
        <v/>
      </c>
      <c r="S858" s="49" t="str">
        <f t="shared" si="355"/>
        <v/>
      </c>
      <c r="T858" s="49" t="str">
        <f t="shared" si="367"/>
        <v/>
      </c>
      <c r="U858" s="49" t="str">
        <f>IFERROR(IF(C858="P",S858,IF(K858=1,0,IF(OR(LOOKUP(2,1/($E$4:$E857=$E858),$P$4:$P857)=0,AND($C858="C",$N858="LONG"),AND(C858="V",N858="SHORT")),0,S858+(M858*Q858)))),"")</f>
        <v/>
      </c>
      <c r="V858" s="49" t="str">
        <f t="shared" si="368"/>
        <v/>
      </c>
      <c r="W858" s="50" t="str">
        <f t="shared" si="362"/>
        <v/>
      </c>
      <c r="Y858" s="51" t="str">
        <f t="shared" si="349"/>
        <v/>
      </c>
      <c r="Z858" s="50" t="str">
        <f t="shared" si="356"/>
        <v/>
      </c>
      <c r="AA858" s="50" t="str">
        <f t="shared" si="347"/>
        <v/>
      </c>
      <c r="AB858" s="50" t="str">
        <f t="shared" si="350"/>
        <v/>
      </c>
      <c r="AC858" s="58" t="str">
        <f t="shared" si="351"/>
        <v/>
      </c>
      <c r="AD858" s="53" t="str">
        <f t="shared" si="348"/>
        <v/>
      </c>
      <c r="AE858" s="53" t="str">
        <f t="shared" si="352"/>
        <v/>
      </c>
      <c r="AF858" s="59" t="str">
        <f t="shared" si="353"/>
        <v/>
      </c>
      <c r="AG858" s="40" t="str">
        <f>C858&amp;COUNTIFS($C$3:C858,"V")</f>
        <v>0</v>
      </c>
      <c r="AH858" s="266" t="str">
        <f t="shared" si="345"/>
        <v/>
      </c>
      <c r="AI858" s="56" t="str">
        <f t="shared" si="357"/>
        <v/>
      </c>
      <c r="AJ858" s="265" t="str">
        <f t="shared" si="358"/>
        <v/>
      </c>
      <c r="AK858" s="267" t="str">
        <f t="shared" si="359"/>
        <v/>
      </c>
      <c r="AL858" s="267" t="str">
        <f t="shared" si="360"/>
        <v/>
      </c>
      <c r="AM858" s="40" t="str">
        <f t="shared" si="361"/>
        <v/>
      </c>
      <c r="AN858" s="267">
        <f t="shared" si="354"/>
        <v>0</v>
      </c>
      <c r="CE858" s="279"/>
    </row>
    <row r="859" spans="1:83" s="40" customFormat="1" ht="12.75">
      <c r="A859" s="227"/>
      <c r="B859" s="88"/>
      <c r="C859" s="89"/>
      <c r="D859" s="90"/>
      <c r="E859" s="89"/>
      <c r="F859" s="91"/>
      <c r="G859" s="304"/>
      <c r="H859" s="41"/>
      <c r="I859" s="42" t="str">
        <f t="shared" si="363"/>
        <v/>
      </c>
      <c r="J859" s="43" t="str">
        <f t="shared" si="346"/>
        <v/>
      </c>
      <c r="K859" s="44" t="str">
        <f>IF(J859="","",IF(COUNTIF($J$4:J859,J859)=0,"",(COUNTIF($J$4:J859,J859))))</f>
        <v/>
      </c>
      <c r="L859" s="44" t="str">
        <f>IF(K859="","",J859&amp;" _ "&amp;COUNTIF($J$4:J859,J859)&amp;"_"&amp;N859)</f>
        <v/>
      </c>
      <c r="M859" s="45" t="str">
        <f t="shared" si="364"/>
        <v/>
      </c>
      <c r="N859" s="44" t="str">
        <f t="shared" si="365"/>
        <v/>
      </c>
      <c r="O859" s="57" t="str">
        <f t="shared" si="366"/>
        <v/>
      </c>
      <c r="P859" s="48" t="str" cm="1">
        <f t="array" ref="P859">IFERROR(IF(C859="P",G859,IF($K859=1,$M859,$M859+LOOKUP(2,1/($J$4:$J858=J859),$P$4:$P858))),"")</f>
        <v/>
      </c>
      <c r="Q859" s="57" t="str" cm="1">
        <f t="array" ref="Q859">IFERROR(IF(OR(C859="P",C859="A",C859="R"),F859,IF($K859=1,F859,IF(LOOKUP(2,1/($J$4:$J858=$J859),$P$4:$P858)=0,$F859,IF(AND($C859="C",LOOKUP(2,1/($J$4:$J858=$J859),$P$4:$P858)&gt;0),(F859*G859+LOOKUP(2,1/($J$4:$J858=$J859),$P$4:$P858)*LOOKUP(2,1/($J$4:$J858=$J859),$Q$4:$Q858))/$P859,IF(AND($C859="C",LOOKUP(2,1/($J$4:$J858=$J859),$P$4:$P858)&lt;0),LOOKUP(2,1/($J$4:$J858=$J859),$Q$4:$Q858),IF(AND($C859="V",LOOKUP(2,1/($J$4:$J858=$J859),$P$4:$P858)&lt;0),((-1*(F859*G859))+LOOKUP(2,1/($J$4:$J858=$J859),$P$4:$P858)*LOOKUP(2,1/($J$4:$J858=$J859),$Q$4:$Q858))/$P859,IF(AND($C859="V",LOOKUP(2,1/($J$4:$J858=$J859),$P$4:$P858)&gt;0),LOOKUP(2,1/($J$4:$J858=$J859),$Q$4:$Q858),""))))))),"")</f>
        <v/>
      </c>
      <c r="R859" s="49" t="str">
        <f t="shared" si="369"/>
        <v/>
      </c>
      <c r="S859" s="49" t="str">
        <f t="shared" si="355"/>
        <v/>
      </c>
      <c r="T859" s="49" t="str">
        <f t="shared" si="367"/>
        <v/>
      </c>
      <c r="U859" s="49" t="str">
        <f>IFERROR(IF(C859="P",S859,IF(K859=1,0,IF(OR(LOOKUP(2,1/($E$4:$E858=$E859),$P$4:$P858)=0,AND($C859="C",$N859="LONG"),AND(C859="V",N859="SHORT")),0,S859+(M859*Q859)))),"")</f>
        <v/>
      </c>
      <c r="V859" s="49" t="str">
        <f t="shared" si="368"/>
        <v/>
      </c>
      <c r="W859" s="50" t="str">
        <f t="shared" si="362"/>
        <v/>
      </c>
      <c r="Y859" s="51" t="str">
        <f t="shared" si="349"/>
        <v/>
      </c>
      <c r="Z859" s="50" t="str">
        <f t="shared" si="356"/>
        <v/>
      </c>
      <c r="AA859" s="50" t="str">
        <f t="shared" si="347"/>
        <v/>
      </c>
      <c r="AB859" s="50" t="str">
        <f t="shared" si="350"/>
        <v/>
      </c>
      <c r="AC859" s="58" t="str">
        <f t="shared" si="351"/>
        <v/>
      </c>
      <c r="AD859" s="53" t="str">
        <f t="shared" si="348"/>
        <v/>
      </c>
      <c r="AE859" s="53" t="str">
        <f t="shared" si="352"/>
        <v/>
      </c>
      <c r="AF859" s="59" t="str">
        <f t="shared" si="353"/>
        <v/>
      </c>
      <c r="AG859" s="40" t="str">
        <f>C859&amp;COUNTIFS($C$3:C859,"V")</f>
        <v>0</v>
      </c>
      <c r="AH859" s="266" t="str">
        <f t="shared" si="345"/>
        <v/>
      </c>
      <c r="AI859" s="56" t="str">
        <f t="shared" si="357"/>
        <v/>
      </c>
      <c r="AJ859" s="265" t="str">
        <f t="shared" si="358"/>
        <v/>
      </c>
      <c r="AK859" s="267" t="str">
        <f t="shared" si="359"/>
        <v/>
      </c>
      <c r="AL859" s="267" t="str">
        <f t="shared" si="360"/>
        <v/>
      </c>
      <c r="AM859" s="40" t="str">
        <f t="shared" si="361"/>
        <v/>
      </c>
      <c r="AN859" s="267">
        <f t="shared" si="354"/>
        <v>0</v>
      </c>
      <c r="CE859" s="279"/>
    </row>
    <row r="860" spans="1:83" s="40" customFormat="1" ht="12.75">
      <c r="A860" s="227"/>
      <c r="B860" s="88"/>
      <c r="C860" s="89"/>
      <c r="D860" s="90"/>
      <c r="E860" s="89"/>
      <c r="F860" s="91"/>
      <c r="G860" s="304"/>
      <c r="H860" s="41"/>
      <c r="I860" s="42" t="str">
        <f t="shared" si="363"/>
        <v/>
      </c>
      <c r="J860" s="43" t="str">
        <f t="shared" si="346"/>
        <v/>
      </c>
      <c r="K860" s="44" t="str">
        <f>IF(J860="","",IF(COUNTIF($J$4:J860,J860)=0,"",(COUNTIF($J$4:J860,J860))))</f>
        <v/>
      </c>
      <c r="L860" s="44" t="str">
        <f>IF(K860="","",J860&amp;" _ "&amp;COUNTIF($J$4:J860,J860)&amp;"_"&amp;N860)</f>
        <v/>
      </c>
      <c r="M860" s="45" t="str">
        <f t="shared" si="364"/>
        <v/>
      </c>
      <c r="N860" s="44" t="str">
        <f t="shared" si="365"/>
        <v/>
      </c>
      <c r="O860" s="57" t="str">
        <f t="shared" si="366"/>
        <v/>
      </c>
      <c r="P860" s="48" t="str" cm="1">
        <f t="array" ref="P860">IFERROR(IF(C860="P",G860,IF($K860=1,$M860,$M860+LOOKUP(2,1/($J$4:$J859=J860),$P$4:$P859))),"")</f>
        <v/>
      </c>
      <c r="Q860" s="57" t="str" cm="1">
        <f t="array" ref="Q860">IFERROR(IF(OR(C860="P",C860="A",C860="R"),F860,IF($K860=1,F860,IF(LOOKUP(2,1/($J$4:$J859=$J860),$P$4:$P859)=0,$F860,IF(AND($C860="C",LOOKUP(2,1/($J$4:$J859=$J860),$P$4:$P859)&gt;0),(F860*G860+LOOKUP(2,1/($J$4:$J859=$J860),$P$4:$P859)*LOOKUP(2,1/($J$4:$J859=$J860),$Q$4:$Q859))/$P860,IF(AND($C860="C",LOOKUP(2,1/($J$4:$J859=$J860),$P$4:$P859)&lt;0),LOOKUP(2,1/($J$4:$J859=$J860),$Q$4:$Q859),IF(AND($C860="V",LOOKUP(2,1/($J$4:$J859=$J860),$P$4:$P859)&lt;0),((-1*(F860*G860))+LOOKUP(2,1/($J$4:$J859=$J860),$P$4:$P859)*LOOKUP(2,1/($J$4:$J859=$J860),$Q$4:$Q859))/$P860,IF(AND($C860="V",LOOKUP(2,1/($J$4:$J859=$J860),$P$4:$P859)&gt;0),LOOKUP(2,1/($J$4:$J859=$J860),$Q$4:$Q859),""))))))),"")</f>
        <v/>
      </c>
      <c r="R860" s="49" t="str">
        <f t="shared" si="369"/>
        <v/>
      </c>
      <c r="S860" s="49" t="str">
        <f t="shared" si="355"/>
        <v/>
      </c>
      <c r="T860" s="49" t="str">
        <f t="shared" si="367"/>
        <v/>
      </c>
      <c r="U860" s="49" t="str">
        <f>IFERROR(IF(C860="P",S860,IF(K860=1,0,IF(OR(LOOKUP(2,1/($E$4:$E859=$E860),$P$4:$P859)=0,AND($C860="C",$N860="LONG"),AND(C860="V",N860="SHORT")),0,S860+(M860*Q860)))),"")</f>
        <v/>
      </c>
      <c r="V860" s="49" t="str">
        <f t="shared" si="368"/>
        <v/>
      </c>
      <c r="W860" s="50" t="str">
        <f t="shared" si="362"/>
        <v/>
      </c>
      <c r="Y860" s="51" t="str">
        <f t="shared" si="349"/>
        <v/>
      </c>
      <c r="Z860" s="50" t="str">
        <f t="shared" si="356"/>
        <v/>
      </c>
      <c r="AA860" s="50" t="str">
        <f t="shared" si="347"/>
        <v/>
      </c>
      <c r="AB860" s="50" t="str">
        <f t="shared" si="350"/>
        <v/>
      </c>
      <c r="AC860" s="58" t="str">
        <f t="shared" si="351"/>
        <v/>
      </c>
      <c r="AD860" s="53" t="str">
        <f t="shared" si="348"/>
        <v/>
      </c>
      <c r="AE860" s="53" t="str">
        <f t="shared" si="352"/>
        <v/>
      </c>
      <c r="AF860" s="59" t="str">
        <f t="shared" si="353"/>
        <v/>
      </c>
      <c r="AG860" s="40" t="str">
        <f>C860&amp;COUNTIFS($C$3:C860,"V")</f>
        <v>0</v>
      </c>
      <c r="AH860" s="266" t="str">
        <f t="shared" si="345"/>
        <v/>
      </c>
      <c r="AI860" s="56" t="str">
        <f t="shared" si="357"/>
        <v/>
      </c>
      <c r="AJ860" s="265" t="str">
        <f t="shared" si="358"/>
        <v/>
      </c>
      <c r="AK860" s="267" t="str">
        <f t="shared" si="359"/>
        <v/>
      </c>
      <c r="AL860" s="267" t="str">
        <f t="shared" si="360"/>
        <v/>
      </c>
      <c r="AM860" s="40" t="str">
        <f t="shared" si="361"/>
        <v/>
      </c>
      <c r="AN860" s="267">
        <f t="shared" si="354"/>
        <v>0</v>
      </c>
      <c r="CE860" s="279"/>
    </row>
    <row r="861" spans="1:83" s="40" customFormat="1" ht="12.75">
      <c r="A861" s="227"/>
      <c r="B861" s="88"/>
      <c r="C861" s="89"/>
      <c r="D861" s="90"/>
      <c r="E861" s="89"/>
      <c r="F861" s="91"/>
      <c r="G861" s="304"/>
      <c r="H861" s="41"/>
      <c r="I861" s="42" t="str">
        <f t="shared" si="363"/>
        <v/>
      </c>
      <c r="J861" s="43" t="str">
        <f t="shared" si="346"/>
        <v/>
      </c>
      <c r="K861" s="44" t="str">
        <f>IF(J861="","",IF(COUNTIF($J$4:J861,J861)=0,"",(COUNTIF($J$4:J861,J861))))</f>
        <v/>
      </c>
      <c r="L861" s="44" t="str">
        <f>IF(K861="","",J861&amp;" _ "&amp;COUNTIF($J$4:J861,J861)&amp;"_"&amp;N861)</f>
        <v/>
      </c>
      <c r="M861" s="45" t="str">
        <f t="shared" si="364"/>
        <v/>
      </c>
      <c r="N861" s="44" t="str">
        <f t="shared" si="365"/>
        <v/>
      </c>
      <c r="O861" s="57" t="str">
        <f t="shared" si="366"/>
        <v/>
      </c>
      <c r="P861" s="48" t="str" cm="1">
        <f t="array" ref="P861">IFERROR(IF(C861="P",G861,IF($K861=1,$M861,$M861+LOOKUP(2,1/($J$4:$J860=J861),$P$4:$P860))),"")</f>
        <v/>
      </c>
      <c r="Q861" s="57" t="str" cm="1">
        <f t="array" ref="Q861">IFERROR(IF(OR(C861="P",C861="A",C861="R"),F861,IF($K861=1,F861,IF(LOOKUP(2,1/($J$4:$J860=$J861),$P$4:$P860)=0,$F861,IF(AND($C861="C",LOOKUP(2,1/($J$4:$J860=$J861),$P$4:$P860)&gt;0),(F861*G861+LOOKUP(2,1/($J$4:$J860=$J861),$P$4:$P860)*LOOKUP(2,1/($J$4:$J860=$J861),$Q$4:$Q860))/$P861,IF(AND($C861="C",LOOKUP(2,1/($J$4:$J860=$J861),$P$4:$P860)&lt;0),LOOKUP(2,1/($J$4:$J860=$J861),$Q$4:$Q860),IF(AND($C861="V",LOOKUP(2,1/($J$4:$J860=$J861),$P$4:$P860)&lt;0),((-1*(F861*G861))+LOOKUP(2,1/($J$4:$J860=$J861),$P$4:$P860)*LOOKUP(2,1/($J$4:$J860=$J861),$Q$4:$Q860))/$P861,IF(AND($C861="V",LOOKUP(2,1/($J$4:$J860=$J861),$P$4:$P860)&gt;0),LOOKUP(2,1/($J$4:$J860=$J861),$Q$4:$Q860),""))))))),"")</f>
        <v/>
      </c>
      <c r="R861" s="49" t="str">
        <f t="shared" si="369"/>
        <v/>
      </c>
      <c r="S861" s="49" t="str">
        <f t="shared" si="355"/>
        <v/>
      </c>
      <c r="T861" s="49" t="str">
        <f t="shared" si="367"/>
        <v/>
      </c>
      <c r="U861" s="49" t="str">
        <f>IFERROR(IF(C861="P",S861,IF(K861=1,0,IF(OR(LOOKUP(2,1/($E$4:$E860=$E861),$P$4:$P860)=0,AND($C861="C",$N861="LONG"),AND(C861="V",N861="SHORT")),0,S861+(M861*Q861)))),"")</f>
        <v/>
      </c>
      <c r="V861" s="49" t="str">
        <f t="shared" si="368"/>
        <v/>
      </c>
      <c r="W861" s="50" t="str">
        <f t="shared" si="362"/>
        <v/>
      </c>
      <c r="Y861" s="51" t="str">
        <f t="shared" si="349"/>
        <v/>
      </c>
      <c r="Z861" s="50" t="str">
        <f t="shared" si="356"/>
        <v/>
      </c>
      <c r="AA861" s="50" t="str">
        <f t="shared" si="347"/>
        <v/>
      </c>
      <c r="AB861" s="50" t="str">
        <f t="shared" si="350"/>
        <v/>
      </c>
      <c r="AC861" s="58" t="str">
        <f t="shared" si="351"/>
        <v/>
      </c>
      <c r="AD861" s="53" t="str">
        <f t="shared" si="348"/>
        <v/>
      </c>
      <c r="AE861" s="53" t="str">
        <f t="shared" si="352"/>
        <v/>
      </c>
      <c r="AF861" s="59" t="str">
        <f t="shared" si="353"/>
        <v/>
      </c>
      <c r="AG861" s="40" t="str">
        <f>C861&amp;COUNTIFS($C$3:C861,"V")</f>
        <v>0</v>
      </c>
      <c r="AH861" s="266" t="str">
        <f t="shared" si="345"/>
        <v/>
      </c>
      <c r="AI861" s="56" t="str">
        <f t="shared" si="357"/>
        <v/>
      </c>
      <c r="AJ861" s="265" t="str">
        <f t="shared" si="358"/>
        <v/>
      </c>
      <c r="AK861" s="267" t="str">
        <f t="shared" si="359"/>
        <v/>
      </c>
      <c r="AL861" s="267" t="str">
        <f t="shared" si="360"/>
        <v/>
      </c>
      <c r="AM861" s="40" t="str">
        <f t="shared" si="361"/>
        <v/>
      </c>
      <c r="AN861" s="267">
        <f t="shared" si="354"/>
        <v>0</v>
      </c>
      <c r="CE861" s="279"/>
    </row>
    <row r="862" spans="1:83" s="40" customFormat="1" ht="12.75">
      <c r="A862" s="227"/>
      <c r="B862" s="88"/>
      <c r="C862" s="89"/>
      <c r="D862" s="90"/>
      <c r="E862" s="89"/>
      <c r="F862" s="91"/>
      <c r="G862" s="304"/>
      <c r="H862" s="41"/>
      <c r="I862" s="42" t="str">
        <f t="shared" si="363"/>
        <v/>
      </c>
      <c r="J862" s="43" t="str">
        <f t="shared" si="346"/>
        <v/>
      </c>
      <c r="K862" s="44" t="str">
        <f>IF(J862="","",IF(COUNTIF($J$4:J862,J862)=0,"",(COUNTIF($J$4:J862,J862))))</f>
        <v/>
      </c>
      <c r="L862" s="44" t="str">
        <f>IF(K862="","",J862&amp;" _ "&amp;COUNTIF($J$4:J862,J862)&amp;"_"&amp;N862)</f>
        <v/>
      </c>
      <c r="M862" s="45" t="str">
        <f t="shared" si="364"/>
        <v/>
      </c>
      <c r="N862" s="44" t="str">
        <f t="shared" si="365"/>
        <v/>
      </c>
      <c r="O862" s="57" t="str">
        <f t="shared" si="366"/>
        <v/>
      </c>
      <c r="P862" s="48" t="str" cm="1">
        <f t="array" ref="P862">IFERROR(IF(C862="P",G862,IF($K862=1,$M862,$M862+LOOKUP(2,1/($J$4:$J861=J862),$P$4:$P861))),"")</f>
        <v/>
      </c>
      <c r="Q862" s="57" t="str" cm="1">
        <f t="array" ref="Q862">IFERROR(IF(OR(C862="P",C862="A",C862="R"),F862,IF($K862=1,F862,IF(LOOKUP(2,1/($J$4:$J861=$J862),$P$4:$P861)=0,$F862,IF(AND($C862="C",LOOKUP(2,1/($J$4:$J861=$J862),$P$4:$P861)&gt;0),(F862*G862+LOOKUP(2,1/($J$4:$J861=$J862),$P$4:$P861)*LOOKUP(2,1/($J$4:$J861=$J862),$Q$4:$Q861))/$P862,IF(AND($C862="C",LOOKUP(2,1/($J$4:$J861=$J862),$P$4:$P861)&lt;0),LOOKUP(2,1/($J$4:$J861=$J862),$Q$4:$Q861),IF(AND($C862="V",LOOKUP(2,1/($J$4:$J861=$J862),$P$4:$P861)&lt;0),((-1*(F862*G862))+LOOKUP(2,1/($J$4:$J861=$J862),$P$4:$P861)*LOOKUP(2,1/($J$4:$J861=$J862),$Q$4:$Q861))/$P862,IF(AND($C862="V",LOOKUP(2,1/($J$4:$J861=$J862),$P$4:$P861)&gt;0),LOOKUP(2,1/($J$4:$J861=$J862),$Q$4:$Q861),""))))))),"")</f>
        <v/>
      </c>
      <c r="R862" s="49" t="str">
        <f t="shared" si="369"/>
        <v/>
      </c>
      <c r="S862" s="49" t="str">
        <f t="shared" si="355"/>
        <v/>
      </c>
      <c r="T862" s="49" t="str">
        <f t="shared" si="367"/>
        <v/>
      </c>
      <c r="U862" s="49" t="str">
        <f>IFERROR(IF(C862="P",S862,IF(K862=1,0,IF(OR(LOOKUP(2,1/($E$4:$E861=$E862),$P$4:$P861)=0,AND($C862="C",$N862="LONG"),AND(C862="V",N862="SHORT")),0,S862+(M862*Q862)))),"")</f>
        <v/>
      </c>
      <c r="V862" s="49" t="str">
        <f t="shared" si="368"/>
        <v/>
      </c>
      <c r="W862" s="50" t="str">
        <f t="shared" si="362"/>
        <v/>
      </c>
      <c r="Y862" s="51" t="str">
        <f t="shared" si="349"/>
        <v/>
      </c>
      <c r="Z862" s="50" t="str">
        <f t="shared" si="356"/>
        <v/>
      </c>
      <c r="AA862" s="50" t="str">
        <f t="shared" si="347"/>
        <v/>
      </c>
      <c r="AB862" s="50" t="str">
        <f t="shared" si="350"/>
        <v/>
      </c>
      <c r="AC862" s="58" t="str">
        <f t="shared" si="351"/>
        <v/>
      </c>
      <c r="AD862" s="53" t="str">
        <f t="shared" si="348"/>
        <v/>
      </c>
      <c r="AE862" s="53" t="str">
        <f t="shared" si="352"/>
        <v/>
      </c>
      <c r="AF862" s="59" t="str">
        <f t="shared" si="353"/>
        <v/>
      </c>
      <c r="AG862" s="40" t="str">
        <f>C862&amp;COUNTIFS($C$3:C862,"V")</f>
        <v>0</v>
      </c>
      <c r="AH862" s="266" t="str">
        <f t="shared" si="345"/>
        <v/>
      </c>
      <c r="AI862" s="56" t="str">
        <f t="shared" si="357"/>
        <v/>
      </c>
      <c r="AJ862" s="265" t="str">
        <f t="shared" si="358"/>
        <v/>
      </c>
      <c r="AK862" s="267" t="str">
        <f t="shared" si="359"/>
        <v/>
      </c>
      <c r="AL862" s="267" t="str">
        <f t="shared" si="360"/>
        <v/>
      </c>
      <c r="AM862" s="40" t="str">
        <f t="shared" si="361"/>
        <v/>
      </c>
      <c r="AN862" s="267">
        <f t="shared" si="354"/>
        <v>0</v>
      </c>
      <c r="CE862" s="279"/>
    </row>
    <row r="863" spans="1:83" s="40" customFormat="1" ht="12.75">
      <c r="A863" s="227"/>
      <c r="B863" s="88"/>
      <c r="C863" s="89"/>
      <c r="D863" s="90"/>
      <c r="E863" s="89"/>
      <c r="F863" s="91"/>
      <c r="G863" s="304"/>
      <c r="H863" s="41"/>
      <c r="I863" s="42" t="str">
        <f t="shared" si="363"/>
        <v/>
      </c>
      <c r="J863" s="43" t="str">
        <f t="shared" si="346"/>
        <v/>
      </c>
      <c r="K863" s="44" t="str">
        <f>IF(J863="","",IF(COUNTIF($J$4:J863,J863)=0,"",(COUNTIF($J$4:J863,J863))))</f>
        <v/>
      </c>
      <c r="L863" s="44" t="str">
        <f>IF(K863="","",J863&amp;" _ "&amp;COUNTIF($J$4:J863,J863)&amp;"_"&amp;N863)</f>
        <v/>
      </c>
      <c r="M863" s="45" t="str">
        <f t="shared" si="364"/>
        <v/>
      </c>
      <c r="N863" s="44" t="str">
        <f t="shared" si="365"/>
        <v/>
      </c>
      <c r="O863" s="57" t="str">
        <f t="shared" si="366"/>
        <v/>
      </c>
      <c r="P863" s="48" t="str" cm="1">
        <f t="array" ref="P863">IFERROR(IF(C863="P",G863,IF($K863=1,$M863,$M863+LOOKUP(2,1/($J$4:$J862=J863),$P$4:$P862))),"")</f>
        <v/>
      </c>
      <c r="Q863" s="57" t="str" cm="1">
        <f t="array" ref="Q863">IFERROR(IF(OR(C863="P",C863="A",C863="R"),F863,IF($K863=1,F863,IF(LOOKUP(2,1/($J$4:$J862=$J863),$P$4:$P862)=0,$F863,IF(AND($C863="C",LOOKUP(2,1/($J$4:$J862=$J863),$P$4:$P862)&gt;0),(F863*G863+LOOKUP(2,1/($J$4:$J862=$J863),$P$4:$P862)*LOOKUP(2,1/($J$4:$J862=$J863),$Q$4:$Q862))/$P863,IF(AND($C863="C",LOOKUP(2,1/($J$4:$J862=$J863),$P$4:$P862)&lt;0),LOOKUP(2,1/($J$4:$J862=$J863),$Q$4:$Q862),IF(AND($C863="V",LOOKUP(2,1/($J$4:$J862=$J863),$P$4:$P862)&lt;0),((-1*(F863*G863))+LOOKUP(2,1/($J$4:$J862=$J863),$P$4:$P862)*LOOKUP(2,1/($J$4:$J862=$J863),$Q$4:$Q862))/$P863,IF(AND($C863="V",LOOKUP(2,1/($J$4:$J862=$J863),$P$4:$P862)&gt;0),LOOKUP(2,1/($J$4:$J862=$J863),$Q$4:$Q862),""))))))),"")</f>
        <v/>
      </c>
      <c r="R863" s="49" t="str">
        <f t="shared" si="369"/>
        <v/>
      </c>
      <c r="S863" s="49" t="str">
        <f t="shared" si="355"/>
        <v/>
      </c>
      <c r="T863" s="49" t="str">
        <f t="shared" si="367"/>
        <v/>
      </c>
      <c r="U863" s="49" t="str">
        <f>IFERROR(IF(C863="P",S863,IF(K863=1,0,IF(OR(LOOKUP(2,1/($E$4:$E862=$E863),$P$4:$P862)=0,AND($C863="C",$N863="LONG"),AND(C863="V",N863="SHORT")),0,S863+(M863*Q863)))),"")</f>
        <v/>
      </c>
      <c r="V863" s="49" t="str">
        <f t="shared" si="368"/>
        <v/>
      </c>
      <c r="W863" s="50" t="str">
        <f t="shared" si="362"/>
        <v/>
      </c>
      <c r="Y863" s="51" t="str">
        <f t="shared" si="349"/>
        <v/>
      </c>
      <c r="Z863" s="50" t="str">
        <f t="shared" si="356"/>
        <v/>
      </c>
      <c r="AA863" s="50" t="str">
        <f t="shared" si="347"/>
        <v/>
      </c>
      <c r="AB863" s="50" t="str">
        <f t="shared" si="350"/>
        <v/>
      </c>
      <c r="AC863" s="58" t="str">
        <f t="shared" si="351"/>
        <v/>
      </c>
      <c r="AD863" s="53" t="str">
        <f t="shared" si="348"/>
        <v/>
      </c>
      <c r="AE863" s="53" t="str">
        <f t="shared" si="352"/>
        <v/>
      </c>
      <c r="AF863" s="59" t="str">
        <f t="shared" si="353"/>
        <v/>
      </c>
      <c r="AG863" s="40" t="str">
        <f>C863&amp;COUNTIFS($C$3:C863,"V")</f>
        <v>0</v>
      </c>
      <c r="AH863" s="266" t="str">
        <f t="shared" si="345"/>
        <v/>
      </c>
      <c r="AI863" s="56" t="str">
        <f t="shared" si="357"/>
        <v/>
      </c>
      <c r="AJ863" s="265" t="str">
        <f t="shared" si="358"/>
        <v/>
      </c>
      <c r="AK863" s="267" t="str">
        <f t="shared" si="359"/>
        <v/>
      </c>
      <c r="AL863" s="267" t="str">
        <f t="shared" si="360"/>
        <v/>
      </c>
      <c r="AM863" s="40" t="str">
        <f t="shared" si="361"/>
        <v/>
      </c>
      <c r="AN863" s="267">
        <f t="shared" si="354"/>
        <v>0</v>
      </c>
      <c r="CE863" s="279"/>
    </row>
    <row r="864" spans="1:83" s="40" customFormat="1" ht="12.75">
      <c r="A864" s="227"/>
      <c r="B864" s="88"/>
      <c r="C864" s="89"/>
      <c r="D864" s="90"/>
      <c r="E864" s="89"/>
      <c r="F864" s="91"/>
      <c r="G864" s="304"/>
      <c r="H864" s="41"/>
      <c r="I864" s="42" t="str">
        <f t="shared" si="363"/>
        <v/>
      </c>
      <c r="J864" s="43" t="str">
        <f t="shared" si="346"/>
        <v/>
      </c>
      <c r="K864" s="44" t="str">
        <f>IF(J864="","",IF(COUNTIF($J$4:J864,J864)=0,"",(COUNTIF($J$4:J864,J864))))</f>
        <v/>
      </c>
      <c r="L864" s="44" t="str">
        <f>IF(K864="","",J864&amp;" _ "&amp;COUNTIF($J$4:J864,J864)&amp;"_"&amp;N864)</f>
        <v/>
      </c>
      <c r="M864" s="45" t="str">
        <f t="shared" si="364"/>
        <v/>
      </c>
      <c r="N864" s="44" t="str">
        <f t="shared" si="365"/>
        <v/>
      </c>
      <c r="O864" s="57" t="str">
        <f t="shared" si="366"/>
        <v/>
      </c>
      <c r="P864" s="48" t="str" cm="1">
        <f t="array" ref="P864">IFERROR(IF(C864="P",G864,IF($K864=1,$M864,$M864+LOOKUP(2,1/($J$4:$J863=J864),$P$4:$P863))),"")</f>
        <v/>
      </c>
      <c r="Q864" s="57" t="str" cm="1">
        <f t="array" ref="Q864">IFERROR(IF(OR(C864="P",C864="A",C864="R"),F864,IF($K864=1,F864,IF(LOOKUP(2,1/($J$4:$J863=$J864),$P$4:$P863)=0,$F864,IF(AND($C864="C",LOOKUP(2,1/($J$4:$J863=$J864),$P$4:$P863)&gt;0),(F864*G864+LOOKUP(2,1/($J$4:$J863=$J864),$P$4:$P863)*LOOKUP(2,1/($J$4:$J863=$J864),$Q$4:$Q863))/$P864,IF(AND($C864="C",LOOKUP(2,1/($J$4:$J863=$J864),$P$4:$P863)&lt;0),LOOKUP(2,1/($J$4:$J863=$J864),$Q$4:$Q863),IF(AND($C864="V",LOOKUP(2,1/($J$4:$J863=$J864),$P$4:$P863)&lt;0),((-1*(F864*G864))+LOOKUP(2,1/($J$4:$J863=$J864),$P$4:$P863)*LOOKUP(2,1/($J$4:$J863=$J864),$Q$4:$Q863))/$P864,IF(AND($C864="V",LOOKUP(2,1/($J$4:$J863=$J864),$P$4:$P863)&gt;0),LOOKUP(2,1/($J$4:$J863=$J864),$Q$4:$Q863),""))))))),"")</f>
        <v/>
      </c>
      <c r="R864" s="49" t="str">
        <f t="shared" si="369"/>
        <v/>
      </c>
      <c r="S864" s="49" t="str">
        <f t="shared" si="355"/>
        <v/>
      </c>
      <c r="T864" s="49" t="str">
        <f t="shared" si="367"/>
        <v/>
      </c>
      <c r="U864" s="49" t="str">
        <f>IFERROR(IF(C864="P",S864,IF(K864=1,0,IF(OR(LOOKUP(2,1/($E$4:$E863=$E864),$P$4:$P863)=0,AND($C864="C",$N864="LONG"),AND(C864="V",N864="SHORT")),0,S864+(M864*Q864)))),"")</f>
        <v/>
      </c>
      <c r="V864" s="49" t="str">
        <f t="shared" si="368"/>
        <v/>
      </c>
      <c r="W864" s="50" t="str">
        <f t="shared" si="362"/>
        <v/>
      </c>
      <c r="Y864" s="51" t="str">
        <f t="shared" si="349"/>
        <v/>
      </c>
      <c r="Z864" s="50" t="str">
        <f t="shared" si="356"/>
        <v/>
      </c>
      <c r="AA864" s="50" t="str">
        <f t="shared" si="347"/>
        <v/>
      </c>
      <c r="AB864" s="50" t="str">
        <f t="shared" si="350"/>
        <v/>
      </c>
      <c r="AC864" s="58" t="str">
        <f t="shared" si="351"/>
        <v/>
      </c>
      <c r="AD864" s="53" t="str">
        <f t="shared" si="348"/>
        <v/>
      </c>
      <c r="AE864" s="53" t="str">
        <f t="shared" si="352"/>
        <v/>
      </c>
      <c r="AF864" s="59" t="str">
        <f t="shared" si="353"/>
        <v/>
      </c>
      <c r="AG864" s="40" t="str">
        <f>C864&amp;COUNTIFS($C$3:C864,"V")</f>
        <v>0</v>
      </c>
      <c r="AH864" s="266" t="str">
        <f t="shared" si="345"/>
        <v/>
      </c>
      <c r="AI864" s="56" t="str">
        <f t="shared" si="357"/>
        <v/>
      </c>
      <c r="AJ864" s="265" t="str">
        <f t="shared" si="358"/>
        <v/>
      </c>
      <c r="AK864" s="267" t="str">
        <f t="shared" si="359"/>
        <v/>
      </c>
      <c r="AL864" s="267" t="str">
        <f t="shared" si="360"/>
        <v/>
      </c>
      <c r="AM864" s="40" t="str">
        <f t="shared" si="361"/>
        <v/>
      </c>
      <c r="AN864" s="267">
        <f t="shared" si="354"/>
        <v>0</v>
      </c>
      <c r="CE864" s="279"/>
    </row>
    <row r="865" spans="1:83" s="40" customFormat="1" ht="12.75">
      <c r="A865" s="227"/>
      <c r="B865" s="88"/>
      <c r="C865" s="89"/>
      <c r="D865" s="90"/>
      <c r="E865" s="89"/>
      <c r="F865" s="91"/>
      <c r="G865" s="304"/>
      <c r="H865" s="41"/>
      <c r="I865" s="42" t="str">
        <f t="shared" si="363"/>
        <v/>
      </c>
      <c r="J865" s="43" t="str">
        <f t="shared" si="346"/>
        <v/>
      </c>
      <c r="K865" s="44" t="str">
        <f>IF(J865="","",IF(COUNTIF($J$4:J865,J865)=0,"",(COUNTIF($J$4:J865,J865))))</f>
        <v/>
      </c>
      <c r="L865" s="44" t="str">
        <f>IF(K865="","",J865&amp;" _ "&amp;COUNTIF($J$4:J865,J865)&amp;"_"&amp;N865)</f>
        <v/>
      </c>
      <c r="M865" s="45" t="str">
        <f t="shared" si="364"/>
        <v/>
      </c>
      <c r="N865" s="44" t="str">
        <f t="shared" si="365"/>
        <v/>
      </c>
      <c r="O865" s="57" t="str">
        <f t="shared" si="366"/>
        <v/>
      </c>
      <c r="P865" s="48" t="str" cm="1">
        <f t="array" ref="P865">IFERROR(IF(C865="P",G865,IF($K865=1,$M865,$M865+LOOKUP(2,1/($J$4:$J864=J865),$P$4:$P864))),"")</f>
        <v/>
      </c>
      <c r="Q865" s="57" t="str" cm="1">
        <f t="array" ref="Q865">IFERROR(IF(OR(C865="P",C865="A",C865="R"),F865,IF($K865=1,F865,IF(LOOKUP(2,1/($J$4:$J864=$J865),$P$4:$P864)=0,$F865,IF(AND($C865="C",LOOKUP(2,1/($J$4:$J864=$J865),$P$4:$P864)&gt;0),(F865*G865+LOOKUP(2,1/($J$4:$J864=$J865),$P$4:$P864)*LOOKUP(2,1/($J$4:$J864=$J865),$Q$4:$Q864))/$P865,IF(AND($C865="C",LOOKUP(2,1/($J$4:$J864=$J865),$P$4:$P864)&lt;0),LOOKUP(2,1/($J$4:$J864=$J865),$Q$4:$Q864),IF(AND($C865="V",LOOKUP(2,1/($J$4:$J864=$J865),$P$4:$P864)&lt;0),((-1*(F865*G865))+LOOKUP(2,1/($J$4:$J864=$J865),$P$4:$P864)*LOOKUP(2,1/($J$4:$J864=$J865),$Q$4:$Q864))/$P865,IF(AND($C865="V",LOOKUP(2,1/($J$4:$J864=$J865),$P$4:$P864)&gt;0),LOOKUP(2,1/($J$4:$J864=$J865),$Q$4:$Q864),""))))))),"")</f>
        <v/>
      </c>
      <c r="R865" s="49" t="str">
        <f t="shared" si="369"/>
        <v/>
      </c>
      <c r="S865" s="49" t="str">
        <f t="shared" si="355"/>
        <v/>
      </c>
      <c r="T865" s="49" t="str">
        <f t="shared" si="367"/>
        <v/>
      </c>
      <c r="U865" s="49" t="str">
        <f>IFERROR(IF(C865="P",S865,IF(K865=1,0,IF(OR(LOOKUP(2,1/($E$4:$E864=$E865),$P$4:$P864)=0,AND($C865="C",$N865="LONG"),AND(C865="V",N865="SHORT")),0,S865+(M865*Q865)))),"")</f>
        <v/>
      </c>
      <c r="V865" s="49" t="str">
        <f t="shared" si="368"/>
        <v/>
      </c>
      <c r="W865" s="50" t="str">
        <f t="shared" si="362"/>
        <v/>
      </c>
      <c r="Y865" s="51" t="str">
        <f t="shared" si="349"/>
        <v/>
      </c>
      <c r="Z865" s="50" t="str">
        <f t="shared" si="356"/>
        <v/>
      </c>
      <c r="AA865" s="50" t="str">
        <f t="shared" si="347"/>
        <v/>
      </c>
      <c r="AB865" s="50" t="str">
        <f t="shared" si="350"/>
        <v/>
      </c>
      <c r="AC865" s="58" t="str">
        <f t="shared" si="351"/>
        <v/>
      </c>
      <c r="AD865" s="53" t="str">
        <f t="shared" si="348"/>
        <v/>
      </c>
      <c r="AE865" s="53" t="str">
        <f t="shared" si="352"/>
        <v/>
      </c>
      <c r="AF865" s="59" t="str">
        <f t="shared" si="353"/>
        <v/>
      </c>
      <c r="AG865" s="40" t="str">
        <f>C865&amp;COUNTIFS($C$3:C865,"V")</f>
        <v>0</v>
      </c>
      <c r="AH865" s="266" t="str">
        <f t="shared" si="345"/>
        <v/>
      </c>
      <c r="AI865" s="56" t="str">
        <f t="shared" si="357"/>
        <v/>
      </c>
      <c r="AJ865" s="265" t="str">
        <f t="shared" si="358"/>
        <v/>
      </c>
      <c r="AK865" s="267" t="str">
        <f t="shared" si="359"/>
        <v/>
      </c>
      <c r="AL865" s="267" t="str">
        <f t="shared" si="360"/>
        <v/>
      </c>
      <c r="AM865" s="40" t="str">
        <f t="shared" si="361"/>
        <v/>
      </c>
      <c r="AN865" s="267">
        <f t="shared" si="354"/>
        <v>0</v>
      </c>
      <c r="CE865" s="279"/>
    </row>
    <row r="866" spans="1:83" s="40" customFormat="1" ht="12.75">
      <c r="A866" s="227"/>
      <c r="B866" s="88"/>
      <c r="C866" s="89"/>
      <c r="D866" s="90"/>
      <c r="E866" s="89"/>
      <c r="F866" s="91"/>
      <c r="G866" s="304"/>
      <c r="H866" s="41"/>
      <c r="I866" s="42" t="str">
        <f t="shared" si="363"/>
        <v/>
      </c>
      <c r="J866" s="43" t="str">
        <f t="shared" si="346"/>
        <v/>
      </c>
      <c r="K866" s="44" t="str">
        <f>IF(J866="","",IF(COUNTIF($J$4:J866,J866)=0,"",(COUNTIF($J$4:J866,J866))))</f>
        <v/>
      </c>
      <c r="L866" s="44" t="str">
        <f>IF(K866="","",J866&amp;" _ "&amp;COUNTIF($J$4:J866,J866)&amp;"_"&amp;N866)</f>
        <v/>
      </c>
      <c r="M866" s="45" t="str">
        <f t="shared" si="364"/>
        <v/>
      </c>
      <c r="N866" s="44" t="str">
        <f t="shared" si="365"/>
        <v/>
      </c>
      <c r="O866" s="57" t="str">
        <f t="shared" si="366"/>
        <v/>
      </c>
      <c r="P866" s="48" t="str" cm="1">
        <f t="array" ref="P866">IFERROR(IF(C866="P",G866,IF($K866=1,$M866,$M866+LOOKUP(2,1/($J$4:$J865=J866),$P$4:$P865))),"")</f>
        <v/>
      </c>
      <c r="Q866" s="57" t="str" cm="1">
        <f t="array" ref="Q866">IFERROR(IF(OR(C866="P",C866="A",C866="R"),F866,IF($K866=1,F866,IF(LOOKUP(2,1/($J$4:$J865=$J866),$P$4:$P865)=0,$F866,IF(AND($C866="C",LOOKUP(2,1/($J$4:$J865=$J866),$P$4:$P865)&gt;0),(F866*G866+LOOKUP(2,1/($J$4:$J865=$J866),$P$4:$P865)*LOOKUP(2,1/($J$4:$J865=$J866),$Q$4:$Q865))/$P866,IF(AND($C866="C",LOOKUP(2,1/($J$4:$J865=$J866),$P$4:$P865)&lt;0),LOOKUP(2,1/($J$4:$J865=$J866),$Q$4:$Q865),IF(AND($C866="V",LOOKUP(2,1/($J$4:$J865=$J866),$P$4:$P865)&lt;0),((-1*(F866*G866))+LOOKUP(2,1/($J$4:$J865=$J866),$P$4:$P865)*LOOKUP(2,1/($J$4:$J865=$J866),$Q$4:$Q865))/$P866,IF(AND($C866="V",LOOKUP(2,1/($J$4:$J865=$J866),$P$4:$P865)&gt;0),LOOKUP(2,1/($J$4:$J865=$J866),$Q$4:$Q865),""))))))),"")</f>
        <v/>
      </c>
      <c r="R866" s="49" t="str">
        <f t="shared" si="369"/>
        <v/>
      </c>
      <c r="S866" s="49" t="str">
        <f t="shared" si="355"/>
        <v/>
      </c>
      <c r="T866" s="49" t="str">
        <f t="shared" si="367"/>
        <v/>
      </c>
      <c r="U866" s="49" t="str">
        <f>IFERROR(IF(C866="P",S866,IF(K866=1,0,IF(OR(LOOKUP(2,1/($E$4:$E865=$E866),$P$4:$P865)=0,AND($C866="C",$N866="LONG"),AND(C866="V",N866="SHORT")),0,S866+(M866*Q866)))),"")</f>
        <v/>
      </c>
      <c r="V866" s="49" t="str">
        <f t="shared" si="368"/>
        <v/>
      </c>
      <c r="W866" s="50" t="str">
        <f t="shared" si="362"/>
        <v/>
      </c>
      <c r="Y866" s="51" t="str">
        <f t="shared" si="349"/>
        <v/>
      </c>
      <c r="Z866" s="50" t="str">
        <f t="shared" si="356"/>
        <v/>
      </c>
      <c r="AA866" s="50" t="str">
        <f t="shared" si="347"/>
        <v/>
      </c>
      <c r="AB866" s="50" t="str">
        <f t="shared" si="350"/>
        <v/>
      </c>
      <c r="AC866" s="58" t="str">
        <f t="shared" si="351"/>
        <v/>
      </c>
      <c r="AD866" s="53" t="str">
        <f t="shared" si="348"/>
        <v/>
      </c>
      <c r="AE866" s="53" t="str">
        <f t="shared" si="352"/>
        <v/>
      </c>
      <c r="AF866" s="59" t="str">
        <f t="shared" si="353"/>
        <v/>
      </c>
      <c r="AG866" s="40" t="str">
        <f>C866&amp;COUNTIFS($C$3:C866,"V")</f>
        <v>0</v>
      </c>
      <c r="AH866" s="266" t="str">
        <f t="shared" si="345"/>
        <v/>
      </c>
      <c r="AI866" s="56" t="str">
        <f t="shared" si="357"/>
        <v/>
      </c>
      <c r="AJ866" s="265" t="str">
        <f t="shared" si="358"/>
        <v/>
      </c>
      <c r="AK866" s="267" t="str">
        <f t="shared" si="359"/>
        <v/>
      </c>
      <c r="AL866" s="267" t="str">
        <f t="shared" si="360"/>
        <v/>
      </c>
      <c r="AM866" s="40" t="str">
        <f t="shared" si="361"/>
        <v/>
      </c>
      <c r="AN866" s="267">
        <f t="shared" si="354"/>
        <v>0</v>
      </c>
      <c r="CE866" s="279"/>
    </row>
    <row r="867" spans="1:83" s="40" customFormat="1" ht="12.75">
      <c r="A867" s="227"/>
      <c r="B867" s="88"/>
      <c r="C867" s="89"/>
      <c r="D867" s="90"/>
      <c r="E867" s="89"/>
      <c r="F867" s="91"/>
      <c r="G867" s="304"/>
      <c r="H867" s="41"/>
      <c r="I867" s="42" t="str">
        <f t="shared" si="363"/>
        <v/>
      </c>
      <c r="J867" s="43" t="str">
        <f t="shared" si="346"/>
        <v/>
      </c>
      <c r="K867" s="44" t="str">
        <f>IF(J867="","",IF(COUNTIF($J$4:J867,J867)=0,"",(COUNTIF($J$4:J867,J867))))</f>
        <v/>
      </c>
      <c r="L867" s="44" t="str">
        <f>IF(K867="","",J867&amp;" _ "&amp;COUNTIF($J$4:J867,J867)&amp;"_"&amp;N867)</f>
        <v/>
      </c>
      <c r="M867" s="45" t="str">
        <f t="shared" si="364"/>
        <v/>
      </c>
      <c r="N867" s="44" t="str">
        <f t="shared" si="365"/>
        <v/>
      </c>
      <c r="O867" s="57" t="str">
        <f t="shared" si="366"/>
        <v/>
      </c>
      <c r="P867" s="48" t="str" cm="1">
        <f t="array" ref="P867">IFERROR(IF(C867="P",G867,IF($K867=1,$M867,$M867+LOOKUP(2,1/($J$4:$J866=J867),$P$4:$P866))),"")</f>
        <v/>
      </c>
      <c r="Q867" s="57" t="str" cm="1">
        <f t="array" ref="Q867">IFERROR(IF(OR(C867="P",C867="A",C867="R"),F867,IF($K867=1,F867,IF(LOOKUP(2,1/($J$4:$J866=$J867),$P$4:$P866)=0,$F867,IF(AND($C867="C",LOOKUP(2,1/($J$4:$J866=$J867),$P$4:$P866)&gt;0),(F867*G867+LOOKUP(2,1/($J$4:$J866=$J867),$P$4:$P866)*LOOKUP(2,1/($J$4:$J866=$J867),$Q$4:$Q866))/$P867,IF(AND($C867="C",LOOKUP(2,1/($J$4:$J866=$J867),$P$4:$P866)&lt;0),LOOKUP(2,1/($J$4:$J866=$J867),$Q$4:$Q866),IF(AND($C867="V",LOOKUP(2,1/($J$4:$J866=$J867),$P$4:$P866)&lt;0),((-1*(F867*G867))+LOOKUP(2,1/($J$4:$J866=$J867),$P$4:$P866)*LOOKUP(2,1/($J$4:$J866=$J867),$Q$4:$Q866))/$P867,IF(AND($C867="V",LOOKUP(2,1/($J$4:$J866=$J867),$P$4:$P866)&gt;0),LOOKUP(2,1/($J$4:$J866=$J867),$Q$4:$Q866),""))))))),"")</f>
        <v/>
      </c>
      <c r="R867" s="49" t="str">
        <f t="shared" si="369"/>
        <v/>
      </c>
      <c r="S867" s="49" t="str">
        <f t="shared" si="355"/>
        <v/>
      </c>
      <c r="T867" s="49" t="str">
        <f t="shared" si="367"/>
        <v/>
      </c>
      <c r="U867" s="49" t="str">
        <f>IFERROR(IF(C867="P",S867,IF(K867=1,0,IF(OR(LOOKUP(2,1/($E$4:$E866=$E867),$P$4:$P866)=0,AND($C867="C",$N867="LONG"),AND(C867="V",N867="SHORT")),0,S867+(M867*Q867)))),"")</f>
        <v/>
      </c>
      <c r="V867" s="49" t="str">
        <f t="shared" si="368"/>
        <v/>
      </c>
      <c r="W867" s="50" t="str">
        <f t="shared" si="362"/>
        <v/>
      </c>
      <c r="Y867" s="51" t="str">
        <f t="shared" si="349"/>
        <v/>
      </c>
      <c r="Z867" s="50" t="str">
        <f t="shared" si="356"/>
        <v/>
      </c>
      <c r="AA867" s="50" t="str">
        <f t="shared" si="347"/>
        <v/>
      </c>
      <c r="AB867" s="50" t="str">
        <f t="shared" si="350"/>
        <v/>
      </c>
      <c r="AC867" s="58" t="str">
        <f t="shared" si="351"/>
        <v/>
      </c>
      <c r="AD867" s="53" t="str">
        <f t="shared" si="348"/>
        <v/>
      </c>
      <c r="AE867" s="53" t="str">
        <f t="shared" si="352"/>
        <v/>
      </c>
      <c r="AF867" s="59" t="str">
        <f t="shared" si="353"/>
        <v/>
      </c>
      <c r="AG867" s="40" t="str">
        <f>C867&amp;COUNTIFS($C$3:C867,"V")</f>
        <v>0</v>
      </c>
      <c r="AH867" s="266" t="str">
        <f t="shared" si="345"/>
        <v/>
      </c>
      <c r="AI867" s="56" t="str">
        <f t="shared" si="357"/>
        <v/>
      </c>
      <c r="AJ867" s="265" t="str">
        <f t="shared" si="358"/>
        <v/>
      </c>
      <c r="AK867" s="267" t="str">
        <f t="shared" si="359"/>
        <v/>
      </c>
      <c r="AL867" s="267" t="str">
        <f t="shared" si="360"/>
        <v/>
      </c>
      <c r="AM867" s="40" t="str">
        <f t="shared" si="361"/>
        <v/>
      </c>
      <c r="AN867" s="267">
        <f t="shared" si="354"/>
        <v>0</v>
      </c>
      <c r="CE867" s="279"/>
    </row>
    <row r="868" spans="1:83" s="40" customFormat="1" ht="12.75">
      <c r="A868" s="227"/>
      <c r="B868" s="88"/>
      <c r="C868" s="89"/>
      <c r="D868" s="90"/>
      <c r="E868" s="89"/>
      <c r="F868" s="91"/>
      <c r="G868" s="304"/>
      <c r="H868" s="41"/>
      <c r="I868" s="42" t="str">
        <f t="shared" si="363"/>
        <v/>
      </c>
      <c r="J868" s="43" t="str">
        <f t="shared" si="346"/>
        <v/>
      </c>
      <c r="K868" s="44" t="str">
        <f>IF(J868="","",IF(COUNTIF($J$4:J868,J868)=0,"",(COUNTIF($J$4:J868,J868))))</f>
        <v/>
      </c>
      <c r="L868" s="44" t="str">
        <f>IF(K868="","",J868&amp;" _ "&amp;COUNTIF($J$4:J868,J868)&amp;"_"&amp;N868)</f>
        <v/>
      </c>
      <c r="M868" s="45" t="str">
        <f t="shared" si="364"/>
        <v/>
      </c>
      <c r="N868" s="44" t="str">
        <f t="shared" si="365"/>
        <v/>
      </c>
      <c r="O868" s="57" t="str">
        <f t="shared" si="366"/>
        <v/>
      </c>
      <c r="P868" s="48" t="str" cm="1">
        <f t="array" ref="P868">IFERROR(IF(C868="P",G868,IF($K868=1,$M868,$M868+LOOKUP(2,1/($J$4:$J867=J868),$P$4:$P867))),"")</f>
        <v/>
      </c>
      <c r="Q868" s="57" t="str" cm="1">
        <f t="array" ref="Q868">IFERROR(IF(OR(C868="P",C868="A",C868="R"),F868,IF($K868=1,F868,IF(LOOKUP(2,1/($J$4:$J867=$J868),$P$4:$P867)=0,$F868,IF(AND($C868="C",LOOKUP(2,1/($J$4:$J867=$J868),$P$4:$P867)&gt;0),(F868*G868+LOOKUP(2,1/($J$4:$J867=$J868),$P$4:$P867)*LOOKUP(2,1/($J$4:$J867=$J868),$Q$4:$Q867))/$P868,IF(AND($C868="C",LOOKUP(2,1/($J$4:$J867=$J868),$P$4:$P867)&lt;0),LOOKUP(2,1/($J$4:$J867=$J868),$Q$4:$Q867),IF(AND($C868="V",LOOKUP(2,1/($J$4:$J867=$J868),$P$4:$P867)&lt;0),((-1*(F868*G868))+LOOKUP(2,1/($J$4:$J867=$J868),$P$4:$P867)*LOOKUP(2,1/($J$4:$J867=$J868),$Q$4:$Q867))/$P868,IF(AND($C868="V",LOOKUP(2,1/($J$4:$J867=$J868),$P$4:$P867)&gt;0),LOOKUP(2,1/($J$4:$J867=$J868),$Q$4:$Q867),""))))))),"")</f>
        <v/>
      </c>
      <c r="R868" s="49" t="str">
        <f t="shared" si="369"/>
        <v/>
      </c>
      <c r="S868" s="49" t="str">
        <f t="shared" si="355"/>
        <v/>
      </c>
      <c r="T868" s="49" t="str">
        <f t="shared" si="367"/>
        <v/>
      </c>
      <c r="U868" s="49" t="str">
        <f>IFERROR(IF(C868="P",S868,IF(K868=1,0,IF(OR(LOOKUP(2,1/($E$4:$E867=$E868),$P$4:$P867)=0,AND($C868="C",$N868="LONG"),AND(C868="V",N868="SHORT")),0,S868+(M868*Q868)))),"")</f>
        <v/>
      </c>
      <c r="V868" s="49" t="str">
        <f t="shared" si="368"/>
        <v/>
      </c>
      <c r="W868" s="50" t="str">
        <f t="shared" si="362"/>
        <v/>
      </c>
      <c r="Y868" s="51" t="str">
        <f t="shared" si="349"/>
        <v/>
      </c>
      <c r="Z868" s="50" t="str">
        <f t="shared" si="356"/>
        <v/>
      </c>
      <c r="AA868" s="50" t="str">
        <f t="shared" si="347"/>
        <v/>
      </c>
      <c r="AB868" s="50" t="str">
        <f t="shared" si="350"/>
        <v/>
      </c>
      <c r="AC868" s="58" t="str">
        <f t="shared" si="351"/>
        <v/>
      </c>
      <c r="AD868" s="53" t="str">
        <f t="shared" si="348"/>
        <v/>
      </c>
      <c r="AE868" s="53" t="str">
        <f t="shared" si="352"/>
        <v/>
      </c>
      <c r="AF868" s="59" t="str">
        <f t="shared" si="353"/>
        <v/>
      </c>
      <c r="AG868" s="40" t="str">
        <f>C868&amp;COUNTIFS($C$3:C868,"V")</f>
        <v>0</v>
      </c>
      <c r="AH868" s="266" t="str">
        <f t="shared" si="345"/>
        <v/>
      </c>
      <c r="AI868" s="56" t="str">
        <f t="shared" si="357"/>
        <v/>
      </c>
      <c r="AJ868" s="265" t="str">
        <f t="shared" si="358"/>
        <v/>
      </c>
      <c r="AK868" s="267" t="str">
        <f t="shared" si="359"/>
        <v/>
      </c>
      <c r="AL868" s="267" t="str">
        <f t="shared" si="360"/>
        <v/>
      </c>
      <c r="AM868" s="40" t="str">
        <f t="shared" si="361"/>
        <v/>
      </c>
      <c r="AN868" s="267">
        <f t="shared" si="354"/>
        <v>0</v>
      </c>
      <c r="CE868" s="279"/>
    </row>
    <row r="869" spans="1:83" s="40" customFormat="1" ht="12.75">
      <c r="A869" s="227"/>
      <c r="B869" s="88"/>
      <c r="C869" s="89"/>
      <c r="D869" s="90"/>
      <c r="E869" s="89"/>
      <c r="F869" s="91"/>
      <c r="G869" s="304"/>
      <c r="H869" s="41"/>
      <c r="I869" s="42" t="str">
        <f t="shared" si="363"/>
        <v/>
      </c>
      <c r="J869" s="43" t="str">
        <f t="shared" si="346"/>
        <v/>
      </c>
      <c r="K869" s="44" t="str">
        <f>IF(J869="","",IF(COUNTIF($J$4:J869,J869)=0,"",(COUNTIF($J$4:J869,J869))))</f>
        <v/>
      </c>
      <c r="L869" s="44" t="str">
        <f>IF(K869="","",J869&amp;" _ "&amp;COUNTIF($J$4:J869,J869)&amp;"_"&amp;N869)</f>
        <v/>
      </c>
      <c r="M869" s="45" t="str">
        <f t="shared" si="364"/>
        <v/>
      </c>
      <c r="N869" s="44" t="str">
        <f t="shared" si="365"/>
        <v/>
      </c>
      <c r="O869" s="57" t="str">
        <f t="shared" si="366"/>
        <v/>
      </c>
      <c r="P869" s="48" t="str" cm="1">
        <f t="array" ref="P869">IFERROR(IF(C869="P",G869,IF($K869=1,$M869,$M869+LOOKUP(2,1/($J$4:$J868=J869),$P$4:$P868))),"")</f>
        <v/>
      </c>
      <c r="Q869" s="57" t="str" cm="1">
        <f t="array" ref="Q869">IFERROR(IF(OR(C869="P",C869="A",C869="R"),F869,IF($K869=1,F869,IF(LOOKUP(2,1/($J$4:$J868=$J869),$P$4:$P868)=0,$F869,IF(AND($C869="C",LOOKUP(2,1/($J$4:$J868=$J869),$P$4:$P868)&gt;0),(F869*G869+LOOKUP(2,1/($J$4:$J868=$J869),$P$4:$P868)*LOOKUP(2,1/($J$4:$J868=$J869),$Q$4:$Q868))/$P869,IF(AND($C869="C",LOOKUP(2,1/($J$4:$J868=$J869),$P$4:$P868)&lt;0),LOOKUP(2,1/($J$4:$J868=$J869),$Q$4:$Q868),IF(AND($C869="V",LOOKUP(2,1/($J$4:$J868=$J869),$P$4:$P868)&lt;0),((-1*(F869*G869))+LOOKUP(2,1/($J$4:$J868=$J869),$P$4:$P868)*LOOKUP(2,1/($J$4:$J868=$J869),$Q$4:$Q868))/$P869,IF(AND($C869="V",LOOKUP(2,1/($J$4:$J868=$J869),$P$4:$P868)&gt;0),LOOKUP(2,1/($J$4:$J868=$J869),$Q$4:$Q868),""))))))),"")</f>
        <v/>
      </c>
      <c r="R869" s="49" t="str">
        <f t="shared" si="369"/>
        <v/>
      </c>
      <c r="S869" s="49" t="str">
        <f t="shared" si="355"/>
        <v/>
      </c>
      <c r="T869" s="49" t="str">
        <f t="shared" si="367"/>
        <v/>
      </c>
      <c r="U869" s="49" t="str">
        <f>IFERROR(IF(C869="P",S869,IF(K869=1,0,IF(OR(LOOKUP(2,1/($E$4:$E868=$E869),$P$4:$P868)=0,AND($C869="C",$N869="LONG"),AND(C869="V",N869="SHORT")),0,S869+(M869*Q869)))),"")</f>
        <v/>
      </c>
      <c r="V869" s="49" t="str">
        <f t="shared" si="368"/>
        <v/>
      </c>
      <c r="W869" s="50" t="str">
        <f t="shared" si="362"/>
        <v/>
      </c>
      <c r="Y869" s="51" t="str">
        <f t="shared" si="349"/>
        <v/>
      </c>
      <c r="Z869" s="50" t="str">
        <f t="shared" si="356"/>
        <v/>
      </c>
      <c r="AA869" s="50" t="str">
        <f t="shared" si="347"/>
        <v/>
      </c>
      <c r="AB869" s="50" t="str">
        <f t="shared" si="350"/>
        <v/>
      </c>
      <c r="AC869" s="58" t="str">
        <f t="shared" si="351"/>
        <v/>
      </c>
      <c r="AD869" s="53" t="str">
        <f t="shared" si="348"/>
        <v/>
      </c>
      <c r="AE869" s="53" t="str">
        <f t="shared" si="352"/>
        <v/>
      </c>
      <c r="AF869" s="59" t="str">
        <f t="shared" si="353"/>
        <v/>
      </c>
      <c r="AG869" s="40" t="str">
        <f>C869&amp;COUNTIFS($C$3:C869,"V")</f>
        <v>0</v>
      </c>
      <c r="AH869" s="266" t="str">
        <f t="shared" si="345"/>
        <v/>
      </c>
      <c r="AI869" s="56" t="str">
        <f t="shared" si="357"/>
        <v/>
      </c>
      <c r="AJ869" s="265" t="str">
        <f t="shared" si="358"/>
        <v/>
      </c>
      <c r="AK869" s="267" t="str">
        <f t="shared" si="359"/>
        <v/>
      </c>
      <c r="AL869" s="267" t="str">
        <f t="shared" si="360"/>
        <v/>
      </c>
      <c r="AM869" s="40" t="str">
        <f t="shared" si="361"/>
        <v/>
      </c>
      <c r="AN869" s="267">
        <f t="shared" si="354"/>
        <v>0</v>
      </c>
      <c r="CE869" s="279"/>
    </row>
    <row r="870" spans="1:83" s="40" customFormat="1" ht="12.75">
      <c r="A870" s="227"/>
      <c r="B870" s="88"/>
      <c r="C870" s="89"/>
      <c r="D870" s="90"/>
      <c r="E870" s="89"/>
      <c r="F870" s="91"/>
      <c r="G870" s="304"/>
      <c r="H870" s="41"/>
      <c r="I870" s="42" t="str">
        <f t="shared" si="363"/>
        <v/>
      </c>
      <c r="J870" s="43" t="str">
        <f t="shared" si="346"/>
        <v/>
      </c>
      <c r="K870" s="44" t="str">
        <f>IF(J870="","",IF(COUNTIF($J$4:J870,J870)=0,"",(COUNTIF($J$4:J870,J870))))</f>
        <v/>
      </c>
      <c r="L870" s="44" t="str">
        <f>IF(K870="","",J870&amp;" _ "&amp;COUNTIF($J$4:J870,J870)&amp;"_"&amp;N870)</f>
        <v/>
      </c>
      <c r="M870" s="45" t="str">
        <f t="shared" si="364"/>
        <v/>
      </c>
      <c r="N870" s="44" t="str">
        <f t="shared" si="365"/>
        <v/>
      </c>
      <c r="O870" s="57" t="str">
        <f t="shared" si="366"/>
        <v/>
      </c>
      <c r="P870" s="48" t="str" cm="1">
        <f t="array" ref="P870">IFERROR(IF(C870="P",G870,IF($K870=1,$M870,$M870+LOOKUP(2,1/($J$4:$J869=J870),$P$4:$P869))),"")</f>
        <v/>
      </c>
      <c r="Q870" s="57" t="str" cm="1">
        <f t="array" ref="Q870">IFERROR(IF(OR(C870="P",C870="A",C870="R"),F870,IF($K870=1,F870,IF(LOOKUP(2,1/($J$4:$J869=$J870),$P$4:$P869)=0,$F870,IF(AND($C870="C",LOOKUP(2,1/($J$4:$J869=$J870),$P$4:$P869)&gt;0),(F870*G870+LOOKUP(2,1/($J$4:$J869=$J870),$P$4:$P869)*LOOKUP(2,1/($J$4:$J869=$J870),$Q$4:$Q869))/$P870,IF(AND($C870="C",LOOKUP(2,1/($J$4:$J869=$J870),$P$4:$P869)&lt;0),LOOKUP(2,1/($J$4:$J869=$J870),$Q$4:$Q869),IF(AND($C870="V",LOOKUP(2,1/($J$4:$J869=$J870),$P$4:$P869)&lt;0),((-1*(F870*G870))+LOOKUP(2,1/($J$4:$J869=$J870),$P$4:$P869)*LOOKUP(2,1/($J$4:$J869=$J870),$Q$4:$Q869))/$P870,IF(AND($C870="V",LOOKUP(2,1/($J$4:$J869=$J870),$P$4:$P869)&gt;0),LOOKUP(2,1/($J$4:$J869=$J870),$Q$4:$Q869),""))))))),"")</f>
        <v/>
      </c>
      <c r="R870" s="49" t="str">
        <f t="shared" si="369"/>
        <v/>
      </c>
      <c r="S870" s="49" t="str">
        <f t="shared" si="355"/>
        <v/>
      </c>
      <c r="T870" s="49" t="str">
        <f t="shared" si="367"/>
        <v/>
      </c>
      <c r="U870" s="49" t="str">
        <f>IFERROR(IF(C870="P",S870,IF(K870=1,0,IF(OR(LOOKUP(2,1/($E$4:$E869=$E870),$P$4:$P869)=0,AND($C870="C",$N870="LONG"),AND(C870="V",N870="SHORT")),0,S870+(M870*Q870)))),"")</f>
        <v/>
      </c>
      <c r="V870" s="49" t="str">
        <f t="shared" si="368"/>
        <v/>
      </c>
      <c r="W870" s="50" t="str">
        <f t="shared" si="362"/>
        <v/>
      </c>
      <c r="Y870" s="51" t="str">
        <f t="shared" si="349"/>
        <v/>
      </c>
      <c r="Z870" s="50" t="str">
        <f t="shared" si="356"/>
        <v/>
      </c>
      <c r="AA870" s="50" t="str">
        <f t="shared" si="347"/>
        <v/>
      </c>
      <c r="AB870" s="50" t="str">
        <f t="shared" si="350"/>
        <v/>
      </c>
      <c r="AC870" s="58" t="str">
        <f t="shared" si="351"/>
        <v/>
      </c>
      <c r="AD870" s="53" t="str">
        <f t="shared" si="348"/>
        <v/>
      </c>
      <c r="AE870" s="53" t="str">
        <f t="shared" si="352"/>
        <v/>
      </c>
      <c r="AF870" s="59" t="str">
        <f t="shared" si="353"/>
        <v/>
      </c>
      <c r="AG870" s="40" t="str">
        <f>C870&amp;COUNTIFS($C$3:C870,"V")</f>
        <v>0</v>
      </c>
      <c r="AH870" s="266" t="str">
        <f t="shared" si="345"/>
        <v/>
      </c>
      <c r="AI870" s="56" t="str">
        <f t="shared" si="357"/>
        <v/>
      </c>
      <c r="AJ870" s="265" t="str">
        <f t="shared" si="358"/>
        <v/>
      </c>
      <c r="AK870" s="267" t="str">
        <f t="shared" si="359"/>
        <v/>
      </c>
      <c r="AL870" s="267" t="str">
        <f t="shared" si="360"/>
        <v/>
      </c>
      <c r="AM870" s="40" t="str">
        <f t="shared" si="361"/>
        <v/>
      </c>
      <c r="AN870" s="267">
        <f t="shared" si="354"/>
        <v>0</v>
      </c>
      <c r="CE870" s="279"/>
    </row>
    <row r="871" spans="1:83" s="40" customFormat="1" ht="12.75">
      <c r="A871" s="227"/>
      <c r="B871" s="88"/>
      <c r="C871" s="89"/>
      <c r="D871" s="90"/>
      <c r="E871" s="89"/>
      <c r="F871" s="91"/>
      <c r="G871" s="304"/>
      <c r="H871" s="41"/>
      <c r="I871" s="42" t="str">
        <f t="shared" si="363"/>
        <v/>
      </c>
      <c r="J871" s="43" t="str">
        <f t="shared" si="346"/>
        <v/>
      </c>
      <c r="K871" s="44" t="str">
        <f>IF(J871="","",IF(COUNTIF($J$4:J871,J871)=0,"",(COUNTIF($J$4:J871,J871))))</f>
        <v/>
      </c>
      <c r="L871" s="44" t="str">
        <f>IF(K871="","",J871&amp;" _ "&amp;COUNTIF($J$4:J871,J871)&amp;"_"&amp;N871)</f>
        <v/>
      </c>
      <c r="M871" s="45" t="str">
        <f t="shared" si="364"/>
        <v/>
      </c>
      <c r="N871" s="44" t="str">
        <f t="shared" si="365"/>
        <v/>
      </c>
      <c r="O871" s="57" t="str">
        <f t="shared" si="366"/>
        <v/>
      </c>
      <c r="P871" s="48" t="str" cm="1">
        <f t="array" ref="P871">IFERROR(IF(C871="P",G871,IF($K871=1,$M871,$M871+LOOKUP(2,1/($J$4:$J870=J871),$P$4:$P870))),"")</f>
        <v/>
      </c>
      <c r="Q871" s="57" t="str" cm="1">
        <f t="array" ref="Q871">IFERROR(IF(OR(C871="P",C871="A",C871="R"),F871,IF($K871=1,F871,IF(LOOKUP(2,1/($J$4:$J870=$J871),$P$4:$P870)=0,$F871,IF(AND($C871="C",LOOKUP(2,1/($J$4:$J870=$J871),$P$4:$P870)&gt;0),(F871*G871+LOOKUP(2,1/($J$4:$J870=$J871),$P$4:$P870)*LOOKUP(2,1/($J$4:$J870=$J871),$Q$4:$Q870))/$P871,IF(AND($C871="C",LOOKUP(2,1/($J$4:$J870=$J871),$P$4:$P870)&lt;0),LOOKUP(2,1/($J$4:$J870=$J871),$Q$4:$Q870),IF(AND($C871="V",LOOKUP(2,1/($J$4:$J870=$J871),$P$4:$P870)&lt;0),((-1*(F871*G871))+LOOKUP(2,1/($J$4:$J870=$J871),$P$4:$P870)*LOOKUP(2,1/($J$4:$J870=$J871),$Q$4:$Q870))/$P871,IF(AND($C871="V",LOOKUP(2,1/($J$4:$J870=$J871),$P$4:$P870)&gt;0),LOOKUP(2,1/($J$4:$J870=$J871),$Q$4:$Q870),""))))))),"")</f>
        <v/>
      </c>
      <c r="R871" s="49" t="str">
        <f t="shared" si="369"/>
        <v/>
      </c>
      <c r="S871" s="49" t="str">
        <f t="shared" si="355"/>
        <v/>
      </c>
      <c r="T871" s="49" t="str">
        <f t="shared" si="367"/>
        <v/>
      </c>
      <c r="U871" s="49" t="str">
        <f>IFERROR(IF(C871="P",S871,IF(K871=1,0,IF(OR(LOOKUP(2,1/($E$4:$E870=$E871),$P$4:$P870)=0,AND($C871="C",$N871="LONG"),AND(C871="V",N871="SHORT")),0,S871+(M871*Q871)))),"")</f>
        <v/>
      </c>
      <c r="V871" s="49" t="str">
        <f t="shared" si="368"/>
        <v/>
      </c>
      <c r="W871" s="50" t="str">
        <f t="shared" si="362"/>
        <v/>
      </c>
      <c r="Y871" s="51" t="str">
        <f t="shared" si="349"/>
        <v/>
      </c>
      <c r="Z871" s="50" t="str">
        <f t="shared" si="356"/>
        <v/>
      </c>
      <c r="AA871" s="50" t="str">
        <f t="shared" si="347"/>
        <v/>
      </c>
      <c r="AB871" s="50" t="str">
        <f t="shared" si="350"/>
        <v/>
      </c>
      <c r="AC871" s="58" t="str">
        <f t="shared" si="351"/>
        <v/>
      </c>
      <c r="AD871" s="53" t="str">
        <f t="shared" si="348"/>
        <v/>
      </c>
      <c r="AE871" s="53" t="str">
        <f t="shared" si="352"/>
        <v/>
      </c>
      <c r="AF871" s="59" t="str">
        <f t="shared" si="353"/>
        <v/>
      </c>
      <c r="AG871" s="40" t="str">
        <f>C871&amp;COUNTIFS($C$3:C871,"V")</f>
        <v>0</v>
      </c>
      <c r="AH871" s="266" t="str">
        <f t="shared" si="345"/>
        <v/>
      </c>
      <c r="AI871" s="56" t="str">
        <f t="shared" si="357"/>
        <v/>
      </c>
      <c r="AJ871" s="265" t="str">
        <f t="shared" si="358"/>
        <v/>
      </c>
      <c r="AK871" s="267" t="str">
        <f t="shared" si="359"/>
        <v/>
      </c>
      <c r="AL871" s="267" t="str">
        <f t="shared" si="360"/>
        <v/>
      </c>
      <c r="AM871" s="40" t="str">
        <f t="shared" si="361"/>
        <v/>
      </c>
      <c r="AN871" s="267">
        <f t="shared" si="354"/>
        <v>0</v>
      </c>
      <c r="CE871" s="279"/>
    </row>
    <row r="872" spans="1:83" s="40" customFormat="1" ht="12.75">
      <c r="A872" s="227"/>
      <c r="B872" s="88"/>
      <c r="C872" s="89"/>
      <c r="D872" s="90"/>
      <c r="E872" s="89"/>
      <c r="F872" s="91"/>
      <c r="G872" s="304"/>
      <c r="H872" s="41"/>
      <c r="I872" s="42" t="str">
        <f t="shared" si="363"/>
        <v/>
      </c>
      <c r="J872" s="43" t="str">
        <f t="shared" si="346"/>
        <v/>
      </c>
      <c r="K872" s="44" t="str">
        <f>IF(J872="","",IF(COUNTIF($J$4:J872,J872)=0,"",(COUNTIF($J$4:J872,J872))))</f>
        <v/>
      </c>
      <c r="L872" s="44" t="str">
        <f>IF(K872="","",J872&amp;" _ "&amp;COUNTIF($J$4:J872,J872)&amp;"_"&amp;N872)</f>
        <v/>
      </c>
      <c r="M872" s="45" t="str">
        <f t="shared" si="364"/>
        <v/>
      </c>
      <c r="N872" s="44" t="str">
        <f t="shared" si="365"/>
        <v/>
      </c>
      <c r="O872" s="57" t="str">
        <f t="shared" si="366"/>
        <v/>
      </c>
      <c r="P872" s="48" t="str" cm="1">
        <f t="array" ref="P872">IFERROR(IF(C872="P",G872,IF($K872=1,$M872,$M872+LOOKUP(2,1/($J$4:$J871=J872),$P$4:$P871))),"")</f>
        <v/>
      </c>
      <c r="Q872" s="57" t="str" cm="1">
        <f t="array" ref="Q872">IFERROR(IF(OR(C872="P",C872="A",C872="R"),F872,IF($K872=1,F872,IF(LOOKUP(2,1/($J$4:$J871=$J872),$P$4:$P871)=0,$F872,IF(AND($C872="C",LOOKUP(2,1/($J$4:$J871=$J872),$P$4:$P871)&gt;0),(F872*G872+LOOKUP(2,1/($J$4:$J871=$J872),$P$4:$P871)*LOOKUP(2,1/($J$4:$J871=$J872),$Q$4:$Q871))/$P872,IF(AND($C872="C",LOOKUP(2,1/($J$4:$J871=$J872),$P$4:$P871)&lt;0),LOOKUP(2,1/($J$4:$J871=$J872),$Q$4:$Q871),IF(AND($C872="V",LOOKUP(2,1/($J$4:$J871=$J872),$P$4:$P871)&lt;0),((-1*(F872*G872))+LOOKUP(2,1/($J$4:$J871=$J872),$P$4:$P871)*LOOKUP(2,1/($J$4:$J871=$J872),$Q$4:$Q871))/$P872,IF(AND($C872="V",LOOKUP(2,1/($J$4:$J871=$J872),$P$4:$P871)&gt;0),LOOKUP(2,1/($J$4:$J871=$J872),$Q$4:$Q871),""))))))),"")</f>
        <v/>
      </c>
      <c r="R872" s="49" t="str">
        <f t="shared" si="369"/>
        <v/>
      </c>
      <c r="S872" s="49" t="str">
        <f t="shared" si="355"/>
        <v/>
      </c>
      <c r="T872" s="49" t="str">
        <f t="shared" si="367"/>
        <v/>
      </c>
      <c r="U872" s="49" t="str">
        <f>IFERROR(IF(C872="P",S872,IF(K872=1,0,IF(OR(LOOKUP(2,1/($E$4:$E871=$E872),$P$4:$P871)=0,AND($C872="C",$N872="LONG"),AND(C872="V",N872="SHORT")),0,S872+(M872*Q872)))),"")</f>
        <v/>
      </c>
      <c r="V872" s="49" t="str">
        <f t="shared" si="368"/>
        <v/>
      </c>
      <c r="W872" s="50" t="str">
        <f t="shared" si="362"/>
        <v/>
      </c>
      <c r="Y872" s="51" t="str">
        <f t="shared" si="349"/>
        <v/>
      </c>
      <c r="Z872" s="50" t="str">
        <f t="shared" si="356"/>
        <v/>
      </c>
      <c r="AA872" s="50" t="str">
        <f t="shared" si="347"/>
        <v/>
      </c>
      <c r="AB872" s="50" t="str">
        <f t="shared" si="350"/>
        <v/>
      </c>
      <c r="AC872" s="58" t="str">
        <f t="shared" si="351"/>
        <v/>
      </c>
      <c r="AD872" s="53" t="str">
        <f t="shared" si="348"/>
        <v/>
      </c>
      <c r="AE872" s="53" t="str">
        <f t="shared" si="352"/>
        <v/>
      </c>
      <c r="AF872" s="59" t="str">
        <f t="shared" si="353"/>
        <v/>
      </c>
      <c r="AG872" s="40" t="str">
        <f>C872&amp;COUNTIFS($C$3:C872,"V")</f>
        <v>0</v>
      </c>
      <c r="AH872" s="266" t="str">
        <f t="shared" si="345"/>
        <v/>
      </c>
      <c r="AI872" s="56" t="str">
        <f t="shared" si="357"/>
        <v/>
      </c>
      <c r="AJ872" s="265" t="str">
        <f t="shared" si="358"/>
        <v/>
      </c>
      <c r="AK872" s="267" t="str">
        <f t="shared" si="359"/>
        <v/>
      </c>
      <c r="AL872" s="267" t="str">
        <f t="shared" si="360"/>
        <v/>
      </c>
      <c r="AM872" s="40" t="str">
        <f t="shared" si="361"/>
        <v/>
      </c>
      <c r="AN872" s="267">
        <f t="shared" si="354"/>
        <v>0</v>
      </c>
      <c r="CE872" s="279"/>
    </row>
    <row r="873" spans="1:83" s="40" customFormat="1" ht="12.75">
      <c r="A873" s="227"/>
      <c r="B873" s="88"/>
      <c r="C873" s="89"/>
      <c r="D873" s="90"/>
      <c r="E873" s="89"/>
      <c r="F873" s="91"/>
      <c r="G873" s="304"/>
      <c r="H873" s="41"/>
      <c r="I873" s="42" t="str">
        <f t="shared" si="363"/>
        <v/>
      </c>
      <c r="J873" s="43" t="str">
        <f t="shared" si="346"/>
        <v/>
      </c>
      <c r="K873" s="44" t="str">
        <f>IF(J873="","",IF(COUNTIF($J$4:J873,J873)=0,"",(COUNTIF($J$4:J873,J873))))</f>
        <v/>
      </c>
      <c r="L873" s="44" t="str">
        <f>IF(K873="","",J873&amp;" _ "&amp;COUNTIF($J$4:J873,J873)&amp;"_"&amp;N873)</f>
        <v/>
      </c>
      <c r="M873" s="45" t="str">
        <f t="shared" si="364"/>
        <v/>
      </c>
      <c r="N873" s="44" t="str">
        <f t="shared" si="365"/>
        <v/>
      </c>
      <c r="O873" s="57" t="str">
        <f t="shared" si="366"/>
        <v/>
      </c>
      <c r="P873" s="48" t="str" cm="1">
        <f t="array" ref="P873">IFERROR(IF(C873="P",G873,IF($K873=1,$M873,$M873+LOOKUP(2,1/($J$4:$J872=J873),$P$4:$P872))),"")</f>
        <v/>
      </c>
      <c r="Q873" s="57" t="str" cm="1">
        <f t="array" ref="Q873">IFERROR(IF(OR(C873="P",C873="A",C873="R"),F873,IF($K873=1,F873,IF(LOOKUP(2,1/($J$4:$J872=$J873),$P$4:$P872)=0,$F873,IF(AND($C873="C",LOOKUP(2,1/($J$4:$J872=$J873),$P$4:$P872)&gt;0),(F873*G873+LOOKUP(2,1/($J$4:$J872=$J873),$P$4:$P872)*LOOKUP(2,1/($J$4:$J872=$J873),$Q$4:$Q872))/$P873,IF(AND($C873="C",LOOKUP(2,1/($J$4:$J872=$J873),$P$4:$P872)&lt;0),LOOKUP(2,1/($J$4:$J872=$J873),$Q$4:$Q872),IF(AND($C873="V",LOOKUP(2,1/($J$4:$J872=$J873),$P$4:$P872)&lt;0),((-1*(F873*G873))+LOOKUP(2,1/($J$4:$J872=$J873),$P$4:$P872)*LOOKUP(2,1/($J$4:$J872=$J873),$Q$4:$Q872))/$P873,IF(AND($C873="V",LOOKUP(2,1/($J$4:$J872=$J873),$P$4:$P872)&gt;0),LOOKUP(2,1/($J$4:$J872=$J873),$Q$4:$Q872),""))))))),"")</f>
        <v/>
      </c>
      <c r="R873" s="49" t="str">
        <f t="shared" si="369"/>
        <v/>
      </c>
      <c r="S873" s="49" t="str">
        <f t="shared" si="355"/>
        <v/>
      </c>
      <c r="T873" s="49" t="str">
        <f t="shared" si="367"/>
        <v/>
      </c>
      <c r="U873" s="49" t="str">
        <f>IFERROR(IF(C873="P",S873,IF(K873=1,0,IF(OR(LOOKUP(2,1/($E$4:$E872=$E873),$P$4:$P872)=0,AND($C873="C",$N873="LONG"),AND(C873="V",N873="SHORT")),0,S873+(M873*Q873)))),"")</f>
        <v/>
      </c>
      <c r="V873" s="49" t="str">
        <f t="shared" si="368"/>
        <v/>
      </c>
      <c r="W873" s="50" t="str">
        <f t="shared" si="362"/>
        <v/>
      </c>
      <c r="Y873" s="51" t="str">
        <f t="shared" si="349"/>
        <v/>
      </c>
      <c r="Z873" s="50" t="str">
        <f t="shared" si="356"/>
        <v/>
      </c>
      <c r="AA873" s="50" t="str">
        <f t="shared" si="347"/>
        <v/>
      </c>
      <c r="AB873" s="50" t="str">
        <f t="shared" si="350"/>
        <v/>
      </c>
      <c r="AC873" s="58" t="str">
        <f t="shared" si="351"/>
        <v/>
      </c>
      <c r="AD873" s="53" t="str">
        <f t="shared" si="348"/>
        <v/>
      </c>
      <c r="AE873" s="53" t="str">
        <f t="shared" si="352"/>
        <v/>
      </c>
      <c r="AF873" s="59" t="str">
        <f t="shared" si="353"/>
        <v/>
      </c>
      <c r="AG873" s="40" t="str">
        <f>C873&amp;COUNTIFS($C$3:C873,"V")</f>
        <v>0</v>
      </c>
      <c r="AH873" s="266" t="str">
        <f t="shared" si="345"/>
        <v/>
      </c>
      <c r="AI873" s="56" t="str">
        <f t="shared" si="357"/>
        <v/>
      </c>
      <c r="AJ873" s="265" t="str">
        <f t="shared" si="358"/>
        <v/>
      </c>
      <c r="AK873" s="267" t="str">
        <f t="shared" si="359"/>
        <v/>
      </c>
      <c r="AL873" s="267" t="str">
        <f t="shared" si="360"/>
        <v/>
      </c>
      <c r="AM873" s="40" t="str">
        <f t="shared" si="361"/>
        <v/>
      </c>
      <c r="AN873" s="267">
        <f t="shared" si="354"/>
        <v>0</v>
      </c>
      <c r="CE873" s="279"/>
    </row>
    <row r="874" spans="1:83" s="40" customFormat="1" ht="12.75">
      <c r="A874" s="227"/>
      <c r="B874" s="88"/>
      <c r="C874" s="89"/>
      <c r="D874" s="90"/>
      <c r="E874" s="89"/>
      <c r="F874" s="91"/>
      <c r="G874" s="304"/>
      <c r="H874" s="41"/>
      <c r="I874" s="42" t="str">
        <f t="shared" si="363"/>
        <v/>
      </c>
      <c r="J874" s="43" t="str">
        <f t="shared" si="346"/>
        <v/>
      </c>
      <c r="K874" s="44" t="str">
        <f>IF(J874="","",IF(COUNTIF($J$4:J874,J874)=0,"",(COUNTIF($J$4:J874,J874))))</f>
        <v/>
      </c>
      <c r="L874" s="44" t="str">
        <f>IF(K874="","",J874&amp;" _ "&amp;COUNTIF($J$4:J874,J874)&amp;"_"&amp;N874)</f>
        <v/>
      </c>
      <c r="M874" s="45" t="str">
        <f t="shared" si="364"/>
        <v/>
      </c>
      <c r="N874" s="44" t="str">
        <f t="shared" si="365"/>
        <v/>
      </c>
      <c r="O874" s="57" t="str">
        <f t="shared" si="366"/>
        <v/>
      </c>
      <c r="P874" s="48" t="str" cm="1">
        <f t="array" ref="P874">IFERROR(IF(C874="P",G874,IF($K874=1,$M874,$M874+LOOKUP(2,1/($J$4:$J873=J874),$P$4:$P873))),"")</f>
        <v/>
      </c>
      <c r="Q874" s="57" t="str" cm="1">
        <f t="array" ref="Q874">IFERROR(IF(OR(C874="P",C874="A",C874="R"),F874,IF($K874=1,F874,IF(LOOKUP(2,1/($J$4:$J873=$J874),$P$4:$P873)=0,$F874,IF(AND($C874="C",LOOKUP(2,1/($J$4:$J873=$J874),$P$4:$P873)&gt;0),(F874*G874+LOOKUP(2,1/($J$4:$J873=$J874),$P$4:$P873)*LOOKUP(2,1/($J$4:$J873=$J874),$Q$4:$Q873))/$P874,IF(AND($C874="C",LOOKUP(2,1/($J$4:$J873=$J874),$P$4:$P873)&lt;0),LOOKUP(2,1/($J$4:$J873=$J874),$Q$4:$Q873),IF(AND($C874="V",LOOKUP(2,1/($J$4:$J873=$J874),$P$4:$P873)&lt;0),((-1*(F874*G874))+LOOKUP(2,1/($J$4:$J873=$J874),$P$4:$P873)*LOOKUP(2,1/($J$4:$J873=$J874),$Q$4:$Q873))/$P874,IF(AND($C874="V",LOOKUP(2,1/($J$4:$J873=$J874),$P$4:$P873)&gt;0),LOOKUP(2,1/($J$4:$J873=$J874),$Q$4:$Q873),""))))))),"")</f>
        <v/>
      </c>
      <c r="R874" s="49" t="str">
        <f t="shared" si="369"/>
        <v/>
      </c>
      <c r="S874" s="49" t="str">
        <f t="shared" si="355"/>
        <v/>
      </c>
      <c r="T874" s="49" t="str">
        <f t="shared" si="367"/>
        <v/>
      </c>
      <c r="U874" s="49" t="str">
        <f>IFERROR(IF(C874="P",S874,IF(K874=1,0,IF(OR(LOOKUP(2,1/($E$4:$E873=$E874),$P$4:$P873)=0,AND($C874="C",$N874="LONG"),AND(C874="V",N874="SHORT")),0,S874+(M874*Q874)))),"")</f>
        <v/>
      </c>
      <c r="V874" s="49" t="str">
        <f t="shared" si="368"/>
        <v/>
      </c>
      <c r="W874" s="50" t="str">
        <f t="shared" si="362"/>
        <v/>
      </c>
      <c r="Y874" s="51" t="str">
        <f t="shared" si="349"/>
        <v/>
      </c>
      <c r="Z874" s="50" t="str">
        <f t="shared" si="356"/>
        <v/>
      </c>
      <c r="AA874" s="50" t="str">
        <f t="shared" si="347"/>
        <v/>
      </c>
      <c r="AB874" s="50" t="str">
        <f t="shared" si="350"/>
        <v/>
      </c>
      <c r="AC874" s="58" t="str">
        <f t="shared" si="351"/>
        <v/>
      </c>
      <c r="AD874" s="53" t="str">
        <f t="shared" si="348"/>
        <v/>
      </c>
      <c r="AE874" s="53" t="str">
        <f t="shared" si="352"/>
        <v/>
      </c>
      <c r="AF874" s="59" t="str">
        <f t="shared" si="353"/>
        <v/>
      </c>
      <c r="AG874" s="40" t="str">
        <f>C874&amp;COUNTIFS($C$3:C874,"V")</f>
        <v>0</v>
      </c>
      <c r="AH874" s="266" t="str">
        <f t="shared" si="345"/>
        <v/>
      </c>
      <c r="AI874" s="56" t="str">
        <f t="shared" si="357"/>
        <v/>
      </c>
      <c r="AJ874" s="265" t="str">
        <f t="shared" si="358"/>
        <v/>
      </c>
      <c r="AK874" s="267" t="str">
        <f t="shared" si="359"/>
        <v/>
      </c>
      <c r="AL874" s="267" t="str">
        <f t="shared" si="360"/>
        <v/>
      </c>
      <c r="AM874" s="40" t="str">
        <f t="shared" si="361"/>
        <v/>
      </c>
      <c r="AN874" s="267">
        <f t="shared" si="354"/>
        <v>0</v>
      </c>
      <c r="CE874" s="279"/>
    </row>
    <row r="875" spans="1:83" s="40" customFormat="1" ht="12.75">
      <c r="A875" s="227"/>
      <c r="B875" s="88"/>
      <c r="C875" s="89"/>
      <c r="D875" s="90"/>
      <c r="E875" s="89"/>
      <c r="F875" s="91"/>
      <c r="G875" s="304"/>
      <c r="H875" s="41"/>
      <c r="I875" s="42" t="str">
        <f t="shared" si="363"/>
        <v/>
      </c>
      <c r="J875" s="43" t="str">
        <f t="shared" si="346"/>
        <v/>
      </c>
      <c r="K875" s="44" t="str">
        <f>IF(J875="","",IF(COUNTIF($J$4:J875,J875)=0,"",(COUNTIF($J$4:J875,J875))))</f>
        <v/>
      </c>
      <c r="L875" s="44" t="str">
        <f>IF(K875="","",J875&amp;" _ "&amp;COUNTIF($J$4:J875,J875)&amp;"_"&amp;N875)</f>
        <v/>
      </c>
      <c r="M875" s="45" t="str">
        <f t="shared" si="364"/>
        <v/>
      </c>
      <c r="N875" s="44" t="str">
        <f t="shared" si="365"/>
        <v/>
      </c>
      <c r="O875" s="57" t="str">
        <f t="shared" si="366"/>
        <v/>
      </c>
      <c r="P875" s="48" t="str" cm="1">
        <f t="array" ref="P875">IFERROR(IF(C875="P",G875,IF($K875=1,$M875,$M875+LOOKUP(2,1/($J$4:$J874=J875),$P$4:$P874))),"")</f>
        <v/>
      </c>
      <c r="Q875" s="57" t="str" cm="1">
        <f t="array" ref="Q875">IFERROR(IF(OR(C875="P",C875="A",C875="R"),F875,IF($K875=1,F875,IF(LOOKUP(2,1/($J$4:$J874=$J875),$P$4:$P874)=0,$F875,IF(AND($C875="C",LOOKUP(2,1/($J$4:$J874=$J875),$P$4:$P874)&gt;0),(F875*G875+LOOKUP(2,1/($J$4:$J874=$J875),$P$4:$P874)*LOOKUP(2,1/($J$4:$J874=$J875),$Q$4:$Q874))/$P875,IF(AND($C875="C",LOOKUP(2,1/($J$4:$J874=$J875),$P$4:$P874)&lt;0),LOOKUP(2,1/($J$4:$J874=$J875),$Q$4:$Q874),IF(AND($C875="V",LOOKUP(2,1/($J$4:$J874=$J875),$P$4:$P874)&lt;0),((-1*(F875*G875))+LOOKUP(2,1/($J$4:$J874=$J875),$P$4:$P874)*LOOKUP(2,1/($J$4:$J874=$J875),$Q$4:$Q874))/$P875,IF(AND($C875="V",LOOKUP(2,1/($J$4:$J874=$J875),$P$4:$P874)&gt;0),LOOKUP(2,1/($J$4:$J874=$J875),$Q$4:$Q874),""))))))),"")</f>
        <v/>
      </c>
      <c r="R875" s="49" t="str">
        <f t="shared" si="369"/>
        <v/>
      </c>
      <c r="S875" s="49" t="str">
        <f t="shared" si="355"/>
        <v/>
      </c>
      <c r="T875" s="49" t="str">
        <f t="shared" si="367"/>
        <v/>
      </c>
      <c r="U875" s="49" t="str">
        <f>IFERROR(IF(C875="P",S875,IF(K875=1,0,IF(OR(LOOKUP(2,1/($E$4:$E874=$E875),$P$4:$P874)=0,AND($C875="C",$N875="LONG"),AND(C875="V",N875="SHORT")),0,S875+(M875*Q875)))),"")</f>
        <v/>
      </c>
      <c r="V875" s="49" t="str">
        <f t="shared" si="368"/>
        <v/>
      </c>
      <c r="W875" s="50" t="str">
        <f t="shared" si="362"/>
        <v/>
      </c>
      <c r="Y875" s="51" t="str">
        <f t="shared" si="349"/>
        <v/>
      </c>
      <c r="Z875" s="50" t="str">
        <f t="shared" si="356"/>
        <v/>
      </c>
      <c r="AA875" s="50" t="str">
        <f t="shared" si="347"/>
        <v/>
      </c>
      <c r="AB875" s="50" t="str">
        <f t="shared" si="350"/>
        <v/>
      </c>
      <c r="AC875" s="58" t="str">
        <f t="shared" si="351"/>
        <v/>
      </c>
      <c r="AD875" s="53" t="str">
        <f t="shared" si="348"/>
        <v/>
      </c>
      <c r="AE875" s="53" t="str">
        <f t="shared" si="352"/>
        <v/>
      </c>
      <c r="AF875" s="59" t="str">
        <f t="shared" si="353"/>
        <v/>
      </c>
      <c r="AG875" s="40" t="str">
        <f>C875&amp;COUNTIFS($C$3:C875,"V")</f>
        <v>0</v>
      </c>
      <c r="AH875" s="266" t="str">
        <f t="shared" si="345"/>
        <v/>
      </c>
      <c r="AI875" s="56" t="str">
        <f t="shared" si="357"/>
        <v/>
      </c>
      <c r="AJ875" s="265" t="str">
        <f t="shared" si="358"/>
        <v/>
      </c>
      <c r="AK875" s="267" t="str">
        <f t="shared" si="359"/>
        <v/>
      </c>
      <c r="AL875" s="267" t="str">
        <f t="shared" si="360"/>
        <v/>
      </c>
      <c r="AM875" s="40" t="str">
        <f t="shared" si="361"/>
        <v/>
      </c>
      <c r="AN875" s="267">
        <f t="shared" si="354"/>
        <v>0</v>
      </c>
      <c r="CE875" s="279"/>
    </row>
    <row r="876" spans="1:83" s="40" customFormat="1" ht="12.75">
      <c r="A876" s="227"/>
      <c r="B876" s="88"/>
      <c r="C876" s="89"/>
      <c r="D876" s="90"/>
      <c r="E876" s="89"/>
      <c r="F876" s="91"/>
      <c r="G876" s="304"/>
      <c r="H876" s="41"/>
      <c r="I876" s="42" t="str">
        <f t="shared" si="363"/>
        <v/>
      </c>
      <c r="J876" s="43" t="str">
        <f t="shared" si="346"/>
        <v/>
      </c>
      <c r="K876" s="44" t="str">
        <f>IF(J876="","",IF(COUNTIF($J$4:J876,J876)=0,"",(COUNTIF($J$4:J876,J876))))</f>
        <v/>
      </c>
      <c r="L876" s="44" t="str">
        <f>IF(K876="","",J876&amp;" _ "&amp;COUNTIF($J$4:J876,J876)&amp;"_"&amp;N876)</f>
        <v/>
      </c>
      <c r="M876" s="45" t="str">
        <f t="shared" si="364"/>
        <v/>
      </c>
      <c r="N876" s="44" t="str">
        <f t="shared" si="365"/>
        <v/>
      </c>
      <c r="O876" s="57" t="str">
        <f t="shared" si="366"/>
        <v/>
      </c>
      <c r="P876" s="48" t="str" cm="1">
        <f t="array" ref="P876">IFERROR(IF(C876="P",G876,IF($K876=1,$M876,$M876+LOOKUP(2,1/($J$4:$J875=J876),$P$4:$P875))),"")</f>
        <v/>
      </c>
      <c r="Q876" s="57" t="str" cm="1">
        <f t="array" ref="Q876">IFERROR(IF(OR(C876="P",C876="A",C876="R"),F876,IF($K876=1,F876,IF(LOOKUP(2,1/($J$4:$J875=$J876),$P$4:$P875)=0,$F876,IF(AND($C876="C",LOOKUP(2,1/($J$4:$J875=$J876),$P$4:$P875)&gt;0),(F876*G876+LOOKUP(2,1/($J$4:$J875=$J876),$P$4:$P875)*LOOKUP(2,1/($J$4:$J875=$J876),$Q$4:$Q875))/$P876,IF(AND($C876="C",LOOKUP(2,1/($J$4:$J875=$J876),$P$4:$P875)&lt;0),LOOKUP(2,1/($J$4:$J875=$J876),$Q$4:$Q875),IF(AND($C876="V",LOOKUP(2,1/($J$4:$J875=$J876),$P$4:$P875)&lt;0),((-1*(F876*G876))+LOOKUP(2,1/($J$4:$J875=$J876),$P$4:$P875)*LOOKUP(2,1/($J$4:$J875=$J876),$Q$4:$Q875))/$P876,IF(AND($C876="V",LOOKUP(2,1/($J$4:$J875=$J876),$P$4:$P875)&gt;0),LOOKUP(2,1/($J$4:$J875=$J876),$Q$4:$Q875),""))))))),"")</f>
        <v/>
      </c>
      <c r="R876" s="49" t="str">
        <f t="shared" si="369"/>
        <v/>
      </c>
      <c r="S876" s="49" t="str">
        <f t="shared" si="355"/>
        <v/>
      </c>
      <c r="T876" s="49" t="str">
        <f t="shared" si="367"/>
        <v/>
      </c>
      <c r="U876" s="49" t="str">
        <f>IFERROR(IF(C876="P",S876,IF(K876=1,0,IF(OR(LOOKUP(2,1/($E$4:$E875=$E876),$P$4:$P875)=0,AND($C876="C",$N876="LONG"),AND(C876="V",N876="SHORT")),0,S876+(M876*Q876)))),"")</f>
        <v/>
      </c>
      <c r="V876" s="49" t="str">
        <f t="shared" si="368"/>
        <v/>
      </c>
      <c r="W876" s="50" t="str">
        <f t="shared" si="362"/>
        <v/>
      </c>
      <c r="Y876" s="51" t="str">
        <f t="shared" si="349"/>
        <v/>
      </c>
      <c r="Z876" s="50" t="str">
        <f t="shared" si="356"/>
        <v/>
      </c>
      <c r="AA876" s="50" t="str">
        <f t="shared" si="347"/>
        <v/>
      </c>
      <c r="AB876" s="50" t="str">
        <f t="shared" si="350"/>
        <v/>
      </c>
      <c r="AC876" s="58" t="str">
        <f t="shared" si="351"/>
        <v/>
      </c>
      <c r="AD876" s="53" t="str">
        <f t="shared" si="348"/>
        <v/>
      </c>
      <c r="AE876" s="53" t="str">
        <f t="shared" si="352"/>
        <v/>
      </c>
      <c r="AF876" s="59" t="str">
        <f t="shared" si="353"/>
        <v/>
      </c>
      <c r="AG876" s="40" t="str">
        <f>C876&amp;COUNTIFS($C$3:C876,"V")</f>
        <v>0</v>
      </c>
      <c r="AH876" s="266" t="str">
        <f t="shared" si="345"/>
        <v/>
      </c>
      <c r="AI876" s="56" t="str">
        <f t="shared" si="357"/>
        <v/>
      </c>
      <c r="AJ876" s="265" t="str">
        <f t="shared" si="358"/>
        <v/>
      </c>
      <c r="AK876" s="267" t="str">
        <f t="shared" si="359"/>
        <v/>
      </c>
      <c r="AL876" s="267" t="str">
        <f t="shared" si="360"/>
        <v/>
      </c>
      <c r="AM876" s="40" t="str">
        <f t="shared" si="361"/>
        <v/>
      </c>
      <c r="AN876" s="267">
        <f t="shared" si="354"/>
        <v>0</v>
      </c>
      <c r="CE876" s="279"/>
    </row>
    <row r="877" spans="1:83" s="40" customFormat="1" ht="12.75">
      <c r="A877" s="227"/>
      <c r="B877" s="88"/>
      <c r="C877" s="89"/>
      <c r="D877" s="90"/>
      <c r="E877" s="89"/>
      <c r="F877" s="91"/>
      <c r="G877" s="304"/>
      <c r="H877" s="41"/>
      <c r="I877" s="42" t="str">
        <f t="shared" si="363"/>
        <v/>
      </c>
      <c r="J877" s="43" t="str">
        <f t="shared" si="346"/>
        <v/>
      </c>
      <c r="K877" s="44" t="str">
        <f>IF(J877="","",IF(COUNTIF($J$4:J877,J877)=0,"",(COUNTIF($J$4:J877,J877))))</f>
        <v/>
      </c>
      <c r="L877" s="44" t="str">
        <f>IF(K877="","",J877&amp;" _ "&amp;COUNTIF($J$4:J877,J877)&amp;"_"&amp;N877)</f>
        <v/>
      </c>
      <c r="M877" s="45" t="str">
        <f t="shared" si="364"/>
        <v/>
      </c>
      <c r="N877" s="44" t="str">
        <f t="shared" si="365"/>
        <v/>
      </c>
      <c r="O877" s="57" t="str">
        <f t="shared" si="366"/>
        <v/>
      </c>
      <c r="P877" s="48" t="str" cm="1">
        <f t="array" ref="P877">IFERROR(IF(C877="P",G877,IF($K877=1,$M877,$M877+LOOKUP(2,1/($J$4:$J876=J877),$P$4:$P876))),"")</f>
        <v/>
      </c>
      <c r="Q877" s="57" t="str" cm="1">
        <f t="array" ref="Q877">IFERROR(IF(OR(C877="P",C877="A",C877="R"),F877,IF($K877=1,F877,IF(LOOKUP(2,1/($J$4:$J876=$J877),$P$4:$P876)=0,$F877,IF(AND($C877="C",LOOKUP(2,1/($J$4:$J876=$J877),$P$4:$P876)&gt;0),(F877*G877+LOOKUP(2,1/($J$4:$J876=$J877),$P$4:$P876)*LOOKUP(2,1/($J$4:$J876=$J877),$Q$4:$Q876))/$P877,IF(AND($C877="C",LOOKUP(2,1/($J$4:$J876=$J877),$P$4:$P876)&lt;0),LOOKUP(2,1/($J$4:$J876=$J877),$Q$4:$Q876),IF(AND($C877="V",LOOKUP(2,1/($J$4:$J876=$J877),$P$4:$P876)&lt;0),((-1*(F877*G877))+LOOKUP(2,1/($J$4:$J876=$J877),$P$4:$P876)*LOOKUP(2,1/($J$4:$J876=$J877),$Q$4:$Q876))/$P877,IF(AND($C877="V",LOOKUP(2,1/($J$4:$J876=$J877),$P$4:$P876)&gt;0),LOOKUP(2,1/($J$4:$J876=$J877),$Q$4:$Q876),""))))))),"")</f>
        <v/>
      </c>
      <c r="R877" s="49" t="str">
        <f t="shared" si="369"/>
        <v/>
      </c>
      <c r="S877" s="49" t="str">
        <f t="shared" si="355"/>
        <v/>
      </c>
      <c r="T877" s="49" t="str">
        <f t="shared" si="367"/>
        <v/>
      </c>
      <c r="U877" s="49" t="str">
        <f>IFERROR(IF(C877="P",S877,IF(K877=1,0,IF(OR(LOOKUP(2,1/($E$4:$E876=$E877),$P$4:$P876)=0,AND($C877="C",$N877="LONG"),AND(C877="V",N877="SHORT")),0,S877+(M877*Q877)))),"")</f>
        <v/>
      </c>
      <c r="V877" s="49" t="str">
        <f t="shared" si="368"/>
        <v/>
      </c>
      <c r="W877" s="50" t="str">
        <f t="shared" si="362"/>
        <v/>
      </c>
      <c r="Y877" s="51" t="str">
        <f t="shared" si="349"/>
        <v/>
      </c>
      <c r="Z877" s="50" t="str">
        <f t="shared" si="356"/>
        <v/>
      </c>
      <c r="AA877" s="50" t="str">
        <f t="shared" si="347"/>
        <v/>
      </c>
      <c r="AB877" s="50" t="str">
        <f t="shared" si="350"/>
        <v/>
      </c>
      <c r="AC877" s="58" t="str">
        <f t="shared" si="351"/>
        <v/>
      </c>
      <c r="AD877" s="53" t="str">
        <f t="shared" si="348"/>
        <v/>
      </c>
      <c r="AE877" s="53" t="str">
        <f t="shared" si="352"/>
        <v/>
      </c>
      <c r="AF877" s="59" t="str">
        <f t="shared" si="353"/>
        <v/>
      </c>
      <c r="AG877" s="40" t="str">
        <f>C877&amp;COUNTIFS($C$3:C877,"V")</f>
        <v>0</v>
      </c>
      <c r="AH877" s="266" t="str">
        <f t="shared" ref="AH877:AH940" si="370">IF(B877="","",B877)</f>
        <v/>
      </c>
      <c r="AI877" s="56" t="str">
        <f t="shared" si="357"/>
        <v/>
      </c>
      <c r="AJ877" s="265" t="str">
        <f t="shared" si="358"/>
        <v/>
      </c>
      <c r="AK877" s="267" t="str">
        <f t="shared" si="359"/>
        <v/>
      </c>
      <c r="AL877" s="267" t="str">
        <f t="shared" si="360"/>
        <v/>
      </c>
      <c r="AM877" s="40" t="str">
        <f t="shared" si="361"/>
        <v/>
      </c>
      <c r="AN877" s="267">
        <f t="shared" si="354"/>
        <v>0</v>
      </c>
      <c r="CE877" s="279"/>
    </row>
    <row r="878" spans="1:83" s="40" customFormat="1" ht="12.75">
      <c r="A878" s="227"/>
      <c r="B878" s="88"/>
      <c r="C878" s="89"/>
      <c r="D878" s="90"/>
      <c r="E878" s="89"/>
      <c r="F878" s="91"/>
      <c r="G878" s="304"/>
      <c r="H878" s="41"/>
      <c r="I878" s="42" t="str">
        <f t="shared" si="363"/>
        <v/>
      </c>
      <c r="J878" s="43" t="str">
        <f t="shared" si="346"/>
        <v/>
      </c>
      <c r="K878" s="44" t="str">
        <f>IF(J878="","",IF(COUNTIF($J$4:J878,J878)=0,"",(COUNTIF($J$4:J878,J878))))</f>
        <v/>
      </c>
      <c r="L878" s="44" t="str">
        <f>IF(K878="","",J878&amp;" _ "&amp;COUNTIF($J$4:J878,J878)&amp;"_"&amp;N878)</f>
        <v/>
      </c>
      <c r="M878" s="45" t="str">
        <f t="shared" si="364"/>
        <v/>
      </c>
      <c r="N878" s="44" t="str">
        <f t="shared" si="365"/>
        <v/>
      </c>
      <c r="O878" s="57" t="str">
        <f t="shared" si="366"/>
        <v/>
      </c>
      <c r="P878" s="48" t="str" cm="1">
        <f t="array" ref="P878">IFERROR(IF(C878="P",G878,IF($K878=1,$M878,$M878+LOOKUP(2,1/($J$4:$J877=J878),$P$4:$P877))),"")</f>
        <v/>
      </c>
      <c r="Q878" s="57" t="str" cm="1">
        <f t="array" ref="Q878">IFERROR(IF(OR(C878="P",C878="A",C878="R"),F878,IF($K878=1,F878,IF(LOOKUP(2,1/($J$4:$J877=$J878),$P$4:$P877)=0,$F878,IF(AND($C878="C",LOOKUP(2,1/($J$4:$J877=$J878),$P$4:$P877)&gt;0),(F878*G878+LOOKUP(2,1/($J$4:$J877=$J878),$P$4:$P877)*LOOKUP(2,1/($J$4:$J877=$J878),$Q$4:$Q877))/$P878,IF(AND($C878="C",LOOKUP(2,1/($J$4:$J877=$J878),$P$4:$P877)&lt;0),LOOKUP(2,1/($J$4:$J877=$J878),$Q$4:$Q877),IF(AND($C878="V",LOOKUP(2,1/($J$4:$J877=$J878),$P$4:$P877)&lt;0),((-1*(F878*G878))+LOOKUP(2,1/($J$4:$J877=$J878),$P$4:$P877)*LOOKUP(2,1/($J$4:$J877=$J878),$Q$4:$Q877))/$P878,IF(AND($C878="V",LOOKUP(2,1/($J$4:$J877=$J878),$P$4:$P877)&gt;0),LOOKUP(2,1/($J$4:$J877=$J878),$Q$4:$Q877),""))))))),"")</f>
        <v/>
      </c>
      <c r="R878" s="49" t="str">
        <f t="shared" si="369"/>
        <v/>
      </c>
      <c r="S878" s="49" t="str">
        <f t="shared" si="355"/>
        <v/>
      </c>
      <c r="T878" s="49" t="str">
        <f t="shared" si="367"/>
        <v/>
      </c>
      <c r="U878" s="49" t="str">
        <f>IFERROR(IF(C878="P",S878,IF(K878=1,0,IF(OR(LOOKUP(2,1/($E$4:$E877=$E878),$P$4:$P877)=0,AND($C878="C",$N878="LONG"),AND(C878="V",N878="SHORT")),0,S878+(M878*Q878)))),"")</f>
        <v/>
      </c>
      <c r="V878" s="49" t="str">
        <f t="shared" si="368"/>
        <v/>
      </c>
      <c r="W878" s="50" t="str">
        <f t="shared" si="362"/>
        <v/>
      </c>
      <c r="Y878" s="51" t="str">
        <f t="shared" si="349"/>
        <v/>
      </c>
      <c r="Z878" s="50" t="str">
        <f t="shared" si="356"/>
        <v/>
      </c>
      <c r="AA878" s="50" t="str">
        <f t="shared" si="347"/>
        <v/>
      </c>
      <c r="AB878" s="50" t="str">
        <f t="shared" si="350"/>
        <v/>
      </c>
      <c r="AC878" s="58" t="str">
        <f t="shared" si="351"/>
        <v/>
      </c>
      <c r="AD878" s="53" t="str">
        <f t="shared" si="348"/>
        <v/>
      </c>
      <c r="AE878" s="53" t="str">
        <f t="shared" si="352"/>
        <v/>
      </c>
      <c r="AF878" s="59" t="str">
        <f t="shared" si="353"/>
        <v/>
      </c>
      <c r="AG878" s="40" t="str">
        <f>C878&amp;COUNTIFS($C$3:C878,"V")</f>
        <v>0</v>
      </c>
      <c r="AH878" s="266" t="str">
        <f t="shared" si="370"/>
        <v/>
      </c>
      <c r="AI878" s="56" t="str">
        <f t="shared" si="357"/>
        <v/>
      </c>
      <c r="AJ878" s="265" t="str">
        <f t="shared" si="358"/>
        <v/>
      </c>
      <c r="AK878" s="267" t="str">
        <f t="shared" si="359"/>
        <v/>
      </c>
      <c r="AL878" s="267" t="str">
        <f t="shared" si="360"/>
        <v/>
      </c>
      <c r="AM878" s="40" t="str">
        <f t="shared" si="361"/>
        <v/>
      </c>
      <c r="AN878" s="267">
        <f t="shared" si="354"/>
        <v>0</v>
      </c>
      <c r="CE878" s="279"/>
    </row>
    <row r="879" spans="1:83" s="40" customFormat="1" ht="12.75">
      <c r="A879" s="227"/>
      <c r="B879" s="88"/>
      <c r="C879" s="89"/>
      <c r="D879" s="90"/>
      <c r="E879" s="89"/>
      <c r="F879" s="91"/>
      <c r="G879" s="304"/>
      <c r="H879" s="41"/>
      <c r="I879" s="42" t="str">
        <f t="shared" si="363"/>
        <v/>
      </c>
      <c r="J879" s="43" t="str">
        <f t="shared" si="346"/>
        <v/>
      </c>
      <c r="K879" s="44" t="str">
        <f>IF(J879="","",IF(COUNTIF($J$4:J879,J879)=0,"",(COUNTIF($J$4:J879,J879))))</f>
        <v/>
      </c>
      <c r="L879" s="44" t="str">
        <f>IF(K879="","",J879&amp;" _ "&amp;COUNTIF($J$4:J879,J879)&amp;"_"&amp;N879)</f>
        <v/>
      </c>
      <c r="M879" s="45" t="str">
        <f t="shared" si="364"/>
        <v/>
      </c>
      <c r="N879" s="44" t="str">
        <f t="shared" si="365"/>
        <v/>
      </c>
      <c r="O879" s="57" t="str">
        <f t="shared" si="366"/>
        <v/>
      </c>
      <c r="P879" s="48" t="str" cm="1">
        <f t="array" ref="P879">IFERROR(IF(C879="P",G879,IF($K879=1,$M879,$M879+LOOKUP(2,1/($J$4:$J878=J879),$P$4:$P878))),"")</f>
        <v/>
      </c>
      <c r="Q879" s="57" t="str" cm="1">
        <f t="array" ref="Q879">IFERROR(IF(OR(C879="P",C879="A",C879="R"),F879,IF($K879=1,F879,IF(LOOKUP(2,1/($J$4:$J878=$J879),$P$4:$P878)=0,$F879,IF(AND($C879="C",LOOKUP(2,1/($J$4:$J878=$J879),$P$4:$P878)&gt;0),(F879*G879+LOOKUP(2,1/($J$4:$J878=$J879),$P$4:$P878)*LOOKUP(2,1/($J$4:$J878=$J879),$Q$4:$Q878))/$P879,IF(AND($C879="C",LOOKUP(2,1/($J$4:$J878=$J879),$P$4:$P878)&lt;0),LOOKUP(2,1/($J$4:$J878=$J879),$Q$4:$Q878),IF(AND($C879="V",LOOKUP(2,1/($J$4:$J878=$J879),$P$4:$P878)&lt;0),((-1*(F879*G879))+LOOKUP(2,1/($J$4:$J878=$J879),$P$4:$P878)*LOOKUP(2,1/($J$4:$J878=$J879),$Q$4:$Q878))/$P879,IF(AND($C879="V",LOOKUP(2,1/($J$4:$J878=$J879),$P$4:$P878)&gt;0),LOOKUP(2,1/($J$4:$J878=$J879),$Q$4:$Q878),""))))))),"")</f>
        <v/>
      </c>
      <c r="R879" s="49" t="str">
        <f t="shared" si="369"/>
        <v/>
      </c>
      <c r="S879" s="49" t="str">
        <f t="shared" si="355"/>
        <v/>
      </c>
      <c r="T879" s="49" t="str">
        <f t="shared" si="367"/>
        <v/>
      </c>
      <c r="U879" s="49" t="str">
        <f>IFERROR(IF(C879="P",S879,IF(K879=1,0,IF(OR(LOOKUP(2,1/($E$4:$E878=$E879),$P$4:$P878)=0,AND($C879="C",$N879="LONG"),AND(C879="V",N879="SHORT")),0,S879+(M879*Q879)))),"")</f>
        <v/>
      </c>
      <c r="V879" s="49" t="str">
        <f t="shared" si="368"/>
        <v/>
      </c>
      <c r="W879" s="50" t="str">
        <f t="shared" si="362"/>
        <v/>
      </c>
      <c r="Y879" s="51" t="str">
        <f t="shared" si="349"/>
        <v/>
      </c>
      <c r="Z879" s="50" t="str">
        <f t="shared" si="356"/>
        <v/>
      </c>
      <c r="AA879" s="50" t="str">
        <f t="shared" si="347"/>
        <v/>
      </c>
      <c r="AB879" s="50" t="str">
        <f t="shared" si="350"/>
        <v/>
      </c>
      <c r="AC879" s="58" t="str">
        <f t="shared" si="351"/>
        <v/>
      </c>
      <c r="AD879" s="53" t="str">
        <f t="shared" si="348"/>
        <v/>
      </c>
      <c r="AE879" s="53" t="str">
        <f t="shared" si="352"/>
        <v/>
      </c>
      <c r="AF879" s="59" t="str">
        <f t="shared" si="353"/>
        <v/>
      </c>
      <c r="AG879" s="40" t="str">
        <f>C879&amp;COUNTIFS($C$3:C879,"V")</f>
        <v>0</v>
      </c>
      <c r="AH879" s="266" t="str">
        <f t="shared" si="370"/>
        <v/>
      </c>
      <c r="AI879" s="56" t="str">
        <f t="shared" si="357"/>
        <v/>
      </c>
      <c r="AJ879" s="265" t="str">
        <f t="shared" si="358"/>
        <v/>
      </c>
      <c r="AK879" s="267" t="str">
        <f t="shared" si="359"/>
        <v/>
      </c>
      <c r="AL879" s="267" t="str">
        <f t="shared" si="360"/>
        <v/>
      </c>
      <c r="AM879" s="40" t="str">
        <f t="shared" si="361"/>
        <v/>
      </c>
      <c r="AN879" s="267">
        <f t="shared" si="354"/>
        <v>0</v>
      </c>
      <c r="CE879" s="279"/>
    </row>
    <row r="880" spans="1:83" s="40" customFormat="1" ht="12.75">
      <c r="A880" s="227"/>
      <c r="B880" s="88"/>
      <c r="C880" s="89"/>
      <c r="D880" s="90"/>
      <c r="E880" s="89"/>
      <c r="F880" s="91"/>
      <c r="G880" s="304"/>
      <c r="H880" s="41"/>
      <c r="I880" s="42" t="str">
        <f t="shared" si="363"/>
        <v/>
      </c>
      <c r="J880" s="43" t="str">
        <f t="shared" si="346"/>
        <v/>
      </c>
      <c r="K880" s="44" t="str">
        <f>IF(J880="","",IF(COUNTIF($J$4:J880,J880)=0,"",(COUNTIF($J$4:J880,J880))))</f>
        <v/>
      </c>
      <c r="L880" s="44" t="str">
        <f>IF(K880="","",J880&amp;" _ "&amp;COUNTIF($J$4:J880,J880)&amp;"_"&amp;N880)</f>
        <v/>
      </c>
      <c r="M880" s="45" t="str">
        <f t="shared" si="364"/>
        <v/>
      </c>
      <c r="N880" s="44" t="str">
        <f t="shared" si="365"/>
        <v/>
      </c>
      <c r="O880" s="57" t="str">
        <f t="shared" si="366"/>
        <v/>
      </c>
      <c r="P880" s="48" t="str" cm="1">
        <f t="array" ref="P880">IFERROR(IF(C880="P",G880,IF($K880=1,$M880,$M880+LOOKUP(2,1/($J$4:$J879=J880),$P$4:$P879))),"")</f>
        <v/>
      </c>
      <c r="Q880" s="57" t="str" cm="1">
        <f t="array" ref="Q880">IFERROR(IF(OR(C880="P",C880="A",C880="R"),F880,IF($K880=1,F880,IF(LOOKUP(2,1/($J$4:$J879=$J880),$P$4:$P879)=0,$F880,IF(AND($C880="C",LOOKUP(2,1/($J$4:$J879=$J880),$P$4:$P879)&gt;0),(F880*G880+LOOKUP(2,1/($J$4:$J879=$J880),$P$4:$P879)*LOOKUP(2,1/($J$4:$J879=$J880),$Q$4:$Q879))/$P880,IF(AND($C880="C",LOOKUP(2,1/($J$4:$J879=$J880),$P$4:$P879)&lt;0),LOOKUP(2,1/($J$4:$J879=$J880),$Q$4:$Q879),IF(AND($C880="V",LOOKUP(2,1/($J$4:$J879=$J880),$P$4:$P879)&lt;0),((-1*(F880*G880))+LOOKUP(2,1/($J$4:$J879=$J880),$P$4:$P879)*LOOKUP(2,1/($J$4:$J879=$J880),$Q$4:$Q879))/$P880,IF(AND($C880="V",LOOKUP(2,1/($J$4:$J879=$J880),$P$4:$P879)&gt;0),LOOKUP(2,1/($J$4:$J879=$J880),$Q$4:$Q879),""))))))),"")</f>
        <v/>
      </c>
      <c r="R880" s="49" t="str">
        <f t="shared" si="369"/>
        <v/>
      </c>
      <c r="S880" s="49" t="str">
        <f t="shared" si="355"/>
        <v/>
      </c>
      <c r="T880" s="49" t="str">
        <f t="shared" si="367"/>
        <v/>
      </c>
      <c r="U880" s="49" t="str">
        <f>IFERROR(IF(C880="P",S880,IF(K880=1,0,IF(OR(LOOKUP(2,1/($E$4:$E879=$E880),$P$4:$P879)=0,AND($C880="C",$N880="LONG"),AND(C880="V",N880="SHORT")),0,S880+(M880*Q880)))),"")</f>
        <v/>
      </c>
      <c r="V880" s="49" t="str">
        <f t="shared" si="368"/>
        <v/>
      </c>
      <c r="W880" s="50" t="str">
        <f t="shared" si="362"/>
        <v/>
      </c>
      <c r="Y880" s="51" t="str">
        <f t="shared" si="349"/>
        <v/>
      </c>
      <c r="Z880" s="50" t="str">
        <f t="shared" si="356"/>
        <v/>
      </c>
      <c r="AA880" s="50" t="str">
        <f t="shared" si="347"/>
        <v/>
      </c>
      <c r="AB880" s="50" t="str">
        <f t="shared" si="350"/>
        <v/>
      </c>
      <c r="AC880" s="58" t="str">
        <f t="shared" si="351"/>
        <v/>
      </c>
      <c r="AD880" s="53" t="str">
        <f t="shared" si="348"/>
        <v/>
      </c>
      <c r="AE880" s="53" t="str">
        <f t="shared" si="352"/>
        <v/>
      </c>
      <c r="AF880" s="59" t="str">
        <f t="shared" si="353"/>
        <v/>
      </c>
      <c r="AG880" s="40" t="str">
        <f>C880&amp;COUNTIFS($C$3:C880,"V")</f>
        <v>0</v>
      </c>
      <c r="AH880" s="266" t="str">
        <f t="shared" si="370"/>
        <v/>
      </c>
      <c r="AI880" s="56" t="str">
        <f t="shared" si="357"/>
        <v/>
      </c>
      <c r="AJ880" s="265" t="str">
        <f t="shared" si="358"/>
        <v/>
      </c>
      <c r="AK880" s="267" t="str">
        <f t="shared" si="359"/>
        <v/>
      </c>
      <c r="AL880" s="267" t="str">
        <f t="shared" si="360"/>
        <v/>
      </c>
      <c r="AM880" s="40" t="str">
        <f t="shared" si="361"/>
        <v/>
      </c>
      <c r="AN880" s="267">
        <f t="shared" si="354"/>
        <v>0</v>
      </c>
      <c r="CE880" s="279"/>
    </row>
    <row r="881" spans="1:83" s="40" customFormat="1" ht="12.75">
      <c r="A881" s="227"/>
      <c r="B881" s="88"/>
      <c r="C881" s="89"/>
      <c r="D881" s="90"/>
      <c r="E881" s="89"/>
      <c r="F881" s="91"/>
      <c r="G881" s="304"/>
      <c r="H881" s="41"/>
      <c r="I881" s="42" t="str">
        <f t="shared" si="363"/>
        <v/>
      </c>
      <c r="J881" s="43" t="str">
        <f t="shared" si="346"/>
        <v/>
      </c>
      <c r="K881" s="44" t="str">
        <f>IF(J881="","",IF(COUNTIF($J$4:J881,J881)=0,"",(COUNTIF($J$4:J881,J881))))</f>
        <v/>
      </c>
      <c r="L881" s="44" t="str">
        <f>IF(K881="","",J881&amp;" _ "&amp;COUNTIF($J$4:J881,J881)&amp;"_"&amp;N881)</f>
        <v/>
      </c>
      <c r="M881" s="45" t="str">
        <f t="shared" si="364"/>
        <v/>
      </c>
      <c r="N881" s="44" t="str">
        <f t="shared" si="365"/>
        <v/>
      </c>
      <c r="O881" s="57" t="str">
        <f t="shared" si="366"/>
        <v/>
      </c>
      <c r="P881" s="48" t="str" cm="1">
        <f t="array" ref="P881">IFERROR(IF(C881="P",G881,IF($K881=1,$M881,$M881+LOOKUP(2,1/($J$4:$J880=J881),$P$4:$P880))),"")</f>
        <v/>
      </c>
      <c r="Q881" s="57" t="str" cm="1">
        <f t="array" ref="Q881">IFERROR(IF(OR(C881="P",C881="A",C881="R"),F881,IF($K881=1,F881,IF(LOOKUP(2,1/($J$4:$J880=$J881),$P$4:$P880)=0,$F881,IF(AND($C881="C",LOOKUP(2,1/($J$4:$J880=$J881),$P$4:$P880)&gt;0),(F881*G881+LOOKUP(2,1/($J$4:$J880=$J881),$P$4:$P880)*LOOKUP(2,1/($J$4:$J880=$J881),$Q$4:$Q880))/$P881,IF(AND($C881="C",LOOKUP(2,1/($J$4:$J880=$J881),$P$4:$P880)&lt;0),LOOKUP(2,1/($J$4:$J880=$J881),$Q$4:$Q880),IF(AND($C881="V",LOOKUP(2,1/($J$4:$J880=$J881),$P$4:$P880)&lt;0),((-1*(F881*G881))+LOOKUP(2,1/($J$4:$J880=$J881),$P$4:$P880)*LOOKUP(2,1/($J$4:$J880=$J881),$Q$4:$Q880))/$P881,IF(AND($C881="V",LOOKUP(2,1/($J$4:$J880=$J881),$P$4:$P880)&gt;0),LOOKUP(2,1/($J$4:$J880=$J881),$Q$4:$Q880),""))))))),"")</f>
        <v/>
      </c>
      <c r="R881" s="49" t="str">
        <f t="shared" si="369"/>
        <v/>
      </c>
      <c r="S881" s="49" t="str">
        <f t="shared" si="355"/>
        <v/>
      </c>
      <c r="T881" s="49" t="str">
        <f t="shared" si="367"/>
        <v/>
      </c>
      <c r="U881" s="49" t="str">
        <f>IFERROR(IF(C881="P",S881,IF(K881=1,0,IF(OR(LOOKUP(2,1/($E$4:$E880=$E881),$P$4:$P880)=0,AND($C881="C",$N881="LONG"),AND(C881="V",N881="SHORT")),0,S881+(M881*Q881)))),"")</f>
        <v/>
      </c>
      <c r="V881" s="49" t="str">
        <f t="shared" si="368"/>
        <v/>
      </c>
      <c r="W881" s="50" t="str">
        <f t="shared" si="362"/>
        <v/>
      </c>
      <c r="Y881" s="51" t="str">
        <f t="shared" si="349"/>
        <v/>
      </c>
      <c r="Z881" s="50" t="str">
        <f t="shared" si="356"/>
        <v/>
      </c>
      <c r="AA881" s="50" t="str">
        <f t="shared" si="347"/>
        <v/>
      </c>
      <c r="AB881" s="50" t="str">
        <f t="shared" si="350"/>
        <v/>
      </c>
      <c r="AC881" s="58" t="str">
        <f t="shared" si="351"/>
        <v/>
      </c>
      <c r="AD881" s="53" t="str">
        <f t="shared" si="348"/>
        <v/>
      </c>
      <c r="AE881" s="53" t="str">
        <f t="shared" si="352"/>
        <v/>
      </c>
      <c r="AF881" s="59" t="str">
        <f t="shared" si="353"/>
        <v/>
      </c>
      <c r="AG881" s="40" t="str">
        <f>C881&amp;COUNTIFS($C$3:C881,"V")</f>
        <v>0</v>
      </c>
      <c r="AH881" s="266" t="str">
        <f t="shared" si="370"/>
        <v/>
      </c>
      <c r="AI881" s="56" t="str">
        <f t="shared" si="357"/>
        <v/>
      </c>
      <c r="AJ881" s="265" t="str">
        <f t="shared" si="358"/>
        <v/>
      </c>
      <c r="AK881" s="267" t="str">
        <f t="shared" si="359"/>
        <v/>
      </c>
      <c r="AL881" s="267" t="str">
        <f t="shared" si="360"/>
        <v/>
      </c>
      <c r="AM881" s="40" t="str">
        <f t="shared" si="361"/>
        <v/>
      </c>
      <c r="AN881" s="267">
        <f t="shared" si="354"/>
        <v>0</v>
      </c>
      <c r="CE881" s="279"/>
    </row>
    <row r="882" spans="1:83" s="40" customFormat="1" ht="12.75">
      <c r="A882" s="227"/>
      <c r="B882" s="88"/>
      <c r="C882" s="89"/>
      <c r="D882" s="90"/>
      <c r="E882" s="89"/>
      <c r="F882" s="91"/>
      <c r="G882" s="304"/>
      <c r="H882" s="41"/>
      <c r="I882" s="42" t="str">
        <f t="shared" si="363"/>
        <v/>
      </c>
      <c r="J882" s="43" t="str">
        <f t="shared" si="346"/>
        <v/>
      </c>
      <c r="K882" s="44" t="str">
        <f>IF(J882="","",IF(COUNTIF($J$4:J882,J882)=0,"",(COUNTIF($J$4:J882,J882))))</f>
        <v/>
      </c>
      <c r="L882" s="44" t="str">
        <f>IF(K882="","",J882&amp;" _ "&amp;COUNTIF($J$4:J882,J882)&amp;"_"&amp;N882)</f>
        <v/>
      </c>
      <c r="M882" s="45" t="str">
        <f t="shared" si="364"/>
        <v/>
      </c>
      <c r="N882" s="44" t="str">
        <f t="shared" si="365"/>
        <v/>
      </c>
      <c r="O882" s="57" t="str">
        <f t="shared" si="366"/>
        <v/>
      </c>
      <c r="P882" s="48" t="str" cm="1">
        <f t="array" ref="P882">IFERROR(IF(C882="P",G882,IF($K882=1,$M882,$M882+LOOKUP(2,1/($J$4:$J881=J882),$P$4:$P881))),"")</f>
        <v/>
      </c>
      <c r="Q882" s="57" t="str" cm="1">
        <f t="array" ref="Q882">IFERROR(IF(OR(C882="P",C882="A",C882="R"),F882,IF($K882=1,F882,IF(LOOKUP(2,1/($J$4:$J881=$J882),$P$4:$P881)=0,$F882,IF(AND($C882="C",LOOKUP(2,1/($J$4:$J881=$J882),$P$4:$P881)&gt;0),(F882*G882+LOOKUP(2,1/($J$4:$J881=$J882),$P$4:$P881)*LOOKUP(2,1/($J$4:$J881=$J882),$Q$4:$Q881))/$P882,IF(AND($C882="C",LOOKUP(2,1/($J$4:$J881=$J882),$P$4:$P881)&lt;0),LOOKUP(2,1/($J$4:$J881=$J882),$Q$4:$Q881),IF(AND($C882="V",LOOKUP(2,1/($J$4:$J881=$J882),$P$4:$P881)&lt;0),((-1*(F882*G882))+LOOKUP(2,1/($J$4:$J881=$J882),$P$4:$P881)*LOOKUP(2,1/($J$4:$J881=$J882),$Q$4:$Q881))/$P882,IF(AND($C882="V",LOOKUP(2,1/($J$4:$J881=$J882),$P$4:$P881)&gt;0),LOOKUP(2,1/($J$4:$J881=$J882),$Q$4:$Q881),""))))))),"")</f>
        <v/>
      </c>
      <c r="R882" s="49" t="str">
        <f t="shared" si="369"/>
        <v/>
      </c>
      <c r="S882" s="49" t="str">
        <f t="shared" si="355"/>
        <v/>
      </c>
      <c r="T882" s="49" t="str">
        <f t="shared" si="367"/>
        <v/>
      </c>
      <c r="U882" s="49" t="str">
        <f>IFERROR(IF(C882="P",S882,IF(K882=1,0,IF(OR(LOOKUP(2,1/($E$4:$E881=$E882),$P$4:$P881)=0,AND($C882="C",$N882="LONG"),AND(C882="V",N882="SHORT")),0,S882+(M882*Q882)))),"")</f>
        <v/>
      </c>
      <c r="V882" s="49" t="str">
        <f t="shared" si="368"/>
        <v/>
      </c>
      <c r="W882" s="50" t="str">
        <f t="shared" si="362"/>
        <v/>
      </c>
      <c r="Y882" s="51" t="str">
        <f t="shared" si="349"/>
        <v/>
      </c>
      <c r="Z882" s="50" t="str">
        <f t="shared" si="356"/>
        <v/>
      </c>
      <c r="AA882" s="50" t="str">
        <f t="shared" si="347"/>
        <v/>
      </c>
      <c r="AB882" s="50" t="str">
        <f t="shared" si="350"/>
        <v/>
      </c>
      <c r="AC882" s="58" t="str">
        <f t="shared" si="351"/>
        <v/>
      </c>
      <c r="AD882" s="53" t="str">
        <f t="shared" si="348"/>
        <v/>
      </c>
      <c r="AE882" s="53" t="str">
        <f t="shared" si="352"/>
        <v/>
      </c>
      <c r="AF882" s="59" t="str">
        <f t="shared" si="353"/>
        <v/>
      </c>
      <c r="AG882" s="40" t="str">
        <f>C882&amp;COUNTIFS($C$3:C882,"V")</f>
        <v>0</v>
      </c>
      <c r="AH882" s="266" t="str">
        <f t="shared" si="370"/>
        <v/>
      </c>
      <c r="AI882" s="56" t="str">
        <f t="shared" si="357"/>
        <v/>
      </c>
      <c r="AJ882" s="265" t="str">
        <f t="shared" si="358"/>
        <v/>
      </c>
      <c r="AK882" s="267" t="str">
        <f t="shared" si="359"/>
        <v/>
      </c>
      <c r="AL882" s="267" t="str">
        <f t="shared" si="360"/>
        <v/>
      </c>
      <c r="AM882" s="40" t="str">
        <f t="shared" si="361"/>
        <v/>
      </c>
      <c r="AN882" s="267">
        <f t="shared" si="354"/>
        <v>0</v>
      </c>
      <c r="CE882" s="279"/>
    </row>
    <row r="883" spans="1:83" s="40" customFormat="1" ht="12.75">
      <c r="A883" s="227"/>
      <c r="B883" s="88"/>
      <c r="C883" s="89"/>
      <c r="D883" s="90"/>
      <c r="E883" s="89"/>
      <c r="F883" s="91"/>
      <c r="G883" s="304"/>
      <c r="H883" s="41"/>
      <c r="I883" s="42" t="str">
        <f t="shared" si="363"/>
        <v/>
      </c>
      <c r="J883" s="43" t="str">
        <f t="shared" si="346"/>
        <v/>
      </c>
      <c r="K883" s="44" t="str">
        <f>IF(J883="","",IF(COUNTIF($J$4:J883,J883)=0,"",(COUNTIF($J$4:J883,J883))))</f>
        <v/>
      </c>
      <c r="L883" s="44" t="str">
        <f>IF(K883="","",J883&amp;" _ "&amp;COUNTIF($J$4:J883,J883)&amp;"_"&amp;N883)</f>
        <v/>
      </c>
      <c r="M883" s="45" t="str">
        <f t="shared" si="364"/>
        <v/>
      </c>
      <c r="N883" s="44" t="str">
        <f t="shared" si="365"/>
        <v/>
      </c>
      <c r="O883" s="57" t="str">
        <f t="shared" si="366"/>
        <v/>
      </c>
      <c r="P883" s="48" t="str" cm="1">
        <f t="array" ref="P883">IFERROR(IF(C883="P",G883,IF($K883=1,$M883,$M883+LOOKUP(2,1/($J$4:$J882=J883),$P$4:$P882))),"")</f>
        <v/>
      </c>
      <c r="Q883" s="57" t="str" cm="1">
        <f t="array" ref="Q883">IFERROR(IF(OR(C883="P",C883="A",C883="R"),F883,IF($K883=1,F883,IF(LOOKUP(2,1/($J$4:$J882=$J883),$P$4:$P882)=0,$F883,IF(AND($C883="C",LOOKUP(2,1/($J$4:$J882=$J883),$P$4:$P882)&gt;0),(F883*G883+LOOKUP(2,1/($J$4:$J882=$J883),$P$4:$P882)*LOOKUP(2,1/($J$4:$J882=$J883),$Q$4:$Q882))/$P883,IF(AND($C883="C",LOOKUP(2,1/($J$4:$J882=$J883),$P$4:$P882)&lt;0),LOOKUP(2,1/($J$4:$J882=$J883),$Q$4:$Q882),IF(AND($C883="V",LOOKUP(2,1/($J$4:$J882=$J883),$P$4:$P882)&lt;0),((-1*(F883*G883))+LOOKUP(2,1/($J$4:$J882=$J883),$P$4:$P882)*LOOKUP(2,1/($J$4:$J882=$J883),$Q$4:$Q882))/$P883,IF(AND($C883="V",LOOKUP(2,1/($J$4:$J882=$J883),$P$4:$P882)&gt;0),LOOKUP(2,1/($J$4:$J882=$J883),$Q$4:$Q882),""))))))),"")</f>
        <v/>
      </c>
      <c r="R883" s="49" t="str">
        <f t="shared" si="369"/>
        <v/>
      </c>
      <c r="S883" s="49" t="str">
        <f t="shared" si="355"/>
        <v/>
      </c>
      <c r="T883" s="49" t="str">
        <f t="shared" si="367"/>
        <v/>
      </c>
      <c r="U883" s="49" t="str">
        <f>IFERROR(IF(C883="P",S883,IF(K883=1,0,IF(OR(LOOKUP(2,1/($E$4:$E882=$E883),$P$4:$P882)=0,AND($C883="C",$N883="LONG"),AND(C883="V",N883="SHORT")),0,S883+(M883*Q883)))),"")</f>
        <v/>
      </c>
      <c r="V883" s="49" t="str">
        <f t="shared" si="368"/>
        <v/>
      </c>
      <c r="W883" s="50" t="str">
        <f t="shared" si="362"/>
        <v/>
      </c>
      <c r="Y883" s="51" t="str">
        <f t="shared" si="349"/>
        <v/>
      </c>
      <c r="Z883" s="50" t="str">
        <f t="shared" si="356"/>
        <v/>
      </c>
      <c r="AA883" s="50" t="str">
        <f t="shared" si="347"/>
        <v/>
      </c>
      <c r="AB883" s="50" t="str">
        <f t="shared" si="350"/>
        <v/>
      </c>
      <c r="AC883" s="58" t="str">
        <f t="shared" si="351"/>
        <v/>
      </c>
      <c r="AD883" s="53" t="str">
        <f t="shared" si="348"/>
        <v/>
      </c>
      <c r="AE883" s="53" t="str">
        <f t="shared" si="352"/>
        <v/>
      </c>
      <c r="AF883" s="59" t="str">
        <f t="shared" si="353"/>
        <v/>
      </c>
      <c r="AG883" s="40" t="str">
        <f>C883&amp;COUNTIFS($C$3:C883,"V")</f>
        <v>0</v>
      </c>
      <c r="AH883" s="266" t="str">
        <f t="shared" si="370"/>
        <v/>
      </c>
      <c r="AI883" s="56" t="str">
        <f t="shared" si="357"/>
        <v/>
      </c>
      <c r="AJ883" s="265" t="str">
        <f t="shared" si="358"/>
        <v/>
      </c>
      <c r="AK883" s="267" t="str">
        <f t="shared" si="359"/>
        <v/>
      </c>
      <c r="AL883" s="267" t="str">
        <f t="shared" si="360"/>
        <v/>
      </c>
      <c r="AM883" s="40" t="str">
        <f t="shared" si="361"/>
        <v/>
      </c>
      <c r="AN883" s="267">
        <f t="shared" si="354"/>
        <v>0</v>
      </c>
      <c r="CE883" s="279"/>
    </row>
    <row r="884" spans="1:83" s="40" customFormat="1" ht="12.75">
      <c r="A884" s="227"/>
      <c r="B884" s="88"/>
      <c r="C884" s="89"/>
      <c r="D884" s="90"/>
      <c r="E884" s="89"/>
      <c r="F884" s="91"/>
      <c r="G884" s="304"/>
      <c r="H884" s="41"/>
      <c r="I884" s="42" t="str">
        <f t="shared" si="363"/>
        <v/>
      </c>
      <c r="J884" s="43" t="str">
        <f t="shared" si="346"/>
        <v/>
      </c>
      <c r="K884" s="44" t="str">
        <f>IF(J884="","",IF(COUNTIF($J$4:J884,J884)=0,"",(COUNTIF($J$4:J884,J884))))</f>
        <v/>
      </c>
      <c r="L884" s="44" t="str">
        <f>IF(K884="","",J884&amp;" _ "&amp;COUNTIF($J$4:J884,J884)&amp;"_"&amp;N884)</f>
        <v/>
      </c>
      <c r="M884" s="45" t="str">
        <f t="shared" si="364"/>
        <v/>
      </c>
      <c r="N884" s="44" t="str">
        <f t="shared" si="365"/>
        <v/>
      </c>
      <c r="O884" s="57" t="str">
        <f t="shared" si="366"/>
        <v/>
      </c>
      <c r="P884" s="48" t="str" cm="1">
        <f t="array" ref="P884">IFERROR(IF(C884="P",G884,IF($K884=1,$M884,$M884+LOOKUP(2,1/($J$4:$J883=J884),$P$4:$P883))),"")</f>
        <v/>
      </c>
      <c r="Q884" s="57" t="str" cm="1">
        <f t="array" ref="Q884">IFERROR(IF(OR(C884="P",C884="A",C884="R"),F884,IF($K884=1,F884,IF(LOOKUP(2,1/($J$4:$J883=$J884),$P$4:$P883)=0,$F884,IF(AND($C884="C",LOOKUP(2,1/($J$4:$J883=$J884),$P$4:$P883)&gt;0),(F884*G884+LOOKUP(2,1/($J$4:$J883=$J884),$P$4:$P883)*LOOKUP(2,1/($J$4:$J883=$J884),$Q$4:$Q883))/$P884,IF(AND($C884="C",LOOKUP(2,1/($J$4:$J883=$J884),$P$4:$P883)&lt;0),LOOKUP(2,1/($J$4:$J883=$J884),$Q$4:$Q883),IF(AND($C884="V",LOOKUP(2,1/($J$4:$J883=$J884),$P$4:$P883)&lt;0),((-1*(F884*G884))+LOOKUP(2,1/($J$4:$J883=$J884),$P$4:$P883)*LOOKUP(2,1/($J$4:$J883=$J884),$Q$4:$Q883))/$P884,IF(AND($C884="V",LOOKUP(2,1/($J$4:$J883=$J884),$P$4:$P883)&gt;0),LOOKUP(2,1/($J$4:$J883=$J884),$Q$4:$Q883),""))))))),"")</f>
        <v/>
      </c>
      <c r="R884" s="49" t="str">
        <f t="shared" si="369"/>
        <v/>
      </c>
      <c r="S884" s="49" t="str">
        <f t="shared" si="355"/>
        <v/>
      </c>
      <c r="T884" s="49" t="str">
        <f t="shared" si="367"/>
        <v/>
      </c>
      <c r="U884" s="49" t="str">
        <f>IFERROR(IF(C884="P",S884,IF(K884=1,0,IF(OR(LOOKUP(2,1/($E$4:$E883=$E884),$P$4:$P883)=0,AND($C884="C",$N884="LONG"),AND(C884="V",N884="SHORT")),0,S884+(M884*Q884)))),"")</f>
        <v/>
      </c>
      <c r="V884" s="49" t="str">
        <f t="shared" si="368"/>
        <v/>
      </c>
      <c r="W884" s="50" t="str">
        <f t="shared" si="362"/>
        <v/>
      </c>
      <c r="Y884" s="51" t="str">
        <f t="shared" si="349"/>
        <v/>
      </c>
      <c r="Z884" s="50" t="str">
        <f t="shared" si="356"/>
        <v/>
      </c>
      <c r="AA884" s="50" t="str">
        <f t="shared" si="347"/>
        <v/>
      </c>
      <c r="AB884" s="50" t="str">
        <f t="shared" si="350"/>
        <v/>
      </c>
      <c r="AC884" s="58" t="str">
        <f t="shared" si="351"/>
        <v/>
      </c>
      <c r="AD884" s="53" t="str">
        <f t="shared" si="348"/>
        <v/>
      </c>
      <c r="AE884" s="53" t="str">
        <f t="shared" si="352"/>
        <v/>
      </c>
      <c r="AF884" s="59" t="str">
        <f t="shared" si="353"/>
        <v/>
      </c>
      <c r="AG884" s="40" t="str">
        <f>C884&amp;COUNTIFS($C$3:C884,"V")</f>
        <v>0</v>
      </c>
      <c r="AH884" s="266" t="str">
        <f t="shared" si="370"/>
        <v/>
      </c>
      <c r="AI884" s="56" t="str">
        <f t="shared" si="357"/>
        <v/>
      </c>
      <c r="AJ884" s="265" t="str">
        <f t="shared" si="358"/>
        <v/>
      </c>
      <c r="AK884" s="267" t="str">
        <f t="shared" si="359"/>
        <v/>
      </c>
      <c r="AL884" s="267" t="str">
        <f t="shared" si="360"/>
        <v/>
      </c>
      <c r="AM884" s="40" t="str">
        <f t="shared" si="361"/>
        <v/>
      </c>
      <c r="AN884" s="267">
        <f t="shared" si="354"/>
        <v>0</v>
      </c>
      <c r="CE884" s="279"/>
    </row>
    <row r="885" spans="1:83" s="40" customFormat="1" ht="12.75">
      <c r="A885" s="227"/>
      <c r="B885" s="88"/>
      <c r="C885" s="89"/>
      <c r="D885" s="90"/>
      <c r="E885" s="89"/>
      <c r="F885" s="91"/>
      <c r="G885" s="304"/>
      <c r="H885" s="41"/>
      <c r="I885" s="42" t="str">
        <f t="shared" si="363"/>
        <v/>
      </c>
      <c r="J885" s="43" t="str">
        <f t="shared" si="346"/>
        <v/>
      </c>
      <c r="K885" s="44" t="str">
        <f>IF(J885="","",IF(COUNTIF($J$4:J885,J885)=0,"",(COUNTIF($J$4:J885,J885))))</f>
        <v/>
      </c>
      <c r="L885" s="44" t="str">
        <f>IF(K885="","",J885&amp;" _ "&amp;COUNTIF($J$4:J885,J885)&amp;"_"&amp;N885)</f>
        <v/>
      </c>
      <c r="M885" s="45" t="str">
        <f t="shared" si="364"/>
        <v/>
      </c>
      <c r="N885" s="44" t="str">
        <f t="shared" si="365"/>
        <v/>
      </c>
      <c r="O885" s="57" t="str">
        <f t="shared" si="366"/>
        <v/>
      </c>
      <c r="P885" s="48" t="str" cm="1">
        <f t="array" ref="P885">IFERROR(IF(C885="P",G885,IF($K885=1,$M885,$M885+LOOKUP(2,1/($J$4:$J884=J885),$P$4:$P884))),"")</f>
        <v/>
      </c>
      <c r="Q885" s="57" t="str" cm="1">
        <f t="array" ref="Q885">IFERROR(IF(OR(C885="P",C885="A",C885="R"),F885,IF($K885=1,F885,IF(LOOKUP(2,1/($J$4:$J884=$J885),$P$4:$P884)=0,$F885,IF(AND($C885="C",LOOKUP(2,1/($J$4:$J884=$J885),$P$4:$P884)&gt;0),(F885*G885+LOOKUP(2,1/($J$4:$J884=$J885),$P$4:$P884)*LOOKUP(2,1/($J$4:$J884=$J885),$Q$4:$Q884))/$P885,IF(AND($C885="C",LOOKUP(2,1/($J$4:$J884=$J885),$P$4:$P884)&lt;0),LOOKUP(2,1/($J$4:$J884=$J885),$Q$4:$Q884),IF(AND($C885="V",LOOKUP(2,1/($J$4:$J884=$J885),$P$4:$P884)&lt;0),((-1*(F885*G885))+LOOKUP(2,1/($J$4:$J884=$J885),$P$4:$P884)*LOOKUP(2,1/($J$4:$J884=$J885),$Q$4:$Q884))/$P885,IF(AND($C885="V",LOOKUP(2,1/($J$4:$J884=$J885),$P$4:$P884)&gt;0),LOOKUP(2,1/($J$4:$J884=$J885),$Q$4:$Q884),""))))))),"")</f>
        <v/>
      </c>
      <c r="R885" s="49" t="str">
        <f t="shared" si="369"/>
        <v/>
      </c>
      <c r="S885" s="49" t="str">
        <f t="shared" si="355"/>
        <v/>
      </c>
      <c r="T885" s="49" t="str">
        <f t="shared" si="367"/>
        <v/>
      </c>
      <c r="U885" s="49" t="str">
        <f>IFERROR(IF(C885="P",S885,IF(K885=1,0,IF(OR(LOOKUP(2,1/($E$4:$E884=$E885),$P$4:$P884)=0,AND($C885="C",$N885="LONG"),AND(C885="V",N885="SHORT")),0,S885+(M885*Q885)))),"")</f>
        <v/>
      </c>
      <c r="V885" s="49" t="str">
        <f t="shared" si="368"/>
        <v/>
      </c>
      <c r="W885" s="50" t="str">
        <f t="shared" si="362"/>
        <v/>
      </c>
      <c r="Y885" s="51" t="str">
        <f t="shared" si="349"/>
        <v/>
      </c>
      <c r="Z885" s="50" t="str">
        <f t="shared" si="356"/>
        <v/>
      </c>
      <c r="AA885" s="50" t="str">
        <f t="shared" si="347"/>
        <v/>
      </c>
      <c r="AB885" s="50" t="str">
        <f t="shared" si="350"/>
        <v/>
      </c>
      <c r="AC885" s="58" t="str">
        <f t="shared" si="351"/>
        <v/>
      </c>
      <c r="AD885" s="53" t="str">
        <f t="shared" si="348"/>
        <v/>
      </c>
      <c r="AE885" s="53" t="str">
        <f t="shared" si="352"/>
        <v/>
      </c>
      <c r="AF885" s="59" t="str">
        <f t="shared" si="353"/>
        <v/>
      </c>
      <c r="AG885" s="40" t="str">
        <f>C885&amp;COUNTIFS($C$3:C885,"V")</f>
        <v>0</v>
      </c>
      <c r="AH885" s="266" t="str">
        <f t="shared" si="370"/>
        <v/>
      </c>
      <c r="AI885" s="56" t="str">
        <f t="shared" si="357"/>
        <v/>
      </c>
      <c r="AJ885" s="265" t="str">
        <f t="shared" si="358"/>
        <v/>
      </c>
      <c r="AK885" s="267" t="str">
        <f t="shared" si="359"/>
        <v/>
      </c>
      <c r="AL885" s="267" t="str">
        <f t="shared" si="360"/>
        <v/>
      </c>
      <c r="AM885" s="40" t="str">
        <f t="shared" si="361"/>
        <v/>
      </c>
      <c r="AN885" s="267">
        <f t="shared" si="354"/>
        <v>0</v>
      </c>
      <c r="CE885" s="279"/>
    </row>
    <row r="886" spans="1:83" s="40" customFormat="1" ht="12.75">
      <c r="A886" s="227"/>
      <c r="B886" s="88"/>
      <c r="C886" s="89"/>
      <c r="D886" s="90"/>
      <c r="E886" s="89"/>
      <c r="F886" s="91"/>
      <c r="G886" s="304"/>
      <c r="H886" s="41"/>
      <c r="I886" s="42" t="str">
        <f t="shared" si="363"/>
        <v/>
      </c>
      <c r="J886" s="43" t="str">
        <f t="shared" si="346"/>
        <v/>
      </c>
      <c r="K886" s="44" t="str">
        <f>IF(J886="","",IF(COUNTIF($J$4:J886,J886)=0,"",(COUNTIF($J$4:J886,J886))))</f>
        <v/>
      </c>
      <c r="L886" s="44" t="str">
        <f>IF(K886="","",J886&amp;" _ "&amp;COUNTIF($J$4:J886,J886)&amp;"_"&amp;N886)</f>
        <v/>
      </c>
      <c r="M886" s="45" t="str">
        <f t="shared" si="364"/>
        <v/>
      </c>
      <c r="N886" s="44" t="str">
        <f t="shared" si="365"/>
        <v/>
      </c>
      <c r="O886" s="57" t="str">
        <f t="shared" si="366"/>
        <v/>
      </c>
      <c r="P886" s="48" t="str" cm="1">
        <f t="array" ref="P886">IFERROR(IF(C886="P",G886,IF($K886=1,$M886,$M886+LOOKUP(2,1/($J$4:$J885=J886),$P$4:$P885))),"")</f>
        <v/>
      </c>
      <c r="Q886" s="57" t="str" cm="1">
        <f t="array" ref="Q886">IFERROR(IF(OR(C886="P",C886="A",C886="R"),F886,IF($K886=1,F886,IF(LOOKUP(2,1/($J$4:$J885=$J886),$P$4:$P885)=0,$F886,IF(AND($C886="C",LOOKUP(2,1/($J$4:$J885=$J886),$P$4:$P885)&gt;0),(F886*G886+LOOKUP(2,1/($J$4:$J885=$J886),$P$4:$P885)*LOOKUP(2,1/($J$4:$J885=$J886),$Q$4:$Q885))/$P886,IF(AND($C886="C",LOOKUP(2,1/($J$4:$J885=$J886),$P$4:$P885)&lt;0),LOOKUP(2,1/($J$4:$J885=$J886),$Q$4:$Q885),IF(AND($C886="V",LOOKUP(2,1/($J$4:$J885=$J886),$P$4:$P885)&lt;0),((-1*(F886*G886))+LOOKUP(2,1/($J$4:$J885=$J886),$P$4:$P885)*LOOKUP(2,1/($J$4:$J885=$J886),$Q$4:$Q885))/$P886,IF(AND($C886="V",LOOKUP(2,1/($J$4:$J885=$J886),$P$4:$P885)&gt;0),LOOKUP(2,1/($J$4:$J885=$J886),$Q$4:$Q885),""))))))),"")</f>
        <v/>
      </c>
      <c r="R886" s="49" t="str">
        <f t="shared" si="369"/>
        <v/>
      </c>
      <c r="S886" s="49" t="str">
        <f t="shared" si="355"/>
        <v/>
      </c>
      <c r="T886" s="49" t="str">
        <f t="shared" si="367"/>
        <v/>
      </c>
      <c r="U886" s="49" t="str">
        <f>IFERROR(IF(C886="P",S886,IF(K886=1,0,IF(OR(LOOKUP(2,1/($E$4:$E885=$E886),$P$4:$P885)=0,AND($C886="C",$N886="LONG"),AND(C886="V",N886="SHORT")),0,S886+(M886*Q886)))),"")</f>
        <v/>
      </c>
      <c r="V886" s="49" t="str">
        <f t="shared" si="368"/>
        <v/>
      </c>
      <c r="W886" s="50" t="str">
        <f t="shared" si="362"/>
        <v/>
      </c>
      <c r="Y886" s="51" t="str">
        <f t="shared" si="349"/>
        <v/>
      </c>
      <c r="Z886" s="50" t="str">
        <f t="shared" si="356"/>
        <v/>
      </c>
      <c r="AA886" s="50" t="str">
        <f t="shared" si="347"/>
        <v/>
      </c>
      <c r="AB886" s="50" t="str">
        <f t="shared" si="350"/>
        <v/>
      </c>
      <c r="AC886" s="58" t="str">
        <f t="shared" si="351"/>
        <v/>
      </c>
      <c r="AD886" s="53" t="str">
        <f t="shared" si="348"/>
        <v/>
      </c>
      <c r="AE886" s="53" t="str">
        <f t="shared" si="352"/>
        <v/>
      </c>
      <c r="AF886" s="59" t="str">
        <f t="shared" si="353"/>
        <v/>
      </c>
      <c r="AG886" s="40" t="str">
        <f>C886&amp;COUNTIFS($C$3:C886,"V")</f>
        <v>0</v>
      </c>
      <c r="AH886" s="266" t="str">
        <f t="shared" si="370"/>
        <v/>
      </c>
      <c r="AI886" s="56" t="str">
        <f t="shared" si="357"/>
        <v/>
      </c>
      <c r="AJ886" s="265" t="str">
        <f t="shared" si="358"/>
        <v/>
      </c>
      <c r="AK886" s="267" t="str">
        <f t="shared" si="359"/>
        <v/>
      </c>
      <c r="AL886" s="267" t="str">
        <f t="shared" si="360"/>
        <v/>
      </c>
      <c r="AM886" s="40" t="str">
        <f t="shared" si="361"/>
        <v/>
      </c>
      <c r="AN886" s="267">
        <f t="shared" si="354"/>
        <v>0</v>
      </c>
      <c r="CE886" s="279"/>
    </row>
    <row r="887" spans="1:83" s="40" customFormat="1" ht="12.75">
      <c r="A887" s="227"/>
      <c r="B887" s="88"/>
      <c r="C887" s="89"/>
      <c r="D887" s="90"/>
      <c r="E887" s="89"/>
      <c r="F887" s="91"/>
      <c r="G887" s="304"/>
      <c r="H887" s="41"/>
      <c r="I887" s="42" t="str">
        <f t="shared" si="363"/>
        <v/>
      </c>
      <c r="J887" s="43" t="str">
        <f t="shared" si="346"/>
        <v/>
      </c>
      <c r="K887" s="44" t="str">
        <f>IF(J887="","",IF(COUNTIF($J$4:J887,J887)=0,"",(COUNTIF($J$4:J887,J887))))</f>
        <v/>
      </c>
      <c r="L887" s="44" t="str">
        <f>IF(K887="","",J887&amp;" _ "&amp;COUNTIF($J$4:J887,J887)&amp;"_"&amp;N887)</f>
        <v/>
      </c>
      <c r="M887" s="45" t="str">
        <f t="shared" si="364"/>
        <v/>
      </c>
      <c r="N887" s="44" t="str">
        <f t="shared" si="365"/>
        <v/>
      </c>
      <c r="O887" s="57" t="str">
        <f t="shared" si="366"/>
        <v/>
      </c>
      <c r="P887" s="48" t="str" cm="1">
        <f t="array" ref="P887">IFERROR(IF(C887="P",G887,IF($K887=1,$M887,$M887+LOOKUP(2,1/($J$4:$J886=J887),$P$4:$P886))),"")</f>
        <v/>
      </c>
      <c r="Q887" s="57" t="str" cm="1">
        <f t="array" ref="Q887">IFERROR(IF(OR(C887="P",C887="A",C887="R"),F887,IF($K887=1,F887,IF(LOOKUP(2,1/($J$4:$J886=$J887),$P$4:$P886)=0,$F887,IF(AND($C887="C",LOOKUP(2,1/($J$4:$J886=$J887),$P$4:$P886)&gt;0),(F887*G887+LOOKUP(2,1/($J$4:$J886=$J887),$P$4:$P886)*LOOKUP(2,1/($J$4:$J886=$J887),$Q$4:$Q886))/$P887,IF(AND($C887="C",LOOKUP(2,1/($J$4:$J886=$J887),$P$4:$P886)&lt;0),LOOKUP(2,1/($J$4:$J886=$J887),$Q$4:$Q886),IF(AND($C887="V",LOOKUP(2,1/($J$4:$J886=$J887),$P$4:$P886)&lt;0),((-1*(F887*G887))+LOOKUP(2,1/($J$4:$J886=$J887),$P$4:$P886)*LOOKUP(2,1/($J$4:$J886=$J887),$Q$4:$Q886))/$P887,IF(AND($C887="V",LOOKUP(2,1/($J$4:$J886=$J887),$P$4:$P886)&gt;0),LOOKUP(2,1/($J$4:$J886=$J887),$Q$4:$Q886),""))))))),"")</f>
        <v/>
      </c>
      <c r="R887" s="49" t="str">
        <f t="shared" si="369"/>
        <v/>
      </c>
      <c r="S887" s="49" t="str">
        <f t="shared" si="355"/>
        <v/>
      </c>
      <c r="T887" s="49" t="str">
        <f t="shared" si="367"/>
        <v/>
      </c>
      <c r="U887" s="49" t="str">
        <f>IFERROR(IF(C887="P",S887,IF(K887=1,0,IF(OR(LOOKUP(2,1/($E$4:$E886=$E887),$P$4:$P886)=0,AND($C887="C",$N887="LONG"),AND(C887="V",N887="SHORT")),0,S887+(M887*Q887)))),"")</f>
        <v/>
      </c>
      <c r="V887" s="49" t="str">
        <f t="shared" si="368"/>
        <v/>
      </c>
      <c r="W887" s="50" t="str">
        <f t="shared" si="362"/>
        <v/>
      </c>
      <c r="Y887" s="51" t="str">
        <f t="shared" si="349"/>
        <v/>
      </c>
      <c r="Z887" s="50" t="str">
        <f t="shared" si="356"/>
        <v/>
      </c>
      <c r="AA887" s="50" t="str">
        <f t="shared" si="347"/>
        <v/>
      </c>
      <c r="AB887" s="50" t="str">
        <f t="shared" si="350"/>
        <v/>
      </c>
      <c r="AC887" s="58" t="str">
        <f t="shared" si="351"/>
        <v/>
      </c>
      <c r="AD887" s="53" t="str">
        <f t="shared" si="348"/>
        <v/>
      </c>
      <c r="AE887" s="53" t="str">
        <f t="shared" si="352"/>
        <v/>
      </c>
      <c r="AF887" s="59" t="str">
        <f t="shared" si="353"/>
        <v/>
      </c>
      <c r="AG887" s="40" t="str">
        <f>C887&amp;COUNTIFS($C$3:C887,"V")</f>
        <v>0</v>
      </c>
      <c r="AH887" s="266" t="str">
        <f t="shared" si="370"/>
        <v/>
      </c>
      <c r="AI887" s="56" t="str">
        <f t="shared" si="357"/>
        <v/>
      </c>
      <c r="AJ887" s="265" t="str">
        <f t="shared" si="358"/>
        <v/>
      </c>
      <c r="AK887" s="267" t="str">
        <f t="shared" si="359"/>
        <v/>
      </c>
      <c r="AL887" s="267" t="str">
        <f t="shared" si="360"/>
        <v/>
      </c>
      <c r="AM887" s="40" t="str">
        <f t="shared" si="361"/>
        <v/>
      </c>
      <c r="AN887" s="267">
        <f t="shared" si="354"/>
        <v>0</v>
      </c>
      <c r="CE887" s="279"/>
    </row>
    <row r="888" spans="1:83" s="40" customFormat="1" ht="12.75">
      <c r="A888" s="227"/>
      <c r="B888" s="88"/>
      <c r="C888" s="89"/>
      <c r="D888" s="90"/>
      <c r="E888" s="89"/>
      <c r="F888" s="91"/>
      <c r="G888" s="304"/>
      <c r="H888" s="41"/>
      <c r="I888" s="42" t="str">
        <f t="shared" si="363"/>
        <v/>
      </c>
      <c r="J888" s="43" t="str">
        <f t="shared" si="346"/>
        <v/>
      </c>
      <c r="K888" s="44" t="str">
        <f>IF(J888="","",IF(COUNTIF($J$4:J888,J888)=0,"",(COUNTIF($J$4:J888,J888))))</f>
        <v/>
      </c>
      <c r="L888" s="44" t="str">
        <f>IF(K888="","",J888&amp;" _ "&amp;COUNTIF($J$4:J888,J888)&amp;"_"&amp;N888)</f>
        <v/>
      </c>
      <c r="M888" s="45" t="str">
        <f t="shared" si="364"/>
        <v/>
      </c>
      <c r="N888" s="44" t="str">
        <f t="shared" si="365"/>
        <v/>
      </c>
      <c r="O888" s="57" t="str">
        <f t="shared" si="366"/>
        <v/>
      </c>
      <c r="P888" s="48" t="str" cm="1">
        <f t="array" ref="P888">IFERROR(IF(C888="P",G888,IF($K888=1,$M888,$M888+LOOKUP(2,1/($J$4:$J887=J888),$P$4:$P887))),"")</f>
        <v/>
      </c>
      <c r="Q888" s="57" t="str" cm="1">
        <f t="array" ref="Q888">IFERROR(IF(OR(C888="P",C888="A",C888="R"),F888,IF($K888=1,F888,IF(LOOKUP(2,1/($J$4:$J887=$J888),$P$4:$P887)=0,$F888,IF(AND($C888="C",LOOKUP(2,1/($J$4:$J887=$J888),$P$4:$P887)&gt;0),(F888*G888+LOOKUP(2,1/($J$4:$J887=$J888),$P$4:$P887)*LOOKUP(2,1/($J$4:$J887=$J888),$Q$4:$Q887))/$P888,IF(AND($C888="C",LOOKUP(2,1/($J$4:$J887=$J888),$P$4:$P887)&lt;0),LOOKUP(2,1/($J$4:$J887=$J888),$Q$4:$Q887),IF(AND($C888="V",LOOKUP(2,1/($J$4:$J887=$J888),$P$4:$P887)&lt;0),((-1*(F888*G888))+LOOKUP(2,1/($J$4:$J887=$J888),$P$4:$P887)*LOOKUP(2,1/($J$4:$J887=$J888),$Q$4:$Q887))/$P888,IF(AND($C888="V",LOOKUP(2,1/($J$4:$J887=$J888),$P$4:$P887)&gt;0),LOOKUP(2,1/($J$4:$J887=$J888),$Q$4:$Q887),""))))))),"")</f>
        <v/>
      </c>
      <c r="R888" s="49" t="str">
        <f t="shared" si="369"/>
        <v/>
      </c>
      <c r="S888" s="49" t="str">
        <f t="shared" si="355"/>
        <v/>
      </c>
      <c r="T888" s="49" t="str">
        <f t="shared" si="367"/>
        <v/>
      </c>
      <c r="U888" s="49" t="str">
        <f>IFERROR(IF(C888="P",S888,IF(K888=1,0,IF(OR(LOOKUP(2,1/($E$4:$E887=$E888),$P$4:$P887)=0,AND($C888="C",$N888="LONG"),AND(C888="V",N888="SHORT")),0,S888+(M888*Q888)))),"")</f>
        <v/>
      </c>
      <c r="V888" s="49" t="str">
        <f t="shared" si="368"/>
        <v/>
      </c>
      <c r="W888" s="50" t="str">
        <f t="shared" si="362"/>
        <v/>
      </c>
      <c r="Y888" s="51" t="str">
        <f t="shared" si="349"/>
        <v/>
      </c>
      <c r="Z888" s="50" t="str">
        <f t="shared" si="356"/>
        <v/>
      </c>
      <c r="AA888" s="50" t="str">
        <f t="shared" si="347"/>
        <v/>
      </c>
      <c r="AB888" s="50" t="str">
        <f t="shared" si="350"/>
        <v/>
      </c>
      <c r="AC888" s="58" t="str">
        <f t="shared" si="351"/>
        <v/>
      </c>
      <c r="AD888" s="53" t="str">
        <f t="shared" si="348"/>
        <v/>
      </c>
      <c r="AE888" s="53" t="str">
        <f t="shared" si="352"/>
        <v/>
      </c>
      <c r="AF888" s="59" t="str">
        <f t="shared" si="353"/>
        <v/>
      </c>
      <c r="AG888" s="40" t="str">
        <f>C888&amp;COUNTIFS($C$3:C888,"V")</f>
        <v>0</v>
      </c>
      <c r="AH888" s="266" t="str">
        <f t="shared" si="370"/>
        <v/>
      </c>
      <c r="AI888" s="56" t="str">
        <f t="shared" si="357"/>
        <v/>
      </c>
      <c r="AJ888" s="265" t="str">
        <f t="shared" si="358"/>
        <v/>
      </c>
      <c r="AK888" s="267" t="str">
        <f t="shared" si="359"/>
        <v/>
      </c>
      <c r="AL888" s="267" t="str">
        <f t="shared" si="360"/>
        <v/>
      </c>
      <c r="AM888" s="40" t="str">
        <f t="shared" si="361"/>
        <v/>
      </c>
      <c r="AN888" s="267">
        <f t="shared" si="354"/>
        <v>0</v>
      </c>
      <c r="CE888" s="279"/>
    </row>
    <row r="889" spans="1:83" s="40" customFormat="1" ht="12.75">
      <c r="A889" s="227"/>
      <c r="B889" s="88"/>
      <c r="C889" s="89"/>
      <c r="D889" s="90"/>
      <c r="E889" s="89"/>
      <c r="F889" s="91"/>
      <c r="G889" s="304"/>
      <c r="H889" s="41"/>
      <c r="I889" s="42" t="str">
        <f t="shared" si="363"/>
        <v/>
      </c>
      <c r="J889" s="43" t="str">
        <f t="shared" si="346"/>
        <v/>
      </c>
      <c r="K889" s="44" t="str">
        <f>IF(J889="","",IF(COUNTIF($J$4:J889,J889)=0,"",(COUNTIF($J$4:J889,J889))))</f>
        <v/>
      </c>
      <c r="L889" s="44" t="str">
        <f>IF(K889="","",J889&amp;" _ "&amp;COUNTIF($J$4:J889,J889)&amp;"_"&amp;N889)</f>
        <v/>
      </c>
      <c r="M889" s="45" t="str">
        <f t="shared" si="364"/>
        <v/>
      </c>
      <c r="N889" s="44" t="str">
        <f t="shared" si="365"/>
        <v/>
      </c>
      <c r="O889" s="57" t="str">
        <f t="shared" si="366"/>
        <v/>
      </c>
      <c r="P889" s="48" t="str" cm="1">
        <f t="array" ref="P889">IFERROR(IF(C889="P",G889,IF($K889=1,$M889,$M889+LOOKUP(2,1/($J$4:$J888=J889),$P$4:$P888))),"")</f>
        <v/>
      </c>
      <c r="Q889" s="57" t="str" cm="1">
        <f t="array" ref="Q889">IFERROR(IF(OR(C889="P",C889="A",C889="R"),F889,IF($K889=1,F889,IF(LOOKUP(2,1/($J$4:$J888=$J889),$P$4:$P888)=0,$F889,IF(AND($C889="C",LOOKUP(2,1/($J$4:$J888=$J889),$P$4:$P888)&gt;0),(F889*G889+LOOKUP(2,1/($J$4:$J888=$J889),$P$4:$P888)*LOOKUP(2,1/($J$4:$J888=$J889),$Q$4:$Q888))/$P889,IF(AND($C889="C",LOOKUP(2,1/($J$4:$J888=$J889),$P$4:$P888)&lt;0),LOOKUP(2,1/($J$4:$J888=$J889),$Q$4:$Q888),IF(AND($C889="V",LOOKUP(2,1/($J$4:$J888=$J889),$P$4:$P888)&lt;0),((-1*(F889*G889))+LOOKUP(2,1/($J$4:$J888=$J889),$P$4:$P888)*LOOKUP(2,1/($J$4:$J888=$J889),$Q$4:$Q888))/$P889,IF(AND($C889="V",LOOKUP(2,1/($J$4:$J888=$J889),$P$4:$P888)&gt;0),LOOKUP(2,1/($J$4:$J888=$J889),$Q$4:$Q888),""))))))),"")</f>
        <v/>
      </c>
      <c r="R889" s="49" t="str">
        <f t="shared" si="369"/>
        <v/>
      </c>
      <c r="S889" s="49" t="str">
        <f t="shared" si="355"/>
        <v/>
      </c>
      <c r="T889" s="49" t="str">
        <f t="shared" si="367"/>
        <v/>
      </c>
      <c r="U889" s="49" t="str">
        <f>IFERROR(IF(C889="P",S889,IF(K889=1,0,IF(OR(LOOKUP(2,1/($E$4:$E888=$E889),$P$4:$P888)=0,AND($C889="C",$N889="LONG"),AND(C889="V",N889="SHORT")),0,S889+(M889*Q889)))),"")</f>
        <v/>
      </c>
      <c r="V889" s="49" t="str">
        <f t="shared" si="368"/>
        <v/>
      </c>
      <c r="W889" s="50" t="str">
        <f t="shared" si="362"/>
        <v/>
      </c>
      <c r="Y889" s="51" t="str">
        <f t="shared" si="349"/>
        <v/>
      </c>
      <c r="Z889" s="50" t="str">
        <f t="shared" si="356"/>
        <v/>
      </c>
      <c r="AA889" s="50" t="str">
        <f t="shared" si="347"/>
        <v/>
      </c>
      <c r="AB889" s="50" t="str">
        <f t="shared" si="350"/>
        <v/>
      </c>
      <c r="AC889" s="58" t="str">
        <f t="shared" si="351"/>
        <v/>
      </c>
      <c r="AD889" s="53" t="str">
        <f t="shared" si="348"/>
        <v/>
      </c>
      <c r="AE889" s="53" t="str">
        <f t="shared" si="352"/>
        <v/>
      </c>
      <c r="AF889" s="59" t="str">
        <f t="shared" si="353"/>
        <v/>
      </c>
      <c r="AG889" s="40" t="str">
        <f>C889&amp;COUNTIFS($C$3:C889,"V")</f>
        <v>0</v>
      </c>
      <c r="AH889" s="266" t="str">
        <f t="shared" si="370"/>
        <v/>
      </c>
      <c r="AI889" s="56" t="str">
        <f t="shared" si="357"/>
        <v/>
      </c>
      <c r="AJ889" s="265" t="str">
        <f t="shared" si="358"/>
        <v/>
      </c>
      <c r="AK889" s="267" t="str">
        <f t="shared" si="359"/>
        <v/>
      </c>
      <c r="AL889" s="267" t="str">
        <f t="shared" si="360"/>
        <v/>
      </c>
      <c r="AM889" s="40" t="str">
        <f t="shared" si="361"/>
        <v/>
      </c>
      <c r="AN889" s="267">
        <f t="shared" si="354"/>
        <v>0</v>
      </c>
      <c r="CE889" s="279"/>
    </row>
    <row r="890" spans="1:83" s="40" customFormat="1" ht="12.75">
      <c r="A890" s="227"/>
      <c r="B890" s="88"/>
      <c r="C890" s="89"/>
      <c r="D890" s="90"/>
      <c r="E890" s="89"/>
      <c r="F890" s="91"/>
      <c r="G890" s="304"/>
      <c r="H890" s="41"/>
      <c r="I890" s="42" t="str">
        <f t="shared" si="363"/>
        <v/>
      </c>
      <c r="J890" s="43" t="str">
        <f t="shared" si="346"/>
        <v/>
      </c>
      <c r="K890" s="44" t="str">
        <f>IF(J890="","",IF(COUNTIF($J$4:J890,J890)=0,"",(COUNTIF($J$4:J890,J890))))</f>
        <v/>
      </c>
      <c r="L890" s="44" t="str">
        <f>IF(K890="","",J890&amp;" _ "&amp;COUNTIF($J$4:J890,J890)&amp;"_"&amp;N890)</f>
        <v/>
      </c>
      <c r="M890" s="45" t="str">
        <f t="shared" si="364"/>
        <v/>
      </c>
      <c r="N890" s="44" t="str">
        <f t="shared" si="365"/>
        <v/>
      </c>
      <c r="O890" s="57" t="str">
        <f t="shared" si="366"/>
        <v/>
      </c>
      <c r="P890" s="48" t="str" cm="1">
        <f t="array" ref="P890">IFERROR(IF(C890="P",G890,IF($K890=1,$M890,$M890+LOOKUP(2,1/($J$4:$J889=J890),$P$4:$P889))),"")</f>
        <v/>
      </c>
      <c r="Q890" s="57" t="str" cm="1">
        <f t="array" ref="Q890">IFERROR(IF(OR(C890="P",C890="A",C890="R"),F890,IF($K890=1,F890,IF(LOOKUP(2,1/($J$4:$J889=$J890),$P$4:$P889)=0,$F890,IF(AND($C890="C",LOOKUP(2,1/($J$4:$J889=$J890),$P$4:$P889)&gt;0),(F890*G890+LOOKUP(2,1/($J$4:$J889=$J890),$P$4:$P889)*LOOKUP(2,1/($J$4:$J889=$J890),$Q$4:$Q889))/$P890,IF(AND($C890="C",LOOKUP(2,1/($J$4:$J889=$J890),$P$4:$P889)&lt;0),LOOKUP(2,1/($J$4:$J889=$J890),$Q$4:$Q889),IF(AND($C890="V",LOOKUP(2,1/($J$4:$J889=$J890),$P$4:$P889)&lt;0),((-1*(F890*G890))+LOOKUP(2,1/($J$4:$J889=$J890),$P$4:$P889)*LOOKUP(2,1/($J$4:$J889=$J890),$Q$4:$Q889))/$P890,IF(AND($C890="V",LOOKUP(2,1/($J$4:$J889=$J890),$P$4:$P889)&gt;0),LOOKUP(2,1/($J$4:$J889=$J890),$Q$4:$Q889),""))))))),"")</f>
        <v/>
      </c>
      <c r="R890" s="49" t="str">
        <f t="shared" si="369"/>
        <v/>
      </c>
      <c r="S890" s="49" t="str">
        <f t="shared" si="355"/>
        <v/>
      </c>
      <c r="T890" s="49" t="str">
        <f t="shared" si="367"/>
        <v/>
      </c>
      <c r="U890" s="49" t="str">
        <f>IFERROR(IF(C890="P",S890,IF(K890=1,0,IF(OR(LOOKUP(2,1/($E$4:$E889=$E890),$P$4:$P889)=0,AND($C890="C",$N890="LONG"),AND(C890="V",N890="SHORT")),0,S890+(M890*Q890)))),"")</f>
        <v/>
      </c>
      <c r="V890" s="49" t="str">
        <f t="shared" si="368"/>
        <v/>
      </c>
      <c r="W890" s="50" t="str">
        <f t="shared" si="362"/>
        <v/>
      </c>
      <c r="Y890" s="51" t="str">
        <f t="shared" si="349"/>
        <v/>
      </c>
      <c r="Z890" s="50" t="str">
        <f t="shared" si="356"/>
        <v/>
      </c>
      <c r="AA890" s="50" t="str">
        <f t="shared" si="347"/>
        <v/>
      </c>
      <c r="AB890" s="50" t="str">
        <f t="shared" si="350"/>
        <v/>
      </c>
      <c r="AC890" s="58" t="str">
        <f t="shared" si="351"/>
        <v/>
      </c>
      <c r="AD890" s="53" t="str">
        <f t="shared" si="348"/>
        <v/>
      </c>
      <c r="AE890" s="53" t="str">
        <f t="shared" si="352"/>
        <v/>
      </c>
      <c r="AF890" s="59" t="str">
        <f t="shared" si="353"/>
        <v/>
      </c>
      <c r="AG890" s="40" t="str">
        <f>C890&amp;COUNTIFS($C$3:C890,"V")</f>
        <v>0</v>
      </c>
      <c r="AH890" s="266" t="str">
        <f t="shared" si="370"/>
        <v/>
      </c>
      <c r="AI890" s="56" t="str">
        <f t="shared" si="357"/>
        <v/>
      </c>
      <c r="AJ890" s="265" t="str">
        <f t="shared" si="358"/>
        <v/>
      </c>
      <c r="AK890" s="267" t="str">
        <f t="shared" si="359"/>
        <v/>
      </c>
      <c r="AL890" s="267" t="str">
        <f t="shared" si="360"/>
        <v/>
      </c>
      <c r="AM890" s="40" t="str">
        <f t="shared" si="361"/>
        <v/>
      </c>
      <c r="AN890" s="267">
        <f t="shared" si="354"/>
        <v>0</v>
      </c>
      <c r="CE890" s="279"/>
    </row>
    <row r="891" spans="1:83" s="40" customFormat="1" ht="12.75">
      <c r="A891" s="227"/>
      <c r="B891" s="88"/>
      <c r="C891" s="89"/>
      <c r="D891" s="90"/>
      <c r="E891" s="89"/>
      <c r="F891" s="91"/>
      <c r="G891" s="304"/>
      <c r="H891" s="41"/>
      <c r="I891" s="42" t="str">
        <f t="shared" si="363"/>
        <v/>
      </c>
      <c r="J891" s="43" t="str">
        <f t="shared" si="346"/>
        <v/>
      </c>
      <c r="K891" s="44" t="str">
        <f>IF(J891="","",IF(COUNTIF($J$4:J891,J891)=0,"",(COUNTIF($J$4:J891,J891))))</f>
        <v/>
      </c>
      <c r="L891" s="44" t="str">
        <f>IF(K891="","",J891&amp;" _ "&amp;COUNTIF($J$4:J891,J891)&amp;"_"&amp;N891)</f>
        <v/>
      </c>
      <c r="M891" s="45" t="str">
        <f t="shared" si="364"/>
        <v/>
      </c>
      <c r="N891" s="44" t="str">
        <f t="shared" si="365"/>
        <v/>
      </c>
      <c r="O891" s="57" t="str">
        <f t="shared" si="366"/>
        <v/>
      </c>
      <c r="P891" s="48" t="str" cm="1">
        <f t="array" ref="P891">IFERROR(IF(C891="P",G891,IF($K891=1,$M891,$M891+LOOKUP(2,1/($J$4:$J890=J891),$P$4:$P890))),"")</f>
        <v/>
      </c>
      <c r="Q891" s="57" t="str" cm="1">
        <f t="array" ref="Q891">IFERROR(IF(OR(C891="P",C891="A",C891="R"),F891,IF($K891=1,F891,IF(LOOKUP(2,1/($J$4:$J890=$J891),$P$4:$P890)=0,$F891,IF(AND($C891="C",LOOKUP(2,1/($J$4:$J890=$J891),$P$4:$P890)&gt;0),(F891*G891+LOOKUP(2,1/($J$4:$J890=$J891),$P$4:$P890)*LOOKUP(2,1/($J$4:$J890=$J891),$Q$4:$Q890))/$P891,IF(AND($C891="C",LOOKUP(2,1/($J$4:$J890=$J891),$P$4:$P890)&lt;0),LOOKUP(2,1/($J$4:$J890=$J891),$Q$4:$Q890),IF(AND($C891="V",LOOKUP(2,1/($J$4:$J890=$J891),$P$4:$P890)&lt;0),((-1*(F891*G891))+LOOKUP(2,1/($J$4:$J890=$J891),$P$4:$P890)*LOOKUP(2,1/($J$4:$J890=$J891),$Q$4:$Q890))/$P891,IF(AND($C891="V",LOOKUP(2,1/($J$4:$J890=$J891),$P$4:$P890)&gt;0),LOOKUP(2,1/($J$4:$J890=$J891),$Q$4:$Q890),""))))))),"")</f>
        <v/>
      </c>
      <c r="R891" s="49" t="str">
        <f t="shared" si="369"/>
        <v/>
      </c>
      <c r="S891" s="49" t="str">
        <f t="shared" si="355"/>
        <v/>
      </c>
      <c r="T891" s="49" t="str">
        <f t="shared" si="367"/>
        <v/>
      </c>
      <c r="U891" s="49" t="str">
        <f>IFERROR(IF(C891="P",S891,IF(K891=1,0,IF(OR(LOOKUP(2,1/($E$4:$E890=$E891),$P$4:$P890)=0,AND($C891="C",$N891="LONG"),AND(C891="V",N891="SHORT")),0,S891+(M891*Q891)))),"")</f>
        <v/>
      </c>
      <c r="V891" s="49" t="str">
        <f t="shared" si="368"/>
        <v/>
      </c>
      <c r="W891" s="50" t="str">
        <f t="shared" si="362"/>
        <v/>
      </c>
      <c r="Y891" s="51" t="str">
        <f t="shared" si="349"/>
        <v/>
      </c>
      <c r="Z891" s="50" t="str">
        <f t="shared" si="356"/>
        <v/>
      </c>
      <c r="AA891" s="50" t="str">
        <f t="shared" si="347"/>
        <v/>
      </c>
      <c r="AB891" s="50" t="str">
        <f t="shared" si="350"/>
        <v/>
      </c>
      <c r="AC891" s="58" t="str">
        <f t="shared" si="351"/>
        <v/>
      </c>
      <c r="AD891" s="53" t="str">
        <f t="shared" si="348"/>
        <v/>
      </c>
      <c r="AE891" s="53" t="str">
        <f t="shared" si="352"/>
        <v/>
      </c>
      <c r="AF891" s="59" t="str">
        <f t="shared" si="353"/>
        <v/>
      </c>
      <c r="AG891" s="40" t="str">
        <f>C891&amp;COUNTIFS($C$3:C891,"V")</f>
        <v>0</v>
      </c>
      <c r="AH891" s="266" t="str">
        <f t="shared" si="370"/>
        <v/>
      </c>
      <c r="AI891" s="56" t="str">
        <f t="shared" si="357"/>
        <v/>
      </c>
      <c r="AJ891" s="265" t="str">
        <f t="shared" si="358"/>
        <v/>
      </c>
      <c r="AK891" s="267" t="str">
        <f t="shared" si="359"/>
        <v/>
      </c>
      <c r="AL891" s="267" t="str">
        <f t="shared" si="360"/>
        <v/>
      </c>
      <c r="AM891" s="40" t="str">
        <f t="shared" si="361"/>
        <v/>
      </c>
      <c r="AN891" s="267">
        <f t="shared" si="354"/>
        <v>0</v>
      </c>
      <c r="CE891" s="279"/>
    </row>
    <row r="892" spans="1:83" s="40" customFormat="1" ht="12.75">
      <c r="A892" s="227"/>
      <c r="B892" s="88"/>
      <c r="C892" s="89"/>
      <c r="D892" s="90"/>
      <c r="E892" s="89"/>
      <c r="F892" s="91"/>
      <c r="G892" s="304"/>
      <c r="H892" s="41"/>
      <c r="I892" s="42" t="str">
        <f t="shared" si="363"/>
        <v/>
      </c>
      <c r="J892" s="43" t="str">
        <f t="shared" si="346"/>
        <v/>
      </c>
      <c r="K892" s="44" t="str">
        <f>IF(J892="","",IF(COUNTIF($J$4:J892,J892)=0,"",(COUNTIF($J$4:J892,J892))))</f>
        <v/>
      </c>
      <c r="L892" s="44" t="str">
        <f>IF(K892="","",J892&amp;" _ "&amp;COUNTIF($J$4:J892,J892)&amp;"_"&amp;N892)</f>
        <v/>
      </c>
      <c r="M892" s="45" t="str">
        <f t="shared" si="364"/>
        <v/>
      </c>
      <c r="N892" s="44" t="str">
        <f t="shared" si="365"/>
        <v/>
      </c>
      <c r="O892" s="57" t="str">
        <f t="shared" si="366"/>
        <v/>
      </c>
      <c r="P892" s="48" t="str" cm="1">
        <f t="array" ref="P892">IFERROR(IF(C892="P",G892,IF($K892=1,$M892,$M892+LOOKUP(2,1/($J$4:$J891=J892),$P$4:$P891))),"")</f>
        <v/>
      </c>
      <c r="Q892" s="57" t="str" cm="1">
        <f t="array" ref="Q892">IFERROR(IF(OR(C892="P",C892="A",C892="R"),F892,IF($K892=1,F892,IF(LOOKUP(2,1/($J$4:$J891=$J892),$P$4:$P891)=0,$F892,IF(AND($C892="C",LOOKUP(2,1/($J$4:$J891=$J892),$P$4:$P891)&gt;0),(F892*G892+LOOKUP(2,1/($J$4:$J891=$J892),$P$4:$P891)*LOOKUP(2,1/($J$4:$J891=$J892),$Q$4:$Q891))/$P892,IF(AND($C892="C",LOOKUP(2,1/($J$4:$J891=$J892),$P$4:$P891)&lt;0),LOOKUP(2,1/($J$4:$J891=$J892),$Q$4:$Q891),IF(AND($C892="V",LOOKUP(2,1/($J$4:$J891=$J892),$P$4:$P891)&lt;0),((-1*(F892*G892))+LOOKUP(2,1/($J$4:$J891=$J892),$P$4:$P891)*LOOKUP(2,1/($J$4:$J891=$J892),$Q$4:$Q891))/$P892,IF(AND($C892="V",LOOKUP(2,1/($J$4:$J891=$J892),$P$4:$P891)&gt;0),LOOKUP(2,1/($J$4:$J891=$J892),$Q$4:$Q891),""))))))),"")</f>
        <v/>
      </c>
      <c r="R892" s="49" t="str">
        <f t="shared" si="369"/>
        <v/>
      </c>
      <c r="S892" s="49" t="str">
        <f t="shared" si="355"/>
        <v/>
      </c>
      <c r="T892" s="49" t="str">
        <f t="shared" si="367"/>
        <v/>
      </c>
      <c r="U892" s="49" t="str">
        <f>IFERROR(IF(C892="P",S892,IF(K892=1,0,IF(OR(LOOKUP(2,1/($E$4:$E891=$E892),$P$4:$P891)=0,AND($C892="C",$N892="LONG"),AND(C892="V",N892="SHORT")),0,S892+(M892*Q892)))),"")</f>
        <v/>
      </c>
      <c r="V892" s="49" t="str">
        <f t="shared" si="368"/>
        <v/>
      </c>
      <c r="W892" s="50" t="str">
        <f t="shared" si="362"/>
        <v/>
      </c>
      <c r="Y892" s="51" t="str">
        <f t="shared" si="349"/>
        <v/>
      </c>
      <c r="Z892" s="50" t="str">
        <f t="shared" si="356"/>
        <v/>
      </c>
      <c r="AA892" s="50" t="str">
        <f t="shared" si="347"/>
        <v/>
      </c>
      <c r="AB892" s="50" t="str">
        <f t="shared" si="350"/>
        <v/>
      </c>
      <c r="AC892" s="58" t="str">
        <f t="shared" si="351"/>
        <v/>
      </c>
      <c r="AD892" s="53" t="str">
        <f t="shared" si="348"/>
        <v/>
      </c>
      <c r="AE892" s="53" t="str">
        <f t="shared" si="352"/>
        <v/>
      </c>
      <c r="AF892" s="59" t="str">
        <f t="shared" si="353"/>
        <v/>
      </c>
      <c r="AG892" s="40" t="str">
        <f>C892&amp;COUNTIFS($C$3:C892,"V")</f>
        <v>0</v>
      </c>
      <c r="AH892" s="266" t="str">
        <f t="shared" si="370"/>
        <v/>
      </c>
      <c r="AI892" s="56" t="str">
        <f t="shared" si="357"/>
        <v/>
      </c>
      <c r="AJ892" s="265" t="str">
        <f t="shared" si="358"/>
        <v/>
      </c>
      <c r="AK892" s="267" t="str">
        <f t="shared" si="359"/>
        <v/>
      </c>
      <c r="AL892" s="267" t="str">
        <f t="shared" si="360"/>
        <v/>
      </c>
      <c r="AM892" s="40" t="str">
        <f t="shared" si="361"/>
        <v/>
      </c>
      <c r="AN892" s="267">
        <f t="shared" si="354"/>
        <v>0</v>
      </c>
      <c r="CE892" s="279"/>
    </row>
    <row r="893" spans="1:83" s="40" customFormat="1" ht="12.75">
      <c r="A893" s="227"/>
      <c r="B893" s="88"/>
      <c r="C893" s="89"/>
      <c r="D893" s="90"/>
      <c r="E893" s="89"/>
      <c r="F893" s="91"/>
      <c r="G893" s="304"/>
      <c r="H893" s="41"/>
      <c r="I893" s="42" t="str">
        <f t="shared" si="363"/>
        <v/>
      </c>
      <c r="J893" s="43" t="str">
        <f t="shared" si="346"/>
        <v/>
      </c>
      <c r="K893" s="44" t="str">
        <f>IF(J893="","",IF(COUNTIF($J$4:J893,J893)=0,"",(COUNTIF($J$4:J893,J893))))</f>
        <v/>
      </c>
      <c r="L893" s="44" t="str">
        <f>IF(K893="","",J893&amp;" _ "&amp;COUNTIF($J$4:J893,J893)&amp;"_"&amp;N893)</f>
        <v/>
      </c>
      <c r="M893" s="45" t="str">
        <f t="shared" si="364"/>
        <v/>
      </c>
      <c r="N893" s="44" t="str">
        <f t="shared" si="365"/>
        <v/>
      </c>
      <c r="O893" s="57" t="str">
        <f t="shared" si="366"/>
        <v/>
      </c>
      <c r="P893" s="48" t="str" cm="1">
        <f t="array" ref="P893">IFERROR(IF(C893="P",G893,IF($K893=1,$M893,$M893+LOOKUP(2,1/($J$4:$J892=J893),$P$4:$P892))),"")</f>
        <v/>
      </c>
      <c r="Q893" s="57" t="str" cm="1">
        <f t="array" ref="Q893">IFERROR(IF(OR(C893="P",C893="A",C893="R"),F893,IF($K893=1,F893,IF(LOOKUP(2,1/($J$4:$J892=$J893),$P$4:$P892)=0,$F893,IF(AND($C893="C",LOOKUP(2,1/($J$4:$J892=$J893),$P$4:$P892)&gt;0),(F893*G893+LOOKUP(2,1/($J$4:$J892=$J893),$P$4:$P892)*LOOKUP(2,1/($J$4:$J892=$J893),$Q$4:$Q892))/$P893,IF(AND($C893="C",LOOKUP(2,1/($J$4:$J892=$J893),$P$4:$P892)&lt;0),LOOKUP(2,1/($J$4:$J892=$J893),$Q$4:$Q892),IF(AND($C893="V",LOOKUP(2,1/($J$4:$J892=$J893),$P$4:$P892)&lt;0),((-1*(F893*G893))+LOOKUP(2,1/($J$4:$J892=$J893),$P$4:$P892)*LOOKUP(2,1/($J$4:$J892=$J893),$Q$4:$Q892))/$P893,IF(AND($C893="V",LOOKUP(2,1/($J$4:$J892=$J893),$P$4:$P892)&gt;0),LOOKUP(2,1/($J$4:$J892=$J893),$Q$4:$Q892),""))))))),"")</f>
        <v/>
      </c>
      <c r="R893" s="49" t="str">
        <f t="shared" si="369"/>
        <v/>
      </c>
      <c r="S893" s="49" t="str">
        <f t="shared" si="355"/>
        <v/>
      </c>
      <c r="T893" s="49" t="str">
        <f t="shared" si="367"/>
        <v/>
      </c>
      <c r="U893" s="49" t="str">
        <f>IFERROR(IF(C893="P",S893,IF(K893=1,0,IF(OR(LOOKUP(2,1/($E$4:$E892=$E893),$P$4:$P892)=0,AND($C893="C",$N893="LONG"),AND(C893="V",N893="SHORT")),0,S893+(M893*Q893)))),"")</f>
        <v/>
      </c>
      <c r="V893" s="49" t="str">
        <f t="shared" si="368"/>
        <v/>
      </c>
      <c r="W893" s="50" t="str">
        <f t="shared" si="362"/>
        <v/>
      </c>
      <c r="Y893" s="51" t="str">
        <f t="shared" si="349"/>
        <v/>
      </c>
      <c r="Z893" s="50" t="str">
        <f t="shared" si="356"/>
        <v/>
      </c>
      <c r="AA893" s="50" t="str">
        <f t="shared" si="347"/>
        <v/>
      </c>
      <c r="AB893" s="50" t="str">
        <f t="shared" si="350"/>
        <v/>
      </c>
      <c r="AC893" s="58" t="str">
        <f t="shared" si="351"/>
        <v/>
      </c>
      <c r="AD893" s="53" t="str">
        <f t="shared" si="348"/>
        <v/>
      </c>
      <c r="AE893" s="53" t="str">
        <f t="shared" si="352"/>
        <v/>
      </c>
      <c r="AF893" s="59" t="str">
        <f t="shared" si="353"/>
        <v/>
      </c>
      <c r="AG893" s="40" t="str">
        <f>C893&amp;COUNTIFS($C$3:C893,"V")</f>
        <v>0</v>
      </c>
      <c r="AH893" s="266" t="str">
        <f t="shared" si="370"/>
        <v/>
      </c>
      <c r="AI893" s="56" t="str">
        <f t="shared" si="357"/>
        <v/>
      </c>
      <c r="AJ893" s="265" t="str">
        <f t="shared" si="358"/>
        <v/>
      </c>
      <c r="AK893" s="267" t="str">
        <f t="shared" si="359"/>
        <v/>
      </c>
      <c r="AL893" s="267" t="str">
        <f t="shared" si="360"/>
        <v/>
      </c>
      <c r="AM893" s="40" t="str">
        <f t="shared" si="361"/>
        <v/>
      </c>
      <c r="AN893" s="267">
        <f t="shared" si="354"/>
        <v>0</v>
      </c>
      <c r="CE893" s="279"/>
    </row>
    <row r="894" spans="1:83" s="40" customFormat="1" ht="12.75">
      <c r="A894" s="227"/>
      <c r="B894" s="88"/>
      <c r="C894" s="89"/>
      <c r="D894" s="90"/>
      <c r="E894" s="89"/>
      <c r="F894" s="91"/>
      <c r="G894" s="304"/>
      <c r="H894" s="41"/>
      <c r="I894" s="42" t="str">
        <f t="shared" si="363"/>
        <v/>
      </c>
      <c r="J894" s="43" t="str">
        <f t="shared" si="346"/>
        <v/>
      </c>
      <c r="K894" s="44" t="str">
        <f>IF(J894="","",IF(COUNTIF($J$4:J894,J894)=0,"",(COUNTIF($J$4:J894,J894))))</f>
        <v/>
      </c>
      <c r="L894" s="44" t="str">
        <f>IF(K894="","",J894&amp;" _ "&amp;COUNTIF($J$4:J894,J894)&amp;"_"&amp;N894)</f>
        <v/>
      </c>
      <c r="M894" s="45" t="str">
        <f t="shared" si="364"/>
        <v/>
      </c>
      <c r="N894" s="44" t="str">
        <f t="shared" si="365"/>
        <v/>
      </c>
      <c r="O894" s="57" t="str">
        <f t="shared" si="366"/>
        <v/>
      </c>
      <c r="P894" s="48" t="str" cm="1">
        <f t="array" ref="P894">IFERROR(IF(C894="P",G894,IF($K894=1,$M894,$M894+LOOKUP(2,1/($J$4:$J893=J894),$P$4:$P893))),"")</f>
        <v/>
      </c>
      <c r="Q894" s="57" t="str" cm="1">
        <f t="array" ref="Q894">IFERROR(IF(OR(C894="P",C894="A",C894="R"),F894,IF($K894=1,F894,IF(LOOKUP(2,1/($J$4:$J893=$J894),$P$4:$P893)=0,$F894,IF(AND($C894="C",LOOKUP(2,1/($J$4:$J893=$J894),$P$4:$P893)&gt;0),(F894*G894+LOOKUP(2,1/($J$4:$J893=$J894),$P$4:$P893)*LOOKUP(2,1/($J$4:$J893=$J894),$Q$4:$Q893))/$P894,IF(AND($C894="C",LOOKUP(2,1/($J$4:$J893=$J894),$P$4:$P893)&lt;0),LOOKUP(2,1/($J$4:$J893=$J894),$Q$4:$Q893),IF(AND($C894="V",LOOKUP(2,1/($J$4:$J893=$J894),$P$4:$P893)&lt;0),((-1*(F894*G894))+LOOKUP(2,1/($J$4:$J893=$J894),$P$4:$P893)*LOOKUP(2,1/($J$4:$J893=$J894),$Q$4:$Q893))/$P894,IF(AND($C894="V",LOOKUP(2,1/($J$4:$J893=$J894),$P$4:$P893)&gt;0),LOOKUP(2,1/($J$4:$J893=$J894),$Q$4:$Q893),""))))))),"")</f>
        <v/>
      </c>
      <c r="R894" s="49" t="str">
        <f t="shared" si="369"/>
        <v/>
      </c>
      <c r="S894" s="49" t="str">
        <f t="shared" si="355"/>
        <v/>
      </c>
      <c r="T894" s="49" t="str">
        <f t="shared" si="367"/>
        <v/>
      </c>
      <c r="U894" s="49" t="str">
        <f>IFERROR(IF(C894="P",S894,IF(K894=1,0,IF(OR(LOOKUP(2,1/($E$4:$E893=$E894),$P$4:$P893)=0,AND($C894="C",$N894="LONG"),AND(C894="V",N894="SHORT")),0,S894+(M894*Q894)))),"")</f>
        <v/>
      </c>
      <c r="V894" s="49" t="str">
        <f t="shared" si="368"/>
        <v/>
      </c>
      <c r="W894" s="50" t="str">
        <f t="shared" si="362"/>
        <v/>
      </c>
      <c r="Y894" s="51" t="str">
        <f t="shared" si="349"/>
        <v/>
      </c>
      <c r="Z894" s="50" t="str">
        <f t="shared" si="356"/>
        <v/>
      </c>
      <c r="AA894" s="50" t="str">
        <f t="shared" si="347"/>
        <v/>
      </c>
      <c r="AB894" s="50" t="str">
        <f t="shared" si="350"/>
        <v/>
      </c>
      <c r="AC894" s="58" t="str">
        <f t="shared" si="351"/>
        <v/>
      </c>
      <c r="AD894" s="53" t="str">
        <f t="shared" si="348"/>
        <v/>
      </c>
      <c r="AE894" s="53" t="str">
        <f t="shared" si="352"/>
        <v/>
      </c>
      <c r="AF894" s="59" t="str">
        <f t="shared" si="353"/>
        <v/>
      </c>
      <c r="AG894" s="40" t="str">
        <f>C894&amp;COUNTIFS($C$3:C894,"V")</f>
        <v>0</v>
      </c>
      <c r="AH894" s="266" t="str">
        <f t="shared" si="370"/>
        <v/>
      </c>
      <c r="AI894" s="56" t="str">
        <f t="shared" si="357"/>
        <v/>
      </c>
      <c r="AJ894" s="265" t="str">
        <f t="shared" si="358"/>
        <v/>
      </c>
      <c r="AK894" s="267" t="str">
        <f t="shared" si="359"/>
        <v/>
      </c>
      <c r="AL894" s="267" t="str">
        <f t="shared" si="360"/>
        <v/>
      </c>
      <c r="AM894" s="40" t="str">
        <f t="shared" si="361"/>
        <v/>
      </c>
      <c r="AN894" s="267">
        <f t="shared" si="354"/>
        <v>0</v>
      </c>
      <c r="CE894" s="279"/>
    </row>
    <row r="895" spans="1:83" s="40" customFormat="1" ht="12.75">
      <c r="A895" s="227"/>
      <c r="B895" s="88"/>
      <c r="C895" s="89"/>
      <c r="D895" s="90"/>
      <c r="E895" s="89"/>
      <c r="F895" s="91"/>
      <c r="G895" s="304"/>
      <c r="H895" s="41"/>
      <c r="I895" s="42" t="str">
        <f t="shared" si="363"/>
        <v/>
      </c>
      <c r="J895" s="43" t="str">
        <f t="shared" si="346"/>
        <v/>
      </c>
      <c r="K895" s="44" t="str">
        <f>IF(J895="","",IF(COUNTIF($J$4:J895,J895)=0,"",(COUNTIF($J$4:J895,J895))))</f>
        <v/>
      </c>
      <c r="L895" s="44" t="str">
        <f>IF(K895="","",J895&amp;" _ "&amp;COUNTIF($J$4:J895,J895)&amp;"_"&amp;N895)</f>
        <v/>
      </c>
      <c r="M895" s="45" t="str">
        <f t="shared" si="364"/>
        <v/>
      </c>
      <c r="N895" s="44" t="str">
        <f t="shared" si="365"/>
        <v/>
      </c>
      <c r="O895" s="57" t="str">
        <f t="shared" si="366"/>
        <v/>
      </c>
      <c r="P895" s="48" t="str" cm="1">
        <f t="array" ref="P895">IFERROR(IF(C895="P",G895,IF($K895=1,$M895,$M895+LOOKUP(2,1/($J$4:$J894=J895),$P$4:$P894))),"")</f>
        <v/>
      </c>
      <c r="Q895" s="57" t="str" cm="1">
        <f t="array" ref="Q895">IFERROR(IF(OR(C895="P",C895="A",C895="R"),F895,IF($K895=1,F895,IF(LOOKUP(2,1/($J$4:$J894=$J895),$P$4:$P894)=0,$F895,IF(AND($C895="C",LOOKUP(2,1/($J$4:$J894=$J895),$P$4:$P894)&gt;0),(F895*G895+LOOKUP(2,1/($J$4:$J894=$J895),$P$4:$P894)*LOOKUP(2,1/($J$4:$J894=$J895),$Q$4:$Q894))/$P895,IF(AND($C895="C",LOOKUP(2,1/($J$4:$J894=$J895),$P$4:$P894)&lt;0),LOOKUP(2,1/($J$4:$J894=$J895),$Q$4:$Q894),IF(AND($C895="V",LOOKUP(2,1/($J$4:$J894=$J895),$P$4:$P894)&lt;0),((-1*(F895*G895))+LOOKUP(2,1/($J$4:$J894=$J895),$P$4:$P894)*LOOKUP(2,1/($J$4:$J894=$J895),$Q$4:$Q894))/$P895,IF(AND($C895="V",LOOKUP(2,1/($J$4:$J894=$J895),$P$4:$P894)&gt;0),LOOKUP(2,1/($J$4:$J894=$J895),$Q$4:$Q894),""))))))),"")</f>
        <v/>
      </c>
      <c r="R895" s="49" t="str">
        <f t="shared" si="369"/>
        <v/>
      </c>
      <c r="S895" s="49" t="str">
        <f t="shared" si="355"/>
        <v/>
      </c>
      <c r="T895" s="49" t="str">
        <f t="shared" si="367"/>
        <v/>
      </c>
      <c r="U895" s="49" t="str">
        <f>IFERROR(IF(C895="P",S895,IF(K895=1,0,IF(OR(LOOKUP(2,1/($E$4:$E894=$E895),$P$4:$P894)=0,AND($C895="C",$N895="LONG"),AND(C895="V",N895="SHORT")),0,S895+(M895*Q895)))),"")</f>
        <v/>
      </c>
      <c r="V895" s="49" t="str">
        <f t="shared" si="368"/>
        <v/>
      </c>
      <c r="W895" s="50" t="str">
        <f t="shared" si="362"/>
        <v/>
      </c>
      <c r="Y895" s="51" t="str">
        <f t="shared" si="349"/>
        <v/>
      </c>
      <c r="Z895" s="50" t="str">
        <f t="shared" si="356"/>
        <v/>
      </c>
      <c r="AA895" s="50" t="str">
        <f t="shared" si="347"/>
        <v/>
      </c>
      <c r="AB895" s="50" t="str">
        <f t="shared" si="350"/>
        <v/>
      </c>
      <c r="AC895" s="58" t="str">
        <f t="shared" si="351"/>
        <v/>
      </c>
      <c r="AD895" s="53" t="str">
        <f t="shared" si="348"/>
        <v/>
      </c>
      <c r="AE895" s="53" t="str">
        <f t="shared" si="352"/>
        <v/>
      </c>
      <c r="AF895" s="59" t="str">
        <f t="shared" si="353"/>
        <v/>
      </c>
      <c r="AG895" s="40" t="str">
        <f>C895&amp;COUNTIFS($C$3:C895,"V")</f>
        <v>0</v>
      </c>
      <c r="AH895" s="266" t="str">
        <f t="shared" si="370"/>
        <v/>
      </c>
      <c r="AI895" s="56" t="str">
        <f t="shared" si="357"/>
        <v/>
      </c>
      <c r="AJ895" s="265" t="str">
        <f t="shared" si="358"/>
        <v/>
      </c>
      <c r="AK895" s="267" t="str">
        <f t="shared" si="359"/>
        <v/>
      </c>
      <c r="AL895" s="267" t="str">
        <f t="shared" si="360"/>
        <v/>
      </c>
      <c r="AM895" s="40" t="str">
        <f t="shared" si="361"/>
        <v/>
      </c>
      <c r="AN895" s="267">
        <f t="shared" si="354"/>
        <v>0</v>
      </c>
      <c r="CE895" s="279"/>
    </row>
    <row r="896" spans="1:83" s="40" customFormat="1" ht="12.75">
      <c r="A896" s="227"/>
      <c r="B896" s="88"/>
      <c r="C896" s="89"/>
      <c r="D896" s="90"/>
      <c r="E896" s="89"/>
      <c r="F896" s="91"/>
      <c r="G896" s="304"/>
      <c r="H896" s="41"/>
      <c r="I896" s="42" t="str">
        <f t="shared" si="363"/>
        <v/>
      </c>
      <c r="J896" s="43" t="str">
        <f t="shared" si="346"/>
        <v/>
      </c>
      <c r="K896" s="44" t="str">
        <f>IF(J896="","",IF(COUNTIF($J$4:J896,J896)=0,"",(COUNTIF($J$4:J896,J896))))</f>
        <v/>
      </c>
      <c r="L896" s="44" t="str">
        <f>IF(K896="","",J896&amp;" _ "&amp;COUNTIF($J$4:J896,J896)&amp;"_"&amp;N896)</f>
        <v/>
      </c>
      <c r="M896" s="45" t="str">
        <f t="shared" si="364"/>
        <v/>
      </c>
      <c r="N896" s="44" t="str">
        <f t="shared" si="365"/>
        <v/>
      </c>
      <c r="O896" s="57" t="str">
        <f t="shared" si="366"/>
        <v/>
      </c>
      <c r="P896" s="48" t="str" cm="1">
        <f t="array" ref="P896">IFERROR(IF(C896="P",G896,IF($K896=1,$M896,$M896+LOOKUP(2,1/($J$4:$J895=J896),$P$4:$P895))),"")</f>
        <v/>
      </c>
      <c r="Q896" s="57" t="str" cm="1">
        <f t="array" ref="Q896">IFERROR(IF(OR(C896="P",C896="A",C896="R"),F896,IF($K896=1,F896,IF(LOOKUP(2,1/($J$4:$J895=$J896),$P$4:$P895)=0,$F896,IF(AND($C896="C",LOOKUP(2,1/($J$4:$J895=$J896),$P$4:$P895)&gt;0),(F896*G896+LOOKUP(2,1/($J$4:$J895=$J896),$P$4:$P895)*LOOKUP(2,1/($J$4:$J895=$J896),$Q$4:$Q895))/$P896,IF(AND($C896="C",LOOKUP(2,1/($J$4:$J895=$J896),$P$4:$P895)&lt;0),LOOKUP(2,1/($J$4:$J895=$J896),$Q$4:$Q895),IF(AND($C896="V",LOOKUP(2,1/($J$4:$J895=$J896),$P$4:$P895)&lt;0),((-1*(F896*G896))+LOOKUP(2,1/($J$4:$J895=$J896),$P$4:$P895)*LOOKUP(2,1/($J$4:$J895=$J896),$Q$4:$Q895))/$P896,IF(AND($C896="V",LOOKUP(2,1/($J$4:$J895=$J896),$P$4:$P895)&gt;0),LOOKUP(2,1/($J$4:$J895=$J896),$Q$4:$Q895),""))))))),"")</f>
        <v/>
      </c>
      <c r="R896" s="49" t="str">
        <f t="shared" si="369"/>
        <v/>
      </c>
      <c r="S896" s="49" t="str">
        <f t="shared" si="355"/>
        <v/>
      </c>
      <c r="T896" s="49" t="str">
        <f t="shared" si="367"/>
        <v/>
      </c>
      <c r="U896" s="49" t="str">
        <f>IFERROR(IF(C896="P",S896,IF(K896=1,0,IF(OR(LOOKUP(2,1/($E$4:$E895=$E896),$P$4:$P895)=0,AND($C896="C",$N896="LONG"),AND(C896="V",N896="SHORT")),0,S896+(M896*Q896)))),"")</f>
        <v/>
      </c>
      <c r="V896" s="49" t="str">
        <f t="shared" si="368"/>
        <v/>
      </c>
      <c r="W896" s="50" t="str">
        <f t="shared" si="362"/>
        <v/>
      </c>
      <c r="Y896" s="51" t="str">
        <f t="shared" si="349"/>
        <v/>
      </c>
      <c r="Z896" s="50" t="str">
        <f t="shared" si="356"/>
        <v/>
      </c>
      <c r="AA896" s="50" t="str">
        <f t="shared" si="347"/>
        <v/>
      </c>
      <c r="AB896" s="50" t="str">
        <f t="shared" si="350"/>
        <v/>
      </c>
      <c r="AC896" s="58" t="str">
        <f t="shared" si="351"/>
        <v/>
      </c>
      <c r="AD896" s="53" t="str">
        <f t="shared" si="348"/>
        <v/>
      </c>
      <c r="AE896" s="53" t="str">
        <f t="shared" si="352"/>
        <v/>
      </c>
      <c r="AF896" s="59" t="str">
        <f t="shared" si="353"/>
        <v/>
      </c>
      <c r="AG896" s="40" t="str">
        <f>C896&amp;COUNTIFS($C$3:C896,"V")</f>
        <v>0</v>
      </c>
      <c r="AH896" s="266" t="str">
        <f t="shared" si="370"/>
        <v/>
      </c>
      <c r="AI896" s="56" t="str">
        <f t="shared" si="357"/>
        <v/>
      </c>
      <c r="AJ896" s="265" t="str">
        <f t="shared" si="358"/>
        <v/>
      </c>
      <c r="AK896" s="267" t="str">
        <f t="shared" si="359"/>
        <v/>
      </c>
      <c r="AL896" s="267" t="str">
        <f t="shared" si="360"/>
        <v/>
      </c>
      <c r="AM896" s="40" t="str">
        <f t="shared" si="361"/>
        <v/>
      </c>
      <c r="AN896" s="267">
        <f t="shared" si="354"/>
        <v>0</v>
      </c>
      <c r="CE896" s="279"/>
    </row>
    <row r="897" spans="1:83" s="40" customFormat="1" ht="12.75">
      <c r="A897" s="227"/>
      <c r="B897" s="88"/>
      <c r="C897" s="89"/>
      <c r="D897" s="90"/>
      <c r="E897" s="89"/>
      <c r="F897" s="91"/>
      <c r="G897" s="304"/>
      <c r="H897" s="41"/>
      <c r="I897" s="42" t="str">
        <f t="shared" si="363"/>
        <v/>
      </c>
      <c r="J897" s="43" t="str">
        <f t="shared" si="346"/>
        <v/>
      </c>
      <c r="K897" s="44" t="str">
        <f>IF(J897="","",IF(COUNTIF($J$4:J897,J897)=0,"",(COUNTIF($J$4:J897,J897))))</f>
        <v/>
      </c>
      <c r="L897" s="44" t="str">
        <f>IF(K897="","",J897&amp;" _ "&amp;COUNTIF($J$4:J897,J897)&amp;"_"&amp;N897)</f>
        <v/>
      </c>
      <c r="M897" s="45" t="str">
        <f t="shared" si="364"/>
        <v/>
      </c>
      <c r="N897" s="44" t="str">
        <f t="shared" si="365"/>
        <v/>
      </c>
      <c r="O897" s="57" t="str">
        <f t="shared" si="366"/>
        <v/>
      </c>
      <c r="P897" s="48" t="str" cm="1">
        <f t="array" ref="P897">IFERROR(IF(C897="P",G897,IF($K897=1,$M897,$M897+LOOKUP(2,1/($J$4:$J896=J897),$P$4:$P896))),"")</f>
        <v/>
      </c>
      <c r="Q897" s="57" t="str" cm="1">
        <f t="array" ref="Q897">IFERROR(IF(OR(C897="P",C897="A",C897="R"),F897,IF($K897=1,F897,IF(LOOKUP(2,1/($J$4:$J896=$J897),$P$4:$P896)=0,$F897,IF(AND($C897="C",LOOKUP(2,1/($J$4:$J896=$J897),$P$4:$P896)&gt;0),(F897*G897+LOOKUP(2,1/($J$4:$J896=$J897),$P$4:$P896)*LOOKUP(2,1/($J$4:$J896=$J897),$Q$4:$Q896))/$P897,IF(AND($C897="C",LOOKUP(2,1/($J$4:$J896=$J897),$P$4:$P896)&lt;0),LOOKUP(2,1/($J$4:$J896=$J897),$Q$4:$Q896),IF(AND($C897="V",LOOKUP(2,1/($J$4:$J896=$J897),$P$4:$P896)&lt;0),((-1*(F897*G897))+LOOKUP(2,1/($J$4:$J896=$J897),$P$4:$P896)*LOOKUP(2,1/($J$4:$J896=$J897),$Q$4:$Q896))/$P897,IF(AND($C897="V",LOOKUP(2,1/($J$4:$J896=$J897),$P$4:$P896)&gt;0),LOOKUP(2,1/($J$4:$J896=$J897),$Q$4:$Q896),""))))))),"")</f>
        <v/>
      </c>
      <c r="R897" s="49" t="str">
        <f t="shared" si="369"/>
        <v/>
      </c>
      <c r="S897" s="49" t="str">
        <f t="shared" si="355"/>
        <v/>
      </c>
      <c r="T897" s="49" t="str">
        <f t="shared" si="367"/>
        <v/>
      </c>
      <c r="U897" s="49" t="str">
        <f>IFERROR(IF(C897="P",S897,IF(K897=1,0,IF(OR(LOOKUP(2,1/($E$4:$E896=$E897),$P$4:$P896)=0,AND($C897="C",$N897="LONG"),AND(C897="V",N897="SHORT")),0,S897+(M897*Q897)))),"")</f>
        <v/>
      </c>
      <c r="V897" s="49" t="str">
        <f t="shared" si="368"/>
        <v/>
      </c>
      <c r="W897" s="50" t="str">
        <f t="shared" si="362"/>
        <v/>
      </c>
      <c r="Y897" s="51" t="str">
        <f t="shared" si="349"/>
        <v/>
      </c>
      <c r="Z897" s="50" t="str">
        <f t="shared" si="356"/>
        <v/>
      </c>
      <c r="AA897" s="50" t="str">
        <f t="shared" si="347"/>
        <v/>
      </c>
      <c r="AB897" s="50" t="str">
        <f t="shared" si="350"/>
        <v/>
      </c>
      <c r="AC897" s="58" t="str">
        <f t="shared" si="351"/>
        <v/>
      </c>
      <c r="AD897" s="53" t="str">
        <f t="shared" si="348"/>
        <v/>
      </c>
      <c r="AE897" s="53" t="str">
        <f t="shared" si="352"/>
        <v/>
      </c>
      <c r="AF897" s="59" t="str">
        <f t="shared" si="353"/>
        <v/>
      </c>
      <c r="AG897" s="40" t="str">
        <f>C897&amp;COUNTIFS($C$3:C897,"V")</f>
        <v>0</v>
      </c>
      <c r="AH897" s="266" t="str">
        <f t="shared" si="370"/>
        <v/>
      </c>
      <c r="AI897" s="56" t="str">
        <f t="shared" si="357"/>
        <v/>
      </c>
      <c r="AJ897" s="265" t="str">
        <f t="shared" si="358"/>
        <v/>
      </c>
      <c r="AK897" s="267" t="str">
        <f t="shared" si="359"/>
        <v/>
      </c>
      <c r="AL897" s="267" t="str">
        <f t="shared" si="360"/>
        <v/>
      </c>
      <c r="AM897" s="40" t="str">
        <f t="shared" si="361"/>
        <v/>
      </c>
      <c r="AN897" s="267">
        <f t="shared" si="354"/>
        <v>0</v>
      </c>
      <c r="CE897" s="279"/>
    </row>
    <row r="898" spans="1:83" s="40" customFormat="1" ht="12.75">
      <c r="A898" s="227"/>
      <c r="B898" s="88"/>
      <c r="C898" s="89"/>
      <c r="D898" s="90"/>
      <c r="E898" s="89"/>
      <c r="F898" s="91"/>
      <c r="G898" s="304"/>
      <c r="H898" s="41"/>
      <c r="I898" s="42" t="str">
        <f t="shared" si="363"/>
        <v/>
      </c>
      <c r="J898" s="43" t="str">
        <f t="shared" si="346"/>
        <v/>
      </c>
      <c r="K898" s="44" t="str">
        <f>IF(J898="","",IF(COUNTIF($J$4:J898,J898)=0,"",(COUNTIF($J$4:J898,J898))))</f>
        <v/>
      </c>
      <c r="L898" s="44" t="str">
        <f>IF(K898="","",J898&amp;" _ "&amp;COUNTIF($J$4:J898,J898)&amp;"_"&amp;N898)</f>
        <v/>
      </c>
      <c r="M898" s="45" t="str">
        <f t="shared" si="364"/>
        <v/>
      </c>
      <c r="N898" s="44" t="str">
        <f t="shared" si="365"/>
        <v/>
      </c>
      <c r="O898" s="57" t="str">
        <f t="shared" si="366"/>
        <v/>
      </c>
      <c r="P898" s="48" t="str" cm="1">
        <f t="array" ref="P898">IFERROR(IF(C898="P",G898,IF($K898=1,$M898,$M898+LOOKUP(2,1/($J$4:$J897=J898),$P$4:$P897))),"")</f>
        <v/>
      </c>
      <c r="Q898" s="57" t="str" cm="1">
        <f t="array" ref="Q898">IFERROR(IF(OR(C898="P",C898="A",C898="R"),F898,IF($K898=1,F898,IF(LOOKUP(2,1/($J$4:$J897=$J898),$P$4:$P897)=0,$F898,IF(AND($C898="C",LOOKUP(2,1/($J$4:$J897=$J898),$P$4:$P897)&gt;0),(F898*G898+LOOKUP(2,1/($J$4:$J897=$J898),$P$4:$P897)*LOOKUP(2,1/($J$4:$J897=$J898),$Q$4:$Q897))/$P898,IF(AND($C898="C",LOOKUP(2,1/($J$4:$J897=$J898),$P$4:$P897)&lt;0),LOOKUP(2,1/($J$4:$J897=$J898),$Q$4:$Q897),IF(AND($C898="V",LOOKUP(2,1/($J$4:$J897=$J898),$P$4:$P897)&lt;0),((-1*(F898*G898))+LOOKUP(2,1/($J$4:$J897=$J898),$P$4:$P897)*LOOKUP(2,1/($J$4:$J897=$J898),$Q$4:$Q897))/$P898,IF(AND($C898="V",LOOKUP(2,1/($J$4:$J897=$J898),$P$4:$P897)&gt;0),LOOKUP(2,1/($J$4:$J897=$J898),$Q$4:$Q897),""))))))),"")</f>
        <v/>
      </c>
      <c r="R898" s="49" t="str">
        <f t="shared" si="369"/>
        <v/>
      </c>
      <c r="S898" s="49" t="str">
        <f t="shared" si="355"/>
        <v/>
      </c>
      <c r="T898" s="49" t="str">
        <f t="shared" si="367"/>
        <v/>
      </c>
      <c r="U898" s="49" t="str">
        <f>IFERROR(IF(C898="P",S898,IF(K898=1,0,IF(OR(LOOKUP(2,1/($E$4:$E897=$E898),$P$4:$P897)=0,AND($C898="C",$N898="LONG"),AND(C898="V",N898="SHORT")),0,S898+(M898*Q898)))),"")</f>
        <v/>
      </c>
      <c r="V898" s="49" t="str">
        <f t="shared" si="368"/>
        <v/>
      </c>
      <c r="W898" s="50" t="str">
        <f t="shared" si="362"/>
        <v/>
      </c>
      <c r="Y898" s="51" t="str">
        <f t="shared" si="349"/>
        <v/>
      </c>
      <c r="Z898" s="50" t="str">
        <f t="shared" si="356"/>
        <v/>
      </c>
      <c r="AA898" s="50" t="str">
        <f t="shared" si="347"/>
        <v/>
      </c>
      <c r="AB898" s="50" t="str">
        <f t="shared" si="350"/>
        <v/>
      </c>
      <c r="AC898" s="58" t="str">
        <f t="shared" si="351"/>
        <v/>
      </c>
      <c r="AD898" s="53" t="str">
        <f t="shared" si="348"/>
        <v/>
      </c>
      <c r="AE898" s="53" t="str">
        <f t="shared" si="352"/>
        <v/>
      </c>
      <c r="AF898" s="59" t="str">
        <f t="shared" si="353"/>
        <v/>
      </c>
      <c r="AG898" s="40" t="str">
        <f>C898&amp;COUNTIFS($C$3:C898,"V")</f>
        <v>0</v>
      </c>
      <c r="AH898" s="266" t="str">
        <f t="shared" si="370"/>
        <v/>
      </c>
      <c r="AI898" s="56" t="str">
        <f t="shared" si="357"/>
        <v/>
      </c>
      <c r="AJ898" s="265" t="str">
        <f t="shared" si="358"/>
        <v/>
      </c>
      <c r="AK898" s="267" t="str">
        <f t="shared" si="359"/>
        <v/>
      </c>
      <c r="AL898" s="267" t="str">
        <f t="shared" si="360"/>
        <v/>
      </c>
      <c r="AM898" s="40" t="str">
        <f t="shared" si="361"/>
        <v/>
      </c>
      <c r="AN898" s="267">
        <f t="shared" si="354"/>
        <v>0</v>
      </c>
      <c r="CE898" s="279"/>
    </row>
    <row r="899" spans="1:83" s="40" customFormat="1" ht="12.75">
      <c r="A899" s="227"/>
      <c r="B899" s="88"/>
      <c r="C899" s="89"/>
      <c r="D899" s="90"/>
      <c r="E899" s="89"/>
      <c r="F899" s="91"/>
      <c r="G899" s="304"/>
      <c r="H899" s="41"/>
      <c r="I899" s="42" t="str">
        <f t="shared" si="363"/>
        <v/>
      </c>
      <c r="J899" s="43" t="str">
        <f t="shared" si="346"/>
        <v/>
      </c>
      <c r="K899" s="44" t="str">
        <f>IF(J899="","",IF(COUNTIF($J$4:J899,J899)=0,"",(COUNTIF($J$4:J899,J899))))</f>
        <v/>
      </c>
      <c r="L899" s="44" t="str">
        <f>IF(K899="","",J899&amp;" _ "&amp;COUNTIF($J$4:J899,J899)&amp;"_"&amp;N899)</f>
        <v/>
      </c>
      <c r="M899" s="45" t="str">
        <f t="shared" si="364"/>
        <v/>
      </c>
      <c r="N899" s="44" t="str">
        <f t="shared" si="365"/>
        <v/>
      </c>
      <c r="O899" s="57" t="str">
        <f t="shared" si="366"/>
        <v/>
      </c>
      <c r="P899" s="48" t="str" cm="1">
        <f t="array" ref="P899">IFERROR(IF(C899="P",G899,IF($K899=1,$M899,$M899+LOOKUP(2,1/($J$4:$J898=J899),$P$4:$P898))),"")</f>
        <v/>
      </c>
      <c r="Q899" s="57" t="str" cm="1">
        <f t="array" ref="Q899">IFERROR(IF(OR(C899="P",C899="A",C899="R"),F899,IF($K899=1,F899,IF(LOOKUP(2,1/($J$4:$J898=$J899),$P$4:$P898)=0,$F899,IF(AND($C899="C",LOOKUP(2,1/($J$4:$J898=$J899),$P$4:$P898)&gt;0),(F899*G899+LOOKUP(2,1/($J$4:$J898=$J899),$P$4:$P898)*LOOKUP(2,1/($J$4:$J898=$J899),$Q$4:$Q898))/$P899,IF(AND($C899="C",LOOKUP(2,1/($J$4:$J898=$J899),$P$4:$P898)&lt;0),LOOKUP(2,1/($J$4:$J898=$J899),$Q$4:$Q898),IF(AND($C899="V",LOOKUP(2,1/($J$4:$J898=$J899),$P$4:$P898)&lt;0),((-1*(F899*G899))+LOOKUP(2,1/($J$4:$J898=$J899),$P$4:$P898)*LOOKUP(2,1/($J$4:$J898=$J899),$Q$4:$Q898))/$P899,IF(AND($C899="V",LOOKUP(2,1/($J$4:$J898=$J899),$P$4:$P898)&gt;0),LOOKUP(2,1/($J$4:$J898=$J899),$Q$4:$Q898),""))))))),"")</f>
        <v/>
      </c>
      <c r="R899" s="49" t="str">
        <f t="shared" si="369"/>
        <v/>
      </c>
      <c r="S899" s="49" t="str">
        <f t="shared" si="355"/>
        <v/>
      </c>
      <c r="T899" s="49" t="str">
        <f t="shared" si="367"/>
        <v/>
      </c>
      <c r="U899" s="49" t="str">
        <f>IFERROR(IF(C899="P",S899,IF(K899=1,0,IF(OR(LOOKUP(2,1/($E$4:$E898=$E899),$P$4:$P898)=0,AND($C899="C",$N899="LONG"),AND(C899="V",N899="SHORT")),0,S899+(M899*Q899)))),"")</f>
        <v/>
      </c>
      <c r="V899" s="49" t="str">
        <f t="shared" si="368"/>
        <v/>
      </c>
      <c r="W899" s="50" t="str">
        <f t="shared" si="362"/>
        <v/>
      </c>
      <c r="Y899" s="51" t="str">
        <f t="shared" si="349"/>
        <v/>
      </c>
      <c r="Z899" s="50" t="str">
        <f t="shared" si="356"/>
        <v/>
      </c>
      <c r="AA899" s="50" t="str">
        <f t="shared" si="347"/>
        <v/>
      </c>
      <c r="AB899" s="50" t="str">
        <f t="shared" si="350"/>
        <v/>
      </c>
      <c r="AC899" s="58" t="str">
        <f t="shared" si="351"/>
        <v/>
      </c>
      <c r="AD899" s="53" t="str">
        <f t="shared" si="348"/>
        <v/>
      </c>
      <c r="AE899" s="53" t="str">
        <f t="shared" si="352"/>
        <v/>
      </c>
      <c r="AF899" s="59" t="str">
        <f t="shared" si="353"/>
        <v/>
      </c>
      <c r="AG899" s="40" t="str">
        <f>C899&amp;COUNTIFS($C$3:C899,"V")</f>
        <v>0</v>
      </c>
      <c r="AH899" s="266" t="str">
        <f t="shared" si="370"/>
        <v/>
      </c>
      <c r="AI899" s="56" t="str">
        <f t="shared" si="357"/>
        <v/>
      </c>
      <c r="AJ899" s="265" t="str">
        <f t="shared" si="358"/>
        <v/>
      </c>
      <c r="AK899" s="267" t="str">
        <f t="shared" si="359"/>
        <v/>
      </c>
      <c r="AL899" s="267" t="str">
        <f t="shared" si="360"/>
        <v/>
      </c>
      <c r="AM899" s="40" t="str">
        <f t="shared" si="361"/>
        <v/>
      </c>
      <c r="AN899" s="267">
        <f t="shared" si="354"/>
        <v>0</v>
      </c>
      <c r="CE899" s="279"/>
    </row>
    <row r="900" spans="1:83" s="40" customFormat="1" ht="12.75">
      <c r="A900" s="227"/>
      <c r="B900" s="88"/>
      <c r="C900" s="89"/>
      <c r="D900" s="90"/>
      <c r="E900" s="89"/>
      <c r="F900" s="91"/>
      <c r="G900" s="304"/>
      <c r="H900" s="41"/>
      <c r="I900" s="42" t="str">
        <f t="shared" si="363"/>
        <v/>
      </c>
      <c r="J900" s="43" t="str">
        <f t="shared" ref="J900:J963" si="371">IF(E900="","",IF(C900="P","P_"&amp;E900,E900))</f>
        <v/>
      </c>
      <c r="K900" s="44" t="str">
        <f>IF(J900="","",IF(COUNTIF($J$4:J900,J900)=0,"",(COUNTIF($J$4:J900,J900))))</f>
        <v/>
      </c>
      <c r="L900" s="44" t="str">
        <f>IF(K900="","",J900&amp;" _ "&amp;COUNTIF($J$4:J900,J900)&amp;"_"&amp;N900)</f>
        <v/>
      </c>
      <c r="M900" s="45" t="str">
        <f t="shared" si="364"/>
        <v/>
      </c>
      <c r="N900" s="44" t="str">
        <f t="shared" si="365"/>
        <v/>
      </c>
      <c r="O900" s="57" t="str">
        <f t="shared" si="366"/>
        <v/>
      </c>
      <c r="P900" s="48" t="str" cm="1">
        <f t="array" ref="P900">IFERROR(IF(C900="P",G900,IF($K900=1,$M900,$M900+LOOKUP(2,1/($J$4:$J899=J900),$P$4:$P899))),"")</f>
        <v/>
      </c>
      <c r="Q900" s="57" t="str" cm="1">
        <f t="array" ref="Q900">IFERROR(IF(OR(C900="P",C900="A",C900="R"),F900,IF($K900=1,F900,IF(LOOKUP(2,1/($J$4:$J899=$J900),$P$4:$P899)=0,$F900,IF(AND($C900="C",LOOKUP(2,1/($J$4:$J899=$J900),$P$4:$P899)&gt;0),(F900*G900+LOOKUP(2,1/($J$4:$J899=$J900),$P$4:$P899)*LOOKUP(2,1/($J$4:$J899=$J900),$Q$4:$Q899))/$P900,IF(AND($C900="C",LOOKUP(2,1/($J$4:$J899=$J900),$P$4:$P899)&lt;0),LOOKUP(2,1/($J$4:$J899=$J900),$Q$4:$Q899),IF(AND($C900="V",LOOKUP(2,1/($J$4:$J899=$J900),$P$4:$P899)&lt;0),((-1*(F900*G900))+LOOKUP(2,1/($J$4:$J899=$J900),$P$4:$P899)*LOOKUP(2,1/($J$4:$J899=$J900),$Q$4:$Q899))/$P900,IF(AND($C900="V",LOOKUP(2,1/($J$4:$J899=$J900),$P$4:$P899)&gt;0),LOOKUP(2,1/($J$4:$J899=$J900),$Q$4:$Q899),""))))))),"")</f>
        <v/>
      </c>
      <c r="R900" s="49" t="str">
        <f t="shared" si="369"/>
        <v/>
      </c>
      <c r="S900" s="49" t="str">
        <f t="shared" si="355"/>
        <v/>
      </c>
      <c r="T900" s="49" t="str">
        <f t="shared" si="367"/>
        <v/>
      </c>
      <c r="U900" s="49" t="str">
        <f>IFERROR(IF(C900="P",S900,IF(K900=1,0,IF(OR(LOOKUP(2,1/($E$4:$E899=$E900),$P$4:$P899)=0,AND($C900="C",$N900="LONG"),AND(C900="V",N900="SHORT")),0,S900+(M900*Q900)))),"")</f>
        <v/>
      </c>
      <c r="V900" s="49" t="str">
        <f t="shared" si="368"/>
        <v/>
      </c>
      <c r="W900" s="50" t="str">
        <f t="shared" si="362"/>
        <v/>
      </c>
      <c r="Y900" s="51" t="str">
        <f t="shared" si="349"/>
        <v/>
      </c>
      <c r="Z900" s="50" t="str">
        <f t="shared" si="356"/>
        <v/>
      </c>
      <c r="AA900" s="50" t="str">
        <f t="shared" ref="AA900:AA963" si="372">IF(W900="","",U900+W900+H900+Z900)</f>
        <v/>
      </c>
      <c r="AB900" s="50" t="str">
        <f t="shared" si="350"/>
        <v/>
      </c>
      <c r="AC900" s="58" t="str">
        <f t="shared" si="351"/>
        <v/>
      </c>
      <c r="AD900" s="53" t="str">
        <f t="shared" ref="AD900:AD963" si="373">IF(E900="","",(((AA900-W900)-Z900)/Z900))</f>
        <v/>
      </c>
      <c r="AE900" s="53" t="str">
        <f t="shared" si="352"/>
        <v/>
      </c>
      <c r="AF900" s="59" t="str">
        <f t="shared" si="353"/>
        <v/>
      </c>
      <c r="AG900" s="40" t="str">
        <f>C900&amp;COUNTIFS($C$3:C900,"V")</f>
        <v>0</v>
      </c>
      <c r="AH900" s="266" t="str">
        <f t="shared" si="370"/>
        <v/>
      </c>
      <c r="AI900" s="56" t="str">
        <f t="shared" si="357"/>
        <v/>
      </c>
      <c r="AJ900" s="265" t="str">
        <f t="shared" si="358"/>
        <v/>
      </c>
      <c r="AK900" s="267" t="str">
        <f t="shared" si="359"/>
        <v/>
      </c>
      <c r="AL900" s="267" t="str">
        <f t="shared" si="360"/>
        <v/>
      </c>
      <c r="AM900" s="40" t="str">
        <f t="shared" si="361"/>
        <v/>
      </c>
      <c r="AN900" s="267">
        <f t="shared" si="354"/>
        <v>0</v>
      </c>
      <c r="CE900" s="279"/>
    </row>
    <row r="901" spans="1:83" s="40" customFormat="1" ht="12.75">
      <c r="A901" s="227"/>
      <c r="B901" s="88"/>
      <c r="C901" s="89"/>
      <c r="D901" s="90"/>
      <c r="E901" s="89"/>
      <c r="F901" s="91"/>
      <c r="G901" s="304"/>
      <c r="H901" s="41"/>
      <c r="I901" s="42" t="str">
        <f t="shared" si="363"/>
        <v/>
      </c>
      <c r="J901" s="43" t="str">
        <f t="shared" si="371"/>
        <v/>
      </c>
      <c r="K901" s="44" t="str">
        <f>IF(J901="","",IF(COUNTIF($J$4:J901,J901)=0,"",(COUNTIF($J$4:J901,J901))))</f>
        <v/>
      </c>
      <c r="L901" s="44" t="str">
        <f>IF(K901="","",J901&amp;" _ "&amp;COUNTIF($J$4:J901,J901)&amp;"_"&amp;N901)</f>
        <v/>
      </c>
      <c r="M901" s="45" t="str">
        <f t="shared" si="364"/>
        <v/>
      </c>
      <c r="N901" s="44" t="str">
        <f t="shared" si="365"/>
        <v/>
      </c>
      <c r="O901" s="57" t="str">
        <f t="shared" si="366"/>
        <v/>
      </c>
      <c r="P901" s="48" t="str" cm="1">
        <f t="array" ref="P901">IFERROR(IF(C901="P",G901,IF($K901=1,$M901,$M901+LOOKUP(2,1/($J$4:$J900=J901),$P$4:$P900))),"")</f>
        <v/>
      </c>
      <c r="Q901" s="57" t="str" cm="1">
        <f t="array" ref="Q901">IFERROR(IF(OR(C901="P",C901="A",C901="R"),F901,IF($K901=1,F901,IF(LOOKUP(2,1/($J$4:$J900=$J901),$P$4:$P900)=0,$F901,IF(AND($C901="C",LOOKUP(2,1/($J$4:$J900=$J901),$P$4:$P900)&gt;0),(F901*G901+LOOKUP(2,1/($J$4:$J900=$J901),$P$4:$P900)*LOOKUP(2,1/($J$4:$J900=$J901),$Q$4:$Q900))/$P901,IF(AND($C901="C",LOOKUP(2,1/($J$4:$J900=$J901),$P$4:$P900)&lt;0),LOOKUP(2,1/($J$4:$J900=$J901),$Q$4:$Q900),IF(AND($C901="V",LOOKUP(2,1/($J$4:$J900=$J901),$P$4:$P900)&lt;0),((-1*(F901*G901))+LOOKUP(2,1/($J$4:$J900=$J901),$P$4:$P900)*LOOKUP(2,1/($J$4:$J900=$J901),$Q$4:$Q900))/$P901,IF(AND($C901="V",LOOKUP(2,1/($J$4:$J900=$J901),$P$4:$P900)&gt;0),LOOKUP(2,1/($J$4:$J900=$J901),$Q$4:$Q900),""))))))),"")</f>
        <v/>
      </c>
      <c r="R901" s="49" t="str">
        <f t="shared" si="369"/>
        <v/>
      </c>
      <c r="S901" s="49" t="str">
        <f t="shared" si="355"/>
        <v/>
      </c>
      <c r="T901" s="49" t="str">
        <f t="shared" si="367"/>
        <v/>
      </c>
      <c r="U901" s="49" t="str">
        <f>IFERROR(IF(C901="P",S901,IF(K901=1,0,IF(OR(LOOKUP(2,1/($E$4:$E900=$E901),$P$4:$P900)=0,AND($C901="C",$N901="LONG"),AND(C901="V",N901="SHORT")),0,S901+(M901*Q901)))),"")</f>
        <v/>
      </c>
      <c r="V901" s="49" t="str">
        <f t="shared" si="368"/>
        <v/>
      </c>
      <c r="W901" s="50" t="str">
        <f t="shared" si="362"/>
        <v/>
      </c>
      <c r="Y901" s="51" t="str">
        <f t="shared" ref="Y901:Y964" si="374">IF(W901="","",Y900+H901)</f>
        <v/>
      </c>
      <c r="Z901" s="50" t="str">
        <f t="shared" si="356"/>
        <v/>
      </c>
      <c r="AA901" s="50" t="str">
        <f t="shared" si="372"/>
        <v/>
      </c>
      <c r="AB901" s="50" t="str">
        <f t="shared" ref="AB901:AB964" si="375">IF(H901="","",AA901)</f>
        <v/>
      </c>
      <c r="AC901" s="58" t="str">
        <f t="shared" ref="AC901:AC964" si="376">IF(E901="","",IF(W901=0,AC900,AC900+(W901/(1+AE901))))</f>
        <v/>
      </c>
      <c r="AD901" s="53" t="str">
        <f t="shared" si="373"/>
        <v/>
      </c>
      <c r="AE901" s="53" t="str">
        <f t="shared" ref="AE901:AE964" si="377">IF(AD901="","",((1+AD901)*(1+AE900))-1)</f>
        <v/>
      </c>
      <c r="AF901" s="59" t="str">
        <f t="shared" ref="AF901:AF964" si="378">IF(AE901="","",$AF$4*(1+AE901))</f>
        <v/>
      </c>
      <c r="AG901" s="40" t="str">
        <f>C901&amp;COUNTIFS($C$3:C901,"V")</f>
        <v>0</v>
      </c>
      <c r="AH901" s="266" t="str">
        <f t="shared" si="370"/>
        <v/>
      </c>
      <c r="AI901" s="56" t="str">
        <f t="shared" si="357"/>
        <v/>
      </c>
      <c r="AJ901" s="265" t="str">
        <f t="shared" si="358"/>
        <v/>
      </c>
      <c r="AK901" s="267" t="str">
        <f t="shared" si="359"/>
        <v/>
      </c>
      <c r="AL901" s="267" t="str">
        <f t="shared" si="360"/>
        <v/>
      </c>
      <c r="AM901" s="40" t="str">
        <f t="shared" si="361"/>
        <v/>
      </c>
      <c r="AN901" s="267">
        <f t="shared" ref="AN901:AN964" si="379">IF(CE901="",0,CE901)</f>
        <v>0</v>
      </c>
      <c r="CE901" s="279"/>
    </row>
    <row r="902" spans="1:83" s="40" customFormat="1" ht="12.75">
      <c r="A902" s="227"/>
      <c r="B902" s="88"/>
      <c r="C902" s="89"/>
      <c r="D902" s="90"/>
      <c r="E902" s="89"/>
      <c r="F902" s="91"/>
      <c r="G902" s="304"/>
      <c r="H902" s="41"/>
      <c r="I902" s="42" t="str">
        <f t="shared" si="363"/>
        <v/>
      </c>
      <c r="J902" s="43" t="str">
        <f t="shared" si="371"/>
        <v/>
      </c>
      <c r="K902" s="44" t="str">
        <f>IF(J902="","",IF(COUNTIF($J$4:J902,J902)=0,"",(COUNTIF($J$4:J902,J902))))</f>
        <v/>
      </c>
      <c r="L902" s="44" t="str">
        <f>IF(K902="","",J902&amp;" _ "&amp;COUNTIF($J$4:J902,J902)&amp;"_"&amp;N902)</f>
        <v/>
      </c>
      <c r="M902" s="45" t="str">
        <f t="shared" si="364"/>
        <v/>
      </c>
      <c r="N902" s="44" t="str">
        <f t="shared" si="365"/>
        <v/>
      </c>
      <c r="O902" s="57" t="str">
        <f t="shared" si="366"/>
        <v/>
      </c>
      <c r="P902" s="48" t="str" cm="1">
        <f t="array" ref="P902">IFERROR(IF(C902="P",G902,IF($K902=1,$M902,$M902+LOOKUP(2,1/($J$4:$J901=J902),$P$4:$P901))),"")</f>
        <v/>
      </c>
      <c r="Q902" s="57" t="str" cm="1">
        <f t="array" ref="Q902">IFERROR(IF(OR(C902="P",C902="A",C902="R"),F902,IF($K902=1,F902,IF(LOOKUP(2,1/($J$4:$J901=$J902),$P$4:$P901)=0,$F902,IF(AND($C902="C",LOOKUP(2,1/($J$4:$J901=$J902),$P$4:$P901)&gt;0),(F902*G902+LOOKUP(2,1/($J$4:$J901=$J902),$P$4:$P901)*LOOKUP(2,1/($J$4:$J901=$J902),$Q$4:$Q901))/$P902,IF(AND($C902="C",LOOKUP(2,1/($J$4:$J901=$J902),$P$4:$P901)&lt;0),LOOKUP(2,1/($J$4:$J901=$J902),$Q$4:$Q901),IF(AND($C902="V",LOOKUP(2,1/($J$4:$J901=$J902),$P$4:$P901)&lt;0),((-1*(F902*G902))+LOOKUP(2,1/($J$4:$J901=$J902),$P$4:$P901)*LOOKUP(2,1/($J$4:$J901=$J902),$Q$4:$Q901))/$P902,IF(AND($C902="V",LOOKUP(2,1/($J$4:$J901=$J902),$P$4:$P901)&gt;0),LOOKUP(2,1/($J$4:$J901=$J902),$Q$4:$Q901),""))))))),"")</f>
        <v/>
      </c>
      <c r="R902" s="49" t="str">
        <f t="shared" si="369"/>
        <v/>
      </c>
      <c r="S902" s="49" t="str">
        <f t="shared" ref="S902:S965" si="380">IFERROR((-F902*M902)-AN902,"")</f>
        <v/>
      </c>
      <c r="T902" s="49" t="str">
        <f t="shared" si="367"/>
        <v/>
      </c>
      <c r="U902" s="49" t="str">
        <f>IFERROR(IF(C902="P",S902,IF(K902=1,0,IF(OR(LOOKUP(2,1/($E$4:$E901=$E902),$P$4:$P901)=0,AND($C902="C",$N902="LONG"),AND(C902="V",N902="SHORT")),0,S902+(M902*Q902)))),"")</f>
        <v/>
      </c>
      <c r="V902" s="49" t="str">
        <f t="shared" si="368"/>
        <v/>
      </c>
      <c r="W902" s="50" t="str">
        <f t="shared" si="362"/>
        <v/>
      </c>
      <c r="Y902" s="51" t="str">
        <f t="shared" si="374"/>
        <v/>
      </c>
      <c r="Z902" s="50" t="str">
        <f t="shared" ref="Z902:Z965" si="381">IF(W902="","",AA901)</f>
        <v/>
      </c>
      <c r="AA902" s="50" t="str">
        <f t="shared" si="372"/>
        <v/>
      </c>
      <c r="AB902" s="50" t="str">
        <f t="shared" si="375"/>
        <v/>
      </c>
      <c r="AC902" s="58" t="str">
        <f t="shared" si="376"/>
        <v/>
      </c>
      <c r="AD902" s="53" t="str">
        <f t="shared" si="373"/>
        <v/>
      </c>
      <c r="AE902" s="53" t="str">
        <f t="shared" si="377"/>
        <v/>
      </c>
      <c r="AF902" s="59" t="str">
        <f t="shared" si="378"/>
        <v/>
      </c>
      <c r="AG902" s="40" t="str">
        <f>C902&amp;COUNTIFS($C$3:C902,"V")</f>
        <v>0</v>
      </c>
      <c r="AH902" s="266" t="str">
        <f t="shared" si="370"/>
        <v/>
      </c>
      <c r="AI902" s="56" t="str">
        <f t="shared" ref="AI902:AI965" si="382">IF(J902="","",J902)</f>
        <v/>
      </c>
      <c r="AJ902" s="265" t="str">
        <f t="shared" ref="AJ902:AJ965" si="383">IF(G902="","",G902)</f>
        <v/>
      </c>
      <c r="AK902" s="267" t="str">
        <f t="shared" ref="AK902:AK965" si="384">IF(F902="","",F902)</f>
        <v/>
      </c>
      <c r="AL902" s="267" t="str">
        <f t="shared" ref="AL902:AL965" si="385">IF(U902="","",U902)</f>
        <v/>
      </c>
      <c r="AM902" s="40" t="str">
        <f t="shared" ref="AM902:AM965" si="386">IF(D902="","",D902)</f>
        <v/>
      </c>
      <c r="AN902" s="267">
        <f t="shared" si="379"/>
        <v>0</v>
      </c>
      <c r="CE902" s="279"/>
    </row>
    <row r="903" spans="1:83" s="40" customFormat="1" ht="12.75">
      <c r="A903" s="227"/>
      <c r="B903" s="88"/>
      <c r="C903" s="89"/>
      <c r="D903" s="90"/>
      <c r="E903" s="89"/>
      <c r="F903" s="91"/>
      <c r="G903" s="304"/>
      <c r="H903" s="41"/>
      <c r="I903" s="42" t="str">
        <f t="shared" si="363"/>
        <v/>
      </c>
      <c r="J903" s="43" t="str">
        <f t="shared" si="371"/>
        <v/>
      </c>
      <c r="K903" s="44" t="str">
        <f>IF(J903="","",IF(COUNTIF($J$4:J903,J903)=0,"",(COUNTIF($J$4:J903,J903))))</f>
        <v/>
      </c>
      <c r="L903" s="44" t="str">
        <f>IF(K903="","",J903&amp;" _ "&amp;COUNTIF($J$4:J903,J903)&amp;"_"&amp;N903)</f>
        <v/>
      </c>
      <c r="M903" s="45" t="str">
        <f t="shared" si="364"/>
        <v/>
      </c>
      <c r="N903" s="44" t="str">
        <f t="shared" si="365"/>
        <v/>
      </c>
      <c r="O903" s="57" t="str">
        <f t="shared" si="366"/>
        <v/>
      </c>
      <c r="P903" s="48" t="str" cm="1">
        <f t="array" ref="P903">IFERROR(IF(C903="P",G903,IF($K903=1,$M903,$M903+LOOKUP(2,1/($J$4:$J902=J903),$P$4:$P902))),"")</f>
        <v/>
      </c>
      <c r="Q903" s="57" t="str" cm="1">
        <f t="array" ref="Q903">IFERROR(IF(OR(C903="P",C903="A",C903="R"),F903,IF($K903=1,F903,IF(LOOKUP(2,1/($J$4:$J902=$J903),$P$4:$P902)=0,$F903,IF(AND($C903="C",LOOKUP(2,1/($J$4:$J902=$J903),$P$4:$P902)&gt;0),(F903*G903+LOOKUP(2,1/($J$4:$J902=$J903),$P$4:$P902)*LOOKUP(2,1/($J$4:$J902=$J903),$Q$4:$Q902))/$P903,IF(AND($C903="C",LOOKUP(2,1/($J$4:$J902=$J903),$P$4:$P902)&lt;0),LOOKUP(2,1/($J$4:$J902=$J903),$Q$4:$Q902),IF(AND($C903="V",LOOKUP(2,1/($J$4:$J902=$J903),$P$4:$P902)&lt;0),((-1*(F903*G903))+LOOKUP(2,1/($J$4:$J902=$J903),$P$4:$P902)*LOOKUP(2,1/($J$4:$J902=$J903),$Q$4:$Q902))/$P903,IF(AND($C903="V",LOOKUP(2,1/($J$4:$J902=$J903),$P$4:$P902)&gt;0),LOOKUP(2,1/($J$4:$J902=$J903),$Q$4:$Q902),""))))))),"")</f>
        <v/>
      </c>
      <c r="R903" s="49" t="str">
        <f t="shared" si="369"/>
        <v/>
      </c>
      <c r="S903" s="49" t="str">
        <f t="shared" si="380"/>
        <v/>
      </c>
      <c r="T903" s="49" t="str">
        <f t="shared" si="367"/>
        <v/>
      </c>
      <c r="U903" s="49" t="str">
        <f>IFERROR(IF(C903="P",S903,IF(K903=1,0,IF(OR(LOOKUP(2,1/($E$4:$E902=$E903),$P$4:$P902)=0,AND($C903="C",$N903="LONG"),AND(C903="V",N903="SHORT")),0,S903+(M903*Q903)))),"")</f>
        <v/>
      </c>
      <c r="V903" s="49" t="str">
        <f t="shared" si="368"/>
        <v/>
      </c>
      <c r="W903" s="50" t="str">
        <f t="shared" ref="W903:W966" si="387">IF(E903="","",IF(OR(E903="APORTE",E903="RESGATE"),S903,0))</f>
        <v/>
      </c>
      <c r="Y903" s="51" t="str">
        <f t="shared" si="374"/>
        <v/>
      </c>
      <c r="Z903" s="50" t="str">
        <f t="shared" si="381"/>
        <v/>
      </c>
      <c r="AA903" s="50" t="str">
        <f t="shared" si="372"/>
        <v/>
      </c>
      <c r="AB903" s="50" t="str">
        <f t="shared" si="375"/>
        <v/>
      </c>
      <c r="AC903" s="58" t="str">
        <f t="shared" si="376"/>
        <v/>
      </c>
      <c r="AD903" s="53" t="str">
        <f t="shared" si="373"/>
        <v/>
      </c>
      <c r="AE903" s="53" t="str">
        <f t="shared" si="377"/>
        <v/>
      </c>
      <c r="AF903" s="59" t="str">
        <f t="shared" si="378"/>
        <v/>
      </c>
      <c r="AG903" s="40" t="str">
        <f>C903&amp;COUNTIFS($C$3:C903,"V")</f>
        <v>0</v>
      </c>
      <c r="AH903" s="266" t="str">
        <f t="shared" si="370"/>
        <v/>
      </c>
      <c r="AI903" s="56" t="str">
        <f t="shared" si="382"/>
        <v/>
      </c>
      <c r="AJ903" s="265" t="str">
        <f t="shared" si="383"/>
        <v/>
      </c>
      <c r="AK903" s="267" t="str">
        <f t="shared" si="384"/>
        <v/>
      </c>
      <c r="AL903" s="267" t="str">
        <f t="shared" si="385"/>
        <v/>
      </c>
      <c r="AM903" s="40" t="str">
        <f t="shared" si="386"/>
        <v/>
      </c>
      <c r="AN903" s="267">
        <f t="shared" si="379"/>
        <v>0</v>
      </c>
      <c r="CE903" s="279"/>
    </row>
    <row r="904" spans="1:83" s="40" customFormat="1" ht="12.75">
      <c r="A904" s="227"/>
      <c r="B904" s="88"/>
      <c r="C904" s="89"/>
      <c r="D904" s="90"/>
      <c r="E904" s="89"/>
      <c r="F904" s="91"/>
      <c r="G904" s="304"/>
      <c r="H904" s="41"/>
      <c r="I904" s="42" t="str">
        <f t="shared" si="363"/>
        <v/>
      </c>
      <c r="J904" s="43" t="str">
        <f t="shared" si="371"/>
        <v/>
      </c>
      <c r="K904" s="44" t="str">
        <f>IF(J904="","",IF(COUNTIF($J$4:J904,J904)=0,"",(COUNTIF($J$4:J904,J904))))</f>
        <v/>
      </c>
      <c r="L904" s="44" t="str">
        <f>IF(K904="","",J904&amp;" _ "&amp;COUNTIF($J$4:J904,J904)&amp;"_"&amp;N904)</f>
        <v/>
      </c>
      <c r="M904" s="45" t="str">
        <f t="shared" si="364"/>
        <v/>
      </c>
      <c r="N904" s="44" t="str">
        <f t="shared" si="365"/>
        <v/>
      </c>
      <c r="O904" s="57" t="str">
        <f t="shared" si="366"/>
        <v/>
      </c>
      <c r="P904" s="48" t="str" cm="1">
        <f t="array" ref="P904">IFERROR(IF(C904="P",G904,IF($K904=1,$M904,$M904+LOOKUP(2,1/($J$4:$J903=J904),$P$4:$P903))),"")</f>
        <v/>
      </c>
      <c r="Q904" s="57" t="str" cm="1">
        <f t="array" ref="Q904">IFERROR(IF(OR(C904="P",C904="A",C904="R"),F904,IF($K904=1,F904,IF(LOOKUP(2,1/($J$4:$J903=$J904),$P$4:$P903)=0,$F904,IF(AND($C904="C",LOOKUP(2,1/($J$4:$J903=$J904),$P$4:$P903)&gt;0),(F904*G904+LOOKUP(2,1/($J$4:$J903=$J904),$P$4:$P903)*LOOKUP(2,1/($J$4:$J903=$J904),$Q$4:$Q903))/$P904,IF(AND($C904="C",LOOKUP(2,1/($J$4:$J903=$J904),$P$4:$P903)&lt;0),LOOKUP(2,1/($J$4:$J903=$J904),$Q$4:$Q903),IF(AND($C904="V",LOOKUP(2,1/($J$4:$J903=$J904),$P$4:$P903)&lt;0),((-1*(F904*G904))+LOOKUP(2,1/($J$4:$J903=$J904),$P$4:$P903)*LOOKUP(2,1/($J$4:$J903=$J904),$Q$4:$Q903))/$P904,IF(AND($C904="V",LOOKUP(2,1/($J$4:$J903=$J904),$P$4:$P903)&gt;0),LOOKUP(2,1/($J$4:$J903=$J904),$Q$4:$Q903),""))))))),"")</f>
        <v/>
      </c>
      <c r="R904" s="49" t="str">
        <f t="shared" si="369"/>
        <v/>
      </c>
      <c r="S904" s="49" t="str">
        <f t="shared" si="380"/>
        <v/>
      </c>
      <c r="T904" s="49" t="str">
        <f t="shared" si="367"/>
        <v/>
      </c>
      <c r="U904" s="49" t="str">
        <f>IFERROR(IF(C904="P",S904,IF(K904=1,0,IF(OR(LOOKUP(2,1/($E$4:$E903=$E904),$P$4:$P903)=0,AND($C904="C",$N904="LONG"),AND(C904="V",N904="SHORT")),0,S904+(M904*Q904)))),"")</f>
        <v/>
      </c>
      <c r="V904" s="49" t="str">
        <f t="shared" si="368"/>
        <v/>
      </c>
      <c r="W904" s="50" t="str">
        <f t="shared" si="387"/>
        <v/>
      </c>
      <c r="Y904" s="51" t="str">
        <f t="shared" si="374"/>
        <v/>
      </c>
      <c r="Z904" s="50" t="str">
        <f t="shared" si="381"/>
        <v/>
      </c>
      <c r="AA904" s="50" t="str">
        <f t="shared" si="372"/>
        <v/>
      </c>
      <c r="AB904" s="50" t="str">
        <f t="shared" si="375"/>
        <v/>
      </c>
      <c r="AC904" s="58" t="str">
        <f t="shared" si="376"/>
        <v/>
      </c>
      <c r="AD904" s="53" t="str">
        <f t="shared" si="373"/>
        <v/>
      </c>
      <c r="AE904" s="53" t="str">
        <f t="shared" si="377"/>
        <v/>
      </c>
      <c r="AF904" s="59" t="str">
        <f t="shared" si="378"/>
        <v/>
      </c>
      <c r="AG904" s="40" t="str">
        <f>C904&amp;COUNTIFS($C$3:C904,"V")</f>
        <v>0</v>
      </c>
      <c r="AH904" s="266" t="str">
        <f t="shared" si="370"/>
        <v/>
      </c>
      <c r="AI904" s="56" t="str">
        <f t="shared" si="382"/>
        <v/>
      </c>
      <c r="AJ904" s="265" t="str">
        <f t="shared" si="383"/>
        <v/>
      </c>
      <c r="AK904" s="267" t="str">
        <f t="shared" si="384"/>
        <v/>
      </c>
      <c r="AL904" s="267" t="str">
        <f t="shared" si="385"/>
        <v/>
      </c>
      <c r="AM904" s="40" t="str">
        <f t="shared" si="386"/>
        <v/>
      </c>
      <c r="AN904" s="267">
        <f t="shared" si="379"/>
        <v>0</v>
      </c>
      <c r="CE904" s="279"/>
    </row>
    <row r="905" spans="1:83" s="40" customFormat="1" ht="12.75">
      <c r="A905" s="227"/>
      <c r="B905" s="88"/>
      <c r="C905" s="89"/>
      <c r="D905" s="90"/>
      <c r="E905" s="89"/>
      <c r="F905" s="91"/>
      <c r="G905" s="304"/>
      <c r="H905" s="41"/>
      <c r="I905" s="42" t="str">
        <f t="shared" si="363"/>
        <v/>
      </c>
      <c r="J905" s="43" t="str">
        <f t="shared" si="371"/>
        <v/>
      </c>
      <c r="K905" s="44" t="str">
        <f>IF(J905="","",IF(COUNTIF($J$4:J905,J905)=0,"",(COUNTIF($J$4:J905,J905))))</f>
        <v/>
      </c>
      <c r="L905" s="44" t="str">
        <f>IF(K905="","",J905&amp;" _ "&amp;COUNTIF($J$4:J905,J905)&amp;"_"&amp;N905)</f>
        <v/>
      </c>
      <c r="M905" s="45" t="str">
        <f t="shared" si="364"/>
        <v/>
      </c>
      <c r="N905" s="44" t="str">
        <f t="shared" si="365"/>
        <v/>
      </c>
      <c r="O905" s="57" t="str">
        <f t="shared" si="366"/>
        <v/>
      </c>
      <c r="P905" s="48" t="str" cm="1">
        <f t="array" ref="P905">IFERROR(IF(C905="P",G905,IF($K905=1,$M905,$M905+LOOKUP(2,1/($J$4:$J904=J905),$P$4:$P904))),"")</f>
        <v/>
      </c>
      <c r="Q905" s="57" t="str" cm="1">
        <f t="array" ref="Q905">IFERROR(IF(OR(C905="P",C905="A",C905="R"),F905,IF($K905=1,F905,IF(LOOKUP(2,1/($J$4:$J904=$J905),$P$4:$P904)=0,$F905,IF(AND($C905="C",LOOKUP(2,1/($J$4:$J904=$J905),$P$4:$P904)&gt;0),(F905*G905+LOOKUP(2,1/($J$4:$J904=$J905),$P$4:$P904)*LOOKUP(2,1/($J$4:$J904=$J905),$Q$4:$Q904))/$P905,IF(AND($C905="C",LOOKUP(2,1/($J$4:$J904=$J905),$P$4:$P904)&lt;0),LOOKUP(2,1/($J$4:$J904=$J905),$Q$4:$Q904),IF(AND($C905="V",LOOKUP(2,1/($J$4:$J904=$J905),$P$4:$P904)&lt;0),((-1*(F905*G905))+LOOKUP(2,1/($J$4:$J904=$J905),$P$4:$P904)*LOOKUP(2,1/($J$4:$J904=$J905),$Q$4:$Q904))/$P905,IF(AND($C905="V",LOOKUP(2,1/($J$4:$J904=$J905),$P$4:$P904)&gt;0),LOOKUP(2,1/($J$4:$J904=$J905),$Q$4:$Q904),""))))))),"")</f>
        <v/>
      </c>
      <c r="R905" s="49" t="str">
        <f t="shared" si="369"/>
        <v/>
      </c>
      <c r="S905" s="49" t="str">
        <f t="shared" si="380"/>
        <v/>
      </c>
      <c r="T905" s="49" t="str">
        <f t="shared" si="367"/>
        <v/>
      </c>
      <c r="U905" s="49" t="str">
        <f>IFERROR(IF(C905="P",S905,IF(K905=1,0,IF(OR(LOOKUP(2,1/($E$4:$E904=$E905),$P$4:$P904)=0,AND($C905="C",$N905="LONG"),AND(C905="V",N905="SHORT")),0,S905+(M905*Q905)))),"")</f>
        <v/>
      </c>
      <c r="V905" s="49" t="str">
        <f t="shared" si="368"/>
        <v/>
      </c>
      <c r="W905" s="50" t="str">
        <f t="shared" si="387"/>
        <v/>
      </c>
      <c r="Y905" s="51" t="str">
        <f t="shared" si="374"/>
        <v/>
      </c>
      <c r="Z905" s="50" t="str">
        <f t="shared" si="381"/>
        <v/>
      </c>
      <c r="AA905" s="50" t="str">
        <f t="shared" si="372"/>
        <v/>
      </c>
      <c r="AB905" s="50" t="str">
        <f t="shared" si="375"/>
        <v/>
      </c>
      <c r="AC905" s="58" t="str">
        <f t="shared" si="376"/>
        <v/>
      </c>
      <c r="AD905" s="53" t="str">
        <f t="shared" si="373"/>
        <v/>
      </c>
      <c r="AE905" s="53" t="str">
        <f t="shared" si="377"/>
        <v/>
      </c>
      <c r="AF905" s="59" t="str">
        <f t="shared" si="378"/>
        <v/>
      </c>
      <c r="AG905" s="40" t="str">
        <f>C905&amp;COUNTIFS($C$3:C905,"V")</f>
        <v>0</v>
      </c>
      <c r="AH905" s="266" t="str">
        <f t="shared" si="370"/>
        <v/>
      </c>
      <c r="AI905" s="56" t="str">
        <f t="shared" si="382"/>
        <v/>
      </c>
      <c r="AJ905" s="265" t="str">
        <f t="shared" si="383"/>
        <v/>
      </c>
      <c r="AK905" s="267" t="str">
        <f t="shared" si="384"/>
        <v/>
      </c>
      <c r="AL905" s="267" t="str">
        <f t="shared" si="385"/>
        <v/>
      </c>
      <c r="AM905" s="40" t="str">
        <f t="shared" si="386"/>
        <v/>
      </c>
      <c r="AN905" s="267">
        <f t="shared" si="379"/>
        <v>0</v>
      </c>
      <c r="CE905" s="279"/>
    </row>
    <row r="906" spans="1:83" s="40" customFormat="1" ht="12.75">
      <c r="A906" s="227"/>
      <c r="B906" s="88"/>
      <c r="C906" s="89"/>
      <c r="D906" s="90"/>
      <c r="E906" s="89"/>
      <c r="F906" s="91"/>
      <c r="G906" s="304"/>
      <c r="H906" s="41"/>
      <c r="I906" s="42" t="str">
        <f t="shared" ref="I906:I969" si="388">IF(OR(E906="APORTE",E906="RESGATE"),"&lt;- Colar aqui o valor da célula CD2 (canto superior direito em laranja). Quando tiver colado, a célula CD2 deve ficar com valor zerado.","")</f>
        <v/>
      </c>
      <c r="J906" s="43" t="str">
        <f t="shared" si="371"/>
        <v/>
      </c>
      <c r="K906" s="44" t="str">
        <f>IF(J906="","",IF(COUNTIF($J$4:J906,J906)=0,"",(COUNTIF($J$4:J906,J906))))</f>
        <v/>
      </c>
      <c r="L906" s="44" t="str">
        <f>IF(K906="","",J906&amp;" _ "&amp;COUNTIF($J$4:J906,J906)&amp;"_"&amp;N906)</f>
        <v/>
      </c>
      <c r="M906" s="45" t="str">
        <f t="shared" si="364"/>
        <v/>
      </c>
      <c r="N906" s="44" t="str">
        <f t="shared" si="365"/>
        <v/>
      </c>
      <c r="O906" s="57" t="str">
        <f t="shared" si="366"/>
        <v/>
      </c>
      <c r="P906" s="48" t="str" cm="1">
        <f t="array" ref="P906">IFERROR(IF(C906="P",G906,IF($K906=1,$M906,$M906+LOOKUP(2,1/($J$4:$J905=J906),$P$4:$P905))),"")</f>
        <v/>
      </c>
      <c r="Q906" s="57" t="str" cm="1">
        <f t="array" ref="Q906">IFERROR(IF(OR(C906="P",C906="A",C906="R"),F906,IF($K906=1,F906,IF(LOOKUP(2,1/($J$4:$J905=$J906),$P$4:$P905)=0,$F906,IF(AND($C906="C",LOOKUP(2,1/($J$4:$J905=$J906),$P$4:$P905)&gt;0),(F906*G906+LOOKUP(2,1/($J$4:$J905=$J906),$P$4:$P905)*LOOKUP(2,1/($J$4:$J905=$J906),$Q$4:$Q905))/$P906,IF(AND($C906="C",LOOKUP(2,1/($J$4:$J905=$J906),$P$4:$P905)&lt;0),LOOKUP(2,1/($J$4:$J905=$J906),$Q$4:$Q905),IF(AND($C906="V",LOOKUP(2,1/($J$4:$J905=$J906),$P$4:$P905)&lt;0),((-1*(F906*G906))+LOOKUP(2,1/($J$4:$J905=$J906),$P$4:$P905)*LOOKUP(2,1/($J$4:$J905=$J906),$Q$4:$Q905))/$P906,IF(AND($C906="V",LOOKUP(2,1/($J$4:$J905=$J906),$P$4:$P905)&gt;0),LOOKUP(2,1/($J$4:$J905=$J906),$Q$4:$Q905),""))))))),"")</f>
        <v/>
      </c>
      <c r="R906" s="49" t="str">
        <f t="shared" si="369"/>
        <v/>
      </c>
      <c r="S906" s="49" t="str">
        <f t="shared" si="380"/>
        <v/>
      </c>
      <c r="T906" s="49" t="str">
        <f t="shared" si="367"/>
        <v/>
      </c>
      <c r="U906" s="49" t="str">
        <f>IFERROR(IF(C906="P",S906,IF(K906=1,0,IF(OR(LOOKUP(2,1/($E$4:$E905=$E906),$P$4:$P905)=0,AND($C906="C",$N906="LONG"),AND(C906="V",N906="SHORT")),0,S906+(M906*Q906)))),"")</f>
        <v/>
      </c>
      <c r="V906" s="49" t="str">
        <f t="shared" si="368"/>
        <v/>
      </c>
      <c r="W906" s="50" t="str">
        <f t="shared" si="387"/>
        <v/>
      </c>
      <c r="Y906" s="51" t="str">
        <f t="shared" si="374"/>
        <v/>
      </c>
      <c r="Z906" s="50" t="str">
        <f t="shared" si="381"/>
        <v/>
      </c>
      <c r="AA906" s="50" t="str">
        <f t="shared" si="372"/>
        <v/>
      </c>
      <c r="AB906" s="50" t="str">
        <f t="shared" si="375"/>
        <v/>
      </c>
      <c r="AC906" s="58" t="str">
        <f t="shared" si="376"/>
        <v/>
      </c>
      <c r="AD906" s="53" t="str">
        <f t="shared" si="373"/>
        <v/>
      </c>
      <c r="AE906" s="53" t="str">
        <f t="shared" si="377"/>
        <v/>
      </c>
      <c r="AF906" s="59" t="str">
        <f t="shared" si="378"/>
        <v/>
      </c>
      <c r="AG906" s="40" t="str">
        <f>C906&amp;COUNTIFS($C$3:C906,"V")</f>
        <v>0</v>
      </c>
      <c r="AH906" s="266" t="str">
        <f t="shared" si="370"/>
        <v/>
      </c>
      <c r="AI906" s="56" t="str">
        <f t="shared" si="382"/>
        <v/>
      </c>
      <c r="AJ906" s="265" t="str">
        <f t="shared" si="383"/>
        <v/>
      </c>
      <c r="AK906" s="267" t="str">
        <f t="shared" si="384"/>
        <v/>
      </c>
      <c r="AL906" s="267" t="str">
        <f t="shared" si="385"/>
        <v/>
      </c>
      <c r="AM906" s="40" t="str">
        <f t="shared" si="386"/>
        <v/>
      </c>
      <c r="AN906" s="267">
        <f t="shared" si="379"/>
        <v>0</v>
      </c>
      <c r="CE906" s="279"/>
    </row>
    <row r="907" spans="1:83" s="40" customFormat="1" ht="12.75">
      <c r="A907" s="227"/>
      <c r="B907" s="88"/>
      <c r="C907" s="89"/>
      <c r="D907" s="90"/>
      <c r="E907" s="89"/>
      <c r="F907" s="91"/>
      <c r="G907" s="304"/>
      <c r="H907" s="41"/>
      <c r="I907" s="42" t="str">
        <f t="shared" si="388"/>
        <v/>
      </c>
      <c r="J907" s="43" t="str">
        <f t="shared" si="371"/>
        <v/>
      </c>
      <c r="K907" s="44" t="str">
        <f>IF(J907="","",IF(COUNTIF($J$4:J907,J907)=0,"",(COUNTIF($J$4:J907,J907))))</f>
        <v/>
      </c>
      <c r="L907" s="44" t="str">
        <f>IF(K907="","",J907&amp;" _ "&amp;COUNTIF($J$4:J907,J907)&amp;"_"&amp;N907)</f>
        <v/>
      </c>
      <c r="M907" s="45" t="str">
        <f t="shared" si="364"/>
        <v/>
      </c>
      <c r="N907" s="44" t="str">
        <f t="shared" si="365"/>
        <v/>
      </c>
      <c r="O907" s="57" t="str">
        <f t="shared" si="366"/>
        <v/>
      </c>
      <c r="P907" s="48" t="str" cm="1">
        <f t="array" ref="P907">IFERROR(IF(C907="P",G907,IF($K907=1,$M907,$M907+LOOKUP(2,1/($J$4:$J906=J907),$P$4:$P906))),"")</f>
        <v/>
      </c>
      <c r="Q907" s="57" t="str" cm="1">
        <f t="array" ref="Q907">IFERROR(IF(OR(C907="P",C907="A",C907="R"),F907,IF($K907=1,F907,IF(LOOKUP(2,1/($J$4:$J906=$J907),$P$4:$P906)=0,$F907,IF(AND($C907="C",LOOKUP(2,1/($J$4:$J906=$J907),$P$4:$P906)&gt;0),(F907*G907+LOOKUP(2,1/($J$4:$J906=$J907),$P$4:$P906)*LOOKUP(2,1/($J$4:$J906=$J907),$Q$4:$Q906))/$P907,IF(AND($C907="C",LOOKUP(2,1/($J$4:$J906=$J907),$P$4:$P906)&lt;0),LOOKUP(2,1/($J$4:$J906=$J907),$Q$4:$Q906),IF(AND($C907="V",LOOKUP(2,1/($J$4:$J906=$J907),$P$4:$P906)&lt;0),((-1*(F907*G907))+LOOKUP(2,1/($J$4:$J906=$J907),$P$4:$P906)*LOOKUP(2,1/($J$4:$J906=$J907),$Q$4:$Q906))/$P907,IF(AND($C907="V",LOOKUP(2,1/($J$4:$J906=$J907),$P$4:$P906)&gt;0),LOOKUP(2,1/($J$4:$J906=$J907),$Q$4:$Q906),""))))))),"")</f>
        <v/>
      </c>
      <c r="R907" s="49" t="str">
        <f t="shared" si="369"/>
        <v/>
      </c>
      <c r="S907" s="49" t="str">
        <f t="shared" si="380"/>
        <v/>
      </c>
      <c r="T907" s="49" t="str">
        <f t="shared" si="367"/>
        <v/>
      </c>
      <c r="U907" s="49" t="str">
        <f>IFERROR(IF(C907="P",S907,IF(K907=1,0,IF(OR(LOOKUP(2,1/($E$4:$E906=$E907),$P$4:$P906)=0,AND($C907="C",$N907="LONG"),AND(C907="V",N907="SHORT")),0,S907+(M907*Q907)))),"")</f>
        <v/>
      </c>
      <c r="V907" s="49" t="str">
        <f t="shared" si="368"/>
        <v/>
      </c>
      <c r="W907" s="50" t="str">
        <f t="shared" si="387"/>
        <v/>
      </c>
      <c r="Y907" s="51" t="str">
        <f t="shared" si="374"/>
        <v/>
      </c>
      <c r="Z907" s="50" t="str">
        <f t="shared" si="381"/>
        <v/>
      </c>
      <c r="AA907" s="50" t="str">
        <f t="shared" si="372"/>
        <v/>
      </c>
      <c r="AB907" s="50" t="str">
        <f t="shared" si="375"/>
        <v/>
      </c>
      <c r="AC907" s="58" t="str">
        <f t="shared" si="376"/>
        <v/>
      </c>
      <c r="AD907" s="53" t="str">
        <f t="shared" si="373"/>
        <v/>
      </c>
      <c r="AE907" s="53" t="str">
        <f t="shared" si="377"/>
        <v/>
      </c>
      <c r="AF907" s="59" t="str">
        <f t="shared" si="378"/>
        <v/>
      </c>
      <c r="AG907" s="40" t="str">
        <f>C907&amp;COUNTIFS($C$3:C907,"V")</f>
        <v>0</v>
      </c>
      <c r="AH907" s="266" t="str">
        <f t="shared" si="370"/>
        <v/>
      </c>
      <c r="AI907" s="56" t="str">
        <f t="shared" si="382"/>
        <v/>
      </c>
      <c r="AJ907" s="265" t="str">
        <f t="shared" si="383"/>
        <v/>
      </c>
      <c r="AK907" s="267" t="str">
        <f t="shared" si="384"/>
        <v/>
      </c>
      <c r="AL907" s="267" t="str">
        <f t="shared" si="385"/>
        <v/>
      </c>
      <c r="AM907" s="40" t="str">
        <f t="shared" si="386"/>
        <v/>
      </c>
      <c r="AN907" s="267">
        <f t="shared" si="379"/>
        <v>0</v>
      </c>
      <c r="CE907" s="279"/>
    </row>
    <row r="908" spans="1:83" s="40" customFormat="1" ht="12.75">
      <c r="A908" s="227"/>
      <c r="B908" s="88"/>
      <c r="C908" s="89"/>
      <c r="D908" s="90"/>
      <c r="E908" s="89"/>
      <c r="F908" s="91"/>
      <c r="G908" s="304"/>
      <c r="H908" s="41"/>
      <c r="I908" s="42" t="str">
        <f t="shared" si="388"/>
        <v/>
      </c>
      <c r="J908" s="43" t="str">
        <f t="shared" si="371"/>
        <v/>
      </c>
      <c r="K908" s="44" t="str">
        <f>IF(J908="","",IF(COUNTIF($J$4:J908,J908)=0,"",(COUNTIF($J$4:J908,J908))))</f>
        <v/>
      </c>
      <c r="L908" s="44" t="str">
        <f>IF(K908="","",J908&amp;" _ "&amp;COUNTIF($J$4:J908,J908)&amp;"_"&amp;N908)</f>
        <v/>
      </c>
      <c r="M908" s="45" t="str">
        <f t="shared" si="364"/>
        <v/>
      </c>
      <c r="N908" s="44" t="str">
        <f t="shared" si="365"/>
        <v/>
      </c>
      <c r="O908" s="57" t="str">
        <f t="shared" si="366"/>
        <v/>
      </c>
      <c r="P908" s="48" t="str" cm="1">
        <f t="array" ref="P908">IFERROR(IF(C908="P",G908,IF($K908=1,$M908,$M908+LOOKUP(2,1/($J$4:$J907=J908),$P$4:$P907))),"")</f>
        <v/>
      </c>
      <c r="Q908" s="57" t="str" cm="1">
        <f t="array" ref="Q908">IFERROR(IF(OR(C908="P",C908="A",C908="R"),F908,IF($K908=1,F908,IF(LOOKUP(2,1/($J$4:$J907=$J908),$P$4:$P907)=0,$F908,IF(AND($C908="C",LOOKUP(2,1/($J$4:$J907=$J908),$P$4:$P907)&gt;0),(F908*G908+LOOKUP(2,1/($J$4:$J907=$J908),$P$4:$P907)*LOOKUP(2,1/($J$4:$J907=$J908),$Q$4:$Q907))/$P908,IF(AND($C908="C",LOOKUP(2,1/($J$4:$J907=$J908),$P$4:$P907)&lt;0),LOOKUP(2,1/($J$4:$J907=$J908),$Q$4:$Q907),IF(AND($C908="V",LOOKUP(2,1/($J$4:$J907=$J908),$P$4:$P907)&lt;0),((-1*(F908*G908))+LOOKUP(2,1/($J$4:$J907=$J908),$P$4:$P907)*LOOKUP(2,1/($J$4:$J907=$J908),$Q$4:$Q907))/$P908,IF(AND($C908="V",LOOKUP(2,1/($J$4:$J907=$J908),$P$4:$P907)&gt;0),LOOKUP(2,1/($J$4:$J907=$J908),$Q$4:$Q907),""))))))),"")</f>
        <v/>
      </c>
      <c r="R908" s="49" t="str">
        <f t="shared" si="369"/>
        <v/>
      </c>
      <c r="S908" s="49" t="str">
        <f t="shared" si="380"/>
        <v/>
      </c>
      <c r="T908" s="49" t="str">
        <f t="shared" si="367"/>
        <v/>
      </c>
      <c r="U908" s="49" t="str">
        <f>IFERROR(IF(C908="P",S908,IF(K908=1,0,IF(OR(LOOKUP(2,1/($E$4:$E907=$E908),$P$4:$P907)=0,AND($C908="C",$N908="LONG"),AND(C908="V",N908="SHORT")),0,S908+(M908*Q908)))),"")</f>
        <v/>
      </c>
      <c r="V908" s="49" t="str">
        <f t="shared" si="368"/>
        <v/>
      </c>
      <c r="W908" s="50" t="str">
        <f t="shared" si="387"/>
        <v/>
      </c>
      <c r="Y908" s="51" t="str">
        <f t="shared" si="374"/>
        <v/>
      </c>
      <c r="Z908" s="50" t="str">
        <f t="shared" si="381"/>
        <v/>
      </c>
      <c r="AA908" s="50" t="str">
        <f t="shared" si="372"/>
        <v/>
      </c>
      <c r="AB908" s="50" t="str">
        <f t="shared" si="375"/>
        <v/>
      </c>
      <c r="AC908" s="58" t="str">
        <f t="shared" si="376"/>
        <v/>
      </c>
      <c r="AD908" s="53" t="str">
        <f t="shared" si="373"/>
        <v/>
      </c>
      <c r="AE908" s="53" t="str">
        <f t="shared" si="377"/>
        <v/>
      </c>
      <c r="AF908" s="59" t="str">
        <f t="shared" si="378"/>
        <v/>
      </c>
      <c r="AG908" s="40" t="str">
        <f>C908&amp;COUNTIFS($C$3:C908,"V")</f>
        <v>0</v>
      </c>
      <c r="AH908" s="266" t="str">
        <f t="shared" si="370"/>
        <v/>
      </c>
      <c r="AI908" s="56" t="str">
        <f t="shared" si="382"/>
        <v/>
      </c>
      <c r="AJ908" s="265" t="str">
        <f t="shared" si="383"/>
        <v/>
      </c>
      <c r="AK908" s="267" t="str">
        <f t="shared" si="384"/>
        <v/>
      </c>
      <c r="AL908" s="267" t="str">
        <f t="shared" si="385"/>
        <v/>
      </c>
      <c r="AM908" s="40" t="str">
        <f t="shared" si="386"/>
        <v/>
      </c>
      <c r="AN908" s="267">
        <f t="shared" si="379"/>
        <v>0</v>
      </c>
      <c r="CE908" s="279"/>
    </row>
    <row r="909" spans="1:83" s="40" customFormat="1" ht="12.75">
      <c r="A909" s="227"/>
      <c r="B909" s="88"/>
      <c r="C909" s="89"/>
      <c r="D909" s="90"/>
      <c r="E909" s="89"/>
      <c r="F909" s="91"/>
      <c r="G909" s="304"/>
      <c r="H909" s="41"/>
      <c r="I909" s="42" t="str">
        <f t="shared" si="388"/>
        <v/>
      </c>
      <c r="J909" s="43" t="str">
        <f t="shared" si="371"/>
        <v/>
      </c>
      <c r="K909" s="44" t="str">
        <f>IF(J909="","",IF(COUNTIF($J$4:J909,J909)=0,"",(COUNTIF($J$4:J909,J909))))</f>
        <v/>
      </c>
      <c r="L909" s="44" t="str">
        <f>IF(K909="","",J909&amp;" _ "&amp;COUNTIF($J$4:J909,J909)&amp;"_"&amp;N909)</f>
        <v/>
      </c>
      <c r="M909" s="45" t="str">
        <f t="shared" ref="M909:M972" si="389">IF(F909="","",IF(OR(C909="C",C909="R"),G909,G909*-1))</f>
        <v/>
      </c>
      <c r="N909" s="44" t="str">
        <f t="shared" ref="N909:N972" si="390">IF(E909="","",IF(C909="A","",IF(C909="R","",IF(P909=0,"",IF(C909="P","",IF(P909&gt;0,"LONG","SHORT"))))))</f>
        <v/>
      </c>
      <c r="O909" s="57" t="str">
        <f t="shared" ref="O909:O972" si="391">IF(G909="","",F909*G909)</f>
        <v/>
      </c>
      <c r="P909" s="48" t="str" cm="1">
        <f t="array" ref="P909">IFERROR(IF(C909="P",G909,IF($K909=1,$M909,$M909+LOOKUP(2,1/($J$4:$J908=J909),$P$4:$P908))),"")</f>
        <v/>
      </c>
      <c r="Q909" s="57" t="str" cm="1">
        <f t="array" ref="Q909">IFERROR(IF(OR(C909="P",C909="A",C909="R"),F909,IF($K909=1,F909,IF(LOOKUP(2,1/($J$4:$J908=$J909),$P$4:$P908)=0,$F909,IF(AND($C909="C",LOOKUP(2,1/($J$4:$J908=$J909),$P$4:$P908)&gt;0),(F909*G909+LOOKUP(2,1/($J$4:$J908=$J909),$P$4:$P908)*LOOKUP(2,1/($J$4:$J908=$J909),$Q$4:$Q908))/$P909,IF(AND($C909="C",LOOKUP(2,1/($J$4:$J908=$J909),$P$4:$P908)&lt;0),LOOKUP(2,1/($J$4:$J908=$J909),$Q$4:$Q908),IF(AND($C909="V",LOOKUP(2,1/($J$4:$J908=$J909),$P$4:$P908)&lt;0),((-1*(F909*G909))+LOOKUP(2,1/($J$4:$J908=$J909),$P$4:$P908)*LOOKUP(2,1/($J$4:$J908=$J909),$Q$4:$Q908))/$P909,IF(AND($C909="V",LOOKUP(2,1/($J$4:$J908=$J909),$P$4:$P908)&gt;0),LOOKUP(2,1/($J$4:$J908=$J909),$Q$4:$Q908),""))))))),"")</f>
        <v/>
      </c>
      <c r="R909" s="49" t="str">
        <f t="shared" si="369"/>
        <v/>
      </c>
      <c r="S909" s="49" t="str">
        <f t="shared" si="380"/>
        <v/>
      </c>
      <c r="T909" s="49" t="str">
        <f t="shared" ref="T909:T972" si="392">IF(C909&lt;&gt;"",S909+T908,"")</f>
        <v/>
      </c>
      <c r="U909" s="49" t="str">
        <f>IFERROR(IF(C909="P",S909,IF(K909=1,0,IF(OR(LOOKUP(2,1/($E$4:$E908=$E909),$P$4:$P908)=0,AND($C909="C",$N909="LONG"),AND(C909="V",N909="SHORT")),0,S909+(M909*Q909)))),"")</f>
        <v/>
      </c>
      <c r="V909" s="49" t="str">
        <f t="shared" ref="V909:V972" si="393">IFERROR(U909+V908,"")</f>
        <v/>
      </c>
      <c r="W909" s="50" t="str">
        <f t="shared" si="387"/>
        <v/>
      </c>
      <c r="Y909" s="51" t="str">
        <f t="shared" si="374"/>
        <v/>
      </c>
      <c r="Z909" s="50" t="str">
        <f t="shared" si="381"/>
        <v/>
      </c>
      <c r="AA909" s="50" t="str">
        <f t="shared" si="372"/>
        <v/>
      </c>
      <c r="AB909" s="50" t="str">
        <f t="shared" si="375"/>
        <v/>
      </c>
      <c r="AC909" s="58" t="str">
        <f t="shared" si="376"/>
        <v/>
      </c>
      <c r="AD909" s="53" t="str">
        <f t="shared" si="373"/>
        <v/>
      </c>
      <c r="AE909" s="53" t="str">
        <f t="shared" si="377"/>
        <v/>
      </c>
      <c r="AF909" s="59" t="str">
        <f t="shared" si="378"/>
        <v/>
      </c>
      <c r="AG909" s="40" t="str">
        <f>C909&amp;COUNTIFS($C$3:C909,"V")</f>
        <v>0</v>
      </c>
      <c r="AH909" s="266" t="str">
        <f t="shared" si="370"/>
        <v/>
      </c>
      <c r="AI909" s="56" t="str">
        <f t="shared" si="382"/>
        <v/>
      </c>
      <c r="AJ909" s="265" t="str">
        <f t="shared" si="383"/>
        <v/>
      </c>
      <c r="AK909" s="267" t="str">
        <f t="shared" si="384"/>
        <v/>
      </c>
      <c r="AL909" s="267" t="str">
        <f t="shared" si="385"/>
        <v/>
      </c>
      <c r="AM909" s="40" t="str">
        <f t="shared" si="386"/>
        <v/>
      </c>
      <c r="AN909" s="267">
        <f t="shared" si="379"/>
        <v>0</v>
      </c>
      <c r="CE909" s="279"/>
    </row>
    <row r="910" spans="1:83" s="40" customFormat="1" ht="12.75">
      <c r="A910" s="227"/>
      <c r="B910" s="88"/>
      <c r="C910" s="89"/>
      <c r="D910" s="90"/>
      <c r="E910" s="89"/>
      <c r="F910" s="91"/>
      <c r="G910" s="304"/>
      <c r="H910" s="41"/>
      <c r="I910" s="42" t="str">
        <f t="shared" si="388"/>
        <v/>
      </c>
      <c r="J910" s="43" t="str">
        <f t="shared" si="371"/>
        <v/>
      </c>
      <c r="K910" s="44" t="str">
        <f>IF(J910="","",IF(COUNTIF($J$4:J910,J910)=0,"",(COUNTIF($J$4:J910,J910))))</f>
        <v/>
      </c>
      <c r="L910" s="44" t="str">
        <f>IF(K910="","",J910&amp;" _ "&amp;COUNTIF($J$4:J910,J910)&amp;"_"&amp;N910)</f>
        <v/>
      </c>
      <c r="M910" s="45" t="str">
        <f t="shared" si="389"/>
        <v/>
      </c>
      <c r="N910" s="44" t="str">
        <f t="shared" si="390"/>
        <v/>
      </c>
      <c r="O910" s="57" t="str">
        <f t="shared" si="391"/>
        <v/>
      </c>
      <c r="P910" s="48" t="str" cm="1">
        <f t="array" ref="P910">IFERROR(IF(C910="P",G910,IF($K910=1,$M910,$M910+LOOKUP(2,1/($J$4:$J909=J910),$P$4:$P909))),"")</f>
        <v/>
      </c>
      <c r="Q910" s="57" t="str" cm="1">
        <f t="array" ref="Q910">IFERROR(IF(OR(C910="P",C910="A",C910="R"),F910,IF($K910=1,F910,IF(LOOKUP(2,1/($J$4:$J909=$J910),$P$4:$P909)=0,$F910,IF(AND($C910="C",LOOKUP(2,1/($J$4:$J909=$J910),$P$4:$P909)&gt;0),(F910*G910+LOOKUP(2,1/($J$4:$J909=$J910),$P$4:$P909)*LOOKUP(2,1/($J$4:$J909=$J910),$Q$4:$Q909))/$P910,IF(AND($C910="C",LOOKUP(2,1/($J$4:$J909=$J910),$P$4:$P909)&lt;0),LOOKUP(2,1/($J$4:$J909=$J910),$Q$4:$Q909),IF(AND($C910="V",LOOKUP(2,1/($J$4:$J909=$J910),$P$4:$P909)&lt;0),((-1*(F910*G910))+LOOKUP(2,1/($J$4:$J909=$J910),$P$4:$P909)*LOOKUP(2,1/($J$4:$J909=$J910),$Q$4:$Q909))/$P910,IF(AND($C910="V",LOOKUP(2,1/($J$4:$J909=$J910),$P$4:$P909)&gt;0),LOOKUP(2,1/($J$4:$J909=$J910),$Q$4:$Q909),""))))))),"")</f>
        <v/>
      </c>
      <c r="R910" s="49" t="str">
        <f t="shared" si="369"/>
        <v/>
      </c>
      <c r="S910" s="49" t="str">
        <f t="shared" si="380"/>
        <v/>
      </c>
      <c r="T910" s="49" t="str">
        <f t="shared" si="392"/>
        <v/>
      </c>
      <c r="U910" s="49" t="str">
        <f>IFERROR(IF(C910="P",S910,IF(K910=1,0,IF(OR(LOOKUP(2,1/($E$4:$E909=$E910),$P$4:$P909)=0,AND($C910="C",$N910="LONG"),AND(C910="V",N910="SHORT")),0,S910+(M910*Q910)))),"")</f>
        <v/>
      </c>
      <c r="V910" s="49" t="str">
        <f t="shared" si="393"/>
        <v/>
      </c>
      <c r="W910" s="50" t="str">
        <f t="shared" si="387"/>
        <v/>
      </c>
      <c r="Y910" s="51" t="str">
        <f t="shared" si="374"/>
        <v/>
      </c>
      <c r="Z910" s="50" t="str">
        <f t="shared" si="381"/>
        <v/>
      </c>
      <c r="AA910" s="50" t="str">
        <f t="shared" si="372"/>
        <v/>
      </c>
      <c r="AB910" s="50" t="str">
        <f t="shared" si="375"/>
        <v/>
      </c>
      <c r="AC910" s="58" t="str">
        <f t="shared" si="376"/>
        <v/>
      </c>
      <c r="AD910" s="53" t="str">
        <f t="shared" si="373"/>
        <v/>
      </c>
      <c r="AE910" s="53" t="str">
        <f t="shared" si="377"/>
        <v/>
      </c>
      <c r="AF910" s="59" t="str">
        <f t="shared" si="378"/>
        <v/>
      </c>
      <c r="AG910" s="40" t="str">
        <f>C910&amp;COUNTIFS($C$3:C910,"V")</f>
        <v>0</v>
      </c>
      <c r="AH910" s="266" t="str">
        <f t="shared" si="370"/>
        <v/>
      </c>
      <c r="AI910" s="56" t="str">
        <f t="shared" si="382"/>
        <v/>
      </c>
      <c r="AJ910" s="265" t="str">
        <f t="shared" si="383"/>
        <v/>
      </c>
      <c r="AK910" s="267" t="str">
        <f t="shared" si="384"/>
        <v/>
      </c>
      <c r="AL910" s="267" t="str">
        <f t="shared" si="385"/>
        <v/>
      </c>
      <c r="AM910" s="40" t="str">
        <f t="shared" si="386"/>
        <v/>
      </c>
      <c r="AN910" s="267">
        <f t="shared" si="379"/>
        <v>0</v>
      </c>
      <c r="CE910" s="279"/>
    </row>
    <row r="911" spans="1:83" s="40" customFormat="1" ht="12.75">
      <c r="A911" s="227"/>
      <c r="B911" s="88"/>
      <c r="C911" s="89"/>
      <c r="D911" s="90"/>
      <c r="E911" s="89"/>
      <c r="F911" s="91"/>
      <c r="G911" s="304"/>
      <c r="H911" s="41"/>
      <c r="I911" s="42" t="str">
        <f t="shared" si="388"/>
        <v/>
      </c>
      <c r="J911" s="43" t="str">
        <f t="shared" si="371"/>
        <v/>
      </c>
      <c r="K911" s="44" t="str">
        <f>IF(J911="","",IF(COUNTIF($J$4:J911,J911)=0,"",(COUNTIF($J$4:J911,J911))))</f>
        <v/>
      </c>
      <c r="L911" s="44" t="str">
        <f>IF(K911="","",J911&amp;" _ "&amp;COUNTIF($J$4:J911,J911)&amp;"_"&amp;N911)</f>
        <v/>
      </c>
      <c r="M911" s="45" t="str">
        <f t="shared" si="389"/>
        <v/>
      </c>
      <c r="N911" s="44" t="str">
        <f t="shared" si="390"/>
        <v/>
      </c>
      <c r="O911" s="57" t="str">
        <f t="shared" si="391"/>
        <v/>
      </c>
      <c r="P911" s="48" t="str" cm="1">
        <f t="array" ref="P911">IFERROR(IF(C911="P",G911,IF($K911=1,$M911,$M911+LOOKUP(2,1/($J$4:$J910=J911),$P$4:$P910))),"")</f>
        <v/>
      </c>
      <c r="Q911" s="57" t="str" cm="1">
        <f t="array" ref="Q911">IFERROR(IF(OR(C911="P",C911="A",C911="R"),F911,IF($K911=1,F911,IF(LOOKUP(2,1/($J$4:$J910=$J911),$P$4:$P910)=0,$F911,IF(AND($C911="C",LOOKUP(2,1/($J$4:$J910=$J911),$P$4:$P910)&gt;0),(F911*G911+LOOKUP(2,1/($J$4:$J910=$J911),$P$4:$P910)*LOOKUP(2,1/($J$4:$J910=$J911),$Q$4:$Q910))/$P911,IF(AND($C911="C",LOOKUP(2,1/($J$4:$J910=$J911),$P$4:$P910)&lt;0),LOOKUP(2,1/($J$4:$J910=$J911),$Q$4:$Q910),IF(AND($C911="V",LOOKUP(2,1/($J$4:$J910=$J911),$P$4:$P910)&lt;0),((-1*(F911*G911))+LOOKUP(2,1/($J$4:$J910=$J911),$P$4:$P910)*LOOKUP(2,1/($J$4:$J910=$J911),$Q$4:$Q910))/$P911,IF(AND($C911="V",LOOKUP(2,1/($J$4:$J910=$J911),$P$4:$P910)&gt;0),LOOKUP(2,1/($J$4:$J910=$J911),$Q$4:$Q910),""))))))),"")</f>
        <v/>
      </c>
      <c r="R911" s="49" t="str">
        <f t="shared" si="369"/>
        <v/>
      </c>
      <c r="S911" s="49" t="str">
        <f t="shared" si="380"/>
        <v/>
      </c>
      <c r="T911" s="49" t="str">
        <f t="shared" si="392"/>
        <v/>
      </c>
      <c r="U911" s="49" t="str">
        <f>IFERROR(IF(C911="P",S911,IF(K911=1,0,IF(OR(LOOKUP(2,1/($E$4:$E910=$E911),$P$4:$P910)=0,AND($C911="C",$N911="LONG"),AND(C911="V",N911="SHORT")),0,S911+(M911*Q911)))),"")</f>
        <v/>
      </c>
      <c r="V911" s="49" t="str">
        <f t="shared" si="393"/>
        <v/>
      </c>
      <c r="W911" s="50" t="str">
        <f t="shared" si="387"/>
        <v/>
      </c>
      <c r="Y911" s="51" t="str">
        <f t="shared" si="374"/>
        <v/>
      </c>
      <c r="Z911" s="50" t="str">
        <f t="shared" si="381"/>
        <v/>
      </c>
      <c r="AA911" s="50" t="str">
        <f t="shared" si="372"/>
        <v/>
      </c>
      <c r="AB911" s="50" t="str">
        <f t="shared" si="375"/>
        <v/>
      </c>
      <c r="AC911" s="58" t="str">
        <f t="shared" si="376"/>
        <v/>
      </c>
      <c r="AD911" s="53" t="str">
        <f t="shared" si="373"/>
        <v/>
      </c>
      <c r="AE911" s="53" t="str">
        <f t="shared" si="377"/>
        <v/>
      </c>
      <c r="AF911" s="59" t="str">
        <f t="shared" si="378"/>
        <v/>
      </c>
      <c r="AG911" s="40" t="str">
        <f>C911&amp;COUNTIFS($C$3:C911,"V")</f>
        <v>0</v>
      </c>
      <c r="AH911" s="266" t="str">
        <f t="shared" si="370"/>
        <v/>
      </c>
      <c r="AI911" s="56" t="str">
        <f t="shared" si="382"/>
        <v/>
      </c>
      <c r="AJ911" s="265" t="str">
        <f t="shared" si="383"/>
        <v/>
      </c>
      <c r="AK911" s="267" t="str">
        <f t="shared" si="384"/>
        <v/>
      </c>
      <c r="AL911" s="267" t="str">
        <f t="shared" si="385"/>
        <v/>
      </c>
      <c r="AM911" s="40" t="str">
        <f t="shared" si="386"/>
        <v/>
      </c>
      <c r="AN911" s="267">
        <f t="shared" si="379"/>
        <v>0</v>
      </c>
      <c r="CE911" s="279"/>
    </row>
    <row r="912" spans="1:83" s="40" customFormat="1" ht="12.75">
      <c r="A912" s="227"/>
      <c r="B912" s="88"/>
      <c r="C912" s="89"/>
      <c r="D912" s="90"/>
      <c r="E912" s="89"/>
      <c r="F912" s="91"/>
      <c r="G912" s="304"/>
      <c r="H912" s="41"/>
      <c r="I912" s="42" t="str">
        <f t="shared" si="388"/>
        <v/>
      </c>
      <c r="J912" s="43" t="str">
        <f t="shared" si="371"/>
        <v/>
      </c>
      <c r="K912" s="44" t="str">
        <f>IF(J912="","",IF(COUNTIF($J$4:J912,J912)=0,"",(COUNTIF($J$4:J912,J912))))</f>
        <v/>
      </c>
      <c r="L912" s="44" t="str">
        <f>IF(K912="","",J912&amp;" _ "&amp;COUNTIF($J$4:J912,J912)&amp;"_"&amp;N912)</f>
        <v/>
      </c>
      <c r="M912" s="45" t="str">
        <f t="shared" si="389"/>
        <v/>
      </c>
      <c r="N912" s="44" t="str">
        <f t="shared" si="390"/>
        <v/>
      </c>
      <c r="O912" s="57" t="str">
        <f t="shared" si="391"/>
        <v/>
      </c>
      <c r="P912" s="48" t="str" cm="1">
        <f t="array" ref="P912">IFERROR(IF(C912="P",G912,IF($K912=1,$M912,$M912+LOOKUP(2,1/($J$4:$J911=J912),$P$4:$P911))),"")</f>
        <v/>
      </c>
      <c r="Q912" s="57" t="str" cm="1">
        <f t="array" ref="Q912">IFERROR(IF(OR(C912="P",C912="A",C912="R"),F912,IF($K912=1,F912,IF(LOOKUP(2,1/($J$4:$J911=$J912),$P$4:$P911)=0,$F912,IF(AND($C912="C",LOOKUP(2,1/($J$4:$J911=$J912),$P$4:$P911)&gt;0),(F912*G912+LOOKUP(2,1/($J$4:$J911=$J912),$P$4:$P911)*LOOKUP(2,1/($J$4:$J911=$J912),$Q$4:$Q911))/$P912,IF(AND($C912="C",LOOKUP(2,1/($J$4:$J911=$J912),$P$4:$P911)&lt;0),LOOKUP(2,1/($J$4:$J911=$J912),$Q$4:$Q911),IF(AND($C912="V",LOOKUP(2,1/($J$4:$J911=$J912),$P$4:$P911)&lt;0),((-1*(F912*G912))+LOOKUP(2,1/($J$4:$J911=$J912),$P$4:$P911)*LOOKUP(2,1/($J$4:$J911=$J912),$Q$4:$Q911))/$P912,IF(AND($C912="V",LOOKUP(2,1/($J$4:$J911=$J912),$P$4:$P911)&gt;0),LOOKUP(2,1/($J$4:$J911=$J912),$Q$4:$Q911),""))))))),"")</f>
        <v/>
      </c>
      <c r="R912" s="49" t="str">
        <f t="shared" si="369"/>
        <v/>
      </c>
      <c r="S912" s="49" t="str">
        <f t="shared" si="380"/>
        <v/>
      </c>
      <c r="T912" s="49" t="str">
        <f t="shared" si="392"/>
        <v/>
      </c>
      <c r="U912" s="49" t="str">
        <f>IFERROR(IF(C912="P",S912,IF(K912=1,0,IF(OR(LOOKUP(2,1/($E$4:$E911=$E912),$P$4:$P911)=0,AND($C912="C",$N912="LONG"),AND(C912="V",N912="SHORT")),0,S912+(M912*Q912)))),"")</f>
        <v/>
      </c>
      <c r="V912" s="49" t="str">
        <f t="shared" si="393"/>
        <v/>
      </c>
      <c r="W912" s="50" t="str">
        <f t="shared" si="387"/>
        <v/>
      </c>
      <c r="Y912" s="51" t="str">
        <f t="shared" si="374"/>
        <v/>
      </c>
      <c r="Z912" s="50" t="str">
        <f t="shared" si="381"/>
        <v/>
      </c>
      <c r="AA912" s="50" t="str">
        <f t="shared" si="372"/>
        <v/>
      </c>
      <c r="AB912" s="50" t="str">
        <f t="shared" si="375"/>
        <v/>
      </c>
      <c r="AC912" s="58" t="str">
        <f t="shared" si="376"/>
        <v/>
      </c>
      <c r="AD912" s="53" t="str">
        <f t="shared" si="373"/>
        <v/>
      </c>
      <c r="AE912" s="53" t="str">
        <f t="shared" si="377"/>
        <v/>
      </c>
      <c r="AF912" s="59" t="str">
        <f t="shared" si="378"/>
        <v/>
      </c>
      <c r="AG912" s="40" t="str">
        <f>C912&amp;COUNTIFS($C$3:C912,"V")</f>
        <v>0</v>
      </c>
      <c r="AH912" s="266" t="str">
        <f t="shared" si="370"/>
        <v/>
      </c>
      <c r="AI912" s="56" t="str">
        <f t="shared" si="382"/>
        <v/>
      </c>
      <c r="AJ912" s="265" t="str">
        <f t="shared" si="383"/>
        <v/>
      </c>
      <c r="AK912" s="267" t="str">
        <f t="shared" si="384"/>
        <v/>
      </c>
      <c r="AL912" s="267" t="str">
        <f t="shared" si="385"/>
        <v/>
      </c>
      <c r="AM912" s="40" t="str">
        <f t="shared" si="386"/>
        <v/>
      </c>
      <c r="AN912" s="267">
        <f t="shared" si="379"/>
        <v>0</v>
      </c>
      <c r="CE912" s="279"/>
    </row>
    <row r="913" spans="1:83" s="40" customFormat="1" ht="12.75">
      <c r="A913" s="227"/>
      <c r="B913" s="88"/>
      <c r="C913" s="89"/>
      <c r="D913" s="90"/>
      <c r="E913" s="89"/>
      <c r="F913" s="91"/>
      <c r="G913" s="304"/>
      <c r="H913" s="41"/>
      <c r="I913" s="42" t="str">
        <f t="shared" si="388"/>
        <v/>
      </c>
      <c r="J913" s="43" t="str">
        <f t="shared" si="371"/>
        <v/>
      </c>
      <c r="K913" s="44" t="str">
        <f>IF(J913="","",IF(COUNTIF($J$4:J913,J913)=0,"",(COUNTIF($J$4:J913,J913))))</f>
        <v/>
      </c>
      <c r="L913" s="44" t="str">
        <f>IF(K913="","",J913&amp;" _ "&amp;COUNTIF($J$4:J913,J913)&amp;"_"&amp;N913)</f>
        <v/>
      </c>
      <c r="M913" s="45" t="str">
        <f t="shared" si="389"/>
        <v/>
      </c>
      <c r="N913" s="44" t="str">
        <f t="shared" si="390"/>
        <v/>
      </c>
      <c r="O913" s="57" t="str">
        <f t="shared" si="391"/>
        <v/>
      </c>
      <c r="P913" s="48" t="str" cm="1">
        <f t="array" ref="P913">IFERROR(IF(C913="P",G913,IF($K913=1,$M913,$M913+LOOKUP(2,1/($J$4:$J912=J913),$P$4:$P912))),"")</f>
        <v/>
      </c>
      <c r="Q913" s="57" t="str" cm="1">
        <f t="array" ref="Q913">IFERROR(IF(OR(C913="P",C913="A",C913="R"),F913,IF($K913=1,F913,IF(LOOKUP(2,1/($J$4:$J912=$J913),$P$4:$P912)=0,$F913,IF(AND($C913="C",LOOKUP(2,1/($J$4:$J912=$J913),$P$4:$P912)&gt;0),(F913*G913+LOOKUP(2,1/($J$4:$J912=$J913),$P$4:$P912)*LOOKUP(2,1/($J$4:$J912=$J913),$Q$4:$Q912))/$P913,IF(AND($C913="C",LOOKUP(2,1/($J$4:$J912=$J913),$P$4:$P912)&lt;0),LOOKUP(2,1/($J$4:$J912=$J913),$Q$4:$Q912),IF(AND($C913="V",LOOKUP(2,1/($J$4:$J912=$J913),$P$4:$P912)&lt;0),((-1*(F913*G913))+LOOKUP(2,1/($J$4:$J912=$J913),$P$4:$P912)*LOOKUP(2,1/($J$4:$J912=$J913),$Q$4:$Q912))/$P913,IF(AND($C913="V",LOOKUP(2,1/($J$4:$J912=$J913),$P$4:$P912)&gt;0),LOOKUP(2,1/($J$4:$J912=$J913),$Q$4:$Q912),""))))))),"")</f>
        <v/>
      </c>
      <c r="R913" s="49" t="str">
        <f t="shared" ref="R913:R976" si="394">IFERROR(Q913*P913,"")</f>
        <v/>
      </c>
      <c r="S913" s="49" t="str">
        <f t="shared" si="380"/>
        <v/>
      </c>
      <c r="T913" s="49" t="str">
        <f t="shared" si="392"/>
        <v/>
      </c>
      <c r="U913" s="49" t="str">
        <f>IFERROR(IF(C913="P",S913,IF(K913=1,0,IF(OR(LOOKUP(2,1/($E$4:$E912=$E913),$P$4:$P912)=0,AND($C913="C",$N913="LONG"),AND(C913="V",N913="SHORT")),0,S913+(M913*Q913)))),"")</f>
        <v/>
      </c>
      <c r="V913" s="49" t="str">
        <f t="shared" si="393"/>
        <v/>
      </c>
      <c r="W913" s="50" t="str">
        <f t="shared" si="387"/>
        <v/>
      </c>
      <c r="Y913" s="51" t="str">
        <f t="shared" si="374"/>
        <v/>
      </c>
      <c r="Z913" s="50" t="str">
        <f t="shared" si="381"/>
        <v/>
      </c>
      <c r="AA913" s="50" t="str">
        <f t="shared" si="372"/>
        <v/>
      </c>
      <c r="AB913" s="50" t="str">
        <f t="shared" si="375"/>
        <v/>
      </c>
      <c r="AC913" s="58" t="str">
        <f t="shared" si="376"/>
        <v/>
      </c>
      <c r="AD913" s="53" t="str">
        <f t="shared" si="373"/>
        <v/>
      </c>
      <c r="AE913" s="53" t="str">
        <f t="shared" si="377"/>
        <v/>
      </c>
      <c r="AF913" s="59" t="str">
        <f t="shared" si="378"/>
        <v/>
      </c>
      <c r="AG913" s="40" t="str">
        <f>C913&amp;COUNTIFS($C$3:C913,"V")</f>
        <v>0</v>
      </c>
      <c r="AH913" s="266" t="str">
        <f t="shared" si="370"/>
        <v/>
      </c>
      <c r="AI913" s="56" t="str">
        <f t="shared" si="382"/>
        <v/>
      </c>
      <c r="AJ913" s="265" t="str">
        <f t="shared" si="383"/>
        <v/>
      </c>
      <c r="AK913" s="267" t="str">
        <f t="shared" si="384"/>
        <v/>
      </c>
      <c r="AL913" s="267" t="str">
        <f t="shared" si="385"/>
        <v/>
      </c>
      <c r="AM913" s="40" t="str">
        <f t="shared" si="386"/>
        <v/>
      </c>
      <c r="AN913" s="267">
        <f t="shared" si="379"/>
        <v>0</v>
      </c>
      <c r="CE913" s="279"/>
    </row>
    <row r="914" spans="1:83" s="40" customFormat="1" ht="12.75">
      <c r="A914" s="227"/>
      <c r="B914" s="88"/>
      <c r="C914" s="89"/>
      <c r="D914" s="90"/>
      <c r="E914" s="89"/>
      <c r="F914" s="91"/>
      <c r="G914" s="304"/>
      <c r="H914" s="41"/>
      <c r="I914" s="42" t="str">
        <f t="shared" si="388"/>
        <v/>
      </c>
      <c r="J914" s="43" t="str">
        <f t="shared" si="371"/>
        <v/>
      </c>
      <c r="K914" s="44" t="str">
        <f>IF(J914="","",IF(COUNTIF($J$4:J914,J914)=0,"",(COUNTIF($J$4:J914,J914))))</f>
        <v/>
      </c>
      <c r="L914" s="44" t="str">
        <f>IF(K914="","",J914&amp;" _ "&amp;COUNTIF($J$4:J914,J914)&amp;"_"&amp;N914)</f>
        <v/>
      </c>
      <c r="M914" s="45" t="str">
        <f t="shared" si="389"/>
        <v/>
      </c>
      <c r="N914" s="44" t="str">
        <f t="shared" si="390"/>
        <v/>
      </c>
      <c r="O914" s="57" t="str">
        <f t="shared" si="391"/>
        <v/>
      </c>
      <c r="P914" s="48" t="str" cm="1">
        <f t="array" ref="P914">IFERROR(IF(C914="P",G914,IF($K914=1,$M914,$M914+LOOKUP(2,1/($J$4:$J913=J914),$P$4:$P913))),"")</f>
        <v/>
      </c>
      <c r="Q914" s="57" t="str" cm="1">
        <f t="array" ref="Q914">IFERROR(IF(OR(C914="P",C914="A",C914="R"),F914,IF($K914=1,F914,IF(LOOKUP(2,1/($J$4:$J913=$J914),$P$4:$P913)=0,$F914,IF(AND($C914="C",LOOKUP(2,1/($J$4:$J913=$J914),$P$4:$P913)&gt;0),(F914*G914+LOOKUP(2,1/($J$4:$J913=$J914),$P$4:$P913)*LOOKUP(2,1/($J$4:$J913=$J914),$Q$4:$Q913))/$P914,IF(AND($C914="C",LOOKUP(2,1/($J$4:$J913=$J914),$P$4:$P913)&lt;0),LOOKUP(2,1/($J$4:$J913=$J914),$Q$4:$Q913),IF(AND($C914="V",LOOKUP(2,1/($J$4:$J913=$J914),$P$4:$P913)&lt;0),((-1*(F914*G914))+LOOKUP(2,1/($J$4:$J913=$J914),$P$4:$P913)*LOOKUP(2,1/($J$4:$J913=$J914),$Q$4:$Q913))/$P914,IF(AND($C914="V",LOOKUP(2,1/($J$4:$J913=$J914),$P$4:$P913)&gt;0),LOOKUP(2,1/($J$4:$J913=$J914),$Q$4:$Q913),""))))))),"")</f>
        <v/>
      </c>
      <c r="R914" s="49" t="str">
        <f t="shared" si="394"/>
        <v/>
      </c>
      <c r="S914" s="49" t="str">
        <f t="shared" si="380"/>
        <v/>
      </c>
      <c r="T914" s="49" t="str">
        <f t="shared" si="392"/>
        <v/>
      </c>
      <c r="U914" s="49" t="str">
        <f>IFERROR(IF(C914="P",S914,IF(K914=1,0,IF(OR(LOOKUP(2,1/($E$4:$E913=$E914),$P$4:$P913)=0,AND($C914="C",$N914="LONG"),AND(C914="V",N914="SHORT")),0,S914+(M914*Q914)))),"")</f>
        <v/>
      </c>
      <c r="V914" s="49" t="str">
        <f t="shared" si="393"/>
        <v/>
      </c>
      <c r="W914" s="50" t="str">
        <f t="shared" si="387"/>
        <v/>
      </c>
      <c r="Y914" s="51" t="str">
        <f t="shared" si="374"/>
        <v/>
      </c>
      <c r="Z914" s="50" t="str">
        <f t="shared" si="381"/>
        <v/>
      </c>
      <c r="AA914" s="50" t="str">
        <f t="shared" si="372"/>
        <v/>
      </c>
      <c r="AB914" s="50" t="str">
        <f t="shared" si="375"/>
        <v/>
      </c>
      <c r="AC914" s="58" t="str">
        <f t="shared" si="376"/>
        <v/>
      </c>
      <c r="AD914" s="53" t="str">
        <f t="shared" si="373"/>
        <v/>
      </c>
      <c r="AE914" s="53" t="str">
        <f t="shared" si="377"/>
        <v/>
      </c>
      <c r="AF914" s="59" t="str">
        <f t="shared" si="378"/>
        <v/>
      </c>
      <c r="AG914" s="40" t="str">
        <f>C914&amp;COUNTIFS($C$3:C914,"V")</f>
        <v>0</v>
      </c>
      <c r="AH914" s="266" t="str">
        <f t="shared" si="370"/>
        <v/>
      </c>
      <c r="AI914" s="56" t="str">
        <f t="shared" si="382"/>
        <v/>
      </c>
      <c r="AJ914" s="265" t="str">
        <f t="shared" si="383"/>
        <v/>
      </c>
      <c r="AK914" s="267" t="str">
        <f t="shared" si="384"/>
        <v/>
      </c>
      <c r="AL914" s="267" t="str">
        <f t="shared" si="385"/>
        <v/>
      </c>
      <c r="AM914" s="40" t="str">
        <f t="shared" si="386"/>
        <v/>
      </c>
      <c r="AN914" s="267">
        <f t="shared" si="379"/>
        <v>0</v>
      </c>
      <c r="CE914" s="279"/>
    </row>
    <row r="915" spans="1:83" s="40" customFormat="1" ht="12.75">
      <c r="A915" s="227"/>
      <c r="B915" s="88"/>
      <c r="C915" s="89"/>
      <c r="D915" s="90"/>
      <c r="E915" s="89"/>
      <c r="F915" s="91"/>
      <c r="G915" s="304"/>
      <c r="H915" s="41"/>
      <c r="I915" s="42" t="str">
        <f t="shared" si="388"/>
        <v/>
      </c>
      <c r="J915" s="43" t="str">
        <f t="shared" si="371"/>
        <v/>
      </c>
      <c r="K915" s="44" t="str">
        <f>IF(J915="","",IF(COUNTIF($J$4:J915,J915)=0,"",(COUNTIF($J$4:J915,J915))))</f>
        <v/>
      </c>
      <c r="L915" s="44" t="str">
        <f>IF(K915="","",J915&amp;" _ "&amp;COUNTIF($J$4:J915,J915)&amp;"_"&amp;N915)</f>
        <v/>
      </c>
      <c r="M915" s="45" t="str">
        <f t="shared" si="389"/>
        <v/>
      </c>
      <c r="N915" s="44" t="str">
        <f t="shared" si="390"/>
        <v/>
      </c>
      <c r="O915" s="57" t="str">
        <f t="shared" si="391"/>
        <v/>
      </c>
      <c r="P915" s="48" t="str" cm="1">
        <f t="array" ref="P915">IFERROR(IF(C915="P",G915,IF($K915=1,$M915,$M915+LOOKUP(2,1/($J$4:$J914=J915),$P$4:$P914))),"")</f>
        <v/>
      </c>
      <c r="Q915" s="57" t="str" cm="1">
        <f t="array" ref="Q915">IFERROR(IF(OR(C915="P",C915="A",C915="R"),F915,IF($K915=1,F915,IF(LOOKUP(2,1/($J$4:$J914=$J915),$P$4:$P914)=0,$F915,IF(AND($C915="C",LOOKUP(2,1/($J$4:$J914=$J915),$P$4:$P914)&gt;0),(F915*G915+LOOKUP(2,1/($J$4:$J914=$J915),$P$4:$P914)*LOOKUP(2,1/($J$4:$J914=$J915),$Q$4:$Q914))/$P915,IF(AND($C915="C",LOOKUP(2,1/($J$4:$J914=$J915),$P$4:$P914)&lt;0),LOOKUP(2,1/($J$4:$J914=$J915),$Q$4:$Q914),IF(AND($C915="V",LOOKUP(2,1/($J$4:$J914=$J915),$P$4:$P914)&lt;0),((-1*(F915*G915))+LOOKUP(2,1/($J$4:$J914=$J915),$P$4:$P914)*LOOKUP(2,1/($J$4:$J914=$J915),$Q$4:$Q914))/$P915,IF(AND($C915="V",LOOKUP(2,1/($J$4:$J914=$J915),$P$4:$P914)&gt;0),LOOKUP(2,1/($J$4:$J914=$J915),$Q$4:$Q914),""))))))),"")</f>
        <v/>
      </c>
      <c r="R915" s="49" t="str">
        <f t="shared" si="394"/>
        <v/>
      </c>
      <c r="S915" s="49" t="str">
        <f t="shared" si="380"/>
        <v/>
      </c>
      <c r="T915" s="49" t="str">
        <f t="shared" si="392"/>
        <v/>
      </c>
      <c r="U915" s="49" t="str">
        <f>IFERROR(IF(C915="P",S915,IF(K915=1,0,IF(OR(LOOKUP(2,1/($E$4:$E914=$E915),$P$4:$P914)=0,AND($C915="C",$N915="LONG"),AND(C915="V",N915="SHORT")),0,S915+(M915*Q915)))),"")</f>
        <v/>
      </c>
      <c r="V915" s="49" t="str">
        <f t="shared" si="393"/>
        <v/>
      </c>
      <c r="W915" s="50" t="str">
        <f t="shared" si="387"/>
        <v/>
      </c>
      <c r="Y915" s="51" t="str">
        <f t="shared" si="374"/>
        <v/>
      </c>
      <c r="Z915" s="50" t="str">
        <f t="shared" si="381"/>
        <v/>
      </c>
      <c r="AA915" s="50" t="str">
        <f t="shared" si="372"/>
        <v/>
      </c>
      <c r="AB915" s="50" t="str">
        <f t="shared" si="375"/>
        <v/>
      </c>
      <c r="AC915" s="58" t="str">
        <f t="shared" si="376"/>
        <v/>
      </c>
      <c r="AD915" s="53" t="str">
        <f t="shared" si="373"/>
        <v/>
      </c>
      <c r="AE915" s="53" t="str">
        <f t="shared" si="377"/>
        <v/>
      </c>
      <c r="AF915" s="59" t="str">
        <f t="shared" si="378"/>
        <v/>
      </c>
      <c r="AG915" s="40" t="str">
        <f>C915&amp;COUNTIFS($C$3:C915,"V")</f>
        <v>0</v>
      </c>
      <c r="AH915" s="266" t="str">
        <f t="shared" si="370"/>
        <v/>
      </c>
      <c r="AI915" s="56" t="str">
        <f t="shared" si="382"/>
        <v/>
      </c>
      <c r="AJ915" s="265" t="str">
        <f t="shared" si="383"/>
        <v/>
      </c>
      <c r="AK915" s="267" t="str">
        <f t="shared" si="384"/>
        <v/>
      </c>
      <c r="AL915" s="267" t="str">
        <f t="shared" si="385"/>
        <v/>
      </c>
      <c r="AM915" s="40" t="str">
        <f t="shared" si="386"/>
        <v/>
      </c>
      <c r="AN915" s="267">
        <f t="shared" si="379"/>
        <v>0</v>
      </c>
      <c r="CE915" s="279"/>
    </row>
    <row r="916" spans="1:83" s="40" customFormat="1" ht="12.75">
      <c r="A916" s="227"/>
      <c r="B916" s="88"/>
      <c r="C916" s="89"/>
      <c r="D916" s="90"/>
      <c r="E916" s="89"/>
      <c r="F916" s="91"/>
      <c r="G916" s="304"/>
      <c r="H916" s="41"/>
      <c r="I916" s="42" t="str">
        <f t="shared" si="388"/>
        <v/>
      </c>
      <c r="J916" s="43" t="str">
        <f t="shared" si="371"/>
        <v/>
      </c>
      <c r="K916" s="44" t="str">
        <f>IF(J916="","",IF(COUNTIF($J$4:J916,J916)=0,"",(COUNTIF($J$4:J916,J916))))</f>
        <v/>
      </c>
      <c r="L916" s="44" t="str">
        <f>IF(K916="","",J916&amp;" _ "&amp;COUNTIF($J$4:J916,J916)&amp;"_"&amp;N916)</f>
        <v/>
      </c>
      <c r="M916" s="45" t="str">
        <f t="shared" si="389"/>
        <v/>
      </c>
      <c r="N916" s="44" t="str">
        <f t="shared" si="390"/>
        <v/>
      </c>
      <c r="O916" s="57" t="str">
        <f t="shared" si="391"/>
        <v/>
      </c>
      <c r="P916" s="48" t="str" cm="1">
        <f t="array" ref="P916">IFERROR(IF(C916="P",G916,IF($K916=1,$M916,$M916+LOOKUP(2,1/($J$4:$J915=J916),$P$4:$P915))),"")</f>
        <v/>
      </c>
      <c r="Q916" s="57" t="str" cm="1">
        <f t="array" ref="Q916">IFERROR(IF(OR(C916="P",C916="A",C916="R"),F916,IF($K916=1,F916,IF(LOOKUP(2,1/($J$4:$J915=$J916),$P$4:$P915)=0,$F916,IF(AND($C916="C",LOOKUP(2,1/($J$4:$J915=$J916),$P$4:$P915)&gt;0),(F916*G916+LOOKUP(2,1/($J$4:$J915=$J916),$P$4:$P915)*LOOKUP(2,1/($J$4:$J915=$J916),$Q$4:$Q915))/$P916,IF(AND($C916="C",LOOKUP(2,1/($J$4:$J915=$J916),$P$4:$P915)&lt;0),LOOKUP(2,1/($J$4:$J915=$J916),$Q$4:$Q915),IF(AND($C916="V",LOOKUP(2,1/($J$4:$J915=$J916),$P$4:$P915)&lt;0),((-1*(F916*G916))+LOOKUP(2,1/($J$4:$J915=$J916),$P$4:$P915)*LOOKUP(2,1/($J$4:$J915=$J916),$Q$4:$Q915))/$P916,IF(AND($C916="V",LOOKUP(2,1/($J$4:$J915=$J916),$P$4:$P915)&gt;0),LOOKUP(2,1/($J$4:$J915=$J916),$Q$4:$Q915),""))))))),"")</f>
        <v/>
      </c>
      <c r="R916" s="49" t="str">
        <f t="shared" si="394"/>
        <v/>
      </c>
      <c r="S916" s="49" t="str">
        <f t="shared" si="380"/>
        <v/>
      </c>
      <c r="T916" s="49" t="str">
        <f t="shared" si="392"/>
        <v/>
      </c>
      <c r="U916" s="49" t="str">
        <f>IFERROR(IF(C916="P",S916,IF(K916=1,0,IF(OR(LOOKUP(2,1/($E$4:$E915=$E916),$P$4:$P915)=0,AND($C916="C",$N916="LONG"),AND(C916="V",N916="SHORT")),0,S916+(M916*Q916)))),"")</f>
        <v/>
      </c>
      <c r="V916" s="49" t="str">
        <f t="shared" si="393"/>
        <v/>
      </c>
      <c r="W916" s="50" t="str">
        <f t="shared" si="387"/>
        <v/>
      </c>
      <c r="Y916" s="51" t="str">
        <f t="shared" si="374"/>
        <v/>
      </c>
      <c r="Z916" s="50" t="str">
        <f t="shared" si="381"/>
        <v/>
      </c>
      <c r="AA916" s="50" t="str">
        <f t="shared" si="372"/>
        <v/>
      </c>
      <c r="AB916" s="50" t="str">
        <f t="shared" si="375"/>
        <v/>
      </c>
      <c r="AC916" s="58" t="str">
        <f t="shared" si="376"/>
        <v/>
      </c>
      <c r="AD916" s="53" t="str">
        <f t="shared" si="373"/>
        <v/>
      </c>
      <c r="AE916" s="53" t="str">
        <f t="shared" si="377"/>
        <v/>
      </c>
      <c r="AF916" s="59" t="str">
        <f t="shared" si="378"/>
        <v/>
      </c>
      <c r="AG916" s="40" t="str">
        <f>C916&amp;COUNTIFS($C$3:C916,"V")</f>
        <v>0</v>
      </c>
      <c r="AH916" s="266" t="str">
        <f t="shared" si="370"/>
        <v/>
      </c>
      <c r="AI916" s="56" t="str">
        <f t="shared" si="382"/>
        <v/>
      </c>
      <c r="AJ916" s="265" t="str">
        <f t="shared" si="383"/>
        <v/>
      </c>
      <c r="AK916" s="267" t="str">
        <f t="shared" si="384"/>
        <v/>
      </c>
      <c r="AL916" s="267" t="str">
        <f t="shared" si="385"/>
        <v/>
      </c>
      <c r="AM916" s="40" t="str">
        <f t="shared" si="386"/>
        <v/>
      </c>
      <c r="AN916" s="267">
        <f t="shared" si="379"/>
        <v>0</v>
      </c>
      <c r="CE916" s="279"/>
    </row>
    <row r="917" spans="1:83" s="40" customFormat="1" ht="12.75">
      <c r="A917" s="227"/>
      <c r="B917" s="88"/>
      <c r="C917" s="89"/>
      <c r="D917" s="90"/>
      <c r="E917" s="89"/>
      <c r="F917" s="91"/>
      <c r="G917" s="304"/>
      <c r="H917" s="41"/>
      <c r="I917" s="42" t="str">
        <f t="shared" si="388"/>
        <v/>
      </c>
      <c r="J917" s="43" t="str">
        <f t="shared" si="371"/>
        <v/>
      </c>
      <c r="K917" s="44" t="str">
        <f>IF(J917="","",IF(COUNTIF($J$4:J917,J917)=0,"",(COUNTIF($J$4:J917,J917))))</f>
        <v/>
      </c>
      <c r="L917" s="44" t="str">
        <f>IF(K917="","",J917&amp;" _ "&amp;COUNTIF($J$4:J917,J917)&amp;"_"&amp;N917)</f>
        <v/>
      </c>
      <c r="M917" s="45" t="str">
        <f t="shared" si="389"/>
        <v/>
      </c>
      <c r="N917" s="44" t="str">
        <f t="shared" si="390"/>
        <v/>
      </c>
      <c r="O917" s="57" t="str">
        <f t="shared" si="391"/>
        <v/>
      </c>
      <c r="P917" s="48" t="str" cm="1">
        <f t="array" ref="P917">IFERROR(IF(C917="P",G917,IF($K917=1,$M917,$M917+LOOKUP(2,1/($J$4:$J916=J917),$P$4:$P916))),"")</f>
        <v/>
      </c>
      <c r="Q917" s="57" t="str" cm="1">
        <f t="array" ref="Q917">IFERROR(IF(OR(C917="P",C917="A",C917="R"),F917,IF($K917=1,F917,IF(LOOKUP(2,1/($J$4:$J916=$J917),$P$4:$P916)=0,$F917,IF(AND($C917="C",LOOKUP(2,1/($J$4:$J916=$J917),$P$4:$P916)&gt;0),(F917*G917+LOOKUP(2,1/($J$4:$J916=$J917),$P$4:$P916)*LOOKUP(2,1/($J$4:$J916=$J917),$Q$4:$Q916))/$P917,IF(AND($C917="C",LOOKUP(2,1/($J$4:$J916=$J917),$P$4:$P916)&lt;0),LOOKUP(2,1/($J$4:$J916=$J917),$Q$4:$Q916),IF(AND($C917="V",LOOKUP(2,1/($J$4:$J916=$J917),$P$4:$P916)&lt;0),((-1*(F917*G917))+LOOKUP(2,1/($J$4:$J916=$J917),$P$4:$P916)*LOOKUP(2,1/($J$4:$J916=$J917),$Q$4:$Q916))/$P917,IF(AND($C917="V",LOOKUP(2,1/($J$4:$J916=$J917),$P$4:$P916)&gt;0),LOOKUP(2,1/($J$4:$J916=$J917),$Q$4:$Q916),""))))))),"")</f>
        <v/>
      </c>
      <c r="R917" s="49" t="str">
        <f t="shared" si="394"/>
        <v/>
      </c>
      <c r="S917" s="49" t="str">
        <f t="shared" si="380"/>
        <v/>
      </c>
      <c r="T917" s="49" t="str">
        <f t="shared" si="392"/>
        <v/>
      </c>
      <c r="U917" s="49" t="str">
        <f>IFERROR(IF(C917="P",S917,IF(K917=1,0,IF(OR(LOOKUP(2,1/($E$4:$E916=$E917),$P$4:$P916)=0,AND($C917="C",$N917="LONG"),AND(C917="V",N917="SHORT")),0,S917+(M917*Q917)))),"")</f>
        <v/>
      </c>
      <c r="V917" s="49" t="str">
        <f t="shared" si="393"/>
        <v/>
      </c>
      <c r="W917" s="50" t="str">
        <f t="shared" si="387"/>
        <v/>
      </c>
      <c r="Y917" s="51" t="str">
        <f t="shared" si="374"/>
        <v/>
      </c>
      <c r="Z917" s="50" t="str">
        <f t="shared" si="381"/>
        <v/>
      </c>
      <c r="AA917" s="50" t="str">
        <f t="shared" si="372"/>
        <v/>
      </c>
      <c r="AB917" s="50" t="str">
        <f t="shared" si="375"/>
        <v/>
      </c>
      <c r="AC917" s="58" t="str">
        <f t="shared" si="376"/>
        <v/>
      </c>
      <c r="AD917" s="53" t="str">
        <f t="shared" si="373"/>
        <v/>
      </c>
      <c r="AE917" s="53" t="str">
        <f t="shared" si="377"/>
        <v/>
      </c>
      <c r="AF917" s="59" t="str">
        <f t="shared" si="378"/>
        <v/>
      </c>
      <c r="AG917" s="40" t="str">
        <f>C917&amp;COUNTIFS($C$3:C917,"V")</f>
        <v>0</v>
      </c>
      <c r="AH917" s="266" t="str">
        <f t="shared" si="370"/>
        <v/>
      </c>
      <c r="AI917" s="56" t="str">
        <f t="shared" si="382"/>
        <v/>
      </c>
      <c r="AJ917" s="265" t="str">
        <f t="shared" si="383"/>
        <v/>
      </c>
      <c r="AK917" s="267" t="str">
        <f t="shared" si="384"/>
        <v/>
      </c>
      <c r="AL917" s="267" t="str">
        <f t="shared" si="385"/>
        <v/>
      </c>
      <c r="AM917" s="40" t="str">
        <f t="shared" si="386"/>
        <v/>
      </c>
      <c r="AN917" s="267">
        <f t="shared" si="379"/>
        <v>0</v>
      </c>
      <c r="CE917" s="279"/>
    </row>
    <row r="918" spans="1:83" s="40" customFormat="1" ht="12.75">
      <c r="A918" s="227"/>
      <c r="B918" s="88"/>
      <c r="C918" s="89"/>
      <c r="D918" s="90"/>
      <c r="E918" s="89"/>
      <c r="F918" s="91"/>
      <c r="G918" s="304"/>
      <c r="H918" s="41"/>
      <c r="I918" s="42" t="str">
        <f t="shared" si="388"/>
        <v/>
      </c>
      <c r="J918" s="43" t="str">
        <f t="shared" si="371"/>
        <v/>
      </c>
      <c r="K918" s="44" t="str">
        <f>IF(J918="","",IF(COUNTIF($J$4:J918,J918)=0,"",(COUNTIF($J$4:J918,J918))))</f>
        <v/>
      </c>
      <c r="L918" s="44" t="str">
        <f>IF(K918="","",J918&amp;" _ "&amp;COUNTIF($J$4:J918,J918)&amp;"_"&amp;N918)</f>
        <v/>
      </c>
      <c r="M918" s="45" t="str">
        <f t="shared" si="389"/>
        <v/>
      </c>
      <c r="N918" s="44" t="str">
        <f t="shared" si="390"/>
        <v/>
      </c>
      <c r="O918" s="57" t="str">
        <f t="shared" si="391"/>
        <v/>
      </c>
      <c r="P918" s="48" t="str" cm="1">
        <f t="array" ref="P918">IFERROR(IF(C918="P",G918,IF($K918=1,$M918,$M918+LOOKUP(2,1/($J$4:$J917=J918),$P$4:$P917))),"")</f>
        <v/>
      </c>
      <c r="Q918" s="57" t="str" cm="1">
        <f t="array" ref="Q918">IFERROR(IF(OR(C918="P",C918="A",C918="R"),F918,IF($K918=1,F918,IF(LOOKUP(2,1/($J$4:$J917=$J918),$P$4:$P917)=0,$F918,IF(AND($C918="C",LOOKUP(2,1/($J$4:$J917=$J918),$P$4:$P917)&gt;0),(F918*G918+LOOKUP(2,1/($J$4:$J917=$J918),$P$4:$P917)*LOOKUP(2,1/($J$4:$J917=$J918),$Q$4:$Q917))/$P918,IF(AND($C918="C",LOOKUP(2,1/($J$4:$J917=$J918),$P$4:$P917)&lt;0),LOOKUP(2,1/($J$4:$J917=$J918),$Q$4:$Q917),IF(AND($C918="V",LOOKUP(2,1/($J$4:$J917=$J918),$P$4:$P917)&lt;0),((-1*(F918*G918))+LOOKUP(2,1/($J$4:$J917=$J918),$P$4:$P917)*LOOKUP(2,1/($J$4:$J917=$J918),$Q$4:$Q917))/$P918,IF(AND($C918="V",LOOKUP(2,1/($J$4:$J917=$J918),$P$4:$P917)&gt;0),LOOKUP(2,1/($J$4:$J917=$J918),$Q$4:$Q917),""))))))),"")</f>
        <v/>
      </c>
      <c r="R918" s="49" t="str">
        <f t="shared" si="394"/>
        <v/>
      </c>
      <c r="S918" s="49" t="str">
        <f t="shared" si="380"/>
        <v/>
      </c>
      <c r="T918" s="49" t="str">
        <f t="shared" si="392"/>
        <v/>
      </c>
      <c r="U918" s="49" t="str">
        <f>IFERROR(IF(C918="P",S918,IF(K918=1,0,IF(OR(LOOKUP(2,1/($E$4:$E917=$E918),$P$4:$P917)=0,AND($C918="C",$N918="LONG"),AND(C918="V",N918="SHORT")),0,S918+(M918*Q918)))),"")</f>
        <v/>
      </c>
      <c r="V918" s="49" t="str">
        <f t="shared" si="393"/>
        <v/>
      </c>
      <c r="W918" s="50" t="str">
        <f t="shared" si="387"/>
        <v/>
      </c>
      <c r="Y918" s="51" t="str">
        <f t="shared" si="374"/>
        <v/>
      </c>
      <c r="Z918" s="50" t="str">
        <f t="shared" si="381"/>
        <v/>
      </c>
      <c r="AA918" s="50" t="str">
        <f t="shared" si="372"/>
        <v/>
      </c>
      <c r="AB918" s="50" t="str">
        <f t="shared" si="375"/>
        <v/>
      </c>
      <c r="AC918" s="58" t="str">
        <f t="shared" si="376"/>
        <v/>
      </c>
      <c r="AD918" s="53" t="str">
        <f t="shared" si="373"/>
        <v/>
      </c>
      <c r="AE918" s="53" t="str">
        <f t="shared" si="377"/>
        <v/>
      </c>
      <c r="AF918" s="59" t="str">
        <f t="shared" si="378"/>
        <v/>
      </c>
      <c r="AG918" s="40" t="str">
        <f>C918&amp;COUNTIFS($C$3:C918,"V")</f>
        <v>0</v>
      </c>
      <c r="AH918" s="266" t="str">
        <f t="shared" si="370"/>
        <v/>
      </c>
      <c r="AI918" s="56" t="str">
        <f t="shared" si="382"/>
        <v/>
      </c>
      <c r="AJ918" s="265" t="str">
        <f t="shared" si="383"/>
        <v/>
      </c>
      <c r="AK918" s="267" t="str">
        <f t="shared" si="384"/>
        <v/>
      </c>
      <c r="AL918" s="267" t="str">
        <f t="shared" si="385"/>
        <v/>
      </c>
      <c r="AM918" s="40" t="str">
        <f t="shared" si="386"/>
        <v/>
      </c>
      <c r="AN918" s="267">
        <f t="shared" si="379"/>
        <v>0</v>
      </c>
      <c r="CE918" s="279"/>
    </row>
    <row r="919" spans="1:83" s="40" customFormat="1" ht="12.75">
      <c r="A919" s="227"/>
      <c r="B919" s="88"/>
      <c r="C919" s="89"/>
      <c r="D919" s="90"/>
      <c r="E919" s="89"/>
      <c r="F919" s="91"/>
      <c r="G919" s="304"/>
      <c r="H919" s="41"/>
      <c r="I919" s="42" t="str">
        <f t="shared" si="388"/>
        <v/>
      </c>
      <c r="J919" s="43" t="str">
        <f t="shared" si="371"/>
        <v/>
      </c>
      <c r="K919" s="44" t="str">
        <f>IF(J919="","",IF(COUNTIF($J$4:J919,J919)=0,"",(COUNTIF($J$4:J919,J919))))</f>
        <v/>
      </c>
      <c r="L919" s="44" t="str">
        <f>IF(K919="","",J919&amp;" _ "&amp;COUNTIF($J$4:J919,J919)&amp;"_"&amp;N919)</f>
        <v/>
      </c>
      <c r="M919" s="45" t="str">
        <f t="shared" si="389"/>
        <v/>
      </c>
      <c r="N919" s="44" t="str">
        <f t="shared" si="390"/>
        <v/>
      </c>
      <c r="O919" s="57" t="str">
        <f t="shared" si="391"/>
        <v/>
      </c>
      <c r="P919" s="48" t="str" cm="1">
        <f t="array" ref="P919">IFERROR(IF(C919="P",G919,IF($K919=1,$M919,$M919+LOOKUP(2,1/($J$4:$J918=J919),$P$4:$P918))),"")</f>
        <v/>
      </c>
      <c r="Q919" s="57" t="str" cm="1">
        <f t="array" ref="Q919">IFERROR(IF(OR(C919="P",C919="A",C919="R"),F919,IF($K919=1,F919,IF(LOOKUP(2,1/($J$4:$J918=$J919),$P$4:$P918)=0,$F919,IF(AND($C919="C",LOOKUP(2,1/($J$4:$J918=$J919),$P$4:$P918)&gt;0),(F919*G919+LOOKUP(2,1/($J$4:$J918=$J919),$P$4:$P918)*LOOKUP(2,1/($J$4:$J918=$J919),$Q$4:$Q918))/$P919,IF(AND($C919="C",LOOKUP(2,1/($J$4:$J918=$J919),$P$4:$P918)&lt;0),LOOKUP(2,1/($J$4:$J918=$J919),$Q$4:$Q918),IF(AND($C919="V",LOOKUP(2,1/($J$4:$J918=$J919),$P$4:$P918)&lt;0),((-1*(F919*G919))+LOOKUP(2,1/($J$4:$J918=$J919),$P$4:$P918)*LOOKUP(2,1/($J$4:$J918=$J919),$Q$4:$Q918))/$P919,IF(AND($C919="V",LOOKUP(2,1/($J$4:$J918=$J919),$P$4:$P918)&gt;0),LOOKUP(2,1/($J$4:$J918=$J919),$Q$4:$Q918),""))))))),"")</f>
        <v/>
      </c>
      <c r="R919" s="49" t="str">
        <f t="shared" si="394"/>
        <v/>
      </c>
      <c r="S919" s="49" t="str">
        <f t="shared" si="380"/>
        <v/>
      </c>
      <c r="T919" s="49" t="str">
        <f t="shared" si="392"/>
        <v/>
      </c>
      <c r="U919" s="49" t="str">
        <f>IFERROR(IF(C919="P",S919,IF(K919=1,0,IF(OR(LOOKUP(2,1/($E$4:$E918=$E919),$P$4:$P918)=0,AND($C919="C",$N919="LONG"),AND(C919="V",N919="SHORT")),0,S919+(M919*Q919)))),"")</f>
        <v/>
      </c>
      <c r="V919" s="49" t="str">
        <f t="shared" si="393"/>
        <v/>
      </c>
      <c r="W919" s="50" t="str">
        <f t="shared" si="387"/>
        <v/>
      </c>
      <c r="Y919" s="51" t="str">
        <f t="shared" si="374"/>
        <v/>
      </c>
      <c r="Z919" s="50" t="str">
        <f t="shared" si="381"/>
        <v/>
      </c>
      <c r="AA919" s="50" t="str">
        <f t="shared" si="372"/>
        <v/>
      </c>
      <c r="AB919" s="50" t="str">
        <f t="shared" si="375"/>
        <v/>
      </c>
      <c r="AC919" s="58" t="str">
        <f t="shared" si="376"/>
        <v/>
      </c>
      <c r="AD919" s="53" t="str">
        <f t="shared" si="373"/>
        <v/>
      </c>
      <c r="AE919" s="53" t="str">
        <f t="shared" si="377"/>
        <v/>
      </c>
      <c r="AF919" s="59" t="str">
        <f t="shared" si="378"/>
        <v/>
      </c>
      <c r="AG919" s="40" t="str">
        <f>C919&amp;COUNTIFS($C$3:C919,"V")</f>
        <v>0</v>
      </c>
      <c r="AH919" s="266" t="str">
        <f t="shared" si="370"/>
        <v/>
      </c>
      <c r="AI919" s="56" t="str">
        <f t="shared" si="382"/>
        <v/>
      </c>
      <c r="AJ919" s="265" t="str">
        <f t="shared" si="383"/>
        <v/>
      </c>
      <c r="AK919" s="267" t="str">
        <f t="shared" si="384"/>
        <v/>
      </c>
      <c r="AL919" s="267" t="str">
        <f t="shared" si="385"/>
        <v/>
      </c>
      <c r="AM919" s="40" t="str">
        <f t="shared" si="386"/>
        <v/>
      </c>
      <c r="AN919" s="267">
        <f t="shared" si="379"/>
        <v>0</v>
      </c>
      <c r="CE919" s="279"/>
    </row>
    <row r="920" spans="1:83" s="40" customFormat="1" ht="12.75">
      <c r="A920" s="227"/>
      <c r="B920" s="88"/>
      <c r="C920" s="89"/>
      <c r="D920" s="90"/>
      <c r="E920" s="89"/>
      <c r="F920" s="91"/>
      <c r="G920" s="304"/>
      <c r="H920" s="41"/>
      <c r="I920" s="42" t="str">
        <f t="shared" si="388"/>
        <v/>
      </c>
      <c r="J920" s="43" t="str">
        <f t="shared" si="371"/>
        <v/>
      </c>
      <c r="K920" s="44" t="str">
        <f>IF(J920="","",IF(COUNTIF($J$4:J920,J920)=0,"",(COUNTIF($J$4:J920,J920))))</f>
        <v/>
      </c>
      <c r="L920" s="44" t="str">
        <f>IF(K920="","",J920&amp;" _ "&amp;COUNTIF($J$4:J920,J920)&amp;"_"&amp;N920)</f>
        <v/>
      </c>
      <c r="M920" s="45" t="str">
        <f t="shared" si="389"/>
        <v/>
      </c>
      <c r="N920" s="44" t="str">
        <f t="shared" si="390"/>
        <v/>
      </c>
      <c r="O920" s="57" t="str">
        <f t="shared" si="391"/>
        <v/>
      </c>
      <c r="P920" s="48" t="str" cm="1">
        <f t="array" ref="P920">IFERROR(IF(C920="P",G920,IF($K920=1,$M920,$M920+LOOKUP(2,1/($J$4:$J919=J920),$P$4:$P919))),"")</f>
        <v/>
      </c>
      <c r="Q920" s="57" t="str" cm="1">
        <f t="array" ref="Q920">IFERROR(IF(OR(C920="P",C920="A",C920="R"),F920,IF($K920=1,F920,IF(LOOKUP(2,1/($J$4:$J919=$J920),$P$4:$P919)=0,$F920,IF(AND($C920="C",LOOKUP(2,1/($J$4:$J919=$J920),$P$4:$P919)&gt;0),(F920*G920+LOOKUP(2,1/($J$4:$J919=$J920),$P$4:$P919)*LOOKUP(2,1/($J$4:$J919=$J920),$Q$4:$Q919))/$P920,IF(AND($C920="C",LOOKUP(2,1/($J$4:$J919=$J920),$P$4:$P919)&lt;0),LOOKUP(2,1/($J$4:$J919=$J920),$Q$4:$Q919),IF(AND($C920="V",LOOKUP(2,1/($J$4:$J919=$J920),$P$4:$P919)&lt;0),((-1*(F920*G920))+LOOKUP(2,1/($J$4:$J919=$J920),$P$4:$P919)*LOOKUP(2,1/($J$4:$J919=$J920),$Q$4:$Q919))/$P920,IF(AND($C920="V",LOOKUP(2,1/($J$4:$J919=$J920),$P$4:$P919)&gt;0),LOOKUP(2,1/($J$4:$J919=$J920),$Q$4:$Q919),""))))))),"")</f>
        <v/>
      </c>
      <c r="R920" s="49" t="str">
        <f t="shared" si="394"/>
        <v/>
      </c>
      <c r="S920" s="49" t="str">
        <f t="shared" si="380"/>
        <v/>
      </c>
      <c r="T920" s="49" t="str">
        <f t="shared" si="392"/>
        <v/>
      </c>
      <c r="U920" s="49" t="str">
        <f>IFERROR(IF(C920="P",S920,IF(K920=1,0,IF(OR(LOOKUP(2,1/($E$4:$E919=$E920),$P$4:$P919)=0,AND($C920="C",$N920="LONG"),AND(C920="V",N920="SHORT")),0,S920+(M920*Q920)))),"")</f>
        <v/>
      </c>
      <c r="V920" s="49" t="str">
        <f t="shared" si="393"/>
        <v/>
      </c>
      <c r="W920" s="50" t="str">
        <f t="shared" si="387"/>
        <v/>
      </c>
      <c r="Y920" s="51" t="str">
        <f t="shared" si="374"/>
        <v/>
      </c>
      <c r="Z920" s="50" t="str">
        <f t="shared" si="381"/>
        <v/>
      </c>
      <c r="AA920" s="50" t="str">
        <f t="shared" si="372"/>
        <v/>
      </c>
      <c r="AB920" s="50" t="str">
        <f t="shared" si="375"/>
        <v/>
      </c>
      <c r="AC920" s="58" t="str">
        <f t="shared" si="376"/>
        <v/>
      </c>
      <c r="AD920" s="53" t="str">
        <f t="shared" si="373"/>
        <v/>
      </c>
      <c r="AE920" s="53" t="str">
        <f t="shared" si="377"/>
        <v/>
      </c>
      <c r="AF920" s="59" t="str">
        <f t="shared" si="378"/>
        <v/>
      </c>
      <c r="AG920" s="40" t="str">
        <f>C920&amp;COUNTIFS($C$3:C920,"V")</f>
        <v>0</v>
      </c>
      <c r="AH920" s="266" t="str">
        <f t="shared" si="370"/>
        <v/>
      </c>
      <c r="AI920" s="56" t="str">
        <f t="shared" si="382"/>
        <v/>
      </c>
      <c r="AJ920" s="265" t="str">
        <f t="shared" si="383"/>
        <v/>
      </c>
      <c r="AK920" s="267" t="str">
        <f t="shared" si="384"/>
        <v/>
      </c>
      <c r="AL920" s="267" t="str">
        <f t="shared" si="385"/>
        <v/>
      </c>
      <c r="AM920" s="40" t="str">
        <f t="shared" si="386"/>
        <v/>
      </c>
      <c r="AN920" s="267">
        <f t="shared" si="379"/>
        <v>0</v>
      </c>
      <c r="CE920" s="279"/>
    </row>
    <row r="921" spans="1:83" s="40" customFormat="1" ht="12.75">
      <c r="A921" s="227"/>
      <c r="B921" s="88"/>
      <c r="C921" s="89"/>
      <c r="D921" s="90"/>
      <c r="E921" s="89"/>
      <c r="F921" s="91"/>
      <c r="G921" s="304"/>
      <c r="H921" s="41"/>
      <c r="I921" s="42" t="str">
        <f t="shared" si="388"/>
        <v/>
      </c>
      <c r="J921" s="43" t="str">
        <f t="shared" si="371"/>
        <v/>
      </c>
      <c r="K921" s="44" t="str">
        <f>IF(J921="","",IF(COUNTIF($J$4:J921,J921)=0,"",(COUNTIF($J$4:J921,J921))))</f>
        <v/>
      </c>
      <c r="L921" s="44" t="str">
        <f>IF(K921="","",J921&amp;" _ "&amp;COUNTIF($J$4:J921,J921)&amp;"_"&amp;N921)</f>
        <v/>
      </c>
      <c r="M921" s="45" t="str">
        <f t="shared" si="389"/>
        <v/>
      </c>
      <c r="N921" s="44" t="str">
        <f t="shared" si="390"/>
        <v/>
      </c>
      <c r="O921" s="57" t="str">
        <f t="shared" si="391"/>
        <v/>
      </c>
      <c r="P921" s="48" t="str" cm="1">
        <f t="array" ref="P921">IFERROR(IF(C921="P",G921,IF($K921=1,$M921,$M921+LOOKUP(2,1/($J$4:$J920=J921),$P$4:$P920))),"")</f>
        <v/>
      </c>
      <c r="Q921" s="57" t="str" cm="1">
        <f t="array" ref="Q921">IFERROR(IF(OR(C921="P",C921="A",C921="R"),F921,IF($K921=1,F921,IF(LOOKUP(2,1/($J$4:$J920=$J921),$P$4:$P920)=0,$F921,IF(AND($C921="C",LOOKUP(2,1/($J$4:$J920=$J921),$P$4:$P920)&gt;0),(F921*G921+LOOKUP(2,1/($J$4:$J920=$J921),$P$4:$P920)*LOOKUP(2,1/($J$4:$J920=$J921),$Q$4:$Q920))/$P921,IF(AND($C921="C",LOOKUP(2,1/($J$4:$J920=$J921),$P$4:$P920)&lt;0),LOOKUP(2,1/($J$4:$J920=$J921),$Q$4:$Q920),IF(AND($C921="V",LOOKUP(2,1/($J$4:$J920=$J921),$P$4:$P920)&lt;0),((-1*(F921*G921))+LOOKUP(2,1/($J$4:$J920=$J921),$P$4:$P920)*LOOKUP(2,1/($J$4:$J920=$J921),$Q$4:$Q920))/$P921,IF(AND($C921="V",LOOKUP(2,1/($J$4:$J920=$J921),$P$4:$P920)&gt;0),LOOKUP(2,1/($J$4:$J920=$J921),$Q$4:$Q920),""))))))),"")</f>
        <v/>
      </c>
      <c r="R921" s="49" t="str">
        <f t="shared" si="394"/>
        <v/>
      </c>
      <c r="S921" s="49" t="str">
        <f t="shared" si="380"/>
        <v/>
      </c>
      <c r="T921" s="49" t="str">
        <f t="shared" si="392"/>
        <v/>
      </c>
      <c r="U921" s="49" t="str">
        <f>IFERROR(IF(C921="P",S921,IF(K921=1,0,IF(OR(LOOKUP(2,1/($E$4:$E920=$E921),$P$4:$P920)=0,AND($C921="C",$N921="LONG"),AND(C921="V",N921="SHORT")),0,S921+(M921*Q921)))),"")</f>
        <v/>
      </c>
      <c r="V921" s="49" t="str">
        <f t="shared" si="393"/>
        <v/>
      </c>
      <c r="W921" s="50" t="str">
        <f t="shared" si="387"/>
        <v/>
      </c>
      <c r="Y921" s="51" t="str">
        <f t="shared" si="374"/>
        <v/>
      </c>
      <c r="Z921" s="50" t="str">
        <f t="shared" si="381"/>
        <v/>
      </c>
      <c r="AA921" s="50" t="str">
        <f t="shared" si="372"/>
        <v/>
      </c>
      <c r="AB921" s="50" t="str">
        <f t="shared" si="375"/>
        <v/>
      </c>
      <c r="AC921" s="58" t="str">
        <f t="shared" si="376"/>
        <v/>
      </c>
      <c r="AD921" s="53" t="str">
        <f t="shared" si="373"/>
        <v/>
      </c>
      <c r="AE921" s="53" t="str">
        <f t="shared" si="377"/>
        <v/>
      </c>
      <c r="AF921" s="59" t="str">
        <f t="shared" si="378"/>
        <v/>
      </c>
      <c r="AG921" s="40" t="str">
        <f>C921&amp;COUNTIFS($C$3:C921,"V")</f>
        <v>0</v>
      </c>
      <c r="AH921" s="266" t="str">
        <f t="shared" si="370"/>
        <v/>
      </c>
      <c r="AI921" s="56" t="str">
        <f t="shared" si="382"/>
        <v/>
      </c>
      <c r="AJ921" s="265" t="str">
        <f t="shared" si="383"/>
        <v/>
      </c>
      <c r="AK921" s="267" t="str">
        <f t="shared" si="384"/>
        <v/>
      </c>
      <c r="AL921" s="267" t="str">
        <f t="shared" si="385"/>
        <v/>
      </c>
      <c r="AM921" s="40" t="str">
        <f t="shared" si="386"/>
        <v/>
      </c>
      <c r="AN921" s="267">
        <f t="shared" si="379"/>
        <v>0</v>
      </c>
      <c r="CE921" s="279"/>
    </row>
    <row r="922" spans="1:83" s="40" customFormat="1" ht="12.75">
      <c r="A922" s="227"/>
      <c r="B922" s="88"/>
      <c r="C922" s="89"/>
      <c r="D922" s="90"/>
      <c r="E922" s="89"/>
      <c r="F922" s="91"/>
      <c r="G922" s="304"/>
      <c r="H922" s="41"/>
      <c r="I922" s="42" t="str">
        <f t="shared" si="388"/>
        <v/>
      </c>
      <c r="J922" s="43" t="str">
        <f t="shared" si="371"/>
        <v/>
      </c>
      <c r="K922" s="44" t="str">
        <f>IF(J922="","",IF(COUNTIF($J$4:J922,J922)=0,"",(COUNTIF($J$4:J922,J922))))</f>
        <v/>
      </c>
      <c r="L922" s="44" t="str">
        <f>IF(K922="","",J922&amp;" _ "&amp;COUNTIF($J$4:J922,J922)&amp;"_"&amp;N922)</f>
        <v/>
      </c>
      <c r="M922" s="45" t="str">
        <f t="shared" si="389"/>
        <v/>
      </c>
      <c r="N922" s="44" t="str">
        <f t="shared" si="390"/>
        <v/>
      </c>
      <c r="O922" s="57" t="str">
        <f t="shared" si="391"/>
        <v/>
      </c>
      <c r="P922" s="48" t="str" cm="1">
        <f t="array" ref="P922">IFERROR(IF(C922="P",G922,IF($K922=1,$M922,$M922+LOOKUP(2,1/($J$4:$J921=J922),$P$4:$P921))),"")</f>
        <v/>
      </c>
      <c r="Q922" s="57" t="str" cm="1">
        <f t="array" ref="Q922">IFERROR(IF(OR(C922="P",C922="A",C922="R"),F922,IF($K922=1,F922,IF(LOOKUP(2,1/($J$4:$J921=$J922),$P$4:$P921)=0,$F922,IF(AND($C922="C",LOOKUP(2,1/($J$4:$J921=$J922),$P$4:$P921)&gt;0),(F922*G922+LOOKUP(2,1/($J$4:$J921=$J922),$P$4:$P921)*LOOKUP(2,1/($J$4:$J921=$J922),$Q$4:$Q921))/$P922,IF(AND($C922="C",LOOKUP(2,1/($J$4:$J921=$J922),$P$4:$P921)&lt;0),LOOKUP(2,1/($J$4:$J921=$J922),$Q$4:$Q921),IF(AND($C922="V",LOOKUP(2,1/($J$4:$J921=$J922),$P$4:$P921)&lt;0),((-1*(F922*G922))+LOOKUP(2,1/($J$4:$J921=$J922),$P$4:$P921)*LOOKUP(2,1/($J$4:$J921=$J922),$Q$4:$Q921))/$P922,IF(AND($C922="V",LOOKUP(2,1/($J$4:$J921=$J922),$P$4:$P921)&gt;0),LOOKUP(2,1/($J$4:$J921=$J922),$Q$4:$Q921),""))))))),"")</f>
        <v/>
      </c>
      <c r="R922" s="49" t="str">
        <f t="shared" si="394"/>
        <v/>
      </c>
      <c r="S922" s="49" t="str">
        <f t="shared" si="380"/>
        <v/>
      </c>
      <c r="T922" s="49" t="str">
        <f t="shared" si="392"/>
        <v/>
      </c>
      <c r="U922" s="49" t="str">
        <f>IFERROR(IF(C922="P",S922,IF(K922=1,0,IF(OR(LOOKUP(2,1/($E$4:$E921=$E922),$P$4:$P921)=0,AND($C922="C",$N922="LONG"),AND(C922="V",N922="SHORT")),0,S922+(M922*Q922)))),"")</f>
        <v/>
      </c>
      <c r="V922" s="49" t="str">
        <f t="shared" si="393"/>
        <v/>
      </c>
      <c r="W922" s="50" t="str">
        <f t="shared" si="387"/>
        <v/>
      </c>
      <c r="Y922" s="51" t="str">
        <f t="shared" si="374"/>
        <v/>
      </c>
      <c r="Z922" s="50" t="str">
        <f t="shared" si="381"/>
        <v/>
      </c>
      <c r="AA922" s="50" t="str">
        <f t="shared" si="372"/>
        <v/>
      </c>
      <c r="AB922" s="50" t="str">
        <f t="shared" si="375"/>
        <v/>
      </c>
      <c r="AC922" s="58" t="str">
        <f t="shared" si="376"/>
        <v/>
      </c>
      <c r="AD922" s="53" t="str">
        <f t="shared" si="373"/>
        <v/>
      </c>
      <c r="AE922" s="53" t="str">
        <f t="shared" si="377"/>
        <v/>
      </c>
      <c r="AF922" s="59" t="str">
        <f t="shared" si="378"/>
        <v/>
      </c>
      <c r="AG922" s="40" t="str">
        <f>C922&amp;COUNTIFS($C$3:C922,"V")</f>
        <v>0</v>
      </c>
      <c r="AH922" s="266" t="str">
        <f t="shared" si="370"/>
        <v/>
      </c>
      <c r="AI922" s="56" t="str">
        <f t="shared" si="382"/>
        <v/>
      </c>
      <c r="AJ922" s="265" t="str">
        <f t="shared" si="383"/>
        <v/>
      </c>
      <c r="AK922" s="267" t="str">
        <f t="shared" si="384"/>
        <v/>
      </c>
      <c r="AL922" s="267" t="str">
        <f t="shared" si="385"/>
        <v/>
      </c>
      <c r="AM922" s="40" t="str">
        <f t="shared" si="386"/>
        <v/>
      </c>
      <c r="AN922" s="267">
        <f t="shared" si="379"/>
        <v>0</v>
      </c>
      <c r="CE922" s="279"/>
    </row>
    <row r="923" spans="1:83" s="40" customFormat="1" ht="12.75">
      <c r="A923" s="227"/>
      <c r="B923" s="88"/>
      <c r="C923" s="89"/>
      <c r="D923" s="90"/>
      <c r="E923" s="89"/>
      <c r="F923" s="91"/>
      <c r="G923" s="304"/>
      <c r="H923" s="41"/>
      <c r="I923" s="42" t="str">
        <f t="shared" si="388"/>
        <v/>
      </c>
      <c r="J923" s="43" t="str">
        <f t="shared" si="371"/>
        <v/>
      </c>
      <c r="K923" s="44" t="str">
        <f>IF(J923="","",IF(COUNTIF($J$4:J923,J923)=0,"",(COUNTIF($J$4:J923,J923))))</f>
        <v/>
      </c>
      <c r="L923" s="44" t="str">
        <f>IF(K923="","",J923&amp;" _ "&amp;COUNTIF($J$4:J923,J923)&amp;"_"&amp;N923)</f>
        <v/>
      </c>
      <c r="M923" s="45" t="str">
        <f t="shared" si="389"/>
        <v/>
      </c>
      <c r="N923" s="44" t="str">
        <f t="shared" si="390"/>
        <v/>
      </c>
      <c r="O923" s="57" t="str">
        <f t="shared" si="391"/>
        <v/>
      </c>
      <c r="P923" s="48" t="str" cm="1">
        <f t="array" ref="P923">IFERROR(IF(C923="P",G923,IF($K923=1,$M923,$M923+LOOKUP(2,1/($J$4:$J922=J923),$P$4:$P922))),"")</f>
        <v/>
      </c>
      <c r="Q923" s="57" t="str" cm="1">
        <f t="array" ref="Q923">IFERROR(IF(OR(C923="P",C923="A",C923="R"),F923,IF($K923=1,F923,IF(LOOKUP(2,1/($J$4:$J922=$J923),$P$4:$P922)=0,$F923,IF(AND($C923="C",LOOKUP(2,1/($J$4:$J922=$J923),$P$4:$P922)&gt;0),(F923*G923+LOOKUP(2,1/($J$4:$J922=$J923),$P$4:$P922)*LOOKUP(2,1/($J$4:$J922=$J923),$Q$4:$Q922))/$P923,IF(AND($C923="C",LOOKUP(2,1/($J$4:$J922=$J923),$P$4:$P922)&lt;0),LOOKUP(2,1/($J$4:$J922=$J923),$Q$4:$Q922),IF(AND($C923="V",LOOKUP(2,1/($J$4:$J922=$J923),$P$4:$P922)&lt;0),((-1*(F923*G923))+LOOKUP(2,1/($J$4:$J922=$J923),$P$4:$P922)*LOOKUP(2,1/($J$4:$J922=$J923),$Q$4:$Q922))/$P923,IF(AND($C923="V",LOOKUP(2,1/($J$4:$J922=$J923),$P$4:$P922)&gt;0),LOOKUP(2,1/($J$4:$J922=$J923),$Q$4:$Q922),""))))))),"")</f>
        <v/>
      </c>
      <c r="R923" s="49" t="str">
        <f t="shared" si="394"/>
        <v/>
      </c>
      <c r="S923" s="49" t="str">
        <f t="shared" si="380"/>
        <v/>
      </c>
      <c r="T923" s="49" t="str">
        <f t="shared" si="392"/>
        <v/>
      </c>
      <c r="U923" s="49" t="str">
        <f>IFERROR(IF(C923="P",S923,IF(K923=1,0,IF(OR(LOOKUP(2,1/($E$4:$E922=$E923),$P$4:$P922)=0,AND($C923="C",$N923="LONG"),AND(C923="V",N923="SHORT")),0,S923+(M923*Q923)))),"")</f>
        <v/>
      </c>
      <c r="V923" s="49" t="str">
        <f t="shared" si="393"/>
        <v/>
      </c>
      <c r="W923" s="50" t="str">
        <f t="shared" si="387"/>
        <v/>
      </c>
      <c r="Y923" s="51" t="str">
        <f t="shared" si="374"/>
        <v/>
      </c>
      <c r="Z923" s="50" t="str">
        <f t="shared" si="381"/>
        <v/>
      </c>
      <c r="AA923" s="50" t="str">
        <f t="shared" si="372"/>
        <v/>
      </c>
      <c r="AB923" s="50" t="str">
        <f t="shared" si="375"/>
        <v/>
      </c>
      <c r="AC923" s="58" t="str">
        <f t="shared" si="376"/>
        <v/>
      </c>
      <c r="AD923" s="53" t="str">
        <f t="shared" si="373"/>
        <v/>
      </c>
      <c r="AE923" s="53" t="str">
        <f t="shared" si="377"/>
        <v/>
      </c>
      <c r="AF923" s="59" t="str">
        <f t="shared" si="378"/>
        <v/>
      </c>
      <c r="AG923" s="40" t="str">
        <f>C923&amp;COUNTIFS($C$3:C923,"V")</f>
        <v>0</v>
      </c>
      <c r="AH923" s="266" t="str">
        <f t="shared" si="370"/>
        <v/>
      </c>
      <c r="AI923" s="56" t="str">
        <f t="shared" si="382"/>
        <v/>
      </c>
      <c r="AJ923" s="265" t="str">
        <f t="shared" si="383"/>
        <v/>
      </c>
      <c r="AK923" s="267" t="str">
        <f t="shared" si="384"/>
        <v/>
      </c>
      <c r="AL923" s="267" t="str">
        <f t="shared" si="385"/>
        <v/>
      </c>
      <c r="AM923" s="40" t="str">
        <f t="shared" si="386"/>
        <v/>
      </c>
      <c r="AN923" s="267">
        <f t="shared" si="379"/>
        <v>0</v>
      </c>
      <c r="CE923" s="279"/>
    </row>
    <row r="924" spans="1:83" s="40" customFormat="1" ht="12.75">
      <c r="A924" s="227"/>
      <c r="B924" s="88"/>
      <c r="C924" s="89"/>
      <c r="D924" s="90"/>
      <c r="E924" s="89"/>
      <c r="F924" s="91"/>
      <c r="G924" s="304"/>
      <c r="H924" s="41"/>
      <c r="I924" s="42" t="str">
        <f t="shared" si="388"/>
        <v/>
      </c>
      <c r="J924" s="43" t="str">
        <f t="shared" si="371"/>
        <v/>
      </c>
      <c r="K924" s="44" t="str">
        <f>IF(J924="","",IF(COUNTIF($J$4:J924,J924)=0,"",(COUNTIF($J$4:J924,J924))))</f>
        <v/>
      </c>
      <c r="L924" s="44" t="str">
        <f>IF(K924="","",J924&amp;" _ "&amp;COUNTIF($J$4:J924,J924)&amp;"_"&amp;N924)</f>
        <v/>
      </c>
      <c r="M924" s="45" t="str">
        <f t="shared" si="389"/>
        <v/>
      </c>
      <c r="N924" s="44" t="str">
        <f t="shared" si="390"/>
        <v/>
      </c>
      <c r="O924" s="57" t="str">
        <f t="shared" si="391"/>
        <v/>
      </c>
      <c r="P924" s="48" t="str" cm="1">
        <f t="array" ref="P924">IFERROR(IF(C924="P",G924,IF($K924=1,$M924,$M924+LOOKUP(2,1/($J$4:$J923=J924),$P$4:$P923))),"")</f>
        <v/>
      </c>
      <c r="Q924" s="57" t="str" cm="1">
        <f t="array" ref="Q924">IFERROR(IF(OR(C924="P",C924="A",C924="R"),F924,IF($K924=1,F924,IF(LOOKUP(2,1/($J$4:$J923=$J924),$P$4:$P923)=0,$F924,IF(AND($C924="C",LOOKUP(2,1/($J$4:$J923=$J924),$P$4:$P923)&gt;0),(F924*G924+LOOKUP(2,1/($J$4:$J923=$J924),$P$4:$P923)*LOOKUP(2,1/($J$4:$J923=$J924),$Q$4:$Q923))/$P924,IF(AND($C924="C",LOOKUP(2,1/($J$4:$J923=$J924),$P$4:$P923)&lt;0),LOOKUP(2,1/($J$4:$J923=$J924),$Q$4:$Q923),IF(AND($C924="V",LOOKUP(2,1/($J$4:$J923=$J924),$P$4:$P923)&lt;0),((-1*(F924*G924))+LOOKUP(2,1/($J$4:$J923=$J924),$P$4:$P923)*LOOKUP(2,1/($J$4:$J923=$J924),$Q$4:$Q923))/$P924,IF(AND($C924="V",LOOKUP(2,1/($J$4:$J923=$J924),$P$4:$P923)&gt;0),LOOKUP(2,1/($J$4:$J923=$J924),$Q$4:$Q923),""))))))),"")</f>
        <v/>
      </c>
      <c r="R924" s="49" t="str">
        <f t="shared" si="394"/>
        <v/>
      </c>
      <c r="S924" s="49" t="str">
        <f t="shared" si="380"/>
        <v/>
      </c>
      <c r="T924" s="49" t="str">
        <f t="shared" si="392"/>
        <v/>
      </c>
      <c r="U924" s="49" t="str">
        <f>IFERROR(IF(C924="P",S924,IF(K924=1,0,IF(OR(LOOKUP(2,1/($E$4:$E923=$E924),$P$4:$P923)=0,AND($C924="C",$N924="LONG"),AND(C924="V",N924="SHORT")),0,S924+(M924*Q924)))),"")</f>
        <v/>
      </c>
      <c r="V924" s="49" t="str">
        <f t="shared" si="393"/>
        <v/>
      </c>
      <c r="W924" s="50" t="str">
        <f t="shared" si="387"/>
        <v/>
      </c>
      <c r="Y924" s="51" t="str">
        <f t="shared" si="374"/>
        <v/>
      </c>
      <c r="Z924" s="50" t="str">
        <f t="shared" si="381"/>
        <v/>
      </c>
      <c r="AA924" s="50" t="str">
        <f t="shared" si="372"/>
        <v/>
      </c>
      <c r="AB924" s="50" t="str">
        <f t="shared" si="375"/>
        <v/>
      </c>
      <c r="AC924" s="58" t="str">
        <f t="shared" si="376"/>
        <v/>
      </c>
      <c r="AD924" s="53" t="str">
        <f t="shared" si="373"/>
        <v/>
      </c>
      <c r="AE924" s="53" t="str">
        <f t="shared" si="377"/>
        <v/>
      </c>
      <c r="AF924" s="59" t="str">
        <f t="shared" si="378"/>
        <v/>
      </c>
      <c r="AG924" s="40" t="str">
        <f>C924&amp;COUNTIFS($C$3:C924,"V")</f>
        <v>0</v>
      </c>
      <c r="AH924" s="266" t="str">
        <f t="shared" si="370"/>
        <v/>
      </c>
      <c r="AI924" s="56" t="str">
        <f t="shared" si="382"/>
        <v/>
      </c>
      <c r="AJ924" s="265" t="str">
        <f t="shared" si="383"/>
        <v/>
      </c>
      <c r="AK924" s="267" t="str">
        <f t="shared" si="384"/>
        <v/>
      </c>
      <c r="AL924" s="267" t="str">
        <f t="shared" si="385"/>
        <v/>
      </c>
      <c r="AM924" s="40" t="str">
        <f t="shared" si="386"/>
        <v/>
      </c>
      <c r="AN924" s="267">
        <f t="shared" si="379"/>
        <v>0</v>
      </c>
      <c r="CE924" s="279"/>
    </row>
    <row r="925" spans="1:83" s="40" customFormat="1" ht="12.75">
      <c r="A925" s="227"/>
      <c r="B925" s="88"/>
      <c r="C925" s="89"/>
      <c r="D925" s="90"/>
      <c r="E925" s="89"/>
      <c r="F925" s="91"/>
      <c r="G925" s="304"/>
      <c r="H925" s="41"/>
      <c r="I925" s="42" t="str">
        <f t="shared" si="388"/>
        <v/>
      </c>
      <c r="J925" s="43" t="str">
        <f t="shared" si="371"/>
        <v/>
      </c>
      <c r="K925" s="44" t="str">
        <f>IF(J925="","",IF(COUNTIF($J$4:J925,J925)=0,"",(COUNTIF($J$4:J925,J925))))</f>
        <v/>
      </c>
      <c r="L925" s="44" t="str">
        <f>IF(K925="","",J925&amp;" _ "&amp;COUNTIF($J$4:J925,J925)&amp;"_"&amp;N925)</f>
        <v/>
      </c>
      <c r="M925" s="45" t="str">
        <f t="shared" si="389"/>
        <v/>
      </c>
      <c r="N925" s="44" t="str">
        <f t="shared" si="390"/>
        <v/>
      </c>
      <c r="O925" s="57" t="str">
        <f t="shared" si="391"/>
        <v/>
      </c>
      <c r="P925" s="48" t="str" cm="1">
        <f t="array" ref="P925">IFERROR(IF(C925="P",G925,IF($K925=1,$M925,$M925+LOOKUP(2,1/($J$4:$J924=J925),$P$4:$P924))),"")</f>
        <v/>
      </c>
      <c r="Q925" s="57" t="str" cm="1">
        <f t="array" ref="Q925">IFERROR(IF(OR(C925="P",C925="A",C925="R"),F925,IF($K925=1,F925,IF(LOOKUP(2,1/($J$4:$J924=$J925),$P$4:$P924)=0,$F925,IF(AND($C925="C",LOOKUP(2,1/($J$4:$J924=$J925),$P$4:$P924)&gt;0),(F925*G925+LOOKUP(2,1/($J$4:$J924=$J925),$P$4:$P924)*LOOKUP(2,1/($J$4:$J924=$J925),$Q$4:$Q924))/$P925,IF(AND($C925="C",LOOKUP(2,1/($J$4:$J924=$J925),$P$4:$P924)&lt;0),LOOKUP(2,1/($J$4:$J924=$J925),$Q$4:$Q924),IF(AND($C925="V",LOOKUP(2,1/($J$4:$J924=$J925),$P$4:$P924)&lt;0),((-1*(F925*G925))+LOOKUP(2,1/($J$4:$J924=$J925),$P$4:$P924)*LOOKUP(2,1/($J$4:$J924=$J925),$Q$4:$Q924))/$P925,IF(AND($C925="V",LOOKUP(2,1/($J$4:$J924=$J925),$P$4:$P924)&gt;0),LOOKUP(2,1/($J$4:$J924=$J925),$Q$4:$Q924),""))))))),"")</f>
        <v/>
      </c>
      <c r="R925" s="49" t="str">
        <f t="shared" si="394"/>
        <v/>
      </c>
      <c r="S925" s="49" t="str">
        <f t="shared" si="380"/>
        <v/>
      </c>
      <c r="T925" s="49" t="str">
        <f t="shared" si="392"/>
        <v/>
      </c>
      <c r="U925" s="49" t="str">
        <f>IFERROR(IF(C925="P",S925,IF(K925=1,0,IF(OR(LOOKUP(2,1/($E$4:$E924=$E925),$P$4:$P924)=0,AND($C925="C",$N925="LONG"),AND(C925="V",N925="SHORT")),0,S925+(M925*Q925)))),"")</f>
        <v/>
      </c>
      <c r="V925" s="49" t="str">
        <f t="shared" si="393"/>
        <v/>
      </c>
      <c r="W925" s="50" t="str">
        <f t="shared" si="387"/>
        <v/>
      </c>
      <c r="Y925" s="51" t="str">
        <f t="shared" si="374"/>
        <v/>
      </c>
      <c r="Z925" s="50" t="str">
        <f t="shared" si="381"/>
        <v/>
      </c>
      <c r="AA925" s="50" t="str">
        <f t="shared" si="372"/>
        <v/>
      </c>
      <c r="AB925" s="50" t="str">
        <f t="shared" si="375"/>
        <v/>
      </c>
      <c r="AC925" s="58" t="str">
        <f t="shared" si="376"/>
        <v/>
      </c>
      <c r="AD925" s="53" t="str">
        <f t="shared" si="373"/>
        <v/>
      </c>
      <c r="AE925" s="53" t="str">
        <f t="shared" si="377"/>
        <v/>
      </c>
      <c r="AF925" s="59" t="str">
        <f t="shared" si="378"/>
        <v/>
      </c>
      <c r="AG925" s="40" t="str">
        <f>C925&amp;COUNTIFS($C$3:C925,"V")</f>
        <v>0</v>
      </c>
      <c r="AH925" s="266" t="str">
        <f t="shared" si="370"/>
        <v/>
      </c>
      <c r="AI925" s="56" t="str">
        <f t="shared" si="382"/>
        <v/>
      </c>
      <c r="AJ925" s="265" t="str">
        <f t="shared" si="383"/>
        <v/>
      </c>
      <c r="AK925" s="267" t="str">
        <f t="shared" si="384"/>
        <v/>
      </c>
      <c r="AL925" s="267" t="str">
        <f t="shared" si="385"/>
        <v/>
      </c>
      <c r="AM925" s="40" t="str">
        <f t="shared" si="386"/>
        <v/>
      </c>
      <c r="AN925" s="267">
        <f t="shared" si="379"/>
        <v>0</v>
      </c>
      <c r="CE925" s="279"/>
    </row>
    <row r="926" spans="1:83" s="40" customFormat="1" ht="12.75">
      <c r="A926" s="227"/>
      <c r="B926" s="88"/>
      <c r="C926" s="89"/>
      <c r="D926" s="90"/>
      <c r="E926" s="89"/>
      <c r="F926" s="91"/>
      <c r="G926" s="304"/>
      <c r="H926" s="41"/>
      <c r="I926" s="42" t="str">
        <f t="shared" si="388"/>
        <v/>
      </c>
      <c r="J926" s="43" t="str">
        <f t="shared" si="371"/>
        <v/>
      </c>
      <c r="K926" s="44" t="str">
        <f>IF(J926="","",IF(COUNTIF($J$4:J926,J926)=0,"",(COUNTIF($J$4:J926,J926))))</f>
        <v/>
      </c>
      <c r="L926" s="44" t="str">
        <f>IF(K926="","",J926&amp;" _ "&amp;COUNTIF($J$4:J926,J926)&amp;"_"&amp;N926)</f>
        <v/>
      </c>
      <c r="M926" s="45" t="str">
        <f t="shared" si="389"/>
        <v/>
      </c>
      <c r="N926" s="44" t="str">
        <f t="shared" si="390"/>
        <v/>
      </c>
      <c r="O926" s="57" t="str">
        <f t="shared" si="391"/>
        <v/>
      </c>
      <c r="P926" s="48" t="str" cm="1">
        <f t="array" ref="P926">IFERROR(IF(C926="P",G926,IF($K926=1,$M926,$M926+LOOKUP(2,1/($J$4:$J925=J926),$P$4:$P925))),"")</f>
        <v/>
      </c>
      <c r="Q926" s="57" t="str" cm="1">
        <f t="array" ref="Q926">IFERROR(IF(OR(C926="P",C926="A",C926="R"),F926,IF($K926=1,F926,IF(LOOKUP(2,1/($J$4:$J925=$J926),$P$4:$P925)=0,$F926,IF(AND($C926="C",LOOKUP(2,1/($J$4:$J925=$J926),$P$4:$P925)&gt;0),(F926*G926+LOOKUP(2,1/($J$4:$J925=$J926),$P$4:$P925)*LOOKUP(2,1/($J$4:$J925=$J926),$Q$4:$Q925))/$P926,IF(AND($C926="C",LOOKUP(2,1/($J$4:$J925=$J926),$P$4:$P925)&lt;0),LOOKUP(2,1/($J$4:$J925=$J926),$Q$4:$Q925),IF(AND($C926="V",LOOKUP(2,1/($J$4:$J925=$J926),$P$4:$P925)&lt;0),((-1*(F926*G926))+LOOKUP(2,1/($J$4:$J925=$J926),$P$4:$P925)*LOOKUP(2,1/($J$4:$J925=$J926),$Q$4:$Q925))/$P926,IF(AND($C926="V",LOOKUP(2,1/($J$4:$J925=$J926),$P$4:$P925)&gt;0),LOOKUP(2,1/($J$4:$J925=$J926),$Q$4:$Q925),""))))))),"")</f>
        <v/>
      </c>
      <c r="R926" s="49" t="str">
        <f t="shared" si="394"/>
        <v/>
      </c>
      <c r="S926" s="49" t="str">
        <f t="shared" si="380"/>
        <v/>
      </c>
      <c r="T926" s="49" t="str">
        <f t="shared" si="392"/>
        <v/>
      </c>
      <c r="U926" s="49" t="str">
        <f>IFERROR(IF(C926="P",S926,IF(K926=1,0,IF(OR(LOOKUP(2,1/($E$4:$E925=$E926),$P$4:$P925)=0,AND($C926="C",$N926="LONG"),AND(C926="V",N926="SHORT")),0,S926+(M926*Q926)))),"")</f>
        <v/>
      </c>
      <c r="V926" s="49" t="str">
        <f t="shared" si="393"/>
        <v/>
      </c>
      <c r="W926" s="50" t="str">
        <f t="shared" si="387"/>
        <v/>
      </c>
      <c r="Y926" s="51" t="str">
        <f t="shared" si="374"/>
        <v/>
      </c>
      <c r="Z926" s="50" t="str">
        <f t="shared" si="381"/>
        <v/>
      </c>
      <c r="AA926" s="50" t="str">
        <f t="shared" si="372"/>
        <v/>
      </c>
      <c r="AB926" s="50" t="str">
        <f t="shared" si="375"/>
        <v/>
      </c>
      <c r="AC926" s="58" t="str">
        <f t="shared" si="376"/>
        <v/>
      </c>
      <c r="AD926" s="53" t="str">
        <f t="shared" si="373"/>
        <v/>
      </c>
      <c r="AE926" s="53" t="str">
        <f t="shared" si="377"/>
        <v/>
      </c>
      <c r="AF926" s="59" t="str">
        <f t="shared" si="378"/>
        <v/>
      </c>
      <c r="AG926" s="40" t="str">
        <f>C926&amp;COUNTIFS($C$3:C926,"V")</f>
        <v>0</v>
      </c>
      <c r="AH926" s="266" t="str">
        <f t="shared" si="370"/>
        <v/>
      </c>
      <c r="AI926" s="56" t="str">
        <f t="shared" si="382"/>
        <v/>
      </c>
      <c r="AJ926" s="265" t="str">
        <f t="shared" si="383"/>
        <v/>
      </c>
      <c r="AK926" s="267" t="str">
        <f t="shared" si="384"/>
        <v/>
      </c>
      <c r="AL926" s="267" t="str">
        <f t="shared" si="385"/>
        <v/>
      </c>
      <c r="AM926" s="40" t="str">
        <f t="shared" si="386"/>
        <v/>
      </c>
      <c r="AN926" s="267">
        <f t="shared" si="379"/>
        <v>0</v>
      </c>
      <c r="CE926" s="279"/>
    </row>
    <row r="927" spans="1:83" s="40" customFormat="1" ht="12.75">
      <c r="A927" s="227"/>
      <c r="B927" s="88"/>
      <c r="C927" s="89"/>
      <c r="D927" s="90"/>
      <c r="E927" s="89"/>
      <c r="F927" s="91"/>
      <c r="G927" s="304"/>
      <c r="H927" s="41"/>
      <c r="I927" s="42" t="str">
        <f t="shared" si="388"/>
        <v/>
      </c>
      <c r="J927" s="43" t="str">
        <f t="shared" si="371"/>
        <v/>
      </c>
      <c r="K927" s="44" t="str">
        <f>IF(J927="","",IF(COUNTIF($J$4:J927,J927)=0,"",(COUNTIF($J$4:J927,J927))))</f>
        <v/>
      </c>
      <c r="L927" s="44" t="str">
        <f>IF(K927="","",J927&amp;" _ "&amp;COUNTIF($J$4:J927,J927)&amp;"_"&amp;N927)</f>
        <v/>
      </c>
      <c r="M927" s="45" t="str">
        <f t="shared" si="389"/>
        <v/>
      </c>
      <c r="N927" s="44" t="str">
        <f t="shared" si="390"/>
        <v/>
      </c>
      <c r="O927" s="57" t="str">
        <f t="shared" si="391"/>
        <v/>
      </c>
      <c r="P927" s="48" t="str" cm="1">
        <f t="array" ref="P927">IFERROR(IF(C927="P",G927,IF($K927=1,$M927,$M927+LOOKUP(2,1/($J$4:$J926=J927),$P$4:$P926))),"")</f>
        <v/>
      </c>
      <c r="Q927" s="57" t="str" cm="1">
        <f t="array" ref="Q927">IFERROR(IF(OR(C927="P",C927="A",C927="R"),F927,IF($K927=1,F927,IF(LOOKUP(2,1/($J$4:$J926=$J927),$P$4:$P926)=0,$F927,IF(AND($C927="C",LOOKUP(2,1/($J$4:$J926=$J927),$P$4:$P926)&gt;0),(F927*G927+LOOKUP(2,1/($J$4:$J926=$J927),$P$4:$P926)*LOOKUP(2,1/($J$4:$J926=$J927),$Q$4:$Q926))/$P927,IF(AND($C927="C",LOOKUP(2,1/($J$4:$J926=$J927),$P$4:$P926)&lt;0),LOOKUP(2,1/($J$4:$J926=$J927),$Q$4:$Q926),IF(AND($C927="V",LOOKUP(2,1/($J$4:$J926=$J927),$P$4:$P926)&lt;0),((-1*(F927*G927))+LOOKUP(2,1/($J$4:$J926=$J927),$P$4:$P926)*LOOKUP(2,1/($J$4:$J926=$J927),$Q$4:$Q926))/$P927,IF(AND($C927="V",LOOKUP(2,1/($J$4:$J926=$J927),$P$4:$P926)&gt;0),LOOKUP(2,1/($J$4:$J926=$J927),$Q$4:$Q926),""))))))),"")</f>
        <v/>
      </c>
      <c r="R927" s="49" t="str">
        <f t="shared" si="394"/>
        <v/>
      </c>
      <c r="S927" s="49" t="str">
        <f t="shared" si="380"/>
        <v/>
      </c>
      <c r="T927" s="49" t="str">
        <f t="shared" si="392"/>
        <v/>
      </c>
      <c r="U927" s="49" t="str">
        <f>IFERROR(IF(C927="P",S927,IF(K927=1,0,IF(OR(LOOKUP(2,1/($E$4:$E926=$E927),$P$4:$P926)=0,AND($C927="C",$N927="LONG"),AND(C927="V",N927="SHORT")),0,S927+(M927*Q927)))),"")</f>
        <v/>
      </c>
      <c r="V927" s="49" t="str">
        <f t="shared" si="393"/>
        <v/>
      </c>
      <c r="W927" s="50" t="str">
        <f t="shared" si="387"/>
        <v/>
      </c>
      <c r="Y927" s="51" t="str">
        <f t="shared" si="374"/>
        <v/>
      </c>
      <c r="Z927" s="50" t="str">
        <f t="shared" si="381"/>
        <v/>
      </c>
      <c r="AA927" s="50" t="str">
        <f t="shared" si="372"/>
        <v/>
      </c>
      <c r="AB927" s="50" t="str">
        <f t="shared" si="375"/>
        <v/>
      </c>
      <c r="AC927" s="58" t="str">
        <f t="shared" si="376"/>
        <v/>
      </c>
      <c r="AD927" s="53" t="str">
        <f t="shared" si="373"/>
        <v/>
      </c>
      <c r="AE927" s="53" t="str">
        <f t="shared" si="377"/>
        <v/>
      </c>
      <c r="AF927" s="59" t="str">
        <f t="shared" si="378"/>
        <v/>
      </c>
      <c r="AG927" s="40" t="str">
        <f>C927&amp;COUNTIFS($C$3:C927,"V")</f>
        <v>0</v>
      </c>
      <c r="AH927" s="266" t="str">
        <f t="shared" si="370"/>
        <v/>
      </c>
      <c r="AI927" s="56" t="str">
        <f t="shared" si="382"/>
        <v/>
      </c>
      <c r="AJ927" s="265" t="str">
        <f t="shared" si="383"/>
        <v/>
      </c>
      <c r="AK927" s="267" t="str">
        <f t="shared" si="384"/>
        <v/>
      </c>
      <c r="AL927" s="267" t="str">
        <f t="shared" si="385"/>
        <v/>
      </c>
      <c r="AM927" s="40" t="str">
        <f t="shared" si="386"/>
        <v/>
      </c>
      <c r="AN927" s="267">
        <f t="shared" si="379"/>
        <v>0</v>
      </c>
      <c r="CE927" s="279"/>
    </row>
    <row r="928" spans="1:83" s="40" customFormat="1" ht="12.75">
      <c r="A928" s="227"/>
      <c r="B928" s="88"/>
      <c r="C928" s="89"/>
      <c r="D928" s="90"/>
      <c r="E928" s="89"/>
      <c r="F928" s="91"/>
      <c r="G928" s="304"/>
      <c r="H928" s="41"/>
      <c r="I928" s="42" t="str">
        <f t="shared" si="388"/>
        <v/>
      </c>
      <c r="J928" s="43" t="str">
        <f t="shared" si="371"/>
        <v/>
      </c>
      <c r="K928" s="44" t="str">
        <f>IF(J928="","",IF(COUNTIF($J$4:J928,J928)=0,"",(COUNTIF($J$4:J928,J928))))</f>
        <v/>
      </c>
      <c r="L928" s="44" t="str">
        <f>IF(K928="","",J928&amp;" _ "&amp;COUNTIF($J$4:J928,J928)&amp;"_"&amp;N928)</f>
        <v/>
      </c>
      <c r="M928" s="45" t="str">
        <f t="shared" si="389"/>
        <v/>
      </c>
      <c r="N928" s="44" t="str">
        <f t="shared" si="390"/>
        <v/>
      </c>
      <c r="O928" s="57" t="str">
        <f t="shared" si="391"/>
        <v/>
      </c>
      <c r="P928" s="48" t="str" cm="1">
        <f t="array" ref="P928">IFERROR(IF(C928="P",G928,IF($K928=1,$M928,$M928+LOOKUP(2,1/($J$4:$J927=J928),$P$4:$P927))),"")</f>
        <v/>
      </c>
      <c r="Q928" s="57" t="str" cm="1">
        <f t="array" ref="Q928">IFERROR(IF(OR(C928="P",C928="A",C928="R"),F928,IF($K928=1,F928,IF(LOOKUP(2,1/($J$4:$J927=$J928),$P$4:$P927)=0,$F928,IF(AND($C928="C",LOOKUP(2,1/($J$4:$J927=$J928),$P$4:$P927)&gt;0),(F928*G928+LOOKUP(2,1/($J$4:$J927=$J928),$P$4:$P927)*LOOKUP(2,1/($J$4:$J927=$J928),$Q$4:$Q927))/$P928,IF(AND($C928="C",LOOKUP(2,1/($J$4:$J927=$J928),$P$4:$P927)&lt;0),LOOKUP(2,1/($J$4:$J927=$J928),$Q$4:$Q927),IF(AND($C928="V",LOOKUP(2,1/($J$4:$J927=$J928),$P$4:$P927)&lt;0),((-1*(F928*G928))+LOOKUP(2,1/($J$4:$J927=$J928),$P$4:$P927)*LOOKUP(2,1/($J$4:$J927=$J928),$Q$4:$Q927))/$P928,IF(AND($C928="V",LOOKUP(2,1/($J$4:$J927=$J928),$P$4:$P927)&gt;0),LOOKUP(2,1/($J$4:$J927=$J928),$Q$4:$Q927),""))))))),"")</f>
        <v/>
      </c>
      <c r="R928" s="49" t="str">
        <f t="shared" si="394"/>
        <v/>
      </c>
      <c r="S928" s="49" t="str">
        <f t="shared" si="380"/>
        <v/>
      </c>
      <c r="T928" s="49" t="str">
        <f t="shared" si="392"/>
        <v/>
      </c>
      <c r="U928" s="49" t="str">
        <f>IFERROR(IF(C928="P",S928,IF(K928=1,0,IF(OR(LOOKUP(2,1/($E$4:$E927=$E928),$P$4:$P927)=0,AND($C928="C",$N928="LONG"),AND(C928="V",N928="SHORT")),0,S928+(M928*Q928)))),"")</f>
        <v/>
      </c>
      <c r="V928" s="49" t="str">
        <f t="shared" si="393"/>
        <v/>
      </c>
      <c r="W928" s="50" t="str">
        <f t="shared" si="387"/>
        <v/>
      </c>
      <c r="Y928" s="51" t="str">
        <f t="shared" si="374"/>
        <v/>
      </c>
      <c r="Z928" s="50" t="str">
        <f t="shared" si="381"/>
        <v/>
      </c>
      <c r="AA928" s="50" t="str">
        <f t="shared" si="372"/>
        <v/>
      </c>
      <c r="AB928" s="50" t="str">
        <f t="shared" si="375"/>
        <v/>
      </c>
      <c r="AC928" s="58" t="str">
        <f t="shared" si="376"/>
        <v/>
      </c>
      <c r="AD928" s="53" t="str">
        <f t="shared" si="373"/>
        <v/>
      </c>
      <c r="AE928" s="53" t="str">
        <f t="shared" si="377"/>
        <v/>
      </c>
      <c r="AF928" s="59" t="str">
        <f t="shared" si="378"/>
        <v/>
      </c>
      <c r="AG928" s="40" t="str">
        <f>C928&amp;COUNTIFS($C$3:C928,"V")</f>
        <v>0</v>
      </c>
      <c r="AH928" s="266" t="str">
        <f t="shared" si="370"/>
        <v/>
      </c>
      <c r="AI928" s="56" t="str">
        <f t="shared" si="382"/>
        <v/>
      </c>
      <c r="AJ928" s="265" t="str">
        <f t="shared" si="383"/>
        <v/>
      </c>
      <c r="AK928" s="267" t="str">
        <f t="shared" si="384"/>
        <v/>
      </c>
      <c r="AL928" s="267" t="str">
        <f t="shared" si="385"/>
        <v/>
      </c>
      <c r="AM928" s="40" t="str">
        <f t="shared" si="386"/>
        <v/>
      </c>
      <c r="AN928" s="267">
        <f t="shared" si="379"/>
        <v>0</v>
      </c>
      <c r="CE928" s="279"/>
    </row>
    <row r="929" spans="1:83" s="40" customFormat="1" ht="12.75">
      <c r="A929" s="227"/>
      <c r="B929" s="88"/>
      <c r="C929" s="89"/>
      <c r="D929" s="90"/>
      <c r="E929" s="89"/>
      <c r="F929" s="91"/>
      <c r="G929" s="304"/>
      <c r="H929" s="41"/>
      <c r="I929" s="42" t="str">
        <f t="shared" si="388"/>
        <v/>
      </c>
      <c r="J929" s="43" t="str">
        <f t="shared" si="371"/>
        <v/>
      </c>
      <c r="K929" s="44" t="str">
        <f>IF(J929="","",IF(COUNTIF($J$4:J929,J929)=0,"",(COUNTIF($J$4:J929,J929))))</f>
        <v/>
      </c>
      <c r="L929" s="44" t="str">
        <f>IF(K929="","",J929&amp;" _ "&amp;COUNTIF($J$4:J929,J929)&amp;"_"&amp;N929)</f>
        <v/>
      </c>
      <c r="M929" s="45" t="str">
        <f t="shared" si="389"/>
        <v/>
      </c>
      <c r="N929" s="44" t="str">
        <f t="shared" si="390"/>
        <v/>
      </c>
      <c r="O929" s="57" t="str">
        <f t="shared" si="391"/>
        <v/>
      </c>
      <c r="P929" s="48" t="str" cm="1">
        <f t="array" ref="P929">IFERROR(IF(C929="P",G929,IF($K929=1,$M929,$M929+LOOKUP(2,1/($J$4:$J928=J929),$P$4:$P928))),"")</f>
        <v/>
      </c>
      <c r="Q929" s="57" t="str" cm="1">
        <f t="array" ref="Q929">IFERROR(IF(OR(C929="P",C929="A",C929="R"),F929,IF($K929=1,F929,IF(LOOKUP(2,1/($J$4:$J928=$J929),$P$4:$P928)=0,$F929,IF(AND($C929="C",LOOKUP(2,1/($J$4:$J928=$J929),$P$4:$P928)&gt;0),(F929*G929+LOOKUP(2,1/($J$4:$J928=$J929),$P$4:$P928)*LOOKUP(2,1/($J$4:$J928=$J929),$Q$4:$Q928))/$P929,IF(AND($C929="C",LOOKUP(2,1/($J$4:$J928=$J929),$P$4:$P928)&lt;0),LOOKUP(2,1/($J$4:$J928=$J929),$Q$4:$Q928),IF(AND($C929="V",LOOKUP(2,1/($J$4:$J928=$J929),$P$4:$P928)&lt;0),((-1*(F929*G929))+LOOKUP(2,1/($J$4:$J928=$J929),$P$4:$P928)*LOOKUP(2,1/($J$4:$J928=$J929),$Q$4:$Q928))/$P929,IF(AND($C929="V",LOOKUP(2,1/($J$4:$J928=$J929),$P$4:$P928)&gt;0),LOOKUP(2,1/($J$4:$J928=$J929),$Q$4:$Q928),""))))))),"")</f>
        <v/>
      </c>
      <c r="R929" s="49" t="str">
        <f t="shared" si="394"/>
        <v/>
      </c>
      <c r="S929" s="49" t="str">
        <f t="shared" si="380"/>
        <v/>
      </c>
      <c r="T929" s="49" t="str">
        <f t="shared" si="392"/>
        <v/>
      </c>
      <c r="U929" s="49" t="str">
        <f>IFERROR(IF(C929="P",S929,IF(K929=1,0,IF(OR(LOOKUP(2,1/($E$4:$E928=$E929),$P$4:$P928)=0,AND($C929="C",$N929="LONG"),AND(C929="V",N929="SHORT")),0,S929+(M929*Q929)))),"")</f>
        <v/>
      </c>
      <c r="V929" s="49" t="str">
        <f t="shared" si="393"/>
        <v/>
      </c>
      <c r="W929" s="50" t="str">
        <f t="shared" si="387"/>
        <v/>
      </c>
      <c r="Y929" s="51" t="str">
        <f t="shared" si="374"/>
        <v/>
      </c>
      <c r="Z929" s="50" t="str">
        <f t="shared" si="381"/>
        <v/>
      </c>
      <c r="AA929" s="50" t="str">
        <f t="shared" si="372"/>
        <v/>
      </c>
      <c r="AB929" s="50" t="str">
        <f t="shared" si="375"/>
        <v/>
      </c>
      <c r="AC929" s="58" t="str">
        <f t="shared" si="376"/>
        <v/>
      </c>
      <c r="AD929" s="53" t="str">
        <f t="shared" si="373"/>
        <v/>
      </c>
      <c r="AE929" s="53" t="str">
        <f t="shared" si="377"/>
        <v/>
      </c>
      <c r="AF929" s="59" t="str">
        <f t="shared" si="378"/>
        <v/>
      </c>
      <c r="AG929" s="40" t="str">
        <f>C929&amp;COUNTIFS($C$3:C929,"V")</f>
        <v>0</v>
      </c>
      <c r="AH929" s="266" t="str">
        <f t="shared" si="370"/>
        <v/>
      </c>
      <c r="AI929" s="56" t="str">
        <f t="shared" si="382"/>
        <v/>
      </c>
      <c r="AJ929" s="265" t="str">
        <f t="shared" si="383"/>
        <v/>
      </c>
      <c r="AK929" s="267" t="str">
        <f t="shared" si="384"/>
        <v/>
      </c>
      <c r="AL929" s="267" t="str">
        <f t="shared" si="385"/>
        <v/>
      </c>
      <c r="AM929" s="40" t="str">
        <f t="shared" si="386"/>
        <v/>
      </c>
      <c r="AN929" s="267">
        <f t="shared" si="379"/>
        <v>0</v>
      </c>
      <c r="CE929" s="279"/>
    </row>
    <row r="930" spans="1:83" s="40" customFormat="1" ht="12.75">
      <c r="A930" s="227"/>
      <c r="B930" s="88"/>
      <c r="C930" s="89"/>
      <c r="D930" s="90"/>
      <c r="E930" s="89"/>
      <c r="F930" s="91"/>
      <c r="G930" s="304"/>
      <c r="H930" s="41"/>
      <c r="I930" s="42" t="str">
        <f t="shared" si="388"/>
        <v/>
      </c>
      <c r="J930" s="43" t="str">
        <f t="shared" si="371"/>
        <v/>
      </c>
      <c r="K930" s="44" t="str">
        <f>IF(J930="","",IF(COUNTIF($J$4:J930,J930)=0,"",(COUNTIF($J$4:J930,J930))))</f>
        <v/>
      </c>
      <c r="L930" s="44" t="str">
        <f>IF(K930="","",J930&amp;" _ "&amp;COUNTIF($J$4:J930,J930)&amp;"_"&amp;N930)</f>
        <v/>
      </c>
      <c r="M930" s="45" t="str">
        <f t="shared" si="389"/>
        <v/>
      </c>
      <c r="N930" s="44" t="str">
        <f t="shared" si="390"/>
        <v/>
      </c>
      <c r="O930" s="57" t="str">
        <f t="shared" si="391"/>
        <v/>
      </c>
      <c r="P930" s="48" t="str" cm="1">
        <f t="array" ref="P930">IFERROR(IF(C930="P",G930,IF($K930=1,$M930,$M930+LOOKUP(2,1/($J$4:$J929=J930),$P$4:$P929))),"")</f>
        <v/>
      </c>
      <c r="Q930" s="57" t="str" cm="1">
        <f t="array" ref="Q930">IFERROR(IF(OR(C930="P",C930="A",C930="R"),F930,IF($K930=1,F930,IF(LOOKUP(2,1/($J$4:$J929=$J930),$P$4:$P929)=0,$F930,IF(AND($C930="C",LOOKUP(2,1/($J$4:$J929=$J930),$P$4:$P929)&gt;0),(F930*G930+LOOKUP(2,1/($J$4:$J929=$J930),$P$4:$P929)*LOOKUP(2,1/($J$4:$J929=$J930),$Q$4:$Q929))/$P930,IF(AND($C930="C",LOOKUP(2,1/($J$4:$J929=$J930),$P$4:$P929)&lt;0),LOOKUP(2,1/($J$4:$J929=$J930),$Q$4:$Q929),IF(AND($C930="V",LOOKUP(2,1/($J$4:$J929=$J930),$P$4:$P929)&lt;0),((-1*(F930*G930))+LOOKUP(2,1/($J$4:$J929=$J930),$P$4:$P929)*LOOKUP(2,1/($J$4:$J929=$J930),$Q$4:$Q929))/$P930,IF(AND($C930="V",LOOKUP(2,1/($J$4:$J929=$J930),$P$4:$P929)&gt;0),LOOKUP(2,1/($J$4:$J929=$J930),$Q$4:$Q929),""))))))),"")</f>
        <v/>
      </c>
      <c r="R930" s="49" t="str">
        <f t="shared" si="394"/>
        <v/>
      </c>
      <c r="S930" s="49" t="str">
        <f t="shared" si="380"/>
        <v/>
      </c>
      <c r="T930" s="49" t="str">
        <f t="shared" si="392"/>
        <v/>
      </c>
      <c r="U930" s="49" t="str">
        <f>IFERROR(IF(C930="P",S930,IF(K930=1,0,IF(OR(LOOKUP(2,1/($E$4:$E929=$E930),$P$4:$P929)=0,AND($C930="C",$N930="LONG"),AND(C930="V",N930="SHORT")),0,S930+(M930*Q930)))),"")</f>
        <v/>
      </c>
      <c r="V930" s="49" t="str">
        <f t="shared" si="393"/>
        <v/>
      </c>
      <c r="W930" s="50" t="str">
        <f t="shared" si="387"/>
        <v/>
      </c>
      <c r="Y930" s="51" t="str">
        <f t="shared" si="374"/>
        <v/>
      </c>
      <c r="Z930" s="50" t="str">
        <f t="shared" si="381"/>
        <v/>
      </c>
      <c r="AA930" s="50" t="str">
        <f t="shared" si="372"/>
        <v/>
      </c>
      <c r="AB930" s="50" t="str">
        <f t="shared" si="375"/>
        <v/>
      </c>
      <c r="AC930" s="58" t="str">
        <f t="shared" si="376"/>
        <v/>
      </c>
      <c r="AD930" s="53" t="str">
        <f t="shared" si="373"/>
        <v/>
      </c>
      <c r="AE930" s="53" t="str">
        <f t="shared" si="377"/>
        <v/>
      </c>
      <c r="AF930" s="59" t="str">
        <f t="shared" si="378"/>
        <v/>
      </c>
      <c r="AG930" s="40" t="str">
        <f>C930&amp;COUNTIFS($C$3:C930,"V")</f>
        <v>0</v>
      </c>
      <c r="AH930" s="266" t="str">
        <f t="shared" si="370"/>
        <v/>
      </c>
      <c r="AI930" s="56" t="str">
        <f t="shared" si="382"/>
        <v/>
      </c>
      <c r="AJ930" s="265" t="str">
        <f t="shared" si="383"/>
        <v/>
      </c>
      <c r="AK930" s="267" t="str">
        <f t="shared" si="384"/>
        <v/>
      </c>
      <c r="AL930" s="267" t="str">
        <f t="shared" si="385"/>
        <v/>
      </c>
      <c r="AM930" s="40" t="str">
        <f t="shared" si="386"/>
        <v/>
      </c>
      <c r="AN930" s="267">
        <f t="shared" si="379"/>
        <v>0</v>
      </c>
      <c r="CE930" s="279"/>
    </row>
    <row r="931" spans="1:83" s="40" customFormat="1" ht="12.75">
      <c r="A931" s="227"/>
      <c r="B931" s="88"/>
      <c r="C931" s="89"/>
      <c r="D931" s="90"/>
      <c r="E931" s="89"/>
      <c r="F931" s="91"/>
      <c r="G931" s="304"/>
      <c r="H931" s="41"/>
      <c r="I931" s="42" t="str">
        <f t="shared" si="388"/>
        <v/>
      </c>
      <c r="J931" s="43" t="str">
        <f t="shared" si="371"/>
        <v/>
      </c>
      <c r="K931" s="44" t="str">
        <f>IF(J931="","",IF(COUNTIF($J$4:J931,J931)=0,"",(COUNTIF($J$4:J931,J931))))</f>
        <v/>
      </c>
      <c r="L931" s="44" t="str">
        <f>IF(K931="","",J931&amp;" _ "&amp;COUNTIF($J$4:J931,J931)&amp;"_"&amp;N931)</f>
        <v/>
      </c>
      <c r="M931" s="45" t="str">
        <f t="shared" si="389"/>
        <v/>
      </c>
      <c r="N931" s="44" t="str">
        <f t="shared" si="390"/>
        <v/>
      </c>
      <c r="O931" s="57" t="str">
        <f t="shared" si="391"/>
        <v/>
      </c>
      <c r="P931" s="48" t="str" cm="1">
        <f t="array" ref="P931">IFERROR(IF(C931="P",G931,IF($K931=1,$M931,$M931+LOOKUP(2,1/($J$4:$J930=J931),$P$4:$P930))),"")</f>
        <v/>
      </c>
      <c r="Q931" s="57" t="str" cm="1">
        <f t="array" ref="Q931">IFERROR(IF(OR(C931="P",C931="A",C931="R"),F931,IF($K931=1,F931,IF(LOOKUP(2,1/($J$4:$J930=$J931),$P$4:$P930)=0,$F931,IF(AND($C931="C",LOOKUP(2,1/($J$4:$J930=$J931),$P$4:$P930)&gt;0),(F931*G931+LOOKUP(2,1/($J$4:$J930=$J931),$P$4:$P930)*LOOKUP(2,1/($J$4:$J930=$J931),$Q$4:$Q930))/$P931,IF(AND($C931="C",LOOKUP(2,1/($J$4:$J930=$J931),$P$4:$P930)&lt;0),LOOKUP(2,1/($J$4:$J930=$J931),$Q$4:$Q930),IF(AND($C931="V",LOOKUP(2,1/($J$4:$J930=$J931),$P$4:$P930)&lt;0),((-1*(F931*G931))+LOOKUP(2,1/($J$4:$J930=$J931),$P$4:$P930)*LOOKUP(2,1/($J$4:$J930=$J931),$Q$4:$Q930))/$P931,IF(AND($C931="V",LOOKUP(2,1/($J$4:$J930=$J931),$P$4:$P930)&gt;0),LOOKUP(2,1/($J$4:$J930=$J931),$Q$4:$Q930),""))))))),"")</f>
        <v/>
      </c>
      <c r="R931" s="49" t="str">
        <f t="shared" si="394"/>
        <v/>
      </c>
      <c r="S931" s="49" t="str">
        <f t="shared" si="380"/>
        <v/>
      </c>
      <c r="T931" s="49" t="str">
        <f t="shared" si="392"/>
        <v/>
      </c>
      <c r="U931" s="49" t="str">
        <f>IFERROR(IF(C931="P",S931,IF(K931=1,0,IF(OR(LOOKUP(2,1/($E$4:$E930=$E931),$P$4:$P930)=0,AND($C931="C",$N931="LONG"),AND(C931="V",N931="SHORT")),0,S931+(M931*Q931)))),"")</f>
        <v/>
      </c>
      <c r="V931" s="49" t="str">
        <f t="shared" si="393"/>
        <v/>
      </c>
      <c r="W931" s="50" t="str">
        <f t="shared" si="387"/>
        <v/>
      </c>
      <c r="Y931" s="51" t="str">
        <f t="shared" si="374"/>
        <v/>
      </c>
      <c r="Z931" s="50" t="str">
        <f t="shared" si="381"/>
        <v/>
      </c>
      <c r="AA931" s="50" t="str">
        <f t="shared" si="372"/>
        <v/>
      </c>
      <c r="AB931" s="50" t="str">
        <f t="shared" si="375"/>
        <v/>
      </c>
      <c r="AC931" s="58" t="str">
        <f t="shared" si="376"/>
        <v/>
      </c>
      <c r="AD931" s="53" t="str">
        <f t="shared" si="373"/>
        <v/>
      </c>
      <c r="AE931" s="53" t="str">
        <f t="shared" si="377"/>
        <v/>
      </c>
      <c r="AF931" s="59" t="str">
        <f t="shared" si="378"/>
        <v/>
      </c>
      <c r="AG931" s="40" t="str">
        <f>C931&amp;COUNTIFS($C$3:C931,"V")</f>
        <v>0</v>
      </c>
      <c r="AH931" s="266" t="str">
        <f t="shared" si="370"/>
        <v/>
      </c>
      <c r="AI931" s="56" t="str">
        <f t="shared" si="382"/>
        <v/>
      </c>
      <c r="AJ931" s="265" t="str">
        <f t="shared" si="383"/>
        <v/>
      </c>
      <c r="AK931" s="267" t="str">
        <f t="shared" si="384"/>
        <v/>
      </c>
      <c r="AL931" s="267" t="str">
        <f t="shared" si="385"/>
        <v/>
      </c>
      <c r="AM931" s="40" t="str">
        <f t="shared" si="386"/>
        <v/>
      </c>
      <c r="AN931" s="267">
        <f t="shared" si="379"/>
        <v>0</v>
      </c>
      <c r="CE931" s="279"/>
    </row>
    <row r="932" spans="1:83" s="40" customFormat="1" ht="12.75">
      <c r="A932" s="227"/>
      <c r="B932" s="88"/>
      <c r="C932" s="89"/>
      <c r="D932" s="90"/>
      <c r="E932" s="89"/>
      <c r="F932" s="91"/>
      <c r="G932" s="304"/>
      <c r="H932" s="41"/>
      <c r="I932" s="42" t="str">
        <f t="shared" si="388"/>
        <v/>
      </c>
      <c r="J932" s="43" t="str">
        <f t="shared" si="371"/>
        <v/>
      </c>
      <c r="K932" s="44" t="str">
        <f>IF(J932="","",IF(COUNTIF($J$4:J932,J932)=0,"",(COUNTIF($J$4:J932,J932))))</f>
        <v/>
      </c>
      <c r="L932" s="44" t="str">
        <f>IF(K932="","",J932&amp;" _ "&amp;COUNTIF($J$4:J932,J932)&amp;"_"&amp;N932)</f>
        <v/>
      </c>
      <c r="M932" s="45" t="str">
        <f t="shared" si="389"/>
        <v/>
      </c>
      <c r="N932" s="44" t="str">
        <f t="shared" si="390"/>
        <v/>
      </c>
      <c r="O932" s="57" t="str">
        <f t="shared" si="391"/>
        <v/>
      </c>
      <c r="P932" s="48" t="str" cm="1">
        <f t="array" ref="P932">IFERROR(IF(C932="P",G932,IF($K932=1,$M932,$M932+LOOKUP(2,1/($J$4:$J931=J932),$P$4:$P931))),"")</f>
        <v/>
      </c>
      <c r="Q932" s="57" t="str" cm="1">
        <f t="array" ref="Q932">IFERROR(IF(OR(C932="P",C932="A",C932="R"),F932,IF($K932=1,F932,IF(LOOKUP(2,1/($J$4:$J931=$J932),$P$4:$P931)=0,$F932,IF(AND($C932="C",LOOKUP(2,1/($J$4:$J931=$J932),$P$4:$P931)&gt;0),(F932*G932+LOOKUP(2,1/($J$4:$J931=$J932),$P$4:$P931)*LOOKUP(2,1/($J$4:$J931=$J932),$Q$4:$Q931))/$P932,IF(AND($C932="C",LOOKUP(2,1/($J$4:$J931=$J932),$P$4:$P931)&lt;0),LOOKUP(2,1/($J$4:$J931=$J932),$Q$4:$Q931),IF(AND($C932="V",LOOKUP(2,1/($J$4:$J931=$J932),$P$4:$P931)&lt;0),((-1*(F932*G932))+LOOKUP(2,1/($J$4:$J931=$J932),$P$4:$P931)*LOOKUP(2,1/($J$4:$J931=$J932),$Q$4:$Q931))/$P932,IF(AND($C932="V",LOOKUP(2,1/($J$4:$J931=$J932),$P$4:$P931)&gt;0),LOOKUP(2,1/($J$4:$J931=$J932),$Q$4:$Q931),""))))))),"")</f>
        <v/>
      </c>
      <c r="R932" s="49" t="str">
        <f t="shared" si="394"/>
        <v/>
      </c>
      <c r="S932" s="49" t="str">
        <f t="shared" si="380"/>
        <v/>
      </c>
      <c r="T932" s="49" t="str">
        <f t="shared" si="392"/>
        <v/>
      </c>
      <c r="U932" s="49" t="str">
        <f>IFERROR(IF(C932="P",S932,IF(K932=1,0,IF(OR(LOOKUP(2,1/($E$4:$E931=$E932),$P$4:$P931)=0,AND($C932="C",$N932="LONG"),AND(C932="V",N932="SHORT")),0,S932+(M932*Q932)))),"")</f>
        <v/>
      </c>
      <c r="V932" s="49" t="str">
        <f t="shared" si="393"/>
        <v/>
      </c>
      <c r="W932" s="50" t="str">
        <f t="shared" si="387"/>
        <v/>
      </c>
      <c r="Y932" s="51" t="str">
        <f t="shared" si="374"/>
        <v/>
      </c>
      <c r="Z932" s="50" t="str">
        <f t="shared" si="381"/>
        <v/>
      </c>
      <c r="AA932" s="50" t="str">
        <f t="shared" si="372"/>
        <v/>
      </c>
      <c r="AB932" s="50" t="str">
        <f t="shared" si="375"/>
        <v/>
      </c>
      <c r="AC932" s="58" t="str">
        <f t="shared" si="376"/>
        <v/>
      </c>
      <c r="AD932" s="53" t="str">
        <f t="shared" si="373"/>
        <v/>
      </c>
      <c r="AE932" s="53" t="str">
        <f t="shared" si="377"/>
        <v/>
      </c>
      <c r="AF932" s="59" t="str">
        <f t="shared" si="378"/>
        <v/>
      </c>
      <c r="AG932" s="40" t="str">
        <f>C932&amp;COUNTIFS($C$3:C932,"V")</f>
        <v>0</v>
      </c>
      <c r="AH932" s="266" t="str">
        <f t="shared" si="370"/>
        <v/>
      </c>
      <c r="AI932" s="56" t="str">
        <f t="shared" si="382"/>
        <v/>
      </c>
      <c r="AJ932" s="265" t="str">
        <f t="shared" si="383"/>
        <v/>
      </c>
      <c r="AK932" s="267" t="str">
        <f t="shared" si="384"/>
        <v/>
      </c>
      <c r="AL932" s="267" t="str">
        <f t="shared" si="385"/>
        <v/>
      </c>
      <c r="AM932" s="40" t="str">
        <f t="shared" si="386"/>
        <v/>
      </c>
      <c r="AN932" s="267">
        <f t="shared" si="379"/>
        <v>0</v>
      </c>
      <c r="CE932" s="279"/>
    </row>
    <row r="933" spans="1:83" s="40" customFormat="1" ht="12.75">
      <c r="A933" s="227"/>
      <c r="B933" s="88"/>
      <c r="C933" s="89"/>
      <c r="D933" s="90"/>
      <c r="E933" s="89"/>
      <c r="F933" s="91"/>
      <c r="G933" s="304"/>
      <c r="H933" s="41"/>
      <c r="I933" s="42" t="str">
        <f t="shared" si="388"/>
        <v/>
      </c>
      <c r="J933" s="43" t="str">
        <f t="shared" si="371"/>
        <v/>
      </c>
      <c r="K933" s="44" t="str">
        <f>IF(J933="","",IF(COUNTIF($J$4:J933,J933)=0,"",(COUNTIF($J$4:J933,J933))))</f>
        <v/>
      </c>
      <c r="L933" s="44" t="str">
        <f>IF(K933="","",J933&amp;" _ "&amp;COUNTIF($J$4:J933,J933)&amp;"_"&amp;N933)</f>
        <v/>
      </c>
      <c r="M933" s="45" t="str">
        <f t="shared" si="389"/>
        <v/>
      </c>
      <c r="N933" s="44" t="str">
        <f t="shared" si="390"/>
        <v/>
      </c>
      <c r="O933" s="57" t="str">
        <f t="shared" si="391"/>
        <v/>
      </c>
      <c r="P933" s="48" t="str" cm="1">
        <f t="array" ref="P933">IFERROR(IF(C933="P",G933,IF($K933=1,$M933,$M933+LOOKUP(2,1/($J$4:$J932=J933),$P$4:$P932))),"")</f>
        <v/>
      </c>
      <c r="Q933" s="57" t="str" cm="1">
        <f t="array" ref="Q933">IFERROR(IF(OR(C933="P",C933="A",C933="R"),F933,IF($K933=1,F933,IF(LOOKUP(2,1/($J$4:$J932=$J933),$P$4:$P932)=0,$F933,IF(AND($C933="C",LOOKUP(2,1/($J$4:$J932=$J933),$P$4:$P932)&gt;0),(F933*G933+LOOKUP(2,1/($J$4:$J932=$J933),$P$4:$P932)*LOOKUP(2,1/($J$4:$J932=$J933),$Q$4:$Q932))/$P933,IF(AND($C933="C",LOOKUP(2,1/($J$4:$J932=$J933),$P$4:$P932)&lt;0),LOOKUP(2,1/($J$4:$J932=$J933),$Q$4:$Q932),IF(AND($C933="V",LOOKUP(2,1/($J$4:$J932=$J933),$P$4:$P932)&lt;0),((-1*(F933*G933))+LOOKUP(2,1/($J$4:$J932=$J933),$P$4:$P932)*LOOKUP(2,1/($J$4:$J932=$J933),$Q$4:$Q932))/$P933,IF(AND($C933="V",LOOKUP(2,1/($J$4:$J932=$J933),$P$4:$P932)&gt;0),LOOKUP(2,1/($J$4:$J932=$J933),$Q$4:$Q932),""))))))),"")</f>
        <v/>
      </c>
      <c r="R933" s="49" t="str">
        <f t="shared" si="394"/>
        <v/>
      </c>
      <c r="S933" s="49" t="str">
        <f t="shared" si="380"/>
        <v/>
      </c>
      <c r="T933" s="49" t="str">
        <f t="shared" si="392"/>
        <v/>
      </c>
      <c r="U933" s="49" t="str">
        <f>IFERROR(IF(C933="P",S933,IF(K933=1,0,IF(OR(LOOKUP(2,1/($E$4:$E932=$E933),$P$4:$P932)=0,AND($C933="C",$N933="LONG"),AND(C933="V",N933="SHORT")),0,S933+(M933*Q933)))),"")</f>
        <v/>
      </c>
      <c r="V933" s="49" t="str">
        <f t="shared" si="393"/>
        <v/>
      </c>
      <c r="W933" s="50" t="str">
        <f t="shared" si="387"/>
        <v/>
      </c>
      <c r="Y933" s="51" t="str">
        <f t="shared" si="374"/>
        <v/>
      </c>
      <c r="Z933" s="50" t="str">
        <f t="shared" si="381"/>
        <v/>
      </c>
      <c r="AA933" s="50" t="str">
        <f t="shared" si="372"/>
        <v/>
      </c>
      <c r="AB933" s="50" t="str">
        <f t="shared" si="375"/>
        <v/>
      </c>
      <c r="AC933" s="58" t="str">
        <f t="shared" si="376"/>
        <v/>
      </c>
      <c r="AD933" s="53" t="str">
        <f t="shared" si="373"/>
        <v/>
      </c>
      <c r="AE933" s="53" t="str">
        <f t="shared" si="377"/>
        <v/>
      </c>
      <c r="AF933" s="59" t="str">
        <f t="shared" si="378"/>
        <v/>
      </c>
      <c r="AG933" s="40" t="str">
        <f>C933&amp;COUNTIFS($C$3:C933,"V")</f>
        <v>0</v>
      </c>
      <c r="AH933" s="266" t="str">
        <f t="shared" si="370"/>
        <v/>
      </c>
      <c r="AI933" s="56" t="str">
        <f t="shared" si="382"/>
        <v/>
      </c>
      <c r="AJ933" s="265" t="str">
        <f t="shared" si="383"/>
        <v/>
      </c>
      <c r="AK933" s="267" t="str">
        <f t="shared" si="384"/>
        <v/>
      </c>
      <c r="AL933" s="267" t="str">
        <f t="shared" si="385"/>
        <v/>
      </c>
      <c r="AM933" s="40" t="str">
        <f t="shared" si="386"/>
        <v/>
      </c>
      <c r="AN933" s="267">
        <f t="shared" si="379"/>
        <v>0</v>
      </c>
      <c r="CE933" s="279"/>
    </row>
    <row r="934" spans="1:83" s="40" customFormat="1" ht="12.75">
      <c r="A934" s="227"/>
      <c r="B934" s="88"/>
      <c r="C934" s="89"/>
      <c r="D934" s="90"/>
      <c r="E934" s="89"/>
      <c r="F934" s="91"/>
      <c r="G934" s="304"/>
      <c r="H934" s="41"/>
      <c r="I934" s="42" t="str">
        <f t="shared" si="388"/>
        <v/>
      </c>
      <c r="J934" s="43" t="str">
        <f t="shared" si="371"/>
        <v/>
      </c>
      <c r="K934" s="44" t="str">
        <f>IF(J934="","",IF(COUNTIF($J$4:J934,J934)=0,"",(COUNTIF($J$4:J934,J934))))</f>
        <v/>
      </c>
      <c r="L934" s="44" t="str">
        <f>IF(K934="","",J934&amp;" _ "&amp;COUNTIF($J$4:J934,J934)&amp;"_"&amp;N934)</f>
        <v/>
      </c>
      <c r="M934" s="45" t="str">
        <f t="shared" si="389"/>
        <v/>
      </c>
      <c r="N934" s="44" t="str">
        <f t="shared" si="390"/>
        <v/>
      </c>
      <c r="O934" s="57" t="str">
        <f t="shared" si="391"/>
        <v/>
      </c>
      <c r="P934" s="48" t="str" cm="1">
        <f t="array" ref="P934">IFERROR(IF(C934="P",G934,IF($K934=1,$M934,$M934+LOOKUP(2,1/($J$4:$J933=J934),$P$4:$P933))),"")</f>
        <v/>
      </c>
      <c r="Q934" s="57" t="str" cm="1">
        <f t="array" ref="Q934">IFERROR(IF(OR(C934="P",C934="A",C934="R"),F934,IF($K934=1,F934,IF(LOOKUP(2,1/($J$4:$J933=$J934),$P$4:$P933)=0,$F934,IF(AND($C934="C",LOOKUP(2,1/($J$4:$J933=$J934),$P$4:$P933)&gt;0),(F934*G934+LOOKUP(2,1/($J$4:$J933=$J934),$P$4:$P933)*LOOKUP(2,1/($J$4:$J933=$J934),$Q$4:$Q933))/$P934,IF(AND($C934="C",LOOKUP(2,1/($J$4:$J933=$J934),$P$4:$P933)&lt;0),LOOKUP(2,1/($J$4:$J933=$J934),$Q$4:$Q933),IF(AND($C934="V",LOOKUP(2,1/($J$4:$J933=$J934),$P$4:$P933)&lt;0),((-1*(F934*G934))+LOOKUP(2,1/($J$4:$J933=$J934),$P$4:$P933)*LOOKUP(2,1/($J$4:$J933=$J934),$Q$4:$Q933))/$P934,IF(AND($C934="V",LOOKUP(2,1/($J$4:$J933=$J934),$P$4:$P933)&gt;0),LOOKUP(2,1/($J$4:$J933=$J934),$Q$4:$Q933),""))))))),"")</f>
        <v/>
      </c>
      <c r="R934" s="49" t="str">
        <f t="shared" si="394"/>
        <v/>
      </c>
      <c r="S934" s="49" t="str">
        <f t="shared" si="380"/>
        <v/>
      </c>
      <c r="T934" s="49" t="str">
        <f t="shared" si="392"/>
        <v/>
      </c>
      <c r="U934" s="49" t="str">
        <f>IFERROR(IF(C934="P",S934,IF(K934=1,0,IF(OR(LOOKUP(2,1/($E$4:$E933=$E934),$P$4:$P933)=0,AND($C934="C",$N934="LONG"),AND(C934="V",N934="SHORT")),0,S934+(M934*Q934)))),"")</f>
        <v/>
      </c>
      <c r="V934" s="49" t="str">
        <f t="shared" si="393"/>
        <v/>
      </c>
      <c r="W934" s="50" t="str">
        <f t="shared" si="387"/>
        <v/>
      </c>
      <c r="Y934" s="51" t="str">
        <f t="shared" si="374"/>
        <v/>
      </c>
      <c r="Z934" s="50" t="str">
        <f t="shared" si="381"/>
        <v/>
      </c>
      <c r="AA934" s="50" t="str">
        <f t="shared" si="372"/>
        <v/>
      </c>
      <c r="AB934" s="50" t="str">
        <f t="shared" si="375"/>
        <v/>
      </c>
      <c r="AC934" s="58" t="str">
        <f t="shared" si="376"/>
        <v/>
      </c>
      <c r="AD934" s="53" t="str">
        <f t="shared" si="373"/>
        <v/>
      </c>
      <c r="AE934" s="53" t="str">
        <f t="shared" si="377"/>
        <v/>
      </c>
      <c r="AF934" s="59" t="str">
        <f t="shared" si="378"/>
        <v/>
      </c>
      <c r="AG934" s="40" t="str">
        <f>C934&amp;COUNTIFS($C$3:C934,"V")</f>
        <v>0</v>
      </c>
      <c r="AH934" s="266" t="str">
        <f t="shared" si="370"/>
        <v/>
      </c>
      <c r="AI934" s="56" t="str">
        <f t="shared" si="382"/>
        <v/>
      </c>
      <c r="AJ934" s="265" t="str">
        <f t="shared" si="383"/>
        <v/>
      </c>
      <c r="AK934" s="267" t="str">
        <f t="shared" si="384"/>
        <v/>
      </c>
      <c r="AL934" s="267" t="str">
        <f t="shared" si="385"/>
        <v/>
      </c>
      <c r="AM934" s="40" t="str">
        <f t="shared" si="386"/>
        <v/>
      </c>
      <c r="AN934" s="267">
        <f t="shared" si="379"/>
        <v>0</v>
      </c>
      <c r="CE934" s="279"/>
    </row>
    <row r="935" spans="1:83" s="40" customFormat="1" ht="12.75">
      <c r="A935" s="227"/>
      <c r="B935" s="88"/>
      <c r="C935" s="89"/>
      <c r="D935" s="90"/>
      <c r="E935" s="89"/>
      <c r="F935" s="91"/>
      <c r="G935" s="304"/>
      <c r="H935" s="41"/>
      <c r="I935" s="42" t="str">
        <f t="shared" si="388"/>
        <v/>
      </c>
      <c r="J935" s="43" t="str">
        <f t="shared" si="371"/>
        <v/>
      </c>
      <c r="K935" s="44" t="str">
        <f>IF(J935="","",IF(COUNTIF($J$4:J935,J935)=0,"",(COUNTIF($J$4:J935,J935))))</f>
        <v/>
      </c>
      <c r="L935" s="44" t="str">
        <f>IF(K935="","",J935&amp;" _ "&amp;COUNTIF($J$4:J935,J935)&amp;"_"&amp;N935)</f>
        <v/>
      </c>
      <c r="M935" s="45" t="str">
        <f t="shared" si="389"/>
        <v/>
      </c>
      <c r="N935" s="44" t="str">
        <f t="shared" si="390"/>
        <v/>
      </c>
      <c r="O935" s="57" t="str">
        <f t="shared" si="391"/>
        <v/>
      </c>
      <c r="P935" s="48" t="str" cm="1">
        <f t="array" ref="P935">IFERROR(IF(C935="P",G935,IF($K935=1,$M935,$M935+LOOKUP(2,1/($J$4:$J934=J935),$P$4:$P934))),"")</f>
        <v/>
      </c>
      <c r="Q935" s="57" t="str" cm="1">
        <f t="array" ref="Q935">IFERROR(IF(OR(C935="P",C935="A",C935="R"),F935,IF($K935=1,F935,IF(LOOKUP(2,1/($J$4:$J934=$J935),$P$4:$P934)=0,$F935,IF(AND($C935="C",LOOKUP(2,1/($J$4:$J934=$J935),$P$4:$P934)&gt;0),(F935*G935+LOOKUP(2,1/($J$4:$J934=$J935),$P$4:$P934)*LOOKUP(2,1/($J$4:$J934=$J935),$Q$4:$Q934))/$P935,IF(AND($C935="C",LOOKUP(2,1/($J$4:$J934=$J935),$P$4:$P934)&lt;0),LOOKUP(2,1/($J$4:$J934=$J935),$Q$4:$Q934),IF(AND($C935="V",LOOKUP(2,1/($J$4:$J934=$J935),$P$4:$P934)&lt;0),((-1*(F935*G935))+LOOKUP(2,1/($J$4:$J934=$J935),$P$4:$P934)*LOOKUP(2,1/($J$4:$J934=$J935),$Q$4:$Q934))/$P935,IF(AND($C935="V",LOOKUP(2,1/($J$4:$J934=$J935),$P$4:$P934)&gt;0),LOOKUP(2,1/($J$4:$J934=$J935),$Q$4:$Q934),""))))))),"")</f>
        <v/>
      </c>
      <c r="R935" s="49" t="str">
        <f t="shared" si="394"/>
        <v/>
      </c>
      <c r="S935" s="49" t="str">
        <f t="shared" si="380"/>
        <v/>
      </c>
      <c r="T935" s="49" t="str">
        <f t="shared" si="392"/>
        <v/>
      </c>
      <c r="U935" s="49" t="str">
        <f>IFERROR(IF(C935="P",S935,IF(K935=1,0,IF(OR(LOOKUP(2,1/($E$4:$E934=$E935),$P$4:$P934)=0,AND($C935="C",$N935="LONG"),AND(C935="V",N935="SHORT")),0,S935+(M935*Q935)))),"")</f>
        <v/>
      </c>
      <c r="V935" s="49" t="str">
        <f t="shared" si="393"/>
        <v/>
      </c>
      <c r="W935" s="50" t="str">
        <f t="shared" si="387"/>
        <v/>
      </c>
      <c r="Y935" s="51" t="str">
        <f t="shared" si="374"/>
        <v/>
      </c>
      <c r="Z935" s="50" t="str">
        <f t="shared" si="381"/>
        <v/>
      </c>
      <c r="AA935" s="50" t="str">
        <f t="shared" si="372"/>
        <v/>
      </c>
      <c r="AB935" s="50" t="str">
        <f t="shared" si="375"/>
        <v/>
      </c>
      <c r="AC935" s="58" t="str">
        <f t="shared" si="376"/>
        <v/>
      </c>
      <c r="AD935" s="53" t="str">
        <f t="shared" si="373"/>
        <v/>
      </c>
      <c r="AE935" s="53" t="str">
        <f t="shared" si="377"/>
        <v/>
      </c>
      <c r="AF935" s="59" t="str">
        <f t="shared" si="378"/>
        <v/>
      </c>
      <c r="AG935" s="40" t="str">
        <f>C935&amp;COUNTIFS($C$3:C935,"V")</f>
        <v>0</v>
      </c>
      <c r="AH935" s="266" t="str">
        <f t="shared" si="370"/>
        <v/>
      </c>
      <c r="AI935" s="56" t="str">
        <f t="shared" si="382"/>
        <v/>
      </c>
      <c r="AJ935" s="265" t="str">
        <f t="shared" si="383"/>
        <v/>
      </c>
      <c r="AK935" s="267" t="str">
        <f t="shared" si="384"/>
        <v/>
      </c>
      <c r="AL935" s="267" t="str">
        <f t="shared" si="385"/>
        <v/>
      </c>
      <c r="AM935" s="40" t="str">
        <f t="shared" si="386"/>
        <v/>
      </c>
      <c r="AN935" s="267">
        <f t="shared" si="379"/>
        <v>0</v>
      </c>
      <c r="CE935" s="279"/>
    </row>
    <row r="936" spans="1:83" s="40" customFormat="1" ht="12.75">
      <c r="A936" s="227"/>
      <c r="B936" s="88"/>
      <c r="C936" s="89"/>
      <c r="D936" s="90"/>
      <c r="E936" s="89"/>
      <c r="F936" s="91"/>
      <c r="G936" s="304"/>
      <c r="H936" s="41"/>
      <c r="I936" s="42" t="str">
        <f t="shared" si="388"/>
        <v/>
      </c>
      <c r="J936" s="43" t="str">
        <f t="shared" si="371"/>
        <v/>
      </c>
      <c r="K936" s="44" t="str">
        <f>IF(J936="","",IF(COUNTIF($J$4:J936,J936)=0,"",(COUNTIF($J$4:J936,J936))))</f>
        <v/>
      </c>
      <c r="L936" s="44" t="str">
        <f>IF(K936="","",J936&amp;" _ "&amp;COUNTIF($J$4:J936,J936)&amp;"_"&amp;N936)</f>
        <v/>
      </c>
      <c r="M936" s="45" t="str">
        <f t="shared" si="389"/>
        <v/>
      </c>
      <c r="N936" s="44" t="str">
        <f t="shared" si="390"/>
        <v/>
      </c>
      <c r="O936" s="57" t="str">
        <f t="shared" si="391"/>
        <v/>
      </c>
      <c r="P936" s="48" t="str" cm="1">
        <f t="array" ref="P936">IFERROR(IF(C936="P",G936,IF($K936=1,$M936,$M936+LOOKUP(2,1/($J$4:$J935=J936),$P$4:$P935))),"")</f>
        <v/>
      </c>
      <c r="Q936" s="57" t="str" cm="1">
        <f t="array" ref="Q936">IFERROR(IF(OR(C936="P",C936="A",C936="R"),F936,IF($K936=1,F936,IF(LOOKUP(2,1/($J$4:$J935=$J936),$P$4:$P935)=0,$F936,IF(AND($C936="C",LOOKUP(2,1/($J$4:$J935=$J936),$P$4:$P935)&gt;0),(F936*G936+LOOKUP(2,1/($J$4:$J935=$J936),$P$4:$P935)*LOOKUP(2,1/($J$4:$J935=$J936),$Q$4:$Q935))/$P936,IF(AND($C936="C",LOOKUP(2,1/($J$4:$J935=$J936),$P$4:$P935)&lt;0),LOOKUP(2,1/($J$4:$J935=$J936),$Q$4:$Q935),IF(AND($C936="V",LOOKUP(2,1/($J$4:$J935=$J936),$P$4:$P935)&lt;0),((-1*(F936*G936))+LOOKUP(2,1/($J$4:$J935=$J936),$P$4:$P935)*LOOKUP(2,1/($J$4:$J935=$J936),$Q$4:$Q935))/$P936,IF(AND($C936="V",LOOKUP(2,1/($J$4:$J935=$J936),$P$4:$P935)&gt;0),LOOKUP(2,1/($J$4:$J935=$J936),$Q$4:$Q935),""))))))),"")</f>
        <v/>
      </c>
      <c r="R936" s="49" t="str">
        <f t="shared" si="394"/>
        <v/>
      </c>
      <c r="S936" s="49" t="str">
        <f t="shared" si="380"/>
        <v/>
      </c>
      <c r="T936" s="49" t="str">
        <f t="shared" si="392"/>
        <v/>
      </c>
      <c r="U936" s="49" t="str">
        <f>IFERROR(IF(C936="P",S936,IF(K936=1,0,IF(OR(LOOKUP(2,1/($E$4:$E935=$E936),$P$4:$P935)=0,AND($C936="C",$N936="LONG"),AND(C936="V",N936="SHORT")),0,S936+(M936*Q936)))),"")</f>
        <v/>
      </c>
      <c r="V936" s="49" t="str">
        <f t="shared" si="393"/>
        <v/>
      </c>
      <c r="W936" s="50" t="str">
        <f t="shared" si="387"/>
        <v/>
      </c>
      <c r="Y936" s="51" t="str">
        <f t="shared" si="374"/>
        <v/>
      </c>
      <c r="Z936" s="50" t="str">
        <f t="shared" si="381"/>
        <v/>
      </c>
      <c r="AA936" s="50" t="str">
        <f t="shared" si="372"/>
        <v/>
      </c>
      <c r="AB936" s="50" t="str">
        <f t="shared" si="375"/>
        <v/>
      </c>
      <c r="AC936" s="58" t="str">
        <f t="shared" si="376"/>
        <v/>
      </c>
      <c r="AD936" s="53" t="str">
        <f t="shared" si="373"/>
        <v/>
      </c>
      <c r="AE936" s="53" t="str">
        <f t="shared" si="377"/>
        <v/>
      </c>
      <c r="AF936" s="59" t="str">
        <f t="shared" si="378"/>
        <v/>
      </c>
      <c r="AG936" s="40" t="str">
        <f>C936&amp;COUNTIFS($C$3:C936,"V")</f>
        <v>0</v>
      </c>
      <c r="AH936" s="266" t="str">
        <f t="shared" si="370"/>
        <v/>
      </c>
      <c r="AI936" s="56" t="str">
        <f t="shared" si="382"/>
        <v/>
      </c>
      <c r="AJ936" s="265" t="str">
        <f t="shared" si="383"/>
        <v/>
      </c>
      <c r="AK936" s="267" t="str">
        <f t="shared" si="384"/>
        <v/>
      </c>
      <c r="AL936" s="267" t="str">
        <f t="shared" si="385"/>
        <v/>
      </c>
      <c r="AM936" s="40" t="str">
        <f t="shared" si="386"/>
        <v/>
      </c>
      <c r="AN936" s="267">
        <f t="shared" si="379"/>
        <v>0</v>
      </c>
      <c r="CE936" s="279"/>
    </row>
    <row r="937" spans="1:83" s="40" customFormat="1" ht="12.75">
      <c r="A937" s="227"/>
      <c r="B937" s="88"/>
      <c r="C937" s="89"/>
      <c r="D937" s="90"/>
      <c r="E937" s="89"/>
      <c r="F937" s="91"/>
      <c r="G937" s="304"/>
      <c r="H937" s="41"/>
      <c r="I937" s="42" t="str">
        <f t="shared" si="388"/>
        <v/>
      </c>
      <c r="J937" s="43" t="str">
        <f t="shared" si="371"/>
        <v/>
      </c>
      <c r="K937" s="44" t="str">
        <f>IF(J937="","",IF(COUNTIF($J$4:J937,J937)=0,"",(COUNTIF($J$4:J937,J937))))</f>
        <v/>
      </c>
      <c r="L937" s="44" t="str">
        <f>IF(K937="","",J937&amp;" _ "&amp;COUNTIF($J$4:J937,J937)&amp;"_"&amp;N937)</f>
        <v/>
      </c>
      <c r="M937" s="45" t="str">
        <f t="shared" si="389"/>
        <v/>
      </c>
      <c r="N937" s="44" t="str">
        <f t="shared" si="390"/>
        <v/>
      </c>
      <c r="O937" s="57" t="str">
        <f t="shared" si="391"/>
        <v/>
      </c>
      <c r="P937" s="48" t="str" cm="1">
        <f t="array" ref="P937">IFERROR(IF(C937="P",G937,IF($K937=1,$M937,$M937+LOOKUP(2,1/($J$4:$J936=J937),$P$4:$P936))),"")</f>
        <v/>
      </c>
      <c r="Q937" s="57" t="str" cm="1">
        <f t="array" ref="Q937">IFERROR(IF(OR(C937="P",C937="A",C937="R"),F937,IF($K937=1,F937,IF(LOOKUP(2,1/($J$4:$J936=$J937),$P$4:$P936)=0,$F937,IF(AND($C937="C",LOOKUP(2,1/($J$4:$J936=$J937),$P$4:$P936)&gt;0),(F937*G937+LOOKUP(2,1/($J$4:$J936=$J937),$P$4:$P936)*LOOKUP(2,1/($J$4:$J936=$J937),$Q$4:$Q936))/$P937,IF(AND($C937="C",LOOKUP(2,1/($J$4:$J936=$J937),$P$4:$P936)&lt;0),LOOKUP(2,1/($J$4:$J936=$J937),$Q$4:$Q936),IF(AND($C937="V",LOOKUP(2,1/($J$4:$J936=$J937),$P$4:$P936)&lt;0),((-1*(F937*G937))+LOOKUP(2,1/($J$4:$J936=$J937),$P$4:$P936)*LOOKUP(2,1/($J$4:$J936=$J937),$Q$4:$Q936))/$P937,IF(AND($C937="V",LOOKUP(2,1/($J$4:$J936=$J937),$P$4:$P936)&gt;0),LOOKUP(2,1/($J$4:$J936=$J937),$Q$4:$Q936),""))))))),"")</f>
        <v/>
      </c>
      <c r="R937" s="49" t="str">
        <f t="shared" si="394"/>
        <v/>
      </c>
      <c r="S937" s="49" t="str">
        <f t="shared" si="380"/>
        <v/>
      </c>
      <c r="T937" s="49" t="str">
        <f t="shared" si="392"/>
        <v/>
      </c>
      <c r="U937" s="49" t="str">
        <f>IFERROR(IF(C937="P",S937,IF(K937=1,0,IF(OR(LOOKUP(2,1/($E$4:$E936=$E937),$P$4:$P936)=0,AND($C937="C",$N937="LONG"),AND(C937="V",N937="SHORT")),0,S937+(M937*Q937)))),"")</f>
        <v/>
      </c>
      <c r="V937" s="49" t="str">
        <f t="shared" si="393"/>
        <v/>
      </c>
      <c r="W937" s="50" t="str">
        <f t="shared" si="387"/>
        <v/>
      </c>
      <c r="Y937" s="51" t="str">
        <f t="shared" si="374"/>
        <v/>
      </c>
      <c r="Z937" s="50" t="str">
        <f t="shared" si="381"/>
        <v/>
      </c>
      <c r="AA937" s="50" t="str">
        <f t="shared" si="372"/>
        <v/>
      </c>
      <c r="AB937" s="50" t="str">
        <f t="shared" si="375"/>
        <v/>
      </c>
      <c r="AC937" s="58" t="str">
        <f t="shared" si="376"/>
        <v/>
      </c>
      <c r="AD937" s="53" t="str">
        <f t="shared" si="373"/>
        <v/>
      </c>
      <c r="AE937" s="53" t="str">
        <f t="shared" si="377"/>
        <v/>
      </c>
      <c r="AF937" s="59" t="str">
        <f t="shared" si="378"/>
        <v/>
      </c>
      <c r="AG937" s="40" t="str">
        <f>C937&amp;COUNTIFS($C$3:C937,"V")</f>
        <v>0</v>
      </c>
      <c r="AH937" s="266" t="str">
        <f t="shared" si="370"/>
        <v/>
      </c>
      <c r="AI937" s="56" t="str">
        <f t="shared" si="382"/>
        <v/>
      </c>
      <c r="AJ937" s="265" t="str">
        <f t="shared" si="383"/>
        <v/>
      </c>
      <c r="AK937" s="267" t="str">
        <f t="shared" si="384"/>
        <v/>
      </c>
      <c r="AL937" s="267" t="str">
        <f t="shared" si="385"/>
        <v/>
      </c>
      <c r="AM937" s="40" t="str">
        <f t="shared" si="386"/>
        <v/>
      </c>
      <c r="AN937" s="267">
        <f t="shared" si="379"/>
        <v>0</v>
      </c>
      <c r="CE937" s="279"/>
    </row>
    <row r="938" spans="1:83" s="40" customFormat="1" ht="12.75">
      <c r="A938" s="227"/>
      <c r="B938" s="88"/>
      <c r="C938" s="89"/>
      <c r="D938" s="90"/>
      <c r="E938" s="89"/>
      <c r="F938" s="91"/>
      <c r="G938" s="304"/>
      <c r="H938" s="41"/>
      <c r="I938" s="42" t="str">
        <f t="shared" si="388"/>
        <v/>
      </c>
      <c r="J938" s="43" t="str">
        <f t="shared" si="371"/>
        <v/>
      </c>
      <c r="K938" s="44" t="str">
        <f>IF(J938="","",IF(COUNTIF($J$4:J938,J938)=0,"",(COUNTIF($J$4:J938,J938))))</f>
        <v/>
      </c>
      <c r="L938" s="44" t="str">
        <f>IF(K938="","",J938&amp;" _ "&amp;COUNTIF($J$4:J938,J938)&amp;"_"&amp;N938)</f>
        <v/>
      </c>
      <c r="M938" s="45" t="str">
        <f t="shared" si="389"/>
        <v/>
      </c>
      <c r="N938" s="44" t="str">
        <f t="shared" si="390"/>
        <v/>
      </c>
      <c r="O938" s="57" t="str">
        <f t="shared" si="391"/>
        <v/>
      </c>
      <c r="P938" s="48" t="str" cm="1">
        <f t="array" ref="P938">IFERROR(IF(C938="P",G938,IF($K938=1,$M938,$M938+LOOKUP(2,1/($J$4:$J937=J938),$P$4:$P937))),"")</f>
        <v/>
      </c>
      <c r="Q938" s="57" t="str" cm="1">
        <f t="array" ref="Q938">IFERROR(IF(OR(C938="P",C938="A",C938="R"),F938,IF($K938=1,F938,IF(LOOKUP(2,1/($J$4:$J937=$J938),$P$4:$P937)=0,$F938,IF(AND($C938="C",LOOKUP(2,1/($J$4:$J937=$J938),$P$4:$P937)&gt;0),(F938*G938+LOOKUP(2,1/($J$4:$J937=$J938),$P$4:$P937)*LOOKUP(2,1/($J$4:$J937=$J938),$Q$4:$Q937))/$P938,IF(AND($C938="C",LOOKUP(2,1/($J$4:$J937=$J938),$P$4:$P937)&lt;0),LOOKUP(2,1/($J$4:$J937=$J938),$Q$4:$Q937),IF(AND($C938="V",LOOKUP(2,1/($J$4:$J937=$J938),$P$4:$P937)&lt;0),((-1*(F938*G938))+LOOKUP(2,1/($J$4:$J937=$J938),$P$4:$P937)*LOOKUP(2,1/($J$4:$J937=$J938),$Q$4:$Q937))/$P938,IF(AND($C938="V",LOOKUP(2,1/($J$4:$J937=$J938),$P$4:$P937)&gt;0),LOOKUP(2,1/($J$4:$J937=$J938),$Q$4:$Q937),""))))))),"")</f>
        <v/>
      </c>
      <c r="R938" s="49" t="str">
        <f t="shared" si="394"/>
        <v/>
      </c>
      <c r="S938" s="49" t="str">
        <f t="shared" si="380"/>
        <v/>
      </c>
      <c r="T938" s="49" t="str">
        <f t="shared" si="392"/>
        <v/>
      </c>
      <c r="U938" s="49" t="str">
        <f>IFERROR(IF(C938="P",S938,IF(K938=1,0,IF(OR(LOOKUP(2,1/($E$4:$E937=$E938),$P$4:$P937)=0,AND($C938="C",$N938="LONG"),AND(C938="V",N938="SHORT")),0,S938+(M938*Q938)))),"")</f>
        <v/>
      </c>
      <c r="V938" s="49" t="str">
        <f t="shared" si="393"/>
        <v/>
      </c>
      <c r="W938" s="50" t="str">
        <f t="shared" si="387"/>
        <v/>
      </c>
      <c r="Y938" s="51" t="str">
        <f t="shared" si="374"/>
        <v/>
      </c>
      <c r="Z938" s="50" t="str">
        <f t="shared" si="381"/>
        <v/>
      </c>
      <c r="AA938" s="50" t="str">
        <f t="shared" si="372"/>
        <v/>
      </c>
      <c r="AB938" s="50" t="str">
        <f t="shared" si="375"/>
        <v/>
      </c>
      <c r="AC938" s="58" t="str">
        <f t="shared" si="376"/>
        <v/>
      </c>
      <c r="AD938" s="53" t="str">
        <f t="shared" si="373"/>
        <v/>
      </c>
      <c r="AE938" s="53" t="str">
        <f t="shared" si="377"/>
        <v/>
      </c>
      <c r="AF938" s="59" t="str">
        <f t="shared" si="378"/>
        <v/>
      </c>
      <c r="AG938" s="40" t="str">
        <f>C938&amp;COUNTIFS($C$3:C938,"V")</f>
        <v>0</v>
      </c>
      <c r="AH938" s="266" t="str">
        <f t="shared" si="370"/>
        <v/>
      </c>
      <c r="AI938" s="56" t="str">
        <f t="shared" si="382"/>
        <v/>
      </c>
      <c r="AJ938" s="265" t="str">
        <f t="shared" si="383"/>
        <v/>
      </c>
      <c r="AK938" s="267" t="str">
        <f t="shared" si="384"/>
        <v/>
      </c>
      <c r="AL938" s="267" t="str">
        <f t="shared" si="385"/>
        <v/>
      </c>
      <c r="AM938" s="40" t="str">
        <f t="shared" si="386"/>
        <v/>
      </c>
      <c r="AN938" s="267">
        <f t="shared" si="379"/>
        <v>0</v>
      </c>
      <c r="CE938" s="279"/>
    </row>
    <row r="939" spans="1:83" s="40" customFormat="1" ht="12.75">
      <c r="A939" s="227"/>
      <c r="B939" s="88"/>
      <c r="C939" s="89"/>
      <c r="D939" s="90"/>
      <c r="E939" s="89"/>
      <c r="F939" s="91"/>
      <c r="G939" s="304"/>
      <c r="H939" s="41"/>
      <c r="I939" s="42" t="str">
        <f t="shared" si="388"/>
        <v/>
      </c>
      <c r="J939" s="43" t="str">
        <f t="shared" si="371"/>
        <v/>
      </c>
      <c r="K939" s="44" t="str">
        <f>IF(J939="","",IF(COUNTIF($J$4:J939,J939)=0,"",(COUNTIF($J$4:J939,J939))))</f>
        <v/>
      </c>
      <c r="L939" s="44" t="str">
        <f>IF(K939="","",J939&amp;" _ "&amp;COUNTIF($J$4:J939,J939)&amp;"_"&amp;N939)</f>
        <v/>
      </c>
      <c r="M939" s="45" t="str">
        <f t="shared" si="389"/>
        <v/>
      </c>
      <c r="N939" s="44" t="str">
        <f t="shared" si="390"/>
        <v/>
      </c>
      <c r="O939" s="57" t="str">
        <f t="shared" si="391"/>
        <v/>
      </c>
      <c r="P939" s="48" t="str" cm="1">
        <f t="array" ref="P939">IFERROR(IF(C939="P",G939,IF($K939=1,$M939,$M939+LOOKUP(2,1/($J$4:$J938=J939),$P$4:$P938))),"")</f>
        <v/>
      </c>
      <c r="Q939" s="57" t="str" cm="1">
        <f t="array" ref="Q939">IFERROR(IF(OR(C939="P",C939="A",C939="R"),F939,IF($K939=1,F939,IF(LOOKUP(2,1/($J$4:$J938=$J939),$P$4:$P938)=0,$F939,IF(AND($C939="C",LOOKUP(2,1/($J$4:$J938=$J939),$P$4:$P938)&gt;0),(F939*G939+LOOKUP(2,1/($J$4:$J938=$J939),$P$4:$P938)*LOOKUP(2,1/($J$4:$J938=$J939),$Q$4:$Q938))/$P939,IF(AND($C939="C",LOOKUP(2,1/($J$4:$J938=$J939),$P$4:$P938)&lt;0),LOOKUP(2,1/($J$4:$J938=$J939),$Q$4:$Q938),IF(AND($C939="V",LOOKUP(2,1/($J$4:$J938=$J939),$P$4:$P938)&lt;0),((-1*(F939*G939))+LOOKUP(2,1/($J$4:$J938=$J939),$P$4:$P938)*LOOKUP(2,1/($J$4:$J938=$J939),$Q$4:$Q938))/$P939,IF(AND($C939="V",LOOKUP(2,1/($J$4:$J938=$J939),$P$4:$P938)&gt;0),LOOKUP(2,1/($J$4:$J938=$J939),$Q$4:$Q938),""))))))),"")</f>
        <v/>
      </c>
      <c r="R939" s="49" t="str">
        <f t="shared" si="394"/>
        <v/>
      </c>
      <c r="S939" s="49" t="str">
        <f t="shared" si="380"/>
        <v/>
      </c>
      <c r="T939" s="49" t="str">
        <f t="shared" si="392"/>
        <v/>
      </c>
      <c r="U939" s="49" t="str">
        <f>IFERROR(IF(C939="P",S939,IF(K939=1,0,IF(OR(LOOKUP(2,1/($E$4:$E938=$E939),$P$4:$P938)=0,AND($C939="C",$N939="LONG"),AND(C939="V",N939="SHORT")),0,S939+(M939*Q939)))),"")</f>
        <v/>
      </c>
      <c r="V939" s="49" t="str">
        <f t="shared" si="393"/>
        <v/>
      </c>
      <c r="W939" s="50" t="str">
        <f t="shared" si="387"/>
        <v/>
      </c>
      <c r="Y939" s="51" t="str">
        <f t="shared" si="374"/>
        <v/>
      </c>
      <c r="Z939" s="50" t="str">
        <f t="shared" si="381"/>
        <v/>
      </c>
      <c r="AA939" s="50" t="str">
        <f t="shared" si="372"/>
        <v/>
      </c>
      <c r="AB939" s="50" t="str">
        <f t="shared" si="375"/>
        <v/>
      </c>
      <c r="AC939" s="58" t="str">
        <f t="shared" si="376"/>
        <v/>
      </c>
      <c r="AD939" s="53" t="str">
        <f t="shared" si="373"/>
        <v/>
      </c>
      <c r="AE939" s="53" t="str">
        <f t="shared" si="377"/>
        <v/>
      </c>
      <c r="AF939" s="59" t="str">
        <f t="shared" si="378"/>
        <v/>
      </c>
      <c r="AG939" s="40" t="str">
        <f>C939&amp;COUNTIFS($C$3:C939,"V")</f>
        <v>0</v>
      </c>
      <c r="AH939" s="266" t="str">
        <f t="shared" si="370"/>
        <v/>
      </c>
      <c r="AI939" s="56" t="str">
        <f t="shared" si="382"/>
        <v/>
      </c>
      <c r="AJ939" s="265" t="str">
        <f t="shared" si="383"/>
        <v/>
      </c>
      <c r="AK939" s="267" t="str">
        <f t="shared" si="384"/>
        <v/>
      </c>
      <c r="AL939" s="267" t="str">
        <f t="shared" si="385"/>
        <v/>
      </c>
      <c r="AM939" s="40" t="str">
        <f t="shared" si="386"/>
        <v/>
      </c>
      <c r="AN939" s="267">
        <f t="shared" si="379"/>
        <v>0</v>
      </c>
      <c r="CE939" s="279"/>
    </row>
    <row r="940" spans="1:83" s="40" customFormat="1" ht="12.75">
      <c r="A940" s="227"/>
      <c r="B940" s="88"/>
      <c r="C940" s="89"/>
      <c r="D940" s="90"/>
      <c r="E940" s="89"/>
      <c r="F940" s="91"/>
      <c r="G940" s="304"/>
      <c r="H940" s="41"/>
      <c r="I940" s="42" t="str">
        <f t="shared" si="388"/>
        <v/>
      </c>
      <c r="J940" s="43" t="str">
        <f t="shared" si="371"/>
        <v/>
      </c>
      <c r="K940" s="44" t="str">
        <f>IF(J940="","",IF(COUNTIF($J$4:J940,J940)=0,"",(COUNTIF($J$4:J940,J940))))</f>
        <v/>
      </c>
      <c r="L940" s="44" t="str">
        <f>IF(K940="","",J940&amp;" _ "&amp;COUNTIF($J$4:J940,J940)&amp;"_"&amp;N940)</f>
        <v/>
      </c>
      <c r="M940" s="45" t="str">
        <f t="shared" si="389"/>
        <v/>
      </c>
      <c r="N940" s="44" t="str">
        <f t="shared" si="390"/>
        <v/>
      </c>
      <c r="O940" s="57" t="str">
        <f t="shared" si="391"/>
        <v/>
      </c>
      <c r="P940" s="48" t="str" cm="1">
        <f t="array" ref="P940">IFERROR(IF(C940="P",G940,IF($K940=1,$M940,$M940+LOOKUP(2,1/($J$4:$J939=J940),$P$4:$P939))),"")</f>
        <v/>
      </c>
      <c r="Q940" s="57" t="str" cm="1">
        <f t="array" ref="Q940">IFERROR(IF(OR(C940="P",C940="A",C940="R"),F940,IF($K940=1,F940,IF(LOOKUP(2,1/($J$4:$J939=$J940),$P$4:$P939)=0,$F940,IF(AND($C940="C",LOOKUP(2,1/($J$4:$J939=$J940),$P$4:$P939)&gt;0),(F940*G940+LOOKUP(2,1/($J$4:$J939=$J940),$P$4:$P939)*LOOKUP(2,1/($J$4:$J939=$J940),$Q$4:$Q939))/$P940,IF(AND($C940="C",LOOKUP(2,1/($J$4:$J939=$J940),$P$4:$P939)&lt;0),LOOKUP(2,1/($J$4:$J939=$J940),$Q$4:$Q939),IF(AND($C940="V",LOOKUP(2,1/($J$4:$J939=$J940),$P$4:$P939)&lt;0),((-1*(F940*G940))+LOOKUP(2,1/($J$4:$J939=$J940),$P$4:$P939)*LOOKUP(2,1/($J$4:$J939=$J940),$Q$4:$Q939))/$P940,IF(AND($C940="V",LOOKUP(2,1/($J$4:$J939=$J940),$P$4:$P939)&gt;0),LOOKUP(2,1/($J$4:$J939=$J940),$Q$4:$Q939),""))))))),"")</f>
        <v/>
      </c>
      <c r="R940" s="49" t="str">
        <f t="shared" si="394"/>
        <v/>
      </c>
      <c r="S940" s="49" t="str">
        <f t="shared" si="380"/>
        <v/>
      </c>
      <c r="T940" s="49" t="str">
        <f t="shared" si="392"/>
        <v/>
      </c>
      <c r="U940" s="49" t="str">
        <f>IFERROR(IF(C940="P",S940,IF(K940=1,0,IF(OR(LOOKUP(2,1/($E$4:$E939=$E940),$P$4:$P939)=0,AND($C940="C",$N940="LONG"),AND(C940="V",N940="SHORT")),0,S940+(M940*Q940)))),"")</f>
        <v/>
      </c>
      <c r="V940" s="49" t="str">
        <f t="shared" si="393"/>
        <v/>
      </c>
      <c r="W940" s="50" t="str">
        <f t="shared" si="387"/>
        <v/>
      </c>
      <c r="Y940" s="51" t="str">
        <f t="shared" si="374"/>
        <v/>
      </c>
      <c r="Z940" s="50" t="str">
        <f t="shared" si="381"/>
        <v/>
      </c>
      <c r="AA940" s="50" t="str">
        <f t="shared" si="372"/>
        <v/>
      </c>
      <c r="AB940" s="50" t="str">
        <f t="shared" si="375"/>
        <v/>
      </c>
      <c r="AC940" s="58" t="str">
        <f t="shared" si="376"/>
        <v/>
      </c>
      <c r="AD940" s="53" t="str">
        <f t="shared" si="373"/>
        <v/>
      </c>
      <c r="AE940" s="53" t="str">
        <f t="shared" si="377"/>
        <v/>
      </c>
      <c r="AF940" s="59" t="str">
        <f t="shared" si="378"/>
        <v/>
      </c>
      <c r="AG940" s="40" t="str">
        <f>C940&amp;COUNTIFS($C$3:C940,"V")</f>
        <v>0</v>
      </c>
      <c r="AH940" s="266" t="str">
        <f t="shared" si="370"/>
        <v/>
      </c>
      <c r="AI940" s="56" t="str">
        <f t="shared" si="382"/>
        <v/>
      </c>
      <c r="AJ940" s="265" t="str">
        <f t="shared" si="383"/>
        <v/>
      </c>
      <c r="AK940" s="267" t="str">
        <f t="shared" si="384"/>
        <v/>
      </c>
      <c r="AL940" s="267" t="str">
        <f t="shared" si="385"/>
        <v/>
      </c>
      <c r="AM940" s="40" t="str">
        <f t="shared" si="386"/>
        <v/>
      </c>
      <c r="AN940" s="267">
        <f t="shared" si="379"/>
        <v>0</v>
      </c>
      <c r="CE940" s="279"/>
    </row>
    <row r="941" spans="1:83" s="40" customFormat="1" ht="12.75">
      <c r="A941" s="227"/>
      <c r="B941" s="88"/>
      <c r="C941" s="89"/>
      <c r="D941" s="90"/>
      <c r="E941" s="89"/>
      <c r="F941" s="91"/>
      <c r="G941" s="304"/>
      <c r="H941" s="41"/>
      <c r="I941" s="42" t="str">
        <f t="shared" si="388"/>
        <v/>
      </c>
      <c r="J941" s="43" t="str">
        <f t="shared" si="371"/>
        <v/>
      </c>
      <c r="K941" s="44" t="str">
        <f>IF(J941="","",IF(COUNTIF($J$4:J941,J941)=0,"",(COUNTIF($J$4:J941,J941))))</f>
        <v/>
      </c>
      <c r="L941" s="44" t="str">
        <f>IF(K941="","",J941&amp;" _ "&amp;COUNTIF($J$4:J941,J941)&amp;"_"&amp;N941)</f>
        <v/>
      </c>
      <c r="M941" s="45" t="str">
        <f t="shared" si="389"/>
        <v/>
      </c>
      <c r="N941" s="44" t="str">
        <f t="shared" si="390"/>
        <v/>
      </c>
      <c r="O941" s="57" t="str">
        <f t="shared" si="391"/>
        <v/>
      </c>
      <c r="P941" s="48" t="str" cm="1">
        <f t="array" ref="P941">IFERROR(IF(C941="P",G941,IF($K941=1,$M941,$M941+LOOKUP(2,1/($J$4:$J940=J941),$P$4:$P940))),"")</f>
        <v/>
      </c>
      <c r="Q941" s="57" t="str" cm="1">
        <f t="array" ref="Q941">IFERROR(IF(OR(C941="P",C941="A",C941="R"),F941,IF($K941=1,F941,IF(LOOKUP(2,1/($J$4:$J940=$J941),$P$4:$P940)=0,$F941,IF(AND($C941="C",LOOKUP(2,1/($J$4:$J940=$J941),$P$4:$P940)&gt;0),(F941*G941+LOOKUP(2,1/($J$4:$J940=$J941),$P$4:$P940)*LOOKUP(2,1/($J$4:$J940=$J941),$Q$4:$Q940))/$P941,IF(AND($C941="C",LOOKUP(2,1/($J$4:$J940=$J941),$P$4:$P940)&lt;0),LOOKUP(2,1/($J$4:$J940=$J941),$Q$4:$Q940),IF(AND($C941="V",LOOKUP(2,1/($J$4:$J940=$J941),$P$4:$P940)&lt;0),((-1*(F941*G941))+LOOKUP(2,1/($J$4:$J940=$J941),$P$4:$P940)*LOOKUP(2,1/($J$4:$J940=$J941),$Q$4:$Q940))/$P941,IF(AND($C941="V",LOOKUP(2,1/($J$4:$J940=$J941),$P$4:$P940)&gt;0),LOOKUP(2,1/($J$4:$J940=$J941),$Q$4:$Q940),""))))))),"")</f>
        <v/>
      </c>
      <c r="R941" s="49" t="str">
        <f t="shared" si="394"/>
        <v/>
      </c>
      <c r="S941" s="49" t="str">
        <f t="shared" si="380"/>
        <v/>
      </c>
      <c r="T941" s="49" t="str">
        <f t="shared" si="392"/>
        <v/>
      </c>
      <c r="U941" s="49" t="str">
        <f>IFERROR(IF(C941="P",S941,IF(K941=1,0,IF(OR(LOOKUP(2,1/($E$4:$E940=$E941),$P$4:$P940)=0,AND($C941="C",$N941="LONG"),AND(C941="V",N941="SHORT")),0,S941+(M941*Q941)))),"")</f>
        <v/>
      </c>
      <c r="V941" s="49" t="str">
        <f t="shared" si="393"/>
        <v/>
      </c>
      <c r="W941" s="50" t="str">
        <f t="shared" si="387"/>
        <v/>
      </c>
      <c r="Y941" s="51" t="str">
        <f t="shared" si="374"/>
        <v/>
      </c>
      <c r="Z941" s="50" t="str">
        <f t="shared" si="381"/>
        <v/>
      </c>
      <c r="AA941" s="50" t="str">
        <f t="shared" si="372"/>
        <v/>
      </c>
      <c r="AB941" s="50" t="str">
        <f t="shared" si="375"/>
        <v/>
      </c>
      <c r="AC941" s="58" t="str">
        <f t="shared" si="376"/>
        <v/>
      </c>
      <c r="AD941" s="53" t="str">
        <f t="shared" si="373"/>
        <v/>
      </c>
      <c r="AE941" s="53" t="str">
        <f t="shared" si="377"/>
        <v/>
      </c>
      <c r="AF941" s="59" t="str">
        <f t="shared" si="378"/>
        <v/>
      </c>
      <c r="AG941" s="40" t="str">
        <f>C941&amp;COUNTIFS($C$3:C941,"V")</f>
        <v>0</v>
      </c>
      <c r="AH941" s="266" t="str">
        <f t="shared" ref="AH941:AH1004" si="395">IF(B941="","",B941)</f>
        <v/>
      </c>
      <c r="AI941" s="56" t="str">
        <f t="shared" si="382"/>
        <v/>
      </c>
      <c r="AJ941" s="265" t="str">
        <f t="shared" si="383"/>
        <v/>
      </c>
      <c r="AK941" s="267" t="str">
        <f t="shared" si="384"/>
        <v/>
      </c>
      <c r="AL941" s="267" t="str">
        <f t="shared" si="385"/>
        <v/>
      </c>
      <c r="AM941" s="40" t="str">
        <f t="shared" si="386"/>
        <v/>
      </c>
      <c r="AN941" s="267">
        <f t="shared" si="379"/>
        <v>0</v>
      </c>
      <c r="CE941" s="279"/>
    </row>
    <row r="942" spans="1:83" s="40" customFormat="1" ht="12.75">
      <c r="A942" s="227"/>
      <c r="B942" s="88"/>
      <c r="C942" s="89"/>
      <c r="D942" s="90"/>
      <c r="E942" s="89"/>
      <c r="F942" s="91"/>
      <c r="G942" s="304"/>
      <c r="H942" s="41"/>
      <c r="I942" s="42" t="str">
        <f t="shared" si="388"/>
        <v/>
      </c>
      <c r="J942" s="43" t="str">
        <f t="shared" si="371"/>
        <v/>
      </c>
      <c r="K942" s="44" t="str">
        <f>IF(J942="","",IF(COUNTIF($J$4:J942,J942)=0,"",(COUNTIF($J$4:J942,J942))))</f>
        <v/>
      </c>
      <c r="L942" s="44" t="str">
        <f>IF(K942="","",J942&amp;" _ "&amp;COUNTIF($J$4:J942,J942)&amp;"_"&amp;N942)</f>
        <v/>
      </c>
      <c r="M942" s="45" t="str">
        <f t="shared" si="389"/>
        <v/>
      </c>
      <c r="N942" s="44" t="str">
        <f t="shared" si="390"/>
        <v/>
      </c>
      <c r="O942" s="57" t="str">
        <f t="shared" si="391"/>
        <v/>
      </c>
      <c r="P942" s="48" t="str" cm="1">
        <f t="array" ref="P942">IFERROR(IF(C942="P",G942,IF($K942=1,$M942,$M942+LOOKUP(2,1/($J$4:$J941=J942),$P$4:$P941))),"")</f>
        <v/>
      </c>
      <c r="Q942" s="57" t="str" cm="1">
        <f t="array" ref="Q942">IFERROR(IF(OR(C942="P",C942="A",C942="R"),F942,IF($K942=1,F942,IF(LOOKUP(2,1/($J$4:$J941=$J942),$P$4:$P941)=0,$F942,IF(AND($C942="C",LOOKUP(2,1/($J$4:$J941=$J942),$P$4:$P941)&gt;0),(F942*G942+LOOKUP(2,1/($J$4:$J941=$J942),$P$4:$P941)*LOOKUP(2,1/($J$4:$J941=$J942),$Q$4:$Q941))/$P942,IF(AND($C942="C",LOOKUP(2,1/($J$4:$J941=$J942),$P$4:$P941)&lt;0),LOOKUP(2,1/($J$4:$J941=$J942),$Q$4:$Q941),IF(AND($C942="V",LOOKUP(2,1/($J$4:$J941=$J942),$P$4:$P941)&lt;0),((-1*(F942*G942))+LOOKUP(2,1/($J$4:$J941=$J942),$P$4:$P941)*LOOKUP(2,1/($J$4:$J941=$J942),$Q$4:$Q941))/$P942,IF(AND($C942="V",LOOKUP(2,1/($J$4:$J941=$J942),$P$4:$P941)&gt;0),LOOKUP(2,1/($J$4:$J941=$J942),$Q$4:$Q941),""))))))),"")</f>
        <v/>
      </c>
      <c r="R942" s="49" t="str">
        <f t="shared" si="394"/>
        <v/>
      </c>
      <c r="S942" s="49" t="str">
        <f t="shared" si="380"/>
        <v/>
      </c>
      <c r="T942" s="49" t="str">
        <f t="shared" si="392"/>
        <v/>
      </c>
      <c r="U942" s="49" t="str">
        <f>IFERROR(IF(C942="P",S942,IF(K942=1,0,IF(OR(LOOKUP(2,1/($E$4:$E941=$E942),$P$4:$P941)=0,AND($C942="C",$N942="LONG"),AND(C942="V",N942="SHORT")),0,S942+(M942*Q942)))),"")</f>
        <v/>
      </c>
      <c r="V942" s="49" t="str">
        <f t="shared" si="393"/>
        <v/>
      </c>
      <c r="W942" s="50" t="str">
        <f t="shared" si="387"/>
        <v/>
      </c>
      <c r="Y942" s="51" t="str">
        <f t="shared" si="374"/>
        <v/>
      </c>
      <c r="Z942" s="50" t="str">
        <f t="shared" si="381"/>
        <v/>
      </c>
      <c r="AA942" s="50" t="str">
        <f t="shared" si="372"/>
        <v/>
      </c>
      <c r="AB942" s="50" t="str">
        <f t="shared" si="375"/>
        <v/>
      </c>
      <c r="AC942" s="58" t="str">
        <f t="shared" si="376"/>
        <v/>
      </c>
      <c r="AD942" s="53" t="str">
        <f t="shared" si="373"/>
        <v/>
      </c>
      <c r="AE942" s="53" t="str">
        <f t="shared" si="377"/>
        <v/>
      </c>
      <c r="AF942" s="59" t="str">
        <f t="shared" si="378"/>
        <v/>
      </c>
      <c r="AG942" s="40" t="str">
        <f>C942&amp;COUNTIFS($C$3:C942,"V")</f>
        <v>0</v>
      </c>
      <c r="AH942" s="266" t="str">
        <f t="shared" si="395"/>
        <v/>
      </c>
      <c r="AI942" s="56" t="str">
        <f t="shared" si="382"/>
        <v/>
      </c>
      <c r="AJ942" s="265" t="str">
        <f t="shared" si="383"/>
        <v/>
      </c>
      <c r="AK942" s="267" t="str">
        <f t="shared" si="384"/>
        <v/>
      </c>
      <c r="AL942" s="267" t="str">
        <f t="shared" si="385"/>
        <v/>
      </c>
      <c r="AM942" s="40" t="str">
        <f t="shared" si="386"/>
        <v/>
      </c>
      <c r="AN942" s="267">
        <f t="shared" si="379"/>
        <v>0</v>
      </c>
      <c r="CE942" s="279"/>
    </row>
    <row r="943" spans="1:83" s="40" customFormat="1" ht="12.75">
      <c r="A943" s="227"/>
      <c r="B943" s="88"/>
      <c r="C943" s="89"/>
      <c r="D943" s="90"/>
      <c r="E943" s="89"/>
      <c r="F943" s="91"/>
      <c r="G943" s="304"/>
      <c r="H943" s="41"/>
      <c r="I943" s="42" t="str">
        <f t="shared" si="388"/>
        <v/>
      </c>
      <c r="J943" s="43" t="str">
        <f t="shared" si="371"/>
        <v/>
      </c>
      <c r="K943" s="44" t="str">
        <f>IF(J943="","",IF(COUNTIF($J$4:J943,J943)=0,"",(COUNTIF($J$4:J943,J943))))</f>
        <v/>
      </c>
      <c r="L943" s="44" t="str">
        <f>IF(K943="","",J943&amp;" _ "&amp;COUNTIF($J$4:J943,J943)&amp;"_"&amp;N943)</f>
        <v/>
      </c>
      <c r="M943" s="45" t="str">
        <f t="shared" si="389"/>
        <v/>
      </c>
      <c r="N943" s="44" t="str">
        <f t="shared" si="390"/>
        <v/>
      </c>
      <c r="O943" s="57" t="str">
        <f t="shared" si="391"/>
        <v/>
      </c>
      <c r="P943" s="48" t="str" cm="1">
        <f t="array" ref="P943">IFERROR(IF(C943="P",G943,IF($K943=1,$M943,$M943+LOOKUP(2,1/($J$4:$J942=J943),$P$4:$P942))),"")</f>
        <v/>
      </c>
      <c r="Q943" s="57" t="str" cm="1">
        <f t="array" ref="Q943">IFERROR(IF(OR(C943="P",C943="A",C943="R"),F943,IF($K943=1,F943,IF(LOOKUP(2,1/($J$4:$J942=$J943),$P$4:$P942)=0,$F943,IF(AND($C943="C",LOOKUP(2,1/($J$4:$J942=$J943),$P$4:$P942)&gt;0),(F943*G943+LOOKUP(2,1/($J$4:$J942=$J943),$P$4:$P942)*LOOKUP(2,1/($J$4:$J942=$J943),$Q$4:$Q942))/$P943,IF(AND($C943="C",LOOKUP(2,1/($J$4:$J942=$J943),$P$4:$P942)&lt;0),LOOKUP(2,1/($J$4:$J942=$J943),$Q$4:$Q942),IF(AND($C943="V",LOOKUP(2,1/($J$4:$J942=$J943),$P$4:$P942)&lt;0),((-1*(F943*G943))+LOOKUP(2,1/($J$4:$J942=$J943),$P$4:$P942)*LOOKUP(2,1/($J$4:$J942=$J943),$Q$4:$Q942))/$P943,IF(AND($C943="V",LOOKUP(2,1/($J$4:$J942=$J943),$P$4:$P942)&gt;0),LOOKUP(2,1/($J$4:$J942=$J943),$Q$4:$Q942),""))))))),"")</f>
        <v/>
      </c>
      <c r="R943" s="49" t="str">
        <f t="shared" si="394"/>
        <v/>
      </c>
      <c r="S943" s="49" t="str">
        <f t="shared" si="380"/>
        <v/>
      </c>
      <c r="T943" s="49" t="str">
        <f t="shared" si="392"/>
        <v/>
      </c>
      <c r="U943" s="49" t="str">
        <f>IFERROR(IF(C943="P",S943,IF(K943=1,0,IF(OR(LOOKUP(2,1/($E$4:$E942=$E943),$P$4:$P942)=0,AND($C943="C",$N943="LONG"),AND(C943="V",N943="SHORT")),0,S943+(M943*Q943)))),"")</f>
        <v/>
      </c>
      <c r="V943" s="49" t="str">
        <f t="shared" si="393"/>
        <v/>
      </c>
      <c r="W943" s="50" t="str">
        <f t="shared" si="387"/>
        <v/>
      </c>
      <c r="Y943" s="51" t="str">
        <f t="shared" si="374"/>
        <v/>
      </c>
      <c r="Z943" s="50" t="str">
        <f t="shared" si="381"/>
        <v/>
      </c>
      <c r="AA943" s="50" t="str">
        <f t="shared" si="372"/>
        <v/>
      </c>
      <c r="AB943" s="50" t="str">
        <f t="shared" si="375"/>
        <v/>
      </c>
      <c r="AC943" s="58" t="str">
        <f t="shared" si="376"/>
        <v/>
      </c>
      <c r="AD943" s="53" t="str">
        <f t="shared" si="373"/>
        <v/>
      </c>
      <c r="AE943" s="53" t="str">
        <f t="shared" si="377"/>
        <v/>
      </c>
      <c r="AF943" s="59" t="str">
        <f t="shared" si="378"/>
        <v/>
      </c>
      <c r="AG943" s="40" t="str">
        <f>C943&amp;COUNTIFS($C$3:C943,"V")</f>
        <v>0</v>
      </c>
      <c r="AH943" s="266" t="str">
        <f t="shared" si="395"/>
        <v/>
      </c>
      <c r="AI943" s="56" t="str">
        <f t="shared" si="382"/>
        <v/>
      </c>
      <c r="AJ943" s="265" t="str">
        <f t="shared" si="383"/>
        <v/>
      </c>
      <c r="AK943" s="267" t="str">
        <f t="shared" si="384"/>
        <v/>
      </c>
      <c r="AL943" s="267" t="str">
        <f t="shared" si="385"/>
        <v/>
      </c>
      <c r="AM943" s="40" t="str">
        <f t="shared" si="386"/>
        <v/>
      </c>
      <c r="AN943" s="267">
        <f t="shared" si="379"/>
        <v>0</v>
      </c>
      <c r="CE943" s="279"/>
    </row>
    <row r="944" spans="1:83" s="40" customFormat="1" ht="12.75">
      <c r="A944" s="227"/>
      <c r="B944" s="88"/>
      <c r="C944" s="89"/>
      <c r="D944" s="90"/>
      <c r="E944" s="89"/>
      <c r="F944" s="91"/>
      <c r="G944" s="304"/>
      <c r="H944" s="41"/>
      <c r="I944" s="42" t="str">
        <f t="shared" si="388"/>
        <v/>
      </c>
      <c r="J944" s="43" t="str">
        <f t="shared" si="371"/>
        <v/>
      </c>
      <c r="K944" s="44" t="str">
        <f>IF(J944="","",IF(COUNTIF($J$4:J944,J944)=0,"",(COUNTIF($J$4:J944,J944))))</f>
        <v/>
      </c>
      <c r="L944" s="44" t="str">
        <f>IF(K944="","",J944&amp;" _ "&amp;COUNTIF($J$4:J944,J944)&amp;"_"&amp;N944)</f>
        <v/>
      </c>
      <c r="M944" s="45" t="str">
        <f t="shared" si="389"/>
        <v/>
      </c>
      <c r="N944" s="44" t="str">
        <f t="shared" si="390"/>
        <v/>
      </c>
      <c r="O944" s="57" t="str">
        <f t="shared" si="391"/>
        <v/>
      </c>
      <c r="P944" s="48" t="str" cm="1">
        <f t="array" ref="P944">IFERROR(IF(C944="P",G944,IF($K944=1,$M944,$M944+LOOKUP(2,1/($J$4:$J943=J944),$P$4:$P943))),"")</f>
        <v/>
      </c>
      <c r="Q944" s="57" t="str" cm="1">
        <f t="array" ref="Q944">IFERROR(IF(OR(C944="P",C944="A",C944="R"),F944,IF($K944=1,F944,IF(LOOKUP(2,1/($J$4:$J943=$J944),$P$4:$P943)=0,$F944,IF(AND($C944="C",LOOKUP(2,1/($J$4:$J943=$J944),$P$4:$P943)&gt;0),(F944*G944+LOOKUP(2,1/($J$4:$J943=$J944),$P$4:$P943)*LOOKUP(2,1/($J$4:$J943=$J944),$Q$4:$Q943))/$P944,IF(AND($C944="C",LOOKUP(2,1/($J$4:$J943=$J944),$P$4:$P943)&lt;0),LOOKUP(2,1/($J$4:$J943=$J944),$Q$4:$Q943),IF(AND($C944="V",LOOKUP(2,1/($J$4:$J943=$J944),$P$4:$P943)&lt;0),((-1*(F944*G944))+LOOKUP(2,1/($J$4:$J943=$J944),$P$4:$P943)*LOOKUP(2,1/($J$4:$J943=$J944),$Q$4:$Q943))/$P944,IF(AND($C944="V",LOOKUP(2,1/($J$4:$J943=$J944),$P$4:$P943)&gt;0),LOOKUP(2,1/($J$4:$J943=$J944),$Q$4:$Q943),""))))))),"")</f>
        <v/>
      </c>
      <c r="R944" s="49" t="str">
        <f t="shared" si="394"/>
        <v/>
      </c>
      <c r="S944" s="49" t="str">
        <f t="shared" si="380"/>
        <v/>
      </c>
      <c r="T944" s="49" t="str">
        <f t="shared" si="392"/>
        <v/>
      </c>
      <c r="U944" s="49" t="str">
        <f>IFERROR(IF(C944="P",S944,IF(K944=1,0,IF(OR(LOOKUP(2,1/($E$4:$E943=$E944),$P$4:$P943)=0,AND($C944="C",$N944="LONG"),AND(C944="V",N944="SHORT")),0,S944+(M944*Q944)))),"")</f>
        <v/>
      </c>
      <c r="V944" s="49" t="str">
        <f t="shared" si="393"/>
        <v/>
      </c>
      <c r="W944" s="50" t="str">
        <f t="shared" si="387"/>
        <v/>
      </c>
      <c r="Y944" s="51" t="str">
        <f t="shared" si="374"/>
        <v/>
      </c>
      <c r="Z944" s="50" t="str">
        <f t="shared" si="381"/>
        <v/>
      </c>
      <c r="AA944" s="50" t="str">
        <f t="shared" si="372"/>
        <v/>
      </c>
      <c r="AB944" s="50" t="str">
        <f t="shared" si="375"/>
        <v/>
      </c>
      <c r="AC944" s="58" t="str">
        <f t="shared" si="376"/>
        <v/>
      </c>
      <c r="AD944" s="53" t="str">
        <f t="shared" si="373"/>
        <v/>
      </c>
      <c r="AE944" s="53" t="str">
        <f t="shared" si="377"/>
        <v/>
      </c>
      <c r="AF944" s="59" t="str">
        <f t="shared" si="378"/>
        <v/>
      </c>
      <c r="AG944" s="40" t="str">
        <f>C944&amp;COUNTIFS($C$3:C944,"V")</f>
        <v>0</v>
      </c>
      <c r="AH944" s="266" t="str">
        <f t="shared" si="395"/>
        <v/>
      </c>
      <c r="AI944" s="56" t="str">
        <f t="shared" si="382"/>
        <v/>
      </c>
      <c r="AJ944" s="265" t="str">
        <f t="shared" si="383"/>
        <v/>
      </c>
      <c r="AK944" s="267" t="str">
        <f t="shared" si="384"/>
        <v/>
      </c>
      <c r="AL944" s="267" t="str">
        <f t="shared" si="385"/>
        <v/>
      </c>
      <c r="AM944" s="40" t="str">
        <f t="shared" si="386"/>
        <v/>
      </c>
      <c r="AN944" s="267">
        <f t="shared" si="379"/>
        <v>0</v>
      </c>
      <c r="CE944" s="279"/>
    </row>
    <row r="945" spans="1:83" s="40" customFormat="1" ht="12.75">
      <c r="A945" s="227"/>
      <c r="B945" s="88"/>
      <c r="C945" s="89"/>
      <c r="D945" s="90"/>
      <c r="E945" s="89"/>
      <c r="F945" s="91"/>
      <c r="G945" s="304"/>
      <c r="H945" s="41"/>
      <c r="I945" s="42" t="str">
        <f t="shared" si="388"/>
        <v/>
      </c>
      <c r="J945" s="43" t="str">
        <f t="shared" si="371"/>
        <v/>
      </c>
      <c r="K945" s="44" t="str">
        <f>IF(J945="","",IF(COUNTIF($J$4:J945,J945)=0,"",(COUNTIF($J$4:J945,J945))))</f>
        <v/>
      </c>
      <c r="L945" s="44" t="str">
        <f>IF(K945="","",J945&amp;" _ "&amp;COUNTIF($J$4:J945,J945)&amp;"_"&amp;N945)</f>
        <v/>
      </c>
      <c r="M945" s="45" t="str">
        <f t="shared" si="389"/>
        <v/>
      </c>
      <c r="N945" s="44" t="str">
        <f t="shared" si="390"/>
        <v/>
      </c>
      <c r="O945" s="57" t="str">
        <f t="shared" si="391"/>
        <v/>
      </c>
      <c r="P945" s="48" t="str" cm="1">
        <f t="array" ref="P945">IFERROR(IF(C945="P",G945,IF($K945=1,$M945,$M945+LOOKUP(2,1/($J$4:$J944=J945),$P$4:$P944))),"")</f>
        <v/>
      </c>
      <c r="Q945" s="57" t="str" cm="1">
        <f t="array" ref="Q945">IFERROR(IF(OR(C945="P",C945="A",C945="R"),F945,IF($K945=1,F945,IF(LOOKUP(2,1/($J$4:$J944=$J945),$P$4:$P944)=0,$F945,IF(AND($C945="C",LOOKUP(2,1/($J$4:$J944=$J945),$P$4:$P944)&gt;0),(F945*G945+LOOKUP(2,1/($J$4:$J944=$J945),$P$4:$P944)*LOOKUP(2,1/($J$4:$J944=$J945),$Q$4:$Q944))/$P945,IF(AND($C945="C",LOOKUP(2,1/($J$4:$J944=$J945),$P$4:$P944)&lt;0),LOOKUP(2,1/($J$4:$J944=$J945),$Q$4:$Q944),IF(AND($C945="V",LOOKUP(2,1/($J$4:$J944=$J945),$P$4:$P944)&lt;0),((-1*(F945*G945))+LOOKUP(2,1/($J$4:$J944=$J945),$P$4:$P944)*LOOKUP(2,1/($J$4:$J944=$J945),$Q$4:$Q944))/$P945,IF(AND($C945="V",LOOKUP(2,1/($J$4:$J944=$J945),$P$4:$P944)&gt;0),LOOKUP(2,1/($J$4:$J944=$J945),$Q$4:$Q944),""))))))),"")</f>
        <v/>
      </c>
      <c r="R945" s="49" t="str">
        <f t="shared" si="394"/>
        <v/>
      </c>
      <c r="S945" s="49" t="str">
        <f t="shared" si="380"/>
        <v/>
      </c>
      <c r="T945" s="49" t="str">
        <f t="shared" si="392"/>
        <v/>
      </c>
      <c r="U945" s="49" t="str">
        <f>IFERROR(IF(C945="P",S945,IF(K945=1,0,IF(OR(LOOKUP(2,1/($E$4:$E944=$E945),$P$4:$P944)=0,AND($C945="C",$N945="LONG"),AND(C945="V",N945="SHORT")),0,S945+(M945*Q945)))),"")</f>
        <v/>
      </c>
      <c r="V945" s="49" t="str">
        <f t="shared" si="393"/>
        <v/>
      </c>
      <c r="W945" s="50" t="str">
        <f t="shared" si="387"/>
        <v/>
      </c>
      <c r="Y945" s="51" t="str">
        <f t="shared" si="374"/>
        <v/>
      </c>
      <c r="Z945" s="50" t="str">
        <f t="shared" si="381"/>
        <v/>
      </c>
      <c r="AA945" s="50" t="str">
        <f t="shared" si="372"/>
        <v/>
      </c>
      <c r="AB945" s="50" t="str">
        <f t="shared" si="375"/>
        <v/>
      </c>
      <c r="AC945" s="58" t="str">
        <f t="shared" si="376"/>
        <v/>
      </c>
      <c r="AD945" s="53" t="str">
        <f t="shared" si="373"/>
        <v/>
      </c>
      <c r="AE945" s="53" t="str">
        <f t="shared" si="377"/>
        <v/>
      </c>
      <c r="AF945" s="59" t="str">
        <f t="shared" si="378"/>
        <v/>
      </c>
      <c r="AG945" s="40" t="str">
        <f>C945&amp;COUNTIFS($C$3:C945,"V")</f>
        <v>0</v>
      </c>
      <c r="AH945" s="266" t="str">
        <f t="shared" si="395"/>
        <v/>
      </c>
      <c r="AI945" s="56" t="str">
        <f t="shared" si="382"/>
        <v/>
      </c>
      <c r="AJ945" s="265" t="str">
        <f t="shared" si="383"/>
        <v/>
      </c>
      <c r="AK945" s="267" t="str">
        <f t="shared" si="384"/>
        <v/>
      </c>
      <c r="AL945" s="267" t="str">
        <f t="shared" si="385"/>
        <v/>
      </c>
      <c r="AM945" s="40" t="str">
        <f t="shared" si="386"/>
        <v/>
      </c>
      <c r="AN945" s="267">
        <f t="shared" si="379"/>
        <v>0</v>
      </c>
      <c r="CE945" s="279"/>
    </row>
    <row r="946" spans="1:83" s="40" customFormat="1" ht="12.75">
      <c r="A946" s="227"/>
      <c r="B946" s="88"/>
      <c r="C946" s="89"/>
      <c r="D946" s="90"/>
      <c r="E946" s="89"/>
      <c r="F946" s="91"/>
      <c r="G946" s="304"/>
      <c r="H946" s="41"/>
      <c r="I946" s="42" t="str">
        <f t="shared" si="388"/>
        <v/>
      </c>
      <c r="J946" s="43" t="str">
        <f t="shared" si="371"/>
        <v/>
      </c>
      <c r="K946" s="44" t="str">
        <f>IF(J946="","",IF(COUNTIF($J$4:J946,J946)=0,"",(COUNTIF($J$4:J946,J946))))</f>
        <v/>
      </c>
      <c r="L946" s="44" t="str">
        <f>IF(K946="","",J946&amp;" _ "&amp;COUNTIF($J$4:J946,J946)&amp;"_"&amp;N946)</f>
        <v/>
      </c>
      <c r="M946" s="45" t="str">
        <f t="shared" si="389"/>
        <v/>
      </c>
      <c r="N946" s="44" t="str">
        <f t="shared" si="390"/>
        <v/>
      </c>
      <c r="O946" s="57" t="str">
        <f t="shared" si="391"/>
        <v/>
      </c>
      <c r="P946" s="48" t="str" cm="1">
        <f t="array" ref="P946">IFERROR(IF(C946="P",G946,IF($K946=1,$M946,$M946+LOOKUP(2,1/($J$4:$J945=J946),$P$4:$P945))),"")</f>
        <v/>
      </c>
      <c r="Q946" s="57" t="str" cm="1">
        <f t="array" ref="Q946">IFERROR(IF(OR(C946="P",C946="A",C946="R"),F946,IF($K946=1,F946,IF(LOOKUP(2,1/($J$4:$J945=$J946),$P$4:$P945)=0,$F946,IF(AND($C946="C",LOOKUP(2,1/($J$4:$J945=$J946),$P$4:$P945)&gt;0),(F946*G946+LOOKUP(2,1/($J$4:$J945=$J946),$P$4:$P945)*LOOKUP(2,1/($J$4:$J945=$J946),$Q$4:$Q945))/$P946,IF(AND($C946="C",LOOKUP(2,1/($J$4:$J945=$J946),$P$4:$P945)&lt;0),LOOKUP(2,1/($J$4:$J945=$J946),$Q$4:$Q945),IF(AND($C946="V",LOOKUP(2,1/($J$4:$J945=$J946),$P$4:$P945)&lt;0),((-1*(F946*G946))+LOOKUP(2,1/($J$4:$J945=$J946),$P$4:$P945)*LOOKUP(2,1/($J$4:$J945=$J946),$Q$4:$Q945))/$P946,IF(AND($C946="V",LOOKUP(2,1/($J$4:$J945=$J946),$P$4:$P945)&gt;0),LOOKUP(2,1/($J$4:$J945=$J946),$Q$4:$Q945),""))))))),"")</f>
        <v/>
      </c>
      <c r="R946" s="49" t="str">
        <f t="shared" si="394"/>
        <v/>
      </c>
      <c r="S946" s="49" t="str">
        <f t="shared" si="380"/>
        <v/>
      </c>
      <c r="T946" s="49" t="str">
        <f t="shared" si="392"/>
        <v/>
      </c>
      <c r="U946" s="49" t="str">
        <f>IFERROR(IF(C946="P",S946,IF(K946=1,0,IF(OR(LOOKUP(2,1/($E$4:$E945=$E946),$P$4:$P945)=0,AND($C946="C",$N946="LONG"),AND(C946="V",N946="SHORT")),0,S946+(M946*Q946)))),"")</f>
        <v/>
      </c>
      <c r="V946" s="49" t="str">
        <f t="shared" si="393"/>
        <v/>
      </c>
      <c r="W946" s="50" t="str">
        <f t="shared" si="387"/>
        <v/>
      </c>
      <c r="Y946" s="51" t="str">
        <f t="shared" si="374"/>
        <v/>
      </c>
      <c r="Z946" s="50" t="str">
        <f t="shared" si="381"/>
        <v/>
      </c>
      <c r="AA946" s="50" t="str">
        <f t="shared" si="372"/>
        <v/>
      </c>
      <c r="AB946" s="50" t="str">
        <f t="shared" si="375"/>
        <v/>
      </c>
      <c r="AC946" s="58" t="str">
        <f t="shared" si="376"/>
        <v/>
      </c>
      <c r="AD946" s="53" t="str">
        <f t="shared" si="373"/>
        <v/>
      </c>
      <c r="AE946" s="53" t="str">
        <f t="shared" si="377"/>
        <v/>
      </c>
      <c r="AF946" s="59" t="str">
        <f t="shared" si="378"/>
        <v/>
      </c>
      <c r="AG946" s="40" t="str">
        <f>C946&amp;COUNTIFS($C$3:C946,"V")</f>
        <v>0</v>
      </c>
      <c r="AH946" s="266" t="str">
        <f t="shared" si="395"/>
        <v/>
      </c>
      <c r="AI946" s="56" t="str">
        <f t="shared" si="382"/>
        <v/>
      </c>
      <c r="AJ946" s="265" t="str">
        <f t="shared" si="383"/>
        <v/>
      </c>
      <c r="AK946" s="267" t="str">
        <f t="shared" si="384"/>
        <v/>
      </c>
      <c r="AL946" s="267" t="str">
        <f t="shared" si="385"/>
        <v/>
      </c>
      <c r="AM946" s="40" t="str">
        <f t="shared" si="386"/>
        <v/>
      </c>
      <c r="AN946" s="267">
        <f t="shared" si="379"/>
        <v>0</v>
      </c>
      <c r="CE946" s="279"/>
    </row>
    <row r="947" spans="1:83" s="40" customFormat="1" ht="12.75">
      <c r="A947" s="227"/>
      <c r="B947" s="88"/>
      <c r="C947" s="89"/>
      <c r="D947" s="90"/>
      <c r="E947" s="89"/>
      <c r="F947" s="91"/>
      <c r="G947" s="304"/>
      <c r="H947" s="41"/>
      <c r="I947" s="42" t="str">
        <f t="shared" si="388"/>
        <v/>
      </c>
      <c r="J947" s="43" t="str">
        <f t="shared" si="371"/>
        <v/>
      </c>
      <c r="K947" s="44" t="str">
        <f>IF(J947="","",IF(COUNTIF($J$4:J947,J947)=0,"",(COUNTIF($J$4:J947,J947))))</f>
        <v/>
      </c>
      <c r="L947" s="44" t="str">
        <f>IF(K947="","",J947&amp;" _ "&amp;COUNTIF($J$4:J947,J947)&amp;"_"&amp;N947)</f>
        <v/>
      </c>
      <c r="M947" s="45" t="str">
        <f t="shared" si="389"/>
        <v/>
      </c>
      <c r="N947" s="44" t="str">
        <f t="shared" si="390"/>
        <v/>
      </c>
      <c r="O947" s="57" t="str">
        <f t="shared" si="391"/>
        <v/>
      </c>
      <c r="P947" s="48" t="str" cm="1">
        <f t="array" ref="P947">IFERROR(IF(C947="P",G947,IF($K947=1,$M947,$M947+LOOKUP(2,1/($J$4:$J946=J947),$P$4:$P946))),"")</f>
        <v/>
      </c>
      <c r="Q947" s="57" t="str" cm="1">
        <f t="array" ref="Q947">IFERROR(IF(OR(C947="P",C947="A",C947="R"),F947,IF($K947=1,F947,IF(LOOKUP(2,1/($J$4:$J946=$J947),$P$4:$P946)=0,$F947,IF(AND($C947="C",LOOKUP(2,1/($J$4:$J946=$J947),$P$4:$P946)&gt;0),(F947*G947+LOOKUP(2,1/($J$4:$J946=$J947),$P$4:$P946)*LOOKUP(2,1/($J$4:$J946=$J947),$Q$4:$Q946))/$P947,IF(AND($C947="C",LOOKUP(2,1/($J$4:$J946=$J947),$P$4:$P946)&lt;0),LOOKUP(2,1/($J$4:$J946=$J947),$Q$4:$Q946),IF(AND($C947="V",LOOKUP(2,1/($J$4:$J946=$J947),$P$4:$P946)&lt;0),((-1*(F947*G947))+LOOKUP(2,1/($J$4:$J946=$J947),$P$4:$P946)*LOOKUP(2,1/($J$4:$J946=$J947),$Q$4:$Q946))/$P947,IF(AND($C947="V",LOOKUP(2,1/($J$4:$J946=$J947),$P$4:$P946)&gt;0),LOOKUP(2,1/($J$4:$J946=$J947),$Q$4:$Q946),""))))))),"")</f>
        <v/>
      </c>
      <c r="R947" s="49" t="str">
        <f t="shared" si="394"/>
        <v/>
      </c>
      <c r="S947" s="49" t="str">
        <f t="shared" si="380"/>
        <v/>
      </c>
      <c r="T947" s="49" t="str">
        <f t="shared" si="392"/>
        <v/>
      </c>
      <c r="U947" s="49" t="str">
        <f>IFERROR(IF(C947="P",S947,IF(K947=1,0,IF(OR(LOOKUP(2,1/($E$4:$E946=$E947),$P$4:$P946)=0,AND($C947="C",$N947="LONG"),AND(C947="V",N947="SHORT")),0,S947+(M947*Q947)))),"")</f>
        <v/>
      </c>
      <c r="V947" s="49" t="str">
        <f t="shared" si="393"/>
        <v/>
      </c>
      <c r="W947" s="50" t="str">
        <f t="shared" si="387"/>
        <v/>
      </c>
      <c r="Y947" s="51" t="str">
        <f t="shared" si="374"/>
        <v/>
      </c>
      <c r="Z947" s="50" t="str">
        <f t="shared" si="381"/>
        <v/>
      </c>
      <c r="AA947" s="50" t="str">
        <f t="shared" si="372"/>
        <v/>
      </c>
      <c r="AB947" s="50" t="str">
        <f t="shared" si="375"/>
        <v/>
      </c>
      <c r="AC947" s="58" t="str">
        <f t="shared" si="376"/>
        <v/>
      </c>
      <c r="AD947" s="53" t="str">
        <f t="shared" si="373"/>
        <v/>
      </c>
      <c r="AE947" s="53" t="str">
        <f t="shared" si="377"/>
        <v/>
      </c>
      <c r="AF947" s="59" t="str">
        <f t="shared" si="378"/>
        <v/>
      </c>
      <c r="AG947" s="40" t="str">
        <f>C947&amp;COUNTIFS($C$3:C947,"V")</f>
        <v>0</v>
      </c>
      <c r="AH947" s="266" t="str">
        <f t="shared" si="395"/>
        <v/>
      </c>
      <c r="AI947" s="56" t="str">
        <f t="shared" si="382"/>
        <v/>
      </c>
      <c r="AJ947" s="265" t="str">
        <f t="shared" si="383"/>
        <v/>
      </c>
      <c r="AK947" s="267" t="str">
        <f t="shared" si="384"/>
        <v/>
      </c>
      <c r="AL947" s="267" t="str">
        <f t="shared" si="385"/>
        <v/>
      </c>
      <c r="AM947" s="40" t="str">
        <f t="shared" si="386"/>
        <v/>
      </c>
      <c r="AN947" s="267">
        <f t="shared" si="379"/>
        <v>0</v>
      </c>
      <c r="CE947" s="279"/>
    </row>
    <row r="948" spans="1:83" s="40" customFormat="1" ht="12.75">
      <c r="A948" s="227"/>
      <c r="B948" s="88"/>
      <c r="C948" s="89"/>
      <c r="D948" s="90"/>
      <c r="E948" s="89"/>
      <c r="F948" s="91"/>
      <c r="G948" s="304"/>
      <c r="H948" s="41"/>
      <c r="I948" s="42" t="str">
        <f t="shared" si="388"/>
        <v/>
      </c>
      <c r="J948" s="43" t="str">
        <f t="shared" si="371"/>
        <v/>
      </c>
      <c r="K948" s="44" t="str">
        <f>IF(J948="","",IF(COUNTIF($J$4:J948,J948)=0,"",(COUNTIF($J$4:J948,J948))))</f>
        <v/>
      </c>
      <c r="L948" s="44" t="str">
        <f>IF(K948="","",J948&amp;" _ "&amp;COUNTIF($J$4:J948,J948)&amp;"_"&amp;N948)</f>
        <v/>
      </c>
      <c r="M948" s="45" t="str">
        <f t="shared" si="389"/>
        <v/>
      </c>
      <c r="N948" s="44" t="str">
        <f t="shared" si="390"/>
        <v/>
      </c>
      <c r="O948" s="57" t="str">
        <f t="shared" si="391"/>
        <v/>
      </c>
      <c r="P948" s="48" t="str" cm="1">
        <f t="array" ref="P948">IFERROR(IF(C948="P",G948,IF($K948=1,$M948,$M948+LOOKUP(2,1/($J$4:$J947=J948),$P$4:$P947))),"")</f>
        <v/>
      </c>
      <c r="Q948" s="57" t="str" cm="1">
        <f t="array" ref="Q948">IFERROR(IF(OR(C948="P",C948="A",C948="R"),F948,IF($K948=1,F948,IF(LOOKUP(2,1/($J$4:$J947=$J948),$P$4:$P947)=0,$F948,IF(AND($C948="C",LOOKUP(2,1/($J$4:$J947=$J948),$P$4:$P947)&gt;0),(F948*G948+LOOKUP(2,1/($J$4:$J947=$J948),$P$4:$P947)*LOOKUP(2,1/($J$4:$J947=$J948),$Q$4:$Q947))/$P948,IF(AND($C948="C",LOOKUP(2,1/($J$4:$J947=$J948),$P$4:$P947)&lt;0),LOOKUP(2,1/($J$4:$J947=$J948),$Q$4:$Q947),IF(AND($C948="V",LOOKUP(2,1/($J$4:$J947=$J948),$P$4:$P947)&lt;0),((-1*(F948*G948))+LOOKUP(2,1/($J$4:$J947=$J948),$P$4:$P947)*LOOKUP(2,1/($J$4:$J947=$J948),$Q$4:$Q947))/$P948,IF(AND($C948="V",LOOKUP(2,1/($J$4:$J947=$J948),$P$4:$P947)&gt;0),LOOKUP(2,1/($J$4:$J947=$J948),$Q$4:$Q947),""))))))),"")</f>
        <v/>
      </c>
      <c r="R948" s="49" t="str">
        <f t="shared" si="394"/>
        <v/>
      </c>
      <c r="S948" s="49" t="str">
        <f t="shared" si="380"/>
        <v/>
      </c>
      <c r="T948" s="49" t="str">
        <f t="shared" si="392"/>
        <v/>
      </c>
      <c r="U948" s="49" t="str">
        <f>IFERROR(IF(C948="P",S948,IF(K948=1,0,IF(OR(LOOKUP(2,1/($E$4:$E947=$E948),$P$4:$P947)=0,AND($C948="C",$N948="LONG"),AND(C948="V",N948="SHORT")),0,S948+(M948*Q948)))),"")</f>
        <v/>
      </c>
      <c r="V948" s="49" t="str">
        <f t="shared" si="393"/>
        <v/>
      </c>
      <c r="W948" s="50" t="str">
        <f t="shared" si="387"/>
        <v/>
      </c>
      <c r="Y948" s="51" t="str">
        <f t="shared" si="374"/>
        <v/>
      </c>
      <c r="Z948" s="50" t="str">
        <f t="shared" si="381"/>
        <v/>
      </c>
      <c r="AA948" s="50" t="str">
        <f t="shared" si="372"/>
        <v/>
      </c>
      <c r="AB948" s="50" t="str">
        <f t="shared" si="375"/>
        <v/>
      </c>
      <c r="AC948" s="58" t="str">
        <f t="shared" si="376"/>
        <v/>
      </c>
      <c r="AD948" s="53" t="str">
        <f t="shared" si="373"/>
        <v/>
      </c>
      <c r="AE948" s="53" t="str">
        <f t="shared" si="377"/>
        <v/>
      </c>
      <c r="AF948" s="59" t="str">
        <f t="shared" si="378"/>
        <v/>
      </c>
      <c r="AG948" s="40" t="str">
        <f>C948&amp;COUNTIFS($C$3:C948,"V")</f>
        <v>0</v>
      </c>
      <c r="AH948" s="266" t="str">
        <f t="shared" si="395"/>
        <v/>
      </c>
      <c r="AI948" s="56" t="str">
        <f t="shared" si="382"/>
        <v/>
      </c>
      <c r="AJ948" s="265" t="str">
        <f t="shared" si="383"/>
        <v/>
      </c>
      <c r="AK948" s="267" t="str">
        <f t="shared" si="384"/>
        <v/>
      </c>
      <c r="AL948" s="267" t="str">
        <f t="shared" si="385"/>
        <v/>
      </c>
      <c r="AM948" s="40" t="str">
        <f t="shared" si="386"/>
        <v/>
      </c>
      <c r="AN948" s="267">
        <f t="shared" si="379"/>
        <v>0</v>
      </c>
      <c r="CE948" s="279"/>
    </row>
    <row r="949" spans="1:83" s="40" customFormat="1" ht="12.75">
      <c r="A949" s="227"/>
      <c r="B949" s="88"/>
      <c r="C949" s="89"/>
      <c r="D949" s="90"/>
      <c r="E949" s="89"/>
      <c r="F949" s="91"/>
      <c r="G949" s="304"/>
      <c r="H949" s="41"/>
      <c r="I949" s="42" t="str">
        <f t="shared" si="388"/>
        <v/>
      </c>
      <c r="J949" s="43" t="str">
        <f t="shared" si="371"/>
        <v/>
      </c>
      <c r="K949" s="44" t="str">
        <f>IF(J949="","",IF(COUNTIF($J$4:J949,J949)=0,"",(COUNTIF($J$4:J949,J949))))</f>
        <v/>
      </c>
      <c r="L949" s="44" t="str">
        <f>IF(K949="","",J949&amp;" _ "&amp;COUNTIF($J$4:J949,J949)&amp;"_"&amp;N949)</f>
        <v/>
      </c>
      <c r="M949" s="45" t="str">
        <f t="shared" si="389"/>
        <v/>
      </c>
      <c r="N949" s="44" t="str">
        <f t="shared" si="390"/>
        <v/>
      </c>
      <c r="O949" s="57" t="str">
        <f t="shared" si="391"/>
        <v/>
      </c>
      <c r="P949" s="48" t="str" cm="1">
        <f t="array" ref="P949">IFERROR(IF(C949="P",G949,IF($K949=1,$M949,$M949+LOOKUP(2,1/($J$4:$J948=J949),$P$4:$P948))),"")</f>
        <v/>
      </c>
      <c r="Q949" s="57" t="str" cm="1">
        <f t="array" ref="Q949">IFERROR(IF(OR(C949="P",C949="A",C949="R"),F949,IF($K949=1,F949,IF(LOOKUP(2,1/($J$4:$J948=$J949),$P$4:$P948)=0,$F949,IF(AND($C949="C",LOOKUP(2,1/($J$4:$J948=$J949),$P$4:$P948)&gt;0),(F949*G949+LOOKUP(2,1/($J$4:$J948=$J949),$P$4:$P948)*LOOKUP(2,1/($J$4:$J948=$J949),$Q$4:$Q948))/$P949,IF(AND($C949="C",LOOKUP(2,1/($J$4:$J948=$J949),$P$4:$P948)&lt;0),LOOKUP(2,1/($J$4:$J948=$J949),$Q$4:$Q948),IF(AND($C949="V",LOOKUP(2,1/($J$4:$J948=$J949),$P$4:$P948)&lt;0),((-1*(F949*G949))+LOOKUP(2,1/($J$4:$J948=$J949),$P$4:$P948)*LOOKUP(2,1/($J$4:$J948=$J949),$Q$4:$Q948))/$P949,IF(AND($C949="V",LOOKUP(2,1/($J$4:$J948=$J949),$P$4:$P948)&gt;0),LOOKUP(2,1/($J$4:$J948=$J949),$Q$4:$Q948),""))))))),"")</f>
        <v/>
      </c>
      <c r="R949" s="49" t="str">
        <f t="shared" si="394"/>
        <v/>
      </c>
      <c r="S949" s="49" t="str">
        <f t="shared" si="380"/>
        <v/>
      </c>
      <c r="T949" s="49" t="str">
        <f t="shared" si="392"/>
        <v/>
      </c>
      <c r="U949" s="49" t="str">
        <f>IFERROR(IF(C949="P",S949,IF(K949=1,0,IF(OR(LOOKUP(2,1/($E$4:$E948=$E949),$P$4:$P948)=0,AND($C949="C",$N949="LONG"),AND(C949="V",N949="SHORT")),0,S949+(M949*Q949)))),"")</f>
        <v/>
      </c>
      <c r="V949" s="49" t="str">
        <f t="shared" si="393"/>
        <v/>
      </c>
      <c r="W949" s="50" t="str">
        <f t="shared" si="387"/>
        <v/>
      </c>
      <c r="Y949" s="51" t="str">
        <f t="shared" si="374"/>
        <v/>
      </c>
      <c r="Z949" s="50" t="str">
        <f t="shared" si="381"/>
        <v/>
      </c>
      <c r="AA949" s="50" t="str">
        <f t="shared" si="372"/>
        <v/>
      </c>
      <c r="AB949" s="50" t="str">
        <f t="shared" si="375"/>
        <v/>
      </c>
      <c r="AC949" s="58" t="str">
        <f t="shared" si="376"/>
        <v/>
      </c>
      <c r="AD949" s="53" t="str">
        <f t="shared" si="373"/>
        <v/>
      </c>
      <c r="AE949" s="53" t="str">
        <f t="shared" si="377"/>
        <v/>
      </c>
      <c r="AF949" s="59" t="str">
        <f t="shared" si="378"/>
        <v/>
      </c>
      <c r="AG949" s="40" t="str">
        <f>C949&amp;COUNTIFS($C$3:C949,"V")</f>
        <v>0</v>
      </c>
      <c r="AH949" s="266" t="str">
        <f t="shared" si="395"/>
        <v/>
      </c>
      <c r="AI949" s="56" t="str">
        <f t="shared" si="382"/>
        <v/>
      </c>
      <c r="AJ949" s="265" t="str">
        <f t="shared" si="383"/>
        <v/>
      </c>
      <c r="AK949" s="267" t="str">
        <f t="shared" si="384"/>
        <v/>
      </c>
      <c r="AL949" s="267" t="str">
        <f t="shared" si="385"/>
        <v/>
      </c>
      <c r="AM949" s="40" t="str">
        <f t="shared" si="386"/>
        <v/>
      </c>
      <c r="AN949" s="267">
        <f t="shared" si="379"/>
        <v>0</v>
      </c>
      <c r="CE949" s="279"/>
    </row>
    <row r="950" spans="1:83" s="40" customFormat="1" ht="12.75">
      <c r="A950" s="227"/>
      <c r="B950" s="88"/>
      <c r="C950" s="89"/>
      <c r="D950" s="90"/>
      <c r="E950" s="89"/>
      <c r="F950" s="91"/>
      <c r="G950" s="304"/>
      <c r="H950" s="41"/>
      <c r="I950" s="42" t="str">
        <f t="shared" si="388"/>
        <v/>
      </c>
      <c r="J950" s="43" t="str">
        <f t="shared" si="371"/>
        <v/>
      </c>
      <c r="K950" s="44" t="str">
        <f>IF(J950="","",IF(COUNTIF($J$4:J950,J950)=0,"",(COUNTIF($J$4:J950,J950))))</f>
        <v/>
      </c>
      <c r="L950" s="44" t="str">
        <f>IF(K950="","",J950&amp;" _ "&amp;COUNTIF($J$4:J950,J950)&amp;"_"&amp;N950)</f>
        <v/>
      </c>
      <c r="M950" s="45" t="str">
        <f t="shared" si="389"/>
        <v/>
      </c>
      <c r="N950" s="44" t="str">
        <f t="shared" si="390"/>
        <v/>
      </c>
      <c r="O950" s="57" t="str">
        <f t="shared" si="391"/>
        <v/>
      </c>
      <c r="P950" s="48" t="str" cm="1">
        <f t="array" ref="P950">IFERROR(IF(C950="P",G950,IF($K950=1,$M950,$M950+LOOKUP(2,1/($J$4:$J949=J950),$P$4:$P949))),"")</f>
        <v/>
      </c>
      <c r="Q950" s="57" t="str" cm="1">
        <f t="array" ref="Q950">IFERROR(IF(OR(C950="P",C950="A",C950="R"),F950,IF($K950=1,F950,IF(LOOKUP(2,1/($J$4:$J949=$J950),$P$4:$P949)=0,$F950,IF(AND($C950="C",LOOKUP(2,1/($J$4:$J949=$J950),$P$4:$P949)&gt;0),(F950*G950+LOOKUP(2,1/($J$4:$J949=$J950),$P$4:$P949)*LOOKUP(2,1/($J$4:$J949=$J950),$Q$4:$Q949))/$P950,IF(AND($C950="C",LOOKUP(2,1/($J$4:$J949=$J950),$P$4:$P949)&lt;0),LOOKUP(2,1/($J$4:$J949=$J950),$Q$4:$Q949),IF(AND($C950="V",LOOKUP(2,1/($J$4:$J949=$J950),$P$4:$P949)&lt;0),((-1*(F950*G950))+LOOKUP(2,1/($J$4:$J949=$J950),$P$4:$P949)*LOOKUP(2,1/($J$4:$J949=$J950),$Q$4:$Q949))/$P950,IF(AND($C950="V",LOOKUP(2,1/($J$4:$J949=$J950),$P$4:$P949)&gt;0),LOOKUP(2,1/($J$4:$J949=$J950),$Q$4:$Q949),""))))))),"")</f>
        <v/>
      </c>
      <c r="R950" s="49" t="str">
        <f t="shared" si="394"/>
        <v/>
      </c>
      <c r="S950" s="49" t="str">
        <f t="shared" si="380"/>
        <v/>
      </c>
      <c r="T950" s="49" t="str">
        <f t="shared" si="392"/>
        <v/>
      </c>
      <c r="U950" s="49" t="str">
        <f>IFERROR(IF(C950="P",S950,IF(K950=1,0,IF(OR(LOOKUP(2,1/($E$4:$E949=$E950),$P$4:$P949)=0,AND($C950="C",$N950="LONG"),AND(C950="V",N950="SHORT")),0,S950+(M950*Q950)))),"")</f>
        <v/>
      </c>
      <c r="V950" s="49" t="str">
        <f t="shared" si="393"/>
        <v/>
      </c>
      <c r="W950" s="50" t="str">
        <f t="shared" si="387"/>
        <v/>
      </c>
      <c r="Y950" s="51" t="str">
        <f t="shared" si="374"/>
        <v/>
      </c>
      <c r="Z950" s="50" t="str">
        <f t="shared" si="381"/>
        <v/>
      </c>
      <c r="AA950" s="50" t="str">
        <f t="shared" si="372"/>
        <v/>
      </c>
      <c r="AB950" s="50" t="str">
        <f t="shared" si="375"/>
        <v/>
      </c>
      <c r="AC950" s="58" t="str">
        <f t="shared" si="376"/>
        <v/>
      </c>
      <c r="AD950" s="53" t="str">
        <f t="shared" si="373"/>
        <v/>
      </c>
      <c r="AE950" s="53" t="str">
        <f t="shared" si="377"/>
        <v/>
      </c>
      <c r="AF950" s="59" t="str">
        <f t="shared" si="378"/>
        <v/>
      </c>
      <c r="AG950" s="40" t="str">
        <f>C950&amp;COUNTIFS($C$3:C950,"V")</f>
        <v>0</v>
      </c>
      <c r="AH950" s="266" t="str">
        <f t="shared" si="395"/>
        <v/>
      </c>
      <c r="AI950" s="56" t="str">
        <f t="shared" si="382"/>
        <v/>
      </c>
      <c r="AJ950" s="265" t="str">
        <f t="shared" si="383"/>
        <v/>
      </c>
      <c r="AK950" s="267" t="str">
        <f t="shared" si="384"/>
        <v/>
      </c>
      <c r="AL950" s="267" t="str">
        <f t="shared" si="385"/>
        <v/>
      </c>
      <c r="AM950" s="40" t="str">
        <f t="shared" si="386"/>
        <v/>
      </c>
      <c r="AN950" s="267">
        <f t="shared" si="379"/>
        <v>0</v>
      </c>
      <c r="CE950" s="279"/>
    </row>
    <row r="951" spans="1:83" s="40" customFormat="1" ht="12.75">
      <c r="A951" s="227"/>
      <c r="B951" s="88"/>
      <c r="C951" s="89"/>
      <c r="D951" s="90"/>
      <c r="E951" s="89"/>
      <c r="F951" s="91"/>
      <c r="G951" s="304"/>
      <c r="H951" s="41"/>
      <c r="I951" s="42" t="str">
        <f t="shared" si="388"/>
        <v/>
      </c>
      <c r="J951" s="43" t="str">
        <f t="shared" si="371"/>
        <v/>
      </c>
      <c r="K951" s="44" t="str">
        <f>IF(J951="","",IF(COUNTIF($J$4:J951,J951)=0,"",(COUNTIF($J$4:J951,J951))))</f>
        <v/>
      </c>
      <c r="L951" s="44" t="str">
        <f>IF(K951="","",J951&amp;" _ "&amp;COUNTIF($J$4:J951,J951)&amp;"_"&amp;N951)</f>
        <v/>
      </c>
      <c r="M951" s="45" t="str">
        <f t="shared" si="389"/>
        <v/>
      </c>
      <c r="N951" s="44" t="str">
        <f t="shared" si="390"/>
        <v/>
      </c>
      <c r="O951" s="57" t="str">
        <f t="shared" si="391"/>
        <v/>
      </c>
      <c r="P951" s="48" t="str" cm="1">
        <f t="array" ref="P951">IFERROR(IF(C951="P",G951,IF($K951=1,$M951,$M951+LOOKUP(2,1/($J$4:$J950=J951),$P$4:$P950))),"")</f>
        <v/>
      </c>
      <c r="Q951" s="57" t="str" cm="1">
        <f t="array" ref="Q951">IFERROR(IF(OR(C951="P",C951="A",C951="R"),F951,IF($K951=1,F951,IF(LOOKUP(2,1/($J$4:$J950=$J951),$P$4:$P950)=0,$F951,IF(AND($C951="C",LOOKUP(2,1/($J$4:$J950=$J951),$P$4:$P950)&gt;0),(F951*G951+LOOKUP(2,1/($J$4:$J950=$J951),$P$4:$P950)*LOOKUP(2,1/($J$4:$J950=$J951),$Q$4:$Q950))/$P951,IF(AND($C951="C",LOOKUP(2,1/($J$4:$J950=$J951),$P$4:$P950)&lt;0),LOOKUP(2,1/($J$4:$J950=$J951),$Q$4:$Q950),IF(AND($C951="V",LOOKUP(2,1/($J$4:$J950=$J951),$P$4:$P950)&lt;0),((-1*(F951*G951))+LOOKUP(2,1/($J$4:$J950=$J951),$P$4:$P950)*LOOKUP(2,1/($J$4:$J950=$J951),$Q$4:$Q950))/$P951,IF(AND($C951="V",LOOKUP(2,1/($J$4:$J950=$J951),$P$4:$P950)&gt;0),LOOKUP(2,1/($J$4:$J950=$J951),$Q$4:$Q950),""))))))),"")</f>
        <v/>
      </c>
      <c r="R951" s="49" t="str">
        <f t="shared" si="394"/>
        <v/>
      </c>
      <c r="S951" s="49" t="str">
        <f t="shared" si="380"/>
        <v/>
      </c>
      <c r="T951" s="49" t="str">
        <f t="shared" si="392"/>
        <v/>
      </c>
      <c r="U951" s="49" t="str">
        <f>IFERROR(IF(C951="P",S951,IF(K951=1,0,IF(OR(LOOKUP(2,1/($E$4:$E950=$E951),$P$4:$P950)=0,AND($C951="C",$N951="LONG"),AND(C951="V",N951="SHORT")),0,S951+(M951*Q951)))),"")</f>
        <v/>
      </c>
      <c r="V951" s="49" t="str">
        <f t="shared" si="393"/>
        <v/>
      </c>
      <c r="W951" s="50" t="str">
        <f t="shared" si="387"/>
        <v/>
      </c>
      <c r="Y951" s="51" t="str">
        <f t="shared" si="374"/>
        <v/>
      </c>
      <c r="Z951" s="50" t="str">
        <f t="shared" si="381"/>
        <v/>
      </c>
      <c r="AA951" s="50" t="str">
        <f t="shared" si="372"/>
        <v/>
      </c>
      <c r="AB951" s="50" t="str">
        <f t="shared" si="375"/>
        <v/>
      </c>
      <c r="AC951" s="58" t="str">
        <f t="shared" si="376"/>
        <v/>
      </c>
      <c r="AD951" s="53" t="str">
        <f t="shared" si="373"/>
        <v/>
      </c>
      <c r="AE951" s="53" t="str">
        <f t="shared" si="377"/>
        <v/>
      </c>
      <c r="AF951" s="59" t="str">
        <f t="shared" si="378"/>
        <v/>
      </c>
      <c r="AG951" s="40" t="str">
        <f>C951&amp;COUNTIFS($C$3:C951,"V")</f>
        <v>0</v>
      </c>
      <c r="AH951" s="266" t="str">
        <f t="shared" si="395"/>
        <v/>
      </c>
      <c r="AI951" s="56" t="str">
        <f t="shared" si="382"/>
        <v/>
      </c>
      <c r="AJ951" s="265" t="str">
        <f t="shared" si="383"/>
        <v/>
      </c>
      <c r="AK951" s="267" t="str">
        <f t="shared" si="384"/>
        <v/>
      </c>
      <c r="AL951" s="267" t="str">
        <f t="shared" si="385"/>
        <v/>
      </c>
      <c r="AM951" s="40" t="str">
        <f t="shared" si="386"/>
        <v/>
      </c>
      <c r="AN951" s="267">
        <f t="shared" si="379"/>
        <v>0</v>
      </c>
      <c r="CE951" s="279"/>
    </row>
    <row r="952" spans="1:83" s="40" customFormat="1" ht="12.75">
      <c r="A952" s="227"/>
      <c r="B952" s="88"/>
      <c r="C952" s="89"/>
      <c r="D952" s="90"/>
      <c r="E952" s="89"/>
      <c r="F952" s="91"/>
      <c r="G952" s="304"/>
      <c r="H952" s="41"/>
      <c r="I952" s="42" t="str">
        <f t="shared" si="388"/>
        <v/>
      </c>
      <c r="J952" s="43" t="str">
        <f t="shared" si="371"/>
        <v/>
      </c>
      <c r="K952" s="44" t="str">
        <f>IF(J952="","",IF(COUNTIF($J$4:J952,J952)=0,"",(COUNTIF($J$4:J952,J952))))</f>
        <v/>
      </c>
      <c r="L952" s="44" t="str">
        <f>IF(K952="","",J952&amp;" _ "&amp;COUNTIF($J$4:J952,J952)&amp;"_"&amp;N952)</f>
        <v/>
      </c>
      <c r="M952" s="45" t="str">
        <f t="shared" si="389"/>
        <v/>
      </c>
      <c r="N952" s="44" t="str">
        <f t="shared" si="390"/>
        <v/>
      </c>
      <c r="O952" s="57" t="str">
        <f t="shared" si="391"/>
        <v/>
      </c>
      <c r="P952" s="48" t="str" cm="1">
        <f t="array" ref="P952">IFERROR(IF(C952="P",G952,IF($K952=1,$M952,$M952+LOOKUP(2,1/($J$4:$J951=J952),$P$4:$P951))),"")</f>
        <v/>
      </c>
      <c r="Q952" s="57" t="str" cm="1">
        <f t="array" ref="Q952">IFERROR(IF(OR(C952="P",C952="A",C952="R"),F952,IF($K952=1,F952,IF(LOOKUP(2,1/($J$4:$J951=$J952),$P$4:$P951)=0,$F952,IF(AND($C952="C",LOOKUP(2,1/($J$4:$J951=$J952),$P$4:$P951)&gt;0),(F952*G952+LOOKUP(2,1/($J$4:$J951=$J952),$P$4:$P951)*LOOKUP(2,1/($J$4:$J951=$J952),$Q$4:$Q951))/$P952,IF(AND($C952="C",LOOKUP(2,1/($J$4:$J951=$J952),$P$4:$P951)&lt;0),LOOKUP(2,1/($J$4:$J951=$J952),$Q$4:$Q951),IF(AND($C952="V",LOOKUP(2,1/($J$4:$J951=$J952),$P$4:$P951)&lt;0),((-1*(F952*G952))+LOOKUP(2,1/($J$4:$J951=$J952),$P$4:$P951)*LOOKUP(2,1/($J$4:$J951=$J952),$Q$4:$Q951))/$P952,IF(AND($C952="V",LOOKUP(2,1/($J$4:$J951=$J952),$P$4:$P951)&gt;0),LOOKUP(2,1/($J$4:$J951=$J952),$Q$4:$Q951),""))))))),"")</f>
        <v/>
      </c>
      <c r="R952" s="49" t="str">
        <f t="shared" si="394"/>
        <v/>
      </c>
      <c r="S952" s="49" t="str">
        <f t="shared" si="380"/>
        <v/>
      </c>
      <c r="T952" s="49" t="str">
        <f t="shared" si="392"/>
        <v/>
      </c>
      <c r="U952" s="49" t="str">
        <f>IFERROR(IF(C952="P",S952,IF(K952=1,0,IF(OR(LOOKUP(2,1/($E$4:$E951=$E952),$P$4:$P951)=0,AND($C952="C",$N952="LONG"),AND(C952="V",N952="SHORT")),0,S952+(M952*Q952)))),"")</f>
        <v/>
      </c>
      <c r="V952" s="49" t="str">
        <f t="shared" si="393"/>
        <v/>
      </c>
      <c r="W952" s="50" t="str">
        <f t="shared" si="387"/>
        <v/>
      </c>
      <c r="Y952" s="51" t="str">
        <f t="shared" si="374"/>
        <v/>
      </c>
      <c r="Z952" s="50" t="str">
        <f t="shared" si="381"/>
        <v/>
      </c>
      <c r="AA952" s="50" t="str">
        <f t="shared" si="372"/>
        <v/>
      </c>
      <c r="AB952" s="50" t="str">
        <f t="shared" si="375"/>
        <v/>
      </c>
      <c r="AC952" s="58" t="str">
        <f t="shared" si="376"/>
        <v/>
      </c>
      <c r="AD952" s="53" t="str">
        <f t="shared" si="373"/>
        <v/>
      </c>
      <c r="AE952" s="53" t="str">
        <f t="shared" si="377"/>
        <v/>
      </c>
      <c r="AF952" s="59" t="str">
        <f t="shared" si="378"/>
        <v/>
      </c>
      <c r="AG952" s="40" t="str">
        <f>C952&amp;COUNTIFS($C$3:C952,"V")</f>
        <v>0</v>
      </c>
      <c r="AH952" s="266" t="str">
        <f t="shared" si="395"/>
        <v/>
      </c>
      <c r="AI952" s="56" t="str">
        <f t="shared" si="382"/>
        <v/>
      </c>
      <c r="AJ952" s="265" t="str">
        <f t="shared" si="383"/>
        <v/>
      </c>
      <c r="AK952" s="267" t="str">
        <f t="shared" si="384"/>
        <v/>
      </c>
      <c r="AL952" s="267" t="str">
        <f t="shared" si="385"/>
        <v/>
      </c>
      <c r="AM952" s="40" t="str">
        <f t="shared" si="386"/>
        <v/>
      </c>
      <c r="AN952" s="267">
        <f t="shared" si="379"/>
        <v>0</v>
      </c>
      <c r="CE952" s="279"/>
    </row>
    <row r="953" spans="1:83" s="40" customFormat="1" ht="12.75">
      <c r="A953" s="227"/>
      <c r="B953" s="88"/>
      <c r="C953" s="89"/>
      <c r="D953" s="90"/>
      <c r="E953" s="89"/>
      <c r="F953" s="91"/>
      <c r="G953" s="304"/>
      <c r="H953" s="41"/>
      <c r="I953" s="42" t="str">
        <f t="shared" si="388"/>
        <v/>
      </c>
      <c r="J953" s="43" t="str">
        <f t="shared" si="371"/>
        <v/>
      </c>
      <c r="K953" s="44" t="str">
        <f>IF(J953="","",IF(COUNTIF($J$4:J953,J953)=0,"",(COUNTIF($J$4:J953,J953))))</f>
        <v/>
      </c>
      <c r="L953" s="44" t="str">
        <f>IF(K953="","",J953&amp;" _ "&amp;COUNTIF($J$4:J953,J953)&amp;"_"&amp;N953)</f>
        <v/>
      </c>
      <c r="M953" s="45" t="str">
        <f t="shared" si="389"/>
        <v/>
      </c>
      <c r="N953" s="44" t="str">
        <f t="shared" si="390"/>
        <v/>
      </c>
      <c r="O953" s="57" t="str">
        <f t="shared" si="391"/>
        <v/>
      </c>
      <c r="P953" s="48" t="str" cm="1">
        <f t="array" ref="P953">IFERROR(IF(C953="P",G953,IF($K953=1,$M953,$M953+LOOKUP(2,1/($J$4:$J952=J953),$P$4:$P952))),"")</f>
        <v/>
      </c>
      <c r="Q953" s="57" t="str" cm="1">
        <f t="array" ref="Q953">IFERROR(IF(OR(C953="P",C953="A",C953="R"),F953,IF($K953=1,F953,IF(LOOKUP(2,1/($J$4:$J952=$J953),$P$4:$P952)=0,$F953,IF(AND($C953="C",LOOKUP(2,1/($J$4:$J952=$J953),$P$4:$P952)&gt;0),(F953*G953+LOOKUP(2,1/($J$4:$J952=$J953),$P$4:$P952)*LOOKUP(2,1/($J$4:$J952=$J953),$Q$4:$Q952))/$P953,IF(AND($C953="C",LOOKUP(2,1/($J$4:$J952=$J953),$P$4:$P952)&lt;0),LOOKUP(2,1/($J$4:$J952=$J953),$Q$4:$Q952),IF(AND($C953="V",LOOKUP(2,1/($J$4:$J952=$J953),$P$4:$P952)&lt;0),((-1*(F953*G953))+LOOKUP(2,1/($J$4:$J952=$J953),$P$4:$P952)*LOOKUP(2,1/($J$4:$J952=$J953),$Q$4:$Q952))/$P953,IF(AND($C953="V",LOOKUP(2,1/($J$4:$J952=$J953),$P$4:$P952)&gt;0),LOOKUP(2,1/($J$4:$J952=$J953),$Q$4:$Q952),""))))))),"")</f>
        <v/>
      </c>
      <c r="R953" s="49" t="str">
        <f t="shared" si="394"/>
        <v/>
      </c>
      <c r="S953" s="49" t="str">
        <f t="shared" si="380"/>
        <v/>
      </c>
      <c r="T953" s="49" t="str">
        <f t="shared" si="392"/>
        <v/>
      </c>
      <c r="U953" s="49" t="str">
        <f>IFERROR(IF(C953="P",S953,IF(K953=1,0,IF(OR(LOOKUP(2,1/($E$4:$E952=$E953),$P$4:$P952)=0,AND($C953="C",$N953="LONG"),AND(C953="V",N953="SHORT")),0,S953+(M953*Q953)))),"")</f>
        <v/>
      </c>
      <c r="V953" s="49" t="str">
        <f t="shared" si="393"/>
        <v/>
      </c>
      <c r="W953" s="50" t="str">
        <f t="shared" si="387"/>
        <v/>
      </c>
      <c r="Y953" s="51" t="str">
        <f t="shared" si="374"/>
        <v/>
      </c>
      <c r="Z953" s="50" t="str">
        <f t="shared" si="381"/>
        <v/>
      </c>
      <c r="AA953" s="50" t="str">
        <f t="shared" si="372"/>
        <v/>
      </c>
      <c r="AB953" s="50" t="str">
        <f t="shared" si="375"/>
        <v/>
      </c>
      <c r="AC953" s="58" t="str">
        <f t="shared" si="376"/>
        <v/>
      </c>
      <c r="AD953" s="53" t="str">
        <f t="shared" si="373"/>
        <v/>
      </c>
      <c r="AE953" s="53" t="str">
        <f t="shared" si="377"/>
        <v/>
      </c>
      <c r="AF953" s="59" t="str">
        <f t="shared" si="378"/>
        <v/>
      </c>
      <c r="AG953" s="40" t="str">
        <f>C953&amp;COUNTIFS($C$3:C953,"V")</f>
        <v>0</v>
      </c>
      <c r="AH953" s="266" t="str">
        <f t="shared" si="395"/>
        <v/>
      </c>
      <c r="AI953" s="56" t="str">
        <f t="shared" si="382"/>
        <v/>
      </c>
      <c r="AJ953" s="265" t="str">
        <f t="shared" si="383"/>
        <v/>
      </c>
      <c r="AK953" s="267" t="str">
        <f t="shared" si="384"/>
        <v/>
      </c>
      <c r="AL953" s="267" t="str">
        <f t="shared" si="385"/>
        <v/>
      </c>
      <c r="AM953" s="40" t="str">
        <f t="shared" si="386"/>
        <v/>
      </c>
      <c r="AN953" s="267">
        <f t="shared" si="379"/>
        <v>0</v>
      </c>
      <c r="CE953" s="279"/>
    </row>
    <row r="954" spans="1:83" s="40" customFormat="1" ht="12.75">
      <c r="A954" s="227"/>
      <c r="B954" s="88"/>
      <c r="C954" s="89"/>
      <c r="D954" s="90"/>
      <c r="E954" s="89"/>
      <c r="F954" s="91"/>
      <c r="G954" s="304"/>
      <c r="H954" s="41"/>
      <c r="I954" s="42" t="str">
        <f t="shared" si="388"/>
        <v/>
      </c>
      <c r="J954" s="43" t="str">
        <f t="shared" si="371"/>
        <v/>
      </c>
      <c r="K954" s="44" t="str">
        <f>IF(J954="","",IF(COUNTIF($J$4:J954,J954)=0,"",(COUNTIF($J$4:J954,J954))))</f>
        <v/>
      </c>
      <c r="L954" s="44" t="str">
        <f>IF(K954="","",J954&amp;" _ "&amp;COUNTIF($J$4:J954,J954)&amp;"_"&amp;N954)</f>
        <v/>
      </c>
      <c r="M954" s="45" t="str">
        <f t="shared" si="389"/>
        <v/>
      </c>
      <c r="N954" s="44" t="str">
        <f t="shared" si="390"/>
        <v/>
      </c>
      <c r="O954" s="57" t="str">
        <f t="shared" si="391"/>
        <v/>
      </c>
      <c r="P954" s="48" t="str" cm="1">
        <f t="array" ref="P954">IFERROR(IF(C954="P",G954,IF($K954=1,$M954,$M954+LOOKUP(2,1/($J$4:$J953=J954),$P$4:$P953))),"")</f>
        <v/>
      </c>
      <c r="Q954" s="57" t="str" cm="1">
        <f t="array" ref="Q954">IFERROR(IF(OR(C954="P",C954="A",C954="R"),F954,IF($K954=1,F954,IF(LOOKUP(2,1/($J$4:$J953=$J954),$P$4:$P953)=0,$F954,IF(AND($C954="C",LOOKUP(2,1/($J$4:$J953=$J954),$P$4:$P953)&gt;0),(F954*G954+LOOKUP(2,1/($J$4:$J953=$J954),$P$4:$P953)*LOOKUP(2,1/($J$4:$J953=$J954),$Q$4:$Q953))/$P954,IF(AND($C954="C",LOOKUP(2,1/($J$4:$J953=$J954),$P$4:$P953)&lt;0),LOOKUP(2,1/($J$4:$J953=$J954),$Q$4:$Q953),IF(AND($C954="V",LOOKUP(2,1/($J$4:$J953=$J954),$P$4:$P953)&lt;0),((-1*(F954*G954))+LOOKUP(2,1/($J$4:$J953=$J954),$P$4:$P953)*LOOKUP(2,1/($J$4:$J953=$J954),$Q$4:$Q953))/$P954,IF(AND($C954="V",LOOKUP(2,1/($J$4:$J953=$J954),$P$4:$P953)&gt;0),LOOKUP(2,1/($J$4:$J953=$J954),$Q$4:$Q953),""))))))),"")</f>
        <v/>
      </c>
      <c r="R954" s="49" t="str">
        <f t="shared" si="394"/>
        <v/>
      </c>
      <c r="S954" s="49" t="str">
        <f t="shared" si="380"/>
        <v/>
      </c>
      <c r="T954" s="49" t="str">
        <f t="shared" si="392"/>
        <v/>
      </c>
      <c r="U954" s="49" t="str">
        <f>IFERROR(IF(C954="P",S954,IF(K954=1,0,IF(OR(LOOKUP(2,1/($E$4:$E953=$E954),$P$4:$P953)=0,AND($C954="C",$N954="LONG"),AND(C954="V",N954="SHORT")),0,S954+(M954*Q954)))),"")</f>
        <v/>
      </c>
      <c r="V954" s="49" t="str">
        <f t="shared" si="393"/>
        <v/>
      </c>
      <c r="W954" s="50" t="str">
        <f t="shared" si="387"/>
        <v/>
      </c>
      <c r="Y954" s="51" t="str">
        <f t="shared" si="374"/>
        <v/>
      </c>
      <c r="Z954" s="50" t="str">
        <f t="shared" si="381"/>
        <v/>
      </c>
      <c r="AA954" s="50" t="str">
        <f t="shared" si="372"/>
        <v/>
      </c>
      <c r="AB954" s="50" t="str">
        <f t="shared" si="375"/>
        <v/>
      </c>
      <c r="AC954" s="58" t="str">
        <f t="shared" si="376"/>
        <v/>
      </c>
      <c r="AD954" s="53" t="str">
        <f t="shared" si="373"/>
        <v/>
      </c>
      <c r="AE954" s="53" t="str">
        <f t="shared" si="377"/>
        <v/>
      </c>
      <c r="AF954" s="59" t="str">
        <f t="shared" si="378"/>
        <v/>
      </c>
      <c r="AG954" s="40" t="str">
        <f>C954&amp;COUNTIFS($C$3:C954,"V")</f>
        <v>0</v>
      </c>
      <c r="AH954" s="266" t="str">
        <f t="shared" si="395"/>
        <v/>
      </c>
      <c r="AI954" s="56" t="str">
        <f t="shared" si="382"/>
        <v/>
      </c>
      <c r="AJ954" s="265" t="str">
        <f t="shared" si="383"/>
        <v/>
      </c>
      <c r="AK954" s="267" t="str">
        <f t="shared" si="384"/>
        <v/>
      </c>
      <c r="AL954" s="267" t="str">
        <f t="shared" si="385"/>
        <v/>
      </c>
      <c r="AM954" s="40" t="str">
        <f t="shared" si="386"/>
        <v/>
      </c>
      <c r="AN954" s="267">
        <f t="shared" si="379"/>
        <v>0</v>
      </c>
      <c r="CE954" s="279"/>
    </row>
    <row r="955" spans="1:83" s="40" customFormat="1" ht="12.75">
      <c r="A955" s="227"/>
      <c r="B955" s="88"/>
      <c r="C955" s="89"/>
      <c r="D955" s="90"/>
      <c r="E955" s="89"/>
      <c r="F955" s="91"/>
      <c r="G955" s="304"/>
      <c r="H955" s="41"/>
      <c r="I955" s="42" t="str">
        <f t="shared" si="388"/>
        <v/>
      </c>
      <c r="J955" s="43" t="str">
        <f t="shared" si="371"/>
        <v/>
      </c>
      <c r="K955" s="44" t="str">
        <f>IF(J955="","",IF(COUNTIF($J$4:J955,J955)=0,"",(COUNTIF($J$4:J955,J955))))</f>
        <v/>
      </c>
      <c r="L955" s="44" t="str">
        <f>IF(K955="","",J955&amp;" _ "&amp;COUNTIF($J$4:J955,J955)&amp;"_"&amp;N955)</f>
        <v/>
      </c>
      <c r="M955" s="45" t="str">
        <f t="shared" si="389"/>
        <v/>
      </c>
      <c r="N955" s="44" t="str">
        <f t="shared" si="390"/>
        <v/>
      </c>
      <c r="O955" s="57" t="str">
        <f t="shared" si="391"/>
        <v/>
      </c>
      <c r="P955" s="48" t="str" cm="1">
        <f t="array" ref="P955">IFERROR(IF(C955="P",G955,IF($K955=1,$M955,$M955+LOOKUP(2,1/($J$4:$J954=J955),$P$4:$P954))),"")</f>
        <v/>
      </c>
      <c r="Q955" s="57" t="str" cm="1">
        <f t="array" ref="Q955">IFERROR(IF(OR(C955="P",C955="A",C955="R"),F955,IF($K955=1,F955,IF(LOOKUP(2,1/($J$4:$J954=$J955),$P$4:$P954)=0,$F955,IF(AND($C955="C",LOOKUP(2,1/($J$4:$J954=$J955),$P$4:$P954)&gt;0),(F955*G955+LOOKUP(2,1/($J$4:$J954=$J955),$P$4:$P954)*LOOKUP(2,1/($J$4:$J954=$J955),$Q$4:$Q954))/$P955,IF(AND($C955="C",LOOKUP(2,1/($J$4:$J954=$J955),$P$4:$P954)&lt;0),LOOKUP(2,1/($J$4:$J954=$J955),$Q$4:$Q954),IF(AND($C955="V",LOOKUP(2,1/($J$4:$J954=$J955),$P$4:$P954)&lt;0),((-1*(F955*G955))+LOOKUP(2,1/($J$4:$J954=$J955),$P$4:$P954)*LOOKUP(2,1/($J$4:$J954=$J955),$Q$4:$Q954))/$P955,IF(AND($C955="V",LOOKUP(2,1/($J$4:$J954=$J955),$P$4:$P954)&gt;0),LOOKUP(2,1/($J$4:$J954=$J955),$Q$4:$Q954),""))))))),"")</f>
        <v/>
      </c>
      <c r="R955" s="49" t="str">
        <f t="shared" si="394"/>
        <v/>
      </c>
      <c r="S955" s="49" t="str">
        <f t="shared" si="380"/>
        <v/>
      </c>
      <c r="T955" s="49" t="str">
        <f t="shared" si="392"/>
        <v/>
      </c>
      <c r="U955" s="49" t="str">
        <f>IFERROR(IF(C955="P",S955,IF(K955=1,0,IF(OR(LOOKUP(2,1/($E$4:$E954=$E955),$P$4:$P954)=0,AND($C955="C",$N955="LONG"),AND(C955="V",N955="SHORT")),0,S955+(M955*Q955)))),"")</f>
        <v/>
      </c>
      <c r="V955" s="49" t="str">
        <f t="shared" si="393"/>
        <v/>
      </c>
      <c r="W955" s="50" t="str">
        <f t="shared" si="387"/>
        <v/>
      </c>
      <c r="Y955" s="51" t="str">
        <f t="shared" si="374"/>
        <v/>
      </c>
      <c r="Z955" s="50" t="str">
        <f t="shared" si="381"/>
        <v/>
      </c>
      <c r="AA955" s="50" t="str">
        <f t="shared" si="372"/>
        <v/>
      </c>
      <c r="AB955" s="50" t="str">
        <f t="shared" si="375"/>
        <v/>
      </c>
      <c r="AC955" s="58" t="str">
        <f t="shared" si="376"/>
        <v/>
      </c>
      <c r="AD955" s="53" t="str">
        <f t="shared" si="373"/>
        <v/>
      </c>
      <c r="AE955" s="53" t="str">
        <f t="shared" si="377"/>
        <v/>
      </c>
      <c r="AF955" s="59" t="str">
        <f t="shared" si="378"/>
        <v/>
      </c>
      <c r="AG955" s="40" t="str">
        <f>C955&amp;COUNTIFS($C$3:C955,"V")</f>
        <v>0</v>
      </c>
      <c r="AH955" s="266" t="str">
        <f t="shared" si="395"/>
        <v/>
      </c>
      <c r="AI955" s="56" t="str">
        <f t="shared" si="382"/>
        <v/>
      </c>
      <c r="AJ955" s="265" t="str">
        <f t="shared" si="383"/>
        <v/>
      </c>
      <c r="AK955" s="267" t="str">
        <f t="shared" si="384"/>
        <v/>
      </c>
      <c r="AL955" s="267" t="str">
        <f t="shared" si="385"/>
        <v/>
      </c>
      <c r="AM955" s="40" t="str">
        <f t="shared" si="386"/>
        <v/>
      </c>
      <c r="AN955" s="267">
        <f t="shared" si="379"/>
        <v>0</v>
      </c>
      <c r="CE955" s="279"/>
    </row>
    <row r="956" spans="1:83" s="40" customFormat="1" ht="12.75">
      <c r="A956" s="227"/>
      <c r="B956" s="88"/>
      <c r="C956" s="89"/>
      <c r="D956" s="90"/>
      <c r="E956" s="89"/>
      <c r="F956" s="91"/>
      <c r="G956" s="304"/>
      <c r="H956" s="41"/>
      <c r="I956" s="42" t="str">
        <f t="shared" si="388"/>
        <v/>
      </c>
      <c r="J956" s="43" t="str">
        <f t="shared" si="371"/>
        <v/>
      </c>
      <c r="K956" s="44" t="str">
        <f>IF(J956="","",IF(COUNTIF($J$4:J956,J956)=0,"",(COUNTIF($J$4:J956,J956))))</f>
        <v/>
      </c>
      <c r="L956" s="44" t="str">
        <f>IF(K956="","",J956&amp;" _ "&amp;COUNTIF($J$4:J956,J956)&amp;"_"&amp;N956)</f>
        <v/>
      </c>
      <c r="M956" s="45" t="str">
        <f t="shared" si="389"/>
        <v/>
      </c>
      <c r="N956" s="44" t="str">
        <f t="shared" si="390"/>
        <v/>
      </c>
      <c r="O956" s="57" t="str">
        <f t="shared" si="391"/>
        <v/>
      </c>
      <c r="P956" s="48" t="str" cm="1">
        <f t="array" ref="P956">IFERROR(IF(C956="P",G956,IF($K956=1,$M956,$M956+LOOKUP(2,1/($J$4:$J955=J956),$P$4:$P955))),"")</f>
        <v/>
      </c>
      <c r="Q956" s="57" t="str" cm="1">
        <f t="array" ref="Q956">IFERROR(IF(OR(C956="P",C956="A",C956="R"),F956,IF($K956=1,F956,IF(LOOKUP(2,1/($J$4:$J955=$J956),$P$4:$P955)=0,$F956,IF(AND($C956="C",LOOKUP(2,1/($J$4:$J955=$J956),$P$4:$P955)&gt;0),(F956*G956+LOOKUP(2,1/($J$4:$J955=$J956),$P$4:$P955)*LOOKUP(2,1/($J$4:$J955=$J956),$Q$4:$Q955))/$P956,IF(AND($C956="C",LOOKUP(2,1/($J$4:$J955=$J956),$P$4:$P955)&lt;0),LOOKUP(2,1/($J$4:$J955=$J956),$Q$4:$Q955),IF(AND($C956="V",LOOKUP(2,1/($J$4:$J955=$J956),$P$4:$P955)&lt;0),((-1*(F956*G956))+LOOKUP(2,1/($J$4:$J955=$J956),$P$4:$P955)*LOOKUP(2,1/($J$4:$J955=$J956),$Q$4:$Q955))/$P956,IF(AND($C956="V",LOOKUP(2,1/($J$4:$J955=$J956),$P$4:$P955)&gt;0),LOOKUP(2,1/($J$4:$J955=$J956),$Q$4:$Q955),""))))))),"")</f>
        <v/>
      </c>
      <c r="R956" s="49" t="str">
        <f t="shared" si="394"/>
        <v/>
      </c>
      <c r="S956" s="49" t="str">
        <f t="shared" si="380"/>
        <v/>
      </c>
      <c r="T956" s="49" t="str">
        <f t="shared" si="392"/>
        <v/>
      </c>
      <c r="U956" s="49" t="str">
        <f>IFERROR(IF(C956="P",S956,IF(K956=1,0,IF(OR(LOOKUP(2,1/($E$4:$E955=$E956),$P$4:$P955)=0,AND($C956="C",$N956="LONG"),AND(C956="V",N956="SHORT")),0,S956+(M956*Q956)))),"")</f>
        <v/>
      </c>
      <c r="V956" s="49" t="str">
        <f t="shared" si="393"/>
        <v/>
      </c>
      <c r="W956" s="50" t="str">
        <f t="shared" si="387"/>
        <v/>
      </c>
      <c r="Y956" s="51" t="str">
        <f t="shared" si="374"/>
        <v/>
      </c>
      <c r="Z956" s="50" t="str">
        <f t="shared" si="381"/>
        <v/>
      </c>
      <c r="AA956" s="50" t="str">
        <f t="shared" si="372"/>
        <v/>
      </c>
      <c r="AB956" s="50" t="str">
        <f t="shared" si="375"/>
        <v/>
      </c>
      <c r="AC956" s="58" t="str">
        <f t="shared" si="376"/>
        <v/>
      </c>
      <c r="AD956" s="53" t="str">
        <f t="shared" si="373"/>
        <v/>
      </c>
      <c r="AE956" s="53" t="str">
        <f t="shared" si="377"/>
        <v/>
      </c>
      <c r="AF956" s="59" t="str">
        <f t="shared" si="378"/>
        <v/>
      </c>
      <c r="AG956" s="40" t="str">
        <f>C956&amp;COUNTIFS($C$3:C956,"V")</f>
        <v>0</v>
      </c>
      <c r="AH956" s="266" t="str">
        <f t="shared" si="395"/>
        <v/>
      </c>
      <c r="AI956" s="56" t="str">
        <f t="shared" si="382"/>
        <v/>
      </c>
      <c r="AJ956" s="265" t="str">
        <f t="shared" si="383"/>
        <v/>
      </c>
      <c r="AK956" s="267" t="str">
        <f t="shared" si="384"/>
        <v/>
      </c>
      <c r="AL956" s="267" t="str">
        <f t="shared" si="385"/>
        <v/>
      </c>
      <c r="AM956" s="40" t="str">
        <f t="shared" si="386"/>
        <v/>
      </c>
      <c r="AN956" s="267">
        <f t="shared" si="379"/>
        <v>0</v>
      </c>
      <c r="CE956" s="279"/>
    </row>
    <row r="957" spans="1:83" s="40" customFormat="1" ht="12.75">
      <c r="A957" s="227"/>
      <c r="B957" s="88"/>
      <c r="C957" s="89"/>
      <c r="D957" s="90"/>
      <c r="E957" s="89"/>
      <c r="F957" s="91"/>
      <c r="G957" s="304"/>
      <c r="H957" s="41"/>
      <c r="I957" s="42" t="str">
        <f t="shared" si="388"/>
        <v/>
      </c>
      <c r="J957" s="43" t="str">
        <f t="shared" si="371"/>
        <v/>
      </c>
      <c r="K957" s="44" t="str">
        <f>IF(J957="","",IF(COUNTIF($J$4:J957,J957)=0,"",(COUNTIF($J$4:J957,J957))))</f>
        <v/>
      </c>
      <c r="L957" s="44" t="str">
        <f>IF(K957="","",J957&amp;" _ "&amp;COUNTIF($J$4:J957,J957)&amp;"_"&amp;N957)</f>
        <v/>
      </c>
      <c r="M957" s="45" t="str">
        <f t="shared" si="389"/>
        <v/>
      </c>
      <c r="N957" s="44" t="str">
        <f t="shared" si="390"/>
        <v/>
      </c>
      <c r="O957" s="57" t="str">
        <f t="shared" si="391"/>
        <v/>
      </c>
      <c r="P957" s="48" t="str" cm="1">
        <f t="array" ref="P957">IFERROR(IF(C957="P",G957,IF($K957=1,$M957,$M957+LOOKUP(2,1/($J$4:$J956=J957),$P$4:$P956))),"")</f>
        <v/>
      </c>
      <c r="Q957" s="57" t="str" cm="1">
        <f t="array" ref="Q957">IFERROR(IF(OR(C957="P",C957="A",C957="R"),F957,IF($K957=1,F957,IF(LOOKUP(2,1/($J$4:$J956=$J957),$P$4:$P956)=0,$F957,IF(AND($C957="C",LOOKUP(2,1/($J$4:$J956=$J957),$P$4:$P956)&gt;0),(F957*G957+LOOKUP(2,1/($J$4:$J956=$J957),$P$4:$P956)*LOOKUP(2,1/($J$4:$J956=$J957),$Q$4:$Q956))/$P957,IF(AND($C957="C",LOOKUP(2,1/($J$4:$J956=$J957),$P$4:$P956)&lt;0),LOOKUP(2,1/($J$4:$J956=$J957),$Q$4:$Q956),IF(AND($C957="V",LOOKUP(2,1/($J$4:$J956=$J957),$P$4:$P956)&lt;0),((-1*(F957*G957))+LOOKUP(2,1/($J$4:$J956=$J957),$P$4:$P956)*LOOKUP(2,1/($J$4:$J956=$J957),$Q$4:$Q956))/$P957,IF(AND($C957="V",LOOKUP(2,1/($J$4:$J956=$J957),$P$4:$P956)&gt;0),LOOKUP(2,1/($J$4:$J956=$J957),$Q$4:$Q956),""))))))),"")</f>
        <v/>
      </c>
      <c r="R957" s="49" t="str">
        <f t="shared" si="394"/>
        <v/>
      </c>
      <c r="S957" s="49" t="str">
        <f t="shared" si="380"/>
        <v/>
      </c>
      <c r="T957" s="49" t="str">
        <f t="shared" si="392"/>
        <v/>
      </c>
      <c r="U957" s="49" t="str">
        <f>IFERROR(IF(C957="P",S957,IF(K957=1,0,IF(OR(LOOKUP(2,1/($E$4:$E956=$E957),$P$4:$P956)=0,AND($C957="C",$N957="LONG"),AND(C957="V",N957="SHORT")),0,S957+(M957*Q957)))),"")</f>
        <v/>
      </c>
      <c r="V957" s="49" t="str">
        <f t="shared" si="393"/>
        <v/>
      </c>
      <c r="W957" s="50" t="str">
        <f t="shared" si="387"/>
        <v/>
      </c>
      <c r="Y957" s="51" t="str">
        <f t="shared" si="374"/>
        <v/>
      </c>
      <c r="Z957" s="50" t="str">
        <f t="shared" si="381"/>
        <v/>
      </c>
      <c r="AA957" s="50" t="str">
        <f t="shared" si="372"/>
        <v/>
      </c>
      <c r="AB957" s="50" t="str">
        <f t="shared" si="375"/>
        <v/>
      </c>
      <c r="AC957" s="58" t="str">
        <f t="shared" si="376"/>
        <v/>
      </c>
      <c r="AD957" s="53" t="str">
        <f t="shared" si="373"/>
        <v/>
      </c>
      <c r="AE957" s="53" t="str">
        <f t="shared" si="377"/>
        <v/>
      </c>
      <c r="AF957" s="59" t="str">
        <f t="shared" si="378"/>
        <v/>
      </c>
      <c r="AG957" s="40" t="str">
        <f>C957&amp;COUNTIFS($C$3:C957,"V")</f>
        <v>0</v>
      </c>
      <c r="AH957" s="266" t="str">
        <f t="shared" si="395"/>
        <v/>
      </c>
      <c r="AI957" s="56" t="str">
        <f t="shared" si="382"/>
        <v/>
      </c>
      <c r="AJ957" s="265" t="str">
        <f t="shared" si="383"/>
        <v/>
      </c>
      <c r="AK957" s="267" t="str">
        <f t="shared" si="384"/>
        <v/>
      </c>
      <c r="AL957" s="267" t="str">
        <f t="shared" si="385"/>
        <v/>
      </c>
      <c r="AM957" s="40" t="str">
        <f t="shared" si="386"/>
        <v/>
      </c>
      <c r="AN957" s="267">
        <f t="shared" si="379"/>
        <v>0</v>
      </c>
      <c r="CE957" s="279"/>
    </row>
    <row r="958" spans="1:83" s="40" customFormat="1" ht="12.75">
      <c r="A958" s="227"/>
      <c r="B958" s="88"/>
      <c r="C958" s="89"/>
      <c r="D958" s="90"/>
      <c r="E958" s="89"/>
      <c r="F958" s="91"/>
      <c r="G958" s="304"/>
      <c r="H958" s="41"/>
      <c r="I958" s="42" t="str">
        <f t="shared" si="388"/>
        <v/>
      </c>
      <c r="J958" s="43" t="str">
        <f t="shared" si="371"/>
        <v/>
      </c>
      <c r="K958" s="44" t="str">
        <f>IF(J958="","",IF(COUNTIF($J$4:J958,J958)=0,"",(COUNTIF($J$4:J958,J958))))</f>
        <v/>
      </c>
      <c r="L958" s="44" t="str">
        <f>IF(K958="","",J958&amp;" _ "&amp;COUNTIF($J$4:J958,J958)&amp;"_"&amp;N958)</f>
        <v/>
      </c>
      <c r="M958" s="45" t="str">
        <f t="shared" si="389"/>
        <v/>
      </c>
      <c r="N958" s="44" t="str">
        <f t="shared" si="390"/>
        <v/>
      </c>
      <c r="O958" s="57" t="str">
        <f t="shared" si="391"/>
        <v/>
      </c>
      <c r="P958" s="48" t="str" cm="1">
        <f t="array" ref="P958">IFERROR(IF(C958="P",G958,IF($K958=1,$M958,$M958+LOOKUP(2,1/($J$4:$J957=J958),$P$4:$P957))),"")</f>
        <v/>
      </c>
      <c r="Q958" s="57" t="str" cm="1">
        <f t="array" ref="Q958">IFERROR(IF(OR(C958="P",C958="A",C958="R"),F958,IF($K958=1,F958,IF(LOOKUP(2,1/($J$4:$J957=$J958),$P$4:$P957)=0,$F958,IF(AND($C958="C",LOOKUP(2,1/($J$4:$J957=$J958),$P$4:$P957)&gt;0),(F958*G958+LOOKUP(2,1/($J$4:$J957=$J958),$P$4:$P957)*LOOKUP(2,1/($J$4:$J957=$J958),$Q$4:$Q957))/$P958,IF(AND($C958="C",LOOKUP(2,1/($J$4:$J957=$J958),$P$4:$P957)&lt;0),LOOKUP(2,1/($J$4:$J957=$J958),$Q$4:$Q957),IF(AND($C958="V",LOOKUP(2,1/($J$4:$J957=$J958),$P$4:$P957)&lt;0),((-1*(F958*G958))+LOOKUP(2,1/($J$4:$J957=$J958),$P$4:$P957)*LOOKUP(2,1/($J$4:$J957=$J958),$Q$4:$Q957))/$P958,IF(AND($C958="V",LOOKUP(2,1/($J$4:$J957=$J958),$P$4:$P957)&gt;0),LOOKUP(2,1/($J$4:$J957=$J958),$Q$4:$Q957),""))))))),"")</f>
        <v/>
      </c>
      <c r="R958" s="49" t="str">
        <f t="shared" si="394"/>
        <v/>
      </c>
      <c r="S958" s="49" t="str">
        <f t="shared" si="380"/>
        <v/>
      </c>
      <c r="T958" s="49" t="str">
        <f t="shared" si="392"/>
        <v/>
      </c>
      <c r="U958" s="49" t="str">
        <f>IFERROR(IF(C958="P",S958,IF(K958=1,0,IF(OR(LOOKUP(2,1/($E$4:$E957=$E958),$P$4:$P957)=0,AND($C958="C",$N958="LONG"),AND(C958="V",N958="SHORT")),0,S958+(M958*Q958)))),"")</f>
        <v/>
      </c>
      <c r="V958" s="49" t="str">
        <f t="shared" si="393"/>
        <v/>
      </c>
      <c r="W958" s="50" t="str">
        <f t="shared" si="387"/>
        <v/>
      </c>
      <c r="Y958" s="51" t="str">
        <f t="shared" si="374"/>
        <v/>
      </c>
      <c r="Z958" s="50" t="str">
        <f t="shared" si="381"/>
        <v/>
      </c>
      <c r="AA958" s="50" t="str">
        <f t="shared" si="372"/>
        <v/>
      </c>
      <c r="AB958" s="50" t="str">
        <f t="shared" si="375"/>
        <v/>
      </c>
      <c r="AC958" s="58" t="str">
        <f t="shared" si="376"/>
        <v/>
      </c>
      <c r="AD958" s="53" t="str">
        <f t="shared" si="373"/>
        <v/>
      </c>
      <c r="AE958" s="53" t="str">
        <f t="shared" si="377"/>
        <v/>
      </c>
      <c r="AF958" s="59" t="str">
        <f t="shared" si="378"/>
        <v/>
      </c>
      <c r="AG958" s="40" t="str">
        <f>C958&amp;COUNTIFS($C$3:C958,"V")</f>
        <v>0</v>
      </c>
      <c r="AH958" s="266" t="str">
        <f t="shared" si="395"/>
        <v/>
      </c>
      <c r="AI958" s="56" t="str">
        <f t="shared" si="382"/>
        <v/>
      </c>
      <c r="AJ958" s="265" t="str">
        <f t="shared" si="383"/>
        <v/>
      </c>
      <c r="AK958" s="267" t="str">
        <f t="shared" si="384"/>
        <v/>
      </c>
      <c r="AL958" s="267" t="str">
        <f t="shared" si="385"/>
        <v/>
      </c>
      <c r="AM958" s="40" t="str">
        <f t="shared" si="386"/>
        <v/>
      </c>
      <c r="AN958" s="267">
        <f t="shared" si="379"/>
        <v>0</v>
      </c>
      <c r="CE958" s="279"/>
    </row>
    <row r="959" spans="1:83" s="40" customFormat="1" ht="12.75">
      <c r="A959" s="227"/>
      <c r="B959" s="88"/>
      <c r="C959" s="89"/>
      <c r="D959" s="90"/>
      <c r="E959" s="89"/>
      <c r="F959" s="91"/>
      <c r="G959" s="304"/>
      <c r="H959" s="41"/>
      <c r="I959" s="42" t="str">
        <f t="shared" si="388"/>
        <v/>
      </c>
      <c r="J959" s="43" t="str">
        <f t="shared" si="371"/>
        <v/>
      </c>
      <c r="K959" s="44" t="str">
        <f>IF(J959="","",IF(COUNTIF($J$4:J959,J959)=0,"",(COUNTIF($J$4:J959,J959))))</f>
        <v/>
      </c>
      <c r="L959" s="44" t="str">
        <f>IF(K959="","",J959&amp;" _ "&amp;COUNTIF($J$4:J959,J959)&amp;"_"&amp;N959)</f>
        <v/>
      </c>
      <c r="M959" s="45" t="str">
        <f t="shared" si="389"/>
        <v/>
      </c>
      <c r="N959" s="44" t="str">
        <f t="shared" si="390"/>
        <v/>
      </c>
      <c r="O959" s="57" t="str">
        <f t="shared" si="391"/>
        <v/>
      </c>
      <c r="P959" s="48" t="str" cm="1">
        <f t="array" ref="P959">IFERROR(IF(C959="P",G959,IF($K959=1,$M959,$M959+LOOKUP(2,1/($J$4:$J958=J959),$P$4:$P958))),"")</f>
        <v/>
      </c>
      <c r="Q959" s="57" t="str" cm="1">
        <f t="array" ref="Q959">IFERROR(IF(OR(C959="P",C959="A",C959="R"),F959,IF($K959=1,F959,IF(LOOKUP(2,1/($J$4:$J958=$J959),$P$4:$P958)=0,$F959,IF(AND($C959="C",LOOKUP(2,1/($J$4:$J958=$J959),$P$4:$P958)&gt;0),(F959*G959+LOOKUP(2,1/($J$4:$J958=$J959),$P$4:$P958)*LOOKUP(2,1/($J$4:$J958=$J959),$Q$4:$Q958))/$P959,IF(AND($C959="C",LOOKUP(2,1/($J$4:$J958=$J959),$P$4:$P958)&lt;0),LOOKUP(2,1/($J$4:$J958=$J959),$Q$4:$Q958),IF(AND($C959="V",LOOKUP(2,1/($J$4:$J958=$J959),$P$4:$P958)&lt;0),((-1*(F959*G959))+LOOKUP(2,1/($J$4:$J958=$J959),$P$4:$P958)*LOOKUP(2,1/($J$4:$J958=$J959),$Q$4:$Q958))/$P959,IF(AND($C959="V",LOOKUP(2,1/($J$4:$J958=$J959),$P$4:$P958)&gt;0),LOOKUP(2,1/($J$4:$J958=$J959),$Q$4:$Q958),""))))))),"")</f>
        <v/>
      </c>
      <c r="R959" s="49" t="str">
        <f t="shared" si="394"/>
        <v/>
      </c>
      <c r="S959" s="49" t="str">
        <f t="shared" si="380"/>
        <v/>
      </c>
      <c r="T959" s="49" t="str">
        <f t="shared" si="392"/>
        <v/>
      </c>
      <c r="U959" s="49" t="str">
        <f>IFERROR(IF(C959="P",S959,IF(K959=1,0,IF(OR(LOOKUP(2,1/($E$4:$E958=$E959),$P$4:$P958)=0,AND($C959="C",$N959="LONG"),AND(C959="V",N959="SHORT")),0,S959+(M959*Q959)))),"")</f>
        <v/>
      </c>
      <c r="V959" s="49" t="str">
        <f t="shared" si="393"/>
        <v/>
      </c>
      <c r="W959" s="50" t="str">
        <f t="shared" si="387"/>
        <v/>
      </c>
      <c r="Y959" s="51" t="str">
        <f t="shared" si="374"/>
        <v/>
      </c>
      <c r="Z959" s="50" t="str">
        <f t="shared" si="381"/>
        <v/>
      </c>
      <c r="AA959" s="50" t="str">
        <f t="shared" si="372"/>
        <v/>
      </c>
      <c r="AB959" s="50" t="str">
        <f t="shared" si="375"/>
        <v/>
      </c>
      <c r="AC959" s="58" t="str">
        <f t="shared" si="376"/>
        <v/>
      </c>
      <c r="AD959" s="53" t="str">
        <f t="shared" si="373"/>
        <v/>
      </c>
      <c r="AE959" s="53" t="str">
        <f t="shared" si="377"/>
        <v/>
      </c>
      <c r="AF959" s="59" t="str">
        <f t="shared" si="378"/>
        <v/>
      </c>
      <c r="AG959" s="40" t="str">
        <f>C959&amp;COUNTIFS($C$3:C959,"V")</f>
        <v>0</v>
      </c>
      <c r="AH959" s="266" t="str">
        <f t="shared" si="395"/>
        <v/>
      </c>
      <c r="AI959" s="56" t="str">
        <f t="shared" si="382"/>
        <v/>
      </c>
      <c r="AJ959" s="265" t="str">
        <f t="shared" si="383"/>
        <v/>
      </c>
      <c r="AK959" s="267" t="str">
        <f t="shared" si="384"/>
        <v/>
      </c>
      <c r="AL959" s="267" t="str">
        <f t="shared" si="385"/>
        <v/>
      </c>
      <c r="AM959" s="40" t="str">
        <f t="shared" si="386"/>
        <v/>
      </c>
      <c r="AN959" s="267">
        <f t="shared" si="379"/>
        <v>0</v>
      </c>
      <c r="CE959" s="279"/>
    </row>
    <row r="960" spans="1:83" s="40" customFormat="1" ht="12.75">
      <c r="A960" s="227"/>
      <c r="B960" s="88"/>
      <c r="C960" s="89"/>
      <c r="D960" s="90"/>
      <c r="E960" s="89"/>
      <c r="F960" s="91"/>
      <c r="G960" s="304"/>
      <c r="H960" s="41"/>
      <c r="I960" s="42" t="str">
        <f t="shared" si="388"/>
        <v/>
      </c>
      <c r="J960" s="43" t="str">
        <f t="shared" si="371"/>
        <v/>
      </c>
      <c r="K960" s="44" t="str">
        <f>IF(J960="","",IF(COUNTIF($J$4:J960,J960)=0,"",(COUNTIF($J$4:J960,J960))))</f>
        <v/>
      </c>
      <c r="L960" s="44" t="str">
        <f>IF(K960="","",J960&amp;" _ "&amp;COUNTIF($J$4:J960,J960)&amp;"_"&amp;N960)</f>
        <v/>
      </c>
      <c r="M960" s="45" t="str">
        <f t="shared" si="389"/>
        <v/>
      </c>
      <c r="N960" s="44" t="str">
        <f t="shared" si="390"/>
        <v/>
      </c>
      <c r="O960" s="57" t="str">
        <f t="shared" si="391"/>
        <v/>
      </c>
      <c r="P960" s="48" t="str" cm="1">
        <f t="array" ref="P960">IFERROR(IF(C960="P",G960,IF($K960=1,$M960,$M960+LOOKUP(2,1/($J$4:$J959=J960),$P$4:$P959))),"")</f>
        <v/>
      </c>
      <c r="Q960" s="57" t="str" cm="1">
        <f t="array" ref="Q960">IFERROR(IF(OR(C960="P",C960="A",C960="R"),F960,IF($K960=1,F960,IF(LOOKUP(2,1/($J$4:$J959=$J960),$P$4:$P959)=0,$F960,IF(AND($C960="C",LOOKUP(2,1/($J$4:$J959=$J960),$P$4:$P959)&gt;0),(F960*G960+LOOKUP(2,1/($J$4:$J959=$J960),$P$4:$P959)*LOOKUP(2,1/($J$4:$J959=$J960),$Q$4:$Q959))/$P960,IF(AND($C960="C",LOOKUP(2,1/($J$4:$J959=$J960),$P$4:$P959)&lt;0),LOOKUP(2,1/($J$4:$J959=$J960),$Q$4:$Q959),IF(AND($C960="V",LOOKUP(2,1/($J$4:$J959=$J960),$P$4:$P959)&lt;0),((-1*(F960*G960))+LOOKUP(2,1/($J$4:$J959=$J960),$P$4:$P959)*LOOKUP(2,1/($J$4:$J959=$J960),$Q$4:$Q959))/$P960,IF(AND($C960="V",LOOKUP(2,1/($J$4:$J959=$J960),$P$4:$P959)&gt;0),LOOKUP(2,1/($J$4:$J959=$J960),$Q$4:$Q959),""))))))),"")</f>
        <v/>
      </c>
      <c r="R960" s="49" t="str">
        <f t="shared" si="394"/>
        <v/>
      </c>
      <c r="S960" s="49" t="str">
        <f t="shared" si="380"/>
        <v/>
      </c>
      <c r="T960" s="49" t="str">
        <f t="shared" si="392"/>
        <v/>
      </c>
      <c r="U960" s="49" t="str">
        <f>IFERROR(IF(C960="P",S960,IF(K960=1,0,IF(OR(LOOKUP(2,1/($E$4:$E959=$E960),$P$4:$P959)=0,AND($C960="C",$N960="LONG"),AND(C960="V",N960="SHORT")),0,S960+(M960*Q960)))),"")</f>
        <v/>
      </c>
      <c r="V960" s="49" t="str">
        <f t="shared" si="393"/>
        <v/>
      </c>
      <c r="W960" s="50" t="str">
        <f t="shared" si="387"/>
        <v/>
      </c>
      <c r="Y960" s="51" t="str">
        <f t="shared" si="374"/>
        <v/>
      </c>
      <c r="Z960" s="50" t="str">
        <f t="shared" si="381"/>
        <v/>
      </c>
      <c r="AA960" s="50" t="str">
        <f t="shared" si="372"/>
        <v/>
      </c>
      <c r="AB960" s="50" t="str">
        <f t="shared" si="375"/>
        <v/>
      </c>
      <c r="AC960" s="58" t="str">
        <f t="shared" si="376"/>
        <v/>
      </c>
      <c r="AD960" s="53" t="str">
        <f t="shared" si="373"/>
        <v/>
      </c>
      <c r="AE960" s="53" t="str">
        <f t="shared" si="377"/>
        <v/>
      </c>
      <c r="AF960" s="59" t="str">
        <f t="shared" si="378"/>
        <v/>
      </c>
      <c r="AG960" s="40" t="str">
        <f>C960&amp;COUNTIFS($C$3:C960,"V")</f>
        <v>0</v>
      </c>
      <c r="AH960" s="266" t="str">
        <f t="shared" si="395"/>
        <v/>
      </c>
      <c r="AI960" s="56" t="str">
        <f t="shared" si="382"/>
        <v/>
      </c>
      <c r="AJ960" s="265" t="str">
        <f t="shared" si="383"/>
        <v/>
      </c>
      <c r="AK960" s="267" t="str">
        <f t="shared" si="384"/>
        <v/>
      </c>
      <c r="AL960" s="267" t="str">
        <f t="shared" si="385"/>
        <v/>
      </c>
      <c r="AM960" s="40" t="str">
        <f t="shared" si="386"/>
        <v/>
      </c>
      <c r="AN960" s="267">
        <f t="shared" si="379"/>
        <v>0</v>
      </c>
      <c r="CE960" s="279"/>
    </row>
    <row r="961" spans="1:83" s="40" customFormat="1" ht="12.75">
      <c r="A961" s="227"/>
      <c r="B961" s="88"/>
      <c r="C961" s="89"/>
      <c r="D961" s="90"/>
      <c r="E961" s="89"/>
      <c r="F961" s="91"/>
      <c r="G961" s="304"/>
      <c r="H961" s="41"/>
      <c r="I961" s="42" t="str">
        <f t="shared" si="388"/>
        <v/>
      </c>
      <c r="J961" s="43" t="str">
        <f t="shared" si="371"/>
        <v/>
      </c>
      <c r="K961" s="44" t="str">
        <f>IF(J961="","",IF(COUNTIF($J$4:J961,J961)=0,"",(COUNTIF($J$4:J961,J961))))</f>
        <v/>
      </c>
      <c r="L961" s="44" t="str">
        <f>IF(K961="","",J961&amp;" _ "&amp;COUNTIF($J$4:J961,J961)&amp;"_"&amp;N961)</f>
        <v/>
      </c>
      <c r="M961" s="45" t="str">
        <f t="shared" si="389"/>
        <v/>
      </c>
      <c r="N961" s="44" t="str">
        <f t="shared" si="390"/>
        <v/>
      </c>
      <c r="O961" s="57" t="str">
        <f t="shared" si="391"/>
        <v/>
      </c>
      <c r="P961" s="48" t="str" cm="1">
        <f t="array" ref="P961">IFERROR(IF(C961="P",G961,IF($K961=1,$M961,$M961+LOOKUP(2,1/($J$4:$J960=J961),$P$4:$P960))),"")</f>
        <v/>
      </c>
      <c r="Q961" s="57" t="str" cm="1">
        <f t="array" ref="Q961">IFERROR(IF(OR(C961="P",C961="A",C961="R"),F961,IF($K961=1,F961,IF(LOOKUP(2,1/($J$4:$J960=$J961),$P$4:$P960)=0,$F961,IF(AND($C961="C",LOOKUP(2,1/($J$4:$J960=$J961),$P$4:$P960)&gt;0),(F961*G961+LOOKUP(2,1/($J$4:$J960=$J961),$P$4:$P960)*LOOKUP(2,1/($J$4:$J960=$J961),$Q$4:$Q960))/$P961,IF(AND($C961="C",LOOKUP(2,1/($J$4:$J960=$J961),$P$4:$P960)&lt;0),LOOKUP(2,1/($J$4:$J960=$J961),$Q$4:$Q960),IF(AND($C961="V",LOOKUP(2,1/($J$4:$J960=$J961),$P$4:$P960)&lt;0),((-1*(F961*G961))+LOOKUP(2,1/($J$4:$J960=$J961),$P$4:$P960)*LOOKUP(2,1/($J$4:$J960=$J961),$Q$4:$Q960))/$P961,IF(AND($C961="V",LOOKUP(2,1/($J$4:$J960=$J961),$P$4:$P960)&gt;0),LOOKUP(2,1/($J$4:$J960=$J961),$Q$4:$Q960),""))))))),"")</f>
        <v/>
      </c>
      <c r="R961" s="49" t="str">
        <f t="shared" si="394"/>
        <v/>
      </c>
      <c r="S961" s="49" t="str">
        <f t="shared" si="380"/>
        <v/>
      </c>
      <c r="T961" s="49" t="str">
        <f t="shared" si="392"/>
        <v/>
      </c>
      <c r="U961" s="49" t="str">
        <f>IFERROR(IF(C961="P",S961,IF(K961=1,0,IF(OR(LOOKUP(2,1/($E$4:$E960=$E961),$P$4:$P960)=0,AND($C961="C",$N961="LONG"),AND(C961="V",N961="SHORT")),0,S961+(M961*Q961)))),"")</f>
        <v/>
      </c>
      <c r="V961" s="49" t="str">
        <f t="shared" si="393"/>
        <v/>
      </c>
      <c r="W961" s="50" t="str">
        <f t="shared" si="387"/>
        <v/>
      </c>
      <c r="Y961" s="51" t="str">
        <f t="shared" si="374"/>
        <v/>
      </c>
      <c r="Z961" s="50" t="str">
        <f t="shared" si="381"/>
        <v/>
      </c>
      <c r="AA961" s="50" t="str">
        <f t="shared" si="372"/>
        <v/>
      </c>
      <c r="AB961" s="50" t="str">
        <f t="shared" si="375"/>
        <v/>
      </c>
      <c r="AC961" s="58" t="str">
        <f t="shared" si="376"/>
        <v/>
      </c>
      <c r="AD961" s="53" t="str">
        <f t="shared" si="373"/>
        <v/>
      </c>
      <c r="AE961" s="53" t="str">
        <f t="shared" si="377"/>
        <v/>
      </c>
      <c r="AF961" s="59" t="str">
        <f t="shared" si="378"/>
        <v/>
      </c>
      <c r="AG961" s="40" t="str">
        <f>C961&amp;COUNTIFS($C$3:C961,"V")</f>
        <v>0</v>
      </c>
      <c r="AH961" s="266" t="str">
        <f t="shared" si="395"/>
        <v/>
      </c>
      <c r="AI961" s="56" t="str">
        <f t="shared" si="382"/>
        <v/>
      </c>
      <c r="AJ961" s="265" t="str">
        <f t="shared" si="383"/>
        <v/>
      </c>
      <c r="AK961" s="267" t="str">
        <f t="shared" si="384"/>
        <v/>
      </c>
      <c r="AL961" s="267" t="str">
        <f t="shared" si="385"/>
        <v/>
      </c>
      <c r="AM961" s="40" t="str">
        <f t="shared" si="386"/>
        <v/>
      </c>
      <c r="AN961" s="267">
        <f t="shared" si="379"/>
        <v>0</v>
      </c>
      <c r="CE961" s="279"/>
    </row>
    <row r="962" spans="1:83" s="40" customFormat="1" ht="12.75">
      <c r="A962" s="227"/>
      <c r="B962" s="88"/>
      <c r="C962" s="89"/>
      <c r="D962" s="90"/>
      <c r="E962" s="89"/>
      <c r="F962" s="91"/>
      <c r="G962" s="304"/>
      <c r="H962" s="41"/>
      <c r="I962" s="42" t="str">
        <f t="shared" si="388"/>
        <v/>
      </c>
      <c r="J962" s="43" t="str">
        <f t="shared" si="371"/>
        <v/>
      </c>
      <c r="K962" s="44" t="str">
        <f>IF(J962="","",IF(COUNTIF($J$4:J962,J962)=0,"",(COUNTIF($J$4:J962,J962))))</f>
        <v/>
      </c>
      <c r="L962" s="44" t="str">
        <f>IF(K962="","",J962&amp;" _ "&amp;COUNTIF($J$4:J962,J962)&amp;"_"&amp;N962)</f>
        <v/>
      </c>
      <c r="M962" s="45" t="str">
        <f t="shared" si="389"/>
        <v/>
      </c>
      <c r="N962" s="44" t="str">
        <f t="shared" si="390"/>
        <v/>
      </c>
      <c r="O962" s="57" t="str">
        <f t="shared" si="391"/>
        <v/>
      </c>
      <c r="P962" s="48" t="str" cm="1">
        <f t="array" ref="P962">IFERROR(IF(C962="P",G962,IF($K962=1,$M962,$M962+LOOKUP(2,1/($J$4:$J961=J962),$P$4:$P961))),"")</f>
        <v/>
      </c>
      <c r="Q962" s="57" t="str" cm="1">
        <f t="array" ref="Q962">IFERROR(IF(OR(C962="P",C962="A",C962="R"),F962,IF($K962=1,F962,IF(LOOKUP(2,1/($J$4:$J961=$J962),$P$4:$P961)=0,$F962,IF(AND($C962="C",LOOKUP(2,1/($J$4:$J961=$J962),$P$4:$P961)&gt;0),(F962*G962+LOOKUP(2,1/($J$4:$J961=$J962),$P$4:$P961)*LOOKUP(2,1/($J$4:$J961=$J962),$Q$4:$Q961))/$P962,IF(AND($C962="C",LOOKUP(2,1/($J$4:$J961=$J962),$P$4:$P961)&lt;0),LOOKUP(2,1/($J$4:$J961=$J962),$Q$4:$Q961),IF(AND($C962="V",LOOKUP(2,1/($J$4:$J961=$J962),$P$4:$P961)&lt;0),((-1*(F962*G962))+LOOKUP(2,1/($J$4:$J961=$J962),$P$4:$P961)*LOOKUP(2,1/($J$4:$J961=$J962),$Q$4:$Q961))/$P962,IF(AND($C962="V",LOOKUP(2,1/($J$4:$J961=$J962),$P$4:$P961)&gt;0),LOOKUP(2,1/($J$4:$J961=$J962),$Q$4:$Q961),""))))))),"")</f>
        <v/>
      </c>
      <c r="R962" s="49" t="str">
        <f t="shared" si="394"/>
        <v/>
      </c>
      <c r="S962" s="49" t="str">
        <f t="shared" si="380"/>
        <v/>
      </c>
      <c r="T962" s="49" t="str">
        <f t="shared" si="392"/>
        <v/>
      </c>
      <c r="U962" s="49" t="str">
        <f>IFERROR(IF(C962="P",S962,IF(K962=1,0,IF(OR(LOOKUP(2,1/($E$4:$E961=$E962),$P$4:$P961)=0,AND($C962="C",$N962="LONG"),AND(C962="V",N962="SHORT")),0,S962+(M962*Q962)))),"")</f>
        <v/>
      </c>
      <c r="V962" s="49" t="str">
        <f t="shared" si="393"/>
        <v/>
      </c>
      <c r="W962" s="50" t="str">
        <f t="shared" si="387"/>
        <v/>
      </c>
      <c r="Y962" s="51" t="str">
        <f t="shared" si="374"/>
        <v/>
      </c>
      <c r="Z962" s="50" t="str">
        <f t="shared" si="381"/>
        <v/>
      </c>
      <c r="AA962" s="50" t="str">
        <f t="shared" si="372"/>
        <v/>
      </c>
      <c r="AB962" s="50" t="str">
        <f t="shared" si="375"/>
        <v/>
      </c>
      <c r="AC962" s="58" t="str">
        <f t="shared" si="376"/>
        <v/>
      </c>
      <c r="AD962" s="53" t="str">
        <f t="shared" si="373"/>
        <v/>
      </c>
      <c r="AE962" s="53" t="str">
        <f t="shared" si="377"/>
        <v/>
      </c>
      <c r="AF962" s="59" t="str">
        <f t="shared" si="378"/>
        <v/>
      </c>
      <c r="AG962" s="40" t="str">
        <f>C962&amp;COUNTIFS($C$3:C962,"V")</f>
        <v>0</v>
      </c>
      <c r="AH962" s="266" t="str">
        <f t="shared" si="395"/>
        <v/>
      </c>
      <c r="AI962" s="56" t="str">
        <f t="shared" si="382"/>
        <v/>
      </c>
      <c r="AJ962" s="265" t="str">
        <f t="shared" si="383"/>
        <v/>
      </c>
      <c r="AK962" s="267" t="str">
        <f t="shared" si="384"/>
        <v/>
      </c>
      <c r="AL962" s="267" t="str">
        <f t="shared" si="385"/>
        <v/>
      </c>
      <c r="AM962" s="40" t="str">
        <f t="shared" si="386"/>
        <v/>
      </c>
      <c r="AN962" s="267">
        <f t="shared" si="379"/>
        <v>0</v>
      </c>
      <c r="CE962" s="279"/>
    </row>
    <row r="963" spans="1:83" s="40" customFormat="1" ht="12.75">
      <c r="A963" s="227"/>
      <c r="B963" s="88"/>
      <c r="C963" s="89"/>
      <c r="D963" s="90"/>
      <c r="E963" s="89"/>
      <c r="F963" s="91"/>
      <c r="G963" s="304"/>
      <c r="H963" s="41"/>
      <c r="I963" s="42" t="str">
        <f t="shared" si="388"/>
        <v/>
      </c>
      <c r="J963" s="43" t="str">
        <f t="shared" si="371"/>
        <v/>
      </c>
      <c r="K963" s="44" t="str">
        <f>IF(J963="","",IF(COUNTIF($J$4:J963,J963)=0,"",(COUNTIF($J$4:J963,J963))))</f>
        <v/>
      </c>
      <c r="L963" s="44" t="str">
        <f>IF(K963="","",J963&amp;" _ "&amp;COUNTIF($J$4:J963,J963)&amp;"_"&amp;N963)</f>
        <v/>
      </c>
      <c r="M963" s="45" t="str">
        <f t="shared" si="389"/>
        <v/>
      </c>
      <c r="N963" s="44" t="str">
        <f t="shared" si="390"/>
        <v/>
      </c>
      <c r="O963" s="57" t="str">
        <f t="shared" si="391"/>
        <v/>
      </c>
      <c r="P963" s="48" t="str" cm="1">
        <f t="array" ref="P963">IFERROR(IF(C963="P",G963,IF($K963=1,$M963,$M963+LOOKUP(2,1/($J$4:$J962=J963),$P$4:$P962))),"")</f>
        <v/>
      </c>
      <c r="Q963" s="57" t="str" cm="1">
        <f t="array" ref="Q963">IFERROR(IF(OR(C963="P",C963="A",C963="R"),F963,IF($K963=1,F963,IF(LOOKUP(2,1/($J$4:$J962=$J963),$P$4:$P962)=0,$F963,IF(AND($C963="C",LOOKUP(2,1/($J$4:$J962=$J963),$P$4:$P962)&gt;0),(F963*G963+LOOKUP(2,1/($J$4:$J962=$J963),$P$4:$P962)*LOOKUP(2,1/($J$4:$J962=$J963),$Q$4:$Q962))/$P963,IF(AND($C963="C",LOOKUP(2,1/($J$4:$J962=$J963),$P$4:$P962)&lt;0),LOOKUP(2,1/($J$4:$J962=$J963),$Q$4:$Q962),IF(AND($C963="V",LOOKUP(2,1/($J$4:$J962=$J963),$P$4:$P962)&lt;0),((-1*(F963*G963))+LOOKUP(2,1/($J$4:$J962=$J963),$P$4:$P962)*LOOKUP(2,1/($J$4:$J962=$J963),$Q$4:$Q962))/$P963,IF(AND($C963="V",LOOKUP(2,1/($J$4:$J962=$J963),$P$4:$P962)&gt;0),LOOKUP(2,1/($J$4:$J962=$J963),$Q$4:$Q962),""))))))),"")</f>
        <v/>
      </c>
      <c r="R963" s="49" t="str">
        <f t="shared" si="394"/>
        <v/>
      </c>
      <c r="S963" s="49" t="str">
        <f t="shared" si="380"/>
        <v/>
      </c>
      <c r="T963" s="49" t="str">
        <f t="shared" si="392"/>
        <v/>
      </c>
      <c r="U963" s="49" t="str">
        <f>IFERROR(IF(C963="P",S963,IF(K963=1,0,IF(OR(LOOKUP(2,1/($E$4:$E962=$E963),$P$4:$P962)=0,AND($C963="C",$N963="LONG"),AND(C963="V",N963="SHORT")),0,S963+(M963*Q963)))),"")</f>
        <v/>
      </c>
      <c r="V963" s="49" t="str">
        <f t="shared" si="393"/>
        <v/>
      </c>
      <c r="W963" s="50" t="str">
        <f t="shared" si="387"/>
        <v/>
      </c>
      <c r="Y963" s="51" t="str">
        <f t="shared" si="374"/>
        <v/>
      </c>
      <c r="Z963" s="50" t="str">
        <f t="shared" si="381"/>
        <v/>
      </c>
      <c r="AA963" s="50" t="str">
        <f t="shared" si="372"/>
        <v/>
      </c>
      <c r="AB963" s="50" t="str">
        <f t="shared" si="375"/>
        <v/>
      </c>
      <c r="AC963" s="58" t="str">
        <f t="shared" si="376"/>
        <v/>
      </c>
      <c r="AD963" s="53" t="str">
        <f t="shared" si="373"/>
        <v/>
      </c>
      <c r="AE963" s="53" t="str">
        <f t="shared" si="377"/>
        <v/>
      </c>
      <c r="AF963" s="59" t="str">
        <f t="shared" si="378"/>
        <v/>
      </c>
      <c r="AG963" s="40" t="str">
        <f>C963&amp;COUNTIFS($C$3:C963,"V")</f>
        <v>0</v>
      </c>
      <c r="AH963" s="266" t="str">
        <f t="shared" si="395"/>
        <v/>
      </c>
      <c r="AI963" s="56" t="str">
        <f t="shared" si="382"/>
        <v/>
      </c>
      <c r="AJ963" s="265" t="str">
        <f t="shared" si="383"/>
        <v/>
      </c>
      <c r="AK963" s="267" t="str">
        <f t="shared" si="384"/>
        <v/>
      </c>
      <c r="AL963" s="267" t="str">
        <f t="shared" si="385"/>
        <v/>
      </c>
      <c r="AM963" s="40" t="str">
        <f t="shared" si="386"/>
        <v/>
      </c>
      <c r="AN963" s="267">
        <f t="shared" si="379"/>
        <v>0</v>
      </c>
      <c r="CE963" s="279"/>
    </row>
    <row r="964" spans="1:83" s="40" customFormat="1" ht="12.75">
      <c r="A964" s="227"/>
      <c r="B964" s="88"/>
      <c r="C964" s="89"/>
      <c r="D964" s="90"/>
      <c r="E964" s="89"/>
      <c r="F964" s="91"/>
      <c r="G964" s="304"/>
      <c r="H964" s="41"/>
      <c r="I964" s="42" t="str">
        <f t="shared" si="388"/>
        <v/>
      </c>
      <c r="J964" s="43" t="str">
        <f t="shared" ref="J964:J1027" si="396">IF(E964="","",IF(C964="P","P_"&amp;E964,E964))</f>
        <v/>
      </c>
      <c r="K964" s="44" t="str">
        <f>IF(J964="","",IF(COUNTIF($J$4:J964,J964)=0,"",(COUNTIF($J$4:J964,J964))))</f>
        <v/>
      </c>
      <c r="L964" s="44" t="str">
        <f>IF(K964="","",J964&amp;" _ "&amp;COUNTIF($J$4:J964,J964)&amp;"_"&amp;N964)</f>
        <v/>
      </c>
      <c r="M964" s="45" t="str">
        <f t="shared" si="389"/>
        <v/>
      </c>
      <c r="N964" s="44" t="str">
        <f t="shared" si="390"/>
        <v/>
      </c>
      <c r="O964" s="57" t="str">
        <f t="shared" si="391"/>
        <v/>
      </c>
      <c r="P964" s="48" t="str" cm="1">
        <f t="array" ref="P964">IFERROR(IF(C964="P",G964,IF($K964=1,$M964,$M964+LOOKUP(2,1/($J$4:$J963=J964),$P$4:$P963))),"")</f>
        <v/>
      </c>
      <c r="Q964" s="57" t="str" cm="1">
        <f t="array" ref="Q964">IFERROR(IF(OR(C964="P",C964="A",C964="R"),F964,IF($K964=1,F964,IF(LOOKUP(2,1/($J$4:$J963=$J964),$P$4:$P963)=0,$F964,IF(AND($C964="C",LOOKUP(2,1/($J$4:$J963=$J964),$P$4:$P963)&gt;0),(F964*G964+LOOKUP(2,1/($J$4:$J963=$J964),$P$4:$P963)*LOOKUP(2,1/($J$4:$J963=$J964),$Q$4:$Q963))/$P964,IF(AND($C964="C",LOOKUP(2,1/($J$4:$J963=$J964),$P$4:$P963)&lt;0),LOOKUP(2,1/($J$4:$J963=$J964),$Q$4:$Q963),IF(AND($C964="V",LOOKUP(2,1/($J$4:$J963=$J964),$P$4:$P963)&lt;0),((-1*(F964*G964))+LOOKUP(2,1/($J$4:$J963=$J964),$P$4:$P963)*LOOKUP(2,1/($J$4:$J963=$J964),$Q$4:$Q963))/$P964,IF(AND($C964="V",LOOKUP(2,1/($J$4:$J963=$J964),$P$4:$P963)&gt;0),LOOKUP(2,1/($J$4:$J963=$J964),$Q$4:$Q963),""))))))),"")</f>
        <v/>
      </c>
      <c r="R964" s="49" t="str">
        <f t="shared" si="394"/>
        <v/>
      </c>
      <c r="S964" s="49" t="str">
        <f t="shared" si="380"/>
        <v/>
      </c>
      <c r="T964" s="49" t="str">
        <f t="shared" si="392"/>
        <v/>
      </c>
      <c r="U964" s="49" t="str">
        <f>IFERROR(IF(C964="P",S964,IF(K964=1,0,IF(OR(LOOKUP(2,1/($E$4:$E963=$E964),$P$4:$P963)=0,AND($C964="C",$N964="LONG"),AND(C964="V",N964="SHORT")),0,S964+(M964*Q964)))),"")</f>
        <v/>
      </c>
      <c r="V964" s="49" t="str">
        <f t="shared" si="393"/>
        <v/>
      </c>
      <c r="W964" s="50" t="str">
        <f t="shared" si="387"/>
        <v/>
      </c>
      <c r="Y964" s="51" t="str">
        <f t="shared" si="374"/>
        <v/>
      </c>
      <c r="Z964" s="50" t="str">
        <f t="shared" si="381"/>
        <v/>
      </c>
      <c r="AA964" s="50" t="str">
        <f t="shared" ref="AA964:AA1027" si="397">IF(W964="","",U964+W964+H964+Z964)</f>
        <v/>
      </c>
      <c r="AB964" s="50" t="str">
        <f t="shared" si="375"/>
        <v/>
      </c>
      <c r="AC964" s="58" t="str">
        <f t="shared" si="376"/>
        <v/>
      </c>
      <c r="AD964" s="53" t="str">
        <f t="shared" ref="AD964:AD1027" si="398">IF(E964="","",(((AA964-W964)-Z964)/Z964))</f>
        <v/>
      </c>
      <c r="AE964" s="53" t="str">
        <f t="shared" si="377"/>
        <v/>
      </c>
      <c r="AF964" s="59" t="str">
        <f t="shared" si="378"/>
        <v/>
      </c>
      <c r="AG964" s="40" t="str">
        <f>C964&amp;COUNTIFS($C$3:C964,"V")</f>
        <v>0</v>
      </c>
      <c r="AH964" s="266" t="str">
        <f t="shared" si="395"/>
        <v/>
      </c>
      <c r="AI964" s="56" t="str">
        <f t="shared" si="382"/>
        <v/>
      </c>
      <c r="AJ964" s="265" t="str">
        <f t="shared" si="383"/>
        <v/>
      </c>
      <c r="AK964" s="267" t="str">
        <f t="shared" si="384"/>
        <v/>
      </c>
      <c r="AL964" s="267" t="str">
        <f t="shared" si="385"/>
        <v/>
      </c>
      <c r="AM964" s="40" t="str">
        <f t="shared" si="386"/>
        <v/>
      </c>
      <c r="AN964" s="267">
        <f t="shared" si="379"/>
        <v>0</v>
      </c>
      <c r="CE964" s="279"/>
    </row>
    <row r="965" spans="1:83" s="40" customFormat="1" ht="12.75">
      <c r="A965" s="227"/>
      <c r="B965" s="88"/>
      <c r="C965" s="89"/>
      <c r="D965" s="90"/>
      <c r="E965" s="89"/>
      <c r="F965" s="91"/>
      <c r="G965" s="304"/>
      <c r="H965" s="41"/>
      <c r="I965" s="42" t="str">
        <f t="shared" si="388"/>
        <v/>
      </c>
      <c r="J965" s="43" t="str">
        <f t="shared" si="396"/>
        <v/>
      </c>
      <c r="K965" s="44" t="str">
        <f>IF(J965="","",IF(COUNTIF($J$4:J965,J965)=0,"",(COUNTIF($J$4:J965,J965))))</f>
        <v/>
      </c>
      <c r="L965" s="44" t="str">
        <f>IF(K965="","",J965&amp;" _ "&amp;COUNTIF($J$4:J965,J965)&amp;"_"&amp;N965)</f>
        <v/>
      </c>
      <c r="M965" s="45" t="str">
        <f t="shared" si="389"/>
        <v/>
      </c>
      <c r="N965" s="44" t="str">
        <f t="shared" si="390"/>
        <v/>
      </c>
      <c r="O965" s="57" t="str">
        <f t="shared" si="391"/>
        <v/>
      </c>
      <c r="P965" s="48" t="str" cm="1">
        <f t="array" ref="P965">IFERROR(IF(C965="P",G965,IF($K965=1,$M965,$M965+LOOKUP(2,1/($J$4:$J964=J965),$P$4:$P964))),"")</f>
        <v/>
      </c>
      <c r="Q965" s="57" t="str" cm="1">
        <f t="array" ref="Q965">IFERROR(IF(OR(C965="P",C965="A",C965="R"),F965,IF($K965=1,F965,IF(LOOKUP(2,1/($J$4:$J964=$J965),$P$4:$P964)=0,$F965,IF(AND($C965="C",LOOKUP(2,1/($J$4:$J964=$J965),$P$4:$P964)&gt;0),(F965*G965+LOOKUP(2,1/($J$4:$J964=$J965),$P$4:$P964)*LOOKUP(2,1/($J$4:$J964=$J965),$Q$4:$Q964))/$P965,IF(AND($C965="C",LOOKUP(2,1/($J$4:$J964=$J965),$P$4:$P964)&lt;0),LOOKUP(2,1/($J$4:$J964=$J965),$Q$4:$Q964),IF(AND($C965="V",LOOKUP(2,1/($J$4:$J964=$J965),$P$4:$P964)&lt;0),((-1*(F965*G965))+LOOKUP(2,1/($J$4:$J964=$J965),$P$4:$P964)*LOOKUP(2,1/($J$4:$J964=$J965),$Q$4:$Q964))/$P965,IF(AND($C965="V",LOOKUP(2,1/($J$4:$J964=$J965),$P$4:$P964)&gt;0),LOOKUP(2,1/($J$4:$J964=$J965),$Q$4:$Q964),""))))))),"")</f>
        <v/>
      </c>
      <c r="R965" s="49" t="str">
        <f t="shared" si="394"/>
        <v/>
      </c>
      <c r="S965" s="49" t="str">
        <f t="shared" si="380"/>
        <v/>
      </c>
      <c r="T965" s="49" t="str">
        <f t="shared" si="392"/>
        <v/>
      </c>
      <c r="U965" s="49" t="str">
        <f>IFERROR(IF(C965="P",S965,IF(K965=1,0,IF(OR(LOOKUP(2,1/($E$4:$E964=$E965),$P$4:$P964)=0,AND($C965="C",$N965="LONG"),AND(C965="V",N965="SHORT")),0,S965+(M965*Q965)))),"")</f>
        <v/>
      </c>
      <c r="V965" s="49" t="str">
        <f t="shared" si="393"/>
        <v/>
      </c>
      <c r="W965" s="50" t="str">
        <f t="shared" si="387"/>
        <v/>
      </c>
      <c r="Y965" s="51" t="str">
        <f t="shared" ref="Y965:Y1028" si="399">IF(W965="","",Y964+H965)</f>
        <v/>
      </c>
      <c r="Z965" s="50" t="str">
        <f t="shared" si="381"/>
        <v/>
      </c>
      <c r="AA965" s="50" t="str">
        <f t="shared" si="397"/>
        <v/>
      </c>
      <c r="AB965" s="50" t="str">
        <f t="shared" ref="AB965:AB1028" si="400">IF(H965="","",AA965)</f>
        <v/>
      </c>
      <c r="AC965" s="58" t="str">
        <f t="shared" ref="AC965:AC1028" si="401">IF(E965="","",IF(W965=0,AC964,AC964+(W965/(1+AE965))))</f>
        <v/>
      </c>
      <c r="AD965" s="53" t="str">
        <f t="shared" si="398"/>
        <v/>
      </c>
      <c r="AE965" s="53" t="str">
        <f t="shared" ref="AE965:AE1028" si="402">IF(AD965="","",((1+AD965)*(1+AE964))-1)</f>
        <v/>
      </c>
      <c r="AF965" s="59" t="str">
        <f t="shared" ref="AF965:AF1028" si="403">IF(AE965="","",$AF$4*(1+AE965))</f>
        <v/>
      </c>
      <c r="AG965" s="40" t="str">
        <f>C965&amp;COUNTIFS($C$3:C965,"V")</f>
        <v>0</v>
      </c>
      <c r="AH965" s="266" t="str">
        <f t="shared" si="395"/>
        <v/>
      </c>
      <c r="AI965" s="56" t="str">
        <f t="shared" si="382"/>
        <v/>
      </c>
      <c r="AJ965" s="265" t="str">
        <f t="shared" si="383"/>
        <v/>
      </c>
      <c r="AK965" s="267" t="str">
        <f t="shared" si="384"/>
        <v/>
      </c>
      <c r="AL965" s="267" t="str">
        <f t="shared" si="385"/>
        <v/>
      </c>
      <c r="AM965" s="40" t="str">
        <f t="shared" si="386"/>
        <v/>
      </c>
      <c r="AN965" s="267">
        <f t="shared" ref="AN965:AN1028" si="404">IF(CE965="",0,CE965)</f>
        <v>0</v>
      </c>
      <c r="CE965" s="279"/>
    </row>
    <row r="966" spans="1:83" s="40" customFormat="1" ht="12.75">
      <c r="A966" s="227"/>
      <c r="B966" s="88"/>
      <c r="C966" s="89"/>
      <c r="D966" s="90"/>
      <c r="E966" s="89"/>
      <c r="F966" s="91"/>
      <c r="G966" s="304"/>
      <c r="H966" s="41"/>
      <c r="I966" s="42" t="str">
        <f t="shared" si="388"/>
        <v/>
      </c>
      <c r="J966" s="43" t="str">
        <f t="shared" si="396"/>
        <v/>
      </c>
      <c r="K966" s="44" t="str">
        <f>IF(J966="","",IF(COUNTIF($J$4:J966,J966)=0,"",(COUNTIF($J$4:J966,J966))))</f>
        <v/>
      </c>
      <c r="L966" s="44" t="str">
        <f>IF(K966="","",J966&amp;" _ "&amp;COUNTIF($J$4:J966,J966)&amp;"_"&amp;N966)</f>
        <v/>
      </c>
      <c r="M966" s="45" t="str">
        <f t="shared" si="389"/>
        <v/>
      </c>
      <c r="N966" s="44" t="str">
        <f t="shared" si="390"/>
        <v/>
      </c>
      <c r="O966" s="57" t="str">
        <f t="shared" si="391"/>
        <v/>
      </c>
      <c r="P966" s="48" t="str" cm="1">
        <f t="array" ref="P966">IFERROR(IF(C966="P",G966,IF($K966=1,$M966,$M966+LOOKUP(2,1/($J$4:$J965=J966),$P$4:$P965))),"")</f>
        <v/>
      </c>
      <c r="Q966" s="57" t="str" cm="1">
        <f t="array" ref="Q966">IFERROR(IF(OR(C966="P",C966="A",C966="R"),F966,IF($K966=1,F966,IF(LOOKUP(2,1/($J$4:$J965=$J966),$P$4:$P965)=0,$F966,IF(AND($C966="C",LOOKUP(2,1/($J$4:$J965=$J966),$P$4:$P965)&gt;0),(F966*G966+LOOKUP(2,1/($J$4:$J965=$J966),$P$4:$P965)*LOOKUP(2,1/($J$4:$J965=$J966),$Q$4:$Q965))/$P966,IF(AND($C966="C",LOOKUP(2,1/($J$4:$J965=$J966),$P$4:$P965)&lt;0),LOOKUP(2,1/($J$4:$J965=$J966),$Q$4:$Q965),IF(AND($C966="V",LOOKUP(2,1/($J$4:$J965=$J966),$P$4:$P965)&lt;0),((-1*(F966*G966))+LOOKUP(2,1/($J$4:$J965=$J966),$P$4:$P965)*LOOKUP(2,1/($J$4:$J965=$J966),$Q$4:$Q965))/$P966,IF(AND($C966="V",LOOKUP(2,1/($J$4:$J965=$J966),$P$4:$P965)&gt;0),LOOKUP(2,1/($J$4:$J965=$J966),$Q$4:$Q965),""))))))),"")</f>
        <v/>
      </c>
      <c r="R966" s="49" t="str">
        <f t="shared" si="394"/>
        <v/>
      </c>
      <c r="S966" s="49" t="str">
        <f t="shared" ref="S966:S1029" si="405">IFERROR((-F966*M966)-AN966,"")</f>
        <v/>
      </c>
      <c r="T966" s="49" t="str">
        <f t="shared" si="392"/>
        <v/>
      </c>
      <c r="U966" s="49" t="str">
        <f>IFERROR(IF(C966="P",S966,IF(K966=1,0,IF(OR(LOOKUP(2,1/($E$4:$E965=$E966),$P$4:$P965)=0,AND($C966="C",$N966="LONG"),AND(C966="V",N966="SHORT")),0,S966+(M966*Q966)))),"")</f>
        <v/>
      </c>
      <c r="V966" s="49" t="str">
        <f t="shared" si="393"/>
        <v/>
      </c>
      <c r="W966" s="50" t="str">
        <f t="shared" si="387"/>
        <v/>
      </c>
      <c r="Y966" s="51" t="str">
        <f t="shared" si="399"/>
        <v/>
      </c>
      <c r="Z966" s="50" t="str">
        <f t="shared" ref="Z966:Z1029" si="406">IF(W966="","",AA965)</f>
        <v/>
      </c>
      <c r="AA966" s="50" t="str">
        <f t="shared" si="397"/>
        <v/>
      </c>
      <c r="AB966" s="50" t="str">
        <f t="shared" si="400"/>
        <v/>
      </c>
      <c r="AC966" s="58" t="str">
        <f t="shared" si="401"/>
        <v/>
      </c>
      <c r="AD966" s="53" t="str">
        <f t="shared" si="398"/>
        <v/>
      </c>
      <c r="AE966" s="53" t="str">
        <f t="shared" si="402"/>
        <v/>
      </c>
      <c r="AF966" s="59" t="str">
        <f t="shared" si="403"/>
        <v/>
      </c>
      <c r="AG966" s="40" t="str">
        <f>C966&amp;COUNTIFS($C$3:C966,"V")</f>
        <v>0</v>
      </c>
      <c r="AH966" s="266" t="str">
        <f t="shared" si="395"/>
        <v/>
      </c>
      <c r="AI966" s="56" t="str">
        <f t="shared" ref="AI966:AI1029" si="407">IF(J966="","",J966)</f>
        <v/>
      </c>
      <c r="AJ966" s="265" t="str">
        <f t="shared" ref="AJ966:AJ1029" si="408">IF(G966="","",G966)</f>
        <v/>
      </c>
      <c r="AK966" s="267" t="str">
        <f t="shared" ref="AK966:AK1029" si="409">IF(F966="","",F966)</f>
        <v/>
      </c>
      <c r="AL966" s="267" t="str">
        <f t="shared" ref="AL966:AL1029" si="410">IF(U966="","",U966)</f>
        <v/>
      </c>
      <c r="AM966" s="40" t="str">
        <f t="shared" ref="AM966:AM1029" si="411">IF(D966="","",D966)</f>
        <v/>
      </c>
      <c r="AN966" s="267">
        <f t="shared" si="404"/>
        <v>0</v>
      </c>
      <c r="CE966" s="279"/>
    </row>
    <row r="967" spans="1:83" s="40" customFormat="1" ht="12.75">
      <c r="A967" s="227"/>
      <c r="B967" s="88"/>
      <c r="C967" s="89"/>
      <c r="D967" s="90"/>
      <c r="E967" s="89"/>
      <c r="F967" s="91"/>
      <c r="G967" s="304"/>
      <c r="H967" s="41"/>
      <c r="I967" s="42" t="str">
        <f t="shared" si="388"/>
        <v/>
      </c>
      <c r="J967" s="43" t="str">
        <f t="shared" si="396"/>
        <v/>
      </c>
      <c r="K967" s="44" t="str">
        <f>IF(J967="","",IF(COUNTIF($J$4:J967,J967)=0,"",(COUNTIF($J$4:J967,J967))))</f>
        <v/>
      </c>
      <c r="L967" s="44" t="str">
        <f>IF(K967="","",J967&amp;" _ "&amp;COUNTIF($J$4:J967,J967)&amp;"_"&amp;N967)</f>
        <v/>
      </c>
      <c r="M967" s="45" t="str">
        <f t="shared" si="389"/>
        <v/>
      </c>
      <c r="N967" s="44" t="str">
        <f t="shared" si="390"/>
        <v/>
      </c>
      <c r="O967" s="57" t="str">
        <f t="shared" si="391"/>
        <v/>
      </c>
      <c r="P967" s="48" t="str" cm="1">
        <f t="array" ref="P967">IFERROR(IF(C967="P",G967,IF($K967=1,$M967,$M967+LOOKUP(2,1/($J$4:$J966=J967),$P$4:$P966))),"")</f>
        <v/>
      </c>
      <c r="Q967" s="57" t="str" cm="1">
        <f t="array" ref="Q967">IFERROR(IF(OR(C967="P",C967="A",C967="R"),F967,IF($K967=1,F967,IF(LOOKUP(2,1/($J$4:$J966=$J967),$P$4:$P966)=0,$F967,IF(AND($C967="C",LOOKUP(2,1/($J$4:$J966=$J967),$P$4:$P966)&gt;0),(F967*G967+LOOKUP(2,1/($J$4:$J966=$J967),$P$4:$P966)*LOOKUP(2,1/($J$4:$J966=$J967),$Q$4:$Q966))/$P967,IF(AND($C967="C",LOOKUP(2,1/($J$4:$J966=$J967),$P$4:$P966)&lt;0),LOOKUP(2,1/($J$4:$J966=$J967),$Q$4:$Q966),IF(AND($C967="V",LOOKUP(2,1/($J$4:$J966=$J967),$P$4:$P966)&lt;0),((-1*(F967*G967))+LOOKUP(2,1/($J$4:$J966=$J967),$P$4:$P966)*LOOKUP(2,1/($J$4:$J966=$J967),$Q$4:$Q966))/$P967,IF(AND($C967="V",LOOKUP(2,1/($J$4:$J966=$J967),$P$4:$P966)&gt;0),LOOKUP(2,1/($J$4:$J966=$J967),$Q$4:$Q966),""))))))),"")</f>
        <v/>
      </c>
      <c r="R967" s="49" t="str">
        <f t="shared" si="394"/>
        <v/>
      </c>
      <c r="S967" s="49" t="str">
        <f t="shared" si="405"/>
        <v/>
      </c>
      <c r="T967" s="49" t="str">
        <f t="shared" si="392"/>
        <v/>
      </c>
      <c r="U967" s="49" t="str">
        <f>IFERROR(IF(C967="P",S967,IF(K967=1,0,IF(OR(LOOKUP(2,1/($E$4:$E966=$E967),$P$4:$P966)=0,AND($C967="C",$N967="LONG"),AND(C967="V",N967="SHORT")),0,S967+(M967*Q967)))),"")</f>
        <v/>
      </c>
      <c r="V967" s="49" t="str">
        <f t="shared" si="393"/>
        <v/>
      </c>
      <c r="W967" s="50" t="str">
        <f t="shared" ref="W967:W1030" si="412">IF(E967="","",IF(OR(E967="APORTE",E967="RESGATE"),S967,0))</f>
        <v/>
      </c>
      <c r="Y967" s="51" t="str">
        <f t="shared" si="399"/>
        <v/>
      </c>
      <c r="Z967" s="50" t="str">
        <f t="shared" si="406"/>
        <v/>
      </c>
      <c r="AA967" s="50" t="str">
        <f t="shared" si="397"/>
        <v/>
      </c>
      <c r="AB967" s="50" t="str">
        <f t="shared" si="400"/>
        <v/>
      </c>
      <c r="AC967" s="58" t="str">
        <f t="shared" si="401"/>
        <v/>
      </c>
      <c r="AD967" s="53" t="str">
        <f t="shared" si="398"/>
        <v/>
      </c>
      <c r="AE967" s="53" t="str">
        <f t="shared" si="402"/>
        <v/>
      </c>
      <c r="AF967" s="59" t="str">
        <f t="shared" si="403"/>
        <v/>
      </c>
      <c r="AG967" s="40" t="str">
        <f>C967&amp;COUNTIFS($C$3:C967,"V")</f>
        <v>0</v>
      </c>
      <c r="AH967" s="266" t="str">
        <f t="shared" si="395"/>
        <v/>
      </c>
      <c r="AI967" s="56" t="str">
        <f t="shared" si="407"/>
        <v/>
      </c>
      <c r="AJ967" s="265" t="str">
        <f t="shared" si="408"/>
        <v/>
      </c>
      <c r="AK967" s="267" t="str">
        <f t="shared" si="409"/>
        <v/>
      </c>
      <c r="AL967" s="267" t="str">
        <f t="shared" si="410"/>
        <v/>
      </c>
      <c r="AM967" s="40" t="str">
        <f t="shared" si="411"/>
        <v/>
      </c>
      <c r="AN967" s="267">
        <f t="shared" si="404"/>
        <v>0</v>
      </c>
      <c r="CE967" s="279"/>
    </row>
    <row r="968" spans="1:83" s="40" customFormat="1" ht="12.75">
      <c r="A968" s="227"/>
      <c r="B968" s="88"/>
      <c r="C968" s="89"/>
      <c r="D968" s="90"/>
      <c r="E968" s="89"/>
      <c r="F968" s="91"/>
      <c r="G968" s="304"/>
      <c r="H968" s="41"/>
      <c r="I968" s="42" t="str">
        <f t="shared" si="388"/>
        <v/>
      </c>
      <c r="J968" s="43" t="str">
        <f t="shared" si="396"/>
        <v/>
      </c>
      <c r="K968" s="44" t="str">
        <f>IF(J968="","",IF(COUNTIF($J$4:J968,J968)=0,"",(COUNTIF($J$4:J968,J968))))</f>
        <v/>
      </c>
      <c r="L968" s="44" t="str">
        <f>IF(K968="","",J968&amp;" _ "&amp;COUNTIF($J$4:J968,J968)&amp;"_"&amp;N968)</f>
        <v/>
      </c>
      <c r="M968" s="45" t="str">
        <f t="shared" si="389"/>
        <v/>
      </c>
      <c r="N968" s="44" t="str">
        <f t="shared" si="390"/>
        <v/>
      </c>
      <c r="O968" s="57" t="str">
        <f t="shared" si="391"/>
        <v/>
      </c>
      <c r="P968" s="48" t="str" cm="1">
        <f t="array" ref="P968">IFERROR(IF(C968="P",G968,IF($K968=1,$M968,$M968+LOOKUP(2,1/($J$4:$J967=J968),$P$4:$P967))),"")</f>
        <v/>
      </c>
      <c r="Q968" s="57" t="str" cm="1">
        <f t="array" ref="Q968">IFERROR(IF(OR(C968="P",C968="A",C968="R"),F968,IF($K968=1,F968,IF(LOOKUP(2,1/($J$4:$J967=$J968),$P$4:$P967)=0,$F968,IF(AND($C968="C",LOOKUP(2,1/($J$4:$J967=$J968),$P$4:$P967)&gt;0),(F968*G968+LOOKUP(2,1/($J$4:$J967=$J968),$P$4:$P967)*LOOKUP(2,1/($J$4:$J967=$J968),$Q$4:$Q967))/$P968,IF(AND($C968="C",LOOKUP(2,1/($J$4:$J967=$J968),$P$4:$P967)&lt;0),LOOKUP(2,1/($J$4:$J967=$J968),$Q$4:$Q967),IF(AND($C968="V",LOOKUP(2,1/($J$4:$J967=$J968),$P$4:$P967)&lt;0),((-1*(F968*G968))+LOOKUP(2,1/($J$4:$J967=$J968),$P$4:$P967)*LOOKUP(2,1/($J$4:$J967=$J968),$Q$4:$Q967))/$P968,IF(AND($C968="V",LOOKUP(2,1/($J$4:$J967=$J968),$P$4:$P967)&gt;0),LOOKUP(2,1/($J$4:$J967=$J968),$Q$4:$Q967),""))))))),"")</f>
        <v/>
      </c>
      <c r="R968" s="49" t="str">
        <f t="shared" si="394"/>
        <v/>
      </c>
      <c r="S968" s="49" t="str">
        <f t="shared" si="405"/>
        <v/>
      </c>
      <c r="T968" s="49" t="str">
        <f t="shared" si="392"/>
        <v/>
      </c>
      <c r="U968" s="49" t="str">
        <f>IFERROR(IF(C968="P",S968,IF(K968=1,0,IF(OR(LOOKUP(2,1/($E$4:$E967=$E968),$P$4:$P967)=0,AND($C968="C",$N968="LONG"),AND(C968="V",N968="SHORT")),0,S968+(M968*Q968)))),"")</f>
        <v/>
      </c>
      <c r="V968" s="49" t="str">
        <f t="shared" si="393"/>
        <v/>
      </c>
      <c r="W968" s="50" t="str">
        <f t="shared" si="412"/>
        <v/>
      </c>
      <c r="Y968" s="51" t="str">
        <f t="shared" si="399"/>
        <v/>
      </c>
      <c r="Z968" s="50" t="str">
        <f t="shared" si="406"/>
        <v/>
      </c>
      <c r="AA968" s="50" t="str">
        <f t="shared" si="397"/>
        <v/>
      </c>
      <c r="AB968" s="50" t="str">
        <f t="shared" si="400"/>
        <v/>
      </c>
      <c r="AC968" s="58" t="str">
        <f t="shared" si="401"/>
        <v/>
      </c>
      <c r="AD968" s="53" t="str">
        <f t="shared" si="398"/>
        <v/>
      </c>
      <c r="AE968" s="53" t="str">
        <f t="shared" si="402"/>
        <v/>
      </c>
      <c r="AF968" s="59" t="str">
        <f t="shared" si="403"/>
        <v/>
      </c>
      <c r="AG968" s="40" t="str">
        <f>C968&amp;COUNTIFS($C$3:C968,"V")</f>
        <v>0</v>
      </c>
      <c r="AH968" s="266" t="str">
        <f t="shared" si="395"/>
        <v/>
      </c>
      <c r="AI968" s="56" t="str">
        <f t="shared" si="407"/>
        <v/>
      </c>
      <c r="AJ968" s="265" t="str">
        <f t="shared" si="408"/>
        <v/>
      </c>
      <c r="AK968" s="267" t="str">
        <f t="shared" si="409"/>
        <v/>
      </c>
      <c r="AL968" s="267" t="str">
        <f t="shared" si="410"/>
        <v/>
      </c>
      <c r="AM968" s="40" t="str">
        <f t="shared" si="411"/>
        <v/>
      </c>
      <c r="AN968" s="267">
        <f t="shared" si="404"/>
        <v>0</v>
      </c>
      <c r="CE968" s="279"/>
    </row>
    <row r="969" spans="1:83" s="40" customFormat="1" ht="12.75">
      <c r="A969" s="227"/>
      <c r="B969" s="88"/>
      <c r="C969" s="89"/>
      <c r="D969" s="90"/>
      <c r="E969" s="89"/>
      <c r="F969" s="91"/>
      <c r="G969" s="304"/>
      <c r="H969" s="41"/>
      <c r="I969" s="42" t="str">
        <f t="shared" si="388"/>
        <v/>
      </c>
      <c r="J969" s="43" t="str">
        <f t="shared" si="396"/>
        <v/>
      </c>
      <c r="K969" s="44" t="str">
        <f>IF(J969="","",IF(COUNTIF($J$4:J969,J969)=0,"",(COUNTIF($J$4:J969,J969))))</f>
        <v/>
      </c>
      <c r="L969" s="44" t="str">
        <f>IF(K969="","",J969&amp;" _ "&amp;COUNTIF($J$4:J969,J969)&amp;"_"&amp;N969)</f>
        <v/>
      </c>
      <c r="M969" s="45" t="str">
        <f t="shared" si="389"/>
        <v/>
      </c>
      <c r="N969" s="44" t="str">
        <f t="shared" si="390"/>
        <v/>
      </c>
      <c r="O969" s="57" t="str">
        <f t="shared" si="391"/>
        <v/>
      </c>
      <c r="P969" s="48" t="str" cm="1">
        <f t="array" ref="P969">IFERROR(IF(C969="P",G969,IF($K969=1,$M969,$M969+LOOKUP(2,1/($J$4:$J968=J969),$P$4:$P968))),"")</f>
        <v/>
      </c>
      <c r="Q969" s="57" t="str" cm="1">
        <f t="array" ref="Q969">IFERROR(IF(OR(C969="P",C969="A",C969="R"),F969,IF($K969=1,F969,IF(LOOKUP(2,1/($J$4:$J968=$J969),$P$4:$P968)=0,$F969,IF(AND($C969="C",LOOKUP(2,1/($J$4:$J968=$J969),$P$4:$P968)&gt;0),(F969*G969+LOOKUP(2,1/($J$4:$J968=$J969),$P$4:$P968)*LOOKUP(2,1/($J$4:$J968=$J969),$Q$4:$Q968))/$P969,IF(AND($C969="C",LOOKUP(2,1/($J$4:$J968=$J969),$P$4:$P968)&lt;0),LOOKUP(2,1/($J$4:$J968=$J969),$Q$4:$Q968),IF(AND($C969="V",LOOKUP(2,1/($J$4:$J968=$J969),$P$4:$P968)&lt;0),((-1*(F969*G969))+LOOKUP(2,1/($J$4:$J968=$J969),$P$4:$P968)*LOOKUP(2,1/($J$4:$J968=$J969),$Q$4:$Q968))/$P969,IF(AND($C969="V",LOOKUP(2,1/($J$4:$J968=$J969),$P$4:$P968)&gt;0),LOOKUP(2,1/($J$4:$J968=$J969),$Q$4:$Q968),""))))))),"")</f>
        <v/>
      </c>
      <c r="R969" s="49" t="str">
        <f t="shared" si="394"/>
        <v/>
      </c>
      <c r="S969" s="49" t="str">
        <f t="shared" si="405"/>
        <v/>
      </c>
      <c r="T969" s="49" t="str">
        <f t="shared" si="392"/>
        <v/>
      </c>
      <c r="U969" s="49" t="str">
        <f>IFERROR(IF(C969="P",S969,IF(K969=1,0,IF(OR(LOOKUP(2,1/($E$4:$E968=$E969),$P$4:$P968)=0,AND($C969="C",$N969="LONG"),AND(C969="V",N969="SHORT")),0,S969+(M969*Q969)))),"")</f>
        <v/>
      </c>
      <c r="V969" s="49" t="str">
        <f t="shared" si="393"/>
        <v/>
      </c>
      <c r="W969" s="50" t="str">
        <f t="shared" si="412"/>
        <v/>
      </c>
      <c r="Y969" s="51" t="str">
        <f t="shared" si="399"/>
        <v/>
      </c>
      <c r="Z969" s="50" t="str">
        <f t="shared" si="406"/>
        <v/>
      </c>
      <c r="AA969" s="50" t="str">
        <f t="shared" si="397"/>
        <v/>
      </c>
      <c r="AB969" s="50" t="str">
        <f t="shared" si="400"/>
        <v/>
      </c>
      <c r="AC969" s="58" t="str">
        <f t="shared" si="401"/>
        <v/>
      </c>
      <c r="AD969" s="53" t="str">
        <f t="shared" si="398"/>
        <v/>
      </c>
      <c r="AE969" s="53" t="str">
        <f t="shared" si="402"/>
        <v/>
      </c>
      <c r="AF969" s="59" t="str">
        <f t="shared" si="403"/>
        <v/>
      </c>
      <c r="AG969" s="40" t="str">
        <f>C969&amp;COUNTIFS($C$3:C969,"V")</f>
        <v>0</v>
      </c>
      <c r="AH969" s="266" t="str">
        <f t="shared" si="395"/>
        <v/>
      </c>
      <c r="AI969" s="56" t="str">
        <f t="shared" si="407"/>
        <v/>
      </c>
      <c r="AJ969" s="265" t="str">
        <f t="shared" si="408"/>
        <v/>
      </c>
      <c r="AK969" s="267" t="str">
        <f t="shared" si="409"/>
        <v/>
      </c>
      <c r="AL969" s="267" t="str">
        <f t="shared" si="410"/>
        <v/>
      </c>
      <c r="AM969" s="40" t="str">
        <f t="shared" si="411"/>
        <v/>
      </c>
      <c r="AN969" s="267">
        <f t="shared" si="404"/>
        <v>0</v>
      </c>
      <c r="CE969" s="279"/>
    </row>
    <row r="970" spans="1:83" s="40" customFormat="1" ht="12.75">
      <c r="A970" s="227"/>
      <c r="B970" s="88"/>
      <c r="C970" s="89"/>
      <c r="D970" s="90"/>
      <c r="E970" s="89"/>
      <c r="F970" s="91"/>
      <c r="G970" s="304"/>
      <c r="H970" s="41"/>
      <c r="I970" s="42" t="str">
        <f t="shared" ref="I970:I1033" si="413">IF(OR(E970="APORTE",E970="RESGATE"),"&lt;- Colar aqui o valor da célula CD2 (canto superior direito em laranja). Quando tiver colado, a célula CD2 deve ficar com valor zerado.","")</f>
        <v/>
      </c>
      <c r="J970" s="43" t="str">
        <f t="shared" si="396"/>
        <v/>
      </c>
      <c r="K970" s="44" t="str">
        <f>IF(J970="","",IF(COUNTIF($J$4:J970,J970)=0,"",(COUNTIF($J$4:J970,J970))))</f>
        <v/>
      </c>
      <c r="L970" s="44" t="str">
        <f>IF(K970="","",J970&amp;" _ "&amp;COUNTIF($J$4:J970,J970)&amp;"_"&amp;N970)</f>
        <v/>
      </c>
      <c r="M970" s="45" t="str">
        <f t="shared" si="389"/>
        <v/>
      </c>
      <c r="N970" s="44" t="str">
        <f t="shared" si="390"/>
        <v/>
      </c>
      <c r="O970" s="57" t="str">
        <f t="shared" si="391"/>
        <v/>
      </c>
      <c r="P970" s="48" t="str" cm="1">
        <f t="array" ref="P970">IFERROR(IF(C970="P",G970,IF($K970=1,$M970,$M970+LOOKUP(2,1/($J$4:$J969=J970),$P$4:$P969))),"")</f>
        <v/>
      </c>
      <c r="Q970" s="57" t="str" cm="1">
        <f t="array" ref="Q970">IFERROR(IF(OR(C970="P",C970="A",C970="R"),F970,IF($K970=1,F970,IF(LOOKUP(2,1/($J$4:$J969=$J970),$P$4:$P969)=0,$F970,IF(AND($C970="C",LOOKUP(2,1/($J$4:$J969=$J970),$P$4:$P969)&gt;0),(F970*G970+LOOKUP(2,1/($J$4:$J969=$J970),$P$4:$P969)*LOOKUP(2,1/($J$4:$J969=$J970),$Q$4:$Q969))/$P970,IF(AND($C970="C",LOOKUP(2,1/($J$4:$J969=$J970),$P$4:$P969)&lt;0),LOOKUP(2,1/($J$4:$J969=$J970),$Q$4:$Q969),IF(AND($C970="V",LOOKUP(2,1/($J$4:$J969=$J970),$P$4:$P969)&lt;0),((-1*(F970*G970))+LOOKUP(2,1/($J$4:$J969=$J970),$P$4:$P969)*LOOKUP(2,1/($J$4:$J969=$J970),$Q$4:$Q969))/$P970,IF(AND($C970="V",LOOKUP(2,1/($J$4:$J969=$J970),$P$4:$P969)&gt;0),LOOKUP(2,1/($J$4:$J969=$J970),$Q$4:$Q969),""))))))),"")</f>
        <v/>
      </c>
      <c r="R970" s="49" t="str">
        <f t="shared" si="394"/>
        <v/>
      </c>
      <c r="S970" s="49" t="str">
        <f t="shared" si="405"/>
        <v/>
      </c>
      <c r="T970" s="49" t="str">
        <f t="shared" si="392"/>
        <v/>
      </c>
      <c r="U970" s="49" t="str">
        <f>IFERROR(IF(C970="P",S970,IF(K970=1,0,IF(OR(LOOKUP(2,1/($E$4:$E969=$E970),$P$4:$P969)=0,AND($C970="C",$N970="LONG"),AND(C970="V",N970="SHORT")),0,S970+(M970*Q970)))),"")</f>
        <v/>
      </c>
      <c r="V970" s="49" t="str">
        <f t="shared" si="393"/>
        <v/>
      </c>
      <c r="W970" s="50" t="str">
        <f t="shared" si="412"/>
        <v/>
      </c>
      <c r="Y970" s="51" t="str">
        <f t="shared" si="399"/>
        <v/>
      </c>
      <c r="Z970" s="50" t="str">
        <f t="shared" si="406"/>
        <v/>
      </c>
      <c r="AA970" s="50" t="str">
        <f t="shared" si="397"/>
        <v/>
      </c>
      <c r="AB970" s="50" t="str">
        <f t="shared" si="400"/>
        <v/>
      </c>
      <c r="AC970" s="58" t="str">
        <f t="shared" si="401"/>
        <v/>
      </c>
      <c r="AD970" s="53" t="str">
        <f t="shared" si="398"/>
        <v/>
      </c>
      <c r="AE970" s="53" t="str">
        <f t="shared" si="402"/>
        <v/>
      </c>
      <c r="AF970" s="59" t="str">
        <f t="shared" si="403"/>
        <v/>
      </c>
      <c r="AG970" s="40" t="str">
        <f>C970&amp;COUNTIFS($C$3:C970,"V")</f>
        <v>0</v>
      </c>
      <c r="AH970" s="266" t="str">
        <f t="shared" si="395"/>
        <v/>
      </c>
      <c r="AI970" s="56" t="str">
        <f t="shared" si="407"/>
        <v/>
      </c>
      <c r="AJ970" s="265" t="str">
        <f t="shared" si="408"/>
        <v/>
      </c>
      <c r="AK970" s="267" t="str">
        <f t="shared" si="409"/>
        <v/>
      </c>
      <c r="AL970" s="267" t="str">
        <f t="shared" si="410"/>
        <v/>
      </c>
      <c r="AM970" s="40" t="str">
        <f t="shared" si="411"/>
        <v/>
      </c>
      <c r="AN970" s="267">
        <f t="shared" si="404"/>
        <v>0</v>
      </c>
      <c r="CE970" s="279"/>
    </row>
    <row r="971" spans="1:83" s="40" customFormat="1" ht="12.75">
      <c r="A971" s="227"/>
      <c r="B971" s="88"/>
      <c r="C971" s="89"/>
      <c r="D971" s="90"/>
      <c r="E971" s="89"/>
      <c r="F971" s="91"/>
      <c r="G971" s="304"/>
      <c r="H971" s="41"/>
      <c r="I971" s="42" t="str">
        <f t="shared" si="413"/>
        <v/>
      </c>
      <c r="J971" s="43" t="str">
        <f t="shared" si="396"/>
        <v/>
      </c>
      <c r="K971" s="44" t="str">
        <f>IF(J971="","",IF(COUNTIF($J$4:J971,J971)=0,"",(COUNTIF($J$4:J971,J971))))</f>
        <v/>
      </c>
      <c r="L971" s="44" t="str">
        <f>IF(K971="","",J971&amp;" _ "&amp;COUNTIF($J$4:J971,J971)&amp;"_"&amp;N971)</f>
        <v/>
      </c>
      <c r="M971" s="45" t="str">
        <f t="shared" si="389"/>
        <v/>
      </c>
      <c r="N971" s="44" t="str">
        <f t="shared" si="390"/>
        <v/>
      </c>
      <c r="O971" s="57" t="str">
        <f t="shared" si="391"/>
        <v/>
      </c>
      <c r="P971" s="48" t="str" cm="1">
        <f t="array" ref="P971">IFERROR(IF(C971="P",G971,IF($K971=1,$M971,$M971+LOOKUP(2,1/($J$4:$J970=J971),$P$4:$P970))),"")</f>
        <v/>
      </c>
      <c r="Q971" s="57" t="str" cm="1">
        <f t="array" ref="Q971">IFERROR(IF(OR(C971="P",C971="A",C971="R"),F971,IF($K971=1,F971,IF(LOOKUP(2,1/($J$4:$J970=$J971),$P$4:$P970)=0,$F971,IF(AND($C971="C",LOOKUP(2,1/($J$4:$J970=$J971),$P$4:$P970)&gt;0),(F971*G971+LOOKUP(2,1/($J$4:$J970=$J971),$P$4:$P970)*LOOKUP(2,1/($J$4:$J970=$J971),$Q$4:$Q970))/$P971,IF(AND($C971="C",LOOKUP(2,1/($J$4:$J970=$J971),$P$4:$P970)&lt;0),LOOKUP(2,1/($J$4:$J970=$J971),$Q$4:$Q970),IF(AND($C971="V",LOOKUP(2,1/($J$4:$J970=$J971),$P$4:$P970)&lt;0),((-1*(F971*G971))+LOOKUP(2,1/($J$4:$J970=$J971),$P$4:$P970)*LOOKUP(2,1/($J$4:$J970=$J971),$Q$4:$Q970))/$P971,IF(AND($C971="V",LOOKUP(2,1/($J$4:$J970=$J971),$P$4:$P970)&gt;0),LOOKUP(2,1/($J$4:$J970=$J971),$Q$4:$Q970),""))))))),"")</f>
        <v/>
      </c>
      <c r="R971" s="49" t="str">
        <f t="shared" si="394"/>
        <v/>
      </c>
      <c r="S971" s="49" t="str">
        <f t="shared" si="405"/>
        <v/>
      </c>
      <c r="T971" s="49" t="str">
        <f t="shared" si="392"/>
        <v/>
      </c>
      <c r="U971" s="49" t="str">
        <f>IFERROR(IF(C971="P",S971,IF(K971=1,0,IF(OR(LOOKUP(2,1/($E$4:$E970=$E971),$P$4:$P970)=0,AND($C971="C",$N971="LONG"),AND(C971="V",N971="SHORT")),0,S971+(M971*Q971)))),"")</f>
        <v/>
      </c>
      <c r="V971" s="49" t="str">
        <f t="shared" si="393"/>
        <v/>
      </c>
      <c r="W971" s="50" t="str">
        <f t="shared" si="412"/>
        <v/>
      </c>
      <c r="Y971" s="51" t="str">
        <f t="shared" si="399"/>
        <v/>
      </c>
      <c r="Z971" s="50" t="str">
        <f t="shared" si="406"/>
        <v/>
      </c>
      <c r="AA971" s="50" t="str">
        <f t="shared" si="397"/>
        <v/>
      </c>
      <c r="AB971" s="50" t="str">
        <f t="shared" si="400"/>
        <v/>
      </c>
      <c r="AC971" s="58" t="str">
        <f t="shared" si="401"/>
        <v/>
      </c>
      <c r="AD971" s="53" t="str">
        <f t="shared" si="398"/>
        <v/>
      </c>
      <c r="AE971" s="53" t="str">
        <f t="shared" si="402"/>
        <v/>
      </c>
      <c r="AF971" s="59" t="str">
        <f t="shared" si="403"/>
        <v/>
      </c>
      <c r="AG971" s="40" t="str">
        <f>C971&amp;COUNTIFS($C$3:C971,"V")</f>
        <v>0</v>
      </c>
      <c r="AH971" s="266" t="str">
        <f t="shared" si="395"/>
        <v/>
      </c>
      <c r="AI971" s="56" t="str">
        <f t="shared" si="407"/>
        <v/>
      </c>
      <c r="AJ971" s="265" t="str">
        <f t="shared" si="408"/>
        <v/>
      </c>
      <c r="AK971" s="267" t="str">
        <f t="shared" si="409"/>
        <v/>
      </c>
      <c r="AL971" s="267" t="str">
        <f t="shared" si="410"/>
        <v/>
      </c>
      <c r="AM971" s="40" t="str">
        <f t="shared" si="411"/>
        <v/>
      </c>
      <c r="AN971" s="267">
        <f t="shared" si="404"/>
        <v>0</v>
      </c>
      <c r="CE971" s="279"/>
    </row>
    <row r="972" spans="1:83" s="40" customFormat="1" ht="12.75">
      <c r="A972" s="227"/>
      <c r="B972" s="88"/>
      <c r="C972" s="89"/>
      <c r="D972" s="90"/>
      <c r="E972" s="89"/>
      <c r="F972" s="91"/>
      <c r="G972" s="304"/>
      <c r="H972" s="41"/>
      <c r="I972" s="42" t="str">
        <f t="shared" si="413"/>
        <v/>
      </c>
      <c r="J972" s="43" t="str">
        <f t="shared" si="396"/>
        <v/>
      </c>
      <c r="K972" s="44" t="str">
        <f>IF(J972="","",IF(COUNTIF($J$4:J972,J972)=0,"",(COUNTIF($J$4:J972,J972))))</f>
        <v/>
      </c>
      <c r="L972" s="44" t="str">
        <f>IF(K972="","",J972&amp;" _ "&amp;COUNTIF($J$4:J972,J972)&amp;"_"&amp;N972)</f>
        <v/>
      </c>
      <c r="M972" s="45" t="str">
        <f t="shared" si="389"/>
        <v/>
      </c>
      <c r="N972" s="44" t="str">
        <f t="shared" si="390"/>
        <v/>
      </c>
      <c r="O972" s="57" t="str">
        <f t="shared" si="391"/>
        <v/>
      </c>
      <c r="P972" s="48" t="str" cm="1">
        <f t="array" ref="P972">IFERROR(IF(C972="P",G972,IF($K972=1,$M972,$M972+LOOKUP(2,1/($J$4:$J971=J972),$P$4:$P971))),"")</f>
        <v/>
      </c>
      <c r="Q972" s="57" t="str" cm="1">
        <f t="array" ref="Q972">IFERROR(IF(OR(C972="P",C972="A",C972="R"),F972,IF($K972=1,F972,IF(LOOKUP(2,1/($J$4:$J971=$J972),$P$4:$P971)=0,$F972,IF(AND($C972="C",LOOKUP(2,1/($J$4:$J971=$J972),$P$4:$P971)&gt;0),(F972*G972+LOOKUP(2,1/($J$4:$J971=$J972),$P$4:$P971)*LOOKUP(2,1/($J$4:$J971=$J972),$Q$4:$Q971))/$P972,IF(AND($C972="C",LOOKUP(2,1/($J$4:$J971=$J972),$P$4:$P971)&lt;0),LOOKUP(2,1/($J$4:$J971=$J972),$Q$4:$Q971),IF(AND($C972="V",LOOKUP(2,1/($J$4:$J971=$J972),$P$4:$P971)&lt;0),((-1*(F972*G972))+LOOKUP(2,1/($J$4:$J971=$J972),$P$4:$P971)*LOOKUP(2,1/($J$4:$J971=$J972),$Q$4:$Q971))/$P972,IF(AND($C972="V",LOOKUP(2,1/($J$4:$J971=$J972),$P$4:$P971)&gt;0),LOOKUP(2,1/($J$4:$J971=$J972),$Q$4:$Q971),""))))))),"")</f>
        <v/>
      </c>
      <c r="R972" s="49" t="str">
        <f t="shared" si="394"/>
        <v/>
      </c>
      <c r="S972" s="49" t="str">
        <f t="shared" si="405"/>
        <v/>
      </c>
      <c r="T972" s="49" t="str">
        <f t="shared" si="392"/>
        <v/>
      </c>
      <c r="U972" s="49" t="str">
        <f>IFERROR(IF(C972="P",S972,IF(K972=1,0,IF(OR(LOOKUP(2,1/($E$4:$E971=$E972),$P$4:$P971)=0,AND($C972="C",$N972="LONG"),AND(C972="V",N972="SHORT")),0,S972+(M972*Q972)))),"")</f>
        <v/>
      </c>
      <c r="V972" s="49" t="str">
        <f t="shared" si="393"/>
        <v/>
      </c>
      <c r="W972" s="50" t="str">
        <f t="shared" si="412"/>
        <v/>
      </c>
      <c r="Y972" s="51" t="str">
        <f t="shared" si="399"/>
        <v/>
      </c>
      <c r="Z972" s="50" t="str">
        <f t="shared" si="406"/>
        <v/>
      </c>
      <c r="AA972" s="50" t="str">
        <f t="shared" si="397"/>
        <v/>
      </c>
      <c r="AB972" s="50" t="str">
        <f t="shared" si="400"/>
        <v/>
      </c>
      <c r="AC972" s="58" t="str">
        <f t="shared" si="401"/>
        <v/>
      </c>
      <c r="AD972" s="53" t="str">
        <f t="shared" si="398"/>
        <v/>
      </c>
      <c r="AE972" s="53" t="str">
        <f t="shared" si="402"/>
        <v/>
      </c>
      <c r="AF972" s="59" t="str">
        <f t="shared" si="403"/>
        <v/>
      </c>
      <c r="AG972" s="40" t="str">
        <f>C972&amp;COUNTIFS($C$3:C972,"V")</f>
        <v>0</v>
      </c>
      <c r="AH972" s="266" t="str">
        <f t="shared" si="395"/>
        <v/>
      </c>
      <c r="AI972" s="56" t="str">
        <f t="shared" si="407"/>
        <v/>
      </c>
      <c r="AJ972" s="265" t="str">
        <f t="shared" si="408"/>
        <v/>
      </c>
      <c r="AK972" s="267" t="str">
        <f t="shared" si="409"/>
        <v/>
      </c>
      <c r="AL972" s="267" t="str">
        <f t="shared" si="410"/>
        <v/>
      </c>
      <c r="AM972" s="40" t="str">
        <f t="shared" si="411"/>
        <v/>
      </c>
      <c r="AN972" s="267">
        <f t="shared" si="404"/>
        <v>0</v>
      </c>
      <c r="CE972" s="279"/>
    </row>
    <row r="973" spans="1:83" s="40" customFormat="1" ht="12.75">
      <c r="A973" s="227"/>
      <c r="B973" s="88"/>
      <c r="C973" s="89"/>
      <c r="D973" s="90"/>
      <c r="E973" s="89"/>
      <c r="F973" s="91"/>
      <c r="G973" s="304"/>
      <c r="H973" s="41"/>
      <c r="I973" s="42" t="str">
        <f t="shared" si="413"/>
        <v/>
      </c>
      <c r="J973" s="43" t="str">
        <f t="shared" si="396"/>
        <v/>
      </c>
      <c r="K973" s="44" t="str">
        <f>IF(J973="","",IF(COUNTIF($J$4:J973,J973)=0,"",(COUNTIF($J$4:J973,J973))))</f>
        <v/>
      </c>
      <c r="L973" s="44" t="str">
        <f>IF(K973="","",J973&amp;" _ "&amp;COUNTIF($J$4:J973,J973)&amp;"_"&amp;N973)</f>
        <v/>
      </c>
      <c r="M973" s="45" t="str">
        <f t="shared" ref="M973:M1036" si="414">IF(F973="","",IF(OR(C973="C",C973="R"),G973,G973*-1))</f>
        <v/>
      </c>
      <c r="N973" s="44" t="str">
        <f t="shared" ref="N973:N1036" si="415">IF(E973="","",IF(C973="A","",IF(C973="R","",IF(P973=0,"",IF(C973="P","",IF(P973&gt;0,"LONG","SHORT"))))))</f>
        <v/>
      </c>
      <c r="O973" s="57" t="str">
        <f t="shared" ref="O973:O1036" si="416">IF(G973="","",F973*G973)</f>
        <v/>
      </c>
      <c r="P973" s="48" t="str" cm="1">
        <f t="array" ref="P973">IFERROR(IF(C973="P",G973,IF($K973=1,$M973,$M973+LOOKUP(2,1/($J$4:$J972=J973),$P$4:$P972))),"")</f>
        <v/>
      </c>
      <c r="Q973" s="57" t="str" cm="1">
        <f t="array" ref="Q973">IFERROR(IF(OR(C973="P",C973="A",C973="R"),F973,IF($K973=1,F973,IF(LOOKUP(2,1/($J$4:$J972=$J973),$P$4:$P972)=0,$F973,IF(AND($C973="C",LOOKUP(2,1/($J$4:$J972=$J973),$P$4:$P972)&gt;0),(F973*G973+LOOKUP(2,1/($J$4:$J972=$J973),$P$4:$P972)*LOOKUP(2,1/($J$4:$J972=$J973),$Q$4:$Q972))/$P973,IF(AND($C973="C",LOOKUP(2,1/($J$4:$J972=$J973),$P$4:$P972)&lt;0),LOOKUP(2,1/($J$4:$J972=$J973),$Q$4:$Q972),IF(AND($C973="V",LOOKUP(2,1/($J$4:$J972=$J973),$P$4:$P972)&lt;0),((-1*(F973*G973))+LOOKUP(2,1/($J$4:$J972=$J973),$P$4:$P972)*LOOKUP(2,1/($J$4:$J972=$J973),$Q$4:$Q972))/$P973,IF(AND($C973="V",LOOKUP(2,1/($J$4:$J972=$J973),$P$4:$P972)&gt;0),LOOKUP(2,1/($J$4:$J972=$J973),$Q$4:$Q972),""))))))),"")</f>
        <v/>
      </c>
      <c r="R973" s="49" t="str">
        <f t="shared" si="394"/>
        <v/>
      </c>
      <c r="S973" s="49" t="str">
        <f t="shared" si="405"/>
        <v/>
      </c>
      <c r="T973" s="49" t="str">
        <f t="shared" ref="T973:T1036" si="417">IF(C973&lt;&gt;"",S973+T972,"")</f>
        <v/>
      </c>
      <c r="U973" s="49" t="str">
        <f>IFERROR(IF(C973="P",S973,IF(K973=1,0,IF(OR(LOOKUP(2,1/($E$4:$E972=$E973),$P$4:$P972)=0,AND($C973="C",$N973="LONG"),AND(C973="V",N973="SHORT")),0,S973+(M973*Q973)))),"")</f>
        <v/>
      </c>
      <c r="V973" s="49" t="str">
        <f t="shared" ref="V973:V1036" si="418">IFERROR(U973+V972,"")</f>
        <v/>
      </c>
      <c r="W973" s="50" t="str">
        <f t="shared" si="412"/>
        <v/>
      </c>
      <c r="Y973" s="51" t="str">
        <f t="shared" si="399"/>
        <v/>
      </c>
      <c r="Z973" s="50" t="str">
        <f t="shared" si="406"/>
        <v/>
      </c>
      <c r="AA973" s="50" t="str">
        <f t="shared" si="397"/>
        <v/>
      </c>
      <c r="AB973" s="50" t="str">
        <f t="shared" si="400"/>
        <v/>
      </c>
      <c r="AC973" s="58" t="str">
        <f t="shared" si="401"/>
        <v/>
      </c>
      <c r="AD973" s="53" t="str">
        <f t="shared" si="398"/>
        <v/>
      </c>
      <c r="AE973" s="53" t="str">
        <f t="shared" si="402"/>
        <v/>
      </c>
      <c r="AF973" s="59" t="str">
        <f t="shared" si="403"/>
        <v/>
      </c>
      <c r="AG973" s="40" t="str">
        <f>C973&amp;COUNTIFS($C$3:C973,"V")</f>
        <v>0</v>
      </c>
      <c r="AH973" s="266" t="str">
        <f t="shared" si="395"/>
        <v/>
      </c>
      <c r="AI973" s="56" t="str">
        <f t="shared" si="407"/>
        <v/>
      </c>
      <c r="AJ973" s="265" t="str">
        <f t="shared" si="408"/>
        <v/>
      </c>
      <c r="AK973" s="267" t="str">
        <f t="shared" si="409"/>
        <v/>
      </c>
      <c r="AL973" s="267" t="str">
        <f t="shared" si="410"/>
        <v/>
      </c>
      <c r="AM973" s="40" t="str">
        <f t="shared" si="411"/>
        <v/>
      </c>
      <c r="AN973" s="267">
        <f t="shared" si="404"/>
        <v>0</v>
      </c>
      <c r="CE973" s="279"/>
    </row>
    <row r="974" spans="1:83" s="40" customFormat="1" ht="12.75">
      <c r="A974" s="227"/>
      <c r="B974" s="88"/>
      <c r="C974" s="89"/>
      <c r="D974" s="90"/>
      <c r="E974" s="89"/>
      <c r="F974" s="91"/>
      <c r="G974" s="304"/>
      <c r="H974" s="41"/>
      <c r="I974" s="42" t="str">
        <f t="shared" si="413"/>
        <v/>
      </c>
      <c r="J974" s="43" t="str">
        <f t="shared" si="396"/>
        <v/>
      </c>
      <c r="K974" s="44" t="str">
        <f>IF(J974="","",IF(COUNTIF($J$4:J974,J974)=0,"",(COUNTIF($J$4:J974,J974))))</f>
        <v/>
      </c>
      <c r="L974" s="44" t="str">
        <f>IF(K974="","",J974&amp;" _ "&amp;COUNTIF($J$4:J974,J974)&amp;"_"&amp;N974)</f>
        <v/>
      </c>
      <c r="M974" s="45" t="str">
        <f t="shared" si="414"/>
        <v/>
      </c>
      <c r="N974" s="44" t="str">
        <f t="shared" si="415"/>
        <v/>
      </c>
      <c r="O974" s="57" t="str">
        <f t="shared" si="416"/>
        <v/>
      </c>
      <c r="P974" s="48" t="str" cm="1">
        <f t="array" ref="P974">IFERROR(IF(C974="P",G974,IF($K974=1,$M974,$M974+LOOKUP(2,1/($J$4:$J973=J974),$P$4:$P973))),"")</f>
        <v/>
      </c>
      <c r="Q974" s="57" t="str" cm="1">
        <f t="array" ref="Q974">IFERROR(IF(OR(C974="P",C974="A",C974="R"),F974,IF($K974=1,F974,IF(LOOKUP(2,1/($J$4:$J973=$J974),$P$4:$P973)=0,$F974,IF(AND($C974="C",LOOKUP(2,1/($J$4:$J973=$J974),$P$4:$P973)&gt;0),(F974*G974+LOOKUP(2,1/($J$4:$J973=$J974),$P$4:$P973)*LOOKUP(2,1/($J$4:$J973=$J974),$Q$4:$Q973))/$P974,IF(AND($C974="C",LOOKUP(2,1/($J$4:$J973=$J974),$P$4:$P973)&lt;0),LOOKUP(2,1/($J$4:$J973=$J974),$Q$4:$Q973),IF(AND($C974="V",LOOKUP(2,1/($J$4:$J973=$J974),$P$4:$P973)&lt;0),((-1*(F974*G974))+LOOKUP(2,1/($J$4:$J973=$J974),$P$4:$P973)*LOOKUP(2,1/($J$4:$J973=$J974),$Q$4:$Q973))/$P974,IF(AND($C974="V",LOOKUP(2,1/($J$4:$J973=$J974),$P$4:$P973)&gt;0),LOOKUP(2,1/($J$4:$J973=$J974),$Q$4:$Q973),""))))))),"")</f>
        <v/>
      </c>
      <c r="R974" s="49" t="str">
        <f t="shared" si="394"/>
        <v/>
      </c>
      <c r="S974" s="49" t="str">
        <f t="shared" si="405"/>
        <v/>
      </c>
      <c r="T974" s="49" t="str">
        <f t="shared" si="417"/>
        <v/>
      </c>
      <c r="U974" s="49" t="str">
        <f>IFERROR(IF(C974="P",S974,IF(K974=1,0,IF(OR(LOOKUP(2,1/($E$4:$E973=$E974),$P$4:$P973)=0,AND($C974="C",$N974="LONG"),AND(C974="V",N974="SHORT")),0,S974+(M974*Q974)))),"")</f>
        <v/>
      </c>
      <c r="V974" s="49" t="str">
        <f t="shared" si="418"/>
        <v/>
      </c>
      <c r="W974" s="50" t="str">
        <f t="shared" si="412"/>
        <v/>
      </c>
      <c r="Y974" s="51" t="str">
        <f t="shared" si="399"/>
        <v/>
      </c>
      <c r="Z974" s="50" t="str">
        <f t="shared" si="406"/>
        <v/>
      </c>
      <c r="AA974" s="50" t="str">
        <f t="shared" si="397"/>
        <v/>
      </c>
      <c r="AB974" s="50" t="str">
        <f t="shared" si="400"/>
        <v/>
      </c>
      <c r="AC974" s="58" t="str">
        <f t="shared" si="401"/>
        <v/>
      </c>
      <c r="AD974" s="53" t="str">
        <f t="shared" si="398"/>
        <v/>
      </c>
      <c r="AE974" s="53" t="str">
        <f t="shared" si="402"/>
        <v/>
      </c>
      <c r="AF974" s="59" t="str">
        <f t="shared" si="403"/>
        <v/>
      </c>
      <c r="AG974" s="40" t="str">
        <f>C974&amp;COUNTIFS($C$3:C974,"V")</f>
        <v>0</v>
      </c>
      <c r="AH974" s="266" t="str">
        <f t="shared" si="395"/>
        <v/>
      </c>
      <c r="AI974" s="56" t="str">
        <f t="shared" si="407"/>
        <v/>
      </c>
      <c r="AJ974" s="265" t="str">
        <f t="shared" si="408"/>
        <v/>
      </c>
      <c r="AK974" s="267" t="str">
        <f t="shared" si="409"/>
        <v/>
      </c>
      <c r="AL974" s="267" t="str">
        <f t="shared" si="410"/>
        <v/>
      </c>
      <c r="AM974" s="40" t="str">
        <f t="shared" si="411"/>
        <v/>
      </c>
      <c r="AN974" s="267">
        <f t="shared" si="404"/>
        <v>0</v>
      </c>
      <c r="CE974" s="279"/>
    </row>
    <row r="975" spans="1:83" s="40" customFormat="1" ht="12.75">
      <c r="A975" s="227"/>
      <c r="B975" s="88"/>
      <c r="C975" s="89"/>
      <c r="D975" s="90"/>
      <c r="E975" s="89"/>
      <c r="F975" s="91"/>
      <c r="G975" s="304"/>
      <c r="H975" s="41"/>
      <c r="I975" s="42" t="str">
        <f t="shared" si="413"/>
        <v/>
      </c>
      <c r="J975" s="43" t="str">
        <f t="shared" si="396"/>
        <v/>
      </c>
      <c r="K975" s="44" t="str">
        <f>IF(J975="","",IF(COUNTIF($J$4:J975,J975)=0,"",(COUNTIF($J$4:J975,J975))))</f>
        <v/>
      </c>
      <c r="L975" s="44" t="str">
        <f>IF(K975="","",J975&amp;" _ "&amp;COUNTIF($J$4:J975,J975)&amp;"_"&amp;N975)</f>
        <v/>
      </c>
      <c r="M975" s="45" t="str">
        <f t="shared" si="414"/>
        <v/>
      </c>
      <c r="N975" s="44" t="str">
        <f t="shared" si="415"/>
        <v/>
      </c>
      <c r="O975" s="57" t="str">
        <f t="shared" si="416"/>
        <v/>
      </c>
      <c r="P975" s="48" t="str" cm="1">
        <f t="array" ref="P975">IFERROR(IF(C975="P",G975,IF($K975=1,$M975,$M975+LOOKUP(2,1/($J$4:$J974=J975),$P$4:$P974))),"")</f>
        <v/>
      </c>
      <c r="Q975" s="57" t="str" cm="1">
        <f t="array" ref="Q975">IFERROR(IF(OR(C975="P",C975="A",C975="R"),F975,IF($K975=1,F975,IF(LOOKUP(2,1/($J$4:$J974=$J975),$P$4:$P974)=0,$F975,IF(AND($C975="C",LOOKUP(2,1/($J$4:$J974=$J975),$P$4:$P974)&gt;0),(F975*G975+LOOKUP(2,1/($J$4:$J974=$J975),$P$4:$P974)*LOOKUP(2,1/($J$4:$J974=$J975),$Q$4:$Q974))/$P975,IF(AND($C975="C",LOOKUP(2,1/($J$4:$J974=$J975),$P$4:$P974)&lt;0),LOOKUP(2,1/($J$4:$J974=$J975),$Q$4:$Q974),IF(AND($C975="V",LOOKUP(2,1/($J$4:$J974=$J975),$P$4:$P974)&lt;0),((-1*(F975*G975))+LOOKUP(2,1/($J$4:$J974=$J975),$P$4:$P974)*LOOKUP(2,1/($J$4:$J974=$J975),$Q$4:$Q974))/$P975,IF(AND($C975="V",LOOKUP(2,1/($J$4:$J974=$J975),$P$4:$P974)&gt;0),LOOKUP(2,1/($J$4:$J974=$J975),$Q$4:$Q974),""))))))),"")</f>
        <v/>
      </c>
      <c r="R975" s="49" t="str">
        <f t="shared" si="394"/>
        <v/>
      </c>
      <c r="S975" s="49" t="str">
        <f t="shared" si="405"/>
        <v/>
      </c>
      <c r="T975" s="49" t="str">
        <f t="shared" si="417"/>
        <v/>
      </c>
      <c r="U975" s="49" t="str">
        <f>IFERROR(IF(C975="P",S975,IF(K975=1,0,IF(OR(LOOKUP(2,1/($E$4:$E974=$E975),$P$4:$P974)=0,AND($C975="C",$N975="LONG"),AND(C975="V",N975="SHORT")),0,S975+(M975*Q975)))),"")</f>
        <v/>
      </c>
      <c r="V975" s="49" t="str">
        <f t="shared" si="418"/>
        <v/>
      </c>
      <c r="W975" s="50" t="str">
        <f t="shared" si="412"/>
        <v/>
      </c>
      <c r="Y975" s="51" t="str">
        <f t="shared" si="399"/>
        <v/>
      </c>
      <c r="Z975" s="50" t="str">
        <f t="shared" si="406"/>
        <v/>
      </c>
      <c r="AA975" s="50" t="str">
        <f t="shared" si="397"/>
        <v/>
      </c>
      <c r="AB975" s="50" t="str">
        <f t="shared" si="400"/>
        <v/>
      </c>
      <c r="AC975" s="58" t="str">
        <f t="shared" si="401"/>
        <v/>
      </c>
      <c r="AD975" s="53" t="str">
        <f t="shared" si="398"/>
        <v/>
      </c>
      <c r="AE975" s="53" t="str">
        <f t="shared" si="402"/>
        <v/>
      </c>
      <c r="AF975" s="59" t="str">
        <f t="shared" si="403"/>
        <v/>
      </c>
      <c r="AG975" s="40" t="str">
        <f>C975&amp;COUNTIFS($C$3:C975,"V")</f>
        <v>0</v>
      </c>
      <c r="AH975" s="266" t="str">
        <f t="shared" si="395"/>
        <v/>
      </c>
      <c r="AI975" s="56" t="str">
        <f t="shared" si="407"/>
        <v/>
      </c>
      <c r="AJ975" s="265" t="str">
        <f t="shared" si="408"/>
        <v/>
      </c>
      <c r="AK975" s="267" t="str">
        <f t="shared" si="409"/>
        <v/>
      </c>
      <c r="AL975" s="267" t="str">
        <f t="shared" si="410"/>
        <v/>
      </c>
      <c r="AM975" s="40" t="str">
        <f t="shared" si="411"/>
        <v/>
      </c>
      <c r="AN975" s="267">
        <f t="shared" si="404"/>
        <v>0</v>
      </c>
      <c r="CE975" s="279"/>
    </row>
    <row r="976" spans="1:83" s="40" customFormat="1" ht="12.75">
      <c r="A976" s="227"/>
      <c r="B976" s="88"/>
      <c r="C976" s="89"/>
      <c r="D976" s="90"/>
      <c r="E976" s="89"/>
      <c r="F976" s="91"/>
      <c r="G976" s="304"/>
      <c r="H976" s="41"/>
      <c r="I976" s="42" t="str">
        <f t="shared" si="413"/>
        <v/>
      </c>
      <c r="J976" s="43" t="str">
        <f t="shared" si="396"/>
        <v/>
      </c>
      <c r="K976" s="44" t="str">
        <f>IF(J976="","",IF(COUNTIF($J$4:J976,J976)=0,"",(COUNTIF($J$4:J976,J976))))</f>
        <v/>
      </c>
      <c r="L976" s="44" t="str">
        <f>IF(K976="","",J976&amp;" _ "&amp;COUNTIF($J$4:J976,J976)&amp;"_"&amp;N976)</f>
        <v/>
      </c>
      <c r="M976" s="45" t="str">
        <f t="shared" si="414"/>
        <v/>
      </c>
      <c r="N976" s="44" t="str">
        <f t="shared" si="415"/>
        <v/>
      </c>
      <c r="O976" s="57" t="str">
        <f t="shared" si="416"/>
        <v/>
      </c>
      <c r="P976" s="48" t="str" cm="1">
        <f t="array" ref="P976">IFERROR(IF(C976="P",G976,IF($K976=1,$M976,$M976+LOOKUP(2,1/($J$4:$J975=J976),$P$4:$P975))),"")</f>
        <v/>
      </c>
      <c r="Q976" s="57" t="str" cm="1">
        <f t="array" ref="Q976">IFERROR(IF(OR(C976="P",C976="A",C976="R"),F976,IF($K976=1,F976,IF(LOOKUP(2,1/($J$4:$J975=$J976),$P$4:$P975)=0,$F976,IF(AND($C976="C",LOOKUP(2,1/($J$4:$J975=$J976),$P$4:$P975)&gt;0),(F976*G976+LOOKUP(2,1/($J$4:$J975=$J976),$P$4:$P975)*LOOKUP(2,1/($J$4:$J975=$J976),$Q$4:$Q975))/$P976,IF(AND($C976="C",LOOKUP(2,1/($J$4:$J975=$J976),$P$4:$P975)&lt;0),LOOKUP(2,1/($J$4:$J975=$J976),$Q$4:$Q975),IF(AND($C976="V",LOOKUP(2,1/($J$4:$J975=$J976),$P$4:$P975)&lt;0),((-1*(F976*G976))+LOOKUP(2,1/($J$4:$J975=$J976),$P$4:$P975)*LOOKUP(2,1/($J$4:$J975=$J976),$Q$4:$Q975))/$P976,IF(AND($C976="V",LOOKUP(2,1/($J$4:$J975=$J976),$P$4:$P975)&gt;0),LOOKUP(2,1/($J$4:$J975=$J976),$Q$4:$Q975),""))))))),"")</f>
        <v/>
      </c>
      <c r="R976" s="49" t="str">
        <f t="shared" si="394"/>
        <v/>
      </c>
      <c r="S976" s="49" t="str">
        <f t="shared" si="405"/>
        <v/>
      </c>
      <c r="T976" s="49" t="str">
        <f t="shared" si="417"/>
        <v/>
      </c>
      <c r="U976" s="49" t="str">
        <f>IFERROR(IF(C976="P",S976,IF(K976=1,0,IF(OR(LOOKUP(2,1/($E$4:$E975=$E976),$P$4:$P975)=0,AND($C976="C",$N976="LONG"),AND(C976="V",N976="SHORT")),0,S976+(M976*Q976)))),"")</f>
        <v/>
      </c>
      <c r="V976" s="49" t="str">
        <f t="shared" si="418"/>
        <v/>
      </c>
      <c r="W976" s="50" t="str">
        <f t="shared" si="412"/>
        <v/>
      </c>
      <c r="Y976" s="51" t="str">
        <f t="shared" si="399"/>
        <v/>
      </c>
      <c r="Z976" s="50" t="str">
        <f t="shared" si="406"/>
        <v/>
      </c>
      <c r="AA976" s="50" t="str">
        <f t="shared" si="397"/>
        <v/>
      </c>
      <c r="AB976" s="50" t="str">
        <f t="shared" si="400"/>
        <v/>
      </c>
      <c r="AC976" s="58" t="str">
        <f t="shared" si="401"/>
        <v/>
      </c>
      <c r="AD976" s="53" t="str">
        <f t="shared" si="398"/>
        <v/>
      </c>
      <c r="AE976" s="53" t="str">
        <f t="shared" si="402"/>
        <v/>
      </c>
      <c r="AF976" s="59" t="str">
        <f t="shared" si="403"/>
        <v/>
      </c>
      <c r="AG976" s="40" t="str">
        <f>C976&amp;COUNTIFS($C$3:C976,"V")</f>
        <v>0</v>
      </c>
      <c r="AH976" s="266" t="str">
        <f t="shared" si="395"/>
        <v/>
      </c>
      <c r="AI976" s="56" t="str">
        <f t="shared" si="407"/>
        <v/>
      </c>
      <c r="AJ976" s="265" t="str">
        <f t="shared" si="408"/>
        <v/>
      </c>
      <c r="AK976" s="267" t="str">
        <f t="shared" si="409"/>
        <v/>
      </c>
      <c r="AL976" s="267" t="str">
        <f t="shared" si="410"/>
        <v/>
      </c>
      <c r="AM976" s="40" t="str">
        <f t="shared" si="411"/>
        <v/>
      </c>
      <c r="AN976" s="267">
        <f t="shared" si="404"/>
        <v>0</v>
      </c>
      <c r="CE976" s="279"/>
    </row>
    <row r="977" spans="1:83" s="40" customFormat="1" ht="12.75">
      <c r="A977" s="227"/>
      <c r="B977" s="88"/>
      <c r="C977" s="89"/>
      <c r="D977" s="90"/>
      <c r="E977" s="89"/>
      <c r="F977" s="91"/>
      <c r="G977" s="304"/>
      <c r="H977" s="41"/>
      <c r="I977" s="42" t="str">
        <f t="shared" si="413"/>
        <v/>
      </c>
      <c r="J977" s="43" t="str">
        <f t="shared" si="396"/>
        <v/>
      </c>
      <c r="K977" s="44" t="str">
        <f>IF(J977="","",IF(COUNTIF($J$4:J977,J977)=0,"",(COUNTIF($J$4:J977,J977))))</f>
        <v/>
      </c>
      <c r="L977" s="44" t="str">
        <f>IF(K977="","",J977&amp;" _ "&amp;COUNTIF($J$4:J977,J977)&amp;"_"&amp;N977)</f>
        <v/>
      </c>
      <c r="M977" s="45" t="str">
        <f t="shared" si="414"/>
        <v/>
      </c>
      <c r="N977" s="44" t="str">
        <f t="shared" si="415"/>
        <v/>
      </c>
      <c r="O977" s="57" t="str">
        <f t="shared" si="416"/>
        <v/>
      </c>
      <c r="P977" s="48" t="str" cm="1">
        <f t="array" ref="P977">IFERROR(IF(C977="P",G977,IF($K977=1,$M977,$M977+LOOKUP(2,1/($J$4:$J976=J977),$P$4:$P976))),"")</f>
        <v/>
      </c>
      <c r="Q977" s="57" t="str" cm="1">
        <f t="array" ref="Q977">IFERROR(IF(OR(C977="P",C977="A",C977="R"),F977,IF($K977=1,F977,IF(LOOKUP(2,1/($J$4:$J976=$J977),$P$4:$P976)=0,$F977,IF(AND($C977="C",LOOKUP(2,1/($J$4:$J976=$J977),$P$4:$P976)&gt;0),(F977*G977+LOOKUP(2,1/($J$4:$J976=$J977),$P$4:$P976)*LOOKUP(2,1/($J$4:$J976=$J977),$Q$4:$Q976))/$P977,IF(AND($C977="C",LOOKUP(2,1/($J$4:$J976=$J977),$P$4:$P976)&lt;0),LOOKUP(2,1/($J$4:$J976=$J977),$Q$4:$Q976),IF(AND($C977="V",LOOKUP(2,1/($J$4:$J976=$J977),$P$4:$P976)&lt;0),((-1*(F977*G977))+LOOKUP(2,1/($J$4:$J976=$J977),$P$4:$P976)*LOOKUP(2,1/($J$4:$J976=$J977),$Q$4:$Q976))/$P977,IF(AND($C977="V",LOOKUP(2,1/($J$4:$J976=$J977),$P$4:$P976)&gt;0),LOOKUP(2,1/($J$4:$J976=$J977),$Q$4:$Q976),""))))))),"")</f>
        <v/>
      </c>
      <c r="R977" s="49" t="str">
        <f t="shared" ref="R977:R1040" si="419">IFERROR(Q977*P977,"")</f>
        <v/>
      </c>
      <c r="S977" s="49" t="str">
        <f t="shared" si="405"/>
        <v/>
      </c>
      <c r="T977" s="49" t="str">
        <f t="shared" si="417"/>
        <v/>
      </c>
      <c r="U977" s="49" t="str">
        <f>IFERROR(IF(C977="P",S977,IF(K977=1,0,IF(OR(LOOKUP(2,1/($E$4:$E976=$E977),$P$4:$P976)=0,AND($C977="C",$N977="LONG"),AND(C977="V",N977="SHORT")),0,S977+(M977*Q977)))),"")</f>
        <v/>
      </c>
      <c r="V977" s="49" t="str">
        <f t="shared" si="418"/>
        <v/>
      </c>
      <c r="W977" s="50" t="str">
        <f t="shared" si="412"/>
        <v/>
      </c>
      <c r="Y977" s="51" t="str">
        <f t="shared" si="399"/>
        <v/>
      </c>
      <c r="Z977" s="50" t="str">
        <f t="shared" si="406"/>
        <v/>
      </c>
      <c r="AA977" s="50" t="str">
        <f t="shared" si="397"/>
        <v/>
      </c>
      <c r="AB977" s="50" t="str">
        <f t="shared" si="400"/>
        <v/>
      </c>
      <c r="AC977" s="58" t="str">
        <f t="shared" si="401"/>
        <v/>
      </c>
      <c r="AD977" s="53" t="str">
        <f t="shared" si="398"/>
        <v/>
      </c>
      <c r="AE977" s="53" t="str">
        <f t="shared" si="402"/>
        <v/>
      </c>
      <c r="AF977" s="59" t="str">
        <f t="shared" si="403"/>
        <v/>
      </c>
      <c r="AG977" s="40" t="str">
        <f>C977&amp;COUNTIFS($C$3:C977,"V")</f>
        <v>0</v>
      </c>
      <c r="AH977" s="266" t="str">
        <f t="shared" si="395"/>
        <v/>
      </c>
      <c r="AI977" s="56" t="str">
        <f t="shared" si="407"/>
        <v/>
      </c>
      <c r="AJ977" s="265" t="str">
        <f t="shared" si="408"/>
        <v/>
      </c>
      <c r="AK977" s="267" t="str">
        <f t="shared" si="409"/>
        <v/>
      </c>
      <c r="AL977" s="267" t="str">
        <f t="shared" si="410"/>
        <v/>
      </c>
      <c r="AM977" s="40" t="str">
        <f t="shared" si="411"/>
        <v/>
      </c>
      <c r="AN977" s="267">
        <f t="shared" si="404"/>
        <v>0</v>
      </c>
      <c r="CE977" s="279"/>
    </row>
    <row r="978" spans="1:83" s="40" customFormat="1" ht="12.75">
      <c r="A978" s="227"/>
      <c r="B978" s="88"/>
      <c r="C978" s="89"/>
      <c r="D978" s="90"/>
      <c r="E978" s="89"/>
      <c r="F978" s="91"/>
      <c r="G978" s="304"/>
      <c r="H978" s="41"/>
      <c r="I978" s="42" t="str">
        <f t="shared" si="413"/>
        <v/>
      </c>
      <c r="J978" s="43" t="str">
        <f t="shared" si="396"/>
        <v/>
      </c>
      <c r="K978" s="44" t="str">
        <f>IF(J978="","",IF(COUNTIF($J$4:J978,J978)=0,"",(COUNTIF($J$4:J978,J978))))</f>
        <v/>
      </c>
      <c r="L978" s="44" t="str">
        <f>IF(K978="","",J978&amp;" _ "&amp;COUNTIF($J$4:J978,J978)&amp;"_"&amp;N978)</f>
        <v/>
      </c>
      <c r="M978" s="45" t="str">
        <f t="shared" si="414"/>
        <v/>
      </c>
      <c r="N978" s="44" t="str">
        <f t="shared" si="415"/>
        <v/>
      </c>
      <c r="O978" s="57" t="str">
        <f t="shared" si="416"/>
        <v/>
      </c>
      <c r="P978" s="48" t="str" cm="1">
        <f t="array" ref="P978">IFERROR(IF(C978="P",G978,IF($K978=1,$M978,$M978+LOOKUP(2,1/($J$4:$J977=J978),$P$4:$P977))),"")</f>
        <v/>
      </c>
      <c r="Q978" s="57" t="str" cm="1">
        <f t="array" ref="Q978">IFERROR(IF(OR(C978="P",C978="A",C978="R"),F978,IF($K978=1,F978,IF(LOOKUP(2,1/($J$4:$J977=$J978),$P$4:$P977)=0,$F978,IF(AND($C978="C",LOOKUP(2,1/($J$4:$J977=$J978),$P$4:$P977)&gt;0),(F978*G978+LOOKUP(2,1/($J$4:$J977=$J978),$P$4:$P977)*LOOKUP(2,1/($J$4:$J977=$J978),$Q$4:$Q977))/$P978,IF(AND($C978="C",LOOKUP(2,1/($J$4:$J977=$J978),$P$4:$P977)&lt;0),LOOKUP(2,1/($J$4:$J977=$J978),$Q$4:$Q977),IF(AND($C978="V",LOOKUP(2,1/($J$4:$J977=$J978),$P$4:$P977)&lt;0),((-1*(F978*G978))+LOOKUP(2,1/($J$4:$J977=$J978),$P$4:$P977)*LOOKUP(2,1/($J$4:$J977=$J978),$Q$4:$Q977))/$P978,IF(AND($C978="V",LOOKUP(2,1/($J$4:$J977=$J978),$P$4:$P977)&gt;0),LOOKUP(2,1/($J$4:$J977=$J978),$Q$4:$Q977),""))))))),"")</f>
        <v/>
      </c>
      <c r="R978" s="49" t="str">
        <f t="shared" si="419"/>
        <v/>
      </c>
      <c r="S978" s="49" t="str">
        <f t="shared" si="405"/>
        <v/>
      </c>
      <c r="T978" s="49" t="str">
        <f t="shared" si="417"/>
        <v/>
      </c>
      <c r="U978" s="49" t="str">
        <f>IFERROR(IF(C978="P",S978,IF(K978=1,0,IF(OR(LOOKUP(2,1/($E$4:$E977=$E978),$P$4:$P977)=0,AND($C978="C",$N978="LONG"),AND(C978="V",N978="SHORT")),0,S978+(M978*Q978)))),"")</f>
        <v/>
      </c>
      <c r="V978" s="49" t="str">
        <f t="shared" si="418"/>
        <v/>
      </c>
      <c r="W978" s="50" t="str">
        <f t="shared" si="412"/>
        <v/>
      </c>
      <c r="Y978" s="51" t="str">
        <f t="shared" si="399"/>
        <v/>
      </c>
      <c r="Z978" s="50" t="str">
        <f t="shared" si="406"/>
        <v/>
      </c>
      <c r="AA978" s="50" t="str">
        <f t="shared" si="397"/>
        <v/>
      </c>
      <c r="AB978" s="50" t="str">
        <f t="shared" si="400"/>
        <v/>
      </c>
      <c r="AC978" s="58" t="str">
        <f t="shared" si="401"/>
        <v/>
      </c>
      <c r="AD978" s="53" t="str">
        <f t="shared" si="398"/>
        <v/>
      </c>
      <c r="AE978" s="53" t="str">
        <f t="shared" si="402"/>
        <v/>
      </c>
      <c r="AF978" s="59" t="str">
        <f t="shared" si="403"/>
        <v/>
      </c>
      <c r="AG978" s="40" t="str">
        <f>C978&amp;COUNTIFS($C$3:C978,"V")</f>
        <v>0</v>
      </c>
      <c r="AH978" s="266" t="str">
        <f t="shared" si="395"/>
        <v/>
      </c>
      <c r="AI978" s="56" t="str">
        <f t="shared" si="407"/>
        <v/>
      </c>
      <c r="AJ978" s="265" t="str">
        <f t="shared" si="408"/>
        <v/>
      </c>
      <c r="AK978" s="267" t="str">
        <f t="shared" si="409"/>
        <v/>
      </c>
      <c r="AL978" s="267" t="str">
        <f t="shared" si="410"/>
        <v/>
      </c>
      <c r="AM978" s="40" t="str">
        <f t="shared" si="411"/>
        <v/>
      </c>
      <c r="AN978" s="267">
        <f t="shared" si="404"/>
        <v>0</v>
      </c>
      <c r="CE978" s="279"/>
    </row>
    <row r="979" spans="1:83" s="40" customFormat="1" ht="12.75">
      <c r="A979" s="227"/>
      <c r="B979" s="88"/>
      <c r="C979" s="89"/>
      <c r="D979" s="90"/>
      <c r="E979" s="89"/>
      <c r="F979" s="91"/>
      <c r="G979" s="304"/>
      <c r="H979" s="41"/>
      <c r="I979" s="42" t="str">
        <f t="shared" si="413"/>
        <v/>
      </c>
      <c r="J979" s="43" t="str">
        <f t="shared" si="396"/>
        <v/>
      </c>
      <c r="K979" s="44" t="str">
        <f>IF(J979="","",IF(COUNTIF($J$4:J979,J979)=0,"",(COUNTIF($J$4:J979,J979))))</f>
        <v/>
      </c>
      <c r="L979" s="44" t="str">
        <f>IF(K979="","",J979&amp;" _ "&amp;COUNTIF($J$4:J979,J979)&amp;"_"&amp;N979)</f>
        <v/>
      </c>
      <c r="M979" s="45" t="str">
        <f t="shared" si="414"/>
        <v/>
      </c>
      <c r="N979" s="44" t="str">
        <f t="shared" si="415"/>
        <v/>
      </c>
      <c r="O979" s="57" t="str">
        <f t="shared" si="416"/>
        <v/>
      </c>
      <c r="P979" s="48" t="str" cm="1">
        <f t="array" ref="P979">IFERROR(IF(C979="P",G979,IF($K979=1,$M979,$M979+LOOKUP(2,1/($J$4:$J978=J979),$P$4:$P978))),"")</f>
        <v/>
      </c>
      <c r="Q979" s="57" t="str" cm="1">
        <f t="array" ref="Q979">IFERROR(IF(OR(C979="P",C979="A",C979="R"),F979,IF($K979=1,F979,IF(LOOKUP(2,1/($J$4:$J978=$J979),$P$4:$P978)=0,$F979,IF(AND($C979="C",LOOKUP(2,1/($J$4:$J978=$J979),$P$4:$P978)&gt;0),(F979*G979+LOOKUP(2,1/($J$4:$J978=$J979),$P$4:$P978)*LOOKUP(2,1/($J$4:$J978=$J979),$Q$4:$Q978))/$P979,IF(AND($C979="C",LOOKUP(2,1/($J$4:$J978=$J979),$P$4:$P978)&lt;0),LOOKUP(2,1/($J$4:$J978=$J979),$Q$4:$Q978),IF(AND($C979="V",LOOKUP(2,1/($J$4:$J978=$J979),$P$4:$P978)&lt;0),((-1*(F979*G979))+LOOKUP(2,1/($J$4:$J978=$J979),$P$4:$P978)*LOOKUP(2,1/($J$4:$J978=$J979),$Q$4:$Q978))/$P979,IF(AND($C979="V",LOOKUP(2,1/($J$4:$J978=$J979),$P$4:$P978)&gt;0),LOOKUP(2,1/($J$4:$J978=$J979),$Q$4:$Q978),""))))))),"")</f>
        <v/>
      </c>
      <c r="R979" s="49" t="str">
        <f t="shared" si="419"/>
        <v/>
      </c>
      <c r="S979" s="49" t="str">
        <f t="shared" si="405"/>
        <v/>
      </c>
      <c r="T979" s="49" t="str">
        <f t="shared" si="417"/>
        <v/>
      </c>
      <c r="U979" s="49" t="str">
        <f>IFERROR(IF(C979="P",S979,IF(K979=1,0,IF(OR(LOOKUP(2,1/($E$4:$E978=$E979),$P$4:$P978)=0,AND($C979="C",$N979="LONG"),AND(C979="V",N979="SHORT")),0,S979+(M979*Q979)))),"")</f>
        <v/>
      </c>
      <c r="V979" s="49" t="str">
        <f t="shared" si="418"/>
        <v/>
      </c>
      <c r="W979" s="50" t="str">
        <f t="shared" si="412"/>
        <v/>
      </c>
      <c r="Y979" s="51" t="str">
        <f t="shared" si="399"/>
        <v/>
      </c>
      <c r="Z979" s="50" t="str">
        <f t="shared" si="406"/>
        <v/>
      </c>
      <c r="AA979" s="50" t="str">
        <f t="shared" si="397"/>
        <v/>
      </c>
      <c r="AB979" s="50" t="str">
        <f t="shared" si="400"/>
        <v/>
      </c>
      <c r="AC979" s="58" t="str">
        <f t="shared" si="401"/>
        <v/>
      </c>
      <c r="AD979" s="53" t="str">
        <f t="shared" si="398"/>
        <v/>
      </c>
      <c r="AE979" s="53" t="str">
        <f t="shared" si="402"/>
        <v/>
      </c>
      <c r="AF979" s="59" t="str">
        <f t="shared" si="403"/>
        <v/>
      </c>
      <c r="AG979" s="40" t="str">
        <f>C979&amp;COUNTIFS($C$3:C979,"V")</f>
        <v>0</v>
      </c>
      <c r="AH979" s="266" t="str">
        <f t="shared" si="395"/>
        <v/>
      </c>
      <c r="AI979" s="56" t="str">
        <f t="shared" si="407"/>
        <v/>
      </c>
      <c r="AJ979" s="265" t="str">
        <f t="shared" si="408"/>
        <v/>
      </c>
      <c r="AK979" s="267" t="str">
        <f t="shared" si="409"/>
        <v/>
      </c>
      <c r="AL979" s="267" t="str">
        <f t="shared" si="410"/>
        <v/>
      </c>
      <c r="AM979" s="40" t="str">
        <f t="shared" si="411"/>
        <v/>
      </c>
      <c r="AN979" s="267">
        <f t="shared" si="404"/>
        <v>0</v>
      </c>
      <c r="CE979" s="279"/>
    </row>
    <row r="980" spans="1:83" s="40" customFormat="1" ht="12.75">
      <c r="A980" s="227"/>
      <c r="B980" s="88"/>
      <c r="C980" s="89"/>
      <c r="D980" s="90"/>
      <c r="E980" s="89"/>
      <c r="F980" s="91"/>
      <c r="G980" s="304"/>
      <c r="H980" s="41"/>
      <c r="I980" s="42" t="str">
        <f t="shared" si="413"/>
        <v/>
      </c>
      <c r="J980" s="43" t="str">
        <f t="shared" si="396"/>
        <v/>
      </c>
      <c r="K980" s="44" t="str">
        <f>IF(J980="","",IF(COUNTIF($J$4:J980,J980)=0,"",(COUNTIF($J$4:J980,J980))))</f>
        <v/>
      </c>
      <c r="L980" s="44" t="str">
        <f>IF(K980="","",J980&amp;" _ "&amp;COUNTIF($J$4:J980,J980)&amp;"_"&amp;N980)</f>
        <v/>
      </c>
      <c r="M980" s="45" t="str">
        <f t="shared" si="414"/>
        <v/>
      </c>
      <c r="N980" s="44" t="str">
        <f t="shared" si="415"/>
        <v/>
      </c>
      <c r="O980" s="57" t="str">
        <f t="shared" si="416"/>
        <v/>
      </c>
      <c r="P980" s="48" t="str" cm="1">
        <f t="array" ref="P980">IFERROR(IF(C980="P",G980,IF($K980=1,$M980,$M980+LOOKUP(2,1/($J$4:$J979=J980),$P$4:$P979))),"")</f>
        <v/>
      </c>
      <c r="Q980" s="57" t="str" cm="1">
        <f t="array" ref="Q980">IFERROR(IF(OR(C980="P",C980="A",C980="R"),F980,IF($K980=1,F980,IF(LOOKUP(2,1/($J$4:$J979=$J980),$P$4:$P979)=0,$F980,IF(AND($C980="C",LOOKUP(2,1/($J$4:$J979=$J980),$P$4:$P979)&gt;0),(F980*G980+LOOKUP(2,1/($J$4:$J979=$J980),$P$4:$P979)*LOOKUP(2,1/($J$4:$J979=$J980),$Q$4:$Q979))/$P980,IF(AND($C980="C",LOOKUP(2,1/($J$4:$J979=$J980),$P$4:$P979)&lt;0),LOOKUP(2,1/($J$4:$J979=$J980),$Q$4:$Q979),IF(AND($C980="V",LOOKUP(2,1/($J$4:$J979=$J980),$P$4:$P979)&lt;0),((-1*(F980*G980))+LOOKUP(2,1/($J$4:$J979=$J980),$P$4:$P979)*LOOKUP(2,1/($J$4:$J979=$J980),$Q$4:$Q979))/$P980,IF(AND($C980="V",LOOKUP(2,1/($J$4:$J979=$J980),$P$4:$P979)&gt;0),LOOKUP(2,1/($J$4:$J979=$J980),$Q$4:$Q979),""))))))),"")</f>
        <v/>
      </c>
      <c r="R980" s="49" t="str">
        <f t="shared" si="419"/>
        <v/>
      </c>
      <c r="S980" s="49" t="str">
        <f t="shared" si="405"/>
        <v/>
      </c>
      <c r="T980" s="49" t="str">
        <f t="shared" si="417"/>
        <v/>
      </c>
      <c r="U980" s="49" t="str">
        <f>IFERROR(IF(C980="P",S980,IF(K980=1,0,IF(OR(LOOKUP(2,1/($E$4:$E979=$E980),$P$4:$P979)=0,AND($C980="C",$N980="LONG"),AND(C980="V",N980="SHORT")),0,S980+(M980*Q980)))),"")</f>
        <v/>
      </c>
      <c r="V980" s="49" t="str">
        <f t="shared" si="418"/>
        <v/>
      </c>
      <c r="W980" s="50" t="str">
        <f t="shared" si="412"/>
        <v/>
      </c>
      <c r="Y980" s="51" t="str">
        <f t="shared" si="399"/>
        <v/>
      </c>
      <c r="Z980" s="50" t="str">
        <f t="shared" si="406"/>
        <v/>
      </c>
      <c r="AA980" s="50" t="str">
        <f t="shared" si="397"/>
        <v/>
      </c>
      <c r="AB980" s="50" t="str">
        <f t="shared" si="400"/>
        <v/>
      </c>
      <c r="AC980" s="58" t="str">
        <f t="shared" si="401"/>
        <v/>
      </c>
      <c r="AD980" s="53" t="str">
        <f t="shared" si="398"/>
        <v/>
      </c>
      <c r="AE980" s="53" t="str">
        <f t="shared" si="402"/>
        <v/>
      </c>
      <c r="AF980" s="59" t="str">
        <f t="shared" si="403"/>
        <v/>
      </c>
      <c r="AG980" s="40" t="str">
        <f>C980&amp;COUNTIFS($C$3:C980,"V")</f>
        <v>0</v>
      </c>
      <c r="AH980" s="266" t="str">
        <f t="shared" si="395"/>
        <v/>
      </c>
      <c r="AI980" s="56" t="str">
        <f t="shared" si="407"/>
        <v/>
      </c>
      <c r="AJ980" s="265" t="str">
        <f t="shared" si="408"/>
        <v/>
      </c>
      <c r="AK980" s="267" t="str">
        <f t="shared" si="409"/>
        <v/>
      </c>
      <c r="AL980" s="267" t="str">
        <f t="shared" si="410"/>
        <v/>
      </c>
      <c r="AM980" s="40" t="str">
        <f t="shared" si="411"/>
        <v/>
      </c>
      <c r="AN980" s="267">
        <f t="shared" si="404"/>
        <v>0</v>
      </c>
      <c r="CE980" s="279"/>
    </row>
    <row r="981" spans="1:83" s="40" customFormat="1" ht="12.75">
      <c r="A981" s="227"/>
      <c r="B981" s="88"/>
      <c r="C981" s="89"/>
      <c r="D981" s="90"/>
      <c r="E981" s="89"/>
      <c r="F981" s="91"/>
      <c r="G981" s="304"/>
      <c r="H981" s="41"/>
      <c r="I981" s="42" t="str">
        <f t="shared" si="413"/>
        <v/>
      </c>
      <c r="J981" s="43" t="str">
        <f t="shared" si="396"/>
        <v/>
      </c>
      <c r="K981" s="44" t="str">
        <f>IF(J981="","",IF(COUNTIF($J$4:J981,J981)=0,"",(COUNTIF($J$4:J981,J981))))</f>
        <v/>
      </c>
      <c r="L981" s="44" t="str">
        <f>IF(K981="","",J981&amp;" _ "&amp;COUNTIF($J$4:J981,J981)&amp;"_"&amp;N981)</f>
        <v/>
      </c>
      <c r="M981" s="45" t="str">
        <f t="shared" si="414"/>
        <v/>
      </c>
      <c r="N981" s="44" t="str">
        <f t="shared" si="415"/>
        <v/>
      </c>
      <c r="O981" s="57" t="str">
        <f t="shared" si="416"/>
        <v/>
      </c>
      <c r="P981" s="48" t="str" cm="1">
        <f t="array" ref="P981">IFERROR(IF(C981="P",G981,IF($K981=1,$M981,$M981+LOOKUP(2,1/($J$4:$J980=J981),$P$4:$P980))),"")</f>
        <v/>
      </c>
      <c r="Q981" s="57" t="str" cm="1">
        <f t="array" ref="Q981">IFERROR(IF(OR(C981="P",C981="A",C981="R"),F981,IF($K981=1,F981,IF(LOOKUP(2,1/($J$4:$J980=$J981),$P$4:$P980)=0,$F981,IF(AND($C981="C",LOOKUP(2,1/($J$4:$J980=$J981),$P$4:$P980)&gt;0),(F981*G981+LOOKUP(2,1/($J$4:$J980=$J981),$P$4:$P980)*LOOKUP(2,1/($J$4:$J980=$J981),$Q$4:$Q980))/$P981,IF(AND($C981="C",LOOKUP(2,1/($J$4:$J980=$J981),$P$4:$P980)&lt;0),LOOKUP(2,1/($J$4:$J980=$J981),$Q$4:$Q980),IF(AND($C981="V",LOOKUP(2,1/($J$4:$J980=$J981),$P$4:$P980)&lt;0),((-1*(F981*G981))+LOOKUP(2,1/($J$4:$J980=$J981),$P$4:$P980)*LOOKUP(2,1/($J$4:$J980=$J981),$Q$4:$Q980))/$P981,IF(AND($C981="V",LOOKUP(2,1/($J$4:$J980=$J981),$P$4:$P980)&gt;0),LOOKUP(2,1/($J$4:$J980=$J981),$Q$4:$Q980),""))))))),"")</f>
        <v/>
      </c>
      <c r="R981" s="49" t="str">
        <f t="shared" si="419"/>
        <v/>
      </c>
      <c r="S981" s="49" t="str">
        <f t="shared" si="405"/>
        <v/>
      </c>
      <c r="T981" s="49" t="str">
        <f t="shared" si="417"/>
        <v/>
      </c>
      <c r="U981" s="49" t="str">
        <f>IFERROR(IF(C981="P",S981,IF(K981=1,0,IF(OR(LOOKUP(2,1/($E$4:$E980=$E981),$P$4:$P980)=0,AND($C981="C",$N981="LONG"),AND(C981="V",N981="SHORT")),0,S981+(M981*Q981)))),"")</f>
        <v/>
      </c>
      <c r="V981" s="49" t="str">
        <f t="shared" si="418"/>
        <v/>
      </c>
      <c r="W981" s="50" t="str">
        <f t="shared" si="412"/>
        <v/>
      </c>
      <c r="Y981" s="51" t="str">
        <f t="shared" si="399"/>
        <v/>
      </c>
      <c r="Z981" s="50" t="str">
        <f t="shared" si="406"/>
        <v/>
      </c>
      <c r="AA981" s="50" t="str">
        <f t="shared" si="397"/>
        <v/>
      </c>
      <c r="AB981" s="50" t="str">
        <f t="shared" si="400"/>
        <v/>
      </c>
      <c r="AC981" s="58" t="str">
        <f t="shared" si="401"/>
        <v/>
      </c>
      <c r="AD981" s="53" t="str">
        <f t="shared" si="398"/>
        <v/>
      </c>
      <c r="AE981" s="53" t="str">
        <f t="shared" si="402"/>
        <v/>
      </c>
      <c r="AF981" s="59" t="str">
        <f t="shared" si="403"/>
        <v/>
      </c>
      <c r="AG981" s="40" t="str">
        <f>C981&amp;COUNTIFS($C$3:C981,"V")</f>
        <v>0</v>
      </c>
      <c r="AH981" s="266" t="str">
        <f t="shared" si="395"/>
        <v/>
      </c>
      <c r="AI981" s="56" t="str">
        <f t="shared" si="407"/>
        <v/>
      </c>
      <c r="AJ981" s="265" t="str">
        <f t="shared" si="408"/>
        <v/>
      </c>
      <c r="AK981" s="267" t="str">
        <f t="shared" si="409"/>
        <v/>
      </c>
      <c r="AL981" s="267" t="str">
        <f t="shared" si="410"/>
        <v/>
      </c>
      <c r="AM981" s="40" t="str">
        <f t="shared" si="411"/>
        <v/>
      </c>
      <c r="AN981" s="267">
        <f t="shared" si="404"/>
        <v>0</v>
      </c>
      <c r="CE981" s="279"/>
    </row>
    <row r="982" spans="1:83" s="40" customFormat="1" ht="12.75">
      <c r="A982" s="227"/>
      <c r="B982" s="88"/>
      <c r="C982" s="89"/>
      <c r="D982" s="90"/>
      <c r="E982" s="89"/>
      <c r="F982" s="91"/>
      <c r="G982" s="304"/>
      <c r="H982" s="41"/>
      <c r="I982" s="42" t="str">
        <f t="shared" si="413"/>
        <v/>
      </c>
      <c r="J982" s="43" t="str">
        <f t="shared" si="396"/>
        <v/>
      </c>
      <c r="K982" s="44" t="str">
        <f>IF(J982="","",IF(COUNTIF($J$4:J982,J982)=0,"",(COUNTIF($J$4:J982,J982))))</f>
        <v/>
      </c>
      <c r="L982" s="44" t="str">
        <f>IF(K982="","",J982&amp;" _ "&amp;COUNTIF($J$4:J982,J982)&amp;"_"&amp;N982)</f>
        <v/>
      </c>
      <c r="M982" s="45" t="str">
        <f t="shared" si="414"/>
        <v/>
      </c>
      <c r="N982" s="44" t="str">
        <f t="shared" si="415"/>
        <v/>
      </c>
      <c r="O982" s="57" t="str">
        <f t="shared" si="416"/>
        <v/>
      </c>
      <c r="P982" s="48" t="str" cm="1">
        <f t="array" ref="P982">IFERROR(IF(C982="P",G982,IF($K982=1,$M982,$M982+LOOKUP(2,1/($J$4:$J981=J982),$P$4:$P981))),"")</f>
        <v/>
      </c>
      <c r="Q982" s="57" t="str" cm="1">
        <f t="array" ref="Q982">IFERROR(IF(OR(C982="P",C982="A",C982="R"),F982,IF($K982=1,F982,IF(LOOKUP(2,1/($J$4:$J981=$J982),$P$4:$P981)=0,$F982,IF(AND($C982="C",LOOKUP(2,1/($J$4:$J981=$J982),$P$4:$P981)&gt;0),(F982*G982+LOOKUP(2,1/($J$4:$J981=$J982),$P$4:$P981)*LOOKUP(2,1/($J$4:$J981=$J982),$Q$4:$Q981))/$P982,IF(AND($C982="C",LOOKUP(2,1/($J$4:$J981=$J982),$P$4:$P981)&lt;0),LOOKUP(2,1/($J$4:$J981=$J982),$Q$4:$Q981),IF(AND($C982="V",LOOKUP(2,1/($J$4:$J981=$J982),$P$4:$P981)&lt;0),((-1*(F982*G982))+LOOKUP(2,1/($J$4:$J981=$J982),$P$4:$P981)*LOOKUP(2,1/($J$4:$J981=$J982),$Q$4:$Q981))/$P982,IF(AND($C982="V",LOOKUP(2,1/($J$4:$J981=$J982),$P$4:$P981)&gt;0),LOOKUP(2,1/($J$4:$J981=$J982),$Q$4:$Q981),""))))))),"")</f>
        <v/>
      </c>
      <c r="R982" s="49" t="str">
        <f t="shared" si="419"/>
        <v/>
      </c>
      <c r="S982" s="49" t="str">
        <f t="shared" si="405"/>
        <v/>
      </c>
      <c r="T982" s="49" t="str">
        <f t="shared" si="417"/>
        <v/>
      </c>
      <c r="U982" s="49" t="str">
        <f>IFERROR(IF(C982="P",S982,IF(K982=1,0,IF(OR(LOOKUP(2,1/($E$4:$E981=$E982),$P$4:$P981)=0,AND($C982="C",$N982="LONG"),AND(C982="V",N982="SHORT")),0,S982+(M982*Q982)))),"")</f>
        <v/>
      </c>
      <c r="V982" s="49" t="str">
        <f t="shared" si="418"/>
        <v/>
      </c>
      <c r="W982" s="50" t="str">
        <f t="shared" si="412"/>
        <v/>
      </c>
      <c r="Y982" s="51" t="str">
        <f t="shared" si="399"/>
        <v/>
      </c>
      <c r="Z982" s="50" t="str">
        <f t="shared" si="406"/>
        <v/>
      </c>
      <c r="AA982" s="50" t="str">
        <f t="shared" si="397"/>
        <v/>
      </c>
      <c r="AB982" s="50" t="str">
        <f t="shared" si="400"/>
        <v/>
      </c>
      <c r="AC982" s="58" t="str">
        <f t="shared" si="401"/>
        <v/>
      </c>
      <c r="AD982" s="53" t="str">
        <f t="shared" si="398"/>
        <v/>
      </c>
      <c r="AE982" s="53" t="str">
        <f t="shared" si="402"/>
        <v/>
      </c>
      <c r="AF982" s="59" t="str">
        <f t="shared" si="403"/>
        <v/>
      </c>
      <c r="AG982" s="40" t="str">
        <f>C982&amp;COUNTIFS($C$3:C982,"V")</f>
        <v>0</v>
      </c>
      <c r="AH982" s="266" t="str">
        <f t="shared" si="395"/>
        <v/>
      </c>
      <c r="AI982" s="56" t="str">
        <f t="shared" si="407"/>
        <v/>
      </c>
      <c r="AJ982" s="265" t="str">
        <f t="shared" si="408"/>
        <v/>
      </c>
      <c r="AK982" s="267" t="str">
        <f t="shared" si="409"/>
        <v/>
      </c>
      <c r="AL982" s="267" t="str">
        <f t="shared" si="410"/>
        <v/>
      </c>
      <c r="AM982" s="40" t="str">
        <f t="shared" si="411"/>
        <v/>
      </c>
      <c r="AN982" s="267">
        <f t="shared" si="404"/>
        <v>0</v>
      </c>
      <c r="CE982" s="279"/>
    </row>
    <row r="983" spans="1:83" s="40" customFormat="1" ht="12.75">
      <c r="A983" s="227"/>
      <c r="B983" s="88"/>
      <c r="C983" s="89"/>
      <c r="D983" s="90"/>
      <c r="E983" s="89"/>
      <c r="F983" s="91"/>
      <c r="G983" s="304"/>
      <c r="H983" s="41"/>
      <c r="I983" s="42" t="str">
        <f t="shared" si="413"/>
        <v/>
      </c>
      <c r="J983" s="43" t="str">
        <f t="shared" si="396"/>
        <v/>
      </c>
      <c r="K983" s="44" t="str">
        <f>IF(J983="","",IF(COUNTIF($J$4:J983,J983)=0,"",(COUNTIF($J$4:J983,J983))))</f>
        <v/>
      </c>
      <c r="L983" s="44" t="str">
        <f>IF(K983="","",J983&amp;" _ "&amp;COUNTIF($J$4:J983,J983)&amp;"_"&amp;N983)</f>
        <v/>
      </c>
      <c r="M983" s="45" t="str">
        <f t="shared" si="414"/>
        <v/>
      </c>
      <c r="N983" s="44" t="str">
        <f t="shared" si="415"/>
        <v/>
      </c>
      <c r="O983" s="57" t="str">
        <f t="shared" si="416"/>
        <v/>
      </c>
      <c r="P983" s="48" t="str" cm="1">
        <f t="array" ref="P983">IFERROR(IF(C983="P",G983,IF($K983=1,$M983,$M983+LOOKUP(2,1/($J$4:$J982=J983),$P$4:$P982))),"")</f>
        <v/>
      </c>
      <c r="Q983" s="57" t="str" cm="1">
        <f t="array" ref="Q983">IFERROR(IF(OR(C983="P",C983="A",C983="R"),F983,IF($K983=1,F983,IF(LOOKUP(2,1/($J$4:$J982=$J983),$P$4:$P982)=0,$F983,IF(AND($C983="C",LOOKUP(2,1/($J$4:$J982=$J983),$P$4:$P982)&gt;0),(F983*G983+LOOKUP(2,1/($J$4:$J982=$J983),$P$4:$P982)*LOOKUP(2,1/($J$4:$J982=$J983),$Q$4:$Q982))/$P983,IF(AND($C983="C",LOOKUP(2,1/($J$4:$J982=$J983),$P$4:$P982)&lt;0),LOOKUP(2,1/($J$4:$J982=$J983),$Q$4:$Q982),IF(AND($C983="V",LOOKUP(2,1/($J$4:$J982=$J983),$P$4:$P982)&lt;0),((-1*(F983*G983))+LOOKUP(2,1/($J$4:$J982=$J983),$P$4:$P982)*LOOKUP(2,1/($J$4:$J982=$J983),$Q$4:$Q982))/$P983,IF(AND($C983="V",LOOKUP(2,1/($J$4:$J982=$J983),$P$4:$P982)&gt;0),LOOKUP(2,1/($J$4:$J982=$J983),$Q$4:$Q982),""))))))),"")</f>
        <v/>
      </c>
      <c r="R983" s="49" t="str">
        <f t="shared" si="419"/>
        <v/>
      </c>
      <c r="S983" s="49" t="str">
        <f t="shared" si="405"/>
        <v/>
      </c>
      <c r="T983" s="49" t="str">
        <f t="shared" si="417"/>
        <v/>
      </c>
      <c r="U983" s="49" t="str">
        <f>IFERROR(IF(C983="P",S983,IF(K983=1,0,IF(OR(LOOKUP(2,1/($E$4:$E982=$E983),$P$4:$P982)=0,AND($C983="C",$N983="LONG"),AND(C983="V",N983="SHORT")),0,S983+(M983*Q983)))),"")</f>
        <v/>
      </c>
      <c r="V983" s="49" t="str">
        <f t="shared" si="418"/>
        <v/>
      </c>
      <c r="W983" s="50" t="str">
        <f t="shared" si="412"/>
        <v/>
      </c>
      <c r="Y983" s="51" t="str">
        <f t="shared" si="399"/>
        <v/>
      </c>
      <c r="Z983" s="50" t="str">
        <f t="shared" si="406"/>
        <v/>
      </c>
      <c r="AA983" s="50" t="str">
        <f t="shared" si="397"/>
        <v/>
      </c>
      <c r="AB983" s="50" t="str">
        <f t="shared" si="400"/>
        <v/>
      </c>
      <c r="AC983" s="58" t="str">
        <f t="shared" si="401"/>
        <v/>
      </c>
      <c r="AD983" s="53" t="str">
        <f t="shared" si="398"/>
        <v/>
      </c>
      <c r="AE983" s="53" t="str">
        <f t="shared" si="402"/>
        <v/>
      </c>
      <c r="AF983" s="59" t="str">
        <f t="shared" si="403"/>
        <v/>
      </c>
      <c r="AG983" s="40" t="str">
        <f>C983&amp;COUNTIFS($C$3:C983,"V")</f>
        <v>0</v>
      </c>
      <c r="AH983" s="266" t="str">
        <f t="shared" si="395"/>
        <v/>
      </c>
      <c r="AI983" s="56" t="str">
        <f t="shared" si="407"/>
        <v/>
      </c>
      <c r="AJ983" s="265" t="str">
        <f t="shared" si="408"/>
        <v/>
      </c>
      <c r="AK983" s="267" t="str">
        <f t="shared" si="409"/>
        <v/>
      </c>
      <c r="AL983" s="267" t="str">
        <f t="shared" si="410"/>
        <v/>
      </c>
      <c r="AM983" s="40" t="str">
        <f t="shared" si="411"/>
        <v/>
      </c>
      <c r="AN983" s="267">
        <f t="shared" si="404"/>
        <v>0</v>
      </c>
      <c r="CE983" s="279"/>
    </row>
    <row r="984" spans="1:83" s="40" customFormat="1" ht="12.75">
      <c r="A984" s="227"/>
      <c r="B984" s="88"/>
      <c r="C984" s="89"/>
      <c r="D984" s="90"/>
      <c r="E984" s="89"/>
      <c r="F984" s="91"/>
      <c r="G984" s="304"/>
      <c r="H984" s="41"/>
      <c r="I984" s="42" t="str">
        <f t="shared" si="413"/>
        <v/>
      </c>
      <c r="J984" s="43" t="str">
        <f t="shared" si="396"/>
        <v/>
      </c>
      <c r="K984" s="44" t="str">
        <f>IF(J984="","",IF(COUNTIF($J$4:J984,J984)=0,"",(COUNTIF($J$4:J984,J984))))</f>
        <v/>
      </c>
      <c r="L984" s="44" t="str">
        <f>IF(K984="","",J984&amp;" _ "&amp;COUNTIF($J$4:J984,J984)&amp;"_"&amp;N984)</f>
        <v/>
      </c>
      <c r="M984" s="45" t="str">
        <f t="shared" si="414"/>
        <v/>
      </c>
      <c r="N984" s="44" t="str">
        <f t="shared" si="415"/>
        <v/>
      </c>
      <c r="O984" s="57" t="str">
        <f t="shared" si="416"/>
        <v/>
      </c>
      <c r="P984" s="48" t="str" cm="1">
        <f t="array" ref="P984">IFERROR(IF(C984="P",G984,IF($K984=1,$M984,$M984+LOOKUP(2,1/($J$4:$J983=J984),$P$4:$P983))),"")</f>
        <v/>
      </c>
      <c r="Q984" s="57" t="str" cm="1">
        <f t="array" ref="Q984">IFERROR(IF(OR(C984="P",C984="A",C984="R"),F984,IF($K984=1,F984,IF(LOOKUP(2,1/($J$4:$J983=$J984),$P$4:$P983)=0,$F984,IF(AND($C984="C",LOOKUP(2,1/($J$4:$J983=$J984),$P$4:$P983)&gt;0),(F984*G984+LOOKUP(2,1/($J$4:$J983=$J984),$P$4:$P983)*LOOKUP(2,1/($J$4:$J983=$J984),$Q$4:$Q983))/$P984,IF(AND($C984="C",LOOKUP(2,1/($J$4:$J983=$J984),$P$4:$P983)&lt;0),LOOKUP(2,1/($J$4:$J983=$J984),$Q$4:$Q983),IF(AND($C984="V",LOOKUP(2,1/($J$4:$J983=$J984),$P$4:$P983)&lt;0),((-1*(F984*G984))+LOOKUP(2,1/($J$4:$J983=$J984),$P$4:$P983)*LOOKUP(2,1/($J$4:$J983=$J984),$Q$4:$Q983))/$P984,IF(AND($C984="V",LOOKUP(2,1/($J$4:$J983=$J984),$P$4:$P983)&gt;0),LOOKUP(2,1/($J$4:$J983=$J984),$Q$4:$Q983),""))))))),"")</f>
        <v/>
      </c>
      <c r="R984" s="49" t="str">
        <f t="shared" si="419"/>
        <v/>
      </c>
      <c r="S984" s="49" t="str">
        <f t="shared" si="405"/>
        <v/>
      </c>
      <c r="T984" s="49" t="str">
        <f t="shared" si="417"/>
        <v/>
      </c>
      <c r="U984" s="49" t="str">
        <f>IFERROR(IF(C984="P",S984,IF(K984=1,0,IF(OR(LOOKUP(2,1/($E$4:$E983=$E984),$P$4:$P983)=0,AND($C984="C",$N984="LONG"),AND(C984="V",N984="SHORT")),0,S984+(M984*Q984)))),"")</f>
        <v/>
      </c>
      <c r="V984" s="49" t="str">
        <f t="shared" si="418"/>
        <v/>
      </c>
      <c r="W984" s="50" t="str">
        <f t="shared" si="412"/>
        <v/>
      </c>
      <c r="Y984" s="51" t="str">
        <f t="shared" si="399"/>
        <v/>
      </c>
      <c r="Z984" s="50" t="str">
        <f t="shared" si="406"/>
        <v/>
      </c>
      <c r="AA984" s="50" t="str">
        <f t="shared" si="397"/>
        <v/>
      </c>
      <c r="AB984" s="50" t="str">
        <f t="shared" si="400"/>
        <v/>
      </c>
      <c r="AC984" s="58" t="str">
        <f t="shared" si="401"/>
        <v/>
      </c>
      <c r="AD984" s="53" t="str">
        <f t="shared" si="398"/>
        <v/>
      </c>
      <c r="AE984" s="53" t="str">
        <f t="shared" si="402"/>
        <v/>
      </c>
      <c r="AF984" s="59" t="str">
        <f t="shared" si="403"/>
        <v/>
      </c>
      <c r="AG984" s="40" t="str">
        <f>C984&amp;COUNTIFS($C$3:C984,"V")</f>
        <v>0</v>
      </c>
      <c r="AH984" s="266" t="str">
        <f t="shared" si="395"/>
        <v/>
      </c>
      <c r="AI984" s="56" t="str">
        <f t="shared" si="407"/>
        <v/>
      </c>
      <c r="AJ984" s="265" t="str">
        <f t="shared" si="408"/>
        <v/>
      </c>
      <c r="AK984" s="267" t="str">
        <f t="shared" si="409"/>
        <v/>
      </c>
      <c r="AL984" s="267" t="str">
        <f t="shared" si="410"/>
        <v/>
      </c>
      <c r="AM984" s="40" t="str">
        <f t="shared" si="411"/>
        <v/>
      </c>
      <c r="AN984" s="267">
        <f t="shared" si="404"/>
        <v>0</v>
      </c>
      <c r="CE984" s="279"/>
    </row>
    <row r="985" spans="1:83" s="40" customFormat="1" ht="12.75">
      <c r="A985" s="227"/>
      <c r="B985" s="88"/>
      <c r="C985" s="89"/>
      <c r="D985" s="90"/>
      <c r="E985" s="89"/>
      <c r="F985" s="91"/>
      <c r="G985" s="304"/>
      <c r="H985" s="41"/>
      <c r="I985" s="42" t="str">
        <f t="shared" si="413"/>
        <v/>
      </c>
      <c r="J985" s="43" t="str">
        <f t="shared" si="396"/>
        <v/>
      </c>
      <c r="K985" s="44" t="str">
        <f>IF(J985="","",IF(COUNTIF($J$4:J985,J985)=0,"",(COUNTIF($J$4:J985,J985))))</f>
        <v/>
      </c>
      <c r="L985" s="44" t="str">
        <f>IF(K985="","",J985&amp;" _ "&amp;COUNTIF($J$4:J985,J985)&amp;"_"&amp;N985)</f>
        <v/>
      </c>
      <c r="M985" s="45" t="str">
        <f t="shared" si="414"/>
        <v/>
      </c>
      <c r="N985" s="44" t="str">
        <f t="shared" si="415"/>
        <v/>
      </c>
      <c r="O985" s="57" t="str">
        <f t="shared" si="416"/>
        <v/>
      </c>
      <c r="P985" s="48" t="str" cm="1">
        <f t="array" ref="P985">IFERROR(IF(C985="P",G985,IF($K985=1,$M985,$M985+LOOKUP(2,1/($J$4:$J984=J985),$P$4:$P984))),"")</f>
        <v/>
      </c>
      <c r="Q985" s="57" t="str" cm="1">
        <f t="array" ref="Q985">IFERROR(IF(OR(C985="P",C985="A",C985="R"),F985,IF($K985=1,F985,IF(LOOKUP(2,1/($J$4:$J984=$J985),$P$4:$P984)=0,$F985,IF(AND($C985="C",LOOKUP(2,1/($J$4:$J984=$J985),$P$4:$P984)&gt;0),(F985*G985+LOOKUP(2,1/($J$4:$J984=$J985),$P$4:$P984)*LOOKUP(2,1/($J$4:$J984=$J985),$Q$4:$Q984))/$P985,IF(AND($C985="C",LOOKUP(2,1/($J$4:$J984=$J985),$P$4:$P984)&lt;0),LOOKUP(2,1/($J$4:$J984=$J985),$Q$4:$Q984),IF(AND($C985="V",LOOKUP(2,1/($J$4:$J984=$J985),$P$4:$P984)&lt;0),((-1*(F985*G985))+LOOKUP(2,1/($J$4:$J984=$J985),$P$4:$P984)*LOOKUP(2,1/($J$4:$J984=$J985),$Q$4:$Q984))/$P985,IF(AND($C985="V",LOOKUP(2,1/($J$4:$J984=$J985),$P$4:$P984)&gt;0),LOOKUP(2,1/($J$4:$J984=$J985),$Q$4:$Q984),""))))))),"")</f>
        <v/>
      </c>
      <c r="R985" s="49" t="str">
        <f t="shared" si="419"/>
        <v/>
      </c>
      <c r="S985" s="49" t="str">
        <f t="shared" si="405"/>
        <v/>
      </c>
      <c r="T985" s="49" t="str">
        <f t="shared" si="417"/>
        <v/>
      </c>
      <c r="U985" s="49" t="str">
        <f>IFERROR(IF(C985="P",S985,IF(K985=1,0,IF(OR(LOOKUP(2,1/($E$4:$E984=$E985),$P$4:$P984)=0,AND($C985="C",$N985="LONG"),AND(C985="V",N985="SHORT")),0,S985+(M985*Q985)))),"")</f>
        <v/>
      </c>
      <c r="V985" s="49" t="str">
        <f t="shared" si="418"/>
        <v/>
      </c>
      <c r="W985" s="50" t="str">
        <f t="shared" si="412"/>
        <v/>
      </c>
      <c r="Y985" s="51" t="str">
        <f t="shared" si="399"/>
        <v/>
      </c>
      <c r="Z985" s="50" t="str">
        <f t="shared" si="406"/>
        <v/>
      </c>
      <c r="AA985" s="50" t="str">
        <f t="shared" si="397"/>
        <v/>
      </c>
      <c r="AB985" s="50" t="str">
        <f t="shared" si="400"/>
        <v/>
      </c>
      <c r="AC985" s="58" t="str">
        <f t="shared" si="401"/>
        <v/>
      </c>
      <c r="AD985" s="53" t="str">
        <f t="shared" si="398"/>
        <v/>
      </c>
      <c r="AE985" s="53" t="str">
        <f t="shared" si="402"/>
        <v/>
      </c>
      <c r="AF985" s="59" t="str">
        <f t="shared" si="403"/>
        <v/>
      </c>
      <c r="AG985" s="40" t="str">
        <f>C985&amp;COUNTIFS($C$3:C985,"V")</f>
        <v>0</v>
      </c>
      <c r="AH985" s="266" t="str">
        <f t="shared" si="395"/>
        <v/>
      </c>
      <c r="AI985" s="56" t="str">
        <f t="shared" si="407"/>
        <v/>
      </c>
      <c r="AJ985" s="265" t="str">
        <f t="shared" si="408"/>
        <v/>
      </c>
      <c r="AK985" s="267" t="str">
        <f t="shared" si="409"/>
        <v/>
      </c>
      <c r="AL985" s="267" t="str">
        <f t="shared" si="410"/>
        <v/>
      </c>
      <c r="AM985" s="40" t="str">
        <f t="shared" si="411"/>
        <v/>
      </c>
      <c r="AN985" s="267">
        <f t="shared" si="404"/>
        <v>0</v>
      </c>
      <c r="CE985" s="279"/>
    </row>
    <row r="986" spans="1:83" s="40" customFormat="1" ht="12.75">
      <c r="A986" s="227"/>
      <c r="B986" s="88"/>
      <c r="C986" s="89"/>
      <c r="D986" s="90"/>
      <c r="E986" s="89"/>
      <c r="F986" s="91"/>
      <c r="G986" s="304"/>
      <c r="H986" s="41"/>
      <c r="I986" s="42" t="str">
        <f t="shared" si="413"/>
        <v/>
      </c>
      <c r="J986" s="43" t="str">
        <f t="shared" si="396"/>
        <v/>
      </c>
      <c r="K986" s="44" t="str">
        <f>IF(J986="","",IF(COUNTIF($J$4:J986,J986)=0,"",(COUNTIF($J$4:J986,J986))))</f>
        <v/>
      </c>
      <c r="L986" s="44" t="str">
        <f>IF(K986="","",J986&amp;" _ "&amp;COUNTIF($J$4:J986,J986)&amp;"_"&amp;N986)</f>
        <v/>
      </c>
      <c r="M986" s="45" t="str">
        <f t="shared" si="414"/>
        <v/>
      </c>
      <c r="N986" s="44" t="str">
        <f t="shared" si="415"/>
        <v/>
      </c>
      <c r="O986" s="57" t="str">
        <f t="shared" si="416"/>
        <v/>
      </c>
      <c r="P986" s="48" t="str" cm="1">
        <f t="array" ref="P986">IFERROR(IF(C986="P",G986,IF($K986=1,$M986,$M986+LOOKUP(2,1/($J$4:$J985=J986),$P$4:$P985))),"")</f>
        <v/>
      </c>
      <c r="Q986" s="57" t="str" cm="1">
        <f t="array" ref="Q986">IFERROR(IF(OR(C986="P",C986="A",C986="R"),F986,IF($K986=1,F986,IF(LOOKUP(2,1/($J$4:$J985=$J986),$P$4:$P985)=0,$F986,IF(AND($C986="C",LOOKUP(2,1/($J$4:$J985=$J986),$P$4:$P985)&gt;0),(F986*G986+LOOKUP(2,1/($J$4:$J985=$J986),$P$4:$P985)*LOOKUP(2,1/($J$4:$J985=$J986),$Q$4:$Q985))/$P986,IF(AND($C986="C",LOOKUP(2,1/($J$4:$J985=$J986),$P$4:$P985)&lt;0),LOOKUP(2,1/($J$4:$J985=$J986),$Q$4:$Q985),IF(AND($C986="V",LOOKUP(2,1/($J$4:$J985=$J986),$P$4:$P985)&lt;0),((-1*(F986*G986))+LOOKUP(2,1/($J$4:$J985=$J986),$P$4:$P985)*LOOKUP(2,1/($J$4:$J985=$J986),$Q$4:$Q985))/$P986,IF(AND($C986="V",LOOKUP(2,1/($J$4:$J985=$J986),$P$4:$P985)&gt;0),LOOKUP(2,1/($J$4:$J985=$J986),$Q$4:$Q985),""))))))),"")</f>
        <v/>
      </c>
      <c r="R986" s="49" t="str">
        <f t="shared" si="419"/>
        <v/>
      </c>
      <c r="S986" s="49" t="str">
        <f t="shared" si="405"/>
        <v/>
      </c>
      <c r="T986" s="49" t="str">
        <f t="shared" si="417"/>
        <v/>
      </c>
      <c r="U986" s="49" t="str">
        <f>IFERROR(IF(C986="P",S986,IF(K986=1,0,IF(OR(LOOKUP(2,1/($E$4:$E985=$E986),$P$4:$P985)=0,AND($C986="C",$N986="LONG"),AND(C986="V",N986="SHORT")),0,S986+(M986*Q986)))),"")</f>
        <v/>
      </c>
      <c r="V986" s="49" t="str">
        <f t="shared" si="418"/>
        <v/>
      </c>
      <c r="W986" s="50" t="str">
        <f t="shared" si="412"/>
        <v/>
      </c>
      <c r="Y986" s="51" t="str">
        <f t="shared" si="399"/>
        <v/>
      </c>
      <c r="Z986" s="50" t="str">
        <f t="shared" si="406"/>
        <v/>
      </c>
      <c r="AA986" s="50" t="str">
        <f t="shared" si="397"/>
        <v/>
      </c>
      <c r="AB986" s="50" t="str">
        <f t="shared" si="400"/>
        <v/>
      </c>
      <c r="AC986" s="58" t="str">
        <f t="shared" si="401"/>
        <v/>
      </c>
      <c r="AD986" s="53" t="str">
        <f t="shared" si="398"/>
        <v/>
      </c>
      <c r="AE986" s="53" t="str">
        <f t="shared" si="402"/>
        <v/>
      </c>
      <c r="AF986" s="59" t="str">
        <f t="shared" si="403"/>
        <v/>
      </c>
      <c r="AG986" s="40" t="str">
        <f>C986&amp;COUNTIFS($C$3:C986,"V")</f>
        <v>0</v>
      </c>
      <c r="AH986" s="266" t="str">
        <f t="shared" si="395"/>
        <v/>
      </c>
      <c r="AI986" s="56" t="str">
        <f t="shared" si="407"/>
        <v/>
      </c>
      <c r="AJ986" s="265" t="str">
        <f t="shared" si="408"/>
        <v/>
      </c>
      <c r="AK986" s="267" t="str">
        <f t="shared" si="409"/>
        <v/>
      </c>
      <c r="AL986" s="267" t="str">
        <f t="shared" si="410"/>
        <v/>
      </c>
      <c r="AM986" s="40" t="str">
        <f t="shared" si="411"/>
        <v/>
      </c>
      <c r="AN986" s="267">
        <f t="shared" si="404"/>
        <v>0</v>
      </c>
      <c r="CE986" s="279"/>
    </row>
    <row r="987" spans="1:83" s="40" customFormat="1" ht="12.75">
      <c r="A987" s="227"/>
      <c r="B987" s="88"/>
      <c r="C987" s="89"/>
      <c r="D987" s="90"/>
      <c r="E987" s="89"/>
      <c r="F987" s="91"/>
      <c r="G987" s="304"/>
      <c r="H987" s="41"/>
      <c r="I987" s="42" t="str">
        <f t="shared" si="413"/>
        <v/>
      </c>
      <c r="J987" s="43" t="str">
        <f t="shared" si="396"/>
        <v/>
      </c>
      <c r="K987" s="44" t="str">
        <f>IF(J987="","",IF(COUNTIF($J$4:J987,J987)=0,"",(COUNTIF($J$4:J987,J987))))</f>
        <v/>
      </c>
      <c r="L987" s="44" t="str">
        <f>IF(K987="","",J987&amp;" _ "&amp;COUNTIF($J$4:J987,J987)&amp;"_"&amp;N987)</f>
        <v/>
      </c>
      <c r="M987" s="45" t="str">
        <f t="shared" si="414"/>
        <v/>
      </c>
      <c r="N987" s="44" t="str">
        <f t="shared" si="415"/>
        <v/>
      </c>
      <c r="O987" s="57" t="str">
        <f t="shared" si="416"/>
        <v/>
      </c>
      <c r="P987" s="48" t="str" cm="1">
        <f t="array" ref="P987">IFERROR(IF(C987="P",G987,IF($K987=1,$M987,$M987+LOOKUP(2,1/($J$4:$J986=J987),$P$4:$P986))),"")</f>
        <v/>
      </c>
      <c r="Q987" s="57" t="str" cm="1">
        <f t="array" ref="Q987">IFERROR(IF(OR(C987="P",C987="A",C987="R"),F987,IF($K987=1,F987,IF(LOOKUP(2,1/($J$4:$J986=$J987),$P$4:$P986)=0,$F987,IF(AND($C987="C",LOOKUP(2,1/($J$4:$J986=$J987),$P$4:$P986)&gt;0),(F987*G987+LOOKUP(2,1/($J$4:$J986=$J987),$P$4:$P986)*LOOKUP(2,1/($J$4:$J986=$J987),$Q$4:$Q986))/$P987,IF(AND($C987="C",LOOKUP(2,1/($J$4:$J986=$J987),$P$4:$P986)&lt;0),LOOKUP(2,1/($J$4:$J986=$J987),$Q$4:$Q986),IF(AND($C987="V",LOOKUP(2,1/($J$4:$J986=$J987),$P$4:$P986)&lt;0),((-1*(F987*G987))+LOOKUP(2,1/($J$4:$J986=$J987),$P$4:$P986)*LOOKUP(2,1/($J$4:$J986=$J987),$Q$4:$Q986))/$P987,IF(AND($C987="V",LOOKUP(2,1/($J$4:$J986=$J987),$P$4:$P986)&gt;0),LOOKUP(2,1/($J$4:$J986=$J987),$Q$4:$Q986),""))))))),"")</f>
        <v/>
      </c>
      <c r="R987" s="49" t="str">
        <f t="shared" si="419"/>
        <v/>
      </c>
      <c r="S987" s="49" t="str">
        <f t="shared" si="405"/>
        <v/>
      </c>
      <c r="T987" s="49" t="str">
        <f t="shared" si="417"/>
        <v/>
      </c>
      <c r="U987" s="49" t="str">
        <f>IFERROR(IF(C987="P",S987,IF(K987=1,0,IF(OR(LOOKUP(2,1/($E$4:$E986=$E987),$P$4:$P986)=0,AND($C987="C",$N987="LONG"),AND(C987="V",N987="SHORT")),0,S987+(M987*Q987)))),"")</f>
        <v/>
      </c>
      <c r="V987" s="49" t="str">
        <f t="shared" si="418"/>
        <v/>
      </c>
      <c r="W987" s="50" t="str">
        <f t="shared" si="412"/>
        <v/>
      </c>
      <c r="Y987" s="51" t="str">
        <f t="shared" si="399"/>
        <v/>
      </c>
      <c r="Z987" s="50" t="str">
        <f t="shared" si="406"/>
        <v/>
      </c>
      <c r="AA987" s="50" t="str">
        <f t="shared" si="397"/>
        <v/>
      </c>
      <c r="AB987" s="50" t="str">
        <f t="shared" si="400"/>
        <v/>
      </c>
      <c r="AC987" s="58" t="str">
        <f t="shared" si="401"/>
        <v/>
      </c>
      <c r="AD987" s="53" t="str">
        <f t="shared" si="398"/>
        <v/>
      </c>
      <c r="AE987" s="53" t="str">
        <f t="shared" si="402"/>
        <v/>
      </c>
      <c r="AF987" s="59" t="str">
        <f t="shared" si="403"/>
        <v/>
      </c>
      <c r="AG987" s="40" t="str">
        <f>C987&amp;COUNTIFS($C$3:C987,"V")</f>
        <v>0</v>
      </c>
      <c r="AH987" s="266" t="str">
        <f t="shared" si="395"/>
        <v/>
      </c>
      <c r="AI987" s="56" t="str">
        <f t="shared" si="407"/>
        <v/>
      </c>
      <c r="AJ987" s="265" t="str">
        <f t="shared" si="408"/>
        <v/>
      </c>
      <c r="AK987" s="267" t="str">
        <f t="shared" si="409"/>
        <v/>
      </c>
      <c r="AL987" s="267" t="str">
        <f t="shared" si="410"/>
        <v/>
      </c>
      <c r="AM987" s="40" t="str">
        <f t="shared" si="411"/>
        <v/>
      </c>
      <c r="AN987" s="267">
        <f t="shared" si="404"/>
        <v>0</v>
      </c>
      <c r="CE987" s="279"/>
    </row>
    <row r="988" spans="1:83" s="40" customFormat="1" ht="12.75">
      <c r="A988" s="227"/>
      <c r="B988" s="88"/>
      <c r="C988" s="89"/>
      <c r="D988" s="90"/>
      <c r="E988" s="89"/>
      <c r="F988" s="91"/>
      <c r="G988" s="304"/>
      <c r="H988" s="41"/>
      <c r="I988" s="42" t="str">
        <f t="shared" si="413"/>
        <v/>
      </c>
      <c r="J988" s="43" t="str">
        <f t="shared" si="396"/>
        <v/>
      </c>
      <c r="K988" s="44" t="str">
        <f>IF(J988="","",IF(COUNTIF($J$4:J988,J988)=0,"",(COUNTIF($J$4:J988,J988))))</f>
        <v/>
      </c>
      <c r="L988" s="44" t="str">
        <f>IF(K988="","",J988&amp;" _ "&amp;COUNTIF($J$4:J988,J988)&amp;"_"&amp;N988)</f>
        <v/>
      </c>
      <c r="M988" s="45" t="str">
        <f t="shared" si="414"/>
        <v/>
      </c>
      <c r="N988" s="44" t="str">
        <f t="shared" si="415"/>
        <v/>
      </c>
      <c r="O988" s="57" t="str">
        <f t="shared" si="416"/>
        <v/>
      </c>
      <c r="P988" s="48" t="str" cm="1">
        <f t="array" ref="P988">IFERROR(IF(C988="P",G988,IF($K988=1,$M988,$M988+LOOKUP(2,1/($J$4:$J987=J988),$P$4:$P987))),"")</f>
        <v/>
      </c>
      <c r="Q988" s="57" t="str" cm="1">
        <f t="array" ref="Q988">IFERROR(IF(OR(C988="P",C988="A",C988="R"),F988,IF($K988=1,F988,IF(LOOKUP(2,1/($J$4:$J987=$J988),$P$4:$P987)=0,$F988,IF(AND($C988="C",LOOKUP(2,1/($J$4:$J987=$J988),$P$4:$P987)&gt;0),(F988*G988+LOOKUP(2,1/($J$4:$J987=$J988),$P$4:$P987)*LOOKUP(2,1/($J$4:$J987=$J988),$Q$4:$Q987))/$P988,IF(AND($C988="C",LOOKUP(2,1/($J$4:$J987=$J988),$P$4:$P987)&lt;0),LOOKUP(2,1/($J$4:$J987=$J988),$Q$4:$Q987),IF(AND($C988="V",LOOKUP(2,1/($J$4:$J987=$J988),$P$4:$P987)&lt;0),((-1*(F988*G988))+LOOKUP(2,1/($J$4:$J987=$J988),$P$4:$P987)*LOOKUP(2,1/($J$4:$J987=$J988),$Q$4:$Q987))/$P988,IF(AND($C988="V",LOOKUP(2,1/($J$4:$J987=$J988),$P$4:$P987)&gt;0),LOOKUP(2,1/($J$4:$J987=$J988),$Q$4:$Q987),""))))))),"")</f>
        <v/>
      </c>
      <c r="R988" s="49" t="str">
        <f t="shared" si="419"/>
        <v/>
      </c>
      <c r="S988" s="49" t="str">
        <f t="shared" si="405"/>
        <v/>
      </c>
      <c r="T988" s="49" t="str">
        <f t="shared" si="417"/>
        <v/>
      </c>
      <c r="U988" s="49" t="str">
        <f>IFERROR(IF(C988="P",S988,IF(K988=1,0,IF(OR(LOOKUP(2,1/($E$4:$E987=$E988),$P$4:$P987)=0,AND($C988="C",$N988="LONG"),AND(C988="V",N988="SHORT")),0,S988+(M988*Q988)))),"")</f>
        <v/>
      </c>
      <c r="V988" s="49" t="str">
        <f t="shared" si="418"/>
        <v/>
      </c>
      <c r="W988" s="50" t="str">
        <f t="shared" si="412"/>
        <v/>
      </c>
      <c r="Y988" s="51" t="str">
        <f t="shared" si="399"/>
        <v/>
      </c>
      <c r="Z988" s="50" t="str">
        <f t="shared" si="406"/>
        <v/>
      </c>
      <c r="AA988" s="50" t="str">
        <f t="shared" si="397"/>
        <v/>
      </c>
      <c r="AB988" s="50" t="str">
        <f t="shared" si="400"/>
        <v/>
      </c>
      <c r="AC988" s="58" t="str">
        <f t="shared" si="401"/>
        <v/>
      </c>
      <c r="AD988" s="53" t="str">
        <f t="shared" si="398"/>
        <v/>
      </c>
      <c r="AE988" s="53" t="str">
        <f t="shared" si="402"/>
        <v/>
      </c>
      <c r="AF988" s="59" t="str">
        <f t="shared" si="403"/>
        <v/>
      </c>
      <c r="AG988" s="40" t="str">
        <f>C988&amp;COUNTIFS($C$3:C988,"V")</f>
        <v>0</v>
      </c>
      <c r="AH988" s="266" t="str">
        <f t="shared" si="395"/>
        <v/>
      </c>
      <c r="AI988" s="56" t="str">
        <f t="shared" si="407"/>
        <v/>
      </c>
      <c r="AJ988" s="265" t="str">
        <f t="shared" si="408"/>
        <v/>
      </c>
      <c r="AK988" s="267" t="str">
        <f t="shared" si="409"/>
        <v/>
      </c>
      <c r="AL988" s="267" t="str">
        <f t="shared" si="410"/>
        <v/>
      </c>
      <c r="AM988" s="40" t="str">
        <f t="shared" si="411"/>
        <v/>
      </c>
      <c r="AN988" s="267">
        <f t="shared" si="404"/>
        <v>0</v>
      </c>
      <c r="CE988" s="279"/>
    </row>
    <row r="989" spans="1:83" s="40" customFormat="1" ht="12.75">
      <c r="A989" s="227"/>
      <c r="B989" s="88"/>
      <c r="C989" s="89"/>
      <c r="D989" s="90"/>
      <c r="E989" s="89"/>
      <c r="F989" s="91"/>
      <c r="G989" s="304"/>
      <c r="H989" s="41"/>
      <c r="I989" s="42" t="str">
        <f t="shared" si="413"/>
        <v/>
      </c>
      <c r="J989" s="43" t="str">
        <f t="shared" si="396"/>
        <v/>
      </c>
      <c r="K989" s="44" t="str">
        <f>IF(J989="","",IF(COUNTIF($J$4:J989,J989)=0,"",(COUNTIF($J$4:J989,J989))))</f>
        <v/>
      </c>
      <c r="L989" s="44" t="str">
        <f>IF(K989="","",J989&amp;" _ "&amp;COUNTIF($J$4:J989,J989)&amp;"_"&amp;N989)</f>
        <v/>
      </c>
      <c r="M989" s="45" t="str">
        <f t="shared" si="414"/>
        <v/>
      </c>
      <c r="N989" s="44" t="str">
        <f t="shared" si="415"/>
        <v/>
      </c>
      <c r="O989" s="57" t="str">
        <f t="shared" si="416"/>
        <v/>
      </c>
      <c r="P989" s="48" t="str" cm="1">
        <f t="array" ref="P989">IFERROR(IF(C989="P",G989,IF($K989=1,$M989,$M989+LOOKUP(2,1/($J$4:$J988=J989),$P$4:$P988))),"")</f>
        <v/>
      </c>
      <c r="Q989" s="57" t="str" cm="1">
        <f t="array" ref="Q989">IFERROR(IF(OR(C989="P",C989="A",C989="R"),F989,IF($K989=1,F989,IF(LOOKUP(2,1/($J$4:$J988=$J989),$P$4:$P988)=0,$F989,IF(AND($C989="C",LOOKUP(2,1/($J$4:$J988=$J989),$P$4:$P988)&gt;0),(F989*G989+LOOKUP(2,1/($J$4:$J988=$J989),$P$4:$P988)*LOOKUP(2,1/($J$4:$J988=$J989),$Q$4:$Q988))/$P989,IF(AND($C989="C",LOOKUP(2,1/($J$4:$J988=$J989),$P$4:$P988)&lt;0),LOOKUP(2,1/($J$4:$J988=$J989),$Q$4:$Q988),IF(AND($C989="V",LOOKUP(2,1/($J$4:$J988=$J989),$P$4:$P988)&lt;0),((-1*(F989*G989))+LOOKUP(2,1/($J$4:$J988=$J989),$P$4:$P988)*LOOKUP(2,1/($J$4:$J988=$J989),$Q$4:$Q988))/$P989,IF(AND($C989="V",LOOKUP(2,1/($J$4:$J988=$J989),$P$4:$P988)&gt;0),LOOKUP(2,1/($J$4:$J988=$J989),$Q$4:$Q988),""))))))),"")</f>
        <v/>
      </c>
      <c r="R989" s="49" t="str">
        <f t="shared" si="419"/>
        <v/>
      </c>
      <c r="S989" s="49" t="str">
        <f t="shared" si="405"/>
        <v/>
      </c>
      <c r="T989" s="49" t="str">
        <f t="shared" si="417"/>
        <v/>
      </c>
      <c r="U989" s="49" t="str">
        <f>IFERROR(IF(C989="P",S989,IF(K989=1,0,IF(OR(LOOKUP(2,1/($E$4:$E988=$E989),$P$4:$P988)=0,AND($C989="C",$N989="LONG"),AND(C989="V",N989="SHORT")),0,S989+(M989*Q989)))),"")</f>
        <v/>
      </c>
      <c r="V989" s="49" t="str">
        <f t="shared" si="418"/>
        <v/>
      </c>
      <c r="W989" s="50" t="str">
        <f t="shared" si="412"/>
        <v/>
      </c>
      <c r="Y989" s="51" t="str">
        <f t="shared" si="399"/>
        <v/>
      </c>
      <c r="Z989" s="50" t="str">
        <f t="shared" si="406"/>
        <v/>
      </c>
      <c r="AA989" s="50" t="str">
        <f t="shared" si="397"/>
        <v/>
      </c>
      <c r="AB989" s="50" t="str">
        <f t="shared" si="400"/>
        <v/>
      </c>
      <c r="AC989" s="58" t="str">
        <f t="shared" si="401"/>
        <v/>
      </c>
      <c r="AD989" s="53" t="str">
        <f t="shared" si="398"/>
        <v/>
      </c>
      <c r="AE989" s="53" t="str">
        <f t="shared" si="402"/>
        <v/>
      </c>
      <c r="AF989" s="59" t="str">
        <f t="shared" si="403"/>
        <v/>
      </c>
      <c r="AG989" s="40" t="str">
        <f>C989&amp;COUNTIFS($C$3:C989,"V")</f>
        <v>0</v>
      </c>
      <c r="AH989" s="266" t="str">
        <f t="shared" si="395"/>
        <v/>
      </c>
      <c r="AI989" s="56" t="str">
        <f t="shared" si="407"/>
        <v/>
      </c>
      <c r="AJ989" s="265" t="str">
        <f t="shared" si="408"/>
        <v/>
      </c>
      <c r="AK989" s="267" t="str">
        <f t="shared" si="409"/>
        <v/>
      </c>
      <c r="AL989" s="267" t="str">
        <f t="shared" si="410"/>
        <v/>
      </c>
      <c r="AM989" s="40" t="str">
        <f t="shared" si="411"/>
        <v/>
      </c>
      <c r="AN989" s="267">
        <f t="shared" si="404"/>
        <v>0</v>
      </c>
      <c r="CE989" s="279"/>
    </row>
    <row r="990" spans="1:83" s="40" customFormat="1" ht="12.75">
      <c r="A990" s="227"/>
      <c r="B990" s="88"/>
      <c r="C990" s="89"/>
      <c r="D990" s="90"/>
      <c r="E990" s="89"/>
      <c r="F990" s="91"/>
      <c r="G990" s="304"/>
      <c r="H990" s="41"/>
      <c r="I990" s="42" t="str">
        <f t="shared" si="413"/>
        <v/>
      </c>
      <c r="J990" s="43" t="str">
        <f t="shared" si="396"/>
        <v/>
      </c>
      <c r="K990" s="44" t="str">
        <f>IF(J990="","",IF(COUNTIF($J$4:J990,J990)=0,"",(COUNTIF($J$4:J990,J990))))</f>
        <v/>
      </c>
      <c r="L990" s="44" t="str">
        <f>IF(K990="","",J990&amp;" _ "&amp;COUNTIF($J$4:J990,J990)&amp;"_"&amp;N990)</f>
        <v/>
      </c>
      <c r="M990" s="45" t="str">
        <f t="shared" si="414"/>
        <v/>
      </c>
      <c r="N990" s="44" t="str">
        <f t="shared" si="415"/>
        <v/>
      </c>
      <c r="O990" s="57" t="str">
        <f t="shared" si="416"/>
        <v/>
      </c>
      <c r="P990" s="48" t="str" cm="1">
        <f t="array" ref="P990">IFERROR(IF(C990="P",G990,IF($K990=1,$M990,$M990+LOOKUP(2,1/($J$4:$J989=J990),$P$4:$P989))),"")</f>
        <v/>
      </c>
      <c r="Q990" s="57" t="str" cm="1">
        <f t="array" ref="Q990">IFERROR(IF(OR(C990="P",C990="A",C990="R"),F990,IF($K990=1,F990,IF(LOOKUP(2,1/($J$4:$J989=$J990),$P$4:$P989)=0,$F990,IF(AND($C990="C",LOOKUP(2,1/($J$4:$J989=$J990),$P$4:$P989)&gt;0),(F990*G990+LOOKUP(2,1/($J$4:$J989=$J990),$P$4:$P989)*LOOKUP(2,1/($J$4:$J989=$J990),$Q$4:$Q989))/$P990,IF(AND($C990="C",LOOKUP(2,1/($J$4:$J989=$J990),$P$4:$P989)&lt;0),LOOKUP(2,1/($J$4:$J989=$J990),$Q$4:$Q989),IF(AND($C990="V",LOOKUP(2,1/($J$4:$J989=$J990),$P$4:$P989)&lt;0),((-1*(F990*G990))+LOOKUP(2,1/($J$4:$J989=$J990),$P$4:$P989)*LOOKUP(2,1/($J$4:$J989=$J990),$Q$4:$Q989))/$P990,IF(AND($C990="V",LOOKUP(2,1/($J$4:$J989=$J990),$P$4:$P989)&gt;0),LOOKUP(2,1/($J$4:$J989=$J990),$Q$4:$Q989),""))))))),"")</f>
        <v/>
      </c>
      <c r="R990" s="49" t="str">
        <f t="shared" si="419"/>
        <v/>
      </c>
      <c r="S990" s="49" t="str">
        <f t="shared" si="405"/>
        <v/>
      </c>
      <c r="T990" s="49" t="str">
        <f t="shared" si="417"/>
        <v/>
      </c>
      <c r="U990" s="49" t="str">
        <f>IFERROR(IF(C990="P",S990,IF(K990=1,0,IF(OR(LOOKUP(2,1/($E$4:$E989=$E990),$P$4:$P989)=0,AND($C990="C",$N990="LONG"),AND(C990="V",N990="SHORT")),0,S990+(M990*Q990)))),"")</f>
        <v/>
      </c>
      <c r="V990" s="49" t="str">
        <f t="shared" si="418"/>
        <v/>
      </c>
      <c r="W990" s="50" t="str">
        <f t="shared" si="412"/>
        <v/>
      </c>
      <c r="Y990" s="51" t="str">
        <f t="shared" si="399"/>
        <v/>
      </c>
      <c r="Z990" s="50" t="str">
        <f t="shared" si="406"/>
        <v/>
      </c>
      <c r="AA990" s="50" t="str">
        <f t="shared" si="397"/>
        <v/>
      </c>
      <c r="AB990" s="50" t="str">
        <f t="shared" si="400"/>
        <v/>
      </c>
      <c r="AC990" s="58" t="str">
        <f t="shared" si="401"/>
        <v/>
      </c>
      <c r="AD990" s="53" t="str">
        <f t="shared" si="398"/>
        <v/>
      </c>
      <c r="AE990" s="53" t="str">
        <f t="shared" si="402"/>
        <v/>
      </c>
      <c r="AF990" s="59" t="str">
        <f t="shared" si="403"/>
        <v/>
      </c>
      <c r="AG990" s="40" t="str">
        <f>C990&amp;COUNTIFS($C$3:C990,"V")</f>
        <v>0</v>
      </c>
      <c r="AH990" s="266" t="str">
        <f t="shared" si="395"/>
        <v/>
      </c>
      <c r="AI990" s="56" t="str">
        <f t="shared" si="407"/>
        <v/>
      </c>
      <c r="AJ990" s="265" t="str">
        <f t="shared" si="408"/>
        <v/>
      </c>
      <c r="AK990" s="267" t="str">
        <f t="shared" si="409"/>
        <v/>
      </c>
      <c r="AL990" s="267" t="str">
        <f t="shared" si="410"/>
        <v/>
      </c>
      <c r="AM990" s="40" t="str">
        <f t="shared" si="411"/>
        <v/>
      </c>
      <c r="AN990" s="267">
        <f t="shared" si="404"/>
        <v>0</v>
      </c>
      <c r="CE990" s="279"/>
    </row>
    <row r="991" spans="1:83" s="40" customFormat="1" ht="12.75">
      <c r="A991" s="227"/>
      <c r="B991" s="88"/>
      <c r="C991" s="89"/>
      <c r="D991" s="90"/>
      <c r="E991" s="89"/>
      <c r="F991" s="91"/>
      <c r="G991" s="304"/>
      <c r="H991" s="41"/>
      <c r="I991" s="42" t="str">
        <f t="shared" si="413"/>
        <v/>
      </c>
      <c r="J991" s="43" t="str">
        <f t="shared" si="396"/>
        <v/>
      </c>
      <c r="K991" s="44" t="str">
        <f>IF(J991="","",IF(COUNTIF($J$4:J991,J991)=0,"",(COUNTIF($J$4:J991,J991))))</f>
        <v/>
      </c>
      <c r="L991" s="44" t="str">
        <f>IF(K991="","",J991&amp;" _ "&amp;COUNTIF($J$4:J991,J991)&amp;"_"&amp;N991)</f>
        <v/>
      </c>
      <c r="M991" s="45" t="str">
        <f t="shared" si="414"/>
        <v/>
      </c>
      <c r="N991" s="44" t="str">
        <f t="shared" si="415"/>
        <v/>
      </c>
      <c r="O991" s="57" t="str">
        <f t="shared" si="416"/>
        <v/>
      </c>
      <c r="P991" s="48" t="str" cm="1">
        <f t="array" ref="P991">IFERROR(IF(C991="P",G991,IF($K991=1,$M991,$M991+LOOKUP(2,1/($J$4:$J990=J991),$P$4:$P990))),"")</f>
        <v/>
      </c>
      <c r="Q991" s="57" t="str" cm="1">
        <f t="array" ref="Q991">IFERROR(IF(OR(C991="P",C991="A",C991="R"),F991,IF($K991=1,F991,IF(LOOKUP(2,1/($J$4:$J990=$J991),$P$4:$P990)=0,$F991,IF(AND($C991="C",LOOKUP(2,1/($J$4:$J990=$J991),$P$4:$P990)&gt;0),(F991*G991+LOOKUP(2,1/($J$4:$J990=$J991),$P$4:$P990)*LOOKUP(2,1/($J$4:$J990=$J991),$Q$4:$Q990))/$P991,IF(AND($C991="C",LOOKUP(2,1/($J$4:$J990=$J991),$P$4:$P990)&lt;0),LOOKUP(2,1/($J$4:$J990=$J991),$Q$4:$Q990),IF(AND($C991="V",LOOKUP(2,1/($J$4:$J990=$J991),$P$4:$P990)&lt;0),((-1*(F991*G991))+LOOKUP(2,1/($J$4:$J990=$J991),$P$4:$P990)*LOOKUP(2,1/($J$4:$J990=$J991),$Q$4:$Q990))/$P991,IF(AND($C991="V",LOOKUP(2,1/($J$4:$J990=$J991),$P$4:$P990)&gt;0),LOOKUP(2,1/($J$4:$J990=$J991),$Q$4:$Q990),""))))))),"")</f>
        <v/>
      </c>
      <c r="R991" s="49" t="str">
        <f t="shared" si="419"/>
        <v/>
      </c>
      <c r="S991" s="49" t="str">
        <f t="shared" si="405"/>
        <v/>
      </c>
      <c r="T991" s="49" t="str">
        <f t="shared" si="417"/>
        <v/>
      </c>
      <c r="U991" s="49" t="str">
        <f>IFERROR(IF(C991="P",S991,IF(K991=1,0,IF(OR(LOOKUP(2,1/($E$4:$E990=$E991),$P$4:$P990)=0,AND($C991="C",$N991="LONG"),AND(C991="V",N991="SHORT")),0,S991+(M991*Q991)))),"")</f>
        <v/>
      </c>
      <c r="V991" s="49" t="str">
        <f t="shared" si="418"/>
        <v/>
      </c>
      <c r="W991" s="50" t="str">
        <f t="shared" si="412"/>
        <v/>
      </c>
      <c r="Y991" s="51" t="str">
        <f t="shared" si="399"/>
        <v/>
      </c>
      <c r="Z991" s="50" t="str">
        <f t="shared" si="406"/>
        <v/>
      </c>
      <c r="AA991" s="50" t="str">
        <f t="shared" si="397"/>
        <v/>
      </c>
      <c r="AB991" s="50" t="str">
        <f t="shared" si="400"/>
        <v/>
      </c>
      <c r="AC991" s="58" t="str">
        <f t="shared" si="401"/>
        <v/>
      </c>
      <c r="AD991" s="53" t="str">
        <f t="shared" si="398"/>
        <v/>
      </c>
      <c r="AE991" s="53" t="str">
        <f t="shared" si="402"/>
        <v/>
      </c>
      <c r="AF991" s="59" t="str">
        <f t="shared" si="403"/>
        <v/>
      </c>
      <c r="AG991" s="40" t="str">
        <f>C991&amp;COUNTIFS($C$3:C991,"V")</f>
        <v>0</v>
      </c>
      <c r="AH991" s="266" t="str">
        <f t="shared" si="395"/>
        <v/>
      </c>
      <c r="AI991" s="56" t="str">
        <f t="shared" si="407"/>
        <v/>
      </c>
      <c r="AJ991" s="265" t="str">
        <f t="shared" si="408"/>
        <v/>
      </c>
      <c r="AK991" s="267" t="str">
        <f t="shared" si="409"/>
        <v/>
      </c>
      <c r="AL991" s="267" t="str">
        <f t="shared" si="410"/>
        <v/>
      </c>
      <c r="AM991" s="40" t="str">
        <f t="shared" si="411"/>
        <v/>
      </c>
      <c r="AN991" s="267">
        <f t="shared" si="404"/>
        <v>0</v>
      </c>
      <c r="CE991" s="279"/>
    </row>
    <row r="992" spans="1:83" s="40" customFormat="1" ht="12.75">
      <c r="A992" s="227"/>
      <c r="B992" s="88"/>
      <c r="C992" s="89"/>
      <c r="D992" s="90"/>
      <c r="E992" s="89"/>
      <c r="F992" s="91"/>
      <c r="G992" s="304"/>
      <c r="H992" s="41"/>
      <c r="I992" s="42" t="str">
        <f t="shared" si="413"/>
        <v/>
      </c>
      <c r="J992" s="43" t="str">
        <f t="shared" si="396"/>
        <v/>
      </c>
      <c r="K992" s="44" t="str">
        <f>IF(J992="","",IF(COUNTIF($J$4:J992,J992)=0,"",(COUNTIF($J$4:J992,J992))))</f>
        <v/>
      </c>
      <c r="L992" s="44" t="str">
        <f>IF(K992="","",J992&amp;" _ "&amp;COUNTIF($J$4:J992,J992)&amp;"_"&amp;N992)</f>
        <v/>
      </c>
      <c r="M992" s="45" t="str">
        <f t="shared" si="414"/>
        <v/>
      </c>
      <c r="N992" s="44" t="str">
        <f t="shared" si="415"/>
        <v/>
      </c>
      <c r="O992" s="57" t="str">
        <f t="shared" si="416"/>
        <v/>
      </c>
      <c r="P992" s="48" t="str" cm="1">
        <f t="array" ref="P992">IFERROR(IF(C992="P",G992,IF($K992=1,$M992,$M992+LOOKUP(2,1/($J$4:$J991=J992),$P$4:$P991))),"")</f>
        <v/>
      </c>
      <c r="Q992" s="57" t="str" cm="1">
        <f t="array" ref="Q992">IFERROR(IF(OR(C992="P",C992="A",C992="R"),F992,IF($K992=1,F992,IF(LOOKUP(2,1/($J$4:$J991=$J992),$P$4:$P991)=0,$F992,IF(AND($C992="C",LOOKUP(2,1/($J$4:$J991=$J992),$P$4:$P991)&gt;0),(F992*G992+LOOKUP(2,1/($J$4:$J991=$J992),$P$4:$P991)*LOOKUP(2,1/($J$4:$J991=$J992),$Q$4:$Q991))/$P992,IF(AND($C992="C",LOOKUP(2,1/($J$4:$J991=$J992),$P$4:$P991)&lt;0),LOOKUP(2,1/($J$4:$J991=$J992),$Q$4:$Q991),IF(AND($C992="V",LOOKUP(2,1/($J$4:$J991=$J992),$P$4:$P991)&lt;0),((-1*(F992*G992))+LOOKUP(2,1/($J$4:$J991=$J992),$P$4:$P991)*LOOKUP(2,1/($J$4:$J991=$J992),$Q$4:$Q991))/$P992,IF(AND($C992="V",LOOKUP(2,1/($J$4:$J991=$J992),$P$4:$P991)&gt;0),LOOKUP(2,1/($J$4:$J991=$J992),$Q$4:$Q991),""))))))),"")</f>
        <v/>
      </c>
      <c r="R992" s="49" t="str">
        <f t="shared" si="419"/>
        <v/>
      </c>
      <c r="S992" s="49" t="str">
        <f t="shared" si="405"/>
        <v/>
      </c>
      <c r="T992" s="49" t="str">
        <f t="shared" si="417"/>
        <v/>
      </c>
      <c r="U992" s="49" t="str">
        <f>IFERROR(IF(C992="P",S992,IF(K992=1,0,IF(OR(LOOKUP(2,1/($E$4:$E991=$E992),$P$4:$P991)=0,AND($C992="C",$N992="LONG"),AND(C992="V",N992="SHORT")),0,S992+(M992*Q992)))),"")</f>
        <v/>
      </c>
      <c r="V992" s="49" t="str">
        <f t="shared" si="418"/>
        <v/>
      </c>
      <c r="W992" s="50" t="str">
        <f t="shared" si="412"/>
        <v/>
      </c>
      <c r="Y992" s="51" t="str">
        <f t="shared" si="399"/>
        <v/>
      </c>
      <c r="Z992" s="50" t="str">
        <f t="shared" si="406"/>
        <v/>
      </c>
      <c r="AA992" s="50" t="str">
        <f t="shared" si="397"/>
        <v/>
      </c>
      <c r="AB992" s="50" t="str">
        <f t="shared" si="400"/>
        <v/>
      </c>
      <c r="AC992" s="58" t="str">
        <f t="shared" si="401"/>
        <v/>
      </c>
      <c r="AD992" s="53" t="str">
        <f t="shared" si="398"/>
        <v/>
      </c>
      <c r="AE992" s="53" t="str">
        <f t="shared" si="402"/>
        <v/>
      </c>
      <c r="AF992" s="59" t="str">
        <f t="shared" si="403"/>
        <v/>
      </c>
      <c r="AG992" s="40" t="str">
        <f>C992&amp;COUNTIFS($C$3:C992,"V")</f>
        <v>0</v>
      </c>
      <c r="AH992" s="266" t="str">
        <f t="shared" si="395"/>
        <v/>
      </c>
      <c r="AI992" s="56" t="str">
        <f t="shared" si="407"/>
        <v/>
      </c>
      <c r="AJ992" s="265" t="str">
        <f t="shared" si="408"/>
        <v/>
      </c>
      <c r="AK992" s="267" t="str">
        <f t="shared" si="409"/>
        <v/>
      </c>
      <c r="AL992" s="267" t="str">
        <f t="shared" si="410"/>
        <v/>
      </c>
      <c r="AM992" s="40" t="str">
        <f t="shared" si="411"/>
        <v/>
      </c>
      <c r="AN992" s="267">
        <f t="shared" si="404"/>
        <v>0</v>
      </c>
      <c r="CE992" s="279"/>
    </row>
    <row r="993" spans="1:83" s="40" customFormat="1" ht="12.75">
      <c r="A993" s="227"/>
      <c r="B993" s="88"/>
      <c r="C993" s="89"/>
      <c r="D993" s="90"/>
      <c r="E993" s="89"/>
      <c r="F993" s="91"/>
      <c r="G993" s="304"/>
      <c r="H993" s="41"/>
      <c r="I993" s="42" t="str">
        <f t="shared" si="413"/>
        <v/>
      </c>
      <c r="J993" s="43" t="str">
        <f t="shared" si="396"/>
        <v/>
      </c>
      <c r="K993" s="44" t="str">
        <f>IF(J993="","",IF(COUNTIF($J$4:J993,J993)=0,"",(COUNTIF($J$4:J993,J993))))</f>
        <v/>
      </c>
      <c r="L993" s="44" t="str">
        <f>IF(K993="","",J993&amp;" _ "&amp;COUNTIF($J$4:J993,J993)&amp;"_"&amp;N993)</f>
        <v/>
      </c>
      <c r="M993" s="45" t="str">
        <f t="shared" si="414"/>
        <v/>
      </c>
      <c r="N993" s="44" t="str">
        <f t="shared" si="415"/>
        <v/>
      </c>
      <c r="O993" s="57" t="str">
        <f t="shared" si="416"/>
        <v/>
      </c>
      <c r="P993" s="48" t="str" cm="1">
        <f t="array" ref="P993">IFERROR(IF(C993="P",G993,IF($K993=1,$M993,$M993+LOOKUP(2,1/($J$4:$J992=J993),$P$4:$P992))),"")</f>
        <v/>
      </c>
      <c r="Q993" s="57" t="str" cm="1">
        <f t="array" ref="Q993">IFERROR(IF(OR(C993="P",C993="A",C993="R"),F993,IF($K993=1,F993,IF(LOOKUP(2,1/($J$4:$J992=$J993),$P$4:$P992)=0,$F993,IF(AND($C993="C",LOOKUP(2,1/($J$4:$J992=$J993),$P$4:$P992)&gt;0),(F993*G993+LOOKUP(2,1/($J$4:$J992=$J993),$P$4:$P992)*LOOKUP(2,1/($J$4:$J992=$J993),$Q$4:$Q992))/$P993,IF(AND($C993="C",LOOKUP(2,1/($J$4:$J992=$J993),$P$4:$P992)&lt;0),LOOKUP(2,1/($J$4:$J992=$J993),$Q$4:$Q992),IF(AND($C993="V",LOOKUP(2,1/($J$4:$J992=$J993),$P$4:$P992)&lt;0),((-1*(F993*G993))+LOOKUP(2,1/($J$4:$J992=$J993),$P$4:$P992)*LOOKUP(2,1/($J$4:$J992=$J993),$Q$4:$Q992))/$P993,IF(AND($C993="V",LOOKUP(2,1/($J$4:$J992=$J993),$P$4:$P992)&gt;0),LOOKUP(2,1/($J$4:$J992=$J993),$Q$4:$Q992),""))))))),"")</f>
        <v/>
      </c>
      <c r="R993" s="49" t="str">
        <f t="shared" si="419"/>
        <v/>
      </c>
      <c r="S993" s="49" t="str">
        <f t="shared" si="405"/>
        <v/>
      </c>
      <c r="T993" s="49" t="str">
        <f t="shared" si="417"/>
        <v/>
      </c>
      <c r="U993" s="49" t="str">
        <f>IFERROR(IF(C993="P",S993,IF(K993=1,0,IF(OR(LOOKUP(2,1/($E$4:$E992=$E993),$P$4:$P992)=0,AND($C993="C",$N993="LONG"),AND(C993="V",N993="SHORT")),0,S993+(M993*Q993)))),"")</f>
        <v/>
      </c>
      <c r="V993" s="49" t="str">
        <f t="shared" si="418"/>
        <v/>
      </c>
      <c r="W993" s="50" t="str">
        <f t="shared" si="412"/>
        <v/>
      </c>
      <c r="Y993" s="51" t="str">
        <f t="shared" si="399"/>
        <v/>
      </c>
      <c r="Z993" s="50" t="str">
        <f t="shared" si="406"/>
        <v/>
      </c>
      <c r="AA993" s="50" t="str">
        <f t="shared" si="397"/>
        <v/>
      </c>
      <c r="AB993" s="50" t="str">
        <f t="shared" si="400"/>
        <v/>
      </c>
      <c r="AC993" s="58" t="str">
        <f t="shared" si="401"/>
        <v/>
      </c>
      <c r="AD993" s="53" t="str">
        <f t="shared" si="398"/>
        <v/>
      </c>
      <c r="AE993" s="53" t="str">
        <f t="shared" si="402"/>
        <v/>
      </c>
      <c r="AF993" s="59" t="str">
        <f t="shared" si="403"/>
        <v/>
      </c>
      <c r="AG993" s="40" t="str">
        <f>C993&amp;COUNTIFS($C$3:C993,"V")</f>
        <v>0</v>
      </c>
      <c r="AH993" s="266" t="str">
        <f t="shared" si="395"/>
        <v/>
      </c>
      <c r="AI993" s="56" t="str">
        <f t="shared" si="407"/>
        <v/>
      </c>
      <c r="AJ993" s="265" t="str">
        <f t="shared" si="408"/>
        <v/>
      </c>
      <c r="AK993" s="267" t="str">
        <f t="shared" si="409"/>
        <v/>
      </c>
      <c r="AL993" s="267" t="str">
        <f t="shared" si="410"/>
        <v/>
      </c>
      <c r="AM993" s="40" t="str">
        <f t="shared" si="411"/>
        <v/>
      </c>
      <c r="AN993" s="267">
        <f t="shared" si="404"/>
        <v>0</v>
      </c>
      <c r="CE993" s="279"/>
    </row>
    <row r="994" spans="1:83" s="40" customFormat="1" ht="12.75">
      <c r="A994" s="227"/>
      <c r="B994" s="88"/>
      <c r="C994" s="89"/>
      <c r="D994" s="90"/>
      <c r="E994" s="89"/>
      <c r="F994" s="91"/>
      <c r="G994" s="304"/>
      <c r="H994" s="41"/>
      <c r="I994" s="42" t="str">
        <f t="shared" si="413"/>
        <v/>
      </c>
      <c r="J994" s="43" t="str">
        <f t="shared" si="396"/>
        <v/>
      </c>
      <c r="K994" s="44" t="str">
        <f>IF(J994="","",IF(COUNTIF($J$4:J994,J994)=0,"",(COUNTIF($J$4:J994,J994))))</f>
        <v/>
      </c>
      <c r="L994" s="44" t="str">
        <f>IF(K994="","",J994&amp;" _ "&amp;COUNTIF($J$4:J994,J994)&amp;"_"&amp;N994)</f>
        <v/>
      </c>
      <c r="M994" s="45" t="str">
        <f t="shared" si="414"/>
        <v/>
      </c>
      <c r="N994" s="44" t="str">
        <f t="shared" si="415"/>
        <v/>
      </c>
      <c r="O994" s="57" t="str">
        <f t="shared" si="416"/>
        <v/>
      </c>
      <c r="P994" s="48" t="str" cm="1">
        <f t="array" ref="P994">IFERROR(IF(C994="P",G994,IF($K994=1,$M994,$M994+LOOKUP(2,1/($J$4:$J993=J994),$P$4:$P993))),"")</f>
        <v/>
      </c>
      <c r="Q994" s="57" t="str" cm="1">
        <f t="array" ref="Q994">IFERROR(IF(OR(C994="P",C994="A",C994="R"),F994,IF($K994=1,F994,IF(LOOKUP(2,1/($J$4:$J993=$J994),$P$4:$P993)=0,$F994,IF(AND($C994="C",LOOKUP(2,1/($J$4:$J993=$J994),$P$4:$P993)&gt;0),(F994*G994+LOOKUP(2,1/($J$4:$J993=$J994),$P$4:$P993)*LOOKUP(2,1/($J$4:$J993=$J994),$Q$4:$Q993))/$P994,IF(AND($C994="C",LOOKUP(2,1/($J$4:$J993=$J994),$P$4:$P993)&lt;0),LOOKUP(2,1/($J$4:$J993=$J994),$Q$4:$Q993),IF(AND($C994="V",LOOKUP(2,1/($J$4:$J993=$J994),$P$4:$P993)&lt;0),((-1*(F994*G994))+LOOKUP(2,1/($J$4:$J993=$J994),$P$4:$P993)*LOOKUP(2,1/($J$4:$J993=$J994),$Q$4:$Q993))/$P994,IF(AND($C994="V",LOOKUP(2,1/($J$4:$J993=$J994),$P$4:$P993)&gt;0),LOOKUP(2,1/($J$4:$J993=$J994),$Q$4:$Q993),""))))))),"")</f>
        <v/>
      </c>
      <c r="R994" s="49" t="str">
        <f t="shared" si="419"/>
        <v/>
      </c>
      <c r="S994" s="49" t="str">
        <f t="shared" si="405"/>
        <v/>
      </c>
      <c r="T994" s="49" t="str">
        <f t="shared" si="417"/>
        <v/>
      </c>
      <c r="U994" s="49" t="str">
        <f>IFERROR(IF(C994="P",S994,IF(K994=1,0,IF(OR(LOOKUP(2,1/($E$4:$E993=$E994),$P$4:$P993)=0,AND($C994="C",$N994="LONG"),AND(C994="V",N994="SHORT")),0,S994+(M994*Q994)))),"")</f>
        <v/>
      </c>
      <c r="V994" s="49" t="str">
        <f t="shared" si="418"/>
        <v/>
      </c>
      <c r="W994" s="50" t="str">
        <f t="shared" si="412"/>
        <v/>
      </c>
      <c r="Y994" s="51" t="str">
        <f t="shared" si="399"/>
        <v/>
      </c>
      <c r="Z994" s="50" t="str">
        <f t="shared" si="406"/>
        <v/>
      </c>
      <c r="AA994" s="50" t="str">
        <f t="shared" si="397"/>
        <v/>
      </c>
      <c r="AB994" s="50" t="str">
        <f t="shared" si="400"/>
        <v/>
      </c>
      <c r="AC994" s="58" t="str">
        <f t="shared" si="401"/>
        <v/>
      </c>
      <c r="AD994" s="53" t="str">
        <f t="shared" si="398"/>
        <v/>
      </c>
      <c r="AE994" s="53" t="str">
        <f t="shared" si="402"/>
        <v/>
      </c>
      <c r="AF994" s="59" t="str">
        <f t="shared" si="403"/>
        <v/>
      </c>
      <c r="AG994" s="40" t="str">
        <f>C994&amp;COUNTIFS($C$3:C994,"V")</f>
        <v>0</v>
      </c>
      <c r="AH994" s="266" t="str">
        <f t="shared" si="395"/>
        <v/>
      </c>
      <c r="AI994" s="56" t="str">
        <f t="shared" si="407"/>
        <v/>
      </c>
      <c r="AJ994" s="265" t="str">
        <f t="shared" si="408"/>
        <v/>
      </c>
      <c r="AK994" s="267" t="str">
        <f t="shared" si="409"/>
        <v/>
      </c>
      <c r="AL994" s="267" t="str">
        <f t="shared" si="410"/>
        <v/>
      </c>
      <c r="AM994" s="40" t="str">
        <f t="shared" si="411"/>
        <v/>
      </c>
      <c r="AN994" s="267">
        <f t="shared" si="404"/>
        <v>0</v>
      </c>
      <c r="CE994" s="279"/>
    </row>
    <row r="995" spans="1:83" s="40" customFormat="1" ht="12.75">
      <c r="A995" s="227"/>
      <c r="B995" s="88"/>
      <c r="C995" s="89"/>
      <c r="D995" s="90"/>
      <c r="E995" s="89"/>
      <c r="F995" s="91"/>
      <c r="G995" s="304"/>
      <c r="H995" s="41"/>
      <c r="I995" s="42" t="str">
        <f t="shared" si="413"/>
        <v/>
      </c>
      <c r="J995" s="43" t="str">
        <f t="shared" si="396"/>
        <v/>
      </c>
      <c r="K995" s="44" t="str">
        <f>IF(J995="","",IF(COUNTIF($J$4:J995,J995)=0,"",(COUNTIF($J$4:J995,J995))))</f>
        <v/>
      </c>
      <c r="L995" s="44" t="str">
        <f>IF(K995="","",J995&amp;" _ "&amp;COUNTIF($J$4:J995,J995)&amp;"_"&amp;N995)</f>
        <v/>
      </c>
      <c r="M995" s="45" t="str">
        <f t="shared" si="414"/>
        <v/>
      </c>
      <c r="N995" s="44" t="str">
        <f t="shared" si="415"/>
        <v/>
      </c>
      <c r="O995" s="57" t="str">
        <f t="shared" si="416"/>
        <v/>
      </c>
      <c r="P995" s="48" t="str" cm="1">
        <f t="array" ref="P995">IFERROR(IF(C995="P",G995,IF($K995=1,$M995,$M995+LOOKUP(2,1/($J$4:$J994=J995),$P$4:$P994))),"")</f>
        <v/>
      </c>
      <c r="Q995" s="57" t="str" cm="1">
        <f t="array" ref="Q995">IFERROR(IF(OR(C995="P",C995="A",C995="R"),F995,IF($K995=1,F995,IF(LOOKUP(2,1/($J$4:$J994=$J995),$P$4:$P994)=0,$F995,IF(AND($C995="C",LOOKUP(2,1/($J$4:$J994=$J995),$P$4:$P994)&gt;0),(F995*G995+LOOKUP(2,1/($J$4:$J994=$J995),$P$4:$P994)*LOOKUP(2,1/($J$4:$J994=$J995),$Q$4:$Q994))/$P995,IF(AND($C995="C",LOOKUP(2,1/($J$4:$J994=$J995),$P$4:$P994)&lt;0),LOOKUP(2,1/($J$4:$J994=$J995),$Q$4:$Q994),IF(AND($C995="V",LOOKUP(2,1/($J$4:$J994=$J995),$P$4:$P994)&lt;0),((-1*(F995*G995))+LOOKUP(2,1/($J$4:$J994=$J995),$P$4:$P994)*LOOKUP(2,1/($J$4:$J994=$J995),$Q$4:$Q994))/$P995,IF(AND($C995="V",LOOKUP(2,1/($J$4:$J994=$J995),$P$4:$P994)&gt;0),LOOKUP(2,1/($J$4:$J994=$J995),$Q$4:$Q994),""))))))),"")</f>
        <v/>
      </c>
      <c r="R995" s="49" t="str">
        <f t="shared" si="419"/>
        <v/>
      </c>
      <c r="S995" s="49" t="str">
        <f t="shared" si="405"/>
        <v/>
      </c>
      <c r="T995" s="49" t="str">
        <f t="shared" si="417"/>
        <v/>
      </c>
      <c r="U995" s="49" t="str">
        <f>IFERROR(IF(C995="P",S995,IF(K995=1,0,IF(OR(LOOKUP(2,1/($E$4:$E994=$E995),$P$4:$P994)=0,AND($C995="C",$N995="LONG"),AND(C995="V",N995="SHORT")),0,S995+(M995*Q995)))),"")</f>
        <v/>
      </c>
      <c r="V995" s="49" t="str">
        <f t="shared" si="418"/>
        <v/>
      </c>
      <c r="W995" s="50" t="str">
        <f t="shared" si="412"/>
        <v/>
      </c>
      <c r="Y995" s="51" t="str">
        <f t="shared" si="399"/>
        <v/>
      </c>
      <c r="Z995" s="50" t="str">
        <f t="shared" si="406"/>
        <v/>
      </c>
      <c r="AA995" s="50" t="str">
        <f t="shared" si="397"/>
        <v/>
      </c>
      <c r="AB995" s="50" t="str">
        <f t="shared" si="400"/>
        <v/>
      </c>
      <c r="AC995" s="58" t="str">
        <f t="shared" si="401"/>
        <v/>
      </c>
      <c r="AD995" s="53" t="str">
        <f t="shared" si="398"/>
        <v/>
      </c>
      <c r="AE995" s="53" t="str">
        <f t="shared" si="402"/>
        <v/>
      </c>
      <c r="AF995" s="59" t="str">
        <f t="shared" si="403"/>
        <v/>
      </c>
      <c r="AG995" s="40" t="str">
        <f>C995&amp;COUNTIFS($C$3:C995,"V")</f>
        <v>0</v>
      </c>
      <c r="AH995" s="266" t="str">
        <f t="shared" si="395"/>
        <v/>
      </c>
      <c r="AI995" s="56" t="str">
        <f t="shared" si="407"/>
        <v/>
      </c>
      <c r="AJ995" s="265" t="str">
        <f t="shared" si="408"/>
        <v/>
      </c>
      <c r="AK995" s="267" t="str">
        <f t="shared" si="409"/>
        <v/>
      </c>
      <c r="AL995" s="267" t="str">
        <f t="shared" si="410"/>
        <v/>
      </c>
      <c r="AM995" s="40" t="str">
        <f t="shared" si="411"/>
        <v/>
      </c>
      <c r="AN995" s="267">
        <f t="shared" si="404"/>
        <v>0</v>
      </c>
      <c r="CE995" s="279"/>
    </row>
    <row r="996" spans="1:83" s="40" customFormat="1" ht="12.75">
      <c r="A996" s="227"/>
      <c r="B996" s="88"/>
      <c r="C996" s="89"/>
      <c r="D996" s="90"/>
      <c r="E996" s="89"/>
      <c r="F996" s="91"/>
      <c r="G996" s="304"/>
      <c r="H996" s="41"/>
      <c r="I996" s="42" t="str">
        <f t="shared" si="413"/>
        <v/>
      </c>
      <c r="J996" s="43" t="str">
        <f t="shared" si="396"/>
        <v/>
      </c>
      <c r="K996" s="44" t="str">
        <f>IF(J996="","",IF(COUNTIF($J$4:J996,J996)=0,"",(COUNTIF($J$4:J996,J996))))</f>
        <v/>
      </c>
      <c r="L996" s="44" t="str">
        <f>IF(K996="","",J996&amp;" _ "&amp;COUNTIF($J$4:J996,J996)&amp;"_"&amp;N996)</f>
        <v/>
      </c>
      <c r="M996" s="45" t="str">
        <f t="shared" si="414"/>
        <v/>
      </c>
      <c r="N996" s="44" t="str">
        <f t="shared" si="415"/>
        <v/>
      </c>
      <c r="O996" s="57" t="str">
        <f t="shared" si="416"/>
        <v/>
      </c>
      <c r="P996" s="48" t="str" cm="1">
        <f t="array" ref="P996">IFERROR(IF(C996="P",G996,IF($K996=1,$M996,$M996+LOOKUP(2,1/($J$4:$J995=J996),$P$4:$P995))),"")</f>
        <v/>
      </c>
      <c r="Q996" s="57" t="str" cm="1">
        <f t="array" ref="Q996">IFERROR(IF(OR(C996="P",C996="A",C996="R"),F996,IF($K996=1,F996,IF(LOOKUP(2,1/($J$4:$J995=$J996),$P$4:$P995)=0,$F996,IF(AND($C996="C",LOOKUP(2,1/($J$4:$J995=$J996),$P$4:$P995)&gt;0),(F996*G996+LOOKUP(2,1/($J$4:$J995=$J996),$P$4:$P995)*LOOKUP(2,1/($J$4:$J995=$J996),$Q$4:$Q995))/$P996,IF(AND($C996="C",LOOKUP(2,1/($J$4:$J995=$J996),$P$4:$P995)&lt;0),LOOKUP(2,1/($J$4:$J995=$J996),$Q$4:$Q995),IF(AND($C996="V",LOOKUP(2,1/($J$4:$J995=$J996),$P$4:$P995)&lt;0),((-1*(F996*G996))+LOOKUP(2,1/($J$4:$J995=$J996),$P$4:$P995)*LOOKUP(2,1/($J$4:$J995=$J996),$Q$4:$Q995))/$P996,IF(AND($C996="V",LOOKUP(2,1/($J$4:$J995=$J996),$P$4:$P995)&gt;0),LOOKUP(2,1/($J$4:$J995=$J996),$Q$4:$Q995),""))))))),"")</f>
        <v/>
      </c>
      <c r="R996" s="49" t="str">
        <f t="shared" si="419"/>
        <v/>
      </c>
      <c r="S996" s="49" t="str">
        <f t="shared" si="405"/>
        <v/>
      </c>
      <c r="T996" s="49" t="str">
        <f t="shared" si="417"/>
        <v/>
      </c>
      <c r="U996" s="49" t="str">
        <f>IFERROR(IF(C996="P",S996,IF(K996=1,0,IF(OR(LOOKUP(2,1/($E$4:$E995=$E996),$P$4:$P995)=0,AND($C996="C",$N996="LONG"),AND(C996="V",N996="SHORT")),0,S996+(M996*Q996)))),"")</f>
        <v/>
      </c>
      <c r="V996" s="49" t="str">
        <f t="shared" si="418"/>
        <v/>
      </c>
      <c r="W996" s="50" t="str">
        <f t="shared" si="412"/>
        <v/>
      </c>
      <c r="Y996" s="51" t="str">
        <f t="shared" si="399"/>
        <v/>
      </c>
      <c r="Z996" s="50" t="str">
        <f t="shared" si="406"/>
        <v/>
      </c>
      <c r="AA996" s="50" t="str">
        <f t="shared" si="397"/>
        <v/>
      </c>
      <c r="AB996" s="50" t="str">
        <f t="shared" si="400"/>
        <v/>
      </c>
      <c r="AC996" s="58" t="str">
        <f t="shared" si="401"/>
        <v/>
      </c>
      <c r="AD996" s="53" t="str">
        <f t="shared" si="398"/>
        <v/>
      </c>
      <c r="AE996" s="53" t="str">
        <f t="shared" si="402"/>
        <v/>
      </c>
      <c r="AF996" s="59" t="str">
        <f t="shared" si="403"/>
        <v/>
      </c>
      <c r="AG996" s="40" t="str">
        <f>C996&amp;COUNTIFS($C$3:C996,"V")</f>
        <v>0</v>
      </c>
      <c r="AH996" s="266" t="str">
        <f t="shared" si="395"/>
        <v/>
      </c>
      <c r="AI996" s="56" t="str">
        <f t="shared" si="407"/>
        <v/>
      </c>
      <c r="AJ996" s="265" t="str">
        <f t="shared" si="408"/>
        <v/>
      </c>
      <c r="AK996" s="267" t="str">
        <f t="shared" si="409"/>
        <v/>
      </c>
      <c r="AL996" s="267" t="str">
        <f t="shared" si="410"/>
        <v/>
      </c>
      <c r="AM996" s="40" t="str">
        <f t="shared" si="411"/>
        <v/>
      </c>
      <c r="AN996" s="267">
        <f t="shared" si="404"/>
        <v>0</v>
      </c>
      <c r="CE996" s="279"/>
    </row>
    <row r="997" spans="1:83" s="40" customFormat="1" ht="12.75">
      <c r="A997" s="227"/>
      <c r="B997" s="88"/>
      <c r="C997" s="89"/>
      <c r="D997" s="90"/>
      <c r="E997" s="89"/>
      <c r="F997" s="91"/>
      <c r="G997" s="304"/>
      <c r="H997" s="41"/>
      <c r="I997" s="42" t="str">
        <f t="shared" si="413"/>
        <v/>
      </c>
      <c r="J997" s="43" t="str">
        <f t="shared" si="396"/>
        <v/>
      </c>
      <c r="K997" s="44" t="str">
        <f>IF(J997="","",IF(COUNTIF($J$4:J997,J997)=0,"",(COUNTIF($J$4:J997,J997))))</f>
        <v/>
      </c>
      <c r="L997" s="44" t="str">
        <f>IF(K997="","",J997&amp;" _ "&amp;COUNTIF($J$4:J997,J997)&amp;"_"&amp;N997)</f>
        <v/>
      </c>
      <c r="M997" s="45" t="str">
        <f t="shared" si="414"/>
        <v/>
      </c>
      <c r="N997" s="44" t="str">
        <f t="shared" si="415"/>
        <v/>
      </c>
      <c r="O997" s="57" t="str">
        <f t="shared" si="416"/>
        <v/>
      </c>
      <c r="P997" s="48" t="str" cm="1">
        <f t="array" ref="P997">IFERROR(IF(C997="P",G997,IF($K997=1,$M997,$M997+LOOKUP(2,1/($J$4:$J996=J997),$P$4:$P996))),"")</f>
        <v/>
      </c>
      <c r="Q997" s="57" t="str" cm="1">
        <f t="array" ref="Q997">IFERROR(IF(OR(C997="P",C997="A",C997="R"),F997,IF($K997=1,F997,IF(LOOKUP(2,1/($J$4:$J996=$J997),$P$4:$P996)=0,$F997,IF(AND($C997="C",LOOKUP(2,1/($J$4:$J996=$J997),$P$4:$P996)&gt;0),(F997*G997+LOOKUP(2,1/($J$4:$J996=$J997),$P$4:$P996)*LOOKUP(2,1/($J$4:$J996=$J997),$Q$4:$Q996))/$P997,IF(AND($C997="C",LOOKUP(2,1/($J$4:$J996=$J997),$P$4:$P996)&lt;0),LOOKUP(2,1/($J$4:$J996=$J997),$Q$4:$Q996),IF(AND($C997="V",LOOKUP(2,1/($J$4:$J996=$J997),$P$4:$P996)&lt;0),((-1*(F997*G997))+LOOKUP(2,1/($J$4:$J996=$J997),$P$4:$P996)*LOOKUP(2,1/($J$4:$J996=$J997),$Q$4:$Q996))/$P997,IF(AND($C997="V",LOOKUP(2,1/($J$4:$J996=$J997),$P$4:$P996)&gt;0),LOOKUP(2,1/($J$4:$J996=$J997),$Q$4:$Q996),""))))))),"")</f>
        <v/>
      </c>
      <c r="R997" s="49" t="str">
        <f t="shared" si="419"/>
        <v/>
      </c>
      <c r="S997" s="49" t="str">
        <f t="shared" si="405"/>
        <v/>
      </c>
      <c r="T997" s="49" t="str">
        <f t="shared" si="417"/>
        <v/>
      </c>
      <c r="U997" s="49" t="str">
        <f>IFERROR(IF(C997="P",S997,IF(K997=1,0,IF(OR(LOOKUP(2,1/($E$4:$E996=$E997),$P$4:$P996)=0,AND($C997="C",$N997="LONG"),AND(C997="V",N997="SHORT")),0,S997+(M997*Q997)))),"")</f>
        <v/>
      </c>
      <c r="V997" s="49" t="str">
        <f t="shared" si="418"/>
        <v/>
      </c>
      <c r="W997" s="50" t="str">
        <f t="shared" si="412"/>
        <v/>
      </c>
      <c r="Y997" s="51" t="str">
        <f t="shared" si="399"/>
        <v/>
      </c>
      <c r="Z997" s="50" t="str">
        <f t="shared" si="406"/>
        <v/>
      </c>
      <c r="AA997" s="50" t="str">
        <f t="shared" si="397"/>
        <v/>
      </c>
      <c r="AB997" s="50" t="str">
        <f t="shared" si="400"/>
        <v/>
      </c>
      <c r="AC997" s="58" t="str">
        <f t="shared" si="401"/>
        <v/>
      </c>
      <c r="AD997" s="53" t="str">
        <f t="shared" si="398"/>
        <v/>
      </c>
      <c r="AE997" s="53" t="str">
        <f t="shared" si="402"/>
        <v/>
      </c>
      <c r="AF997" s="59" t="str">
        <f t="shared" si="403"/>
        <v/>
      </c>
      <c r="AG997" s="40" t="str">
        <f>C997&amp;COUNTIFS($C$3:C997,"V")</f>
        <v>0</v>
      </c>
      <c r="AH997" s="266" t="str">
        <f t="shared" si="395"/>
        <v/>
      </c>
      <c r="AI997" s="56" t="str">
        <f t="shared" si="407"/>
        <v/>
      </c>
      <c r="AJ997" s="265" t="str">
        <f t="shared" si="408"/>
        <v/>
      </c>
      <c r="AK997" s="267" t="str">
        <f t="shared" si="409"/>
        <v/>
      </c>
      <c r="AL997" s="267" t="str">
        <f t="shared" si="410"/>
        <v/>
      </c>
      <c r="AM997" s="40" t="str">
        <f t="shared" si="411"/>
        <v/>
      </c>
      <c r="AN997" s="267">
        <f t="shared" si="404"/>
        <v>0</v>
      </c>
      <c r="CE997" s="279"/>
    </row>
    <row r="998" spans="1:83" s="40" customFormat="1" ht="12.75">
      <c r="A998" s="227"/>
      <c r="B998" s="88"/>
      <c r="C998" s="89"/>
      <c r="D998" s="90"/>
      <c r="E998" s="89"/>
      <c r="F998" s="91"/>
      <c r="G998" s="304"/>
      <c r="H998" s="41"/>
      <c r="I998" s="42" t="str">
        <f t="shared" si="413"/>
        <v/>
      </c>
      <c r="J998" s="43" t="str">
        <f t="shared" si="396"/>
        <v/>
      </c>
      <c r="K998" s="44" t="str">
        <f>IF(J998="","",IF(COUNTIF($J$4:J998,J998)=0,"",(COUNTIF($J$4:J998,J998))))</f>
        <v/>
      </c>
      <c r="L998" s="44" t="str">
        <f>IF(K998="","",J998&amp;" _ "&amp;COUNTIF($J$4:J998,J998)&amp;"_"&amp;N998)</f>
        <v/>
      </c>
      <c r="M998" s="45" t="str">
        <f t="shared" si="414"/>
        <v/>
      </c>
      <c r="N998" s="44" t="str">
        <f t="shared" si="415"/>
        <v/>
      </c>
      <c r="O998" s="57" t="str">
        <f t="shared" si="416"/>
        <v/>
      </c>
      <c r="P998" s="48" t="str" cm="1">
        <f t="array" ref="P998">IFERROR(IF(C998="P",G998,IF($K998=1,$M998,$M998+LOOKUP(2,1/($J$4:$J997=J998),$P$4:$P997))),"")</f>
        <v/>
      </c>
      <c r="Q998" s="57" t="str" cm="1">
        <f t="array" ref="Q998">IFERROR(IF(OR(C998="P",C998="A",C998="R"),F998,IF($K998=1,F998,IF(LOOKUP(2,1/($J$4:$J997=$J998),$P$4:$P997)=0,$F998,IF(AND($C998="C",LOOKUP(2,1/($J$4:$J997=$J998),$P$4:$P997)&gt;0),(F998*G998+LOOKUP(2,1/($J$4:$J997=$J998),$P$4:$P997)*LOOKUP(2,1/($J$4:$J997=$J998),$Q$4:$Q997))/$P998,IF(AND($C998="C",LOOKUP(2,1/($J$4:$J997=$J998),$P$4:$P997)&lt;0),LOOKUP(2,1/($J$4:$J997=$J998),$Q$4:$Q997),IF(AND($C998="V",LOOKUP(2,1/($J$4:$J997=$J998),$P$4:$P997)&lt;0),((-1*(F998*G998))+LOOKUP(2,1/($J$4:$J997=$J998),$P$4:$P997)*LOOKUP(2,1/($J$4:$J997=$J998),$Q$4:$Q997))/$P998,IF(AND($C998="V",LOOKUP(2,1/($J$4:$J997=$J998),$P$4:$P997)&gt;0),LOOKUP(2,1/($J$4:$J997=$J998),$Q$4:$Q997),""))))))),"")</f>
        <v/>
      </c>
      <c r="R998" s="49" t="str">
        <f t="shared" si="419"/>
        <v/>
      </c>
      <c r="S998" s="49" t="str">
        <f t="shared" si="405"/>
        <v/>
      </c>
      <c r="T998" s="49" t="str">
        <f t="shared" si="417"/>
        <v/>
      </c>
      <c r="U998" s="49" t="str">
        <f>IFERROR(IF(C998="P",S998,IF(K998=1,0,IF(OR(LOOKUP(2,1/($E$4:$E997=$E998),$P$4:$P997)=0,AND($C998="C",$N998="LONG"),AND(C998="V",N998="SHORT")),0,S998+(M998*Q998)))),"")</f>
        <v/>
      </c>
      <c r="V998" s="49" t="str">
        <f t="shared" si="418"/>
        <v/>
      </c>
      <c r="W998" s="50" t="str">
        <f t="shared" si="412"/>
        <v/>
      </c>
      <c r="Y998" s="51" t="str">
        <f t="shared" si="399"/>
        <v/>
      </c>
      <c r="Z998" s="50" t="str">
        <f t="shared" si="406"/>
        <v/>
      </c>
      <c r="AA998" s="50" t="str">
        <f t="shared" si="397"/>
        <v/>
      </c>
      <c r="AB998" s="50" t="str">
        <f t="shared" si="400"/>
        <v/>
      </c>
      <c r="AC998" s="58" t="str">
        <f t="shared" si="401"/>
        <v/>
      </c>
      <c r="AD998" s="53" t="str">
        <f t="shared" si="398"/>
        <v/>
      </c>
      <c r="AE998" s="53" t="str">
        <f t="shared" si="402"/>
        <v/>
      </c>
      <c r="AF998" s="59" t="str">
        <f t="shared" si="403"/>
        <v/>
      </c>
      <c r="AG998" s="40" t="str">
        <f>C998&amp;COUNTIFS($C$3:C998,"V")</f>
        <v>0</v>
      </c>
      <c r="AH998" s="266" t="str">
        <f t="shared" si="395"/>
        <v/>
      </c>
      <c r="AI998" s="56" t="str">
        <f t="shared" si="407"/>
        <v/>
      </c>
      <c r="AJ998" s="265" t="str">
        <f t="shared" si="408"/>
        <v/>
      </c>
      <c r="AK998" s="267" t="str">
        <f t="shared" si="409"/>
        <v/>
      </c>
      <c r="AL998" s="267" t="str">
        <f t="shared" si="410"/>
        <v/>
      </c>
      <c r="AM998" s="40" t="str">
        <f t="shared" si="411"/>
        <v/>
      </c>
      <c r="AN998" s="267">
        <f t="shared" si="404"/>
        <v>0</v>
      </c>
      <c r="CE998" s="279"/>
    </row>
    <row r="999" spans="1:83" s="40" customFormat="1" ht="12.75">
      <c r="A999" s="227"/>
      <c r="B999" s="88"/>
      <c r="C999" s="89"/>
      <c r="D999" s="90"/>
      <c r="E999" s="89"/>
      <c r="F999" s="91"/>
      <c r="G999" s="304"/>
      <c r="H999" s="41"/>
      <c r="I999" s="42" t="str">
        <f t="shared" si="413"/>
        <v/>
      </c>
      <c r="J999" s="43" t="str">
        <f t="shared" si="396"/>
        <v/>
      </c>
      <c r="K999" s="44" t="str">
        <f>IF(J999="","",IF(COUNTIF($J$4:J999,J999)=0,"",(COUNTIF($J$4:J999,J999))))</f>
        <v/>
      </c>
      <c r="L999" s="44" t="str">
        <f>IF(K999="","",J999&amp;" _ "&amp;COUNTIF($J$4:J999,J999)&amp;"_"&amp;N999)</f>
        <v/>
      </c>
      <c r="M999" s="45" t="str">
        <f t="shared" si="414"/>
        <v/>
      </c>
      <c r="N999" s="44" t="str">
        <f t="shared" si="415"/>
        <v/>
      </c>
      <c r="O999" s="57" t="str">
        <f t="shared" si="416"/>
        <v/>
      </c>
      <c r="P999" s="48" t="str" cm="1">
        <f t="array" ref="P999">IFERROR(IF(C999="P",G999,IF($K999=1,$M999,$M999+LOOKUP(2,1/($J$4:$J998=J999),$P$4:$P998))),"")</f>
        <v/>
      </c>
      <c r="Q999" s="57" t="str" cm="1">
        <f t="array" ref="Q999">IFERROR(IF(OR(C999="P",C999="A",C999="R"),F999,IF($K999=1,F999,IF(LOOKUP(2,1/($J$4:$J998=$J999),$P$4:$P998)=0,$F999,IF(AND($C999="C",LOOKUP(2,1/($J$4:$J998=$J999),$P$4:$P998)&gt;0),(F999*G999+LOOKUP(2,1/($J$4:$J998=$J999),$P$4:$P998)*LOOKUP(2,1/($J$4:$J998=$J999),$Q$4:$Q998))/$P999,IF(AND($C999="C",LOOKUP(2,1/($J$4:$J998=$J999),$P$4:$P998)&lt;0),LOOKUP(2,1/($J$4:$J998=$J999),$Q$4:$Q998),IF(AND($C999="V",LOOKUP(2,1/($J$4:$J998=$J999),$P$4:$P998)&lt;0),((-1*(F999*G999))+LOOKUP(2,1/($J$4:$J998=$J999),$P$4:$P998)*LOOKUP(2,1/($J$4:$J998=$J999),$Q$4:$Q998))/$P999,IF(AND($C999="V",LOOKUP(2,1/($J$4:$J998=$J999),$P$4:$P998)&gt;0),LOOKUP(2,1/($J$4:$J998=$J999),$Q$4:$Q998),""))))))),"")</f>
        <v/>
      </c>
      <c r="R999" s="49" t="str">
        <f t="shared" si="419"/>
        <v/>
      </c>
      <c r="S999" s="49" t="str">
        <f t="shared" si="405"/>
        <v/>
      </c>
      <c r="T999" s="49" t="str">
        <f t="shared" si="417"/>
        <v/>
      </c>
      <c r="U999" s="49" t="str">
        <f>IFERROR(IF(C999="P",S999,IF(K999=1,0,IF(OR(LOOKUP(2,1/($E$4:$E998=$E999),$P$4:$P998)=0,AND($C999="C",$N999="LONG"),AND(C999="V",N999="SHORT")),0,S999+(M999*Q999)))),"")</f>
        <v/>
      </c>
      <c r="V999" s="49" t="str">
        <f t="shared" si="418"/>
        <v/>
      </c>
      <c r="W999" s="50" t="str">
        <f t="shared" si="412"/>
        <v/>
      </c>
      <c r="Y999" s="51" t="str">
        <f t="shared" si="399"/>
        <v/>
      </c>
      <c r="Z999" s="50" t="str">
        <f t="shared" si="406"/>
        <v/>
      </c>
      <c r="AA999" s="50" t="str">
        <f t="shared" si="397"/>
        <v/>
      </c>
      <c r="AB999" s="50" t="str">
        <f t="shared" si="400"/>
        <v/>
      </c>
      <c r="AC999" s="58" t="str">
        <f t="shared" si="401"/>
        <v/>
      </c>
      <c r="AD999" s="53" t="str">
        <f t="shared" si="398"/>
        <v/>
      </c>
      <c r="AE999" s="53" t="str">
        <f t="shared" si="402"/>
        <v/>
      </c>
      <c r="AF999" s="59" t="str">
        <f t="shared" si="403"/>
        <v/>
      </c>
      <c r="AG999" s="40" t="str">
        <f>C999&amp;COUNTIFS($C$3:C999,"V")</f>
        <v>0</v>
      </c>
      <c r="AH999" s="266" t="str">
        <f t="shared" si="395"/>
        <v/>
      </c>
      <c r="AI999" s="56" t="str">
        <f t="shared" si="407"/>
        <v/>
      </c>
      <c r="AJ999" s="265" t="str">
        <f t="shared" si="408"/>
        <v/>
      </c>
      <c r="AK999" s="267" t="str">
        <f t="shared" si="409"/>
        <v/>
      </c>
      <c r="AL999" s="267" t="str">
        <f t="shared" si="410"/>
        <v/>
      </c>
      <c r="AM999" s="40" t="str">
        <f t="shared" si="411"/>
        <v/>
      </c>
      <c r="AN999" s="267">
        <f t="shared" si="404"/>
        <v>0</v>
      </c>
      <c r="CE999" s="279"/>
    </row>
    <row r="1000" spans="1:83" s="40" customFormat="1" ht="12.75">
      <c r="A1000" s="227"/>
      <c r="B1000" s="88"/>
      <c r="C1000" s="89"/>
      <c r="D1000" s="90"/>
      <c r="E1000" s="89"/>
      <c r="F1000" s="91"/>
      <c r="G1000" s="304"/>
      <c r="H1000" s="41"/>
      <c r="I1000" s="42" t="str">
        <f t="shared" si="413"/>
        <v/>
      </c>
      <c r="J1000" s="43" t="str">
        <f t="shared" si="396"/>
        <v/>
      </c>
      <c r="K1000" s="44" t="str">
        <f>IF(J1000="","",IF(COUNTIF($J$4:J1000,J1000)=0,"",(COUNTIF($J$4:J1000,J1000))))</f>
        <v/>
      </c>
      <c r="L1000" s="44" t="str">
        <f>IF(K1000="","",J1000&amp;" _ "&amp;COUNTIF($J$4:J1000,J1000)&amp;"_"&amp;N1000)</f>
        <v/>
      </c>
      <c r="M1000" s="45" t="str">
        <f t="shared" si="414"/>
        <v/>
      </c>
      <c r="N1000" s="44" t="str">
        <f t="shared" si="415"/>
        <v/>
      </c>
      <c r="O1000" s="57" t="str">
        <f t="shared" si="416"/>
        <v/>
      </c>
      <c r="P1000" s="48" t="str" cm="1">
        <f t="array" ref="P1000">IFERROR(IF(C1000="P",G1000,IF($K1000=1,$M1000,$M1000+LOOKUP(2,1/($J$4:$J999=J1000),$P$4:$P999))),"")</f>
        <v/>
      </c>
      <c r="Q1000" s="57" t="str" cm="1">
        <f t="array" ref="Q1000">IFERROR(IF(OR(C1000="P",C1000="A",C1000="R"),F1000,IF($K1000=1,F1000,IF(LOOKUP(2,1/($J$4:$J999=$J1000),$P$4:$P999)=0,$F1000,IF(AND($C1000="C",LOOKUP(2,1/($J$4:$J999=$J1000),$P$4:$P999)&gt;0),(F1000*G1000+LOOKUP(2,1/($J$4:$J999=$J1000),$P$4:$P999)*LOOKUP(2,1/($J$4:$J999=$J1000),$Q$4:$Q999))/$P1000,IF(AND($C1000="C",LOOKUP(2,1/($J$4:$J999=$J1000),$P$4:$P999)&lt;0),LOOKUP(2,1/($J$4:$J999=$J1000),$Q$4:$Q999),IF(AND($C1000="V",LOOKUP(2,1/($J$4:$J999=$J1000),$P$4:$P999)&lt;0),((-1*(F1000*G1000))+LOOKUP(2,1/($J$4:$J999=$J1000),$P$4:$P999)*LOOKUP(2,1/($J$4:$J999=$J1000),$Q$4:$Q999))/$P1000,IF(AND($C1000="V",LOOKUP(2,1/($J$4:$J999=$J1000),$P$4:$P999)&gt;0),LOOKUP(2,1/($J$4:$J999=$J1000),$Q$4:$Q999),""))))))),"")</f>
        <v/>
      </c>
      <c r="R1000" s="49" t="str">
        <f t="shared" si="419"/>
        <v/>
      </c>
      <c r="S1000" s="49" t="str">
        <f t="shared" si="405"/>
        <v/>
      </c>
      <c r="T1000" s="49" t="str">
        <f t="shared" si="417"/>
        <v/>
      </c>
      <c r="U1000" s="49" t="str">
        <f>IFERROR(IF(C1000="P",S1000,IF(K1000=1,0,IF(OR(LOOKUP(2,1/($E$4:$E999=$E1000),$P$4:$P999)=0,AND($C1000="C",$N1000="LONG"),AND(C1000="V",N1000="SHORT")),0,S1000+(M1000*Q1000)))),"")</f>
        <v/>
      </c>
      <c r="V1000" s="49" t="str">
        <f t="shared" si="418"/>
        <v/>
      </c>
      <c r="W1000" s="50" t="str">
        <f t="shared" si="412"/>
        <v/>
      </c>
      <c r="Y1000" s="51" t="str">
        <f t="shared" si="399"/>
        <v/>
      </c>
      <c r="Z1000" s="50" t="str">
        <f t="shared" si="406"/>
        <v/>
      </c>
      <c r="AA1000" s="50" t="str">
        <f t="shared" si="397"/>
        <v/>
      </c>
      <c r="AB1000" s="50" t="str">
        <f t="shared" si="400"/>
        <v/>
      </c>
      <c r="AC1000" s="58" t="str">
        <f t="shared" si="401"/>
        <v/>
      </c>
      <c r="AD1000" s="53" t="str">
        <f t="shared" si="398"/>
        <v/>
      </c>
      <c r="AE1000" s="53" t="str">
        <f t="shared" si="402"/>
        <v/>
      </c>
      <c r="AF1000" s="59" t="str">
        <f t="shared" si="403"/>
        <v/>
      </c>
      <c r="AG1000" s="40" t="str">
        <f>C1000&amp;COUNTIFS($C$3:C1000,"V")</f>
        <v>0</v>
      </c>
      <c r="AH1000" s="266" t="str">
        <f t="shared" si="395"/>
        <v/>
      </c>
      <c r="AI1000" s="56" t="str">
        <f t="shared" si="407"/>
        <v/>
      </c>
      <c r="AJ1000" s="265" t="str">
        <f t="shared" si="408"/>
        <v/>
      </c>
      <c r="AK1000" s="267" t="str">
        <f t="shared" si="409"/>
        <v/>
      </c>
      <c r="AL1000" s="267" t="str">
        <f t="shared" si="410"/>
        <v/>
      </c>
      <c r="AM1000" s="40" t="str">
        <f t="shared" si="411"/>
        <v/>
      </c>
      <c r="AN1000" s="267">
        <f t="shared" si="404"/>
        <v>0</v>
      </c>
      <c r="CE1000" s="279"/>
    </row>
    <row r="1001" spans="1:83" s="40" customFormat="1" ht="12.75">
      <c r="A1001" s="227"/>
      <c r="B1001" s="88"/>
      <c r="C1001" s="89"/>
      <c r="D1001" s="90"/>
      <c r="E1001" s="89"/>
      <c r="F1001" s="91"/>
      <c r="G1001" s="304"/>
      <c r="H1001" s="41"/>
      <c r="I1001" s="42" t="str">
        <f t="shared" si="413"/>
        <v/>
      </c>
      <c r="J1001" s="43" t="str">
        <f t="shared" si="396"/>
        <v/>
      </c>
      <c r="K1001" s="44" t="str">
        <f>IF(J1001="","",IF(COUNTIF($J$4:J1001,J1001)=0,"",(COUNTIF($J$4:J1001,J1001))))</f>
        <v/>
      </c>
      <c r="L1001" s="44" t="str">
        <f>IF(K1001="","",J1001&amp;" _ "&amp;COUNTIF($J$4:J1001,J1001)&amp;"_"&amp;N1001)</f>
        <v/>
      </c>
      <c r="M1001" s="45" t="str">
        <f t="shared" si="414"/>
        <v/>
      </c>
      <c r="N1001" s="44" t="str">
        <f t="shared" si="415"/>
        <v/>
      </c>
      <c r="O1001" s="57" t="str">
        <f t="shared" si="416"/>
        <v/>
      </c>
      <c r="P1001" s="48" t="str" cm="1">
        <f t="array" ref="P1001">IFERROR(IF(C1001="P",G1001,IF($K1001=1,$M1001,$M1001+LOOKUP(2,1/($J$4:$J1000=J1001),$P$4:$P1000))),"")</f>
        <v/>
      </c>
      <c r="Q1001" s="57" t="str" cm="1">
        <f t="array" ref="Q1001">IFERROR(IF(OR(C1001="P",C1001="A",C1001="R"),F1001,IF($K1001=1,F1001,IF(LOOKUP(2,1/($J$4:$J1000=$J1001),$P$4:$P1000)=0,$F1001,IF(AND($C1001="C",LOOKUP(2,1/($J$4:$J1000=$J1001),$P$4:$P1000)&gt;0),(F1001*G1001+LOOKUP(2,1/($J$4:$J1000=$J1001),$P$4:$P1000)*LOOKUP(2,1/($J$4:$J1000=$J1001),$Q$4:$Q1000))/$P1001,IF(AND($C1001="C",LOOKUP(2,1/($J$4:$J1000=$J1001),$P$4:$P1000)&lt;0),LOOKUP(2,1/($J$4:$J1000=$J1001),$Q$4:$Q1000),IF(AND($C1001="V",LOOKUP(2,1/($J$4:$J1000=$J1001),$P$4:$P1000)&lt;0),((-1*(F1001*G1001))+LOOKUP(2,1/($J$4:$J1000=$J1001),$P$4:$P1000)*LOOKUP(2,1/($J$4:$J1000=$J1001),$Q$4:$Q1000))/$P1001,IF(AND($C1001="V",LOOKUP(2,1/($J$4:$J1000=$J1001),$P$4:$P1000)&gt;0),LOOKUP(2,1/($J$4:$J1000=$J1001),$Q$4:$Q1000),""))))))),"")</f>
        <v/>
      </c>
      <c r="R1001" s="49" t="str">
        <f t="shared" si="419"/>
        <v/>
      </c>
      <c r="S1001" s="49" t="str">
        <f t="shared" si="405"/>
        <v/>
      </c>
      <c r="T1001" s="49" t="str">
        <f t="shared" si="417"/>
        <v/>
      </c>
      <c r="U1001" s="49" t="str">
        <f>IFERROR(IF(C1001="P",S1001,IF(K1001=1,0,IF(OR(LOOKUP(2,1/($E$4:$E1000=$E1001),$P$4:$P1000)=0,AND($C1001="C",$N1001="LONG"),AND(C1001="V",N1001="SHORT")),0,S1001+(M1001*Q1001)))),"")</f>
        <v/>
      </c>
      <c r="V1001" s="49" t="str">
        <f t="shared" si="418"/>
        <v/>
      </c>
      <c r="W1001" s="50" t="str">
        <f t="shared" si="412"/>
        <v/>
      </c>
      <c r="Y1001" s="51" t="str">
        <f t="shared" si="399"/>
        <v/>
      </c>
      <c r="Z1001" s="50" t="str">
        <f t="shared" si="406"/>
        <v/>
      </c>
      <c r="AA1001" s="50" t="str">
        <f t="shared" si="397"/>
        <v/>
      </c>
      <c r="AB1001" s="50" t="str">
        <f t="shared" si="400"/>
        <v/>
      </c>
      <c r="AC1001" s="58" t="str">
        <f t="shared" si="401"/>
        <v/>
      </c>
      <c r="AD1001" s="53" t="str">
        <f t="shared" si="398"/>
        <v/>
      </c>
      <c r="AE1001" s="53" t="str">
        <f t="shared" si="402"/>
        <v/>
      </c>
      <c r="AF1001" s="59" t="str">
        <f t="shared" si="403"/>
        <v/>
      </c>
      <c r="AG1001" s="40" t="str">
        <f>C1001&amp;COUNTIFS($C$3:C1001,"V")</f>
        <v>0</v>
      </c>
      <c r="AH1001" s="266" t="str">
        <f t="shared" si="395"/>
        <v/>
      </c>
      <c r="AI1001" s="56" t="str">
        <f t="shared" si="407"/>
        <v/>
      </c>
      <c r="AJ1001" s="265" t="str">
        <f t="shared" si="408"/>
        <v/>
      </c>
      <c r="AK1001" s="267" t="str">
        <f t="shared" si="409"/>
        <v/>
      </c>
      <c r="AL1001" s="267" t="str">
        <f t="shared" si="410"/>
        <v/>
      </c>
      <c r="AM1001" s="40" t="str">
        <f t="shared" si="411"/>
        <v/>
      </c>
      <c r="AN1001" s="267">
        <f t="shared" si="404"/>
        <v>0</v>
      </c>
      <c r="CE1001" s="279"/>
    </row>
    <row r="1002" spans="1:83" s="40" customFormat="1" ht="12.75">
      <c r="A1002" s="227"/>
      <c r="B1002" s="88"/>
      <c r="C1002" s="89"/>
      <c r="D1002" s="90"/>
      <c r="E1002" s="89"/>
      <c r="F1002" s="91"/>
      <c r="G1002" s="304"/>
      <c r="H1002" s="41"/>
      <c r="I1002" s="42" t="str">
        <f t="shared" si="413"/>
        <v/>
      </c>
      <c r="J1002" s="43" t="str">
        <f t="shared" si="396"/>
        <v/>
      </c>
      <c r="K1002" s="44" t="str">
        <f>IF(J1002="","",IF(COUNTIF($J$4:J1002,J1002)=0,"",(COUNTIF($J$4:J1002,J1002))))</f>
        <v/>
      </c>
      <c r="L1002" s="44" t="str">
        <f>IF(K1002="","",J1002&amp;" _ "&amp;COUNTIF($J$4:J1002,J1002)&amp;"_"&amp;N1002)</f>
        <v/>
      </c>
      <c r="M1002" s="45" t="str">
        <f t="shared" si="414"/>
        <v/>
      </c>
      <c r="N1002" s="44" t="str">
        <f t="shared" si="415"/>
        <v/>
      </c>
      <c r="O1002" s="57" t="str">
        <f t="shared" si="416"/>
        <v/>
      </c>
      <c r="P1002" s="48" t="str" cm="1">
        <f t="array" ref="P1002">IFERROR(IF(C1002="P",G1002,IF($K1002=1,$M1002,$M1002+LOOKUP(2,1/($J$4:$J1001=J1002),$P$4:$P1001))),"")</f>
        <v/>
      </c>
      <c r="Q1002" s="57" t="str" cm="1">
        <f t="array" ref="Q1002">IFERROR(IF(OR(C1002="P",C1002="A",C1002="R"),F1002,IF($K1002=1,F1002,IF(LOOKUP(2,1/($J$4:$J1001=$J1002),$P$4:$P1001)=0,$F1002,IF(AND($C1002="C",LOOKUP(2,1/($J$4:$J1001=$J1002),$P$4:$P1001)&gt;0),(F1002*G1002+LOOKUP(2,1/($J$4:$J1001=$J1002),$P$4:$P1001)*LOOKUP(2,1/($J$4:$J1001=$J1002),$Q$4:$Q1001))/$P1002,IF(AND($C1002="C",LOOKUP(2,1/($J$4:$J1001=$J1002),$P$4:$P1001)&lt;0),LOOKUP(2,1/($J$4:$J1001=$J1002),$Q$4:$Q1001),IF(AND($C1002="V",LOOKUP(2,1/($J$4:$J1001=$J1002),$P$4:$P1001)&lt;0),((-1*(F1002*G1002))+LOOKUP(2,1/($J$4:$J1001=$J1002),$P$4:$P1001)*LOOKUP(2,1/($J$4:$J1001=$J1002),$Q$4:$Q1001))/$P1002,IF(AND($C1002="V",LOOKUP(2,1/($J$4:$J1001=$J1002),$P$4:$P1001)&gt;0),LOOKUP(2,1/($J$4:$J1001=$J1002),$Q$4:$Q1001),""))))))),"")</f>
        <v/>
      </c>
      <c r="R1002" s="49" t="str">
        <f t="shared" si="419"/>
        <v/>
      </c>
      <c r="S1002" s="49" t="str">
        <f t="shared" si="405"/>
        <v/>
      </c>
      <c r="T1002" s="49" t="str">
        <f t="shared" si="417"/>
        <v/>
      </c>
      <c r="U1002" s="49" t="str">
        <f>IFERROR(IF(C1002="P",S1002,IF(K1002=1,0,IF(OR(LOOKUP(2,1/($E$4:$E1001=$E1002),$P$4:$P1001)=0,AND($C1002="C",$N1002="LONG"),AND(C1002="V",N1002="SHORT")),0,S1002+(M1002*Q1002)))),"")</f>
        <v/>
      </c>
      <c r="V1002" s="49" t="str">
        <f t="shared" si="418"/>
        <v/>
      </c>
      <c r="W1002" s="50" t="str">
        <f t="shared" si="412"/>
        <v/>
      </c>
      <c r="Y1002" s="51" t="str">
        <f t="shared" si="399"/>
        <v/>
      </c>
      <c r="Z1002" s="50" t="str">
        <f t="shared" si="406"/>
        <v/>
      </c>
      <c r="AA1002" s="50" t="str">
        <f t="shared" si="397"/>
        <v/>
      </c>
      <c r="AB1002" s="50" t="str">
        <f t="shared" si="400"/>
        <v/>
      </c>
      <c r="AC1002" s="58" t="str">
        <f t="shared" si="401"/>
        <v/>
      </c>
      <c r="AD1002" s="53" t="str">
        <f t="shared" si="398"/>
        <v/>
      </c>
      <c r="AE1002" s="53" t="str">
        <f t="shared" si="402"/>
        <v/>
      </c>
      <c r="AF1002" s="59" t="str">
        <f t="shared" si="403"/>
        <v/>
      </c>
      <c r="AG1002" s="40" t="str">
        <f>C1002&amp;COUNTIFS($C$3:C1002,"V")</f>
        <v>0</v>
      </c>
      <c r="AH1002" s="266" t="str">
        <f t="shared" si="395"/>
        <v/>
      </c>
      <c r="AI1002" s="56" t="str">
        <f t="shared" si="407"/>
        <v/>
      </c>
      <c r="AJ1002" s="265" t="str">
        <f t="shared" si="408"/>
        <v/>
      </c>
      <c r="AK1002" s="267" t="str">
        <f t="shared" si="409"/>
        <v/>
      </c>
      <c r="AL1002" s="267" t="str">
        <f t="shared" si="410"/>
        <v/>
      </c>
      <c r="AM1002" s="40" t="str">
        <f t="shared" si="411"/>
        <v/>
      </c>
      <c r="AN1002" s="267">
        <f t="shared" si="404"/>
        <v>0</v>
      </c>
      <c r="CE1002" s="279"/>
    </row>
    <row r="1003" spans="1:83" s="40" customFormat="1" ht="12.75">
      <c r="A1003" s="227"/>
      <c r="B1003" s="88"/>
      <c r="C1003" s="89"/>
      <c r="D1003" s="90"/>
      <c r="E1003" s="89"/>
      <c r="F1003" s="91"/>
      <c r="G1003" s="304"/>
      <c r="H1003" s="41"/>
      <c r="I1003" s="42" t="str">
        <f t="shared" si="413"/>
        <v/>
      </c>
      <c r="J1003" s="43" t="str">
        <f t="shared" si="396"/>
        <v/>
      </c>
      <c r="K1003" s="44" t="str">
        <f>IF(J1003="","",IF(COUNTIF($J$4:J1003,J1003)=0,"",(COUNTIF($J$4:J1003,J1003))))</f>
        <v/>
      </c>
      <c r="L1003" s="44" t="str">
        <f>IF(K1003="","",J1003&amp;" _ "&amp;COUNTIF($J$4:J1003,J1003)&amp;"_"&amp;N1003)</f>
        <v/>
      </c>
      <c r="M1003" s="45" t="str">
        <f t="shared" si="414"/>
        <v/>
      </c>
      <c r="N1003" s="44" t="str">
        <f t="shared" si="415"/>
        <v/>
      </c>
      <c r="O1003" s="57" t="str">
        <f t="shared" si="416"/>
        <v/>
      </c>
      <c r="P1003" s="48" t="str" cm="1">
        <f t="array" ref="P1003">IFERROR(IF(C1003="P",G1003,IF($K1003=1,$M1003,$M1003+LOOKUP(2,1/($J$4:$J1002=J1003),$P$4:$P1002))),"")</f>
        <v/>
      </c>
      <c r="Q1003" s="57" t="str" cm="1">
        <f t="array" ref="Q1003">IFERROR(IF(OR(C1003="P",C1003="A",C1003="R"),F1003,IF($K1003=1,F1003,IF(LOOKUP(2,1/($J$4:$J1002=$J1003),$P$4:$P1002)=0,$F1003,IF(AND($C1003="C",LOOKUP(2,1/($J$4:$J1002=$J1003),$P$4:$P1002)&gt;0),(F1003*G1003+LOOKUP(2,1/($J$4:$J1002=$J1003),$P$4:$P1002)*LOOKUP(2,1/($J$4:$J1002=$J1003),$Q$4:$Q1002))/$P1003,IF(AND($C1003="C",LOOKUP(2,1/($J$4:$J1002=$J1003),$P$4:$P1002)&lt;0),LOOKUP(2,1/($J$4:$J1002=$J1003),$Q$4:$Q1002),IF(AND($C1003="V",LOOKUP(2,1/($J$4:$J1002=$J1003),$P$4:$P1002)&lt;0),((-1*(F1003*G1003))+LOOKUP(2,1/($J$4:$J1002=$J1003),$P$4:$P1002)*LOOKUP(2,1/($J$4:$J1002=$J1003),$Q$4:$Q1002))/$P1003,IF(AND($C1003="V",LOOKUP(2,1/($J$4:$J1002=$J1003),$P$4:$P1002)&gt;0),LOOKUP(2,1/($J$4:$J1002=$J1003),$Q$4:$Q1002),""))))))),"")</f>
        <v/>
      </c>
      <c r="R1003" s="49" t="str">
        <f t="shared" si="419"/>
        <v/>
      </c>
      <c r="S1003" s="49" t="str">
        <f t="shared" si="405"/>
        <v/>
      </c>
      <c r="T1003" s="49" t="str">
        <f t="shared" si="417"/>
        <v/>
      </c>
      <c r="U1003" s="49" t="str">
        <f>IFERROR(IF(C1003="P",S1003,IF(K1003=1,0,IF(OR(LOOKUP(2,1/($E$4:$E1002=$E1003),$P$4:$P1002)=0,AND($C1003="C",$N1003="LONG"),AND(C1003="V",N1003="SHORT")),0,S1003+(M1003*Q1003)))),"")</f>
        <v/>
      </c>
      <c r="V1003" s="49" t="str">
        <f t="shared" si="418"/>
        <v/>
      </c>
      <c r="W1003" s="50" t="str">
        <f t="shared" si="412"/>
        <v/>
      </c>
      <c r="Y1003" s="51" t="str">
        <f t="shared" si="399"/>
        <v/>
      </c>
      <c r="Z1003" s="50" t="str">
        <f t="shared" si="406"/>
        <v/>
      </c>
      <c r="AA1003" s="50" t="str">
        <f t="shared" si="397"/>
        <v/>
      </c>
      <c r="AB1003" s="50" t="str">
        <f t="shared" si="400"/>
        <v/>
      </c>
      <c r="AC1003" s="58" t="str">
        <f t="shared" si="401"/>
        <v/>
      </c>
      <c r="AD1003" s="53" t="str">
        <f t="shared" si="398"/>
        <v/>
      </c>
      <c r="AE1003" s="53" t="str">
        <f t="shared" si="402"/>
        <v/>
      </c>
      <c r="AF1003" s="59" t="str">
        <f t="shared" si="403"/>
        <v/>
      </c>
      <c r="AG1003" s="40" t="str">
        <f>C1003&amp;COUNTIFS($C$3:C1003,"V")</f>
        <v>0</v>
      </c>
      <c r="AH1003" s="266" t="str">
        <f t="shared" si="395"/>
        <v/>
      </c>
      <c r="AI1003" s="56" t="str">
        <f t="shared" si="407"/>
        <v/>
      </c>
      <c r="AJ1003" s="265" t="str">
        <f t="shared" si="408"/>
        <v/>
      </c>
      <c r="AK1003" s="267" t="str">
        <f t="shared" si="409"/>
        <v/>
      </c>
      <c r="AL1003" s="267" t="str">
        <f t="shared" si="410"/>
        <v/>
      </c>
      <c r="AM1003" s="40" t="str">
        <f t="shared" si="411"/>
        <v/>
      </c>
      <c r="AN1003" s="267">
        <f t="shared" si="404"/>
        <v>0</v>
      </c>
      <c r="CE1003" s="279"/>
    </row>
    <row r="1004" spans="1:83" s="40" customFormat="1" ht="12.75">
      <c r="A1004" s="227"/>
      <c r="B1004" s="88"/>
      <c r="C1004" s="89"/>
      <c r="D1004" s="90"/>
      <c r="E1004" s="89"/>
      <c r="F1004" s="91"/>
      <c r="G1004" s="304"/>
      <c r="H1004" s="41"/>
      <c r="I1004" s="42" t="str">
        <f t="shared" si="413"/>
        <v/>
      </c>
      <c r="J1004" s="43" t="str">
        <f t="shared" si="396"/>
        <v/>
      </c>
      <c r="K1004" s="44" t="str">
        <f>IF(J1004="","",IF(COUNTIF($J$4:J1004,J1004)=0,"",(COUNTIF($J$4:J1004,J1004))))</f>
        <v/>
      </c>
      <c r="L1004" s="44" t="str">
        <f>IF(K1004="","",J1004&amp;" _ "&amp;COUNTIF($J$4:J1004,J1004)&amp;"_"&amp;N1004)</f>
        <v/>
      </c>
      <c r="M1004" s="45" t="str">
        <f t="shared" si="414"/>
        <v/>
      </c>
      <c r="N1004" s="44" t="str">
        <f t="shared" si="415"/>
        <v/>
      </c>
      <c r="O1004" s="57" t="str">
        <f t="shared" si="416"/>
        <v/>
      </c>
      <c r="P1004" s="48" t="str" cm="1">
        <f t="array" ref="P1004">IFERROR(IF(C1004="P",G1004,IF($K1004=1,$M1004,$M1004+LOOKUP(2,1/($J$4:$J1003=J1004),$P$4:$P1003))),"")</f>
        <v/>
      </c>
      <c r="Q1004" s="57" t="str" cm="1">
        <f t="array" ref="Q1004">IFERROR(IF(OR(C1004="P",C1004="A",C1004="R"),F1004,IF($K1004=1,F1004,IF(LOOKUP(2,1/($J$4:$J1003=$J1004),$P$4:$P1003)=0,$F1004,IF(AND($C1004="C",LOOKUP(2,1/($J$4:$J1003=$J1004),$P$4:$P1003)&gt;0),(F1004*G1004+LOOKUP(2,1/($J$4:$J1003=$J1004),$P$4:$P1003)*LOOKUP(2,1/($J$4:$J1003=$J1004),$Q$4:$Q1003))/$P1004,IF(AND($C1004="C",LOOKUP(2,1/($J$4:$J1003=$J1004),$P$4:$P1003)&lt;0),LOOKUP(2,1/($J$4:$J1003=$J1004),$Q$4:$Q1003),IF(AND($C1004="V",LOOKUP(2,1/($J$4:$J1003=$J1004),$P$4:$P1003)&lt;0),((-1*(F1004*G1004))+LOOKUP(2,1/($J$4:$J1003=$J1004),$P$4:$P1003)*LOOKUP(2,1/($J$4:$J1003=$J1004),$Q$4:$Q1003))/$P1004,IF(AND($C1004="V",LOOKUP(2,1/($J$4:$J1003=$J1004),$P$4:$P1003)&gt;0),LOOKUP(2,1/($J$4:$J1003=$J1004),$Q$4:$Q1003),""))))))),"")</f>
        <v/>
      </c>
      <c r="R1004" s="49" t="str">
        <f t="shared" si="419"/>
        <v/>
      </c>
      <c r="S1004" s="49" t="str">
        <f t="shared" si="405"/>
        <v/>
      </c>
      <c r="T1004" s="49" t="str">
        <f t="shared" si="417"/>
        <v/>
      </c>
      <c r="U1004" s="49" t="str">
        <f>IFERROR(IF(C1004="P",S1004,IF(K1004=1,0,IF(OR(LOOKUP(2,1/($E$4:$E1003=$E1004),$P$4:$P1003)=0,AND($C1004="C",$N1004="LONG"),AND(C1004="V",N1004="SHORT")),0,S1004+(M1004*Q1004)))),"")</f>
        <v/>
      </c>
      <c r="V1004" s="49" t="str">
        <f t="shared" si="418"/>
        <v/>
      </c>
      <c r="W1004" s="50" t="str">
        <f t="shared" si="412"/>
        <v/>
      </c>
      <c r="Y1004" s="51" t="str">
        <f t="shared" si="399"/>
        <v/>
      </c>
      <c r="Z1004" s="50" t="str">
        <f t="shared" si="406"/>
        <v/>
      </c>
      <c r="AA1004" s="50" t="str">
        <f t="shared" si="397"/>
        <v/>
      </c>
      <c r="AB1004" s="50" t="str">
        <f t="shared" si="400"/>
        <v/>
      </c>
      <c r="AC1004" s="58" t="str">
        <f t="shared" si="401"/>
        <v/>
      </c>
      <c r="AD1004" s="53" t="str">
        <f t="shared" si="398"/>
        <v/>
      </c>
      <c r="AE1004" s="53" t="str">
        <f t="shared" si="402"/>
        <v/>
      </c>
      <c r="AF1004" s="59" t="str">
        <f t="shared" si="403"/>
        <v/>
      </c>
      <c r="AG1004" s="40" t="str">
        <f>C1004&amp;COUNTIFS($C$3:C1004,"V")</f>
        <v>0</v>
      </c>
      <c r="AH1004" s="266" t="str">
        <f t="shared" si="395"/>
        <v/>
      </c>
      <c r="AI1004" s="56" t="str">
        <f t="shared" si="407"/>
        <v/>
      </c>
      <c r="AJ1004" s="265" t="str">
        <f t="shared" si="408"/>
        <v/>
      </c>
      <c r="AK1004" s="267" t="str">
        <f t="shared" si="409"/>
        <v/>
      </c>
      <c r="AL1004" s="267" t="str">
        <f t="shared" si="410"/>
        <v/>
      </c>
      <c r="AM1004" s="40" t="str">
        <f t="shared" si="411"/>
        <v/>
      </c>
      <c r="AN1004" s="267">
        <f t="shared" si="404"/>
        <v>0</v>
      </c>
      <c r="CE1004" s="279"/>
    </row>
    <row r="1005" spans="1:83" s="40" customFormat="1" ht="12.75">
      <c r="A1005" s="227"/>
      <c r="B1005" s="88"/>
      <c r="C1005" s="89"/>
      <c r="D1005" s="90"/>
      <c r="E1005" s="89"/>
      <c r="F1005" s="91"/>
      <c r="G1005" s="304"/>
      <c r="H1005" s="41"/>
      <c r="I1005" s="42" t="str">
        <f t="shared" si="413"/>
        <v/>
      </c>
      <c r="J1005" s="43" t="str">
        <f t="shared" si="396"/>
        <v/>
      </c>
      <c r="K1005" s="44" t="str">
        <f>IF(J1005="","",IF(COUNTIF($J$4:J1005,J1005)=0,"",(COUNTIF($J$4:J1005,J1005))))</f>
        <v/>
      </c>
      <c r="L1005" s="44" t="str">
        <f>IF(K1005="","",J1005&amp;" _ "&amp;COUNTIF($J$4:J1005,J1005)&amp;"_"&amp;N1005)</f>
        <v/>
      </c>
      <c r="M1005" s="45" t="str">
        <f t="shared" si="414"/>
        <v/>
      </c>
      <c r="N1005" s="44" t="str">
        <f t="shared" si="415"/>
        <v/>
      </c>
      <c r="O1005" s="57" t="str">
        <f t="shared" si="416"/>
        <v/>
      </c>
      <c r="P1005" s="48" t="str" cm="1">
        <f t="array" ref="P1005">IFERROR(IF(C1005="P",G1005,IF($K1005=1,$M1005,$M1005+LOOKUP(2,1/($J$4:$J1004=J1005),$P$4:$P1004))),"")</f>
        <v/>
      </c>
      <c r="Q1005" s="57" t="str" cm="1">
        <f t="array" ref="Q1005">IFERROR(IF(OR(C1005="P",C1005="A",C1005="R"),F1005,IF($K1005=1,F1005,IF(LOOKUP(2,1/($J$4:$J1004=$J1005),$P$4:$P1004)=0,$F1005,IF(AND($C1005="C",LOOKUP(2,1/($J$4:$J1004=$J1005),$P$4:$P1004)&gt;0),(F1005*G1005+LOOKUP(2,1/($J$4:$J1004=$J1005),$P$4:$P1004)*LOOKUP(2,1/($J$4:$J1004=$J1005),$Q$4:$Q1004))/$P1005,IF(AND($C1005="C",LOOKUP(2,1/($J$4:$J1004=$J1005),$P$4:$P1004)&lt;0),LOOKUP(2,1/($J$4:$J1004=$J1005),$Q$4:$Q1004),IF(AND($C1005="V",LOOKUP(2,1/($J$4:$J1004=$J1005),$P$4:$P1004)&lt;0),((-1*(F1005*G1005))+LOOKUP(2,1/($J$4:$J1004=$J1005),$P$4:$P1004)*LOOKUP(2,1/($J$4:$J1004=$J1005),$Q$4:$Q1004))/$P1005,IF(AND($C1005="V",LOOKUP(2,1/($J$4:$J1004=$J1005),$P$4:$P1004)&gt;0),LOOKUP(2,1/($J$4:$J1004=$J1005),$Q$4:$Q1004),""))))))),"")</f>
        <v/>
      </c>
      <c r="R1005" s="49" t="str">
        <f t="shared" si="419"/>
        <v/>
      </c>
      <c r="S1005" s="49" t="str">
        <f t="shared" si="405"/>
        <v/>
      </c>
      <c r="T1005" s="49" t="str">
        <f t="shared" si="417"/>
        <v/>
      </c>
      <c r="U1005" s="49" t="str">
        <f>IFERROR(IF(C1005="P",S1005,IF(K1005=1,0,IF(OR(LOOKUP(2,1/($E$4:$E1004=$E1005),$P$4:$P1004)=0,AND($C1005="C",$N1005="LONG"),AND(C1005="V",N1005="SHORT")),0,S1005+(M1005*Q1005)))),"")</f>
        <v/>
      </c>
      <c r="V1005" s="49" t="str">
        <f t="shared" si="418"/>
        <v/>
      </c>
      <c r="W1005" s="50" t="str">
        <f t="shared" si="412"/>
        <v/>
      </c>
      <c r="Y1005" s="51" t="str">
        <f t="shared" si="399"/>
        <v/>
      </c>
      <c r="Z1005" s="50" t="str">
        <f t="shared" si="406"/>
        <v/>
      </c>
      <c r="AA1005" s="50" t="str">
        <f t="shared" si="397"/>
        <v/>
      </c>
      <c r="AB1005" s="50" t="str">
        <f t="shared" si="400"/>
        <v/>
      </c>
      <c r="AC1005" s="58" t="str">
        <f t="shared" si="401"/>
        <v/>
      </c>
      <c r="AD1005" s="53" t="str">
        <f t="shared" si="398"/>
        <v/>
      </c>
      <c r="AE1005" s="53" t="str">
        <f t="shared" si="402"/>
        <v/>
      </c>
      <c r="AF1005" s="59" t="str">
        <f t="shared" si="403"/>
        <v/>
      </c>
      <c r="AG1005" s="40" t="str">
        <f>C1005&amp;COUNTIFS($C$3:C1005,"V")</f>
        <v>0</v>
      </c>
      <c r="AH1005" s="266" t="str">
        <f t="shared" ref="AH1005:AH1068" si="420">IF(B1005="","",B1005)</f>
        <v/>
      </c>
      <c r="AI1005" s="56" t="str">
        <f t="shared" si="407"/>
        <v/>
      </c>
      <c r="AJ1005" s="265" t="str">
        <f t="shared" si="408"/>
        <v/>
      </c>
      <c r="AK1005" s="267" t="str">
        <f t="shared" si="409"/>
        <v/>
      </c>
      <c r="AL1005" s="267" t="str">
        <f t="shared" si="410"/>
        <v/>
      </c>
      <c r="AM1005" s="40" t="str">
        <f t="shared" si="411"/>
        <v/>
      </c>
      <c r="AN1005" s="267">
        <f t="shared" si="404"/>
        <v>0</v>
      </c>
      <c r="CE1005" s="279"/>
    </row>
    <row r="1006" spans="1:83" s="40" customFormat="1" ht="12.75">
      <c r="A1006" s="227"/>
      <c r="B1006" s="88"/>
      <c r="C1006" s="89"/>
      <c r="D1006" s="90"/>
      <c r="E1006" s="89"/>
      <c r="F1006" s="91"/>
      <c r="G1006" s="304"/>
      <c r="H1006" s="41"/>
      <c r="I1006" s="42" t="str">
        <f t="shared" si="413"/>
        <v/>
      </c>
      <c r="J1006" s="43" t="str">
        <f t="shared" si="396"/>
        <v/>
      </c>
      <c r="K1006" s="44" t="str">
        <f>IF(J1006="","",IF(COUNTIF($J$4:J1006,J1006)=0,"",(COUNTIF($J$4:J1006,J1006))))</f>
        <v/>
      </c>
      <c r="L1006" s="44" t="str">
        <f>IF(K1006="","",J1006&amp;" _ "&amp;COUNTIF($J$4:J1006,J1006)&amp;"_"&amp;N1006)</f>
        <v/>
      </c>
      <c r="M1006" s="45" t="str">
        <f t="shared" si="414"/>
        <v/>
      </c>
      <c r="N1006" s="44" t="str">
        <f t="shared" si="415"/>
        <v/>
      </c>
      <c r="O1006" s="57" t="str">
        <f t="shared" si="416"/>
        <v/>
      </c>
      <c r="P1006" s="48" t="str" cm="1">
        <f t="array" ref="P1006">IFERROR(IF(C1006="P",G1006,IF($K1006=1,$M1006,$M1006+LOOKUP(2,1/($J$4:$J1005=J1006),$P$4:$P1005))),"")</f>
        <v/>
      </c>
      <c r="Q1006" s="57" t="str" cm="1">
        <f t="array" ref="Q1006">IFERROR(IF(OR(C1006="P",C1006="A",C1006="R"),F1006,IF($K1006=1,F1006,IF(LOOKUP(2,1/($J$4:$J1005=$J1006),$P$4:$P1005)=0,$F1006,IF(AND($C1006="C",LOOKUP(2,1/($J$4:$J1005=$J1006),$P$4:$P1005)&gt;0),(F1006*G1006+LOOKUP(2,1/($J$4:$J1005=$J1006),$P$4:$P1005)*LOOKUP(2,1/($J$4:$J1005=$J1006),$Q$4:$Q1005))/$P1006,IF(AND($C1006="C",LOOKUP(2,1/($J$4:$J1005=$J1006),$P$4:$P1005)&lt;0),LOOKUP(2,1/($J$4:$J1005=$J1006),$Q$4:$Q1005),IF(AND($C1006="V",LOOKUP(2,1/($J$4:$J1005=$J1006),$P$4:$P1005)&lt;0),((-1*(F1006*G1006))+LOOKUP(2,1/($J$4:$J1005=$J1006),$P$4:$P1005)*LOOKUP(2,1/($J$4:$J1005=$J1006),$Q$4:$Q1005))/$P1006,IF(AND($C1006="V",LOOKUP(2,1/($J$4:$J1005=$J1006),$P$4:$P1005)&gt;0),LOOKUP(2,1/($J$4:$J1005=$J1006),$Q$4:$Q1005),""))))))),"")</f>
        <v/>
      </c>
      <c r="R1006" s="49" t="str">
        <f t="shared" si="419"/>
        <v/>
      </c>
      <c r="S1006" s="49" t="str">
        <f t="shared" si="405"/>
        <v/>
      </c>
      <c r="T1006" s="49" t="str">
        <f t="shared" si="417"/>
        <v/>
      </c>
      <c r="U1006" s="49" t="str">
        <f>IFERROR(IF(C1006="P",S1006,IF(K1006=1,0,IF(OR(LOOKUP(2,1/($E$4:$E1005=$E1006),$P$4:$P1005)=0,AND($C1006="C",$N1006="LONG"),AND(C1006="V",N1006="SHORT")),0,S1006+(M1006*Q1006)))),"")</f>
        <v/>
      </c>
      <c r="V1006" s="49" t="str">
        <f t="shared" si="418"/>
        <v/>
      </c>
      <c r="W1006" s="50" t="str">
        <f t="shared" si="412"/>
        <v/>
      </c>
      <c r="Y1006" s="51" t="str">
        <f t="shared" si="399"/>
        <v/>
      </c>
      <c r="Z1006" s="50" t="str">
        <f t="shared" si="406"/>
        <v/>
      </c>
      <c r="AA1006" s="50" t="str">
        <f t="shared" si="397"/>
        <v/>
      </c>
      <c r="AB1006" s="50" t="str">
        <f t="shared" si="400"/>
        <v/>
      </c>
      <c r="AC1006" s="58" t="str">
        <f t="shared" si="401"/>
        <v/>
      </c>
      <c r="AD1006" s="53" t="str">
        <f t="shared" si="398"/>
        <v/>
      </c>
      <c r="AE1006" s="53" t="str">
        <f t="shared" si="402"/>
        <v/>
      </c>
      <c r="AF1006" s="59" t="str">
        <f t="shared" si="403"/>
        <v/>
      </c>
      <c r="AG1006" s="40" t="str">
        <f>C1006&amp;COUNTIFS($C$3:C1006,"V")</f>
        <v>0</v>
      </c>
      <c r="AH1006" s="266" t="str">
        <f t="shared" si="420"/>
        <v/>
      </c>
      <c r="AI1006" s="56" t="str">
        <f t="shared" si="407"/>
        <v/>
      </c>
      <c r="AJ1006" s="265" t="str">
        <f t="shared" si="408"/>
        <v/>
      </c>
      <c r="AK1006" s="267" t="str">
        <f t="shared" si="409"/>
        <v/>
      </c>
      <c r="AL1006" s="267" t="str">
        <f t="shared" si="410"/>
        <v/>
      </c>
      <c r="AM1006" s="40" t="str">
        <f t="shared" si="411"/>
        <v/>
      </c>
      <c r="AN1006" s="267">
        <f t="shared" si="404"/>
        <v>0</v>
      </c>
      <c r="CE1006" s="279"/>
    </row>
    <row r="1007" spans="1:83" s="40" customFormat="1" ht="12.75">
      <c r="A1007" s="227"/>
      <c r="B1007" s="88"/>
      <c r="C1007" s="89"/>
      <c r="D1007" s="90"/>
      <c r="E1007" s="89"/>
      <c r="F1007" s="91"/>
      <c r="G1007" s="304"/>
      <c r="H1007" s="41"/>
      <c r="I1007" s="42" t="str">
        <f t="shared" si="413"/>
        <v/>
      </c>
      <c r="J1007" s="43" t="str">
        <f t="shared" si="396"/>
        <v/>
      </c>
      <c r="K1007" s="44" t="str">
        <f>IF(J1007="","",IF(COUNTIF($J$4:J1007,J1007)=0,"",(COUNTIF($J$4:J1007,J1007))))</f>
        <v/>
      </c>
      <c r="L1007" s="44" t="str">
        <f>IF(K1007="","",J1007&amp;" _ "&amp;COUNTIF($J$4:J1007,J1007)&amp;"_"&amp;N1007)</f>
        <v/>
      </c>
      <c r="M1007" s="45" t="str">
        <f t="shared" si="414"/>
        <v/>
      </c>
      <c r="N1007" s="44" t="str">
        <f t="shared" si="415"/>
        <v/>
      </c>
      <c r="O1007" s="57" t="str">
        <f t="shared" si="416"/>
        <v/>
      </c>
      <c r="P1007" s="48" t="str" cm="1">
        <f t="array" ref="P1007">IFERROR(IF(C1007="P",G1007,IF($K1007=1,$M1007,$M1007+LOOKUP(2,1/($J$4:$J1006=J1007),$P$4:$P1006))),"")</f>
        <v/>
      </c>
      <c r="Q1007" s="57" t="str" cm="1">
        <f t="array" ref="Q1007">IFERROR(IF(OR(C1007="P",C1007="A",C1007="R"),F1007,IF($K1007=1,F1007,IF(LOOKUP(2,1/($J$4:$J1006=$J1007),$P$4:$P1006)=0,$F1007,IF(AND($C1007="C",LOOKUP(2,1/($J$4:$J1006=$J1007),$P$4:$P1006)&gt;0),(F1007*G1007+LOOKUP(2,1/($J$4:$J1006=$J1007),$P$4:$P1006)*LOOKUP(2,1/($J$4:$J1006=$J1007),$Q$4:$Q1006))/$P1007,IF(AND($C1007="C",LOOKUP(2,1/($J$4:$J1006=$J1007),$P$4:$P1006)&lt;0),LOOKUP(2,1/($J$4:$J1006=$J1007),$Q$4:$Q1006),IF(AND($C1007="V",LOOKUP(2,1/($J$4:$J1006=$J1007),$P$4:$P1006)&lt;0),((-1*(F1007*G1007))+LOOKUP(2,1/($J$4:$J1006=$J1007),$P$4:$P1006)*LOOKUP(2,1/($J$4:$J1006=$J1007),$Q$4:$Q1006))/$P1007,IF(AND($C1007="V",LOOKUP(2,1/($J$4:$J1006=$J1007),$P$4:$P1006)&gt;0),LOOKUP(2,1/($J$4:$J1006=$J1007),$Q$4:$Q1006),""))))))),"")</f>
        <v/>
      </c>
      <c r="R1007" s="49" t="str">
        <f t="shared" si="419"/>
        <v/>
      </c>
      <c r="S1007" s="49" t="str">
        <f t="shared" si="405"/>
        <v/>
      </c>
      <c r="T1007" s="49" t="str">
        <f t="shared" si="417"/>
        <v/>
      </c>
      <c r="U1007" s="49" t="str">
        <f>IFERROR(IF(C1007="P",S1007,IF(K1007=1,0,IF(OR(LOOKUP(2,1/($E$4:$E1006=$E1007),$P$4:$P1006)=0,AND($C1007="C",$N1007="LONG"),AND(C1007="V",N1007="SHORT")),0,S1007+(M1007*Q1007)))),"")</f>
        <v/>
      </c>
      <c r="V1007" s="49" t="str">
        <f t="shared" si="418"/>
        <v/>
      </c>
      <c r="W1007" s="50" t="str">
        <f t="shared" si="412"/>
        <v/>
      </c>
      <c r="Y1007" s="51" t="str">
        <f t="shared" si="399"/>
        <v/>
      </c>
      <c r="Z1007" s="50" t="str">
        <f t="shared" si="406"/>
        <v/>
      </c>
      <c r="AA1007" s="50" t="str">
        <f t="shared" si="397"/>
        <v/>
      </c>
      <c r="AB1007" s="50" t="str">
        <f t="shared" si="400"/>
        <v/>
      </c>
      <c r="AC1007" s="58" t="str">
        <f t="shared" si="401"/>
        <v/>
      </c>
      <c r="AD1007" s="53" t="str">
        <f t="shared" si="398"/>
        <v/>
      </c>
      <c r="AE1007" s="53" t="str">
        <f t="shared" si="402"/>
        <v/>
      </c>
      <c r="AF1007" s="59" t="str">
        <f t="shared" si="403"/>
        <v/>
      </c>
      <c r="AG1007" s="40" t="str">
        <f>C1007&amp;COUNTIFS($C$3:C1007,"V")</f>
        <v>0</v>
      </c>
      <c r="AH1007" s="266" t="str">
        <f t="shared" si="420"/>
        <v/>
      </c>
      <c r="AI1007" s="56" t="str">
        <f t="shared" si="407"/>
        <v/>
      </c>
      <c r="AJ1007" s="265" t="str">
        <f t="shared" si="408"/>
        <v/>
      </c>
      <c r="AK1007" s="267" t="str">
        <f t="shared" si="409"/>
        <v/>
      </c>
      <c r="AL1007" s="267" t="str">
        <f t="shared" si="410"/>
        <v/>
      </c>
      <c r="AM1007" s="40" t="str">
        <f t="shared" si="411"/>
        <v/>
      </c>
      <c r="AN1007" s="267">
        <f t="shared" si="404"/>
        <v>0</v>
      </c>
      <c r="CE1007" s="279"/>
    </row>
    <row r="1008" spans="1:83" s="40" customFormat="1" ht="12.75">
      <c r="A1008" s="227"/>
      <c r="B1008" s="88"/>
      <c r="C1008" s="89"/>
      <c r="D1008" s="90"/>
      <c r="E1008" s="89"/>
      <c r="F1008" s="91"/>
      <c r="G1008" s="304"/>
      <c r="H1008" s="41"/>
      <c r="I1008" s="42" t="str">
        <f t="shared" si="413"/>
        <v/>
      </c>
      <c r="J1008" s="43" t="str">
        <f t="shared" si="396"/>
        <v/>
      </c>
      <c r="K1008" s="44" t="str">
        <f>IF(J1008="","",IF(COUNTIF($J$4:J1008,J1008)=0,"",(COUNTIF($J$4:J1008,J1008))))</f>
        <v/>
      </c>
      <c r="L1008" s="44" t="str">
        <f>IF(K1008="","",J1008&amp;" _ "&amp;COUNTIF($J$4:J1008,J1008)&amp;"_"&amp;N1008)</f>
        <v/>
      </c>
      <c r="M1008" s="45" t="str">
        <f t="shared" si="414"/>
        <v/>
      </c>
      <c r="N1008" s="44" t="str">
        <f t="shared" si="415"/>
        <v/>
      </c>
      <c r="O1008" s="57" t="str">
        <f t="shared" si="416"/>
        <v/>
      </c>
      <c r="P1008" s="48" t="str" cm="1">
        <f t="array" ref="P1008">IFERROR(IF(C1008="P",G1008,IF($K1008=1,$M1008,$M1008+LOOKUP(2,1/($J$4:$J1007=J1008),$P$4:$P1007))),"")</f>
        <v/>
      </c>
      <c r="Q1008" s="57" t="str" cm="1">
        <f t="array" ref="Q1008">IFERROR(IF(OR(C1008="P",C1008="A",C1008="R"),F1008,IF($K1008=1,F1008,IF(LOOKUP(2,1/($J$4:$J1007=$J1008),$P$4:$P1007)=0,$F1008,IF(AND($C1008="C",LOOKUP(2,1/($J$4:$J1007=$J1008),$P$4:$P1007)&gt;0),(F1008*G1008+LOOKUP(2,1/($J$4:$J1007=$J1008),$P$4:$P1007)*LOOKUP(2,1/($J$4:$J1007=$J1008),$Q$4:$Q1007))/$P1008,IF(AND($C1008="C",LOOKUP(2,1/($J$4:$J1007=$J1008),$P$4:$P1007)&lt;0),LOOKUP(2,1/($J$4:$J1007=$J1008),$Q$4:$Q1007),IF(AND($C1008="V",LOOKUP(2,1/($J$4:$J1007=$J1008),$P$4:$P1007)&lt;0),((-1*(F1008*G1008))+LOOKUP(2,1/($J$4:$J1007=$J1008),$P$4:$P1007)*LOOKUP(2,1/($J$4:$J1007=$J1008),$Q$4:$Q1007))/$P1008,IF(AND($C1008="V",LOOKUP(2,1/($J$4:$J1007=$J1008),$P$4:$P1007)&gt;0),LOOKUP(2,1/($J$4:$J1007=$J1008),$Q$4:$Q1007),""))))))),"")</f>
        <v/>
      </c>
      <c r="R1008" s="49" t="str">
        <f t="shared" si="419"/>
        <v/>
      </c>
      <c r="S1008" s="49" t="str">
        <f t="shared" si="405"/>
        <v/>
      </c>
      <c r="T1008" s="49" t="str">
        <f t="shared" si="417"/>
        <v/>
      </c>
      <c r="U1008" s="49" t="str">
        <f>IFERROR(IF(C1008="P",S1008,IF(K1008=1,0,IF(OR(LOOKUP(2,1/($E$4:$E1007=$E1008),$P$4:$P1007)=0,AND($C1008="C",$N1008="LONG"),AND(C1008="V",N1008="SHORT")),0,S1008+(M1008*Q1008)))),"")</f>
        <v/>
      </c>
      <c r="V1008" s="49" t="str">
        <f t="shared" si="418"/>
        <v/>
      </c>
      <c r="W1008" s="50" t="str">
        <f t="shared" si="412"/>
        <v/>
      </c>
      <c r="Y1008" s="51" t="str">
        <f t="shared" si="399"/>
        <v/>
      </c>
      <c r="Z1008" s="50" t="str">
        <f t="shared" si="406"/>
        <v/>
      </c>
      <c r="AA1008" s="50" t="str">
        <f t="shared" si="397"/>
        <v/>
      </c>
      <c r="AB1008" s="50" t="str">
        <f t="shared" si="400"/>
        <v/>
      </c>
      <c r="AC1008" s="58" t="str">
        <f t="shared" si="401"/>
        <v/>
      </c>
      <c r="AD1008" s="53" t="str">
        <f t="shared" si="398"/>
        <v/>
      </c>
      <c r="AE1008" s="53" t="str">
        <f t="shared" si="402"/>
        <v/>
      </c>
      <c r="AF1008" s="59" t="str">
        <f t="shared" si="403"/>
        <v/>
      </c>
      <c r="AG1008" s="40" t="str">
        <f>C1008&amp;COUNTIFS($C$3:C1008,"V")</f>
        <v>0</v>
      </c>
      <c r="AH1008" s="266" t="str">
        <f t="shared" si="420"/>
        <v/>
      </c>
      <c r="AI1008" s="56" t="str">
        <f t="shared" si="407"/>
        <v/>
      </c>
      <c r="AJ1008" s="265" t="str">
        <f t="shared" si="408"/>
        <v/>
      </c>
      <c r="AK1008" s="267" t="str">
        <f t="shared" si="409"/>
        <v/>
      </c>
      <c r="AL1008" s="267" t="str">
        <f t="shared" si="410"/>
        <v/>
      </c>
      <c r="AM1008" s="40" t="str">
        <f t="shared" si="411"/>
        <v/>
      </c>
      <c r="AN1008" s="267">
        <f t="shared" si="404"/>
        <v>0</v>
      </c>
      <c r="CE1008" s="279"/>
    </row>
    <row r="1009" spans="1:83" s="40" customFormat="1" ht="12.75">
      <c r="A1009" s="227"/>
      <c r="B1009" s="88"/>
      <c r="C1009" s="89"/>
      <c r="D1009" s="90"/>
      <c r="E1009" s="89"/>
      <c r="F1009" s="91"/>
      <c r="G1009" s="304"/>
      <c r="H1009" s="41"/>
      <c r="I1009" s="42" t="str">
        <f t="shared" si="413"/>
        <v/>
      </c>
      <c r="J1009" s="43" t="str">
        <f t="shared" si="396"/>
        <v/>
      </c>
      <c r="K1009" s="44" t="str">
        <f>IF(J1009="","",IF(COUNTIF($J$4:J1009,J1009)=0,"",(COUNTIF($J$4:J1009,J1009))))</f>
        <v/>
      </c>
      <c r="L1009" s="44" t="str">
        <f>IF(K1009="","",J1009&amp;" _ "&amp;COUNTIF($J$4:J1009,J1009)&amp;"_"&amp;N1009)</f>
        <v/>
      </c>
      <c r="M1009" s="45" t="str">
        <f t="shared" si="414"/>
        <v/>
      </c>
      <c r="N1009" s="44" t="str">
        <f t="shared" si="415"/>
        <v/>
      </c>
      <c r="O1009" s="57" t="str">
        <f t="shared" si="416"/>
        <v/>
      </c>
      <c r="P1009" s="48" t="str" cm="1">
        <f t="array" ref="P1009">IFERROR(IF(C1009="P",G1009,IF($K1009=1,$M1009,$M1009+LOOKUP(2,1/($J$4:$J1008=J1009),$P$4:$P1008))),"")</f>
        <v/>
      </c>
      <c r="Q1009" s="57" t="str" cm="1">
        <f t="array" ref="Q1009">IFERROR(IF(OR(C1009="P",C1009="A",C1009="R"),F1009,IF($K1009=1,F1009,IF(LOOKUP(2,1/($J$4:$J1008=$J1009),$P$4:$P1008)=0,$F1009,IF(AND($C1009="C",LOOKUP(2,1/($J$4:$J1008=$J1009),$P$4:$P1008)&gt;0),(F1009*G1009+LOOKUP(2,1/($J$4:$J1008=$J1009),$P$4:$P1008)*LOOKUP(2,1/($J$4:$J1008=$J1009),$Q$4:$Q1008))/$P1009,IF(AND($C1009="C",LOOKUP(2,1/($J$4:$J1008=$J1009),$P$4:$P1008)&lt;0),LOOKUP(2,1/($J$4:$J1008=$J1009),$Q$4:$Q1008),IF(AND($C1009="V",LOOKUP(2,1/($J$4:$J1008=$J1009),$P$4:$P1008)&lt;0),((-1*(F1009*G1009))+LOOKUP(2,1/($J$4:$J1008=$J1009),$P$4:$P1008)*LOOKUP(2,1/($J$4:$J1008=$J1009),$Q$4:$Q1008))/$P1009,IF(AND($C1009="V",LOOKUP(2,1/($J$4:$J1008=$J1009),$P$4:$P1008)&gt;0),LOOKUP(2,1/($J$4:$J1008=$J1009),$Q$4:$Q1008),""))))))),"")</f>
        <v/>
      </c>
      <c r="R1009" s="49" t="str">
        <f t="shared" si="419"/>
        <v/>
      </c>
      <c r="S1009" s="49" t="str">
        <f t="shared" si="405"/>
        <v/>
      </c>
      <c r="T1009" s="49" t="str">
        <f t="shared" si="417"/>
        <v/>
      </c>
      <c r="U1009" s="49" t="str">
        <f>IFERROR(IF(C1009="P",S1009,IF(K1009=1,0,IF(OR(LOOKUP(2,1/($E$4:$E1008=$E1009),$P$4:$P1008)=0,AND($C1009="C",$N1009="LONG"),AND(C1009="V",N1009="SHORT")),0,S1009+(M1009*Q1009)))),"")</f>
        <v/>
      </c>
      <c r="V1009" s="49" t="str">
        <f t="shared" si="418"/>
        <v/>
      </c>
      <c r="W1009" s="50" t="str">
        <f t="shared" si="412"/>
        <v/>
      </c>
      <c r="Y1009" s="51" t="str">
        <f t="shared" si="399"/>
        <v/>
      </c>
      <c r="Z1009" s="50" t="str">
        <f t="shared" si="406"/>
        <v/>
      </c>
      <c r="AA1009" s="50" t="str">
        <f t="shared" si="397"/>
        <v/>
      </c>
      <c r="AB1009" s="50" t="str">
        <f t="shared" si="400"/>
        <v/>
      </c>
      <c r="AC1009" s="58" t="str">
        <f t="shared" si="401"/>
        <v/>
      </c>
      <c r="AD1009" s="53" t="str">
        <f t="shared" si="398"/>
        <v/>
      </c>
      <c r="AE1009" s="53" t="str">
        <f t="shared" si="402"/>
        <v/>
      </c>
      <c r="AF1009" s="59" t="str">
        <f t="shared" si="403"/>
        <v/>
      </c>
      <c r="AG1009" s="40" t="str">
        <f>C1009&amp;COUNTIFS($C$3:C1009,"V")</f>
        <v>0</v>
      </c>
      <c r="AH1009" s="266" t="str">
        <f t="shared" si="420"/>
        <v/>
      </c>
      <c r="AI1009" s="56" t="str">
        <f t="shared" si="407"/>
        <v/>
      </c>
      <c r="AJ1009" s="265" t="str">
        <f t="shared" si="408"/>
        <v/>
      </c>
      <c r="AK1009" s="267" t="str">
        <f t="shared" si="409"/>
        <v/>
      </c>
      <c r="AL1009" s="267" t="str">
        <f t="shared" si="410"/>
        <v/>
      </c>
      <c r="AM1009" s="40" t="str">
        <f t="shared" si="411"/>
        <v/>
      </c>
      <c r="AN1009" s="267">
        <f t="shared" si="404"/>
        <v>0</v>
      </c>
      <c r="CE1009" s="279"/>
    </row>
    <row r="1010" spans="1:83" s="40" customFormat="1" ht="12.75">
      <c r="A1010" s="227"/>
      <c r="B1010" s="88"/>
      <c r="C1010" s="89"/>
      <c r="D1010" s="90"/>
      <c r="E1010" s="89"/>
      <c r="F1010" s="91"/>
      <c r="G1010" s="304"/>
      <c r="H1010" s="41"/>
      <c r="I1010" s="42" t="str">
        <f t="shared" si="413"/>
        <v/>
      </c>
      <c r="J1010" s="43" t="str">
        <f t="shared" si="396"/>
        <v/>
      </c>
      <c r="K1010" s="44" t="str">
        <f>IF(J1010="","",IF(COUNTIF($J$4:J1010,J1010)=0,"",(COUNTIF($J$4:J1010,J1010))))</f>
        <v/>
      </c>
      <c r="L1010" s="44" t="str">
        <f>IF(K1010="","",J1010&amp;" _ "&amp;COUNTIF($J$4:J1010,J1010)&amp;"_"&amp;N1010)</f>
        <v/>
      </c>
      <c r="M1010" s="45" t="str">
        <f t="shared" si="414"/>
        <v/>
      </c>
      <c r="N1010" s="44" t="str">
        <f t="shared" si="415"/>
        <v/>
      </c>
      <c r="O1010" s="57" t="str">
        <f t="shared" si="416"/>
        <v/>
      </c>
      <c r="P1010" s="48" t="str" cm="1">
        <f t="array" ref="P1010">IFERROR(IF(C1010="P",G1010,IF($K1010=1,$M1010,$M1010+LOOKUP(2,1/($J$4:$J1009=J1010),$P$4:$P1009))),"")</f>
        <v/>
      </c>
      <c r="Q1010" s="57" t="str" cm="1">
        <f t="array" ref="Q1010">IFERROR(IF(OR(C1010="P",C1010="A",C1010="R"),F1010,IF($K1010=1,F1010,IF(LOOKUP(2,1/($J$4:$J1009=$J1010),$P$4:$P1009)=0,$F1010,IF(AND($C1010="C",LOOKUP(2,1/($J$4:$J1009=$J1010),$P$4:$P1009)&gt;0),(F1010*G1010+LOOKUP(2,1/($J$4:$J1009=$J1010),$P$4:$P1009)*LOOKUP(2,1/($J$4:$J1009=$J1010),$Q$4:$Q1009))/$P1010,IF(AND($C1010="C",LOOKUP(2,1/($J$4:$J1009=$J1010),$P$4:$P1009)&lt;0),LOOKUP(2,1/($J$4:$J1009=$J1010),$Q$4:$Q1009),IF(AND($C1010="V",LOOKUP(2,1/($J$4:$J1009=$J1010),$P$4:$P1009)&lt;0),((-1*(F1010*G1010))+LOOKUP(2,1/($J$4:$J1009=$J1010),$P$4:$P1009)*LOOKUP(2,1/($J$4:$J1009=$J1010),$Q$4:$Q1009))/$P1010,IF(AND($C1010="V",LOOKUP(2,1/($J$4:$J1009=$J1010),$P$4:$P1009)&gt;0),LOOKUP(2,1/($J$4:$J1009=$J1010),$Q$4:$Q1009),""))))))),"")</f>
        <v/>
      </c>
      <c r="R1010" s="49" t="str">
        <f t="shared" si="419"/>
        <v/>
      </c>
      <c r="S1010" s="49" t="str">
        <f t="shared" si="405"/>
        <v/>
      </c>
      <c r="T1010" s="49" t="str">
        <f t="shared" si="417"/>
        <v/>
      </c>
      <c r="U1010" s="49" t="str">
        <f>IFERROR(IF(C1010="P",S1010,IF(K1010=1,0,IF(OR(LOOKUP(2,1/($E$4:$E1009=$E1010),$P$4:$P1009)=0,AND($C1010="C",$N1010="LONG"),AND(C1010="V",N1010="SHORT")),0,S1010+(M1010*Q1010)))),"")</f>
        <v/>
      </c>
      <c r="V1010" s="49" t="str">
        <f t="shared" si="418"/>
        <v/>
      </c>
      <c r="W1010" s="50" t="str">
        <f t="shared" si="412"/>
        <v/>
      </c>
      <c r="Y1010" s="51" t="str">
        <f t="shared" si="399"/>
        <v/>
      </c>
      <c r="Z1010" s="50" t="str">
        <f t="shared" si="406"/>
        <v/>
      </c>
      <c r="AA1010" s="50" t="str">
        <f t="shared" si="397"/>
        <v/>
      </c>
      <c r="AB1010" s="50" t="str">
        <f t="shared" si="400"/>
        <v/>
      </c>
      <c r="AC1010" s="58" t="str">
        <f t="shared" si="401"/>
        <v/>
      </c>
      <c r="AD1010" s="53" t="str">
        <f t="shared" si="398"/>
        <v/>
      </c>
      <c r="AE1010" s="53" t="str">
        <f t="shared" si="402"/>
        <v/>
      </c>
      <c r="AF1010" s="59" t="str">
        <f t="shared" si="403"/>
        <v/>
      </c>
      <c r="AG1010" s="40" t="str">
        <f>C1010&amp;COUNTIFS($C$3:C1010,"V")</f>
        <v>0</v>
      </c>
      <c r="AH1010" s="266" t="str">
        <f t="shared" si="420"/>
        <v/>
      </c>
      <c r="AI1010" s="56" t="str">
        <f t="shared" si="407"/>
        <v/>
      </c>
      <c r="AJ1010" s="265" t="str">
        <f t="shared" si="408"/>
        <v/>
      </c>
      <c r="AK1010" s="267" t="str">
        <f t="shared" si="409"/>
        <v/>
      </c>
      <c r="AL1010" s="267" t="str">
        <f t="shared" si="410"/>
        <v/>
      </c>
      <c r="AM1010" s="40" t="str">
        <f t="shared" si="411"/>
        <v/>
      </c>
      <c r="AN1010" s="267">
        <f t="shared" si="404"/>
        <v>0</v>
      </c>
      <c r="CE1010" s="279"/>
    </row>
    <row r="1011" spans="1:83" s="40" customFormat="1" ht="12.75">
      <c r="A1011" s="227"/>
      <c r="B1011" s="88"/>
      <c r="C1011" s="89"/>
      <c r="D1011" s="90"/>
      <c r="E1011" s="89"/>
      <c r="F1011" s="91"/>
      <c r="G1011" s="304"/>
      <c r="H1011" s="41"/>
      <c r="I1011" s="42" t="str">
        <f t="shared" si="413"/>
        <v/>
      </c>
      <c r="J1011" s="43" t="str">
        <f t="shared" si="396"/>
        <v/>
      </c>
      <c r="K1011" s="44" t="str">
        <f>IF(J1011="","",IF(COUNTIF($J$4:J1011,J1011)=0,"",(COUNTIF($J$4:J1011,J1011))))</f>
        <v/>
      </c>
      <c r="L1011" s="44" t="str">
        <f>IF(K1011="","",J1011&amp;" _ "&amp;COUNTIF($J$4:J1011,J1011)&amp;"_"&amp;N1011)</f>
        <v/>
      </c>
      <c r="M1011" s="45" t="str">
        <f t="shared" si="414"/>
        <v/>
      </c>
      <c r="N1011" s="44" t="str">
        <f t="shared" si="415"/>
        <v/>
      </c>
      <c r="O1011" s="57" t="str">
        <f t="shared" si="416"/>
        <v/>
      </c>
      <c r="P1011" s="48" t="str" cm="1">
        <f t="array" ref="P1011">IFERROR(IF(C1011="P",G1011,IF($K1011=1,$M1011,$M1011+LOOKUP(2,1/($J$4:$J1010=J1011),$P$4:$P1010))),"")</f>
        <v/>
      </c>
      <c r="Q1011" s="57" t="str" cm="1">
        <f t="array" ref="Q1011">IFERROR(IF(OR(C1011="P",C1011="A",C1011="R"),F1011,IF($K1011=1,F1011,IF(LOOKUP(2,1/($J$4:$J1010=$J1011),$P$4:$P1010)=0,$F1011,IF(AND($C1011="C",LOOKUP(2,1/($J$4:$J1010=$J1011),$P$4:$P1010)&gt;0),(F1011*G1011+LOOKUP(2,1/($J$4:$J1010=$J1011),$P$4:$P1010)*LOOKUP(2,1/($J$4:$J1010=$J1011),$Q$4:$Q1010))/$P1011,IF(AND($C1011="C",LOOKUP(2,1/($J$4:$J1010=$J1011),$P$4:$P1010)&lt;0),LOOKUP(2,1/($J$4:$J1010=$J1011),$Q$4:$Q1010),IF(AND($C1011="V",LOOKUP(2,1/($J$4:$J1010=$J1011),$P$4:$P1010)&lt;0),((-1*(F1011*G1011))+LOOKUP(2,1/($J$4:$J1010=$J1011),$P$4:$P1010)*LOOKUP(2,1/($J$4:$J1010=$J1011),$Q$4:$Q1010))/$P1011,IF(AND($C1011="V",LOOKUP(2,1/($J$4:$J1010=$J1011),$P$4:$P1010)&gt;0),LOOKUP(2,1/($J$4:$J1010=$J1011),$Q$4:$Q1010),""))))))),"")</f>
        <v/>
      </c>
      <c r="R1011" s="49" t="str">
        <f t="shared" si="419"/>
        <v/>
      </c>
      <c r="S1011" s="49" t="str">
        <f t="shared" si="405"/>
        <v/>
      </c>
      <c r="T1011" s="49" t="str">
        <f t="shared" si="417"/>
        <v/>
      </c>
      <c r="U1011" s="49" t="str">
        <f>IFERROR(IF(C1011="P",S1011,IF(K1011=1,0,IF(OR(LOOKUP(2,1/($E$4:$E1010=$E1011),$P$4:$P1010)=0,AND($C1011="C",$N1011="LONG"),AND(C1011="V",N1011="SHORT")),0,S1011+(M1011*Q1011)))),"")</f>
        <v/>
      </c>
      <c r="V1011" s="49" t="str">
        <f t="shared" si="418"/>
        <v/>
      </c>
      <c r="W1011" s="50" t="str">
        <f t="shared" si="412"/>
        <v/>
      </c>
      <c r="Y1011" s="51" t="str">
        <f t="shared" si="399"/>
        <v/>
      </c>
      <c r="Z1011" s="50" t="str">
        <f t="shared" si="406"/>
        <v/>
      </c>
      <c r="AA1011" s="50" t="str">
        <f t="shared" si="397"/>
        <v/>
      </c>
      <c r="AB1011" s="50" t="str">
        <f t="shared" si="400"/>
        <v/>
      </c>
      <c r="AC1011" s="58" t="str">
        <f t="shared" si="401"/>
        <v/>
      </c>
      <c r="AD1011" s="53" t="str">
        <f t="shared" si="398"/>
        <v/>
      </c>
      <c r="AE1011" s="53" t="str">
        <f t="shared" si="402"/>
        <v/>
      </c>
      <c r="AF1011" s="59" t="str">
        <f t="shared" si="403"/>
        <v/>
      </c>
      <c r="AG1011" s="40" t="str">
        <f>C1011&amp;COUNTIFS($C$3:C1011,"V")</f>
        <v>0</v>
      </c>
      <c r="AH1011" s="266" t="str">
        <f t="shared" si="420"/>
        <v/>
      </c>
      <c r="AI1011" s="56" t="str">
        <f t="shared" si="407"/>
        <v/>
      </c>
      <c r="AJ1011" s="265" t="str">
        <f t="shared" si="408"/>
        <v/>
      </c>
      <c r="AK1011" s="267" t="str">
        <f t="shared" si="409"/>
        <v/>
      </c>
      <c r="AL1011" s="267" t="str">
        <f t="shared" si="410"/>
        <v/>
      </c>
      <c r="AM1011" s="40" t="str">
        <f t="shared" si="411"/>
        <v/>
      </c>
      <c r="AN1011" s="267">
        <f t="shared" si="404"/>
        <v>0</v>
      </c>
      <c r="CE1011" s="279"/>
    </row>
    <row r="1012" spans="1:83" s="40" customFormat="1" ht="12.75">
      <c r="A1012" s="227"/>
      <c r="B1012" s="88"/>
      <c r="C1012" s="89"/>
      <c r="D1012" s="90"/>
      <c r="E1012" s="89"/>
      <c r="F1012" s="91"/>
      <c r="G1012" s="304"/>
      <c r="H1012" s="41"/>
      <c r="I1012" s="42" t="str">
        <f t="shared" si="413"/>
        <v/>
      </c>
      <c r="J1012" s="43" t="str">
        <f t="shared" si="396"/>
        <v/>
      </c>
      <c r="K1012" s="44" t="str">
        <f>IF(J1012="","",IF(COUNTIF($J$4:J1012,J1012)=0,"",(COUNTIF($J$4:J1012,J1012))))</f>
        <v/>
      </c>
      <c r="L1012" s="44" t="str">
        <f>IF(K1012="","",J1012&amp;" _ "&amp;COUNTIF($J$4:J1012,J1012)&amp;"_"&amp;N1012)</f>
        <v/>
      </c>
      <c r="M1012" s="45" t="str">
        <f t="shared" si="414"/>
        <v/>
      </c>
      <c r="N1012" s="44" t="str">
        <f t="shared" si="415"/>
        <v/>
      </c>
      <c r="O1012" s="57" t="str">
        <f t="shared" si="416"/>
        <v/>
      </c>
      <c r="P1012" s="48" t="str" cm="1">
        <f t="array" ref="P1012">IFERROR(IF(C1012="P",G1012,IF($K1012=1,$M1012,$M1012+LOOKUP(2,1/($J$4:$J1011=J1012),$P$4:$P1011))),"")</f>
        <v/>
      </c>
      <c r="Q1012" s="57" t="str" cm="1">
        <f t="array" ref="Q1012">IFERROR(IF(OR(C1012="P",C1012="A",C1012="R"),F1012,IF($K1012=1,F1012,IF(LOOKUP(2,1/($J$4:$J1011=$J1012),$P$4:$P1011)=0,$F1012,IF(AND($C1012="C",LOOKUP(2,1/($J$4:$J1011=$J1012),$P$4:$P1011)&gt;0),(F1012*G1012+LOOKUP(2,1/($J$4:$J1011=$J1012),$P$4:$P1011)*LOOKUP(2,1/($J$4:$J1011=$J1012),$Q$4:$Q1011))/$P1012,IF(AND($C1012="C",LOOKUP(2,1/($J$4:$J1011=$J1012),$P$4:$P1011)&lt;0),LOOKUP(2,1/($J$4:$J1011=$J1012),$Q$4:$Q1011),IF(AND($C1012="V",LOOKUP(2,1/($J$4:$J1011=$J1012),$P$4:$P1011)&lt;0),((-1*(F1012*G1012))+LOOKUP(2,1/($J$4:$J1011=$J1012),$P$4:$P1011)*LOOKUP(2,1/($J$4:$J1011=$J1012),$Q$4:$Q1011))/$P1012,IF(AND($C1012="V",LOOKUP(2,1/($J$4:$J1011=$J1012),$P$4:$P1011)&gt;0),LOOKUP(2,1/($J$4:$J1011=$J1012),$Q$4:$Q1011),""))))))),"")</f>
        <v/>
      </c>
      <c r="R1012" s="49" t="str">
        <f t="shared" si="419"/>
        <v/>
      </c>
      <c r="S1012" s="49" t="str">
        <f t="shared" si="405"/>
        <v/>
      </c>
      <c r="T1012" s="49" t="str">
        <f t="shared" si="417"/>
        <v/>
      </c>
      <c r="U1012" s="49" t="str">
        <f>IFERROR(IF(C1012="P",S1012,IF(K1012=1,0,IF(OR(LOOKUP(2,1/($E$4:$E1011=$E1012),$P$4:$P1011)=0,AND($C1012="C",$N1012="LONG"),AND(C1012="V",N1012="SHORT")),0,S1012+(M1012*Q1012)))),"")</f>
        <v/>
      </c>
      <c r="V1012" s="49" t="str">
        <f t="shared" si="418"/>
        <v/>
      </c>
      <c r="W1012" s="50" t="str">
        <f t="shared" si="412"/>
        <v/>
      </c>
      <c r="Y1012" s="51" t="str">
        <f t="shared" si="399"/>
        <v/>
      </c>
      <c r="Z1012" s="50" t="str">
        <f t="shared" si="406"/>
        <v/>
      </c>
      <c r="AA1012" s="50" t="str">
        <f t="shared" si="397"/>
        <v/>
      </c>
      <c r="AB1012" s="50" t="str">
        <f t="shared" si="400"/>
        <v/>
      </c>
      <c r="AC1012" s="58" t="str">
        <f t="shared" si="401"/>
        <v/>
      </c>
      <c r="AD1012" s="53" t="str">
        <f t="shared" si="398"/>
        <v/>
      </c>
      <c r="AE1012" s="53" t="str">
        <f t="shared" si="402"/>
        <v/>
      </c>
      <c r="AF1012" s="59" t="str">
        <f t="shared" si="403"/>
        <v/>
      </c>
      <c r="AG1012" s="40" t="str">
        <f>C1012&amp;COUNTIFS($C$3:C1012,"V")</f>
        <v>0</v>
      </c>
      <c r="AH1012" s="266" t="str">
        <f t="shared" si="420"/>
        <v/>
      </c>
      <c r="AI1012" s="56" t="str">
        <f t="shared" si="407"/>
        <v/>
      </c>
      <c r="AJ1012" s="265" t="str">
        <f t="shared" si="408"/>
        <v/>
      </c>
      <c r="AK1012" s="267" t="str">
        <f t="shared" si="409"/>
        <v/>
      </c>
      <c r="AL1012" s="267" t="str">
        <f t="shared" si="410"/>
        <v/>
      </c>
      <c r="AM1012" s="40" t="str">
        <f t="shared" si="411"/>
        <v/>
      </c>
      <c r="AN1012" s="267">
        <f t="shared" si="404"/>
        <v>0</v>
      </c>
      <c r="CE1012" s="279"/>
    </row>
    <row r="1013" spans="1:83" s="40" customFormat="1" ht="12.75">
      <c r="A1013" s="227"/>
      <c r="B1013" s="88"/>
      <c r="C1013" s="89"/>
      <c r="D1013" s="90"/>
      <c r="E1013" s="89"/>
      <c r="F1013" s="91"/>
      <c r="G1013" s="304"/>
      <c r="H1013" s="41"/>
      <c r="I1013" s="42" t="str">
        <f t="shared" si="413"/>
        <v/>
      </c>
      <c r="J1013" s="43" t="str">
        <f t="shared" si="396"/>
        <v/>
      </c>
      <c r="K1013" s="44" t="str">
        <f>IF(J1013="","",IF(COUNTIF($J$4:J1013,J1013)=0,"",(COUNTIF($J$4:J1013,J1013))))</f>
        <v/>
      </c>
      <c r="L1013" s="44" t="str">
        <f>IF(K1013="","",J1013&amp;" _ "&amp;COUNTIF($J$4:J1013,J1013)&amp;"_"&amp;N1013)</f>
        <v/>
      </c>
      <c r="M1013" s="45" t="str">
        <f t="shared" si="414"/>
        <v/>
      </c>
      <c r="N1013" s="44" t="str">
        <f t="shared" si="415"/>
        <v/>
      </c>
      <c r="O1013" s="57" t="str">
        <f t="shared" si="416"/>
        <v/>
      </c>
      <c r="P1013" s="48" t="str" cm="1">
        <f t="array" ref="P1013">IFERROR(IF(C1013="P",G1013,IF($K1013=1,$M1013,$M1013+LOOKUP(2,1/($J$4:$J1012=J1013),$P$4:$P1012))),"")</f>
        <v/>
      </c>
      <c r="Q1013" s="57" t="str" cm="1">
        <f t="array" ref="Q1013">IFERROR(IF(OR(C1013="P",C1013="A",C1013="R"),F1013,IF($K1013=1,F1013,IF(LOOKUP(2,1/($J$4:$J1012=$J1013),$P$4:$P1012)=0,$F1013,IF(AND($C1013="C",LOOKUP(2,1/($J$4:$J1012=$J1013),$P$4:$P1012)&gt;0),(F1013*G1013+LOOKUP(2,1/($J$4:$J1012=$J1013),$P$4:$P1012)*LOOKUP(2,1/($J$4:$J1012=$J1013),$Q$4:$Q1012))/$P1013,IF(AND($C1013="C",LOOKUP(2,1/($J$4:$J1012=$J1013),$P$4:$P1012)&lt;0),LOOKUP(2,1/($J$4:$J1012=$J1013),$Q$4:$Q1012),IF(AND($C1013="V",LOOKUP(2,1/($J$4:$J1012=$J1013),$P$4:$P1012)&lt;0),((-1*(F1013*G1013))+LOOKUP(2,1/($J$4:$J1012=$J1013),$P$4:$P1012)*LOOKUP(2,1/($J$4:$J1012=$J1013),$Q$4:$Q1012))/$P1013,IF(AND($C1013="V",LOOKUP(2,1/($J$4:$J1012=$J1013),$P$4:$P1012)&gt;0),LOOKUP(2,1/($J$4:$J1012=$J1013),$Q$4:$Q1012),""))))))),"")</f>
        <v/>
      </c>
      <c r="R1013" s="49" t="str">
        <f t="shared" si="419"/>
        <v/>
      </c>
      <c r="S1013" s="49" t="str">
        <f t="shared" si="405"/>
        <v/>
      </c>
      <c r="T1013" s="49" t="str">
        <f t="shared" si="417"/>
        <v/>
      </c>
      <c r="U1013" s="49" t="str">
        <f>IFERROR(IF(C1013="P",S1013,IF(K1013=1,0,IF(OR(LOOKUP(2,1/($E$4:$E1012=$E1013),$P$4:$P1012)=0,AND($C1013="C",$N1013="LONG"),AND(C1013="V",N1013="SHORT")),0,S1013+(M1013*Q1013)))),"")</f>
        <v/>
      </c>
      <c r="V1013" s="49" t="str">
        <f t="shared" si="418"/>
        <v/>
      </c>
      <c r="W1013" s="50" t="str">
        <f t="shared" si="412"/>
        <v/>
      </c>
      <c r="Y1013" s="51" t="str">
        <f t="shared" si="399"/>
        <v/>
      </c>
      <c r="Z1013" s="50" t="str">
        <f t="shared" si="406"/>
        <v/>
      </c>
      <c r="AA1013" s="50" t="str">
        <f t="shared" si="397"/>
        <v/>
      </c>
      <c r="AB1013" s="50" t="str">
        <f t="shared" si="400"/>
        <v/>
      </c>
      <c r="AC1013" s="58" t="str">
        <f t="shared" si="401"/>
        <v/>
      </c>
      <c r="AD1013" s="53" t="str">
        <f t="shared" si="398"/>
        <v/>
      </c>
      <c r="AE1013" s="53" t="str">
        <f t="shared" si="402"/>
        <v/>
      </c>
      <c r="AF1013" s="59" t="str">
        <f t="shared" si="403"/>
        <v/>
      </c>
      <c r="AG1013" s="40" t="str">
        <f>C1013&amp;COUNTIFS($C$3:C1013,"V")</f>
        <v>0</v>
      </c>
      <c r="AH1013" s="266" t="str">
        <f t="shared" si="420"/>
        <v/>
      </c>
      <c r="AI1013" s="56" t="str">
        <f t="shared" si="407"/>
        <v/>
      </c>
      <c r="AJ1013" s="265" t="str">
        <f t="shared" si="408"/>
        <v/>
      </c>
      <c r="AK1013" s="267" t="str">
        <f t="shared" si="409"/>
        <v/>
      </c>
      <c r="AL1013" s="267" t="str">
        <f t="shared" si="410"/>
        <v/>
      </c>
      <c r="AM1013" s="40" t="str">
        <f t="shared" si="411"/>
        <v/>
      </c>
      <c r="AN1013" s="267">
        <f t="shared" si="404"/>
        <v>0</v>
      </c>
      <c r="CE1013" s="279"/>
    </row>
    <row r="1014" spans="1:83" s="40" customFormat="1" ht="12.75">
      <c r="A1014" s="227"/>
      <c r="B1014" s="88"/>
      <c r="C1014" s="89"/>
      <c r="D1014" s="90"/>
      <c r="E1014" s="89"/>
      <c r="F1014" s="91"/>
      <c r="G1014" s="304"/>
      <c r="H1014" s="41"/>
      <c r="I1014" s="42" t="str">
        <f t="shared" si="413"/>
        <v/>
      </c>
      <c r="J1014" s="43" t="str">
        <f t="shared" si="396"/>
        <v/>
      </c>
      <c r="K1014" s="44" t="str">
        <f>IF(J1014="","",IF(COUNTIF($J$4:J1014,J1014)=0,"",(COUNTIF($J$4:J1014,J1014))))</f>
        <v/>
      </c>
      <c r="L1014" s="44" t="str">
        <f>IF(K1014="","",J1014&amp;" _ "&amp;COUNTIF($J$4:J1014,J1014)&amp;"_"&amp;N1014)</f>
        <v/>
      </c>
      <c r="M1014" s="45" t="str">
        <f t="shared" si="414"/>
        <v/>
      </c>
      <c r="N1014" s="44" t="str">
        <f t="shared" si="415"/>
        <v/>
      </c>
      <c r="O1014" s="57" t="str">
        <f t="shared" si="416"/>
        <v/>
      </c>
      <c r="P1014" s="48" t="str" cm="1">
        <f t="array" ref="P1014">IFERROR(IF(C1014="P",G1014,IF($K1014=1,$M1014,$M1014+LOOKUP(2,1/($J$4:$J1013=J1014),$P$4:$P1013))),"")</f>
        <v/>
      </c>
      <c r="Q1014" s="57" t="str" cm="1">
        <f t="array" ref="Q1014">IFERROR(IF(OR(C1014="P",C1014="A",C1014="R"),F1014,IF($K1014=1,F1014,IF(LOOKUP(2,1/($J$4:$J1013=$J1014),$P$4:$P1013)=0,$F1014,IF(AND($C1014="C",LOOKUP(2,1/($J$4:$J1013=$J1014),$P$4:$P1013)&gt;0),(F1014*G1014+LOOKUP(2,1/($J$4:$J1013=$J1014),$P$4:$P1013)*LOOKUP(2,1/($J$4:$J1013=$J1014),$Q$4:$Q1013))/$P1014,IF(AND($C1014="C",LOOKUP(2,1/($J$4:$J1013=$J1014),$P$4:$P1013)&lt;0),LOOKUP(2,1/($J$4:$J1013=$J1014),$Q$4:$Q1013),IF(AND($C1014="V",LOOKUP(2,1/($J$4:$J1013=$J1014),$P$4:$P1013)&lt;0),((-1*(F1014*G1014))+LOOKUP(2,1/($J$4:$J1013=$J1014),$P$4:$P1013)*LOOKUP(2,1/($J$4:$J1013=$J1014),$Q$4:$Q1013))/$P1014,IF(AND($C1014="V",LOOKUP(2,1/($J$4:$J1013=$J1014),$P$4:$P1013)&gt;0),LOOKUP(2,1/($J$4:$J1013=$J1014),$Q$4:$Q1013),""))))))),"")</f>
        <v/>
      </c>
      <c r="R1014" s="49" t="str">
        <f t="shared" si="419"/>
        <v/>
      </c>
      <c r="S1014" s="49" t="str">
        <f t="shared" si="405"/>
        <v/>
      </c>
      <c r="T1014" s="49" t="str">
        <f t="shared" si="417"/>
        <v/>
      </c>
      <c r="U1014" s="49" t="str">
        <f>IFERROR(IF(C1014="P",S1014,IF(K1014=1,0,IF(OR(LOOKUP(2,1/($E$4:$E1013=$E1014),$P$4:$P1013)=0,AND($C1014="C",$N1014="LONG"),AND(C1014="V",N1014="SHORT")),0,S1014+(M1014*Q1014)))),"")</f>
        <v/>
      </c>
      <c r="V1014" s="49" t="str">
        <f t="shared" si="418"/>
        <v/>
      </c>
      <c r="W1014" s="50" t="str">
        <f t="shared" si="412"/>
        <v/>
      </c>
      <c r="Y1014" s="51" t="str">
        <f t="shared" si="399"/>
        <v/>
      </c>
      <c r="Z1014" s="50" t="str">
        <f t="shared" si="406"/>
        <v/>
      </c>
      <c r="AA1014" s="50" t="str">
        <f t="shared" si="397"/>
        <v/>
      </c>
      <c r="AB1014" s="50" t="str">
        <f t="shared" si="400"/>
        <v/>
      </c>
      <c r="AC1014" s="58" t="str">
        <f t="shared" si="401"/>
        <v/>
      </c>
      <c r="AD1014" s="53" t="str">
        <f t="shared" si="398"/>
        <v/>
      </c>
      <c r="AE1014" s="53" t="str">
        <f t="shared" si="402"/>
        <v/>
      </c>
      <c r="AF1014" s="59" t="str">
        <f t="shared" si="403"/>
        <v/>
      </c>
      <c r="AG1014" s="40" t="str">
        <f>C1014&amp;COUNTIFS($C$3:C1014,"V")</f>
        <v>0</v>
      </c>
      <c r="AH1014" s="266" t="str">
        <f t="shared" si="420"/>
        <v/>
      </c>
      <c r="AI1014" s="56" t="str">
        <f t="shared" si="407"/>
        <v/>
      </c>
      <c r="AJ1014" s="265" t="str">
        <f t="shared" si="408"/>
        <v/>
      </c>
      <c r="AK1014" s="267" t="str">
        <f t="shared" si="409"/>
        <v/>
      </c>
      <c r="AL1014" s="267" t="str">
        <f t="shared" si="410"/>
        <v/>
      </c>
      <c r="AM1014" s="40" t="str">
        <f t="shared" si="411"/>
        <v/>
      </c>
      <c r="AN1014" s="267">
        <f t="shared" si="404"/>
        <v>0</v>
      </c>
      <c r="CE1014" s="279"/>
    </row>
    <row r="1015" spans="1:83" s="40" customFormat="1" ht="12.75">
      <c r="A1015" s="227"/>
      <c r="B1015" s="88"/>
      <c r="C1015" s="89"/>
      <c r="D1015" s="90"/>
      <c r="E1015" s="89"/>
      <c r="F1015" s="91"/>
      <c r="G1015" s="304"/>
      <c r="H1015" s="41"/>
      <c r="I1015" s="42" t="str">
        <f t="shared" si="413"/>
        <v/>
      </c>
      <c r="J1015" s="43" t="str">
        <f t="shared" si="396"/>
        <v/>
      </c>
      <c r="K1015" s="44" t="str">
        <f>IF(J1015="","",IF(COUNTIF($J$4:J1015,J1015)=0,"",(COUNTIF($J$4:J1015,J1015))))</f>
        <v/>
      </c>
      <c r="L1015" s="44" t="str">
        <f>IF(K1015="","",J1015&amp;" _ "&amp;COUNTIF($J$4:J1015,J1015)&amp;"_"&amp;N1015)</f>
        <v/>
      </c>
      <c r="M1015" s="45" t="str">
        <f t="shared" si="414"/>
        <v/>
      </c>
      <c r="N1015" s="44" t="str">
        <f t="shared" si="415"/>
        <v/>
      </c>
      <c r="O1015" s="57" t="str">
        <f t="shared" si="416"/>
        <v/>
      </c>
      <c r="P1015" s="48" t="str" cm="1">
        <f t="array" ref="P1015">IFERROR(IF(C1015="P",G1015,IF($K1015=1,$M1015,$M1015+LOOKUP(2,1/($J$4:$J1014=J1015),$P$4:$P1014))),"")</f>
        <v/>
      </c>
      <c r="Q1015" s="57" t="str" cm="1">
        <f t="array" ref="Q1015">IFERROR(IF(OR(C1015="P",C1015="A",C1015="R"),F1015,IF($K1015=1,F1015,IF(LOOKUP(2,1/($J$4:$J1014=$J1015),$P$4:$P1014)=0,$F1015,IF(AND($C1015="C",LOOKUP(2,1/($J$4:$J1014=$J1015),$P$4:$P1014)&gt;0),(F1015*G1015+LOOKUP(2,1/($J$4:$J1014=$J1015),$P$4:$P1014)*LOOKUP(2,1/($J$4:$J1014=$J1015),$Q$4:$Q1014))/$P1015,IF(AND($C1015="C",LOOKUP(2,1/($J$4:$J1014=$J1015),$P$4:$P1014)&lt;0),LOOKUP(2,1/($J$4:$J1014=$J1015),$Q$4:$Q1014),IF(AND($C1015="V",LOOKUP(2,1/($J$4:$J1014=$J1015),$P$4:$P1014)&lt;0),((-1*(F1015*G1015))+LOOKUP(2,1/($J$4:$J1014=$J1015),$P$4:$P1014)*LOOKUP(2,1/($J$4:$J1014=$J1015),$Q$4:$Q1014))/$P1015,IF(AND($C1015="V",LOOKUP(2,1/($J$4:$J1014=$J1015),$P$4:$P1014)&gt;0),LOOKUP(2,1/($J$4:$J1014=$J1015),$Q$4:$Q1014),""))))))),"")</f>
        <v/>
      </c>
      <c r="R1015" s="49" t="str">
        <f t="shared" si="419"/>
        <v/>
      </c>
      <c r="S1015" s="49" t="str">
        <f t="shared" si="405"/>
        <v/>
      </c>
      <c r="T1015" s="49" t="str">
        <f t="shared" si="417"/>
        <v/>
      </c>
      <c r="U1015" s="49" t="str">
        <f>IFERROR(IF(C1015="P",S1015,IF(K1015=1,0,IF(OR(LOOKUP(2,1/($E$4:$E1014=$E1015),$P$4:$P1014)=0,AND($C1015="C",$N1015="LONG"),AND(C1015="V",N1015="SHORT")),0,S1015+(M1015*Q1015)))),"")</f>
        <v/>
      </c>
      <c r="V1015" s="49" t="str">
        <f t="shared" si="418"/>
        <v/>
      </c>
      <c r="W1015" s="50" t="str">
        <f t="shared" si="412"/>
        <v/>
      </c>
      <c r="Y1015" s="51" t="str">
        <f t="shared" si="399"/>
        <v/>
      </c>
      <c r="Z1015" s="50" t="str">
        <f t="shared" si="406"/>
        <v/>
      </c>
      <c r="AA1015" s="50" t="str">
        <f t="shared" si="397"/>
        <v/>
      </c>
      <c r="AB1015" s="50" t="str">
        <f t="shared" si="400"/>
        <v/>
      </c>
      <c r="AC1015" s="58" t="str">
        <f t="shared" si="401"/>
        <v/>
      </c>
      <c r="AD1015" s="53" t="str">
        <f t="shared" si="398"/>
        <v/>
      </c>
      <c r="AE1015" s="53" t="str">
        <f t="shared" si="402"/>
        <v/>
      </c>
      <c r="AF1015" s="59" t="str">
        <f t="shared" si="403"/>
        <v/>
      </c>
      <c r="AG1015" s="40" t="str">
        <f>C1015&amp;COUNTIFS($C$3:C1015,"V")</f>
        <v>0</v>
      </c>
      <c r="AH1015" s="266" t="str">
        <f t="shared" si="420"/>
        <v/>
      </c>
      <c r="AI1015" s="56" t="str">
        <f t="shared" si="407"/>
        <v/>
      </c>
      <c r="AJ1015" s="265" t="str">
        <f t="shared" si="408"/>
        <v/>
      </c>
      <c r="AK1015" s="267" t="str">
        <f t="shared" si="409"/>
        <v/>
      </c>
      <c r="AL1015" s="267" t="str">
        <f t="shared" si="410"/>
        <v/>
      </c>
      <c r="AM1015" s="40" t="str">
        <f t="shared" si="411"/>
        <v/>
      </c>
      <c r="AN1015" s="267">
        <f t="shared" si="404"/>
        <v>0</v>
      </c>
      <c r="CE1015" s="279"/>
    </row>
    <row r="1016" spans="1:83" s="40" customFormat="1" ht="12.75">
      <c r="A1016" s="227"/>
      <c r="B1016" s="88"/>
      <c r="C1016" s="89"/>
      <c r="D1016" s="90"/>
      <c r="E1016" s="89"/>
      <c r="F1016" s="91"/>
      <c r="G1016" s="304"/>
      <c r="H1016" s="41"/>
      <c r="I1016" s="42" t="str">
        <f t="shared" si="413"/>
        <v/>
      </c>
      <c r="J1016" s="43" t="str">
        <f t="shared" si="396"/>
        <v/>
      </c>
      <c r="K1016" s="44" t="str">
        <f>IF(J1016="","",IF(COUNTIF($J$4:J1016,J1016)=0,"",(COUNTIF($J$4:J1016,J1016))))</f>
        <v/>
      </c>
      <c r="L1016" s="44" t="str">
        <f>IF(K1016="","",J1016&amp;" _ "&amp;COUNTIF($J$4:J1016,J1016)&amp;"_"&amp;N1016)</f>
        <v/>
      </c>
      <c r="M1016" s="45" t="str">
        <f t="shared" si="414"/>
        <v/>
      </c>
      <c r="N1016" s="44" t="str">
        <f t="shared" si="415"/>
        <v/>
      </c>
      <c r="O1016" s="57" t="str">
        <f t="shared" si="416"/>
        <v/>
      </c>
      <c r="P1016" s="48" t="str" cm="1">
        <f t="array" ref="P1016">IFERROR(IF(C1016="P",G1016,IF($K1016=1,$M1016,$M1016+LOOKUP(2,1/($J$4:$J1015=J1016),$P$4:$P1015))),"")</f>
        <v/>
      </c>
      <c r="Q1016" s="57" t="str" cm="1">
        <f t="array" ref="Q1016">IFERROR(IF(OR(C1016="P",C1016="A",C1016="R"),F1016,IF($K1016=1,F1016,IF(LOOKUP(2,1/($J$4:$J1015=$J1016),$P$4:$P1015)=0,$F1016,IF(AND($C1016="C",LOOKUP(2,1/($J$4:$J1015=$J1016),$P$4:$P1015)&gt;0),(F1016*G1016+LOOKUP(2,1/($J$4:$J1015=$J1016),$P$4:$P1015)*LOOKUP(2,1/($J$4:$J1015=$J1016),$Q$4:$Q1015))/$P1016,IF(AND($C1016="C",LOOKUP(2,1/($J$4:$J1015=$J1016),$P$4:$P1015)&lt;0),LOOKUP(2,1/($J$4:$J1015=$J1016),$Q$4:$Q1015),IF(AND($C1016="V",LOOKUP(2,1/($J$4:$J1015=$J1016),$P$4:$P1015)&lt;0),((-1*(F1016*G1016))+LOOKUP(2,1/($J$4:$J1015=$J1016),$P$4:$P1015)*LOOKUP(2,1/($J$4:$J1015=$J1016),$Q$4:$Q1015))/$P1016,IF(AND($C1016="V",LOOKUP(2,1/($J$4:$J1015=$J1016),$P$4:$P1015)&gt;0),LOOKUP(2,1/($J$4:$J1015=$J1016),$Q$4:$Q1015),""))))))),"")</f>
        <v/>
      </c>
      <c r="R1016" s="49" t="str">
        <f t="shared" si="419"/>
        <v/>
      </c>
      <c r="S1016" s="49" t="str">
        <f t="shared" si="405"/>
        <v/>
      </c>
      <c r="T1016" s="49" t="str">
        <f t="shared" si="417"/>
        <v/>
      </c>
      <c r="U1016" s="49" t="str">
        <f>IFERROR(IF(C1016="P",S1016,IF(K1016=1,0,IF(OR(LOOKUP(2,1/($E$4:$E1015=$E1016),$P$4:$P1015)=0,AND($C1016="C",$N1016="LONG"),AND(C1016="V",N1016="SHORT")),0,S1016+(M1016*Q1016)))),"")</f>
        <v/>
      </c>
      <c r="V1016" s="49" t="str">
        <f t="shared" si="418"/>
        <v/>
      </c>
      <c r="W1016" s="50" t="str">
        <f t="shared" si="412"/>
        <v/>
      </c>
      <c r="Y1016" s="51" t="str">
        <f t="shared" si="399"/>
        <v/>
      </c>
      <c r="Z1016" s="50" t="str">
        <f t="shared" si="406"/>
        <v/>
      </c>
      <c r="AA1016" s="50" t="str">
        <f t="shared" si="397"/>
        <v/>
      </c>
      <c r="AB1016" s="50" t="str">
        <f t="shared" si="400"/>
        <v/>
      </c>
      <c r="AC1016" s="58" t="str">
        <f t="shared" si="401"/>
        <v/>
      </c>
      <c r="AD1016" s="53" t="str">
        <f t="shared" si="398"/>
        <v/>
      </c>
      <c r="AE1016" s="53" t="str">
        <f t="shared" si="402"/>
        <v/>
      </c>
      <c r="AF1016" s="59" t="str">
        <f t="shared" si="403"/>
        <v/>
      </c>
      <c r="AG1016" s="40" t="str">
        <f>C1016&amp;COUNTIFS($C$3:C1016,"V")</f>
        <v>0</v>
      </c>
      <c r="AH1016" s="266" t="str">
        <f t="shared" si="420"/>
        <v/>
      </c>
      <c r="AI1016" s="56" t="str">
        <f t="shared" si="407"/>
        <v/>
      </c>
      <c r="AJ1016" s="265" t="str">
        <f t="shared" si="408"/>
        <v/>
      </c>
      <c r="AK1016" s="267" t="str">
        <f t="shared" si="409"/>
        <v/>
      </c>
      <c r="AL1016" s="267" t="str">
        <f t="shared" si="410"/>
        <v/>
      </c>
      <c r="AM1016" s="40" t="str">
        <f t="shared" si="411"/>
        <v/>
      </c>
      <c r="AN1016" s="267">
        <f t="shared" si="404"/>
        <v>0</v>
      </c>
      <c r="CE1016" s="279"/>
    </row>
    <row r="1017" spans="1:83" s="40" customFormat="1" ht="12.75">
      <c r="A1017" s="227"/>
      <c r="B1017" s="88"/>
      <c r="C1017" s="89"/>
      <c r="D1017" s="90"/>
      <c r="E1017" s="89"/>
      <c r="F1017" s="91"/>
      <c r="G1017" s="304"/>
      <c r="H1017" s="41"/>
      <c r="I1017" s="42" t="str">
        <f t="shared" si="413"/>
        <v/>
      </c>
      <c r="J1017" s="43" t="str">
        <f t="shared" si="396"/>
        <v/>
      </c>
      <c r="K1017" s="44" t="str">
        <f>IF(J1017="","",IF(COUNTIF($J$4:J1017,J1017)=0,"",(COUNTIF($J$4:J1017,J1017))))</f>
        <v/>
      </c>
      <c r="L1017" s="44" t="str">
        <f>IF(K1017="","",J1017&amp;" _ "&amp;COUNTIF($J$4:J1017,J1017)&amp;"_"&amp;N1017)</f>
        <v/>
      </c>
      <c r="M1017" s="45" t="str">
        <f t="shared" si="414"/>
        <v/>
      </c>
      <c r="N1017" s="44" t="str">
        <f t="shared" si="415"/>
        <v/>
      </c>
      <c r="O1017" s="57" t="str">
        <f t="shared" si="416"/>
        <v/>
      </c>
      <c r="P1017" s="48" t="str" cm="1">
        <f t="array" ref="P1017">IFERROR(IF(C1017="P",G1017,IF($K1017=1,$M1017,$M1017+LOOKUP(2,1/($J$4:$J1016=J1017),$P$4:$P1016))),"")</f>
        <v/>
      </c>
      <c r="Q1017" s="57" t="str" cm="1">
        <f t="array" ref="Q1017">IFERROR(IF(OR(C1017="P",C1017="A",C1017="R"),F1017,IF($K1017=1,F1017,IF(LOOKUP(2,1/($J$4:$J1016=$J1017),$P$4:$P1016)=0,$F1017,IF(AND($C1017="C",LOOKUP(2,1/($J$4:$J1016=$J1017),$P$4:$P1016)&gt;0),(F1017*G1017+LOOKUP(2,1/($J$4:$J1016=$J1017),$P$4:$P1016)*LOOKUP(2,1/($J$4:$J1016=$J1017),$Q$4:$Q1016))/$P1017,IF(AND($C1017="C",LOOKUP(2,1/($J$4:$J1016=$J1017),$P$4:$P1016)&lt;0),LOOKUP(2,1/($J$4:$J1016=$J1017),$Q$4:$Q1016),IF(AND($C1017="V",LOOKUP(2,1/($J$4:$J1016=$J1017),$P$4:$P1016)&lt;0),((-1*(F1017*G1017))+LOOKUP(2,1/($J$4:$J1016=$J1017),$P$4:$P1016)*LOOKUP(2,1/($J$4:$J1016=$J1017),$Q$4:$Q1016))/$P1017,IF(AND($C1017="V",LOOKUP(2,1/($J$4:$J1016=$J1017),$P$4:$P1016)&gt;0),LOOKUP(2,1/($J$4:$J1016=$J1017),$Q$4:$Q1016),""))))))),"")</f>
        <v/>
      </c>
      <c r="R1017" s="49" t="str">
        <f t="shared" si="419"/>
        <v/>
      </c>
      <c r="S1017" s="49" t="str">
        <f t="shared" si="405"/>
        <v/>
      </c>
      <c r="T1017" s="49" t="str">
        <f t="shared" si="417"/>
        <v/>
      </c>
      <c r="U1017" s="49" t="str">
        <f>IFERROR(IF(C1017="P",S1017,IF(K1017=1,0,IF(OR(LOOKUP(2,1/($E$4:$E1016=$E1017),$P$4:$P1016)=0,AND($C1017="C",$N1017="LONG"),AND(C1017="V",N1017="SHORT")),0,S1017+(M1017*Q1017)))),"")</f>
        <v/>
      </c>
      <c r="V1017" s="49" t="str">
        <f t="shared" si="418"/>
        <v/>
      </c>
      <c r="W1017" s="50" t="str">
        <f t="shared" si="412"/>
        <v/>
      </c>
      <c r="Y1017" s="51" t="str">
        <f t="shared" si="399"/>
        <v/>
      </c>
      <c r="Z1017" s="50" t="str">
        <f t="shared" si="406"/>
        <v/>
      </c>
      <c r="AA1017" s="50" t="str">
        <f t="shared" si="397"/>
        <v/>
      </c>
      <c r="AB1017" s="50" t="str">
        <f t="shared" si="400"/>
        <v/>
      </c>
      <c r="AC1017" s="58" t="str">
        <f t="shared" si="401"/>
        <v/>
      </c>
      <c r="AD1017" s="53" t="str">
        <f t="shared" si="398"/>
        <v/>
      </c>
      <c r="AE1017" s="53" t="str">
        <f t="shared" si="402"/>
        <v/>
      </c>
      <c r="AF1017" s="59" t="str">
        <f t="shared" si="403"/>
        <v/>
      </c>
      <c r="AG1017" s="40" t="str">
        <f>C1017&amp;COUNTIFS($C$3:C1017,"V")</f>
        <v>0</v>
      </c>
      <c r="AH1017" s="266" t="str">
        <f t="shared" si="420"/>
        <v/>
      </c>
      <c r="AI1017" s="56" t="str">
        <f t="shared" si="407"/>
        <v/>
      </c>
      <c r="AJ1017" s="265" t="str">
        <f t="shared" si="408"/>
        <v/>
      </c>
      <c r="AK1017" s="267" t="str">
        <f t="shared" si="409"/>
        <v/>
      </c>
      <c r="AL1017" s="267" t="str">
        <f t="shared" si="410"/>
        <v/>
      </c>
      <c r="AM1017" s="40" t="str">
        <f t="shared" si="411"/>
        <v/>
      </c>
      <c r="AN1017" s="267">
        <f t="shared" si="404"/>
        <v>0</v>
      </c>
      <c r="CE1017" s="279"/>
    </row>
    <row r="1018" spans="1:83" s="40" customFormat="1" ht="12.75">
      <c r="A1018" s="227"/>
      <c r="B1018" s="88"/>
      <c r="C1018" s="89"/>
      <c r="D1018" s="90"/>
      <c r="E1018" s="89"/>
      <c r="F1018" s="91"/>
      <c r="G1018" s="304"/>
      <c r="H1018" s="41"/>
      <c r="I1018" s="42" t="str">
        <f t="shared" si="413"/>
        <v/>
      </c>
      <c r="J1018" s="43" t="str">
        <f t="shared" si="396"/>
        <v/>
      </c>
      <c r="K1018" s="44" t="str">
        <f>IF(J1018="","",IF(COUNTIF($J$4:J1018,J1018)=0,"",(COUNTIF($J$4:J1018,J1018))))</f>
        <v/>
      </c>
      <c r="L1018" s="44" t="str">
        <f>IF(K1018="","",J1018&amp;" _ "&amp;COUNTIF($J$4:J1018,J1018)&amp;"_"&amp;N1018)</f>
        <v/>
      </c>
      <c r="M1018" s="45" t="str">
        <f t="shared" si="414"/>
        <v/>
      </c>
      <c r="N1018" s="44" t="str">
        <f t="shared" si="415"/>
        <v/>
      </c>
      <c r="O1018" s="57" t="str">
        <f t="shared" si="416"/>
        <v/>
      </c>
      <c r="P1018" s="48" t="str" cm="1">
        <f t="array" ref="P1018">IFERROR(IF(C1018="P",G1018,IF($K1018=1,$M1018,$M1018+LOOKUP(2,1/($J$4:$J1017=J1018),$P$4:$P1017))),"")</f>
        <v/>
      </c>
      <c r="Q1018" s="57" t="str" cm="1">
        <f t="array" ref="Q1018">IFERROR(IF(OR(C1018="P",C1018="A",C1018="R"),F1018,IF($K1018=1,F1018,IF(LOOKUP(2,1/($J$4:$J1017=$J1018),$P$4:$P1017)=0,$F1018,IF(AND($C1018="C",LOOKUP(2,1/($J$4:$J1017=$J1018),$P$4:$P1017)&gt;0),(F1018*G1018+LOOKUP(2,1/($J$4:$J1017=$J1018),$P$4:$P1017)*LOOKUP(2,1/($J$4:$J1017=$J1018),$Q$4:$Q1017))/$P1018,IF(AND($C1018="C",LOOKUP(2,1/($J$4:$J1017=$J1018),$P$4:$P1017)&lt;0),LOOKUP(2,1/($J$4:$J1017=$J1018),$Q$4:$Q1017),IF(AND($C1018="V",LOOKUP(2,1/($J$4:$J1017=$J1018),$P$4:$P1017)&lt;0),((-1*(F1018*G1018))+LOOKUP(2,1/($J$4:$J1017=$J1018),$P$4:$P1017)*LOOKUP(2,1/($J$4:$J1017=$J1018),$Q$4:$Q1017))/$P1018,IF(AND($C1018="V",LOOKUP(2,1/($J$4:$J1017=$J1018),$P$4:$P1017)&gt;0),LOOKUP(2,1/($J$4:$J1017=$J1018),$Q$4:$Q1017),""))))))),"")</f>
        <v/>
      </c>
      <c r="R1018" s="49" t="str">
        <f t="shared" si="419"/>
        <v/>
      </c>
      <c r="S1018" s="49" t="str">
        <f t="shared" si="405"/>
        <v/>
      </c>
      <c r="T1018" s="49" t="str">
        <f t="shared" si="417"/>
        <v/>
      </c>
      <c r="U1018" s="49" t="str">
        <f>IFERROR(IF(C1018="P",S1018,IF(K1018=1,0,IF(OR(LOOKUP(2,1/($E$4:$E1017=$E1018),$P$4:$P1017)=0,AND($C1018="C",$N1018="LONG"),AND(C1018="V",N1018="SHORT")),0,S1018+(M1018*Q1018)))),"")</f>
        <v/>
      </c>
      <c r="V1018" s="49" t="str">
        <f t="shared" si="418"/>
        <v/>
      </c>
      <c r="W1018" s="50" t="str">
        <f t="shared" si="412"/>
        <v/>
      </c>
      <c r="Y1018" s="51" t="str">
        <f t="shared" si="399"/>
        <v/>
      </c>
      <c r="Z1018" s="50" t="str">
        <f t="shared" si="406"/>
        <v/>
      </c>
      <c r="AA1018" s="50" t="str">
        <f t="shared" si="397"/>
        <v/>
      </c>
      <c r="AB1018" s="50" t="str">
        <f t="shared" si="400"/>
        <v/>
      </c>
      <c r="AC1018" s="58" t="str">
        <f t="shared" si="401"/>
        <v/>
      </c>
      <c r="AD1018" s="53" t="str">
        <f t="shared" si="398"/>
        <v/>
      </c>
      <c r="AE1018" s="53" t="str">
        <f t="shared" si="402"/>
        <v/>
      </c>
      <c r="AF1018" s="59" t="str">
        <f t="shared" si="403"/>
        <v/>
      </c>
      <c r="AG1018" s="40" t="str">
        <f>C1018&amp;COUNTIFS($C$3:C1018,"V")</f>
        <v>0</v>
      </c>
      <c r="AH1018" s="266" t="str">
        <f t="shared" si="420"/>
        <v/>
      </c>
      <c r="AI1018" s="56" t="str">
        <f t="shared" si="407"/>
        <v/>
      </c>
      <c r="AJ1018" s="265" t="str">
        <f t="shared" si="408"/>
        <v/>
      </c>
      <c r="AK1018" s="267" t="str">
        <f t="shared" si="409"/>
        <v/>
      </c>
      <c r="AL1018" s="267" t="str">
        <f t="shared" si="410"/>
        <v/>
      </c>
      <c r="AM1018" s="40" t="str">
        <f t="shared" si="411"/>
        <v/>
      </c>
      <c r="AN1018" s="267">
        <f t="shared" si="404"/>
        <v>0</v>
      </c>
      <c r="CE1018" s="279"/>
    </row>
    <row r="1019" spans="1:83" s="40" customFormat="1" ht="12.75">
      <c r="A1019" s="227"/>
      <c r="B1019" s="88"/>
      <c r="C1019" s="89"/>
      <c r="D1019" s="90"/>
      <c r="E1019" s="89"/>
      <c r="F1019" s="91"/>
      <c r="G1019" s="304"/>
      <c r="H1019" s="41"/>
      <c r="I1019" s="42" t="str">
        <f t="shared" si="413"/>
        <v/>
      </c>
      <c r="J1019" s="43" t="str">
        <f t="shared" si="396"/>
        <v/>
      </c>
      <c r="K1019" s="44" t="str">
        <f>IF(J1019="","",IF(COUNTIF($J$4:J1019,J1019)=0,"",(COUNTIF($J$4:J1019,J1019))))</f>
        <v/>
      </c>
      <c r="L1019" s="44" t="str">
        <f>IF(K1019="","",J1019&amp;" _ "&amp;COUNTIF($J$4:J1019,J1019)&amp;"_"&amp;N1019)</f>
        <v/>
      </c>
      <c r="M1019" s="45" t="str">
        <f t="shared" si="414"/>
        <v/>
      </c>
      <c r="N1019" s="44" t="str">
        <f t="shared" si="415"/>
        <v/>
      </c>
      <c r="O1019" s="57" t="str">
        <f t="shared" si="416"/>
        <v/>
      </c>
      <c r="P1019" s="48" t="str" cm="1">
        <f t="array" ref="P1019">IFERROR(IF(C1019="P",G1019,IF($K1019=1,$M1019,$M1019+LOOKUP(2,1/($J$4:$J1018=J1019),$P$4:$P1018))),"")</f>
        <v/>
      </c>
      <c r="Q1019" s="57" t="str" cm="1">
        <f t="array" ref="Q1019">IFERROR(IF(OR(C1019="P",C1019="A",C1019="R"),F1019,IF($K1019=1,F1019,IF(LOOKUP(2,1/($J$4:$J1018=$J1019),$P$4:$P1018)=0,$F1019,IF(AND($C1019="C",LOOKUP(2,1/($J$4:$J1018=$J1019),$P$4:$P1018)&gt;0),(F1019*G1019+LOOKUP(2,1/($J$4:$J1018=$J1019),$P$4:$P1018)*LOOKUP(2,1/($J$4:$J1018=$J1019),$Q$4:$Q1018))/$P1019,IF(AND($C1019="C",LOOKUP(2,1/($J$4:$J1018=$J1019),$P$4:$P1018)&lt;0),LOOKUP(2,1/($J$4:$J1018=$J1019),$Q$4:$Q1018),IF(AND($C1019="V",LOOKUP(2,1/($J$4:$J1018=$J1019),$P$4:$P1018)&lt;0),((-1*(F1019*G1019))+LOOKUP(2,1/($J$4:$J1018=$J1019),$P$4:$P1018)*LOOKUP(2,1/($J$4:$J1018=$J1019),$Q$4:$Q1018))/$P1019,IF(AND($C1019="V",LOOKUP(2,1/($J$4:$J1018=$J1019),$P$4:$P1018)&gt;0),LOOKUP(2,1/($J$4:$J1018=$J1019),$Q$4:$Q1018),""))))))),"")</f>
        <v/>
      </c>
      <c r="R1019" s="49" t="str">
        <f t="shared" si="419"/>
        <v/>
      </c>
      <c r="S1019" s="49" t="str">
        <f t="shared" si="405"/>
        <v/>
      </c>
      <c r="T1019" s="49" t="str">
        <f t="shared" si="417"/>
        <v/>
      </c>
      <c r="U1019" s="49" t="str">
        <f>IFERROR(IF(C1019="P",S1019,IF(K1019=1,0,IF(OR(LOOKUP(2,1/($E$4:$E1018=$E1019),$P$4:$P1018)=0,AND($C1019="C",$N1019="LONG"),AND(C1019="V",N1019="SHORT")),0,S1019+(M1019*Q1019)))),"")</f>
        <v/>
      </c>
      <c r="V1019" s="49" t="str">
        <f t="shared" si="418"/>
        <v/>
      </c>
      <c r="W1019" s="50" t="str">
        <f t="shared" si="412"/>
        <v/>
      </c>
      <c r="Y1019" s="51" t="str">
        <f t="shared" si="399"/>
        <v/>
      </c>
      <c r="Z1019" s="50" t="str">
        <f t="shared" si="406"/>
        <v/>
      </c>
      <c r="AA1019" s="50" t="str">
        <f t="shared" si="397"/>
        <v/>
      </c>
      <c r="AB1019" s="50" t="str">
        <f t="shared" si="400"/>
        <v/>
      </c>
      <c r="AC1019" s="58" t="str">
        <f t="shared" si="401"/>
        <v/>
      </c>
      <c r="AD1019" s="53" t="str">
        <f t="shared" si="398"/>
        <v/>
      </c>
      <c r="AE1019" s="53" t="str">
        <f t="shared" si="402"/>
        <v/>
      </c>
      <c r="AF1019" s="59" t="str">
        <f t="shared" si="403"/>
        <v/>
      </c>
      <c r="AG1019" s="40" t="str">
        <f>C1019&amp;COUNTIFS($C$3:C1019,"V")</f>
        <v>0</v>
      </c>
      <c r="AH1019" s="266" t="str">
        <f t="shared" si="420"/>
        <v/>
      </c>
      <c r="AI1019" s="56" t="str">
        <f t="shared" si="407"/>
        <v/>
      </c>
      <c r="AJ1019" s="265" t="str">
        <f t="shared" si="408"/>
        <v/>
      </c>
      <c r="AK1019" s="267" t="str">
        <f t="shared" si="409"/>
        <v/>
      </c>
      <c r="AL1019" s="267" t="str">
        <f t="shared" si="410"/>
        <v/>
      </c>
      <c r="AM1019" s="40" t="str">
        <f t="shared" si="411"/>
        <v/>
      </c>
      <c r="AN1019" s="267">
        <f t="shared" si="404"/>
        <v>0</v>
      </c>
      <c r="CE1019" s="279"/>
    </row>
    <row r="1020" spans="1:83" s="40" customFormat="1" ht="12.75">
      <c r="A1020" s="227"/>
      <c r="B1020" s="88"/>
      <c r="C1020" s="89"/>
      <c r="D1020" s="90"/>
      <c r="E1020" s="89"/>
      <c r="F1020" s="91"/>
      <c r="G1020" s="304"/>
      <c r="H1020" s="41"/>
      <c r="I1020" s="42" t="str">
        <f t="shared" si="413"/>
        <v/>
      </c>
      <c r="J1020" s="43" t="str">
        <f t="shared" si="396"/>
        <v/>
      </c>
      <c r="K1020" s="44" t="str">
        <f>IF(J1020="","",IF(COUNTIF($J$4:J1020,J1020)=0,"",(COUNTIF($J$4:J1020,J1020))))</f>
        <v/>
      </c>
      <c r="L1020" s="44" t="str">
        <f>IF(K1020="","",J1020&amp;" _ "&amp;COUNTIF($J$4:J1020,J1020)&amp;"_"&amp;N1020)</f>
        <v/>
      </c>
      <c r="M1020" s="45" t="str">
        <f t="shared" si="414"/>
        <v/>
      </c>
      <c r="N1020" s="44" t="str">
        <f t="shared" si="415"/>
        <v/>
      </c>
      <c r="O1020" s="57" t="str">
        <f t="shared" si="416"/>
        <v/>
      </c>
      <c r="P1020" s="48" t="str" cm="1">
        <f t="array" ref="P1020">IFERROR(IF(C1020="P",G1020,IF($K1020=1,$M1020,$M1020+LOOKUP(2,1/($J$4:$J1019=J1020),$P$4:$P1019))),"")</f>
        <v/>
      </c>
      <c r="Q1020" s="57" t="str" cm="1">
        <f t="array" ref="Q1020">IFERROR(IF(OR(C1020="P",C1020="A",C1020="R"),F1020,IF($K1020=1,F1020,IF(LOOKUP(2,1/($J$4:$J1019=$J1020),$P$4:$P1019)=0,$F1020,IF(AND($C1020="C",LOOKUP(2,1/($J$4:$J1019=$J1020),$P$4:$P1019)&gt;0),(F1020*G1020+LOOKUP(2,1/($J$4:$J1019=$J1020),$P$4:$P1019)*LOOKUP(2,1/($J$4:$J1019=$J1020),$Q$4:$Q1019))/$P1020,IF(AND($C1020="C",LOOKUP(2,1/($J$4:$J1019=$J1020),$P$4:$P1019)&lt;0),LOOKUP(2,1/($J$4:$J1019=$J1020),$Q$4:$Q1019),IF(AND($C1020="V",LOOKUP(2,1/($J$4:$J1019=$J1020),$P$4:$P1019)&lt;0),((-1*(F1020*G1020))+LOOKUP(2,1/($J$4:$J1019=$J1020),$P$4:$P1019)*LOOKUP(2,1/($J$4:$J1019=$J1020),$Q$4:$Q1019))/$P1020,IF(AND($C1020="V",LOOKUP(2,1/($J$4:$J1019=$J1020),$P$4:$P1019)&gt;0),LOOKUP(2,1/($J$4:$J1019=$J1020),$Q$4:$Q1019),""))))))),"")</f>
        <v/>
      </c>
      <c r="R1020" s="49" t="str">
        <f t="shared" si="419"/>
        <v/>
      </c>
      <c r="S1020" s="49" t="str">
        <f t="shared" si="405"/>
        <v/>
      </c>
      <c r="T1020" s="49" t="str">
        <f t="shared" si="417"/>
        <v/>
      </c>
      <c r="U1020" s="49" t="str">
        <f>IFERROR(IF(C1020="P",S1020,IF(K1020=1,0,IF(OR(LOOKUP(2,1/($E$4:$E1019=$E1020),$P$4:$P1019)=0,AND($C1020="C",$N1020="LONG"),AND(C1020="V",N1020="SHORT")),0,S1020+(M1020*Q1020)))),"")</f>
        <v/>
      </c>
      <c r="V1020" s="49" t="str">
        <f t="shared" si="418"/>
        <v/>
      </c>
      <c r="W1020" s="50" t="str">
        <f t="shared" si="412"/>
        <v/>
      </c>
      <c r="Y1020" s="51" t="str">
        <f t="shared" si="399"/>
        <v/>
      </c>
      <c r="Z1020" s="50" t="str">
        <f t="shared" si="406"/>
        <v/>
      </c>
      <c r="AA1020" s="50" t="str">
        <f t="shared" si="397"/>
        <v/>
      </c>
      <c r="AB1020" s="50" t="str">
        <f t="shared" si="400"/>
        <v/>
      </c>
      <c r="AC1020" s="58" t="str">
        <f t="shared" si="401"/>
        <v/>
      </c>
      <c r="AD1020" s="53" t="str">
        <f t="shared" si="398"/>
        <v/>
      </c>
      <c r="AE1020" s="53" t="str">
        <f t="shared" si="402"/>
        <v/>
      </c>
      <c r="AF1020" s="59" t="str">
        <f t="shared" si="403"/>
        <v/>
      </c>
      <c r="AG1020" s="40" t="str">
        <f>C1020&amp;COUNTIFS($C$3:C1020,"V")</f>
        <v>0</v>
      </c>
      <c r="AH1020" s="266" t="str">
        <f t="shared" si="420"/>
        <v/>
      </c>
      <c r="AI1020" s="56" t="str">
        <f t="shared" si="407"/>
        <v/>
      </c>
      <c r="AJ1020" s="265" t="str">
        <f t="shared" si="408"/>
        <v/>
      </c>
      <c r="AK1020" s="267" t="str">
        <f t="shared" si="409"/>
        <v/>
      </c>
      <c r="AL1020" s="267" t="str">
        <f t="shared" si="410"/>
        <v/>
      </c>
      <c r="AM1020" s="40" t="str">
        <f t="shared" si="411"/>
        <v/>
      </c>
      <c r="AN1020" s="267">
        <f t="shared" si="404"/>
        <v>0</v>
      </c>
      <c r="CE1020" s="279"/>
    </row>
    <row r="1021" spans="1:83" s="40" customFormat="1" ht="12.75">
      <c r="A1021" s="227"/>
      <c r="B1021" s="88"/>
      <c r="C1021" s="89"/>
      <c r="D1021" s="90"/>
      <c r="E1021" s="89"/>
      <c r="F1021" s="91"/>
      <c r="G1021" s="304"/>
      <c r="H1021" s="41"/>
      <c r="I1021" s="42" t="str">
        <f t="shared" si="413"/>
        <v/>
      </c>
      <c r="J1021" s="43" t="str">
        <f t="shared" si="396"/>
        <v/>
      </c>
      <c r="K1021" s="44" t="str">
        <f>IF(J1021="","",IF(COUNTIF($J$4:J1021,J1021)=0,"",(COUNTIF($J$4:J1021,J1021))))</f>
        <v/>
      </c>
      <c r="L1021" s="44" t="str">
        <f>IF(K1021="","",J1021&amp;" _ "&amp;COUNTIF($J$4:J1021,J1021)&amp;"_"&amp;N1021)</f>
        <v/>
      </c>
      <c r="M1021" s="45" t="str">
        <f t="shared" si="414"/>
        <v/>
      </c>
      <c r="N1021" s="44" t="str">
        <f t="shared" si="415"/>
        <v/>
      </c>
      <c r="O1021" s="57" t="str">
        <f t="shared" si="416"/>
        <v/>
      </c>
      <c r="P1021" s="48" t="str" cm="1">
        <f t="array" ref="P1021">IFERROR(IF(C1021="P",G1021,IF($K1021=1,$M1021,$M1021+LOOKUP(2,1/($J$4:$J1020=J1021),$P$4:$P1020))),"")</f>
        <v/>
      </c>
      <c r="Q1021" s="57" t="str" cm="1">
        <f t="array" ref="Q1021">IFERROR(IF(OR(C1021="P",C1021="A",C1021="R"),F1021,IF($K1021=1,F1021,IF(LOOKUP(2,1/($J$4:$J1020=$J1021),$P$4:$P1020)=0,$F1021,IF(AND($C1021="C",LOOKUP(2,1/($J$4:$J1020=$J1021),$P$4:$P1020)&gt;0),(F1021*G1021+LOOKUP(2,1/($J$4:$J1020=$J1021),$P$4:$P1020)*LOOKUP(2,1/($J$4:$J1020=$J1021),$Q$4:$Q1020))/$P1021,IF(AND($C1021="C",LOOKUP(2,1/($J$4:$J1020=$J1021),$P$4:$P1020)&lt;0),LOOKUP(2,1/($J$4:$J1020=$J1021),$Q$4:$Q1020),IF(AND($C1021="V",LOOKUP(2,1/($J$4:$J1020=$J1021),$P$4:$P1020)&lt;0),((-1*(F1021*G1021))+LOOKUP(2,1/($J$4:$J1020=$J1021),$P$4:$P1020)*LOOKUP(2,1/($J$4:$J1020=$J1021),$Q$4:$Q1020))/$P1021,IF(AND($C1021="V",LOOKUP(2,1/($J$4:$J1020=$J1021),$P$4:$P1020)&gt;0),LOOKUP(2,1/($J$4:$J1020=$J1021),$Q$4:$Q1020),""))))))),"")</f>
        <v/>
      </c>
      <c r="R1021" s="49" t="str">
        <f t="shared" si="419"/>
        <v/>
      </c>
      <c r="S1021" s="49" t="str">
        <f t="shared" si="405"/>
        <v/>
      </c>
      <c r="T1021" s="49" t="str">
        <f t="shared" si="417"/>
        <v/>
      </c>
      <c r="U1021" s="49" t="str">
        <f>IFERROR(IF(C1021="P",S1021,IF(K1021=1,0,IF(OR(LOOKUP(2,1/($E$4:$E1020=$E1021),$P$4:$P1020)=0,AND($C1021="C",$N1021="LONG"),AND(C1021="V",N1021="SHORT")),0,S1021+(M1021*Q1021)))),"")</f>
        <v/>
      </c>
      <c r="V1021" s="49" t="str">
        <f t="shared" si="418"/>
        <v/>
      </c>
      <c r="W1021" s="50" t="str">
        <f t="shared" si="412"/>
        <v/>
      </c>
      <c r="Y1021" s="51" t="str">
        <f t="shared" si="399"/>
        <v/>
      </c>
      <c r="Z1021" s="50" t="str">
        <f t="shared" si="406"/>
        <v/>
      </c>
      <c r="AA1021" s="50" t="str">
        <f t="shared" si="397"/>
        <v/>
      </c>
      <c r="AB1021" s="50" t="str">
        <f t="shared" si="400"/>
        <v/>
      </c>
      <c r="AC1021" s="58" t="str">
        <f t="shared" si="401"/>
        <v/>
      </c>
      <c r="AD1021" s="53" t="str">
        <f t="shared" si="398"/>
        <v/>
      </c>
      <c r="AE1021" s="53" t="str">
        <f t="shared" si="402"/>
        <v/>
      </c>
      <c r="AF1021" s="59" t="str">
        <f t="shared" si="403"/>
        <v/>
      </c>
      <c r="AG1021" s="40" t="str">
        <f>C1021&amp;COUNTIFS($C$3:C1021,"V")</f>
        <v>0</v>
      </c>
      <c r="AH1021" s="266" t="str">
        <f t="shared" si="420"/>
        <v/>
      </c>
      <c r="AI1021" s="56" t="str">
        <f t="shared" si="407"/>
        <v/>
      </c>
      <c r="AJ1021" s="265" t="str">
        <f t="shared" si="408"/>
        <v/>
      </c>
      <c r="AK1021" s="267" t="str">
        <f t="shared" si="409"/>
        <v/>
      </c>
      <c r="AL1021" s="267" t="str">
        <f t="shared" si="410"/>
        <v/>
      </c>
      <c r="AM1021" s="40" t="str">
        <f t="shared" si="411"/>
        <v/>
      </c>
      <c r="AN1021" s="267">
        <f t="shared" si="404"/>
        <v>0</v>
      </c>
      <c r="CE1021" s="279"/>
    </row>
    <row r="1022" spans="1:83" s="40" customFormat="1" ht="12.75">
      <c r="A1022" s="227"/>
      <c r="B1022" s="88"/>
      <c r="C1022" s="89"/>
      <c r="D1022" s="90"/>
      <c r="E1022" s="89"/>
      <c r="F1022" s="91"/>
      <c r="G1022" s="304"/>
      <c r="H1022" s="41"/>
      <c r="I1022" s="42" t="str">
        <f t="shared" si="413"/>
        <v/>
      </c>
      <c r="J1022" s="43" t="str">
        <f t="shared" si="396"/>
        <v/>
      </c>
      <c r="K1022" s="44" t="str">
        <f>IF(J1022="","",IF(COUNTIF($J$4:J1022,J1022)=0,"",(COUNTIF($J$4:J1022,J1022))))</f>
        <v/>
      </c>
      <c r="L1022" s="44" t="str">
        <f>IF(K1022="","",J1022&amp;" _ "&amp;COUNTIF($J$4:J1022,J1022)&amp;"_"&amp;N1022)</f>
        <v/>
      </c>
      <c r="M1022" s="45" t="str">
        <f t="shared" si="414"/>
        <v/>
      </c>
      <c r="N1022" s="44" t="str">
        <f t="shared" si="415"/>
        <v/>
      </c>
      <c r="O1022" s="57" t="str">
        <f t="shared" si="416"/>
        <v/>
      </c>
      <c r="P1022" s="48" t="str" cm="1">
        <f t="array" ref="P1022">IFERROR(IF(C1022="P",G1022,IF($K1022=1,$M1022,$M1022+LOOKUP(2,1/($J$4:$J1021=J1022),$P$4:$P1021))),"")</f>
        <v/>
      </c>
      <c r="Q1022" s="57" t="str" cm="1">
        <f t="array" ref="Q1022">IFERROR(IF(OR(C1022="P",C1022="A",C1022="R"),F1022,IF($K1022=1,F1022,IF(LOOKUP(2,1/($J$4:$J1021=$J1022),$P$4:$P1021)=0,$F1022,IF(AND($C1022="C",LOOKUP(2,1/($J$4:$J1021=$J1022),$P$4:$P1021)&gt;0),(F1022*G1022+LOOKUP(2,1/($J$4:$J1021=$J1022),$P$4:$P1021)*LOOKUP(2,1/($J$4:$J1021=$J1022),$Q$4:$Q1021))/$P1022,IF(AND($C1022="C",LOOKUP(2,1/($J$4:$J1021=$J1022),$P$4:$P1021)&lt;0),LOOKUP(2,1/($J$4:$J1021=$J1022),$Q$4:$Q1021),IF(AND($C1022="V",LOOKUP(2,1/($J$4:$J1021=$J1022),$P$4:$P1021)&lt;0),((-1*(F1022*G1022))+LOOKUP(2,1/($J$4:$J1021=$J1022),$P$4:$P1021)*LOOKUP(2,1/($J$4:$J1021=$J1022),$Q$4:$Q1021))/$P1022,IF(AND($C1022="V",LOOKUP(2,1/($J$4:$J1021=$J1022),$P$4:$P1021)&gt;0),LOOKUP(2,1/($J$4:$J1021=$J1022),$Q$4:$Q1021),""))))))),"")</f>
        <v/>
      </c>
      <c r="R1022" s="49" t="str">
        <f t="shared" si="419"/>
        <v/>
      </c>
      <c r="S1022" s="49" t="str">
        <f t="shared" si="405"/>
        <v/>
      </c>
      <c r="T1022" s="49" t="str">
        <f t="shared" si="417"/>
        <v/>
      </c>
      <c r="U1022" s="49" t="str">
        <f>IFERROR(IF(C1022="P",S1022,IF(K1022=1,0,IF(OR(LOOKUP(2,1/($E$4:$E1021=$E1022),$P$4:$P1021)=0,AND($C1022="C",$N1022="LONG"),AND(C1022="V",N1022="SHORT")),0,S1022+(M1022*Q1022)))),"")</f>
        <v/>
      </c>
      <c r="V1022" s="49" t="str">
        <f t="shared" si="418"/>
        <v/>
      </c>
      <c r="W1022" s="50" t="str">
        <f t="shared" si="412"/>
        <v/>
      </c>
      <c r="Y1022" s="51" t="str">
        <f t="shared" si="399"/>
        <v/>
      </c>
      <c r="Z1022" s="50" t="str">
        <f t="shared" si="406"/>
        <v/>
      </c>
      <c r="AA1022" s="50" t="str">
        <f t="shared" si="397"/>
        <v/>
      </c>
      <c r="AB1022" s="50" t="str">
        <f t="shared" si="400"/>
        <v/>
      </c>
      <c r="AC1022" s="58" t="str">
        <f t="shared" si="401"/>
        <v/>
      </c>
      <c r="AD1022" s="53" t="str">
        <f t="shared" si="398"/>
        <v/>
      </c>
      <c r="AE1022" s="53" t="str">
        <f t="shared" si="402"/>
        <v/>
      </c>
      <c r="AF1022" s="59" t="str">
        <f t="shared" si="403"/>
        <v/>
      </c>
      <c r="AG1022" s="40" t="str">
        <f>C1022&amp;COUNTIFS($C$3:C1022,"V")</f>
        <v>0</v>
      </c>
      <c r="AH1022" s="266" t="str">
        <f t="shared" si="420"/>
        <v/>
      </c>
      <c r="AI1022" s="56" t="str">
        <f t="shared" si="407"/>
        <v/>
      </c>
      <c r="AJ1022" s="265" t="str">
        <f t="shared" si="408"/>
        <v/>
      </c>
      <c r="AK1022" s="267" t="str">
        <f t="shared" si="409"/>
        <v/>
      </c>
      <c r="AL1022" s="267" t="str">
        <f t="shared" si="410"/>
        <v/>
      </c>
      <c r="AM1022" s="40" t="str">
        <f t="shared" si="411"/>
        <v/>
      </c>
      <c r="AN1022" s="267">
        <f t="shared" si="404"/>
        <v>0</v>
      </c>
      <c r="CE1022" s="279"/>
    </row>
    <row r="1023" spans="1:83" s="40" customFormat="1" ht="12.75">
      <c r="A1023" s="227"/>
      <c r="B1023" s="88"/>
      <c r="C1023" s="89"/>
      <c r="D1023" s="90"/>
      <c r="E1023" s="89"/>
      <c r="F1023" s="91"/>
      <c r="G1023" s="304"/>
      <c r="H1023" s="41"/>
      <c r="I1023" s="42" t="str">
        <f t="shared" si="413"/>
        <v/>
      </c>
      <c r="J1023" s="43" t="str">
        <f t="shared" si="396"/>
        <v/>
      </c>
      <c r="K1023" s="44" t="str">
        <f>IF(J1023="","",IF(COUNTIF($J$4:J1023,J1023)=0,"",(COUNTIF($J$4:J1023,J1023))))</f>
        <v/>
      </c>
      <c r="L1023" s="44" t="str">
        <f>IF(K1023="","",J1023&amp;" _ "&amp;COUNTIF($J$4:J1023,J1023)&amp;"_"&amp;N1023)</f>
        <v/>
      </c>
      <c r="M1023" s="45" t="str">
        <f t="shared" si="414"/>
        <v/>
      </c>
      <c r="N1023" s="44" t="str">
        <f t="shared" si="415"/>
        <v/>
      </c>
      <c r="O1023" s="57" t="str">
        <f t="shared" si="416"/>
        <v/>
      </c>
      <c r="P1023" s="48" t="str" cm="1">
        <f t="array" ref="P1023">IFERROR(IF(C1023="P",G1023,IF($K1023=1,$M1023,$M1023+LOOKUP(2,1/($J$4:$J1022=J1023),$P$4:$P1022))),"")</f>
        <v/>
      </c>
      <c r="Q1023" s="57" t="str" cm="1">
        <f t="array" ref="Q1023">IFERROR(IF(OR(C1023="P",C1023="A",C1023="R"),F1023,IF($K1023=1,F1023,IF(LOOKUP(2,1/($J$4:$J1022=$J1023),$P$4:$P1022)=0,$F1023,IF(AND($C1023="C",LOOKUP(2,1/($J$4:$J1022=$J1023),$P$4:$P1022)&gt;0),(F1023*G1023+LOOKUP(2,1/($J$4:$J1022=$J1023),$P$4:$P1022)*LOOKUP(2,1/($J$4:$J1022=$J1023),$Q$4:$Q1022))/$P1023,IF(AND($C1023="C",LOOKUP(2,1/($J$4:$J1022=$J1023),$P$4:$P1022)&lt;0),LOOKUP(2,1/($J$4:$J1022=$J1023),$Q$4:$Q1022),IF(AND($C1023="V",LOOKUP(2,1/($J$4:$J1022=$J1023),$P$4:$P1022)&lt;0),((-1*(F1023*G1023))+LOOKUP(2,1/($J$4:$J1022=$J1023),$P$4:$P1022)*LOOKUP(2,1/($J$4:$J1022=$J1023),$Q$4:$Q1022))/$P1023,IF(AND($C1023="V",LOOKUP(2,1/($J$4:$J1022=$J1023),$P$4:$P1022)&gt;0),LOOKUP(2,1/($J$4:$J1022=$J1023),$Q$4:$Q1022),""))))))),"")</f>
        <v/>
      </c>
      <c r="R1023" s="49" t="str">
        <f t="shared" si="419"/>
        <v/>
      </c>
      <c r="S1023" s="49" t="str">
        <f t="shared" si="405"/>
        <v/>
      </c>
      <c r="T1023" s="49" t="str">
        <f t="shared" si="417"/>
        <v/>
      </c>
      <c r="U1023" s="49" t="str">
        <f>IFERROR(IF(C1023="P",S1023,IF(K1023=1,0,IF(OR(LOOKUP(2,1/($E$4:$E1022=$E1023),$P$4:$P1022)=0,AND($C1023="C",$N1023="LONG"),AND(C1023="V",N1023="SHORT")),0,S1023+(M1023*Q1023)))),"")</f>
        <v/>
      </c>
      <c r="V1023" s="49" t="str">
        <f t="shared" si="418"/>
        <v/>
      </c>
      <c r="W1023" s="50" t="str">
        <f t="shared" si="412"/>
        <v/>
      </c>
      <c r="Y1023" s="51" t="str">
        <f t="shared" si="399"/>
        <v/>
      </c>
      <c r="Z1023" s="50" t="str">
        <f t="shared" si="406"/>
        <v/>
      </c>
      <c r="AA1023" s="50" t="str">
        <f t="shared" si="397"/>
        <v/>
      </c>
      <c r="AB1023" s="50" t="str">
        <f t="shared" si="400"/>
        <v/>
      </c>
      <c r="AC1023" s="58" t="str">
        <f t="shared" si="401"/>
        <v/>
      </c>
      <c r="AD1023" s="53" t="str">
        <f t="shared" si="398"/>
        <v/>
      </c>
      <c r="AE1023" s="53" t="str">
        <f t="shared" si="402"/>
        <v/>
      </c>
      <c r="AF1023" s="59" t="str">
        <f t="shared" si="403"/>
        <v/>
      </c>
      <c r="AG1023" s="40" t="str">
        <f>C1023&amp;COUNTIFS($C$3:C1023,"V")</f>
        <v>0</v>
      </c>
      <c r="AH1023" s="266" t="str">
        <f t="shared" si="420"/>
        <v/>
      </c>
      <c r="AI1023" s="56" t="str">
        <f t="shared" si="407"/>
        <v/>
      </c>
      <c r="AJ1023" s="265" t="str">
        <f t="shared" si="408"/>
        <v/>
      </c>
      <c r="AK1023" s="267" t="str">
        <f t="shared" si="409"/>
        <v/>
      </c>
      <c r="AL1023" s="267" t="str">
        <f t="shared" si="410"/>
        <v/>
      </c>
      <c r="AM1023" s="40" t="str">
        <f t="shared" si="411"/>
        <v/>
      </c>
      <c r="AN1023" s="267">
        <f t="shared" si="404"/>
        <v>0</v>
      </c>
      <c r="CE1023" s="279"/>
    </row>
    <row r="1024" spans="1:83" s="40" customFormat="1" ht="12.75">
      <c r="A1024" s="227"/>
      <c r="B1024" s="88"/>
      <c r="C1024" s="89"/>
      <c r="D1024" s="90"/>
      <c r="E1024" s="89"/>
      <c r="F1024" s="91"/>
      <c r="G1024" s="304"/>
      <c r="H1024" s="41"/>
      <c r="I1024" s="42" t="str">
        <f t="shared" si="413"/>
        <v/>
      </c>
      <c r="J1024" s="43" t="str">
        <f t="shared" si="396"/>
        <v/>
      </c>
      <c r="K1024" s="44" t="str">
        <f>IF(J1024="","",IF(COUNTIF($J$4:J1024,J1024)=0,"",(COUNTIF($J$4:J1024,J1024))))</f>
        <v/>
      </c>
      <c r="L1024" s="44" t="str">
        <f>IF(K1024="","",J1024&amp;" _ "&amp;COUNTIF($J$4:J1024,J1024)&amp;"_"&amp;N1024)</f>
        <v/>
      </c>
      <c r="M1024" s="45" t="str">
        <f t="shared" si="414"/>
        <v/>
      </c>
      <c r="N1024" s="44" t="str">
        <f t="shared" si="415"/>
        <v/>
      </c>
      <c r="O1024" s="57" t="str">
        <f t="shared" si="416"/>
        <v/>
      </c>
      <c r="P1024" s="48" t="str" cm="1">
        <f t="array" ref="P1024">IFERROR(IF(C1024="P",G1024,IF($K1024=1,$M1024,$M1024+LOOKUP(2,1/($J$4:$J1023=J1024),$P$4:$P1023))),"")</f>
        <v/>
      </c>
      <c r="Q1024" s="57" t="str" cm="1">
        <f t="array" ref="Q1024">IFERROR(IF(OR(C1024="P",C1024="A",C1024="R"),F1024,IF($K1024=1,F1024,IF(LOOKUP(2,1/($J$4:$J1023=$J1024),$P$4:$P1023)=0,$F1024,IF(AND($C1024="C",LOOKUP(2,1/($J$4:$J1023=$J1024),$P$4:$P1023)&gt;0),(F1024*G1024+LOOKUP(2,1/($J$4:$J1023=$J1024),$P$4:$P1023)*LOOKUP(2,1/($J$4:$J1023=$J1024),$Q$4:$Q1023))/$P1024,IF(AND($C1024="C",LOOKUP(2,1/($J$4:$J1023=$J1024),$P$4:$P1023)&lt;0),LOOKUP(2,1/($J$4:$J1023=$J1024),$Q$4:$Q1023),IF(AND($C1024="V",LOOKUP(2,1/($J$4:$J1023=$J1024),$P$4:$P1023)&lt;0),((-1*(F1024*G1024))+LOOKUP(2,1/($J$4:$J1023=$J1024),$P$4:$P1023)*LOOKUP(2,1/($J$4:$J1023=$J1024),$Q$4:$Q1023))/$P1024,IF(AND($C1024="V",LOOKUP(2,1/($J$4:$J1023=$J1024),$P$4:$P1023)&gt;0),LOOKUP(2,1/($J$4:$J1023=$J1024),$Q$4:$Q1023),""))))))),"")</f>
        <v/>
      </c>
      <c r="R1024" s="49" t="str">
        <f t="shared" si="419"/>
        <v/>
      </c>
      <c r="S1024" s="49" t="str">
        <f t="shared" si="405"/>
        <v/>
      </c>
      <c r="T1024" s="49" t="str">
        <f t="shared" si="417"/>
        <v/>
      </c>
      <c r="U1024" s="49" t="str">
        <f>IFERROR(IF(C1024="P",S1024,IF(K1024=1,0,IF(OR(LOOKUP(2,1/($E$4:$E1023=$E1024),$P$4:$P1023)=0,AND($C1024="C",$N1024="LONG"),AND(C1024="V",N1024="SHORT")),0,S1024+(M1024*Q1024)))),"")</f>
        <v/>
      </c>
      <c r="V1024" s="49" t="str">
        <f t="shared" si="418"/>
        <v/>
      </c>
      <c r="W1024" s="50" t="str">
        <f t="shared" si="412"/>
        <v/>
      </c>
      <c r="Y1024" s="51" t="str">
        <f t="shared" si="399"/>
        <v/>
      </c>
      <c r="Z1024" s="50" t="str">
        <f t="shared" si="406"/>
        <v/>
      </c>
      <c r="AA1024" s="50" t="str">
        <f t="shared" si="397"/>
        <v/>
      </c>
      <c r="AB1024" s="50" t="str">
        <f t="shared" si="400"/>
        <v/>
      </c>
      <c r="AC1024" s="58" t="str">
        <f t="shared" si="401"/>
        <v/>
      </c>
      <c r="AD1024" s="53" t="str">
        <f t="shared" si="398"/>
        <v/>
      </c>
      <c r="AE1024" s="53" t="str">
        <f t="shared" si="402"/>
        <v/>
      </c>
      <c r="AF1024" s="59" t="str">
        <f t="shared" si="403"/>
        <v/>
      </c>
      <c r="AG1024" s="40" t="str">
        <f>C1024&amp;COUNTIFS($C$3:C1024,"V")</f>
        <v>0</v>
      </c>
      <c r="AH1024" s="266" t="str">
        <f t="shared" si="420"/>
        <v/>
      </c>
      <c r="AI1024" s="56" t="str">
        <f t="shared" si="407"/>
        <v/>
      </c>
      <c r="AJ1024" s="265" t="str">
        <f t="shared" si="408"/>
        <v/>
      </c>
      <c r="AK1024" s="267" t="str">
        <f t="shared" si="409"/>
        <v/>
      </c>
      <c r="AL1024" s="267" t="str">
        <f t="shared" si="410"/>
        <v/>
      </c>
      <c r="AM1024" s="40" t="str">
        <f t="shared" si="411"/>
        <v/>
      </c>
      <c r="AN1024" s="267">
        <f t="shared" si="404"/>
        <v>0</v>
      </c>
      <c r="CE1024" s="279"/>
    </row>
    <row r="1025" spans="1:83" s="40" customFormat="1" ht="12.75">
      <c r="A1025" s="227"/>
      <c r="B1025" s="88"/>
      <c r="C1025" s="89"/>
      <c r="D1025" s="90"/>
      <c r="E1025" s="89"/>
      <c r="F1025" s="91"/>
      <c r="G1025" s="304"/>
      <c r="H1025" s="41"/>
      <c r="I1025" s="42" t="str">
        <f t="shared" si="413"/>
        <v/>
      </c>
      <c r="J1025" s="43" t="str">
        <f t="shared" si="396"/>
        <v/>
      </c>
      <c r="K1025" s="44" t="str">
        <f>IF(J1025="","",IF(COUNTIF($J$4:J1025,J1025)=0,"",(COUNTIF($J$4:J1025,J1025))))</f>
        <v/>
      </c>
      <c r="L1025" s="44" t="str">
        <f>IF(K1025="","",J1025&amp;" _ "&amp;COUNTIF($J$4:J1025,J1025)&amp;"_"&amp;N1025)</f>
        <v/>
      </c>
      <c r="M1025" s="45" t="str">
        <f t="shared" si="414"/>
        <v/>
      </c>
      <c r="N1025" s="44" t="str">
        <f t="shared" si="415"/>
        <v/>
      </c>
      <c r="O1025" s="57" t="str">
        <f t="shared" si="416"/>
        <v/>
      </c>
      <c r="P1025" s="48" t="str" cm="1">
        <f t="array" ref="P1025">IFERROR(IF(C1025="P",G1025,IF($K1025=1,$M1025,$M1025+LOOKUP(2,1/($J$4:$J1024=J1025),$P$4:$P1024))),"")</f>
        <v/>
      </c>
      <c r="Q1025" s="57" t="str" cm="1">
        <f t="array" ref="Q1025">IFERROR(IF(OR(C1025="P",C1025="A",C1025="R"),F1025,IF($K1025=1,F1025,IF(LOOKUP(2,1/($J$4:$J1024=$J1025),$P$4:$P1024)=0,$F1025,IF(AND($C1025="C",LOOKUP(2,1/($J$4:$J1024=$J1025),$P$4:$P1024)&gt;0),(F1025*G1025+LOOKUP(2,1/($J$4:$J1024=$J1025),$P$4:$P1024)*LOOKUP(2,1/($J$4:$J1024=$J1025),$Q$4:$Q1024))/$P1025,IF(AND($C1025="C",LOOKUP(2,1/($J$4:$J1024=$J1025),$P$4:$P1024)&lt;0),LOOKUP(2,1/($J$4:$J1024=$J1025),$Q$4:$Q1024),IF(AND($C1025="V",LOOKUP(2,1/($J$4:$J1024=$J1025),$P$4:$P1024)&lt;0),((-1*(F1025*G1025))+LOOKUP(2,1/($J$4:$J1024=$J1025),$P$4:$P1024)*LOOKUP(2,1/($J$4:$J1024=$J1025),$Q$4:$Q1024))/$P1025,IF(AND($C1025="V",LOOKUP(2,1/($J$4:$J1024=$J1025),$P$4:$P1024)&gt;0),LOOKUP(2,1/($J$4:$J1024=$J1025),$Q$4:$Q1024),""))))))),"")</f>
        <v/>
      </c>
      <c r="R1025" s="49" t="str">
        <f t="shared" si="419"/>
        <v/>
      </c>
      <c r="S1025" s="49" t="str">
        <f t="shared" si="405"/>
        <v/>
      </c>
      <c r="T1025" s="49" t="str">
        <f t="shared" si="417"/>
        <v/>
      </c>
      <c r="U1025" s="49" t="str">
        <f>IFERROR(IF(C1025="P",S1025,IF(K1025=1,0,IF(OR(LOOKUP(2,1/($E$4:$E1024=$E1025),$P$4:$P1024)=0,AND($C1025="C",$N1025="LONG"),AND(C1025="V",N1025="SHORT")),0,S1025+(M1025*Q1025)))),"")</f>
        <v/>
      </c>
      <c r="V1025" s="49" t="str">
        <f t="shared" si="418"/>
        <v/>
      </c>
      <c r="W1025" s="50" t="str">
        <f t="shared" si="412"/>
        <v/>
      </c>
      <c r="Y1025" s="51" t="str">
        <f t="shared" si="399"/>
        <v/>
      </c>
      <c r="Z1025" s="50" t="str">
        <f t="shared" si="406"/>
        <v/>
      </c>
      <c r="AA1025" s="50" t="str">
        <f t="shared" si="397"/>
        <v/>
      </c>
      <c r="AB1025" s="50" t="str">
        <f t="shared" si="400"/>
        <v/>
      </c>
      <c r="AC1025" s="58" t="str">
        <f t="shared" si="401"/>
        <v/>
      </c>
      <c r="AD1025" s="53" t="str">
        <f t="shared" si="398"/>
        <v/>
      </c>
      <c r="AE1025" s="53" t="str">
        <f t="shared" si="402"/>
        <v/>
      </c>
      <c r="AF1025" s="59" t="str">
        <f t="shared" si="403"/>
        <v/>
      </c>
      <c r="AG1025" s="40" t="str">
        <f>C1025&amp;COUNTIFS($C$3:C1025,"V")</f>
        <v>0</v>
      </c>
      <c r="AH1025" s="266" t="str">
        <f t="shared" si="420"/>
        <v/>
      </c>
      <c r="AI1025" s="56" t="str">
        <f t="shared" si="407"/>
        <v/>
      </c>
      <c r="AJ1025" s="265" t="str">
        <f t="shared" si="408"/>
        <v/>
      </c>
      <c r="AK1025" s="267" t="str">
        <f t="shared" si="409"/>
        <v/>
      </c>
      <c r="AL1025" s="267" t="str">
        <f t="shared" si="410"/>
        <v/>
      </c>
      <c r="AM1025" s="40" t="str">
        <f t="shared" si="411"/>
        <v/>
      </c>
      <c r="AN1025" s="267">
        <f t="shared" si="404"/>
        <v>0</v>
      </c>
      <c r="CE1025" s="279"/>
    </row>
    <row r="1026" spans="1:83" s="40" customFormat="1" ht="12.75">
      <c r="A1026" s="227"/>
      <c r="B1026" s="88"/>
      <c r="C1026" s="89"/>
      <c r="D1026" s="90"/>
      <c r="E1026" s="89"/>
      <c r="F1026" s="91"/>
      <c r="G1026" s="304"/>
      <c r="H1026" s="41"/>
      <c r="I1026" s="42" t="str">
        <f t="shared" si="413"/>
        <v/>
      </c>
      <c r="J1026" s="43" t="str">
        <f t="shared" si="396"/>
        <v/>
      </c>
      <c r="K1026" s="44" t="str">
        <f>IF(J1026="","",IF(COUNTIF($J$4:J1026,J1026)=0,"",(COUNTIF($J$4:J1026,J1026))))</f>
        <v/>
      </c>
      <c r="L1026" s="44" t="str">
        <f>IF(K1026="","",J1026&amp;" _ "&amp;COUNTIF($J$4:J1026,J1026)&amp;"_"&amp;N1026)</f>
        <v/>
      </c>
      <c r="M1026" s="45" t="str">
        <f t="shared" si="414"/>
        <v/>
      </c>
      <c r="N1026" s="44" t="str">
        <f t="shared" si="415"/>
        <v/>
      </c>
      <c r="O1026" s="57" t="str">
        <f t="shared" si="416"/>
        <v/>
      </c>
      <c r="P1026" s="48" t="str" cm="1">
        <f t="array" ref="P1026">IFERROR(IF(C1026="P",G1026,IF($K1026=1,$M1026,$M1026+LOOKUP(2,1/($J$4:$J1025=J1026),$P$4:$P1025))),"")</f>
        <v/>
      </c>
      <c r="Q1026" s="57" t="str" cm="1">
        <f t="array" ref="Q1026">IFERROR(IF(OR(C1026="P",C1026="A",C1026="R"),F1026,IF($K1026=1,F1026,IF(LOOKUP(2,1/($J$4:$J1025=$J1026),$P$4:$P1025)=0,$F1026,IF(AND($C1026="C",LOOKUP(2,1/($J$4:$J1025=$J1026),$P$4:$P1025)&gt;0),(F1026*G1026+LOOKUP(2,1/($J$4:$J1025=$J1026),$P$4:$P1025)*LOOKUP(2,1/($J$4:$J1025=$J1026),$Q$4:$Q1025))/$P1026,IF(AND($C1026="C",LOOKUP(2,1/($J$4:$J1025=$J1026),$P$4:$P1025)&lt;0),LOOKUP(2,1/($J$4:$J1025=$J1026),$Q$4:$Q1025),IF(AND($C1026="V",LOOKUP(2,1/($J$4:$J1025=$J1026),$P$4:$P1025)&lt;0),((-1*(F1026*G1026))+LOOKUP(2,1/($J$4:$J1025=$J1026),$P$4:$P1025)*LOOKUP(2,1/($J$4:$J1025=$J1026),$Q$4:$Q1025))/$P1026,IF(AND($C1026="V",LOOKUP(2,1/($J$4:$J1025=$J1026),$P$4:$P1025)&gt;0),LOOKUP(2,1/($J$4:$J1025=$J1026),$Q$4:$Q1025),""))))))),"")</f>
        <v/>
      </c>
      <c r="R1026" s="49" t="str">
        <f t="shared" si="419"/>
        <v/>
      </c>
      <c r="S1026" s="49" t="str">
        <f t="shared" si="405"/>
        <v/>
      </c>
      <c r="T1026" s="49" t="str">
        <f t="shared" si="417"/>
        <v/>
      </c>
      <c r="U1026" s="49" t="str">
        <f>IFERROR(IF(C1026="P",S1026,IF(K1026=1,0,IF(OR(LOOKUP(2,1/($E$4:$E1025=$E1026),$P$4:$P1025)=0,AND($C1026="C",$N1026="LONG"),AND(C1026="V",N1026="SHORT")),0,S1026+(M1026*Q1026)))),"")</f>
        <v/>
      </c>
      <c r="V1026" s="49" t="str">
        <f t="shared" si="418"/>
        <v/>
      </c>
      <c r="W1026" s="50" t="str">
        <f t="shared" si="412"/>
        <v/>
      </c>
      <c r="Y1026" s="51" t="str">
        <f t="shared" si="399"/>
        <v/>
      </c>
      <c r="Z1026" s="50" t="str">
        <f t="shared" si="406"/>
        <v/>
      </c>
      <c r="AA1026" s="50" t="str">
        <f t="shared" si="397"/>
        <v/>
      </c>
      <c r="AB1026" s="50" t="str">
        <f t="shared" si="400"/>
        <v/>
      </c>
      <c r="AC1026" s="58" t="str">
        <f t="shared" si="401"/>
        <v/>
      </c>
      <c r="AD1026" s="53" t="str">
        <f t="shared" si="398"/>
        <v/>
      </c>
      <c r="AE1026" s="53" t="str">
        <f t="shared" si="402"/>
        <v/>
      </c>
      <c r="AF1026" s="59" t="str">
        <f t="shared" si="403"/>
        <v/>
      </c>
      <c r="AG1026" s="40" t="str">
        <f>C1026&amp;COUNTIFS($C$3:C1026,"V")</f>
        <v>0</v>
      </c>
      <c r="AH1026" s="266" t="str">
        <f t="shared" si="420"/>
        <v/>
      </c>
      <c r="AI1026" s="56" t="str">
        <f t="shared" si="407"/>
        <v/>
      </c>
      <c r="AJ1026" s="265" t="str">
        <f t="shared" si="408"/>
        <v/>
      </c>
      <c r="AK1026" s="267" t="str">
        <f t="shared" si="409"/>
        <v/>
      </c>
      <c r="AL1026" s="267" t="str">
        <f t="shared" si="410"/>
        <v/>
      </c>
      <c r="AM1026" s="40" t="str">
        <f t="shared" si="411"/>
        <v/>
      </c>
      <c r="AN1026" s="267">
        <f t="shared" si="404"/>
        <v>0</v>
      </c>
      <c r="CE1026" s="279"/>
    </row>
    <row r="1027" spans="1:83" s="40" customFormat="1" ht="12.75">
      <c r="A1027" s="227"/>
      <c r="B1027" s="88"/>
      <c r="C1027" s="89"/>
      <c r="D1027" s="90"/>
      <c r="E1027" s="89"/>
      <c r="F1027" s="91"/>
      <c r="G1027" s="304"/>
      <c r="H1027" s="41"/>
      <c r="I1027" s="42" t="str">
        <f t="shared" si="413"/>
        <v/>
      </c>
      <c r="J1027" s="43" t="str">
        <f t="shared" si="396"/>
        <v/>
      </c>
      <c r="K1027" s="44" t="str">
        <f>IF(J1027="","",IF(COUNTIF($J$4:J1027,J1027)=0,"",(COUNTIF($J$4:J1027,J1027))))</f>
        <v/>
      </c>
      <c r="L1027" s="44" t="str">
        <f>IF(K1027="","",J1027&amp;" _ "&amp;COUNTIF($J$4:J1027,J1027)&amp;"_"&amp;N1027)</f>
        <v/>
      </c>
      <c r="M1027" s="45" t="str">
        <f t="shared" si="414"/>
        <v/>
      </c>
      <c r="N1027" s="44" t="str">
        <f t="shared" si="415"/>
        <v/>
      </c>
      <c r="O1027" s="57" t="str">
        <f t="shared" si="416"/>
        <v/>
      </c>
      <c r="P1027" s="48" t="str" cm="1">
        <f t="array" ref="P1027">IFERROR(IF(C1027="P",G1027,IF($K1027=1,$M1027,$M1027+LOOKUP(2,1/($J$4:$J1026=J1027),$P$4:$P1026))),"")</f>
        <v/>
      </c>
      <c r="Q1027" s="57" t="str" cm="1">
        <f t="array" ref="Q1027">IFERROR(IF(OR(C1027="P",C1027="A",C1027="R"),F1027,IF($K1027=1,F1027,IF(LOOKUP(2,1/($J$4:$J1026=$J1027),$P$4:$P1026)=0,$F1027,IF(AND($C1027="C",LOOKUP(2,1/($J$4:$J1026=$J1027),$P$4:$P1026)&gt;0),(F1027*G1027+LOOKUP(2,1/($J$4:$J1026=$J1027),$P$4:$P1026)*LOOKUP(2,1/($J$4:$J1026=$J1027),$Q$4:$Q1026))/$P1027,IF(AND($C1027="C",LOOKUP(2,1/($J$4:$J1026=$J1027),$P$4:$P1026)&lt;0),LOOKUP(2,1/($J$4:$J1026=$J1027),$Q$4:$Q1026),IF(AND($C1027="V",LOOKUP(2,1/($J$4:$J1026=$J1027),$P$4:$P1026)&lt;0),((-1*(F1027*G1027))+LOOKUP(2,1/($J$4:$J1026=$J1027),$P$4:$P1026)*LOOKUP(2,1/($J$4:$J1026=$J1027),$Q$4:$Q1026))/$P1027,IF(AND($C1027="V",LOOKUP(2,1/($J$4:$J1026=$J1027),$P$4:$P1026)&gt;0),LOOKUP(2,1/($J$4:$J1026=$J1027),$Q$4:$Q1026),""))))))),"")</f>
        <v/>
      </c>
      <c r="R1027" s="49" t="str">
        <f t="shared" si="419"/>
        <v/>
      </c>
      <c r="S1027" s="49" t="str">
        <f t="shared" si="405"/>
        <v/>
      </c>
      <c r="T1027" s="49" t="str">
        <f t="shared" si="417"/>
        <v/>
      </c>
      <c r="U1027" s="49" t="str">
        <f>IFERROR(IF(C1027="P",S1027,IF(K1027=1,0,IF(OR(LOOKUP(2,1/($E$4:$E1026=$E1027),$P$4:$P1026)=0,AND($C1027="C",$N1027="LONG"),AND(C1027="V",N1027="SHORT")),0,S1027+(M1027*Q1027)))),"")</f>
        <v/>
      </c>
      <c r="V1027" s="49" t="str">
        <f t="shared" si="418"/>
        <v/>
      </c>
      <c r="W1027" s="50" t="str">
        <f t="shared" si="412"/>
        <v/>
      </c>
      <c r="Y1027" s="51" t="str">
        <f t="shared" si="399"/>
        <v/>
      </c>
      <c r="Z1027" s="50" t="str">
        <f t="shared" si="406"/>
        <v/>
      </c>
      <c r="AA1027" s="50" t="str">
        <f t="shared" si="397"/>
        <v/>
      </c>
      <c r="AB1027" s="50" t="str">
        <f t="shared" si="400"/>
        <v/>
      </c>
      <c r="AC1027" s="58" t="str">
        <f t="shared" si="401"/>
        <v/>
      </c>
      <c r="AD1027" s="53" t="str">
        <f t="shared" si="398"/>
        <v/>
      </c>
      <c r="AE1027" s="53" t="str">
        <f t="shared" si="402"/>
        <v/>
      </c>
      <c r="AF1027" s="59" t="str">
        <f t="shared" si="403"/>
        <v/>
      </c>
      <c r="AG1027" s="40" t="str">
        <f>C1027&amp;COUNTIFS($C$3:C1027,"V")</f>
        <v>0</v>
      </c>
      <c r="AH1027" s="266" t="str">
        <f t="shared" si="420"/>
        <v/>
      </c>
      <c r="AI1027" s="56" t="str">
        <f t="shared" si="407"/>
        <v/>
      </c>
      <c r="AJ1027" s="265" t="str">
        <f t="shared" si="408"/>
        <v/>
      </c>
      <c r="AK1027" s="267" t="str">
        <f t="shared" si="409"/>
        <v/>
      </c>
      <c r="AL1027" s="267" t="str">
        <f t="shared" si="410"/>
        <v/>
      </c>
      <c r="AM1027" s="40" t="str">
        <f t="shared" si="411"/>
        <v/>
      </c>
      <c r="AN1027" s="267">
        <f t="shared" si="404"/>
        <v>0</v>
      </c>
      <c r="CE1027" s="279"/>
    </row>
    <row r="1028" spans="1:83" s="40" customFormat="1" ht="12.75">
      <c r="A1028" s="227"/>
      <c r="B1028" s="88"/>
      <c r="C1028" s="89"/>
      <c r="D1028" s="90"/>
      <c r="E1028" s="89"/>
      <c r="F1028" s="91"/>
      <c r="G1028" s="304"/>
      <c r="H1028" s="41"/>
      <c r="I1028" s="42" t="str">
        <f t="shared" si="413"/>
        <v/>
      </c>
      <c r="J1028" s="43" t="str">
        <f t="shared" ref="J1028:J1091" si="421">IF(E1028="","",IF(C1028="P","P_"&amp;E1028,E1028))</f>
        <v/>
      </c>
      <c r="K1028" s="44" t="str">
        <f>IF(J1028="","",IF(COUNTIF($J$4:J1028,J1028)=0,"",(COUNTIF($J$4:J1028,J1028))))</f>
        <v/>
      </c>
      <c r="L1028" s="44" t="str">
        <f>IF(K1028="","",J1028&amp;" _ "&amp;COUNTIF($J$4:J1028,J1028)&amp;"_"&amp;N1028)</f>
        <v/>
      </c>
      <c r="M1028" s="45" t="str">
        <f t="shared" si="414"/>
        <v/>
      </c>
      <c r="N1028" s="44" t="str">
        <f t="shared" si="415"/>
        <v/>
      </c>
      <c r="O1028" s="57" t="str">
        <f t="shared" si="416"/>
        <v/>
      </c>
      <c r="P1028" s="48" t="str" cm="1">
        <f t="array" ref="P1028">IFERROR(IF(C1028="P",G1028,IF($K1028=1,$M1028,$M1028+LOOKUP(2,1/($J$4:$J1027=J1028),$P$4:$P1027))),"")</f>
        <v/>
      </c>
      <c r="Q1028" s="57" t="str" cm="1">
        <f t="array" ref="Q1028">IFERROR(IF(OR(C1028="P",C1028="A",C1028="R"),F1028,IF($K1028=1,F1028,IF(LOOKUP(2,1/($J$4:$J1027=$J1028),$P$4:$P1027)=0,$F1028,IF(AND($C1028="C",LOOKUP(2,1/($J$4:$J1027=$J1028),$P$4:$P1027)&gt;0),(F1028*G1028+LOOKUP(2,1/($J$4:$J1027=$J1028),$P$4:$P1027)*LOOKUP(2,1/($J$4:$J1027=$J1028),$Q$4:$Q1027))/$P1028,IF(AND($C1028="C",LOOKUP(2,1/($J$4:$J1027=$J1028),$P$4:$P1027)&lt;0),LOOKUP(2,1/($J$4:$J1027=$J1028),$Q$4:$Q1027),IF(AND($C1028="V",LOOKUP(2,1/($J$4:$J1027=$J1028),$P$4:$P1027)&lt;0),((-1*(F1028*G1028))+LOOKUP(2,1/($J$4:$J1027=$J1028),$P$4:$P1027)*LOOKUP(2,1/($J$4:$J1027=$J1028),$Q$4:$Q1027))/$P1028,IF(AND($C1028="V",LOOKUP(2,1/($J$4:$J1027=$J1028),$P$4:$P1027)&gt;0),LOOKUP(2,1/($J$4:$J1027=$J1028),$Q$4:$Q1027),""))))))),"")</f>
        <v/>
      </c>
      <c r="R1028" s="49" t="str">
        <f t="shared" si="419"/>
        <v/>
      </c>
      <c r="S1028" s="49" t="str">
        <f t="shared" si="405"/>
        <v/>
      </c>
      <c r="T1028" s="49" t="str">
        <f t="shared" si="417"/>
        <v/>
      </c>
      <c r="U1028" s="49" t="str">
        <f>IFERROR(IF(C1028="P",S1028,IF(K1028=1,0,IF(OR(LOOKUP(2,1/($E$4:$E1027=$E1028),$P$4:$P1027)=0,AND($C1028="C",$N1028="LONG"),AND(C1028="V",N1028="SHORT")),0,S1028+(M1028*Q1028)))),"")</f>
        <v/>
      </c>
      <c r="V1028" s="49" t="str">
        <f t="shared" si="418"/>
        <v/>
      </c>
      <c r="W1028" s="50" t="str">
        <f t="shared" si="412"/>
        <v/>
      </c>
      <c r="Y1028" s="51" t="str">
        <f t="shared" si="399"/>
        <v/>
      </c>
      <c r="Z1028" s="50" t="str">
        <f t="shared" si="406"/>
        <v/>
      </c>
      <c r="AA1028" s="50" t="str">
        <f t="shared" ref="AA1028:AA1091" si="422">IF(W1028="","",U1028+W1028+H1028+Z1028)</f>
        <v/>
      </c>
      <c r="AB1028" s="50" t="str">
        <f t="shared" si="400"/>
        <v/>
      </c>
      <c r="AC1028" s="58" t="str">
        <f t="shared" si="401"/>
        <v/>
      </c>
      <c r="AD1028" s="53" t="str">
        <f t="shared" ref="AD1028:AD1091" si="423">IF(E1028="","",(((AA1028-W1028)-Z1028)/Z1028))</f>
        <v/>
      </c>
      <c r="AE1028" s="53" t="str">
        <f t="shared" si="402"/>
        <v/>
      </c>
      <c r="AF1028" s="59" t="str">
        <f t="shared" si="403"/>
        <v/>
      </c>
      <c r="AG1028" s="40" t="str">
        <f>C1028&amp;COUNTIFS($C$3:C1028,"V")</f>
        <v>0</v>
      </c>
      <c r="AH1028" s="266" t="str">
        <f t="shared" si="420"/>
        <v/>
      </c>
      <c r="AI1028" s="56" t="str">
        <f t="shared" si="407"/>
        <v/>
      </c>
      <c r="AJ1028" s="265" t="str">
        <f t="shared" si="408"/>
        <v/>
      </c>
      <c r="AK1028" s="267" t="str">
        <f t="shared" si="409"/>
        <v/>
      </c>
      <c r="AL1028" s="267" t="str">
        <f t="shared" si="410"/>
        <v/>
      </c>
      <c r="AM1028" s="40" t="str">
        <f t="shared" si="411"/>
        <v/>
      </c>
      <c r="AN1028" s="267">
        <f t="shared" si="404"/>
        <v>0</v>
      </c>
      <c r="CE1028" s="279"/>
    </row>
    <row r="1029" spans="1:83" s="40" customFormat="1" ht="12.75">
      <c r="A1029" s="227"/>
      <c r="B1029" s="88"/>
      <c r="C1029" s="89"/>
      <c r="D1029" s="90"/>
      <c r="E1029" s="89"/>
      <c r="F1029" s="91"/>
      <c r="G1029" s="304"/>
      <c r="H1029" s="41"/>
      <c r="I1029" s="42" t="str">
        <f t="shared" si="413"/>
        <v/>
      </c>
      <c r="J1029" s="43" t="str">
        <f t="shared" si="421"/>
        <v/>
      </c>
      <c r="K1029" s="44" t="str">
        <f>IF(J1029="","",IF(COUNTIF($J$4:J1029,J1029)=0,"",(COUNTIF($J$4:J1029,J1029))))</f>
        <v/>
      </c>
      <c r="L1029" s="44" t="str">
        <f>IF(K1029="","",J1029&amp;" _ "&amp;COUNTIF($J$4:J1029,J1029)&amp;"_"&amp;N1029)</f>
        <v/>
      </c>
      <c r="M1029" s="45" t="str">
        <f t="shared" si="414"/>
        <v/>
      </c>
      <c r="N1029" s="44" t="str">
        <f t="shared" si="415"/>
        <v/>
      </c>
      <c r="O1029" s="57" t="str">
        <f t="shared" si="416"/>
        <v/>
      </c>
      <c r="P1029" s="48" t="str" cm="1">
        <f t="array" ref="P1029">IFERROR(IF(C1029="P",G1029,IF($K1029=1,$M1029,$M1029+LOOKUP(2,1/($J$4:$J1028=J1029),$P$4:$P1028))),"")</f>
        <v/>
      </c>
      <c r="Q1029" s="57" t="str" cm="1">
        <f t="array" ref="Q1029">IFERROR(IF(OR(C1029="P",C1029="A",C1029="R"),F1029,IF($K1029=1,F1029,IF(LOOKUP(2,1/($J$4:$J1028=$J1029),$P$4:$P1028)=0,$F1029,IF(AND($C1029="C",LOOKUP(2,1/($J$4:$J1028=$J1029),$P$4:$P1028)&gt;0),(F1029*G1029+LOOKUP(2,1/($J$4:$J1028=$J1029),$P$4:$P1028)*LOOKUP(2,1/($J$4:$J1028=$J1029),$Q$4:$Q1028))/$P1029,IF(AND($C1029="C",LOOKUP(2,1/($J$4:$J1028=$J1029),$P$4:$P1028)&lt;0),LOOKUP(2,1/($J$4:$J1028=$J1029),$Q$4:$Q1028),IF(AND($C1029="V",LOOKUP(2,1/($J$4:$J1028=$J1029),$P$4:$P1028)&lt;0),((-1*(F1029*G1029))+LOOKUP(2,1/($J$4:$J1028=$J1029),$P$4:$P1028)*LOOKUP(2,1/($J$4:$J1028=$J1029),$Q$4:$Q1028))/$P1029,IF(AND($C1029="V",LOOKUP(2,1/($J$4:$J1028=$J1029),$P$4:$P1028)&gt;0),LOOKUP(2,1/($J$4:$J1028=$J1029),$Q$4:$Q1028),""))))))),"")</f>
        <v/>
      </c>
      <c r="R1029" s="49" t="str">
        <f t="shared" si="419"/>
        <v/>
      </c>
      <c r="S1029" s="49" t="str">
        <f t="shared" si="405"/>
        <v/>
      </c>
      <c r="T1029" s="49" t="str">
        <f t="shared" si="417"/>
        <v/>
      </c>
      <c r="U1029" s="49" t="str">
        <f>IFERROR(IF(C1029="P",S1029,IF(K1029=1,0,IF(OR(LOOKUP(2,1/($E$4:$E1028=$E1029),$P$4:$P1028)=0,AND($C1029="C",$N1029="LONG"),AND(C1029="V",N1029="SHORT")),0,S1029+(M1029*Q1029)))),"")</f>
        <v/>
      </c>
      <c r="V1029" s="49" t="str">
        <f t="shared" si="418"/>
        <v/>
      </c>
      <c r="W1029" s="50" t="str">
        <f t="shared" si="412"/>
        <v/>
      </c>
      <c r="Y1029" s="51" t="str">
        <f t="shared" ref="Y1029:Y1096" si="424">IF(W1029="","",Y1028+H1029)</f>
        <v/>
      </c>
      <c r="Z1029" s="50" t="str">
        <f t="shared" si="406"/>
        <v/>
      </c>
      <c r="AA1029" s="50" t="str">
        <f t="shared" si="422"/>
        <v/>
      </c>
      <c r="AB1029" s="50" t="str">
        <f t="shared" ref="AB1029:AB1092" si="425">IF(H1029="","",AA1029)</f>
        <v/>
      </c>
      <c r="AC1029" s="58" t="str">
        <f t="shared" ref="AC1029:AC1092" si="426">IF(E1029="","",IF(W1029=0,AC1028,AC1028+(W1029/(1+AE1029))))</f>
        <v/>
      </c>
      <c r="AD1029" s="53" t="str">
        <f t="shared" si="423"/>
        <v/>
      </c>
      <c r="AE1029" s="53" t="str">
        <f t="shared" ref="AE1029:AE1092" si="427">IF(AD1029="","",((1+AD1029)*(1+AE1028))-1)</f>
        <v/>
      </c>
      <c r="AF1029" s="59" t="str">
        <f t="shared" ref="AF1029:AF1092" si="428">IF(AE1029="","",$AF$4*(1+AE1029))</f>
        <v/>
      </c>
      <c r="AG1029" s="40" t="str">
        <f>C1029&amp;COUNTIFS($C$3:C1029,"V")</f>
        <v>0</v>
      </c>
      <c r="AH1029" s="266" t="str">
        <f t="shared" si="420"/>
        <v/>
      </c>
      <c r="AI1029" s="56" t="str">
        <f t="shared" si="407"/>
        <v/>
      </c>
      <c r="AJ1029" s="265" t="str">
        <f t="shared" si="408"/>
        <v/>
      </c>
      <c r="AK1029" s="267" t="str">
        <f t="shared" si="409"/>
        <v/>
      </c>
      <c r="AL1029" s="267" t="str">
        <f t="shared" si="410"/>
        <v/>
      </c>
      <c r="AM1029" s="40" t="str">
        <f t="shared" si="411"/>
        <v/>
      </c>
      <c r="AN1029" s="267">
        <f t="shared" ref="AN1029:AN1092" si="429">IF(CE1029="",0,CE1029)</f>
        <v>0</v>
      </c>
      <c r="CE1029" s="279"/>
    </row>
    <row r="1030" spans="1:83" s="40" customFormat="1" ht="12.75">
      <c r="A1030" s="227"/>
      <c r="B1030" s="88"/>
      <c r="C1030" s="89"/>
      <c r="D1030" s="90"/>
      <c r="E1030" s="89"/>
      <c r="F1030" s="91"/>
      <c r="G1030" s="304"/>
      <c r="H1030" s="41"/>
      <c r="I1030" s="42" t="str">
        <f t="shared" si="413"/>
        <v/>
      </c>
      <c r="J1030" s="43" t="str">
        <f t="shared" si="421"/>
        <v/>
      </c>
      <c r="K1030" s="44" t="str">
        <f>IF(J1030="","",IF(COUNTIF($J$4:J1030,J1030)=0,"",(COUNTIF($J$4:J1030,J1030))))</f>
        <v/>
      </c>
      <c r="L1030" s="44" t="str">
        <f>IF(K1030="","",J1030&amp;" _ "&amp;COUNTIF($J$4:J1030,J1030)&amp;"_"&amp;N1030)</f>
        <v/>
      </c>
      <c r="M1030" s="45" t="str">
        <f t="shared" si="414"/>
        <v/>
      </c>
      <c r="N1030" s="44" t="str">
        <f t="shared" si="415"/>
        <v/>
      </c>
      <c r="O1030" s="57" t="str">
        <f t="shared" si="416"/>
        <v/>
      </c>
      <c r="P1030" s="48" t="str" cm="1">
        <f t="array" ref="P1030">IFERROR(IF(C1030="P",G1030,IF($K1030=1,$M1030,$M1030+LOOKUP(2,1/($J$4:$J1029=J1030),$P$4:$P1029))),"")</f>
        <v/>
      </c>
      <c r="Q1030" s="57" t="str" cm="1">
        <f t="array" ref="Q1030">IFERROR(IF(OR(C1030="P",C1030="A",C1030="R"),F1030,IF($K1030=1,F1030,IF(LOOKUP(2,1/($J$4:$J1029=$J1030),$P$4:$P1029)=0,$F1030,IF(AND($C1030="C",LOOKUP(2,1/($J$4:$J1029=$J1030),$P$4:$P1029)&gt;0),(F1030*G1030+LOOKUP(2,1/($J$4:$J1029=$J1030),$P$4:$P1029)*LOOKUP(2,1/($J$4:$J1029=$J1030),$Q$4:$Q1029))/$P1030,IF(AND($C1030="C",LOOKUP(2,1/($J$4:$J1029=$J1030),$P$4:$P1029)&lt;0),LOOKUP(2,1/($J$4:$J1029=$J1030),$Q$4:$Q1029),IF(AND($C1030="V",LOOKUP(2,1/($J$4:$J1029=$J1030),$P$4:$P1029)&lt;0),((-1*(F1030*G1030))+LOOKUP(2,1/($J$4:$J1029=$J1030),$P$4:$P1029)*LOOKUP(2,1/($J$4:$J1029=$J1030),$Q$4:$Q1029))/$P1030,IF(AND($C1030="V",LOOKUP(2,1/($J$4:$J1029=$J1030),$P$4:$P1029)&gt;0),LOOKUP(2,1/($J$4:$J1029=$J1030),$Q$4:$Q1029),""))))))),"")</f>
        <v/>
      </c>
      <c r="R1030" s="49" t="str">
        <f t="shared" si="419"/>
        <v/>
      </c>
      <c r="S1030" s="49" t="str">
        <f t="shared" ref="S1030:S1093" si="430">IFERROR((-F1030*M1030)-AN1030,"")</f>
        <v/>
      </c>
      <c r="T1030" s="49" t="str">
        <f t="shared" si="417"/>
        <v/>
      </c>
      <c r="U1030" s="49" t="str">
        <f>IFERROR(IF(C1030="P",S1030,IF(K1030=1,0,IF(OR(LOOKUP(2,1/($E$4:$E1029=$E1030),$P$4:$P1029)=0,AND($C1030="C",$N1030="LONG"),AND(C1030="V",N1030="SHORT")),0,S1030+(M1030*Q1030)))),"")</f>
        <v/>
      </c>
      <c r="V1030" s="49" t="str">
        <f t="shared" si="418"/>
        <v/>
      </c>
      <c r="W1030" s="50" t="str">
        <f t="shared" si="412"/>
        <v/>
      </c>
      <c r="Y1030" s="51" t="str">
        <f t="shared" si="424"/>
        <v/>
      </c>
      <c r="Z1030" s="50" t="str">
        <f t="shared" ref="Z1030:Z1093" si="431">IF(W1030="","",AA1029)</f>
        <v/>
      </c>
      <c r="AA1030" s="50" t="str">
        <f t="shared" si="422"/>
        <v/>
      </c>
      <c r="AB1030" s="50" t="str">
        <f t="shared" si="425"/>
        <v/>
      </c>
      <c r="AC1030" s="58" t="str">
        <f t="shared" si="426"/>
        <v/>
      </c>
      <c r="AD1030" s="53" t="str">
        <f t="shared" si="423"/>
        <v/>
      </c>
      <c r="AE1030" s="53" t="str">
        <f t="shared" si="427"/>
        <v/>
      </c>
      <c r="AF1030" s="59" t="str">
        <f t="shared" si="428"/>
        <v/>
      </c>
      <c r="AG1030" s="40" t="str">
        <f>C1030&amp;COUNTIFS($C$3:C1030,"V")</f>
        <v>0</v>
      </c>
      <c r="AH1030" s="266" t="str">
        <f t="shared" si="420"/>
        <v/>
      </c>
      <c r="AI1030" s="56" t="str">
        <f t="shared" ref="AI1030:AI1069" si="432">IF(J1030="","",J1030)</f>
        <v/>
      </c>
      <c r="AJ1030" s="265" t="str">
        <f t="shared" ref="AJ1030:AJ1069" si="433">IF(G1030="","",G1030)</f>
        <v/>
      </c>
      <c r="AK1030" s="267" t="str">
        <f t="shared" ref="AK1030:AK1069" si="434">IF(F1030="","",F1030)</f>
        <v/>
      </c>
      <c r="AL1030" s="267" t="str">
        <f t="shared" ref="AL1030:AL1069" si="435">IF(U1030="","",U1030)</f>
        <v/>
      </c>
      <c r="AM1030" s="40" t="str">
        <f t="shared" ref="AM1030:AM1069" si="436">IF(D1030="","",D1030)</f>
        <v/>
      </c>
      <c r="AN1030" s="267">
        <f t="shared" si="429"/>
        <v>0</v>
      </c>
      <c r="CE1030" s="279"/>
    </row>
    <row r="1031" spans="1:83" s="40" customFormat="1" ht="12.75">
      <c r="A1031" s="227"/>
      <c r="B1031" s="88"/>
      <c r="C1031" s="89"/>
      <c r="D1031" s="90"/>
      <c r="E1031" s="89"/>
      <c r="F1031" s="91"/>
      <c r="G1031" s="304"/>
      <c r="H1031" s="41"/>
      <c r="I1031" s="42" t="str">
        <f t="shared" si="413"/>
        <v/>
      </c>
      <c r="J1031" s="43" t="str">
        <f t="shared" si="421"/>
        <v/>
      </c>
      <c r="K1031" s="44" t="str">
        <f>IF(J1031="","",IF(COUNTIF($J$4:J1031,J1031)=0,"",(COUNTIF($J$4:J1031,J1031))))</f>
        <v/>
      </c>
      <c r="L1031" s="44" t="str">
        <f>IF(K1031="","",J1031&amp;" _ "&amp;COUNTIF($J$4:J1031,J1031)&amp;"_"&amp;N1031)</f>
        <v/>
      </c>
      <c r="M1031" s="45" t="str">
        <f t="shared" si="414"/>
        <v/>
      </c>
      <c r="N1031" s="44" t="str">
        <f t="shared" si="415"/>
        <v/>
      </c>
      <c r="O1031" s="57" t="str">
        <f t="shared" si="416"/>
        <v/>
      </c>
      <c r="P1031" s="48" t="str" cm="1">
        <f t="array" ref="P1031">IFERROR(IF(C1031="P",G1031,IF($K1031=1,$M1031,$M1031+LOOKUP(2,1/($J$4:$J1030=J1031),$P$4:$P1030))),"")</f>
        <v/>
      </c>
      <c r="Q1031" s="57" t="str" cm="1">
        <f t="array" ref="Q1031">IFERROR(IF(OR(C1031="P",C1031="A",C1031="R"),F1031,IF($K1031=1,F1031,IF(LOOKUP(2,1/($J$4:$J1030=$J1031),$P$4:$P1030)=0,$F1031,IF(AND($C1031="C",LOOKUP(2,1/($J$4:$J1030=$J1031),$P$4:$P1030)&gt;0),(F1031*G1031+LOOKUP(2,1/($J$4:$J1030=$J1031),$P$4:$P1030)*LOOKUP(2,1/($J$4:$J1030=$J1031),$Q$4:$Q1030))/$P1031,IF(AND($C1031="C",LOOKUP(2,1/($J$4:$J1030=$J1031),$P$4:$P1030)&lt;0),LOOKUP(2,1/($J$4:$J1030=$J1031),$Q$4:$Q1030),IF(AND($C1031="V",LOOKUP(2,1/($J$4:$J1030=$J1031),$P$4:$P1030)&lt;0),((-1*(F1031*G1031))+LOOKUP(2,1/($J$4:$J1030=$J1031),$P$4:$P1030)*LOOKUP(2,1/($J$4:$J1030=$J1031),$Q$4:$Q1030))/$P1031,IF(AND($C1031="V",LOOKUP(2,1/($J$4:$J1030=$J1031),$P$4:$P1030)&gt;0),LOOKUP(2,1/($J$4:$J1030=$J1031),$Q$4:$Q1030),""))))))),"")</f>
        <v/>
      </c>
      <c r="R1031" s="49" t="str">
        <f t="shared" si="419"/>
        <v/>
      </c>
      <c r="S1031" s="49" t="str">
        <f t="shared" si="430"/>
        <v/>
      </c>
      <c r="T1031" s="49" t="str">
        <f t="shared" si="417"/>
        <v/>
      </c>
      <c r="U1031" s="49" t="str">
        <f>IFERROR(IF(C1031="P",S1031,IF(K1031=1,0,IF(OR(LOOKUP(2,1/($E$4:$E1030=$E1031),$P$4:$P1030)=0,AND($C1031="C",$N1031="LONG"),AND(C1031="V",N1031="SHORT")),0,S1031+(M1031*Q1031)))),"")</f>
        <v/>
      </c>
      <c r="V1031" s="49" t="str">
        <f t="shared" si="418"/>
        <v/>
      </c>
      <c r="W1031" s="50" t="str">
        <f t="shared" ref="W1031:W1094" si="437">IF(E1031="","",IF(OR(E1031="APORTE",E1031="RESGATE"),S1031,0))</f>
        <v/>
      </c>
      <c r="Y1031" s="51" t="str">
        <f t="shared" si="424"/>
        <v/>
      </c>
      <c r="Z1031" s="50" t="str">
        <f t="shared" si="431"/>
        <v/>
      </c>
      <c r="AA1031" s="50" t="str">
        <f t="shared" si="422"/>
        <v/>
      </c>
      <c r="AB1031" s="50" t="str">
        <f t="shared" si="425"/>
        <v/>
      </c>
      <c r="AC1031" s="58" t="str">
        <f t="shared" si="426"/>
        <v/>
      </c>
      <c r="AD1031" s="53" t="str">
        <f t="shared" si="423"/>
        <v/>
      </c>
      <c r="AE1031" s="53" t="str">
        <f t="shared" si="427"/>
        <v/>
      </c>
      <c r="AF1031" s="59" t="str">
        <f t="shared" si="428"/>
        <v/>
      </c>
      <c r="AG1031" s="40" t="str">
        <f>C1031&amp;COUNTIFS($C$3:C1031,"V")</f>
        <v>0</v>
      </c>
      <c r="AH1031" s="266" t="str">
        <f t="shared" si="420"/>
        <v/>
      </c>
      <c r="AI1031" s="56" t="str">
        <f t="shared" si="432"/>
        <v/>
      </c>
      <c r="AJ1031" s="265" t="str">
        <f t="shared" si="433"/>
        <v/>
      </c>
      <c r="AK1031" s="267" t="str">
        <f t="shared" si="434"/>
        <v/>
      </c>
      <c r="AL1031" s="267" t="str">
        <f t="shared" si="435"/>
        <v/>
      </c>
      <c r="AM1031" s="40" t="str">
        <f t="shared" si="436"/>
        <v/>
      </c>
      <c r="AN1031" s="267">
        <f t="shared" si="429"/>
        <v>0</v>
      </c>
      <c r="CE1031" s="279"/>
    </row>
    <row r="1032" spans="1:83" s="40" customFormat="1" ht="12.75">
      <c r="A1032" s="227"/>
      <c r="B1032" s="88"/>
      <c r="C1032" s="89"/>
      <c r="D1032" s="90"/>
      <c r="E1032" s="89"/>
      <c r="F1032" s="91"/>
      <c r="G1032" s="304"/>
      <c r="H1032" s="41"/>
      <c r="I1032" s="42" t="str">
        <f t="shared" si="413"/>
        <v/>
      </c>
      <c r="J1032" s="43" t="str">
        <f t="shared" si="421"/>
        <v/>
      </c>
      <c r="K1032" s="44" t="str">
        <f>IF(J1032="","",IF(COUNTIF($J$4:J1032,J1032)=0,"",(COUNTIF($J$4:J1032,J1032))))</f>
        <v/>
      </c>
      <c r="L1032" s="44" t="str">
        <f>IF(K1032="","",J1032&amp;" _ "&amp;COUNTIF($J$4:J1032,J1032)&amp;"_"&amp;N1032)</f>
        <v/>
      </c>
      <c r="M1032" s="45" t="str">
        <f t="shared" si="414"/>
        <v/>
      </c>
      <c r="N1032" s="44" t="str">
        <f t="shared" si="415"/>
        <v/>
      </c>
      <c r="O1032" s="57" t="str">
        <f t="shared" si="416"/>
        <v/>
      </c>
      <c r="P1032" s="48" t="str" cm="1">
        <f t="array" ref="P1032">IFERROR(IF(C1032="P",G1032,IF($K1032=1,$M1032,$M1032+LOOKUP(2,1/($J$4:$J1031=J1032),$P$4:$P1031))),"")</f>
        <v/>
      </c>
      <c r="Q1032" s="57" t="str" cm="1">
        <f t="array" ref="Q1032">IFERROR(IF(OR(C1032="P",C1032="A",C1032="R"),F1032,IF($K1032=1,F1032,IF(LOOKUP(2,1/($J$4:$J1031=$J1032),$P$4:$P1031)=0,$F1032,IF(AND($C1032="C",LOOKUP(2,1/($J$4:$J1031=$J1032),$P$4:$P1031)&gt;0),(F1032*G1032+LOOKUP(2,1/($J$4:$J1031=$J1032),$P$4:$P1031)*LOOKUP(2,1/($J$4:$J1031=$J1032),$Q$4:$Q1031))/$P1032,IF(AND($C1032="C",LOOKUP(2,1/($J$4:$J1031=$J1032),$P$4:$P1031)&lt;0),LOOKUP(2,1/($J$4:$J1031=$J1032),$Q$4:$Q1031),IF(AND($C1032="V",LOOKUP(2,1/($J$4:$J1031=$J1032),$P$4:$P1031)&lt;0),((-1*(F1032*G1032))+LOOKUP(2,1/($J$4:$J1031=$J1032),$P$4:$P1031)*LOOKUP(2,1/($J$4:$J1031=$J1032),$Q$4:$Q1031))/$P1032,IF(AND($C1032="V",LOOKUP(2,1/($J$4:$J1031=$J1032),$P$4:$P1031)&gt;0),LOOKUP(2,1/($J$4:$J1031=$J1032),$Q$4:$Q1031),""))))))),"")</f>
        <v/>
      </c>
      <c r="R1032" s="49" t="str">
        <f t="shared" si="419"/>
        <v/>
      </c>
      <c r="S1032" s="49" t="str">
        <f t="shared" si="430"/>
        <v/>
      </c>
      <c r="T1032" s="49" t="str">
        <f t="shared" si="417"/>
        <v/>
      </c>
      <c r="U1032" s="49" t="str">
        <f>IFERROR(IF(C1032="P",S1032,IF(K1032=1,0,IF(OR(LOOKUP(2,1/($E$4:$E1031=$E1032),$P$4:$P1031)=0,AND($C1032="C",$N1032="LONG"),AND(C1032="V",N1032="SHORT")),0,S1032+(M1032*Q1032)))),"")</f>
        <v/>
      </c>
      <c r="V1032" s="49" t="str">
        <f t="shared" si="418"/>
        <v/>
      </c>
      <c r="W1032" s="50" t="str">
        <f t="shared" si="437"/>
        <v/>
      </c>
      <c r="Y1032" s="51" t="str">
        <f t="shared" si="424"/>
        <v/>
      </c>
      <c r="Z1032" s="50" t="str">
        <f t="shared" si="431"/>
        <v/>
      </c>
      <c r="AA1032" s="50" t="str">
        <f t="shared" si="422"/>
        <v/>
      </c>
      <c r="AB1032" s="50" t="str">
        <f t="shared" si="425"/>
        <v/>
      </c>
      <c r="AC1032" s="58" t="str">
        <f t="shared" si="426"/>
        <v/>
      </c>
      <c r="AD1032" s="53" t="str">
        <f t="shared" si="423"/>
        <v/>
      </c>
      <c r="AE1032" s="53" t="str">
        <f t="shared" si="427"/>
        <v/>
      </c>
      <c r="AF1032" s="59" t="str">
        <f t="shared" si="428"/>
        <v/>
      </c>
      <c r="AG1032" s="40" t="str">
        <f>C1032&amp;COUNTIFS($C$3:C1032,"V")</f>
        <v>0</v>
      </c>
      <c r="AH1032" s="266" t="str">
        <f t="shared" si="420"/>
        <v/>
      </c>
      <c r="AI1032" s="56" t="str">
        <f t="shared" si="432"/>
        <v/>
      </c>
      <c r="AJ1032" s="265" t="str">
        <f t="shared" si="433"/>
        <v/>
      </c>
      <c r="AK1032" s="267" t="str">
        <f t="shared" si="434"/>
        <v/>
      </c>
      <c r="AL1032" s="267" t="str">
        <f t="shared" si="435"/>
        <v/>
      </c>
      <c r="AM1032" s="40" t="str">
        <f t="shared" si="436"/>
        <v/>
      </c>
      <c r="AN1032" s="267">
        <f t="shared" si="429"/>
        <v>0</v>
      </c>
      <c r="CE1032" s="279"/>
    </row>
    <row r="1033" spans="1:83" s="40" customFormat="1" ht="12.75">
      <c r="A1033" s="227"/>
      <c r="B1033" s="88"/>
      <c r="C1033" s="89"/>
      <c r="D1033" s="90"/>
      <c r="E1033" s="89"/>
      <c r="F1033" s="91"/>
      <c r="G1033" s="304"/>
      <c r="H1033" s="41"/>
      <c r="I1033" s="42" t="str">
        <f t="shared" si="413"/>
        <v/>
      </c>
      <c r="J1033" s="43" t="str">
        <f t="shared" si="421"/>
        <v/>
      </c>
      <c r="K1033" s="44" t="str">
        <f>IF(J1033="","",IF(COUNTIF($J$4:J1033,J1033)=0,"",(COUNTIF($J$4:J1033,J1033))))</f>
        <v/>
      </c>
      <c r="L1033" s="44" t="str">
        <f>IF(K1033="","",J1033&amp;" _ "&amp;COUNTIF($J$4:J1033,J1033)&amp;"_"&amp;N1033)</f>
        <v/>
      </c>
      <c r="M1033" s="45" t="str">
        <f t="shared" si="414"/>
        <v/>
      </c>
      <c r="N1033" s="44" t="str">
        <f t="shared" si="415"/>
        <v/>
      </c>
      <c r="O1033" s="57" t="str">
        <f t="shared" si="416"/>
        <v/>
      </c>
      <c r="P1033" s="48" t="str" cm="1">
        <f t="array" ref="P1033">IFERROR(IF(C1033="P",G1033,IF($K1033=1,$M1033,$M1033+LOOKUP(2,1/($J$4:$J1032=J1033),$P$4:$P1032))),"")</f>
        <v/>
      </c>
      <c r="Q1033" s="57" t="str" cm="1">
        <f t="array" ref="Q1033">IFERROR(IF(OR(C1033="P",C1033="A",C1033="R"),F1033,IF($K1033=1,F1033,IF(LOOKUP(2,1/($J$4:$J1032=$J1033),$P$4:$P1032)=0,$F1033,IF(AND($C1033="C",LOOKUP(2,1/($J$4:$J1032=$J1033),$P$4:$P1032)&gt;0),(F1033*G1033+LOOKUP(2,1/($J$4:$J1032=$J1033),$P$4:$P1032)*LOOKUP(2,1/($J$4:$J1032=$J1033),$Q$4:$Q1032))/$P1033,IF(AND($C1033="C",LOOKUP(2,1/($J$4:$J1032=$J1033),$P$4:$P1032)&lt;0),LOOKUP(2,1/($J$4:$J1032=$J1033),$Q$4:$Q1032),IF(AND($C1033="V",LOOKUP(2,1/($J$4:$J1032=$J1033),$P$4:$P1032)&lt;0),((-1*(F1033*G1033))+LOOKUP(2,1/($J$4:$J1032=$J1033),$P$4:$P1032)*LOOKUP(2,1/($J$4:$J1032=$J1033),$Q$4:$Q1032))/$P1033,IF(AND($C1033="V",LOOKUP(2,1/($J$4:$J1032=$J1033),$P$4:$P1032)&gt;0),LOOKUP(2,1/($J$4:$J1032=$J1033),$Q$4:$Q1032),""))))))),"")</f>
        <v/>
      </c>
      <c r="R1033" s="49" t="str">
        <f t="shared" si="419"/>
        <v/>
      </c>
      <c r="S1033" s="49" t="str">
        <f t="shared" si="430"/>
        <v/>
      </c>
      <c r="T1033" s="49" t="str">
        <f t="shared" si="417"/>
        <v/>
      </c>
      <c r="U1033" s="49" t="str">
        <f>IFERROR(IF(C1033="P",S1033,IF(K1033=1,0,IF(OR(LOOKUP(2,1/($E$4:$E1032=$E1033),$P$4:$P1032)=0,AND($C1033="C",$N1033="LONG"),AND(C1033="V",N1033="SHORT")),0,S1033+(M1033*Q1033)))),"")</f>
        <v/>
      </c>
      <c r="V1033" s="49" t="str">
        <f t="shared" si="418"/>
        <v/>
      </c>
      <c r="W1033" s="50" t="str">
        <f t="shared" si="437"/>
        <v/>
      </c>
      <c r="Y1033" s="51" t="str">
        <f t="shared" si="424"/>
        <v/>
      </c>
      <c r="Z1033" s="50" t="str">
        <f t="shared" si="431"/>
        <v/>
      </c>
      <c r="AA1033" s="50" t="str">
        <f t="shared" si="422"/>
        <v/>
      </c>
      <c r="AB1033" s="50" t="str">
        <f t="shared" si="425"/>
        <v/>
      </c>
      <c r="AC1033" s="58" t="str">
        <f t="shared" si="426"/>
        <v/>
      </c>
      <c r="AD1033" s="53" t="str">
        <f t="shared" si="423"/>
        <v/>
      </c>
      <c r="AE1033" s="53" t="str">
        <f t="shared" si="427"/>
        <v/>
      </c>
      <c r="AF1033" s="59" t="str">
        <f t="shared" si="428"/>
        <v/>
      </c>
      <c r="AG1033" s="40" t="str">
        <f>C1033&amp;COUNTIFS($C$3:C1033,"V")</f>
        <v>0</v>
      </c>
      <c r="AH1033" s="266" t="str">
        <f t="shared" si="420"/>
        <v/>
      </c>
      <c r="AI1033" s="56" t="str">
        <f t="shared" si="432"/>
        <v/>
      </c>
      <c r="AJ1033" s="265" t="str">
        <f t="shared" si="433"/>
        <v/>
      </c>
      <c r="AK1033" s="267" t="str">
        <f t="shared" si="434"/>
        <v/>
      </c>
      <c r="AL1033" s="267" t="str">
        <f t="shared" si="435"/>
        <v/>
      </c>
      <c r="AM1033" s="40" t="str">
        <f t="shared" si="436"/>
        <v/>
      </c>
      <c r="AN1033" s="267">
        <f t="shared" si="429"/>
        <v>0</v>
      </c>
      <c r="CE1033" s="279"/>
    </row>
    <row r="1034" spans="1:83" s="40" customFormat="1" ht="12.75">
      <c r="A1034" s="227"/>
      <c r="B1034" s="88"/>
      <c r="C1034" s="89"/>
      <c r="D1034" s="90"/>
      <c r="E1034" s="89"/>
      <c r="F1034" s="91"/>
      <c r="G1034" s="304"/>
      <c r="H1034" s="41"/>
      <c r="I1034" s="42" t="str">
        <f t="shared" ref="I1034:I1097" si="438">IF(OR(E1034="APORTE",E1034="RESGATE"),"&lt;- Colar aqui o valor da célula CD2 (canto superior direito em laranja). Quando tiver colado, a célula CD2 deve ficar com valor zerado.","")</f>
        <v/>
      </c>
      <c r="J1034" s="43" t="str">
        <f t="shared" si="421"/>
        <v/>
      </c>
      <c r="K1034" s="44" t="str">
        <f>IF(J1034="","",IF(COUNTIF($J$4:J1034,J1034)=0,"",(COUNTIF($J$4:J1034,J1034))))</f>
        <v/>
      </c>
      <c r="L1034" s="44" t="str">
        <f>IF(K1034="","",J1034&amp;" _ "&amp;COUNTIF($J$4:J1034,J1034)&amp;"_"&amp;N1034)</f>
        <v/>
      </c>
      <c r="M1034" s="45" t="str">
        <f t="shared" si="414"/>
        <v/>
      </c>
      <c r="N1034" s="44" t="str">
        <f t="shared" si="415"/>
        <v/>
      </c>
      <c r="O1034" s="57" t="str">
        <f t="shared" si="416"/>
        <v/>
      </c>
      <c r="P1034" s="48" t="str" cm="1">
        <f t="array" ref="P1034">IFERROR(IF(C1034="P",G1034,IF($K1034=1,$M1034,$M1034+LOOKUP(2,1/($J$4:$J1033=J1034),$P$4:$P1033))),"")</f>
        <v/>
      </c>
      <c r="Q1034" s="57" t="str" cm="1">
        <f t="array" ref="Q1034">IFERROR(IF(OR(C1034="P",C1034="A",C1034="R"),F1034,IF($K1034=1,F1034,IF(LOOKUP(2,1/($J$4:$J1033=$J1034),$P$4:$P1033)=0,$F1034,IF(AND($C1034="C",LOOKUP(2,1/($J$4:$J1033=$J1034),$P$4:$P1033)&gt;0),(F1034*G1034+LOOKUP(2,1/($J$4:$J1033=$J1034),$P$4:$P1033)*LOOKUP(2,1/($J$4:$J1033=$J1034),$Q$4:$Q1033))/$P1034,IF(AND($C1034="C",LOOKUP(2,1/($J$4:$J1033=$J1034),$P$4:$P1033)&lt;0),LOOKUP(2,1/($J$4:$J1033=$J1034),$Q$4:$Q1033),IF(AND($C1034="V",LOOKUP(2,1/($J$4:$J1033=$J1034),$P$4:$P1033)&lt;0),((-1*(F1034*G1034))+LOOKUP(2,1/($J$4:$J1033=$J1034),$P$4:$P1033)*LOOKUP(2,1/($J$4:$J1033=$J1034),$Q$4:$Q1033))/$P1034,IF(AND($C1034="V",LOOKUP(2,1/($J$4:$J1033=$J1034),$P$4:$P1033)&gt;0),LOOKUP(2,1/($J$4:$J1033=$J1034),$Q$4:$Q1033),""))))))),"")</f>
        <v/>
      </c>
      <c r="R1034" s="49" t="str">
        <f t="shared" si="419"/>
        <v/>
      </c>
      <c r="S1034" s="49" t="str">
        <f t="shared" si="430"/>
        <v/>
      </c>
      <c r="T1034" s="49" t="str">
        <f t="shared" si="417"/>
        <v/>
      </c>
      <c r="U1034" s="49" t="str">
        <f>IFERROR(IF(C1034="P",S1034,IF(K1034=1,0,IF(OR(LOOKUP(2,1/($E$4:$E1033=$E1034),$P$4:$P1033)=0,AND($C1034="C",$N1034="LONG"),AND(C1034="V",N1034="SHORT")),0,S1034+(M1034*Q1034)))),"")</f>
        <v/>
      </c>
      <c r="V1034" s="49" t="str">
        <f t="shared" si="418"/>
        <v/>
      </c>
      <c r="W1034" s="50" t="str">
        <f t="shared" si="437"/>
        <v/>
      </c>
      <c r="Y1034" s="51" t="str">
        <f t="shared" si="424"/>
        <v/>
      </c>
      <c r="Z1034" s="50" t="str">
        <f t="shared" si="431"/>
        <v/>
      </c>
      <c r="AA1034" s="50" t="str">
        <f t="shared" si="422"/>
        <v/>
      </c>
      <c r="AB1034" s="50" t="str">
        <f t="shared" si="425"/>
        <v/>
      </c>
      <c r="AC1034" s="58" t="str">
        <f t="shared" si="426"/>
        <v/>
      </c>
      <c r="AD1034" s="53" t="str">
        <f t="shared" si="423"/>
        <v/>
      </c>
      <c r="AE1034" s="53" t="str">
        <f t="shared" si="427"/>
        <v/>
      </c>
      <c r="AF1034" s="59" t="str">
        <f t="shared" si="428"/>
        <v/>
      </c>
      <c r="AG1034" s="40" t="str">
        <f>C1034&amp;COUNTIFS($C$3:C1034,"V")</f>
        <v>0</v>
      </c>
      <c r="AH1034" s="266" t="str">
        <f t="shared" si="420"/>
        <v/>
      </c>
      <c r="AI1034" s="56" t="str">
        <f t="shared" si="432"/>
        <v/>
      </c>
      <c r="AJ1034" s="265" t="str">
        <f t="shared" si="433"/>
        <v/>
      </c>
      <c r="AK1034" s="267" t="str">
        <f t="shared" si="434"/>
        <v/>
      </c>
      <c r="AL1034" s="267" t="str">
        <f t="shared" si="435"/>
        <v/>
      </c>
      <c r="AM1034" s="40" t="str">
        <f t="shared" si="436"/>
        <v/>
      </c>
      <c r="AN1034" s="267">
        <f t="shared" si="429"/>
        <v>0</v>
      </c>
      <c r="CE1034" s="267"/>
    </row>
    <row r="1035" spans="1:83" s="40" customFormat="1" ht="12.75">
      <c r="A1035" s="227"/>
      <c r="B1035" s="88"/>
      <c r="C1035" s="89"/>
      <c r="D1035" s="90"/>
      <c r="E1035" s="89"/>
      <c r="F1035" s="91"/>
      <c r="G1035" s="304"/>
      <c r="H1035" s="41"/>
      <c r="I1035" s="42" t="str">
        <f t="shared" si="438"/>
        <v/>
      </c>
      <c r="J1035" s="43" t="str">
        <f t="shared" si="421"/>
        <v/>
      </c>
      <c r="K1035" s="44" t="str">
        <f>IF(J1035="","",IF(COUNTIF($J$4:J1035,J1035)=0,"",(COUNTIF($J$4:J1035,J1035))))</f>
        <v/>
      </c>
      <c r="L1035" s="44" t="str">
        <f>IF(K1035="","",J1035&amp;" _ "&amp;COUNTIF($J$4:J1035,J1035)&amp;"_"&amp;N1035)</f>
        <v/>
      </c>
      <c r="M1035" s="45" t="str">
        <f t="shared" si="414"/>
        <v/>
      </c>
      <c r="N1035" s="44" t="str">
        <f t="shared" si="415"/>
        <v/>
      </c>
      <c r="O1035" s="57" t="str">
        <f t="shared" si="416"/>
        <v/>
      </c>
      <c r="P1035" s="48" t="str" cm="1">
        <f t="array" ref="P1035">IFERROR(IF(C1035="P",G1035,IF($K1035=1,$M1035,$M1035+LOOKUP(2,1/($J$4:$J1034=J1035),$P$4:$P1034))),"")</f>
        <v/>
      </c>
      <c r="Q1035" s="57" t="str" cm="1">
        <f t="array" ref="Q1035">IFERROR(IF(OR(C1035="P",C1035="A",C1035="R"),F1035,IF($K1035=1,F1035,IF(LOOKUP(2,1/($J$4:$J1034=$J1035),$P$4:$P1034)=0,$F1035,IF(AND($C1035="C",LOOKUP(2,1/($J$4:$J1034=$J1035),$P$4:$P1034)&gt;0),(F1035*G1035+LOOKUP(2,1/($J$4:$J1034=$J1035),$P$4:$P1034)*LOOKUP(2,1/($J$4:$J1034=$J1035),$Q$4:$Q1034))/$P1035,IF(AND($C1035="C",LOOKUP(2,1/($J$4:$J1034=$J1035),$P$4:$P1034)&lt;0),LOOKUP(2,1/($J$4:$J1034=$J1035),$Q$4:$Q1034),IF(AND($C1035="V",LOOKUP(2,1/($J$4:$J1034=$J1035),$P$4:$P1034)&lt;0),((-1*(F1035*G1035))+LOOKUP(2,1/($J$4:$J1034=$J1035),$P$4:$P1034)*LOOKUP(2,1/($J$4:$J1034=$J1035),$Q$4:$Q1034))/$P1035,IF(AND($C1035="V",LOOKUP(2,1/($J$4:$J1034=$J1035),$P$4:$P1034)&gt;0),LOOKUP(2,1/($J$4:$J1034=$J1035),$Q$4:$Q1034),""))))))),"")</f>
        <v/>
      </c>
      <c r="R1035" s="49" t="str">
        <f t="shared" si="419"/>
        <v/>
      </c>
      <c r="S1035" s="49" t="str">
        <f t="shared" si="430"/>
        <v/>
      </c>
      <c r="T1035" s="49" t="str">
        <f t="shared" si="417"/>
        <v/>
      </c>
      <c r="U1035" s="49" t="str">
        <f>IFERROR(IF(C1035="P",S1035,IF(K1035=1,0,IF(OR(LOOKUP(2,1/($E$4:$E1034=$E1035),$P$4:$P1034)=0,AND($C1035="C",$N1035="LONG"),AND(C1035="V",N1035="SHORT")),0,S1035+(M1035*Q1035)))),"")</f>
        <v/>
      </c>
      <c r="V1035" s="49" t="str">
        <f t="shared" si="418"/>
        <v/>
      </c>
      <c r="W1035" s="50" t="str">
        <f t="shared" si="437"/>
        <v/>
      </c>
      <c r="Y1035" s="51" t="str">
        <f t="shared" si="424"/>
        <v/>
      </c>
      <c r="Z1035" s="50" t="str">
        <f t="shared" si="431"/>
        <v/>
      </c>
      <c r="AA1035" s="50" t="str">
        <f t="shared" si="422"/>
        <v/>
      </c>
      <c r="AB1035" s="50" t="str">
        <f t="shared" si="425"/>
        <v/>
      </c>
      <c r="AC1035" s="58" t="str">
        <f t="shared" si="426"/>
        <v/>
      </c>
      <c r="AD1035" s="53" t="str">
        <f t="shared" si="423"/>
        <v/>
      </c>
      <c r="AE1035" s="53" t="str">
        <f t="shared" si="427"/>
        <v/>
      </c>
      <c r="AF1035" s="59" t="str">
        <f t="shared" si="428"/>
        <v/>
      </c>
      <c r="AG1035" s="40" t="str">
        <f>C1035&amp;COUNTIFS($C$3:C1035,"V")</f>
        <v>0</v>
      </c>
      <c r="AH1035" s="266" t="str">
        <f t="shared" si="420"/>
        <v/>
      </c>
      <c r="AI1035" s="56" t="str">
        <f t="shared" si="432"/>
        <v/>
      </c>
      <c r="AJ1035" s="265" t="str">
        <f t="shared" si="433"/>
        <v/>
      </c>
      <c r="AK1035" s="267" t="str">
        <f t="shared" si="434"/>
        <v/>
      </c>
      <c r="AL1035" s="267" t="str">
        <f t="shared" si="435"/>
        <v/>
      </c>
      <c r="AM1035" s="40" t="str">
        <f t="shared" si="436"/>
        <v/>
      </c>
      <c r="AN1035" s="267">
        <f t="shared" si="429"/>
        <v>0</v>
      </c>
      <c r="CE1035" s="267"/>
    </row>
    <row r="1036" spans="1:83" s="40" customFormat="1" ht="12.75">
      <c r="A1036" s="227"/>
      <c r="B1036" s="88"/>
      <c r="C1036" s="89"/>
      <c r="D1036" s="90"/>
      <c r="E1036" s="89"/>
      <c r="F1036" s="91"/>
      <c r="G1036" s="304"/>
      <c r="H1036" s="41"/>
      <c r="I1036" s="42" t="str">
        <f t="shared" si="438"/>
        <v/>
      </c>
      <c r="J1036" s="43" t="str">
        <f t="shared" si="421"/>
        <v/>
      </c>
      <c r="K1036" s="44" t="str">
        <f>IF(J1036="","",IF(COUNTIF($J$4:J1036,J1036)=0,"",(COUNTIF($J$4:J1036,J1036))))</f>
        <v/>
      </c>
      <c r="L1036" s="44" t="str">
        <f>IF(K1036="","",J1036&amp;" _ "&amp;COUNTIF($J$4:J1036,J1036)&amp;"_"&amp;N1036)</f>
        <v/>
      </c>
      <c r="M1036" s="45" t="str">
        <f t="shared" si="414"/>
        <v/>
      </c>
      <c r="N1036" s="44" t="str">
        <f t="shared" si="415"/>
        <v/>
      </c>
      <c r="O1036" s="57" t="str">
        <f t="shared" si="416"/>
        <v/>
      </c>
      <c r="P1036" s="48" t="str" cm="1">
        <f t="array" ref="P1036">IFERROR(IF(C1036="P",G1036,IF($K1036=1,$M1036,$M1036+LOOKUP(2,1/($J$4:$J1035=J1036),$P$4:$P1035))),"")</f>
        <v/>
      </c>
      <c r="Q1036" s="57" t="str" cm="1">
        <f t="array" ref="Q1036">IFERROR(IF(OR(C1036="P",C1036="A",C1036="R"),F1036,IF($K1036=1,F1036,IF(LOOKUP(2,1/($J$4:$J1035=$J1036),$P$4:$P1035)=0,$F1036,IF(AND($C1036="C",LOOKUP(2,1/($J$4:$J1035=$J1036),$P$4:$P1035)&gt;0),(F1036*G1036+LOOKUP(2,1/($J$4:$J1035=$J1036),$P$4:$P1035)*LOOKUP(2,1/($J$4:$J1035=$J1036),$Q$4:$Q1035))/$P1036,IF(AND($C1036="C",LOOKUP(2,1/($J$4:$J1035=$J1036),$P$4:$P1035)&lt;0),LOOKUP(2,1/($J$4:$J1035=$J1036),$Q$4:$Q1035),IF(AND($C1036="V",LOOKUP(2,1/($J$4:$J1035=$J1036),$P$4:$P1035)&lt;0),((-1*(F1036*G1036))+LOOKUP(2,1/($J$4:$J1035=$J1036),$P$4:$P1035)*LOOKUP(2,1/($J$4:$J1035=$J1036),$Q$4:$Q1035))/$P1036,IF(AND($C1036="V",LOOKUP(2,1/($J$4:$J1035=$J1036),$P$4:$P1035)&gt;0),LOOKUP(2,1/($J$4:$J1035=$J1036),$Q$4:$Q1035),""))))))),"")</f>
        <v/>
      </c>
      <c r="R1036" s="49" t="str">
        <f t="shared" si="419"/>
        <v/>
      </c>
      <c r="S1036" s="49" t="str">
        <f t="shared" si="430"/>
        <v/>
      </c>
      <c r="T1036" s="49" t="str">
        <f t="shared" si="417"/>
        <v/>
      </c>
      <c r="U1036" s="49" t="str">
        <f>IFERROR(IF(C1036="P",S1036,IF(K1036=1,0,IF(OR(LOOKUP(2,1/($E$4:$E1035=$E1036),$P$4:$P1035)=0,AND($C1036="C",$N1036="LONG"),AND(C1036="V",N1036="SHORT")),0,S1036+(M1036*Q1036)))),"")</f>
        <v/>
      </c>
      <c r="V1036" s="49" t="str">
        <f t="shared" si="418"/>
        <v/>
      </c>
      <c r="W1036" s="50" t="str">
        <f t="shared" si="437"/>
        <v/>
      </c>
      <c r="Y1036" s="51" t="str">
        <f t="shared" si="424"/>
        <v/>
      </c>
      <c r="Z1036" s="50" t="str">
        <f t="shared" si="431"/>
        <v/>
      </c>
      <c r="AA1036" s="50" t="str">
        <f t="shared" si="422"/>
        <v/>
      </c>
      <c r="AB1036" s="50" t="str">
        <f t="shared" si="425"/>
        <v/>
      </c>
      <c r="AC1036" s="58" t="str">
        <f t="shared" si="426"/>
        <v/>
      </c>
      <c r="AD1036" s="53" t="str">
        <f t="shared" si="423"/>
        <v/>
      </c>
      <c r="AE1036" s="53" t="str">
        <f t="shared" si="427"/>
        <v/>
      </c>
      <c r="AF1036" s="59" t="str">
        <f t="shared" si="428"/>
        <v/>
      </c>
      <c r="AG1036" s="40" t="str">
        <f>C1036&amp;COUNTIFS($C$3:C1036,"V")</f>
        <v>0</v>
      </c>
      <c r="AH1036" s="266" t="str">
        <f t="shared" si="420"/>
        <v/>
      </c>
      <c r="AI1036" s="56" t="str">
        <f t="shared" si="432"/>
        <v/>
      </c>
      <c r="AJ1036" s="265" t="str">
        <f t="shared" si="433"/>
        <v/>
      </c>
      <c r="AK1036" s="267" t="str">
        <f t="shared" si="434"/>
        <v/>
      </c>
      <c r="AL1036" s="267" t="str">
        <f t="shared" si="435"/>
        <v/>
      </c>
      <c r="AM1036" s="40" t="str">
        <f t="shared" si="436"/>
        <v/>
      </c>
      <c r="AN1036" s="267">
        <f t="shared" si="429"/>
        <v>0</v>
      </c>
      <c r="CE1036" s="267"/>
    </row>
    <row r="1037" spans="1:83" s="40" customFormat="1" ht="12.75">
      <c r="A1037" s="227"/>
      <c r="B1037" s="88"/>
      <c r="C1037" s="89"/>
      <c r="D1037" s="90"/>
      <c r="E1037" s="89"/>
      <c r="F1037" s="91"/>
      <c r="G1037" s="304"/>
      <c r="H1037" s="41"/>
      <c r="I1037" s="42" t="str">
        <f t="shared" si="438"/>
        <v/>
      </c>
      <c r="J1037" s="43" t="str">
        <f t="shared" si="421"/>
        <v/>
      </c>
      <c r="K1037" s="44" t="str">
        <f>IF(J1037="","",IF(COUNTIF($J$4:J1037,J1037)=0,"",(COUNTIF($J$4:J1037,J1037))))</f>
        <v/>
      </c>
      <c r="L1037" s="44" t="str">
        <f>IF(K1037="","",J1037&amp;" _ "&amp;COUNTIF($J$4:J1037,J1037)&amp;"_"&amp;N1037)</f>
        <v/>
      </c>
      <c r="M1037" s="45" t="str">
        <f t="shared" ref="M1037:M1096" si="439">IF(F1037="","",IF(OR(C1037="C",C1037="R"),G1037,G1037*-1))</f>
        <v/>
      </c>
      <c r="N1037" s="44" t="str">
        <f t="shared" ref="N1037:N1096" si="440">IF(E1037="","",IF(C1037="A","",IF(C1037="R","",IF(P1037=0,"",IF(C1037="P","",IF(P1037&gt;0,"LONG","SHORT"))))))</f>
        <v/>
      </c>
      <c r="O1037" s="57" t="str">
        <f t="shared" ref="O1037:O1096" si="441">IF(G1037="","",F1037*G1037)</f>
        <v/>
      </c>
      <c r="P1037" s="48" t="str" cm="1">
        <f t="array" ref="P1037">IFERROR(IF(C1037="P",G1037,IF($K1037=1,$M1037,$M1037+LOOKUP(2,1/($J$4:$J1036=J1037),$P$4:$P1036))),"")</f>
        <v/>
      </c>
      <c r="Q1037" s="57" t="str" cm="1">
        <f t="array" ref="Q1037">IFERROR(IF(OR(C1037="P",C1037="A",C1037="R"),F1037,IF($K1037=1,F1037,IF(LOOKUP(2,1/($J$4:$J1036=$J1037),$P$4:$P1036)=0,$F1037,IF(AND($C1037="C",LOOKUP(2,1/($J$4:$J1036=$J1037),$P$4:$P1036)&gt;0),(F1037*G1037+LOOKUP(2,1/($J$4:$J1036=$J1037),$P$4:$P1036)*LOOKUP(2,1/($J$4:$J1036=$J1037),$Q$4:$Q1036))/$P1037,IF(AND($C1037="C",LOOKUP(2,1/($J$4:$J1036=$J1037),$P$4:$P1036)&lt;0),LOOKUP(2,1/($J$4:$J1036=$J1037),$Q$4:$Q1036),IF(AND($C1037="V",LOOKUP(2,1/($J$4:$J1036=$J1037),$P$4:$P1036)&lt;0),((-1*(F1037*G1037))+LOOKUP(2,1/($J$4:$J1036=$J1037),$P$4:$P1036)*LOOKUP(2,1/($J$4:$J1036=$J1037),$Q$4:$Q1036))/$P1037,IF(AND($C1037="V",LOOKUP(2,1/($J$4:$J1036=$J1037),$P$4:$P1036)&gt;0),LOOKUP(2,1/($J$4:$J1036=$J1037),$Q$4:$Q1036),""))))))),"")</f>
        <v/>
      </c>
      <c r="R1037" s="49" t="str">
        <f t="shared" si="419"/>
        <v/>
      </c>
      <c r="S1037" s="49" t="str">
        <f t="shared" si="430"/>
        <v/>
      </c>
      <c r="T1037" s="49" t="str">
        <f t="shared" ref="T1037:T1096" si="442">IF(C1037&lt;&gt;"",S1037+T1036,"")</f>
        <v/>
      </c>
      <c r="U1037" s="49" t="str">
        <f>IFERROR(IF(C1037="P",S1037,IF(K1037=1,0,IF(OR(LOOKUP(2,1/($E$4:$E1036=$E1037),$P$4:$P1036)=0,AND($C1037="C",$N1037="LONG"),AND(C1037="V",N1037="SHORT")),0,S1037+(M1037*Q1037)))),"")</f>
        <v/>
      </c>
      <c r="V1037" s="49" t="str">
        <f t="shared" ref="V1037:V1096" si="443">IFERROR(U1037+V1036,"")</f>
        <v/>
      </c>
      <c r="W1037" s="50" t="str">
        <f t="shared" si="437"/>
        <v/>
      </c>
      <c r="Y1037" s="51" t="str">
        <f t="shared" si="424"/>
        <v/>
      </c>
      <c r="Z1037" s="50" t="str">
        <f t="shared" si="431"/>
        <v/>
      </c>
      <c r="AA1037" s="50" t="str">
        <f t="shared" si="422"/>
        <v/>
      </c>
      <c r="AB1037" s="50" t="str">
        <f t="shared" si="425"/>
        <v/>
      </c>
      <c r="AC1037" s="58" t="str">
        <f t="shared" si="426"/>
        <v/>
      </c>
      <c r="AD1037" s="53" t="str">
        <f t="shared" si="423"/>
        <v/>
      </c>
      <c r="AE1037" s="53" t="str">
        <f t="shared" si="427"/>
        <v/>
      </c>
      <c r="AF1037" s="59" t="str">
        <f t="shared" si="428"/>
        <v/>
      </c>
      <c r="AG1037" s="40" t="str">
        <f>C1037&amp;COUNTIFS($C$3:C1037,"V")</f>
        <v>0</v>
      </c>
      <c r="AH1037" s="266" t="str">
        <f t="shared" si="420"/>
        <v/>
      </c>
      <c r="AI1037" s="56" t="str">
        <f t="shared" si="432"/>
        <v/>
      </c>
      <c r="AJ1037" s="265" t="str">
        <f t="shared" si="433"/>
        <v/>
      </c>
      <c r="AK1037" s="267" t="str">
        <f t="shared" si="434"/>
        <v/>
      </c>
      <c r="AL1037" s="267" t="str">
        <f t="shared" si="435"/>
        <v/>
      </c>
      <c r="AM1037" s="40" t="str">
        <f t="shared" si="436"/>
        <v/>
      </c>
      <c r="AN1037" s="267">
        <f t="shared" si="429"/>
        <v>0</v>
      </c>
    </row>
    <row r="1038" spans="1:83" s="40" customFormat="1" ht="12.75">
      <c r="A1038" s="227"/>
      <c r="B1038" s="88"/>
      <c r="C1038" s="89"/>
      <c r="D1038" s="90"/>
      <c r="E1038" s="89"/>
      <c r="F1038" s="91"/>
      <c r="G1038" s="304"/>
      <c r="H1038" s="41"/>
      <c r="I1038" s="42" t="str">
        <f t="shared" si="438"/>
        <v/>
      </c>
      <c r="J1038" s="43" t="str">
        <f t="shared" si="421"/>
        <v/>
      </c>
      <c r="K1038" s="44" t="str">
        <f>IF(J1038="","",IF(COUNTIF($J$4:J1038,J1038)=0,"",(COUNTIF($J$4:J1038,J1038))))</f>
        <v/>
      </c>
      <c r="L1038" s="44" t="str">
        <f>IF(K1038="","",J1038&amp;" _ "&amp;COUNTIF($J$4:J1038,J1038)&amp;"_"&amp;N1038)</f>
        <v/>
      </c>
      <c r="M1038" s="45" t="str">
        <f t="shared" si="439"/>
        <v/>
      </c>
      <c r="N1038" s="44" t="str">
        <f t="shared" si="440"/>
        <v/>
      </c>
      <c r="O1038" s="57" t="str">
        <f t="shared" si="441"/>
        <v/>
      </c>
      <c r="P1038" s="48" t="str" cm="1">
        <f t="array" ref="P1038">IFERROR(IF(C1038="P",G1038,IF($K1038=1,$M1038,$M1038+LOOKUP(2,1/($J$4:$J1037=J1038),$P$4:$P1037))),"")</f>
        <v/>
      </c>
      <c r="Q1038" s="57" t="str" cm="1">
        <f t="array" ref="Q1038">IFERROR(IF(OR(C1038="P",C1038="A",C1038="R"),F1038,IF($K1038=1,F1038,IF(LOOKUP(2,1/($J$4:$J1037=$J1038),$P$4:$P1037)=0,$F1038,IF(AND($C1038="C",LOOKUP(2,1/($J$4:$J1037=$J1038),$P$4:$P1037)&gt;0),(F1038*G1038+LOOKUP(2,1/($J$4:$J1037=$J1038),$P$4:$P1037)*LOOKUP(2,1/($J$4:$J1037=$J1038),$Q$4:$Q1037))/$P1038,IF(AND($C1038="C",LOOKUP(2,1/($J$4:$J1037=$J1038),$P$4:$P1037)&lt;0),LOOKUP(2,1/($J$4:$J1037=$J1038),$Q$4:$Q1037),IF(AND($C1038="V",LOOKUP(2,1/($J$4:$J1037=$J1038),$P$4:$P1037)&lt;0),((-1*(F1038*G1038))+LOOKUP(2,1/($J$4:$J1037=$J1038),$P$4:$P1037)*LOOKUP(2,1/($J$4:$J1037=$J1038),$Q$4:$Q1037))/$P1038,IF(AND($C1038="V",LOOKUP(2,1/($J$4:$J1037=$J1038),$P$4:$P1037)&gt;0),LOOKUP(2,1/($J$4:$J1037=$J1038),$Q$4:$Q1037),""))))))),"")</f>
        <v/>
      </c>
      <c r="R1038" s="49" t="str">
        <f t="shared" si="419"/>
        <v/>
      </c>
      <c r="S1038" s="49" t="str">
        <f t="shared" si="430"/>
        <v/>
      </c>
      <c r="T1038" s="49" t="str">
        <f t="shared" si="442"/>
        <v/>
      </c>
      <c r="U1038" s="49" t="str">
        <f>IFERROR(IF(C1038="P",S1038,IF(K1038=1,0,IF(OR(LOOKUP(2,1/($E$4:$E1037=$E1038),$P$4:$P1037)=0,AND($C1038="C",$N1038="LONG"),AND(C1038="V",N1038="SHORT")),0,S1038+(M1038*Q1038)))),"")</f>
        <v/>
      </c>
      <c r="V1038" s="49" t="str">
        <f t="shared" si="443"/>
        <v/>
      </c>
      <c r="W1038" s="50" t="str">
        <f t="shared" si="437"/>
        <v/>
      </c>
      <c r="Y1038" s="51" t="str">
        <f t="shared" si="424"/>
        <v/>
      </c>
      <c r="Z1038" s="50" t="str">
        <f t="shared" si="431"/>
        <v/>
      </c>
      <c r="AA1038" s="50" t="str">
        <f t="shared" si="422"/>
        <v/>
      </c>
      <c r="AB1038" s="50" t="str">
        <f t="shared" si="425"/>
        <v/>
      </c>
      <c r="AC1038" s="58" t="str">
        <f t="shared" si="426"/>
        <v/>
      </c>
      <c r="AD1038" s="53" t="str">
        <f t="shared" si="423"/>
        <v/>
      </c>
      <c r="AE1038" s="53" t="str">
        <f t="shared" si="427"/>
        <v/>
      </c>
      <c r="AF1038" s="59" t="str">
        <f t="shared" si="428"/>
        <v/>
      </c>
      <c r="AG1038" s="40" t="str">
        <f>C1038&amp;COUNTIFS($C$3:C1038,"V")</f>
        <v>0</v>
      </c>
      <c r="AH1038" s="266" t="str">
        <f t="shared" si="420"/>
        <v/>
      </c>
      <c r="AI1038" s="56" t="str">
        <f t="shared" si="432"/>
        <v/>
      </c>
      <c r="AJ1038" s="265" t="str">
        <f t="shared" si="433"/>
        <v/>
      </c>
      <c r="AK1038" s="267" t="str">
        <f t="shared" si="434"/>
        <v/>
      </c>
      <c r="AL1038" s="267" t="str">
        <f t="shared" si="435"/>
        <v/>
      </c>
      <c r="AM1038" s="40" t="str">
        <f t="shared" si="436"/>
        <v/>
      </c>
      <c r="AN1038" s="267">
        <f t="shared" si="429"/>
        <v>0</v>
      </c>
    </row>
    <row r="1039" spans="1:83" s="40" customFormat="1" ht="12.75">
      <c r="A1039" s="227"/>
      <c r="B1039" s="88"/>
      <c r="C1039" s="89"/>
      <c r="D1039" s="90"/>
      <c r="E1039" s="89"/>
      <c r="F1039" s="91"/>
      <c r="G1039" s="304"/>
      <c r="H1039" s="41"/>
      <c r="I1039" s="42" t="str">
        <f t="shared" si="438"/>
        <v/>
      </c>
      <c r="J1039" s="43" t="str">
        <f t="shared" si="421"/>
        <v/>
      </c>
      <c r="K1039" s="44" t="str">
        <f>IF(J1039="","",IF(COUNTIF($J$4:J1039,J1039)=0,"",(COUNTIF($J$4:J1039,J1039))))</f>
        <v/>
      </c>
      <c r="L1039" s="44" t="str">
        <f>IF(K1039="","",J1039&amp;" _ "&amp;COUNTIF($J$4:J1039,J1039)&amp;"_"&amp;N1039)</f>
        <v/>
      </c>
      <c r="M1039" s="45" t="str">
        <f t="shared" si="439"/>
        <v/>
      </c>
      <c r="N1039" s="44" t="str">
        <f t="shared" si="440"/>
        <v/>
      </c>
      <c r="O1039" s="57" t="str">
        <f t="shared" si="441"/>
        <v/>
      </c>
      <c r="P1039" s="48" t="str" cm="1">
        <f t="array" ref="P1039">IFERROR(IF(C1039="P",G1039,IF($K1039=1,$M1039,$M1039+LOOKUP(2,1/($J$4:$J1038=J1039),$P$4:$P1038))),"")</f>
        <v/>
      </c>
      <c r="Q1039" s="57" t="str" cm="1">
        <f t="array" ref="Q1039">IFERROR(IF(OR(C1039="P",C1039="A",C1039="R"),F1039,IF($K1039=1,F1039,IF(LOOKUP(2,1/($J$4:$J1038=$J1039),$P$4:$P1038)=0,$F1039,IF(AND($C1039="C",LOOKUP(2,1/($J$4:$J1038=$J1039),$P$4:$P1038)&gt;0),(F1039*G1039+LOOKUP(2,1/($J$4:$J1038=$J1039),$P$4:$P1038)*LOOKUP(2,1/($J$4:$J1038=$J1039),$Q$4:$Q1038))/$P1039,IF(AND($C1039="C",LOOKUP(2,1/($J$4:$J1038=$J1039),$P$4:$P1038)&lt;0),LOOKUP(2,1/($J$4:$J1038=$J1039),$Q$4:$Q1038),IF(AND($C1039="V",LOOKUP(2,1/($J$4:$J1038=$J1039),$P$4:$P1038)&lt;0),((-1*(F1039*G1039))+LOOKUP(2,1/($J$4:$J1038=$J1039),$P$4:$P1038)*LOOKUP(2,1/($J$4:$J1038=$J1039),$Q$4:$Q1038))/$P1039,IF(AND($C1039="V",LOOKUP(2,1/($J$4:$J1038=$J1039),$P$4:$P1038)&gt;0),LOOKUP(2,1/($J$4:$J1038=$J1039),$Q$4:$Q1038),""))))))),"")</f>
        <v/>
      </c>
      <c r="R1039" s="49" t="str">
        <f t="shared" si="419"/>
        <v/>
      </c>
      <c r="S1039" s="49" t="str">
        <f t="shared" si="430"/>
        <v/>
      </c>
      <c r="T1039" s="49" t="str">
        <f t="shared" si="442"/>
        <v/>
      </c>
      <c r="U1039" s="49" t="str">
        <f>IFERROR(IF(C1039="P",S1039,IF(K1039=1,0,IF(OR(LOOKUP(2,1/($E$4:$E1038=$E1039),$P$4:$P1038)=0,AND($C1039="C",$N1039="LONG"),AND(C1039="V",N1039="SHORT")),0,S1039+(M1039*Q1039)))),"")</f>
        <v/>
      </c>
      <c r="V1039" s="49" t="str">
        <f t="shared" si="443"/>
        <v/>
      </c>
      <c r="W1039" s="50" t="str">
        <f t="shared" si="437"/>
        <v/>
      </c>
      <c r="Y1039" s="51" t="str">
        <f t="shared" si="424"/>
        <v/>
      </c>
      <c r="Z1039" s="50" t="str">
        <f t="shared" si="431"/>
        <v/>
      </c>
      <c r="AA1039" s="50" t="str">
        <f t="shared" si="422"/>
        <v/>
      </c>
      <c r="AB1039" s="50" t="str">
        <f t="shared" si="425"/>
        <v/>
      </c>
      <c r="AC1039" s="58" t="str">
        <f t="shared" si="426"/>
        <v/>
      </c>
      <c r="AD1039" s="53" t="str">
        <f t="shared" si="423"/>
        <v/>
      </c>
      <c r="AE1039" s="53" t="str">
        <f t="shared" si="427"/>
        <v/>
      </c>
      <c r="AF1039" s="59" t="str">
        <f t="shared" si="428"/>
        <v/>
      </c>
      <c r="AG1039" s="40" t="str">
        <f>C1039&amp;COUNTIFS($C$3:C1039,"V")</f>
        <v>0</v>
      </c>
      <c r="AH1039" s="266" t="str">
        <f t="shared" si="420"/>
        <v/>
      </c>
      <c r="AI1039" s="56" t="str">
        <f t="shared" si="432"/>
        <v/>
      </c>
      <c r="AJ1039" s="265" t="str">
        <f t="shared" si="433"/>
        <v/>
      </c>
      <c r="AK1039" s="267" t="str">
        <f t="shared" si="434"/>
        <v/>
      </c>
      <c r="AL1039" s="267" t="str">
        <f t="shared" si="435"/>
        <v/>
      </c>
      <c r="AM1039" s="40" t="str">
        <f t="shared" si="436"/>
        <v/>
      </c>
      <c r="AN1039" s="267">
        <f t="shared" si="429"/>
        <v>0</v>
      </c>
    </row>
    <row r="1040" spans="1:83" s="40" customFormat="1" ht="12.75">
      <c r="A1040" s="227"/>
      <c r="B1040" s="88"/>
      <c r="C1040" s="89"/>
      <c r="D1040" s="90"/>
      <c r="E1040" s="89"/>
      <c r="F1040" s="91"/>
      <c r="G1040" s="304"/>
      <c r="H1040" s="41"/>
      <c r="I1040" s="42" t="str">
        <f t="shared" si="438"/>
        <v/>
      </c>
      <c r="J1040" s="43" t="str">
        <f t="shared" si="421"/>
        <v/>
      </c>
      <c r="K1040" s="44" t="str">
        <f>IF(J1040="","",IF(COUNTIF($J$4:J1040,J1040)=0,"",(COUNTIF($J$4:J1040,J1040))))</f>
        <v/>
      </c>
      <c r="L1040" s="44" t="str">
        <f>IF(K1040="","",J1040&amp;" _ "&amp;COUNTIF($J$4:J1040,J1040)&amp;"_"&amp;N1040)</f>
        <v/>
      </c>
      <c r="M1040" s="45" t="str">
        <f t="shared" si="439"/>
        <v/>
      </c>
      <c r="N1040" s="44" t="str">
        <f t="shared" si="440"/>
        <v/>
      </c>
      <c r="O1040" s="57" t="str">
        <f t="shared" si="441"/>
        <v/>
      </c>
      <c r="P1040" s="48" t="str" cm="1">
        <f t="array" ref="P1040">IFERROR(IF(C1040="P",G1040,IF($K1040=1,$M1040,$M1040+LOOKUP(2,1/($J$4:$J1039=J1040),$P$4:$P1039))),"")</f>
        <v/>
      </c>
      <c r="Q1040" s="57" t="str" cm="1">
        <f t="array" ref="Q1040">IFERROR(IF(OR(C1040="P",C1040="A",C1040="R"),F1040,IF($K1040=1,F1040,IF(LOOKUP(2,1/($J$4:$J1039=$J1040),$P$4:$P1039)=0,$F1040,IF(AND($C1040="C",LOOKUP(2,1/($J$4:$J1039=$J1040),$P$4:$P1039)&gt;0),(F1040*G1040+LOOKUP(2,1/($J$4:$J1039=$J1040),$P$4:$P1039)*LOOKUP(2,1/($J$4:$J1039=$J1040),$Q$4:$Q1039))/$P1040,IF(AND($C1040="C",LOOKUP(2,1/($J$4:$J1039=$J1040),$P$4:$P1039)&lt;0),LOOKUP(2,1/($J$4:$J1039=$J1040),$Q$4:$Q1039),IF(AND($C1040="V",LOOKUP(2,1/($J$4:$J1039=$J1040),$P$4:$P1039)&lt;0),((-1*(F1040*G1040))+LOOKUP(2,1/($J$4:$J1039=$J1040),$P$4:$P1039)*LOOKUP(2,1/($J$4:$J1039=$J1040),$Q$4:$Q1039))/$P1040,IF(AND($C1040="V",LOOKUP(2,1/($J$4:$J1039=$J1040),$P$4:$P1039)&gt;0),LOOKUP(2,1/($J$4:$J1039=$J1040),$Q$4:$Q1039),""))))))),"")</f>
        <v/>
      </c>
      <c r="R1040" s="49" t="str">
        <f t="shared" si="419"/>
        <v/>
      </c>
      <c r="S1040" s="49" t="str">
        <f t="shared" si="430"/>
        <v/>
      </c>
      <c r="T1040" s="49" t="str">
        <f t="shared" si="442"/>
        <v/>
      </c>
      <c r="U1040" s="49" t="str">
        <f>IFERROR(IF(C1040="P",S1040,IF(K1040=1,0,IF(OR(LOOKUP(2,1/($E$4:$E1039=$E1040),$P$4:$P1039)=0,AND($C1040="C",$N1040="LONG"),AND(C1040="V",N1040="SHORT")),0,S1040+(M1040*Q1040)))),"")</f>
        <v/>
      </c>
      <c r="V1040" s="49" t="str">
        <f t="shared" si="443"/>
        <v/>
      </c>
      <c r="W1040" s="50" t="str">
        <f t="shared" si="437"/>
        <v/>
      </c>
      <c r="Y1040" s="51" t="str">
        <f t="shared" si="424"/>
        <v/>
      </c>
      <c r="Z1040" s="50" t="str">
        <f t="shared" si="431"/>
        <v/>
      </c>
      <c r="AA1040" s="50" t="str">
        <f t="shared" si="422"/>
        <v/>
      </c>
      <c r="AB1040" s="50" t="str">
        <f t="shared" si="425"/>
        <v/>
      </c>
      <c r="AC1040" s="58" t="str">
        <f t="shared" si="426"/>
        <v/>
      </c>
      <c r="AD1040" s="53" t="str">
        <f t="shared" si="423"/>
        <v/>
      </c>
      <c r="AE1040" s="53" t="str">
        <f t="shared" si="427"/>
        <v/>
      </c>
      <c r="AF1040" s="59" t="str">
        <f t="shared" si="428"/>
        <v/>
      </c>
      <c r="AG1040" s="40" t="str">
        <f>C1040&amp;COUNTIFS($C$3:C1040,"V")</f>
        <v>0</v>
      </c>
      <c r="AH1040" s="266" t="str">
        <f t="shared" si="420"/>
        <v/>
      </c>
      <c r="AI1040" s="56" t="str">
        <f t="shared" si="432"/>
        <v/>
      </c>
      <c r="AJ1040" s="265" t="str">
        <f t="shared" si="433"/>
        <v/>
      </c>
      <c r="AK1040" s="267" t="str">
        <f t="shared" si="434"/>
        <v/>
      </c>
      <c r="AL1040" s="267" t="str">
        <f t="shared" si="435"/>
        <v/>
      </c>
      <c r="AM1040" s="40" t="str">
        <f t="shared" si="436"/>
        <v/>
      </c>
      <c r="AN1040" s="267">
        <f t="shared" si="429"/>
        <v>0</v>
      </c>
    </row>
    <row r="1041" spans="1:40" s="40" customFormat="1" ht="12.75">
      <c r="A1041" s="227"/>
      <c r="B1041" s="88"/>
      <c r="C1041" s="89"/>
      <c r="D1041" s="90"/>
      <c r="E1041" s="89"/>
      <c r="F1041" s="91"/>
      <c r="G1041" s="304"/>
      <c r="H1041" s="41"/>
      <c r="I1041" s="42" t="str">
        <f t="shared" si="438"/>
        <v/>
      </c>
      <c r="J1041" s="43" t="str">
        <f t="shared" si="421"/>
        <v/>
      </c>
      <c r="K1041" s="44" t="str">
        <f>IF(J1041="","",IF(COUNTIF($J$4:J1041,J1041)=0,"",(COUNTIF($J$4:J1041,J1041))))</f>
        <v/>
      </c>
      <c r="L1041" s="44" t="str">
        <f>IF(K1041="","",J1041&amp;" _ "&amp;COUNTIF($J$4:J1041,J1041)&amp;"_"&amp;N1041)</f>
        <v/>
      </c>
      <c r="M1041" s="45" t="str">
        <f t="shared" si="439"/>
        <v/>
      </c>
      <c r="N1041" s="44" t="str">
        <f t="shared" si="440"/>
        <v/>
      </c>
      <c r="O1041" s="57" t="str">
        <f t="shared" si="441"/>
        <v/>
      </c>
      <c r="P1041" s="48" t="str" cm="1">
        <f t="array" ref="P1041">IFERROR(IF(C1041="P",G1041,IF($K1041=1,$M1041,$M1041+LOOKUP(2,1/($J$4:$J1040=J1041),$P$4:$P1040))),"")</f>
        <v/>
      </c>
      <c r="Q1041" s="57" t="str" cm="1">
        <f t="array" ref="Q1041">IFERROR(IF(OR(C1041="P",C1041="A",C1041="R"),F1041,IF($K1041=1,F1041,IF(LOOKUP(2,1/($J$4:$J1040=$J1041),$P$4:$P1040)=0,$F1041,IF(AND($C1041="C",LOOKUP(2,1/($J$4:$J1040=$J1041),$P$4:$P1040)&gt;0),(F1041*G1041+LOOKUP(2,1/($J$4:$J1040=$J1041),$P$4:$P1040)*LOOKUP(2,1/($J$4:$J1040=$J1041),$Q$4:$Q1040))/$P1041,IF(AND($C1041="C",LOOKUP(2,1/($J$4:$J1040=$J1041),$P$4:$P1040)&lt;0),LOOKUP(2,1/($J$4:$J1040=$J1041),$Q$4:$Q1040),IF(AND($C1041="V",LOOKUP(2,1/($J$4:$J1040=$J1041),$P$4:$P1040)&lt;0),((-1*(F1041*G1041))+LOOKUP(2,1/($J$4:$J1040=$J1041),$P$4:$P1040)*LOOKUP(2,1/($J$4:$J1040=$J1041),$Q$4:$Q1040))/$P1041,IF(AND($C1041="V",LOOKUP(2,1/($J$4:$J1040=$J1041),$P$4:$P1040)&gt;0),LOOKUP(2,1/($J$4:$J1040=$J1041),$Q$4:$Q1040),""))))))),"")</f>
        <v/>
      </c>
      <c r="R1041" s="49" t="str">
        <f t="shared" ref="R1041:R1096" si="444">IFERROR(Q1041*P1041,"")</f>
        <v/>
      </c>
      <c r="S1041" s="49" t="str">
        <f t="shared" si="430"/>
        <v/>
      </c>
      <c r="T1041" s="49" t="str">
        <f t="shared" si="442"/>
        <v/>
      </c>
      <c r="U1041" s="49" t="str">
        <f>IFERROR(IF(C1041="P",S1041,IF(K1041=1,0,IF(OR(LOOKUP(2,1/($E$4:$E1040=$E1041),$P$4:$P1040)=0,AND($C1041="C",$N1041="LONG"),AND(C1041="V",N1041="SHORT")),0,S1041+(M1041*Q1041)))),"")</f>
        <v/>
      </c>
      <c r="V1041" s="49" t="str">
        <f t="shared" si="443"/>
        <v/>
      </c>
      <c r="W1041" s="50" t="str">
        <f t="shared" si="437"/>
        <v/>
      </c>
      <c r="Y1041" s="51" t="str">
        <f t="shared" si="424"/>
        <v/>
      </c>
      <c r="Z1041" s="50" t="str">
        <f t="shared" si="431"/>
        <v/>
      </c>
      <c r="AA1041" s="50" t="str">
        <f t="shared" si="422"/>
        <v/>
      </c>
      <c r="AB1041" s="50" t="str">
        <f t="shared" si="425"/>
        <v/>
      </c>
      <c r="AC1041" s="58" t="str">
        <f t="shared" si="426"/>
        <v/>
      </c>
      <c r="AD1041" s="53" t="str">
        <f t="shared" si="423"/>
        <v/>
      </c>
      <c r="AE1041" s="53" t="str">
        <f t="shared" si="427"/>
        <v/>
      </c>
      <c r="AF1041" s="59" t="str">
        <f t="shared" si="428"/>
        <v/>
      </c>
      <c r="AG1041" s="40" t="str">
        <f>C1041&amp;COUNTIFS($C$3:C1041,"V")</f>
        <v>0</v>
      </c>
      <c r="AH1041" s="266" t="str">
        <f t="shared" si="420"/>
        <v/>
      </c>
      <c r="AI1041" s="56" t="str">
        <f t="shared" si="432"/>
        <v/>
      </c>
      <c r="AJ1041" s="265" t="str">
        <f t="shared" si="433"/>
        <v/>
      </c>
      <c r="AK1041" s="267" t="str">
        <f t="shared" si="434"/>
        <v/>
      </c>
      <c r="AL1041" s="267" t="str">
        <f t="shared" si="435"/>
        <v/>
      </c>
      <c r="AM1041" s="40" t="str">
        <f t="shared" si="436"/>
        <v/>
      </c>
      <c r="AN1041" s="267">
        <f t="shared" si="429"/>
        <v>0</v>
      </c>
    </row>
    <row r="1042" spans="1:40" s="40" customFormat="1" ht="12.75">
      <c r="A1042" s="227"/>
      <c r="B1042" s="88"/>
      <c r="C1042" s="89"/>
      <c r="D1042" s="90"/>
      <c r="E1042" s="89"/>
      <c r="F1042" s="91"/>
      <c r="G1042" s="304"/>
      <c r="H1042" s="41"/>
      <c r="I1042" s="42" t="str">
        <f t="shared" si="438"/>
        <v/>
      </c>
      <c r="J1042" s="43" t="str">
        <f t="shared" si="421"/>
        <v/>
      </c>
      <c r="K1042" s="44" t="str">
        <f>IF(J1042="","",IF(COUNTIF($J$4:J1042,J1042)=0,"",(COUNTIF($J$4:J1042,J1042))))</f>
        <v/>
      </c>
      <c r="L1042" s="44" t="str">
        <f>IF(K1042="","",J1042&amp;" _ "&amp;COUNTIF($J$4:J1042,J1042)&amp;"_"&amp;N1042)</f>
        <v/>
      </c>
      <c r="M1042" s="45" t="str">
        <f t="shared" si="439"/>
        <v/>
      </c>
      <c r="N1042" s="44" t="str">
        <f t="shared" si="440"/>
        <v/>
      </c>
      <c r="O1042" s="57" t="str">
        <f t="shared" si="441"/>
        <v/>
      </c>
      <c r="P1042" s="48" t="str" cm="1">
        <f t="array" ref="P1042">IFERROR(IF(C1042="P",G1042,IF($K1042=1,$M1042,$M1042+LOOKUP(2,1/($J$4:$J1041=J1042),$P$4:$P1041))),"")</f>
        <v/>
      </c>
      <c r="Q1042" s="57" t="str" cm="1">
        <f t="array" ref="Q1042">IFERROR(IF(OR(C1042="P",C1042="A",C1042="R"),F1042,IF($K1042=1,F1042,IF(LOOKUP(2,1/($J$4:$J1041=$J1042),$P$4:$P1041)=0,$F1042,IF(AND($C1042="C",LOOKUP(2,1/($J$4:$J1041=$J1042),$P$4:$P1041)&gt;0),(F1042*G1042+LOOKUP(2,1/($J$4:$J1041=$J1042),$P$4:$P1041)*LOOKUP(2,1/($J$4:$J1041=$J1042),$Q$4:$Q1041))/$P1042,IF(AND($C1042="C",LOOKUP(2,1/($J$4:$J1041=$J1042),$P$4:$P1041)&lt;0),LOOKUP(2,1/($J$4:$J1041=$J1042),$Q$4:$Q1041),IF(AND($C1042="V",LOOKUP(2,1/($J$4:$J1041=$J1042),$P$4:$P1041)&lt;0),((-1*(F1042*G1042))+LOOKUP(2,1/($J$4:$J1041=$J1042),$P$4:$P1041)*LOOKUP(2,1/($J$4:$J1041=$J1042),$Q$4:$Q1041))/$P1042,IF(AND($C1042="V",LOOKUP(2,1/($J$4:$J1041=$J1042),$P$4:$P1041)&gt;0),LOOKUP(2,1/($J$4:$J1041=$J1042),$Q$4:$Q1041),""))))))),"")</f>
        <v/>
      </c>
      <c r="R1042" s="49" t="str">
        <f t="shared" si="444"/>
        <v/>
      </c>
      <c r="S1042" s="49" t="str">
        <f t="shared" si="430"/>
        <v/>
      </c>
      <c r="T1042" s="49" t="str">
        <f t="shared" si="442"/>
        <v/>
      </c>
      <c r="U1042" s="49" t="str">
        <f>IFERROR(IF(C1042="P",S1042,IF(K1042=1,0,IF(OR(LOOKUP(2,1/($E$4:$E1041=$E1042),$P$4:$P1041)=0,AND($C1042="C",$N1042="LONG"),AND(C1042="V",N1042="SHORT")),0,S1042+(M1042*Q1042)))),"")</f>
        <v/>
      </c>
      <c r="V1042" s="49" t="str">
        <f t="shared" si="443"/>
        <v/>
      </c>
      <c r="W1042" s="50" t="str">
        <f t="shared" si="437"/>
        <v/>
      </c>
      <c r="Y1042" s="51" t="str">
        <f t="shared" si="424"/>
        <v/>
      </c>
      <c r="Z1042" s="50" t="str">
        <f t="shared" si="431"/>
        <v/>
      </c>
      <c r="AA1042" s="50" t="str">
        <f t="shared" si="422"/>
        <v/>
      </c>
      <c r="AB1042" s="50" t="str">
        <f t="shared" si="425"/>
        <v/>
      </c>
      <c r="AC1042" s="58" t="str">
        <f t="shared" si="426"/>
        <v/>
      </c>
      <c r="AD1042" s="53" t="str">
        <f t="shared" si="423"/>
        <v/>
      </c>
      <c r="AE1042" s="53" t="str">
        <f t="shared" si="427"/>
        <v/>
      </c>
      <c r="AF1042" s="59" t="str">
        <f t="shared" si="428"/>
        <v/>
      </c>
      <c r="AG1042" s="40" t="str">
        <f>C1042&amp;COUNTIFS($C$3:C1042,"V")</f>
        <v>0</v>
      </c>
      <c r="AH1042" s="266" t="str">
        <f t="shared" si="420"/>
        <v/>
      </c>
      <c r="AI1042" s="56" t="str">
        <f t="shared" si="432"/>
        <v/>
      </c>
      <c r="AJ1042" s="265" t="str">
        <f t="shared" si="433"/>
        <v/>
      </c>
      <c r="AK1042" s="267" t="str">
        <f t="shared" si="434"/>
        <v/>
      </c>
      <c r="AL1042" s="267" t="str">
        <f t="shared" si="435"/>
        <v/>
      </c>
      <c r="AM1042" s="40" t="str">
        <f t="shared" si="436"/>
        <v/>
      </c>
      <c r="AN1042" s="267">
        <f t="shared" si="429"/>
        <v>0</v>
      </c>
    </row>
    <row r="1043" spans="1:40" s="40" customFormat="1" ht="12.75">
      <c r="A1043" s="227"/>
      <c r="B1043" s="88"/>
      <c r="C1043" s="89"/>
      <c r="D1043" s="90"/>
      <c r="E1043" s="89"/>
      <c r="F1043" s="91"/>
      <c r="G1043" s="304"/>
      <c r="H1043" s="41"/>
      <c r="I1043" s="42" t="str">
        <f t="shared" si="438"/>
        <v/>
      </c>
      <c r="J1043" s="43" t="str">
        <f t="shared" si="421"/>
        <v/>
      </c>
      <c r="K1043" s="44" t="str">
        <f>IF(J1043="","",IF(COUNTIF($J$4:J1043,J1043)=0,"",(COUNTIF($J$4:J1043,J1043))))</f>
        <v/>
      </c>
      <c r="L1043" s="44" t="str">
        <f>IF(K1043="","",J1043&amp;" _ "&amp;COUNTIF($J$4:J1043,J1043)&amp;"_"&amp;N1043)</f>
        <v/>
      </c>
      <c r="M1043" s="45" t="str">
        <f t="shared" si="439"/>
        <v/>
      </c>
      <c r="N1043" s="44" t="str">
        <f t="shared" si="440"/>
        <v/>
      </c>
      <c r="O1043" s="57" t="str">
        <f t="shared" si="441"/>
        <v/>
      </c>
      <c r="P1043" s="48" t="str" cm="1">
        <f t="array" ref="P1043">IFERROR(IF(C1043="P",G1043,IF($K1043=1,$M1043,$M1043+LOOKUP(2,1/($J$4:$J1042=J1043),$P$4:$P1042))),"")</f>
        <v/>
      </c>
      <c r="Q1043" s="57" t="str" cm="1">
        <f t="array" ref="Q1043">IFERROR(IF(OR(C1043="P",C1043="A",C1043="R"),F1043,IF($K1043=1,F1043,IF(LOOKUP(2,1/($J$4:$J1042=$J1043),$P$4:$P1042)=0,$F1043,IF(AND($C1043="C",LOOKUP(2,1/($J$4:$J1042=$J1043),$P$4:$P1042)&gt;0),(F1043*G1043+LOOKUP(2,1/($J$4:$J1042=$J1043),$P$4:$P1042)*LOOKUP(2,1/($J$4:$J1042=$J1043),$Q$4:$Q1042))/$P1043,IF(AND($C1043="C",LOOKUP(2,1/($J$4:$J1042=$J1043),$P$4:$P1042)&lt;0),LOOKUP(2,1/($J$4:$J1042=$J1043),$Q$4:$Q1042),IF(AND($C1043="V",LOOKUP(2,1/($J$4:$J1042=$J1043),$P$4:$P1042)&lt;0),((-1*(F1043*G1043))+LOOKUP(2,1/($J$4:$J1042=$J1043),$P$4:$P1042)*LOOKUP(2,1/($J$4:$J1042=$J1043),$Q$4:$Q1042))/$P1043,IF(AND($C1043="V",LOOKUP(2,1/($J$4:$J1042=$J1043),$P$4:$P1042)&gt;0),LOOKUP(2,1/($J$4:$J1042=$J1043),$Q$4:$Q1042),""))))))),"")</f>
        <v/>
      </c>
      <c r="R1043" s="49" t="str">
        <f t="shared" si="444"/>
        <v/>
      </c>
      <c r="S1043" s="49" t="str">
        <f t="shared" si="430"/>
        <v/>
      </c>
      <c r="T1043" s="49" t="str">
        <f t="shared" si="442"/>
        <v/>
      </c>
      <c r="U1043" s="49" t="str">
        <f>IFERROR(IF(C1043="P",S1043,IF(K1043=1,0,IF(OR(LOOKUP(2,1/($E$4:$E1042=$E1043),$P$4:$P1042)=0,AND($C1043="C",$N1043="LONG"),AND(C1043="V",N1043="SHORT")),0,S1043+(M1043*Q1043)))),"")</f>
        <v/>
      </c>
      <c r="V1043" s="49" t="str">
        <f t="shared" si="443"/>
        <v/>
      </c>
      <c r="W1043" s="50" t="str">
        <f t="shared" si="437"/>
        <v/>
      </c>
      <c r="Y1043" s="51" t="str">
        <f t="shared" si="424"/>
        <v/>
      </c>
      <c r="Z1043" s="50" t="str">
        <f t="shared" si="431"/>
        <v/>
      </c>
      <c r="AA1043" s="50" t="str">
        <f t="shared" si="422"/>
        <v/>
      </c>
      <c r="AB1043" s="50" t="str">
        <f t="shared" si="425"/>
        <v/>
      </c>
      <c r="AC1043" s="58" t="str">
        <f t="shared" si="426"/>
        <v/>
      </c>
      <c r="AD1043" s="53" t="str">
        <f t="shared" si="423"/>
        <v/>
      </c>
      <c r="AE1043" s="53" t="str">
        <f t="shared" si="427"/>
        <v/>
      </c>
      <c r="AF1043" s="59" t="str">
        <f t="shared" si="428"/>
        <v/>
      </c>
      <c r="AG1043" s="40" t="str">
        <f>C1043&amp;COUNTIFS($C$3:C1043,"V")</f>
        <v>0</v>
      </c>
      <c r="AH1043" s="266" t="str">
        <f t="shared" si="420"/>
        <v/>
      </c>
      <c r="AI1043" s="56" t="str">
        <f t="shared" si="432"/>
        <v/>
      </c>
      <c r="AJ1043" s="265" t="str">
        <f t="shared" si="433"/>
        <v/>
      </c>
      <c r="AK1043" s="267" t="str">
        <f t="shared" si="434"/>
        <v/>
      </c>
      <c r="AL1043" s="267" t="str">
        <f t="shared" si="435"/>
        <v/>
      </c>
      <c r="AM1043" s="40" t="str">
        <f t="shared" si="436"/>
        <v/>
      </c>
      <c r="AN1043" s="267">
        <f t="shared" si="429"/>
        <v>0</v>
      </c>
    </row>
    <row r="1044" spans="1:40" s="40" customFormat="1" ht="12.75">
      <c r="A1044" s="227"/>
      <c r="B1044" s="88"/>
      <c r="C1044" s="89"/>
      <c r="D1044" s="90"/>
      <c r="E1044" s="89"/>
      <c r="F1044" s="91"/>
      <c r="G1044" s="304"/>
      <c r="H1044" s="41"/>
      <c r="I1044" s="42" t="str">
        <f t="shared" si="438"/>
        <v/>
      </c>
      <c r="J1044" s="43" t="str">
        <f t="shared" si="421"/>
        <v/>
      </c>
      <c r="K1044" s="44" t="str">
        <f>IF(J1044="","",IF(COUNTIF($J$4:J1044,J1044)=0,"",(COUNTIF($J$4:J1044,J1044))))</f>
        <v/>
      </c>
      <c r="L1044" s="44" t="str">
        <f>IF(K1044="","",J1044&amp;" _ "&amp;COUNTIF($J$4:J1044,J1044)&amp;"_"&amp;N1044)</f>
        <v/>
      </c>
      <c r="M1044" s="45" t="str">
        <f t="shared" si="439"/>
        <v/>
      </c>
      <c r="N1044" s="44" t="str">
        <f t="shared" si="440"/>
        <v/>
      </c>
      <c r="O1044" s="57" t="str">
        <f t="shared" si="441"/>
        <v/>
      </c>
      <c r="P1044" s="48" t="str" cm="1">
        <f t="array" ref="P1044">IFERROR(IF(C1044="P",G1044,IF($K1044=1,$M1044,$M1044+LOOKUP(2,1/($J$4:$J1043=J1044),$P$4:$P1043))),"")</f>
        <v/>
      </c>
      <c r="Q1044" s="57" t="str" cm="1">
        <f t="array" ref="Q1044">IFERROR(IF(OR(C1044="P",C1044="A",C1044="R"),F1044,IF($K1044=1,F1044,IF(LOOKUP(2,1/($J$4:$J1043=$J1044),$P$4:$P1043)=0,$F1044,IF(AND($C1044="C",LOOKUP(2,1/($J$4:$J1043=$J1044),$P$4:$P1043)&gt;0),(F1044*G1044+LOOKUP(2,1/($J$4:$J1043=$J1044),$P$4:$P1043)*LOOKUP(2,1/($J$4:$J1043=$J1044),$Q$4:$Q1043))/$P1044,IF(AND($C1044="C",LOOKUP(2,1/($J$4:$J1043=$J1044),$P$4:$P1043)&lt;0),LOOKUP(2,1/($J$4:$J1043=$J1044),$Q$4:$Q1043),IF(AND($C1044="V",LOOKUP(2,1/($J$4:$J1043=$J1044),$P$4:$P1043)&lt;0),((-1*(F1044*G1044))+LOOKUP(2,1/($J$4:$J1043=$J1044),$P$4:$P1043)*LOOKUP(2,1/($J$4:$J1043=$J1044),$Q$4:$Q1043))/$P1044,IF(AND($C1044="V",LOOKUP(2,1/($J$4:$J1043=$J1044),$P$4:$P1043)&gt;0),LOOKUP(2,1/($J$4:$J1043=$J1044),$Q$4:$Q1043),""))))))),"")</f>
        <v/>
      </c>
      <c r="R1044" s="49" t="str">
        <f t="shared" si="444"/>
        <v/>
      </c>
      <c r="S1044" s="49" t="str">
        <f t="shared" si="430"/>
        <v/>
      </c>
      <c r="T1044" s="49" t="str">
        <f t="shared" si="442"/>
        <v/>
      </c>
      <c r="U1044" s="49" t="str">
        <f>IFERROR(IF(C1044="P",S1044,IF(K1044=1,0,IF(OR(LOOKUP(2,1/($E$4:$E1043=$E1044),$P$4:$P1043)=0,AND($C1044="C",$N1044="LONG"),AND(C1044="V",N1044="SHORT")),0,S1044+(M1044*Q1044)))),"")</f>
        <v/>
      </c>
      <c r="V1044" s="49" t="str">
        <f t="shared" si="443"/>
        <v/>
      </c>
      <c r="W1044" s="50" t="str">
        <f t="shared" si="437"/>
        <v/>
      </c>
      <c r="Y1044" s="51" t="str">
        <f t="shared" si="424"/>
        <v/>
      </c>
      <c r="Z1044" s="50" t="str">
        <f t="shared" si="431"/>
        <v/>
      </c>
      <c r="AA1044" s="50" t="str">
        <f t="shared" si="422"/>
        <v/>
      </c>
      <c r="AB1044" s="50" t="str">
        <f t="shared" si="425"/>
        <v/>
      </c>
      <c r="AC1044" s="58" t="str">
        <f t="shared" si="426"/>
        <v/>
      </c>
      <c r="AD1044" s="53" t="str">
        <f t="shared" si="423"/>
        <v/>
      </c>
      <c r="AE1044" s="53" t="str">
        <f t="shared" si="427"/>
        <v/>
      </c>
      <c r="AF1044" s="59" t="str">
        <f t="shared" si="428"/>
        <v/>
      </c>
      <c r="AG1044" s="40" t="str">
        <f>C1044&amp;COUNTIFS($C$3:C1044,"V")</f>
        <v>0</v>
      </c>
      <c r="AH1044" s="266" t="str">
        <f t="shared" si="420"/>
        <v/>
      </c>
      <c r="AI1044" s="56" t="str">
        <f t="shared" si="432"/>
        <v/>
      </c>
      <c r="AJ1044" s="265" t="str">
        <f t="shared" si="433"/>
        <v/>
      </c>
      <c r="AK1044" s="267" t="str">
        <f t="shared" si="434"/>
        <v/>
      </c>
      <c r="AL1044" s="267" t="str">
        <f t="shared" si="435"/>
        <v/>
      </c>
      <c r="AM1044" s="40" t="str">
        <f t="shared" si="436"/>
        <v/>
      </c>
      <c r="AN1044" s="267">
        <f t="shared" si="429"/>
        <v>0</v>
      </c>
    </row>
    <row r="1045" spans="1:40" s="40" customFormat="1" ht="12.75">
      <c r="A1045" s="227"/>
      <c r="B1045" s="88"/>
      <c r="C1045" s="89"/>
      <c r="D1045" s="90"/>
      <c r="E1045" s="89"/>
      <c r="F1045" s="91"/>
      <c r="G1045" s="304"/>
      <c r="H1045" s="41"/>
      <c r="I1045" s="42" t="str">
        <f t="shared" si="438"/>
        <v/>
      </c>
      <c r="J1045" s="43" t="str">
        <f t="shared" si="421"/>
        <v/>
      </c>
      <c r="K1045" s="44" t="str">
        <f>IF(J1045="","",IF(COUNTIF($J$4:J1045,J1045)=0,"",(COUNTIF($J$4:J1045,J1045))))</f>
        <v/>
      </c>
      <c r="L1045" s="44" t="str">
        <f>IF(K1045="","",J1045&amp;" _ "&amp;COUNTIF($J$4:J1045,J1045)&amp;"_"&amp;N1045)</f>
        <v/>
      </c>
      <c r="M1045" s="45" t="str">
        <f t="shared" si="439"/>
        <v/>
      </c>
      <c r="N1045" s="44" t="str">
        <f t="shared" si="440"/>
        <v/>
      </c>
      <c r="O1045" s="57" t="str">
        <f t="shared" si="441"/>
        <v/>
      </c>
      <c r="P1045" s="48" t="str" cm="1">
        <f t="array" ref="P1045">IFERROR(IF(C1045="P",G1045,IF($K1045=1,$M1045,$M1045+LOOKUP(2,1/($J$4:$J1044=J1045),$P$4:$P1044))),"")</f>
        <v/>
      </c>
      <c r="Q1045" s="57" t="str" cm="1">
        <f t="array" ref="Q1045">IFERROR(IF(OR(C1045="P",C1045="A",C1045="R"),F1045,IF($K1045=1,F1045,IF(LOOKUP(2,1/($J$4:$J1044=$J1045),$P$4:$P1044)=0,$F1045,IF(AND($C1045="C",LOOKUP(2,1/($J$4:$J1044=$J1045),$P$4:$P1044)&gt;0),(F1045*G1045+LOOKUP(2,1/($J$4:$J1044=$J1045),$P$4:$P1044)*LOOKUP(2,1/($J$4:$J1044=$J1045),$Q$4:$Q1044))/$P1045,IF(AND($C1045="C",LOOKUP(2,1/($J$4:$J1044=$J1045),$P$4:$P1044)&lt;0),LOOKUP(2,1/($J$4:$J1044=$J1045),$Q$4:$Q1044),IF(AND($C1045="V",LOOKUP(2,1/($J$4:$J1044=$J1045),$P$4:$P1044)&lt;0),((-1*(F1045*G1045))+LOOKUP(2,1/($J$4:$J1044=$J1045),$P$4:$P1044)*LOOKUP(2,1/($J$4:$J1044=$J1045),$Q$4:$Q1044))/$P1045,IF(AND($C1045="V",LOOKUP(2,1/($J$4:$J1044=$J1045),$P$4:$P1044)&gt;0),LOOKUP(2,1/($J$4:$J1044=$J1045),$Q$4:$Q1044),""))))))),"")</f>
        <v/>
      </c>
      <c r="R1045" s="49" t="str">
        <f t="shared" si="444"/>
        <v/>
      </c>
      <c r="S1045" s="49" t="str">
        <f t="shared" si="430"/>
        <v/>
      </c>
      <c r="T1045" s="49" t="str">
        <f t="shared" si="442"/>
        <v/>
      </c>
      <c r="U1045" s="49" t="str">
        <f>IFERROR(IF(C1045="P",S1045,IF(K1045=1,0,IF(OR(LOOKUP(2,1/($E$4:$E1044=$E1045),$P$4:$P1044)=0,AND($C1045="C",$N1045="LONG"),AND(C1045="V",N1045="SHORT")),0,S1045+(M1045*Q1045)))),"")</f>
        <v/>
      </c>
      <c r="V1045" s="49" t="str">
        <f t="shared" si="443"/>
        <v/>
      </c>
      <c r="W1045" s="50" t="str">
        <f t="shared" si="437"/>
        <v/>
      </c>
      <c r="Y1045" s="51" t="str">
        <f t="shared" si="424"/>
        <v/>
      </c>
      <c r="Z1045" s="50" t="str">
        <f t="shared" si="431"/>
        <v/>
      </c>
      <c r="AA1045" s="50" t="str">
        <f t="shared" si="422"/>
        <v/>
      </c>
      <c r="AB1045" s="50" t="str">
        <f t="shared" si="425"/>
        <v/>
      </c>
      <c r="AC1045" s="58" t="str">
        <f t="shared" si="426"/>
        <v/>
      </c>
      <c r="AD1045" s="53" t="str">
        <f t="shared" si="423"/>
        <v/>
      </c>
      <c r="AE1045" s="53" t="str">
        <f t="shared" si="427"/>
        <v/>
      </c>
      <c r="AF1045" s="59" t="str">
        <f t="shared" si="428"/>
        <v/>
      </c>
      <c r="AG1045" s="40" t="str">
        <f>C1045&amp;COUNTIFS($C$3:C1045,"V")</f>
        <v>0</v>
      </c>
      <c r="AH1045" s="266" t="str">
        <f t="shared" si="420"/>
        <v/>
      </c>
      <c r="AI1045" s="56" t="str">
        <f t="shared" si="432"/>
        <v/>
      </c>
      <c r="AJ1045" s="265" t="str">
        <f t="shared" si="433"/>
        <v/>
      </c>
      <c r="AK1045" s="267" t="str">
        <f t="shared" si="434"/>
        <v/>
      </c>
      <c r="AL1045" s="267" t="str">
        <f t="shared" si="435"/>
        <v/>
      </c>
      <c r="AM1045" s="40" t="str">
        <f t="shared" si="436"/>
        <v/>
      </c>
      <c r="AN1045" s="267">
        <f t="shared" si="429"/>
        <v>0</v>
      </c>
    </row>
    <row r="1046" spans="1:40" s="40" customFormat="1" ht="12.75">
      <c r="A1046" s="227"/>
      <c r="B1046" s="88"/>
      <c r="C1046" s="89"/>
      <c r="D1046" s="90"/>
      <c r="E1046" s="89"/>
      <c r="F1046" s="91"/>
      <c r="G1046" s="304"/>
      <c r="H1046" s="41"/>
      <c r="I1046" s="42" t="str">
        <f t="shared" si="438"/>
        <v/>
      </c>
      <c r="J1046" s="43" t="str">
        <f t="shared" si="421"/>
        <v/>
      </c>
      <c r="K1046" s="44" t="str">
        <f>IF(J1046="","",IF(COUNTIF($J$4:J1046,J1046)=0,"",(COUNTIF($J$4:J1046,J1046))))</f>
        <v/>
      </c>
      <c r="L1046" s="44" t="str">
        <f>IF(K1046="","",J1046&amp;" _ "&amp;COUNTIF($J$4:J1046,J1046)&amp;"_"&amp;N1046)</f>
        <v/>
      </c>
      <c r="M1046" s="45" t="str">
        <f t="shared" si="439"/>
        <v/>
      </c>
      <c r="N1046" s="44" t="str">
        <f t="shared" si="440"/>
        <v/>
      </c>
      <c r="O1046" s="57" t="str">
        <f t="shared" si="441"/>
        <v/>
      </c>
      <c r="P1046" s="48" t="str" cm="1">
        <f t="array" ref="P1046">IFERROR(IF(C1046="P",G1046,IF($K1046=1,$M1046,$M1046+LOOKUP(2,1/($J$4:$J1045=J1046),$P$4:$P1045))),"")</f>
        <v/>
      </c>
      <c r="Q1046" s="57" t="str" cm="1">
        <f t="array" ref="Q1046">IFERROR(IF(OR(C1046="P",C1046="A",C1046="R"),F1046,IF($K1046=1,F1046,IF(LOOKUP(2,1/($J$4:$J1045=$J1046),$P$4:$P1045)=0,$F1046,IF(AND($C1046="C",LOOKUP(2,1/($J$4:$J1045=$J1046),$P$4:$P1045)&gt;0),(F1046*G1046+LOOKUP(2,1/($J$4:$J1045=$J1046),$P$4:$P1045)*LOOKUP(2,1/($J$4:$J1045=$J1046),$Q$4:$Q1045))/$P1046,IF(AND($C1046="C",LOOKUP(2,1/($J$4:$J1045=$J1046),$P$4:$P1045)&lt;0),LOOKUP(2,1/($J$4:$J1045=$J1046),$Q$4:$Q1045),IF(AND($C1046="V",LOOKUP(2,1/($J$4:$J1045=$J1046),$P$4:$P1045)&lt;0),((-1*(F1046*G1046))+LOOKUP(2,1/($J$4:$J1045=$J1046),$P$4:$P1045)*LOOKUP(2,1/($J$4:$J1045=$J1046),$Q$4:$Q1045))/$P1046,IF(AND($C1046="V",LOOKUP(2,1/($J$4:$J1045=$J1046),$P$4:$P1045)&gt;0),LOOKUP(2,1/($J$4:$J1045=$J1046),$Q$4:$Q1045),""))))))),"")</f>
        <v/>
      </c>
      <c r="R1046" s="49" t="str">
        <f t="shared" si="444"/>
        <v/>
      </c>
      <c r="S1046" s="49" t="str">
        <f t="shared" si="430"/>
        <v/>
      </c>
      <c r="T1046" s="49" t="str">
        <f t="shared" si="442"/>
        <v/>
      </c>
      <c r="U1046" s="49" t="str">
        <f>IFERROR(IF(C1046="P",S1046,IF(K1046=1,0,IF(OR(LOOKUP(2,1/($E$4:$E1045=$E1046),$P$4:$P1045)=0,AND($C1046="C",$N1046="LONG"),AND(C1046="V",N1046="SHORT")),0,S1046+(M1046*Q1046)))),"")</f>
        <v/>
      </c>
      <c r="V1046" s="49" t="str">
        <f t="shared" si="443"/>
        <v/>
      </c>
      <c r="W1046" s="50" t="str">
        <f t="shared" si="437"/>
        <v/>
      </c>
      <c r="Y1046" s="51" t="str">
        <f t="shared" si="424"/>
        <v/>
      </c>
      <c r="Z1046" s="50" t="str">
        <f t="shared" si="431"/>
        <v/>
      </c>
      <c r="AA1046" s="50" t="str">
        <f t="shared" si="422"/>
        <v/>
      </c>
      <c r="AB1046" s="50" t="str">
        <f t="shared" si="425"/>
        <v/>
      </c>
      <c r="AC1046" s="58" t="str">
        <f t="shared" si="426"/>
        <v/>
      </c>
      <c r="AD1046" s="53" t="str">
        <f t="shared" si="423"/>
        <v/>
      </c>
      <c r="AE1046" s="53" t="str">
        <f t="shared" si="427"/>
        <v/>
      </c>
      <c r="AF1046" s="59" t="str">
        <f t="shared" si="428"/>
        <v/>
      </c>
      <c r="AG1046" s="40" t="str">
        <f>C1046&amp;COUNTIFS($C$3:C1046,"V")</f>
        <v>0</v>
      </c>
      <c r="AH1046" s="266" t="str">
        <f t="shared" si="420"/>
        <v/>
      </c>
      <c r="AI1046" s="56" t="str">
        <f t="shared" si="432"/>
        <v/>
      </c>
      <c r="AJ1046" s="265" t="str">
        <f t="shared" si="433"/>
        <v/>
      </c>
      <c r="AK1046" s="267" t="str">
        <f t="shared" si="434"/>
        <v/>
      </c>
      <c r="AL1046" s="267" t="str">
        <f t="shared" si="435"/>
        <v/>
      </c>
      <c r="AM1046" s="40" t="str">
        <f t="shared" si="436"/>
        <v/>
      </c>
      <c r="AN1046" s="267">
        <f t="shared" si="429"/>
        <v>0</v>
      </c>
    </row>
    <row r="1047" spans="1:40" s="40" customFormat="1" ht="12.75">
      <c r="A1047" s="227"/>
      <c r="B1047" s="88"/>
      <c r="C1047" s="89"/>
      <c r="D1047" s="90"/>
      <c r="E1047" s="89"/>
      <c r="F1047" s="91"/>
      <c r="G1047" s="304"/>
      <c r="H1047" s="41"/>
      <c r="I1047" s="42" t="str">
        <f t="shared" si="438"/>
        <v/>
      </c>
      <c r="J1047" s="43" t="str">
        <f t="shared" si="421"/>
        <v/>
      </c>
      <c r="K1047" s="44" t="str">
        <f>IF(J1047="","",IF(COUNTIF($J$4:J1047,J1047)=0,"",(COUNTIF($J$4:J1047,J1047))))</f>
        <v/>
      </c>
      <c r="L1047" s="44" t="str">
        <f>IF(K1047="","",J1047&amp;" _ "&amp;COUNTIF($J$4:J1047,J1047)&amp;"_"&amp;N1047)</f>
        <v/>
      </c>
      <c r="M1047" s="45" t="str">
        <f t="shared" si="439"/>
        <v/>
      </c>
      <c r="N1047" s="44" t="str">
        <f t="shared" si="440"/>
        <v/>
      </c>
      <c r="O1047" s="57" t="str">
        <f t="shared" si="441"/>
        <v/>
      </c>
      <c r="P1047" s="48" t="str" cm="1">
        <f t="array" ref="P1047">IFERROR(IF(C1047="P",G1047,IF($K1047=1,$M1047,$M1047+LOOKUP(2,1/($J$4:$J1046=J1047),$P$4:$P1046))),"")</f>
        <v/>
      </c>
      <c r="Q1047" s="57" t="str" cm="1">
        <f t="array" ref="Q1047">IFERROR(IF(OR(C1047="P",C1047="A",C1047="R"),F1047,IF($K1047=1,F1047,IF(LOOKUP(2,1/($J$4:$J1046=$J1047),$P$4:$P1046)=0,$F1047,IF(AND($C1047="C",LOOKUP(2,1/($J$4:$J1046=$J1047),$P$4:$P1046)&gt;0),(F1047*G1047+LOOKUP(2,1/($J$4:$J1046=$J1047),$P$4:$P1046)*LOOKUP(2,1/($J$4:$J1046=$J1047),$Q$4:$Q1046))/$P1047,IF(AND($C1047="C",LOOKUP(2,1/($J$4:$J1046=$J1047),$P$4:$P1046)&lt;0),LOOKUP(2,1/($J$4:$J1046=$J1047),$Q$4:$Q1046),IF(AND($C1047="V",LOOKUP(2,1/($J$4:$J1046=$J1047),$P$4:$P1046)&lt;0),((-1*(F1047*G1047))+LOOKUP(2,1/($J$4:$J1046=$J1047),$P$4:$P1046)*LOOKUP(2,1/($J$4:$J1046=$J1047),$Q$4:$Q1046))/$P1047,IF(AND($C1047="V",LOOKUP(2,1/($J$4:$J1046=$J1047),$P$4:$P1046)&gt;0),LOOKUP(2,1/($J$4:$J1046=$J1047),$Q$4:$Q1046),""))))))),"")</f>
        <v/>
      </c>
      <c r="R1047" s="49" t="str">
        <f t="shared" si="444"/>
        <v/>
      </c>
      <c r="S1047" s="49" t="str">
        <f t="shared" si="430"/>
        <v/>
      </c>
      <c r="T1047" s="49" t="str">
        <f t="shared" si="442"/>
        <v/>
      </c>
      <c r="U1047" s="49" t="str">
        <f>IFERROR(IF(C1047="P",S1047,IF(K1047=1,0,IF(OR(LOOKUP(2,1/($E$4:$E1046=$E1047),$P$4:$P1046)=0,AND($C1047="C",$N1047="LONG"),AND(C1047="V",N1047="SHORT")),0,S1047+(M1047*Q1047)))),"")</f>
        <v/>
      </c>
      <c r="V1047" s="49" t="str">
        <f t="shared" si="443"/>
        <v/>
      </c>
      <c r="W1047" s="50" t="str">
        <f t="shared" si="437"/>
        <v/>
      </c>
      <c r="Y1047" s="51" t="str">
        <f t="shared" si="424"/>
        <v/>
      </c>
      <c r="Z1047" s="50" t="str">
        <f t="shared" si="431"/>
        <v/>
      </c>
      <c r="AA1047" s="50" t="str">
        <f t="shared" si="422"/>
        <v/>
      </c>
      <c r="AB1047" s="50" t="str">
        <f t="shared" si="425"/>
        <v/>
      </c>
      <c r="AC1047" s="58" t="str">
        <f t="shared" si="426"/>
        <v/>
      </c>
      <c r="AD1047" s="53" t="str">
        <f t="shared" si="423"/>
        <v/>
      </c>
      <c r="AE1047" s="53" t="str">
        <f t="shared" si="427"/>
        <v/>
      </c>
      <c r="AF1047" s="59" t="str">
        <f t="shared" si="428"/>
        <v/>
      </c>
      <c r="AG1047" s="40" t="str">
        <f>C1047&amp;COUNTIFS($C$3:C1047,"V")</f>
        <v>0</v>
      </c>
      <c r="AH1047" s="266" t="str">
        <f t="shared" si="420"/>
        <v/>
      </c>
      <c r="AI1047" s="56" t="str">
        <f t="shared" si="432"/>
        <v/>
      </c>
      <c r="AJ1047" s="265" t="str">
        <f t="shared" si="433"/>
        <v/>
      </c>
      <c r="AK1047" s="267" t="str">
        <f t="shared" si="434"/>
        <v/>
      </c>
      <c r="AL1047" s="267" t="str">
        <f t="shared" si="435"/>
        <v/>
      </c>
      <c r="AM1047" s="40" t="str">
        <f t="shared" si="436"/>
        <v/>
      </c>
      <c r="AN1047" s="267">
        <f t="shared" si="429"/>
        <v>0</v>
      </c>
    </row>
    <row r="1048" spans="1:40" s="40" customFormat="1" ht="12.75">
      <c r="A1048" s="227"/>
      <c r="B1048" s="88"/>
      <c r="C1048" s="89"/>
      <c r="D1048" s="90"/>
      <c r="E1048" s="89"/>
      <c r="F1048" s="91"/>
      <c r="G1048" s="304"/>
      <c r="H1048" s="41"/>
      <c r="I1048" s="42" t="str">
        <f t="shared" si="438"/>
        <v/>
      </c>
      <c r="J1048" s="43" t="str">
        <f t="shared" si="421"/>
        <v/>
      </c>
      <c r="K1048" s="44" t="str">
        <f>IF(J1048="","",IF(COUNTIF($J$4:J1048,J1048)=0,"",(COUNTIF($J$4:J1048,J1048))))</f>
        <v/>
      </c>
      <c r="L1048" s="44" t="str">
        <f>IF(K1048="","",J1048&amp;" _ "&amp;COUNTIF($J$4:J1048,J1048)&amp;"_"&amp;N1048)</f>
        <v/>
      </c>
      <c r="M1048" s="45" t="str">
        <f t="shared" si="439"/>
        <v/>
      </c>
      <c r="N1048" s="44" t="str">
        <f t="shared" si="440"/>
        <v/>
      </c>
      <c r="O1048" s="57" t="str">
        <f t="shared" si="441"/>
        <v/>
      </c>
      <c r="P1048" s="48" t="str" cm="1">
        <f t="array" ref="P1048">IFERROR(IF(C1048="P",G1048,IF($K1048=1,$M1048,$M1048+LOOKUP(2,1/($J$4:$J1047=J1048),$P$4:$P1047))),"")</f>
        <v/>
      </c>
      <c r="Q1048" s="57" t="str" cm="1">
        <f t="array" ref="Q1048">IFERROR(IF(OR(C1048="P",C1048="A",C1048="R"),F1048,IF($K1048=1,F1048,IF(LOOKUP(2,1/($J$4:$J1047=$J1048),$P$4:$P1047)=0,$F1048,IF(AND($C1048="C",LOOKUP(2,1/($J$4:$J1047=$J1048),$P$4:$P1047)&gt;0),(F1048*G1048+LOOKUP(2,1/($J$4:$J1047=$J1048),$P$4:$P1047)*LOOKUP(2,1/($J$4:$J1047=$J1048),$Q$4:$Q1047))/$P1048,IF(AND($C1048="C",LOOKUP(2,1/($J$4:$J1047=$J1048),$P$4:$P1047)&lt;0),LOOKUP(2,1/($J$4:$J1047=$J1048),$Q$4:$Q1047),IF(AND($C1048="V",LOOKUP(2,1/($J$4:$J1047=$J1048),$P$4:$P1047)&lt;0),((-1*(F1048*G1048))+LOOKUP(2,1/($J$4:$J1047=$J1048),$P$4:$P1047)*LOOKUP(2,1/($J$4:$J1047=$J1048),$Q$4:$Q1047))/$P1048,IF(AND($C1048="V",LOOKUP(2,1/($J$4:$J1047=$J1048),$P$4:$P1047)&gt;0),LOOKUP(2,1/($J$4:$J1047=$J1048),$Q$4:$Q1047),""))))))),"")</f>
        <v/>
      </c>
      <c r="R1048" s="49" t="str">
        <f t="shared" si="444"/>
        <v/>
      </c>
      <c r="S1048" s="49" t="str">
        <f t="shared" si="430"/>
        <v/>
      </c>
      <c r="T1048" s="49" t="str">
        <f t="shared" si="442"/>
        <v/>
      </c>
      <c r="U1048" s="49" t="str">
        <f>IFERROR(IF(C1048="P",S1048,IF(K1048=1,0,IF(OR(LOOKUP(2,1/($E$4:$E1047=$E1048),$P$4:$P1047)=0,AND($C1048="C",$N1048="LONG"),AND(C1048="V",N1048="SHORT")),0,S1048+(M1048*Q1048)))),"")</f>
        <v/>
      </c>
      <c r="V1048" s="49" t="str">
        <f t="shared" si="443"/>
        <v/>
      </c>
      <c r="W1048" s="50" t="str">
        <f t="shared" si="437"/>
        <v/>
      </c>
      <c r="Y1048" s="51" t="str">
        <f t="shared" si="424"/>
        <v/>
      </c>
      <c r="Z1048" s="50" t="str">
        <f t="shared" si="431"/>
        <v/>
      </c>
      <c r="AA1048" s="50" t="str">
        <f t="shared" si="422"/>
        <v/>
      </c>
      <c r="AB1048" s="50" t="str">
        <f t="shared" si="425"/>
        <v/>
      </c>
      <c r="AC1048" s="58" t="str">
        <f t="shared" si="426"/>
        <v/>
      </c>
      <c r="AD1048" s="53" t="str">
        <f t="shared" si="423"/>
        <v/>
      </c>
      <c r="AE1048" s="53" t="str">
        <f t="shared" si="427"/>
        <v/>
      </c>
      <c r="AF1048" s="59" t="str">
        <f t="shared" si="428"/>
        <v/>
      </c>
      <c r="AG1048" s="40" t="str">
        <f>C1048&amp;COUNTIFS($C$3:C1048,"V")</f>
        <v>0</v>
      </c>
      <c r="AH1048" s="266" t="str">
        <f t="shared" si="420"/>
        <v/>
      </c>
      <c r="AI1048" s="56" t="str">
        <f t="shared" si="432"/>
        <v/>
      </c>
      <c r="AJ1048" s="265" t="str">
        <f t="shared" si="433"/>
        <v/>
      </c>
      <c r="AK1048" s="267" t="str">
        <f t="shared" si="434"/>
        <v/>
      </c>
      <c r="AL1048" s="267" t="str">
        <f t="shared" si="435"/>
        <v/>
      </c>
      <c r="AM1048" s="40" t="str">
        <f t="shared" si="436"/>
        <v/>
      </c>
      <c r="AN1048" s="267">
        <f t="shared" si="429"/>
        <v>0</v>
      </c>
    </row>
    <row r="1049" spans="1:40" s="40" customFormat="1" ht="12.75">
      <c r="A1049" s="227"/>
      <c r="B1049" s="88"/>
      <c r="C1049" s="89"/>
      <c r="D1049" s="90"/>
      <c r="E1049" s="89"/>
      <c r="F1049" s="91"/>
      <c r="G1049" s="304"/>
      <c r="H1049" s="41"/>
      <c r="I1049" s="42" t="str">
        <f t="shared" si="438"/>
        <v/>
      </c>
      <c r="J1049" s="43" t="str">
        <f t="shared" si="421"/>
        <v/>
      </c>
      <c r="K1049" s="44" t="str">
        <f>IF(J1049="","",IF(COUNTIF($J$4:J1049,J1049)=0,"",(COUNTIF($J$4:J1049,J1049))))</f>
        <v/>
      </c>
      <c r="L1049" s="44" t="str">
        <f>IF(K1049="","",J1049&amp;" _ "&amp;COUNTIF($J$4:J1049,J1049)&amp;"_"&amp;N1049)</f>
        <v/>
      </c>
      <c r="M1049" s="45" t="str">
        <f t="shared" si="439"/>
        <v/>
      </c>
      <c r="N1049" s="44" t="str">
        <f t="shared" si="440"/>
        <v/>
      </c>
      <c r="O1049" s="57" t="str">
        <f t="shared" si="441"/>
        <v/>
      </c>
      <c r="P1049" s="48" t="str" cm="1">
        <f t="array" ref="P1049">IFERROR(IF(C1049="P",G1049,IF($K1049=1,$M1049,$M1049+LOOKUP(2,1/($J$4:$J1048=J1049),$P$4:$P1048))),"")</f>
        <v/>
      </c>
      <c r="Q1049" s="57" t="str" cm="1">
        <f t="array" ref="Q1049">IFERROR(IF(OR(C1049="P",C1049="A",C1049="R"),F1049,IF($K1049=1,F1049,IF(LOOKUP(2,1/($J$4:$J1048=$J1049),$P$4:$P1048)=0,$F1049,IF(AND($C1049="C",LOOKUP(2,1/($J$4:$J1048=$J1049),$P$4:$P1048)&gt;0),(F1049*G1049+LOOKUP(2,1/($J$4:$J1048=$J1049),$P$4:$P1048)*LOOKUP(2,1/($J$4:$J1048=$J1049),$Q$4:$Q1048))/$P1049,IF(AND($C1049="C",LOOKUP(2,1/($J$4:$J1048=$J1049),$P$4:$P1048)&lt;0),LOOKUP(2,1/($J$4:$J1048=$J1049),$Q$4:$Q1048),IF(AND($C1049="V",LOOKUP(2,1/($J$4:$J1048=$J1049),$P$4:$P1048)&lt;0),((-1*(F1049*G1049))+LOOKUP(2,1/($J$4:$J1048=$J1049),$P$4:$P1048)*LOOKUP(2,1/($J$4:$J1048=$J1049),$Q$4:$Q1048))/$P1049,IF(AND($C1049="V",LOOKUP(2,1/($J$4:$J1048=$J1049),$P$4:$P1048)&gt;0),LOOKUP(2,1/($J$4:$J1048=$J1049),$Q$4:$Q1048),""))))))),"")</f>
        <v/>
      </c>
      <c r="R1049" s="49" t="str">
        <f t="shared" si="444"/>
        <v/>
      </c>
      <c r="S1049" s="49" t="str">
        <f t="shared" si="430"/>
        <v/>
      </c>
      <c r="T1049" s="49" t="str">
        <f t="shared" si="442"/>
        <v/>
      </c>
      <c r="U1049" s="49" t="str">
        <f>IFERROR(IF(C1049="P",S1049,IF(K1049=1,0,IF(OR(LOOKUP(2,1/($E$4:$E1048=$E1049),$P$4:$P1048)=0,AND($C1049="C",$N1049="LONG"),AND(C1049="V",N1049="SHORT")),0,S1049+(M1049*Q1049)))),"")</f>
        <v/>
      </c>
      <c r="V1049" s="49" t="str">
        <f t="shared" si="443"/>
        <v/>
      </c>
      <c r="W1049" s="50" t="str">
        <f t="shared" si="437"/>
        <v/>
      </c>
      <c r="Y1049" s="51" t="str">
        <f t="shared" si="424"/>
        <v/>
      </c>
      <c r="Z1049" s="50" t="str">
        <f t="shared" si="431"/>
        <v/>
      </c>
      <c r="AA1049" s="50" t="str">
        <f t="shared" si="422"/>
        <v/>
      </c>
      <c r="AB1049" s="50" t="str">
        <f t="shared" si="425"/>
        <v/>
      </c>
      <c r="AC1049" s="58" t="str">
        <f t="shared" si="426"/>
        <v/>
      </c>
      <c r="AD1049" s="53" t="str">
        <f t="shared" si="423"/>
        <v/>
      </c>
      <c r="AE1049" s="53" t="str">
        <f t="shared" si="427"/>
        <v/>
      </c>
      <c r="AF1049" s="59" t="str">
        <f t="shared" si="428"/>
        <v/>
      </c>
      <c r="AG1049" s="40" t="str">
        <f>C1049&amp;COUNTIFS($C$3:C1049,"V")</f>
        <v>0</v>
      </c>
      <c r="AH1049" s="266" t="str">
        <f t="shared" si="420"/>
        <v/>
      </c>
      <c r="AI1049" s="56" t="str">
        <f t="shared" si="432"/>
        <v/>
      </c>
      <c r="AJ1049" s="265" t="str">
        <f t="shared" si="433"/>
        <v/>
      </c>
      <c r="AK1049" s="267" t="str">
        <f t="shared" si="434"/>
        <v/>
      </c>
      <c r="AL1049" s="267" t="str">
        <f t="shared" si="435"/>
        <v/>
      </c>
      <c r="AM1049" s="40" t="str">
        <f t="shared" si="436"/>
        <v/>
      </c>
      <c r="AN1049" s="267">
        <f t="shared" si="429"/>
        <v>0</v>
      </c>
    </row>
    <row r="1050" spans="1:40" s="40" customFormat="1" ht="12.75">
      <c r="A1050" s="227"/>
      <c r="B1050" s="88"/>
      <c r="C1050" s="89"/>
      <c r="D1050" s="90"/>
      <c r="E1050" s="89"/>
      <c r="F1050" s="91"/>
      <c r="G1050" s="304"/>
      <c r="H1050" s="41"/>
      <c r="I1050" s="42" t="str">
        <f t="shared" si="438"/>
        <v/>
      </c>
      <c r="J1050" s="43" t="str">
        <f t="shared" si="421"/>
        <v/>
      </c>
      <c r="K1050" s="44" t="str">
        <f>IF(J1050="","",IF(COUNTIF($J$4:J1050,J1050)=0,"",(COUNTIF($J$4:J1050,J1050))))</f>
        <v/>
      </c>
      <c r="L1050" s="44" t="str">
        <f>IF(K1050="","",J1050&amp;" _ "&amp;COUNTIF($J$4:J1050,J1050)&amp;"_"&amp;N1050)</f>
        <v/>
      </c>
      <c r="M1050" s="45" t="str">
        <f t="shared" si="439"/>
        <v/>
      </c>
      <c r="N1050" s="44" t="str">
        <f t="shared" si="440"/>
        <v/>
      </c>
      <c r="O1050" s="57" t="str">
        <f t="shared" si="441"/>
        <v/>
      </c>
      <c r="P1050" s="48" t="str" cm="1">
        <f t="array" ref="P1050">IFERROR(IF(C1050="P",G1050,IF($K1050=1,$M1050,$M1050+LOOKUP(2,1/($J$4:$J1049=J1050),$P$4:$P1049))),"")</f>
        <v/>
      </c>
      <c r="Q1050" s="57" t="str" cm="1">
        <f t="array" ref="Q1050">IFERROR(IF(OR(C1050="P",C1050="A",C1050="R"),F1050,IF($K1050=1,F1050,IF(LOOKUP(2,1/($J$4:$J1049=$J1050),$P$4:$P1049)=0,$F1050,IF(AND($C1050="C",LOOKUP(2,1/($J$4:$J1049=$J1050),$P$4:$P1049)&gt;0),(F1050*G1050+LOOKUP(2,1/($J$4:$J1049=$J1050),$P$4:$P1049)*LOOKUP(2,1/($J$4:$J1049=$J1050),$Q$4:$Q1049))/$P1050,IF(AND($C1050="C",LOOKUP(2,1/($J$4:$J1049=$J1050),$P$4:$P1049)&lt;0),LOOKUP(2,1/($J$4:$J1049=$J1050),$Q$4:$Q1049),IF(AND($C1050="V",LOOKUP(2,1/($J$4:$J1049=$J1050),$P$4:$P1049)&lt;0),((-1*(F1050*G1050))+LOOKUP(2,1/($J$4:$J1049=$J1050),$P$4:$P1049)*LOOKUP(2,1/($J$4:$J1049=$J1050),$Q$4:$Q1049))/$P1050,IF(AND($C1050="V",LOOKUP(2,1/($J$4:$J1049=$J1050),$P$4:$P1049)&gt;0),LOOKUP(2,1/($J$4:$J1049=$J1050),$Q$4:$Q1049),""))))))),"")</f>
        <v/>
      </c>
      <c r="R1050" s="49" t="str">
        <f t="shared" si="444"/>
        <v/>
      </c>
      <c r="S1050" s="49" t="str">
        <f t="shared" si="430"/>
        <v/>
      </c>
      <c r="T1050" s="49" t="str">
        <f t="shared" si="442"/>
        <v/>
      </c>
      <c r="U1050" s="49" t="str">
        <f>IFERROR(IF(C1050="P",S1050,IF(K1050=1,0,IF(OR(LOOKUP(2,1/($E$4:$E1049=$E1050),$P$4:$P1049)=0,AND($C1050="C",$N1050="LONG"),AND(C1050="V",N1050="SHORT")),0,S1050+(M1050*Q1050)))),"")</f>
        <v/>
      </c>
      <c r="V1050" s="49" t="str">
        <f t="shared" si="443"/>
        <v/>
      </c>
      <c r="W1050" s="50" t="str">
        <f t="shared" si="437"/>
        <v/>
      </c>
      <c r="Y1050" s="51" t="str">
        <f t="shared" si="424"/>
        <v/>
      </c>
      <c r="Z1050" s="50" t="str">
        <f t="shared" si="431"/>
        <v/>
      </c>
      <c r="AA1050" s="50" t="str">
        <f t="shared" si="422"/>
        <v/>
      </c>
      <c r="AB1050" s="50" t="str">
        <f t="shared" si="425"/>
        <v/>
      </c>
      <c r="AC1050" s="58" t="str">
        <f t="shared" si="426"/>
        <v/>
      </c>
      <c r="AD1050" s="53" t="str">
        <f t="shared" si="423"/>
        <v/>
      </c>
      <c r="AE1050" s="53" t="str">
        <f t="shared" si="427"/>
        <v/>
      </c>
      <c r="AF1050" s="59" t="str">
        <f t="shared" si="428"/>
        <v/>
      </c>
      <c r="AG1050" s="40" t="str">
        <f>C1050&amp;COUNTIFS($C$3:C1050,"V")</f>
        <v>0</v>
      </c>
      <c r="AH1050" s="266" t="str">
        <f t="shared" si="420"/>
        <v/>
      </c>
      <c r="AI1050" s="56" t="str">
        <f t="shared" si="432"/>
        <v/>
      </c>
      <c r="AJ1050" s="265" t="str">
        <f t="shared" si="433"/>
        <v/>
      </c>
      <c r="AK1050" s="267" t="str">
        <f t="shared" si="434"/>
        <v/>
      </c>
      <c r="AL1050" s="267" t="str">
        <f t="shared" si="435"/>
        <v/>
      </c>
      <c r="AM1050" s="40" t="str">
        <f t="shared" si="436"/>
        <v/>
      </c>
      <c r="AN1050" s="267">
        <f t="shared" si="429"/>
        <v>0</v>
      </c>
    </row>
    <row r="1051" spans="1:40" s="40" customFormat="1" ht="12.75">
      <c r="A1051" s="227"/>
      <c r="B1051" s="88"/>
      <c r="C1051" s="89"/>
      <c r="D1051" s="90"/>
      <c r="E1051" s="89"/>
      <c r="F1051" s="91"/>
      <c r="G1051" s="304"/>
      <c r="H1051" s="41"/>
      <c r="I1051" s="42" t="str">
        <f t="shared" si="438"/>
        <v/>
      </c>
      <c r="J1051" s="43" t="str">
        <f t="shared" si="421"/>
        <v/>
      </c>
      <c r="K1051" s="44" t="str">
        <f>IF(J1051="","",IF(COUNTIF($J$4:J1051,J1051)=0,"",(COUNTIF($J$4:J1051,J1051))))</f>
        <v/>
      </c>
      <c r="L1051" s="44" t="str">
        <f>IF(K1051="","",J1051&amp;" _ "&amp;COUNTIF($J$4:J1051,J1051)&amp;"_"&amp;N1051)</f>
        <v/>
      </c>
      <c r="M1051" s="45" t="str">
        <f t="shared" si="439"/>
        <v/>
      </c>
      <c r="N1051" s="44" t="str">
        <f t="shared" si="440"/>
        <v/>
      </c>
      <c r="O1051" s="57" t="str">
        <f t="shared" si="441"/>
        <v/>
      </c>
      <c r="P1051" s="48" t="str" cm="1">
        <f t="array" ref="P1051">IFERROR(IF(C1051="P",G1051,IF($K1051=1,$M1051,$M1051+LOOKUP(2,1/($J$4:$J1050=J1051),$P$4:$P1050))),"")</f>
        <v/>
      </c>
      <c r="Q1051" s="57" t="str" cm="1">
        <f t="array" ref="Q1051">IFERROR(IF(OR(C1051="P",C1051="A",C1051="R"),F1051,IF($K1051=1,F1051,IF(LOOKUP(2,1/($J$4:$J1050=$J1051),$P$4:$P1050)=0,$F1051,IF(AND($C1051="C",LOOKUP(2,1/($J$4:$J1050=$J1051),$P$4:$P1050)&gt;0),(F1051*G1051+LOOKUP(2,1/($J$4:$J1050=$J1051),$P$4:$P1050)*LOOKUP(2,1/($J$4:$J1050=$J1051),$Q$4:$Q1050))/$P1051,IF(AND($C1051="C",LOOKUP(2,1/($J$4:$J1050=$J1051),$P$4:$P1050)&lt;0),LOOKUP(2,1/($J$4:$J1050=$J1051),$Q$4:$Q1050),IF(AND($C1051="V",LOOKUP(2,1/($J$4:$J1050=$J1051),$P$4:$P1050)&lt;0),((-1*(F1051*G1051))+LOOKUP(2,1/($J$4:$J1050=$J1051),$P$4:$P1050)*LOOKUP(2,1/($J$4:$J1050=$J1051),$Q$4:$Q1050))/$P1051,IF(AND($C1051="V",LOOKUP(2,1/($J$4:$J1050=$J1051),$P$4:$P1050)&gt;0),LOOKUP(2,1/($J$4:$J1050=$J1051),$Q$4:$Q1050),""))))))),"")</f>
        <v/>
      </c>
      <c r="R1051" s="49" t="str">
        <f t="shared" si="444"/>
        <v/>
      </c>
      <c r="S1051" s="49" t="str">
        <f t="shared" si="430"/>
        <v/>
      </c>
      <c r="T1051" s="49" t="str">
        <f t="shared" si="442"/>
        <v/>
      </c>
      <c r="U1051" s="49" t="str">
        <f>IFERROR(IF(C1051="P",S1051,IF(K1051=1,0,IF(OR(LOOKUP(2,1/($E$4:$E1050=$E1051),$P$4:$P1050)=0,AND($C1051="C",$N1051="LONG"),AND(C1051="V",N1051="SHORT")),0,S1051+(M1051*Q1051)))),"")</f>
        <v/>
      </c>
      <c r="V1051" s="49" t="str">
        <f t="shared" si="443"/>
        <v/>
      </c>
      <c r="W1051" s="50" t="str">
        <f t="shared" si="437"/>
        <v/>
      </c>
      <c r="Y1051" s="51" t="str">
        <f t="shared" si="424"/>
        <v/>
      </c>
      <c r="Z1051" s="50" t="str">
        <f t="shared" si="431"/>
        <v/>
      </c>
      <c r="AA1051" s="50" t="str">
        <f t="shared" si="422"/>
        <v/>
      </c>
      <c r="AB1051" s="50" t="str">
        <f t="shared" si="425"/>
        <v/>
      </c>
      <c r="AC1051" s="58" t="str">
        <f t="shared" si="426"/>
        <v/>
      </c>
      <c r="AD1051" s="53" t="str">
        <f t="shared" si="423"/>
        <v/>
      </c>
      <c r="AE1051" s="53" t="str">
        <f t="shared" si="427"/>
        <v/>
      </c>
      <c r="AF1051" s="59" t="str">
        <f t="shared" si="428"/>
        <v/>
      </c>
      <c r="AG1051" s="40" t="str">
        <f>C1051&amp;COUNTIFS($C$3:C1051,"V")</f>
        <v>0</v>
      </c>
      <c r="AH1051" s="266" t="str">
        <f t="shared" si="420"/>
        <v/>
      </c>
      <c r="AI1051" s="56" t="str">
        <f t="shared" si="432"/>
        <v/>
      </c>
      <c r="AJ1051" s="265" t="str">
        <f t="shared" si="433"/>
        <v/>
      </c>
      <c r="AK1051" s="267" t="str">
        <f t="shared" si="434"/>
        <v/>
      </c>
      <c r="AL1051" s="267" t="str">
        <f t="shared" si="435"/>
        <v/>
      </c>
      <c r="AM1051" s="40" t="str">
        <f t="shared" si="436"/>
        <v/>
      </c>
      <c r="AN1051" s="267">
        <f t="shared" si="429"/>
        <v>0</v>
      </c>
    </row>
    <row r="1052" spans="1:40" s="40" customFormat="1" ht="12.75">
      <c r="A1052" s="227"/>
      <c r="B1052" s="88"/>
      <c r="C1052" s="89"/>
      <c r="D1052" s="90"/>
      <c r="E1052" s="89"/>
      <c r="F1052" s="91"/>
      <c r="G1052" s="304"/>
      <c r="H1052" s="41"/>
      <c r="I1052" s="42" t="str">
        <f t="shared" si="438"/>
        <v/>
      </c>
      <c r="J1052" s="43" t="str">
        <f t="shared" si="421"/>
        <v/>
      </c>
      <c r="K1052" s="44" t="str">
        <f>IF(J1052="","",IF(COUNTIF($J$4:J1052,J1052)=0,"",(COUNTIF($J$4:J1052,J1052))))</f>
        <v/>
      </c>
      <c r="L1052" s="44" t="str">
        <f>IF(K1052="","",J1052&amp;" _ "&amp;COUNTIF($J$4:J1052,J1052)&amp;"_"&amp;N1052)</f>
        <v/>
      </c>
      <c r="M1052" s="45" t="str">
        <f t="shared" si="439"/>
        <v/>
      </c>
      <c r="N1052" s="44" t="str">
        <f t="shared" si="440"/>
        <v/>
      </c>
      <c r="O1052" s="57" t="str">
        <f t="shared" si="441"/>
        <v/>
      </c>
      <c r="P1052" s="48" t="str" cm="1">
        <f t="array" ref="P1052">IFERROR(IF(C1052="P",G1052,IF($K1052=1,$M1052,$M1052+LOOKUP(2,1/($J$4:$J1051=J1052),$P$4:$P1051))),"")</f>
        <v/>
      </c>
      <c r="Q1052" s="57" t="str" cm="1">
        <f t="array" ref="Q1052">IFERROR(IF(OR(C1052="P",C1052="A",C1052="R"),F1052,IF($K1052=1,F1052,IF(LOOKUP(2,1/($J$4:$J1051=$J1052),$P$4:$P1051)=0,$F1052,IF(AND($C1052="C",LOOKUP(2,1/($J$4:$J1051=$J1052),$P$4:$P1051)&gt;0),(F1052*G1052+LOOKUP(2,1/($J$4:$J1051=$J1052),$P$4:$P1051)*LOOKUP(2,1/($J$4:$J1051=$J1052),$Q$4:$Q1051))/$P1052,IF(AND($C1052="C",LOOKUP(2,1/($J$4:$J1051=$J1052),$P$4:$P1051)&lt;0),LOOKUP(2,1/($J$4:$J1051=$J1052),$Q$4:$Q1051),IF(AND($C1052="V",LOOKUP(2,1/($J$4:$J1051=$J1052),$P$4:$P1051)&lt;0),((-1*(F1052*G1052))+LOOKUP(2,1/($J$4:$J1051=$J1052),$P$4:$P1051)*LOOKUP(2,1/($J$4:$J1051=$J1052),$Q$4:$Q1051))/$P1052,IF(AND($C1052="V",LOOKUP(2,1/($J$4:$J1051=$J1052),$P$4:$P1051)&gt;0),LOOKUP(2,1/($J$4:$J1051=$J1052),$Q$4:$Q1051),""))))))),"")</f>
        <v/>
      </c>
      <c r="R1052" s="49" t="str">
        <f t="shared" si="444"/>
        <v/>
      </c>
      <c r="S1052" s="49" t="str">
        <f t="shared" si="430"/>
        <v/>
      </c>
      <c r="T1052" s="49" t="str">
        <f t="shared" si="442"/>
        <v/>
      </c>
      <c r="U1052" s="49" t="str">
        <f>IFERROR(IF(C1052="P",S1052,IF(K1052=1,0,IF(OR(LOOKUP(2,1/($E$4:$E1051=$E1052),$P$4:$P1051)=0,AND($C1052="C",$N1052="LONG"),AND(C1052="V",N1052="SHORT")),0,S1052+(M1052*Q1052)))),"")</f>
        <v/>
      </c>
      <c r="V1052" s="49" t="str">
        <f t="shared" si="443"/>
        <v/>
      </c>
      <c r="W1052" s="50" t="str">
        <f t="shared" si="437"/>
        <v/>
      </c>
      <c r="Y1052" s="51" t="str">
        <f t="shared" si="424"/>
        <v/>
      </c>
      <c r="Z1052" s="50" t="str">
        <f t="shared" si="431"/>
        <v/>
      </c>
      <c r="AA1052" s="50" t="str">
        <f t="shared" si="422"/>
        <v/>
      </c>
      <c r="AB1052" s="50" t="str">
        <f t="shared" si="425"/>
        <v/>
      </c>
      <c r="AC1052" s="58" t="str">
        <f t="shared" si="426"/>
        <v/>
      </c>
      <c r="AD1052" s="53" t="str">
        <f t="shared" si="423"/>
        <v/>
      </c>
      <c r="AE1052" s="53" t="str">
        <f t="shared" si="427"/>
        <v/>
      </c>
      <c r="AF1052" s="59" t="str">
        <f t="shared" si="428"/>
        <v/>
      </c>
      <c r="AG1052" s="40" t="str">
        <f>C1052&amp;COUNTIFS($C$3:C1052,"V")</f>
        <v>0</v>
      </c>
      <c r="AH1052" s="266" t="str">
        <f t="shared" si="420"/>
        <v/>
      </c>
      <c r="AI1052" s="56" t="str">
        <f t="shared" si="432"/>
        <v/>
      </c>
      <c r="AJ1052" s="265" t="str">
        <f t="shared" si="433"/>
        <v/>
      </c>
      <c r="AK1052" s="267" t="str">
        <f t="shared" si="434"/>
        <v/>
      </c>
      <c r="AL1052" s="267" t="str">
        <f t="shared" si="435"/>
        <v/>
      </c>
      <c r="AM1052" s="40" t="str">
        <f t="shared" si="436"/>
        <v/>
      </c>
      <c r="AN1052" s="267">
        <f t="shared" si="429"/>
        <v>0</v>
      </c>
    </row>
    <row r="1053" spans="1:40" s="40" customFormat="1" ht="12.75">
      <c r="A1053" s="227"/>
      <c r="B1053" s="88"/>
      <c r="C1053" s="89"/>
      <c r="D1053" s="90"/>
      <c r="E1053" s="89"/>
      <c r="F1053" s="91"/>
      <c r="G1053" s="304"/>
      <c r="H1053" s="41"/>
      <c r="I1053" s="42" t="str">
        <f t="shared" si="438"/>
        <v/>
      </c>
      <c r="J1053" s="43" t="str">
        <f t="shared" si="421"/>
        <v/>
      </c>
      <c r="K1053" s="44" t="str">
        <f>IF(J1053="","",IF(COUNTIF($J$4:J1053,J1053)=0,"",(COUNTIF($J$4:J1053,J1053))))</f>
        <v/>
      </c>
      <c r="L1053" s="44" t="str">
        <f>IF(K1053="","",J1053&amp;" _ "&amp;COUNTIF($J$4:J1053,J1053)&amp;"_"&amp;N1053)</f>
        <v/>
      </c>
      <c r="M1053" s="45" t="str">
        <f t="shared" si="439"/>
        <v/>
      </c>
      <c r="N1053" s="44" t="str">
        <f t="shared" si="440"/>
        <v/>
      </c>
      <c r="O1053" s="57" t="str">
        <f t="shared" si="441"/>
        <v/>
      </c>
      <c r="P1053" s="48" t="str" cm="1">
        <f t="array" ref="P1053">IFERROR(IF(C1053="P",G1053,IF($K1053=1,$M1053,$M1053+LOOKUP(2,1/($J$4:$J1052=J1053),$P$4:$P1052))),"")</f>
        <v/>
      </c>
      <c r="Q1053" s="57" t="str" cm="1">
        <f t="array" ref="Q1053">IFERROR(IF(OR(C1053="P",C1053="A",C1053="R"),F1053,IF($K1053=1,F1053,IF(LOOKUP(2,1/($J$4:$J1052=$J1053),$P$4:$P1052)=0,$F1053,IF(AND($C1053="C",LOOKUP(2,1/($J$4:$J1052=$J1053),$P$4:$P1052)&gt;0),(F1053*G1053+LOOKUP(2,1/($J$4:$J1052=$J1053),$P$4:$P1052)*LOOKUP(2,1/($J$4:$J1052=$J1053),$Q$4:$Q1052))/$P1053,IF(AND($C1053="C",LOOKUP(2,1/($J$4:$J1052=$J1053),$P$4:$P1052)&lt;0),LOOKUP(2,1/($J$4:$J1052=$J1053),$Q$4:$Q1052),IF(AND($C1053="V",LOOKUP(2,1/($J$4:$J1052=$J1053),$P$4:$P1052)&lt;0),((-1*(F1053*G1053))+LOOKUP(2,1/($J$4:$J1052=$J1053),$P$4:$P1052)*LOOKUP(2,1/($J$4:$J1052=$J1053),$Q$4:$Q1052))/$P1053,IF(AND($C1053="V",LOOKUP(2,1/($J$4:$J1052=$J1053),$P$4:$P1052)&gt;0),LOOKUP(2,1/($J$4:$J1052=$J1053),$Q$4:$Q1052),""))))))),"")</f>
        <v/>
      </c>
      <c r="R1053" s="49" t="str">
        <f t="shared" si="444"/>
        <v/>
      </c>
      <c r="S1053" s="49" t="str">
        <f t="shared" si="430"/>
        <v/>
      </c>
      <c r="T1053" s="49" t="str">
        <f t="shared" si="442"/>
        <v/>
      </c>
      <c r="U1053" s="49" t="str">
        <f>IFERROR(IF(C1053="P",S1053,IF(K1053=1,0,IF(OR(LOOKUP(2,1/($E$4:$E1052=$E1053),$P$4:$P1052)=0,AND($C1053="C",$N1053="LONG"),AND(C1053="V",N1053="SHORT")),0,S1053+(M1053*Q1053)))),"")</f>
        <v/>
      </c>
      <c r="V1053" s="49" t="str">
        <f t="shared" si="443"/>
        <v/>
      </c>
      <c r="W1053" s="50" t="str">
        <f t="shared" si="437"/>
        <v/>
      </c>
      <c r="Y1053" s="51" t="str">
        <f t="shared" si="424"/>
        <v/>
      </c>
      <c r="Z1053" s="50" t="str">
        <f t="shared" si="431"/>
        <v/>
      </c>
      <c r="AA1053" s="50" t="str">
        <f t="shared" si="422"/>
        <v/>
      </c>
      <c r="AB1053" s="50" t="str">
        <f t="shared" si="425"/>
        <v/>
      </c>
      <c r="AC1053" s="58" t="str">
        <f t="shared" si="426"/>
        <v/>
      </c>
      <c r="AD1053" s="53" t="str">
        <f t="shared" si="423"/>
        <v/>
      </c>
      <c r="AE1053" s="53" t="str">
        <f t="shared" si="427"/>
        <v/>
      </c>
      <c r="AF1053" s="59" t="str">
        <f t="shared" si="428"/>
        <v/>
      </c>
      <c r="AG1053" s="40" t="str">
        <f>C1053&amp;COUNTIFS($C$3:C1053,"V")</f>
        <v>0</v>
      </c>
      <c r="AH1053" s="266" t="str">
        <f t="shared" si="420"/>
        <v/>
      </c>
      <c r="AI1053" s="56" t="str">
        <f t="shared" si="432"/>
        <v/>
      </c>
      <c r="AJ1053" s="265" t="str">
        <f t="shared" si="433"/>
        <v/>
      </c>
      <c r="AK1053" s="267" t="str">
        <f t="shared" si="434"/>
        <v/>
      </c>
      <c r="AL1053" s="267" t="str">
        <f t="shared" si="435"/>
        <v/>
      </c>
      <c r="AM1053" s="40" t="str">
        <f t="shared" si="436"/>
        <v/>
      </c>
      <c r="AN1053" s="267">
        <f t="shared" si="429"/>
        <v>0</v>
      </c>
    </row>
    <row r="1054" spans="1:40" s="40" customFormat="1" ht="12.75">
      <c r="A1054" s="227"/>
      <c r="B1054" s="88"/>
      <c r="C1054" s="89"/>
      <c r="D1054" s="90"/>
      <c r="E1054" s="89"/>
      <c r="F1054" s="91"/>
      <c r="G1054" s="304"/>
      <c r="H1054" s="41"/>
      <c r="I1054" s="42" t="str">
        <f t="shared" si="438"/>
        <v/>
      </c>
      <c r="J1054" s="43" t="str">
        <f t="shared" si="421"/>
        <v/>
      </c>
      <c r="K1054" s="44" t="str">
        <f>IF(J1054="","",IF(COUNTIF($J$4:J1054,J1054)=0,"",(COUNTIF($J$4:J1054,J1054))))</f>
        <v/>
      </c>
      <c r="L1054" s="44" t="str">
        <f>IF(K1054="","",J1054&amp;" _ "&amp;COUNTIF($J$4:J1054,J1054)&amp;"_"&amp;N1054)</f>
        <v/>
      </c>
      <c r="M1054" s="45" t="str">
        <f t="shared" si="439"/>
        <v/>
      </c>
      <c r="N1054" s="44" t="str">
        <f t="shared" si="440"/>
        <v/>
      </c>
      <c r="O1054" s="57" t="str">
        <f t="shared" si="441"/>
        <v/>
      </c>
      <c r="P1054" s="48" t="str" cm="1">
        <f t="array" ref="P1054">IFERROR(IF(C1054="P",G1054,IF($K1054=1,$M1054,$M1054+LOOKUP(2,1/($J$4:$J1053=J1054),$P$4:$P1053))),"")</f>
        <v/>
      </c>
      <c r="Q1054" s="57" t="str" cm="1">
        <f t="array" ref="Q1054">IFERROR(IF(OR(C1054="P",C1054="A",C1054="R"),F1054,IF($K1054=1,F1054,IF(LOOKUP(2,1/($J$4:$J1053=$J1054),$P$4:$P1053)=0,$F1054,IF(AND($C1054="C",LOOKUP(2,1/($J$4:$J1053=$J1054),$P$4:$P1053)&gt;0),(F1054*G1054+LOOKUP(2,1/($J$4:$J1053=$J1054),$P$4:$P1053)*LOOKUP(2,1/($J$4:$J1053=$J1054),$Q$4:$Q1053))/$P1054,IF(AND($C1054="C",LOOKUP(2,1/($J$4:$J1053=$J1054),$P$4:$P1053)&lt;0),LOOKUP(2,1/($J$4:$J1053=$J1054),$Q$4:$Q1053),IF(AND($C1054="V",LOOKUP(2,1/($J$4:$J1053=$J1054),$P$4:$P1053)&lt;0),((-1*(F1054*G1054))+LOOKUP(2,1/($J$4:$J1053=$J1054),$P$4:$P1053)*LOOKUP(2,1/($J$4:$J1053=$J1054),$Q$4:$Q1053))/$P1054,IF(AND($C1054="V",LOOKUP(2,1/($J$4:$J1053=$J1054),$P$4:$P1053)&gt;0),LOOKUP(2,1/($J$4:$J1053=$J1054),$Q$4:$Q1053),""))))))),"")</f>
        <v/>
      </c>
      <c r="R1054" s="49" t="str">
        <f t="shared" si="444"/>
        <v/>
      </c>
      <c r="S1054" s="49" t="str">
        <f t="shared" si="430"/>
        <v/>
      </c>
      <c r="T1054" s="49" t="str">
        <f t="shared" si="442"/>
        <v/>
      </c>
      <c r="U1054" s="49" t="str">
        <f>IFERROR(IF(C1054="P",S1054,IF(K1054=1,0,IF(OR(LOOKUP(2,1/($E$4:$E1053=$E1054),$P$4:$P1053)=0,AND($C1054="C",$N1054="LONG"),AND(C1054="V",N1054="SHORT")),0,S1054+(M1054*Q1054)))),"")</f>
        <v/>
      </c>
      <c r="V1054" s="49" t="str">
        <f t="shared" si="443"/>
        <v/>
      </c>
      <c r="W1054" s="50" t="str">
        <f t="shared" si="437"/>
        <v/>
      </c>
      <c r="Y1054" s="51" t="str">
        <f t="shared" si="424"/>
        <v/>
      </c>
      <c r="Z1054" s="50" t="str">
        <f t="shared" si="431"/>
        <v/>
      </c>
      <c r="AA1054" s="50" t="str">
        <f t="shared" si="422"/>
        <v/>
      </c>
      <c r="AB1054" s="50" t="str">
        <f t="shared" si="425"/>
        <v/>
      </c>
      <c r="AC1054" s="58" t="str">
        <f t="shared" si="426"/>
        <v/>
      </c>
      <c r="AD1054" s="53" t="str">
        <f t="shared" si="423"/>
        <v/>
      </c>
      <c r="AE1054" s="53" t="str">
        <f t="shared" si="427"/>
        <v/>
      </c>
      <c r="AF1054" s="59" t="str">
        <f t="shared" si="428"/>
        <v/>
      </c>
      <c r="AG1054" s="40" t="str">
        <f>C1054&amp;COUNTIFS($C$3:C1054,"V")</f>
        <v>0</v>
      </c>
      <c r="AH1054" s="266" t="str">
        <f t="shared" si="420"/>
        <v/>
      </c>
      <c r="AI1054" s="56" t="str">
        <f t="shared" si="432"/>
        <v/>
      </c>
      <c r="AJ1054" s="265" t="str">
        <f t="shared" si="433"/>
        <v/>
      </c>
      <c r="AK1054" s="267" t="str">
        <f t="shared" si="434"/>
        <v/>
      </c>
      <c r="AL1054" s="267" t="str">
        <f t="shared" si="435"/>
        <v/>
      </c>
      <c r="AM1054" s="40" t="str">
        <f t="shared" si="436"/>
        <v/>
      </c>
      <c r="AN1054" s="267">
        <f t="shared" si="429"/>
        <v>0</v>
      </c>
    </row>
    <row r="1055" spans="1:40" s="40" customFormat="1" ht="12.75">
      <c r="A1055" s="227"/>
      <c r="B1055" s="88"/>
      <c r="C1055" s="89"/>
      <c r="D1055" s="90"/>
      <c r="E1055" s="89"/>
      <c r="F1055" s="91"/>
      <c r="G1055" s="304"/>
      <c r="H1055" s="41"/>
      <c r="I1055" s="42" t="str">
        <f t="shared" si="438"/>
        <v/>
      </c>
      <c r="J1055" s="43" t="str">
        <f t="shared" si="421"/>
        <v/>
      </c>
      <c r="K1055" s="44" t="str">
        <f>IF(J1055="","",IF(COUNTIF($J$4:J1055,J1055)=0,"",(COUNTIF($J$4:J1055,J1055))))</f>
        <v/>
      </c>
      <c r="L1055" s="44" t="str">
        <f>IF(K1055="","",J1055&amp;" _ "&amp;COUNTIF($J$4:J1055,J1055)&amp;"_"&amp;N1055)</f>
        <v/>
      </c>
      <c r="M1055" s="45" t="str">
        <f t="shared" si="439"/>
        <v/>
      </c>
      <c r="N1055" s="44" t="str">
        <f t="shared" si="440"/>
        <v/>
      </c>
      <c r="O1055" s="57" t="str">
        <f t="shared" si="441"/>
        <v/>
      </c>
      <c r="P1055" s="48" t="str" cm="1">
        <f t="array" ref="P1055">IFERROR(IF(C1055="P",G1055,IF($K1055=1,$M1055,$M1055+LOOKUP(2,1/($J$4:$J1054=J1055),$P$4:$P1054))),"")</f>
        <v/>
      </c>
      <c r="Q1055" s="57" t="str" cm="1">
        <f t="array" ref="Q1055">IFERROR(IF(OR(C1055="P",C1055="A",C1055="R"),F1055,IF($K1055=1,F1055,IF(LOOKUP(2,1/($J$4:$J1054=$J1055),$P$4:$P1054)=0,$F1055,IF(AND($C1055="C",LOOKUP(2,1/($J$4:$J1054=$J1055),$P$4:$P1054)&gt;0),(F1055*G1055+LOOKUP(2,1/($J$4:$J1054=$J1055),$P$4:$P1054)*LOOKUP(2,1/($J$4:$J1054=$J1055),$Q$4:$Q1054))/$P1055,IF(AND($C1055="C",LOOKUP(2,1/($J$4:$J1054=$J1055),$P$4:$P1054)&lt;0),LOOKUP(2,1/($J$4:$J1054=$J1055),$Q$4:$Q1054),IF(AND($C1055="V",LOOKUP(2,1/($J$4:$J1054=$J1055),$P$4:$P1054)&lt;0),((-1*(F1055*G1055))+LOOKUP(2,1/($J$4:$J1054=$J1055),$P$4:$P1054)*LOOKUP(2,1/($J$4:$J1054=$J1055),$Q$4:$Q1054))/$P1055,IF(AND($C1055="V",LOOKUP(2,1/($J$4:$J1054=$J1055),$P$4:$P1054)&gt;0),LOOKUP(2,1/($J$4:$J1054=$J1055),$Q$4:$Q1054),""))))))),"")</f>
        <v/>
      </c>
      <c r="R1055" s="49" t="str">
        <f t="shared" si="444"/>
        <v/>
      </c>
      <c r="S1055" s="49" t="str">
        <f t="shared" si="430"/>
        <v/>
      </c>
      <c r="T1055" s="49" t="str">
        <f t="shared" si="442"/>
        <v/>
      </c>
      <c r="U1055" s="49" t="str">
        <f>IFERROR(IF(C1055="P",S1055,IF(K1055=1,0,IF(OR(LOOKUP(2,1/($E$4:$E1054=$E1055),$P$4:$P1054)=0,AND($C1055="C",$N1055="LONG"),AND(C1055="V",N1055="SHORT")),0,S1055+(M1055*Q1055)))),"")</f>
        <v/>
      </c>
      <c r="V1055" s="49" t="str">
        <f t="shared" si="443"/>
        <v/>
      </c>
      <c r="W1055" s="50" t="str">
        <f t="shared" si="437"/>
        <v/>
      </c>
      <c r="Y1055" s="51" t="str">
        <f t="shared" si="424"/>
        <v/>
      </c>
      <c r="Z1055" s="50" t="str">
        <f t="shared" si="431"/>
        <v/>
      </c>
      <c r="AA1055" s="50" t="str">
        <f t="shared" si="422"/>
        <v/>
      </c>
      <c r="AB1055" s="50" t="str">
        <f t="shared" si="425"/>
        <v/>
      </c>
      <c r="AC1055" s="58" t="str">
        <f t="shared" si="426"/>
        <v/>
      </c>
      <c r="AD1055" s="53" t="str">
        <f t="shared" si="423"/>
        <v/>
      </c>
      <c r="AE1055" s="53" t="str">
        <f t="shared" si="427"/>
        <v/>
      </c>
      <c r="AF1055" s="59" t="str">
        <f t="shared" si="428"/>
        <v/>
      </c>
      <c r="AG1055" s="40" t="str">
        <f>C1055&amp;COUNTIFS($C$3:C1055,"V")</f>
        <v>0</v>
      </c>
      <c r="AH1055" s="266" t="str">
        <f t="shared" si="420"/>
        <v/>
      </c>
      <c r="AI1055" s="56" t="str">
        <f t="shared" si="432"/>
        <v/>
      </c>
      <c r="AJ1055" s="265" t="str">
        <f t="shared" si="433"/>
        <v/>
      </c>
      <c r="AK1055" s="267" t="str">
        <f t="shared" si="434"/>
        <v/>
      </c>
      <c r="AL1055" s="267" t="str">
        <f t="shared" si="435"/>
        <v/>
      </c>
      <c r="AM1055" s="40" t="str">
        <f t="shared" si="436"/>
        <v/>
      </c>
      <c r="AN1055" s="267">
        <f t="shared" si="429"/>
        <v>0</v>
      </c>
    </row>
    <row r="1056" spans="1:40" s="40" customFormat="1" ht="12.75">
      <c r="A1056" s="227"/>
      <c r="B1056" s="88"/>
      <c r="C1056" s="89"/>
      <c r="D1056" s="90"/>
      <c r="E1056" s="89"/>
      <c r="F1056" s="91"/>
      <c r="G1056" s="304"/>
      <c r="H1056" s="41"/>
      <c r="I1056" s="42" t="str">
        <f t="shared" si="438"/>
        <v/>
      </c>
      <c r="J1056" s="43" t="str">
        <f t="shared" si="421"/>
        <v/>
      </c>
      <c r="K1056" s="44" t="str">
        <f>IF(J1056="","",IF(COUNTIF($J$4:J1056,J1056)=0,"",(COUNTIF($J$4:J1056,J1056))))</f>
        <v/>
      </c>
      <c r="L1056" s="44" t="str">
        <f>IF(K1056="","",J1056&amp;" _ "&amp;COUNTIF($J$4:J1056,J1056)&amp;"_"&amp;N1056)</f>
        <v/>
      </c>
      <c r="M1056" s="45" t="str">
        <f t="shared" si="439"/>
        <v/>
      </c>
      <c r="N1056" s="44" t="str">
        <f t="shared" si="440"/>
        <v/>
      </c>
      <c r="O1056" s="57" t="str">
        <f t="shared" si="441"/>
        <v/>
      </c>
      <c r="P1056" s="48" t="str" cm="1">
        <f t="array" ref="P1056">IFERROR(IF(C1056="P",G1056,IF($K1056=1,$M1056,$M1056+LOOKUP(2,1/($J$4:$J1055=J1056),$P$4:$P1055))),"")</f>
        <v/>
      </c>
      <c r="Q1056" s="57" t="str" cm="1">
        <f t="array" ref="Q1056">IFERROR(IF(OR(C1056="P",C1056="A",C1056="R"),F1056,IF($K1056=1,F1056,IF(LOOKUP(2,1/($J$4:$J1055=$J1056),$P$4:$P1055)=0,$F1056,IF(AND($C1056="C",LOOKUP(2,1/($J$4:$J1055=$J1056),$P$4:$P1055)&gt;0),(F1056*G1056+LOOKUP(2,1/($J$4:$J1055=$J1056),$P$4:$P1055)*LOOKUP(2,1/($J$4:$J1055=$J1056),$Q$4:$Q1055))/$P1056,IF(AND($C1056="C",LOOKUP(2,1/($J$4:$J1055=$J1056),$P$4:$P1055)&lt;0),LOOKUP(2,1/($J$4:$J1055=$J1056),$Q$4:$Q1055),IF(AND($C1056="V",LOOKUP(2,1/($J$4:$J1055=$J1056),$P$4:$P1055)&lt;0),((-1*(F1056*G1056))+LOOKUP(2,1/($J$4:$J1055=$J1056),$P$4:$P1055)*LOOKUP(2,1/($J$4:$J1055=$J1056),$Q$4:$Q1055))/$P1056,IF(AND($C1056="V",LOOKUP(2,1/($J$4:$J1055=$J1056),$P$4:$P1055)&gt;0),LOOKUP(2,1/($J$4:$J1055=$J1056),$Q$4:$Q1055),""))))))),"")</f>
        <v/>
      </c>
      <c r="R1056" s="49" t="str">
        <f t="shared" si="444"/>
        <v/>
      </c>
      <c r="S1056" s="49" t="str">
        <f t="shared" si="430"/>
        <v/>
      </c>
      <c r="T1056" s="49" t="str">
        <f t="shared" si="442"/>
        <v/>
      </c>
      <c r="U1056" s="49" t="str">
        <f>IFERROR(IF(C1056="P",S1056,IF(K1056=1,0,IF(OR(LOOKUP(2,1/($E$4:$E1055=$E1056),$P$4:$P1055)=0,AND($C1056="C",$N1056="LONG"),AND(C1056="V",N1056="SHORT")),0,S1056+(M1056*Q1056)))),"")</f>
        <v/>
      </c>
      <c r="V1056" s="49" t="str">
        <f t="shared" si="443"/>
        <v/>
      </c>
      <c r="W1056" s="50" t="str">
        <f t="shared" si="437"/>
        <v/>
      </c>
      <c r="Y1056" s="51" t="str">
        <f t="shared" si="424"/>
        <v/>
      </c>
      <c r="Z1056" s="50" t="str">
        <f t="shared" si="431"/>
        <v/>
      </c>
      <c r="AA1056" s="50" t="str">
        <f t="shared" si="422"/>
        <v/>
      </c>
      <c r="AB1056" s="50" t="str">
        <f t="shared" si="425"/>
        <v/>
      </c>
      <c r="AC1056" s="58" t="str">
        <f t="shared" si="426"/>
        <v/>
      </c>
      <c r="AD1056" s="53" t="str">
        <f t="shared" si="423"/>
        <v/>
      </c>
      <c r="AE1056" s="53" t="str">
        <f t="shared" si="427"/>
        <v/>
      </c>
      <c r="AF1056" s="59" t="str">
        <f t="shared" si="428"/>
        <v/>
      </c>
      <c r="AG1056" s="40" t="str">
        <f>C1056&amp;COUNTIFS($C$3:C1056,"V")</f>
        <v>0</v>
      </c>
      <c r="AH1056" s="266" t="str">
        <f t="shared" si="420"/>
        <v/>
      </c>
      <c r="AI1056" s="56" t="str">
        <f t="shared" si="432"/>
        <v/>
      </c>
      <c r="AJ1056" s="265" t="str">
        <f t="shared" si="433"/>
        <v/>
      </c>
      <c r="AK1056" s="267" t="str">
        <f t="shared" si="434"/>
        <v/>
      </c>
      <c r="AL1056" s="267" t="str">
        <f t="shared" si="435"/>
        <v/>
      </c>
      <c r="AM1056" s="40" t="str">
        <f t="shared" si="436"/>
        <v/>
      </c>
      <c r="AN1056" s="267">
        <f t="shared" si="429"/>
        <v>0</v>
      </c>
    </row>
    <row r="1057" spans="1:40" s="40" customFormat="1" ht="12.75">
      <c r="A1057" s="227"/>
      <c r="B1057" s="88"/>
      <c r="C1057" s="89"/>
      <c r="D1057" s="90"/>
      <c r="E1057" s="89"/>
      <c r="F1057" s="91"/>
      <c r="G1057" s="304"/>
      <c r="H1057" s="41"/>
      <c r="I1057" s="42" t="str">
        <f t="shared" si="438"/>
        <v/>
      </c>
      <c r="J1057" s="43" t="str">
        <f t="shared" si="421"/>
        <v/>
      </c>
      <c r="K1057" s="44" t="str">
        <f>IF(J1057="","",IF(COUNTIF($J$4:J1057,J1057)=0,"",(COUNTIF($J$4:J1057,J1057))))</f>
        <v/>
      </c>
      <c r="L1057" s="44" t="str">
        <f>IF(K1057="","",J1057&amp;" _ "&amp;COUNTIF($J$4:J1057,J1057)&amp;"_"&amp;N1057)</f>
        <v/>
      </c>
      <c r="M1057" s="45" t="str">
        <f t="shared" si="439"/>
        <v/>
      </c>
      <c r="N1057" s="44" t="str">
        <f t="shared" si="440"/>
        <v/>
      </c>
      <c r="O1057" s="57" t="str">
        <f t="shared" si="441"/>
        <v/>
      </c>
      <c r="P1057" s="48" t="str" cm="1">
        <f t="array" ref="P1057">IFERROR(IF(C1057="P",G1057,IF($K1057=1,$M1057,$M1057+LOOKUP(2,1/($J$4:$J1056=J1057),$P$4:$P1056))),"")</f>
        <v/>
      </c>
      <c r="Q1057" s="57" t="str" cm="1">
        <f t="array" ref="Q1057">IFERROR(IF(OR(C1057="P",C1057="A",C1057="R"),F1057,IF($K1057=1,F1057,IF(LOOKUP(2,1/($J$4:$J1056=$J1057),$P$4:$P1056)=0,$F1057,IF(AND($C1057="C",LOOKUP(2,1/($J$4:$J1056=$J1057),$P$4:$P1056)&gt;0),(F1057*G1057+LOOKUP(2,1/($J$4:$J1056=$J1057),$P$4:$P1056)*LOOKUP(2,1/($J$4:$J1056=$J1057),$Q$4:$Q1056))/$P1057,IF(AND($C1057="C",LOOKUP(2,1/($J$4:$J1056=$J1057),$P$4:$P1056)&lt;0),LOOKUP(2,1/($J$4:$J1056=$J1057),$Q$4:$Q1056),IF(AND($C1057="V",LOOKUP(2,1/($J$4:$J1056=$J1057),$P$4:$P1056)&lt;0),((-1*(F1057*G1057))+LOOKUP(2,1/($J$4:$J1056=$J1057),$P$4:$P1056)*LOOKUP(2,1/($J$4:$J1056=$J1057),$Q$4:$Q1056))/$P1057,IF(AND($C1057="V",LOOKUP(2,1/($J$4:$J1056=$J1057),$P$4:$P1056)&gt;0),LOOKUP(2,1/($J$4:$J1056=$J1057),$Q$4:$Q1056),""))))))),"")</f>
        <v/>
      </c>
      <c r="R1057" s="49" t="str">
        <f t="shared" si="444"/>
        <v/>
      </c>
      <c r="S1057" s="49" t="str">
        <f t="shared" si="430"/>
        <v/>
      </c>
      <c r="T1057" s="49" t="str">
        <f t="shared" si="442"/>
        <v/>
      </c>
      <c r="U1057" s="49" t="str">
        <f>IFERROR(IF(C1057="P",S1057,IF(K1057=1,0,IF(OR(LOOKUP(2,1/($E$4:$E1056=$E1057),$P$4:$P1056)=0,AND($C1057="C",$N1057="LONG"),AND(C1057="V",N1057="SHORT")),0,S1057+(M1057*Q1057)))),"")</f>
        <v/>
      </c>
      <c r="V1057" s="49" t="str">
        <f t="shared" si="443"/>
        <v/>
      </c>
      <c r="W1057" s="50" t="str">
        <f t="shared" si="437"/>
        <v/>
      </c>
      <c r="Y1057" s="51" t="str">
        <f t="shared" si="424"/>
        <v/>
      </c>
      <c r="Z1057" s="50" t="str">
        <f t="shared" si="431"/>
        <v/>
      </c>
      <c r="AA1057" s="50" t="str">
        <f t="shared" si="422"/>
        <v/>
      </c>
      <c r="AB1057" s="50" t="str">
        <f t="shared" si="425"/>
        <v/>
      </c>
      <c r="AC1057" s="58" t="str">
        <f t="shared" si="426"/>
        <v/>
      </c>
      <c r="AD1057" s="53" t="str">
        <f t="shared" si="423"/>
        <v/>
      </c>
      <c r="AE1057" s="53" t="str">
        <f t="shared" si="427"/>
        <v/>
      </c>
      <c r="AF1057" s="59" t="str">
        <f t="shared" si="428"/>
        <v/>
      </c>
      <c r="AG1057" s="40" t="str">
        <f>C1057&amp;COUNTIFS($C$3:C1057,"V")</f>
        <v>0</v>
      </c>
      <c r="AH1057" s="266" t="str">
        <f t="shared" si="420"/>
        <v/>
      </c>
      <c r="AI1057" s="56" t="str">
        <f t="shared" si="432"/>
        <v/>
      </c>
      <c r="AJ1057" s="265" t="str">
        <f t="shared" si="433"/>
        <v/>
      </c>
      <c r="AK1057" s="267" t="str">
        <f t="shared" si="434"/>
        <v/>
      </c>
      <c r="AL1057" s="267" t="str">
        <f t="shared" si="435"/>
        <v/>
      </c>
      <c r="AM1057" s="40" t="str">
        <f t="shared" si="436"/>
        <v/>
      </c>
      <c r="AN1057" s="267">
        <f t="shared" si="429"/>
        <v>0</v>
      </c>
    </row>
    <row r="1058" spans="1:40" s="40" customFormat="1" ht="12.75">
      <c r="A1058" s="227"/>
      <c r="B1058" s="88"/>
      <c r="C1058" s="89"/>
      <c r="D1058" s="90"/>
      <c r="E1058" s="89"/>
      <c r="F1058" s="91"/>
      <c r="G1058" s="304"/>
      <c r="H1058" s="41"/>
      <c r="I1058" s="42" t="str">
        <f t="shared" si="438"/>
        <v/>
      </c>
      <c r="J1058" s="43" t="str">
        <f t="shared" si="421"/>
        <v/>
      </c>
      <c r="K1058" s="44" t="str">
        <f>IF(J1058="","",IF(COUNTIF($J$4:J1058,J1058)=0,"",(COUNTIF($J$4:J1058,J1058))))</f>
        <v/>
      </c>
      <c r="L1058" s="44" t="str">
        <f>IF(K1058="","",J1058&amp;" _ "&amp;COUNTIF($J$4:J1058,J1058)&amp;"_"&amp;N1058)</f>
        <v/>
      </c>
      <c r="M1058" s="45" t="str">
        <f t="shared" si="439"/>
        <v/>
      </c>
      <c r="N1058" s="44" t="str">
        <f t="shared" si="440"/>
        <v/>
      </c>
      <c r="O1058" s="57" t="str">
        <f t="shared" si="441"/>
        <v/>
      </c>
      <c r="P1058" s="48" t="str" cm="1">
        <f t="array" ref="P1058">IFERROR(IF(C1058="P",G1058,IF($K1058=1,$M1058,$M1058+LOOKUP(2,1/($J$4:$J1057=J1058),$P$4:$P1057))),"")</f>
        <v/>
      </c>
      <c r="Q1058" s="57" t="str" cm="1">
        <f t="array" ref="Q1058">IFERROR(IF(OR(C1058="P",C1058="A",C1058="R"),F1058,IF($K1058=1,F1058,IF(LOOKUP(2,1/($J$4:$J1057=$J1058),$P$4:$P1057)=0,$F1058,IF(AND($C1058="C",LOOKUP(2,1/($J$4:$J1057=$J1058),$P$4:$P1057)&gt;0),(F1058*G1058+LOOKUP(2,1/($J$4:$J1057=$J1058),$P$4:$P1057)*LOOKUP(2,1/($J$4:$J1057=$J1058),$Q$4:$Q1057))/$P1058,IF(AND($C1058="C",LOOKUP(2,1/($J$4:$J1057=$J1058),$P$4:$P1057)&lt;0),LOOKUP(2,1/($J$4:$J1057=$J1058),$Q$4:$Q1057),IF(AND($C1058="V",LOOKUP(2,1/($J$4:$J1057=$J1058),$P$4:$P1057)&lt;0),((-1*(F1058*G1058))+LOOKUP(2,1/($J$4:$J1057=$J1058),$P$4:$P1057)*LOOKUP(2,1/($J$4:$J1057=$J1058),$Q$4:$Q1057))/$P1058,IF(AND($C1058="V",LOOKUP(2,1/($J$4:$J1057=$J1058),$P$4:$P1057)&gt;0),LOOKUP(2,1/($J$4:$J1057=$J1058),$Q$4:$Q1057),""))))))),"")</f>
        <v/>
      </c>
      <c r="R1058" s="49" t="str">
        <f t="shared" si="444"/>
        <v/>
      </c>
      <c r="S1058" s="49" t="str">
        <f t="shared" si="430"/>
        <v/>
      </c>
      <c r="T1058" s="49" t="str">
        <f t="shared" si="442"/>
        <v/>
      </c>
      <c r="U1058" s="49" t="str">
        <f>IFERROR(IF(C1058="P",S1058,IF(K1058=1,0,IF(OR(LOOKUP(2,1/($E$4:$E1057=$E1058),$P$4:$P1057)=0,AND($C1058="C",$N1058="LONG"),AND(C1058="V",N1058="SHORT")),0,S1058+(M1058*Q1058)))),"")</f>
        <v/>
      </c>
      <c r="V1058" s="49" t="str">
        <f t="shared" si="443"/>
        <v/>
      </c>
      <c r="W1058" s="50" t="str">
        <f t="shared" si="437"/>
        <v/>
      </c>
      <c r="Y1058" s="51" t="str">
        <f t="shared" si="424"/>
        <v/>
      </c>
      <c r="Z1058" s="50" t="str">
        <f t="shared" si="431"/>
        <v/>
      </c>
      <c r="AA1058" s="50" t="str">
        <f t="shared" si="422"/>
        <v/>
      </c>
      <c r="AB1058" s="50" t="str">
        <f t="shared" si="425"/>
        <v/>
      </c>
      <c r="AC1058" s="58" t="str">
        <f t="shared" si="426"/>
        <v/>
      </c>
      <c r="AD1058" s="53" t="str">
        <f t="shared" si="423"/>
        <v/>
      </c>
      <c r="AE1058" s="53" t="str">
        <f t="shared" si="427"/>
        <v/>
      </c>
      <c r="AF1058" s="59" t="str">
        <f t="shared" si="428"/>
        <v/>
      </c>
      <c r="AG1058" s="40" t="str">
        <f>C1058&amp;COUNTIFS($C$3:C1058,"V")</f>
        <v>0</v>
      </c>
      <c r="AH1058" s="266" t="str">
        <f t="shared" si="420"/>
        <v/>
      </c>
      <c r="AI1058" s="56" t="str">
        <f t="shared" si="432"/>
        <v/>
      </c>
      <c r="AJ1058" s="265" t="str">
        <f t="shared" si="433"/>
        <v/>
      </c>
      <c r="AK1058" s="267" t="str">
        <f t="shared" si="434"/>
        <v/>
      </c>
      <c r="AL1058" s="267" t="str">
        <f t="shared" si="435"/>
        <v/>
      </c>
      <c r="AM1058" s="40" t="str">
        <f t="shared" si="436"/>
        <v/>
      </c>
      <c r="AN1058" s="267">
        <f t="shared" si="429"/>
        <v>0</v>
      </c>
    </row>
    <row r="1059" spans="1:40" s="40" customFormat="1" ht="12.75">
      <c r="A1059" s="227"/>
      <c r="B1059" s="88"/>
      <c r="C1059" s="89"/>
      <c r="D1059" s="90"/>
      <c r="E1059" s="89"/>
      <c r="F1059" s="91"/>
      <c r="G1059" s="304"/>
      <c r="H1059" s="41"/>
      <c r="I1059" s="42" t="str">
        <f t="shared" si="438"/>
        <v/>
      </c>
      <c r="J1059" s="43" t="str">
        <f t="shared" si="421"/>
        <v/>
      </c>
      <c r="K1059" s="44" t="str">
        <f>IF(J1059="","",IF(COUNTIF($J$4:J1059,J1059)=0,"",(COUNTIF($J$4:J1059,J1059))))</f>
        <v/>
      </c>
      <c r="L1059" s="44" t="str">
        <f>IF(K1059="","",J1059&amp;" _ "&amp;COUNTIF($J$4:J1059,J1059)&amp;"_"&amp;N1059)</f>
        <v/>
      </c>
      <c r="M1059" s="45" t="str">
        <f t="shared" si="439"/>
        <v/>
      </c>
      <c r="N1059" s="44" t="str">
        <f t="shared" si="440"/>
        <v/>
      </c>
      <c r="O1059" s="57" t="str">
        <f t="shared" si="441"/>
        <v/>
      </c>
      <c r="P1059" s="48" t="str" cm="1">
        <f t="array" ref="P1059">IFERROR(IF(C1059="P",G1059,IF($K1059=1,$M1059,$M1059+LOOKUP(2,1/($J$4:$J1058=J1059),$P$4:$P1058))),"")</f>
        <v/>
      </c>
      <c r="Q1059" s="57" t="str" cm="1">
        <f t="array" ref="Q1059">IFERROR(IF(OR(C1059="P",C1059="A",C1059="R"),F1059,IF($K1059=1,F1059,IF(LOOKUP(2,1/($J$4:$J1058=$J1059),$P$4:$P1058)=0,$F1059,IF(AND($C1059="C",LOOKUP(2,1/($J$4:$J1058=$J1059),$P$4:$P1058)&gt;0),(F1059*G1059+LOOKUP(2,1/($J$4:$J1058=$J1059),$P$4:$P1058)*LOOKUP(2,1/($J$4:$J1058=$J1059),$Q$4:$Q1058))/$P1059,IF(AND($C1059="C",LOOKUP(2,1/($J$4:$J1058=$J1059),$P$4:$P1058)&lt;0),LOOKUP(2,1/($J$4:$J1058=$J1059),$Q$4:$Q1058),IF(AND($C1059="V",LOOKUP(2,1/($J$4:$J1058=$J1059),$P$4:$P1058)&lt;0),((-1*(F1059*G1059))+LOOKUP(2,1/($J$4:$J1058=$J1059),$P$4:$P1058)*LOOKUP(2,1/($J$4:$J1058=$J1059),$Q$4:$Q1058))/$P1059,IF(AND($C1059="V",LOOKUP(2,1/($J$4:$J1058=$J1059),$P$4:$P1058)&gt;0),LOOKUP(2,1/($J$4:$J1058=$J1059),$Q$4:$Q1058),""))))))),"")</f>
        <v/>
      </c>
      <c r="R1059" s="49" t="str">
        <f t="shared" si="444"/>
        <v/>
      </c>
      <c r="S1059" s="49" t="str">
        <f t="shared" si="430"/>
        <v/>
      </c>
      <c r="T1059" s="49" t="str">
        <f t="shared" si="442"/>
        <v/>
      </c>
      <c r="U1059" s="49" t="str">
        <f>IFERROR(IF(C1059="P",S1059,IF(K1059=1,0,IF(OR(LOOKUP(2,1/($E$4:$E1058=$E1059),$P$4:$P1058)=0,AND($C1059="C",$N1059="LONG"),AND(C1059="V",N1059="SHORT")),0,S1059+(M1059*Q1059)))),"")</f>
        <v/>
      </c>
      <c r="V1059" s="49" t="str">
        <f t="shared" si="443"/>
        <v/>
      </c>
      <c r="W1059" s="50" t="str">
        <f t="shared" si="437"/>
        <v/>
      </c>
      <c r="Y1059" s="51" t="str">
        <f t="shared" si="424"/>
        <v/>
      </c>
      <c r="Z1059" s="50" t="str">
        <f t="shared" si="431"/>
        <v/>
      </c>
      <c r="AA1059" s="50" t="str">
        <f t="shared" si="422"/>
        <v/>
      </c>
      <c r="AB1059" s="50" t="str">
        <f t="shared" si="425"/>
        <v/>
      </c>
      <c r="AC1059" s="58" t="str">
        <f t="shared" si="426"/>
        <v/>
      </c>
      <c r="AD1059" s="53" t="str">
        <f t="shared" si="423"/>
        <v/>
      </c>
      <c r="AE1059" s="53" t="str">
        <f t="shared" si="427"/>
        <v/>
      </c>
      <c r="AF1059" s="59" t="str">
        <f t="shared" si="428"/>
        <v/>
      </c>
      <c r="AG1059" s="40" t="str">
        <f>C1059&amp;COUNTIFS($C$3:C1059,"V")</f>
        <v>0</v>
      </c>
      <c r="AH1059" s="266" t="str">
        <f t="shared" si="420"/>
        <v/>
      </c>
      <c r="AI1059" s="56" t="str">
        <f t="shared" si="432"/>
        <v/>
      </c>
      <c r="AJ1059" s="265" t="str">
        <f t="shared" si="433"/>
        <v/>
      </c>
      <c r="AK1059" s="267" t="str">
        <f t="shared" si="434"/>
        <v/>
      </c>
      <c r="AL1059" s="267" t="str">
        <f t="shared" si="435"/>
        <v/>
      </c>
      <c r="AM1059" s="40" t="str">
        <f t="shared" si="436"/>
        <v/>
      </c>
      <c r="AN1059" s="267">
        <f t="shared" si="429"/>
        <v>0</v>
      </c>
    </row>
    <row r="1060" spans="1:40" s="40" customFormat="1" ht="12.75">
      <c r="A1060" s="227"/>
      <c r="B1060" s="88"/>
      <c r="C1060" s="89"/>
      <c r="D1060" s="90"/>
      <c r="E1060" s="89"/>
      <c r="F1060" s="91"/>
      <c r="G1060" s="304"/>
      <c r="H1060" s="41"/>
      <c r="I1060" s="42" t="str">
        <f t="shared" si="438"/>
        <v/>
      </c>
      <c r="J1060" s="43" t="str">
        <f t="shared" si="421"/>
        <v/>
      </c>
      <c r="K1060" s="44" t="str">
        <f>IF(J1060="","",IF(COUNTIF($J$4:J1060,J1060)=0,"",(COUNTIF($J$4:J1060,J1060))))</f>
        <v/>
      </c>
      <c r="L1060" s="44" t="str">
        <f>IF(K1060="","",J1060&amp;" _ "&amp;COUNTIF($J$4:J1060,J1060)&amp;"_"&amp;N1060)</f>
        <v/>
      </c>
      <c r="M1060" s="45" t="str">
        <f t="shared" si="439"/>
        <v/>
      </c>
      <c r="N1060" s="44" t="str">
        <f t="shared" si="440"/>
        <v/>
      </c>
      <c r="O1060" s="57" t="str">
        <f t="shared" si="441"/>
        <v/>
      </c>
      <c r="P1060" s="48" t="str" cm="1">
        <f t="array" ref="P1060">IFERROR(IF(C1060="P",G1060,IF($K1060=1,$M1060,$M1060+LOOKUP(2,1/($J$4:$J1059=J1060),$P$4:$P1059))),"")</f>
        <v/>
      </c>
      <c r="Q1060" s="57" t="str" cm="1">
        <f t="array" ref="Q1060">IFERROR(IF(OR(C1060="P",C1060="A",C1060="R"),F1060,IF($K1060=1,F1060,IF(LOOKUP(2,1/($J$4:$J1059=$J1060),$P$4:$P1059)=0,$F1060,IF(AND($C1060="C",LOOKUP(2,1/($J$4:$J1059=$J1060),$P$4:$P1059)&gt;0),(F1060*G1060+LOOKUP(2,1/($J$4:$J1059=$J1060),$P$4:$P1059)*LOOKUP(2,1/($J$4:$J1059=$J1060),$Q$4:$Q1059))/$P1060,IF(AND($C1060="C",LOOKUP(2,1/($J$4:$J1059=$J1060),$P$4:$P1059)&lt;0),LOOKUP(2,1/($J$4:$J1059=$J1060),$Q$4:$Q1059),IF(AND($C1060="V",LOOKUP(2,1/($J$4:$J1059=$J1060),$P$4:$P1059)&lt;0),((-1*(F1060*G1060))+LOOKUP(2,1/($J$4:$J1059=$J1060),$P$4:$P1059)*LOOKUP(2,1/($J$4:$J1059=$J1060),$Q$4:$Q1059))/$P1060,IF(AND($C1060="V",LOOKUP(2,1/($J$4:$J1059=$J1060),$P$4:$P1059)&gt;0),LOOKUP(2,1/($J$4:$J1059=$J1060),$Q$4:$Q1059),""))))))),"")</f>
        <v/>
      </c>
      <c r="R1060" s="49" t="str">
        <f t="shared" si="444"/>
        <v/>
      </c>
      <c r="S1060" s="49" t="str">
        <f t="shared" si="430"/>
        <v/>
      </c>
      <c r="T1060" s="49" t="str">
        <f t="shared" si="442"/>
        <v/>
      </c>
      <c r="U1060" s="49" t="str">
        <f>IFERROR(IF(C1060="P",S1060,IF(K1060=1,0,IF(OR(LOOKUP(2,1/($E$4:$E1059=$E1060),$P$4:$P1059)=0,AND($C1060="C",$N1060="LONG"),AND(C1060="V",N1060="SHORT")),0,S1060+(M1060*Q1060)))),"")</f>
        <v/>
      </c>
      <c r="V1060" s="49" t="str">
        <f t="shared" si="443"/>
        <v/>
      </c>
      <c r="W1060" s="50" t="str">
        <f t="shared" si="437"/>
        <v/>
      </c>
      <c r="Y1060" s="51" t="str">
        <f t="shared" si="424"/>
        <v/>
      </c>
      <c r="Z1060" s="50" t="str">
        <f t="shared" si="431"/>
        <v/>
      </c>
      <c r="AA1060" s="50" t="str">
        <f t="shared" si="422"/>
        <v/>
      </c>
      <c r="AB1060" s="50" t="str">
        <f t="shared" si="425"/>
        <v/>
      </c>
      <c r="AC1060" s="58" t="str">
        <f t="shared" si="426"/>
        <v/>
      </c>
      <c r="AD1060" s="53" t="str">
        <f t="shared" si="423"/>
        <v/>
      </c>
      <c r="AE1060" s="53" t="str">
        <f t="shared" si="427"/>
        <v/>
      </c>
      <c r="AF1060" s="59" t="str">
        <f t="shared" si="428"/>
        <v/>
      </c>
      <c r="AG1060" s="40" t="str">
        <f>C1060&amp;COUNTIFS($C$3:C1060,"V")</f>
        <v>0</v>
      </c>
      <c r="AH1060" s="266" t="str">
        <f t="shared" si="420"/>
        <v/>
      </c>
      <c r="AI1060" s="56" t="str">
        <f t="shared" si="432"/>
        <v/>
      </c>
      <c r="AJ1060" s="265" t="str">
        <f t="shared" si="433"/>
        <v/>
      </c>
      <c r="AK1060" s="267" t="str">
        <f t="shared" si="434"/>
        <v/>
      </c>
      <c r="AL1060" s="267" t="str">
        <f t="shared" si="435"/>
        <v/>
      </c>
      <c r="AM1060" s="40" t="str">
        <f t="shared" si="436"/>
        <v/>
      </c>
      <c r="AN1060" s="267">
        <f t="shared" si="429"/>
        <v>0</v>
      </c>
    </row>
    <row r="1061" spans="1:40" s="40" customFormat="1" ht="12.75">
      <c r="A1061" s="227"/>
      <c r="B1061" s="88"/>
      <c r="C1061" s="89"/>
      <c r="D1061" s="90"/>
      <c r="E1061" s="89"/>
      <c r="F1061" s="91"/>
      <c r="G1061" s="304"/>
      <c r="H1061" s="41"/>
      <c r="I1061" s="42" t="str">
        <f t="shared" si="438"/>
        <v/>
      </c>
      <c r="J1061" s="43" t="str">
        <f t="shared" si="421"/>
        <v/>
      </c>
      <c r="K1061" s="44" t="str">
        <f>IF(J1061="","",IF(COUNTIF($J$4:J1061,J1061)=0,"",(COUNTIF($J$4:J1061,J1061))))</f>
        <v/>
      </c>
      <c r="L1061" s="44" t="str">
        <f>IF(K1061="","",J1061&amp;" _ "&amp;COUNTIF($J$4:J1061,J1061)&amp;"_"&amp;N1061)</f>
        <v/>
      </c>
      <c r="M1061" s="45" t="str">
        <f t="shared" si="439"/>
        <v/>
      </c>
      <c r="N1061" s="44" t="str">
        <f t="shared" si="440"/>
        <v/>
      </c>
      <c r="O1061" s="57" t="str">
        <f t="shared" si="441"/>
        <v/>
      </c>
      <c r="P1061" s="48" t="str" cm="1">
        <f t="array" ref="P1061">IFERROR(IF(C1061="P",G1061,IF($K1061=1,$M1061,$M1061+LOOKUP(2,1/($J$4:$J1060=J1061),$P$4:$P1060))),"")</f>
        <v/>
      </c>
      <c r="Q1061" s="57" t="str" cm="1">
        <f t="array" ref="Q1061">IFERROR(IF(OR(C1061="P",C1061="A",C1061="R"),F1061,IF($K1061=1,F1061,IF(LOOKUP(2,1/($J$4:$J1060=$J1061),$P$4:$P1060)=0,$F1061,IF(AND($C1061="C",LOOKUP(2,1/($J$4:$J1060=$J1061),$P$4:$P1060)&gt;0),(F1061*G1061+LOOKUP(2,1/($J$4:$J1060=$J1061),$P$4:$P1060)*LOOKUP(2,1/($J$4:$J1060=$J1061),$Q$4:$Q1060))/$P1061,IF(AND($C1061="C",LOOKUP(2,1/($J$4:$J1060=$J1061),$P$4:$P1060)&lt;0),LOOKUP(2,1/($J$4:$J1060=$J1061),$Q$4:$Q1060),IF(AND($C1061="V",LOOKUP(2,1/($J$4:$J1060=$J1061),$P$4:$P1060)&lt;0),((-1*(F1061*G1061))+LOOKUP(2,1/($J$4:$J1060=$J1061),$P$4:$P1060)*LOOKUP(2,1/($J$4:$J1060=$J1061),$Q$4:$Q1060))/$P1061,IF(AND($C1061="V",LOOKUP(2,1/($J$4:$J1060=$J1061),$P$4:$P1060)&gt;0),LOOKUP(2,1/($J$4:$J1060=$J1061),$Q$4:$Q1060),""))))))),"")</f>
        <v/>
      </c>
      <c r="R1061" s="49" t="str">
        <f t="shared" si="444"/>
        <v/>
      </c>
      <c r="S1061" s="49" t="str">
        <f t="shared" si="430"/>
        <v/>
      </c>
      <c r="T1061" s="49" t="str">
        <f t="shared" si="442"/>
        <v/>
      </c>
      <c r="U1061" s="49" t="str">
        <f>IFERROR(IF(C1061="P",S1061,IF(K1061=1,0,IF(OR(LOOKUP(2,1/($E$4:$E1060=$E1061),$P$4:$P1060)=0,AND($C1061="C",$N1061="LONG"),AND(C1061="V",N1061="SHORT")),0,S1061+(M1061*Q1061)))),"")</f>
        <v/>
      </c>
      <c r="V1061" s="49" t="str">
        <f t="shared" si="443"/>
        <v/>
      </c>
      <c r="W1061" s="50" t="str">
        <f t="shared" si="437"/>
        <v/>
      </c>
      <c r="Y1061" s="51" t="str">
        <f t="shared" si="424"/>
        <v/>
      </c>
      <c r="Z1061" s="50" t="str">
        <f t="shared" si="431"/>
        <v/>
      </c>
      <c r="AA1061" s="50" t="str">
        <f t="shared" si="422"/>
        <v/>
      </c>
      <c r="AB1061" s="50" t="str">
        <f t="shared" si="425"/>
        <v/>
      </c>
      <c r="AC1061" s="58" t="str">
        <f t="shared" si="426"/>
        <v/>
      </c>
      <c r="AD1061" s="53" t="str">
        <f t="shared" si="423"/>
        <v/>
      </c>
      <c r="AE1061" s="53" t="str">
        <f t="shared" si="427"/>
        <v/>
      </c>
      <c r="AF1061" s="59" t="str">
        <f t="shared" si="428"/>
        <v/>
      </c>
      <c r="AG1061" s="40" t="str">
        <f>C1061&amp;COUNTIFS($C$3:C1061,"V")</f>
        <v>0</v>
      </c>
      <c r="AH1061" s="266" t="str">
        <f t="shared" si="420"/>
        <v/>
      </c>
      <c r="AI1061" s="56" t="str">
        <f t="shared" si="432"/>
        <v/>
      </c>
      <c r="AJ1061" s="265" t="str">
        <f t="shared" si="433"/>
        <v/>
      </c>
      <c r="AK1061" s="267" t="str">
        <f t="shared" si="434"/>
        <v/>
      </c>
      <c r="AL1061" s="267" t="str">
        <f t="shared" si="435"/>
        <v/>
      </c>
      <c r="AM1061" s="40" t="str">
        <f t="shared" si="436"/>
        <v/>
      </c>
      <c r="AN1061" s="267">
        <f t="shared" si="429"/>
        <v>0</v>
      </c>
    </row>
    <row r="1062" spans="1:40" s="40" customFormat="1" ht="12.75">
      <c r="A1062" s="227"/>
      <c r="B1062" s="88"/>
      <c r="C1062" s="89"/>
      <c r="D1062" s="90"/>
      <c r="E1062" s="89"/>
      <c r="F1062" s="91"/>
      <c r="G1062" s="304"/>
      <c r="H1062" s="41"/>
      <c r="I1062" s="42" t="str">
        <f t="shared" si="438"/>
        <v/>
      </c>
      <c r="J1062" s="43" t="str">
        <f t="shared" si="421"/>
        <v/>
      </c>
      <c r="K1062" s="44" t="str">
        <f>IF(J1062="","",IF(COUNTIF($J$4:J1062,J1062)=0,"",(COUNTIF($J$4:J1062,J1062))))</f>
        <v/>
      </c>
      <c r="L1062" s="44" t="str">
        <f>IF(K1062="","",J1062&amp;" _ "&amp;COUNTIF($J$4:J1062,J1062)&amp;"_"&amp;N1062)</f>
        <v/>
      </c>
      <c r="M1062" s="45" t="str">
        <f t="shared" si="439"/>
        <v/>
      </c>
      <c r="N1062" s="44" t="str">
        <f t="shared" si="440"/>
        <v/>
      </c>
      <c r="O1062" s="57" t="str">
        <f t="shared" si="441"/>
        <v/>
      </c>
      <c r="P1062" s="48" t="str" cm="1">
        <f t="array" ref="P1062">IFERROR(IF(C1062="P",G1062,IF($K1062=1,$M1062,$M1062+LOOKUP(2,1/($J$4:$J1061=J1062),$P$4:$P1061))),"")</f>
        <v/>
      </c>
      <c r="Q1062" s="57" t="str" cm="1">
        <f t="array" ref="Q1062">IFERROR(IF(OR(C1062="P",C1062="A",C1062="R"),F1062,IF($K1062=1,F1062,IF(LOOKUP(2,1/($J$4:$J1061=$J1062),$P$4:$P1061)=0,$F1062,IF(AND($C1062="C",LOOKUP(2,1/($J$4:$J1061=$J1062),$P$4:$P1061)&gt;0),(F1062*G1062+LOOKUP(2,1/($J$4:$J1061=$J1062),$P$4:$P1061)*LOOKUP(2,1/($J$4:$J1061=$J1062),$Q$4:$Q1061))/$P1062,IF(AND($C1062="C",LOOKUP(2,1/($J$4:$J1061=$J1062),$P$4:$P1061)&lt;0),LOOKUP(2,1/($J$4:$J1061=$J1062),$Q$4:$Q1061),IF(AND($C1062="V",LOOKUP(2,1/($J$4:$J1061=$J1062),$P$4:$P1061)&lt;0),((-1*(F1062*G1062))+LOOKUP(2,1/($J$4:$J1061=$J1062),$P$4:$P1061)*LOOKUP(2,1/($J$4:$J1061=$J1062),$Q$4:$Q1061))/$P1062,IF(AND($C1062="V",LOOKUP(2,1/($J$4:$J1061=$J1062),$P$4:$P1061)&gt;0),LOOKUP(2,1/($J$4:$J1061=$J1062),$Q$4:$Q1061),""))))))),"")</f>
        <v/>
      </c>
      <c r="R1062" s="49" t="str">
        <f t="shared" si="444"/>
        <v/>
      </c>
      <c r="S1062" s="49" t="str">
        <f t="shared" si="430"/>
        <v/>
      </c>
      <c r="T1062" s="49" t="str">
        <f t="shared" si="442"/>
        <v/>
      </c>
      <c r="U1062" s="49" t="str">
        <f>IFERROR(IF(C1062="P",S1062,IF(K1062=1,0,IF(OR(LOOKUP(2,1/($E$4:$E1061=$E1062),$P$4:$P1061)=0,AND($C1062="C",$N1062="LONG"),AND(C1062="V",N1062="SHORT")),0,S1062+(M1062*Q1062)))),"")</f>
        <v/>
      </c>
      <c r="V1062" s="49" t="str">
        <f t="shared" si="443"/>
        <v/>
      </c>
      <c r="W1062" s="50" t="str">
        <f t="shared" si="437"/>
        <v/>
      </c>
      <c r="Y1062" s="51" t="str">
        <f t="shared" si="424"/>
        <v/>
      </c>
      <c r="Z1062" s="50" t="str">
        <f t="shared" si="431"/>
        <v/>
      </c>
      <c r="AA1062" s="50" t="str">
        <f t="shared" si="422"/>
        <v/>
      </c>
      <c r="AB1062" s="50" t="str">
        <f t="shared" si="425"/>
        <v/>
      </c>
      <c r="AC1062" s="58" t="str">
        <f t="shared" si="426"/>
        <v/>
      </c>
      <c r="AD1062" s="53" t="str">
        <f t="shared" si="423"/>
        <v/>
      </c>
      <c r="AE1062" s="53" t="str">
        <f t="shared" si="427"/>
        <v/>
      </c>
      <c r="AF1062" s="59" t="str">
        <f t="shared" si="428"/>
        <v/>
      </c>
      <c r="AG1062" s="40" t="str">
        <f>C1062&amp;COUNTIFS($C$3:C1062,"V")</f>
        <v>0</v>
      </c>
      <c r="AH1062" s="266" t="str">
        <f t="shared" si="420"/>
        <v/>
      </c>
      <c r="AI1062" s="56" t="str">
        <f t="shared" si="432"/>
        <v/>
      </c>
      <c r="AJ1062" s="265" t="str">
        <f t="shared" si="433"/>
        <v/>
      </c>
      <c r="AK1062" s="267" t="str">
        <f t="shared" si="434"/>
        <v/>
      </c>
      <c r="AL1062" s="267" t="str">
        <f t="shared" si="435"/>
        <v/>
      </c>
      <c r="AM1062" s="40" t="str">
        <f t="shared" si="436"/>
        <v/>
      </c>
      <c r="AN1062" s="267">
        <f t="shared" si="429"/>
        <v>0</v>
      </c>
    </row>
    <row r="1063" spans="1:40" s="40" customFormat="1" ht="12.75">
      <c r="A1063" s="227"/>
      <c r="B1063" s="88"/>
      <c r="C1063" s="89"/>
      <c r="D1063" s="90"/>
      <c r="E1063" s="89"/>
      <c r="F1063" s="91"/>
      <c r="G1063" s="304"/>
      <c r="H1063" s="41"/>
      <c r="I1063" s="42" t="str">
        <f t="shared" si="438"/>
        <v/>
      </c>
      <c r="J1063" s="43" t="str">
        <f t="shared" si="421"/>
        <v/>
      </c>
      <c r="K1063" s="44" t="str">
        <f>IF(J1063="","",IF(COUNTIF($J$4:J1063,J1063)=0,"",(COUNTIF($J$4:J1063,J1063))))</f>
        <v/>
      </c>
      <c r="L1063" s="44" t="str">
        <f>IF(K1063="","",J1063&amp;" _ "&amp;COUNTIF($J$4:J1063,J1063)&amp;"_"&amp;N1063)</f>
        <v/>
      </c>
      <c r="M1063" s="45" t="str">
        <f t="shared" si="439"/>
        <v/>
      </c>
      <c r="N1063" s="44" t="str">
        <f t="shared" si="440"/>
        <v/>
      </c>
      <c r="O1063" s="57" t="str">
        <f t="shared" si="441"/>
        <v/>
      </c>
      <c r="P1063" s="48" t="str" cm="1">
        <f t="array" ref="P1063">IFERROR(IF(C1063="P",G1063,IF($K1063=1,$M1063,$M1063+LOOKUP(2,1/($J$4:$J1062=J1063),$P$4:$P1062))),"")</f>
        <v/>
      </c>
      <c r="Q1063" s="57" t="str" cm="1">
        <f t="array" ref="Q1063">IFERROR(IF(OR(C1063="P",C1063="A",C1063="R"),F1063,IF($K1063=1,F1063,IF(LOOKUP(2,1/($J$4:$J1062=$J1063),$P$4:$P1062)=0,$F1063,IF(AND($C1063="C",LOOKUP(2,1/($J$4:$J1062=$J1063),$P$4:$P1062)&gt;0),(F1063*G1063+LOOKUP(2,1/($J$4:$J1062=$J1063),$P$4:$P1062)*LOOKUP(2,1/($J$4:$J1062=$J1063),$Q$4:$Q1062))/$P1063,IF(AND($C1063="C",LOOKUP(2,1/($J$4:$J1062=$J1063),$P$4:$P1062)&lt;0),LOOKUP(2,1/($J$4:$J1062=$J1063),$Q$4:$Q1062),IF(AND($C1063="V",LOOKUP(2,1/($J$4:$J1062=$J1063),$P$4:$P1062)&lt;0),((-1*(F1063*G1063))+LOOKUP(2,1/($J$4:$J1062=$J1063),$P$4:$P1062)*LOOKUP(2,1/($J$4:$J1062=$J1063),$Q$4:$Q1062))/$P1063,IF(AND($C1063="V",LOOKUP(2,1/($J$4:$J1062=$J1063),$P$4:$P1062)&gt;0),LOOKUP(2,1/($J$4:$J1062=$J1063),$Q$4:$Q1062),""))))))),"")</f>
        <v/>
      </c>
      <c r="R1063" s="49" t="str">
        <f t="shared" si="444"/>
        <v/>
      </c>
      <c r="S1063" s="49" t="str">
        <f t="shared" si="430"/>
        <v/>
      </c>
      <c r="T1063" s="49" t="str">
        <f t="shared" si="442"/>
        <v/>
      </c>
      <c r="U1063" s="49" t="str">
        <f>IFERROR(IF(C1063="P",S1063,IF(K1063=1,0,IF(OR(LOOKUP(2,1/($E$4:$E1062=$E1063),$P$4:$P1062)=0,AND($C1063="C",$N1063="LONG"),AND(C1063="V",N1063="SHORT")),0,S1063+(M1063*Q1063)))),"")</f>
        <v/>
      </c>
      <c r="V1063" s="49" t="str">
        <f t="shared" si="443"/>
        <v/>
      </c>
      <c r="W1063" s="50" t="str">
        <f t="shared" si="437"/>
        <v/>
      </c>
      <c r="Y1063" s="51" t="str">
        <f t="shared" si="424"/>
        <v/>
      </c>
      <c r="Z1063" s="50" t="str">
        <f t="shared" si="431"/>
        <v/>
      </c>
      <c r="AA1063" s="50" t="str">
        <f t="shared" si="422"/>
        <v/>
      </c>
      <c r="AB1063" s="50" t="str">
        <f t="shared" si="425"/>
        <v/>
      </c>
      <c r="AC1063" s="58" t="str">
        <f t="shared" si="426"/>
        <v/>
      </c>
      <c r="AD1063" s="53" t="str">
        <f t="shared" si="423"/>
        <v/>
      </c>
      <c r="AE1063" s="53" t="str">
        <f t="shared" si="427"/>
        <v/>
      </c>
      <c r="AF1063" s="59" t="str">
        <f t="shared" si="428"/>
        <v/>
      </c>
      <c r="AG1063" s="40" t="str">
        <f>C1063&amp;COUNTIFS($C$3:C1063,"V")</f>
        <v>0</v>
      </c>
      <c r="AH1063" s="266" t="str">
        <f t="shared" si="420"/>
        <v/>
      </c>
      <c r="AI1063" s="56" t="str">
        <f t="shared" si="432"/>
        <v/>
      </c>
      <c r="AJ1063" s="265" t="str">
        <f t="shared" si="433"/>
        <v/>
      </c>
      <c r="AK1063" s="267" t="str">
        <f t="shared" si="434"/>
        <v/>
      </c>
      <c r="AL1063" s="267" t="str">
        <f t="shared" si="435"/>
        <v/>
      </c>
      <c r="AM1063" s="40" t="str">
        <f t="shared" si="436"/>
        <v/>
      </c>
      <c r="AN1063" s="267">
        <f t="shared" si="429"/>
        <v>0</v>
      </c>
    </row>
    <row r="1064" spans="1:40" s="40" customFormat="1" ht="12.75">
      <c r="A1064" s="227"/>
      <c r="B1064" s="88"/>
      <c r="C1064" s="89"/>
      <c r="D1064" s="90"/>
      <c r="E1064" s="89"/>
      <c r="F1064" s="91"/>
      <c r="G1064" s="304"/>
      <c r="H1064" s="41"/>
      <c r="I1064" s="42" t="str">
        <f t="shared" si="438"/>
        <v/>
      </c>
      <c r="J1064" s="43" t="str">
        <f t="shared" si="421"/>
        <v/>
      </c>
      <c r="K1064" s="44" t="str">
        <f>IF(J1064="","",IF(COUNTIF($J$4:J1064,J1064)=0,"",(COUNTIF($J$4:J1064,J1064))))</f>
        <v/>
      </c>
      <c r="L1064" s="44" t="str">
        <f>IF(K1064="","",J1064&amp;" _ "&amp;COUNTIF($J$4:J1064,J1064)&amp;"_"&amp;N1064)</f>
        <v/>
      </c>
      <c r="M1064" s="45" t="str">
        <f t="shared" si="439"/>
        <v/>
      </c>
      <c r="N1064" s="44" t="str">
        <f t="shared" si="440"/>
        <v/>
      </c>
      <c r="O1064" s="57" t="str">
        <f t="shared" si="441"/>
        <v/>
      </c>
      <c r="P1064" s="48" t="str" cm="1">
        <f t="array" ref="P1064">IFERROR(IF(C1064="P",G1064,IF($K1064=1,$M1064,$M1064+LOOKUP(2,1/($J$4:$J1063=J1064),$P$4:$P1063))),"")</f>
        <v/>
      </c>
      <c r="Q1064" s="57" t="str" cm="1">
        <f t="array" ref="Q1064">IFERROR(IF(OR(C1064="P",C1064="A",C1064="R"),F1064,IF($K1064=1,F1064,IF(LOOKUP(2,1/($J$4:$J1063=$J1064),$P$4:$P1063)=0,$F1064,IF(AND($C1064="C",LOOKUP(2,1/($J$4:$J1063=$J1064),$P$4:$P1063)&gt;0),(F1064*G1064+LOOKUP(2,1/($J$4:$J1063=$J1064),$P$4:$P1063)*LOOKUP(2,1/($J$4:$J1063=$J1064),$Q$4:$Q1063))/$P1064,IF(AND($C1064="C",LOOKUP(2,1/($J$4:$J1063=$J1064),$P$4:$P1063)&lt;0),LOOKUP(2,1/($J$4:$J1063=$J1064),$Q$4:$Q1063),IF(AND($C1064="V",LOOKUP(2,1/($J$4:$J1063=$J1064),$P$4:$P1063)&lt;0),((-1*(F1064*G1064))+LOOKUP(2,1/($J$4:$J1063=$J1064),$P$4:$P1063)*LOOKUP(2,1/($J$4:$J1063=$J1064),$Q$4:$Q1063))/$P1064,IF(AND($C1064="V",LOOKUP(2,1/($J$4:$J1063=$J1064),$P$4:$P1063)&gt;0),LOOKUP(2,1/($J$4:$J1063=$J1064),$Q$4:$Q1063),""))))))),"")</f>
        <v/>
      </c>
      <c r="R1064" s="49" t="str">
        <f t="shared" si="444"/>
        <v/>
      </c>
      <c r="S1064" s="49" t="str">
        <f t="shared" si="430"/>
        <v/>
      </c>
      <c r="T1064" s="49" t="str">
        <f t="shared" si="442"/>
        <v/>
      </c>
      <c r="U1064" s="49" t="str">
        <f>IFERROR(IF(C1064="P",S1064,IF(K1064=1,0,IF(OR(LOOKUP(2,1/($E$4:$E1063=$E1064),$P$4:$P1063)=0,AND($C1064="C",$N1064="LONG"),AND(C1064="V",N1064="SHORT")),0,S1064+(M1064*Q1064)))),"")</f>
        <v/>
      </c>
      <c r="V1064" s="49" t="str">
        <f t="shared" si="443"/>
        <v/>
      </c>
      <c r="W1064" s="50" t="str">
        <f t="shared" si="437"/>
        <v/>
      </c>
      <c r="Y1064" s="51" t="str">
        <f t="shared" si="424"/>
        <v/>
      </c>
      <c r="Z1064" s="50" t="str">
        <f t="shared" si="431"/>
        <v/>
      </c>
      <c r="AA1064" s="50" t="str">
        <f t="shared" si="422"/>
        <v/>
      </c>
      <c r="AB1064" s="50" t="str">
        <f t="shared" si="425"/>
        <v/>
      </c>
      <c r="AC1064" s="58" t="str">
        <f t="shared" si="426"/>
        <v/>
      </c>
      <c r="AD1064" s="53" t="str">
        <f t="shared" si="423"/>
        <v/>
      </c>
      <c r="AE1064" s="53" t="str">
        <f t="shared" si="427"/>
        <v/>
      </c>
      <c r="AF1064" s="59" t="str">
        <f t="shared" si="428"/>
        <v/>
      </c>
      <c r="AG1064" s="40" t="str">
        <f>C1064&amp;COUNTIFS($C$3:C1064,"V")</f>
        <v>0</v>
      </c>
      <c r="AH1064" s="266" t="str">
        <f t="shared" si="420"/>
        <v/>
      </c>
      <c r="AI1064" s="56" t="str">
        <f t="shared" si="432"/>
        <v/>
      </c>
      <c r="AJ1064" s="265" t="str">
        <f t="shared" si="433"/>
        <v/>
      </c>
      <c r="AK1064" s="267" t="str">
        <f t="shared" si="434"/>
        <v/>
      </c>
      <c r="AL1064" s="267" t="str">
        <f t="shared" si="435"/>
        <v/>
      </c>
      <c r="AM1064" s="40" t="str">
        <f t="shared" si="436"/>
        <v/>
      </c>
      <c r="AN1064" s="267">
        <f t="shared" si="429"/>
        <v>0</v>
      </c>
    </row>
    <row r="1065" spans="1:40" s="40" customFormat="1" ht="12.75">
      <c r="A1065" s="227"/>
      <c r="B1065" s="88"/>
      <c r="C1065" s="89"/>
      <c r="D1065" s="90"/>
      <c r="E1065" s="89"/>
      <c r="F1065" s="91"/>
      <c r="G1065" s="304"/>
      <c r="H1065" s="41"/>
      <c r="I1065" s="42" t="str">
        <f t="shared" si="438"/>
        <v/>
      </c>
      <c r="J1065" s="43" t="str">
        <f t="shared" si="421"/>
        <v/>
      </c>
      <c r="K1065" s="44" t="str">
        <f>IF(J1065="","",IF(COUNTIF($J$4:J1065,J1065)=0,"",(COUNTIF($J$4:J1065,J1065))))</f>
        <v/>
      </c>
      <c r="L1065" s="44" t="str">
        <f>IF(K1065="","",J1065&amp;" _ "&amp;COUNTIF($J$4:J1065,J1065)&amp;"_"&amp;N1065)</f>
        <v/>
      </c>
      <c r="M1065" s="45" t="str">
        <f t="shared" si="439"/>
        <v/>
      </c>
      <c r="N1065" s="44" t="str">
        <f t="shared" si="440"/>
        <v/>
      </c>
      <c r="O1065" s="57" t="str">
        <f t="shared" si="441"/>
        <v/>
      </c>
      <c r="P1065" s="48" t="str" cm="1">
        <f t="array" ref="P1065">IFERROR(IF(C1065="P",G1065,IF($K1065=1,$M1065,$M1065+LOOKUP(2,1/($J$4:$J1064=J1065),$P$4:$P1064))),"")</f>
        <v/>
      </c>
      <c r="Q1065" s="57" t="str" cm="1">
        <f t="array" ref="Q1065">IFERROR(IF(OR(C1065="P",C1065="A",C1065="R"),F1065,IF($K1065=1,F1065,IF(LOOKUP(2,1/($J$4:$J1064=$J1065),$P$4:$P1064)=0,$F1065,IF(AND($C1065="C",LOOKUP(2,1/($J$4:$J1064=$J1065),$P$4:$P1064)&gt;0),(F1065*G1065+LOOKUP(2,1/($J$4:$J1064=$J1065),$P$4:$P1064)*LOOKUP(2,1/($J$4:$J1064=$J1065),$Q$4:$Q1064))/$P1065,IF(AND($C1065="C",LOOKUP(2,1/($J$4:$J1064=$J1065),$P$4:$P1064)&lt;0),LOOKUP(2,1/($J$4:$J1064=$J1065),$Q$4:$Q1064),IF(AND($C1065="V",LOOKUP(2,1/($J$4:$J1064=$J1065),$P$4:$P1064)&lt;0),((-1*(F1065*G1065))+LOOKUP(2,1/($J$4:$J1064=$J1065),$P$4:$P1064)*LOOKUP(2,1/($J$4:$J1064=$J1065),$Q$4:$Q1064))/$P1065,IF(AND($C1065="V",LOOKUP(2,1/($J$4:$J1064=$J1065),$P$4:$P1064)&gt;0),LOOKUP(2,1/($J$4:$J1064=$J1065),$Q$4:$Q1064),""))))))),"")</f>
        <v/>
      </c>
      <c r="R1065" s="49" t="str">
        <f t="shared" si="444"/>
        <v/>
      </c>
      <c r="S1065" s="49" t="str">
        <f t="shared" si="430"/>
        <v/>
      </c>
      <c r="T1065" s="49" t="str">
        <f t="shared" si="442"/>
        <v/>
      </c>
      <c r="U1065" s="49" t="str">
        <f>IFERROR(IF(C1065="P",S1065,IF(K1065=1,0,IF(OR(LOOKUP(2,1/($E$4:$E1064=$E1065),$P$4:$P1064)=0,AND($C1065="C",$N1065="LONG"),AND(C1065="V",N1065="SHORT")),0,S1065+(M1065*Q1065)))),"")</f>
        <v/>
      </c>
      <c r="V1065" s="49" t="str">
        <f t="shared" si="443"/>
        <v/>
      </c>
      <c r="W1065" s="50" t="str">
        <f t="shared" si="437"/>
        <v/>
      </c>
      <c r="Y1065" s="51" t="str">
        <f t="shared" si="424"/>
        <v/>
      </c>
      <c r="Z1065" s="50" t="str">
        <f t="shared" si="431"/>
        <v/>
      </c>
      <c r="AA1065" s="50" t="str">
        <f t="shared" si="422"/>
        <v/>
      </c>
      <c r="AB1065" s="50" t="str">
        <f t="shared" si="425"/>
        <v/>
      </c>
      <c r="AC1065" s="58" t="str">
        <f t="shared" si="426"/>
        <v/>
      </c>
      <c r="AD1065" s="53" t="str">
        <f t="shared" si="423"/>
        <v/>
      </c>
      <c r="AE1065" s="53" t="str">
        <f t="shared" si="427"/>
        <v/>
      </c>
      <c r="AF1065" s="59" t="str">
        <f t="shared" si="428"/>
        <v/>
      </c>
      <c r="AG1065" s="40" t="str">
        <f>C1065&amp;COUNTIFS($C$3:C1065,"V")</f>
        <v>0</v>
      </c>
      <c r="AH1065" s="266" t="str">
        <f t="shared" si="420"/>
        <v/>
      </c>
      <c r="AI1065" s="56" t="str">
        <f t="shared" si="432"/>
        <v/>
      </c>
      <c r="AJ1065" s="265" t="str">
        <f t="shared" si="433"/>
        <v/>
      </c>
      <c r="AK1065" s="267" t="str">
        <f t="shared" si="434"/>
        <v/>
      </c>
      <c r="AL1065" s="267" t="str">
        <f t="shared" si="435"/>
        <v/>
      </c>
      <c r="AM1065" s="40" t="str">
        <f t="shared" si="436"/>
        <v/>
      </c>
      <c r="AN1065" s="267">
        <f t="shared" si="429"/>
        <v>0</v>
      </c>
    </row>
    <row r="1066" spans="1:40" s="40" customFormat="1" ht="12.75">
      <c r="A1066" s="227"/>
      <c r="B1066" s="88"/>
      <c r="C1066" s="89"/>
      <c r="D1066" s="90"/>
      <c r="E1066" s="89"/>
      <c r="F1066" s="91"/>
      <c r="G1066" s="304"/>
      <c r="H1066" s="41"/>
      <c r="I1066" s="42" t="str">
        <f t="shared" si="438"/>
        <v/>
      </c>
      <c r="J1066" s="43" t="str">
        <f t="shared" si="421"/>
        <v/>
      </c>
      <c r="K1066" s="44" t="str">
        <f>IF(J1066="","",IF(COUNTIF($J$4:J1066,J1066)=0,"",(COUNTIF($J$4:J1066,J1066))))</f>
        <v/>
      </c>
      <c r="L1066" s="44" t="str">
        <f>IF(K1066="","",J1066&amp;" _ "&amp;COUNTIF($J$4:J1066,J1066)&amp;"_"&amp;N1066)</f>
        <v/>
      </c>
      <c r="M1066" s="45" t="str">
        <f t="shared" si="439"/>
        <v/>
      </c>
      <c r="N1066" s="44" t="str">
        <f t="shared" si="440"/>
        <v/>
      </c>
      <c r="O1066" s="57" t="str">
        <f t="shared" si="441"/>
        <v/>
      </c>
      <c r="P1066" s="48" t="str" cm="1">
        <f t="array" ref="P1066">IFERROR(IF(C1066="P",G1066,IF($K1066=1,$M1066,$M1066+LOOKUP(2,1/($J$4:$J1065=J1066),$P$4:$P1065))),"")</f>
        <v/>
      </c>
      <c r="Q1066" s="57" t="str" cm="1">
        <f t="array" ref="Q1066">IFERROR(IF(OR(C1066="P",C1066="A",C1066="R"),F1066,IF($K1066=1,F1066,IF(LOOKUP(2,1/($J$4:$J1065=$J1066),$P$4:$P1065)=0,$F1066,IF(AND($C1066="C",LOOKUP(2,1/($J$4:$J1065=$J1066),$P$4:$P1065)&gt;0),(F1066*G1066+LOOKUP(2,1/($J$4:$J1065=$J1066),$P$4:$P1065)*LOOKUP(2,1/($J$4:$J1065=$J1066),$Q$4:$Q1065))/$P1066,IF(AND($C1066="C",LOOKUP(2,1/($J$4:$J1065=$J1066),$P$4:$P1065)&lt;0),LOOKUP(2,1/($J$4:$J1065=$J1066),$Q$4:$Q1065),IF(AND($C1066="V",LOOKUP(2,1/($J$4:$J1065=$J1066),$P$4:$P1065)&lt;0),((-1*(F1066*G1066))+LOOKUP(2,1/($J$4:$J1065=$J1066),$P$4:$P1065)*LOOKUP(2,1/($J$4:$J1065=$J1066),$Q$4:$Q1065))/$P1066,IF(AND($C1066="V",LOOKUP(2,1/($J$4:$J1065=$J1066),$P$4:$P1065)&gt;0),LOOKUP(2,1/($J$4:$J1065=$J1066),$Q$4:$Q1065),""))))))),"")</f>
        <v/>
      </c>
      <c r="R1066" s="49" t="str">
        <f t="shared" si="444"/>
        <v/>
      </c>
      <c r="S1066" s="49" t="str">
        <f t="shared" si="430"/>
        <v/>
      </c>
      <c r="T1066" s="49" t="str">
        <f t="shared" si="442"/>
        <v/>
      </c>
      <c r="U1066" s="49" t="str">
        <f>IFERROR(IF(C1066="P",S1066,IF(K1066=1,0,IF(OR(LOOKUP(2,1/($E$4:$E1065=$E1066),$P$4:$P1065)=0,AND($C1066="C",$N1066="LONG"),AND(C1066="V",N1066="SHORT")),0,S1066+(M1066*Q1066)))),"")</f>
        <v/>
      </c>
      <c r="V1066" s="49" t="str">
        <f t="shared" si="443"/>
        <v/>
      </c>
      <c r="W1066" s="50" t="str">
        <f t="shared" si="437"/>
        <v/>
      </c>
      <c r="Y1066" s="51" t="str">
        <f t="shared" si="424"/>
        <v/>
      </c>
      <c r="Z1066" s="50" t="str">
        <f t="shared" si="431"/>
        <v/>
      </c>
      <c r="AA1066" s="50" t="str">
        <f t="shared" si="422"/>
        <v/>
      </c>
      <c r="AB1066" s="50" t="str">
        <f t="shared" si="425"/>
        <v/>
      </c>
      <c r="AC1066" s="58" t="str">
        <f t="shared" si="426"/>
        <v/>
      </c>
      <c r="AD1066" s="53" t="str">
        <f t="shared" si="423"/>
        <v/>
      </c>
      <c r="AE1066" s="53" t="str">
        <f t="shared" si="427"/>
        <v/>
      </c>
      <c r="AF1066" s="59" t="str">
        <f t="shared" si="428"/>
        <v/>
      </c>
      <c r="AG1066" s="40" t="str">
        <f>C1066&amp;COUNTIFS($C$3:C1066,"V")</f>
        <v>0</v>
      </c>
      <c r="AH1066" s="266" t="str">
        <f t="shared" si="420"/>
        <v/>
      </c>
      <c r="AI1066" s="56" t="str">
        <f t="shared" si="432"/>
        <v/>
      </c>
      <c r="AJ1066" s="265" t="str">
        <f t="shared" si="433"/>
        <v/>
      </c>
      <c r="AK1066" s="267" t="str">
        <f t="shared" si="434"/>
        <v/>
      </c>
      <c r="AL1066" s="267" t="str">
        <f t="shared" si="435"/>
        <v/>
      </c>
      <c r="AM1066" s="40" t="str">
        <f t="shared" si="436"/>
        <v/>
      </c>
      <c r="AN1066" s="267">
        <f t="shared" si="429"/>
        <v>0</v>
      </c>
    </row>
    <row r="1067" spans="1:40" s="40" customFormat="1" ht="12.75">
      <c r="A1067" s="227"/>
      <c r="B1067" s="88"/>
      <c r="C1067" s="89"/>
      <c r="D1067" s="90"/>
      <c r="E1067" s="89"/>
      <c r="F1067" s="91"/>
      <c r="G1067" s="304"/>
      <c r="H1067" s="41"/>
      <c r="I1067" s="42" t="str">
        <f t="shared" si="438"/>
        <v/>
      </c>
      <c r="J1067" s="43" t="str">
        <f t="shared" si="421"/>
        <v/>
      </c>
      <c r="K1067" s="44" t="str">
        <f>IF(J1067="","",IF(COUNTIF($J$4:J1067,J1067)=0,"",(COUNTIF($J$4:J1067,J1067))))</f>
        <v/>
      </c>
      <c r="L1067" s="44" t="str">
        <f>IF(K1067="","",J1067&amp;" _ "&amp;COUNTIF($J$4:J1067,J1067)&amp;"_"&amp;N1067)</f>
        <v/>
      </c>
      <c r="M1067" s="45" t="str">
        <f t="shared" si="439"/>
        <v/>
      </c>
      <c r="N1067" s="44" t="str">
        <f t="shared" si="440"/>
        <v/>
      </c>
      <c r="O1067" s="57" t="str">
        <f t="shared" si="441"/>
        <v/>
      </c>
      <c r="P1067" s="48" t="str" cm="1">
        <f t="array" ref="P1067">IFERROR(IF(C1067="P",G1067,IF($K1067=1,$M1067,$M1067+LOOKUP(2,1/($J$4:$J1066=J1067),$P$4:$P1066))),"")</f>
        <v/>
      </c>
      <c r="Q1067" s="57" t="str" cm="1">
        <f t="array" ref="Q1067">IFERROR(IF(OR(C1067="P",C1067="A",C1067="R"),F1067,IF($K1067=1,F1067,IF(LOOKUP(2,1/($J$4:$J1066=$J1067),$P$4:$P1066)=0,$F1067,IF(AND($C1067="C",LOOKUP(2,1/($J$4:$J1066=$J1067),$P$4:$P1066)&gt;0),(F1067*G1067+LOOKUP(2,1/($J$4:$J1066=$J1067),$P$4:$P1066)*LOOKUP(2,1/($J$4:$J1066=$J1067),$Q$4:$Q1066))/$P1067,IF(AND($C1067="C",LOOKUP(2,1/($J$4:$J1066=$J1067),$P$4:$P1066)&lt;0),LOOKUP(2,1/($J$4:$J1066=$J1067),$Q$4:$Q1066),IF(AND($C1067="V",LOOKUP(2,1/($J$4:$J1066=$J1067),$P$4:$P1066)&lt;0),((-1*(F1067*G1067))+LOOKUP(2,1/($J$4:$J1066=$J1067),$P$4:$P1066)*LOOKUP(2,1/($J$4:$J1066=$J1067),$Q$4:$Q1066))/$P1067,IF(AND($C1067="V",LOOKUP(2,1/($J$4:$J1066=$J1067),$P$4:$P1066)&gt;0),LOOKUP(2,1/($J$4:$J1066=$J1067),$Q$4:$Q1066),""))))))),"")</f>
        <v/>
      </c>
      <c r="R1067" s="49" t="str">
        <f t="shared" si="444"/>
        <v/>
      </c>
      <c r="S1067" s="49" t="str">
        <f t="shared" si="430"/>
        <v/>
      </c>
      <c r="T1067" s="49" t="str">
        <f t="shared" si="442"/>
        <v/>
      </c>
      <c r="U1067" s="49" t="str">
        <f>IFERROR(IF(C1067="P",S1067,IF(K1067=1,0,IF(OR(LOOKUP(2,1/($E$4:$E1066=$E1067),$P$4:$P1066)=0,AND($C1067="C",$N1067="LONG"),AND(C1067="V",N1067="SHORT")),0,S1067+(M1067*Q1067)))),"")</f>
        <v/>
      </c>
      <c r="V1067" s="49" t="str">
        <f t="shared" si="443"/>
        <v/>
      </c>
      <c r="W1067" s="50" t="str">
        <f t="shared" si="437"/>
        <v/>
      </c>
      <c r="Y1067" s="51" t="str">
        <f t="shared" si="424"/>
        <v/>
      </c>
      <c r="Z1067" s="50" t="str">
        <f t="shared" si="431"/>
        <v/>
      </c>
      <c r="AA1067" s="50" t="str">
        <f t="shared" si="422"/>
        <v/>
      </c>
      <c r="AB1067" s="50" t="str">
        <f t="shared" si="425"/>
        <v/>
      </c>
      <c r="AC1067" s="58" t="str">
        <f t="shared" si="426"/>
        <v/>
      </c>
      <c r="AD1067" s="53" t="str">
        <f t="shared" si="423"/>
        <v/>
      </c>
      <c r="AE1067" s="53" t="str">
        <f t="shared" si="427"/>
        <v/>
      </c>
      <c r="AF1067" s="59" t="str">
        <f t="shared" si="428"/>
        <v/>
      </c>
      <c r="AG1067" s="40" t="str">
        <f>C1067&amp;COUNTIFS($C$3:C1067,"V")</f>
        <v>0</v>
      </c>
      <c r="AH1067" s="266" t="str">
        <f t="shared" si="420"/>
        <v/>
      </c>
      <c r="AI1067" s="56" t="str">
        <f t="shared" si="432"/>
        <v/>
      </c>
      <c r="AJ1067" s="265" t="str">
        <f t="shared" si="433"/>
        <v/>
      </c>
      <c r="AK1067" s="267" t="str">
        <f t="shared" si="434"/>
        <v/>
      </c>
      <c r="AL1067" s="267" t="str">
        <f t="shared" si="435"/>
        <v/>
      </c>
      <c r="AM1067" s="40" t="str">
        <f t="shared" si="436"/>
        <v/>
      </c>
      <c r="AN1067" s="267">
        <f t="shared" si="429"/>
        <v>0</v>
      </c>
    </row>
    <row r="1068" spans="1:40" s="40" customFormat="1" ht="12.75">
      <c r="A1068" s="227"/>
      <c r="B1068" s="88"/>
      <c r="C1068" s="89"/>
      <c r="D1068" s="90"/>
      <c r="E1068" s="89"/>
      <c r="F1068" s="91"/>
      <c r="G1068" s="304"/>
      <c r="H1068" s="41"/>
      <c r="I1068" s="42" t="str">
        <f t="shared" si="438"/>
        <v/>
      </c>
      <c r="J1068" s="43" t="str">
        <f t="shared" si="421"/>
        <v/>
      </c>
      <c r="K1068" s="44" t="str">
        <f>IF(J1068="","",IF(COUNTIF($J$4:J1068,J1068)=0,"",(COUNTIF($J$4:J1068,J1068))))</f>
        <v/>
      </c>
      <c r="L1068" s="44" t="str">
        <f>IF(K1068="","",J1068&amp;" _ "&amp;COUNTIF($J$4:J1068,J1068)&amp;"_"&amp;N1068)</f>
        <v/>
      </c>
      <c r="M1068" s="45" t="str">
        <f t="shared" si="439"/>
        <v/>
      </c>
      <c r="N1068" s="44" t="str">
        <f t="shared" si="440"/>
        <v/>
      </c>
      <c r="O1068" s="57" t="str">
        <f t="shared" si="441"/>
        <v/>
      </c>
      <c r="P1068" s="48" t="str" cm="1">
        <f t="array" ref="P1068">IFERROR(IF(C1068="P",G1068,IF($K1068=1,$M1068,$M1068+LOOKUP(2,1/($J$4:$J1067=J1068),$P$4:$P1067))),"")</f>
        <v/>
      </c>
      <c r="Q1068" s="57" t="str" cm="1">
        <f t="array" ref="Q1068">IFERROR(IF(OR(C1068="P",C1068="A",C1068="R"),F1068,IF($K1068=1,F1068,IF(LOOKUP(2,1/($J$4:$J1067=$J1068),$P$4:$P1067)=0,$F1068,IF(AND($C1068="C",LOOKUP(2,1/($J$4:$J1067=$J1068),$P$4:$P1067)&gt;0),(F1068*G1068+LOOKUP(2,1/($J$4:$J1067=$J1068),$P$4:$P1067)*LOOKUP(2,1/($J$4:$J1067=$J1068),$Q$4:$Q1067))/$P1068,IF(AND($C1068="C",LOOKUP(2,1/($J$4:$J1067=$J1068),$P$4:$P1067)&lt;0),LOOKUP(2,1/($J$4:$J1067=$J1068),$Q$4:$Q1067),IF(AND($C1068="V",LOOKUP(2,1/($J$4:$J1067=$J1068),$P$4:$P1067)&lt;0),((-1*(F1068*G1068))+LOOKUP(2,1/($J$4:$J1067=$J1068),$P$4:$P1067)*LOOKUP(2,1/($J$4:$J1067=$J1068),$Q$4:$Q1067))/$P1068,IF(AND($C1068="V",LOOKUP(2,1/($J$4:$J1067=$J1068),$P$4:$P1067)&gt;0),LOOKUP(2,1/($J$4:$J1067=$J1068),$Q$4:$Q1067),""))))))),"")</f>
        <v/>
      </c>
      <c r="R1068" s="49" t="str">
        <f t="shared" si="444"/>
        <v/>
      </c>
      <c r="S1068" s="49" t="str">
        <f t="shared" si="430"/>
        <v/>
      </c>
      <c r="T1068" s="49" t="str">
        <f t="shared" si="442"/>
        <v/>
      </c>
      <c r="U1068" s="49" t="str">
        <f>IFERROR(IF(C1068="P",S1068,IF(K1068=1,0,IF(OR(LOOKUP(2,1/($E$4:$E1067=$E1068),$P$4:$P1067)=0,AND($C1068="C",$N1068="LONG"),AND(C1068="V",N1068="SHORT")),0,S1068+(M1068*Q1068)))),"")</f>
        <v/>
      </c>
      <c r="V1068" s="49" t="str">
        <f t="shared" si="443"/>
        <v/>
      </c>
      <c r="W1068" s="50" t="str">
        <f t="shared" si="437"/>
        <v/>
      </c>
      <c r="Y1068" s="51" t="str">
        <f t="shared" si="424"/>
        <v/>
      </c>
      <c r="Z1068" s="50" t="str">
        <f t="shared" si="431"/>
        <v/>
      </c>
      <c r="AA1068" s="50" t="str">
        <f t="shared" si="422"/>
        <v/>
      </c>
      <c r="AB1068" s="50" t="str">
        <f t="shared" si="425"/>
        <v/>
      </c>
      <c r="AC1068" s="58" t="str">
        <f t="shared" si="426"/>
        <v/>
      </c>
      <c r="AD1068" s="53" t="str">
        <f t="shared" si="423"/>
        <v/>
      </c>
      <c r="AE1068" s="53" t="str">
        <f t="shared" si="427"/>
        <v/>
      </c>
      <c r="AF1068" s="59" t="str">
        <f t="shared" si="428"/>
        <v/>
      </c>
      <c r="AG1068" s="40" t="str">
        <f>C1068&amp;COUNTIFS($C$3:C1068,"V")</f>
        <v>0</v>
      </c>
      <c r="AH1068" s="266" t="str">
        <f t="shared" si="420"/>
        <v/>
      </c>
      <c r="AI1068" s="56" t="str">
        <f t="shared" si="432"/>
        <v/>
      </c>
      <c r="AJ1068" s="265" t="str">
        <f t="shared" si="433"/>
        <v/>
      </c>
      <c r="AK1068" s="267" t="str">
        <f t="shared" si="434"/>
        <v/>
      </c>
      <c r="AL1068" s="267" t="str">
        <f t="shared" si="435"/>
        <v/>
      </c>
      <c r="AM1068" s="40" t="str">
        <f t="shared" si="436"/>
        <v/>
      </c>
      <c r="AN1068" s="267">
        <f t="shared" si="429"/>
        <v>0</v>
      </c>
    </row>
    <row r="1069" spans="1:40" s="40" customFormat="1" ht="12.75">
      <c r="A1069" s="227"/>
      <c r="B1069" s="88"/>
      <c r="C1069" s="89"/>
      <c r="D1069" s="90"/>
      <c r="E1069" s="89"/>
      <c r="F1069" s="91"/>
      <c r="G1069" s="304"/>
      <c r="H1069" s="41"/>
      <c r="I1069" s="42" t="str">
        <f t="shared" si="438"/>
        <v/>
      </c>
      <c r="J1069" s="43" t="str">
        <f t="shared" si="421"/>
        <v/>
      </c>
      <c r="K1069" s="44" t="str">
        <f>IF(J1069="","",IF(COUNTIF($J$4:J1069,J1069)=0,"",(COUNTIF($J$4:J1069,J1069))))</f>
        <v/>
      </c>
      <c r="L1069" s="44" t="str">
        <f>IF(K1069="","",J1069&amp;" _ "&amp;COUNTIF($J$4:J1069,J1069)&amp;"_"&amp;N1069)</f>
        <v/>
      </c>
      <c r="M1069" s="45" t="str">
        <f t="shared" si="439"/>
        <v/>
      </c>
      <c r="N1069" s="44" t="str">
        <f t="shared" si="440"/>
        <v/>
      </c>
      <c r="O1069" s="57" t="str">
        <f t="shared" si="441"/>
        <v/>
      </c>
      <c r="P1069" s="48" t="str" cm="1">
        <f t="array" ref="P1069">IFERROR(IF(C1069="P",G1069,IF($K1069=1,$M1069,$M1069+LOOKUP(2,1/($J$4:$J1068=J1069),$P$4:$P1068))),"")</f>
        <v/>
      </c>
      <c r="Q1069" s="57" t="str" cm="1">
        <f t="array" ref="Q1069">IFERROR(IF(OR(C1069="P",C1069="A",C1069="R"),F1069,IF($K1069=1,F1069,IF(LOOKUP(2,1/($J$4:$J1068=$J1069),$P$4:$P1068)=0,$F1069,IF(AND($C1069="C",LOOKUP(2,1/($J$4:$J1068=$J1069),$P$4:$P1068)&gt;0),(F1069*G1069+LOOKUP(2,1/($J$4:$J1068=$J1069),$P$4:$P1068)*LOOKUP(2,1/($J$4:$J1068=$J1069),$Q$4:$Q1068))/$P1069,IF(AND($C1069="C",LOOKUP(2,1/($J$4:$J1068=$J1069),$P$4:$P1068)&lt;0),LOOKUP(2,1/($J$4:$J1068=$J1069),$Q$4:$Q1068),IF(AND($C1069="V",LOOKUP(2,1/($J$4:$J1068=$J1069),$P$4:$P1068)&lt;0),((-1*(F1069*G1069))+LOOKUP(2,1/($J$4:$J1068=$J1069),$P$4:$P1068)*LOOKUP(2,1/($J$4:$J1068=$J1069),$Q$4:$Q1068))/$P1069,IF(AND($C1069="V",LOOKUP(2,1/($J$4:$J1068=$J1069),$P$4:$P1068)&gt;0),LOOKUP(2,1/($J$4:$J1068=$J1069),$Q$4:$Q1068),""))))))),"")</f>
        <v/>
      </c>
      <c r="R1069" s="49" t="str">
        <f t="shared" si="444"/>
        <v/>
      </c>
      <c r="S1069" s="49" t="str">
        <f t="shared" si="430"/>
        <v/>
      </c>
      <c r="T1069" s="49" t="str">
        <f t="shared" si="442"/>
        <v/>
      </c>
      <c r="U1069" s="49" t="str">
        <f>IFERROR(IF(C1069="P",S1069,IF(K1069=1,0,IF(OR(LOOKUP(2,1/($E$4:$E1068=$E1069),$P$4:$P1068)=0,AND($C1069="C",$N1069="LONG"),AND(C1069="V",N1069="SHORT")),0,S1069+(M1069*Q1069)))),"")</f>
        <v/>
      </c>
      <c r="V1069" s="49" t="str">
        <f t="shared" si="443"/>
        <v/>
      </c>
      <c r="W1069" s="50" t="str">
        <f t="shared" si="437"/>
        <v/>
      </c>
      <c r="Y1069" s="51" t="str">
        <f t="shared" si="424"/>
        <v/>
      </c>
      <c r="Z1069" s="50" t="str">
        <f t="shared" si="431"/>
        <v/>
      </c>
      <c r="AA1069" s="50" t="str">
        <f t="shared" si="422"/>
        <v/>
      </c>
      <c r="AB1069" s="50" t="str">
        <f t="shared" si="425"/>
        <v/>
      </c>
      <c r="AC1069" s="58" t="str">
        <f t="shared" si="426"/>
        <v/>
      </c>
      <c r="AD1069" s="53" t="str">
        <f t="shared" si="423"/>
        <v/>
      </c>
      <c r="AE1069" s="53" t="str">
        <f t="shared" si="427"/>
        <v/>
      </c>
      <c r="AF1069" s="59" t="str">
        <f t="shared" si="428"/>
        <v/>
      </c>
      <c r="AG1069" s="40" t="str">
        <f>C1069&amp;COUNTIFS($C$3:C1069,"V")</f>
        <v>0</v>
      </c>
      <c r="AH1069" s="266" t="str">
        <f t="shared" ref="AH1069" si="445">IF(B1069="","",B1069)</f>
        <v/>
      </c>
      <c r="AI1069" s="56" t="str">
        <f t="shared" si="432"/>
        <v/>
      </c>
      <c r="AJ1069" s="265" t="str">
        <f t="shared" si="433"/>
        <v/>
      </c>
      <c r="AK1069" s="267" t="str">
        <f t="shared" si="434"/>
        <v/>
      </c>
      <c r="AL1069" s="267" t="str">
        <f t="shared" si="435"/>
        <v/>
      </c>
      <c r="AM1069" s="40" t="str">
        <f t="shared" si="436"/>
        <v/>
      </c>
      <c r="AN1069" s="267">
        <f t="shared" si="429"/>
        <v>0</v>
      </c>
    </row>
    <row r="1070" spans="1:40" s="40" customFormat="1" ht="12.75">
      <c r="A1070" s="227"/>
      <c r="B1070" s="88"/>
      <c r="C1070" s="89"/>
      <c r="D1070" s="90"/>
      <c r="E1070" s="89"/>
      <c r="F1070" s="91"/>
      <c r="G1070" s="304"/>
      <c r="H1070" s="41"/>
      <c r="I1070" s="42" t="str">
        <f t="shared" si="438"/>
        <v/>
      </c>
      <c r="J1070" s="43" t="str">
        <f t="shared" si="421"/>
        <v/>
      </c>
      <c r="K1070" s="44" t="str">
        <f>IF(J1070="","",IF(COUNTIF($J$4:J1070,J1070)=0,"",(COUNTIF($J$4:J1070,J1070))))</f>
        <v/>
      </c>
      <c r="L1070" s="44" t="str">
        <f>IF(K1070="","",J1070&amp;" _ "&amp;COUNTIF($J$4:J1070,J1070)&amp;"_"&amp;N1070)</f>
        <v/>
      </c>
      <c r="M1070" s="45" t="str">
        <f t="shared" si="439"/>
        <v/>
      </c>
      <c r="N1070" s="44" t="str">
        <f t="shared" si="440"/>
        <v/>
      </c>
      <c r="O1070" s="57" t="str">
        <f t="shared" si="441"/>
        <v/>
      </c>
      <c r="P1070" s="48" t="str" cm="1">
        <f t="array" ref="P1070">IFERROR(IF(C1070="P",G1070,IF($K1070=1,$M1070,$M1070+LOOKUP(2,1/($J$4:$J1069=J1070),$P$4:$P1069))),"")</f>
        <v/>
      </c>
      <c r="Q1070" s="57" t="str" cm="1">
        <f t="array" ref="Q1070">IFERROR(IF(OR(C1070="P",C1070="A",C1070="R"),F1070,IF($K1070=1,F1070,IF(LOOKUP(2,1/($J$4:$J1069=$J1070),$P$4:$P1069)=0,$F1070,IF(AND($C1070="C",LOOKUP(2,1/($J$4:$J1069=$J1070),$P$4:$P1069)&gt;0),(F1070*G1070+LOOKUP(2,1/($J$4:$J1069=$J1070),$P$4:$P1069)*LOOKUP(2,1/($J$4:$J1069=$J1070),$Q$4:$Q1069))/$P1070,IF(AND($C1070="C",LOOKUP(2,1/($J$4:$J1069=$J1070),$P$4:$P1069)&lt;0),LOOKUP(2,1/($J$4:$J1069=$J1070),$Q$4:$Q1069),IF(AND($C1070="V",LOOKUP(2,1/($J$4:$J1069=$J1070),$P$4:$P1069)&lt;0),((-1*(F1070*G1070))+LOOKUP(2,1/($J$4:$J1069=$J1070),$P$4:$P1069)*LOOKUP(2,1/($J$4:$J1069=$J1070),$Q$4:$Q1069))/$P1070,IF(AND($C1070="V",LOOKUP(2,1/($J$4:$J1069=$J1070),$P$4:$P1069)&gt;0),LOOKUP(2,1/($J$4:$J1069=$J1070),$Q$4:$Q1069),""))))))),"")</f>
        <v/>
      </c>
      <c r="R1070" s="49" t="str">
        <f t="shared" si="444"/>
        <v/>
      </c>
      <c r="S1070" s="49" t="str">
        <f t="shared" si="430"/>
        <v/>
      </c>
      <c r="T1070" s="49" t="str">
        <f t="shared" si="442"/>
        <v/>
      </c>
      <c r="U1070" s="49" t="str">
        <f>IFERROR(IF(C1070="P",S1070,IF(K1070=1,0,IF(OR(LOOKUP(2,1/($E$4:$E1069=$E1070),$P$4:$P1069)=0,AND($C1070="C",$N1070="LONG"),AND(C1070="V",N1070="SHORT")),0,S1070+(M1070*Q1070)))),"")</f>
        <v/>
      </c>
      <c r="V1070" s="49" t="str">
        <f t="shared" si="443"/>
        <v/>
      </c>
      <c r="W1070" s="50" t="str">
        <f t="shared" si="437"/>
        <v/>
      </c>
      <c r="Y1070" s="51" t="str">
        <f t="shared" si="424"/>
        <v/>
      </c>
      <c r="Z1070" s="50" t="str">
        <f t="shared" si="431"/>
        <v/>
      </c>
      <c r="AA1070" s="50" t="str">
        <f t="shared" si="422"/>
        <v/>
      </c>
      <c r="AB1070" s="50" t="str">
        <f t="shared" si="425"/>
        <v/>
      </c>
      <c r="AC1070" s="58" t="str">
        <f t="shared" si="426"/>
        <v/>
      </c>
      <c r="AD1070" s="53" t="str">
        <f t="shared" si="423"/>
        <v/>
      </c>
      <c r="AE1070" s="53" t="str">
        <f t="shared" si="427"/>
        <v/>
      </c>
      <c r="AF1070" s="59" t="str">
        <f t="shared" si="428"/>
        <v/>
      </c>
      <c r="AG1070" s="40" t="str">
        <f>C1070&amp;COUNTIFS($C$3:C1070,"V")</f>
        <v>0</v>
      </c>
      <c r="AH1070" s="56"/>
      <c r="AI1070" s="265"/>
      <c r="AN1070" s="267">
        <f t="shared" si="429"/>
        <v>0</v>
      </c>
    </row>
    <row r="1071" spans="1:40" s="40" customFormat="1" ht="12.75">
      <c r="A1071" s="227"/>
      <c r="B1071" s="88"/>
      <c r="C1071" s="89"/>
      <c r="D1071" s="90"/>
      <c r="E1071" s="89"/>
      <c r="F1071" s="91"/>
      <c r="G1071" s="304"/>
      <c r="H1071" s="41"/>
      <c r="I1071" s="42" t="str">
        <f t="shared" si="438"/>
        <v/>
      </c>
      <c r="J1071" s="43" t="str">
        <f t="shared" si="421"/>
        <v/>
      </c>
      <c r="K1071" s="44" t="str">
        <f>IF(J1071="","",IF(COUNTIF($J$4:J1071,J1071)=0,"",(COUNTIF($J$4:J1071,J1071))))</f>
        <v/>
      </c>
      <c r="L1071" s="44" t="str">
        <f>IF(K1071="","",J1071&amp;" _ "&amp;COUNTIF($J$4:J1071,J1071)&amp;"_"&amp;N1071)</f>
        <v/>
      </c>
      <c r="M1071" s="45" t="str">
        <f t="shared" si="439"/>
        <v/>
      </c>
      <c r="N1071" s="44" t="str">
        <f t="shared" si="440"/>
        <v/>
      </c>
      <c r="O1071" s="57" t="str">
        <f t="shared" si="441"/>
        <v/>
      </c>
      <c r="P1071" s="48" t="str" cm="1">
        <f t="array" ref="P1071">IFERROR(IF(C1071="P",G1071,IF($K1071=1,$M1071,$M1071+LOOKUP(2,1/($J$4:$J1070=J1071),$P$4:$P1070))),"")</f>
        <v/>
      </c>
      <c r="Q1071" s="57" t="str" cm="1">
        <f t="array" ref="Q1071">IFERROR(IF(OR(C1071="P",C1071="A",C1071="R"),F1071,IF($K1071=1,F1071,IF(LOOKUP(2,1/($J$4:$J1070=$J1071),$P$4:$P1070)=0,$F1071,IF(AND($C1071="C",LOOKUP(2,1/($J$4:$J1070=$J1071),$P$4:$P1070)&gt;0),(F1071*G1071+LOOKUP(2,1/($J$4:$J1070=$J1071),$P$4:$P1070)*LOOKUP(2,1/($J$4:$J1070=$J1071),$Q$4:$Q1070))/$P1071,IF(AND($C1071="C",LOOKUP(2,1/($J$4:$J1070=$J1071),$P$4:$P1070)&lt;0),LOOKUP(2,1/($J$4:$J1070=$J1071),$Q$4:$Q1070),IF(AND($C1071="V",LOOKUP(2,1/($J$4:$J1070=$J1071),$P$4:$P1070)&lt;0),((-1*(F1071*G1071))+LOOKUP(2,1/($J$4:$J1070=$J1071),$P$4:$P1070)*LOOKUP(2,1/($J$4:$J1070=$J1071),$Q$4:$Q1070))/$P1071,IF(AND($C1071="V",LOOKUP(2,1/($J$4:$J1070=$J1071),$P$4:$P1070)&gt;0),LOOKUP(2,1/($J$4:$J1070=$J1071),$Q$4:$Q1070),""))))))),"")</f>
        <v/>
      </c>
      <c r="R1071" s="49" t="str">
        <f t="shared" si="444"/>
        <v/>
      </c>
      <c r="S1071" s="49" t="str">
        <f t="shared" si="430"/>
        <v/>
      </c>
      <c r="T1071" s="49" t="str">
        <f t="shared" si="442"/>
        <v/>
      </c>
      <c r="U1071" s="49" t="str">
        <f>IFERROR(IF(C1071="P",S1071,IF(K1071=1,0,IF(OR(LOOKUP(2,1/($E$4:$E1070=$E1071),$P$4:$P1070)=0,AND($C1071="C",$N1071="LONG"),AND(C1071="V",N1071="SHORT")),0,S1071+(M1071*Q1071)))),"")</f>
        <v/>
      </c>
      <c r="V1071" s="49" t="str">
        <f t="shared" si="443"/>
        <v/>
      </c>
      <c r="W1071" s="50" t="str">
        <f t="shared" si="437"/>
        <v/>
      </c>
      <c r="Y1071" s="51" t="str">
        <f t="shared" si="424"/>
        <v/>
      </c>
      <c r="Z1071" s="50" t="str">
        <f t="shared" si="431"/>
        <v/>
      </c>
      <c r="AA1071" s="50" t="str">
        <f t="shared" si="422"/>
        <v/>
      </c>
      <c r="AB1071" s="50" t="str">
        <f t="shared" si="425"/>
        <v/>
      </c>
      <c r="AC1071" s="58" t="str">
        <f t="shared" si="426"/>
        <v/>
      </c>
      <c r="AD1071" s="53" t="str">
        <f t="shared" si="423"/>
        <v/>
      </c>
      <c r="AE1071" s="53" t="str">
        <f t="shared" si="427"/>
        <v/>
      </c>
      <c r="AF1071" s="59" t="str">
        <f t="shared" si="428"/>
        <v/>
      </c>
      <c r="AG1071" s="40" t="str">
        <f>C1071&amp;COUNTIFS($C$3:C1071,"V")</f>
        <v>0</v>
      </c>
      <c r="AH1071" s="56"/>
      <c r="AI1071" s="265"/>
      <c r="AN1071" s="267">
        <f t="shared" si="429"/>
        <v>0</v>
      </c>
    </row>
    <row r="1072" spans="1:40" s="40" customFormat="1" ht="12.75">
      <c r="A1072" s="227"/>
      <c r="B1072" s="88"/>
      <c r="C1072" s="89"/>
      <c r="D1072" s="90"/>
      <c r="E1072" s="89"/>
      <c r="F1072" s="91"/>
      <c r="G1072" s="304"/>
      <c r="H1072" s="41"/>
      <c r="I1072" s="42" t="str">
        <f t="shared" si="438"/>
        <v/>
      </c>
      <c r="J1072" s="43" t="str">
        <f t="shared" si="421"/>
        <v/>
      </c>
      <c r="K1072" s="44" t="str">
        <f>IF(J1072="","",IF(COUNTIF($J$4:J1072,J1072)=0,"",(COUNTIF($J$4:J1072,J1072))))</f>
        <v/>
      </c>
      <c r="L1072" s="44" t="str">
        <f>IF(K1072="","",J1072&amp;" _ "&amp;COUNTIF($J$4:J1072,J1072)&amp;"_"&amp;N1072)</f>
        <v/>
      </c>
      <c r="M1072" s="45" t="str">
        <f t="shared" si="439"/>
        <v/>
      </c>
      <c r="N1072" s="44" t="str">
        <f t="shared" si="440"/>
        <v/>
      </c>
      <c r="O1072" s="57" t="str">
        <f t="shared" si="441"/>
        <v/>
      </c>
      <c r="P1072" s="48" t="str" cm="1">
        <f t="array" ref="P1072">IFERROR(IF(C1072="P",G1072,IF($K1072=1,$M1072,$M1072+LOOKUP(2,1/($J$4:$J1071=J1072),$P$4:$P1071))),"")</f>
        <v/>
      </c>
      <c r="Q1072" s="57" t="str" cm="1">
        <f t="array" ref="Q1072">IFERROR(IF(OR(C1072="P",C1072="A",C1072="R"),F1072,IF($K1072=1,F1072,IF(LOOKUP(2,1/($J$4:$J1071=$J1072),$P$4:$P1071)=0,$F1072,IF(AND($C1072="C",LOOKUP(2,1/($J$4:$J1071=$J1072),$P$4:$P1071)&gt;0),(F1072*G1072+LOOKUP(2,1/($J$4:$J1071=$J1072),$P$4:$P1071)*LOOKUP(2,1/($J$4:$J1071=$J1072),$Q$4:$Q1071))/$P1072,IF(AND($C1072="C",LOOKUP(2,1/($J$4:$J1071=$J1072),$P$4:$P1071)&lt;0),LOOKUP(2,1/($J$4:$J1071=$J1072),$Q$4:$Q1071),IF(AND($C1072="V",LOOKUP(2,1/($J$4:$J1071=$J1072),$P$4:$P1071)&lt;0),((-1*(F1072*G1072))+LOOKUP(2,1/($J$4:$J1071=$J1072),$P$4:$P1071)*LOOKUP(2,1/($J$4:$J1071=$J1072),$Q$4:$Q1071))/$P1072,IF(AND($C1072="V",LOOKUP(2,1/($J$4:$J1071=$J1072),$P$4:$P1071)&gt;0),LOOKUP(2,1/($J$4:$J1071=$J1072),$Q$4:$Q1071),""))))))),"")</f>
        <v/>
      </c>
      <c r="R1072" s="49" t="str">
        <f t="shared" si="444"/>
        <v/>
      </c>
      <c r="S1072" s="49" t="str">
        <f t="shared" si="430"/>
        <v/>
      </c>
      <c r="T1072" s="49" t="str">
        <f t="shared" si="442"/>
        <v/>
      </c>
      <c r="U1072" s="49" t="str">
        <f>IFERROR(IF(C1072="P",S1072,IF(K1072=1,0,IF(OR(LOOKUP(2,1/($E$4:$E1071=$E1072),$P$4:$P1071)=0,AND($C1072="C",$N1072="LONG"),AND(C1072="V",N1072="SHORT")),0,S1072+(M1072*Q1072)))),"")</f>
        <v/>
      </c>
      <c r="V1072" s="49" t="str">
        <f t="shared" si="443"/>
        <v/>
      </c>
      <c r="W1072" s="50" t="str">
        <f t="shared" si="437"/>
        <v/>
      </c>
      <c r="Y1072" s="51" t="str">
        <f t="shared" si="424"/>
        <v/>
      </c>
      <c r="Z1072" s="50" t="str">
        <f t="shared" si="431"/>
        <v/>
      </c>
      <c r="AA1072" s="50" t="str">
        <f t="shared" si="422"/>
        <v/>
      </c>
      <c r="AB1072" s="50" t="str">
        <f t="shared" si="425"/>
        <v/>
      </c>
      <c r="AC1072" s="58" t="str">
        <f t="shared" si="426"/>
        <v/>
      </c>
      <c r="AD1072" s="53" t="str">
        <f t="shared" si="423"/>
        <v/>
      </c>
      <c r="AE1072" s="53" t="str">
        <f t="shared" si="427"/>
        <v/>
      </c>
      <c r="AF1072" s="59" t="str">
        <f t="shared" si="428"/>
        <v/>
      </c>
      <c r="AG1072" s="40" t="str">
        <f>C1072&amp;COUNTIFS($C$3:C1072,"V")</f>
        <v>0</v>
      </c>
      <c r="AH1072" s="56"/>
      <c r="AI1072" s="265"/>
      <c r="AN1072" s="267">
        <f t="shared" si="429"/>
        <v>0</v>
      </c>
    </row>
    <row r="1073" spans="1:40" s="40" customFormat="1" ht="12.75">
      <c r="A1073" s="227"/>
      <c r="B1073" s="88"/>
      <c r="C1073" s="89"/>
      <c r="D1073" s="90"/>
      <c r="E1073" s="89"/>
      <c r="F1073" s="91"/>
      <c r="G1073" s="304"/>
      <c r="H1073" s="41"/>
      <c r="I1073" s="42" t="str">
        <f t="shared" si="438"/>
        <v/>
      </c>
      <c r="J1073" s="43" t="str">
        <f t="shared" si="421"/>
        <v/>
      </c>
      <c r="K1073" s="44" t="str">
        <f>IF(J1073="","",IF(COUNTIF($J$4:J1073,J1073)=0,"",(COUNTIF($J$4:J1073,J1073))))</f>
        <v/>
      </c>
      <c r="L1073" s="44" t="str">
        <f>IF(K1073="","",J1073&amp;" _ "&amp;COUNTIF($J$4:J1073,J1073)&amp;"_"&amp;N1073)</f>
        <v/>
      </c>
      <c r="M1073" s="45" t="str">
        <f t="shared" si="439"/>
        <v/>
      </c>
      <c r="N1073" s="44" t="str">
        <f t="shared" si="440"/>
        <v/>
      </c>
      <c r="O1073" s="57" t="str">
        <f t="shared" si="441"/>
        <v/>
      </c>
      <c r="P1073" s="48" t="str" cm="1">
        <f t="array" ref="P1073">IFERROR(IF(C1073="P",G1073,IF($K1073=1,$M1073,$M1073+LOOKUP(2,1/($J$4:$J1072=J1073),$P$4:$P1072))),"")</f>
        <v/>
      </c>
      <c r="Q1073" s="57" t="str" cm="1">
        <f t="array" ref="Q1073">IFERROR(IF(OR(C1073="P",C1073="A",C1073="R"),F1073,IF($K1073=1,F1073,IF(LOOKUP(2,1/($J$4:$J1072=$J1073),$P$4:$P1072)=0,$F1073,IF(AND($C1073="C",LOOKUP(2,1/($J$4:$J1072=$J1073),$P$4:$P1072)&gt;0),(F1073*G1073+LOOKUP(2,1/($J$4:$J1072=$J1073),$P$4:$P1072)*LOOKUP(2,1/($J$4:$J1072=$J1073),$Q$4:$Q1072))/$P1073,IF(AND($C1073="C",LOOKUP(2,1/($J$4:$J1072=$J1073),$P$4:$P1072)&lt;0),LOOKUP(2,1/($J$4:$J1072=$J1073),$Q$4:$Q1072),IF(AND($C1073="V",LOOKUP(2,1/($J$4:$J1072=$J1073),$P$4:$P1072)&lt;0),((-1*(F1073*G1073))+LOOKUP(2,1/($J$4:$J1072=$J1073),$P$4:$P1072)*LOOKUP(2,1/($J$4:$J1072=$J1073),$Q$4:$Q1072))/$P1073,IF(AND($C1073="V",LOOKUP(2,1/($J$4:$J1072=$J1073),$P$4:$P1072)&gt;0),LOOKUP(2,1/($J$4:$J1072=$J1073),$Q$4:$Q1072),""))))))),"")</f>
        <v/>
      </c>
      <c r="R1073" s="49" t="str">
        <f t="shared" si="444"/>
        <v/>
      </c>
      <c r="S1073" s="49" t="str">
        <f t="shared" si="430"/>
        <v/>
      </c>
      <c r="T1073" s="49" t="str">
        <f t="shared" si="442"/>
        <v/>
      </c>
      <c r="U1073" s="49" t="str">
        <f>IFERROR(IF(C1073="P",S1073,IF(K1073=1,0,IF(OR(LOOKUP(2,1/($E$4:$E1072=$E1073),$P$4:$P1072)=0,AND($C1073="C",$N1073="LONG"),AND(C1073="V",N1073="SHORT")),0,S1073+(M1073*Q1073)))),"")</f>
        <v/>
      </c>
      <c r="V1073" s="49" t="str">
        <f t="shared" si="443"/>
        <v/>
      </c>
      <c r="W1073" s="50" t="str">
        <f t="shared" si="437"/>
        <v/>
      </c>
      <c r="Y1073" s="51" t="str">
        <f t="shared" si="424"/>
        <v/>
      </c>
      <c r="Z1073" s="50" t="str">
        <f t="shared" si="431"/>
        <v/>
      </c>
      <c r="AA1073" s="50" t="str">
        <f t="shared" si="422"/>
        <v/>
      </c>
      <c r="AB1073" s="50" t="str">
        <f t="shared" si="425"/>
        <v/>
      </c>
      <c r="AC1073" s="58" t="str">
        <f t="shared" si="426"/>
        <v/>
      </c>
      <c r="AD1073" s="53" t="str">
        <f t="shared" si="423"/>
        <v/>
      </c>
      <c r="AE1073" s="53" t="str">
        <f t="shared" si="427"/>
        <v/>
      </c>
      <c r="AF1073" s="59" t="str">
        <f t="shared" si="428"/>
        <v/>
      </c>
      <c r="AG1073" s="40" t="str">
        <f>C1073&amp;COUNTIFS($C$3:C1073,"V")</f>
        <v>0</v>
      </c>
      <c r="AH1073" s="56"/>
      <c r="AI1073" s="265"/>
      <c r="AN1073" s="267">
        <f t="shared" si="429"/>
        <v>0</v>
      </c>
    </row>
    <row r="1074" spans="1:40" s="40" customFormat="1" ht="12.75">
      <c r="A1074" s="227"/>
      <c r="B1074" s="88"/>
      <c r="C1074" s="89"/>
      <c r="D1074" s="90"/>
      <c r="E1074" s="89"/>
      <c r="F1074" s="91"/>
      <c r="G1074" s="304"/>
      <c r="H1074" s="41"/>
      <c r="I1074" s="42" t="str">
        <f t="shared" si="438"/>
        <v/>
      </c>
      <c r="J1074" s="43" t="str">
        <f t="shared" si="421"/>
        <v/>
      </c>
      <c r="K1074" s="44" t="str">
        <f>IF(J1074="","",IF(COUNTIF($J$4:J1074,J1074)=0,"",(COUNTIF($J$4:J1074,J1074))))</f>
        <v/>
      </c>
      <c r="L1074" s="44" t="str">
        <f>IF(K1074="","",J1074&amp;" _ "&amp;COUNTIF($J$4:J1074,J1074)&amp;"_"&amp;N1074)</f>
        <v/>
      </c>
      <c r="M1074" s="45" t="str">
        <f t="shared" si="439"/>
        <v/>
      </c>
      <c r="N1074" s="44" t="str">
        <f t="shared" si="440"/>
        <v/>
      </c>
      <c r="O1074" s="57" t="str">
        <f t="shared" si="441"/>
        <v/>
      </c>
      <c r="P1074" s="48" t="str" cm="1">
        <f t="array" ref="P1074">IFERROR(IF(C1074="P",G1074,IF($K1074=1,$M1074,$M1074+LOOKUP(2,1/($J$4:$J1073=J1074),$P$4:$P1073))),"")</f>
        <v/>
      </c>
      <c r="Q1074" s="57" t="str" cm="1">
        <f t="array" ref="Q1074">IFERROR(IF(OR(C1074="P",C1074="A",C1074="R"),F1074,IF($K1074=1,F1074,IF(LOOKUP(2,1/($J$4:$J1073=$J1074),$P$4:$P1073)=0,$F1074,IF(AND($C1074="C",LOOKUP(2,1/($J$4:$J1073=$J1074),$P$4:$P1073)&gt;0),(F1074*G1074+LOOKUP(2,1/($J$4:$J1073=$J1074),$P$4:$P1073)*LOOKUP(2,1/($J$4:$J1073=$J1074),$Q$4:$Q1073))/$P1074,IF(AND($C1074="C",LOOKUP(2,1/($J$4:$J1073=$J1074),$P$4:$P1073)&lt;0),LOOKUP(2,1/($J$4:$J1073=$J1074),$Q$4:$Q1073),IF(AND($C1074="V",LOOKUP(2,1/($J$4:$J1073=$J1074),$P$4:$P1073)&lt;0),((-1*(F1074*G1074))+LOOKUP(2,1/($J$4:$J1073=$J1074),$P$4:$P1073)*LOOKUP(2,1/($J$4:$J1073=$J1074),$Q$4:$Q1073))/$P1074,IF(AND($C1074="V",LOOKUP(2,1/($J$4:$J1073=$J1074),$P$4:$P1073)&gt;0),LOOKUP(2,1/($J$4:$J1073=$J1074),$Q$4:$Q1073),""))))))),"")</f>
        <v/>
      </c>
      <c r="R1074" s="49" t="str">
        <f t="shared" si="444"/>
        <v/>
      </c>
      <c r="S1074" s="49" t="str">
        <f t="shared" si="430"/>
        <v/>
      </c>
      <c r="T1074" s="49" t="str">
        <f t="shared" si="442"/>
        <v/>
      </c>
      <c r="U1074" s="49" t="str">
        <f>IFERROR(IF(C1074="P",S1074,IF(K1074=1,0,IF(OR(LOOKUP(2,1/($E$4:$E1073=$E1074),$P$4:$P1073)=0,AND($C1074="C",$N1074="LONG"),AND(C1074="V",N1074="SHORT")),0,S1074+(M1074*Q1074)))),"")</f>
        <v/>
      </c>
      <c r="V1074" s="49" t="str">
        <f t="shared" si="443"/>
        <v/>
      </c>
      <c r="W1074" s="50" t="str">
        <f t="shared" si="437"/>
        <v/>
      </c>
      <c r="Y1074" s="51" t="str">
        <f t="shared" si="424"/>
        <v/>
      </c>
      <c r="Z1074" s="50" t="str">
        <f t="shared" si="431"/>
        <v/>
      </c>
      <c r="AA1074" s="50" t="str">
        <f t="shared" si="422"/>
        <v/>
      </c>
      <c r="AB1074" s="50" t="str">
        <f t="shared" si="425"/>
        <v/>
      </c>
      <c r="AC1074" s="58" t="str">
        <f t="shared" si="426"/>
        <v/>
      </c>
      <c r="AD1074" s="53" t="str">
        <f t="shared" si="423"/>
        <v/>
      </c>
      <c r="AE1074" s="53" t="str">
        <f t="shared" si="427"/>
        <v/>
      </c>
      <c r="AF1074" s="59" t="str">
        <f t="shared" si="428"/>
        <v/>
      </c>
      <c r="AG1074" s="40" t="str">
        <f>C1074&amp;COUNTIFS($C$3:C1074,"V")</f>
        <v>0</v>
      </c>
      <c r="AH1074" s="56"/>
      <c r="AI1074" s="265"/>
      <c r="AN1074" s="267">
        <f t="shared" si="429"/>
        <v>0</v>
      </c>
    </row>
    <row r="1075" spans="1:40" s="40" customFormat="1" ht="12.75">
      <c r="A1075" s="227"/>
      <c r="B1075" s="88"/>
      <c r="C1075" s="89"/>
      <c r="D1075" s="90"/>
      <c r="E1075" s="89"/>
      <c r="F1075" s="91"/>
      <c r="G1075" s="304"/>
      <c r="H1075" s="41"/>
      <c r="I1075" s="42" t="str">
        <f t="shared" si="438"/>
        <v/>
      </c>
      <c r="J1075" s="43" t="str">
        <f t="shared" si="421"/>
        <v/>
      </c>
      <c r="K1075" s="44" t="str">
        <f>IF(J1075="","",IF(COUNTIF($J$4:J1075,J1075)=0,"",(COUNTIF($J$4:J1075,J1075))))</f>
        <v/>
      </c>
      <c r="L1075" s="44" t="str">
        <f>IF(K1075="","",J1075&amp;" _ "&amp;COUNTIF($J$4:J1075,J1075)&amp;"_"&amp;N1075)</f>
        <v/>
      </c>
      <c r="M1075" s="45" t="str">
        <f t="shared" si="439"/>
        <v/>
      </c>
      <c r="N1075" s="44" t="str">
        <f t="shared" si="440"/>
        <v/>
      </c>
      <c r="O1075" s="57" t="str">
        <f t="shared" si="441"/>
        <v/>
      </c>
      <c r="P1075" s="48" t="str" cm="1">
        <f t="array" ref="P1075">IFERROR(IF(C1075="P",G1075,IF($K1075=1,$M1075,$M1075+LOOKUP(2,1/($J$4:$J1074=J1075),$P$4:$P1074))),"")</f>
        <v/>
      </c>
      <c r="Q1075" s="57" t="str" cm="1">
        <f t="array" ref="Q1075">IFERROR(IF(OR(C1075="P",C1075="A",C1075="R"),F1075,IF($K1075=1,F1075,IF(LOOKUP(2,1/($J$4:$J1074=$J1075),$P$4:$P1074)=0,$F1075,IF(AND($C1075="C",LOOKUP(2,1/($J$4:$J1074=$J1075),$P$4:$P1074)&gt;0),(F1075*G1075+LOOKUP(2,1/($J$4:$J1074=$J1075),$P$4:$P1074)*LOOKUP(2,1/($J$4:$J1074=$J1075),$Q$4:$Q1074))/$P1075,IF(AND($C1075="C",LOOKUP(2,1/($J$4:$J1074=$J1075),$P$4:$P1074)&lt;0),LOOKUP(2,1/($J$4:$J1074=$J1075),$Q$4:$Q1074),IF(AND($C1075="V",LOOKUP(2,1/($J$4:$J1074=$J1075),$P$4:$P1074)&lt;0),((-1*(F1075*G1075))+LOOKUP(2,1/($J$4:$J1074=$J1075),$P$4:$P1074)*LOOKUP(2,1/($J$4:$J1074=$J1075),$Q$4:$Q1074))/$P1075,IF(AND($C1075="V",LOOKUP(2,1/($J$4:$J1074=$J1075),$P$4:$P1074)&gt;0),LOOKUP(2,1/($J$4:$J1074=$J1075),$Q$4:$Q1074),""))))))),"")</f>
        <v/>
      </c>
      <c r="R1075" s="49" t="str">
        <f t="shared" si="444"/>
        <v/>
      </c>
      <c r="S1075" s="49" t="str">
        <f t="shared" si="430"/>
        <v/>
      </c>
      <c r="T1075" s="49" t="str">
        <f t="shared" si="442"/>
        <v/>
      </c>
      <c r="U1075" s="49" t="str">
        <f>IFERROR(IF(C1075="P",S1075,IF(K1075=1,0,IF(OR(LOOKUP(2,1/($E$4:$E1074=$E1075),$P$4:$P1074)=0,AND($C1075="C",$N1075="LONG"),AND(C1075="V",N1075="SHORT")),0,S1075+(M1075*Q1075)))),"")</f>
        <v/>
      </c>
      <c r="V1075" s="49" t="str">
        <f t="shared" si="443"/>
        <v/>
      </c>
      <c r="W1075" s="50" t="str">
        <f t="shared" si="437"/>
        <v/>
      </c>
      <c r="Y1075" s="51" t="str">
        <f t="shared" si="424"/>
        <v/>
      </c>
      <c r="Z1075" s="50" t="str">
        <f t="shared" si="431"/>
        <v/>
      </c>
      <c r="AA1075" s="50" t="str">
        <f t="shared" si="422"/>
        <v/>
      </c>
      <c r="AB1075" s="50" t="str">
        <f t="shared" si="425"/>
        <v/>
      </c>
      <c r="AC1075" s="58" t="str">
        <f t="shared" si="426"/>
        <v/>
      </c>
      <c r="AD1075" s="53" t="str">
        <f t="shared" si="423"/>
        <v/>
      </c>
      <c r="AE1075" s="53" t="str">
        <f t="shared" si="427"/>
        <v/>
      </c>
      <c r="AF1075" s="59" t="str">
        <f t="shared" si="428"/>
        <v/>
      </c>
      <c r="AG1075" s="40" t="str">
        <f>C1075&amp;COUNTIFS($C$3:C1075,"V")</f>
        <v>0</v>
      </c>
      <c r="AH1075" s="56"/>
      <c r="AI1075" s="265"/>
      <c r="AN1075" s="267">
        <f t="shared" si="429"/>
        <v>0</v>
      </c>
    </row>
    <row r="1076" spans="1:40" s="40" customFormat="1" ht="12.75">
      <c r="A1076" s="227"/>
      <c r="B1076" s="88"/>
      <c r="C1076" s="89"/>
      <c r="D1076" s="90"/>
      <c r="E1076" s="89"/>
      <c r="F1076" s="91"/>
      <c r="G1076" s="304"/>
      <c r="H1076" s="41"/>
      <c r="I1076" s="42" t="str">
        <f t="shared" si="438"/>
        <v/>
      </c>
      <c r="J1076" s="43" t="str">
        <f t="shared" si="421"/>
        <v/>
      </c>
      <c r="K1076" s="44" t="str">
        <f>IF(J1076="","",IF(COUNTIF($J$4:J1076,J1076)=0,"",(COUNTIF($J$4:J1076,J1076))))</f>
        <v/>
      </c>
      <c r="L1076" s="44" t="str">
        <f>IF(K1076="","",J1076&amp;" _ "&amp;COUNTIF($J$4:J1076,J1076)&amp;"_"&amp;N1076)</f>
        <v/>
      </c>
      <c r="M1076" s="45" t="str">
        <f t="shared" si="439"/>
        <v/>
      </c>
      <c r="N1076" s="44" t="str">
        <f t="shared" si="440"/>
        <v/>
      </c>
      <c r="O1076" s="57" t="str">
        <f t="shared" si="441"/>
        <v/>
      </c>
      <c r="P1076" s="48" t="str" cm="1">
        <f t="array" ref="P1076">IFERROR(IF(C1076="P",G1076,IF($K1076=1,$M1076,$M1076+LOOKUP(2,1/($J$4:$J1075=J1076),$P$4:$P1075))),"")</f>
        <v/>
      </c>
      <c r="Q1076" s="57" t="str" cm="1">
        <f t="array" ref="Q1076">IFERROR(IF(OR(C1076="P",C1076="A",C1076="R"),F1076,IF($K1076=1,F1076,IF(LOOKUP(2,1/($J$4:$J1075=$J1076),$P$4:$P1075)=0,$F1076,IF(AND($C1076="C",LOOKUP(2,1/($J$4:$J1075=$J1076),$P$4:$P1075)&gt;0),(F1076*G1076+LOOKUP(2,1/($J$4:$J1075=$J1076),$P$4:$P1075)*LOOKUP(2,1/($J$4:$J1075=$J1076),$Q$4:$Q1075))/$P1076,IF(AND($C1076="C",LOOKUP(2,1/($J$4:$J1075=$J1076),$P$4:$P1075)&lt;0),LOOKUP(2,1/($J$4:$J1075=$J1076),$Q$4:$Q1075),IF(AND($C1076="V",LOOKUP(2,1/($J$4:$J1075=$J1076),$P$4:$P1075)&lt;0),((-1*(F1076*G1076))+LOOKUP(2,1/($J$4:$J1075=$J1076),$P$4:$P1075)*LOOKUP(2,1/($J$4:$J1075=$J1076),$Q$4:$Q1075))/$P1076,IF(AND($C1076="V",LOOKUP(2,1/($J$4:$J1075=$J1076),$P$4:$P1075)&gt;0),LOOKUP(2,1/($J$4:$J1075=$J1076),$Q$4:$Q1075),""))))))),"")</f>
        <v/>
      </c>
      <c r="R1076" s="49" t="str">
        <f t="shared" si="444"/>
        <v/>
      </c>
      <c r="S1076" s="49" t="str">
        <f t="shared" si="430"/>
        <v/>
      </c>
      <c r="T1076" s="49" t="str">
        <f t="shared" si="442"/>
        <v/>
      </c>
      <c r="U1076" s="49" t="str">
        <f>IFERROR(IF(C1076="P",S1076,IF(K1076=1,0,IF(OR(LOOKUP(2,1/($E$4:$E1075=$E1076),$P$4:$P1075)=0,AND($C1076="C",$N1076="LONG"),AND(C1076="V",N1076="SHORT")),0,S1076+(M1076*Q1076)))),"")</f>
        <v/>
      </c>
      <c r="V1076" s="49" t="str">
        <f t="shared" si="443"/>
        <v/>
      </c>
      <c r="W1076" s="50" t="str">
        <f t="shared" si="437"/>
        <v/>
      </c>
      <c r="Y1076" s="51" t="str">
        <f t="shared" si="424"/>
        <v/>
      </c>
      <c r="Z1076" s="50" t="str">
        <f t="shared" si="431"/>
        <v/>
      </c>
      <c r="AA1076" s="50" t="str">
        <f t="shared" si="422"/>
        <v/>
      </c>
      <c r="AB1076" s="50" t="str">
        <f t="shared" si="425"/>
        <v/>
      </c>
      <c r="AC1076" s="58" t="str">
        <f t="shared" si="426"/>
        <v/>
      </c>
      <c r="AD1076" s="53" t="str">
        <f t="shared" si="423"/>
        <v/>
      </c>
      <c r="AE1076" s="53" t="str">
        <f t="shared" si="427"/>
        <v/>
      </c>
      <c r="AF1076" s="59" t="str">
        <f t="shared" si="428"/>
        <v/>
      </c>
      <c r="AG1076" s="40" t="str">
        <f>C1076&amp;COUNTIFS($C$3:C1076,"V")</f>
        <v>0</v>
      </c>
      <c r="AH1076" s="56"/>
      <c r="AI1076" s="265"/>
      <c r="AN1076" s="267">
        <f t="shared" si="429"/>
        <v>0</v>
      </c>
    </row>
    <row r="1077" spans="1:40" s="40" customFormat="1" ht="12.75">
      <c r="A1077" s="227"/>
      <c r="B1077" s="88"/>
      <c r="C1077" s="89"/>
      <c r="D1077" s="90"/>
      <c r="E1077" s="89"/>
      <c r="F1077" s="91"/>
      <c r="G1077" s="304"/>
      <c r="H1077" s="41"/>
      <c r="I1077" s="42" t="str">
        <f t="shared" si="438"/>
        <v/>
      </c>
      <c r="J1077" s="43" t="str">
        <f t="shared" si="421"/>
        <v/>
      </c>
      <c r="K1077" s="44" t="str">
        <f>IF(J1077="","",IF(COUNTIF($J$4:J1077,J1077)=0,"",(COUNTIF($J$4:J1077,J1077))))</f>
        <v/>
      </c>
      <c r="L1077" s="44" t="str">
        <f>IF(K1077="","",J1077&amp;" _ "&amp;COUNTIF($J$4:J1077,J1077)&amp;"_"&amp;N1077)</f>
        <v/>
      </c>
      <c r="M1077" s="45" t="str">
        <f t="shared" si="439"/>
        <v/>
      </c>
      <c r="N1077" s="44" t="str">
        <f t="shared" si="440"/>
        <v/>
      </c>
      <c r="O1077" s="57" t="str">
        <f t="shared" si="441"/>
        <v/>
      </c>
      <c r="P1077" s="48" t="str" cm="1">
        <f t="array" ref="P1077">IFERROR(IF(C1077="P",G1077,IF($K1077=1,$M1077,$M1077+LOOKUP(2,1/($J$4:$J1076=J1077),$P$4:$P1076))),"")</f>
        <v/>
      </c>
      <c r="Q1077" s="57" t="str" cm="1">
        <f t="array" ref="Q1077">IFERROR(IF(OR(C1077="P",C1077="A",C1077="R"),F1077,IF($K1077=1,F1077,IF(LOOKUP(2,1/($J$4:$J1076=$J1077),$P$4:$P1076)=0,$F1077,IF(AND($C1077="C",LOOKUP(2,1/($J$4:$J1076=$J1077),$P$4:$P1076)&gt;0),(F1077*G1077+LOOKUP(2,1/($J$4:$J1076=$J1077),$P$4:$P1076)*LOOKUP(2,1/($J$4:$J1076=$J1077),$Q$4:$Q1076))/$P1077,IF(AND($C1077="C",LOOKUP(2,1/($J$4:$J1076=$J1077),$P$4:$P1076)&lt;0),LOOKUP(2,1/($J$4:$J1076=$J1077),$Q$4:$Q1076),IF(AND($C1077="V",LOOKUP(2,1/($J$4:$J1076=$J1077),$P$4:$P1076)&lt;0),((-1*(F1077*G1077))+LOOKUP(2,1/($J$4:$J1076=$J1077),$P$4:$P1076)*LOOKUP(2,1/($J$4:$J1076=$J1077),$Q$4:$Q1076))/$P1077,IF(AND($C1077="V",LOOKUP(2,1/($J$4:$J1076=$J1077),$P$4:$P1076)&gt;0),LOOKUP(2,1/($J$4:$J1076=$J1077),$Q$4:$Q1076),""))))))),"")</f>
        <v/>
      </c>
      <c r="R1077" s="49" t="str">
        <f t="shared" si="444"/>
        <v/>
      </c>
      <c r="S1077" s="49" t="str">
        <f t="shared" si="430"/>
        <v/>
      </c>
      <c r="T1077" s="49" t="str">
        <f t="shared" si="442"/>
        <v/>
      </c>
      <c r="U1077" s="49" t="str">
        <f>IFERROR(IF(C1077="P",S1077,IF(K1077=1,0,IF(OR(LOOKUP(2,1/($E$4:$E1076=$E1077),$P$4:$P1076)=0,AND($C1077="C",$N1077="LONG"),AND(C1077="V",N1077="SHORT")),0,S1077+(M1077*Q1077)))),"")</f>
        <v/>
      </c>
      <c r="V1077" s="49" t="str">
        <f t="shared" si="443"/>
        <v/>
      </c>
      <c r="W1077" s="50" t="str">
        <f t="shared" si="437"/>
        <v/>
      </c>
      <c r="Y1077" s="51" t="str">
        <f t="shared" si="424"/>
        <v/>
      </c>
      <c r="Z1077" s="50" t="str">
        <f t="shared" si="431"/>
        <v/>
      </c>
      <c r="AA1077" s="50" t="str">
        <f t="shared" si="422"/>
        <v/>
      </c>
      <c r="AB1077" s="50" t="str">
        <f t="shared" si="425"/>
        <v/>
      </c>
      <c r="AC1077" s="58" t="str">
        <f t="shared" si="426"/>
        <v/>
      </c>
      <c r="AD1077" s="53" t="str">
        <f t="shared" si="423"/>
        <v/>
      </c>
      <c r="AE1077" s="53" t="str">
        <f t="shared" si="427"/>
        <v/>
      </c>
      <c r="AF1077" s="59" t="str">
        <f t="shared" si="428"/>
        <v/>
      </c>
      <c r="AG1077" s="40" t="str">
        <f>C1077&amp;COUNTIFS($C$3:C1077,"V")</f>
        <v>0</v>
      </c>
      <c r="AH1077" s="56"/>
      <c r="AI1077" s="265"/>
      <c r="AN1077" s="267">
        <f t="shared" si="429"/>
        <v>0</v>
      </c>
    </row>
    <row r="1078" spans="1:40" s="40" customFormat="1" ht="12.75">
      <c r="A1078" s="227"/>
      <c r="B1078" s="88"/>
      <c r="C1078" s="89"/>
      <c r="D1078" s="90"/>
      <c r="E1078" s="89"/>
      <c r="F1078" s="91"/>
      <c r="G1078" s="304"/>
      <c r="H1078" s="41"/>
      <c r="I1078" s="42" t="str">
        <f t="shared" si="438"/>
        <v/>
      </c>
      <c r="J1078" s="43" t="str">
        <f t="shared" si="421"/>
        <v/>
      </c>
      <c r="K1078" s="44" t="str">
        <f>IF(J1078="","",IF(COUNTIF($J$4:J1078,J1078)=0,"",(COUNTIF($J$4:J1078,J1078))))</f>
        <v/>
      </c>
      <c r="L1078" s="44" t="str">
        <f>IF(K1078="","",J1078&amp;" _ "&amp;COUNTIF($J$4:J1078,J1078)&amp;"_"&amp;N1078)</f>
        <v/>
      </c>
      <c r="M1078" s="45" t="str">
        <f t="shared" si="439"/>
        <v/>
      </c>
      <c r="N1078" s="44" t="str">
        <f t="shared" si="440"/>
        <v/>
      </c>
      <c r="O1078" s="57" t="str">
        <f t="shared" si="441"/>
        <v/>
      </c>
      <c r="P1078" s="48" t="str" cm="1">
        <f t="array" ref="P1078">IFERROR(IF(C1078="P",G1078,IF($K1078=1,$M1078,$M1078+LOOKUP(2,1/($J$4:$J1077=J1078),$P$4:$P1077))),"")</f>
        <v/>
      </c>
      <c r="Q1078" s="57" t="str" cm="1">
        <f t="array" ref="Q1078">IFERROR(IF(OR(C1078="P",C1078="A",C1078="R"),F1078,IF($K1078=1,F1078,IF(LOOKUP(2,1/($J$4:$J1077=$J1078),$P$4:$P1077)=0,$F1078,IF(AND($C1078="C",LOOKUP(2,1/($J$4:$J1077=$J1078),$P$4:$P1077)&gt;0),(F1078*G1078+LOOKUP(2,1/($J$4:$J1077=$J1078),$P$4:$P1077)*LOOKUP(2,1/($J$4:$J1077=$J1078),$Q$4:$Q1077))/$P1078,IF(AND($C1078="C",LOOKUP(2,1/($J$4:$J1077=$J1078),$P$4:$P1077)&lt;0),LOOKUP(2,1/($J$4:$J1077=$J1078),$Q$4:$Q1077),IF(AND($C1078="V",LOOKUP(2,1/($J$4:$J1077=$J1078),$P$4:$P1077)&lt;0),((-1*(F1078*G1078))+LOOKUP(2,1/($J$4:$J1077=$J1078),$P$4:$P1077)*LOOKUP(2,1/($J$4:$J1077=$J1078),$Q$4:$Q1077))/$P1078,IF(AND($C1078="V",LOOKUP(2,1/($J$4:$J1077=$J1078),$P$4:$P1077)&gt;0),LOOKUP(2,1/($J$4:$J1077=$J1078),$Q$4:$Q1077),""))))))),"")</f>
        <v/>
      </c>
      <c r="R1078" s="49" t="str">
        <f t="shared" si="444"/>
        <v/>
      </c>
      <c r="S1078" s="49" t="str">
        <f t="shared" si="430"/>
        <v/>
      </c>
      <c r="T1078" s="49" t="str">
        <f t="shared" si="442"/>
        <v/>
      </c>
      <c r="U1078" s="49" t="str">
        <f>IFERROR(IF(C1078="P",S1078,IF(K1078=1,0,IF(OR(LOOKUP(2,1/($E$4:$E1077=$E1078),$P$4:$P1077)=0,AND($C1078="C",$N1078="LONG"),AND(C1078="V",N1078="SHORT")),0,S1078+(M1078*Q1078)))),"")</f>
        <v/>
      </c>
      <c r="V1078" s="49" t="str">
        <f t="shared" si="443"/>
        <v/>
      </c>
      <c r="W1078" s="50" t="str">
        <f t="shared" si="437"/>
        <v/>
      </c>
      <c r="Y1078" s="51" t="str">
        <f t="shared" si="424"/>
        <v/>
      </c>
      <c r="Z1078" s="50" t="str">
        <f t="shared" si="431"/>
        <v/>
      </c>
      <c r="AA1078" s="50" t="str">
        <f t="shared" si="422"/>
        <v/>
      </c>
      <c r="AB1078" s="50" t="str">
        <f t="shared" si="425"/>
        <v/>
      </c>
      <c r="AC1078" s="58" t="str">
        <f t="shared" si="426"/>
        <v/>
      </c>
      <c r="AD1078" s="53" t="str">
        <f t="shared" si="423"/>
        <v/>
      </c>
      <c r="AE1078" s="53" t="str">
        <f t="shared" si="427"/>
        <v/>
      </c>
      <c r="AF1078" s="59" t="str">
        <f t="shared" si="428"/>
        <v/>
      </c>
      <c r="AG1078" s="40" t="str">
        <f>C1078&amp;COUNTIFS($C$3:C1078,"V")</f>
        <v>0</v>
      </c>
      <c r="AH1078" s="56"/>
      <c r="AI1078" s="265"/>
      <c r="AN1078" s="267">
        <f t="shared" si="429"/>
        <v>0</v>
      </c>
    </row>
    <row r="1079" spans="1:40" s="40" customFormat="1" ht="12.75">
      <c r="A1079" s="227"/>
      <c r="B1079" s="88"/>
      <c r="C1079" s="89"/>
      <c r="D1079" s="90"/>
      <c r="E1079" s="89"/>
      <c r="F1079" s="91"/>
      <c r="G1079" s="304"/>
      <c r="H1079" s="41"/>
      <c r="I1079" s="42" t="str">
        <f t="shared" si="438"/>
        <v/>
      </c>
      <c r="J1079" s="43" t="str">
        <f t="shared" si="421"/>
        <v/>
      </c>
      <c r="K1079" s="44" t="str">
        <f>IF(J1079="","",IF(COUNTIF($J$4:J1079,J1079)=0,"",(COUNTIF($J$4:J1079,J1079))))</f>
        <v/>
      </c>
      <c r="L1079" s="44" t="str">
        <f>IF(K1079="","",J1079&amp;" _ "&amp;COUNTIF($J$4:J1079,J1079)&amp;"_"&amp;N1079)</f>
        <v/>
      </c>
      <c r="M1079" s="45" t="str">
        <f t="shared" si="439"/>
        <v/>
      </c>
      <c r="N1079" s="44" t="str">
        <f t="shared" si="440"/>
        <v/>
      </c>
      <c r="O1079" s="57" t="str">
        <f t="shared" si="441"/>
        <v/>
      </c>
      <c r="P1079" s="48" t="str" cm="1">
        <f t="array" ref="P1079">IFERROR(IF(C1079="P",G1079,IF($K1079=1,$M1079,$M1079+LOOKUP(2,1/($J$4:$J1078=J1079),$P$4:$P1078))),"")</f>
        <v/>
      </c>
      <c r="Q1079" s="57" t="str" cm="1">
        <f t="array" ref="Q1079">IFERROR(IF(OR(C1079="P",C1079="A",C1079="R"),F1079,IF($K1079=1,F1079,IF(LOOKUP(2,1/($J$4:$J1078=$J1079),$P$4:$P1078)=0,$F1079,IF(AND($C1079="C",LOOKUP(2,1/($J$4:$J1078=$J1079),$P$4:$P1078)&gt;0),(F1079*G1079+LOOKUP(2,1/($J$4:$J1078=$J1079),$P$4:$P1078)*LOOKUP(2,1/($J$4:$J1078=$J1079),$Q$4:$Q1078))/$P1079,IF(AND($C1079="C",LOOKUP(2,1/($J$4:$J1078=$J1079),$P$4:$P1078)&lt;0),LOOKUP(2,1/($J$4:$J1078=$J1079),$Q$4:$Q1078),IF(AND($C1079="V",LOOKUP(2,1/($J$4:$J1078=$J1079),$P$4:$P1078)&lt;0),((-1*(F1079*G1079))+LOOKUP(2,1/($J$4:$J1078=$J1079),$P$4:$P1078)*LOOKUP(2,1/($J$4:$J1078=$J1079),$Q$4:$Q1078))/$P1079,IF(AND($C1079="V",LOOKUP(2,1/($J$4:$J1078=$J1079),$P$4:$P1078)&gt;0),LOOKUP(2,1/($J$4:$J1078=$J1079),$Q$4:$Q1078),""))))))),"")</f>
        <v/>
      </c>
      <c r="R1079" s="49" t="str">
        <f t="shared" si="444"/>
        <v/>
      </c>
      <c r="S1079" s="49" t="str">
        <f t="shared" si="430"/>
        <v/>
      </c>
      <c r="T1079" s="49" t="str">
        <f t="shared" si="442"/>
        <v/>
      </c>
      <c r="U1079" s="49" t="str">
        <f>IFERROR(IF(C1079="P",S1079,IF(K1079=1,0,IF(OR(LOOKUP(2,1/($E$4:$E1078=$E1079),$P$4:$P1078)=0,AND($C1079="C",$N1079="LONG"),AND(C1079="V",N1079="SHORT")),0,S1079+(M1079*Q1079)))),"")</f>
        <v/>
      </c>
      <c r="V1079" s="49" t="str">
        <f t="shared" si="443"/>
        <v/>
      </c>
      <c r="W1079" s="50" t="str">
        <f t="shared" si="437"/>
        <v/>
      </c>
      <c r="Y1079" s="51" t="str">
        <f t="shared" si="424"/>
        <v/>
      </c>
      <c r="Z1079" s="50" t="str">
        <f t="shared" si="431"/>
        <v/>
      </c>
      <c r="AA1079" s="50" t="str">
        <f t="shared" si="422"/>
        <v/>
      </c>
      <c r="AB1079" s="50" t="str">
        <f t="shared" si="425"/>
        <v/>
      </c>
      <c r="AC1079" s="58" t="str">
        <f t="shared" si="426"/>
        <v/>
      </c>
      <c r="AD1079" s="53" t="str">
        <f t="shared" si="423"/>
        <v/>
      </c>
      <c r="AE1079" s="53" t="str">
        <f t="shared" si="427"/>
        <v/>
      </c>
      <c r="AF1079" s="59" t="str">
        <f t="shared" si="428"/>
        <v/>
      </c>
      <c r="AG1079" s="40" t="str">
        <f>C1079&amp;COUNTIFS($C$3:C1079,"V")</f>
        <v>0</v>
      </c>
      <c r="AH1079" s="56"/>
      <c r="AI1079" s="265"/>
      <c r="AN1079" s="267">
        <f t="shared" si="429"/>
        <v>0</v>
      </c>
    </row>
    <row r="1080" spans="1:40" s="40" customFormat="1" ht="12.75">
      <c r="A1080" s="227"/>
      <c r="B1080" s="88"/>
      <c r="C1080" s="89"/>
      <c r="D1080" s="90"/>
      <c r="E1080" s="89"/>
      <c r="F1080" s="91"/>
      <c r="G1080" s="304"/>
      <c r="H1080" s="41"/>
      <c r="I1080" s="42" t="str">
        <f t="shared" si="438"/>
        <v/>
      </c>
      <c r="J1080" s="43" t="str">
        <f t="shared" si="421"/>
        <v/>
      </c>
      <c r="K1080" s="44" t="str">
        <f>IF(J1080="","",IF(COUNTIF($J$4:J1080,J1080)=0,"",(COUNTIF($J$4:J1080,J1080))))</f>
        <v/>
      </c>
      <c r="L1080" s="44" t="str">
        <f>IF(K1080="","",J1080&amp;" _ "&amp;COUNTIF($J$4:J1080,J1080)&amp;"_"&amp;N1080)</f>
        <v/>
      </c>
      <c r="M1080" s="45" t="str">
        <f t="shared" si="439"/>
        <v/>
      </c>
      <c r="N1080" s="44" t="str">
        <f t="shared" si="440"/>
        <v/>
      </c>
      <c r="O1080" s="57" t="str">
        <f t="shared" si="441"/>
        <v/>
      </c>
      <c r="P1080" s="48" t="str" cm="1">
        <f t="array" ref="P1080">IFERROR(IF(C1080="P",G1080,IF($K1080=1,$M1080,$M1080+LOOKUP(2,1/($J$4:$J1079=J1080),$P$4:$P1079))),"")</f>
        <v/>
      </c>
      <c r="Q1080" s="57" t="str" cm="1">
        <f t="array" ref="Q1080">IFERROR(IF(OR(C1080="P",C1080="A",C1080="R"),F1080,IF($K1080=1,F1080,IF(LOOKUP(2,1/($J$4:$J1079=$J1080),$P$4:$P1079)=0,$F1080,IF(AND($C1080="C",LOOKUP(2,1/($J$4:$J1079=$J1080),$P$4:$P1079)&gt;0),(F1080*G1080+LOOKUP(2,1/($J$4:$J1079=$J1080),$P$4:$P1079)*LOOKUP(2,1/($J$4:$J1079=$J1080),$Q$4:$Q1079))/$P1080,IF(AND($C1080="C",LOOKUP(2,1/($J$4:$J1079=$J1080),$P$4:$P1079)&lt;0),LOOKUP(2,1/($J$4:$J1079=$J1080),$Q$4:$Q1079),IF(AND($C1080="V",LOOKUP(2,1/($J$4:$J1079=$J1080),$P$4:$P1079)&lt;0),((-1*(F1080*G1080))+LOOKUP(2,1/($J$4:$J1079=$J1080),$P$4:$P1079)*LOOKUP(2,1/($J$4:$J1079=$J1080),$Q$4:$Q1079))/$P1080,IF(AND($C1080="V",LOOKUP(2,1/($J$4:$J1079=$J1080),$P$4:$P1079)&gt;0),LOOKUP(2,1/($J$4:$J1079=$J1080),$Q$4:$Q1079),""))))))),"")</f>
        <v/>
      </c>
      <c r="R1080" s="49" t="str">
        <f t="shared" si="444"/>
        <v/>
      </c>
      <c r="S1080" s="49" t="str">
        <f t="shared" si="430"/>
        <v/>
      </c>
      <c r="T1080" s="49" t="str">
        <f t="shared" si="442"/>
        <v/>
      </c>
      <c r="U1080" s="49" t="str">
        <f>IFERROR(IF(C1080="P",S1080,IF(K1080=1,0,IF(OR(LOOKUP(2,1/($E$4:$E1079=$E1080),$P$4:$P1079)=0,AND($C1080="C",$N1080="LONG"),AND(C1080="V",N1080="SHORT")),0,S1080+(M1080*Q1080)))),"")</f>
        <v/>
      </c>
      <c r="V1080" s="49" t="str">
        <f t="shared" si="443"/>
        <v/>
      </c>
      <c r="W1080" s="50" t="str">
        <f t="shared" si="437"/>
        <v/>
      </c>
      <c r="Y1080" s="51" t="str">
        <f t="shared" si="424"/>
        <v/>
      </c>
      <c r="Z1080" s="50" t="str">
        <f t="shared" si="431"/>
        <v/>
      </c>
      <c r="AA1080" s="50" t="str">
        <f t="shared" si="422"/>
        <v/>
      </c>
      <c r="AB1080" s="50" t="str">
        <f t="shared" si="425"/>
        <v/>
      </c>
      <c r="AC1080" s="58" t="str">
        <f t="shared" si="426"/>
        <v/>
      </c>
      <c r="AD1080" s="53" t="str">
        <f t="shared" si="423"/>
        <v/>
      </c>
      <c r="AE1080" s="53" t="str">
        <f t="shared" si="427"/>
        <v/>
      </c>
      <c r="AF1080" s="59" t="str">
        <f t="shared" si="428"/>
        <v/>
      </c>
      <c r="AG1080" s="40" t="str">
        <f>C1080&amp;COUNTIFS($C$3:C1080,"V")</f>
        <v>0</v>
      </c>
      <c r="AH1080" s="56"/>
      <c r="AI1080" s="265"/>
      <c r="AN1080" s="267">
        <f t="shared" si="429"/>
        <v>0</v>
      </c>
    </row>
    <row r="1081" spans="1:40" s="40" customFormat="1" ht="12.75">
      <c r="A1081" s="227"/>
      <c r="B1081" s="88"/>
      <c r="C1081" s="89"/>
      <c r="D1081" s="90"/>
      <c r="E1081" s="89"/>
      <c r="F1081" s="91"/>
      <c r="G1081" s="304"/>
      <c r="H1081" s="41"/>
      <c r="I1081" s="42" t="str">
        <f t="shared" si="438"/>
        <v/>
      </c>
      <c r="J1081" s="43" t="str">
        <f t="shared" si="421"/>
        <v/>
      </c>
      <c r="K1081" s="44" t="str">
        <f>IF(J1081="","",IF(COUNTIF($J$4:J1081,J1081)=0,"",(COUNTIF($J$4:J1081,J1081))))</f>
        <v/>
      </c>
      <c r="L1081" s="44" t="str">
        <f>IF(K1081="","",J1081&amp;" _ "&amp;COUNTIF($J$4:J1081,J1081)&amp;"_"&amp;N1081)</f>
        <v/>
      </c>
      <c r="M1081" s="45" t="str">
        <f t="shared" si="439"/>
        <v/>
      </c>
      <c r="N1081" s="44" t="str">
        <f t="shared" si="440"/>
        <v/>
      </c>
      <c r="O1081" s="57" t="str">
        <f t="shared" si="441"/>
        <v/>
      </c>
      <c r="P1081" s="48" t="str" cm="1">
        <f t="array" ref="P1081">IFERROR(IF(C1081="P",G1081,IF($K1081=1,$M1081,$M1081+LOOKUP(2,1/($J$4:$J1080=J1081),$P$4:$P1080))),"")</f>
        <v/>
      </c>
      <c r="Q1081" s="57" t="str" cm="1">
        <f t="array" ref="Q1081">IFERROR(IF(OR(C1081="P",C1081="A",C1081="R"),F1081,IF($K1081=1,F1081,IF(LOOKUP(2,1/($J$4:$J1080=$J1081),$P$4:$P1080)=0,$F1081,IF(AND($C1081="C",LOOKUP(2,1/($J$4:$J1080=$J1081),$P$4:$P1080)&gt;0),(F1081*G1081+LOOKUP(2,1/($J$4:$J1080=$J1081),$P$4:$P1080)*LOOKUP(2,1/($J$4:$J1080=$J1081),$Q$4:$Q1080))/$P1081,IF(AND($C1081="C",LOOKUP(2,1/($J$4:$J1080=$J1081),$P$4:$P1080)&lt;0),LOOKUP(2,1/($J$4:$J1080=$J1081),$Q$4:$Q1080),IF(AND($C1081="V",LOOKUP(2,1/($J$4:$J1080=$J1081),$P$4:$P1080)&lt;0),((-1*(F1081*G1081))+LOOKUP(2,1/($J$4:$J1080=$J1081),$P$4:$P1080)*LOOKUP(2,1/($J$4:$J1080=$J1081),$Q$4:$Q1080))/$P1081,IF(AND($C1081="V",LOOKUP(2,1/($J$4:$J1080=$J1081),$P$4:$P1080)&gt;0),LOOKUP(2,1/($J$4:$J1080=$J1081),$Q$4:$Q1080),""))))))),"")</f>
        <v/>
      </c>
      <c r="R1081" s="49" t="str">
        <f t="shared" si="444"/>
        <v/>
      </c>
      <c r="S1081" s="49" t="str">
        <f t="shared" si="430"/>
        <v/>
      </c>
      <c r="T1081" s="49" t="str">
        <f t="shared" si="442"/>
        <v/>
      </c>
      <c r="U1081" s="49" t="str">
        <f>IFERROR(IF(C1081="P",S1081,IF(K1081=1,0,IF(OR(LOOKUP(2,1/($E$4:$E1080=$E1081),$P$4:$P1080)=0,AND($C1081="C",$N1081="LONG"),AND(C1081="V",N1081="SHORT")),0,S1081+(M1081*Q1081)))),"")</f>
        <v/>
      </c>
      <c r="V1081" s="49" t="str">
        <f t="shared" si="443"/>
        <v/>
      </c>
      <c r="W1081" s="50" t="str">
        <f t="shared" si="437"/>
        <v/>
      </c>
      <c r="Y1081" s="51" t="str">
        <f t="shared" si="424"/>
        <v/>
      </c>
      <c r="Z1081" s="50" t="str">
        <f t="shared" si="431"/>
        <v/>
      </c>
      <c r="AA1081" s="50" t="str">
        <f t="shared" si="422"/>
        <v/>
      </c>
      <c r="AB1081" s="50" t="str">
        <f t="shared" si="425"/>
        <v/>
      </c>
      <c r="AC1081" s="58" t="str">
        <f t="shared" si="426"/>
        <v/>
      </c>
      <c r="AD1081" s="53" t="str">
        <f t="shared" si="423"/>
        <v/>
      </c>
      <c r="AE1081" s="53" t="str">
        <f t="shared" si="427"/>
        <v/>
      </c>
      <c r="AF1081" s="59" t="str">
        <f t="shared" si="428"/>
        <v/>
      </c>
      <c r="AG1081" s="40" t="str">
        <f>C1081&amp;COUNTIFS($C$3:C1081,"V")</f>
        <v>0</v>
      </c>
      <c r="AH1081" s="56"/>
      <c r="AI1081" s="265"/>
      <c r="AN1081" s="267">
        <f t="shared" si="429"/>
        <v>0</v>
      </c>
    </row>
    <row r="1082" spans="1:40" s="40" customFormat="1" ht="12.75">
      <c r="A1082" s="227"/>
      <c r="B1082" s="88"/>
      <c r="C1082" s="89"/>
      <c r="D1082" s="90"/>
      <c r="E1082" s="89"/>
      <c r="F1082" s="91"/>
      <c r="G1082" s="304"/>
      <c r="H1082" s="41"/>
      <c r="I1082" s="42" t="str">
        <f t="shared" si="438"/>
        <v/>
      </c>
      <c r="J1082" s="43" t="str">
        <f t="shared" si="421"/>
        <v/>
      </c>
      <c r="K1082" s="44" t="str">
        <f>IF(J1082="","",IF(COUNTIF($J$4:J1082,J1082)=0,"",(COUNTIF($J$4:J1082,J1082))))</f>
        <v/>
      </c>
      <c r="L1082" s="44" t="str">
        <f>IF(K1082="","",J1082&amp;" _ "&amp;COUNTIF($J$4:J1082,J1082)&amp;"_"&amp;N1082)</f>
        <v/>
      </c>
      <c r="M1082" s="45" t="str">
        <f t="shared" si="439"/>
        <v/>
      </c>
      <c r="N1082" s="44" t="str">
        <f t="shared" si="440"/>
        <v/>
      </c>
      <c r="O1082" s="57" t="str">
        <f t="shared" si="441"/>
        <v/>
      </c>
      <c r="P1082" s="48" t="str" cm="1">
        <f t="array" ref="P1082">IFERROR(IF(C1082="P",G1082,IF($K1082=1,$M1082,$M1082+LOOKUP(2,1/($J$4:$J1081=J1082),$P$4:$P1081))),"")</f>
        <v/>
      </c>
      <c r="Q1082" s="57" t="str" cm="1">
        <f t="array" ref="Q1082">IFERROR(IF(OR(C1082="P",C1082="A",C1082="R"),F1082,IF($K1082=1,F1082,IF(LOOKUP(2,1/($J$4:$J1081=$J1082),$P$4:$P1081)=0,$F1082,IF(AND($C1082="C",LOOKUP(2,1/($J$4:$J1081=$J1082),$P$4:$P1081)&gt;0),(F1082*G1082+LOOKUP(2,1/($J$4:$J1081=$J1082),$P$4:$P1081)*LOOKUP(2,1/($J$4:$J1081=$J1082),$Q$4:$Q1081))/$P1082,IF(AND($C1082="C",LOOKUP(2,1/($J$4:$J1081=$J1082),$P$4:$P1081)&lt;0),LOOKUP(2,1/($J$4:$J1081=$J1082),$Q$4:$Q1081),IF(AND($C1082="V",LOOKUP(2,1/($J$4:$J1081=$J1082),$P$4:$P1081)&lt;0),((-1*(F1082*G1082))+LOOKUP(2,1/($J$4:$J1081=$J1082),$P$4:$P1081)*LOOKUP(2,1/($J$4:$J1081=$J1082),$Q$4:$Q1081))/$P1082,IF(AND($C1082="V",LOOKUP(2,1/($J$4:$J1081=$J1082),$P$4:$P1081)&gt;0),LOOKUP(2,1/($J$4:$J1081=$J1082),$Q$4:$Q1081),""))))))),"")</f>
        <v/>
      </c>
      <c r="R1082" s="49" t="str">
        <f t="shared" si="444"/>
        <v/>
      </c>
      <c r="S1082" s="49" t="str">
        <f t="shared" si="430"/>
        <v/>
      </c>
      <c r="T1082" s="49" t="str">
        <f t="shared" si="442"/>
        <v/>
      </c>
      <c r="U1082" s="49" t="str">
        <f>IFERROR(IF(C1082="P",S1082,IF(K1082=1,0,IF(OR(LOOKUP(2,1/($E$4:$E1081=$E1082),$P$4:$P1081)=0,AND($C1082="C",$N1082="LONG"),AND(C1082="V",N1082="SHORT")),0,S1082+(M1082*Q1082)))),"")</f>
        <v/>
      </c>
      <c r="V1082" s="49" t="str">
        <f t="shared" si="443"/>
        <v/>
      </c>
      <c r="W1082" s="50" t="str">
        <f t="shared" si="437"/>
        <v/>
      </c>
      <c r="Y1082" s="51" t="str">
        <f t="shared" si="424"/>
        <v/>
      </c>
      <c r="Z1082" s="50" t="str">
        <f t="shared" si="431"/>
        <v/>
      </c>
      <c r="AA1082" s="50" t="str">
        <f t="shared" si="422"/>
        <v/>
      </c>
      <c r="AB1082" s="50" t="str">
        <f t="shared" si="425"/>
        <v/>
      </c>
      <c r="AC1082" s="58" t="str">
        <f t="shared" si="426"/>
        <v/>
      </c>
      <c r="AD1082" s="53" t="str">
        <f t="shared" si="423"/>
        <v/>
      </c>
      <c r="AE1082" s="53" t="str">
        <f t="shared" si="427"/>
        <v/>
      </c>
      <c r="AF1082" s="59" t="str">
        <f t="shared" si="428"/>
        <v/>
      </c>
      <c r="AG1082" s="40" t="str">
        <f>C1082&amp;COUNTIFS($C$3:C1082,"V")</f>
        <v>0</v>
      </c>
      <c r="AH1082" s="56"/>
      <c r="AI1082" s="265"/>
      <c r="AN1082" s="267">
        <f t="shared" si="429"/>
        <v>0</v>
      </c>
    </row>
    <row r="1083" spans="1:40" s="40" customFormat="1" ht="12.75">
      <c r="A1083" s="227"/>
      <c r="B1083" s="88"/>
      <c r="C1083" s="89"/>
      <c r="D1083" s="90"/>
      <c r="E1083" s="89"/>
      <c r="F1083" s="91"/>
      <c r="G1083" s="304"/>
      <c r="H1083" s="41"/>
      <c r="I1083" s="42" t="str">
        <f t="shared" si="438"/>
        <v/>
      </c>
      <c r="J1083" s="43" t="str">
        <f t="shared" si="421"/>
        <v/>
      </c>
      <c r="K1083" s="44" t="str">
        <f>IF(J1083="","",IF(COUNTIF($J$4:J1083,J1083)=0,"",(COUNTIF($J$4:J1083,J1083))))</f>
        <v/>
      </c>
      <c r="L1083" s="44" t="str">
        <f>IF(K1083="","",J1083&amp;" _ "&amp;COUNTIF($J$4:J1083,J1083)&amp;"_"&amp;N1083)</f>
        <v/>
      </c>
      <c r="M1083" s="45" t="str">
        <f t="shared" si="439"/>
        <v/>
      </c>
      <c r="N1083" s="44" t="str">
        <f t="shared" si="440"/>
        <v/>
      </c>
      <c r="O1083" s="57" t="str">
        <f t="shared" si="441"/>
        <v/>
      </c>
      <c r="P1083" s="48" t="str" cm="1">
        <f t="array" ref="P1083">IFERROR(IF(C1083="P",G1083,IF($K1083=1,$M1083,$M1083+LOOKUP(2,1/($J$4:$J1082=J1083),$P$4:$P1082))),"")</f>
        <v/>
      </c>
      <c r="Q1083" s="57" t="str" cm="1">
        <f t="array" ref="Q1083">IFERROR(IF(OR(C1083="P",C1083="A",C1083="R"),F1083,IF($K1083=1,F1083,IF(LOOKUP(2,1/($J$4:$J1082=$J1083),$P$4:$P1082)=0,$F1083,IF(AND($C1083="C",LOOKUP(2,1/($J$4:$J1082=$J1083),$P$4:$P1082)&gt;0),(F1083*G1083+LOOKUP(2,1/($J$4:$J1082=$J1083),$P$4:$P1082)*LOOKUP(2,1/($J$4:$J1082=$J1083),$Q$4:$Q1082))/$P1083,IF(AND($C1083="C",LOOKUP(2,1/($J$4:$J1082=$J1083),$P$4:$P1082)&lt;0),LOOKUP(2,1/($J$4:$J1082=$J1083),$Q$4:$Q1082),IF(AND($C1083="V",LOOKUP(2,1/($J$4:$J1082=$J1083),$P$4:$P1082)&lt;0),((-1*(F1083*G1083))+LOOKUP(2,1/($J$4:$J1082=$J1083),$P$4:$P1082)*LOOKUP(2,1/($J$4:$J1082=$J1083),$Q$4:$Q1082))/$P1083,IF(AND($C1083="V",LOOKUP(2,1/($J$4:$J1082=$J1083),$P$4:$P1082)&gt;0),LOOKUP(2,1/($J$4:$J1082=$J1083),$Q$4:$Q1082),""))))))),"")</f>
        <v/>
      </c>
      <c r="R1083" s="49" t="str">
        <f t="shared" si="444"/>
        <v/>
      </c>
      <c r="S1083" s="49" t="str">
        <f t="shared" si="430"/>
        <v/>
      </c>
      <c r="T1083" s="49" t="str">
        <f t="shared" si="442"/>
        <v/>
      </c>
      <c r="U1083" s="49" t="str">
        <f>IFERROR(IF(C1083="P",S1083,IF(K1083=1,0,IF(OR(LOOKUP(2,1/($E$4:$E1082=$E1083),$P$4:$P1082)=0,AND($C1083="C",$N1083="LONG"),AND(C1083="V",N1083="SHORT")),0,S1083+(M1083*Q1083)))),"")</f>
        <v/>
      </c>
      <c r="V1083" s="49" t="str">
        <f t="shared" si="443"/>
        <v/>
      </c>
      <c r="W1083" s="50" t="str">
        <f t="shared" si="437"/>
        <v/>
      </c>
      <c r="Y1083" s="51" t="str">
        <f t="shared" si="424"/>
        <v/>
      </c>
      <c r="Z1083" s="50" t="str">
        <f t="shared" si="431"/>
        <v/>
      </c>
      <c r="AA1083" s="50" t="str">
        <f t="shared" si="422"/>
        <v/>
      </c>
      <c r="AB1083" s="50" t="str">
        <f t="shared" si="425"/>
        <v/>
      </c>
      <c r="AC1083" s="58" t="str">
        <f t="shared" si="426"/>
        <v/>
      </c>
      <c r="AD1083" s="53" t="str">
        <f t="shared" si="423"/>
        <v/>
      </c>
      <c r="AE1083" s="53" t="str">
        <f t="shared" si="427"/>
        <v/>
      </c>
      <c r="AF1083" s="59" t="str">
        <f t="shared" si="428"/>
        <v/>
      </c>
      <c r="AG1083" s="40" t="str">
        <f>C1083&amp;COUNTIFS($C$3:C1083,"V")</f>
        <v>0</v>
      </c>
      <c r="AH1083" s="56"/>
      <c r="AI1083" s="265"/>
      <c r="AN1083" s="267">
        <f t="shared" si="429"/>
        <v>0</v>
      </c>
    </row>
    <row r="1084" spans="1:40" s="40" customFormat="1" ht="12.75">
      <c r="A1084" s="227"/>
      <c r="B1084" s="88"/>
      <c r="C1084" s="89"/>
      <c r="D1084" s="90"/>
      <c r="E1084" s="89"/>
      <c r="F1084" s="91"/>
      <c r="G1084" s="304"/>
      <c r="H1084" s="41"/>
      <c r="I1084" s="42" t="str">
        <f t="shared" si="438"/>
        <v/>
      </c>
      <c r="J1084" s="43" t="str">
        <f t="shared" si="421"/>
        <v/>
      </c>
      <c r="K1084" s="44" t="str">
        <f>IF(J1084="","",IF(COUNTIF($J$4:J1084,J1084)=0,"",(COUNTIF($J$4:J1084,J1084))))</f>
        <v/>
      </c>
      <c r="L1084" s="44" t="str">
        <f>IF(K1084="","",J1084&amp;" _ "&amp;COUNTIF($J$4:J1084,J1084)&amp;"_"&amp;N1084)</f>
        <v/>
      </c>
      <c r="M1084" s="45" t="str">
        <f t="shared" si="439"/>
        <v/>
      </c>
      <c r="N1084" s="44" t="str">
        <f t="shared" si="440"/>
        <v/>
      </c>
      <c r="O1084" s="57" t="str">
        <f t="shared" si="441"/>
        <v/>
      </c>
      <c r="P1084" s="48" t="str" cm="1">
        <f t="array" ref="P1084">IFERROR(IF(C1084="P",G1084,IF($K1084=1,$M1084,$M1084+LOOKUP(2,1/($J$4:$J1083=J1084),$P$4:$P1083))),"")</f>
        <v/>
      </c>
      <c r="Q1084" s="57" t="str" cm="1">
        <f t="array" ref="Q1084">IFERROR(IF(OR(C1084="P",C1084="A",C1084="R"),F1084,IF($K1084=1,F1084,IF(LOOKUP(2,1/($J$4:$J1083=$J1084),$P$4:$P1083)=0,$F1084,IF(AND($C1084="C",LOOKUP(2,1/($J$4:$J1083=$J1084),$P$4:$P1083)&gt;0),(F1084*G1084+LOOKUP(2,1/($J$4:$J1083=$J1084),$P$4:$P1083)*LOOKUP(2,1/($J$4:$J1083=$J1084),$Q$4:$Q1083))/$P1084,IF(AND($C1084="C",LOOKUP(2,1/($J$4:$J1083=$J1084),$P$4:$P1083)&lt;0),LOOKUP(2,1/($J$4:$J1083=$J1084),$Q$4:$Q1083),IF(AND($C1084="V",LOOKUP(2,1/($J$4:$J1083=$J1084),$P$4:$P1083)&lt;0),((-1*(F1084*G1084))+LOOKUP(2,1/($J$4:$J1083=$J1084),$P$4:$P1083)*LOOKUP(2,1/($J$4:$J1083=$J1084),$Q$4:$Q1083))/$P1084,IF(AND($C1084="V",LOOKUP(2,1/($J$4:$J1083=$J1084),$P$4:$P1083)&gt;0),LOOKUP(2,1/($J$4:$J1083=$J1084),$Q$4:$Q1083),""))))))),"")</f>
        <v/>
      </c>
      <c r="R1084" s="49" t="str">
        <f t="shared" si="444"/>
        <v/>
      </c>
      <c r="S1084" s="49" t="str">
        <f t="shared" si="430"/>
        <v/>
      </c>
      <c r="T1084" s="49" t="str">
        <f t="shared" si="442"/>
        <v/>
      </c>
      <c r="U1084" s="49" t="str">
        <f>IFERROR(IF(C1084="P",S1084,IF(K1084=1,0,IF(OR(LOOKUP(2,1/($E$4:$E1083=$E1084),$P$4:$P1083)=0,AND($C1084="C",$N1084="LONG"),AND(C1084="V",N1084="SHORT")),0,S1084+(M1084*Q1084)))),"")</f>
        <v/>
      </c>
      <c r="V1084" s="49" t="str">
        <f t="shared" si="443"/>
        <v/>
      </c>
      <c r="W1084" s="50" t="str">
        <f t="shared" si="437"/>
        <v/>
      </c>
      <c r="Y1084" s="51" t="str">
        <f t="shared" si="424"/>
        <v/>
      </c>
      <c r="Z1084" s="50" t="str">
        <f t="shared" si="431"/>
        <v/>
      </c>
      <c r="AA1084" s="50" t="str">
        <f t="shared" si="422"/>
        <v/>
      </c>
      <c r="AB1084" s="50" t="str">
        <f t="shared" si="425"/>
        <v/>
      </c>
      <c r="AC1084" s="58" t="str">
        <f t="shared" si="426"/>
        <v/>
      </c>
      <c r="AD1084" s="53" t="str">
        <f t="shared" si="423"/>
        <v/>
      </c>
      <c r="AE1084" s="53" t="str">
        <f t="shared" si="427"/>
        <v/>
      </c>
      <c r="AF1084" s="59" t="str">
        <f t="shared" si="428"/>
        <v/>
      </c>
      <c r="AG1084" s="40" t="str">
        <f>C1084&amp;COUNTIFS($C$3:C1084,"V")</f>
        <v>0</v>
      </c>
      <c r="AH1084" s="56"/>
      <c r="AI1084" s="265"/>
      <c r="AN1084" s="267">
        <f t="shared" si="429"/>
        <v>0</v>
      </c>
    </row>
    <row r="1085" spans="1:40" s="40" customFormat="1" ht="12.75">
      <c r="A1085" s="227"/>
      <c r="B1085" s="88"/>
      <c r="C1085" s="89"/>
      <c r="D1085" s="90"/>
      <c r="E1085" s="89"/>
      <c r="F1085" s="91"/>
      <c r="G1085" s="304"/>
      <c r="H1085" s="41"/>
      <c r="I1085" s="42" t="str">
        <f t="shared" si="438"/>
        <v/>
      </c>
      <c r="J1085" s="43" t="str">
        <f t="shared" si="421"/>
        <v/>
      </c>
      <c r="K1085" s="44" t="str">
        <f>IF(J1085="","",IF(COUNTIF($J$4:J1085,J1085)=0,"",(COUNTIF($J$4:J1085,J1085))))</f>
        <v/>
      </c>
      <c r="L1085" s="44" t="str">
        <f>IF(K1085="","",J1085&amp;" _ "&amp;COUNTIF($J$4:J1085,J1085)&amp;"_"&amp;N1085)</f>
        <v/>
      </c>
      <c r="M1085" s="45" t="str">
        <f t="shared" si="439"/>
        <v/>
      </c>
      <c r="N1085" s="44" t="str">
        <f t="shared" si="440"/>
        <v/>
      </c>
      <c r="O1085" s="57" t="str">
        <f t="shared" si="441"/>
        <v/>
      </c>
      <c r="P1085" s="48" t="str" cm="1">
        <f t="array" ref="P1085">IFERROR(IF(C1085="P",G1085,IF($K1085=1,$M1085,$M1085+LOOKUP(2,1/($J$4:$J1084=J1085),$P$4:$P1084))),"")</f>
        <v/>
      </c>
      <c r="Q1085" s="57" t="str" cm="1">
        <f t="array" ref="Q1085">IFERROR(IF(OR(C1085="P",C1085="A",C1085="R"),F1085,IF($K1085=1,F1085,IF(LOOKUP(2,1/($J$4:$J1084=$J1085),$P$4:$P1084)=0,$F1085,IF(AND($C1085="C",LOOKUP(2,1/($J$4:$J1084=$J1085),$P$4:$P1084)&gt;0),(F1085*G1085+LOOKUP(2,1/($J$4:$J1084=$J1085),$P$4:$P1084)*LOOKUP(2,1/($J$4:$J1084=$J1085),$Q$4:$Q1084))/$P1085,IF(AND($C1085="C",LOOKUP(2,1/($J$4:$J1084=$J1085),$P$4:$P1084)&lt;0),LOOKUP(2,1/($J$4:$J1084=$J1085),$Q$4:$Q1084),IF(AND($C1085="V",LOOKUP(2,1/($J$4:$J1084=$J1085),$P$4:$P1084)&lt;0),((-1*(F1085*G1085))+LOOKUP(2,1/($J$4:$J1084=$J1085),$P$4:$P1084)*LOOKUP(2,1/($J$4:$J1084=$J1085),$Q$4:$Q1084))/$P1085,IF(AND($C1085="V",LOOKUP(2,1/($J$4:$J1084=$J1085),$P$4:$P1084)&gt;0),LOOKUP(2,1/($J$4:$J1084=$J1085),$Q$4:$Q1084),""))))))),"")</f>
        <v/>
      </c>
      <c r="R1085" s="49" t="str">
        <f t="shared" si="444"/>
        <v/>
      </c>
      <c r="S1085" s="49" t="str">
        <f t="shared" si="430"/>
        <v/>
      </c>
      <c r="T1085" s="49" t="str">
        <f t="shared" si="442"/>
        <v/>
      </c>
      <c r="U1085" s="49" t="str">
        <f>IFERROR(IF(C1085="P",S1085,IF(K1085=1,0,IF(OR(LOOKUP(2,1/($E$4:$E1084=$E1085),$P$4:$P1084)=0,AND($C1085="C",$N1085="LONG"),AND(C1085="V",N1085="SHORT")),0,S1085+(M1085*Q1085)))),"")</f>
        <v/>
      </c>
      <c r="V1085" s="49" t="str">
        <f t="shared" si="443"/>
        <v/>
      </c>
      <c r="W1085" s="50" t="str">
        <f t="shared" si="437"/>
        <v/>
      </c>
      <c r="Y1085" s="51" t="str">
        <f t="shared" si="424"/>
        <v/>
      </c>
      <c r="Z1085" s="50" t="str">
        <f t="shared" si="431"/>
        <v/>
      </c>
      <c r="AA1085" s="50" t="str">
        <f t="shared" si="422"/>
        <v/>
      </c>
      <c r="AB1085" s="50" t="str">
        <f t="shared" si="425"/>
        <v/>
      </c>
      <c r="AC1085" s="58" t="str">
        <f t="shared" si="426"/>
        <v/>
      </c>
      <c r="AD1085" s="53" t="str">
        <f t="shared" si="423"/>
        <v/>
      </c>
      <c r="AE1085" s="53" t="str">
        <f t="shared" si="427"/>
        <v/>
      </c>
      <c r="AF1085" s="59" t="str">
        <f t="shared" si="428"/>
        <v/>
      </c>
      <c r="AG1085" s="40" t="str">
        <f>C1085&amp;COUNTIFS($C$3:C1085,"V")</f>
        <v>0</v>
      </c>
      <c r="AH1085" s="56"/>
      <c r="AI1085" s="265"/>
      <c r="AN1085" s="267">
        <f t="shared" si="429"/>
        <v>0</v>
      </c>
    </row>
    <row r="1086" spans="1:40" s="40" customFormat="1" ht="12.75">
      <c r="A1086" s="227"/>
      <c r="B1086" s="88"/>
      <c r="C1086" s="89"/>
      <c r="D1086" s="90"/>
      <c r="E1086" s="89"/>
      <c r="F1086" s="91"/>
      <c r="G1086" s="304"/>
      <c r="H1086" s="41"/>
      <c r="I1086" s="42" t="str">
        <f t="shared" si="438"/>
        <v/>
      </c>
      <c r="J1086" s="43" t="str">
        <f t="shared" si="421"/>
        <v/>
      </c>
      <c r="K1086" s="44" t="str">
        <f>IF(J1086="","",IF(COUNTIF($J$4:J1086,J1086)=0,"",(COUNTIF($J$4:J1086,J1086))))</f>
        <v/>
      </c>
      <c r="L1086" s="44" t="str">
        <f>IF(K1086="","",J1086&amp;" _ "&amp;COUNTIF($J$4:J1086,J1086)&amp;"_"&amp;N1086)</f>
        <v/>
      </c>
      <c r="M1086" s="45" t="str">
        <f t="shared" si="439"/>
        <v/>
      </c>
      <c r="N1086" s="44" t="str">
        <f t="shared" si="440"/>
        <v/>
      </c>
      <c r="O1086" s="57" t="str">
        <f t="shared" si="441"/>
        <v/>
      </c>
      <c r="P1086" s="48" t="str" cm="1">
        <f t="array" ref="P1086">IFERROR(IF(C1086="P",G1086,IF($K1086=1,$M1086,$M1086+LOOKUP(2,1/($J$4:$J1085=J1086),$P$4:$P1085))),"")</f>
        <v/>
      </c>
      <c r="Q1086" s="57" t="str" cm="1">
        <f t="array" ref="Q1086">IFERROR(IF(OR(C1086="P",C1086="A",C1086="R"),F1086,IF($K1086=1,F1086,IF(LOOKUP(2,1/($J$4:$J1085=$J1086),$P$4:$P1085)=0,$F1086,IF(AND($C1086="C",LOOKUP(2,1/($J$4:$J1085=$J1086),$P$4:$P1085)&gt;0),(F1086*G1086+LOOKUP(2,1/($J$4:$J1085=$J1086),$P$4:$P1085)*LOOKUP(2,1/($J$4:$J1085=$J1086),$Q$4:$Q1085))/$P1086,IF(AND($C1086="C",LOOKUP(2,1/($J$4:$J1085=$J1086),$P$4:$P1085)&lt;0),LOOKUP(2,1/($J$4:$J1085=$J1086),$Q$4:$Q1085),IF(AND($C1086="V",LOOKUP(2,1/($J$4:$J1085=$J1086),$P$4:$P1085)&lt;0),((-1*(F1086*G1086))+LOOKUP(2,1/($J$4:$J1085=$J1086),$P$4:$P1085)*LOOKUP(2,1/($J$4:$J1085=$J1086),$Q$4:$Q1085))/$P1086,IF(AND($C1086="V",LOOKUP(2,1/($J$4:$J1085=$J1086),$P$4:$P1085)&gt;0),LOOKUP(2,1/($J$4:$J1085=$J1086),$Q$4:$Q1085),""))))))),"")</f>
        <v/>
      </c>
      <c r="R1086" s="49" t="str">
        <f t="shared" si="444"/>
        <v/>
      </c>
      <c r="S1086" s="49" t="str">
        <f t="shared" si="430"/>
        <v/>
      </c>
      <c r="T1086" s="49" t="str">
        <f t="shared" si="442"/>
        <v/>
      </c>
      <c r="U1086" s="49" t="str">
        <f>IFERROR(IF(C1086="P",S1086,IF(K1086=1,0,IF(OR(LOOKUP(2,1/($E$4:$E1085=$E1086),$P$4:$P1085)=0,AND($C1086="C",$N1086="LONG"),AND(C1086="V",N1086="SHORT")),0,S1086+(M1086*Q1086)))),"")</f>
        <v/>
      </c>
      <c r="V1086" s="49" t="str">
        <f t="shared" si="443"/>
        <v/>
      </c>
      <c r="W1086" s="50" t="str">
        <f t="shared" si="437"/>
        <v/>
      </c>
      <c r="Y1086" s="51" t="str">
        <f t="shared" si="424"/>
        <v/>
      </c>
      <c r="Z1086" s="50" t="str">
        <f t="shared" si="431"/>
        <v/>
      </c>
      <c r="AA1086" s="50" t="str">
        <f t="shared" si="422"/>
        <v/>
      </c>
      <c r="AB1086" s="50" t="str">
        <f t="shared" si="425"/>
        <v/>
      </c>
      <c r="AC1086" s="58" t="str">
        <f t="shared" si="426"/>
        <v/>
      </c>
      <c r="AD1086" s="53" t="str">
        <f t="shared" si="423"/>
        <v/>
      </c>
      <c r="AE1086" s="53" t="str">
        <f t="shared" si="427"/>
        <v/>
      </c>
      <c r="AF1086" s="59" t="str">
        <f t="shared" si="428"/>
        <v/>
      </c>
      <c r="AG1086" s="40" t="str">
        <f>C1086&amp;COUNTIFS($C$3:C1086,"V")</f>
        <v>0</v>
      </c>
      <c r="AH1086" s="56"/>
      <c r="AI1086" s="265"/>
      <c r="AN1086" s="267">
        <f t="shared" si="429"/>
        <v>0</v>
      </c>
    </row>
    <row r="1087" spans="1:40" s="40" customFormat="1" ht="12.75">
      <c r="A1087" s="227"/>
      <c r="B1087" s="88"/>
      <c r="C1087" s="89"/>
      <c r="D1087" s="90"/>
      <c r="E1087" s="89"/>
      <c r="F1087" s="91"/>
      <c r="G1087" s="304"/>
      <c r="H1087" s="41"/>
      <c r="I1087" s="42" t="str">
        <f t="shared" si="438"/>
        <v/>
      </c>
      <c r="J1087" s="43" t="str">
        <f t="shared" si="421"/>
        <v/>
      </c>
      <c r="K1087" s="44" t="str">
        <f>IF(J1087="","",IF(COUNTIF($J$4:J1087,J1087)=0,"",(COUNTIF($J$4:J1087,J1087))))</f>
        <v/>
      </c>
      <c r="L1087" s="44" t="str">
        <f>IF(K1087="","",J1087&amp;" _ "&amp;COUNTIF($J$4:J1087,J1087)&amp;"_"&amp;N1087)</f>
        <v/>
      </c>
      <c r="M1087" s="45" t="str">
        <f t="shared" si="439"/>
        <v/>
      </c>
      <c r="N1087" s="44" t="str">
        <f t="shared" si="440"/>
        <v/>
      </c>
      <c r="O1087" s="57" t="str">
        <f t="shared" si="441"/>
        <v/>
      </c>
      <c r="P1087" s="48" t="str" cm="1">
        <f t="array" ref="P1087">IFERROR(IF(C1087="P",G1087,IF($K1087=1,$M1087,$M1087+LOOKUP(2,1/($J$4:$J1086=J1087),$P$4:$P1086))),"")</f>
        <v/>
      </c>
      <c r="Q1087" s="57" t="str" cm="1">
        <f t="array" ref="Q1087">IFERROR(IF(OR(C1087="P",C1087="A",C1087="R"),F1087,IF($K1087=1,F1087,IF(LOOKUP(2,1/($J$4:$J1086=$J1087),$P$4:$P1086)=0,$F1087,IF(AND($C1087="C",LOOKUP(2,1/($J$4:$J1086=$J1087),$P$4:$P1086)&gt;0),(F1087*G1087+LOOKUP(2,1/($J$4:$J1086=$J1087),$P$4:$P1086)*LOOKUP(2,1/($J$4:$J1086=$J1087),$Q$4:$Q1086))/$P1087,IF(AND($C1087="C",LOOKUP(2,1/($J$4:$J1086=$J1087),$P$4:$P1086)&lt;0),LOOKUP(2,1/($J$4:$J1086=$J1087),$Q$4:$Q1086),IF(AND($C1087="V",LOOKUP(2,1/($J$4:$J1086=$J1087),$P$4:$P1086)&lt;0),((-1*(F1087*G1087))+LOOKUP(2,1/($J$4:$J1086=$J1087),$P$4:$P1086)*LOOKUP(2,1/($J$4:$J1086=$J1087),$Q$4:$Q1086))/$P1087,IF(AND($C1087="V",LOOKUP(2,1/($J$4:$J1086=$J1087),$P$4:$P1086)&gt;0),LOOKUP(2,1/($J$4:$J1086=$J1087),$Q$4:$Q1086),""))))))),"")</f>
        <v/>
      </c>
      <c r="R1087" s="49" t="str">
        <f t="shared" si="444"/>
        <v/>
      </c>
      <c r="S1087" s="49" t="str">
        <f t="shared" si="430"/>
        <v/>
      </c>
      <c r="T1087" s="49" t="str">
        <f t="shared" si="442"/>
        <v/>
      </c>
      <c r="U1087" s="49" t="str">
        <f>IFERROR(IF(C1087="P",S1087,IF(K1087=1,0,IF(OR(LOOKUP(2,1/($E$4:$E1086=$E1087),$P$4:$P1086)=0,AND($C1087="C",$N1087="LONG"),AND(C1087="V",N1087="SHORT")),0,S1087+(M1087*Q1087)))),"")</f>
        <v/>
      </c>
      <c r="V1087" s="49" t="str">
        <f t="shared" si="443"/>
        <v/>
      </c>
      <c r="W1087" s="50" t="str">
        <f t="shared" si="437"/>
        <v/>
      </c>
      <c r="Y1087" s="51" t="str">
        <f t="shared" si="424"/>
        <v/>
      </c>
      <c r="Z1087" s="50" t="str">
        <f t="shared" si="431"/>
        <v/>
      </c>
      <c r="AA1087" s="50" t="str">
        <f t="shared" si="422"/>
        <v/>
      </c>
      <c r="AB1087" s="50" t="str">
        <f t="shared" si="425"/>
        <v/>
      </c>
      <c r="AC1087" s="58" t="str">
        <f t="shared" si="426"/>
        <v/>
      </c>
      <c r="AD1087" s="53" t="str">
        <f t="shared" si="423"/>
        <v/>
      </c>
      <c r="AE1087" s="53" t="str">
        <f t="shared" si="427"/>
        <v/>
      </c>
      <c r="AF1087" s="59" t="str">
        <f t="shared" si="428"/>
        <v/>
      </c>
      <c r="AG1087" s="40" t="str">
        <f>C1087&amp;COUNTIFS($C$3:C1087,"V")</f>
        <v>0</v>
      </c>
      <c r="AH1087" s="56"/>
      <c r="AI1087" s="265"/>
      <c r="AN1087" s="267">
        <f t="shared" si="429"/>
        <v>0</v>
      </c>
    </row>
    <row r="1088" spans="1:40" s="40" customFormat="1" ht="12.75">
      <c r="A1088" s="227"/>
      <c r="B1088" s="88"/>
      <c r="C1088" s="89"/>
      <c r="D1088" s="90"/>
      <c r="E1088" s="89"/>
      <c r="F1088" s="91"/>
      <c r="G1088" s="304"/>
      <c r="H1088" s="41"/>
      <c r="I1088" s="42" t="str">
        <f t="shared" si="438"/>
        <v/>
      </c>
      <c r="J1088" s="43" t="str">
        <f t="shared" si="421"/>
        <v/>
      </c>
      <c r="K1088" s="44" t="str">
        <f>IF(J1088="","",IF(COUNTIF($J$4:J1088,J1088)=0,"",(COUNTIF($J$4:J1088,J1088))))</f>
        <v/>
      </c>
      <c r="L1088" s="44" t="str">
        <f>IF(K1088="","",J1088&amp;" _ "&amp;COUNTIF($J$4:J1088,J1088)&amp;"_"&amp;N1088)</f>
        <v/>
      </c>
      <c r="M1088" s="45" t="str">
        <f t="shared" si="439"/>
        <v/>
      </c>
      <c r="N1088" s="44" t="str">
        <f t="shared" si="440"/>
        <v/>
      </c>
      <c r="O1088" s="57" t="str">
        <f t="shared" si="441"/>
        <v/>
      </c>
      <c r="P1088" s="48" t="str" cm="1">
        <f t="array" ref="P1088">IFERROR(IF(C1088="P",G1088,IF($K1088=1,$M1088,$M1088+LOOKUP(2,1/($J$4:$J1087=J1088),$P$4:$P1087))),"")</f>
        <v/>
      </c>
      <c r="Q1088" s="57" t="str" cm="1">
        <f t="array" ref="Q1088">IFERROR(IF(OR(C1088="P",C1088="A",C1088="R"),F1088,IF($K1088=1,F1088,IF(LOOKUP(2,1/($J$4:$J1087=$J1088),$P$4:$P1087)=0,$F1088,IF(AND($C1088="C",LOOKUP(2,1/($J$4:$J1087=$J1088),$P$4:$P1087)&gt;0),(F1088*G1088+LOOKUP(2,1/($J$4:$J1087=$J1088),$P$4:$P1087)*LOOKUP(2,1/($J$4:$J1087=$J1088),$Q$4:$Q1087))/$P1088,IF(AND($C1088="C",LOOKUP(2,1/($J$4:$J1087=$J1088),$P$4:$P1087)&lt;0),LOOKUP(2,1/($J$4:$J1087=$J1088),$Q$4:$Q1087),IF(AND($C1088="V",LOOKUP(2,1/($J$4:$J1087=$J1088),$P$4:$P1087)&lt;0),((-1*(F1088*G1088))+LOOKUP(2,1/($J$4:$J1087=$J1088),$P$4:$P1087)*LOOKUP(2,1/($J$4:$J1087=$J1088),$Q$4:$Q1087))/$P1088,IF(AND($C1088="V",LOOKUP(2,1/($J$4:$J1087=$J1088),$P$4:$P1087)&gt;0),LOOKUP(2,1/($J$4:$J1087=$J1088),$Q$4:$Q1087),""))))))),"")</f>
        <v/>
      </c>
      <c r="R1088" s="49" t="str">
        <f t="shared" si="444"/>
        <v/>
      </c>
      <c r="S1088" s="49" t="str">
        <f t="shared" si="430"/>
        <v/>
      </c>
      <c r="T1088" s="49" t="str">
        <f t="shared" si="442"/>
        <v/>
      </c>
      <c r="U1088" s="49" t="str">
        <f>IFERROR(IF(C1088="P",S1088,IF(K1088=1,0,IF(OR(LOOKUP(2,1/($E$4:$E1087=$E1088),$P$4:$P1087)=0,AND($C1088="C",$N1088="LONG"),AND(C1088="V",N1088="SHORT")),0,S1088+(M1088*Q1088)))),"")</f>
        <v/>
      </c>
      <c r="V1088" s="49" t="str">
        <f t="shared" si="443"/>
        <v/>
      </c>
      <c r="W1088" s="50" t="str">
        <f t="shared" si="437"/>
        <v/>
      </c>
      <c r="Y1088" s="51" t="str">
        <f t="shared" si="424"/>
        <v/>
      </c>
      <c r="Z1088" s="50" t="str">
        <f t="shared" si="431"/>
        <v/>
      </c>
      <c r="AA1088" s="50" t="str">
        <f t="shared" si="422"/>
        <v/>
      </c>
      <c r="AB1088" s="50" t="str">
        <f t="shared" si="425"/>
        <v/>
      </c>
      <c r="AC1088" s="58" t="str">
        <f t="shared" si="426"/>
        <v/>
      </c>
      <c r="AD1088" s="53" t="str">
        <f t="shared" si="423"/>
        <v/>
      </c>
      <c r="AE1088" s="53" t="str">
        <f t="shared" si="427"/>
        <v/>
      </c>
      <c r="AF1088" s="59" t="str">
        <f t="shared" si="428"/>
        <v/>
      </c>
      <c r="AG1088" s="40" t="str">
        <f>C1088&amp;COUNTIFS($C$3:C1088,"V")</f>
        <v>0</v>
      </c>
      <c r="AH1088" s="56"/>
      <c r="AI1088" s="265"/>
      <c r="AN1088" s="267">
        <f t="shared" si="429"/>
        <v>0</v>
      </c>
    </row>
    <row r="1089" spans="1:40" s="40" customFormat="1" ht="12.75">
      <c r="A1089" s="227"/>
      <c r="B1089" s="88"/>
      <c r="C1089" s="89"/>
      <c r="D1089" s="90"/>
      <c r="E1089" s="89"/>
      <c r="F1089" s="91"/>
      <c r="G1089" s="304"/>
      <c r="H1089" s="41"/>
      <c r="I1089" s="42" t="str">
        <f t="shared" si="438"/>
        <v/>
      </c>
      <c r="J1089" s="43" t="str">
        <f t="shared" si="421"/>
        <v/>
      </c>
      <c r="K1089" s="44" t="str">
        <f>IF(J1089="","",IF(COUNTIF($J$4:J1089,J1089)=0,"",(COUNTIF($J$4:J1089,J1089))))</f>
        <v/>
      </c>
      <c r="L1089" s="44" t="str">
        <f>IF(K1089="","",J1089&amp;" _ "&amp;COUNTIF($J$4:J1089,J1089)&amp;"_"&amp;N1089)</f>
        <v/>
      </c>
      <c r="M1089" s="45" t="str">
        <f t="shared" si="439"/>
        <v/>
      </c>
      <c r="N1089" s="44" t="str">
        <f t="shared" si="440"/>
        <v/>
      </c>
      <c r="O1089" s="57" t="str">
        <f t="shared" si="441"/>
        <v/>
      </c>
      <c r="P1089" s="48" t="str" cm="1">
        <f t="array" ref="P1089">IFERROR(IF(C1089="P",G1089,IF($K1089=1,$M1089,$M1089+LOOKUP(2,1/($J$4:$J1088=J1089),$P$4:$P1088))),"")</f>
        <v/>
      </c>
      <c r="Q1089" s="57" t="str" cm="1">
        <f t="array" ref="Q1089">IFERROR(IF(OR(C1089="P",C1089="A",C1089="R"),F1089,IF($K1089=1,F1089,IF(LOOKUP(2,1/($J$4:$J1088=$J1089),$P$4:$P1088)=0,$F1089,IF(AND($C1089="C",LOOKUP(2,1/($J$4:$J1088=$J1089),$P$4:$P1088)&gt;0),(F1089*G1089+LOOKUP(2,1/($J$4:$J1088=$J1089),$P$4:$P1088)*LOOKUP(2,1/($J$4:$J1088=$J1089),$Q$4:$Q1088))/$P1089,IF(AND($C1089="C",LOOKUP(2,1/($J$4:$J1088=$J1089),$P$4:$P1088)&lt;0),LOOKUP(2,1/($J$4:$J1088=$J1089),$Q$4:$Q1088),IF(AND($C1089="V",LOOKUP(2,1/($J$4:$J1088=$J1089),$P$4:$P1088)&lt;0),((-1*(F1089*G1089))+LOOKUP(2,1/($J$4:$J1088=$J1089),$P$4:$P1088)*LOOKUP(2,1/($J$4:$J1088=$J1089),$Q$4:$Q1088))/$P1089,IF(AND($C1089="V",LOOKUP(2,1/($J$4:$J1088=$J1089),$P$4:$P1088)&gt;0),LOOKUP(2,1/($J$4:$J1088=$J1089),$Q$4:$Q1088),""))))))),"")</f>
        <v/>
      </c>
      <c r="R1089" s="49" t="str">
        <f t="shared" si="444"/>
        <v/>
      </c>
      <c r="S1089" s="49" t="str">
        <f t="shared" si="430"/>
        <v/>
      </c>
      <c r="T1089" s="49" t="str">
        <f t="shared" si="442"/>
        <v/>
      </c>
      <c r="U1089" s="49" t="str">
        <f>IFERROR(IF(C1089="P",S1089,IF(K1089=1,0,IF(OR(LOOKUP(2,1/($E$4:$E1088=$E1089),$P$4:$P1088)=0,AND($C1089="C",$N1089="LONG"),AND(C1089="V",N1089="SHORT")),0,S1089+(M1089*Q1089)))),"")</f>
        <v/>
      </c>
      <c r="V1089" s="49" t="str">
        <f t="shared" si="443"/>
        <v/>
      </c>
      <c r="W1089" s="50" t="str">
        <f t="shared" si="437"/>
        <v/>
      </c>
      <c r="Y1089" s="51" t="str">
        <f t="shared" si="424"/>
        <v/>
      </c>
      <c r="Z1089" s="50" t="str">
        <f t="shared" si="431"/>
        <v/>
      </c>
      <c r="AA1089" s="50" t="str">
        <f t="shared" si="422"/>
        <v/>
      </c>
      <c r="AB1089" s="50" t="str">
        <f t="shared" si="425"/>
        <v/>
      </c>
      <c r="AC1089" s="58" t="str">
        <f t="shared" si="426"/>
        <v/>
      </c>
      <c r="AD1089" s="53" t="str">
        <f t="shared" si="423"/>
        <v/>
      </c>
      <c r="AE1089" s="53" t="str">
        <f t="shared" si="427"/>
        <v/>
      </c>
      <c r="AF1089" s="59" t="str">
        <f t="shared" si="428"/>
        <v/>
      </c>
      <c r="AG1089" s="40" t="str">
        <f>C1089&amp;COUNTIFS($C$3:C1089,"V")</f>
        <v>0</v>
      </c>
      <c r="AH1089" s="56"/>
      <c r="AI1089" s="265"/>
      <c r="AN1089" s="267">
        <f t="shared" si="429"/>
        <v>0</v>
      </c>
    </row>
    <row r="1090" spans="1:40" s="40" customFormat="1" ht="12.75">
      <c r="A1090" s="227"/>
      <c r="B1090" s="88"/>
      <c r="C1090" s="89"/>
      <c r="D1090" s="90"/>
      <c r="E1090" s="89"/>
      <c r="F1090" s="91"/>
      <c r="G1090" s="304"/>
      <c r="H1090" s="41"/>
      <c r="I1090" s="42" t="str">
        <f t="shared" si="438"/>
        <v/>
      </c>
      <c r="J1090" s="43" t="str">
        <f t="shared" si="421"/>
        <v/>
      </c>
      <c r="K1090" s="44" t="str">
        <f>IF(J1090="","",IF(COUNTIF($J$4:J1090,J1090)=0,"",(COUNTIF($J$4:J1090,J1090))))</f>
        <v/>
      </c>
      <c r="L1090" s="44" t="str">
        <f>IF(K1090="","",J1090&amp;" _ "&amp;COUNTIF($J$4:J1090,J1090)&amp;"_"&amp;N1090)</f>
        <v/>
      </c>
      <c r="M1090" s="45" t="str">
        <f t="shared" si="439"/>
        <v/>
      </c>
      <c r="N1090" s="44" t="str">
        <f t="shared" si="440"/>
        <v/>
      </c>
      <c r="O1090" s="57" t="str">
        <f t="shared" si="441"/>
        <v/>
      </c>
      <c r="P1090" s="48" t="str" cm="1">
        <f t="array" ref="P1090">IFERROR(IF(C1090="P",G1090,IF($K1090=1,$M1090,$M1090+LOOKUP(2,1/($J$4:$J1089=J1090),$P$4:$P1089))),"")</f>
        <v/>
      </c>
      <c r="Q1090" s="57" t="str" cm="1">
        <f t="array" ref="Q1090">IFERROR(IF(OR(C1090="P",C1090="A",C1090="R"),F1090,IF($K1090=1,F1090,IF(LOOKUP(2,1/($J$4:$J1089=$J1090),$P$4:$P1089)=0,$F1090,IF(AND($C1090="C",LOOKUP(2,1/($J$4:$J1089=$J1090),$P$4:$P1089)&gt;0),(F1090*G1090+LOOKUP(2,1/($J$4:$J1089=$J1090),$P$4:$P1089)*LOOKUP(2,1/($J$4:$J1089=$J1090),$Q$4:$Q1089))/$P1090,IF(AND($C1090="C",LOOKUP(2,1/($J$4:$J1089=$J1090),$P$4:$P1089)&lt;0),LOOKUP(2,1/($J$4:$J1089=$J1090),$Q$4:$Q1089),IF(AND($C1090="V",LOOKUP(2,1/($J$4:$J1089=$J1090),$P$4:$P1089)&lt;0),((-1*(F1090*G1090))+LOOKUP(2,1/($J$4:$J1089=$J1090),$P$4:$P1089)*LOOKUP(2,1/($J$4:$J1089=$J1090),$Q$4:$Q1089))/$P1090,IF(AND($C1090="V",LOOKUP(2,1/($J$4:$J1089=$J1090),$P$4:$P1089)&gt;0),LOOKUP(2,1/($J$4:$J1089=$J1090),$Q$4:$Q1089),""))))))),"")</f>
        <v/>
      </c>
      <c r="R1090" s="49" t="str">
        <f t="shared" si="444"/>
        <v/>
      </c>
      <c r="S1090" s="49" t="str">
        <f t="shared" si="430"/>
        <v/>
      </c>
      <c r="T1090" s="49" t="str">
        <f t="shared" si="442"/>
        <v/>
      </c>
      <c r="U1090" s="49" t="str">
        <f>IFERROR(IF(C1090="P",S1090,IF(K1090=1,0,IF(OR(LOOKUP(2,1/($E$4:$E1089=$E1090),$P$4:$P1089)=0,AND($C1090="C",$N1090="LONG"),AND(C1090="V",N1090="SHORT")),0,S1090+(M1090*Q1090)))),"")</f>
        <v/>
      </c>
      <c r="V1090" s="49" t="str">
        <f t="shared" si="443"/>
        <v/>
      </c>
      <c r="W1090" s="50" t="str">
        <f t="shared" si="437"/>
        <v/>
      </c>
      <c r="Y1090" s="51" t="str">
        <f t="shared" si="424"/>
        <v/>
      </c>
      <c r="Z1090" s="50" t="str">
        <f t="shared" si="431"/>
        <v/>
      </c>
      <c r="AA1090" s="50" t="str">
        <f t="shared" si="422"/>
        <v/>
      </c>
      <c r="AB1090" s="50" t="str">
        <f t="shared" si="425"/>
        <v/>
      </c>
      <c r="AC1090" s="58" t="str">
        <f t="shared" si="426"/>
        <v/>
      </c>
      <c r="AD1090" s="53" t="str">
        <f t="shared" si="423"/>
        <v/>
      </c>
      <c r="AE1090" s="53" t="str">
        <f t="shared" si="427"/>
        <v/>
      </c>
      <c r="AF1090" s="59" t="str">
        <f t="shared" si="428"/>
        <v/>
      </c>
      <c r="AG1090" s="40" t="str">
        <f>C1090&amp;COUNTIFS($C$3:C1090,"V")</f>
        <v>0</v>
      </c>
      <c r="AH1090" s="56"/>
      <c r="AI1090" s="265"/>
      <c r="AN1090" s="267">
        <f t="shared" si="429"/>
        <v>0</v>
      </c>
    </row>
    <row r="1091" spans="1:40" s="40" customFormat="1" ht="12.75">
      <c r="A1091" s="227"/>
      <c r="B1091" s="88"/>
      <c r="C1091" s="89"/>
      <c r="D1091" s="90"/>
      <c r="E1091" s="89"/>
      <c r="F1091" s="91"/>
      <c r="G1091" s="304"/>
      <c r="H1091" s="41"/>
      <c r="I1091" s="42" t="str">
        <f t="shared" si="438"/>
        <v/>
      </c>
      <c r="J1091" s="43" t="str">
        <f t="shared" si="421"/>
        <v/>
      </c>
      <c r="K1091" s="44" t="str">
        <f>IF(J1091="","",IF(COUNTIF($J$4:J1091,J1091)=0,"",(COUNTIF($J$4:J1091,J1091))))</f>
        <v/>
      </c>
      <c r="L1091" s="44" t="str">
        <f>IF(K1091="","",J1091&amp;" _ "&amp;COUNTIF($J$4:J1091,J1091)&amp;"_"&amp;N1091)</f>
        <v/>
      </c>
      <c r="M1091" s="45" t="str">
        <f t="shared" si="439"/>
        <v/>
      </c>
      <c r="N1091" s="44" t="str">
        <f t="shared" si="440"/>
        <v/>
      </c>
      <c r="O1091" s="57" t="str">
        <f t="shared" si="441"/>
        <v/>
      </c>
      <c r="P1091" s="48" t="str" cm="1">
        <f t="array" ref="P1091">IFERROR(IF(C1091="P",G1091,IF($K1091=1,$M1091,$M1091+LOOKUP(2,1/($J$4:$J1090=J1091),$P$4:$P1090))),"")</f>
        <v/>
      </c>
      <c r="Q1091" s="57" t="str" cm="1">
        <f t="array" ref="Q1091">IFERROR(IF(OR(C1091="P",C1091="A",C1091="R"),F1091,IF($K1091=1,F1091,IF(LOOKUP(2,1/($J$4:$J1090=$J1091),$P$4:$P1090)=0,$F1091,IF(AND($C1091="C",LOOKUP(2,1/($J$4:$J1090=$J1091),$P$4:$P1090)&gt;0),(F1091*G1091+LOOKUP(2,1/($J$4:$J1090=$J1091),$P$4:$P1090)*LOOKUP(2,1/($J$4:$J1090=$J1091),$Q$4:$Q1090))/$P1091,IF(AND($C1091="C",LOOKUP(2,1/($J$4:$J1090=$J1091),$P$4:$P1090)&lt;0),LOOKUP(2,1/($J$4:$J1090=$J1091),$Q$4:$Q1090),IF(AND($C1091="V",LOOKUP(2,1/($J$4:$J1090=$J1091),$P$4:$P1090)&lt;0),((-1*(F1091*G1091))+LOOKUP(2,1/($J$4:$J1090=$J1091),$P$4:$P1090)*LOOKUP(2,1/($J$4:$J1090=$J1091),$Q$4:$Q1090))/$P1091,IF(AND($C1091="V",LOOKUP(2,1/($J$4:$J1090=$J1091),$P$4:$P1090)&gt;0),LOOKUP(2,1/($J$4:$J1090=$J1091),$Q$4:$Q1090),""))))))),"")</f>
        <v/>
      </c>
      <c r="R1091" s="49" t="str">
        <f t="shared" si="444"/>
        <v/>
      </c>
      <c r="S1091" s="49" t="str">
        <f t="shared" si="430"/>
        <v/>
      </c>
      <c r="T1091" s="49" t="str">
        <f t="shared" si="442"/>
        <v/>
      </c>
      <c r="U1091" s="49" t="str">
        <f>IFERROR(IF(C1091="P",S1091,IF(K1091=1,0,IF(OR(LOOKUP(2,1/($E$4:$E1090=$E1091),$P$4:$P1090)=0,AND($C1091="C",$N1091="LONG"),AND(C1091="V",N1091="SHORT")),0,S1091+(M1091*Q1091)))),"")</f>
        <v/>
      </c>
      <c r="V1091" s="49" t="str">
        <f t="shared" si="443"/>
        <v/>
      </c>
      <c r="W1091" s="50" t="str">
        <f t="shared" si="437"/>
        <v/>
      </c>
      <c r="Y1091" s="51" t="str">
        <f t="shared" si="424"/>
        <v/>
      </c>
      <c r="Z1091" s="50" t="str">
        <f t="shared" si="431"/>
        <v/>
      </c>
      <c r="AA1091" s="50" t="str">
        <f t="shared" si="422"/>
        <v/>
      </c>
      <c r="AB1091" s="50" t="str">
        <f t="shared" si="425"/>
        <v/>
      </c>
      <c r="AC1091" s="58" t="str">
        <f t="shared" si="426"/>
        <v/>
      </c>
      <c r="AD1091" s="53" t="str">
        <f t="shared" si="423"/>
        <v/>
      </c>
      <c r="AE1091" s="53" t="str">
        <f t="shared" si="427"/>
        <v/>
      </c>
      <c r="AF1091" s="59" t="str">
        <f t="shared" si="428"/>
        <v/>
      </c>
      <c r="AG1091" s="40" t="str">
        <f>C1091&amp;COUNTIFS($C$3:C1091,"V")</f>
        <v>0</v>
      </c>
      <c r="AH1091" s="56"/>
      <c r="AI1091" s="265"/>
      <c r="AN1091" s="267">
        <f t="shared" si="429"/>
        <v>0</v>
      </c>
    </row>
    <row r="1092" spans="1:40" s="40" customFormat="1" ht="12.75">
      <c r="A1092" s="227"/>
      <c r="B1092" s="88"/>
      <c r="C1092" s="89"/>
      <c r="D1092" s="90"/>
      <c r="E1092" s="89"/>
      <c r="F1092" s="91"/>
      <c r="G1092" s="304"/>
      <c r="H1092" s="41"/>
      <c r="I1092" s="42" t="str">
        <f t="shared" si="438"/>
        <v/>
      </c>
      <c r="J1092" s="43" t="str">
        <f t="shared" ref="J1092:J1096" si="446">IF(E1092="","",IF(C1092="P","P_"&amp;E1092,E1092))</f>
        <v/>
      </c>
      <c r="K1092" s="44" t="str">
        <f>IF(J1092="","",IF(COUNTIF($J$4:J1092,J1092)=0,"",(COUNTIF($J$4:J1092,J1092))))</f>
        <v/>
      </c>
      <c r="L1092" s="44" t="str">
        <f>IF(K1092="","",J1092&amp;" _ "&amp;COUNTIF($J$4:J1092,J1092)&amp;"_"&amp;N1092)</f>
        <v/>
      </c>
      <c r="M1092" s="45" t="str">
        <f t="shared" si="439"/>
        <v/>
      </c>
      <c r="N1092" s="44" t="str">
        <f t="shared" si="440"/>
        <v/>
      </c>
      <c r="O1092" s="57" t="str">
        <f t="shared" si="441"/>
        <v/>
      </c>
      <c r="P1092" s="48" t="str" cm="1">
        <f t="array" ref="P1092">IFERROR(IF(C1092="P",G1092,IF($K1092=1,$M1092,$M1092+LOOKUP(2,1/($J$4:$J1091=J1092),$P$4:$P1091))),"")</f>
        <v/>
      </c>
      <c r="Q1092" s="57" t="str" cm="1">
        <f t="array" ref="Q1092">IFERROR(IF(OR(C1092="P",C1092="A",C1092="R"),F1092,IF($K1092=1,F1092,IF(LOOKUP(2,1/($J$4:$J1091=$J1092),$P$4:$P1091)=0,$F1092,IF(AND($C1092="C",LOOKUP(2,1/($J$4:$J1091=$J1092),$P$4:$P1091)&gt;0),(F1092*G1092+LOOKUP(2,1/($J$4:$J1091=$J1092),$P$4:$P1091)*LOOKUP(2,1/($J$4:$J1091=$J1092),$Q$4:$Q1091))/$P1092,IF(AND($C1092="C",LOOKUP(2,1/($J$4:$J1091=$J1092),$P$4:$P1091)&lt;0),LOOKUP(2,1/($J$4:$J1091=$J1092),$Q$4:$Q1091),IF(AND($C1092="V",LOOKUP(2,1/($J$4:$J1091=$J1092),$P$4:$P1091)&lt;0),((-1*(F1092*G1092))+LOOKUP(2,1/($J$4:$J1091=$J1092),$P$4:$P1091)*LOOKUP(2,1/($J$4:$J1091=$J1092),$Q$4:$Q1091))/$P1092,IF(AND($C1092="V",LOOKUP(2,1/($J$4:$J1091=$J1092),$P$4:$P1091)&gt;0),LOOKUP(2,1/($J$4:$J1091=$J1092),$Q$4:$Q1091),""))))))),"")</f>
        <v/>
      </c>
      <c r="R1092" s="49" t="str">
        <f t="shared" si="444"/>
        <v/>
      </c>
      <c r="S1092" s="49" t="str">
        <f t="shared" si="430"/>
        <v/>
      </c>
      <c r="T1092" s="49" t="str">
        <f t="shared" si="442"/>
        <v/>
      </c>
      <c r="U1092" s="49" t="str">
        <f>IFERROR(IF(C1092="P",S1092,IF(K1092=1,0,IF(OR(LOOKUP(2,1/($E$4:$E1091=$E1092),$P$4:$P1091)=0,AND($C1092="C",$N1092="LONG"),AND(C1092="V",N1092="SHORT")),0,S1092+(M1092*Q1092)))),"")</f>
        <v/>
      </c>
      <c r="V1092" s="49" t="str">
        <f t="shared" si="443"/>
        <v/>
      </c>
      <c r="W1092" s="50" t="str">
        <f t="shared" si="437"/>
        <v/>
      </c>
      <c r="Y1092" s="51" t="str">
        <f t="shared" si="424"/>
        <v/>
      </c>
      <c r="Z1092" s="50" t="str">
        <f t="shared" si="431"/>
        <v/>
      </c>
      <c r="AA1092" s="50" t="str">
        <f t="shared" ref="AA1092:AA1096" si="447">IF(W1092="","",U1092+W1092+H1092+Z1092)</f>
        <v/>
      </c>
      <c r="AB1092" s="50" t="str">
        <f t="shared" si="425"/>
        <v/>
      </c>
      <c r="AC1092" s="58" t="str">
        <f t="shared" si="426"/>
        <v/>
      </c>
      <c r="AD1092" s="53" t="str">
        <f t="shared" ref="AD1092:AD1096" si="448">IF(E1092="","",(((AA1092-W1092)-Z1092)/Z1092))</f>
        <v/>
      </c>
      <c r="AE1092" s="53" t="str">
        <f t="shared" si="427"/>
        <v/>
      </c>
      <c r="AF1092" s="59" t="str">
        <f t="shared" si="428"/>
        <v/>
      </c>
      <c r="AG1092" s="40" t="str">
        <f>C1092&amp;COUNTIFS($C$3:C1092,"V")</f>
        <v>0</v>
      </c>
      <c r="AH1092" s="56"/>
      <c r="AI1092" s="265"/>
      <c r="AN1092" s="267">
        <f t="shared" si="429"/>
        <v>0</v>
      </c>
    </row>
    <row r="1093" spans="1:40" s="40" customFormat="1" ht="12.75">
      <c r="A1093" s="227"/>
      <c r="B1093" s="88"/>
      <c r="C1093" s="89"/>
      <c r="D1093" s="90"/>
      <c r="E1093" s="89"/>
      <c r="F1093" s="91"/>
      <c r="G1093" s="304"/>
      <c r="H1093" s="41"/>
      <c r="I1093" s="42" t="str">
        <f t="shared" si="438"/>
        <v/>
      </c>
      <c r="J1093" s="43" t="str">
        <f t="shared" si="446"/>
        <v/>
      </c>
      <c r="K1093" s="44" t="str">
        <f>IF(J1093="","",IF(COUNTIF($J$4:J1093,J1093)=0,"",(COUNTIF($J$4:J1093,J1093))))</f>
        <v/>
      </c>
      <c r="L1093" s="44" t="str">
        <f>IF(K1093="","",J1093&amp;" _ "&amp;COUNTIF($J$4:J1093,J1093)&amp;"_"&amp;N1093)</f>
        <v/>
      </c>
      <c r="M1093" s="45" t="str">
        <f t="shared" si="439"/>
        <v/>
      </c>
      <c r="N1093" s="44" t="str">
        <f t="shared" si="440"/>
        <v/>
      </c>
      <c r="O1093" s="57" t="str">
        <f t="shared" si="441"/>
        <v/>
      </c>
      <c r="P1093" s="48" t="str" cm="1">
        <f t="array" ref="P1093">IFERROR(IF(C1093="P",G1093,IF($K1093=1,$M1093,$M1093+LOOKUP(2,1/($J$4:$J1092=J1093),$P$4:$P1092))),"")</f>
        <v/>
      </c>
      <c r="Q1093" s="57" t="str" cm="1">
        <f t="array" ref="Q1093">IFERROR(IF(OR(C1093="P",C1093="A",C1093="R"),F1093,IF($K1093=1,F1093,IF(LOOKUP(2,1/($J$4:$J1092=$J1093),$P$4:$P1092)=0,$F1093,IF(AND($C1093="C",LOOKUP(2,1/($J$4:$J1092=$J1093),$P$4:$P1092)&gt;0),(F1093*G1093+LOOKUP(2,1/($J$4:$J1092=$J1093),$P$4:$P1092)*LOOKUP(2,1/($J$4:$J1092=$J1093),$Q$4:$Q1092))/$P1093,IF(AND($C1093="C",LOOKUP(2,1/($J$4:$J1092=$J1093),$P$4:$P1092)&lt;0),LOOKUP(2,1/($J$4:$J1092=$J1093),$Q$4:$Q1092),IF(AND($C1093="V",LOOKUP(2,1/($J$4:$J1092=$J1093),$P$4:$P1092)&lt;0),((-1*(F1093*G1093))+LOOKUP(2,1/($J$4:$J1092=$J1093),$P$4:$P1092)*LOOKUP(2,1/($J$4:$J1092=$J1093),$Q$4:$Q1092))/$P1093,IF(AND($C1093="V",LOOKUP(2,1/($J$4:$J1092=$J1093),$P$4:$P1092)&gt;0),LOOKUP(2,1/($J$4:$J1092=$J1093),$Q$4:$Q1092),""))))))),"")</f>
        <v/>
      </c>
      <c r="R1093" s="49" t="str">
        <f t="shared" si="444"/>
        <v/>
      </c>
      <c r="S1093" s="49" t="str">
        <f t="shared" si="430"/>
        <v/>
      </c>
      <c r="T1093" s="49" t="str">
        <f t="shared" si="442"/>
        <v/>
      </c>
      <c r="U1093" s="49" t="str">
        <f>IFERROR(IF(C1093="P",S1093,IF(K1093=1,0,IF(OR(LOOKUP(2,1/($E$4:$E1092=$E1093),$P$4:$P1092)=0,AND($C1093="C",$N1093="LONG"),AND(C1093="V",N1093="SHORT")),0,S1093+(M1093*Q1093)))),"")</f>
        <v/>
      </c>
      <c r="V1093" s="49" t="str">
        <f t="shared" si="443"/>
        <v/>
      </c>
      <c r="W1093" s="50" t="str">
        <f t="shared" si="437"/>
        <v/>
      </c>
      <c r="Y1093" s="51" t="str">
        <f t="shared" si="424"/>
        <v/>
      </c>
      <c r="Z1093" s="50" t="str">
        <f t="shared" si="431"/>
        <v/>
      </c>
      <c r="AA1093" s="50" t="str">
        <f t="shared" si="447"/>
        <v/>
      </c>
      <c r="AB1093" s="50" t="str">
        <f t="shared" ref="AB1093:AB1096" si="449">IF(H1093="","",AA1093)</f>
        <v/>
      </c>
      <c r="AC1093" s="58" t="str">
        <f t="shared" ref="AC1093:AC1096" si="450">IF(E1093="","",IF(W1093=0,AC1092,AC1092+(W1093/(1+AE1093))))</f>
        <v/>
      </c>
      <c r="AD1093" s="53" t="str">
        <f t="shared" si="448"/>
        <v/>
      </c>
      <c r="AE1093" s="53" t="str">
        <f t="shared" ref="AE1093:AE1096" si="451">IF(AD1093="","",((1+AD1093)*(1+AE1092))-1)</f>
        <v/>
      </c>
      <c r="AF1093" s="59" t="str">
        <f t="shared" ref="AF1093:AF1096" si="452">IF(AE1093="","",$AF$4*(1+AE1093))</f>
        <v/>
      </c>
      <c r="AG1093" s="40" t="str">
        <f>C1093&amp;COUNTIFS($C$3:C1093,"V")</f>
        <v>0</v>
      </c>
      <c r="AH1093" s="56"/>
      <c r="AI1093" s="265"/>
      <c r="AN1093" s="267">
        <f t="shared" ref="AN1093:AN1096" si="453">IF(CE1093="",0,CE1093)</f>
        <v>0</v>
      </c>
    </row>
    <row r="1094" spans="1:40" s="40" customFormat="1" ht="12.75">
      <c r="A1094" s="227"/>
      <c r="B1094" s="88"/>
      <c r="C1094" s="89"/>
      <c r="D1094" s="90"/>
      <c r="E1094" s="89"/>
      <c r="F1094" s="91"/>
      <c r="G1094" s="304"/>
      <c r="H1094" s="41"/>
      <c r="I1094" s="42" t="str">
        <f t="shared" si="438"/>
        <v/>
      </c>
      <c r="J1094" s="43" t="str">
        <f t="shared" si="446"/>
        <v/>
      </c>
      <c r="K1094" s="44" t="str">
        <f>IF(J1094="","",IF(COUNTIF($J$4:J1094,J1094)=0,"",(COUNTIF($J$4:J1094,J1094))))</f>
        <v/>
      </c>
      <c r="L1094" s="44" t="str">
        <f>IF(K1094="","",J1094&amp;" _ "&amp;COUNTIF($J$4:J1094,J1094)&amp;"_"&amp;N1094)</f>
        <v/>
      </c>
      <c r="M1094" s="45" t="str">
        <f t="shared" si="439"/>
        <v/>
      </c>
      <c r="N1094" s="44" t="str">
        <f t="shared" si="440"/>
        <v/>
      </c>
      <c r="O1094" s="57" t="str">
        <f t="shared" si="441"/>
        <v/>
      </c>
      <c r="P1094" s="48" t="str" cm="1">
        <f t="array" ref="P1094">IFERROR(IF(C1094="P",G1094,IF($K1094=1,$M1094,$M1094+LOOKUP(2,1/($J$4:$J1093=J1094),$P$4:$P1093))),"")</f>
        <v/>
      </c>
      <c r="Q1094" s="57" t="str" cm="1">
        <f t="array" ref="Q1094">IFERROR(IF(OR(C1094="P",C1094="A",C1094="R"),F1094,IF($K1094=1,F1094,IF(LOOKUP(2,1/($J$4:$J1093=$J1094),$P$4:$P1093)=0,$F1094,IF(AND($C1094="C",LOOKUP(2,1/($J$4:$J1093=$J1094),$P$4:$P1093)&gt;0),(F1094*G1094+LOOKUP(2,1/($J$4:$J1093=$J1094),$P$4:$P1093)*LOOKUP(2,1/($J$4:$J1093=$J1094),$Q$4:$Q1093))/$P1094,IF(AND($C1094="C",LOOKUP(2,1/($J$4:$J1093=$J1094),$P$4:$P1093)&lt;0),LOOKUP(2,1/($J$4:$J1093=$J1094),$Q$4:$Q1093),IF(AND($C1094="V",LOOKUP(2,1/($J$4:$J1093=$J1094),$P$4:$P1093)&lt;0),((-1*(F1094*G1094))+LOOKUP(2,1/($J$4:$J1093=$J1094),$P$4:$P1093)*LOOKUP(2,1/($J$4:$J1093=$J1094),$Q$4:$Q1093))/$P1094,IF(AND($C1094="V",LOOKUP(2,1/($J$4:$J1093=$J1094),$P$4:$P1093)&gt;0),LOOKUP(2,1/($J$4:$J1093=$J1094),$Q$4:$Q1093),""))))))),"")</f>
        <v/>
      </c>
      <c r="R1094" s="49" t="str">
        <f t="shared" si="444"/>
        <v/>
      </c>
      <c r="S1094" s="49" t="str">
        <f t="shared" ref="S1094:S1096" si="454">IFERROR((-F1094*M1094)-AN1094,"")</f>
        <v/>
      </c>
      <c r="T1094" s="49" t="str">
        <f t="shared" si="442"/>
        <v/>
      </c>
      <c r="U1094" s="49" t="str">
        <f>IFERROR(IF(C1094="P",S1094,IF(K1094=1,0,IF(OR(LOOKUP(2,1/($E$4:$E1093=$E1094),$P$4:$P1093)=0,AND($C1094="C",$N1094="LONG"),AND(C1094="V",N1094="SHORT")),0,S1094+(M1094*Q1094)))),"")</f>
        <v/>
      </c>
      <c r="V1094" s="49" t="str">
        <f t="shared" si="443"/>
        <v/>
      </c>
      <c r="W1094" s="50" t="str">
        <f t="shared" si="437"/>
        <v/>
      </c>
      <c r="Y1094" s="51" t="str">
        <f t="shared" si="424"/>
        <v/>
      </c>
      <c r="Z1094" s="50" t="str">
        <f t="shared" ref="Z1094:Z1096" si="455">IF(W1094="","",AA1093)</f>
        <v/>
      </c>
      <c r="AA1094" s="50" t="str">
        <f t="shared" si="447"/>
        <v/>
      </c>
      <c r="AB1094" s="50" t="str">
        <f t="shared" si="449"/>
        <v/>
      </c>
      <c r="AC1094" s="58" t="str">
        <f t="shared" si="450"/>
        <v/>
      </c>
      <c r="AD1094" s="53" t="str">
        <f t="shared" si="448"/>
        <v/>
      </c>
      <c r="AE1094" s="53" t="str">
        <f t="shared" si="451"/>
        <v/>
      </c>
      <c r="AF1094" s="59" t="str">
        <f t="shared" si="452"/>
        <v/>
      </c>
      <c r="AG1094" s="40" t="str">
        <f>C1094&amp;COUNTIFS($C$3:C1094,"V")</f>
        <v>0</v>
      </c>
      <c r="AH1094" s="56"/>
      <c r="AI1094" s="265"/>
      <c r="AN1094" s="267">
        <f t="shared" si="453"/>
        <v>0</v>
      </c>
    </row>
    <row r="1095" spans="1:40" s="40" customFormat="1" ht="12.75">
      <c r="A1095" s="227"/>
      <c r="B1095" s="88"/>
      <c r="C1095" s="89"/>
      <c r="D1095" s="90"/>
      <c r="E1095" s="89"/>
      <c r="F1095" s="91"/>
      <c r="G1095" s="304"/>
      <c r="H1095" s="41"/>
      <c r="I1095" s="42" t="str">
        <f t="shared" si="438"/>
        <v/>
      </c>
      <c r="J1095" s="43" t="str">
        <f t="shared" si="446"/>
        <v/>
      </c>
      <c r="K1095" s="44" t="str">
        <f>IF(J1095="","",IF(COUNTIF($J$4:J1095,J1095)=0,"",(COUNTIF($J$4:J1095,J1095))))</f>
        <v/>
      </c>
      <c r="L1095" s="44" t="str">
        <f>IF(K1095="","",J1095&amp;" _ "&amp;COUNTIF($J$4:J1095,J1095)&amp;"_"&amp;N1095)</f>
        <v/>
      </c>
      <c r="M1095" s="45" t="str">
        <f t="shared" si="439"/>
        <v/>
      </c>
      <c r="N1095" s="44" t="str">
        <f t="shared" si="440"/>
        <v/>
      </c>
      <c r="O1095" s="57" t="str">
        <f t="shared" si="441"/>
        <v/>
      </c>
      <c r="P1095" s="48" t="str" cm="1">
        <f t="array" ref="P1095">IFERROR(IF(C1095="P",G1095,IF($K1095=1,$M1095,$M1095+LOOKUP(2,1/($J$4:$J1094=J1095),$P$4:$P1094))),"")</f>
        <v/>
      </c>
      <c r="Q1095" s="57" t="str" cm="1">
        <f t="array" ref="Q1095">IFERROR(IF(OR(C1095="P",C1095="A",C1095="R"),F1095,IF($K1095=1,F1095,IF(LOOKUP(2,1/($J$4:$J1094=$J1095),$P$4:$P1094)=0,$F1095,IF(AND($C1095="C",LOOKUP(2,1/($J$4:$J1094=$J1095),$P$4:$P1094)&gt;0),(F1095*G1095+LOOKUP(2,1/($J$4:$J1094=$J1095),$P$4:$P1094)*LOOKUP(2,1/($J$4:$J1094=$J1095),$Q$4:$Q1094))/$P1095,IF(AND($C1095="C",LOOKUP(2,1/($J$4:$J1094=$J1095),$P$4:$P1094)&lt;0),LOOKUP(2,1/($J$4:$J1094=$J1095),$Q$4:$Q1094),IF(AND($C1095="V",LOOKUP(2,1/($J$4:$J1094=$J1095),$P$4:$P1094)&lt;0),((-1*(F1095*G1095))+LOOKUP(2,1/($J$4:$J1094=$J1095),$P$4:$P1094)*LOOKUP(2,1/($J$4:$J1094=$J1095),$Q$4:$Q1094))/$P1095,IF(AND($C1095="V",LOOKUP(2,1/($J$4:$J1094=$J1095),$P$4:$P1094)&gt;0),LOOKUP(2,1/($J$4:$J1094=$J1095),$Q$4:$Q1094),""))))))),"")</f>
        <v/>
      </c>
      <c r="R1095" s="49" t="str">
        <f t="shared" si="444"/>
        <v/>
      </c>
      <c r="S1095" s="49" t="str">
        <f t="shared" si="454"/>
        <v/>
      </c>
      <c r="T1095" s="49" t="str">
        <f t="shared" si="442"/>
        <v/>
      </c>
      <c r="U1095" s="49" t="str">
        <f>IFERROR(IF(C1095="P",S1095,IF(K1095=1,0,IF(OR(LOOKUP(2,1/($E$4:$E1094=$E1095),$P$4:$P1094)=0,AND($C1095="C",$N1095="LONG"),AND(C1095="V",N1095="SHORT")),0,S1095+(M1095*Q1095)))),"")</f>
        <v/>
      </c>
      <c r="V1095" s="49" t="str">
        <f t="shared" si="443"/>
        <v/>
      </c>
      <c r="W1095" s="50" t="str">
        <f t="shared" ref="W1095:W1104" si="456">IF(E1095="","",IF(OR(E1095="APORTE",E1095="RESGATE"),S1095,0))</f>
        <v/>
      </c>
      <c r="Y1095" s="51" t="str">
        <f t="shared" si="424"/>
        <v/>
      </c>
      <c r="Z1095" s="50" t="str">
        <f t="shared" si="455"/>
        <v/>
      </c>
      <c r="AA1095" s="50" t="str">
        <f t="shared" si="447"/>
        <v/>
      </c>
      <c r="AB1095" s="50" t="str">
        <f t="shared" si="449"/>
        <v/>
      </c>
      <c r="AC1095" s="58" t="str">
        <f t="shared" si="450"/>
        <v/>
      </c>
      <c r="AD1095" s="53" t="str">
        <f t="shared" si="448"/>
        <v/>
      </c>
      <c r="AE1095" s="53" t="str">
        <f t="shared" si="451"/>
        <v/>
      </c>
      <c r="AF1095" s="59" t="str">
        <f t="shared" si="452"/>
        <v/>
      </c>
      <c r="AG1095" s="40" t="str">
        <f>C1095&amp;COUNTIFS($C$3:C1095,"V")</f>
        <v>0</v>
      </c>
      <c r="AH1095" s="56"/>
      <c r="AI1095" s="265"/>
      <c r="AN1095" s="267">
        <f t="shared" si="453"/>
        <v>0</v>
      </c>
    </row>
    <row r="1096" spans="1:40" s="40" customFormat="1" ht="12.75">
      <c r="A1096" s="227"/>
      <c r="B1096" s="88"/>
      <c r="C1096" s="89"/>
      <c r="D1096" s="90"/>
      <c r="E1096" s="89"/>
      <c r="F1096" s="91"/>
      <c r="G1096" s="304"/>
      <c r="H1096" s="41"/>
      <c r="I1096" s="42" t="str">
        <f t="shared" si="438"/>
        <v/>
      </c>
      <c r="J1096" s="43" t="str">
        <f t="shared" si="446"/>
        <v/>
      </c>
      <c r="K1096" s="44" t="str">
        <f>IF(J1096="","",IF(COUNTIF($J$4:J1096,J1096)=0,"",(COUNTIF($J$4:J1096,J1096))))</f>
        <v/>
      </c>
      <c r="L1096" s="44" t="str">
        <f>IF(K1096="","",J1096&amp;" _ "&amp;COUNTIF($J$4:J1096,J1096)&amp;"_"&amp;N1096)</f>
        <v/>
      </c>
      <c r="M1096" s="45" t="str">
        <f t="shared" si="439"/>
        <v/>
      </c>
      <c r="N1096" s="44" t="str">
        <f t="shared" si="440"/>
        <v/>
      </c>
      <c r="O1096" s="57" t="str">
        <f t="shared" si="441"/>
        <v/>
      </c>
      <c r="P1096" s="48" t="str" cm="1">
        <f t="array" ref="P1096">IFERROR(IF(C1096="P",G1096,IF($K1096=1,$M1096,$M1096+LOOKUP(2,1/($J$4:$J1095=J1096),$P$4:$P1095))),"")</f>
        <v/>
      </c>
      <c r="Q1096" s="57" t="str" cm="1">
        <f t="array" ref="Q1096">IFERROR(IF(OR(C1096="P",C1096="A",C1096="R"),F1096,IF($K1096=1,F1096,IF(LOOKUP(2,1/($J$4:$J1095=$J1096),$P$4:$P1095)=0,$F1096,IF(AND($C1096="C",LOOKUP(2,1/($J$4:$J1095=$J1096),$P$4:$P1095)&gt;0),(F1096*G1096+LOOKUP(2,1/($J$4:$J1095=$J1096),$P$4:$P1095)*LOOKUP(2,1/($J$4:$J1095=$J1096),$Q$4:$Q1095))/$P1096,IF(AND($C1096="C",LOOKUP(2,1/($J$4:$J1095=$J1096),$P$4:$P1095)&lt;0),LOOKUP(2,1/($J$4:$J1095=$J1096),$Q$4:$Q1095),IF(AND($C1096="V",LOOKUP(2,1/($J$4:$J1095=$J1096),$P$4:$P1095)&lt;0),((-1*(F1096*G1096))+LOOKUP(2,1/($J$4:$J1095=$J1096),$P$4:$P1095)*LOOKUP(2,1/($J$4:$J1095=$J1096),$Q$4:$Q1095))/$P1096,IF(AND($C1096="V",LOOKUP(2,1/($J$4:$J1095=$J1096),$P$4:$P1095)&gt;0),LOOKUP(2,1/($J$4:$J1095=$J1096),$Q$4:$Q1095),""))))))),"")</f>
        <v/>
      </c>
      <c r="R1096" s="49" t="str">
        <f t="shared" si="444"/>
        <v/>
      </c>
      <c r="S1096" s="49" t="str">
        <f t="shared" si="454"/>
        <v/>
      </c>
      <c r="T1096" s="49" t="str">
        <f t="shared" si="442"/>
        <v/>
      </c>
      <c r="U1096" s="49" t="str">
        <f>IFERROR(IF(C1096="P",S1096,IF(K1096=1,0,IF(OR(LOOKUP(2,1/($E$4:$E1095=$E1096),$P$4:$P1095)=0,AND($C1096="C",$N1096="LONG"),AND(C1096="V",N1096="SHORT")),0,S1096+(M1096*Q1096)))),"")</f>
        <v/>
      </c>
      <c r="V1096" s="49" t="str">
        <f t="shared" si="443"/>
        <v/>
      </c>
      <c r="W1096" s="50" t="str">
        <f t="shared" si="456"/>
        <v/>
      </c>
      <c r="Y1096" s="51" t="str">
        <f t="shared" si="424"/>
        <v/>
      </c>
      <c r="Z1096" s="50" t="str">
        <f t="shared" si="455"/>
        <v/>
      </c>
      <c r="AA1096" s="50" t="str">
        <f t="shared" si="447"/>
        <v/>
      </c>
      <c r="AB1096" s="50" t="str">
        <f t="shared" si="449"/>
        <v/>
      </c>
      <c r="AC1096" s="58" t="str">
        <f t="shared" si="450"/>
        <v/>
      </c>
      <c r="AD1096" s="53" t="str">
        <f t="shared" si="448"/>
        <v/>
      </c>
      <c r="AE1096" s="53" t="str">
        <f t="shared" si="451"/>
        <v/>
      </c>
      <c r="AF1096" s="59" t="str">
        <f t="shared" si="452"/>
        <v/>
      </c>
      <c r="AG1096" s="40" t="str">
        <f>C1096&amp;COUNTIFS($C$3:C1096,"V")</f>
        <v>0</v>
      </c>
      <c r="AH1096" s="56"/>
      <c r="AI1096" s="265"/>
      <c r="AN1096" s="267">
        <f t="shared" si="453"/>
        <v>0</v>
      </c>
    </row>
    <row r="1097" spans="1:40" s="40" customFormat="1" ht="12.75">
      <c r="A1097" s="228"/>
      <c r="B1097" s="88"/>
      <c r="C1097" s="90"/>
      <c r="D1097" s="90"/>
      <c r="E1097" s="90"/>
      <c r="F1097" s="95"/>
      <c r="G1097" s="304"/>
      <c r="H1097" s="60"/>
      <c r="I1097" s="42" t="str">
        <f t="shared" si="438"/>
        <v/>
      </c>
      <c r="J1097" s="61"/>
      <c r="K1097" s="44"/>
      <c r="L1097" s="44"/>
      <c r="M1097" s="45"/>
      <c r="N1097" s="44"/>
      <c r="O1097" s="49"/>
      <c r="P1097" s="44"/>
      <c r="Q1097" s="49"/>
      <c r="R1097" s="49"/>
      <c r="S1097" s="49"/>
      <c r="T1097" s="44"/>
      <c r="U1097" s="44"/>
      <c r="V1097" s="44"/>
      <c r="W1097" s="50" t="str">
        <f t="shared" si="456"/>
        <v/>
      </c>
      <c r="X1097" s="62"/>
      <c r="Y1097" s="62"/>
      <c r="Z1097" s="62"/>
      <c r="AA1097" s="62"/>
      <c r="AB1097" s="62"/>
      <c r="AC1097" s="62"/>
      <c r="AD1097" s="62"/>
      <c r="AE1097" s="62"/>
      <c r="AF1097" s="62"/>
      <c r="AG1097" s="266"/>
    </row>
    <row r="1098" spans="1:40" s="40" customFormat="1" ht="12.75">
      <c r="A1098" s="228"/>
      <c r="B1098" s="88"/>
      <c r="C1098" s="90"/>
      <c r="D1098" s="90"/>
      <c r="E1098" s="90"/>
      <c r="F1098" s="95"/>
      <c r="G1098" s="304"/>
      <c r="H1098" s="60"/>
      <c r="I1098" s="42" t="str">
        <f t="shared" ref="I1098:I1104" si="457">IF(OR(E1098="APORTE",E1098="RESGATE"),"&lt;- Colar aqui o valor da célula CD2 (canto superior direito em laranja). Quando tiver colado, a célula CD2 deve ficar com valor zerado.","")</f>
        <v/>
      </c>
      <c r="J1098" s="61"/>
      <c r="K1098" s="44"/>
      <c r="L1098" s="44"/>
      <c r="M1098" s="45"/>
      <c r="N1098" s="44"/>
      <c r="O1098" s="49"/>
      <c r="P1098" s="44"/>
      <c r="Q1098" s="49"/>
      <c r="R1098" s="49"/>
      <c r="S1098" s="49"/>
      <c r="T1098" s="44"/>
      <c r="U1098" s="44"/>
      <c r="V1098" s="44"/>
      <c r="W1098" s="50" t="str">
        <f t="shared" si="456"/>
        <v/>
      </c>
      <c r="X1098" s="62"/>
      <c r="Y1098" s="62"/>
      <c r="Z1098" s="62"/>
      <c r="AA1098" s="62"/>
      <c r="AB1098" s="62"/>
      <c r="AC1098" s="62"/>
      <c r="AD1098" s="62"/>
      <c r="AE1098" s="62"/>
      <c r="AF1098" s="62"/>
      <c r="AG1098" s="266"/>
    </row>
    <row r="1099" spans="1:40" s="40" customFormat="1" ht="12.75">
      <c r="A1099" s="228"/>
      <c r="B1099" s="88"/>
      <c r="C1099" s="90"/>
      <c r="D1099" s="90"/>
      <c r="E1099" s="90"/>
      <c r="F1099" s="95"/>
      <c r="G1099" s="304"/>
      <c r="H1099" s="60"/>
      <c r="I1099" s="42" t="str">
        <f t="shared" si="457"/>
        <v/>
      </c>
      <c r="J1099" s="61"/>
      <c r="K1099" s="44"/>
      <c r="L1099" s="44"/>
      <c r="M1099" s="45"/>
      <c r="N1099" s="44"/>
      <c r="O1099" s="49"/>
      <c r="P1099" s="44"/>
      <c r="Q1099" s="49"/>
      <c r="R1099" s="49"/>
      <c r="S1099" s="49"/>
      <c r="T1099" s="44"/>
      <c r="U1099" s="44"/>
      <c r="V1099" s="44"/>
      <c r="W1099" s="50" t="str">
        <f t="shared" si="456"/>
        <v/>
      </c>
      <c r="X1099" s="62"/>
      <c r="Y1099" s="62"/>
      <c r="Z1099" s="62"/>
      <c r="AA1099" s="62"/>
      <c r="AB1099" s="62"/>
      <c r="AC1099" s="62"/>
      <c r="AD1099" s="62"/>
      <c r="AE1099" s="62"/>
      <c r="AF1099" s="62"/>
      <c r="AG1099" s="266"/>
    </row>
    <row r="1100" spans="1:40" s="40" customFormat="1" ht="12.75">
      <c r="A1100" s="228"/>
      <c r="B1100" s="88"/>
      <c r="C1100" s="90"/>
      <c r="D1100" s="90"/>
      <c r="E1100" s="90"/>
      <c r="F1100" s="95"/>
      <c r="G1100" s="304"/>
      <c r="H1100" s="60"/>
      <c r="I1100" s="42" t="str">
        <f t="shared" si="457"/>
        <v/>
      </c>
      <c r="J1100" s="61"/>
      <c r="K1100" s="44"/>
      <c r="L1100" s="44"/>
      <c r="M1100" s="45"/>
      <c r="N1100" s="44"/>
      <c r="O1100" s="49"/>
      <c r="P1100" s="44"/>
      <c r="Q1100" s="49"/>
      <c r="R1100" s="49"/>
      <c r="S1100" s="49"/>
      <c r="T1100" s="44"/>
      <c r="U1100" s="44"/>
      <c r="V1100" s="44"/>
      <c r="W1100" s="50" t="str">
        <f t="shared" si="456"/>
        <v/>
      </c>
      <c r="X1100" s="62"/>
      <c r="Y1100" s="62"/>
      <c r="Z1100" s="62"/>
      <c r="AA1100" s="62"/>
      <c r="AB1100" s="62"/>
      <c r="AC1100" s="62"/>
      <c r="AD1100" s="62"/>
      <c r="AE1100" s="62"/>
      <c r="AF1100" s="62"/>
      <c r="AG1100" s="266"/>
    </row>
    <row r="1101" spans="1:40" s="40" customFormat="1" ht="12.75">
      <c r="A1101" s="228"/>
      <c r="B1101" s="88"/>
      <c r="C1101" s="90"/>
      <c r="D1101" s="90"/>
      <c r="E1101" s="90"/>
      <c r="F1101" s="95"/>
      <c r="G1101" s="304"/>
      <c r="H1101" s="60"/>
      <c r="I1101" s="42" t="str">
        <f t="shared" si="457"/>
        <v/>
      </c>
      <c r="J1101" s="61"/>
      <c r="K1101" s="44"/>
      <c r="L1101" s="44"/>
      <c r="M1101" s="45"/>
      <c r="N1101" s="44"/>
      <c r="O1101" s="49"/>
      <c r="P1101" s="44"/>
      <c r="Q1101" s="49"/>
      <c r="R1101" s="49"/>
      <c r="S1101" s="49"/>
      <c r="T1101" s="44"/>
      <c r="U1101" s="44"/>
      <c r="V1101" s="44"/>
      <c r="W1101" s="50" t="str">
        <f t="shared" si="456"/>
        <v/>
      </c>
      <c r="X1101" s="62"/>
      <c r="Y1101" s="62"/>
      <c r="Z1101" s="62"/>
      <c r="AA1101" s="62"/>
      <c r="AB1101" s="62"/>
      <c r="AC1101" s="62"/>
      <c r="AD1101" s="62"/>
      <c r="AE1101" s="62"/>
      <c r="AF1101" s="62"/>
      <c r="AG1101" s="266"/>
    </row>
    <row r="1102" spans="1:40" s="40" customFormat="1" ht="12.75">
      <c r="A1102" s="228"/>
      <c r="B1102" s="88"/>
      <c r="C1102" s="90"/>
      <c r="D1102" s="90"/>
      <c r="E1102" s="90"/>
      <c r="F1102" s="95"/>
      <c r="G1102" s="304"/>
      <c r="H1102" s="60"/>
      <c r="I1102" s="42" t="str">
        <f t="shared" si="457"/>
        <v/>
      </c>
      <c r="J1102" s="61"/>
      <c r="K1102" s="44"/>
      <c r="L1102" s="44"/>
      <c r="M1102" s="45"/>
      <c r="N1102" s="44"/>
      <c r="O1102" s="49"/>
      <c r="P1102" s="44"/>
      <c r="Q1102" s="49"/>
      <c r="R1102" s="49"/>
      <c r="S1102" s="49"/>
      <c r="T1102" s="44"/>
      <c r="U1102" s="44"/>
      <c r="V1102" s="44"/>
      <c r="W1102" s="50" t="str">
        <f t="shared" si="456"/>
        <v/>
      </c>
      <c r="X1102" s="62"/>
      <c r="Y1102" s="62"/>
      <c r="Z1102" s="62"/>
      <c r="AA1102" s="62"/>
      <c r="AB1102" s="62"/>
      <c r="AC1102" s="62"/>
      <c r="AD1102" s="62"/>
      <c r="AE1102" s="62"/>
      <c r="AF1102" s="62"/>
      <c r="AG1102" s="266"/>
    </row>
    <row r="1103" spans="1:40" s="40" customFormat="1" ht="12.75">
      <c r="A1103" s="228"/>
      <c r="B1103" s="88"/>
      <c r="C1103" s="90"/>
      <c r="D1103" s="90"/>
      <c r="E1103" s="90"/>
      <c r="F1103" s="95"/>
      <c r="G1103" s="304"/>
      <c r="H1103" s="60"/>
      <c r="I1103" s="42" t="str">
        <f t="shared" si="457"/>
        <v/>
      </c>
      <c r="J1103" s="61"/>
      <c r="K1103" s="44"/>
      <c r="L1103" s="44"/>
      <c r="M1103" s="45"/>
      <c r="N1103" s="44"/>
      <c r="O1103" s="49"/>
      <c r="P1103" s="44"/>
      <c r="Q1103" s="49"/>
      <c r="R1103" s="49"/>
      <c r="S1103" s="49"/>
      <c r="T1103" s="44"/>
      <c r="U1103" s="44"/>
      <c r="V1103" s="44"/>
      <c r="W1103" s="50" t="str">
        <f t="shared" si="456"/>
        <v/>
      </c>
      <c r="X1103" s="62"/>
      <c r="Y1103" s="62"/>
      <c r="Z1103" s="62"/>
      <c r="AA1103" s="62"/>
      <c r="AB1103" s="62"/>
      <c r="AC1103" s="62"/>
      <c r="AD1103" s="62"/>
      <c r="AE1103" s="62"/>
      <c r="AF1103" s="62"/>
      <c r="AG1103" s="266"/>
    </row>
    <row r="1104" spans="1:40" s="40" customFormat="1" ht="12.75">
      <c r="A1104" s="228"/>
      <c r="B1104" s="88"/>
      <c r="C1104" s="90"/>
      <c r="D1104" s="90"/>
      <c r="E1104" s="90"/>
      <c r="F1104" s="95"/>
      <c r="G1104" s="304"/>
      <c r="H1104" s="60"/>
      <c r="I1104" s="42" t="str">
        <f t="shared" si="457"/>
        <v/>
      </c>
      <c r="J1104" s="61"/>
      <c r="K1104" s="44"/>
      <c r="L1104" s="44"/>
      <c r="M1104" s="45"/>
      <c r="N1104" s="44"/>
      <c r="O1104" s="49"/>
      <c r="P1104" s="44"/>
      <c r="Q1104" s="49"/>
      <c r="R1104" s="49"/>
      <c r="S1104" s="49"/>
      <c r="T1104" s="44"/>
      <c r="U1104" s="44"/>
      <c r="V1104" s="44"/>
      <c r="W1104" s="50" t="str">
        <f t="shared" si="456"/>
        <v/>
      </c>
      <c r="X1104" s="62"/>
      <c r="Y1104" s="62"/>
      <c r="Z1104" s="62"/>
      <c r="AA1104" s="62"/>
      <c r="AB1104" s="62"/>
      <c r="AC1104" s="62"/>
      <c r="AD1104" s="62"/>
      <c r="AE1104" s="62"/>
      <c r="AF1104" s="62"/>
      <c r="AG1104" s="266"/>
    </row>
  </sheetData>
  <sheetProtection algorithmName="SHA-512" hashValue="7Dj6Qsj3BbErNINsRlK2NvtHoi+THRlZFxOLTLxoIlGPNn0Ea3fmbIkBY+M5nDZghdqmMnDFchB1+caIWD72JQ==" saltValue="5y5zHNvpdcT+UcQoLZQ1BQ==" spinCount="100000" sheet="1" objects="1" scenarios="1"/>
  <mergeCells count="1">
    <mergeCell ref="F1:F2"/>
  </mergeCells>
  <phoneticPr fontId="5" type="noConversion"/>
  <conditionalFormatting sqref="Y4:Y1096 H4:H1096">
    <cfRule type="expression" dxfId="63" priority="1">
      <formula>OR($E4="APORTE",$E4="RESGATE")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Valid_Dados!$A$2:$A$6</xm:f>
          </x14:formula1>
          <xm:sqref>C4:C1104</xm:sqref>
        </x14:dataValidation>
        <x14:dataValidation type="list" allowBlank="1" showInputMessage="1" showErrorMessage="1">
          <x14:formula1>
            <xm:f>Valid_Dados!$B$2:$B$11</xm:f>
          </x14:formula1>
          <xm:sqref>D4:D1104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B1001"/>
  <sheetViews>
    <sheetView showGridLines="0" topLeftCell="A469" workbookViewId="0">
      <selection activeCell="P2" sqref="P2:Q23"/>
    </sheetView>
  </sheetViews>
  <sheetFormatPr defaultColWidth="0" defaultRowHeight="15"/>
  <cols>
    <col min="1" max="1" width="3.140625" customWidth="1"/>
    <col min="2" max="2" width="32.85546875" customWidth="1"/>
    <col min="3" max="3" width="46.42578125" bestFit="1" customWidth="1"/>
    <col min="4" max="4" width="3.7109375" customWidth="1"/>
    <col min="5" max="5" width="14.140625" customWidth="1"/>
    <col min="6" max="6" width="5.140625" customWidth="1"/>
    <col min="7" max="7" width="18.140625" bestFit="1" customWidth="1"/>
    <col min="8" max="8" width="7.28515625" customWidth="1"/>
    <col min="9" max="9" width="18.140625" bestFit="1" customWidth="1"/>
    <col min="10" max="12" width="5.140625" customWidth="1"/>
    <col min="13" max="13" width="8.5703125" bestFit="1" customWidth="1"/>
    <col min="14" max="15" width="9.140625" customWidth="1"/>
    <col min="16" max="16" width="13.140625" bestFit="1" customWidth="1"/>
    <col min="17" max="22" width="9.140625" customWidth="1"/>
    <col min="23" max="28" width="9.140625" hidden="1" customWidth="1"/>
    <col min="29" max="16384" width="9.140625" hidden="1"/>
  </cols>
  <sheetData>
    <row r="1" spans="1:28" s="1" customFormat="1">
      <c r="A1" s="225"/>
      <c r="B1" s="225"/>
      <c r="C1" s="225"/>
      <c r="D1" s="225"/>
      <c r="E1" s="294"/>
      <c r="F1" s="307"/>
      <c r="G1" s="307"/>
      <c r="H1" s="308"/>
      <c r="I1" s="307"/>
      <c r="J1" s="307"/>
      <c r="K1" s="309"/>
      <c r="L1" s="309"/>
      <c r="M1" s="309"/>
      <c r="N1" s="309"/>
      <c r="O1" s="309"/>
      <c r="P1" s="312"/>
      <c r="Q1" s="313"/>
      <c r="R1" s="309"/>
      <c r="S1" s="309"/>
      <c r="T1" s="222"/>
      <c r="U1" s="222"/>
      <c r="V1" s="222"/>
      <c r="W1" s="2"/>
      <c r="X1" s="2"/>
      <c r="Y1" s="2"/>
      <c r="Z1" s="2"/>
      <c r="AA1" s="2"/>
      <c r="AB1" s="2"/>
    </row>
    <row r="2" spans="1:28" s="1" customFormat="1" ht="18.75">
      <c r="A2" s="226"/>
      <c r="B2" s="434" t="s">
        <v>143</v>
      </c>
      <c r="C2" s="435"/>
      <c r="D2" s="226"/>
      <c r="E2" s="296"/>
      <c r="F2" s="296"/>
      <c r="G2" s="296"/>
      <c r="H2" s="349"/>
      <c r="I2" s="296"/>
      <c r="J2" s="350"/>
      <c r="K2" s="351"/>
      <c r="L2" s="351"/>
      <c r="M2" s="351"/>
      <c r="N2" s="351"/>
      <c r="O2" s="351"/>
      <c r="P2" s="352" t="s">
        <v>827</v>
      </c>
      <c r="Q2" s="353" t="s">
        <v>127</v>
      </c>
      <c r="R2" s="309"/>
      <c r="S2" s="309"/>
      <c r="T2" s="222"/>
      <c r="U2" s="222"/>
      <c r="V2" s="222"/>
      <c r="W2" s="2"/>
      <c r="X2" s="2"/>
      <c r="Y2" s="2"/>
      <c r="Z2" s="2"/>
      <c r="AA2" s="2"/>
      <c r="AB2" s="2"/>
    </row>
    <row r="3" spans="1:28" s="1" customFormat="1" ht="18.75">
      <c r="A3" s="224"/>
      <c r="B3" s="153" t="s">
        <v>27</v>
      </c>
      <c r="C3" s="153" t="s">
        <v>26</v>
      </c>
      <c r="D3" s="224"/>
      <c r="E3" s="297">
        <v>1E-10</v>
      </c>
      <c r="F3" s="350">
        <v>1</v>
      </c>
      <c r="G3" s="350" t="s">
        <v>126</v>
      </c>
      <c r="H3" s="354" t="str">
        <f>IF(SUMIF(CARTEIRA!R$25:R$100,G3,CARTEIRA!O$25:O$100)=0,"0",SUMIF(CARTEIRA!R$25:R$100,G3,CARTEIRA!O$25:O$100)+E3)</f>
        <v>0</v>
      </c>
      <c r="I3" s="350" t="str">
        <f t="shared" ref="I3:I20" si="0">G3</f>
        <v>Caixa/DI</v>
      </c>
      <c r="J3" s="350"/>
      <c r="K3" s="351"/>
      <c r="L3" s="351"/>
      <c r="M3" s="351"/>
      <c r="N3" s="355"/>
      <c r="O3" s="355"/>
      <c r="P3" s="352" t="s">
        <v>2164</v>
      </c>
      <c r="Q3" s="356">
        <v>0.10868953709541646</v>
      </c>
      <c r="R3" s="314"/>
      <c r="S3" s="314"/>
      <c r="T3" s="223"/>
      <c r="U3" s="223"/>
      <c r="V3" s="223"/>
      <c r="W3" s="3"/>
      <c r="X3" s="3"/>
      <c r="Y3" s="3"/>
      <c r="Z3" s="3"/>
      <c r="AA3" s="3"/>
      <c r="AB3" s="3"/>
    </row>
    <row r="4" spans="1:28" s="1" customFormat="1" ht="15" customHeight="1">
      <c r="A4" s="224"/>
      <c r="B4" s="69" t="s">
        <v>160</v>
      </c>
      <c r="C4" s="70" t="s">
        <v>126</v>
      </c>
      <c r="D4" s="224"/>
      <c r="E4" s="297">
        <v>2.0000000000000001E-10</v>
      </c>
      <c r="F4" s="351">
        <v>2</v>
      </c>
      <c r="G4" s="351" t="s">
        <v>2186</v>
      </c>
      <c r="H4" s="354" t="str">
        <f>IF(SUMIF(CARTEIRA!R$25:R$100,G4,CARTEIRA!O$25:O$100)=0,"0",SUMIF(CARTEIRA!R$25:R$100,G4,CARTEIRA!O$25:O$100)+E4)</f>
        <v>0</v>
      </c>
      <c r="I4" s="351" t="str">
        <f>G4</f>
        <v>Agropecuária</v>
      </c>
      <c r="J4" s="351"/>
      <c r="K4" s="351"/>
      <c r="L4" s="351"/>
      <c r="M4" s="351"/>
      <c r="N4" s="355"/>
      <c r="O4" s="355"/>
      <c r="P4" s="352" t="s">
        <v>2179</v>
      </c>
      <c r="Q4" s="353">
        <v>9.6336516577954154E-2</v>
      </c>
      <c r="R4" s="314"/>
      <c r="S4" s="314"/>
      <c r="T4" s="223"/>
      <c r="U4" s="223"/>
      <c r="V4" s="223"/>
      <c r="W4" s="3"/>
      <c r="X4" s="3"/>
      <c r="Y4" s="3"/>
      <c r="Z4" s="3"/>
      <c r="AA4" s="3"/>
      <c r="AB4" s="3"/>
    </row>
    <row r="5" spans="1:28" s="1" customFormat="1" ht="15" customHeight="1">
      <c r="A5" s="224"/>
      <c r="B5" s="71" t="s">
        <v>186</v>
      </c>
      <c r="C5" s="72" t="s">
        <v>2162</v>
      </c>
      <c r="D5" s="224"/>
      <c r="E5" s="297">
        <v>3E-10</v>
      </c>
      <c r="F5" s="351">
        <v>3</v>
      </c>
      <c r="G5" s="351" t="s">
        <v>2176</v>
      </c>
      <c r="H5" s="354" t="str">
        <f>IF(SUMIF(CARTEIRA!R$25:R$100,G5,CARTEIRA!O$25:O$100)=0,"0",SUMIF(CARTEIRA!R$25:R$100,G5,CARTEIRA!O$25:O$100)+E5)</f>
        <v>0</v>
      </c>
      <c r="I5" s="351" t="str">
        <f t="shared" si="0"/>
        <v>Água e saneamento</v>
      </c>
      <c r="J5" s="351"/>
      <c r="K5" s="351"/>
      <c r="L5" s="351"/>
      <c r="M5" s="351"/>
      <c r="N5" s="355"/>
      <c r="O5" s="355"/>
      <c r="P5" s="352" t="s">
        <v>814</v>
      </c>
      <c r="Q5" s="353">
        <v>8.3301165030413363E-2</v>
      </c>
      <c r="R5" s="314"/>
      <c r="S5" s="314"/>
      <c r="T5" s="223"/>
      <c r="U5" s="223"/>
      <c r="V5" s="223"/>
      <c r="W5" s="3"/>
      <c r="X5" s="3"/>
      <c r="Y5" s="3"/>
      <c r="Z5" s="3"/>
      <c r="AA5" s="3"/>
      <c r="AB5" s="3"/>
    </row>
    <row r="6" spans="1:28" s="1" customFormat="1" ht="15" customHeight="1">
      <c r="A6" s="224"/>
      <c r="B6" s="69" t="s">
        <v>187</v>
      </c>
      <c r="C6" s="70" t="s">
        <v>2163</v>
      </c>
      <c r="D6" s="224"/>
      <c r="E6" s="297">
        <v>4.0000000000000001E-10</v>
      </c>
      <c r="F6" s="351">
        <v>4</v>
      </c>
      <c r="G6" s="351" t="s">
        <v>2169</v>
      </c>
      <c r="H6" s="354" t="str">
        <f>IF(SUMIF(CARTEIRA!R$25:R$100,G6,CARTEIRA!O$25:O$100)=0,"0",SUMIF(CARTEIRA!R$25:R$100,G6,CARTEIRA!O$25:O$100)+E6)</f>
        <v>0</v>
      </c>
      <c r="I6" s="351" t="str">
        <f t="shared" si="0"/>
        <v>Alimentos processados</v>
      </c>
      <c r="J6" s="351"/>
      <c r="K6" s="351"/>
      <c r="L6" s="351"/>
      <c r="M6" s="351"/>
      <c r="N6" s="355"/>
      <c r="O6" s="355"/>
      <c r="P6" s="352" t="s">
        <v>2174</v>
      </c>
      <c r="Q6" s="356">
        <v>6.4818539514412771E-2</v>
      </c>
      <c r="R6" s="314"/>
      <c r="S6" s="314"/>
      <c r="T6" s="223"/>
      <c r="U6" s="223"/>
      <c r="V6" s="223"/>
      <c r="W6" s="3"/>
      <c r="X6" s="3"/>
      <c r="Y6" s="3"/>
      <c r="Z6" s="3"/>
      <c r="AA6" s="3"/>
      <c r="AB6" s="3"/>
    </row>
    <row r="7" spans="1:28" s="1" customFormat="1" ht="15" customHeight="1">
      <c r="A7" s="224"/>
      <c r="B7" s="71" t="s">
        <v>188</v>
      </c>
      <c r="C7" s="72" t="s">
        <v>2163</v>
      </c>
      <c r="D7" s="224"/>
      <c r="E7" s="297">
        <v>5.0000000000000003E-10</v>
      </c>
      <c r="F7" s="351">
        <v>5</v>
      </c>
      <c r="G7" s="351" t="s">
        <v>2189</v>
      </c>
      <c r="H7" s="354" t="str">
        <f>IF(SUMIF(CARTEIRA!R$25:R$100,G7,CARTEIRA!O$25:O$100)=0,"0",SUMIF(CARTEIRA!R$25:R$100,G7,CARTEIRA!O$25:O$100)+E7)</f>
        <v>0</v>
      </c>
      <c r="I7" s="351" t="str">
        <f t="shared" si="0"/>
        <v>Automóveis e motocicletas</v>
      </c>
      <c r="J7" s="351"/>
      <c r="K7" s="351"/>
      <c r="L7" s="351"/>
      <c r="M7" s="351"/>
      <c r="N7" s="355"/>
      <c r="O7" s="355"/>
      <c r="P7" s="352" t="s">
        <v>70</v>
      </c>
      <c r="Q7" s="356">
        <v>6.4643695667330164E-2</v>
      </c>
      <c r="R7" s="314"/>
      <c r="S7" s="314"/>
      <c r="T7" s="223"/>
      <c r="U7" s="223"/>
      <c r="V7" s="223"/>
      <c r="W7" s="3"/>
      <c r="X7" s="3"/>
      <c r="Y7" s="3"/>
      <c r="Z7" s="3"/>
      <c r="AA7" s="3"/>
      <c r="AB7" s="3"/>
    </row>
    <row r="8" spans="1:28" s="1" customFormat="1" ht="15" customHeight="1">
      <c r="A8" s="224"/>
      <c r="B8" s="69" t="s">
        <v>189</v>
      </c>
      <c r="C8" s="73" t="s">
        <v>2164</v>
      </c>
      <c r="D8" s="224"/>
      <c r="E8" s="297">
        <v>6E-10</v>
      </c>
      <c r="F8" s="351">
        <v>6</v>
      </c>
      <c r="G8" s="351" t="s">
        <v>2165</v>
      </c>
      <c r="H8" s="354" t="str">
        <f>IF(SUMIF(CARTEIRA!R$25:R$100,G8,CARTEIRA!O$25:O$100)=0,"0",SUMIF(CARTEIRA!R$25:R$100,G8,CARTEIRA!O$25:O$100)+E8)</f>
        <v>0</v>
      </c>
      <c r="I8" s="351" t="str">
        <f t="shared" si="0"/>
        <v>Bebidas</v>
      </c>
      <c r="J8" s="351"/>
      <c r="K8" s="351"/>
      <c r="L8" s="351"/>
      <c r="M8" s="351"/>
      <c r="N8" s="355"/>
      <c r="O8" s="355"/>
      <c r="P8" s="352" t="s">
        <v>2171</v>
      </c>
      <c r="Q8" s="356">
        <v>6.3691274148262297E-2</v>
      </c>
      <c r="R8" s="314"/>
      <c r="S8" s="314"/>
      <c r="T8" s="223"/>
      <c r="U8" s="223"/>
      <c r="V8" s="223"/>
      <c r="W8" s="3"/>
      <c r="X8" s="3"/>
      <c r="Y8" s="3"/>
      <c r="Z8" s="3"/>
      <c r="AA8" s="3"/>
      <c r="AB8" s="3"/>
    </row>
    <row r="9" spans="1:28" s="1" customFormat="1" ht="15" customHeight="1">
      <c r="A9" s="224"/>
      <c r="B9" s="71" t="s">
        <v>36</v>
      </c>
      <c r="C9" s="72" t="s">
        <v>2164</v>
      </c>
      <c r="D9" s="224"/>
      <c r="E9" s="297">
        <v>6.9999999999999996E-10</v>
      </c>
      <c r="F9" s="351">
        <v>7</v>
      </c>
      <c r="G9" s="351" t="s">
        <v>112</v>
      </c>
      <c r="H9" s="354" t="str">
        <f>IF(SUMIF(CARTEIRA!R$25:R$100,G9,CARTEIRA!O$25:O$100)=0,"0",SUMIF(CARTEIRA!R$25:R$100,G9,CARTEIRA!O$25:O$100)+E9)</f>
        <v>0</v>
      </c>
      <c r="I9" s="351" t="str">
        <f t="shared" si="0"/>
        <v>Varejo</v>
      </c>
      <c r="J9" s="351"/>
      <c r="K9" s="351"/>
      <c r="L9" s="351"/>
      <c r="M9" s="351"/>
      <c r="N9" s="355"/>
      <c r="O9" s="355"/>
      <c r="P9" s="352" t="s">
        <v>2185</v>
      </c>
      <c r="Q9" s="353">
        <v>5.596530318164461E-2</v>
      </c>
      <c r="R9" s="314"/>
      <c r="S9" s="314"/>
      <c r="T9" s="223"/>
      <c r="U9" s="223"/>
      <c r="V9" s="223"/>
      <c r="W9" s="3"/>
      <c r="X9" s="3"/>
      <c r="Y9" s="3"/>
      <c r="Z9" s="3"/>
      <c r="AA9" s="3"/>
      <c r="AB9" s="3"/>
    </row>
    <row r="10" spans="1:28" s="1" customFormat="1" ht="15" customHeight="1">
      <c r="A10" s="224"/>
      <c r="B10" s="69" t="s">
        <v>46</v>
      </c>
      <c r="C10" s="70" t="s">
        <v>2165</v>
      </c>
      <c r="D10" s="224"/>
      <c r="E10" s="297">
        <v>8.0000000000000003E-10</v>
      </c>
      <c r="F10" s="351">
        <v>8</v>
      </c>
      <c r="G10" s="351" t="s">
        <v>2195</v>
      </c>
      <c r="H10" s="354" t="str">
        <f>IF(SUMIF(CARTEIRA!R$25:R$100,G10,CARTEIRA!O$25:O$100)=0,"0",SUMIF(CARTEIRA!R$25:R$100,G10,CARTEIRA!O$25:O$100)+E10)</f>
        <v>0</v>
      </c>
      <c r="I10" s="351" t="str">
        <f t="shared" si="0"/>
        <v>Computadores e equipamentos</v>
      </c>
      <c r="J10" s="351"/>
      <c r="K10" s="351"/>
      <c r="L10" s="351"/>
      <c r="M10" s="351"/>
      <c r="N10" s="355"/>
      <c r="O10" s="355"/>
      <c r="P10" s="352" t="s">
        <v>112</v>
      </c>
      <c r="Q10" s="353">
        <v>5.2273472993267581E-2</v>
      </c>
      <c r="R10" s="314"/>
      <c r="S10" s="314"/>
      <c r="T10" s="223"/>
      <c r="U10" s="223"/>
      <c r="V10" s="223"/>
      <c r="W10" s="3"/>
      <c r="X10" s="3"/>
      <c r="Y10" s="3"/>
      <c r="Z10" s="3"/>
      <c r="AA10" s="3"/>
      <c r="AB10" s="3"/>
    </row>
    <row r="11" spans="1:28" s="1" customFormat="1" ht="15" customHeight="1">
      <c r="A11" s="224"/>
      <c r="B11" s="71" t="s">
        <v>190</v>
      </c>
      <c r="C11" s="72" t="s">
        <v>2164</v>
      </c>
      <c r="D11" s="224"/>
      <c r="E11" s="297">
        <v>8.9999999999999999E-10</v>
      </c>
      <c r="F11" s="351">
        <v>9</v>
      </c>
      <c r="G11" s="351" t="s">
        <v>2185</v>
      </c>
      <c r="H11" s="354" t="str">
        <f>IF(SUMIF(CARTEIRA!R$25:R$100,G11,CARTEIRA!O$25:O$100)=0,"0",SUMIF(CARTEIRA!R$25:R$100,G11,CARTEIRA!O$25:O$100)+E11)</f>
        <v>0</v>
      </c>
      <c r="I11" s="351" t="str">
        <f t="shared" si="0"/>
        <v>Construção civil</v>
      </c>
      <c r="J11" s="351"/>
      <c r="K11" s="351"/>
      <c r="L11" s="351"/>
      <c r="M11" s="351"/>
      <c r="N11" s="355"/>
      <c r="O11" s="355"/>
      <c r="P11" s="352" t="s">
        <v>1850</v>
      </c>
      <c r="Q11" s="353">
        <v>4.4756004345513738E-2</v>
      </c>
      <c r="R11" s="314"/>
      <c r="S11" s="314"/>
      <c r="T11" s="223"/>
      <c r="U11" s="223"/>
      <c r="V11" s="223"/>
      <c r="W11" s="3"/>
      <c r="X11" s="3"/>
      <c r="Y11" s="3"/>
      <c r="Z11" s="3"/>
      <c r="AA11" s="3"/>
      <c r="AB11" s="3"/>
    </row>
    <row r="12" spans="1:28" s="1" customFormat="1" ht="15" customHeight="1">
      <c r="A12" s="224"/>
      <c r="B12" s="69" t="s">
        <v>21</v>
      </c>
      <c r="C12" s="70" t="s">
        <v>2164</v>
      </c>
      <c r="D12" s="224"/>
      <c r="E12" s="297">
        <v>1.0000000000000001E-9</v>
      </c>
      <c r="F12" s="351">
        <v>10</v>
      </c>
      <c r="G12" s="351" t="s">
        <v>2193</v>
      </c>
      <c r="H12" s="354" t="str">
        <f>IF(SUMIF(CARTEIRA!R$25:R$100,G12,CARTEIRA!O$25:O$100)=0,"0",SUMIF(CARTEIRA!R$25:R$100,G12,CARTEIRA!O$25:O$100)+E12)</f>
        <v>0</v>
      </c>
      <c r="I12" s="351" t="str">
        <f t="shared" si="0"/>
        <v>Construção e engenharia</v>
      </c>
      <c r="J12" s="351"/>
      <c r="K12" s="351"/>
      <c r="L12" s="351"/>
      <c r="M12" s="351"/>
      <c r="N12" s="355"/>
      <c r="O12" s="355"/>
      <c r="P12" s="352" t="s">
        <v>812</v>
      </c>
      <c r="Q12" s="356">
        <v>3.9690661868132318E-2</v>
      </c>
      <c r="R12" s="314"/>
      <c r="S12" s="314"/>
      <c r="T12" s="223"/>
      <c r="U12" s="223"/>
      <c r="V12" s="223"/>
      <c r="W12" s="3"/>
      <c r="X12" s="3"/>
      <c r="Y12" s="3"/>
      <c r="Z12" s="3"/>
      <c r="AA12" s="3"/>
      <c r="AB12" s="3"/>
    </row>
    <row r="13" spans="1:28" s="1" customFormat="1" ht="15" customHeight="1">
      <c r="A13" s="224"/>
      <c r="B13" s="71" t="s">
        <v>111</v>
      </c>
      <c r="C13" s="72" t="s">
        <v>112</v>
      </c>
      <c r="D13" s="224"/>
      <c r="E13" s="297">
        <v>1.0999999999999999E-9</v>
      </c>
      <c r="F13" s="351">
        <v>11</v>
      </c>
      <c r="G13" s="351" t="s">
        <v>2177</v>
      </c>
      <c r="H13" s="354" t="str">
        <f>IF(SUMIF(CARTEIRA!R$25:R$100,G13,CARTEIRA!O$25:O$100)=0,"0",SUMIF(CARTEIRA!R$25:R$100,G13,CARTEIRA!O$25:O$100)+E13)</f>
        <v>0</v>
      </c>
      <c r="I13" s="351" t="str">
        <f t="shared" si="0"/>
        <v>Diversos</v>
      </c>
      <c r="J13" s="351"/>
      <c r="K13" s="351"/>
      <c r="L13" s="351"/>
      <c r="M13" s="351"/>
      <c r="N13" s="355"/>
      <c r="O13" s="355"/>
      <c r="P13" s="352" t="s">
        <v>2175</v>
      </c>
      <c r="Q13" s="353">
        <v>3.4397051845386571E-2</v>
      </c>
      <c r="R13" s="314"/>
      <c r="S13" s="314"/>
      <c r="T13" s="223"/>
      <c r="U13" s="223"/>
      <c r="V13" s="223"/>
      <c r="W13" s="3"/>
      <c r="X13" s="3"/>
      <c r="Y13" s="3"/>
      <c r="Z13" s="3"/>
      <c r="AA13" s="3"/>
      <c r="AB13" s="3"/>
    </row>
    <row r="14" spans="1:28" s="1" customFormat="1" ht="15" customHeight="1">
      <c r="A14" s="224"/>
      <c r="B14" s="69" t="s">
        <v>191</v>
      </c>
      <c r="C14" s="70" t="s">
        <v>2164</v>
      </c>
      <c r="D14" s="224"/>
      <c r="E14" s="297">
        <v>1.2E-9</v>
      </c>
      <c r="F14" s="351">
        <v>12</v>
      </c>
      <c r="G14" s="351" t="s">
        <v>2174</v>
      </c>
      <c r="H14" s="354" t="str">
        <f>IF(SUMIF(CARTEIRA!R$25:R$100,G14,CARTEIRA!O$25:O$100)=0,"0",SUMIF(CARTEIRA!R$25:R$100,G14,CARTEIRA!O$25:O$100)+E14)</f>
        <v>0</v>
      </c>
      <c r="I14" s="351" t="str">
        <f t="shared" si="0"/>
        <v>Energia elétrica</v>
      </c>
      <c r="J14" s="351"/>
      <c r="K14" s="351"/>
      <c r="L14" s="351"/>
      <c r="M14" s="351"/>
      <c r="N14" s="355"/>
      <c r="O14" s="355"/>
      <c r="P14" s="352" t="s">
        <v>2189</v>
      </c>
      <c r="Q14" s="353">
        <v>3.1771006494278817E-2</v>
      </c>
      <c r="R14" s="314"/>
      <c r="S14" s="314"/>
      <c r="T14" s="223"/>
      <c r="U14" s="223"/>
      <c r="V14" s="223"/>
      <c r="W14" s="3"/>
      <c r="X14" s="3"/>
      <c r="Y14" s="3"/>
      <c r="Z14" s="3"/>
      <c r="AA14" s="3"/>
      <c r="AB14" s="3"/>
    </row>
    <row r="15" spans="1:28" s="1" customFormat="1" ht="15" customHeight="1">
      <c r="A15" s="224"/>
      <c r="B15" s="71" t="s">
        <v>192</v>
      </c>
      <c r="C15" s="72" t="s">
        <v>2164</v>
      </c>
      <c r="D15" s="224"/>
      <c r="E15" s="297">
        <v>1.3000000000000001E-9</v>
      </c>
      <c r="F15" s="351">
        <v>13</v>
      </c>
      <c r="G15" s="351" t="s">
        <v>2182</v>
      </c>
      <c r="H15" s="354" t="str">
        <f>IF(SUMIF(CARTEIRA!R$25:R$100,G15,CARTEIRA!O$25:O$100)=0,"0",SUMIF(CARTEIRA!R$25:R$100,G15,CARTEIRA!O$25:O$100)+E15)</f>
        <v>0</v>
      </c>
      <c r="I15" s="351" t="str">
        <f t="shared" si="0"/>
        <v>Exploração de imóveis</v>
      </c>
      <c r="J15" s="351"/>
      <c r="K15" s="351"/>
      <c r="L15" s="351"/>
      <c r="M15" s="351"/>
      <c r="N15" s="355"/>
      <c r="O15" s="355"/>
      <c r="P15" s="352" t="s">
        <v>2177</v>
      </c>
      <c r="Q15" s="356">
        <v>2.4414633223120298E-2</v>
      </c>
      <c r="R15" s="314"/>
      <c r="S15" s="314"/>
      <c r="T15" s="223"/>
      <c r="U15" s="223"/>
      <c r="V15" s="223"/>
      <c r="W15" s="3"/>
      <c r="X15" s="3"/>
      <c r="Y15" s="3"/>
      <c r="Z15" s="3"/>
      <c r="AA15" s="3"/>
      <c r="AB15" s="3"/>
    </row>
    <row r="16" spans="1:28" s="1" customFormat="1" ht="15" customHeight="1">
      <c r="A16" s="224"/>
      <c r="B16" s="69" t="s">
        <v>37</v>
      </c>
      <c r="C16" s="70" t="s">
        <v>2164</v>
      </c>
      <c r="D16" s="224"/>
      <c r="E16" s="297">
        <v>1.3999999999999999E-9</v>
      </c>
      <c r="F16" s="351">
        <v>14</v>
      </c>
      <c r="G16" s="351" t="s">
        <v>2180</v>
      </c>
      <c r="H16" s="354" t="str">
        <f>IF(SUMIF(CARTEIRA!R$25:R$100,G16,CARTEIRA!O$25:O$100)=0,"0",SUMIF(CARTEIRA!R$25:R$100,G16,CARTEIRA!O$25:O$100)+E16)</f>
        <v>0</v>
      </c>
      <c r="I16" s="351" t="str">
        <f t="shared" si="0"/>
        <v>Gás</v>
      </c>
      <c r="J16" s="351"/>
      <c r="K16" s="351"/>
      <c r="L16" s="351"/>
      <c r="M16" s="351"/>
      <c r="N16" s="355"/>
      <c r="O16" s="355"/>
      <c r="P16" s="352" t="s">
        <v>2168</v>
      </c>
      <c r="Q16" s="353">
        <v>2.3966854644006302E-2</v>
      </c>
      <c r="R16" s="314"/>
      <c r="S16" s="314"/>
      <c r="T16" s="223"/>
      <c r="U16" s="223"/>
      <c r="V16" s="223"/>
      <c r="W16" s="3"/>
      <c r="X16" s="3"/>
      <c r="Y16" s="3"/>
      <c r="Z16" s="3"/>
      <c r="AA16" s="3"/>
      <c r="AB16" s="3"/>
    </row>
    <row r="17" spans="1:28" s="1" customFormat="1" ht="15" customHeight="1">
      <c r="A17" s="224"/>
      <c r="B17" s="71" t="s">
        <v>56</v>
      </c>
      <c r="C17" s="72" t="s">
        <v>2166</v>
      </c>
      <c r="D17" s="224"/>
      <c r="E17" s="297">
        <v>1.5E-9</v>
      </c>
      <c r="F17" s="351">
        <v>15</v>
      </c>
      <c r="G17" s="351" t="s">
        <v>2188</v>
      </c>
      <c r="H17" s="354" t="str">
        <f>IF(SUMIF(CARTEIRA!R$25:R$100,G17,CARTEIRA!O$25:O$100)=0,"0",SUMIF(CARTEIRA!R$25:R$100,G17,CARTEIRA!O$25:O$100)+E17)</f>
        <v>0</v>
      </c>
      <c r="I17" s="351" t="str">
        <f t="shared" si="0"/>
        <v>Hotéis e restaurantes</v>
      </c>
      <c r="J17" s="351"/>
      <c r="K17" s="351"/>
      <c r="L17" s="351"/>
      <c r="M17" s="351"/>
      <c r="N17" s="355"/>
      <c r="O17" s="355"/>
      <c r="P17" s="352" t="s">
        <v>2197</v>
      </c>
      <c r="Q17" s="356">
        <v>2.1322827514952226E-2</v>
      </c>
      <c r="R17" s="314"/>
      <c r="S17" s="314"/>
      <c r="T17" s="223"/>
      <c r="U17" s="223"/>
      <c r="V17" s="223"/>
      <c r="W17" s="3"/>
      <c r="X17" s="3"/>
      <c r="Y17" s="3"/>
      <c r="Z17" s="3"/>
      <c r="AA17" s="3"/>
      <c r="AB17" s="3"/>
    </row>
    <row r="18" spans="1:28" s="1" customFormat="1" ht="15" customHeight="1">
      <c r="A18" s="224"/>
      <c r="B18" s="69" t="s">
        <v>34</v>
      </c>
      <c r="C18" s="70" t="s">
        <v>2164</v>
      </c>
      <c r="D18" s="224"/>
      <c r="E18" s="297">
        <v>1.6000000000000001E-9</v>
      </c>
      <c r="F18" s="351">
        <v>16</v>
      </c>
      <c r="G18" s="351" t="s">
        <v>2164</v>
      </c>
      <c r="H18" s="354" t="str">
        <f>IF(SUMIF(CARTEIRA!R$25:R$100,G18,CARTEIRA!O$25:O$100)=0,"0",SUMIF(CARTEIRA!R$25:R$100,G18,CARTEIRA!O$25:O$100)+E18)</f>
        <v>0</v>
      </c>
      <c r="I18" s="351" t="str">
        <f t="shared" si="0"/>
        <v>Intermediários financeiros</v>
      </c>
      <c r="J18" s="351"/>
      <c r="K18" s="351"/>
      <c r="L18" s="351"/>
      <c r="M18" s="351"/>
      <c r="N18" s="355"/>
      <c r="O18" s="355"/>
      <c r="P18" s="352" t="s">
        <v>2170</v>
      </c>
      <c r="Q18" s="353">
        <v>2.0811076767393369E-2</v>
      </c>
      <c r="R18" s="314"/>
      <c r="S18" s="314"/>
      <c r="T18" s="223"/>
      <c r="U18" s="223"/>
      <c r="V18" s="223"/>
      <c r="W18" s="3"/>
      <c r="X18" s="3"/>
      <c r="Y18" s="3"/>
      <c r="Z18" s="3"/>
      <c r="AA18" s="3"/>
      <c r="AB18" s="3"/>
    </row>
    <row r="19" spans="1:28" s="1" customFormat="1" ht="15" customHeight="1">
      <c r="A19" s="224"/>
      <c r="B19" s="71" t="s">
        <v>193</v>
      </c>
      <c r="C19" s="72" t="s">
        <v>2167</v>
      </c>
      <c r="D19" s="224"/>
      <c r="E19" s="297">
        <v>1.6999999999999999E-9</v>
      </c>
      <c r="F19" s="351">
        <v>17</v>
      </c>
      <c r="G19" s="351" t="s">
        <v>2170</v>
      </c>
      <c r="H19" s="354" t="str">
        <f>IF(SUMIF(CARTEIRA!R$25:R$100,G19,CARTEIRA!O$25:O$100)=0,"0",SUMIF(CARTEIRA!R$25:R$100,G19,CARTEIRA!O$25:O$100)+E19)</f>
        <v>0</v>
      </c>
      <c r="I19" s="351" t="str">
        <f t="shared" si="0"/>
        <v>Madeira e papel</v>
      </c>
      <c r="J19" s="351"/>
      <c r="K19" s="351"/>
      <c r="L19" s="351"/>
      <c r="M19" s="351"/>
      <c r="N19" s="355"/>
      <c r="O19" s="355"/>
      <c r="P19" s="352" t="s">
        <v>2187</v>
      </c>
      <c r="Q19" s="356">
        <v>1.7612653545150538E-2</v>
      </c>
      <c r="R19" s="314"/>
      <c r="S19" s="314"/>
      <c r="T19" s="223"/>
      <c r="U19" s="223"/>
      <c r="V19" s="223"/>
      <c r="W19" s="3"/>
      <c r="X19" s="3"/>
      <c r="Y19" s="3"/>
      <c r="Z19" s="3"/>
      <c r="AA19" s="3"/>
      <c r="AB19" s="3"/>
    </row>
    <row r="20" spans="1:28" s="1" customFormat="1" ht="15" customHeight="1">
      <c r="A20" s="224"/>
      <c r="B20" s="69" t="s">
        <v>92</v>
      </c>
      <c r="C20" s="70" t="s">
        <v>2167</v>
      </c>
      <c r="D20" s="224"/>
      <c r="E20" s="297">
        <v>1.8E-9</v>
      </c>
      <c r="F20" s="351">
        <v>18</v>
      </c>
      <c r="G20" s="351" t="s">
        <v>2168</v>
      </c>
      <c r="H20" s="354" t="str">
        <f>IF(SUMIF(CARTEIRA!R$25:R$100,G20,CARTEIRA!O$25:O$100)=0,"0",SUMIF(CARTEIRA!R$25:R$100,G20,CARTEIRA!O$25:O$100)+E20)</f>
        <v>0</v>
      </c>
      <c r="I20" s="351" t="str">
        <f t="shared" si="0"/>
        <v>Máquinas e equipamentos</v>
      </c>
      <c r="J20" s="351"/>
      <c r="K20" s="351"/>
      <c r="L20" s="351"/>
      <c r="M20" s="351"/>
      <c r="N20" s="355"/>
      <c r="O20" s="355"/>
      <c r="P20" s="352" t="s">
        <v>2195</v>
      </c>
      <c r="Q20" s="353">
        <v>1.6914685378341104E-2</v>
      </c>
      <c r="R20" s="314"/>
      <c r="S20" s="314"/>
      <c r="T20" s="223"/>
      <c r="U20" s="223"/>
      <c r="V20" s="223"/>
      <c r="W20" s="3"/>
      <c r="X20" s="3"/>
      <c r="Y20" s="3"/>
      <c r="Z20" s="3"/>
      <c r="AA20" s="3"/>
      <c r="AB20" s="3"/>
    </row>
    <row r="21" spans="1:28" s="1" customFormat="1" ht="15" customHeight="1">
      <c r="A21" s="224"/>
      <c r="B21" s="71" t="s">
        <v>42</v>
      </c>
      <c r="C21" s="72" t="s">
        <v>2168</v>
      </c>
      <c r="D21" s="224"/>
      <c r="E21" s="297">
        <v>1.9000000000000001E-9</v>
      </c>
      <c r="F21" s="351">
        <v>19</v>
      </c>
      <c r="G21" s="351" t="s">
        <v>2187</v>
      </c>
      <c r="H21" s="354" t="str">
        <f>IF(SUMIF(CARTEIRA!R$25:R$100,G21,CARTEIRA!O$25:O$100)=0,"0",SUMIF(CARTEIRA!R$25:R$100,G21,CARTEIRA!O$25:O$100)+E21)</f>
        <v>0</v>
      </c>
      <c r="I21" s="351" t="str">
        <f>G21</f>
        <v>Material de transporte</v>
      </c>
      <c r="J21" s="351"/>
      <c r="K21" s="351"/>
      <c r="L21" s="351"/>
      <c r="M21" s="351"/>
      <c r="N21" s="355"/>
      <c r="O21" s="355"/>
      <c r="P21" s="352" t="s">
        <v>2183</v>
      </c>
      <c r="Q21" s="356">
        <v>1.5793106698274616E-2</v>
      </c>
      <c r="R21" s="314"/>
      <c r="S21" s="314"/>
      <c r="T21" s="223"/>
      <c r="U21" s="223"/>
      <c r="V21" s="223"/>
      <c r="W21" s="3"/>
      <c r="X21" s="3"/>
      <c r="Y21" s="3"/>
      <c r="Z21" s="3"/>
      <c r="AA21" s="3"/>
      <c r="AB21" s="3"/>
    </row>
    <row r="22" spans="1:28" s="1" customFormat="1" ht="15" customHeight="1">
      <c r="A22" s="224"/>
      <c r="B22" s="69" t="s">
        <v>194</v>
      </c>
      <c r="C22" s="70" t="s">
        <v>2164</v>
      </c>
      <c r="D22" s="224"/>
      <c r="E22" s="297">
        <v>2.0000000000000001E-9</v>
      </c>
      <c r="F22" s="351">
        <v>20</v>
      </c>
      <c r="G22" s="351" t="s">
        <v>2192</v>
      </c>
      <c r="H22" s="354" t="str">
        <f>IF(SUMIF(CARTEIRA!R$25:R$100,G22,CARTEIRA!O$25:O$100)=0,"0",SUMIF(CARTEIRA!R$25:R$100,G22,CARTEIRA!O$25:O$100)+E22)</f>
        <v>0</v>
      </c>
      <c r="I22" s="351" t="str">
        <f>G22</f>
        <v>Medicamentos e outros produtos</v>
      </c>
      <c r="J22" s="351"/>
      <c r="K22" s="351"/>
      <c r="L22" s="351"/>
      <c r="M22" s="351"/>
      <c r="N22" s="355"/>
      <c r="O22" s="355"/>
      <c r="P22" s="352" t="s">
        <v>2190</v>
      </c>
      <c r="Q22" s="353">
        <v>1.3866946037323932E-2</v>
      </c>
      <c r="R22" s="314"/>
      <c r="S22" s="314"/>
      <c r="T22" s="223"/>
      <c r="U22" s="223"/>
      <c r="V22" s="223"/>
      <c r="W22" s="3"/>
      <c r="X22" s="3"/>
      <c r="Y22" s="3"/>
      <c r="Z22" s="3"/>
      <c r="AA22" s="3"/>
      <c r="AB22" s="3"/>
    </row>
    <row r="23" spans="1:28" s="1" customFormat="1" ht="15" customHeight="1">
      <c r="A23" s="224"/>
      <c r="B23" s="71" t="s">
        <v>195</v>
      </c>
      <c r="C23" s="72" t="s">
        <v>2164</v>
      </c>
      <c r="D23" s="224"/>
      <c r="E23" s="297">
        <v>2.1000000000000002E-9</v>
      </c>
      <c r="F23" s="351">
        <v>21</v>
      </c>
      <c r="G23" s="351" t="s">
        <v>2162</v>
      </c>
      <c r="H23" s="354" t="str">
        <f>IF(SUMIF(CARTEIRA!R$25:R$100,G23,CARTEIRA!O$25:O$100)=0,"0",SUMIF(CARTEIRA!R$25:R$100,G23,CARTEIRA!O$25:O$100)+E23)</f>
        <v>0</v>
      </c>
      <c r="I23" s="351" t="str">
        <f t="shared" ref="I23:I50" si="1">G23</f>
        <v>Mineração</v>
      </c>
      <c r="J23" s="351"/>
      <c r="K23" s="351"/>
      <c r="L23" s="351"/>
      <c r="M23" s="351"/>
      <c r="N23" s="355"/>
      <c r="O23" s="351"/>
      <c r="P23" s="352" t="s">
        <v>813</v>
      </c>
      <c r="Q23" s="356">
        <v>1.1712914676557456E-2</v>
      </c>
      <c r="R23" s="309"/>
      <c r="S23" s="309"/>
      <c r="T23" s="222"/>
      <c r="U23" s="222"/>
      <c r="V23" s="222"/>
      <c r="W23" s="2"/>
      <c r="X23" s="2"/>
      <c r="Y23" s="2"/>
      <c r="Z23" s="2"/>
      <c r="AA23" s="2"/>
      <c r="AB23" s="2"/>
    </row>
    <row r="24" spans="1:28" s="1" customFormat="1" ht="15" customHeight="1">
      <c r="A24" s="224"/>
      <c r="B24" s="69" t="s">
        <v>47</v>
      </c>
      <c r="C24" s="70" t="s">
        <v>2169</v>
      </c>
      <c r="D24" s="224"/>
      <c r="E24" s="297">
        <v>2.1999999999999998E-9</v>
      </c>
      <c r="F24" s="351">
        <v>22</v>
      </c>
      <c r="G24" s="351" t="s">
        <v>816</v>
      </c>
      <c r="H24" s="354" t="str">
        <f>IF(SUMIF(CARTEIRA!R$25:R$100,G24,CARTEIRA!O$25:O$100)=0,"0",SUMIF(CARTEIRA!R$25:R$100,G24,CARTEIRA!O$25:O$100)+E24)</f>
        <v>0</v>
      </c>
      <c r="I24" s="351" t="str">
        <f t="shared" si="1"/>
        <v>Outros</v>
      </c>
      <c r="J24" s="351"/>
      <c r="K24" s="351"/>
      <c r="L24" s="351"/>
      <c r="M24" s="351"/>
      <c r="N24" s="351"/>
      <c r="O24" s="351"/>
      <c r="P24" s="352"/>
      <c r="Q24" s="353"/>
      <c r="R24" s="309"/>
      <c r="S24" s="309"/>
      <c r="T24" s="222"/>
      <c r="U24" s="222"/>
      <c r="V24" s="222"/>
      <c r="W24" s="2"/>
      <c r="X24" s="2"/>
      <c r="Y24" s="2"/>
      <c r="Z24" s="2"/>
      <c r="AA24" s="2"/>
      <c r="AB24" s="2"/>
    </row>
    <row r="25" spans="1:28" s="1" customFormat="1" ht="15" customHeight="1">
      <c r="A25" s="224"/>
      <c r="B25" s="71" t="s">
        <v>196</v>
      </c>
      <c r="C25" s="72" t="s">
        <v>2170</v>
      </c>
      <c r="D25" s="224"/>
      <c r="E25" s="297">
        <v>2.2999999999999999E-9</v>
      </c>
      <c r="F25" s="351">
        <v>23</v>
      </c>
      <c r="G25" s="351" t="s">
        <v>2163</v>
      </c>
      <c r="H25" s="354" t="str">
        <f>IF(SUMIF(CARTEIRA!R$25:R$100,G25,CARTEIRA!O$25:O$100)=0,"0",SUMIF(CARTEIRA!R$25:R$100,G25,CARTEIRA!O$25:O$100)+E25)</f>
        <v>0</v>
      </c>
      <c r="I25" s="351" t="str">
        <f t="shared" si="1"/>
        <v>Petróleo gás e biocombustíveis</v>
      </c>
      <c r="J25" s="351"/>
      <c r="K25" s="351"/>
      <c r="L25" s="351"/>
      <c r="M25" s="351"/>
      <c r="N25" s="351"/>
      <c r="O25" s="351"/>
      <c r="P25" s="352"/>
      <c r="Q25" s="353"/>
      <c r="R25" s="309"/>
      <c r="S25" s="309"/>
      <c r="T25" s="222"/>
      <c r="U25" s="222"/>
      <c r="V25" s="222"/>
      <c r="W25" s="2"/>
      <c r="X25" s="2"/>
      <c r="Y25" s="2"/>
      <c r="Z25" s="2"/>
      <c r="AA25" s="2"/>
      <c r="AB25" s="2"/>
    </row>
    <row r="26" spans="1:28" s="1" customFormat="1" ht="15" customHeight="1">
      <c r="A26" s="224"/>
      <c r="B26" s="69" t="s">
        <v>197</v>
      </c>
      <c r="C26" s="70" t="s">
        <v>2164</v>
      </c>
      <c r="D26" s="224"/>
      <c r="E26" s="297">
        <v>2.4E-9</v>
      </c>
      <c r="F26" s="351">
        <v>24</v>
      </c>
      <c r="G26" s="351" t="s">
        <v>2171</v>
      </c>
      <c r="H26" s="354" t="str">
        <f>IF(SUMIF(CARTEIRA!R$25:R$100,G26,CARTEIRA!O$25:O$100)=0,"0",SUMIF(CARTEIRA!R$25:R$100,G26,CARTEIRA!O$25:O$100)+E26)</f>
        <v>0</v>
      </c>
      <c r="I26" s="351" t="str">
        <f t="shared" si="1"/>
        <v>Previdência e seguros</v>
      </c>
      <c r="J26" s="351"/>
      <c r="K26" s="351"/>
      <c r="L26" s="351"/>
      <c r="M26" s="351"/>
      <c r="N26" s="351"/>
      <c r="O26" s="351"/>
      <c r="P26" s="352"/>
      <c r="Q26" s="353"/>
      <c r="R26" s="309"/>
      <c r="S26" s="309"/>
      <c r="T26" s="222"/>
      <c r="U26" s="222"/>
      <c r="V26" s="222"/>
      <c r="W26" s="2"/>
      <c r="X26" s="2"/>
      <c r="Y26" s="2"/>
      <c r="Z26" s="2"/>
      <c r="AA26" s="2"/>
      <c r="AB26" s="2"/>
    </row>
    <row r="27" spans="1:28" s="1" customFormat="1" ht="15" customHeight="1">
      <c r="A27" s="224"/>
      <c r="B27" s="71" t="s">
        <v>6</v>
      </c>
      <c r="C27" s="72" t="s">
        <v>2164</v>
      </c>
      <c r="D27" s="224"/>
      <c r="E27" s="297">
        <v>2.5000000000000001E-9</v>
      </c>
      <c r="F27" s="351">
        <v>25</v>
      </c>
      <c r="G27" s="351" t="s">
        <v>2172</v>
      </c>
      <c r="H27" s="354" t="str">
        <f>IF(SUMIF(CARTEIRA!R$25:R$100,G27,CARTEIRA!O$25:O$100)=0,"0",SUMIF(CARTEIRA!R$25:R$100,G27,CARTEIRA!O$25:O$100)+E27)</f>
        <v>0</v>
      </c>
      <c r="I27" s="351" t="str">
        <f t="shared" si="1"/>
        <v>Produtos de uso pessoal e de limpeza</v>
      </c>
      <c r="J27" s="357"/>
      <c r="K27" s="351"/>
      <c r="L27" s="351"/>
      <c r="M27" s="351"/>
      <c r="N27" s="351"/>
      <c r="O27" s="351"/>
      <c r="P27" s="352"/>
      <c r="Q27" s="353"/>
      <c r="R27" s="309"/>
      <c r="S27" s="309"/>
      <c r="T27" s="222"/>
      <c r="U27" s="222"/>
      <c r="V27" s="222"/>
      <c r="W27" s="2"/>
      <c r="X27" s="2"/>
      <c r="Y27" s="2"/>
      <c r="Z27" s="2"/>
      <c r="AA27" s="2"/>
      <c r="AB27" s="2"/>
    </row>
    <row r="28" spans="1:28" s="1" customFormat="1" ht="15" customHeight="1">
      <c r="A28" s="224"/>
      <c r="B28" s="69" t="s">
        <v>58</v>
      </c>
      <c r="C28" s="70" t="s">
        <v>2171</v>
      </c>
      <c r="D28" s="224"/>
      <c r="E28" s="297">
        <v>2.6000000000000001E-9</v>
      </c>
      <c r="F28" s="351">
        <v>26</v>
      </c>
      <c r="G28" s="351" t="s">
        <v>2183</v>
      </c>
      <c r="H28" s="354" t="str">
        <f>IF(SUMIF(CARTEIRA!R$25:R$100,G28,CARTEIRA!O$25:O$100)=0,"0",SUMIF(CARTEIRA!R$25:R$100,G28,CARTEIRA!O$25:O$100)+E28)</f>
        <v>0</v>
      </c>
      <c r="I28" s="351" t="str">
        <f t="shared" si="1"/>
        <v>Programas e serviços</v>
      </c>
      <c r="J28" s="351"/>
      <c r="K28" s="351"/>
      <c r="L28" s="351"/>
      <c r="M28" s="351"/>
      <c r="N28" s="351"/>
      <c r="O28" s="351"/>
      <c r="P28" s="352"/>
      <c r="Q28" s="353"/>
      <c r="R28" s="309"/>
      <c r="S28" s="309"/>
      <c r="T28" s="222"/>
      <c r="U28" s="222"/>
      <c r="V28" s="222"/>
      <c r="W28" s="2"/>
      <c r="X28" s="2"/>
      <c r="Y28" s="2"/>
      <c r="Z28" s="2"/>
      <c r="AA28" s="2"/>
      <c r="AB28" s="2"/>
    </row>
    <row r="29" spans="1:28" s="1" customFormat="1" ht="15" customHeight="1">
      <c r="A29" s="224"/>
      <c r="B29" s="71" t="s">
        <v>125</v>
      </c>
      <c r="C29" s="72" t="s">
        <v>112</v>
      </c>
      <c r="D29" s="224"/>
      <c r="E29" s="297">
        <v>2.7000000000000002E-9</v>
      </c>
      <c r="F29" s="351">
        <v>27</v>
      </c>
      <c r="G29" s="351" t="s">
        <v>2178</v>
      </c>
      <c r="H29" s="354" t="str">
        <f>IF(SUMIF(CARTEIRA!R$25:R$100,G29,CARTEIRA!O$25:O$100)=0,"0",SUMIF(CARTEIRA!R$25:R$100,G29,CARTEIRA!O$25:O$100)+E29)</f>
        <v>0</v>
      </c>
      <c r="I29" s="351" t="str">
        <f t="shared" si="1"/>
        <v>Químicos</v>
      </c>
      <c r="J29" s="351"/>
      <c r="K29" s="351"/>
      <c r="L29" s="351"/>
      <c r="M29" s="351"/>
      <c r="N29" s="351"/>
      <c r="O29" s="351"/>
      <c r="P29" s="352"/>
      <c r="Q29" s="353"/>
      <c r="R29" s="309"/>
      <c r="S29" s="309"/>
      <c r="T29" s="222"/>
      <c r="U29" s="222"/>
      <c r="V29" s="222"/>
      <c r="W29" s="2"/>
      <c r="X29" s="2"/>
      <c r="Y29" s="2"/>
      <c r="Z29" s="2"/>
      <c r="AA29" s="2"/>
      <c r="AB29" s="2"/>
    </row>
    <row r="30" spans="1:28" s="1" customFormat="1" ht="15" customHeight="1">
      <c r="A30" s="224"/>
      <c r="B30" s="69" t="s">
        <v>198</v>
      </c>
      <c r="C30" s="70" t="s">
        <v>2172</v>
      </c>
      <c r="D30" s="224"/>
      <c r="E30" s="297">
        <v>2.7999999999999998E-9</v>
      </c>
      <c r="F30" s="351">
        <v>28</v>
      </c>
      <c r="G30" s="351" t="s">
        <v>2191</v>
      </c>
      <c r="H30" s="354" t="str">
        <f>IF(SUMIF(CARTEIRA!R$25:R$100,G30,CARTEIRA!O$25:O$100)=0,"0",SUMIF(CARTEIRA!R$25:R$100,G30,CARTEIRA!O$25:O$100)+E30)</f>
        <v>0</v>
      </c>
      <c r="I30" s="351" t="str">
        <f t="shared" si="1"/>
        <v>Serviços diversos</v>
      </c>
      <c r="J30" s="351"/>
      <c r="K30" s="351"/>
      <c r="L30" s="351"/>
      <c r="M30" s="351"/>
      <c r="N30" s="351"/>
      <c r="O30" s="351"/>
      <c r="P30" s="352"/>
      <c r="Q30" s="353"/>
      <c r="R30" s="309"/>
      <c r="S30" s="309"/>
      <c r="T30" s="222"/>
      <c r="U30" s="222"/>
      <c r="V30" s="222"/>
      <c r="W30" s="2"/>
      <c r="X30" s="2"/>
      <c r="Y30" s="2"/>
      <c r="Z30" s="2"/>
      <c r="AA30" s="2"/>
      <c r="AB30" s="2"/>
    </row>
    <row r="31" spans="1:28" s="1" customFormat="1" ht="15" customHeight="1">
      <c r="A31" s="224"/>
      <c r="B31" s="71" t="s">
        <v>199</v>
      </c>
      <c r="C31" s="72" t="s">
        <v>112</v>
      </c>
      <c r="D31" s="224"/>
      <c r="E31" s="297">
        <v>2.8999999999999999E-9</v>
      </c>
      <c r="F31" s="351">
        <v>29</v>
      </c>
      <c r="G31" s="351" t="s">
        <v>2166</v>
      </c>
      <c r="H31" s="354" t="str">
        <f>IF(SUMIF(CARTEIRA!R$25:R$100,G31,CARTEIRA!O$25:O$100)=0,"0",SUMIF(CARTEIRA!R$25:R$100,G31,CARTEIRA!O$25:O$100)+E31)</f>
        <v>0</v>
      </c>
      <c r="I31" s="351" t="str">
        <f t="shared" si="1"/>
        <v>Serviços financeiros diversos</v>
      </c>
      <c r="J31" s="351"/>
      <c r="K31" s="351"/>
      <c r="L31" s="351"/>
      <c r="M31" s="351"/>
      <c r="N31" s="351"/>
      <c r="O31" s="351"/>
      <c r="P31" s="352"/>
      <c r="Q31" s="353"/>
      <c r="R31" s="309"/>
      <c r="S31" s="309"/>
      <c r="T31" s="222"/>
      <c r="U31" s="222"/>
      <c r="V31" s="222"/>
      <c r="W31" s="2"/>
      <c r="X31" s="2"/>
      <c r="Y31" s="2"/>
      <c r="Z31" s="2"/>
      <c r="AA31" s="2"/>
      <c r="AB31" s="2"/>
    </row>
    <row r="32" spans="1:28" s="1" customFormat="1" ht="15" customHeight="1">
      <c r="A32" s="224"/>
      <c r="B32" s="69" t="s">
        <v>116</v>
      </c>
      <c r="C32" s="70" t="s">
        <v>112</v>
      </c>
      <c r="D32" s="224"/>
      <c r="E32" s="297">
        <v>3E-9</v>
      </c>
      <c r="F32" s="351">
        <v>30</v>
      </c>
      <c r="G32" s="351" t="s">
        <v>2173</v>
      </c>
      <c r="H32" s="354" t="str">
        <f>IF(SUMIF(CARTEIRA!R$25:R$100,G32,CARTEIRA!O$25:O$100)=0,"0",SUMIF(CARTEIRA!R$25:R$100,G32,CARTEIRA!O$25:O$100)+E32)</f>
        <v>0</v>
      </c>
      <c r="I32" s="351" t="str">
        <f t="shared" si="1"/>
        <v>Serviços médico-hospitalares análises e diagnósticos</v>
      </c>
      <c r="J32" s="351"/>
      <c r="K32" s="351"/>
      <c r="L32" s="351"/>
      <c r="M32" s="351"/>
      <c r="N32" s="351"/>
      <c r="O32" s="351"/>
      <c r="P32" s="352"/>
      <c r="Q32" s="353"/>
      <c r="R32" s="309"/>
      <c r="S32" s="309"/>
      <c r="T32" s="222"/>
      <c r="U32" s="222"/>
      <c r="V32" s="222"/>
      <c r="W32" s="2"/>
      <c r="X32" s="2"/>
      <c r="Y32" s="2"/>
      <c r="Z32" s="2"/>
      <c r="AA32" s="2"/>
      <c r="AB32" s="2"/>
    </row>
    <row r="33" spans="1:28" s="1" customFormat="1" ht="15" customHeight="1">
      <c r="A33" s="224"/>
      <c r="B33" s="71" t="s">
        <v>87</v>
      </c>
      <c r="C33" s="72" t="s">
        <v>2173</v>
      </c>
      <c r="D33" s="224"/>
      <c r="E33" s="297">
        <v>3.1E-9</v>
      </c>
      <c r="F33" s="351">
        <v>31</v>
      </c>
      <c r="G33" s="351" t="s">
        <v>2179</v>
      </c>
      <c r="H33" s="354" t="str">
        <f>IF(SUMIF(CARTEIRA!R$25:R$100,G33,CARTEIRA!O$25:O$100)=0,"0",SUMIF(CARTEIRA!R$25:R$100,G33,CARTEIRA!O$25:O$100)+E33)</f>
        <v>0</v>
      </c>
      <c r="I33" s="351" t="str">
        <f t="shared" si="1"/>
        <v>Siderurgia e metalurgia</v>
      </c>
      <c r="J33" s="351"/>
      <c r="K33" s="351"/>
      <c r="L33" s="351"/>
      <c r="M33" s="351"/>
      <c r="N33" s="351"/>
      <c r="O33" s="351"/>
      <c r="P33" s="352"/>
      <c r="Q33" s="353"/>
      <c r="R33" s="309"/>
      <c r="S33" s="309"/>
      <c r="T33" s="222"/>
      <c r="U33" s="222"/>
      <c r="V33" s="222"/>
      <c r="W33" s="2"/>
      <c r="X33" s="2"/>
      <c r="Y33" s="2"/>
      <c r="Z33" s="2"/>
      <c r="AA33" s="2"/>
      <c r="AB33" s="2"/>
    </row>
    <row r="34" spans="1:28" s="1" customFormat="1" ht="15" customHeight="1">
      <c r="A34" s="224"/>
      <c r="B34" s="69" t="s">
        <v>200</v>
      </c>
      <c r="C34" s="70" t="s">
        <v>2174</v>
      </c>
      <c r="D34" s="224"/>
      <c r="E34" s="297">
        <v>3.2000000000000001E-9</v>
      </c>
      <c r="F34" s="351">
        <v>32</v>
      </c>
      <c r="G34" s="351" t="s">
        <v>2181</v>
      </c>
      <c r="H34" s="354" t="str">
        <f>IF(SUMIF(CARTEIRA!R$25:R$100,G34,CARTEIRA!O$25:O$100)=0,"0",SUMIF(CARTEIRA!R$25:R$100,G34,CARTEIRA!O$25:O$100)+E34)</f>
        <v>0</v>
      </c>
      <c r="I34" s="351" t="str">
        <f t="shared" si="1"/>
        <v>Tecidos vestuário e calçados</v>
      </c>
      <c r="J34" s="351"/>
      <c r="K34" s="351"/>
      <c r="L34" s="351"/>
      <c r="M34" s="351"/>
      <c r="N34" s="351"/>
      <c r="O34" s="351"/>
      <c r="P34" s="352"/>
      <c r="Q34" s="353"/>
      <c r="R34" s="309"/>
      <c r="S34" s="309"/>
      <c r="T34" s="222"/>
      <c r="U34" s="222"/>
      <c r="V34" s="222"/>
      <c r="W34" s="2"/>
      <c r="X34" s="2"/>
      <c r="Y34" s="2"/>
      <c r="Z34" s="2"/>
      <c r="AA34" s="2"/>
      <c r="AB34" s="2"/>
    </row>
    <row r="35" spans="1:28" s="1" customFormat="1" ht="15" customHeight="1">
      <c r="A35" s="224"/>
      <c r="B35" s="71" t="s">
        <v>201</v>
      </c>
      <c r="C35" s="72" t="s">
        <v>2174</v>
      </c>
      <c r="D35" s="224"/>
      <c r="E35" s="297">
        <v>3.3000000000000002E-9</v>
      </c>
      <c r="F35" s="351">
        <v>33</v>
      </c>
      <c r="G35" s="351" t="s">
        <v>2167</v>
      </c>
      <c r="H35" s="354" t="str">
        <f>IF(SUMIF(CARTEIRA!R$25:R$100,G35,CARTEIRA!O$25:O$100)=0,"0",SUMIF(CARTEIRA!R$25:R$100,G35,CARTEIRA!O$25:O$100)+E35)</f>
        <v>0</v>
      </c>
      <c r="I35" s="351" t="str">
        <f t="shared" si="1"/>
        <v>Telecomunicações</v>
      </c>
      <c r="J35" s="351"/>
      <c r="K35" s="351"/>
      <c r="L35" s="351"/>
      <c r="M35" s="351"/>
      <c r="N35" s="351"/>
      <c r="O35" s="351"/>
      <c r="P35" s="352"/>
      <c r="Q35" s="353"/>
      <c r="R35" s="309"/>
      <c r="S35" s="309"/>
      <c r="T35" s="222"/>
      <c r="U35" s="222"/>
      <c r="V35" s="222"/>
      <c r="W35" s="2"/>
      <c r="X35" s="2"/>
      <c r="Y35" s="2"/>
      <c r="Z35" s="2"/>
      <c r="AA35" s="2"/>
      <c r="AB35" s="2"/>
    </row>
    <row r="36" spans="1:28" s="1" customFormat="1" ht="15" customHeight="1">
      <c r="A36" s="224"/>
      <c r="B36" s="69" t="s">
        <v>81</v>
      </c>
      <c r="C36" s="70" t="s">
        <v>112</v>
      </c>
      <c r="D36" s="224"/>
      <c r="E36" s="297">
        <v>3.3999999999999998E-9</v>
      </c>
      <c r="F36" s="351">
        <v>34</v>
      </c>
      <c r="G36" s="351" t="s">
        <v>2175</v>
      </c>
      <c r="H36" s="354" t="str">
        <f>IF(SUMIF(CARTEIRA!R$25:R$100,G36,CARTEIRA!O$25:O$100)=0,"0",SUMIF(CARTEIRA!R$25:R$100,G36,CARTEIRA!O$25:O$100)+E36)</f>
        <v>0</v>
      </c>
      <c r="I36" s="351" t="str">
        <f t="shared" si="1"/>
        <v>Transporte</v>
      </c>
      <c r="J36" s="351"/>
      <c r="K36" s="351"/>
      <c r="L36" s="351"/>
      <c r="M36" s="351"/>
      <c r="N36" s="351"/>
      <c r="O36" s="351"/>
      <c r="P36" s="352"/>
      <c r="Q36" s="353"/>
      <c r="R36" s="309"/>
      <c r="S36" s="309"/>
      <c r="T36" s="222"/>
      <c r="U36" s="222"/>
      <c r="V36" s="222"/>
      <c r="W36" s="2"/>
      <c r="X36" s="2"/>
      <c r="Y36" s="2"/>
      <c r="Z36" s="2"/>
      <c r="AA36" s="2"/>
      <c r="AB36" s="2"/>
    </row>
    <row r="37" spans="1:28" s="1" customFormat="1" ht="15" customHeight="1">
      <c r="A37" s="224"/>
      <c r="B37" s="71" t="s">
        <v>118</v>
      </c>
      <c r="C37" s="72" t="s">
        <v>112</v>
      </c>
      <c r="D37" s="224"/>
      <c r="E37" s="297">
        <v>3.4999999999999999E-9</v>
      </c>
      <c r="F37" s="351">
        <v>35</v>
      </c>
      <c r="G37" s="351" t="s">
        <v>2184</v>
      </c>
      <c r="H37" s="354" t="str">
        <f>IF(SUMIF(CARTEIRA!R$25:R$100,G37,CARTEIRA!O$25:O$100)=0,"0",SUMIF(CARTEIRA!R$25:R$100,G37,CARTEIRA!O$25:O$100)+E37)</f>
        <v>0</v>
      </c>
      <c r="I37" s="351" t="str">
        <f t="shared" si="1"/>
        <v>Utilidades domésticas</v>
      </c>
      <c r="J37" s="351"/>
      <c r="K37" s="351"/>
      <c r="L37" s="351"/>
      <c r="M37" s="351"/>
      <c r="N37" s="351"/>
      <c r="O37" s="351"/>
      <c r="P37" s="352"/>
      <c r="Q37" s="353"/>
      <c r="R37" s="309"/>
      <c r="S37" s="309"/>
      <c r="T37" s="222"/>
      <c r="U37" s="222"/>
      <c r="V37" s="222"/>
      <c r="W37" s="2"/>
      <c r="X37" s="2"/>
      <c r="Y37" s="2"/>
      <c r="Z37" s="2"/>
      <c r="AA37" s="2"/>
      <c r="AB37" s="2"/>
    </row>
    <row r="38" spans="1:28" s="1" customFormat="1" ht="15" customHeight="1">
      <c r="A38" s="224"/>
      <c r="B38" s="69" t="s">
        <v>108</v>
      </c>
      <c r="C38" s="70" t="s">
        <v>2174</v>
      </c>
      <c r="D38" s="224"/>
      <c r="E38" s="297">
        <v>3.6E-9</v>
      </c>
      <c r="F38" s="351">
        <v>36</v>
      </c>
      <c r="G38" s="351" t="s">
        <v>2190</v>
      </c>
      <c r="H38" s="354" t="str">
        <f>IF(SUMIF(CARTEIRA!R$25:R$100,G38,CARTEIRA!O$25:O$100)=0,"0",SUMIF(CARTEIRA!R$25:R$100,G38,CARTEIRA!O$25:O$100)+E38)</f>
        <v>0</v>
      </c>
      <c r="I38" s="351" t="str">
        <f t="shared" si="1"/>
        <v>Viagens e lazer</v>
      </c>
      <c r="J38" s="351"/>
      <c r="K38" s="351"/>
      <c r="L38" s="351"/>
      <c r="M38" s="351"/>
      <c r="N38" s="351"/>
      <c r="O38" s="351"/>
      <c r="P38" s="352"/>
      <c r="Q38" s="353"/>
      <c r="R38" s="309"/>
      <c r="S38" s="309"/>
      <c r="T38" s="222"/>
      <c r="U38" s="222"/>
      <c r="V38" s="222"/>
      <c r="W38" s="2"/>
      <c r="X38" s="2"/>
      <c r="Y38" s="2"/>
      <c r="Z38" s="2"/>
      <c r="AA38" s="2"/>
      <c r="AB38" s="2"/>
    </row>
    <row r="39" spans="1:28" s="1" customFormat="1" ht="15" customHeight="1">
      <c r="A39" s="224"/>
      <c r="B39" s="71" t="s">
        <v>86</v>
      </c>
      <c r="C39" s="72" t="s">
        <v>2173</v>
      </c>
      <c r="D39" s="224"/>
      <c r="E39" s="297">
        <v>3.7E-9</v>
      </c>
      <c r="F39" s="351">
        <v>37</v>
      </c>
      <c r="G39" s="351" t="s">
        <v>4</v>
      </c>
      <c r="H39" s="354" t="str">
        <f>IF(SUMIF(CARTEIRA!R$25:R$100,G39,CARTEIRA!O$25:O$100)=0,"0",SUMIF(CARTEIRA!R$25:R$100,G39,CARTEIRA!O$25:O$100)+E39)</f>
        <v>0</v>
      </c>
      <c r="I39" s="351" t="str">
        <f t="shared" si="1"/>
        <v>ETF</v>
      </c>
      <c r="J39" s="351"/>
      <c r="K39" s="351"/>
      <c r="L39" s="351"/>
      <c r="M39" s="351"/>
      <c r="N39" s="351"/>
      <c r="O39" s="351"/>
      <c r="P39" s="352"/>
      <c r="Q39" s="353"/>
      <c r="R39" s="309"/>
      <c r="S39" s="309"/>
      <c r="T39" s="222"/>
      <c r="U39" s="222"/>
      <c r="V39" s="222"/>
      <c r="W39" s="2"/>
      <c r="X39" s="2"/>
      <c r="Y39" s="2"/>
      <c r="Z39" s="2"/>
      <c r="AA39" s="2"/>
      <c r="AB39" s="2"/>
    </row>
    <row r="40" spans="1:28" s="1" customFormat="1" ht="15" customHeight="1">
      <c r="A40" s="224"/>
      <c r="B40" s="69" t="s">
        <v>95</v>
      </c>
      <c r="C40" s="70" t="s">
        <v>2174</v>
      </c>
      <c r="D40" s="224"/>
      <c r="E40" s="297">
        <v>3.8000000000000001E-9</v>
      </c>
      <c r="F40" s="351">
        <v>38</v>
      </c>
      <c r="G40" s="351" t="s">
        <v>813</v>
      </c>
      <c r="H40" s="354" t="str">
        <f>IF(SUMIF(CARTEIRA!R$25:R$100,G40,CARTEIRA!O$25:O$100)=0,"0",SUMIF(CARTEIRA!R$25:R$100,G40,CARTEIRA!O$25:O$100)+E40)</f>
        <v>0</v>
      </c>
      <c r="I40" s="351" t="str">
        <f t="shared" si="1"/>
        <v>Shoppings</v>
      </c>
      <c r="J40" s="351"/>
      <c r="K40" s="351"/>
      <c r="L40" s="351"/>
      <c r="M40" s="351"/>
      <c r="N40" s="351"/>
      <c r="O40" s="351"/>
      <c r="P40" s="352"/>
      <c r="Q40" s="353"/>
      <c r="R40" s="309"/>
      <c r="S40" s="309"/>
      <c r="T40" s="222"/>
      <c r="U40" s="222"/>
      <c r="V40" s="222"/>
      <c r="W40" s="2"/>
      <c r="X40" s="2"/>
      <c r="Y40" s="2"/>
      <c r="Z40" s="2"/>
      <c r="AA40" s="2"/>
      <c r="AB40" s="2"/>
    </row>
    <row r="41" spans="1:28" s="1" customFormat="1" ht="15" customHeight="1">
      <c r="A41" s="224"/>
      <c r="B41" s="71" t="s">
        <v>117</v>
      </c>
      <c r="C41" s="72" t="s">
        <v>112</v>
      </c>
      <c r="D41" s="224"/>
      <c r="E41" s="297">
        <v>3.9000000000000002E-9</v>
      </c>
      <c r="F41" s="351">
        <v>39</v>
      </c>
      <c r="G41" s="351" t="s">
        <v>814</v>
      </c>
      <c r="H41" s="354" t="str">
        <f>IF(SUMIF(CARTEIRA!R$25:R$100,G41,CARTEIRA!O$25:O$100)=0,"0",SUMIF(CARTEIRA!R$25:R$100,G41,CARTEIRA!O$25:O$100)+E41)</f>
        <v>0</v>
      </c>
      <c r="I41" s="351" t="str">
        <f t="shared" si="1"/>
        <v>Títulos e Val. Mob.</v>
      </c>
      <c r="J41" s="351"/>
      <c r="K41" s="351"/>
      <c r="L41" s="351"/>
      <c r="M41" s="351"/>
      <c r="N41" s="351"/>
      <c r="O41" s="351"/>
      <c r="P41" s="352"/>
      <c r="Q41" s="353"/>
      <c r="R41" s="309"/>
      <c r="S41" s="309"/>
      <c r="T41" s="222"/>
      <c r="U41" s="222"/>
      <c r="V41" s="222"/>
      <c r="W41" s="2"/>
      <c r="X41" s="2"/>
      <c r="Y41" s="2"/>
      <c r="Z41" s="2"/>
      <c r="AA41" s="2"/>
      <c r="AB41" s="2"/>
    </row>
    <row r="42" spans="1:28" s="1" customFormat="1" ht="18.75">
      <c r="A42" s="224"/>
      <c r="B42" s="69" t="s">
        <v>202</v>
      </c>
      <c r="C42" s="70" t="s">
        <v>2175</v>
      </c>
      <c r="D42" s="224"/>
      <c r="E42" s="297">
        <v>4.0000000000000002E-9</v>
      </c>
      <c r="F42" s="351">
        <v>40</v>
      </c>
      <c r="G42" s="351" t="s">
        <v>815</v>
      </c>
      <c r="H42" s="354" t="str">
        <f>IF(SUMIF(CARTEIRA!R$25:R$100,G42,CARTEIRA!O$25:O$100)=0,"0",SUMIF(CARTEIRA!R$25:R$100,G42,CARTEIRA!O$25:O$100)+E42)</f>
        <v>0</v>
      </c>
      <c r="I42" s="351" t="str">
        <f t="shared" si="1"/>
        <v>Lajes Corporativas</v>
      </c>
      <c r="J42" s="351"/>
      <c r="K42" s="351"/>
      <c r="L42" s="351"/>
      <c r="M42" s="351"/>
      <c r="N42" s="351"/>
      <c r="O42" s="351"/>
      <c r="P42" s="352"/>
      <c r="Q42" s="353"/>
      <c r="R42" s="309"/>
      <c r="S42" s="309"/>
      <c r="T42" s="222"/>
      <c r="U42" s="222"/>
      <c r="V42" s="222"/>
      <c r="W42" s="2"/>
      <c r="X42" s="2"/>
      <c r="Y42" s="2"/>
      <c r="Z42" s="2"/>
      <c r="AA42" s="2"/>
      <c r="AB42" s="2"/>
    </row>
    <row r="43" spans="1:28" s="1" customFormat="1" ht="18.75">
      <c r="A43" s="224"/>
      <c r="B43" s="71" t="s">
        <v>2135</v>
      </c>
      <c r="C43" s="72" t="s">
        <v>2167</v>
      </c>
      <c r="D43" s="224"/>
      <c r="E43" s="297">
        <v>4.1000000000000003E-9</v>
      </c>
      <c r="F43" s="351">
        <v>41</v>
      </c>
      <c r="G43" s="351" t="s">
        <v>812</v>
      </c>
      <c r="H43" s="354" t="str">
        <f>IF(SUMIF(CARTEIRA!R$25:R$100,G43,CARTEIRA!O$25:O$100)=0,"0",SUMIF(CARTEIRA!R$25:R$100,G43,CARTEIRA!O$25:O$100)+E43)</f>
        <v>0</v>
      </c>
      <c r="I43" s="351" t="str">
        <f t="shared" si="1"/>
        <v>Híbrido</v>
      </c>
      <c r="J43" s="351"/>
      <c r="K43" s="351"/>
      <c r="L43" s="351"/>
      <c r="M43" s="351"/>
      <c r="N43" s="351"/>
      <c r="O43" s="351"/>
      <c r="P43" s="352"/>
      <c r="Q43" s="353"/>
      <c r="R43" s="309"/>
      <c r="S43" s="309"/>
      <c r="T43" s="222"/>
      <c r="U43" s="222"/>
      <c r="V43" s="222"/>
      <c r="W43" s="2"/>
      <c r="X43" s="2"/>
      <c r="Y43" s="2"/>
      <c r="Z43" s="2"/>
      <c r="AA43" s="2"/>
      <c r="AB43" s="2"/>
    </row>
    <row r="44" spans="1:28" s="1" customFormat="1" ht="18.75">
      <c r="A44" s="224"/>
      <c r="B44" s="69" t="s">
        <v>22</v>
      </c>
      <c r="C44" s="70" t="s">
        <v>2176</v>
      </c>
      <c r="D44" s="224"/>
      <c r="E44" s="297">
        <v>4.2000000000000004E-9</v>
      </c>
      <c r="F44" s="351">
        <v>42</v>
      </c>
      <c r="G44" s="351" t="s">
        <v>816</v>
      </c>
      <c r="H44" s="354" t="str">
        <f>IF(SUMIF(CARTEIRA!R$25:R$100,G44,CARTEIRA!O$25:O$100)=0,"0",SUMIF(CARTEIRA!R$25:R$100,G44,CARTEIRA!O$25:O$100)+E44)</f>
        <v>0</v>
      </c>
      <c r="I44" s="351" t="str">
        <f>G44</f>
        <v>Outros</v>
      </c>
      <c r="J44" s="351"/>
      <c r="K44" s="351"/>
      <c r="L44" s="351"/>
      <c r="M44" s="351"/>
      <c r="N44" s="351"/>
      <c r="O44" s="351"/>
      <c r="P44" s="352"/>
      <c r="Q44" s="353"/>
      <c r="R44" s="309"/>
      <c r="S44" s="309"/>
      <c r="T44" s="222"/>
      <c r="U44" s="222"/>
      <c r="V44" s="222"/>
      <c r="W44" s="2"/>
      <c r="X44" s="2"/>
      <c r="Y44" s="2"/>
      <c r="Z44" s="2"/>
      <c r="AA44" s="2"/>
      <c r="AB44" s="2"/>
    </row>
    <row r="45" spans="1:28" s="1" customFormat="1" ht="18.75">
      <c r="A45" s="224"/>
      <c r="B45" s="71" t="s">
        <v>45</v>
      </c>
      <c r="C45" s="72" t="s">
        <v>2175</v>
      </c>
      <c r="D45" s="224"/>
      <c r="E45" s="297">
        <v>4.2999999999999996E-9</v>
      </c>
      <c r="F45" s="351">
        <v>43</v>
      </c>
      <c r="G45" s="351" t="s">
        <v>817</v>
      </c>
      <c r="H45" s="354" t="str">
        <f>IF(SUMIF(CARTEIRA!R$25:R$100,G45,CARTEIRA!O$25:O$100)=0,"0",SUMIF(CARTEIRA!R$25:R$100,G45,CARTEIRA!O$25:O$100)+E45)</f>
        <v>0</v>
      </c>
      <c r="I45" s="351" t="str">
        <f t="shared" si="1"/>
        <v>Residencial</v>
      </c>
      <c r="J45" s="351"/>
      <c r="K45" s="351"/>
      <c r="L45" s="351"/>
      <c r="M45" s="351"/>
      <c r="N45" s="351"/>
      <c r="O45" s="351"/>
      <c r="P45" s="352"/>
      <c r="Q45" s="353"/>
      <c r="R45" s="309"/>
      <c r="S45" s="309"/>
      <c r="T45" s="222"/>
      <c r="U45" s="222"/>
      <c r="V45" s="222"/>
      <c r="W45" s="2"/>
      <c r="X45" s="2"/>
      <c r="Y45" s="2"/>
      <c r="Z45" s="2"/>
      <c r="AA45" s="2"/>
      <c r="AB45" s="2"/>
    </row>
    <row r="46" spans="1:28" s="1" customFormat="1" ht="18.75">
      <c r="A46" s="224"/>
      <c r="B46" s="69" t="s">
        <v>31</v>
      </c>
      <c r="C46" s="70" t="s">
        <v>2177</v>
      </c>
      <c r="D46" s="224"/>
      <c r="E46" s="297">
        <v>4.3999999999999997E-9</v>
      </c>
      <c r="F46" s="351">
        <v>44</v>
      </c>
      <c r="G46" s="351" t="s">
        <v>818</v>
      </c>
      <c r="H46" s="354" t="str">
        <f>IF(SUMIF(CARTEIRA!R$25:R$100,G46,CARTEIRA!O$25:O$100)=0,"0",SUMIF(CARTEIRA!R$25:R$100,G46,CARTEIRA!O$25:O$100)+E46)</f>
        <v>0</v>
      </c>
      <c r="I46" s="351" t="str">
        <f t="shared" si="1"/>
        <v>Hotel</v>
      </c>
      <c r="J46" s="351"/>
      <c r="K46" s="351"/>
      <c r="L46" s="351"/>
      <c r="M46" s="351"/>
      <c r="N46" s="351"/>
      <c r="O46" s="351"/>
      <c r="P46" s="352"/>
      <c r="Q46" s="353"/>
      <c r="R46" s="309"/>
      <c r="S46" s="309"/>
      <c r="T46" s="222"/>
      <c r="U46" s="222"/>
      <c r="V46" s="222"/>
      <c r="W46" s="2"/>
      <c r="X46" s="2"/>
      <c r="Y46" s="2"/>
      <c r="Z46" s="2"/>
      <c r="AA46" s="2"/>
      <c r="AB46" s="2"/>
    </row>
    <row r="47" spans="1:28" s="1" customFormat="1" ht="18.75">
      <c r="A47" s="224"/>
      <c r="B47" s="71" t="s">
        <v>77</v>
      </c>
      <c r="C47" s="72" t="s">
        <v>2163</v>
      </c>
      <c r="D47" s="224"/>
      <c r="E47" s="297">
        <v>4.4999999999999998E-9</v>
      </c>
      <c r="F47" s="351">
        <v>45</v>
      </c>
      <c r="G47" s="351" t="s">
        <v>70</v>
      </c>
      <c r="H47" s="354" t="str">
        <f>IF(SUMIF(CARTEIRA!R$25:R$100,G47,CARTEIRA!O$25:O$100)=0,"0",SUMIF(CARTEIRA!R$25:R$100,G47,CARTEIRA!O$25:O$100)+E47)</f>
        <v>0</v>
      </c>
      <c r="I47" s="351" t="str">
        <f t="shared" si="1"/>
        <v>Logística</v>
      </c>
      <c r="J47" s="351"/>
      <c r="K47" s="351"/>
      <c r="L47" s="351"/>
      <c r="M47" s="351"/>
      <c r="N47" s="351"/>
      <c r="O47" s="351"/>
      <c r="P47" s="352"/>
      <c r="Q47" s="353"/>
      <c r="R47" s="309"/>
      <c r="S47" s="309"/>
      <c r="T47" s="222"/>
      <c r="U47" s="222"/>
      <c r="V47" s="222"/>
      <c r="W47" s="2"/>
      <c r="X47" s="2"/>
      <c r="Y47" s="2"/>
      <c r="Z47" s="2"/>
      <c r="AA47" s="2"/>
      <c r="AB47" s="2"/>
    </row>
    <row r="48" spans="1:28" s="1" customFormat="1" ht="18.75">
      <c r="A48" s="224"/>
      <c r="B48" s="69" t="s">
        <v>80</v>
      </c>
      <c r="C48" s="70" t="s">
        <v>2163</v>
      </c>
      <c r="D48" s="224"/>
      <c r="E48" s="297">
        <v>4.5999999999999998E-9</v>
      </c>
      <c r="F48" s="351">
        <v>46</v>
      </c>
      <c r="G48" s="351" t="s">
        <v>819</v>
      </c>
      <c r="H48" s="354" t="str">
        <f>IF(SUMIF(CARTEIRA!R$25:R$100,G48,CARTEIRA!O$25:O$100)=0,"0",SUMIF(CARTEIRA!R$25:R$100,G48,CARTEIRA!O$25:O$100)+E48)</f>
        <v>0</v>
      </c>
      <c r="I48" s="351" t="str">
        <f t="shared" si="1"/>
        <v>Hospital</v>
      </c>
      <c r="J48" s="351"/>
      <c r="K48" s="351"/>
      <c r="L48" s="351"/>
      <c r="M48" s="351"/>
      <c r="N48" s="351"/>
      <c r="O48" s="351"/>
      <c r="P48" s="352"/>
      <c r="Q48" s="353"/>
      <c r="R48" s="309"/>
      <c r="S48" s="309"/>
      <c r="T48" s="222"/>
      <c r="U48" s="222"/>
      <c r="V48" s="222"/>
      <c r="W48" s="2"/>
      <c r="X48" s="2"/>
      <c r="Y48" s="2"/>
      <c r="Z48" s="2"/>
      <c r="AA48" s="2"/>
      <c r="AB48" s="2"/>
    </row>
    <row r="49" spans="1:28" s="1" customFormat="1" ht="18.75">
      <c r="A49" s="224"/>
      <c r="B49" s="71" t="s">
        <v>203</v>
      </c>
      <c r="C49" s="72" t="s">
        <v>2178</v>
      </c>
      <c r="D49" s="224"/>
      <c r="E49" s="297">
        <v>4.6999999999999999E-9</v>
      </c>
      <c r="F49" s="351">
        <v>47</v>
      </c>
      <c r="G49" s="351" t="s">
        <v>2197</v>
      </c>
      <c r="H49" s="354" t="str">
        <f>IF(SUMIF(CARTEIRA!R$25:R$100,G49,CARTEIRA!O$25:O$100)=0,"0",SUMIF(CARTEIRA!R$25:R$100,G49,CARTEIRA!O$25:O$100)+E49)</f>
        <v>0</v>
      </c>
      <c r="I49" s="351" t="str">
        <f t="shared" si="1"/>
        <v>Fundos</v>
      </c>
      <c r="J49" s="351"/>
      <c r="K49" s="351"/>
      <c r="L49" s="351"/>
      <c r="M49" s="351"/>
      <c r="N49" s="351"/>
      <c r="O49" s="351"/>
      <c r="P49" s="352"/>
      <c r="Q49" s="353"/>
      <c r="R49" s="309"/>
      <c r="S49" s="309"/>
      <c r="T49" s="222"/>
      <c r="U49" s="222"/>
      <c r="V49" s="222"/>
      <c r="W49" s="2"/>
      <c r="X49" s="2"/>
      <c r="Y49" s="2"/>
      <c r="Z49" s="2"/>
      <c r="AA49" s="2"/>
      <c r="AB49" s="2"/>
    </row>
    <row r="50" spans="1:28" s="1" customFormat="1" ht="18.75">
      <c r="A50" s="224"/>
      <c r="B50" s="69" t="s">
        <v>76</v>
      </c>
      <c r="C50" s="70" t="s">
        <v>2178</v>
      </c>
      <c r="D50" s="224"/>
      <c r="E50" s="297">
        <v>4.8E-9</v>
      </c>
      <c r="F50" s="351">
        <v>48</v>
      </c>
      <c r="G50" s="351" t="s">
        <v>1850</v>
      </c>
      <c r="H50" s="354" t="str">
        <f>IF(SUMIF(CARTEIRA!R$25:R$100,G50,CARTEIRA!O$25:O$100)=0,"0",SUMIF(CARTEIRA!R$25:R$100,G50,CARTEIRA!O$25:O$100)+E50)</f>
        <v>0</v>
      </c>
      <c r="I50" s="351" t="str">
        <f t="shared" si="1"/>
        <v>Crypto</v>
      </c>
      <c r="J50" s="351"/>
      <c r="K50" s="351"/>
      <c r="L50" s="351"/>
      <c r="M50" s="351"/>
      <c r="N50" s="351"/>
      <c r="O50" s="351"/>
      <c r="P50" s="352"/>
      <c r="Q50" s="353"/>
      <c r="R50" s="309"/>
      <c r="S50" s="309"/>
      <c r="T50" s="222"/>
      <c r="U50" s="222"/>
      <c r="V50" s="222"/>
      <c r="W50" s="2"/>
      <c r="X50" s="2"/>
      <c r="Y50" s="2"/>
      <c r="Z50" s="2"/>
      <c r="AA50" s="2"/>
      <c r="AB50" s="2"/>
    </row>
    <row r="51" spans="1:28" s="1" customFormat="1">
      <c r="A51" s="224"/>
      <c r="B51" s="71" t="s">
        <v>204</v>
      </c>
      <c r="C51" s="72" t="s">
        <v>2170</v>
      </c>
      <c r="D51" s="224"/>
      <c r="E51" s="295" t="s">
        <v>2202</v>
      </c>
      <c r="F51" s="309"/>
      <c r="G51" s="309"/>
      <c r="H51" s="311"/>
      <c r="I51" s="295" t="s">
        <v>2203</v>
      </c>
      <c r="J51" s="309"/>
      <c r="K51" s="309"/>
      <c r="L51" s="295" t="s">
        <v>2204</v>
      </c>
      <c r="M51" s="309"/>
      <c r="N51" s="309"/>
      <c r="O51" s="309"/>
      <c r="P51" s="312"/>
      <c r="Q51" s="313"/>
      <c r="R51" s="309"/>
      <c r="S51" s="309"/>
      <c r="T51" s="222"/>
      <c r="U51" s="222"/>
      <c r="V51" s="222"/>
      <c r="W51" s="2"/>
      <c r="X51" s="2"/>
      <c r="Y51" s="2"/>
      <c r="Z51" s="2"/>
      <c r="AA51" s="2"/>
      <c r="AB51" s="2"/>
    </row>
    <row r="52" spans="1:28" s="1" customFormat="1">
      <c r="A52" s="224"/>
      <c r="B52" s="69" t="s">
        <v>205</v>
      </c>
      <c r="C52" s="70" t="s">
        <v>2170</v>
      </c>
      <c r="D52" s="224"/>
      <c r="E52" s="294" t="s">
        <v>2186</v>
      </c>
      <c r="F52" s="309"/>
      <c r="G52" s="309"/>
      <c r="H52" s="311"/>
      <c r="I52" s="294" t="s">
        <v>813</v>
      </c>
      <c r="J52" s="309"/>
      <c r="K52" s="309"/>
      <c r="L52" s="294" t="s">
        <v>126</v>
      </c>
      <c r="M52" s="309"/>
      <c r="N52" s="309"/>
      <c r="O52" s="309"/>
      <c r="P52" s="312"/>
      <c r="Q52" s="313"/>
      <c r="R52" s="309"/>
      <c r="S52" s="309"/>
      <c r="T52" s="222"/>
      <c r="U52" s="222"/>
      <c r="V52" s="222"/>
      <c r="W52" s="2"/>
      <c r="X52" s="2"/>
      <c r="Y52" s="2"/>
      <c r="Z52" s="2"/>
      <c r="AA52" s="2"/>
      <c r="AB52" s="2"/>
    </row>
    <row r="53" spans="1:28" s="1" customFormat="1">
      <c r="A53" s="224"/>
      <c r="B53" s="71" t="s">
        <v>206</v>
      </c>
      <c r="C53" s="72" t="s">
        <v>2170</v>
      </c>
      <c r="D53" s="224"/>
      <c r="E53" s="294" t="s">
        <v>2176</v>
      </c>
      <c r="F53" s="309"/>
      <c r="G53" s="309"/>
      <c r="H53" s="311"/>
      <c r="I53" s="294" t="s">
        <v>814</v>
      </c>
      <c r="J53" s="309"/>
      <c r="K53" s="309"/>
      <c r="L53" s="294" t="s">
        <v>1850</v>
      </c>
      <c r="M53" s="309"/>
      <c r="N53" s="309"/>
      <c r="O53" s="309"/>
      <c r="P53" s="312"/>
      <c r="Q53" s="313"/>
      <c r="R53" s="309"/>
      <c r="S53" s="309"/>
      <c r="T53" s="222"/>
      <c r="U53" s="222"/>
      <c r="V53" s="222"/>
      <c r="W53" s="2"/>
      <c r="X53" s="2"/>
      <c r="Y53" s="2"/>
      <c r="Z53" s="2"/>
      <c r="AA53" s="2"/>
      <c r="AB53" s="2"/>
    </row>
    <row r="54" spans="1:28" s="1" customFormat="1">
      <c r="A54" s="224"/>
      <c r="B54" s="69" t="s">
        <v>107</v>
      </c>
      <c r="C54" s="70" t="s">
        <v>2174</v>
      </c>
      <c r="D54" s="224"/>
      <c r="E54" s="294" t="s">
        <v>2169</v>
      </c>
      <c r="F54" s="309"/>
      <c r="G54" s="309"/>
      <c r="H54" s="311"/>
      <c r="I54" s="294" t="s">
        <v>815</v>
      </c>
      <c r="J54" s="309"/>
      <c r="K54" s="309"/>
      <c r="L54" s="309"/>
      <c r="M54" s="309"/>
      <c r="N54" s="309"/>
      <c r="O54" s="309"/>
      <c r="P54" s="312"/>
      <c r="Q54" s="313"/>
      <c r="R54" s="309"/>
      <c r="S54" s="309"/>
      <c r="T54" s="222"/>
      <c r="U54" s="222"/>
      <c r="V54" s="222"/>
      <c r="W54" s="2"/>
      <c r="X54" s="2"/>
      <c r="Y54" s="2"/>
      <c r="Z54" s="2"/>
      <c r="AA54" s="2"/>
      <c r="AB54" s="2"/>
    </row>
    <row r="55" spans="1:28" s="1" customFormat="1">
      <c r="A55" s="224"/>
      <c r="B55" s="71" t="s">
        <v>207</v>
      </c>
      <c r="C55" s="72" t="s">
        <v>2179</v>
      </c>
      <c r="D55" s="224"/>
      <c r="E55" s="294" t="s">
        <v>2189</v>
      </c>
      <c r="F55" s="309"/>
      <c r="G55" s="309"/>
      <c r="H55" s="311"/>
      <c r="I55" s="294" t="s">
        <v>812</v>
      </c>
      <c r="J55" s="309"/>
      <c r="K55" s="309"/>
      <c r="L55" s="309"/>
      <c r="M55" s="309"/>
      <c r="N55" s="309"/>
      <c r="O55" s="309"/>
      <c r="P55" s="312"/>
      <c r="Q55" s="313"/>
      <c r="R55" s="309"/>
      <c r="S55" s="309"/>
      <c r="T55" s="222"/>
      <c r="U55" s="222"/>
      <c r="V55" s="222"/>
      <c r="W55" s="2"/>
      <c r="X55" s="2"/>
      <c r="Y55" s="2"/>
      <c r="Z55" s="2"/>
      <c r="AA55" s="2"/>
      <c r="AB55" s="2"/>
    </row>
    <row r="56" spans="1:28" s="1" customFormat="1">
      <c r="A56" s="224"/>
      <c r="B56" s="69" t="s">
        <v>89</v>
      </c>
      <c r="C56" s="70" t="s">
        <v>2179</v>
      </c>
      <c r="D56" s="224"/>
      <c r="E56" s="294" t="s">
        <v>2165</v>
      </c>
      <c r="F56" s="309"/>
      <c r="G56" s="309"/>
      <c r="H56" s="311"/>
      <c r="I56" s="294" t="s">
        <v>816</v>
      </c>
      <c r="J56" s="309"/>
      <c r="K56" s="309"/>
      <c r="L56" s="309"/>
      <c r="M56" s="309"/>
      <c r="N56" s="309"/>
      <c r="O56" s="309"/>
      <c r="P56" s="312"/>
      <c r="Q56" s="313"/>
      <c r="R56" s="309"/>
      <c r="S56" s="309"/>
      <c r="T56" s="222"/>
      <c r="U56" s="222"/>
      <c r="V56" s="222"/>
      <c r="W56" s="2"/>
      <c r="X56" s="2"/>
      <c r="Y56" s="2"/>
      <c r="Z56" s="2"/>
      <c r="AA56" s="2"/>
      <c r="AB56" s="2"/>
    </row>
    <row r="57" spans="1:28" s="1" customFormat="1">
      <c r="A57" s="224"/>
      <c r="B57" s="71" t="s">
        <v>208</v>
      </c>
      <c r="C57" s="72" t="s">
        <v>2180</v>
      </c>
      <c r="D57" s="224"/>
      <c r="E57" s="294" t="s">
        <v>112</v>
      </c>
      <c r="F57" s="309"/>
      <c r="G57" s="309"/>
      <c r="H57" s="311"/>
      <c r="I57" s="294" t="s">
        <v>817</v>
      </c>
      <c r="J57" s="309"/>
      <c r="K57" s="309"/>
      <c r="L57" s="309"/>
      <c r="M57" s="309"/>
      <c r="N57" s="309"/>
      <c r="O57" s="309"/>
      <c r="P57" s="312"/>
      <c r="Q57" s="313"/>
      <c r="R57" s="309"/>
      <c r="S57" s="309"/>
      <c r="T57" s="222"/>
      <c r="U57" s="222"/>
      <c r="V57" s="222"/>
      <c r="W57" s="2"/>
      <c r="X57" s="2"/>
      <c r="Y57" s="2"/>
      <c r="Z57" s="2"/>
      <c r="AA57" s="2"/>
      <c r="AB57" s="2"/>
    </row>
    <row r="58" spans="1:28" s="1" customFormat="1">
      <c r="A58" s="224"/>
      <c r="B58" s="69" t="s">
        <v>209</v>
      </c>
      <c r="C58" s="70" t="s">
        <v>2171</v>
      </c>
      <c r="D58" s="224"/>
      <c r="E58" s="294" t="s">
        <v>2195</v>
      </c>
      <c r="F58" s="309"/>
      <c r="G58" s="309"/>
      <c r="H58" s="311"/>
      <c r="I58" s="294" t="s">
        <v>818</v>
      </c>
      <c r="J58" s="309"/>
      <c r="K58" s="309"/>
      <c r="L58" s="309"/>
      <c r="M58" s="309"/>
      <c r="N58" s="309"/>
      <c r="O58" s="309"/>
      <c r="P58" s="312"/>
      <c r="Q58" s="313"/>
      <c r="R58" s="309"/>
      <c r="S58" s="309"/>
      <c r="T58" s="222"/>
      <c r="U58" s="222"/>
      <c r="V58" s="222"/>
      <c r="W58" s="2"/>
      <c r="X58" s="2"/>
      <c r="Y58" s="2"/>
      <c r="Z58" s="2"/>
      <c r="AA58" s="2"/>
      <c r="AB58" s="2"/>
    </row>
    <row r="59" spans="1:28" s="1" customFormat="1">
      <c r="A59" s="224"/>
      <c r="B59" s="71" t="s">
        <v>210</v>
      </c>
      <c r="C59" s="72" t="s">
        <v>2171</v>
      </c>
      <c r="D59" s="224"/>
      <c r="E59" s="294" t="s">
        <v>2185</v>
      </c>
      <c r="F59" s="309"/>
      <c r="G59" s="309"/>
      <c r="H59" s="311"/>
      <c r="I59" s="294" t="s">
        <v>70</v>
      </c>
      <c r="J59" s="309"/>
      <c r="K59" s="309"/>
      <c r="L59" s="309"/>
      <c r="M59" s="309"/>
      <c r="N59" s="309"/>
      <c r="O59" s="309"/>
      <c r="P59" s="312"/>
      <c r="Q59" s="313"/>
      <c r="R59" s="309"/>
      <c r="S59" s="309"/>
      <c r="T59" s="222"/>
      <c r="U59" s="222"/>
      <c r="V59" s="222"/>
      <c r="W59" s="2"/>
      <c r="X59" s="2"/>
      <c r="Y59" s="2"/>
      <c r="Z59" s="2"/>
      <c r="AA59" s="2"/>
      <c r="AB59" s="2"/>
    </row>
    <row r="60" spans="1:28" s="1" customFormat="1">
      <c r="A60" s="224"/>
      <c r="B60" s="69" t="s">
        <v>24</v>
      </c>
      <c r="C60" s="70" t="s">
        <v>2171</v>
      </c>
      <c r="D60" s="224"/>
      <c r="E60" s="294" t="s">
        <v>2193</v>
      </c>
      <c r="F60" s="309"/>
      <c r="G60" s="309"/>
      <c r="H60" s="311"/>
      <c r="I60" s="294" t="s">
        <v>819</v>
      </c>
      <c r="J60" s="309"/>
      <c r="K60" s="309"/>
      <c r="L60" s="309"/>
      <c r="M60" s="309"/>
      <c r="N60" s="309"/>
      <c r="O60" s="309"/>
      <c r="P60" s="312"/>
      <c r="Q60" s="313"/>
      <c r="R60" s="309"/>
      <c r="S60" s="309"/>
      <c r="T60" s="222"/>
      <c r="U60" s="222"/>
      <c r="V60" s="222"/>
      <c r="W60" s="2"/>
      <c r="X60" s="2"/>
      <c r="Y60" s="2"/>
      <c r="Z60" s="2"/>
      <c r="AA60" s="2"/>
      <c r="AB60" s="2"/>
    </row>
    <row r="61" spans="1:28" s="1" customFormat="1">
      <c r="A61" s="224"/>
      <c r="B61" s="71" t="s">
        <v>82</v>
      </c>
      <c r="C61" s="72" t="s">
        <v>112</v>
      </c>
      <c r="D61" s="224"/>
      <c r="E61" s="294" t="s">
        <v>2177</v>
      </c>
      <c r="F61" s="309"/>
      <c r="G61" s="309"/>
      <c r="H61" s="311"/>
      <c r="I61" s="309"/>
      <c r="J61" s="309"/>
      <c r="K61" s="309"/>
      <c r="L61" s="309"/>
      <c r="M61" s="309"/>
      <c r="N61" s="309"/>
      <c r="O61" s="309"/>
      <c r="P61" s="312"/>
      <c r="Q61" s="313"/>
      <c r="R61" s="309"/>
      <c r="S61" s="309"/>
      <c r="T61" s="222"/>
      <c r="U61" s="222"/>
      <c r="V61" s="222"/>
      <c r="W61" s="2"/>
      <c r="X61" s="2"/>
      <c r="Y61" s="2"/>
      <c r="Z61" s="2"/>
      <c r="AA61" s="2"/>
      <c r="AB61" s="2"/>
    </row>
    <row r="62" spans="1:28" s="1" customFormat="1">
      <c r="A62" s="224"/>
      <c r="B62" s="69" t="s">
        <v>79</v>
      </c>
      <c r="C62" s="70" t="s">
        <v>2163</v>
      </c>
      <c r="D62" s="224"/>
      <c r="E62" s="294" t="s">
        <v>2174</v>
      </c>
      <c r="F62" s="309"/>
      <c r="G62" s="309"/>
      <c r="H62" s="311"/>
      <c r="I62" s="309"/>
      <c r="J62" s="309"/>
      <c r="K62" s="309"/>
      <c r="L62" s="309"/>
      <c r="M62" s="309"/>
      <c r="N62" s="309"/>
      <c r="O62" s="309"/>
      <c r="P62" s="312"/>
      <c r="Q62" s="313"/>
      <c r="R62" s="309"/>
      <c r="S62" s="309"/>
      <c r="T62" s="222"/>
      <c r="U62" s="222"/>
      <c r="V62" s="222"/>
      <c r="W62" s="2"/>
      <c r="X62" s="2"/>
      <c r="Y62" s="2"/>
      <c r="Z62" s="2"/>
      <c r="AA62" s="2"/>
      <c r="AB62" s="2"/>
    </row>
    <row r="63" spans="1:28" s="1" customFormat="1">
      <c r="A63" s="224"/>
      <c r="B63" s="71" t="s">
        <v>98</v>
      </c>
      <c r="C63" s="72" t="s">
        <v>2174</v>
      </c>
      <c r="D63" s="224"/>
      <c r="E63" s="294" t="s">
        <v>2182</v>
      </c>
      <c r="F63" s="309"/>
      <c r="G63" s="309"/>
      <c r="H63" s="311"/>
      <c r="I63" s="309"/>
      <c r="J63" s="309"/>
      <c r="K63" s="309"/>
      <c r="L63" s="309"/>
      <c r="M63" s="309"/>
      <c r="N63" s="309"/>
      <c r="O63" s="309"/>
      <c r="P63" s="312"/>
      <c r="Q63" s="313"/>
      <c r="R63" s="309"/>
      <c r="S63" s="309"/>
      <c r="T63" s="222"/>
      <c r="U63" s="222"/>
      <c r="V63" s="222"/>
      <c r="W63" s="2"/>
      <c r="X63" s="2"/>
      <c r="Y63" s="2"/>
      <c r="Z63" s="2"/>
      <c r="AA63" s="2"/>
      <c r="AB63" s="2"/>
    </row>
    <row r="64" spans="1:28" s="1" customFormat="1">
      <c r="A64" s="224"/>
      <c r="B64" s="69" t="s">
        <v>50</v>
      </c>
      <c r="C64" s="70" t="s">
        <v>2169</v>
      </c>
      <c r="D64" s="224"/>
      <c r="E64" s="294" t="s">
        <v>2180</v>
      </c>
      <c r="F64" s="309"/>
      <c r="G64" s="309"/>
      <c r="H64" s="311"/>
      <c r="I64" s="309"/>
      <c r="J64" s="309"/>
      <c r="K64" s="309"/>
      <c r="L64" s="309"/>
      <c r="M64" s="309"/>
      <c r="N64" s="309"/>
      <c r="O64" s="309"/>
      <c r="P64" s="312"/>
      <c r="Q64" s="313"/>
      <c r="R64" s="309"/>
      <c r="S64" s="309"/>
      <c r="T64" s="222"/>
      <c r="U64" s="222"/>
      <c r="V64" s="222"/>
      <c r="W64" s="2"/>
      <c r="X64" s="2"/>
      <c r="Y64" s="2"/>
      <c r="Z64" s="2"/>
      <c r="AA64" s="2"/>
      <c r="AB64" s="2"/>
    </row>
    <row r="65" spans="1:28" s="1" customFormat="1">
      <c r="A65" s="224"/>
      <c r="B65" s="71" t="s">
        <v>211</v>
      </c>
      <c r="C65" s="72" t="s">
        <v>2174</v>
      </c>
      <c r="D65" s="224"/>
      <c r="E65" s="294" t="s">
        <v>2188</v>
      </c>
      <c r="F65" s="309"/>
      <c r="G65" s="309"/>
      <c r="H65" s="311"/>
      <c r="I65" s="309"/>
      <c r="J65" s="309"/>
      <c r="K65" s="309"/>
      <c r="L65" s="309"/>
      <c r="M65" s="309"/>
      <c r="N65" s="309"/>
      <c r="O65" s="309"/>
      <c r="P65" s="312"/>
      <c r="Q65" s="313"/>
      <c r="R65" s="309"/>
      <c r="S65" s="309"/>
      <c r="T65" s="222"/>
      <c r="U65" s="222"/>
      <c r="V65" s="222"/>
      <c r="W65" s="2"/>
      <c r="X65" s="2"/>
      <c r="Y65" s="2"/>
      <c r="Z65" s="2"/>
      <c r="AA65" s="2"/>
      <c r="AB65" s="2"/>
    </row>
    <row r="66" spans="1:28" s="1" customFormat="1">
      <c r="A66" s="224"/>
      <c r="B66" s="69" t="s">
        <v>212</v>
      </c>
      <c r="C66" s="70" t="s">
        <v>2174</v>
      </c>
      <c r="D66" s="224"/>
      <c r="E66" s="294" t="s">
        <v>2164</v>
      </c>
      <c r="F66" s="309"/>
      <c r="G66" s="309"/>
      <c r="H66" s="311"/>
      <c r="I66" s="309"/>
      <c r="J66" s="309"/>
      <c r="K66" s="309"/>
      <c r="L66" s="309"/>
      <c r="M66" s="309"/>
      <c r="N66" s="309"/>
      <c r="O66" s="309"/>
      <c r="P66" s="312"/>
      <c r="Q66" s="313"/>
      <c r="R66" s="309"/>
      <c r="S66" s="309"/>
      <c r="T66" s="222"/>
      <c r="U66" s="222"/>
      <c r="V66" s="222"/>
      <c r="W66" s="2"/>
      <c r="X66" s="2"/>
      <c r="Y66" s="2"/>
      <c r="Z66" s="2"/>
      <c r="AA66" s="2"/>
      <c r="AB66" s="2"/>
    </row>
    <row r="67" spans="1:28" s="1" customFormat="1">
      <c r="A67" s="224"/>
      <c r="B67" s="71" t="s">
        <v>105</v>
      </c>
      <c r="C67" s="72" t="s">
        <v>2174</v>
      </c>
      <c r="D67" s="224"/>
      <c r="E67" s="294" t="s">
        <v>2170</v>
      </c>
      <c r="F67" s="309"/>
      <c r="G67" s="309"/>
      <c r="H67" s="311"/>
      <c r="I67" s="309"/>
      <c r="J67" s="309"/>
      <c r="K67" s="309"/>
      <c r="L67" s="309"/>
      <c r="M67" s="309"/>
      <c r="N67" s="309"/>
      <c r="O67" s="309"/>
      <c r="P67" s="312"/>
      <c r="Q67" s="313"/>
      <c r="R67" s="309"/>
      <c r="S67" s="309"/>
      <c r="T67" s="222"/>
      <c r="U67" s="222"/>
      <c r="V67" s="222"/>
      <c r="W67" s="2"/>
      <c r="X67" s="2"/>
      <c r="Y67" s="2"/>
      <c r="Z67" s="2"/>
      <c r="AA67" s="2"/>
      <c r="AB67" s="2"/>
    </row>
    <row r="68" spans="1:28" s="1" customFormat="1">
      <c r="A68" s="224"/>
      <c r="B68" s="69" t="s">
        <v>213</v>
      </c>
      <c r="C68" s="70" t="s">
        <v>2174</v>
      </c>
      <c r="D68" s="224"/>
      <c r="E68" s="294" t="s">
        <v>2168</v>
      </c>
      <c r="F68" s="309"/>
      <c r="G68" s="309"/>
      <c r="H68" s="311"/>
      <c r="I68" s="309"/>
      <c r="J68" s="309"/>
      <c r="K68" s="309"/>
      <c r="L68" s="309"/>
      <c r="M68" s="309"/>
      <c r="N68" s="309"/>
      <c r="O68" s="309"/>
      <c r="P68" s="312"/>
      <c r="Q68" s="313"/>
      <c r="R68" s="309"/>
      <c r="S68" s="309"/>
      <c r="T68" s="222"/>
      <c r="U68" s="222"/>
      <c r="V68" s="222"/>
      <c r="W68" s="2"/>
      <c r="X68" s="2"/>
      <c r="Y68" s="2"/>
      <c r="Z68" s="2"/>
      <c r="AA68" s="2"/>
      <c r="AB68" s="2"/>
    </row>
    <row r="69" spans="1:28" s="1" customFormat="1">
      <c r="A69" s="224"/>
      <c r="B69" s="71" t="s">
        <v>214</v>
      </c>
      <c r="C69" s="72" t="s">
        <v>2174</v>
      </c>
      <c r="D69" s="224"/>
      <c r="E69" s="294" t="s">
        <v>2187</v>
      </c>
      <c r="F69" s="309"/>
      <c r="G69" s="309"/>
      <c r="H69" s="311"/>
      <c r="I69" s="309"/>
      <c r="J69" s="309"/>
      <c r="K69" s="309"/>
      <c r="L69" s="309"/>
      <c r="M69" s="309"/>
      <c r="N69" s="309"/>
      <c r="O69" s="309"/>
      <c r="P69" s="312"/>
      <c r="Q69" s="313"/>
      <c r="R69" s="309"/>
      <c r="S69" s="309"/>
      <c r="T69" s="222"/>
      <c r="U69" s="222"/>
      <c r="V69" s="222"/>
      <c r="W69" s="2"/>
      <c r="X69" s="2"/>
      <c r="Y69" s="2"/>
      <c r="Z69" s="2"/>
      <c r="AA69" s="2"/>
      <c r="AB69" s="2"/>
    </row>
    <row r="70" spans="1:28" s="1" customFormat="1">
      <c r="A70" s="224"/>
      <c r="B70" s="69" t="s">
        <v>215</v>
      </c>
      <c r="C70" s="70" t="s">
        <v>112</v>
      </c>
      <c r="D70" s="224"/>
      <c r="E70" s="294" t="s">
        <v>2192</v>
      </c>
      <c r="F70" s="309"/>
      <c r="G70" s="309"/>
      <c r="H70" s="311"/>
      <c r="I70" s="309"/>
      <c r="J70" s="309"/>
      <c r="K70" s="309"/>
      <c r="L70" s="309"/>
      <c r="M70" s="309"/>
      <c r="N70" s="309"/>
      <c r="O70" s="309"/>
      <c r="P70" s="312"/>
      <c r="Q70" s="313"/>
      <c r="R70" s="309"/>
      <c r="S70" s="309"/>
      <c r="T70" s="222"/>
      <c r="U70" s="222"/>
      <c r="V70" s="222"/>
      <c r="W70" s="2"/>
      <c r="X70" s="2"/>
      <c r="Y70" s="2"/>
      <c r="Z70" s="2"/>
      <c r="AA70" s="2"/>
      <c r="AB70" s="2"/>
    </row>
    <row r="71" spans="1:28" s="1" customFormat="1">
      <c r="A71" s="224"/>
      <c r="B71" s="71" t="s">
        <v>59</v>
      </c>
      <c r="C71" s="72" t="s">
        <v>2171</v>
      </c>
      <c r="D71" s="224"/>
      <c r="E71" s="294" t="s">
        <v>2162</v>
      </c>
      <c r="F71" s="309"/>
      <c r="G71" s="309"/>
      <c r="H71" s="311"/>
      <c r="I71" s="309"/>
      <c r="J71" s="309"/>
      <c r="K71" s="309"/>
      <c r="L71" s="309"/>
      <c r="M71" s="309"/>
      <c r="N71" s="309"/>
      <c r="O71" s="309"/>
      <c r="P71" s="312"/>
      <c r="Q71" s="313"/>
      <c r="R71" s="309"/>
      <c r="S71" s="309"/>
      <c r="T71" s="222"/>
      <c r="U71" s="222"/>
      <c r="V71" s="222"/>
      <c r="W71" s="2"/>
      <c r="X71" s="2"/>
      <c r="Y71" s="2"/>
      <c r="Z71" s="2"/>
      <c r="AA71" s="2"/>
      <c r="AB71" s="2"/>
    </row>
    <row r="72" spans="1:28" s="1" customFormat="1">
      <c r="A72" s="224"/>
      <c r="B72" s="69" t="s">
        <v>120</v>
      </c>
      <c r="C72" s="70" t="s">
        <v>2181</v>
      </c>
      <c r="D72" s="224"/>
      <c r="E72" s="294" t="s">
        <v>816</v>
      </c>
      <c r="F72" s="309"/>
      <c r="G72" s="309"/>
      <c r="H72" s="310"/>
      <c r="I72" s="309"/>
      <c r="J72" s="309"/>
      <c r="K72" s="309"/>
      <c r="L72" s="309"/>
      <c r="M72" s="309"/>
      <c r="N72" s="309"/>
      <c r="O72" s="309"/>
      <c r="P72" s="312"/>
      <c r="Q72" s="313"/>
      <c r="R72" s="309"/>
      <c r="S72" s="309"/>
      <c r="T72" s="222"/>
      <c r="U72" s="222"/>
      <c r="V72" s="222"/>
      <c r="W72" s="2"/>
      <c r="X72" s="2"/>
      <c r="Y72" s="2"/>
      <c r="Z72" s="2"/>
      <c r="AA72" s="2"/>
      <c r="AB72" s="2"/>
    </row>
    <row r="73" spans="1:28" s="1" customFormat="1">
      <c r="A73" s="224"/>
      <c r="B73" s="71" t="s">
        <v>104</v>
      </c>
      <c r="C73" s="72" t="s">
        <v>2174</v>
      </c>
      <c r="D73" s="224"/>
      <c r="E73" s="294" t="s">
        <v>2163</v>
      </c>
      <c r="F73" s="309"/>
      <c r="G73" s="309"/>
      <c r="H73" s="310"/>
      <c r="I73" s="309"/>
      <c r="J73" s="309"/>
      <c r="K73" s="309"/>
      <c r="L73" s="309"/>
      <c r="M73" s="309"/>
      <c r="N73" s="309"/>
      <c r="O73" s="309"/>
      <c r="P73" s="312"/>
      <c r="Q73" s="313"/>
      <c r="R73" s="309"/>
      <c r="S73" s="309"/>
      <c r="T73" s="222"/>
      <c r="U73" s="222"/>
      <c r="V73" s="222"/>
      <c r="W73" s="2"/>
      <c r="X73" s="2"/>
      <c r="Y73" s="2"/>
      <c r="Z73" s="2"/>
      <c r="AA73" s="2"/>
      <c r="AB73" s="2"/>
    </row>
    <row r="74" spans="1:28" s="1" customFormat="1">
      <c r="A74" s="224"/>
      <c r="B74" s="69" t="s">
        <v>216</v>
      </c>
      <c r="C74" s="70" t="s">
        <v>2174</v>
      </c>
      <c r="D74" s="224"/>
      <c r="E74" s="294" t="s">
        <v>2171</v>
      </c>
      <c r="F74" s="309"/>
      <c r="G74" s="309"/>
      <c r="H74" s="310"/>
      <c r="I74" s="309"/>
      <c r="J74" s="309"/>
      <c r="K74" s="309"/>
      <c r="L74" s="309"/>
      <c r="M74" s="309"/>
      <c r="N74" s="309"/>
      <c r="O74" s="309"/>
      <c r="P74" s="312"/>
      <c r="Q74" s="313"/>
      <c r="R74" s="309"/>
      <c r="S74" s="309"/>
      <c r="T74" s="222"/>
      <c r="U74" s="222"/>
      <c r="V74" s="222"/>
      <c r="W74" s="2"/>
      <c r="X74" s="2"/>
      <c r="Y74" s="2"/>
      <c r="Z74" s="2"/>
      <c r="AA74" s="2"/>
      <c r="AB74" s="2"/>
    </row>
    <row r="75" spans="1:28" s="1" customFormat="1">
      <c r="A75" s="224"/>
      <c r="B75" s="71" t="s">
        <v>97</v>
      </c>
      <c r="C75" s="72" t="s">
        <v>2174</v>
      </c>
      <c r="D75" s="224"/>
      <c r="E75" s="294" t="s">
        <v>2172</v>
      </c>
      <c r="F75" s="309"/>
      <c r="G75" s="309"/>
      <c r="H75" s="310"/>
      <c r="I75" s="309"/>
      <c r="J75" s="309"/>
      <c r="K75" s="309"/>
      <c r="L75" s="309"/>
      <c r="M75" s="309"/>
      <c r="N75" s="309"/>
      <c r="O75" s="309"/>
      <c r="P75" s="312"/>
      <c r="Q75" s="313"/>
      <c r="R75" s="309"/>
      <c r="S75" s="309"/>
      <c r="T75" s="222"/>
      <c r="U75" s="222"/>
      <c r="V75" s="222"/>
      <c r="W75" s="2"/>
      <c r="X75" s="2"/>
      <c r="Y75" s="2"/>
      <c r="Z75" s="2"/>
      <c r="AA75" s="2"/>
      <c r="AB75" s="2"/>
    </row>
    <row r="76" spans="1:28" s="1" customFormat="1">
      <c r="A76" s="224"/>
      <c r="B76" s="69" t="s">
        <v>74</v>
      </c>
      <c r="C76" s="70" t="s">
        <v>2182</v>
      </c>
      <c r="D76" s="224"/>
      <c r="E76" s="294" t="s">
        <v>2183</v>
      </c>
      <c r="F76" s="309"/>
      <c r="G76" s="309"/>
      <c r="H76" s="310"/>
      <c r="I76" s="309"/>
      <c r="J76" s="309"/>
      <c r="K76" s="309"/>
      <c r="L76" s="309"/>
      <c r="M76" s="309"/>
      <c r="N76" s="309"/>
      <c r="O76" s="309"/>
      <c r="P76" s="312"/>
      <c r="Q76" s="313"/>
      <c r="R76" s="309"/>
      <c r="S76" s="309"/>
      <c r="T76" s="222"/>
      <c r="U76" s="222"/>
      <c r="V76" s="222"/>
      <c r="W76" s="2"/>
      <c r="X76" s="2"/>
      <c r="Y76" s="2"/>
      <c r="Z76" s="2"/>
      <c r="AA76" s="2"/>
      <c r="AB76" s="2"/>
    </row>
    <row r="77" spans="1:28" s="1" customFormat="1">
      <c r="A77" s="224"/>
      <c r="B77" s="71" t="s">
        <v>113</v>
      </c>
      <c r="C77" s="72" t="s">
        <v>112</v>
      </c>
      <c r="D77" s="224"/>
      <c r="E77" s="294" t="s">
        <v>2178</v>
      </c>
      <c r="F77" s="309"/>
      <c r="G77" s="309"/>
      <c r="H77" s="310"/>
      <c r="I77" s="309"/>
      <c r="J77" s="309"/>
      <c r="K77" s="309"/>
      <c r="L77" s="309"/>
      <c r="M77" s="309"/>
      <c r="N77" s="309"/>
      <c r="O77" s="309"/>
      <c r="P77" s="312"/>
      <c r="Q77" s="313"/>
      <c r="R77" s="309"/>
      <c r="S77" s="309"/>
      <c r="T77" s="222"/>
      <c r="U77" s="222"/>
      <c r="V77" s="222"/>
      <c r="W77" s="2"/>
      <c r="X77" s="2"/>
      <c r="Y77" s="2"/>
      <c r="Z77" s="2"/>
      <c r="AA77" s="2"/>
      <c r="AB77" s="2"/>
    </row>
    <row r="78" spans="1:28" s="1" customFormat="1">
      <c r="A78" s="224"/>
      <c r="B78" s="69" t="s">
        <v>48</v>
      </c>
      <c r="C78" s="70" t="s">
        <v>2169</v>
      </c>
      <c r="D78" s="224"/>
      <c r="E78" s="294" t="s">
        <v>2191</v>
      </c>
      <c r="F78" s="309"/>
      <c r="G78" s="309"/>
      <c r="H78" s="310"/>
      <c r="I78" s="309"/>
      <c r="J78" s="309"/>
      <c r="K78" s="309"/>
      <c r="L78" s="309"/>
      <c r="M78" s="309"/>
      <c r="N78" s="309"/>
      <c r="O78" s="309"/>
      <c r="P78" s="312"/>
      <c r="Q78" s="313"/>
      <c r="R78" s="309"/>
      <c r="S78" s="309"/>
      <c r="T78" s="222"/>
      <c r="U78" s="222"/>
      <c r="V78" s="222"/>
      <c r="W78" s="2"/>
      <c r="X78" s="2"/>
      <c r="Y78" s="2"/>
      <c r="Z78" s="2"/>
      <c r="AA78" s="2"/>
      <c r="AB78" s="2"/>
    </row>
    <row r="79" spans="1:28" s="1" customFormat="1">
      <c r="A79" s="224"/>
      <c r="B79" s="71" t="s">
        <v>217</v>
      </c>
      <c r="C79" s="72" t="s">
        <v>2162</v>
      </c>
      <c r="D79" s="224"/>
      <c r="E79" s="294" t="s">
        <v>2166</v>
      </c>
      <c r="F79" s="309"/>
      <c r="G79" s="309"/>
      <c r="H79" s="310"/>
      <c r="I79" s="309"/>
      <c r="J79" s="309"/>
      <c r="K79" s="309"/>
      <c r="L79" s="309"/>
      <c r="M79" s="309"/>
      <c r="N79" s="309"/>
      <c r="O79" s="309"/>
      <c r="P79" s="312"/>
      <c r="Q79" s="313"/>
      <c r="R79" s="309"/>
      <c r="S79" s="309"/>
      <c r="T79" s="222"/>
      <c r="U79" s="222"/>
      <c r="V79" s="222"/>
      <c r="W79" s="2"/>
      <c r="X79" s="2"/>
      <c r="Y79" s="2"/>
      <c r="Z79" s="2"/>
      <c r="AA79" s="2"/>
      <c r="AB79" s="2"/>
    </row>
    <row r="80" spans="1:28" s="1" customFormat="1">
      <c r="A80" s="224"/>
      <c r="B80" s="69" t="s">
        <v>218</v>
      </c>
      <c r="C80" s="70" t="s">
        <v>2162</v>
      </c>
      <c r="D80" s="224"/>
      <c r="E80" s="294" t="s">
        <v>2173</v>
      </c>
      <c r="F80" s="309"/>
      <c r="G80" s="309"/>
      <c r="H80" s="310"/>
      <c r="I80" s="309"/>
      <c r="J80" s="309"/>
      <c r="K80" s="309"/>
      <c r="L80" s="309"/>
      <c r="M80" s="309"/>
      <c r="N80" s="309"/>
      <c r="O80" s="309"/>
      <c r="P80" s="312"/>
      <c r="Q80" s="313"/>
      <c r="R80" s="309"/>
      <c r="S80" s="309"/>
      <c r="T80" s="222"/>
      <c r="U80" s="222"/>
      <c r="V80" s="222"/>
      <c r="W80" s="2"/>
      <c r="X80" s="2"/>
      <c r="Y80" s="2"/>
      <c r="Z80" s="2"/>
      <c r="AA80" s="2"/>
      <c r="AB80" s="2"/>
    </row>
    <row r="81" spans="1:28" s="1" customFormat="1">
      <c r="A81" s="224"/>
      <c r="B81" s="71" t="s">
        <v>219</v>
      </c>
      <c r="C81" s="72" t="s">
        <v>2179</v>
      </c>
      <c r="D81" s="224"/>
      <c r="E81" s="294" t="s">
        <v>2179</v>
      </c>
      <c r="F81" s="309"/>
      <c r="G81" s="309"/>
      <c r="H81" s="310"/>
      <c r="I81" s="309"/>
      <c r="J81" s="309"/>
      <c r="K81" s="309"/>
      <c r="L81" s="309"/>
      <c r="M81" s="309"/>
      <c r="N81" s="309"/>
      <c r="O81" s="309"/>
      <c r="P81" s="312"/>
      <c r="Q81" s="313"/>
      <c r="R81" s="309"/>
      <c r="S81" s="309"/>
      <c r="T81" s="222"/>
      <c r="U81" s="222"/>
      <c r="V81" s="222"/>
      <c r="W81" s="2"/>
      <c r="X81" s="2"/>
      <c r="Y81" s="2"/>
      <c r="Z81" s="2"/>
      <c r="AA81" s="2"/>
      <c r="AB81" s="2"/>
    </row>
    <row r="82" spans="1:28" s="1" customFormat="1">
      <c r="A82" s="224"/>
      <c r="B82" s="69" t="s">
        <v>91</v>
      </c>
      <c r="C82" s="70" t="s">
        <v>2183</v>
      </c>
      <c r="D82" s="224"/>
      <c r="E82" s="294" t="s">
        <v>2181</v>
      </c>
      <c r="F82" s="309"/>
      <c r="G82" s="309"/>
      <c r="H82" s="310"/>
      <c r="I82" s="309"/>
      <c r="J82" s="309"/>
      <c r="K82" s="309"/>
      <c r="L82" s="309"/>
      <c r="M82" s="309"/>
      <c r="N82" s="309"/>
      <c r="O82" s="309"/>
      <c r="P82" s="312"/>
      <c r="Q82" s="313"/>
      <c r="R82" s="309"/>
      <c r="S82" s="309"/>
      <c r="T82" s="222"/>
      <c r="U82" s="222"/>
      <c r="V82" s="222"/>
      <c r="W82" s="2"/>
      <c r="X82" s="2"/>
      <c r="Y82" s="2"/>
      <c r="Z82" s="2"/>
      <c r="AA82" s="2"/>
      <c r="AB82" s="2"/>
    </row>
    <row r="83" spans="1:28" s="1" customFormat="1">
      <c r="A83" s="224"/>
      <c r="B83" s="71" t="s">
        <v>101</v>
      </c>
      <c r="C83" s="72" t="s">
        <v>2174</v>
      </c>
      <c r="D83" s="224"/>
      <c r="E83" s="294" t="s">
        <v>2167</v>
      </c>
      <c r="F83" s="309"/>
      <c r="G83" s="309"/>
      <c r="H83" s="310"/>
      <c r="I83" s="309"/>
      <c r="J83" s="309"/>
      <c r="K83" s="309"/>
      <c r="L83" s="309"/>
      <c r="M83" s="309"/>
      <c r="N83" s="309"/>
      <c r="O83" s="309"/>
      <c r="P83" s="312"/>
      <c r="Q83" s="313"/>
      <c r="R83" s="309"/>
      <c r="S83" s="309"/>
      <c r="T83" s="222"/>
      <c r="U83" s="222"/>
      <c r="V83" s="222"/>
      <c r="W83" s="2"/>
      <c r="X83" s="2"/>
      <c r="Y83" s="2"/>
      <c r="Z83" s="2"/>
      <c r="AA83" s="2"/>
      <c r="AB83" s="2"/>
    </row>
    <row r="84" spans="1:28" s="1" customFormat="1">
      <c r="A84" s="224"/>
      <c r="B84" s="69" t="s">
        <v>109</v>
      </c>
      <c r="C84" s="70" t="s">
        <v>2174</v>
      </c>
      <c r="D84" s="224"/>
      <c r="E84" s="294" t="s">
        <v>2175</v>
      </c>
      <c r="F84" s="309"/>
      <c r="G84" s="309"/>
      <c r="H84" s="310"/>
      <c r="I84" s="309"/>
      <c r="J84" s="309"/>
      <c r="K84" s="309"/>
      <c r="L84" s="309"/>
      <c r="M84" s="309"/>
      <c r="N84" s="309"/>
      <c r="O84" s="309"/>
      <c r="P84" s="312"/>
      <c r="Q84" s="313"/>
      <c r="R84" s="309"/>
      <c r="S84" s="309"/>
      <c r="T84" s="222"/>
      <c r="U84" s="222"/>
      <c r="V84" s="222"/>
      <c r="W84" s="2"/>
      <c r="X84" s="2"/>
      <c r="Y84" s="2"/>
      <c r="Z84" s="2"/>
      <c r="AA84" s="2"/>
      <c r="AB84" s="2"/>
    </row>
    <row r="85" spans="1:28" s="1" customFormat="1">
      <c r="A85" s="224"/>
      <c r="B85" s="71" t="s">
        <v>220</v>
      </c>
      <c r="C85" s="72" t="s">
        <v>2174</v>
      </c>
      <c r="D85" s="224"/>
      <c r="E85" s="294" t="s">
        <v>2184</v>
      </c>
      <c r="F85" s="309"/>
      <c r="G85" s="309"/>
      <c r="H85" s="310"/>
      <c r="I85" s="309"/>
      <c r="J85" s="309"/>
      <c r="K85" s="309"/>
      <c r="L85" s="309"/>
      <c r="M85" s="309"/>
      <c r="N85" s="309"/>
      <c r="O85" s="309"/>
      <c r="P85" s="312"/>
      <c r="Q85" s="313"/>
      <c r="R85" s="309"/>
      <c r="S85" s="309"/>
      <c r="T85" s="222"/>
      <c r="U85" s="222"/>
      <c r="V85" s="222"/>
      <c r="W85" s="2"/>
      <c r="X85" s="2"/>
      <c r="Y85" s="2"/>
      <c r="Z85" s="2"/>
      <c r="AA85" s="2"/>
      <c r="AB85" s="2"/>
    </row>
    <row r="86" spans="1:28" s="1" customFormat="1">
      <c r="A86" s="224"/>
      <c r="B86" s="69" t="s">
        <v>221</v>
      </c>
      <c r="C86" s="70" t="s">
        <v>2174</v>
      </c>
      <c r="D86" s="224"/>
      <c r="E86" s="294" t="s">
        <v>2190</v>
      </c>
      <c r="F86" s="309"/>
      <c r="G86" s="309"/>
      <c r="H86" s="310"/>
      <c r="I86" s="309"/>
      <c r="J86" s="309"/>
      <c r="K86" s="309"/>
      <c r="L86" s="309"/>
      <c r="M86" s="309"/>
      <c r="N86" s="309"/>
      <c r="O86" s="309"/>
      <c r="P86" s="312"/>
      <c r="Q86" s="313"/>
      <c r="R86" s="309"/>
      <c r="S86" s="309"/>
      <c r="T86" s="222"/>
      <c r="U86" s="222"/>
      <c r="V86" s="222"/>
      <c r="W86" s="2"/>
      <c r="X86" s="2"/>
      <c r="Y86" s="2"/>
      <c r="Z86" s="2"/>
      <c r="AA86" s="2"/>
      <c r="AB86" s="2"/>
    </row>
    <row r="87" spans="1:28" s="1" customFormat="1">
      <c r="A87" s="224"/>
      <c r="B87" s="71" t="s">
        <v>99</v>
      </c>
      <c r="C87" s="72" t="s">
        <v>2174</v>
      </c>
      <c r="D87" s="224"/>
      <c r="E87" s="294" t="s">
        <v>4</v>
      </c>
      <c r="F87" s="309"/>
      <c r="G87" s="309"/>
      <c r="H87" s="310"/>
      <c r="I87" s="309"/>
      <c r="J87" s="309"/>
      <c r="K87" s="309"/>
      <c r="L87" s="309"/>
      <c r="M87" s="309"/>
      <c r="N87" s="309"/>
      <c r="O87" s="309"/>
      <c r="P87" s="312"/>
      <c r="Q87" s="313"/>
      <c r="R87" s="309"/>
      <c r="S87" s="309"/>
      <c r="T87" s="222"/>
      <c r="U87" s="222"/>
      <c r="V87" s="222"/>
      <c r="W87" s="2"/>
      <c r="X87" s="2"/>
      <c r="Y87" s="2"/>
      <c r="Z87" s="2"/>
      <c r="AA87" s="2"/>
      <c r="AB87" s="2"/>
    </row>
    <row r="88" spans="1:28" s="1" customFormat="1">
      <c r="A88" s="224"/>
      <c r="B88" s="69" t="s">
        <v>60</v>
      </c>
      <c r="C88" s="70" t="s">
        <v>2166</v>
      </c>
      <c r="D88" s="224"/>
      <c r="E88" s="294"/>
      <c r="F88" s="309"/>
      <c r="G88" s="309"/>
      <c r="H88" s="310"/>
      <c r="I88" s="309"/>
      <c r="J88" s="309"/>
      <c r="K88" s="309"/>
      <c r="L88" s="309"/>
      <c r="M88" s="309"/>
      <c r="N88" s="309"/>
      <c r="O88" s="309"/>
      <c r="P88" s="312"/>
      <c r="Q88" s="313"/>
      <c r="R88" s="309"/>
      <c r="S88" s="309"/>
      <c r="T88" s="222"/>
      <c r="U88" s="222"/>
      <c r="V88" s="222"/>
      <c r="W88" s="2"/>
      <c r="X88" s="2"/>
      <c r="Y88" s="2"/>
      <c r="Z88" s="2"/>
      <c r="AA88" s="2"/>
      <c r="AB88" s="2"/>
    </row>
    <row r="89" spans="1:28" s="1" customFormat="1">
      <c r="A89" s="224"/>
      <c r="B89" s="71" t="s">
        <v>222</v>
      </c>
      <c r="C89" s="72" t="s">
        <v>2184</v>
      </c>
      <c r="D89" s="224"/>
      <c r="E89" s="294"/>
      <c r="F89" s="309"/>
      <c r="G89" s="309"/>
      <c r="H89" s="310"/>
      <c r="I89" s="309"/>
      <c r="J89" s="309"/>
      <c r="K89" s="309"/>
      <c r="L89" s="309"/>
      <c r="M89" s="309"/>
      <c r="N89" s="309"/>
      <c r="O89" s="309"/>
      <c r="P89" s="312"/>
      <c r="Q89" s="313"/>
      <c r="R89" s="309"/>
      <c r="S89" s="309"/>
      <c r="T89" s="222"/>
      <c r="U89" s="222"/>
      <c r="V89" s="222"/>
      <c r="W89" s="2"/>
      <c r="X89" s="2"/>
      <c r="Y89" s="2"/>
      <c r="Z89" s="2"/>
      <c r="AA89" s="2"/>
      <c r="AB89" s="2"/>
    </row>
    <row r="90" spans="1:28" s="1" customFormat="1">
      <c r="A90" s="224"/>
      <c r="B90" s="69" t="s">
        <v>223</v>
      </c>
      <c r="C90" s="70" t="s">
        <v>2184</v>
      </c>
      <c r="D90" s="224"/>
      <c r="E90" s="294"/>
      <c r="F90" s="309"/>
      <c r="G90" s="309"/>
      <c r="H90" s="310"/>
      <c r="I90" s="309"/>
      <c r="J90" s="309"/>
      <c r="K90" s="309"/>
      <c r="L90" s="309"/>
      <c r="M90" s="309"/>
      <c r="N90" s="309"/>
      <c r="O90" s="309"/>
      <c r="P90" s="312"/>
      <c r="Q90" s="313"/>
      <c r="R90" s="309"/>
      <c r="S90" s="309"/>
      <c r="T90" s="222"/>
      <c r="U90" s="222"/>
      <c r="V90" s="222"/>
      <c r="W90" s="2"/>
      <c r="X90" s="2"/>
      <c r="Y90" s="2"/>
      <c r="Z90" s="2"/>
      <c r="AA90" s="2"/>
      <c r="AB90" s="2"/>
    </row>
    <row r="91" spans="1:28" s="1" customFormat="1">
      <c r="A91" s="224"/>
      <c r="B91" s="71" t="s">
        <v>224</v>
      </c>
      <c r="C91" s="72" t="s">
        <v>2174</v>
      </c>
      <c r="D91" s="224"/>
      <c r="E91" s="294"/>
      <c r="F91" s="309"/>
      <c r="G91" s="309"/>
      <c r="H91" s="310"/>
      <c r="I91" s="309"/>
      <c r="J91" s="309"/>
      <c r="K91" s="309"/>
      <c r="L91" s="309"/>
      <c r="M91" s="309"/>
      <c r="N91" s="309"/>
      <c r="O91" s="309"/>
      <c r="P91" s="312"/>
      <c r="Q91" s="313"/>
      <c r="R91" s="309"/>
      <c r="S91" s="309"/>
      <c r="T91" s="222"/>
      <c r="U91" s="222"/>
      <c r="V91" s="222"/>
      <c r="W91" s="2"/>
      <c r="X91" s="2"/>
      <c r="Y91" s="2"/>
      <c r="Z91" s="2"/>
      <c r="AA91" s="2"/>
      <c r="AB91" s="2"/>
    </row>
    <row r="92" spans="1:28" s="1" customFormat="1">
      <c r="A92" s="224"/>
      <c r="B92" s="69" t="s">
        <v>94</v>
      </c>
      <c r="C92" s="70" t="s">
        <v>2174</v>
      </c>
      <c r="D92" s="224"/>
      <c r="E92" s="294"/>
      <c r="F92" s="309"/>
      <c r="G92" s="309"/>
      <c r="H92" s="310"/>
      <c r="I92" s="309"/>
      <c r="J92" s="309"/>
      <c r="K92" s="309"/>
      <c r="L92" s="309"/>
      <c r="M92" s="309"/>
      <c r="N92" s="309"/>
      <c r="O92" s="309"/>
      <c r="P92" s="312"/>
      <c r="Q92" s="313"/>
      <c r="R92" s="309"/>
      <c r="S92" s="309"/>
      <c r="T92" s="222"/>
      <c r="U92" s="222"/>
      <c r="V92" s="222"/>
      <c r="W92" s="2"/>
      <c r="X92" s="2"/>
      <c r="Y92" s="2"/>
      <c r="Z92" s="2"/>
      <c r="AA92" s="2"/>
      <c r="AB92" s="2"/>
    </row>
    <row r="93" spans="1:28" s="1" customFormat="1">
      <c r="A93" s="224"/>
      <c r="B93" s="71" t="s">
        <v>179</v>
      </c>
      <c r="C93" s="72" t="s">
        <v>2177</v>
      </c>
      <c r="D93" s="224"/>
      <c r="E93" s="294"/>
      <c r="F93" s="309"/>
      <c r="G93" s="309"/>
      <c r="H93" s="310"/>
      <c r="I93" s="309"/>
      <c r="J93" s="309"/>
      <c r="K93" s="309"/>
      <c r="L93" s="309"/>
      <c r="M93" s="309"/>
      <c r="N93" s="309"/>
      <c r="O93" s="309"/>
      <c r="P93" s="312"/>
      <c r="Q93" s="313"/>
      <c r="R93" s="309"/>
      <c r="S93" s="309"/>
      <c r="T93" s="222"/>
      <c r="U93" s="222"/>
      <c r="V93" s="222"/>
      <c r="W93" s="2"/>
      <c r="X93" s="2"/>
      <c r="Y93" s="2"/>
      <c r="Z93" s="2"/>
      <c r="AA93" s="2"/>
      <c r="AB93" s="2"/>
    </row>
    <row r="94" spans="1:28" s="1" customFormat="1">
      <c r="A94" s="224"/>
      <c r="B94" s="69" t="s">
        <v>225</v>
      </c>
      <c r="C94" s="70" t="s">
        <v>2169</v>
      </c>
      <c r="D94" s="224"/>
      <c r="E94" s="294"/>
      <c r="F94" s="309"/>
      <c r="G94" s="309"/>
      <c r="H94" s="310"/>
      <c r="I94" s="309"/>
      <c r="J94" s="309"/>
      <c r="K94" s="309"/>
      <c r="L94" s="309"/>
      <c r="M94" s="309"/>
      <c r="N94" s="309"/>
      <c r="O94" s="309"/>
      <c r="P94" s="312"/>
      <c r="Q94" s="313"/>
      <c r="R94" s="309"/>
      <c r="S94" s="309"/>
      <c r="T94" s="222"/>
      <c r="U94" s="222"/>
      <c r="V94" s="222"/>
      <c r="W94" s="2"/>
      <c r="X94" s="2"/>
      <c r="Y94" s="2"/>
      <c r="Z94" s="2"/>
      <c r="AA94" s="2"/>
      <c r="AB94" s="2"/>
    </row>
    <row r="95" spans="1:28" s="1" customFormat="1">
      <c r="A95" s="224"/>
      <c r="B95" s="71" t="s">
        <v>73</v>
      </c>
      <c r="C95" s="72" t="s">
        <v>2182</v>
      </c>
      <c r="D95" s="224"/>
      <c r="E95" s="294"/>
      <c r="F95" s="309"/>
      <c r="G95" s="309"/>
      <c r="H95" s="310"/>
      <c r="I95" s="309"/>
      <c r="J95" s="309"/>
      <c r="K95" s="309"/>
      <c r="L95" s="309"/>
      <c r="M95" s="309"/>
      <c r="N95" s="309"/>
      <c r="O95" s="309"/>
      <c r="P95" s="312"/>
      <c r="Q95" s="313"/>
      <c r="R95" s="309"/>
      <c r="S95" s="309"/>
      <c r="T95" s="222"/>
      <c r="U95" s="222"/>
      <c r="V95" s="222"/>
      <c r="W95" s="2"/>
      <c r="X95" s="2"/>
      <c r="Y95" s="2"/>
      <c r="Z95" s="2"/>
      <c r="AA95" s="2"/>
      <c r="AB95" s="2"/>
    </row>
    <row r="96" spans="1:28" s="1" customFormat="1">
      <c r="A96" s="224"/>
      <c r="B96" s="69" t="s">
        <v>54</v>
      </c>
      <c r="C96" s="70" t="s">
        <v>2177</v>
      </c>
      <c r="D96" s="224"/>
      <c r="E96" s="294"/>
      <c r="F96" s="309"/>
      <c r="G96" s="309"/>
      <c r="H96" s="310"/>
      <c r="I96" s="309"/>
      <c r="J96" s="309"/>
      <c r="K96" s="309"/>
      <c r="L96" s="309"/>
      <c r="M96" s="309"/>
      <c r="N96" s="309"/>
      <c r="O96" s="309"/>
      <c r="P96" s="312"/>
      <c r="Q96" s="313"/>
      <c r="R96" s="309"/>
      <c r="S96" s="309"/>
      <c r="T96" s="222"/>
      <c r="U96" s="222"/>
      <c r="V96" s="222"/>
      <c r="W96" s="2"/>
      <c r="X96" s="2"/>
      <c r="Y96" s="2"/>
      <c r="Z96" s="2"/>
      <c r="AA96" s="2"/>
      <c r="AB96" s="2"/>
    </row>
    <row r="97" spans="1:28" s="1" customFormat="1">
      <c r="A97" s="224"/>
      <c r="B97" s="71" t="s">
        <v>226</v>
      </c>
      <c r="C97" s="72" t="s">
        <v>2174</v>
      </c>
      <c r="D97" s="224"/>
      <c r="E97" s="294"/>
      <c r="F97" s="309"/>
      <c r="G97" s="309"/>
      <c r="H97" s="310"/>
      <c r="I97" s="309"/>
      <c r="J97" s="309"/>
      <c r="K97" s="309"/>
      <c r="L97" s="309"/>
      <c r="M97" s="309"/>
      <c r="N97" s="309"/>
      <c r="O97" s="309"/>
      <c r="P97" s="312"/>
      <c r="Q97" s="313"/>
      <c r="R97" s="309"/>
      <c r="S97" s="309"/>
      <c r="T97" s="222"/>
      <c r="U97" s="222"/>
      <c r="V97" s="222"/>
      <c r="W97" s="2"/>
      <c r="X97" s="2"/>
      <c r="Y97" s="2"/>
      <c r="Z97" s="2"/>
      <c r="AA97" s="2"/>
      <c r="AB97" s="2"/>
    </row>
    <row r="98" spans="1:28" s="1" customFormat="1">
      <c r="A98" s="224"/>
      <c r="B98" s="69" t="s">
        <v>227</v>
      </c>
      <c r="C98" s="70" t="s">
        <v>2174</v>
      </c>
      <c r="D98" s="224"/>
      <c r="E98" s="294"/>
      <c r="F98" s="309"/>
      <c r="G98" s="309"/>
      <c r="H98" s="310"/>
      <c r="I98" s="309"/>
      <c r="J98" s="309"/>
      <c r="K98" s="309"/>
      <c r="L98" s="309"/>
      <c r="M98" s="309"/>
      <c r="N98" s="309"/>
      <c r="O98" s="309"/>
      <c r="P98" s="312"/>
      <c r="Q98" s="313"/>
      <c r="R98" s="309"/>
      <c r="S98" s="309"/>
      <c r="T98" s="222"/>
      <c r="U98" s="222"/>
      <c r="V98" s="222"/>
      <c r="W98" s="2"/>
      <c r="X98" s="2"/>
      <c r="Y98" s="2"/>
      <c r="Z98" s="2"/>
      <c r="AA98" s="2"/>
      <c r="AB98" s="2"/>
    </row>
    <row r="99" spans="1:28" s="1" customFormat="1">
      <c r="A99" s="224"/>
      <c r="B99" s="71" t="s">
        <v>100</v>
      </c>
      <c r="C99" s="72" t="s">
        <v>2174</v>
      </c>
      <c r="D99" s="224"/>
      <c r="E99" s="294"/>
      <c r="F99" s="309"/>
      <c r="G99" s="309"/>
      <c r="H99" s="310"/>
      <c r="I99" s="309"/>
      <c r="J99" s="309"/>
      <c r="K99" s="309"/>
      <c r="L99" s="309"/>
      <c r="M99" s="309"/>
      <c r="N99" s="309"/>
      <c r="O99" s="309"/>
      <c r="P99" s="312"/>
      <c r="Q99" s="313"/>
      <c r="R99" s="309"/>
      <c r="S99" s="309"/>
      <c r="T99" s="222"/>
      <c r="U99" s="222"/>
      <c r="V99" s="222"/>
      <c r="W99" s="2"/>
      <c r="X99" s="2"/>
      <c r="Y99" s="2"/>
      <c r="Z99" s="2"/>
      <c r="AA99" s="2"/>
      <c r="AB99" s="2"/>
    </row>
    <row r="100" spans="1:28" s="1" customFormat="1">
      <c r="A100" s="224"/>
      <c r="B100" s="69" t="s">
        <v>228</v>
      </c>
      <c r="C100" s="70" t="s">
        <v>2175</v>
      </c>
      <c r="D100" s="224"/>
      <c r="E100" s="294"/>
      <c r="F100" s="309"/>
      <c r="G100" s="309"/>
      <c r="H100" s="310"/>
      <c r="I100" s="309"/>
      <c r="J100" s="309"/>
      <c r="K100" s="309"/>
      <c r="L100" s="309"/>
      <c r="M100" s="309"/>
      <c r="N100" s="309"/>
      <c r="O100" s="309"/>
      <c r="P100" s="312"/>
      <c r="Q100" s="313"/>
      <c r="R100" s="309"/>
      <c r="S100" s="309"/>
      <c r="T100" s="222"/>
      <c r="U100" s="222"/>
      <c r="V100" s="222"/>
      <c r="W100" s="2"/>
      <c r="X100" s="2"/>
      <c r="Y100" s="2"/>
      <c r="Z100" s="2"/>
      <c r="AA100" s="2"/>
      <c r="AB100" s="2"/>
    </row>
    <row r="101" spans="1:28" s="1" customFormat="1">
      <c r="A101" s="224"/>
      <c r="B101" s="71" t="s">
        <v>229</v>
      </c>
      <c r="C101" s="72" t="s">
        <v>2176</v>
      </c>
      <c r="D101" s="224"/>
      <c r="E101" s="294"/>
      <c r="F101" s="309"/>
      <c r="G101" s="309"/>
      <c r="H101" s="310"/>
      <c r="I101" s="309"/>
      <c r="J101" s="309"/>
      <c r="K101" s="309"/>
      <c r="L101" s="309"/>
      <c r="M101" s="309"/>
      <c r="N101" s="309"/>
      <c r="O101" s="309"/>
      <c r="P101" s="312"/>
      <c r="Q101" s="313"/>
      <c r="R101" s="309"/>
      <c r="S101" s="309"/>
      <c r="T101" s="222"/>
      <c r="U101" s="222"/>
      <c r="V101" s="222"/>
      <c r="W101" s="2"/>
      <c r="X101" s="2"/>
      <c r="Y101" s="2"/>
      <c r="Z101" s="2"/>
      <c r="AA101" s="2"/>
      <c r="AB101" s="2"/>
    </row>
    <row r="102" spans="1:28" s="1" customFormat="1">
      <c r="A102" s="224"/>
      <c r="B102" s="69" t="s">
        <v>110</v>
      </c>
      <c r="C102" s="70" t="s">
        <v>2176</v>
      </c>
      <c r="D102" s="224"/>
      <c r="E102" s="294"/>
      <c r="F102" s="309"/>
      <c r="G102" s="309"/>
      <c r="H102" s="310"/>
      <c r="I102" s="309"/>
      <c r="J102" s="309"/>
      <c r="K102" s="309"/>
      <c r="L102" s="309"/>
      <c r="M102" s="309"/>
      <c r="N102" s="309"/>
      <c r="O102" s="309"/>
      <c r="P102" s="312"/>
      <c r="Q102" s="313"/>
      <c r="R102" s="309"/>
      <c r="S102" s="309"/>
      <c r="T102" s="222"/>
      <c r="U102" s="222"/>
      <c r="V102" s="222"/>
      <c r="W102" s="2"/>
      <c r="X102" s="2"/>
      <c r="Y102" s="2"/>
      <c r="Z102" s="2"/>
      <c r="AA102" s="2"/>
      <c r="AB102" s="2"/>
    </row>
    <row r="103" spans="1:28" s="1" customFormat="1">
      <c r="A103" s="224"/>
      <c r="B103" s="71" t="s">
        <v>106</v>
      </c>
      <c r="C103" s="72" t="s">
        <v>2176</v>
      </c>
      <c r="D103" s="224"/>
      <c r="E103" s="294"/>
      <c r="F103" s="309"/>
      <c r="G103" s="309"/>
      <c r="H103" s="310"/>
      <c r="I103" s="309"/>
      <c r="J103" s="309"/>
      <c r="K103" s="309"/>
      <c r="L103" s="309"/>
      <c r="M103" s="309"/>
      <c r="N103" s="309"/>
      <c r="O103" s="309"/>
      <c r="P103" s="312"/>
      <c r="Q103" s="313"/>
      <c r="R103" s="309"/>
      <c r="S103" s="309"/>
      <c r="T103" s="222"/>
      <c r="U103" s="222"/>
      <c r="V103" s="222"/>
      <c r="W103" s="2"/>
      <c r="X103" s="2"/>
      <c r="Y103" s="2"/>
      <c r="Z103" s="2"/>
      <c r="AA103" s="2"/>
      <c r="AB103" s="2"/>
    </row>
    <row r="104" spans="1:28" s="1" customFormat="1">
      <c r="A104" s="224"/>
      <c r="B104" s="69" t="s">
        <v>67</v>
      </c>
      <c r="C104" s="70" t="s">
        <v>2185</v>
      </c>
      <c r="D104" s="224"/>
      <c r="E104" s="294"/>
      <c r="F104" s="309"/>
      <c r="G104" s="309"/>
      <c r="H104" s="310"/>
      <c r="I104" s="309"/>
      <c r="J104" s="309"/>
      <c r="K104" s="309"/>
      <c r="L104" s="309"/>
      <c r="M104" s="309"/>
      <c r="N104" s="309"/>
      <c r="O104" s="309"/>
      <c r="P104" s="312"/>
      <c r="Q104" s="313"/>
      <c r="R104" s="309"/>
      <c r="S104" s="309"/>
      <c r="T104" s="222"/>
      <c r="U104" s="222"/>
      <c r="V104" s="222"/>
      <c r="W104" s="2"/>
      <c r="X104" s="2"/>
      <c r="Y104" s="2"/>
      <c r="Z104" s="2"/>
      <c r="AA104" s="2"/>
      <c r="AB104" s="2"/>
    </row>
    <row r="105" spans="1:28" s="1" customFormat="1">
      <c r="A105" s="224"/>
      <c r="B105" s="71" t="s">
        <v>65</v>
      </c>
      <c r="C105" s="72" t="s">
        <v>2170</v>
      </c>
      <c r="D105" s="224"/>
      <c r="E105" s="294"/>
      <c r="F105" s="309"/>
      <c r="G105" s="309"/>
      <c r="H105" s="310"/>
      <c r="I105" s="309"/>
      <c r="J105" s="309"/>
      <c r="K105" s="309"/>
      <c r="L105" s="309"/>
      <c r="M105" s="309"/>
      <c r="N105" s="309"/>
      <c r="O105" s="309"/>
      <c r="P105" s="312"/>
      <c r="Q105" s="313"/>
      <c r="R105" s="309"/>
      <c r="S105" s="309"/>
      <c r="T105" s="222"/>
      <c r="U105" s="222"/>
      <c r="V105" s="222"/>
      <c r="W105" s="2"/>
      <c r="X105" s="2"/>
      <c r="Y105" s="2"/>
      <c r="Z105" s="2"/>
      <c r="AA105" s="2"/>
      <c r="AB105" s="2"/>
    </row>
    <row r="106" spans="1:28" s="1" customFormat="1">
      <c r="A106" s="224"/>
      <c r="B106" s="69" t="s">
        <v>83</v>
      </c>
      <c r="C106" s="70" t="s">
        <v>2173</v>
      </c>
      <c r="D106" s="224"/>
      <c r="E106" s="294"/>
      <c r="F106" s="309"/>
      <c r="G106" s="309"/>
      <c r="H106" s="310"/>
      <c r="I106" s="309"/>
      <c r="J106" s="309"/>
      <c r="K106" s="309"/>
      <c r="L106" s="309"/>
      <c r="M106" s="309"/>
      <c r="N106" s="309"/>
      <c r="O106" s="309"/>
      <c r="P106" s="312"/>
      <c r="Q106" s="313"/>
      <c r="R106" s="309"/>
      <c r="S106" s="309"/>
      <c r="T106" s="222"/>
      <c r="U106" s="222"/>
      <c r="V106" s="222"/>
      <c r="W106" s="2"/>
      <c r="X106" s="2"/>
      <c r="Y106" s="2"/>
      <c r="Z106" s="2"/>
      <c r="AA106" s="2"/>
      <c r="AB106" s="2"/>
    </row>
    <row r="107" spans="1:28" s="1" customFormat="1">
      <c r="A107" s="224"/>
      <c r="B107" s="71" t="s">
        <v>63</v>
      </c>
      <c r="C107" s="72" t="s">
        <v>2185</v>
      </c>
      <c r="D107" s="224"/>
      <c r="E107" s="294"/>
      <c r="F107" s="309"/>
      <c r="G107" s="309"/>
      <c r="H107" s="310"/>
      <c r="I107" s="309"/>
      <c r="J107" s="309"/>
      <c r="K107" s="309"/>
      <c r="L107" s="309"/>
      <c r="M107" s="309"/>
      <c r="N107" s="309"/>
      <c r="O107" s="309"/>
      <c r="P107" s="312"/>
      <c r="Q107" s="313"/>
      <c r="R107" s="309"/>
      <c r="S107" s="309"/>
      <c r="T107" s="222"/>
      <c r="U107" s="222"/>
      <c r="V107" s="222"/>
      <c r="W107" s="2"/>
      <c r="X107" s="2"/>
      <c r="Y107" s="2"/>
      <c r="Z107" s="2"/>
      <c r="AA107" s="2"/>
      <c r="AB107" s="2"/>
    </row>
    <row r="108" spans="1:28" s="1" customFormat="1">
      <c r="A108" s="224"/>
      <c r="B108" s="69" t="s">
        <v>72</v>
      </c>
      <c r="C108" s="70" t="s">
        <v>2182</v>
      </c>
      <c r="D108" s="224"/>
      <c r="E108" s="294"/>
      <c r="F108" s="309"/>
      <c r="G108" s="309"/>
      <c r="H108" s="310"/>
      <c r="I108" s="309"/>
      <c r="J108" s="309"/>
      <c r="K108" s="309"/>
      <c r="L108" s="309"/>
      <c r="M108" s="309"/>
      <c r="N108" s="309"/>
      <c r="O108" s="309"/>
      <c r="P108" s="312"/>
      <c r="Q108" s="313"/>
      <c r="R108" s="309"/>
      <c r="S108" s="309"/>
      <c r="T108" s="222"/>
      <c r="U108" s="222"/>
      <c r="V108" s="222"/>
      <c r="W108" s="2"/>
      <c r="X108" s="2"/>
      <c r="Y108" s="2"/>
      <c r="Z108" s="2"/>
      <c r="AA108" s="2"/>
      <c r="AB108" s="2"/>
    </row>
    <row r="109" spans="1:28" s="1" customFormat="1">
      <c r="A109" s="224"/>
      <c r="B109" s="71" t="s">
        <v>32</v>
      </c>
      <c r="C109" s="72" t="s">
        <v>2177</v>
      </c>
      <c r="D109" s="224"/>
      <c r="E109" s="294"/>
      <c r="F109" s="309"/>
      <c r="G109" s="309"/>
      <c r="H109" s="310"/>
      <c r="I109" s="309"/>
      <c r="J109" s="309"/>
      <c r="K109" s="309"/>
      <c r="L109" s="309"/>
      <c r="M109" s="309"/>
      <c r="N109" s="309"/>
      <c r="O109" s="309"/>
      <c r="P109" s="312"/>
      <c r="Q109" s="313"/>
      <c r="R109" s="309"/>
      <c r="S109" s="309"/>
      <c r="T109" s="222"/>
      <c r="U109" s="222"/>
      <c r="V109" s="222"/>
      <c r="W109" s="2"/>
      <c r="X109" s="2"/>
      <c r="Y109" s="2"/>
      <c r="Z109" s="2"/>
      <c r="AA109" s="2"/>
      <c r="AB109" s="2"/>
    </row>
    <row r="110" spans="1:28" s="1" customFormat="1">
      <c r="A110" s="224"/>
      <c r="B110" s="69" t="s">
        <v>23</v>
      </c>
      <c r="C110" s="70" t="s">
        <v>2173</v>
      </c>
      <c r="D110" s="224"/>
      <c r="E110" s="294"/>
      <c r="F110" s="309"/>
      <c r="G110" s="309"/>
      <c r="H110" s="310"/>
      <c r="I110" s="309"/>
      <c r="J110" s="309"/>
      <c r="K110" s="309"/>
      <c r="L110" s="309"/>
      <c r="M110" s="309"/>
      <c r="N110" s="309"/>
      <c r="O110" s="309"/>
      <c r="P110" s="312"/>
      <c r="Q110" s="313"/>
      <c r="R110" s="309"/>
      <c r="S110" s="309"/>
      <c r="T110" s="222"/>
      <c r="U110" s="222"/>
      <c r="V110" s="222"/>
      <c r="W110" s="2"/>
      <c r="X110" s="2"/>
      <c r="Y110" s="2"/>
      <c r="Z110" s="2"/>
      <c r="AA110" s="2"/>
      <c r="AB110" s="2"/>
    </row>
    <row r="111" spans="1:28" s="1" customFormat="1">
      <c r="A111" s="224"/>
      <c r="B111" s="71" t="s">
        <v>78</v>
      </c>
      <c r="C111" s="72" t="s">
        <v>2169</v>
      </c>
      <c r="D111" s="224"/>
      <c r="E111" s="294"/>
      <c r="F111" s="309"/>
      <c r="G111" s="309"/>
      <c r="H111" s="310"/>
      <c r="I111" s="309"/>
      <c r="J111" s="309"/>
      <c r="K111" s="309"/>
      <c r="L111" s="309"/>
      <c r="M111" s="309"/>
      <c r="N111" s="309"/>
      <c r="O111" s="309"/>
      <c r="P111" s="312"/>
      <c r="Q111" s="313"/>
      <c r="R111" s="309"/>
      <c r="S111" s="309"/>
      <c r="T111" s="222"/>
      <c r="U111" s="222"/>
      <c r="V111" s="222"/>
      <c r="W111" s="2"/>
      <c r="X111" s="2"/>
      <c r="Y111" s="2"/>
      <c r="Z111" s="2"/>
      <c r="AA111" s="2"/>
      <c r="AB111" s="2"/>
    </row>
    <row r="112" spans="1:28" s="1" customFormat="1">
      <c r="A112" s="224"/>
      <c r="B112" s="69" t="s">
        <v>44</v>
      </c>
      <c r="C112" s="70" t="s">
        <v>2175</v>
      </c>
      <c r="D112" s="224"/>
      <c r="E112" s="294"/>
      <c r="F112" s="309"/>
      <c r="G112" s="309"/>
      <c r="H112" s="310"/>
      <c r="I112" s="309"/>
      <c r="J112" s="309"/>
      <c r="K112" s="309"/>
      <c r="L112" s="309"/>
      <c r="M112" s="309"/>
      <c r="N112" s="309"/>
      <c r="O112" s="309"/>
      <c r="P112" s="312"/>
      <c r="Q112" s="313"/>
      <c r="R112" s="309"/>
      <c r="S112" s="309"/>
      <c r="T112" s="222"/>
      <c r="U112" s="222"/>
      <c r="V112" s="222"/>
      <c r="W112" s="2"/>
      <c r="X112" s="2"/>
      <c r="Y112" s="2"/>
      <c r="Z112" s="2"/>
      <c r="AA112" s="2"/>
      <c r="AB112" s="2"/>
    </row>
    <row r="113" spans="1:28" s="1" customFormat="1">
      <c r="A113" s="224"/>
      <c r="B113" s="71" t="s">
        <v>57</v>
      </c>
      <c r="C113" s="72" t="s">
        <v>2171</v>
      </c>
      <c r="D113" s="224"/>
      <c r="E113" s="294"/>
      <c r="F113" s="309"/>
      <c r="G113" s="309"/>
      <c r="H113" s="310"/>
      <c r="I113" s="309"/>
      <c r="J113" s="309"/>
      <c r="K113" s="309"/>
      <c r="L113" s="309"/>
      <c r="M113" s="309"/>
      <c r="N113" s="309"/>
      <c r="O113" s="309"/>
      <c r="P113" s="312"/>
      <c r="Q113" s="313"/>
      <c r="R113" s="309"/>
      <c r="S113" s="309"/>
      <c r="T113" s="222"/>
      <c r="U113" s="222"/>
      <c r="V113" s="222"/>
      <c r="W113" s="2"/>
      <c r="X113" s="2"/>
      <c r="Y113" s="2"/>
      <c r="Z113" s="2"/>
      <c r="AA113" s="2"/>
      <c r="AB113" s="2"/>
    </row>
    <row r="114" spans="1:28" s="1" customFormat="1">
      <c r="A114" s="224"/>
      <c r="B114" s="69" t="s">
        <v>230</v>
      </c>
      <c r="C114" s="70" t="s">
        <v>2164</v>
      </c>
      <c r="D114" s="224"/>
      <c r="E114" s="294"/>
      <c r="F114" s="309"/>
      <c r="G114" s="309"/>
      <c r="H114" s="310"/>
      <c r="I114" s="309"/>
      <c r="J114" s="309"/>
      <c r="K114" s="309"/>
      <c r="L114" s="309"/>
      <c r="M114" s="309"/>
      <c r="N114" s="309"/>
      <c r="O114" s="309"/>
      <c r="P114" s="312"/>
      <c r="Q114" s="313"/>
      <c r="R114" s="309"/>
      <c r="S114" s="309"/>
      <c r="T114" s="222"/>
      <c r="U114" s="222"/>
      <c r="V114" s="222"/>
      <c r="W114" s="2"/>
      <c r="X114" s="2"/>
      <c r="Y114" s="2"/>
      <c r="Z114" s="2"/>
      <c r="AA114" s="2"/>
      <c r="AB114" s="2"/>
    </row>
    <row r="115" spans="1:28" s="1" customFormat="1">
      <c r="A115" s="224"/>
      <c r="B115" s="71" t="s">
        <v>96</v>
      </c>
      <c r="C115" s="72" t="s">
        <v>2176</v>
      </c>
      <c r="D115" s="224"/>
      <c r="E115" s="294"/>
      <c r="F115" s="309"/>
      <c r="G115" s="309"/>
      <c r="H115" s="310"/>
      <c r="I115" s="309"/>
      <c r="J115" s="309"/>
      <c r="K115" s="309"/>
      <c r="L115" s="309"/>
      <c r="M115" s="309"/>
      <c r="N115" s="309"/>
      <c r="O115" s="309"/>
      <c r="P115" s="312"/>
      <c r="Q115" s="313"/>
      <c r="R115" s="309"/>
      <c r="S115" s="309"/>
      <c r="T115" s="222"/>
      <c r="U115" s="222"/>
      <c r="V115" s="222"/>
      <c r="W115" s="2"/>
      <c r="X115" s="2"/>
      <c r="Y115" s="2"/>
      <c r="Z115" s="2"/>
      <c r="AA115" s="2"/>
      <c r="AB115" s="2"/>
    </row>
    <row r="116" spans="1:28" s="1" customFormat="1">
      <c r="A116" s="224"/>
      <c r="B116" s="69" t="s">
        <v>231</v>
      </c>
      <c r="C116" s="70" t="s">
        <v>2179</v>
      </c>
      <c r="D116" s="224"/>
      <c r="E116" s="294"/>
      <c r="F116" s="309"/>
      <c r="G116" s="309"/>
      <c r="H116" s="310"/>
      <c r="I116" s="309"/>
      <c r="J116" s="309"/>
      <c r="K116" s="309"/>
      <c r="L116" s="309"/>
      <c r="M116" s="309"/>
      <c r="N116" s="309"/>
      <c r="O116" s="309"/>
      <c r="P116" s="312"/>
      <c r="Q116" s="313"/>
      <c r="R116" s="309"/>
      <c r="S116" s="309"/>
      <c r="T116" s="222"/>
      <c r="U116" s="222"/>
      <c r="V116" s="222"/>
      <c r="W116" s="2"/>
      <c r="X116" s="2"/>
      <c r="Y116" s="2"/>
      <c r="Z116" s="2"/>
      <c r="AA116" s="2"/>
      <c r="AB116" s="2"/>
    </row>
    <row r="117" spans="1:28" s="1" customFormat="1">
      <c r="A117" s="224"/>
      <c r="B117" s="71" t="s">
        <v>90</v>
      </c>
      <c r="C117" s="72" t="s">
        <v>2179</v>
      </c>
      <c r="D117" s="224"/>
      <c r="E117" s="294"/>
      <c r="F117" s="309"/>
      <c r="G117" s="309"/>
      <c r="H117" s="310"/>
      <c r="I117" s="309"/>
      <c r="J117" s="309"/>
      <c r="K117" s="309"/>
      <c r="L117" s="309"/>
      <c r="M117" s="309"/>
      <c r="N117" s="309"/>
      <c r="O117" s="309"/>
      <c r="P117" s="312"/>
      <c r="Q117" s="313"/>
      <c r="R117" s="309"/>
      <c r="S117" s="309"/>
      <c r="T117" s="222"/>
      <c r="U117" s="222"/>
      <c r="V117" s="222"/>
      <c r="W117" s="2"/>
      <c r="X117" s="2"/>
      <c r="Y117" s="2"/>
      <c r="Z117" s="2"/>
      <c r="AA117" s="2"/>
      <c r="AB117" s="2"/>
    </row>
    <row r="118" spans="1:28" s="1" customFormat="1">
      <c r="A118" s="224"/>
      <c r="B118" s="69" t="s">
        <v>85</v>
      </c>
      <c r="C118" s="70" t="s">
        <v>2173</v>
      </c>
      <c r="D118" s="224"/>
      <c r="E118" s="294"/>
      <c r="F118" s="309"/>
      <c r="G118" s="309"/>
      <c r="H118" s="310"/>
      <c r="I118" s="309"/>
      <c r="J118" s="309"/>
      <c r="K118" s="309"/>
      <c r="L118" s="309"/>
      <c r="M118" s="309"/>
      <c r="N118" s="309"/>
      <c r="O118" s="309"/>
      <c r="P118" s="312"/>
      <c r="Q118" s="313"/>
      <c r="R118" s="309"/>
      <c r="S118" s="309"/>
      <c r="T118" s="222"/>
      <c r="U118" s="222"/>
      <c r="V118" s="222"/>
      <c r="W118" s="2"/>
      <c r="X118" s="2"/>
      <c r="Y118" s="2"/>
      <c r="Z118" s="2"/>
      <c r="AA118" s="2"/>
      <c r="AB118" s="2"/>
    </row>
    <row r="119" spans="1:28" s="1" customFormat="1">
      <c r="A119" s="224"/>
      <c r="B119" s="71" t="s">
        <v>232</v>
      </c>
      <c r="C119" s="72" t="s">
        <v>2174</v>
      </c>
      <c r="D119" s="224"/>
      <c r="E119" s="294"/>
      <c r="F119" s="309"/>
      <c r="G119" s="309"/>
      <c r="H119" s="310"/>
      <c r="I119" s="309"/>
      <c r="J119" s="309"/>
      <c r="K119" s="309"/>
      <c r="L119" s="309"/>
      <c r="M119" s="309"/>
      <c r="N119" s="309"/>
      <c r="O119" s="309"/>
      <c r="P119" s="312"/>
      <c r="Q119" s="313"/>
      <c r="R119" s="309"/>
      <c r="S119" s="309"/>
      <c r="T119" s="222"/>
      <c r="U119" s="222"/>
      <c r="V119" s="222"/>
      <c r="W119" s="2"/>
      <c r="X119" s="2"/>
      <c r="Y119" s="2"/>
      <c r="Z119" s="2"/>
      <c r="AA119" s="2"/>
      <c r="AB119" s="2"/>
    </row>
    <row r="120" spans="1:28" s="1" customFormat="1">
      <c r="A120" s="224"/>
      <c r="B120" s="69" t="s">
        <v>119</v>
      </c>
      <c r="C120" s="70" t="s">
        <v>112</v>
      </c>
      <c r="D120" s="224"/>
      <c r="E120" s="294"/>
      <c r="F120" s="309"/>
      <c r="G120" s="309"/>
      <c r="H120" s="310"/>
      <c r="I120" s="309"/>
      <c r="J120" s="309"/>
      <c r="K120" s="309"/>
      <c r="L120" s="309"/>
      <c r="M120" s="309"/>
      <c r="N120" s="309"/>
      <c r="O120" s="309"/>
      <c r="P120" s="312"/>
      <c r="Q120" s="313"/>
      <c r="R120" s="309"/>
      <c r="S120" s="309"/>
      <c r="T120" s="222"/>
      <c r="U120" s="222"/>
      <c r="V120" s="222"/>
      <c r="W120" s="2"/>
      <c r="X120" s="2"/>
      <c r="Y120" s="2"/>
      <c r="Z120" s="2"/>
      <c r="AA120" s="2"/>
      <c r="AB120" s="2"/>
    </row>
    <row r="121" spans="1:28" s="1" customFormat="1">
      <c r="A121" s="224"/>
      <c r="B121" s="71" t="s">
        <v>49</v>
      </c>
      <c r="C121" s="72" t="s">
        <v>2169</v>
      </c>
      <c r="D121" s="224"/>
      <c r="E121" s="294"/>
      <c r="F121" s="309"/>
      <c r="G121" s="309"/>
      <c r="H121" s="310"/>
      <c r="I121" s="309"/>
      <c r="J121" s="309"/>
      <c r="K121" s="309"/>
      <c r="L121" s="309"/>
      <c r="M121" s="309"/>
      <c r="N121" s="309"/>
      <c r="O121" s="309"/>
      <c r="P121" s="312"/>
      <c r="Q121" s="313"/>
      <c r="R121" s="309"/>
      <c r="S121" s="309"/>
      <c r="T121" s="222"/>
      <c r="U121" s="222"/>
      <c r="V121" s="222"/>
      <c r="W121" s="2"/>
      <c r="X121" s="2"/>
      <c r="Y121" s="2"/>
      <c r="Z121" s="2"/>
      <c r="AA121" s="2"/>
      <c r="AB121" s="2"/>
    </row>
    <row r="122" spans="1:28" s="1" customFormat="1">
      <c r="A122" s="224"/>
      <c r="B122" s="69" t="s">
        <v>233</v>
      </c>
      <c r="C122" s="70" t="s">
        <v>2181</v>
      </c>
      <c r="D122" s="224"/>
      <c r="E122" s="294"/>
      <c r="F122" s="309"/>
      <c r="G122" s="309"/>
      <c r="H122" s="310"/>
      <c r="I122" s="309"/>
      <c r="J122" s="309"/>
      <c r="K122" s="309"/>
      <c r="L122" s="309"/>
      <c r="M122" s="309"/>
      <c r="N122" s="309"/>
      <c r="O122" s="309"/>
      <c r="P122" s="312"/>
      <c r="Q122" s="313"/>
      <c r="R122" s="309"/>
      <c r="S122" s="309"/>
      <c r="T122" s="222"/>
      <c r="U122" s="222"/>
      <c r="V122" s="222"/>
      <c r="W122" s="2"/>
      <c r="X122" s="2"/>
      <c r="Y122" s="2"/>
      <c r="Z122" s="2"/>
      <c r="AA122" s="2"/>
      <c r="AB122" s="2"/>
    </row>
    <row r="123" spans="1:28" s="1" customFormat="1">
      <c r="A123" s="224"/>
      <c r="B123" s="71" t="s">
        <v>234</v>
      </c>
      <c r="C123" s="72" t="s">
        <v>2164</v>
      </c>
      <c r="D123" s="224"/>
      <c r="E123" s="294"/>
      <c r="F123" s="309"/>
      <c r="G123" s="309"/>
      <c r="H123" s="310"/>
      <c r="I123" s="309"/>
      <c r="J123" s="309"/>
      <c r="K123" s="309"/>
      <c r="L123" s="309"/>
      <c r="M123" s="309"/>
      <c r="N123" s="309"/>
      <c r="O123" s="309"/>
      <c r="P123" s="312"/>
      <c r="Q123" s="313"/>
      <c r="R123" s="309"/>
      <c r="S123" s="309"/>
      <c r="T123" s="222"/>
      <c r="U123" s="222"/>
      <c r="V123" s="222"/>
      <c r="W123" s="2"/>
      <c r="X123" s="2"/>
      <c r="Y123" s="2"/>
      <c r="Z123" s="2"/>
      <c r="AA123" s="2"/>
      <c r="AB123" s="2"/>
    </row>
    <row r="124" spans="1:28" s="1" customFormat="1">
      <c r="A124" s="224"/>
      <c r="B124" s="69" t="s">
        <v>235</v>
      </c>
      <c r="C124" s="70" t="s">
        <v>2164</v>
      </c>
      <c r="D124" s="224"/>
      <c r="E124" s="294"/>
      <c r="F124" s="309"/>
      <c r="G124" s="309"/>
      <c r="H124" s="310"/>
      <c r="I124" s="309"/>
      <c r="J124" s="309"/>
      <c r="K124" s="309"/>
      <c r="L124" s="309"/>
      <c r="M124" s="309"/>
      <c r="N124" s="309"/>
      <c r="O124" s="309"/>
      <c r="P124" s="312"/>
      <c r="Q124" s="313"/>
      <c r="R124" s="309"/>
      <c r="S124" s="309"/>
      <c r="T124" s="222"/>
      <c r="U124" s="222"/>
      <c r="V124" s="222"/>
      <c r="W124" s="2"/>
      <c r="X124" s="2"/>
      <c r="Y124" s="2"/>
      <c r="Z124" s="2"/>
      <c r="AA124" s="2"/>
      <c r="AB124" s="2"/>
    </row>
    <row r="125" spans="1:28" s="1" customFormat="1">
      <c r="A125" s="224"/>
      <c r="B125" s="71" t="s">
        <v>236</v>
      </c>
      <c r="C125" s="72" t="s">
        <v>2164</v>
      </c>
      <c r="D125" s="224"/>
      <c r="E125" s="294"/>
      <c r="F125" s="309"/>
      <c r="G125" s="309"/>
      <c r="H125" s="310"/>
      <c r="I125" s="309"/>
      <c r="J125" s="309"/>
      <c r="K125" s="309"/>
      <c r="L125" s="309"/>
      <c r="M125" s="309"/>
      <c r="N125" s="309"/>
      <c r="O125" s="309"/>
      <c r="P125" s="312"/>
      <c r="Q125" s="313"/>
      <c r="R125" s="309"/>
      <c r="S125" s="309"/>
      <c r="T125" s="222"/>
      <c r="U125" s="222"/>
      <c r="V125" s="222"/>
      <c r="W125" s="2"/>
      <c r="X125" s="2"/>
      <c r="Y125" s="2"/>
      <c r="Z125" s="2"/>
      <c r="AA125" s="2"/>
      <c r="AB125" s="2"/>
    </row>
    <row r="126" spans="1:28" s="1" customFormat="1">
      <c r="A126" s="224"/>
      <c r="B126" s="69" t="s">
        <v>62</v>
      </c>
      <c r="C126" s="70" t="s">
        <v>2185</v>
      </c>
      <c r="D126" s="224"/>
      <c r="E126" s="294"/>
      <c r="F126" s="309"/>
      <c r="G126" s="309"/>
      <c r="H126" s="310"/>
      <c r="I126" s="309"/>
      <c r="J126" s="309"/>
      <c r="K126" s="309"/>
      <c r="L126" s="309"/>
      <c r="M126" s="309"/>
      <c r="N126" s="309"/>
      <c r="O126" s="309"/>
      <c r="P126" s="312"/>
      <c r="Q126" s="313"/>
      <c r="R126" s="309"/>
      <c r="S126" s="309"/>
      <c r="T126" s="222"/>
      <c r="U126" s="222"/>
      <c r="V126" s="222"/>
      <c r="W126" s="2"/>
      <c r="X126" s="2"/>
      <c r="Y126" s="2"/>
      <c r="Z126" s="2"/>
      <c r="AA126" s="2"/>
      <c r="AB126" s="2"/>
    </row>
    <row r="127" spans="1:28" s="1" customFormat="1">
      <c r="A127" s="224"/>
      <c r="B127" s="71" t="s">
        <v>71</v>
      </c>
      <c r="C127" s="72" t="s">
        <v>2182</v>
      </c>
      <c r="D127" s="224"/>
      <c r="E127" s="294"/>
      <c r="F127" s="309"/>
      <c r="G127" s="309"/>
      <c r="H127" s="310"/>
      <c r="I127" s="309"/>
      <c r="J127" s="309"/>
      <c r="K127" s="309"/>
      <c r="L127" s="309"/>
      <c r="M127" s="309"/>
      <c r="N127" s="309"/>
      <c r="O127" s="309"/>
      <c r="P127" s="312"/>
      <c r="Q127" s="313"/>
      <c r="R127" s="309"/>
      <c r="S127" s="309"/>
      <c r="T127" s="222"/>
      <c r="U127" s="222"/>
      <c r="V127" s="222"/>
      <c r="W127" s="2"/>
      <c r="X127" s="2"/>
      <c r="Y127" s="2"/>
      <c r="Z127" s="2"/>
      <c r="AA127" s="2"/>
      <c r="AB127" s="2"/>
    </row>
    <row r="128" spans="1:28" s="1" customFormat="1">
      <c r="A128" s="224"/>
      <c r="B128" s="69" t="s">
        <v>237</v>
      </c>
      <c r="C128" s="70" t="s">
        <v>2179</v>
      </c>
      <c r="D128" s="224"/>
      <c r="E128" s="294"/>
      <c r="F128" s="309"/>
      <c r="G128" s="309"/>
      <c r="H128" s="310"/>
      <c r="I128" s="309"/>
      <c r="J128" s="309"/>
      <c r="K128" s="309"/>
      <c r="L128" s="309"/>
      <c r="M128" s="309"/>
      <c r="N128" s="309"/>
      <c r="O128" s="309"/>
      <c r="P128" s="312"/>
      <c r="Q128" s="313"/>
      <c r="R128" s="309"/>
      <c r="S128" s="309"/>
      <c r="T128" s="222"/>
      <c r="U128" s="222"/>
      <c r="V128" s="222"/>
      <c r="W128" s="2"/>
      <c r="X128" s="2"/>
      <c r="Y128" s="2"/>
      <c r="Z128" s="2"/>
      <c r="AA128" s="2"/>
      <c r="AB128" s="2"/>
    </row>
    <row r="129" spans="1:28" s="1" customFormat="1">
      <c r="A129" s="224"/>
      <c r="B129" s="71" t="s">
        <v>238</v>
      </c>
      <c r="C129" s="72" t="s">
        <v>2179</v>
      </c>
      <c r="D129" s="224"/>
      <c r="E129" s="294"/>
      <c r="F129" s="309"/>
      <c r="G129" s="309"/>
      <c r="H129" s="310"/>
      <c r="I129" s="309"/>
      <c r="J129" s="309"/>
      <c r="K129" s="309"/>
      <c r="L129" s="309"/>
      <c r="M129" s="309"/>
      <c r="N129" s="309"/>
      <c r="O129" s="309"/>
      <c r="P129" s="312"/>
      <c r="Q129" s="313"/>
      <c r="R129" s="309"/>
      <c r="S129" s="309"/>
      <c r="T129" s="222"/>
      <c r="U129" s="222"/>
      <c r="V129" s="222"/>
      <c r="W129" s="2"/>
      <c r="X129" s="2"/>
      <c r="Y129" s="2"/>
      <c r="Z129" s="2"/>
      <c r="AA129" s="2"/>
      <c r="AB129" s="2"/>
    </row>
    <row r="130" spans="1:28" s="1" customFormat="1">
      <c r="A130" s="224"/>
      <c r="B130" s="69" t="s">
        <v>123</v>
      </c>
      <c r="C130" s="70" t="s">
        <v>112</v>
      </c>
      <c r="D130" s="224"/>
      <c r="E130" s="294"/>
      <c r="F130" s="309"/>
      <c r="G130" s="309"/>
      <c r="H130" s="310"/>
      <c r="I130" s="309"/>
      <c r="J130" s="309"/>
      <c r="K130" s="309"/>
      <c r="L130" s="309"/>
      <c r="M130" s="309"/>
      <c r="N130" s="309"/>
      <c r="O130" s="309"/>
      <c r="P130" s="312"/>
      <c r="Q130" s="313"/>
      <c r="R130" s="309"/>
      <c r="S130" s="309"/>
      <c r="T130" s="222"/>
      <c r="U130" s="222"/>
      <c r="V130" s="222"/>
      <c r="W130" s="2"/>
      <c r="X130" s="2"/>
      <c r="Y130" s="2"/>
      <c r="Z130" s="2"/>
      <c r="AA130" s="2"/>
      <c r="AB130" s="2"/>
    </row>
    <row r="131" spans="1:28" s="1" customFormat="1">
      <c r="A131" s="224"/>
      <c r="B131" s="71" t="s">
        <v>239</v>
      </c>
      <c r="C131" s="72" t="s">
        <v>2174</v>
      </c>
      <c r="D131" s="224"/>
      <c r="E131" s="294"/>
      <c r="F131" s="309"/>
      <c r="G131" s="309"/>
      <c r="H131" s="310"/>
      <c r="I131" s="309"/>
      <c r="J131" s="309"/>
      <c r="K131" s="309"/>
      <c r="L131" s="309"/>
      <c r="M131" s="309"/>
      <c r="N131" s="309"/>
      <c r="O131" s="309"/>
      <c r="P131" s="312"/>
      <c r="Q131" s="313"/>
      <c r="R131" s="309"/>
      <c r="S131" s="309"/>
      <c r="T131" s="222"/>
      <c r="U131" s="222"/>
      <c r="V131" s="222"/>
      <c r="W131" s="2"/>
      <c r="X131" s="2"/>
      <c r="Y131" s="2"/>
      <c r="Z131" s="2"/>
      <c r="AA131" s="2"/>
      <c r="AB131" s="2"/>
    </row>
    <row r="132" spans="1:28" s="1" customFormat="1">
      <c r="A132" s="224"/>
      <c r="B132" s="69" t="s">
        <v>240</v>
      </c>
      <c r="C132" s="70" t="s">
        <v>2174</v>
      </c>
      <c r="D132" s="224"/>
      <c r="E132" s="294"/>
      <c r="F132" s="309"/>
      <c r="G132" s="309"/>
      <c r="H132" s="310"/>
      <c r="I132" s="309"/>
      <c r="J132" s="309"/>
      <c r="K132" s="309"/>
      <c r="L132" s="309"/>
      <c r="M132" s="309"/>
      <c r="N132" s="309"/>
      <c r="O132" s="309"/>
      <c r="P132" s="312"/>
      <c r="Q132" s="313"/>
      <c r="R132" s="309"/>
      <c r="S132" s="309"/>
      <c r="T132" s="222"/>
      <c r="U132" s="222"/>
      <c r="V132" s="222"/>
      <c r="W132" s="2"/>
      <c r="X132" s="2"/>
      <c r="Y132" s="2"/>
      <c r="Z132" s="2"/>
      <c r="AA132" s="2"/>
      <c r="AB132" s="2"/>
    </row>
    <row r="133" spans="1:28" s="1" customFormat="1">
      <c r="A133" s="224"/>
      <c r="B133" s="71" t="s">
        <v>102</v>
      </c>
      <c r="C133" s="72" t="s">
        <v>2174</v>
      </c>
      <c r="D133" s="224"/>
      <c r="E133" s="294"/>
      <c r="F133" s="309"/>
      <c r="G133" s="309"/>
      <c r="H133" s="310"/>
      <c r="I133" s="309"/>
      <c r="J133" s="309"/>
      <c r="K133" s="309"/>
      <c r="L133" s="309"/>
      <c r="M133" s="309"/>
      <c r="N133" s="309"/>
      <c r="O133" s="309"/>
      <c r="P133" s="312"/>
      <c r="Q133" s="313"/>
      <c r="R133" s="309"/>
      <c r="S133" s="309"/>
      <c r="T133" s="222"/>
      <c r="U133" s="222"/>
      <c r="V133" s="222"/>
      <c r="W133" s="2"/>
      <c r="X133" s="2"/>
      <c r="Y133" s="2"/>
      <c r="Z133" s="2"/>
      <c r="AA133" s="2"/>
      <c r="AB133" s="2"/>
    </row>
    <row r="134" spans="1:28" s="1" customFormat="1">
      <c r="A134" s="224"/>
      <c r="B134" s="69" t="s">
        <v>29</v>
      </c>
      <c r="C134" s="70" t="s">
        <v>2175</v>
      </c>
      <c r="D134" s="224"/>
      <c r="E134" s="294"/>
      <c r="F134" s="309"/>
      <c r="G134" s="309"/>
      <c r="H134" s="310"/>
      <c r="I134" s="309"/>
      <c r="J134" s="309"/>
      <c r="K134" s="309"/>
      <c r="L134" s="309"/>
      <c r="M134" s="309"/>
      <c r="N134" s="309"/>
      <c r="O134" s="309"/>
      <c r="P134" s="312"/>
      <c r="Q134" s="313"/>
      <c r="R134" s="309"/>
      <c r="S134" s="309"/>
      <c r="T134" s="222"/>
      <c r="U134" s="222"/>
      <c r="V134" s="222"/>
      <c r="W134" s="2"/>
      <c r="X134" s="2"/>
      <c r="Y134" s="2"/>
      <c r="Z134" s="2"/>
      <c r="AA134" s="2"/>
      <c r="AB134" s="2"/>
    </row>
    <row r="135" spans="1:28" s="1" customFormat="1">
      <c r="A135" s="224"/>
      <c r="B135" s="71" t="s">
        <v>241</v>
      </c>
      <c r="C135" s="72" t="s">
        <v>2174</v>
      </c>
      <c r="D135" s="224"/>
      <c r="E135" s="294"/>
      <c r="F135" s="309"/>
      <c r="G135" s="309"/>
      <c r="H135" s="310"/>
      <c r="I135" s="309"/>
      <c r="J135" s="309"/>
      <c r="K135" s="309"/>
      <c r="L135" s="309"/>
      <c r="M135" s="309"/>
      <c r="N135" s="309"/>
      <c r="O135" s="309"/>
      <c r="P135" s="312"/>
      <c r="Q135" s="313"/>
      <c r="R135" s="309"/>
      <c r="S135" s="309"/>
      <c r="T135" s="222"/>
      <c r="U135" s="222"/>
      <c r="V135" s="222"/>
      <c r="W135" s="2"/>
      <c r="X135" s="2"/>
      <c r="Y135" s="2"/>
      <c r="Z135" s="2"/>
      <c r="AA135" s="2"/>
      <c r="AB135" s="2"/>
    </row>
    <row r="136" spans="1:28" s="1" customFormat="1">
      <c r="A136" s="224"/>
      <c r="B136" s="69" t="s">
        <v>242</v>
      </c>
      <c r="C136" s="70" t="s">
        <v>2164</v>
      </c>
      <c r="D136" s="224"/>
      <c r="E136" s="294"/>
      <c r="F136" s="309"/>
      <c r="G136" s="309"/>
      <c r="H136" s="310"/>
      <c r="I136" s="309"/>
      <c r="J136" s="309"/>
      <c r="K136" s="309"/>
      <c r="L136" s="309"/>
      <c r="M136" s="309"/>
      <c r="N136" s="309"/>
      <c r="O136" s="309"/>
      <c r="P136" s="312"/>
      <c r="Q136" s="313"/>
      <c r="R136" s="309"/>
      <c r="S136" s="309"/>
      <c r="T136" s="222"/>
      <c r="U136" s="222"/>
      <c r="V136" s="222"/>
      <c r="W136" s="2"/>
      <c r="X136" s="2"/>
      <c r="Y136" s="2"/>
      <c r="Z136" s="2"/>
      <c r="AA136" s="2"/>
      <c r="AB136" s="2"/>
    </row>
    <row r="137" spans="1:28" s="1" customFormat="1">
      <c r="A137" s="224"/>
      <c r="B137" s="71" t="s">
        <v>35</v>
      </c>
      <c r="C137" s="72" t="s">
        <v>2164</v>
      </c>
      <c r="D137" s="224"/>
      <c r="E137" s="294"/>
      <c r="F137" s="309"/>
      <c r="G137" s="309"/>
      <c r="H137" s="310"/>
      <c r="I137" s="309"/>
      <c r="J137" s="309"/>
      <c r="K137" s="309"/>
      <c r="L137" s="309"/>
      <c r="M137" s="309"/>
      <c r="N137" s="309"/>
      <c r="O137" s="309"/>
      <c r="P137" s="312"/>
      <c r="Q137" s="313"/>
      <c r="R137" s="309"/>
      <c r="S137" s="309"/>
      <c r="T137" s="222"/>
      <c r="U137" s="222"/>
      <c r="V137" s="222"/>
      <c r="W137" s="2"/>
      <c r="X137" s="2"/>
      <c r="Y137" s="2"/>
      <c r="Z137" s="2"/>
      <c r="AA137" s="2"/>
      <c r="AB137" s="2"/>
    </row>
    <row r="138" spans="1:28" s="1" customFormat="1">
      <c r="A138" s="224"/>
      <c r="B138" s="69" t="s">
        <v>243</v>
      </c>
      <c r="C138" s="70" t="s">
        <v>2186</v>
      </c>
      <c r="D138" s="224"/>
      <c r="E138" s="294"/>
      <c r="F138" s="309"/>
      <c r="G138" s="309"/>
      <c r="H138" s="310"/>
      <c r="I138" s="309"/>
      <c r="J138" s="309"/>
      <c r="K138" s="309"/>
      <c r="L138" s="309"/>
      <c r="M138" s="309"/>
      <c r="N138" s="309"/>
      <c r="O138" s="309"/>
      <c r="P138" s="312"/>
      <c r="Q138" s="313"/>
      <c r="R138" s="309"/>
      <c r="S138" s="309"/>
      <c r="T138" s="222"/>
      <c r="U138" s="222"/>
      <c r="V138" s="222"/>
      <c r="W138" s="2"/>
      <c r="X138" s="2"/>
      <c r="Y138" s="2"/>
      <c r="Z138" s="2"/>
      <c r="AA138" s="2"/>
      <c r="AB138" s="2"/>
    </row>
    <row r="139" spans="1:28" s="1" customFormat="1">
      <c r="A139" s="224"/>
      <c r="B139" s="71" t="s">
        <v>244</v>
      </c>
      <c r="C139" s="72" t="s">
        <v>2187</v>
      </c>
      <c r="D139" s="224"/>
      <c r="E139" s="294"/>
      <c r="F139" s="309"/>
      <c r="G139" s="309"/>
      <c r="H139" s="310"/>
      <c r="I139" s="309"/>
      <c r="J139" s="309"/>
      <c r="K139" s="309"/>
      <c r="L139" s="309"/>
      <c r="M139" s="309"/>
      <c r="N139" s="309"/>
      <c r="O139" s="309"/>
      <c r="P139" s="312"/>
      <c r="Q139" s="313"/>
      <c r="R139" s="309"/>
      <c r="S139" s="309"/>
      <c r="T139" s="222"/>
      <c r="U139" s="222"/>
      <c r="V139" s="222"/>
      <c r="W139" s="2"/>
      <c r="X139" s="2"/>
      <c r="Y139" s="2"/>
      <c r="Z139" s="2"/>
      <c r="AA139" s="2"/>
      <c r="AB139" s="2"/>
    </row>
    <row r="140" spans="1:28" s="1" customFormat="1">
      <c r="A140" s="224"/>
      <c r="B140" s="69" t="s">
        <v>28</v>
      </c>
      <c r="C140" s="70" t="s">
        <v>2175</v>
      </c>
      <c r="D140" s="224"/>
      <c r="E140" s="294"/>
      <c r="F140" s="309"/>
      <c r="G140" s="309"/>
      <c r="H140" s="310"/>
      <c r="I140" s="309"/>
      <c r="J140" s="309"/>
      <c r="K140" s="309"/>
      <c r="L140" s="309"/>
      <c r="M140" s="309"/>
      <c r="N140" s="309"/>
      <c r="O140" s="309"/>
      <c r="P140" s="312"/>
      <c r="Q140" s="313"/>
      <c r="R140" s="309"/>
      <c r="S140" s="309"/>
      <c r="T140" s="222"/>
      <c r="U140" s="222"/>
      <c r="V140" s="222"/>
      <c r="W140" s="2"/>
      <c r="X140" s="2"/>
      <c r="Y140" s="2"/>
      <c r="Z140" s="2"/>
      <c r="AA140" s="2"/>
      <c r="AB140" s="2"/>
    </row>
    <row r="141" spans="1:28" s="1" customFormat="1">
      <c r="A141" s="224"/>
      <c r="B141" s="71" t="s">
        <v>245</v>
      </c>
      <c r="C141" s="72" t="s">
        <v>2181</v>
      </c>
      <c r="D141" s="224"/>
      <c r="E141" s="294"/>
      <c r="F141" s="309"/>
      <c r="G141" s="309"/>
      <c r="H141" s="310"/>
      <c r="I141" s="309"/>
      <c r="J141" s="309"/>
      <c r="K141" s="309"/>
      <c r="L141" s="309"/>
      <c r="M141" s="309"/>
      <c r="N141" s="309"/>
      <c r="O141" s="309"/>
      <c r="P141" s="312"/>
      <c r="Q141" s="313"/>
      <c r="R141" s="309"/>
      <c r="S141" s="309"/>
      <c r="T141" s="222"/>
      <c r="U141" s="222"/>
      <c r="V141" s="222"/>
      <c r="W141" s="2"/>
      <c r="X141" s="2"/>
      <c r="Y141" s="2"/>
      <c r="Z141" s="2"/>
      <c r="AA141" s="2"/>
      <c r="AB141" s="2"/>
    </row>
    <row r="142" spans="1:28" s="1" customFormat="1">
      <c r="A142" s="224"/>
      <c r="B142" s="69" t="s">
        <v>246</v>
      </c>
      <c r="C142" s="70" t="s">
        <v>2174</v>
      </c>
      <c r="D142" s="224"/>
      <c r="E142" s="294"/>
      <c r="F142" s="309"/>
      <c r="G142" s="309"/>
      <c r="H142" s="310"/>
      <c r="I142" s="309"/>
      <c r="J142" s="309"/>
      <c r="K142" s="309"/>
      <c r="L142" s="309"/>
      <c r="M142" s="309"/>
      <c r="N142" s="309"/>
      <c r="O142" s="309"/>
      <c r="P142" s="312"/>
      <c r="Q142" s="313"/>
      <c r="R142" s="309"/>
      <c r="S142" s="309"/>
      <c r="T142" s="222"/>
      <c r="U142" s="222"/>
      <c r="V142" s="222"/>
      <c r="W142" s="2"/>
      <c r="X142" s="2"/>
      <c r="Y142" s="2"/>
      <c r="Z142" s="2"/>
      <c r="AA142" s="2"/>
      <c r="AB142" s="2"/>
    </row>
    <row r="143" spans="1:28" s="1" customFormat="1">
      <c r="A143" s="224"/>
      <c r="B143" s="71" t="s">
        <v>75</v>
      </c>
      <c r="C143" s="72" t="s">
        <v>2182</v>
      </c>
      <c r="D143" s="224"/>
      <c r="E143" s="294"/>
      <c r="F143" s="309"/>
      <c r="G143" s="309"/>
      <c r="H143" s="310"/>
      <c r="I143" s="309"/>
      <c r="J143" s="309"/>
      <c r="K143" s="309"/>
      <c r="L143" s="309"/>
      <c r="M143" s="309"/>
      <c r="N143" s="309"/>
      <c r="O143" s="309"/>
      <c r="P143" s="312"/>
      <c r="Q143" s="313"/>
      <c r="R143" s="309"/>
      <c r="S143" s="309"/>
      <c r="T143" s="222"/>
      <c r="U143" s="222"/>
      <c r="V143" s="222"/>
      <c r="W143" s="2"/>
      <c r="X143" s="2"/>
      <c r="Y143" s="2"/>
      <c r="Z143" s="2"/>
      <c r="AA143" s="2"/>
      <c r="AB143" s="2"/>
    </row>
    <row r="144" spans="1:28" s="1" customFormat="1">
      <c r="A144" s="224"/>
      <c r="B144" s="69" t="s">
        <v>115</v>
      </c>
      <c r="C144" s="70" t="s">
        <v>112</v>
      </c>
      <c r="D144" s="224"/>
      <c r="E144" s="294"/>
      <c r="F144" s="309"/>
      <c r="G144" s="309"/>
      <c r="H144" s="310"/>
      <c r="I144" s="309"/>
      <c r="J144" s="309"/>
      <c r="K144" s="309"/>
      <c r="L144" s="309"/>
      <c r="M144" s="309"/>
      <c r="N144" s="309"/>
      <c r="O144" s="309"/>
      <c r="P144" s="312"/>
      <c r="Q144" s="313"/>
      <c r="R144" s="309"/>
      <c r="S144" s="309"/>
      <c r="T144" s="222"/>
      <c r="U144" s="222"/>
      <c r="V144" s="222"/>
      <c r="W144" s="2"/>
      <c r="X144" s="2"/>
      <c r="Y144" s="2"/>
      <c r="Z144" s="2"/>
      <c r="AA144" s="2"/>
      <c r="AB144" s="2"/>
    </row>
    <row r="145" spans="1:28" s="1" customFormat="1">
      <c r="A145" s="224"/>
      <c r="B145" s="71" t="s">
        <v>93</v>
      </c>
      <c r="C145" s="72" t="s">
        <v>2167</v>
      </c>
      <c r="D145" s="224"/>
      <c r="E145" s="294"/>
      <c r="F145" s="309"/>
      <c r="G145" s="309"/>
      <c r="H145" s="310"/>
      <c r="I145" s="309"/>
      <c r="J145" s="309"/>
      <c r="K145" s="309"/>
      <c r="L145" s="309"/>
      <c r="M145" s="309"/>
      <c r="N145" s="309"/>
      <c r="O145" s="309"/>
      <c r="P145" s="312"/>
      <c r="Q145" s="313"/>
      <c r="R145" s="309"/>
      <c r="S145" s="309"/>
      <c r="T145" s="222"/>
      <c r="U145" s="222"/>
      <c r="V145" s="222"/>
      <c r="W145" s="2"/>
      <c r="X145" s="2"/>
      <c r="Y145" s="2"/>
      <c r="Z145" s="2"/>
      <c r="AA145" s="2"/>
      <c r="AB145" s="2"/>
    </row>
    <row r="146" spans="1:28" s="1" customFormat="1">
      <c r="A146" s="224"/>
      <c r="B146" s="69" t="s">
        <v>247</v>
      </c>
      <c r="C146" s="70" t="s">
        <v>2167</v>
      </c>
      <c r="D146" s="224"/>
      <c r="E146" s="294"/>
      <c r="F146" s="309"/>
      <c r="G146" s="309"/>
      <c r="H146" s="310"/>
      <c r="I146" s="309"/>
      <c r="J146" s="309"/>
      <c r="K146" s="309"/>
      <c r="L146" s="309"/>
      <c r="M146" s="309"/>
      <c r="N146" s="309"/>
      <c r="O146" s="309"/>
      <c r="P146" s="312"/>
      <c r="Q146" s="313"/>
      <c r="R146" s="309"/>
      <c r="S146" s="309"/>
      <c r="T146" s="222"/>
      <c r="U146" s="222"/>
      <c r="V146" s="222"/>
      <c r="W146" s="2"/>
      <c r="X146" s="2"/>
      <c r="Y146" s="2"/>
      <c r="Z146" s="2"/>
      <c r="AA146" s="2"/>
      <c r="AB146" s="2"/>
    </row>
    <row r="147" spans="1:28" s="1" customFormat="1">
      <c r="A147" s="224"/>
      <c r="B147" s="71" t="s">
        <v>1876</v>
      </c>
      <c r="C147" s="72" t="s">
        <v>2175</v>
      </c>
      <c r="D147" s="224"/>
      <c r="E147" s="294"/>
      <c r="F147" s="309"/>
      <c r="G147" s="309"/>
      <c r="H147" s="310"/>
      <c r="I147" s="309"/>
      <c r="J147" s="309"/>
      <c r="K147" s="309"/>
      <c r="L147" s="309"/>
      <c r="M147" s="309"/>
      <c r="N147" s="309"/>
      <c r="O147" s="309"/>
      <c r="P147" s="312"/>
      <c r="Q147" s="313"/>
      <c r="R147" s="309"/>
      <c r="S147" s="309"/>
      <c r="T147" s="222"/>
      <c r="U147" s="222"/>
      <c r="V147" s="222"/>
      <c r="W147" s="2"/>
      <c r="X147" s="2"/>
      <c r="Y147" s="2"/>
      <c r="Z147" s="2"/>
      <c r="AA147" s="2"/>
      <c r="AB147" s="2"/>
    </row>
    <row r="148" spans="1:28" s="1" customFormat="1">
      <c r="A148" s="224"/>
      <c r="B148" s="69" t="s">
        <v>20</v>
      </c>
      <c r="C148" s="70" t="s">
        <v>2183</v>
      </c>
      <c r="D148" s="224"/>
      <c r="E148" s="294"/>
      <c r="F148" s="309"/>
      <c r="G148" s="309"/>
      <c r="H148" s="310"/>
      <c r="I148" s="309"/>
      <c r="J148" s="309"/>
      <c r="K148" s="309"/>
      <c r="L148" s="309"/>
      <c r="M148" s="309"/>
      <c r="N148" s="309"/>
      <c r="O148" s="309"/>
      <c r="P148" s="312"/>
      <c r="Q148" s="313"/>
      <c r="R148" s="309"/>
      <c r="S148" s="309"/>
      <c r="T148" s="222"/>
      <c r="U148" s="222"/>
      <c r="V148" s="222"/>
      <c r="W148" s="2"/>
      <c r="X148" s="2"/>
      <c r="Y148" s="2"/>
      <c r="Z148" s="2"/>
      <c r="AA148" s="2"/>
      <c r="AB148" s="2"/>
    </row>
    <row r="149" spans="1:28" s="1" customFormat="1">
      <c r="A149" s="224"/>
      <c r="B149" s="71" t="s">
        <v>248</v>
      </c>
      <c r="C149" s="72" t="s">
        <v>2163</v>
      </c>
      <c r="D149" s="224"/>
      <c r="E149" s="294"/>
      <c r="F149" s="309"/>
      <c r="G149" s="309"/>
      <c r="H149" s="310"/>
      <c r="I149" s="309"/>
      <c r="J149" s="309"/>
      <c r="K149" s="309"/>
      <c r="L149" s="309"/>
      <c r="M149" s="309"/>
      <c r="N149" s="309"/>
      <c r="O149" s="309"/>
      <c r="P149" s="312"/>
      <c r="Q149" s="313"/>
      <c r="R149" s="309"/>
      <c r="S149" s="309"/>
      <c r="T149" s="222"/>
      <c r="U149" s="222"/>
      <c r="V149" s="222"/>
      <c r="W149" s="2"/>
      <c r="X149" s="2"/>
      <c r="Y149" s="2"/>
      <c r="Z149" s="2"/>
      <c r="AA149" s="2"/>
      <c r="AB149" s="2"/>
    </row>
    <row r="150" spans="1:28" s="1" customFormat="1">
      <c r="A150" s="224"/>
      <c r="B150" s="69" t="s">
        <v>103</v>
      </c>
      <c r="C150" s="70" t="s">
        <v>2174</v>
      </c>
      <c r="D150" s="224"/>
      <c r="E150" s="294"/>
      <c r="F150" s="309"/>
      <c r="G150" s="309"/>
      <c r="H150" s="310"/>
      <c r="I150" s="309"/>
      <c r="J150" s="309"/>
      <c r="K150" s="309"/>
      <c r="L150" s="309"/>
      <c r="M150" s="309"/>
      <c r="N150" s="309"/>
      <c r="O150" s="309"/>
      <c r="P150" s="312"/>
      <c r="Q150" s="313"/>
      <c r="R150" s="309"/>
      <c r="S150" s="309"/>
      <c r="T150" s="222"/>
      <c r="U150" s="222"/>
      <c r="V150" s="222"/>
      <c r="W150" s="2"/>
      <c r="X150" s="2"/>
      <c r="Y150" s="2"/>
      <c r="Z150" s="2"/>
      <c r="AA150" s="2"/>
      <c r="AB150" s="2"/>
    </row>
    <row r="151" spans="1:28" s="1" customFormat="1">
      <c r="A151" s="224"/>
      <c r="B151" s="71" t="s">
        <v>249</v>
      </c>
      <c r="C151" s="72" t="s">
        <v>2169</v>
      </c>
      <c r="D151" s="224"/>
      <c r="E151" s="294"/>
      <c r="F151" s="309"/>
      <c r="G151" s="309"/>
      <c r="H151" s="310"/>
      <c r="I151" s="309"/>
      <c r="J151" s="309"/>
      <c r="K151" s="309"/>
      <c r="L151" s="309"/>
      <c r="M151" s="309"/>
      <c r="N151" s="309"/>
      <c r="O151" s="309"/>
      <c r="P151" s="312"/>
      <c r="Q151" s="313"/>
      <c r="R151" s="309"/>
      <c r="S151" s="309"/>
      <c r="T151" s="222"/>
      <c r="U151" s="222"/>
      <c r="V151" s="222"/>
      <c r="W151" s="2"/>
      <c r="X151" s="2"/>
      <c r="Y151" s="2"/>
      <c r="Z151" s="2"/>
      <c r="AA151" s="2"/>
      <c r="AB151" s="2"/>
    </row>
    <row r="152" spans="1:28" s="1" customFormat="1">
      <c r="A152" s="224"/>
      <c r="B152" s="69" t="s">
        <v>30</v>
      </c>
      <c r="C152" s="70" t="s">
        <v>2177</v>
      </c>
      <c r="D152" s="224"/>
      <c r="E152" s="294"/>
      <c r="F152" s="309"/>
      <c r="G152" s="309"/>
      <c r="H152" s="310"/>
      <c r="I152" s="309"/>
      <c r="J152" s="309"/>
      <c r="K152" s="309"/>
      <c r="L152" s="309"/>
      <c r="M152" s="309"/>
      <c r="N152" s="309"/>
      <c r="O152" s="309"/>
      <c r="P152" s="312"/>
      <c r="Q152" s="313"/>
      <c r="R152" s="309"/>
      <c r="S152" s="309"/>
      <c r="T152" s="222"/>
      <c r="U152" s="222"/>
      <c r="V152" s="222"/>
      <c r="W152" s="2"/>
      <c r="X152" s="2"/>
      <c r="Y152" s="2"/>
      <c r="Z152" s="2"/>
      <c r="AA152" s="2"/>
      <c r="AB152" s="2"/>
    </row>
    <row r="153" spans="1:28" s="1" customFormat="1">
      <c r="A153" s="224"/>
      <c r="B153" s="71" t="s">
        <v>250</v>
      </c>
      <c r="C153" s="72" t="s">
        <v>2183</v>
      </c>
      <c r="D153" s="224"/>
      <c r="E153" s="294"/>
      <c r="F153" s="309"/>
      <c r="G153" s="309"/>
      <c r="H153" s="310"/>
      <c r="I153" s="309"/>
      <c r="J153" s="309"/>
      <c r="K153" s="309"/>
      <c r="L153" s="309"/>
      <c r="M153" s="309"/>
      <c r="N153" s="309"/>
      <c r="O153" s="309"/>
      <c r="P153" s="312"/>
      <c r="Q153" s="313"/>
      <c r="R153" s="309"/>
      <c r="S153" s="309"/>
      <c r="T153" s="222"/>
      <c r="U153" s="222"/>
      <c r="V153" s="222"/>
      <c r="W153" s="2"/>
      <c r="X153" s="2"/>
      <c r="Y153" s="2"/>
      <c r="Z153" s="2"/>
      <c r="AA153" s="2"/>
      <c r="AB153" s="2"/>
    </row>
    <row r="154" spans="1:28" s="1" customFormat="1">
      <c r="A154" s="224"/>
      <c r="B154" s="69" t="s">
        <v>251</v>
      </c>
      <c r="C154" s="70" t="s">
        <v>112</v>
      </c>
      <c r="D154" s="224"/>
      <c r="E154" s="294"/>
      <c r="F154" s="309"/>
      <c r="G154" s="309"/>
      <c r="H154" s="310"/>
      <c r="I154" s="309"/>
      <c r="J154" s="309"/>
      <c r="K154" s="309"/>
      <c r="L154" s="309"/>
      <c r="M154" s="309"/>
      <c r="N154" s="309"/>
      <c r="O154" s="309"/>
      <c r="P154" s="312"/>
      <c r="Q154" s="313"/>
      <c r="R154" s="309"/>
      <c r="S154" s="309"/>
      <c r="T154" s="222"/>
      <c r="U154" s="222"/>
      <c r="V154" s="222"/>
      <c r="W154" s="2"/>
      <c r="X154" s="2"/>
      <c r="Y154" s="2"/>
      <c r="Z154" s="2"/>
      <c r="AA154" s="2"/>
      <c r="AB154" s="2"/>
    </row>
    <row r="155" spans="1:28" s="1" customFormat="1">
      <c r="A155" s="224"/>
      <c r="B155" s="71" t="s">
        <v>252</v>
      </c>
      <c r="C155" s="72" t="s">
        <v>112</v>
      </c>
      <c r="D155" s="224"/>
      <c r="E155" s="294"/>
      <c r="F155" s="309"/>
      <c r="G155" s="309"/>
      <c r="H155" s="310"/>
      <c r="I155" s="309"/>
      <c r="J155" s="309"/>
      <c r="K155" s="309"/>
      <c r="L155" s="309"/>
      <c r="M155" s="309"/>
      <c r="N155" s="309"/>
      <c r="O155" s="309"/>
      <c r="P155" s="312"/>
      <c r="Q155" s="313"/>
      <c r="R155" s="309"/>
      <c r="S155" s="309"/>
      <c r="T155" s="222"/>
      <c r="U155" s="222"/>
      <c r="V155" s="222"/>
      <c r="W155" s="2"/>
      <c r="X155" s="2"/>
      <c r="Y155" s="2"/>
      <c r="Z155" s="2"/>
      <c r="AA155" s="2"/>
      <c r="AB155" s="2"/>
    </row>
    <row r="156" spans="1:28" s="1" customFormat="1">
      <c r="A156" s="224"/>
      <c r="B156" s="69" t="s">
        <v>33</v>
      </c>
      <c r="C156" s="70" t="s">
        <v>2164</v>
      </c>
      <c r="D156" s="224"/>
      <c r="E156" s="294"/>
      <c r="F156" s="309"/>
      <c r="G156" s="309"/>
      <c r="H156" s="310"/>
      <c r="I156" s="309"/>
      <c r="J156" s="309"/>
      <c r="K156" s="309"/>
      <c r="L156" s="309"/>
      <c r="M156" s="309"/>
      <c r="N156" s="309"/>
      <c r="O156" s="309"/>
      <c r="P156" s="312"/>
      <c r="Q156" s="313"/>
      <c r="R156" s="309"/>
      <c r="S156" s="309"/>
      <c r="T156" s="222"/>
      <c r="U156" s="222"/>
      <c r="V156" s="222"/>
      <c r="W156" s="2"/>
      <c r="X156" s="2"/>
      <c r="Y156" s="2"/>
      <c r="Z156" s="2"/>
      <c r="AA156" s="2"/>
      <c r="AB156" s="2"/>
    </row>
    <row r="157" spans="1:28" s="1" customFormat="1">
      <c r="A157" s="224"/>
      <c r="B157" s="71" t="s">
        <v>253</v>
      </c>
      <c r="C157" s="72" t="s">
        <v>2163</v>
      </c>
      <c r="D157" s="224"/>
      <c r="E157" s="294"/>
      <c r="F157" s="309"/>
      <c r="G157" s="309"/>
      <c r="H157" s="310"/>
      <c r="I157" s="309"/>
      <c r="J157" s="309"/>
      <c r="K157" s="309"/>
      <c r="L157" s="309"/>
      <c r="M157" s="309"/>
      <c r="N157" s="309"/>
      <c r="O157" s="309"/>
      <c r="P157" s="312"/>
      <c r="Q157" s="313"/>
      <c r="R157" s="309"/>
      <c r="S157" s="309"/>
      <c r="T157" s="222"/>
      <c r="U157" s="222"/>
      <c r="V157" s="222"/>
      <c r="W157" s="2"/>
      <c r="X157" s="2"/>
      <c r="Y157" s="2"/>
      <c r="Z157" s="2"/>
      <c r="AA157" s="2"/>
      <c r="AB157" s="2"/>
    </row>
    <row r="158" spans="1:28" s="1" customFormat="1">
      <c r="A158" s="224"/>
      <c r="B158" s="69" t="s">
        <v>254</v>
      </c>
      <c r="C158" s="70" t="s">
        <v>2167</v>
      </c>
      <c r="D158" s="224"/>
      <c r="E158" s="294"/>
      <c r="F158" s="309"/>
      <c r="G158" s="309"/>
      <c r="H158" s="310"/>
      <c r="I158" s="309"/>
      <c r="J158" s="309"/>
      <c r="K158" s="309"/>
      <c r="L158" s="309"/>
      <c r="M158" s="309"/>
      <c r="N158" s="309"/>
      <c r="O158" s="309"/>
      <c r="P158" s="312"/>
      <c r="Q158" s="313"/>
      <c r="R158" s="309"/>
      <c r="S158" s="309"/>
      <c r="T158" s="222"/>
      <c r="U158" s="222"/>
      <c r="V158" s="222"/>
      <c r="W158" s="2"/>
      <c r="X158" s="2"/>
      <c r="Y158" s="2"/>
      <c r="Z158" s="2"/>
      <c r="AA158" s="2"/>
      <c r="AB158" s="2"/>
    </row>
    <row r="159" spans="1:28" s="1" customFormat="1">
      <c r="A159" s="224"/>
      <c r="B159" s="71" t="s">
        <v>255</v>
      </c>
      <c r="C159" s="72" t="s">
        <v>2174</v>
      </c>
      <c r="D159" s="224"/>
      <c r="E159" s="294"/>
      <c r="F159" s="309"/>
      <c r="G159" s="309"/>
      <c r="H159" s="310"/>
      <c r="I159" s="309"/>
      <c r="J159" s="309"/>
      <c r="K159" s="309"/>
      <c r="L159" s="309"/>
      <c r="M159" s="309"/>
      <c r="N159" s="309"/>
      <c r="O159" s="309"/>
      <c r="P159" s="312"/>
      <c r="Q159" s="313"/>
      <c r="R159" s="309"/>
      <c r="S159" s="309"/>
      <c r="T159" s="222"/>
      <c r="U159" s="222"/>
      <c r="V159" s="222"/>
      <c r="W159" s="2"/>
      <c r="X159" s="2"/>
      <c r="Y159" s="2"/>
      <c r="Z159" s="2"/>
      <c r="AA159" s="2"/>
      <c r="AB159" s="2"/>
    </row>
    <row r="160" spans="1:28" s="1" customFormat="1">
      <c r="A160" s="224"/>
      <c r="B160" s="69" t="s">
        <v>174</v>
      </c>
      <c r="C160" s="70" t="s">
        <v>2185</v>
      </c>
      <c r="D160" s="224"/>
      <c r="E160" s="294"/>
      <c r="F160" s="309"/>
      <c r="G160" s="309"/>
      <c r="H160" s="310"/>
      <c r="I160" s="309"/>
      <c r="J160" s="309"/>
      <c r="K160" s="309"/>
      <c r="L160" s="309"/>
      <c r="M160" s="309"/>
      <c r="N160" s="309"/>
      <c r="O160" s="309"/>
      <c r="P160" s="312"/>
      <c r="Q160" s="313"/>
      <c r="R160" s="309"/>
      <c r="S160" s="309"/>
      <c r="T160" s="222"/>
      <c r="U160" s="222"/>
      <c r="V160" s="222"/>
      <c r="W160" s="2"/>
      <c r="X160" s="2"/>
      <c r="Y160" s="2"/>
      <c r="Z160" s="2"/>
      <c r="AA160" s="2"/>
      <c r="AB160" s="2"/>
    </row>
    <row r="161" spans="1:28" s="1" customFormat="1">
      <c r="A161" s="224"/>
      <c r="B161" s="71" t="s">
        <v>41</v>
      </c>
      <c r="C161" s="72" t="s">
        <v>2187</v>
      </c>
      <c r="D161" s="224"/>
      <c r="E161" s="294"/>
      <c r="F161" s="309"/>
      <c r="G161" s="309"/>
      <c r="H161" s="310"/>
      <c r="I161" s="309"/>
      <c r="J161" s="309"/>
      <c r="K161" s="309"/>
      <c r="L161" s="309"/>
      <c r="M161" s="309"/>
      <c r="N161" s="309"/>
      <c r="O161" s="309"/>
      <c r="P161" s="312"/>
      <c r="Q161" s="313"/>
      <c r="R161" s="309"/>
      <c r="S161" s="309"/>
      <c r="T161" s="222"/>
      <c r="U161" s="222"/>
      <c r="V161" s="222"/>
      <c r="W161" s="2"/>
      <c r="X161" s="2"/>
      <c r="Y161" s="2"/>
      <c r="Z161" s="2"/>
      <c r="AA161" s="2"/>
      <c r="AB161" s="2"/>
    </row>
    <row r="162" spans="1:28" s="1" customFormat="1">
      <c r="A162" s="224"/>
      <c r="B162" s="69" t="s">
        <v>256</v>
      </c>
      <c r="C162" s="70" t="s">
        <v>2175</v>
      </c>
      <c r="D162" s="224"/>
      <c r="E162" s="294"/>
      <c r="F162" s="309"/>
      <c r="G162" s="309"/>
      <c r="H162" s="310"/>
      <c r="I162" s="309"/>
      <c r="J162" s="309"/>
      <c r="K162" s="309"/>
      <c r="L162" s="309"/>
      <c r="M162" s="309"/>
      <c r="N162" s="309"/>
      <c r="O162" s="309"/>
      <c r="P162" s="312"/>
      <c r="Q162" s="313"/>
      <c r="R162" s="309"/>
      <c r="S162" s="309"/>
      <c r="T162" s="222"/>
      <c r="U162" s="222"/>
      <c r="V162" s="222"/>
      <c r="W162" s="2"/>
      <c r="X162" s="2"/>
      <c r="Y162" s="2"/>
      <c r="Z162" s="2"/>
      <c r="AA162" s="2"/>
      <c r="AB162" s="2"/>
    </row>
    <row r="163" spans="1:28" s="1" customFormat="1">
      <c r="A163" s="224"/>
      <c r="B163" s="71" t="s">
        <v>257</v>
      </c>
      <c r="C163" s="72" t="s">
        <v>112</v>
      </c>
      <c r="D163" s="224"/>
      <c r="E163" s="294"/>
      <c r="F163" s="309"/>
      <c r="G163" s="309"/>
      <c r="H163" s="310"/>
      <c r="I163" s="309"/>
      <c r="J163" s="309"/>
      <c r="K163" s="309"/>
      <c r="L163" s="309"/>
      <c r="M163" s="309"/>
      <c r="N163" s="309"/>
      <c r="O163" s="309"/>
      <c r="P163" s="312"/>
      <c r="Q163" s="313"/>
      <c r="R163" s="309"/>
      <c r="S163" s="309"/>
      <c r="T163" s="222"/>
      <c r="U163" s="222"/>
      <c r="V163" s="222"/>
      <c r="W163" s="2"/>
      <c r="X163" s="2"/>
      <c r="Y163" s="2"/>
      <c r="Z163" s="2"/>
      <c r="AA163" s="2"/>
      <c r="AB163" s="2"/>
    </row>
    <row r="164" spans="1:28" s="1" customFormat="1">
      <c r="A164" s="224"/>
      <c r="B164" s="69" t="s">
        <v>258</v>
      </c>
      <c r="C164" s="70" t="s">
        <v>2187</v>
      </c>
      <c r="D164" s="224"/>
      <c r="E164" s="294"/>
      <c r="F164" s="309"/>
      <c r="G164" s="309"/>
      <c r="H164" s="310"/>
      <c r="I164" s="309"/>
      <c r="J164" s="309"/>
      <c r="K164" s="309"/>
      <c r="L164" s="309"/>
      <c r="M164" s="309"/>
      <c r="N164" s="309"/>
      <c r="O164" s="309"/>
      <c r="P164" s="312"/>
      <c r="Q164" s="313"/>
      <c r="R164" s="309"/>
      <c r="S164" s="309"/>
      <c r="T164" s="222"/>
      <c r="U164" s="222"/>
      <c r="V164" s="222"/>
      <c r="W164" s="2"/>
      <c r="X164" s="2"/>
      <c r="Y164" s="2"/>
      <c r="Z164" s="2"/>
      <c r="AA164" s="2"/>
      <c r="AB164" s="2"/>
    </row>
    <row r="165" spans="1:28" s="1" customFormat="1">
      <c r="A165" s="224"/>
      <c r="B165" s="71" t="s">
        <v>43</v>
      </c>
      <c r="C165" s="72" t="s">
        <v>2187</v>
      </c>
      <c r="D165" s="224"/>
      <c r="E165" s="294"/>
      <c r="F165" s="309"/>
      <c r="G165" s="309"/>
      <c r="H165" s="310"/>
      <c r="I165" s="309"/>
      <c r="J165" s="309"/>
      <c r="K165" s="309"/>
      <c r="L165" s="309"/>
      <c r="M165" s="309"/>
      <c r="N165" s="309"/>
      <c r="O165" s="309"/>
      <c r="P165" s="312"/>
      <c r="Q165" s="313"/>
      <c r="R165" s="309"/>
      <c r="S165" s="309"/>
      <c r="T165" s="222"/>
      <c r="U165" s="222"/>
      <c r="V165" s="222"/>
      <c r="W165" s="2"/>
      <c r="X165" s="2"/>
      <c r="Y165" s="2"/>
      <c r="Z165" s="2"/>
      <c r="AA165" s="2"/>
      <c r="AB165" s="2"/>
    </row>
    <row r="166" spans="1:28" s="1" customFormat="1">
      <c r="A166" s="224"/>
      <c r="B166" s="69" t="s">
        <v>259</v>
      </c>
      <c r="C166" s="70" t="s">
        <v>2182</v>
      </c>
      <c r="D166" s="224"/>
      <c r="E166" s="294"/>
      <c r="F166" s="309"/>
      <c r="G166" s="309"/>
      <c r="H166" s="310"/>
      <c r="I166" s="309"/>
      <c r="J166" s="309"/>
      <c r="K166" s="309"/>
      <c r="L166" s="309"/>
      <c r="M166" s="309"/>
      <c r="N166" s="309"/>
      <c r="O166" s="309"/>
      <c r="P166" s="312"/>
      <c r="Q166" s="313"/>
      <c r="R166" s="309"/>
      <c r="S166" s="309"/>
      <c r="T166" s="222"/>
      <c r="U166" s="222"/>
      <c r="V166" s="222"/>
      <c r="W166" s="2"/>
      <c r="X166" s="2"/>
      <c r="Y166" s="2"/>
      <c r="Z166" s="2"/>
      <c r="AA166" s="2"/>
      <c r="AB166" s="2"/>
    </row>
    <row r="167" spans="1:28" s="1" customFormat="1">
      <c r="A167" s="224"/>
      <c r="B167" s="71" t="s">
        <v>260</v>
      </c>
      <c r="C167" s="72" t="s">
        <v>2164</v>
      </c>
      <c r="D167" s="224"/>
      <c r="E167" s="294"/>
      <c r="F167" s="309"/>
      <c r="G167" s="309"/>
      <c r="H167" s="310"/>
      <c r="I167" s="309"/>
      <c r="J167" s="309"/>
      <c r="K167" s="309"/>
      <c r="L167" s="309"/>
      <c r="M167" s="309"/>
      <c r="N167" s="309"/>
      <c r="O167" s="309"/>
      <c r="P167" s="312"/>
      <c r="Q167" s="313"/>
      <c r="R167" s="309"/>
      <c r="S167" s="309"/>
      <c r="T167" s="222"/>
      <c r="U167" s="222"/>
      <c r="V167" s="222"/>
      <c r="W167" s="2"/>
      <c r="X167" s="2"/>
      <c r="Y167" s="2"/>
      <c r="Z167" s="2"/>
      <c r="AA167" s="2"/>
      <c r="AB167" s="2"/>
    </row>
    <row r="168" spans="1:28" s="1" customFormat="1">
      <c r="A168" s="224"/>
      <c r="B168" s="69" t="s">
        <v>84</v>
      </c>
      <c r="C168" s="70" t="s">
        <v>2173</v>
      </c>
      <c r="D168" s="224"/>
      <c r="E168" s="294"/>
      <c r="F168" s="309"/>
      <c r="G168" s="309"/>
      <c r="H168" s="310"/>
      <c r="I168" s="309"/>
      <c r="J168" s="309"/>
      <c r="K168" s="309"/>
      <c r="L168" s="309"/>
      <c r="M168" s="309"/>
      <c r="N168" s="309"/>
      <c r="O168" s="309"/>
      <c r="P168" s="312"/>
      <c r="Q168" s="313"/>
      <c r="R168" s="309"/>
      <c r="S168" s="309"/>
      <c r="T168" s="222"/>
      <c r="U168" s="222"/>
      <c r="V168" s="222"/>
      <c r="W168" s="2"/>
      <c r="X168" s="2"/>
      <c r="Y168" s="2"/>
      <c r="Z168" s="2"/>
      <c r="AA168" s="2"/>
      <c r="AB168" s="2"/>
    </row>
    <row r="169" spans="1:28" s="1" customFormat="1">
      <c r="A169" s="224"/>
      <c r="B169" s="71" t="s">
        <v>261</v>
      </c>
      <c r="C169" s="72" t="s">
        <v>2178</v>
      </c>
      <c r="D169" s="224"/>
      <c r="E169" s="294"/>
      <c r="F169" s="309"/>
      <c r="G169" s="309"/>
      <c r="H169" s="310"/>
      <c r="I169" s="309"/>
      <c r="J169" s="309"/>
      <c r="K169" s="309"/>
      <c r="L169" s="309"/>
      <c r="M169" s="309"/>
      <c r="N169" s="309"/>
      <c r="O169" s="309"/>
      <c r="P169" s="312"/>
      <c r="Q169" s="313"/>
      <c r="R169" s="309"/>
      <c r="S169" s="309"/>
      <c r="T169" s="222"/>
      <c r="U169" s="222"/>
      <c r="V169" s="222"/>
      <c r="W169" s="2"/>
      <c r="X169" s="2"/>
      <c r="Y169" s="2"/>
      <c r="Z169" s="2"/>
      <c r="AA169" s="2"/>
      <c r="AB169" s="2"/>
    </row>
    <row r="170" spans="1:28" s="1" customFormat="1">
      <c r="A170" s="224"/>
      <c r="B170" s="69" t="s">
        <v>262</v>
      </c>
      <c r="C170" s="70" t="s">
        <v>2178</v>
      </c>
      <c r="D170" s="224"/>
      <c r="E170" s="294"/>
      <c r="F170" s="309"/>
      <c r="G170" s="309"/>
      <c r="H170" s="310"/>
      <c r="I170" s="309"/>
      <c r="J170" s="309"/>
      <c r="K170" s="309"/>
      <c r="L170" s="309"/>
      <c r="M170" s="309"/>
      <c r="N170" s="309"/>
      <c r="O170" s="309"/>
      <c r="P170" s="312"/>
      <c r="Q170" s="313"/>
      <c r="R170" s="309"/>
      <c r="S170" s="309"/>
      <c r="T170" s="222"/>
      <c r="U170" s="222"/>
      <c r="V170" s="222"/>
      <c r="W170" s="2"/>
      <c r="X170" s="2"/>
      <c r="Y170" s="2"/>
      <c r="Z170" s="2"/>
      <c r="AA170" s="2"/>
      <c r="AB170" s="2"/>
    </row>
    <row r="171" spans="1:28" s="1" customFormat="1">
      <c r="A171" s="224"/>
      <c r="B171" s="71" t="s">
        <v>121</v>
      </c>
      <c r="C171" s="72" t="s">
        <v>2181</v>
      </c>
      <c r="D171" s="224"/>
      <c r="E171" s="294"/>
      <c r="F171" s="309"/>
      <c r="G171" s="309"/>
      <c r="H171" s="310"/>
      <c r="I171" s="309"/>
      <c r="J171" s="309"/>
      <c r="K171" s="309"/>
      <c r="L171" s="309"/>
      <c r="M171" s="309"/>
      <c r="N171" s="309"/>
      <c r="O171" s="309"/>
      <c r="P171" s="312"/>
      <c r="Q171" s="313"/>
      <c r="R171" s="309"/>
      <c r="S171" s="309"/>
      <c r="T171" s="222"/>
      <c r="U171" s="222"/>
      <c r="V171" s="222"/>
      <c r="W171" s="2"/>
      <c r="X171" s="2"/>
      <c r="Y171" s="2"/>
      <c r="Z171" s="2"/>
      <c r="AA171" s="2"/>
      <c r="AB171" s="2"/>
    </row>
    <row r="172" spans="1:28" s="1" customFormat="1">
      <c r="A172" s="224"/>
      <c r="B172" s="69" t="s">
        <v>122</v>
      </c>
      <c r="C172" s="70" t="s">
        <v>2188</v>
      </c>
      <c r="D172" s="224"/>
      <c r="E172" s="294"/>
      <c r="F172" s="309"/>
      <c r="G172" s="309"/>
      <c r="H172" s="310"/>
      <c r="I172" s="309"/>
      <c r="J172" s="309"/>
      <c r="K172" s="309"/>
      <c r="L172" s="309"/>
      <c r="M172" s="309"/>
      <c r="N172" s="309"/>
      <c r="O172" s="309"/>
      <c r="P172" s="312"/>
      <c r="Q172" s="313"/>
      <c r="R172" s="309"/>
      <c r="S172" s="309"/>
      <c r="T172" s="222"/>
      <c r="U172" s="222"/>
      <c r="V172" s="222"/>
      <c r="W172" s="2"/>
      <c r="X172" s="2"/>
      <c r="Y172" s="2"/>
      <c r="Z172" s="2"/>
      <c r="AA172" s="2"/>
      <c r="AB172" s="2"/>
    </row>
    <row r="173" spans="1:28" s="1" customFormat="1">
      <c r="A173" s="224"/>
      <c r="B173" s="71" t="s">
        <v>39</v>
      </c>
      <c r="C173" s="72" t="s">
        <v>2187</v>
      </c>
      <c r="D173" s="224"/>
      <c r="E173" s="294"/>
      <c r="F173" s="309"/>
      <c r="G173" s="309"/>
      <c r="H173" s="310"/>
      <c r="I173" s="309"/>
      <c r="J173" s="309"/>
      <c r="K173" s="309"/>
      <c r="L173" s="309"/>
      <c r="M173" s="309"/>
      <c r="N173" s="309"/>
      <c r="O173" s="309"/>
      <c r="P173" s="312"/>
      <c r="Q173" s="313"/>
      <c r="R173" s="309"/>
      <c r="S173" s="309"/>
      <c r="T173" s="222"/>
      <c r="U173" s="222"/>
      <c r="V173" s="222"/>
      <c r="W173" s="2"/>
      <c r="X173" s="2"/>
      <c r="Y173" s="2"/>
      <c r="Z173" s="2"/>
      <c r="AA173" s="2"/>
      <c r="AB173" s="2"/>
    </row>
    <row r="174" spans="1:28" s="1" customFormat="1">
      <c r="A174" s="224"/>
      <c r="B174" s="69" t="s">
        <v>53</v>
      </c>
      <c r="C174" s="70" t="s">
        <v>2177</v>
      </c>
      <c r="D174" s="224"/>
      <c r="E174" s="294"/>
      <c r="F174" s="309"/>
      <c r="G174" s="309"/>
      <c r="H174" s="310"/>
      <c r="I174" s="309"/>
      <c r="J174" s="309"/>
      <c r="K174" s="309"/>
      <c r="L174" s="309"/>
      <c r="M174" s="309"/>
      <c r="N174" s="309"/>
      <c r="O174" s="309"/>
      <c r="P174" s="312"/>
      <c r="Q174" s="313"/>
      <c r="R174" s="309"/>
      <c r="S174" s="309"/>
      <c r="T174" s="222"/>
      <c r="U174" s="222"/>
      <c r="V174" s="222"/>
      <c r="W174" s="2"/>
      <c r="X174" s="2"/>
      <c r="Y174" s="2"/>
      <c r="Z174" s="2"/>
      <c r="AA174" s="2"/>
      <c r="AB174" s="2"/>
    </row>
    <row r="175" spans="1:28" s="1" customFormat="1">
      <c r="A175" s="224"/>
      <c r="B175" s="71" t="s">
        <v>68</v>
      </c>
      <c r="C175" s="72" t="s">
        <v>2185</v>
      </c>
      <c r="D175" s="224"/>
      <c r="E175" s="294"/>
      <c r="F175" s="309"/>
      <c r="G175" s="309"/>
      <c r="H175" s="310"/>
      <c r="I175" s="309"/>
      <c r="J175" s="309"/>
      <c r="K175" s="309"/>
      <c r="L175" s="309"/>
      <c r="M175" s="309"/>
      <c r="N175" s="309"/>
      <c r="O175" s="309"/>
      <c r="P175" s="312"/>
      <c r="Q175" s="313"/>
      <c r="R175" s="309"/>
      <c r="S175" s="309"/>
      <c r="T175" s="222"/>
      <c r="U175" s="222"/>
      <c r="V175" s="222"/>
      <c r="W175" s="2"/>
      <c r="X175" s="2"/>
      <c r="Y175" s="2"/>
      <c r="Z175" s="2"/>
      <c r="AA175" s="2"/>
      <c r="AB175" s="2"/>
    </row>
    <row r="176" spans="1:28" s="1" customFormat="1">
      <c r="A176" s="224"/>
      <c r="B176" s="69" t="s">
        <v>263</v>
      </c>
      <c r="C176" s="70" t="s">
        <v>2175</v>
      </c>
      <c r="D176" s="224"/>
      <c r="E176" s="294"/>
      <c r="F176" s="309"/>
      <c r="G176" s="309"/>
      <c r="H176" s="310"/>
      <c r="I176" s="309"/>
      <c r="J176" s="309"/>
      <c r="K176" s="309"/>
      <c r="L176" s="309"/>
      <c r="M176" s="309"/>
      <c r="N176" s="309"/>
      <c r="O176" s="309"/>
      <c r="P176" s="312"/>
      <c r="Q176" s="313"/>
      <c r="R176" s="309"/>
      <c r="S176" s="309"/>
      <c r="T176" s="222"/>
      <c r="U176" s="222"/>
      <c r="V176" s="222"/>
      <c r="W176" s="2"/>
      <c r="X176" s="2"/>
      <c r="Y176" s="2"/>
      <c r="Z176" s="2"/>
      <c r="AA176" s="2"/>
      <c r="AB176" s="2"/>
    </row>
    <row r="177" spans="1:28" s="1" customFormat="1">
      <c r="A177" s="224"/>
      <c r="B177" s="71" t="s">
        <v>264</v>
      </c>
      <c r="C177" s="72" t="s">
        <v>2182</v>
      </c>
      <c r="D177" s="224"/>
      <c r="E177" s="294"/>
      <c r="F177" s="309"/>
      <c r="G177" s="309"/>
      <c r="H177" s="310"/>
      <c r="I177" s="309"/>
      <c r="J177" s="309"/>
      <c r="K177" s="309"/>
      <c r="L177" s="309"/>
      <c r="M177" s="309"/>
      <c r="N177" s="309"/>
      <c r="O177" s="309"/>
      <c r="P177" s="312"/>
      <c r="Q177" s="313"/>
      <c r="R177" s="309"/>
      <c r="S177" s="309"/>
      <c r="T177" s="222"/>
      <c r="U177" s="222"/>
      <c r="V177" s="222"/>
      <c r="W177" s="2"/>
      <c r="X177" s="2"/>
      <c r="Y177" s="2"/>
      <c r="Z177" s="2"/>
      <c r="AA177" s="2"/>
      <c r="AB177" s="2"/>
    </row>
    <row r="178" spans="1:28" s="1" customFormat="1">
      <c r="A178" s="224"/>
      <c r="B178" s="69" t="s">
        <v>38</v>
      </c>
      <c r="C178" s="70" t="s">
        <v>2189</v>
      </c>
      <c r="D178" s="224"/>
      <c r="E178" s="294"/>
      <c r="F178" s="309"/>
      <c r="G178" s="309"/>
      <c r="H178" s="310"/>
      <c r="I178" s="309"/>
      <c r="J178" s="309"/>
      <c r="K178" s="309"/>
      <c r="L178" s="309"/>
      <c r="M178" s="309"/>
      <c r="N178" s="309"/>
      <c r="O178" s="309"/>
      <c r="P178" s="312"/>
      <c r="Q178" s="313"/>
      <c r="R178" s="309"/>
      <c r="S178" s="309"/>
      <c r="T178" s="222"/>
      <c r="U178" s="222"/>
      <c r="V178" s="222"/>
      <c r="W178" s="2"/>
      <c r="X178" s="2"/>
      <c r="Y178" s="2"/>
      <c r="Z178" s="2"/>
      <c r="AA178" s="2"/>
      <c r="AB178" s="2"/>
    </row>
    <row r="179" spans="1:28" s="1" customFormat="1">
      <c r="A179" s="224"/>
      <c r="B179" s="71" t="s">
        <v>52</v>
      </c>
      <c r="C179" s="72" t="s">
        <v>2177</v>
      </c>
      <c r="D179" s="224"/>
      <c r="E179" s="294"/>
      <c r="F179" s="309"/>
      <c r="G179" s="309"/>
      <c r="H179" s="310"/>
      <c r="I179" s="309"/>
      <c r="J179" s="309"/>
      <c r="K179" s="309"/>
      <c r="L179" s="309"/>
      <c r="M179" s="309"/>
      <c r="N179" s="309"/>
      <c r="O179" s="309"/>
      <c r="P179" s="312"/>
      <c r="Q179" s="313"/>
      <c r="R179" s="309"/>
      <c r="S179" s="309"/>
      <c r="T179" s="222"/>
      <c r="U179" s="222"/>
      <c r="V179" s="222"/>
      <c r="W179" s="2"/>
      <c r="X179" s="2"/>
      <c r="Y179" s="2"/>
      <c r="Z179" s="2"/>
      <c r="AA179" s="2"/>
      <c r="AB179" s="2"/>
    </row>
    <row r="180" spans="1:28" s="1" customFormat="1">
      <c r="A180" s="224"/>
      <c r="B180" s="69" t="s">
        <v>40</v>
      </c>
      <c r="C180" s="70" t="s">
        <v>2189</v>
      </c>
      <c r="D180" s="224"/>
      <c r="E180" s="294"/>
      <c r="F180" s="309"/>
      <c r="G180" s="309"/>
      <c r="H180" s="310"/>
      <c r="I180" s="309"/>
      <c r="J180" s="309"/>
      <c r="K180" s="309"/>
      <c r="L180" s="309"/>
      <c r="M180" s="309"/>
      <c r="N180" s="309"/>
      <c r="O180" s="309"/>
      <c r="P180" s="312"/>
      <c r="Q180" s="313"/>
      <c r="R180" s="309"/>
      <c r="S180" s="309"/>
      <c r="T180" s="222"/>
      <c r="U180" s="222"/>
      <c r="V180" s="222"/>
      <c r="W180" s="2"/>
      <c r="X180" s="2"/>
      <c r="Y180" s="2"/>
      <c r="Z180" s="2"/>
      <c r="AA180" s="2"/>
      <c r="AB180" s="2"/>
    </row>
    <row r="181" spans="1:28" s="1" customFormat="1">
      <c r="A181" s="224"/>
      <c r="B181" s="71" t="s">
        <v>114</v>
      </c>
      <c r="C181" s="72" t="s">
        <v>2190</v>
      </c>
      <c r="D181" s="224"/>
      <c r="E181" s="294"/>
      <c r="F181" s="309"/>
      <c r="G181" s="309"/>
      <c r="H181" s="310"/>
      <c r="I181" s="309"/>
      <c r="J181" s="309"/>
      <c r="K181" s="309"/>
      <c r="L181" s="309"/>
      <c r="M181" s="309"/>
      <c r="N181" s="309"/>
      <c r="O181" s="309"/>
      <c r="P181" s="312"/>
      <c r="Q181" s="313"/>
      <c r="R181" s="309"/>
      <c r="S181" s="309"/>
      <c r="T181" s="222"/>
      <c r="U181" s="222"/>
      <c r="V181" s="222"/>
      <c r="W181" s="2"/>
      <c r="X181" s="2"/>
      <c r="Y181" s="2"/>
      <c r="Z181" s="2"/>
      <c r="AA181" s="2"/>
      <c r="AB181" s="2"/>
    </row>
    <row r="182" spans="1:28" s="1" customFormat="1">
      <c r="A182" s="224"/>
      <c r="B182" s="69" t="s">
        <v>265</v>
      </c>
      <c r="C182" s="70" t="s">
        <v>2182</v>
      </c>
      <c r="D182" s="224"/>
      <c r="E182" s="294"/>
      <c r="F182" s="309"/>
      <c r="G182" s="309"/>
      <c r="H182" s="310"/>
      <c r="I182" s="309"/>
      <c r="J182" s="309"/>
      <c r="K182" s="309"/>
      <c r="L182" s="309"/>
      <c r="M182" s="309"/>
      <c r="N182" s="309"/>
      <c r="O182" s="309"/>
      <c r="P182" s="312"/>
      <c r="Q182" s="313"/>
      <c r="R182" s="309"/>
      <c r="S182" s="309"/>
      <c r="T182" s="222"/>
      <c r="U182" s="222"/>
      <c r="V182" s="222"/>
      <c r="W182" s="2"/>
      <c r="X182" s="2"/>
      <c r="Y182" s="2"/>
      <c r="Z182" s="2"/>
      <c r="AA182" s="2"/>
      <c r="AB182" s="2"/>
    </row>
    <row r="183" spans="1:28" s="1" customFormat="1">
      <c r="A183" s="224"/>
      <c r="B183" s="71" t="s">
        <v>266</v>
      </c>
      <c r="C183" s="72" t="s">
        <v>2179</v>
      </c>
      <c r="D183" s="224"/>
      <c r="E183" s="294"/>
      <c r="F183" s="309"/>
      <c r="G183" s="309"/>
      <c r="H183" s="310"/>
      <c r="I183" s="309"/>
      <c r="J183" s="309"/>
      <c r="K183" s="309"/>
      <c r="L183" s="309"/>
      <c r="M183" s="309"/>
      <c r="N183" s="309"/>
      <c r="O183" s="309"/>
      <c r="P183" s="312"/>
      <c r="Q183" s="313"/>
      <c r="R183" s="309"/>
      <c r="S183" s="309"/>
      <c r="T183" s="222"/>
      <c r="U183" s="222"/>
      <c r="V183" s="222"/>
      <c r="W183" s="2"/>
      <c r="X183" s="2"/>
      <c r="Y183" s="2"/>
      <c r="Z183" s="2"/>
      <c r="AA183" s="2"/>
      <c r="AB183" s="2"/>
    </row>
    <row r="184" spans="1:28" s="1" customFormat="1">
      <c r="A184" s="224"/>
      <c r="B184" s="69" t="s">
        <v>267</v>
      </c>
      <c r="C184" s="70" t="s">
        <v>2174</v>
      </c>
      <c r="D184" s="224"/>
      <c r="E184" s="294"/>
      <c r="F184" s="309"/>
      <c r="G184" s="309"/>
      <c r="H184" s="310"/>
      <c r="I184" s="309"/>
      <c r="J184" s="309"/>
      <c r="K184" s="309"/>
      <c r="L184" s="309"/>
      <c r="M184" s="309"/>
      <c r="N184" s="309"/>
      <c r="O184" s="309"/>
      <c r="P184" s="312"/>
      <c r="Q184" s="313"/>
      <c r="R184" s="309"/>
      <c r="S184" s="309"/>
      <c r="T184" s="222"/>
      <c r="U184" s="222"/>
      <c r="V184" s="222"/>
      <c r="W184" s="2"/>
      <c r="X184" s="2"/>
      <c r="Y184" s="2"/>
      <c r="Z184" s="2"/>
      <c r="AA184" s="2"/>
      <c r="AB184" s="2"/>
    </row>
    <row r="185" spans="1:28" s="1" customFormat="1">
      <c r="A185" s="224"/>
      <c r="B185" s="71" t="s">
        <v>268</v>
      </c>
      <c r="C185" s="72" t="s">
        <v>112</v>
      </c>
      <c r="D185" s="224"/>
      <c r="E185" s="294"/>
      <c r="F185" s="309"/>
      <c r="G185" s="309"/>
      <c r="H185" s="310"/>
      <c r="I185" s="309"/>
      <c r="J185" s="309"/>
      <c r="K185" s="309"/>
      <c r="L185" s="309"/>
      <c r="M185" s="309"/>
      <c r="N185" s="309"/>
      <c r="O185" s="309"/>
      <c r="P185" s="312"/>
      <c r="Q185" s="313"/>
      <c r="R185" s="309"/>
      <c r="S185" s="309"/>
      <c r="T185" s="222"/>
      <c r="U185" s="222"/>
      <c r="V185" s="222"/>
      <c r="W185" s="2"/>
      <c r="X185" s="2"/>
      <c r="Y185" s="2"/>
      <c r="Z185" s="2"/>
      <c r="AA185" s="2"/>
      <c r="AB185" s="2"/>
    </row>
    <row r="186" spans="1:28" s="1" customFormat="1">
      <c r="A186" s="224"/>
      <c r="B186" s="69" t="s">
        <v>269</v>
      </c>
      <c r="C186" s="70" t="s">
        <v>2182</v>
      </c>
      <c r="D186" s="224"/>
      <c r="E186" s="294"/>
      <c r="F186" s="309"/>
      <c r="G186" s="309"/>
      <c r="H186" s="310"/>
      <c r="I186" s="309"/>
      <c r="J186" s="309"/>
      <c r="K186" s="309"/>
      <c r="L186" s="309"/>
      <c r="M186" s="309"/>
      <c r="N186" s="309"/>
      <c r="O186" s="309"/>
      <c r="P186" s="312"/>
      <c r="Q186" s="313"/>
      <c r="R186" s="309"/>
      <c r="S186" s="309"/>
      <c r="T186" s="222"/>
      <c r="U186" s="222"/>
      <c r="V186" s="222"/>
      <c r="W186" s="2"/>
      <c r="X186" s="2"/>
      <c r="Y186" s="2"/>
      <c r="Z186" s="2"/>
      <c r="AA186" s="2"/>
      <c r="AB186" s="2"/>
    </row>
    <row r="187" spans="1:28" s="1" customFormat="1">
      <c r="A187" s="224"/>
      <c r="B187" s="71" t="s">
        <v>270</v>
      </c>
      <c r="C187" s="72" t="s">
        <v>2164</v>
      </c>
      <c r="D187" s="224"/>
      <c r="E187" s="294"/>
      <c r="F187" s="309"/>
      <c r="G187" s="309"/>
      <c r="H187" s="310"/>
      <c r="I187" s="309"/>
      <c r="J187" s="309"/>
      <c r="K187" s="309"/>
      <c r="L187" s="309"/>
      <c r="M187" s="309"/>
      <c r="N187" s="309"/>
      <c r="O187" s="309"/>
      <c r="P187" s="312"/>
      <c r="Q187" s="313"/>
      <c r="R187" s="309"/>
      <c r="S187" s="309"/>
      <c r="T187" s="222"/>
      <c r="U187" s="222"/>
      <c r="V187" s="222"/>
      <c r="W187" s="2"/>
      <c r="X187" s="2"/>
      <c r="Y187" s="2"/>
      <c r="Z187" s="2"/>
      <c r="AA187" s="2"/>
      <c r="AB187" s="2"/>
    </row>
    <row r="188" spans="1:28" s="1" customFormat="1">
      <c r="A188" s="224"/>
      <c r="B188" s="69" t="s">
        <v>271</v>
      </c>
      <c r="C188" s="70" t="s">
        <v>2191</v>
      </c>
      <c r="D188" s="224"/>
      <c r="E188" s="294"/>
      <c r="F188" s="309"/>
      <c r="G188" s="309"/>
      <c r="H188" s="310"/>
      <c r="I188" s="309"/>
      <c r="J188" s="309"/>
      <c r="K188" s="309"/>
      <c r="L188" s="309"/>
      <c r="M188" s="309"/>
      <c r="N188" s="309"/>
      <c r="O188" s="309"/>
      <c r="P188" s="312"/>
      <c r="Q188" s="313"/>
      <c r="R188" s="309"/>
      <c r="S188" s="309"/>
      <c r="T188" s="222"/>
      <c r="U188" s="222"/>
      <c r="V188" s="222"/>
      <c r="W188" s="2"/>
      <c r="X188" s="2"/>
      <c r="Y188" s="2"/>
      <c r="Z188" s="2"/>
      <c r="AA188" s="2"/>
      <c r="AB188" s="2"/>
    </row>
    <row r="189" spans="1:28" s="1" customFormat="1">
      <c r="A189" s="224"/>
      <c r="B189" s="71" t="s">
        <v>272</v>
      </c>
      <c r="C189" s="72" t="s">
        <v>2177</v>
      </c>
      <c r="D189" s="224"/>
      <c r="E189" s="294"/>
      <c r="F189" s="309"/>
      <c r="G189" s="309"/>
      <c r="H189" s="310"/>
      <c r="I189" s="309"/>
      <c r="J189" s="309"/>
      <c r="K189" s="309"/>
      <c r="L189" s="309"/>
      <c r="M189" s="309"/>
      <c r="N189" s="309"/>
      <c r="O189" s="309"/>
      <c r="P189" s="312"/>
      <c r="Q189" s="313"/>
      <c r="R189" s="309"/>
      <c r="S189" s="309"/>
      <c r="T189" s="222"/>
      <c r="U189" s="222"/>
      <c r="V189" s="222"/>
      <c r="W189" s="2"/>
      <c r="X189" s="2"/>
      <c r="Y189" s="2"/>
      <c r="Z189" s="2"/>
      <c r="AA189" s="2"/>
      <c r="AB189" s="2"/>
    </row>
    <row r="190" spans="1:28" s="1" customFormat="1">
      <c r="A190" s="224"/>
      <c r="B190" s="69" t="s">
        <v>180</v>
      </c>
      <c r="C190" s="70" t="s">
        <v>2183</v>
      </c>
      <c r="D190" s="224"/>
      <c r="E190" s="294"/>
      <c r="F190" s="309"/>
      <c r="G190" s="309"/>
      <c r="H190" s="310"/>
      <c r="I190" s="309"/>
      <c r="J190" s="309"/>
      <c r="K190" s="309"/>
      <c r="L190" s="309"/>
      <c r="M190" s="309"/>
      <c r="N190" s="309"/>
      <c r="O190" s="309"/>
      <c r="P190" s="312"/>
      <c r="Q190" s="313"/>
      <c r="R190" s="309"/>
      <c r="S190" s="309"/>
      <c r="T190" s="222"/>
      <c r="U190" s="222"/>
      <c r="V190" s="222"/>
      <c r="W190" s="2"/>
      <c r="X190" s="2"/>
      <c r="Y190" s="2"/>
      <c r="Z190" s="2"/>
      <c r="AA190" s="2"/>
      <c r="AB190" s="2"/>
    </row>
    <row r="191" spans="1:28" s="1" customFormat="1">
      <c r="A191" s="224"/>
      <c r="B191" s="71" t="s">
        <v>273</v>
      </c>
      <c r="C191" s="72" t="s">
        <v>2185</v>
      </c>
      <c r="D191" s="224"/>
      <c r="E191" s="294"/>
      <c r="F191" s="309"/>
      <c r="G191" s="309"/>
      <c r="H191" s="310"/>
      <c r="I191" s="309"/>
      <c r="J191" s="309"/>
      <c r="K191" s="309"/>
      <c r="L191" s="309"/>
      <c r="M191" s="309"/>
      <c r="N191" s="309"/>
      <c r="O191" s="309"/>
      <c r="P191" s="312"/>
      <c r="Q191" s="313"/>
      <c r="R191" s="309"/>
      <c r="S191" s="309"/>
      <c r="T191" s="222"/>
      <c r="U191" s="222"/>
      <c r="V191" s="222"/>
      <c r="W191" s="2"/>
      <c r="X191" s="2"/>
      <c r="Y191" s="2"/>
      <c r="Z191" s="2"/>
      <c r="AA191" s="2"/>
      <c r="AB191" s="2"/>
    </row>
    <row r="192" spans="1:28" s="1" customFormat="1">
      <c r="A192" s="224"/>
      <c r="B192" s="69" t="s">
        <v>66</v>
      </c>
      <c r="C192" s="70" t="s">
        <v>2185</v>
      </c>
      <c r="D192" s="224"/>
      <c r="E192" s="294"/>
      <c r="F192" s="309"/>
      <c r="G192" s="309"/>
      <c r="H192" s="310"/>
      <c r="I192" s="309"/>
      <c r="J192" s="309"/>
      <c r="K192" s="309"/>
      <c r="L192" s="309"/>
      <c r="M192" s="309"/>
      <c r="N192" s="309"/>
      <c r="O192" s="309"/>
      <c r="P192" s="312"/>
      <c r="Q192" s="313"/>
      <c r="R192" s="309"/>
      <c r="S192" s="309"/>
      <c r="T192" s="222"/>
      <c r="U192" s="222"/>
      <c r="V192" s="222"/>
      <c r="W192" s="2"/>
      <c r="X192" s="2"/>
      <c r="Y192" s="2"/>
      <c r="Z192" s="2"/>
      <c r="AA192" s="2"/>
      <c r="AB192" s="2"/>
    </row>
    <row r="193" spans="1:28" s="1" customFormat="1">
      <c r="A193" s="224"/>
      <c r="B193" s="71" t="s">
        <v>274</v>
      </c>
      <c r="C193" s="72" t="s">
        <v>2175</v>
      </c>
      <c r="D193" s="224"/>
      <c r="E193" s="294"/>
      <c r="F193" s="309"/>
      <c r="G193" s="309"/>
      <c r="H193" s="310"/>
      <c r="I193" s="309"/>
      <c r="J193" s="309"/>
      <c r="K193" s="309"/>
      <c r="L193" s="309"/>
      <c r="M193" s="309"/>
      <c r="N193" s="309"/>
      <c r="O193" s="309"/>
      <c r="P193" s="312"/>
      <c r="Q193" s="313"/>
      <c r="R193" s="309"/>
      <c r="S193" s="309"/>
      <c r="T193" s="222"/>
      <c r="U193" s="222"/>
      <c r="V193" s="222"/>
      <c r="W193" s="2"/>
      <c r="X193" s="2"/>
      <c r="Y193" s="2"/>
      <c r="Z193" s="2"/>
      <c r="AA193" s="2"/>
      <c r="AB193" s="2"/>
    </row>
    <row r="194" spans="1:28" s="1" customFormat="1">
      <c r="A194" s="224"/>
      <c r="B194" s="69" t="s">
        <v>64</v>
      </c>
      <c r="C194" s="70" t="s">
        <v>2185</v>
      </c>
      <c r="D194" s="224"/>
      <c r="E194" s="294"/>
      <c r="F194" s="309"/>
      <c r="G194" s="309"/>
      <c r="H194" s="310"/>
      <c r="I194" s="309"/>
      <c r="J194" s="309"/>
      <c r="K194" s="309"/>
      <c r="L194" s="309"/>
      <c r="M194" s="309"/>
      <c r="N194" s="309"/>
      <c r="O194" s="309"/>
      <c r="P194" s="312"/>
      <c r="Q194" s="313"/>
      <c r="R194" s="309"/>
      <c r="S194" s="309"/>
      <c r="T194" s="222"/>
      <c r="U194" s="222"/>
      <c r="V194" s="222"/>
      <c r="W194" s="2"/>
      <c r="X194" s="2"/>
      <c r="Y194" s="2"/>
      <c r="Z194" s="2"/>
      <c r="AA194" s="2"/>
      <c r="AB194" s="2"/>
    </row>
    <row r="195" spans="1:28" s="1" customFormat="1">
      <c r="A195" s="224"/>
      <c r="B195" s="71" t="s">
        <v>275</v>
      </c>
      <c r="C195" s="72" t="s">
        <v>2192</v>
      </c>
      <c r="D195" s="224"/>
      <c r="E195" s="294"/>
      <c r="F195" s="309"/>
      <c r="G195" s="309"/>
      <c r="H195" s="310"/>
      <c r="I195" s="309"/>
      <c r="J195" s="309"/>
      <c r="K195" s="309"/>
      <c r="L195" s="309"/>
      <c r="M195" s="309"/>
      <c r="N195" s="309"/>
      <c r="O195" s="309"/>
      <c r="P195" s="312"/>
      <c r="Q195" s="313"/>
      <c r="R195" s="309"/>
      <c r="S195" s="309"/>
      <c r="T195" s="222"/>
      <c r="U195" s="222"/>
      <c r="V195" s="222"/>
      <c r="W195" s="2"/>
      <c r="X195" s="2"/>
      <c r="Y195" s="2"/>
      <c r="Z195" s="2"/>
      <c r="AA195" s="2"/>
      <c r="AB195" s="2"/>
    </row>
    <row r="196" spans="1:28" s="1" customFormat="1">
      <c r="A196" s="224"/>
      <c r="B196" s="69" t="s">
        <v>276</v>
      </c>
      <c r="C196" s="70" t="s">
        <v>2175</v>
      </c>
      <c r="D196" s="224"/>
      <c r="E196" s="294"/>
      <c r="F196" s="309"/>
      <c r="G196" s="309"/>
      <c r="H196" s="310"/>
      <c r="I196" s="309"/>
      <c r="J196" s="309"/>
      <c r="K196" s="309"/>
      <c r="L196" s="309"/>
      <c r="M196" s="309"/>
      <c r="N196" s="309"/>
      <c r="O196" s="309"/>
      <c r="P196" s="312"/>
      <c r="Q196" s="313"/>
      <c r="R196" s="309"/>
      <c r="S196" s="309"/>
      <c r="T196" s="222"/>
      <c r="U196" s="222"/>
      <c r="V196" s="222"/>
      <c r="W196" s="2"/>
      <c r="X196" s="2"/>
      <c r="Y196" s="2"/>
      <c r="Z196" s="2"/>
      <c r="AA196" s="2"/>
      <c r="AB196" s="2"/>
    </row>
    <row r="197" spans="1:28" s="1" customFormat="1">
      <c r="A197" s="224"/>
      <c r="B197" s="71" t="s">
        <v>277</v>
      </c>
      <c r="C197" s="72" t="s">
        <v>2171</v>
      </c>
      <c r="D197" s="224"/>
      <c r="E197" s="294"/>
      <c r="F197" s="309"/>
      <c r="G197" s="309"/>
      <c r="H197" s="310"/>
      <c r="I197" s="309"/>
      <c r="J197" s="309"/>
      <c r="K197" s="309"/>
      <c r="L197" s="309"/>
      <c r="M197" s="309"/>
      <c r="N197" s="309"/>
      <c r="O197" s="309"/>
      <c r="P197" s="312"/>
      <c r="Q197" s="313"/>
      <c r="R197" s="309"/>
      <c r="S197" s="309"/>
      <c r="T197" s="222"/>
      <c r="U197" s="222"/>
      <c r="V197" s="222"/>
      <c r="W197" s="2"/>
      <c r="X197" s="2"/>
      <c r="Y197" s="2"/>
      <c r="Z197" s="2"/>
      <c r="AA197" s="2"/>
      <c r="AB197" s="2"/>
    </row>
    <row r="198" spans="1:28" s="1" customFormat="1">
      <c r="A198" s="224"/>
      <c r="B198" s="69" t="s">
        <v>278</v>
      </c>
      <c r="C198" s="70" t="s">
        <v>2193</v>
      </c>
      <c r="D198" s="224"/>
      <c r="E198" s="294"/>
      <c r="F198" s="309"/>
      <c r="G198" s="309"/>
      <c r="H198" s="310"/>
      <c r="I198" s="309"/>
      <c r="J198" s="309"/>
      <c r="K198" s="309"/>
      <c r="L198" s="309"/>
      <c r="M198" s="309"/>
      <c r="N198" s="309"/>
      <c r="O198" s="309"/>
      <c r="P198" s="312"/>
      <c r="Q198" s="313"/>
      <c r="R198" s="309"/>
      <c r="S198" s="309"/>
      <c r="T198" s="222"/>
      <c r="U198" s="222"/>
      <c r="V198" s="222"/>
      <c r="W198" s="2"/>
      <c r="X198" s="2"/>
      <c r="Y198" s="2"/>
      <c r="Z198" s="2"/>
      <c r="AA198" s="2"/>
      <c r="AB198" s="2"/>
    </row>
    <row r="199" spans="1:28" s="1" customFormat="1">
      <c r="A199" s="224"/>
      <c r="B199" s="71" t="s">
        <v>279</v>
      </c>
      <c r="C199" s="72" t="s">
        <v>2186</v>
      </c>
      <c r="D199" s="224"/>
      <c r="E199" s="294"/>
      <c r="F199" s="309"/>
      <c r="G199" s="309"/>
      <c r="H199" s="310"/>
      <c r="I199" s="309"/>
      <c r="J199" s="309"/>
      <c r="K199" s="309"/>
      <c r="L199" s="309"/>
      <c r="M199" s="309"/>
      <c r="N199" s="309"/>
      <c r="O199" s="309"/>
      <c r="P199" s="312"/>
      <c r="Q199" s="313"/>
      <c r="R199" s="309"/>
      <c r="S199" s="309"/>
      <c r="T199" s="222"/>
      <c r="U199" s="222"/>
      <c r="V199" s="222"/>
      <c r="W199" s="2"/>
      <c r="X199" s="2"/>
      <c r="Y199" s="2"/>
      <c r="Z199" s="2"/>
      <c r="AA199" s="2"/>
      <c r="AB199" s="2"/>
    </row>
    <row r="200" spans="1:28" s="1" customFormat="1">
      <c r="A200" s="224"/>
      <c r="B200" s="69" t="s">
        <v>280</v>
      </c>
      <c r="C200" s="70" t="s">
        <v>2185</v>
      </c>
      <c r="D200" s="224"/>
      <c r="E200" s="294"/>
      <c r="F200" s="309"/>
      <c r="G200" s="309"/>
      <c r="H200" s="310"/>
      <c r="I200" s="309"/>
      <c r="J200" s="309"/>
      <c r="K200" s="309"/>
      <c r="L200" s="309"/>
      <c r="M200" s="309"/>
      <c r="N200" s="309"/>
      <c r="O200" s="309"/>
      <c r="P200" s="312"/>
      <c r="Q200" s="313"/>
      <c r="R200" s="309"/>
      <c r="S200" s="309"/>
      <c r="T200" s="222"/>
      <c r="U200" s="222"/>
      <c r="V200" s="222"/>
      <c r="W200" s="2"/>
      <c r="X200" s="2"/>
      <c r="Y200" s="2"/>
      <c r="Z200" s="2"/>
      <c r="AA200" s="2"/>
      <c r="AB200" s="2"/>
    </row>
    <row r="201" spans="1:28" s="1" customFormat="1">
      <c r="A201" s="224"/>
      <c r="B201" s="71" t="s">
        <v>281</v>
      </c>
      <c r="C201" s="72" t="s">
        <v>2185</v>
      </c>
      <c r="D201" s="224"/>
      <c r="E201" s="294"/>
      <c r="F201" s="309"/>
      <c r="G201" s="309"/>
      <c r="H201" s="310"/>
      <c r="I201" s="309"/>
      <c r="J201" s="309"/>
      <c r="K201" s="309"/>
      <c r="L201" s="309"/>
      <c r="M201" s="309"/>
      <c r="N201" s="309"/>
      <c r="O201" s="309"/>
      <c r="P201" s="312"/>
      <c r="Q201" s="313"/>
      <c r="R201" s="309"/>
      <c r="S201" s="309"/>
      <c r="T201" s="222"/>
      <c r="U201" s="222"/>
      <c r="V201" s="222"/>
      <c r="W201" s="2"/>
      <c r="X201" s="2"/>
      <c r="Y201" s="2"/>
      <c r="Z201" s="2"/>
      <c r="AA201" s="2"/>
      <c r="AB201" s="2"/>
    </row>
    <row r="202" spans="1:28" s="1" customFormat="1">
      <c r="A202" s="224"/>
      <c r="B202" s="69" t="s">
        <v>88</v>
      </c>
      <c r="C202" s="70" t="s">
        <v>2192</v>
      </c>
      <c r="D202" s="224"/>
      <c r="E202" s="294"/>
      <c r="F202" s="309"/>
      <c r="G202" s="309"/>
      <c r="H202" s="310"/>
      <c r="I202" s="309"/>
      <c r="J202" s="309"/>
      <c r="K202" s="309"/>
      <c r="L202" s="309"/>
      <c r="M202" s="309"/>
      <c r="N202" s="309"/>
      <c r="O202" s="309"/>
      <c r="P202" s="312"/>
      <c r="Q202" s="313"/>
      <c r="R202" s="309"/>
      <c r="S202" s="309"/>
      <c r="T202" s="222"/>
      <c r="U202" s="222"/>
      <c r="V202" s="222"/>
      <c r="W202" s="2"/>
      <c r="X202" s="2"/>
      <c r="Y202" s="2"/>
      <c r="Z202" s="2"/>
      <c r="AA202" s="2"/>
      <c r="AB202" s="2"/>
    </row>
    <row r="203" spans="1:28" s="1" customFormat="1">
      <c r="A203" s="224"/>
      <c r="B203" s="71" t="s">
        <v>124</v>
      </c>
      <c r="C203" s="72" t="s">
        <v>2181</v>
      </c>
      <c r="D203" s="224"/>
      <c r="E203" s="294"/>
      <c r="F203" s="309"/>
      <c r="G203" s="309"/>
      <c r="H203" s="310"/>
      <c r="I203" s="309"/>
      <c r="J203" s="309"/>
      <c r="K203" s="309"/>
      <c r="L203" s="309"/>
      <c r="M203" s="309"/>
      <c r="N203" s="309"/>
      <c r="O203" s="309"/>
      <c r="P203" s="312"/>
      <c r="Q203" s="313"/>
      <c r="R203" s="309"/>
      <c r="S203" s="309"/>
      <c r="T203" s="222"/>
      <c r="U203" s="222"/>
      <c r="V203" s="222"/>
      <c r="W203" s="2"/>
      <c r="X203" s="2"/>
      <c r="Y203" s="2"/>
      <c r="Z203" s="2"/>
      <c r="AA203" s="2"/>
      <c r="AB203" s="2"/>
    </row>
    <row r="204" spans="1:28" s="1" customFormat="1">
      <c r="A204" s="224"/>
      <c r="B204" s="69" t="s">
        <v>282</v>
      </c>
      <c r="C204" s="70" t="s">
        <v>2173</v>
      </c>
      <c r="D204" s="224"/>
      <c r="E204" s="294"/>
      <c r="F204" s="309"/>
      <c r="G204" s="309"/>
      <c r="H204" s="310"/>
      <c r="I204" s="309"/>
      <c r="J204" s="309"/>
      <c r="K204" s="309"/>
      <c r="L204" s="309"/>
      <c r="M204" s="309"/>
      <c r="N204" s="309"/>
      <c r="O204" s="309"/>
      <c r="P204" s="312"/>
      <c r="Q204" s="313"/>
      <c r="R204" s="309"/>
      <c r="S204" s="309"/>
      <c r="T204" s="222"/>
      <c r="U204" s="222"/>
      <c r="V204" s="222"/>
      <c r="W204" s="2"/>
      <c r="X204" s="2"/>
      <c r="Y204" s="2"/>
      <c r="Z204" s="2"/>
      <c r="AA204" s="2"/>
      <c r="AB204" s="2"/>
    </row>
    <row r="205" spans="1:28" s="1" customFormat="1">
      <c r="A205" s="224"/>
      <c r="B205" s="71" t="s">
        <v>283</v>
      </c>
      <c r="C205" s="72" t="s">
        <v>2174</v>
      </c>
      <c r="D205" s="224"/>
      <c r="E205" s="294"/>
      <c r="F205" s="309"/>
      <c r="G205" s="309"/>
      <c r="H205" s="310"/>
      <c r="I205" s="309"/>
      <c r="J205" s="309"/>
      <c r="K205" s="309"/>
      <c r="L205" s="309"/>
      <c r="M205" s="309"/>
      <c r="N205" s="309"/>
      <c r="O205" s="309"/>
      <c r="P205" s="312"/>
      <c r="Q205" s="313"/>
      <c r="R205" s="309"/>
      <c r="S205" s="309"/>
      <c r="T205" s="222"/>
      <c r="U205" s="222"/>
      <c r="V205" s="222"/>
      <c r="W205" s="2"/>
      <c r="X205" s="2"/>
      <c r="Y205" s="2"/>
      <c r="Z205" s="2"/>
      <c r="AA205" s="2"/>
      <c r="AB205" s="2"/>
    </row>
    <row r="206" spans="1:28" s="1" customFormat="1">
      <c r="A206" s="224"/>
      <c r="B206" s="69" t="s">
        <v>284</v>
      </c>
      <c r="C206" s="70" t="s">
        <v>2174</v>
      </c>
      <c r="D206" s="224"/>
      <c r="E206" s="294"/>
      <c r="F206" s="309"/>
      <c r="G206" s="309"/>
      <c r="H206" s="310"/>
      <c r="I206" s="309"/>
      <c r="J206" s="309"/>
      <c r="K206" s="309"/>
      <c r="L206" s="309"/>
      <c r="M206" s="309"/>
      <c r="N206" s="309"/>
      <c r="O206" s="309"/>
      <c r="P206" s="312"/>
      <c r="Q206" s="313"/>
      <c r="R206" s="309"/>
      <c r="S206" s="309"/>
      <c r="T206" s="222"/>
      <c r="U206" s="222"/>
      <c r="V206" s="222"/>
      <c r="W206" s="2"/>
      <c r="X206" s="2"/>
      <c r="Y206" s="2"/>
      <c r="Z206" s="2"/>
      <c r="AA206" s="2"/>
      <c r="AB206" s="2"/>
    </row>
    <row r="207" spans="1:28" s="1" customFormat="1">
      <c r="A207" s="224"/>
      <c r="B207" s="71" t="s">
        <v>285</v>
      </c>
      <c r="C207" s="72" t="s">
        <v>2164</v>
      </c>
      <c r="D207" s="224"/>
      <c r="E207" s="294"/>
      <c r="F207" s="309"/>
      <c r="G207" s="309"/>
      <c r="H207" s="310"/>
      <c r="I207" s="309"/>
      <c r="J207" s="309"/>
      <c r="K207" s="309"/>
      <c r="L207" s="309"/>
      <c r="M207" s="309"/>
      <c r="N207" s="309"/>
      <c r="O207" s="309"/>
      <c r="P207" s="312"/>
      <c r="Q207" s="313"/>
      <c r="R207" s="309"/>
      <c r="S207" s="309"/>
      <c r="T207" s="222"/>
      <c r="U207" s="222"/>
      <c r="V207" s="222"/>
      <c r="W207" s="2"/>
      <c r="X207" s="2"/>
      <c r="Y207" s="2"/>
      <c r="Z207" s="2"/>
      <c r="AA207" s="2"/>
      <c r="AB207" s="2"/>
    </row>
    <row r="208" spans="1:28" s="1" customFormat="1">
      <c r="A208" s="224"/>
      <c r="B208" s="69" t="s">
        <v>286</v>
      </c>
      <c r="C208" s="70" t="s">
        <v>2187</v>
      </c>
      <c r="D208" s="224"/>
      <c r="E208" s="294"/>
      <c r="F208" s="309"/>
      <c r="G208" s="309"/>
      <c r="H208" s="310"/>
      <c r="I208" s="309"/>
      <c r="J208" s="309"/>
      <c r="K208" s="309"/>
      <c r="L208" s="309"/>
      <c r="M208" s="309"/>
      <c r="N208" s="309"/>
      <c r="O208" s="309"/>
      <c r="P208" s="312"/>
      <c r="Q208" s="313"/>
      <c r="R208" s="309"/>
      <c r="S208" s="309"/>
      <c r="T208" s="222"/>
      <c r="U208" s="222"/>
      <c r="V208" s="222"/>
      <c r="W208" s="2"/>
      <c r="X208" s="2"/>
      <c r="Y208" s="2"/>
      <c r="Z208" s="2"/>
      <c r="AA208" s="2"/>
      <c r="AB208" s="2"/>
    </row>
    <row r="209" spans="1:28" s="1" customFormat="1">
      <c r="A209" s="224"/>
      <c r="B209" s="71" t="s">
        <v>287</v>
      </c>
      <c r="C209" s="72" t="s">
        <v>2192</v>
      </c>
      <c r="D209" s="224"/>
      <c r="E209" s="294"/>
      <c r="F209" s="309"/>
      <c r="G209" s="309"/>
      <c r="H209" s="310"/>
      <c r="I209" s="309"/>
      <c r="J209" s="309"/>
      <c r="K209" s="309"/>
      <c r="L209" s="309"/>
      <c r="M209" s="309"/>
      <c r="N209" s="309"/>
      <c r="O209" s="309"/>
      <c r="P209" s="312"/>
      <c r="Q209" s="313"/>
      <c r="R209" s="309"/>
      <c r="S209" s="309"/>
      <c r="T209" s="222"/>
      <c r="U209" s="222"/>
      <c r="V209" s="222"/>
      <c r="W209" s="2"/>
      <c r="X209" s="2"/>
      <c r="Y209" s="2"/>
      <c r="Z209" s="2"/>
      <c r="AA209" s="2"/>
      <c r="AB209" s="2"/>
    </row>
    <row r="210" spans="1:28" s="1" customFormat="1">
      <c r="A210" s="224"/>
      <c r="B210" s="69" t="s">
        <v>288</v>
      </c>
      <c r="C210" s="70" t="s">
        <v>2185</v>
      </c>
      <c r="D210" s="224"/>
      <c r="E210" s="294"/>
      <c r="F210" s="309"/>
      <c r="G210" s="309"/>
      <c r="H210" s="310"/>
      <c r="I210" s="309"/>
      <c r="J210" s="309"/>
      <c r="K210" s="309"/>
      <c r="L210" s="309"/>
      <c r="M210" s="309"/>
      <c r="N210" s="309"/>
      <c r="O210" s="309"/>
      <c r="P210" s="312"/>
      <c r="Q210" s="313"/>
      <c r="R210" s="309"/>
      <c r="S210" s="309"/>
      <c r="T210" s="222"/>
      <c r="U210" s="222"/>
      <c r="V210" s="222"/>
      <c r="W210" s="2"/>
      <c r="X210" s="2"/>
      <c r="Y210" s="2"/>
      <c r="Z210" s="2"/>
      <c r="AA210" s="2"/>
      <c r="AB210" s="2"/>
    </row>
    <row r="211" spans="1:28" s="1" customFormat="1">
      <c r="A211" s="224"/>
      <c r="B211" s="71" t="s">
        <v>289</v>
      </c>
      <c r="C211" s="72" t="s">
        <v>2168</v>
      </c>
      <c r="D211" s="224"/>
      <c r="E211" s="294"/>
      <c r="F211" s="309"/>
      <c r="G211" s="309"/>
      <c r="H211" s="310"/>
      <c r="I211" s="309"/>
      <c r="J211" s="309"/>
      <c r="K211" s="309"/>
      <c r="L211" s="309"/>
      <c r="M211" s="309"/>
      <c r="N211" s="309"/>
      <c r="O211" s="309"/>
      <c r="P211" s="312"/>
      <c r="Q211" s="313"/>
      <c r="R211" s="309"/>
      <c r="S211" s="309"/>
      <c r="T211" s="222"/>
      <c r="U211" s="222"/>
      <c r="V211" s="222"/>
      <c r="W211" s="2"/>
      <c r="X211" s="2"/>
      <c r="Y211" s="2"/>
      <c r="Z211" s="2"/>
      <c r="AA211" s="2"/>
      <c r="AB211" s="2"/>
    </row>
    <row r="212" spans="1:28" s="1" customFormat="1">
      <c r="A212" s="224"/>
      <c r="B212" s="69" t="s">
        <v>290</v>
      </c>
      <c r="C212" s="70" t="s">
        <v>2168</v>
      </c>
      <c r="D212" s="224"/>
      <c r="E212" s="294"/>
      <c r="F212" s="309"/>
      <c r="G212" s="309"/>
      <c r="H212" s="310"/>
      <c r="I212" s="309"/>
      <c r="J212" s="309"/>
      <c r="K212" s="309"/>
      <c r="L212" s="309"/>
      <c r="M212" s="309"/>
      <c r="N212" s="309"/>
      <c r="O212" s="309"/>
      <c r="P212" s="312"/>
      <c r="Q212" s="313"/>
      <c r="R212" s="309"/>
      <c r="S212" s="309"/>
      <c r="T212" s="222"/>
      <c r="U212" s="222"/>
      <c r="V212" s="222"/>
      <c r="W212" s="2"/>
      <c r="X212" s="2"/>
      <c r="Y212" s="2"/>
      <c r="Z212" s="2"/>
      <c r="AA212" s="2"/>
      <c r="AB212" s="2"/>
    </row>
    <row r="213" spans="1:28" s="1" customFormat="1">
      <c r="A213" s="224"/>
      <c r="B213" s="71" t="s">
        <v>291</v>
      </c>
      <c r="C213" s="72" t="s">
        <v>2170</v>
      </c>
      <c r="D213" s="224"/>
      <c r="E213" s="294"/>
      <c r="F213" s="309"/>
      <c r="G213" s="309"/>
      <c r="H213" s="310"/>
      <c r="I213" s="309"/>
      <c r="J213" s="309"/>
      <c r="K213" s="309"/>
      <c r="L213" s="309"/>
      <c r="M213" s="309"/>
      <c r="N213" s="309"/>
      <c r="O213" s="309"/>
      <c r="P213" s="312"/>
      <c r="Q213" s="313"/>
      <c r="R213" s="309"/>
      <c r="S213" s="309"/>
      <c r="T213" s="222"/>
      <c r="U213" s="222"/>
      <c r="V213" s="222"/>
      <c r="W213" s="2"/>
      <c r="X213" s="2"/>
      <c r="Y213" s="2"/>
      <c r="Z213" s="2"/>
      <c r="AA213" s="2"/>
      <c r="AB213" s="2"/>
    </row>
    <row r="214" spans="1:28" s="1" customFormat="1">
      <c r="A214" s="224"/>
      <c r="B214" s="69" t="s">
        <v>292</v>
      </c>
      <c r="C214" s="70" t="s">
        <v>2178</v>
      </c>
      <c r="D214" s="224"/>
      <c r="E214" s="294"/>
      <c r="F214" s="309"/>
      <c r="G214" s="309"/>
      <c r="H214" s="310"/>
      <c r="I214" s="309"/>
      <c r="J214" s="309"/>
      <c r="K214" s="309"/>
      <c r="L214" s="309"/>
      <c r="M214" s="309"/>
      <c r="N214" s="309"/>
      <c r="O214" s="309"/>
      <c r="P214" s="312"/>
      <c r="Q214" s="313"/>
      <c r="R214" s="309"/>
      <c r="S214" s="309"/>
      <c r="T214" s="222"/>
      <c r="U214" s="222"/>
      <c r="V214" s="222"/>
      <c r="W214" s="2"/>
      <c r="X214" s="2"/>
      <c r="Y214" s="2"/>
      <c r="Z214" s="2"/>
      <c r="AA214" s="2"/>
      <c r="AB214" s="2"/>
    </row>
    <row r="215" spans="1:28" s="1" customFormat="1">
      <c r="A215" s="224"/>
      <c r="B215" s="71" t="s">
        <v>61</v>
      </c>
      <c r="C215" s="72" t="s">
        <v>2191</v>
      </c>
      <c r="D215" s="224"/>
      <c r="E215" s="294"/>
      <c r="F215" s="309"/>
      <c r="G215" s="309"/>
      <c r="H215" s="310"/>
      <c r="I215" s="309"/>
      <c r="J215" s="309"/>
      <c r="K215" s="309"/>
      <c r="L215" s="309"/>
      <c r="M215" s="309"/>
      <c r="N215" s="309"/>
      <c r="O215" s="309"/>
      <c r="P215" s="312"/>
      <c r="Q215" s="313"/>
      <c r="R215" s="309"/>
      <c r="S215" s="309"/>
      <c r="T215" s="222"/>
      <c r="U215" s="222"/>
      <c r="V215" s="222"/>
      <c r="W215" s="2"/>
      <c r="X215" s="2"/>
      <c r="Y215" s="2"/>
      <c r="Z215" s="2"/>
      <c r="AA215" s="2"/>
      <c r="AB215" s="2"/>
    </row>
    <row r="216" spans="1:28" s="1" customFormat="1">
      <c r="A216" s="224"/>
      <c r="B216" s="69" t="s">
        <v>293</v>
      </c>
      <c r="C216" s="70" t="s">
        <v>2168</v>
      </c>
      <c r="D216" s="224"/>
      <c r="E216" s="294"/>
      <c r="F216" s="309"/>
      <c r="G216" s="309"/>
      <c r="H216" s="310"/>
      <c r="I216" s="309"/>
      <c r="J216" s="309"/>
      <c r="K216" s="309"/>
      <c r="L216" s="309"/>
      <c r="M216" s="309"/>
      <c r="N216" s="309"/>
      <c r="O216" s="309"/>
      <c r="P216" s="312"/>
      <c r="Q216" s="313"/>
      <c r="R216" s="309"/>
      <c r="S216" s="309"/>
      <c r="T216" s="222"/>
      <c r="U216" s="222"/>
      <c r="V216" s="222"/>
      <c r="W216" s="2"/>
      <c r="X216" s="2"/>
      <c r="Y216" s="2"/>
      <c r="Z216" s="2"/>
      <c r="AA216" s="2"/>
      <c r="AB216" s="2"/>
    </row>
    <row r="217" spans="1:28" s="1" customFormat="1">
      <c r="A217" s="224"/>
      <c r="B217" s="71" t="s">
        <v>294</v>
      </c>
      <c r="C217" s="72" t="s">
        <v>2164</v>
      </c>
      <c r="D217" s="224"/>
      <c r="E217" s="294"/>
      <c r="F217" s="309"/>
      <c r="G217" s="309"/>
      <c r="H217" s="310"/>
      <c r="I217" s="309"/>
      <c r="J217" s="309"/>
      <c r="K217" s="309"/>
      <c r="L217" s="309"/>
      <c r="M217" s="309"/>
      <c r="N217" s="309"/>
      <c r="O217" s="309"/>
      <c r="P217" s="312"/>
      <c r="Q217" s="313"/>
      <c r="R217" s="309"/>
      <c r="S217" s="309"/>
      <c r="T217" s="222"/>
      <c r="U217" s="222"/>
      <c r="V217" s="222"/>
      <c r="W217" s="2"/>
      <c r="X217" s="2"/>
      <c r="Y217" s="2"/>
      <c r="Z217" s="2"/>
      <c r="AA217" s="2"/>
      <c r="AB217" s="2"/>
    </row>
    <row r="218" spans="1:28" s="1" customFormat="1">
      <c r="A218" s="224"/>
      <c r="B218" s="69" t="s">
        <v>295</v>
      </c>
      <c r="C218" s="70" t="s">
        <v>2164</v>
      </c>
      <c r="D218" s="224"/>
      <c r="E218" s="294"/>
      <c r="F218" s="309"/>
      <c r="G218" s="309"/>
      <c r="H218" s="310"/>
      <c r="I218" s="309"/>
      <c r="J218" s="309"/>
      <c r="K218" s="309"/>
      <c r="L218" s="309"/>
      <c r="M218" s="309"/>
      <c r="N218" s="309"/>
      <c r="O218" s="309"/>
      <c r="P218" s="312"/>
      <c r="Q218" s="313"/>
      <c r="R218" s="309"/>
      <c r="S218" s="309"/>
      <c r="T218" s="222"/>
      <c r="U218" s="222"/>
      <c r="V218" s="222"/>
      <c r="W218" s="2"/>
      <c r="X218" s="2"/>
      <c r="Y218" s="2"/>
      <c r="Z218" s="2"/>
      <c r="AA218" s="2"/>
      <c r="AB218" s="2"/>
    </row>
    <row r="219" spans="1:28" s="1" customFormat="1">
      <c r="A219" s="224"/>
      <c r="B219" s="71" t="s">
        <v>296</v>
      </c>
      <c r="C219" s="72" t="s">
        <v>2185</v>
      </c>
      <c r="D219" s="224"/>
      <c r="E219" s="294"/>
      <c r="F219" s="309"/>
      <c r="G219" s="309"/>
      <c r="H219" s="310"/>
      <c r="I219" s="309"/>
      <c r="J219" s="309"/>
      <c r="K219" s="309"/>
      <c r="L219" s="309"/>
      <c r="M219" s="309"/>
      <c r="N219" s="309"/>
      <c r="O219" s="309"/>
      <c r="P219" s="312"/>
      <c r="Q219" s="313"/>
      <c r="R219" s="309"/>
      <c r="S219" s="309"/>
      <c r="T219" s="222"/>
      <c r="U219" s="222"/>
      <c r="V219" s="222"/>
      <c r="W219" s="2"/>
      <c r="X219" s="2"/>
      <c r="Y219" s="2"/>
      <c r="Z219" s="2"/>
      <c r="AA219" s="2"/>
      <c r="AB219" s="2"/>
    </row>
    <row r="220" spans="1:28" s="1" customFormat="1">
      <c r="A220" s="224"/>
      <c r="B220" s="69" t="s">
        <v>2194</v>
      </c>
      <c r="C220" s="70" t="s">
        <v>2174</v>
      </c>
      <c r="D220" s="224"/>
      <c r="E220" s="294"/>
      <c r="F220" s="309"/>
      <c r="G220" s="309"/>
      <c r="H220" s="310"/>
      <c r="I220" s="309"/>
      <c r="J220" s="309"/>
      <c r="K220" s="309"/>
      <c r="L220" s="309"/>
      <c r="M220" s="309"/>
      <c r="N220" s="309"/>
      <c r="O220" s="309"/>
      <c r="P220" s="312"/>
      <c r="Q220" s="313"/>
      <c r="R220" s="309"/>
      <c r="S220" s="309"/>
      <c r="T220" s="222"/>
      <c r="U220" s="222"/>
      <c r="V220" s="222"/>
      <c r="W220" s="2"/>
      <c r="X220" s="2"/>
      <c r="Y220" s="2"/>
      <c r="Z220" s="2"/>
      <c r="AA220" s="2"/>
      <c r="AB220" s="2"/>
    </row>
    <row r="221" spans="1:28" s="1" customFormat="1">
      <c r="A221" s="224"/>
      <c r="B221" s="71" t="s">
        <v>297</v>
      </c>
      <c r="C221" s="72" t="s">
        <v>2170</v>
      </c>
      <c r="D221" s="224"/>
      <c r="E221" s="294"/>
      <c r="F221" s="309"/>
      <c r="G221" s="309"/>
      <c r="H221" s="310"/>
      <c r="I221" s="309"/>
      <c r="J221" s="309"/>
      <c r="K221" s="309"/>
      <c r="L221" s="309"/>
      <c r="M221" s="309"/>
      <c r="N221" s="309"/>
      <c r="O221" s="309"/>
      <c r="P221" s="312"/>
      <c r="Q221" s="313"/>
      <c r="R221" s="309"/>
      <c r="S221" s="309"/>
      <c r="T221" s="222"/>
      <c r="U221" s="222"/>
      <c r="V221" s="222"/>
      <c r="W221" s="2"/>
      <c r="X221" s="2"/>
      <c r="Y221" s="2"/>
      <c r="Z221" s="2"/>
      <c r="AA221" s="2"/>
      <c r="AB221" s="2"/>
    </row>
    <row r="222" spans="1:28" s="1" customFormat="1">
      <c r="A222" s="224"/>
      <c r="B222" s="69" t="s">
        <v>51</v>
      </c>
      <c r="C222" s="70" t="s">
        <v>2188</v>
      </c>
      <c r="D222" s="224"/>
      <c r="E222" s="294"/>
      <c r="F222" s="309"/>
      <c r="G222" s="309"/>
      <c r="H222" s="310"/>
      <c r="I222" s="309"/>
      <c r="J222" s="309"/>
      <c r="K222" s="309"/>
      <c r="L222" s="309"/>
      <c r="M222" s="309"/>
      <c r="N222" s="309"/>
      <c r="O222" s="309"/>
      <c r="P222" s="312"/>
      <c r="Q222" s="313"/>
      <c r="R222" s="309"/>
      <c r="S222" s="309"/>
      <c r="T222" s="222"/>
      <c r="U222" s="222"/>
      <c r="V222" s="222"/>
      <c r="W222" s="2"/>
      <c r="X222" s="2"/>
      <c r="Y222" s="2"/>
      <c r="Z222" s="2"/>
      <c r="AA222" s="2"/>
      <c r="AB222" s="2"/>
    </row>
    <row r="223" spans="1:28" s="1" customFormat="1">
      <c r="A223" s="224"/>
      <c r="B223" s="71" t="s">
        <v>298</v>
      </c>
      <c r="C223" s="72" t="s">
        <v>2182</v>
      </c>
      <c r="D223" s="224"/>
      <c r="E223" s="294"/>
      <c r="F223" s="309"/>
      <c r="G223" s="309"/>
      <c r="H223" s="310"/>
      <c r="I223" s="309"/>
      <c r="J223" s="309"/>
      <c r="K223" s="309"/>
      <c r="L223" s="309"/>
      <c r="M223" s="309"/>
      <c r="N223" s="309"/>
      <c r="O223" s="309"/>
      <c r="P223" s="312"/>
      <c r="Q223" s="313"/>
      <c r="R223" s="309"/>
      <c r="S223" s="309"/>
      <c r="T223" s="222"/>
      <c r="U223" s="222"/>
      <c r="V223" s="222"/>
      <c r="W223" s="2"/>
      <c r="X223" s="2"/>
      <c r="Y223" s="2"/>
      <c r="Z223" s="2"/>
      <c r="AA223" s="2"/>
      <c r="AB223" s="2"/>
    </row>
    <row r="224" spans="1:28" s="1" customFormat="1">
      <c r="A224" s="224"/>
      <c r="B224" s="69" t="s">
        <v>299</v>
      </c>
      <c r="C224" s="70" t="s">
        <v>112</v>
      </c>
      <c r="D224" s="224"/>
      <c r="E224" s="294"/>
      <c r="F224" s="309"/>
      <c r="G224" s="309"/>
      <c r="H224" s="310"/>
      <c r="I224" s="309"/>
      <c r="J224" s="309"/>
      <c r="K224" s="309"/>
      <c r="L224" s="309"/>
      <c r="M224" s="309"/>
      <c r="N224" s="309"/>
      <c r="O224" s="309"/>
      <c r="P224" s="312"/>
      <c r="Q224" s="313"/>
      <c r="R224" s="309"/>
      <c r="S224" s="309"/>
      <c r="T224" s="222"/>
      <c r="U224" s="222"/>
      <c r="V224" s="222"/>
      <c r="W224" s="2"/>
      <c r="X224" s="2"/>
      <c r="Y224" s="2"/>
      <c r="Z224" s="2"/>
      <c r="AA224" s="2"/>
      <c r="AB224" s="2"/>
    </row>
    <row r="225" spans="1:28" s="1" customFormat="1">
      <c r="A225" s="224"/>
      <c r="B225" s="71" t="s">
        <v>300</v>
      </c>
      <c r="C225" s="72" t="s">
        <v>2195</v>
      </c>
      <c r="D225" s="224"/>
      <c r="E225" s="294"/>
      <c r="F225" s="309"/>
      <c r="G225" s="309"/>
      <c r="H225" s="310"/>
      <c r="I225" s="309"/>
      <c r="J225" s="309"/>
      <c r="K225" s="309"/>
      <c r="L225" s="309"/>
      <c r="M225" s="309"/>
      <c r="N225" s="309"/>
      <c r="O225" s="309"/>
      <c r="P225" s="312"/>
      <c r="Q225" s="313"/>
      <c r="R225" s="309"/>
      <c r="S225" s="309"/>
      <c r="T225" s="222"/>
      <c r="U225" s="222"/>
      <c r="V225" s="222"/>
      <c r="W225" s="2"/>
      <c r="X225" s="2"/>
      <c r="Y225" s="2"/>
      <c r="Z225" s="2"/>
      <c r="AA225" s="2"/>
      <c r="AB225" s="2"/>
    </row>
    <row r="226" spans="1:28" s="1" customFormat="1">
      <c r="A226" s="224"/>
      <c r="B226" s="69" t="s">
        <v>25</v>
      </c>
      <c r="C226" s="70" t="s">
        <v>2185</v>
      </c>
      <c r="D226" s="224"/>
      <c r="E226" s="294"/>
      <c r="F226" s="309"/>
      <c r="G226" s="309"/>
      <c r="H226" s="310"/>
      <c r="I226" s="309"/>
      <c r="J226" s="309"/>
      <c r="K226" s="309"/>
      <c r="L226" s="309"/>
      <c r="M226" s="309"/>
      <c r="N226" s="309"/>
      <c r="O226" s="309"/>
      <c r="P226" s="312"/>
      <c r="Q226" s="313"/>
      <c r="R226" s="309"/>
      <c r="S226" s="309"/>
      <c r="T226" s="222"/>
      <c r="U226" s="222"/>
      <c r="V226" s="222"/>
      <c r="W226" s="2"/>
      <c r="X226" s="2"/>
      <c r="Y226" s="2"/>
      <c r="Z226" s="2"/>
      <c r="AA226" s="2"/>
      <c r="AB226" s="2"/>
    </row>
    <row r="227" spans="1:28" s="1" customFormat="1">
      <c r="A227" s="224"/>
      <c r="B227" s="71" t="s">
        <v>301</v>
      </c>
      <c r="C227" s="72" t="s">
        <v>112</v>
      </c>
      <c r="D227" s="224"/>
      <c r="E227" s="294"/>
      <c r="F227" s="309"/>
      <c r="G227" s="309"/>
      <c r="H227" s="310"/>
      <c r="I227" s="309"/>
      <c r="J227" s="309"/>
      <c r="K227" s="309"/>
      <c r="L227" s="309"/>
      <c r="M227" s="309"/>
      <c r="N227" s="309"/>
      <c r="O227" s="309"/>
      <c r="P227" s="312"/>
      <c r="Q227" s="313"/>
      <c r="R227" s="309"/>
      <c r="S227" s="309"/>
      <c r="T227" s="222"/>
      <c r="U227" s="222"/>
      <c r="V227" s="222"/>
      <c r="W227" s="2"/>
      <c r="X227" s="2"/>
      <c r="Y227" s="2"/>
      <c r="Z227" s="2"/>
      <c r="AA227" s="2"/>
      <c r="AB227" s="2"/>
    </row>
    <row r="228" spans="1:28" s="1" customFormat="1">
      <c r="A228" s="224"/>
      <c r="B228" s="69" t="s">
        <v>302</v>
      </c>
      <c r="C228" s="70" t="s">
        <v>2179</v>
      </c>
      <c r="D228" s="224"/>
      <c r="E228" s="294"/>
      <c r="F228" s="309"/>
      <c r="G228" s="309"/>
      <c r="H228" s="310"/>
      <c r="I228" s="309"/>
      <c r="J228" s="309"/>
      <c r="K228" s="309"/>
      <c r="L228" s="309"/>
      <c r="M228" s="309"/>
      <c r="N228" s="309"/>
      <c r="O228" s="309"/>
      <c r="P228" s="312"/>
      <c r="Q228" s="313"/>
      <c r="R228" s="309"/>
      <c r="S228" s="309"/>
      <c r="T228" s="222"/>
      <c r="U228" s="222"/>
      <c r="V228" s="222"/>
      <c r="W228" s="2"/>
      <c r="X228" s="2"/>
      <c r="Y228" s="2"/>
      <c r="Z228" s="2"/>
      <c r="AA228" s="2"/>
      <c r="AB228" s="2"/>
    </row>
    <row r="229" spans="1:28" s="1" customFormat="1">
      <c r="A229" s="224"/>
      <c r="B229" s="71" t="s">
        <v>303</v>
      </c>
      <c r="C229" s="72" t="s">
        <v>2193</v>
      </c>
      <c r="D229" s="224"/>
      <c r="E229" s="294"/>
      <c r="F229" s="309"/>
      <c r="G229" s="309"/>
      <c r="H229" s="310"/>
      <c r="I229" s="309"/>
      <c r="J229" s="309"/>
      <c r="K229" s="309"/>
      <c r="L229" s="309"/>
      <c r="M229" s="309"/>
      <c r="N229" s="309"/>
      <c r="O229" s="309"/>
      <c r="P229" s="312"/>
      <c r="Q229" s="313"/>
      <c r="R229" s="309"/>
      <c r="S229" s="309"/>
      <c r="T229" s="222"/>
      <c r="U229" s="222"/>
      <c r="V229" s="222"/>
      <c r="W229" s="2"/>
      <c r="X229" s="2"/>
      <c r="Y229" s="2"/>
      <c r="Z229" s="2"/>
      <c r="AA229" s="2"/>
      <c r="AB229" s="2"/>
    </row>
    <row r="230" spans="1:28" s="1" customFormat="1">
      <c r="A230" s="224"/>
      <c r="B230" s="69" t="s">
        <v>304</v>
      </c>
      <c r="C230" s="70" t="s">
        <v>2172</v>
      </c>
      <c r="D230" s="224"/>
      <c r="E230" s="294"/>
      <c r="F230" s="309"/>
      <c r="G230" s="309"/>
      <c r="H230" s="310"/>
      <c r="I230" s="309"/>
      <c r="J230" s="309"/>
      <c r="K230" s="309"/>
      <c r="L230" s="309"/>
      <c r="M230" s="309"/>
      <c r="N230" s="309"/>
      <c r="O230" s="309"/>
      <c r="P230" s="312"/>
      <c r="Q230" s="313"/>
      <c r="R230" s="309"/>
      <c r="S230" s="309"/>
      <c r="T230" s="222"/>
      <c r="U230" s="222"/>
      <c r="V230" s="222"/>
      <c r="W230" s="2"/>
      <c r="X230" s="2"/>
      <c r="Y230" s="2"/>
      <c r="Z230" s="2"/>
      <c r="AA230" s="2"/>
      <c r="AB230" s="2"/>
    </row>
    <row r="231" spans="1:28" s="1" customFormat="1">
      <c r="A231" s="224"/>
      <c r="B231" s="71" t="s">
        <v>305</v>
      </c>
      <c r="C231" s="72" t="s">
        <v>2155</v>
      </c>
      <c r="D231" s="224"/>
      <c r="E231" s="294"/>
      <c r="F231" s="309"/>
      <c r="G231" s="309"/>
      <c r="H231" s="310"/>
      <c r="I231" s="309"/>
      <c r="J231" s="309"/>
      <c r="K231" s="309"/>
      <c r="L231" s="309"/>
      <c r="M231" s="309"/>
      <c r="N231" s="309"/>
      <c r="O231" s="309"/>
      <c r="P231" s="312"/>
      <c r="Q231" s="313"/>
      <c r="R231" s="309"/>
      <c r="S231" s="309"/>
      <c r="T231" s="222"/>
      <c r="U231" s="222"/>
      <c r="V231" s="222"/>
      <c r="W231" s="2"/>
      <c r="X231" s="2"/>
      <c r="Y231" s="2"/>
      <c r="Z231" s="2"/>
      <c r="AA231" s="2"/>
      <c r="AB231" s="2"/>
    </row>
    <row r="232" spans="1:28" s="1" customFormat="1">
      <c r="A232" s="224"/>
      <c r="B232" s="69" t="s">
        <v>306</v>
      </c>
      <c r="C232" s="70" t="s">
        <v>2164</v>
      </c>
      <c r="D232" s="224"/>
      <c r="E232" s="294"/>
      <c r="F232" s="309"/>
      <c r="G232" s="309"/>
      <c r="H232" s="310"/>
      <c r="I232" s="309"/>
      <c r="J232" s="309"/>
      <c r="K232" s="309"/>
      <c r="L232" s="309"/>
      <c r="M232" s="309"/>
      <c r="N232" s="309"/>
      <c r="O232" s="309"/>
      <c r="P232" s="312"/>
      <c r="Q232" s="313"/>
      <c r="R232" s="309"/>
      <c r="S232" s="309"/>
      <c r="T232" s="222"/>
      <c r="U232" s="222"/>
      <c r="V232" s="222"/>
      <c r="W232" s="2"/>
      <c r="X232" s="2"/>
      <c r="Y232" s="2"/>
      <c r="Z232" s="2"/>
      <c r="AA232" s="2"/>
      <c r="AB232" s="2"/>
    </row>
    <row r="233" spans="1:28" s="1" customFormat="1">
      <c r="A233" s="224"/>
      <c r="B233" s="71" t="s">
        <v>307</v>
      </c>
      <c r="C233" s="72" t="s">
        <v>2166</v>
      </c>
      <c r="D233" s="224"/>
      <c r="E233" s="294"/>
      <c r="F233" s="309"/>
      <c r="G233" s="309"/>
      <c r="H233" s="310"/>
      <c r="I233" s="309"/>
      <c r="J233" s="309"/>
      <c r="K233" s="309"/>
      <c r="L233" s="309"/>
      <c r="M233" s="309"/>
      <c r="N233" s="309"/>
      <c r="O233" s="309"/>
      <c r="P233" s="312"/>
      <c r="Q233" s="313"/>
      <c r="R233" s="309"/>
      <c r="S233" s="309"/>
      <c r="T233" s="222"/>
      <c r="U233" s="222"/>
      <c r="V233" s="222"/>
      <c r="W233" s="2"/>
      <c r="X233" s="2"/>
      <c r="Y233" s="2"/>
      <c r="Z233" s="2"/>
      <c r="AA233" s="2"/>
      <c r="AB233" s="2"/>
    </row>
    <row r="234" spans="1:28" s="1" customFormat="1">
      <c r="A234" s="224"/>
      <c r="B234" s="69" t="s">
        <v>308</v>
      </c>
      <c r="C234" s="70" t="s">
        <v>112</v>
      </c>
      <c r="D234" s="224"/>
      <c r="E234" s="294"/>
      <c r="F234" s="309"/>
      <c r="G234" s="309"/>
      <c r="H234" s="310"/>
      <c r="I234" s="309"/>
      <c r="J234" s="309"/>
      <c r="K234" s="309"/>
      <c r="L234" s="309"/>
      <c r="M234" s="309"/>
      <c r="N234" s="309"/>
      <c r="O234" s="309"/>
      <c r="P234" s="312"/>
      <c r="Q234" s="313"/>
      <c r="R234" s="309"/>
      <c r="S234" s="309"/>
      <c r="T234" s="222"/>
      <c r="U234" s="222"/>
      <c r="V234" s="222"/>
      <c r="W234" s="2"/>
      <c r="X234" s="2"/>
      <c r="Y234" s="2"/>
      <c r="Z234" s="2"/>
      <c r="AA234" s="2"/>
      <c r="AB234" s="2"/>
    </row>
    <row r="235" spans="1:28" s="1" customFormat="1">
      <c r="A235" s="224"/>
      <c r="B235" s="71" t="s">
        <v>309</v>
      </c>
      <c r="C235" s="72" t="s">
        <v>2168</v>
      </c>
      <c r="D235" s="224"/>
      <c r="E235" s="294"/>
      <c r="F235" s="309"/>
      <c r="G235" s="309"/>
      <c r="H235" s="310"/>
      <c r="I235" s="309"/>
      <c r="J235" s="309"/>
      <c r="K235" s="309"/>
      <c r="L235" s="309"/>
      <c r="M235" s="309"/>
      <c r="N235" s="309"/>
      <c r="O235" s="309"/>
      <c r="P235" s="312"/>
      <c r="Q235" s="313"/>
      <c r="R235" s="309"/>
      <c r="S235" s="309"/>
      <c r="T235" s="222"/>
      <c r="U235" s="222"/>
      <c r="V235" s="222"/>
      <c r="W235" s="2"/>
      <c r="X235" s="2"/>
      <c r="Y235" s="2"/>
      <c r="Z235" s="2"/>
      <c r="AA235" s="2"/>
      <c r="AB235" s="2"/>
    </row>
    <row r="236" spans="1:28" s="1" customFormat="1">
      <c r="A236" s="224"/>
      <c r="B236" s="69" t="s">
        <v>310</v>
      </c>
      <c r="C236" s="70" t="s">
        <v>2168</v>
      </c>
      <c r="D236" s="224"/>
      <c r="E236" s="294"/>
      <c r="F236" s="309"/>
      <c r="G236" s="309"/>
      <c r="H236" s="310"/>
      <c r="I236" s="309"/>
      <c r="J236" s="309"/>
      <c r="K236" s="309"/>
      <c r="L236" s="309"/>
      <c r="M236" s="309"/>
      <c r="N236" s="309"/>
      <c r="O236" s="309"/>
      <c r="P236" s="312"/>
      <c r="Q236" s="313"/>
      <c r="R236" s="309"/>
      <c r="S236" s="309"/>
      <c r="T236" s="222"/>
      <c r="U236" s="222"/>
      <c r="V236" s="222"/>
      <c r="W236" s="2"/>
      <c r="X236" s="2"/>
      <c r="Y236" s="2"/>
      <c r="Z236" s="2"/>
      <c r="AA236" s="2"/>
      <c r="AB236" s="2"/>
    </row>
    <row r="237" spans="1:28" s="1" customFormat="1">
      <c r="A237" s="224"/>
      <c r="B237" s="71" t="s">
        <v>311</v>
      </c>
      <c r="C237" s="72" t="s">
        <v>2179</v>
      </c>
      <c r="D237" s="224"/>
      <c r="E237" s="294"/>
      <c r="F237" s="309"/>
      <c r="G237" s="309"/>
      <c r="H237" s="310"/>
      <c r="I237" s="309"/>
      <c r="J237" s="309"/>
      <c r="K237" s="309"/>
      <c r="L237" s="309"/>
      <c r="M237" s="309"/>
      <c r="N237" s="309"/>
      <c r="O237" s="309"/>
      <c r="P237" s="312"/>
      <c r="Q237" s="313"/>
      <c r="R237" s="309"/>
      <c r="S237" s="309"/>
      <c r="T237" s="222"/>
      <c r="U237" s="222"/>
      <c r="V237" s="222"/>
      <c r="W237" s="2"/>
      <c r="X237" s="2"/>
      <c r="Y237" s="2"/>
      <c r="Z237" s="2"/>
      <c r="AA237" s="2"/>
      <c r="AB237" s="2"/>
    </row>
    <row r="238" spans="1:28" s="1" customFormat="1">
      <c r="A238" s="224"/>
      <c r="B238" s="69" t="s">
        <v>312</v>
      </c>
      <c r="C238" s="70" t="s">
        <v>2163</v>
      </c>
      <c r="D238" s="224"/>
      <c r="E238" s="294"/>
      <c r="F238" s="309"/>
      <c r="G238" s="309"/>
      <c r="H238" s="310"/>
      <c r="I238" s="309"/>
      <c r="J238" s="309"/>
      <c r="K238" s="309"/>
      <c r="L238" s="309"/>
      <c r="M238" s="309"/>
      <c r="N238" s="309"/>
      <c r="O238" s="309"/>
      <c r="P238" s="312"/>
      <c r="Q238" s="313"/>
      <c r="R238" s="309"/>
      <c r="S238" s="309"/>
      <c r="T238" s="222"/>
      <c r="U238" s="222"/>
      <c r="V238" s="222"/>
      <c r="W238" s="2"/>
      <c r="X238" s="2"/>
      <c r="Y238" s="2"/>
      <c r="Z238" s="2"/>
      <c r="AA238" s="2"/>
      <c r="AB238" s="2"/>
    </row>
    <row r="239" spans="1:28" s="1" customFormat="1">
      <c r="A239" s="224"/>
      <c r="B239" s="71" t="s">
        <v>313</v>
      </c>
      <c r="C239" s="72" t="s">
        <v>2185</v>
      </c>
      <c r="D239" s="224"/>
      <c r="E239" s="294"/>
      <c r="F239" s="309"/>
      <c r="G239" s="309"/>
      <c r="H239" s="310"/>
      <c r="I239" s="309"/>
      <c r="J239" s="309"/>
      <c r="K239" s="309"/>
      <c r="L239" s="309"/>
      <c r="M239" s="309"/>
      <c r="N239" s="309"/>
      <c r="O239" s="309"/>
      <c r="P239" s="312"/>
      <c r="Q239" s="313"/>
      <c r="R239" s="309"/>
      <c r="S239" s="309"/>
      <c r="T239" s="222"/>
      <c r="U239" s="222"/>
      <c r="V239" s="222"/>
      <c r="W239" s="2"/>
      <c r="X239" s="2"/>
      <c r="Y239" s="2"/>
      <c r="Z239" s="2"/>
      <c r="AA239" s="2"/>
      <c r="AB239" s="2"/>
    </row>
    <row r="240" spans="1:28" s="1" customFormat="1">
      <c r="A240" s="224"/>
      <c r="B240" s="69" t="s">
        <v>314</v>
      </c>
      <c r="C240" s="70" t="s">
        <v>2185</v>
      </c>
      <c r="D240" s="224"/>
      <c r="E240" s="294"/>
      <c r="F240" s="309"/>
      <c r="G240" s="309"/>
      <c r="H240" s="310"/>
      <c r="I240" s="309"/>
      <c r="J240" s="309"/>
      <c r="K240" s="309"/>
      <c r="L240" s="309"/>
      <c r="M240" s="309"/>
      <c r="N240" s="309"/>
      <c r="O240" s="309"/>
      <c r="P240" s="312"/>
      <c r="Q240" s="313"/>
      <c r="R240" s="309"/>
      <c r="S240" s="309"/>
      <c r="T240" s="222"/>
      <c r="U240" s="222"/>
      <c r="V240" s="222"/>
      <c r="W240" s="2"/>
      <c r="X240" s="2"/>
      <c r="Y240" s="2"/>
      <c r="Z240" s="2"/>
      <c r="AA240" s="2"/>
      <c r="AB240" s="2"/>
    </row>
    <row r="241" spans="1:28" s="1" customFormat="1">
      <c r="A241" s="224"/>
      <c r="B241" s="71" t="s">
        <v>315</v>
      </c>
      <c r="C241" s="72" t="s">
        <v>2181</v>
      </c>
      <c r="D241" s="224"/>
      <c r="E241" s="294"/>
      <c r="F241" s="309"/>
      <c r="G241" s="309"/>
      <c r="H241" s="310"/>
      <c r="I241" s="309"/>
      <c r="J241" s="309"/>
      <c r="K241" s="309"/>
      <c r="L241" s="309"/>
      <c r="M241" s="309"/>
      <c r="N241" s="309"/>
      <c r="O241" s="309"/>
      <c r="P241" s="312"/>
      <c r="Q241" s="313"/>
      <c r="R241" s="309"/>
      <c r="S241" s="309"/>
      <c r="T241" s="222"/>
      <c r="U241" s="222"/>
      <c r="V241" s="222"/>
      <c r="W241" s="2"/>
      <c r="X241" s="2"/>
      <c r="Y241" s="2"/>
      <c r="Z241" s="2"/>
      <c r="AA241" s="2"/>
      <c r="AB241" s="2"/>
    </row>
    <row r="242" spans="1:28" s="1" customFormat="1">
      <c r="A242" s="224"/>
      <c r="B242" s="69" t="s">
        <v>316</v>
      </c>
      <c r="C242" s="70" t="s">
        <v>2186</v>
      </c>
      <c r="D242" s="224"/>
      <c r="E242" s="294"/>
      <c r="F242" s="309"/>
      <c r="G242" s="309"/>
      <c r="H242" s="310"/>
      <c r="I242" s="309"/>
      <c r="J242" s="309"/>
      <c r="K242" s="309"/>
      <c r="L242" s="309"/>
      <c r="M242" s="309"/>
      <c r="N242" s="309"/>
      <c r="O242" s="309"/>
      <c r="P242" s="312"/>
      <c r="Q242" s="313"/>
      <c r="R242" s="309"/>
      <c r="S242" s="309"/>
      <c r="T242" s="222"/>
      <c r="U242" s="222"/>
      <c r="V242" s="222"/>
      <c r="W242" s="2"/>
      <c r="X242" s="2"/>
      <c r="Y242" s="2"/>
      <c r="Z242" s="2"/>
      <c r="AA242" s="2"/>
      <c r="AB242" s="2"/>
    </row>
    <row r="243" spans="1:28" s="1" customFormat="1">
      <c r="A243" s="224"/>
      <c r="B243" s="71" t="s">
        <v>317</v>
      </c>
      <c r="C243" s="72" t="s">
        <v>2191</v>
      </c>
      <c r="D243" s="224"/>
      <c r="E243" s="294"/>
      <c r="F243" s="309"/>
      <c r="G243" s="309"/>
      <c r="H243" s="310"/>
      <c r="I243" s="309"/>
      <c r="J243" s="309"/>
      <c r="K243" s="309"/>
      <c r="L243" s="309"/>
      <c r="M243" s="309"/>
      <c r="N243" s="309"/>
      <c r="O243" s="309"/>
      <c r="P243" s="312"/>
      <c r="Q243" s="313"/>
      <c r="R243" s="309"/>
      <c r="S243" s="309"/>
      <c r="T243" s="222"/>
      <c r="U243" s="222"/>
      <c r="V243" s="222"/>
      <c r="W243" s="2"/>
      <c r="X243" s="2"/>
      <c r="Y243" s="2"/>
      <c r="Z243" s="2"/>
      <c r="AA243" s="2"/>
      <c r="AB243" s="2"/>
    </row>
    <row r="244" spans="1:28" s="1" customFormat="1">
      <c r="A244" s="224"/>
      <c r="B244" s="69" t="s">
        <v>318</v>
      </c>
      <c r="C244" s="70" t="s">
        <v>2181</v>
      </c>
      <c r="D244" s="224"/>
      <c r="E244" s="294"/>
      <c r="F244" s="309"/>
      <c r="G244" s="309"/>
      <c r="H244" s="310"/>
      <c r="I244" s="309"/>
      <c r="J244" s="309"/>
      <c r="K244" s="309"/>
      <c r="L244" s="309"/>
      <c r="M244" s="309"/>
      <c r="N244" s="309"/>
      <c r="O244" s="309"/>
      <c r="P244" s="312"/>
      <c r="Q244" s="313"/>
      <c r="R244" s="309"/>
      <c r="S244" s="309"/>
      <c r="T244" s="222"/>
      <c r="U244" s="222"/>
      <c r="V244" s="222"/>
      <c r="W244" s="2"/>
      <c r="X244" s="2"/>
      <c r="Y244" s="2"/>
      <c r="Z244" s="2"/>
      <c r="AA244" s="2"/>
      <c r="AB244" s="2"/>
    </row>
    <row r="245" spans="1:28" s="1" customFormat="1">
      <c r="A245" s="224"/>
      <c r="B245" s="71" t="s">
        <v>319</v>
      </c>
      <c r="C245" s="72" t="s">
        <v>2184</v>
      </c>
      <c r="D245" s="224"/>
      <c r="E245" s="294"/>
      <c r="F245" s="309"/>
      <c r="G245" s="309"/>
      <c r="H245" s="310"/>
      <c r="I245" s="309"/>
      <c r="J245" s="309"/>
      <c r="K245" s="309"/>
      <c r="L245" s="309"/>
      <c r="M245" s="309"/>
      <c r="N245" s="309"/>
      <c r="O245" s="309"/>
      <c r="P245" s="312"/>
      <c r="Q245" s="313"/>
      <c r="R245" s="309"/>
      <c r="S245" s="309"/>
      <c r="T245" s="222"/>
      <c r="U245" s="222"/>
      <c r="V245" s="222"/>
      <c r="W245" s="2"/>
      <c r="X245" s="2"/>
      <c r="Y245" s="2"/>
      <c r="Z245" s="2"/>
      <c r="AA245" s="2"/>
      <c r="AB245" s="2"/>
    </row>
    <row r="246" spans="1:28" s="1" customFormat="1">
      <c r="A246" s="224"/>
      <c r="B246" s="69" t="s">
        <v>320</v>
      </c>
      <c r="C246" s="70" t="s">
        <v>2171</v>
      </c>
      <c r="D246" s="224"/>
      <c r="E246" s="294"/>
      <c r="F246" s="309"/>
      <c r="G246" s="309"/>
      <c r="H246" s="310"/>
      <c r="I246" s="309"/>
      <c r="J246" s="309"/>
      <c r="K246" s="309"/>
      <c r="L246" s="309"/>
      <c r="M246" s="309"/>
      <c r="N246" s="309"/>
      <c r="O246" s="309"/>
      <c r="P246" s="312"/>
      <c r="Q246" s="313"/>
      <c r="R246" s="309"/>
      <c r="S246" s="309"/>
      <c r="T246" s="222"/>
      <c r="U246" s="222"/>
      <c r="V246" s="222"/>
      <c r="W246" s="2"/>
      <c r="X246" s="2"/>
      <c r="Y246" s="2"/>
      <c r="Z246" s="2"/>
      <c r="AA246" s="2"/>
      <c r="AB246" s="2"/>
    </row>
    <row r="247" spans="1:28" s="1" customFormat="1">
      <c r="A247" s="224"/>
      <c r="B247" s="71" t="s">
        <v>321</v>
      </c>
      <c r="C247" s="72" t="s">
        <v>2181</v>
      </c>
      <c r="D247" s="224"/>
      <c r="E247" s="294"/>
      <c r="F247" s="309"/>
      <c r="G247" s="309"/>
      <c r="H247" s="310"/>
      <c r="I247" s="309"/>
      <c r="J247" s="309"/>
      <c r="K247" s="309"/>
      <c r="L247" s="309"/>
      <c r="M247" s="309"/>
      <c r="N247" s="309"/>
      <c r="O247" s="309"/>
      <c r="P247" s="312"/>
      <c r="Q247" s="313"/>
      <c r="R247" s="309"/>
      <c r="S247" s="309"/>
      <c r="T247" s="222"/>
      <c r="U247" s="222"/>
      <c r="V247" s="222"/>
      <c r="W247" s="2"/>
      <c r="X247" s="2"/>
      <c r="Y247" s="2"/>
      <c r="Z247" s="2"/>
      <c r="AA247" s="2"/>
      <c r="AB247" s="2"/>
    </row>
    <row r="248" spans="1:28" s="1" customFormat="1">
      <c r="A248" s="224"/>
      <c r="B248" s="69" t="s">
        <v>322</v>
      </c>
      <c r="C248" s="70" t="s">
        <v>2163</v>
      </c>
      <c r="D248" s="224"/>
      <c r="E248" s="294"/>
      <c r="F248" s="309"/>
      <c r="G248" s="309"/>
      <c r="H248" s="310"/>
      <c r="I248" s="309"/>
      <c r="J248" s="309"/>
      <c r="K248" s="309"/>
      <c r="L248" s="309"/>
      <c r="M248" s="309"/>
      <c r="N248" s="309"/>
      <c r="O248" s="309"/>
      <c r="P248" s="312"/>
      <c r="Q248" s="313"/>
      <c r="R248" s="309"/>
      <c r="S248" s="309"/>
      <c r="T248" s="222"/>
      <c r="U248" s="222"/>
      <c r="V248" s="222"/>
      <c r="W248" s="2"/>
      <c r="X248" s="2"/>
      <c r="Y248" s="2"/>
      <c r="Z248" s="2"/>
      <c r="AA248" s="2"/>
      <c r="AB248" s="2"/>
    </row>
    <row r="249" spans="1:28" s="1" customFormat="1">
      <c r="A249" s="224"/>
      <c r="B249" s="71" t="s">
        <v>323</v>
      </c>
      <c r="C249" s="72" t="s">
        <v>2164</v>
      </c>
      <c r="D249" s="224"/>
      <c r="E249" s="294"/>
      <c r="F249" s="309"/>
      <c r="G249" s="309"/>
      <c r="H249" s="310"/>
      <c r="I249" s="309"/>
      <c r="J249" s="309"/>
      <c r="K249" s="309"/>
      <c r="L249" s="309"/>
      <c r="M249" s="309"/>
      <c r="N249" s="309"/>
      <c r="O249" s="309"/>
      <c r="P249" s="312"/>
      <c r="Q249" s="313"/>
      <c r="R249" s="309"/>
      <c r="S249" s="309"/>
      <c r="T249" s="222"/>
      <c r="U249" s="222"/>
      <c r="V249" s="222"/>
      <c r="W249" s="2"/>
      <c r="X249" s="2"/>
      <c r="Y249" s="2"/>
      <c r="Z249" s="2"/>
      <c r="AA249" s="2"/>
      <c r="AB249" s="2"/>
    </row>
    <row r="250" spans="1:28" s="1" customFormat="1">
      <c r="A250" s="224"/>
      <c r="B250" s="69" t="s">
        <v>324</v>
      </c>
      <c r="C250" s="70" t="s">
        <v>2175</v>
      </c>
      <c r="D250" s="224"/>
      <c r="E250" s="294"/>
      <c r="F250" s="309"/>
      <c r="G250" s="309"/>
      <c r="H250" s="310"/>
      <c r="I250" s="309"/>
      <c r="J250" s="309"/>
      <c r="K250" s="309"/>
      <c r="L250" s="309"/>
      <c r="M250" s="309"/>
      <c r="N250" s="309"/>
      <c r="O250" s="309"/>
      <c r="P250" s="312"/>
      <c r="Q250" s="313"/>
      <c r="R250" s="309"/>
      <c r="S250" s="309"/>
      <c r="T250" s="222"/>
      <c r="U250" s="222"/>
      <c r="V250" s="222"/>
      <c r="W250" s="2"/>
      <c r="X250" s="2"/>
      <c r="Y250" s="2"/>
      <c r="Z250" s="2"/>
      <c r="AA250" s="2"/>
      <c r="AB250" s="2"/>
    </row>
    <row r="251" spans="1:28" s="1" customFormat="1">
      <c r="A251" s="224"/>
      <c r="B251" s="71" t="s">
        <v>325</v>
      </c>
      <c r="C251" s="72" t="s">
        <v>2178</v>
      </c>
      <c r="D251" s="224"/>
      <c r="E251" s="294"/>
      <c r="F251" s="309"/>
      <c r="G251" s="309"/>
      <c r="H251" s="310"/>
      <c r="I251" s="309"/>
      <c r="J251" s="309"/>
      <c r="K251" s="309"/>
      <c r="L251" s="309"/>
      <c r="M251" s="309"/>
      <c r="N251" s="309"/>
      <c r="O251" s="309"/>
      <c r="P251" s="312"/>
      <c r="Q251" s="313"/>
      <c r="R251" s="309"/>
      <c r="S251" s="309"/>
      <c r="T251" s="222"/>
      <c r="U251" s="222"/>
      <c r="V251" s="222"/>
      <c r="W251" s="2"/>
      <c r="X251" s="2"/>
      <c r="Y251" s="2"/>
      <c r="Z251" s="2"/>
      <c r="AA251" s="2"/>
      <c r="AB251" s="2"/>
    </row>
    <row r="252" spans="1:28" s="1" customFormat="1">
      <c r="A252" s="224"/>
      <c r="B252" s="69" t="s">
        <v>326</v>
      </c>
      <c r="C252" s="70" t="s">
        <v>2168</v>
      </c>
      <c r="D252" s="224"/>
      <c r="E252" s="294"/>
      <c r="F252" s="309"/>
      <c r="G252" s="309"/>
      <c r="H252" s="310"/>
      <c r="I252" s="309"/>
      <c r="J252" s="309"/>
      <c r="K252" s="309"/>
      <c r="L252" s="309"/>
      <c r="M252" s="309"/>
      <c r="N252" s="309"/>
      <c r="O252" s="309"/>
      <c r="P252" s="312"/>
      <c r="Q252" s="313"/>
      <c r="R252" s="309"/>
      <c r="S252" s="309"/>
      <c r="T252" s="222"/>
      <c r="U252" s="222"/>
      <c r="V252" s="222"/>
      <c r="W252" s="2"/>
      <c r="X252" s="2"/>
      <c r="Y252" s="2"/>
      <c r="Z252" s="2"/>
      <c r="AA252" s="2"/>
      <c r="AB252" s="2"/>
    </row>
    <row r="253" spans="1:28" s="1" customFormat="1">
      <c r="A253" s="224"/>
      <c r="B253" s="71" t="s">
        <v>327</v>
      </c>
      <c r="C253" s="72" t="s">
        <v>2168</v>
      </c>
      <c r="D253" s="224"/>
      <c r="E253" s="294"/>
      <c r="F253" s="309"/>
      <c r="G253" s="309"/>
      <c r="H253" s="310"/>
      <c r="I253" s="309"/>
      <c r="J253" s="309"/>
      <c r="K253" s="309"/>
      <c r="L253" s="309"/>
      <c r="M253" s="309"/>
      <c r="N253" s="309"/>
      <c r="O253" s="309"/>
      <c r="P253" s="312"/>
      <c r="Q253" s="313"/>
      <c r="R253" s="309"/>
      <c r="S253" s="309"/>
      <c r="T253" s="222"/>
      <c r="U253" s="222"/>
      <c r="V253" s="222"/>
      <c r="W253" s="2"/>
      <c r="X253" s="2"/>
      <c r="Y253" s="2"/>
      <c r="Z253" s="2"/>
      <c r="AA253" s="2"/>
      <c r="AB253" s="2"/>
    </row>
    <row r="254" spans="1:28" s="1" customFormat="1">
      <c r="A254" s="224"/>
      <c r="B254" s="69" t="s">
        <v>328</v>
      </c>
      <c r="C254" s="70" t="s">
        <v>2193</v>
      </c>
      <c r="D254" s="224"/>
      <c r="E254" s="294"/>
      <c r="F254" s="309"/>
      <c r="G254" s="309"/>
      <c r="H254" s="310"/>
      <c r="I254" s="309"/>
      <c r="J254" s="309"/>
      <c r="K254" s="309"/>
      <c r="L254" s="309"/>
      <c r="M254" s="309"/>
      <c r="N254" s="309"/>
      <c r="O254" s="309"/>
      <c r="P254" s="312"/>
      <c r="Q254" s="313"/>
      <c r="R254" s="309"/>
      <c r="S254" s="309"/>
      <c r="T254" s="222"/>
      <c r="U254" s="222"/>
      <c r="V254" s="222"/>
      <c r="W254" s="2"/>
      <c r="X254" s="2"/>
      <c r="Y254" s="2"/>
      <c r="Z254" s="2"/>
      <c r="AA254" s="2"/>
      <c r="AB254" s="2"/>
    </row>
    <row r="255" spans="1:28" s="1" customFormat="1">
      <c r="A255" s="224"/>
      <c r="B255" s="71" t="s">
        <v>329</v>
      </c>
      <c r="C255" s="72" t="s">
        <v>2178</v>
      </c>
      <c r="D255" s="224"/>
      <c r="E255" s="294"/>
      <c r="F255" s="309"/>
      <c r="G255" s="309"/>
      <c r="H255" s="310"/>
      <c r="I255" s="309"/>
      <c r="J255" s="309"/>
      <c r="K255" s="309"/>
      <c r="L255" s="309"/>
      <c r="M255" s="309"/>
      <c r="N255" s="309"/>
      <c r="O255" s="309"/>
      <c r="P255" s="312"/>
      <c r="Q255" s="313"/>
      <c r="R255" s="309"/>
      <c r="S255" s="309"/>
      <c r="T255" s="222"/>
      <c r="U255" s="222"/>
      <c r="V255" s="222"/>
      <c r="W255" s="2"/>
      <c r="X255" s="2"/>
      <c r="Y255" s="2"/>
      <c r="Z255" s="2"/>
      <c r="AA255" s="2"/>
      <c r="AB255" s="2"/>
    </row>
    <row r="256" spans="1:28" s="1" customFormat="1">
      <c r="A256" s="224"/>
      <c r="B256" s="69" t="s">
        <v>330</v>
      </c>
      <c r="C256" s="70" t="s">
        <v>2187</v>
      </c>
      <c r="D256" s="224"/>
      <c r="E256" s="294"/>
      <c r="F256" s="309"/>
      <c r="G256" s="309"/>
      <c r="H256" s="310"/>
      <c r="I256" s="309"/>
      <c r="J256" s="309"/>
      <c r="K256" s="309"/>
      <c r="L256" s="309"/>
      <c r="M256" s="309"/>
      <c r="N256" s="309"/>
      <c r="O256" s="309"/>
      <c r="P256" s="312"/>
      <c r="Q256" s="313"/>
      <c r="R256" s="309"/>
      <c r="S256" s="309"/>
      <c r="T256" s="222"/>
      <c r="U256" s="222"/>
      <c r="V256" s="222"/>
      <c r="W256" s="2"/>
      <c r="X256" s="2"/>
      <c r="Y256" s="2"/>
      <c r="Z256" s="2"/>
      <c r="AA256" s="2"/>
      <c r="AB256" s="2"/>
    </row>
    <row r="257" spans="1:28" s="1" customFormat="1">
      <c r="A257" s="224"/>
      <c r="B257" s="71" t="s">
        <v>331</v>
      </c>
      <c r="C257" s="72" t="s">
        <v>2181</v>
      </c>
      <c r="D257" s="224"/>
      <c r="E257" s="294"/>
      <c r="F257" s="309"/>
      <c r="G257" s="309"/>
      <c r="H257" s="310"/>
      <c r="I257" s="309"/>
      <c r="J257" s="309"/>
      <c r="K257" s="309"/>
      <c r="L257" s="309"/>
      <c r="M257" s="309"/>
      <c r="N257" s="309"/>
      <c r="O257" s="309"/>
      <c r="P257" s="312"/>
      <c r="Q257" s="313"/>
      <c r="R257" s="309"/>
      <c r="S257" s="309"/>
      <c r="T257" s="222"/>
      <c r="U257" s="222"/>
      <c r="V257" s="222"/>
      <c r="W257" s="2"/>
      <c r="X257" s="2"/>
      <c r="Y257" s="2"/>
      <c r="Z257" s="2"/>
      <c r="AA257" s="2"/>
      <c r="AB257" s="2"/>
    </row>
    <row r="258" spans="1:28" s="1" customFormat="1">
      <c r="A258" s="224"/>
      <c r="B258" s="69" t="s">
        <v>332</v>
      </c>
      <c r="C258" s="70" t="s">
        <v>2190</v>
      </c>
      <c r="D258" s="224"/>
      <c r="E258" s="294"/>
      <c r="F258" s="309"/>
      <c r="G258" s="309"/>
      <c r="H258" s="310"/>
      <c r="I258" s="309"/>
      <c r="J258" s="309"/>
      <c r="K258" s="309"/>
      <c r="L258" s="309"/>
      <c r="M258" s="309"/>
      <c r="N258" s="309"/>
      <c r="O258" s="309"/>
      <c r="P258" s="312"/>
      <c r="Q258" s="313"/>
      <c r="R258" s="309"/>
      <c r="S258" s="309"/>
      <c r="T258" s="222"/>
      <c r="U258" s="222"/>
      <c r="V258" s="222"/>
      <c r="W258" s="2"/>
      <c r="X258" s="2"/>
      <c r="Y258" s="2"/>
      <c r="Z258" s="2"/>
      <c r="AA258" s="2"/>
      <c r="AB258" s="2"/>
    </row>
    <row r="259" spans="1:28" s="1" customFormat="1">
      <c r="A259" s="224"/>
      <c r="B259" s="71" t="s">
        <v>333</v>
      </c>
      <c r="C259" s="72" t="s">
        <v>2185</v>
      </c>
      <c r="D259" s="224"/>
      <c r="E259" s="294"/>
      <c r="F259" s="309"/>
      <c r="G259" s="309"/>
      <c r="H259" s="310"/>
      <c r="I259" s="309"/>
      <c r="J259" s="309"/>
      <c r="K259" s="309"/>
      <c r="L259" s="309"/>
      <c r="M259" s="309"/>
      <c r="N259" s="309"/>
      <c r="O259" s="309"/>
      <c r="P259" s="312"/>
      <c r="Q259" s="313"/>
      <c r="R259" s="309"/>
      <c r="S259" s="309"/>
      <c r="T259" s="222"/>
      <c r="U259" s="222"/>
      <c r="V259" s="222"/>
      <c r="W259" s="2"/>
      <c r="X259" s="2"/>
      <c r="Y259" s="2"/>
      <c r="Z259" s="2"/>
      <c r="AA259" s="2"/>
      <c r="AB259" s="2"/>
    </row>
    <row r="260" spans="1:28" s="1" customFormat="1">
      <c r="A260" s="224"/>
      <c r="B260" s="69" t="s">
        <v>334</v>
      </c>
      <c r="C260" s="70" t="s">
        <v>2164</v>
      </c>
      <c r="D260" s="224"/>
      <c r="E260" s="294"/>
      <c r="F260" s="309"/>
      <c r="G260" s="309"/>
      <c r="H260" s="310"/>
      <c r="I260" s="309"/>
      <c r="J260" s="309"/>
      <c r="K260" s="309"/>
      <c r="L260" s="309"/>
      <c r="M260" s="309"/>
      <c r="N260" s="309"/>
      <c r="O260" s="309"/>
      <c r="P260" s="312"/>
      <c r="Q260" s="313"/>
      <c r="R260" s="309"/>
      <c r="S260" s="309"/>
      <c r="T260" s="222"/>
      <c r="U260" s="222"/>
      <c r="V260" s="222"/>
      <c r="W260" s="2"/>
      <c r="X260" s="2"/>
      <c r="Y260" s="2"/>
      <c r="Z260" s="2"/>
      <c r="AA260" s="2"/>
      <c r="AB260" s="2"/>
    </row>
    <row r="261" spans="1:28" s="1" customFormat="1">
      <c r="A261" s="224"/>
      <c r="B261" s="71" t="s">
        <v>335</v>
      </c>
      <c r="C261" s="72" t="s">
        <v>2181</v>
      </c>
      <c r="D261" s="224"/>
      <c r="E261" s="294"/>
      <c r="F261" s="309"/>
      <c r="G261" s="309"/>
      <c r="H261" s="310"/>
      <c r="I261" s="309"/>
      <c r="J261" s="309"/>
      <c r="K261" s="309"/>
      <c r="L261" s="309"/>
      <c r="M261" s="309"/>
      <c r="N261" s="309"/>
      <c r="O261" s="309"/>
      <c r="P261" s="312"/>
      <c r="Q261" s="313"/>
      <c r="R261" s="309"/>
      <c r="S261" s="309"/>
      <c r="T261" s="222"/>
      <c r="U261" s="222"/>
      <c r="V261" s="222"/>
      <c r="W261" s="2"/>
      <c r="X261" s="2"/>
      <c r="Y261" s="2"/>
      <c r="Z261" s="2"/>
      <c r="AA261" s="2"/>
      <c r="AB261" s="2"/>
    </row>
    <row r="262" spans="1:28" s="1" customFormat="1">
      <c r="A262" s="224"/>
      <c r="B262" s="69" t="s">
        <v>336</v>
      </c>
      <c r="C262" s="70" t="s">
        <v>2182</v>
      </c>
      <c r="D262" s="224"/>
      <c r="E262" s="294"/>
      <c r="F262" s="309"/>
      <c r="G262" s="309"/>
      <c r="H262" s="310"/>
      <c r="I262" s="309"/>
      <c r="J262" s="309"/>
      <c r="K262" s="309"/>
      <c r="L262" s="309"/>
      <c r="M262" s="309"/>
      <c r="N262" s="309"/>
      <c r="O262" s="309"/>
      <c r="P262" s="312"/>
      <c r="Q262" s="313"/>
      <c r="R262" s="309"/>
      <c r="S262" s="309"/>
      <c r="T262" s="222"/>
      <c r="U262" s="222"/>
      <c r="V262" s="222"/>
      <c r="W262" s="2"/>
      <c r="X262" s="2"/>
      <c r="Y262" s="2"/>
      <c r="Z262" s="2"/>
      <c r="AA262" s="2"/>
      <c r="AB262" s="2"/>
    </row>
    <row r="263" spans="1:28" s="1" customFormat="1">
      <c r="A263" s="224"/>
      <c r="B263" s="71" t="s">
        <v>69</v>
      </c>
      <c r="C263" s="72" t="s">
        <v>2185</v>
      </c>
      <c r="D263" s="224"/>
      <c r="E263" s="294"/>
      <c r="F263" s="309"/>
      <c r="G263" s="309"/>
      <c r="H263" s="310"/>
      <c r="I263" s="309"/>
      <c r="J263" s="309"/>
      <c r="K263" s="309"/>
      <c r="L263" s="309"/>
      <c r="M263" s="309"/>
      <c r="N263" s="309"/>
      <c r="O263" s="309"/>
      <c r="P263" s="312"/>
      <c r="Q263" s="313"/>
      <c r="R263" s="309"/>
      <c r="S263" s="309"/>
      <c r="T263" s="222"/>
      <c r="U263" s="222"/>
      <c r="V263" s="222"/>
      <c r="W263" s="2"/>
      <c r="X263" s="2"/>
      <c r="Y263" s="2"/>
      <c r="Z263" s="2"/>
      <c r="AA263" s="2"/>
      <c r="AB263" s="2"/>
    </row>
    <row r="264" spans="1:28" s="1" customFormat="1">
      <c r="A264" s="224"/>
      <c r="B264" s="69" t="s">
        <v>337</v>
      </c>
      <c r="C264" s="70" t="s">
        <v>2181</v>
      </c>
      <c r="D264" s="224"/>
      <c r="E264" s="294"/>
      <c r="F264" s="309"/>
      <c r="G264" s="309"/>
      <c r="H264" s="310"/>
      <c r="I264" s="309"/>
      <c r="J264" s="309"/>
      <c r="K264" s="309"/>
      <c r="L264" s="309"/>
      <c r="M264" s="309"/>
      <c r="N264" s="309"/>
      <c r="O264" s="309"/>
      <c r="P264" s="312"/>
      <c r="Q264" s="313"/>
      <c r="R264" s="309"/>
      <c r="S264" s="309"/>
      <c r="T264" s="222"/>
      <c r="U264" s="222"/>
      <c r="V264" s="222"/>
      <c r="W264" s="2"/>
      <c r="X264" s="2"/>
      <c r="Y264" s="2"/>
      <c r="Z264" s="2"/>
      <c r="AA264" s="2"/>
      <c r="AB264" s="2"/>
    </row>
    <row r="265" spans="1:28" s="1" customFormat="1">
      <c r="A265" s="224"/>
      <c r="B265" s="71" t="s">
        <v>2196</v>
      </c>
      <c r="C265" s="72" t="s">
        <v>2166</v>
      </c>
      <c r="D265" s="224"/>
      <c r="E265" s="294"/>
      <c r="F265" s="309"/>
      <c r="G265" s="309"/>
      <c r="H265" s="310"/>
      <c r="I265" s="309"/>
      <c r="J265" s="309"/>
      <c r="K265" s="309"/>
      <c r="L265" s="309"/>
      <c r="M265" s="309"/>
      <c r="N265" s="309"/>
      <c r="O265" s="309"/>
      <c r="P265" s="312"/>
      <c r="Q265" s="313"/>
      <c r="R265" s="309"/>
      <c r="S265" s="309"/>
      <c r="T265" s="222"/>
      <c r="U265" s="222"/>
      <c r="V265" s="222"/>
      <c r="W265" s="2"/>
      <c r="X265" s="2"/>
      <c r="Y265" s="2"/>
      <c r="Z265" s="2"/>
      <c r="AA265" s="2"/>
      <c r="AB265" s="2"/>
    </row>
    <row r="266" spans="1:28" s="1" customFormat="1">
      <c r="A266" s="224"/>
      <c r="B266" s="69" t="s">
        <v>338</v>
      </c>
      <c r="C266" s="70" t="s">
        <v>2163</v>
      </c>
      <c r="D266" s="224"/>
      <c r="E266" s="294"/>
      <c r="F266" s="309"/>
      <c r="G266" s="309"/>
      <c r="H266" s="310"/>
      <c r="I266" s="309"/>
      <c r="J266" s="309"/>
      <c r="K266" s="309"/>
      <c r="L266" s="309"/>
      <c r="M266" s="309"/>
      <c r="N266" s="309"/>
      <c r="O266" s="309"/>
      <c r="P266" s="312"/>
      <c r="Q266" s="313"/>
      <c r="R266" s="309"/>
      <c r="S266" s="309"/>
      <c r="T266" s="222"/>
      <c r="U266" s="222"/>
      <c r="V266" s="222"/>
      <c r="W266" s="2"/>
      <c r="X266" s="2"/>
      <c r="Y266" s="2"/>
      <c r="Z266" s="2"/>
      <c r="AA266" s="2"/>
      <c r="AB266" s="2"/>
    </row>
    <row r="267" spans="1:28" s="1" customFormat="1">
      <c r="A267" s="224"/>
      <c r="B267" s="71" t="s">
        <v>339</v>
      </c>
      <c r="C267" s="72" t="s">
        <v>112</v>
      </c>
      <c r="D267" s="224"/>
      <c r="E267" s="294"/>
      <c r="F267" s="309"/>
      <c r="G267" s="309"/>
      <c r="H267" s="310"/>
      <c r="I267" s="309"/>
      <c r="J267" s="309"/>
      <c r="K267" s="309"/>
      <c r="L267" s="309"/>
      <c r="M267" s="309"/>
      <c r="N267" s="309"/>
      <c r="O267" s="309"/>
      <c r="P267" s="312"/>
      <c r="Q267" s="313"/>
      <c r="R267" s="309"/>
      <c r="S267" s="309"/>
      <c r="T267" s="222"/>
      <c r="U267" s="222"/>
      <c r="V267" s="222"/>
      <c r="W267" s="2"/>
      <c r="X267" s="2"/>
      <c r="Y267" s="2"/>
      <c r="Z267" s="2"/>
      <c r="AA267" s="2"/>
      <c r="AB267" s="2"/>
    </row>
    <row r="268" spans="1:28" s="1" customFormat="1">
      <c r="A268" s="224"/>
      <c r="B268" s="69" t="s">
        <v>340</v>
      </c>
      <c r="C268" s="70" t="s">
        <v>112</v>
      </c>
      <c r="D268" s="224"/>
      <c r="E268" s="294"/>
      <c r="F268" s="309"/>
      <c r="G268" s="309"/>
      <c r="H268" s="310"/>
      <c r="I268" s="309"/>
      <c r="J268" s="309"/>
      <c r="K268" s="309"/>
      <c r="L268" s="309"/>
      <c r="M268" s="309"/>
      <c r="N268" s="309"/>
      <c r="O268" s="309"/>
      <c r="P268" s="312"/>
      <c r="Q268" s="313"/>
      <c r="R268" s="309"/>
      <c r="S268" s="309"/>
      <c r="T268" s="222"/>
      <c r="U268" s="222"/>
      <c r="V268" s="222"/>
      <c r="W268" s="2"/>
      <c r="X268" s="2"/>
      <c r="Y268" s="2"/>
      <c r="Z268" s="2"/>
      <c r="AA268" s="2"/>
      <c r="AB268" s="2"/>
    </row>
    <row r="269" spans="1:28" s="1" customFormat="1">
      <c r="A269" s="224"/>
      <c r="B269" s="71" t="s">
        <v>341</v>
      </c>
      <c r="C269" s="72" t="s">
        <v>816</v>
      </c>
      <c r="D269" s="224"/>
      <c r="E269" s="294"/>
      <c r="F269" s="309"/>
      <c r="G269" s="309"/>
      <c r="H269" s="310"/>
      <c r="I269" s="309"/>
      <c r="J269" s="309"/>
      <c r="K269" s="309"/>
      <c r="L269" s="309"/>
      <c r="M269" s="309"/>
      <c r="N269" s="309"/>
      <c r="O269" s="309"/>
      <c r="P269" s="312"/>
      <c r="Q269" s="313"/>
      <c r="R269" s="309"/>
      <c r="S269" s="309"/>
      <c r="T269" s="222"/>
      <c r="U269" s="222"/>
      <c r="V269" s="222"/>
      <c r="W269" s="2"/>
      <c r="X269" s="2"/>
      <c r="Y269" s="2"/>
      <c r="Z269" s="2"/>
      <c r="AA269" s="2"/>
      <c r="AB269" s="2"/>
    </row>
    <row r="270" spans="1:28" s="1" customFormat="1">
      <c r="A270" s="224"/>
      <c r="B270" s="69" t="s">
        <v>342</v>
      </c>
      <c r="C270" s="70" t="s">
        <v>2182</v>
      </c>
      <c r="D270" s="224"/>
      <c r="E270" s="294"/>
      <c r="F270" s="309"/>
      <c r="G270" s="309"/>
      <c r="H270" s="310"/>
      <c r="I270" s="309"/>
      <c r="J270" s="309"/>
      <c r="K270" s="309"/>
      <c r="L270" s="309"/>
      <c r="M270" s="309"/>
      <c r="N270" s="309"/>
      <c r="O270" s="309"/>
      <c r="P270" s="312"/>
      <c r="Q270" s="313"/>
      <c r="R270" s="309"/>
      <c r="S270" s="309"/>
      <c r="T270" s="222"/>
      <c r="U270" s="222"/>
      <c r="V270" s="222"/>
      <c r="W270" s="2"/>
      <c r="X270" s="2"/>
      <c r="Y270" s="2"/>
      <c r="Z270" s="2"/>
      <c r="AA270" s="2"/>
      <c r="AB270" s="2"/>
    </row>
    <row r="271" spans="1:28" s="1" customFormat="1">
      <c r="A271" s="224"/>
      <c r="B271" s="71" t="s">
        <v>343</v>
      </c>
      <c r="C271" s="72" t="s">
        <v>2185</v>
      </c>
      <c r="D271" s="224"/>
      <c r="E271" s="294"/>
      <c r="F271" s="309"/>
      <c r="G271" s="309"/>
      <c r="H271" s="310"/>
      <c r="I271" s="309"/>
      <c r="J271" s="309"/>
      <c r="K271" s="309"/>
      <c r="L271" s="309"/>
      <c r="M271" s="309"/>
      <c r="N271" s="309"/>
      <c r="O271" s="309"/>
      <c r="P271" s="312"/>
      <c r="Q271" s="313"/>
      <c r="R271" s="309"/>
      <c r="S271" s="309"/>
      <c r="T271" s="222"/>
      <c r="U271" s="222"/>
      <c r="V271" s="222"/>
      <c r="W271" s="2"/>
      <c r="X271" s="2"/>
      <c r="Y271" s="2"/>
      <c r="Z271" s="2"/>
      <c r="AA271" s="2"/>
      <c r="AB271" s="2"/>
    </row>
    <row r="272" spans="1:28" s="1" customFormat="1">
      <c r="A272" s="224"/>
      <c r="B272" s="69" t="s">
        <v>344</v>
      </c>
      <c r="C272" s="70" t="s">
        <v>2193</v>
      </c>
      <c r="D272" s="224"/>
      <c r="E272" s="294"/>
      <c r="F272" s="309"/>
      <c r="G272" s="309"/>
      <c r="H272" s="310"/>
      <c r="I272" s="309"/>
      <c r="J272" s="309"/>
      <c r="K272" s="309"/>
      <c r="L272" s="309"/>
      <c r="M272" s="309"/>
      <c r="N272" s="309"/>
      <c r="O272" s="309"/>
      <c r="P272" s="312"/>
      <c r="Q272" s="313"/>
      <c r="R272" s="309"/>
      <c r="S272" s="309"/>
      <c r="T272" s="222"/>
      <c r="U272" s="222"/>
      <c r="V272" s="222"/>
      <c r="W272" s="2"/>
      <c r="X272" s="2"/>
      <c r="Y272" s="2"/>
      <c r="Z272" s="2"/>
      <c r="AA272" s="2"/>
      <c r="AB272" s="2"/>
    </row>
    <row r="273" spans="1:28" s="1" customFormat="1">
      <c r="A273" s="224"/>
      <c r="B273" s="71" t="s">
        <v>345</v>
      </c>
      <c r="C273" s="72" t="s">
        <v>2173</v>
      </c>
      <c r="D273" s="224"/>
      <c r="E273" s="294"/>
      <c r="F273" s="309"/>
      <c r="G273" s="309"/>
      <c r="H273" s="310"/>
      <c r="I273" s="309"/>
      <c r="J273" s="309"/>
      <c r="K273" s="309"/>
      <c r="L273" s="309"/>
      <c r="M273" s="309"/>
      <c r="N273" s="309"/>
      <c r="O273" s="309"/>
      <c r="P273" s="312"/>
      <c r="Q273" s="313"/>
      <c r="R273" s="309"/>
      <c r="S273" s="309"/>
      <c r="T273" s="222"/>
      <c r="U273" s="222"/>
      <c r="V273" s="222"/>
      <c r="W273" s="2"/>
      <c r="X273" s="2"/>
      <c r="Y273" s="2"/>
      <c r="Z273" s="2"/>
      <c r="AA273" s="2"/>
      <c r="AB273" s="2"/>
    </row>
    <row r="274" spans="1:28" s="1" customFormat="1">
      <c r="A274" s="224"/>
      <c r="B274" s="69" t="s">
        <v>346</v>
      </c>
      <c r="C274" s="70" t="s">
        <v>2166</v>
      </c>
      <c r="D274" s="224"/>
      <c r="E274" s="294"/>
      <c r="F274" s="309"/>
      <c r="G274" s="309"/>
      <c r="H274" s="310"/>
      <c r="I274" s="309"/>
      <c r="J274" s="309"/>
      <c r="K274" s="309"/>
      <c r="L274" s="309"/>
      <c r="M274" s="309"/>
      <c r="N274" s="309"/>
      <c r="O274" s="309"/>
      <c r="P274" s="312"/>
      <c r="Q274" s="313"/>
      <c r="R274" s="309"/>
      <c r="S274" s="309"/>
      <c r="T274" s="222"/>
      <c r="U274" s="222"/>
      <c r="V274" s="222"/>
      <c r="W274" s="2"/>
      <c r="X274" s="2"/>
      <c r="Y274" s="2"/>
      <c r="Z274" s="2"/>
      <c r="AA274" s="2"/>
      <c r="AB274" s="2"/>
    </row>
    <row r="275" spans="1:28" s="1" customFormat="1">
      <c r="A275" s="224"/>
      <c r="B275" s="71" t="s">
        <v>347</v>
      </c>
      <c r="C275" s="72" t="s">
        <v>2186</v>
      </c>
      <c r="D275" s="224"/>
      <c r="E275" s="294"/>
      <c r="F275" s="309"/>
      <c r="G275" s="309"/>
      <c r="H275" s="310"/>
      <c r="I275" s="309"/>
      <c r="J275" s="309"/>
      <c r="K275" s="309"/>
      <c r="L275" s="309"/>
      <c r="M275" s="309"/>
      <c r="N275" s="309"/>
      <c r="O275" s="309"/>
      <c r="P275" s="312"/>
      <c r="Q275" s="313"/>
      <c r="R275" s="309"/>
      <c r="S275" s="309"/>
      <c r="T275" s="222"/>
      <c r="U275" s="222"/>
      <c r="V275" s="222"/>
      <c r="W275" s="2"/>
      <c r="X275" s="2"/>
      <c r="Y275" s="2"/>
      <c r="Z275" s="2"/>
      <c r="AA275" s="2"/>
      <c r="AB275" s="2"/>
    </row>
    <row r="276" spans="1:28" s="1" customFormat="1">
      <c r="A276" s="224"/>
      <c r="B276" s="69" t="s">
        <v>348</v>
      </c>
      <c r="C276" s="70" t="s">
        <v>2187</v>
      </c>
      <c r="D276" s="224"/>
      <c r="E276" s="294"/>
      <c r="F276" s="309"/>
      <c r="G276" s="309"/>
      <c r="H276" s="310"/>
      <c r="I276" s="309"/>
      <c r="J276" s="309"/>
      <c r="K276" s="309"/>
      <c r="L276" s="309"/>
      <c r="M276" s="309"/>
      <c r="N276" s="309"/>
      <c r="O276" s="309"/>
      <c r="P276" s="312"/>
      <c r="Q276" s="313"/>
      <c r="R276" s="309"/>
      <c r="S276" s="309"/>
      <c r="T276" s="222"/>
      <c r="U276" s="222"/>
      <c r="V276" s="222"/>
      <c r="W276" s="2"/>
      <c r="X276" s="2"/>
      <c r="Y276" s="2"/>
      <c r="Z276" s="2"/>
      <c r="AA276" s="2"/>
      <c r="AB276" s="2"/>
    </row>
    <row r="277" spans="1:28" s="1" customFormat="1">
      <c r="A277" s="224"/>
      <c r="B277" s="71" t="s">
        <v>1665</v>
      </c>
      <c r="C277" s="72" t="s">
        <v>2164</v>
      </c>
      <c r="D277" s="224"/>
      <c r="E277" s="294"/>
      <c r="F277" s="309"/>
      <c r="G277" s="309"/>
      <c r="H277" s="310"/>
      <c r="I277" s="309"/>
      <c r="J277" s="309"/>
      <c r="K277" s="309"/>
      <c r="L277" s="309"/>
      <c r="M277" s="309"/>
      <c r="N277" s="309"/>
      <c r="O277" s="309"/>
      <c r="P277" s="312"/>
      <c r="Q277" s="313"/>
      <c r="R277" s="309"/>
      <c r="S277" s="309"/>
      <c r="T277" s="222"/>
      <c r="U277" s="222"/>
      <c r="V277" s="222"/>
      <c r="W277" s="2"/>
      <c r="X277" s="2"/>
      <c r="Y277" s="2"/>
      <c r="Z277" s="2"/>
      <c r="AA277" s="2"/>
      <c r="AB277" s="2"/>
    </row>
    <row r="278" spans="1:28" s="1" customFormat="1">
      <c r="A278" s="224"/>
      <c r="B278" s="69" t="s">
        <v>1671</v>
      </c>
      <c r="C278" s="70" t="s">
        <v>2175</v>
      </c>
      <c r="D278" s="224"/>
      <c r="E278" s="294"/>
      <c r="F278" s="309"/>
      <c r="G278" s="309"/>
      <c r="H278" s="310"/>
      <c r="I278" s="309"/>
      <c r="J278" s="309"/>
      <c r="K278" s="309"/>
      <c r="L278" s="309"/>
      <c r="M278" s="309"/>
      <c r="N278" s="309"/>
      <c r="O278" s="309"/>
      <c r="P278" s="312"/>
      <c r="Q278" s="313"/>
      <c r="R278" s="309"/>
      <c r="S278" s="309"/>
      <c r="T278" s="222"/>
      <c r="U278" s="222"/>
      <c r="V278" s="222"/>
      <c r="W278" s="2"/>
      <c r="X278" s="2"/>
      <c r="Y278" s="2"/>
      <c r="Z278" s="2"/>
      <c r="AA278" s="2"/>
      <c r="AB278" s="2"/>
    </row>
    <row r="279" spans="1:28" s="1" customFormat="1">
      <c r="A279" s="224"/>
      <c r="B279" s="71" t="s">
        <v>1672</v>
      </c>
      <c r="C279" s="72" t="s">
        <v>2195</v>
      </c>
      <c r="D279" s="224"/>
      <c r="E279" s="294"/>
      <c r="F279" s="309"/>
      <c r="G279" s="309"/>
      <c r="H279" s="310"/>
      <c r="I279" s="309"/>
      <c r="J279" s="309"/>
      <c r="K279" s="309"/>
      <c r="L279" s="309"/>
      <c r="M279" s="309"/>
      <c r="N279" s="309"/>
      <c r="O279" s="309"/>
      <c r="P279" s="312"/>
      <c r="Q279" s="313"/>
      <c r="R279" s="309"/>
      <c r="S279" s="309"/>
      <c r="T279" s="222"/>
      <c r="U279" s="222"/>
      <c r="V279" s="222"/>
      <c r="W279" s="2"/>
      <c r="X279" s="2"/>
      <c r="Y279" s="2"/>
      <c r="Z279" s="2"/>
      <c r="AA279" s="2"/>
      <c r="AB279" s="2"/>
    </row>
    <row r="280" spans="1:28" s="1" customFormat="1">
      <c r="A280" s="224"/>
      <c r="B280" s="69" t="s">
        <v>1674</v>
      </c>
      <c r="C280" s="70" t="s">
        <v>112</v>
      </c>
      <c r="D280" s="224"/>
      <c r="E280" s="294"/>
      <c r="F280" s="309"/>
      <c r="G280" s="309"/>
      <c r="H280" s="310"/>
      <c r="I280" s="309"/>
      <c r="J280" s="309"/>
      <c r="K280" s="309"/>
      <c r="L280" s="309"/>
      <c r="M280" s="309"/>
      <c r="N280" s="309"/>
      <c r="O280" s="309"/>
      <c r="P280" s="312"/>
      <c r="Q280" s="313"/>
      <c r="R280" s="309"/>
      <c r="S280" s="309"/>
      <c r="T280" s="222"/>
      <c r="U280" s="222"/>
      <c r="V280" s="222"/>
      <c r="W280" s="2"/>
      <c r="X280" s="2"/>
      <c r="Y280" s="2"/>
      <c r="Z280" s="2"/>
      <c r="AA280" s="2"/>
      <c r="AB280" s="2"/>
    </row>
    <row r="281" spans="1:28" s="1" customFormat="1">
      <c r="A281" s="224"/>
      <c r="B281" s="71" t="s">
        <v>1676</v>
      </c>
      <c r="C281" s="72" t="s">
        <v>112</v>
      </c>
      <c r="D281" s="224"/>
      <c r="E281" s="294"/>
      <c r="F281" s="309"/>
      <c r="G281" s="309"/>
      <c r="H281" s="310"/>
      <c r="I281" s="309"/>
      <c r="J281" s="309"/>
      <c r="K281" s="309"/>
      <c r="L281" s="309"/>
      <c r="M281" s="309"/>
      <c r="N281" s="309"/>
      <c r="O281" s="309"/>
      <c r="P281" s="312"/>
      <c r="Q281" s="313"/>
      <c r="R281" s="309"/>
      <c r="S281" s="309"/>
      <c r="T281" s="222"/>
      <c r="U281" s="222"/>
      <c r="V281" s="222"/>
      <c r="W281" s="2"/>
      <c r="X281" s="2"/>
      <c r="Y281" s="2"/>
      <c r="Z281" s="2"/>
      <c r="AA281" s="2"/>
      <c r="AB281" s="2"/>
    </row>
    <row r="282" spans="1:28" s="1" customFormat="1">
      <c r="A282" s="224"/>
      <c r="B282" s="69" t="s">
        <v>1678</v>
      </c>
      <c r="C282" s="70" t="s">
        <v>2177</v>
      </c>
      <c r="D282" s="224"/>
      <c r="E282" s="294"/>
      <c r="F282" s="309"/>
      <c r="G282" s="309"/>
      <c r="H282" s="310"/>
      <c r="I282" s="309"/>
      <c r="J282" s="309"/>
      <c r="K282" s="309"/>
      <c r="L282" s="309"/>
      <c r="M282" s="309"/>
      <c r="N282" s="309"/>
      <c r="O282" s="309"/>
      <c r="P282" s="312"/>
      <c r="Q282" s="313"/>
      <c r="R282" s="309"/>
      <c r="S282" s="309"/>
      <c r="T282" s="222"/>
      <c r="U282" s="222"/>
      <c r="V282" s="222"/>
      <c r="W282" s="2"/>
      <c r="X282" s="2"/>
      <c r="Y282" s="2"/>
      <c r="Z282" s="2"/>
      <c r="AA282" s="2"/>
      <c r="AB282" s="2"/>
    </row>
    <row r="283" spans="1:28" s="1" customFormat="1">
      <c r="A283" s="224"/>
      <c r="B283" s="71" t="s">
        <v>1680</v>
      </c>
      <c r="C283" s="72" t="s">
        <v>2195</v>
      </c>
      <c r="D283" s="224"/>
      <c r="E283" s="294"/>
      <c r="F283" s="309"/>
      <c r="G283" s="309"/>
      <c r="H283" s="310"/>
      <c r="I283" s="309"/>
      <c r="J283" s="309"/>
      <c r="K283" s="309"/>
      <c r="L283" s="309"/>
      <c r="M283" s="309"/>
      <c r="N283" s="309"/>
      <c r="O283" s="309"/>
      <c r="P283" s="312"/>
      <c r="Q283" s="313"/>
      <c r="R283" s="309"/>
      <c r="S283" s="309"/>
      <c r="T283" s="222"/>
      <c r="U283" s="222"/>
      <c r="V283" s="222"/>
      <c r="W283" s="2"/>
      <c r="X283" s="2"/>
      <c r="Y283" s="2"/>
      <c r="Z283" s="2"/>
      <c r="AA283" s="2"/>
      <c r="AB283" s="2"/>
    </row>
    <row r="284" spans="1:28" s="1" customFormat="1">
      <c r="A284" s="224"/>
      <c r="B284" s="69" t="s">
        <v>1682</v>
      </c>
      <c r="C284" s="70" t="s">
        <v>2165</v>
      </c>
      <c r="D284" s="224"/>
      <c r="E284" s="294"/>
      <c r="F284" s="309"/>
      <c r="G284" s="309"/>
      <c r="H284" s="310"/>
      <c r="I284" s="309"/>
      <c r="J284" s="309"/>
      <c r="K284" s="309"/>
      <c r="L284" s="309"/>
      <c r="M284" s="309"/>
      <c r="N284" s="309"/>
      <c r="O284" s="309"/>
      <c r="P284" s="312"/>
      <c r="Q284" s="313"/>
      <c r="R284" s="309"/>
      <c r="S284" s="309"/>
      <c r="T284" s="222"/>
      <c r="U284" s="222"/>
      <c r="V284" s="222"/>
      <c r="W284" s="2"/>
      <c r="X284" s="2"/>
      <c r="Y284" s="2"/>
      <c r="Z284" s="2"/>
      <c r="AA284" s="2"/>
      <c r="AB284" s="2"/>
    </row>
    <row r="285" spans="1:28" s="1" customFormat="1">
      <c r="A285" s="224"/>
      <c r="B285" s="71" t="s">
        <v>1684</v>
      </c>
      <c r="C285" s="72" t="s">
        <v>2165</v>
      </c>
      <c r="D285" s="224"/>
      <c r="E285" s="294"/>
      <c r="F285" s="309"/>
      <c r="G285" s="309"/>
      <c r="H285" s="310"/>
      <c r="I285" s="309"/>
      <c r="J285" s="309"/>
      <c r="K285" s="309"/>
      <c r="L285" s="309"/>
      <c r="M285" s="309"/>
      <c r="N285" s="309"/>
      <c r="O285" s="309"/>
      <c r="P285" s="312"/>
      <c r="Q285" s="313"/>
      <c r="R285" s="309"/>
      <c r="S285" s="309"/>
      <c r="T285" s="222"/>
      <c r="U285" s="222"/>
      <c r="V285" s="222"/>
      <c r="W285" s="2"/>
      <c r="X285" s="2"/>
      <c r="Y285" s="2"/>
      <c r="Z285" s="2"/>
      <c r="AA285" s="2"/>
      <c r="AB285" s="2"/>
    </row>
    <row r="286" spans="1:28" s="1" customFormat="1">
      <c r="A286" s="224"/>
      <c r="B286" s="69" t="s">
        <v>1686</v>
      </c>
      <c r="C286" s="70" t="s">
        <v>2195</v>
      </c>
      <c r="D286" s="224"/>
      <c r="E286" s="294"/>
      <c r="F286" s="309"/>
      <c r="G286" s="309"/>
      <c r="H286" s="310"/>
      <c r="I286" s="309"/>
      <c r="J286" s="309"/>
      <c r="K286" s="309"/>
      <c r="L286" s="309"/>
      <c r="M286" s="309"/>
      <c r="N286" s="309"/>
      <c r="O286" s="309"/>
      <c r="P286" s="312"/>
      <c r="Q286" s="313"/>
      <c r="R286" s="309"/>
      <c r="S286" s="309"/>
      <c r="T286" s="222"/>
      <c r="U286" s="222"/>
      <c r="V286" s="222"/>
      <c r="W286" s="2"/>
      <c r="X286" s="2"/>
      <c r="Y286" s="2"/>
      <c r="Z286" s="2"/>
      <c r="AA286" s="2"/>
      <c r="AB286" s="2"/>
    </row>
    <row r="287" spans="1:28" s="1" customFormat="1">
      <c r="A287" s="224"/>
      <c r="B287" s="71" t="s">
        <v>1687</v>
      </c>
      <c r="C287" s="72" t="s">
        <v>4</v>
      </c>
      <c r="D287" s="224"/>
      <c r="E287" s="294"/>
      <c r="F287" s="309"/>
      <c r="G287" s="309"/>
      <c r="H287" s="310"/>
      <c r="I287" s="309"/>
      <c r="J287" s="309"/>
      <c r="K287" s="309"/>
      <c r="L287" s="309"/>
      <c r="M287" s="309"/>
      <c r="N287" s="309"/>
      <c r="O287" s="309"/>
      <c r="P287" s="312"/>
      <c r="Q287" s="313"/>
      <c r="R287" s="309"/>
      <c r="S287" s="309"/>
      <c r="T287" s="222"/>
      <c r="U287" s="222"/>
      <c r="V287" s="222"/>
      <c r="W287" s="2"/>
      <c r="X287" s="2"/>
      <c r="Y287" s="2"/>
      <c r="Z287" s="2"/>
      <c r="AA287" s="2"/>
      <c r="AB287" s="2"/>
    </row>
    <row r="288" spans="1:28" s="1" customFormat="1">
      <c r="A288" s="224"/>
      <c r="B288" s="69" t="s">
        <v>1688</v>
      </c>
      <c r="C288" s="70" t="s">
        <v>4</v>
      </c>
      <c r="D288" s="224"/>
      <c r="E288" s="294"/>
      <c r="F288" s="309"/>
      <c r="G288" s="309"/>
      <c r="H288" s="310"/>
      <c r="I288" s="309"/>
      <c r="J288" s="309"/>
      <c r="K288" s="309"/>
      <c r="L288" s="309"/>
      <c r="M288" s="309"/>
      <c r="N288" s="309"/>
      <c r="O288" s="309"/>
      <c r="P288" s="312"/>
      <c r="Q288" s="313"/>
      <c r="R288" s="309"/>
      <c r="S288" s="309"/>
      <c r="T288" s="222"/>
      <c r="U288" s="222"/>
      <c r="V288" s="222"/>
      <c r="W288" s="2"/>
      <c r="X288" s="2"/>
      <c r="Y288" s="2"/>
      <c r="Z288" s="2"/>
      <c r="AA288" s="2"/>
      <c r="AB288" s="2"/>
    </row>
    <row r="289" spans="1:28" s="1" customFormat="1">
      <c r="A289" s="224"/>
      <c r="B289" s="71" t="s">
        <v>1689</v>
      </c>
      <c r="C289" s="72" t="s">
        <v>4</v>
      </c>
      <c r="D289" s="224"/>
      <c r="E289" s="294"/>
      <c r="F289" s="309"/>
      <c r="G289" s="309"/>
      <c r="H289" s="310"/>
      <c r="I289" s="309"/>
      <c r="J289" s="309"/>
      <c r="K289" s="309"/>
      <c r="L289" s="309"/>
      <c r="M289" s="309"/>
      <c r="N289" s="309"/>
      <c r="O289" s="309"/>
      <c r="P289" s="312"/>
      <c r="Q289" s="313"/>
      <c r="R289" s="309"/>
      <c r="S289" s="309"/>
      <c r="T289" s="222"/>
      <c r="U289" s="222"/>
      <c r="V289" s="222"/>
      <c r="W289" s="2"/>
      <c r="X289" s="2"/>
      <c r="Y289" s="2"/>
      <c r="Z289" s="2"/>
      <c r="AA289" s="2"/>
      <c r="AB289" s="2"/>
    </row>
    <row r="290" spans="1:28" s="1" customFormat="1">
      <c r="A290" s="224"/>
      <c r="B290" s="69" t="s">
        <v>1692</v>
      </c>
      <c r="C290" s="70" t="s">
        <v>112</v>
      </c>
      <c r="D290" s="224"/>
      <c r="E290" s="294"/>
      <c r="F290" s="309"/>
      <c r="G290" s="309"/>
      <c r="H290" s="310"/>
      <c r="I290" s="309"/>
      <c r="J290" s="309"/>
      <c r="K290" s="309"/>
      <c r="L290" s="309"/>
      <c r="M290" s="309"/>
      <c r="N290" s="309"/>
      <c r="O290" s="309"/>
      <c r="P290" s="312"/>
      <c r="Q290" s="313"/>
      <c r="R290" s="309"/>
      <c r="S290" s="309"/>
      <c r="T290" s="222"/>
      <c r="U290" s="222"/>
      <c r="V290" s="222"/>
      <c r="W290" s="2"/>
      <c r="X290" s="2"/>
      <c r="Y290" s="2"/>
      <c r="Z290" s="2"/>
      <c r="AA290" s="2"/>
      <c r="AB290" s="2"/>
    </row>
    <row r="291" spans="1:28" s="1" customFormat="1">
      <c r="A291" s="224"/>
      <c r="B291" s="71" t="s">
        <v>1694</v>
      </c>
      <c r="C291" s="72" t="s">
        <v>2164</v>
      </c>
      <c r="D291" s="224"/>
      <c r="E291" s="294"/>
      <c r="F291" s="309"/>
      <c r="G291" s="309"/>
      <c r="H291" s="310"/>
      <c r="I291" s="309"/>
      <c r="J291" s="309"/>
      <c r="K291" s="309"/>
      <c r="L291" s="309"/>
      <c r="M291" s="309"/>
      <c r="N291" s="309"/>
      <c r="O291" s="309"/>
      <c r="P291" s="312"/>
      <c r="Q291" s="313"/>
      <c r="R291" s="309"/>
      <c r="S291" s="309"/>
      <c r="T291" s="222"/>
      <c r="U291" s="222"/>
      <c r="V291" s="222"/>
      <c r="W291" s="2"/>
      <c r="X291" s="2"/>
      <c r="Y291" s="2"/>
      <c r="Z291" s="2"/>
      <c r="AA291" s="2"/>
      <c r="AB291" s="2"/>
    </row>
    <row r="292" spans="1:28" s="1" customFormat="1">
      <c r="A292" s="224"/>
      <c r="B292" s="69" t="s">
        <v>1696</v>
      </c>
      <c r="C292" s="70" t="s">
        <v>2164</v>
      </c>
      <c r="D292" s="224"/>
      <c r="E292" s="294"/>
      <c r="F292" s="309"/>
      <c r="G292" s="309"/>
      <c r="H292" s="310"/>
      <c r="I292" s="309"/>
      <c r="J292" s="309"/>
      <c r="K292" s="309"/>
      <c r="L292" s="309"/>
      <c r="M292" s="309"/>
      <c r="N292" s="309"/>
      <c r="O292" s="309"/>
      <c r="P292" s="312"/>
      <c r="Q292" s="313"/>
      <c r="R292" s="309"/>
      <c r="S292" s="309"/>
      <c r="T292" s="222"/>
      <c r="U292" s="222"/>
      <c r="V292" s="222"/>
      <c r="W292" s="2"/>
      <c r="X292" s="2"/>
      <c r="Y292" s="2"/>
      <c r="Z292" s="2"/>
      <c r="AA292" s="2"/>
      <c r="AB292" s="2"/>
    </row>
    <row r="293" spans="1:28" s="1" customFormat="1">
      <c r="A293" s="224"/>
      <c r="B293" s="71" t="s">
        <v>1698</v>
      </c>
      <c r="C293" s="72" t="s">
        <v>2165</v>
      </c>
      <c r="D293" s="224"/>
      <c r="E293" s="294"/>
      <c r="F293" s="309"/>
      <c r="G293" s="309"/>
      <c r="H293" s="310"/>
      <c r="I293" s="309"/>
      <c r="J293" s="309"/>
      <c r="K293" s="309"/>
      <c r="L293" s="309"/>
      <c r="M293" s="309"/>
      <c r="N293" s="309"/>
      <c r="O293" s="309"/>
      <c r="P293" s="312"/>
      <c r="Q293" s="313"/>
      <c r="R293" s="309"/>
      <c r="S293" s="309"/>
      <c r="T293" s="222"/>
      <c r="U293" s="222"/>
      <c r="V293" s="222"/>
      <c r="W293" s="2"/>
      <c r="X293" s="2"/>
      <c r="Y293" s="2"/>
      <c r="Z293" s="2"/>
      <c r="AA293" s="2"/>
      <c r="AB293" s="2"/>
    </row>
    <row r="294" spans="1:28" s="1" customFormat="1">
      <c r="A294" s="224"/>
      <c r="B294" s="69" t="s">
        <v>612</v>
      </c>
      <c r="C294" s="70" t="s">
        <v>813</v>
      </c>
      <c r="D294" s="224"/>
      <c r="E294" s="294"/>
      <c r="F294" s="309"/>
      <c r="G294" s="309"/>
      <c r="H294" s="310"/>
      <c r="I294" s="309"/>
      <c r="J294" s="309"/>
      <c r="K294" s="309"/>
      <c r="L294" s="309"/>
      <c r="M294" s="309"/>
      <c r="N294" s="309"/>
      <c r="O294" s="309"/>
      <c r="P294" s="312"/>
      <c r="Q294" s="313"/>
      <c r="R294" s="309"/>
      <c r="S294" s="309"/>
      <c r="T294" s="222"/>
      <c r="U294" s="222"/>
      <c r="V294" s="222"/>
      <c r="W294" s="2"/>
      <c r="X294" s="2"/>
      <c r="Y294" s="2"/>
      <c r="Z294" s="2"/>
      <c r="AA294" s="2"/>
      <c r="AB294" s="2"/>
    </row>
    <row r="295" spans="1:28" s="1" customFormat="1">
      <c r="A295" s="224"/>
      <c r="B295" s="71" t="s">
        <v>584</v>
      </c>
      <c r="C295" s="72" t="s">
        <v>814</v>
      </c>
      <c r="D295" s="224"/>
      <c r="E295" s="294"/>
      <c r="F295" s="309"/>
      <c r="G295" s="309"/>
      <c r="H295" s="310"/>
      <c r="I295" s="309"/>
      <c r="J295" s="309"/>
      <c r="K295" s="309"/>
      <c r="L295" s="309"/>
      <c r="M295" s="309"/>
      <c r="N295" s="309"/>
      <c r="O295" s="309"/>
      <c r="P295" s="312"/>
      <c r="Q295" s="313"/>
      <c r="R295" s="309"/>
      <c r="S295" s="309"/>
      <c r="T295" s="222"/>
      <c r="U295" s="222"/>
      <c r="V295" s="222"/>
      <c r="W295" s="2"/>
      <c r="X295" s="2"/>
      <c r="Y295" s="2"/>
      <c r="Z295" s="2"/>
      <c r="AA295" s="2"/>
      <c r="AB295" s="2"/>
    </row>
    <row r="296" spans="1:28" s="1" customFormat="1">
      <c r="A296" s="224"/>
      <c r="B296" s="69" t="s">
        <v>776</v>
      </c>
      <c r="C296" s="70" t="s">
        <v>815</v>
      </c>
      <c r="D296" s="224"/>
      <c r="E296" s="294"/>
      <c r="F296" s="309"/>
      <c r="G296" s="309"/>
      <c r="H296" s="310"/>
      <c r="I296" s="309"/>
      <c r="J296" s="309"/>
      <c r="K296" s="309"/>
      <c r="L296" s="309"/>
      <c r="M296" s="309"/>
      <c r="N296" s="309"/>
      <c r="O296" s="309"/>
      <c r="P296" s="312"/>
      <c r="Q296" s="313"/>
      <c r="R296" s="309"/>
      <c r="S296" s="309"/>
      <c r="T296" s="222"/>
      <c r="U296" s="222"/>
      <c r="V296" s="222"/>
      <c r="W296" s="2"/>
      <c r="X296" s="2"/>
      <c r="Y296" s="2"/>
      <c r="Z296" s="2"/>
      <c r="AA296" s="2"/>
      <c r="AB296" s="2"/>
    </row>
    <row r="297" spans="1:28" s="1" customFormat="1">
      <c r="A297" s="224"/>
      <c r="B297" s="71" t="s">
        <v>557</v>
      </c>
      <c r="C297" s="72" t="s">
        <v>815</v>
      </c>
      <c r="D297" s="224"/>
      <c r="E297" s="294"/>
      <c r="F297" s="309"/>
      <c r="G297" s="309"/>
      <c r="H297" s="310"/>
      <c r="I297" s="309"/>
      <c r="J297" s="309"/>
      <c r="K297" s="309"/>
      <c r="L297" s="309"/>
      <c r="M297" s="309"/>
      <c r="N297" s="309"/>
      <c r="O297" s="309"/>
      <c r="P297" s="312"/>
      <c r="Q297" s="313"/>
      <c r="R297" s="309"/>
      <c r="S297" s="309"/>
      <c r="T297" s="222"/>
      <c r="U297" s="222"/>
      <c r="V297" s="222"/>
      <c r="W297" s="2"/>
      <c r="X297" s="2"/>
      <c r="Y297" s="2"/>
      <c r="Z297" s="2"/>
      <c r="AA297" s="2"/>
      <c r="AB297" s="2"/>
    </row>
    <row r="298" spans="1:28" s="1" customFormat="1">
      <c r="A298" s="224"/>
      <c r="B298" s="69" t="s">
        <v>597</v>
      </c>
      <c r="C298" s="70" t="s">
        <v>815</v>
      </c>
      <c r="D298" s="224"/>
      <c r="E298" s="294"/>
      <c r="F298" s="309"/>
      <c r="G298" s="309"/>
      <c r="H298" s="310"/>
      <c r="I298" s="309"/>
      <c r="J298" s="309"/>
      <c r="K298" s="309"/>
      <c r="L298" s="309"/>
      <c r="M298" s="309"/>
      <c r="N298" s="309"/>
      <c r="O298" s="309"/>
      <c r="P298" s="312"/>
      <c r="Q298" s="313"/>
      <c r="R298" s="309"/>
      <c r="S298" s="309"/>
      <c r="T298" s="222"/>
      <c r="U298" s="222"/>
      <c r="V298" s="222"/>
      <c r="W298" s="2"/>
      <c r="X298" s="2"/>
      <c r="Y298" s="2"/>
      <c r="Z298" s="2"/>
      <c r="AA298" s="2"/>
      <c r="AB298" s="2"/>
    </row>
    <row r="299" spans="1:28" s="1" customFormat="1">
      <c r="A299" s="224"/>
      <c r="B299" s="71" t="s">
        <v>689</v>
      </c>
      <c r="C299" s="72" t="s">
        <v>812</v>
      </c>
      <c r="D299" s="224"/>
      <c r="E299" s="294"/>
      <c r="F299" s="309"/>
      <c r="G299" s="309"/>
      <c r="H299" s="310"/>
      <c r="I299" s="309"/>
      <c r="J299" s="309"/>
      <c r="K299" s="309"/>
      <c r="L299" s="309"/>
      <c r="M299" s="309"/>
      <c r="N299" s="309"/>
      <c r="O299" s="309"/>
      <c r="P299" s="312"/>
      <c r="Q299" s="313"/>
      <c r="R299" s="309"/>
      <c r="S299" s="309"/>
      <c r="T299" s="222"/>
      <c r="U299" s="222"/>
      <c r="V299" s="222"/>
      <c r="W299" s="2"/>
      <c r="X299" s="2"/>
      <c r="Y299" s="2"/>
      <c r="Z299" s="2"/>
      <c r="AA299" s="2"/>
      <c r="AB299" s="2"/>
    </row>
    <row r="300" spans="1:28" s="1" customFormat="1">
      <c r="A300" s="224"/>
      <c r="B300" s="69" t="s">
        <v>567</v>
      </c>
      <c r="C300" s="70" t="s">
        <v>815</v>
      </c>
      <c r="D300" s="224"/>
      <c r="E300" s="294"/>
      <c r="F300" s="309"/>
      <c r="G300" s="309"/>
      <c r="H300" s="310"/>
      <c r="I300" s="309"/>
      <c r="J300" s="309"/>
      <c r="K300" s="309"/>
      <c r="L300" s="309"/>
      <c r="M300" s="309"/>
      <c r="N300" s="309"/>
      <c r="O300" s="309"/>
      <c r="P300" s="312"/>
      <c r="Q300" s="313"/>
      <c r="R300" s="309"/>
      <c r="S300" s="309"/>
      <c r="T300" s="222"/>
      <c r="U300" s="222"/>
      <c r="V300" s="222"/>
      <c r="W300" s="2"/>
      <c r="X300" s="2"/>
      <c r="Y300" s="2"/>
      <c r="Z300" s="2"/>
      <c r="AA300" s="2"/>
      <c r="AB300" s="2"/>
    </row>
    <row r="301" spans="1:28" s="1" customFormat="1">
      <c r="A301" s="224"/>
      <c r="B301" s="71" t="s">
        <v>701</v>
      </c>
      <c r="C301" s="72" t="s">
        <v>816</v>
      </c>
      <c r="D301" s="224"/>
      <c r="E301" s="294"/>
      <c r="F301" s="309"/>
      <c r="G301" s="309"/>
      <c r="H301" s="310"/>
      <c r="I301" s="309"/>
      <c r="J301" s="309"/>
      <c r="K301" s="309"/>
      <c r="L301" s="309"/>
      <c r="M301" s="309"/>
      <c r="N301" s="309"/>
      <c r="O301" s="309"/>
      <c r="P301" s="312"/>
      <c r="Q301" s="313"/>
      <c r="R301" s="309"/>
      <c r="S301" s="309"/>
      <c r="T301" s="222"/>
      <c r="U301" s="222"/>
      <c r="V301" s="222"/>
      <c r="W301" s="2"/>
      <c r="X301" s="2"/>
      <c r="Y301" s="2"/>
      <c r="Z301" s="2"/>
      <c r="AA301" s="2"/>
      <c r="AB301" s="2"/>
    </row>
    <row r="302" spans="1:28" s="1" customFormat="1">
      <c r="A302" s="224"/>
      <c r="B302" s="69" t="s">
        <v>703</v>
      </c>
      <c r="C302" s="70" t="s">
        <v>817</v>
      </c>
      <c r="D302" s="224"/>
      <c r="E302" s="294"/>
      <c r="F302" s="309"/>
      <c r="G302" s="309"/>
      <c r="H302" s="310"/>
      <c r="I302" s="309"/>
      <c r="J302" s="309"/>
      <c r="K302" s="309"/>
      <c r="L302" s="309"/>
      <c r="M302" s="309"/>
      <c r="N302" s="309"/>
      <c r="O302" s="309"/>
      <c r="P302" s="312"/>
      <c r="Q302" s="313"/>
      <c r="R302" s="309"/>
      <c r="S302" s="309"/>
      <c r="T302" s="222"/>
      <c r="U302" s="222"/>
      <c r="V302" s="222"/>
      <c r="W302" s="2"/>
      <c r="X302" s="2"/>
      <c r="Y302" s="2"/>
      <c r="Z302" s="2"/>
      <c r="AA302" s="2"/>
      <c r="AB302" s="2"/>
    </row>
    <row r="303" spans="1:28" s="1" customFormat="1">
      <c r="A303" s="224"/>
      <c r="B303" s="71" t="s">
        <v>658</v>
      </c>
      <c r="C303" s="72" t="s">
        <v>817</v>
      </c>
      <c r="D303" s="224"/>
      <c r="E303" s="294"/>
      <c r="F303" s="309"/>
      <c r="G303" s="309"/>
      <c r="H303" s="310"/>
      <c r="I303" s="309"/>
      <c r="J303" s="309"/>
      <c r="K303" s="309"/>
      <c r="L303" s="309"/>
      <c r="M303" s="309"/>
      <c r="N303" s="309"/>
      <c r="O303" s="309"/>
      <c r="P303" s="312"/>
      <c r="Q303" s="313"/>
      <c r="R303" s="309"/>
      <c r="S303" s="309"/>
      <c r="T303" s="222"/>
      <c r="U303" s="222"/>
      <c r="V303" s="222"/>
      <c r="W303" s="2"/>
      <c r="X303" s="2"/>
      <c r="Y303" s="2"/>
      <c r="Z303" s="2"/>
      <c r="AA303" s="2"/>
      <c r="AB303" s="2"/>
    </row>
    <row r="304" spans="1:28" s="1" customFormat="1">
      <c r="A304" s="224"/>
      <c r="B304" s="69" t="s">
        <v>615</v>
      </c>
      <c r="C304" s="70" t="s">
        <v>815</v>
      </c>
      <c r="D304" s="224"/>
      <c r="E304" s="294"/>
      <c r="F304" s="309"/>
      <c r="G304" s="309"/>
      <c r="H304" s="310"/>
      <c r="I304" s="309"/>
      <c r="J304" s="309"/>
      <c r="K304" s="309"/>
      <c r="L304" s="309"/>
      <c r="M304" s="309"/>
      <c r="N304" s="309"/>
      <c r="O304" s="309"/>
      <c r="P304" s="312"/>
      <c r="Q304" s="313"/>
      <c r="R304" s="309"/>
      <c r="S304" s="309"/>
      <c r="T304" s="222"/>
      <c r="U304" s="222"/>
      <c r="V304" s="222"/>
      <c r="W304" s="2"/>
      <c r="X304" s="2"/>
      <c r="Y304" s="2"/>
      <c r="Z304" s="2"/>
      <c r="AA304" s="2"/>
      <c r="AB304" s="2"/>
    </row>
    <row r="305" spans="1:28" s="1" customFormat="1">
      <c r="A305" s="224"/>
      <c r="B305" s="71" t="s">
        <v>562</v>
      </c>
      <c r="C305" s="72" t="s">
        <v>813</v>
      </c>
      <c r="D305" s="224"/>
      <c r="E305" s="294"/>
      <c r="F305" s="309"/>
      <c r="G305" s="309"/>
      <c r="H305" s="310"/>
      <c r="I305" s="309"/>
      <c r="J305" s="309"/>
      <c r="K305" s="309"/>
      <c r="L305" s="309"/>
      <c r="M305" s="309"/>
      <c r="N305" s="309"/>
      <c r="O305" s="309"/>
      <c r="P305" s="312"/>
      <c r="Q305" s="313"/>
      <c r="R305" s="309"/>
      <c r="S305" s="309"/>
      <c r="T305" s="222"/>
      <c r="U305" s="222"/>
      <c r="V305" s="222"/>
      <c r="W305" s="2"/>
      <c r="X305" s="2"/>
      <c r="Y305" s="2"/>
      <c r="Z305" s="2"/>
      <c r="AA305" s="2"/>
      <c r="AB305" s="2"/>
    </row>
    <row r="306" spans="1:28" s="1" customFormat="1">
      <c r="A306" s="224"/>
      <c r="B306" s="69" t="s">
        <v>769</v>
      </c>
      <c r="C306" s="70" t="s">
        <v>818</v>
      </c>
      <c r="D306" s="224"/>
      <c r="E306" s="294"/>
      <c r="F306" s="309"/>
      <c r="G306" s="309"/>
      <c r="H306" s="310"/>
      <c r="I306" s="309"/>
      <c r="J306" s="309"/>
      <c r="K306" s="309"/>
      <c r="L306" s="309"/>
      <c r="M306" s="309"/>
      <c r="N306" s="309"/>
      <c r="O306" s="309"/>
      <c r="P306" s="312"/>
      <c r="Q306" s="313"/>
      <c r="R306" s="309"/>
      <c r="S306" s="309"/>
      <c r="T306" s="222"/>
      <c r="U306" s="222"/>
      <c r="V306" s="222"/>
      <c r="W306" s="2"/>
      <c r="X306" s="2"/>
      <c r="Y306" s="2"/>
      <c r="Z306" s="2"/>
      <c r="AA306" s="2"/>
      <c r="AB306" s="2"/>
    </row>
    <row r="307" spans="1:28" s="1" customFormat="1">
      <c r="A307" s="224"/>
      <c r="B307" s="71" t="s">
        <v>695</v>
      </c>
      <c r="C307" s="72" t="s">
        <v>813</v>
      </c>
      <c r="D307" s="224"/>
      <c r="E307" s="294"/>
      <c r="F307" s="309"/>
      <c r="G307" s="309"/>
      <c r="H307" s="310"/>
      <c r="I307" s="309"/>
      <c r="J307" s="309"/>
      <c r="K307" s="309"/>
      <c r="L307" s="309"/>
      <c r="M307" s="309"/>
      <c r="N307" s="309"/>
      <c r="O307" s="309"/>
      <c r="P307" s="312"/>
      <c r="Q307" s="313"/>
      <c r="R307" s="309"/>
      <c r="S307" s="309"/>
      <c r="T307" s="222"/>
      <c r="U307" s="222"/>
      <c r="V307" s="222"/>
      <c r="W307" s="2"/>
      <c r="X307" s="2"/>
      <c r="Y307" s="2"/>
      <c r="Z307" s="2"/>
      <c r="AA307" s="2"/>
      <c r="AB307" s="2"/>
    </row>
    <row r="308" spans="1:28" s="1" customFormat="1">
      <c r="A308" s="224"/>
      <c r="B308" s="69" t="s">
        <v>762</v>
      </c>
      <c r="C308" s="70" t="s">
        <v>813</v>
      </c>
      <c r="D308" s="224"/>
      <c r="E308" s="294"/>
      <c r="F308" s="309"/>
      <c r="G308" s="309"/>
      <c r="H308" s="310"/>
      <c r="I308" s="309"/>
      <c r="J308" s="309"/>
      <c r="K308" s="309"/>
      <c r="L308" s="309"/>
      <c r="M308" s="309"/>
      <c r="N308" s="309"/>
      <c r="O308" s="309"/>
      <c r="P308" s="312"/>
      <c r="Q308" s="313"/>
      <c r="R308" s="309"/>
      <c r="S308" s="309"/>
      <c r="T308" s="222"/>
      <c r="U308" s="222"/>
      <c r="V308" s="222"/>
      <c r="W308" s="2"/>
      <c r="X308" s="2"/>
      <c r="Y308" s="2"/>
      <c r="Z308" s="2"/>
      <c r="AA308" s="2"/>
      <c r="AB308" s="2"/>
    </row>
    <row r="309" spans="1:28" s="1" customFormat="1">
      <c r="A309" s="224"/>
      <c r="B309" s="71" t="s">
        <v>644</v>
      </c>
      <c r="C309" s="72" t="s">
        <v>818</v>
      </c>
      <c r="D309" s="224"/>
      <c r="E309" s="294"/>
      <c r="F309" s="309"/>
      <c r="G309" s="309"/>
      <c r="H309" s="310"/>
      <c r="I309" s="309"/>
      <c r="J309" s="309"/>
      <c r="K309" s="309"/>
      <c r="L309" s="309"/>
      <c r="M309" s="309"/>
      <c r="N309" s="309"/>
      <c r="O309" s="309"/>
      <c r="P309" s="312"/>
      <c r="Q309" s="313"/>
      <c r="R309" s="309"/>
      <c r="S309" s="309"/>
      <c r="T309" s="222"/>
      <c r="U309" s="222"/>
      <c r="V309" s="222"/>
      <c r="W309" s="2"/>
      <c r="X309" s="2"/>
      <c r="Y309" s="2"/>
      <c r="Z309" s="2"/>
      <c r="AA309" s="2"/>
      <c r="AB309" s="2"/>
    </row>
    <row r="310" spans="1:28" s="1" customFormat="1">
      <c r="A310" s="224"/>
      <c r="B310" s="69" t="s">
        <v>577</v>
      </c>
      <c r="C310" s="70" t="s">
        <v>813</v>
      </c>
      <c r="D310" s="224"/>
      <c r="E310" s="294"/>
      <c r="F310" s="309"/>
      <c r="G310" s="309"/>
      <c r="H310" s="310"/>
      <c r="I310" s="309"/>
      <c r="J310" s="309"/>
      <c r="K310" s="309"/>
      <c r="L310" s="309"/>
      <c r="M310" s="309"/>
      <c r="N310" s="309"/>
      <c r="O310" s="309"/>
      <c r="P310" s="312"/>
      <c r="Q310" s="313"/>
      <c r="R310" s="309"/>
      <c r="S310" s="309"/>
      <c r="T310" s="222"/>
      <c r="U310" s="222"/>
      <c r="V310" s="222"/>
      <c r="W310" s="2"/>
      <c r="X310" s="2"/>
      <c r="Y310" s="2"/>
      <c r="Z310" s="2"/>
      <c r="AA310" s="2"/>
      <c r="AB310" s="2"/>
    </row>
    <row r="311" spans="1:28" s="1" customFormat="1">
      <c r="A311" s="224"/>
      <c r="B311" s="71" t="s">
        <v>706</v>
      </c>
      <c r="C311" s="72" t="s">
        <v>813</v>
      </c>
      <c r="D311" s="224"/>
      <c r="E311" s="294"/>
      <c r="F311" s="309"/>
      <c r="G311" s="309"/>
      <c r="H311" s="310"/>
      <c r="I311" s="309"/>
      <c r="J311" s="309"/>
      <c r="K311" s="309"/>
      <c r="L311" s="309"/>
      <c r="M311" s="309"/>
      <c r="N311" s="309"/>
      <c r="O311" s="309"/>
      <c r="P311" s="312"/>
      <c r="Q311" s="313"/>
      <c r="R311" s="309"/>
      <c r="S311" s="309"/>
      <c r="T311" s="222"/>
      <c r="U311" s="222"/>
      <c r="V311" s="222"/>
      <c r="W311" s="2"/>
      <c r="X311" s="2"/>
      <c r="Y311" s="2"/>
      <c r="Z311" s="2"/>
      <c r="AA311" s="2"/>
      <c r="AB311" s="2"/>
    </row>
    <row r="312" spans="1:28" s="1" customFormat="1">
      <c r="A312" s="224"/>
      <c r="B312" s="69" t="s">
        <v>765</v>
      </c>
      <c r="C312" s="70" t="s">
        <v>813</v>
      </c>
      <c r="D312" s="224"/>
      <c r="E312" s="294"/>
      <c r="F312" s="309"/>
      <c r="G312" s="309"/>
      <c r="H312" s="310"/>
      <c r="I312" s="309"/>
      <c r="J312" s="309"/>
      <c r="K312" s="309"/>
      <c r="L312" s="309"/>
      <c r="M312" s="309"/>
      <c r="N312" s="309"/>
      <c r="O312" s="309"/>
      <c r="P312" s="312"/>
      <c r="Q312" s="313"/>
      <c r="R312" s="309"/>
      <c r="S312" s="309"/>
      <c r="T312" s="222"/>
      <c r="U312" s="222"/>
      <c r="V312" s="222"/>
      <c r="W312" s="2"/>
      <c r="X312" s="2"/>
      <c r="Y312" s="2"/>
      <c r="Z312" s="2"/>
      <c r="AA312" s="2"/>
      <c r="AB312" s="2"/>
    </row>
    <row r="313" spans="1:28" s="1" customFormat="1">
      <c r="A313" s="224"/>
      <c r="B313" s="71" t="s">
        <v>623</v>
      </c>
      <c r="C313" s="72" t="s">
        <v>813</v>
      </c>
      <c r="D313" s="224"/>
      <c r="E313" s="294"/>
      <c r="F313" s="309"/>
      <c r="G313" s="309"/>
      <c r="H313" s="310"/>
      <c r="I313" s="309"/>
      <c r="J313" s="309"/>
      <c r="K313" s="309"/>
      <c r="L313" s="309"/>
      <c r="M313" s="309"/>
      <c r="N313" s="309"/>
      <c r="O313" s="309"/>
      <c r="P313" s="312"/>
      <c r="Q313" s="313"/>
      <c r="R313" s="309"/>
      <c r="S313" s="309"/>
      <c r="T313" s="222"/>
      <c r="U313" s="222"/>
      <c r="V313" s="222"/>
      <c r="W313" s="2"/>
      <c r="X313" s="2"/>
      <c r="Y313" s="2"/>
      <c r="Z313" s="2"/>
      <c r="AA313" s="2"/>
      <c r="AB313" s="2"/>
    </row>
    <row r="314" spans="1:28" s="1" customFormat="1">
      <c r="A314" s="224"/>
      <c r="B314" s="69" t="s">
        <v>619</v>
      </c>
      <c r="C314" s="70" t="s">
        <v>813</v>
      </c>
      <c r="D314" s="224"/>
      <c r="E314" s="294"/>
      <c r="F314" s="309"/>
      <c r="G314" s="309"/>
      <c r="H314" s="310"/>
      <c r="I314" s="309"/>
      <c r="J314" s="309"/>
      <c r="K314" s="309"/>
      <c r="L314" s="309"/>
      <c r="M314" s="309"/>
      <c r="N314" s="309"/>
      <c r="O314" s="309"/>
      <c r="P314" s="312"/>
      <c r="Q314" s="313"/>
      <c r="R314" s="309"/>
      <c r="S314" s="309"/>
      <c r="T314" s="222"/>
      <c r="U314" s="222"/>
      <c r="V314" s="222"/>
      <c r="W314" s="2"/>
      <c r="X314" s="2"/>
      <c r="Y314" s="2"/>
      <c r="Z314" s="2"/>
      <c r="AA314" s="2"/>
      <c r="AB314" s="2"/>
    </row>
    <row r="315" spans="1:28" s="1" customFormat="1">
      <c r="A315" s="224"/>
      <c r="B315" s="71" t="s">
        <v>651</v>
      </c>
      <c r="C315" s="72" t="s">
        <v>813</v>
      </c>
      <c r="D315" s="224"/>
      <c r="E315" s="294"/>
      <c r="F315" s="309"/>
      <c r="G315" s="309"/>
      <c r="H315" s="310"/>
      <c r="I315" s="309"/>
      <c r="J315" s="309"/>
      <c r="K315" s="309"/>
      <c r="L315" s="309"/>
      <c r="M315" s="309"/>
      <c r="N315" s="309"/>
      <c r="O315" s="309"/>
      <c r="P315" s="312"/>
      <c r="Q315" s="313"/>
      <c r="R315" s="309"/>
      <c r="S315" s="309"/>
      <c r="T315" s="222"/>
      <c r="U315" s="222"/>
      <c r="V315" s="222"/>
      <c r="W315" s="2"/>
      <c r="X315" s="2"/>
      <c r="Y315" s="2"/>
      <c r="Z315" s="2"/>
      <c r="AA315" s="2"/>
      <c r="AB315" s="2"/>
    </row>
    <row r="316" spans="1:28" s="1" customFormat="1">
      <c r="A316" s="224"/>
      <c r="B316" s="69" t="s">
        <v>678</v>
      </c>
      <c r="C316" s="70" t="s">
        <v>815</v>
      </c>
      <c r="D316" s="224"/>
      <c r="E316" s="294"/>
      <c r="F316" s="309"/>
      <c r="G316" s="309"/>
      <c r="H316" s="310"/>
      <c r="I316" s="309"/>
      <c r="J316" s="309"/>
      <c r="K316" s="309"/>
      <c r="L316" s="309"/>
      <c r="M316" s="309"/>
      <c r="N316" s="309"/>
      <c r="O316" s="309"/>
      <c r="P316" s="312"/>
      <c r="Q316" s="313"/>
      <c r="R316" s="309"/>
      <c r="S316" s="309"/>
      <c r="T316" s="222"/>
      <c r="U316" s="222"/>
      <c r="V316" s="222"/>
      <c r="W316" s="2"/>
      <c r="X316" s="2"/>
      <c r="Y316" s="2"/>
      <c r="Z316" s="2"/>
      <c r="AA316" s="2"/>
      <c r="AB316" s="2"/>
    </row>
    <row r="317" spans="1:28" s="1" customFormat="1">
      <c r="A317" s="224"/>
      <c r="B317" s="71" t="s">
        <v>626</v>
      </c>
      <c r="C317" s="72" t="s">
        <v>812</v>
      </c>
      <c r="D317" s="224"/>
      <c r="E317" s="294"/>
      <c r="F317" s="309"/>
      <c r="G317" s="309"/>
      <c r="H317" s="310"/>
      <c r="I317" s="309"/>
      <c r="J317" s="309"/>
      <c r="K317" s="309"/>
      <c r="L317" s="309"/>
      <c r="M317" s="309"/>
      <c r="N317" s="309"/>
      <c r="O317" s="309"/>
      <c r="P317" s="312"/>
      <c r="Q317" s="313"/>
      <c r="R317" s="309"/>
      <c r="S317" s="309"/>
      <c r="T317" s="222"/>
      <c r="U317" s="222"/>
      <c r="V317" s="222"/>
      <c r="W317" s="2"/>
      <c r="X317" s="2"/>
      <c r="Y317" s="2"/>
      <c r="Z317" s="2"/>
      <c r="AA317" s="2"/>
      <c r="AB317" s="2"/>
    </row>
    <row r="318" spans="1:28" s="1" customFormat="1">
      <c r="A318" s="224"/>
      <c r="B318" s="69" t="s">
        <v>596</v>
      </c>
      <c r="C318" s="70" t="s">
        <v>817</v>
      </c>
      <c r="D318" s="224"/>
      <c r="E318" s="294"/>
      <c r="F318" s="309"/>
      <c r="G318" s="309"/>
      <c r="H318" s="310"/>
      <c r="I318" s="309"/>
      <c r="J318" s="309"/>
      <c r="K318" s="309"/>
      <c r="L318" s="309"/>
      <c r="M318" s="309"/>
      <c r="N318" s="309"/>
      <c r="O318" s="309"/>
      <c r="P318" s="312"/>
      <c r="Q318" s="313"/>
      <c r="R318" s="309"/>
      <c r="S318" s="309"/>
      <c r="T318" s="222"/>
      <c r="U318" s="222"/>
      <c r="V318" s="222"/>
      <c r="W318" s="2"/>
      <c r="X318" s="2"/>
      <c r="Y318" s="2"/>
      <c r="Z318" s="2"/>
      <c r="AA318" s="2"/>
      <c r="AB318" s="2"/>
    </row>
    <row r="319" spans="1:28" s="1" customFormat="1">
      <c r="A319" s="224"/>
      <c r="B319" s="71" t="s">
        <v>605</v>
      </c>
      <c r="C319" s="72" t="s">
        <v>816</v>
      </c>
      <c r="D319" s="224"/>
      <c r="E319" s="294"/>
      <c r="F319" s="309"/>
      <c r="G319" s="309"/>
      <c r="H319" s="310"/>
      <c r="I319" s="309"/>
      <c r="J319" s="309"/>
      <c r="K319" s="309"/>
      <c r="L319" s="309"/>
      <c r="M319" s="309"/>
      <c r="N319" s="309"/>
      <c r="O319" s="309"/>
      <c r="P319" s="312"/>
      <c r="Q319" s="313"/>
      <c r="R319" s="309"/>
      <c r="S319" s="309"/>
      <c r="T319" s="222"/>
      <c r="U319" s="222"/>
      <c r="V319" s="222"/>
      <c r="W319" s="2"/>
      <c r="X319" s="2"/>
      <c r="Y319" s="2"/>
      <c r="Z319" s="2"/>
      <c r="AA319" s="2"/>
      <c r="AB319" s="2"/>
    </row>
    <row r="320" spans="1:28" s="1" customFormat="1">
      <c r="A320" s="224"/>
      <c r="B320" s="69" t="s">
        <v>771</v>
      </c>
      <c r="C320" s="70" t="s">
        <v>816</v>
      </c>
      <c r="D320" s="224"/>
      <c r="E320" s="294"/>
      <c r="F320" s="309"/>
      <c r="G320" s="309"/>
      <c r="H320" s="310"/>
      <c r="I320" s="309"/>
      <c r="J320" s="309"/>
      <c r="K320" s="309"/>
      <c r="L320" s="309"/>
      <c r="M320" s="309"/>
      <c r="N320" s="309"/>
      <c r="O320" s="309"/>
      <c r="P320" s="312"/>
      <c r="Q320" s="313"/>
      <c r="R320" s="309"/>
      <c r="S320" s="309"/>
      <c r="T320" s="222"/>
      <c r="U320" s="222"/>
      <c r="V320" s="222"/>
      <c r="W320" s="2"/>
      <c r="X320" s="2"/>
      <c r="Y320" s="2"/>
      <c r="Z320" s="2"/>
      <c r="AA320" s="2"/>
      <c r="AB320" s="2"/>
    </row>
    <row r="321" spans="1:28" s="1" customFormat="1">
      <c r="A321" s="224"/>
      <c r="B321" s="71" t="s">
        <v>773</v>
      </c>
      <c r="C321" s="72" t="s">
        <v>813</v>
      </c>
      <c r="D321" s="224"/>
      <c r="E321" s="294"/>
      <c r="F321" s="309"/>
      <c r="G321" s="309"/>
      <c r="H321" s="310"/>
      <c r="I321" s="309"/>
      <c r="J321" s="309"/>
      <c r="K321" s="309"/>
      <c r="L321" s="309"/>
      <c r="M321" s="309"/>
      <c r="N321" s="309"/>
      <c r="O321" s="309"/>
      <c r="P321" s="312"/>
      <c r="Q321" s="313"/>
      <c r="R321" s="309"/>
      <c r="S321" s="309"/>
      <c r="T321" s="222"/>
      <c r="U321" s="222"/>
      <c r="V321" s="222"/>
      <c r="W321" s="2"/>
      <c r="X321" s="2"/>
      <c r="Y321" s="2"/>
      <c r="Z321" s="2"/>
      <c r="AA321" s="2"/>
      <c r="AB321" s="2"/>
    </row>
    <row r="322" spans="1:28" s="1" customFormat="1">
      <c r="A322" s="224"/>
      <c r="B322" s="69" t="s">
        <v>614</v>
      </c>
      <c r="C322" s="70" t="s">
        <v>813</v>
      </c>
      <c r="D322" s="224"/>
      <c r="E322" s="294"/>
      <c r="F322" s="309"/>
      <c r="G322" s="309"/>
      <c r="H322" s="310"/>
      <c r="I322" s="309"/>
      <c r="J322" s="309"/>
      <c r="K322" s="309"/>
      <c r="L322" s="309"/>
      <c r="M322" s="309"/>
      <c r="N322" s="309"/>
      <c r="O322" s="309"/>
      <c r="P322" s="312"/>
      <c r="Q322" s="313"/>
      <c r="R322" s="309"/>
      <c r="S322" s="309"/>
      <c r="T322" s="222"/>
      <c r="U322" s="222"/>
      <c r="V322" s="222"/>
      <c r="W322" s="2"/>
      <c r="X322" s="2"/>
      <c r="Y322" s="2"/>
      <c r="Z322" s="2"/>
      <c r="AA322" s="2"/>
      <c r="AB322" s="2"/>
    </row>
    <row r="323" spans="1:28" s="1" customFormat="1">
      <c r="A323" s="224"/>
      <c r="B323" s="71" t="s">
        <v>558</v>
      </c>
      <c r="C323" s="72" t="s">
        <v>70</v>
      </c>
      <c r="D323" s="224"/>
      <c r="E323" s="294"/>
      <c r="F323" s="309"/>
      <c r="G323" s="309"/>
      <c r="H323" s="310"/>
      <c r="I323" s="309"/>
      <c r="J323" s="309"/>
      <c r="K323" s="309"/>
      <c r="L323" s="309"/>
      <c r="M323" s="309"/>
      <c r="N323" s="309"/>
      <c r="O323" s="309"/>
      <c r="P323" s="312"/>
      <c r="Q323" s="313"/>
      <c r="R323" s="309"/>
      <c r="S323" s="309"/>
      <c r="T323" s="222"/>
      <c r="U323" s="222"/>
      <c r="V323" s="222"/>
      <c r="W323" s="2"/>
      <c r="X323" s="2"/>
      <c r="Y323" s="2"/>
      <c r="Z323" s="2"/>
      <c r="AA323" s="2"/>
      <c r="AB323" s="2"/>
    </row>
    <row r="324" spans="1:28" s="1" customFormat="1">
      <c r="A324" s="224"/>
      <c r="B324" s="69" t="s">
        <v>588</v>
      </c>
      <c r="C324" s="70" t="s">
        <v>815</v>
      </c>
      <c r="D324" s="224"/>
      <c r="E324" s="294"/>
      <c r="F324" s="309"/>
      <c r="G324" s="309"/>
      <c r="H324" s="310"/>
      <c r="I324" s="309"/>
      <c r="J324" s="309"/>
      <c r="K324" s="309"/>
      <c r="L324" s="309"/>
      <c r="M324" s="309"/>
      <c r="N324" s="309"/>
      <c r="O324" s="309"/>
      <c r="P324" s="312"/>
      <c r="Q324" s="313"/>
      <c r="R324" s="309"/>
      <c r="S324" s="309"/>
      <c r="T324" s="222"/>
      <c r="U324" s="222"/>
      <c r="V324" s="222"/>
      <c r="W324" s="2"/>
      <c r="X324" s="2"/>
      <c r="Y324" s="2"/>
      <c r="Z324" s="2"/>
      <c r="AA324" s="2"/>
      <c r="AB324" s="2"/>
    </row>
    <row r="325" spans="1:28" s="1" customFormat="1">
      <c r="A325" s="224"/>
      <c r="B325" s="71" t="s">
        <v>601</v>
      </c>
      <c r="C325" s="72" t="s">
        <v>815</v>
      </c>
      <c r="D325" s="224"/>
      <c r="E325" s="294"/>
      <c r="F325" s="309"/>
      <c r="G325" s="309"/>
      <c r="H325" s="310"/>
      <c r="I325" s="309"/>
      <c r="J325" s="309"/>
      <c r="K325" s="309"/>
      <c r="L325" s="309"/>
      <c r="M325" s="309"/>
      <c r="N325" s="309"/>
      <c r="O325" s="309"/>
      <c r="P325" s="312"/>
      <c r="Q325" s="313"/>
      <c r="R325" s="309"/>
      <c r="S325" s="309"/>
      <c r="T325" s="222"/>
      <c r="U325" s="222"/>
      <c r="V325" s="222"/>
      <c r="W325" s="2"/>
      <c r="X325" s="2"/>
      <c r="Y325" s="2"/>
      <c r="Z325" s="2"/>
      <c r="AA325" s="2"/>
      <c r="AB325" s="2"/>
    </row>
    <row r="326" spans="1:28" s="1" customFormat="1">
      <c r="A326" s="224"/>
      <c r="B326" s="69" t="s">
        <v>720</v>
      </c>
      <c r="C326" s="70" t="s">
        <v>815</v>
      </c>
      <c r="D326" s="224"/>
      <c r="E326" s="294"/>
      <c r="F326" s="309"/>
      <c r="G326" s="309"/>
      <c r="H326" s="310"/>
      <c r="I326" s="309"/>
      <c r="J326" s="309"/>
      <c r="K326" s="309"/>
      <c r="L326" s="309"/>
      <c r="M326" s="309"/>
      <c r="N326" s="309"/>
      <c r="O326" s="309"/>
      <c r="P326" s="312"/>
      <c r="Q326" s="313"/>
      <c r="R326" s="309"/>
      <c r="S326" s="309"/>
      <c r="T326" s="222"/>
      <c r="U326" s="222"/>
      <c r="V326" s="222"/>
      <c r="W326" s="2"/>
      <c r="X326" s="2"/>
      <c r="Y326" s="2"/>
      <c r="Z326" s="2"/>
      <c r="AA326" s="2"/>
      <c r="AB326" s="2"/>
    </row>
    <row r="327" spans="1:28" s="1" customFormat="1">
      <c r="A327" s="224"/>
      <c r="B327" s="71" t="s">
        <v>671</v>
      </c>
      <c r="C327" s="72" t="s">
        <v>812</v>
      </c>
      <c r="D327" s="224"/>
      <c r="E327" s="294"/>
      <c r="F327" s="309"/>
      <c r="G327" s="309"/>
      <c r="H327" s="310"/>
      <c r="I327" s="309"/>
      <c r="J327" s="309"/>
      <c r="K327" s="309"/>
      <c r="L327" s="309"/>
      <c r="M327" s="309"/>
      <c r="N327" s="309"/>
      <c r="O327" s="309"/>
      <c r="P327" s="312"/>
      <c r="Q327" s="313"/>
      <c r="R327" s="309"/>
      <c r="S327" s="309"/>
      <c r="T327" s="222"/>
      <c r="U327" s="222"/>
      <c r="V327" s="222"/>
      <c r="W327" s="2"/>
      <c r="X327" s="2"/>
      <c r="Y327" s="2"/>
      <c r="Z327" s="2"/>
      <c r="AA327" s="2"/>
      <c r="AB327" s="2"/>
    </row>
    <row r="328" spans="1:28" s="1" customFormat="1">
      <c r="A328" s="224"/>
      <c r="B328" s="69" t="s">
        <v>724</v>
      </c>
      <c r="C328" s="70" t="s">
        <v>814</v>
      </c>
      <c r="D328" s="224"/>
      <c r="E328" s="294"/>
      <c r="F328" s="309"/>
      <c r="G328" s="309"/>
      <c r="H328" s="310"/>
      <c r="I328" s="309"/>
      <c r="J328" s="309"/>
      <c r="K328" s="309"/>
      <c r="L328" s="309"/>
      <c r="M328" s="309"/>
      <c r="N328" s="309"/>
      <c r="O328" s="309"/>
      <c r="P328" s="312"/>
      <c r="Q328" s="313"/>
      <c r="R328" s="309"/>
      <c r="S328" s="309"/>
      <c r="T328" s="222"/>
      <c r="U328" s="222"/>
      <c r="V328" s="222"/>
      <c r="W328" s="2"/>
      <c r="X328" s="2"/>
      <c r="Y328" s="2"/>
      <c r="Z328" s="2"/>
      <c r="AA328" s="2"/>
      <c r="AB328" s="2"/>
    </row>
    <row r="329" spans="1:28" s="1" customFormat="1">
      <c r="A329" s="224"/>
      <c r="B329" s="71" t="s">
        <v>708</v>
      </c>
      <c r="C329" s="72" t="s">
        <v>814</v>
      </c>
      <c r="D329" s="224"/>
      <c r="E329" s="294"/>
      <c r="F329" s="309"/>
      <c r="G329" s="309"/>
      <c r="H329" s="310"/>
      <c r="I329" s="309"/>
      <c r="J329" s="309"/>
      <c r="K329" s="309"/>
      <c r="L329" s="309"/>
      <c r="M329" s="309"/>
      <c r="N329" s="309"/>
      <c r="O329" s="309"/>
      <c r="P329" s="312"/>
      <c r="Q329" s="313"/>
      <c r="R329" s="309"/>
      <c r="S329" s="309"/>
      <c r="T329" s="222"/>
      <c r="U329" s="222"/>
      <c r="V329" s="222"/>
      <c r="W329" s="2"/>
      <c r="X329" s="2"/>
      <c r="Y329" s="2"/>
      <c r="Z329" s="2"/>
      <c r="AA329" s="2"/>
      <c r="AB329" s="2"/>
    </row>
    <row r="330" spans="1:28" s="1" customFormat="1">
      <c r="A330" s="224"/>
      <c r="B330" s="69" t="s">
        <v>717</v>
      </c>
      <c r="C330" s="70" t="s">
        <v>816</v>
      </c>
      <c r="D330" s="224"/>
      <c r="E330" s="294"/>
      <c r="F330" s="309"/>
      <c r="G330" s="309"/>
      <c r="H330" s="310"/>
      <c r="I330" s="309"/>
      <c r="J330" s="309"/>
      <c r="K330" s="309"/>
      <c r="L330" s="309"/>
      <c r="M330" s="309"/>
      <c r="N330" s="309"/>
      <c r="O330" s="309"/>
      <c r="P330" s="312"/>
      <c r="Q330" s="313"/>
      <c r="R330" s="309"/>
      <c r="S330" s="309"/>
      <c r="T330" s="222"/>
      <c r="U330" s="222"/>
      <c r="V330" s="222"/>
      <c r="W330" s="2"/>
      <c r="X330" s="2"/>
      <c r="Y330" s="2"/>
      <c r="Z330" s="2"/>
      <c r="AA330" s="2"/>
      <c r="AB330" s="2"/>
    </row>
    <row r="331" spans="1:28" s="1" customFormat="1">
      <c r="A331" s="224"/>
      <c r="B331" s="71" t="s">
        <v>600</v>
      </c>
      <c r="C331" s="72" t="s">
        <v>815</v>
      </c>
      <c r="D331" s="224"/>
      <c r="E331" s="294"/>
      <c r="F331" s="309"/>
      <c r="G331" s="309"/>
      <c r="H331" s="310"/>
      <c r="I331" s="309"/>
      <c r="J331" s="309"/>
      <c r="K331" s="309"/>
      <c r="L331" s="309"/>
      <c r="M331" s="309"/>
      <c r="N331" s="309"/>
      <c r="O331" s="309"/>
      <c r="P331" s="312"/>
      <c r="Q331" s="313"/>
      <c r="R331" s="309"/>
      <c r="S331" s="309"/>
      <c r="T331" s="222"/>
      <c r="U331" s="222"/>
      <c r="V331" s="222"/>
      <c r="W331" s="2"/>
      <c r="X331" s="2"/>
      <c r="Y331" s="2"/>
      <c r="Z331" s="2"/>
      <c r="AA331" s="2"/>
      <c r="AB331" s="2"/>
    </row>
    <row r="332" spans="1:28" s="1" customFormat="1">
      <c r="A332" s="224"/>
      <c r="B332" s="69" t="s">
        <v>604</v>
      </c>
      <c r="C332" s="70" t="s">
        <v>815</v>
      </c>
      <c r="D332" s="224"/>
      <c r="E332" s="294"/>
      <c r="F332" s="309"/>
      <c r="G332" s="309"/>
      <c r="H332" s="310"/>
      <c r="I332" s="309"/>
      <c r="J332" s="309"/>
      <c r="K332" s="309"/>
      <c r="L332" s="309"/>
      <c r="M332" s="309"/>
      <c r="N332" s="309"/>
      <c r="O332" s="309"/>
      <c r="P332" s="312"/>
      <c r="Q332" s="313"/>
      <c r="R332" s="309"/>
      <c r="S332" s="309"/>
      <c r="T332" s="222"/>
      <c r="U332" s="222"/>
      <c r="V332" s="222"/>
      <c r="W332" s="2"/>
      <c r="X332" s="2"/>
      <c r="Y332" s="2"/>
      <c r="Z332" s="2"/>
      <c r="AA332" s="2"/>
      <c r="AB332" s="2"/>
    </row>
    <row r="333" spans="1:28" s="1" customFormat="1">
      <c r="A333" s="224"/>
      <c r="B333" s="71" t="s">
        <v>633</v>
      </c>
      <c r="C333" s="72" t="s">
        <v>814</v>
      </c>
      <c r="D333" s="224"/>
      <c r="E333" s="294"/>
      <c r="F333" s="309"/>
      <c r="G333" s="309"/>
      <c r="H333" s="310"/>
      <c r="I333" s="309"/>
      <c r="J333" s="309"/>
      <c r="K333" s="309"/>
      <c r="L333" s="309"/>
      <c r="M333" s="309"/>
      <c r="N333" s="309"/>
      <c r="O333" s="309"/>
      <c r="P333" s="312"/>
      <c r="Q333" s="313"/>
      <c r="R333" s="309"/>
      <c r="S333" s="309"/>
      <c r="T333" s="222"/>
      <c r="U333" s="222"/>
      <c r="V333" s="222"/>
      <c r="W333" s="2"/>
      <c r="X333" s="2"/>
      <c r="Y333" s="2"/>
      <c r="Z333" s="2"/>
      <c r="AA333" s="2"/>
      <c r="AB333" s="2"/>
    </row>
    <row r="334" spans="1:28" s="1" customFormat="1">
      <c r="A334" s="224"/>
      <c r="B334" s="69" t="s">
        <v>636</v>
      </c>
      <c r="C334" s="70" t="s">
        <v>815</v>
      </c>
      <c r="D334" s="224"/>
      <c r="E334" s="294"/>
      <c r="F334" s="309"/>
      <c r="G334" s="309"/>
      <c r="H334" s="310"/>
      <c r="I334" s="309"/>
      <c r="J334" s="309"/>
      <c r="K334" s="309"/>
      <c r="L334" s="309"/>
      <c r="M334" s="309"/>
      <c r="N334" s="309"/>
      <c r="O334" s="309"/>
      <c r="P334" s="312"/>
      <c r="Q334" s="313"/>
      <c r="R334" s="309"/>
      <c r="S334" s="309"/>
      <c r="T334" s="222"/>
      <c r="U334" s="222"/>
      <c r="V334" s="222"/>
      <c r="W334" s="2"/>
      <c r="X334" s="2"/>
      <c r="Y334" s="2"/>
      <c r="Z334" s="2"/>
      <c r="AA334" s="2"/>
      <c r="AB334" s="2"/>
    </row>
    <row r="335" spans="1:28" s="1" customFormat="1">
      <c r="A335" s="224"/>
      <c r="B335" s="71" t="s">
        <v>634</v>
      </c>
      <c r="C335" s="72" t="s">
        <v>70</v>
      </c>
      <c r="D335" s="224"/>
      <c r="E335" s="294"/>
      <c r="F335" s="309"/>
      <c r="G335" s="309"/>
      <c r="H335" s="310"/>
      <c r="I335" s="309"/>
      <c r="J335" s="309"/>
      <c r="K335" s="309"/>
      <c r="L335" s="309"/>
      <c r="M335" s="309"/>
      <c r="N335" s="309"/>
      <c r="O335" s="309"/>
      <c r="P335" s="312"/>
      <c r="Q335" s="313"/>
      <c r="R335" s="309"/>
      <c r="S335" s="309"/>
      <c r="T335" s="222"/>
      <c r="U335" s="222"/>
      <c r="V335" s="222"/>
      <c r="W335" s="2"/>
      <c r="X335" s="2"/>
      <c r="Y335" s="2"/>
      <c r="Z335" s="2"/>
      <c r="AA335" s="2"/>
      <c r="AB335" s="2"/>
    </row>
    <row r="336" spans="1:28" s="1" customFormat="1">
      <c r="A336" s="224"/>
      <c r="B336" s="69" t="s">
        <v>586</v>
      </c>
      <c r="C336" s="70" t="s">
        <v>815</v>
      </c>
      <c r="D336" s="224"/>
      <c r="E336" s="294"/>
      <c r="F336" s="309"/>
      <c r="G336" s="309"/>
      <c r="H336" s="310"/>
      <c r="I336" s="309"/>
      <c r="J336" s="309"/>
      <c r="K336" s="309"/>
      <c r="L336" s="309"/>
      <c r="M336" s="309"/>
      <c r="N336" s="309"/>
      <c r="O336" s="309"/>
      <c r="P336" s="312"/>
      <c r="Q336" s="313"/>
      <c r="R336" s="309"/>
      <c r="S336" s="309"/>
      <c r="T336" s="222"/>
      <c r="U336" s="222"/>
      <c r="V336" s="222"/>
      <c r="W336" s="2"/>
      <c r="X336" s="2"/>
      <c r="Y336" s="2"/>
      <c r="Z336" s="2"/>
      <c r="AA336" s="2"/>
      <c r="AB336" s="2"/>
    </row>
    <row r="337" spans="1:28" s="1" customFormat="1">
      <c r="A337" s="224"/>
      <c r="B337" s="71" t="s">
        <v>690</v>
      </c>
      <c r="C337" s="72" t="s">
        <v>815</v>
      </c>
      <c r="D337" s="224"/>
      <c r="E337" s="294"/>
      <c r="F337" s="309"/>
      <c r="G337" s="309"/>
      <c r="H337" s="310"/>
      <c r="I337" s="309"/>
      <c r="J337" s="309"/>
      <c r="K337" s="309"/>
      <c r="L337" s="309"/>
      <c r="M337" s="309"/>
      <c r="N337" s="309"/>
      <c r="O337" s="309"/>
      <c r="P337" s="312"/>
      <c r="Q337" s="313"/>
      <c r="R337" s="309"/>
      <c r="S337" s="309"/>
      <c r="T337" s="222"/>
      <c r="U337" s="222"/>
      <c r="V337" s="222"/>
      <c r="W337" s="2"/>
      <c r="X337" s="2"/>
      <c r="Y337" s="2"/>
      <c r="Z337" s="2"/>
      <c r="AA337" s="2"/>
      <c r="AB337" s="2"/>
    </row>
    <row r="338" spans="1:28" s="1" customFormat="1">
      <c r="A338" s="224"/>
      <c r="B338" s="69" t="s">
        <v>702</v>
      </c>
      <c r="C338" s="70" t="s">
        <v>815</v>
      </c>
      <c r="D338" s="224"/>
      <c r="E338" s="294"/>
      <c r="F338" s="309"/>
      <c r="G338" s="309"/>
      <c r="H338" s="310"/>
      <c r="I338" s="309"/>
      <c r="J338" s="309"/>
      <c r="K338" s="309"/>
      <c r="L338" s="309"/>
      <c r="M338" s="309"/>
      <c r="N338" s="309"/>
      <c r="O338" s="309"/>
      <c r="P338" s="312"/>
      <c r="Q338" s="313"/>
      <c r="R338" s="309"/>
      <c r="S338" s="309"/>
      <c r="T338" s="222"/>
      <c r="U338" s="222"/>
      <c r="V338" s="222"/>
      <c r="W338" s="2"/>
      <c r="X338" s="2"/>
      <c r="Y338" s="2"/>
      <c r="Z338" s="2"/>
      <c r="AA338" s="2"/>
      <c r="AB338" s="2"/>
    </row>
    <row r="339" spans="1:28" s="1" customFormat="1">
      <c r="A339" s="224"/>
      <c r="B339" s="71" t="s">
        <v>571</v>
      </c>
      <c r="C339" s="72" t="s">
        <v>814</v>
      </c>
      <c r="D339" s="224"/>
      <c r="E339" s="294"/>
      <c r="F339" s="309"/>
      <c r="G339" s="309"/>
      <c r="H339" s="310"/>
      <c r="I339" s="309"/>
      <c r="J339" s="309"/>
      <c r="K339" s="309"/>
      <c r="L339" s="309"/>
      <c r="M339" s="309"/>
      <c r="N339" s="309"/>
      <c r="O339" s="309"/>
      <c r="P339" s="312"/>
      <c r="Q339" s="313"/>
      <c r="R339" s="309"/>
      <c r="S339" s="309"/>
      <c r="T339" s="222"/>
      <c r="U339" s="222"/>
      <c r="V339" s="222"/>
      <c r="W339" s="2"/>
      <c r="X339" s="2"/>
      <c r="Y339" s="2"/>
      <c r="Z339" s="2"/>
      <c r="AA339" s="2"/>
      <c r="AB339" s="2"/>
    </row>
    <row r="340" spans="1:28" s="1" customFormat="1">
      <c r="A340" s="224"/>
      <c r="B340" s="69" t="s">
        <v>662</v>
      </c>
      <c r="C340" s="70" t="s">
        <v>70</v>
      </c>
      <c r="D340" s="224"/>
      <c r="E340" s="294"/>
      <c r="F340" s="309"/>
      <c r="G340" s="309"/>
      <c r="H340" s="310"/>
      <c r="I340" s="309"/>
      <c r="J340" s="309"/>
      <c r="K340" s="309"/>
      <c r="L340" s="309"/>
      <c r="M340" s="309"/>
      <c r="N340" s="309"/>
      <c r="O340" s="309"/>
      <c r="P340" s="312"/>
      <c r="Q340" s="313"/>
      <c r="R340" s="309"/>
      <c r="S340" s="309"/>
      <c r="T340" s="222"/>
      <c r="U340" s="222"/>
      <c r="V340" s="222"/>
      <c r="W340" s="2"/>
      <c r="X340" s="2"/>
      <c r="Y340" s="2"/>
      <c r="Z340" s="2"/>
      <c r="AA340" s="2"/>
      <c r="AB340" s="2"/>
    </row>
    <row r="341" spans="1:28" s="1" customFormat="1">
      <c r="A341" s="224"/>
      <c r="B341" s="71" t="s">
        <v>609</v>
      </c>
      <c r="C341" s="72" t="s">
        <v>70</v>
      </c>
      <c r="D341" s="224"/>
      <c r="E341" s="294"/>
      <c r="F341" s="309"/>
      <c r="G341" s="309"/>
      <c r="H341" s="310"/>
      <c r="I341" s="309"/>
      <c r="J341" s="309"/>
      <c r="K341" s="309"/>
      <c r="L341" s="309"/>
      <c r="M341" s="309"/>
      <c r="N341" s="309"/>
      <c r="O341" s="309"/>
      <c r="P341" s="312"/>
      <c r="Q341" s="313"/>
      <c r="R341" s="309"/>
      <c r="S341" s="309"/>
      <c r="T341" s="222"/>
      <c r="U341" s="222"/>
      <c r="V341" s="222"/>
      <c r="W341" s="2"/>
      <c r="X341" s="2"/>
      <c r="Y341" s="2"/>
      <c r="Z341" s="2"/>
      <c r="AA341" s="2"/>
      <c r="AB341" s="2"/>
    </row>
    <row r="342" spans="1:28" s="1" customFormat="1">
      <c r="A342" s="224"/>
      <c r="B342" s="69" t="s">
        <v>2113</v>
      </c>
      <c r="C342" s="70" t="s">
        <v>812</v>
      </c>
      <c r="D342" s="224"/>
      <c r="E342" s="294"/>
      <c r="F342" s="309"/>
      <c r="G342" s="309"/>
      <c r="H342" s="310"/>
      <c r="I342" s="309"/>
      <c r="J342" s="309"/>
      <c r="K342" s="309"/>
      <c r="L342" s="309"/>
      <c r="M342" s="309"/>
      <c r="N342" s="309"/>
      <c r="O342" s="309"/>
      <c r="P342" s="312"/>
      <c r="Q342" s="313"/>
      <c r="R342" s="309"/>
      <c r="S342" s="309"/>
      <c r="T342" s="222"/>
      <c r="U342" s="222"/>
      <c r="V342" s="222"/>
      <c r="W342" s="2"/>
      <c r="X342" s="2"/>
      <c r="Y342" s="2"/>
      <c r="Z342" s="2"/>
      <c r="AA342" s="2"/>
      <c r="AB342" s="2"/>
    </row>
    <row r="343" spans="1:28" s="1" customFormat="1">
      <c r="A343" s="224"/>
      <c r="B343" s="71" t="s">
        <v>767</v>
      </c>
      <c r="C343" s="72" t="s">
        <v>816</v>
      </c>
      <c r="D343" s="224"/>
      <c r="E343" s="294"/>
      <c r="F343" s="309"/>
      <c r="G343" s="309"/>
      <c r="H343" s="310"/>
      <c r="I343" s="309"/>
      <c r="J343" s="309"/>
      <c r="K343" s="309"/>
      <c r="L343" s="309"/>
      <c r="M343" s="309"/>
      <c r="N343" s="309"/>
      <c r="O343" s="309"/>
      <c r="P343" s="312"/>
      <c r="Q343" s="313"/>
      <c r="R343" s="309"/>
      <c r="S343" s="309"/>
      <c r="T343" s="222"/>
      <c r="U343" s="222"/>
      <c r="V343" s="222"/>
      <c r="W343" s="2"/>
      <c r="X343" s="2"/>
      <c r="Y343" s="2"/>
      <c r="Z343" s="2"/>
      <c r="AA343" s="2"/>
      <c r="AB343" s="2"/>
    </row>
    <row r="344" spans="1:28" s="1" customFormat="1">
      <c r="A344" s="224"/>
      <c r="B344" s="69" t="s">
        <v>563</v>
      </c>
      <c r="C344" s="70" t="s">
        <v>814</v>
      </c>
      <c r="D344" s="224"/>
      <c r="E344" s="294"/>
      <c r="F344" s="309"/>
      <c r="G344" s="309"/>
      <c r="H344" s="310"/>
      <c r="I344" s="309"/>
      <c r="J344" s="309"/>
      <c r="K344" s="309"/>
      <c r="L344" s="309"/>
      <c r="M344" s="309"/>
      <c r="N344" s="309"/>
      <c r="O344" s="309"/>
      <c r="P344" s="312"/>
      <c r="Q344" s="313"/>
      <c r="R344" s="309"/>
      <c r="S344" s="309"/>
      <c r="T344" s="222"/>
      <c r="U344" s="222"/>
      <c r="V344" s="222"/>
      <c r="W344" s="2"/>
      <c r="X344" s="2"/>
      <c r="Y344" s="2"/>
      <c r="Z344" s="2"/>
      <c r="AA344" s="2"/>
      <c r="AB344" s="2"/>
    </row>
    <row r="345" spans="1:28" s="1" customFormat="1">
      <c r="A345" s="224"/>
      <c r="B345" s="71" t="s">
        <v>649</v>
      </c>
      <c r="C345" s="72" t="s">
        <v>814</v>
      </c>
      <c r="D345" s="224"/>
      <c r="E345" s="294"/>
      <c r="F345" s="309"/>
      <c r="G345" s="309"/>
      <c r="H345" s="310"/>
      <c r="I345" s="309"/>
      <c r="J345" s="309"/>
      <c r="K345" s="309"/>
      <c r="L345" s="309"/>
      <c r="M345" s="309"/>
      <c r="N345" s="309"/>
      <c r="O345" s="309"/>
      <c r="P345" s="312"/>
      <c r="Q345" s="313"/>
      <c r="R345" s="309"/>
      <c r="S345" s="309"/>
      <c r="T345" s="222"/>
      <c r="U345" s="222"/>
      <c r="V345" s="222"/>
      <c r="W345" s="2"/>
      <c r="X345" s="2"/>
      <c r="Y345" s="2"/>
      <c r="Z345" s="2"/>
      <c r="AA345" s="2"/>
      <c r="AB345" s="2"/>
    </row>
    <row r="346" spans="1:28" s="1" customFormat="1">
      <c r="A346" s="224"/>
      <c r="B346" s="69" t="s">
        <v>752</v>
      </c>
      <c r="C346" s="70" t="s">
        <v>814</v>
      </c>
      <c r="D346" s="224"/>
      <c r="E346" s="294"/>
      <c r="F346" s="309"/>
      <c r="G346" s="309"/>
      <c r="H346" s="310"/>
      <c r="I346" s="309"/>
      <c r="J346" s="309"/>
      <c r="K346" s="309"/>
      <c r="L346" s="309"/>
      <c r="M346" s="309"/>
      <c r="N346" s="309"/>
      <c r="O346" s="309"/>
      <c r="P346" s="312"/>
      <c r="Q346" s="313"/>
      <c r="R346" s="309"/>
      <c r="S346" s="309"/>
      <c r="T346" s="222"/>
      <c r="U346" s="222"/>
      <c r="V346" s="222"/>
      <c r="W346" s="2"/>
      <c r="X346" s="2"/>
      <c r="Y346" s="2"/>
      <c r="Z346" s="2"/>
      <c r="AA346" s="2"/>
      <c r="AB346" s="2"/>
    </row>
    <row r="347" spans="1:28" s="1" customFormat="1">
      <c r="A347" s="224"/>
      <c r="B347" s="71" t="s">
        <v>579</v>
      </c>
      <c r="C347" s="72" t="s">
        <v>70</v>
      </c>
      <c r="D347" s="224"/>
      <c r="E347" s="294"/>
      <c r="F347" s="309"/>
      <c r="G347" s="309"/>
      <c r="H347" s="310"/>
      <c r="I347" s="309"/>
      <c r="J347" s="309"/>
      <c r="K347" s="309"/>
      <c r="L347" s="309"/>
      <c r="M347" s="309"/>
      <c r="N347" s="309"/>
      <c r="O347" s="309"/>
      <c r="P347" s="312"/>
      <c r="Q347" s="313"/>
      <c r="R347" s="309"/>
      <c r="S347" s="309"/>
      <c r="T347" s="222"/>
      <c r="U347" s="222"/>
      <c r="V347" s="222"/>
      <c r="W347" s="2"/>
      <c r="X347" s="2"/>
      <c r="Y347" s="2"/>
      <c r="Z347" s="2"/>
      <c r="AA347" s="2"/>
      <c r="AB347" s="2"/>
    </row>
    <row r="348" spans="1:28" s="1" customFormat="1">
      <c r="A348" s="224"/>
      <c r="B348" s="69" t="s">
        <v>704</v>
      </c>
      <c r="C348" s="70" t="s">
        <v>816</v>
      </c>
      <c r="D348" s="224"/>
      <c r="E348" s="294"/>
      <c r="F348" s="309"/>
      <c r="G348" s="309"/>
      <c r="H348" s="310"/>
      <c r="I348" s="309"/>
      <c r="J348" s="309"/>
      <c r="K348" s="309"/>
      <c r="L348" s="309"/>
      <c r="M348" s="309"/>
      <c r="N348" s="309"/>
      <c r="O348" s="309"/>
      <c r="P348" s="312"/>
      <c r="Q348" s="313"/>
      <c r="R348" s="309"/>
      <c r="S348" s="309"/>
      <c r="T348" s="222"/>
      <c r="U348" s="222"/>
      <c r="V348" s="222"/>
      <c r="W348" s="2"/>
      <c r="X348" s="2"/>
      <c r="Y348" s="2"/>
      <c r="Z348" s="2"/>
      <c r="AA348" s="2"/>
      <c r="AB348" s="2"/>
    </row>
    <row r="349" spans="1:28" s="1" customFormat="1">
      <c r="A349" s="224"/>
      <c r="B349" s="71" t="s">
        <v>2132</v>
      </c>
      <c r="C349" s="72" t="s">
        <v>816</v>
      </c>
      <c r="D349" s="224"/>
      <c r="E349" s="294"/>
      <c r="F349" s="309"/>
      <c r="G349" s="309"/>
      <c r="H349" s="310"/>
      <c r="I349" s="309"/>
      <c r="J349" s="309"/>
      <c r="K349" s="309"/>
      <c r="L349" s="309"/>
      <c r="M349" s="309"/>
      <c r="N349" s="309"/>
      <c r="O349" s="309"/>
      <c r="P349" s="312"/>
      <c r="Q349" s="313"/>
      <c r="R349" s="309"/>
      <c r="S349" s="309"/>
      <c r="T349" s="222"/>
      <c r="U349" s="222"/>
      <c r="V349" s="222"/>
      <c r="W349" s="2"/>
      <c r="X349" s="2"/>
      <c r="Y349" s="2"/>
      <c r="Z349" s="2"/>
      <c r="AA349" s="2"/>
      <c r="AB349" s="2"/>
    </row>
    <row r="350" spans="1:28" s="1" customFormat="1">
      <c r="A350" s="224"/>
      <c r="B350" s="69" t="s">
        <v>680</v>
      </c>
      <c r="C350" s="70" t="s">
        <v>819</v>
      </c>
      <c r="D350" s="224"/>
      <c r="E350" s="294"/>
      <c r="F350" s="309"/>
      <c r="G350" s="309"/>
      <c r="H350" s="310"/>
      <c r="I350" s="309"/>
      <c r="J350" s="309"/>
      <c r="K350" s="309"/>
      <c r="L350" s="309"/>
      <c r="M350" s="309"/>
      <c r="N350" s="309"/>
      <c r="O350" s="309"/>
      <c r="P350" s="312"/>
      <c r="Q350" s="313"/>
      <c r="R350" s="309"/>
      <c r="S350" s="309"/>
      <c r="T350" s="222"/>
      <c r="U350" s="222"/>
      <c r="V350" s="222"/>
      <c r="W350" s="2"/>
      <c r="X350" s="2"/>
      <c r="Y350" s="2"/>
      <c r="Z350" s="2"/>
      <c r="AA350" s="2"/>
      <c r="AB350" s="2"/>
    </row>
    <row r="351" spans="1:28" s="1" customFormat="1">
      <c r="A351" s="224"/>
      <c r="B351" s="71" t="s">
        <v>666</v>
      </c>
      <c r="C351" s="72" t="s">
        <v>70</v>
      </c>
      <c r="D351" s="224"/>
      <c r="E351" s="294"/>
      <c r="F351" s="309"/>
      <c r="G351" s="309"/>
      <c r="H351" s="310"/>
      <c r="I351" s="309"/>
      <c r="J351" s="309"/>
      <c r="K351" s="309"/>
      <c r="L351" s="309"/>
      <c r="M351" s="309"/>
      <c r="N351" s="309"/>
      <c r="O351" s="309"/>
      <c r="P351" s="312"/>
      <c r="Q351" s="313"/>
      <c r="R351" s="309"/>
      <c r="S351" s="309"/>
      <c r="T351" s="222"/>
      <c r="U351" s="222"/>
      <c r="V351" s="222"/>
      <c r="W351" s="2"/>
      <c r="X351" s="2"/>
      <c r="Y351" s="2"/>
      <c r="Z351" s="2"/>
      <c r="AA351" s="2"/>
      <c r="AB351" s="2"/>
    </row>
    <row r="352" spans="1:28" s="1" customFormat="1">
      <c r="A352" s="224"/>
      <c r="B352" s="69" t="s">
        <v>764</v>
      </c>
      <c r="C352" s="70" t="s">
        <v>812</v>
      </c>
      <c r="D352" s="224"/>
      <c r="E352" s="294"/>
      <c r="F352" s="309"/>
      <c r="G352" s="309"/>
      <c r="H352" s="310"/>
      <c r="I352" s="309"/>
      <c r="J352" s="309"/>
      <c r="K352" s="309"/>
      <c r="L352" s="309"/>
      <c r="M352" s="309"/>
      <c r="N352" s="309"/>
      <c r="O352" s="309"/>
      <c r="P352" s="312"/>
      <c r="Q352" s="313"/>
      <c r="R352" s="309"/>
      <c r="S352" s="309"/>
      <c r="T352" s="222"/>
      <c r="U352" s="222"/>
      <c r="V352" s="222"/>
      <c r="W352" s="2"/>
      <c r="X352" s="2"/>
      <c r="Y352" s="2"/>
      <c r="Z352" s="2"/>
      <c r="AA352" s="2"/>
      <c r="AB352" s="2"/>
    </row>
    <row r="353" spans="1:28" s="1" customFormat="1">
      <c r="A353" s="224"/>
      <c r="B353" s="71" t="s">
        <v>608</v>
      </c>
      <c r="C353" s="72" t="s">
        <v>812</v>
      </c>
      <c r="D353" s="224"/>
      <c r="E353" s="294"/>
      <c r="F353" s="309"/>
      <c r="G353" s="309"/>
      <c r="H353" s="310"/>
      <c r="I353" s="309"/>
      <c r="J353" s="309"/>
      <c r="K353" s="309"/>
      <c r="L353" s="309"/>
      <c r="M353" s="309"/>
      <c r="N353" s="309"/>
      <c r="O353" s="309"/>
      <c r="P353" s="312"/>
      <c r="Q353" s="313"/>
      <c r="R353" s="309"/>
      <c r="S353" s="309"/>
      <c r="T353" s="222"/>
      <c r="U353" s="222"/>
      <c r="V353" s="222"/>
      <c r="W353" s="2"/>
      <c r="X353" s="2"/>
      <c r="Y353" s="2"/>
      <c r="Z353" s="2"/>
      <c r="AA353" s="2"/>
      <c r="AB353" s="2"/>
    </row>
    <row r="354" spans="1:28" s="1" customFormat="1">
      <c r="A354" s="224"/>
      <c r="B354" s="69" t="s">
        <v>705</v>
      </c>
      <c r="C354" s="70" t="s">
        <v>814</v>
      </c>
      <c r="D354" s="224"/>
      <c r="E354" s="294"/>
      <c r="F354" s="309"/>
      <c r="G354" s="309"/>
      <c r="H354" s="310"/>
      <c r="I354" s="309"/>
      <c r="J354" s="309"/>
      <c r="K354" s="309"/>
      <c r="L354" s="309"/>
      <c r="M354" s="309"/>
      <c r="N354" s="309"/>
      <c r="O354" s="309"/>
      <c r="P354" s="312"/>
      <c r="Q354" s="313"/>
      <c r="R354" s="309"/>
      <c r="S354" s="309"/>
      <c r="T354" s="222"/>
      <c r="U354" s="222"/>
      <c r="V354" s="222"/>
      <c r="W354" s="2"/>
      <c r="X354" s="2"/>
      <c r="Y354" s="2"/>
      <c r="Z354" s="2"/>
      <c r="AA354" s="2"/>
      <c r="AB354" s="2"/>
    </row>
    <row r="355" spans="1:28" s="1" customFormat="1">
      <c r="A355" s="224"/>
      <c r="B355" s="71" t="s">
        <v>772</v>
      </c>
      <c r="C355" s="72" t="s">
        <v>70</v>
      </c>
      <c r="D355" s="224"/>
      <c r="E355" s="294"/>
      <c r="F355" s="309"/>
      <c r="G355" s="309"/>
      <c r="H355" s="310"/>
      <c r="I355" s="309"/>
      <c r="J355" s="309"/>
      <c r="K355" s="309"/>
      <c r="L355" s="309"/>
      <c r="M355" s="309"/>
      <c r="N355" s="309"/>
      <c r="O355" s="309"/>
      <c r="P355" s="312"/>
      <c r="Q355" s="313"/>
      <c r="R355" s="309"/>
      <c r="S355" s="309"/>
      <c r="T355" s="222"/>
      <c r="U355" s="222"/>
      <c r="V355" s="222"/>
      <c r="W355" s="2"/>
      <c r="X355" s="2"/>
      <c r="Y355" s="2"/>
      <c r="Z355" s="2"/>
      <c r="AA355" s="2"/>
      <c r="AB355" s="2"/>
    </row>
    <row r="356" spans="1:28" s="1" customFormat="1">
      <c r="A356" s="224"/>
      <c r="B356" s="69" t="s">
        <v>595</v>
      </c>
      <c r="C356" s="70" t="s">
        <v>70</v>
      </c>
      <c r="D356" s="224"/>
      <c r="E356" s="294"/>
      <c r="F356" s="309"/>
      <c r="G356" s="309"/>
      <c r="H356" s="310"/>
      <c r="I356" s="309"/>
      <c r="J356" s="309"/>
      <c r="K356" s="309"/>
      <c r="L356" s="309"/>
      <c r="M356" s="309"/>
      <c r="N356" s="309"/>
      <c r="O356" s="309"/>
      <c r="P356" s="312"/>
      <c r="Q356" s="313"/>
      <c r="R356" s="309"/>
      <c r="S356" s="309"/>
      <c r="T356" s="222"/>
      <c r="U356" s="222"/>
      <c r="V356" s="222"/>
      <c r="W356" s="2"/>
      <c r="X356" s="2"/>
      <c r="Y356" s="2"/>
      <c r="Z356" s="2"/>
      <c r="AA356" s="2"/>
      <c r="AB356" s="2"/>
    </row>
    <row r="357" spans="1:28" s="1" customFormat="1">
      <c r="A357" s="224"/>
      <c r="B357" s="71" t="s">
        <v>693</v>
      </c>
      <c r="C357" s="72" t="s">
        <v>814</v>
      </c>
      <c r="D357" s="224"/>
      <c r="E357" s="294"/>
      <c r="F357" s="309"/>
      <c r="G357" s="309"/>
      <c r="H357" s="310"/>
      <c r="I357" s="309"/>
      <c r="J357" s="309"/>
      <c r="K357" s="309"/>
      <c r="L357" s="309"/>
      <c r="M357" s="309"/>
      <c r="N357" s="309"/>
      <c r="O357" s="309"/>
      <c r="P357" s="312"/>
      <c r="Q357" s="313"/>
      <c r="R357" s="309"/>
      <c r="S357" s="309"/>
      <c r="T357" s="222"/>
      <c r="U357" s="222"/>
      <c r="V357" s="222"/>
      <c r="W357" s="2"/>
      <c r="X357" s="2"/>
      <c r="Y357" s="2"/>
      <c r="Z357" s="2"/>
      <c r="AA357" s="2"/>
      <c r="AB357" s="2"/>
    </row>
    <row r="358" spans="1:28" s="1" customFormat="1">
      <c r="A358" s="224"/>
      <c r="B358" s="69" t="s">
        <v>757</v>
      </c>
      <c r="C358" s="70" t="s">
        <v>815</v>
      </c>
      <c r="D358" s="224"/>
      <c r="E358" s="294"/>
      <c r="F358" s="309"/>
      <c r="G358" s="309"/>
      <c r="H358" s="310"/>
      <c r="I358" s="309"/>
      <c r="J358" s="309"/>
      <c r="K358" s="309"/>
      <c r="L358" s="309"/>
      <c r="M358" s="309"/>
      <c r="N358" s="309"/>
      <c r="O358" s="309"/>
      <c r="P358" s="312"/>
      <c r="Q358" s="313"/>
      <c r="R358" s="309"/>
      <c r="S358" s="309"/>
      <c r="T358" s="222"/>
      <c r="U358" s="222"/>
      <c r="V358" s="222"/>
      <c r="W358" s="2"/>
      <c r="X358" s="2"/>
      <c r="Y358" s="2"/>
      <c r="Z358" s="2"/>
      <c r="AA358" s="2"/>
      <c r="AB358" s="2"/>
    </row>
    <row r="359" spans="1:28" s="1" customFormat="1">
      <c r="A359" s="224"/>
      <c r="B359" s="71" t="s">
        <v>575</v>
      </c>
      <c r="C359" s="72" t="s">
        <v>816</v>
      </c>
      <c r="D359" s="224"/>
      <c r="E359" s="294"/>
      <c r="F359" s="309"/>
      <c r="G359" s="309"/>
      <c r="H359" s="310"/>
      <c r="I359" s="309"/>
      <c r="J359" s="309"/>
      <c r="K359" s="309"/>
      <c r="L359" s="309"/>
      <c r="M359" s="309"/>
      <c r="N359" s="309"/>
      <c r="O359" s="309"/>
      <c r="P359" s="312"/>
      <c r="Q359" s="313"/>
      <c r="R359" s="309"/>
      <c r="S359" s="309"/>
      <c r="T359" s="222"/>
      <c r="U359" s="222"/>
      <c r="V359" s="222"/>
      <c r="W359" s="2"/>
      <c r="X359" s="2"/>
      <c r="Y359" s="2"/>
      <c r="Z359" s="2"/>
      <c r="AA359" s="2"/>
      <c r="AB359" s="2"/>
    </row>
    <row r="360" spans="1:28" s="1" customFormat="1">
      <c r="A360" s="224"/>
      <c r="B360" s="69" t="s">
        <v>593</v>
      </c>
      <c r="C360" s="70" t="s">
        <v>816</v>
      </c>
      <c r="D360" s="224"/>
      <c r="E360" s="294"/>
      <c r="F360" s="309"/>
      <c r="G360" s="309"/>
      <c r="H360" s="310"/>
      <c r="I360" s="309"/>
      <c r="J360" s="309"/>
      <c r="K360" s="309"/>
      <c r="L360" s="309"/>
      <c r="M360" s="309"/>
      <c r="N360" s="309"/>
      <c r="O360" s="309"/>
      <c r="P360" s="312"/>
      <c r="Q360" s="313"/>
      <c r="R360" s="309"/>
      <c r="S360" s="309"/>
      <c r="T360" s="222"/>
      <c r="U360" s="222"/>
      <c r="V360" s="222"/>
      <c r="W360" s="2"/>
      <c r="X360" s="2"/>
      <c r="Y360" s="2"/>
      <c r="Z360" s="2"/>
      <c r="AA360" s="2"/>
      <c r="AB360" s="2"/>
    </row>
    <row r="361" spans="1:28" s="1" customFormat="1">
      <c r="A361" s="224"/>
      <c r="B361" s="71" t="s">
        <v>682</v>
      </c>
      <c r="C361" s="72" t="s">
        <v>816</v>
      </c>
      <c r="D361" s="224"/>
      <c r="E361" s="294"/>
      <c r="F361" s="309"/>
      <c r="G361" s="309"/>
      <c r="H361" s="310"/>
      <c r="I361" s="309"/>
      <c r="J361" s="309"/>
      <c r="K361" s="309"/>
      <c r="L361" s="309"/>
      <c r="M361" s="309"/>
      <c r="N361" s="309"/>
      <c r="O361" s="309"/>
      <c r="P361" s="312"/>
      <c r="Q361" s="313"/>
      <c r="R361" s="309"/>
      <c r="S361" s="309"/>
      <c r="T361" s="222"/>
      <c r="U361" s="222"/>
      <c r="V361" s="222"/>
      <c r="W361" s="2"/>
      <c r="X361" s="2"/>
      <c r="Y361" s="2"/>
      <c r="Z361" s="2"/>
      <c r="AA361" s="2"/>
      <c r="AB361" s="2"/>
    </row>
    <row r="362" spans="1:28" s="1" customFormat="1">
      <c r="A362" s="224"/>
      <c r="B362" s="69" t="s">
        <v>627</v>
      </c>
      <c r="C362" s="70" t="s">
        <v>814</v>
      </c>
      <c r="D362" s="224"/>
      <c r="E362" s="294"/>
      <c r="F362" s="309"/>
      <c r="G362" s="309"/>
      <c r="H362" s="310"/>
      <c r="I362" s="309"/>
      <c r="J362" s="309"/>
      <c r="K362" s="309"/>
      <c r="L362" s="309"/>
      <c r="M362" s="309"/>
      <c r="N362" s="309"/>
      <c r="O362" s="309"/>
      <c r="P362" s="312"/>
      <c r="Q362" s="313"/>
      <c r="R362" s="309"/>
      <c r="S362" s="309"/>
      <c r="T362" s="222"/>
      <c r="U362" s="222"/>
      <c r="V362" s="222"/>
      <c r="W362" s="2"/>
      <c r="X362" s="2"/>
      <c r="Y362" s="2"/>
      <c r="Z362" s="2"/>
      <c r="AA362" s="2"/>
      <c r="AB362" s="2"/>
    </row>
    <row r="363" spans="1:28" s="1" customFormat="1">
      <c r="A363" s="224"/>
      <c r="B363" s="71" t="s">
        <v>637</v>
      </c>
      <c r="C363" s="72" t="s">
        <v>812</v>
      </c>
      <c r="D363" s="224"/>
      <c r="E363" s="294"/>
      <c r="F363" s="309"/>
      <c r="G363" s="309"/>
      <c r="H363" s="310"/>
      <c r="I363" s="309"/>
      <c r="J363" s="309"/>
      <c r="K363" s="309"/>
      <c r="L363" s="309"/>
      <c r="M363" s="309"/>
      <c r="N363" s="309"/>
      <c r="O363" s="309"/>
      <c r="P363" s="312"/>
      <c r="Q363" s="313"/>
      <c r="R363" s="309"/>
      <c r="S363" s="309"/>
      <c r="T363" s="222"/>
      <c r="U363" s="222"/>
      <c r="V363" s="222"/>
      <c r="W363" s="2"/>
      <c r="X363" s="2"/>
      <c r="Y363" s="2"/>
      <c r="Z363" s="2"/>
      <c r="AA363" s="2"/>
      <c r="AB363" s="2"/>
    </row>
    <row r="364" spans="1:28" s="1" customFormat="1">
      <c r="A364" s="224"/>
      <c r="B364" s="69" t="s">
        <v>632</v>
      </c>
      <c r="C364" s="70" t="s">
        <v>814</v>
      </c>
      <c r="D364" s="224"/>
      <c r="E364" s="294"/>
      <c r="F364" s="309"/>
      <c r="G364" s="309"/>
      <c r="H364" s="310"/>
      <c r="I364" s="309"/>
      <c r="J364" s="309"/>
      <c r="K364" s="309"/>
      <c r="L364" s="309"/>
      <c r="M364" s="309"/>
      <c r="N364" s="309"/>
      <c r="O364" s="309"/>
      <c r="P364" s="312"/>
      <c r="Q364" s="313"/>
      <c r="R364" s="309"/>
      <c r="S364" s="309"/>
      <c r="T364" s="222"/>
      <c r="U364" s="222"/>
      <c r="V364" s="222"/>
      <c r="W364" s="2"/>
      <c r="X364" s="2"/>
      <c r="Y364" s="2"/>
      <c r="Z364" s="2"/>
      <c r="AA364" s="2"/>
      <c r="AB364" s="2"/>
    </row>
    <row r="365" spans="1:28" s="1" customFormat="1">
      <c r="A365" s="224"/>
      <c r="B365" s="71" t="s">
        <v>635</v>
      </c>
      <c r="C365" s="72" t="s">
        <v>815</v>
      </c>
      <c r="D365" s="224"/>
      <c r="E365" s="294"/>
      <c r="F365" s="309"/>
      <c r="G365" s="309"/>
      <c r="H365" s="310"/>
      <c r="I365" s="309"/>
      <c r="J365" s="309"/>
      <c r="K365" s="309"/>
      <c r="L365" s="309"/>
      <c r="M365" s="309"/>
      <c r="N365" s="309"/>
      <c r="O365" s="309"/>
      <c r="P365" s="312"/>
      <c r="Q365" s="313"/>
      <c r="R365" s="309"/>
      <c r="S365" s="309"/>
      <c r="T365" s="222"/>
      <c r="U365" s="222"/>
      <c r="V365" s="222"/>
      <c r="W365" s="2"/>
      <c r="X365" s="2"/>
      <c r="Y365" s="2"/>
      <c r="Z365" s="2"/>
      <c r="AA365" s="2"/>
      <c r="AB365" s="2"/>
    </row>
    <row r="366" spans="1:28" s="1" customFormat="1">
      <c r="A366" s="224"/>
      <c r="B366" s="69" t="s">
        <v>622</v>
      </c>
      <c r="C366" s="70" t="s">
        <v>70</v>
      </c>
      <c r="D366" s="224"/>
      <c r="E366" s="294"/>
      <c r="F366" s="309"/>
      <c r="G366" s="309"/>
      <c r="H366" s="310"/>
      <c r="I366" s="309"/>
      <c r="J366" s="309"/>
      <c r="K366" s="309"/>
      <c r="L366" s="309"/>
      <c r="M366" s="309"/>
      <c r="N366" s="309"/>
      <c r="O366" s="309"/>
      <c r="P366" s="312"/>
      <c r="Q366" s="313"/>
      <c r="R366" s="309"/>
      <c r="S366" s="309"/>
      <c r="T366" s="222"/>
      <c r="U366" s="222"/>
      <c r="V366" s="222"/>
      <c r="W366" s="2"/>
      <c r="X366" s="2"/>
      <c r="Y366" s="2"/>
      <c r="Z366" s="2"/>
      <c r="AA366" s="2"/>
      <c r="AB366" s="2"/>
    </row>
    <row r="367" spans="1:28" s="1" customFormat="1">
      <c r="A367" s="224"/>
      <c r="B367" s="71" t="s">
        <v>569</v>
      </c>
      <c r="C367" s="72" t="s">
        <v>814</v>
      </c>
      <c r="D367" s="224"/>
      <c r="E367" s="294"/>
      <c r="F367" s="309"/>
      <c r="G367" s="309"/>
      <c r="H367" s="310"/>
      <c r="I367" s="309"/>
      <c r="J367" s="309"/>
      <c r="K367" s="309"/>
      <c r="L367" s="309"/>
      <c r="M367" s="309"/>
      <c r="N367" s="309"/>
      <c r="O367" s="309"/>
      <c r="P367" s="312"/>
      <c r="Q367" s="313"/>
      <c r="R367" s="309"/>
      <c r="S367" s="309"/>
      <c r="T367" s="222"/>
      <c r="U367" s="222"/>
      <c r="V367" s="222"/>
      <c r="W367" s="2"/>
      <c r="X367" s="2"/>
      <c r="Y367" s="2"/>
      <c r="Z367" s="2"/>
      <c r="AA367" s="2"/>
      <c r="AB367" s="2"/>
    </row>
    <row r="368" spans="1:28" s="1" customFormat="1">
      <c r="A368" s="224"/>
      <c r="B368" s="69" t="s">
        <v>570</v>
      </c>
      <c r="C368" s="70" t="s">
        <v>814</v>
      </c>
      <c r="D368" s="224"/>
      <c r="E368" s="294"/>
      <c r="F368" s="309"/>
      <c r="G368" s="309"/>
      <c r="H368" s="310"/>
      <c r="I368" s="309"/>
      <c r="J368" s="309"/>
      <c r="K368" s="309"/>
      <c r="L368" s="309"/>
      <c r="M368" s="309"/>
      <c r="N368" s="309"/>
      <c r="O368" s="309"/>
      <c r="P368" s="312"/>
      <c r="Q368" s="313"/>
      <c r="R368" s="309"/>
      <c r="S368" s="309"/>
      <c r="T368" s="222"/>
      <c r="U368" s="222"/>
      <c r="V368" s="222"/>
      <c r="W368" s="2"/>
      <c r="X368" s="2"/>
      <c r="Y368" s="2"/>
      <c r="Z368" s="2"/>
      <c r="AA368" s="2"/>
      <c r="AB368" s="2"/>
    </row>
    <row r="369" spans="1:28" s="1" customFormat="1">
      <c r="A369" s="224"/>
      <c r="B369" s="71" t="s">
        <v>1702</v>
      </c>
      <c r="C369" s="72" t="s">
        <v>814</v>
      </c>
      <c r="D369" s="224"/>
      <c r="E369" s="294"/>
      <c r="F369" s="309"/>
      <c r="G369" s="309"/>
      <c r="H369" s="310"/>
      <c r="I369" s="309"/>
      <c r="J369" s="309"/>
      <c r="K369" s="309"/>
      <c r="L369" s="309"/>
      <c r="M369" s="309"/>
      <c r="N369" s="309"/>
      <c r="O369" s="309"/>
      <c r="P369" s="312"/>
      <c r="Q369" s="313"/>
      <c r="R369" s="309"/>
      <c r="S369" s="309"/>
      <c r="T369" s="222"/>
      <c r="U369" s="222"/>
      <c r="V369" s="222"/>
      <c r="W369" s="2"/>
      <c r="X369" s="2"/>
      <c r="Y369" s="2"/>
      <c r="Z369" s="2"/>
      <c r="AA369" s="2"/>
      <c r="AB369" s="2"/>
    </row>
    <row r="370" spans="1:28" s="1" customFormat="1">
      <c r="A370" s="224"/>
      <c r="B370" s="69" t="s">
        <v>665</v>
      </c>
      <c r="C370" s="70" t="s">
        <v>817</v>
      </c>
      <c r="D370" s="224"/>
      <c r="E370" s="294"/>
      <c r="F370" s="309"/>
      <c r="G370" s="309"/>
      <c r="H370" s="310"/>
      <c r="I370" s="309"/>
      <c r="J370" s="309"/>
      <c r="K370" s="309"/>
      <c r="L370" s="309"/>
      <c r="M370" s="309"/>
      <c r="N370" s="309"/>
      <c r="O370" s="309"/>
      <c r="P370" s="312"/>
      <c r="Q370" s="313"/>
      <c r="R370" s="309"/>
      <c r="S370" s="309"/>
      <c r="T370" s="222"/>
      <c r="U370" s="222"/>
      <c r="V370" s="222"/>
      <c r="W370" s="2"/>
      <c r="X370" s="2"/>
      <c r="Y370" s="2"/>
      <c r="Z370" s="2"/>
      <c r="AA370" s="2"/>
      <c r="AB370" s="2"/>
    </row>
    <row r="371" spans="1:28" s="1" customFormat="1">
      <c r="A371" s="224"/>
      <c r="B371" s="71" t="s">
        <v>760</v>
      </c>
      <c r="C371" s="72" t="s">
        <v>814</v>
      </c>
      <c r="D371" s="224"/>
      <c r="E371" s="294"/>
      <c r="F371" s="309"/>
      <c r="G371" s="309"/>
      <c r="H371" s="310"/>
      <c r="I371" s="309"/>
      <c r="J371" s="309"/>
      <c r="K371" s="309"/>
      <c r="L371" s="309"/>
      <c r="M371" s="309"/>
      <c r="N371" s="309"/>
      <c r="O371" s="309"/>
      <c r="P371" s="312"/>
      <c r="Q371" s="313"/>
      <c r="R371" s="309"/>
      <c r="S371" s="309"/>
      <c r="T371" s="222"/>
      <c r="U371" s="222"/>
      <c r="V371" s="222"/>
      <c r="W371" s="2"/>
      <c r="X371" s="2"/>
      <c r="Y371" s="2"/>
      <c r="Z371" s="2"/>
      <c r="AA371" s="2"/>
      <c r="AB371" s="2"/>
    </row>
    <row r="372" spans="1:28" s="1" customFormat="1">
      <c r="A372" s="224"/>
      <c r="B372" s="69" t="s">
        <v>566</v>
      </c>
      <c r="C372" s="70" t="s">
        <v>816</v>
      </c>
      <c r="D372" s="224"/>
      <c r="E372" s="294"/>
      <c r="F372" s="309"/>
      <c r="G372" s="309"/>
      <c r="H372" s="310"/>
      <c r="I372" s="309"/>
      <c r="J372" s="309"/>
      <c r="K372" s="309"/>
      <c r="L372" s="309"/>
      <c r="M372" s="309"/>
      <c r="N372" s="309"/>
      <c r="O372" s="309"/>
      <c r="P372" s="312"/>
      <c r="Q372" s="313"/>
      <c r="R372" s="309"/>
      <c r="S372" s="309"/>
      <c r="T372" s="222"/>
      <c r="U372" s="222"/>
      <c r="V372" s="222"/>
      <c r="W372" s="2"/>
      <c r="X372" s="2"/>
      <c r="Y372" s="2"/>
      <c r="Z372" s="2"/>
      <c r="AA372" s="2"/>
      <c r="AB372" s="2"/>
    </row>
    <row r="373" spans="1:28" s="1" customFormat="1">
      <c r="A373" s="224"/>
      <c r="B373" s="71" t="s">
        <v>565</v>
      </c>
      <c r="C373" s="72" t="s">
        <v>815</v>
      </c>
      <c r="D373" s="224"/>
      <c r="E373" s="294"/>
      <c r="F373" s="309"/>
      <c r="G373" s="309"/>
      <c r="H373" s="310"/>
      <c r="I373" s="309"/>
      <c r="J373" s="309"/>
      <c r="K373" s="309"/>
      <c r="L373" s="309"/>
      <c r="M373" s="309"/>
      <c r="N373" s="309"/>
      <c r="O373" s="309"/>
      <c r="P373" s="312"/>
      <c r="Q373" s="313"/>
      <c r="R373" s="309"/>
      <c r="S373" s="309"/>
      <c r="T373" s="222"/>
      <c r="U373" s="222"/>
      <c r="V373" s="222"/>
      <c r="W373" s="2"/>
      <c r="X373" s="2"/>
      <c r="Y373" s="2"/>
      <c r="Z373" s="2"/>
      <c r="AA373" s="2"/>
      <c r="AB373" s="2"/>
    </row>
    <row r="374" spans="1:28" s="1" customFormat="1">
      <c r="A374" s="224"/>
      <c r="B374" s="69" t="s">
        <v>742</v>
      </c>
      <c r="C374" s="70" t="s">
        <v>816</v>
      </c>
      <c r="D374" s="224"/>
      <c r="E374" s="294"/>
      <c r="F374" s="309"/>
      <c r="G374" s="309"/>
      <c r="H374" s="310"/>
      <c r="I374" s="309"/>
      <c r="J374" s="309"/>
      <c r="K374" s="309"/>
      <c r="L374" s="309"/>
      <c r="M374" s="309"/>
      <c r="N374" s="309"/>
      <c r="O374" s="309"/>
      <c r="P374" s="312"/>
      <c r="Q374" s="313"/>
      <c r="R374" s="309"/>
      <c r="S374" s="309"/>
      <c r="T374" s="222"/>
      <c r="U374" s="222"/>
      <c r="V374" s="222"/>
      <c r="W374" s="2"/>
      <c r="X374" s="2"/>
      <c r="Y374" s="2"/>
      <c r="Z374" s="2"/>
      <c r="AA374" s="2"/>
      <c r="AB374" s="2"/>
    </row>
    <row r="375" spans="1:28" s="1" customFormat="1">
      <c r="A375" s="224"/>
      <c r="B375" s="71" t="s">
        <v>681</v>
      </c>
      <c r="C375" s="72" t="s">
        <v>819</v>
      </c>
      <c r="D375" s="224"/>
      <c r="E375" s="294"/>
      <c r="F375" s="309"/>
      <c r="G375" s="309"/>
      <c r="H375" s="310"/>
      <c r="I375" s="309"/>
      <c r="J375" s="309"/>
      <c r="K375" s="309"/>
      <c r="L375" s="309"/>
      <c r="M375" s="309"/>
      <c r="N375" s="309"/>
      <c r="O375" s="309"/>
      <c r="P375" s="312"/>
      <c r="Q375" s="313"/>
      <c r="R375" s="309"/>
      <c r="S375" s="309"/>
      <c r="T375" s="222"/>
      <c r="U375" s="222"/>
      <c r="V375" s="222"/>
      <c r="W375" s="2"/>
      <c r="X375" s="2"/>
      <c r="Y375" s="2"/>
      <c r="Z375" s="2"/>
      <c r="AA375" s="2"/>
      <c r="AB375" s="2"/>
    </row>
    <row r="376" spans="1:28" s="1" customFormat="1">
      <c r="A376" s="224"/>
      <c r="B376" s="69" t="s">
        <v>675</v>
      </c>
      <c r="C376" s="70" t="s">
        <v>812</v>
      </c>
      <c r="D376" s="224"/>
      <c r="E376" s="294"/>
      <c r="F376" s="309"/>
      <c r="G376" s="309"/>
      <c r="H376" s="310"/>
      <c r="I376" s="309"/>
      <c r="J376" s="309"/>
      <c r="K376" s="309"/>
      <c r="L376" s="309"/>
      <c r="M376" s="309"/>
      <c r="N376" s="309"/>
      <c r="O376" s="309"/>
      <c r="P376" s="312"/>
      <c r="Q376" s="313"/>
      <c r="R376" s="309"/>
      <c r="S376" s="309"/>
      <c r="T376" s="222"/>
      <c r="U376" s="222"/>
      <c r="V376" s="222"/>
      <c r="W376" s="2"/>
      <c r="X376" s="2"/>
      <c r="Y376" s="2"/>
      <c r="Z376" s="2"/>
      <c r="AA376" s="2"/>
      <c r="AB376" s="2"/>
    </row>
    <row r="377" spans="1:28" s="1" customFormat="1">
      <c r="A377" s="224"/>
      <c r="B377" s="71" t="s">
        <v>735</v>
      </c>
      <c r="C377" s="72" t="s">
        <v>813</v>
      </c>
      <c r="D377" s="224"/>
      <c r="E377" s="294"/>
      <c r="F377" s="309"/>
      <c r="G377" s="309"/>
      <c r="H377" s="310"/>
      <c r="I377" s="309"/>
      <c r="J377" s="309"/>
      <c r="K377" s="309"/>
      <c r="L377" s="309"/>
      <c r="M377" s="309"/>
      <c r="N377" s="309"/>
      <c r="O377" s="309"/>
      <c r="P377" s="312"/>
      <c r="Q377" s="313"/>
      <c r="R377" s="309"/>
      <c r="S377" s="309"/>
      <c r="T377" s="222"/>
      <c r="U377" s="222"/>
      <c r="V377" s="222"/>
      <c r="W377" s="2"/>
      <c r="X377" s="2"/>
      <c r="Y377" s="2"/>
      <c r="Z377" s="2"/>
      <c r="AA377" s="2"/>
      <c r="AB377" s="2"/>
    </row>
    <row r="378" spans="1:28" s="1" customFormat="1">
      <c r="A378" s="224"/>
      <c r="B378" s="69" t="s">
        <v>639</v>
      </c>
      <c r="C378" s="70" t="s">
        <v>813</v>
      </c>
      <c r="D378" s="224"/>
      <c r="E378" s="294"/>
      <c r="F378" s="309"/>
      <c r="G378" s="309"/>
      <c r="H378" s="310"/>
      <c r="I378" s="309"/>
      <c r="J378" s="309"/>
      <c r="K378" s="309"/>
      <c r="L378" s="309"/>
      <c r="M378" s="309"/>
      <c r="N378" s="309"/>
      <c r="O378" s="309"/>
      <c r="P378" s="312"/>
      <c r="Q378" s="313"/>
      <c r="R378" s="309"/>
      <c r="S378" s="309"/>
      <c r="T378" s="222"/>
      <c r="U378" s="222"/>
      <c r="V378" s="222"/>
      <c r="W378" s="2"/>
      <c r="X378" s="2"/>
      <c r="Y378" s="2"/>
      <c r="Z378" s="2"/>
      <c r="AA378" s="2"/>
      <c r="AB378" s="2"/>
    </row>
    <row r="379" spans="1:28" s="1" customFormat="1">
      <c r="A379" s="224"/>
      <c r="B379" s="71" t="s">
        <v>630</v>
      </c>
      <c r="C379" s="72" t="s">
        <v>814</v>
      </c>
      <c r="D379" s="224"/>
      <c r="E379" s="294"/>
      <c r="F379" s="309"/>
      <c r="G379" s="309"/>
      <c r="H379" s="310"/>
      <c r="I379" s="309"/>
      <c r="J379" s="309"/>
      <c r="K379" s="309"/>
      <c r="L379" s="309"/>
      <c r="M379" s="309"/>
      <c r="N379" s="309"/>
      <c r="O379" s="309"/>
      <c r="P379" s="312"/>
      <c r="Q379" s="313"/>
      <c r="R379" s="309"/>
      <c r="S379" s="309"/>
      <c r="T379" s="222"/>
      <c r="U379" s="222"/>
      <c r="V379" s="222"/>
      <c r="W379" s="2"/>
      <c r="X379" s="2"/>
      <c r="Y379" s="2"/>
      <c r="Z379" s="2"/>
      <c r="AA379" s="2"/>
      <c r="AB379" s="2"/>
    </row>
    <row r="380" spans="1:28" s="1" customFormat="1">
      <c r="A380" s="224"/>
      <c r="B380" s="69" t="s">
        <v>576</v>
      </c>
      <c r="C380" s="70" t="s">
        <v>814</v>
      </c>
      <c r="D380" s="224"/>
      <c r="E380" s="294"/>
      <c r="F380" s="309"/>
      <c r="G380" s="309"/>
      <c r="H380" s="310"/>
      <c r="I380" s="309"/>
      <c r="J380" s="309"/>
      <c r="K380" s="309"/>
      <c r="L380" s="309"/>
      <c r="M380" s="309"/>
      <c r="N380" s="309"/>
      <c r="O380" s="309"/>
      <c r="P380" s="312"/>
      <c r="Q380" s="313"/>
      <c r="R380" s="309"/>
      <c r="S380" s="309"/>
      <c r="T380" s="222"/>
      <c r="U380" s="222"/>
      <c r="V380" s="222"/>
      <c r="W380" s="2"/>
      <c r="X380" s="2"/>
      <c r="Y380" s="2"/>
      <c r="Z380" s="2"/>
      <c r="AA380" s="2"/>
      <c r="AB380" s="2"/>
    </row>
    <row r="381" spans="1:28" s="1" customFormat="1">
      <c r="A381" s="224"/>
      <c r="B381" s="71" t="s">
        <v>591</v>
      </c>
      <c r="C381" s="72" t="s">
        <v>815</v>
      </c>
      <c r="D381" s="224"/>
      <c r="E381" s="294"/>
      <c r="F381" s="309"/>
      <c r="G381" s="309"/>
      <c r="H381" s="310"/>
      <c r="I381" s="309"/>
      <c r="J381" s="309"/>
      <c r="K381" s="309"/>
      <c r="L381" s="309"/>
      <c r="M381" s="309"/>
      <c r="N381" s="309"/>
      <c r="O381" s="309"/>
      <c r="P381" s="312"/>
      <c r="Q381" s="313"/>
      <c r="R381" s="309"/>
      <c r="S381" s="309"/>
      <c r="T381" s="222"/>
      <c r="U381" s="222"/>
      <c r="V381" s="222"/>
      <c r="W381" s="2"/>
      <c r="X381" s="2"/>
      <c r="Y381" s="2"/>
      <c r="Z381" s="2"/>
      <c r="AA381" s="2"/>
      <c r="AB381" s="2"/>
    </row>
    <row r="382" spans="1:28" s="1" customFormat="1">
      <c r="A382" s="224"/>
      <c r="B382" s="69" t="s">
        <v>741</v>
      </c>
      <c r="C382" s="70" t="s">
        <v>815</v>
      </c>
      <c r="D382" s="224"/>
      <c r="E382" s="294"/>
      <c r="F382" s="309"/>
      <c r="G382" s="309"/>
      <c r="H382" s="310"/>
      <c r="I382" s="309"/>
      <c r="J382" s="309"/>
      <c r="K382" s="309"/>
      <c r="L382" s="309"/>
      <c r="M382" s="309"/>
      <c r="N382" s="309"/>
      <c r="O382" s="309"/>
      <c r="P382" s="312"/>
      <c r="Q382" s="313"/>
      <c r="R382" s="309"/>
      <c r="S382" s="309"/>
      <c r="T382" s="222"/>
      <c r="U382" s="222"/>
      <c r="V382" s="222"/>
      <c r="W382" s="2"/>
      <c r="X382" s="2"/>
      <c r="Y382" s="2"/>
      <c r="Z382" s="2"/>
      <c r="AA382" s="2"/>
      <c r="AB382" s="2"/>
    </row>
    <row r="383" spans="1:28" s="1" customFormat="1">
      <c r="A383" s="224"/>
      <c r="B383" s="71" t="s">
        <v>653</v>
      </c>
      <c r="C383" s="72" t="s">
        <v>814</v>
      </c>
      <c r="D383" s="224"/>
      <c r="E383" s="294"/>
      <c r="F383" s="309"/>
      <c r="G383" s="309"/>
      <c r="H383" s="310"/>
      <c r="I383" s="309"/>
      <c r="J383" s="309"/>
      <c r="K383" s="309"/>
      <c r="L383" s="309"/>
      <c r="M383" s="309"/>
      <c r="N383" s="309"/>
      <c r="O383" s="309"/>
      <c r="P383" s="312"/>
      <c r="Q383" s="313"/>
      <c r="R383" s="309"/>
      <c r="S383" s="309"/>
      <c r="T383" s="222"/>
      <c r="U383" s="222"/>
      <c r="V383" s="222"/>
      <c r="W383" s="2"/>
      <c r="X383" s="2"/>
      <c r="Y383" s="2"/>
      <c r="Z383" s="2"/>
      <c r="AA383" s="2"/>
      <c r="AB383" s="2"/>
    </row>
    <row r="384" spans="1:28" s="1" customFormat="1">
      <c r="A384" s="224"/>
      <c r="B384" s="69" t="s">
        <v>555</v>
      </c>
      <c r="C384" s="70" t="s">
        <v>813</v>
      </c>
      <c r="D384" s="224"/>
      <c r="E384" s="294"/>
      <c r="F384" s="309"/>
      <c r="G384" s="309"/>
      <c r="H384" s="310"/>
      <c r="I384" s="309"/>
      <c r="J384" s="309"/>
      <c r="K384" s="309"/>
      <c r="L384" s="309"/>
      <c r="M384" s="309"/>
      <c r="N384" s="309"/>
      <c r="O384" s="309"/>
      <c r="P384" s="312"/>
      <c r="Q384" s="313"/>
      <c r="R384" s="309"/>
      <c r="S384" s="309"/>
      <c r="T384" s="222"/>
      <c r="U384" s="222"/>
      <c r="V384" s="222"/>
      <c r="W384" s="2"/>
      <c r="X384" s="2"/>
      <c r="Y384" s="2"/>
      <c r="Z384" s="2"/>
      <c r="AA384" s="2"/>
      <c r="AB384" s="2"/>
    </row>
    <row r="385" spans="1:28" s="1" customFormat="1">
      <c r="A385" s="224"/>
      <c r="B385" s="71" t="s">
        <v>733</v>
      </c>
      <c r="C385" s="72" t="s">
        <v>70</v>
      </c>
      <c r="D385" s="224"/>
      <c r="E385" s="294"/>
      <c r="F385" s="309"/>
      <c r="G385" s="309"/>
      <c r="H385" s="310"/>
      <c r="I385" s="309"/>
      <c r="J385" s="309"/>
      <c r="K385" s="309"/>
      <c r="L385" s="309"/>
      <c r="M385" s="309"/>
      <c r="N385" s="309"/>
      <c r="O385" s="309"/>
      <c r="P385" s="312"/>
      <c r="Q385" s="313"/>
      <c r="R385" s="309"/>
      <c r="S385" s="309"/>
      <c r="T385" s="222"/>
      <c r="U385" s="222"/>
      <c r="V385" s="222"/>
      <c r="W385" s="2"/>
      <c r="X385" s="2"/>
      <c r="Y385" s="2"/>
      <c r="Z385" s="2"/>
      <c r="AA385" s="2"/>
      <c r="AB385" s="2"/>
    </row>
    <row r="386" spans="1:28" s="1" customFormat="1">
      <c r="A386" s="224"/>
      <c r="B386" s="69" t="s">
        <v>834</v>
      </c>
      <c r="C386" s="70" t="s">
        <v>812</v>
      </c>
      <c r="D386" s="224"/>
      <c r="E386" s="294"/>
      <c r="F386" s="309"/>
      <c r="G386" s="309"/>
      <c r="H386" s="310"/>
      <c r="I386" s="309"/>
      <c r="J386" s="309"/>
      <c r="K386" s="309"/>
      <c r="L386" s="309"/>
      <c r="M386" s="309"/>
      <c r="N386" s="309"/>
      <c r="O386" s="309"/>
      <c r="P386" s="312"/>
      <c r="Q386" s="313"/>
      <c r="R386" s="309"/>
      <c r="S386" s="309"/>
      <c r="T386" s="222"/>
      <c r="U386" s="222"/>
      <c r="V386" s="222"/>
      <c r="W386" s="2"/>
      <c r="X386" s="2"/>
      <c r="Y386" s="2"/>
      <c r="Z386" s="2"/>
      <c r="AA386" s="2"/>
      <c r="AB386" s="2"/>
    </row>
    <row r="387" spans="1:28" s="1" customFormat="1">
      <c r="A387" s="224"/>
      <c r="B387" s="71" t="s">
        <v>657</v>
      </c>
      <c r="C387" s="72" t="s">
        <v>814</v>
      </c>
      <c r="D387" s="224"/>
      <c r="E387" s="294"/>
      <c r="F387" s="309"/>
      <c r="G387" s="309"/>
      <c r="H387" s="310"/>
      <c r="I387" s="309"/>
      <c r="J387" s="309"/>
      <c r="K387" s="309"/>
      <c r="L387" s="309"/>
      <c r="M387" s="309"/>
      <c r="N387" s="309"/>
      <c r="O387" s="309"/>
      <c r="P387" s="312"/>
      <c r="Q387" s="313"/>
      <c r="R387" s="309"/>
      <c r="S387" s="309"/>
      <c r="T387" s="222"/>
      <c r="U387" s="222"/>
      <c r="V387" s="222"/>
      <c r="W387" s="2"/>
      <c r="X387" s="2"/>
      <c r="Y387" s="2"/>
      <c r="Z387" s="2"/>
      <c r="AA387" s="2"/>
      <c r="AB387" s="2"/>
    </row>
    <row r="388" spans="1:28" s="1" customFormat="1">
      <c r="A388" s="224"/>
      <c r="B388" s="69" t="s">
        <v>667</v>
      </c>
      <c r="C388" s="70" t="s">
        <v>813</v>
      </c>
      <c r="D388" s="224"/>
      <c r="E388" s="294"/>
      <c r="F388" s="309"/>
      <c r="G388" s="309"/>
      <c r="H388" s="310"/>
      <c r="I388" s="309"/>
      <c r="J388" s="309"/>
      <c r="K388" s="309"/>
      <c r="L388" s="309"/>
      <c r="M388" s="309"/>
      <c r="N388" s="309"/>
      <c r="O388" s="309"/>
      <c r="P388" s="312"/>
      <c r="Q388" s="313"/>
      <c r="R388" s="309"/>
      <c r="S388" s="309"/>
      <c r="T388" s="222"/>
      <c r="U388" s="222"/>
      <c r="V388" s="222"/>
      <c r="W388" s="2"/>
      <c r="X388" s="2"/>
      <c r="Y388" s="2"/>
      <c r="Z388" s="2"/>
      <c r="AA388" s="2"/>
      <c r="AB388" s="2"/>
    </row>
    <row r="389" spans="1:28" s="1" customFormat="1">
      <c r="A389" s="224"/>
      <c r="B389" s="71" t="s">
        <v>655</v>
      </c>
      <c r="C389" s="72" t="s">
        <v>814</v>
      </c>
      <c r="D389" s="224"/>
      <c r="E389" s="294"/>
      <c r="F389" s="309"/>
      <c r="G389" s="309"/>
      <c r="H389" s="310"/>
      <c r="I389" s="309"/>
      <c r="J389" s="309"/>
      <c r="K389" s="309"/>
      <c r="L389" s="309"/>
      <c r="M389" s="309"/>
      <c r="N389" s="309"/>
      <c r="O389" s="309"/>
      <c r="P389" s="312"/>
      <c r="Q389" s="313"/>
      <c r="R389" s="309"/>
      <c r="S389" s="309"/>
      <c r="T389" s="222"/>
      <c r="U389" s="222"/>
      <c r="V389" s="222"/>
      <c r="W389" s="2"/>
      <c r="X389" s="2"/>
      <c r="Y389" s="2"/>
      <c r="Z389" s="2"/>
      <c r="AA389" s="2"/>
      <c r="AB389" s="2"/>
    </row>
    <row r="390" spans="1:28" s="1" customFormat="1">
      <c r="A390" s="224"/>
      <c r="B390" s="69" t="s">
        <v>721</v>
      </c>
      <c r="C390" s="70" t="s">
        <v>814</v>
      </c>
      <c r="D390" s="224"/>
      <c r="E390" s="294"/>
      <c r="F390" s="309"/>
      <c r="G390" s="309"/>
      <c r="H390" s="310"/>
      <c r="I390" s="309"/>
      <c r="J390" s="309"/>
      <c r="K390" s="309"/>
      <c r="L390" s="309"/>
      <c r="M390" s="309"/>
      <c r="N390" s="309"/>
      <c r="O390" s="309"/>
      <c r="P390" s="312"/>
      <c r="Q390" s="313"/>
      <c r="R390" s="309"/>
      <c r="S390" s="309"/>
      <c r="T390" s="222"/>
      <c r="U390" s="222"/>
      <c r="V390" s="222"/>
      <c r="W390" s="2"/>
      <c r="X390" s="2"/>
      <c r="Y390" s="2"/>
      <c r="Z390" s="2"/>
      <c r="AA390" s="2"/>
      <c r="AB390" s="2"/>
    </row>
    <row r="391" spans="1:28" s="1" customFormat="1">
      <c r="A391" s="224"/>
      <c r="B391" s="71" t="s">
        <v>749</v>
      </c>
      <c r="C391" s="72" t="s">
        <v>814</v>
      </c>
      <c r="D391" s="224"/>
      <c r="E391" s="294"/>
      <c r="F391" s="309"/>
      <c r="G391" s="309"/>
      <c r="H391" s="310"/>
      <c r="I391" s="309"/>
      <c r="J391" s="309"/>
      <c r="K391" s="309"/>
      <c r="L391" s="309"/>
      <c r="M391" s="309"/>
      <c r="N391" s="309"/>
      <c r="O391" s="309"/>
      <c r="P391" s="312"/>
      <c r="Q391" s="313"/>
      <c r="R391" s="309"/>
      <c r="S391" s="309"/>
      <c r="T391" s="222"/>
      <c r="U391" s="222"/>
      <c r="V391" s="222"/>
      <c r="W391" s="2"/>
      <c r="X391" s="2"/>
      <c r="Y391" s="2"/>
      <c r="Z391" s="2"/>
      <c r="AA391" s="2"/>
      <c r="AB391" s="2"/>
    </row>
    <row r="392" spans="1:28" s="1" customFormat="1">
      <c r="A392" s="224"/>
      <c r="B392" s="69" t="s">
        <v>556</v>
      </c>
      <c r="C392" s="70" t="s">
        <v>812</v>
      </c>
      <c r="D392" s="224"/>
      <c r="E392" s="294"/>
      <c r="F392" s="309"/>
      <c r="G392" s="309"/>
      <c r="H392" s="310"/>
      <c r="I392" s="309"/>
      <c r="J392" s="309"/>
      <c r="K392" s="309"/>
      <c r="L392" s="309"/>
      <c r="M392" s="309"/>
      <c r="N392" s="309"/>
      <c r="O392" s="309"/>
      <c r="P392" s="312"/>
      <c r="Q392" s="313"/>
      <c r="R392" s="309"/>
      <c r="S392" s="309"/>
      <c r="T392" s="222"/>
      <c r="U392" s="222"/>
      <c r="V392" s="222"/>
      <c r="W392" s="2"/>
      <c r="X392" s="2"/>
      <c r="Y392" s="2"/>
      <c r="Z392" s="2"/>
      <c r="AA392" s="2"/>
      <c r="AB392" s="2"/>
    </row>
    <row r="393" spans="1:28" s="1" customFormat="1">
      <c r="A393" s="224"/>
      <c r="B393" s="71" t="s">
        <v>748</v>
      </c>
      <c r="C393" s="72" t="s">
        <v>816</v>
      </c>
      <c r="D393" s="224"/>
      <c r="E393" s="294"/>
      <c r="F393" s="309"/>
      <c r="G393" s="309"/>
      <c r="H393" s="310"/>
      <c r="I393" s="309"/>
      <c r="J393" s="309"/>
      <c r="K393" s="309"/>
      <c r="L393" s="309"/>
      <c r="M393" s="309"/>
      <c r="N393" s="309"/>
      <c r="O393" s="309"/>
      <c r="P393" s="312"/>
      <c r="Q393" s="313"/>
      <c r="R393" s="309"/>
      <c r="S393" s="309"/>
      <c r="T393" s="222"/>
      <c r="U393" s="222"/>
      <c r="V393" s="222"/>
      <c r="W393" s="2"/>
      <c r="X393" s="2"/>
      <c r="Y393" s="2"/>
      <c r="Z393" s="2"/>
      <c r="AA393" s="2"/>
      <c r="AB393" s="2"/>
    </row>
    <row r="394" spans="1:28" s="1" customFormat="1">
      <c r="A394" s="224"/>
      <c r="B394" s="69" t="s">
        <v>755</v>
      </c>
      <c r="C394" s="70" t="s">
        <v>813</v>
      </c>
      <c r="D394" s="224"/>
      <c r="E394" s="294"/>
      <c r="F394" s="309"/>
      <c r="G394" s="309"/>
      <c r="H394" s="310"/>
      <c r="I394" s="309"/>
      <c r="J394" s="309"/>
      <c r="K394" s="309"/>
      <c r="L394" s="309"/>
      <c r="M394" s="309"/>
      <c r="N394" s="309"/>
      <c r="O394" s="309"/>
      <c r="P394" s="312"/>
      <c r="Q394" s="313"/>
      <c r="R394" s="309"/>
      <c r="S394" s="309"/>
      <c r="T394" s="222"/>
      <c r="U394" s="222"/>
      <c r="V394" s="222"/>
      <c r="W394" s="2"/>
      <c r="X394" s="2"/>
      <c r="Y394" s="2"/>
      <c r="Z394" s="2"/>
      <c r="AA394" s="2"/>
      <c r="AB394" s="2"/>
    </row>
    <row r="395" spans="1:28" s="1" customFormat="1">
      <c r="A395" s="224"/>
      <c r="B395" s="71" t="s">
        <v>2114</v>
      </c>
      <c r="C395" s="72" t="s">
        <v>816</v>
      </c>
      <c r="D395" s="224"/>
      <c r="E395" s="294"/>
      <c r="F395" s="309"/>
      <c r="G395" s="309"/>
      <c r="H395" s="310"/>
      <c r="I395" s="309"/>
      <c r="J395" s="309"/>
      <c r="K395" s="309"/>
      <c r="L395" s="309"/>
      <c r="M395" s="309"/>
      <c r="N395" s="309"/>
      <c r="O395" s="309"/>
      <c r="P395" s="312"/>
      <c r="Q395" s="313"/>
      <c r="R395" s="309"/>
      <c r="S395" s="309"/>
      <c r="T395" s="222"/>
      <c r="U395" s="222"/>
      <c r="V395" s="222"/>
      <c r="W395" s="2"/>
      <c r="X395" s="2"/>
      <c r="Y395" s="2"/>
      <c r="Z395" s="2"/>
      <c r="AA395" s="2"/>
      <c r="AB395" s="2"/>
    </row>
    <row r="396" spans="1:28" s="1" customFormat="1">
      <c r="A396" s="224"/>
      <c r="B396" s="69" t="s">
        <v>753</v>
      </c>
      <c r="C396" s="70" t="s">
        <v>70</v>
      </c>
      <c r="D396" s="224"/>
      <c r="E396" s="294"/>
      <c r="F396" s="309"/>
      <c r="G396" s="309"/>
      <c r="H396" s="310"/>
      <c r="I396" s="309"/>
      <c r="J396" s="309"/>
      <c r="K396" s="309"/>
      <c r="L396" s="309"/>
      <c r="M396" s="309"/>
      <c r="N396" s="309"/>
      <c r="O396" s="309"/>
      <c r="P396" s="312"/>
      <c r="Q396" s="313"/>
      <c r="R396" s="309"/>
      <c r="S396" s="309"/>
      <c r="T396" s="222"/>
      <c r="U396" s="222"/>
      <c r="V396" s="222"/>
      <c r="W396" s="2"/>
      <c r="X396" s="2"/>
      <c r="Y396" s="2"/>
      <c r="Z396" s="2"/>
      <c r="AA396" s="2"/>
      <c r="AB396" s="2"/>
    </row>
    <row r="397" spans="1:28" s="1" customFormat="1">
      <c r="A397" s="224"/>
      <c r="B397" s="71" t="s">
        <v>775</v>
      </c>
      <c r="C397" s="72" t="s">
        <v>816</v>
      </c>
      <c r="D397" s="224"/>
      <c r="E397" s="294"/>
      <c r="F397" s="309"/>
      <c r="G397" s="309"/>
      <c r="H397" s="310"/>
      <c r="I397" s="309"/>
      <c r="J397" s="309"/>
      <c r="K397" s="309"/>
      <c r="L397" s="309"/>
      <c r="M397" s="309"/>
      <c r="N397" s="309"/>
      <c r="O397" s="309"/>
      <c r="P397" s="312"/>
      <c r="Q397" s="313"/>
      <c r="R397" s="309"/>
      <c r="S397" s="309"/>
      <c r="T397" s="222"/>
      <c r="U397" s="222"/>
      <c r="V397" s="222"/>
      <c r="W397" s="2"/>
      <c r="X397" s="2"/>
      <c r="Y397" s="2"/>
      <c r="Z397" s="2"/>
      <c r="AA397" s="2"/>
      <c r="AB397" s="2"/>
    </row>
    <row r="398" spans="1:28" s="1" customFormat="1">
      <c r="A398" s="224"/>
      <c r="B398" s="69" t="s">
        <v>694</v>
      </c>
      <c r="C398" s="70" t="s">
        <v>814</v>
      </c>
      <c r="D398" s="224"/>
      <c r="E398" s="294"/>
      <c r="F398" s="309"/>
      <c r="G398" s="309"/>
      <c r="H398" s="310"/>
      <c r="I398" s="309"/>
      <c r="J398" s="309"/>
      <c r="K398" s="309"/>
      <c r="L398" s="309"/>
      <c r="M398" s="309"/>
      <c r="N398" s="309"/>
      <c r="O398" s="309"/>
      <c r="P398" s="312"/>
      <c r="Q398" s="313"/>
      <c r="R398" s="309"/>
      <c r="S398" s="309"/>
      <c r="T398" s="222"/>
      <c r="U398" s="222"/>
      <c r="V398" s="222"/>
      <c r="W398" s="2"/>
      <c r="X398" s="2"/>
      <c r="Y398" s="2"/>
      <c r="Z398" s="2"/>
      <c r="AA398" s="2"/>
      <c r="AB398" s="2"/>
    </row>
    <row r="399" spans="1:28" s="1" customFormat="1">
      <c r="A399" s="224"/>
      <c r="B399" s="71" t="s">
        <v>561</v>
      </c>
      <c r="C399" s="72" t="s">
        <v>814</v>
      </c>
      <c r="D399" s="224"/>
      <c r="E399" s="294"/>
      <c r="F399" s="309"/>
      <c r="G399" s="309"/>
      <c r="H399" s="310"/>
      <c r="I399" s="309"/>
      <c r="J399" s="309"/>
      <c r="K399" s="309"/>
      <c r="L399" s="309"/>
      <c r="M399" s="309"/>
      <c r="N399" s="309"/>
      <c r="O399" s="309"/>
      <c r="P399" s="312"/>
      <c r="Q399" s="313"/>
      <c r="R399" s="309"/>
      <c r="S399" s="309"/>
      <c r="T399" s="222"/>
      <c r="U399" s="222"/>
      <c r="V399" s="222"/>
      <c r="W399" s="2"/>
      <c r="X399" s="2"/>
      <c r="Y399" s="2"/>
      <c r="Z399" s="2"/>
      <c r="AA399" s="2"/>
      <c r="AB399" s="2"/>
    </row>
    <row r="400" spans="1:28" s="1" customFormat="1">
      <c r="A400" s="224"/>
      <c r="B400" s="69" t="s">
        <v>625</v>
      </c>
      <c r="C400" s="70" t="s">
        <v>814</v>
      </c>
      <c r="D400" s="224"/>
      <c r="E400" s="294"/>
      <c r="F400" s="309"/>
      <c r="G400" s="309"/>
      <c r="H400" s="310"/>
      <c r="I400" s="309"/>
      <c r="J400" s="309"/>
      <c r="K400" s="309"/>
      <c r="L400" s="309"/>
      <c r="M400" s="309"/>
      <c r="N400" s="309"/>
      <c r="O400" s="309"/>
      <c r="P400" s="312"/>
      <c r="Q400" s="313"/>
      <c r="R400" s="309"/>
      <c r="S400" s="309"/>
      <c r="T400" s="222"/>
      <c r="U400" s="222"/>
      <c r="V400" s="222"/>
      <c r="W400" s="2"/>
      <c r="X400" s="2"/>
      <c r="Y400" s="2"/>
      <c r="Z400" s="2"/>
      <c r="AA400" s="2"/>
      <c r="AB400" s="2"/>
    </row>
    <row r="401" spans="1:28" s="1" customFormat="1">
      <c r="A401" s="224"/>
      <c r="B401" s="71" t="s">
        <v>564</v>
      </c>
      <c r="C401" s="72" t="s">
        <v>815</v>
      </c>
      <c r="D401" s="224"/>
      <c r="E401" s="294"/>
      <c r="F401" s="309"/>
      <c r="G401" s="309"/>
      <c r="H401" s="310"/>
      <c r="I401" s="309"/>
      <c r="J401" s="309"/>
      <c r="K401" s="309"/>
      <c r="L401" s="309"/>
      <c r="M401" s="309"/>
      <c r="N401" s="309"/>
      <c r="O401" s="309"/>
      <c r="P401" s="312"/>
      <c r="Q401" s="313"/>
      <c r="R401" s="309"/>
      <c r="S401" s="309"/>
      <c r="T401" s="222"/>
      <c r="U401" s="222"/>
      <c r="V401" s="222"/>
      <c r="W401" s="2"/>
      <c r="X401" s="2"/>
      <c r="Y401" s="2"/>
      <c r="Z401" s="2"/>
      <c r="AA401" s="2"/>
      <c r="AB401" s="2"/>
    </row>
    <row r="402" spans="1:28" s="1" customFormat="1">
      <c r="A402" s="224"/>
      <c r="B402" s="69" t="s">
        <v>616</v>
      </c>
      <c r="C402" s="70" t="s">
        <v>815</v>
      </c>
      <c r="D402" s="224"/>
      <c r="E402" s="294"/>
      <c r="F402" s="309"/>
      <c r="G402" s="309"/>
      <c r="H402" s="310"/>
      <c r="I402" s="309"/>
      <c r="J402" s="309"/>
      <c r="K402" s="309"/>
      <c r="L402" s="309"/>
      <c r="M402" s="309"/>
      <c r="N402" s="309"/>
      <c r="O402" s="309"/>
      <c r="P402" s="312"/>
      <c r="Q402" s="313"/>
      <c r="R402" s="309"/>
      <c r="S402" s="309"/>
      <c r="T402" s="222"/>
      <c r="U402" s="222"/>
      <c r="V402" s="222"/>
      <c r="W402" s="2"/>
      <c r="X402" s="2"/>
      <c r="Y402" s="2"/>
      <c r="Z402" s="2"/>
      <c r="AA402" s="2"/>
      <c r="AB402" s="2"/>
    </row>
    <row r="403" spans="1:28" s="1" customFormat="1">
      <c r="A403" s="224"/>
      <c r="B403" s="71" t="s">
        <v>624</v>
      </c>
      <c r="C403" s="72" t="s">
        <v>815</v>
      </c>
      <c r="D403" s="224"/>
      <c r="E403" s="294"/>
      <c r="F403" s="309"/>
      <c r="G403" s="309"/>
      <c r="H403" s="310"/>
      <c r="I403" s="309"/>
      <c r="J403" s="309"/>
      <c r="K403" s="309"/>
      <c r="L403" s="309"/>
      <c r="M403" s="309"/>
      <c r="N403" s="309"/>
      <c r="O403" s="309"/>
      <c r="P403" s="312"/>
      <c r="Q403" s="313"/>
      <c r="R403" s="309"/>
      <c r="S403" s="309"/>
      <c r="T403" s="222"/>
      <c r="U403" s="222"/>
      <c r="V403" s="222"/>
      <c r="W403" s="2"/>
      <c r="X403" s="2"/>
      <c r="Y403" s="2"/>
      <c r="Z403" s="2"/>
      <c r="AA403" s="2"/>
      <c r="AB403" s="2"/>
    </row>
    <row r="404" spans="1:28" s="1" customFormat="1">
      <c r="A404" s="224"/>
      <c r="B404" s="69" t="s">
        <v>763</v>
      </c>
      <c r="C404" s="70" t="s">
        <v>70</v>
      </c>
      <c r="D404" s="224"/>
      <c r="E404" s="294"/>
      <c r="F404" s="309"/>
      <c r="G404" s="309"/>
      <c r="H404" s="310"/>
      <c r="I404" s="309"/>
      <c r="J404" s="309"/>
      <c r="K404" s="309"/>
      <c r="L404" s="309"/>
      <c r="M404" s="309"/>
      <c r="N404" s="309"/>
      <c r="O404" s="309"/>
      <c r="P404" s="312"/>
      <c r="Q404" s="313"/>
      <c r="R404" s="309"/>
      <c r="S404" s="309"/>
      <c r="T404" s="222"/>
      <c r="U404" s="222"/>
      <c r="V404" s="222"/>
      <c r="W404" s="2"/>
      <c r="X404" s="2"/>
      <c r="Y404" s="2"/>
      <c r="Z404" s="2"/>
      <c r="AA404" s="2"/>
      <c r="AB404" s="2"/>
    </row>
    <row r="405" spans="1:28" s="1" customFormat="1">
      <c r="A405" s="224"/>
      <c r="B405" s="71" t="s">
        <v>709</v>
      </c>
      <c r="C405" s="72" t="s">
        <v>812</v>
      </c>
      <c r="D405" s="224"/>
      <c r="E405" s="294"/>
      <c r="F405" s="309"/>
      <c r="G405" s="309"/>
      <c r="H405" s="310"/>
      <c r="I405" s="309"/>
      <c r="J405" s="309"/>
      <c r="K405" s="309"/>
      <c r="L405" s="309"/>
      <c r="M405" s="309"/>
      <c r="N405" s="309"/>
      <c r="O405" s="309"/>
      <c r="P405" s="312"/>
      <c r="Q405" s="313"/>
      <c r="R405" s="309"/>
      <c r="S405" s="309"/>
      <c r="T405" s="222"/>
      <c r="U405" s="222"/>
      <c r="V405" s="222"/>
      <c r="W405" s="2"/>
      <c r="X405" s="2"/>
      <c r="Y405" s="2"/>
      <c r="Z405" s="2"/>
      <c r="AA405" s="2"/>
      <c r="AB405" s="2"/>
    </row>
    <row r="406" spans="1:28" s="1" customFormat="1">
      <c r="A406" s="224"/>
      <c r="B406" s="69" t="s">
        <v>754</v>
      </c>
      <c r="C406" s="70" t="s">
        <v>815</v>
      </c>
      <c r="D406" s="224"/>
      <c r="E406" s="294"/>
      <c r="F406" s="309"/>
      <c r="G406" s="309"/>
      <c r="H406" s="310"/>
      <c r="I406" s="309"/>
      <c r="J406" s="309"/>
      <c r="K406" s="309"/>
      <c r="L406" s="309"/>
      <c r="M406" s="309"/>
      <c r="N406" s="309"/>
      <c r="O406" s="309"/>
      <c r="P406" s="312"/>
      <c r="Q406" s="313"/>
      <c r="R406" s="309"/>
      <c r="S406" s="309"/>
      <c r="T406" s="222"/>
      <c r="U406" s="222"/>
      <c r="V406" s="222"/>
      <c r="W406" s="2"/>
      <c r="X406" s="2"/>
      <c r="Y406" s="2"/>
      <c r="Z406" s="2"/>
      <c r="AA406" s="2"/>
      <c r="AB406" s="2"/>
    </row>
    <row r="407" spans="1:28" s="1" customFormat="1">
      <c r="A407" s="224"/>
      <c r="B407" s="71" t="s">
        <v>602</v>
      </c>
      <c r="C407" s="72" t="s">
        <v>70</v>
      </c>
      <c r="D407" s="224"/>
      <c r="E407" s="294"/>
      <c r="F407" s="309"/>
      <c r="G407" s="309"/>
      <c r="H407" s="310"/>
      <c r="I407" s="309"/>
      <c r="J407" s="309"/>
      <c r="K407" s="309"/>
      <c r="L407" s="309"/>
      <c r="M407" s="309"/>
      <c r="N407" s="309"/>
      <c r="O407" s="309"/>
      <c r="P407" s="312"/>
      <c r="Q407" s="313"/>
      <c r="R407" s="309"/>
      <c r="S407" s="309"/>
      <c r="T407" s="222"/>
      <c r="U407" s="222"/>
      <c r="V407" s="222"/>
      <c r="W407" s="2"/>
      <c r="X407" s="2"/>
      <c r="Y407" s="2"/>
      <c r="Z407" s="2"/>
      <c r="AA407" s="2"/>
      <c r="AB407" s="2"/>
    </row>
    <row r="408" spans="1:28" s="1" customFormat="1">
      <c r="A408" s="224"/>
      <c r="B408" s="69" t="s">
        <v>716</v>
      </c>
      <c r="C408" s="70" t="s">
        <v>816</v>
      </c>
      <c r="D408" s="224"/>
      <c r="E408" s="294"/>
      <c r="F408" s="309"/>
      <c r="G408" s="309"/>
      <c r="H408" s="310"/>
      <c r="I408" s="309"/>
      <c r="J408" s="309"/>
      <c r="K408" s="309"/>
      <c r="L408" s="309"/>
      <c r="M408" s="309"/>
      <c r="N408" s="309"/>
      <c r="O408" s="309"/>
      <c r="P408" s="312"/>
      <c r="Q408" s="313"/>
      <c r="R408" s="309"/>
      <c r="S408" s="309"/>
      <c r="T408" s="222"/>
      <c r="U408" s="222"/>
      <c r="V408" s="222"/>
      <c r="W408" s="2"/>
      <c r="X408" s="2"/>
      <c r="Y408" s="2"/>
      <c r="Z408" s="2"/>
      <c r="AA408" s="2"/>
      <c r="AB408" s="2"/>
    </row>
    <row r="409" spans="1:28" s="1" customFormat="1">
      <c r="A409" s="224"/>
      <c r="B409" s="71" t="s">
        <v>643</v>
      </c>
      <c r="C409" s="72" t="s">
        <v>813</v>
      </c>
      <c r="D409" s="224"/>
      <c r="E409" s="294"/>
      <c r="F409" s="309"/>
      <c r="G409" s="309"/>
      <c r="H409" s="310"/>
      <c r="I409" s="309"/>
      <c r="J409" s="309"/>
      <c r="K409" s="309"/>
      <c r="L409" s="309"/>
      <c r="M409" s="309"/>
      <c r="N409" s="309"/>
      <c r="O409" s="309"/>
      <c r="P409" s="312"/>
      <c r="Q409" s="313"/>
      <c r="R409" s="309"/>
      <c r="S409" s="309"/>
      <c r="T409" s="222"/>
      <c r="U409" s="222"/>
      <c r="V409" s="222"/>
      <c r="W409" s="2"/>
      <c r="X409" s="2"/>
      <c r="Y409" s="2"/>
      <c r="Z409" s="2"/>
      <c r="AA409" s="2"/>
      <c r="AB409" s="2"/>
    </row>
    <row r="410" spans="1:28" s="1" customFormat="1">
      <c r="A410" s="224"/>
      <c r="B410" s="69" t="s">
        <v>697</v>
      </c>
      <c r="C410" s="70" t="s">
        <v>815</v>
      </c>
      <c r="D410" s="224"/>
      <c r="E410" s="294"/>
      <c r="F410" s="309"/>
      <c r="G410" s="309"/>
      <c r="H410" s="310"/>
      <c r="I410" s="309"/>
      <c r="J410" s="309"/>
      <c r="K410" s="309"/>
      <c r="L410" s="309"/>
      <c r="M410" s="309"/>
      <c r="N410" s="309"/>
      <c r="O410" s="309"/>
      <c r="P410" s="312"/>
      <c r="Q410" s="313"/>
      <c r="R410" s="309"/>
      <c r="S410" s="309"/>
      <c r="T410" s="222"/>
      <c r="U410" s="222"/>
      <c r="V410" s="222"/>
      <c r="W410" s="2"/>
      <c r="X410" s="2"/>
      <c r="Y410" s="2"/>
      <c r="Z410" s="2"/>
      <c r="AA410" s="2"/>
      <c r="AB410" s="2"/>
    </row>
    <row r="411" spans="1:28" s="1" customFormat="1">
      <c r="A411" s="224"/>
      <c r="B411" s="71" t="s">
        <v>725</v>
      </c>
      <c r="C411" s="72" t="s">
        <v>814</v>
      </c>
      <c r="D411" s="224"/>
      <c r="E411" s="294"/>
      <c r="F411" s="309"/>
      <c r="G411" s="309"/>
      <c r="H411" s="310"/>
      <c r="I411" s="309"/>
      <c r="J411" s="309"/>
      <c r="K411" s="309"/>
      <c r="L411" s="309"/>
      <c r="M411" s="309"/>
      <c r="N411" s="309"/>
      <c r="O411" s="309"/>
      <c r="P411" s="312"/>
      <c r="Q411" s="313"/>
      <c r="R411" s="309"/>
      <c r="S411" s="309"/>
      <c r="T411" s="222"/>
      <c r="U411" s="222"/>
      <c r="V411" s="222"/>
      <c r="W411" s="2"/>
      <c r="X411" s="2"/>
      <c r="Y411" s="2"/>
      <c r="Z411" s="2"/>
      <c r="AA411" s="2"/>
      <c r="AB411" s="2"/>
    </row>
    <row r="412" spans="1:28" s="1" customFormat="1">
      <c r="A412" s="224"/>
      <c r="B412" s="69" t="s">
        <v>677</v>
      </c>
      <c r="C412" s="70" t="s">
        <v>812</v>
      </c>
      <c r="D412" s="224"/>
      <c r="E412" s="294"/>
      <c r="F412" s="309"/>
      <c r="G412" s="309"/>
      <c r="H412" s="310"/>
      <c r="I412" s="309"/>
      <c r="J412" s="309"/>
      <c r="K412" s="309"/>
      <c r="L412" s="309"/>
      <c r="M412" s="309"/>
      <c r="N412" s="309"/>
      <c r="O412" s="309"/>
      <c r="P412" s="312"/>
      <c r="Q412" s="313"/>
      <c r="R412" s="309"/>
      <c r="S412" s="309"/>
      <c r="T412" s="222"/>
      <c r="U412" s="222"/>
      <c r="V412" s="222"/>
      <c r="W412" s="2"/>
      <c r="X412" s="2"/>
      <c r="Y412" s="2"/>
      <c r="Z412" s="2"/>
      <c r="AA412" s="2"/>
      <c r="AB412" s="2"/>
    </row>
    <row r="413" spans="1:28" s="1" customFormat="1">
      <c r="A413" s="224"/>
      <c r="B413" s="71" t="s">
        <v>645</v>
      </c>
      <c r="C413" s="72" t="s">
        <v>816</v>
      </c>
      <c r="D413" s="224"/>
      <c r="E413" s="294"/>
      <c r="F413" s="309"/>
      <c r="G413" s="309"/>
      <c r="H413" s="310"/>
      <c r="I413" s="309"/>
      <c r="J413" s="309"/>
      <c r="K413" s="309"/>
      <c r="L413" s="309"/>
      <c r="M413" s="309"/>
      <c r="N413" s="309"/>
      <c r="O413" s="309"/>
      <c r="P413" s="312"/>
      <c r="Q413" s="313"/>
      <c r="R413" s="309"/>
      <c r="S413" s="309"/>
      <c r="T413" s="222"/>
      <c r="U413" s="222"/>
      <c r="V413" s="222"/>
      <c r="W413" s="2"/>
      <c r="X413" s="2"/>
      <c r="Y413" s="2"/>
      <c r="Z413" s="2"/>
      <c r="AA413" s="2"/>
      <c r="AB413" s="2"/>
    </row>
    <row r="414" spans="1:28" s="1" customFormat="1">
      <c r="A414" s="224"/>
      <c r="B414" s="69" t="s">
        <v>638</v>
      </c>
      <c r="C414" s="70" t="s">
        <v>70</v>
      </c>
      <c r="D414" s="224"/>
      <c r="E414" s="294"/>
      <c r="F414" s="309"/>
      <c r="G414" s="309"/>
      <c r="H414" s="310"/>
      <c r="I414" s="309"/>
      <c r="J414" s="309"/>
      <c r="K414" s="309"/>
      <c r="L414" s="309"/>
      <c r="M414" s="309"/>
      <c r="N414" s="309"/>
      <c r="O414" s="309"/>
      <c r="P414" s="312"/>
      <c r="Q414" s="313"/>
      <c r="R414" s="309"/>
      <c r="S414" s="309"/>
      <c r="T414" s="222"/>
      <c r="U414" s="222"/>
      <c r="V414" s="222"/>
      <c r="W414" s="2"/>
      <c r="X414" s="2"/>
      <c r="Y414" s="2"/>
      <c r="Z414" s="2"/>
      <c r="AA414" s="2"/>
      <c r="AB414" s="2"/>
    </row>
    <row r="415" spans="1:28" s="1" customFormat="1">
      <c r="A415" s="224"/>
      <c r="B415" s="71" t="s">
        <v>768</v>
      </c>
      <c r="C415" s="72" t="s">
        <v>815</v>
      </c>
      <c r="D415" s="224"/>
      <c r="E415" s="294"/>
      <c r="F415" s="309"/>
      <c r="G415" s="309"/>
      <c r="H415" s="310"/>
      <c r="I415" s="309"/>
      <c r="J415" s="309"/>
      <c r="K415" s="309"/>
      <c r="L415" s="309"/>
      <c r="M415" s="309"/>
      <c r="N415" s="309"/>
      <c r="O415" s="309"/>
      <c r="P415" s="312"/>
      <c r="Q415" s="313"/>
      <c r="R415" s="309"/>
      <c r="S415" s="309"/>
      <c r="T415" s="222"/>
      <c r="U415" s="222"/>
      <c r="V415" s="222"/>
      <c r="W415" s="2"/>
      <c r="X415" s="2"/>
      <c r="Y415" s="2"/>
      <c r="Z415" s="2"/>
      <c r="AA415" s="2"/>
      <c r="AB415" s="2"/>
    </row>
    <row r="416" spans="1:28" s="1" customFormat="1">
      <c r="A416" s="224"/>
      <c r="B416" s="69" t="s">
        <v>607</v>
      </c>
      <c r="C416" s="70" t="s">
        <v>813</v>
      </c>
      <c r="D416" s="224"/>
      <c r="E416" s="294"/>
      <c r="F416" s="309"/>
      <c r="G416" s="309"/>
      <c r="H416" s="310"/>
      <c r="I416" s="309"/>
      <c r="J416" s="309"/>
      <c r="K416" s="309"/>
      <c r="L416" s="309"/>
      <c r="M416" s="309"/>
      <c r="N416" s="309"/>
      <c r="O416" s="309"/>
      <c r="P416" s="312"/>
      <c r="Q416" s="313"/>
      <c r="R416" s="309"/>
      <c r="S416" s="309"/>
      <c r="T416" s="222"/>
      <c r="U416" s="222"/>
      <c r="V416" s="222"/>
      <c r="W416" s="2"/>
      <c r="X416" s="2"/>
      <c r="Y416" s="2"/>
      <c r="Z416" s="2"/>
      <c r="AA416" s="2"/>
      <c r="AB416" s="2"/>
    </row>
    <row r="417" spans="1:28" s="1" customFormat="1">
      <c r="A417" s="224"/>
      <c r="B417" s="71" t="s">
        <v>726</v>
      </c>
      <c r="C417" s="72" t="s">
        <v>815</v>
      </c>
      <c r="D417" s="224"/>
      <c r="E417" s="294"/>
      <c r="F417" s="309"/>
      <c r="G417" s="309"/>
      <c r="H417" s="310"/>
      <c r="I417" s="309"/>
      <c r="J417" s="309"/>
      <c r="K417" s="309"/>
      <c r="L417" s="309"/>
      <c r="M417" s="309"/>
      <c r="N417" s="309"/>
      <c r="O417" s="309"/>
      <c r="P417" s="312"/>
      <c r="Q417" s="313"/>
      <c r="R417" s="309"/>
      <c r="S417" s="309"/>
      <c r="T417" s="222"/>
      <c r="U417" s="222"/>
      <c r="V417" s="222"/>
      <c r="W417" s="2"/>
      <c r="X417" s="2"/>
      <c r="Y417" s="2"/>
      <c r="Z417" s="2"/>
      <c r="AA417" s="2"/>
      <c r="AB417" s="2"/>
    </row>
    <row r="418" spans="1:28" s="1" customFormat="1">
      <c r="A418" s="224"/>
      <c r="B418" s="69" t="s">
        <v>652</v>
      </c>
      <c r="C418" s="70" t="s">
        <v>812</v>
      </c>
      <c r="D418" s="224"/>
      <c r="E418" s="294"/>
      <c r="F418" s="309"/>
      <c r="G418" s="309"/>
      <c r="H418" s="310"/>
      <c r="I418" s="309"/>
      <c r="J418" s="309"/>
      <c r="K418" s="309"/>
      <c r="L418" s="309"/>
      <c r="M418" s="309"/>
      <c r="N418" s="309"/>
      <c r="O418" s="309"/>
      <c r="P418" s="312"/>
      <c r="Q418" s="313"/>
      <c r="R418" s="309"/>
      <c r="S418" s="309"/>
      <c r="T418" s="222"/>
      <c r="U418" s="222"/>
      <c r="V418" s="222"/>
      <c r="W418" s="2"/>
      <c r="X418" s="2"/>
      <c r="Y418" s="2"/>
      <c r="Z418" s="2"/>
      <c r="AA418" s="2"/>
      <c r="AB418" s="2"/>
    </row>
    <row r="419" spans="1:28" s="1" customFormat="1">
      <c r="A419" s="224"/>
      <c r="B419" s="71" t="s">
        <v>774</v>
      </c>
      <c r="C419" s="72" t="s">
        <v>816</v>
      </c>
      <c r="D419" s="224"/>
      <c r="E419" s="294"/>
      <c r="F419" s="309"/>
      <c r="G419" s="309"/>
      <c r="H419" s="310"/>
      <c r="I419" s="309"/>
      <c r="J419" s="309"/>
      <c r="K419" s="309"/>
      <c r="L419" s="309"/>
      <c r="M419" s="309"/>
      <c r="N419" s="309"/>
      <c r="O419" s="309"/>
      <c r="P419" s="312"/>
      <c r="Q419" s="313"/>
      <c r="R419" s="309"/>
      <c r="S419" s="309"/>
      <c r="T419" s="222"/>
      <c r="U419" s="222"/>
      <c r="V419" s="222"/>
      <c r="W419" s="2"/>
      <c r="X419" s="2"/>
      <c r="Y419" s="2"/>
      <c r="Z419" s="2"/>
      <c r="AA419" s="2"/>
      <c r="AB419" s="2"/>
    </row>
    <row r="420" spans="1:28" s="1" customFormat="1">
      <c r="A420" s="224"/>
      <c r="B420" s="69" t="s">
        <v>687</v>
      </c>
      <c r="C420" s="70" t="s">
        <v>814</v>
      </c>
      <c r="D420" s="224"/>
      <c r="E420" s="294"/>
      <c r="F420" s="309"/>
      <c r="G420" s="309"/>
      <c r="H420" s="310"/>
      <c r="I420" s="309"/>
      <c r="J420" s="309"/>
      <c r="K420" s="309"/>
      <c r="L420" s="309"/>
      <c r="M420" s="309"/>
      <c r="N420" s="309"/>
      <c r="O420" s="309"/>
      <c r="P420" s="312"/>
      <c r="Q420" s="313"/>
      <c r="R420" s="309"/>
      <c r="S420" s="309"/>
      <c r="T420" s="222"/>
      <c r="U420" s="222"/>
      <c r="V420" s="222"/>
      <c r="W420" s="2"/>
      <c r="X420" s="2"/>
      <c r="Y420" s="2"/>
      <c r="Z420" s="2"/>
      <c r="AA420" s="2"/>
      <c r="AB420" s="2"/>
    </row>
    <row r="421" spans="1:28" s="1" customFormat="1">
      <c r="A421" s="224"/>
      <c r="B421" s="71" t="s">
        <v>659</v>
      </c>
      <c r="C421" s="72" t="s">
        <v>812</v>
      </c>
      <c r="D421" s="224"/>
      <c r="E421" s="294"/>
      <c r="F421" s="309"/>
      <c r="G421" s="309"/>
      <c r="H421" s="310"/>
      <c r="I421" s="309"/>
      <c r="J421" s="309"/>
      <c r="K421" s="309"/>
      <c r="L421" s="309"/>
      <c r="M421" s="309"/>
      <c r="N421" s="309"/>
      <c r="O421" s="309"/>
      <c r="P421" s="312"/>
      <c r="Q421" s="313"/>
      <c r="R421" s="309"/>
      <c r="S421" s="309"/>
      <c r="T421" s="222"/>
      <c r="U421" s="222"/>
      <c r="V421" s="222"/>
      <c r="W421" s="2"/>
      <c r="X421" s="2"/>
      <c r="Y421" s="2"/>
      <c r="Z421" s="2"/>
      <c r="AA421" s="2"/>
      <c r="AB421" s="2"/>
    </row>
    <row r="422" spans="1:28" s="1" customFormat="1">
      <c r="A422" s="224"/>
      <c r="B422" s="69" t="s">
        <v>758</v>
      </c>
      <c r="C422" s="70" t="s">
        <v>814</v>
      </c>
      <c r="D422" s="224"/>
      <c r="E422" s="294"/>
      <c r="F422" s="309"/>
      <c r="G422" s="309"/>
      <c r="H422" s="310"/>
      <c r="I422" s="309"/>
      <c r="J422" s="309"/>
      <c r="K422" s="309"/>
      <c r="L422" s="309"/>
      <c r="M422" s="309"/>
      <c r="N422" s="309"/>
      <c r="O422" s="309"/>
      <c r="P422" s="312"/>
      <c r="Q422" s="313"/>
      <c r="R422" s="309"/>
      <c r="S422" s="309"/>
      <c r="T422" s="222"/>
      <c r="U422" s="222"/>
      <c r="V422" s="222"/>
      <c r="W422" s="2"/>
      <c r="X422" s="2"/>
      <c r="Y422" s="2"/>
      <c r="Z422" s="2"/>
      <c r="AA422" s="2"/>
      <c r="AB422" s="2"/>
    </row>
    <row r="423" spans="1:28" s="1" customFormat="1">
      <c r="A423" s="224"/>
      <c r="B423" s="71" t="s">
        <v>656</v>
      </c>
      <c r="C423" s="72" t="s">
        <v>814</v>
      </c>
      <c r="D423" s="224"/>
      <c r="E423" s="294"/>
      <c r="F423" s="309"/>
      <c r="G423" s="309"/>
      <c r="H423" s="310"/>
      <c r="I423" s="309"/>
      <c r="J423" s="309"/>
      <c r="K423" s="309"/>
      <c r="L423" s="309"/>
      <c r="M423" s="309"/>
      <c r="N423" s="309"/>
      <c r="O423" s="309"/>
      <c r="P423" s="312"/>
      <c r="Q423" s="313"/>
      <c r="R423" s="309"/>
      <c r="S423" s="309"/>
      <c r="T423" s="222"/>
      <c r="U423" s="222"/>
      <c r="V423" s="222"/>
      <c r="W423" s="2"/>
      <c r="X423" s="2"/>
      <c r="Y423" s="2"/>
      <c r="Z423" s="2"/>
      <c r="AA423" s="2"/>
      <c r="AB423" s="2"/>
    </row>
    <row r="424" spans="1:28" s="1" customFormat="1">
      <c r="A424" s="224"/>
      <c r="B424" s="69" t="s">
        <v>692</v>
      </c>
      <c r="C424" s="70" t="s">
        <v>812</v>
      </c>
      <c r="D424" s="224"/>
      <c r="E424" s="294"/>
      <c r="F424" s="309"/>
      <c r="G424" s="309"/>
      <c r="H424" s="310"/>
      <c r="I424" s="309"/>
      <c r="J424" s="309"/>
      <c r="K424" s="309"/>
      <c r="L424" s="309"/>
      <c r="M424" s="309"/>
      <c r="N424" s="309"/>
      <c r="O424" s="309"/>
      <c r="P424" s="312"/>
      <c r="Q424" s="313"/>
      <c r="R424" s="309"/>
      <c r="S424" s="309"/>
      <c r="T424" s="222"/>
      <c r="U424" s="222"/>
      <c r="V424" s="222"/>
      <c r="W424" s="2"/>
      <c r="X424" s="2"/>
      <c r="Y424" s="2"/>
      <c r="Z424" s="2"/>
      <c r="AA424" s="2"/>
      <c r="AB424" s="2"/>
    </row>
    <row r="425" spans="1:28" s="1" customFormat="1">
      <c r="A425" s="224"/>
      <c r="B425" s="71" t="s">
        <v>641</v>
      </c>
      <c r="C425" s="72" t="s">
        <v>813</v>
      </c>
      <c r="D425" s="224"/>
      <c r="E425" s="294"/>
      <c r="F425" s="309"/>
      <c r="G425" s="309"/>
      <c r="H425" s="310"/>
      <c r="I425" s="309"/>
      <c r="J425" s="309"/>
      <c r="K425" s="309"/>
      <c r="L425" s="309"/>
      <c r="M425" s="309"/>
      <c r="N425" s="309"/>
      <c r="O425" s="309"/>
      <c r="P425" s="312"/>
      <c r="Q425" s="313"/>
      <c r="R425" s="309"/>
      <c r="S425" s="309"/>
      <c r="T425" s="222"/>
      <c r="U425" s="222"/>
      <c r="V425" s="222"/>
      <c r="W425" s="2"/>
      <c r="X425" s="2"/>
      <c r="Y425" s="2"/>
      <c r="Z425" s="2"/>
      <c r="AA425" s="2"/>
      <c r="AB425" s="2"/>
    </row>
    <row r="426" spans="1:28" s="1" customFormat="1">
      <c r="A426" s="224"/>
      <c r="B426" s="69" t="s">
        <v>631</v>
      </c>
      <c r="C426" s="70" t="s">
        <v>813</v>
      </c>
      <c r="D426" s="224"/>
      <c r="E426" s="294"/>
      <c r="F426" s="309"/>
      <c r="G426" s="309"/>
      <c r="H426" s="310"/>
      <c r="I426" s="309"/>
      <c r="J426" s="309"/>
      <c r="K426" s="309"/>
      <c r="L426" s="309"/>
      <c r="M426" s="309"/>
      <c r="N426" s="309"/>
      <c r="O426" s="309"/>
      <c r="P426" s="312"/>
      <c r="Q426" s="313"/>
      <c r="R426" s="309"/>
      <c r="S426" s="309"/>
      <c r="T426" s="222"/>
      <c r="U426" s="222"/>
      <c r="V426" s="222"/>
      <c r="W426" s="2"/>
      <c r="X426" s="2"/>
      <c r="Y426" s="2"/>
      <c r="Z426" s="2"/>
      <c r="AA426" s="2"/>
      <c r="AB426" s="2"/>
    </row>
    <row r="427" spans="1:28" s="1" customFormat="1">
      <c r="A427" s="224"/>
      <c r="B427" s="71" t="s">
        <v>731</v>
      </c>
      <c r="C427" s="72" t="s">
        <v>812</v>
      </c>
      <c r="D427" s="224"/>
      <c r="E427" s="294"/>
      <c r="F427" s="309"/>
      <c r="G427" s="309"/>
      <c r="H427" s="310"/>
      <c r="I427" s="309"/>
      <c r="J427" s="309"/>
      <c r="K427" s="309"/>
      <c r="L427" s="309"/>
      <c r="M427" s="309"/>
      <c r="N427" s="309"/>
      <c r="O427" s="309"/>
      <c r="P427" s="312"/>
      <c r="Q427" s="313"/>
      <c r="R427" s="309"/>
      <c r="S427" s="309"/>
      <c r="T427" s="222"/>
      <c r="U427" s="222"/>
      <c r="V427" s="222"/>
      <c r="W427" s="2"/>
      <c r="X427" s="2"/>
      <c r="Y427" s="2"/>
      <c r="Z427" s="2"/>
      <c r="AA427" s="2"/>
      <c r="AB427" s="2"/>
    </row>
    <row r="428" spans="1:28" s="1" customFormat="1">
      <c r="A428" s="224"/>
      <c r="B428" s="69" t="s">
        <v>729</v>
      </c>
      <c r="C428" s="70" t="s">
        <v>814</v>
      </c>
      <c r="D428" s="224"/>
      <c r="E428" s="294"/>
      <c r="F428" s="309"/>
      <c r="G428" s="309"/>
      <c r="H428" s="310"/>
      <c r="I428" s="309"/>
      <c r="J428" s="309"/>
      <c r="K428" s="309"/>
      <c r="L428" s="309"/>
      <c r="M428" s="309"/>
      <c r="N428" s="309"/>
      <c r="O428" s="309"/>
      <c r="P428" s="312"/>
      <c r="Q428" s="313"/>
      <c r="R428" s="309"/>
      <c r="S428" s="309"/>
      <c r="T428" s="222"/>
      <c r="U428" s="222"/>
      <c r="V428" s="222"/>
      <c r="W428" s="2"/>
      <c r="X428" s="2"/>
      <c r="Y428" s="2"/>
      <c r="Z428" s="2"/>
      <c r="AA428" s="2"/>
      <c r="AB428" s="2"/>
    </row>
    <row r="429" spans="1:28" s="1" customFormat="1">
      <c r="A429" s="224"/>
      <c r="B429" s="71" t="s">
        <v>737</v>
      </c>
      <c r="C429" s="72" t="s">
        <v>815</v>
      </c>
      <c r="D429" s="224"/>
      <c r="E429" s="294"/>
      <c r="F429" s="309"/>
      <c r="G429" s="309"/>
      <c r="H429" s="310"/>
      <c r="I429" s="309"/>
      <c r="J429" s="309"/>
      <c r="K429" s="309"/>
      <c r="L429" s="309"/>
      <c r="M429" s="309"/>
      <c r="N429" s="309"/>
      <c r="O429" s="309"/>
      <c r="P429" s="312"/>
      <c r="Q429" s="313"/>
      <c r="R429" s="309"/>
      <c r="S429" s="309"/>
      <c r="T429" s="222"/>
      <c r="U429" s="222"/>
      <c r="V429" s="222"/>
      <c r="W429" s="2"/>
      <c r="X429" s="2"/>
      <c r="Y429" s="2"/>
      <c r="Z429" s="2"/>
      <c r="AA429" s="2"/>
      <c r="AB429" s="2"/>
    </row>
    <row r="430" spans="1:28" s="1" customFormat="1">
      <c r="A430" s="224"/>
      <c r="B430" s="69" t="s">
        <v>700</v>
      </c>
      <c r="C430" s="70" t="s">
        <v>814</v>
      </c>
      <c r="D430" s="224"/>
      <c r="E430" s="294"/>
      <c r="F430" s="309"/>
      <c r="G430" s="309"/>
      <c r="H430" s="310"/>
      <c r="I430" s="309"/>
      <c r="J430" s="309"/>
      <c r="K430" s="309"/>
      <c r="L430" s="309"/>
      <c r="M430" s="309"/>
      <c r="N430" s="309"/>
      <c r="O430" s="309"/>
      <c r="P430" s="312"/>
      <c r="Q430" s="313"/>
      <c r="R430" s="309"/>
      <c r="S430" s="309"/>
      <c r="T430" s="222"/>
      <c r="U430" s="222"/>
      <c r="V430" s="222"/>
      <c r="W430" s="2"/>
      <c r="X430" s="2"/>
      <c r="Y430" s="2"/>
      <c r="Z430" s="2"/>
      <c r="AA430" s="2"/>
      <c r="AB430" s="2"/>
    </row>
    <row r="431" spans="1:28" s="1" customFormat="1">
      <c r="A431" s="224"/>
      <c r="B431" s="71" t="s">
        <v>590</v>
      </c>
      <c r="C431" s="72" t="s">
        <v>814</v>
      </c>
      <c r="D431" s="224"/>
      <c r="E431" s="294"/>
      <c r="F431" s="309"/>
      <c r="G431" s="309"/>
      <c r="H431" s="310"/>
      <c r="I431" s="309"/>
      <c r="J431" s="309"/>
      <c r="K431" s="309"/>
      <c r="L431" s="309"/>
      <c r="M431" s="309"/>
      <c r="N431" s="309"/>
      <c r="O431" s="309"/>
      <c r="P431" s="312"/>
      <c r="Q431" s="313"/>
      <c r="R431" s="309"/>
      <c r="S431" s="309"/>
      <c r="T431" s="222"/>
      <c r="U431" s="222"/>
      <c r="V431" s="222"/>
      <c r="W431" s="2"/>
      <c r="X431" s="2"/>
      <c r="Y431" s="2"/>
      <c r="Z431" s="2"/>
      <c r="AA431" s="2"/>
      <c r="AB431" s="2"/>
    </row>
    <row r="432" spans="1:28" s="1" customFormat="1">
      <c r="A432" s="224"/>
      <c r="B432" s="69" t="s">
        <v>621</v>
      </c>
      <c r="C432" s="70" t="s">
        <v>70</v>
      </c>
      <c r="D432" s="224"/>
      <c r="E432" s="294"/>
      <c r="F432" s="309"/>
      <c r="G432" s="309"/>
      <c r="H432" s="310"/>
      <c r="I432" s="309"/>
      <c r="J432" s="309"/>
      <c r="K432" s="309"/>
      <c r="L432" s="309"/>
      <c r="M432" s="309"/>
      <c r="N432" s="309"/>
      <c r="O432" s="309"/>
      <c r="P432" s="312"/>
      <c r="Q432" s="313"/>
      <c r="R432" s="309"/>
      <c r="S432" s="309"/>
      <c r="T432" s="222"/>
      <c r="U432" s="222"/>
      <c r="V432" s="222"/>
      <c r="W432" s="2"/>
      <c r="X432" s="2"/>
      <c r="Y432" s="2"/>
      <c r="Z432" s="2"/>
      <c r="AA432" s="2"/>
      <c r="AB432" s="2"/>
    </row>
    <row r="433" spans="1:28" s="1" customFormat="1">
      <c r="A433" s="224"/>
      <c r="B433" s="71" t="s">
        <v>594</v>
      </c>
      <c r="C433" s="72" t="s">
        <v>812</v>
      </c>
      <c r="D433" s="224"/>
      <c r="E433" s="294"/>
      <c r="F433" s="309"/>
      <c r="G433" s="309"/>
      <c r="H433" s="310"/>
      <c r="I433" s="309"/>
      <c r="J433" s="309"/>
      <c r="K433" s="309"/>
      <c r="L433" s="309"/>
      <c r="M433" s="309"/>
      <c r="N433" s="309"/>
      <c r="O433" s="309"/>
      <c r="P433" s="312"/>
      <c r="Q433" s="313"/>
      <c r="R433" s="309"/>
      <c r="S433" s="309"/>
      <c r="T433" s="222"/>
      <c r="U433" s="222"/>
      <c r="V433" s="222"/>
      <c r="W433" s="2"/>
      <c r="X433" s="2"/>
      <c r="Y433" s="2"/>
      <c r="Z433" s="2"/>
      <c r="AA433" s="2"/>
      <c r="AB433" s="2"/>
    </row>
    <row r="434" spans="1:28" s="1" customFormat="1">
      <c r="A434" s="224"/>
      <c r="B434" s="69" t="s">
        <v>660</v>
      </c>
      <c r="C434" s="70" t="s">
        <v>813</v>
      </c>
      <c r="D434" s="224"/>
      <c r="E434" s="294"/>
      <c r="F434" s="309"/>
      <c r="G434" s="309"/>
      <c r="H434" s="310"/>
      <c r="I434" s="309"/>
      <c r="J434" s="309"/>
      <c r="K434" s="309"/>
      <c r="L434" s="309"/>
      <c r="M434" s="309"/>
      <c r="N434" s="309"/>
      <c r="O434" s="309"/>
      <c r="P434" s="312"/>
      <c r="Q434" s="313"/>
      <c r="R434" s="309"/>
      <c r="S434" s="309"/>
      <c r="T434" s="222"/>
      <c r="U434" s="222"/>
      <c r="V434" s="222"/>
      <c r="W434" s="2"/>
      <c r="X434" s="2"/>
      <c r="Y434" s="2"/>
      <c r="Z434" s="2"/>
      <c r="AA434" s="2"/>
      <c r="AB434" s="2"/>
    </row>
    <row r="435" spans="1:28" s="1" customFormat="1">
      <c r="A435" s="224"/>
      <c r="B435" s="71" t="s">
        <v>585</v>
      </c>
      <c r="C435" s="72" t="s">
        <v>812</v>
      </c>
      <c r="D435" s="224"/>
      <c r="E435" s="294"/>
      <c r="F435" s="309"/>
      <c r="G435" s="309"/>
      <c r="H435" s="310"/>
      <c r="I435" s="309"/>
      <c r="J435" s="309"/>
      <c r="K435" s="309"/>
      <c r="L435" s="309"/>
      <c r="M435" s="309"/>
      <c r="N435" s="309"/>
      <c r="O435" s="309"/>
      <c r="P435" s="312"/>
      <c r="Q435" s="313"/>
      <c r="R435" s="309"/>
      <c r="S435" s="309"/>
      <c r="T435" s="222"/>
      <c r="U435" s="222"/>
      <c r="V435" s="222"/>
      <c r="W435" s="2"/>
      <c r="X435" s="2"/>
      <c r="Y435" s="2"/>
      <c r="Z435" s="2"/>
      <c r="AA435" s="2"/>
      <c r="AB435" s="2"/>
    </row>
    <row r="436" spans="1:28" s="1" customFormat="1">
      <c r="A436" s="224"/>
      <c r="B436" s="69" t="s">
        <v>613</v>
      </c>
      <c r="C436" s="70" t="s">
        <v>812</v>
      </c>
      <c r="D436" s="224"/>
      <c r="E436" s="294"/>
      <c r="F436" s="309"/>
      <c r="G436" s="309"/>
      <c r="H436" s="310"/>
      <c r="I436" s="309"/>
      <c r="J436" s="309"/>
      <c r="K436" s="309"/>
      <c r="L436" s="309"/>
      <c r="M436" s="309"/>
      <c r="N436" s="309"/>
      <c r="O436" s="309"/>
      <c r="P436" s="312"/>
      <c r="Q436" s="313"/>
      <c r="R436" s="309"/>
      <c r="S436" s="309"/>
      <c r="T436" s="222"/>
      <c r="U436" s="222"/>
      <c r="V436" s="222"/>
      <c r="W436" s="2"/>
      <c r="X436" s="2"/>
      <c r="Y436" s="2"/>
      <c r="Z436" s="2"/>
      <c r="AA436" s="2"/>
      <c r="AB436" s="2"/>
    </row>
    <row r="437" spans="1:28" s="1" customFormat="1">
      <c r="A437" s="224"/>
      <c r="B437" s="71" t="s">
        <v>669</v>
      </c>
      <c r="C437" s="72" t="s">
        <v>816</v>
      </c>
      <c r="D437" s="224"/>
      <c r="E437" s="294"/>
      <c r="F437" s="309"/>
      <c r="G437" s="309"/>
      <c r="H437" s="310"/>
      <c r="I437" s="309"/>
      <c r="J437" s="309"/>
      <c r="K437" s="309"/>
      <c r="L437" s="309"/>
      <c r="M437" s="309"/>
      <c r="N437" s="309"/>
      <c r="O437" s="309"/>
      <c r="P437" s="312"/>
      <c r="Q437" s="313"/>
      <c r="R437" s="309"/>
      <c r="S437" s="309"/>
      <c r="T437" s="222"/>
      <c r="U437" s="222"/>
      <c r="V437" s="222"/>
      <c r="W437" s="2"/>
      <c r="X437" s="2"/>
      <c r="Y437" s="2"/>
      <c r="Z437" s="2"/>
      <c r="AA437" s="2"/>
      <c r="AB437" s="2"/>
    </row>
    <row r="438" spans="1:28" s="1" customFormat="1">
      <c r="A438" s="224"/>
      <c r="B438" s="69" t="s">
        <v>683</v>
      </c>
      <c r="C438" s="70" t="s">
        <v>815</v>
      </c>
      <c r="D438" s="224"/>
      <c r="E438" s="294"/>
      <c r="F438" s="309"/>
      <c r="G438" s="309"/>
      <c r="H438" s="310"/>
      <c r="I438" s="309"/>
      <c r="J438" s="309"/>
      <c r="K438" s="309"/>
      <c r="L438" s="309"/>
      <c r="M438" s="309"/>
      <c r="N438" s="309"/>
      <c r="O438" s="309"/>
      <c r="P438" s="312"/>
      <c r="Q438" s="313"/>
      <c r="R438" s="309"/>
      <c r="S438" s="309"/>
      <c r="T438" s="222"/>
      <c r="U438" s="222"/>
      <c r="V438" s="222"/>
      <c r="W438" s="2"/>
      <c r="X438" s="2"/>
      <c r="Y438" s="2"/>
      <c r="Z438" s="2"/>
      <c r="AA438" s="2"/>
      <c r="AB438" s="2"/>
    </row>
    <row r="439" spans="1:28" s="1" customFormat="1">
      <c r="A439" s="224"/>
      <c r="B439" s="71" t="s">
        <v>599</v>
      </c>
      <c r="C439" s="72" t="s">
        <v>815</v>
      </c>
      <c r="D439" s="224"/>
      <c r="E439" s="294"/>
      <c r="F439" s="309"/>
      <c r="G439" s="309"/>
      <c r="H439" s="310"/>
      <c r="I439" s="309"/>
      <c r="J439" s="309"/>
      <c r="K439" s="309"/>
      <c r="L439" s="309"/>
      <c r="M439" s="309"/>
      <c r="N439" s="309"/>
      <c r="O439" s="309"/>
      <c r="P439" s="312"/>
      <c r="Q439" s="313"/>
      <c r="R439" s="309"/>
      <c r="S439" s="309"/>
      <c r="T439" s="222"/>
      <c r="U439" s="222"/>
      <c r="V439" s="222"/>
      <c r="W439" s="2"/>
      <c r="X439" s="2"/>
      <c r="Y439" s="2"/>
      <c r="Z439" s="2"/>
      <c r="AA439" s="2"/>
      <c r="AB439" s="2"/>
    </row>
    <row r="440" spans="1:28" s="1" customFormat="1">
      <c r="A440" s="224"/>
      <c r="B440" s="69" t="s">
        <v>364</v>
      </c>
      <c r="C440" s="70" t="s">
        <v>812</v>
      </c>
      <c r="D440" s="224"/>
      <c r="E440" s="294"/>
      <c r="F440" s="309"/>
      <c r="G440" s="309"/>
      <c r="H440" s="310"/>
      <c r="I440" s="309"/>
      <c r="J440" s="309"/>
      <c r="K440" s="309"/>
      <c r="L440" s="309"/>
      <c r="M440" s="309"/>
      <c r="N440" s="309"/>
      <c r="O440" s="309"/>
      <c r="P440" s="312"/>
      <c r="Q440" s="313"/>
      <c r="R440" s="309"/>
      <c r="S440" s="309"/>
      <c r="T440" s="222"/>
      <c r="U440" s="222"/>
      <c r="V440" s="222"/>
      <c r="W440" s="2"/>
      <c r="X440" s="2"/>
      <c r="Y440" s="2"/>
      <c r="Z440" s="2"/>
      <c r="AA440" s="2"/>
      <c r="AB440" s="2"/>
    </row>
    <row r="441" spans="1:28" s="1" customFormat="1">
      <c r="A441" s="224"/>
      <c r="B441" s="71" t="s">
        <v>668</v>
      </c>
      <c r="C441" s="72" t="s">
        <v>816</v>
      </c>
      <c r="D441" s="224"/>
      <c r="E441" s="294"/>
      <c r="F441" s="309"/>
      <c r="G441" s="309"/>
      <c r="H441" s="310"/>
      <c r="I441" s="309"/>
      <c r="J441" s="309"/>
      <c r="K441" s="309"/>
      <c r="L441" s="309"/>
      <c r="M441" s="309"/>
      <c r="N441" s="309"/>
      <c r="O441" s="309"/>
      <c r="P441" s="312"/>
      <c r="Q441" s="313"/>
      <c r="R441" s="309"/>
      <c r="S441" s="309"/>
      <c r="T441" s="222"/>
      <c r="U441" s="222"/>
      <c r="V441" s="222"/>
      <c r="W441" s="2"/>
      <c r="X441" s="2"/>
      <c r="Y441" s="2"/>
      <c r="Z441" s="2"/>
      <c r="AA441" s="2"/>
      <c r="AB441" s="2"/>
    </row>
    <row r="442" spans="1:28" s="1" customFormat="1">
      <c r="A442" s="224"/>
      <c r="B442" s="69" t="s">
        <v>699</v>
      </c>
      <c r="C442" s="70" t="s">
        <v>816</v>
      </c>
      <c r="D442" s="224"/>
      <c r="E442" s="294"/>
      <c r="F442" s="309"/>
      <c r="G442" s="309"/>
      <c r="H442" s="310"/>
      <c r="I442" s="309"/>
      <c r="J442" s="309"/>
      <c r="K442" s="309"/>
      <c r="L442" s="309"/>
      <c r="M442" s="309"/>
      <c r="N442" s="309"/>
      <c r="O442" s="309"/>
      <c r="P442" s="312"/>
      <c r="Q442" s="313"/>
      <c r="R442" s="309"/>
      <c r="S442" s="309"/>
      <c r="T442" s="222"/>
      <c r="U442" s="222"/>
      <c r="V442" s="222"/>
      <c r="W442" s="2"/>
      <c r="X442" s="2"/>
      <c r="Y442" s="2"/>
      <c r="Z442" s="2"/>
      <c r="AA442" s="2"/>
      <c r="AB442" s="2"/>
    </row>
    <row r="443" spans="1:28" s="1" customFormat="1">
      <c r="A443" s="224"/>
      <c r="B443" s="71" t="s">
        <v>732</v>
      </c>
      <c r="C443" s="72" t="s">
        <v>813</v>
      </c>
      <c r="D443" s="224"/>
      <c r="E443" s="294"/>
      <c r="F443" s="309"/>
      <c r="G443" s="309"/>
      <c r="H443" s="310"/>
      <c r="I443" s="309"/>
      <c r="J443" s="309"/>
      <c r="K443" s="309"/>
      <c r="L443" s="309"/>
      <c r="M443" s="309"/>
      <c r="N443" s="309"/>
      <c r="O443" s="309"/>
      <c r="P443" s="312"/>
      <c r="Q443" s="313"/>
      <c r="R443" s="309"/>
      <c r="S443" s="309"/>
      <c r="T443" s="222"/>
      <c r="U443" s="222"/>
      <c r="V443" s="222"/>
      <c r="W443" s="2"/>
      <c r="X443" s="2"/>
      <c r="Y443" s="2"/>
      <c r="Z443" s="2"/>
      <c r="AA443" s="2"/>
      <c r="AB443" s="2"/>
    </row>
    <row r="444" spans="1:28" s="1" customFormat="1">
      <c r="A444" s="224"/>
      <c r="B444" s="69" t="s">
        <v>2115</v>
      </c>
      <c r="C444" s="70" t="s">
        <v>812</v>
      </c>
      <c r="D444" s="224"/>
      <c r="E444" s="294"/>
      <c r="F444" s="309"/>
      <c r="G444" s="309"/>
      <c r="H444" s="310"/>
      <c r="I444" s="309"/>
      <c r="J444" s="309"/>
      <c r="K444" s="309"/>
      <c r="L444" s="309"/>
      <c r="M444" s="309"/>
      <c r="N444" s="309"/>
      <c r="O444" s="309"/>
      <c r="P444" s="312"/>
      <c r="Q444" s="313"/>
      <c r="R444" s="309"/>
      <c r="S444" s="309"/>
      <c r="T444" s="222"/>
      <c r="U444" s="222"/>
      <c r="V444" s="222"/>
      <c r="W444" s="2"/>
      <c r="X444" s="2"/>
      <c r="Y444" s="2"/>
      <c r="Z444" s="2"/>
      <c r="AA444" s="2"/>
      <c r="AB444" s="2"/>
    </row>
    <row r="445" spans="1:28" s="1" customFormat="1">
      <c r="A445" s="224"/>
      <c r="B445" s="71" t="s">
        <v>603</v>
      </c>
      <c r="C445" s="72" t="s">
        <v>816</v>
      </c>
      <c r="D445" s="224"/>
      <c r="E445" s="294"/>
      <c r="F445" s="309"/>
      <c r="G445" s="309"/>
      <c r="H445" s="310"/>
      <c r="I445" s="309"/>
      <c r="J445" s="309"/>
      <c r="K445" s="309"/>
      <c r="L445" s="309"/>
      <c r="M445" s="309"/>
      <c r="N445" s="309"/>
      <c r="O445" s="309"/>
      <c r="P445" s="312"/>
      <c r="Q445" s="313"/>
      <c r="R445" s="309"/>
      <c r="S445" s="309"/>
      <c r="T445" s="222"/>
      <c r="U445" s="222"/>
      <c r="V445" s="222"/>
      <c r="W445" s="2"/>
      <c r="X445" s="2"/>
      <c r="Y445" s="2"/>
      <c r="Z445" s="2"/>
      <c r="AA445" s="2"/>
      <c r="AB445" s="2"/>
    </row>
    <row r="446" spans="1:28" s="1" customFormat="1">
      <c r="A446" s="224"/>
      <c r="B446" s="69" t="s">
        <v>676</v>
      </c>
      <c r="C446" s="70" t="s">
        <v>814</v>
      </c>
      <c r="D446" s="224"/>
      <c r="E446" s="294"/>
      <c r="F446" s="309"/>
      <c r="G446" s="309"/>
      <c r="H446" s="310"/>
      <c r="I446" s="309"/>
      <c r="J446" s="309"/>
      <c r="K446" s="309"/>
      <c r="L446" s="309"/>
      <c r="M446" s="309"/>
      <c r="N446" s="309"/>
      <c r="O446" s="309"/>
      <c r="P446" s="312"/>
      <c r="Q446" s="313"/>
      <c r="R446" s="309"/>
      <c r="S446" s="309"/>
      <c r="T446" s="222"/>
      <c r="U446" s="222"/>
      <c r="V446" s="222"/>
      <c r="W446" s="2"/>
      <c r="X446" s="2"/>
      <c r="Y446" s="2"/>
      <c r="Z446" s="2"/>
      <c r="AA446" s="2"/>
      <c r="AB446" s="2"/>
    </row>
    <row r="447" spans="1:28" s="1" customFormat="1">
      <c r="A447" s="224"/>
      <c r="B447" s="71" t="s">
        <v>568</v>
      </c>
      <c r="C447" s="72" t="s">
        <v>814</v>
      </c>
      <c r="D447" s="224"/>
      <c r="E447" s="294"/>
      <c r="F447" s="309"/>
      <c r="G447" s="309"/>
      <c r="H447" s="310"/>
      <c r="I447" s="309"/>
      <c r="J447" s="309"/>
      <c r="K447" s="309"/>
      <c r="L447" s="309"/>
      <c r="M447" s="309"/>
      <c r="N447" s="309"/>
      <c r="O447" s="309"/>
      <c r="P447" s="312"/>
      <c r="Q447" s="313"/>
      <c r="R447" s="309"/>
      <c r="S447" s="309"/>
      <c r="T447" s="222"/>
      <c r="U447" s="222"/>
      <c r="V447" s="222"/>
      <c r="W447" s="2"/>
      <c r="X447" s="2"/>
      <c r="Y447" s="2"/>
      <c r="Z447" s="2"/>
      <c r="AA447" s="2"/>
      <c r="AB447" s="2"/>
    </row>
    <row r="448" spans="1:28" s="1" customFormat="1">
      <c r="A448" s="224"/>
      <c r="B448" s="69" t="s">
        <v>606</v>
      </c>
      <c r="C448" s="70" t="s">
        <v>814</v>
      </c>
      <c r="D448" s="224"/>
      <c r="E448" s="294"/>
      <c r="F448" s="309"/>
      <c r="G448" s="309"/>
      <c r="H448" s="310"/>
      <c r="I448" s="309"/>
      <c r="J448" s="309"/>
      <c r="K448" s="309"/>
      <c r="L448" s="309"/>
      <c r="M448" s="309"/>
      <c r="N448" s="309"/>
      <c r="O448" s="309"/>
      <c r="P448" s="312"/>
      <c r="Q448" s="313"/>
      <c r="R448" s="309"/>
      <c r="S448" s="309"/>
      <c r="T448" s="222"/>
      <c r="U448" s="222"/>
      <c r="V448" s="222"/>
      <c r="W448" s="2"/>
      <c r="X448" s="2"/>
      <c r="Y448" s="2"/>
      <c r="Z448" s="2"/>
      <c r="AA448" s="2"/>
      <c r="AB448" s="2"/>
    </row>
    <row r="449" spans="1:28" s="1" customFormat="1">
      <c r="A449" s="224"/>
      <c r="B449" s="71" t="s">
        <v>582</v>
      </c>
      <c r="C449" s="72" t="s">
        <v>814</v>
      </c>
      <c r="D449" s="224"/>
      <c r="E449" s="294"/>
      <c r="F449" s="309"/>
      <c r="G449" s="309"/>
      <c r="H449" s="310"/>
      <c r="I449" s="309"/>
      <c r="J449" s="309"/>
      <c r="K449" s="309"/>
      <c r="L449" s="309"/>
      <c r="M449" s="309"/>
      <c r="N449" s="309"/>
      <c r="O449" s="309"/>
      <c r="P449" s="312"/>
      <c r="Q449" s="313"/>
      <c r="R449" s="309"/>
      <c r="S449" s="309"/>
      <c r="T449" s="222"/>
      <c r="U449" s="222"/>
      <c r="V449" s="222"/>
      <c r="W449" s="2"/>
      <c r="X449" s="2"/>
      <c r="Y449" s="2"/>
      <c r="Z449" s="2"/>
      <c r="AA449" s="2"/>
      <c r="AB449" s="2"/>
    </row>
    <row r="450" spans="1:28" s="1" customFormat="1">
      <c r="A450" s="224"/>
      <c r="B450" s="69" t="s">
        <v>672</v>
      </c>
      <c r="C450" s="70" t="s">
        <v>814</v>
      </c>
      <c r="D450" s="224"/>
      <c r="E450" s="294"/>
      <c r="F450" s="309"/>
      <c r="G450" s="309"/>
      <c r="H450" s="310"/>
      <c r="I450" s="309"/>
      <c r="J450" s="309"/>
      <c r="K450" s="309"/>
      <c r="L450" s="309"/>
      <c r="M450" s="309"/>
      <c r="N450" s="309"/>
      <c r="O450" s="309"/>
      <c r="P450" s="312"/>
      <c r="Q450" s="313"/>
      <c r="R450" s="309"/>
      <c r="S450" s="309"/>
      <c r="T450" s="222"/>
      <c r="U450" s="222"/>
      <c r="V450" s="222"/>
      <c r="W450" s="2"/>
      <c r="X450" s="2"/>
      <c r="Y450" s="2"/>
      <c r="Z450" s="2"/>
      <c r="AA450" s="2"/>
      <c r="AB450" s="2"/>
    </row>
    <row r="451" spans="1:28" s="1" customFormat="1">
      <c r="A451" s="224"/>
      <c r="B451" s="71" t="s">
        <v>710</v>
      </c>
      <c r="C451" s="72" t="s">
        <v>70</v>
      </c>
      <c r="D451" s="224"/>
      <c r="E451" s="294"/>
      <c r="F451" s="309"/>
      <c r="G451" s="309"/>
      <c r="H451" s="310"/>
      <c r="I451" s="309"/>
      <c r="J451" s="309"/>
      <c r="K451" s="309"/>
      <c r="L451" s="309"/>
      <c r="M451" s="309"/>
      <c r="N451" s="309"/>
      <c r="O451" s="309"/>
      <c r="P451" s="312"/>
      <c r="Q451" s="313"/>
      <c r="R451" s="309"/>
      <c r="S451" s="309"/>
      <c r="T451" s="222"/>
      <c r="U451" s="222"/>
      <c r="V451" s="222"/>
      <c r="W451" s="2"/>
      <c r="X451" s="2"/>
      <c r="Y451" s="2"/>
      <c r="Z451" s="2"/>
      <c r="AA451" s="2"/>
      <c r="AB451" s="2"/>
    </row>
    <row r="452" spans="1:28" s="1" customFormat="1">
      <c r="A452" s="224"/>
      <c r="B452" s="69" t="s">
        <v>712</v>
      </c>
      <c r="C452" s="70" t="s">
        <v>816</v>
      </c>
      <c r="D452" s="224"/>
      <c r="E452" s="294"/>
      <c r="F452" s="309"/>
      <c r="G452" s="309"/>
      <c r="H452" s="310"/>
      <c r="I452" s="309"/>
      <c r="J452" s="309"/>
      <c r="K452" s="309"/>
      <c r="L452" s="309"/>
      <c r="M452" s="309"/>
      <c r="N452" s="309"/>
      <c r="O452" s="309"/>
      <c r="P452" s="312"/>
      <c r="Q452" s="313"/>
      <c r="R452" s="309"/>
      <c r="S452" s="309"/>
      <c r="T452" s="222"/>
      <c r="U452" s="222"/>
      <c r="V452" s="222"/>
      <c r="W452" s="2"/>
      <c r="X452" s="2"/>
      <c r="Y452" s="2"/>
      <c r="Z452" s="2"/>
      <c r="AA452" s="2"/>
      <c r="AB452" s="2"/>
    </row>
    <row r="453" spans="1:28" s="1" customFormat="1">
      <c r="A453" s="224"/>
      <c r="B453" s="71" t="s">
        <v>722</v>
      </c>
      <c r="C453" s="72" t="s">
        <v>812</v>
      </c>
      <c r="D453" s="224"/>
      <c r="E453" s="294"/>
      <c r="F453" s="309"/>
      <c r="G453" s="309"/>
      <c r="H453" s="310"/>
      <c r="I453" s="309"/>
      <c r="J453" s="309"/>
      <c r="K453" s="309"/>
      <c r="L453" s="309"/>
      <c r="M453" s="309"/>
      <c r="N453" s="309"/>
      <c r="O453" s="309"/>
      <c r="P453" s="312"/>
      <c r="Q453" s="313"/>
      <c r="R453" s="309"/>
      <c r="S453" s="309"/>
      <c r="T453" s="222"/>
      <c r="U453" s="222"/>
      <c r="V453" s="222"/>
      <c r="W453" s="2"/>
      <c r="X453" s="2"/>
      <c r="Y453" s="2"/>
      <c r="Z453" s="2"/>
      <c r="AA453" s="2"/>
      <c r="AB453" s="2"/>
    </row>
    <row r="454" spans="1:28" s="1" customFormat="1">
      <c r="A454" s="224"/>
      <c r="B454" s="69" t="s">
        <v>1837</v>
      </c>
      <c r="C454" s="70" t="s">
        <v>814</v>
      </c>
      <c r="D454" s="224"/>
      <c r="E454" s="294"/>
      <c r="F454" s="309"/>
      <c r="G454" s="309"/>
      <c r="H454" s="310"/>
      <c r="I454" s="309"/>
      <c r="J454" s="309"/>
      <c r="K454" s="309"/>
      <c r="L454" s="309"/>
      <c r="M454" s="309"/>
      <c r="N454" s="309"/>
      <c r="O454" s="309"/>
      <c r="P454" s="312"/>
      <c r="Q454" s="313"/>
      <c r="R454" s="309"/>
      <c r="S454" s="309"/>
      <c r="T454" s="222"/>
      <c r="U454" s="222"/>
      <c r="V454" s="222"/>
      <c r="W454" s="2"/>
      <c r="X454" s="2"/>
      <c r="Y454" s="2"/>
      <c r="Z454" s="2"/>
      <c r="AA454" s="2"/>
      <c r="AB454" s="2"/>
    </row>
    <row r="455" spans="1:28" s="1" customFormat="1">
      <c r="A455" s="224"/>
      <c r="B455" s="71" t="s">
        <v>587</v>
      </c>
      <c r="C455" s="72" t="s">
        <v>815</v>
      </c>
      <c r="D455" s="224"/>
      <c r="E455" s="294"/>
      <c r="F455" s="309"/>
      <c r="G455" s="309"/>
      <c r="H455" s="310"/>
      <c r="I455" s="309"/>
      <c r="J455" s="309"/>
      <c r="K455" s="309"/>
      <c r="L455" s="309"/>
      <c r="M455" s="309"/>
      <c r="N455" s="309"/>
      <c r="O455" s="309"/>
      <c r="P455" s="312"/>
      <c r="Q455" s="313"/>
      <c r="R455" s="309"/>
      <c r="S455" s="309"/>
      <c r="T455" s="222"/>
      <c r="U455" s="222"/>
      <c r="V455" s="222"/>
      <c r="W455" s="2"/>
      <c r="X455" s="2"/>
      <c r="Y455" s="2"/>
      <c r="Z455" s="2"/>
      <c r="AA455" s="2"/>
      <c r="AB455" s="2"/>
    </row>
    <row r="456" spans="1:28" s="1" customFormat="1">
      <c r="A456" s="224"/>
      <c r="B456" s="69" t="s">
        <v>743</v>
      </c>
      <c r="C456" s="70" t="s">
        <v>815</v>
      </c>
      <c r="D456" s="224"/>
      <c r="E456" s="294"/>
      <c r="F456" s="309"/>
      <c r="G456" s="309"/>
      <c r="H456" s="310"/>
      <c r="I456" s="309"/>
      <c r="J456" s="309"/>
      <c r="K456" s="309"/>
      <c r="L456" s="309"/>
      <c r="M456" s="309"/>
      <c r="N456" s="309"/>
      <c r="O456" s="309"/>
      <c r="P456" s="312"/>
      <c r="Q456" s="313"/>
      <c r="R456" s="309"/>
      <c r="S456" s="309"/>
      <c r="T456" s="222"/>
      <c r="U456" s="222"/>
      <c r="V456" s="222"/>
      <c r="W456" s="2"/>
      <c r="X456" s="2"/>
      <c r="Y456" s="2"/>
      <c r="Z456" s="2"/>
      <c r="AA456" s="2"/>
      <c r="AB456" s="2"/>
    </row>
    <row r="457" spans="1:28" s="1" customFormat="1">
      <c r="A457" s="224"/>
      <c r="B457" s="71" t="s">
        <v>574</v>
      </c>
      <c r="C457" s="72" t="s">
        <v>815</v>
      </c>
      <c r="D457" s="224"/>
      <c r="E457" s="294"/>
      <c r="F457" s="309"/>
      <c r="G457" s="309"/>
      <c r="H457" s="310"/>
      <c r="I457" s="309"/>
      <c r="J457" s="309"/>
      <c r="K457" s="309"/>
      <c r="L457" s="309"/>
      <c r="M457" s="309"/>
      <c r="N457" s="309"/>
      <c r="O457" s="309"/>
      <c r="P457" s="312"/>
      <c r="Q457" s="313"/>
      <c r="R457" s="309"/>
      <c r="S457" s="309"/>
      <c r="T457" s="222"/>
      <c r="U457" s="222"/>
      <c r="V457" s="222"/>
      <c r="W457" s="2"/>
      <c r="X457" s="2"/>
      <c r="Y457" s="2"/>
      <c r="Z457" s="2"/>
      <c r="AA457" s="2"/>
      <c r="AB457" s="2"/>
    </row>
    <row r="458" spans="1:28" s="1" customFormat="1">
      <c r="A458" s="224"/>
      <c r="B458" s="69" t="s">
        <v>1705</v>
      </c>
      <c r="C458" s="70" t="s">
        <v>70</v>
      </c>
      <c r="D458" s="224"/>
      <c r="E458" s="294"/>
      <c r="F458" s="309"/>
      <c r="G458" s="309"/>
      <c r="H458" s="310"/>
      <c r="I458" s="309"/>
      <c r="J458" s="309"/>
      <c r="K458" s="309"/>
      <c r="L458" s="309"/>
      <c r="M458" s="309"/>
      <c r="N458" s="309"/>
      <c r="O458" s="309"/>
      <c r="P458" s="312"/>
      <c r="Q458" s="313"/>
      <c r="R458" s="309"/>
      <c r="S458" s="309"/>
      <c r="T458" s="222"/>
      <c r="U458" s="222"/>
      <c r="V458" s="222"/>
      <c r="W458" s="2"/>
      <c r="X458" s="2"/>
      <c r="Y458" s="2"/>
      <c r="Z458" s="2"/>
      <c r="AA458" s="2"/>
      <c r="AB458" s="2"/>
    </row>
    <row r="459" spans="1:28" s="1" customFormat="1">
      <c r="A459" s="224"/>
      <c r="B459" s="71" t="s">
        <v>589</v>
      </c>
      <c r="C459" s="72" t="s">
        <v>812</v>
      </c>
      <c r="D459" s="224"/>
      <c r="E459" s="294"/>
      <c r="F459" s="309"/>
      <c r="G459" s="309"/>
      <c r="H459" s="310"/>
      <c r="I459" s="309"/>
      <c r="J459" s="309"/>
      <c r="K459" s="309"/>
      <c r="L459" s="309"/>
      <c r="M459" s="309"/>
      <c r="N459" s="309"/>
      <c r="O459" s="309"/>
      <c r="P459" s="312"/>
      <c r="Q459" s="313"/>
      <c r="R459" s="309"/>
      <c r="S459" s="309"/>
      <c r="T459" s="222"/>
      <c r="U459" s="222"/>
      <c r="V459" s="222"/>
      <c r="W459" s="2"/>
      <c r="X459" s="2"/>
      <c r="Y459" s="2"/>
      <c r="Z459" s="2"/>
      <c r="AA459" s="2"/>
      <c r="AB459" s="2"/>
    </row>
    <row r="460" spans="1:28" s="1" customFormat="1">
      <c r="A460" s="224"/>
      <c r="B460" s="69" t="s">
        <v>629</v>
      </c>
      <c r="C460" s="70" t="s">
        <v>816</v>
      </c>
      <c r="D460" s="224"/>
      <c r="E460" s="294"/>
      <c r="F460" s="309"/>
      <c r="G460" s="309"/>
      <c r="H460" s="310"/>
      <c r="I460" s="309"/>
      <c r="J460" s="309"/>
      <c r="K460" s="309"/>
      <c r="L460" s="309"/>
      <c r="M460" s="309"/>
      <c r="N460" s="309"/>
      <c r="O460" s="309"/>
      <c r="P460" s="312"/>
      <c r="Q460" s="313"/>
      <c r="R460" s="309"/>
      <c r="S460" s="309"/>
      <c r="T460" s="222"/>
      <c r="U460" s="222"/>
      <c r="V460" s="222"/>
      <c r="W460" s="2"/>
      <c r="X460" s="2"/>
      <c r="Y460" s="2"/>
      <c r="Z460" s="2"/>
      <c r="AA460" s="2"/>
      <c r="AB460" s="2"/>
    </row>
    <row r="461" spans="1:28" s="1" customFormat="1">
      <c r="A461" s="224"/>
      <c r="B461" s="71" t="s">
        <v>592</v>
      </c>
      <c r="C461" s="72" t="s">
        <v>814</v>
      </c>
      <c r="D461" s="224"/>
      <c r="E461" s="294"/>
      <c r="F461" s="309"/>
      <c r="G461" s="309"/>
      <c r="H461" s="310"/>
      <c r="I461" s="309"/>
      <c r="J461" s="309"/>
      <c r="K461" s="309"/>
      <c r="L461" s="309"/>
      <c r="M461" s="309"/>
      <c r="N461" s="309"/>
      <c r="O461" s="309"/>
      <c r="P461" s="312"/>
      <c r="Q461" s="313"/>
      <c r="R461" s="309"/>
      <c r="S461" s="309"/>
      <c r="T461" s="222"/>
      <c r="U461" s="222"/>
      <c r="V461" s="222"/>
      <c r="W461" s="2"/>
      <c r="X461" s="2"/>
      <c r="Y461" s="2"/>
      <c r="Z461" s="2"/>
      <c r="AA461" s="2"/>
      <c r="AB461" s="2"/>
    </row>
    <row r="462" spans="1:28" s="1" customFormat="1">
      <c r="A462" s="224"/>
      <c r="B462" s="69" t="s">
        <v>728</v>
      </c>
      <c r="C462" s="70" t="s">
        <v>814</v>
      </c>
      <c r="D462" s="224"/>
      <c r="E462" s="294"/>
      <c r="F462" s="309"/>
      <c r="G462" s="309"/>
      <c r="H462" s="310"/>
      <c r="I462" s="309"/>
      <c r="J462" s="309"/>
      <c r="K462" s="309"/>
      <c r="L462" s="309"/>
      <c r="M462" s="309"/>
      <c r="N462" s="309"/>
      <c r="O462" s="309"/>
      <c r="P462" s="312"/>
      <c r="Q462" s="313"/>
      <c r="R462" s="309"/>
      <c r="S462" s="309"/>
      <c r="T462" s="222"/>
      <c r="U462" s="222"/>
      <c r="V462" s="222"/>
      <c r="W462" s="2"/>
      <c r="X462" s="2"/>
      <c r="Y462" s="2"/>
      <c r="Z462" s="2"/>
      <c r="AA462" s="2"/>
      <c r="AB462" s="2"/>
    </row>
    <row r="463" spans="1:28" s="1" customFormat="1">
      <c r="A463" s="224"/>
      <c r="B463" s="71" t="s">
        <v>750</v>
      </c>
      <c r="C463" s="72" t="s">
        <v>816</v>
      </c>
      <c r="D463" s="224"/>
      <c r="E463" s="294"/>
      <c r="F463" s="309"/>
      <c r="G463" s="309"/>
      <c r="H463" s="310"/>
      <c r="I463" s="309"/>
      <c r="J463" s="309"/>
      <c r="K463" s="309"/>
      <c r="L463" s="309"/>
      <c r="M463" s="309"/>
      <c r="N463" s="309"/>
      <c r="O463" s="309"/>
      <c r="P463" s="312"/>
      <c r="Q463" s="313"/>
      <c r="R463" s="309"/>
      <c r="S463" s="309"/>
      <c r="T463" s="222"/>
      <c r="U463" s="222"/>
      <c r="V463" s="222"/>
      <c r="W463" s="2"/>
      <c r="X463" s="2"/>
      <c r="Y463" s="2"/>
      <c r="Z463" s="2"/>
      <c r="AA463" s="2"/>
      <c r="AB463" s="2"/>
    </row>
    <row r="464" spans="1:28" s="1" customFormat="1">
      <c r="A464" s="224"/>
      <c r="B464" s="69" t="s">
        <v>744</v>
      </c>
      <c r="C464" s="70" t="s">
        <v>816</v>
      </c>
      <c r="D464" s="224"/>
      <c r="E464" s="294"/>
      <c r="F464" s="309"/>
      <c r="G464" s="309"/>
      <c r="H464" s="310"/>
      <c r="I464" s="309"/>
      <c r="J464" s="309"/>
      <c r="K464" s="309"/>
      <c r="L464" s="309"/>
      <c r="M464" s="309"/>
      <c r="N464" s="309"/>
      <c r="O464" s="309"/>
      <c r="P464" s="312"/>
      <c r="Q464" s="313"/>
      <c r="R464" s="309"/>
      <c r="S464" s="309"/>
      <c r="T464" s="222"/>
      <c r="U464" s="222"/>
      <c r="V464" s="222"/>
      <c r="W464" s="2"/>
      <c r="X464" s="2"/>
      <c r="Y464" s="2"/>
      <c r="Z464" s="2"/>
      <c r="AA464" s="2"/>
      <c r="AB464" s="2"/>
    </row>
    <row r="465" spans="1:28" s="1" customFormat="1">
      <c r="A465" s="224"/>
      <c r="B465" s="71" t="s">
        <v>648</v>
      </c>
      <c r="C465" s="72" t="s">
        <v>814</v>
      </c>
      <c r="D465" s="224"/>
      <c r="E465" s="294"/>
      <c r="F465" s="309"/>
      <c r="G465" s="309"/>
      <c r="H465" s="310"/>
      <c r="I465" s="309"/>
      <c r="J465" s="309"/>
      <c r="K465" s="309"/>
      <c r="L465" s="309"/>
      <c r="M465" s="309"/>
      <c r="N465" s="309"/>
      <c r="O465" s="309"/>
      <c r="P465" s="312"/>
      <c r="Q465" s="313"/>
      <c r="R465" s="309"/>
      <c r="S465" s="309"/>
      <c r="T465" s="222"/>
      <c r="U465" s="222"/>
      <c r="V465" s="222"/>
      <c r="W465" s="2"/>
      <c r="X465" s="2"/>
      <c r="Y465" s="2"/>
      <c r="Z465" s="2"/>
      <c r="AA465" s="2"/>
      <c r="AB465" s="2"/>
    </row>
    <row r="466" spans="1:28" s="1" customFormat="1">
      <c r="A466" s="224"/>
      <c r="B466" s="69" t="s">
        <v>714</v>
      </c>
      <c r="C466" s="70" t="s">
        <v>814</v>
      </c>
      <c r="D466" s="224"/>
      <c r="E466" s="294"/>
      <c r="F466" s="309"/>
      <c r="G466" s="309"/>
      <c r="H466" s="310"/>
      <c r="I466" s="309"/>
      <c r="J466" s="309"/>
      <c r="K466" s="309"/>
      <c r="L466" s="309"/>
      <c r="M466" s="309"/>
      <c r="N466" s="309"/>
      <c r="O466" s="309"/>
      <c r="P466" s="312"/>
      <c r="Q466" s="313"/>
      <c r="R466" s="309"/>
      <c r="S466" s="309"/>
      <c r="T466" s="222"/>
      <c r="U466" s="222"/>
      <c r="V466" s="222"/>
      <c r="W466" s="2"/>
      <c r="X466" s="2"/>
      <c r="Y466" s="2"/>
      <c r="Z466" s="2"/>
      <c r="AA466" s="2"/>
      <c r="AB466" s="2"/>
    </row>
    <row r="467" spans="1:28" s="1" customFormat="1">
      <c r="A467" s="224"/>
      <c r="B467" s="71" t="s">
        <v>713</v>
      </c>
      <c r="C467" s="72" t="s">
        <v>814</v>
      </c>
      <c r="D467" s="224"/>
      <c r="E467" s="294"/>
      <c r="F467" s="309"/>
      <c r="G467" s="309"/>
      <c r="H467" s="310"/>
      <c r="I467" s="309"/>
      <c r="J467" s="309"/>
      <c r="K467" s="309"/>
      <c r="L467" s="309"/>
      <c r="M467" s="309"/>
      <c r="N467" s="309"/>
      <c r="O467" s="309"/>
      <c r="P467" s="312"/>
      <c r="Q467" s="313"/>
      <c r="R467" s="309"/>
      <c r="S467" s="309"/>
      <c r="T467" s="222"/>
      <c r="U467" s="222"/>
      <c r="V467" s="222"/>
      <c r="W467" s="2"/>
      <c r="X467" s="2"/>
      <c r="Y467" s="2"/>
      <c r="Z467" s="2"/>
      <c r="AA467" s="2"/>
      <c r="AB467" s="2"/>
    </row>
    <row r="468" spans="1:28" s="1" customFormat="1">
      <c r="A468" s="224"/>
      <c r="B468" s="69" t="s">
        <v>647</v>
      </c>
      <c r="C468" s="70" t="s">
        <v>814</v>
      </c>
      <c r="D468" s="224"/>
      <c r="E468" s="294"/>
      <c r="F468" s="309"/>
      <c r="G468" s="309"/>
      <c r="H468" s="310"/>
      <c r="I468" s="309"/>
      <c r="J468" s="309"/>
      <c r="K468" s="309"/>
      <c r="L468" s="309"/>
      <c r="M468" s="309"/>
      <c r="N468" s="309"/>
      <c r="O468" s="309"/>
      <c r="P468" s="312"/>
      <c r="Q468" s="313"/>
      <c r="R468" s="309"/>
      <c r="S468" s="309"/>
      <c r="T468" s="222"/>
      <c r="U468" s="222"/>
      <c r="V468" s="222"/>
      <c r="W468" s="2"/>
      <c r="X468" s="2"/>
      <c r="Y468" s="2"/>
      <c r="Z468" s="2"/>
      <c r="AA468" s="2"/>
      <c r="AB468" s="2"/>
    </row>
    <row r="469" spans="1:28" s="1" customFormat="1">
      <c r="A469" s="224"/>
      <c r="B469" s="71" t="s">
        <v>168</v>
      </c>
      <c r="C469" s="72" t="s">
        <v>814</v>
      </c>
      <c r="D469" s="224"/>
      <c r="E469" s="294"/>
      <c r="F469" s="309"/>
      <c r="G469" s="309"/>
      <c r="H469" s="310"/>
      <c r="I469" s="309"/>
      <c r="J469" s="309"/>
      <c r="K469" s="309"/>
      <c r="L469" s="309"/>
      <c r="M469" s="309"/>
      <c r="N469" s="309"/>
      <c r="O469" s="309"/>
      <c r="P469" s="312"/>
      <c r="Q469" s="313"/>
      <c r="R469" s="309"/>
      <c r="S469" s="309"/>
      <c r="T469" s="222"/>
      <c r="U469" s="222"/>
      <c r="V469" s="222"/>
      <c r="W469" s="2"/>
      <c r="X469" s="2"/>
      <c r="Y469" s="2"/>
      <c r="Z469" s="2"/>
      <c r="AA469" s="2"/>
      <c r="AB469" s="2"/>
    </row>
    <row r="470" spans="1:28" s="1" customFormat="1">
      <c r="A470" s="224"/>
      <c r="B470" s="69" t="s">
        <v>751</v>
      </c>
      <c r="C470" s="70" t="s">
        <v>814</v>
      </c>
      <c r="D470" s="224"/>
      <c r="E470" s="294"/>
      <c r="F470" s="309"/>
      <c r="G470" s="309"/>
      <c r="H470" s="310"/>
      <c r="I470" s="309"/>
      <c r="J470" s="309"/>
      <c r="K470" s="309"/>
      <c r="L470" s="309"/>
      <c r="M470" s="309"/>
      <c r="N470" s="309"/>
      <c r="O470" s="309"/>
      <c r="P470" s="312"/>
      <c r="Q470" s="313"/>
      <c r="R470" s="309"/>
      <c r="S470" s="309"/>
      <c r="T470" s="222"/>
      <c r="U470" s="222"/>
      <c r="V470" s="222"/>
      <c r="W470" s="2"/>
      <c r="X470" s="2"/>
      <c r="Y470" s="2"/>
      <c r="Z470" s="2"/>
      <c r="AA470" s="2"/>
      <c r="AB470" s="2"/>
    </row>
    <row r="471" spans="1:28" s="1" customFormat="1">
      <c r="A471" s="224"/>
      <c r="B471" s="71" t="s">
        <v>746</v>
      </c>
      <c r="C471" s="72" t="s">
        <v>815</v>
      </c>
      <c r="D471" s="224"/>
      <c r="E471" s="294"/>
      <c r="F471" s="309"/>
      <c r="G471" s="309"/>
      <c r="H471" s="310"/>
      <c r="I471" s="309"/>
      <c r="J471" s="309"/>
      <c r="K471" s="309"/>
      <c r="L471" s="309"/>
      <c r="M471" s="309"/>
      <c r="N471" s="309"/>
      <c r="O471" s="309"/>
      <c r="P471" s="312"/>
      <c r="Q471" s="313"/>
      <c r="R471" s="309"/>
      <c r="S471" s="309"/>
      <c r="T471" s="222"/>
      <c r="U471" s="222"/>
      <c r="V471" s="222"/>
      <c r="W471" s="2"/>
      <c r="X471" s="2"/>
      <c r="Y471" s="2"/>
      <c r="Z471" s="2"/>
      <c r="AA471" s="2"/>
      <c r="AB471" s="2"/>
    </row>
    <row r="472" spans="1:28" s="1" customFormat="1">
      <c r="A472" s="224"/>
      <c r="B472" s="69" t="s">
        <v>670</v>
      </c>
      <c r="C472" s="70" t="s">
        <v>814</v>
      </c>
      <c r="D472" s="224"/>
      <c r="E472" s="294"/>
      <c r="F472" s="309"/>
      <c r="G472" s="309"/>
      <c r="H472" s="310"/>
      <c r="I472" s="309"/>
      <c r="J472" s="309"/>
      <c r="K472" s="309"/>
      <c r="L472" s="309"/>
      <c r="M472" s="309"/>
      <c r="N472" s="309"/>
      <c r="O472" s="309"/>
      <c r="P472" s="312"/>
      <c r="Q472" s="313"/>
      <c r="R472" s="309"/>
      <c r="S472" s="309"/>
      <c r="T472" s="222"/>
      <c r="U472" s="222"/>
      <c r="V472" s="222"/>
      <c r="W472" s="2"/>
      <c r="X472" s="2"/>
      <c r="Y472" s="2"/>
      <c r="Z472" s="2"/>
      <c r="AA472" s="2"/>
      <c r="AB472" s="2"/>
    </row>
    <row r="473" spans="1:28" s="1" customFormat="1">
      <c r="A473" s="224"/>
      <c r="B473" s="71" t="s">
        <v>833</v>
      </c>
      <c r="C473" s="72" t="s">
        <v>814</v>
      </c>
      <c r="D473" s="224"/>
      <c r="E473" s="294"/>
      <c r="F473" s="309"/>
      <c r="G473" s="309"/>
      <c r="H473" s="310"/>
      <c r="I473" s="309"/>
      <c r="J473" s="309"/>
      <c r="K473" s="309"/>
      <c r="L473" s="309"/>
      <c r="M473" s="309"/>
      <c r="N473" s="309"/>
      <c r="O473" s="309"/>
      <c r="P473" s="312"/>
      <c r="Q473" s="313"/>
      <c r="R473" s="309"/>
      <c r="S473" s="309"/>
      <c r="T473" s="222"/>
      <c r="U473" s="222"/>
      <c r="V473" s="222"/>
      <c r="W473" s="2"/>
      <c r="X473" s="2"/>
      <c r="Y473" s="2"/>
      <c r="Z473" s="2"/>
      <c r="AA473" s="2"/>
      <c r="AB473" s="2"/>
    </row>
    <row r="474" spans="1:28" s="1" customFormat="1">
      <c r="A474" s="224"/>
      <c r="B474" s="69" t="s">
        <v>673</v>
      </c>
      <c r="C474" s="70" t="s">
        <v>818</v>
      </c>
      <c r="D474" s="224"/>
      <c r="E474" s="294"/>
      <c r="F474" s="309"/>
      <c r="G474" s="309"/>
      <c r="H474" s="310"/>
      <c r="I474" s="309"/>
      <c r="J474" s="309"/>
      <c r="K474" s="309"/>
      <c r="L474" s="309"/>
      <c r="M474" s="309"/>
      <c r="N474" s="309"/>
      <c r="O474" s="309"/>
      <c r="P474" s="312"/>
      <c r="Q474" s="313"/>
      <c r="R474" s="309"/>
      <c r="S474" s="309"/>
      <c r="T474" s="222"/>
      <c r="U474" s="222"/>
      <c r="V474" s="222"/>
      <c r="W474" s="2"/>
      <c r="X474" s="2"/>
      <c r="Y474" s="2"/>
      <c r="Z474" s="2"/>
      <c r="AA474" s="2"/>
      <c r="AB474" s="2"/>
    </row>
    <row r="475" spans="1:28" s="1" customFormat="1">
      <c r="A475" s="224"/>
      <c r="B475" s="71" t="s">
        <v>628</v>
      </c>
      <c r="C475" s="72" t="s">
        <v>819</v>
      </c>
      <c r="D475" s="224"/>
      <c r="E475" s="294"/>
      <c r="F475" s="309"/>
      <c r="G475" s="309"/>
      <c r="H475" s="310"/>
      <c r="I475" s="309"/>
      <c r="J475" s="309"/>
      <c r="K475" s="309"/>
      <c r="L475" s="309"/>
      <c r="M475" s="309"/>
      <c r="N475" s="309"/>
      <c r="O475" s="309"/>
      <c r="P475" s="312"/>
      <c r="Q475" s="313"/>
      <c r="R475" s="309"/>
      <c r="S475" s="309"/>
      <c r="T475" s="222"/>
      <c r="U475" s="222"/>
      <c r="V475" s="222"/>
      <c r="W475" s="2"/>
      <c r="X475" s="2"/>
      <c r="Y475" s="2"/>
      <c r="Z475" s="2"/>
      <c r="AA475" s="2"/>
      <c r="AB475" s="2"/>
    </row>
    <row r="476" spans="1:28" s="1" customFormat="1">
      <c r="A476" s="224"/>
      <c r="B476" s="69" t="s">
        <v>620</v>
      </c>
      <c r="C476" s="70" t="s">
        <v>814</v>
      </c>
      <c r="D476" s="224"/>
      <c r="E476" s="294"/>
      <c r="F476" s="309"/>
      <c r="G476" s="309"/>
      <c r="H476" s="310"/>
      <c r="I476" s="309"/>
      <c r="J476" s="309"/>
      <c r="K476" s="309"/>
      <c r="L476" s="309"/>
      <c r="M476" s="309"/>
      <c r="N476" s="309"/>
      <c r="O476" s="309"/>
      <c r="P476" s="312"/>
      <c r="Q476" s="313"/>
      <c r="R476" s="309"/>
      <c r="S476" s="309"/>
      <c r="T476" s="222"/>
      <c r="U476" s="222"/>
      <c r="V476" s="222"/>
      <c r="W476" s="2"/>
      <c r="X476" s="2"/>
      <c r="Y476" s="2"/>
      <c r="Z476" s="2"/>
      <c r="AA476" s="2"/>
      <c r="AB476" s="2"/>
    </row>
    <row r="477" spans="1:28" s="1" customFormat="1">
      <c r="A477" s="224"/>
      <c r="B477" s="71" t="s">
        <v>674</v>
      </c>
      <c r="C477" s="72" t="s">
        <v>814</v>
      </c>
      <c r="D477" s="224"/>
      <c r="E477" s="294"/>
      <c r="F477" s="309"/>
      <c r="G477" s="309"/>
      <c r="H477" s="310"/>
      <c r="I477" s="309"/>
      <c r="J477" s="309"/>
      <c r="K477" s="309"/>
      <c r="L477" s="309"/>
      <c r="M477" s="309"/>
      <c r="N477" s="309"/>
      <c r="O477" s="309"/>
      <c r="P477" s="312"/>
      <c r="Q477" s="313"/>
      <c r="R477" s="309"/>
      <c r="S477" s="309"/>
      <c r="T477" s="222"/>
      <c r="U477" s="222"/>
      <c r="V477" s="222"/>
      <c r="W477" s="2"/>
      <c r="X477" s="2"/>
      <c r="Y477" s="2"/>
      <c r="Z477" s="2"/>
      <c r="AA477" s="2"/>
      <c r="AB477" s="2"/>
    </row>
    <row r="478" spans="1:28" s="1" customFormat="1">
      <c r="A478" s="224"/>
      <c r="B478" s="69" t="s">
        <v>583</v>
      </c>
      <c r="C478" s="70" t="s">
        <v>70</v>
      </c>
      <c r="D478" s="224"/>
      <c r="E478" s="294"/>
      <c r="F478" s="309"/>
      <c r="G478" s="309"/>
      <c r="H478" s="310"/>
      <c r="I478" s="309"/>
      <c r="J478" s="309"/>
      <c r="K478" s="309"/>
      <c r="L478" s="309"/>
      <c r="M478" s="309"/>
      <c r="N478" s="309"/>
      <c r="O478" s="309"/>
      <c r="P478" s="312"/>
      <c r="Q478" s="313"/>
      <c r="R478" s="309"/>
      <c r="S478" s="309"/>
      <c r="T478" s="222"/>
      <c r="U478" s="222"/>
      <c r="V478" s="222"/>
      <c r="W478" s="2"/>
      <c r="X478" s="2"/>
      <c r="Y478" s="2"/>
      <c r="Z478" s="2"/>
      <c r="AA478" s="2"/>
      <c r="AB478" s="2"/>
    </row>
    <row r="479" spans="1:28" s="1" customFormat="1">
      <c r="A479" s="224"/>
      <c r="B479" s="71" t="s">
        <v>766</v>
      </c>
      <c r="C479" s="72" t="s">
        <v>812</v>
      </c>
      <c r="D479" s="224"/>
      <c r="E479" s="294"/>
      <c r="F479" s="309"/>
      <c r="G479" s="309"/>
      <c r="H479" s="310"/>
      <c r="I479" s="309"/>
      <c r="J479" s="309"/>
      <c r="K479" s="309"/>
      <c r="L479" s="309"/>
      <c r="M479" s="309"/>
      <c r="N479" s="309"/>
      <c r="O479" s="309"/>
      <c r="P479" s="312"/>
      <c r="Q479" s="313"/>
      <c r="R479" s="309"/>
      <c r="S479" s="309"/>
      <c r="T479" s="222"/>
      <c r="U479" s="222"/>
      <c r="V479" s="222"/>
      <c r="W479" s="2"/>
      <c r="X479" s="2"/>
      <c r="Y479" s="2"/>
      <c r="Z479" s="2"/>
      <c r="AA479" s="2"/>
      <c r="AB479" s="2"/>
    </row>
    <row r="480" spans="1:28" s="1" customFormat="1">
      <c r="A480" s="224"/>
      <c r="B480" s="69" t="s">
        <v>688</v>
      </c>
      <c r="C480" s="70" t="s">
        <v>816</v>
      </c>
      <c r="D480" s="224"/>
      <c r="E480" s="294"/>
      <c r="F480" s="309"/>
      <c r="G480" s="309"/>
      <c r="H480" s="310"/>
      <c r="I480" s="309"/>
      <c r="J480" s="309"/>
      <c r="K480" s="309"/>
      <c r="L480" s="309"/>
      <c r="M480" s="309"/>
      <c r="N480" s="309"/>
      <c r="O480" s="309"/>
      <c r="P480" s="312"/>
      <c r="Q480" s="313"/>
      <c r="R480" s="309"/>
      <c r="S480" s="309"/>
      <c r="T480" s="222"/>
      <c r="U480" s="222"/>
      <c r="V480" s="222"/>
      <c r="W480" s="2"/>
      <c r="X480" s="2"/>
      <c r="Y480" s="2"/>
      <c r="Z480" s="2"/>
      <c r="AA480" s="2"/>
      <c r="AB480" s="2"/>
    </row>
    <row r="481" spans="1:28" s="1" customFormat="1">
      <c r="A481" s="224"/>
      <c r="B481" s="71" t="s">
        <v>685</v>
      </c>
      <c r="C481" s="72" t="s">
        <v>814</v>
      </c>
      <c r="D481" s="224"/>
      <c r="E481" s="294"/>
      <c r="F481" s="309"/>
      <c r="G481" s="309"/>
      <c r="H481" s="310"/>
      <c r="I481" s="309"/>
      <c r="J481" s="309"/>
      <c r="K481" s="309"/>
      <c r="L481" s="309"/>
      <c r="M481" s="309"/>
      <c r="N481" s="309"/>
      <c r="O481" s="309"/>
      <c r="P481" s="312"/>
      <c r="Q481" s="313"/>
      <c r="R481" s="309"/>
      <c r="S481" s="309"/>
      <c r="T481" s="222"/>
      <c r="U481" s="222"/>
      <c r="V481" s="222"/>
      <c r="W481" s="2"/>
      <c r="X481" s="2"/>
      <c r="Y481" s="2"/>
      <c r="Z481" s="2"/>
      <c r="AA481" s="2"/>
      <c r="AB481" s="2"/>
    </row>
    <row r="482" spans="1:28" s="1" customFormat="1">
      <c r="A482" s="224"/>
      <c r="B482" s="69" t="s">
        <v>686</v>
      </c>
      <c r="C482" s="70" t="s">
        <v>814</v>
      </c>
      <c r="D482" s="224"/>
      <c r="E482" s="294"/>
      <c r="F482" s="309"/>
      <c r="G482" s="309"/>
      <c r="H482" s="310"/>
      <c r="I482" s="309"/>
      <c r="J482" s="309"/>
      <c r="K482" s="309"/>
      <c r="L482" s="309"/>
      <c r="M482" s="309"/>
      <c r="N482" s="309"/>
      <c r="O482" s="309"/>
      <c r="P482" s="312"/>
      <c r="Q482" s="313"/>
      <c r="R482" s="309"/>
      <c r="S482" s="309"/>
      <c r="T482" s="222"/>
      <c r="U482" s="222"/>
      <c r="V482" s="222"/>
      <c r="W482" s="2"/>
      <c r="X482" s="2"/>
      <c r="Y482" s="2"/>
      <c r="Z482" s="2"/>
      <c r="AA482" s="2"/>
      <c r="AB482" s="2"/>
    </row>
    <row r="483" spans="1:28" s="1" customFormat="1">
      <c r="A483" s="224"/>
      <c r="B483" s="71" t="s">
        <v>1700</v>
      </c>
      <c r="C483" s="72" t="s">
        <v>816</v>
      </c>
      <c r="D483" s="224"/>
      <c r="E483" s="294"/>
      <c r="F483" s="309"/>
      <c r="G483" s="309"/>
      <c r="H483" s="310"/>
      <c r="I483" s="309"/>
      <c r="J483" s="309"/>
      <c r="K483" s="309"/>
      <c r="L483" s="309"/>
      <c r="M483" s="309"/>
      <c r="N483" s="309"/>
      <c r="O483" s="309"/>
      <c r="P483" s="312"/>
      <c r="Q483" s="313"/>
      <c r="R483" s="309"/>
      <c r="S483" s="309"/>
      <c r="T483" s="222"/>
      <c r="U483" s="222"/>
      <c r="V483" s="222"/>
      <c r="W483" s="2"/>
      <c r="X483" s="2"/>
      <c r="Y483" s="2"/>
      <c r="Z483" s="2"/>
      <c r="AA483" s="2"/>
      <c r="AB483" s="2"/>
    </row>
    <row r="484" spans="1:28" s="1" customFormat="1">
      <c r="A484" s="224"/>
      <c r="B484" s="69" t="s">
        <v>1849</v>
      </c>
      <c r="C484" s="70" t="s">
        <v>2197</v>
      </c>
      <c r="D484" s="224"/>
      <c r="E484" s="294"/>
      <c r="F484" s="309"/>
      <c r="G484" s="309"/>
      <c r="H484" s="310"/>
      <c r="I484" s="309"/>
      <c r="J484" s="309"/>
      <c r="K484" s="309"/>
      <c r="L484" s="309"/>
      <c r="M484" s="309"/>
      <c r="N484" s="309"/>
      <c r="O484" s="309"/>
      <c r="P484" s="312"/>
      <c r="Q484" s="313"/>
      <c r="R484" s="309"/>
      <c r="S484" s="309"/>
      <c r="T484" s="222"/>
      <c r="U484" s="222"/>
      <c r="V484" s="222"/>
      <c r="W484" s="2"/>
      <c r="X484" s="2"/>
      <c r="Y484" s="2"/>
      <c r="Z484" s="2"/>
      <c r="AA484" s="2"/>
      <c r="AB484" s="2"/>
    </row>
    <row r="485" spans="1:28" s="1" customFormat="1">
      <c r="A485" s="224"/>
      <c r="B485" s="71" t="s">
        <v>1852</v>
      </c>
      <c r="C485" s="72" t="s">
        <v>1850</v>
      </c>
      <c r="D485" s="224"/>
      <c r="E485" s="294"/>
      <c r="F485" s="309"/>
      <c r="G485" s="309"/>
      <c r="H485" s="310"/>
      <c r="I485" s="309"/>
      <c r="J485" s="309"/>
      <c r="K485" s="309"/>
      <c r="L485" s="309"/>
      <c r="M485" s="309"/>
      <c r="N485" s="309"/>
      <c r="O485" s="309"/>
      <c r="P485" s="312"/>
      <c r="Q485" s="313"/>
      <c r="R485" s="309"/>
      <c r="S485" s="309"/>
      <c r="T485" s="222"/>
      <c r="U485" s="222"/>
      <c r="V485" s="222"/>
      <c r="W485" s="2"/>
      <c r="X485" s="2"/>
      <c r="Y485" s="2"/>
      <c r="Z485" s="2"/>
      <c r="AA485" s="2"/>
      <c r="AB485" s="2"/>
    </row>
    <row r="486" spans="1:28" s="1" customFormat="1">
      <c r="A486" s="224"/>
      <c r="B486" s="69" t="s">
        <v>15758</v>
      </c>
      <c r="C486" s="70" t="s">
        <v>17717</v>
      </c>
      <c r="D486" s="224"/>
      <c r="E486" s="294"/>
      <c r="F486" s="309"/>
      <c r="G486" s="309"/>
      <c r="H486" s="310"/>
      <c r="I486" s="309"/>
      <c r="J486" s="309"/>
      <c r="K486" s="309"/>
      <c r="L486" s="309"/>
      <c r="M486" s="309"/>
      <c r="N486" s="309"/>
      <c r="O486" s="309"/>
      <c r="P486" s="312"/>
      <c r="Q486" s="313"/>
      <c r="R486" s="309"/>
      <c r="S486" s="309"/>
      <c r="T486" s="222"/>
      <c r="U486" s="222"/>
      <c r="V486" s="222"/>
      <c r="W486" s="2"/>
      <c r="X486" s="2"/>
      <c r="Y486" s="2"/>
      <c r="Z486" s="2"/>
      <c r="AA486" s="2"/>
      <c r="AB486" s="2"/>
    </row>
    <row r="487" spans="1:28" s="1" customFormat="1">
      <c r="A487" s="224"/>
      <c r="B487" s="71" t="s">
        <v>15761</v>
      </c>
      <c r="C487" s="72" t="s">
        <v>17718</v>
      </c>
      <c r="D487" s="224"/>
      <c r="E487" s="294"/>
      <c r="F487" s="309"/>
      <c r="G487" s="309"/>
      <c r="H487" s="310"/>
      <c r="I487" s="309"/>
      <c r="J487" s="309"/>
      <c r="K487" s="309"/>
      <c r="L487" s="309"/>
      <c r="M487" s="309"/>
      <c r="N487" s="309"/>
      <c r="O487" s="309"/>
      <c r="P487" s="312"/>
      <c r="Q487" s="313"/>
      <c r="R487" s="309"/>
      <c r="S487" s="309"/>
      <c r="T487" s="222"/>
      <c r="U487" s="222"/>
      <c r="V487" s="222"/>
      <c r="W487" s="2"/>
      <c r="X487" s="2"/>
      <c r="Y487" s="2"/>
      <c r="Z487" s="2"/>
      <c r="AA487" s="2"/>
      <c r="AB487" s="2"/>
    </row>
    <row r="488" spans="1:28" s="1" customFormat="1">
      <c r="A488" s="224"/>
      <c r="B488" s="69" t="s">
        <v>15757</v>
      </c>
      <c r="C488" s="70" t="s">
        <v>2197</v>
      </c>
      <c r="D488" s="224"/>
      <c r="E488" s="294"/>
      <c r="F488" s="309"/>
      <c r="G488" s="309"/>
      <c r="H488" s="310"/>
      <c r="I488" s="309"/>
      <c r="J488" s="309"/>
      <c r="K488" s="309"/>
      <c r="L488" s="309"/>
      <c r="M488" s="309"/>
      <c r="N488" s="309"/>
      <c r="O488" s="309"/>
      <c r="P488" s="312"/>
      <c r="Q488" s="313"/>
      <c r="R488" s="309"/>
      <c r="S488" s="309"/>
      <c r="T488" s="222"/>
      <c r="U488" s="222"/>
      <c r="V488" s="222"/>
      <c r="W488" s="2"/>
      <c r="X488" s="2"/>
      <c r="Y488" s="2"/>
      <c r="Z488" s="2"/>
      <c r="AA488" s="2"/>
      <c r="AB488" s="2"/>
    </row>
    <row r="489" spans="1:28" s="1" customFormat="1">
      <c r="A489" s="224"/>
      <c r="B489" s="71" t="s">
        <v>15763</v>
      </c>
      <c r="C489" s="72" t="s">
        <v>17719</v>
      </c>
      <c r="D489" s="224"/>
      <c r="E489" s="294"/>
      <c r="F489" s="309"/>
      <c r="G489" s="309"/>
      <c r="H489" s="310"/>
      <c r="I489" s="309"/>
      <c r="J489" s="309"/>
      <c r="K489" s="309"/>
      <c r="L489" s="309"/>
      <c r="M489" s="309"/>
      <c r="N489" s="309"/>
      <c r="O489" s="309"/>
      <c r="P489" s="312"/>
      <c r="Q489" s="313"/>
      <c r="R489" s="309"/>
      <c r="S489" s="309"/>
      <c r="T489" s="222"/>
      <c r="U489" s="222"/>
      <c r="V489" s="222"/>
      <c r="W489" s="2"/>
      <c r="X489" s="2"/>
      <c r="Y489" s="2"/>
      <c r="Z489" s="2"/>
      <c r="AA489" s="2"/>
      <c r="AB489" s="2"/>
    </row>
    <row r="490" spans="1:28" s="1" customFormat="1">
      <c r="A490" s="224"/>
      <c r="B490" s="69" t="s">
        <v>15760</v>
      </c>
      <c r="C490" s="70" t="s">
        <v>17720</v>
      </c>
      <c r="D490" s="224"/>
      <c r="E490" s="294"/>
      <c r="F490" s="309"/>
      <c r="G490" s="309"/>
      <c r="H490" s="310"/>
      <c r="I490" s="309"/>
      <c r="J490" s="309"/>
      <c r="K490" s="309"/>
      <c r="L490" s="309"/>
      <c r="M490" s="309"/>
      <c r="N490" s="309"/>
      <c r="O490" s="309"/>
      <c r="P490" s="312"/>
      <c r="Q490" s="313"/>
      <c r="R490" s="309"/>
      <c r="S490" s="309"/>
      <c r="T490" s="222"/>
      <c r="U490" s="222"/>
      <c r="V490" s="222"/>
      <c r="W490" s="2"/>
      <c r="X490" s="2"/>
      <c r="Y490" s="2"/>
      <c r="Z490" s="2"/>
      <c r="AA490" s="2"/>
      <c r="AB490" s="2"/>
    </row>
    <row r="491" spans="1:28" s="1" customFormat="1">
      <c r="A491" s="224"/>
      <c r="B491" s="71" t="s">
        <v>165</v>
      </c>
      <c r="C491" s="72" t="s">
        <v>17721</v>
      </c>
      <c r="D491" s="224"/>
      <c r="E491" s="294"/>
      <c r="F491" s="309"/>
      <c r="G491" s="309"/>
      <c r="H491" s="310"/>
      <c r="I491" s="309"/>
      <c r="J491" s="309"/>
      <c r="K491" s="309"/>
      <c r="L491" s="309"/>
      <c r="M491" s="309"/>
      <c r="N491" s="309"/>
      <c r="O491" s="309"/>
      <c r="P491" s="312"/>
      <c r="Q491" s="313"/>
      <c r="R491" s="309"/>
      <c r="S491" s="309"/>
      <c r="T491" s="222"/>
      <c r="U491" s="222"/>
      <c r="V491" s="222"/>
      <c r="W491" s="2"/>
      <c r="X491" s="2"/>
      <c r="Y491" s="2"/>
      <c r="Z491" s="2"/>
      <c r="AA491" s="2"/>
      <c r="AB491" s="2"/>
    </row>
    <row r="492" spans="1:28" s="1" customFormat="1">
      <c r="A492" s="224"/>
      <c r="B492" s="69" t="s">
        <v>15764</v>
      </c>
      <c r="C492" s="70" t="s">
        <v>17722</v>
      </c>
      <c r="D492" s="224"/>
      <c r="E492" s="294"/>
      <c r="F492" s="309"/>
      <c r="G492" s="309"/>
      <c r="H492" s="310"/>
      <c r="I492" s="309"/>
      <c r="J492" s="309"/>
      <c r="K492" s="309"/>
      <c r="L492" s="309"/>
      <c r="M492" s="309"/>
      <c r="N492" s="309"/>
      <c r="O492" s="309"/>
      <c r="P492" s="312"/>
      <c r="Q492" s="313"/>
      <c r="R492" s="309"/>
      <c r="S492" s="309"/>
      <c r="T492" s="222"/>
      <c r="U492" s="222"/>
      <c r="V492" s="222"/>
      <c r="W492" s="2"/>
      <c r="X492" s="2"/>
      <c r="Y492" s="2"/>
      <c r="Z492" s="2"/>
      <c r="AA492" s="2"/>
      <c r="AB492" s="2"/>
    </row>
    <row r="493" spans="1:28" s="1" customFormat="1">
      <c r="A493" s="224"/>
      <c r="B493" s="71" t="s">
        <v>15762</v>
      </c>
      <c r="C493" s="72" t="s">
        <v>17723</v>
      </c>
      <c r="D493" s="224"/>
      <c r="E493" s="294"/>
      <c r="F493" s="309"/>
      <c r="G493" s="309"/>
      <c r="H493" s="310"/>
      <c r="I493" s="309"/>
      <c r="J493" s="309"/>
      <c r="K493" s="309"/>
      <c r="L493" s="309"/>
      <c r="M493" s="309"/>
      <c r="N493" s="309"/>
      <c r="O493" s="309"/>
      <c r="P493" s="312"/>
      <c r="Q493" s="313"/>
      <c r="R493" s="309"/>
      <c r="S493" s="309"/>
      <c r="T493" s="222"/>
      <c r="U493" s="222"/>
      <c r="V493" s="222"/>
      <c r="W493" s="2"/>
      <c r="X493" s="2"/>
      <c r="Y493" s="2"/>
      <c r="Z493" s="2"/>
      <c r="AA493" s="2"/>
      <c r="AB493" s="2"/>
    </row>
    <row r="494" spans="1:28" s="1" customFormat="1">
      <c r="A494" s="224"/>
      <c r="B494" s="69" t="s">
        <v>15759</v>
      </c>
      <c r="C494" s="70" t="s">
        <v>17724</v>
      </c>
      <c r="D494" s="224"/>
      <c r="E494" s="294"/>
      <c r="F494" s="309"/>
      <c r="G494" s="309"/>
      <c r="H494" s="310"/>
      <c r="I494" s="309"/>
      <c r="J494" s="309"/>
      <c r="K494" s="309"/>
      <c r="L494" s="309"/>
      <c r="M494" s="309"/>
      <c r="N494" s="309"/>
      <c r="O494" s="309"/>
      <c r="P494" s="312"/>
      <c r="Q494" s="313"/>
      <c r="R494" s="309"/>
      <c r="S494" s="309"/>
      <c r="T494" s="222"/>
      <c r="U494" s="222"/>
      <c r="V494" s="222"/>
      <c r="W494" s="2"/>
      <c r="X494" s="2"/>
      <c r="Y494" s="2"/>
      <c r="Z494" s="2"/>
      <c r="AA494" s="2"/>
      <c r="AB494" s="2"/>
    </row>
    <row r="495" spans="1:28" s="1" customFormat="1">
      <c r="A495" s="224"/>
      <c r="B495" s="71"/>
      <c r="C495" s="72"/>
      <c r="D495" s="224"/>
      <c r="E495" s="294"/>
      <c r="F495" s="309"/>
      <c r="G495" s="309"/>
      <c r="H495" s="310"/>
      <c r="I495" s="309"/>
      <c r="J495" s="309"/>
      <c r="K495" s="309"/>
      <c r="L495" s="309"/>
      <c r="M495" s="309"/>
      <c r="N495" s="309"/>
      <c r="O495" s="309"/>
      <c r="P495" s="312"/>
      <c r="Q495" s="313"/>
      <c r="R495" s="309"/>
      <c r="S495" s="309"/>
      <c r="T495" s="222"/>
      <c r="U495" s="222"/>
      <c r="V495" s="222"/>
      <c r="W495" s="2"/>
      <c r="X495" s="2"/>
      <c r="Y495" s="2"/>
      <c r="Z495" s="2"/>
      <c r="AA495" s="2"/>
      <c r="AB495" s="2"/>
    </row>
    <row r="496" spans="1:28" s="1" customFormat="1">
      <c r="A496" s="224"/>
      <c r="B496" s="69"/>
      <c r="C496" s="70"/>
      <c r="D496" s="224"/>
      <c r="E496" s="294"/>
      <c r="F496" s="309"/>
      <c r="G496" s="309"/>
      <c r="H496" s="310"/>
      <c r="I496" s="309"/>
      <c r="J496" s="309"/>
      <c r="K496" s="309"/>
      <c r="L496" s="309"/>
      <c r="M496" s="309"/>
      <c r="N496" s="309"/>
      <c r="O496" s="309"/>
      <c r="P496" s="312"/>
      <c r="Q496" s="313"/>
      <c r="R496" s="309"/>
      <c r="S496" s="309"/>
      <c r="T496" s="222"/>
      <c r="U496" s="222"/>
      <c r="V496" s="222"/>
      <c r="W496" s="2"/>
      <c r="X496" s="2"/>
      <c r="Y496" s="2"/>
      <c r="Z496" s="2"/>
      <c r="AA496" s="2"/>
      <c r="AB496" s="2"/>
    </row>
    <row r="497" spans="1:28" s="1" customFormat="1">
      <c r="A497" s="224"/>
      <c r="B497" s="71"/>
      <c r="C497" s="72"/>
      <c r="D497" s="224"/>
      <c r="E497" s="294"/>
      <c r="F497" s="309"/>
      <c r="G497" s="309"/>
      <c r="H497" s="310"/>
      <c r="I497" s="309"/>
      <c r="J497" s="309"/>
      <c r="K497" s="309"/>
      <c r="L497" s="309"/>
      <c r="M497" s="309"/>
      <c r="N497" s="309"/>
      <c r="O497" s="309"/>
      <c r="P497" s="312"/>
      <c r="Q497" s="313"/>
      <c r="R497" s="309"/>
      <c r="S497" s="309"/>
      <c r="T497" s="222"/>
      <c r="U497" s="222"/>
      <c r="V497" s="222"/>
      <c r="W497" s="2"/>
      <c r="X497" s="2"/>
      <c r="Y497" s="2"/>
      <c r="Z497" s="2"/>
      <c r="AA497" s="2"/>
      <c r="AB497" s="2"/>
    </row>
    <row r="498" spans="1:28" s="1" customFormat="1">
      <c r="A498" s="224"/>
      <c r="B498" s="69"/>
      <c r="C498" s="70"/>
      <c r="D498" s="224"/>
      <c r="E498" s="294"/>
      <c r="F498" s="309"/>
      <c r="G498" s="309"/>
      <c r="H498" s="310"/>
      <c r="I498" s="309"/>
      <c r="J498" s="309"/>
      <c r="K498" s="309"/>
      <c r="L498" s="309"/>
      <c r="M498" s="309"/>
      <c r="N498" s="309"/>
      <c r="O498" s="309"/>
      <c r="P498" s="312"/>
      <c r="Q498" s="313"/>
      <c r="R498" s="309"/>
      <c r="S498" s="309"/>
      <c r="T498" s="222"/>
      <c r="U498" s="222"/>
      <c r="V498" s="222"/>
      <c r="W498" s="2"/>
      <c r="X498" s="2"/>
      <c r="Y498" s="2"/>
      <c r="Z498" s="2"/>
      <c r="AA498" s="2"/>
      <c r="AB498" s="2"/>
    </row>
    <row r="499" spans="1:28" s="1" customFormat="1">
      <c r="A499" s="224"/>
      <c r="B499" s="71"/>
      <c r="C499" s="72"/>
      <c r="D499" s="224"/>
      <c r="E499" s="294"/>
      <c r="F499" s="309"/>
      <c r="G499" s="309"/>
      <c r="H499" s="310"/>
      <c r="I499" s="309"/>
      <c r="J499" s="309"/>
      <c r="K499" s="309"/>
      <c r="L499" s="309"/>
      <c r="M499" s="309"/>
      <c r="N499" s="309"/>
      <c r="O499" s="309"/>
      <c r="P499" s="312"/>
      <c r="Q499" s="313"/>
      <c r="R499" s="309"/>
      <c r="S499" s="309"/>
      <c r="T499" s="222"/>
      <c r="U499" s="222"/>
      <c r="V499" s="222"/>
      <c r="W499" s="2"/>
      <c r="X499" s="2"/>
      <c r="Y499" s="2"/>
      <c r="Z499" s="2"/>
      <c r="AA499" s="2"/>
      <c r="AB499" s="2"/>
    </row>
    <row r="500" spans="1:28" s="1" customFormat="1">
      <c r="A500" s="224"/>
      <c r="B500" s="69"/>
      <c r="C500" s="70"/>
      <c r="D500" s="224"/>
      <c r="E500" s="294"/>
      <c r="F500" s="309"/>
      <c r="G500" s="309"/>
      <c r="H500" s="310"/>
      <c r="I500" s="309"/>
      <c r="J500" s="309"/>
      <c r="K500" s="309"/>
      <c r="L500" s="309"/>
      <c r="M500" s="309"/>
      <c r="N500" s="309"/>
      <c r="O500" s="309"/>
      <c r="P500" s="312"/>
      <c r="Q500" s="313"/>
      <c r="R500" s="309"/>
      <c r="S500" s="309"/>
      <c r="T500" s="222"/>
      <c r="U500" s="222"/>
      <c r="V500" s="222"/>
      <c r="W500" s="2"/>
      <c r="X500" s="2"/>
      <c r="Y500" s="2"/>
      <c r="Z500" s="2"/>
      <c r="AA500" s="2"/>
      <c r="AB500" s="2"/>
    </row>
    <row r="501" spans="1:28" s="1" customFormat="1">
      <c r="A501" s="224"/>
      <c r="B501" s="71"/>
      <c r="C501" s="72"/>
      <c r="D501" s="224"/>
      <c r="E501" s="294"/>
      <c r="F501" s="309"/>
      <c r="G501" s="309"/>
      <c r="H501" s="310"/>
      <c r="I501" s="309"/>
      <c r="J501" s="309"/>
      <c r="K501" s="309"/>
      <c r="L501" s="309"/>
      <c r="M501" s="309"/>
      <c r="N501" s="309"/>
      <c r="O501" s="309"/>
      <c r="P501" s="312"/>
      <c r="Q501" s="313"/>
      <c r="R501" s="309"/>
      <c r="S501" s="309"/>
      <c r="T501" s="222"/>
      <c r="U501" s="222"/>
      <c r="V501" s="222"/>
      <c r="W501" s="2"/>
      <c r="X501" s="2"/>
      <c r="Y501" s="2"/>
      <c r="Z501" s="2"/>
      <c r="AA501" s="2"/>
      <c r="AB501" s="2"/>
    </row>
    <row r="502" spans="1:28" s="1" customFormat="1">
      <c r="A502" s="224"/>
      <c r="B502" s="69"/>
      <c r="C502" s="70"/>
      <c r="D502" s="224"/>
      <c r="E502" s="294"/>
      <c r="F502" s="309"/>
      <c r="G502" s="309"/>
      <c r="H502" s="310"/>
      <c r="I502" s="309"/>
      <c r="J502" s="309"/>
      <c r="K502" s="309"/>
      <c r="L502" s="309"/>
      <c r="M502" s="309"/>
      <c r="N502" s="309"/>
      <c r="O502" s="309"/>
      <c r="P502" s="312"/>
      <c r="Q502" s="313"/>
      <c r="R502" s="309"/>
      <c r="S502" s="309"/>
      <c r="T502" s="222"/>
      <c r="U502" s="222"/>
      <c r="V502" s="222"/>
      <c r="W502" s="2"/>
      <c r="X502" s="2"/>
      <c r="Y502" s="2"/>
      <c r="Z502" s="2"/>
      <c r="AA502" s="2"/>
      <c r="AB502" s="2"/>
    </row>
    <row r="503" spans="1:28" s="1" customFormat="1">
      <c r="A503" s="224"/>
      <c r="B503" s="71"/>
      <c r="C503" s="72"/>
      <c r="D503" s="224"/>
      <c r="E503" s="294"/>
      <c r="F503" s="309"/>
      <c r="G503" s="309"/>
      <c r="H503" s="310"/>
      <c r="I503" s="309"/>
      <c r="J503" s="309"/>
      <c r="K503" s="309"/>
      <c r="L503" s="309"/>
      <c r="M503" s="309"/>
      <c r="N503" s="309"/>
      <c r="O503" s="309"/>
      <c r="P503" s="312"/>
      <c r="Q503" s="313"/>
      <c r="R503" s="309"/>
      <c r="S503" s="309"/>
      <c r="T503" s="222"/>
      <c r="U503" s="222"/>
      <c r="V503" s="222"/>
      <c r="W503" s="2"/>
      <c r="X503" s="2"/>
      <c r="Y503" s="2"/>
      <c r="Z503" s="2"/>
      <c r="AA503" s="2"/>
      <c r="AB503" s="2"/>
    </row>
    <row r="504" spans="1:28" s="1" customFormat="1">
      <c r="A504" s="224"/>
      <c r="B504" s="69"/>
      <c r="C504" s="70"/>
      <c r="D504" s="224"/>
      <c r="E504" s="294"/>
      <c r="F504" s="309"/>
      <c r="G504" s="309"/>
      <c r="H504" s="310"/>
      <c r="I504" s="309"/>
      <c r="J504" s="309"/>
      <c r="K504" s="309"/>
      <c r="L504" s="309"/>
      <c r="M504" s="309"/>
      <c r="N504" s="309"/>
      <c r="O504" s="309"/>
      <c r="P504" s="312"/>
      <c r="Q504" s="313"/>
      <c r="R504" s="309"/>
      <c r="S504" s="309"/>
      <c r="T504" s="222"/>
      <c r="U504" s="222"/>
      <c r="V504" s="222"/>
      <c r="W504" s="2"/>
      <c r="X504" s="2"/>
      <c r="Y504" s="2"/>
      <c r="Z504" s="2"/>
      <c r="AA504" s="2"/>
      <c r="AB504" s="2"/>
    </row>
    <row r="505" spans="1:28" s="1" customFormat="1">
      <c r="A505" s="224"/>
      <c r="B505" s="71"/>
      <c r="C505" s="72"/>
      <c r="D505" s="224"/>
      <c r="E505" s="294"/>
      <c r="F505" s="309"/>
      <c r="G505" s="309"/>
      <c r="H505" s="310"/>
      <c r="I505" s="309"/>
      <c r="J505" s="309"/>
      <c r="K505" s="309"/>
      <c r="L505" s="309"/>
      <c r="M505" s="309"/>
      <c r="N505" s="309"/>
      <c r="O505" s="309"/>
      <c r="P505" s="312"/>
      <c r="Q505" s="313"/>
      <c r="R505" s="309"/>
      <c r="S505" s="309"/>
      <c r="T505" s="222"/>
      <c r="U505" s="222"/>
      <c r="V505" s="222"/>
      <c r="W505" s="2"/>
      <c r="X505" s="2"/>
      <c r="Y505" s="2"/>
      <c r="Z505" s="2"/>
      <c r="AA505" s="2"/>
      <c r="AB505" s="2"/>
    </row>
    <row r="506" spans="1:28" s="1" customFormat="1">
      <c r="A506" s="224"/>
      <c r="B506" s="69"/>
      <c r="C506" s="70"/>
      <c r="D506" s="224"/>
      <c r="E506" s="294"/>
      <c r="F506" s="309"/>
      <c r="G506" s="309"/>
      <c r="H506" s="310"/>
      <c r="I506" s="309"/>
      <c r="J506" s="309"/>
      <c r="K506" s="309"/>
      <c r="L506" s="309"/>
      <c r="M506" s="309"/>
      <c r="N506" s="309"/>
      <c r="O506" s="309"/>
      <c r="P506" s="312"/>
      <c r="Q506" s="313"/>
      <c r="R506" s="309"/>
      <c r="S506" s="309"/>
      <c r="T506" s="222"/>
      <c r="U506" s="222"/>
      <c r="V506" s="222"/>
      <c r="W506" s="2"/>
      <c r="X506" s="2"/>
      <c r="Y506" s="2"/>
      <c r="Z506" s="2"/>
      <c r="AA506" s="2"/>
      <c r="AB506" s="2"/>
    </row>
    <row r="507" spans="1:28" s="1" customFormat="1">
      <c r="A507" s="224"/>
      <c r="B507" s="71"/>
      <c r="C507" s="72"/>
      <c r="D507" s="224"/>
      <c r="E507" s="294"/>
      <c r="F507" s="309"/>
      <c r="G507" s="309"/>
      <c r="H507" s="310"/>
      <c r="I507" s="309"/>
      <c r="J507" s="309"/>
      <c r="K507" s="309"/>
      <c r="L507" s="309"/>
      <c r="M507" s="309"/>
      <c r="N507" s="309"/>
      <c r="O507" s="309"/>
      <c r="P507" s="312"/>
      <c r="Q507" s="313"/>
      <c r="R507" s="309"/>
      <c r="S507" s="309"/>
      <c r="T507" s="222"/>
      <c r="U507" s="222"/>
      <c r="V507" s="222"/>
      <c r="W507" s="2"/>
      <c r="X507" s="2"/>
      <c r="Y507" s="2"/>
      <c r="Z507" s="2"/>
      <c r="AA507" s="2"/>
      <c r="AB507" s="2"/>
    </row>
    <row r="508" spans="1:28" s="1" customFormat="1">
      <c r="A508" s="224"/>
      <c r="B508" s="69"/>
      <c r="C508" s="70"/>
      <c r="D508" s="224"/>
      <c r="E508" s="294"/>
      <c r="F508" s="309"/>
      <c r="G508" s="309"/>
      <c r="H508" s="310"/>
      <c r="I508" s="309"/>
      <c r="J508" s="309"/>
      <c r="K508" s="309"/>
      <c r="L508" s="309"/>
      <c r="M508" s="309"/>
      <c r="N508" s="309"/>
      <c r="O508" s="309"/>
      <c r="P508" s="312"/>
      <c r="Q508" s="313"/>
      <c r="R508" s="309"/>
      <c r="S508" s="309"/>
      <c r="T508" s="222"/>
      <c r="U508" s="222"/>
      <c r="V508" s="222"/>
      <c r="W508" s="2"/>
      <c r="X508" s="2"/>
      <c r="Y508" s="2"/>
      <c r="Z508" s="2"/>
      <c r="AA508" s="2"/>
      <c r="AB508" s="2"/>
    </row>
    <row r="509" spans="1:28" s="1" customFormat="1">
      <c r="A509" s="224"/>
      <c r="B509" s="71"/>
      <c r="C509" s="72"/>
      <c r="D509" s="224"/>
      <c r="E509" s="294"/>
      <c r="F509" s="309"/>
      <c r="G509" s="309"/>
      <c r="H509" s="310"/>
      <c r="I509" s="309"/>
      <c r="J509" s="309"/>
      <c r="K509" s="309"/>
      <c r="L509" s="309"/>
      <c r="M509" s="309"/>
      <c r="N509" s="309"/>
      <c r="O509" s="309"/>
      <c r="P509" s="312"/>
      <c r="Q509" s="313"/>
      <c r="R509" s="309"/>
      <c r="S509" s="309"/>
      <c r="T509" s="222"/>
      <c r="U509" s="222"/>
      <c r="V509" s="222"/>
      <c r="W509" s="2"/>
      <c r="X509" s="2"/>
      <c r="Y509" s="2"/>
      <c r="Z509" s="2"/>
      <c r="AA509" s="2"/>
      <c r="AB509" s="2"/>
    </row>
    <row r="510" spans="1:28" s="1" customFormat="1">
      <c r="A510" s="224"/>
      <c r="B510" s="69"/>
      <c r="C510" s="70"/>
      <c r="D510" s="224"/>
      <c r="E510" s="294"/>
      <c r="F510" s="309"/>
      <c r="G510" s="309"/>
      <c r="H510" s="310"/>
      <c r="I510" s="309"/>
      <c r="J510" s="309"/>
      <c r="K510" s="309"/>
      <c r="L510" s="309"/>
      <c r="M510" s="309"/>
      <c r="N510" s="309"/>
      <c r="O510" s="309"/>
      <c r="P510" s="312"/>
      <c r="Q510" s="313"/>
      <c r="R510" s="309"/>
      <c r="S510" s="309"/>
      <c r="T510" s="222"/>
      <c r="U510" s="222"/>
      <c r="V510" s="222"/>
      <c r="W510" s="2"/>
      <c r="X510" s="2"/>
      <c r="Y510" s="2"/>
      <c r="Z510" s="2"/>
      <c r="AA510" s="2"/>
      <c r="AB510" s="2"/>
    </row>
    <row r="511" spans="1:28" s="1" customFormat="1">
      <c r="A511" s="224"/>
      <c r="B511" s="71"/>
      <c r="C511" s="72"/>
      <c r="D511" s="224"/>
      <c r="E511" s="294"/>
      <c r="F511" s="309"/>
      <c r="G511" s="309"/>
      <c r="H511" s="310"/>
      <c r="I511" s="309"/>
      <c r="J511" s="309"/>
      <c r="K511" s="309"/>
      <c r="L511" s="309"/>
      <c r="M511" s="309"/>
      <c r="N511" s="309"/>
      <c r="O511" s="309"/>
      <c r="P511" s="312"/>
      <c r="Q511" s="313"/>
      <c r="R511" s="309"/>
      <c r="S511" s="309"/>
      <c r="T511" s="222"/>
      <c r="U511" s="222"/>
      <c r="V511" s="222"/>
      <c r="W511" s="2"/>
      <c r="X511" s="2"/>
      <c r="Y511" s="2"/>
      <c r="Z511" s="2"/>
      <c r="AA511" s="2"/>
      <c r="AB511" s="2"/>
    </row>
    <row r="512" spans="1:28" s="1" customFormat="1">
      <c r="A512" s="224"/>
      <c r="B512" s="69"/>
      <c r="C512" s="70"/>
      <c r="D512" s="224"/>
      <c r="E512" s="294"/>
      <c r="F512" s="309"/>
      <c r="G512" s="309"/>
      <c r="H512" s="310"/>
      <c r="I512" s="309"/>
      <c r="J512" s="309"/>
      <c r="K512" s="309"/>
      <c r="L512" s="309"/>
      <c r="M512" s="309"/>
      <c r="N512" s="309"/>
      <c r="O512" s="309"/>
      <c r="P512" s="312"/>
      <c r="Q512" s="313"/>
      <c r="R512" s="309"/>
      <c r="S512" s="309"/>
      <c r="T512" s="222"/>
      <c r="U512" s="222"/>
      <c r="V512" s="222"/>
      <c r="W512" s="2"/>
      <c r="X512" s="2"/>
      <c r="Y512" s="2"/>
      <c r="Z512" s="2"/>
      <c r="AA512" s="2"/>
      <c r="AB512" s="2"/>
    </row>
    <row r="513" spans="1:28" s="1" customFormat="1">
      <c r="A513" s="224"/>
      <c r="B513" s="71"/>
      <c r="C513" s="72"/>
      <c r="D513" s="224"/>
      <c r="E513" s="294"/>
      <c r="F513" s="309"/>
      <c r="G513" s="309"/>
      <c r="H513" s="310"/>
      <c r="I513" s="309"/>
      <c r="J513" s="309"/>
      <c r="K513" s="309"/>
      <c r="L513" s="309"/>
      <c r="M513" s="309"/>
      <c r="N513" s="309"/>
      <c r="O513" s="309"/>
      <c r="P513" s="312"/>
      <c r="Q513" s="313"/>
      <c r="R513" s="309"/>
      <c r="S513" s="309"/>
      <c r="T513" s="222"/>
      <c r="U513" s="222"/>
      <c r="V513" s="222"/>
      <c r="W513" s="2"/>
      <c r="X513" s="2"/>
      <c r="Y513" s="2"/>
      <c r="Z513" s="2"/>
      <c r="AA513" s="2"/>
      <c r="AB513" s="2"/>
    </row>
    <row r="514" spans="1:28" s="1" customFormat="1">
      <c r="A514" s="224"/>
      <c r="B514" s="69"/>
      <c r="C514" s="70"/>
      <c r="D514" s="224"/>
      <c r="E514" s="294"/>
      <c r="F514" s="309"/>
      <c r="G514" s="309"/>
      <c r="H514" s="310"/>
      <c r="I514" s="309"/>
      <c r="J514" s="309"/>
      <c r="K514" s="309"/>
      <c r="L514" s="309"/>
      <c r="M514" s="309"/>
      <c r="N514" s="309"/>
      <c r="O514" s="309"/>
      <c r="P514" s="312"/>
      <c r="Q514" s="313"/>
      <c r="R514" s="309"/>
      <c r="S514" s="309"/>
      <c r="T514" s="222"/>
      <c r="U514" s="222"/>
      <c r="V514" s="222"/>
      <c r="W514" s="2"/>
      <c r="X514" s="2"/>
      <c r="Y514" s="2"/>
      <c r="Z514" s="2"/>
      <c r="AA514" s="2"/>
      <c r="AB514" s="2"/>
    </row>
    <row r="515" spans="1:28" s="1" customFormat="1">
      <c r="A515" s="224"/>
      <c r="B515" s="71"/>
      <c r="C515" s="72"/>
      <c r="D515" s="224"/>
      <c r="E515" s="294"/>
      <c r="F515" s="309"/>
      <c r="G515" s="309"/>
      <c r="H515" s="310"/>
      <c r="I515" s="309"/>
      <c r="J515" s="309"/>
      <c r="K515" s="309"/>
      <c r="L515" s="309"/>
      <c r="M515" s="309"/>
      <c r="N515" s="309"/>
      <c r="O515" s="309"/>
      <c r="P515" s="312"/>
      <c r="Q515" s="313"/>
      <c r="R515" s="309"/>
      <c r="S515" s="309"/>
      <c r="T515" s="222"/>
      <c r="U515" s="222"/>
      <c r="V515" s="222"/>
      <c r="W515" s="2"/>
      <c r="X515" s="2"/>
      <c r="Y515" s="2"/>
      <c r="Z515" s="2"/>
      <c r="AA515" s="2"/>
      <c r="AB515" s="2"/>
    </row>
    <row r="516" spans="1:28" s="1" customFormat="1">
      <c r="A516" s="224"/>
      <c r="B516" s="69"/>
      <c r="C516" s="70"/>
      <c r="D516" s="224"/>
      <c r="E516" s="294"/>
      <c r="F516" s="309"/>
      <c r="G516" s="309"/>
      <c r="H516" s="310"/>
      <c r="I516" s="309"/>
      <c r="J516" s="309"/>
      <c r="K516" s="309"/>
      <c r="L516" s="309"/>
      <c r="M516" s="309"/>
      <c r="N516" s="309"/>
      <c r="O516" s="309"/>
      <c r="P516" s="312"/>
      <c r="Q516" s="313"/>
      <c r="R516" s="309"/>
      <c r="S516" s="309"/>
      <c r="T516" s="222"/>
      <c r="U516" s="222"/>
      <c r="V516" s="222"/>
      <c r="W516" s="2"/>
      <c r="X516" s="2"/>
      <c r="Y516" s="2"/>
      <c r="Z516" s="2"/>
      <c r="AA516" s="2"/>
      <c r="AB516" s="2"/>
    </row>
    <row r="517" spans="1:28" s="1" customFormat="1">
      <c r="A517" s="224"/>
      <c r="B517" s="71"/>
      <c r="C517" s="72"/>
      <c r="D517" s="224"/>
      <c r="E517" s="294"/>
      <c r="F517" s="309"/>
      <c r="G517" s="309"/>
      <c r="H517" s="310"/>
      <c r="I517" s="309"/>
      <c r="J517" s="309"/>
      <c r="K517" s="309"/>
      <c r="L517" s="309"/>
      <c r="M517" s="309"/>
      <c r="N517" s="309"/>
      <c r="O517" s="309"/>
      <c r="P517" s="312"/>
      <c r="Q517" s="313"/>
      <c r="R517" s="309"/>
      <c r="S517" s="309"/>
      <c r="T517" s="222"/>
      <c r="U517" s="222"/>
      <c r="V517" s="222"/>
      <c r="W517" s="2"/>
      <c r="X517" s="2"/>
      <c r="Y517" s="2"/>
      <c r="Z517" s="2"/>
      <c r="AA517" s="2"/>
      <c r="AB517" s="2"/>
    </row>
    <row r="518" spans="1:28" s="1" customFormat="1">
      <c r="A518" s="224"/>
      <c r="B518" s="69"/>
      <c r="C518" s="70"/>
      <c r="D518" s="224"/>
      <c r="E518" s="294"/>
      <c r="F518" s="309"/>
      <c r="G518" s="309"/>
      <c r="H518" s="310"/>
      <c r="I518" s="309"/>
      <c r="J518" s="309"/>
      <c r="K518" s="309"/>
      <c r="L518" s="309"/>
      <c r="M518" s="309"/>
      <c r="N518" s="309"/>
      <c r="O518" s="309"/>
      <c r="P518" s="312"/>
      <c r="Q518" s="313"/>
      <c r="R518" s="309"/>
      <c r="S518" s="309"/>
      <c r="T518" s="222"/>
      <c r="U518" s="222"/>
      <c r="V518" s="222"/>
      <c r="W518" s="2"/>
      <c r="X518" s="2"/>
      <c r="Y518" s="2"/>
      <c r="Z518" s="2"/>
      <c r="AA518" s="2"/>
      <c r="AB518" s="2"/>
    </row>
    <row r="519" spans="1:28" s="1" customFormat="1">
      <c r="A519" s="224"/>
      <c r="B519" s="71"/>
      <c r="C519" s="72"/>
      <c r="D519" s="224"/>
      <c r="E519" s="294"/>
      <c r="F519" s="309"/>
      <c r="G519" s="309"/>
      <c r="H519" s="310"/>
      <c r="I519" s="309"/>
      <c r="J519" s="309"/>
      <c r="K519" s="309"/>
      <c r="L519" s="309"/>
      <c r="M519" s="309"/>
      <c r="N519" s="309"/>
      <c r="O519" s="309"/>
      <c r="P519" s="312"/>
      <c r="Q519" s="313"/>
      <c r="R519" s="309"/>
      <c r="S519" s="309"/>
      <c r="T519" s="222"/>
      <c r="U519" s="222"/>
      <c r="V519" s="222"/>
      <c r="W519" s="2"/>
      <c r="X519" s="2"/>
      <c r="Y519" s="2"/>
      <c r="Z519" s="2"/>
      <c r="AA519" s="2"/>
      <c r="AB519" s="2"/>
    </row>
    <row r="520" spans="1:28" s="1" customFormat="1">
      <c r="A520" s="224"/>
      <c r="B520" s="69"/>
      <c r="C520" s="70"/>
      <c r="D520" s="224"/>
      <c r="E520" s="294"/>
      <c r="F520" s="309"/>
      <c r="G520" s="309"/>
      <c r="H520" s="310"/>
      <c r="I520" s="309"/>
      <c r="J520" s="309"/>
      <c r="K520" s="309"/>
      <c r="L520" s="309"/>
      <c r="M520" s="309"/>
      <c r="N520" s="309"/>
      <c r="O520" s="309"/>
      <c r="P520" s="312"/>
      <c r="Q520" s="313"/>
      <c r="R520" s="309"/>
      <c r="S520" s="309"/>
      <c r="T520" s="222"/>
      <c r="U520" s="222"/>
      <c r="V520" s="222"/>
      <c r="W520" s="2"/>
      <c r="X520" s="2"/>
      <c r="Y520" s="2"/>
      <c r="Z520" s="2"/>
      <c r="AA520" s="2"/>
      <c r="AB520" s="2"/>
    </row>
    <row r="521" spans="1:28" s="1" customFormat="1">
      <c r="A521" s="224"/>
      <c r="B521" s="71"/>
      <c r="C521" s="72"/>
      <c r="D521" s="224"/>
      <c r="E521" s="294"/>
      <c r="F521" s="309"/>
      <c r="G521" s="309"/>
      <c r="H521" s="310"/>
      <c r="I521" s="309"/>
      <c r="J521" s="309"/>
      <c r="K521" s="309"/>
      <c r="L521" s="309"/>
      <c r="M521" s="309"/>
      <c r="N521" s="309"/>
      <c r="O521" s="309"/>
      <c r="P521" s="312"/>
      <c r="Q521" s="313"/>
      <c r="R521" s="309"/>
      <c r="S521" s="309"/>
      <c r="T521" s="222"/>
      <c r="U521" s="222"/>
      <c r="V521" s="222"/>
      <c r="W521" s="2"/>
      <c r="X521" s="2"/>
      <c r="Y521" s="2"/>
      <c r="Z521" s="2"/>
      <c r="AA521" s="2"/>
      <c r="AB521" s="2"/>
    </row>
    <row r="522" spans="1:28" s="1" customFormat="1">
      <c r="A522" s="224"/>
      <c r="B522" s="69"/>
      <c r="C522" s="70"/>
      <c r="D522" s="224"/>
      <c r="E522" s="294"/>
      <c r="F522" s="309"/>
      <c r="G522" s="309"/>
      <c r="H522" s="310"/>
      <c r="I522" s="309"/>
      <c r="J522" s="309"/>
      <c r="K522" s="309"/>
      <c r="L522" s="309"/>
      <c r="M522" s="309"/>
      <c r="N522" s="309"/>
      <c r="O522" s="309"/>
      <c r="P522" s="312"/>
      <c r="Q522" s="313"/>
      <c r="R522" s="309"/>
      <c r="S522" s="309"/>
      <c r="T522" s="222"/>
      <c r="U522" s="222"/>
      <c r="V522" s="222"/>
      <c r="W522" s="2"/>
      <c r="X522" s="2"/>
      <c r="Y522" s="2"/>
      <c r="Z522" s="2"/>
      <c r="AA522" s="2"/>
      <c r="AB522" s="2"/>
    </row>
    <row r="523" spans="1:28" s="1" customFormat="1">
      <c r="A523" s="224"/>
      <c r="B523" s="71"/>
      <c r="C523" s="72"/>
      <c r="D523" s="224"/>
      <c r="E523" s="294"/>
      <c r="F523" s="309"/>
      <c r="G523" s="309"/>
      <c r="H523" s="310"/>
      <c r="I523" s="309"/>
      <c r="J523" s="309"/>
      <c r="K523" s="309"/>
      <c r="L523" s="309"/>
      <c r="M523" s="309"/>
      <c r="N523" s="309"/>
      <c r="O523" s="309"/>
      <c r="P523" s="312"/>
      <c r="Q523" s="313"/>
      <c r="R523" s="309"/>
      <c r="S523" s="309"/>
      <c r="T523" s="222"/>
      <c r="U523" s="222"/>
      <c r="V523" s="222"/>
      <c r="W523" s="2"/>
      <c r="X523" s="2"/>
      <c r="Y523" s="2"/>
      <c r="Z523" s="2"/>
      <c r="AA523" s="2"/>
      <c r="AB523" s="2"/>
    </row>
    <row r="524" spans="1:28" s="1" customFormat="1">
      <c r="A524" s="224"/>
      <c r="B524" s="69"/>
      <c r="C524" s="70"/>
      <c r="D524" s="224"/>
      <c r="E524" s="294"/>
      <c r="F524" s="309"/>
      <c r="G524" s="309"/>
      <c r="H524" s="310"/>
      <c r="I524" s="309"/>
      <c r="J524" s="309"/>
      <c r="K524" s="309"/>
      <c r="L524" s="309"/>
      <c r="M524" s="309"/>
      <c r="N524" s="309"/>
      <c r="O524" s="309"/>
      <c r="P524" s="312"/>
      <c r="Q524" s="313"/>
      <c r="R524" s="309"/>
      <c r="S524" s="309"/>
      <c r="T524" s="222"/>
      <c r="U524" s="222"/>
      <c r="V524" s="222"/>
      <c r="W524" s="2"/>
      <c r="X524" s="2"/>
      <c r="Y524" s="2"/>
      <c r="Z524" s="2"/>
      <c r="AA524" s="2"/>
      <c r="AB524" s="2"/>
    </row>
    <row r="525" spans="1:28" s="1" customFormat="1">
      <c r="A525" s="224"/>
      <c r="B525" s="71"/>
      <c r="C525" s="72"/>
      <c r="D525" s="224"/>
      <c r="E525" s="294"/>
      <c r="F525" s="309"/>
      <c r="G525" s="309"/>
      <c r="H525" s="310"/>
      <c r="I525" s="309"/>
      <c r="J525" s="309"/>
      <c r="K525" s="309"/>
      <c r="L525" s="309"/>
      <c r="M525" s="309"/>
      <c r="N525" s="309"/>
      <c r="O525" s="309"/>
      <c r="P525" s="312"/>
      <c r="Q525" s="313"/>
      <c r="R525" s="309"/>
      <c r="S525" s="309"/>
      <c r="T525" s="222"/>
      <c r="U525" s="222"/>
      <c r="V525" s="222"/>
      <c r="W525" s="2"/>
      <c r="X525" s="2"/>
      <c r="Y525" s="2"/>
      <c r="Z525" s="2"/>
      <c r="AA525" s="2"/>
      <c r="AB525" s="2"/>
    </row>
    <row r="526" spans="1:28" s="1" customFormat="1">
      <c r="A526" s="224"/>
      <c r="B526" s="69"/>
      <c r="C526" s="70"/>
      <c r="D526" s="224"/>
      <c r="E526" s="294"/>
      <c r="F526" s="309"/>
      <c r="G526" s="309"/>
      <c r="H526" s="310"/>
      <c r="I526" s="309"/>
      <c r="J526" s="309"/>
      <c r="K526" s="309"/>
      <c r="L526" s="309"/>
      <c r="M526" s="309"/>
      <c r="N526" s="309"/>
      <c r="O526" s="309"/>
      <c r="P526" s="312"/>
      <c r="Q526" s="313"/>
      <c r="R526" s="309"/>
      <c r="S526" s="309"/>
      <c r="T526" s="222"/>
      <c r="U526" s="222"/>
      <c r="V526" s="222"/>
      <c r="W526" s="2"/>
      <c r="X526" s="2"/>
      <c r="Y526" s="2"/>
      <c r="Z526" s="2"/>
      <c r="AA526" s="2"/>
      <c r="AB526" s="2"/>
    </row>
    <row r="527" spans="1:28" s="1" customFormat="1">
      <c r="A527" s="224"/>
      <c r="B527" s="71"/>
      <c r="C527" s="72"/>
      <c r="D527" s="224"/>
      <c r="E527" s="294"/>
      <c r="F527" s="309"/>
      <c r="G527" s="309"/>
      <c r="H527" s="310"/>
      <c r="I527" s="309"/>
      <c r="J527" s="309"/>
      <c r="K527" s="309"/>
      <c r="L527" s="309"/>
      <c r="M527" s="309"/>
      <c r="N527" s="309"/>
      <c r="O527" s="309"/>
      <c r="P527" s="312"/>
      <c r="Q527" s="313"/>
      <c r="R527" s="309"/>
      <c r="S527" s="309"/>
      <c r="T527" s="222"/>
      <c r="U527" s="222"/>
      <c r="V527" s="222"/>
      <c r="W527" s="2"/>
      <c r="X527" s="2"/>
      <c r="Y527" s="2"/>
      <c r="Z527" s="2"/>
      <c r="AA527" s="2"/>
      <c r="AB527" s="2"/>
    </row>
    <row r="528" spans="1:28" s="1" customFormat="1">
      <c r="A528" s="224"/>
      <c r="B528" s="69"/>
      <c r="C528" s="70"/>
      <c r="D528" s="224"/>
      <c r="E528" s="294"/>
      <c r="F528" s="309"/>
      <c r="G528" s="309"/>
      <c r="H528" s="310"/>
      <c r="I528" s="309"/>
      <c r="J528" s="309"/>
      <c r="K528" s="309"/>
      <c r="L528" s="309"/>
      <c r="M528" s="309"/>
      <c r="N528" s="309"/>
      <c r="O528" s="309"/>
      <c r="P528" s="312"/>
      <c r="Q528" s="313"/>
      <c r="R528" s="309"/>
      <c r="S528" s="309"/>
      <c r="T528" s="222"/>
      <c r="U528" s="222"/>
      <c r="V528" s="222"/>
      <c r="W528" s="2"/>
      <c r="X528" s="2"/>
      <c r="Y528" s="2"/>
      <c r="Z528" s="2"/>
      <c r="AA528" s="2"/>
      <c r="AB528" s="2"/>
    </row>
    <row r="529" spans="1:28" s="1" customFormat="1">
      <c r="A529" s="224"/>
      <c r="B529" s="71"/>
      <c r="C529" s="72"/>
      <c r="D529" s="224"/>
      <c r="E529" s="294"/>
      <c r="F529" s="309"/>
      <c r="G529" s="309"/>
      <c r="H529" s="310"/>
      <c r="I529" s="309"/>
      <c r="J529" s="309"/>
      <c r="K529" s="309"/>
      <c r="L529" s="309"/>
      <c r="M529" s="309"/>
      <c r="N529" s="309"/>
      <c r="O529" s="309"/>
      <c r="P529" s="312"/>
      <c r="Q529" s="313"/>
      <c r="R529" s="309"/>
      <c r="S529" s="309"/>
      <c r="T529" s="222"/>
      <c r="U529" s="222"/>
      <c r="V529" s="222"/>
      <c r="W529" s="2"/>
      <c r="X529" s="2"/>
      <c r="Y529" s="2"/>
      <c r="Z529" s="2"/>
      <c r="AA529" s="2"/>
      <c r="AB529" s="2"/>
    </row>
    <row r="530" spans="1:28" s="1" customFormat="1">
      <c r="A530" s="224"/>
      <c r="B530" s="69"/>
      <c r="C530" s="70"/>
      <c r="D530" s="224"/>
      <c r="E530" s="294"/>
      <c r="F530" s="309"/>
      <c r="G530" s="309"/>
      <c r="H530" s="310"/>
      <c r="I530" s="309"/>
      <c r="J530" s="309"/>
      <c r="K530" s="309"/>
      <c r="L530" s="309"/>
      <c r="M530" s="309"/>
      <c r="N530" s="309"/>
      <c r="O530" s="309"/>
      <c r="P530" s="312"/>
      <c r="Q530" s="313"/>
      <c r="R530" s="309"/>
      <c r="S530" s="309"/>
      <c r="T530" s="222"/>
      <c r="U530" s="222"/>
      <c r="V530" s="222"/>
      <c r="W530" s="2"/>
      <c r="X530" s="2"/>
      <c r="Y530" s="2"/>
      <c r="Z530" s="2"/>
      <c r="AA530" s="2"/>
      <c r="AB530" s="2"/>
    </row>
    <row r="531" spans="1:28" s="1" customFormat="1">
      <c r="A531" s="224"/>
      <c r="B531" s="71"/>
      <c r="C531" s="72"/>
      <c r="D531" s="224"/>
      <c r="E531" s="294"/>
      <c r="F531" s="309"/>
      <c r="G531" s="309"/>
      <c r="H531" s="310"/>
      <c r="I531" s="309"/>
      <c r="J531" s="309"/>
      <c r="K531" s="309"/>
      <c r="L531" s="309"/>
      <c r="M531" s="309"/>
      <c r="N531" s="309"/>
      <c r="O531" s="309"/>
      <c r="P531" s="312"/>
      <c r="Q531" s="313"/>
      <c r="R531" s="309"/>
      <c r="S531" s="309"/>
      <c r="T531" s="222"/>
      <c r="U531" s="222"/>
      <c r="V531" s="222"/>
      <c r="W531" s="2"/>
      <c r="X531" s="2"/>
      <c r="Y531" s="2"/>
      <c r="Z531" s="2"/>
      <c r="AA531" s="2"/>
      <c r="AB531" s="2"/>
    </row>
    <row r="532" spans="1:28" s="1" customFormat="1">
      <c r="A532" s="224"/>
      <c r="B532" s="69"/>
      <c r="C532" s="70"/>
      <c r="D532" s="224"/>
      <c r="E532" s="294"/>
      <c r="F532" s="309"/>
      <c r="G532" s="309"/>
      <c r="H532" s="310"/>
      <c r="I532" s="309"/>
      <c r="J532" s="309"/>
      <c r="K532" s="309"/>
      <c r="L532" s="309"/>
      <c r="M532" s="309"/>
      <c r="N532" s="309"/>
      <c r="O532" s="309"/>
      <c r="P532" s="312"/>
      <c r="Q532" s="313"/>
      <c r="R532" s="309"/>
      <c r="S532" s="309"/>
      <c r="T532" s="222"/>
      <c r="U532" s="222"/>
      <c r="V532" s="222"/>
      <c r="W532" s="2"/>
      <c r="X532" s="2"/>
      <c r="Y532" s="2"/>
      <c r="Z532" s="2"/>
      <c r="AA532" s="2"/>
      <c r="AB532" s="2"/>
    </row>
    <row r="533" spans="1:28" s="1" customFormat="1">
      <c r="A533" s="224"/>
      <c r="B533" s="71"/>
      <c r="C533" s="72"/>
      <c r="D533" s="224"/>
      <c r="E533" s="294"/>
      <c r="F533" s="309"/>
      <c r="G533" s="309"/>
      <c r="H533" s="310"/>
      <c r="I533" s="309"/>
      <c r="J533" s="309"/>
      <c r="K533" s="309"/>
      <c r="L533" s="309"/>
      <c r="M533" s="309"/>
      <c r="N533" s="309"/>
      <c r="O533" s="309"/>
      <c r="P533" s="312"/>
      <c r="Q533" s="313"/>
      <c r="R533" s="309"/>
      <c r="S533" s="309"/>
      <c r="T533" s="222"/>
      <c r="U533" s="222"/>
      <c r="V533" s="222"/>
      <c r="W533" s="2"/>
      <c r="X533" s="2"/>
      <c r="Y533" s="2"/>
      <c r="Z533" s="2"/>
      <c r="AA533" s="2"/>
      <c r="AB533" s="2"/>
    </row>
    <row r="534" spans="1:28" s="1" customFormat="1">
      <c r="A534" s="224"/>
      <c r="B534" s="69"/>
      <c r="C534" s="70"/>
      <c r="D534" s="224"/>
      <c r="E534" s="294"/>
      <c r="F534" s="309"/>
      <c r="G534" s="309"/>
      <c r="H534" s="310"/>
      <c r="I534" s="309"/>
      <c r="J534" s="309"/>
      <c r="K534" s="309"/>
      <c r="L534" s="309"/>
      <c r="M534" s="309"/>
      <c r="N534" s="309"/>
      <c r="O534" s="309"/>
      <c r="P534" s="312"/>
      <c r="Q534" s="313"/>
      <c r="R534" s="309"/>
      <c r="S534" s="309"/>
      <c r="T534" s="222"/>
      <c r="U534" s="222"/>
      <c r="V534" s="222"/>
      <c r="W534" s="2"/>
      <c r="X534" s="2"/>
      <c r="Y534" s="2"/>
      <c r="Z534" s="2"/>
      <c r="AA534" s="2"/>
      <c r="AB534" s="2"/>
    </row>
    <row r="535" spans="1:28" s="1" customFormat="1">
      <c r="A535" s="224"/>
      <c r="B535" s="71"/>
      <c r="C535" s="72"/>
      <c r="D535" s="224"/>
      <c r="E535" s="294"/>
      <c r="F535" s="309"/>
      <c r="G535" s="309"/>
      <c r="H535" s="310"/>
      <c r="I535" s="309"/>
      <c r="J535" s="309"/>
      <c r="K535" s="309"/>
      <c r="L535" s="309"/>
      <c r="M535" s="309"/>
      <c r="N535" s="309"/>
      <c r="O535" s="309"/>
      <c r="P535" s="312"/>
      <c r="Q535" s="313"/>
      <c r="R535" s="309"/>
      <c r="S535" s="309"/>
      <c r="T535" s="222"/>
      <c r="U535" s="222"/>
      <c r="V535" s="222"/>
      <c r="W535" s="2"/>
      <c r="X535" s="2"/>
      <c r="Y535" s="2"/>
      <c r="Z535" s="2"/>
      <c r="AA535" s="2"/>
      <c r="AB535" s="2"/>
    </row>
    <row r="536" spans="1:28" s="1" customFormat="1">
      <c r="A536" s="224"/>
      <c r="B536" s="69"/>
      <c r="C536" s="70"/>
      <c r="D536" s="224"/>
      <c r="E536" s="294"/>
      <c r="F536" s="309"/>
      <c r="G536" s="309"/>
      <c r="H536" s="310"/>
      <c r="I536" s="309"/>
      <c r="J536" s="309"/>
      <c r="K536" s="309"/>
      <c r="L536" s="309"/>
      <c r="M536" s="309"/>
      <c r="N536" s="309"/>
      <c r="O536" s="309"/>
      <c r="P536" s="312"/>
      <c r="Q536" s="313"/>
      <c r="R536" s="309"/>
      <c r="S536" s="309"/>
      <c r="T536" s="222"/>
      <c r="U536" s="222"/>
      <c r="V536" s="222"/>
      <c r="W536" s="2"/>
      <c r="X536" s="2"/>
      <c r="Y536" s="2"/>
      <c r="Z536" s="2"/>
      <c r="AA536" s="2"/>
      <c r="AB536" s="2"/>
    </row>
    <row r="537" spans="1:28" s="1" customFormat="1">
      <c r="A537" s="224"/>
      <c r="B537" s="71"/>
      <c r="C537" s="72"/>
      <c r="D537" s="224"/>
      <c r="E537" s="294"/>
      <c r="F537" s="309"/>
      <c r="G537" s="309"/>
      <c r="H537" s="310"/>
      <c r="I537" s="309"/>
      <c r="J537" s="309"/>
      <c r="K537" s="309"/>
      <c r="L537" s="309"/>
      <c r="M537" s="309"/>
      <c r="N537" s="309"/>
      <c r="O537" s="309"/>
      <c r="P537" s="312"/>
      <c r="Q537" s="313"/>
      <c r="R537" s="309"/>
      <c r="S537" s="309"/>
      <c r="T537" s="222"/>
      <c r="U537" s="222"/>
      <c r="V537" s="222"/>
      <c r="W537" s="2"/>
      <c r="X537" s="2"/>
      <c r="Y537" s="2"/>
      <c r="Z537" s="2"/>
      <c r="AA537" s="2"/>
      <c r="AB537" s="2"/>
    </row>
    <row r="538" spans="1:28" s="1" customFormat="1">
      <c r="A538" s="224"/>
      <c r="B538" s="69"/>
      <c r="C538" s="70"/>
      <c r="D538" s="224"/>
      <c r="E538" s="294"/>
      <c r="F538" s="309"/>
      <c r="G538" s="309"/>
      <c r="H538" s="310"/>
      <c r="I538" s="309"/>
      <c r="J538" s="309"/>
      <c r="K538" s="309"/>
      <c r="L538" s="309"/>
      <c r="M538" s="309"/>
      <c r="N538" s="309"/>
      <c r="O538" s="309"/>
      <c r="P538" s="312"/>
      <c r="Q538" s="313"/>
      <c r="R538" s="309"/>
      <c r="S538" s="309"/>
      <c r="T538" s="222"/>
      <c r="U538" s="222"/>
      <c r="V538" s="222"/>
      <c r="W538" s="2"/>
      <c r="X538" s="2"/>
      <c r="Y538" s="2"/>
      <c r="Z538" s="2"/>
      <c r="AA538" s="2"/>
      <c r="AB538" s="2"/>
    </row>
    <row r="539" spans="1:28" s="1" customFormat="1">
      <c r="A539" s="224"/>
      <c r="B539" s="71"/>
      <c r="C539" s="72"/>
      <c r="D539" s="224"/>
      <c r="E539" s="294"/>
      <c r="F539" s="309"/>
      <c r="G539" s="309"/>
      <c r="H539" s="310"/>
      <c r="I539" s="309"/>
      <c r="J539" s="309"/>
      <c r="K539" s="309"/>
      <c r="L539" s="309"/>
      <c r="M539" s="309"/>
      <c r="N539" s="309"/>
      <c r="O539" s="309"/>
      <c r="P539" s="312"/>
      <c r="Q539" s="313"/>
      <c r="R539" s="309"/>
      <c r="S539" s="309"/>
      <c r="T539" s="222"/>
      <c r="U539" s="222"/>
      <c r="V539" s="222"/>
      <c r="W539" s="2"/>
      <c r="X539" s="2"/>
      <c r="Y539" s="2"/>
      <c r="Z539" s="2"/>
      <c r="AA539" s="2"/>
      <c r="AB539" s="2"/>
    </row>
    <row r="540" spans="1:28" s="1" customFormat="1">
      <c r="A540" s="224"/>
      <c r="B540" s="69"/>
      <c r="C540" s="70"/>
      <c r="D540" s="224"/>
      <c r="E540" s="294"/>
      <c r="F540" s="309"/>
      <c r="G540" s="309"/>
      <c r="H540" s="310"/>
      <c r="I540" s="309"/>
      <c r="J540" s="309"/>
      <c r="K540" s="309"/>
      <c r="L540" s="309"/>
      <c r="M540" s="309"/>
      <c r="N540" s="309"/>
      <c r="O540" s="309"/>
      <c r="P540" s="312"/>
      <c r="Q540" s="313"/>
      <c r="R540" s="309"/>
      <c r="S540" s="309"/>
      <c r="T540" s="222"/>
      <c r="U540" s="222"/>
      <c r="V540" s="222"/>
      <c r="W540" s="2"/>
      <c r="X540" s="2"/>
      <c r="Y540" s="2"/>
      <c r="Z540" s="2"/>
      <c r="AA540" s="2"/>
      <c r="AB540" s="2"/>
    </row>
    <row r="541" spans="1:28" s="1" customFormat="1">
      <c r="A541" s="224"/>
      <c r="B541" s="71"/>
      <c r="C541" s="72"/>
      <c r="D541" s="224"/>
      <c r="E541" s="294"/>
      <c r="F541" s="309"/>
      <c r="G541" s="309"/>
      <c r="H541" s="310"/>
      <c r="I541" s="309"/>
      <c r="J541" s="309"/>
      <c r="K541" s="309"/>
      <c r="L541" s="309"/>
      <c r="M541" s="309"/>
      <c r="N541" s="309"/>
      <c r="O541" s="309"/>
      <c r="P541" s="312"/>
      <c r="Q541" s="313"/>
      <c r="R541" s="309"/>
      <c r="S541" s="309"/>
      <c r="T541" s="222"/>
      <c r="U541" s="222"/>
      <c r="V541" s="222"/>
      <c r="W541" s="2"/>
      <c r="X541" s="2"/>
      <c r="Y541" s="2"/>
      <c r="Z541" s="2"/>
      <c r="AA541" s="2"/>
      <c r="AB541" s="2"/>
    </row>
    <row r="542" spans="1:28" s="1" customFormat="1">
      <c r="A542" s="224"/>
      <c r="B542" s="69"/>
      <c r="C542" s="70"/>
      <c r="D542" s="224"/>
      <c r="E542" s="294"/>
      <c r="F542" s="309"/>
      <c r="G542" s="309"/>
      <c r="H542" s="310"/>
      <c r="I542" s="309"/>
      <c r="J542" s="309"/>
      <c r="K542" s="309"/>
      <c r="L542" s="309"/>
      <c r="M542" s="309"/>
      <c r="N542" s="309"/>
      <c r="O542" s="309"/>
      <c r="P542" s="312"/>
      <c r="Q542" s="313"/>
      <c r="R542" s="309"/>
      <c r="S542" s="309"/>
      <c r="T542" s="222"/>
      <c r="U542" s="222"/>
      <c r="V542" s="222"/>
      <c r="W542" s="2"/>
      <c r="X542" s="2"/>
      <c r="Y542" s="2"/>
      <c r="Z542" s="2"/>
      <c r="AA542" s="2"/>
      <c r="AB542" s="2"/>
    </row>
    <row r="543" spans="1:28" s="1" customFormat="1">
      <c r="A543" s="224"/>
      <c r="B543" s="71"/>
      <c r="C543" s="72"/>
      <c r="D543" s="224"/>
      <c r="E543" s="294"/>
      <c r="F543" s="309"/>
      <c r="G543" s="309"/>
      <c r="H543" s="310"/>
      <c r="I543" s="309"/>
      <c r="J543" s="309"/>
      <c r="K543" s="309"/>
      <c r="L543" s="309"/>
      <c r="M543" s="309"/>
      <c r="N543" s="309"/>
      <c r="O543" s="309"/>
      <c r="P543" s="312"/>
      <c r="Q543" s="313"/>
      <c r="R543" s="309"/>
      <c r="S543" s="309"/>
      <c r="T543" s="222"/>
      <c r="U543" s="222"/>
      <c r="V543" s="222"/>
      <c r="W543" s="2"/>
      <c r="X543" s="2"/>
      <c r="Y543" s="2"/>
      <c r="Z543" s="2"/>
      <c r="AA543" s="2"/>
      <c r="AB543" s="2"/>
    </row>
    <row r="544" spans="1:28" s="1" customFormat="1">
      <c r="A544" s="224"/>
      <c r="B544" s="69"/>
      <c r="C544" s="70"/>
      <c r="D544" s="224"/>
      <c r="E544" s="294"/>
      <c r="F544" s="309"/>
      <c r="G544" s="309"/>
      <c r="H544" s="310"/>
      <c r="I544" s="309"/>
      <c r="J544" s="309"/>
      <c r="K544" s="309"/>
      <c r="L544" s="309"/>
      <c r="M544" s="309"/>
      <c r="N544" s="309"/>
      <c r="O544" s="309"/>
      <c r="P544" s="312"/>
      <c r="Q544" s="313"/>
      <c r="R544" s="309"/>
      <c r="S544" s="309"/>
      <c r="T544" s="222"/>
      <c r="U544" s="222"/>
      <c r="V544" s="222"/>
      <c r="W544" s="2"/>
      <c r="X544" s="2"/>
      <c r="Y544" s="2"/>
      <c r="Z544" s="2"/>
      <c r="AA544" s="2"/>
      <c r="AB544" s="2"/>
    </row>
    <row r="545" spans="1:28" s="1" customFormat="1">
      <c r="A545" s="224"/>
      <c r="B545" s="71"/>
      <c r="C545" s="72"/>
      <c r="D545" s="224"/>
      <c r="E545" s="294"/>
      <c r="F545" s="309"/>
      <c r="G545" s="309"/>
      <c r="H545" s="310"/>
      <c r="I545" s="309"/>
      <c r="J545" s="309"/>
      <c r="K545" s="309"/>
      <c r="L545" s="309"/>
      <c r="M545" s="309"/>
      <c r="N545" s="309"/>
      <c r="O545" s="309"/>
      <c r="P545" s="312"/>
      <c r="Q545" s="313"/>
      <c r="R545" s="309"/>
      <c r="S545" s="309"/>
      <c r="T545" s="222"/>
      <c r="U545" s="222"/>
      <c r="V545" s="222"/>
      <c r="W545" s="2"/>
      <c r="X545" s="2"/>
      <c r="Y545" s="2"/>
      <c r="Z545" s="2"/>
      <c r="AA545" s="2"/>
      <c r="AB545" s="2"/>
    </row>
    <row r="546" spans="1:28" s="1" customFormat="1">
      <c r="A546" s="224"/>
      <c r="B546" s="69"/>
      <c r="C546" s="70"/>
      <c r="D546" s="224"/>
      <c r="E546" s="294"/>
      <c r="F546" s="309"/>
      <c r="G546" s="309"/>
      <c r="H546" s="310"/>
      <c r="I546" s="309"/>
      <c r="J546" s="309"/>
      <c r="K546" s="309"/>
      <c r="L546" s="309"/>
      <c r="M546" s="309"/>
      <c r="N546" s="309"/>
      <c r="O546" s="309"/>
      <c r="P546" s="312"/>
      <c r="Q546" s="313"/>
      <c r="R546" s="309"/>
      <c r="S546" s="309"/>
      <c r="T546" s="222"/>
      <c r="U546" s="222"/>
      <c r="V546" s="222"/>
      <c r="W546" s="2"/>
      <c r="X546" s="2"/>
      <c r="Y546" s="2"/>
      <c r="Z546" s="2"/>
      <c r="AA546" s="2"/>
      <c r="AB546" s="2"/>
    </row>
    <row r="547" spans="1:28" s="1" customFormat="1">
      <c r="A547" s="224"/>
      <c r="B547" s="71"/>
      <c r="C547" s="72"/>
      <c r="D547" s="224"/>
      <c r="E547" s="294"/>
      <c r="F547" s="309"/>
      <c r="G547" s="309"/>
      <c r="H547" s="310"/>
      <c r="I547" s="309"/>
      <c r="J547" s="309"/>
      <c r="K547" s="309"/>
      <c r="L547" s="309"/>
      <c r="M547" s="309"/>
      <c r="N547" s="309"/>
      <c r="O547" s="309"/>
      <c r="P547" s="312"/>
      <c r="Q547" s="313"/>
      <c r="R547" s="309"/>
      <c r="S547" s="309"/>
      <c r="T547" s="222"/>
      <c r="U547" s="222"/>
      <c r="V547" s="222"/>
      <c r="W547" s="2"/>
      <c r="X547" s="2"/>
      <c r="Y547" s="2"/>
      <c r="Z547" s="2"/>
      <c r="AA547" s="2"/>
      <c r="AB547" s="2"/>
    </row>
    <row r="548" spans="1:28" s="1" customFormat="1">
      <c r="A548" s="224"/>
      <c r="B548" s="69"/>
      <c r="C548" s="70"/>
      <c r="D548" s="224"/>
      <c r="E548" s="294"/>
      <c r="F548" s="309"/>
      <c r="G548" s="309"/>
      <c r="H548" s="310"/>
      <c r="I548" s="309"/>
      <c r="J548" s="309"/>
      <c r="K548" s="309"/>
      <c r="L548" s="309"/>
      <c r="M548" s="309"/>
      <c r="N548" s="309"/>
      <c r="O548" s="309"/>
      <c r="P548" s="312"/>
      <c r="Q548" s="313"/>
      <c r="R548" s="309"/>
      <c r="S548" s="309"/>
      <c r="T548" s="222"/>
      <c r="U548" s="222"/>
      <c r="V548" s="222"/>
      <c r="W548" s="2"/>
      <c r="X548" s="2"/>
      <c r="Y548" s="2"/>
      <c r="Z548" s="2"/>
      <c r="AA548" s="2"/>
      <c r="AB548" s="2"/>
    </row>
    <row r="549" spans="1:28" s="1" customFormat="1">
      <c r="A549" s="224"/>
      <c r="B549" s="71"/>
      <c r="C549" s="72"/>
      <c r="D549" s="224"/>
      <c r="E549" s="294"/>
      <c r="F549" s="309"/>
      <c r="G549" s="309"/>
      <c r="H549" s="310"/>
      <c r="I549" s="309"/>
      <c r="J549" s="309"/>
      <c r="K549" s="309"/>
      <c r="L549" s="309"/>
      <c r="M549" s="309"/>
      <c r="N549" s="309"/>
      <c r="O549" s="309"/>
      <c r="P549" s="312"/>
      <c r="Q549" s="313"/>
      <c r="R549" s="309"/>
      <c r="S549" s="309"/>
      <c r="T549" s="222"/>
      <c r="U549" s="222"/>
      <c r="V549" s="222"/>
      <c r="W549" s="2"/>
      <c r="X549" s="2"/>
      <c r="Y549" s="2"/>
      <c r="Z549" s="2"/>
      <c r="AA549" s="2"/>
      <c r="AB549" s="2"/>
    </row>
    <row r="550" spans="1:28" s="1" customFormat="1">
      <c r="A550" s="224"/>
      <c r="B550" s="69"/>
      <c r="C550" s="70"/>
      <c r="D550" s="224"/>
      <c r="E550" s="294"/>
      <c r="F550" s="309"/>
      <c r="G550" s="309"/>
      <c r="H550" s="310"/>
      <c r="I550" s="309"/>
      <c r="J550" s="309"/>
      <c r="K550" s="309"/>
      <c r="L550" s="309"/>
      <c r="M550" s="309"/>
      <c r="N550" s="309"/>
      <c r="O550" s="309"/>
      <c r="P550" s="312"/>
      <c r="Q550" s="313"/>
      <c r="R550" s="309"/>
      <c r="S550" s="309"/>
      <c r="T550" s="222"/>
      <c r="U550" s="222"/>
      <c r="V550" s="222"/>
      <c r="W550" s="2"/>
      <c r="X550" s="2"/>
      <c r="Y550" s="2"/>
      <c r="Z550" s="2"/>
      <c r="AA550" s="2"/>
      <c r="AB550" s="2"/>
    </row>
    <row r="551" spans="1:28" s="1" customFormat="1">
      <c r="A551" s="224"/>
      <c r="B551" s="71"/>
      <c r="C551" s="72"/>
      <c r="D551" s="224"/>
      <c r="E551" s="294"/>
      <c r="F551" s="309"/>
      <c r="G551" s="309"/>
      <c r="H551" s="310"/>
      <c r="I551" s="309"/>
      <c r="J551" s="309"/>
      <c r="K551" s="309"/>
      <c r="L551" s="309"/>
      <c r="M551" s="309"/>
      <c r="N551" s="309"/>
      <c r="O551" s="309"/>
      <c r="P551" s="312"/>
      <c r="Q551" s="313"/>
      <c r="R551" s="309"/>
      <c r="S551" s="309"/>
      <c r="T551" s="222"/>
      <c r="U551" s="222"/>
      <c r="V551" s="222"/>
      <c r="W551" s="2"/>
      <c r="X551" s="2"/>
      <c r="Y551" s="2"/>
      <c r="Z551" s="2"/>
      <c r="AA551" s="2"/>
      <c r="AB551" s="2"/>
    </row>
    <row r="552" spans="1:28" s="1" customFormat="1">
      <c r="A552" s="224"/>
      <c r="B552" s="69"/>
      <c r="C552" s="70"/>
      <c r="D552" s="224"/>
      <c r="E552" s="294"/>
      <c r="F552" s="309"/>
      <c r="G552" s="309"/>
      <c r="H552" s="310"/>
      <c r="I552" s="309"/>
      <c r="J552" s="309"/>
      <c r="K552" s="309"/>
      <c r="L552" s="309"/>
      <c r="M552" s="309"/>
      <c r="N552" s="309"/>
      <c r="O552" s="309"/>
      <c r="P552" s="312"/>
      <c r="Q552" s="313"/>
      <c r="R552" s="309"/>
      <c r="S552" s="309"/>
      <c r="T552" s="222"/>
      <c r="U552" s="222"/>
      <c r="V552" s="222"/>
      <c r="W552" s="2"/>
      <c r="X552" s="2"/>
      <c r="Y552" s="2"/>
      <c r="Z552" s="2"/>
      <c r="AA552" s="2"/>
      <c r="AB552" s="2"/>
    </row>
    <row r="553" spans="1:28" s="1" customFormat="1">
      <c r="A553" s="224"/>
      <c r="B553" s="71"/>
      <c r="C553" s="72"/>
      <c r="D553" s="224"/>
      <c r="E553" s="294"/>
      <c r="F553" s="309"/>
      <c r="G553" s="309"/>
      <c r="H553" s="310"/>
      <c r="I553" s="309"/>
      <c r="J553" s="309"/>
      <c r="K553" s="309"/>
      <c r="L553" s="309"/>
      <c r="M553" s="309"/>
      <c r="N553" s="309"/>
      <c r="O553" s="309"/>
      <c r="P553" s="312"/>
      <c r="Q553" s="313"/>
      <c r="R553" s="309"/>
      <c r="S553" s="309"/>
      <c r="T553" s="222"/>
      <c r="U553" s="222"/>
      <c r="V553" s="222"/>
      <c r="W553" s="2"/>
      <c r="X553" s="2"/>
      <c r="Y553" s="2"/>
      <c r="Z553" s="2"/>
      <c r="AA553" s="2"/>
      <c r="AB553" s="2"/>
    </row>
    <row r="554" spans="1:28" s="1" customFormat="1">
      <c r="A554" s="224"/>
      <c r="B554" s="69"/>
      <c r="C554" s="70"/>
      <c r="D554" s="224"/>
      <c r="E554" s="294"/>
      <c r="F554" s="309"/>
      <c r="G554" s="309"/>
      <c r="H554" s="310"/>
      <c r="I554" s="309"/>
      <c r="J554" s="309"/>
      <c r="K554" s="309"/>
      <c r="L554" s="309"/>
      <c r="M554" s="309"/>
      <c r="N554" s="309"/>
      <c r="O554" s="309"/>
      <c r="P554" s="312"/>
      <c r="Q554" s="313"/>
      <c r="R554" s="309"/>
      <c r="S554" s="309"/>
      <c r="T554" s="222"/>
      <c r="U554" s="222"/>
      <c r="V554" s="222"/>
      <c r="W554" s="2"/>
      <c r="X554" s="2"/>
      <c r="Y554" s="2"/>
      <c r="Z554" s="2"/>
      <c r="AA554" s="2"/>
      <c r="AB554" s="2"/>
    </row>
    <row r="555" spans="1:28" s="1" customFormat="1">
      <c r="A555" s="224"/>
      <c r="B555" s="71"/>
      <c r="C555" s="72"/>
      <c r="D555" s="224"/>
      <c r="E555" s="294"/>
      <c r="F555" s="309"/>
      <c r="G555" s="309"/>
      <c r="H555" s="310"/>
      <c r="I555" s="309"/>
      <c r="J555" s="309"/>
      <c r="K555" s="309"/>
      <c r="L555" s="309"/>
      <c r="M555" s="309"/>
      <c r="N555" s="309"/>
      <c r="O555" s="309"/>
      <c r="P555" s="312"/>
      <c r="Q555" s="313"/>
      <c r="R555" s="309"/>
      <c r="S555" s="309"/>
      <c r="T555" s="222"/>
      <c r="U555" s="222"/>
      <c r="V555" s="222"/>
      <c r="W555" s="2"/>
      <c r="X555" s="2"/>
      <c r="Y555" s="2"/>
      <c r="Z555" s="2"/>
      <c r="AA555" s="2"/>
      <c r="AB555" s="2"/>
    </row>
    <row r="556" spans="1:28" s="1" customFormat="1">
      <c r="A556" s="224"/>
      <c r="B556" s="69"/>
      <c r="C556" s="70"/>
      <c r="D556" s="224"/>
      <c r="E556" s="294"/>
      <c r="F556" s="309"/>
      <c r="G556" s="309"/>
      <c r="H556" s="310"/>
      <c r="I556" s="309"/>
      <c r="J556" s="309"/>
      <c r="K556" s="309"/>
      <c r="L556" s="309"/>
      <c r="M556" s="309"/>
      <c r="N556" s="309"/>
      <c r="O556" s="309"/>
      <c r="P556" s="312"/>
      <c r="Q556" s="313"/>
      <c r="R556" s="309"/>
      <c r="S556" s="309"/>
      <c r="T556" s="222"/>
      <c r="U556" s="222"/>
      <c r="V556" s="222"/>
      <c r="W556" s="2"/>
      <c r="X556" s="2"/>
      <c r="Y556" s="2"/>
      <c r="Z556" s="2"/>
      <c r="AA556" s="2"/>
      <c r="AB556" s="2"/>
    </row>
    <row r="557" spans="1:28" s="1" customFormat="1">
      <c r="A557" s="224"/>
      <c r="B557" s="71"/>
      <c r="C557" s="72"/>
      <c r="D557" s="224"/>
      <c r="E557" s="294"/>
      <c r="F557" s="309"/>
      <c r="G557" s="309"/>
      <c r="H557" s="310"/>
      <c r="I557" s="309"/>
      <c r="J557" s="309"/>
      <c r="K557" s="309"/>
      <c r="L557" s="309"/>
      <c r="M557" s="309"/>
      <c r="N557" s="309"/>
      <c r="O557" s="309"/>
      <c r="P557" s="312"/>
      <c r="Q557" s="313"/>
      <c r="R557" s="309"/>
      <c r="S557" s="309"/>
      <c r="T557" s="222"/>
      <c r="U557" s="222"/>
      <c r="V557" s="222"/>
      <c r="W557" s="2"/>
      <c r="X557" s="2"/>
      <c r="Y557" s="2"/>
      <c r="Z557" s="2"/>
      <c r="AA557" s="2"/>
      <c r="AB557" s="2"/>
    </row>
    <row r="558" spans="1:28" s="1" customFormat="1">
      <c r="A558" s="224"/>
      <c r="B558" s="69"/>
      <c r="C558" s="70"/>
      <c r="D558" s="224"/>
      <c r="E558" s="294"/>
      <c r="F558" s="309"/>
      <c r="G558" s="309"/>
      <c r="H558" s="310"/>
      <c r="I558" s="309"/>
      <c r="J558" s="309"/>
      <c r="K558" s="309"/>
      <c r="L558" s="309"/>
      <c r="M558" s="309"/>
      <c r="N558" s="309"/>
      <c r="O558" s="309"/>
      <c r="P558" s="312"/>
      <c r="Q558" s="313"/>
      <c r="R558" s="309"/>
      <c r="S558" s="309"/>
      <c r="T558" s="222"/>
      <c r="U558" s="222"/>
      <c r="V558" s="222"/>
      <c r="W558" s="2"/>
      <c r="X558" s="2"/>
      <c r="Y558" s="2"/>
      <c r="Z558" s="2"/>
      <c r="AA558" s="2"/>
      <c r="AB558" s="2"/>
    </row>
    <row r="559" spans="1:28" s="1" customFormat="1">
      <c r="A559" s="224"/>
      <c r="B559" s="71"/>
      <c r="C559" s="72"/>
      <c r="D559" s="224"/>
      <c r="E559" s="294"/>
      <c r="F559" s="309"/>
      <c r="G559" s="309"/>
      <c r="H559" s="310"/>
      <c r="I559" s="309"/>
      <c r="J559" s="309"/>
      <c r="K559" s="309"/>
      <c r="L559" s="309"/>
      <c r="M559" s="309"/>
      <c r="N559" s="309"/>
      <c r="O559" s="309"/>
      <c r="P559" s="312"/>
      <c r="Q559" s="313"/>
      <c r="R559" s="309"/>
      <c r="S559" s="309"/>
      <c r="T559" s="222"/>
      <c r="U559" s="222"/>
      <c r="V559" s="222"/>
      <c r="W559" s="2"/>
      <c r="X559" s="2"/>
      <c r="Y559" s="2"/>
      <c r="Z559" s="2"/>
      <c r="AA559" s="2"/>
      <c r="AB559" s="2"/>
    </row>
    <row r="560" spans="1:28" s="1" customFormat="1">
      <c r="A560" s="224"/>
      <c r="B560" s="69"/>
      <c r="C560" s="70"/>
      <c r="D560" s="224"/>
      <c r="E560" s="294"/>
      <c r="F560" s="309"/>
      <c r="G560" s="309"/>
      <c r="H560" s="310"/>
      <c r="I560" s="309"/>
      <c r="J560" s="309"/>
      <c r="K560" s="309"/>
      <c r="L560" s="309"/>
      <c r="M560" s="309"/>
      <c r="N560" s="309"/>
      <c r="O560" s="309"/>
      <c r="P560" s="312"/>
      <c r="Q560" s="313"/>
      <c r="R560" s="309"/>
      <c r="S560" s="309"/>
      <c r="T560" s="222"/>
      <c r="U560" s="222"/>
      <c r="V560" s="222"/>
      <c r="W560" s="2"/>
      <c r="X560" s="2"/>
      <c r="Y560" s="2"/>
      <c r="Z560" s="2"/>
      <c r="AA560" s="2"/>
      <c r="AB560" s="2"/>
    </row>
    <row r="561" spans="1:28" s="1" customFormat="1">
      <c r="A561" s="224"/>
      <c r="B561" s="71"/>
      <c r="C561" s="72"/>
      <c r="D561" s="224"/>
      <c r="E561" s="294"/>
      <c r="F561" s="309"/>
      <c r="G561" s="309"/>
      <c r="H561" s="310"/>
      <c r="I561" s="309"/>
      <c r="J561" s="309"/>
      <c r="K561" s="309"/>
      <c r="L561" s="309"/>
      <c r="M561" s="309"/>
      <c r="N561" s="309"/>
      <c r="O561" s="309"/>
      <c r="P561" s="312"/>
      <c r="Q561" s="313"/>
      <c r="R561" s="309"/>
      <c r="S561" s="309"/>
      <c r="T561" s="222"/>
      <c r="U561" s="222"/>
      <c r="V561" s="222"/>
      <c r="W561" s="2"/>
      <c r="X561" s="2"/>
      <c r="Y561" s="2"/>
      <c r="Z561" s="2"/>
      <c r="AA561" s="2"/>
      <c r="AB561" s="2"/>
    </row>
    <row r="562" spans="1:28" s="1" customFormat="1">
      <c r="A562" s="224"/>
      <c r="B562" s="69"/>
      <c r="C562" s="70"/>
      <c r="D562" s="224"/>
      <c r="E562" s="294"/>
      <c r="F562" s="309"/>
      <c r="G562" s="309"/>
      <c r="H562" s="310"/>
      <c r="I562" s="309"/>
      <c r="J562" s="309"/>
      <c r="K562" s="309"/>
      <c r="L562" s="309"/>
      <c r="M562" s="309"/>
      <c r="N562" s="309"/>
      <c r="O562" s="309"/>
      <c r="P562" s="312"/>
      <c r="Q562" s="313"/>
      <c r="R562" s="309"/>
      <c r="S562" s="309"/>
      <c r="T562" s="222"/>
      <c r="U562" s="222"/>
      <c r="V562" s="222"/>
      <c r="W562" s="2"/>
      <c r="X562" s="2"/>
      <c r="Y562" s="2"/>
      <c r="Z562" s="2"/>
      <c r="AA562" s="2"/>
      <c r="AB562" s="2"/>
    </row>
    <row r="563" spans="1:28" s="1" customFormat="1">
      <c r="A563" s="224"/>
      <c r="B563" s="71"/>
      <c r="C563" s="72"/>
      <c r="D563" s="224"/>
      <c r="E563" s="294"/>
      <c r="F563" s="309"/>
      <c r="G563" s="309"/>
      <c r="H563" s="310"/>
      <c r="I563" s="309"/>
      <c r="J563" s="309"/>
      <c r="K563" s="309"/>
      <c r="L563" s="309"/>
      <c r="M563" s="309"/>
      <c r="N563" s="309"/>
      <c r="O563" s="309"/>
      <c r="P563" s="312"/>
      <c r="Q563" s="313"/>
      <c r="R563" s="309"/>
      <c r="S563" s="309"/>
      <c r="T563" s="222"/>
      <c r="U563" s="222"/>
      <c r="V563" s="222"/>
      <c r="W563" s="2"/>
      <c r="X563" s="2"/>
      <c r="Y563" s="2"/>
      <c r="Z563" s="2"/>
      <c r="AA563" s="2"/>
      <c r="AB563" s="2"/>
    </row>
    <row r="564" spans="1:28" s="1" customFormat="1">
      <c r="A564" s="224"/>
      <c r="B564" s="69"/>
      <c r="C564" s="70"/>
      <c r="D564" s="224"/>
      <c r="E564" s="294"/>
      <c r="F564" s="309"/>
      <c r="G564" s="309"/>
      <c r="H564" s="310"/>
      <c r="I564" s="309"/>
      <c r="J564" s="309"/>
      <c r="K564" s="309"/>
      <c r="L564" s="309"/>
      <c r="M564" s="309"/>
      <c r="N564" s="309"/>
      <c r="O564" s="309"/>
      <c r="P564" s="312"/>
      <c r="Q564" s="313"/>
      <c r="R564" s="309"/>
      <c r="S564" s="309"/>
      <c r="T564" s="222"/>
      <c r="U564" s="222"/>
      <c r="V564" s="222"/>
      <c r="W564" s="2"/>
      <c r="X564" s="2"/>
      <c r="Y564" s="2"/>
      <c r="Z564" s="2"/>
      <c r="AA564" s="2"/>
      <c r="AB564" s="2"/>
    </row>
    <row r="565" spans="1:28" s="1" customFormat="1">
      <c r="A565" s="224"/>
      <c r="B565" s="71"/>
      <c r="C565" s="72"/>
      <c r="D565" s="224"/>
      <c r="E565" s="294"/>
      <c r="F565" s="309"/>
      <c r="G565" s="309"/>
      <c r="H565" s="310"/>
      <c r="I565" s="309"/>
      <c r="J565" s="309"/>
      <c r="K565" s="309"/>
      <c r="L565" s="309"/>
      <c r="M565" s="309"/>
      <c r="N565" s="309"/>
      <c r="O565" s="309"/>
      <c r="P565" s="312"/>
      <c r="Q565" s="313"/>
      <c r="R565" s="309"/>
      <c r="S565" s="309"/>
      <c r="T565" s="222"/>
      <c r="U565" s="222"/>
      <c r="V565" s="222"/>
      <c r="W565" s="2"/>
      <c r="X565" s="2"/>
      <c r="Y565" s="2"/>
      <c r="Z565" s="2"/>
      <c r="AA565" s="2"/>
      <c r="AB565" s="2"/>
    </row>
    <row r="566" spans="1:28" s="1" customFormat="1">
      <c r="A566" s="224"/>
      <c r="B566" s="69"/>
      <c r="C566" s="70"/>
      <c r="D566" s="224"/>
      <c r="E566" s="294"/>
      <c r="F566" s="309"/>
      <c r="G566" s="309"/>
      <c r="H566" s="310"/>
      <c r="I566" s="309"/>
      <c r="J566" s="309"/>
      <c r="K566" s="309"/>
      <c r="L566" s="309"/>
      <c r="M566" s="309"/>
      <c r="N566" s="309"/>
      <c r="O566" s="309"/>
      <c r="P566" s="312"/>
      <c r="Q566" s="313"/>
      <c r="R566" s="309"/>
      <c r="S566" s="309"/>
      <c r="T566" s="222"/>
      <c r="U566" s="222"/>
      <c r="V566" s="222"/>
      <c r="W566" s="2"/>
      <c r="X566" s="2"/>
      <c r="Y566" s="2"/>
      <c r="Z566" s="2"/>
      <c r="AA566" s="2"/>
      <c r="AB566" s="2"/>
    </row>
    <row r="567" spans="1:28" s="1" customFormat="1">
      <c r="A567" s="224"/>
      <c r="B567" s="71"/>
      <c r="C567" s="72"/>
      <c r="D567" s="224"/>
      <c r="E567" s="294"/>
      <c r="F567" s="309"/>
      <c r="G567" s="309"/>
      <c r="H567" s="310"/>
      <c r="I567" s="309"/>
      <c r="J567" s="309"/>
      <c r="K567" s="309"/>
      <c r="L567" s="309"/>
      <c r="M567" s="309"/>
      <c r="N567" s="309"/>
      <c r="O567" s="309"/>
      <c r="P567" s="312"/>
      <c r="Q567" s="313"/>
      <c r="R567" s="309"/>
      <c r="S567" s="309"/>
      <c r="T567" s="222"/>
      <c r="U567" s="222"/>
      <c r="V567" s="222"/>
      <c r="W567" s="2"/>
      <c r="X567" s="2"/>
      <c r="Y567" s="2"/>
      <c r="Z567" s="2"/>
      <c r="AA567" s="2"/>
      <c r="AB567" s="2"/>
    </row>
    <row r="568" spans="1:28" s="1" customFormat="1">
      <c r="A568" s="224"/>
      <c r="B568" s="69"/>
      <c r="C568" s="70"/>
      <c r="D568" s="224"/>
      <c r="E568" s="294"/>
      <c r="F568" s="309"/>
      <c r="G568" s="309"/>
      <c r="H568" s="310"/>
      <c r="I568" s="309"/>
      <c r="J568" s="309"/>
      <c r="K568" s="309"/>
      <c r="L568" s="309"/>
      <c r="M568" s="309"/>
      <c r="N568" s="309"/>
      <c r="O568" s="309"/>
      <c r="P568" s="312"/>
      <c r="Q568" s="313"/>
      <c r="R568" s="309"/>
      <c r="S568" s="309"/>
      <c r="T568" s="222"/>
      <c r="U568" s="222"/>
      <c r="V568" s="222"/>
      <c r="W568" s="2"/>
      <c r="X568" s="2"/>
      <c r="Y568" s="2"/>
      <c r="Z568" s="2"/>
      <c r="AA568" s="2"/>
      <c r="AB568" s="2"/>
    </row>
    <row r="569" spans="1:28" s="1" customFormat="1">
      <c r="A569" s="224"/>
      <c r="B569" s="71"/>
      <c r="C569" s="72"/>
      <c r="D569" s="224"/>
      <c r="E569" s="294"/>
      <c r="F569" s="309"/>
      <c r="G569" s="309"/>
      <c r="H569" s="310"/>
      <c r="I569" s="309"/>
      <c r="J569" s="309"/>
      <c r="K569" s="309"/>
      <c r="L569" s="309"/>
      <c r="M569" s="309"/>
      <c r="N569" s="309"/>
      <c r="O569" s="309"/>
      <c r="P569" s="312"/>
      <c r="Q569" s="313"/>
      <c r="R569" s="309"/>
      <c r="S569" s="309"/>
      <c r="T569" s="222"/>
      <c r="U569" s="222"/>
      <c r="V569" s="222"/>
      <c r="W569" s="2"/>
      <c r="X569" s="2"/>
      <c r="Y569" s="2"/>
      <c r="Z569" s="2"/>
      <c r="AA569" s="2"/>
      <c r="AB569" s="2"/>
    </row>
    <row r="570" spans="1:28" s="1" customFormat="1">
      <c r="A570" s="224"/>
      <c r="B570" s="69"/>
      <c r="C570" s="70"/>
      <c r="D570" s="224"/>
      <c r="E570" s="294"/>
      <c r="F570" s="309"/>
      <c r="G570" s="309"/>
      <c r="H570" s="310"/>
      <c r="I570" s="309"/>
      <c r="J570" s="309"/>
      <c r="K570" s="309"/>
      <c r="L570" s="309"/>
      <c r="M570" s="309"/>
      <c r="N570" s="309"/>
      <c r="O570" s="309"/>
      <c r="P570" s="312"/>
      <c r="Q570" s="313"/>
      <c r="R570" s="309"/>
      <c r="S570" s="309"/>
      <c r="T570" s="222"/>
      <c r="U570" s="222"/>
      <c r="V570" s="222"/>
      <c r="W570" s="2"/>
      <c r="X570" s="2"/>
      <c r="Y570" s="2"/>
      <c r="Z570" s="2"/>
      <c r="AA570" s="2"/>
      <c r="AB570" s="2"/>
    </row>
    <row r="571" spans="1:28" s="1" customFormat="1">
      <c r="A571" s="224"/>
      <c r="B571" s="71"/>
      <c r="C571" s="72"/>
      <c r="D571" s="224"/>
      <c r="E571" s="294"/>
      <c r="F571" s="309"/>
      <c r="G571" s="309"/>
      <c r="H571" s="310"/>
      <c r="I571" s="309"/>
      <c r="J571" s="309"/>
      <c r="K571" s="309"/>
      <c r="L571" s="309"/>
      <c r="M571" s="309"/>
      <c r="N571" s="309"/>
      <c r="O571" s="309"/>
      <c r="P571" s="312"/>
      <c r="Q571" s="313"/>
      <c r="R571" s="309"/>
      <c r="S571" s="309"/>
      <c r="T571" s="222"/>
      <c r="U571" s="222"/>
      <c r="V571" s="222"/>
      <c r="W571" s="2"/>
      <c r="X571" s="2"/>
      <c r="Y571" s="2"/>
      <c r="Z571" s="2"/>
      <c r="AA571" s="2"/>
      <c r="AB571" s="2"/>
    </row>
    <row r="572" spans="1:28" s="1" customFormat="1">
      <c r="A572" s="224"/>
      <c r="B572" s="69"/>
      <c r="C572" s="70"/>
      <c r="D572" s="224"/>
      <c r="E572" s="294"/>
      <c r="F572" s="309"/>
      <c r="G572" s="309"/>
      <c r="H572" s="310"/>
      <c r="I572" s="309"/>
      <c r="J572" s="309"/>
      <c r="K572" s="309"/>
      <c r="L572" s="309"/>
      <c r="M572" s="309"/>
      <c r="N572" s="309"/>
      <c r="O572" s="309"/>
      <c r="P572" s="312"/>
      <c r="Q572" s="313"/>
      <c r="R572" s="309"/>
      <c r="S572" s="309"/>
      <c r="T572" s="222"/>
      <c r="U572" s="222"/>
      <c r="V572" s="222"/>
      <c r="W572" s="2"/>
      <c r="X572" s="2"/>
      <c r="Y572" s="2"/>
      <c r="Z572" s="2"/>
      <c r="AA572" s="2"/>
      <c r="AB572" s="2"/>
    </row>
    <row r="573" spans="1:28" s="1" customFormat="1">
      <c r="A573" s="224"/>
      <c r="B573" s="71"/>
      <c r="C573" s="72"/>
      <c r="D573" s="224"/>
      <c r="E573" s="294"/>
      <c r="F573" s="309"/>
      <c r="G573" s="309"/>
      <c r="H573" s="310"/>
      <c r="I573" s="309"/>
      <c r="J573" s="309"/>
      <c r="K573" s="309"/>
      <c r="L573" s="309"/>
      <c r="M573" s="309"/>
      <c r="N573" s="309"/>
      <c r="O573" s="309"/>
      <c r="P573" s="312"/>
      <c r="Q573" s="313"/>
      <c r="R573" s="309"/>
      <c r="S573" s="309"/>
      <c r="T573" s="222"/>
      <c r="U573" s="222"/>
      <c r="V573" s="222"/>
      <c r="W573" s="2"/>
      <c r="X573" s="2"/>
      <c r="Y573" s="2"/>
      <c r="Z573" s="2"/>
      <c r="AA573" s="2"/>
      <c r="AB573" s="2"/>
    </row>
    <row r="574" spans="1:28" s="1" customFormat="1">
      <c r="A574" s="224"/>
      <c r="B574" s="69"/>
      <c r="C574" s="70"/>
      <c r="D574" s="224"/>
      <c r="E574" s="294"/>
      <c r="F574" s="309"/>
      <c r="G574" s="309"/>
      <c r="H574" s="310"/>
      <c r="I574" s="309"/>
      <c r="J574" s="309"/>
      <c r="K574" s="309"/>
      <c r="L574" s="309"/>
      <c r="M574" s="309"/>
      <c r="N574" s="309"/>
      <c r="O574" s="309"/>
      <c r="P574" s="312"/>
      <c r="Q574" s="313"/>
      <c r="R574" s="309"/>
      <c r="S574" s="309"/>
      <c r="T574" s="222"/>
      <c r="U574" s="222"/>
      <c r="V574" s="222"/>
      <c r="W574" s="2"/>
      <c r="X574" s="2"/>
      <c r="Y574" s="2"/>
      <c r="Z574" s="2"/>
      <c r="AA574" s="2"/>
      <c r="AB574" s="2"/>
    </row>
    <row r="575" spans="1:28" s="1" customFormat="1">
      <c r="A575" s="224"/>
      <c r="B575" s="71"/>
      <c r="C575" s="72"/>
      <c r="D575" s="224"/>
      <c r="E575" s="294"/>
      <c r="F575" s="309"/>
      <c r="G575" s="309"/>
      <c r="H575" s="310"/>
      <c r="I575" s="309"/>
      <c r="J575" s="309"/>
      <c r="K575" s="309"/>
      <c r="L575" s="309"/>
      <c r="M575" s="309"/>
      <c r="N575" s="309"/>
      <c r="O575" s="309"/>
      <c r="P575" s="312"/>
      <c r="Q575" s="313"/>
      <c r="R575" s="309"/>
      <c r="S575" s="309"/>
      <c r="T575" s="222"/>
      <c r="U575" s="222"/>
      <c r="V575" s="222"/>
      <c r="W575" s="2"/>
      <c r="X575" s="2"/>
      <c r="Y575" s="2"/>
      <c r="Z575" s="2"/>
      <c r="AA575" s="2"/>
      <c r="AB575" s="2"/>
    </row>
    <row r="576" spans="1:28" s="1" customFormat="1">
      <c r="A576" s="224"/>
      <c r="B576" s="69"/>
      <c r="C576" s="70"/>
      <c r="D576" s="224"/>
      <c r="E576" s="294"/>
      <c r="F576" s="309"/>
      <c r="G576" s="309"/>
      <c r="H576" s="310"/>
      <c r="I576" s="309"/>
      <c r="J576" s="309"/>
      <c r="K576" s="309"/>
      <c r="L576" s="309"/>
      <c r="M576" s="309"/>
      <c r="N576" s="309"/>
      <c r="O576" s="309"/>
      <c r="P576" s="312"/>
      <c r="Q576" s="313"/>
      <c r="R576" s="309"/>
      <c r="S576" s="309"/>
      <c r="T576" s="222"/>
      <c r="U576" s="222"/>
      <c r="V576" s="222"/>
      <c r="W576" s="2"/>
      <c r="X576" s="2"/>
      <c r="Y576" s="2"/>
      <c r="Z576" s="2"/>
      <c r="AA576" s="2"/>
      <c r="AB576" s="2"/>
    </row>
    <row r="577" spans="1:28" s="1" customFormat="1">
      <c r="A577" s="224"/>
      <c r="B577" s="71"/>
      <c r="C577" s="72"/>
      <c r="D577" s="224"/>
      <c r="E577" s="294"/>
      <c r="F577" s="309"/>
      <c r="G577" s="309"/>
      <c r="H577" s="310"/>
      <c r="I577" s="309"/>
      <c r="J577" s="309"/>
      <c r="K577" s="309"/>
      <c r="L577" s="309"/>
      <c r="M577" s="309"/>
      <c r="N577" s="309"/>
      <c r="O577" s="309"/>
      <c r="P577" s="312"/>
      <c r="Q577" s="313"/>
      <c r="R577" s="309"/>
      <c r="S577" s="309"/>
      <c r="T577" s="222"/>
      <c r="U577" s="222"/>
      <c r="V577" s="222"/>
      <c r="W577" s="2"/>
      <c r="X577" s="2"/>
      <c r="Y577" s="2"/>
      <c r="Z577" s="2"/>
      <c r="AA577" s="2"/>
      <c r="AB577" s="2"/>
    </row>
    <row r="578" spans="1:28" s="1" customFormat="1">
      <c r="A578" s="224"/>
      <c r="B578" s="69"/>
      <c r="C578" s="70"/>
      <c r="D578" s="224"/>
      <c r="E578" s="294"/>
      <c r="F578" s="309"/>
      <c r="G578" s="309"/>
      <c r="H578" s="310"/>
      <c r="I578" s="309"/>
      <c r="J578" s="309"/>
      <c r="K578" s="309"/>
      <c r="L578" s="309"/>
      <c r="M578" s="309"/>
      <c r="N578" s="309"/>
      <c r="O578" s="309"/>
      <c r="P578" s="312"/>
      <c r="Q578" s="313"/>
      <c r="R578" s="309"/>
      <c r="S578" s="309"/>
      <c r="T578" s="222"/>
      <c r="U578" s="222"/>
      <c r="V578" s="222"/>
      <c r="W578" s="2"/>
      <c r="X578" s="2"/>
      <c r="Y578" s="2"/>
      <c r="Z578" s="2"/>
      <c r="AA578" s="2"/>
      <c r="AB578" s="2"/>
    </row>
    <row r="579" spans="1:28" s="1" customFormat="1">
      <c r="A579" s="224"/>
      <c r="B579" s="71"/>
      <c r="C579" s="72"/>
      <c r="D579" s="224"/>
      <c r="E579" s="294"/>
      <c r="F579" s="309"/>
      <c r="G579" s="309"/>
      <c r="H579" s="310"/>
      <c r="I579" s="309"/>
      <c r="J579" s="309"/>
      <c r="K579" s="309"/>
      <c r="L579" s="309"/>
      <c r="M579" s="309"/>
      <c r="N579" s="309"/>
      <c r="O579" s="309"/>
      <c r="P579" s="312"/>
      <c r="Q579" s="313"/>
      <c r="R579" s="309"/>
      <c r="S579" s="309"/>
      <c r="T579" s="222"/>
      <c r="U579" s="222"/>
      <c r="V579" s="222"/>
      <c r="W579" s="2"/>
      <c r="X579" s="2"/>
      <c r="Y579" s="2"/>
      <c r="Z579" s="2"/>
      <c r="AA579" s="2"/>
      <c r="AB579" s="2"/>
    </row>
    <row r="580" spans="1:28" s="1" customFormat="1">
      <c r="A580" s="224"/>
      <c r="B580" s="69"/>
      <c r="C580" s="70"/>
      <c r="D580" s="224"/>
      <c r="E580" s="294"/>
      <c r="F580" s="309"/>
      <c r="G580" s="309"/>
      <c r="H580" s="310"/>
      <c r="I580" s="309"/>
      <c r="J580" s="309"/>
      <c r="K580" s="309"/>
      <c r="L580" s="309"/>
      <c r="M580" s="309"/>
      <c r="N580" s="309"/>
      <c r="O580" s="309"/>
      <c r="P580" s="312"/>
      <c r="Q580" s="313"/>
      <c r="R580" s="309"/>
      <c r="S580" s="309"/>
      <c r="T580" s="222"/>
      <c r="U580" s="222"/>
      <c r="V580" s="222"/>
      <c r="W580" s="2"/>
      <c r="X580" s="2"/>
      <c r="Y580" s="2"/>
      <c r="Z580" s="2"/>
      <c r="AA580" s="2"/>
      <c r="AB580" s="2"/>
    </row>
    <row r="581" spans="1:28" s="1" customFormat="1">
      <c r="A581" s="224"/>
      <c r="B581" s="71"/>
      <c r="C581" s="72"/>
      <c r="D581" s="224"/>
      <c r="E581" s="294"/>
      <c r="F581" s="309"/>
      <c r="G581" s="309"/>
      <c r="H581" s="310"/>
      <c r="I581" s="309"/>
      <c r="J581" s="309"/>
      <c r="K581" s="309"/>
      <c r="L581" s="309"/>
      <c r="M581" s="309"/>
      <c r="N581" s="309"/>
      <c r="O581" s="309"/>
      <c r="P581" s="312"/>
      <c r="Q581" s="313"/>
      <c r="R581" s="309"/>
      <c r="S581" s="309"/>
      <c r="T581" s="222"/>
      <c r="U581" s="222"/>
      <c r="V581" s="222"/>
      <c r="W581" s="2"/>
      <c r="X581" s="2"/>
      <c r="Y581" s="2"/>
      <c r="Z581" s="2"/>
      <c r="AA581" s="2"/>
      <c r="AB581" s="2"/>
    </row>
    <row r="582" spans="1:28" s="1" customFormat="1">
      <c r="A582" s="224"/>
      <c r="B582" s="69"/>
      <c r="C582" s="70"/>
      <c r="D582" s="224"/>
      <c r="E582" s="294"/>
      <c r="F582" s="309"/>
      <c r="G582" s="309"/>
      <c r="H582" s="310"/>
      <c r="I582" s="309"/>
      <c r="J582" s="309"/>
      <c r="K582" s="309"/>
      <c r="L582" s="309"/>
      <c r="M582" s="309"/>
      <c r="N582" s="309"/>
      <c r="O582" s="309"/>
      <c r="P582" s="312"/>
      <c r="Q582" s="313"/>
      <c r="R582" s="309"/>
      <c r="S582" s="309"/>
      <c r="T582" s="222"/>
      <c r="U582" s="222"/>
      <c r="V582" s="222"/>
      <c r="W582" s="2"/>
      <c r="X582" s="2"/>
      <c r="Y582" s="2"/>
      <c r="Z582" s="2"/>
      <c r="AA582" s="2"/>
      <c r="AB582" s="2"/>
    </row>
    <row r="583" spans="1:28" s="1" customFormat="1">
      <c r="A583" s="224"/>
      <c r="B583" s="71"/>
      <c r="C583" s="72"/>
      <c r="D583" s="224"/>
      <c r="E583" s="294"/>
      <c r="F583" s="309"/>
      <c r="G583" s="309"/>
      <c r="H583" s="310"/>
      <c r="I583" s="309"/>
      <c r="J583" s="309"/>
      <c r="K583" s="309"/>
      <c r="L583" s="309"/>
      <c r="M583" s="309"/>
      <c r="N583" s="309"/>
      <c r="O583" s="309"/>
      <c r="P583" s="312"/>
      <c r="Q583" s="313"/>
      <c r="R583" s="309"/>
      <c r="S583" s="309"/>
      <c r="T583" s="222"/>
      <c r="U583" s="222"/>
      <c r="V583" s="222"/>
      <c r="W583" s="2"/>
      <c r="X583" s="2"/>
      <c r="Y583" s="2"/>
      <c r="Z583" s="2"/>
      <c r="AA583" s="2"/>
      <c r="AB583" s="2"/>
    </row>
    <row r="584" spans="1:28" s="1" customFormat="1">
      <c r="A584" s="224"/>
      <c r="B584" s="69"/>
      <c r="C584" s="70"/>
      <c r="D584" s="224"/>
      <c r="E584" s="294"/>
      <c r="F584" s="309"/>
      <c r="G584" s="309"/>
      <c r="H584" s="310"/>
      <c r="I584" s="309"/>
      <c r="J584" s="309"/>
      <c r="K584" s="309"/>
      <c r="L584" s="309"/>
      <c r="M584" s="309"/>
      <c r="N584" s="309"/>
      <c r="O584" s="309"/>
      <c r="P584" s="312"/>
      <c r="Q584" s="313"/>
      <c r="R584" s="309"/>
      <c r="S584" s="309"/>
      <c r="T584" s="222"/>
      <c r="U584" s="222"/>
      <c r="V584" s="222"/>
      <c r="W584" s="2"/>
      <c r="X584" s="2"/>
      <c r="Y584" s="2"/>
      <c r="Z584" s="2"/>
      <c r="AA584" s="2"/>
      <c r="AB584" s="2"/>
    </row>
    <row r="585" spans="1:28" s="1" customFormat="1">
      <c r="A585" s="224"/>
      <c r="B585" s="71"/>
      <c r="C585" s="72"/>
      <c r="D585" s="224"/>
      <c r="E585" s="294"/>
      <c r="F585" s="309"/>
      <c r="G585" s="309"/>
      <c r="H585" s="310"/>
      <c r="I585" s="309"/>
      <c r="J585" s="309"/>
      <c r="K585" s="309"/>
      <c r="L585" s="309"/>
      <c r="M585" s="309"/>
      <c r="N585" s="309"/>
      <c r="O585" s="309"/>
      <c r="P585" s="312"/>
      <c r="Q585" s="313"/>
      <c r="R585" s="309"/>
      <c r="S585" s="309"/>
      <c r="T585" s="222"/>
      <c r="U585" s="222"/>
      <c r="V585" s="222"/>
      <c r="W585" s="2"/>
      <c r="X585" s="2"/>
      <c r="Y585" s="2"/>
      <c r="Z585" s="2"/>
      <c r="AA585" s="2"/>
      <c r="AB585" s="2"/>
    </row>
    <row r="586" spans="1:28" s="1" customFormat="1">
      <c r="A586" s="224"/>
      <c r="B586" s="69"/>
      <c r="C586" s="70"/>
      <c r="D586" s="224"/>
      <c r="E586" s="294"/>
      <c r="F586" s="309"/>
      <c r="G586" s="309"/>
      <c r="H586" s="310"/>
      <c r="I586" s="309"/>
      <c r="J586" s="309"/>
      <c r="K586" s="309"/>
      <c r="L586" s="309"/>
      <c r="M586" s="309"/>
      <c r="N586" s="309"/>
      <c r="O586" s="309"/>
      <c r="P586" s="312"/>
      <c r="Q586" s="313"/>
      <c r="R586" s="309"/>
      <c r="S586" s="309"/>
      <c r="T586" s="222"/>
      <c r="U586" s="222"/>
      <c r="V586" s="222"/>
      <c r="W586" s="2"/>
      <c r="X586" s="2"/>
      <c r="Y586" s="2"/>
      <c r="Z586" s="2"/>
      <c r="AA586" s="2"/>
      <c r="AB586" s="2"/>
    </row>
    <row r="587" spans="1:28" s="1" customFormat="1">
      <c r="A587" s="224"/>
      <c r="B587" s="71"/>
      <c r="C587" s="72"/>
      <c r="D587" s="224"/>
      <c r="E587" s="294"/>
      <c r="F587" s="309"/>
      <c r="G587" s="309"/>
      <c r="H587" s="310"/>
      <c r="I587" s="309"/>
      <c r="J587" s="309"/>
      <c r="K587" s="309"/>
      <c r="L587" s="309"/>
      <c r="M587" s="309"/>
      <c r="N587" s="309"/>
      <c r="O587" s="309"/>
      <c r="P587" s="312"/>
      <c r="Q587" s="313"/>
      <c r="R587" s="309"/>
      <c r="S587" s="309"/>
      <c r="T587" s="222"/>
      <c r="U587" s="222"/>
      <c r="V587" s="222"/>
      <c r="W587" s="2"/>
      <c r="X587" s="2"/>
      <c r="Y587" s="2"/>
      <c r="Z587" s="2"/>
      <c r="AA587" s="2"/>
      <c r="AB587" s="2"/>
    </row>
    <row r="588" spans="1:28" s="1" customFormat="1">
      <c r="A588" s="224"/>
      <c r="B588" s="69"/>
      <c r="C588" s="70"/>
      <c r="D588" s="224"/>
      <c r="E588" s="294"/>
      <c r="F588" s="309"/>
      <c r="G588" s="309"/>
      <c r="H588" s="310"/>
      <c r="I588" s="309"/>
      <c r="J588" s="309"/>
      <c r="K588" s="309"/>
      <c r="L588" s="309"/>
      <c r="M588" s="309"/>
      <c r="N588" s="309"/>
      <c r="O588" s="309"/>
      <c r="P588" s="312"/>
      <c r="Q588" s="313"/>
      <c r="R588" s="309"/>
      <c r="S588" s="309"/>
      <c r="T588" s="222"/>
      <c r="U588" s="222"/>
      <c r="V588" s="222"/>
      <c r="W588" s="2"/>
      <c r="X588" s="2"/>
      <c r="Y588" s="2"/>
      <c r="Z588" s="2"/>
      <c r="AA588" s="2"/>
      <c r="AB588" s="2"/>
    </row>
    <row r="589" spans="1:28" s="1" customFormat="1">
      <c r="A589" s="224"/>
      <c r="B589" s="71"/>
      <c r="C589" s="72"/>
      <c r="D589" s="224"/>
      <c r="E589" s="294"/>
      <c r="F589" s="309"/>
      <c r="G589" s="309"/>
      <c r="H589" s="310"/>
      <c r="I589" s="309"/>
      <c r="J589" s="309"/>
      <c r="K589" s="309"/>
      <c r="L589" s="309"/>
      <c r="M589" s="309"/>
      <c r="N589" s="309"/>
      <c r="O589" s="309"/>
      <c r="P589" s="312"/>
      <c r="Q589" s="313"/>
      <c r="R589" s="309"/>
      <c r="S589" s="309"/>
      <c r="T589" s="222"/>
      <c r="U589" s="222"/>
      <c r="V589" s="222"/>
      <c r="W589" s="2"/>
      <c r="X589" s="2"/>
      <c r="Y589" s="2"/>
      <c r="Z589" s="2"/>
      <c r="AA589" s="2"/>
      <c r="AB589" s="2"/>
    </row>
    <row r="590" spans="1:28" s="1" customFormat="1">
      <c r="A590" s="224"/>
      <c r="B590" s="69"/>
      <c r="C590" s="70"/>
      <c r="D590" s="224"/>
      <c r="E590" s="294"/>
      <c r="F590" s="309"/>
      <c r="G590" s="309"/>
      <c r="H590" s="310"/>
      <c r="I590" s="309"/>
      <c r="J590" s="309"/>
      <c r="K590" s="309"/>
      <c r="L590" s="309"/>
      <c r="M590" s="309"/>
      <c r="N590" s="309"/>
      <c r="O590" s="309"/>
      <c r="P590" s="312"/>
      <c r="Q590" s="313"/>
      <c r="R590" s="309"/>
      <c r="S590" s="309"/>
      <c r="T590" s="222"/>
      <c r="U590" s="222"/>
      <c r="V590" s="222"/>
      <c r="W590" s="2"/>
      <c r="X590" s="2"/>
      <c r="Y590" s="2"/>
      <c r="Z590" s="2"/>
      <c r="AA590" s="2"/>
      <c r="AB590" s="2"/>
    </row>
    <row r="591" spans="1:28" s="1" customFormat="1">
      <c r="A591" s="224"/>
      <c r="B591" s="71"/>
      <c r="C591" s="72"/>
      <c r="D591" s="224"/>
      <c r="E591" s="294"/>
      <c r="F591" s="309"/>
      <c r="G591" s="309"/>
      <c r="H591" s="310"/>
      <c r="I591" s="309"/>
      <c r="J591" s="309"/>
      <c r="K591" s="309"/>
      <c r="L591" s="309"/>
      <c r="M591" s="309"/>
      <c r="N591" s="309"/>
      <c r="O591" s="309"/>
      <c r="P591" s="312"/>
      <c r="Q591" s="313"/>
      <c r="R591" s="309"/>
      <c r="S591" s="309"/>
      <c r="T591" s="222"/>
      <c r="U591" s="222"/>
      <c r="V591" s="222"/>
      <c r="W591" s="2"/>
      <c r="X591" s="2"/>
      <c r="Y591" s="2"/>
      <c r="Z591" s="2"/>
      <c r="AA591" s="2"/>
      <c r="AB591" s="2"/>
    </row>
    <row r="592" spans="1:28" s="1" customFormat="1">
      <c r="A592" s="224"/>
      <c r="B592" s="69"/>
      <c r="C592" s="70"/>
      <c r="D592" s="224"/>
      <c r="E592" s="294"/>
      <c r="F592" s="309"/>
      <c r="G592" s="309"/>
      <c r="H592" s="310"/>
      <c r="I592" s="309"/>
      <c r="J592" s="309"/>
      <c r="K592" s="309"/>
      <c r="L592" s="309"/>
      <c r="M592" s="309"/>
      <c r="N592" s="309"/>
      <c r="O592" s="309"/>
      <c r="P592" s="312"/>
      <c r="Q592" s="313"/>
      <c r="R592" s="309"/>
      <c r="S592" s="309"/>
      <c r="T592" s="222"/>
      <c r="U592" s="222"/>
      <c r="V592" s="222"/>
      <c r="W592" s="2"/>
      <c r="X592" s="2"/>
      <c r="Y592" s="2"/>
      <c r="Z592" s="2"/>
      <c r="AA592" s="2"/>
      <c r="AB592" s="2"/>
    </row>
    <row r="593" spans="1:28" s="1" customFormat="1">
      <c r="A593" s="224"/>
      <c r="B593" s="71"/>
      <c r="C593" s="72"/>
      <c r="D593" s="224"/>
      <c r="E593" s="294"/>
      <c r="F593" s="309"/>
      <c r="G593" s="309"/>
      <c r="H593" s="310"/>
      <c r="I593" s="309"/>
      <c r="J593" s="309"/>
      <c r="K593" s="309"/>
      <c r="L593" s="309"/>
      <c r="M593" s="309"/>
      <c r="N593" s="309"/>
      <c r="O593" s="309"/>
      <c r="P593" s="312"/>
      <c r="Q593" s="313"/>
      <c r="R593" s="309"/>
      <c r="S593" s="309"/>
      <c r="T593" s="222"/>
      <c r="U593" s="222"/>
      <c r="V593" s="222"/>
      <c r="W593" s="2"/>
      <c r="X593" s="2"/>
      <c r="Y593" s="2"/>
      <c r="Z593" s="2"/>
      <c r="AA593" s="2"/>
      <c r="AB593" s="2"/>
    </row>
    <row r="594" spans="1:28" s="1" customFormat="1">
      <c r="A594" s="224"/>
      <c r="B594" s="69"/>
      <c r="C594" s="70"/>
      <c r="D594" s="224"/>
      <c r="E594" s="294"/>
      <c r="F594" s="309"/>
      <c r="G594" s="309"/>
      <c r="H594" s="310"/>
      <c r="I594" s="309"/>
      <c r="J594" s="309"/>
      <c r="K594" s="309"/>
      <c r="L594" s="309"/>
      <c r="M594" s="309"/>
      <c r="N594" s="309"/>
      <c r="O594" s="309"/>
      <c r="P594" s="312"/>
      <c r="Q594" s="313"/>
      <c r="R594" s="309"/>
      <c r="S594" s="309"/>
      <c r="T594" s="222"/>
      <c r="U594" s="222"/>
      <c r="V594" s="222"/>
      <c r="W594" s="2"/>
      <c r="X594" s="2"/>
      <c r="Y594" s="2"/>
      <c r="Z594" s="2"/>
      <c r="AA594" s="2"/>
      <c r="AB594" s="2"/>
    </row>
    <row r="595" spans="1:28" s="1" customFormat="1">
      <c r="A595" s="224"/>
      <c r="B595" s="71"/>
      <c r="C595" s="72"/>
      <c r="D595" s="224"/>
      <c r="E595" s="294"/>
      <c r="F595" s="309"/>
      <c r="G595" s="309"/>
      <c r="H595" s="310"/>
      <c r="I595" s="309"/>
      <c r="J595" s="309"/>
      <c r="K595" s="309"/>
      <c r="L595" s="309"/>
      <c r="M595" s="309"/>
      <c r="N595" s="309"/>
      <c r="O595" s="309"/>
      <c r="P595" s="312"/>
      <c r="Q595" s="313"/>
      <c r="R595" s="309"/>
      <c r="S595" s="309"/>
      <c r="T595" s="222"/>
      <c r="U595" s="222"/>
      <c r="V595" s="222"/>
      <c r="W595" s="2"/>
      <c r="X595" s="2"/>
      <c r="Y595" s="2"/>
      <c r="Z595" s="2"/>
      <c r="AA595" s="2"/>
      <c r="AB595" s="2"/>
    </row>
    <row r="596" spans="1:28" s="1" customFormat="1">
      <c r="A596" s="224"/>
      <c r="B596" s="69"/>
      <c r="C596" s="70"/>
      <c r="D596" s="224"/>
      <c r="E596" s="294"/>
      <c r="F596" s="309"/>
      <c r="G596" s="309"/>
      <c r="H596" s="310"/>
      <c r="I596" s="309"/>
      <c r="J596" s="309"/>
      <c r="K596" s="309"/>
      <c r="L596" s="309"/>
      <c r="M596" s="309"/>
      <c r="N596" s="309"/>
      <c r="O596" s="309"/>
      <c r="P596" s="312"/>
      <c r="Q596" s="313"/>
      <c r="R596" s="309"/>
      <c r="S596" s="309"/>
      <c r="T596" s="222"/>
      <c r="U596" s="222"/>
      <c r="V596" s="222"/>
      <c r="W596" s="2"/>
      <c r="X596" s="2"/>
      <c r="Y596" s="2"/>
      <c r="Z596" s="2"/>
      <c r="AA596" s="2"/>
      <c r="AB596" s="2"/>
    </row>
    <row r="597" spans="1:28" s="1" customFormat="1">
      <c r="A597" s="224"/>
      <c r="B597" s="71"/>
      <c r="C597" s="72"/>
      <c r="D597" s="224"/>
      <c r="E597" s="294"/>
      <c r="F597" s="309"/>
      <c r="G597" s="309"/>
      <c r="H597" s="310"/>
      <c r="I597" s="309"/>
      <c r="J597" s="309"/>
      <c r="K597" s="309"/>
      <c r="L597" s="309"/>
      <c r="M597" s="309"/>
      <c r="N597" s="309"/>
      <c r="O597" s="309"/>
      <c r="P597" s="312"/>
      <c r="Q597" s="313"/>
      <c r="R597" s="309"/>
      <c r="S597" s="309"/>
      <c r="T597" s="222"/>
      <c r="U597" s="222"/>
      <c r="V597" s="222"/>
      <c r="W597" s="2"/>
      <c r="X597" s="2"/>
      <c r="Y597" s="2"/>
      <c r="Z597" s="2"/>
      <c r="AA597" s="2"/>
      <c r="AB597" s="2"/>
    </row>
    <row r="598" spans="1:28" s="1" customFormat="1">
      <c r="A598" s="224"/>
      <c r="B598" s="69"/>
      <c r="C598" s="70"/>
      <c r="D598" s="224"/>
      <c r="E598" s="294"/>
      <c r="F598" s="309"/>
      <c r="G598" s="309"/>
      <c r="H598" s="310"/>
      <c r="I598" s="309"/>
      <c r="J598" s="309"/>
      <c r="K598" s="309"/>
      <c r="L598" s="309"/>
      <c r="M598" s="309"/>
      <c r="N598" s="309"/>
      <c r="O598" s="309"/>
      <c r="P598" s="312"/>
      <c r="Q598" s="313"/>
      <c r="R598" s="309"/>
      <c r="S598" s="309"/>
      <c r="T598" s="222"/>
      <c r="U598" s="222"/>
      <c r="V598" s="222"/>
      <c r="W598" s="2"/>
      <c r="X598" s="2"/>
      <c r="Y598" s="2"/>
      <c r="Z598" s="2"/>
      <c r="AA598" s="2"/>
      <c r="AB598" s="2"/>
    </row>
    <row r="599" spans="1:28" s="1" customFormat="1">
      <c r="A599" s="224"/>
      <c r="B599" s="71"/>
      <c r="C599" s="72"/>
      <c r="D599" s="224"/>
      <c r="E599" s="294"/>
      <c r="F599" s="309"/>
      <c r="G599" s="309"/>
      <c r="H599" s="310"/>
      <c r="I599" s="309"/>
      <c r="J599" s="309"/>
      <c r="K599" s="309"/>
      <c r="L599" s="309"/>
      <c r="M599" s="309"/>
      <c r="N599" s="309"/>
      <c r="O599" s="309"/>
      <c r="P599" s="312"/>
      <c r="Q599" s="313"/>
      <c r="R599" s="309"/>
      <c r="S599" s="309"/>
      <c r="T599" s="222"/>
      <c r="U599" s="222"/>
      <c r="V599" s="222"/>
      <c r="W599" s="2"/>
      <c r="X599" s="2"/>
      <c r="Y599" s="2"/>
      <c r="Z599" s="2"/>
      <c r="AA599" s="2"/>
      <c r="AB599" s="2"/>
    </row>
    <row r="600" spans="1:28" s="1" customFormat="1">
      <c r="A600" s="224"/>
      <c r="B600" s="69"/>
      <c r="C600" s="70"/>
      <c r="D600" s="224"/>
      <c r="E600" s="294"/>
      <c r="F600" s="309"/>
      <c r="G600" s="309"/>
      <c r="H600" s="310"/>
      <c r="I600" s="309"/>
      <c r="J600" s="309"/>
      <c r="K600" s="309"/>
      <c r="L600" s="309"/>
      <c r="M600" s="309"/>
      <c r="N600" s="309"/>
      <c r="O600" s="309"/>
      <c r="P600" s="312"/>
      <c r="Q600" s="313"/>
      <c r="R600" s="309"/>
      <c r="S600" s="309"/>
      <c r="T600" s="222"/>
      <c r="U600" s="222"/>
      <c r="V600" s="222"/>
      <c r="W600" s="2"/>
      <c r="X600" s="2"/>
      <c r="Y600" s="2"/>
      <c r="Z600" s="2"/>
      <c r="AA600" s="2"/>
      <c r="AB600" s="2"/>
    </row>
    <row r="601" spans="1:28" s="1" customFormat="1">
      <c r="A601" s="224"/>
      <c r="B601" s="71"/>
      <c r="C601" s="72"/>
      <c r="D601" s="224"/>
      <c r="E601" s="294"/>
      <c r="F601" s="309"/>
      <c r="G601" s="309"/>
      <c r="H601" s="310"/>
      <c r="I601" s="309"/>
      <c r="J601" s="309"/>
      <c r="K601" s="309"/>
      <c r="L601" s="309"/>
      <c r="M601" s="309"/>
      <c r="N601" s="309"/>
      <c r="O601" s="309"/>
      <c r="P601" s="312"/>
      <c r="Q601" s="313"/>
      <c r="R601" s="309"/>
      <c r="S601" s="309"/>
      <c r="T601" s="222"/>
      <c r="U601" s="222"/>
      <c r="V601" s="222"/>
      <c r="W601" s="2"/>
      <c r="X601" s="2"/>
      <c r="Y601" s="2"/>
      <c r="Z601" s="2"/>
      <c r="AA601" s="2"/>
      <c r="AB601" s="2"/>
    </row>
    <row r="602" spans="1:28" s="1" customFormat="1">
      <c r="A602" s="224"/>
      <c r="B602" s="69"/>
      <c r="C602" s="70"/>
      <c r="D602" s="224"/>
      <c r="E602" s="294"/>
      <c r="F602" s="309"/>
      <c r="G602" s="309"/>
      <c r="H602" s="310"/>
      <c r="I602" s="309"/>
      <c r="J602" s="309"/>
      <c r="K602" s="309"/>
      <c r="L602" s="309"/>
      <c r="M602" s="309"/>
      <c r="N602" s="309"/>
      <c r="O602" s="309"/>
      <c r="P602" s="312"/>
      <c r="Q602" s="313"/>
      <c r="R602" s="309"/>
      <c r="S602" s="309"/>
      <c r="T602" s="222"/>
      <c r="U602" s="222"/>
      <c r="V602" s="222"/>
      <c r="W602" s="2"/>
      <c r="X602" s="2"/>
      <c r="Y602" s="2"/>
      <c r="Z602" s="2"/>
      <c r="AA602" s="2"/>
      <c r="AB602" s="2"/>
    </row>
    <row r="603" spans="1:28" s="1" customFormat="1">
      <c r="A603" s="224"/>
      <c r="B603" s="71"/>
      <c r="C603" s="72"/>
      <c r="D603" s="224"/>
      <c r="E603" s="294"/>
      <c r="F603" s="309"/>
      <c r="G603" s="309"/>
      <c r="H603" s="310"/>
      <c r="I603" s="309"/>
      <c r="J603" s="309"/>
      <c r="K603" s="309"/>
      <c r="L603" s="309"/>
      <c r="M603" s="309"/>
      <c r="N603" s="309"/>
      <c r="O603" s="309"/>
      <c r="P603" s="312"/>
      <c r="Q603" s="313"/>
      <c r="R603" s="309"/>
      <c r="S603" s="309"/>
      <c r="T603" s="222"/>
      <c r="U603" s="222"/>
      <c r="V603" s="222"/>
      <c r="W603" s="2"/>
      <c r="X603" s="2"/>
      <c r="Y603" s="2"/>
      <c r="Z603" s="2"/>
      <c r="AA603" s="2"/>
      <c r="AB603" s="2"/>
    </row>
    <row r="604" spans="1:28" s="1" customFormat="1">
      <c r="A604" s="224"/>
      <c r="B604" s="69"/>
      <c r="C604" s="70"/>
      <c r="D604" s="224"/>
      <c r="E604" s="294"/>
      <c r="F604" s="309"/>
      <c r="G604" s="309"/>
      <c r="H604" s="310"/>
      <c r="I604" s="309"/>
      <c r="J604" s="309"/>
      <c r="K604" s="309"/>
      <c r="L604" s="309"/>
      <c r="M604" s="309"/>
      <c r="N604" s="309"/>
      <c r="O604" s="309"/>
      <c r="P604" s="312"/>
      <c r="Q604" s="313"/>
      <c r="R604" s="309"/>
      <c r="S604" s="309"/>
      <c r="T604" s="222"/>
      <c r="U604" s="222"/>
      <c r="V604" s="222"/>
      <c r="W604" s="2"/>
      <c r="X604" s="2"/>
      <c r="Y604" s="2"/>
      <c r="Z604" s="2"/>
      <c r="AA604" s="2"/>
      <c r="AB604" s="2"/>
    </row>
    <row r="605" spans="1:28" s="1" customFormat="1">
      <c r="A605" s="224"/>
      <c r="B605" s="71"/>
      <c r="C605" s="72"/>
      <c r="D605" s="224"/>
      <c r="E605" s="294"/>
      <c r="F605" s="309"/>
      <c r="G605" s="309"/>
      <c r="H605" s="310"/>
      <c r="I605" s="309"/>
      <c r="J605" s="309"/>
      <c r="K605" s="309"/>
      <c r="L605" s="309"/>
      <c r="M605" s="309"/>
      <c r="N605" s="309"/>
      <c r="O605" s="309"/>
      <c r="P605" s="312"/>
      <c r="Q605" s="313"/>
      <c r="R605" s="309"/>
      <c r="S605" s="309"/>
      <c r="T605" s="222"/>
      <c r="U605" s="222"/>
      <c r="V605" s="222"/>
      <c r="W605" s="2"/>
      <c r="X605" s="2"/>
      <c r="Y605" s="2"/>
      <c r="Z605" s="2"/>
      <c r="AA605" s="2"/>
      <c r="AB605" s="2"/>
    </row>
    <row r="606" spans="1:28" s="1" customFormat="1">
      <c r="A606" s="224"/>
      <c r="B606" s="69"/>
      <c r="C606" s="70"/>
      <c r="D606" s="224"/>
      <c r="E606" s="294"/>
      <c r="F606" s="309"/>
      <c r="G606" s="309"/>
      <c r="H606" s="310"/>
      <c r="I606" s="309"/>
      <c r="J606" s="309"/>
      <c r="K606" s="309"/>
      <c r="L606" s="309"/>
      <c r="M606" s="309"/>
      <c r="N606" s="309"/>
      <c r="O606" s="309"/>
      <c r="P606" s="312"/>
      <c r="Q606" s="313"/>
      <c r="R606" s="309"/>
      <c r="S606" s="309"/>
      <c r="T606" s="222"/>
      <c r="U606" s="222"/>
      <c r="V606" s="222"/>
      <c r="W606" s="2"/>
      <c r="X606" s="2"/>
      <c r="Y606" s="2"/>
      <c r="Z606" s="2"/>
      <c r="AA606" s="2"/>
      <c r="AB606" s="2"/>
    </row>
    <row r="607" spans="1:28" s="1" customFormat="1">
      <c r="A607" s="224"/>
      <c r="B607" s="71"/>
      <c r="C607" s="72"/>
      <c r="D607" s="224"/>
      <c r="E607" s="294"/>
      <c r="F607" s="309"/>
      <c r="G607" s="309"/>
      <c r="H607" s="310"/>
      <c r="I607" s="309"/>
      <c r="J607" s="309"/>
      <c r="K607" s="309"/>
      <c r="L607" s="309"/>
      <c r="M607" s="309"/>
      <c r="N607" s="309"/>
      <c r="O607" s="309"/>
      <c r="P607" s="312"/>
      <c r="Q607" s="313"/>
      <c r="R607" s="309"/>
      <c r="S607" s="309"/>
      <c r="T607" s="222"/>
      <c r="U607" s="222"/>
      <c r="V607" s="222"/>
      <c r="W607" s="2"/>
      <c r="X607" s="2"/>
      <c r="Y607" s="2"/>
      <c r="Z607" s="2"/>
      <c r="AA607" s="2"/>
      <c r="AB607" s="2"/>
    </row>
    <row r="608" spans="1:28" s="1" customFormat="1">
      <c r="A608" s="224"/>
      <c r="B608" s="69"/>
      <c r="C608" s="70"/>
      <c r="D608" s="224"/>
      <c r="E608" s="294"/>
      <c r="F608" s="309"/>
      <c r="G608" s="309"/>
      <c r="H608" s="310"/>
      <c r="I608" s="309"/>
      <c r="J608" s="309"/>
      <c r="K608" s="309"/>
      <c r="L608" s="309"/>
      <c r="M608" s="309"/>
      <c r="N608" s="309"/>
      <c r="O608" s="309"/>
      <c r="P608" s="312"/>
      <c r="Q608" s="313"/>
      <c r="R608" s="309"/>
      <c r="S608" s="309"/>
      <c r="T608" s="222"/>
      <c r="U608" s="222"/>
      <c r="V608" s="222"/>
      <c r="W608" s="2"/>
      <c r="X608" s="2"/>
      <c r="Y608" s="2"/>
      <c r="Z608" s="2"/>
      <c r="AA608" s="2"/>
      <c r="AB608" s="2"/>
    </row>
    <row r="609" spans="1:28" s="1" customFormat="1">
      <c r="A609" s="224"/>
      <c r="B609" s="71"/>
      <c r="C609" s="72"/>
      <c r="D609" s="224"/>
      <c r="E609" s="294"/>
      <c r="F609" s="309"/>
      <c r="G609" s="309"/>
      <c r="H609" s="310"/>
      <c r="I609" s="309"/>
      <c r="J609" s="309"/>
      <c r="K609" s="309"/>
      <c r="L609" s="309"/>
      <c r="M609" s="309"/>
      <c r="N609" s="309"/>
      <c r="O609" s="309"/>
      <c r="P609" s="312"/>
      <c r="Q609" s="313"/>
      <c r="R609" s="309"/>
      <c r="S609" s="309"/>
      <c r="T609" s="222"/>
      <c r="U609" s="222"/>
      <c r="V609" s="222"/>
      <c r="W609" s="2"/>
      <c r="X609" s="2"/>
      <c r="Y609" s="2"/>
      <c r="Z609" s="2"/>
      <c r="AA609" s="2"/>
      <c r="AB609" s="2"/>
    </row>
    <row r="610" spans="1:28" s="1" customFormat="1">
      <c r="A610" s="224"/>
      <c r="B610" s="69"/>
      <c r="C610" s="70"/>
      <c r="D610" s="224"/>
      <c r="E610" s="294"/>
      <c r="F610" s="309"/>
      <c r="G610" s="309"/>
      <c r="H610" s="310"/>
      <c r="I610" s="309"/>
      <c r="J610" s="309"/>
      <c r="K610" s="309"/>
      <c r="L610" s="309"/>
      <c r="M610" s="309"/>
      <c r="N610" s="309"/>
      <c r="O610" s="309"/>
      <c r="P610" s="312"/>
      <c r="Q610" s="313"/>
      <c r="R610" s="309"/>
      <c r="S610" s="309"/>
      <c r="T610" s="222"/>
      <c r="U610" s="222"/>
      <c r="V610" s="222"/>
      <c r="W610" s="2"/>
      <c r="X610" s="2"/>
      <c r="Y610" s="2"/>
      <c r="Z610" s="2"/>
      <c r="AA610" s="2"/>
      <c r="AB610" s="2"/>
    </row>
    <row r="611" spans="1:28" s="1" customFormat="1">
      <c r="A611" s="224"/>
      <c r="B611" s="71"/>
      <c r="C611" s="72"/>
      <c r="D611" s="224"/>
      <c r="E611" s="294"/>
      <c r="F611" s="309"/>
      <c r="G611" s="309"/>
      <c r="H611" s="310"/>
      <c r="I611" s="309"/>
      <c r="J611" s="309"/>
      <c r="K611" s="309"/>
      <c r="L611" s="309"/>
      <c r="M611" s="309"/>
      <c r="N611" s="309"/>
      <c r="O611" s="309"/>
      <c r="P611" s="312"/>
      <c r="Q611" s="313"/>
      <c r="R611" s="309"/>
      <c r="S611" s="309"/>
      <c r="T611" s="222"/>
      <c r="U611" s="222"/>
      <c r="V611" s="222"/>
      <c r="W611" s="2"/>
      <c r="X611" s="2"/>
      <c r="Y611" s="2"/>
      <c r="Z611" s="2"/>
      <c r="AA611" s="2"/>
      <c r="AB611" s="2"/>
    </row>
    <row r="612" spans="1:28" s="1" customFormat="1">
      <c r="A612" s="224"/>
      <c r="B612" s="69"/>
      <c r="C612" s="70"/>
      <c r="D612" s="224"/>
      <c r="E612" s="294"/>
      <c r="F612" s="309"/>
      <c r="G612" s="309"/>
      <c r="H612" s="310"/>
      <c r="I612" s="309"/>
      <c r="J612" s="309"/>
      <c r="K612" s="309"/>
      <c r="L612" s="309"/>
      <c r="M612" s="309"/>
      <c r="N612" s="309"/>
      <c r="O612" s="309"/>
      <c r="P612" s="312"/>
      <c r="Q612" s="313"/>
      <c r="R612" s="309"/>
      <c r="S612" s="309"/>
      <c r="T612" s="222"/>
      <c r="U612" s="222"/>
      <c r="V612" s="222"/>
      <c r="W612" s="2"/>
      <c r="X612" s="2"/>
      <c r="Y612" s="2"/>
      <c r="Z612" s="2"/>
      <c r="AA612" s="2"/>
      <c r="AB612" s="2"/>
    </row>
    <row r="613" spans="1:28" s="1" customFormat="1">
      <c r="A613" s="224"/>
      <c r="B613" s="71"/>
      <c r="C613" s="72"/>
      <c r="D613" s="224"/>
      <c r="E613" s="294"/>
      <c r="F613" s="309"/>
      <c r="G613" s="309"/>
      <c r="H613" s="310"/>
      <c r="I613" s="309"/>
      <c r="J613" s="309"/>
      <c r="K613" s="309"/>
      <c r="L613" s="309"/>
      <c r="M613" s="309"/>
      <c r="N613" s="309"/>
      <c r="O613" s="309"/>
      <c r="P613" s="312"/>
      <c r="Q613" s="313"/>
      <c r="R613" s="309"/>
      <c r="S613" s="309"/>
      <c r="T613" s="222"/>
      <c r="U613" s="222"/>
      <c r="V613" s="222"/>
      <c r="W613" s="2"/>
      <c r="X613" s="2"/>
      <c r="Y613" s="2"/>
      <c r="Z613" s="2"/>
      <c r="AA613" s="2"/>
      <c r="AB613" s="2"/>
    </row>
    <row r="614" spans="1:28" s="1" customFormat="1">
      <c r="A614" s="224"/>
      <c r="B614" s="69"/>
      <c r="C614" s="70"/>
      <c r="D614" s="224"/>
      <c r="E614" s="294"/>
      <c r="F614" s="309"/>
      <c r="G614" s="309"/>
      <c r="H614" s="310"/>
      <c r="I614" s="309"/>
      <c r="J614" s="309"/>
      <c r="K614" s="309"/>
      <c r="L614" s="309"/>
      <c r="M614" s="309"/>
      <c r="N614" s="309"/>
      <c r="O614" s="309"/>
      <c r="P614" s="312"/>
      <c r="Q614" s="313"/>
      <c r="R614" s="309"/>
      <c r="S614" s="309"/>
      <c r="T614" s="222"/>
      <c r="U614" s="222"/>
      <c r="V614" s="222"/>
      <c r="W614" s="2"/>
      <c r="X614" s="2"/>
      <c r="Y614" s="2"/>
      <c r="Z614" s="2"/>
      <c r="AA614" s="2"/>
      <c r="AB614" s="2"/>
    </row>
    <row r="615" spans="1:28" s="1" customFormat="1">
      <c r="A615" s="224"/>
      <c r="B615" s="71"/>
      <c r="C615" s="72"/>
      <c r="D615" s="224"/>
      <c r="E615" s="294"/>
      <c r="F615" s="309"/>
      <c r="G615" s="309"/>
      <c r="H615" s="310"/>
      <c r="I615" s="309"/>
      <c r="J615" s="309"/>
      <c r="K615" s="309"/>
      <c r="L615" s="309"/>
      <c r="M615" s="309"/>
      <c r="N615" s="309"/>
      <c r="O615" s="309"/>
      <c r="P615" s="312"/>
      <c r="Q615" s="313"/>
      <c r="R615" s="309"/>
      <c r="S615" s="309"/>
      <c r="T615" s="222"/>
      <c r="U615" s="222"/>
      <c r="V615" s="222"/>
      <c r="W615" s="2"/>
      <c r="X615" s="2"/>
      <c r="Y615" s="2"/>
      <c r="Z615" s="2"/>
      <c r="AA615" s="2"/>
      <c r="AB615" s="2"/>
    </row>
    <row r="616" spans="1:28" s="1" customFormat="1">
      <c r="A616" s="224"/>
      <c r="B616" s="69"/>
      <c r="C616" s="70"/>
      <c r="D616" s="224"/>
      <c r="E616" s="294"/>
      <c r="F616" s="309"/>
      <c r="G616" s="309"/>
      <c r="H616" s="310"/>
      <c r="I616" s="309"/>
      <c r="J616" s="309"/>
      <c r="K616" s="309"/>
      <c r="L616" s="309"/>
      <c r="M616" s="309"/>
      <c r="N616" s="309"/>
      <c r="O616" s="309"/>
      <c r="P616" s="312"/>
      <c r="Q616" s="313"/>
      <c r="R616" s="309"/>
      <c r="S616" s="309"/>
      <c r="T616" s="222"/>
      <c r="U616" s="222"/>
      <c r="V616" s="222"/>
      <c r="W616" s="2"/>
      <c r="X616" s="2"/>
      <c r="Y616" s="2"/>
      <c r="Z616" s="2"/>
      <c r="AA616" s="2"/>
      <c r="AB616" s="2"/>
    </row>
    <row r="617" spans="1:28" s="1" customFormat="1">
      <c r="A617" s="224"/>
      <c r="B617" s="71"/>
      <c r="C617" s="72"/>
      <c r="D617" s="224"/>
      <c r="E617" s="294"/>
      <c r="F617" s="309"/>
      <c r="G617" s="309"/>
      <c r="H617" s="310"/>
      <c r="I617" s="309"/>
      <c r="J617" s="309"/>
      <c r="K617" s="309"/>
      <c r="L617" s="309"/>
      <c r="M617" s="309"/>
      <c r="N617" s="309"/>
      <c r="O617" s="309"/>
      <c r="P617" s="312"/>
      <c r="Q617" s="313"/>
      <c r="R617" s="309"/>
      <c r="S617" s="309"/>
      <c r="T617" s="222"/>
      <c r="U617" s="222"/>
      <c r="V617" s="222"/>
      <c r="W617" s="2"/>
      <c r="X617" s="2"/>
      <c r="Y617" s="2"/>
      <c r="Z617" s="2"/>
      <c r="AA617" s="2"/>
      <c r="AB617" s="2"/>
    </row>
    <row r="618" spans="1:28" s="1" customFormat="1">
      <c r="A618" s="224"/>
      <c r="B618" s="69"/>
      <c r="C618" s="70"/>
      <c r="D618" s="224"/>
      <c r="E618" s="294"/>
      <c r="F618" s="309"/>
      <c r="G618" s="309"/>
      <c r="H618" s="310"/>
      <c r="I618" s="309"/>
      <c r="J618" s="309"/>
      <c r="K618" s="309"/>
      <c r="L618" s="309"/>
      <c r="M618" s="309"/>
      <c r="N618" s="309"/>
      <c r="O618" s="309"/>
      <c r="P618" s="312"/>
      <c r="Q618" s="313"/>
      <c r="R618" s="309"/>
      <c r="S618" s="309"/>
      <c r="T618" s="222"/>
      <c r="U618" s="222"/>
      <c r="V618" s="222"/>
      <c r="W618" s="2"/>
      <c r="X618" s="2"/>
      <c r="Y618" s="2"/>
      <c r="Z618" s="2"/>
      <c r="AA618" s="2"/>
      <c r="AB618" s="2"/>
    </row>
    <row r="619" spans="1:28" s="1" customFormat="1">
      <c r="A619" s="224"/>
      <c r="B619" s="71"/>
      <c r="C619" s="72"/>
      <c r="D619" s="224"/>
      <c r="E619" s="294"/>
      <c r="F619" s="309"/>
      <c r="G619" s="309"/>
      <c r="H619" s="310"/>
      <c r="I619" s="309"/>
      <c r="J619" s="309"/>
      <c r="K619" s="309"/>
      <c r="L619" s="309"/>
      <c r="M619" s="309"/>
      <c r="N619" s="309"/>
      <c r="O619" s="309"/>
      <c r="P619" s="312"/>
      <c r="Q619" s="313"/>
      <c r="R619" s="309"/>
      <c r="S619" s="309"/>
      <c r="T619" s="222"/>
      <c r="U619" s="222"/>
      <c r="V619" s="222"/>
      <c r="W619" s="2"/>
      <c r="X619" s="2"/>
      <c r="Y619" s="2"/>
      <c r="Z619" s="2"/>
      <c r="AA619" s="2"/>
      <c r="AB619" s="2"/>
    </row>
    <row r="620" spans="1:28" s="1" customFormat="1">
      <c r="A620" s="224"/>
      <c r="B620" s="69"/>
      <c r="C620" s="70"/>
      <c r="D620" s="224"/>
      <c r="E620" s="294"/>
      <c r="F620" s="309"/>
      <c r="G620" s="309"/>
      <c r="H620" s="310"/>
      <c r="I620" s="309"/>
      <c r="J620" s="309"/>
      <c r="K620" s="309"/>
      <c r="L620" s="309"/>
      <c r="M620" s="309"/>
      <c r="N620" s="309"/>
      <c r="O620" s="309"/>
      <c r="P620" s="312"/>
      <c r="Q620" s="313"/>
      <c r="R620" s="309"/>
      <c r="S620" s="309"/>
      <c r="T620" s="222"/>
      <c r="U620" s="222"/>
      <c r="V620" s="222"/>
      <c r="W620" s="2"/>
      <c r="X620" s="2"/>
      <c r="Y620" s="2"/>
      <c r="Z620" s="2"/>
      <c r="AA620" s="2"/>
      <c r="AB620" s="2"/>
    </row>
    <row r="621" spans="1:28" s="1" customFormat="1">
      <c r="A621" s="224"/>
      <c r="B621" s="71"/>
      <c r="C621" s="72"/>
      <c r="D621" s="224"/>
      <c r="E621" s="294"/>
      <c r="F621" s="309"/>
      <c r="G621" s="309"/>
      <c r="H621" s="310"/>
      <c r="I621" s="309"/>
      <c r="J621" s="309"/>
      <c r="K621" s="309"/>
      <c r="L621" s="309"/>
      <c r="M621" s="309"/>
      <c r="N621" s="309"/>
      <c r="O621" s="309"/>
      <c r="P621" s="312"/>
      <c r="Q621" s="313"/>
      <c r="R621" s="309"/>
      <c r="S621" s="309"/>
      <c r="T621" s="222"/>
      <c r="U621" s="222"/>
      <c r="V621" s="222"/>
      <c r="W621" s="2"/>
      <c r="X621" s="2"/>
      <c r="Y621" s="2"/>
      <c r="Z621" s="2"/>
      <c r="AA621" s="2"/>
      <c r="AB621" s="2"/>
    </row>
    <row r="622" spans="1:28" s="1" customFormat="1">
      <c r="A622" s="224"/>
      <c r="B622" s="69"/>
      <c r="C622" s="70"/>
      <c r="D622" s="224"/>
      <c r="E622" s="294"/>
      <c r="F622" s="309"/>
      <c r="G622" s="309"/>
      <c r="H622" s="310"/>
      <c r="I622" s="309"/>
      <c r="J622" s="309"/>
      <c r="K622" s="309"/>
      <c r="L622" s="309"/>
      <c r="M622" s="309"/>
      <c r="N622" s="309"/>
      <c r="O622" s="309"/>
      <c r="P622" s="312"/>
      <c r="Q622" s="313"/>
      <c r="R622" s="309"/>
      <c r="S622" s="309"/>
      <c r="T622" s="222"/>
      <c r="U622" s="222"/>
      <c r="V622" s="222"/>
      <c r="W622" s="2"/>
      <c r="X622" s="2"/>
      <c r="Y622" s="2"/>
      <c r="Z622" s="2"/>
      <c r="AA622" s="2"/>
      <c r="AB622" s="2"/>
    </row>
    <row r="623" spans="1:28" s="1" customFormat="1">
      <c r="A623" s="224"/>
      <c r="B623" s="71"/>
      <c r="C623" s="72"/>
      <c r="D623" s="224"/>
      <c r="E623" s="294"/>
      <c r="F623" s="309"/>
      <c r="G623" s="309"/>
      <c r="H623" s="310"/>
      <c r="I623" s="309"/>
      <c r="J623" s="309"/>
      <c r="K623" s="309"/>
      <c r="L623" s="309"/>
      <c r="M623" s="309"/>
      <c r="N623" s="309"/>
      <c r="O623" s="309"/>
      <c r="P623" s="312"/>
      <c r="Q623" s="313"/>
      <c r="R623" s="309"/>
      <c r="S623" s="309"/>
      <c r="T623" s="222"/>
      <c r="U623" s="222"/>
      <c r="V623" s="222"/>
      <c r="W623" s="2"/>
      <c r="X623" s="2"/>
      <c r="Y623" s="2"/>
      <c r="Z623" s="2"/>
      <c r="AA623" s="2"/>
      <c r="AB623" s="2"/>
    </row>
    <row r="624" spans="1:28" s="1" customFormat="1">
      <c r="A624" s="224"/>
      <c r="B624" s="69"/>
      <c r="C624" s="70"/>
      <c r="D624" s="224"/>
      <c r="E624" s="294"/>
      <c r="F624" s="309"/>
      <c r="G624" s="309"/>
      <c r="H624" s="310"/>
      <c r="I624" s="309"/>
      <c r="J624" s="309"/>
      <c r="K624" s="309"/>
      <c r="L624" s="309"/>
      <c r="M624" s="309"/>
      <c r="N624" s="309"/>
      <c r="O624" s="309"/>
      <c r="P624" s="312"/>
      <c r="Q624" s="313"/>
      <c r="R624" s="309"/>
      <c r="S624" s="309"/>
      <c r="T624" s="222"/>
      <c r="U624" s="222"/>
      <c r="V624" s="222"/>
      <c r="W624" s="2"/>
      <c r="X624" s="2"/>
      <c r="Y624" s="2"/>
      <c r="Z624" s="2"/>
      <c r="AA624" s="2"/>
      <c r="AB624" s="2"/>
    </row>
    <row r="625" spans="1:28" s="1" customFormat="1">
      <c r="A625" s="224"/>
      <c r="B625" s="71"/>
      <c r="C625" s="72"/>
      <c r="D625" s="224"/>
      <c r="E625" s="294"/>
      <c r="F625" s="309"/>
      <c r="G625" s="309"/>
      <c r="H625" s="310"/>
      <c r="I625" s="309"/>
      <c r="J625" s="309"/>
      <c r="K625" s="309"/>
      <c r="L625" s="309"/>
      <c r="M625" s="309"/>
      <c r="N625" s="309"/>
      <c r="O625" s="309"/>
      <c r="P625" s="312"/>
      <c r="Q625" s="313"/>
      <c r="R625" s="309"/>
      <c r="S625" s="309"/>
      <c r="T625" s="222"/>
      <c r="U625" s="222"/>
      <c r="V625" s="222"/>
      <c r="W625" s="2"/>
      <c r="X625" s="2"/>
      <c r="Y625" s="2"/>
      <c r="Z625" s="2"/>
      <c r="AA625" s="2"/>
      <c r="AB625" s="2"/>
    </row>
    <row r="626" spans="1:28" s="1" customFormat="1">
      <c r="A626" s="224"/>
      <c r="B626" s="69"/>
      <c r="C626" s="70"/>
      <c r="D626" s="224"/>
      <c r="E626" s="294"/>
      <c r="F626" s="309"/>
      <c r="G626" s="309"/>
      <c r="H626" s="310"/>
      <c r="I626" s="309"/>
      <c r="J626" s="309"/>
      <c r="K626" s="309"/>
      <c r="L626" s="309"/>
      <c r="M626" s="309"/>
      <c r="N626" s="309"/>
      <c r="O626" s="309"/>
      <c r="P626" s="312"/>
      <c r="Q626" s="313"/>
      <c r="R626" s="309"/>
      <c r="S626" s="309"/>
      <c r="T626" s="222"/>
      <c r="U626" s="222"/>
      <c r="V626" s="222"/>
      <c r="W626" s="2"/>
      <c r="X626" s="2"/>
      <c r="Y626" s="2"/>
      <c r="Z626" s="2"/>
      <c r="AA626" s="2"/>
      <c r="AB626" s="2"/>
    </row>
    <row r="627" spans="1:28" s="1" customFormat="1">
      <c r="A627" s="224"/>
      <c r="B627" s="71"/>
      <c r="C627" s="72"/>
      <c r="D627" s="224"/>
      <c r="E627" s="294"/>
      <c r="F627" s="309"/>
      <c r="G627" s="309"/>
      <c r="H627" s="310"/>
      <c r="I627" s="309"/>
      <c r="J627" s="309"/>
      <c r="K627" s="309"/>
      <c r="L627" s="309"/>
      <c r="M627" s="309"/>
      <c r="N627" s="309"/>
      <c r="O627" s="309"/>
      <c r="P627" s="312"/>
      <c r="Q627" s="313"/>
      <c r="R627" s="309"/>
      <c r="S627" s="309"/>
      <c r="T627" s="222"/>
      <c r="U627" s="222"/>
      <c r="V627" s="222"/>
      <c r="W627" s="2"/>
      <c r="X627" s="2"/>
      <c r="Y627" s="2"/>
      <c r="Z627" s="2"/>
      <c r="AA627" s="2"/>
      <c r="AB627" s="2"/>
    </row>
    <row r="628" spans="1:28" s="1" customFormat="1">
      <c r="A628" s="224"/>
      <c r="B628" s="69"/>
      <c r="C628" s="70"/>
      <c r="D628" s="224"/>
      <c r="E628" s="294"/>
      <c r="F628" s="309"/>
      <c r="G628" s="309"/>
      <c r="H628" s="310"/>
      <c r="I628" s="309"/>
      <c r="J628" s="309"/>
      <c r="K628" s="309"/>
      <c r="L628" s="309"/>
      <c r="M628" s="309"/>
      <c r="N628" s="309"/>
      <c r="O628" s="309"/>
      <c r="P628" s="312"/>
      <c r="Q628" s="313"/>
      <c r="R628" s="309"/>
      <c r="S628" s="309"/>
      <c r="T628" s="222"/>
      <c r="U628" s="222"/>
      <c r="V628" s="222"/>
      <c r="W628" s="2"/>
      <c r="X628" s="2"/>
      <c r="Y628" s="2"/>
      <c r="Z628" s="2"/>
      <c r="AA628" s="2"/>
      <c r="AB628" s="2"/>
    </row>
    <row r="629" spans="1:28" s="1" customFormat="1">
      <c r="A629" s="224"/>
      <c r="B629" s="71"/>
      <c r="C629" s="72"/>
      <c r="D629" s="224"/>
      <c r="E629" s="294"/>
      <c r="F629" s="309"/>
      <c r="G629" s="309"/>
      <c r="H629" s="310"/>
      <c r="I629" s="309"/>
      <c r="J629" s="309"/>
      <c r="K629" s="309"/>
      <c r="L629" s="309"/>
      <c r="M629" s="309"/>
      <c r="N629" s="309"/>
      <c r="O629" s="309"/>
      <c r="P629" s="312"/>
      <c r="Q629" s="313"/>
      <c r="R629" s="309"/>
      <c r="S629" s="309"/>
      <c r="T629" s="222"/>
      <c r="U629" s="222"/>
      <c r="V629" s="222"/>
      <c r="W629" s="2"/>
      <c r="X629" s="2"/>
      <c r="Y629" s="2"/>
      <c r="Z629" s="2"/>
      <c r="AA629" s="2"/>
      <c r="AB629" s="2"/>
    </row>
    <row r="630" spans="1:28" s="1" customFormat="1">
      <c r="A630" s="224"/>
      <c r="B630" s="69"/>
      <c r="C630" s="70"/>
      <c r="D630" s="224"/>
      <c r="E630" s="294"/>
      <c r="F630" s="309"/>
      <c r="G630" s="309"/>
      <c r="H630" s="310"/>
      <c r="I630" s="309"/>
      <c r="J630" s="309"/>
      <c r="K630" s="309"/>
      <c r="L630" s="309"/>
      <c r="M630" s="309"/>
      <c r="N630" s="309"/>
      <c r="O630" s="309"/>
      <c r="P630" s="312"/>
      <c r="Q630" s="313"/>
      <c r="R630" s="309"/>
      <c r="S630" s="309"/>
      <c r="T630" s="222"/>
      <c r="U630" s="222"/>
      <c r="V630" s="222"/>
      <c r="W630" s="2"/>
      <c r="X630" s="2"/>
      <c r="Y630" s="2"/>
      <c r="Z630" s="2"/>
      <c r="AA630" s="2"/>
      <c r="AB630" s="2"/>
    </row>
    <row r="631" spans="1:28" s="1" customFormat="1">
      <c r="A631" s="224"/>
      <c r="B631" s="71"/>
      <c r="C631" s="72"/>
      <c r="D631" s="224"/>
      <c r="E631" s="294"/>
      <c r="F631" s="309"/>
      <c r="G631" s="309"/>
      <c r="H631" s="310"/>
      <c r="I631" s="309"/>
      <c r="J631" s="309"/>
      <c r="K631" s="309"/>
      <c r="L631" s="309"/>
      <c r="M631" s="309"/>
      <c r="N631" s="309"/>
      <c r="O631" s="309"/>
      <c r="P631" s="312"/>
      <c r="Q631" s="313"/>
      <c r="R631" s="309"/>
      <c r="S631" s="309"/>
      <c r="T631" s="222"/>
      <c r="U631" s="222"/>
      <c r="V631" s="222"/>
      <c r="W631" s="2"/>
      <c r="X631" s="2"/>
      <c r="Y631" s="2"/>
      <c r="Z631" s="2"/>
      <c r="AA631" s="2"/>
      <c r="AB631" s="2"/>
    </row>
    <row r="632" spans="1:28" s="1" customFormat="1">
      <c r="A632" s="224"/>
      <c r="B632" s="69"/>
      <c r="C632" s="70"/>
      <c r="D632" s="224"/>
      <c r="E632" s="294"/>
      <c r="F632" s="309"/>
      <c r="G632" s="309"/>
      <c r="H632" s="310"/>
      <c r="I632" s="309"/>
      <c r="J632" s="309"/>
      <c r="K632" s="309"/>
      <c r="L632" s="309"/>
      <c r="M632" s="309"/>
      <c r="N632" s="309"/>
      <c r="O632" s="309"/>
      <c r="P632" s="312"/>
      <c r="Q632" s="313"/>
      <c r="R632" s="309"/>
      <c r="S632" s="309"/>
      <c r="T632" s="222"/>
      <c r="U632" s="222"/>
      <c r="V632" s="222"/>
      <c r="W632" s="2"/>
      <c r="X632" s="2"/>
      <c r="Y632" s="2"/>
      <c r="Z632" s="2"/>
      <c r="AA632" s="2"/>
      <c r="AB632" s="2"/>
    </row>
    <row r="633" spans="1:28" s="1" customFormat="1">
      <c r="A633" s="224"/>
      <c r="B633" s="71"/>
      <c r="C633" s="72"/>
      <c r="D633" s="224"/>
      <c r="E633" s="294"/>
      <c r="F633" s="309"/>
      <c r="G633" s="309"/>
      <c r="H633" s="310"/>
      <c r="I633" s="309"/>
      <c r="J633" s="309"/>
      <c r="K633" s="309"/>
      <c r="L633" s="309"/>
      <c r="M633" s="309"/>
      <c r="N633" s="309"/>
      <c r="O633" s="309"/>
      <c r="P633" s="312"/>
      <c r="Q633" s="313"/>
      <c r="R633" s="309"/>
      <c r="S633" s="309"/>
      <c r="T633" s="222"/>
      <c r="U633" s="222"/>
      <c r="V633" s="222"/>
      <c r="W633" s="2"/>
      <c r="X633" s="2"/>
      <c r="Y633" s="2"/>
      <c r="Z633" s="2"/>
      <c r="AA633" s="2"/>
      <c r="AB633" s="2"/>
    </row>
    <row r="634" spans="1:28" s="1" customFormat="1">
      <c r="A634" s="224"/>
      <c r="B634" s="69"/>
      <c r="C634" s="70"/>
      <c r="D634" s="224"/>
      <c r="E634" s="294"/>
      <c r="F634" s="309"/>
      <c r="G634" s="309"/>
      <c r="H634" s="310"/>
      <c r="I634" s="309"/>
      <c r="J634" s="309"/>
      <c r="K634" s="309"/>
      <c r="L634" s="309"/>
      <c r="M634" s="309"/>
      <c r="N634" s="309"/>
      <c r="O634" s="309"/>
      <c r="P634" s="312"/>
      <c r="Q634" s="313"/>
      <c r="R634" s="309"/>
      <c r="S634" s="309"/>
      <c r="T634" s="222"/>
      <c r="U634" s="222"/>
      <c r="V634" s="222"/>
      <c r="W634" s="2"/>
      <c r="X634" s="2"/>
      <c r="Y634" s="2"/>
      <c r="Z634" s="2"/>
      <c r="AA634" s="2"/>
      <c r="AB634" s="2"/>
    </row>
    <row r="635" spans="1:28" s="1" customFormat="1">
      <c r="A635" s="224"/>
      <c r="B635" s="71"/>
      <c r="C635" s="72"/>
      <c r="D635" s="224"/>
      <c r="E635" s="294"/>
      <c r="F635" s="309"/>
      <c r="G635" s="309"/>
      <c r="H635" s="310"/>
      <c r="I635" s="309"/>
      <c r="J635" s="309"/>
      <c r="K635" s="309"/>
      <c r="L635" s="309"/>
      <c r="M635" s="309"/>
      <c r="N635" s="309"/>
      <c r="O635" s="309"/>
      <c r="P635" s="312"/>
      <c r="Q635" s="313"/>
      <c r="R635" s="309"/>
      <c r="S635" s="309"/>
      <c r="T635" s="222"/>
      <c r="U635" s="222"/>
      <c r="V635" s="222"/>
      <c r="W635" s="2"/>
      <c r="X635" s="2"/>
      <c r="Y635" s="2"/>
      <c r="Z635" s="2"/>
      <c r="AA635" s="2"/>
      <c r="AB635" s="2"/>
    </row>
    <row r="636" spans="1:28" s="1" customFormat="1">
      <c r="A636" s="224"/>
      <c r="B636" s="69"/>
      <c r="C636" s="70"/>
      <c r="D636" s="224"/>
      <c r="E636" s="294"/>
      <c r="F636" s="309"/>
      <c r="G636" s="309"/>
      <c r="H636" s="310"/>
      <c r="I636" s="309"/>
      <c r="J636" s="309"/>
      <c r="K636" s="309"/>
      <c r="L636" s="309"/>
      <c r="M636" s="309"/>
      <c r="N636" s="309"/>
      <c r="O636" s="309"/>
      <c r="P636" s="312"/>
      <c r="Q636" s="313"/>
      <c r="R636" s="309"/>
      <c r="S636" s="309"/>
      <c r="T636" s="222"/>
      <c r="U636" s="222"/>
      <c r="V636" s="222"/>
      <c r="W636" s="2"/>
      <c r="X636" s="2"/>
      <c r="Y636" s="2"/>
      <c r="Z636" s="2"/>
      <c r="AA636" s="2"/>
      <c r="AB636" s="2"/>
    </row>
    <row r="637" spans="1:28" s="1" customFormat="1">
      <c r="A637" s="224"/>
      <c r="B637" s="71"/>
      <c r="C637" s="72"/>
      <c r="D637" s="224"/>
      <c r="E637" s="294"/>
      <c r="F637" s="309"/>
      <c r="G637" s="309"/>
      <c r="H637" s="310"/>
      <c r="I637" s="309"/>
      <c r="J637" s="309"/>
      <c r="K637" s="309"/>
      <c r="L637" s="309"/>
      <c r="M637" s="309"/>
      <c r="N637" s="309"/>
      <c r="O637" s="309"/>
      <c r="P637" s="312"/>
      <c r="Q637" s="313"/>
      <c r="R637" s="309"/>
      <c r="S637" s="309"/>
      <c r="T637" s="222"/>
      <c r="U637" s="222"/>
      <c r="V637" s="222"/>
      <c r="W637" s="2"/>
      <c r="X637" s="2"/>
      <c r="Y637" s="2"/>
      <c r="Z637" s="2"/>
      <c r="AA637" s="2"/>
      <c r="AB637" s="2"/>
    </row>
    <row r="638" spans="1:28" s="1" customFormat="1">
      <c r="A638" s="224"/>
      <c r="B638" s="69"/>
      <c r="C638" s="70"/>
      <c r="D638" s="224"/>
      <c r="E638" s="294"/>
      <c r="F638" s="309"/>
      <c r="G638" s="309"/>
      <c r="H638" s="310"/>
      <c r="I638" s="309"/>
      <c r="J638" s="309"/>
      <c r="K638" s="309"/>
      <c r="L638" s="309"/>
      <c r="M638" s="309"/>
      <c r="N638" s="309"/>
      <c r="O638" s="309"/>
      <c r="P638" s="312"/>
      <c r="Q638" s="313"/>
      <c r="R638" s="309"/>
      <c r="S638" s="309"/>
      <c r="T638" s="222"/>
      <c r="U638" s="222"/>
      <c r="V638" s="222"/>
      <c r="W638" s="2"/>
      <c r="X638" s="2"/>
      <c r="Y638" s="2"/>
      <c r="Z638" s="2"/>
      <c r="AA638" s="2"/>
      <c r="AB638" s="2"/>
    </row>
    <row r="639" spans="1:28" s="1" customFormat="1">
      <c r="A639" s="224"/>
      <c r="B639" s="71"/>
      <c r="C639" s="72"/>
      <c r="D639" s="224"/>
      <c r="E639" s="294"/>
      <c r="F639" s="309"/>
      <c r="G639" s="309"/>
      <c r="H639" s="310"/>
      <c r="I639" s="309"/>
      <c r="J639" s="309"/>
      <c r="K639" s="309"/>
      <c r="L639" s="309"/>
      <c r="M639" s="309"/>
      <c r="N639" s="309"/>
      <c r="O639" s="309"/>
      <c r="P639" s="312"/>
      <c r="Q639" s="313"/>
      <c r="R639" s="309"/>
      <c r="S639" s="309"/>
      <c r="T639" s="222"/>
      <c r="U639" s="222"/>
      <c r="V639" s="222"/>
      <c r="W639" s="2"/>
      <c r="X639" s="2"/>
      <c r="Y639" s="2"/>
      <c r="Z639" s="2"/>
      <c r="AA639" s="2"/>
      <c r="AB639" s="2"/>
    </row>
    <row r="640" spans="1:28" s="1" customFormat="1">
      <c r="A640" s="224"/>
      <c r="B640" s="69"/>
      <c r="C640" s="70"/>
      <c r="D640" s="224"/>
      <c r="E640" s="294"/>
      <c r="F640" s="309"/>
      <c r="G640" s="309"/>
      <c r="H640" s="310"/>
      <c r="I640" s="309"/>
      <c r="J640" s="309"/>
      <c r="K640" s="309"/>
      <c r="L640" s="309"/>
      <c r="M640" s="309"/>
      <c r="N640" s="309"/>
      <c r="O640" s="309"/>
      <c r="P640" s="312"/>
      <c r="Q640" s="313"/>
      <c r="R640" s="309"/>
      <c r="S640" s="309"/>
      <c r="T640" s="222"/>
      <c r="U640" s="222"/>
      <c r="V640" s="222"/>
      <c r="W640" s="2"/>
      <c r="X640" s="2"/>
      <c r="Y640" s="2"/>
      <c r="Z640" s="2"/>
      <c r="AA640" s="2"/>
      <c r="AB640" s="2"/>
    </row>
    <row r="641" spans="1:28" s="1" customFormat="1">
      <c r="A641" s="224"/>
      <c r="B641" s="71"/>
      <c r="C641" s="72"/>
      <c r="D641" s="224"/>
      <c r="E641" s="294"/>
      <c r="F641" s="309"/>
      <c r="G641" s="309"/>
      <c r="H641" s="310"/>
      <c r="I641" s="309"/>
      <c r="J641" s="309"/>
      <c r="K641" s="309"/>
      <c r="L641" s="309"/>
      <c r="M641" s="309"/>
      <c r="N641" s="309"/>
      <c r="O641" s="309"/>
      <c r="P641" s="312"/>
      <c r="Q641" s="313"/>
      <c r="R641" s="309"/>
      <c r="S641" s="309"/>
      <c r="T641" s="222"/>
      <c r="U641" s="222"/>
      <c r="V641" s="222"/>
      <c r="W641" s="2"/>
      <c r="X641" s="2"/>
      <c r="Y641" s="2"/>
      <c r="Z641" s="2"/>
      <c r="AA641" s="2"/>
      <c r="AB641" s="2"/>
    </row>
    <row r="642" spans="1:28" s="1" customFormat="1">
      <c r="A642" s="224"/>
      <c r="B642" s="69"/>
      <c r="C642" s="70"/>
      <c r="D642" s="224"/>
      <c r="E642" s="294"/>
      <c r="F642" s="309"/>
      <c r="G642" s="309"/>
      <c r="H642" s="310"/>
      <c r="I642" s="309"/>
      <c r="J642" s="309"/>
      <c r="K642" s="309"/>
      <c r="L642" s="309"/>
      <c r="M642" s="309"/>
      <c r="N642" s="309"/>
      <c r="O642" s="309"/>
      <c r="P642" s="312"/>
      <c r="Q642" s="313"/>
      <c r="R642" s="309"/>
      <c r="S642" s="309"/>
      <c r="T642" s="222"/>
      <c r="U642" s="222"/>
      <c r="V642" s="222"/>
      <c r="W642" s="2"/>
      <c r="X642" s="2"/>
      <c r="Y642" s="2"/>
      <c r="Z642" s="2"/>
      <c r="AA642" s="2"/>
      <c r="AB642" s="2"/>
    </row>
    <row r="643" spans="1:28" s="1" customFormat="1">
      <c r="A643" s="224"/>
      <c r="B643" s="71"/>
      <c r="C643" s="72"/>
      <c r="D643" s="224"/>
      <c r="E643" s="294"/>
      <c r="F643" s="309"/>
      <c r="G643" s="309"/>
      <c r="H643" s="310"/>
      <c r="I643" s="309"/>
      <c r="J643" s="309"/>
      <c r="K643" s="309"/>
      <c r="L643" s="309"/>
      <c r="M643" s="309"/>
      <c r="N643" s="309"/>
      <c r="O643" s="309"/>
      <c r="P643" s="312"/>
      <c r="Q643" s="313"/>
      <c r="R643" s="309"/>
      <c r="S643" s="309"/>
      <c r="T643" s="222"/>
      <c r="U643" s="222"/>
      <c r="V643" s="222"/>
      <c r="W643" s="2"/>
      <c r="X643" s="2"/>
      <c r="Y643" s="2"/>
      <c r="Z643" s="2"/>
      <c r="AA643" s="2"/>
      <c r="AB643" s="2"/>
    </row>
    <row r="644" spans="1:28" s="1" customFormat="1">
      <c r="A644" s="224"/>
      <c r="B644" s="69"/>
      <c r="C644" s="70"/>
      <c r="D644" s="224"/>
      <c r="E644" s="294"/>
      <c r="F644" s="309"/>
      <c r="G644" s="309"/>
      <c r="H644" s="310"/>
      <c r="I644" s="309"/>
      <c r="J644" s="309"/>
      <c r="K644" s="309"/>
      <c r="L644" s="309"/>
      <c r="M644" s="309"/>
      <c r="N644" s="309"/>
      <c r="O644" s="309"/>
      <c r="P644" s="312"/>
      <c r="Q644" s="313"/>
      <c r="R644" s="309"/>
      <c r="S644" s="309"/>
      <c r="T644" s="222"/>
      <c r="U644" s="222"/>
      <c r="V644" s="222"/>
      <c r="W644" s="2"/>
      <c r="X644" s="2"/>
      <c r="Y644" s="2"/>
      <c r="Z644" s="2"/>
      <c r="AA644" s="2"/>
      <c r="AB644" s="2"/>
    </row>
    <row r="645" spans="1:28" s="1" customFormat="1">
      <c r="A645" s="224"/>
      <c r="B645" s="71"/>
      <c r="C645" s="72"/>
      <c r="D645" s="224"/>
      <c r="E645" s="294"/>
      <c r="F645" s="309"/>
      <c r="G645" s="309"/>
      <c r="H645" s="310"/>
      <c r="I645" s="309"/>
      <c r="J645" s="309"/>
      <c r="K645" s="309"/>
      <c r="L645" s="309"/>
      <c r="M645" s="309"/>
      <c r="N645" s="309"/>
      <c r="O645" s="309"/>
      <c r="P645" s="312"/>
      <c r="Q645" s="313"/>
      <c r="R645" s="309"/>
      <c r="S645" s="309"/>
      <c r="T645" s="222"/>
      <c r="U645" s="222"/>
      <c r="V645" s="222"/>
      <c r="W645" s="2"/>
      <c r="X645" s="2"/>
      <c r="Y645" s="2"/>
      <c r="Z645" s="2"/>
      <c r="AA645" s="2"/>
      <c r="AB645" s="2"/>
    </row>
    <row r="646" spans="1:28" s="1" customFormat="1">
      <c r="A646" s="224"/>
      <c r="B646" s="69"/>
      <c r="C646" s="70"/>
      <c r="D646" s="224"/>
      <c r="E646" s="294"/>
      <c r="F646" s="309"/>
      <c r="G646" s="309"/>
      <c r="H646" s="310"/>
      <c r="I646" s="309"/>
      <c r="J646" s="309"/>
      <c r="K646" s="309"/>
      <c r="L646" s="309"/>
      <c r="M646" s="309"/>
      <c r="N646" s="309"/>
      <c r="O646" s="309"/>
      <c r="P646" s="312"/>
      <c r="Q646" s="313"/>
      <c r="R646" s="309"/>
      <c r="S646" s="309"/>
      <c r="T646" s="222"/>
      <c r="U646" s="222"/>
      <c r="V646" s="222"/>
      <c r="W646" s="2"/>
      <c r="X646" s="2"/>
      <c r="Y646" s="2"/>
      <c r="Z646" s="2"/>
      <c r="AA646" s="2"/>
      <c r="AB646" s="2"/>
    </row>
    <row r="647" spans="1:28" s="1" customFormat="1">
      <c r="A647" s="224"/>
      <c r="B647" s="71"/>
      <c r="C647" s="72"/>
      <c r="D647" s="224"/>
      <c r="E647" s="294"/>
      <c r="F647" s="309"/>
      <c r="G647" s="309"/>
      <c r="H647" s="310"/>
      <c r="I647" s="309"/>
      <c r="J647" s="309"/>
      <c r="K647" s="309"/>
      <c r="L647" s="309"/>
      <c r="M647" s="309"/>
      <c r="N647" s="309"/>
      <c r="O647" s="309"/>
      <c r="P647" s="312"/>
      <c r="Q647" s="313"/>
      <c r="R647" s="309"/>
      <c r="S647" s="309"/>
      <c r="T647" s="222"/>
      <c r="U647" s="222"/>
      <c r="V647" s="222"/>
      <c r="W647" s="2"/>
      <c r="X647" s="2"/>
      <c r="Y647" s="2"/>
      <c r="Z647" s="2"/>
      <c r="AA647" s="2"/>
      <c r="AB647" s="2"/>
    </row>
    <row r="648" spans="1:28" s="1" customFormat="1">
      <c r="A648" s="224"/>
      <c r="B648" s="69"/>
      <c r="C648" s="70"/>
      <c r="D648" s="224"/>
      <c r="E648" s="294"/>
      <c r="F648" s="309"/>
      <c r="G648" s="309"/>
      <c r="H648" s="310"/>
      <c r="I648" s="309"/>
      <c r="J648" s="309"/>
      <c r="K648" s="309"/>
      <c r="L648" s="309"/>
      <c r="M648" s="309"/>
      <c r="N648" s="309"/>
      <c r="O648" s="309"/>
      <c r="P648" s="312"/>
      <c r="Q648" s="313"/>
      <c r="R648" s="309"/>
      <c r="S648" s="309"/>
      <c r="T648" s="222"/>
      <c r="U648" s="222"/>
      <c r="V648" s="222"/>
      <c r="W648" s="2"/>
      <c r="X648" s="2"/>
      <c r="Y648" s="2"/>
      <c r="Z648" s="2"/>
      <c r="AA648" s="2"/>
      <c r="AB648" s="2"/>
    </row>
    <row r="649" spans="1:28" s="1" customFormat="1">
      <c r="A649" s="224"/>
      <c r="B649" s="71"/>
      <c r="C649" s="72"/>
      <c r="D649" s="224"/>
      <c r="E649" s="294"/>
      <c r="F649" s="309"/>
      <c r="G649" s="309"/>
      <c r="H649" s="310"/>
      <c r="I649" s="309"/>
      <c r="J649" s="309"/>
      <c r="K649" s="309"/>
      <c r="L649" s="309"/>
      <c r="M649" s="309"/>
      <c r="N649" s="309"/>
      <c r="O649" s="309"/>
      <c r="P649" s="312"/>
      <c r="Q649" s="313"/>
      <c r="R649" s="309"/>
      <c r="S649" s="309"/>
      <c r="T649" s="222"/>
      <c r="U649" s="222"/>
      <c r="V649" s="222"/>
      <c r="W649" s="2"/>
      <c r="X649" s="2"/>
      <c r="Y649" s="2"/>
      <c r="Z649" s="2"/>
      <c r="AA649" s="2"/>
      <c r="AB649" s="2"/>
    </row>
    <row r="650" spans="1:28" s="1" customFormat="1">
      <c r="A650" s="224"/>
      <c r="B650" s="69"/>
      <c r="C650" s="70"/>
      <c r="D650" s="224"/>
      <c r="E650" s="294"/>
      <c r="F650" s="309"/>
      <c r="G650" s="309"/>
      <c r="H650" s="310"/>
      <c r="I650" s="309"/>
      <c r="J650" s="309"/>
      <c r="K650" s="309"/>
      <c r="L650" s="309"/>
      <c r="M650" s="309"/>
      <c r="N650" s="309"/>
      <c r="O650" s="309"/>
      <c r="P650" s="312"/>
      <c r="Q650" s="313"/>
      <c r="R650" s="309"/>
      <c r="S650" s="309"/>
      <c r="T650" s="222"/>
      <c r="U650" s="222"/>
      <c r="V650" s="222"/>
      <c r="W650" s="2"/>
      <c r="X650" s="2"/>
      <c r="Y650" s="2"/>
      <c r="Z650" s="2"/>
      <c r="AA650" s="2"/>
      <c r="AB650" s="2"/>
    </row>
    <row r="651" spans="1:28" s="1" customFormat="1">
      <c r="A651" s="224"/>
      <c r="B651" s="71"/>
      <c r="C651" s="72"/>
      <c r="D651" s="224"/>
      <c r="E651" s="294"/>
      <c r="F651" s="309"/>
      <c r="G651" s="309"/>
      <c r="H651" s="310"/>
      <c r="I651" s="309"/>
      <c r="J651" s="309"/>
      <c r="K651" s="309"/>
      <c r="L651" s="309"/>
      <c r="M651" s="309"/>
      <c r="N651" s="309"/>
      <c r="O651" s="309"/>
      <c r="P651" s="312"/>
      <c r="Q651" s="313"/>
      <c r="R651" s="309"/>
      <c r="S651" s="309"/>
      <c r="T651" s="222"/>
      <c r="U651" s="222"/>
      <c r="V651" s="222"/>
      <c r="W651" s="2"/>
      <c r="X651" s="2"/>
      <c r="Y651" s="2"/>
      <c r="Z651" s="2"/>
      <c r="AA651" s="2"/>
      <c r="AB651" s="2"/>
    </row>
    <row r="652" spans="1:28" s="1" customFormat="1">
      <c r="A652" s="224"/>
      <c r="B652" s="69"/>
      <c r="C652" s="70"/>
      <c r="D652" s="224"/>
      <c r="E652" s="294"/>
      <c r="F652" s="309"/>
      <c r="G652" s="309"/>
      <c r="H652" s="310"/>
      <c r="I652" s="309"/>
      <c r="J652" s="309"/>
      <c r="K652" s="309"/>
      <c r="L652" s="309"/>
      <c r="M652" s="309"/>
      <c r="N652" s="309"/>
      <c r="O652" s="309"/>
      <c r="P652" s="312"/>
      <c r="Q652" s="313"/>
      <c r="R652" s="309"/>
      <c r="S652" s="309"/>
      <c r="T652" s="222"/>
      <c r="U652" s="222"/>
      <c r="V652" s="222"/>
      <c r="W652" s="2"/>
      <c r="X652" s="2"/>
      <c r="Y652" s="2"/>
      <c r="Z652" s="2"/>
      <c r="AA652" s="2"/>
      <c r="AB652" s="2"/>
    </row>
    <row r="653" spans="1:28" s="1" customFormat="1">
      <c r="A653" s="224"/>
      <c r="B653" s="71"/>
      <c r="C653" s="72"/>
      <c r="D653" s="224"/>
      <c r="E653" s="294"/>
      <c r="F653" s="309"/>
      <c r="G653" s="309"/>
      <c r="H653" s="310"/>
      <c r="I653" s="309"/>
      <c r="J653" s="309"/>
      <c r="K653" s="309"/>
      <c r="L653" s="309"/>
      <c r="M653" s="309"/>
      <c r="N653" s="309"/>
      <c r="O653" s="309"/>
      <c r="P653" s="312"/>
      <c r="Q653" s="313"/>
      <c r="R653" s="309"/>
      <c r="S653" s="309"/>
      <c r="T653" s="222"/>
      <c r="U653" s="222"/>
      <c r="V653" s="222"/>
      <c r="W653" s="2"/>
      <c r="X653" s="2"/>
      <c r="Y653" s="2"/>
      <c r="Z653" s="2"/>
      <c r="AA653" s="2"/>
      <c r="AB653" s="2"/>
    </row>
    <row r="654" spans="1:28" s="1" customFormat="1">
      <c r="A654" s="224"/>
      <c r="B654" s="69"/>
      <c r="C654" s="70"/>
      <c r="D654" s="224"/>
      <c r="E654" s="294"/>
      <c r="F654" s="309"/>
      <c r="G654" s="309"/>
      <c r="H654" s="310"/>
      <c r="I654" s="309"/>
      <c r="J654" s="309"/>
      <c r="K654" s="309"/>
      <c r="L654" s="309"/>
      <c r="M654" s="309"/>
      <c r="N654" s="309"/>
      <c r="O654" s="309"/>
      <c r="P654" s="312"/>
      <c r="Q654" s="313"/>
      <c r="R654" s="309"/>
      <c r="S654" s="309"/>
      <c r="T654" s="222"/>
      <c r="U654" s="222"/>
      <c r="V654" s="222"/>
      <c r="W654" s="2"/>
      <c r="X654" s="2"/>
      <c r="Y654" s="2"/>
      <c r="Z654" s="2"/>
      <c r="AA654" s="2"/>
      <c r="AB654" s="2"/>
    </row>
    <row r="655" spans="1:28" s="1" customFormat="1">
      <c r="A655" s="224"/>
      <c r="B655" s="71"/>
      <c r="C655" s="72"/>
      <c r="D655" s="224"/>
      <c r="E655" s="294"/>
      <c r="F655" s="309"/>
      <c r="G655" s="309"/>
      <c r="H655" s="310"/>
      <c r="I655" s="309"/>
      <c r="J655" s="309"/>
      <c r="K655" s="309"/>
      <c r="L655" s="309"/>
      <c r="M655" s="309"/>
      <c r="N655" s="309"/>
      <c r="O655" s="309"/>
      <c r="P655" s="312"/>
      <c r="Q655" s="313"/>
      <c r="R655" s="309"/>
      <c r="S655" s="309"/>
      <c r="T655" s="222"/>
      <c r="U655" s="222"/>
      <c r="V655" s="222"/>
      <c r="W655" s="2"/>
      <c r="X655" s="2"/>
      <c r="Y655" s="2"/>
      <c r="Z655" s="2"/>
      <c r="AA655" s="2"/>
      <c r="AB655" s="2"/>
    </row>
    <row r="656" spans="1:28" s="1" customFormat="1">
      <c r="A656" s="224"/>
      <c r="B656" s="69"/>
      <c r="C656" s="70"/>
      <c r="D656" s="224"/>
      <c r="E656" s="294"/>
      <c r="F656" s="309"/>
      <c r="G656" s="309"/>
      <c r="H656" s="310"/>
      <c r="I656" s="309"/>
      <c r="J656" s="309"/>
      <c r="K656" s="309"/>
      <c r="L656" s="309"/>
      <c r="M656" s="309"/>
      <c r="N656" s="309"/>
      <c r="O656" s="309"/>
      <c r="P656" s="312"/>
      <c r="Q656" s="313"/>
      <c r="R656" s="309"/>
      <c r="S656" s="309"/>
      <c r="T656" s="222"/>
      <c r="U656" s="222"/>
      <c r="V656" s="222"/>
      <c r="W656" s="2"/>
      <c r="X656" s="2"/>
      <c r="Y656" s="2"/>
      <c r="Z656" s="2"/>
      <c r="AA656" s="2"/>
      <c r="AB656" s="2"/>
    </row>
    <row r="657" spans="1:28" s="1" customFormat="1">
      <c r="A657" s="224"/>
      <c r="B657" s="71"/>
      <c r="C657" s="72"/>
      <c r="D657" s="224"/>
      <c r="E657" s="294"/>
      <c r="F657" s="309"/>
      <c r="G657" s="309"/>
      <c r="H657" s="310"/>
      <c r="I657" s="309"/>
      <c r="J657" s="309"/>
      <c r="K657" s="309"/>
      <c r="L657" s="309"/>
      <c r="M657" s="309"/>
      <c r="N657" s="309"/>
      <c r="O657" s="309"/>
      <c r="P657" s="312"/>
      <c r="Q657" s="313"/>
      <c r="R657" s="309"/>
      <c r="S657" s="309"/>
      <c r="T657" s="222"/>
      <c r="U657" s="222"/>
      <c r="V657" s="222"/>
      <c r="W657" s="2"/>
      <c r="X657" s="2"/>
      <c r="Y657" s="2"/>
      <c r="Z657" s="2"/>
      <c r="AA657" s="2"/>
      <c r="AB657" s="2"/>
    </row>
    <row r="658" spans="1:28" s="1" customFormat="1">
      <c r="A658" s="224"/>
      <c r="B658" s="69"/>
      <c r="C658" s="70"/>
      <c r="D658" s="224"/>
      <c r="E658" s="294"/>
      <c r="F658" s="309"/>
      <c r="G658" s="309"/>
      <c r="H658" s="310"/>
      <c r="I658" s="309"/>
      <c r="J658" s="309"/>
      <c r="K658" s="309"/>
      <c r="L658" s="309"/>
      <c r="M658" s="309"/>
      <c r="N658" s="309"/>
      <c r="O658" s="309"/>
      <c r="P658" s="312"/>
      <c r="Q658" s="313"/>
      <c r="R658" s="309"/>
      <c r="S658" s="309"/>
      <c r="T658" s="222"/>
      <c r="U658" s="222"/>
      <c r="V658" s="222"/>
      <c r="W658" s="2"/>
      <c r="X658" s="2"/>
      <c r="Y658" s="2"/>
      <c r="Z658" s="2"/>
      <c r="AA658" s="2"/>
      <c r="AB658" s="2"/>
    </row>
    <row r="659" spans="1:28" s="1" customFormat="1">
      <c r="A659" s="224"/>
      <c r="B659" s="71"/>
      <c r="C659" s="72"/>
      <c r="D659" s="224"/>
      <c r="E659" s="294"/>
      <c r="F659" s="309"/>
      <c r="G659" s="309"/>
      <c r="H659" s="310"/>
      <c r="I659" s="309"/>
      <c r="J659" s="309"/>
      <c r="K659" s="309"/>
      <c r="L659" s="309"/>
      <c r="M659" s="309"/>
      <c r="N659" s="309"/>
      <c r="O659" s="309"/>
      <c r="P659" s="312"/>
      <c r="Q659" s="313"/>
      <c r="R659" s="309"/>
      <c r="S659" s="309"/>
      <c r="T659" s="222"/>
      <c r="U659" s="222"/>
      <c r="V659" s="222"/>
      <c r="W659" s="2"/>
      <c r="X659" s="2"/>
      <c r="Y659" s="2"/>
      <c r="Z659" s="2"/>
      <c r="AA659" s="2"/>
      <c r="AB659" s="2"/>
    </row>
    <row r="660" spans="1:28" s="1" customFormat="1">
      <c r="A660" s="224"/>
      <c r="B660" s="69"/>
      <c r="C660" s="70"/>
      <c r="D660" s="224"/>
      <c r="E660" s="294"/>
      <c r="F660" s="309"/>
      <c r="G660" s="309"/>
      <c r="H660" s="310"/>
      <c r="I660" s="309"/>
      <c r="J660" s="309"/>
      <c r="K660" s="309"/>
      <c r="L660" s="309"/>
      <c r="M660" s="309"/>
      <c r="N660" s="309"/>
      <c r="O660" s="309"/>
      <c r="P660" s="312"/>
      <c r="Q660" s="313"/>
      <c r="R660" s="309"/>
      <c r="S660" s="309"/>
      <c r="T660" s="222"/>
      <c r="U660" s="222"/>
      <c r="V660" s="222"/>
      <c r="W660" s="2"/>
      <c r="X660" s="2"/>
      <c r="Y660" s="2"/>
      <c r="Z660" s="2"/>
      <c r="AA660" s="2"/>
      <c r="AB660" s="2"/>
    </row>
    <row r="661" spans="1:28" s="1" customFormat="1">
      <c r="A661" s="224"/>
      <c r="B661" s="71"/>
      <c r="C661" s="72"/>
      <c r="D661" s="224"/>
      <c r="E661" s="294"/>
      <c r="F661" s="309"/>
      <c r="G661" s="309"/>
      <c r="H661" s="310"/>
      <c r="I661" s="309"/>
      <c r="J661" s="309"/>
      <c r="K661" s="309"/>
      <c r="L661" s="309"/>
      <c r="M661" s="309"/>
      <c r="N661" s="309"/>
      <c r="O661" s="309"/>
      <c r="P661" s="312"/>
      <c r="Q661" s="313"/>
      <c r="R661" s="309"/>
      <c r="S661" s="309"/>
      <c r="T661" s="222"/>
      <c r="U661" s="222"/>
      <c r="V661" s="222"/>
      <c r="W661" s="2"/>
      <c r="X661" s="2"/>
      <c r="Y661" s="2"/>
      <c r="Z661" s="2"/>
      <c r="AA661" s="2"/>
      <c r="AB661" s="2"/>
    </row>
    <row r="662" spans="1:28" s="1" customFormat="1">
      <c r="A662" s="224"/>
      <c r="B662" s="69"/>
      <c r="C662" s="70"/>
      <c r="D662" s="224"/>
      <c r="E662" s="294"/>
      <c r="F662" s="309"/>
      <c r="G662" s="309"/>
      <c r="H662" s="310"/>
      <c r="I662" s="309"/>
      <c r="J662" s="309"/>
      <c r="K662" s="309"/>
      <c r="L662" s="309"/>
      <c r="M662" s="309"/>
      <c r="N662" s="309"/>
      <c r="O662" s="309"/>
      <c r="P662" s="312"/>
      <c r="Q662" s="313"/>
      <c r="R662" s="309"/>
      <c r="S662" s="309"/>
      <c r="T662" s="222"/>
      <c r="U662" s="222"/>
      <c r="V662" s="222"/>
      <c r="W662" s="2"/>
      <c r="X662" s="2"/>
      <c r="Y662" s="2"/>
      <c r="Z662" s="2"/>
      <c r="AA662" s="2"/>
      <c r="AB662" s="2"/>
    </row>
    <row r="663" spans="1:28" s="1" customFormat="1">
      <c r="A663" s="224"/>
      <c r="B663" s="71"/>
      <c r="C663" s="72"/>
      <c r="D663" s="224"/>
      <c r="E663" s="294"/>
      <c r="F663" s="309"/>
      <c r="G663" s="309"/>
      <c r="H663" s="310"/>
      <c r="I663" s="309"/>
      <c r="J663" s="309"/>
      <c r="K663" s="309"/>
      <c r="L663" s="309"/>
      <c r="M663" s="309"/>
      <c r="N663" s="309"/>
      <c r="O663" s="309"/>
      <c r="P663" s="312"/>
      <c r="Q663" s="313"/>
      <c r="R663" s="309"/>
      <c r="S663" s="309"/>
      <c r="T663" s="222"/>
      <c r="U663" s="222"/>
      <c r="V663" s="222"/>
      <c r="W663" s="2"/>
      <c r="X663" s="2"/>
      <c r="Y663" s="2"/>
      <c r="Z663" s="2"/>
      <c r="AA663" s="2"/>
      <c r="AB663" s="2"/>
    </row>
    <row r="664" spans="1:28" s="1" customFormat="1">
      <c r="A664" s="224"/>
      <c r="B664" s="69"/>
      <c r="C664" s="70"/>
      <c r="D664" s="224"/>
      <c r="E664" s="294"/>
      <c r="F664" s="309"/>
      <c r="G664" s="309"/>
      <c r="H664" s="310"/>
      <c r="I664" s="309"/>
      <c r="J664" s="309"/>
      <c r="K664" s="309"/>
      <c r="L664" s="309"/>
      <c r="M664" s="309"/>
      <c r="N664" s="309"/>
      <c r="O664" s="309"/>
      <c r="P664" s="312"/>
      <c r="Q664" s="313"/>
      <c r="R664" s="309"/>
      <c r="S664" s="309"/>
      <c r="T664" s="222"/>
      <c r="U664" s="222"/>
      <c r="V664" s="222"/>
      <c r="W664" s="2"/>
      <c r="X664" s="2"/>
      <c r="Y664" s="2"/>
      <c r="Z664" s="2"/>
      <c r="AA664" s="2"/>
      <c r="AB664" s="2"/>
    </row>
    <row r="665" spans="1:28" s="1" customFormat="1">
      <c r="A665" s="224"/>
      <c r="B665" s="71"/>
      <c r="C665" s="72"/>
      <c r="D665" s="224"/>
      <c r="E665" s="294"/>
      <c r="F665" s="309"/>
      <c r="G665" s="309"/>
      <c r="H665" s="310"/>
      <c r="I665" s="309"/>
      <c r="J665" s="309"/>
      <c r="K665" s="309"/>
      <c r="L665" s="309"/>
      <c r="M665" s="309"/>
      <c r="N665" s="309"/>
      <c r="O665" s="309"/>
      <c r="P665" s="312"/>
      <c r="Q665" s="313"/>
      <c r="R665" s="309"/>
      <c r="S665" s="309"/>
      <c r="T665" s="222"/>
      <c r="U665" s="222"/>
      <c r="V665" s="222"/>
      <c r="W665" s="2"/>
      <c r="X665" s="2"/>
      <c r="Y665" s="2"/>
      <c r="Z665" s="2"/>
      <c r="AA665" s="2"/>
      <c r="AB665" s="2"/>
    </row>
    <row r="666" spans="1:28" s="1" customFormat="1">
      <c r="A666" s="224"/>
      <c r="B666" s="69"/>
      <c r="C666" s="70"/>
      <c r="D666" s="224"/>
      <c r="E666" s="294"/>
      <c r="F666" s="309"/>
      <c r="G666" s="309"/>
      <c r="H666" s="310"/>
      <c r="I666" s="309"/>
      <c r="J666" s="309"/>
      <c r="K666" s="309"/>
      <c r="L666" s="309"/>
      <c r="M666" s="309"/>
      <c r="N666" s="309"/>
      <c r="O666" s="309"/>
      <c r="P666" s="312"/>
      <c r="Q666" s="313"/>
      <c r="R666" s="309"/>
      <c r="S666" s="309"/>
      <c r="T666" s="222"/>
      <c r="U666" s="222"/>
      <c r="V666" s="222"/>
      <c r="W666" s="2"/>
      <c r="X666" s="2"/>
      <c r="Y666" s="2"/>
      <c r="Z666" s="2"/>
      <c r="AA666" s="2"/>
      <c r="AB666" s="2"/>
    </row>
    <row r="667" spans="1:28" s="1" customFormat="1">
      <c r="A667" s="224"/>
      <c r="B667" s="71"/>
      <c r="C667" s="72"/>
      <c r="D667" s="224"/>
      <c r="E667" s="294"/>
      <c r="F667" s="309"/>
      <c r="G667" s="309"/>
      <c r="H667" s="310"/>
      <c r="I667" s="309"/>
      <c r="J667" s="309"/>
      <c r="K667" s="309"/>
      <c r="L667" s="309"/>
      <c r="M667" s="309"/>
      <c r="N667" s="309"/>
      <c r="O667" s="309"/>
      <c r="P667" s="312"/>
      <c r="Q667" s="313"/>
      <c r="R667" s="309"/>
      <c r="S667" s="309"/>
      <c r="T667" s="222"/>
      <c r="U667" s="222"/>
      <c r="V667" s="222"/>
      <c r="W667" s="2"/>
      <c r="X667" s="2"/>
      <c r="Y667" s="2"/>
      <c r="Z667" s="2"/>
      <c r="AA667" s="2"/>
      <c r="AB667" s="2"/>
    </row>
    <row r="668" spans="1:28" s="1" customFormat="1">
      <c r="A668" s="224"/>
      <c r="B668" s="69"/>
      <c r="C668" s="70"/>
      <c r="D668" s="224"/>
      <c r="E668" s="294"/>
      <c r="F668" s="309"/>
      <c r="G668" s="309"/>
      <c r="H668" s="310"/>
      <c r="I668" s="309"/>
      <c r="J668" s="309"/>
      <c r="K668" s="309"/>
      <c r="L668" s="309"/>
      <c r="M668" s="309"/>
      <c r="N668" s="309"/>
      <c r="O668" s="309"/>
      <c r="P668" s="312"/>
      <c r="Q668" s="313"/>
      <c r="R668" s="309"/>
      <c r="S668" s="309"/>
      <c r="T668" s="222"/>
      <c r="U668" s="222"/>
      <c r="V668" s="222"/>
      <c r="W668" s="2"/>
      <c r="X668" s="2"/>
      <c r="Y668" s="2"/>
      <c r="Z668" s="2"/>
      <c r="AA668" s="2"/>
      <c r="AB668" s="2"/>
    </row>
    <row r="669" spans="1:28" s="1" customFormat="1">
      <c r="A669" s="224"/>
      <c r="B669" s="71"/>
      <c r="C669" s="72"/>
      <c r="D669" s="224"/>
      <c r="E669" s="294"/>
      <c r="F669" s="309"/>
      <c r="G669" s="309"/>
      <c r="H669" s="310"/>
      <c r="I669" s="309"/>
      <c r="J669" s="309"/>
      <c r="K669" s="309"/>
      <c r="L669" s="309"/>
      <c r="M669" s="309"/>
      <c r="N669" s="309"/>
      <c r="O669" s="309"/>
      <c r="P669" s="312"/>
      <c r="Q669" s="313"/>
      <c r="R669" s="309"/>
      <c r="S669" s="309"/>
      <c r="T669" s="222"/>
      <c r="U669" s="222"/>
      <c r="V669" s="222"/>
      <c r="W669" s="2"/>
      <c r="X669" s="2"/>
      <c r="Y669" s="2"/>
      <c r="Z669" s="2"/>
      <c r="AA669" s="2"/>
      <c r="AB669" s="2"/>
    </row>
    <row r="670" spans="1:28" s="1" customFormat="1">
      <c r="A670" s="224"/>
      <c r="B670" s="69"/>
      <c r="C670" s="70"/>
      <c r="D670" s="224"/>
      <c r="E670" s="294"/>
      <c r="F670" s="309"/>
      <c r="G670" s="309"/>
      <c r="H670" s="310"/>
      <c r="I670" s="309"/>
      <c r="J670" s="309"/>
      <c r="K670" s="309"/>
      <c r="L670" s="309"/>
      <c r="M670" s="309"/>
      <c r="N670" s="309"/>
      <c r="O670" s="309"/>
      <c r="P670" s="312"/>
      <c r="Q670" s="313"/>
      <c r="R670" s="309"/>
      <c r="S670" s="309"/>
      <c r="T670" s="222"/>
      <c r="U670" s="222"/>
      <c r="V670" s="222"/>
      <c r="W670" s="2"/>
      <c r="X670" s="2"/>
      <c r="Y670" s="2"/>
      <c r="Z670" s="2"/>
      <c r="AA670" s="2"/>
      <c r="AB670" s="2"/>
    </row>
    <row r="671" spans="1:28" s="1" customFormat="1">
      <c r="A671" s="224"/>
      <c r="B671" s="71"/>
      <c r="C671" s="72"/>
      <c r="D671" s="224"/>
      <c r="E671" s="294"/>
      <c r="F671" s="309"/>
      <c r="G671" s="309"/>
      <c r="H671" s="310"/>
      <c r="I671" s="309"/>
      <c r="J671" s="309"/>
      <c r="K671" s="309"/>
      <c r="L671" s="309"/>
      <c r="M671" s="309"/>
      <c r="N671" s="309"/>
      <c r="O671" s="309"/>
      <c r="P671" s="312"/>
      <c r="Q671" s="313"/>
      <c r="R671" s="309"/>
      <c r="S671" s="309"/>
      <c r="T671" s="222"/>
      <c r="U671" s="222"/>
      <c r="V671" s="222"/>
      <c r="W671" s="2"/>
      <c r="X671" s="2"/>
      <c r="Y671" s="2"/>
      <c r="Z671" s="2"/>
      <c r="AA671" s="2"/>
      <c r="AB671" s="2"/>
    </row>
    <row r="672" spans="1:28" s="1" customFormat="1">
      <c r="A672" s="224"/>
      <c r="B672" s="69"/>
      <c r="C672" s="70"/>
      <c r="D672" s="224"/>
      <c r="E672" s="294"/>
      <c r="F672" s="309"/>
      <c r="G672" s="309"/>
      <c r="H672" s="310"/>
      <c r="I672" s="309"/>
      <c r="J672" s="309"/>
      <c r="K672" s="309"/>
      <c r="L672" s="309"/>
      <c r="M672" s="309"/>
      <c r="N672" s="309"/>
      <c r="O672" s="309"/>
      <c r="P672" s="312"/>
      <c r="Q672" s="313"/>
      <c r="R672" s="309"/>
      <c r="S672" s="309"/>
      <c r="T672" s="222"/>
      <c r="U672" s="222"/>
      <c r="V672" s="222"/>
      <c r="W672" s="2"/>
      <c r="X672" s="2"/>
      <c r="Y672" s="2"/>
      <c r="Z672" s="2"/>
      <c r="AA672" s="2"/>
      <c r="AB672" s="2"/>
    </row>
    <row r="673" spans="1:28" s="1" customFormat="1">
      <c r="A673" s="224"/>
      <c r="B673" s="71"/>
      <c r="C673" s="72"/>
      <c r="D673" s="224"/>
      <c r="E673" s="294"/>
      <c r="F673" s="309"/>
      <c r="G673" s="309"/>
      <c r="H673" s="310"/>
      <c r="I673" s="309"/>
      <c r="J673" s="309"/>
      <c r="K673" s="309"/>
      <c r="L673" s="309"/>
      <c r="M673" s="309"/>
      <c r="N673" s="309"/>
      <c r="O673" s="309"/>
      <c r="P673" s="312"/>
      <c r="Q673" s="313"/>
      <c r="R673" s="309"/>
      <c r="S673" s="309"/>
      <c r="T673" s="222"/>
      <c r="U673" s="222"/>
      <c r="V673" s="222"/>
      <c r="W673" s="2"/>
      <c r="X673" s="2"/>
      <c r="Y673" s="2"/>
      <c r="Z673" s="2"/>
      <c r="AA673" s="2"/>
      <c r="AB673" s="2"/>
    </row>
    <row r="674" spans="1:28" s="1" customFormat="1">
      <c r="A674" s="224"/>
      <c r="B674" s="69"/>
      <c r="C674" s="70"/>
      <c r="D674" s="224"/>
      <c r="E674" s="294"/>
      <c r="F674" s="309"/>
      <c r="G674" s="309"/>
      <c r="H674" s="310"/>
      <c r="I674" s="309"/>
      <c r="J674" s="309"/>
      <c r="K674" s="309"/>
      <c r="L674" s="309"/>
      <c r="M674" s="309"/>
      <c r="N674" s="309"/>
      <c r="O674" s="309"/>
      <c r="P674" s="312"/>
      <c r="Q674" s="313"/>
      <c r="R674" s="309"/>
      <c r="S674" s="309"/>
      <c r="T674" s="222"/>
      <c r="U674" s="222"/>
      <c r="V674" s="222"/>
      <c r="W674" s="2"/>
      <c r="X674" s="2"/>
      <c r="Y674" s="2"/>
      <c r="Z674" s="2"/>
      <c r="AA674" s="2"/>
      <c r="AB674" s="2"/>
    </row>
    <row r="675" spans="1:28" s="1" customFormat="1">
      <c r="A675" s="224"/>
      <c r="B675" s="71"/>
      <c r="C675" s="72"/>
      <c r="D675" s="224"/>
      <c r="E675" s="294"/>
      <c r="F675" s="309"/>
      <c r="G675" s="309"/>
      <c r="H675" s="310"/>
      <c r="I675" s="309"/>
      <c r="J675" s="309"/>
      <c r="K675" s="309"/>
      <c r="L675" s="309"/>
      <c r="M675" s="309"/>
      <c r="N675" s="309"/>
      <c r="O675" s="309"/>
      <c r="P675" s="312"/>
      <c r="Q675" s="313"/>
      <c r="R675" s="309"/>
      <c r="S675" s="309"/>
      <c r="T675" s="222"/>
      <c r="U675" s="222"/>
      <c r="V675" s="222"/>
      <c r="W675" s="2"/>
      <c r="X675" s="2"/>
      <c r="Y675" s="2"/>
      <c r="Z675" s="2"/>
      <c r="AA675" s="2"/>
      <c r="AB675" s="2"/>
    </row>
    <row r="676" spans="1:28" s="1" customFormat="1">
      <c r="A676" s="224"/>
      <c r="B676" s="69"/>
      <c r="C676" s="70"/>
      <c r="D676" s="224"/>
      <c r="E676" s="294"/>
      <c r="F676" s="309"/>
      <c r="G676" s="309"/>
      <c r="H676" s="310"/>
      <c r="I676" s="309"/>
      <c r="J676" s="309"/>
      <c r="K676" s="309"/>
      <c r="L676" s="309"/>
      <c r="M676" s="309"/>
      <c r="N676" s="309"/>
      <c r="O676" s="309"/>
      <c r="P676" s="312"/>
      <c r="Q676" s="313"/>
      <c r="R676" s="309"/>
      <c r="S676" s="309"/>
      <c r="T676" s="222"/>
      <c r="U676" s="222"/>
      <c r="V676" s="222"/>
      <c r="W676" s="2"/>
      <c r="X676" s="2"/>
      <c r="Y676" s="2"/>
      <c r="Z676" s="2"/>
      <c r="AA676" s="2"/>
      <c r="AB676" s="2"/>
    </row>
    <row r="677" spans="1:28" s="1" customFormat="1">
      <c r="A677" s="224"/>
      <c r="B677" s="71"/>
      <c r="C677" s="72"/>
      <c r="D677" s="224"/>
      <c r="E677" s="294"/>
      <c r="F677" s="309"/>
      <c r="G677" s="309"/>
      <c r="H677" s="310"/>
      <c r="I677" s="309"/>
      <c r="J677" s="309"/>
      <c r="K677" s="309"/>
      <c r="L677" s="309"/>
      <c r="M677" s="309"/>
      <c r="N677" s="309"/>
      <c r="O677" s="309"/>
      <c r="P677" s="312"/>
      <c r="Q677" s="313"/>
      <c r="R677" s="309"/>
      <c r="S677" s="309"/>
      <c r="T677" s="222"/>
      <c r="U677" s="222"/>
      <c r="V677" s="222"/>
      <c r="W677" s="2"/>
      <c r="X677" s="2"/>
      <c r="Y677" s="2"/>
      <c r="Z677" s="2"/>
      <c r="AA677" s="2"/>
      <c r="AB677" s="2"/>
    </row>
    <row r="678" spans="1:28" s="1" customFormat="1">
      <c r="A678" s="224"/>
      <c r="B678" s="69"/>
      <c r="C678" s="70"/>
      <c r="D678" s="224"/>
      <c r="E678" s="294"/>
      <c r="F678" s="309"/>
      <c r="G678" s="309"/>
      <c r="H678" s="310"/>
      <c r="I678" s="309"/>
      <c r="J678" s="309"/>
      <c r="K678" s="309"/>
      <c r="L678" s="309"/>
      <c r="M678" s="309"/>
      <c r="N678" s="309"/>
      <c r="O678" s="309"/>
      <c r="P678" s="312"/>
      <c r="Q678" s="313"/>
      <c r="R678" s="309"/>
      <c r="S678" s="309"/>
      <c r="T678" s="222"/>
      <c r="U678" s="222"/>
      <c r="V678" s="222"/>
      <c r="W678" s="2"/>
      <c r="X678" s="2"/>
      <c r="Y678" s="2"/>
      <c r="Z678" s="2"/>
      <c r="AA678" s="2"/>
      <c r="AB678" s="2"/>
    </row>
    <row r="679" spans="1:28" s="1" customFormat="1">
      <c r="A679" s="224"/>
      <c r="B679" s="71"/>
      <c r="C679" s="72"/>
      <c r="D679" s="224"/>
      <c r="E679" s="294"/>
      <c r="F679" s="309"/>
      <c r="G679" s="309"/>
      <c r="H679" s="310"/>
      <c r="I679" s="309"/>
      <c r="J679" s="309"/>
      <c r="K679" s="309"/>
      <c r="L679" s="309"/>
      <c r="M679" s="309"/>
      <c r="N679" s="309"/>
      <c r="O679" s="309"/>
      <c r="P679" s="312"/>
      <c r="Q679" s="313"/>
      <c r="R679" s="309"/>
      <c r="S679" s="309"/>
      <c r="T679" s="222"/>
      <c r="U679" s="222"/>
      <c r="V679" s="222"/>
      <c r="W679" s="2"/>
      <c r="X679" s="2"/>
      <c r="Y679" s="2"/>
      <c r="Z679" s="2"/>
      <c r="AA679" s="2"/>
      <c r="AB679" s="2"/>
    </row>
    <row r="680" spans="1:28" s="1" customFormat="1">
      <c r="A680" s="224"/>
      <c r="B680" s="69"/>
      <c r="C680" s="70"/>
      <c r="D680" s="224"/>
      <c r="E680" s="294"/>
      <c r="F680" s="309"/>
      <c r="G680" s="309"/>
      <c r="H680" s="310"/>
      <c r="I680" s="309"/>
      <c r="J680" s="309"/>
      <c r="K680" s="309"/>
      <c r="L680" s="309"/>
      <c r="M680" s="309"/>
      <c r="N680" s="309"/>
      <c r="O680" s="309"/>
      <c r="P680" s="312"/>
      <c r="Q680" s="313"/>
      <c r="R680" s="309"/>
      <c r="S680" s="309"/>
      <c r="T680" s="222"/>
      <c r="U680" s="222"/>
      <c r="V680" s="222"/>
      <c r="W680" s="2"/>
      <c r="X680" s="2"/>
      <c r="Y680" s="2"/>
      <c r="Z680" s="2"/>
      <c r="AA680" s="2"/>
      <c r="AB680" s="2"/>
    </row>
    <row r="681" spans="1:28" s="1" customFormat="1">
      <c r="A681" s="224"/>
      <c r="B681" s="71"/>
      <c r="C681" s="72"/>
      <c r="D681" s="224"/>
      <c r="E681" s="294"/>
      <c r="F681" s="309"/>
      <c r="G681" s="309"/>
      <c r="H681" s="310"/>
      <c r="I681" s="309"/>
      <c r="J681" s="309"/>
      <c r="K681" s="309"/>
      <c r="L681" s="309"/>
      <c r="M681" s="309"/>
      <c r="N681" s="309"/>
      <c r="O681" s="309"/>
      <c r="P681" s="312"/>
      <c r="Q681" s="313"/>
      <c r="R681" s="309"/>
      <c r="S681" s="309"/>
      <c r="T681" s="222"/>
      <c r="U681" s="222"/>
      <c r="V681" s="222"/>
      <c r="W681" s="2"/>
      <c r="X681" s="2"/>
      <c r="Y681" s="2"/>
      <c r="Z681" s="2"/>
      <c r="AA681" s="2"/>
      <c r="AB681" s="2"/>
    </row>
    <row r="682" spans="1:28" s="1" customFormat="1">
      <c r="A682" s="224"/>
      <c r="B682" s="69"/>
      <c r="C682" s="70"/>
      <c r="D682" s="224"/>
      <c r="E682" s="294"/>
      <c r="F682" s="309"/>
      <c r="G682" s="309"/>
      <c r="H682" s="310"/>
      <c r="I682" s="309"/>
      <c r="J682" s="309"/>
      <c r="K682" s="309"/>
      <c r="L682" s="309"/>
      <c r="M682" s="309"/>
      <c r="N682" s="309"/>
      <c r="O682" s="309"/>
      <c r="P682" s="312"/>
      <c r="Q682" s="313"/>
      <c r="R682" s="309"/>
      <c r="S682" s="309"/>
      <c r="T682" s="222"/>
      <c r="U682" s="222"/>
      <c r="V682" s="222"/>
      <c r="W682" s="2"/>
      <c r="X682" s="2"/>
      <c r="Y682" s="2"/>
      <c r="Z682" s="2"/>
      <c r="AA682" s="2"/>
      <c r="AB682" s="2"/>
    </row>
    <row r="683" spans="1:28" s="1" customFormat="1">
      <c r="A683" s="224"/>
      <c r="B683" s="71"/>
      <c r="C683" s="72"/>
      <c r="D683" s="224"/>
      <c r="E683" s="294"/>
      <c r="F683" s="309"/>
      <c r="G683" s="309"/>
      <c r="H683" s="310"/>
      <c r="I683" s="309"/>
      <c r="J683" s="309"/>
      <c r="K683" s="309"/>
      <c r="L683" s="309"/>
      <c r="M683" s="309"/>
      <c r="N683" s="309"/>
      <c r="O683" s="309"/>
      <c r="P683" s="312"/>
      <c r="Q683" s="313"/>
      <c r="R683" s="309"/>
      <c r="S683" s="309"/>
      <c r="T683" s="222"/>
      <c r="U683" s="222"/>
      <c r="V683" s="222"/>
      <c r="W683" s="2"/>
      <c r="X683" s="2"/>
      <c r="Y683" s="2"/>
      <c r="Z683" s="2"/>
      <c r="AA683" s="2"/>
      <c r="AB683" s="2"/>
    </row>
    <row r="684" spans="1:28" s="1" customFormat="1">
      <c r="A684" s="224"/>
      <c r="B684" s="69"/>
      <c r="C684" s="70"/>
      <c r="D684" s="224"/>
      <c r="E684" s="294"/>
      <c r="F684" s="309"/>
      <c r="G684" s="309"/>
      <c r="H684" s="310"/>
      <c r="I684" s="309"/>
      <c r="J684" s="309"/>
      <c r="K684" s="309"/>
      <c r="L684" s="309"/>
      <c r="M684" s="309"/>
      <c r="N684" s="309"/>
      <c r="O684" s="309"/>
      <c r="P684" s="312"/>
      <c r="Q684" s="313"/>
      <c r="R684" s="309"/>
      <c r="S684" s="309"/>
      <c r="T684" s="222"/>
      <c r="U684" s="222"/>
      <c r="V684" s="222"/>
      <c r="W684" s="2"/>
      <c r="X684" s="2"/>
      <c r="Y684" s="2"/>
      <c r="Z684" s="2"/>
      <c r="AA684" s="2"/>
      <c r="AB684" s="2"/>
    </row>
    <row r="685" spans="1:28" s="1" customFormat="1">
      <c r="A685" s="224"/>
      <c r="B685" s="71"/>
      <c r="C685" s="72"/>
      <c r="D685" s="224"/>
      <c r="E685" s="294"/>
      <c r="F685" s="309"/>
      <c r="G685" s="309"/>
      <c r="H685" s="310"/>
      <c r="I685" s="309"/>
      <c r="J685" s="309"/>
      <c r="K685" s="309"/>
      <c r="L685" s="309"/>
      <c r="M685" s="309"/>
      <c r="N685" s="309"/>
      <c r="O685" s="309"/>
      <c r="P685" s="312"/>
      <c r="Q685" s="313"/>
      <c r="R685" s="309"/>
      <c r="S685" s="309"/>
      <c r="T685" s="222"/>
      <c r="U685" s="222"/>
      <c r="V685" s="222"/>
      <c r="W685" s="2"/>
      <c r="X685" s="2"/>
      <c r="Y685" s="2"/>
      <c r="Z685" s="2"/>
      <c r="AA685" s="2"/>
      <c r="AB685" s="2"/>
    </row>
    <row r="686" spans="1:28" s="1" customFormat="1">
      <c r="A686" s="224"/>
      <c r="B686" s="69"/>
      <c r="C686" s="70"/>
      <c r="D686" s="224"/>
      <c r="E686" s="294"/>
      <c r="F686" s="309"/>
      <c r="G686" s="309"/>
      <c r="H686" s="310"/>
      <c r="I686" s="309"/>
      <c r="J686" s="309"/>
      <c r="K686" s="309"/>
      <c r="L686" s="309"/>
      <c r="M686" s="309"/>
      <c r="N686" s="309"/>
      <c r="O686" s="309"/>
      <c r="P686" s="312"/>
      <c r="Q686" s="313"/>
      <c r="R686" s="309"/>
      <c r="S686" s="309"/>
      <c r="T686" s="222"/>
      <c r="U686" s="222"/>
      <c r="V686" s="222"/>
      <c r="W686" s="2"/>
      <c r="X686" s="2"/>
      <c r="Y686" s="2"/>
      <c r="Z686" s="2"/>
      <c r="AA686" s="2"/>
      <c r="AB686" s="2"/>
    </row>
    <row r="687" spans="1:28" s="1" customFormat="1">
      <c r="A687" s="224"/>
      <c r="B687" s="71"/>
      <c r="C687" s="72"/>
      <c r="D687" s="224"/>
      <c r="E687" s="294"/>
      <c r="F687" s="309"/>
      <c r="G687" s="309"/>
      <c r="H687" s="310"/>
      <c r="I687" s="309"/>
      <c r="J687" s="309"/>
      <c r="K687" s="309"/>
      <c r="L687" s="309"/>
      <c r="M687" s="309"/>
      <c r="N687" s="309"/>
      <c r="O687" s="309"/>
      <c r="P687" s="312"/>
      <c r="Q687" s="313"/>
      <c r="R687" s="309"/>
      <c r="S687" s="309"/>
      <c r="T687" s="222"/>
      <c r="U687" s="222"/>
      <c r="V687" s="222"/>
      <c r="W687" s="2"/>
      <c r="X687" s="2"/>
      <c r="Y687" s="2"/>
      <c r="Z687" s="2"/>
      <c r="AA687" s="2"/>
      <c r="AB687" s="2"/>
    </row>
    <row r="688" spans="1:28" s="1" customFormat="1">
      <c r="A688" s="224"/>
      <c r="B688" s="69"/>
      <c r="C688" s="70"/>
      <c r="D688" s="224"/>
      <c r="E688" s="294"/>
      <c r="F688" s="309"/>
      <c r="G688" s="309"/>
      <c r="H688" s="310"/>
      <c r="I688" s="309"/>
      <c r="J688" s="309"/>
      <c r="K688" s="309"/>
      <c r="L688" s="309"/>
      <c r="M688" s="309"/>
      <c r="N688" s="309"/>
      <c r="O688" s="309"/>
      <c r="P688" s="312"/>
      <c r="Q688" s="313"/>
      <c r="R688" s="309"/>
      <c r="S688" s="309"/>
      <c r="T688" s="222"/>
      <c r="U688" s="222"/>
      <c r="V688" s="222"/>
      <c r="W688" s="2"/>
      <c r="X688" s="2"/>
      <c r="Y688" s="2"/>
      <c r="Z688" s="2"/>
      <c r="AA688" s="2"/>
      <c r="AB688" s="2"/>
    </row>
    <row r="689" spans="1:28" s="1" customFormat="1">
      <c r="A689" s="224"/>
      <c r="B689" s="71"/>
      <c r="C689" s="72"/>
      <c r="D689" s="224"/>
      <c r="E689" s="294"/>
      <c r="F689" s="309"/>
      <c r="G689" s="309"/>
      <c r="H689" s="310"/>
      <c r="I689" s="309"/>
      <c r="J689" s="309"/>
      <c r="K689" s="309"/>
      <c r="L689" s="309"/>
      <c r="M689" s="309"/>
      <c r="N689" s="309"/>
      <c r="O689" s="309"/>
      <c r="P689" s="312"/>
      <c r="Q689" s="313"/>
      <c r="R689" s="309"/>
      <c r="S689" s="309"/>
      <c r="T689" s="222"/>
      <c r="U689" s="222"/>
      <c r="V689" s="222"/>
      <c r="W689" s="2"/>
      <c r="X689" s="2"/>
      <c r="Y689" s="2"/>
      <c r="Z689" s="2"/>
      <c r="AA689" s="2"/>
      <c r="AB689" s="2"/>
    </row>
    <row r="690" spans="1:28" s="1" customFormat="1">
      <c r="A690" s="224"/>
      <c r="B690" s="69"/>
      <c r="C690" s="70"/>
      <c r="D690" s="224"/>
      <c r="E690" s="294"/>
      <c r="F690" s="309"/>
      <c r="G690" s="309"/>
      <c r="H690" s="310"/>
      <c r="I690" s="309"/>
      <c r="J690" s="309"/>
      <c r="K690" s="309"/>
      <c r="L690" s="309"/>
      <c r="M690" s="309"/>
      <c r="N690" s="309"/>
      <c r="O690" s="309"/>
      <c r="P690" s="312"/>
      <c r="Q690" s="313"/>
      <c r="R690" s="309"/>
      <c r="S690" s="309"/>
      <c r="T690" s="222"/>
      <c r="U690" s="222"/>
      <c r="V690" s="222"/>
      <c r="W690" s="2"/>
      <c r="X690" s="2"/>
      <c r="Y690" s="2"/>
      <c r="Z690" s="2"/>
      <c r="AA690" s="2"/>
      <c r="AB690" s="2"/>
    </row>
    <row r="691" spans="1:28" s="1" customFormat="1">
      <c r="A691" s="224"/>
      <c r="B691" s="71"/>
      <c r="C691" s="72"/>
      <c r="D691" s="224"/>
      <c r="E691" s="294"/>
      <c r="F691" s="309"/>
      <c r="G691" s="309"/>
      <c r="H691" s="310"/>
      <c r="I691" s="309"/>
      <c r="J691" s="309"/>
      <c r="K691" s="309"/>
      <c r="L691" s="309"/>
      <c r="M691" s="309"/>
      <c r="N691" s="309"/>
      <c r="O691" s="309"/>
      <c r="P691" s="312"/>
      <c r="Q691" s="313"/>
      <c r="R691" s="309"/>
      <c r="S691" s="309"/>
      <c r="T691" s="222"/>
      <c r="U691" s="222"/>
      <c r="V691" s="222"/>
      <c r="W691" s="2"/>
      <c r="X691" s="2"/>
      <c r="Y691" s="2"/>
      <c r="Z691" s="2"/>
      <c r="AA691" s="2"/>
      <c r="AB691" s="2"/>
    </row>
    <row r="692" spans="1:28" s="1" customFormat="1">
      <c r="A692" s="224"/>
      <c r="B692" s="69"/>
      <c r="C692" s="70"/>
      <c r="D692" s="224"/>
      <c r="E692" s="294"/>
      <c r="F692" s="309"/>
      <c r="G692" s="309"/>
      <c r="H692" s="310"/>
      <c r="I692" s="309"/>
      <c r="J692" s="309"/>
      <c r="K692" s="309"/>
      <c r="L692" s="309"/>
      <c r="M692" s="309"/>
      <c r="N692" s="309"/>
      <c r="O692" s="309"/>
      <c r="P692" s="312"/>
      <c r="Q692" s="313"/>
      <c r="R692" s="309"/>
      <c r="S692" s="309"/>
      <c r="T692" s="222"/>
      <c r="U692" s="222"/>
      <c r="V692" s="222"/>
      <c r="W692" s="2"/>
      <c r="X692" s="2"/>
      <c r="Y692" s="2"/>
      <c r="Z692" s="2"/>
      <c r="AA692" s="2"/>
      <c r="AB692" s="2"/>
    </row>
    <row r="693" spans="1:28" s="1" customFormat="1">
      <c r="A693" s="224"/>
      <c r="B693" s="71"/>
      <c r="C693" s="72"/>
      <c r="D693" s="224"/>
      <c r="E693" s="294"/>
      <c r="F693" s="309"/>
      <c r="G693" s="309"/>
      <c r="H693" s="310"/>
      <c r="I693" s="309"/>
      <c r="J693" s="309"/>
      <c r="K693" s="309"/>
      <c r="L693" s="309"/>
      <c r="M693" s="309"/>
      <c r="N693" s="309"/>
      <c r="O693" s="309"/>
      <c r="P693" s="312"/>
      <c r="Q693" s="313"/>
      <c r="R693" s="309"/>
      <c r="S693" s="309"/>
      <c r="T693" s="222"/>
      <c r="U693" s="222"/>
      <c r="V693" s="222"/>
      <c r="W693" s="2"/>
      <c r="X693" s="2"/>
      <c r="Y693" s="2"/>
      <c r="Z693" s="2"/>
      <c r="AA693" s="2"/>
      <c r="AB693" s="2"/>
    </row>
    <row r="694" spans="1:28" s="1" customFormat="1">
      <c r="A694" s="224"/>
      <c r="B694" s="69"/>
      <c r="C694" s="70"/>
      <c r="D694" s="224"/>
      <c r="E694" s="294"/>
      <c r="F694" s="309"/>
      <c r="G694" s="309"/>
      <c r="H694" s="310"/>
      <c r="I694" s="309"/>
      <c r="J694" s="309"/>
      <c r="K694" s="309"/>
      <c r="L694" s="309"/>
      <c r="M694" s="309"/>
      <c r="N694" s="309"/>
      <c r="O694" s="309"/>
      <c r="P694" s="312"/>
      <c r="Q694" s="313"/>
      <c r="R694" s="309"/>
      <c r="S694" s="309"/>
      <c r="T694" s="222"/>
      <c r="U694" s="222"/>
      <c r="V694" s="222"/>
      <c r="W694" s="2"/>
      <c r="X694" s="2"/>
      <c r="Y694" s="2"/>
      <c r="Z694" s="2"/>
      <c r="AA694" s="2"/>
      <c r="AB694" s="2"/>
    </row>
    <row r="695" spans="1:28" s="1" customFormat="1">
      <c r="A695" s="224"/>
      <c r="B695" s="71"/>
      <c r="C695" s="72"/>
      <c r="D695" s="224"/>
      <c r="E695" s="294"/>
      <c r="F695" s="309"/>
      <c r="G695" s="309"/>
      <c r="H695" s="310"/>
      <c r="I695" s="309"/>
      <c r="J695" s="309"/>
      <c r="K695" s="309"/>
      <c r="L695" s="309"/>
      <c r="M695" s="309"/>
      <c r="N695" s="309"/>
      <c r="O695" s="309"/>
      <c r="P695" s="312"/>
      <c r="Q695" s="313"/>
      <c r="R695" s="309"/>
      <c r="S695" s="309"/>
      <c r="T695" s="222"/>
      <c r="U695" s="222"/>
      <c r="V695" s="222"/>
      <c r="W695" s="2"/>
      <c r="X695" s="2"/>
      <c r="Y695" s="2"/>
      <c r="Z695" s="2"/>
      <c r="AA695" s="2"/>
      <c r="AB695" s="2"/>
    </row>
    <row r="696" spans="1:28" s="1" customFormat="1">
      <c r="A696" s="224"/>
      <c r="B696" s="69"/>
      <c r="C696" s="70"/>
      <c r="D696" s="224"/>
      <c r="E696" s="294"/>
      <c r="F696" s="309"/>
      <c r="G696" s="309"/>
      <c r="H696" s="310"/>
      <c r="I696" s="309"/>
      <c r="J696" s="309"/>
      <c r="K696" s="309"/>
      <c r="L696" s="309"/>
      <c r="M696" s="309"/>
      <c r="N696" s="309"/>
      <c r="O696" s="309"/>
      <c r="P696" s="312"/>
      <c r="Q696" s="313"/>
      <c r="R696" s="309"/>
      <c r="S696" s="309"/>
      <c r="T696" s="222"/>
      <c r="U696" s="222"/>
      <c r="V696" s="222"/>
      <c r="W696" s="2"/>
      <c r="X696" s="2"/>
      <c r="Y696" s="2"/>
      <c r="Z696" s="2"/>
      <c r="AA696" s="2"/>
      <c r="AB696" s="2"/>
    </row>
    <row r="697" spans="1:28" s="1" customFormat="1">
      <c r="A697" s="224"/>
      <c r="B697" s="71"/>
      <c r="C697" s="72"/>
      <c r="D697" s="224"/>
      <c r="E697" s="294"/>
      <c r="F697" s="309"/>
      <c r="G697" s="309"/>
      <c r="H697" s="310"/>
      <c r="I697" s="309"/>
      <c r="J697" s="309"/>
      <c r="K697" s="309"/>
      <c r="L697" s="309"/>
      <c r="M697" s="309"/>
      <c r="N697" s="309"/>
      <c r="O697" s="309"/>
      <c r="P697" s="312"/>
      <c r="Q697" s="313"/>
      <c r="R697" s="309"/>
      <c r="S697" s="309"/>
      <c r="T697" s="222"/>
      <c r="U697" s="222"/>
      <c r="V697" s="222"/>
      <c r="W697" s="2"/>
      <c r="X697" s="2"/>
      <c r="Y697" s="2"/>
      <c r="Z697" s="2"/>
      <c r="AA697" s="2"/>
      <c r="AB697" s="2"/>
    </row>
    <row r="698" spans="1:28" s="1" customFormat="1">
      <c r="A698" s="224"/>
      <c r="B698" s="69"/>
      <c r="C698" s="70"/>
      <c r="D698" s="224"/>
      <c r="E698" s="294"/>
      <c r="F698" s="309"/>
      <c r="G698" s="309"/>
      <c r="H698" s="310"/>
      <c r="I698" s="309"/>
      <c r="J698" s="309"/>
      <c r="K698" s="309"/>
      <c r="L698" s="309"/>
      <c r="M698" s="309"/>
      <c r="N698" s="309"/>
      <c r="O698" s="309"/>
      <c r="P698" s="312"/>
      <c r="Q698" s="313"/>
      <c r="R698" s="309"/>
      <c r="S698" s="309"/>
      <c r="T698" s="222"/>
      <c r="U698" s="222"/>
      <c r="V698" s="222"/>
      <c r="W698" s="2"/>
      <c r="X698" s="2"/>
      <c r="Y698" s="2"/>
      <c r="Z698" s="2"/>
      <c r="AA698" s="2"/>
      <c r="AB698" s="2"/>
    </row>
    <row r="699" spans="1:28" s="1" customFormat="1">
      <c r="A699" s="224"/>
      <c r="B699" s="71"/>
      <c r="C699" s="72"/>
      <c r="D699" s="224"/>
      <c r="E699" s="294"/>
      <c r="F699" s="309"/>
      <c r="G699" s="309"/>
      <c r="H699" s="310"/>
      <c r="I699" s="309"/>
      <c r="J699" s="309"/>
      <c r="K699" s="309"/>
      <c r="L699" s="309"/>
      <c r="M699" s="309"/>
      <c r="N699" s="309"/>
      <c r="O699" s="309"/>
      <c r="P699" s="312"/>
      <c r="Q699" s="313"/>
      <c r="R699" s="309"/>
      <c r="S699" s="309"/>
      <c r="T699" s="222"/>
      <c r="U699" s="222"/>
      <c r="V699" s="222"/>
      <c r="W699" s="2"/>
      <c r="X699" s="2"/>
      <c r="Y699" s="2"/>
      <c r="Z699" s="2"/>
      <c r="AA699" s="2"/>
      <c r="AB699" s="2"/>
    </row>
    <row r="700" spans="1:28" s="1" customFormat="1">
      <c r="A700" s="224"/>
      <c r="B700" s="69"/>
      <c r="C700" s="70"/>
      <c r="D700" s="224"/>
      <c r="E700" s="294"/>
      <c r="F700" s="309"/>
      <c r="G700" s="309"/>
      <c r="H700" s="310"/>
      <c r="I700" s="309"/>
      <c r="J700" s="309"/>
      <c r="K700" s="309"/>
      <c r="L700" s="309"/>
      <c r="M700" s="309"/>
      <c r="N700" s="309"/>
      <c r="O700" s="309"/>
      <c r="P700" s="312"/>
      <c r="Q700" s="313"/>
      <c r="R700" s="309"/>
      <c r="S700" s="309"/>
      <c r="T700" s="222"/>
      <c r="U700" s="222"/>
      <c r="V700" s="222"/>
      <c r="W700" s="2"/>
      <c r="X700" s="2"/>
      <c r="Y700" s="2"/>
      <c r="Z700" s="2"/>
      <c r="AA700" s="2"/>
      <c r="AB700" s="2"/>
    </row>
    <row r="701" spans="1:28" s="1" customFormat="1">
      <c r="A701" s="224"/>
      <c r="B701" s="71"/>
      <c r="C701" s="72"/>
      <c r="D701" s="224"/>
      <c r="E701" s="294"/>
      <c r="F701" s="309"/>
      <c r="G701" s="309"/>
      <c r="H701" s="310"/>
      <c r="I701" s="309"/>
      <c r="J701" s="309"/>
      <c r="K701" s="309"/>
      <c r="L701" s="309"/>
      <c r="M701" s="309"/>
      <c r="N701" s="309"/>
      <c r="O701" s="309"/>
      <c r="P701" s="312"/>
      <c r="Q701" s="313"/>
      <c r="R701" s="309"/>
      <c r="S701" s="309"/>
      <c r="T701" s="222"/>
      <c r="U701" s="222"/>
      <c r="V701" s="222"/>
      <c r="W701" s="2"/>
      <c r="X701" s="2"/>
      <c r="Y701" s="2"/>
      <c r="Z701" s="2"/>
      <c r="AA701" s="2"/>
      <c r="AB701" s="2"/>
    </row>
    <row r="702" spans="1:28" s="1" customFormat="1">
      <c r="A702" s="224"/>
      <c r="B702" s="69"/>
      <c r="C702" s="70"/>
      <c r="D702" s="224"/>
      <c r="E702" s="294"/>
      <c r="F702" s="309"/>
      <c r="G702" s="309"/>
      <c r="H702" s="310"/>
      <c r="I702" s="309"/>
      <c r="J702" s="309"/>
      <c r="K702" s="309"/>
      <c r="L702" s="309"/>
      <c r="M702" s="309"/>
      <c r="N702" s="309"/>
      <c r="O702" s="309"/>
      <c r="P702" s="312"/>
      <c r="Q702" s="313"/>
      <c r="R702" s="309"/>
      <c r="S702" s="309"/>
      <c r="T702" s="222"/>
      <c r="U702" s="222"/>
      <c r="V702" s="222"/>
      <c r="W702" s="2"/>
      <c r="X702" s="2"/>
      <c r="Y702" s="2"/>
      <c r="Z702" s="2"/>
      <c r="AA702" s="2"/>
      <c r="AB702" s="2"/>
    </row>
    <row r="703" spans="1:28" s="1" customFormat="1">
      <c r="A703" s="224"/>
      <c r="B703" s="71"/>
      <c r="C703" s="72"/>
      <c r="D703" s="224"/>
      <c r="E703" s="294"/>
      <c r="F703" s="309"/>
      <c r="G703" s="309"/>
      <c r="H703" s="310"/>
      <c r="I703" s="309"/>
      <c r="J703" s="309"/>
      <c r="K703" s="309"/>
      <c r="L703" s="309"/>
      <c r="M703" s="309"/>
      <c r="N703" s="309"/>
      <c r="O703" s="309"/>
      <c r="P703" s="312"/>
      <c r="Q703" s="313"/>
      <c r="R703" s="309"/>
      <c r="S703" s="309"/>
      <c r="T703" s="222"/>
      <c r="U703" s="222"/>
      <c r="V703" s="222"/>
      <c r="W703" s="2"/>
      <c r="X703" s="2"/>
      <c r="Y703" s="2"/>
      <c r="Z703" s="2"/>
      <c r="AA703" s="2"/>
      <c r="AB703" s="2"/>
    </row>
    <row r="704" spans="1:28" s="1" customFormat="1">
      <c r="A704" s="224"/>
      <c r="B704" s="69"/>
      <c r="C704" s="70"/>
      <c r="D704" s="224"/>
      <c r="E704" s="294"/>
      <c r="F704" s="309"/>
      <c r="G704" s="309"/>
      <c r="H704" s="310"/>
      <c r="I704" s="309"/>
      <c r="J704" s="309"/>
      <c r="K704" s="309"/>
      <c r="L704" s="309"/>
      <c r="M704" s="309"/>
      <c r="N704" s="309"/>
      <c r="O704" s="309"/>
      <c r="P704" s="312"/>
      <c r="Q704" s="313"/>
      <c r="R704" s="309"/>
      <c r="S704" s="309"/>
      <c r="T704" s="222"/>
      <c r="U704" s="222"/>
      <c r="V704" s="222"/>
      <c r="W704" s="2"/>
      <c r="X704" s="2"/>
      <c r="Y704" s="2"/>
      <c r="Z704" s="2"/>
      <c r="AA704" s="2"/>
      <c r="AB704" s="2"/>
    </row>
    <row r="705" spans="1:28" s="1" customFormat="1">
      <c r="A705" s="224"/>
      <c r="B705" s="71"/>
      <c r="C705" s="72"/>
      <c r="D705" s="224"/>
      <c r="E705" s="294"/>
      <c r="F705" s="309"/>
      <c r="G705" s="309"/>
      <c r="H705" s="310"/>
      <c r="I705" s="309"/>
      <c r="J705" s="309"/>
      <c r="K705" s="309"/>
      <c r="L705" s="309"/>
      <c r="M705" s="309"/>
      <c r="N705" s="309"/>
      <c r="O705" s="309"/>
      <c r="P705" s="312"/>
      <c r="Q705" s="313"/>
      <c r="R705" s="309"/>
      <c r="S705" s="309"/>
      <c r="T705" s="222"/>
      <c r="U705" s="222"/>
      <c r="V705" s="222"/>
      <c r="W705" s="2"/>
      <c r="X705" s="2"/>
      <c r="Y705" s="2"/>
      <c r="Z705" s="2"/>
      <c r="AA705" s="2"/>
      <c r="AB705" s="2"/>
    </row>
    <row r="706" spans="1:28" s="1" customFormat="1">
      <c r="A706" s="224"/>
      <c r="B706" s="69"/>
      <c r="C706" s="70"/>
      <c r="D706" s="224"/>
      <c r="E706" s="294"/>
      <c r="F706" s="309"/>
      <c r="G706" s="309"/>
      <c r="H706" s="310"/>
      <c r="I706" s="309"/>
      <c r="J706" s="309"/>
      <c r="K706" s="309"/>
      <c r="L706" s="309"/>
      <c r="M706" s="309"/>
      <c r="N706" s="309"/>
      <c r="O706" s="309"/>
      <c r="P706" s="312"/>
      <c r="Q706" s="313"/>
      <c r="R706" s="309"/>
      <c r="S706" s="309"/>
      <c r="T706" s="222"/>
      <c r="U706" s="222"/>
      <c r="V706" s="222"/>
      <c r="W706" s="2"/>
      <c r="X706" s="2"/>
      <c r="Y706" s="2"/>
      <c r="Z706" s="2"/>
      <c r="AA706" s="2"/>
      <c r="AB706" s="2"/>
    </row>
    <row r="707" spans="1:28" s="1" customFormat="1">
      <c r="A707" s="224"/>
      <c r="B707" s="71"/>
      <c r="C707" s="72"/>
      <c r="D707" s="224"/>
      <c r="E707" s="294"/>
      <c r="F707" s="309"/>
      <c r="G707" s="309"/>
      <c r="H707" s="310"/>
      <c r="I707" s="309"/>
      <c r="J707" s="309"/>
      <c r="K707" s="309"/>
      <c r="L707" s="309"/>
      <c r="M707" s="309"/>
      <c r="N707" s="309"/>
      <c r="O707" s="309"/>
      <c r="P707" s="312"/>
      <c r="Q707" s="313"/>
      <c r="R707" s="309"/>
      <c r="S707" s="309"/>
      <c r="T707" s="222"/>
      <c r="U707" s="222"/>
      <c r="V707" s="222"/>
      <c r="W707" s="2"/>
      <c r="X707" s="2"/>
      <c r="Y707" s="2"/>
      <c r="Z707" s="2"/>
      <c r="AA707" s="2"/>
      <c r="AB707" s="2"/>
    </row>
    <row r="708" spans="1:28" s="1" customFormat="1">
      <c r="A708" s="224"/>
      <c r="B708" s="69"/>
      <c r="C708" s="70"/>
      <c r="D708" s="224"/>
      <c r="E708" s="294"/>
      <c r="F708" s="309"/>
      <c r="G708" s="309"/>
      <c r="H708" s="310"/>
      <c r="I708" s="309"/>
      <c r="J708" s="309"/>
      <c r="K708" s="309"/>
      <c r="L708" s="309"/>
      <c r="M708" s="309"/>
      <c r="N708" s="309"/>
      <c r="O708" s="309"/>
      <c r="P708" s="312"/>
      <c r="Q708" s="313"/>
      <c r="R708" s="309"/>
      <c r="S708" s="309"/>
      <c r="T708" s="222"/>
      <c r="U708" s="222"/>
      <c r="V708" s="222"/>
      <c r="W708" s="2"/>
      <c r="X708" s="2"/>
      <c r="Y708" s="2"/>
      <c r="Z708" s="2"/>
      <c r="AA708" s="2"/>
      <c r="AB708" s="2"/>
    </row>
    <row r="709" spans="1:28" s="1" customFormat="1">
      <c r="A709" s="224"/>
      <c r="B709" s="71"/>
      <c r="C709" s="72"/>
      <c r="D709" s="224"/>
      <c r="E709" s="294"/>
      <c r="F709" s="309"/>
      <c r="G709" s="309"/>
      <c r="H709" s="310"/>
      <c r="I709" s="309"/>
      <c r="J709" s="309"/>
      <c r="K709" s="309"/>
      <c r="L709" s="309"/>
      <c r="M709" s="309"/>
      <c r="N709" s="309"/>
      <c r="O709" s="309"/>
      <c r="P709" s="312"/>
      <c r="Q709" s="313"/>
      <c r="R709" s="309"/>
      <c r="S709" s="309"/>
      <c r="T709" s="222"/>
      <c r="U709" s="222"/>
      <c r="V709" s="222"/>
      <c r="W709" s="2"/>
      <c r="X709" s="2"/>
      <c r="Y709" s="2"/>
      <c r="Z709" s="2"/>
      <c r="AA709" s="2"/>
      <c r="AB709" s="2"/>
    </row>
    <row r="710" spans="1:28" s="1" customFormat="1">
      <c r="A710" s="224"/>
      <c r="B710" s="69"/>
      <c r="C710" s="70"/>
      <c r="D710" s="224"/>
      <c r="E710" s="294"/>
      <c r="F710" s="309"/>
      <c r="G710" s="309"/>
      <c r="H710" s="310"/>
      <c r="I710" s="309"/>
      <c r="J710" s="309"/>
      <c r="K710" s="309"/>
      <c r="L710" s="309"/>
      <c r="M710" s="309"/>
      <c r="N710" s="309"/>
      <c r="O710" s="309"/>
      <c r="P710" s="312"/>
      <c r="Q710" s="313"/>
      <c r="R710" s="309"/>
      <c r="S710" s="309"/>
      <c r="T710" s="222"/>
      <c r="U710" s="222"/>
      <c r="V710" s="222"/>
      <c r="W710" s="2"/>
      <c r="X710" s="2"/>
      <c r="Y710" s="2"/>
      <c r="Z710" s="2"/>
      <c r="AA710" s="2"/>
      <c r="AB710" s="2"/>
    </row>
    <row r="711" spans="1:28" s="1" customFormat="1">
      <c r="A711" s="224"/>
      <c r="B711" s="71"/>
      <c r="C711" s="72"/>
      <c r="D711" s="224"/>
      <c r="E711" s="294"/>
      <c r="F711" s="309"/>
      <c r="G711" s="309"/>
      <c r="H711" s="310"/>
      <c r="I711" s="309"/>
      <c r="J711" s="309"/>
      <c r="K711" s="309"/>
      <c r="L711" s="309"/>
      <c r="M711" s="309"/>
      <c r="N711" s="309"/>
      <c r="O711" s="309"/>
      <c r="P711" s="312"/>
      <c r="Q711" s="313"/>
      <c r="R711" s="309"/>
      <c r="S711" s="309"/>
      <c r="T711" s="222"/>
      <c r="U711" s="222"/>
      <c r="V711" s="222"/>
      <c r="W711" s="2"/>
      <c r="X711" s="2"/>
      <c r="Y711" s="2"/>
      <c r="Z711" s="2"/>
      <c r="AA711" s="2"/>
      <c r="AB711" s="2"/>
    </row>
    <row r="712" spans="1:28" s="1" customFormat="1">
      <c r="A712" s="224"/>
      <c r="B712" s="69"/>
      <c r="C712" s="70"/>
      <c r="D712" s="224"/>
      <c r="E712" s="294"/>
      <c r="F712" s="309"/>
      <c r="G712" s="309"/>
      <c r="H712" s="310"/>
      <c r="I712" s="309"/>
      <c r="J712" s="309"/>
      <c r="K712" s="309"/>
      <c r="L712" s="309"/>
      <c r="M712" s="309"/>
      <c r="N712" s="309"/>
      <c r="O712" s="309"/>
      <c r="P712" s="312"/>
      <c r="Q712" s="313"/>
      <c r="R712" s="309"/>
      <c r="S712" s="309"/>
      <c r="T712" s="222"/>
      <c r="U712" s="222"/>
      <c r="V712" s="222"/>
      <c r="W712" s="2"/>
      <c r="X712" s="2"/>
      <c r="Y712" s="2"/>
      <c r="Z712" s="2"/>
      <c r="AA712" s="2"/>
      <c r="AB712" s="2"/>
    </row>
    <row r="713" spans="1:28" s="1" customFormat="1">
      <c r="A713" s="224"/>
      <c r="B713" s="71"/>
      <c r="C713" s="72"/>
      <c r="D713" s="224"/>
      <c r="E713" s="294"/>
      <c r="F713" s="309"/>
      <c r="G713" s="309"/>
      <c r="H713" s="310"/>
      <c r="I713" s="309"/>
      <c r="J713" s="309"/>
      <c r="K713" s="309"/>
      <c r="L713" s="309"/>
      <c r="M713" s="309"/>
      <c r="N713" s="309"/>
      <c r="O713" s="309"/>
      <c r="P713" s="312"/>
      <c r="Q713" s="313"/>
      <c r="R713" s="309"/>
      <c r="S713" s="309"/>
      <c r="T713" s="222"/>
      <c r="U713" s="222"/>
      <c r="V713" s="222"/>
      <c r="W713" s="2"/>
      <c r="X713" s="2"/>
      <c r="Y713" s="2"/>
      <c r="Z713" s="2"/>
      <c r="AA713" s="2"/>
      <c r="AB713" s="2"/>
    </row>
    <row r="714" spans="1:28" s="1" customFormat="1">
      <c r="A714" s="224"/>
      <c r="B714" s="69"/>
      <c r="C714" s="70"/>
      <c r="D714" s="224"/>
      <c r="E714" s="294"/>
      <c r="F714" s="309"/>
      <c r="G714" s="309"/>
      <c r="H714" s="310"/>
      <c r="I714" s="309"/>
      <c r="J714" s="309"/>
      <c r="K714" s="309"/>
      <c r="L714" s="309"/>
      <c r="M714" s="309"/>
      <c r="N714" s="309"/>
      <c r="O714" s="309"/>
      <c r="P714" s="312"/>
      <c r="Q714" s="313"/>
      <c r="R714" s="309"/>
      <c r="S714" s="309"/>
      <c r="T714" s="222"/>
      <c r="U714" s="222"/>
      <c r="V714" s="222"/>
      <c r="W714" s="2"/>
      <c r="X714" s="2"/>
      <c r="Y714" s="2"/>
      <c r="Z714" s="2"/>
      <c r="AA714" s="2"/>
      <c r="AB714" s="2"/>
    </row>
    <row r="715" spans="1:28" s="1" customFormat="1">
      <c r="A715" s="224"/>
      <c r="B715" s="71"/>
      <c r="C715" s="72"/>
      <c r="D715" s="224"/>
      <c r="E715" s="294"/>
      <c r="F715" s="309"/>
      <c r="G715" s="309"/>
      <c r="H715" s="310"/>
      <c r="I715" s="309"/>
      <c r="J715" s="309"/>
      <c r="K715" s="309"/>
      <c r="L715" s="309"/>
      <c r="M715" s="309"/>
      <c r="N715" s="309"/>
      <c r="O715" s="309"/>
      <c r="P715" s="312"/>
      <c r="Q715" s="313"/>
      <c r="R715" s="309"/>
      <c r="S715" s="309"/>
      <c r="T715" s="222"/>
      <c r="U715" s="222"/>
      <c r="V715" s="222"/>
      <c r="W715" s="2"/>
      <c r="X715" s="2"/>
      <c r="Y715" s="2"/>
      <c r="Z715" s="2"/>
      <c r="AA715" s="2"/>
      <c r="AB715" s="2"/>
    </row>
    <row r="716" spans="1:28" s="1" customFormat="1">
      <c r="A716" s="224"/>
      <c r="B716" s="69"/>
      <c r="C716" s="70"/>
      <c r="D716" s="224"/>
      <c r="E716" s="294"/>
      <c r="F716" s="309"/>
      <c r="G716" s="309"/>
      <c r="H716" s="310"/>
      <c r="I716" s="309"/>
      <c r="J716" s="309"/>
      <c r="K716" s="309"/>
      <c r="L716" s="309"/>
      <c r="M716" s="309"/>
      <c r="N716" s="309"/>
      <c r="O716" s="309"/>
      <c r="P716" s="312"/>
      <c r="Q716" s="313"/>
      <c r="R716" s="309"/>
      <c r="S716" s="309"/>
      <c r="T716" s="222"/>
      <c r="U716" s="222"/>
      <c r="V716" s="222"/>
      <c r="W716" s="2"/>
      <c r="X716" s="2"/>
      <c r="Y716" s="2"/>
      <c r="Z716" s="2"/>
      <c r="AA716" s="2"/>
      <c r="AB716" s="2"/>
    </row>
    <row r="717" spans="1:28" s="1" customFormat="1">
      <c r="A717" s="224"/>
      <c r="B717" s="71"/>
      <c r="C717" s="72"/>
      <c r="D717" s="224"/>
      <c r="E717" s="294"/>
      <c r="F717" s="309"/>
      <c r="G717" s="309"/>
      <c r="H717" s="310"/>
      <c r="I717" s="309"/>
      <c r="J717" s="309"/>
      <c r="K717" s="309"/>
      <c r="L717" s="309"/>
      <c r="M717" s="309"/>
      <c r="N717" s="309"/>
      <c r="O717" s="309"/>
      <c r="P717" s="312"/>
      <c r="Q717" s="313"/>
      <c r="R717" s="309"/>
      <c r="S717" s="309"/>
      <c r="T717" s="222"/>
      <c r="U717" s="222"/>
      <c r="V717" s="222"/>
      <c r="W717" s="2"/>
      <c r="X717" s="2"/>
      <c r="Y717" s="2"/>
      <c r="Z717" s="2"/>
      <c r="AA717" s="2"/>
      <c r="AB717" s="2"/>
    </row>
    <row r="718" spans="1:28" s="1" customFormat="1">
      <c r="A718" s="224"/>
      <c r="B718" s="69"/>
      <c r="C718" s="70"/>
      <c r="D718" s="224"/>
      <c r="E718" s="294"/>
      <c r="F718" s="309"/>
      <c r="G718" s="309"/>
      <c r="H718" s="310"/>
      <c r="I718" s="309"/>
      <c r="J718" s="309"/>
      <c r="K718" s="309"/>
      <c r="L718" s="309"/>
      <c r="M718" s="309"/>
      <c r="N718" s="309"/>
      <c r="O718" s="309"/>
      <c r="P718" s="312"/>
      <c r="Q718" s="313"/>
      <c r="R718" s="309"/>
      <c r="S718" s="309"/>
      <c r="T718" s="222"/>
      <c r="U718" s="222"/>
      <c r="V718" s="222"/>
      <c r="W718" s="2"/>
      <c r="X718" s="2"/>
      <c r="Y718" s="2"/>
      <c r="Z718" s="2"/>
      <c r="AA718" s="2"/>
      <c r="AB718" s="2"/>
    </row>
    <row r="719" spans="1:28" s="1" customFormat="1">
      <c r="A719" s="224"/>
      <c r="B719" s="71"/>
      <c r="C719" s="72"/>
      <c r="D719" s="224"/>
      <c r="E719" s="294"/>
      <c r="F719" s="309"/>
      <c r="G719" s="309"/>
      <c r="H719" s="310"/>
      <c r="I719" s="309"/>
      <c r="J719" s="309"/>
      <c r="K719" s="309"/>
      <c r="L719" s="309"/>
      <c r="M719" s="309"/>
      <c r="N719" s="309"/>
      <c r="O719" s="309"/>
      <c r="P719" s="312"/>
      <c r="Q719" s="313"/>
      <c r="R719" s="309"/>
      <c r="S719" s="309"/>
      <c r="T719" s="222"/>
      <c r="U719" s="222"/>
      <c r="V719" s="222"/>
      <c r="W719" s="2"/>
      <c r="X719" s="2"/>
      <c r="Y719" s="2"/>
      <c r="Z719" s="2"/>
      <c r="AA719" s="2"/>
      <c r="AB719" s="2"/>
    </row>
    <row r="720" spans="1:28" s="1" customFormat="1">
      <c r="A720" s="224"/>
      <c r="B720" s="69"/>
      <c r="C720" s="70"/>
      <c r="D720" s="224"/>
      <c r="E720" s="294"/>
      <c r="F720" s="309"/>
      <c r="G720" s="309"/>
      <c r="H720" s="310"/>
      <c r="I720" s="309"/>
      <c r="J720" s="309"/>
      <c r="K720" s="309"/>
      <c r="L720" s="309"/>
      <c r="M720" s="309"/>
      <c r="N720" s="309"/>
      <c r="O720" s="309"/>
      <c r="P720" s="312"/>
      <c r="Q720" s="313"/>
      <c r="R720" s="309"/>
      <c r="S720" s="309"/>
      <c r="T720" s="222"/>
      <c r="U720" s="222"/>
      <c r="V720" s="222"/>
      <c r="W720" s="2"/>
      <c r="X720" s="2"/>
      <c r="Y720" s="2"/>
      <c r="Z720" s="2"/>
      <c r="AA720" s="2"/>
      <c r="AB720" s="2"/>
    </row>
    <row r="721" spans="1:28" s="1" customFormat="1">
      <c r="A721" s="224"/>
      <c r="B721" s="71"/>
      <c r="C721" s="72"/>
      <c r="D721" s="224"/>
      <c r="E721" s="294"/>
      <c r="F721" s="309"/>
      <c r="G721" s="309"/>
      <c r="H721" s="310"/>
      <c r="I721" s="309"/>
      <c r="J721" s="309"/>
      <c r="K721" s="309"/>
      <c r="L721" s="309"/>
      <c r="M721" s="309"/>
      <c r="N721" s="309"/>
      <c r="O721" s="309"/>
      <c r="P721" s="312"/>
      <c r="Q721" s="313"/>
      <c r="R721" s="309"/>
      <c r="S721" s="309"/>
      <c r="T721" s="222"/>
      <c r="U721" s="222"/>
      <c r="V721" s="222"/>
      <c r="W721" s="2"/>
      <c r="X721" s="2"/>
      <c r="Y721" s="2"/>
      <c r="Z721" s="2"/>
      <c r="AA721" s="2"/>
      <c r="AB721" s="2"/>
    </row>
    <row r="722" spans="1:28" s="1" customFormat="1">
      <c r="A722" s="224"/>
      <c r="B722" s="69"/>
      <c r="C722" s="70"/>
      <c r="D722" s="224"/>
      <c r="E722" s="294"/>
      <c r="F722" s="309"/>
      <c r="G722" s="309"/>
      <c r="H722" s="310"/>
      <c r="I722" s="309"/>
      <c r="J722" s="309"/>
      <c r="K722" s="309"/>
      <c r="L722" s="309"/>
      <c r="M722" s="309"/>
      <c r="N722" s="309"/>
      <c r="O722" s="309"/>
      <c r="P722" s="312"/>
      <c r="Q722" s="313"/>
      <c r="R722" s="309"/>
      <c r="S722" s="309"/>
      <c r="T722" s="222"/>
      <c r="U722" s="222"/>
      <c r="V722" s="222"/>
      <c r="W722" s="2"/>
      <c r="X722" s="2"/>
      <c r="Y722" s="2"/>
      <c r="Z722" s="2"/>
      <c r="AA722" s="2"/>
      <c r="AB722" s="2"/>
    </row>
    <row r="723" spans="1:28" s="1" customFormat="1">
      <c r="A723" s="224"/>
      <c r="B723" s="71"/>
      <c r="C723" s="72"/>
      <c r="D723" s="224"/>
      <c r="E723" s="294"/>
      <c r="F723" s="309"/>
      <c r="G723" s="309"/>
      <c r="H723" s="310"/>
      <c r="I723" s="309"/>
      <c r="J723" s="309"/>
      <c r="K723" s="309"/>
      <c r="L723" s="309"/>
      <c r="M723" s="309"/>
      <c r="N723" s="309"/>
      <c r="O723" s="309"/>
      <c r="P723" s="312"/>
      <c r="Q723" s="313"/>
      <c r="R723" s="309"/>
      <c r="S723" s="309"/>
      <c r="T723" s="222"/>
      <c r="U723" s="222"/>
      <c r="V723" s="222"/>
      <c r="W723" s="2"/>
      <c r="X723" s="2"/>
      <c r="Y723" s="2"/>
      <c r="Z723" s="2"/>
      <c r="AA723" s="2"/>
      <c r="AB723" s="2"/>
    </row>
    <row r="724" spans="1:28" s="1" customFormat="1">
      <c r="A724" s="224"/>
      <c r="B724" s="69"/>
      <c r="C724" s="70"/>
      <c r="D724" s="224"/>
      <c r="E724" s="294"/>
      <c r="F724" s="309"/>
      <c r="G724" s="309"/>
      <c r="H724" s="310"/>
      <c r="I724" s="309"/>
      <c r="J724" s="309"/>
      <c r="K724" s="309"/>
      <c r="L724" s="309"/>
      <c r="M724" s="309"/>
      <c r="N724" s="309"/>
      <c r="O724" s="309"/>
      <c r="P724" s="312"/>
      <c r="Q724" s="313"/>
      <c r="R724" s="309"/>
      <c r="S724" s="309"/>
      <c r="T724" s="222"/>
      <c r="U724" s="222"/>
      <c r="V724" s="222"/>
      <c r="W724" s="2"/>
      <c r="X724" s="2"/>
      <c r="Y724" s="2"/>
      <c r="Z724" s="2"/>
      <c r="AA724" s="2"/>
      <c r="AB724" s="2"/>
    </row>
    <row r="725" spans="1:28" s="1" customFormat="1">
      <c r="A725" s="224"/>
      <c r="B725" s="71"/>
      <c r="C725" s="72"/>
      <c r="D725" s="224"/>
      <c r="E725" s="294"/>
      <c r="F725" s="309"/>
      <c r="G725" s="309"/>
      <c r="H725" s="310"/>
      <c r="I725" s="309"/>
      <c r="J725" s="309"/>
      <c r="K725" s="309"/>
      <c r="L725" s="309"/>
      <c r="M725" s="309"/>
      <c r="N725" s="309"/>
      <c r="O725" s="309"/>
      <c r="P725" s="312"/>
      <c r="Q725" s="313"/>
      <c r="R725" s="309"/>
      <c r="S725" s="309"/>
      <c r="T725" s="222"/>
      <c r="U725" s="222"/>
      <c r="V725" s="222"/>
      <c r="W725" s="2"/>
      <c r="X725" s="2"/>
      <c r="Y725" s="2"/>
      <c r="Z725" s="2"/>
      <c r="AA725" s="2"/>
      <c r="AB725" s="2"/>
    </row>
    <row r="726" spans="1:28" s="1" customFormat="1">
      <c r="A726" s="224"/>
      <c r="B726" s="69"/>
      <c r="C726" s="70"/>
      <c r="D726" s="224"/>
      <c r="E726" s="294"/>
      <c r="F726" s="309"/>
      <c r="G726" s="309"/>
      <c r="H726" s="310"/>
      <c r="I726" s="309"/>
      <c r="J726" s="309"/>
      <c r="K726" s="309"/>
      <c r="L726" s="309"/>
      <c r="M726" s="309"/>
      <c r="N726" s="309"/>
      <c r="O726" s="309"/>
      <c r="P726" s="312"/>
      <c r="Q726" s="313"/>
      <c r="R726" s="309"/>
      <c r="S726" s="309"/>
      <c r="T726" s="222"/>
      <c r="U726" s="222"/>
      <c r="V726" s="222"/>
      <c r="W726" s="2"/>
      <c r="X726" s="2"/>
      <c r="Y726" s="2"/>
      <c r="Z726" s="2"/>
      <c r="AA726" s="2"/>
      <c r="AB726" s="2"/>
    </row>
    <row r="727" spans="1:28" s="1" customFormat="1">
      <c r="A727" s="224"/>
      <c r="B727" s="71"/>
      <c r="C727" s="72"/>
      <c r="D727" s="224"/>
      <c r="E727" s="294"/>
      <c r="F727" s="309"/>
      <c r="G727" s="309"/>
      <c r="H727" s="310"/>
      <c r="I727" s="309"/>
      <c r="J727" s="309"/>
      <c r="K727" s="309"/>
      <c r="L727" s="309"/>
      <c r="M727" s="309"/>
      <c r="N727" s="309"/>
      <c r="O727" s="309"/>
      <c r="P727" s="312"/>
      <c r="Q727" s="313"/>
      <c r="R727" s="309"/>
      <c r="S727" s="309"/>
      <c r="T727" s="222"/>
      <c r="U727" s="222"/>
      <c r="V727" s="222"/>
      <c r="W727" s="2"/>
      <c r="X727" s="2"/>
      <c r="Y727" s="2"/>
      <c r="Z727" s="2"/>
      <c r="AA727" s="2"/>
      <c r="AB727" s="2"/>
    </row>
    <row r="728" spans="1:28" s="1" customFormat="1">
      <c r="A728" s="224"/>
      <c r="B728" s="69"/>
      <c r="C728" s="70"/>
      <c r="D728" s="224"/>
      <c r="E728" s="294"/>
      <c r="F728" s="309"/>
      <c r="G728" s="309"/>
      <c r="H728" s="310"/>
      <c r="I728" s="309"/>
      <c r="J728" s="309"/>
      <c r="K728" s="309"/>
      <c r="L728" s="309"/>
      <c r="M728" s="309"/>
      <c r="N728" s="309"/>
      <c r="O728" s="309"/>
      <c r="P728" s="312"/>
      <c r="Q728" s="313"/>
      <c r="R728" s="309"/>
      <c r="S728" s="309"/>
      <c r="T728" s="222"/>
      <c r="U728" s="222"/>
      <c r="V728" s="222"/>
      <c r="W728" s="2"/>
      <c r="X728" s="2"/>
      <c r="Y728" s="2"/>
      <c r="Z728" s="2"/>
      <c r="AA728" s="2"/>
      <c r="AB728" s="2"/>
    </row>
    <row r="729" spans="1:28" s="1" customFormat="1">
      <c r="A729" s="224"/>
      <c r="B729" s="71"/>
      <c r="C729" s="72"/>
      <c r="D729" s="224"/>
      <c r="E729" s="294"/>
      <c r="F729" s="309"/>
      <c r="G729" s="309"/>
      <c r="H729" s="310"/>
      <c r="I729" s="309"/>
      <c r="J729" s="309"/>
      <c r="K729" s="309"/>
      <c r="L729" s="309"/>
      <c r="M729" s="309"/>
      <c r="N729" s="309"/>
      <c r="O729" s="309"/>
      <c r="P729" s="312"/>
      <c r="Q729" s="313"/>
      <c r="R729" s="309"/>
      <c r="S729" s="309"/>
      <c r="T729" s="222"/>
      <c r="U729" s="222"/>
      <c r="V729" s="222"/>
      <c r="W729" s="2"/>
      <c r="X729" s="2"/>
      <c r="Y729" s="2"/>
      <c r="Z729" s="2"/>
      <c r="AA729" s="2"/>
      <c r="AB729" s="2"/>
    </row>
    <row r="730" spans="1:28" s="1" customFormat="1">
      <c r="A730" s="224"/>
      <c r="B730" s="69"/>
      <c r="C730" s="70"/>
      <c r="D730" s="224"/>
      <c r="E730" s="294"/>
      <c r="F730" s="309"/>
      <c r="G730" s="309"/>
      <c r="H730" s="310"/>
      <c r="I730" s="309"/>
      <c r="J730" s="309"/>
      <c r="K730" s="309"/>
      <c r="L730" s="309"/>
      <c r="M730" s="309"/>
      <c r="N730" s="309"/>
      <c r="O730" s="309"/>
      <c r="P730" s="312"/>
      <c r="Q730" s="313"/>
      <c r="R730" s="309"/>
      <c r="S730" s="309"/>
      <c r="T730" s="222"/>
      <c r="U730" s="222"/>
      <c r="V730" s="222"/>
      <c r="W730" s="2"/>
      <c r="X730" s="2"/>
      <c r="Y730" s="2"/>
      <c r="Z730" s="2"/>
      <c r="AA730" s="2"/>
      <c r="AB730" s="2"/>
    </row>
    <row r="731" spans="1:28" s="1" customFormat="1">
      <c r="A731" s="224"/>
      <c r="B731" s="71"/>
      <c r="C731" s="72"/>
      <c r="D731" s="224"/>
      <c r="E731" s="294"/>
      <c r="F731" s="309"/>
      <c r="G731" s="309"/>
      <c r="H731" s="310"/>
      <c r="I731" s="309"/>
      <c r="J731" s="309"/>
      <c r="K731" s="309"/>
      <c r="L731" s="309"/>
      <c r="M731" s="309"/>
      <c r="N731" s="309"/>
      <c r="O731" s="309"/>
      <c r="P731" s="312"/>
      <c r="Q731" s="313"/>
      <c r="R731" s="309"/>
      <c r="S731" s="309"/>
      <c r="T731" s="222"/>
      <c r="U731" s="222"/>
      <c r="V731" s="222"/>
      <c r="W731" s="2"/>
      <c r="X731" s="2"/>
      <c r="Y731" s="2"/>
      <c r="Z731" s="2"/>
      <c r="AA731" s="2"/>
      <c r="AB731" s="2"/>
    </row>
    <row r="732" spans="1:28" s="1" customFormat="1">
      <c r="A732" s="224"/>
      <c r="B732" s="69"/>
      <c r="C732" s="70"/>
      <c r="D732" s="224"/>
      <c r="E732" s="294"/>
      <c r="F732" s="309"/>
      <c r="G732" s="309"/>
      <c r="H732" s="310"/>
      <c r="I732" s="309"/>
      <c r="J732" s="309"/>
      <c r="K732" s="309"/>
      <c r="L732" s="309"/>
      <c r="M732" s="309"/>
      <c r="N732" s="309"/>
      <c r="O732" s="309"/>
      <c r="P732" s="312"/>
      <c r="Q732" s="313"/>
      <c r="R732" s="309"/>
      <c r="S732" s="309"/>
      <c r="T732" s="222"/>
      <c r="U732" s="222"/>
      <c r="V732" s="222"/>
      <c r="W732" s="2"/>
      <c r="X732" s="2"/>
      <c r="Y732" s="2"/>
      <c r="Z732" s="2"/>
      <c r="AA732" s="2"/>
      <c r="AB732" s="2"/>
    </row>
    <row r="733" spans="1:28" s="1" customFormat="1">
      <c r="A733" s="224"/>
      <c r="B733" s="71"/>
      <c r="C733" s="72"/>
      <c r="D733" s="224"/>
      <c r="E733" s="294"/>
      <c r="F733" s="309"/>
      <c r="G733" s="309"/>
      <c r="H733" s="310"/>
      <c r="I733" s="309"/>
      <c r="J733" s="309"/>
      <c r="K733" s="309"/>
      <c r="L733" s="309"/>
      <c r="M733" s="309"/>
      <c r="N733" s="309"/>
      <c r="O733" s="309"/>
      <c r="P733" s="312"/>
      <c r="Q733" s="313"/>
      <c r="R733" s="309"/>
      <c r="S733" s="309"/>
      <c r="T733" s="222"/>
      <c r="U733" s="222"/>
      <c r="V733" s="222"/>
      <c r="W733" s="2"/>
      <c r="X733" s="2"/>
      <c r="Y733" s="2"/>
      <c r="Z733" s="2"/>
      <c r="AA733" s="2"/>
      <c r="AB733" s="2"/>
    </row>
    <row r="734" spans="1:28" s="1" customFormat="1">
      <c r="A734" s="224"/>
      <c r="B734" s="69"/>
      <c r="C734" s="70"/>
      <c r="D734" s="224"/>
      <c r="E734" s="294"/>
      <c r="F734" s="309"/>
      <c r="G734" s="309"/>
      <c r="H734" s="310"/>
      <c r="I734" s="309"/>
      <c r="J734" s="309"/>
      <c r="K734" s="309"/>
      <c r="L734" s="309"/>
      <c r="M734" s="309"/>
      <c r="N734" s="309"/>
      <c r="O734" s="309"/>
      <c r="P734" s="312"/>
      <c r="Q734" s="313"/>
      <c r="R734" s="309"/>
      <c r="S734" s="309"/>
      <c r="T734" s="222"/>
      <c r="U734" s="222"/>
      <c r="V734" s="222"/>
      <c r="W734" s="2"/>
      <c r="X734" s="2"/>
      <c r="Y734" s="2"/>
      <c r="Z734" s="2"/>
      <c r="AA734" s="2"/>
      <c r="AB734" s="2"/>
    </row>
    <row r="735" spans="1:28" s="1" customFormat="1">
      <c r="A735" s="224"/>
      <c r="B735" s="71"/>
      <c r="C735" s="72"/>
      <c r="D735" s="224"/>
      <c r="E735" s="294"/>
      <c r="F735" s="309"/>
      <c r="G735" s="309"/>
      <c r="H735" s="310"/>
      <c r="I735" s="309"/>
      <c r="J735" s="309"/>
      <c r="K735" s="309"/>
      <c r="L735" s="309"/>
      <c r="M735" s="309"/>
      <c r="N735" s="309"/>
      <c r="O735" s="309"/>
      <c r="P735" s="312"/>
      <c r="Q735" s="313"/>
      <c r="R735" s="309"/>
      <c r="S735" s="309"/>
      <c r="T735" s="222"/>
      <c r="U735" s="222"/>
      <c r="V735" s="222"/>
      <c r="W735" s="2"/>
      <c r="X735" s="2"/>
      <c r="Y735" s="2"/>
      <c r="Z735" s="2"/>
      <c r="AA735" s="2"/>
      <c r="AB735" s="2"/>
    </row>
    <row r="736" spans="1:28" s="1" customFormat="1">
      <c r="A736" s="224"/>
      <c r="B736" s="69"/>
      <c r="C736" s="70"/>
      <c r="D736" s="224"/>
      <c r="E736" s="294"/>
      <c r="F736" s="309"/>
      <c r="G736" s="309"/>
      <c r="H736" s="310"/>
      <c r="I736" s="309"/>
      <c r="J736" s="309"/>
      <c r="K736" s="309"/>
      <c r="L736" s="309"/>
      <c r="M736" s="309"/>
      <c r="N736" s="309"/>
      <c r="O736" s="309"/>
      <c r="P736" s="312"/>
      <c r="Q736" s="313"/>
      <c r="R736" s="309"/>
      <c r="S736" s="309"/>
      <c r="T736" s="222"/>
      <c r="U736" s="222"/>
      <c r="V736" s="222"/>
      <c r="W736" s="2"/>
      <c r="X736" s="2"/>
      <c r="Y736" s="2"/>
      <c r="Z736" s="2"/>
      <c r="AA736" s="2"/>
      <c r="AB736" s="2"/>
    </row>
    <row r="737" spans="1:28" s="1" customFormat="1">
      <c r="A737" s="224"/>
      <c r="B737" s="71"/>
      <c r="C737" s="72"/>
      <c r="D737" s="224"/>
      <c r="E737" s="294"/>
      <c r="F737" s="309"/>
      <c r="G737" s="309"/>
      <c r="H737" s="310"/>
      <c r="I737" s="309"/>
      <c r="J737" s="309"/>
      <c r="K737" s="309"/>
      <c r="L737" s="309"/>
      <c r="M737" s="309"/>
      <c r="N737" s="309"/>
      <c r="O737" s="309"/>
      <c r="P737" s="312"/>
      <c r="Q737" s="313"/>
      <c r="R737" s="309"/>
      <c r="S737" s="309"/>
      <c r="T737" s="222"/>
      <c r="U737" s="222"/>
      <c r="V737" s="222"/>
      <c r="W737" s="2"/>
      <c r="X737" s="2"/>
      <c r="Y737" s="2"/>
      <c r="Z737" s="2"/>
      <c r="AA737" s="2"/>
      <c r="AB737" s="2"/>
    </row>
    <row r="738" spans="1:28" s="1" customFormat="1">
      <c r="A738" s="224"/>
      <c r="B738" s="69"/>
      <c r="C738" s="70"/>
      <c r="D738" s="224"/>
      <c r="E738" s="294"/>
      <c r="F738" s="309"/>
      <c r="G738" s="309"/>
      <c r="H738" s="310"/>
      <c r="I738" s="309"/>
      <c r="J738" s="309"/>
      <c r="K738" s="309"/>
      <c r="L738" s="309"/>
      <c r="M738" s="309"/>
      <c r="N738" s="309"/>
      <c r="O738" s="309"/>
      <c r="P738" s="312"/>
      <c r="Q738" s="313"/>
      <c r="R738" s="309"/>
      <c r="S738" s="309"/>
      <c r="T738" s="222"/>
      <c r="U738" s="222"/>
      <c r="V738" s="222"/>
      <c r="W738" s="2"/>
      <c r="X738" s="2"/>
      <c r="Y738" s="2"/>
      <c r="Z738" s="2"/>
      <c r="AA738" s="2"/>
      <c r="AB738" s="2"/>
    </row>
    <row r="739" spans="1:28" s="1" customFormat="1">
      <c r="A739" s="224"/>
      <c r="B739" s="71"/>
      <c r="C739" s="72"/>
      <c r="D739" s="224"/>
      <c r="E739" s="294"/>
      <c r="F739" s="309"/>
      <c r="G739" s="309"/>
      <c r="H739" s="310"/>
      <c r="I739" s="309"/>
      <c r="J739" s="309"/>
      <c r="K739" s="309"/>
      <c r="L739" s="309"/>
      <c r="M739" s="309"/>
      <c r="N739" s="309"/>
      <c r="O739" s="309"/>
      <c r="P739" s="312"/>
      <c r="Q739" s="313"/>
      <c r="R739" s="309"/>
      <c r="S739" s="309"/>
      <c r="T739" s="222"/>
      <c r="U739" s="222"/>
      <c r="V739" s="222"/>
      <c r="W739" s="2"/>
      <c r="X739" s="2"/>
      <c r="Y739" s="2"/>
      <c r="Z739" s="2"/>
      <c r="AA739" s="2"/>
      <c r="AB739" s="2"/>
    </row>
    <row r="740" spans="1:28" s="1" customFormat="1">
      <c r="A740" s="224"/>
      <c r="B740" s="69"/>
      <c r="C740" s="70"/>
      <c r="D740" s="224"/>
      <c r="E740" s="294"/>
      <c r="F740" s="309"/>
      <c r="G740" s="309"/>
      <c r="H740" s="310"/>
      <c r="I740" s="309"/>
      <c r="J740" s="309"/>
      <c r="K740" s="309"/>
      <c r="L740" s="309"/>
      <c r="M740" s="309"/>
      <c r="N740" s="309"/>
      <c r="O740" s="309"/>
      <c r="P740" s="312"/>
      <c r="Q740" s="313"/>
      <c r="R740" s="309"/>
      <c r="S740" s="309"/>
      <c r="T740" s="222"/>
      <c r="U740" s="222"/>
      <c r="V740" s="222"/>
      <c r="W740" s="2"/>
      <c r="X740" s="2"/>
      <c r="Y740" s="2"/>
      <c r="Z740" s="2"/>
      <c r="AA740" s="2"/>
      <c r="AB740" s="2"/>
    </row>
    <row r="741" spans="1:28" s="1" customFormat="1">
      <c r="A741" s="224"/>
      <c r="B741" s="71"/>
      <c r="C741" s="72"/>
      <c r="D741" s="224"/>
      <c r="E741" s="294"/>
      <c r="F741" s="309"/>
      <c r="G741" s="309"/>
      <c r="H741" s="310"/>
      <c r="I741" s="309"/>
      <c r="J741" s="309"/>
      <c r="K741" s="309"/>
      <c r="L741" s="309"/>
      <c r="M741" s="309"/>
      <c r="N741" s="309"/>
      <c r="O741" s="309"/>
      <c r="P741" s="312"/>
      <c r="Q741" s="313"/>
      <c r="R741" s="309"/>
      <c r="S741" s="309"/>
      <c r="T741" s="222"/>
      <c r="U741" s="222"/>
      <c r="V741" s="222"/>
      <c r="W741" s="2"/>
      <c r="X741" s="2"/>
      <c r="Y741" s="2"/>
      <c r="Z741" s="2"/>
      <c r="AA741" s="2"/>
      <c r="AB741" s="2"/>
    </row>
    <row r="742" spans="1:28" s="1" customFormat="1">
      <c r="A742" s="224"/>
      <c r="B742" s="69"/>
      <c r="C742" s="70"/>
      <c r="D742" s="224"/>
      <c r="E742" s="294"/>
      <c r="F742" s="309"/>
      <c r="G742" s="309"/>
      <c r="H742" s="310"/>
      <c r="I742" s="309"/>
      <c r="J742" s="309"/>
      <c r="K742" s="309"/>
      <c r="L742" s="309"/>
      <c r="M742" s="309"/>
      <c r="N742" s="309"/>
      <c r="O742" s="309"/>
      <c r="P742" s="312"/>
      <c r="Q742" s="313"/>
      <c r="R742" s="309"/>
      <c r="S742" s="309"/>
      <c r="T742" s="222"/>
      <c r="U742" s="222"/>
      <c r="V742" s="222"/>
      <c r="W742" s="2"/>
      <c r="X742" s="2"/>
      <c r="Y742" s="2"/>
      <c r="Z742" s="2"/>
      <c r="AA742" s="2"/>
      <c r="AB742" s="2"/>
    </row>
    <row r="743" spans="1:28" s="1" customFormat="1">
      <c r="A743" s="224"/>
      <c r="B743" s="71"/>
      <c r="C743" s="72"/>
      <c r="D743" s="224"/>
      <c r="E743" s="294"/>
      <c r="F743" s="309"/>
      <c r="G743" s="309"/>
      <c r="H743" s="310"/>
      <c r="I743" s="309"/>
      <c r="J743" s="309"/>
      <c r="K743" s="309"/>
      <c r="L743" s="309"/>
      <c r="M743" s="309"/>
      <c r="N743" s="309"/>
      <c r="O743" s="309"/>
      <c r="P743" s="312"/>
      <c r="Q743" s="313"/>
      <c r="R743" s="309"/>
      <c r="S743" s="309"/>
      <c r="T743" s="222"/>
      <c r="U743" s="222"/>
      <c r="V743" s="222"/>
      <c r="W743" s="2"/>
      <c r="X743" s="2"/>
      <c r="Y743" s="2"/>
      <c r="Z743" s="2"/>
      <c r="AA743" s="2"/>
      <c r="AB743" s="2"/>
    </row>
    <row r="744" spans="1:28" s="1" customFormat="1">
      <c r="A744" s="224"/>
      <c r="B744" s="69"/>
      <c r="C744" s="70"/>
      <c r="D744" s="224"/>
      <c r="E744" s="294"/>
      <c r="F744" s="309"/>
      <c r="G744" s="309"/>
      <c r="H744" s="310"/>
      <c r="I744" s="309"/>
      <c r="J744" s="309"/>
      <c r="K744" s="309"/>
      <c r="L744" s="309"/>
      <c r="M744" s="309"/>
      <c r="N744" s="309"/>
      <c r="O744" s="309"/>
      <c r="P744" s="312"/>
      <c r="Q744" s="313"/>
      <c r="R744" s="309"/>
      <c r="S744" s="309"/>
      <c r="T744" s="222"/>
      <c r="U744" s="222"/>
      <c r="V744" s="222"/>
      <c r="W744" s="2"/>
      <c r="X744" s="2"/>
      <c r="Y744" s="2"/>
      <c r="Z744" s="2"/>
      <c r="AA744" s="2"/>
      <c r="AB744" s="2"/>
    </row>
    <row r="745" spans="1:28" s="1" customFormat="1">
      <c r="A745" s="224"/>
      <c r="B745" s="71"/>
      <c r="C745" s="72"/>
      <c r="D745" s="224"/>
      <c r="E745" s="294"/>
      <c r="F745" s="309"/>
      <c r="G745" s="309"/>
      <c r="H745" s="310"/>
      <c r="I745" s="309"/>
      <c r="J745" s="309"/>
      <c r="K745" s="309"/>
      <c r="L745" s="309"/>
      <c r="M745" s="309"/>
      <c r="N745" s="309"/>
      <c r="O745" s="309"/>
      <c r="P745" s="312"/>
      <c r="Q745" s="313"/>
      <c r="R745" s="309"/>
      <c r="S745" s="309"/>
      <c r="T745" s="222"/>
      <c r="U745" s="222"/>
      <c r="V745" s="222"/>
      <c r="W745" s="2"/>
      <c r="X745" s="2"/>
      <c r="Y745" s="2"/>
      <c r="Z745" s="2"/>
      <c r="AA745" s="2"/>
      <c r="AB745" s="2"/>
    </row>
    <row r="746" spans="1:28" s="1" customFormat="1">
      <c r="A746" s="224"/>
      <c r="B746" s="69"/>
      <c r="C746" s="70"/>
      <c r="D746" s="224"/>
      <c r="E746" s="294"/>
      <c r="F746" s="309"/>
      <c r="G746" s="309"/>
      <c r="H746" s="310"/>
      <c r="I746" s="309"/>
      <c r="J746" s="309"/>
      <c r="K746" s="309"/>
      <c r="L746" s="309"/>
      <c r="M746" s="309"/>
      <c r="N746" s="309"/>
      <c r="O746" s="309"/>
      <c r="P746" s="312"/>
      <c r="Q746" s="313"/>
      <c r="R746" s="309"/>
      <c r="S746" s="309"/>
      <c r="T746" s="222"/>
      <c r="U746" s="222"/>
      <c r="V746" s="222"/>
      <c r="W746" s="2"/>
      <c r="X746" s="2"/>
      <c r="Y746" s="2"/>
      <c r="Z746" s="2"/>
      <c r="AA746" s="2"/>
      <c r="AB746" s="2"/>
    </row>
    <row r="747" spans="1:28" s="1" customFormat="1">
      <c r="A747" s="224"/>
      <c r="B747" s="71"/>
      <c r="C747" s="72"/>
      <c r="D747" s="224"/>
      <c r="E747" s="294"/>
      <c r="F747" s="309"/>
      <c r="G747" s="309"/>
      <c r="H747" s="310"/>
      <c r="I747" s="309"/>
      <c r="J747" s="309"/>
      <c r="K747" s="309"/>
      <c r="L747" s="309"/>
      <c r="M747" s="309"/>
      <c r="N747" s="309"/>
      <c r="O747" s="309"/>
      <c r="P747" s="312"/>
      <c r="Q747" s="313"/>
      <c r="R747" s="309"/>
      <c r="S747" s="309"/>
      <c r="T747" s="222"/>
      <c r="U747" s="222"/>
      <c r="V747" s="222"/>
      <c r="W747" s="2"/>
      <c r="X747" s="2"/>
      <c r="Y747" s="2"/>
      <c r="Z747" s="2"/>
      <c r="AA747" s="2"/>
      <c r="AB747" s="2"/>
    </row>
    <row r="748" spans="1:28" s="1" customFormat="1">
      <c r="A748" s="224"/>
      <c r="B748" s="69"/>
      <c r="C748" s="70"/>
      <c r="D748" s="224"/>
      <c r="E748" s="294"/>
      <c r="F748" s="309"/>
      <c r="G748" s="309"/>
      <c r="H748" s="310"/>
      <c r="I748" s="309"/>
      <c r="J748" s="309"/>
      <c r="K748" s="309"/>
      <c r="L748" s="309"/>
      <c r="M748" s="309"/>
      <c r="N748" s="309"/>
      <c r="O748" s="309"/>
      <c r="P748" s="312"/>
      <c r="Q748" s="313"/>
      <c r="R748" s="309"/>
      <c r="S748" s="309"/>
      <c r="T748" s="222"/>
      <c r="U748" s="222"/>
      <c r="V748" s="222"/>
      <c r="W748" s="2"/>
      <c r="X748" s="2"/>
      <c r="Y748" s="2"/>
      <c r="Z748" s="2"/>
      <c r="AA748" s="2"/>
      <c r="AB748" s="2"/>
    </row>
    <row r="749" spans="1:28" s="1" customFormat="1">
      <c r="A749" s="224"/>
      <c r="B749" s="71"/>
      <c r="C749" s="72"/>
      <c r="D749" s="224"/>
      <c r="E749" s="294"/>
      <c r="F749" s="309"/>
      <c r="G749" s="309"/>
      <c r="H749" s="310"/>
      <c r="I749" s="309"/>
      <c r="J749" s="309"/>
      <c r="K749" s="309"/>
      <c r="L749" s="309"/>
      <c r="M749" s="309"/>
      <c r="N749" s="309"/>
      <c r="O749" s="309"/>
      <c r="P749" s="312"/>
      <c r="Q749" s="313"/>
      <c r="R749" s="309"/>
      <c r="S749" s="309"/>
      <c r="T749" s="222"/>
      <c r="U749" s="222"/>
      <c r="V749" s="222"/>
      <c r="W749" s="2"/>
      <c r="X749" s="2"/>
      <c r="Y749" s="2"/>
      <c r="Z749" s="2"/>
      <c r="AA749" s="2"/>
      <c r="AB749" s="2"/>
    </row>
    <row r="750" spans="1:28" s="1" customFormat="1">
      <c r="A750" s="224"/>
      <c r="B750" s="69"/>
      <c r="C750" s="70"/>
      <c r="D750" s="224"/>
      <c r="E750" s="294"/>
      <c r="F750" s="309"/>
      <c r="G750" s="309"/>
      <c r="H750" s="310"/>
      <c r="I750" s="309"/>
      <c r="J750" s="309"/>
      <c r="K750" s="309"/>
      <c r="L750" s="309"/>
      <c r="M750" s="309"/>
      <c r="N750" s="309"/>
      <c r="O750" s="309"/>
      <c r="P750" s="312"/>
      <c r="Q750" s="313"/>
      <c r="R750" s="309"/>
      <c r="S750" s="309"/>
      <c r="T750" s="222"/>
      <c r="U750" s="222"/>
      <c r="V750" s="222"/>
      <c r="W750" s="2"/>
      <c r="X750" s="2"/>
      <c r="Y750" s="2"/>
      <c r="Z750" s="2"/>
      <c r="AA750" s="2"/>
      <c r="AB750" s="2"/>
    </row>
    <row r="751" spans="1:28" s="1" customFormat="1">
      <c r="A751" s="224"/>
      <c r="B751" s="71"/>
      <c r="C751" s="72"/>
      <c r="D751" s="224"/>
      <c r="E751" s="294"/>
      <c r="F751" s="309"/>
      <c r="G751" s="309"/>
      <c r="H751" s="310"/>
      <c r="I751" s="309"/>
      <c r="J751" s="309"/>
      <c r="K751" s="309"/>
      <c r="L751" s="309"/>
      <c r="M751" s="309"/>
      <c r="N751" s="309"/>
      <c r="O751" s="309"/>
      <c r="P751" s="312"/>
      <c r="Q751" s="313"/>
      <c r="R751" s="309"/>
      <c r="S751" s="309"/>
      <c r="T751" s="222"/>
      <c r="U751" s="222"/>
      <c r="V751" s="222"/>
      <c r="W751" s="2"/>
      <c r="X751" s="2"/>
      <c r="Y751" s="2"/>
      <c r="Z751" s="2"/>
      <c r="AA751" s="2"/>
      <c r="AB751" s="2"/>
    </row>
    <row r="752" spans="1:28" s="1" customFormat="1">
      <c r="A752" s="224"/>
      <c r="B752" s="69"/>
      <c r="C752" s="70"/>
      <c r="D752" s="224"/>
      <c r="E752" s="294"/>
      <c r="F752" s="309"/>
      <c r="G752" s="309"/>
      <c r="H752" s="310"/>
      <c r="I752" s="309"/>
      <c r="J752" s="309"/>
      <c r="K752" s="309"/>
      <c r="L752" s="309"/>
      <c r="M752" s="309"/>
      <c r="N752" s="309"/>
      <c r="O752" s="309"/>
      <c r="P752" s="312"/>
      <c r="Q752" s="313"/>
      <c r="R752" s="309"/>
      <c r="S752" s="309"/>
      <c r="T752" s="222"/>
      <c r="U752" s="222"/>
      <c r="V752" s="222"/>
      <c r="W752" s="2"/>
      <c r="X752" s="2"/>
      <c r="Y752" s="2"/>
      <c r="Z752" s="2"/>
      <c r="AA752" s="2"/>
      <c r="AB752" s="2"/>
    </row>
    <row r="753" spans="1:28" s="1" customFormat="1">
      <c r="A753" s="224"/>
      <c r="B753" s="71"/>
      <c r="C753" s="72"/>
      <c r="D753" s="224"/>
      <c r="E753" s="294"/>
      <c r="F753" s="309"/>
      <c r="G753" s="309"/>
      <c r="H753" s="310"/>
      <c r="I753" s="309"/>
      <c r="J753" s="309"/>
      <c r="K753" s="309"/>
      <c r="L753" s="309"/>
      <c r="M753" s="309"/>
      <c r="N753" s="309"/>
      <c r="O753" s="309"/>
      <c r="P753" s="312"/>
      <c r="Q753" s="313"/>
      <c r="R753" s="309"/>
      <c r="S753" s="309"/>
      <c r="T753" s="222"/>
      <c r="U753" s="222"/>
      <c r="V753" s="222"/>
      <c r="W753" s="2"/>
      <c r="X753" s="2"/>
      <c r="Y753" s="2"/>
      <c r="Z753" s="2"/>
      <c r="AA753" s="2"/>
      <c r="AB753" s="2"/>
    </row>
    <row r="754" spans="1:28" s="1" customFormat="1">
      <c r="A754" s="224"/>
      <c r="B754" s="69"/>
      <c r="C754" s="70"/>
      <c r="D754" s="224"/>
      <c r="E754" s="294"/>
      <c r="F754" s="309"/>
      <c r="G754" s="309"/>
      <c r="H754" s="310"/>
      <c r="I754" s="309"/>
      <c r="J754" s="309"/>
      <c r="K754" s="309"/>
      <c r="L754" s="309"/>
      <c r="M754" s="309"/>
      <c r="N754" s="309"/>
      <c r="O754" s="309"/>
      <c r="P754" s="312"/>
      <c r="Q754" s="313"/>
      <c r="R754" s="309"/>
      <c r="S754" s="309"/>
      <c r="T754" s="222"/>
      <c r="U754" s="222"/>
      <c r="V754" s="222"/>
      <c r="W754" s="2"/>
      <c r="X754" s="2"/>
      <c r="Y754" s="2"/>
      <c r="Z754" s="2"/>
      <c r="AA754" s="2"/>
      <c r="AB754" s="2"/>
    </row>
    <row r="755" spans="1:28" s="1" customFormat="1">
      <c r="A755" s="224"/>
      <c r="B755" s="71"/>
      <c r="C755" s="72"/>
      <c r="D755" s="224"/>
      <c r="E755" s="294"/>
      <c r="F755" s="309"/>
      <c r="G755" s="309"/>
      <c r="H755" s="310"/>
      <c r="I755" s="309"/>
      <c r="J755" s="309"/>
      <c r="K755" s="309"/>
      <c r="L755" s="309"/>
      <c r="M755" s="309"/>
      <c r="N755" s="309"/>
      <c r="O755" s="309"/>
      <c r="P755" s="312"/>
      <c r="Q755" s="313"/>
      <c r="R755" s="309"/>
      <c r="S755" s="309"/>
      <c r="T755" s="222"/>
      <c r="U755" s="222"/>
      <c r="V755" s="222"/>
      <c r="W755" s="2"/>
      <c r="X755" s="2"/>
      <c r="Y755" s="2"/>
      <c r="Z755" s="2"/>
      <c r="AA755" s="2"/>
      <c r="AB755" s="2"/>
    </row>
    <row r="756" spans="1:28" s="1" customFormat="1">
      <c r="A756" s="224"/>
      <c r="B756" s="69"/>
      <c r="C756" s="70"/>
      <c r="D756" s="224"/>
      <c r="E756" s="294"/>
      <c r="F756" s="309"/>
      <c r="G756" s="309"/>
      <c r="H756" s="310"/>
      <c r="I756" s="309"/>
      <c r="J756" s="309"/>
      <c r="K756" s="309"/>
      <c r="L756" s="309"/>
      <c r="M756" s="309"/>
      <c r="N756" s="309"/>
      <c r="O756" s="309"/>
      <c r="P756" s="312"/>
      <c r="Q756" s="313"/>
      <c r="R756" s="309"/>
      <c r="S756" s="309"/>
      <c r="T756" s="222"/>
      <c r="U756" s="222"/>
      <c r="V756" s="222"/>
      <c r="W756" s="2"/>
      <c r="X756" s="2"/>
      <c r="Y756" s="2"/>
      <c r="Z756" s="2"/>
      <c r="AA756" s="2"/>
      <c r="AB756" s="2"/>
    </row>
    <row r="757" spans="1:28" s="1" customFormat="1">
      <c r="A757" s="224"/>
      <c r="B757" s="71"/>
      <c r="C757" s="72"/>
      <c r="D757" s="224"/>
      <c r="E757" s="294"/>
      <c r="F757" s="309"/>
      <c r="G757" s="309"/>
      <c r="H757" s="310"/>
      <c r="I757" s="309"/>
      <c r="J757" s="309"/>
      <c r="K757" s="309"/>
      <c r="L757" s="309"/>
      <c r="M757" s="309"/>
      <c r="N757" s="309"/>
      <c r="O757" s="309"/>
      <c r="P757" s="312"/>
      <c r="Q757" s="313"/>
      <c r="R757" s="309"/>
      <c r="S757" s="309"/>
      <c r="T757" s="222"/>
      <c r="U757" s="222"/>
      <c r="V757" s="222"/>
      <c r="W757" s="2"/>
      <c r="X757" s="2"/>
      <c r="Y757" s="2"/>
      <c r="Z757" s="2"/>
      <c r="AA757" s="2"/>
      <c r="AB757" s="2"/>
    </row>
    <row r="758" spans="1:28" s="1" customFormat="1">
      <c r="A758" s="224"/>
      <c r="B758" s="69"/>
      <c r="C758" s="70"/>
      <c r="D758" s="224"/>
      <c r="E758" s="294"/>
      <c r="F758" s="309"/>
      <c r="G758" s="309"/>
      <c r="H758" s="310"/>
      <c r="I758" s="309"/>
      <c r="J758" s="309"/>
      <c r="K758" s="309"/>
      <c r="L758" s="309"/>
      <c r="M758" s="309"/>
      <c r="N758" s="309"/>
      <c r="O758" s="309"/>
      <c r="P758" s="312"/>
      <c r="Q758" s="313"/>
      <c r="R758" s="309"/>
      <c r="S758" s="309"/>
      <c r="T758" s="222"/>
      <c r="U758" s="222"/>
      <c r="V758" s="222"/>
      <c r="W758" s="2"/>
      <c r="X758" s="2"/>
      <c r="Y758" s="2"/>
      <c r="Z758" s="2"/>
      <c r="AA758" s="2"/>
      <c r="AB758" s="2"/>
    </row>
    <row r="759" spans="1:28" s="1" customFormat="1">
      <c r="A759" s="224"/>
      <c r="B759" s="71"/>
      <c r="C759" s="72"/>
      <c r="D759" s="224"/>
      <c r="E759" s="294"/>
      <c r="F759" s="309"/>
      <c r="G759" s="309"/>
      <c r="H759" s="310"/>
      <c r="I759" s="309"/>
      <c r="J759" s="309"/>
      <c r="K759" s="309"/>
      <c r="L759" s="309"/>
      <c r="M759" s="309"/>
      <c r="N759" s="309"/>
      <c r="O759" s="309"/>
      <c r="P759" s="312"/>
      <c r="Q759" s="313"/>
      <c r="R759" s="309"/>
      <c r="S759" s="309"/>
      <c r="T759" s="222"/>
      <c r="U759" s="222"/>
      <c r="V759" s="222"/>
      <c r="W759" s="2"/>
      <c r="X759" s="2"/>
      <c r="Y759" s="2"/>
      <c r="Z759" s="2"/>
      <c r="AA759" s="2"/>
      <c r="AB759" s="2"/>
    </row>
    <row r="760" spans="1:28" s="1" customFormat="1">
      <c r="A760" s="224"/>
      <c r="B760" s="69"/>
      <c r="C760" s="70"/>
      <c r="D760" s="224"/>
      <c r="E760" s="294"/>
      <c r="F760" s="309"/>
      <c r="G760" s="309"/>
      <c r="H760" s="310"/>
      <c r="I760" s="309"/>
      <c r="J760" s="309"/>
      <c r="K760" s="309"/>
      <c r="L760" s="309"/>
      <c r="M760" s="309"/>
      <c r="N760" s="309"/>
      <c r="O760" s="309"/>
      <c r="P760" s="312"/>
      <c r="Q760" s="313"/>
      <c r="R760" s="309"/>
      <c r="S760" s="309"/>
      <c r="T760" s="222"/>
      <c r="U760" s="222"/>
      <c r="V760" s="222"/>
      <c r="W760" s="2"/>
      <c r="X760" s="2"/>
      <c r="Y760" s="2"/>
      <c r="Z760" s="2"/>
      <c r="AA760" s="2"/>
      <c r="AB760" s="2"/>
    </row>
    <row r="761" spans="1:28" s="1" customFormat="1">
      <c r="A761" s="224"/>
      <c r="B761" s="71"/>
      <c r="C761" s="72"/>
      <c r="D761" s="224"/>
      <c r="E761" s="294"/>
      <c r="F761" s="309"/>
      <c r="G761" s="309"/>
      <c r="H761" s="310"/>
      <c r="I761" s="309"/>
      <c r="J761" s="309"/>
      <c r="K761" s="309"/>
      <c r="L761" s="309"/>
      <c r="M761" s="309"/>
      <c r="N761" s="309"/>
      <c r="O761" s="309"/>
      <c r="P761" s="312"/>
      <c r="Q761" s="313"/>
      <c r="R761" s="309"/>
      <c r="S761" s="309"/>
      <c r="T761" s="222"/>
      <c r="U761" s="222"/>
      <c r="V761" s="222"/>
      <c r="W761" s="2"/>
      <c r="X761" s="2"/>
      <c r="Y761" s="2"/>
      <c r="Z761" s="2"/>
      <c r="AA761" s="2"/>
      <c r="AB761" s="2"/>
    </row>
    <row r="762" spans="1:28" s="1" customFormat="1">
      <c r="A762" s="224"/>
      <c r="B762" s="69"/>
      <c r="C762" s="70"/>
      <c r="D762" s="224"/>
      <c r="E762" s="294"/>
      <c r="F762" s="309"/>
      <c r="G762" s="309"/>
      <c r="H762" s="310"/>
      <c r="I762" s="309"/>
      <c r="J762" s="309"/>
      <c r="K762" s="309"/>
      <c r="L762" s="309"/>
      <c r="M762" s="309"/>
      <c r="N762" s="309"/>
      <c r="O762" s="309"/>
      <c r="P762" s="312"/>
      <c r="Q762" s="313"/>
      <c r="R762" s="309"/>
      <c r="S762" s="309"/>
      <c r="T762" s="222"/>
      <c r="U762" s="222"/>
      <c r="V762" s="222"/>
      <c r="W762" s="2"/>
      <c r="X762" s="2"/>
      <c r="Y762" s="2"/>
      <c r="Z762" s="2"/>
      <c r="AA762" s="2"/>
      <c r="AB762" s="2"/>
    </row>
    <row r="763" spans="1:28" s="1" customFormat="1">
      <c r="A763" s="224"/>
      <c r="B763" s="71"/>
      <c r="C763" s="72"/>
      <c r="D763" s="224"/>
      <c r="E763" s="294"/>
      <c r="F763" s="309"/>
      <c r="G763" s="309"/>
      <c r="H763" s="310"/>
      <c r="I763" s="309"/>
      <c r="J763" s="309"/>
      <c r="K763" s="309"/>
      <c r="L763" s="309"/>
      <c r="M763" s="309"/>
      <c r="N763" s="309"/>
      <c r="O763" s="309"/>
      <c r="P763" s="312"/>
      <c r="Q763" s="313"/>
      <c r="R763" s="309"/>
      <c r="S763" s="309"/>
      <c r="T763" s="222"/>
      <c r="U763" s="222"/>
      <c r="V763" s="222"/>
      <c r="W763" s="2"/>
      <c r="X763" s="2"/>
      <c r="Y763" s="2"/>
      <c r="Z763" s="2"/>
      <c r="AA763" s="2"/>
      <c r="AB763" s="2"/>
    </row>
    <row r="764" spans="1:28" s="1" customFormat="1">
      <c r="A764" s="224"/>
      <c r="B764" s="69"/>
      <c r="C764" s="70"/>
      <c r="D764" s="224"/>
      <c r="E764" s="294"/>
      <c r="F764" s="309"/>
      <c r="G764" s="309"/>
      <c r="H764" s="310"/>
      <c r="I764" s="309"/>
      <c r="J764" s="309"/>
      <c r="K764" s="309"/>
      <c r="L764" s="309"/>
      <c r="M764" s="309"/>
      <c r="N764" s="309"/>
      <c r="O764" s="309"/>
      <c r="P764" s="312"/>
      <c r="Q764" s="313"/>
      <c r="R764" s="309"/>
      <c r="S764" s="309"/>
      <c r="T764" s="222"/>
      <c r="U764" s="222"/>
      <c r="V764" s="222"/>
      <c r="W764" s="2"/>
      <c r="X764" s="2"/>
      <c r="Y764" s="2"/>
      <c r="Z764" s="2"/>
      <c r="AA764" s="2"/>
      <c r="AB764" s="2"/>
    </row>
    <row r="765" spans="1:28" s="1" customFormat="1">
      <c r="A765" s="224"/>
      <c r="B765" s="71"/>
      <c r="C765" s="72"/>
      <c r="D765" s="224"/>
      <c r="E765" s="294"/>
      <c r="F765" s="309"/>
      <c r="G765" s="309"/>
      <c r="H765" s="310"/>
      <c r="I765" s="309"/>
      <c r="J765" s="309"/>
      <c r="K765" s="309"/>
      <c r="L765" s="309"/>
      <c r="M765" s="309"/>
      <c r="N765" s="309"/>
      <c r="O765" s="309"/>
      <c r="P765" s="312"/>
      <c r="Q765" s="313"/>
      <c r="R765" s="309"/>
      <c r="S765" s="309"/>
      <c r="T765" s="222"/>
      <c r="U765" s="222"/>
      <c r="V765" s="222"/>
      <c r="W765" s="2"/>
      <c r="X765" s="2"/>
      <c r="Y765" s="2"/>
      <c r="Z765" s="2"/>
      <c r="AA765" s="2"/>
      <c r="AB765" s="2"/>
    </row>
    <row r="766" spans="1:28" s="1" customFormat="1">
      <c r="A766" s="224"/>
      <c r="B766" s="69"/>
      <c r="C766" s="70"/>
      <c r="D766" s="224"/>
      <c r="E766" s="294"/>
      <c r="F766" s="309"/>
      <c r="G766" s="309"/>
      <c r="H766" s="310"/>
      <c r="I766" s="309"/>
      <c r="J766" s="309"/>
      <c r="K766" s="309"/>
      <c r="L766" s="309"/>
      <c r="M766" s="309"/>
      <c r="N766" s="309"/>
      <c r="O766" s="309"/>
      <c r="P766" s="312"/>
      <c r="Q766" s="313"/>
      <c r="R766" s="309"/>
      <c r="S766" s="309"/>
      <c r="T766" s="222"/>
      <c r="U766" s="222"/>
      <c r="V766" s="222"/>
      <c r="W766" s="2"/>
      <c r="X766" s="2"/>
      <c r="Y766" s="2"/>
      <c r="Z766" s="2"/>
      <c r="AA766" s="2"/>
      <c r="AB766" s="2"/>
    </row>
    <row r="767" spans="1:28" s="1" customFormat="1">
      <c r="A767" s="224"/>
      <c r="B767" s="71"/>
      <c r="C767" s="72"/>
      <c r="D767" s="224"/>
      <c r="E767" s="294"/>
      <c r="F767" s="309"/>
      <c r="G767" s="309"/>
      <c r="H767" s="310"/>
      <c r="I767" s="309"/>
      <c r="J767" s="309"/>
      <c r="K767" s="309"/>
      <c r="L767" s="309"/>
      <c r="M767" s="309"/>
      <c r="N767" s="309"/>
      <c r="O767" s="309"/>
      <c r="P767" s="312"/>
      <c r="Q767" s="313"/>
      <c r="R767" s="309"/>
      <c r="S767" s="309"/>
      <c r="T767" s="222"/>
      <c r="U767" s="222"/>
      <c r="V767" s="222"/>
      <c r="W767" s="2"/>
      <c r="X767" s="2"/>
      <c r="Y767" s="2"/>
      <c r="Z767" s="2"/>
      <c r="AA767" s="2"/>
      <c r="AB767" s="2"/>
    </row>
    <row r="768" spans="1:28" s="1" customFormat="1">
      <c r="A768" s="224"/>
      <c r="B768" s="69"/>
      <c r="C768" s="70"/>
      <c r="D768" s="224"/>
      <c r="E768" s="294"/>
      <c r="F768" s="309"/>
      <c r="G768" s="309"/>
      <c r="H768" s="310"/>
      <c r="I768" s="309"/>
      <c r="J768" s="309"/>
      <c r="K768" s="309"/>
      <c r="L768" s="309"/>
      <c r="M768" s="309"/>
      <c r="N768" s="309"/>
      <c r="O768" s="309"/>
      <c r="P768" s="312"/>
      <c r="Q768" s="313"/>
      <c r="R768" s="309"/>
      <c r="S768" s="309"/>
      <c r="T768" s="222"/>
      <c r="U768" s="222"/>
      <c r="V768" s="222"/>
      <c r="W768" s="2"/>
      <c r="X768" s="2"/>
      <c r="Y768" s="2"/>
      <c r="Z768" s="2"/>
      <c r="AA768" s="2"/>
      <c r="AB768" s="2"/>
    </row>
    <row r="769" spans="1:28" s="1" customFormat="1">
      <c r="A769" s="224"/>
      <c r="B769" s="71"/>
      <c r="C769" s="72"/>
      <c r="D769" s="224"/>
      <c r="E769" s="294"/>
      <c r="F769" s="309"/>
      <c r="G769" s="309"/>
      <c r="H769" s="310"/>
      <c r="I769" s="309"/>
      <c r="J769" s="309"/>
      <c r="K769" s="309"/>
      <c r="L769" s="309"/>
      <c r="M769" s="309"/>
      <c r="N769" s="309"/>
      <c r="O769" s="309"/>
      <c r="P769" s="312"/>
      <c r="Q769" s="313"/>
      <c r="R769" s="309"/>
      <c r="S769" s="309"/>
      <c r="T769" s="222"/>
      <c r="U769" s="222"/>
      <c r="V769" s="222"/>
      <c r="W769" s="2"/>
      <c r="X769" s="2"/>
      <c r="Y769" s="2"/>
      <c r="Z769" s="2"/>
      <c r="AA769" s="2"/>
      <c r="AB769" s="2"/>
    </row>
    <row r="770" spans="1:28" s="1" customFormat="1">
      <c r="A770" s="224"/>
      <c r="B770" s="69"/>
      <c r="C770" s="70"/>
      <c r="D770" s="224"/>
      <c r="E770" s="294"/>
      <c r="F770" s="309"/>
      <c r="G770" s="309"/>
      <c r="H770" s="310"/>
      <c r="I770" s="309"/>
      <c r="J770" s="309"/>
      <c r="K770" s="309"/>
      <c r="L770" s="309"/>
      <c r="M770" s="309"/>
      <c r="N770" s="309"/>
      <c r="O770" s="309"/>
      <c r="P770" s="312"/>
      <c r="Q770" s="313"/>
      <c r="R770" s="309"/>
      <c r="S770" s="309"/>
      <c r="T770" s="222"/>
      <c r="U770" s="222"/>
      <c r="V770" s="222"/>
      <c r="W770" s="2"/>
      <c r="X770" s="2"/>
      <c r="Y770" s="2"/>
      <c r="Z770" s="2"/>
      <c r="AA770" s="2"/>
      <c r="AB770" s="2"/>
    </row>
    <row r="771" spans="1:28" s="1" customFormat="1">
      <c r="A771" s="224"/>
      <c r="B771" s="71"/>
      <c r="C771" s="72"/>
      <c r="D771" s="224"/>
      <c r="E771" s="294"/>
      <c r="F771" s="309"/>
      <c r="G771" s="309"/>
      <c r="H771" s="310"/>
      <c r="I771" s="309"/>
      <c r="J771" s="309"/>
      <c r="K771" s="309"/>
      <c r="L771" s="309"/>
      <c r="M771" s="309"/>
      <c r="N771" s="309"/>
      <c r="O771" s="309"/>
      <c r="P771" s="312"/>
      <c r="Q771" s="313"/>
      <c r="R771" s="309"/>
      <c r="S771" s="309"/>
      <c r="T771" s="222"/>
      <c r="U771" s="222"/>
      <c r="V771" s="222"/>
      <c r="W771" s="2"/>
      <c r="X771" s="2"/>
      <c r="Y771" s="2"/>
      <c r="Z771" s="2"/>
      <c r="AA771" s="2"/>
      <c r="AB771" s="2"/>
    </row>
    <row r="772" spans="1:28" s="1" customFormat="1">
      <c r="A772" s="224"/>
      <c r="B772" s="69"/>
      <c r="C772" s="70"/>
      <c r="D772" s="224"/>
      <c r="E772" s="294"/>
      <c r="F772" s="309"/>
      <c r="G772" s="309"/>
      <c r="H772" s="310"/>
      <c r="I772" s="309"/>
      <c r="J772" s="309"/>
      <c r="K772" s="309"/>
      <c r="L772" s="309"/>
      <c r="M772" s="309"/>
      <c r="N772" s="309"/>
      <c r="O772" s="309"/>
      <c r="P772" s="312"/>
      <c r="Q772" s="313"/>
      <c r="R772" s="309"/>
      <c r="S772" s="309"/>
      <c r="T772" s="222"/>
      <c r="U772" s="222"/>
      <c r="V772" s="222"/>
      <c r="W772" s="2"/>
      <c r="X772" s="2"/>
      <c r="Y772" s="2"/>
      <c r="Z772" s="2"/>
      <c r="AA772" s="2"/>
      <c r="AB772" s="2"/>
    </row>
    <row r="773" spans="1:28" s="1" customFormat="1">
      <c r="A773" s="224"/>
      <c r="B773" s="71"/>
      <c r="C773" s="72"/>
      <c r="D773" s="224"/>
      <c r="E773" s="294"/>
      <c r="F773" s="309"/>
      <c r="G773" s="309"/>
      <c r="H773" s="310"/>
      <c r="I773" s="309"/>
      <c r="J773" s="309"/>
      <c r="K773" s="309"/>
      <c r="L773" s="309"/>
      <c r="M773" s="309"/>
      <c r="N773" s="309"/>
      <c r="O773" s="309"/>
      <c r="P773" s="312"/>
      <c r="Q773" s="313"/>
      <c r="R773" s="309"/>
      <c r="S773" s="309"/>
      <c r="T773" s="222"/>
      <c r="U773" s="222"/>
      <c r="V773" s="222"/>
      <c r="W773" s="2"/>
      <c r="X773" s="2"/>
      <c r="Y773" s="2"/>
      <c r="Z773" s="2"/>
      <c r="AA773" s="2"/>
      <c r="AB773" s="2"/>
    </row>
    <row r="774" spans="1:28" s="1" customFormat="1">
      <c r="A774" s="224"/>
      <c r="B774" s="69"/>
      <c r="C774" s="70"/>
      <c r="D774" s="224"/>
      <c r="E774" s="294"/>
      <c r="F774" s="309"/>
      <c r="G774" s="309"/>
      <c r="H774" s="310"/>
      <c r="I774" s="309"/>
      <c r="J774" s="309"/>
      <c r="K774" s="309"/>
      <c r="L774" s="309"/>
      <c r="M774" s="309"/>
      <c r="N774" s="309"/>
      <c r="O774" s="309"/>
      <c r="P774" s="312"/>
      <c r="Q774" s="313"/>
      <c r="R774" s="309"/>
      <c r="S774" s="309"/>
      <c r="T774" s="222"/>
      <c r="U774" s="222"/>
      <c r="V774" s="222"/>
      <c r="W774" s="2"/>
      <c r="X774" s="2"/>
      <c r="Y774" s="2"/>
      <c r="Z774" s="2"/>
      <c r="AA774" s="2"/>
      <c r="AB774" s="2"/>
    </row>
    <row r="775" spans="1:28" s="1" customFormat="1">
      <c r="A775" s="224"/>
      <c r="B775" s="71"/>
      <c r="C775" s="72"/>
      <c r="D775" s="224"/>
      <c r="E775" s="294"/>
      <c r="F775" s="309"/>
      <c r="G775" s="309"/>
      <c r="H775" s="310"/>
      <c r="I775" s="309"/>
      <c r="J775" s="309"/>
      <c r="K775" s="309"/>
      <c r="L775" s="309"/>
      <c r="M775" s="309"/>
      <c r="N775" s="309"/>
      <c r="O775" s="309"/>
      <c r="P775" s="312"/>
      <c r="Q775" s="313"/>
      <c r="R775" s="309"/>
      <c r="S775" s="309"/>
      <c r="T775" s="222"/>
      <c r="U775" s="222"/>
      <c r="V775" s="222"/>
      <c r="W775" s="2"/>
      <c r="X775" s="2"/>
      <c r="Y775" s="2"/>
      <c r="Z775" s="2"/>
      <c r="AA775" s="2"/>
      <c r="AB775" s="2"/>
    </row>
    <row r="776" spans="1:28" s="1" customFormat="1">
      <c r="A776" s="224"/>
      <c r="B776" s="69"/>
      <c r="C776" s="70"/>
      <c r="D776" s="224"/>
      <c r="E776" s="294"/>
      <c r="F776" s="309"/>
      <c r="G776" s="309"/>
      <c r="H776" s="310"/>
      <c r="I776" s="309"/>
      <c r="J776" s="309"/>
      <c r="K776" s="309"/>
      <c r="L776" s="309"/>
      <c r="M776" s="309"/>
      <c r="N776" s="309"/>
      <c r="O776" s="309"/>
      <c r="P776" s="312"/>
      <c r="Q776" s="313"/>
      <c r="R776" s="309"/>
      <c r="S776" s="309"/>
      <c r="T776" s="222"/>
      <c r="U776" s="222"/>
      <c r="V776" s="222"/>
      <c r="W776" s="2"/>
      <c r="X776" s="2"/>
      <c r="Y776" s="2"/>
      <c r="Z776" s="2"/>
      <c r="AA776" s="2"/>
      <c r="AB776" s="2"/>
    </row>
    <row r="777" spans="1:28" s="1" customFormat="1">
      <c r="A777" s="224"/>
      <c r="B777" s="71"/>
      <c r="C777" s="72"/>
      <c r="D777" s="224"/>
      <c r="E777" s="294"/>
      <c r="F777" s="309"/>
      <c r="G777" s="309"/>
      <c r="H777" s="310"/>
      <c r="I777" s="309"/>
      <c r="J777" s="309"/>
      <c r="K777" s="309"/>
      <c r="L777" s="309"/>
      <c r="M777" s="309"/>
      <c r="N777" s="309"/>
      <c r="O777" s="309"/>
      <c r="P777" s="312"/>
      <c r="Q777" s="313"/>
      <c r="R777" s="309"/>
      <c r="S777" s="309"/>
      <c r="T777" s="222"/>
      <c r="U777" s="222"/>
      <c r="V777" s="222"/>
      <c r="W777" s="2"/>
      <c r="X777" s="2"/>
      <c r="Y777" s="2"/>
      <c r="Z777" s="2"/>
      <c r="AA777" s="2"/>
      <c r="AB777" s="2"/>
    </row>
    <row r="778" spans="1:28" s="1" customFormat="1">
      <c r="A778" s="224"/>
      <c r="B778" s="69"/>
      <c r="C778" s="70"/>
      <c r="D778" s="224"/>
      <c r="E778" s="294"/>
      <c r="F778" s="309"/>
      <c r="G778" s="309"/>
      <c r="H778" s="310"/>
      <c r="I778" s="309"/>
      <c r="J778" s="309"/>
      <c r="K778" s="309"/>
      <c r="L778" s="309"/>
      <c r="M778" s="309"/>
      <c r="N778" s="309"/>
      <c r="O778" s="309"/>
      <c r="P778" s="312"/>
      <c r="Q778" s="313"/>
      <c r="R778" s="309"/>
      <c r="S778" s="309"/>
      <c r="T778" s="222"/>
      <c r="U778" s="222"/>
      <c r="V778" s="222"/>
      <c r="W778" s="2"/>
      <c r="X778" s="2"/>
      <c r="Y778" s="2"/>
      <c r="Z778" s="2"/>
      <c r="AA778" s="2"/>
      <c r="AB778" s="2"/>
    </row>
    <row r="779" spans="1:28" s="1" customFormat="1">
      <c r="A779" s="224"/>
      <c r="B779" s="71"/>
      <c r="C779" s="72"/>
      <c r="D779" s="224"/>
      <c r="E779" s="294"/>
      <c r="F779" s="309"/>
      <c r="G779" s="309"/>
      <c r="H779" s="310"/>
      <c r="I779" s="309"/>
      <c r="J779" s="309"/>
      <c r="K779" s="309"/>
      <c r="L779" s="309"/>
      <c r="M779" s="309"/>
      <c r="N779" s="309"/>
      <c r="O779" s="309"/>
      <c r="P779" s="312"/>
      <c r="Q779" s="313"/>
      <c r="R779" s="309"/>
      <c r="S779" s="309"/>
      <c r="T779" s="222"/>
      <c r="U779" s="222"/>
      <c r="V779" s="222"/>
      <c r="W779" s="2"/>
      <c r="X779" s="2"/>
      <c r="Y779" s="2"/>
      <c r="Z779" s="2"/>
      <c r="AA779" s="2"/>
      <c r="AB779" s="2"/>
    </row>
    <row r="780" spans="1:28" s="1" customFormat="1">
      <c r="A780" s="224"/>
      <c r="B780" s="69"/>
      <c r="C780" s="70"/>
      <c r="D780" s="224"/>
      <c r="E780" s="294"/>
      <c r="F780" s="309"/>
      <c r="G780" s="309"/>
      <c r="H780" s="310"/>
      <c r="I780" s="309"/>
      <c r="J780" s="309"/>
      <c r="K780" s="309"/>
      <c r="L780" s="309"/>
      <c r="M780" s="309"/>
      <c r="N780" s="309"/>
      <c r="O780" s="309"/>
      <c r="P780" s="312"/>
      <c r="Q780" s="313"/>
      <c r="R780" s="309"/>
      <c r="S780" s="309"/>
      <c r="T780" s="222"/>
      <c r="U780" s="222"/>
      <c r="V780" s="222"/>
      <c r="W780" s="2"/>
      <c r="X780" s="2"/>
      <c r="Y780" s="2"/>
      <c r="Z780" s="2"/>
      <c r="AA780" s="2"/>
      <c r="AB780" s="2"/>
    </row>
    <row r="781" spans="1:28" s="1" customFormat="1">
      <c r="A781" s="224"/>
      <c r="B781" s="71"/>
      <c r="C781" s="72"/>
      <c r="D781" s="224"/>
      <c r="E781" s="294"/>
      <c r="F781" s="309"/>
      <c r="G781" s="309"/>
      <c r="H781" s="310"/>
      <c r="I781" s="309"/>
      <c r="J781" s="309"/>
      <c r="K781" s="309"/>
      <c r="L781" s="309"/>
      <c r="M781" s="309"/>
      <c r="N781" s="309"/>
      <c r="O781" s="309"/>
      <c r="P781" s="312"/>
      <c r="Q781" s="313"/>
      <c r="R781" s="309"/>
      <c r="S781" s="309"/>
      <c r="T781" s="222"/>
      <c r="U781" s="222"/>
      <c r="V781" s="222"/>
      <c r="W781" s="2"/>
      <c r="X781" s="2"/>
      <c r="Y781" s="2"/>
      <c r="Z781" s="2"/>
      <c r="AA781" s="2"/>
      <c r="AB781" s="2"/>
    </row>
    <row r="782" spans="1:28" s="1" customFormat="1">
      <c r="A782" s="224"/>
      <c r="B782" s="69"/>
      <c r="C782" s="70"/>
      <c r="D782" s="224"/>
      <c r="E782" s="294"/>
      <c r="F782" s="309"/>
      <c r="G782" s="309"/>
      <c r="H782" s="310"/>
      <c r="I782" s="309"/>
      <c r="J782" s="309"/>
      <c r="K782" s="309"/>
      <c r="L782" s="309"/>
      <c r="M782" s="309"/>
      <c r="N782" s="309"/>
      <c r="O782" s="309"/>
      <c r="P782" s="312"/>
      <c r="Q782" s="313"/>
      <c r="R782" s="309"/>
      <c r="S782" s="309"/>
      <c r="T782" s="222"/>
      <c r="U782" s="222"/>
      <c r="V782" s="222"/>
      <c r="W782" s="2"/>
      <c r="X782" s="2"/>
      <c r="Y782" s="2"/>
      <c r="Z782" s="2"/>
      <c r="AA782" s="2"/>
      <c r="AB782" s="2"/>
    </row>
    <row r="783" spans="1:28" s="1" customFormat="1">
      <c r="A783" s="224"/>
      <c r="B783" s="71"/>
      <c r="C783" s="72"/>
      <c r="D783" s="224"/>
      <c r="E783" s="294"/>
      <c r="F783" s="309"/>
      <c r="G783" s="309"/>
      <c r="H783" s="310"/>
      <c r="I783" s="309"/>
      <c r="J783" s="309"/>
      <c r="K783" s="309"/>
      <c r="L783" s="309"/>
      <c r="M783" s="309"/>
      <c r="N783" s="309"/>
      <c r="O783" s="309"/>
      <c r="P783" s="312"/>
      <c r="Q783" s="313"/>
      <c r="R783" s="309"/>
      <c r="S783" s="309"/>
      <c r="T783" s="222"/>
      <c r="U783" s="222"/>
      <c r="V783" s="222"/>
      <c r="W783" s="2"/>
      <c r="X783" s="2"/>
      <c r="Y783" s="2"/>
      <c r="Z783" s="2"/>
      <c r="AA783" s="2"/>
      <c r="AB783" s="2"/>
    </row>
    <row r="784" spans="1:28" s="1" customFormat="1">
      <c r="A784" s="224"/>
      <c r="B784" s="69"/>
      <c r="C784" s="70"/>
      <c r="D784" s="224"/>
      <c r="E784" s="294"/>
      <c r="F784" s="309"/>
      <c r="G784" s="309"/>
      <c r="H784" s="310"/>
      <c r="I784" s="309"/>
      <c r="J784" s="309"/>
      <c r="K784" s="309"/>
      <c r="L784" s="309"/>
      <c r="M784" s="309"/>
      <c r="N784" s="309"/>
      <c r="O784" s="309"/>
      <c r="P784" s="312"/>
      <c r="Q784" s="313"/>
      <c r="R784" s="309"/>
      <c r="S784" s="309"/>
      <c r="T784" s="222"/>
      <c r="U784" s="222"/>
      <c r="V784" s="222"/>
      <c r="W784" s="2"/>
      <c r="X784" s="2"/>
      <c r="Y784" s="2"/>
      <c r="Z784" s="2"/>
      <c r="AA784" s="2"/>
      <c r="AB784" s="2"/>
    </row>
    <row r="785" spans="1:28" s="1" customFormat="1">
      <c r="A785" s="224"/>
      <c r="B785" s="71"/>
      <c r="C785" s="72"/>
      <c r="D785" s="224"/>
      <c r="E785" s="294"/>
      <c r="F785" s="309"/>
      <c r="G785" s="309"/>
      <c r="H785" s="310"/>
      <c r="I785" s="309"/>
      <c r="J785" s="309"/>
      <c r="K785" s="309"/>
      <c r="L785" s="309"/>
      <c r="M785" s="309"/>
      <c r="N785" s="309"/>
      <c r="O785" s="309"/>
      <c r="P785" s="312"/>
      <c r="Q785" s="313"/>
      <c r="R785" s="309"/>
      <c r="S785" s="309"/>
      <c r="T785" s="222"/>
      <c r="U785" s="222"/>
      <c r="V785" s="222"/>
      <c r="W785" s="2"/>
      <c r="X785" s="2"/>
      <c r="Y785" s="2"/>
      <c r="Z785" s="2"/>
      <c r="AA785" s="2"/>
      <c r="AB785" s="2"/>
    </row>
    <row r="786" spans="1:28" s="1" customFormat="1">
      <c r="A786" s="224"/>
      <c r="B786" s="69"/>
      <c r="C786" s="70"/>
      <c r="D786" s="224"/>
      <c r="E786" s="294"/>
      <c r="F786" s="309"/>
      <c r="G786" s="309"/>
      <c r="H786" s="310"/>
      <c r="I786" s="309"/>
      <c r="J786" s="309"/>
      <c r="K786" s="309"/>
      <c r="L786" s="309"/>
      <c r="M786" s="309"/>
      <c r="N786" s="309"/>
      <c r="O786" s="309"/>
      <c r="P786" s="312"/>
      <c r="Q786" s="313"/>
      <c r="R786" s="309"/>
      <c r="S786" s="309"/>
      <c r="T786" s="222"/>
      <c r="U786" s="222"/>
      <c r="V786" s="222"/>
      <c r="W786" s="2"/>
      <c r="X786" s="2"/>
      <c r="Y786" s="2"/>
      <c r="Z786" s="2"/>
      <c r="AA786" s="2"/>
      <c r="AB786" s="2"/>
    </row>
    <row r="787" spans="1:28" s="1" customFormat="1">
      <c r="A787" s="224"/>
      <c r="B787" s="71"/>
      <c r="C787" s="72"/>
      <c r="D787" s="224"/>
      <c r="E787" s="294"/>
      <c r="F787" s="309"/>
      <c r="G787" s="309"/>
      <c r="H787" s="310"/>
      <c r="I787" s="309"/>
      <c r="J787" s="309"/>
      <c r="K787" s="309"/>
      <c r="L787" s="309"/>
      <c r="M787" s="309"/>
      <c r="N787" s="309"/>
      <c r="O787" s="309"/>
      <c r="P787" s="312"/>
      <c r="Q787" s="313"/>
      <c r="R787" s="309"/>
      <c r="S787" s="309"/>
      <c r="T787" s="222"/>
      <c r="U787" s="222"/>
      <c r="V787" s="222"/>
      <c r="W787" s="2"/>
      <c r="X787" s="2"/>
      <c r="Y787" s="2"/>
      <c r="Z787" s="2"/>
      <c r="AA787" s="2"/>
      <c r="AB787" s="2"/>
    </row>
    <row r="788" spans="1:28" s="1" customFormat="1">
      <c r="A788" s="224"/>
      <c r="B788" s="69"/>
      <c r="C788" s="70"/>
      <c r="D788" s="224"/>
      <c r="E788" s="294"/>
      <c r="F788" s="309"/>
      <c r="G788" s="309"/>
      <c r="H788" s="310"/>
      <c r="I788" s="309"/>
      <c r="J788" s="309"/>
      <c r="K788" s="309"/>
      <c r="L788" s="309"/>
      <c r="M788" s="309"/>
      <c r="N788" s="309"/>
      <c r="O788" s="309"/>
      <c r="P788" s="312"/>
      <c r="Q788" s="313"/>
      <c r="R788" s="309"/>
      <c r="S788" s="309"/>
      <c r="T788" s="222"/>
      <c r="U788" s="222"/>
      <c r="V788" s="222"/>
      <c r="W788" s="2"/>
      <c r="X788" s="2"/>
      <c r="Y788" s="2"/>
      <c r="Z788" s="2"/>
      <c r="AA788" s="2"/>
      <c r="AB788" s="2"/>
    </row>
    <row r="789" spans="1:28" s="1" customFormat="1">
      <c r="A789" s="224"/>
      <c r="B789" s="71"/>
      <c r="C789" s="72"/>
      <c r="D789" s="224"/>
      <c r="E789" s="294"/>
      <c r="F789" s="309"/>
      <c r="G789" s="309"/>
      <c r="H789" s="310"/>
      <c r="I789" s="309"/>
      <c r="J789" s="309"/>
      <c r="K789" s="309"/>
      <c r="L789" s="309"/>
      <c r="M789" s="309"/>
      <c r="N789" s="309"/>
      <c r="O789" s="309"/>
      <c r="P789" s="312"/>
      <c r="Q789" s="313"/>
      <c r="R789" s="309"/>
      <c r="S789" s="309"/>
      <c r="T789" s="222"/>
      <c r="U789" s="222"/>
      <c r="V789" s="222"/>
      <c r="W789" s="2"/>
      <c r="X789" s="2"/>
      <c r="Y789" s="2"/>
      <c r="Z789" s="2"/>
      <c r="AA789" s="2"/>
      <c r="AB789" s="2"/>
    </row>
    <row r="790" spans="1:28" s="1" customFormat="1">
      <c r="A790" s="224"/>
      <c r="B790" s="69"/>
      <c r="C790" s="70"/>
      <c r="D790" s="224"/>
      <c r="E790" s="294"/>
      <c r="F790" s="309"/>
      <c r="G790" s="309"/>
      <c r="H790" s="310"/>
      <c r="I790" s="309"/>
      <c r="J790" s="309"/>
      <c r="K790" s="309"/>
      <c r="L790" s="309"/>
      <c r="M790" s="309"/>
      <c r="N790" s="309"/>
      <c r="O790" s="309"/>
      <c r="P790" s="312"/>
      <c r="Q790" s="313"/>
      <c r="R790" s="309"/>
      <c r="S790" s="309"/>
      <c r="T790" s="222"/>
      <c r="U790" s="222"/>
      <c r="V790" s="222"/>
      <c r="W790" s="2"/>
      <c r="X790" s="2"/>
      <c r="Y790" s="2"/>
      <c r="Z790" s="2"/>
      <c r="AA790" s="2"/>
      <c r="AB790" s="2"/>
    </row>
    <row r="791" spans="1:28" s="1" customFormat="1">
      <c r="A791" s="224"/>
      <c r="B791" s="71"/>
      <c r="C791" s="72"/>
      <c r="D791" s="224"/>
      <c r="E791" s="294"/>
      <c r="F791" s="309"/>
      <c r="G791" s="309"/>
      <c r="H791" s="310"/>
      <c r="I791" s="309"/>
      <c r="J791" s="309"/>
      <c r="K791" s="309"/>
      <c r="L791" s="309"/>
      <c r="M791" s="309"/>
      <c r="N791" s="309"/>
      <c r="O791" s="309"/>
      <c r="P791" s="312"/>
      <c r="Q791" s="313"/>
      <c r="R791" s="309"/>
      <c r="S791" s="309"/>
      <c r="T791" s="222"/>
      <c r="U791" s="222"/>
      <c r="V791" s="222"/>
      <c r="W791" s="2"/>
      <c r="X791" s="2"/>
      <c r="Y791" s="2"/>
      <c r="Z791" s="2"/>
      <c r="AA791" s="2"/>
      <c r="AB791" s="2"/>
    </row>
    <row r="792" spans="1:28" s="1" customFormat="1">
      <c r="A792" s="224"/>
      <c r="B792" s="69"/>
      <c r="C792" s="70"/>
      <c r="D792" s="224"/>
      <c r="E792" s="294"/>
      <c r="F792" s="309"/>
      <c r="G792" s="309"/>
      <c r="H792" s="310"/>
      <c r="I792" s="309"/>
      <c r="J792" s="309"/>
      <c r="K792" s="309"/>
      <c r="L792" s="309"/>
      <c r="M792" s="309"/>
      <c r="N792" s="309"/>
      <c r="O792" s="309"/>
      <c r="P792" s="312"/>
      <c r="Q792" s="313"/>
      <c r="R792" s="309"/>
      <c r="S792" s="309"/>
      <c r="T792" s="222"/>
      <c r="U792" s="222"/>
      <c r="V792" s="222"/>
      <c r="W792" s="2"/>
      <c r="X792" s="2"/>
      <c r="Y792" s="2"/>
      <c r="Z792" s="2"/>
      <c r="AA792" s="2"/>
      <c r="AB792" s="2"/>
    </row>
    <row r="793" spans="1:28" s="1" customFormat="1">
      <c r="A793" s="224"/>
      <c r="B793" s="71"/>
      <c r="C793" s="72"/>
      <c r="D793" s="224"/>
      <c r="E793" s="294"/>
      <c r="F793" s="309"/>
      <c r="G793" s="309"/>
      <c r="H793" s="310"/>
      <c r="I793" s="309"/>
      <c r="J793" s="309"/>
      <c r="K793" s="309"/>
      <c r="L793" s="309"/>
      <c r="M793" s="309"/>
      <c r="N793" s="309"/>
      <c r="O793" s="309"/>
      <c r="P793" s="312"/>
      <c r="Q793" s="313"/>
      <c r="R793" s="309"/>
      <c r="S793" s="309"/>
      <c r="T793" s="222"/>
      <c r="U793" s="222"/>
      <c r="V793" s="222"/>
      <c r="W793" s="2"/>
      <c r="X793" s="2"/>
      <c r="Y793" s="2"/>
      <c r="Z793" s="2"/>
      <c r="AA793" s="2"/>
      <c r="AB793" s="2"/>
    </row>
    <row r="794" spans="1:28" s="1" customFormat="1">
      <c r="A794" s="224"/>
      <c r="B794" s="69"/>
      <c r="C794" s="70"/>
      <c r="D794" s="224"/>
      <c r="E794" s="294"/>
      <c r="F794" s="309"/>
      <c r="G794" s="309"/>
      <c r="H794" s="310"/>
      <c r="I794" s="309"/>
      <c r="J794" s="309"/>
      <c r="K794" s="309"/>
      <c r="L794" s="309"/>
      <c r="M794" s="309"/>
      <c r="N794" s="309"/>
      <c r="O794" s="309"/>
      <c r="P794" s="312"/>
      <c r="Q794" s="313"/>
      <c r="R794" s="309"/>
      <c r="S794" s="309"/>
      <c r="T794" s="222"/>
      <c r="U794" s="222"/>
      <c r="V794" s="222"/>
      <c r="W794" s="2"/>
      <c r="X794" s="2"/>
      <c r="Y794" s="2"/>
      <c r="Z794" s="2"/>
      <c r="AA794" s="2"/>
      <c r="AB794" s="2"/>
    </row>
    <row r="795" spans="1:28" s="1" customFormat="1">
      <c r="A795" s="224"/>
      <c r="B795" s="71"/>
      <c r="C795" s="72"/>
      <c r="D795" s="224"/>
      <c r="E795" s="294"/>
      <c r="F795" s="309"/>
      <c r="G795" s="309"/>
      <c r="H795" s="310"/>
      <c r="I795" s="309"/>
      <c r="J795" s="309"/>
      <c r="K795" s="309"/>
      <c r="L795" s="309"/>
      <c r="M795" s="309"/>
      <c r="N795" s="309"/>
      <c r="O795" s="309"/>
      <c r="P795" s="312"/>
      <c r="Q795" s="313"/>
      <c r="R795" s="309"/>
      <c r="S795" s="309"/>
      <c r="T795" s="222"/>
      <c r="U795" s="222"/>
      <c r="V795" s="222"/>
      <c r="W795" s="2"/>
      <c r="X795" s="2"/>
      <c r="Y795" s="2"/>
      <c r="Z795" s="2"/>
      <c r="AA795" s="2"/>
      <c r="AB795" s="2"/>
    </row>
    <row r="796" spans="1:28" s="1" customFormat="1">
      <c r="A796" s="224"/>
      <c r="B796" s="69"/>
      <c r="C796" s="70"/>
      <c r="D796" s="224"/>
      <c r="E796" s="294"/>
      <c r="F796" s="309"/>
      <c r="G796" s="309"/>
      <c r="H796" s="310"/>
      <c r="I796" s="309"/>
      <c r="J796" s="309"/>
      <c r="K796" s="309"/>
      <c r="L796" s="309"/>
      <c r="M796" s="309"/>
      <c r="N796" s="309"/>
      <c r="O796" s="309"/>
      <c r="P796" s="312"/>
      <c r="Q796" s="313"/>
      <c r="R796" s="309"/>
      <c r="S796" s="309"/>
      <c r="T796" s="222"/>
      <c r="U796" s="222"/>
      <c r="V796" s="222"/>
      <c r="W796" s="2"/>
      <c r="X796" s="2"/>
      <c r="Y796" s="2"/>
      <c r="Z796" s="2"/>
      <c r="AA796" s="2"/>
      <c r="AB796" s="2"/>
    </row>
    <row r="797" spans="1:28" s="1" customFormat="1">
      <c r="A797" s="224"/>
      <c r="B797" s="71"/>
      <c r="C797" s="72"/>
      <c r="D797" s="224"/>
      <c r="E797" s="294"/>
      <c r="F797" s="309"/>
      <c r="G797" s="309"/>
      <c r="H797" s="310"/>
      <c r="I797" s="309"/>
      <c r="J797" s="309"/>
      <c r="K797" s="309"/>
      <c r="L797" s="309"/>
      <c r="M797" s="309"/>
      <c r="N797" s="309"/>
      <c r="O797" s="309"/>
      <c r="P797" s="312"/>
      <c r="Q797" s="313"/>
      <c r="R797" s="309"/>
      <c r="S797" s="309"/>
      <c r="T797" s="222"/>
      <c r="U797" s="222"/>
      <c r="V797" s="222"/>
      <c r="W797" s="2"/>
      <c r="X797" s="2"/>
      <c r="Y797" s="2"/>
      <c r="Z797" s="2"/>
      <c r="AA797" s="2"/>
      <c r="AB797" s="2"/>
    </row>
    <row r="798" spans="1:28" s="1" customFormat="1">
      <c r="A798" s="224"/>
      <c r="B798" s="69"/>
      <c r="C798" s="70"/>
      <c r="D798" s="224"/>
      <c r="E798" s="294"/>
      <c r="F798" s="309"/>
      <c r="G798" s="309"/>
      <c r="H798" s="310"/>
      <c r="I798" s="309"/>
      <c r="J798" s="309"/>
      <c r="K798" s="309"/>
      <c r="L798" s="309"/>
      <c r="M798" s="309"/>
      <c r="N798" s="309"/>
      <c r="O798" s="309"/>
      <c r="P798" s="312"/>
      <c r="Q798" s="313"/>
      <c r="R798" s="309"/>
      <c r="S798" s="309"/>
      <c r="T798" s="222"/>
      <c r="U798" s="222"/>
      <c r="V798" s="222"/>
      <c r="W798" s="2"/>
      <c r="X798" s="2"/>
      <c r="Y798" s="2"/>
      <c r="Z798" s="2"/>
      <c r="AA798" s="2"/>
      <c r="AB798" s="2"/>
    </row>
    <row r="799" spans="1:28" s="1" customFormat="1">
      <c r="A799" s="224"/>
      <c r="B799" s="71"/>
      <c r="C799" s="72"/>
      <c r="D799" s="224"/>
      <c r="E799" s="294"/>
      <c r="F799" s="309"/>
      <c r="G799" s="309"/>
      <c r="H799" s="310"/>
      <c r="I799" s="309"/>
      <c r="J799" s="309"/>
      <c r="K799" s="309"/>
      <c r="L799" s="309"/>
      <c r="M799" s="309"/>
      <c r="N799" s="309"/>
      <c r="O799" s="309"/>
      <c r="P799" s="312"/>
      <c r="Q799" s="313"/>
      <c r="R799" s="309"/>
      <c r="S799" s="309"/>
      <c r="T799" s="222"/>
      <c r="U799" s="222"/>
      <c r="V799" s="222"/>
      <c r="W799" s="2"/>
      <c r="X799" s="2"/>
      <c r="Y799" s="2"/>
      <c r="Z799" s="2"/>
      <c r="AA799" s="2"/>
      <c r="AB799" s="2"/>
    </row>
    <row r="800" spans="1:28" s="1" customFormat="1">
      <c r="A800" s="224"/>
      <c r="B800" s="69"/>
      <c r="C800" s="70"/>
      <c r="D800" s="224"/>
      <c r="E800" s="294"/>
      <c r="F800" s="309"/>
      <c r="G800" s="309"/>
      <c r="H800" s="310"/>
      <c r="I800" s="309"/>
      <c r="J800" s="309"/>
      <c r="K800" s="309"/>
      <c r="L800" s="309"/>
      <c r="M800" s="309"/>
      <c r="N800" s="309"/>
      <c r="O800" s="309"/>
      <c r="P800" s="312"/>
      <c r="Q800" s="313"/>
      <c r="R800" s="309"/>
      <c r="S800" s="309"/>
      <c r="T800" s="222"/>
      <c r="U800" s="222"/>
      <c r="V800" s="222"/>
      <c r="W800" s="2"/>
      <c r="X800" s="2"/>
      <c r="Y800" s="2"/>
      <c r="Z800" s="2"/>
      <c r="AA800" s="2"/>
      <c r="AB800" s="2"/>
    </row>
    <row r="801" spans="1:28" s="1" customFormat="1">
      <c r="A801" s="224"/>
      <c r="B801" s="71"/>
      <c r="C801" s="72"/>
      <c r="D801" s="224"/>
      <c r="E801" s="294"/>
      <c r="F801" s="309"/>
      <c r="G801" s="309"/>
      <c r="H801" s="310"/>
      <c r="I801" s="309"/>
      <c r="J801" s="309"/>
      <c r="K801" s="309"/>
      <c r="L801" s="309"/>
      <c r="M801" s="309"/>
      <c r="N801" s="309"/>
      <c r="O801" s="309"/>
      <c r="P801" s="312"/>
      <c r="Q801" s="313"/>
      <c r="R801" s="309"/>
      <c r="S801" s="309"/>
      <c r="T801" s="222"/>
      <c r="U801" s="222"/>
      <c r="V801" s="222"/>
      <c r="W801" s="2"/>
      <c r="X801" s="2"/>
      <c r="Y801" s="2"/>
      <c r="Z801" s="2"/>
      <c r="AA801" s="2"/>
      <c r="AB801" s="2"/>
    </row>
    <row r="802" spans="1:28" s="1" customFormat="1">
      <c r="A802" s="224"/>
      <c r="B802" s="69"/>
      <c r="C802" s="70"/>
      <c r="D802" s="224"/>
      <c r="E802" s="294"/>
      <c r="F802" s="309"/>
      <c r="G802" s="309"/>
      <c r="H802" s="310"/>
      <c r="I802" s="309"/>
      <c r="J802" s="309"/>
      <c r="K802" s="309"/>
      <c r="L802" s="309"/>
      <c r="M802" s="309"/>
      <c r="N802" s="309"/>
      <c r="O802" s="309"/>
      <c r="P802" s="312"/>
      <c r="Q802" s="313"/>
      <c r="R802" s="309"/>
      <c r="S802" s="309"/>
      <c r="T802" s="222"/>
      <c r="U802" s="222"/>
      <c r="V802" s="222"/>
      <c r="W802" s="2"/>
      <c r="X802" s="2"/>
      <c r="Y802" s="2"/>
      <c r="Z802" s="2"/>
      <c r="AA802" s="2"/>
      <c r="AB802" s="2"/>
    </row>
    <row r="803" spans="1:28" s="1" customFormat="1">
      <c r="A803" s="224"/>
      <c r="B803" s="71"/>
      <c r="C803" s="72"/>
      <c r="D803" s="224"/>
      <c r="E803" s="294"/>
      <c r="F803" s="309"/>
      <c r="G803" s="309"/>
      <c r="H803" s="310"/>
      <c r="I803" s="309"/>
      <c r="J803" s="309"/>
      <c r="K803" s="309"/>
      <c r="L803" s="309"/>
      <c r="M803" s="309"/>
      <c r="N803" s="309"/>
      <c r="O803" s="309"/>
      <c r="P803" s="312"/>
      <c r="Q803" s="313"/>
      <c r="R803" s="309"/>
      <c r="S803" s="309"/>
      <c r="T803" s="222"/>
      <c r="U803" s="222"/>
      <c r="V803" s="222"/>
      <c r="W803" s="2"/>
      <c r="X803" s="2"/>
      <c r="Y803" s="2"/>
      <c r="Z803" s="2"/>
      <c r="AA803" s="2"/>
      <c r="AB803" s="2"/>
    </row>
    <row r="804" spans="1:28" s="1" customFormat="1">
      <c r="A804" s="224"/>
      <c r="B804" s="69"/>
      <c r="C804" s="70"/>
      <c r="D804" s="224"/>
      <c r="E804" s="294"/>
      <c r="F804" s="309"/>
      <c r="G804" s="309"/>
      <c r="H804" s="310"/>
      <c r="I804" s="309"/>
      <c r="J804" s="309"/>
      <c r="K804" s="309"/>
      <c r="L804" s="309"/>
      <c r="M804" s="309"/>
      <c r="N804" s="309"/>
      <c r="O804" s="309"/>
      <c r="P804" s="312"/>
      <c r="Q804" s="313"/>
      <c r="R804" s="309"/>
      <c r="S804" s="309"/>
      <c r="T804" s="222"/>
      <c r="U804" s="222"/>
      <c r="V804" s="222"/>
      <c r="W804" s="2"/>
      <c r="X804" s="2"/>
      <c r="Y804" s="2"/>
      <c r="Z804" s="2"/>
      <c r="AA804" s="2"/>
      <c r="AB804" s="2"/>
    </row>
    <row r="805" spans="1:28" s="1" customFormat="1">
      <c r="A805" s="224"/>
      <c r="B805" s="71"/>
      <c r="C805" s="72"/>
      <c r="D805" s="224"/>
      <c r="E805" s="294"/>
      <c r="F805" s="309"/>
      <c r="G805" s="309"/>
      <c r="H805" s="310"/>
      <c r="I805" s="309"/>
      <c r="J805" s="309"/>
      <c r="K805" s="309"/>
      <c r="L805" s="309"/>
      <c r="M805" s="309"/>
      <c r="N805" s="309"/>
      <c r="O805" s="309"/>
      <c r="P805" s="312"/>
      <c r="Q805" s="313"/>
      <c r="R805" s="309"/>
      <c r="S805" s="309"/>
      <c r="T805" s="222"/>
      <c r="U805" s="222"/>
      <c r="V805" s="222"/>
      <c r="W805" s="2"/>
      <c r="X805" s="2"/>
      <c r="Y805" s="2"/>
      <c r="Z805" s="2"/>
      <c r="AA805" s="2"/>
      <c r="AB805" s="2"/>
    </row>
    <row r="806" spans="1:28" s="1" customFormat="1">
      <c r="A806" s="224"/>
      <c r="B806" s="69"/>
      <c r="C806" s="70"/>
      <c r="D806" s="224"/>
      <c r="E806" s="294"/>
      <c r="F806" s="309"/>
      <c r="G806" s="309"/>
      <c r="H806" s="310"/>
      <c r="I806" s="309"/>
      <c r="J806" s="309"/>
      <c r="K806" s="309"/>
      <c r="L806" s="309"/>
      <c r="M806" s="309"/>
      <c r="N806" s="309"/>
      <c r="O806" s="309"/>
      <c r="P806" s="312"/>
      <c r="Q806" s="313"/>
      <c r="R806" s="309"/>
      <c r="S806" s="309"/>
      <c r="T806" s="222"/>
      <c r="U806" s="222"/>
      <c r="V806" s="222"/>
      <c r="W806" s="2"/>
      <c r="X806" s="2"/>
      <c r="Y806" s="2"/>
      <c r="Z806" s="2"/>
      <c r="AA806" s="2"/>
      <c r="AB806" s="2"/>
    </row>
    <row r="807" spans="1:28" s="1" customFormat="1">
      <c r="A807" s="224"/>
      <c r="B807" s="71"/>
      <c r="C807" s="72"/>
      <c r="D807" s="224"/>
      <c r="E807" s="294"/>
      <c r="F807" s="309"/>
      <c r="G807" s="309"/>
      <c r="H807" s="310"/>
      <c r="I807" s="309"/>
      <c r="J807" s="309"/>
      <c r="K807" s="309"/>
      <c r="L807" s="309"/>
      <c r="M807" s="309"/>
      <c r="N807" s="309"/>
      <c r="O807" s="309"/>
      <c r="P807" s="312"/>
      <c r="Q807" s="313"/>
      <c r="R807" s="309"/>
      <c r="S807" s="309"/>
      <c r="T807" s="222"/>
      <c r="U807" s="222"/>
      <c r="V807" s="222"/>
      <c r="W807" s="2"/>
      <c r="X807" s="2"/>
      <c r="Y807" s="2"/>
      <c r="Z807" s="2"/>
      <c r="AA807" s="2"/>
      <c r="AB807" s="2"/>
    </row>
    <row r="808" spans="1:28" s="1" customFormat="1">
      <c r="A808" s="224"/>
      <c r="B808" s="69"/>
      <c r="C808" s="70"/>
      <c r="D808" s="224"/>
      <c r="E808" s="294"/>
      <c r="F808" s="309"/>
      <c r="G808" s="309"/>
      <c r="H808" s="310"/>
      <c r="I808" s="309"/>
      <c r="J808" s="309"/>
      <c r="K808" s="309"/>
      <c r="L808" s="309"/>
      <c r="M808" s="309"/>
      <c r="N808" s="309"/>
      <c r="O808" s="309"/>
      <c r="P808" s="312"/>
      <c r="Q808" s="313"/>
      <c r="R808" s="309"/>
      <c r="S808" s="309"/>
      <c r="T808" s="222"/>
      <c r="U808" s="222"/>
      <c r="V808" s="222"/>
      <c r="W808" s="2"/>
      <c r="X808" s="2"/>
      <c r="Y808" s="2"/>
      <c r="Z808" s="2"/>
      <c r="AA808" s="2"/>
      <c r="AB808" s="2"/>
    </row>
    <row r="809" spans="1:28" s="1" customFormat="1">
      <c r="A809" s="224"/>
      <c r="B809" s="71"/>
      <c r="C809" s="72"/>
      <c r="D809" s="224"/>
      <c r="E809" s="294"/>
      <c r="F809" s="309"/>
      <c r="G809" s="309"/>
      <c r="H809" s="310"/>
      <c r="I809" s="309"/>
      <c r="J809" s="309"/>
      <c r="K809" s="309"/>
      <c r="L809" s="309"/>
      <c r="M809" s="309"/>
      <c r="N809" s="309"/>
      <c r="O809" s="309"/>
      <c r="P809" s="312"/>
      <c r="Q809" s="313"/>
      <c r="R809" s="309"/>
      <c r="S809" s="309"/>
      <c r="T809" s="222"/>
      <c r="U809" s="222"/>
      <c r="V809" s="222"/>
      <c r="W809" s="2"/>
      <c r="X809" s="2"/>
      <c r="Y809" s="2"/>
      <c r="Z809" s="2"/>
      <c r="AA809" s="2"/>
      <c r="AB809" s="2"/>
    </row>
    <row r="810" spans="1:28" s="1" customFormat="1">
      <c r="A810" s="224"/>
      <c r="B810" s="69"/>
      <c r="C810" s="70"/>
      <c r="D810" s="224"/>
      <c r="E810" s="294"/>
      <c r="F810" s="309"/>
      <c r="G810" s="309"/>
      <c r="H810" s="310"/>
      <c r="I810" s="309"/>
      <c r="J810" s="309"/>
      <c r="K810" s="309"/>
      <c r="L810" s="309"/>
      <c r="M810" s="309"/>
      <c r="N810" s="309"/>
      <c r="O810" s="309"/>
      <c r="P810" s="312"/>
      <c r="Q810" s="313"/>
      <c r="R810" s="309"/>
      <c r="S810" s="309"/>
      <c r="T810" s="222"/>
      <c r="U810" s="222"/>
      <c r="V810" s="222"/>
      <c r="W810" s="2"/>
      <c r="X810" s="2"/>
      <c r="Y810" s="2"/>
      <c r="Z810" s="2"/>
      <c r="AA810" s="2"/>
      <c r="AB810" s="2"/>
    </row>
    <row r="811" spans="1:28" s="1" customFormat="1">
      <c r="A811" s="224"/>
      <c r="B811" s="71"/>
      <c r="C811" s="72"/>
      <c r="D811" s="224"/>
      <c r="E811" s="294"/>
      <c r="F811" s="309"/>
      <c r="G811" s="309"/>
      <c r="H811" s="310"/>
      <c r="I811" s="309"/>
      <c r="J811" s="309"/>
      <c r="K811" s="309"/>
      <c r="L811" s="309"/>
      <c r="M811" s="309"/>
      <c r="N811" s="309"/>
      <c r="O811" s="309"/>
      <c r="P811" s="312"/>
      <c r="Q811" s="313"/>
      <c r="R811" s="309"/>
      <c r="S811" s="309"/>
      <c r="T811" s="222"/>
      <c r="U811" s="222"/>
      <c r="V811" s="222"/>
      <c r="W811" s="2"/>
      <c r="X811" s="2"/>
      <c r="Y811" s="2"/>
      <c r="Z811" s="2"/>
      <c r="AA811" s="2"/>
      <c r="AB811" s="2"/>
    </row>
    <row r="812" spans="1:28" s="1" customFormat="1">
      <c r="A812" s="224"/>
      <c r="B812" s="69"/>
      <c r="C812" s="70"/>
      <c r="D812" s="224"/>
      <c r="E812" s="294"/>
      <c r="F812" s="309"/>
      <c r="G812" s="309"/>
      <c r="H812" s="310"/>
      <c r="I812" s="309"/>
      <c r="J812" s="309"/>
      <c r="K812" s="309"/>
      <c r="L812" s="309"/>
      <c r="M812" s="309"/>
      <c r="N812" s="309"/>
      <c r="O812" s="309"/>
      <c r="P812" s="312"/>
      <c r="Q812" s="313"/>
      <c r="R812" s="309"/>
      <c r="S812" s="309"/>
      <c r="T812" s="222"/>
      <c r="U812" s="222"/>
      <c r="V812" s="222"/>
      <c r="W812" s="2"/>
      <c r="X812" s="2"/>
      <c r="Y812" s="2"/>
      <c r="Z812" s="2"/>
      <c r="AA812" s="2"/>
      <c r="AB812" s="2"/>
    </row>
    <row r="813" spans="1:28" s="1" customFormat="1">
      <c r="A813" s="224"/>
      <c r="B813" s="71"/>
      <c r="C813" s="72"/>
      <c r="D813" s="224"/>
      <c r="E813" s="294"/>
      <c r="F813" s="309"/>
      <c r="G813" s="309"/>
      <c r="H813" s="310"/>
      <c r="I813" s="309"/>
      <c r="J813" s="309"/>
      <c r="K813" s="309"/>
      <c r="L813" s="309"/>
      <c r="M813" s="309"/>
      <c r="N813" s="309"/>
      <c r="O813" s="309"/>
      <c r="P813" s="312"/>
      <c r="Q813" s="313"/>
      <c r="R813" s="309"/>
      <c r="S813" s="309"/>
      <c r="T813" s="222"/>
      <c r="U813" s="222"/>
      <c r="V813" s="222"/>
      <c r="W813" s="2"/>
      <c r="X813" s="2"/>
      <c r="Y813" s="2"/>
      <c r="Z813" s="2"/>
      <c r="AA813" s="2"/>
      <c r="AB813" s="2"/>
    </row>
    <row r="814" spans="1:28" s="1" customFormat="1">
      <c r="A814" s="224"/>
      <c r="B814" s="69"/>
      <c r="C814" s="70"/>
      <c r="D814" s="224"/>
      <c r="E814" s="294"/>
      <c r="F814" s="309"/>
      <c r="G814" s="309"/>
      <c r="H814" s="310"/>
      <c r="I814" s="309"/>
      <c r="J814" s="309"/>
      <c r="K814" s="309"/>
      <c r="L814" s="309"/>
      <c r="M814" s="309"/>
      <c r="N814" s="309"/>
      <c r="O814" s="309"/>
      <c r="P814" s="312"/>
      <c r="Q814" s="313"/>
      <c r="R814" s="309"/>
      <c r="S814" s="309"/>
      <c r="T814" s="222"/>
      <c r="U814" s="222"/>
      <c r="V814" s="222"/>
      <c r="W814" s="2"/>
      <c r="X814" s="2"/>
      <c r="Y814" s="2"/>
      <c r="Z814" s="2"/>
      <c r="AA814" s="2"/>
      <c r="AB814" s="2"/>
    </row>
    <row r="815" spans="1:28" s="1" customFormat="1">
      <c r="A815" s="224"/>
      <c r="B815" s="71"/>
      <c r="C815" s="72"/>
      <c r="D815" s="224"/>
      <c r="E815" s="294"/>
      <c r="F815" s="309"/>
      <c r="G815" s="309"/>
      <c r="H815" s="310"/>
      <c r="I815" s="309"/>
      <c r="J815" s="309"/>
      <c r="K815" s="309"/>
      <c r="L815" s="309"/>
      <c r="M815" s="309"/>
      <c r="N815" s="309"/>
      <c r="O815" s="309"/>
      <c r="P815" s="312"/>
      <c r="Q815" s="313"/>
      <c r="R815" s="309"/>
      <c r="S815" s="309"/>
      <c r="T815" s="222"/>
      <c r="U815" s="222"/>
      <c r="V815" s="222"/>
      <c r="W815" s="2"/>
      <c r="X815" s="2"/>
      <c r="Y815" s="2"/>
      <c r="Z815" s="2"/>
      <c r="AA815" s="2"/>
      <c r="AB815" s="2"/>
    </row>
    <row r="816" spans="1:28" s="1" customFormat="1">
      <c r="A816" s="224"/>
      <c r="B816" s="69"/>
      <c r="C816" s="70"/>
      <c r="D816" s="224"/>
      <c r="E816" s="294"/>
      <c r="F816" s="309"/>
      <c r="G816" s="309"/>
      <c r="H816" s="310"/>
      <c r="I816" s="309"/>
      <c r="J816" s="309"/>
      <c r="K816" s="309"/>
      <c r="L816" s="309"/>
      <c r="M816" s="309"/>
      <c r="N816" s="309"/>
      <c r="O816" s="309"/>
      <c r="P816" s="312"/>
      <c r="Q816" s="313"/>
      <c r="R816" s="309"/>
      <c r="S816" s="309"/>
      <c r="T816" s="222"/>
      <c r="U816" s="222"/>
      <c r="V816" s="222"/>
      <c r="W816" s="2"/>
      <c r="X816" s="2"/>
      <c r="Y816" s="2"/>
      <c r="Z816" s="2"/>
      <c r="AA816" s="2"/>
      <c r="AB816" s="2"/>
    </row>
    <row r="817" spans="1:28" s="1" customFormat="1">
      <c r="A817" s="224"/>
      <c r="B817" s="71"/>
      <c r="C817" s="72"/>
      <c r="D817" s="224"/>
      <c r="E817" s="294"/>
      <c r="F817" s="309"/>
      <c r="G817" s="309"/>
      <c r="H817" s="310"/>
      <c r="I817" s="309"/>
      <c r="J817" s="309"/>
      <c r="K817" s="309"/>
      <c r="L817" s="309"/>
      <c r="M817" s="309"/>
      <c r="N817" s="309"/>
      <c r="O817" s="309"/>
      <c r="P817" s="312"/>
      <c r="Q817" s="313"/>
      <c r="R817" s="309"/>
      <c r="S817" s="309"/>
      <c r="T817" s="222"/>
      <c r="U817" s="222"/>
      <c r="V817" s="222"/>
      <c r="W817" s="2"/>
      <c r="X817" s="2"/>
      <c r="Y817" s="2"/>
      <c r="Z817" s="2"/>
      <c r="AA817" s="2"/>
      <c r="AB817" s="2"/>
    </row>
    <row r="818" spans="1:28" s="1" customFormat="1">
      <c r="A818" s="224"/>
      <c r="B818" s="69"/>
      <c r="C818" s="70"/>
      <c r="D818" s="224"/>
      <c r="E818" s="294"/>
      <c r="F818" s="309"/>
      <c r="G818" s="309"/>
      <c r="H818" s="310"/>
      <c r="I818" s="309"/>
      <c r="J818" s="309"/>
      <c r="K818" s="309"/>
      <c r="L818" s="309"/>
      <c r="M818" s="309"/>
      <c r="N818" s="309"/>
      <c r="O818" s="309"/>
      <c r="P818" s="312"/>
      <c r="Q818" s="313"/>
      <c r="R818" s="309"/>
      <c r="S818" s="309"/>
      <c r="T818" s="222"/>
      <c r="U818" s="222"/>
      <c r="V818" s="222"/>
      <c r="W818" s="2"/>
      <c r="X818" s="2"/>
      <c r="Y818" s="2"/>
      <c r="Z818" s="2"/>
      <c r="AA818" s="2"/>
      <c r="AB818" s="2"/>
    </row>
    <row r="819" spans="1:28" s="1" customFormat="1">
      <c r="A819" s="224"/>
      <c r="B819" s="71"/>
      <c r="C819" s="72"/>
      <c r="D819" s="224"/>
      <c r="E819" s="294"/>
      <c r="F819" s="309"/>
      <c r="G819" s="309"/>
      <c r="H819" s="310"/>
      <c r="I819" s="309"/>
      <c r="J819" s="309"/>
      <c r="K819" s="309"/>
      <c r="L819" s="309"/>
      <c r="M819" s="309"/>
      <c r="N819" s="309"/>
      <c r="O819" s="309"/>
      <c r="P819" s="312"/>
      <c r="Q819" s="313"/>
      <c r="R819" s="309"/>
      <c r="S819" s="309"/>
      <c r="T819" s="222"/>
      <c r="U819" s="222"/>
      <c r="V819" s="222"/>
      <c r="W819" s="2"/>
      <c r="X819" s="2"/>
      <c r="Y819" s="2"/>
      <c r="Z819" s="2"/>
      <c r="AA819" s="2"/>
      <c r="AB819" s="2"/>
    </row>
    <row r="820" spans="1:28" s="1" customFormat="1">
      <c r="A820" s="224"/>
      <c r="B820" s="69"/>
      <c r="C820" s="70"/>
      <c r="D820" s="224"/>
      <c r="E820" s="294"/>
      <c r="F820" s="309"/>
      <c r="G820" s="309"/>
      <c r="H820" s="310"/>
      <c r="I820" s="309"/>
      <c r="J820" s="309"/>
      <c r="K820" s="309"/>
      <c r="L820" s="309"/>
      <c r="M820" s="309"/>
      <c r="N820" s="309"/>
      <c r="O820" s="309"/>
      <c r="P820" s="312"/>
      <c r="Q820" s="313"/>
      <c r="R820" s="309"/>
      <c r="S820" s="309"/>
      <c r="T820" s="222"/>
      <c r="U820" s="222"/>
      <c r="V820" s="222"/>
      <c r="W820" s="2"/>
      <c r="X820" s="2"/>
      <c r="Y820" s="2"/>
      <c r="Z820" s="2"/>
      <c r="AA820" s="2"/>
      <c r="AB820" s="2"/>
    </row>
    <row r="821" spans="1:28" s="1" customFormat="1">
      <c r="A821" s="224"/>
      <c r="B821" s="71"/>
      <c r="C821" s="72"/>
      <c r="D821" s="224"/>
      <c r="E821" s="294"/>
      <c r="F821" s="309"/>
      <c r="G821" s="309"/>
      <c r="H821" s="310"/>
      <c r="I821" s="309"/>
      <c r="J821" s="309"/>
      <c r="K821" s="309"/>
      <c r="L821" s="309"/>
      <c r="M821" s="309"/>
      <c r="N821" s="309"/>
      <c r="O821" s="309"/>
      <c r="P821" s="312"/>
      <c r="Q821" s="313"/>
      <c r="R821" s="309"/>
      <c r="S821" s="309"/>
      <c r="T821" s="222"/>
      <c r="U821" s="222"/>
      <c r="V821" s="222"/>
      <c r="W821" s="2"/>
      <c r="X821" s="2"/>
      <c r="Y821" s="2"/>
      <c r="Z821" s="2"/>
      <c r="AA821" s="2"/>
      <c r="AB821" s="2"/>
    </row>
    <row r="822" spans="1:28" s="1" customFormat="1">
      <c r="A822" s="224"/>
      <c r="B822" s="69"/>
      <c r="C822" s="70"/>
      <c r="D822" s="224"/>
      <c r="E822" s="294"/>
      <c r="F822" s="309"/>
      <c r="G822" s="309"/>
      <c r="H822" s="310"/>
      <c r="I822" s="309"/>
      <c r="J822" s="309"/>
      <c r="K822" s="309"/>
      <c r="L822" s="309"/>
      <c r="M822" s="309"/>
      <c r="N822" s="309"/>
      <c r="O822" s="309"/>
      <c r="P822" s="312"/>
      <c r="Q822" s="313"/>
      <c r="R822" s="309"/>
      <c r="S822" s="309"/>
      <c r="T822" s="222"/>
      <c r="U822" s="222"/>
      <c r="V822" s="222"/>
      <c r="W822" s="2"/>
      <c r="X822" s="2"/>
      <c r="Y822" s="2"/>
      <c r="Z822" s="2"/>
      <c r="AA822" s="2"/>
      <c r="AB822" s="2"/>
    </row>
    <row r="823" spans="1:28" s="1" customFormat="1">
      <c r="A823" s="224"/>
      <c r="B823" s="71"/>
      <c r="C823" s="72"/>
      <c r="D823" s="224"/>
      <c r="E823" s="294"/>
      <c r="F823" s="309"/>
      <c r="G823" s="309"/>
      <c r="H823" s="310"/>
      <c r="I823" s="309"/>
      <c r="J823" s="309"/>
      <c r="K823" s="309"/>
      <c r="L823" s="309"/>
      <c r="M823" s="309"/>
      <c r="N823" s="309"/>
      <c r="O823" s="309"/>
      <c r="P823" s="312"/>
      <c r="Q823" s="313"/>
      <c r="R823" s="309"/>
      <c r="S823" s="309"/>
      <c r="T823" s="222"/>
      <c r="U823" s="222"/>
      <c r="V823" s="222"/>
      <c r="W823" s="2"/>
      <c r="X823" s="2"/>
      <c r="Y823" s="2"/>
      <c r="Z823" s="2"/>
      <c r="AA823" s="2"/>
      <c r="AB823" s="2"/>
    </row>
    <row r="824" spans="1:28" s="1" customFormat="1">
      <c r="A824" s="224"/>
      <c r="B824" s="69"/>
      <c r="C824" s="70"/>
      <c r="D824" s="224"/>
      <c r="E824" s="294"/>
      <c r="F824" s="309"/>
      <c r="G824" s="309"/>
      <c r="H824" s="310"/>
      <c r="I824" s="309"/>
      <c r="J824" s="309"/>
      <c r="K824" s="309"/>
      <c r="L824" s="309"/>
      <c r="M824" s="309"/>
      <c r="N824" s="309"/>
      <c r="O824" s="309"/>
      <c r="P824" s="312"/>
      <c r="Q824" s="313"/>
      <c r="R824" s="309"/>
      <c r="S824" s="309"/>
      <c r="T824" s="222"/>
      <c r="U824" s="222"/>
      <c r="V824" s="222"/>
      <c r="W824" s="2"/>
      <c r="X824" s="2"/>
      <c r="Y824" s="2"/>
      <c r="Z824" s="2"/>
      <c r="AA824" s="2"/>
      <c r="AB824" s="2"/>
    </row>
    <row r="825" spans="1:28" s="1" customFormat="1">
      <c r="A825" s="224"/>
      <c r="B825" s="71"/>
      <c r="C825" s="72"/>
      <c r="D825" s="224"/>
      <c r="E825" s="294"/>
      <c r="F825" s="309"/>
      <c r="G825" s="309"/>
      <c r="H825" s="310"/>
      <c r="I825" s="309"/>
      <c r="J825" s="309"/>
      <c r="K825" s="309"/>
      <c r="L825" s="309"/>
      <c r="M825" s="309"/>
      <c r="N825" s="309"/>
      <c r="O825" s="309"/>
      <c r="P825" s="312"/>
      <c r="Q825" s="313"/>
      <c r="R825" s="309"/>
      <c r="S825" s="309"/>
      <c r="T825" s="222"/>
      <c r="U825" s="222"/>
      <c r="V825" s="222"/>
      <c r="W825" s="2"/>
      <c r="X825" s="2"/>
      <c r="Y825" s="2"/>
      <c r="Z825" s="2"/>
      <c r="AA825" s="2"/>
      <c r="AB825" s="2"/>
    </row>
    <row r="826" spans="1:28" s="1" customFormat="1">
      <c r="A826" s="224"/>
      <c r="B826" s="69"/>
      <c r="C826" s="70"/>
      <c r="D826" s="224"/>
      <c r="E826" s="294"/>
      <c r="F826" s="309"/>
      <c r="G826" s="309"/>
      <c r="H826" s="310"/>
      <c r="I826" s="309"/>
      <c r="J826" s="309"/>
      <c r="K826" s="309"/>
      <c r="L826" s="309"/>
      <c r="M826" s="309"/>
      <c r="N826" s="309"/>
      <c r="O826" s="309"/>
      <c r="P826" s="312"/>
      <c r="Q826" s="313"/>
      <c r="R826" s="309"/>
      <c r="S826" s="309"/>
      <c r="T826" s="222"/>
      <c r="U826" s="222"/>
      <c r="V826" s="222"/>
      <c r="W826" s="2"/>
      <c r="X826" s="2"/>
      <c r="Y826" s="2"/>
      <c r="Z826" s="2"/>
      <c r="AA826" s="2"/>
      <c r="AB826" s="2"/>
    </row>
    <row r="827" spans="1:28" s="1" customFormat="1">
      <c r="A827" s="224"/>
      <c r="B827" s="71"/>
      <c r="C827" s="72"/>
      <c r="D827" s="224"/>
      <c r="E827" s="294"/>
      <c r="F827" s="309"/>
      <c r="G827" s="309"/>
      <c r="H827" s="310"/>
      <c r="I827" s="309"/>
      <c r="J827" s="309"/>
      <c r="K827" s="309"/>
      <c r="L827" s="309"/>
      <c r="M827" s="309"/>
      <c r="N827" s="309"/>
      <c r="O827" s="309"/>
      <c r="P827" s="312"/>
      <c r="Q827" s="313"/>
      <c r="R827" s="309"/>
      <c r="S827" s="309"/>
      <c r="T827" s="222"/>
      <c r="U827" s="222"/>
      <c r="V827" s="222"/>
      <c r="W827" s="2"/>
      <c r="X827" s="2"/>
      <c r="Y827" s="2"/>
      <c r="Z827" s="2"/>
      <c r="AA827" s="2"/>
      <c r="AB827" s="2"/>
    </row>
    <row r="828" spans="1:28" s="1" customFormat="1">
      <c r="A828" s="224"/>
      <c r="B828" s="69"/>
      <c r="C828" s="70"/>
      <c r="D828" s="224"/>
      <c r="E828" s="294"/>
      <c r="F828" s="309"/>
      <c r="G828" s="309"/>
      <c r="H828" s="310"/>
      <c r="I828" s="309"/>
      <c r="J828" s="309"/>
      <c r="K828" s="309"/>
      <c r="L828" s="309"/>
      <c r="M828" s="309"/>
      <c r="N828" s="309"/>
      <c r="O828" s="309"/>
      <c r="P828" s="312"/>
      <c r="Q828" s="313"/>
      <c r="R828" s="309"/>
      <c r="S828" s="309"/>
      <c r="T828" s="222"/>
      <c r="U828" s="222"/>
      <c r="V828" s="222"/>
      <c r="W828" s="2"/>
      <c r="X828" s="2"/>
      <c r="Y828" s="2"/>
      <c r="Z828" s="2"/>
      <c r="AA828" s="2"/>
      <c r="AB828" s="2"/>
    </row>
    <row r="829" spans="1:28" s="1" customFormat="1">
      <c r="A829" s="224"/>
      <c r="B829" s="71"/>
      <c r="C829" s="72"/>
      <c r="D829" s="224"/>
      <c r="E829" s="294"/>
      <c r="F829" s="309"/>
      <c r="G829" s="309"/>
      <c r="H829" s="310"/>
      <c r="I829" s="309"/>
      <c r="J829" s="309"/>
      <c r="K829" s="309"/>
      <c r="L829" s="309"/>
      <c r="M829" s="309"/>
      <c r="N829" s="309"/>
      <c r="O829" s="309"/>
      <c r="P829" s="312"/>
      <c r="Q829" s="313"/>
      <c r="R829" s="309"/>
      <c r="S829" s="309"/>
      <c r="T829" s="222"/>
      <c r="U829" s="222"/>
      <c r="V829" s="222"/>
      <c r="W829" s="2"/>
      <c r="X829" s="2"/>
      <c r="Y829" s="2"/>
      <c r="Z829" s="2"/>
      <c r="AA829" s="2"/>
      <c r="AB829" s="2"/>
    </row>
    <row r="830" spans="1:28" s="1" customFormat="1">
      <c r="A830" s="224"/>
      <c r="B830" s="69"/>
      <c r="C830" s="70"/>
      <c r="D830" s="224"/>
      <c r="E830" s="294"/>
      <c r="F830" s="309"/>
      <c r="G830" s="309"/>
      <c r="H830" s="310"/>
      <c r="I830" s="309"/>
      <c r="J830" s="309"/>
      <c r="K830" s="309"/>
      <c r="L830" s="309"/>
      <c r="M830" s="309"/>
      <c r="N830" s="309"/>
      <c r="O830" s="309"/>
      <c r="P830" s="312"/>
      <c r="Q830" s="313"/>
      <c r="R830" s="309"/>
      <c r="S830" s="309"/>
      <c r="T830" s="222"/>
      <c r="U830" s="222"/>
      <c r="V830" s="222"/>
      <c r="W830" s="2"/>
      <c r="X830" s="2"/>
      <c r="Y830" s="2"/>
      <c r="Z830" s="2"/>
      <c r="AA830" s="2"/>
      <c r="AB830" s="2"/>
    </row>
    <row r="831" spans="1:28" s="1" customFormat="1">
      <c r="A831" s="224"/>
      <c r="B831" s="71"/>
      <c r="C831" s="72"/>
      <c r="D831" s="224"/>
      <c r="E831" s="294"/>
      <c r="F831" s="309"/>
      <c r="G831" s="309"/>
      <c r="H831" s="310"/>
      <c r="I831" s="309"/>
      <c r="J831" s="309"/>
      <c r="K831" s="309"/>
      <c r="L831" s="309"/>
      <c r="M831" s="309"/>
      <c r="N831" s="309"/>
      <c r="O831" s="309"/>
      <c r="P831" s="312"/>
      <c r="Q831" s="313"/>
      <c r="R831" s="309"/>
      <c r="S831" s="309"/>
      <c r="T831" s="222"/>
      <c r="U831" s="222"/>
      <c r="V831" s="222"/>
      <c r="W831" s="2"/>
      <c r="X831" s="2"/>
      <c r="Y831" s="2"/>
      <c r="Z831" s="2"/>
      <c r="AA831" s="2"/>
      <c r="AB831" s="2"/>
    </row>
    <row r="832" spans="1:28" s="1" customFormat="1">
      <c r="A832" s="224"/>
      <c r="B832" s="69"/>
      <c r="C832" s="70"/>
      <c r="D832" s="224"/>
      <c r="E832" s="294"/>
      <c r="F832" s="309"/>
      <c r="G832" s="309"/>
      <c r="H832" s="310"/>
      <c r="I832" s="309"/>
      <c r="J832" s="309"/>
      <c r="K832" s="309"/>
      <c r="L832" s="309"/>
      <c r="M832" s="309"/>
      <c r="N832" s="309"/>
      <c r="O832" s="309"/>
      <c r="P832" s="312"/>
      <c r="Q832" s="313"/>
      <c r="R832" s="309"/>
      <c r="S832" s="309"/>
      <c r="T832" s="222"/>
      <c r="U832" s="222"/>
      <c r="V832" s="222"/>
      <c r="W832" s="2"/>
      <c r="X832" s="2"/>
      <c r="Y832" s="2"/>
      <c r="Z832" s="2"/>
      <c r="AA832" s="2"/>
      <c r="AB832" s="2"/>
    </row>
    <row r="833" spans="1:28" s="1" customFormat="1">
      <c r="A833" s="224"/>
      <c r="B833" s="71"/>
      <c r="C833" s="72"/>
      <c r="D833" s="224"/>
      <c r="E833" s="294"/>
      <c r="F833" s="309"/>
      <c r="G833" s="309"/>
      <c r="H833" s="310"/>
      <c r="I833" s="309"/>
      <c r="J833" s="309"/>
      <c r="K833" s="309"/>
      <c r="L833" s="309"/>
      <c r="M833" s="309"/>
      <c r="N833" s="309"/>
      <c r="O833" s="309"/>
      <c r="P833" s="312"/>
      <c r="Q833" s="313"/>
      <c r="R833" s="309"/>
      <c r="S833" s="309"/>
      <c r="T833" s="222"/>
      <c r="U833" s="222"/>
      <c r="V833" s="222"/>
      <c r="W833" s="2"/>
      <c r="X833" s="2"/>
      <c r="Y833" s="2"/>
      <c r="Z833" s="2"/>
      <c r="AA833" s="2"/>
      <c r="AB833" s="2"/>
    </row>
    <row r="834" spans="1:28" s="1" customFormat="1">
      <c r="A834" s="224"/>
      <c r="B834" s="69"/>
      <c r="C834" s="70"/>
      <c r="D834" s="224"/>
      <c r="E834" s="294"/>
      <c r="F834" s="309"/>
      <c r="G834" s="309"/>
      <c r="H834" s="310"/>
      <c r="I834" s="309"/>
      <c r="J834" s="309"/>
      <c r="K834" s="309"/>
      <c r="L834" s="309"/>
      <c r="M834" s="309"/>
      <c r="N834" s="309"/>
      <c r="O834" s="309"/>
      <c r="P834" s="312"/>
      <c r="Q834" s="313"/>
      <c r="R834" s="309"/>
      <c r="S834" s="309"/>
      <c r="T834" s="222"/>
      <c r="U834" s="222"/>
      <c r="V834" s="222"/>
      <c r="W834" s="2"/>
      <c r="X834" s="2"/>
      <c r="Y834" s="2"/>
      <c r="Z834" s="2"/>
      <c r="AA834" s="2"/>
      <c r="AB834" s="2"/>
    </row>
    <row r="835" spans="1:28" s="1" customFormat="1">
      <c r="A835" s="224"/>
      <c r="B835" s="71"/>
      <c r="C835" s="72"/>
      <c r="D835" s="224"/>
      <c r="E835" s="294"/>
      <c r="F835" s="309"/>
      <c r="G835" s="309"/>
      <c r="H835" s="310"/>
      <c r="I835" s="309"/>
      <c r="J835" s="309"/>
      <c r="K835" s="309"/>
      <c r="L835" s="309"/>
      <c r="M835" s="309"/>
      <c r="N835" s="309"/>
      <c r="O835" s="309"/>
      <c r="P835" s="312"/>
      <c r="Q835" s="313"/>
      <c r="R835" s="309"/>
      <c r="S835" s="309"/>
      <c r="T835" s="222"/>
      <c r="U835" s="222"/>
      <c r="V835" s="222"/>
      <c r="W835" s="2"/>
      <c r="X835" s="2"/>
      <c r="Y835" s="2"/>
      <c r="Z835" s="2"/>
      <c r="AA835" s="2"/>
      <c r="AB835" s="2"/>
    </row>
    <row r="836" spans="1:28" s="1" customFormat="1">
      <c r="A836" s="224"/>
      <c r="B836" s="69"/>
      <c r="C836" s="70"/>
      <c r="D836" s="224"/>
      <c r="E836" s="294"/>
      <c r="F836" s="309"/>
      <c r="G836" s="309"/>
      <c r="H836" s="310"/>
      <c r="I836" s="309"/>
      <c r="J836" s="309"/>
      <c r="K836" s="309"/>
      <c r="L836" s="309"/>
      <c r="M836" s="309"/>
      <c r="N836" s="309"/>
      <c r="O836" s="309"/>
      <c r="P836" s="312"/>
      <c r="Q836" s="313"/>
      <c r="R836" s="309"/>
      <c r="S836" s="309"/>
      <c r="T836" s="222"/>
      <c r="U836" s="222"/>
      <c r="V836" s="222"/>
      <c r="W836" s="2"/>
      <c r="X836" s="2"/>
      <c r="Y836" s="2"/>
      <c r="Z836" s="2"/>
      <c r="AA836" s="2"/>
      <c r="AB836" s="2"/>
    </row>
    <row r="837" spans="1:28" s="1" customFormat="1">
      <c r="A837" s="224"/>
      <c r="B837" s="71"/>
      <c r="C837" s="72"/>
      <c r="D837" s="224"/>
      <c r="E837" s="294"/>
      <c r="F837" s="309"/>
      <c r="G837" s="309"/>
      <c r="H837" s="310"/>
      <c r="I837" s="309"/>
      <c r="J837" s="309"/>
      <c r="K837" s="309"/>
      <c r="L837" s="309"/>
      <c r="M837" s="309"/>
      <c r="N837" s="309"/>
      <c r="O837" s="309"/>
      <c r="P837" s="312"/>
      <c r="Q837" s="313"/>
      <c r="R837" s="309"/>
      <c r="S837" s="309"/>
      <c r="T837" s="222"/>
      <c r="U837" s="222"/>
      <c r="V837" s="222"/>
      <c r="W837" s="2"/>
      <c r="X837" s="2"/>
      <c r="Y837" s="2"/>
      <c r="Z837" s="2"/>
      <c r="AA837" s="2"/>
      <c r="AB837" s="2"/>
    </row>
    <row r="838" spans="1:28" s="1" customFormat="1">
      <c r="A838" s="224"/>
      <c r="B838" s="69"/>
      <c r="C838" s="70"/>
      <c r="D838" s="224"/>
      <c r="E838" s="294"/>
      <c r="F838" s="309"/>
      <c r="G838" s="309"/>
      <c r="H838" s="310"/>
      <c r="I838" s="309"/>
      <c r="J838" s="309"/>
      <c r="K838" s="309"/>
      <c r="L838" s="309"/>
      <c r="M838" s="309"/>
      <c r="N838" s="309"/>
      <c r="O838" s="309"/>
      <c r="P838" s="312"/>
      <c r="Q838" s="313"/>
      <c r="R838" s="309"/>
      <c r="S838" s="309"/>
      <c r="T838" s="222"/>
      <c r="U838" s="222"/>
      <c r="V838" s="222"/>
      <c r="W838" s="2"/>
      <c r="X838" s="2"/>
      <c r="Y838" s="2"/>
      <c r="Z838" s="2"/>
      <c r="AA838" s="2"/>
      <c r="AB838" s="2"/>
    </row>
    <row r="839" spans="1:28" s="1" customFormat="1">
      <c r="A839" s="224"/>
      <c r="B839" s="71"/>
      <c r="C839" s="72"/>
      <c r="D839" s="224"/>
      <c r="E839" s="294"/>
      <c r="F839" s="309"/>
      <c r="G839" s="309"/>
      <c r="H839" s="310"/>
      <c r="I839" s="309"/>
      <c r="J839" s="309"/>
      <c r="K839" s="309"/>
      <c r="L839" s="309"/>
      <c r="M839" s="309"/>
      <c r="N839" s="309"/>
      <c r="O839" s="309"/>
      <c r="P839" s="312"/>
      <c r="Q839" s="313"/>
      <c r="R839" s="309"/>
      <c r="S839" s="309"/>
      <c r="T839" s="222"/>
      <c r="U839" s="222"/>
      <c r="V839" s="222"/>
      <c r="W839" s="2"/>
      <c r="X839" s="2"/>
      <c r="Y839" s="2"/>
      <c r="Z839" s="2"/>
      <c r="AA839" s="2"/>
      <c r="AB839" s="2"/>
    </row>
    <row r="840" spans="1:28" s="1" customFormat="1">
      <c r="A840" s="224"/>
      <c r="B840" s="69"/>
      <c r="C840" s="70"/>
      <c r="D840" s="224"/>
      <c r="E840" s="294"/>
      <c r="F840" s="309"/>
      <c r="G840" s="309"/>
      <c r="H840" s="310"/>
      <c r="I840" s="309"/>
      <c r="J840" s="309"/>
      <c r="K840" s="309"/>
      <c r="L840" s="309"/>
      <c r="M840" s="309"/>
      <c r="N840" s="309"/>
      <c r="O840" s="309"/>
      <c r="P840" s="312"/>
      <c r="Q840" s="313"/>
      <c r="R840" s="309"/>
      <c r="S840" s="309"/>
      <c r="T840" s="222"/>
      <c r="U840" s="222"/>
      <c r="V840" s="222"/>
      <c r="W840" s="2"/>
      <c r="X840" s="2"/>
      <c r="Y840" s="2"/>
      <c r="Z840" s="2"/>
      <c r="AA840" s="2"/>
      <c r="AB840" s="2"/>
    </row>
    <row r="841" spans="1:28" s="1" customFormat="1">
      <c r="A841" s="224"/>
      <c r="B841" s="71"/>
      <c r="C841" s="72"/>
      <c r="D841" s="224"/>
      <c r="E841" s="294"/>
      <c r="F841" s="309"/>
      <c r="G841" s="309"/>
      <c r="H841" s="310"/>
      <c r="I841" s="309"/>
      <c r="J841" s="309"/>
      <c r="K841" s="309"/>
      <c r="L841" s="309"/>
      <c r="M841" s="309"/>
      <c r="N841" s="309"/>
      <c r="O841" s="309"/>
      <c r="P841" s="312"/>
      <c r="Q841" s="313"/>
      <c r="R841" s="309"/>
      <c r="S841" s="309"/>
      <c r="T841" s="222"/>
      <c r="U841" s="222"/>
      <c r="V841" s="222"/>
      <c r="W841" s="2"/>
      <c r="X841" s="2"/>
      <c r="Y841" s="2"/>
      <c r="Z841" s="2"/>
      <c r="AA841" s="2"/>
      <c r="AB841" s="2"/>
    </row>
    <row r="842" spans="1:28" s="1" customFormat="1">
      <c r="A842" s="224"/>
      <c r="B842" s="69"/>
      <c r="C842" s="70"/>
      <c r="D842" s="224"/>
      <c r="E842" s="294"/>
      <c r="F842" s="309"/>
      <c r="G842" s="309"/>
      <c r="H842" s="310"/>
      <c r="I842" s="309"/>
      <c r="J842" s="309"/>
      <c r="K842" s="309"/>
      <c r="L842" s="309"/>
      <c r="M842" s="309"/>
      <c r="N842" s="309"/>
      <c r="O842" s="309"/>
      <c r="P842" s="312"/>
      <c r="Q842" s="313"/>
      <c r="R842" s="309"/>
      <c r="S842" s="309"/>
      <c r="T842" s="222"/>
      <c r="U842" s="222"/>
      <c r="V842" s="222"/>
      <c r="W842" s="2"/>
      <c r="X842" s="2"/>
      <c r="Y842" s="2"/>
      <c r="Z842" s="2"/>
      <c r="AA842" s="2"/>
      <c r="AB842" s="2"/>
    </row>
    <row r="843" spans="1:28" s="1" customFormat="1">
      <c r="A843" s="224"/>
      <c r="B843" s="71"/>
      <c r="C843" s="72"/>
      <c r="D843" s="224"/>
      <c r="E843" s="294"/>
      <c r="F843" s="309"/>
      <c r="G843" s="309"/>
      <c r="H843" s="310"/>
      <c r="I843" s="309"/>
      <c r="J843" s="309"/>
      <c r="K843" s="309"/>
      <c r="L843" s="309"/>
      <c r="M843" s="309"/>
      <c r="N843" s="309"/>
      <c r="O843" s="309"/>
      <c r="P843" s="312"/>
      <c r="Q843" s="313"/>
      <c r="R843" s="309"/>
      <c r="S843" s="309"/>
      <c r="T843" s="222"/>
      <c r="U843" s="222"/>
      <c r="V843" s="222"/>
      <c r="W843" s="2"/>
      <c r="X843" s="2"/>
      <c r="Y843" s="2"/>
      <c r="Z843" s="2"/>
      <c r="AA843" s="2"/>
      <c r="AB843" s="2"/>
    </row>
    <row r="844" spans="1:28" s="1" customFormat="1">
      <c r="A844" s="224"/>
      <c r="B844" s="69"/>
      <c r="C844" s="70"/>
      <c r="D844" s="224"/>
      <c r="E844" s="294"/>
      <c r="F844" s="309"/>
      <c r="G844" s="309"/>
      <c r="H844" s="310"/>
      <c r="I844" s="309"/>
      <c r="J844" s="309"/>
      <c r="K844" s="309"/>
      <c r="L844" s="309"/>
      <c r="M844" s="309"/>
      <c r="N844" s="309"/>
      <c r="O844" s="309"/>
      <c r="P844" s="312"/>
      <c r="Q844" s="313"/>
      <c r="R844" s="309"/>
      <c r="S844" s="309"/>
      <c r="T844" s="222"/>
      <c r="U844" s="222"/>
      <c r="V844" s="222"/>
      <c r="W844" s="2"/>
      <c r="X844" s="2"/>
      <c r="Y844" s="2"/>
      <c r="Z844" s="2"/>
      <c r="AA844" s="2"/>
      <c r="AB844" s="2"/>
    </row>
    <row r="845" spans="1:28" s="1" customFormat="1">
      <c r="A845" s="224"/>
      <c r="B845" s="71"/>
      <c r="C845" s="72"/>
      <c r="D845" s="224"/>
      <c r="E845" s="294"/>
      <c r="F845" s="309"/>
      <c r="G845" s="309"/>
      <c r="H845" s="310"/>
      <c r="I845" s="309"/>
      <c r="J845" s="309"/>
      <c r="K845" s="309"/>
      <c r="L845" s="309"/>
      <c r="M845" s="309"/>
      <c r="N845" s="309"/>
      <c r="O845" s="309"/>
      <c r="P845" s="312"/>
      <c r="Q845" s="313"/>
      <c r="R845" s="309"/>
      <c r="S845" s="309"/>
      <c r="T845" s="222"/>
      <c r="U845" s="222"/>
      <c r="V845" s="222"/>
      <c r="W845" s="2"/>
      <c r="X845" s="2"/>
      <c r="Y845" s="2"/>
      <c r="Z845" s="2"/>
      <c r="AA845" s="2"/>
      <c r="AB845" s="2"/>
    </row>
    <row r="846" spans="1:28" s="1" customFormat="1">
      <c r="A846" s="224"/>
      <c r="B846" s="69"/>
      <c r="C846" s="70"/>
      <c r="D846" s="224"/>
      <c r="E846" s="294"/>
      <c r="F846" s="309"/>
      <c r="G846" s="309"/>
      <c r="H846" s="310"/>
      <c r="I846" s="309"/>
      <c r="J846" s="309"/>
      <c r="K846" s="309"/>
      <c r="L846" s="309"/>
      <c r="M846" s="309"/>
      <c r="N846" s="309"/>
      <c r="O846" s="309"/>
      <c r="P846" s="312"/>
      <c r="Q846" s="313"/>
      <c r="R846" s="309"/>
      <c r="S846" s="309"/>
      <c r="T846" s="222"/>
      <c r="U846" s="222"/>
      <c r="V846" s="222"/>
      <c r="W846" s="2"/>
      <c r="X846" s="2"/>
      <c r="Y846" s="2"/>
      <c r="Z846" s="2"/>
      <c r="AA846" s="2"/>
      <c r="AB846" s="2"/>
    </row>
    <row r="847" spans="1:28" s="1" customFormat="1">
      <c r="A847" s="224"/>
      <c r="B847" s="71"/>
      <c r="C847" s="72"/>
      <c r="D847" s="224"/>
      <c r="E847" s="294"/>
      <c r="F847" s="309"/>
      <c r="G847" s="309"/>
      <c r="H847" s="310"/>
      <c r="I847" s="309"/>
      <c r="J847" s="309"/>
      <c r="K847" s="309"/>
      <c r="L847" s="309"/>
      <c r="M847" s="309"/>
      <c r="N847" s="309"/>
      <c r="O847" s="309"/>
      <c r="P847" s="312"/>
      <c r="Q847" s="313"/>
      <c r="R847" s="309"/>
      <c r="S847" s="309"/>
      <c r="T847" s="222"/>
      <c r="U847" s="222"/>
      <c r="V847" s="222"/>
      <c r="W847" s="2"/>
      <c r="X847" s="2"/>
      <c r="Y847" s="2"/>
      <c r="Z847" s="2"/>
      <c r="AA847" s="2"/>
      <c r="AB847" s="2"/>
    </row>
    <row r="848" spans="1:28" s="1" customFormat="1">
      <c r="A848" s="224"/>
      <c r="B848" s="69"/>
      <c r="C848" s="70"/>
      <c r="D848" s="224"/>
      <c r="E848" s="294"/>
      <c r="F848" s="309"/>
      <c r="G848" s="309"/>
      <c r="H848" s="310"/>
      <c r="I848" s="309"/>
      <c r="J848" s="309"/>
      <c r="K848" s="309"/>
      <c r="L848" s="309"/>
      <c r="M848" s="309"/>
      <c r="N848" s="309"/>
      <c r="O848" s="309"/>
      <c r="P848" s="312"/>
      <c r="Q848" s="313"/>
      <c r="R848" s="309"/>
      <c r="S848" s="309"/>
      <c r="T848" s="222"/>
      <c r="U848" s="222"/>
      <c r="V848" s="222"/>
      <c r="W848" s="2"/>
      <c r="X848" s="2"/>
      <c r="Y848" s="2"/>
      <c r="Z848" s="2"/>
      <c r="AA848" s="2"/>
      <c r="AB848" s="2"/>
    </row>
    <row r="849" spans="1:28" s="1" customFormat="1">
      <c r="A849" s="224"/>
      <c r="B849" s="71"/>
      <c r="C849" s="72"/>
      <c r="D849" s="224"/>
      <c r="E849" s="294"/>
      <c r="F849" s="309"/>
      <c r="G849" s="309"/>
      <c r="H849" s="310"/>
      <c r="I849" s="309"/>
      <c r="J849" s="309"/>
      <c r="K849" s="309"/>
      <c r="L849" s="309"/>
      <c r="M849" s="309"/>
      <c r="N849" s="309"/>
      <c r="O849" s="309"/>
      <c r="P849" s="312"/>
      <c r="Q849" s="313"/>
      <c r="R849" s="309"/>
      <c r="S849" s="309"/>
      <c r="T849" s="222"/>
      <c r="U849" s="222"/>
      <c r="V849" s="222"/>
      <c r="W849" s="2"/>
      <c r="X849" s="2"/>
      <c r="Y849" s="2"/>
      <c r="Z849" s="2"/>
      <c r="AA849" s="2"/>
      <c r="AB849" s="2"/>
    </row>
    <row r="850" spans="1:28" s="1" customFormat="1">
      <c r="A850" s="224"/>
      <c r="B850" s="69"/>
      <c r="C850" s="70"/>
      <c r="D850" s="224"/>
      <c r="E850" s="294"/>
      <c r="F850" s="309"/>
      <c r="G850" s="309"/>
      <c r="H850" s="310"/>
      <c r="I850" s="309"/>
      <c r="J850" s="309"/>
      <c r="K850" s="309"/>
      <c r="L850" s="309"/>
      <c r="M850" s="309"/>
      <c r="N850" s="309"/>
      <c r="O850" s="309"/>
      <c r="P850" s="312"/>
      <c r="Q850" s="313"/>
      <c r="R850" s="309"/>
      <c r="S850" s="309"/>
      <c r="T850" s="222"/>
      <c r="U850" s="222"/>
      <c r="V850" s="222"/>
      <c r="W850" s="2"/>
      <c r="X850" s="2"/>
      <c r="Y850" s="2"/>
      <c r="Z850" s="2"/>
      <c r="AA850" s="2"/>
      <c r="AB850" s="2"/>
    </row>
    <row r="851" spans="1:28" s="1" customFormat="1">
      <c r="A851" s="224"/>
      <c r="B851" s="71"/>
      <c r="C851" s="72"/>
      <c r="D851" s="224"/>
      <c r="E851" s="294"/>
      <c r="F851" s="309"/>
      <c r="G851" s="309"/>
      <c r="H851" s="310"/>
      <c r="I851" s="309"/>
      <c r="J851" s="309"/>
      <c r="K851" s="309"/>
      <c r="L851" s="309"/>
      <c r="M851" s="309"/>
      <c r="N851" s="309"/>
      <c r="O851" s="309"/>
      <c r="P851" s="312"/>
      <c r="Q851" s="313"/>
      <c r="R851" s="309"/>
      <c r="S851" s="309"/>
      <c r="T851" s="222"/>
      <c r="U851" s="222"/>
      <c r="V851" s="222"/>
      <c r="W851" s="2"/>
      <c r="X851" s="2"/>
      <c r="Y851" s="2"/>
      <c r="Z851" s="2"/>
      <c r="AA851" s="2"/>
      <c r="AB851" s="2"/>
    </row>
    <row r="852" spans="1:28" s="1" customFormat="1">
      <c r="A852" s="224"/>
      <c r="B852" s="69"/>
      <c r="C852" s="70"/>
      <c r="D852" s="224"/>
      <c r="E852" s="294"/>
      <c r="F852" s="309"/>
      <c r="G852" s="309"/>
      <c r="H852" s="310"/>
      <c r="I852" s="309"/>
      <c r="J852" s="309"/>
      <c r="K852" s="309"/>
      <c r="L852" s="309"/>
      <c r="M852" s="309"/>
      <c r="N852" s="309"/>
      <c r="O852" s="309"/>
      <c r="P852" s="312"/>
      <c r="Q852" s="313"/>
      <c r="R852" s="309"/>
      <c r="S852" s="309"/>
      <c r="T852" s="222"/>
      <c r="U852" s="222"/>
      <c r="V852" s="222"/>
      <c r="W852" s="2"/>
      <c r="X852" s="2"/>
      <c r="Y852" s="2"/>
      <c r="Z852" s="2"/>
      <c r="AA852" s="2"/>
      <c r="AB852" s="2"/>
    </row>
    <row r="853" spans="1:28" s="1" customFormat="1">
      <c r="A853" s="224"/>
      <c r="B853" s="71"/>
      <c r="C853" s="72"/>
      <c r="D853" s="224"/>
      <c r="E853" s="294"/>
      <c r="F853" s="309"/>
      <c r="G853" s="309"/>
      <c r="H853" s="310"/>
      <c r="I853" s="309"/>
      <c r="J853" s="309"/>
      <c r="K853" s="309"/>
      <c r="L853" s="309"/>
      <c r="M853" s="309"/>
      <c r="N853" s="309"/>
      <c r="O853" s="309"/>
      <c r="P853" s="312"/>
      <c r="Q853" s="313"/>
      <c r="R853" s="309"/>
      <c r="S853" s="309"/>
      <c r="T853" s="222"/>
      <c r="U853" s="222"/>
      <c r="V853" s="222"/>
      <c r="W853" s="2"/>
      <c r="X853" s="2"/>
      <c r="Y853" s="2"/>
      <c r="Z853" s="2"/>
      <c r="AA853" s="2"/>
      <c r="AB853" s="2"/>
    </row>
    <row r="854" spans="1:28" s="1" customFormat="1">
      <c r="A854" s="224"/>
      <c r="B854" s="69"/>
      <c r="C854" s="70"/>
      <c r="D854" s="224"/>
      <c r="E854" s="294"/>
      <c r="F854" s="309"/>
      <c r="G854" s="309"/>
      <c r="H854" s="310"/>
      <c r="I854" s="309"/>
      <c r="J854" s="309"/>
      <c r="K854" s="309"/>
      <c r="L854" s="309"/>
      <c r="M854" s="309"/>
      <c r="N854" s="309"/>
      <c r="O854" s="309"/>
      <c r="P854" s="312"/>
      <c r="Q854" s="313"/>
      <c r="R854" s="309"/>
      <c r="S854" s="309"/>
      <c r="T854" s="222"/>
      <c r="U854" s="222"/>
      <c r="V854" s="222"/>
      <c r="W854" s="2"/>
      <c r="X854" s="2"/>
      <c r="Y854" s="2"/>
      <c r="Z854" s="2"/>
      <c r="AA854" s="2"/>
      <c r="AB854" s="2"/>
    </row>
    <row r="855" spans="1:28" s="1" customFormat="1">
      <c r="A855" s="224"/>
      <c r="B855" s="71"/>
      <c r="C855" s="72"/>
      <c r="D855" s="224"/>
      <c r="E855" s="294"/>
      <c r="F855" s="309"/>
      <c r="G855" s="309"/>
      <c r="H855" s="310"/>
      <c r="I855" s="309"/>
      <c r="J855" s="309"/>
      <c r="K855" s="309"/>
      <c r="L855" s="309"/>
      <c r="M855" s="309"/>
      <c r="N855" s="309"/>
      <c r="O855" s="309"/>
      <c r="P855" s="312"/>
      <c r="Q855" s="313"/>
      <c r="R855" s="309"/>
      <c r="S855" s="309"/>
      <c r="T855" s="222"/>
      <c r="U855" s="222"/>
      <c r="V855" s="222"/>
      <c r="W855" s="2"/>
      <c r="X855" s="2"/>
      <c r="Y855" s="2"/>
      <c r="Z855" s="2"/>
      <c r="AA855" s="2"/>
      <c r="AB855" s="2"/>
    </row>
    <row r="856" spans="1:28" s="1" customFormat="1">
      <c r="A856" s="224"/>
      <c r="B856" s="69"/>
      <c r="C856" s="70"/>
      <c r="D856" s="224"/>
      <c r="E856" s="294"/>
      <c r="F856" s="309"/>
      <c r="G856" s="309"/>
      <c r="H856" s="310"/>
      <c r="I856" s="309"/>
      <c r="J856" s="309"/>
      <c r="K856" s="309"/>
      <c r="L856" s="309"/>
      <c r="M856" s="309"/>
      <c r="N856" s="309"/>
      <c r="O856" s="309"/>
      <c r="P856" s="312"/>
      <c r="Q856" s="313"/>
      <c r="R856" s="309"/>
      <c r="S856" s="309"/>
      <c r="T856" s="222"/>
      <c r="U856" s="222"/>
      <c r="V856" s="222"/>
      <c r="W856" s="2"/>
      <c r="X856" s="2"/>
      <c r="Y856" s="2"/>
      <c r="Z856" s="2"/>
      <c r="AA856" s="2"/>
      <c r="AB856" s="2"/>
    </row>
    <row r="857" spans="1:28" s="1" customFormat="1">
      <c r="A857" s="224"/>
      <c r="B857" s="71"/>
      <c r="C857" s="72"/>
      <c r="D857" s="224"/>
      <c r="E857" s="294"/>
      <c r="F857" s="309"/>
      <c r="G857" s="309"/>
      <c r="H857" s="310"/>
      <c r="I857" s="309"/>
      <c r="J857" s="309"/>
      <c r="K857" s="309"/>
      <c r="L857" s="309"/>
      <c r="M857" s="309"/>
      <c r="N857" s="309"/>
      <c r="O857" s="309"/>
      <c r="P857" s="312"/>
      <c r="Q857" s="313"/>
      <c r="R857" s="309"/>
      <c r="S857" s="309"/>
      <c r="T857" s="222"/>
      <c r="U857" s="222"/>
      <c r="V857" s="222"/>
      <c r="W857" s="2"/>
      <c r="X857" s="2"/>
      <c r="Y857" s="2"/>
      <c r="Z857" s="2"/>
      <c r="AA857" s="2"/>
      <c r="AB857" s="2"/>
    </row>
    <row r="858" spans="1:28" s="1" customFormat="1">
      <c r="A858" s="224"/>
      <c r="B858" s="69"/>
      <c r="C858" s="70"/>
      <c r="D858" s="224"/>
      <c r="E858" s="294"/>
      <c r="F858" s="309"/>
      <c r="G858" s="309"/>
      <c r="H858" s="310"/>
      <c r="I858" s="309"/>
      <c r="J858" s="309"/>
      <c r="K858" s="309"/>
      <c r="L858" s="309"/>
      <c r="M858" s="309"/>
      <c r="N858" s="309"/>
      <c r="O858" s="309"/>
      <c r="P858" s="312"/>
      <c r="Q858" s="313"/>
      <c r="R858" s="309"/>
      <c r="S858" s="309"/>
      <c r="T858" s="222"/>
      <c r="U858" s="222"/>
      <c r="V858" s="222"/>
      <c r="W858" s="2"/>
      <c r="X858" s="2"/>
      <c r="Y858" s="2"/>
      <c r="Z858" s="2"/>
      <c r="AA858" s="2"/>
      <c r="AB858" s="2"/>
    </row>
    <row r="859" spans="1:28" s="1" customFormat="1">
      <c r="A859" s="224"/>
      <c r="B859" s="71"/>
      <c r="C859" s="72"/>
      <c r="D859" s="224"/>
      <c r="E859" s="294"/>
      <c r="F859" s="309"/>
      <c r="G859" s="309"/>
      <c r="H859" s="310"/>
      <c r="I859" s="309"/>
      <c r="J859" s="309"/>
      <c r="K859" s="309"/>
      <c r="L859" s="309"/>
      <c r="M859" s="309"/>
      <c r="N859" s="309"/>
      <c r="O859" s="309"/>
      <c r="P859" s="312"/>
      <c r="Q859" s="313"/>
      <c r="R859" s="309"/>
      <c r="S859" s="309"/>
      <c r="T859" s="222"/>
      <c r="U859" s="222"/>
      <c r="V859" s="222"/>
      <c r="W859" s="2"/>
      <c r="X859" s="2"/>
      <c r="Y859" s="2"/>
      <c r="Z859" s="2"/>
      <c r="AA859" s="2"/>
      <c r="AB859" s="2"/>
    </row>
    <row r="860" spans="1:28" s="1" customFormat="1">
      <c r="A860" s="224"/>
      <c r="B860" s="69"/>
      <c r="C860" s="70"/>
      <c r="D860" s="224"/>
      <c r="E860" s="294"/>
      <c r="F860" s="309"/>
      <c r="G860" s="309"/>
      <c r="H860" s="310"/>
      <c r="I860" s="309"/>
      <c r="J860" s="309"/>
      <c r="K860" s="309"/>
      <c r="L860" s="309"/>
      <c r="M860" s="309"/>
      <c r="N860" s="309"/>
      <c r="O860" s="309"/>
      <c r="P860" s="312"/>
      <c r="Q860" s="313"/>
      <c r="R860" s="309"/>
      <c r="S860" s="309"/>
      <c r="T860" s="222"/>
      <c r="U860" s="222"/>
      <c r="V860" s="222"/>
      <c r="W860" s="2"/>
      <c r="X860" s="2"/>
      <c r="Y860" s="2"/>
      <c r="Z860" s="2"/>
      <c r="AA860" s="2"/>
      <c r="AB860" s="2"/>
    </row>
    <row r="861" spans="1:28" s="1" customFormat="1">
      <c r="A861" s="224"/>
      <c r="B861" s="71"/>
      <c r="C861" s="72"/>
      <c r="D861" s="224"/>
      <c r="E861" s="294"/>
      <c r="F861" s="309"/>
      <c r="G861" s="309"/>
      <c r="H861" s="310"/>
      <c r="I861" s="309"/>
      <c r="J861" s="309"/>
      <c r="K861" s="309"/>
      <c r="L861" s="309"/>
      <c r="M861" s="309"/>
      <c r="N861" s="309"/>
      <c r="O861" s="309"/>
      <c r="P861" s="312"/>
      <c r="Q861" s="313"/>
      <c r="R861" s="309"/>
      <c r="S861" s="309"/>
      <c r="T861" s="222"/>
      <c r="U861" s="222"/>
      <c r="V861" s="222"/>
      <c r="W861" s="2"/>
      <c r="X861" s="2"/>
      <c r="Y861" s="2"/>
      <c r="Z861" s="2"/>
      <c r="AA861" s="2"/>
      <c r="AB861" s="2"/>
    </row>
    <row r="862" spans="1:28" s="1" customFormat="1">
      <c r="A862" s="224"/>
      <c r="B862" s="69"/>
      <c r="C862" s="70"/>
      <c r="D862" s="224"/>
      <c r="E862" s="294"/>
      <c r="F862" s="309"/>
      <c r="G862" s="309"/>
      <c r="H862" s="310"/>
      <c r="I862" s="309"/>
      <c r="J862" s="309"/>
      <c r="K862" s="309"/>
      <c r="L862" s="309"/>
      <c r="M862" s="309"/>
      <c r="N862" s="309"/>
      <c r="O862" s="309"/>
      <c r="P862" s="312"/>
      <c r="Q862" s="313"/>
      <c r="R862" s="309"/>
      <c r="S862" s="309"/>
      <c r="T862" s="222"/>
      <c r="U862" s="222"/>
      <c r="V862" s="222"/>
      <c r="W862" s="2"/>
      <c r="X862" s="2"/>
      <c r="Y862" s="2"/>
      <c r="Z862" s="2"/>
      <c r="AA862" s="2"/>
      <c r="AB862" s="2"/>
    </row>
    <row r="863" spans="1:28" s="1" customFormat="1">
      <c r="A863" s="224"/>
      <c r="B863" s="71"/>
      <c r="C863" s="72"/>
      <c r="D863" s="224"/>
      <c r="E863" s="294"/>
      <c r="F863" s="309"/>
      <c r="G863" s="309"/>
      <c r="H863" s="310"/>
      <c r="I863" s="309"/>
      <c r="J863" s="309"/>
      <c r="K863" s="309"/>
      <c r="L863" s="309"/>
      <c r="M863" s="309"/>
      <c r="N863" s="309"/>
      <c r="O863" s="309"/>
      <c r="P863" s="312"/>
      <c r="Q863" s="313"/>
      <c r="R863" s="309"/>
      <c r="S863" s="309"/>
      <c r="T863" s="222"/>
      <c r="U863" s="222"/>
      <c r="V863" s="222"/>
      <c r="W863" s="2"/>
      <c r="X863" s="2"/>
      <c r="Y863" s="2"/>
      <c r="Z863" s="2"/>
      <c r="AA863" s="2"/>
      <c r="AB863" s="2"/>
    </row>
    <row r="864" spans="1:28" s="1" customFormat="1">
      <c r="A864" s="224"/>
      <c r="B864" s="69"/>
      <c r="C864" s="70"/>
      <c r="D864" s="224"/>
      <c r="E864" s="294"/>
      <c r="F864" s="309"/>
      <c r="G864" s="309"/>
      <c r="H864" s="310"/>
      <c r="I864" s="309"/>
      <c r="J864" s="309"/>
      <c r="K864" s="309"/>
      <c r="L864" s="309"/>
      <c r="M864" s="309"/>
      <c r="N864" s="309"/>
      <c r="O864" s="309"/>
      <c r="P864" s="312"/>
      <c r="Q864" s="313"/>
      <c r="R864" s="309"/>
      <c r="S864" s="309"/>
      <c r="T864" s="222"/>
      <c r="U864" s="222"/>
      <c r="V864" s="222"/>
      <c r="W864" s="2"/>
      <c r="X864" s="2"/>
      <c r="Y864" s="2"/>
      <c r="Z864" s="2"/>
      <c r="AA864" s="2"/>
      <c r="AB864" s="2"/>
    </row>
    <row r="865" spans="1:28" s="1" customFormat="1">
      <c r="A865" s="224"/>
      <c r="B865" s="71"/>
      <c r="C865" s="72"/>
      <c r="D865" s="224"/>
      <c r="E865" s="294"/>
      <c r="F865" s="309"/>
      <c r="G865" s="309"/>
      <c r="H865" s="310"/>
      <c r="I865" s="309"/>
      <c r="J865" s="309"/>
      <c r="K865" s="309"/>
      <c r="L865" s="309"/>
      <c r="M865" s="309"/>
      <c r="N865" s="309"/>
      <c r="O865" s="309"/>
      <c r="P865" s="312"/>
      <c r="Q865" s="313"/>
      <c r="R865" s="309"/>
      <c r="S865" s="309"/>
      <c r="T865" s="222"/>
      <c r="U865" s="222"/>
      <c r="V865" s="222"/>
      <c r="W865" s="2"/>
      <c r="X865" s="2"/>
      <c r="Y865" s="2"/>
      <c r="Z865" s="2"/>
      <c r="AA865" s="2"/>
      <c r="AB865" s="2"/>
    </row>
    <row r="866" spans="1:28" s="1" customFormat="1">
      <c r="A866" s="224"/>
      <c r="B866" s="69"/>
      <c r="C866" s="70"/>
      <c r="D866" s="224"/>
      <c r="E866" s="294"/>
      <c r="F866" s="309"/>
      <c r="G866" s="309"/>
      <c r="H866" s="310"/>
      <c r="I866" s="309"/>
      <c r="J866" s="309"/>
      <c r="K866" s="309"/>
      <c r="L866" s="309"/>
      <c r="M866" s="309"/>
      <c r="N866" s="309"/>
      <c r="O866" s="309"/>
      <c r="P866" s="312"/>
      <c r="Q866" s="313"/>
      <c r="R866" s="309"/>
      <c r="S866" s="309"/>
      <c r="T866" s="222"/>
      <c r="U866" s="222"/>
      <c r="V866" s="222"/>
      <c r="W866" s="2"/>
      <c r="X866" s="2"/>
      <c r="Y866" s="2"/>
      <c r="Z866" s="2"/>
      <c r="AA866" s="2"/>
      <c r="AB866" s="2"/>
    </row>
    <row r="867" spans="1:28" s="1" customFormat="1">
      <c r="A867" s="224"/>
      <c r="B867" s="71"/>
      <c r="C867" s="72"/>
      <c r="D867" s="224"/>
      <c r="E867" s="294"/>
      <c r="F867" s="309"/>
      <c r="G867" s="309"/>
      <c r="H867" s="310"/>
      <c r="I867" s="309"/>
      <c r="J867" s="309"/>
      <c r="K867" s="309"/>
      <c r="L867" s="309"/>
      <c r="M867" s="309"/>
      <c r="N867" s="309"/>
      <c r="O867" s="309"/>
      <c r="P867" s="312"/>
      <c r="Q867" s="313"/>
      <c r="R867" s="309"/>
      <c r="S867" s="309"/>
      <c r="T867" s="222"/>
      <c r="U867" s="222"/>
      <c r="V867" s="222"/>
      <c r="W867" s="2"/>
      <c r="X867" s="2"/>
      <c r="Y867" s="2"/>
      <c r="Z867" s="2"/>
      <c r="AA867" s="2"/>
      <c r="AB867" s="2"/>
    </row>
    <row r="868" spans="1:28" s="1" customFormat="1">
      <c r="A868" s="224"/>
      <c r="B868" s="69"/>
      <c r="C868" s="70"/>
      <c r="D868" s="224"/>
      <c r="E868" s="294"/>
      <c r="F868" s="309"/>
      <c r="G868" s="309"/>
      <c r="H868" s="310"/>
      <c r="I868" s="309"/>
      <c r="J868" s="309"/>
      <c r="K868" s="309"/>
      <c r="L868" s="309"/>
      <c r="M868" s="309"/>
      <c r="N868" s="309"/>
      <c r="O868" s="309"/>
      <c r="P868" s="312"/>
      <c r="Q868" s="313"/>
      <c r="R868" s="309"/>
      <c r="S868" s="309"/>
      <c r="T868" s="222"/>
      <c r="U868" s="222"/>
      <c r="V868" s="222"/>
      <c r="W868" s="2"/>
      <c r="X868" s="2"/>
      <c r="Y868" s="2"/>
      <c r="Z868" s="2"/>
      <c r="AA868" s="2"/>
      <c r="AB868" s="2"/>
    </row>
    <row r="869" spans="1:28" s="1" customFormat="1">
      <c r="A869" s="224"/>
      <c r="B869" s="71"/>
      <c r="C869" s="72"/>
      <c r="D869" s="224"/>
      <c r="E869" s="294"/>
      <c r="F869" s="309"/>
      <c r="G869" s="309"/>
      <c r="H869" s="310"/>
      <c r="I869" s="309"/>
      <c r="J869" s="309"/>
      <c r="K869" s="309"/>
      <c r="L869" s="309"/>
      <c r="M869" s="309"/>
      <c r="N869" s="309"/>
      <c r="O869" s="309"/>
      <c r="P869" s="312"/>
      <c r="Q869" s="313"/>
      <c r="R869" s="309"/>
      <c r="S869" s="309"/>
      <c r="T869" s="222"/>
      <c r="U869" s="222"/>
      <c r="V869" s="222"/>
      <c r="W869" s="2"/>
      <c r="X869" s="2"/>
      <c r="Y869" s="2"/>
      <c r="Z869" s="2"/>
      <c r="AA869" s="2"/>
      <c r="AB869" s="2"/>
    </row>
    <row r="870" spans="1:28" s="1" customFormat="1">
      <c r="A870" s="224"/>
      <c r="B870" s="69"/>
      <c r="C870" s="70"/>
      <c r="D870" s="224"/>
      <c r="E870" s="294"/>
      <c r="F870" s="309"/>
      <c r="G870" s="309"/>
      <c r="H870" s="310"/>
      <c r="I870" s="309"/>
      <c r="J870" s="309"/>
      <c r="K870" s="309"/>
      <c r="L870" s="309"/>
      <c r="M870" s="309"/>
      <c r="N870" s="309"/>
      <c r="O870" s="309"/>
      <c r="P870" s="312"/>
      <c r="Q870" s="313"/>
      <c r="R870" s="309"/>
      <c r="S870" s="309"/>
      <c r="T870" s="222"/>
      <c r="U870" s="222"/>
      <c r="V870" s="222"/>
      <c r="W870" s="2"/>
      <c r="X870" s="2"/>
      <c r="Y870" s="2"/>
      <c r="Z870" s="2"/>
      <c r="AA870" s="2"/>
      <c r="AB870" s="2"/>
    </row>
    <row r="871" spans="1:28" s="1" customFormat="1">
      <c r="A871" s="224"/>
      <c r="B871" s="71"/>
      <c r="C871" s="72"/>
      <c r="D871" s="224"/>
      <c r="E871" s="294"/>
      <c r="F871" s="309"/>
      <c r="G871" s="309"/>
      <c r="H871" s="310"/>
      <c r="I871" s="309"/>
      <c r="J871" s="309"/>
      <c r="K871" s="309"/>
      <c r="L871" s="309"/>
      <c r="M871" s="309"/>
      <c r="N871" s="309"/>
      <c r="O871" s="309"/>
      <c r="P871" s="312"/>
      <c r="Q871" s="313"/>
      <c r="R871" s="309"/>
      <c r="S871" s="309"/>
      <c r="T871" s="222"/>
      <c r="U871" s="222"/>
      <c r="V871" s="222"/>
      <c r="W871" s="2"/>
      <c r="X871" s="2"/>
      <c r="Y871" s="2"/>
      <c r="Z871" s="2"/>
      <c r="AA871" s="2"/>
      <c r="AB871" s="2"/>
    </row>
    <row r="872" spans="1:28" s="1" customFormat="1">
      <c r="A872" s="224"/>
      <c r="B872" s="69"/>
      <c r="C872" s="70"/>
      <c r="D872" s="224"/>
      <c r="E872" s="294"/>
      <c r="F872" s="309"/>
      <c r="G872" s="309"/>
      <c r="H872" s="310"/>
      <c r="I872" s="309"/>
      <c r="J872" s="309"/>
      <c r="K872" s="309"/>
      <c r="L872" s="309"/>
      <c r="M872" s="309"/>
      <c r="N872" s="309"/>
      <c r="O872" s="309"/>
      <c r="P872" s="312"/>
      <c r="Q872" s="313"/>
      <c r="R872" s="309"/>
      <c r="S872" s="309"/>
      <c r="T872" s="222"/>
      <c r="U872" s="222"/>
      <c r="V872" s="222"/>
      <c r="W872" s="2"/>
      <c r="X872" s="2"/>
      <c r="Y872" s="2"/>
      <c r="Z872" s="2"/>
      <c r="AA872" s="2"/>
      <c r="AB872" s="2"/>
    </row>
    <row r="873" spans="1:28" s="1" customFormat="1">
      <c r="A873" s="224"/>
      <c r="B873" s="71"/>
      <c r="C873" s="72"/>
      <c r="D873" s="224"/>
      <c r="E873" s="294"/>
      <c r="F873" s="309"/>
      <c r="G873" s="309"/>
      <c r="H873" s="310"/>
      <c r="I873" s="309"/>
      <c r="J873" s="309"/>
      <c r="K873" s="309"/>
      <c r="L873" s="309"/>
      <c r="M873" s="309"/>
      <c r="N873" s="309"/>
      <c r="O873" s="309"/>
      <c r="P873" s="312"/>
      <c r="Q873" s="313"/>
      <c r="R873" s="309"/>
      <c r="S873" s="309"/>
      <c r="T873" s="222"/>
      <c r="U873" s="222"/>
      <c r="V873" s="222"/>
      <c r="W873" s="2"/>
      <c r="X873" s="2"/>
      <c r="Y873" s="2"/>
      <c r="Z873" s="2"/>
      <c r="AA873" s="2"/>
      <c r="AB873" s="2"/>
    </row>
    <row r="874" spans="1:28" s="1" customFormat="1">
      <c r="A874" s="224"/>
      <c r="B874" s="69"/>
      <c r="C874" s="70"/>
      <c r="D874" s="224"/>
      <c r="E874" s="294"/>
      <c r="F874" s="309"/>
      <c r="G874" s="309"/>
      <c r="H874" s="310"/>
      <c r="I874" s="309"/>
      <c r="J874" s="309"/>
      <c r="K874" s="309"/>
      <c r="L874" s="309"/>
      <c r="M874" s="309"/>
      <c r="N874" s="309"/>
      <c r="O874" s="309"/>
      <c r="P874" s="312"/>
      <c r="Q874" s="313"/>
      <c r="R874" s="309"/>
      <c r="S874" s="309"/>
      <c r="T874" s="222"/>
      <c r="U874" s="222"/>
      <c r="V874" s="222"/>
      <c r="W874" s="2"/>
      <c r="X874" s="2"/>
      <c r="Y874" s="2"/>
      <c r="Z874" s="2"/>
      <c r="AA874" s="2"/>
      <c r="AB874" s="2"/>
    </row>
    <row r="875" spans="1:28" s="1" customFormat="1">
      <c r="A875" s="224"/>
      <c r="B875" s="71"/>
      <c r="C875" s="72"/>
      <c r="D875" s="224"/>
      <c r="E875" s="294"/>
      <c r="F875" s="309"/>
      <c r="G875" s="309"/>
      <c r="H875" s="310"/>
      <c r="I875" s="309"/>
      <c r="J875" s="309"/>
      <c r="K875" s="309"/>
      <c r="L875" s="309"/>
      <c r="M875" s="309"/>
      <c r="N875" s="309"/>
      <c r="O875" s="309"/>
      <c r="P875" s="312"/>
      <c r="Q875" s="313"/>
      <c r="R875" s="309"/>
      <c r="S875" s="309"/>
      <c r="T875" s="222"/>
      <c r="U875" s="222"/>
      <c r="V875" s="222"/>
      <c r="W875" s="2"/>
      <c r="X875" s="2"/>
      <c r="Y875" s="2"/>
      <c r="Z875" s="2"/>
      <c r="AA875" s="2"/>
      <c r="AB875" s="2"/>
    </row>
    <row r="876" spans="1:28" s="1" customFormat="1">
      <c r="A876" s="224"/>
      <c r="B876" s="69"/>
      <c r="C876" s="70"/>
      <c r="D876" s="224"/>
      <c r="E876" s="294"/>
      <c r="F876" s="309"/>
      <c r="G876" s="309"/>
      <c r="H876" s="310"/>
      <c r="I876" s="309"/>
      <c r="J876" s="309"/>
      <c r="K876" s="309"/>
      <c r="L876" s="309"/>
      <c r="M876" s="309"/>
      <c r="N876" s="309"/>
      <c r="O876" s="309"/>
      <c r="P876" s="312"/>
      <c r="Q876" s="313"/>
      <c r="R876" s="309"/>
      <c r="S876" s="309"/>
      <c r="T876" s="222"/>
      <c r="U876" s="222"/>
      <c r="V876" s="222"/>
      <c r="W876" s="2"/>
      <c r="X876" s="2"/>
      <c r="Y876" s="2"/>
      <c r="Z876" s="2"/>
      <c r="AA876" s="2"/>
      <c r="AB876" s="2"/>
    </row>
    <row r="877" spans="1:28" s="1" customFormat="1">
      <c r="A877" s="224"/>
      <c r="B877" s="71"/>
      <c r="C877" s="72"/>
      <c r="D877" s="224"/>
      <c r="E877" s="294"/>
      <c r="F877" s="309"/>
      <c r="G877" s="309"/>
      <c r="H877" s="310"/>
      <c r="I877" s="309"/>
      <c r="J877" s="309"/>
      <c r="K877" s="309"/>
      <c r="L877" s="309"/>
      <c r="M877" s="309"/>
      <c r="N877" s="309"/>
      <c r="O877" s="309"/>
      <c r="P877" s="312"/>
      <c r="Q877" s="313"/>
      <c r="R877" s="309"/>
      <c r="S877" s="309"/>
      <c r="T877" s="222"/>
      <c r="U877" s="222"/>
      <c r="V877" s="222"/>
      <c r="W877" s="2"/>
      <c r="X877" s="2"/>
      <c r="Y877" s="2"/>
      <c r="Z877" s="2"/>
      <c r="AA877" s="2"/>
      <c r="AB877" s="2"/>
    </row>
    <row r="878" spans="1:28" s="1" customFormat="1">
      <c r="A878" s="224"/>
      <c r="B878" s="69"/>
      <c r="C878" s="70"/>
      <c r="D878" s="224"/>
      <c r="E878" s="294"/>
      <c r="F878" s="309"/>
      <c r="G878" s="309"/>
      <c r="H878" s="310"/>
      <c r="I878" s="309"/>
      <c r="J878" s="309"/>
      <c r="K878" s="309"/>
      <c r="L878" s="309"/>
      <c r="M878" s="309"/>
      <c r="N878" s="309"/>
      <c r="O878" s="309"/>
      <c r="P878" s="312"/>
      <c r="Q878" s="313"/>
      <c r="R878" s="309"/>
      <c r="S878" s="309"/>
      <c r="T878" s="222"/>
      <c r="U878" s="222"/>
      <c r="V878" s="222"/>
      <c r="W878" s="2"/>
      <c r="X878" s="2"/>
      <c r="Y878" s="2"/>
      <c r="Z878" s="2"/>
      <c r="AA878" s="2"/>
      <c r="AB878" s="2"/>
    </row>
    <row r="879" spans="1:28" s="1" customFormat="1">
      <c r="A879" s="224"/>
      <c r="B879" s="71"/>
      <c r="C879" s="72"/>
      <c r="D879" s="224"/>
      <c r="E879" s="294"/>
      <c r="F879" s="309"/>
      <c r="G879" s="309"/>
      <c r="H879" s="310"/>
      <c r="I879" s="309"/>
      <c r="J879" s="309"/>
      <c r="K879" s="309"/>
      <c r="L879" s="309"/>
      <c r="M879" s="309"/>
      <c r="N879" s="309"/>
      <c r="O879" s="309"/>
      <c r="P879" s="312"/>
      <c r="Q879" s="313"/>
      <c r="R879" s="309"/>
      <c r="S879" s="309"/>
      <c r="T879" s="222"/>
      <c r="U879" s="222"/>
      <c r="V879" s="222"/>
      <c r="W879" s="2"/>
      <c r="X879" s="2"/>
      <c r="Y879" s="2"/>
      <c r="Z879" s="2"/>
      <c r="AA879" s="2"/>
      <c r="AB879" s="2"/>
    </row>
    <row r="880" spans="1:28" s="1" customFormat="1">
      <c r="A880" s="224"/>
      <c r="B880" s="69"/>
      <c r="C880" s="70"/>
      <c r="D880" s="224"/>
      <c r="E880" s="294"/>
      <c r="F880" s="309"/>
      <c r="G880" s="309"/>
      <c r="H880" s="310"/>
      <c r="I880" s="309"/>
      <c r="J880" s="309"/>
      <c r="K880" s="309"/>
      <c r="L880" s="309"/>
      <c r="M880" s="309"/>
      <c r="N880" s="309"/>
      <c r="O880" s="309"/>
      <c r="P880" s="312"/>
      <c r="Q880" s="313"/>
      <c r="R880" s="309"/>
      <c r="S880" s="309"/>
      <c r="T880" s="222"/>
      <c r="U880" s="222"/>
      <c r="V880" s="222"/>
      <c r="W880" s="2"/>
      <c r="X880" s="2"/>
      <c r="Y880" s="2"/>
      <c r="Z880" s="2"/>
      <c r="AA880" s="2"/>
      <c r="AB880" s="2"/>
    </row>
    <row r="881" spans="1:28" s="1" customFormat="1">
      <c r="A881" s="224"/>
      <c r="B881" s="71"/>
      <c r="C881" s="72"/>
      <c r="D881" s="224"/>
      <c r="E881" s="294"/>
      <c r="F881" s="309"/>
      <c r="G881" s="309"/>
      <c r="H881" s="310"/>
      <c r="I881" s="309"/>
      <c r="J881" s="309"/>
      <c r="K881" s="309"/>
      <c r="L881" s="309"/>
      <c r="M881" s="309"/>
      <c r="N881" s="309"/>
      <c r="O881" s="309"/>
      <c r="P881" s="312"/>
      <c r="Q881" s="313"/>
      <c r="R881" s="309"/>
      <c r="S881" s="309"/>
      <c r="T881" s="222"/>
      <c r="U881" s="222"/>
      <c r="V881" s="222"/>
      <c r="W881" s="2"/>
      <c r="X881" s="2"/>
      <c r="Y881" s="2"/>
      <c r="Z881" s="2"/>
      <c r="AA881" s="2"/>
      <c r="AB881" s="2"/>
    </row>
    <row r="882" spans="1:28" s="1" customFormat="1">
      <c r="A882" s="224"/>
      <c r="B882" s="69"/>
      <c r="C882" s="70"/>
      <c r="D882" s="224"/>
      <c r="E882" s="294"/>
      <c r="F882" s="309"/>
      <c r="G882" s="309"/>
      <c r="H882" s="310"/>
      <c r="I882" s="309"/>
      <c r="J882" s="309"/>
      <c r="K882" s="309"/>
      <c r="L882" s="309"/>
      <c r="M882" s="309"/>
      <c r="N882" s="309"/>
      <c r="O882" s="309"/>
      <c r="P882" s="312"/>
      <c r="Q882" s="313"/>
      <c r="R882" s="309"/>
      <c r="S882" s="309"/>
      <c r="T882" s="222"/>
      <c r="U882" s="222"/>
      <c r="V882" s="222"/>
      <c r="W882" s="2"/>
      <c r="X882" s="2"/>
      <c r="Y882" s="2"/>
      <c r="Z882" s="2"/>
      <c r="AA882" s="2"/>
      <c r="AB882" s="2"/>
    </row>
    <row r="883" spans="1:28" s="1" customFormat="1">
      <c r="A883" s="224"/>
      <c r="B883" s="71"/>
      <c r="C883" s="72"/>
      <c r="D883" s="224"/>
      <c r="E883" s="294"/>
      <c r="F883" s="309"/>
      <c r="G883" s="309"/>
      <c r="H883" s="310"/>
      <c r="I883" s="309"/>
      <c r="J883" s="309"/>
      <c r="K883" s="309"/>
      <c r="L883" s="309"/>
      <c r="M883" s="309"/>
      <c r="N883" s="309"/>
      <c r="O883" s="309"/>
      <c r="P883" s="312"/>
      <c r="Q883" s="313"/>
      <c r="R883" s="309"/>
      <c r="S883" s="309"/>
      <c r="T883" s="222"/>
      <c r="U883" s="222"/>
      <c r="V883" s="222"/>
      <c r="W883" s="2"/>
      <c r="X883" s="2"/>
      <c r="Y883" s="2"/>
      <c r="Z883" s="2"/>
      <c r="AA883" s="2"/>
      <c r="AB883" s="2"/>
    </row>
    <row r="884" spans="1:28" s="1" customFormat="1">
      <c r="A884" s="224"/>
      <c r="B884" s="69"/>
      <c r="C884" s="70"/>
      <c r="D884" s="224"/>
      <c r="E884" s="294"/>
      <c r="F884" s="309"/>
      <c r="G884" s="309"/>
      <c r="H884" s="310"/>
      <c r="I884" s="309"/>
      <c r="J884" s="309"/>
      <c r="K884" s="309"/>
      <c r="L884" s="309"/>
      <c r="M884" s="309"/>
      <c r="N884" s="309"/>
      <c r="O884" s="309"/>
      <c r="P884" s="312"/>
      <c r="Q884" s="313"/>
      <c r="R884" s="309"/>
      <c r="S884" s="309"/>
      <c r="T884" s="222"/>
      <c r="U884" s="222"/>
      <c r="V884" s="222"/>
      <c r="W884" s="2"/>
      <c r="X884" s="2"/>
      <c r="Y884" s="2"/>
      <c r="Z884" s="2"/>
      <c r="AA884" s="2"/>
      <c r="AB884" s="2"/>
    </row>
    <row r="885" spans="1:28" s="1" customFormat="1">
      <c r="A885" s="224"/>
      <c r="B885" s="71"/>
      <c r="C885" s="72"/>
      <c r="D885" s="224"/>
      <c r="E885" s="294"/>
      <c r="F885" s="309"/>
      <c r="G885" s="309"/>
      <c r="H885" s="310"/>
      <c r="I885" s="309"/>
      <c r="J885" s="309"/>
      <c r="K885" s="309"/>
      <c r="L885" s="309"/>
      <c r="M885" s="309"/>
      <c r="N885" s="309"/>
      <c r="O885" s="309"/>
      <c r="P885" s="312"/>
      <c r="Q885" s="313"/>
      <c r="R885" s="309"/>
      <c r="S885" s="309"/>
      <c r="T885" s="222"/>
      <c r="U885" s="222"/>
      <c r="V885" s="222"/>
      <c r="W885" s="2"/>
      <c r="X885" s="2"/>
      <c r="Y885" s="2"/>
      <c r="Z885" s="2"/>
      <c r="AA885" s="2"/>
      <c r="AB885" s="2"/>
    </row>
    <row r="886" spans="1:28" s="1" customFormat="1">
      <c r="A886" s="224"/>
      <c r="B886" s="69"/>
      <c r="C886" s="70"/>
      <c r="D886" s="224"/>
      <c r="E886" s="294"/>
      <c r="F886" s="309"/>
      <c r="G886" s="309"/>
      <c r="H886" s="310"/>
      <c r="I886" s="309"/>
      <c r="J886" s="309"/>
      <c r="K886" s="309"/>
      <c r="L886" s="309"/>
      <c r="M886" s="309"/>
      <c r="N886" s="309"/>
      <c r="O886" s="309"/>
      <c r="P886" s="312"/>
      <c r="Q886" s="313"/>
      <c r="R886" s="309"/>
      <c r="S886" s="309"/>
      <c r="T886" s="222"/>
      <c r="U886" s="222"/>
      <c r="V886" s="222"/>
      <c r="W886" s="2"/>
      <c r="X886" s="2"/>
      <c r="Y886" s="2"/>
      <c r="Z886" s="2"/>
      <c r="AA886" s="2"/>
      <c r="AB886" s="2"/>
    </row>
    <row r="887" spans="1:28" s="1" customFormat="1">
      <c r="A887" s="224"/>
      <c r="B887" s="71"/>
      <c r="C887" s="72"/>
      <c r="D887" s="224"/>
      <c r="E887" s="294"/>
      <c r="F887" s="309"/>
      <c r="G887" s="309"/>
      <c r="H887" s="310"/>
      <c r="I887" s="309"/>
      <c r="J887" s="309"/>
      <c r="K887" s="309"/>
      <c r="L887" s="309"/>
      <c r="M887" s="309"/>
      <c r="N887" s="309"/>
      <c r="O887" s="309"/>
      <c r="P887" s="312"/>
      <c r="Q887" s="313"/>
      <c r="R887" s="309"/>
      <c r="S887" s="309"/>
      <c r="T887" s="222"/>
      <c r="U887" s="222"/>
      <c r="V887" s="222"/>
      <c r="W887" s="2"/>
      <c r="X887" s="2"/>
      <c r="Y887" s="2"/>
      <c r="Z887" s="2"/>
      <c r="AA887" s="2"/>
      <c r="AB887" s="2"/>
    </row>
    <row r="888" spans="1:28" s="1" customFormat="1">
      <c r="A888" s="224"/>
      <c r="B888" s="69"/>
      <c r="C888" s="70"/>
      <c r="D888" s="224"/>
      <c r="E888" s="294"/>
      <c r="F888" s="309"/>
      <c r="G888" s="309"/>
      <c r="H888" s="310"/>
      <c r="I888" s="309"/>
      <c r="J888" s="309"/>
      <c r="K888" s="309"/>
      <c r="L888" s="309"/>
      <c r="M888" s="309"/>
      <c r="N888" s="309"/>
      <c r="O888" s="309"/>
      <c r="P888" s="312"/>
      <c r="Q888" s="313"/>
      <c r="R888" s="309"/>
      <c r="S888" s="309"/>
      <c r="T888" s="222"/>
      <c r="U888" s="222"/>
      <c r="V888" s="222"/>
      <c r="W888" s="2"/>
      <c r="X888" s="2"/>
      <c r="Y888" s="2"/>
      <c r="Z888" s="2"/>
      <c r="AA888" s="2"/>
      <c r="AB888" s="2"/>
    </row>
    <row r="889" spans="1:28" s="1" customFormat="1">
      <c r="A889" s="224"/>
      <c r="B889" s="71"/>
      <c r="C889" s="72"/>
      <c r="D889" s="224"/>
      <c r="E889" s="294"/>
      <c r="F889" s="309"/>
      <c r="G889" s="309"/>
      <c r="H889" s="310"/>
      <c r="I889" s="309"/>
      <c r="J889" s="309"/>
      <c r="K889" s="309"/>
      <c r="L889" s="309"/>
      <c r="M889" s="309"/>
      <c r="N889" s="309"/>
      <c r="O889" s="309"/>
      <c r="P889" s="312"/>
      <c r="Q889" s="313"/>
      <c r="R889" s="309"/>
      <c r="S889" s="309"/>
      <c r="T889" s="222"/>
      <c r="U889" s="222"/>
      <c r="V889" s="222"/>
      <c r="W889" s="2"/>
      <c r="X889" s="2"/>
      <c r="Y889" s="2"/>
      <c r="Z889" s="2"/>
      <c r="AA889" s="2"/>
      <c r="AB889" s="2"/>
    </row>
    <row r="890" spans="1:28" s="1" customFormat="1">
      <c r="A890" s="224"/>
      <c r="B890" s="69"/>
      <c r="C890" s="70"/>
      <c r="D890" s="224"/>
      <c r="E890" s="294"/>
      <c r="F890" s="309"/>
      <c r="G890" s="309"/>
      <c r="H890" s="310"/>
      <c r="I890" s="309"/>
      <c r="J890" s="309"/>
      <c r="K890" s="309"/>
      <c r="L890" s="309"/>
      <c r="M890" s="309"/>
      <c r="N890" s="309"/>
      <c r="O890" s="309"/>
      <c r="P890" s="312"/>
      <c r="Q890" s="313"/>
      <c r="R890" s="309"/>
      <c r="S890" s="309"/>
      <c r="T890" s="222"/>
      <c r="U890" s="222"/>
      <c r="V890" s="222"/>
      <c r="W890" s="2"/>
      <c r="X890" s="2"/>
      <c r="Y890" s="2"/>
      <c r="Z890" s="2"/>
      <c r="AA890" s="2"/>
      <c r="AB890" s="2"/>
    </row>
    <row r="891" spans="1:28" s="1" customFormat="1">
      <c r="A891" s="224"/>
      <c r="B891" s="71"/>
      <c r="C891" s="72"/>
      <c r="D891" s="224"/>
      <c r="E891" s="294"/>
      <c r="F891" s="309"/>
      <c r="G891" s="309"/>
      <c r="H891" s="310"/>
      <c r="I891" s="309"/>
      <c r="J891" s="309"/>
      <c r="K891" s="309"/>
      <c r="L891" s="309"/>
      <c r="M891" s="309"/>
      <c r="N891" s="309"/>
      <c r="O891" s="309"/>
      <c r="P891" s="312"/>
      <c r="Q891" s="313"/>
      <c r="R891" s="309"/>
      <c r="S891" s="309"/>
      <c r="T891" s="222"/>
      <c r="U891" s="222"/>
      <c r="V891" s="222"/>
      <c r="W891" s="2"/>
      <c r="X891" s="2"/>
      <c r="Y891" s="2"/>
      <c r="Z891" s="2"/>
      <c r="AA891" s="2"/>
      <c r="AB891" s="2"/>
    </row>
    <row r="892" spans="1:28" s="1" customFormat="1">
      <c r="A892" s="224"/>
      <c r="B892" s="69"/>
      <c r="C892" s="70"/>
      <c r="D892" s="224"/>
      <c r="E892" s="294"/>
      <c r="F892" s="309"/>
      <c r="G892" s="309"/>
      <c r="H892" s="310"/>
      <c r="I892" s="309"/>
      <c r="J892" s="309"/>
      <c r="K892" s="309"/>
      <c r="L892" s="309"/>
      <c r="M892" s="309"/>
      <c r="N892" s="309"/>
      <c r="O892" s="309"/>
      <c r="P892" s="312"/>
      <c r="Q892" s="313"/>
      <c r="R892" s="309"/>
      <c r="S892" s="309"/>
      <c r="T892" s="222"/>
      <c r="U892" s="222"/>
      <c r="V892" s="222"/>
      <c r="W892" s="2"/>
      <c r="X892" s="2"/>
      <c r="Y892" s="2"/>
      <c r="Z892" s="2"/>
      <c r="AA892" s="2"/>
      <c r="AB892" s="2"/>
    </row>
    <row r="893" spans="1:28" s="1" customFormat="1">
      <c r="A893" s="224"/>
      <c r="B893" s="71"/>
      <c r="C893" s="72"/>
      <c r="D893" s="224"/>
      <c r="E893" s="294"/>
      <c r="F893" s="309"/>
      <c r="G893" s="309"/>
      <c r="H893" s="310"/>
      <c r="I893" s="309"/>
      <c r="J893" s="309"/>
      <c r="K893" s="309"/>
      <c r="L893" s="309"/>
      <c r="M893" s="309"/>
      <c r="N893" s="309"/>
      <c r="O893" s="309"/>
      <c r="P893" s="312"/>
      <c r="Q893" s="313"/>
      <c r="R893" s="309"/>
      <c r="S893" s="309"/>
      <c r="T893" s="222"/>
      <c r="U893" s="222"/>
      <c r="V893" s="222"/>
      <c r="W893" s="2"/>
      <c r="X893" s="2"/>
      <c r="Y893" s="2"/>
      <c r="Z893" s="2"/>
      <c r="AA893" s="2"/>
      <c r="AB893" s="2"/>
    </row>
    <row r="894" spans="1:28" s="1" customFormat="1">
      <c r="A894" s="224"/>
      <c r="B894" s="69"/>
      <c r="C894" s="70"/>
      <c r="D894" s="224"/>
      <c r="E894" s="294"/>
      <c r="F894" s="309"/>
      <c r="G894" s="309"/>
      <c r="H894" s="310"/>
      <c r="I894" s="309"/>
      <c r="J894" s="309"/>
      <c r="K894" s="309"/>
      <c r="L894" s="309"/>
      <c r="M894" s="309"/>
      <c r="N894" s="309"/>
      <c r="O894" s="309"/>
      <c r="P894" s="312"/>
      <c r="Q894" s="313"/>
      <c r="R894" s="309"/>
      <c r="S894" s="309"/>
      <c r="T894" s="222"/>
      <c r="U894" s="222"/>
      <c r="V894" s="222"/>
      <c r="W894" s="2"/>
      <c r="X894" s="2"/>
      <c r="Y894" s="2"/>
      <c r="Z894" s="2"/>
      <c r="AA894" s="2"/>
      <c r="AB894" s="2"/>
    </row>
    <row r="895" spans="1:28" s="1" customFormat="1">
      <c r="A895" s="224"/>
      <c r="B895" s="71"/>
      <c r="C895" s="72"/>
      <c r="D895" s="224"/>
      <c r="E895" s="294"/>
      <c r="F895" s="309"/>
      <c r="G895" s="309"/>
      <c r="H895" s="310"/>
      <c r="I895" s="309"/>
      <c r="J895" s="309"/>
      <c r="K895" s="309"/>
      <c r="L895" s="309"/>
      <c r="M895" s="309"/>
      <c r="N895" s="309"/>
      <c r="O895" s="309"/>
      <c r="P895" s="312"/>
      <c r="Q895" s="313"/>
      <c r="R895" s="309"/>
      <c r="S895" s="309"/>
      <c r="T895" s="222"/>
      <c r="U895" s="222"/>
      <c r="V895" s="222"/>
      <c r="W895" s="2"/>
      <c r="X895" s="2"/>
      <c r="Y895" s="2"/>
      <c r="Z895" s="2"/>
      <c r="AA895" s="2"/>
      <c r="AB895" s="2"/>
    </row>
    <row r="896" spans="1:28" s="1" customFormat="1">
      <c r="A896" s="224"/>
      <c r="B896" s="69"/>
      <c r="C896" s="70"/>
      <c r="D896" s="224"/>
      <c r="E896" s="294"/>
      <c r="F896" s="309"/>
      <c r="G896" s="309"/>
      <c r="H896" s="310"/>
      <c r="I896" s="309"/>
      <c r="J896" s="309"/>
      <c r="K896" s="309"/>
      <c r="L896" s="309"/>
      <c r="M896" s="309"/>
      <c r="N896" s="309"/>
      <c r="O896" s="309"/>
      <c r="P896" s="312"/>
      <c r="Q896" s="313"/>
      <c r="R896" s="309"/>
      <c r="S896" s="309"/>
      <c r="T896" s="222"/>
      <c r="U896" s="222"/>
      <c r="V896" s="222"/>
      <c r="W896" s="2"/>
      <c r="X896" s="2"/>
      <c r="Y896" s="2"/>
      <c r="Z896" s="2"/>
      <c r="AA896" s="2"/>
      <c r="AB896" s="2"/>
    </row>
    <row r="897" spans="1:28" s="1" customFormat="1">
      <c r="A897" s="224"/>
      <c r="B897" s="71"/>
      <c r="C897" s="72"/>
      <c r="D897" s="224"/>
      <c r="E897" s="294"/>
      <c r="F897" s="309"/>
      <c r="G897" s="309"/>
      <c r="H897" s="310"/>
      <c r="I897" s="309"/>
      <c r="J897" s="309"/>
      <c r="K897" s="309"/>
      <c r="L897" s="309"/>
      <c r="M897" s="309"/>
      <c r="N897" s="309"/>
      <c r="O897" s="309"/>
      <c r="P897" s="312"/>
      <c r="Q897" s="313"/>
      <c r="R897" s="309"/>
      <c r="S897" s="309"/>
      <c r="T897" s="222"/>
      <c r="U897" s="222"/>
      <c r="V897" s="222"/>
      <c r="W897" s="2"/>
      <c r="X897" s="2"/>
      <c r="Y897" s="2"/>
      <c r="Z897" s="2"/>
      <c r="AA897" s="2"/>
      <c r="AB897" s="2"/>
    </row>
    <row r="898" spans="1:28" s="1" customFormat="1">
      <c r="A898" s="224"/>
      <c r="B898" s="69"/>
      <c r="C898" s="70"/>
      <c r="D898" s="224"/>
      <c r="E898" s="294"/>
      <c r="F898" s="309"/>
      <c r="G898" s="309"/>
      <c r="H898" s="310"/>
      <c r="I898" s="309"/>
      <c r="J898" s="309"/>
      <c r="K898" s="309"/>
      <c r="L898" s="309"/>
      <c r="M898" s="309"/>
      <c r="N898" s="309"/>
      <c r="O898" s="309"/>
      <c r="P898" s="312"/>
      <c r="Q898" s="313"/>
      <c r="R898" s="309"/>
      <c r="S898" s="309"/>
      <c r="T898" s="222"/>
      <c r="U898" s="222"/>
      <c r="V898" s="222"/>
      <c r="W898" s="2"/>
      <c r="X898" s="2"/>
      <c r="Y898" s="2"/>
      <c r="Z898" s="2"/>
      <c r="AA898" s="2"/>
      <c r="AB898" s="2"/>
    </row>
    <row r="899" spans="1:28" s="1" customFormat="1">
      <c r="A899" s="224"/>
      <c r="B899" s="71"/>
      <c r="C899" s="72"/>
      <c r="D899" s="224"/>
      <c r="E899" s="294"/>
      <c r="F899" s="309"/>
      <c r="G899" s="309"/>
      <c r="H899" s="310"/>
      <c r="I899" s="309"/>
      <c r="J899" s="309"/>
      <c r="K899" s="309"/>
      <c r="L899" s="309"/>
      <c r="M899" s="309"/>
      <c r="N899" s="309"/>
      <c r="O899" s="309"/>
      <c r="P899" s="312"/>
      <c r="Q899" s="313"/>
      <c r="R899" s="309"/>
      <c r="S899" s="309"/>
      <c r="T899" s="222"/>
      <c r="U899" s="222"/>
      <c r="V899" s="222"/>
      <c r="W899" s="2"/>
      <c r="X899" s="2"/>
      <c r="Y899" s="2"/>
      <c r="Z899" s="2"/>
      <c r="AA899" s="2"/>
      <c r="AB899" s="2"/>
    </row>
    <row r="900" spans="1:28" s="1" customFormat="1">
      <c r="A900" s="224"/>
      <c r="B900" s="69"/>
      <c r="C900" s="70"/>
      <c r="D900" s="224"/>
      <c r="E900" s="294"/>
      <c r="F900" s="309"/>
      <c r="G900" s="309"/>
      <c r="H900" s="310"/>
      <c r="I900" s="309"/>
      <c r="J900" s="309"/>
      <c r="K900" s="309"/>
      <c r="L900" s="309"/>
      <c r="M900" s="309"/>
      <c r="N900" s="309"/>
      <c r="O900" s="309"/>
      <c r="P900" s="312"/>
      <c r="Q900" s="313"/>
      <c r="R900" s="309"/>
      <c r="S900" s="309"/>
      <c r="T900" s="222"/>
      <c r="U900" s="222"/>
      <c r="V900" s="222"/>
      <c r="W900" s="2"/>
      <c r="X900" s="2"/>
      <c r="Y900" s="2"/>
      <c r="Z900" s="2"/>
      <c r="AA900" s="2"/>
      <c r="AB900" s="2"/>
    </row>
    <row r="901" spans="1:28" s="1" customFormat="1">
      <c r="A901" s="224"/>
      <c r="B901" s="71"/>
      <c r="C901" s="72"/>
      <c r="D901" s="224"/>
      <c r="E901" s="294"/>
      <c r="F901" s="309"/>
      <c r="G901" s="309"/>
      <c r="H901" s="310"/>
      <c r="I901" s="309"/>
      <c r="J901" s="309"/>
      <c r="K901" s="309"/>
      <c r="L901" s="309"/>
      <c r="M901" s="309"/>
      <c r="N901" s="309"/>
      <c r="O901" s="309"/>
      <c r="P901" s="312"/>
      <c r="Q901" s="313"/>
      <c r="R901" s="309"/>
      <c r="S901" s="309"/>
      <c r="T901" s="222"/>
      <c r="U901" s="222"/>
      <c r="V901" s="222"/>
      <c r="W901" s="2"/>
      <c r="X901" s="2"/>
      <c r="Y901" s="2"/>
      <c r="Z901" s="2"/>
      <c r="AA901" s="2"/>
      <c r="AB901" s="2"/>
    </row>
    <row r="902" spans="1:28" s="1" customFormat="1">
      <c r="A902" s="224"/>
      <c r="B902" s="69"/>
      <c r="C902" s="70"/>
      <c r="D902" s="224"/>
      <c r="E902" s="294"/>
      <c r="F902" s="309"/>
      <c r="G902" s="309"/>
      <c r="H902" s="310"/>
      <c r="I902" s="309"/>
      <c r="J902" s="309"/>
      <c r="K902" s="309"/>
      <c r="L902" s="309"/>
      <c r="M902" s="309"/>
      <c r="N902" s="309"/>
      <c r="O902" s="309"/>
      <c r="P902" s="312"/>
      <c r="Q902" s="313"/>
      <c r="R902" s="309"/>
      <c r="S902" s="309"/>
      <c r="T902" s="222"/>
      <c r="U902" s="222"/>
      <c r="V902" s="222"/>
      <c r="W902" s="2"/>
      <c r="X902" s="2"/>
      <c r="Y902" s="2"/>
      <c r="Z902" s="2"/>
      <c r="AA902" s="2"/>
      <c r="AB902" s="2"/>
    </row>
    <row r="903" spans="1:28" s="1" customFormat="1">
      <c r="A903" s="224"/>
      <c r="B903" s="71"/>
      <c r="C903" s="72"/>
      <c r="D903" s="224"/>
      <c r="E903" s="294"/>
      <c r="F903" s="309"/>
      <c r="G903" s="309"/>
      <c r="H903" s="310"/>
      <c r="I903" s="309"/>
      <c r="J903" s="309"/>
      <c r="K903" s="309"/>
      <c r="L903" s="309"/>
      <c r="M903" s="309"/>
      <c r="N903" s="309"/>
      <c r="O903" s="309"/>
      <c r="P903" s="312"/>
      <c r="Q903" s="313"/>
      <c r="R903" s="309"/>
      <c r="S903" s="309"/>
      <c r="T903" s="222"/>
      <c r="U903" s="222"/>
      <c r="V903" s="222"/>
      <c r="W903" s="2"/>
      <c r="X903" s="2"/>
      <c r="Y903" s="2"/>
      <c r="Z903" s="2"/>
      <c r="AA903" s="2"/>
      <c r="AB903" s="2"/>
    </row>
    <row r="904" spans="1:28" s="1" customFormat="1">
      <c r="A904" s="224"/>
      <c r="B904" s="69"/>
      <c r="C904" s="70"/>
      <c r="D904" s="224"/>
      <c r="E904" s="294"/>
      <c r="F904" s="309"/>
      <c r="G904" s="309"/>
      <c r="H904" s="310"/>
      <c r="I904" s="309"/>
      <c r="J904" s="309"/>
      <c r="K904" s="309"/>
      <c r="L904" s="309"/>
      <c r="M904" s="309"/>
      <c r="N904" s="309"/>
      <c r="O904" s="309"/>
      <c r="P904" s="312"/>
      <c r="Q904" s="313"/>
      <c r="R904" s="309"/>
      <c r="S904" s="309"/>
      <c r="T904" s="222"/>
      <c r="U904" s="222"/>
      <c r="V904" s="222"/>
      <c r="W904" s="2"/>
      <c r="X904" s="2"/>
      <c r="Y904" s="2"/>
      <c r="Z904" s="2"/>
      <c r="AA904" s="2"/>
      <c r="AB904" s="2"/>
    </row>
    <row r="905" spans="1:28" s="1" customFormat="1">
      <c r="A905" s="224"/>
      <c r="B905" s="71"/>
      <c r="C905" s="72"/>
      <c r="D905" s="224"/>
      <c r="E905" s="294"/>
      <c r="F905" s="309"/>
      <c r="G905" s="309"/>
      <c r="H905" s="310"/>
      <c r="I905" s="309"/>
      <c r="J905" s="309"/>
      <c r="K905" s="309"/>
      <c r="L905" s="309"/>
      <c r="M905" s="309"/>
      <c r="N905" s="309"/>
      <c r="O905" s="309"/>
      <c r="P905" s="312"/>
      <c r="Q905" s="313"/>
      <c r="R905" s="309"/>
      <c r="S905" s="309"/>
      <c r="T905" s="222"/>
      <c r="U905" s="222"/>
      <c r="V905" s="222"/>
      <c r="W905" s="2"/>
      <c r="X905" s="2"/>
      <c r="Y905" s="2"/>
      <c r="Z905" s="2"/>
      <c r="AA905" s="2"/>
      <c r="AB905" s="2"/>
    </row>
    <row r="906" spans="1:28" s="1" customFormat="1">
      <c r="A906" s="224"/>
      <c r="B906" s="69"/>
      <c r="C906" s="70"/>
      <c r="D906" s="224"/>
      <c r="E906" s="294"/>
      <c r="F906" s="309"/>
      <c r="G906" s="309"/>
      <c r="H906" s="310"/>
      <c r="I906" s="309"/>
      <c r="J906" s="309"/>
      <c r="K906" s="309"/>
      <c r="L906" s="309"/>
      <c r="M906" s="309"/>
      <c r="N906" s="309"/>
      <c r="O906" s="309"/>
      <c r="P906" s="312"/>
      <c r="Q906" s="313"/>
      <c r="R906" s="309"/>
      <c r="S906" s="309"/>
      <c r="T906" s="222"/>
      <c r="U906" s="222"/>
      <c r="V906" s="222"/>
      <c r="W906" s="2"/>
      <c r="X906" s="2"/>
      <c r="Y906" s="2"/>
      <c r="Z906" s="2"/>
      <c r="AA906" s="2"/>
      <c r="AB906" s="2"/>
    </row>
    <row r="907" spans="1:28" s="1" customFormat="1">
      <c r="A907" s="224"/>
      <c r="B907" s="71"/>
      <c r="C907" s="72"/>
      <c r="D907" s="224"/>
      <c r="E907" s="294"/>
      <c r="F907" s="309"/>
      <c r="G907" s="309"/>
      <c r="H907" s="310"/>
      <c r="I907" s="309"/>
      <c r="J907" s="309"/>
      <c r="K907" s="309"/>
      <c r="L907" s="309"/>
      <c r="M907" s="309"/>
      <c r="N907" s="309"/>
      <c r="O907" s="309"/>
      <c r="P907" s="312"/>
      <c r="Q907" s="313"/>
      <c r="R907" s="309"/>
      <c r="S907" s="309"/>
      <c r="T907" s="222"/>
      <c r="U907" s="222"/>
      <c r="V907" s="222"/>
      <c r="W907" s="2"/>
      <c r="X907" s="2"/>
      <c r="Y907" s="2"/>
      <c r="Z907" s="2"/>
      <c r="AA907" s="2"/>
      <c r="AB907" s="2"/>
    </row>
    <row r="908" spans="1:28" s="1" customFormat="1">
      <c r="A908" s="224"/>
      <c r="B908" s="69"/>
      <c r="C908" s="70"/>
      <c r="D908" s="224"/>
      <c r="E908" s="294"/>
      <c r="F908" s="309"/>
      <c r="G908" s="309"/>
      <c r="H908" s="310"/>
      <c r="I908" s="309"/>
      <c r="J908" s="309"/>
      <c r="K908" s="309"/>
      <c r="L908" s="309"/>
      <c r="M908" s="309"/>
      <c r="N908" s="309"/>
      <c r="O908" s="309"/>
      <c r="P908" s="312"/>
      <c r="Q908" s="313"/>
      <c r="R908" s="309"/>
      <c r="S908" s="309"/>
      <c r="T908" s="222"/>
      <c r="U908" s="222"/>
      <c r="V908" s="222"/>
      <c r="W908" s="2"/>
      <c r="X908" s="2"/>
      <c r="Y908" s="2"/>
      <c r="Z908" s="2"/>
      <c r="AA908" s="2"/>
      <c r="AB908" s="2"/>
    </row>
    <row r="909" spans="1:28" s="1" customFormat="1">
      <c r="A909" s="224"/>
      <c r="B909" s="71"/>
      <c r="C909" s="72"/>
      <c r="D909" s="224"/>
      <c r="E909" s="294"/>
      <c r="F909" s="309"/>
      <c r="G909" s="309"/>
      <c r="H909" s="310"/>
      <c r="I909" s="309"/>
      <c r="J909" s="309"/>
      <c r="K909" s="309"/>
      <c r="L909" s="309"/>
      <c r="M909" s="309"/>
      <c r="N909" s="309"/>
      <c r="O909" s="309"/>
      <c r="P909" s="312"/>
      <c r="Q909" s="313"/>
      <c r="R909" s="309"/>
      <c r="S909" s="309"/>
      <c r="T909" s="222"/>
      <c r="U909" s="222"/>
      <c r="V909" s="222"/>
      <c r="W909" s="2"/>
      <c r="X909" s="2"/>
      <c r="Y909" s="2"/>
      <c r="Z909" s="2"/>
      <c r="AA909" s="2"/>
      <c r="AB909" s="2"/>
    </row>
    <row r="910" spans="1:28" s="1" customFormat="1">
      <c r="A910" s="224"/>
      <c r="B910" s="69"/>
      <c r="C910" s="70"/>
      <c r="D910" s="224"/>
      <c r="E910" s="294"/>
      <c r="F910" s="309"/>
      <c r="G910" s="309"/>
      <c r="H910" s="310"/>
      <c r="I910" s="309"/>
      <c r="J910" s="309"/>
      <c r="K910" s="309"/>
      <c r="L910" s="309"/>
      <c r="M910" s="309"/>
      <c r="N910" s="309"/>
      <c r="O910" s="309"/>
      <c r="P910" s="312"/>
      <c r="Q910" s="313"/>
      <c r="R910" s="309"/>
      <c r="S910" s="309"/>
      <c r="T910" s="222"/>
      <c r="U910" s="222"/>
      <c r="V910" s="222"/>
      <c r="W910" s="2"/>
      <c r="X910" s="2"/>
      <c r="Y910" s="2"/>
      <c r="Z910" s="2"/>
      <c r="AA910" s="2"/>
      <c r="AB910" s="2"/>
    </row>
    <row r="911" spans="1:28" s="1" customFormat="1">
      <c r="A911" s="224"/>
      <c r="B911" s="71"/>
      <c r="C911" s="72"/>
      <c r="D911" s="224"/>
      <c r="E911" s="294"/>
      <c r="F911" s="309"/>
      <c r="G911" s="309"/>
      <c r="H911" s="310"/>
      <c r="I911" s="309"/>
      <c r="J911" s="309"/>
      <c r="K911" s="309"/>
      <c r="L911" s="309"/>
      <c r="M911" s="309"/>
      <c r="N911" s="309"/>
      <c r="O911" s="309"/>
      <c r="P911" s="312"/>
      <c r="Q911" s="313"/>
      <c r="R911" s="309"/>
      <c r="S911" s="309"/>
      <c r="T911" s="222"/>
      <c r="U911" s="222"/>
      <c r="V911" s="222"/>
      <c r="W911" s="2"/>
      <c r="X911" s="2"/>
      <c r="Y911" s="2"/>
      <c r="Z911" s="2"/>
      <c r="AA911" s="2"/>
      <c r="AB911" s="2"/>
    </row>
    <row r="912" spans="1:28" s="1" customFormat="1">
      <c r="A912" s="224"/>
      <c r="B912" s="69"/>
      <c r="C912" s="70"/>
      <c r="D912" s="224"/>
      <c r="E912" s="294"/>
      <c r="F912" s="309"/>
      <c r="G912" s="309"/>
      <c r="H912" s="310"/>
      <c r="I912" s="309"/>
      <c r="J912" s="309"/>
      <c r="K912" s="309"/>
      <c r="L912" s="309"/>
      <c r="M912" s="309"/>
      <c r="N912" s="309"/>
      <c r="O912" s="309"/>
      <c r="P912" s="312"/>
      <c r="Q912" s="313"/>
      <c r="R912" s="309"/>
      <c r="S912" s="309"/>
      <c r="T912" s="222"/>
      <c r="U912" s="222"/>
      <c r="V912" s="222"/>
      <c r="W912" s="2"/>
      <c r="X912" s="2"/>
      <c r="Y912" s="2"/>
      <c r="Z912" s="2"/>
      <c r="AA912" s="2"/>
      <c r="AB912" s="2"/>
    </row>
    <row r="913" spans="1:28" s="1" customFormat="1">
      <c r="A913" s="224"/>
      <c r="B913" s="71"/>
      <c r="C913" s="72"/>
      <c r="D913" s="224"/>
      <c r="E913" s="294"/>
      <c r="F913" s="309"/>
      <c r="G913" s="309"/>
      <c r="H913" s="310"/>
      <c r="I913" s="309"/>
      <c r="J913" s="309"/>
      <c r="K913" s="309"/>
      <c r="L913" s="309"/>
      <c r="M913" s="309"/>
      <c r="N913" s="309"/>
      <c r="O913" s="309"/>
      <c r="P913" s="312"/>
      <c r="Q913" s="313"/>
      <c r="R913" s="309"/>
      <c r="S913" s="309"/>
      <c r="T913" s="222"/>
      <c r="U913" s="222"/>
      <c r="V913" s="222"/>
      <c r="W913" s="2"/>
      <c r="X913" s="2"/>
      <c r="Y913" s="2"/>
      <c r="Z913" s="2"/>
      <c r="AA913" s="2"/>
      <c r="AB913" s="2"/>
    </row>
    <row r="914" spans="1:28" s="1" customFormat="1">
      <c r="A914" s="224"/>
      <c r="B914" s="69"/>
      <c r="C914" s="70"/>
      <c r="D914" s="224"/>
      <c r="E914" s="294"/>
      <c r="F914" s="309"/>
      <c r="G914" s="309"/>
      <c r="H914" s="310"/>
      <c r="I914" s="309"/>
      <c r="J914" s="309"/>
      <c r="K914" s="309"/>
      <c r="L914" s="309"/>
      <c r="M914" s="309"/>
      <c r="N914" s="309"/>
      <c r="O914" s="309"/>
      <c r="P914" s="312"/>
      <c r="Q914" s="313"/>
      <c r="R914" s="309"/>
      <c r="S914" s="309"/>
      <c r="T914" s="222"/>
      <c r="U914" s="222"/>
      <c r="V914" s="222"/>
      <c r="W914" s="2"/>
      <c r="X914" s="2"/>
      <c r="Y914" s="2"/>
      <c r="Z914" s="2"/>
      <c r="AA914" s="2"/>
      <c r="AB914" s="2"/>
    </row>
    <row r="915" spans="1:28" s="1" customFormat="1">
      <c r="A915" s="224"/>
      <c r="B915" s="71"/>
      <c r="C915" s="72"/>
      <c r="D915" s="224"/>
      <c r="E915" s="294"/>
      <c r="F915" s="309"/>
      <c r="G915" s="309"/>
      <c r="H915" s="310"/>
      <c r="I915" s="309"/>
      <c r="J915" s="309"/>
      <c r="K915" s="309"/>
      <c r="L915" s="309"/>
      <c r="M915" s="309"/>
      <c r="N915" s="309"/>
      <c r="O915" s="309"/>
      <c r="P915" s="312"/>
      <c r="Q915" s="313"/>
      <c r="R915" s="309"/>
      <c r="S915" s="309"/>
      <c r="T915" s="222"/>
      <c r="U915" s="222"/>
      <c r="V915" s="222"/>
      <c r="W915" s="2"/>
      <c r="X915" s="2"/>
      <c r="Y915" s="2"/>
      <c r="Z915" s="2"/>
      <c r="AA915" s="2"/>
      <c r="AB915" s="2"/>
    </row>
    <row r="916" spans="1:28" s="1" customFormat="1">
      <c r="A916" s="224"/>
      <c r="B916" s="69"/>
      <c r="C916" s="70"/>
      <c r="D916" s="224"/>
      <c r="E916" s="294"/>
      <c r="F916" s="309"/>
      <c r="G916" s="309"/>
      <c r="H916" s="310"/>
      <c r="I916" s="309"/>
      <c r="J916" s="309"/>
      <c r="K916" s="309"/>
      <c r="L916" s="309"/>
      <c r="M916" s="309"/>
      <c r="N916" s="309"/>
      <c r="O916" s="309"/>
      <c r="P916" s="312"/>
      <c r="Q916" s="313"/>
      <c r="R916" s="309"/>
      <c r="S916" s="309"/>
      <c r="T916" s="222"/>
      <c r="U916" s="222"/>
      <c r="V916" s="222"/>
      <c r="W916" s="2"/>
      <c r="X916" s="2"/>
      <c r="Y916" s="2"/>
      <c r="Z916" s="2"/>
      <c r="AA916" s="2"/>
      <c r="AB916" s="2"/>
    </row>
    <row r="917" spans="1:28" s="1" customFormat="1">
      <c r="A917" s="224"/>
      <c r="B917" s="71"/>
      <c r="C917" s="72"/>
      <c r="D917" s="224"/>
      <c r="E917" s="294"/>
      <c r="F917" s="309"/>
      <c r="G917" s="309"/>
      <c r="H917" s="310"/>
      <c r="I917" s="309"/>
      <c r="J917" s="309"/>
      <c r="K917" s="309"/>
      <c r="L917" s="309"/>
      <c r="M917" s="309"/>
      <c r="N917" s="309"/>
      <c r="O917" s="309"/>
      <c r="P917" s="312"/>
      <c r="Q917" s="313"/>
      <c r="R917" s="309"/>
      <c r="S917" s="309"/>
      <c r="T917" s="222"/>
      <c r="U917" s="222"/>
      <c r="V917" s="222"/>
      <c r="W917" s="2"/>
      <c r="X917" s="2"/>
      <c r="Y917" s="2"/>
      <c r="Z917" s="2"/>
      <c r="AA917" s="2"/>
      <c r="AB917" s="2"/>
    </row>
    <row r="918" spans="1:28" s="1" customFormat="1">
      <c r="A918" s="224"/>
      <c r="B918" s="69"/>
      <c r="C918" s="70"/>
      <c r="D918" s="224"/>
      <c r="E918" s="294"/>
      <c r="F918" s="309"/>
      <c r="G918" s="309"/>
      <c r="H918" s="310"/>
      <c r="I918" s="309"/>
      <c r="J918" s="309"/>
      <c r="K918" s="309"/>
      <c r="L918" s="309"/>
      <c r="M918" s="309"/>
      <c r="N918" s="309"/>
      <c r="O918" s="309"/>
      <c r="P918" s="312"/>
      <c r="Q918" s="313"/>
      <c r="R918" s="309"/>
      <c r="S918" s="309"/>
      <c r="T918" s="222"/>
      <c r="U918" s="222"/>
      <c r="V918" s="222"/>
      <c r="W918" s="2"/>
      <c r="X918" s="2"/>
      <c r="Y918" s="2"/>
      <c r="Z918" s="2"/>
      <c r="AA918" s="2"/>
      <c r="AB918" s="2"/>
    </row>
    <row r="919" spans="1:28" s="1" customFormat="1">
      <c r="A919" s="224"/>
      <c r="B919" s="71"/>
      <c r="C919" s="72"/>
      <c r="D919" s="224"/>
      <c r="E919" s="294"/>
      <c r="F919" s="309"/>
      <c r="G919" s="309"/>
      <c r="H919" s="310"/>
      <c r="I919" s="309"/>
      <c r="J919" s="309"/>
      <c r="K919" s="309"/>
      <c r="L919" s="309"/>
      <c r="M919" s="309"/>
      <c r="N919" s="309"/>
      <c r="O919" s="309"/>
      <c r="P919" s="312"/>
      <c r="Q919" s="313"/>
      <c r="R919" s="309"/>
      <c r="S919" s="309"/>
      <c r="T919" s="222"/>
      <c r="U919" s="222"/>
      <c r="V919" s="222"/>
      <c r="W919" s="2"/>
      <c r="X919" s="2"/>
      <c r="Y919" s="2"/>
      <c r="Z919" s="2"/>
      <c r="AA919" s="2"/>
      <c r="AB919" s="2"/>
    </row>
    <row r="920" spans="1:28" s="1" customFormat="1">
      <c r="A920" s="224"/>
      <c r="B920" s="69"/>
      <c r="C920" s="70"/>
      <c r="D920" s="224"/>
      <c r="E920" s="294"/>
      <c r="F920" s="309"/>
      <c r="G920" s="309"/>
      <c r="H920" s="310"/>
      <c r="I920" s="309"/>
      <c r="J920" s="309"/>
      <c r="K920" s="309"/>
      <c r="L920" s="309"/>
      <c r="M920" s="309"/>
      <c r="N920" s="309"/>
      <c r="O920" s="309"/>
      <c r="P920" s="312"/>
      <c r="Q920" s="313"/>
      <c r="R920" s="309"/>
      <c r="S920" s="309"/>
      <c r="T920" s="222"/>
      <c r="U920" s="222"/>
      <c r="V920" s="222"/>
      <c r="W920" s="2"/>
      <c r="X920" s="2"/>
      <c r="Y920" s="2"/>
      <c r="Z920" s="2"/>
      <c r="AA920" s="2"/>
      <c r="AB920" s="2"/>
    </row>
    <row r="921" spans="1:28" s="1" customFormat="1">
      <c r="A921" s="224"/>
      <c r="B921" s="71"/>
      <c r="C921" s="72"/>
      <c r="D921" s="224"/>
      <c r="E921" s="294"/>
      <c r="F921" s="309"/>
      <c r="G921" s="309"/>
      <c r="H921" s="310"/>
      <c r="I921" s="309"/>
      <c r="J921" s="309"/>
      <c r="K921" s="309"/>
      <c r="L921" s="309"/>
      <c r="M921" s="309"/>
      <c r="N921" s="309"/>
      <c r="O921" s="309"/>
      <c r="P921" s="312"/>
      <c r="Q921" s="313"/>
      <c r="R921" s="309"/>
      <c r="S921" s="309"/>
      <c r="T921" s="222"/>
      <c r="U921" s="222"/>
      <c r="V921" s="222"/>
      <c r="W921" s="2"/>
      <c r="X921" s="2"/>
      <c r="Y921" s="2"/>
      <c r="Z921" s="2"/>
      <c r="AA921" s="2"/>
      <c r="AB921" s="2"/>
    </row>
    <row r="922" spans="1:28" s="1" customFormat="1">
      <c r="A922" s="224"/>
      <c r="B922" s="69"/>
      <c r="C922" s="70"/>
      <c r="D922" s="224"/>
      <c r="E922" s="294"/>
      <c r="F922" s="309"/>
      <c r="G922" s="309"/>
      <c r="H922" s="310"/>
      <c r="I922" s="309"/>
      <c r="J922" s="309"/>
      <c r="K922" s="309"/>
      <c r="L922" s="309"/>
      <c r="M922" s="309"/>
      <c r="N922" s="309"/>
      <c r="O922" s="309"/>
      <c r="P922" s="312"/>
      <c r="Q922" s="313"/>
      <c r="R922" s="309"/>
      <c r="S922" s="309"/>
      <c r="T922" s="222"/>
      <c r="U922" s="222"/>
      <c r="V922" s="222"/>
      <c r="W922" s="2"/>
      <c r="X922" s="2"/>
      <c r="Y922" s="2"/>
      <c r="Z922" s="2"/>
      <c r="AA922" s="2"/>
      <c r="AB922" s="2"/>
    </row>
    <row r="923" spans="1:28" s="1" customFormat="1">
      <c r="A923" s="224"/>
      <c r="B923" s="71"/>
      <c r="C923" s="72"/>
      <c r="D923" s="224"/>
      <c r="E923" s="294"/>
      <c r="F923" s="309"/>
      <c r="G923" s="309"/>
      <c r="H923" s="310"/>
      <c r="I923" s="309"/>
      <c r="J923" s="309"/>
      <c r="K923" s="309"/>
      <c r="L923" s="309"/>
      <c r="M923" s="309"/>
      <c r="N923" s="309"/>
      <c r="O923" s="309"/>
      <c r="P923" s="312"/>
      <c r="Q923" s="313"/>
      <c r="R923" s="309"/>
      <c r="S923" s="309"/>
      <c r="T923" s="222"/>
      <c r="U923" s="222"/>
      <c r="V923" s="222"/>
      <c r="W923" s="2"/>
      <c r="X923" s="2"/>
      <c r="Y923" s="2"/>
      <c r="Z923" s="2"/>
      <c r="AA923" s="2"/>
      <c r="AB923" s="2"/>
    </row>
    <row r="924" spans="1:28" s="1" customFormat="1">
      <c r="A924" s="224"/>
      <c r="B924" s="69"/>
      <c r="C924" s="70"/>
      <c r="D924" s="224"/>
      <c r="E924" s="294"/>
      <c r="F924" s="309"/>
      <c r="G924" s="309"/>
      <c r="H924" s="310"/>
      <c r="I924" s="309"/>
      <c r="J924" s="309"/>
      <c r="K924" s="309"/>
      <c r="L924" s="309"/>
      <c r="M924" s="309"/>
      <c r="N924" s="309"/>
      <c r="O924" s="309"/>
      <c r="P924" s="312"/>
      <c r="Q924" s="313"/>
      <c r="R924" s="309"/>
      <c r="S924" s="309"/>
      <c r="T924" s="222"/>
      <c r="U924" s="222"/>
      <c r="V924" s="222"/>
      <c r="W924" s="2"/>
      <c r="X924" s="2"/>
      <c r="Y924" s="2"/>
      <c r="Z924" s="2"/>
      <c r="AA924" s="2"/>
      <c r="AB924" s="2"/>
    </row>
    <row r="925" spans="1:28" s="1" customFormat="1">
      <c r="A925" s="224"/>
      <c r="B925" s="71"/>
      <c r="C925" s="72"/>
      <c r="D925" s="224"/>
      <c r="E925" s="294"/>
      <c r="F925" s="309"/>
      <c r="G925" s="309"/>
      <c r="H925" s="310"/>
      <c r="I925" s="309"/>
      <c r="J925" s="309"/>
      <c r="K925" s="309"/>
      <c r="L925" s="309"/>
      <c r="M925" s="309"/>
      <c r="N925" s="309"/>
      <c r="O925" s="309"/>
      <c r="P925" s="312"/>
      <c r="Q925" s="313"/>
      <c r="R925" s="309"/>
      <c r="S925" s="309"/>
      <c r="T925" s="222"/>
      <c r="U925" s="222"/>
      <c r="V925" s="222"/>
      <c r="W925" s="2"/>
      <c r="X925" s="2"/>
      <c r="Y925" s="2"/>
      <c r="Z925" s="2"/>
      <c r="AA925" s="2"/>
      <c r="AB925" s="2"/>
    </row>
    <row r="926" spans="1:28" s="1" customFormat="1">
      <c r="A926" s="224"/>
      <c r="B926" s="69"/>
      <c r="C926" s="70"/>
      <c r="D926" s="224"/>
      <c r="E926" s="294"/>
      <c r="F926" s="309"/>
      <c r="G926" s="309"/>
      <c r="H926" s="310"/>
      <c r="I926" s="309"/>
      <c r="J926" s="309"/>
      <c r="K926" s="309"/>
      <c r="L926" s="309"/>
      <c r="M926" s="309"/>
      <c r="N926" s="309"/>
      <c r="O926" s="309"/>
      <c r="P926" s="312"/>
      <c r="Q926" s="313"/>
      <c r="R926" s="309"/>
      <c r="S926" s="309"/>
      <c r="T926" s="222"/>
      <c r="U926" s="222"/>
      <c r="V926" s="222"/>
      <c r="W926" s="2"/>
      <c r="X926" s="2"/>
      <c r="Y926" s="2"/>
      <c r="Z926" s="2"/>
      <c r="AA926" s="2"/>
      <c r="AB926" s="2"/>
    </row>
    <row r="927" spans="1:28" s="1" customFormat="1">
      <c r="A927" s="224"/>
      <c r="B927" s="71"/>
      <c r="C927" s="72"/>
      <c r="D927" s="224"/>
      <c r="E927" s="294"/>
      <c r="F927" s="309"/>
      <c r="G927" s="309"/>
      <c r="H927" s="310"/>
      <c r="I927" s="309"/>
      <c r="J927" s="309"/>
      <c r="K927" s="309"/>
      <c r="L927" s="309"/>
      <c r="M927" s="309"/>
      <c r="N927" s="309"/>
      <c r="O927" s="309"/>
      <c r="P927" s="312"/>
      <c r="Q927" s="313"/>
      <c r="R927" s="309"/>
      <c r="S927" s="309"/>
      <c r="T927" s="222"/>
      <c r="U927" s="222"/>
      <c r="V927" s="222"/>
      <c r="W927" s="2"/>
      <c r="X927" s="2"/>
      <c r="Y927" s="2"/>
      <c r="Z927" s="2"/>
      <c r="AA927" s="2"/>
      <c r="AB927" s="2"/>
    </row>
    <row r="928" spans="1:28" s="1" customFormat="1">
      <c r="A928" s="224"/>
      <c r="B928" s="69"/>
      <c r="C928" s="70"/>
      <c r="D928" s="224"/>
      <c r="E928" s="294"/>
      <c r="F928" s="309"/>
      <c r="G928" s="309"/>
      <c r="H928" s="310"/>
      <c r="I928" s="309"/>
      <c r="J928" s="309"/>
      <c r="K928" s="309"/>
      <c r="L928" s="309"/>
      <c r="M928" s="309"/>
      <c r="N928" s="309"/>
      <c r="O928" s="309"/>
      <c r="P928" s="312"/>
      <c r="Q928" s="313"/>
      <c r="R928" s="309"/>
      <c r="S928" s="309"/>
      <c r="T928" s="222"/>
      <c r="U928" s="222"/>
      <c r="V928" s="222"/>
      <c r="W928" s="2"/>
      <c r="X928" s="2"/>
      <c r="Y928" s="2"/>
      <c r="Z928" s="2"/>
      <c r="AA928" s="2"/>
      <c r="AB928" s="2"/>
    </row>
    <row r="929" spans="1:28" s="1" customFormat="1">
      <c r="A929" s="224"/>
      <c r="B929" s="71"/>
      <c r="C929" s="72"/>
      <c r="D929" s="224"/>
      <c r="E929" s="294"/>
      <c r="F929" s="309"/>
      <c r="G929" s="309"/>
      <c r="H929" s="310"/>
      <c r="I929" s="309"/>
      <c r="J929" s="309"/>
      <c r="K929" s="309"/>
      <c r="L929" s="309"/>
      <c r="M929" s="309"/>
      <c r="N929" s="309"/>
      <c r="O929" s="309"/>
      <c r="P929" s="312"/>
      <c r="Q929" s="313"/>
      <c r="R929" s="309"/>
      <c r="S929" s="309"/>
      <c r="T929" s="222"/>
      <c r="U929" s="222"/>
      <c r="V929" s="222"/>
      <c r="W929" s="2"/>
      <c r="X929" s="2"/>
      <c r="Y929" s="2"/>
      <c r="Z929" s="2"/>
      <c r="AA929" s="2"/>
      <c r="AB929" s="2"/>
    </row>
    <row r="930" spans="1:28" s="1" customFormat="1">
      <c r="A930" s="224"/>
      <c r="B930" s="69"/>
      <c r="C930" s="70"/>
      <c r="D930" s="224"/>
      <c r="E930" s="294"/>
      <c r="F930" s="309"/>
      <c r="G930" s="309"/>
      <c r="H930" s="310"/>
      <c r="I930" s="309"/>
      <c r="J930" s="309"/>
      <c r="K930" s="309"/>
      <c r="L930" s="309"/>
      <c r="M930" s="309"/>
      <c r="N930" s="309"/>
      <c r="O930" s="309"/>
      <c r="P930" s="312"/>
      <c r="Q930" s="313"/>
      <c r="R930" s="309"/>
      <c r="S930" s="309"/>
      <c r="T930" s="222"/>
      <c r="U930" s="222"/>
      <c r="V930" s="222"/>
      <c r="W930" s="2"/>
      <c r="X930" s="2"/>
      <c r="Y930" s="2"/>
      <c r="Z930" s="2"/>
      <c r="AA930" s="2"/>
      <c r="AB930" s="2"/>
    </row>
    <row r="931" spans="1:28" s="1" customFormat="1">
      <c r="A931" s="224"/>
      <c r="B931" s="71"/>
      <c r="C931" s="72"/>
      <c r="D931" s="224"/>
      <c r="E931" s="294"/>
      <c r="F931" s="309"/>
      <c r="G931" s="309"/>
      <c r="H931" s="310"/>
      <c r="I931" s="309"/>
      <c r="J931" s="309"/>
      <c r="K931" s="309"/>
      <c r="L931" s="309"/>
      <c r="M931" s="309"/>
      <c r="N931" s="309"/>
      <c r="O931" s="309"/>
      <c r="P931" s="312"/>
      <c r="Q931" s="313"/>
      <c r="R931" s="309"/>
      <c r="S931" s="309"/>
      <c r="T931" s="222"/>
      <c r="U931" s="222"/>
      <c r="V931" s="222"/>
      <c r="W931" s="2"/>
      <c r="X931" s="2"/>
      <c r="Y931" s="2"/>
      <c r="Z931" s="2"/>
      <c r="AA931" s="2"/>
      <c r="AB931" s="2"/>
    </row>
    <row r="932" spans="1:28" s="1" customFormat="1">
      <c r="A932" s="224"/>
      <c r="B932" s="69"/>
      <c r="C932" s="70"/>
      <c r="D932" s="224"/>
      <c r="E932" s="294"/>
      <c r="F932" s="309"/>
      <c r="G932" s="309"/>
      <c r="H932" s="310"/>
      <c r="I932" s="309"/>
      <c r="J932" s="309"/>
      <c r="K932" s="309"/>
      <c r="L932" s="309"/>
      <c r="M932" s="309"/>
      <c r="N932" s="309"/>
      <c r="O932" s="309"/>
      <c r="P932" s="312"/>
      <c r="Q932" s="313"/>
      <c r="R932" s="309"/>
      <c r="S932" s="309"/>
      <c r="T932" s="222"/>
      <c r="U932" s="222"/>
      <c r="V932" s="222"/>
      <c r="W932" s="2"/>
      <c r="X932" s="2"/>
      <c r="Y932" s="2"/>
      <c r="Z932" s="2"/>
      <c r="AA932" s="2"/>
      <c r="AB932" s="2"/>
    </row>
    <row r="933" spans="1:28" s="1" customFormat="1">
      <c r="A933" s="224"/>
      <c r="B933" s="71"/>
      <c r="C933" s="72"/>
      <c r="D933" s="224"/>
      <c r="E933" s="294"/>
      <c r="F933" s="309"/>
      <c r="G933" s="309"/>
      <c r="H933" s="310"/>
      <c r="I933" s="309"/>
      <c r="J933" s="309"/>
      <c r="K933" s="309"/>
      <c r="L933" s="309"/>
      <c r="M933" s="309"/>
      <c r="N933" s="309"/>
      <c r="O933" s="309"/>
      <c r="P933" s="312"/>
      <c r="Q933" s="313"/>
      <c r="R933" s="309"/>
      <c r="S933" s="309"/>
      <c r="T933" s="222"/>
      <c r="U933" s="222"/>
      <c r="V933" s="222"/>
      <c r="W933" s="2"/>
      <c r="X933" s="2"/>
      <c r="Y933" s="2"/>
      <c r="Z933" s="2"/>
      <c r="AA933" s="2"/>
      <c r="AB933" s="2"/>
    </row>
    <row r="934" spans="1:28" s="1" customFormat="1">
      <c r="A934" s="224"/>
      <c r="B934" s="69"/>
      <c r="C934" s="70"/>
      <c r="D934" s="224"/>
      <c r="E934" s="294"/>
      <c r="F934" s="309"/>
      <c r="G934" s="309"/>
      <c r="H934" s="310"/>
      <c r="I934" s="309"/>
      <c r="J934" s="309"/>
      <c r="K934" s="309"/>
      <c r="L934" s="309"/>
      <c r="M934" s="309"/>
      <c r="N934" s="309"/>
      <c r="O934" s="309"/>
      <c r="P934" s="312"/>
      <c r="Q934" s="313"/>
      <c r="R934" s="309"/>
      <c r="S934" s="309"/>
      <c r="T934" s="222"/>
      <c r="U934" s="222"/>
      <c r="V934" s="222"/>
      <c r="W934" s="2"/>
      <c r="X934" s="2"/>
      <c r="Y934" s="2"/>
      <c r="Z934" s="2"/>
      <c r="AA934" s="2"/>
      <c r="AB934" s="2"/>
    </row>
    <row r="935" spans="1:28" s="1" customFormat="1">
      <c r="A935" s="224"/>
      <c r="B935" s="71"/>
      <c r="C935" s="72"/>
      <c r="D935" s="224"/>
      <c r="E935" s="294"/>
      <c r="F935" s="309"/>
      <c r="G935" s="309"/>
      <c r="H935" s="310"/>
      <c r="I935" s="309"/>
      <c r="J935" s="309"/>
      <c r="K935" s="309"/>
      <c r="L935" s="309"/>
      <c r="M935" s="309"/>
      <c r="N935" s="309"/>
      <c r="O935" s="309"/>
      <c r="P935" s="312"/>
      <c r="Q935" s="313"/>
      <c r="R935" s="309"/>
      <c r="S935" s="309"/>
      <c r="T935" s="222"/>
      <c r="U935" s="222"/>
      <c r="V935" s="222"/>
      <c r="W935" s="2"/>
      <c r="X935" s="2"/>
      <c r="Y935" s="2"/>
      <c r="Z935" s="2"/>
      <c r="AA935" s="2"/>
      <c r="AB935" s="2"/>
    </row>
    <row r="936" spans="1:28" s="1" customFormat="1">
      <c r="A936" s="224"/>
      <c r="B936" s="69"/>
      <c r="C936" s="70"/>
      <c r="D936" s="224"/>
      <c r="E936" s="294"/>
      <c r="F936" s="309"/>
      <c r="G936" s="309"/>
      <c r="H936" s="310"/>
      <c r="I936" s="309"/>
      <c r="J936" s="309"/>
      <c r="K936" s="309"/>
      <c r="L936" s="309"/>
      <c r="M936" s="309"/>
      <c r="N936" s="309"/>
      <c r="O936" s="309"/>
      <c r="P936" s="312"/>
      <c r="Q936" s="313"/>
      <c r="R936" s="309"/>
      <c r="S936" s="309"/>
      <c r="T936" s="222"/>
      <c r="U936" s="222"/>
      <c r="V936" s="222"/>
      <c r="W936" s="2"/>
      <c r="X936" s="2"/>
      <c r="Y936" s="2"/>
      <c r="Z936" s="2"/>
      <c r="AA936" s="2"/>
      <c r="AB936" s="2"/>
    </row>
    <row r="937" spans="1:28" s="1" customFormat="1">
      <c r="A937" s="224"/>
      <c r="B937" s="71"/>
      <c r="C937" s="72"/>
      <c r="D937" s="224"/>
      <c r="E937" s="294"/>
      <c r="F937" s="309"/>
      <c r="G937" s="309"/>
      <c r="H937" s="310"/>
      <c r="I937" s="309"/>
      <c r="J937" s="309"/>
      <c r="K937" s="309"/>
      <c r="L937" s="309"/>
      <c r="M937" s="309"/>
      <c r="N937" s="309"/>
      <c r="O937" s="309"/>
      <c r="P937" s="312"/>
      <c r="Q937" s="313"/>
      <c r="R937" s="309"/>
      <c r="S937" s="309"/>
      <c r="T937" s="222"/>
      <c r="U937" s="222"/>
      <c r="V937" s="222"/>
      <c r="W937" s="2"/>
      <c r="X937" s="2"/>
      <c r="Y937" s="2"/>
      <c r="Z937" s="2"/>
      <c r="AA937" s="2"/>
      <c r="AB937" s="2"/>
    </row>
    <row r="938" spans="1:28" s="1" customFormat="1">
      <c r="A938" s="224"/>
      <c r="B938" s="69"/>
      <c r="C938" s="70"/>
      <c r="D938" s="224"/>
      <c r="E938" s="294"/>
      <c r="F938" s="309"/>
      <c r="G938" s="309"/>
      <c r="H938" s="310"/>
      <c r="I938" s="309"/>
      <c r="J938" s="309"/>
      <c r="K938" s="309"/>
      <c r="L938" s="309"/>
      <c r="M938" s="309"/>
      <c r="N938" s="309"/>
      <c r="O938" s="309"/>
      <c r="P938" s="312"/>
      <c r="Q938" s="313"/>
      <c r="R938" s="309"/>
      <c r="S938" s="309"/>
      <c r="T938" s="222"/>
      <c r="U938" s="222"/>
      <c r="V938" s="222"/>
      <c r="W938" s="2"/>
      <c r="X938" s="2"/>
      <c r="Y938" s="2"/>
      <c r="Z938" s="2"/>
      <c r="AA938" s="2"/>
      <c r="AB938" s="2"/>
    </row>
    <row r="939" spans="1:28" s="1" customFormat="1">
      <c r="A939" s="224"/>
      <c r="B939" s="71"/>
      <c r="C939" s="72"/>
      <c r="D939" s="224"/>
      <c r="E939" s="294"/>
      <c r="F939" s="309"/>
      <c r="G939" s="309"/>
      <c r="H939" s="310"/>
      <c r="I939" s="309"/>
      <c r="J939" s="309"/>
      <c r="K939" s="309"/>
      <c r="L939" s="309"/>
      <c r="M939" s="309"/>
      <c r="N939" s="309"/>
      <c r="O939" s="309"/>
      <c r="P939" s="312"/>
      <c r="Q939" s="313"/>
      <c r="R939" s="309"/>
      <c r="S939" s="309"/>
      <c r="T939" s="222"/>
      <c r="U939" s="222"/>
      <c r="V939" s="222"/>
      <c r="W939" s="2"/>
      <c r="X939" s="2"/>
      <c r="Y939" s="2"/>
      <c r="Z939" s="2"/>
      <c r="AA939" s="2"/>
      <c r="AB939" s="2"/>
    </row>
    <row r="940" spans="1:28" s="1" customFormat="1">
      <c r="A940" s="224"/>
      <c r="B940" s="69"/>
      <c r="C940" s="70"/>
      <c r="D940" s="224"/>
      <c r="E940" s="294"/>
      <c r="F940" s="309"/>
      <c r="G940" s="309"/>
      <c r="H940" s="310"/>
      <c r="I940" s="309"/>
      <c r="J940" s="309"/>
      <c r="K940" s="309"/>
      <c r="L940" s="309"/>
      <c r="M940" s="309"/>
      <c r="N940" s="309"/>
      <c r="O940" s="309"/>
      <c r="P940" s="312"/>
      <c r="Q940" s="313"/>
      <c r="R940" s="309"/>
      <c r="S940" s="309"/>
      <c r="T940" s="222"/>
      <c r="U940" s="222"/>
      <c r="V940" s="222"/>
      <c r="W940" s="2"/>
      <c r="X940" s="2"/>
      <c r="Y940" s="2"/>
      <c r="Z940" s="2"/>
      <c r="AA940" s="2"/>
      <c r="AB940" s="2"/>
    </row>
    <row r="941" spans="1:28" s="1" customFormat="1">
      <c r="A941" s="224"/>
      <c r="B941" s="71"/>
      <c r="C941" s="72"/>
      <c r="D941" s="224"/>
      <c r="E941" s="294"/>
      <c r="F941" s="309"/>
      <c r="G941" s="309"/>
      <c r="H941" s="310"/>
      <c r="I941" s="309"/>
      <c r="J941" s="309"/>
      <c r="K941" s="309"/>
      <c r="L941" s="309"/>
      <c r="M941" s="309"/>
      <c r="N941" s="309"/>
      <c r="O941" s="309"/>
      <c r="P941" s="312"/>
      <c r="Q941" s="313"/>
      <c r="R941" s="309"/>
      <c r="S941" s="309"/>
      <c r="T941" s="222"/>
      <c r="U941" s="222"/>
      <c r="V941" s="222"/>
      <c r="W941" s="2"/>
      <c r="X941" s="2"/>
      <c r="Y941" s="2"/>
      <c r="Z941" s="2"/>
      <c r="AA941" s="2"/>
      <c r="AB941" s="2"/>
    </row>
    <row r="942" spans="1:28" s="1" customFormat="1">
      <c r="A942" s="224"/>
      <c r="B942" s="69"/>
      <c r="C942" s="70"/>
      <c r="D942" s="224"/>
      <c r="E942" s="294"/>
      <c r="F942" s="309"/>
      <c r="G942" s="309"/>
      <c r="H942" s="310"/>
      <c r="I942" s="309"/>
      <c r="J942" s="309"/>
      <c r="K942" s="309"/>
      <c r="L942" s="309"/>
      <c r="M942" s="309"/>
      <c r="N942" s="309"/>
      <c r="O942" s="309"/>
      <c r="P942" s="312"/>
      <c r="Q942" s="313"/>
      <c r="R942" s="309"/>
      <c r="S942" s="309"/>
      <c r="T942" s="222"/>
      <c r="U942" s="222"/>
      <c r="V942" s="222"/>
      <c r="W942" s="2"/>
      <c r="X942" s="2"/>
      <c r="Y942" s="2"/>
      <c r="Z942" s="2"/>
      <c r="AA942" s="2"/>
      <c r="AB942" s="2"/>
    </row>
    <row r="943" spans="1:28" s="1" customFormat="1">
      <c r="A943" s="224"/>
      <c r="B943" s="71"/>
      <c r="C943" s="72"/>
      <c r="D943" s="224"/>
      <c r="E943" s="294"/>
      <c r="F943" s="309"/>
      <c r="G943" s="309"/>
      <c r="H943" s="310"/>
      <c r="I943" s="309"/>
      <c r="J943" s="309"/>
      <c r="K943" s="309"/>
      <c r="L943" s="309"/>
      <c r="M943" s="309"/>
      <c r="N943" s="309"/>
      <c r="O943" s="309"/>
      <c r="P943" s="312"/>
      <c r="Q943" s="313"/>
      <c r="R943" s="309"/>
      <c r="S943" s="309"/>
      <c r="T943" s="222"/>
      <c r="U943" s="222"/>
      <c r="V943" s="222"/>
      <c r="W943" s="2"/>
      <c r="X943" s="2"/>
      <c r="Y943" s="2"/>
      <c r="Z943" s="2"/>
      <c r="AA943" s="2"/>
      <c r="AB943" s="2"/>
    </row>
    <row r="944" spans="1:28" s="1" customFormat="1">
      <c r="A944" s="224"/>
      <c r="B944" s="69"/>
      <c r="C944" s="70"/>
      <c r="D944" s="224"/>
      <c r="E944" s="294"/>
      <c r="F944" s="309"/>
      <c r="G944" s="309"/>
      <c r="H944" s="310"/>
      <c r="I944" s="309"/>
      <c r="J944" s="309"/>
      <c r="K944" s="309"/>
      <c r="L944" s="309"/>
      <c r="M944" s="309"/>
      <c r="N944" s="309"/>
      <c r="O944" s="309"/>
      <c r="P944" s="312"/>
      <c r="Q944" s="313"/>
      <c r="R944" s="309"/>
      <c r="S944" s="309"/>
      <c r="T944" s="222"/>
      <c r="U944" s="222"/>
      <c r="V944" s="222"/>
      <c r="W944" s="2"/>
      <c r="X944" s="2"/>
      <c r="Y944" s="2"/>
      <c r="Z944" s="2"/>
      <c r="AA944" s="2"/>
      <c r="AB944" s="2"/>
    </row>
    <row r="945" spans="1:28" s="1" customFormat="1">
      <c r="A945" s="224"/>
      <c r="B945" s="71"/>
      <c r="C945" s="72"/>
      <c r="D945" s="224"/>
      <c r="E945" s="294"/>
      <c r="F945" s="309"/>
      <c r="G945" s="309"/>
      <c r="H945" s="310"/>
      <c r="I945" s="309"/>
      <c r="J945" s="309"/>
      <c r="K945" s="309"/>
      <c r="L945" s="309"/>
      <c r="M945" s="309"/>
      <c r="N945" s="309"/>
      <c r="O945" s="309"/>
      <c r="P945" s="312"/>
      <c r="Q945" s="313"/>
      <c r="R945" s="309"/>
      <c r="S945" s="309"/>
      <c r="T945" s="222"/>
      <c r="U945" s="222"/>
      <c r="V945" s="222"/>
      <c r="W945" s="2"/>
      <c r="X945" s="2"/>
      <c r="Y945" s="2"/>
      <c r="Z945" s="2"/>
      <c r="AA945" s="2"/>
      <c r="AB945" s="2"/>
    </row>
    <row r="946" spans="1:28" s="1" customFormat="1">
      <c r="A946" s="224"/>
      <c r="B946" s="69"/>
      <c r="C946" s="70"/>
      <c r="D946" s="224"/>
      <c r="E946" s="294"/>
      <c r="F946" s="309"/>
      <c r="G946" s="309"/>
      <c r="H946" s="310"/>
      <c r="I946" s="309"/>
      <c r="J946" s="309"/>
      <c r="K946" s="309"/>
      <c r="L946" s="309"/>
      <c r="M946" s="309"/>
      <c r="N946" s="309"/>
      <c r="O946" s="309"/>
      <c r="P946" s="312"/>
      <c r="Q946" s="313"/>
      <c r="R946" s="309"/>
      <c r="S946" s="309"/>
      <c r="T946" s="222"/>
      <c r="U946" s="222"/>
      <c r="V946" s="222"/>
      <c r="W946" s="2"/>
      <c r="X946" s="2"/>
      <c r="Y946" s="2"/>
      <c r="Z946" s="2"/>
      <c r="AA946" s="2"/>
      <c r="AB946" s="2"/>
    </row>
    <row r="947" spans="1:28" s="1" customFormat="1">
      <c r="A947" s="224"/>
      <c r="B947" s="71"/>
      <c r="C947" s="72"/>
      <c r="D947" s="224"/>
      <c r="E947" s="294"/>
      <c r="F947" s="309"/>
      <c r="G947" s="309"/>
      <c r="H947" s="310"/>
      <c r="I947" s="309"/>
      <c r="J947" s="309"/>
      <c r="K947" s="309"/>
      <c r="L947" s="309"/>
      <c r="M947" s="309"/>
      <c r="N947" s="309"/>
      <c r="O947" s="309"/>
      <c r="P947" s="312"/>
      <c r="Q947" s="313"/>
      <c r="R947" s="309"/>
      <c r="S947" s="309"/>
      <c r="T947" s="222"/>
      <c r="U947" s="222"/>
      <c r="V947" s="222"/>
      <c r="W947" s="2"/>
      <c r="X947" s="2"/>
      <c r="Y947" s="2"/>
      <c r="Z947" s="2"/>
      <c r="AA947" s="2"/>
      <c r="AB947" s="2"/>
    </row>
    <row r="948" spans="1:28" s="1" customFormat="1">
      <c r="A948" s="224"/>
      <c r="B948" s="69"/>
      <c r="C948" s="70"/>
      <c r="D948" s="224"/>
      <c r="E948" s="294"/>
      <c r="F948" s="309"/>
      <c r="G948" s="309"/>
      <c r="H948" s="310"/>
      <c r="I948" s="309"/>
      <c r="J948" s="309"/>
      <c r="K948" s="309"/>
      <c r="L948" s="309"/>
      <c r="M948" s="309"/>
      <c r="N948" s="309"/>
      <c r="O948" s="309"/>
      <c r="P948" s="312"/>
      <c r="Q948" s="313"/>
      <c r="R948" s="309"/>
      <c r="S948" s="309"/>
      <c r="T948" s="222"/>
      <c r="U948" s="222"/>
      <c r="V948" s="222"/>
      <c r="W948" s="2"/>
      <c r="X948" s="2"/>
      <c r="Y948" s="2"/>
      <c r="Z948" s="2"/>
      <c r="AA948" s="2"/>
      <c r="AB948" s="2"/>
    </row>
    <row r="949" spans="1:28" s="1" customFormat="1">
      <c r="A949" s="224"/>
      <c r="B949" s="71"/>
      <c r="C949" s="72"/>
      <c r="D949" s="224"/>
      <c r="E949" s="294"/>
      <c r="F949" s="309"/>
      <c r="G949" s="309"/>
      <c r="H949" s="310"/>
      <c r="I949" s="309"/>
      <c r="J949" s="309"/>
      <c r="K949" s="309"/>
      <c r="L949" s="309"/>
      <c r="M949" s="309"/>
      <c r="N949" s="309"/>
      <c r="O949" s="309"/>
      <c r="P949" s="312"/>
      <c r="Q949" s="313"/>
      <c r="R949" s="309"/>
      <c r="S949" s="309"/>
      <c r="T949" s="222"/>
      <c r="U949" s="222"/>
      <c r="V949" s="222"/>
      <c r="W949" s="2"/>
      <c r="X949" s="2"/>
      <c r="Y949" s="2"/>
      <c r="Z949" s="2"/>
      <c r="AA949" s="2"/>
      <c r="AB949" s="2"/>
    </row>
    <row r="950" spans="1:28" s="1" customFormat="1">
      <c r="A950" s="224"/>
      <c r="B950" s="69"/>
      <c r="C950" s="70"/>
      <c r="D950" s="224"/>
      <c r="E950" s="294"/>
      <c r="F950" s="309"/>
      <c r="G950" s="309"/>
      <c r="H950" s="310"/>
      <c r="I950" s="309"/>
      <c r="J950" s="309"/>
      <c r="K950" s="309"/>
      <c r="L950" s="309"/>
      <c r="M950" s="309"/>
      <c r="N950" s="309"/>
      <c r="O950" s="309"/>
      <c r="P950" s="312"/>
      <c r="Q950" s="313"/>
      <c r="R950" s="309"/>
      <c r="S950" s="309"/>
      <c r="T950" s="222"/>
      <c r="U950" s="222"/>
      <c r="V950" s="222"/>
      <c r="W950" s="2"/>
      <c r="X950" s="2"/>
      <c r="Y950" s="2"/>
      <c r="Z950" s="2"/>
      <c r="AA950" s="2"/>
      <c r="AB950" s="2"/>
    </row>
    <row r="951" spans="1:28" s="1" customFormat="1">
      <c r="A951" s="224"/>
      <c r="B951" s="71"/>
      <c r="C951" s="72"/>
      <c r="D951" s="224"/>
      <c r="E951" s="294"/>
      <c r="F951" s="309"/>
      <c r="G951" s="309"/>
      <c r="H951" s="310"/>
      <c r="I951" s="309"/>
      <c r="J951" s="309"/>
      <c r="K951" s="309"/>
      <c r="L951" s="309"/>
      <c r="M951" s="309"/>
      <c r="N951" s="309"/>
      <c r="O951" s="309"/>
      <c r="P951" s="312"/>
      <c r="Q951" s="313"/>
      <c r="R951" s="309"/>
      <c r="S951" s="309"/>
      <c r="T951" s="222"/>
      <c r="U951" s="222"/>
      <c r="V951" s="222"/>
      <c r="W951" s="2"/>
      <c r="X951" s="2"/>
      <c r="Y951" s="2"/>
      <c r="Z951" s="2"/>
      <c r="AA951" s="2"/>
      <c r="AB951" s="2"/>
    </row>
    <row r="952" spans="1:28" s="1" customFormat="1">
      <c r="A952" s="224"/>
      <c r="B952" s="69"/>
      <c r="C952" s="70"/>
      <c r="D952" s="224"/>
      <c r="E952" s="294"/>
      <c r="F952" s="309"/>
      <c r="G952" s="309"/>
      <c r="H952" s="310"/>
      <c r="I952" s="309"/>
      <c r="J952" s="309"/>
      <c r="K952" s="309"/>
      <c r="L952" s="309"/>
      <c r="M952" s="309"/>
      <c r="N952" s="309"/>
      <c r="O952" s="309"/>
      <c r="P952" s="312"/>
      <c r="Q952" s="313"/>
      <c r="R952" s="309"/>
      <c r="S952" s="309"/>
      <c r="T952" s="222"/>
      <c r="U952" s="222"/>
      <c r="V952" s="222"/>
      <c r="W952" s="2"/>
      <c r="X952" s="2"/>
      <c r="Y952" s="2"/>
      <c r="Z952" s="2"/>
      <c r="AA952" s="2"/>
      <c r="AB952" s="2"/>
    </row>
    <row r="953" spans="1:28" s="1" customFormat="1">
      <c r="A953" s="224"/>
      <c r="B953" s="71"/>
      <c r="C953" s="72"/>
      <c r="D953" s="224"/>
      <c r="E953" s="294"/>
      <c r="F953" s="309"/>
      <c r="G953" s="309"/>
      <c r="H953" s="310"/>
      <c r="I953" s="309"/>
      <c r="J953" s="309"/>
      <c r="K953" s="309"/>
      <c r="L953" s="309"/>
      <c r="M953" s="309"/>
      <c r="N953" s="309"/>
      <c r="O953" s="309"/>
      <c r="P953" s="312"/>
      <c r="Q953" s="313"/>
      <c r="R953" s="309"/>
      <c r="S953" s="309"/>
      <c r="T953" s="222"/>
      <c r="U953" s="222"/>
      <c r="V953" s="222"/>
      <c r="W953" s="2"/>
      <c r="X953" s="2"/>
      <c r="Y953" s="2"/>
      <c r="Z953" s="2"/>
      <c r="AA953" s="2"/>
      <c r="AB953" s="2"/>
    </row>
    <row r="954" spans="1:28" s="1" customFormat="1">
      <c r="A954" s="224"/>
      <c r="B954" s="69"/>
      <c r="C954" s="70"/>
      <c r="D954" s="224"/>
      <c r="E954" s="294"/>
      <c r="F954" s="309"/>
      <c r="G954" s="309"/>
      <c r="H954" s="310"/>
      <c r="I954" s="309"/>
      <c r="J954" s="309"/>
      <c r="K954" s="309"/>
      <c r="L954" s="309"/>
      <c r="M954" s="309"/>
      <c r="N954" s="309"/>
      <c r="O954" s="309"/>
      <c r="P954" s="312"/>
      <c r="Q954" s="313"/>
      <c r="R954" s="309"/>
      <c r="S954" s="309"/>
      <c r="T954" s="222"/>
      <c r="U954" s="222"/>
      <c r="V954" s="222"/>
      <c r="W954" s="2"/>
      <c r="X954" s="2"/>
      <c r="Y954" s="2"/>
      <c r="Z954" s="2"/>
      <c r="AA954" s="2"/>
      <c r="AB954" s="2"/>
    </row>
    <row r="955" spans="1:28" s="1" customFormat="1">
      <c r="A955" s="224"/>
      <c r="B955" s="71"/>
      <c r="C955" s="72"/>
      <c r="D955" s="224"/>
      <c r="E955" s="294"/>
      <c r="F955" s="309"/>
      <c r="G955" s="309"/>
      <c r="H955" s="310"/>
      <c r="I955" s="309"/>
      <c r="J955" s="309"/>
      <c r="K955" s="309"/>
      <c r="L955" s="309"/>
      <c r="M955" s="309"/>
      <c r="N955" s="309"/>
      <c r="O955" s="309"/>
      <c r="P955" s="312"/>
      <c r="Q955" s="313"/>
      <c r="R955" s="309"/>
      <c r="S955" s="309"/>
      <c r="T955" s="222"/>
      <c r="U955" s="222"/>
      <c r="V955" s="222"/>
      <c r="W955" s="2"/>
      <c r="X955" s="2"/>
      <c r="Y955" s="2"/>
      <c r="Z955" s="2"/>
      <c r="AA955" s="2"/>
      <c r="AB955" s="2"/>
    </row>
    <row r="956" spans="1:28" s="1" customFormat="1">
      <c r="A956" s="224"/>
      <c r="B956" s="69"/>
      <c r="C956" s="70"/>
      <c r="D956" s="224"/>
      <c r="E956" s="294"/>
      <c r="F956" s="309"/>
      <c r="G956" s="309"/>
      <c r="H956" s="310"/>
      <c r="I956" s="309"/>
      <c r="J956" s="309"/>
      <c r="K956" s="309"/>
      <c r="L956" s="309"/>
      <c r="M956" s="309"/>
      <c r="N956" s="309"/>
      <c r="O956" s="309"/>
      <c r="P956" s="312"/>
      <c r="Q956" s="313"/>
      <c r="R956" s="309"/>
      <c r="S956" s="309"/>
      <c r="T956" s="222"/>
      <c r="U956" s="222"/>
      <c r="V956" s="222"/>
      <c r="W956" s="2"/>
      <c r="X956" s="2"/>
      <c r="Y956" s="2"/>
      <c r="Z956" s="2"/>
      <c r="AA956" s="2"/>
      <c r="AB956" s="2"/>
    </row>
    <row r="957" spans="1:28" s="1" customFormat="1">
      <c r="A957" s="224"/>
      <c r="B957" s="71"/>
      <c r="C957" s="72"/>
      <c r="D957" s="224"/>
      <c r="E957" s="294"/>
      <c r="F957" s="309"/>
      <c r="G957" s="309"/>
      <c r="H957" s="310"/>
      <c r="I957" s="309"/>
      <c r="J957" s="309"/>
      <c r="K957" s="309"/>
      <c r="L957" s="309"/>
      <c r="M957" s="309"/>
      <c r="N957" s="309"/>
      <c r="O957" s="309"/>
      <c r="P957" s="312"/>
      <c r="Q957" s="313"/>
      <c r="R957" s="309"/>
      <c r="S957" s="309"/>
      <c r="T957" s="222"/>
      <c r="U957" s="222"/>
      <c r="V957" s="222"/>
      <c r="W957" s="2"/>
      <c r="X957" s="2"/>
      <c r="Y957" s="2"/>
      <c r="Z957" s="2"/>
      <c r="AA957" s="2"/>
      <c r="AB957" s="2"/>
    </row>
    <row r="958" spans="1:28" s="1" customFormat="1">
      <c r="A958" s="224"/>
      <c r="B958" s="69"/>
      <c r="C958" s="70"/>
      <c r="D958" s="224"/>
      <c r="E958" s="294"/>
      <c r="F958" s="309"/>
      <c r="G958" s="309"/>
      <c r="H958" s="310"/>
      <c r="I958" s="309"/>
      <c r="J958" s="309"/>
      <c r="K958" s="309"/>
      <c r="L958" s="309"/>
      <c r="M958" s="309"/>
      <c r="N958" s="309"/>
      <c r="O958" s="309"/>
      <c r="P958" s="312"/>
      <c r="Q958" s="313"/>
      <c r="R958" s="309"/>
      <c r="S958" s="309"/>
      <c r="T958" s="222"/>
      <c r="U958" s="222"/>
      <c r="V958" s="222"/>
      <c r="W958" s="2"/>
      <c r="X958" s="2"/>
      <c r="Y958" s="2"/>
      <c r="Z958" s="2"/>
      <c r="AA958" s="2"/>
      <c r="AB958" s="2"/>
    </row>
    <row r="959" spans="1:28" s="1" customFormat="1">
      <c r="A959" s="224"/>
      <c r="B959" s="71"/>
      <c r="C959" s="72"/>
      <c r="D959" s="224"/>
      <c r="E959" s="294"/>
      <c r="F959" s="309"/>
      <c r="G959" s="309"/>
      <c r="H959" s="310"/>
      <c r="I959" s="309"/>
      <c r="J959" s="309"/>
      <c r="K959" s="309"/>
      <c r="L959" s="309"/>
      <c r="M959" s="309"/>
      <c r="N959" s="309"/>
      <c r="O959" s="309"/>
      <c r="P959" s="312"/>
      <c r="Q959" s="313"/>
      <c r="R959" s="309"/>
      <c r="S959" s="309"/>
      <c r="T959" s="222"/>
      <c r="U959" s="222"/>
      <c r="V959" s="222"/>
      <c r="W959" s="2"/>
      <c r="X959" s="2"/>
      <c r="Y959" s="2"/>
      <c r="Z959" s="2"/>
      <c r="AA959" s="2"/>
      <c r="AB959" s="2"/>
    </row>
    <row r="960" spans="1:28" s="1" customFormat="1">
      <c r="A960" s="224"/>
      <c r="B960" s="69"/>
      <c r="C960" s="70"/>
      <c r="D960" s="224"/>
      <c r="E960" s="294"/>
      <c r="F960" s="309"/>
      <c r="G960" s="309"/>
      <c r="H960" s="310"/>
      <c r="I960" s="309"/>
      <c r="J960" s="309"/>
      <c r="K960" s="309"/>
      <c r="L960" s="309"/>
      <c r="M960" s="309"/>
      <c r="N960" s="309"/>
      <c r="O960" s="309"/>
      <c r="P960" s="312"/>
      <c r="Q960" s="313"/>
      <c r="R960" s="309"/>
      <c r="S960" s="309"/>
      <c r="T960" s="222"/>
      <c r="U960" s="222"/>
      <c r="V960" s="222"/>
      <c r="W960" s="2"/>
      <c r="X960" s="2"/>
      <c r="Y960" s="2"/>
      <c r="Z960" s="2"/>
      <c r="AA960" s="2"/>
      <c r="AB960" s="2"/>
    </row>
    <row r="961" spans="1:28" s="1" customFormat="1">
      <c r="A961" s="224"/>
      <c r="B961" s="71"/>
      <c r="C961" s="72"/>
      <c r="D961" s="224"/>
      <c r="E961" s="294"/>
      <c r="F961" s="309"/>
      <c r="G961" s="309"/>
      <c r="H961" s="310"/>
      <c r="I961" s="309"/>
      <c r="J961" s="309"/>
      <c r="K961" s="309"/>
      <c r="L961" s="309"/>
      <c r="M961" s="309"/>
      <c r="N961" s="309"/>
      <c r="O961" s="309"/>
      <c r="P961" s="312"/>
      <c r="Q961" s="313"/>
      <c r="R961" s="309"/>
      <c r="S961" s="309"/>
      <c r="T961" s="222"/>
      <c r="U961" s="222"/>
      <c r="V961" s="222"/>
      <c r="W961" s="2"/>
      <c r="X961" s="2"/>
      <c r="Y961" s="2"/>
      <c r="Z961" s="2"/>
      <c r="AA961" s="2"/>
      <c r="AB961" s="2"/>
    </row>
    <row r="962" spans="1:28" s="1" customFormat="1">
      <c r="A962" s="224"/>
      <c r="B962" s="69"/>
      <c r="C962" s="70"/>
      <c r="D962" s="224"/>
      <c r="E962" s="294"/>
      <c r="F962" s="309"/>
      <c r="G962" s="309"/>
      <c r="H962" s="310"/>
      <c r="I962" s="309"/>
      <c r="J962" s="309"/>
      <c r="K962" s="309"/>
      <c r="L962" s="309"/>
      <c r="M962" s="309"/>
      <c r="N962" s="309"/>
      <c r="O962" s="309"/>
      <c r="P962" s="312"/>
      <c r="Q962" s="313"/>
      <c r="R962" s="309"/>
      <c r="S962" s="309"/>
      <c r="T962" s="222"/>
      <c r="U962" s="222"/>
      <c r="V962" s="222"/>
      <c r="W962" s="2"/>
      <c r="X962" s="2"/>
      <c r="Y962" s="2"/>
      <c r="Z962" s="2"/>
      <c r="AA962" s="2"/>
      <c r="AB962" s="2"/>
    </row>
    <row r="963" spans="1:28" s="1" customFormat="1">
      <c r="A963" s="224"/>
      <c r="B963" s="71"/>
      <c r="C963" s="72"/>
      <c r="D963" s="224"/>
      <c r="E963" s="294"/>
      <c r="F963" s="309"/>
      <c r="G963" s="309"/>
      <c r="H963" s="310"/>
      <c r="I963" s="309"/>
      <c r="J963" s="309"/>
      <c r="K963" s="309"/>
      <c r="L963" s="309"/>
      <c r="M963" s="309"/>
      <c r="N963" s="309"/>
      <c r="O963" s="309"/>
      <c r="P963" s="312"/>
      <c r="Q963" s="313"/>
      <c r="R963" s="309"/>
      <c r="S963" s="309"/>
      <c r="T963" s="222"/>
      <c r="U963" s="222"/>
      <c r="V963" s="222"/>
      <c r="W963" s="2"/>
      <c r="X963" s="2"/>
      <c r="Y963" s="2"/>
      <c r="Z963" s="2"/>
      <c r="AA963" s="2"/>
      <c r="AB963" s="2"/>
    </row>
    <row r="964" spans="1:28" s="1" customFormat="1">
      <c r="A964" s="224"/>
      <c r="B964" s="69"/>
      <c r="C964" s="70"/>
      <c r="D964" s="224"/>
      <c r="E964" s="294"/>
      <c r="F964" s="309"/>
      <c r="G964" s="309"/>
      <c r="H964" s="310"/>
      <c r="I964" s="309"/>
      <c r="J964" s="309"/>
      <c r="K964" s="309"/>
      <c r="L964" s="309"/>
      <c r="M964" s="309"/>
      <c r="N964" s="309"/>
      <c r="O964" s="309"/>
      <c r="P964" s="312"/>
      <c r="Q964" s="313"/>
      <c r="R964" s="309"/>
      <c r="S964" s="309"/>
      <c r="T964" s="222"/>
      <c r="U964" s="222"/>
      <c r="V964" s="222"/>
      <c r="W964" s="2"/>
      <c r="X964" s="2"/>
      <c r="Y964" s="2"/>
      <c r="Z964" s="2"/>
      <c r="AA964" s="2"/>
      <c r="AB964" s="2"/>
    </row>
    <row r="965" spans="1:28" s="1" customFormat="1">
      <c r="A965" s="224"/>
      <c r="B965" s="71"/>
      <c r="C965" s="72"/>
      <c r="D965" s="224"/>
      <c r="E965" s="294"/>
      <c r="F965" s="309"/>
      <c r="G965" s="309"/>
      <c r="H965" s="310"/>
      <c r="I965" s="309"/>
      <c r="J965" s="309"/>
      <c r="K965" s="309"/>
      <c r="L965" s="309"/>
      <c r="M965" s="309"/>
      <c r="N965" s="309"/>
      <c r="O965" s="309"/>
      <c r="P965" s="312"/>
      <c r="Q965" s="313"/>
      <c r="R965" s="309"/>
      <c r="S965" s="309"/>
      <c r="T965" s="222"/>
      <c r="U965" s="222"/>
      <c r="V965" s="222"/>
      <c r="W965" s="2"/>
      <c r="X965" s="2"/>
      <c r="Y965" s="2"/>
      <c r="Z965" s="2"/>
      <c r="AA965" s="2"/>
      <c r="AB965" s="2"/>
    </row>
    <row r="966" spans="1:28" s="1" customFormat="1">
      <c r="A966" s="224"/>
      <c r="B966" s="69"/>
      <c r="C966" s="70"/>
      <c r="D966" s="224"/>
      <c r="E966" s="294"/>
      <c r="F966" s="309"/>
      <c r="G966" s="309"/>
      <c r="H966" s="310"/>
      <c r="I966" s="309"/>
      <c r="J966" s="309"/>
      <c r="K966" s="309"/>
      <c r="L966" s="309"/>
      <c r="M966" s="309"/>
      <c r="N966" s="309"/>
      <c r="O966" s="309"/>
      <c r="P966" s="312"/>
      <c r="Q966" s="313"/>
      <c r="R966" s="309"/>
      <c r="S966" s="309"/>
      <c r="T966" s="222"/>
      <c r="U966" s="222"/>
      <c r="V966" s="222"/>
      <c r="W966" s="2"/>
      <c r="X966" s="2"/>
      <c r="Y966" s="2"/>
      <c r="Z966" s="2"/>
      <c r="AA966" s="2"/>
      <c r="AB966" s="2"/>
    </row>
    <row r="967" spans="1:28" s="1" customFormat="1">
      <c r="A967" s="224"/>
      <c r="B967" s="71"/>
      <c r="C967" s="72"/>
      <c r="D967" s="224"/>
      <c r="E967" s="294"/>
      <c r="F967" s="309"/>
      <c r="G967" s="309"/>
      <c r="H967" s="310"/>
      <c r="I967" s="309"/>
      <c r="J967" s="309"/>
      <c r="K967" s="309"/>
      <c r="L967" s="309"/>
      <c r="M967" s="309"/>
      <c r="N967" s="309"/>
      <c r="O967" s="309"/>
      <c r="P967" s="312"/>
      <c r="Q967" s="313"/>
      <c r="R967" s="309"/>
      <c r="S967" s="309"/>
      <c r="T967" s="222"/>
      <c r="U967" s="222"/>
      <c r="V967" s="222"/>
      <c r="W967" s="2"/>
      <c r="X967" s="2"/>
      <c r="Y967" s="2"/>
      <c r="Z967" s="2"/>
      <c r="AA967" s="2"/>
      <c r="AB967" s="2"/>
    </row>
    <row r="968" spans="1:28" s="1" customFormat="1">
      <c r="A968" s="224"/>
      <c r="B968" s="69"/>
      <c r="C968" s="70"/>
      <c r="D968" s="224"/>
      <c r="E968" s="294"/>
      <c r="F968" s="309"/>
      <c r="G968" s="309"/>
      <c r="H968" s="310"/>
      <c r="I968" s="309"/>
      <c r="J968" s="309"/>
      <c r="K968" s="309"/>
      <c r="L968" s="309"/>
      <c r="M968" s="309"/>
      <c r="N968" s="309"/>
      <c r="O968" s="309"/>
      <c r="P968" s="312"/>
      <c r="Q968" s="313"/>
      <c r="R968" s="309"/>
      <c r="S968" s="309"/>
      <c r="T968" s="222"/>
      <c r="U968" s="222"/>
      <c r="V968" s="222"/>
      <c r="W968" s="2"/>
      <c r="X968" s="2"/>
      <c r="Y968" s="2"/>
      <c r="Z968" s="2"/>
      <c r="AA968" s="2"/>
      <c r="AB968" s="2"/>
    </row>
    <row r="969" spans="1:28" s="1" customFormat="1">
      <c r="A969" s="224"/>
      <c r="B969" s="71"/>
      <c r="C969" s="72"/>
      <c r="D969" s="224"/>
      <c r="E969" s="294"/>
      <c r="F969" s="309"/>
      <c r="G969" s="309"/>
      <c r="H969" s="310"/>
      <c r="I969" s="309"/>
      <c r="J969" s="309"/>
      <c r="K969" s="309"/>
      <c r="L969" s="309"/>
      <c r="M969" s="309"/>
      <c r="N969" s="309"/>
      <c r="O969" s="309"/>
      <c r="P969" s="312"/>
      <c r="Q969" s="313"/>
      <c r="R969" s="309"/>
      <c r="S969" s="309"/>
      <c r="T969" s="222"/>
      <c r="U969" s="222"/>
      <c r="V969" s="222"/>
      <c r="W969" s="2"/>
      <c r="X969" s="2"/>
      <c r="Y969" s="2"/>
      <c r="Z969" s="2"/>
      <c r="AA969" s="2"/>
      <c r="AB969" s="2"/>
    </row>
    <row r="970" spans="1:28" s="1" customFormat="1">
      <c r="A970" s="224"/>
      <c r="B970" s="69"/>
      <c r="C970" s="70"/>
      <c r="D970" s="224"/>
      <c r="E970" s="294"/>
      <c r="F970" s="309"/>
      <c r="G970" s="309"/>
      <c r="H970" s="310"/>
      <c r="I970" s="309"/>
      <c r="J970" s="309"/>
      <c r="K970" s="309"/>
      <c r="L970" s="309"/>
      <c r="M970" s="309"/>
      <c r="N970" s="309"/>
      <c r="O970" s="309"/>
      <c r="P970" s="312"/>
      <c r="Q970" s="313"/>
      <c r="R970" s="309"/>
      <c r="S970" s="309"/>
      <c r="T970" s="222"/>
      <c r="U970" s="222"/>
      <c r="V970" s="222"/>
      <c r="W970" s="2"/>
      <c r="X970" s="2"/>
      <c r="Y970" s="2"/>
      <c r="Z970" s="2"/>
      <c r="AA970" s="2"/>
      <c r="AB970" s="2"/>
    </row>
    <row r="971" spans="1:28" s="1" customFormat="1">
      <c r="A971" s="224"/>
      <c r="B971" s="71"/>
      <c r="C971" s="72"/>
      <c r="D971" s="224"/>
      <c r="E971" s="294"/>
      <c r="F971" s="309"/>
      <c r="G971" s="309"/>
      <c r="H971" s="310"/>
      <c r="I971" s="309"/>
      <c r="J971" s="309"/>
      <c r="K971" s="309"/>
      <c r="L971" s="309"/>
      <c r="M971" s="309"/>
      <c r="N971" s="309"/>
      <c r="O971" s="309"/>
      <c r="P971" s="312"/>
      <c r="Q971" s="313"/>
      <c r="R971" s="309"/>
      <c r="S971" s="309"/>
      <c r="T971" s="222"/>
      <c r="U971" s="222"/>
      <c r="V971" s="222"/>
      <c r="W971" s="2"/>
      <c r="X971" s="2"/>
      <c r="Y971" s="2"/>
      <c r="Z971" s="2"/>
      <c r="AA971" s="2"/>
      <c r="AB971" s="2"/>
    </row>
    <row r="972" spans="1:28" s="1" customFormat="1">
      <c r="A972" s="224"/>
      <c r="B972" s="69"/>
      <c r="C972" s="70"/>
      <c r="D972" s="224"/>
      <c r="E972" s="294"/>
      <c r="F972" s="309"/>
      <c r="G972" s="309"/>
      <c r="H972" s="310"/>
      <c r="I972" s="309"/>
      <c r="J972" s="309"/>
      <c r="K972" s="309"/>
      <c r="L972" s="309"/>
      <c r="M972" s="309"/>
      <c r="N972" s="309"/>
      <c r="O972" s="309"/>
      <c r="P972" s="312"/>
      <c r="Q972" s="313"/>
      <c r="R972" s="309"/>
      <c r="S972" s="309"/>
      <c r="T972" s="222"/>
      <c r="U972" s="222"/>
      <c r="V972" s="222"/>
      <c r="W972" s="2"/>
      <c r="X972" s="2"/>
      <c r="Y972" s="2"/>
      <c r="Z972" s="2"/>
      <c r="AA972" s="2"/>
      <c r="AB972" s="2"/>
    </row>
    <row r="973" spans="1:28" s="1" customFormat="1">
      <c r="A973" s="224"/>
      <c r="B973" s="71"/>
      <c r="C973" s="72"/>
      <c r="D973" s="224"/>
      <c r="E973" s="294"/>
      <c r="F973" s="309"/>
      <c r="G973" s="309"/>
      <c r="H973" s="310"/>
      <c r="I973" s="309"/>
      <c r="J973" s="309"/>
      <c r="K973" s="309"/>
      <c r="L973" s="309"/>
      <c r="M973" s="309"/>
      <c r="N973" s="309"/>
      <c r="O973" s="309"/>
      <c r="P973" s="312"/>
      <c r="Q973" s="313"/>
      <c r="R973" s="309"/>
      <c r="S973" s="309"/>
      <c r="T973" s="222"/>
      <c r="U973" s="222"/>
      <c r="V973" s="222"/>
      <c r="W973" s="2"/>
      <c r="X973" s="2"/>
      <c r="Y973" s="2"/>
      <c r="Z973" s="2"/>
      <c r="AA973" s="2"/>
      <c r="AB973" s="2"/>
    </row>
    <row r="974" spans="1:28" s="1" customFormat="1">
      <c r="A974" s="224"/>
      <c r="B974" s="69"/>
      <c r="C974" s="70"/>
      <c r="D974" s="224"/>
      <c r="E974" s="294"/>
      <c r="F974" s="309"/>
      <c r="G974" s="309"/>
      <c r="H974" s="310"/>
      <c r="I974" s="309"/>
      <c r="J974" s="309"/>
      <c r="K974" s="309"/>
      <c r="L974" s="309"/>
      <c r="M974" s="309"/>
      <c r="N974" s="309"/>
      <c r="O974" s="309"/>
      <c r="P974" s="312"/>
      <c r="Q974" s="313"/>
      <c r="R974" s="309"/>
      <c r="S974" s="309"/>
      <c r="T974" s="222"/>
      <c r="U974" s="222"/>
      <c r="V974" s="222"/>
      <c r="W974" s="2"/>
      <c r="X974" s="2"/>
      <c r="Y974" s="2"/>
      <c r="Z974" s="2"/>
      <c r="AA974" s="2"/>
      <c r="AB974" s="2"/>
    </row>
    <row r="975" spans="1:28" s="1" customFormat="1">
      <c r="A975" s="224"/>
      <c r="B975" s="71"/>
      <c r="C975" s="72"/>
      <c r="D975" s="224"/>
      <c r="E975" s="294"/>
      <c r="F975" s="309"/>
      <c r="G975" s="309"/>
      <c r="H975" s="310"/>
      <c r="I975" s="309"/>
      <c r="J975" s="309"/>
      <c r="K975" s="309"/>
      <c r="L975" s="309"/>
      <c r="M975" s="309"/>
      <c r="N975" s="309"/>
      <c r="O975" s="309"/>
      <c r="P975" s="312"/>
      <c r="Q975" s="313"/>
      <c r="R975" s="309"/>
      <c r="S975" s="309"/>
      <c r="T975" s="222"/>
      <c r="U975" s="222"/>
      <c r="V975" s="222"/>
      <c r="W975" s="2"/>
      <c r="X975" s="2"/>
      <c r="Y975" s="2"/>
      <c r="Z975" s="2"/>
      <c r="AA975" s="2"/>
      <c r="AB975" s="2"/>
    </row>
    <row r="976" spans="1:28" s="1" customFormat="1">
      <c r="A976" s="224"/>
      <c r="B976" s="69"/>
      <c r="C976" s="70"/>
      <c r="D976" s="224"/>
      <c r="E976" s="294"/>
      <c r="F976" s="309"/>
      <c r="G976" s="309"/>
      <c r="H976" s="310"/>
      <c r="I976" s="309"/>
      <c r="J976" s="309"/>
      <c r="K976" s="309"/>
      <c r="L976" s="309"/>
      <c r="M976" s="309"/>
      <c r="N976" s="309"/>
      <c r="O976" s="309"/>
      <c r="P976" s="312"/>
      <c r="Q976" s="313"/>
      <c r="R976" s="309"/>
      <c r="S976" s="309"/>
      <c r="T976" s="222"/>
      <c r="U976" s="222"/>
      <c r="V976" s="222"/>
      <c r="W976" s="2"/>
      <c r="X976" s="2"/>
      <c r="Y976" s="2"/>
      <c r="Z976" s="2"/>
      <c r="AA976" s="2"/>
      <c r="AB976" s="2"/>
    </row>
    <row r="977" spans="1:28" s="1" customFormat="1">
      <c r="A977" s="224"/>
      <c r="B977" s="71"/>
      <c r="C977" s="72"/>
      <c r="D977" s="224"/>
      <c r="E977" s="294"/>
      <c r="F977" s="309"/>
      <c r="G977" s="309"/>
      <c r="H977" s="310"/>
      <c r="I977" s="309"/>
      <c r="J977" s="309"/>
      <c r="K977" s="309"/>
      <c r="L977" s="309"/>
      <c r="M977" s="309"/>
      <c r="N977" s="309"/>
      <c r="O977" s="309"/>
      <c r="P977" s="312"/>
      <c r="Q977" s="313"/>
      <c r="R977" s="309"/>
      <c r="S977" s="309"/>
      <c r="T977" s="222"/>
      <c r="U977" s="222"/>
      <c r="V977" s="222"/>
      <c r="W977" s="2"/>
      <c r="X977" s="2"/>
      <c r="Y977" s="2"/>
      <c r="Z977" s="2"/>
      <c r="AA977" s="2"/>
      <c r="AB977" s="2"/>
    </row>
    <row r="978" spans="1:28" s="1" customFormat="1">
      <c r="A978" s="224"/>
      <c r="B978" s="69"/>
      <c r="C978" s="70"/>
      <c r="D978" s="224"/>
      <c r="E978" s="294"/>
      <c r="F978" s="309"/>
      <c r="G978" s="309"/>
      <c r="H978" s="310"/>
      <c r="I978" s="309"/>
      <c r="J978" s="309"/>
      <c r="K978" s="309"/>
      <c r="L978" s="309"/>
      <c r="M978" s="309"/>
      <c r="N978" s="309"/>
      <c r="O978" s="309"/>
      <c r="P978" s="312"/>
      <c r="Q978" s="313"/>
      <c r="R978" s="309"/>
      <c r="S978" s="309"/>
      <c r="T978" s="222"/>
      <c r="U978" s="222"/>
      <c r="V978" s="222"/>
      <c r="W978" s="2"/>
      <c r="X978" s="2"/>
      <c r="Y978" s="2"/>
      <c r="Z978" s="2"/>
      <c r="AA978" s="2"/>
      <c r="AB978" s="2"/>
    </row>
    <row r="979" spans="1:28" s="1" customFormat="1">
      <c r="A979" s="224"/>
      <c r="B979" s="71"/>
      <c r="C979" s="72"/>
      <c r="D979" s="224"/>
      <c r="E979" s="294"/>
      <c r="F979" s="309"/>
      <c r="G979" s="309"/>
      <c r="H979" s="310"/>
      <c r="I979" s="309"/>
      <c r="J979" s="309"/>
      <c r="K979" s="309"/>
      <c r="L979" s="309"/>
      <c r="M979" s="309"/>
      <c r="N979" s="309"/>
      <c r="O979" s="309"/>
      <c r="P979" s="312"/>
      <c r="Q979" s="313"/>
      <c r="R979" s="309"/>
      <c r="S979" s="309"/>
      <c r="T979" s="222"/>
      <c r="U979" s="222"/>
      <c r="V979" s="222"/>
      <c r="W979" s="2"/>
      <c r="X979" s="2"/>
      <c r="Y979" s="2"/>
      <c r="Z979" s="2"/>
      <c r="AA979" s="2"/>
      <c r="AB979" s="2"/>
    </row>
    <row r="980" spans="1:28" s="1" customFormat="1">
      <c r="A980" s="224"/>
      <c r="B980" s="69"/>
      <c r="C980" s="70"/>
      <c r="D980" s="224"/>
      <c r="E980" s="294"/>
      <c r="F980" s="309"/>
      <c r="G980" s="309"/>
      <c r="H980" s="310"/>
      <c r="I980" s="309"/>
      <c r="J980" s="309"/>
      <c r="K980" s="309"/>
      <c r="L980" s="309"/>
      <c r="M980" s="309"/>
      <c r="N980" s="309"/>
      <c r="O980" s="309"/>
      <c r="P980" s="312"/>
      <c r="Q980" s="313"/>
      <c r="R980" s="309"/>
      <c r="S980" s="309"/>
      <c r="T980" s="222"/>
      <c r="U980" s="222"/>
      <c r="V980" s="222"/>
      <c r="W980" s="2"/>
      <c r="X980" s="2"/>
      <c r="Y980" s="2"/>
      <c r="Z980" s="2"/>
      <c r="AA980" s="2"/>
      <c r="AB980" s="2"/>
    </row>
    <row r="981" spans="1:28" s="1" customFormat="1">
      <c r="A981" s="224"/>
      <c r="B981" s="71"/>
      <c r="C981" s="72"/>
      <c r="D981" s="224"/>
      <c r="E981" s="294"/>
      <c r="F981" s="309"/>
      <c r="G981" s="309"/>
      <c r="H981" s="310"/>
      <c r="I981" s="309"/>
      <c r="J981" s="309"/>
      <c r="K981" s="309"/>
      <c r="L981" s="309"/>
      <c r="M981" s="309"/>
      <c r="N981" s="309"/>
      <c r="O981" s="309"/>
      <c r="P981" s="312"/>
      <c r="Q981" s="313"/>
      <c r="R981" s="309"/>
      <c r="S981" s="309"/>
      <c r="T981" s="222"/>
      <c r="U981" s="222"/>
      <c r="V981" s="222"/>
      <c r="W981" s="2"/>
      <c r="X981" s="2"/>
      <c r="Y981" s="2"/>
      <c r="Z981" s="2"/>
      <c r="AA981" s="2"/>
      <c r="AB981" s="2"/>
    </row>
    <row r="982" spans="1:28" s="1" customFormat="1">
      <c r="A982" s="224"/>
      <c r="B982" s="69"/>
      <c r="C982" s="70"/>
      <c r="D982" s="224"/>
      <c r="E982" s="294"/>
      <c r="F982" s="309"/>
      <c r="G982" s="309"/>
      <c r="H982" s="310"/>
      <c r="I982" s="309"/>
      <c r="J982" s="309"/>
      <c r="K982" s="309"/>
      <c r="L982" s="309"/>
      <c r="M982" s="309"/>
      <c r="N982" s="309"/>
      <c r="O982" s="309"/>
      <c r="P982" s="312"/>
      <c r="Q982" s="313"/>
      <c r="R982" s="309"/>
      <c r="S982" s="309"/>
      <c r="T982" s="222"/>
      <c r="U982" s="222"/>
      <c r="V982" s="222"/>
      <c r="W982" s="2"/>
      <c r="X982" s="2"/>
      <c r="Y982" s="2"/>
      <c r="Z982" s="2"/>
      <c r="AA982" s="2"/>
      <c r="AB982" s="2"/>
    </row>
    <row r="983" spans="1:28" s="1" customFormat="1">
      <c r="A983" s="224"/>
      <c r="B983" s="71"/>
      <c r="C983" s="72"/>
      <c r="D983" s="224"/>
      <c r="E983" s="294"/>
      <c r="F983" s="309"/>
      <c r="G983" s="309"/>
      <c r="H983" s="310"/>
      <c r="I983" s="309"/>
      <c r="J983" s="309"/>
      <c r="K983" s="309"/>
      <c r="L983" s="309"/>
      <c r="M983" s="309"/>
      <c r="N983" s="309"/>
      <c r="O983" s="309"/>
      <c r="P983" s="312"/>
      <c r="Q983" s="313"/>
      <c r="R983" s="309"/>
      <c r="S983" s="309"/>
      <c r="T983" s="222"/>
      <c r="U983" s="222"/>
      <c r="V983" s="222"/>
      <c r="W983" s="2"/>
      <c r="X983" s="2"/>
      <c r="Y983" s="2"/>
      <c r="Z983" s="2"/>
      <c r="AA983" s="2"/>
      <c r="AB983" s="2"/>
    </row>
    <row r="984" spans="1:28" s="1" customFormat="1">
      <c r="A984" s="224"/>
      <c r="B984" s="69"/>
      <c r="C984" s="70"/>
      <c r="D984" s="224"/>
      <c r="E984" s="294"/>
      <c r="F984" s="309"/>
      <c r="G984" s="309"/>
      <c r="H984" s="310"/>
      <c r="I984" s="309"/>
      <c r="J984" s="309"/>
      <c r="K984" s="309"/>
      <c r="L984" s="309"/>
      <c r="M984" s="309"/>
      <c r="N984" s="309"/>
      <c r="O984" s="309"/>
      <c r="P984" s="312"/>
      <c r="Q984" s="313"/>
      <c r="R984" s="309"/>
      <c r="S984" s="309"/>
      <c r="T984" s="222"/>
      <c r="U984" s="222"/>
      <c r="V984" s="222"/>
      <c r="W984" s="2"/>
      <c r="X984" s="2"/>
      <c r="Y984" s="2"/>
      <c r="Z984" s="2"/>
      <c r="AA984" s="2"/>
      <c r="AB984" s="2"/>
    </row>
    <row r="985" spans="1:28" s="1" customFormat="1">
      <c r="A985" s="224"/>
      <c r="B985" s="71"/>
      <c r="C985" s="72"/>
      <c r="D985" s="224"/>
      <c r="E985" s="294"/>
      <c r="F985" s="309"/>
      <c r="G985" s="309"/>
      <c r="H985" s="310"/>
      <c r="I985" s="309"/>
      <c r="J985" s="309"/>
      <c r="K985" s="309"/>
      <c r="L985" s="309"/>
      <c r="M985" s="309"/>
      <c r="N985" s="309"/>
      <c r="O985" s="309"/>
      <c r="P985" s="312"/>
      <c r="Q985" s="313"/>
      <c r="R985" s="309"/>
      <c r="S985" s="309"/>
      <c r="T985" s="222"/>
      <c r="U985" s="222"/>
      <c r="V985" s="222"/>
      <c r="W985" s="2"/>
      <c r="X985" s="2"/>
      <c r="Y985" s="2"/>
      <c r="Z985" s="2"/>
      <c r="AA985" s="2"/>
      <c r="AB985" s="2"/>
    </row>
    <row r="986" spans="1:28" s="1" customFormat="1">
      <c r="A986" s="224"/>
      <c r="B986" s="69"/>
      <c r="C986" s="70"/>
      <c r="D986" s="224"/>
      <c r="E986" s="294"/>
      <c r="F986" s="309"/>
      <c r="G986" s="309"/>
      <c r="H986" s="310"/>
      <c r="I986" s="309"/>
      <c r="J986" s="309"/>
      <c r="K986" s="309"/>
      <c r="L986" s="309"/>
      <c r="M986" s="309"/>
      <c r="N986" s="309"/>
      <c r="O986" s="309"/>
      <c r="P986" s="312"/>
      <c r="Q986" s="313"/>
      <c r="R986" s="309"/>
      <c r="S986" s="309"/>
      <c r="T986" s="222"/>
      <c r="U986" s="222"/>
      <c r="V986" s="222"/>
      <c r="W986" s="2"/>
      <c r="X986" s="2"/>
      <c r="Y986" s="2"/>
      <c r="Z986" s="2"/>
      <c r="AA986" s="2"/>
      <c r="AB986" s="2"/>
    </row>
    <row r="987" spans="1:28" s="1" customFormat="1">
      <c r="A987" s="224"/>
      <c r="B987" s="71"/>
      <c r="C987" s="72"/>
      <c r="D987" s="224"/>
      <c r="E987" s="294"/>
      <c r="F987" s="309"/>
      <c r="G987" s="309"/>
      <c r="H987" s="310"/>
      <c r="I987" s="309"/>
      <c r="J987" s="309"/>
      <c r="K987" s="309"/>
      <c r="L987" s="309"/>
      <c r="M987" s="309"/>
      <c r="N987" s="309"/>
      <c r="O987" s="309"/>
      <c r="P987" s="312"/>
      <c r="Q987" s="313"/>
      <c r="R987" s="309"/>
      <c r="S987" s="309"/>
      <c r="T987" s="222"/>
      <c r="U987" s="222"/>
      <c r="V987" s="222"/>
      <c r="W987" s="2"/>
      <c r="X987" s="2"/>
      <c r="Y987" s="2"/>
      <c r="Z987" s="2"/>
      <c r="AA987" s="2"/>
      <c r="AB987" s="2"/>
    </row>
    <row r="988" spans="1:28" s="1" customFormat="1">
      <c r="A988" s="224"/>
      <c r="B988" s="69"/>
      <c r="C988" s="70"/>
      <c r="D988" s="224"/>
      <c r="E988" s="294"/>
      <c r="F988" s="309"/>
      <c r="G988" s="309"/>
      <c r="H988" s="310"/>
      <c r="I988" s="309"/>
      <c r="J988" s="309"/>
      <c r="K988" s="309"/>
      <c r="L988" s="309"/>
      <c r="M988" s="309"/>
      <c r="N988" s="309"/>
      <c r="O988" s="309"/>
      <c r="P988" s="312"/>
      <c r="Q988" s="313"/>
      <c r="R988" s="309"/>
      <c r="S988" s="309"/>
      <c r="T988" s="222"/>
      <c r="U988" s="222"/>
      <c r="V988" s="222"/>
      <c r="W988" s="2"/>
      <c r="X988" s="2"/>
      <c r="Y988" s="2"/>
      <c r="Z988" s="2"/>
      <c r="AA988" s="2"/>
      <c r="AB988" s="2"/>
    </row>
    <row r="989" spans="1:28" s="1" customFormat="1">
      <c r="A989" s="224"/>
      <c r="B989" s="71"/>
      <c r="C989" s="72"/>
      <c r="D989" s="224"/>
      <c r="E989" s="294"/>
      <c r="F989" s="309"/>
      <c r="G989" s="309"/>
      <c r="H989" s="310"/>
      <c r="I989" s="309"/>
      <c r="J989" s="309"/>
      <c r="K989" s="309"/>
      <c r="L989" s="309"/>
      <c r="M989" s="309"/>
      <c r="N989" s="309"/>
      <c r="O989" s="309"/>
      <c r="P989" s="312"/>
      <c r="Q989" s="313"/>
      <c r="R989" s="309"/>
      <c r="S989" s="309"/>
      <c r="T989" s="222"/>
      <c r="U989" s="222"/>
      <c r="V989" s="222"/>
      <c r="W989" s="2"/>
      <c r="X989" s="2"/>
      <c r="Y989" s="2"/>
      <c r="Z989" s="2"/>
      <c r="AA989" s="2"/>
      <c r="AB989" s="2"/>
    </row>
    <row r="990" spans="1:28" s="1" customFormat="1">
      <c r="A990" s="224"/>
      <c r="B990" s="69"/>
      <c r="C990" s="70"/>
      <c r="D990" s="224"/>
      <c r="E990" s="294"/>
      <c r="F990" s="309"/>
      <c r="G990" s="309"/>
      <c r="H990" s="310"/>
      <c r="I990" s="309"/>
      <c r="J990" s="309"/>
      <c r="K990" s="309"/>
      <c r="L990" s="309"/>
      <c r="M990" s="309"/>
      <c r="N990" s="309"/>
      <c r="O990" s="309"/>
      <c r="P990" s="312"/>
      <c r="Q990" s="313"/>
      <c r="R990" s="309"/>
      <c r="S990" s="309"/>
      <c r="T990" s="222"/>
      <c r="U990" s="222"/>
      <c r="V990" s="222"/>
      <c r="W990" s="2"/>
      <c r="X990" s="2"/>
      <c r="Y990" s="2"/>
      <c r="Z990" s="2"/>
      <c r="AA990" s="2"/>
      <c r="AB990" s="2"/>
    </row>
    <row r="991" spans="1:28" s="1" customFormat="1">
      <c r="A991" s="224"/>
      <c r="B991" s="71"/>
      <c r="C991" s="72"/>
      <c r="D991" s="224"/>
      <c r="E991" s="294"/>
      <c r="F991" s="309"/>
      <c r="G991" s="309"/>
      <c r="H991" s="310"/>
      <c r="I991" s="309"/>
      <c r="J991" s="309"/>
      <c r="K991" s="309"/>
      <c r="L991" s="309"/>
      <c r="M991" s="309"/>
      <c r="N991" s="309"/>
      <c r="O991" s="309"/>
      <c r="P991" s="312"/>
      <c r="Q991" s="313"/>
      <c r="R991" s="309"/>
      <c r="S991" s="309"/>
      <c r="T991" s="222"/>
      <c r="U991" s="222"/>
      <c r="V991" s="222"/>
      <c r="W991" s="2"/>
      <c r="X991" s="2"/>
      <c r="Y991" s="2"/>
      <c r="Z991" s="2"/>
      <c r="AA991" s="2"/>
      <c r="AB991" s="2"/>
    </row>
    <row r="992" spans="1:28" s="1" customFormat="1">
      <c r="A992" s="224"/>
      <c r="B992" s="69"/>
      <c r="C992" s="70"/>
      <c r="D992" s="224"/>
      <c r="E992" s="294"/>
      <c r="F992" s="309"/>
      <c r="G992" s="309"/>
      <c r="H992" s="310"/>
      <c r="I992" s="309"/>
      <c r="J992" s="309"/>
      <c r="K992" s="309"/>
      <c r="L992" s="309"/>
      <c r="M992" s="309"/>
      <c r="N992" s="309"/>
      <c r="O992" s="309"/>
      <c r="P992" s="312"/>
      <c r="Q992" s="313"/>
      <c r="R992" s="309"/>
      <c r="S992" s="309"/>
      <c r="T992" s="222"/>
      <c r="U992" s="222"/>
      <c r="V992" s="222"/>
      <c r="W992" s="2"/>
      <c r="X992" s="2"/>
      <c r="Y992" s="2"/>
      <c r="Z992" s="2"/>
      <c r="AA992" s="2"/>
      <c r="AB992" s="2"/>
    </row>
    <row r="993" spans="1:28" s="1" customFormat="1">
      <c r="A993" s="224"/>
      <c r="B993" s="71"/>
      <c r="C993" s="72"/>
      <c r="D993" s="224"/>
      <c r="E993" s="294"/>
      <c r="F993" s="309"/>
      <c r="G993" s="309"/>
      <c r="H993" s="310"/>
      <c r="I993" s="309"/>
      <c r="J993" s="309"/>
      <c r="K993" s="309"/>
      <c r="L993" s="309"/>
      <c r="M993" s="309"/>
      <c r="N993" s="309"/>
      <c r="O993" s="309"/>
      <c r="P993" s="312"/>
      <c r="Q993" s="313"/>
      <c r="R993" s="309"/>
      <c r="S993" s="309"/>
      <c r="T993" s="222"/>
      <c r="U993" s="222"/>
      <c r="V993" s="222"/>
      <c r="W993" s="2"/>
      <c r="X993" s="2"/>
      <c r="Y993" s="2"/>
      <c r="Z993" s="2"/>
      <c r="AA993" s="2"/>
      <c r="AB993" s="2"/>
    </row>
    <row r="994" spans="1:28" s="1" customFormat="1">
      <c r="A994" s="224"/>
      <c r="B994" s="69"/>
      <c r="C994" s="70"/>
      <c r="D994" s="224"/>
      <c r="E994" s="294"/>
      <c r="F994" s="309"/>
      <c r="G994" s="309"/>
      <c r="H994" s="310"/>
      <c r="I994" s="309"/>
      <c r="J994" s="309"/>
      <c r="K994" s="309"/>
      <c r="L994" s="309"/>
      <c r="M994" s="309"/>
      <c r="N994" s="309"/>
      <c r="O994" s="309"/>
      <c r="P994" s="312"/>
      <c r="Q994" s="313"/>
      <c r="R994" s="309"/>
      <c r="S994" s="309"/>
      <c r="T994" s="222"/>
      <c r="U994" s="222"/>
      <c r="V994" s="222"/>
      <c r="W994" s="2"/>
      <c r="X994" s="2"/>
      <c r="Y994" s="2"/>
      <c r="Z994" s="2"/>
      <c r="AA994" s="2"/>
      <c r="AB994" s="2"/>
    </row>
    <row r="995" spans="1:28" s="1" customFormat="1">
      <c r="A995" s="224"/>
      <c r="B995" s="71"/>
      <c r="C995" s="72"/>
      <c r="D995" s="224"/>
      <c r="E995" s="294"/>
      <c r="F995" s="309"/>
      <c r="G995" s="309"/>
      <c r="H995" s="310"/>
      <c r="I995" s="309"/>
      <c r="J995" s="309"/>
      <c r="K995" s="309"/>
      <c r="L995" s="309"/>
      <c r="M995" s="309"/>
      <c r="N995" s="309"/>
      <c r="O995" s="309"/>
      <c r="P995" s="312"/>
      <c r="Q995" s="313"/>
      <c r="R995" s="309"/>
      <c r="S995" s="309"/>
      <c r="T995" s="222"/>
      <c r="U995" s="222"/>
      <c r="V995" s="222"/>
      <c r="W995" s="2"/>
      <c r="X995" s="2"/>
      <c r="Y995" s="2"/>
      <c r="Z995" s="2"/>
      <c r="AA995" s="2"/>
      <c r="AB995" s="2"/>
    </row>
    <row r="996" spans="1:28" s="1" customFormat="1">
      <c r="A996" s="224"/>
      <c r="B996" s="69"/>
      <c r="C996" s="70"/>
      <c r="D996" s="224"/>
      <c r="E996" s="294"/>
      <c r="F996" s="309"/>
      <c r="G996" s="309"/>
      <c r="H996" s="310"/>
      <c r="I996" s="309"/>
      <c r="J996" s="309"/>
      <c r="K996" s="309"/>
      <c r="L996" s="309"/>
      <c r="M996" s="309"/>
      <c r="N996" s="309"/>
      <c r="O996" s="309"/>
      <c r="P996" s="312"/>
      <c r="Q996" s="313"/>
      <c r="R996" s="309"/>
      <c r="S996" s="309"/>
      <c r="T996" s="222"/>
      <c r="U996" s="222"/>
      <c r="V996" s="222"/>
      <c r="W996" s="2"/>
      <c r="X996" s="2"/>
      <c r="Y996" s="2"/>
      <c r="Z996" s="2"/>
      <c r="AA996" s="2"/>
      <c r="AB996" s="2"/>
    </row>
    <row r="997" spans="1:28" s="1" customFormat="1">
      <c r="A997" s="224"/>
      <c r="B997" s="71"/>
      <c r="C997" s="72"/>
      <c r="D997" s="224"/>
      <c r="E997" s="294"/>
      <c r="F997" s="309"/>
      <c r="G997" s="309"/>
      <c r="H997" s="310"/>
      <c r="I997" s="309"/>
      <c r="J997" s="309"/>
      <c r="K997" s="309"/>
      <c r="L997" s="309"/>
      <c r="M997" s="309"/>
      <c r="N997" s="309"/>
      <c r="O997" s="309"/>
      <c r="P997" s="312"/>
      <c r="Q997" s="313"/>
      <c r="R997" s="309"/>
      <c r="S997" s="309"/>
      <c r="T997" s="222"/>
      <c r="U997" s="222"/>
      <c r="V997" s="222"/>
      <c r="W997" s="2"/>
      <c r="X997" s="2"/>
      <c r="Y997" s="2"/>
      <c r="Z997" s="2"/>
      <c r="AA997" s="2"/>
      <c r="AB997" s="2"/>
    </row>
    <row r="998" spans="1:28" s="1" customFormat="1">
      <c r="A998" s="224"/>
      <c r="B998" s="69"/>
      <c r="C998" s="70"/>
      <c r="D998" s="224"/>
      <c r="E998" s="294"/>
      <c r="F998" s="309"/>
      <c r="G998" s="309"/>
      <c r="H998" s="310"/>
      <c r="I998" s="309"/>
      <c r="J998" s="309"/>
      <c r="K998" s="309"/>
      <c r="L998" s="309"/>
      <c r="M998" s="309"/>
      <c r="N998" s="309"/>
      <c r="O998" s="309"/>
      <c r="P998" s="312"/>
      <c r="Q998" s="313"/>
      <c r="R998" s="309"/>
      <c r="S998" s="309"/>
      <c r="T998" s="222"/>
      <c r="U998" s="222"/>
      <c r="V998" s="222"/>
      <c r="W998" s="2"/>
      <c r="X998" s="2"/>
      <c r="Y998" s="2"/>
      <c r="Z998" s="2"/>
      <c r="AA998" s="2"/>
      <c r="AB998" s="2"/>
    </row>
    <row r="999" spans="1:28" s="1" customFormat="1">
      <c r="A999" s="224"/>
      <c r="B999" s="71"/>
      <c r="C999" s="72"/>
      <c r="D999" s="224"/>
      <c r="E999" s="294"/>
      <c r="F999" s="309"/>
      <c r="G999" s="309"/>
      <c r="H999" s="310"/>
      <c r="I999" s="309"/>
      <c r="J999" s="309"/>
      <c r="K999" s="309"/>
      <c r="L999" s="309"/>
      <c r="M999" s="309"/>
      <c r="N999" s="309"/>
      <c r="O999" s="309"/>
      <c r="P999" s="312"/>
      <c r="Q999" s="313"/>
      <c r="R999" s="309"/>
      <c r="S999" s="309"/>
      <c r="T999" s="222"/>
      <c r="U999" s="222"/>
      <c r="V999" s="222"/>
      <c r="W999" s="2"/>
      <c r="X999" s="2"/>
      <c r="Y999" s="2"/>
      <c r="Z999" s="2"/>
      <c r="AA999" s="2"/>
      <c r="AB999" s="2"/>
    </row>
    <row r="1000" spans="1:28" s="1" customFormat="1">
      <c r="A1000" s="224"/>
      <c r="B1000" s="69"/>
      <c r="C1000" s="70"/>
      <c r="D1000" s="224"/>
      <c r="E1000" s="294"/>
      <c r="F1000" s="309"/>
      <c r="G1000" s="309"/>
      <c r="H1000" s="310"/>
      <c r="I1000" s="309"/>
      <c r="J1000" s="309"/>
      <c r="K1000" s="309"/>
      <c r="L1000" s="309"/>
      <c r="M1000" s="309"/>
      <c r="N1000" s="309"/>
      <c r="O1000" s="309"/>
      <c r="P1000" s="312"/>
      <c r="Q1000" s="313"/>
      <c r="R1000" s="309"/>
      <c r="S1000" s="309"/>
      <c r="T1000" s="222"/>
      <c r="U1000" s="222"/>
      <c r="V1000" s="222"/>
      <c r="W1000" s="2"/>
      <c r="X1000" s="2"/>
      <c r="Y1000" s="2"/>
      <c r="Z1000" s="2"/>
      <c r="AA1000" s="2"/>
      <c r="AB1000" s="2"/>
    </row>
    <row r="1001" spans="1:28" s="1" customFormat="1">
      <c r="A1001" s="224"/>
      <c r="B1001" s="71"/>
      <c r="C1001" s="72"/>
      <c r="D1001" s="224"/>
      <c r="E1001" s="294"/>
      <c r="F1001" s="309"/>
      <c r="G1001" s="309"/>
      <c r="H1001" s="310"/>
      <c r="I1001" s="309"/>
      <c r="J1001" s="309"/>
      <c r="K1001" s="309"/>
      <c r="L1001" s="309"/>
      <c r="M1001" s="309"/>
      <c r="N1001" s="309"/>
      <c r="O1001" s="309"/>
      <c r="P1001" s="312"/>
      <c r="Q1001" s="313"/>
      <c r="R1001" s="309"/>
      <c r="S1001" s="309"/>
      <c r="T1001" s="222"/>
      <c r="U1001" s="222"/>
      <c r="V1001" s="222"/>
      <c r="W1001" s="2"/>
      <c r="X1001" s="2"/>
      <c r="Y1001" s="2"/>
      <c r="Z1001" s="2"/>
      <c r="AA1001" s="2"/>
      <c r="AB1001" s="2"/>
    </row>
  </sheetData>
  <autoFilter ref="B3:C3"/>
  <sortState ref="P3:Q23">
    <sortCondition descending="1" ref="Q3:Q23"/>
  </sortState>
  <mergeCells count="1">
    <mergeCell ref="B2:C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9">
    <tabColor theme="3" tint="0.79998168889431442"/>
  </sheetPr>
  <dimension ref="A1:U14905"/>
  <sheetViews>
    <sheetView showGridLines="0" zoomScale="55" zoomScaleNormal="55" workbookViewId="0">
      <selection activeCell="F9" sqref="F9"/>
    </sheetView>
  </sheetViews>
  <sheetFormatPr defaultColWidth="0" defaultRowHeight="21"/>
  <cols>
    <col min="1" max="1" width="17.28515625" style="379" bestFit="1" customWidth="1"/>
    <col min="2" max="2" width="24.7109375" style="379" bestFit="1" customWidth="1"/>
    <col min="3" max="3" width="11" style="379" bestFit="1" customWidth="1"/>
    <col min="4" max="4" width="22.5703125" style="379" bestFit="1" customWidth="1"/>
    <col min="5" max="5" width="31" style="379" bestFit="1" customWidth="1"/>
    <col min="6" max="6" width="21.140625" style="379" bestFit="1" customWidth="1"/>
    <col min="7" max="7" width="15.42578125" style="379" bestFit="1" customWidth="1"/>
    <col min="8" max="9" width="25.7109375" style="379" customWidth="1"/>
    <col min="10" max="11" width="25.7109375" style="390" customWidth="1"/>
    <col min="12" max="12" width="25.7109375" style="391" customWidth="1"/>
    <col min="13" max="14" width="25.7109375" style="379" customWidth="1"/>
    <col min="15" max="15" width="25.7109375" style="390" customWidth="1"/>
    <col min="16" max="17" width="25.7109375" style="379" customWidth="1"/>
    <col min="18" max="20" width="25.7109375" style="384" customWidth="1"/>
    <col min="21" max="21" width="11.42578125" style="384" customWidth="1"/>
    <col min="22" max="16384" width="11.42578125" style="379" hidden="1"/>
  </cols>
  <sheetData>
    <row r="1" spans="1:21" s="361" customFormat="1">
      <c r="G1" s="362"/>
      <c r="H1" s="363"/>
      <c r="I1" s="362"/>
      <c r="J1" s="364"/>
      <c r="K1" s="364"/>
      <c r="L1" s="365"/>
      <c r="M1" s="366"/>
      <c r="N1" s="367"/>
      <c r="O1" s="364"/>
      <c r="P1" s="368"/>
      <c r="Q1" s="369"/>
      <c r="R1" s="369"/>
      <c r="S1" s="362"/>
      <c r="T1" s="362"/>
      <c r="U1" s="370"/>
    </row>
    <row r="2" spans="1:21" ht="49.5" customHeight="1" thickBot="1">
      <c r="A2" s="371"/>
      <c r="B2" s="372"/>
      <c r="C2" s="372"/>
      <c r="D2" s="372"/>
      <c r="E2" s="372"/>
      <c r="F2" s="372"/>
      <c r="G2" s="372"/>
      <c r="H2" s="372"/>
      <c r="I2" s="373"/>
      <c r="J2" s="374"/>
      <c r="K2" s="374"/>
      <c r="L2" s="375"/>
      <c r="M2" s="376"/>
      <c r="N2" s="376"/>
      <c r="O2" s="374"/>
      <c r="P2" s="376"/>
      <c r="Q2" s="376"/>
      <c r="R2" s="376"/>
      <c r="S2" s="377"/>
      <c r="T2" s="378"/>
      <c r="U2" s="378"/>
    </row>
    <row r="3" spans="1:21" ht="6.95" customHeight="1">
      <c r="A3" s="380"/>
      <c r="B3" s="380"/>
      <c r="C3" s="380"/>
      <c r="D3" s="380"/>
      <c r="E3" s="380"/>
      <c r="F3" s="380"/>
      <c r="G3" s="380"/>
      <c r="H3" s="380"/>
      <c r="I3" s="381"/>
      <c r="J3" s="382"/>
      <c r="K3" s="382"/>
      <c r="L3" s="383"/>
      <c r="M3" s="380"/>
      <c r="N3" s="380"/>
      <c r="O3" s="382"/>
      <c r="P3" s="380"/>
      <c r="Q3" s="380"/>
      <c r="R3" s="380"/>
      <c r="S3" s="380"/>
      <c r="T3" s="380"/>
    </row>
    <row r="4" spans="1:21" ht="24.6" customHeight="1">
      <c r="A4" s="381"/>
      <c r="B4" s="381"/>
      <c r="C4" s="385" t="s">
        <v>27</v>
      </c>
      <c r="D4" s="385" t="s">
        <v>823</v>
      </c>
      <c r="E4" s="381"/>
      <c r="F4" s="381"/>
      <c r="G4" s="385" t="s">
        <v>2205</v>
      </c>
      <c r="H4" s="381"/>
      <c r="I4" s="381"/>
      <c r="J4" s="386"/>
      <c r="K4" s="386"/>
      <c r="L4" s="387"/>
      <c r="M4" s="381"/>
      <c r="N4" s="381"/>
      <c r="O4" s="386"/>
      <c r="P4" s="381"/>
      <c r="Q4" s="381"/>
      <c r="R4" s="381"/>
      <c r="S4" s="381"/>
      <c r="T4" s="381"/>
    </row>
    <row r="5" spans="1:21" ht="24.6" customHeight="1">
      <c r="A5" s="414" t="s">
        <v>6455</v>
      </c>
      <c r="C5" s="388" t="s">
        <v>113</v>
      </c>
      <c r="D5" s="389">
        <f>VLOOKUP(C5,[1]COT_ACOES!$B:$C,2,)</f>
        <v>19.37</v>
      </c>
      <c r="G5" s="388"/>
    </row>
    <row r="6" spans="1:21" customFormat="1" ht="24" customHeight="1">
      <c r="J6" s="317"/>
      <c r="K6" s="317"/>
      <c r="L6" s="316"/>
      <c r="O6" s="317"/>
      <c r="R6" s="392"/>
      <c r="S6" s="392"/>
      <c r="T6" s="392"/>
      <c r="U6" s="392"/>
    </row>
    <row r="7" spans="1:21" s="393" customFormat="1" ht="40.5">
      <c r="B7" s="394"/>
      <c r="C7" s="394"/>
      <c r="D7" s="394" t="s">
        <v>2206</v>
      </c>
      <c r="E7" s="394" t="s">
        <v>2207</v>
      </c>
      <c r="F7" s="394" t="s">
        <v>2208</v>
      </c>
      <c r="G7" s="394" t="s">
        <v>2209</v>
      </c>
      <c r="H7" s="394" t="s">
        <v>2210</v>
      </c>
      <c r="I7" s="394" t="s">
        <v>2211</v>
      </c>
      <c r="J7" s="395" t="s">
        <v>2212</v>
      </c>
      <c r="K7" s="395" t="s">
        <v>2213</v>
      </c>
      <c r="L7" s="396" t="s">
        <v>2214</v>
      </c>
      <c r="M7" s="394" t="s">
        <v>2215</v>
      </c>
      <c r="N7" s="394" t="s">
        <v>2216</v>
      </c>
      <c r="O7" s="395" t="s">
        <v>2217</v>
      </c>
      <c r="P7" s="394" t="s">
        <v>2218</v>
      </c>
    </row>
    <row r="8" spans="1:21" ht="24.6" customHeight="1">
      <c r="A8" s="397" t="str">
        <f>LEFT(C8,1)</f>
        <v>I</v>
      </c>
      <c r="B8" s="398" t="str">
        <f>IFERROR(IF(C8&lt;&gt;0,LEFT($C$5,4)),"")</f>
        <v>VVAR</v>
      </c>
      <c r="C8" s="388" t="s">
        <v>2219</v>
      </c>
      <c r="D8" s="399" t="str">
        <f>IF(C8="","",B8&amp;C8)</f>
        <v>VVARI182</v>
      </c>
      <c r="E8" s="400">
        <f t="shared" ref="E8:E16" si="0">IF(D8="","",VLOOKUP(D8,$B$200:$G$13301,4))</f>
        <v>9</v>
      </c>
      <c r="F8" s="400" t="str">
        <f>IF(D8="","",VLOOKUP(D8,$B$200:$K$15000,10))</f>
        <v/>
      </c>
      <c r="G8" s="388"/>
      <c r="H8" s="399">
        <f>IF(G8="",E8,G8)</f>
        <v>9</v>
      </c>
      <c r="I8" s="399">
        <f>IF(H8&lt;&gt;"",IF($G$5&lt;&gt;"",$G$5-H8,$D$5-H8),"")</f>
        <v>10.370000000000001</v>
      </c>
      <c r="J8" s="401">
        <f>IF(H8&lt;&gt;"",IF($G$5&lt;&gt;"",H8/$G$5,H8/$D$5),"")</f>
        <v>0.46463603510583373</v>
      </c>
      <c r="K8" s="401" t="e">
        <f>IF(I8&lt;&gt;"",((F8/I8)-1),"")</f>
        <v>#VALUE!</v>
      </c>
      <c r="L8" s="389" t="e">
        <f>IF(OR(G8=0,G8=""),IF(OR(H8=0,H8=""),"",F8+H8),F8+G8)</f>
        <v>#VALUE!</v>
      </c>
      <c r="M8" s="399" t="str">
        <f>IF(D8="","",VLOOKUP(D8,$B$200:$K$15000,9))</f>
        <v/>
      </c>
      <c r="N8" s="399" t="str">
        <f>IF(D8="","",VLOOKUP(D8,$B$200:$K$15000,8))</f>
        <v/>
      </c>
      <c r="O8" s="401" t="str">
        <f>IF(M8&lt;&gt;"",J8/M8,"")</f>
        <v/>
      </c>
      <c r="P8" s="402">
        <f>IF(D8="","",VLOOKUP(A8,$R$8:$T$31,2,))</f>
        <v>44095</v>
      </c>
      <c r="R8" s="403" t="s">
        <v>166</v>
      </c>
      <c r="S8" s="404">
        <v>44214</v>
      </c>
      <c r="T8" s="403">
        <v>91</v>
      </c>
      <c r="U8" s="403">
        <v>136</v>
      </c>
    </row>
    <row r="9" spans="1:21" ht="24.6" customHeight="1">
      <c r="A9" s="397" t="str">
        <f t="shared" ref="A9:A16" si="1">LEFT(C9,1)</f>
        <v>I</v>
      </c>
      <c r="B9" s="398" t="str">
        <f t="shared" ref="B9:B16" si="2">IFERROR(IF(C9&lt;&gt;0,LEFT($C$5,4)),"")</f>
        <v>VVAR</v>
      </c>
      <c r="C9" s="388" t="s">
        <v>2220</v>
      </c>
      <c r="D9" s="399" t="str">
        <f t="shared" ref="D9:D16" si="3">IF(C9="","",B9&amp;C9)</f>
        <v>VVARI185</v>
      </c>
      <c r="E9" s="400">
        <f t="shared" si="0"/>
        <v>9</v>
      </c>
      <c r="F9" s="400" t="str">
        <f t="shared" ref="F9:F16" si="4">IF(D9="","",VLOOKUP(D9,$B$200:$K$15000,10))</f>
        <v/>
      </c>
      <c r="G9" s="388"/>
      <c r="H9" s="399">
        <f t="shared" ref="H9:H16" si="5">IF(G9="",E9,G9)</f>
        <v>9</v>
      </c>
      <c r="I9" s="399">
        <f t="shared" ref="I9:I16" si="6">IF(H9&lt;&gt;"",IF($G$5&lt;&gt;"",$G$5-H9,$D$5-H9),"")</f>
        <v>10.370000000000001</v>
      </c>
      <c r="J9" s="401">
        <f t="shared" ref="J9:J16" si="7">IF(H9&lt;&gt;"",IF($G$5&lt;&gt;"",H9/$G$5,H9/$D$5),"")</f>
        <v>0.46463603510583373</v>
      </c>
      <c r="K9" s="401" t="e">
        <f t="shared" ref="K9:K16" si="8">IF(I9&lt;&gt;"",((F9/I9)-1),"")</f>
        <v>#VALUE!</v>
      </c>
      <c r="L9" s="389" t="e">
        <f t="shared" ref="L9:L16" si="9">IF(OR(G9=0,G9=""),IF(OR(H9=0,H9=""),"",F9+H9),F9+G9)</f>
        <v>#VALUE!</v>
      </c>
      <c r="M9" s="399" t="str">
        <f t="shared" ref="M9:M16" si="10">IF(D9="","",VLOOKUP(D9,$B$200:$K$15000,9))</f>
        <v/>
      </c>
      <c r="N9" s="399" t="str">
        <f t="shared" ref="N9:N16" si="11">IF(D9="","",VLOOKUP(D9,$B$200:$K$15000,8))</f>
        <v/>
      </c>
      <c r="O9" s="401" t="str">
        <f t="shared" ref="O9:O16" si="12">IF(M9&lt;&gt;"",J9/M9,"")</f>
        <v/>
      </c>
      <c r="P9" s="402">
        <f t="shared" ref="P9:P16" si="13">IF(D9="","",VLOOKUP(A9,$R$8:$T$31,2,))</f>
        <v>44095</v>
      </c>
      <c r="R9" s="403" t="s">
        <v>2221</v>
      </c>
      <c r="S9" s="404">
        <v>44249</v>
      </c>
      <c r="T9" s="403">
        <v>114</v>
      </c>
      <c r="U9" s="403">
        <v>171</v>
      </c>
    </row>
    <row r="10" spans="1:21" ht="24.6" customHeight="1">
      <c r="A10" s="397" t="str">
        <f t="shared" si="1"/>
        <v>I</v>
      </c>
      <c r="B10" s="398" t="str">
        <f t="shared" si="2"/>
        <v>VVAR</v>
      </c>
      <c r="C10" s="388" t="s">
        <v>2222</v>
      </c>
      <c r="D10" s="399" t="str">
        <f t="shared" si="3"/>
        <v>VVARI187</v>
      </c>
      <c r="E10" s="400">
        <f t="shared" si="0"/>
        <v>9</v>
      </c>
      <c r="F10" s="400" t="str">
        <f t="shared" si="4"/>
        <v/>
      </c>
      <c r="G10" s="388"/>
      <c r="H10" s="399">
        <f t="shared" si="5"/>
        <v>9</v>
      </c>
      <c r="I10" s="399">
        <f t="shared" si="6"/>
        <v>10.370000000000001</v>
      </c>
      <c r="J10" s="401">
        <f t="shared" si="7"/>
        <v>0.46463603510583373</v>
      </c>
      <c r="K10" s="401" t="e">
        <f t="shared" si="8"/>
        <v>#VALUE!</v>
      </c>
      <c r="L10" s="389" t="e">
        <f t="shared" si="9"/>
        <v>#VALUE!</v>
      </c>
      <c r="M10" s="399" t="str">
        <f t="shared" si="10"/>
        <v/>
      </c>
      <c r="N10" s="399" t="str">
        <f t="shared" si="11"/>
        <v/>
      </c>
      <c r="O10" s="401" t="str">
        <f t="shared" si="12"/>
        <v/>
      </c>
      <c r="P10" s="402">
        <f t="shared" si="13"/>
        <v>44095</v>
      </c>
      <c r="R10" s="403" t="s">
        <v>161</v>
      </c>
      <c r="S10" s="404">
        <v>44270</v>
      </c>
      <c r="T10" s="403">
        <v>129</v>
      </c>
      <c r="U10" s="403">
        <v>192</v>
      </c>
    </row>
    <row r="11" spans="1:21" ht="24.6" customHeight="1">
      <c r="A11" s="397" t="str">
        <f t="shared" si="1"/>
        <v>I</v>
      </c>
      <c r="B11" s="398" t="str">
        <f t="shared" si="2"/>
        <v>VVAR</v>
      </c>
      <c r="C11" s="388" t="s">
        <v>2223</v>
      </c>
      <c r="D11" s="399" t="str">
        <f t="shared" si="3"/>
        <v>VVARI190</v>
      </c>
      <c r="E11" s="400">
        <f t="shared" si="0"/>
        <v>9</v>
      </c>
      <c r="F11" s="400" t="str">
        <f t="shared" si="4"/>
        <v/>
      </c>
      <c r="G11" s="388"/>
      <c r="H11" s="399">
        <f t="shared" si="5"/>
        <v>9</v>
      </c>
      <c r="I11" s="399">
        <f t="shared" si="6"/>
        <v>10.370000000000001</v>
      </c>
      <c r="J11" s="401">
        <f t="shared" si="7"/>
        <v>0.46463603510583373</v>
      </c>
      <c r="K11" s="401" t="e">
        <f t="shared" si="8"/>
        <v>#VALUE!</v>
      </c>
      <c r="L11" s="389" t="e">
        <f t="shared" si="9"/>
        <v>#VALUE!</v>
      </c>
      <c r="M11" s="399" t="str">
        <f t="shared" si="10"/>
        <v/>
      </c>
      <c r="N11" s="399" t="str">
        <f t="shared" si="11"/>
        <v/>
      </c>
      <c r="O11" s="401" t="str">
        <f t="shared" si="12"/>
        <v/>
      </c>
      <c r="P11" s="402">
        <f t="shared" si="13"/>
        <v>44095</v>
      </c>
      <c r="R11" s="403" t="s">
        <v>2224</v>
      </c>
      <c r="S11" s="404">
        <v>44305</v>
      </c>
      <c r="T11" s="403">
        <v>153</v>
      </c>
      <c r="U11" s="403">
        <v>227</v>
      </c>
    </row>
    <row r="12" spans="1:21" ht="24.6" customHeight="1">
      <c r="A12" s="397" t="str">
        <f t="shared" si="1"/>
        <v>I</v>
      </c>
      <c r="B12" s="398" t="str">
        <f t="shared" si="2"/>
        <v>VVAR</v>
      </c>
      <c r="C12" s="388" t="s">
        <v>2225</v>
      </c>
      <c r="D12" s="399" t="str">
        <f t="shared" si="3"/>
        <v>VVARI192</v>
      </c>
      <c r="E12" s="400">
        <f t="shared" si="0"/>
        <v>9</v>
      </c>
      <c r="F12" s="400" t="str">
        <f t="shared" si="4"/>
        <v/>
      </c>
      <c r="G12" s="388"/>
      <c r="H12" s="399">
        <f t="shared" si="5"/>
        <v>9</v>
      </c>
      <c r="I12" s="399">
        <f t="shared" si="6"/>
        <v>10.370000000000001</v>
      </c>
      <c r="J12" s="401">
        <f t="shared" si="7"/>
        <v>0.46463603510583373</v>
      </c>
      <c r="K12" s="401" t="e">
        <f t="shared" si="8"/>
        <v>#VALUE!</v>
      </c>
      <c r="L12" s="389" t="e">
        <f t="shared" si="9"/>
        <v>#VALUE!</v>
      </c>
      <c r="M12" s="399" t="str">
        <f t="shared" si="10"/>
        <v/>
      </c>
      <c r="N12" s="399" t="str">
        <f t="shared" si="11"/>
        <v/>
      </c>
      <c r="O12" s="401" t="str">
        <f t="shared" si="12"/>
        <v/>
      </c>
      <c r="P12" s="402">
        <f t="shared" si="13"/>
        <v>44095</v>
      </c>
      <c r="R12" s="403" t="s">
        <v>2226</v>
      </c>
      <c r="S12" s="404">
        <v>44337</v>
      </c>
      <c r="T12" s="403">
        <v>176</v>
      </c>
      <c r="U12" s="403">
        <v>259</v>
      </c>
    </row>
    <row r="13" spans="1:21" ht="24.6" customHeight="1">
      <c r="A13" s="397" t="str">
        <f t="shared" si="1"/>
        <v>I</v>
      </c>
      <c r="B13" s="398" t="str">
        <f t="shared" si="2"/>
        <v>VVAR</v>
      </c>
      <c r="C13" s="388" t="s">
        <v>2227</v>
      </c>
      <c r="D13" s="399" t="str">
        <f t="shared" si="3"/>
        <v>VVARI195</v>
      </c>
      <c r="E13" s="400">
        <f t="shared" si="0"/>
        <v>9</v>
      </c>
      <c r="F13" s="400" t="str">
        <f t="shared" si="4"/>
        <v/>
      </c>
      <c r="G13" s="388"/>
      <c r="H13" s="399">
        <f t="shared" si="5"/>
        <v>9</v>
      </c>
      <c r="I13" s="399">
        <f t="shared" si="6"/>
        <v>10.370000000000001</v>
      </c>
      <c r="J13" s="401">
        <f t="shared" si="7"/>
        <v>0.46463603510583373</v>
      </c>
      <c r="K13" s="401" t="e">
        <f t="shared" si="8"/>
        <v>#VALUE!</v>
      </c>
      <c r="L13" s="389" t="e">
        <f t="shared" si="9"/>
        <v>#VALUE!</v>
      </c>
      <c r="M13" s="399" t="str">
        <f t="shared" si="10"/>
        <v/>
      </c>
      <c r="N13" s="399" t="str">
        <f t="shared" si="11"/>
        <v/>
      </c>
      <c r="O13" s="401" t="str">
        <f t="shared" si="12"/>
        <v/>
      </c>
      <c r="P13" s="402">
        <f>IF(D13="","",VLOOKUP(A13,$R$8:$T$31,2,))</f>
        <v>44095</v>
      </c>
      <c r="R13" s="403" t="s">
        <v>1733</v>
      </c>
      <c r="S13" s="404">
        <v>44365</v>
      </c>
      <c r="T13" s="403">
        <v>195</v>
      </c>
      <c r="U13" s="403">
        <v>287</v>
      </c>
    </row>
    <row r="14" spans="1:21" ht="24.6" customHeight="1">
      <c r="A14" s="397" t="str">
        <f t="shared" si="1"/>
        <v>I</v>
      </c>
      <c r="B14" s="398" t="str">
        <f t="shared" si="2"/>
        <v>VVAR</v>
      </c>
      <c r="C14" s="388" t="s">
        <v>2228</v>
      </c>
      <c r="D14" s="399" t="str">
        <f t="shared" si="3"/>
        <v>VVARI197</v>
      </c>
      <c r="E14" s="400">
        <f t="shared" si="0"/>
        <v>9</v>
      </c>
      <c r="F14" s="400" t="str">
        <f t="shared" si="4"/>
        <v/>
      </c>
      <c r="G14" s="388"/>
      <c r="H14" s="399">
        <f t="shared" si="5"/>
        <v>9</v>
      </c>
      <c r="I14" s="399">
        <f t="shared" si="6"/>
        <v>10.370000000000001</v>
      </c>
      <c r="J14" s="401">
        <f t="shared" si="7"/>
        <v>0.46463603510583373</v>
      </c>
      <c r="K14" s="401" t="e">
        <f t="shared" si="8"/>
        <v>#VALUE!</v>
      </c>
      <c r="L14" s="389" t="e">
        <f t="shared" si="9"/>
        <v>#VALUE!</v>
      </c>
      <c r="M14" s="399" t="str">
        <f t="shared" si="10"/>
        <v/>
      </c>
      <c r="N14" s="399" t="str">
        <f t="shared" si="11"/>
        <v/>
      </c>
      <c r="O14" s="401" t="str">
        <f t="shared" si="12"/>
        <v/>
      </c>
      <c r="P14" s="402">
        <f t="shared" si="13"/>
        <v>44095</v>
      </c>
      <c r="R14" s="403" t="s">
        <v>2229</v>
      </c>
      <c r="S14" s="404">
        <v>44393</v>
      </c>
      <c r="T14" s="403">
        <v>215</v>
      </c>
      <c r="U14" s="403">
        <v>315</v>
      </c>
    </row>
    <row r="15" spans="1:21" ht="24.6" customHeight="1">
      <c r="A15" s="397" t="str">
        <f t="shared" si="1"/>
        <v>I</v>
      </c>
      <c r="B15" s="398" t="str">
        <f t="shared" si="2"/>
        <v>VVAR</v>
      </c>
      <c r="C15" s="388" t="s">
        <v>2230</v>
      </c>
      <c r="D15" s="399" t="str">
        <f t="shared" si="3"/>
        <v>VVARI200</v>
      </c>
      <c r="E15" s="400">
        <f t="shared" si="0"/>
        <v>9</v>
      </c>
      <c r="F15" s="400" t="str">
        <f t="shared" si="4"/>
        <v/>
      </c>
      <c r="G15" s="388"/>
      <c r="H15" s="399">
        <f t="shared" si="5"/>
        <v>9</v>
      </c>
      <c r="I15" s="399">
        <f t="shared" si="6"/>
        <v>10.370000000000001</v>
      </c>
      <c r="J15" s="401">
        <f t="shared" si="7"/>
        <v>0.46463603510583373</v>
      </c>
      <c r="K15" s="401" t="e">
        <f t="shared" si="8"/>
        <v>#VALUE!</v>
      </c>
      <c r="L15" s="389" t="e">
        <f t="shared" si="9"/>
        <v>#VALUE!</v>
      </c>
      <c r="M15" s="399" t="str">
        <f t="shared" si="10"/>
        <v/>
      </c>
      <c r="N15" s="399" t="str">
        <f t="shared" si="11"/>
        <v/>
      </c>
      <c r="O15" s="401" t="str">
        <f t="shared" si="12"/>
        <v/>
      </c>
      <c r="P15" s="402">
        <f t="shared" si="13"/>
        <v>44095</v>
      </c>
      <c r="R15" s="403" t="s">
        <v>2231</v>
      </c>
      <c r="S15" s="404">
        <v>44428</v>
      </c>
      <c r="T15" s="403">
        <v>240</v>
      </c>
      <c r="U15" s="403">
        <v>350</v>
      </c>
    </row>
    <row r="16" spans="1:21" ht="24.6" customHeight="1">
      <c r="A16" s="397" t="str">
        <f t="shared" si="1"/>
        <v>I</v>
      </c>
      <c r="B16" s="398" t="str">
        <f t="shared" si="2"/>
        <v>VVAR</v>
      </c>
      <c r="C16" s="388" t="s">
        <v>2232</v>
      </c>
      <c r="D16" s="399" t="str">
        <f t="shared" si="3"/>
        <v>VVARI205</v>
      </c>
      <c r="E16" s="400">
        <f t="shared" si="0"/>
        <v>9</v>
      </c>
      <c r="F16" s="400" t="str">
        <f t="shared" si="4"/>
        <v/>
      </c>
      <c r="G16" s="388"/>
      <c r="H16" s="399">
        <f t="shared" si="5"/>
        <v>9</v>
      </c>
      <c r="I16" s="399">
        <f t="shared" si="6"/>
        <v>10.370000000000001</v>
      </c>
      <c r="J16" s="401">
        <f t="shared" si="7"/>
        <v>0.46463603510583373</v>
      </c>
      <c r="K16" s="401" t="e">
        <f t="shared" si="8"/>
        <v>#VALUE!</v>
      </c>
      <c r="L16" s="389" t="e">
        <f t="shared" si="9"/>
        <v>#VALUE!</v>
      </c>
      <c r="M16" s="399" t="str">
        <f t="shared" si="10"/>
        <v/>
      </c>
      <c r="N16" s="399" t="str">
        <f t="shared" si="11"/>
        <v/>
      </c>
      <c r="O16" s="401" t="str">
        <f t="shared" si="12"/>
        <v/>
      </c>
      <c r="P16" s="402">
        <f t="shared" si="13"/>
        <v>44095</v>
      </c>
      <c r="R16" s="403" t="s">
        <v>2233</v>
      </c>
      <c r="S16" s="404">
        <v>44095</v>
      </c>
      <c r="T16" s="403">
        <v>10</v>
      </c>
      <c r="U16" s="403">
        <v>17</v>
      </c>
    </row>
    <row r="17" spans="1:21" ht="24.6" customHeight="1">
      <c r="J17" s="379"/>
      <c r="K17" s="379"/>
      <c r="L17" s="379"/>
      <c r="O17" s="379"/>
      <c r="R17" s="403" t="s">
        <v>2234</v>
      </c>
      <c r="S17" s="404">
        <v>44123</v>
      </c>
      <c r="T17" s="403">
        <v>29</v>
      </c>
      <c r="U17" s="403">
        <v>45</v>
      </c>
    </row>
    <row r="18" spans="1:21" ht="24.6" customHeight="1">
      <c r="A18"/>
      <c r="B18"/>
      <c r="C18" s="385" t="s">
        <v>27</v>
      </c>
      <c r="D18" s="385" t="s">
        <v>823</v>
      </c>
      <c r="E18" s="381"/>
      <c r="F18" s="381"/>
      <c r="G18" s="385" t="s">
        <v>2205</v>
      </c>
      <c r="H18"/>
      <c r="I18"/>
      <c r="J18"/>
      <c r="K18"/>
      <c r="L18"/>
      <c r="M18"/>
      <c r="N18"/>
      <c r="O18"/>
      <c r="P18"/>
      <c r="R18" s="403" t="s">
        <v>2235</v>
      </c>
      <c r="S18" s="404">
        <v>44151</v>
      </c>
      <c r="T18" s="403">
        <v>48</v>
      </c>
      <c r="U18" s="403">
        <v>73</v>
      </c>
    </row>
    <row r="19" spans="1:21" ht="24.6" customHeight="1">
      <c r="A19"/>
      <c r="B19"/>
      <c r="C19" s="388" t="s">
        <v>60</v>
      </c>
      <c r="D19" s="389">
        <f>VLOOKUP(C19,[1]COT_ACOES!$B:$C,2,)</f>
        <v>3.56</v>
      </c>
      <c r="G19" s="388"/>
      <c r="H19"/>
      <c r="I19"/>
      <c r="J19"/>
      <c r="K19"/>
      <c r="L19"/>
      <c r="M19"/>
      <c r="N19"/>
      <c r="O19"/>
      <c r="P19"/>
      <c r="R19" s="403" t="s">
        <v>2236</v>
      </c>
      <c r="S19" s="404">
        <v>44186</v>
      </c>
      <c r="T19" s="403">
        <v>73</v>
      </c>
      <c r="U19" s="403">
        <v>108</v>
      </c>
    </row>
    <row r="20" spans="1:21" ht="40.5">
      <c r="A20"/>
      <c r="B20" s="405"/>
      <c r="C20" s="405"/>
      <c r="D20" s="394" t="s">
        <v>2206</v>
      </c>
      <c r="E20" s="394" t="s">
        <v>2207</v>
      </c>
      <c r="F20" s="394" t="s">
        <v>2208</v>
      </c>
      <c r="G20" s="394" t="s">
        <v>2209</v>
      </c>
      <c r="H20" s="394" t="s">
        <v>2210</v>
      </c>
      <c r="I20" s="394" t="s">
        <v>2211</v>
      </c>
      <c r="J20" s="395" t="s">
        <v>2212</v>
      </c>
      <c r="K20" s="395" t="s">
        <v>2213</v>
      </c>
      <c r="L20" s="396" t="s">
        <v>2214</v>
      </c>
      <c r="M20" s="394" t="s">
        <v>2215</v>
      </c>
      <c r="N20" s="394" t="s">
        <v>2216</v>
      </c>
      <c r="O20" s="395" t="s">
        <v>2217</v>
      </c>
      <c r="P20" s="394" t="s">
        <v>2218</v>
      </c>
      <c r="R20" s="403" t="s">
        <v>1810</v>
      </c>
      <c r="S20" s="404">
        <v>44214</v>
      </c>
      <c r="T20" s="403">
        <v>91</v>
      </c>
      <c r="U20" s="403">
        <v>136</v>
      </c>
    </row>
    <row r="21" spans="1:21" ht="24.6" customHeight="1">
      <c r="A21" s="397" t="str">
        <f t="shared" ref="A21:A29" si="14">LEFT(C21,1)</f>
        <v>I</v>
      </c>
      <c r="B21" s="398" t="str">
        <f>IFERROR(IF(C21&lt;&gt;0,LEFT($C$19,4)),"")</f>
        <v>CIEL</v>
      </c>
      <c r="C21" s="388" t="s">
        <v>2237</v>
      </c>
      <c r="D21" s="399" t="str">
        <f t="shared" ref="D21:D29" si="15">IF(C21="","",B21&amp;C21)</f>
        <v>CIELI460</v>
      </c>
      <c r="E21" s="400">
        <f t="shared" ref="E21:E29" si="16">IF(D21="","",VLOOKUP(D21,$B$200:$G$13301,4))</f>
        <v>0.04</v>
      </c>
      <c r="F21" s="400" t="str">
        <f t="shared" ref="F21:F29" ca="1" si="17">IF(D21="","",VLOOKUP(D21,$B$200:$K$15000,10))</f>
        <v>9,45</v>
      </c>
      <c r="G21" s="388"/>
      <c r="H21" s="399">
        <f t="shared" ref="H21:H29" si="18">IF(G21="",E21,G21)</f>
        <v>0.04</v>
      </c>
      <c r="I21" s="399">
        <f>IF(H21&lt;&gt;"",IF($G$19&lt;&gt;"",$G$19-H21,$D$19-H21),"")</f>
        <v>3.52</v>
      </c>
      <c r="J21" s="401">
        <f>IF(H21&lt;&gt;"",IF($G$19&lt;&gt;"",H21/$G$19,H21/$D$19),"")</f>
        <v>1.1235955056179775E-2</v>
      </c>
      <c r="K21" s="401">
        <f t="shared" ref="K21:K29" ca="1" si="19">IF(I21&lt;&gt;"",((F21/I21)-1),"")</f>
        <v>1.6846590909090908</v>
      </c>
      <c r="L21" s="389">
        <f t="shared" ref="L21:L29" ca="1" si="20">IF(OR(G21=0,G21=""),IF(OR(H21=0,H21=""),"",F21+H21),F21+G21)</f>
        <v>9.4899999999999984</v>
      </c>
      <c r="M21" s="399">
        <f t="shared" ref="M21:M29" ca="1" si="21">IF(D21="","",VLOOKUP(D21,$B$200:$K$15000,9))</f>
        <v>-144</v>
      </c>
      <c r="N21" s="399">
        <f t="shared" ref="N21:N29" ca="1" si="22">IF(D21="","",VLOOKUP(D21,$B$200:$K$15000,8))</f>
        <v>-206</v>
      </c>
      <c r="O21" s="401">
        <f t="shared" ref="O21:O29" ca="1" si="23">IF(M21&lt;&gt;"",J21/M21,"")</f>
        <v>-7.8027465667915107E-5</v>
      </c>
      <c r="P21" s="402">
        <f t="shared" ref="P21:P29" si="24">IF(D21="","",VLOOKUP(A21,$R$8:$T$31,2,))</f>
        <v>44095</v>
      </c>
      <c r="R21" s="403" t="s">
        <v>2238</v>
      </c>
      <c r="S21" s="404">
        <v>44249</v>
      </c>
      <c r="T21" s="403">
        <v>114</v>
      </c>
      <c r="U21" s="403">
        <v>171</v>
      </c>
    </row>
    <row r="22" spans="1:21" ht="24.6" customHeight="1">
      <c r="A22" s="397" t="str">
        <f t="shared" si="14"/>
        <v>I</v>
      </c>
      <c r="B22" s="398" t="str">
        <f t="shared" ref="B22:B29" si="25">IFERROR(IF(C22&lt;&gt;0,LEFT($C$19,4)),"")</f>
        <v>CIEL</v>
      </c>
      <c r="C22" s="388" t="s">
        <v>2239</v>
      </c>
      <c r="D22" s="399" t="str">
        <f t="shared" si="15"/>
        <v>CIELI470</v>
      </c>
      <c r="E22" s="400">
        <f t="shared" si="16"/>
        <v>0.04</v>
      </c>
      <c r="F22" s="400" t="str">
        <f t="shared" ca="1" si="17"/>
        <v>9,45</v>
      </c>
      <c r="G22" s="388"/>
      <c r="H22" s="399">
        <f t="shared" si="18"/>
        <v>0.04</v>
      </c>
      <c r="I22" s="399">
        <f t="shared" ref="I22:I29" si="26">IF(H22&lt;&gt;"",IF($G$19&lt;&gt;"",$G$19-H22,$D$19-H22),"")</f>
        <v>3.52</v>
      </c>
      <c r="J22" s="401">
        <f t="shared" ref="J22:J29" si="27">IF(H22&lt;&gt;"",IF($G$5&lt;&gt;"",H22/$G$5,H22/$D$5),"")</f>
        <v>2.0650490449148164E-3</v>
      </c>
      <c r="K22" s="401">
        <f t="shared" ca="1" si="19"/>
        <v>1.6846590909090908</v>
      </c>
      <c r="L22" s="389">
        <f t="shared" ca="1" si="20"/>
        <v>9.4899999999999984</v>
      </c>
      <c r="M22" s="399">
        <f t="shared" ca="1" si="21"/>
        <v>-144</v>
      </c>
      <c r="N22" s="399">
        <f t="shared" ca="1" si="22"/>
        <v>-206</v>
      </c>
      <c r="O22" s="401">
        <f t="shared" ca="1" si="23"/>
        <v>-1.4340618367464003E-5</v>
      </c>
      <c r="P22" s="402">
        <f t="shared" si="24"/>
        <v>44095</v>
      </c>
      <c r="R22" s="403" t="s">
        <v>1840</v>
      </c>
      <c r="S22" s="404">
        <v>44270</v>
      </c>
      <c r="T22" s="403">
        <v>129</v>
      </c>
      <c r="U22" s="403">
        <v>192</v>
      </c>
    </row>
    <row r="23" spans="1:21" ht="24.6" customHeight="1">
      <c r="A23" s="397" t="str">
        <f t="shared" si="14"/>
        <v>I</v>
      </c>
      <c r="B23" s="398" t="str">
        <f t="shared" si="25"/>
        <v>CIEL</v>
      </c>
      <c r="C23" s="388" t="s">
        <v>2240</v>
      </c>
      <c r="D23" s="399" t="str">
        <f t="shared" si="15"/>
        <v>CIELI480</v>
      </c>
      <c r="E23" s="400">
        <f t="shared" si="16"/>
        <v>0.04</v>
      </c>
      <c r="F23" s="400" t="str">
        <f t="shared" ca="1" si="17"/>
        <v>9,45</v>
      </c>
      <c r="G23" s="388"/>
      <c r="H23" s="399">
        <f t="shared" si="18"/>
        <v>0.04</v>
      </c>
      <c r="I23" s="399">
        <f t="shared" si="26"/>
        <v>3.52</v>
      </c>
      <c r="J23" s="401">
        <f t="shared" si="27"/>
        <v>2.0650490449148164E-3</v>
      </c>
      <c r="K23" s="401">
        <f t="shared" ca="1" si="19"/>
        <v>1.6846590909090908</v>
      </c>
      <c r="L23" s="389">
        <f t="shared" ca="1" si="20"/>
        <v>9.4899999999999984</v>
      </c>
      <c r="M23" s="399">
        <f t="shared" ca="1" si="21"/>
        <v>-144</v>
      </c>
      <c r="N23" s="399">
        <f t="shared" ca="1" si="22"/>
        <v>-206</v>
      </c>
      <c r="O23" s="401">
        <f t="shared" ca="1" si="23"/>
        <v>-1.4340618367464003E-5</v>
      </c>
      <c r="P23" s="402">
        <f t="shared" si="24"/>
        <v>44095</v>
      </c>
      <c r="R23" s="403" t="s">
        <v>170</v>
      </c>
      <c r="S23" s="404">
        <v>44305</v>
      </c>
      <c r="T23" s="403">
        <v>153</v>
      </c>
      <c r="U23" s="403">
        <v>227</v>
      </c>
    </row>
    <row r="24" spans="1:21" ht="24.6" customHeight="1">
      <c r="A24" s="397" t="str">
        <f t="shared" si="14"/>
        <v>I</v>
      </c>
      <c r="B24" s="398" t="str">
        <f t="shared" si="25"/>
        <v>CIEL</v>
      </c>
      <c r="C24" s="388" t="s">
        <v>2241</v>
      </c>
      <c r="D24" s="399" t="str">
        <f t="shared" si="15"/>
        <v>CIELI490</v>
      </c>
      <c r="E24" s="400">
        <f t="shared" si="16"/>
        <v>0.04</v>
      </c>
      <c r="F24" s="400" t="str">
        <f t="shared" ca="1" si="17"/>
        <v>9,45</v>
      </c>
      <c r="G24" s="388"/>
      <c r="H24" s="399">
        <f t="shared" si="18"/>
        <v>0.04</v>
      </c>
      <c r="I24" s="399">
        <f t="shared" si="26"/>
        <v>3.52</v>
      </c>
      <c r="J24" s="401">
        <f t="shared" si="27"/>
        <v>2.0650490449148164E-3</v>
      </c>
      <c r="K24" s="401">
        <f t="shared" ca="1" si="19"/>
        <v>1.6846590909090908</v>
      </c>
      <c r="L24" s="389">
        <f t="shared" ca="1" si="20"/>
        <v>9.4899999999999984</v>
      </c>
      <c r="M24" s="399">
        <f t="shared" ca="1" si="21"/>
        <v>-144</v>
      </c>
      <c r="N24" s="399">
        <f t="shared" ca="1" si="22"/>
        <v>-206</v>
      </c>
      <c r="O24" s="401">
        <f t="shared" ca="1" si="23"/>
        <v>-1.4340618367464003E-5</v>
      </c>
      <c r="P24" s="402">
        <f t="shared" si="24"/>
        <v>44095</v>
      </c>
      <c r="R24" s="403" t="s">
        <v>2242</v>
      </c>
      <c r="S24" s="404">
        <v>44337</v>
      </c>
      <c r="T24" s="403">
        <v>176</v>
      </c>
      <c r="U24" s="403">
        <v>259</v>
      </c>
    </row>
    <row r="25" spans="1:21" ht="24.6" customHeight="1">
      <c r="A25" s="397" t="str">
        <f t="shared" si="14"/>
        <v>I</v>
      </c>
      <c r="B25" s="398" t="str">
        <f t="shared" si="25"/>
        <v>CIEL</v>
      </c>
      <c r="C25" s="388" t="s">
        <v>2243</v>
      </c>
      <c r="D25" s="399" t="str">
        <f t="shared" si="15"/>
        <v>CIELI500</v>
      </c>
      <c r="E25" s="400">
        <f t="shared" si="16"/>
        <v>0.04</v>
      </c>
      <c r="F25" s="400" t="str">
        <f t="shared" ca="1" si="17"/>
        <v>9,45</v>
      </c>
      <c r="G25" s="388"/>
      <c r="H25" s="399">
        <f t="shared" si="18"/>
        <v>0.04</v>
      </c>
      <c r="I25" s="399">
        <f t="shared" si="26"/>
        <v>3.52</v>
      </c>
      <c r="J25" s="401">
        <f t="shared" si="27"/>
        <v>2.0650490449148164E-3</v>
      </c>
      <c r="K25" s="401">
        <f t="shared" ca="1" si="19"/>
        <v>1.6846590909090908</v>
      </c>
      <c r="L25" s="389">
        <f t="shared" ca="1" si="20"/>
        <v>9.4899999999999984</v>
      </c>
      <c r="M25" s="399">
        <f t="shared" ca="1" si="21"/>
        <v>-144</v>
      </c>
      <c r="N25" s="399">
        <f t="shared" ca="1" si="22"/>
        <v>-206</v>
      </c>
      <c r="O25" s="401">
        <f t="shared" ca="1" si="23"/>
        <v>-1.4340618367464003E-5</v>
      </c>
      <c r="P25" s="402">
        <f t="shared" si="24"/>
        <v>44095</v>
      </c>
      <c r="R25" s="403" t="s">
        <v>164</v>
      </c>
      <c r="S25" s="404">
        <v>44365</v>
      </c>
      <c r="T25" s="403">
        <v>195</v>
      </c>
      <c r="U25" s="403">
        <v>287</v>
      </c>
    </row>
    <row r="26" spans="1:21" ht="24.6" customHeight="1">
      <c r="A26" s="397" t="str">
        <f t="shared" si="14"/>
        <v>I</v>
      </c>
      <c r="B26" s="398" t="str">
        <f t="shared" si="25"/>
        <v>CIEL</v>
      </c>
      <c r="C26" s="388" t="s">
        <v>2244</v>
      </c>
      <c r="D26" s="399" t="str">
        <f t="shared" si="15"/>
        <v>CIELI520</v>
      </c>
      <c r="E26" s="400">
        <f t="shared" si="16"/>
        <v>0.04</v>
      </c>
      <c r="F26" s="400" t="str">
        <f t="shared" ca="1" si="17"/>
        <v>9,45</v>
      </c>
      <c r="G26" s="388"/>
      <c r="H26" s="399">
        <f t="shared" si="18"/>
        <v>0.04</v>
      </c>
      <c r="I26" s="399">
        <f t="shared" si="26"/>
        <v>3.52</v>
      </c>
      <c r="J26" s="401">
        <f t="shared" si="27"/>
        <v>2.0650490449148164E-3</v>
      </c>
      <c r="K26" s="401">
        <f t="shared" ca="1" si="19"/>
        <v>1.6846590909090908</v>
      </c>
      <c r="L26" s="389">
        <f t="shared" ca="1" si="20"/>
        <v>9.4899999999999984</v>
      </c>
      <c r="M26" s="399">
        <f t="shared" ca="1" si="21"/>
        <v>-144</v>
      </c>
      <c r="N26" s="399">
        <f t="shared" ca="1" si="22"/>
        <v>-206</v>
      </c>
      <c r="O26" s="401">
        <f t="shared" ca="1" si="23"/>
        <v>-1.4340618367464003E-5</v>
      </c>
      <c r="P26" s="402">
        <f t="shared" si="24"/>
        <v>44095</v>
      </c>
      <c r="R26" s="403" t="s">
        <v>2245</v>
      </c>
      <c r="S26" s="404">
        <v>44393</v>
      </c>
      <c r="T26" s="403">
        <v>215</v>
      </c>
      <c r="U26" s="403">
        <v>315</v>
      </c>
    </row>
    <row r="27" spans="1:21" ht="24.6" customHeight="1">
      <c r="A27" s="397" t="str">
        <f t="shared" si="14"/>
        <v>I</v>
      </c>
      <c r="B27" s="398" t="str">
        <f t="shared" si="25"/>
        <v>CIEL</v>
      </c>
      <c r="C27" s="388" t="s">
        <v>2246</v>
      </c>
      <c r="D27" s="399" t="str">
        <f t="shared" si="15"/>
        <v>CIELI540</v>
      </c>
      <c r="E27" s="400">
        <f t="shared" si="16"/>
        <v>0.04</v>
      </c>
      <c r="F27" s="400" t="str">
        <f t="shared" ca="1" si="17"/>
        <v>9,45</v>
      </c>
      <c r="G27" s="388"/>
      <c r="H27" s="399">
        <f t="shared" si="18"/>
        <v>0.04</v>
      </c>
      <c r="I27" s="399">
        <f t="shared" si="26"/>
        <v>3.52</v>
      </c>
      <c r="J27" s="401">
        <f t="shared" si="27"/>
        <v>2.0650490449148164E-3</v>
      </c>
      <c r="K27" s="401">
        <f t="shared" ca="1" si="19"/>
        <v>1.6846590909090908</v>
      </c>
      <c r="L27" s="389">
        <f t="shared" ca="1" si="20"/>
        <v>9.4899999999999984</v>
      </c>
      <c r="M27" s="399">
        <f t="shared" ca="1" si="21"/>
        <v>-144</v>
      </c>
      <c r="N27" s="399">
        <f t="shared" ca="1" si="22"/>
        <v>-206</v>
      </c>
      <c r="O27" s="401">
        <f t="shared" ca="1" si="23"/>
        <v>-1.4340618367464003E-5</v>
      </c>
      <c r="P27" s="402">
        <f t="shared" si="24"/>
        <v>44095</v>
      </c>
      <c r="R27" s="403" t="s">
        <v>1764</v>
      </c>
      <c r="S27" s="404">
        <v>44428</v>
      </c>
      <c r="T27" s="403">
        <v>240</v>
      </c>
      <c r="U27" s="403">
        <v>350</v>
      </c>
    </row>
    <row r="28" spans="1:21" ht="24.6" customHeight="1">
      <c r="A28" s="397" t="str">
        <f t="shared" si="14"/>
        <v>I</v>
      </c>
      <c r="B28" s="398" t="str">
        <f t="shared" si="25"/>
        <v>CIEL</v>
      </c>
      <c r="C28" s="388" t="s">
        <v>2247</v>
      </c>
      <c r="D28" s="399" t="str">
        <f t="shared" si="15"/>
        <v>CIELI560</v>
      </c>
      <c r="E28" s="400">
        <f t="shared" si="16"/>
        <v>0.04</v>
      </c>
      <c r="F28" s="400" t="str">
        <f t="shared" ca="1" si="17"/>
        <v>9,45</v>
      </c>
      <c r="G28" s="388"/>
      <c r="H28" s="399">
        <f t="shared" si="18"/>
        <v>0.04</v>
      </c>
      <c r="I28" s="399">
        <f t="shared" si="26"/>
        <v>3.52</v>
      </c>
      <c r="J28" s="401">
        <f t="shared" si="27"/>
        <v>2.0650490449148164E-3</v>
      </c>
      <c r="K28" s="401">
        <f t="shared" ca="1" si="19"/>
        <v>1.6846590909090908</v>
      </c>
      <c r="L28" s="389">
        <f t="shared" ca="1" si="20"/>
        <v>9.4899999999999984</v>
      </c>
      <c r="M28" s="399">
        <f t="shared" ca="1" si="21"/>
        <v>-144</v>
      </c>
      <c r="N28" s="399">
        <f t="shared" ca="1" si="22"/>
        <v>-206</v>
      </c>
      <c r="O28" s="401">
        <f t="shared" ca="1" si="23"/>
        <v>-1.4340618367464003E-5</v>
      </c>
      <c r="P28" s="402">
        <f t="shared" si="24"/>
        <v>44095</v>
      </c>
      <c r="R28" s="403" t="s">
        <v>2248</v>
      </c>
      <c r="S28" s="404">
        <v>44095</v>
      </c>
      <c r="T28" s="403">
        <v>10</v>
      </c>
      <c r="U28" s="403">
        <v>17</v>
      </c>
    </row>
    <row r="29" spans="1:21" ht="24.6" customHeight="1">
      <c r="A29" s="397" t="str">
        <f t="shared" si="14"/>
        <v>I</v>
      </c>
      <c r="B29" s="398" t="str">
        <f t="shared" si="25"/>
        <v>CIEL</v>
      </c>
      <c r="C29" s="388" t="s">
        <v>2249</v>
      </c>
      <c r="D29" s="399" t="str">
        <f t="shared" si="15"/>
        <v>CIELI580</v>
      </c>
      <c r="E29" s="400">
        <f t="shared" si="16"/>
        <v>0.04</v>
      </c>
      <c r="F29" s="400" t="str">
        <f t="shared" ca="1" si="17"/>
        <v>9,45</v>
      </c>
      <c r="G29" s="388"/>
      <c r="H29" s="399">
        <f t="shared" si="18"/>
        <v>0.04</v>
      </c>
      <c r="I29" s="399">
        <f t="shared" si="26"/>
        <v>3.52</v>
      </c>
      <c r="J29" s="401">
        <f t="shared" si="27"/>
        <v>2.0650490449148164E-3</v>
      </c>
      <c r="K29" s="401">
        <f t="shared" ca="1" si="19"/>
        <v>1.6846590909090908</v>
      </c>
      <c r="L29" s="389">
        <f t="shared" ca="1" si="20"/>
        <v>9.4899999999999984</v>
      </c>
      <c r="M29" s="399">
        <f t="shared" ca="1" si="21"/>
        <v>-144</v>
      </c>
      <c r="N29" s="399">
        <f t="shared" ca="1" si="22"/>
        <v>-206</v>
      </c>
      <c r="O29" s="401">
        <f t="shared" ca="1" si="23"/>
        <v>-1.4340618367464003E-5</v>
      </c>
      <c r="P29" s="402">
        <f t="shared" si="24"/>
        <v>44095</v>
      </c>
      <c r="R29" s="403" t="s">
        <v>165</v>
      </c>
      <c r="S29" s="404">
        <v>44123</v>
      </c>
      <c r="T29" s="403">
        <v>29</v>
      </c>
      <c r="U29" s="403">
        <v>45</v>
      </c>
    </row>
    <row r="30" spans="1:21" ht="24.6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R30" s="403" t="s">
        <v>2250</v>
      </c>
      <c r="S30" s="404">
        <v>44151</v>
      </c>
      <c r="T30" s="403">
        <v>48</v>
      </c>
      <c r="U30" s="403">
        <v>73</v>
      </c>
    </row>
    <row r="31" spans="1:21" ht="24.6" customHeight="1">
      <c r="A31"/>
      <c r="B31"/>
      <c r="C31" s="385" t="s">
        <v>27</v>
      </c>
      <c r="D31" s="385" t="s">
        <v>823</v>
      </c>
      <c r="E31" s="385"/>
      <c r="F31" s="385"/>
      <c r="G31" s="385" t="s">
        <v>2205</v>
      </c>
      <c r="H31"/>
      <c r="I31"/>
      <c r="J31"/>
      <c r="K31"/>
      <c r="L31"/>
      <c r="M31"/>
      <c r="N31"/>
      <c r="O31"/>
      <c r="P31"/>
      <c r="R31" s="403" t="s">
        <v>2251</v>
      </c>
      <c r="S31" s="404">
        <v>44186</v>
      </c>
      <c r="T31" s="403">
        <v>73</v>
      </c>
      <c r="U31" s="403">
        <v>108</v>
      </c>
    </row>
    <row r="32" spans="1:21" ht="24.6" customHeight="1">
      <c r="A32"/>
      <c r="B32"/>
      <c r="C32" s="388" t="s">
        <v>55</v>
      </c>
      <c r="D32" s="389">
        <f>VLOOKUP(C32,[1]COT_ACOES!$B:$C,2,)</f>
        <v>94.54</v>
      </c>
      <c r="E32" s="399"/>
      <c r="F32" s="399"/>
      <c r="G32" s="388"/>
      <c r="H32"/>
      <c r="I32"/>
      <c r="J32"/>
      <c r="K32"/>
      <c r="L32"/>
      <c r="M32"/>
      <c r="N32"/>
      <c r="O32"/>
      <c r="P32"/>
    </row>
    <row r="33" spans="1:16" ht="40.5">
      <c r="A33"/>
      <c r="B33" s="405"/>
      <c r="C33" s="405"/>
      <c r="D33" s="394" t="s">
        <v>2206</v>
      </c>
      <c r="E33" s="394" t="s">
        <v>2207</v>
      </c>
      <c r="F33" s="394" t="s">
        <v>2208</v>
      </c>
      <c r="G33" s="394" t="s">
        <v>2209</v>
      </c>
      <c r="H33" s="394" t="s">
        <v>2210</v>
      </c>
      <c r="I33" s="394" t="s">
        <v>2211</v>
      </c>
      <c r="J33" s="395" t="s">
        <v>2212</v>
      </c>
      <c r="K33" s="395" t="s">
        <v>2213</v>
      </c>
      <c r="L33" s="396" t="s">
        <v>2214</v>
      </c>
      <c r="M33" s="394" t="s">
        <v>2215</v>
      </c>
      <c r="N33" s="394" t="s">
        <v>2216</v>
      </c>
      <c r="O33" s="395" t="s">
        <v>2217</v>
      </c>
      <c r="P33" s="394" t="s">
        <v>2218</v>
      </c>
    </row>
    <row r="34" spans="1:16" ht="24.6" customHeight="1">
      <c r="A34" s="397" t="str">
        <f t="shared" ref="A34:A42" si="28">LEFT(C34,1)</f>
        <v>I</v>
      </c>
      <c r="B34" s="398" t="str">
        <f>IFERROR(IF(C34&lt;&gt;0,LEFT($C$32,4)),"")</f>
        <v>BOVA</v>
      </c>
      <c r="C34" s="388" t="s">
        <v>2252</v>
      </c>
      <c r="D34" s="399" t="str">
        <f t="shared" ref="D34:D42" si="29">IF(C34="","",B34&amp;C34)</f>
        <v>BOVAI985</v>
      </c>
      <c r="E34" s="400">
        <f t="shared" ref="E34:E42" si="30">IF(D34="","",VLOOKUP(D34,$B$200:$G$13301,4))</f>
        <v>18.899999999999999</v>
      </c>
      <c r="F34" s="400" t="str">
        <f t="shared" ref="F34:F42" ca="1" si="31">IF(D34="","",VLOOKUP(D34,$B$200:$K$15000,10))</f>
        <v>110,00</v>
      </c>
      <c r="G34" s="388"/>
      <c r="H34" s="399">
        <f t="shared" ref="H34:H42" si="32">IF(G34="",E34,G34)</f>
        <v>18.899999999999999</v>
      </c>
      <c r="I34" s="399">
        <f>IF(H34&lt;&gt;"",IF($G$5&lt;&gt;"",$G$5-H34,$D$32-H34),"")</f>
        <v>75.640000000000015</v>
      </c>
      <c r="J34" s="401">
        <f>IF(H34&lt;&gt;"",IF($G$32&lt;&gt;"",H34/$G$32,H34/$D$32),"")</f>
        <v>0.19991537973344614</v>
      </c>
      <c r="K34" s="401">
        <f t="shared" ref="K34:K42" ca="1" si="33">IF(I34&lt;&gt;"",((F34/I34)-1),"")</f>
        <v>0.45425700687466919</v>
      </c>
      <c r="L34" s="389">
        <f t="shared" ref="L34:L42" ca="1" si="34">IF(OR(G34=0,G34=""),IF(OR(H34=0,H34=""),"",F34+H34),F34+G34)</f>
        <v>128.9</v>
      </c>
      <c r="M34" s="399">
        <f t="shared" ref="M34:M42" ca="1" si="35">IF(D34="","",VLOOKUP(D34,$B$200:$K$15000,9))</f>
        <v>174</v>
      </c>
      <c r="N34" s="399">
        <f t="shared" ref="N34:N42" ca="1" si="36">IF(D34="","",VLOOKUP(D34,$B$200:$K$15000,8))</f>
        <v>249</v>
      </c>
      <c r="O34" s="401">
        <f t="shared" ref="O34:O42" ca="1" si="37">IF(M34&lt;&gt;"",J34/M34,"")</f>
        <v>1.1489389639853227E-3</v>
      </c>
      <c r="P34" s="402">
        <f t="shared" ref="P34:P42" si="38">IF(D34="","",VLOOKUP(A34,$R$8:$T$31,2,))</f>
        <v>44095</v>
      </c>
    </row>
    <row r="35" spans="1:16" ht="24.6" customHeight="1">
      <c r="A35" s="397" t="str">
        <f t="shared" si="28"/>
        <v>I</v>
      </c>
      <c r="B35" s="398" t="str">
        <f t="shared" ref="B35:B42" si="39">IFERROR(IF(C35&lt;&gt;0,LEFT($C$32,4)),"")</f>
        <v>BOVA</v>
      </c>
      <c r="C35" s="388" t="s">
        <v>2253</v>
      </c>
      <c r="D35" s="399" t="str">
        <f t="shared" si="29"/>
        <v>BOVAI990</v>
      </c>
      <c r="E35" s="400">
        <f t="shared" si="30"/>
        <v>18.899999999999999</v>
      </c>
      <c r="F35" s="400" t="str">
        <f t="shared" ca="1" si="31"/>
        <v>110,00</v>
      </c>
      <c r="G35" s="388"/>
      <c r="H35" s="399">
        <f t="shared" si="32"/>
        <v>18.899999999999999</v>
      </c>
      <c r="I35" s="399">
        <f t="shared" ref="I35:I42" si="40">IF(H35&lt;&gt;"",IF($G$5&lt;&gt;"",$G$5-H35,$D$32-H35),"")</f>
        <v>75.640000000000015</v>
      </c>
      <c r="J35" s="401">
        <f t="shared" ref="J35:J42" si="41">IF(H35&lt;&gt;"",IF($G$5&lt;&gt;"",H35/$G$5,H35/$D$5),"")</f>
        <v>0.97573567372225078</v>
      </c>
      <c r="K35" s="401">
        <f t="shared" ca="1" si="33"/>
        <v>0.45425700687466919</v>
      </c>
      <c r="L35" s="389">
        <f t="shared" ca="1" si="34"/>
        <v>128.9</v>
      </c>
      <c r="M35" s="399">
        <f t="shared" ca="1" si="35"/>
        <v>174</v>
      </c>
      <c r="N35" s="399">
        <f t="shared" ca="1" si="36"/>
        <v>249</v>
      </c>
      <c r="O35" s="401">
        <f t="shared" ca="1" si="37"/>
        <v>5.6076762857600621E-3</v>
      </c>
      <c r="P35" s="402">
        <f t="shared" si="38"/>
        <v>44095</v>
      </c>
    </row>
    <row r="36" spans="1:16" ht="24.6" customHeight="1">
      <c r="A36" s="397" t="str">
        <f t="shared" si="28"/>
        <v>I</v>
      </c>
      <c r="B36" s="398" t="str">
        <f t="shared" si="39"/>
        <v>BOVA</v>
      </c>
      <c r="C36" s="388" t="s">
        <v>2254</v>
      </c>
      <c r="D36" s="399" t="str">
        <f t="shared" si="29"/>
        <v>BOVAI995</v>
      </c>
      <c r="E36" s="400">
        <f t="shared" si="30"/>
        <v>18.899999999999999</v>
      </c>
      <c r="F36" s="400" t="str">
        <f t="shared" ca="1" si="31"/>
        <v>110,00</v>
      </c>
      <c r="G36" s="388"/>
      <c r="H36" s="399">
        <f t="shared" si="32"/>
        <v>18.899999999999999</v>
      </c>
      <c r="I36" s="399">
        <f t="shared" si="40"/>
        <v>75.640000000000015</v>
      </c>
      <c r="J36" s="401">
        <f t="shared" si="41"/>
        <v>0.97573567372225078</v>
      </c>
      <c r="K36" s="401">
        <f t="shared" ca="1" si="33"/>
        <v>0.45425700687466919</v>
      </c>
      <c r="L36" s="389">
        <f t="shared" ca="1" si="34"/>
        <v>128.9</v>
      </c>
      <c r="M36" s="399">
        <f t="shared" ca="1" si="35"/>
        <v>174</v>
      </c>
      <c r="N36" s="399">
        <f t="shared" ca="1" si="36"/>
        <v>249</v>
      </c>
      <c r="O36" s="401">
        <f t="shared" ca="1" si="37"/>
        <v>5.6076762857600621E-3</v>
      </c>
      <c r="P36" s="402">
        <f t="shared" si="38"/>
        <v>44095</v>
      </c>
    </row>
    <row r="37" spans="1:16" ht="24.6" customHeight="1">
      <c r="A37" s="397" t="str">
        <f t="shared" si="28"/>
        <v>I</v>
      </c>
      <c r="B37" s="398" t="str">
        <f t="shared" si="39"/>
        <v>BOVA</v>
      </c>
      <c r="C37" s="388" t="s">
        <v>2255</v>
      </c>
      <c r="D37" s="399" t="str">
        <f t="shared" si="29"/>
        <v>BOVAI100</v>
      </c>
      <c r="E37" s="400">
        <f t="shared" si="30"/>
        <v>22</v>
      </c>
      <c r="F37" s="400" t="str">
        <f t="shared" ca="1" si="31"/>
        <v>100,00</v>
      </c>
      <c r="G37" s="388"/>
      <c r="H37" s="399">
        <f t="shared" si="32"/>
        <v>22</v>
      </c>
      <c r="I37" s="399">
        <f t="shared" si="40"/>
        <v>72.540000000000006</v>
      </c>
      <c r="J37" s="401">
        <f t="shared" si="41"/>
        <v>1.1357769747031492</v>
      </c>
      <c r="K37" s="401">
        <f t="shared" ca="1" si="33"/>
        <v>0.37854976564653975</v>
      </c>
      <c r="L37" s="389">
        <f t="shared" ca="1" si="34"/>
        <v>122</v>
      </c>
      <c r="M37" s="399">
        <f t="shared" ca="1" si="35"/>
        <v>154</v>
      </c>
      <c r="N37" s="399">
        <f t="shared" ca="1" si="36"/>
        <v>221</v>
      </c>
      <c r="O37" s="401">
        <f t="shared" ca="1" si="37"/>
        <v>7.3751751604100597E-3</v>
      </c>
      <c r="P37" s="402">
        <f t="shared" si="38"/>
        <v>44095</v>
      </c>
    </row>
    <row r="38" spans="1:16" ht="24.6" customHeight="1">
      <c r="A38" s="397" t="str">
        <f t="shared" si="28"/>
        <v>I</v>
      </c>
      <c r="B38" s="398" t="str">
        <f t="shared" si="39"/>
        <v>BOVA</v>
      </c>
      <c r="C38" s="388" t="s">
        <v>2256</v>
      </c>
      <c r="D38" s="399" t="str">
        <f t="shared" si="29"/>
        <v>BOVAI81</v>
      </c>
      <c r="E38" s="400">
        <f t="shared" si="30"/>
        <v>18.899999999999999</v>
      </c>
      <c r="F38" s="400" t="str">
        <f t="shared" ca="1" si="31"/>
        <v>110,00</v>
      </c>
      <c r="G38" s="388"/>
      <c r="H38" s="399">
        <f t="shared" si="32"/>
        <v>18.899999999999999</v>
      </c>
      <c r="I38" s="399">
        <f t="shared" si="40"/>
        <v>75.640000000000015</v>
      </c>
      <c r="J38" s="401">
        <f t="shared" si="41"/>
        <v>0.97573567372225078</v>
      </c>
      <c r="K38" s="401">
        <f t="shared" ca="1" si="33"/>
        <v>0.45425700687466919</v>
      </c>
      <c r="L38" s="389">
        <f t="shared" ca="1" si="34"/>
        <v>128.9</v>
      </c>
      <c r="M38" s="399">
        <f t="shared" ca="1" si="35"/>
        <v>174</v>
      </c>
      <c r="N38" s="399">
        <f t="shared" ca="1" si="36"/>
        <v>249</v>
      </c>
      <c r="O38" s="401">
        <f t="shared" ca="1" si="37"/>
        <v>5.6076762857600621E-3</v>
      </c>
      <c r="P38" s="402">
        <f t="shared" si="38"/>
        <v>44095</v>
      </c>
    </row>
    <row r="39" spans="1:16" ht="24.6" customHeight="1">
      <c r="A39" s="397" t="str">
        <f t="shared" si="28"/>
        <v>I</v>
      </c>
      <c r="B39" s="398" t="str">
        <f t="shared" si="39"/>
        <v>BOVA</v>
      </c>
      <c r="C39" s="388" t="s">
        <v>2257</v>
      </c>
      <c r="D39" s="399" t="str">
        <f t="shared" si="29"/>
        <v>BOVAI102</v>
      </c>
      <c r="E39" s="400">
        <f t="shared" si="30"/>
        <v>22</v>
      </c>
      <c r="F39" s="400" t="str">
        <f t="shared" ca="1" si="31"/>
        <v>100,00</v>
      </c>
      <c r="G39" s="388"/>
      <c r="H39" s="399">
        <f t="shared" si="32"/>
        <v>22</v>
      </c>
      <c r="I39" s="399">
        <f t="shared" si="40"/>
        <v>72.540000000000006</v>
      </c>
      <c r="J39" s="401">
        <f t="shared" si="41"/>
        <v>1.1357769747031492</v>
      </c>
      <c r="K39" s="401">
        <f t="shared" ca="1" si="33"/>
        <v>0.37854976564653975</v>
      </c>
      <c r="L39" s="389">
        <f t="shared" ca="1" si="34"/>
        <v>122</v>
      </c>
      <c r="M39" s="399">
        <f t="shared" ca="1" si="35"/>
        <v>154</v>
      </c>
      <c r="N39" s="399">
        <f t="shared" ca="1" si="36"/>
        <v>221</v>
      </c>
      <c r="O39" s="401">
        <f t="shared" ca="1" si="37"/>
        <v>7.3751751604100597E-3</v>
      </c>
      <c r="P39" s="402">
        <f t="shared" si="38"/>
        <v>44095</v>
      </c>
    </row>
    <row r="40" spans="1:16" ht="24.6" customHeight="1">
      <c r="A40" s="397" t="str">
        <f t="shared" si="28"/>
        <v>I</v>
      </c>
      <c r="B40" s="398" t="str">
        <f t="shared" si="39"/>
        <v>BOVA</v>
      </c>
      <c r="C40" s="388" t="s">
        <v>2258</v>
      </c>
      <c r="D40" s="399" t="str">
        <f t="shared" si="29"/>
        <v>BOVAI85</v>
      </c>
      <c r="E40" s="400">
        <f t="shared" si="30"/>
        <v>18.899999999999999</v>
      </c>
      <c r="F40" s="400" t="str">
        <f t="shared" ca="1" si="31"/>
        <v>110,00</v>
      </c>
      <c r="G40" s="388"/>
      <c r="H40" s="399">
        <f t="shared" si="32"/>
        <v>18.899999999999999</v>
      </c>
      <c r="I40" s="399">
        <f t="shared" si="40"/>
        <v>75.640000000000015</v>
      </c>
      <c r="J40" s="401">
        <f t="shared" si="41"/>
        <v>0.97573567372225078</v>
      </c>
      <c r="K40" s="401">
        <f t="shared" ca="1" si="33"/>
        <v>0.45425700687466919</v>
      </c>
      <c r="L40" s="389">
        <f t="shared" ca="1" si="34"/>
        <v>128.9</v>
      </c>
      <c r="M40" s="399">
        <f t="shared" ca="1" si="35"/>
        <v>174</v>
      </c>
      <c r="N40" s="399">
        <f t="shared" ca="1" si="36"/>
        <v>249</v>
      </c>
      <c r="O40" s="401">
        <f t="shared" ca="1" si="37"/>
        <v>5.6076762857600621E-3</v>
      </c>
      <c r="P40" s="402">
        <f t="shared" si="38"/>
        <v>44095</v>
      </c>
    </row>
    <row r="41" spans="1:16" ht="24.6" customHeight="1">
      <c r="A41" s="397" t="str">
        <f t="shared" si="28"/>
        <v>I</v>
      </c>
      <c r="B41" s="398" t="str">
        <f t="shared" si="39"/>
        <v>BOVA</v>
      </c>
      <c r="C41" s="388" t="s">
        <v>2259</v>
      </c>
      <c r="D41" s="399" t="str">
        <f t="shared" si="29"/>
        <v>BOVAI104</v>
      </c>
      <c r="E41" s="400">
        <f t="shared" si="30"/>
        <v>22</v>
      </c>
      <c r="F41" s="400" t="str">
        <f t="shared" ca="1" si="31"/>
        <v>100,00</v>
      </c>
      <c r="G41" s="388"/>
      <c r="H41" s="399">
        <f t="shared" si="32"/>
        <v>22</v>
      </c>
      <c r="I41" s="399">
        <f t="shared" si="40"/>
        <v>72.540000000000006</v>
      </c>
      <c r="J41" s="401">
        <f t="shared" si="41"/>
        <v>1.1357769747031492</v>
      </c>
      <c r="K41" s="401">
        <f t="shared" ca="1" si="33"/>
        <v>0.37854976564653975</v>
      </c>
      <c r="L41" s="389">
        <f t="shared" ca="1" si="34"/>
        <v>122</v>
      </c>
      <c r="M41" s="399">
        <f t="shared" ca="1" si="35"/>
        <v>154</v>
      </c>
      <c r="N41" s="399">
        <f t="shared" ca="1" si="36"/>
        <v>221</v>
      </c>
      <c r="O41" s="401">
        <f t="shared" ca="1" si="37"/>
        <v>7.3751751604100597E-3</v>
      </c>
      <c r="P41" s="402">
        <f t="shared" si="38"/>
        <v>44095</v>
      </c>
    </row>
    <row r="42" spans="1:16" ht="24.6" customHeight="1">
      <c r="A42" s="397" t="str">
        <f t="shared" si="28"/>
        <v>I</v>
      </c>
      <c r="B42" s="398" t="str">
        <f t="shared" si="39"/>
        <v>BOVA</v>
      </c>
      <c r="C42" s="388" t="s">
        <v>2260</v>
      </c>
      <c r="D42" s="399" t="str">
        <f t="shared" si="29"/>
        <v>BOVAI105</v>
      </c>
      <c r="E42" s="400">
        <f t="shared" si="30"/>
        <v>22</v>
      </c>
      <c r="F42" s="400" t="str">
        <f t="shared" ca="1" si="31"/>
        <v>100,00</v>
      </c>
      <c r="G42" s="388"/>
      <c r="H42" s="399">
        <f t="shared" si="32"/>
        <v>22</v>
      </c>
      <c r="I42" s="399">
        <f t="shared" si="40"/>
        <v>72.540000000000006</v>
      </c>
      <c r="J42" s="401">
        <f t="shared" si="41"/>
        <v>1.1357769747031492</v>
      </c>
      <c r="K42" s="401">
        <f t="shared" ca="1" si="33"/>
        <v>0.37854976564653975</v>
      </c>
      <c r="L42" s="389">
        <f t="shared" ca="1" si="34"/>
        <v>122</v>
      </c>
      <c r="M42" s="399">
        <f t="shared" ca="1" si="35"/>
        <v>154</v>
      </c>
      <c r="N42" s="399">
        <f t="shared" ca="1" si="36"/>
        <v>221</v>
      </c>
      <c r="O42" s="401">
        <f t="shared" ca="1" si="37"/>
        <v>7.3751751604100597E-3</v>
      </c>
      <c r="P42" s="402">
        <f t="shared" si="38"/>
        <v>44095</v>
      </c>
    </row>
    <row r="43" spans="1:16" ht="24.6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ht="24.6" customHeight="1">
      <c r="A44"/>
      <c r="B44"/>
      <c r="C44" s="385" t="s">
        <v>27</v>
      </c>
      <c r="D44" s="385" t="s">
        <v>823</v>
      </c>
      <c r="E44" s="385"/>
      <c r="F44" s="385"/>
      <c r="G44" s="385" t="s">
        <v>2205</v>
      </c>
      <c r="H44"/>
      <c r="I44"/>
      <c r="J44"/>
      <c r="K44"/>
      <c r="L44"/>
      <c r="M44"/>
      <c r="N44"/>
      <c r="O44"/>
      <c r="P44"/>
    </row>
    <row r="45" spans="1:16" ht="24.6" customHeight="1">
      <c r="A45"/>
      <c r="B45"/>
      <c r="C45" s="388" t="s">
        <v>179</v>
      </c>
      <c r="D45" s="389">
        <f>VLOOKUP(C45,[1]COT_ACOES!$B:$C,2,)</f>
        <v>4.83</v>
      </c>
      <c r="E45" s="399"/>
      <c r="F45" s="399"/>
      <c r="G45" s="388"/>
      <c r="H45"/>
      <c r="I45"/>
      <c r="J45"/>
      <c r="K45"/>
      <c r="L45"/>
      <c r="M45"/>
      <c r="N45"/>
      <c r="O45"/>
      <c r="P45"/>
    </row>
    <row r="46" spans="1:16" ht="40.5">
      <c r="A46"/>
      <c r="B46" s="405"/>
      <c r="C46" s="405"/>
      <c r="D46" s="394" t="s">
        <v>2206</v>
      </c>
      <c r="E46" s="394" t="s">
        <v>2207</v>
      </c>
      <c r="F46" s="394" t="s">
        <v>2208</v>
      </c>
      <c r="G46" s="394" t="s">
        <v>2209</v>
      </c>
      <c r="H46" s="394" t="s">
        <v>2210</v>
      </c>
      <c r="I46" s="394" t="s">
        <v>2211</v>
      </c>
      <c r="J46" s="395" t="s">
        <v>2212</v>
      </c>
      <c r="K46" s="395" t="s">
        <v>2213</v>
      </c>
      <c r="L46" s="396" t="s">
        <v>2214</v>
      </c>
      <c r="M46" s="394" t="s">
        <v>2215</v>
      </c>
      <c r="N46" s="394" t="s">
        <v>2216</v>
      </c>
      <c r="O46" s="395" t="s">
        <v>2217</v>
      </c>
      <c r="P46" s="394" t="s">
        <v>2218</v>
      </c>
    </row>
    <row r="47" spans="1:16" ht="24" customHeight="1">
      <c r="A47" s="397" t="str">
        <f t="shared" ref="A47:A55" si="42">LEFT(C47,1)</f>
        <v>I</v>
      </c>
      <c r="B47" s="398" t="str">
        <f>IFERROR(IF(C47&lt;&gt;0,LEFT($C$45,4)),"")</f>
        <v>COGN</v>
      </c>
      <c r="C47" s="388" t="s">
        <v>2261</v>
      </c>
      <c r="D47" s="399" t="str">
        <f t="shared" ref="D47:D55" si="43">IF(C47="","",B47&amp;C47)</f>
        <v>COGNI720</v>
      </c>
      <c r="E47" s="400">
        <f t="shared" ref="E47:E55" si="44">IF(D47="","",VLOOKUP(D47,$B$200:$G$13301,4))</f>
        <v>0.64</v>
      </c>
      <c r="F47" s="400" t="str">
        <f t="shared" ref="F47:F55" ca="1" si="45">IF(D47="","",VLOOKUP(D47,$B$200:$K$15000,10))</f>
        <v>5,50</v>
      </c>
      <c r="G47" s="388"/>
      <c r="H47" s="399">
        <f t="shared" ref="H47:H55" si="46">IF(G47="",E47,G47)</f>
        <v>0.64</v>
      </c>
      <c r="I47" s="399">
        <f>IF(H47&lt;&gt;"",IF($G$45&lt;&gt;"",$G$45-H47,$D$45-H47),"")</f>
        <v>4.1900000000000004</v>
      </c>
      <c r="J47" s="401">
        <f>IF(H47&lt;&gt;"",IF($G$45&lt;&gt;"",H47/$G$45,H47/$D$45),"")</f>
        <v>0.13250517598343686</v>
      </c>
      <c r="K47" s="401">
        <f t="shared" ref="K47:K55" ca="1" si="47">IF(I47&lt;&gt;"",((F47/I47)-1),"")</f>
        <v>0.31264916467780424</v>
      </c>
      <c r="L47" s="389">
        <f t="shared" ref="L47:L55" ca="1" si="48">IF(OR(G47=0,G47=""),IF(OR(H47=0,H47=""),"",F47+H47),F47+G47)</f>
        <v>6.14</v>
      </c>
      <c r="M47" s="399">
        <f t="shared" ref="M47:M55" ca="1" si="49">IF(D47="","",VLOOKUP(D47,$B$200:$K$15000,9))</f>
        <v>-80</v>
      </c>
      <c r="N47" s="399">
        <f t="shared" ref="N47:N55" ca="1" si="50">IF(D47="","",VLOOKUP(D47,$B$200:$K$15000,8))</f>
        <v>-115</v>
      </c>
      <c r="O47" s="401">
        <f t="shared" ref="O47:O55" ca="1" si="51">IF(M47&lt;&gt;"",J47/M47,"")</f>
        <v>-1.6563146997929609E-3</v>
      </c>
      <c r="P47" s="402">
        <f t="shared" ref="P47:P55" si="52">IF(D47="","",VLOOKUP(A47,$R$8:$T$31,2,))</f>
        <v>44095</v>
      </c>
    </row>
    <row r="48" spans="1:16" ht="24" customHeight="1">
      <c r="A48" s="397" t="str">
        <f t="shared" si="42"/>
        <v>I</v>
      </c>
      <c r="B48" s="398" t="str">
        <f t="shared" ref="B48:B50" si="53">IFERROR(IF(C48&lt;&gt;0,LEFT($C$45,4)),"")</f>
        <v>COGN</v>
      </c>
      <c r="C48" s="388" t="s">
        <v>2262</v>
      </c>
      <c r="D48" s="399" t="str">
        <f t="shared" si="43"/>
        <v>COGNI740</v>
      </c>
      <c r="E48" s="400">
        <f t="shared" si="44"/>
        <v>0.64</v>
      </c>
      <c r="F48" s="400" t="str">
        <f t="shared" ca="1" si="45"/>
        <v>5,50</v>
      </c>
      <c r="G48" s="388"/>
      <c r="H48" s="399">
        <f t="shared" si="46"/>
        <v>0.64</v>
      </c>
      <c r="I48" s="399">
        <f t="shared" ref="I48:I55" si="54">IF(H48&lt;&gt;"",IF($G$45&lt;&gt;"",$G$45-H48,$D$45-H48),"")</f>
        <v>4.1900000000000004</v>
      </c>
      <c r="J48" s="401">
        <f t="shared" ref="J48:J50" si="55">IF(H48&lt;&gt;"",IF($G$45&lt;&gt;"",H48/$G$45,H48/$D$45),"")</f>
        <v>0.13250517598343686</v>
      </c>
      <c r="K48" s="401">
        <f t="shared" ca="1" si="47"/>
        <v>0.31264916467780424</v>
      </c>
      <c r="L48" s="389">
        <f t="shared" ca="1" si="48"/>
        <v>6.14</v>
      </c>
      <c r="M48" s="399">
        <f t="shared" ca="1" si="49"/>
        <v>-80</v>
      </c>
      <c r="N48" s="399">
        <f t="shared" ca="1" si="50"/>
        <v>-115</v>
      </c>
      <c r="O48" s="401">
        <f t="shared" ca="1" si="51"/>
        <v>-1.6563146997929609E-3</v>
      </c>
      <c r="P48" s="402">
        <f t="shared" si="52"/>
        <v>44095</v>
      </c>
    </row>
    <row r="49" spans="1:16" ht="24" customHeight="1">
      <c r="A49" s="397" t="str">
        <f t="shared" si="42"/>
        <v>I</v>
      </c>
      <c r="B49" s="398" t="str">
        <f t="shared" si="53"/>
        <v>COGN</v>
      </c>
      <c r="C49" s="388" t="s">
        <v>2263</v>
      </c>
      <c r="D49" s="399" t="str">
        <f t="shared" si="43"/>
        <v>COGNI760</v>
      </c>
      <c r="E49" s="400">
        <f t="shared" si="44"/>
        <v>0.25</v>
      </c>
      <c r="F49" s="400" t="str">
        <f t="shared" ca="1" si="45"/>
        <v>7,50</v>
      </c>
      <c r="G49" s="388"/>
      <c r="H49" s="399">
        <f t="shared" si="46"/>
        <v>0.25</v>
      </c>
      <c r="I49" s="399">
        <f t="shared" si="54"/>
        <v>4.58</v>
      </c>
      <c r="J49" s="401">
        <f t="shared" si="55"/>
        <v>5.1759834368530017E-2</v>
      </c>
      <c r="K49" s="401">
        <f t="shared" ca="1" si="47"/>
        <v>0.63755458515283836</v>
      </c>
      <c r="L49" s="389">
        <f t="shared" ca="1" si="48"/>
        <v>7.75</v>
      </c>
      <c r="M49" s="399">
        <f t="shared" ca="1" si="49"/>
        <v>-80</v>
      </c>
      <c r="N49" s="399">
        <f t="shared" ca="1" si="50"/>
        <v>-115</v>
      </c>
      <c r="O49" s="401">
        <f t="shared" ca="1" si="51"/>
        <v>-6.4699792960662525E-4</v>
      </c>
      <c r="P49" s="402">
        <f t="shared" si="52"/>
        <v>44095</v>
      </c>
    </row>
    <row r="50" spans="1:16" ht="24" customHeight="1">
      <c r="A50" s="397" t="str">
        <f t="shared" si="42"/>
        <v>I</v>
      </c>
      <c r="B50" s="398" t="str">
        <f t="shared" si="53"/>
        <v>COGN</v>
      </c>
      <c r="C50" s="388" t="s">
        <v>2264</v>
      </c>
      <c r="D50" s="399" t="str">
        <f t="shared" si="43"/>
        <v>COGNI780</v>
      </c>
      <c r="E50" s="400">
        <f t="shared" si="44"/>
        <v>0.25</v>
      </c>
      <c r="F50" s="400" t="str">
        <f t="shared" ca="1" si="45"/>
        <v>7,50</v>
      </c>
      <c r="G50" s="388"/>
      <c r="H50" s="399">
        <f t="shared" si="46"/>
        <v>0.25</v>
      </c>
      <c r="I50" s="399">
        <f t="shared" si="54"/>
        <v>4.58</v>
      </c>
      <c r="J50" s="401">
        <f t="shared" si="55"/>
        <v>5.1759834368530017E-2</v>
      </c>
      <c r="K50" s="401">
        <f t="shared" ca="1" si="47"/>
        <v>0.63755458515283836</v>
      </c>
      <c r="L50" s="389">
        <f t="shared" ca="1" si="48"/>
        <v>7.75</v>
      </c>
      <c r="M50" s="399">
        <f t="shared" ca="1" si="49"/>
        <v>-80</v>
      </c>
      <c r="N50" s="399">
        <f t="shared" ca="1" si="50"/>
        <v>-115</v>
      </c>
      <c r="O50" s="401">
        <f t="shared" ca="1" si="51"/>
        <v>-6.4699792960662525E-4</v>
      </c>
      <c r="P50" s="402">
        <f t="shared" si="52"/>
        <v>44095</v>
      </c>
    </row>
    <row r="51" spans="1:16" ht="24" customHeight="1">
      <c r="A51" s="397" t="str">
        <f t="shared" si="42"/>
        <v/>
      </c>
      <c r="B51" s="398" t="b">
        <f>IFERROR(IF(C51&lt;&gt;0,LEFT($C$5,4)),"")</f>
        <v>0</v>
      </c>
      <c r="C51" s="388"/>
      <c r="D51" s="399" t="str">
        <f t="shared" si="43"/>
        <v/>
      </c>
      <c r="E51" s="400" t="str">
        <f t="shared" si="44"/>
        <v/>
      </c>
      <c r="F51" s="400" t="str">
        <f t="shared" si="45"/>
        <v/>
      </c>
      <c r="G51" s="388"/>
      <c r="H51" s="399" t="str">
        <f t="shared" si="46"/>
        <v/>
      </c>
      <c r="I51" s="399" t="str">
        <f t="shared" si="54"/>
        <v/>
      </c>
      <c r="J51" s="401" t="str">
        <f>IF(H51&lt;&gt;"",IF($G$5&lt;&gt;"",H51/$G$5,H51/$D$5),"")</f>
        <v/>
      </c>
      <c r="K51" s="401" t="str">
        <f t="shared" si="47"/>
        <v/>
      </c>
      <c r="L51" s="389" t="str">
        <f t="shared" si="48"/>
        <v/>
      </c>
      <c r="M51" s="399" t="str">
        <f t="shared" si="49"/>
        <v/>
      </c>
      <c r="N51" s="399" t="str">
        <f t="shared" si="50"/>
        <v/>
      </c>
      <c r="O51" s="401" t="str">
        <f t="shared" si="51"/>
        <v/>
      </c>
      <c r="P51" s="402" t="str">
        <f t="shared" si="52"/>
        <v/>
      </c>
    </row>
    <row r="52" spans="1:16" ht="24" customHeight="1">
      <c r="A52" s="397" t="str">
        <f t="shared" si="42"/>
        <v/>
      </c>
      <c r="B52" s="398" t="b">
        <f>IFERROR(IF(C52&lt;&gt;0,LEFT($C$5,4)),"")</f>
        <v>0</v>
      </c>
      <c r="C52" s="388"/>
      <c r="D52" s="399" t="str">
        <f t="shared" si="43"/>
        <v/>
      </c>
      <c r="E52" s="400" t="str">
        <f t="shared" si="44"/>
        <v/>
      </c>
      <c r="F52" s="400" t="str">
        <f t="shared" si="45"/>
        <v/>
      </c>
      <c r="G52" s="388"/>
      <c r="H52" s="399" t="str">
        <f t="shared" si="46"/>
        <v/>
      </c>
      <c r="I52" s="399" t="str">
        <f t="shared" si="54"/>
        <v/>
      </c>
      <c r="J52" s="401" t="str">
        <f>IF(H52&lt;&gt;"",IF($G$5&lt;&gt;"",H52/$G$5,H52/$D$5),"")</f>
        <v/>
      </c>
      <c r="K52" s="401" t="str">
        <f t="shared" si="47"/>
        <v/>
      </c>
      <c r="L52" s="389" t="str">
        <f t="shared" si="48"/>
        <v/>
      </c>
      <c r="M52" s="399" t="str">
        <f t="shared" si="49"/>
        <v/>
      </c>
      <c r="N52" s="399" t="str">
        <f t="shared" si="50"/>
        <v/>
      </c>
      <c r="O52" s="401" t="str">
        <f t="shared" si="51"/>
        <v/>
      </c>
      <c r="P52" s="402" t="str">
        <f t="shared" si="52"/>
        <v/>
      </c>
    </row>
    <row r="53" spans="1:16" ht="24" customHeight="1">
      <c r="A53" s="397" t="str">
        <f t="shared" si="42"/>
        <v/>
      </c>
      <c r="B53" s="398" t="b">
        <f>IFERROR(IF(C53&lt;&gt;0,LEFT($C$5,4)),"")</f>
        <v>0</v>
      </c>
      <c r="C53" s="388"/>
      <c r="D53" s="399" t="str">
        <f t="shared" si="43"/>
        <v/>
      </c>
      <c r="E53" s="400" t="str">
        <f t="shared" si="44"/>
        <v/>
      </c>
      <c r="F53" s="400" t="str">
        <f t="shared" si="45"/>
        <v/>
      </c>
      <c r="G53" s="388"/>
      <c r="H53" s="399" t="str">
        <f t="shared" si="46"/>
        <v/>
      </c>
      <c r="I53" s="399" t="str">
        <f t="shared" si="54"/>
        <v/>
      </c>
      <c r="J53" s="401" t="str">
        <f>IF(H53&lt;&gt;"",IF($G$5&lt;&gt;"",H53/$G$5,H53/$D$5),"")</f>
        <v/>
      </c>
      <c r="K53" s="401" t="str">
        <f t="shared" si="47"/>
        <v/>
      </c>
      <c r="L53" s="389" t="str">
        <f t="shared" si="48"/>
        <v/>
      </c>
      <c r="M53" s="399" t="str">
        <f t="shared" si="49"/>
        <v/>
      </c>
      <c r="N53" s="399" t="str">
        <f t="shared" si="50"/>
        <v/>
      </c>
      <c r="O53" s="401" t="str">
        <f t="shared" si="51"/>
        <v/>
      </c>
      <c r="P53" s="402" t="str">
        <f t="shared" si="52"/>
        <v/>
      </c>
    </row>
    <row r="54" spans="1:16" ht="24" customHeight="1">
      <c r="A54" s="397" t="str">
        <f t="shared" si="42"/>
        <v/>
      </c>
      <c r="B54" s="398" t="b">
        <f>IFERROR(IF(C54&lt;&gt;0,LEFT($C$5,4)),"")</f>
        <v>0</v>
      </c>
      <c r="C54" s="388"/>
      <c r="D54" s="399" t="str">
        <f t="shared" si="43"/>
        <v/>
      </c>
      <c r="E54" s="400" t="str">
        <f t="shared" si="44"/>
        <v/>
      </c>
      <c r="F54" s="400" t="str">
        <f t="shared" si="45"/>
        <v/>
      </c>
      <c r="G54" s="388"/>
      <c r="H54" s="399" t="str">
        <f t="shared" si="46"/>
        <v/>
      </c>
      <c r="I54" s="399" t="str">
        <f t="shared" si="54"/>
        <v/>
      </c>
      <c r="J54" s="401" t="str">
        <f>IF(H54&lt;&gt;"",IF($G$5&lt;&gt;"",H54/$G$5,H54/$D$5),"")</f>
        <v/>
      </c>
      <c r="K54" s="401" t="str">
        <f t="shared" si="47"/>
        <v/>
      </c>
      <c r="L54" s="389" t="str">
        <f t="shared" si="48"/>
        <v/>
      </c>
      <c r="M54" s="399" t="str">
        <f t="shared" si="49"/>
        <v/>
      </c>
      <c r="N54" s="399" t="str">
        <f t="shared" si="50"/>
        <v/>
      </c>
      <c r="O54" s="401" t="str">
        <f t="shared" si="51"/>
        <v/>
      </c>
      <c r="P54" s="402" t="str">
        <f t="shared" si="52"/>
        <v/>
      </c>
    </row>
    <row r="55" spans="1:16" ht="24" customHeight="1">
      <c r="A55" s="397" t="str">
        <f t="shared" si="42"/>
        <v/>
      </c>
      <c r="B55" s="398" t="b">
        <f>IFERROR(IF(C55&lt;&gt;0,LEFT($C$5,4)),"")</f>
        <v>0</v>
      </c>
      <c r="C55" s="388"/>
      <c r="D55" s="399" t="str">
        <f t="shared" si="43"/>
        <v/>
      </c>
      <c r="E55" s="400" t="str">
        <f t="shared" si="44"/>
        <v/>
      </c>
      <c r="F55" s="400" t="str">
        <f t="shared" si="45"/>
        <v/>
      </c>
      <c r="G55" s="388"/>
      <c r="H55" s="399" t="str">
        <f t="shared" si="46"/>
        <v/>
      </c>
      <c r="I55" s="399" t="str">
        <f t="shared" si="54"/>
        <v/>
      </c>
      <c r="J55" s="401" t="str">
        <f>IF(H55&lt;&gt;"",IF($G$5&lt;&gt;"",H55/$G$5,H55/$D$5),"")</f>
        <v/>
      </c>
      <c r="K55" s="401" t="str">
        <f t="shared" si="47"/>
        <v/>
      </c>
      <c r="L55" s="389" t="str">
        <f t="shared" si="48"/>
        <v/>
      </c>
      <c r="M55" s="399" t="str">
        <f t="shared" si="49"/>
        <v/>
      </c>
      <c r="N55" s="399" t="str">
        <f t="shared" si="50"/>
        <v/>
      </c>
      <c r="O55" s="401" t="str">
        <f t="shared" si="51"/>
        <v/>
      </c>
      <c r="P55" s="402" t="str">
        <f t="shared" si="52"/>
        <v/>
      </c>
    </row>
    <row r="56" spans="1:16" ht="24" customHeight="1">
      <c r="B56"/>
      <c r="C56"/>
      <c r="D56"/>
      <c r="E56"/>
      <c r="F56"/>
      <c r="G56"/>
      <c r="H56"/>
      <c r="P56" s="406"/>
    </row>
    <row r="57" spans="1:16" ht="24" customHeight="1">
      <c r="B57"/>
      <c r="C57" s="385" t="s">
        <v>27</v>
      </c>
      <c r="D57" s="385" t="s">
        <v>823</v>
      </c>
      <c r="E57" s="381"/>
      <c r="F57" s="381"/>
      <c r="G57" s="385" t="s">
        <v>2205</v>
      </c>
      <c r="H57"/>
      <c r="P57" s="406"/>
    </row>
    <row r="58" spans="1:16" ht="24" customHeight="1">
      <c r="B58"/>
      <c r="C58" s="388" t="s">
        <v>114</v>
      </c>
      <c r="D58" s="389">
        <f>VLOOKUP(C58,[1]COT_ACOES!$B:$C,2,)</f>
        <v>15.11</v>
      </c>
      <c r="G58" s="388"/>
      <c r="H58"/>
      <c r="P58" s="406"/>
    </row>
    <row r="59" spans="1:16" ht="40.5">
      <c r="B59" s="405"/>
      <c r="C59" s="405"/>
      <c r="D59" s="394" t="s">
        <v>2206</v>
      </c>
      <c r="E59" s="394" t="s">
        <v>2207</v>
      </c>
      <c r="F59" s="394" t="s">
        <v>2208</v>
      </c>
      <c r="G59" s="394" t="s">
        <v>2209</v>
      </c>
      <c r="H59" s="394" t="s">
        <v>2210</v>
      </c>
      <c r="I59" s="394" t="s">
        <v>2211</v>
      </c>
      <c r="J59" s="395" t="s">
        <v>2212</v>
      </c>
      <c r="K59" s="395" t="s">
        <v>2213</v>
      </c>
      <c r="L59" s="396" t="s">
        <v>2214</v>
      </c>
      <c r="M59" s="394" t="s">
        <v>2215</v>
      </c>
      <c r="N59" s="394" t="s">
        <v>2216</v>
      </c>
      <c r="O59" s="395" t="s">
        <v>2217</v>
      </c>
      <c r="P59" s="394" t="s">
        <v>2218</v>
      </c>
    </row>
    <row r="60" spans="1:16" ht="24" customHeight="1">
      <c r="A60" s="397" t="str">
        <f t="shared" ref="A60:A68" si="56">LEFT(C60,1)</f>
        <v>I</v>
      </c>
      <c r="B60" s="398" t="str">
        <f>IFERROR(IF(C60&lt;&gt;0,LEFT($C$58,4)),"")</f>
        <v>CVCB</v>
      </c>
      <c r="C60" s="388" t="s">
        <v>2265</v>
      </c>
      <c r="D60" s="399" t="str">
        <f t="shared" ref="D60:D68" si="57">IF(C60="","",B60&amp;C60)</f>
        <v>CVCBI164</v>
      </c>
      <c r="E60" s="400">
        <f t="shared" ref="E60:E68" si="58">IF(D60="","",VLOOKUP(D60,$B$200:$G$13301,4))</f>
        <v>1.7</v>
      </c>
      <c r="F60" s="400" t="str">
        <f t="shared" ref="F60:F68" ca="1" si="59">IF(D60="","",VLOOKUP(D60,$B$200:$K$15000,10))</f>
        <v>26,00</v>
      </c>
      <c r="G60" s="388"/>
      <c r="H60" s="399">
        <f t="shared" ref="H60:H68" si="60">IF(G60="",E60,G60)</f>
        <v>1.7</v>
      </c>
      <c r="I60" s="399">
        <f>IF(H60&lt;&gt;"",IF($G$58&lt;&gt;"",$G$58-H60,$D$58-H60),"")</f>
        <v>13.41</v>
      </c>
      <c r="J60" s="401">
        <f>IF(H60&lt;&gt;"",IF($G$58&lt;&gt;"",H60/$G$58,H60/$D$58),"")</f>
        <v>0.11250827266710788</v>
      </c>
      <c r="K60" s="401">
        <f ca="1">IF(I60&lt;&gt;"",((F60/I60)-1),"")</f>
        <v>0.93885160328113337</v>
      </c>
      <c r="L60" s="389">
        <f t="shared" ref="L60:L68" ca="1" si="61">IF(OR(G60=0,G60=""),IF(OR(H60=0,H60=""),"",F60+H60),F60+G60)</f>
        <v>27.7</v>
      </c>
      <c r="M60" s="399">
        <f t="shared" ref="M60:M68" ca="1" si="62">IF(D60="","",VLOOKUP(D60,$B$200:$K$15000,9))</f>
        <v>-144</v>
      </c>
      <c r="N60" s="399">
        <f t="shared" ref="N60:N68" ca="1" si="63">IF(D60="","",VLOOKUP(D60,$B$200:$K$15000,8))</f>
        <v>-206</v>
      </c>
      <c r="O60" s="401">
        <f t="shared" ref="O60:O68" ca="1" si="64">IF(M60&lt;&gt;"",J60/M60,"")</f>
        <v>-7.8130744907713807E-4</v>
      </c>
      <c r="P60" s="402">
        <f t="shared" ref="P60:P68" si="65">IF(D60="","",VLOOKUP(A60,$R$8:$T$31,2,))</f>
        <v>44095</v>
      </c>
    </row>
    <row r="61" spans="1:16" ht="24" customHeight="1">
      <c r="A61" s="397" t="str">
        <f t="shared" si="56"/>
        <v>I</v>
      </c>
      <c r="B61" s="398" t="str">
        <f t="shared" ref="B61:B65" si="66">IFERROR(IF(C61&lt;&gt;0,LEFT($C$58,4)),"")</f>
        <v>CVCB</v>
      </c>
      <c r="C61" s="388" t="s">
        <v>2266</v>
      </c>
      <c r="D61" s="399" t="str">
        <f t="shared" si="57"/>
        <v>CVCBI191</v>
      </c>
      <c r="E61" s="400">
        <f t="shared" si="58"/>
        <v>1.7</v>
      </c>
      <c r="F61" s="400" t="str">
        <f t="shared" ca="1" si="59"/>
        <v>26,00</v>
      </c>
      <c r="G61" s="388"/>
      <c r="H61" s="399">
        <f t="shared" si="60"/>
        <v>1.7</v>
      </c>
      <c r="I61" s="399">
        <f t="shared" ref="I61:I68" si="67">IF(H61&lt;&gt;"",IF($G$58&lt;&gt;"",$G$58-H61,$D$58-H61),"")</f>
        <v>13.41</v>
      </c>
      <c r="J61" s="401">
        <f t="shared" ref="J61:J68" si="68">IF(H61&lt;&gt;"",IF($G$58&lt;&gt;"",H61/$G$58,H61/$D$58),"")</f>
        <v>0.11250827266710788</v>
      </c>
      <c r="K61" s="401">
        <f t="shared" ref="K61:K68" ca="1" si="69">IF(I61&lt;&gt;"",((F61/I61)-1),"")</f>
        <v>0.93885160328113337</v>
      </c>
      <c r="L61" s="389">
        <f t="shared" ca="1" si="61"/>
        <v>27.7</v>
      </c>
      <c r="M61" s="399">
        <f t="shared" ca="1" si="62"/>
        <v>-144</v>
      </c>
      <c r="N61" s="399">
        <f t="shared" ca="1" si="63"/>
        <v>-206</v>
      </c>
      <c r="O61" s="401">
        <f t="shared" ca="1" si="64"/>
        <v>-7.8130744907713807E-4</v>
      </c>
      <c r="P61" s="402">
        <f t="shared" si="65"/>
        <v>44095</v>
      </c>
    </row>
    <row r="62" spans="1:16" ht="24" customHeight="1">
      <c r="A62" s="397" t="str">
        <f t="shared" si="56"/>
        <v>I</v>
      </c>
      <c r="B62" s="398" t="str">
        <f t="shared" si="66"/>
        <v>CVCB</v>
      </c>
      <c r="C62" s="388" t="s">
        <v>2267</v>
      </c>
      <c r="D62" s="399" t="str">
        <f t="shared" si="57"/>
        <v>CVCBI301</v>
      </c>
      <c r="E62" s="400">
        <f t="shared" si="58"/>
        <v>1.7</v>
      </c>
      <c r="F62" s="400" t="str">
        <f t="shared" ca="1" si="59"/>
        <v>26,00</v>
      </c>
      <c r="G62" s="388"/>
      <c r="H62" s="399">
        <f t="shared" si="60"/>
        <v>1.7</v>
      </c>
      <c r="I62" s="399">
        <f t="shared" si="67"/>
        <v>13.41</v>
      </c>
      <c r="J62" s="401">
        <f t="shared" si="68"/>
        <v>0.11250827266710788</v>
      </c>
      <c r="K62" s="401">
        <f t="shared" ca="1" si="69"/>
        <v>0.93885160328113337</v>
      </c>
      <c r="L62" s="389">
        <f t="shared" ca="1" si="61"/>
        <v>27.7</v>
      </c>
      <c r="M62" s="399">
        <f t="shared" ca="1" si="62"/>
        <v>-144</v>
      </c>
      <c r="N62" s="399">
        <f t="shared" ca="1" si="63"/>
        <v>-206</v>
      </c>
      <c r="O62" s="401">
        <f t="shared" ca="1" si="64"/>
        <v>-7.8130744907713807E-4</v>
      </c>
      <c r="P62" s="402">
        <f t="shared" si="65"/>
        <v>44095</v>
      </c>
    </row>
    <row r="63" spans="1:16" ht="24" customHeight="1">
      <c r="A63" s="397" t="str">
        <f t="shared" si="56"/>
        <v>J</v>
      </c>
      <c r="B63" s="398" t="str">
        <f t="shared" si="66"/>
        <v>CVCB</v>
      </c>
      <c r="C63" s="388" t="s">
        <v>2268</v>
      </c>
      <c r="D63" s="399" t="str">
        <f t="shared" si="57"/>
        <v>CVCBJ136</v>
      </c>
      <c r="E63" s="400">
        <f t="shared" si="58"/>
        <v>1.7</v>
      </c>
      <c r="F63" s="400" t="str">
        <f t="shared" ca="1" si="59"/>
        <v>26,00</v>
      </c>
      <c r="G63" s="388"/>
      <c r="H63" s="399">
        <f t="shared" si="60"/>
        <v>1.7</v>
      </c>
      <c r="I63" s="399">
        <f t="shared" si="67"/>
        <v>13.41</v>
      </c>
      <c r="J63" s="401">
        <f t="shared" si="68"/>
        <v>0.11250827266710788</v>
      </c>
      <c r="K63" s="401">
        <f t="shared" ca="1" si="69"/>
        <v>0.93885160328113337</v>
      </c>
      <c r="L63" s="389">
        <f t="shared" ca="1" si="61"/>
        <v>27.7</v>
      </c>
      <c r="M63" s="399">
        <f t="shared" ca="1" si="62"/>
        <v>-144</v>
      </c>
      <c r="N63" s="399">
        <f t="shared" ca="1" si="63"/>
        <v>-206</v>
      </c>
      <c r="O63" s="401">
        <f t="shared" ca="1" si="64"/>
        <v>-7.8130744907713807E-4</v>
      </c>
      <c r="P63" s="402">
        <f t="shared" si="65"/>
        <v>44123</v>
      </c>
    </row>
    <row r="64" spans="1:16" ht="24" customHeight="1">
      <c r="A64" s="397" t="str">
        <f t="shared" si="56"/>
        <v>J</v>
      </c>
      <c r="B64" s="398" t="str">
        <f t="shared" si="66"/>
        <v>CVCB</v>
      </c>
      <c r="C64" s="388" t="s">
        <v>2269</v>
      </c>
      <c r="D64" s="399" t="str">
        <f t="shared" si="57"/>
        <v>CVCBJ206</v>
      </c>
      <c r="E64" s="400">
        <f t="shared" si="58"/>
        <v>1.7</v>
      </c>
      <c r="F64" s="400" t="str">
        <f t="shared" ca="1" si="59"/>
        <v>26,00</v>
      </c>
      <c r="G64" s="388"/>
      <c r="H64" s="399">
        <f t="shared" si="60"/>
        <v>1.7</v>
      </c>
      <c r="I64" s="399">
        <f t="shared" si="67"/>
        <v>13.41</v>
      </c>
      <c r="J64" s="401">
        <f t="shared" si="68"/>
        <v>0.11250827266710788</v>
      </c>
      <c r="K64" s="401">
        <f t="shared" ca="1" si="69"/>
        <v>0.93885160328113337</v>
      </c>
      <c r="L64" s="389">
        <f t="shared" ca="1" si="61"/>
        <v>27.7</v>
      </c>
      <c r="M64" s="399">
        <f t="shared" ca="1" si="62"/>
        <v>-144</v>
      </c>
      <c r="N64" s="399">
        <f t="shared" ca="1" si="63"/>
        <v>-206</v>
      </c>
      <c r="O64" s="401">
        <f t="shared" ca="1" si="64"/>
        <v>-7.8130744907713807E-4</v>
      </c>
      <c r="P64" s="402">
        <f t="shared" si="65"/>
        <v>44123</v>
      </c>
    </row>
    <row r="65" spans="1:16" ht="24" customHeight="1">
      <c r="A65" s="397" t="str">
        <f t="shared" si="56"/>
        <v>J</v>
      </c>
      <c r="B65" s="398" t="str">
        <f t="shared" si="66"/>
        <v>CVCB</v>
      </c>
      <c r="C65" s="388" t="s">
        <v>2270</v>
      </c>
      <c r="D65" s="399" t="str">
        <f t="shared" si="57"/>
        <v>CVCBJ221</v>
      </c>
      <c r="E65" s="400">
        <f t="shared" si="58"/>
        <v>1.7</v>
      </c>
      <c r="F65" s="400" t="str">
        <f t="shared" ca="1" si="59"/>
        <v>26,00</v>
      </c>
      <c r="G65" s="388"/>
      <c r="H65" s="399">
        <f t="shared" si="60"/>
        <v>1.7</v>
      </c>
      <c r="I65" s="399">
        <f t="shared" si="67"/>
        <v>13.41</v>
      </c>
      <c r="J65" s="401">
        <f t="shared" si="68"/>
        <v>0.11250827266710788</v>
      </c>
      <c r="K65" s="401">
        <f t="shared" ca="1" si="69"/>
        <v>0.93885160328113337</v>
      </c>
      <c r="L65" s="389">
        <f t="shared" ca="1" si="61"/>
        <v>27.7</v>
      </c>
      <c r="M65" s="399">
        <f t="shared" ca="1" si="62"/>
        <v>-144</v>
      </c>
      <c r="N65" s="399">
        <f t="shared" ca="1" si="63"/>
        <v>-206</v>
      </c>
      <c r="O65" s="401">
        <f t="shared" ca="1" si="64"/>
        <v>-7.8130744907713807E-4</v>
      </c>
      <c r="P65" s="402">
        <f t="shared" si="65"/>
        <v>44123</v>
      </c>
    </row>
    <row r="66" spans="1:16" ht="24" customHeight="1">
      <c r="A66" s="397" t="str">
        <f t="shared" si="56"/>
        <v/>
      </c>
      <c r="B66" s="398" t="b">
        <f>IFERROR(IF(C66&lt;&gt;0,LEFT($C$5,4)),"")</f>
        <v>0</v>
      </c>
      <c r="C66" s="388"/>
      <c r="D66" s="399" t="str">
        <f t="shared" si="57"/>
        <v/>
      </c>
      <c r="E66" s="400" t="str">
        <f t="shared" si="58"/>
        <v/>
      </c>
      <c r="F66" s="400" t="str">
        <f t="shared" si="59"/>
        <v/>
      </c>
      <c r="G66" s="388"/>
      <c r="H66" s="399" t="str">
        <f t="shared" si="60"/>
        <v/>
      </c>
      <c r="I66" s="399" t="str">
        <f t="shared" si="67"/>
        <v/>
      </c>
      <c r="J66" s="401" t="str">
        <f t="shared" si="68"/>
        <v/>
      </c>
      <c r="K66" s="401" t="str">
        <f t="shared" si="69"/>
        <v/>
      </c>
      <c r="L66" s="389" t="str">
        <f t="shared" si="61"/>
        <v/>
      </c>
      <c r="M66" s="399" t="str">
        <f t="shared" si="62"/>
        <v/>
      </c>
      <c r="N66" s="399" t="str">
        <f t="shared" si="63"/>
        <v/>
      </c>
      <c r="O66" s="401" t="str">
        <f t="shared" si="64"/>
        <v/>
      </c>
      <c r="P66" s="402" t="str">
        <f t="shared" si="65"/>
        <v/>
      </c>
    </row>
    <row r="67" spans="1:16" ht="24" customHeight="1">
      <c r="A67" s="397" t="str">
        <f t="shared" si="56"/>
        <v/>
      </c>
      <c r="B67" s="398" t="b">
        <f>IFERROR(IF(C67&lt;&gt;0,LEFT($C$5,4)),"")</f>
        <v>0</v>
      </c>
      <c r="C67" s="388"/>
      <c r="D67" s="399" t="str">
        <f t="shared" si="57"/>
        <v/>
      </c>
      <c r="E67" s="400" t="str">
        <f t="shared" si="58"/>
        <v/>
      </c>
      <c r="F67" s="400" t="str">
        <f t="shared" si="59"/>
        <v/>
      </c>
      <c r="G67" s="388"/>
      <c r="H67" s="399" t="str">
        <f t="shared" si="60"/>
        <v/>
      </c>
      <c r="I67" s="399" t="str">
        <f t="shared" si="67"/>
        <v/>
      </c>
      <c r="J67" s="401" t="str">
        <f t="shared" si="68"/>
        <v/>
      </c>
      <c r="K67" s="401" t="str">
        <f t="shared" si="69"/>
        <v/>
      </c>
      <c r="L67" s="389" t="str">
        <f t="shared" si="61"/>
        <v/>
      </c>
      <c r="M67" s="399" t="str">
        <f t="shared" si="62"/>
        <v/>
      </c>
      <c r="N67" s="399" t="str">
        <f t="shared" si="63"/>
        <v/>
      </c>
      <c r="O67" s="401" t="str">
        <f t="shared" si="64"/>
        <v/>
      </c>
      <c r="P67" s="402" t="str">
        <f t="shared" si="65"/>
        <v/>
      </c>
    </row>
    <row r="68" spans="1:16" ht="24" customHeight="1">
      <c r="A68" s="397" t="str">
        <f t="shared" si="56"/>
        <v/>
      </c>
      <c r="B68" s="398" t="b">
        <f>IFERROR(IF(C68&lt;&gt;0,LEFT($C$5,4)),"")</f>
        <v>0</v>
      </c>
      <c r="C68" s="388"/>
      <c r="D68" s="399" t="str">
        <f t="shared" si="57"/>
        <v/>
      </c>
      <c r="E68" s="400" t="str">
        <f t="shared" si="58"/>
        <v/>
      </c>
      <c r="F68" s="400" t="str">
        <f t="shared" si="59"/>
        <v/>
      </c>
      <c r="G68" s="388"/>
      <c r="H68" s="399" t="str">
        <f t="shared" si="60"/>
        <v/>
      </c>
      <c r="I68" s="399" t="str">
        <f t="shared" si="67"/>
        <v/>
      </c>
      <c r="J68" s="401" t="str">
        <f t="shared" si="68"/>
        <v/>
      </c>
      <c r="K68" s="401" t="str">
        <f t="shared" si="69"/>
        <v/>
      </c>
      <c r="L68" s="389" t="str">
        <f t="shared" si="61"/>
        <v/>
      </c>
      <c r="M68" s="399" t="str">
        <f t="shared" si="62"/>
        <v/>
      </c>
      <c r="N68" s="399" t="str">
        <f t="shared" si="63"/>
        <v/>
      </c>
      <c r="O68" s="401" t="str">
        <f t="shared" si="64"/>
        <v/>
      </c>
      <c r="P68" s="402" t="str">
        <f t="shared" si="65"/>
        <v/>
      </c>
    </row>
    <row r="69" spans="1:16" ht="24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4" customHeight="1">
      <c r="A70"/>
      <c r="B70"/>
      <c r="C70" s="385" t="s">
        <v>27</v>
      </c>
      <c r="D70" s="385" t="s">
        <v>823</v>
      </c>
      <c r="E70" s="381"/>
      <c r="F70" s="381"/>
      <c r="G70" s="385" t="s">
        <v>2205</v>
      </c>
      <c r="H70"/>
      <c r="I70"/>
      <c r="J70"/>
      <c r="K70"/>
      <c r="L70"/>
      <c r="M70"/>
      <c r="N70"/>
      <c r="O70"/>
      <c r="P70"/>
    </row>
    <row r="71" spans="1:16" ht="24" customHeight="1">
      <c r="A71"/>
      <c r="B71"/>
      <c r="C71" s="388"/>
      <c r="D71" s="389" t="str">
        <f>IFERROR(VLOOKUP(C71,[1]COT_ACOES!$B:$C,2,),"")</f>
        <v/>
      </c>
      <c r="G71" s="388"/>
      <c r="H71"/>
      <c r="I71"/>
      <c r="J71"/>
      <c r="K71"/>
      <c r="L71"/>
      <c r="M71"/>
      <c r="N71"/>
      <c r="O71"/>
      <c r="P71"/>
    </row>
    <row r="72" spans="1:16" ht="40.5">
      <c r="A72"/>
      <c r="B72" s="405"/>
      <c r="C72" s="405"/>
      <c r="D72" s="394" t="s">
        <v>2206</v>
      </c>
      <c r="E72" s="394" t="s">
        <v>2207</v>
      </c>
      <c r="F72" s="394" t="s">
        <v>2208</v>
      </c>
      <c r="G72" s="394" t="s">
        <v>2209</v>
      </c>
      <c r="H72" s="394" t="s">
        <v>2210</v>
      </c>
      <c r="I72" s="394" t="s">
        <v>2211</v>
      </c>
      <c r="J72" s="395" t="s">
        <v>2212</v>
      </c>
      <c r="K72" s="395" t="s">
        <v>2213</v>
      </c>
      <c r="L72" s="396" t="s">
        <v>2214</v>
      </c>
      <c r="M72" s="394" t="s">
        <v>2215</v>
      </c>
      <c r="N72" s="394" t="s">
        <v>2216</v>
      </c>
      <c r="O72" s="395" t="s">
        <v>2217</v>
      </c>
      <c r="P72" s="394" t="s">
        <v>2218</v>
      </c>
    </row>
    <row r="73" spans="1:16" ht="24" customHeight="1">
      <c r="A73" s="397" t="str">
        <f t="shared" ref="A73:A128" si="70">LEFT(C73,1)</f>
        <v/>
      </c>
      <c r="B73" s="398" t="b">
        <f>IFERROR(IF(C73&lt;&gt;0,LEFT($C$71,4)),"")</f>
        <v>0</v>
      </c>
      <c r="C73" s="388"/>
      <c r="D73" s="399" t="str">
        <f t="shared" ref="D73:D81" si="71">IF(C73="","",B73&amp;C73)</f>
        <v/>
      </c>
      <c r="E73" s="400" t="str">
        <f t="shared" ref="E73:E81" si="72">IF(D73="","",VLOOKUP(D73,$B$200:$G$13301,4))</f>
        <v/>
      </c>
      <c r="F73" s="400" t="str">
        <f t="shared" ref="F73:F81" si="73">IF(D73="","",VLOOKUP(D73,$B$200:$K$15000,10))</f>
        <v/>
      </c>
      <c r="G73" s="388"/>
      <c r="H73" s="399" t="str">
        <f t="shared" ref="H73:H81" si="74">IF(G73="",E73,G73)</f>
        <v/>
      </c>
      <c r="I73" s="399" t="str">
        <f>IF(H73&lt;&gt;"",IF($G$71&lt;&gt;"",$G$71-H73,$D$71-H73),"")</f>
        <v/>
      </c>
      <c r="J73" s="401" t="str">
        <f>IF(H73&lt;&gt;"",IF($G$71&lt;&gt;"",H73/$G$71,H73/$D$71),"")</f>
        <v/>
      </c>
      <c r="K73" s="401" t="str">
        <f t="shared" ref="K73:K81" si="75">IF(I73&lt;&gt;"",((F73/I73)-1),"")</f>
        <v/>
      </c>
      <c r="L73" s="389" t="str">
        <f t="shared" ref="L73:L81" si="76">IF(OR(G73=0,G73=""),IF(OR(H73=0,H73=""),"",F73+H73),F73+G73)</f>
        <v/>
      </c>
      <c r="M73" s="399" t="str">
        <f t="shared" ref="M73:M81" si="77">IF(D73="","",VLOOKUP(D73,$B$200:$K$15000,9))</f>
        <v/>
      </c>
      <c r="N73" s="399" t="str">
        <f t="shared" ref="N73:N81" si="78">IF(D73="","",VLOOKUP(D73,$B$200:$K$15000,8))</f>
        <v/>
      </c>
      <c r="O73" s="401" t="str">
        <f t="shared" ref="O73:O81" si="79">IF(M73&lt;&gt;"",J73/M73,"")</f>
        <v/>
      </c>
      <c r="P73" s="402" t="str">
        <f t="shared" ref="P73:P81" si="80">IF(D73="","",VLOOKUP(A73,$R$8:$T$31,2,))</f>
        <v/>
      </c>
    </row>
    <row r="74" spans="1:16" ht="24" customHeight="1">
      <c r="A74" s="397" t="str">
        <f t="shared" si="70"/>
        <v/>
      </c>
      <c r="B74" s="398" t="b">
        <f t="shared" ref="B74:B81" si="81">IFERROR(IF(C74&lt;&gt;0,LEFT($C$71,4)),"")</f>
        <v>0</v>
      </c>
      <c r="C74" s="388"/>
      <c r="D74" s="399" t="str">
        <f t="shared" si="71"/>
        <v/>
      </c>
      <c r="E74" s="400" t="str">
        <f t="shared" si="72"/>
        <v/>
      </c>
      <c r="F74" s="400" t="str">
        <f t="shared" si="73"/>
        <v/>
      </c>
      <c r="G74" s="388"/>
      <c r="H74" s="399" t="str">
        <f t="shared" si="74"/>
        <v/>
      </c>
      <c r="I74" s="399" t="str">
        <f t="shared" ref="I74:I81" si="82">IF(H74&lt;&gt;"",IF($G$71&lt;&gt;"",$G$71-H74,$D$71-H74),"")</f>
        <v/>
      </c>
      <c r="J74" s="401" t="str">
        <f t="shared" ref="J74:J81" si="83">IF(H74&lt;&gt;"",IF($G$71&lt;&gt;"",H74/$G$71,H74/$D$71),"")</f>
        <v/>
      </c>
      <c r="K74" s="401" t="str">
        <f t="shared" si="75"/>
        <v/>
      </c>
      <c r="L74" s="389" t="str">
        <f t="shared" si="76"/>
        <v/>
      </c>
      <c r="M74" s="399" t="str">
        <f t="shared" si="77"/>
        <v/>
      </c>
      <c r="N74" s="399" t="str">
        <f t="shared" si="78"/>
        <v/>
      </c>
      <c r="O74" s="401" t="str">
        <f t="shared" si="79"/>
        <v/>
      </c>
      <c r="P74" s="402" t="str">
        <f t="shared" si="80"/>
        <v/>
      </c>
    </row>
    <row r="75" spans="1:16" ht="24" customHeight="1">
      <c r="A75" s="397" t="str">
        <f t="shared" si="70"/>
        <v/>
      </c>
      <c r="B75" s="398" t="b">
        <f t="shared" si="81"/>
        <v>0</v>
      </c>
      <c r="C75" s="388"/>
      <c r="D75" s="399" t="str">
        <f t="shared" si="71"/>
        <v/>
      </c>
      <c r="E75" s="400" t="str">
        <f t="shared" si="72"/>
        <v/>
      </c>
      <c r="F75" s="400" t="str">
        <f t="shared" si="73"/>
        <v/>
      </c>
      <c r="G75" s="388"/>
      <c r="H75" s="399" t="str">
        <f t="shared" si="74"/>
        <v/>
      </c>
      <c r="I75" s="399" t="str">
        <f t="shared" si="82"/>
        <v/>
      </c>
      <c r="J75" s="401" t="str">
        <f t="shared" si="83"/>
        <v/>
      </c>
      <c r="K75" s="401" t="str">
        <f t="shared" si="75"/>
        <v/>
      </c>
      <c r="L75" s="389" t="str">
        <f t="shared" si="76"/>
        <v/>
      </c>
      <c r="M75" s="399" t="str">
        <f t="shared" si="77"/>
        <v/>
      </c>
      <c r="N75" s="399" t="str">
        <f t="shared" si="78"/>
        <v/>
      </c>
      <c r="O75" s="401" t="str">
        <f t="shared" si="79"/>
        <v/>
      </c>
      <c r="P75" s="402" t="str">
        <f t="shared" si="80"/>
        <v/>
      </c>
    </row>
    <row r="76" spans="1:16" ht="24" customHeight="1">
      <c r="A76" s="397" t="str">
        <f t="shared" si="70"/>
        <v/>
      </c>
      <c r="B76" s="398" t="b">
        <f t="shared" si="81"/>
        <v>0</v>
      </c>
      <c r="C76" s="388"/>
      <c r="D76" s="399" t="str">
        <f t="shared" si="71"/>
        <v/>
      </c>
      <c r="E76" s="400" t="str">
        <f t="shared" si="72"/>
        <v/>
      </c>
      <c r="F76" s="400" t="str">
        <f t="shared" si="73"/>
        <v/>
      </c>
      <c r="G76" s="388"/>
      <c r="H76" s="399" t="str">
        <f t="shared" si="74"/>
        <v/>
      </c>
      <c r="I76" s="399" t="str">
        <f t="shared" si="82"/>
        <v/>
      </c>
      <c r="J76" s="401" t="str">
        <f t="shared" si="83"/>
        <v/>
      </c>
      <c r="K76" s="401" t="str">
        <f t="shared" si="75"/>
        <v/>
      </c>
      <c r="L76" s="389" t="str">
        <f t="shared" si="76"/>
        <v/>
      </c>
      <c r="M76" s="399" t="str">
        <f t="shared" si="77"/>
        <v/>
      </c>
      <c r="N76" s="399" t="str">
        <f t="shared" si="78"/>
        <v/>
      </c>
      <c r="O76" s="401" t="str">
        <f t="shared" si="79"/>
        <v/>
      </c>
      <c r="P76" s="402" t="str">
        <f t="shared" si="80"/>
        <v/>
      </c>
    </row>
    <row r="77" spans="1:16" ht="24" customHeight="1">
      <c r="A77" s="397" t="str">
        <f t="shared" si="70"/>
        <v/>
      </c>
      <c r="B77" s="398" t="b">
        <f t="shared" si="81"/>
        <v>0</v>
      </c>
      <c r="C77" s="388"/>
      <c r="D77" s="399" t="str">
        <f t="shared" si="71"/>
        <v/>
      </c>
      <c r="E77" s="400" t="str">
        <f t="shared" si="72"/>
        <v/>
      </c>
      <c r="F77" s="400" t="str">
        <f t="shared" si="73"/>
        <v/>
      </c>
      <c r="G77" s="388"/>
      <c r="H77" s="399" t="str">
        <f t="shared" si="74"/>
        <v/>
      </c>
      <c r="I77" s="399" t="str">
        <f t="shared" si="82"/>
        <v/>
      </c>
      <c r="J77" s="401" t="str">
        <f t="shared" si="83"/>
        <v/>
      </c>
      <c r="K77" s="401" t="str">
        <f t="shared" si="75"/>
        <v/>
      </c>
      <c r="L77" s="389" t="str">
        <f t="shared" si="76"/>
        <v/>
      </c>
      <c r="M77" s="399" t="str">
        <f t="shared" si="77"/>
        <v/>
      </c>
      <c r="N77" s="399" t="str">
        <f t="shared" si="78"/>
        <v/>
      </c>
      <c r="O77" s="401" t="str">
        <f t="shared" si="79"/>
        <v/>
      </c>
      <c r="P77" s="402" t="str">
        <f t="shared" si="80"/>
        <v/>
      </c>
    </row>
    <row r="78" spans="1:16" ht="24" customHeight="1">
      <c r="A78" s="397" t="str">
        <f t="shared" si="70"/>
        <v/>
      </c>
      <c r="B78" s="398" t="b">
        <f t="shared" si="81"/>
        <v>0</v>
      </c>
      <c r="C78" s="388"/>
      <c r="D78" s="399" t="str">
        <f t="shared" si="71"/>
        <v/>
      </c>
      <c r="E78" s="400" t="str">
        <f t="shared" si="72"/>
        <v/>
      </c>
      <c r="F78" s="400" t="str">
        <f t="shared" si="73"/>
        <v/>
      </c>
      <c r="G78" s="388"/>
      <c r="H78" s="399" t="str">
        <f t="shared" si="74"/>
        <v/>
      </c>
      <c r="I78" s="399" t="str">
        <f t="shared" si="82"/>
        <v/>
      </c>
      <c r="J78" s="401" t="str">
        <f t="shared" si="83"/>
        <v/>
      </c>
      <c r="K78" s="401" t="str">
        <f t="shared" si="75"/>
        <v/>
      </c>
      <c r="L78" s="389" t="str">
        <f t="shared" si="76"/>
        <v/>
      </c>
      <c r="M78" s="399" t="str">
        <f t="shared" si="77"/>
        <v/>
      </c>
      <c r="N78" s="399" t="str">
        <f t="shared" si="78"/>
        <v/>
      </c>
      <c r="O78" s="401" t="str">
        <f t="shared" si="79"/>
        <v/>
      </c>
      <c r="P78" s="402" t="str">
        <f t="shared" si="80"/>
        <v/>
      </c>
    </row>
    <row r="79" spans="1:16" ht="24" customHeight="1">
      <c r="A79" s="397" t="str">
        <f t="shared" si="70"/>
        <v/>
      </c>
      <c r="B79" s="398" t="b">
        <f t="shared" si="81"/>
        <v>0</v>
      </c>
      <c r="C79" s="388"/>
      <c r="D79" s="399" t="str">
        <f t="shared" si="71"/>
        <v/>
      </c>
      <c r="E79" s="400" t="str">
        <f t="shared" si="72"/>
        <v/>
      </c>
      <c r="F79" s="400" t="str">
        <f t="shared" si="73"/>
        <v/>
      </c>
      <c r="G79" s="388"/>
      <c r="H79" s="399" t="str">
        <f t="shared" si="74"/>
        <v/>
      </c>
      <c r="I79" s="399" t="str">
        <f t="shared" si="82"/>
        <v/>
      </c>
      <c r="J79" s="401" t="str">
        <f t="shared" si="83"/>
        <v/>
      </c>
      <c r="K79" s="401" t="str">
        <f t="shared" si="75"/>
        <v/>
      </c>
      <c r="L79" s="389" t="str">
        <f t="shared" si="76"/>
        <v/>
      </c>
      <c r="M79" s="399" t="str">
        <f t="shared" si="77"/>
        <v/>
      </c>
      <c r="N79" s="399" t="str">
        <f t="shared" si="78"/>
        <v/>
      </c>
      <c r="O79" s="401" t="str">
        <f t="shared" si="79"/>
        <v/>
      </c>
      <c r="P79" s="402" t="str">
        <f t="shared" si="80"/>
        <v/>
      </c>
    </row>
    <row r="80" spans="1:16" ht="24" customHeight="1">
      <c r="A80" s="397" t="str">
        <f t="shared" si="70"/>
        <v/>
      </c>
      <c r="B80" s="398" t="b">
        <f t="shared" si="81"/>
        <v>0</v>
      </c>
      <c r="C80" s="388"/>
      <c r="D80" s="399" t="str">
        <f t="shared" si="71"/>
        <v/>
      </c>
      <c r="E80" s="400" t="str">
        <f t="shared" si="72"/>
        <v/>
      </c>
      <c r="F80" s="400" t="str">
        <f t="shared" si="73"/>
        <v/>
      </c>
      <c r="G80" s="388"/>
      <c r="H80" s="399" t="str">
        <f t="shared" si="74"/>
        <v/>
      </c>
      <c r="I80" s="399" t="str">
        <f t="shared" si="82"/>
        <v/>
      </c>
      <c r="J80" s="401" t="str">
        <f t="shared" si="83"/>
        <v/>
      </c>
      <c r="K80" s="401" t="str">
        <f t="shared" si="75"/>
        <v/>
      </c>
      <c r="L80" s="389" t="str">
        <f t="shared" si="76"/>
        <v/>
      </c>
      <c r="M80" s="399" t="str">
        <f t="shared" si="77"/>
        <v/>
      </c>
      <c r="N80" s="399" t="str">
        <f t="shared" si="78"/>
        <v/>
      </c>
      <c r="O80" s="401" t="str">
        <f t="shared" si="79"/>
        <v/>
      </c>
      <c r="P80" s="402" t="str">
        <f t="shared" si="80"/>
        <v/>
      </c>
    </row>
    <row r="81" spans="1:16" ht="24" customHeight="1">
      <c r="A81" s="397" t="str">
        <f t="shared" si="70"/>
        <v/>
      </c>
      <c r="B81" s="398" t="b">
        <f t="shared" si="81"/>
        <v>0</v>
      </c>
      <c r="C81" s="388"/>
      <c r="D81" s="399" t="str">
        <f t="shared" si="71"/>
        <v/>
      </c>
      <c r="E81" s="400" t="str">
        <f t="shared" si="72"/>
        <v/>
      </c>
      <c r="F81" s="400" t="str">
        <f t="shared" si="73"/>
        <v/>
      </c>
      <c r="G81" s="388"/>
      <c r="H81" s="399" t="str">
        <f t="shared" si="74"/>
        <v/>
      </c>
      <c r="I81" s="399" t="str">
        <f t="shared" si="82"/>
        <v/>
      </c>
      <c r="J81" s="401" t="str">
        <f t="shared" si="83"/>
        <v/>
      </c>
      <c r="K81" s="401" t="str">
        <f t="shared" si="75"/>
        <v/>
      </c>
      <c r="L81" s="389" t="str">
        <f t="shared" si="76"/>
        <v/>
      </c>
      <c r="M81" s="399" t="str">
        <f t="shared" si="77"/>
        <v/>
      </c>
      <c r="N81" s="399" t="str">
        <f t="shared" si="78"/>
        <v/>
      </c>
      <c r="O81" s="401" t="str">
        <f t="shared" si="79"/>
        <v/>
      </c>
      <c r="P81" s="402" t="str">
        <f t="shared" si="80"/>
        <v/>
      </c>
    </row>
    <row r="82" spans="1:16" ht="24" customHeight="1">
      <c r="A82" s="379" t="str">
        <f t="shared" si="70"/>
        <v/>
      </c>
      <c r="C82"/>
      <c r="D82"/>
      <c r="E82"/>
      <c r="F82"/>
      <c r="G82"/>
      <c r="P82" s="406"/>
    </row>
    <row r="83" spans="1:16" ht="24" customHeight="1">
      <c r="A83" s="379" t="str">
        <f t="shared" si="70"/>
        <v/>
      </c>
      <c r="C83"/>
      <c r="D83"/>
      <c r="E83"/>
      <c r="F83"/>
      <c r="G83"/>
      <c r="P83" s="406"/>
    </row>
    <row r="84" spans="1:16" ht="24" customHeight="1">
      <c r="A84" s="379" t="str">
        <f t="shared" si="70"/>
        <v/>
      </c>
      <c r="C84"/>
      <c r="D84"/>
      <c r="E84"/>
      <c r="F84"/>
      <c r="G84"/>
      <c r="P84" s="406"/>
    </row>
    <row r="85" spans="1:16" ht="24" customHeight="1">
      <c r="A85" s="379" t="str">
        <f t="shared" si="70"/>
        <v/>
      </c>
      <c r="C85"/>
      <c r="D85"/>
      <c r="E85"/>
      <c r="F85"/>
      <c r="G85"/>
      <c r="P85" s="406"/>
    </row>
    <row r="86" spans="1:16" ht="24" customHeight="1">
      <c r="A86" s="379" t="str">
        <f t="shared" si="70"/>
        <v/>
      </c>
      <c r="C86"/>
      <c r="D86"/>
      <c r="E86"/>
      <c r="F86"/>
      <c r="G86"/>
      <c r="P86" s="406"/>
    </row>
    <row r="87" spans="1:16" ht="24" customHeight="1">
      <c r="A87" s="379" t="str">
        <f t="shared" si="70"/>
        <v/>
      </c>
      <c r="C87"/>
      <c r="D87"/>
      <c r="E87"/>
      <c r="F87"/>
      <c r="G87"/>
      <c r="P87" s="406"/>
    </row>
    <row r="88" spans="1:16" ht="24" customHeight="1">
      <c r="A88" s="379" t="str">
        <f t="shared" si="70"/>
        <v/>
      </c>
      <c r="C88"/>
      <c r="D88"/>
      <c r="E88"/>
      <c r="F88"/>
      <c r="G88"/>
      <c r="P88" s="406"/>
    </row>
    <row r="89" spans="1:16" ht="24" customHeight="1">
      <c r="A89" s="379" t="str">
        <f t="shared" si="70"/>
        <v/>
      </c>
      <c r="C89"/>
      <c r="D89"/>
      <c r="E89"/>
      <c r="F89"/>
      <c r="G89"/>
      <c r="P89" s="406"/>
    </row>
    <row r="90" spans="1:16" ht="24" customHeight="1">
      <c r="A90" s="379" t="str">
        <f t="shared" si="70"/>
        <v/>
      </c>
      <c r="C90"/>
      <c r="D90"/>
      <c r="E90"/>
      <c r="F90"/>
      <c r="G90"/>
      <c r="P90" s="406"/>
    </row>
    <row r="91" spans="1:16" ht="24" customHeight="1">
      <c r="A91" s="379" t="str">
        <f t="shared" si="70"/>
        <v/>
      </c>
      <c r="C91"/>
      <c r="D91"/>
      <c r="E91"/>
      <c r="F91"/>
      <c r="G91"/>
      <c r="P91" s="406"/>
    </row>
    <row r="92" spans="1:16">
      <c r="A92" s="379" t="str">
        <f t="shared" si="70"/>
        <v/>
      </c>
      <c r="C92"/>
      <c r="D92"/>
      <c r="E92"/>
      <c r="F92"/>
      <c r="G92"/>
      <c r="P92" s="406"/>
    </row>
    <row r="93" spans="1:16">
      <c r="A93" s="379" t="str">
        <f t="shared" si="70"/>
        <v/>
      </c>
      <c r="C93"/>
      <c r="D93"/>
      <c r="E93"/>
      <c r="F93"/>
      <c r="G93"/>
      <c r="P93" s="406"/>
    </row>
    <row r="94" spans="1:16">
      <c r="A94" s="379" t="str">
        <f t="shared" si="70"/>
        <v/>
      </c>
      <c r="C94"/>
      <c r="D94"/>
      <c r="E94"/>
      <c r="F94"/>
      <c r="G94"/>
      <c r="P94" s="406"/>
    </row>
    <row r="95" spans="1:16">
      <c r="A95" s="379" t="str">
        <f t="shared" si="70"/>
        <v/>
      </c>
      <c r="C95"/>
      <c r="D95"/>
      <c r="E95"/>
      <c r="F95"/>
      <c r="G95"/>
      <c r="P95" s="406"/>
    </row>
    <row r="96" spans="1:16">
      <c r="A96" s="379" t="str">
        <f t="shared" si="70"/>
        <v/>
      </c>
      <c r="C96"/>
      <c r="D96"/>
      <c r="E96"/>
      <c r="F96"/>
      <c r="G96"/>
      <c r="P96" s="406"/>
    </row>
    <row r="97" spans="1:16">
      <c r="A97" s="379" t="str">
        <f t="shared" si="70"/>
        <v/>
      </c>
      <c r="C97"/>
      <c r="D97"/>
      <c r="E97"/>
      <c r="F97"/>
      <c r="G97"/>
      <c r="P97" s="406"/>
    </row>
    <row r="98" spans="1:16">
      <c r="A98" s="379" t="str">
        <f t="shared" si="70"/>
        <v/>
      </c>
      <c r="C98"/>
      <c r="D98"/>
      <c r="E98"/>
      <c r="F98"/>
      <c r="G98"/>
      <c r="P98" s="406"/>
    </row>
    <row r="99" spans="1:16">
      <c r="A99" s="379" t="str">
        <f t="shared" si="70"/>
        <v/>
      </c>
      <c r="C99"/>
      <c r="D99"/>
      <c r="E99"/>
      <c r="F99"/>
      <c r="G99"/>
      <c r="P99" s="406"/>
    </row>
    <row r="100" spans="1:16">
      <c r="A100" s="379" t="str">
        <f t="shared" si="70"/>
        <v/>
      </c>
      <c r="C100"/>
      <c r="D100"/>
      <c r="E100"/>
      <c r="F100"/>
      <c r="G100"/>
      <c r="P100" s="406"/>
    </row>
    <row r="101" spans="1:16">
      <c r="A101" s="379" t="str">
        <f t="shared" si="70"/>
        <v/>
      </c>
      <c r="C101"/>
      <c r="D101"/>
      <c r="E101"/>
      <c r="F101"/>
      <c r="G101"/>
      <c r="P101" s="406"/>
    </row>
    <row r="102" spans="1:16">
      <c r="A102" s="379" t="str">
        <f t="shared" si="70"/>
        <v/>
      </c>
      <c r="C102"/>
      <c r="D102"/>
      <c r="E102"/>
      <c r="F102"/>
      <c r="G102"/>
      <c r="P102" s="406"/>
    </row>
    <row r="103" spans="1:16">
      <c r="A103" s="379" t="str">
        <f t="shared" si="70"/>
        <v/>
      </c>
      <c r="C103"/>
      <c r="D103"/>
      <c r="E103"/>
      <c r="F103"/>
      <c r="G103"/>
      <c r="P103" s="406"/>
    </row>
    <row r="104" spans="1:16">
      <c r="A104" s="379" t="str">
        <f t="shared" si="70"/>
        <v/>
      </c>
      <c r="C104"/>
      <c r="D104"/>
      <c r="E104"/>
      <c r="F104"/>
      <c r="G104"/>
      <c r="P104" s="406"/>
    </row>
    <row r="105" spans="1:16">
      <c r="A105" s="379" t="str">
        <f t="shared" si="70"/>
        <v/>
      </c>
      <c r="C105"/>
      <c r="D105"/>
      <c r="E105"/>
      <c r="F105"/>
      <c r="G105"/>
      <c r="P105" s="406"/>
    </row>
    <row r="106" spans="1:16">
      <c r="A106" s="379" t="str">
        <f t="shared" si="70"/>
        <v/>
      </c>
      <c r="C106"/>
      <c r="D106"/>
      <c r="E106"/>
      <c r="F106"/>
      <c r="G106"/>
      <c r="P106" s="406"/>
    </row>
    <row r="107" spans="1:16">
      <c r="A107" s="379" t="str">
        <f t="shared" si="70"/>
        <v/>
      </c>
      <c r="C107"/>
      <c r="D107"/>
      <c r="E107"/>
      <c r="F107"/>
      <c r="G107"/>
      <c r="P107" s="406"/>
    </row>
    <row r="108" spans="1:16">
      <c r="A108" s="379" t="str">
        <f t="shared" si="70"/>
        <v/>
      </c>
      <c r="C108"/>
      <c r="D108"/>
      <c r="E108"/>
      <c r="F108"/>
      <c r="G108"/>
      <c r="P108" s="406"/>
    </row>
    <row r="109" spans="1:16">
      <c r="A109" s="379" t="str">
        <f t="shared" si="70"/>
        <v/>
      </c>
      <c r="C109"/>
      <c r="D109"/>
      <c r="E109"/>
      <c r="F109"/>
      <c r="G109"/>
      <c r="P109" s="406"/>
    </row>
    <row r="110" spans="1:16">
      <c r="A110" s="379" t="str">
        <f t="shared" si="70"/>
        <v/>
      </c>
      <c r="C110"/>
      <c r="D110"/>
      <c r="E110"/>
      <c r="F110"/>
      <c r="G110"/>
      <c r="P110" s="406"/>
    </row>
    <row r="111" spans="1:16">
      <c r="A111" s="379" t="str">
        <f t="shared" si="70"/>
        <v/>
      </c>
      <c r="C111"/>
      <c r="D111"/>
      <c r="E111"/>
      <c r="F111"/>
      <c r="G111"/>
      <c r="P111" s="406"/>
    </row>
    <row r="112" spans="1:16">
      <c r="A112" s="379" t="str">
        <f t="shared" si="70"/>
        <v/>
      </c>
      <c r="C112"/>
      <c r="D112"/>
      <c r="E112"/>
      <c r="F112"/>
      <c r="G112"/>
      <c r="P112" s="406"/>
    </row>
    <row r="113" spans="1:16">
      <c r="A113" s="379" t="str">
        <f t="shared" si="70"/>
        <v/>
      </c>
      <c r="C113"/>
      <c r="D113"/>
      <c r="E113"/>
      <c r="F113"/>
      <c r="G113"/>
      <c r="P113" s="406"/>
    </row>
    <row r="114" spans="1:16">
      <c r="A114" s="379" t="str">
        <f t="shared" si="70"/>
        <v/>
      </c>
      <c r="C114"/>
      <c r="D114"/>
      <c r="E114"/>
      <c r="F114"/>
      <c r="G114"/>
      <c r="P114" s="406"/>
    </row>
    <row r="115" spans="1:16">
      <c r="A115" s="379" t="str">
        <f t="shared" si="70"/>
        <v/>
      </c>
      <c r="C115"/>
      <c r="D115"/>
      <c r="E115"/>
      <c r="F115"/>
      <c r="G115"/>
      <c r="P115" s="406"/>
    </row>
    <row r="116" spans="1:16">
      <c r="A116" s="379" t="str">
        <f t="shared" si="70"/>
        <v/>
      </c>
      <c r="C116"/>
      <c r="D116"/>
      <c r="E116"/>
      <c r="F116"/>
      <c r="G116"/>
      <c r="P116" s="406"/>
    </row>
    <row r="117" spans="1:16">
      <c r="A117" s="379" t="str">
        <f t="shared" si="70"/>
        <v/>
      </c>
      <c r="C117"/>
      <c r="D117"/>
      <c r="E117"/>
      <c r="F117"/>
      <c r="G117"/>
      <c r="P117" s="406"/>
    </row>
    <row r="118" spans="1:16">
      <c r="A118" s="379" t="str">
        <f t="shared" si="70"/>
        <v/>
      </c>
      <c r="C118"/>
      <c r="D118"/>
      <c r="E118"/>
      <c r="F118"/>
      <c r="G118"/>
      <c r="P118" s="406"/>
    </row>
    <row r="119" spans="1:16">
      <c r="A119" s="379" t="str">
        <f t="shared" si="70"/>
        <v/>
      </c>
      <c r="C119"/>
      <c r="D119"/>
      <c r="E119"/>
      <c r="F119"/>
      <c r="G119"/>
      <c r="P119" s="406"/>
    </row>
    <row r="120" spans="1:16">
      <c r="A120" s="379" t="str">
        <f t="shared" si="70"/>
        <v/>
      </c>
      <c r="C120"/>
      <c r="D120"/>
      <c r="E120"/>
      <c r="F120"/>
      <c r="G120"/>
      <c r="P120" s="406"/>
    </row>
    <row r="121" spans="1:16">
      <c r="A121" s="379" t="str">
        <f t="shared" si="70"/>
        <v/>
      </c>
      <c r="C121"/>
      <c r="D121"/>
      <c r="E121"/>
      <c r="F121"/>
      <c r="G121"/>
      <c r="P121" s="406"/>
    </row>
    <row r="122" spans="1:16">
      <c r="A122" s="379" t="str">
        <f t="shared" si="70"/>
        <v/>
      </c>
      <c r="C122"/>
      <c r="D122"/>
      <c r="E122"/>
      <c r="F122"/>
      <c r="G122"/>
      <c r="P122" s="406"/>
    </row>
    <row r="123" spans="1:16">
      <c r="A123" s="379" t="str">
        <f t="shared" si="70"/>
        <v/>
      </c>
      <c r="C123"/>
      <c r="D123"/>
      <c r="E123"/>
      <c r="F123"/>
      <c r="G123"/>
      <c r="P123" s="406"/>
    </row>
    <row r="124" spans="1:16">
      <c r="A124" s="379" t="str">
        <f t="shared" si="70"/>
        <v/>
      </c>
      <c r="C124"/>
      <c r="D124"/>
      <c r="E124"/>
      <c r="F124"/>
      <c r="G124"/>
      <c r="P124" s="406"/>
    </row>
    <row r="125" spans="1:16">
      <c r="A125" s="379" t="str">
        <f t="shared" si="70"/>
        <v/>
      </c>
      <c r="C125"/>
      <c r="D125"/>
      <c r="E125"/>
      <c r="F125"/>
      <c r="G125"/>
      <c r="P125" s="406"/>
    </row>
    <row r="126" spans="1:16">
      <c r="A126" s="379" t="str">
        <f t="shared" si="70"/>
        <v/>
      </c>
      <c r="C126"/>
      <c r="D126"/>
      <c r="E126"/>
      <c r="F126"/>
      <c r="G126"/>
      <c r="P126" s="406"/>
    </row>
    <row r="127" spans="1:16">
      <c r="A127" s="379" t="str">
        <f t="shared" si="70"/>
        <v/>
      </c>
      <c r="C127"/>
      <c r="D127"/>
      <c r="E127"/>
      <c r="F127"/>
      <c r="G127"/>
      <c r="P127" s="406"/>
    </row>
    <row r="128" spans="1:16">
      <c r="A128" s="379" t="str">
        <f t="shared" si="70"/>
        <v/>
      </c>
      <c r="C128"/>
      <c r="D128"/>
      <c r="E128"/>
      <c r="F128"/>
      <c r="G128"/>
      <c r="P128" s="406"/>
    </row>
    <row r="129" spans="3:7">
      <c r="C129"/>
      <c r="D129"/>
      <c r="E129"/>
      <c r="F129"/>
      <c r="G129"/>
    </row>
    <row r="130" spans="3:7">
      <c r="C130"/>
      <c r="D130"/>
      <c r="E130"/>
      <c r="F130"/>
      <c r="G130"/>
    </row>
    <row r="131" spans="3:7">
      <c r="C131"/>
      <c r="D131"/>
      <c r="E131"/>
      <c r="F131"/>
      <c r="G131"/>
    </row>
    <row r="132" spans="3:7">
      <c r="C132"/>
      <c r="D132"/>
      <c r="E132"/>
      <c r="F132"/>
      <c r="G132"/>
    </row>
    <row r="133" spans="3:7">
      <c r="C133"/>
      <c r="D133"/>
      <c r="E133"/>
      <c r="F133"/>
      <c r="G133"/>
    </row>
    <row r="134" spans="3:7">
      <c r="C134"/>
      <c r="D134"/>
      <c r="E134"/>
      <c r="F134"/>
      <c r="G134"/>
    </row>
    <row r="135" spans="3:7">
      <c r="C135"/>
      <c r="D135"/>
      <c r="E135"/>
      <c r="F135"/>
      <c r="G135"/>
    </row>
    <row r="136" spans="3:7">
      <c r="C136"/>
      <c r="D136"/>
      <c r="E136"/>
      <c r="F136"/>
      <c r="G136"/>
    </row>
    <row r="137" spans="3:7">
      <c r="C137"/>
      <c r="D137"/>
      <c r="E137"/>
      <c r="F137"/>
      <c r="G137"/>
    </row>
    <row r="138" spans="3:7">
      <c r="C138"/>
      <c r="D138"/>
      <c r="E138"/>
      <c r="F138"/>
      <c r="G138"/>
    </row>
    <row r="139" spans="3:7">
      <c r="C139"/>
      <c r="D139"/>
      <c r="E139"/>
      <c r="F139"/>
      <c r="G139"/>
    </row>
    <row r="140" spans="3:7">
      <c r="C140"/>
      <c r="D140"/>
      <c r="E140"/>
      <c r="F140"/>
      <c r="G140"/>
    </row>
    <row r="141" spans="3:7">
      <c r="C141"/>
      <c r="D141"/>
      <c r="E141"/>
      <c r="F141"/>
      <c r="G141"/>
    </row>
    <row r="142" spans="3:7">
      <c r="C142"/>
      <c r="D142"/>
      <c r="E142"/>
      <c r="F142"/>
      <c r="G142"/>
    </row>
    <row r="143" spans="3:7">
      <c r="C143"/>
      <c r="D143"/>
      <c r="E143"/>
      <c r="F143"/>
      <c r="G143"/>
    </row>
    <row r="144" spans="3:7">
      <c r="C144"/>
      <c r="D144"/>
      <c r="E144"/>
      <c r="F144"/>
      <c r="G144"/>
    </row>
    <row r="145" spans="3:7">
      <c r="C145"/>
      <c r="D145"/>
      <c r="E145"/>
      <c r="F145"/>
      <c r="G145"/>
    </row>
    <row r="146" spans="3:7">
      <c r="C146"/>
      <c r="D146"/>
      <c r="E146"/>
      <c r="F146"/>
      <c r="G146"/>
    </row>
    <row r="147" spans="3:7">
      <c r="C147"/>
      <c r="D147"/>
      <c r="E147"/>
      <c r="F147"/>
      <c r="G147"/>
    </row>
    <row r="148" spans="3:7">
      <c r="C148"/>
      <c r="D148"/>
      <c r="E148"/>
      <c r="F148"/>
      <c r="G148"/>
    </row>
    <row r="149" spans="3:7">
      <c r="C149"/>
      <c r="D149"/>
      <c r="E149"/>
      <c r="F149"/>
      <c r="G149"/>
    </row>
    <row r="150" spans="3:7">
      <c r="C150"/>
      <c r="D150"/>
      <c r="E150"/>
      <c r="F150"/>
      <c r="G150"/>
    </row>
    <row r="151" spans="3:7">
      <c r="C151"/>
      <c r="D151"/>
      <c r="E151"/>
      <c r="F151"/>
      <c r="G151"/>
    </row>
    <row r="152" spans="3:7">
      <c r="C152"/>
      <c r="D152"/>
      <c r="E152"/>
      <c r="F152"/>
      <c r="G152"/>
    </row>
    <row r="153" spans="3:7">
      <c r="C153"/>
      <c r="D153"/>
      <c r="E153"/>
      <c r="F153"/>
      <c r="G153"/>
    </row>
    <row r="154" spans="3:7">
      <c r="C154"/>
      <c r="D154"/>
      <c r="E154"/>
      <c r="F154"/>
      <c r="G154"/>
    </row>
    <row r="155" spans="3:7">
      <c r="C155"/>
      <c r="D155"/>
      <c r="E155"/>
      <c r="F155"/>
      <c r="G155"/>
    </row>
    <row r="156" spans="3:7">
      <c r="C156"/>
      <c r="D156"/>
      <c r="E156"/>
      <c r="F156"/>
      <c r="G156"/>
    </row>
    <row r="157" spans="3:7">
      <c r="C157"/>
      <c r="D157"/>
      <c r="E157"/>
      <c r="F157"/>
      <c r="G157"/>
    </row>
    <row r="158" spans="3:7">
      <c r="C158"/>
      <c r="D158"/>
      <c r="E158"/>
      <c r="F158"/>
      <c r="G158"/>
    </row>
    <row r="159" spans="3:7">
      <c r="C159"/>
      <c r="D159"/>
      <c r="E159"/>
      <c r="F159"/>
      <c r="G159"/>
    </row>
    <row r="160" spans="3:7">
      <c r="C160"/>
      <c r="D160"/>
      <c r="E160"/>
      <c r="F160"/>
      <c r="G160"/>
    </row>
    <row r="161" spans="3:7">
      <c r="C161"/>
      <c r="D161"/>
      <c r="E161"/>
      <c r="F161"/>
      <c r="G161"/>
    </row>
    <row r="162" spans="3:7">
      <c r="C162"/>
      <c r="D162"/>
      <c r="E162"/>
      <c r="F162"/>
      <c r="G162"/>
    </row>
    <row r="163" spans="3:7">
      <c r="C163"/>
      <c r="D163"/>
      <c r="E163"/>
      <c r="F163"/>
      <c r="G163"/>
    </row>
    <row r="164" spans="3:7">
      <c r="C164"/>
      <c r="D164"/>
      <c r="E164"/>
      <c r="F164"/>
      <c r="G164"/>
    </row>
    <row r="165" spans="3:7">
      <c r="C165"/>
      <c r="D165"/>
      <c r="E165"/>
      <c r="F165"/>
      <c r="G165"/>
    </row>
    <row r="166" spans="3:7">
      <c r="C166"/>
      <c r="D166"/>
      <c r="E166"/>
      <c r="F166"/>
      <c r="G166"/>
    </row>
    <row r="167" spans="3:7">
      <c r="C167"/>
      <c r="D167"/>
      <c r="E167"/>
      <c r="F167"/>
      <c r="G167"/>
    </row>
    <row r="168" spans="3:7">
      <c r="C168"/>
      <c r="D168"/>
      <c r="E168"/>
      <c r="F168"/>
      <c r="G168"/>
    </row>
    <row r="169" spans="3:7">
      <c r="C169"/>
      <c r="D169"/>
      <c r="E169"/>
      <c r="F169"/>
      <c r="G169"/>
    </row>
    <row r="170" spans="3:7">
      <c r="C170"/>
      <c r="D170"/>
      <c r="E170"/>
      <c r="F170"/>
      <c r="G170"/>
    </row>
    <row r="171" spans="3:7">
      <c r="C171"/>
      <c r="D171"/>
      <c r="E171"/>
      <c r="F171"/>
      <c r="G171"/>
    </row>
    <row r="172" spans="3:7">
      <c r="C172"/>
      <c r="D172"/>
      <c r="E172"/>
      <c r="F172"/>
      <c r="G172"/>
    </row>
    <row r="173" spans="3:7">
      <c r="C173"/>
      <c r="D173"/>
      <c r="E173"/>
      <c r="F173"/>
      <c r="G173"/>
    </row>
    <row r="174" spans="3:7">
      <c r="C174"/>
      <c r="D174"/>
      <c r="E174"/>
      <c r="F174"/>
      <c r="G174"/>
    </row>
    <row r="175" spans="3:7">
      <c r="C175"/>
      <c r="D175"/>
      <c r="E175"/>
      <c r="F175"/>
      <c r="G175"/>
    </row>
    <row r="176" spans="3:7">
      <c r="C176"/>
      <c r="D176"/>
      <c r="E176"/>
      <c r="F176"/>
      <c r="G176"/>
    </row>
    <row r="177" spans="3:7">
      <c r="C177"/>
      <c r="D177"/>
      <c r="E177"/>
      <c r="F177"/>
      <c r="G177"/>
    </row>
    <row r="178" spans="3:7">
      <c r="C178"/>
      <c r="D178"/>
      <c r="E178"/>
      <c r="F178"/>
      <c r="G178"/>
    </row>
    <row r="179" spans="3:7">
      <c r="C179"/>
      <c r="D179"/>
      <c r="E179"/>
      <c r="F179"/>
      <c r="G179"/>
    </row>
    <row r="180" spans="3:7">
      <c r="C180"/>
      <c r="D180"/>
      <c r="E180"/>
      <c r="F180"/>
      <c r="G180"/>
    </row>
    <row r="181" spans="3:7">
      <c r="C181"/>
      <c r="D181"/>
      <c r="E181"/>
      <c r="F181"/>
      <c r="G181"/>
    </row>
    <row r="182" spans="3:7">
      <c r="C182"/>
      <c r="D182"/>
      <c r="E182"/>
      <c r="F182"/>
      <c r="G182"/>
    </row>
    <row r="183" spans="3:7">
      <c r="C183"/>
      <c r="D183"/>
      <c r="E183"/>
      <c r="F183"/>
      <c r="G183"/>
    </row>
    <row r="184" spans="3:7">
      <c r="C184"/>
      <c r="D184"/>
      <c r="E184"/>
      <c r="F184"/>
      <c r="G184"/>
    </row>
    <row r="185" spans="3:7">
      <c r="C185"/>
      <c r="D185"/>
      <c r="E185"/>
      <c r="F185"/>
      <c r="G185"/>
    </row>
    <row r="186" spans="3:7">
      <c r="C186"/>
      <c r="D186"/>
      <c r="E186"/>
      <c r="F186"/>
      <c r="G186"/>
    </row>
    <row r="187" spans="3:7">
      <c r="C187"/>
      <c r="D187"/>
      <c r="E187"/>
      <c r="F187"/>
      <c r="G187"/>
    </row>
    <row r="188" spans="3:7">
      <c r="C188"/>
      <c r="D188"/>
      <c r="E188"/>
      <c r="F188"/>
      <c r="G188"/>
    </row>
    <row r="189" spans="3:7">
      <c r="C189"/>
      <c r="D189"/>
      <c r="E189"/>
      <c r="F189"/>
      <c r="G189"/>
    </row>
    <row r="190" spans="3:7">
      <c r="C190"/>
      <c r="D190"/>
      <c r="E190"/>
      <c r="F190"/>
      <c r="G190"/>
    </row>
    <row r="191" spans="3:7">
      <c r="C191"/>
      <c r="D191"/>
      <c r="E191"/>
      <c r="F191"/>
      <c r="G191"/>
    </row>
    <row r="192" spans="3:7">
      <c r="C192"/>
      <c r="D192"/>
      <c r="E192"/>
      <c r="F192"/>
      <c r="G192"/>
    </row>
    <row r="193" spans="1:15">
      <c r="C193"/>
      <c r="D193"/>
      <c r="E193"/>
      <c r="F193"/>
      <c r="G193"/>
    </row>
    <row r="194" spans="1:15">
      <c r="C194"/>
      <c r="D194"/>
      <c r="E194"/>
      <c r="F194"/>
      <c r="G194"/>
      <c r="I194" s="391"/>
    </row>
    <row r="195" spans="1:15">
      <c r="C195"/>
      <c r="D195"/>
      <c r="E195"/>
      <c r="F195"/>
      <c r="G195"/>
    </row>
    <row r="196" spans="1:15">
      <c r="C196"/>
      <c r="D196"/>
      <c r="E196"/>
      <c r="F196"/>
      <c r="G196"/>
    </row>
    <row r="197" spans="1:15">
      <c r="C197"/>
      <c r="D197"/>
      <c r="E197"/>
      <c r="F197"/>
      <c r="G197"/>
    </row>
    <row r="199" spans="1:15">
      <c r="H199" s="407" t="s">
        <v>2271</v>
      </c>
      <c r="I199" s="408">
        <f ca="1">TODAY()</f>
        <v>44571</v>
      </c>
      <c r="J199" s="409"/>
      <c r="K199" s="409"/>
      <c r="L199" s="410"/>
      <c r="M199" s="411"/>
      <c r="N199" s="411"/>
    </row>
    <row r="200" spans="1:15">
      <c r="A200" s="379" t="s">
        <v>2272</v>
      </c>
      <c r="B200" s="379" t="s">
        <v>2273</v>
      </c>
      <c r="C200" s="379" t="s">
        <v>139</v>
      </c>
      <c r="D200" s="379" t="s">
        <v>2274</v>
      </c>
      <c r="E200" s="379" t="s">
        <v>2275</v>
      </c>
      <c r="F200" s="379" t="s">
        <v>2276</v>
      </c>
      <c r="G200" s="379" t="s">
        <v>2277</v>
      </c>
      <c r="H200" s="411"/>
      <c r="I200" s="407" t="s">
        <v>2278</v>
      </c>
      <c r="J200" s="407" t="s">
        <v>2215</v>
      </c>
      <c r="K200" s="412" t="s">
        <v>2208</v>
      </c>
      <c r="L200" s="411"/>
      <c r="M200" s="411"/>
      <c r="N200" s="407" t="s">
        <v>2279</v>
      </c>
      <c r="O200" s="379"/>
    </row>
    <row r="201" spans="1:15">
      <c r="A201" s="417" t="s">
        <v>2155</v>
      </c>
      <c r="B201" s="417" t="s">
        <v>7370</v>
      </c>
      <c r="C201" s="417" t="s">
        <v>2281</v>
      </c>
      <c r="D201" s="417" t="s">
        <v>9230</v>
      </c>
      <c r="E201" s="391">
        <v>5.38</v>
      </c>
      <c r="F201" s="418">
        <v>44214</v>
      </c>
      <c r="G201" s="417" t="s">
        <v>2283</v>
      </c>
      <c r="I201" s="379">
        <f ca="1">IF(F201&lt;&gt;"",F201-$I$199,"")</f>
        <v>-357</v>
      </c>
      <c r="J201" s="379">
        <f ca="1">IF(I201&lt;&gt;"",NETWORKDAYS($I$199,F201-1,$N$201:$N$224),"")</f>
        <v>-247</v>
      </c>
      <c r="K201" s="413" t="str">
        <f ca="1">IF(I201&lt;&gt;"",RIGHT(D201,LEN(D201)-FIND(" ",D201)),"")</f>
        <v>9,65</v>
      </c>
      <c r="L201" s="379"/>
      <c r="N201" s="406">
        <v>44081</v>
      </c>
      <c r="O201" s="379"/>
    </row>
    <row r="202" spans="1:15">
      <c r="A202" s="417" t="s">
        <v>2155</v>
      </c>
      <c r="B202" s="417" t="s">
        <v>9231</v>
      </c>
      <c r="C202" s="417" t="s">
        <v>2281</v>
      </c>
      <c r="D202" s="417" t="s">
        <v>9232</v>
      </c>
      <c r="E202" s="391">
        <v>5.4</v>
      </c>
      <c r="F202" s="418">
        <v>44214</v>
      </c>
      <c r="G202" s="417" t="s">
        <v>2283</v>
      </c>
      <c r="I202" s="379">
        <f t="shared" ref="I202:I265" ca="1" si="84">IF(F202&lt;&gt;"",F202-$I$199,"")</f>
        <v>-357</v>
      </c>
      <c r="J202" s="379">
        <f t="shared" ref="J202:J265" ca="1" si="85">IF(I202&lt;&gt;"",NETWORKDAYS($I$199,F202-1,$N$201:$N$224),"")</f>
        <v>-247</v>
      </c>
      <c r="K202" s="391" t="str">
        <f t="shared" ref="K202:K265" ca="1" si="86">IF(I202&lt;&gt;"",RIGHT(D202,LEN(D202)-FIND(" ",D202)),"")</f>
        <v>10,15</v>
      </c>
      <c r="L202" s="379"/>
      <c r="N202" s="406">
        <v>44116</v>
      </c>
      <c r="O202" s="379"/>
    </row>
    <row r="203" spans="1:15">
      <c r="A203" s="417" t="s">
        <v>2155</v>
      </c>
      <c r="B203" s="417" t="s">
        <v>9233</v>
      </c>
      <c r="C203" s="417" t="s">
        <v>2281</v>
      </c>
      <c r="D203" s="417" t="s">
        <v>9234</v>
      </c>
      <c r="E203" s="391">
        <v>5.76</v>
      </c>
      <c r="F203" s="418">
        <v>44214</v>
      </c>
      <c r="G203" s="417" t="s">
        <v>2283</v>
      </c>
      <c r="I203" s="379">
        <f t="shared" ca="1" si="84"/>
        <v>-357</v>
      </c>
      <c r="J203" s="379">
        <f t="shared" ca="1" si="85"/>
        <v>-247</v>
      </c>
      <c r="K203" s="391" t="str">
        <f t="shared" ca="1" si="86"/>
        <v>10,65</v>
      </c>
      <c r="L203" s="379"/>
      <c r="N203" s="406">
        <v>44137</v>
      </c>
      <c r="O203" s="379"/>
    </row>
    <row r="204" spans="1:15">
      <c r="A204" s="417" t="s">
        <v>2155</v>
      </c>
      <c r="B204" s="417" t="s">
        <v>9235</v>
      </c>
      <c r="C204" s="417" t="s">
        <v>2281</v>
      </c>
      <c r="D204" s="417" t="s">
        <v>9236</v>
      </c>
      <c r="E204" s="391">
        <v>3.86</v>
      </c>
      <c r="F204" s="418">
        <v>44214</v>
      </c>
      <c r="G204" s="417" t="s">
        <v>2283</v>
      </c>
      <c r="I204" s="379">
        <f t="shared" ca="1" si="84"/>
        <v>-357</v>
      </c>
      <c r="J204" s="379">
        <f t="shared" ca="1" si="85"/>
        <v>-247</v>
      </c>
      <c r="K204" s="391" t="str">
        <f t="shared" ca="1" si="86"/>
        <v>11,15</v>
      </c>
      <c r="L204" s="379"/>
      <c r="N204" s="406">
        <v>44150</v>
      </c>
      <c r="O204" s="379"/>
    </row>
    <row r="205" spans="1:15">
      <c r="A205" s="417" t="s">
        <v>2155</v>
      </c>
      <c r="B205" s="417" t="s">
        <v>9237</v>
      </c>
      <c r="C205" s="417" t="s">
        <v>2281</v>
      </c>
      <c r="D205" s="417" t="s">
        <v>9238</v>
      </c>
      <c r="E205" s="391">
        <v>3.89</v>
      </c>
      <c r="F205" s="418">
        <v>44214</v>
      </c>
      <c r="G205" s="417" t="s">
        <v>2283</v>
      </c>
      <c r="I205" s="379">
        <f t="shared" ca="1" si="84"/>
        <v>-357</v>
      </c>
      <c r="J205" s="379">
        <f t="shared" ca="1" si="85"/>
        <v>-247</v>
      </c>
      <c r="K205" s="391" t="str">
        <f t="shared" ca="1" si="86"/>
        <v>11,65</v>
      </c>
      <c r="L205" s="379"/>
      <c r="N205" s="406">
        <v>44190</v>
      </c>
      <c r="O205" s="379"/>
    </row>
    <row r="206" spans="1:15">
      <c r="A206" s="417" t="s">
        <v>2155</v>
      </c>
      <c r="B206" s="417" t="s">
        <v>7371</v>
      </c>
      <c r="C206" s="417" t="s">
        <v>2281</v>
      </c>
      <c r="D206" s="417" t="s">
        <v>9239</v>
      </c>
      <c r="E206" s="391">
        <v>4.55</v>
      </c>
      <c r="F206" s="418">
        <v>44214</v>
      </c>
      <c r="G206" s="417" t="s">
        <v>2283</v>
      </c>
      <c r="I206" s="379">
        <f t="shared" ca="1" si="84"/>
        <v>-357</v>
      </c>
      <c r="J206" s="379">
        <f t="shared" ca="1" si="85"/>
        <v>-247</v>
      </c>
      <c r="K206" s="391" t="str">
        <f t="shared" ca="1" si="86"/>
        <v>12,15</v>
      </c>
      <c r="L206" s="379"/>
      <c r="N206" s="406">
        <v>44197</v>
      </c>
      <c r="O206" s="379"/>
    </row>
    <row r="207" spans="1:15">
      <c r="A207" s="417" t="s">
        <v>2155</v>
      </c>
      <c r="B207" s="417" t="s">
        <v>6525</v>
      </c>
      <c r="C207" s="417" t="s">
        <v>2281</v>
      </c>
      <c r="D207" s="417" t="s">
        <v>9240</v>
      </c>
      <c r="E207" s="391">
        <v>3.55</v>
      </c>
      <c r="F207" s="418">
        <v>44214</v>
      </c>
      <c r="G207" s="417" t="s">
        <v>2283</v>
      </c>
      <c r="I207" s="379">
        <f t="shared" ca="1" si="84"/>
        <v>-357</v>
      </c>
      <c r="J207" s="379">
        <f t="shared" ca="1" si="85"/>
        <v>-247</v>
      </c>
      <c r="K207" s="391" t="str">
        <f t="shared" ca="1" si="86"/>
        <v>12,65</v>
      </c>
      <c r="L207" s="379"/>
      <c r="N207" s="406">
        <v>44242</v>
      </c>
      <c r="O207" s="379"/>
    </row>
    <row r="208" spans="1:15">
      <c r="A208" s="417" t="s">
        <v>2155</v>
      </c>
      <c r="B208" s="417" t="s">
        <v>7372</v>
      </c>
      <c r="C208" s="417" t="s">
        <v>2281</v>
      </c>
      <c r="D208" s="417" t="s">
        <v>9241</v>
      </c>
      <c r="E208" s="391">
        <v>3.05</v>
      </c>
      <c r="F208" s="418">
        <v>44214</v>
      </c>
      <c r="G208" s="417" t="s">
        <v>2286</v>
      </c>
      <c r="I208" s="379">
        <f t="shared" ca="1" si="84"/>
        <v>-357</v>
      </c>
      <c r="J208" s="379">
        <f t="shared" ca="1" si="85"/>
        <v>-247</v>
      </c>
      <c r="K208" s="391" t="str">
        <f t="shared" ca="1" si="86"/>
        <v>12,90</v>
      </c>
      <c r="L208" s="379"/>
      <c r="N208" s="406">
        <v>44243</v>
      </c>
      <c r="O208" s="379"/>
    </row>
    <row r="209" spans="1:15">
      <c r="A209" s="417" t="s">
        <v>2155</v>
      </c>
      <c r="B209" s="417" t="s">
        <v>6526</v>
      </c>
      <c r="C209" s="417" t="s">
        <v>2281</v>
      </c>
      <c r="D209" s="417" t="s">
        <v>9242</v>
      </c>
      <c r="E209" s="391">
        <v>3.19</v>
      </c>
      <c r="F209" s="418">
        <v>44214</v>
      </c>
      <c r="G209" s="417" t="s">
        <v>2283</v>
      </c>
      <c r="I209" s="379">
        <f t="shared" ca="1" si="84"/>
        <v>-357</v>
      </c>
      <c r="J209" s="379">
        <f t="shared" ca="1" si="85"/>
        <v>-247</v>
      </c>
      <c r="K209" s="391" t="str">
        <f t="shared" ca="1" si="86"/>
        <v>13,15</v>
      </c>
      <c r="L209" s="379"/>
      <c r="N209" s="406">
        <v>44288</v>
      </c>
      <c r="O209" s="379"/>
    </row>
    <row r="210" spans="1:15">
      <c r="A210" s="417" t="s">
        <v>2155</v>
      </c>
      <c r="B210" s="417" t="s">
        <v>2280</v>
      </c>
      <c r="C210" s="417" t="s">
        <v>2281</v>
      </c>
      <c r="D210" s="417" t="s">
        <v>9243</v>
      </c>
      <c r="E210" s="391">
        <v>2.57</v>
      </c>
      <c r="F210" s="418">
        <v>44214</v>
      </c>
      <c r="G210" s="417" t="s">
        <v>2283</v>
      </c>
      <c r="I210" s="379">
        <f t="shared" ca="1" si="84"/>
        <v>-357</v>
      </c>
      <c r="J210" s="379">
        <f t="shared" ca="1" si="85"/>
        <v>-247</v>
      </c>
      <c r="K210" s="391" t="str">
        <f t="shared" ca="1" si="86"/>
        <v>13,65</v>
      </c>
      <c r="L210" s="379"/>
      <c r="N210" s="406">
        <v>44307</v>
      </c>
      <c r="O210" s="379"/>
    </row>
    <row r="211" spans="1:15">
      <c r="A211" s="417" t="s">
        <v>2155</v>
      </c>
      <c r="B211" s="417" t="s">
        <v>9244</v>
      </c>
      <c r="C211" s="417" t="s">
        <v>2281</v>
      </c>
      <c r="D211" s="417" t="s">
        <v>9245</v>
      </c>
      <c r="E211" s="391">
        <v>2.6</v>
      </c>
      <c r="F211" s="418">
        <v>44214</v>
      </c>
      <c r="G211" s="417" t="s">
        <v>2286</v>
      </c>
      <c r="I211" s="379">
        <f t="shared" ca="1" si="84"/>
        <v>-357</v>
      </c>
      <c r="J211" s="379">
        <f t="shared" ca="1" si="85"/>
        <v>-247</v>
      </c>
      <c r="K211" s="391" t="str">
        <f t="shared" ca="1" si="86"/>
        <v>13,90</v>
      </c>
      <c r="L211" s="379"/>
      <c r="N211" s="406">
        <v>44317</v>
      </c>
      <c r="O211" s="379"/>
    </row>
    <row r="212" spans="1:15">
      <c r="A212" s="417" t="s">
        <v>2155</v>
      </c>
      <c r="B212" s="417" t="s">
        <v>6527</v>
      </c>
      <c r="C212" s="417" t="s">
        <v>2281</v>
      </c>
      <c r="D212" s="417" t="s">
        <v>9246</v>
      </c>
      <c r="E212" s="391">
        <v>2.0099999999999998</v>
      </c>
      <c r="F212" s="418">
        <v>44214</v>
      </c>
      <c r="G212" s="417" t="s">
        <v>2283</v>
      </c>
      <c r="I212" s="379">
        <f t="shared" ca="1" si="84"/>
        <v>-357</v>
      </c>
      <c r="J212" s="379">
        <f t="shared" ca="1" si="85"/>
        <v>-247</v>
      </c>
      <c r="K212" s="391" t="str">
        <f t="shared" ca="1" si="86"/>
        <v>14,15</v>
      </c>
      <c r="L212" s="379"/>
      <c r="N212" s="406">
        <v>44350</v>
      </c>
      <c r="O212" s="379"/>
    </row>
    <row r="213" spans="1:15">
      <c r="A213" s="417" t="s">
        <v>2155</v>
      </c>
      <c r="B213" s="417" t="s">
        <v>2284</v>
      </c>
      <c r="C213" s="417" t="s">
        <v>2281</v>
      </c>
      <c r="D213" s="417" t="s">
        <v>9247</v>
      </c>
      <c r="E213" s="391">
        <v>1.94</v>
      </c>
      <c r="F213" s="418">
        <v>44214</v>
      </c>
      <c r="G213" s="417" t="s">
        <v>2286</v>
      </c>
      <c r="I213" s="379">
        <f t="shared" ca="1" si="84"/>
        <v>-357</v>
      </c>
      <c r="J213" s="379">
        <f t="shared" ca="1" si="85"/>
        <v>-247</v>
      </c>
      <c r="K213" s="391" t="str">
        <f t="shared" ca="1" si="86"/>
        <v>14,40</v>
      </c>
      <c r="L213" s="379"/>
      <c r="N213" s="406">
        <v>44446</v>
      </c>
      <c r="O213" s="379"/>
    </row>
    <row r="214" spans="1:15">
      <c r="A214" s="417" t="s">
        <v>2155</v>
      </c>
      <c r="B214" s="417" t="s">
        <v>2287</v>
      </c>
      <c r="C214" s="417" t="s">
        <v>2281</v>
      </c>
      <c r="D214" s="417" t="s">
        <v>9248</v>
      </c>
      <c r="E214" s="391">
        <v>1.6</v>
      </c>
      <c r="F214" s="418">
        <v>44214</v>
      </c>
      <c r="G214" s="417" t="s">
        <v>2283</v>
      </c>
      <c r="I214" s="379">
        <f t="shared" ca="1" si="84"/>
        <v>-357</v>
      </c>
      <c r="J214" s="379">
        <f t="shared" ca="1" si="85"/>
        <v>-247</v>
      </c>
      <c r="K214" s="391" t="str">
        <f t="shared" ca="1" si="86"/>
        <v>14,65</v>
      </c>
      <c r="L214" s="379"/>
      <c r="N214" s="406">
        <v>44481</v>
      </c>
      <c r="O214" s="379"/>
    </row>
    <row r="215" spans="1:15">
      <c r="A215" s="417" t="s">
        <v>2155</v>
      </c>
      <c r="B215" s="417" t="s">
        <v>6528</v>
      </c>
      <c r="C215" s="417" t="s">
        <v>2281</v>
      </c>
      <c r="D215" s="417" t="s">
        <v>9249</v>
      </c>
      <c r="E215" s="391">
        <v>1.1100000000000001</v>
      </c>
      <c r="F215" s="418">
        <v>44214</v>
      </c>
      <c r="G215" s="417" t="s">
        <v>2283</v>
      </c>
      <c r="I215" s="379">
        <f t="shared" ca="1" si="84"/>
        <v>-357</v>
      </c>
      <c r="J215" s="379">
        <f t="shared" ca="1" si="85"/>
        <v>-247</v>
      </c>
      <c r="K215" s="391" t="str">
        <f t="shared" ca="1" si="86"/>
        <v>15,15</v>
      </c>
      <c r="L215" s="379"/>
      <c r="N215" s="406">
        <v>44502</v>
      </c>
      <c r="O215" s="379"/>
    </row>
    <row r="216" spans="1:15">
      <c r="A216" s="417" t="s">
        <v>2155</v>
      </c>
      <c r="B216" s="417" t="s">
        <v>2289</v>
      </c>
      <c r="C216" s="417" t="s">
        <v>2281</v>
      </c>
      <c r="D216" s="417" t="s">
        <v>9250</v>
      </c>
      <c r="E216" s="391">
        <v>0.8</v>
      </c>
      <c r="F216" s="418">
        <v>44214</v>
      </c>
      <c r="G216" s="417" t="s">
        <v>2286</v>
      </c>
      <c r="I216" s="379">
        <f t="shared" ca="1" si="84"/>
        <v>-357</v>
      </c>
      <c r="J216" s="379">
        <f t="shared" ca="1" si="85"/>
        <v>-247</v>
      </c>
      <c r="K216" s="391" t="str">
        <f t="shared" ca="1" si="86"/>
        <v>15,40</v>
      </c>
      <c r="L216" s="379"/>
      <c r="N216" s="406">
        <v>44515</v>
      </c>
      <c r="O216" s="379"/>
    </row>
    <row r="217" spans="1:15">
      <c r="A217" s="417" t="s">
        <v>2155</v>
      </c>
      <c r="B217" s="417" t="s">
        <v>6529</v>
      </c>
      <c r="C217" s="417" t="s">
        <v>2281</v>
      </c>
      <c r="D217" s="417" t="s">
        <v>9251</v>
      </c>
      <c r="E217" s="391">
        <v>0.66</v>
      </c>
      <c r="F217" s="418">
        <v>44214</v>
      </c>
      <c r="G217" s="417" t="s">
        <v>2283</v>
      </c>
      <c r="I217" s="379">
        <f t="shared" ca="1" si="84"/>
        <v>-357</v>
      </c>
      <c r="J217" s="379">
        <f t="shared" ca="1" si="85"/>
        <v>-247</v>
      </c>
      <c r="K217" s="391" t="str">
        <f t="shared" ca="1" si="86"/>
        <v>15,65</v>
      </c>
      <c r="L217" s="379"/>
      <c r="N217" s="406">
        <v>44555</v>
      </c>
      <c r="O217" s="379"/>
    </row>
    <row r="218" spans="1:15">
      <c r="A218" s="417" t="s">
        <v>2155</v>
      </c>
      <c r="B218" s="417" t="s">
        <v>2291</v>
      </c>
      <c r="C218" s="417" t="s">
        <v>2281</v>
      </c>
      <c r="D218" s="417" t="s">
        <v>9252</v>
      </c>
      <c r="E218" s="391">
        <v>0.38</v>
      </c>
      <c r="F218" s="418">
        <v>44214</v>
      </c>
      <c r="G218" s="417" t="s">
        <v>2283</v>
      </c>
      <c r="I218" s="379">
        <f t="shared" ca="1" si="84"/>
        <v>-357</v>
      </c>
      <c r="J218" s="379">
        <f t="shared" ca="1" si="85"/>
        <v>-247</v>
      </c>
      <c r="K218" s="391" t="str">
        <f t="shared" ca="1" si="86"/>
        <v>16,15</v>
      </c>
      <c r="L218" s="379"/>
      <c r="N218" s="406">
        <v>44562</v>
      </c>
      <c r="O218" s="379"/>
    </row>
    <row r="219" spans="1:15">
      <c r="A219" s="417" t="s">
        <v>2155</v>
      </c>
      <c r="B219" s="417" t="s">
        <v>2293</v>
      </c>
      <c r="C219" s="417" t="s">
        <v>2281</v>
      </c>
      <c r="D219" s="417" t="s">
        <v>9253</v>
      </c>
      <c r="E219" s="391">
        <v>0.15</v>
      </c>
      <c r="F219" s="418">
        <v>44214</v>
      </c>
      <c r="G219" s="417" t="s">
        <v>2283</v>
      </c>
      <c r="I219" s="379">
        <f t="shared" ca="1" si="84"/>
        <v>-357</v>
      </c>
      <c r="J219" s="379">
        <f t="shared" ca="1" si="85"/>
        <v>-247</v>
      </c>
      <c r="K219" s="391" t="str">
        <f t="shared" ca="1" si="86"/>
        <v>16,65</v>
      </c>
      <c r="L219" s="379"/>
      <c r="N219" s="406">
        <v>44620</v>
      </c>
      <c r="O219" s="379"/>
    </row>
    <row r="220" spans="1:15">
      <c r="A220" s="417" t="s">
        <v>2155</v>
      </c>
      <c r="B220" s="417" t="s">
        <v>2295</v>
      </c>
      <c r="C220" s="417" t="s">
        <v>2281</v>
      </c>
      <c r="D220" s="417" t="s">
        <v>9254</v>
      </c>
      <c r="E220" s="391">
        <v>0.08</v>
      </c>
      <c r="F220" s="418">
        <v>44214</v>
      </c>
      <c r="G220" s="417" t="s">
        <v>2283</v>
      </c>
      <c r="I220" s="379">
        <f t="shared" ca="1" si="84"/>
        <v>-357</v>
      </c>
      <c r="J220" s="379">
        <f t="shared" ca="1" si="85"/>
        <v>-247</v>
      </c>
      <c r="K220" s="391" t="str">
        <f t="shared" ca="1" si="86"/>
        <v>17,15</v>
      </c>
      <c r="L220" s="379"/>
      <c r="N220" s="406">
        <v>44621</v>
      </c>
      <c r="O220" s="379"/>
    </row>
    <row r="221" spans="1:15">
      <c r="A221" s="417" t="s">
        <v>2155</v>
      </c>
      <c r="B221" s="417" t="s">
        <v>2297</v>
      </c>
      <c r="C221" s="417" t="s">
        <v>2281</v>
      </c>
      <c r="D221" s="417" t="s">
        <v>9255</v>
      </c>
      <c r="E221" s="391">
        <v>0.04</v>
      </c>
      <c r="F221" s="418">
        <v>44214</v>
      </c>
      <c r="G221" s="417" t="s">
        <v>2283</v>
      </c>
      <c r="I221" s="379">
        <f t="shared" ca="1" si="84"/>
        <v>-357</v>
      </c>
      <c r="J221" s="379">
        <f t="shared" ca="1" si="85"/>
        <v>-247</v>
      </c>
      <c r="K221" s="391" t="str">
        <f t="shared" ca="1" si="86"/>
        <v>17,65</v>
      </c>
      <c r="L221" s="379"/>
      <c r="N221" s="406">
        <v>44666</v>
      </c>
      <c r="O221" s="379"/>
    </row>
    <row r="222" spans="1:15">
      <c r="A222" s="417" t="s">
        <v>2155</v>
      </c>
      <c r="B222" s="417" t="s">
        <v>2299</v>
      </c>
      <c r="C222" s="417" t="s">
        <v>2281</v>
      </c>
      <c r="D222" s="417" t="s">
        <v>9256</v>
      </c>
      <c r="E222" s="391">
        <v>0.02</v>
      </c>
      <c r="F222" s="418">
        <v>44214</v>
      </c>
      <c r="G222" s="417" t="s">
        <v>2283</v>
      </c>
      <c r="I222" s="379">
        <f t="shared" ca="1" si="84"/>
        <v>-357</v>
      </c>
      <c r="J222" s="379">
        <f t="shared" ca="1" si="85"/>
        <v>-247</v>
      </c>
      <c r="K222" s="391" t="str">
        <f t="shared" ca="1" si="86"/>
        <v>18,15</v>
      </c>
      <c r="L222" s="379"/>
      <c r="N222" s="406">
        <v>44672</v>
      </c>
      <c r="O222" s="379"/>
    </row>
    <row r="223" spans="1:15">
      <c r="A223" s="417" t="s">
        <v>2155</v>
      </c>
      <c r="B223" s="417" t="s">
        <v>2301</v>
      </c>
      <c r="C223" s="417" t="s">
        <v>2281</v>
      </c>
      <c r="D223" s="417" t="s">
        <v>9257</v>
      </c>
      <c r="E223" s="391">
        <v>0.01</v>
      </c>
      <c r="F223" s="418">
        <v>44214</v>
      </c>
      <c r="G223" s="417" t="s">
        <v>2283</v>
      </c>
      <c r="I223" s="379">
        <f t="shared" ca="1" si="84"/>
        <v>-357</v>
      </c>
      <c r="J223" s="379">
        <f t="shared" ca="1" si="85"/>
        <v>-247</v>
      </c>
      <c r="K223" s="391" t="str">
        <f t="shared" ca="1" si="86"/>
        <v>18,65</v>
      </c>
      <c r="L223" s="379"/>
      <c r="N223" s="406">
        <v>44682</v>
      </c>
      <c r="O223" s="379"/>
    </row>
    <row r="224" spans="1:15">
      <c r="A224" s="417" t="s">
        <v>2155</v>
      </c>
      <c r="B224" s="417" t="s">
        <v>9258</v>
      </c>
      <c r="C224" s="417" t="s">
        <v>2281</v>
      </c>
      <c r="D224" s="417" t="s">
        <v>4998</v>
      </c>
      <c r="E224" s="391">
        <v>6.96</v>
      </c>
      <c r="F224" s="418">
        <v>44214</v>
      </c>
      <c r="G224" s="417" t="s">
        <v>2283</v>
      </c>
      <c r="I224" s="379">
        <f t="shared" ca="1" si="84"/>
        <v>-357</v>
      </c>
      <c r="J224" s="379">
        <f t="shared" ca="1" si="85"/>
        <v>-247</v>
      </c>
      <c r="K224" s="391" t="str">
        <f t="shared" ca="1" si="86"/>
        <v>9,45</v>
      </c>
      <c r="L224" s="379"/>
      <c r="N224" s="406">
        <v>44728</v>
      </c>
      <c r="O224" s="379"/>
    </row>
    <row r="225" spans="1:15">
      <c r="A225" s="417" t="s">
        <v>2155</v>
      </c>
      <c r="B225" s="417" t="s">
        <v>15788</v>
      </c>
      <c r="C225" s="417" t="s">
        <v>2281</v>
      </c>
      <c r="D225" s="417" t="s">
        <v>9239</v>
      </c>
      <c r="E225" s="391">
        <v>3.78</v>
      </c>
      <c r="F225" s="418">
        <v>44249</v>
      </c>
      <c r="G225" s="417" t="s">
        <v>2283</v>
      </c>
      <c r="I225" s="379">
        <f t="shared" ca="1" si="84"/>
        <v>-322</v>
      </c>
      <c r="J225" s="379">
        <f t="shared" ca="1" si="85"/>
        <v>-224</v>
      </c>
      <c r="K225" s="391" t="str">
        <f t="shared" ca="1" si="86"/>
        <v>12,15</v>
      </c>
      <c r="L225" s="379"/>
      <c r="O225" s="379"/>
    </row>
    <row r="226" spans="1:15">
      <c r="A226" s="417" t="s">
        <v>2155</v>
      </c>
      <c r="B226" s="417" t="s">
        <v>16702</v>
      </c>
      <c r="C226" s="417" t="s">
        <v>2281</v>
      </c>
      <c r="D226" s="417" t="s">
        <v>9240</v>
      </c>
      <c r="E226" s="391">
        <v>3.33</v>
      </c>
      <c r="F226" s="418">
        <v>44249</v>
      </c>
      <c r="G226" s="417" t="s">
        <v>2283</v>
      </c>
      <c r="I226" s="379">
        <f t="shared" ca="1" si="84"/>
        <v>-322</v>
      </c>
      <c r="J226" s="379">
        <f t="shared" ca="1" si="85"/>
        <v>-224</v>
      </c>
      <c r="K226" s="391" t="str">
        <f t="shared" ca="1" si="86"/>
        <v>12,65</v>
      </c>
      <c r="L226" s="379"/>
      <c r="O226" s="379"/>
    </row>
    <row r="227" spans="1:15">
      <c r="A227" s="417" t="s">
        <v>2155</v>
      </c>
      <c r="B227" s="417" t="s">
        <v>15789</v>
      </c>
      <c r="C227" s="417" t="s">
        <v>2281</v>
      </c>
      <c r="D227" s="417" t="s">
        <v>9241</v>
      </c>
      <c r="E227" s="391">
        <v>3.55</v>
      </c>
      <c r="F227" s="418">
        <v>44249</v>
      </c>
      <c r="G227" s="417" t="s">
        <v>2286</v>
      </c>
      <c r="I227" s="379">
        <f t="shared" ca="1" si="84"/>
        <v>-322</v>
      </c>
      <c r="J227" s="379">
        <f t="shared" ca="1" si="85"/>
        <v>-224</v>
      </c>
      <c r="K227" s="391" t="str">
        <f t="shared" ca="1" si="86"/>
        <v>12,90</v>
      </c>
      <c r="L227" s="379"/>
      <c r="O227" s="379"/>
    </row>
    <row r="228" spans="1:15">
      <c r="A228" s="417" t="s">
        <v>2155</v>
      </c>
      <c r="B228" s="417" t="s">
        <v>2303</v>
      </c>
      <c r="C228" s="417" t="s">
        <v>2281</v>
      </c>
      <c r="D228" s="417" t="s">
        <v>9242</v>
      </c>
      <c r="E228" s="391">
        <v>1.1499999999999999</v>
      </c>
      <c r="F228" s="418">
        <v>44249</v>
      </c>
      <c r="G228" s="417" t="s">
        <v>2283</v>
      </c>
      <c r="I228" s="379">
        <f t="shared" ca="1" si="84"/>
        <v>-322</v>
      </c>
      <c r="J228" s="379">
        <f t="shared" ca="1" si="85"/>
        <v>-224</v>
      </c>
      <c r="K228" s="391" t="str">
        <f t="shared" ca="1" si="86"/>
        <v>13,15</v>
      </c>
      <c r="L228" s="379"/>
      <c r="O228" s="379"/>
    </row>
    <row r="229" spans="1:15">
      <c r="A229" s="417" t="s">
        <v>2155</v>
      </c>
      <c r="B229" s="417" t="s">
        <v>2305</v>
      </c>
      <c r="C229" s="417" t="s">
        <v>2281</v>
      </c>
      <c r="D229" s="417" t="s">
        <v>9243</v>
      </c>
      <c r="E229" s="391">
        <v>2.8</v>
      </c>
      <c r="F229" s="418">
        <v>44249</v>
      </c>
      <c r="G229" s="417" t="s">
        <v>2283</v>
      </c>
      <c r="I229" s="379">
        <f t="shared" ca="1" si="84"/>
        <v>-322</v>
      </c>
      <c r="J229" s="379">
        <f t="shared" ca="1" si="85"/>
        <v>-224</v>
      </c>
      <c r="K229" s="391" t="str">
        <f t="shared" ca="1" si="86"/>
        <v>13,65</v>
      </c>
      <c r="L229" s="379"/>
      <c r="O229" s="379"/>
    </row>
    <row r="230" spans="1:15">
      <c r="A230" s="417" t="s">
        <v>2155</v>
      </c>
      <c r="B230" s="417" t="s">
        <v>9259</v>
      </c>
      <c r="C230" s="417" t="s">
        <v>2281</v>
      </c>
      <c r="D230" s="417" t="s">
        <v>9246</v>
      </c>
      <c r="E230" s="391">
        <v>2.3199999999999998</v>
      </c>
      <c r="F230" s="418">
        <v>44249</v>
      </c>
      <c r="G230" s="417" t="s">
        <v>2283</v>
      </c>
      <c r="I230" s="379">
        <f t="shared" ca="1" si="84"/>
        <v>-322</v>
      </c>
      <c r="J230" s="379">
        <f t="shared" ca="1" si="85"/>
        <v>-224</v>
      </c>
      <c r="K230" s="391" t="str">
        <f t="shared" ca="1" si="86"/>
        <v>14,15</v>
      </c>
      <c r="L230" s="379"/>
      <c r="O230" s="379"/>
    </row>
    <row r="231" spans="1:15">
      <c r="A231" s="417" t="s">
        <v>2155</v>
      </c>
      <c r="B231" s="417" t="s">
        <v>2306</v>
      </c>
      <c r="C231" s="417" t="s">
        <v>2281</v>
      </c>
      <c r="D231" s="417" t="s">
        <v>9247</v>
      </c>
      <c r="E231" s="391">
        <v>2.1</v>
      </c>
      <c r="F231" s="418">
        <v>44249</v>
      </c>
      <c r="G231" s="417" t="s">
        <v>2286</v>
      </c>
      <c r="I231" s="379">
        <f t="shared" ca="1" si="84"/>
        <v>-322</v>
      </c>
      <c r="J231" s="379">
        <f t="shared" ca="1" si="85"/>
        <v>-224</v>
      </c>
      <c r="K231" s="391" t="str">
        <f t="shared" ca="1" si="86"/>
        <v>14,40</v>
      </c>
      <c r="L231" s="379"/>
      <c r="O231" s="379"/>
    </row>
    <row r="232" spans="1:15">
      <c r="A232" s="417" t="s">
        <v>2155</v>
      </c>
      <c r="B232" s="417" t="s">
        <v>9260</v>
      </c>
      <c r="C232" s="417" t="s">
        <v>2281</v>
      </c>
      <c r="D232" s="417" t="s">
        <v>9248</v>
      </c>
      <c r="E232" s="391">
        <v>1.8</v>
      </c>
      <c r="F232" s="418">
        <v>44249</v>
      </c>
      <c r="G232" s="417" t="s">
        <v>2283</v>
      </c>
      <c r="I232" s="379">
        <f t="shared" ca="1" si="84"/>
        <v>-322</v>
      </c>
      <c r="J232" s="379">
        <f t="shared" ca="1" si="85"/>
        <v>-224</v>
      </c>
      <c r="K232" s="391" t="str">
        <f t="shared" ca="1" si="86"/>
        <v>14,65</v>
      </c>
      <c r="L232" s="379"/>
      <c r="O232" s="379"/>
    </row>
    <row r="233" spans="1:15">
      <c r="A233" s="417" t="s">
        <v>2155</v>
      </c>
      <c r="B233" s="417" t="s">
        <v>9261</v>
      </c>
      <c r="C233" s="417" t="s">
        <v>2281</v>
      </c>
      <c r="D233" s="417" t="s">
        <v>9249</v>
      </c>
      <c r="E233" s="391">
        <v>1.47</v>
      </c>
      <c r="F233" s="418">
        <v>44249</v>
      </c>
      <c r="G233" s="417" t="s">
        <v>2283</v>
      </c>
      <c r="I233" s="379">
        <f t="shared" ca="1" si="84"/>
        <v>-322</v>
      </c>
      <c r="J233" s="379">
        <f t="shared" ca="1" si="85"/>
        <v>-224</v>
      </c>
      <c r="K233" s="391" t="str">
        <f t="shared" ca="1" si="86"/>
        <v>15,15</v>
      </c>
      <c r="L233" s="379"/>
      <c r="O233" s="379"/>
    </row>
    <row r="234" spans="1:15">
      <c r="A234" s="417" t="s">
        <v>2155</v>
      </c>
      <c r="B234" s="417" t="s">
        <v>9262</v>
      </c>
      <c r="C234" s="417" t="s">
        <v>2281</v>
      </c>
      <c r="D234" s="417" t="s">
        <v>9251</v>
      </c>
      <c r="E234" s="391">
        <v>1.1000000000000001</v>
      </c>
      <c r="F234" s="418">
        <v>44249</v>
      </c>
      <c r="G234" s="417" t="s">
        <v>2283</v>
      </c>
      <c r="I234" s="379">
        <f t="shared" ca="1" si="84"/>
        <v>-322</v>
      </c>
      <c r="J234" s="379">
        <f t="shared" ca="1" si="85"/>
        <v>-224</v>
      </c>
      <c r="K234" s="391" t="str">
        <f t="shared" ca="1" si="86"/>
        <v>15,65</v>
      </c>
      <c r="L234" s="379"/>
      <c r="O234" s="379"/>
    </row>
    <row r="235" spans="1:15">
      <c r="A235" s="417" t="s">
        <v>2155</v>
      </c>
      <c r="B235" s="417" t="s">
        <v>9263</v>
      </c>
      <c r="C235" s="417" t="s">
        <v>2281</v>
      </c>
      <c r="D235" s="417" t="s">
        <v>9252</v>
      </c>
      <c r="E235" s="391">
        <v>0.81</v>
      </c>
      <c r="F235" s="418">
        <v>44249</v>
      </c>
      <c r="G235" s="417" t="s">
        <v>2283</v>
      </c>
      <c r="I235" s="379">
        <f t="shared" ca="1" si="84"/>
        <v>-322</v>
      </c>
      <c r="J235" s="379">
        <f t="shared" ca="1" si="85"/>
        <v>-224</v>
      </c>
      <c r="K235" s="391" t="str">
        <f t="shared" ca="1" si="86"/>
        <v>16,15</v>
      </c>
      <c r="L235" s="379"/>
      <c r="O235" s="379"/>
    </row>
    <row r="236" spans="1:15">
      <c r="A236" s="417" t="s">
        <v>2155</v>
      </c>
      <c r="B236" s="417" t="s">
        <v>9264</v>
      </c>
      <c r="C236" s="417" t="s">
        <v>2281</v>
      </c>
      <c r="D236" s="417" t="s">
        <v>9253</v>
      </c>
      <c r="E236" s="391">
        <v>0.56999999999999995</v>
      </c>
      <c r="F236" s="418">
        <v>44249</v>
      </c>
      <c r="G236" s="417" t="s">
        <v>2283</v>
      </c>
      <c r="I236" s="379">
        <f t="shared" ca="1" si="84"/>
        <v>-322</v>
      </c>
      <c r="J236" s="379">
        <f t="shared" ca="1" si="85"/>
        <v>-224</v>
      </c>
      <c r="K236" s="391" t="str">
        <f t="shared" ca="1" si="86"/>
        <v>16,65</v>
      </c>
      <c r="L236" s="379"/>
      <c r="O236" s="379"/>
    </row>
    <row r="237" spans="1:15">
      <c r="A237" s="417" t="s">
        <v>2155</v>
      </c>
      <c r="B237" s="417" t="s">
        <v>9265</v>
      </c>
      <c r="C237" s="417" t="s">
        <v>2281</v>
      </c>
      <c r="D237" s="417" t="s">
        <v>9254</v>
      </c>
      <c r="E237" s="391">
        <v>0.4</v>
      </c>
      <c r="F237" s="418">
        <v>44249</v>
      </c>
      <c r="G237" s="417" t="s">
        <v>2283</v>
      </c>
      <c r="I237" s="379">
        <f t="shared" ca="1" si="84"/>
        <v>-322</v>
      </c>
      <c r="J237" s="379">
        <f t="shared" ca="1" si="85"/>
        <v>-224</v>
      </c>
      <c r="K237" s="391" t="str">
        <f t="shared" ca="1" si="86"/>
        <v>17,15</v>
      </c>
      <c r="L237" s="379"/>
      <c r="O237" s="379"/>
    </row>
    <row r="238" spans="1:15">
      <c r="A238" s="417" t="s">
        <v>2155</v>
      </c>
      <c r="B238" s="417" t="s">
        <v>9266</v>
      </c>
      <c r="C238" s="417" t="s">
        <v>2281</v>
      </c>
      <c r="D238" s="417" t="s">
        <v>9255</v>
      </c>
      <c r="E238" s="391">
        <v>0.27</v>
      </c>
      <c r="F238" s="418">
        <v>44249</v>
      </c>
      <c r="G238" s="417" t="s">
        <v>2283</v>
      </c>
      <c r="I238" s="379">
        <f t="shared" ca="1" si="84"/>
        <v>-322</v>
      </c>
      <c r="J238" s="379">
        <f t="shared" ca="1" si="85"/>
        <v>-224</v>
      </c>
      <c r="K238" s="391" t="str">
        <f t="shared" ca="1" si="86"/>
        <v>17,65</v>
      </c>
      <c r="L238" s="379"/>
      <c r="O238" s="379"/>
    </row>
    <row r="239" spans="1:15">
      <c r="A239" s="417" t="s">
        <v>2155</v>
      </c>
      <c r="B239" s="417" t="s">
        <v>9267</v>
      </c>
      <c r="C239" s="417" t="s">
        <v>2281</v>
      </c>
      <c r="D239" s="417" t="s">
        <v>9256</v>
      </c>
      <c r="E239" s="391">
        <v>0.19</v>
      </c>
      <c r="F239" s="418">
        <v>44249</v>
      </c>
      <c r="G239" s="417" t="s">
        <v>2283</v>
      </c>
      <c r="I239" s="379">
        <f t="shared" ca="1" si="84"/>
        <v>-322</v>
      </c>
      <c r="J239" s="379">
        <f t="shared" ca="1" si="85"/>
        <v>-224</v>
      </c>
      <c r="K239" s="391" t="str">
        <f t="shared" ca="1" si="86"/>
        <v>18,15</v>
      </c>
      <c r="L239" s="379"/>
      <c r="O239" s="379"/>
    </row>
    <row r="240" spans="1:15">
      <c r="A240" s="417" t="s">
        <v>2155</v>
      </c>
      <c r="B240" s="417" t="s">
        <v>9268</v>
      </c>
      <c r="C240" s="417" t="s">
        <v>2281</v>
      </c>
      <c r="D240" s="417" t="s">
        <v>9257</v>
      </c>
      <c r="E240" s="391">
        <v>0.13</v>
      </c>
      <c r="F240" s="418">
        <v>44249</v>
      </c>
      <c r="G240" s="417" t="s">
        <v>2283</v>
      </c>
      <c r="I240" s="379">
        <f t="shared" ca="1" si="84"/>
        <v>-322</v>
      </c>
      <c r="J240" s="379">
        <f t="shared" ca="1" si="85"/>
        <v>-224</v>
      </c>
      <c r="K240" s="391" t="str">
        <f t="shared" ca="1" si="86"/>
        <v>18,65</v>
      </c>
      <c r="L240" s="379"/>
      <c r="O240" s="379"/>
    </row>
    <row r="241" spans="1:15">
      <c r="A241" s="417" t="s">
        <v>2155</v>
      </c>
      <c r="B241" s="417" t="s">
        <v>9269</v>
      </c>
      <c r="C241" s="417" t="s">
        <v>2281</v>
      </c>
      <c r="D241" s="417" t="s">
        <v>9270</v>
      </c>
      <c r="E241" s="391">
        <v>0.1</v>
      </c>
      <c r="F241" s="418">
        <v>44249</v>
      </c>
      <c r="G241" s="417" t="s">
        <v>2283</v>
      </c>
      <c r="I241" s="379">
        <f t="shared" ca="1" si="84"/>
        <v>-322</v>
      </c>
      <c r="J241" s="379">
        <f t="shared" ca="1" si="85"/>
        <v>-224</v>
      </c>
      <c r="K241" s="391" t="str">
        <f t="shared" ca="1" si="86"/>
        <v>19,15</v>
      </c>
      <c r="L241" s="379"/>
      <c r="O241" s="379"/>
    </row>
    <row r="242" spans="1:15">
      <c r="A242" s="417" t="s">
        <v>2155</v>
      </c>
      <c r="B242" s="417" t="s">
        <v>9271</v>
      </c>
      <c r="C242" s="417" t="s">
        <v>2281</v>
      </c>
      <c r="D242" s="417" t="s">
        <v>9272</v>
      </c>
      <c r="E242" s="391">
        <v>3.3</v>
      </c>
      <c r="F242" s="418">
        <v>44270</v>
      </c>
      <c r="G242" s="417" t="s">
        <v>2286</v>
      </c>
      <c r="I242" s="379">
        <f t="shared" ca="1" si="84"/>
        <v>-301</v>
      </c>
      <c r="J242" s="379">
        <f t="shared" ca="1" si="85"/>
        <v>-209</v>
      </c>
      <c r="K242" s="391" t="str">
        <f t="shared" ca="1" si="86"/>
        <v>12,40</v>
      </c>
      <c r="L242" s="379"/>
      <c r="O242" s="379"/>
    </row>
    <row r="243" spans="1:15">
      <c r="A243" s="417" t="s">
        <v>2155</v>
      </c>
      <c r="B243" s="417" t="s">
        <v>2307</v>
      </c>
      <c r="C243" s="417" t="s">
        <v>2281</v>
      </c>
      <c r="D243" s="417" t="s">
        <v>9273</v>
      </c>
      <c r="E243" s="391">
        <v>2.4300000000000002</v>
      </c>
      <c r="F243" s="418">
        <v>44270</v>
      </c>
      <c r="G243" s="417" t="s">
        <v>2286</v>
      </c>
      <c r="I243" s="379">
        <f t="shared" ca="1" si="84"/>
        <v>-301</v>
      </c>
      <c r="J243" s="379">
        <f t="shared" ca="1" si="85"/>
        <v>-209</v>
      </c>
      <c r="K243" s="391" t="str">
        <f t="shared" ca="1" si="86"/>
        <v>13,40</v>
      </c>
      <c r="L243" s="379"/>
      <c r="O243" s="379"/>
    </row>
    <row r="244" spans="1:15">
      <c r="A244" s="417" t="s">
        <v>2155</v>
      </c>
      <c r="B244" s="417" t="s">
        <v>9274</v>
      </c>
      <c r="C244" s="417" t="s">
        <v>2281</v>
      </c>
      <c r="D244" s="417" t="s">
        <v>9251</v>
      </c>
      <c r="E244" s="391">
        <v>1.5</v>
      </c>
      <c r="F244" s="418">
        <v>44270</v>
      </c>
      <c r="G244" s="417" t="s">
        <v>2283</v>
      </c>
      <c r="I244" s="379">
        <f t="shared" ca="1" si="84"/>
        <v>-301</v>
      </c>
      <c r="J244" s="379">
        <f t="shared" ca="1" si="85"/>
        <v>-209</v>
      </c>
      <c r="K244" s="391" t="str">
        <f t="shared" ca="1" si="86"/>
        <v>15,65</v>
      </c>
      <c r="L244" s="379"/>
      <c r="O244" s="379"/>
    </row>
    <row r="245" spans="1:15">
      <c r="A245" s="417" t="s">
        <v>2155</v>
      </c>
      <c r="B245" s="417" t="s">
        <v>15790</v>
      </c>
      <c r="C245" s="417" t="s">
        <v>2281</v>
      </c>
      <c r="D245" s="417" t="s">
        <v>9252</v>
      </c>
      <c r="E245" s="391">
        <v>1</v>
      </c>
      <c r="F245" s="418">
        <v>44270</v>
      </c>
      <c r="G245" s="417" t="s">
        <v>2283</v>
      </c>
      <c r="I245" s="379">
        <f t="shared" ca="1" si="84"/>
        <v>-301</v>
      </c>
      <c r="J245" s="379">
        <f t="shared" ca="1" si="85"/>
        <v>-209</v>
      </c>
      <c r="K245" s="391" t="str">
        <f t="shared" ca="1" si="86"/>
        <v>16,15</v>
      </c>
      <c r="L245" s="379"/>
      <c r="O245" s="379"/>
    </row>
    <row r="246" spans="1:15">
      <c r="A246" s="417" t="s">
        <v>2155</v>
      </c>
      <c r="B246" s="417" t="s">
        <v>9275</v>
      </c>
      <c r="C246" s="417" t="s">
        <v>2281</v>
      </c>
      <c r="D246" s="417" t="s">
        <v>9276</v>
      </c>
      <c r="E246" s="391">
        <v>1.1000000000000001</v>
      </c>
      <c r="F246" s="418">
        <v>44270</v>
      </c>
      <c r="G246" s="417" t="s">
        <v>2286</v>
      </c>
      <c r="I246" s="379">
        <f t="shared" ca="1" si="84"/>
        <v>-301</v>
      </c>
      <c r="J246" s="379">
        <f t="shared" ca="1" si="85"/>
        <v>-209</v>
      </c>
      <c r="K246" s="391" t="str">
        <f t="shared" ca="1" si="86"/>
        <v>15,90</v>
      </c>
      <c r="L246" s="379"/>
      <c r="O246" s="379"/>
    </row>
    <row r="247" spans="1:15">
      <c r="A247" s="417" t="s">
        <v>2155</v>
      </c>
      <c r="B247" s="417" t="s">
        <v>9277</v>
      </c>
      <c r="C247" s="417" t="s">
        <v>2281</v>
      </c>
      <c r="D247" s="417" t="s">
        <v>9253</v>
      </c>
      <c r="E247" s="391">
        <v>0.76</v>
      </c>
      <c r="F247" s="418">
        <v>44270</v>
      </c>
      <c r="G247" s="417" t="s">
        <v>2283</v>
      </c>
      <c r="I247" s="379">
        <f t="shared" ca="1" si="84"/>
        <v>-301</v>
      </c>
      <c r="J247" s="379">
        <f t="shared" ca="1" si="85"/>
        <v>-209</v>
      </c>
      <c r="K247" s="391" t="str">
        <f t="shared" ca="1" si="86"/>
        <v>16,65</v>
      </c>
      <c r="L247" s="379"/>
      <c r="O247" s="379"/>
    </row>
    <row r="248" spans="1:15">
      <c r="A248" s="417" t="s">
        <v>2155</v>
      </c>
      <c r="B248" s="417" t="s">
        <v>2309</v>
      </c>
      <c r="C248" s="417" t="s">
        <v>2281</v>
      </c>
      <c r="D248" s="417" t="s">
        <v>9254</v>
      </c>
      <c r="E248" s="391">
        <v>0.62</v>
      </c>
      <c r="F248" s="418">
        <v>44270</v>
      </c>
      <c r="G248" s="417" t="s">
        <v>2283</v>
      </c>
      <c r="I248" s="379">
        <f t="shared" ca="1" si="84"/>
        <v>-301</v>
      </c>
      <c r="J248" s="379">
        <f t="shared" ca="1" si="85"/>
        <v>-209</v>
      </c>
      <c r="K248" s="391" t="str">
        <f t="shared" ca="1" si="86"/>
        <v>17,15</v>
      </c>
      <c r="L248" s="379"/>
      <c r="O248" s="379"/>
    </row>
    <row r="249" spans="1:15">
      <c r="A249" s="417" t="s">
        <v>2155</v>
      </c>
      <c r="B249" s="417" t="s">
        <v>15791</v>
      </c>
      <c r="C249" s="417" t="s">
        <v>2281</v>
      </c>
      <c r="D249" s="417" t="s">
        <v>9255</v>
      </c>
      <c r="E249" s="391">
        <v>0.49</v>
      </c>
      <c r="F249" s="418">
        <v>44270</v>
      </c>
      <c r="G249" s="417" t="s">
        <v>2283</v>
      </c>
      <c r="I249" s="379">
        <f t="shared" ca="1" si="84"/>
        <v>-301</v>
      </c>
      <c r="J249" s="379">
        <f t="shared" ca="1" si="85"/>
        <v>-209</v>
      </c>
      <c r="K249" s="391" t="str">
        <f t="shared" ca="1" si="86"/>
        <v>17,65</v>
      </c>
      <c r="L249" s="379"/>
      <c r="O249" s="379"/>
    </row>
    <row r="250" spans="1:15">
      <c r="A250" s="417" t="s">
        <v>2155</v>
      </c>
      <c r="B250" s="417" t="s">
        <v>9278</v>
      </c>
      <c r="C250" s="417" t="s">
        <v>2281</v>
      </c>
      <c r="D250" s="417" t="s">
        <v>9256</v>
      </c>
      <c r="E250" s="391">
        <v>0.34</v>
      </c>
      <c r="F250" s="418">
        <v>44270</v>
      </c>
      <c r="G250" s="417" t="s">
        <v>2283</v>
      </c>
      <c r="I250" s="379">
        <f t="shared" ca="1" si="84"/>
        <v>-301</v>
      </c>
      <c r="J250" s="379">
        <f t="shared" ca="1" si="85"/>
        <v>-209</v>
      </c>
      <c r="K250" s="391" t="str">
        <f t="shared" ca="1" si="86"/>
        <v>18,15</v>
      </c>
      <c r="L250" s="379"/>
      <c r="O250" s="379"/>
    </row>
    <row r="251" spans="1:15">
      <c r="A251" s="417" t="s">
        <v>2155</v>
      </c>
      <c r="B251" s="417" t="s">
        <v>2310</v>
      </c>
      <c r="C251" s="417" t="s">
        <v>2281</v>
      </c>
      <c r="D251" s="417" t="s">
        <v>9257</v>
      </c>
      <c r="E251" s="391">
        <v>0.24</v>
      </c>
      <c r="F251" s="418">
        <v>44270</v>
      </c>
      <c r="G251" s="417" t="s">
        <v>2283</v>
      </c>
      <c r="I251" s="379">
        <f t="shared" ca="1" si="84"/>
        <v>-301</v>
      </c>
      <c r="J251" s="379">
        <f t="shared" ca="1" si="85"/>
        <v>-209</v>
      </c>
      <c r="K251" s="391" t="str">
        <f t="shared" ca="1" si="86"/>
        <v>18,65</v>
      </c>
      <c r="L251" s="379"/>
      <c r="O251" s="379"/>
    </row>
    <row r="252" spans="1:15">
      <c r="A252" s="417" t="s">
        <v>2155</v>
      </c>
      <c r="B252" s="417" t="s">
        <v>9279</v>
      </c>
      <c r="C252" s="417" t="s">
        <v>2281</v>
      </c>
      <c r="D252" s="417" t="s">
        <v>9270</v>
      </c>
      <c r="E252" s="391">
        <v>0.22</v>
      </c>
      <c r="F252" s="418">
        <v>44270</v>
      </c>
      <c r="G252" s="417" t="s">
        <v>2283</v>
      </c>
      <c r="I252" s="379">
        <f t="shared" ca="1" si="84"/>
        <v>-301</v>
      </c>
      <c r="J252" s="379">
        <f t="shared" ca="1" si="85"/>
        <v>-209</v>
      </c>
      <c r="K252" s="391" t="str">
        <f t="shared" ca="1" si="86"/>
        <v>19,15</v>
      </c>
      <c r="L252" s="379"/>
      <c r="O252" s="379"/>
    </row>
    <row r="253" spans="1:15">
      <c r="A253" s="417" t="s">
        <v>2155</v>
      </c>
      <c r="B253" s="417" t="s">
        <v>6530</v>
      </c>
      <c r="C253" s="417" t="s">
        <v>2281</v>
      </c>
      <c r="D253" s="417" t="s">
        <v>9280</v>
      </c>
      <c r="E253" s="391">
        <v>0.18</v>
      </c>
      <c r="F253" s="418">
        <v>44270</v>
      </c>
      <c r="G253" s="417" t="s">
        <v>2283</v>
      </c>
      <c r="I253" s="379">
        <f t="shared" ca="1" si="84"/>
        <v>-301</v>
      </c>
      <c r="J253" s="379">
        <f t="shared" ca="1" si="85"/>
        <v>-209</v>
      </c>
      <c r="K253" s="391" t="str">
        <f t="shared" ca="1" si="86"/>
        <v>19,65</v>
      </c>
      <c r="L253" s="379"/>
      <c r="O253" s="379"/>
    </row>
    <row r="254" spans="1:15">
      <c r="A254" s="417" t="s">
        <v>2155</v>
      </c>
      <c r="B254" s="417" t="s">
        <v>9281</v>
      </c>
      <c r="C254" s="417" t="s">
        <v>2281</v>
      </c>
      <c r="D254" s="417" t="s">
        <v>9282</v>
      </c>
      <c r="E254" s="391">
        <v>0.12</v>
      </c>
      <c r="F254" s="418">
        <v>44270</v>
      </c>
      <c r="G254" s="417" t="s">
        <v>2283</v>
      </c>
      <c r="I254" s="379">
        <f t="shared" ca="1" si="84"/>
        <v>-301</v>
      </c>
      <c r="J254" s="379">
        <f t="shared" ca="1" si="85"/>
        <v>-209</v>
      </c>
      <c r="K254" s="391" t="str">
        <f t="shared" ca="1" si="86"/>
        <v>20,15</v>
      </c>
      <c r="L254" s="379"/>
      <c r="O254" s="379"/>
    </row>
    <row r="255" spans="1:15">
      <c r="A255" s="417" t="s">
        <v>2155</v>
      </c>
      <c r="B255" s="417" t="s">
        <v>2311</v>
      </c>
      <c r="C255" s="417" t="s">
        <v>2281</v>
      </c>
      <c r="D255" s="417" t="s">
        <v>9283</v>
      </c>
      <c r="E255" s="391">
        <v>0.09</v>
      </c>
      <c r="F255" s="418">
        <v>44270</v>
      </c>
      <c r="G255" s="417" t="s">
        <v>2286</v>
      </c>
      <c r="I255" s="379">
        <f t="shared" ca="1" si="84"/>
        <v>-301</v>
      </c>
      <c r="J255" s="379">
        <f t="shared" ca="1" si="85"/>
        <v>-209</v>
      </c>
      <c r="K255" s="391" t="str">
        <f t="shared" ca="1" si="86"/>
        <v>20,40</v>
      </c>
      <c r="L255" s="379"/>
      <c r="O255" s="379"/>
    </row>
    <row r="256" spans="1:15">
      <c r="A256" s="417" t="s">
        <v>2155</v>
      </c>
      <c r="B256" s="417" t="s">
        <v>2313</v>
      </c>
      <c r="C256" s="417" t="s">
        <v>2281</v>
      </c>
      <c r="D256" s="417" t="s">
        <v>9284</v>
      </c>
      <c r="E256" s="391">
        <v>0.06</v>
      </c>
      <c r="F256" s="418">
        <v>44270</v>
      </c>
      <c r="G256" s="417" t="s">
        <v>2286</v>
      </c>
      <c r="I256" s="379">
        <f t="shared" ca="1" si="84"/>
        <v>-301</v>
      </c>
      <c r="J256" s="379">
        <f t="shared" ca="1" si="85"/>
        <v>-209</v>
      </c>
      <c r="K256" s="391" t="str">
        <f t="shared" ca="1" si="86"/>
        <v>21,40</v>
      </c>
      <c r="L256" s="379"/>
      <c r="O256" s="379"/>
    </row>
    <row r="257" spans="1:15">
      <c r="A257" s="417" t="s">
        <v>2155</v>
      </c>
      <c r="B257" s="417" t="s">
        <v>7373</v>
      </c>
      <c r="C257" s="417" t="s">
        <v>2281</v>
      </c>
      <c r="D257" s="417" t="s">
        <v>9285</v>
      </c>
      <c r="E257" s="391">
        <v>0.01</v>
      </c>
      <c r="F257" s="418">
        <v>44305</v>
      </c>
      <c r="G257" s="417" t="s">
        <v>2283</v>
      </c>
      <c r="I257" s="379">
        <f t="shared" ca="1" si="84"/>
        <v>-266</v>
      </c>
      <c r="J257" s="379">
        <f t="shared" ca="1" si="85"/>
        <v>-185</v>
      </c>
      <c r="K257" s="391" t="str">
        <f t="shared" ca="1" si="86"/>
        <v>14,73</v>
      </c>
      <c r="L257" s="379"/>
      <c r="O257" s="379"/>
    </row>
    <row r="258" spans="1:15">
      <c r="A258" s="417" t="s">
        <v>2155</v>
      </c>
      <c r="B258" s="417" t="s">
        <v>2315</v>
      </c>
      <c r="C258" s="417" t="s">
        <v>2281</v>
      </c>
      <c r="D258" s="417" t="s">
        <v>5092</v>
      </c>
      <c r="E258" s="391">
        <v>2.8</v>
      </c>
      <c r="F258" s="418">
        <v>44305</v>
      </c>
      <c r="G258" s="417" t="s">
        <v>2283</v>
      </c>
      <c r="I258" s="379">
        <f t="shared" ca="1" si="84"/>
        <v>-266</v>
      </c>
      <c r="J258" s="379">
        <f t="shared" ca="1" si="85"/>
        <v>-185</v>
      </c>
      <c r="K258" s="391" t="str">
        <f t="shared" ca="1" si="86"/>
        <v>14,23</v>
      </c>
      <c r="L258" s="379"/>
      <c r="O258" s="379"/>
    </row>
    <row r="259" spans="1:15">
      <c r="A259" s="417" t="s">
        <v>2155</v>
      </c>
      <c r="B259" s="417" t="s">
        <v>2316</v>
      </c>
      <c r="C259" s="417" t="s">
        <v>2281</v>
      </c>
      <c r="D259" s="417" t="s">
        <v>9286</v>
      </c>
      <c r="E259" s="391">
        <v>0.98</v>
      </c>
      <c r="F259" s="418">
        <v>44305</v>
      </c>
      <c r="G259" s="417" t="s">
        <v>2283</v>
      </c>
      <c r="I259" s="379">
        <f t="shared" ca="1" si="84"/>
        <v>-266</v>
      </c>
      <c r="J259" s="379">
        <f t="shared" ca="1" si="85"/>
        <v>-185</v>
      </c>
      <c r="K259" s="391" t="str">
        <f t="shared" ca="1" si="86"/>
        <v>15,73</v>
      </c>
      <c r="L259" s="379"/>
      <c r="O259" s="379"/>
    </row>
    <row r="260" spans="1:15">
      <c r="A260" s="417" t="s">
        <v>2155</v>
      </c>
      <c r="B260" s="417" t="s">
        <v>7374</v>
      </c>
      <c r="C260" s="417" t="s">
        <v>2281</v>
      </c>
      <c r="D260" s="417" t="s">
        <v>9287</v>
      </c>
      <c r="E260" s="391">
        <v>1.06</v>
      </c>
      <c r="F260" s="418">
        <v>44305</v>
      </c>
      <c r="G260" s="417" t="s">
        <v>2283</v>
      </c>
      <c r="I260" s="379">
        <f t="shared" ca="1" si="84"/>
        <v>-266</v>
      </c>
      <c r="J260" s="379">
        <f t="shared" ca="1" si="85"/>
        <v>-185</v>
      </c>
      <c r="K260" s="391" t="str">
        <f t="shared" ca="1" si="86"/>
        <v>16,23</v>
      </c>
      <c r="L260" s="379"/>
      <c r="O260" s="379"/>
    </row>
    <row r="261" spans="1:15">
      <c r="A261" s="417" t="s">
        <v>2155</v>
      </c>
      <c r="B261" s="417" t="s">
        <v>7375</v>
      </c>
      <c r="C261" s="417" t="s">
        <v>2281</v>
      </c>
      <c r="D261" s="417" t="s">
        <v>9288</v>
      </c>
      <c r="E261" s="391">
        <v>0.87</v>
      </c>
      <c r="F261" s="418">
        <v>44305</v>
      </c>
      <c r="G261" s="417" t="s">
        <v>2283</v>
      </c>
      <c r="I261" s="379">
        <f t="shared" ca="1" si="84"/>
        <v>-266</v>
      </c>
      <c r="J261" s="379">
        <f t="shared" ca="1" si="85"/>
        <v>-185</v>
      </c>
      <c r="K261" s="391" t="str">
        <f t="shared" ca="1" si="86"/>
        <v>16,73</v>
      </c>
      <c r="L261" s="379"/>
      <c r="O261" s="379"/>
    </row>
    <row r="262" spans="1:15">
      <c r="A262" s="417" t="s">
        <v>2155</v>
      </c>
      <c r="B262" s="417" t="s">
        <v>18154</v>
      </c>
      <c r="C262" s="417" t="s">
        <v>2281</v>
      </c>
      <c r="D262" s="417" t="s">
        <v>13437</v>
      </c>
      <c r="E262" s="391">
        <v>0.01</v>
      </c>
      <c r="F262" s="418">
        <v>44305</v>
      </c>
      <c r="G262" s="417" t="s">
        <v>2283</v>
      </c>
      <c r="I262" s="379">
        <f t="shared" ca="1" si="84"/>
        <v>-266</v>
      </c>
      <c r="J262" s="379">
        <f t="shared" ca="1" si="85"/>
        <v>-185</v>
      </c>
      <c r="K262" s="391" t="str">
        <f t="shared" ca="1" si="86"/>
        <v>18,23</v>
      </c>
      <c r="L262" s="379"/>
      <c r="O262" s="379"/>
    </row>
    <row r="263" spans="1:15">
      <c r="A263" s="417" t="s">
        <v>2155</v>
      </c>
      <c r="B263" s="417" t="s">
        <v>18155</v>
      </c>
      <c r="C263" s="417" t="s">
        <v>2281</v>
      </c>
      <c r="D263" s="417" t="s">
        <v>13412</v>
      </c>
      <c r="E263" s="391">
        <v>0.01</v>
      </c>
      <c r="F263" s="418">
        <v>44305</v>
      </c>
      <c r="G263" s="417" t="s">
        <v>2283</v>
      </c>
      <c r="I263" s="379">
        <f t="shared" ca="1" si="84"/>
        <v>-266</v>
      </c>
      <c r="J263" s="379">
        <f t="shared" ca="1" si="85"/>
        <v>-185</v>
      </c>
      <c r="K263" s="391" t="str">
        <f t="shared" ca="1" si="86"/>
        <v>18,73</v>
      </c>
      <c r="L263" s="379"/>
      <c r="O263" s="379"/>
    </row>
    <row r="264" spans="1:15">
      <c r="A264" s="417" t="s">
        <v>2155</v>
      </c>
      <c r="B264" s="417" t="s">
        <v>18156</v>
      </c>
      <c r="C264" s="417" t="s">
        <v>2281</v>
      </c>
      <c r="D264" s="417" t="s">
        <v>13340</v>
      </c>
      <c r="E264" s="391">
        <v>0.02</v>
      </c>
      <c r="F264" s="418">
        <v>44305</v>
      </c>
      <c r="G264" s="417" t="s">
        <v>2283</v>
      </c>
      <c r="I264" s="379">
        <f t="shared" ca="1" si="84"/>
        <v>-266</v>
      </c>
      <c r="J264" s="379">
        <f t="shared" ca="1" si="85"/>
        <v>-185</v>
      </c>
      <c r="K264" s="391" t="str">
        <f t="shared" ca="1" si="86"/>
        <v>19,23</v>
      </c>
      <c r="L264" s="379"/>
      <c r="O264" s="379"/>
    </row>
    <row r="265" spans="1:15">
      <c r="A265" s="417" t="s">
        <v>2155</v>
      </c>
      <c r="B265" s="417" t="s">
        <v>18157</v>
      </c>
      <c r="C265" s="417" t="s">
        <v>2281</v>
      </c>
      <c r="D265" s="417" t="s">
        <v>13417</v>
      </c>
      <c r="E265" s="391">
        <v>0.01</v>
      </c>
      <c r="F265" s="418">
        <v>44305</v>
      </c>
      <c r="G265" s="417" t="s">
        <v>2283</v>
      </c>
      <c r="I265" s="379">
        <f t="shared" ca="1" si="84"/>
        <v>-266</v>
      </c>
      <c r="J265" s="379">
        <f t="shared" ca="1" si="85"/>
        <v>-185</v>
      </c>
      <c r="K265" s="391" t="str">
        <f t="shared" ca="1" si="86"/>
        <v>20,23</v>
      </c>
      <c r="L265" s="379"/>
      <c r="O265" s="379"/>
    </row>
    <row r="266" spans="1:15">
      <c r="A266" s="417" t="s">
        <v>2155</v>
      </c>
      <c r="B266" s="417" t="s">
        <v>2318</v>
      </c>
      <c r="C266" s="417" t="s">
        <v>2281</v>
      </c>
      <c r="D266" s="417" t="s">
        <v>2477</v>
      </c>
      <c r="E266" s="391">
        <v>0.3</v>
      </c>
      <c r="F266" s="418">
        <v>44305</v>
      </c>
      <c r="G266" s="417" t="s">
        <v>2286</v>
      </c>
      <c r="I266" s="379">
        <f t="shared" ref="I266:I329" ca="1" si="87">IF(F266&lt;&gt;"",F266-$I$199,"")</f>
        <v>-266</v>
      </c>
      <c r="J266" s="379">
        <f t="shared" ref="J266:J329" ca="1" si="88">IF(I266&lt;&gt;"",NETWORKDAYS($I$199,F266-1,$N$201:$N$224),"")</f>
        <v>-185</v>
      </c>
      <c r="K266" s="391" t="str">
        <f t="shared" ref="K266:K329" ca="1" si="89">IF(I266&lt;&gt;"",RIGHT(D266,LEN(D266)-FIND(" ",D266)),"")</f>
        <v>19,98</v>
      </c>
      <c r="L266" s="379"/>
      <c r="O266" s="379"/>
    </row>
    <row r="267" spans="1:15">
      <c r="A267" s="417" t="s">
        <v>2155</v>
      </c>
      <c r="B267" s="417" t="s">
        <v>9289</v>
      </c>
      <c r="C267" s="417" t="s">
        <v>2281</v>
      </c>
      <c r="D267" s="417" t="s">
        <v>9290</v>
      </c>
      <c r="E267" s="391">
        <v>0.1</v>
      </c>
      <c r="F267" s="418">
        <v>44305</v>
      </c>
      <c r="G267" s="417" t="s">
        <v>2283</v>
      </c>
      <c r="I267" s="379">
        <f t="shared" ca="1" si="87"/>
        <v>-266</v>
      </c>
      <c r="J267" s="379">
        <f t="shared" ca="1" si="88"/>
        <v>-185</v>
      </c>
      <c r="K267" s="391" t="str">
        <f t="shared" ca="1" si="89"/>
        <v>20,73</v>
      </c>
      <c r="L267" s="379"/>
      <c r="O267" s="379"/>
    </row>
    <row r="268" spans="1:15">
      <c r="A268" s="417" t="s">
        <v>2155</v>
      </c>
      <c r="B268" s="417" t="s">
        <v>18158</v>
      </c>
      <c r="C268" s="417" t="s">
        <v>2281</v>
      </c>
      <c r="D268" s="417" t="s">
        <v>13300</v>
      </c>
      <c r="E268" s="391">
        <v>0.01</v>
      </c>
      <c r="F268" s="418">
        <v>44305</v>
      </c>
      <c r="G268" s="417" t="s">
        <v>2283</v>
      </c>
      <c r="I268" s="379">
        <f t="shared" ca="1" si="87"/>
        <v>-266</v>
      </c>
      <c r="J268" s="379">
        <f t="shared" ca="1" si="88"/>
        <v>-185</v>
      </c>
      <c r="K268" s="391" t="str">
        <f t="shared" ca="1" si="89"/>
        <v>21,23</v>
      </c>
      <c r="L268" s="379"/>
      <c r="O268" s="379"/>
    </row>
    <row r="269" spans="1:15">
      <c r="A269" s="417" t="s">
        <v>2155</v>
      </c>
      <c r="B269" s="417" t="s">
        <v>18159</v>
      </c>
      <c r="C269" s="417" t="s">
        <v>2281</v>
      </c>
      <c r="D269" s="417" t="s">
        <v>5098</v>
      </c>
      <c r="E269" s="391">
        <v>2.82</v>
      </c>
      <c r="F269" s="418">
        <v>44305</v>
      </c>
      <c r="G269" s="417" t="s">
        <v>2283</v>
      </c>
      <c r="I269" s="379">
        <f t="shared" ca="1" si="87"/>
        <v>-266</v>
      </c>
      <c r="J269" s="379">
        <f t="shared" ca="1" si="88"/>
        <v>-185</v>
      </c>
      <c r="K269" s="391" t="str">
        <f t="shared" ca="1" si="89"/>
        <v>22,23</v>
      </c>
      <c r="L269" s="379"/>
      <c r="O269" s="379"/>
    </row>
    <row r="270" spans="1:15">
      <c r="A270" s="417" t="s">
        <v>2155</v>
      </c>
      <c r="B270" s="417" t="s">
        <v>2319</v>
      </c>
      <c r="C270" s="417" t="s">
        <v>2281</v>
      </c>
      <c r="D270" s="417" t="s">
        <v>9238</v>
      </c>
      <c r="E270" s="391">
        <v>5.7</v>
      </c>
      <c r="F270" s="418">
        <v>44701</v>
      </c>
      <c r="G270" s="417" t="s">
        <v>2283</v>
      </c>
      <c r="I270" s="379">
        <f t="shared" ca="1" si="87"/>
        <v>130</v>
      </c>
      <c r="J270" s="379">
        <f t="shared" ca="1" si="88"/>
        <v>90</v>
      </c>
      <c r="K270" s="391" t="str">
        <f t="shared" ca="1" si="89"/>
        <v>11,65</v>
      </c>
      <c r="L270" s="379"/>
      <c r="O270" s="379"/>
    </row>
    <row r="271" spans="1:15">
      <c r="A271" s="417" t="s">
        <v>2155</v>
      </c>
      <c r="B271" s="417" t="s">
        <v>7376</v>
      </c>
      <c r="C271" s="417" t="s">
        <v>2281</v>
      </c>
      <c r="D271" s="417" t="s">
        <v>9252</v>
      </c>
      <c r="E271" s="391">
        <v>1.45</v>
      </c>
      <c r="F271" s="418">
        <v>44337</v>
      </c>
      <c r="G271" s="417" t="s">
        <v>2283</v>
      </c>
      <c r="I271" s="379">
        <f t="shared" ca="1" si="87"/>
        <v>-234</v>
      </c>
      <c r="J271" s="379">
        <f t="shared" ca="1" si="88"/>
        <v>-163</v>
      </c>
      <c r="K271" s="391" t="str">
        <f t="shared" ca="1" si="89"/>
        <v>16,15</v>
      </c>
      <c r="L271" s="379"/>
      <c r="O271" s="379"/>
    </row>
    <row r="272" spans="1:15">
      <c r="A272" s="417" t="s">
        <v>2155</v>
      </c>
      <c r="B272" s="417" t="s">
        <v>9291</v>
      </c>
      <c r="C272" s="417" t="s">
        <v>2281</v>
      </c>
      <c r="D272" s="417" t="s">
        <v>9253</v>
      </c>
      <c r="E272" s="391">
        <v>0.2</v>
      </c>
      <c r="F272" s="418">
        <v>44337</v>
      </c>
      <c r="G272" s="417" t="s">
        <v>2283</v>
      </c>
      <c r="I272" s="379">
        <f t="shared" ca="1" si="87"/>
        <v>-234</v>
      </c>
      <c r="J272" s="379">
        <f t="shared" ca="1" si="88"/>
        <v>-163</v>
      </c>
      <c r="K272" s="391" t="str">
        <f t="shared" ca="1" si="89"/>
        <v>16,65</v>
      </c>
      <c r="L272" s="379"/>
      <c r="O272" s="379"/>
    </row>
    <row r="273" spans="1:15">
      <c r="A273" s="417" t="s">
        <v>2155</v>
      </c>
      <c r="B273" s="417" t="s">
        <v>7377</v>
      </c>
      <c r="C273" s="417" t="s">
        <v>2281</v>
      </c>
      <c r="D273" s="417" t="s">
        <v>9255</v>
      </c>
      <c r="E273" s="391">
        <v>0.72</v>
      </c>
      <c r="F273" s="418">
        <v>44337</v>
      </c>
      <c r="G273" s="417" t="s">
        <v>2283</v>
      </c>
      <c r="I273" s="379">
        <f t="shared" ca="1" si="87"/>
        <v>-234</v>
      </c>
      <c r="J273" s="379">
        <f t="shared" ca="1" si="88"/>
        <v>-163</v>
      </c>
      <c r="K273" s="391" t="str">
        <f t="shared" ca="1" si="89"/>
        <v>17,65</v>
      </c>
      <c r="L273" s="379"/>
      <c r="O273" s="379"/>
    </row>
    <row r="274" spans="1:15">
      <c r="A274" s="417" t="s">
        <v>2155</v>
      </c>
      <c r="B274" s="417" t="s">
        <v>17727</v>
      </c>
      <c r="C274" s="417" t="s">
        <v>2281</v>
      </c>
      <c r="D274" s="417" t="s">
        <v>9256</v>
      </c>
      <c r="E274" s="391">
        <v>0.31</v>
      </c>
      <c r="F274" s="418">
        <v>44337</v>
      </c>
      <c r="G274" s="417" t="s">
        <v>2283</v>
      </c>
      <c r="I274" s="379">
        <f t="shared" ca="1" si="87"/>
        <v>-234</v>
      </c>
      <c r="J274" s="379">
        <f t="shared" ca="1" si="88"/>
        <v>-163</v>
      </c>
      <c r="K274" s="391" t="str">
        <f t="shared" ca="1" si="89"/>
        <v>18,15</v>
      </c>
      <c r="L274" s="379"/>
      <c r="O274" s="379"/>
    </row>
    <row r="275" spans="1:15">
      <c r="A275" s="417" t="s">
        <v>2155</v>
      </c>
      <c r="B275" s="417" t="s">
        <v>18160</v>
      </c>
      <c r="C275" s="417" t="s">
        <v>2281</v>
      </c>
      <c r="D275" s="417" t="s">
        <v>9270</v>
      </c>
      <c r="E275" s="391">
        <v>0.19</v>
      </c>
      <c r="F275" s="418">
        <v>44337</v>
      </c>
      <c r="G275" s="417" t="s">
        <v>2283</v>
      </c>
      <c r="I275" s="379">
        <f t="shared" ca="1" si="87"/>
        <v>-234</v>
      </c>
      <c r="J275" s="379">
        <f t="shared" ca="1" si="88"/>
        <v>-163</v>
      </c>
      <c r="K275" s="391" t="str">
        <f t="shared" ca="1" si="89"/>
        <v>19,15</v>
      </c>
      <c r="L275" s="379"/>
      <c r="O275" s="379"/>
    </row>
    <row r="276" spans="1:15">
      <c r="A276" s="417" t="s">
        <v>2155</v>
      </c>
      <c r="B276" s="417" t="s">
        <v>9292</v>
      </c>
      <c r="C276" s="417" t="s">
        <v>2281</v>
      </c>
      <c r="D276" s="417" t="s">
        <v>9251</v>
      </c>
      <c r="E276" s="391">
        <v>0.99</v>
      </c>
      <c r="F276" s="418">
        <v>44365</v>
      </c>
      <c r="G276" s="417" t="s">
        <v>2283</v>
      </c>
      <c r="I276" s="379">
        <f t="shared" ca="1" si="87"/>
        <v>-206</v>
      </c>
      <c r="J276" s="379">
        <f t="shared" ca="1" si="88"/>
        <v>-144</v>
      </c>
      <c r="K276" s="391" t="str">
        <f t="shared" ca="1" si="89"/>
        <v>15,65</v>
      </c>
      <c r="L276" s="379"/>
      <c r="O276" s="379"/>
    </row>
    <row r="277" spans="1:15">
      <c r="A277" s="417" t="s">
        <v>2155</v>
      </c>
      <c r="B277" s="417" t="s">
        <v>9293</v>
      </c>
      <c r="C277" s="417" t="s">
        <v>2281</v>
      </c>
      <c r="D277" s="417" t="s">
        <v>9294</v>
      </c>
      <c r="E277" s="391">
        <v>0.49</v>
      </c>
      <c r="F277" s="418">
        <v>44365</v>
      </c>
      <c r="G277" s="417" t="s">
        <v>2286</v>
      </c>
      <c r="I277" s="379">
        <f t="shared" ca="1" si="87"/>
        <v>-206</v>
      </c>
      <c r="J277" s="379">
        <f t="shared" ca="1" si="88"/>
        <v>-144</v>
      </c>
      <c r="K277" s="391" t="str">
        <f t="shared" ca="1" si="89"/>
        <v>17,40</v>
      </c>
      <c r="L277" s="379"/>
      <c r="O277" s="379"/>
    </row>
    <row r="278" spans="1:15">
      <c r="A278" s="417" t="s">
        <v>2155</v>
      </c>
      <c r="B278" s="417" t="s">
        <v>9295</v>
      </c>
      <c r="C278" s="417" t="s">
        <v>2281</v>
      </c>
      <c r="D278" s="417" t="s">
        <v>9255</v>
      </c>
      <c r="E278" s="391">
        <v>0.62</v>
      </c>
      <c r="F278" s="418">
        <v>44365</v>
      </c>
      <c r="G278" s="417" t="s">
        <v>2283</v>
      </c>
      <c r="I278" s="379">
        <f t="shared" ca="1" si="87"/>
        <v>-206</v>
      </c>
      <c r="J278" s="379">
        <f t="shared" ca="1" si="88"/>
        <v>-144</v>
      </c>
      <c r="K278" s="391" t="str">
        <f t="shared" ca="1" si="89"/>
        <v>17,65</v>
      </c>
      <c r="L278" s="379"/>
      <c r="O278" s="379"/>
    </row>
    <row r="279" spans="1:15">
      <c r="A279" s="417" t="s">
        <v>2155</v>
      </c>
      <c r="B279" s="417" t="s">
        <v>7378</v>
      </c>
      <c r="C279" s="417" t="s">
        <v>2281</v>
      </c>
      <c r="D279" s="417" t="s">
        <v>9296</v>
      </c>
      <c r="E279" s="391">
        <v>0.2</v>
      </c>
      <c r="F279" s="418">
        <v>44365</v>
      </c>
      <c r="G279" s="417" t="s">
        <v>2286</v>
      </c>
      <c r="I279" s="379">
        <f t="shared" ca="1" si="87"/>
        <v>-206</v>
      </c>
      <c r="J279" s="379">
        <f t="shared" ca="1" si="88"/>
        <v>-144</v>
      </c>
      <c r="K279" s="391" t="str">
        <f t="shared" ca="1" si="89"/>
        <v>18,90</v>
      </c>
      <c r="L279" s="379"/>
      <c r="O279" s="379"/>
    </row>
    <row r="280" spans="1:15">
      <c r="A280" s="417" t="s">
        <v>2155</v>
      </c>
      <c r="B280" s="417" t="s">
        <v>9297</v>
      </c>
      <c r="C280" s="417" t="s">
        <v>2281</v>
      </c>
      <c r="D280" s="417" t="s">
        <v>9298</v>
      </c>
      <c r="E280" s="391">
        <v>0.04</v>
      </c>
      <c r="F280" s="418">
        <v>44365</v>
      </c>
      <c r="G280" s="417" t="s">
        <v>2283</v>
      </c>
      <c r="I280" s="379">
        <f t="shared" ca="1" si="87"/>
        <v>-206</v>
      </c>
      <c r="J280" s="379">
        <f t="shared" ca="1" si="88"/>
        <v>-144</v>
      </c>
      <c r="K280" s="391" t="str">
        <f t="shared" ca="1" si="89"/>
        <v>20,65</v>
      </c>
      <c r="L280" s="379"/>
      <c r="O280" s="379"/>
    </row>
    <row r="281" spans="1:15">
      <c r="A281" s="417" t="s">
        <v>2155</v>
      </c>
      <c r="B281" s="417" t="s">
        <v>9299</v>
      </c>
      <c r="C281" s="417" t="s">
        <v>2281</v>
      </c>
      <c r="D281" s="417" t="s">
        <v>9300</v>
      </c>
      <c r="E281" s="391">
        <v>0.01</v>
      </c>
      <c r="F281" s="418">
        <v>44365</v>
      </c>
      <c r="G281" s="417" t="s">
        <v>2286</v>
      </c>
      <c r="I281" s="379">
        <f t="shared" ca="1" si="87"/>
        <v>-206</v>
      </c>
      <c r="J281" s="379">
        <f t="shared" ca="1" si="88"/>
        <v>-144</v>
      </c>
      <c r="K281" s="391" t="str">
        <f t="shared" ca="1" si="89"/>
        <v>20,90</v>
      </c>
      <c r="L281" s="379"/>
      <c r="O281" s="379"/>
    </row>
    <row r="282" spans="1:15">
      <c r="A282" s="417" t="s">
        <v>2155</v>
      </c>
      <c r="B282" s="417" t="s">
        <v>9301</v>
      </c>
      <c r="C282" s="417" t="s">
        <v>2281</v>
      </c>
      <c r="D282" s="417" t="s">
        <v>9302</v>
      </c>
      <c r="E282" s="391">
        <v>0.01</v>
      </c>
      <c r="F282" s="418">
        <v>44365</v>
      </c>
      <c r="G282" s="417" t="s">
        <v>2283</v>
      </c>
      <c r="I282" s="379">
        <f t="shared" ca="1" si="87"/>
        <v>-206</v>
      </c>
      <c r="J282" s="379">
        <f t="shared" ca="1" si="88"/>
        <v>-144</v>
      </c>
      <c r="K282" s="391" t="str">
        <f t="shared" ca="1" si="89"/>
        <v>21,15</v>
      </c>
      <c r="L282" s="379"/>
      <c r="O282" s="379"/>
    </row>
    <row r="283" spans="1:15">
      <c r="A283" s="417" t="s">
        <v>2155</v>
      </c>
      <c r="B283" s="417" t="s">
        <v>7379</v>
      </c>
      <c r="C283" s="417" t="s">
        <v>2281</v>
      </c>
      <c r="D283" s="417" t="s">
        <v>9303</v>
      </c>
      <c r="E283" s="391">
        <v>0.05</v>
      </c>
      <c r="F283" s="418">
        <v>44365</v>
      </c>
      <c r="G283" s="417" t="s">
        <v>2283</v>
      </c>
      <c r="I283" s="379">
        <f t="shared" ca="1" si="87"/>
        <v>-206</v>
      </c>
      <c r="J283" s="379">
        <f t="shared" ca="1" si="88"/>
        <v>-144</v>
      </c>
      <c r="K283" s="391" t="str">
        <f t="shared" ca="1" si="89"/>
        <v>30,65</v>
      </c>
      <c r="L283" s="379"/>
      <c r="O283" s="379"/>
    </row>
    <row r="284" spans="1:15">
      <c r="A284" s="417" t="s">
        <v>2155</v>
      </c>
      <c r="B284" s="417" t="s">
        <v>6531</v>
      </c>
      <c r="C284" s="417" t="s">
        <v>2281</v>
      </c>
      <c r="D284" s="417" t="s">
        <v>9272</v>
      </c>
      <c r="E284" s="391">
        <v>2.5</v>
      </c>
      <c r="F284" s="418">
        <v>44393</v>
      </c>
      <c r="G284" s="417" t="s">
        <v>2286</v>
      </c>
      <c r="I284" s="379">
        <f t="shared" ca="1" si="87"/>
        <v>-178</v>
      </c>
      <c r="J284" s="379">
        <f t="shared" ca="1" si="88"/>
        <v>-124</v>
      </c>
      <c r="K284" s="391" t="str">
        <f t="shared" ca="1" si="89"/>
        <v>12,40</v>
      </c>
      <c r="L284" s="379"/>
      <c r="O284" s="379"/>
    </row>
    <row r="285" spans="1:15">
      <c r="A285" s="417" t="s">
        <v>2155</v>
      </c>
      <c r="B285" s="417" t="s">
        <v>2321</v>
      </c>
      <c r="C285" s="417" t="s">
        <v>2281</v>
      </c>
      <c r="D285" s="417" t="s">
        <v>9242</v>
      </c>
      <c r="E285" s="391">
        <v>2.1</v>
      </c>
      <c r="F285" s="418">
        <v>44393</v>
      </c>
      <c r="G285" s="417" t="s">
        <v>2283</v>
      </c>
      <c r="I285" s="379">
        <f t="shared" ca="1" si="87"/>
        <v>-178</v>
      </c>
      <c r="J285" s="379">
        <f t="shared" ca="1" si="88"/>
        <v>-124</v>
      </c>
      <c r="K285" s="391" t="str">
        <f t="shared" ca="1" si="89"/>
        <v>13,15</v>
      </c>
      <c r="L285" s="379"/>
      <c r="O285" s="379"/>
    </row>
    <row r="286" spans="1:15">
      <c r="A286" s="417" t="s">
        <v>2155</v>
      </c>
      <c r="B286" s="417" t="s">
        <v>9304</v>
      </c>
      <c r="C286" s="417" t="s">
        <v>2281</v>
      </c>
      <c r="D286" s="417" t="s">
        <v>9243</v>
      </c>
      <c r="E286" s="391">
        <v>0.12</v>
      </c>
      <c r="F286" s="418">
        <v>44393</v>
      </c>
      <c r="G286" s="417" t="s">
        <v>2283</v>
      </c>
      <c r="I286" s="379">
        <f t="shared" ca="1" si="87"/>
        <v>-178</v>
      </c>
      <c r="J286" s="379">
        <f t="shared" ca="1" si="88"/>
        <v>-124</v>
      </c>
      <c r="K286" s="391" t="str">
        <f t="shared" ca="1" si="89"/>
        <v>13,65</v>
      </c>
      <c r="L286" s="379"/>
      <c r="O286" s="379"/>
    </row>
    <row r="287" spans="1:15">
      <c r="A287" s="417" t="s">
        <v>2155</v>
      </c>
      <c r="B287" s="417" t="s">
        <v>2322</v>
      </c>
      <c r="C287" s="417" t="s">
        <v>2281</v>
      </c>
      <c r="D287" s="417" t="s">
        <v>9243</v>
      </c>
      <c r="E287" s="391">
        <v>4.55</v>
      </c>
      <c r="F287" s="418">
        <v>44757</v>
      </c>
      <c r="G287" s="417" t="s">
        <v>2283</v>
      </c>
      <c r="I287" s="379">
        <f t="shared" ca="1" si="87"/>
        <v>186</v>
      </c>
      <c r="J287" s="379">
        <f t="shared" ca="1" si="88"/>
        <v>129</v>
      </c>
      <c r="K287" s="391" t="str">
        <f t="shared" ca="1" si="89"/>
        <v>13,65</v>
      </c>
      <c r="L287" s="379"/>
      <c r="O287" s="379"/>
    </row>
    <row r="288" spans="1:15">
      <c r="A288" s="417" t="s">
        <v>2155</v>
      </c>
      <c r="B288" s="417" t="s">
        <v>2323</v>
      </c>
      <c r="C288" s="417" t="s">
        <v>2281</v>
      </c>
      <c r="D288" s="417" t="s">
        <v>9248</v>
      </c>
      <c r="E288" s="391">
        <v>1.3</v>
      </c>
      <c r="F288" s="418">
        <v>44393</v>
      </c>
      <c r="G288" s="417" t="s">
        <v>2283</v>
      </c>
      <c r="I288" s="379">
        <f t="shared" ca="1" si="87"/>
        <v>-178</v>
      </c>
      <c r="J288" s="379">
        <f t="shared" ca="1" si="88"/>
        <v>-124</v>
      </c>
      <c r="K288" s="391" t="str">
        <f t="shared" ca="1" si="89"/>
        <v>14,65</v>
      </c>
      <c r="L288" s="379"/>
      <c r="O288" s="379"/>
    </row>
    <row r="289" spans="1:15">
      <c r="A289" s="417" t="s">
        <v>2155</v>
      </c>
      <c r="B289" s="417" t="s">
        <v>2324</v>
      </c>
      <c r="C289" s="417" t="s">
        <v>2281</v>
      </c>
      <c r="D289" s="417" t="s">
        <v>9249</v>
      </c>
      <c r="E289" s="391">
        <v>2</v>
      </c>
      <c r="F289" s="418">
        <v>44393</v>
      </c>
      <c r="G289" s="417" t="s">
        <v>2283</v>
      </c>
      <c r="I289" s="379">
        <f t="shared" ca="1" si="87"/>
        <v>-178</v>
      </c>
      <c r="J289" s="379">
        <f t="shared" ca="1" si="88"/>
        <v>-124</v>
      </c>
      <c r="K289" s="391" t="str">
        <f t="shared" ca="1" si="89"/>
        <v>15,15</v>
      </c>
      <c r="L289" s="379"/>
      <c r="O289" s="379"/>
    </row>
    <row r="290" spans="1:15">
      <c r="A290" s="417" t="s">
        <v>2155</v>
      </c>
      <c r="B290" s="417" t="s">
        <v>9305</v>
      </c>
      <c r="C290" s="417" t="s">
        <v>2281</v>
      </c>
      <c r="D290" s="417" t="s">
        <v>9255</v>
      </c>
      <c r="E290" s="391">
        <v>0.69</v>
      </c>
      <c r="F290" s="418">
        <v>44393</v>
      </c>
      <c r="G290" s="417" t="s">
        <v>2283</v>
      </c>
      <c r="I290" s="379">
        <f t="shared" ca="1" si="87"/>
        <v>-178</v>
      </c>
      <c r="J290" s="379">
        <f t="shared" ca="1" si="88"/>
        <v>-124</v>
      </c>
      <c r="K290" s="391" t="str">
        <f t="shared" ca="1" si="89"/>
        <v>17,65</v>
      </c>
      <c r="L290" s="379"/>
      <c r="O290" s="379"/>
    </row>
    <row r="291" spans="1:15">
      <c r="A291" s="417" t="s">
        <v>2155</v>
      </c>
      <c r="B291" s="417" t="s">
        <v>9306</v>
      </c>
      <c r="C291" s="417" t="s">
        <v>2281</v>
      </c>
      <c r="D291" s="417" t="s">
        <v>9307</v>
      </c>
      <c r="E291" s="391">
        <v>0.57999999999999996</v>
      </c>
      <c r="F291" s="418">
        <v>44393</v>
      </c>
      <c r="G291" s="417" t="s">
        <v>2286</v>
      </c>
      <c r="I291" s="379">
        <f t="shared" ca="1" si="87"/>
        <v>-178</v>
      </c>
      <c r="J291" s="379">
        <f t="shared" ca="1" si="88"/>
        <v>-124</v>
      </c>
      <c r="K291" s="391" t="str">
        <f t="shared" ca="1" si="89"/>
        <v>17,90</v>
      </c>
      <c r="L291" s="379"/>
      <c r="O291" s="379"/>
    </row>
    <row r="292" spans="1:15">
      <c r="A292" s="417" t="s">
        <v>2155</v>
      </c>
      <c r="B292" s="417" t="s">
        <v>9308</v>
      </c>
      <c r="C292" s="417" t="s">
        <v>2281</v>
      </c>
      <c r="D292" s="417" t="s">
        <v>9256</v>
      </c>
      <c r="E292" s="391">
        <v>0.59</v>
      </c>
      <c r="F292" s="418">
        <v>44393</v>
      </c>
      <c r="G292" s="417" t="s">
        <v>2283</v>
      </c>
      <c r="I292" s="379">
        <f t="shared" ca="1" si="87"/>
        <v>-178</v>
      </c>
      <c r="J292" s="379">
        <f t="shared" ca="1" si="88"/>
        <v>-124</v>
      </c>
      <c r="K292" s="391" t="str">
        <f t="shared" ca="1" si="89"/>
        <v>18,15</v>
      </c>
      <c r="L292" s="379"/>
      <c r="O292" s="379"/>
    </row>
    <row r="293" spans="1:15">
      <c r="A293" s="417" t="s">
        <v>2155</v>
      </c>
      <c r="B293" s="417" t="s">
        <v>9309</v>
      </c>
      <c r="C293" s="417" t="s">
        <v>2281</v>
      </c>
      <c r="D293" s="417" t="s">
        <v>9282</v>
      </c>
      <c r="E293" s="391">
        <v>0.38</v>
      </c>
      <c r="F293" s="418">
        <v>44393</v>
      </c>
      <c r="G293" s="417" t="s">
        <v>2283</v>
      </c>
      <c r="I293" s="379">
        <f t="shared" ca="1" si="87"/>
        <v>-178</v>
      </c>
      <c r="J293" s="379">
        <f t="shared" ca="1" si="88"/>
        <v>-124</v>
      </c>
      <c r="K293" s="391" t="str">
        <f t="shared" ca="1" si="89"/>
        <v>20,15</v>
      </c>
      <c r="L293" s="379"/>
      <c r="O293" s="379"/>
    </row>
    <row r="294" spans="1:15">
      <c r="A294" s="417" t="s">
        <v>2155</v>
      </c>
      <c r="B294" s="417" t="s">
        <v>9310</v>
      </c>
      <c r="C294" s="417" t="s">
        <v>2281</v>
      </c>
      <c r="D294" s="417" t="s">
        <v>9300</v>
      </c>
      <c r="E294" s="391">
        <v>0.01</v>
      </c>
      <c r="F294" s="418">
        <v>44393</v>
      </c>
      <c r="G294" s="417" t="s">
        <v>2286</v>
      </c>
      <c r="I294" s="379">
        <f t="shared" ca="1" si="87"/>
        <v>-178</v>
      </c>
      <c r="J294" s="379">
        <f t="shared" ca="1" si="88"/>
        <v>-124</v>
      </c>
      <c r="K294" s="391" t="str">
        <f t="shared" ca="1" si="89"/>
        <v>20,90</v>
      </c>
      <c r="L294" s="379"/>
      <c r="O294" s="379"/>
    </row>
    <row r="295" spans="1:15">
      <c r="A295" s="417" t="s">
        <v>2155</v>
      </c>
      <c r="B295" s="417" t="s">
        <v>9311</v>
      </c>
      <c r="C295" s="417" t="s">
        <v>2281</v>
      </c>
      <c r="D295" s="417" t="s">
        <v>9312</v>
      </c>
      <c r="E295" s="391">
        <v>0.01</v>
      </c>
      <c r="F295" s="418">
        <v>44393</v>
      </c>
      <c r="G295" s="417" t="s">
        <v>2283</v>
      </c>
      <c r="I295" s="379">
        <f t="shared" ca="1" si="87"/>
        <v>-178</v>
      </c>
      <c r="J295" s="379">
        <f t="shared" ca="1" si="88"/>
        <v>-124</v>
      </c>
      <c r="K295" s="391" t="str">
        <f t="shared" ca="1" si="89"/>
        <v>21,65</v>
      </c>
      <c r="L295" s="379"/>
      <c r="O295" s="379"/>
    </row>
    <row r="296" spans="1:15">
      <c r="A296" s="417" t="s">
        <v>2155</v>
      </c>
      <c r="B296" s="417" t="s">
        <v>2326</v>
      </c>
      <c r="C296" s="417" t="s">
        <v>2281</v>
      </c>
      <c r="D296" s="417" t="s">
        <v>9251</v>
      </c>
      <c r="E296" s="391">
        <v>3.4</v>
      </c>
      <c r="F296" s="418">
        <v>44792</v>
      </c>
      <c r="G296" s="417" t="s">
        <v>2283</v>
      </c>
      <c r="I296" s="379">
        <f t="shared" ca="1" si="87"/>
        <v>221</v>
      </c>
      <c r="J296" s="379">
        <f t="shared" ca="1" si="88"/>
        <v>154</v>
      </c>
      <c r="K296" s="391" t="str">
        <f t="shared" ca="1" si="89"/>
        <v>15,65</v>
      </c>
      <c r="L296" s="379"/>
      <c r="O296" s="379"/>
    </row>
    <row r="297" spans="1:15">
      <c r="A297" s="417" t="s">
        <v>2155</v>
      </c>
      <c r="B297" s="417" t="s">
        <v>18161</v>
      </c>
      <c r="C297" s="417" t="s">
        <v>2281</v>
      </c>
      <c r="D297" s="417" t="s">
        <v>2327</v>
      </c>
      <c r="E297" s="391">
        <v>0.18</v>
      </c>
      <c r="F297" s="418">
        <v>44911</v>
      </c>
      <c r="G297" s="417" t="s">
        <v>2286</v>
      </c>
      <c r="I297" s="379">
        <f t="shared" ca="1" si="87"/>
        <v>340</v>
      </c>
      <c r="J297" s="379">
        <f t="shared" ca="1" si="88"/>
        <v>239</v>
      </c>
      <c r="K297" s="391" t="str">
        <f t="shared" ca="1" si="89"/>
        <v>16,00</v>
      </c>
      <c r="L297" s="379"/>
      <c r="O297" s="379"/>
    </row>
    <row r="298" spans="1:15">
      <c r="A298" s="417" t="s">
        <v>2155</v>
      </c>
      <c r="B298" s="417" t="s">
        <v>9313</v>
      </c>
      <c r="C298" s="417" t="s">
        <v>2281</v>
      </c>
      <c r="D298" s="417" t="s">
        <v>9298</v>
      </c>
      <c r="E298" s="391">
        <v>0.98</v>
      </c>
      <c r="F298" s="418">
        <v>44547</v>
      </c>
      <c r="G298" s="417" t="s">
        <v>2283</v>
      </c>
      <c r="I298" s="379">
        <f t="shared" ca="1" si="87"/>
        <v>-24</v>
      </c>
      <c r="J298" s="379">
        <f t="shared" ca="1" si="88"/>
        <v>-18</v>
      </c>
      <c r="K298" s="391" t="str">
        <f t="shared" ca="1" si="89"/>
        <v>20,65</v>
      </c>
      <c r="L298" s="379"/>
      <c r="O298" s="379"/>
    </row>
    <row r="299" spans="1:15">
      <c r="A299" s="417" t="s">
        <v>2155</v>
      </c>
      <c r="B299" s="417" t="s">
        <v>2329</v>
      </c>
      <c r="C299" s="417" t="s">
        <v>2281</v>
      </c>
      <c r="D299" s="417" t="s">
        <v>9314</v>
      </c>
      <c r="E299" s="391">
        <v>0.01</v>
      </c>
      <c r="F299" s="418">
        <v>44547</v>
      </c>
      <c r="G299" s="417" t="s">
        <v>2286</v>
      </c>
      <c r="I299" s="379">
        <f t="shared" ca="1" si="87"/>
        <v>-24</v>
      </c>
      <c r="J299" s="379">
        <f t="shared" ca="1" si="88"/>
        <v>-18</v>
      </c>
      <c r="K299" s="391" t="str">
        <f t="shared" ca="1" si="89"/>
        <v>21,90</v>
      </c>
      <c r="L299" s="379"/>
      <c r="O299" s="379"/>
    </row>
    <row r="300" spans="1:15">
      <c r="A300" s="417" t="s">
        <v>2155</v>
      </c>
      <c r="B300" s="417" t="s">
        <v>7381</v>
      </c>
      <c r="C300" s="417" t="s">
        <v>2332</v>
      </c>
      <c r="D300" s="417" t="s">
        <v>9230</v>
      </c>
      <c r="E300" s="391">
        <v>0.01</v>
      </c>
      <c r="F300" s="418">
        <v>44214</v>
      </c>
      <c r="G300" s="417" t="s">
        <v>2286</v>
      </c>
      <c r="I300" s="379">
        <f t="shared" ca="1" si="87"/>
        <v>-357</v>
      </c>
      <c r="J300" s="379">
        <f t="shared" ca="1" si="88"/>
        <v>-247</v>
      </c>
      <c r="K300" s="391" t="str">
        <f t="shared" ca="1" si="89"/>
        <v>9,65</v>
      </c>
      <c r="L300" s="379"/>
      <c r="O300" s="379"/>
    </row>
    <row r="301" spans="1:15">
      <c r="A301" s="417" t="s">
        <v>2155</v>
      </c>
      <c r="B301" s="417" t="s">
        <v>7382</v>
      </c>
      <c r="C301" s="417" t="s">
        <v>2332</v>
      </c>
      <c r="D301" s="417" t="s">
        <v>9232</v>
      </c>
      <c r="E301" s="391">
        <v>0.02</v>
      </c>
      <c r="F301" s="418">
        <v>44214</v>
      </c>
      <c r="G301" s="417" t="s">
        <v>2286</v>
      </c>
      <c r="I301" s="379">
        <f t="shared" ca="1" si="87"/>
        <v>-357</v>
      </c>
      <c r="J301" s="379">
        <f t="shared" ca="1" si="88"/>
        <v>-247</v>
      </c>
      <c r="K301" s="391" t="str">
        <f t="shared" ca="1" si="89"/>
        <v>10,15</v>
      </c>
      <c r="L301" s="379"/>
      <c r="O301" s="379"/>
    </row>
    <row r="302" spans="1:15">
      <c r="A302" s="417" t="s">
        <v>2155</v>
      </c>
      <c r="B302" s="417" t="s">
        <v>6532</v>
      </c>
      <c r="C302" s="417" t="s">
        <v>2332</v>
      </c>
      <c r="D302" s="417" t="s">
        <v>9234</v>
      </c>
      <c r="E302" s="391">
        <v>0.01</v>
      </c>
      <c r="F302" s="418">
        <v>44214</v>
      </c>
      <c r="G302" s="417" t="s">
        <v>2286</v>
      </c>
      <c r="I302" s="379">
        <f t="shared" ca="1" si="87"/>
        <v>-357</v>
      </c>
      <c r="J302" s="379">
        <f t="shared" ca="1" si="88"/>
        <v>-247</v>
      </c>
      <c r="K302" s="391" t="str">
        <f t="shared" ca="1" si="89"/>
        <v>10,65</v>
      </c>
      <c r="L302" s="379"/>
      <c r="O302" s="379"/>
    </row>
    <row r="303" spans="1:15">
      <c r="A303" s="417" t="s">
        <v>2155</v>
      </c>
      <c r="B303" s="417" t="s">
        <v>7383</v>
      </c>
      <c r="C303" s="417" t="s">
        <v>2332</v>
      </c>
      <c r="D303" s="417" t="s">
        <v>9236</v>
      </c>
      <c r="E303" s="391">
        <v>0.01</v>
      </c>
      <c r="F303" s="418">
        <v>44214</v>
      </c>
      <c r="G303" s="417" t="s">
        <v>2286</v>
      </c>
      <c r="I303" s="379">
        <f t="shared" ca="1" si="87"/>
        <v>-357</v>
      </c>
      <c r="J303" s="379">
        <f t="shared" ca="1" si="88"/>
        <v>-247</v>
      </c>
      <c r="K303" s="391" t="str">
        <f t="shared" ca="1" si="89"/>
        <v>11,15</v>
      </c>
      <c r="L303" s="379"/>
      <c r="O303" s="379"/>
    </row>
    <row r="304" spans="1:15">
      <c r="A304" s="417" t="s">
        <v>2155</v>
      </c>
      <c r="B304" s="417" t="s">
        <v>6533</v>
      </c>
      <c r="C304" s="417" t="s">
        <v>2332</v>
      </c>
      <c r="D304" s="417" t="s">
        <v>9238</v>
      </c>
      <c r="E304" s="391">
        <v>0.01</v>
      </c>
      <c r="F304" s="418">
        <v>44214</v>
      </c>
      <c r="G304" s="417" t="s">
        <v>2286</v>
      </c>
      <c r="I304" s="379">
        <f t="shared" ca="1" si="87"/>
        <v>-357</v>
      </c>
      <c r="J304" s="379">
        <f t="shared" ca="1" si="88"/>
        <v>-247</v>
      </c>
      <c r="K304" s="391" t="str">
        <f t="shared" ca="1" si="89"/>
        <v>11,65</v>
      </c>
      <c r="L304" s="379"/>
      <c r="O304" s="379"/>
    </row>
    <row r="305" spans="1:15">
      <c r="A305" s="417" t="s">
        <v>2155</v>
      </c>
      <c r="B305" s="417" t="s">
        <v>2331</v>
      </c>
      <c r="C305" s="417" t="s">
        <v>2332</v>
      </c>
      <c r="D305" s="417" t="s">
        <v>9239</v>
      </c>
      <c r="E305" s="391">
        <v>0.01</v>
      </c>
      <c r="F305" s="418">
        <v>44214</v>
      </c>
      <c r="G305" s="417" t="s">
        <v>2286</v>
      </c>
      <c r="I305" s="379">
        <f t="shared" ca="1" si="87"/>
        <v>-357</v>
      </c>
      <c r="J305" s="379">
        <f t="shared" ca="1" si="88"/>
        <v>-247</v>
      </c>
      <c r="K305" s="391" t="str">
        <f t="shared" ca="1" si="89"/>
        <v>12,15</v>
      </c>
      <c r="L305" s="379"/>
      <c r="O305" s="379"/>
    </row>
    <row r="306" spans="1:15">
      <c r="A306" s="417" t="s">
        <v>2155</v>
      </c>
      <c r="B306" s="417" t="s">
        <v>6534</v>
      </c>
      <c r="C306" s="417" t="s">
        <v>2332</v>
      </c>
      <c r="D306" s="417" t="s">
        <v>9240</v>
      </c>
      <c r="E306" s="391">
        <v>0.01</v>
      </c>
      <c r="F306" s="418">
        <v>44214</v>
      </c>
      <c r="G306" s="417" t="s">
        <v>2286</v>
      </c>
      <c r="I306" s="379">
        <f t="shared" ca="1" si="87"/>
        <v>-357</v>
      </c>
      <c r="J306" s="379">
        <f t="shared" ca="1" si="88"/>
        <v>-247</v>
      </c>
      <c r="K306" s="391" t="str">
        <f t="shared" ca="1" si="89"/>
        <v>12,65</v>
      </c>
      <c r="L306" s="379"/>
      <c r="O306" s="379"/>
    </row>
    <row r="307" spans="1:15">
      <c r="A307" s="417" t="s">
        <v>2155</v>
      </c>
      <c r="B307" s="417" t="s">
        <v>2334</v>
      </c>
      <c r="C307" s="417" t="s">
        <v>2332</v>
      </c>
      <c r="D307" s="417" t="s">
        <v>9241</v>
      </c>
      <c r="E307" s="391">
        <v>0.02</v>
      </c>
      <c r="F307" s="418">
        <v>44214</v>
      </c>
      <c r="G307" s="417" t="s">
        <v>2286</v>
      </c>
      <c r="I307" s="379">
        <f t="shared" ca="1" si="87"/>
        <v>-357</v>
      </c>
      <c r="J307" s="379">
        <f t="shared" ca="1" si="88"/>
        <v>-247</v>
      </c>
      <c r="K307" s="391" t="str">
        <f t="shared" ca="1" si="89"/>
        <v>12,90</v>
      </c>
      <c r="L307" s="379"/>
      <c r="O307" s="379"/>
    </row>
    <row r="308" spans="1:15">
      <c r="A308" s="417" t="s">
        <v>2155</v>
      </c>
      <c r="B308" s="417" t="s">
        <v>6535</v>
      </c>
      <c r="C308" s="417" t="s">
        <v>2332</v>
      </c>
      <c r="D308" s="417" t="s">
        <v>9242</v>
      </c>
      <c r="E308" s="391">
        <v>0.01</v>
      </c>
      <c r="F308" s="418">
        <v>44214</v>
      </c>
      <c r="G308" s="417" t="s">
        <v>2286</v>
      </c>
      <c r="I308" s="379">
        <f t="shared" ca="1" si="87"/>
        <v>-357</v>
      </c>
      <c r="J308" s="379">
        <f t="shared" ca="1" si="88"/>
        <v>-247</v>
      </c>
      <c r="K308" s="391" t="str">
        <f t="shared" ca="1" si="89"/>
        <v>13,15</v>
      </c>
      <c r="L308" s="379"/>
      <c r="O308" s="379"/>
    </row>
    <row r="309" spans="1:15">
      <c r="A309" s="417" t="s">
        <v>2155</v>
      </c>
      <c r="B309" s="417" t="s">
        <v>6536</v>
      </c>
      <c r="C309" s="417" t="s">
        <v>2332</v>
      </c>
      <c r="D309" s="417" t="s">
        <v>9243</v>
      </c>
      <c r="E309" s="391">
        <v>0.01</v>
      </c>
      <c r="F309" s="418">
        <v>44214</v>
      </c>
      <c r="G309" s="417" t="s">
        <v>2286</v>
      </c>
      <c r="I309" s="379">
        <f t="shared" ca="1" si="87"/>
        <v>-357</v>
      </c>
      <c r="J309" s="379">
        <f t="shared" ca="1" si="88"/>
        <v>-247</v>
      </c>
      <c r="K309" s="391" t="str">
        <f t="shared" ca="1" si="89"/>
        <v>13,65</v>
      </c>
      <c r="L309" s="379"/>
      <c r="O309" s="379"/>
    </row>
    <row r="310" spans="1:15">
      <c r="A310" s="417" t="s">
        <v>2155</v>
      </c>
      <c r="B310" s="417" t="s">
        <v>9315</v>
      </c>
      <c r="C310" s="417" t="s">
        <v>2332</v>
      </c>
      <c r="D310" s="417" t="s">
        <v>9245</v>
      </c>
      <c r="E310" s="391">
        <v>0.02</v>
      </c>
      <c r="F310" s="418">
        <v>44214</v>
      </c>
      <c r="G310" s="417" t="s">
        <v>2286</v>
      </c>
      <c r="I310" s="379">
        <f t="shared" ca="1" si="87"/>
        <v>-357</v>
      </c>
      <c r="J310" s="379">
        <f t="shared" ca="1" si="88"/>
        <v>-247</v>
      </c>
      <c r="K310" s="391" t="str">
        <f t="shared" ca="1" si="89"/>
        <v>13,90</v>
      </c>
      <c r="L310" s="379"/>
      <c r="O310" s="379"/>
    </row>
    <row r="311" spans="1:15">
      <c r="A311" s="417" t="s">
        <v>2155</v>
      </c>
      <c r="B311" s="417" t="s">
        <v>6537</v>
      </c>
      <c r="C311" s="417" t="s">
        <v>2332</v>
      </c>
      <c r="D311" s="417" t="s">
        <v>9246</v>
      </c>
      <c r="E311" s="391">
        <v>0.02</v>
      </c>
      <c r="F311" s="418">
        <v>44214</v>
      </c>
      <c r="G311" s="417" t="s">
        <v>2286</v>
      </c>
      <c r="I311" s="379">
        <f t="shared" ca="1" si="87"/>
        <v>-357</v>
      </c>
      <c r="J311" s="379">
        <f t="shared" ca="1" si="88"/>
        <v>-247</v>
      </c>
      <c r="K311" s="391" t="str">
        <f t="shared" ca="1" si="89"/>
        <v>14,15</v>
      </c>
      <c r="L311" s="379"/>
      <c r="O311" s="379"/>
    </row>
    <row r="312" spans="1:15">
      <c r="A312" s="417" t="s">
        <v>2155</v>
      </c>
      <c r="B312" s="417" t="s">
        <v>2336</v>
      </c>
      <c r="C312" s="417" t="s">
        <v>2332</v>
      </c>
      <c r="D312" s="417" t="s">
        <v>9247</v>
      </c>
      <c r="E312" s="391">
        <v>0.02</v>
      </c>
      <c r="F312" s="418">
        <v>44214</v>
      </c>
      <c r="G312" s="417" t="s">
        <v>2286</v>
      </c>
      <c r="I312" s="379">
        <f t="shared" ca="1" si="87"/>
        <v>-357</v>
      </c>
      <c r="J312" s="379">
        <f t="shared" ca="1" si="88"/>
        <v>-247</v>
      </c>
      <c r="K312" s="391" t="str">
        <f t="shared" ca="1" si="89"/>
        <v>14,40</v>
      </c>
      <c r="L312" s="379"/>
      <c r="O312" s="379"/>
    </row>
    <row r="313" spans="1:15">
      <c r="A313" s="417" t="s">
        <v>2155</v>
      </c>
      <c r="B313" s="417" t="s">
        <v>6538</v>
      </c>
      <c r="C313" s="417" t="s">
        <v>2332</v>
      </c>
      <c r="D313" s="417" t="s">
        <v>9248</v>
      </c>
      <c r="E313" s="391">
        <v>0.03</v>
      </c>
      <c r="F313" s="418">
        <v>44214</v>
      </c>
      <c r="G313" s="417" t="s">
        <v>2286</v>
      </c>
      <c r="I313" s="379">
        <f t="shared" ca="1" si="87"/>
        <v>-357</v>
      </c>
      <c r="J313" s="379">
        <f t="shared" ca="1" si="88"/>
        <v>-247</v>
      </c>
      <c r="K313" s="391" t="str">
        <f t="shared" ca="1" si="89"/>
        <v>14,65</v>
      </c>
      <c r="L313" s="379"/>
      <c r="O313" s="379"/>
    </row>
    <row r="314" spans="1:15">
      <c r="A314" s="417" t="s">
        <v>2155</v>
      </c>
      <c r="B314" s="417" t="s">
        <v>7384</v>
      </c>
      <c r="C314" s="417" t="s">
        <v>2332</v>
      </c>
      <c r="D314" s="417" t="s">
        <v>9249</v>
      </c>
      <c r="E314" s="391">
        <v>0.06</v>
      </c>
      <c r="F314" s="418">
        <v>44214</v>
      </c>
      <c r="G314" s="417" t="s">
        <v>2286</v>
      </c>
      <c r="I314" s="379">
        <f t="shared" ca="1" si="87"/>
        <v>-357</v>
      </c>
      <c r="J314" s="379">
        <f t="shared" ca="1" si="88"/>
        <v>-247</v>
      </c>
      <c r="K314" s="391" t="str">
        <f t="shared" ca="1" si="89"/>
        <v>15,15</v>
      </c>
      <c r="L314" s="379"/>
      <c r="O314" s="379"/>
    </row>
    <row r="315" spans="1:15">
      <c r="A315" s="417" t="s">
        <v>2155</v>
      </c>
      <c r="B315" s="417" t="s">
        <v>2337</v>
      </c>
      <c r="C315" s="417" t="s">
        <v>2332</v>
      </c>
      <c r="D315" s="417" t="s">
        <v>9250</v>
      </c>
      <c r="E315" s="391">
        <v>0.1</v>
      </c>
      <c r="F315" s="418">
        <v>44214</v>
      </c>
      <c r="G315" s="417" t="s">
        <v>2286</v>
      </c>
      <c r="I315" s="379">
        <f t="shared" ca="1" si="87"/>
        <v>-357</v>
      </c>
      <c r="J315" s="379">
        <f t="shared" ca="1" si="88"/>
        <v>-247</v>
      </c>
      <c r="K315" s="391" t="str">
        <f t="shared" ca="1" si="89"/>
        <v>15,40</v>
      </c>
      <c r="L315" s="379"/>
      <c r="O315" s="379"/>
    </row>
    <row r="316" spans="1:15">
      <c r="A316" s="417" t="s">
        <v>2155</v>
      </c>
      <c r="B316" s="417" t="s">
        <v>7385</v>
      </c>
      <c r="C316" s="417" t="s">
        <v>2332</v>
      </c>
      <c r="D316" s="417" t="s">
        <v>9251</v>
      </c>
      <c r="E316" s="391">
        <v>0.14000000000000001</v>
      </c>
      <c r="F316" s="418">
        <v>44214</v>
      </c>
      <c r="G316" s="417" t="s">
        <v>2286</v>
      </c>
      <c r="I316" s="379">
        <f t="shared" ca="1" si="87"/>
        <v>-357</v>
      </c>
      <c r="J316" s="379">
        <f t="shared" ca="1" si="88"/>
        <v>-247</v>
      </c>
      <c r="K316" s="391" t="str">
        <f t="shared" ca="1" si="89"/>
        <v>15,65</v>
      </c>
      <c r="L316" s="379"/>
      <c r="O316" s="379"/>
    </row>
    <row r="317" spans="1:15">
      <c r="A317" s="417" t="s">
        <v>2155</v>
      </c>
      <c r="B317" s="417" t="s">
        <v>2338</v>
      </c>
      <c r="C317" s="417" t="s">
        <v>2332</v>
      </c>
      <c r="D317" s="417" t="s">
        <v>9252</v>
      </c>
      <c r="E317" s="391">
        <v>0.33</v>
      </c>
      <c r="F317" s="418">
        <v>44214</v>
      </c>
      <c r="G317" s="417" t="s">
        <v>2286</v>
      </c>
      <c r="I317" s="379">
        <f t="shared" ca="1" si="87"/>
        <v>-357</v>
      </c>
      <c r="J317" s="379">
        <f t="shared" ca="1" si="88"/>
        <v>-247</v>
      </c>
      <c r="K317" s="391" t="str">
        <f t="shared" ca="1" si="89"/>
        <v>16,15</v>
      </c>
      <c r="L317" s="379"/>
      <c r="O317" s="379"/>
    </row>
    <row r="318" spans="1:15">
      <c r="A318" s="417" t="s">
        <v>2155</v>
      </c>
      <c r="B318" s="417" t="s">
        <v>2339</v>
      </c>
      <c r="C318" s="417" t="s">
        <v>2332</v>
      </c>
      <c r="D318" s="417" t="s">
        <v>9253</v>
      </c>
      <c r="E318" s="391">
        <v>0.62</v>
      </c>
      <c r="F318" s="418">
        <v>44214</v>
      </c>
      <c r="G318" s="417" t="s">
        <v>2286</v>
      </c>
      <c r="I318" s="379">
        <f t="shared" ca="1" si="87"/>
        <v>-357</v>
      </c>
      <c r="J318" s="379">
        <f t="shared" ca="1" si="88"/>
        <v>-247</v>
      </c>
      <c r="K318" s="391" t="str">
        <f t="shared" ca="1" si="89"/>
        <v>16,65</v>
      </c>
      <c r="L318" s="379"/>
      <c r="O318" s="379"/>
    </row>
    <row r="319" spans="1:15">
      <c r="A319" s="417" t="s">
        <v>2155</v>
      </c>
      <c r="B319" s="417" t="s">
        <v>2340</v>
      </c>
      <c r="C319" s="417" t="s">
        <v>2332</v>
      </c>
      <c r="D319" s="417" t="s">
        <v>9254</v>
      </c>
      <c r="E319" s="391">
        <v>0.54</v>
      </c>
      <c r="F319" s="418">
        <v>44214</v>
      </c>
      <c r="G319" s="417" t="s">
        <v>2286</v>
      </c>
      <c r="I319" s="379">
        <f t="shared" ca="1" si="87"/>
        <v>-357</v>
      </c>
      <c r="J319" s="379">
        <f t="shared" ca="1" si="88"/>
        <v>-247</v>
      </c>
      <c r="K319" s="391" t="str">
        <f t="shared" ca="1" si="89"/>
        <v>17,15</v>
      </c>
      <c r="L319" s="379"/>
      <c r="O319" s="379"/>
    </row>
    <row r="320" spans="1:15">
      <c r="A320" s="417" t="s">
        <v>2155</v>
      </c>
      <c r="B320" s="417" t="s">
        <v>2341</v>
      </c>
      <c r="C320" s="417" t="s">
        <v>2332</v>
      </c>
      <c r="D320" s="417" t="s">
        <v>9255</v>
      </c>
      <c r="E320" s="391">
        <v>0.75</v>
      </c>
      <c r="F320" s="418">
        <v>44214</v>
      </c>
      <c r="G320" s="417" t="s">
        <v>2286</v>
      </c>
      <c r="I320" s="379">
        <f t="shared" ca="1" si="87"/>
        <v>-357</v>
      </c>
      <c r="J320" s="379">
        <f t="shared" ca="1" si="88"/>
        <v>-247</v>
      </c>
      <c r="K320" s="391" t="str">
        <f t="shared" ca="1" si="89"/>
        <v>17,65</v>
      </c>
      <c r="L320" s="379"/>
      <c r="O320" s="379"/>
    </row>
    <row r="321" spans="1:15">
      <c r="A321" s="417" t="s">
        <v>2155</v>
      </c>
      <c r="B321" s="417" t="s">
        <v>2342</v>
      </c>
      <c r="C321" s="417" t="s">
        <v>2332</v>
      </c>
      <c r="D321" s="417" t="s">
        <v>9256</v>
      </c>
      <c r="E321" s="391">
        <v>1.58</v>
      </c>
      <c r="F321" s="418">
        <v>44214</v>
      </c>
      <c r="G321" s="417" t="s">
        <v>2286</v>
      </c>
      <c r="I321" s="379">
        <f t="shared" ca="1" si="87"/>
        <v>-357</v>
      </c>
      <c r="J321" s="379">
        <f t="shared" ca="1" si="88"/>
        <v>-247</v>
      </c>
      <c r="K321" s="391" t="str">
        <f t="shared" ca="1" si="89"/>
        <v>18,15</v>
      </c>
      <c r="L321" s="379"/>
      <c r="O321" s="379"/>
    </row>
    <row r="322" spans="1:15">
      <c r="A322" s="417" t="s">
        <v>2155</v>
      </c>
      <c r="B322" s="417" t="s">
        <v>9316</v>
      </c>
      <c r="C322" s="417" t="s">
        <v>2332</v>
      </c>
      <c r="D322" s="417" t="s">
        <v>9257</v>
      </c>
      <c r="E322" s="391">
        <v>2.0099999999999998</v>
      </c>
      <c r="F322" s="418">
        <v>44214</v>
      </c>
      <c r="G322" s="417" t="s">
        <v>2286</v>
      </c>
      <c r="I322" s="379">
        <f t="shared" ca="1" si="87"/>
        <v>-357</v>
      </c>
      <c r="J322" s="379">
        <f t="shared" ca="1" si="88"/>
        <v>-247</v>
      </c>
      <c r="K322" s="391" t="str">
        <f t="shared" ca="1" si="89"/>
        <v>18,65</v>
      </c>
      <c r="L322" s="379"/>
      <c r="O322" s="379"/>
    </row>
    <row r="323" spans="1:15">
      <c r="A323" s="417" t="s">
        <v>46</v>
      </c>
      <c r="B323" s="417" t="s">
        <v>2343</v>
      </c>
      <c r="C323" s="417" t="s">
        <v>2332</v>
      </c>
      <c r="D323" s="417" t="s">
        <v>2344</v>
      </c>
      <c r="E323" s="391">
        <v>5.95</v>
      </c>
      <c r="F323" s="418">
        <v>44214</v>
      </c>
      <c r="G323" s="417" t="s">
        <v>2286</v>
      </c>
      <c r="I323" s="379">
        <f t="shared" ca="1" si="87"/>
        <v>-357</v>
      </c>
      <c r="J323" s="379">
        <f t="shared" ca="1" si="88"/>
        <v>-247</v>
      </c>
      <c r="K323" s="391" t="str">
        <f t="shared" ca="1" si="89"/>
        <v>23,00</v>
      </c>
      <c r="L323" s="379"/>
      <c r="O323" s="379"/>
    </row>
    <row r="324" spans="1:15">
      <c r="A324" s="417"/>
      <c r="B324" s="417" t="s">
        <v>7386</v>
      </c>
      <c r="C324" s="417" t="s">
        <v>2332</v>
      </c>
      <c r="D324" s="417" t="s">
        <v>4998</v>
      </c>
      <c r="E324" s="391">
        <v>0.01</v>
      </c>
      <c r="F324" s="418">
        <v>44214</v>
      </c>
      <c r="G324" s="417" t="s">
        <v>2286</v>
      </c>
      <c r="I324" s="379">
        <f t="shared" ca="1" si="87"/>
        <v>-357</v>
      </c>
      <c r="J324" s="379">
        <f t="shared" ca="1" si="88"/>
        <v>-247</v>
      </c>
      <c r="K324" s="391" t="str">
        <f t="shared" ca="1" si="89"/>
        <v>9,45</v>
      </c>
      <c r="L324" s="379"/>
      <c r="O324" s="379"/>
    </row>
    <row r="325" spans="1:15">
      <c r="A325" s="417" t="s">
        <v>2155</v>
      </c>
      <c r="B325" s="417" t="s">
        <v>9317</v>
      </c>
      <c r="C325" s="417" t="s">
        <v>2332</v>
      </c>
      <c r="D325" s="417" t="s">
        <v>9234</v>
      </c>
      <c r="E325" s="391">
        <v>0.02</v>
      </c>
      <c r="F325" s="418">
        <v>44249</v>
      </c>
      <c r="G325" s="417" t="s">
        <v>2286</v>
      </c>
      <c r="I325" s="379">
        <f t="shared" ca="1" si="87"/>
        <v>-322</v>
      </c>
      <c r="J325" s="379">
        <f t="shared" ca="1" si="88"/>
        <v>-224</v>
      </c>
      <c r="K325" s="391" t="str">
        <f t="shared" ca="1" si="89"/>
        <v>10,65</v>
      </c>
      <c r="L325" s="379"/>
      <c r="O325" s="379"/>
    </row>
    <row r="326" spans="1:15">
      <c r="A326" s="417" t="s">
        <v>2155</v>
      </c>
      <c r="B326" s="417" t="s">
        <v>9318</v>
      </c>
      <c r="C326" s="417" t="s">
        <v>2332</v>
      </c>
      <c r="D326" s="417" t="s">
        <v>9236</v>
      </c>
      <c r="E326" s="391">
        <v>0.02</v>
      </c>
      <c r="F326" s="418">
        <v>44249</v>
      </c>
      <c r="G326" s="417" t="s">
        <v>2286</v>
      </c>
      <c r="I326" s="379">
        <f t="shared" ca="1" si="87"/>
        <v>-322</v>
      </c>
      <c r="J326" s="379">
        <f t="shared" ca="1" si="88"/>
        <v>-224</v>
      </c>
      <c r="K326" s="391" t="str">
        <f t="shared" ca="1" si="89"/>
        <v>11,15</v>
      </c>
      <c r="L326" s="379"/>
      <c r="O326" s="379"/>
    </row>
    <row r="327" spans="1:15">
      <c r="A327" s="417" t="s">
        <v>2155</v>
      </c>
      <c r="B327" s="417" t="s">
        <v>9319</v>
      </c>
      <c r="C327" s="417" t="s">
        <v>2332</v>
      </c>
      <c r="D327" s="417" t="s">
        <v>9238</v>
      </c>
      <c r="E327" s="391">
        <v>0.03</v>
      </c>
      <c r="F327" s="418">
        <v>44249</v>
      </c>
      <c r="G327" s="417" t="s">
        <v>2286</v>
      </c>
      <c r="I327" s="379">
        <f t="shared" ca="1" si="87"/>
        <v>-322</v>
      </c>
      <c r="J327" s="379">
        <f t="shared" ca="1" si="88"/>
        <v>-224</v>
      </c>
      <c r="K327" s="391" t="str">
        <f t="shared" ca="1" si="89"/>
        <v>11,65</v>
      </c>
      <c r="L327" s="379"/>
      <c r="O327" s="379"/>
    </row>
    <row r="328" spans="1:15">
      <c r="A328" s="417" t="s">
        <v>2155</v>
      </c>
      <c r="B328" s="417" t="s">
        <v>9320</v>
      </c>
      <c r="C328" s="417" t="s">
        <v>2332</v>
      </c>
      <c r="D328" s="417" t="s">
        <v>9239</v>
      </c>
      <c r="E328" s="391">
        <v>0.05</v>
      </c>
      <c r="F328" s="418">
        <v>44249</v>
      </c>
      <c r="G328" s="417" t="s">
        <v>2286</v>
      </c>
      <c r="I328" s="379">
        <f t="shared" ca="1" si="87"/>
        <v>-322</v>
      </c>
      <c r="J328" s="379">
        <f t="shared" ca="1" si="88"/>
        <v>-224</v>
      </c>
      <c r="K328" s="391" t="str">
        <f t="shared" ca="1" si="89"/>
        <v>12,15</v>
      </c>
      <c r="L328" s="379"/>
      <c r="O328" s="379"/>
    </row>
    <row r="329" spans="1:15">
      <c r="A329" s="417" t="s">
        <v>2155</v>
      </c>
      <c r="B329" s="417" t="s">
        <v>9321</v>
      </c>
      <c r="C329" s="417" t="s">
        <v>2332</v>
      </c>
      <c r="D329" s="417" t="s">
        <v>9240</v>
      </c>
      <c r="E329" s="391">
        <v>0.06</v>
      </c>
      <c r="F329" s="418">
        <v>44249</v>
      </c>
      <c r="G329" s="417" t="s">
        <v>2286</v>
      </c>
      <c r="I329" s="379">
        <f t="shared" ca="1" si="87"/>
        <v>-322</v>
      </c>
      <c r="J329" s="379">
        <f t="shared" ca="1" si="88"/>
        <v>-224</v>
      </c>
      <c r="K329" s="391" t="str">
        <f t="shared" ca="1" si="89"/>
        <v>12,65</v>
      </c>
      <c r="L329" s="379"/>
      <c r="O329" s="379"/>
    </row>
    <row r="330" spans="1:15">
      <c r="A330" s="417" t="s">
        <v>2155</v>
      </c>
      <c r="B330" s="417" t="s">
        <v>2345</v>
      </c>
      <c r="C330" s="417" t="s">
        <v>2332</v>
      </c>
      <c r="D330" s="417" t="s">
        <v>9241</v>
      </c>
      <c r="E330" s="391">
        <v>7.0000000000000007E-2</v>
      </c>
      <c r="F330" s="418">
        <v>44249</v>
      </c>
      <c r="G330" s="417" t="s">
        <v>2286</v>
      </c>
      <c r="I330" s="379">
        <f t="shared" ref="I330:I393" ca="1" si="90">IF(F330&lt;&gt;"",F330-$I$199,"")</f>
        <v>-322</v>
      </c>
      <c r="J330" s="379">
        <f t="shared" ref="J330:J393" ca="1" si="91">IF(I330&lt;&gt;"",NETWORKDAYS($I$199,F330-1,$N$201:$N$224),"")</f>
        <v>-224</v>
      </c>
      <c r="K330" s="391" t="str">
        <f t="shared" ref="K330:K393" ca="1" si="92">IF(I330&lt;&gt;"",RIGHT(D330,LEN(D330)-FIND(" ",D330)),"")</f>
        <v>12,90</v>
      </c>
      <c r="L330" s="379"/>
      <c r="O330" s="379"/>
    </row>
    <row r="331" spans="1:15">
      <c r="A331" s="417" t="s">
        <v>2155</v>
      </c>
      <c r="B331" s="417" t="s">
        <v>9322</v>
      </c>
      <c r="C331" s="417" t="s">
        <v>2332</v>
      </c>
      <c r="D331" s="417" t="s">
        <v>9242</v>
      </c>
      <c r="E331" s="391">
        <v>0.09</v>
      </c>
      <c r="F331" s="418">
        <v>44249</v>
      </c>
      <c r="G331" s="417" t="s">
        <v>2286</v>
      </c>
      <c r="I331" s="379">
        <f t="shared" ca="1" si="90"/>
        <v>-322</v>
      </c>
      <c r="J331" s="379">
        <f t="shared" ca="1" si="91"/>
        <v>-224</v>
      </c>
      <c r="K331" s="391" t="str">
        <f t="shared" ca="1" si="92"/>
        <v>13,15</v>
      </c>
      <c r="L331" s="379"/>
      <c r="O331" s="379"/>
    </row>
    <row r="332" spans="1:15">
      <c r="A332" s="417" t="s">
        <v>2155</v>
      </c>
      <c r="B332" s="417" t="s">
        <v>9323</v>
      </c>
      <c r="C332" s="417" t="s">
        <v>2332</v>
      </c>
      <c r="D332" s="417" t="s">
        <v>9243</v>
      </c>
      <c r="E332" s="391">
        <v>0.13</v>
      </c>
      <c r="F332" s="418">
        <v>44249</v>
      </c>
      <c r="G332" s="417" t="s">
        <v>2286</v>
      </c>
      <c r="I332" s="379">
        <f t="shared" ca="1" si="90"/>
        <v>-322</v>
      </c>
      <c r="J332" s="379">
        <f t="shared" ca="1" si="91"/>
        <v>-224</v>
      </c>
      <c r="K332" s="391" t="str">
        <f t="shared" ca="1" si="92"/>
        <v>13,65</v>
      </c>
      <c r="L332" s="379"/>
      <c r="O332" s="379"/>
    </row>
    <row r="333" spans="1:15">
      <c r="A333" s="417" t="s">
        <v>2155</v>
      </c>
      <c r="B333" s="417" t="s">
        <v>9324</v>
      </c>
      <c r="C333" s="417" t="s">
        <v>2332</v>
      </c>
      <c r="D333" s="417" t="s">
        <v>9246</v>
      </c>
      <c r="E333" s="391">
        <v>0.19</v>
      </c>
      <c r="F333" s="418">
        <v>44249</v>
      </c>
      <c r="G333" s="417" t="s">
        <v>2286</v>
      </c>
      <c r="I333" s="379">
        <f t="shared" ca="1" si="90"/>
        <v>-322</v>
      </c>
      <c r="J333" s="379">
        <f t="shared" ca="1" si="91"/>
        <v>-224</v>
      </c>
      <c r="K333" s="391" t="str">
        <f t="shared" ca="1" si="92"/>
        <v>14,15</v>
      </c>
      <c r="L333" s="379"/>
      <c r="O333" s="379"/>
    </row>
    <row r="334" spans="1:15">
      <c r="A334" s="417" t="s">
        <v>2155</v>
      </c>
      <c r="B334" s="417" t="s">
        <v>2346</v>
      </c>
      <c r="C334" s="417" t="s">
        <v>2332</v>
      </c>
      <c r="D334" s="417" t="s">
        <v>9247</v>
      </c>
      <c r="E334" s="391">
        <v>0.2</v>
      </c>
      <c r="F334" s="418">
        <v>44249</v>
      </c>
      <c r="G334" s="417" t="s">
        <v>2286</v>
      </c>
      <c r="I334" s="379">
        <f t="shared" ca="1" si="90"/>
        <v>-322</v>
      </c>
      <c r="J334" s="379">
        <f t="shared" ca="1" si="91"/>
        <v>-224</v>
      </c>
      <c r="K334" s="391" t="str">
        <f t="shared" ca="1" si="92"/>
        <v>14,40</v>
      </c>
      <c r="L334" s="379"/>
      <c r="O334" s="379"/>
    </row>
    <row r="335" spans="1:15">
      <c r="A335" s="417" t="s">
        <v>2155</v>
      </c>
      <c r="B335" s="417" t="s">
        <v>9325</v>
      </c>
      <c r="C335" s="417" t="s">
        <v>2332</v>
      </c>
      <c r="D335" s="417" t="s">
        <v>9248</v>
      </c>
      <c r="E335" s="391">
        <v>0.27</v>
      </c>
      <c r="F335" s="418">
        <v>44249</v>
      </c>
      <c r="G335" s="417" t="s">
        <v>2286</v>
      </c>
      <c r="I335" s="379">
        <f t="shared" ca="1" si="90"/>
        <v>-322</v>
      </c>
      <c r="J335" s="379">
        <f t="shared" ca="1" si="91"/>
        <v>-224</v>
      </c>
      <c r="K335" s="391" t="str">
        <f t="shared" ca="1" si="92"/>
        <v>14,65</v>
      </c>
      <c r="L335" s="379"/>
      <c r="O335" s="379"/>
    </row>
    <row r="336" spans="1:15">
      <c r="A336" s="417" t="s">
        <v>2155</v>
      </c>
      <c r="B336" s="417" t="s">
        <v>9326</v>
      </c>
      <c r="C336" s="417" t="s">
        <v>2332</v>
      </c>
      <c r="D336" s="417" t="s">
        <v>9249</v>
      </c>
      <c r="E336" s="391">
        <v>0.38</v>
      </c>
      <c r="F336" s="418">
        <v>44249</v>
      </c>
      <c r="G336" s="417" t="s">
        <v>2286</v>
      </c>
      <c r="I336" s="379">
        <f t="shared" ca="1" si="90"/>
        <v>-322</v>
      </c>
      <c r="J336" s="379">
        <f t="shared" ca="1" si="91"/>
        <v>-224</v>
      </c>
      <c r="K336" s="391" t="str">
        <f t="shared" ca="1" si="92"/>
        <v>15,15</v>
      </c>
      <c r="L336" s="379"/>
      <c r="O336" s="379"/>
    </row>
    <row r="337" spans="1:15">
      <c r="A337" s="417" t="s">
        <v>2155</v>
      </c>
      <c r="B337" s="417" t="s">
        <v>9327</v>
      </c>
      <c r="C337" s="417" t="s">
        <v>2332</v>
      </c>
      <c r="D337" s="417" t="s">
        <v>9251</v>
      </c>
      <c r="E337" s="391">
        <v>0.53</v>
      </c>
      <c r="F337" s="418">
        <v>44249</v>
      </c>
      <c r="G337" s="417" t="s">
        <v>2286</v>
      </c>
      <c r="I337" s="379">
        <f t="shared" ca="1" si="90"/>
        <v>-322</v>
      </c>
      <c r="J337" s="379">
        <f t="shared" ca="1" si="91"/>
        <v>-224</v>
      </c>
      <c r="K337" s="391" t="str">
        <f t="shared" ca="1" si="92"/>
        <v>15,65</v>
      </c>
      <c r="L337" s="379"/>
      <c r="O337" s="379"/>
    </row>
    <row r="338" spans="1:15">
      <c r="A338" s="417" t="s">
        <v>2155</v>
      </c>
      <c r="B338" s="417" t="s">
        <v>9328</v>
      </c>
      <c r="C338" s="417" t="s">
        <v>2332</v>
      </c>
      <c r="D338" s="417" t="s">
        <v>9252</v>
      </c>
      <c r="E338" s="391">
        <v>0.73</v>
      </c>
      <c r="F338" s="418">
        <v>44249</v>
      </c>
      <c r="G338" s="417" t="s">
        <v>2286</v>
      </c>
      <c r="I338" s="379">
        <f t="shared" ca="1" si="90"/>
        <v>-322</v>
      </c>
      <c r="J338" s="379">
        <f t="shared" ca="1" si="91"/>
        <v>-224</v>
      </c>
      <c r="K338" s="391" t="str">
        <f t="shared" ca="1" si="92"/>
        <v>16,15</v>
      </c>
      <c r="L338" s="379"/>
      <c r="O338" s="379"/>
    </row>
    <row r="339" spans="1:15">
      <c r="A339" s="417" t="s">
        <v>2155</v>
      </c>
      <c r="B339" s="417" t="s">
        <v>9329</v>
      </c>
      <c r="C339" s="417" t="s">
        <v>2332</v>
      </c>
      <c r="D339" s="417" t="s">
        <v>9253</v>
      </c>
      <c r="E339" s="391">
        <v>1</v>
      </c>
      <c r="F339" s="418">
        <v>44249</v>
      </c>
      <c r="G339" s="417" t="s">
        <v>2286</v>
      </c>
      <c r="I339" s="379">
        <f t="shared" ca="1" si="90"/>
        <v>-322</v>
      </c>
      <c r="J339" s="379">
        <f t="shared" ca="1" si="91"/>
        <v>-224</v>
      </c>
      <c r="K339" s="391" t="str">
        <f t="shared" ca="1" si="92"/>
        <v>16,65</v>
      </c>
      <c r="L339" s="379"/>
      <c r="O339" s="379"/>
    </row>
    <row r="340" spans="1:15">
      <c r="A340" s="417" t="s">
        <v>2155</v>
      </c>
      <c r="B340" s="417" t="s">
        <v>9330</v>
      </c>
      <c r="C340" s="417" t="s">
        <v>2332</v>
      </c>
      <c r="D340" s="417" t="s">
        <v>9254</v>
      </c>
      <c r="E340" s="391">
        <v>1.01</v>
      </c>
      <c r="F340" s="418">
        <v>44249</v>
      </c>
      <c r="G340" s="417" t="s">
        <v>2286</v>
      </c>
      <c r="I340" s="379">
        <f t="shared" ca="1" si="90"/>
        <v>-322</v>
      </c>
      <c r="J340" s="379">
        <f t="shared" ca="1" si="91"/>
        <v>-224</v>
      </c>
      <c r="K340" s="391" t="str">
        <f t="shared" ca="1" si="92"/>
        <v>17,15</v>
      </c>
      <c r="L340" s="379"/>
      <c r="O340" s="379"/>
    </row>
    <row r="341" spans="1:15">
      <c r="A341" s="417" t="s">
        <v>2155</v>
      </c>
      <c r="B341" s="417" t="s">
        <v>9331</v>
      </c>
      <c r="C341" s="417" t="s">
        <v>2332</v>
      </c>
      <c r="D341" s="417" t="s">
        <v>9256</v>
      </c>
      <c r="E341" s="391">
        <v>1.83</v>
      </c>
      <c r="F341" s="418">
        <v>44249</v>
      </c>
      <c r="G341" s="417" t="s">
        <v>2286</v>
      </c>
      <c r="I341" s="379">
        <f t="shared" ca="1" si="90"/>
        <v>-322</v>
      </c>
      <c r="J341" s="379">
        <f t="shared" ca="1" si="91"/>
        <v>-224</v>
      </c>
      <c r="K341" s="391" t="str">
        <f t="shared" ca="1" si="92"/>
        <v>18,15</v>
      </c>
      <c r="L341" s="379"/>
      <c r="O341" s="379"/>
    </row>
    <row r="342" spans="1:15">
      <c r="A342" s="417" t="s">
        <v>2155</v>
      </c>
      <c r="B342" s="417" t="s">
        <v>9332</v>
      </c>
      <c r="C342" s="417" t="s">
        <v>2332</v>
      </c>
      <c r="D342" s="417" t="s">
        <v>9270</v>
      </c>
      <c r="E342" s="391">
        <v>2.64</v>
      </c>
      <c r="F342" s="418">
        <v>44249</v>
      </c>
      <c r="G342" s="417" t="s">
        <v>2286</v>
      </c>
      <c r="I342" s="379">
        <f t="shared" ca="1" si="90"/>
        <v>-322</v>
      </c>
      <c r="J342" s="379">
        <f t="shared" ca="1" si="91"/>
        <v>-224</v>
      </c>
      <c r="K342" s="391" t="str">
        <f t="shared" ca="1" si="92"/>
        <v>19,15</v>
      </c>
      <c r="L342" s="379"/>
      <c r="O342" s="379"/>
    </row>
    <row r="343" spans="1:15">
      <c r="A343" s="417" t="s">
        <v>2155</v>
      </c>
      <c r="B343" s="417" t="s">
        <v>2347</v>
      </c>
      <c r="C343" s="417" t="s">
        <v>2332</v>
      </c>
      <c r="D343" s="417" t="s">
        <v>9236</v>
      </c>
      <c r="E343" s="391">
        <v>0.1</v>
      </c>
      <c r="F343" s="418">
        <v>44270</v>
      </c>
      <c r="G343" s="417" t="s">
        <v>2286</v>
      </c>
      <c r="I343" s="379">
        <f t="shared" ca="1" si="90"/>
        <v>-301</v>
      </c>
      <c r="J343" s="379">
        <f t="shared" ca="1" si="91"/>
        <v>-209</v>
      </c>
      <c r="K343" s="391" t="str">
        <f t="shared" ca="1" si="92"/>
        <v>11,15</v>
      </c>
      <c r="L343" s="379"/>
      <c r="O343" s="379"/>
    </row>
    <row r="344" spans="1:15">
      <c r="A344" s="417" t="s">
        <v>2155</v>
      </c>
      <c r="B344" s="417" t="s">
        <v>2349</v>
      </c>
      <c r="C344" s="417" t="s">
        <v>2332</v>
      </c>
      <c r="D344" s="417" t="s">
        <v>9272</v>
      </c>
      <c r="E344" s="391">
        <v>0.1</v>
      </c>
      <c r="F344" s="418">
        <v>44270</v>
      </c>
      <c r="G344" s="417" t="s">
        <v>2286</v>
      </c>
      <c r="I344" s="379">
        <f t="shared" ca="1" si="90"/>
        <v>-301</v>
      </c>
      <c r="J344" s="379">
        <f t="shared" ca="1" si="91"/>
        <v>-209</v>
      </c>
      <c r="K344" s="391" t="str">
        <f t="shared" ca="1" si="92"/>
        <v>12,40</v>
      </c>
      <c r="L344" s="379"/>
      <c r="O344" s="379"/>
    </row>
    <row r="345" spans="1:15">
      <c r="A345" s="417" t="s">
        <v>2155</v>
      </c>
      <c r="B345" s="417" t="s">
        <v>9333</v>
      </c>
      <c r="C345" s="417" t="s">
        <v>2332</v>
      </c>
      <c r="D345" s="417" t="s">
        <v>9243</v>
      </c>
      <c r="E345" s="391">
        <v>0.19</v>
      </c>
      <c r="F345" s="418">
        <v>44270</v>
      </c>
      <c r="G345" s="417" t="s">
        <v>2286</v>
      </c>
      <c r="I345" s="379">
        <f t="shared" ca="1" si="90"/>
        <v>-301</v>
      </c>
      <c r="J345" s="379">
        <f t="shared" ca="1" si="91"/>
        <v>-209</v>
      </c>
      <c r="K345" s="391" t="str">
        <f t="shared" ca="1" si="92"/>
        <v>13,65</v>
      </c>
      <c r="L345" s="379"/>
      <c r="O345" s="379"/>
    </row>
    <row r="346" spans="1:15">
      <c r="A346" s="417" t="s">
        <v>2155</v>
      </c>
      <c r="B346" s="417" t="s">
        <v>9334</v>
      </c>
      <c r="C346" s="417" t="s">
        <v>2332</v>
      </c>
      <c r="D346" s="417" t="s">
        <v>9273</v>
      </c>
      <c r="E346" s="391">
        <v>0.16</v>
      </c>
      <c r="F346" s="418">
        <v>44270</v>
      </c>
      <c r="G346" s="417" t="s">
        <v>2286</v>
      </c>
      <c r="I346" s="379">
        <f t="shared" ca="1" si="90"/>
        <v>-301</v>
      </c>
      <c r="J346" s="379">
        <f t="shared" ca="1" si="91"/>
        <v>-209</v>
      </c>
      <c r="K346" s="391" t="str">
        <f t="shared" ca="1" si="92"/>
        <v>13,40</v>
      </c>
      <c r="L346" s="379"/>
      <c r="O346" s="379"/>
    </row>
    <row r="347" spans="1:15">
      <c r="A347" s="417" t="s">
        <v>2155</v>
      </c>
      <c r="B347" s="417" t="s">
        <v>15792</v>
      </c>
      <c r="C347" s="417" t="s">
        <v>2332</v>
      </c>
      <c r="D347" s="417" t="s">
        <v>9246</v>
      </c>
      <c r="E347" s="391">
        <v>0.32</v>
      </c>
      <c r="F347" s="418">
        <v>44270</v>
      </c>
      <c r="G347" s="417" t="s">
        <v>2286</v>
      </c>
      <c r="I347" s="379">
        <f t="shared" ca="1" si="90"/>
        <v>-301</v>
      </c>
      <c r="J347" s="379">
        <f t="shared" ca="1" si="91"/>
        <v>-209</v>
      </c>
      <c r="K347" s="391" t="str">
        <f t="shared" ca="1" si="92"/>
        <v>14,15</v>
      </c>
      <c r="L347" s="379"/>
      <c r="O347" s="379"/>
    </row>
    <row r="348" spans="1:15">
      <c r="A348" s="417" t="s">
        <v>2155</v>
      </c>
      <c r="B348" s="417" t="s">
        <v>9335</v>
      </c>
      <c r="C348" s="417" t="s">
        <v>2332</v>
      </c>
      <c r="D348" s="417" t="s">
        <v>9248</v>
      </c>
      <c r="E348" s="391">
        <v>0.38</v>
      </c>
      <c r="F348" s="418">
        <v>44270</v>
      </c>
      <c r="G348" s="417" t="s">
        <v>2286</v>
      </c>
      <c r="I348" s="379">
        <f t="shared" ca="1" si="90"/>
        <v>-301</v>
      </c>
      <c r="J348" s="379">
        <f t="shared" ca="1" si="91"/>
        <v>-209</v>
      </c>
      <c r="K348" s="391" t="str">
        <f t="shared" ca="1" si="92"/>
        <v>14,65</v>
      </c>
      <c r="L348" s="379"/>
      <c r="O348" s="379"/>
    </row>
    <row r="349" spans="1:15">
      <c r="A349" s="417" t="s">
        <v>2155</v>
      </c>
      <c r="B349" s="417" t="s">
        <v>15793</v>
      </c>
      <c r="C349" s="417" t="s">
        <v>2332</v>
      </c>
      <c r="D349" s="417" t="s">
        <v>9249</v>
      </c>
      <c r="E349" s="391">
        <v>0.49</v>
      </c>
      <c r="F349" s="418">
        <v>44270</v>
      </c>
      <c r="G349" s="417" t="s">
        <v>2286</v>
      </c>
      <c r="I349" s="379">
        <f t="shared" ca="1" si="90"/>
        <v>-301</v>
      </c>
      <c r="J349" s="379">
        <f t="shared" ca="1" si="91"/>
        <v>-209</v>
      </c>
      <c r="K349" s="391" t="str">
        <f t="shared" ca="1" si="92"/>
        <v>15,15</v>
      </c>
      <c r="L349" s="379"/>
      <c r="O349" s="379"/>
    </row>
    <row r="350" spans="1:15">
      <c r="A350" s="417" t="s">
        <v>2155</v>
      </c>
      <c r="B350" s="417" t="s">
        <v>9336</v>
      </c>
      <c r="C350" s="417" t="s">
        <v>2332</v>
      </c>
      <c r="D350" s="417" t="s">
        <v>9250</v>
      </c>
      <c r="E350" s="391">
        <v>0.57999999999999996</v>
      </c>
      <c r="F350" s="418">
        <v>44270</v>
      </c>
      <c r="G350" s="417" t="s">
        <v>2286</v>
      </c>
      <c r="I350" s="379">
        <f t="shared" ca="1" si="90"/>
        <v>-301</v>
      </c>
      <c r="J350" s="379">
        <f t="shared" ca="1" si="91"/>
        <v>-209</v>
      </c>
      <c r="K350" s="391" t="str">
        <f t="shared" ca="1" si="92"/>
        <v>15,40</v>
      </c>
      <c r="L350" s="379"/>
      <c r="O350" s="379"/>
    </row>
    <row r="351" spans="1:15">
      <c r="A351" s="417" t="s">
        <v>2155</v>
      </c>
      <c r="B351" s="417" t="s">
        <v>9337</v>
      </c>
      <c r="C351" s="417" t="s">
        <v>2332</v>
      </c>
      <c r="D351" s="417" t="s">
        <v>9251</v>
      </c>
      <c r="E351" s="391">
        <v>0.74</v>
      </c>
      <c r="F351" s="418">
        <v>44270</v>
      </c>
      <c r="G351" s="417" t="s">
        <v>2286</v>
      </c>
      <c r="I351" s="379">
        <f t="shared" ca="1" si="90"/>
        <v>-301</v>
      </c>
      <c r="J351" s="379">
        <f t="shared" ca="1" si="91"/>
        <v>-209</v>
      </c>
      <c r="K351" s="391" t="str">
        <f t="shared" ca="1" si="92"/>
        <v>15,65</v>
      </c>
      <c r="L351" s="379"/>
      <c r="O351" s="379"/>
    </row>
    <row r="352" spans="1:15">
      <c r="A352" s="417" t="s">
        <v>2155</v>
      </c>
      <c r="B352" s="417" t="s">
        <v>15794</v>
      </c>
      <c r="C352" s="417" t="s">
        <v>2332</v>
      </c>
      <c r="D352" s="417" t="s">
        <v>9252</v>
      </c>
      <c r="E352" s="391">
        <v>0.92</v>
      </c>
      <c r="F352" s="418">
        <v>44270</v>
      </c>
      <c r="G352" s="417" t="s">
        <v>2286</v>
      </c>
      <c r="I352" s="379">
        <f t="shared" ca="1" si="90"/>
        <v>-301</v>
      </c>
      <c r="J352" s="379">
        <f t="shared" ca="1" si="91"/>
        <v>-209</v>
      </c>
      <c r="K352" s="391" t="str">
        <f t="shared" ca="1" si="92"/>
        <v>16,15</v>
      </c>
      <c r="L352" s="379"/>
      <c r="O352" s="379"/>
    </row>
    <row r="353" spans="1:15">
      <c r="A353" s="417" t="s">
        <v>2155</v>
      </c>
      <c r="B353" s="417" t="s">
        <v>9338</v>
      </c>
      <c r="C353" s="417" t="s">
        <v>2332</v>
      </c>
      <c r="D353" s="417" t="s">
        <v>9276</v>
      </c>
      <c r="E353" s="391">
        <v>0.76</v>
      </c>
      <c r="F353" s="418">
        <v>44270</v>
      </c>
      <c r="G353" s="417" t="s">
        <v>2286</v>
      </c>
      <c r="I353" s="379">
        <f t="shared" ca="1" si="90"/>
        <v>-301</v>
      </c>
      <c r="J353" s="379">
        <f t="shared" ca="1" si="91"/>
        <v>-209</v>
      </c>
      <c r="K353" s="391" t="str">
        <f t="shared" ca="1" si="92"/>
        <v>15,90</v>
      </c>
      <c r="L353" s="379"/>
      <c r="O353" s="379"/>
    </row>
    <row r="354" spans="1:15">
      <c r="A354" s="417" t="s">
        <v>2155</v>
      </c>
      <c r="B354" s="417" t="s">
        <v>2351</v>
      </c>
      <c r="C354" s="417" t="s">
        <v>2332</v>
      </c>
      <c r="D354" s="417" t="s">
        <v>9254</v>
      </c>
      <c r="E354" s="391">
        <v>1.5</v>
      </c>
      <c r="F354" s="418">
        <v>44270</v>
      </c>
      <c r="G354" s="417" t="s">
        <v>2286</v>
      </c>
      <c r="I354" s="379">
        <f t="shared" ca="1" si="90"/>
        <v>-301</v>
      </c>
      <c r="J354" s="379">
        <f t="shared" ca="1" si="91"/>
        <v>-209</v>
      </c>
      <c r="K354" s="391" t="str">
        <f t="shared" ca="1" si="92"/>
        <v>17,15</v>
      </c>
      <c r="L354" s="379"/>
      <c r="O354" s="379"/>
    </row>
    <row r="355" spans="1:15">
      <c r="A355" s="417" t="s">
        <v>2155</v>
      </c>
      <c r="B355" s="417" t="s">
        <v>2352</v>
      </c>
      <c r="C355" s="417" t="s">
        <v>2332</v>
      </c>
      <c r="D355" s="417" t="s">
        <v>9257</v>
      </c>
      <c r="E355" s="391">
        <v>2.85</v>
      </c>
      <c r="F355" s="418">
        <v>44270</v>
      </c>
      <c r="G355" s="417" t="s">
        <v>2286</v>
      </c>
      <c r="I355" s="379">
        <f t="shared" ca="1" si="90"/>
        <v>-301</v>
      </c>
      <c r="J355" s="379">
        <f t="shared" ca="1" si="91"/>
        <v>-209</v>
      </c>
      <c r="K355" s="391" t="str">
        <f t="shared" ca="1" si="92"/>
        <v>18,65</v>
      </c>
      <c r="L355" s="379"/>
      <c r="O355" s="379"/>
    </row>
    <row r="356" spans="1:15">
      <c r="A356" s="417" t="s">
        <v>2155</v>
      </c>
      <c r="B356" s="417" t="s">
        <v>7387</v>
      </c>
      <c r="C356" s="417" t="s">
        <v>2332</v>
      </c>
      <c r="D356" s="417" t="s">
        <v>9285</v>
      </c>
      <c r="E356" s="391">
        <v>2.1800000000000002</v>
      </c>
      <c r="F356" s="418">
        <v>44305</v>
      </c>
      <c r="G356" s="417" t="s">
        <v>2286</v>
      </c>
      <c r="I356" s="379">
        <f t="shared" ca="1" si="90"/>
        <v>-266</v>
      </c>
      <c r="J356" s="379">
        <f t="shared" ca="1" si="91"/>
        <v>-185</v>
      </c>
      <c r="K356" s="391" t="str">
        <f t="shared" ca="1" si="92"/>
        <v>14,73</v>
      </c>
      <c r="L356" s="379"/>
      <c r="O356" s="379"/>
    </row>
    <row r="357" spans="1:15">
      <c r="A357" s="417" t="s">
        <v>2155</v>
      </c>
      <c r="B357" s="417" t="s">
        <v>2353</v>
      </c>
      <c r="C357" s="417" t="s">
        <v>2332</v>
      </c>
      <c r="D357" s="417" t="s">
        <v>5092</v>
      </c>
      <c r="E357" s="391">
        <v>2.62</v>
      </c>
      <c r="F357" s="418">
        <v>44305</v>
      </c>
      <c r="G357" s="417" t="s">
        <v>2286</v>
      </c>
      <c r="I357" s="379">
        <f t="shared" ca="1" si="90"/>
        <v>-266</v>
      </c>
      <c r="J357" s="379">
        <f t="shared" ca="1" si="91"/>
        <v>-185</v>
      </c>
      <c r="K357" s="391" t="str">
        <f t="shared" ca="1" si="92"/>
        <v>14,23</v>
      </c>
      <c r="L357" s="379"/>
      <c r="O357" s="379"/>
    </row>
    <row r="358" spans="1:15">
      <c r="A358" s="417" t="s">
        <v>2155</v>
      </c>
      <c r="B358" s="417" t="s">
        <v>2354</v>
      </c>
      <c r="C358" s="417" t="s">
        <v>2332</v>
      </c>
      <c r="D358" s="417" t="s">
        <v>9286</v>
      </c>
      <c r="E358" s="391">
        <v>0.01</v>
      </c>
      <c r="F358" s="418">
        <v>44305</v>
      </c>
      <c r="G358" s="417" t="s">
        <v>2286</v>
      </c>
      <c r="I358" s="379">
        <f t="shared" ca="1" si="90"/>
        <v>-266</v>
      </c>
      <c r="J358" s="379">
        <f t="shared" ca="1" si="91"/>
        <v>-185</v>
      </c>
      <c r="K358" s="391" t="str">
        <f t="shared" ca="1" si="92"/>
        <v>15,73</v>
      </c>
      <c r="L358" s="379"/>
      <c r="O358" s="379"/>
    </row>
    <row r="359" spans="1:15">
      <c r="A359" s="417" t="s">
        <v>2155</v>
      </c>
      <c r="B359" s="417" t="s">
        <v>7388</v>
      </c>
      <c r="C359" s="417" t="s">
        <v>2332</v>
      </c>
      <c r="D359" s="417" t="s">
        <v>9287</v>
      </c>
      <c r="E359" s="391">
        <v>4.47</v>
      </c>
      <c r="F359" s="418">
        <v>44305</v>
      </c>
      <c r="G359" s="417" t="s">
        <v>2286</v>
      </c>
      <c r="I359" s="379">
        <f t="shared" ca="1" si="90"/>
        <v>-266</v>
      </c>
      <c r="J359" s="379">
        <f t="shared" ca="1" si="91"/>
        <v>-185</v>
      </c>
      <c r="K359" s="391" t="str">
        <f t="shared" ca="1" si="92"/>
        <v>16,23</v>
      </c>
      <c r="L359" s="379"/>
      <c r="O359" s="379"/>
    </row>
    <row r="360" spans="1:15">
      <c r="A360" s="417" t="s">
        <v>2155</v>
      </c>
      <c r="B360" s="417" t="s">
        <v>7389</v>
      </c>
      <c r="C360" s="417" t="s">
        <v>2332</v>
      </c>
      <c r="D360" s="417" t="s">
        <v>9288</v>
      </c>
      <c r="E360" s="391">
        <v>5</v>
      </c>
      <c r="F360" s="418">
        <v>44305</v>
      </c>
      <c r="G360" s="417" t="s">
        <v>2286</v>
      </c>
      <c r="I360" s="379">
        <f t="shared" ca="1" si="90"/>
        <v>-266</v>
      </c>
      <c r="J360" s="379">
        <f t="shared" ca="1" si="91"/>
        <v>-185</v>
      </c>
      <c r="K360" s="391" t="str">
        <f t="shared" ca="1" si="92"/>
        <v>16,73</v>
      </c>
      <c r="L360" s="379"/>
      <c r="O360" s="379"/>
    </row>
    <row r="361" spans="1:15">
      <c r="A361" s="417" t="s">
        <v>2155</v>
      </c>
      <c r="B361" s="417" t="s">
        <v>18162</v>
      </c>
      <c r="C361" s="417" t="s">
        <v>2332</v>
      </c>
      <c r="D361" s="417" t="s">
        <v>13437</v>
      </c>
      <c r="E361" s="391">
        <v>6.14</v>
      </c>
      <c r="F361" s="418">
        <v>44305</v>
      </c>
      <c r="G361" s="417" t="s">
        <v>2286</v>
      </c>
      <c r="I361" s="379">
        <f t="shared" ca="1" si="90"/>
        <v>-266</v>
      </c>
      <c r="J361" s="379">
        <f t="shared" ca="1" si="91"/>
        <v>-185</v>
      </c>
      <c r="K361" s="391" t="str">
        <f t="shared" ca="1" si="92"/>
        <v>18,23</v>
      </c>
      <c r="L361" s="379"/>
      <c r="O361" s="379"/>
    </row>
    <row r="362" spans="1:15">
      <c r="A362" s="417" t="s">
        <v>2155</v>
      </c>
      <c r="B362" s="417" t="s">
        <v>18163</v>
      </c>
      <c r="C362" s="417" t="s">
        <v>2332</v>
      </c>
      <c r="D362" s="417" t="s">
        <v>13412</v>
      </c>
      <c r="E362" s="391">
        <v>6</v>
      </c>
      <c r="F362" s="418">
        <v>44305</v>
      </c>
      <c r="G362" s="417" t="s">
        <v>2286</v>
      </c>
      <c r="I362" s="379">
        <f t="shared" ca="1" si="90"/>
        <v>-266</v>
      </c>
      <c r="J362" s="379">
        <f t="shared" ca="1" si="91"/>
        <v>-185</v>
      </c>
      <c r="K362" s="391" t="str">
        <f t="shared" ca="1" si="92"/>
        <v>18,73</v>
      </c>
      <c r="L362" s="379"/>
      <c r="O362" s="379"/>
    </row>
    <row r="363" spans="1:15">
      <c r="A363" s="417" t="s">
        <v>2155</v>
      </c>
      <c r="B363" s="417" t="s">
        <v>18164</v>
      </c>
      <c r="C363" s="417" t="s">
        <v>2332</v>
      </c>
      <c r="D363" s="417" t="s">
        <v>13417</v>
      </c>
      <c r="E363" s="391">
        <v>7.6</v>
      </c>
      <c r="F363" s="418">
        <v>44305</v>
      </c>
      <c r="G363" s="417" t="s">
        <v>2286</v>
      </c>
      <c r="I363" s="379">
        <f t="shared" ca="1" si="90"/>
        <v>-266</v>
      </c>
      <c r="J363" s="379">
        <f t="shared" ca="1" si="91"/>
        <v>-185</v>
      </c>
      <c r="K363" s="391" t="str">
        <f t="shared" ca="1" si="92"/>
        <v>20,23</v>
      </c>
      <c r="L363" s="379"/>
      <c r="O363" s="379"/>
    </row>
    <row r="364" spans="1:15">
      <c r="A364" s="417" t="s">
        <v>2155</v>
      </c>
      <c r="B364" s="417" t="s">
        <v>2355</v>
      </c>
      <c r="C364" s="417" t="s">
        <v>2332</v>
      </c>
      <c r="D364" s="417" t="s">
        <v>2477</v>
      </c>
      <c r="E364" s="391">
        <v>6.06</v>
      </c>
      <c r="F364" s="418">
        <v>44305</v>
      </c>
      <c r="G364" s="417" t="s">
        <v>2286</v>
      </c>
      <c r="I364" s="379">
        <f t="shared" ca="1" si="90"/>
        <v>-266</v>
      </c>
      <c r="J364" s="379">
        <f t="shared" ca="1" si="91"/>
        <v>-185</v>
      </c>
      <c r="K364" s="391" t="str">
        <f t="shared" ca="1" si="92"/>
        <v>19,98</v>
      </c>
      <c r="L364" s="379"/>
      <c r="O364" s="379"/>
    </row>
    <row r="365" spans="1:15">
      <c r="A365" s="417" t="s">
        <v>2155</v>
      </c>
      <c r="B365" s="417" t="s">
        <v>2356</v>
      </c>
      <c r="C365" s="417" t="s">
        <v>2332</v>
      </c>
      <c r="D365" s="417" t="s">
        <v>9290</v>
      </c>
      <c r="E365" s="391">
        <v>7.04</v>
      </c>
      <c r="F365" s="418">
        <v>44305</v>
      </c>
      <c r="G365" s="417" t="s">
        <v>2286</v>
      </c>
      <c r="I365" s="379">
        <f t="shared" ca="1" si="90"/>
        <v>-266</v>
      </c>
      <c r="J365" s="379">
        <f t="shared" ca="1" si="91"/>
        <v>-185</v>
      </c>
      <c r="K365" s="391" t="str">
        <f t="shared" ca="1" si="92"/>
        <v>20,73</v>
      </c>
      <c r="L365" s="379"/>
      <c r="O365" s="379"/>
    </row>
    <row r="366" spans="1:15">
      <c r="A366" s="417" t="s">
        <v>2155</v>
      </c>
      <c r="B366" s="417" t="s">
        <v>2357</v>
      </c>
      <c r="C366" s="417" t="s">
        <v>2332</v>
      </c>
      <c r="D366" s="417" t="s">
        <v>9238</v>
      </c>
      <c r="E366" s="391">
        <v>0.56999999999999995</v>
      </c>
      <c r="F366" s="418">
        <v>44701</v>
      </c>
      <c r="G366" s="417" t="s">
        <v>2286</v>
      </c>
      <c r="I366" s="379">
        <f t="shared" ca="1" si="90"/>
        <v>130</v>
      </c>
      <c r="J366" s="379">
        <f t="shared" ca="1" si="91"/>
        <v>90</v>
      </c>
      <c r="K366" s="391" t="str">
        <f t="shared" ca="1" si="92"/>
        <v>11,65</v>
      </c>
      <c r="L366" s="379"/>
      <c r="O366" s="379"/>
    </row>
    <row r="367" spans="1:15">
      <c r="A367" s="417" t="s">
        <v>2155</v>
      </c>
      <c r="B367" s="417" t="s">
        <v>7390</v>
      </c>
      <c r="C367" s="417" t="s">
        <v>2332</v>
      </c>
      <c r="D367" s="417" t="s">
        <v>9252</v>
      </c>
      <c r="E367" s="391">
        <v>0.08</v>
      </c>
      <c r="F367" s="418">
        <v>44337</v>
      </c>
      <c r="G367" s="417" t="s">
        <v>2286</v>
      </c>
      <c r="I367" s="379">
        <f t="shared" ca="1" si="90"/>
        <v>-234</v>
      </c>
      <c r="J367" s="379">
        <f t="shared" ca="1" si="91"/>
        <v>-163</v>
      </c>
      <c r="K367" s="391" t="str">
        <f t="shared" ca="1" si="92"/>
        <v>16,15</v>
      </c>
      <c r="L367" s="379"/>
      <c r="O367" s="379"/>
    </row>
    <row r="368" spans="1:15">
      <c r="A368" s="417" t="s">
        <v>2155</v>
      </c>
      <c r="B368" s="417" t="s">
        <v>9339</v>
      </c>
      <c r="C368" s="417" t="s">
        <v>2332</v>
      </c>
      <c r="D368" s="417" t="s">
        <v>9253</v>
      </c>
      <c r="E368" s="391">
        <v>0.51</v>
      </c>
      <c r="F368" s="418">
        <v>44337</v>
      </c>
      <c r="G368" s="417" t="s">
        <v>2286</v>
      </c>
      <c r="I368" s="379">
        <f t="shared" ca="1" si="90"/>
        <v>-234</v>
      </c>
      <c r="J368" s="379">
        <f t="shared" ca="1" si="91"/>
        <v>-163</v>
      </c>
      <c r="K368" s="391" t="str">
        <f t="shared" ca="1" si="92"/>
        <v>16,65</v>
      </c>
      <c r="L368" s="379"/>
      <c r="O368" s="379"/>
    </row>
    <row r="369" spans="1:15">
      <c r="A369" s="417" t="s">
        <v>2155</v>
      </c>
      <c r="B369" s="417" t="s">
        <v>7391</v>
      </c>
      <c r="C369" s="417" t="s">
        <v>2332</v>
      </c>
      <c r="D369" s="417" t="s">
        <v>9255</v>
      </c>
      <c r="E369" s="391">
        <v>1.28</v>
      </c>
      <c r="F369" s="418">
        <v>44337</v>
      </c>
      <c r="G369" s="417" t="s">
        <v>2286</v>
      </c>
      <c r="I369" s="379">
        <f t="shared" ca="1" si="90"/>
        <v>-234</v>
      </c>
      <c r="J369" s="379">
        <f t="shared" ca="1" si="91"/>
        <v>-163</v>
      </c>
      <c r="K369" s="391" t="str">
        <f t="shared" ca="1" si="92"/>
        <v>17,65</v>
      </c>
      <c r="L369" s="379"/>
      <c r="O369" s="379"/>
    </row>
    <row r="370" spans="1:15">
      <c r="A370" s="417" t="s">
        <v>2155</v>
      </c>
      <c r="B370" s="417" t="s">
        <v>9340</v>
      </c>
      <c r="C370" s="417" t="s">
        <v>2332</v>
      </c>
      <c r="D370" s="417" t="s">
        <v>9243</v>
      </c>
      <c r="E370" s="391">
        <v>0.59</v>
      </c>
      <c r="F370" s="418">
        <v>44365</v>
      </c>
      <c r="G370" s="417" t="s">
        <v>2286</v>
      </c>
      <c r="I370" s="379">
        <f t="shared" ca="1" si="90"/>
        <v>-206</v>
      </c>
      <c r="J370" s="379">
        <f t="shared" ca="1" si="91"/>
        <v>-144</v>
      </c>
      <c r="K370" s="391" t="str">
        <f t="shared" ca="1" si="92"/>
        <v>13,65</v>
      </c>
      <c r="L370" s="379"/>
      <c r="O370" s="379"/>
    </row>
    <row r="371" spans="1:15">
      <c r="A371" s="417" t="s">
        <v>2155</v>
      </c>
      <c r="B371" s="417" t="s">
        <v>9341</v>
      </c>
      <c r="C371" s="417" t="s">
        <v>2332</v>
      </c>
      <c r="D371" s="417" t="s">
        <v>9245</v>
      </c>
      <c r="E371" s="391">
        <v>0.61</v>
      </c>
      <c r="F371" s="418">
        <v>44365</v>
      </c>
      <c r="G371" s="417" t="s">
        <v>2286</v>
      </c>
      <c r="I371" s="379">
        <f t="shared" ca="1" si="90"/>
        <v>-206</v>
      </c>
      <c r="J371" s="379">
        <f t="shared" ca="1" si="91"/>
        <v>-144</v>
      </c>
      <c r="K371" s="391" t="str">
        <f t="shared" ca="1" si="92"/>
        <v>13,90</v>
      </c>
      <c r="L371" s="379"/>
      <c r="O371" s="379"/>
    </row>
    <row r="372" spans="1:15">
      <c r="A372" s="417" t="s">
        <v>2155</v>
      </c>
      <c r="B372" s="417" t="s">
        <v>9342</v>
      </c>
      <c r="C372" s="417" t="s">
        <v>2332</v>
      </c>
      <c r="D372" s="417" t="s">
        <v>9249</v>
      </c>
      <c r="E372" s="391">
        <v>1.1599999999999999</v>
      </c>
      <c r="F372" s="418">
        <v>44365</v>
      </c>
      <c r="G372" s="417" t="s">
        <v>2286</v>
      </c>
      <c r="I372" s="379">
        <f t="shared" ca="1" si="90"/>
        <v>-206</v>
      </c>
      <c r="J372" s="379">
        <f t="shared" ca="1" si="91"/>
        <v>-144</v>
      </c>
      <c r="K372" s="391" t="str">
        <f t="shared" ca="1" si="92"/>
        <v>15,15</v>
      </c>
      <c r="L372" s="379"/>
      <c r="O372" s="379"/>
    </row>
    <row r="373" spans="1:15">
      <c r="A373" s="417" t="s">
        <v>2155</v>
      </c>
      <c r="B373" s="417" t="s">
        <v>9343</v>
      </c>
      <c r="C373" s="417" t="s">
        <v>2332</v>
      </c>
      <c r="D373" s="417" t="s">
        <v>9250</v>
      </c>
      <c r="E373" s="391">
        <v>1.2</v>
      </c>
      <c r="F373" s="418">
        <v>44365</v>
      </c>
      <c r="G373" s="417" t="s">
        <v>2286</v>
      </c>
      <c r="I373" s="379">
        <f t="shared" ca="1" si="90"/>
        <v>-206</v>
      </c>
      <c r="J373" s="379">
        <f t="shared" ca="1" si="91"/>
        <v>-144</v>
      </c>
      <c r="K373" s="391" t="str">
        <f t="shared" ca="1" si="92"/>
        <v>15,40</v>
      </c>
      <c r="L373" s="379"/>
      <c r="O373" s="379"/>
    </row>
    <row r="374" spans="1:15">
      <c r="A374" s="417" t="s">
        <v>2155</v>
      </c>
      <c r="B374" s="417" t="s">
        <v>9344</v>
      </c>
      <c r="C374" s="417" t="s">
        <v>2332</v>
      </c>
      <c r="D374" s="417" t="s">
        <v>9251</v>
      </c>
      <c r="E374" s="391">
        <v>2.15</v>
      </c>
      <c r="F374" s="418">
        <v>44365</v>
      </c>
      <c r="G374" s="417" t="s">
        <v>2286</v>
      </c>
      <c r="I374" s="379">
        <f t="shared" ca="1" si="90"/>
        <v>-206</v>
      </c>
      <c r="J374" s="379">
        <f t="shared" ca="1" si="91"/>
        <v>-144</v>
      </c>
      <c r="K374" s="391" t="str">
        <f t="shared" ca="1" si="92"/>
        <v>15,65</v>
      </c>
      <c r="L374" s="379"/>
      <c r="O374" s="379"/>
    </row>
    <row r="375" spans="1:15">
      <c r="A375" s="417" t="s">
        <v>2155</v>
      </c>
      <c r="B375" s="417" t="s">
        <v>9345</v>
      </c>
      <c r="C375" s="417" t="s">
        <v>2332</v>
      </c>
      <c r="D375" s="417" t="s">
        <v>9294</v>
      </c>
      <c r="E375" s="391">
        <v>0.03</v>
      </c>
      <c r="F375" s="418">
        <v>44365</v>
      </c>
      <c r="G375" s="417" t="s">
        <v>2286</v>
      </c>
      <c r="I375" s="379">
        <f t="shared" ca="1" si="90"/>
        <v>-206</v>
      </c>
      <c r="J375" s="379">
        <f t="shared" ca="1" si="91"/>
        <v>-144</v>
      </c>
      <c r="K375" s="391" t="str">
        <f t="shared" ca="1" si="92"/>
        <v>17,40</v>
      </c>
      <c r="L375" s="379"/>
      <c r="O375" s="379"/>
    </row>
    <row r="376" spans="1:15">
      <c r="A376" s="417" t="s">
        <v>2155</v>
      </c>
      <c r="B376" s="417" t="s">
        <v>9346</v>
      </c>
      <c r="C376" s="417" t="s">
        <v>2332</v>
      </c>
      <c r="D376" s="417" t="s">
        <v>9255</v>
      </c>
      <c r="E376" s="391">
        <v>0.13</v>
      </c>
      <c r="F376" s="418">
        <v>44365</v>
      </c>
      <c r="G376" s="417" t="s">
        <v>2286</v>
      </c>
      <c r="I376" s="379">
        <f t="shared" ca="1" si="90"/>
        <v>-206</v>
      </c>
      <c r="J376" s="379">
        <f t="shared" ca="1" si="91"/>
        <v>-144</v>
      </c>
      <c r="K376" s="391" t="str">
        <f t="shared" ca="1" si="92"/>
        <v>17,65</v>
      </c>
      <c r="L376" s="379"/>
      <c r="O376" s="379"/>
    </row>
    <row r="377" spans="1:15">
      <c r="A377" s="417" t="s">
        <v>2155</v>
      </c>
      <c r="B377" s="417" t="s">
        <v>7392</v>
      </c>
      <c r="C377" s="417" t="s">
        <v>2332</v>
      </c>
      <c r="D377" s="417" t="s">
        <v>9296</v>
      </c>
      <c r="E377" s="391">
        <v>0.68</v>
      </c>
      <c r="F377" s="418">
        <v>44365</v>
      </c>
      <c r="G377" s="417" t="s">
        <v>2286</v>
      </c>
      <c r="I377" s="379">
        <f t="shared" ca="1" si="90"/>
        <v>-206</v>
      </c>
      <c r="J377" s="379">
        <f t="shared" ca="1" si="91"/>
        <v>-144</v>
      </c>
      <c r="K377" s="391" t="str">
        <f t="shared" ca="1" si="92"/>
        <v>18,90</v>
      </c>
      <c r="L377" s="379"/>
      <c r="O377" s="379"/>
    </row>
    <row r="378" spans="1:15">
      <c r="A378" s="417" t="s">
        <v>2155</v>
      </c>
      <c r="B378" s="417" t="s">
        <v>9347</v>
      </c>
      <c r="C378" s="417" t="s">
        <v>2332</v>
      </c>
      <c r="D378" s="417" t="s">
        <v>9298</v>
      </c>
      <c r="E378" s="391">
        <v>7.25</v>
      </c>
      <c r="F378" s="418">
        <v>44365</v>
      </c>
      <c r="G378" s="417" t="s">
        <v>2286</v>
      </c>
      <c r="I378" s="379">
        <f t="shared" ca="1" si="90"/>
        <v>-206</v>
      </c>
      <c r="J378" s="379">
        <f t="shared" ca="1" si="91"/>
        <v>-144</v>
      </c>
      <c r="K378" s="391" t="str">
        <f t="shared" ca="1" si="92"/>
        <v>20,65</v>
      </c>
      <c r="L378" s="379"/>
      <c r="O378" s="379"/>
    </row>
    <row r="379" spans="1:15">
      <c r="A379" s="417" t="s">
        <v>2155</v>
      </c>
      <c r="B379" s="417" t="s">
        <v>9348</v>
      </c>
      <c r="C379" s="417" t="s">
        <v>2332</v>
      </c>
      <c r="D379" s="417" t="s">
        <v>9300</v>
      </c>
      <c r="E379" s="391">
        <v>5.7</v>
      </c>
      <c r="F379" s="418">
        <v>44365</v>
      </c>
      <c r="G379" s="417" t="s">
        <v>2286</v>
      </c>
      <c r="I379" s="379">
        <f t="shared" ca="1" si="90"/>
        <v>-206</v>
      </c>
      <c r="J379" s="379">
        <f t="shared" ca="1" si="91"/>
        <v>-144</v>
      </c>
      <c r="K379" s="391" t="str">
        <f t="shared" ca="1" si="92"/>
        <v>20,90</v>
      </c>
      <c r="L379" s="379"/>
      <c r="O379" s="379"/>
    </row>
    <row r="380" spans="1:15">
      <c r="A380" s="417" t="s">
        <v>2155</v>
      </c>
      <c r="B380" s="417" t="s">
        <v>9349</v>
      </c>
      <c r="C380" s="417" t="s">
        <v>2332</v>
      </c>
      <c r="D380" s="417" t="s">
        <v>9302</v>
      </c>
      <c r="E380" s="391">
        <v>6.85</v>
      </c>
      <c r="F380" s="418">
        <v>44365</v>
      </c>
      <c r="G380" s="417" t="s">
        <v>2286</v>
      </c>
      <c r="I380" s="379">
        <f t="shared" ca="1" si="90"/>
        <v>-206</v>
      </c>
      <c r="J380" s="379">
        <f t="shared" ca="1" si="91"/>
        <v>-144</v>
      </c>
      <c r="K380" s="391" t="str">
        <f t="shared" ca="1" si="92"/>
        <v>21,15</v>
      </c>
      <c r="L380" s="379"/>
      <c r="O380" s="379"/>
    </row>
    <row r="381" spans="1:15">
      <c r="A381" s="417" t="s">
        <v>2155</v>
      </c>
      <c r="B381" s="417" t="s">
        <v>2358</v>
      </c>
      <c r="C381" s="417" t="s">
        <v>2332</v>
      </c>
      <c r="D381" s="417" t="s">
        <v>9303</v>
      </c>
      <c r="E381" s="391">
        <v>16.8</v>
      </c>
      <c r="F381" s="418">
        <v>44365</v>
      </c>
      <c r="G381" s="417" t="s">
        <v>2286</v>
      </c>
      <c r="I381" s="379">
        <f t="shared" ca="1" si="90"/>
        <v>-206</v>
      </c>
      <c r="J381" s="379">
        <f t="shared" ca="1" si="91"/>
        <v>-144</v>
      </c>
      <c r="K381" s="391" t="str">
        <f t="shared" ca="1" si="92"/>
        <v>30,65</v>
      </c>
      <c r="L381" s="379"/>
      <c r="O381" s="379"/>
    </row>
    <row r="382" spans="1:15">
      <c r="A382" s="417" t="s">
        <v>2155</v>
      </c>
      <c r="B382" s="417" t="s">
        <v>2360</v>
      </c>
      <c r="C382" s="417" t="s">
        <v>2332</v>
      </c>
      <c r="D382" s="417" t="s">
        <v>9236</v>
      </c>
      <c r="E382" s="391">
        <v>0.7</v>
      </c>
      <c r="F382" s="418">
        <v>44393</v>
      </c>
      <c r="G382" s="417" t="s">
        <v>2286</v>
      </c>
      <c r="I382" s="379">
        <f t="shared" ca="1" si="90"/>
        <v>-178</v>
      </c>
      <c r="J382" s="379">
        <f t="shared" ca="1" si="91"/>
        <v>-124</v>
      </c>
      <c r="K382" s="391" t="str">
        <f t="shared" ca="1" si="92"/>
        <v>11,15</v>
      </c>
      <c r="L382" s="379"/>
      <c r="O382" s="379"/>
    </row>
    <row r="383" spans="1:15">
      <c r="A383" s="417" t="s">
        <v>2155</v>
      </c>
      <c r="B383" s="417" t="s">
        <v>2361</v>
      </c>
      <c r="C383" s="417" t="s">
        <v>2332</v>
      </c>
      <c r="D383" s="417" t="s">
        <v>9350</v>
      </c>
      <c r="E383" s="391">
        <v>0.81</v>
      </c>
      <c r="F383" s="418">
        <v>44393</v>
      </c>
      <c r="G383" s="417" t="s">
        <v>2286</v>
      </c>
      <c r="I383" s="379">
        <f t="shared" ca="1" si="90"/>
        <v>-178</v>
      </c>
      <c r="J383" s="379">
        <f t="shared" ca="1" si="91"/>
        <v>-124</v>
      </c>
      <c r="K383" s="391" t="str">
        <f t="shared" ca="1" si="92"/>
        <v>11,40</v>
      </c>
      <c r="L383" s="379"/>
      <c r="O383" s="379"/>
    </row>
    <row r="384" spans="1:15">
      <c r="A384" s="417" t="s">
        <v>2155</v>
      </c>
      <c r="B384" s="417" t="s">
        <v>2363</v>
      </c>
      <c r="C384" s="417" t="s">
        <v>2332</v>
      </c>
      <c r="D384" s="417" t="s">
        <v>9272</v>
      </c>
      <c r="E384" s="391">
        <v>1.4</v>
      </c>
      <c r="F384" s="418">
        <v>44393</v>
      </c>
      <c r="G384" s="417" t="s">
        <v>2286</v>
      </c>
      <c r="I384" s="379">
        <f t="shared" ca="1" si="90"/>
        <v>-178</v>
      </c>
      <c r="J384" s="379">
        <f t="shared" ca="1" si="91"/>
        <v>-124</v>
      </c>
      <c r="K384" s="391" t="str">
        <f t="shared" ca="1" si="92"/>
        <v>12,40</v>
      </c>
      <c r="L384" s="379"/>
      <c r="O384" s="379"/>
    </row>
    <row r="385" spans="1:15">
      <c r="A385" s="417" t="s">
        <v>2155</v>
      </c>
      <c r="B385" s="417" t="s">
        <v>6539</v>
      </c>
      <c r="C385" s="417" t="s">
        <v>2332</v>
      </c>
      <c r="D385" s="417" t="s">
        <v>9242</v>
      </c>
      <c r="E385" s="391">
        <v>0.8</v>
      </c>
      <c r="F385" s="418">
        <v>44393</v>
      </c>
      <c r="G385" s="417" t="s">
        <v>2286</v>
      </c>
      <c r="I385" s="379">
        <f t="shared" ca="1" si="90"/>
        <v>-178</v>
      </c>
      <c r="J385" s="379">
        <f t="shared" ca="1" si="91"/>
        <v>-124</v>
      </c>
      <c r="K385" s="391" t="str">
        <f t="shared" ca="1" si="92"/>
        <v>13,15</v>
      </c>
      <c r="L385" s="379"/>
      <c r="O385" s="379"/>
    </row>
    <row r="386" spans="1:15">
      <c r="A386" s="417" t="s">
        <v>2155</v>
      </c>
      <c r="B386" s="417" t="s">
        <v>9351</v>
      </c>
      <c r="C386" s="417" t="s">
        <v>2332</v>
      </c>
      <c r="D386" s="417" t="s">
        <v>9243</v>
      </c>
      <c r="E386" s="391">
        <v>0.7</v>
      </c>
      <c r="F386" s="418">
        <v>44393</v>
      </c>
      <c r="G386" s="417" t="s">
        <v>2286</v>
      </c>
      <c r="I386" s="379">
        <f t="shared" ca="1" si="90"/>
        <v>-178</v>
      </c>
      <c r="J386" s="379">
        <f t="shared" ca="1" si="91"/>
        <v>-124</v>
      </c>
      <c r="K386" s="391" t="str">
        <f t="shared" ca="1" si="92"/>
        <v>13,65</v>
      </c>
      <c r="L386" s="379"/>
      <c r="O386" s="379"/>
    </row>
    <row r="387" spans="1:15">
      <c r="A387" s="417" t="s">
        <v>2155</v>
      </c>
      <c r="B387" s="417" t="s">
        <v>2364</v>
      </c>
      <c r="C387" s="417" t="s">
        <v>2332</v>
      </c>
      <c r="D387" s="417" t="s">
        <v>9243</v>
      </c>
      <c r="E387" s="391">
        <v>1.1200000000000001</v>
      </c>
      <c r="F387" s="418">
        <v>44757</v>
      </c>
      <c r="G387" s="417" t="s">
        <v>2286</v>
      </c>
      <c r="I387" s="379">
        <f t="shared" ca="1" si="90"/>
        <v>186</v>
      </c>
      <c r="J387" s="379">
        <f t="shared" ca="1" si="91"/>
        <v>129</v>
      </c>
      <c r="K387" s="391" t="str">
        <f t="shared" ca="1" si="92"/>
        <v>13,65</v>
      </c>
      <c r="L387" s="379"/>
      <c r="O387" s="379"/>
    </row>
    <row r="388" spans="1:15">
      <c r="A388" s="417" t="s">
        <v>2155</v>
      </c>
      <c r="B388" s="417" t="s">
        <v>9352</v>
      </c>
      <c r="C388" s="417" t="s">
        <v>2332</v>
      </c>
      <c r="D388" s="417" t="s">
        <v>9245</v>
      </c>
      <c r="E388" s="391">
        <v>0.66</v>
      </c>
      <c r="F388" s="418">
        <v>44393</v>
      </c>
      <c r="G388" s="417" t="s">
        <v>2286</v>
      </c>
      <c r="I388" s="379">
        <f t="shared" ca="1" si="90"/>
        <v>-178</v>
      </c>
      <c r="J388" s="379">
        <f t="shared" ca="1" si="91"/>
        <v>-124</v>
      </c>
      <c r="K388" s="391" t="str">
        <f t="shared" ca="1" si="92"/>
        <v>13,90</v>
      </c>
      <c r="L388" s="379"/>
      <c r="O388" s="379"/>
    </row>
    <row r="389" spans="1:15">
      <c r="A389" s="417" t="s">
        <v>2155</v>
      </c>
      <c r="B389" s="417" t="s">
        <v>2365</v>
      </c>
      <c r="C389" s="417" t="s">
        <v>2332</v>
      </c>
      <c r="D389" s="417" t="s">
        <v>9248</v>
      </c>
      <c r="E389" s="391">
        <v>1.08</v>
      </c>
      <c r="F389" s="418">
        <v>44393</v>
      </c>
      <c r="G389" s="417" t="s">
        <v>2286</v>
      </c>
      <c r="I389" s="379">
        <f t="shared" ca="1" si="90"/>
        <v>-178</v>
      </c>
      <c r="J389" s="379">
        <f t="shared" ca="1" si="91"/>
        <v>-124</v>
      </c>
      <c r="K389" s="391" t="str">
        <f t="shared" ca="1" si="92"/>
        <v>14,65</v>
      </c>
      <c r="L389" s="379"/>
      <c r="O389" s="379"/>
    </row>
    <row r="390" spans="1:15">
      <c r="A390" s="417" t="s">
        <v>2155</v>
      </c>
      <c r="B390" s="417" t="s">
        <v>2366</v>
      </c>
      <c r="C390" s="417" t="s">
        <v>2332</v>
      </c>
      <c r="D390" s="417" t="s">
        <v>9249</v>
      </c>
      <c r="E390" s="391">
        <v>1.22</v>
      </c>
      <c r="F390" s="418">
        <v>44393</v>
      </c>
      <c r="G390" s="417" t="s">
        <v>2286</v>
      </c>
      <c r="I390" s="379">
        <f t="shared" ca="1" si="90"/>
        <v>-178</v>
      </c>
      <c r="J390" s="379">
        <f t="shared" ca="1" si="91"/>
        <v>-124</v>
      </c>
      <c r="K390" s="391" t="str">
        <f t="shared" ca="1" si="92"/>
        <v>15,15</v>
      </c>
      <c r="L390" s="379"/>
      <c r="O390" s="379"/>
    </row>
    <row r="391" spans="1:15">
      <c r="A391" s="417" t="s">
        <v>2155</v>
      </c>
      <c r="B391" s="417" t="s">
        <v>9353</v>
      </c>
      <c r="C391" s="417" t="s">
        <v>2332</v>
      </c>
      <c r="D391" s="417" t="s">
        <v>9250</v>
      </c>
      <c r="E391" s="391">
        <v>1.26</v>
      </c>
      <c r="F391" s="418">
        <v>44393</v>
      </c>
      <c r="G391" s="417" t="s">
        <v>2286</v>
      </c>
      <c r="I391" s="379">
        <f t="shared" ca="1" si="90"/>
        <v>-178</v>
      </c>
      <c r="J391" s="379">
        <f t="shared" ca="1" si="91"/>
        <v>-124</v>
      </c>
      <c r="K391" s="391" t="str">
        <f t="shared" ca="1" si="92"/>
        <v>15,40</v>
      </c>
      <c r="L391" s="379"/>
      <c r="O391" s="379"/>
    </row>
    <row r="392" spans="1:15">
      <c r="A392" s="417" t="s">
        <v>2155</v>
      </c>
      <c r="B392" s="417" t="s">
        <v>9354</v>
      </c>
      <c r="C392" s="417" t="s">
        <v>2332</v>
      </c>
      <c r="D392" s="417" t="s">
        <v>9255</v>
      </c>
      <c r="E392" s="391">
        <v>0.03</v>
      </c>
      <c r="F392" s="418">
        <v>44393</v>
      </c>
      <c r="G392" s="417" t="s">
        <v>2286</v>
      </c>
      <c r="I392" s="379">
        <f t="shared" ca="1" si="90"/>
        <v>-178</v>
      </c>
      <c r="J392" s="379">
        <f t="shared" ca="1" si="91"/>
        <v>-124</v>
      </c>
      <c r="K392" s="391" t="str">
        <f t="shared" ca="1" si="92"/>
        <v>17,65</v>
      </c>
      <c r="L392" s="379"/>
      <c r="O392" s="379"/>
    </row>
    <row r="393" spans="1:15">
      <c r="A393" s="417" t="s">
        <v>2155</v>
      </c>
      <c r="B393" s="417" t="s">
        <v>9355</v>
      </c>
      <c r="C393" s="417" t="s">
        <v>2332</v>
      </c>
      <c r="D393" s="417" t="s">
        <v>9256</v>
      </c>
      <c r="E393" s="391">
        <v>0.21</v>
      </c>
      <c r="F393" s="418">
        <v>44393</v>
      </c>
      <c r="G393" s="417" t="s">
        <v>2286</v>
      </c>
      <c r="I393" s="379">
        <f t="shared" ca="1" si="90"/>
        <v>-178</v>
      </c>
      <c r="J393" s="379">
        <f t="shared" ca="1" si="91"/>
        <v>-124</v>
      </c>
      <c r="K393" s="391" t="str">
        <f t="shared" ca="1" si="92"/>
        <v>18,15</v>
      </c>
      <c r="L393" s="379"/>
      <c r="O393" s="379"/>
    </row>
    <row r="394" spans="1:15">
      <c r="A394" s="417" t="s">
        <v>2155</v>
      </c>
      <c r="B394" s="417" t="s">
        <v>2367</v>
      </c>
      <c r="C394" s="417" t="s">
        <v>2332</v>
      </c>
      <c r="D394" s="417" t="s">
        <v>9282</v>
      </c>
      <c r="E394" s="391">
        <v>6</v>
      </c>
      <c r="F394" s="418">
        <v>44393</v>
      </c>
      <c r="G394" s="417" t="s">
        <v>2286</v>
      </c>
      <c r="I394" s="379">
        <f t="shared" ref="I394:I457" ca="1" si="93">IF(F394&lt;&gt;"",F394-$I$199,"")</f>
        <v>-178</v>
      </c>
      <c r="J394" s="379">
        <f t="shared" ref="J394:J457" ca="1" si="94">IF(I394&lt;&gt;"",NETWORKDAYS($I$199,F394-1,$N$201:$N$224),"")</f>
        <v>-124</v>
      </c>
      <c r="K394" s="391" t="str">
        <f t="shared" ref="K394:K457" ca="1" si="95">IF(I394&lt;&gt;"",RIGHT(D394,LEN(D394)-FIND(" ",D394)),"")</f>
        <v>20,15</v>
      </c>
      <c r="L394" s="379"/>
      <c r="O394" s="379"/>
    </row>
    <row r="395" spans="1:15">
      <c r="A395" s="417" t="s">
        <v>2155</v>
      </c>
      <c r="B395" s="417" t="s">
        <v>9356</v>
      </c>
      <c r="C395" s="417" t="s">
        <v>2332</v>
      </c>
      <c r="D395" s="417" t="s">
        <v>9300</v>
      </c>
      <c r="E395" s="391">
        <v>6.6</v>
      </c>
      <c r="F395" s="418">
        <v>44393</v>
      </c>
      <c r="G395" s="417" t="s">
        <v>2286</v>
      </c>
      <c r="I395" s="379">
        <f t="shared" ca="1" si="93"/>
        <v>-178</v>
      </c>
      <c r="J395" s="379">
        <f t="shared" ca="1" si="94"/>
        <v>-124</v>
      </c>
      <c r="K395" s="391" t="str">
        <f t="shared" ca="1" si="95"/>
        <v>20,90</v>
      </c>
      <c r="L395" s="379"/>
      <c r="O395" s="379"/>
    </row>
    <row r="396" spans="1:15">
      <c r="A396" s="417" t="s">
        <v>2155</v>
      </c>
      <c r="B396" s="417" t="s">
        <v>2369</v>
      </c>
      <c r="C396" s="417" t="s">
        <v>2332</v>
      </c>
      <c r="D396" s="417" t="s">
        <v>9251</v>
      </c>
      <c r="E396" s="391">
        <v>1.85</v>
      </c>
      <c r="F396" s="418">
        <v>44792</v>
      </c>
      <c r="G396" s="417" t="s">
        <v>2286</v>
      </c>
      <c r="I396" s="379">
        <f t="shared" ca="1" si="93"/>
        <v>221</v>
      </c>
      <c r="J396" s="379">
        <f t="shared" ca="1" si="94"/>
        <v>154</v>
      </c>
      <c r="K396" s="391" t="str">
        <f t="shared" ca="1" si="95"/>
        <v>15,65</v>
      </c>
      <c r="L396" s="379"/>
      <c r="O396" s="379"/>
    </row>
    <row r="397" spans="1:15">
      <c r="A397" s="417" t="s">
        <v>2155</v>
      </c>
      <c r="B397" s="417" t="s">
        <v>18165</v>
      </c>
      <c r="C397" s="417" t="s">
        <v>2332</v>
      </c>
      <c r="D397" s="417" t="s">
        <v>2327</v>
      </c>
      <c r="E397" s="391">
        <v>7.0000000000000007E-2</v>
      </c>
      <c r="F397" s="418">
        <v>44911</v>
      </c>
      <c r="G397" s="417" t="s">
        <v>2286</v>
      </c>
      <c r="I397" s="379">
        <f t="shared" ca="1" si="93"/>
        <v>340</v>
      </c>
      <c r="J397" s="379">
        <f t="shared" ca="1" si="94"/>
        <v>239</v>
      </c>
      <c r="K397" s="391" t="str">
        <f t="shared" ca="1" si="95"/>
        <v>16,00</v>
      </c>
      <c r="L397" s="379"/>
      <c r="O397" s="379"/>
    </row>
    <row r="398" spans="1:15">
      <c r="A398" s="417" t="s">
        <v>2155</v>
      </c>
      <c r="B398" s="417" t="s">
        <v>9357</v>
      </c>
      <c r="C398" s="417" t="s">
        <v>2332</v>
      </c>
      <c r="D398" s="417" t="s">
        <v>9298</v>
      </c>
      <c r="E398" s="391">
        <v>6</v>
      </c>
      <c r="F398" s="418">
        <v>44547</v>
      </c>
      <c r="G398" s="417" t="s">
        <v>2286</v>
      </c>
      <c r="I398" s="379">
        <f t="shared" ca="1" si="93"/>
        <v>-24</v>
      </c>
      <c r="J398" s="379">
        <f t="shared" ca="1" si="94"/>
        <v>-18</v>
      </c>
      <c r="K398" s="391" t="str">
        <f t="shared" ca="1" si="95"/>
        <v>20,65</v>
      </c>
      <c r="L398" s="379"/>
      <c r="O398" s="379"/>
    </row>
    <row r="399" spans="1:15">
      <c r="A399" s="417" t="s">
        <v>2155</v>
      </c>
      <c r="B399" s="417" t="s">
        <v>2370</v>
      </c>
      <c r="C399" s="417" t="s">
        <v>2332</v>
      </c>
      <c r="D399" s="417" t="s">
        <v>9314</v>
      </c>
      <c r="E399" s="391">
        <v>6.13</v>
      </c>
      <c r="F399" s="418">
        <v>44547</v>
      </c>
      <c r="G399" s="417" t="s">
        <v>2286</v>
      </c>
      <c r="I399" s="379">
        <f t="shared" ca="1" si="93"/>
        <v>-24</v>
      </c>
      <c r="J399" s="379">
        <f t="shared" ca="1" si="94"/>
        <v>-18</v>
      </c>
      <c r="K399" s="391" t="str">
        <f t="shared" ca="1" si="95"/>
        <v>21,90</v>
      </c>
      <c r="L399" s="379"/>
      <c r="O399" s="379"/>
    </row>
    <row r="400" spans="1:15">
      <c r="A400" s="417" t="s">
        <v>120</v>
      </c>
      <c r="B400" s="417" t="s">
        <v>9358</v>
      </c>
      <c r="C400" s="417" t="s">
        <v>2281</v>
      </c>
      <c r="D400" s="417" t="s">
        <v>9359</v>
      </c>
      <c r="E400" s="391">
        <v>0.9</v>
      </c>
      <c r="F400" s="418">
        <v>44214</v>
      </c>
      <c r="G400" s="417" t="s">
        <v>2286</v>
      </c>
      <c r="I400" s="379">
        <f t="shared" ca="1" si="93"/>
        <v>-357</v>
      </c>
      <c r="J400" s="379">
        <f t="shared" ca="1" si="94"/>
        <v>-247</v>
      </c>
      <c r="K400" s="391" t="str">
        <f t="shared" ca="1" si="95"/>
        <v>41,75</v>
      </c>
      <c r="L400" s="379"/>
      <c r="O400" s="379"/>
    </row>
    <row r="401" spans="1:15">
      <c r="A401" s="417" t="s">
        <v>72</v>
      </c>
      <c r="B401" s="417" t="s">
        <v>16703</v>
      </c>
      <c r="C401" s="417" t="s">
        <v>2281</v>
      </c>
      <c r="D401" s="417" t="s">
        <v>3033</v>
      </c>
      <c r="E401" s="391">
        <v>0.33</v>
      </c>
      <c r="F401" s="418">
        <v>44214</v>
      </c>
      <c r="G401" s="417" t="s">
        <v>2283</v>
      </c>
      <c r="I401" s="379">
        <f t="shared" ca="1" si="93"/>
        <v>-357</v>
      </c>
      <c r="J401" s="379">
        <f t="shared" ca="1" si="94"/>
        <v>-247</v>
      </c>
      <c r="K401" s="391" t="str">
        <f t="shared" ca="1" si="95"/>
        <v>30,00</v>
      </c>
      <c r="L401" s="379"/>
      <c r="O401" s="379"/>
    </row>
    <row r="402" spans="1:15">
      <c r="A402" s="417" t="s">
        <v>2155</v>
      </c>
      <c r="B402" s="417" t="s">
        <v>18166</v>
      </c>
      <c r="C402" s="417" t="s">
        <v>2332</v>
      </c>
      <c r="D402" s="417" t="s">
        <v>2842</v>
      </c>
      <c r="E402" s="391">
        <v>2.2400000000000002</v>
      </c>
      <c r="F402" s="418">
        <v>44270</v>
      </c>
      <c r="G402" s="417" t="s">
        <v>2286</v>
      </c>
      <c r="I402" s="379">
        <f t="shared" ca="1" si="93"/>
        <v>-301</v>
      </c>
      <c r="J402" s="379">
        <f t="shared" ca="1" si="94"/>
        <v>-209</v>
      </c>
      <c r="K402" s="391" t="str">
        <f t="shared" ca="1" si="95"/>
        <v>27,00</v>
      </c>
      <c r="L402" s="379"/>
      <c r="O402" s="379"/>
    </row>
    <row r="403" spans="1:15">
      <c r="A403" s="417" t="s">
        <v>2155</v>
      </c>
      <c r="B403" s="417" t="s">
        <v>18167</v>
      </c>
      <c r="C403" s="417" t="s">
        <v>2332</v>
      </c>
      <c r="D403" s="417" t="s">
        <v>3946</v>
      </c>
      <c r="E403" s="391">
        <v>5.05</v>
      </c>
      <c r="F403" s="418">
        <v>44270</v>
      </c>
      <c r="G403" s="417" t="s">
        <v>2286</v>
      </c>
      <c r="I403" s="379">
        <f t="shared" ca="1" si="93"/>
        <v>-301</v>
      </c>
      <c r="J403" s="379">
        <f t="shared" ca="1" si="94"/>
        <v>-209</v>
      </c>
      <c r="K403" s="391" t="str">
        <f t="shared" ca="1" si="95"/>
        <v>31,75</v>
      </c>
      <c r="L403" s="379"/>
      <c r="O403" s="379"/>
    </row>
    <row r="404" spans="1:15">
      <c r="A404" s="417" t="s">
        <v>100</v>
      </c>
      <c r="B404" s="417" t="s">
        <v>9360</v>
      </c>
      <c r="C404" s="417" t="s">
        <v>2332</v>
      </c>
      <c r="D404" s="417" t="s">
        <v>5030</v>
      </c>
      <c r="E404" s="391">
        <v>0.01</v>
      </c>
      <c r="F404" s="418">
        <v>44214</v>
      </c>
      <c r="G404" s="417" t="s">
        <v>2286</v>
      </c>
      <c r="I404" s="379">
        <f t="shared" ca="1" si="93"/>
        <v>-357</v>
      </c>
      <c r="J404" s="379">
        <f t="shared" ca="1" si="94"/>
        <v>-247</v>
      </c>
      <c r="K404" s="391" t="str">
        <f t="shared" ca="1" si="95"/>
        <v>23,75</v>
      </c>
      <c r="L404" s="379"/>
      <c r="O404" s="379"/>
    </row>
    <row r="405" spans="1:15">
      <c r="A405" s="417" t="s">
        <v>268</v>
      </c>
      <c r="B405" s="417" t="s">
        <v>9361</v>
      </c>
      <c r="C405" s="417" t="s">
        <v>2281</v>
      </c>
      <c r="D405" s="417" t="s">
        <v>3167</v>
      </c>
      <c r="E405" s="391">
        <v>0.03</v>
      </c>
      <c r="F405" s="418">
        <v>44270</v>
      </c>
      <c r="G405" s="417" t="s">
        <v>2283</v>
      </c>
      <c r="I405" s="379">
        <f t="shared" ca="1" si="93"/>
        <v>-301</v>
      </c>
      <c r="J405" s="379">
        <f t="shared" ca="1" si="94"/>
        <v>-209</v>
      </c>
      <c r="K405" s="391" t="str">
        <f t="shared" ca="1" si="95"/>
        <v>8,20</v>
      </c>
      <c r="L405" s="379"/>
      <c r="O405" s="379"/>
    </row>
    <row r="406" spans="1:15">
      <c r="A406" s="417"/>
      <c r="B406" s="417" t="s">
        <v>16704</v>
      </c>
      <c r="C406" s="417" t="s">
        <v>2281</v>
      </c>
      <c r="D406" s="417" t="s">
        <v>3604</v>
      </c>
      <c r="E406" s="391">
        <v>0.61</v>
      </c>
      <c r="F406" s="418">
        <v>44214</v>
      </c>
      <c r="G406" s="417" t="s">
        <v>2283</v>
      </c>
      <c r="I406" s="379">
        <f t="shared" ca="1" si="93"/>
        <v>-357</v>
      </c>
      <c r="J406" s="379">
        <f t="shared" ca="1" si="94"/>
        <v>-247</v>
      </c>
      <c r="K406" s="391" t="str">
        <f t="shared" ca="1" si="95"/>
        <v>66,00</v>
      </c>
      <c r="L406" s="379"/>
      <c r="O406" s="379"/>
    </row>
    <row r="407" spans="1:15">
      <c r="A407" s="417" t="s">
        <v>2155</v>
      </c>
      <c r="B407" s="417" t="s">
        <v>9362</v>
      </c>
      <c r="C407" s="417" t="s">
        <v>2281</v>
      </c>
      <c r="D407" s="417" t="s">
        <v>3606</v>
      </c>
      <c r="E407" s="391">
        <v>1.58</v>
      </c>
      <c r="F407" s="418">
        <v>44214</v>
      </c>
      <c r="G407" s="417" t="s">
        <v>2283</v>
      </c>
      <c r="I407" s="379">
        <f t="shared" ca="1" si="93"/>
        <v>-357</v>
      </c>
      <c r="J407" s="379">
        <f t="shared" ca="1" si="94"/>
        <v>-247</v>
      </c>
      <c r="K407" s="391" t="str">
        <f t="shared" ca="1" si="95"/>
        <v>68,00</v>
      </c>
      <c r="L407" s="379"/>
      <c r="O407" s="379"/>
    </row>
    <row r="408" spans="1:15">
      <c r="A408" s="417" t="s">
        <v>2155</v>
      </c>
      <c r="B408" s="417" t="s">
        <v>9363</v>
      </c>
      <c r="C408" s="417" t="s">
        <v>2281</v>
      </c>
      <c r="D408" s="417" t="s">
        <v>3612</v>
      </c>
      <c r="E408" s="391">
        <v>0.17</v>
      </c>
      <c r="F408" s="418">
        <v>44214</v>
      </c>
      <c r="G408" s="417" t="s">
        <v>2283</v>
      </c>
      <c r="I408" s="379">
        <f t="shared" ca="1" si="93"/>
        <v>-357</v>
      </c>
      <c r="J408" s="379">
        <f t="shared" ca="1" si="94"/>
        <v>-247</v>
      </c>
      <c r="K408" s="391" t="str">
        <f t="shared" ca="1" si="95"/>
        <v>74,00</v>
      </c>
      <c r="L408" s="379"/>
      <c r="O408" s="379"/>
    </row>
    <row r="409" spans="1:15">
      <c r="A409" s="417" t="s">
        <v>2155</v>
      </c>
      <c r="B409" s="417" t="s">
        <v>18168</v>
      </c>
      <c r="C409" s="417" t="s">
        <v>2281</v>
      </c>
      <c r="D409" s="417" t="s">
        <v>3621</v>
      </c>
      <c r="E409" s="391">
        <v>2.09</v>
      </c>
      <c r="F409" s="418">
        <v>44270</v>
      </c>
      <c r="G409" s="417" t="s">
        <v>2283</v>
      </c>
      <c r="I409" s="379">
        <f t="shared" ca="1" si="93"/>
        <v>-301</v>
      </c>
      <c r="J409" s="379">
        <f t="shared" ca="1" si="94"/>
        <v>-209</v>
      </c>
      <c r="K409" s="391" t="str">
        <f t="shared" ca="1" si="95"/>
        <v>62,00</v>
      </c>
      <c r="L409" s="379"/>
      <c r="O409" s="379"/>
    </row>
    <row r="410" spans="1:15">
      <c r="A410" s="417" t="s">
        <v>2155</v>
      </c>
      <c r="B410" s="417" t="s">
        <v>16705</v>
      </c>
      <c r="C410" s="417" t="s">
        <v>2332</v>
      </c>
      <c r="D410" s="417" t="s">
        <v>2372</v>
      </c>
      <c r="E410" s="391">
        <v>0.51</v>
      </c>
      <c r="F410" s="418">
        <v>44214</v>
      </c>
      <c r="G410" s="417" t="s">
        <v>2286</v>
      </c>
      <c r="I410" s="379">
        <f t="shared" ca="1" si="93"/>
        <v>-357</v>
      </c>
      <c r="J410" s="379">
        <f t="shared" ca="1" si="94"/>
        <v>-247</v>
      </c>
      <c r="K410" s="391" t="str">
        <f t="shared" ca="1" si="95"/>
        <v>60,00</v>
      </c>
      <c r="L410" s="379"/>
      <c r="O410" s="379"/>
    </row>
    <row r="411" spans="1:15">
      <c r="A411" s="417" t="s">
        <v>2155</v>
      </c>
      <c r="B411" s="417" t="s">
        <v>16706</v>
      </c>
      <c r="C411" s="417" t="s">
        <v>2332</v>
      </c>
      <c r="D411" s="417" t="s">
        <v>4140</v>
      </c>
      <c r="E411" s="391">
        <v>1.22</v>
      </c>
      <c r="F411" s="418">
        <v>44214</v>
      </c>
      <c r="G411" s="417" t="s">
        <v>2286</v>
      </c>
      <c r="I411" s="379">
        <f t="shared" ca="1" si="93"/>
        <v>-357</v>
      </c>
      <c r="J411" s="379">
        <f t="shared" ca="1" si="94"/>
        <v>-247</v>
      </c>
      <c r="K411" s="391" t="str">
        <f t="shared" ca="1" si="95"/>
        <v>63,00</v>
      </c>
      <c r="L411" s="379"/>
      <c r="O411" s="379"/>
    </row>
    <row r="412" spans="1:15">
      <c r="A412" s="417" t="s">
        <v>2155</v>
      </c>
      <c r="B412" s="417" t="s">
        <v>9364</v>
      </c>
      <c r="C412" s="417" t="s">
        <v>2332</v>
      </c>
      <c r="D412" s="417" t="s">
        <v>3606</v>
      </c>
      <c r="E412" s="391">
        <v>3.75</v>
      </c>
      <c r="F412" s="418">
        <v>44214</v>
      </c>
      <c r="G412" s="417" t="s">
        <v>2286</v>
      </c>
      <c r="I412" s="379">
        <f t="shared" ca="1" si="93"/>
        <v>-357</v>
      </c>
      <c r="J412" s="379">
        <f t="shared" ca="1" si="94"/>
        <v>-247</v>
      </c>
      <c r="K412" s="391" t="str">
        <f t="shared" ca="1" si="95"/>
        <v>68,00</v>
      </c>
      <c r="L412" s="379"/>
      <c r="O412" s="379"/>
    </row>
    <row r="413" spans="1:15">
      <c r="A413" s="417" t="s">
        <v>2155</v>
      </c>
      <c r="B413" s="417" t="s">
        <v>9365</v>
      </c>
      <c r="C413" s="417" t="s">
        <v>2332</v>
      </c>
      <c r="D413" s="417" t="s">
        <v>3608</v>
      </c>
      <c r="E413" s="391">
        <v>2.5</v>
      </c>
      <c r="F413" s="418">
        <v>44214</v>
      </c>
      <c r="G413" s="417" t="s">
        <v>2286</v>
      </c>
      <c r="I413" s="379">
        <f t="shared" ca="1" si="93"/>
        <v>-357</v>
      </c>
      <c r="J413" s="379">
        <f t="shared" ca="1" si="94"/>
        <v>-247</v>
      </c>
      <c r="K413" s="391" t="str">
        <f t="shared" ca="1" si="95"/>
        <v>70,00</v>
      </c>
      <c r="L413" s="379"/>
      <c r="O413" s="379"/>
    </row>
    <row r="414" spans="1:15">
      <c r="A414" s="417" t="s">
        <v>2155</v>
      </c>
      <c r="B414" s="417" t="s">
        <v>17728</v>
      </c>
      <c r="C414" s="417" t="s">
        <v>2332</v>
      </c>
      <c r="D414" s="417" t="s">
        <v>2372</v>
      </c>
      <c r="E414" s="391">
        <v>2.4500000000000002</v>
      </c>
      <c r="F414" s="418">
        <v>44249</v>
      </c>
      <c r="G414" s="417" t="s">
        <v>2286</v>
      </c>
      <c r="I414" s="379">
        <f t="shared" ca="1" si="93"/>
        <v>-322</v>
      </c>
      <c r="J414" s="379">
        <f t="shared" ca="1" si="94"/>
        <v>-224</v>
      </c>
      <c r="K414" s="391" t="str">
        <f t="shared" ca="1" si="95"/>
        <v>60,00</v>
      </c>
      <c r="L414" s="379"/>
      <c r="O414" s="379"/>
    </row>
    <row r="415" spans="1:15">
      <c r="A415" s="417" t="s">
        <v>2155</v>
      </c>
      <c r="B415" s="417" t="s">
        <v>17729</v>
      </c>
      <c r="C415" s="417" t="s">
        <v>2332</v>
      </c>
      <c r="D415" s="417" t="s">
        <v>2374</v>
      </c>
      <c r="E415" s="391">
        <v>1.92</v>
      </c>
      <c r="F415" s="418">
        <v>44249</v>
      </c>
      <c r="G415" s="417" t="s">
        <v>2286</v>
      </c>
      <c r="I415" s="379">
        <f t="shared" ca="1" si="93"/>
        <v>-322</v>
      </c>
      <c r="J415" s="379">
        <f t="shared" ca="1" si="94"/>
        <v>-224</v>
      </c>
      <c r="K415" s="391" t="str">
        <f t="shared" ca="1" si="95"/>
        <v>61,00</v>
      </c>
      <c r="L415" s="379"/>
      <c r="O415" s="379"/>
    </row>
    <row r="416" spans="1:15">
      <c r="A416" s="417" t="s">
        <v>2155</v>
      </c>
      <c r="B416" s="417" t="s">
        <v>16707</v>
      </c>
      <c r="C416" s="417" t="s">
        <v>2332</v>
      </c>
      <c r="D416" s="417" t="s">
        <v>3621</v>
      </c>
      <c r="E416" s="391">
        <v>3.3</v>
      </c>
      <c r="F416" s="418">
        <v>44249</v>
      </c>
      <c r="G416" s="417" t="s">
        <v>2286</v>
      </c>
      <c r="I416" s="379">
        <f t="shared" ca="1" si="93"/>
        <v>-322</v>
      </c>
      <c r="J416" s="379">
        <f t="shared" ca="1" si="94"/>
        <v>-224</v>
      </c>
      <c r="K416" s="391" t="str">
        <f t="shared" ca="1" si="95"/>
        <v>62,00</v>
      </c>
      <c r="L416" s="379"/>
      <c r="O416" s="379"/>
    </row>
    <row r="417" spans="1:15">
      <c r="A417" s="417" t="s">
        <v>2155</v>
      </c>
      <c r="B417" s="417" t="s">
        <v>9366</v>
      </c>
      <c r="C417" s="417" t="s">
        <v>2332</v>
      </c>
      <c r="D417" s="417" t="s">
        <v>3620</v>
      </c>
      <c r="E417" s="391">
        <v>2.3199999999999998</v>
      </c>
      <c r="F417" s="418">
        <v>44249</v>
      </c>
      <c r="G417" s="417" t="s">
        <v>2286</v>
      </c>
      <c r="I417" s="379">
        <f t="shared" ca="1" si="93"/>
        <v>-322</v>
      </c>
      <c r="J417" s="379">
        <f t="shared" ca="1" si="94"/>
        <v>-224</v>
      </c>
      <c r="K417" s="391" t="str">
        <f t="shared" ca="1" si="95"/>
        <v>64,00</v>
      </c>
      <c r="L417" s="379"/>
      <c r="O417" s="379"/>
    </row>
    <row r="418" spans="1:15">
      <c r="A418" s="417" t="s">
        <v>2155</v>
      </c>
      <c r="B418" s="417" t="s">
        <v>16708</v>
      </c>
      <c r="C418" s="417" t="s">
        <v>2332</v>
      </c>
      <c r="D418" s="417" t="s">
        <v>3604</v>
      </c>
      <c r="E418" s="391">
        <v>4.25</v>
      </c>
      <c r="F418" s="418">
        <v>44249</v>
      </c>
      <c r="G418" s="417" t="s">
        <v>2286</v>
      </c>
      <c r="I418" s="379">
        <f t="shared" ca="1" si="93"/>
        <v>-322</v>
      </c>
      <c r="J418" s="379">
        <f t="shared" ca="1" si="94"/>
        <v>-224</v>
      </c>
      <c r="K418" s="391" t="str">
        <f t="shared" ca="1" si="95"/>
        <v>66,00</v>
      </c>
      <c r="L418" s="379"/>
      <c r="O418" s="379"/>
    </row>
    <row r="419" spans="1:15">
      <c r="A419" s="417" t="s">
        <v>2155</v>
      </c>
      <c r="B419" s="417" t="s">
        <v>16709</v>
      </c>
      <c r="C419" s="417" t="s">
        <v>2332</v>
      </c>
      <c r="D419" s="417" t="s">
        <v>3605</v>
      </c>
      <c r="E419" s="391">
        <v>5.6</v>
      </c>
      <c r="F419" s="418">
        <v>44249</v>
      </c>
      <c r="G419" s="417" t="s">
        <v>2286</v>
      </c>
      <c r="I419" s="379">
        <f t="shared" ca="1" si="93"/>
        <v>-322</v>
      </c>
      <c r="J419" s="379">
        <f t="shared" ca="1" si="94"/>
        <v>-224</v>
      </c>
      <c r="K419" s="391" t="str">
        <f t="shared" ca="1" si="95"/>
        <v>67,00</v>
      </c>
      <c r="L419" s="379"/>
      <c r="O419" s="379"/>
    </row>
    <row r="420" spans="1:15">
      <c r="A420" s="417" t="s">
        <v>2155</v>
      </c>
      <c r="B420" s="417" t="s">
        <v>18169</v>
      </c>
      <c r="C420" s="417" t="s">
        <v>2332</v>
      </c>
      <c r="D420" s="417" t="s">
        <v>3621</v>
      </c>
      <c r="E420" s="391">
        <v>2.9</v>
      </c>
      <c r="F420" s="418">
        <v>44270</v>
      </c>
      <c r="G420" s="417" t="s">
        <v>2286</v>
      </c>
      <c r="I420" s="379">
        <f t="shared" ca="1" si="93"/>
        <v>-301</v>
      </c>
      <c r="J420" s="379">
        <f t="shared" ca="1" si="94"/>
        <v>-209</v>
      </c>
      <c r="K420" s="391" t="str">
        <f t="shared" ca="1" si="95"/>
        <v>62,00</v>
      </c>
      <c r="L420" s="379"/>
      <c r="O420" s="379"/>
    </row>
    <row r="421" spans="1:15">
      <c r="A421" s="417" t="s">
        <v>29</v>
      </c>
      <c r="B421" s="417" t="s">
        <v>7393</v>
      </c>
      <c r="C421" s="417" t="s">
        <v>2281</v>
      </c>
      <c r="D421" s="417" t="s">
        <v>2424</v>
      </c>
      <c r="E421" s="391">
        <v>16.98</v>
      </c>
      <c r="F421" s="418">
        <v>44214</v>
      </c>
      <c r="G421" s="417" t="s">
        <v>2286</v>
      </c>
      <c r="I421" s="379">
        <f t="shared" ca="1" si="93"/>
        <v>-357</v>
      </c>
      <c r="J421" s="379">
        <f t="shared" ca="1" si="94"/>
        <v>-247</v>
      </c>
      <c r="K421" s="391" t="str">
        <f t="shared" ca="1" si="95"/>
        <v>20,25</v>
      </c>
      <c r="L421" s="379"/>
      <c r="O421" s="379"/>
    </row>
    <row r="422" spans="1:15">
      <c r="A422" s="417" t="s">
        <v>2155</v>
      </c>
      <c r="B422" s="417" t="s">
        <v>2375</v>
      </c>
      <c r="C422" s="417" t="s">
        <v>2281</v>
      </c>
      <c r="D422" s="417" t="s">
        <v>2376</v>
      </c>
      <c r="E422" s="391">
        <v>15.95</v>
      </c>
      <c r="F422" s="418">
        <v>44214</v>
      </c>
      <c r="G422" s="417" t="s">
        <v>2286</v>
      </c>
      <c r="I422" s="379">
        <f t="shared" ca="1" si="93"/>
        <v>-357</v>
      </c>
      <c r="J422" s="379">
        <f t="shared" ca="1" si="94"/>
        <v>-247</v>
      </c>
      <c r="K422" s="391" t="str">
        <f t="shared" ca="1" si="95"/>
        <v>21,25</v>
      </c>
      <c r="L422" s="379"/>
      <c r="O422" s="379"/>
    </row>
    <row r="423" spans="1:15">
      <c r="A423" s="417" t="s">
        <v>2155</v>
      </c>
      <c r="B423" s="417" t="s">
        <v>9367</v>
      </c>
      <c r="C423" s="417" t="s">
        <v>2281</v>
      </c>
      <c r="D423" s="417" t="s">
        <v>2426</v>
      </c>
      <c r="E423" s="391">
        <v>17.75</v>
      </c>
      <c r="F423" s="418">
        <v>44214</v>
      </c>
      <c r="G423" s="417" t="s">
        <v>2283</v>
      </c>
      <c r="I423" s="379">
        <f t="shared" ca="1" si="93"/>
        <v>-357</v>
      </c>
      <c r="J423" s="379">
        <f t="shared" ca="1" si="94"/>
        <v>-247</v>
      </c>
      <c r="K423" s="391" t="str">
        <f t="shared" ca="1" si="95"/>
        <v>22,00</v>
      </c>
      <c r="L423" s="379"/>
      <c r="O423" s="379"/>
    </row>
    <row r="424" spans="1:15">
      <c r="A424" s="417" t="s">
        <v>2155</v>
      </c>
      <c r="B424" s="417" t="s">
        <v>2377</v>
      </c>
      <c r="C424" s="417" t="s">
        <v>2281</v>
      </c>
      <c r="D424" s="417" t="s">
        <v>2378</v>
      </c>
      <c r="E424" s="391">
        <v>4</v>
      </c>
      <c r="F424" s="418">
        <v>44214</v>
      </c>
      <c r="G424" s="417" t="s">
        <v>2283</v>
      </c>
      <c r="I424" s="379">
        <f t="shared" ca="1" si="93"/>
        <v>-357</v>
      </c>
      <c r="J424" s="379">
        <f t="shared" ca="1" si="94"/>
        <v>-247</v>
      </c>
      <c r="K424" s="391" t="str">
        <f t="shared" ca="1" si="95"/>
        <v>23,00</v>
      </c>
      <c r="L424" s="379"/>
      <c r="O424" s="379"/>
    </row>
    <row r="425" spans="1:15">
      <c r="A425" s="417" t="s">
        <v>2155</v>
      </c>
      <c r="B425" s="417" t="s">
        <v>2379</v>
      </c>
      <c r="C425" s="417" t="s">
        <v>2281</v>
      </c>
      <c r="D425" s="417" t="s">
        <v>2380</v>
      </c>
      <c r="E425" s="391">
        <v>19.91</v>
      </c>
      <c r="F425" s="418">
        <v>44214</v>
      </c>
      <c r="G425" s="417" t="s">
        <v>2283</v>
      </c>
      <c r="I425" s="379">
        <f t="shared" ca="1" si="93"/>
        <v>-357</v>
      </c>
      <c r="J425" s="379">
        <f t="shared" ca="1" si="94"/>
        <v>-247</v>
      </c>
      <c r="K425" s="391" t="str">
        <f t="shared" ca="1" si="95"/>
        <v>23,50</v>
      </c>
      <c r="L425" s="379"/>
      <c r="O425" s="379"/>
    </row>
    <row r="426" spans="1:15">
      <c r="A426" s="417" t="s">
        <v>2155</v>
      </c>
      <c r="B426" s="417" t="s">
        <v>2381</v>
      </c>
      <c r="C426" s="417" t="s">
        <v>2281</v>
      </c>
      <c r="D426" s="417" t="s">
        <v>2382</v>
      </c>
      <c r="E426" s="391">
        <v>11.6</v>
      </c>
      <c r="F426" s="418">
        <v>44214</v>
      </c>
      <c r="G426" s="417" t="s">
        <v>2286</v>
      </c>
      <c r="I426" s="379">
        <f t="shared" ca="1" si="93"/>
        <v>-357</v>
      </c>
      <c r="J426" s="379">
        <f t="shared" ca="1" si="94"/>
        <v>-247</v>
      </c>
      <c r="K426" s="391" t="str">
        <f t="shared" ca="1" si="95"/>
        <v>25,75</v>
      </c>
      <c r="L426" s="379"/>
      <c r="O426" s="379"/>
    </row>
    <row r="427" spans="1:15">
      <c r="A427" s="417" t="s">
        <v>2155</v>
      </c>
      <c r="B427" s="417" t="s">
        <v>2383</v>
      </c>
      <c r="C427" s="417" t="s">
        <v>2281</v>
      </c>
      <c r="D427" s="417" t="s">
        <v>2384</v>
      </c>
      <c r="E427" s="391">
        <v>8.34</v>
      </c>
      <c r="F427" s="418">
        <v>44214</v>
      </c>
      <c r="G427" s="417" t="s">
        <v>2286</v>
      </c>
      <c r="I427" s="379">
        <f t="shared" ca="1" si="93"/>
        <v>-357</v>
      </c>
      <c r="J427" s="379">
        <f t="shared" ca="1" si="94"/>
        <v>-247</v>
      </c>
      <c r="K427" s="391" t="str">
        <f t="shared" ca="1" si="95"/>
        <v>28,25</v>
      </c>
      <c r="L427" s="379"/>
      <c r="O427" s="379"/>
    </row>
    <row r="428" spans="1:15">
      <c r="A428" s="417" t="s">
        <v>2155</v>
      </c>
      <c r="B428" s="417" t="s">
        <v>9368</v>
      </c>
      <c r="C428" s="417" t="s">
        <v>2281</v>
      </c>
      <c r="D428" s="417" t="s">
        <v>2409</v>
      </c>
      <c r="E428" s="391">
        <v>12.6</v>
      </c>
      <c r="F428" s="418">
        <v>44214</v>
      </c>
      <c r="G428" s="417" t="s">
        <v>2283</v>
      </c>
      <c r="I428" s="379">
        <f t="shared" ca="1" si="93"/>
        <v>-357</v>
      </c>
      <c r="J428" s="379">
        <f t="shared" ca="1" si="94"/>
        <v>-247</v>
      </c>
      <c r="K428" s="391" t="str">
        <f t="shared" ca="1" si="95"/>
        <v>30,00</v>
      </c>
      <c r="L428" s="379"/>
      <c r="O428" s="379"/>
    </row>
    <row r="429" spans="1:15">
      <c r="A429" s="417" t="s">
        <v>2155</v>
      </c>
      <c r="B429" s="417" t="s">
        <v>9369</v>
      </c>
      <c r="C429" s="417" t="s">
        <v>2281</v>
      </c>
      <c r="D429" s="417" t="s">
        <v>2410</v>
      </c>
      <c r="E429" s="391">
        <v>5.9</v>
      </c>
      <c r="F429" s="418">
        <v>44214</v>
      </c>
      <c r="G429" s="417" t="s">
        <v>2283</v>
      </c>
      <c r="I429" s="379">
        <f t="shared" ca="1" si="93"/>
        <v>-357</v>
      </c>
      <c r="J429" s="379">
        <f t="shared" ca="1" si="94"/>
        <v>-247</v>
      </c>
      <c r="K429" s="391" t="str">
        <f t="shared" ca="1" si="95"/>
        <v>31,00</v>
      </c>
      <c r="L429" s="379"/>
      <c r="O429" s="379"/>
    </row>
    <row r="430" spans="1:15">
      <c r="A430" s="417" t="s">
        <v>2155</v>
      </c>
      <c r="B430" s="417" t="s">
        <v>9370</v>
      </c>
      <c r="C430" s="417" t="s">
        <v>2281</v>
      </c>
      <c r="D430" s="417" t="s">
        <v>2411</v>
      </c>
      <c r="E430" s="391">
        <v>5.29</v>
      </c>
      <c r="F430" s="418">
        <v>44214</v>
      </c>
      <c r="G430" s="417" t="s">
        <v>2283</v>
      </c>
      <c r="I430" s="379">
        <f t="shared" ca="1" si="93"/>
        <v>-357</v>
      </c>
      <c r="J430" s="379">
        <f t="shared" ca="1" si="94"/>
        <v>-247</v>
      </c>
      <c r="K430" s="391" t="str">
        <f t="shared" ca="1" si="95"/>
        <v>32,00</v>
      </c>
      <c r="L430" s="379"/>
      <c r="O430" s="379"/>
    </row>
    <row r="431" spans="1:15">
      <c r="A431" s="417" t="s">
        <v>2155</v>
      </c>
      <c r="B431" s="417" t="s">
        <v>16710</v>
      </c>
      <c r="C431" s="417" t="s">
        <v>2281</v>
      </c>
      <c r="D431" s="417" t="s">
        <v>2989</v>
      </c>
      <c r="E431" s="391">
        <v>1.29</v>
      </c>
      <c r="F431" s="418">
        <v>44214</v>
      </c>
      <c r="G431" s="417" t="s">
        <v>2283</v>
      </c>
      <c r="I431" s="379">
        <f t="shared" ca="1" si="93"/>
        <v>-357</v>
      </c>
      <c r="J431" s="379">
        <f t="shared" ca="1" si="94"/>
        <v>-247</v>
      </c>
      <c r="K431" s="391" t="str">
        <f t="shared" ca="1" si="95"/>
        <v>34,00</v>
      </c>
      <c r="L431" s="379"/>
      <c r="O431" s="379"/>
    </row>
    <row r="432" spans="1:15">
      <c r="A432" s="417" t="s">
        <v>2155</v>
      </c>
      <c r="B432" s="417" t="s">
        <v>17730</v>
      </c>
      <c r="C432" s="417" t="s">
        <v>2281</v>
      </c>
      <c r="D432" s="417" t="s">
        <v>5054</v>
      </c>
      <c r="E432" s="391">
        <v>0.38</v>
      </c>
      <c r="F432" s="418">
        <v>44214</v>
      </c>
      <c r="G432" s="417" t="s">
        <v>2283</v>
      </c>
      <c r="I432" s="379">
        <f t="shared" ca="1" si="93"/>
        <v>-357</v>
      </c>
      <c r="J432" s="379">
        <f t="shared" ca="1" si="94"/>
        <v>-247</v>
      </c>
      <c r="K432" s="391" t="str">
        <f t="shared" ca="1" si="95"/>
        <v>38,00</v>
      </c>
      <c r="L432" s="379"/>
      <c r="O432" s="379"/>
    </row>
    <row r="433" spans="1:15">
      <c r="A433" s="417" t="s">
        <v>2155</v>
      </c>
      <c r="B433" s="417" t="s">
        <v>9371</v>
      </c>
      <c r="C433" s="417" t="s">
        <v>2281</v>
      </c>
      <c r="D433" s="417" t="s">
        <v>9372</v>
      </c>
      <c r="E433" s="391">
        <v>0.19</v>
      </c>
      <c r="F433" s="418">
        <v>44214</v>
      </c>
      <c r="G433" s="417" t="s">
        <v>2283</v>
      </c>
      <c r="I433" s="379">
        <f t="shared" ca="1" si="93"/>
        <v>-357</v>
      </c>
      <c r="J433" s="379">
        <f t="shared" ca="1" si="94"/>
        <v>-247</v>
      </c>
      <c r="K433" s="391" t="str">
        <f t="shared" ca="1" si="95"/>
        <v>39,00</v>
      </c>
      <c r="L433" s="379"/>
      <c r="O433" s="379"/>
    </row>
    <row r="434" spans="1:15">
      <c r="A434" s="417" t="s">
        <v>2155</v>
      </c>
      <c r="B434" s="417" t="s">
        <v>7394</v>
      </c>
      <c r="C434" s="417" t="s">
        <v>2281</v>
      </c>
      <c r="D434" s="417" t="s">
        <v>2428</v>
      </c>
      <c r="E434" s="391">
        <v>0.15</v>
      </c>
      <c r="F434" s="418">
        <v>44214</v>
      </c>
      <c r="G434" s="417" t="s">
        <v>2283</v>
      </c>
      <c r="I434" s="379">
        <f t="shared" ca="1" si="93"/>
        <v>-357</v>
      </c>
      <c r="J434" s="379">
        <f t="shared" ca="1" si="94"/>
        <v>-247</v>
      </c>
      <c r="K434" s="391" t="str">
        <f t="shared" ca="1" si="95"/>
        <v>40,00</v>
      </c>
      <c r="L434" s="379"/>
      <c r="O434" s="379"/>
    </row>
    <row r="435" spans="1:15">
      <c r="A435" s="417" t="s">
        <v>2155</v>
      </c>
      <c r="B435" s="417" t="s">
        <v>16711</v>
      </c>
      <c r="C435" s="417" t="s">
        <v>2281</v>
      </c>
      <c r="D435" s="417" t="s">
        <v>7322</v>
      </c>
      <c r="E435" s="391">
        <v>0.32</v>
      </c>
      <c r="F435" s="418">
        <v>44214</v>
      </c>
      <c r="G435" s="417" t="s">
        <v>2283</v>
      </c>
      <c r="I435" s="379">
        <f t="shared" ca="1" si="93"/>
        <v>-357</v>
      </c>
      <c r="J435" s="379">
        <f t="shared" ca="1" si="94"/>
        <v>-247</v>
      </c>
      <c r="K435" s="391" t="str">
        <f t="shared" ca="1" si="95"/>
        <v>41,00</v>
      </c>
      <c r="L435" s="379"/>
      <c r="O435" s="379"/>
    </row>
    <row r="436" spans="1:15">
      <c r="A436" s="417" t="s">
        <v>2155</v>
      </c>
      <c r="B436" s="417" t="s">
        <v>2385</v>
      </c>
      <c r="C436" s="417" t="s">
        <v>2281</v>
      </c>
      <c r="D436" s="417" t="s">
        <v>2386</v>
      </c>
      <c r="E436" s="391">
        <v>0.12</v>
      </c>
      <c r="F436" s="418">
        <v>44214</v>
      </c>
      <c r="G436" s="417" t="s">
        <v>2283</v>
      </c>
      <c r="I436" s="379">
        <f t="shared" ca="1" si="93"/>
        <v>-357</v>
      </c>
      <c r="J436" s="379">
        <f t="shared" ca="1" si="94"/>
        <v>-247</v>
      </c>
      <c r="K436" s="391" t="str">
        <f t="shared" ca="1" si="95"/>
        <v>42,00</v>
      </c>
      <c r="L436" s="379"/>
      <c r="O436" s="379"/>
    </row>
    <row r="437" spans="1:15">
      <c r="A437" s="417" t="s">
        <v>2155</v>
      </c>
      <c r="B437" s="417" t="s">
        <v>2387</v>
      </c>
      <c r="C437" s="417" t="s">
        <v>2281</v>
      </c>
      <c r="D437" s="417" t="s">
        <v>2388</v>
      </c>
      <c r="E437" s="391">
        <v>0.06</v>
      </c>
      <c r="F437" s="418">
        <v>44214</v>
      </c>
      <c r="G437" s="417" t="s">
        <v>2283</v>
      </c>
      <c r="I437" s="379">
        <f t="shared" ca="1" si="93"/>
        <v>-357</v>
      </c>
      <c r="J437" s="379">
        <f t="shared" ca="1" si="94"/>
        <v>-247</v>
      </c>
      <c r="K437" s="391" t="str">
        <f t="shared" ca="1" si="95"/>
        <v>46,00</v>
      </c>
      <c r="L437" s="379"/>
      <c r="O437" s="379"/>
    </row>
    <row r="438" spans="1:15">
      <c r="A438" s="417" t="s">
        <v>2155</v>
      </c>
      <c r="B438" s="417" t="s">
        <v>7395</v>
      </c>
      <c r="C438" s="417" t="s">
        <v>2281</v>
      </c>
      <c r="D438" s="417" t="s">
        <v>2431</v>
      </c>
      <c r="E438" s="391">
        <v>0.01</v>
      </c>
      <c r="F438" s="418">
        <v>44214</v>
      </c>
      <c r="G438" s="417" t="s">
        <v>2283</v>
      </c>
      <c r="I438" s="379">
        <f t="shared" ca="1" si="93"/>
        <v>-357</v>
      </c>
      <c r="J438" s="379">
        <f t="shared" ca="1" si="94"/>
        <v>-247</v>
      </c>
      <c r="K438" s="391" t="str">
        <f t="shared" ca="1" si="95"/>
        <v>50,00</v>
      </c>
      <c r="L438" s="379"/>
      <c r="O438" s="379"/>
    </row>
    <row r="439" spans="1:15">
      <c r="A439" s="417" t="s">
        <v>2155</v>
      </c>
      <c r="B439" s="417" t="s">
        <v>7396</v>
      </c>
      <c r="C439" s="417" t="s">
        <v>2281</v>
      </c>
      <c r="D439" s="417" t="s">
        <v>2433</v>
      </c>
      <c r="E439" s="391">
        <v>0.01</v>
      </c>
      <c r="F439" s="418">
        <v>44214</v>
      </c>
      <c r="G439" s="417" t="s">
        <v>2283</v>
      </c>
      <c r="I439" s="379">
        <f t="shared" ca="1" si="93"/>
        <v>-357</v>
      </c>
      <c r="J439" s="379">
        <f t="shared" ca="1" si="94"/>
        <v>-247</v>
      </c>
      <c r="K439" s="391" t="str">
        <f t="shared" ca="1" si="95"/>
        <v>60,00</v>
      </c>
      <c r="L439" s="379"/>
      <c r="O439" s="379"/>
    </row>
    <row r="440" spans="1:15">
      <c r="A440" s="417" t="s">
        <v>2155</v>
      </c>
      <c r="B440" s="417" t="s">
        <v>17731</v>
      </c>
      <c r="C440" s="417" t="s">
        <v>2281</v>
      </c>
      <c r="D440" s="417" t="s">
        <v>2410</v>
      </c>
      <c r="E440" s="391">
        <v>6</v>
      </c>
      <c r="F440" s="418">
        <v>44249</v>
      </c>
      <c r="G440" s="417" t="s">
        <v>2283</v>
      </c>
      <c r="I440" s="379">
        <f t="shared" ca="1" si="93"/>
        <v>-322</v>
      </c>
      <c r="J440" s="379">
        <f t="shared" ca="1" si="94"/>
        <v>-224</v>
      </c>
      <c r="K440" s="391" t="str">
        <f t="shared" ca="1" si="95"/>
        <v>31,00</v>
      </c>
      <c r="L440" s="379"/>
      <c r="O440" s="379"/>
    </row>
    <row r="441" spans="1:15">
      <c r="A441" s="417" t="s">
        <v>2155</v>
      </c>
      <c r="B441" s="417" t="s">
        <v>2389</v>
      </c>
      <c r="C441" s="417" t="s">
        <v>2281</v>
      </c>
      <c r="D441" s="417" t="s">
        <v>2390</v>
      </c>
      <c r="E441" s="391">
        <v>5.38</v>
      </c>
      <c r="F441" s="418">
        <v>44249</v>
      </c>
      <c r="G441" s="417" t="s">
        <v>2283</v>
      </c>
      <c r="I441" s="379">
        <f t="shared" ca="1" si="93"/>
        <v>-322</v>
      </c>
      <c r="J441" s="379">
        <f t="shared" ca="1" si="94"/>
        <v>-224</v>
      </c>
      <c r="K441" s="391" t="str">
        <f t="shared" ca="1" si="95"/>
        <v>33,00</v>
      </c>
      <c r="L441" s="379"/>
      <c r="O441" s="379"/>
    </row>
    <row r="442" spans="1:15">
      <c r="A442" s="417" t="s">
        <v>2155</v>
      </c>
      <c r="B442" s="417" t="s">
        <v>2391</v>
      </c>
      <c r="C442" s="417" t="s">
        <v>2281</v>
      </c>
      <c r="D442" s="417" t="s">
        <v>2392</v>
      </c>
      <c r="E442" s="391">
        <v>4.1500000000000004</v>
      </c>
      <c r="F442" s="418">
        <v>44249</v>
      </c>
      <c r="G442" s="417" t="s">
        <v>2283</v>
      </c>
      <c r="I442" s="379">
        <f t="shared" ca="1" si="93"/>
        <v>-322</v>
      </c>
      <c r="J442" s="379">
        <f t="shared" ca="1" si="94"/>
        <v>-224</v>
      </c>
      <c r="K442" s="391" t="str">
        <f t="shared" ca="1" si="95"/>
        <v>35,00</v>
      </c>
      <c r="L442" s="379"/>
      <c r="O442" s="379"/>
    </row>
    <row r="443" spans="1:15">
      <c r="A443" s="417" t="s">
        <v>2155</v>
      </c>
      <c r="B443" s="417" t="s">
        <v>16712</v>
      </c>
      <c r="C443" s="417" t="s">
        <v>2281</v>
      </c>
      <c r="D443" s="417" t="s">
        <v>2992</v>
      </c>
      <c r="E443" s="391">
        <v>2.8</v>
      </c>
      <c r="F443" s="418">
        <v>44249</v>
      </c>
      <c r="G443" s="417" t="s">
        <v>2283</v>
      </c>
      <c r="I443" s="379">
        <f t="shared" ca="1" si="93"/>
        <v>-322</v>
      </c>
      <c r="J443" s="379">
        <f t="shared" ca="1" si="94"/>
        <v>-224</v>
      </c>
      <c r="K443" s="391" t="str">
        <f t="shared" ca="1" si="95"/>
        <v>36,00</v>
      </c>
      <c r="L443" s="379"/>
      <c r="O443" s="379"/>
    </row>
    <row r="444" spans="1:15">
      <c r="A444" s="417" t="s">
        <v>2155</v>
      </c>
      <c r="B444" s="417" t="s">
        <v>9373</v>
      </c>
      <c r="C444" s="417" t="s">
        <v>2281</v>
      </c>
      <c r="D444" s="417" t="s">
        <v>2994</v>
      </c>
      <c r="E444" s="391">
        <v>2.3199999999999998</v>
      </c>
      <c r="F444" s="418">
        <v>44249</v>
      </c>
      <c r="G444" s="417" t="s">
        <v>2283</v>
      </c>
      <c r="I444" s="379">
        <f t="shared" ca="1" si="93"/>
        <v>-322</v>
      </c>
      <c r="J444" s="379">
        <f t="shared" ca="1" si="94"/>
        <v>-224</v>
      </c>
      <c r="K444" s="391" t="str">
        <f t="shared" ca="1" si="95"/>
        <v>37,00</v>
      </c>
      <c r="L444" s="379"/>
      <c r="O444" s="379"/>
    </row>
    <row r="445" spans="1:15">
      <c r="A445" s="417" t="s">
        <v>2155</v>
      </c>
      <c r="B445" s="417" t="s">
        <v>6540</v>
      </c>
      <c r="C445" s="417" t="s">
        <v>2281</v>
      </c>
      <c r="D445" s="417" t="s">
        <v>5054</v>
      </c>
      <c r="E445" s="391">
        <v>1.64</v>
      </c>
      <c r="F445" s="418">
        <v>44249</v>
      </c>
      <c r="G445" s="417" t="s">
        <v>2283</v>
      </c>
      <c r="I445" s="379">
        <f t="shared" ca="1" si="93"/>
        <v>-322</v>
      </c>
      <c r="J445" s="379">
        <f t="shared" ca="1" si="94"/>
        <v>-224</v>
      </c>
      <c r="K445" s="391" t="str">
        <f t="shared" ca="1" si="95"/>
        <v>38,00</v>
      </c>
      <c r="L445" s="379"/>
      <c r="O445" s="379"/>
    </row>
    <row r="446" spans="1:15">
      <c r="A446" s="417" t="s">
        <v>2155</v>
      </c>
      <c r="B446" s="417" t="s">
        <v>2393</v>
      </c>
      <c r="C446" s="417" t="s">
        <v>2281</v>
      </c>
      <c r="D446" s="417" t="s">
        <v>2394</v>
      </c>
      <c r="E446" s="391">
        <v>1.8</v>
      </c>
      <c r="F446" s="418">
        <v>44249</v>
      </c>
      <c r="G446" s="417" t="s">
        <v>2283</v>
      </c>
      <c r="I446" s="379">
        <f t="shared" ca="1" si="93"/>
        <v>-322</v>
      </c>
      <c r="J446" s="379">
        <f t="shared" ca="1" si="94"/>
        <v>-224</v>
      </c>
      <c r="K446" s="391" t="str">
        <f t="shared" ca="1" si="95"/>
        <v>38,50</v>
      </c>
      <c r="L446" s="379"/>
      <c r="O446" s="379"/>
    </row>
    <row r="447" spans="1:15">
      <c r="A447" s="417" t="s">
        <v>2155</v>
      </c>
      <c r="B447" s="417" t="s">
        <v>9374</v>
      </c>
      <c r="C447" s="417" t="s">
        <v>2281</v>
      </c>
      <c r="D447" s="417" t="s">
        <v>9372</v>
      </c>
      <c r="E447" s="391">
        <v>1.45</v>
      </c>
      <c r="F447" s="418">
        <v>44249</v>
      </c>
      <c r="G447" s="417" t="s">
        <v>2283</v>
      </c>
      <c r="I447" s="379">
        <f t="shared" ca="1" si="93"/>
        <v>-322</v>
      </c>
      <c r="J447" s="379">
        <f t="shared" ca="1" si="94"/>
        <v>-224</v>
      </c>
      <c r="K447" s="391" t="str">
        <f t="shared" ca="1" si="95"/>
        <v>39,00</v>
      </c>
      <c r="L447" s="379"/>
      <c r="O447" s="379"/>
    </row>
    <row r="448" spans="1:15">
      <c r="A448" s="417" t="s">
        <v>2155</v>
      </c>
      <c r="B448" s="417" t="s">
        <v>9375</v>
      </c>
      <c r="C448" s="417" t="s">
        <v>2281</v>
      </c>
      <c r="D448" s="417" t="s">
        <v>2428</v>
      </c>
      <c r="E448" s="391">
        <v>1.22</v>
      </c>
      <c r="F448" s="418">
        <v>44249</v>
      </c>
      <c r="G448" s="417" t="s">
        <v>2283</v>
      </c>
      <c r="I448" s="379">
        <f t="shared" ca="1" si="93"/>
        <v>-322</v>
      </c>
      <c r="J448" s="379">
        <f t="shared" ca="1" si="94"/>
        <v>-224</v>
      </c>
      <c r="K448" s="391" t="str">
        <f t="shared" ca="1" si="95"/>
        <v>40,00</v>
      </c>
      <c r="L448" s="379"/>
      <c r="O448" s="379"/>
    </row>
    <row r="449" spans="1:15">
      <c r="A449" s="417" t="s">
        <v>2155</v>
      </c>
      <c r="B449" s="417" t="s">
        <v>16713</v>
      </c>
      <c r="C449" s="417" t="s">
        <v>2281</v>
      </c>
      <c r="D449" s="417" t="s">
        <v>2386</v>
      </c>
      <c r="E449" s="391">
        <v>0.95</v>
      </c>
      <c r="F449" s="418">
        <v>44249</v>
      </c>
      <c r="G449" s="417" t="s">
        <v>2283</v>
      </c>
      <c r="I449" s="379">
        <f t="shared" ca="1" si="93"/>
        <v>-322</v>
      </c>
      <c r="J449" s="379">
        <f t="shared" ca="1" si="94"/>
        <v>-224</v>
      </c>
      <c r="K449" s="391" t="str">
        <f t="shared" ca="1" si="95"/>
        <v>42,00</v>
      </c>
      <c r="L449" s="379"/>
      <c r="O449" s="379"/>
    </row>
    <row r="450" spans="1:15">
      <c r="A450" s="417" t="s">
        <v>2155</v>
      </c>
      <c r="B450" s="417" t="s">
        <v>6541</v>
      </c>
      <c r="C450" s="417" t="s">
        <v>2281</v>
      </c>
      <c r="D450" s="417" t="s">
        <v>2998</v>
      </c>
      <c r="E450" s="391">
        <v>0.44</v>
      </c>
      <c r="F450" s="418">
        <v>44249</v>
      </c>
      <c r="G450" s="417" t="s">
        <v>2283</v>
      </c>
      <c r="I450" s="379">
        <f t="shared" ca="1" si="93"/>
        <v>-322</v>
      </c>
      <c r="J450" s="379">
        <f t="shared" ca="1" si="94"/>
        <v>-224</v>
      </c>
      <c r="K450" s="391" t="str">
        <f t="shared" ca="1" si="95"/>
        <v>45,00</v>
      </c>
      <c r="L450" s="379"/>
      <c r="O450" s="379"/>
    </row>
    <row r="451" spans="1:15">
      <c r="A451" s="417" t="s">
        <v>2155</v>
      </c>
      <c r="B451" s="417" t="s">
        <v>16714</v>
      </c>
      <c r="C451" s="417" t="s">
        <v>2281</v>
      </c>
      <c r="D451" s="417" t="s">
        <v>2999</v>
      </c>
      <c r="E451" s="391">
        <v>0.3</v>
      </c>
      <c r="F451" s="418">
        <v>44249</v>
      </c>
      <c r="G451" s="417" t="s">
        <v>2283</v>
      </c>
      <c r="I451" s="379">
        <f t="shared" ca="1" si="93"/>
        <v>-322</v>
      </c>
      <c r="J451" s="379">
        <f t="shared" ca="1" si="94"/>
        <v>-224</v>
      </c>
      <c r="K451" s="391" t="str">
        <f t="shared" ca="1" si="95"/>
        <v>48,00</v>
      </c>
      <c r="L451" s="379"/>
      <c r="O451" s="379"/>
    </row>
    <row r="452" spans="1:15">
      <c r="A452" s="417" t="s">
        <v>2155</v>
      </c>
      <c r="B452" s="417" t="s">
        <v>7397</v>
      </c>
      <c r="C452" s="417" t="s">
        <v>2281</v>
      </c>
      <c r="D452" s="417" t="s">
        <v>2378</v>
      </c>
      <c r="E452" s="391">
        <v>2.4900000000000002</v>
      </c>
      <c r="F452" s="418">
        <v>44270</v>
      </c>
      <c r="G452" s="417" t="s">
        <v>2283</v>
      </c>
      <c r="I452" s="379">
        <f t="shared" ca="1" si="93"/>
        <v>-301</v>
      </c>
      <c r="J452" s="379">
        <f t="shared" ca="1" si="94"/>
        <v>-209</v>
      </c>
      <c r="K452" s="391" t="str">
        <f t="shared" ca="1" si="95"/>
        <v>23,00</v>
      </c>
      <c r="L452" s="379"/>
      <c r="O452" s="379"/>
    </row>
    <row r="453" spans="1:15">
      <c r="A453" s="417" t="s">
        <v>2155</v>
      </c>
      <c r="B453" s="417" t="s">
        <v>7398</v>
      </c>
      <c r="C453" s="417" t="s">
        <v>2281</v>
      </c>
      <c r="D453" s="417" t="s">
        <v>2414</v>
      </c>
      <c r="E453" s="391">
        <v>1.83</v>
      </c>
      <c r="F453" s="418">
        <v>44270</v>
      </c>
      <c r="G453" s="417" t="s">
        <v>2283</v>
      </c>
      <c r="I453" s="379">
        <f t="shared" ca="1" si="93"/>
        <v>-301</v>
      </c>
      <c r="J453" s="379">
        <f t="shared" ca="1" si="94"/>
        <v>-209</v>
      </c>
      <c r="K453" s="391" t="str">
        <f t="shared" ca="1" si="95"/>
        <v>24,00</v>
      </c>
      <c r="L453" s="379"/>
      <c r="O453" s="379"/>
    </row>
    <row r="454" spans="1:15">
      <c r="A454" s="417" t="s">
        <v>2155</v>
      </c>
      <c r="B454" s="417" t="s">
        <v>17732</v>
      </c>
      <c r="C454" s="417" t="s">
        <v>2281</v>
      </c>
      <c r="D454" s="417" t="s">
        <v>5054</v>
      </c>
      <c r="E454" s="391">
        <v>1.8</v>
      </c>
      <c r="F454" s="418">
        <v>44270</v>
      </c>
      <c r="G454" s="417" t="s">
        <v>2283</v>
      </c>
      <c r="I454" s="379">
        <f t="shared" ca="1" si="93"/>
        <v>-301</v>
      </c>
      <c r="J454" s="379">
        <f t="shared" ca="1" si="94"/>
        <v>-209</v>
      </c>
      <c r="K454" s="391" t="str">
        <f t="shared" ca="1" si="95"/>
        <v>38,00</v>
      </c>
      <c r="L454" s="379"/>
      <c r="O454" s="379"/>
    </row>
    <row r="455" spans="1:15">
      <c r="A455" s="417" t="s">
        <v>2155</v>
      </c>
      <c r="B455" s="417" t="s">
        <v>17733</v>
      </c>
      <c r="C455" s="417" t="s">
        <v>2281</v>
      </c>
      <c r="D455" s="417" t="s">
        <v>9372</v>
      </c>
      <c r="E455" s="391">
        <v>2.2400000000000002</v>
      </c>
      <c r="F455" s="418">
        <v>44270</v>
      </c>
      <c r="G455" s="417" t="s">
        <v>2283</v>
      </c>
      <c r="I455" s="379">
        <f t="shared" ca="1" si="93"/>
        <v>-301</v>
      </c>
      <c r="J455" s="379">
        <f t="shared" ca="1" si="94"/>
        <v>-209</v>
      </c>
      <c r="K455" s="391" t="str">
        <f t="shared" ca="1" si="95"/>
        <v>39,00</v>
      </c>
      <c r="L455" s="379"/>
      <c r="O455" s="379"/>
    </row>
    <row r="456" spans="1:15">
      <c r="A456" s="417" t="s">
        <v>2155</v>
      </c>
      <c r="B456" s="417" t="s">
        <v>9376</v>
      </c>
      <c r="C456" s="417" t="s">
        <v>2281</v>
      </c>
      <c r="D456" s="417" t="s">
        <v>2442</v>
      </c>
      <c r="E456" s="391">
        <v>0.67</v>
      </c>
      <c r="F456" s="418">
        <v>44270</v>
      </c>
      <c r="G456" s="417" t="s">
        <v>2283</v>
      </c>
      <c r="I456" s="379">
        <f t="shared" ca="1" si="93"/>
        <v>-301</v>
      </c>
      <c r="J456" s="379">
        <f t="shared" ca="1" si="94"/>
        <v>-209</v>
      </c>
      <c r="K456" s="391" t="str">
        <f t="shared" ca="1" si="95"/>
        <v>47,00</v>
      </c>
      <c r="L456" s="379"/>
      <c r="O456" s="379"/>
    </row>
    <row r="457" spans="1:15">
      <c r="A457" s="417" t="s">
        <v>2155</v>
      </c>
      <c r="B457" s="417" t="s">
        <v>2405</v>
      </c>
      <c r="C457" s="417" t="s">
        <v>2281</v>
      </c>
      <c r="D457" s="417" t="s">
        <v>2406</v>
      </c>
      <c r="E457" s="391">
        <v>4.8</v>
      </c>
      <c r="F457" s="418">
        <v>44484</v>
      </c>
      <c r="G457" s="417" t="s">
        <v>2283</v>
      </c>
      <c r="I457" s="379">
        <f t="shared" ca="1" si="93"/>
        <v>-87</v>
      </c>
      <c r="J457" s="379">
        <f t="shared" ca="1" si="94"/>
        <v>-61</v>
      </c>
      <c r="K457" s="391" t="str">
        <f t="shared" ca="1" si="95"/>
        <v>27,50</v>
      </c>
      <c r="L457" s="379"/>
      <c r="O457" s="379"/>
    </row>
    <row r="458" spans="1:15">
      <c r="A458" s="417" t="s">
        <v>2155</v>
      </c>
      <c r="B458" s="417" t="s">
        <v>2422</v>
      </c>
      <c r="C458" s="417" t="s">
        <v>2332</v>
      </c>
      <c r="D458" s="417" t="s">
        <v>2397</v>
      </c>
      <c r="E458" s="391">
        <v>0.01</v>
      </c>
      <c r="F458" s="418">
        <v>44214</v>
      </c>
      <c r="G458" s="417" t="s">
        <v>2286</v>
      </c>
      <c r="I458" s="379">
        <f t="shared" ref="I458:I521" ca="1" si="96">IF(F458&lt;&gt;"",F458-$I$199,"")</f>
        <v>-357</v>
      </c>
      <c r="J458" s="379">
        <f t="shared" ref="J458:J521" ca="1" si="97">IF(I458&lt;&gt;"",NETWORKDAYS($I$199,F458-1,$N$201:$N$224),"")</f>
        <v>-247</v>
      </c>
      <c r="K458" s="391" t="str">
        <f t="shared" ref="K458:K521" ca="1" si="98">IF(I458&lt;&gt;"",RIGHT(D458,LEN(D458)-FIND(" ",D458)),"")</f>
        <v>19,00</v>
      </c>
      <c r="L458" s="379"/>
      <c r="O458" s="379"/>
    </row>
    <row r="459" spans="1:15">
      <c r="A459" s="417" t="s">
        <v>2155</v>
      </c>
      <c r="B459" s="417" t="s">
        <v>2423</v>
      </c>
      <c r="C459" s="417" t="s">
        <v>2332</v>
      </c>
      <c r="D459" s="417" t="s">
        <v>2424</v>
      </c>
      <c r="E459" s="391">
        <v>0.2</v>
      </c>
      <c r="F459" s="418">
        <v>44214</v>
      </c>
      <c r="G459" s="417" t="s">
        <v>2286</v>
      </c>
      <c r="I459" s="379">
        <f t="shared" ca="1" si="96"/>
        <v>-357</v>
      </c>
      <c r="J459" s="379">
        <f t="shared" ca="1" si="97"/>
        <v>-247</v>
      </c>
      <c r="K459" s="391" t="str">
        <f t="shared" ca="1" si="98"/>
        <v>20,25</v>
      </c>
      <c r="L459" s="379"/>
      <c r="O459" s="379"/>
    </row>
    <row r="460" spans="1:15">
      <c r="A460" s="417" t="s">
        <v>2155</v>
      </c>
      <c r="B460" s="417" t="s">
        <v>2425</v>
      </c>
      <c r="C460" s="417" t="s">
        <v>2332</v>
      </c>
      <c r="D460" s="417" t="s">
        <v>2426</v>
      </c>
      <c r="E460" s="391">
        <v>0.03</v>
      </c>
      <c r="F460" s="418">
        <v>44214</v>
      </c>
      <c r="G460" s="417" t="s">
        <v>2286</v>
      </c>
      <c r="I460" s="379">
        <f t="shared" ca="1" si="96"/>
        <v>-357</v>
      </c>
      <c r="J460" s="379">
        <f t="shared" ca="1" si="97"/>
        <v>-247</v>
      </c>
      <c r="K460" s="391" t="str">
        <f t="shared" ca="1" si="98"/>
        <v>22,00</v>
      </c>
      <c r="L460" s="379"/>
      <c r="O460" s="379"/>
    </row>
    <row r="461" spans="1:15">
      <c r="A461" s="417" t="s">
        <v>2155</v>
      </c>
      <c r="B461" s="417" t="s">
        <v>6542</v>
      </c>
      <c r="C461" s="417" t="s">
        <v>2332</v>
      </c>
      <c r="D461" s="417" t="s">
        <v>2380</v>
      </c>
      <c r="E461" s="391">
        <v>0.01</v>
      </c>
      <c r="F461" s="418">
        <v>44214</v>
      </c>
      <c r="G461" s="417" t="s">
        <v>2286</v>
      </c>
      <c r="I461" s="379">
        <f t="shared" ca="1" si="96"/>
        <v>-357</v>
      </c>
      <c r="J461" s="379">
        <f t="shared" ca="1" si="97"/>
        <v>-247</v>
      </c>
      <c r="K461" s="391" t="str">
        <f t="shared" ca="1" si="98"/>
        <v>23,50</v>
      </c>
      <c r="L461" s="379"/>
      <c r="O461" s="379"/>
    </row>
    <row r="462" spans="1:15">
      <c r="A462" s="417" t="s">
        <v>2155</v>
      </c>
      <c r="B462" s="417" t="s">
        <v>7399</v>
      </c>
      <c r="C462" s="417" t="s">
        <v>2332</v>
      </c>
      <c r="D462" s="417" t="s">
        <v>2382</v>
      </c>
      <c r="E462" s="391">
        <v>0.02</v>
      </c>
      <c r="F462" s="418">
        <v>44214</v>
      </c>
      <c r="G462" s="417" t="s">
        <v>2286</v>
      </c>
      <c r="I462" s="379">
        <f t="shared" ca="1" si="96"/>
        <v>-357</v>
      </c>
      <c r="J462" s="379">
        <f t="shared" ca="1" si="97"/>
        <v>-247</v>
      </c>
      <c r="K462" s="391" t="str">
        <f t="shared" ca="1" si="98"/>
        <v>25,75</v>
      </c>
      <c r="L462" s="379"/>
      <c r="O462" s="379"/>
    </row>
    <row r="463" spans="1:15">
      <c r="A463" s="417" t="s">
        <v>2155</v>
      </c>
      <c r="B463" s="417" t="s">
        <v>9377</v>
      </c>
      <c r="C463" s="417" t="s">
        <v>2332</v>
      </c>
      <c r="D463" s="417" t="s">
        <v>2384</v>
      </c>
      <c r="E463" s="391">
        <v>0.05</v>
      </c>
      <c r="F463" s="418">
        <v>44214</v>
      </c>
      <c r="G463" s="417" t="s">
        <v>2286</v>
      </c>
      <c r="I463" s="379">
        <f t="shared" ca="1" si="96"/>
        <v>-357</v>
      </c>
      <c r="J463" s="379">
        <f t="shared" ca="1" si="97"/>
        <v>-247</v>
      </c>
      <c r="K463" s="391" t="str">
        <f t="shared" ca="1" si="98"/>
        <v>28,25</v>
      </c>
      <c r="L463" s="379"/>
      <c r="O463" s="379"/>
    </row>
    <row r="464" spans="1:15">
      <c r="A464" s="417" t="s">
        <v>2155</v>
      </c>
      <c r="B464" s="417" t="s">
        <v>9378</v>
      </c>
      <c r="C464" s="417" t="s">
        <v>2332</v>
      </c>
      <c r="D464" s="417" t="s">
        <v>2409</v>
      </c>
      <c r="E464" s="391">
        <v>0.1</v>
      </c>
      <c r="F464" s="418">
        <v>44214</v>
      </c>
      <c r="G464" s="417" t="s">
        <v>2286</v>
      </c>
      <c r="I464" s="379">
        <f t="shared" ca="1" si="96"/>
        <v>-357</v>
      </c>
      <c r="J464" s="379">
        <f t="shared" ca="1" si="97"/>
        <v>-247</v>
      </c>
      <c r="K464" s="391" t="str">
        <f t="shared" ca="1" si="98"/>
        <v>30,00</v>
      </c>
      <c r="L464" s="379"/>
      <c r="O464" s="379"/>
    </row>
    <row r="465" spans="1:15">
      <c r="A465" s="417" t="s">
        <v>2155</v>
      </c>
      <c r="B465" s="417" t="s">
        <v>9379</v>
      </c>
      <c r="C465" s="417" t="s">
        <v>2332</v>
      </c>
      <c r="D465" s="417" t="s">
        <v>2410</v>
      </c>
      <c r="E465" s="391">
        <v>0.06</v>
      </c>
      <c r="F465" s="418">
        <v>44214</v>
      </c>
      <c r="G465" s="417" t="s">
        <v>2286</v>
      </c>
      <c r="I465" s="379">
        <f t="shared" ca="1" si="96"/>
        <v>-357</v>
      </c>
      <c r="J465" s="379">
        <f t="shared" ca="1" si="97"/>
        <v>-247</v>
      </c>
      <c r="K465" s="391" t="str">
        <f t="shared" ca="1" si="98"/>
        <v>31,00</v>
      </c>
      <c r="L465" s="379"/>
      <c r="O465" s="379"/>
    </row>
    <row r="466" spans="1:15">
      <c r="A466" s="417" t="s">
        <v>2155</v>
      </c>
      <c r="B466" s="417" t="s">
        <v>9380</v>
      </c>
      <c r="C466" s="417" t="s">
        <v>2332</v>
      </c>
      <c r="D466" s="417" t="s">
        <v>2411</v>
      </c>
      <c r="E466" s="391">
        <v>0.08</v>
      </c>
      <c r="F466" s="418">
        <v>44214</v>
      </c>
      <c r="G466" s="417" t="s">
        <v>2286</v>
      </c>
      <c r="I466" s="379">
        <f t="shared" ca="1" si="96"/>
        <v>-357</v>
      </c>
      <c r="J466" s="379">
        <f t="shared" ca="1" si="97"/>
        <v>-247</v>
      </c>
      <c r="K466" s="391" t="str">
        <f t="shared" ca="1" si="98"/>
        <v>32,00</v>
      </c>
      <c r="L466" s="379"/>
      <c r="O466" s="379"/>
    </row>
    <row r="467" spans="1:15">
      <c r="A467" s="417" t="s">
        <v>2155</v>
      </c>
      <c r="B467" s="417" t="s">
        <v>16715</v>
      </c>
      <c r="C467" s="417" t="s">
        <v>2332</v>
      </c>
      <c r="D467" s="417" t="s">
        <v>2989</v>
      </c>
      <c r="E467" s="391">
        <v>0.18</v>
      </c>
      <c r="F467" s="418">
        <v>44214</v>
      </c>
      <c r="G467" s="417" t="s">
        <v>2286</v>
      </c>
      <c r="I467" s="379">
        <f t="shared" ca="1" si="96"/>
        <v>-357</v>
      </c>
      <c r="J467" s="379">
        <f t="shared" ca="1" si="97"/>
        <v>-247</v>
      </c>
      <c r="K467" s="391" t="str">
        <f t="shared" ca="1" si="98"/>
        <v>34,00</v>
      </c>
      <c r="L467" s="379"/>
      <c r="O467" s="379"/>
    </row>
    <row r="468" spans="1:15">
      <c r="A468" s="417" t="s">
        <v>2155</v>
      </c>
      <c r="B468" s="417" t="s">
        <v>16716</v>
      </c>
      <c r="C468" s="417" t="s">
        <v>2332</v>
      </c>
      <c r="D468" s="417" t="s">
        <v>5054</v>
      </c>
      <c r="E468" s="391">
        <v>1.9</v>
      </c>
      <c r="F468" s="418">
        <v>44214</v>
      </c>
      <c r="G468" s="417" t="s">
        <v>2286</v>
      </c>
      <c r="I468" s="379">
        <f t="shared" ca="1" si="96"/>
        <v>-357</v>
      </c>
      <c r="J468" s="379">
        <f t="shared" ca="1" si="97"/>
        <v>-247</v>
      </c>
      <c r="K468" s="391" t="str">
        <f t="shared" ca="1" si="98"/>
        <v>38,00</v>
      </c>
      <c r="L468" s="379"/>
      <c r="O468" s="379"/>
    </row>
    <row r="469" spans="1:15">
      <c r="A469" s="417" t="s">
        <v>2155</v>
      </c>
      <c r="B469" s="417" t="s">
        <v>9381</v>
      </c>
      <c r="C469" s="417" t="s">
        <v>2332</v>
      </c>
      <c r="D469" s="417" t="s">
        <v>9372</v>
      </c>
      <c r="E469" s="391">
        <v>3</v>
      </c>
      <c r="F469" s="418">
        <v>44214</v>
      </c>
      <c r="G469" s="417" t="s">
        <v>2286</v>
      </c>
      <c r="I469" s="379">
        <f t="shared" ca="1" si="96"/>
        <v>-357</v>
      </c>
      <c r="J469" s="379">
        <f t="shared" ca="1" si="97"/>
        <v>-247</v>
      </c>
      <c r="K469" s="391" t="str">
        <f t="shared" ca="1" si="98"/>
        <v>39,00</v>
      </c>
      <c r="L469" s="379"/>
      <c r="O469" s="379"/>
    </row>
    <row r="470" spans="1:15">
      <c r="A470" s="417" t="s">
        <v>2155</v>
      </c>
      <c r="B470" s="417" t="s">
        <v>2427</v>
      </c>
      <c r="C470" s="417" t="s">
        <v>2332</v>
      </c>
      <c r="D470" s="417" t="s">
        <v>2428</v>
      </c>
      <c r="E470" s="391">
        <v>3.4</v>
      </c>
      <c r="F470" s="418">
        <v>44214</v>
      </c>
      <c r="G470" s="417" t="s">
        <v>2286</v>
      </c>
      <c r="I470" s="379">
        <f t="shared" ca="1" si="96"/>
        <v>-357</v>
      </c>
      <c r="J470" s="379">
        <f t="shared" ca="1" si="97"/>
        <v>-247</v>
      </c>
      <c r="K470" s="391" t="str">
        <f t="shared" ca="1" si="98"/>
        <v>40,00</v>
      </c>
      <c r="L470" s="379"/>
      <c r="O470" s="379"/>
    </row>
    <row r="471" spans="1:15">
      <c r="A471" s="417" t="s">
        <v>2155</v>
      </c>
      <c r="B471" s="417" t="s">
        <v>9382</v>
      </c>
      <c r="C471" s="417" t="s">
        <v>2332</v>
      </c>
      <c r="D471" s="417" t="s">
        <v>2386</v>
      </c>
      <c r="E471" s="391">
        <v>5.92</v>
      </c>
      <c r="F471" s="418">
        <v>44214</v>
      </c>
      <c r="G471" s="417" t="s">
        <v>2286</v>
      </c>
      <c r="I471" s="379">
        <f t="shared" ca="1" si="96"/>
        <v>-357</v>
      </c>
      <c r="J471" s="379">
        <f t="shared" ca="1" si="97"/>
        <v>-247</v>
      </c>
      <c r="K471" s="391" t="str">
        <f t="shared" ca="1" si="98"/>
        <v>42,00</v>
      </c>
      <c r="L471" s="379"/>
      <c r="O471" s="379"/>
    </row>
    <row r="472" spans="1:15">
      <c r="A472" s="417" t="s">
        <v>2155</v>
      </c>
      <c r="B472" s="417" t="s">
        <v>2429</v>
      </c>
      <c r="C472" s="417" t="s">
        <v>2332</v>
      </c>
      <c r="D472" s="417" t="s">
        <v>2388</v>
      </c>
      <c r="E472" s="391">
        <v>9</v>
      </c>
      <c r="F472" s="418">
        <v>44214</v>
      </c>
      <c r="G472" s="417" t="s">
        <v>2286</v>
      </c>
      <c r="I472" s="379">
        <f t="shared" ca="1" si="96"/>
        <v>-357</v>
      </c>
      <c r="J472" s="379">
        <f t="shared" ca="1" si="97"/>
        <v>-247</v>
      </c>
      <c r="K472" s="391" t="str">
        <f t="shared" ca="1" si="98"/>
        <v>46,00</v>
      </c>
      <c r="L472" s="379"/>
      <c r="O472" s="379"/>
    </row>
    <row r="473" spans="1:15">
      <c r="A473" s="417" t="s">
        <v>2155</v>
      </c>
      <c r="B473" s="417" t="s">
        <v>2430</v>
      </c>
      <c r="C473" s="417" t="s">
        <v>2332</v>
      </c>
      <c r="D473" s="417" t="s">
        <v>2431</v>
      </c>
      <c r="E473" s="391">
        <v>28.42</v>
      </c>
      <c r="F473" s="418">
        <v>44214</v>
      </c>
      <c r="G473" s="417" t="s">
        <v>2286</v>
      </c>
      <c r="I473" s="379">
        <f t="shared" ca="1" si="96"/>
        <v>-357</v>
      </c>
      <c r="J473" s="379">
        <f t="shared" ca="1" si="97"/>
        <v>-247</v>
      </c>
      <c r="K473" s="391" t="str">
        <f t="shared" ca="1" si="98"/>
        <v>50,00</v>
      </c>
      <c r="L473" s="379"/>
      <c r="O473" s="379"/>
    </row>
    <row r="474" spans="1:15">
      <c r="A474" s="417" t="s">
        <v>2155</v>
      </c>
      <c r="B474" s="417" t="s">
        <v>2432</v>
      </c>
      <c r="C474" s="417" t="s">
        <v>2332</v>
      </c>
      <c r="D474" s="417" t="s">
        <v>2433</v>
      </c>
      <c r="E474" s="391">
        <v>22</v>
      </c>
      <c r="F474" s="418">
        <v>44214</v>
      </c>
      <c r="G474" s="417" t="s">
        <v>2286</v>
      </c>
      <c r="I474" s="379">
        <f t="shared" ca="1" si="96"/>
        <v>-357</v>
      </c>
      <c r="J474" s="379">
        <f t="shared" ca="1" si="97"/>
        <v>-247</v>
      </c>
      <c r="K474" s="391" t="str">
        <f t="shared" ca="1" si="98"/>
        <v>60,00</v>
      </c>
      <c r="L474" s="379"/>
      <c r="O474" s="379"/>
    </row>
    <row r="475" spans="1:15">
      <c r="A475" s="417" t="s">
        <v>2155</v>
      </c>
      <c r="B475" s="417" t="s">
        <v>6543</v>
      </c>
      <c r="C475" s="417" t="s">
        <v>2332</v>
      </c>
      <c r="D475" s="417" t="s">
        <v>2407</v>
      </c>
      <c r="E475" s="391">
        <v>0.35</v>
      </c>
      <c r="F475" s="418">
        <v>44249</v>
      </c>
      <c r="G475" s="417" t="s">
        <v>2286</v>
      </c>
      <c r="I475" s="379">
        <f t="shared" ca="1" si="96"/>
        <v>-322</v>
      </c>
      <c r="J475" s="379">
        <f t="shared" ca="1" si="97"/>
        <v>-224</v>
      </c>
      <c r="K475" s="391" t="str">
        <f t="shared" ca="1" si="98"/>
        <v>28,00</v>
      </c>
      <c r="L475" s="379"/>
      <c r="O475" s="379"/>
    </row>
    <row r="476" spans="1:15">
      <c r="A476" s="417" t="s">
        <v>2155</v>
      </c>
      <c r="B476" s="417" t="s">
        <v>9383</v>
      </c>
      <c r="C476" s="417" t="s">
        <v>2332</v>
      </c>
      <c r="D476" s="417" t="s">
        <v>2410</v>
      </c>
      <c r="E476" s="391">
        <v>0.55000000000000004</v>
      </c>
      <c r="F476" s="418">
        <v>44249</v>
      </c>
      <c r="G476" s="417" t="s">
        <v>2286</v>
      </c>
      <c r="I476" s="379">
        <f t="shared" ca="1" si="96"/>
        <v>-322</v>
      </c>
      <c r="J476" s="379">
        <f t="shared" ca="1" si="97"/>
        <v>-224</v>
      </c>
      <c r="K476" s="391" t="str">
        <f t="shared" ca="1" si="98"/>
        <v>31,00</v>
      </c>
      <c r="L476" s="379"/>
      <c r="O476" s="379"/>
    </row>
    <row r="477" spans="1:15">
      <c r="A477" s="417" t="s">
        <v>2155</v>
      </c>
      <c r="B477" s="417" t="s">
        <v>9384</v>
      </c>
      <c r="C477" s="417" t="s">
        <v>2332</v>
      </c>
      <c r="D477" s="417" t="s">
        <v>2411</v>
      </c>
      <c r="E477" s="391">
        <v>1</v>
      </c>
      <c r="F477" s="418">
        <v>44249</v>
      </c>
      <c r="G477" s="417" t="s">
        <v>2286</v>
      </c>
      <c r="I477" s="379">
        <f t="shared" ca="1" si="96"/>
        <v>-322</v>
      </c>
      <c r="J477" s="379">
        <f t="shared" ca="1" si="97"/>
        <v>-224</v>
      </c>
      <c r="K477" s="391" t="str">
        <f t="shared" ca="1" si="98"/>
        <v>32,00</v>
      </c>
      <c r="L477" s="379"/>
      <c r="O477" s="379"/>
    </row>
    <row r="478" spans="1:15">
      <c r="A478" s="417" t="s">
        <v>2155</v>
      </c>
      <c r="B478" s="417" t="s">
        <v>2434</v>
      </c>
      <c r="C478" s="417" t="s">
        <v>2332</v>
      </c>
      <c r="D478" s="417" t="s">
        <v>2390</v>
      </c>
      <c r="E478" s="391">
        <v>0.92</v>
      </c>
      <c r="F478" s="418">
        <v>44249</v>
      </c>
      <c r="G478" s="417" t="s">
        <v>2286</v>
      </c>
      <c r="I478" s="379">
        <f t="shared" ca="1" si="96"/>
        <v>-322</v>
      </c>
      <c r="J478" s="379">
        <f t="shared" ca="1" si="97"/>
        <v>-224</v>
      </c>
      <c r="K478" s="391" t="str">
        <f t="shared" ca="1" si="98"/>
        <v>33,00</v>
      </c>
      <c r="L478" s="379"/>
      <c r="O478" s="379"/>
    </row>
    <row r="479" spans="1:15">
      <c r="A479" s="417" t="s">
        <v>2155</v>
      </c>
      <c r="B479" s="417" t="s">
        <v>16717</v>
      </c>
      <c r="C479" s="417" t="s">
        <v>2332</v>
      </c>
      <c r="D479" s="417" t="s">
        <v>2989</v>
      </c>
      <c r="E479" s="391">
        <v>1.05</v>
      </c>
      <c r="F479" s="418">
        <v>44249</v>
      </c>
      <c r="G479" s="417" t="s">
        <v>2286</v>
      </c>
      <c r="I479" s="379">
        <f t="shared" ca="1" si="96"/>
        <v>-322</v>
      </c>
      <c r="J479" s="379">
        <f t="shared" ca="1" si="97"/>
        <v>-224</v>
      </c>
      <c r="K479" s="391" t="str">
        <f t="shared" ca="1" si="98"/>
        <v>34,00</v>
      </c>
      <c r="L479" s="379"/>
      <c r="O479" s="379"/>
    </row>
    <row r="480" spans="1:15">
      <c r="A480" s="417" t="s">
        <v>2155</v>
      </c>
      <c r="B480" s="417" t="s">
        <v>9385</v>
      </c>
      <c r="C480" s="417" t="s">
        <v>2332</v>
      </c>
      <c r="D480" s="417" t="s">
        <v>2392</v>
      </c>
      <c r="E480" s="391">
        <v>1.85</v>
      </c>
      <c r="F480" s="418">
        <v>44249</v>
      </c>
      <c r="G480" s="417" t="s">
        <v>2286</v>
      </c>
      <c r="I480" s="379">
        <f t="shared" ca="1" si="96"/>
        <v>-322</v>
      </c>
      <c r="J480" s="379">
        <f t="shared" ca="1" si="97"/>
        <v>-224</v>
      </c>
      <c r="K480" s="391" t="str">
        <f t="shared" ca="1" si="98"/>
        <v>35,00</v>
      </c>
      <c r="L480" s="379"/>
      <c r="O480" s="379"/>
    </row>
    <row r="481" spans="1:15">
      <c r="A481" s="417" t="s">
        <v>2155</v>
      </c>
      <c r="B481" s="417" t="s">
        <v>6544</v>
      </c>
      <c r="C481" s="417" t="s">
        <v>2332</v>
      </c>
      <c r="D481" s="417" t="s">
        <v>2992</v>
      </c>
      <c r="E481" s="391">
        <v>2.16</v>
      </c>
      <c r="F481" s="418">
        <v>44249</v>
      </c>
      <c r="G481" s="417" t="s">
        <v>2286</v>
      </c>
      <c r="I481" s="379">
        <f t="shared" ca="1" si="96"/>
        <v>-322</v>
      </c>
      <c r="J481" s="379">
        <f t="shared" ca="1" si="97"/>
        <v>-224</v>
      </c>
      <c r="K481" s="391" t="str">
        <f t="shared" ca="1" si="98"/>
        <v>36,00</v>
      </c>
      <c r="L481" s="379"/>
      <c r="O481" s="379"/>
    </row>
    <row r="482" spans="1:15">
      <c r="A482" s="417" t="s">
        <v>2155</v>
      </c>
      <c r="B482" s="417" t="s">
        <v>9386</v>
      </c>
      <c r="C482" s="417" t="s">
        <v>2332</v>
      </c>
      <c r="D482" s="417" t="s">
        <v>2994</v>
      </c>
      <c r="E482" s="391">
        <v>2.62</v>
      </c>
      <c r="F482" s="418">
        <v>44249</v>
      </c>
      <c r="G482" s="417" t="s">
        <v>2286</v>
      </c>
      <c r="I482" s="379">
        <f t="shared" ca="1" si="96"/>
        <v>-322</v>
      </c>
      <c r="J482" s="379">
        <f t="shared" ca="1" si="97"/>
        <v>-224</v>
      </c>
      <c r="K482" s="391" t="str">
        <f t="shared" ca="1" si="98"/>
        <v>37,00</v>
      </c>
      <c r="L482" s="379"/>
      <c r="O482" s="379"/>
    </row>
    <row r="483" spans="1:15">
      <c r="A483" s="417" t="s">
        <v>2155</v>
      </c>
      <c r="B483" s="417" t="s">
        <v>9387</v>
      </c>
      <c r="C483" s="417" t="s">
        <v>2332</v>
      </c>
      <c r="D483" s="417" t="s">
        <v>5054</v>
      </c>
      <c r="E483" s="391">
        <v>2.72</v>
      </c>
      <c r="F483" s="418">
        <v>44249</v>
      </c>
      <c r="G483" s="417" t="s">
        <v>2286</v>
      </c>
      <c r="I483" s="379">
        <f t="shared" ca="1" si="96"/>
        <v>-322</v>
      </c>
      <c r="J483" s="379">
        <f t="shared" ca="1" si="97"/>
        <v>-224</v>
      </c>
      <c r="K483" s="391" t="str">
        <f t="shared" ca="1" si="98"/>
        <v>38,00</v>
      </c>
      <c r="L483" s="379"/>
      <c r="O483" s="379"/>
    </row>
    <row r="484" spans="1:15">
      <c r="A484" s="417" t="s">
        <v>2155</v>
      </c>
      <c r="B484" s="417" t="s">
        <v>9388</v>
      </c>
      <c r="C484" s="417" t="s">
        <v>2332</v>
      </c>
      <c r="D484" s="417" t="s">
        <v>9372</v>
      </c>
      <c r="E484" s="391">
        <v>4.04</v>
      </c>
      <c r="F484" s="418">
        <v>44249</v>
      </c>
      <c r="G484" s="417" t="s">
        <v>2286</v>
      </c>
      <c r="I484" s="379">
        <f t="shared" ca="1" si="96"/>
        <v>-322</v>
      </c>
      <c r="J484" s="379">
        <f t="shared" ca="1" si="97"/>
        <v>-224</v>
      </c>
      <c r="K484" s="391" t="str">
        <f t="shared" ca="1" si="98"/>
        <v>39,00</v>
      </c>
      <c r="L484" s="379"/>
      <c r="O484" s="379"/>
    </row>
    <row r="485" spans="1:15">
      <c r="A485" s="417" t="s">
        <v>2155</v>
      </c>
      <c r="B485" s="417" t="s">
        <v>9389</v>
      </c>
      <c r="C485" s="417" t="s">
        <v>2332</v>
      </c>
      <c r="D485" s="417" t="s">
        <v>2428</v>
      </c>
      <c r="E485" s="391">
        <v>4.7</v>
      </c>
      <c r="F485" s="418">
        <v>44249</v>
      </c>
      <c r="G485" s="417" t="s">
        <v>2286</v>
      </c>
      <c r="I485" s="379">
        <f t="shared" ca="1" si="96"/>
        <v>-322</v>
      </c>
      <c r="J485" s="379">
        <f t="shared" ca="1" si="97"/>
        <v>-224</v>
      </c>
      <c r="K485" s="391" t="str">
        <f t="shared" ca="1" si="98"/>
        <v>40,00</v>
      </c>
      <c r="L485" s="379"/>
      <c r="O485" s="379"/>
    </row>
    <row r="486" spans="1:15">
      <c r="A486" s="417" t="s">
        <v>2155</v>
      </c>
      <c r="B486" s="417" t="s">
        <v>9390</v>
      </c>
      <c r="C486" s="417" t="s">
        <v>2332</v>
      </c>
      <c r="D486" s="417" t="s">
        <v>2998</v>
      </c>
      <c r="E486" s="391">
        <v>4.3499999999999996</v>
      </c>
      <c r="F486" s="418">
        <v>44249</v>
      </c>
      <c r="G486" s="417" t="s">
        <v>2286</v>
      </c>
      <c r="I486" s="379">
        <f t="shared" ca="1" si="96"/>
        <v>-322</v>
      </c>
      <c r="J486" s="379">
        <f t="shared" ca="1" si="97"/>
        <v>-224</v>
      </c>
      <c r="K486" s="391" t="str">
        <f t="shared" ca="1" si="98"/>
        <v>45,00</v>
      </c>
      <c r="L486" s="379"/>
      <c r="O486" s="379"/>
    </row>
    <row r="487" spans="1:15">
      <c r="A487" s="417" t="s">
        <v>2155</v>
      </c>
      <c r="B487" s="417" t="s">
        <v>9391</v>
      </c>
      <c r="C487" s="417" t="s">
        <v>2332</v>
      </c>
      <c r="D487" s="417" t="s">
        <v>2981</v>
      </c>
      <c r="E487" s="391">
        <v>0.05</v>
      </c>
      <c r="F487" s="418">
        <v>44270</v>
      </c>
      <c r="G487" s="417" t="s">
        <v>2286</v>
      </c>
      <c r="I487" s="379">
        <f t="shared" ca="1" si="96"/>
        <v>-301</v>
      </c>
      <c r="J487" s="379">
        <f t="shared" ca="1" si="97"/>
        <v>-209</v>
      </c>
      <c r="K487" s="391" t="str">
        <f t="shared" ca="1" si="98"/>
        <v>10,00</v>
      </c>
      <c r="L487" s="379"/>
      <c r="O487" s="379"/>
    </row>
    <row r="488" spans="1:15">
      <c r="A488" s="417" t="s">
        <v>2155</v>
      </c>
      <c r="B488" s="417" t="s">
        <v>7400</v>
      </c>
      <c r="C488" s="417" t="s">
        <v>2332</v>
      </c>
      <c r="D488" s="417" t="s">
        <v>2397</v>
      </c>
      <c r="E488" s="391">
        <v>0.99</v>
      </c>
      <c r="F488" s="418">
        <v>44270</v>
      </c>
      <c r="G488" s="417" t="s">
        <v>2286</v>
      </c>
      <c r="I488" s="379">
        <f t="shared" ca="1" si="96"/>
        <v>-301</v>
      </c>
      <c r="J488" s="379">
        <f t="shared" ca="1" si="97"/>
        <v>-209</v>
      </c>
      <c r="K488" s="391" t="str">
        <f t="shared" ca="1" si="98"/>
        <v>19,00</v>
      </c>
      <c r="L488" s="379"/>
      <c r="O488" s="379"/>
    </row>
    <row r="489" spans="1:15">
      <c r="A489" s="417" t="s">
        <v>2155</v>
      </c>
      <c r="B489" s="417" t="s">
        <v>7401</v>
      </c>
      <c r="C489" s="417" t="s">
        <v>2332</v>
      </c>
      <c r="D489" s="417" t="s">
        <v>2439</v>
      </c>
      <c r="E489" s="391">
        <v>1.02</v>
      </c>
      <c r="F489" s="418">
        <v>44270</v>
      </c>
      <c r="G489" s="417" t="s">
        <v>2286</v>
      </c>
      <c r="I489" s="379">
        <f t="shared" ca="1" si="96"/>
        <v>-301</v>
      </c>
      <c r="J489" s="379">
        <f t="shared" ca="1" si="97"/>
        <v>-209</v>
      </c>
      <c r="K489" s="391" t="str">
        <f t="shared" ca="1" si="98"/>
        <v>19,75</v>
      </c>
      <c r="L489" s="379"/>
      <c r="O489" s="379"/>
    </row>
    <row r="490" spans="1:15">
      <c r="A490" s="417" t="s">
        <v>2155</v>
      </c>
      <c r="B490" s="417" t="s">
        <v>9392</v>
      </c>
      <c r="C490" s="417" t="s">
        <v>2332</v>
      </c>
      <c r="D490" s="417" t="s">
        <v>2414</v>
      </c>
      <c r="E490" s="391">
        <v>0.34</v>
      </c>
      <c r="F490" s="418">
        <v>44270</v>
      </c>
      <c r="G490" s="417" t="s">
        <v>2286</v>
      </c>
      <c r="I490" s="379">
        <f t="shared" ca="1" si="96"/>
        <v>-301</v>
      </c>
      <c r="J490" s="379">
        <f t="shared" ca="1" si="97"/>
        <v>-209</v>
      </c>
      <c r="K490" s="391" t="str">
        <f t="shared" ca="1" si="98"/>
        <v>24,00</v>
      </c>
      <c r="L490" s="379"/>
      <c r="O490" s="379"/>
    </row>
    <row r="491" spans="1:15">
      <c r="A491" s="417" t="s">
        <v>2155</v>
      </c>
      <c r="B491" s="417" t="s">
        <v>17734</v>
      </c>
      <c r="C491" s="417" t="s">
        <v>2332</v>
      </c>
      <c r="D491" s="417" t="s">
        <v>2390</v>
      </c>
      <c r="E491" s="391">
        <v>0.61</v>
      </c>
      <c r="F491" s="418">
        <v>44270</v>
      </c>
      <c r="G491" s="417" t="s">
        <v>2286</v>
      </c>
      <c r="I491" s="379">
        <f t="shared" ca="1" si="96"/>
        <v>-301</v>
      </c>
      <c r="J491" s="379">
        <f t="shared" ca="1" si="97"/>
        <v>-209</v>
      </c>
      <c r="K491" s="391" t="str">
        <f t="shared" ca="1" si="98"/>
        <v>33,00</v>
      </c>
      <c r="L491" s="379"/>
      <c r="O491" s="379"/>
    </row>
    <row r="492" spans="1:15">
      <c r="A492" s="417" t="s">
        <v>2155</v>
      </c>
      <c r="B492" s="417" t="s">
        <v>18170</v>
      </c>
      <c r="C492" s="417" t="s">
        <v>2332</v>
      </c>
      <c r="D492" s="417" t="s">
        <v>2994</v>
      </c>
      <c r="E492" s="391">
        <v>2.8</v>
      </c>
      <c r="F492" s="418">
        <v>44270</v>
      </c>
      <c r="G492" s="417" t="s">
        <v>2286</v>
      </c>
      <c r="I492" s="379">
        <f t="shared" ca="1" si="96"/>
        <v>-301</v>
      </c>
      <c r="J492" s="379">
        <f t="shared" ca="1" si="97"/>
        <v>-209</v>
      </c>
      <c r="K492" s="391" t="str">
        <f t="shared" ca="1" si="98"/>
        <v>37,00</v>
      </c>
      <c r="L492" s="379"/>
      <c r="O492" s="379"/>
    </row>
    <row r="493" spans="1:15">
      <c r="A493" s="417" t="s">
        <v>2155</v>
      </c>
      <c r="B493" s="417" t="s">
        <v>9393</v>
      </c>
      <c r="C493" s="417" t="s">
        <v>2332</v>
      </c>
      <c r="D493" s="417" t="s">
        <v>2442</v>
      </c>
      <c r="E493" s="391">
        <v>7.31</v>
      </c>
      <c r="F493" s="418">
        <v>44270</v>
      </c>
      <c r="G493" s="417" t="s">
        <v>2286</v>
      </c>
      <c r="I493" s="379">
        <f t="shared" ca="1" si="96"/>
        <v>-301</v>
      </c>
      <c r="J493" s="379">
        <f t="shared" ca="1" si="97"/>
        <v>-209</v>
      </c>
      <c r="K493" s="391" t="str">
        <f t="shared" ca="1" si="98"/>
        <v>47,00</v>
      </c>
      <c r="L493" s="379"/>
      <c r="O493" s="379"/>
    </row>
    <row r="494" spans="1:15">
      <c r="A494" s="417" t="s">
        <v>2155</v>
      </c>
      <c r="B494" s="417" t="s">
        <v>7402</v>
      </c>
      <c r="C494" s="417" t="s">
        <v>2332</v>
      </c>
      <c r="D494" s="417" t="s">
        <v>5052</v>
      </c>
      <c r="E494" s="391">
        <v>0.08</v>
      </c>
      <c r="F494" s="418">
        <v>44337</v>
      </c>
      <c r="G494" s="417" t="s">
        <v>2286</v>
      </c>
      <c r="I494" s="379">
        <f t="shared" ca="1" si="96"/>
        <v>-234</v>
      </c>
      <c r="J494" s="379">
        <f t="shared" ca="1" si="97"/>
        <v>-163</v>
      </c>
      <c r="K494" s="391" t="str">
        <f t="shared" ca="1" si="98"/>
        <v>32,50</v>
      </c>
      <c r="L494" s="379"/>
      <c r="O494" s="379"/>
    </row>
    <row r="495" spans="1:15">
      <c r="A495" s="417" t="s">
        <v>2155</v>
      </c>
      <c r="B495" s="417" t="s">
        <v>2437</v>
      </c>
      <c r="C495" s="417" t="s">
        <v>2332</v>
      </c>
      <c r="D495" s="417" t="s">
        <v>2414</v>
      </c>
      <c r="E495" s="391">
        <v>5</v>
      </c>
      <c r="F495" s="418">
        <v>44484</v>
      </c>
      <c r="G495" s="417" t="s">
        <v>2286</v>
      </c>
      <c r="I495" s="379">
        <f t="shared" ca="1" si="96"/>
        <v>-87</v>
      </c>
      <c r="J495" s="379">
        <f t="shared" ca="1" si="97"/>
        <v>-61</v>
      </c>
      <c r="K495" s="391" t="str">
        <f t="shared" ca="1" si="98"/>
        <v>24,00</v>
      </c>
      <c r="L495" s="379"/>
      <c r="O495" s="379"/>
    </row>
    <row r="496" spans="1:15">
      <c r="A496" s="417" t="s">
        <v>2155</v>
      </c>
      <c r="B496" s="417" t="s">
        <v>16718</v>
      </c>
      <c r="C496" s="417" t="s">
        <v>2332</v>
      </c>
      <c r="D496" s="417" t="s">
        <v>2408</v>
      </c>
      <c r="E496" s="391">
        <v>2.6</v>
      </c>
      <c r="F496" s="418">
        <v>44519</v>
      </c>
      <c r="G496" s="417" t="s">
        <v>2286</v>
      </c>
      <c r="I496" s="379">
        <f t="shared" ca="1" si="96"/>
        <v>-52</v>
      </c>
      <c r="J496" s="379">
        <f t="shared" ca="1" si="97"/>
        <v>-38</v>
      </c>
      <c r="K496" s="391" t="str">
        <f t="shared" ca="1" si="98"/>
        <v>29,00</v>
      </c>
      <c r="L496" s="379"/>
      <c r="O496" s="379"/>
    </row>
    <row r="497" spans="1:15">
      <c r="A497" s="417"/>
      <c r="B497" s="417" t="s">
        <v>9394</v>
      </c>
      <c r="C497" s="417" t="s">
        <v>2281</v>
      </c>
      <c r="D497" s="417" t="s">
        <v>15795</v>
      </c>
      <c r="E497" s="391">
        <v>17.899999999999999</v>
      </c>
      <c r="F497" s="418">
        <v>44214</v>
      </c>
      <c r="G497" s="417" t="s">
        <v>2283</v>
      </c>
      <c r="I497" s="379">
        <f t="shared" ca="1" si="96"/>
        <v>-357</v>
      </c>
      <c r="J497" s="379">
        <f t="shared" ca="1" si="97"/>
        <v>-247</v>
      </c>
      <c r="K497" s="391" t="str">
        <f t="shared" ca="1" si="98"/>
        <v>43,32</v>
      </c>
      <c r="L497" s="379"/>
      <c r="O497" s="379"/>
    </row>
    <row r="498" spans="1:15">
      <c r="A498" s="417" t="s">
        <v>2155</v>
      </c>
      <c r="B498" s="417" t="s">
        <v>9395</v>
      </c>
      <c r="C498" s="417" t="s">
        <v>2281</v>
      </c>
      <c r="D498" s="417" t="s">
        <v>15796</v>
      </c>
      <c r="E498" s="391">
        <v>17.899999999999999</v>
      </c>
      <c r="F498" s="418">
        <v>44214</v>
      </c>
      <c r="G498" s="417" t="s">
        <v>2286</v>
      </c>
      <c r="I498" s="379">
        <f t="shared" ca="1" si="96"/>
        <v>-357</v>
      </c>
      <c r="J498" s="379">
        <f t="shared" ca="1" si="97"/>
        <v>-247</v>
      </c>
      <c r="K498" s="391" t="str">
        <f t="shared" ca="1" si="98"/>
        <v>43,57</v>
      </c>
      <c r="L498" s="379"/>
      <c r="O498" s="379"/>
    </row>
    <row r="499" spans="1:15">
      <c r="A499" s="417" t="s">
        <v>2155</v>
      </c>
      <c r="B499" s="417" t="s">
        <v>6545</v>
      </c>
      <c r="C499" s="417" t="s">
        <v>2281</v>
      </c>
      <c r="D499" s="417" t="s">
        <v>15797</v>
      </c>
      <c r="E499" s="391">
        <v>18.75</v>
      </c>
      <c r="F499" s="418">
        <v>44214</v>
      </c>
      <c r="G499" s="417" t="s">
        <v>2283</v>
      </c>
      <c r="I499" s="379">
        <f t="shared" ca="1" si="96"/>
        <v>-357</v>
      </c>
      <c r="J499" s="379">
        <f t="shared" ca="1" si="97"/>
        <v>-247</v>
      </c>
      <c r="K499" s="391" t="str">
        <f t="shared" ca="1" si="98"/>
        <v>43,82</v>
      </c>
      <c r="L499" s="379"/>
      <c r="O499" s="379"/>
    </row>
    <row r="500" spans="1:15">
      <c r="A500" s="417" t="s">
        <v>2155</v>
      </c>
      <c r="B500" s="417" t="s">
        <v>9396</v>
      </c>
      <c r="C500" s="417" t="s">
        <v>2281</v>
      </c>
      <c r="D500" s="417" t="s">
        <v>15798</v>
      </c>
      <c r="E500" s="391">
        <v>18.5</v>
      </c>
      <c r="F500" s="418">
        <v>44214</v>
      </c>
      <c r="G500" s="417" t="s">
        <v>2286</v>
      </c>
      <c r="I500" s="379">
        <f t="shared" ca="1" si="96"/>
        <v>-357</v>
      </c>
      <c r="J500" s="379">
        <f t="shared" ca="1" si="97"/>
        <v>-247</v>
      </c>
      <c r="K500" s="391" t="str">
        <f t="shared" ca="1" si="98"/>
        <v>44,07</v>
      </c>
      <c r="L500" s="379"/>
      <c r="O500" s="379"/>
    </row>
    <row r="501" spans="1:15">
      <c r="A501" s="417" t="s">
        <v>2155</v>
      </c>
      <c r="B501" s="417" t="s">
        <v>9397</v>
      </c>
      <c r="C501" s="417" t="s">
        <v>2281</v>
      </c>
      <c r="D501" s="417" t="s">
        <v>15799</v>
      </c>
      <c r="E501" s="391">
        <v>13.7</v>
      </c>
      <c r="F501" s="418">
        <v>44214</v>
      </c>
      <c r="G501" s="417" t="s">
        <v>2286</v>
      </c>
      <c r="I501" s="379">
        <f t="shared" ca="1" si="96"/>
        <v>-357</v>
      </c>
      <c r="J501" s="379">
        <f t="shared" ca="1" si="97"/>
        <v>-247</v>
      </c>
      <c r="K501" s="391" t="str">
        <f t="shared" ca="1" si="98"/>
        <v>44,57</v>
      </c>
      <c r="L501" s="379"/>
      <c r="O501" s="379"/>
    </row>
    <row r="502" spans="1:15">
      <c r="A502" s="417" t="s">
        <v>2155</v>
      </c>
      <c r="B502" s="417" t="s">
        <v>9398</v>
      </c>
      <c r="C502" s="417" t="s">
        <v>2281</v>
      </c>
      <c r="D502" s="417" t="s">
        <v>15800</v>
      </c>
      <c r="E502" s="391">
        <v>17.8</v>
      </c>
      <c r="F502" s="418">
        <v>44214</v>
      </c>
      <c r="G502" s="417" t="s">
        <v>2283</v>
      </c>
      <c r="I502" s="379">
        <f t="shared" ca="1" si="96"/>
        <v>-357</v>
      </c>
      <c r="J502" s="379">
        <f t="shared" ca="1" si="97"/>
        <v>-247</v>
      </c>
      <c r="K502" s="391" t="str">
        <f t="shared" ca="1" si="98"/>
        <v>44,82</v>
      </c>
      <c r="L502" s="379"/>
      <c r="O502" s="379"/>
    </row>
    <row r="503" spans="1:15">
      <c r="A503" s="417" t="s">
        <v>2155</v>
      </c>
      <c r="B503" s="417" t="s">
        <v>9399</v>
      </c>
      <c r="C503" s="417" t="s">
        <v>2281</v>
      </c>
      <c r="D503" s="417" t="s">
        <v>15801</v>
      </c>
      <c r="E503" s="391">
        <v>13.25</v>
      </c>
      <c r="F503" s="418">
        <v>44214</v>
      </c>
      <c r="G503" s="417" t="s">
        <v>2286</v>
      </c>
      <c r="I503" s="379">
        <f t="shared" ca="1" si="96"/>
        <v>-357</v>
      </c>
      <c r="J503" s="379">
        <f t="shared" ca="1" si="97"/>
        <v>-247</v>
      </c>
      <c r="K503" s="391" t="str">
        <f t="shared" ca="1" si="98"/>
        <v>45,07</v>
      </c>
      <c r="L503" s="379"/>
      <c r="O503" s="379"/>
    </row>
    <row r="504" spans="1:15">
      <c r="A504" s="417" t="s">
        <v>2155</v>
      </c>
      <c r="B504" s="417" t="s">
        <v>9400</v>
      </c>
      <c r="C504" s="417" t="s">
        <v>2281</v>
      </c>
      <c r="D504" s="417" t="s">
        <v>15802</v>
      </c>
      <c r="E504" s="391">
        <v>15.66</v>
      </c>
      <c r="F504" s="418">
        <v>44214</v>
      </c>
      <c r="G504" s="417" t="s">
        <v>2283</v>
      </c>
      <c r="I504" s="379">
        <f t="shared" ca="1" si="96"/>
        <v>-357</v>
      </c>
      <c r="J504" s="379">
        <f t="shared" ca="1" si="97"/>
        <v>-247</v>
      </c>
      <c r="K504" s="391" t="str">
        <f t="shared" ca="1" si="98"/>
        <v>45,82</v>
      </c>
      <c r="L504" s="379"/>
      <c r="O504" s="379"/>
    </row>
    <row r="505" spans="1:15">
      <c r="A505" s="417" t="s">
        <v>2155</v>
      </c>
      <c r="B505" s="417" t="s">
        <v>7403</v>
      </c>
      <c r="C505" s="417" t="s">
        <v>2281</v>
      </c>
      <c r="D505" s="417" t="s">
        <v>15803</v>
      </c>
      <c r="E505" s="391">
        <v>17.05</v>
      </c>
      <c r="F505" s="418">
        <v>44214</v>
      </c>
      <c r="G505" s="417" t="s">
        <v>2286</v>
      </c>
      <c r="I505" s="379">
        <f t="shared" ca="1" si="96"/>
        <v>-357</v>
      </c>
      <c r="J505" s="379">
        <f t="shared" ca="1" si="97"/>
        <v>-247</v>
      </c>
      <c r="K505" s="391" t="str">
        <f t="shared" ca="1" si="98"/>
        <v>46,07</v>
      </c>
      <c r="L505" s="379"/>
      <c r="O505" s="379"/>
    </row>
    <row r="506" spans="1:15">
      <c r="A506" s="417" t="s">
        <v>2155</v>
      </c>
      <c r="B506" s="417" t="s">
        <v>6546</v>
      </c>
      <c r="C506" s="417" t="s">
        <v>2281</v>
      </c>
      <c r="D506" s="417" t="s">
        <v>15804</v>
      </c>
      <c r="E506" s="391">
        <v>9.3000000000000007</v>
      </c>
      <c r="F506" s="418">
        <v>44214</v>
      </c>
      <c r="G506" s="417" t="s">
        <v>2286</v>
      </c>
      <c r="I506" s="379">
        <f t="shared" ca="1" si="96"/>
        <v>-357</v>
      </c>
      <c r="J506" s="379">
        <f t="shared" ca="1" si="97"/>
        <v>-247</v>
      </c>
      <c r="K506" s="391" t="str">
        <f t="shared" ca="1" si="98"/>
        <v>47,07</v>
      </c>
      <c r="L506" s="379"/>
      <c r="O506" s="379"/>
    </row>
    <row r="507" spans="1:15">
      <c r="A507" s="417" t="s">
        <v>2155</v>
      </c>
      <c r="B507" s="417" t="s">
        <v>9401</v>
      </c>
      <c r="C507" s="417" t="s">
        <v>2281</v>
      </c>
      <c r="D507" s="417" t="s">
        <v>15805</v>
      </c>
      <c r="E507" s="391">
        <v>9.9499999999999993</v>
      </c>
      <c r="F507" s="418">
        <v>44214</v>
      </c>
      <c r="G507" s="417" t="s">
        <v>2286</v>
      </c>
      <c r="I507" s="379">
        <f t="shared" ca="1" si="96"/>
        <v>-357</v>
      </c>
      <c r="J507" s="379">
        <f t="shared" ca="1" si="97"/>
        <v>-247</v>
      </c>
      <c r="K507" s="391" t="str">
        <f t="shared" ca="1" si="98"/>
        <v>47,57</v>
      </c>
      <c r="L507" s="379"/>
      <c r="O507" s="379"/>
    </row>
    <row r="508" spans="1:15">
      <c r="A508" s="417" t="s">
        <v>2155</v>
      </c>
      <c r="B508" s="417" t="s">
        <v>9402</v>
      </c>
      <c r="C508" s="417" t="s">
        <v>2281</v>
      </c>
      <c r="D508" s="417" t="s">
        <v>15806</v>
      </c>
      <c r="E508" s="391">
        <v>10.63</v>
      </c>
      <c r="F508" s="418">
        <v>44214</v>
      </c>
      <c r="G508" s="417" t="s">
        <v>2286</v>
      </c>
      <c r="I508" s="379">
        <f t="shared" ca="1" si="96"/>
        <v>-357</v>
      </c>
      <c r="J508" s="379">
        <f t="shared" ca="1" si="97"/>
        <v>-247</v>
      </c>
      <c r="K508" s="391" t="str">
        <f t="shared" ca="1" si="98"/>
        <v>48,07</v>
      </c>
      <c r="L508" s="379"/>
      <c r="O508" s="379"/>
    </row>
    <row r="509" spans="1:15">
      <c r="A509" s="417" t="s">
        <v>2155</v>
      </c>
      <c r="B509" s="417" t="s">
        <v>7404</v>
      </c>
      <c r="C509" s="417" t="s">
        <v>2281</v>
      </c>
      <c r="D509" s="417" t="s">
        <v>15807</v>
      </c>
      <c r="E509" s="391">
        <v>11.02</v>
      </c>
      <c r="F509" s="418">
        <v>44214</v>
      </c>
      <c r="G509" s="417" t="s">
        <v>2283</v>
      </c>
      <c r="I509" s="379">
        <f t="shared" ca="1" si="96"/>
        <v>-357</v>
      </c>
      <c r="J509" s="379">
        <f t="shared" ca="1" si="97"/>
        <v>-247</v>
      </c>
      <c r="K509" s="391" t="str">
        <f t="shared" ca="1" si="98"/>
        <v>48,32</v>
      </c>
      <c r="L509" s="379"/>
      <c r="O509" s="379"/>
    </row>
    <row r="510" spans="1:15">
      <c r="A510" s="417" t="s">
        <v>2155</v>
      </c>
      <c r="B510" s="417" t="s">
        <v>9403</v>
      </c>
      <c r="C510" s="417" t="s">
        <v>2281</v>
      </c>
      <c r="D510" s="417" t="s">
        <v>15808</v>
      </c>
      <c r="E510" s="391">
        <v>6.6</v>
      </c>
      <c r="F510" s="418">
        <v>44214</v>
      </c>
      <c r="G510" s="417" t="s">
        <v>2286</v>
      </c>
      <c r="I510" s="379">
        <f t="shared" ca="1" si="96"/>
        <v>-357</v>
      </c>
      <c r="J510" s="379">
        <f t="shared" ca="1" si="97"/>
        <v>-247</v>
      </c>
      <c r="K510" s="391" t="str">
        <f t="shared" ca="1" si="98"/>
        <v>50,07</v>
      </c>
      <c r="L510" s="379"/>
      <c r="O510" s="379"/>
    </row>
    <row r="511" spans="1:15">
      <c r="A511" s="417" t="s">
        <v>2155</v>
      </c>
      <c r="B511" s="417" t="s">
        <v>6547</v>
      </c>
      <c r="C511" s="417" t="s">
        <v>2281</v>
      </c>
      <c r="D511" s="417" t="s">
        <v>15809</v>
      </c>
      <c r="E511" s="391">
        <v>10.54</v>
      </c>
      <c r="F511" s="418">
        <v>44214</v>
      </c>
      <c r="G511" s="417" t="s">
        <v>2286</v>
      </c>
      <c r="I511" s="379">
        <f t="shared" ca="1" si="96"/>
        <v>-357</v>
      </c>
      <c r="J511" s="379">
        <f t="shared" ca="1" si="97"/>
        <v>-247</v>
      </c>
      <c r="K511" s="391" t="str">
        <f t="shared" ca="1" si="98"/>
        <v>51,07</v>
      </c>
      <c r="L511" s="379"/>
      <c r="O511" s="379"/>
    </row>
    <row r="512" spans="1:15">
      <c r="A512" s="417" t="s">
        <v>2155</v>
      </c>
      <c r="B512" s="417" t="s">
        <v>7405</v>
      </c>
      <c r="C512" s="417" t="s">
        <v>2281</v>
      </c>
      <c r="D512" s="417" t="s">
        <v>15810</v>
      </c>
      <c r="E512" s="391">
        <v>9.48</v>
      </c>
      <c r="F512" s="418">
        <v>44214</v>
      </c>
      <c r="G512" s="417" t="s">
        <v>2286</v>
      </c>
      <c r="I512" s="379">
        <f t="shared" ca="1" si="96"/>
        <v>-357</v>
      </c>
      <c r="J512" s="379">
        <f t="shared" ca="1" si="97"/>
        <v>-247</v>
      </c>
      <c r="K512" s="391" t="str">
        <f t="shared" ca="1" si="98"/>
        <v>52,07</v>
      </c>
      <c r="L512" s="379"/>
      <c r="O512" s="379"/>
    </row>
    <row r="513" spans="1:15">
      <c r="A513" s="417" t="s">
        <v>2155</v>
      </c>
      <c r="B513" s="417" t="s">
        <v>7406</v>
      </c>
      <c r="C513" s="417" t="s">
        <v>2281</v>
      </c>
      <c r="D513" s="417" t="s">
        <v>15811</v>
      </c>
      <c r="E513" s="391">
        <v>6</v>
      </c>
      <c r="F513" s="418">
        <v>44214</v>
      </c>
      <c r="G513" s="417" t="s">
        <v>2283</v>
      </c>
      <c r="I513" s="379">
        <f t="shared" ca="1" si="96"/>
        <v>-357</v>
      </c>
      <c r="J513" s="379">
        <f t="shared" ca="1" si="97"/>
        <v>-247</v>
      </c>
      <c r="K513" s="391" t="str">
        <f t="shared" ca="1" si="98"/>
        <v>52,57</v>
      </c>
      <c r="L513" s="379"/>
      <c r="O513" s="379"/>
    </row>
    <row r="514" spans="1:15">
      <c r="A514" s="417" t="s">
        <v>2155</v>
      </c>
      <c r="B514" s="417" t="s">
        <v>7407</v>
      </c>
      <c r="C514" s="417" t="s">
        <v>2281</v>
      </c>
      <c r="D514" s="417" t="s">
        <v>15812</v>
      </c>
      <c r="E514" s="391">
        <v>6.5</v>
      </c>
      <c r="F514" s="418">
        <v>44214</v>
      </c>
      <c r="G514" s="417" t="s">
        <v>2286</v>
      </c>
      <c r="I514" s="379">
        <f t="shared" ca="1" si="96"/>
        <v>-357</v>
      </c>
      <c r="J514" s="379">
        <f t="shared" ca="1" si="97"/>
        <v>-247</v>
      </c>
      <c r="K514" s="391" t="str">
        <f t="shared" ca="1" si="98"/>
        <v>53,07</v>
      </c>
      <c r="L514" s="379"/>
      <c r="O514" s="379"/>
    </row>
    <row r="515" spans="1:15">
      <c r="A515" s="417" t="s">
        <v>2155</v>
      </c>
      <c r="B515" s="417" t="s">
        <v>7408</v>
      </c>
      <c r="C515" s="417" t="s">
        <v>2281</v>
      </c>
      <c r="D515" s="417" t="s">
        <v>15813</v>
      </c>
      <c r="E515" s="391">
        <v>4.5199999999999996</v>
      </c>
      <c r="F515" s="418">
        <v>44214</v>
      </c>
      <c r="G515" s="417" t="s">
        <v>2286</v>
      </c>
      <c r="I515" s="379">
        <f t="shared" ca="1" si="96"/>
        <v>-357</v>
      </c>
      <c r="J515" s="379">
        <f t="shared" ca="1" si="97"/>
        <v>-247</v>
      </c>
      <c r="K515" s="391" t="str">
        <f t="shared" ca="1" si="98"/>
        <v>54,07</v>
      </c>
      <c r="L515" s="379"/>
      <c r="O515" s="379"/>
    </row>
    <row r="516" spans="1:15">
      <c r="A516" s="417" t="s">
        <v>2155</v>
      </c>
      <c r="B516" s="417" t="s">
        <v>6548</v>
      </c>
      <c r="C516" s="417" t="s">
        <v>2281</v>
      </c>
      <c r="D516" s="417" t="s">
        <v>15814</v>
      </c>
      <c r="E516" s="391">
        <v>9.68</v>
      </c>
      <c r="F516" s="418">
        <v>44214</v>
      </c>
      <c r="G516" s="417" t="s">
        <v>2283</v>
      </c>
      <c r="I516" s="379">
        <f t="shared" ca="1" si="96"/>
        <v>-357</v>
      </c>
      <c r="J516" s="379">
        <f t="shared" ca="1" si="97"/>
        <v>-247</v>
      </c>
      <c r="K516" s="391" t="str">
        <f t="shared" ca="1" si="98"/>
        <v>53,57</v>
      </c>
      <c r="L516" s="379"/>
      <c r="O516" s="379"/>
    </row>
    <row r="517" spans="1:15">
      <c r="A517" s="417" t="s">
        <v>2155</v>
      </c>
      <c r="B517" s="417" t="s">
        <v>6549</v>
      </c>
      <c r="C517" s="417" t="s">
        <v>2281</v>
      </c>
      <c r="D517" s="417" t="s">
        <v>15815</v>
      </c>
      <c r="E517" s="391">
        <v>5</v>
      </c>
      <c r="F517" s="418">
        <v>44214</v>
      </c>
      <c r="G517" s="417" t="s">
        <v>2283</v>
      </c>
      <c r="I517" s="379">
        <f t="shared" ca="1" si="96"/>
        <v>-357</v>
      </c>
      <c r="J517" s="379">
        <f t="shared" ca="1" si="97"/>
        <v>-247</v>
      </c>
      <c r="K517" s="391" t="str">
        <f t="shared" ca="1" si="98"/>
        <v>54,57</v>
      </c>
      <c r="L517" s="379"/>
      <c r="O517" s="379"/>
    </row>
    <row r="518" spans="1:15">
      <c r="A518" s="417" t="s">
        <v>2155</v>
      </c>
      <c r="B518" s="417" t="s">
        <v>7409</v>
      </c>
      <c r="C518" s="417" t="s">
        <v>2281</v>
      </c>
      <c r="D518" s="417" t="s">
        <v>15816</v>
      </c>
      <c r="E518" s="391">
        <v>6.26</v>
      </c>
      <c r="F518" s="418">
        <v>44214</v>
      </c>
      <c r="G518" s="417" t="s">
        <v>2286</v>
      </c>
      <c r="I518" s="379">
        <f t="shared" ca="1" si="96"/>
        <v>-357</v>
      </c>
      <c r="J518" s="379">
        <f t="shared" ca="1" si="97"/>
        <v>-247</v>
      </c>
      <c r="K518" s="391" t="str">
        <f t="shared" ca="1" si="98"/>
        <v>55,07</v>
      </c>
      <c r="L518" s="379"/>
      <c r="O518" s="379"/>
    </row>
    <row r="519" spans="1:15">
      <c r="A519" s="417" t="s">
        <v>2155</v>
      </c>
      <c r="B519" s="417" t="s">
        <v>7410</v>
      </c>
      <c r="C519" s="417" t="s">
        <v>2281</v>
      </c>
      <c r="D519" s="417" t="s">
        <v>15817</v>
      </c>
      <c r="E519" s="391">
        <v>6.59</v>
      </c>
      <c r="F519" s="418">
        <v>44214</v>
      </c>
      <c r="G519" s="417" t="s">
        <v>2283</v>
      </c>
      <c r="I519" s="379">
        <f t="shared" ca="1" si="96"/>
        <v>-357</v>
      </c>
      <c r="J519" s="379">
        <f t="shared" ca="1" si="97"/>
        <v>-247</v>
      </c>
      <c r="K519" s="391" t="str">
        <f t="shared" ca="1" si="98"/>
        <v>55,57</v>
      </c>
      <c r="L519" s="379"/>
      <c r="O519" s="379"/>
    </row>
    <row r="520" spans="1:15">
      <c r="A520" s="417" t="s">
        <v>2155</v>
      </c>
      <c r="B520" s="417" t="s">
        <v>6550</v>
      </c>
      <c r="C520" s="417" t="s">
        <v>2281</v>
      </c>
      <c r="D520" s="417" t="s">
        <v>15818</v>
      </c>
      <c r="E520" s="391">
        <v>4.54</v>
      </c>
      <c r="F520" s="418">
        <v>44214</v>
      </c>
      <c r="G520" s="417" t="s">
        <v>2286</v>
      </c>
      <c r="I520" s="379">
        <f t="shared" ca="1" si="96"/>
        <v>-357</v>
      </c>
      <c r="J520" s="379">
        <f t="shared" ca="1" si="97"/>
        <v>-247</v>
      </c>
      <c r="K520" s="391" t="str">
        <f t="shared" ca="1" si="98"/>
        <v>56,07</v>
      </c>
      <c r="L520" s="379"/>
      <c r="O520" s="379"/>
    </row>
    <row r="521" spans="1:15">
      <c r="A521" s="417" t="s">
        <v>2155</v>
      </c>
      <c r="B521" s="417" t="s">
        <v>7411</v>
      </c>
      <c r="C521" s="417" t="s">
        <v>2281</v>
      </c>
      <c r="D521" s="417" t="s">
        <v>15819</v>
      </c>
      <c r="E521" s="391">
        <v>4.3499999999999996</v>
      </c>
      <c r="F521" s="418">
        <v>44214</v>
      </c>
      <c r="G521" s="417" t="s">
        <v>2286</v>
      </c>
      <c r="I521" s="379">
        <f t="shared" ca="1" si="96"/>
        <v>-357</v>
      </c>
      <c r="J521" s="379">
        <f t="shared" ca="1" si="97"/>
        <v>-247</v>
      </c>
      <c r="K521" s="391" t="str">
        <f t="shared" ca="1" si="98"/>
        <v>57,07</v>
      </c>
      <c r="L521" s="379"/>
      <c r="O521" s="379"/>
    </row>
    <row r="522" spans="1:15">
      <c r="A522" s="417" t="s">
        <v>2155</v>
      </c>
      <c r="B522" s="417" t="s">
        <v>2443</v>
      </c>
      <c r="C522" s="417" t="s">
        <v>2281</v>
      </c>
      <c r="D522" s="417" t="s">
        <v>15820</v>
      </c>
      <c r="E522" s="391">
        <v>3.03</v>
      </c>
      <c r="F522" s="418">
        <v>44214</v>
      </c>
      <c r="G522" s="417" t="s">
        <v>2283</v>
      </c>
      <c r="I522" s="379">
        <f t="shared" ref="I522:I585" ca="1" si="99">IF(F522&lt;&gt;"",F522-$I$199,"")</f>
        <v>-357</v>
      </c>
      <c r="J522" s="379">
        <f t="shared" ref="J522:J585" ca="1" si="100">IF(I522&lt;&gt;"",NETWORKDAYS($I$199,F522-1,$N$201:$N$224),"")</f>
        <v>-247</v>
      </c>
      <c r="K522" s="391" t="str">
        <f t="shared" ref="K522:K585" ca="1" si="101">IF(I522&lt;&gt;"",RIGHT(D522,LEN(D522)-FIND(" ",D522)),"")</f>
        <v>56,57</v>
      </c>
      <c r="L522" s="379"/>
      <c r="O522" s="379"/>
    </row>
    <row r="523" spans="1:15">
      <c r="A523" s="417" t="s">
        <v>2155</v>
      </c>
      <c r="B523" s="417" t="s">
        <v>6551</v>
      </c>
      <c r="C523" s="417" t="s">
        <v>2281</v>
      </c>
      <c r="D523" s="417" t="s">
        <v>15821</v>
      </c>
      <c r="E523" s="391">
        <v>4</v>
      </c>
      <c r="F523" s="418">
        <v>44214</v>
      </c>
      <c r="G523" s="417" t="s">
        <v>2283</v>
      </c>
      <c r="I523" s="379">
        <f t="shared" ca="1" si="99"/>
        <v>-357</v>
      </c>
      <c r="J523" s="379">
        <f t="shared" ca="1" si="100"/>
        <v>-247</v>
      </c>
      <c r="K523" s="391" t="str">
        <f t="shared" ca="1" si="101"/>
        <v>57,57</v>
      </c>
      <c r="L523" s="379"/>
      <c r="O523" s="379"/>
    </row>
    <row r="524" spans="1:15">
      <c r="A524" s="417" t="s">
        <v>2155</v>
      </c>
      <c r="B524" s="417" t="s">
        <v>6552</v>
      </c>
      <c r="C524" s="417" t="s">
        <v>2281</v>
      </c>
      <c r="D524" s="417" t="s">
        <v>15822</v>
      </c>
      <c r="E524" s="391">
        <v>2.5499999999999998</v>
      </c>
      <c r="F524" s="418">
        <v>44214</v>
      </c>
      <c r="G524" s="417" t="s">
        <v>2286</v>
      </c>
      <c r="I524" s="379">
        <f t="shared" ca="1" si="99"/>
        <v>-357</v>
      </c>
      <c r="J524" s="379">
        <f t="shared" ca="1" si="100"/>
        <v>-247</v>
      </c>
      <c r="K524" s="391" t="str">
        <f t="shared" ca="1" si="101"/>
        <v>58,07</v>
      </c>
      <c r="L524" s="379"/>
      <c r="O524" s="379"/>
    </row>
    <row r="525" spans="1:15">
      <c r="A525" s="417" t="s">
        <v>2155</v>
      </c>
      <c r="B525" s="417" t="s">
        <v>7412</v>
      </c>
      <c r="C525" s="417" t="s">
        <v>2281</v>
      </c>
      <c r="D525" s="417" t="s">
        <v>15823</v>
      </c>
      <c r="E525" s="391">
        <v>2.1800000000000002</v>
      </c>
      <c r="F525" s="418">
        <v>44214</v>
      </c>
      <c r="G525" s="417" t="s">
        <v>2283</v>
      </c>
      <c r="I525" s="379">
        <f t="shared" ca="1" si="99"/>
        <v>-357</v>
      </c>
      <c r="J525" s="379">
        <f t="shared" ca="1" si="100"/>
        <v>-247</v>
      </c>
      <c r="K525" s="391" t="str">
        <f t="shared" ca="1" si="101"/>
        <v>58,57</v>
      </c>
      <c r="L525" s="379"/>
      <c r="O525" s="379"/>
    </row>
    <row r="526" spans="1:15">
      <c r="A526" s="417" t="s">
        <v>2155</v>
      </c>
      <c r="B526" s="417" t="s">
        <v>7413</v>
      </c>
      <c r="C526" s="417" t="s">
        <v>2281</v>
      </c>
      <c r="D526" s="417" t="s">
        <v>15824</v>
      </c>
      <c r="E526" s="391">
        <v>1.23</v>
      </c>
      <c r="F526" s="418">
        <v>44214</v>
      </c>
      <c r="G526" s="417" t="s">
        <v>2286</v>
      </c>
      <c r="I526" s="379">
        <f t="shared" ca="1" si="99"/>
        <v>-357</v>
      </c>
      <c r="J526" s="379">
        <f t="shared" ca="1" si="100"/>
        <v>-247</v>
      </c>
      <c r="K526" s="391" t="str">
        <f t="shared" ca="1" si="101"/>
        <v>59,07</v>
      </c>
      <c r="L526" s="379"/>
      <c r="O526" s="379"/>
    </row>
    <row r="527" spans="1:15">
      <c r="A527" s="417" t="s">
        <v>2155</v>
      </c>
      <c r="B527" s="417" t="s">
        <v>7414</v>
      </c>
      <c r="C527" s="417" t="s">
        <v>2281</v>
      </c>
      <c r="D527" s="417" t="s">
        <v>15825</v>
      </c>
      <c r="E527" s="391">
        <v>1.4</v>
      </c>
      <c r="F527" s="418">
        <v>44214</v>
      </c>
      <c r="G527" s="417" t="s">
        <v>2283</v>
      </c>
      <c r="I527" s="379">
        <f t="shared" ca="1" si="99"/>
        <v>-357</v>
      </c>
      <c r="J527" s="379">
        <f t="shared" ca="1" si="100"/>
        <v>-247</v>
      </c>
      <c r="K527" s="391" t="str">
        <f t="shared" ca="1" si="101"/>
        <v>59,57</v>
      </c>
      <c r="L527" s="379"/>
      <c r="O527" s="379"/>
    </row>
    <row r="528" spans="1:15">
      <c r="A528" s="417" t="s">
        <v>2155</v>
      </c>
      <c r="B528" s="417" t="s">
        <v>9404</v>
      </c>
      <c r="C528" s="417" t="s">
        <v>2281</v>
      </c>
      <c r="D528" s="417" t="s">
        <v>15826</v>
      </c>
      <c r="E528" s="391">
        <v>1.21</v>
      </c>
      <c r="F528" s="418">
        <v>44214</v>
      </c>
      <c r="G528" s="417" t="s">
        <v>2286</v>
      </c>
      <c r="I528" s="379">
        <f t="shared" ca="1" si="99"/>
        <v>-357</v>
      </c>
      <c r="J528" s="379">
        <f t="shared" ca="1" si="100"/>
        <v>-247</v>
      </c>
      <c r="K528" s="391" t="str">
        <f t="shared" ca="1" si="101"/>
        <v>60,07</v>
      </c>
      <c r="L528" s="379"/>
      <c r="O528" s="379"/>
    </row>
    <row r="529" spans="1:15">
      <c r="A529" s="417" t="s">
        <v>2155</v>
      </c>
      <c r="B529" s="417" t="s">
        <v>9405</v>
      </c>
      <c r="C529" s="417" t="s">
        <v>2281</v>
      </c>
      <c r="D529" s="417" t="s">
        <v>15827</v>
      </c>
      <c r="E529" s="391">
        <v>0.8</v>
      </c>
      <c r="F529" s="418">
        <v>44214</v>
      </c>
      <c r="G529" s="417" t="s">
        <v>2286</v>
      </c>
      <c r="I529" s="379">
        <f t="shared" ca="1" si="99"/>
        <v>-357</v>
      </c>
      <c r="J529" s="379">
        <f t="shared" ca="1" si="100"/>
        <v>-247</v>
      </c>
      <c r="K529" s="391" t="str">
        <f t="shared" ca="1" si="101"/>
        <v>61,07</v>
      </c>
      <c r="L529" s="379"/>
      <c r="O529" s="379"/>
    </row>
    <row r="530" spans="1:15">
      <c r="A530" s="417" t="s">
        <v>2155</v>
      </c>
      <c r="B530" s="417" t="s">
        <v>2444</v>
      </c>
      <c r="C530" s="417" t="s">
        <v>2281</v>
      </c>
      <c r="D530" s="417" t="s">
        <v>15828</v>
      </c>
      <c r="E530" s="391">
        <v>1.1299999999999999</v>
      </c>
      <c r="F530" s="418">
        <v>44214</v>
      </c>
      <c r="G530" s="417" t="s">
        <v>2283</v>
      </c>
      <c r="I530" s="379">
        <f t="shared" ca="1" si="99"/>
        <v>-357</v>
      </c>
      <c r="J530" s="379">
        <f t="shared" ca="1" si="100"/>
        <v>-247</v>
      </c>
      <c r="K530" s="391" t="str">
        <f t="shared" ca="1" si="101"/>
        <v>60,57</v>
      </c>
      <c r="L530" s="379"/>
      <c r="O530" s="379"/>
    </row>
    <row r="531" spans="1:15">
      <c r="A531" s="417" t="s">
        <v>2155</v>
      </c>
      <c r="B531" s="417" t="s">
        <v>9406</v>
      </c>
      <c r="C531" s="417" t="s">
        <v>2281</v>
      </c>
      <c r="D531" s="417" t="s">
        <v>15829</v>
      </c>
      <c r="E531" s="391">
        <v>0.65</v>
      </c>
      <c r="F531" s="418">
        <v>44214</v>
      </c>
      <c r="G531" s="417" t="s">
        <v>2283</v>
      </c>
      <c r="I531" s="379">
        <f t="shared" ca="1" si="99"/>
        <v>-357</v>
      </c>
      <c r="J531" s="379">
        <f t="shared" ca="1" si="100"/>
        <v>-247</v>
      </c>
      <c r="K531" s="391" t="str">
        <f t="shared" ca="1" si="101"/>
        <v>61,57</v>
      </c>
      <c r="L531" s="379"/>
      <c r="O531" s="379"/>
    </row>
    <row r="532" spans="1:15">
      <c r="A532" s="417" t="s">
        <v>2155</v>
      </c>
      <c r="B532" s="417" t="s">
        <v>2445</v>
      </c>
      <c r="C532" s="417" t="s">
        <v>2281</v>
      </c>
      <c r="D532" s="417" t="s">
        <v>15830</v>
      </c>
      <c r="E532" s="391">
        <v>0.48</v>
      </c>
      <c r="F532" s="418">
        <v>44214</v>
      </c>
      <c r="G532" s="417" t="s">
        <v>2286</v>
      </c>
      <c r="I532" s="379">
        <f t="shared" ca="1" si="99"/>
        <v>-357</v>
      </c>
      <c r="J532" s="379">
        <f t="shared" ca="1" si="100"/>
        <v>-247</v>
      </c>
      <c r="K532" s="391" t="str">
        <f t="shared" ca="1" si="101"/>
        <v>62,07</v>
      </c>
      <c r="L532" s="379"/>
      <c r="O532" s="379"/>
    </row>
    <row r="533" spans="1:15">
      <c r="A533" s="417" t="s">
        <v>2155</v>
      </c>
      <c r="B533" s="417" t="s">
        <v>6553</v>
      </c>
      <c r="C533" s="417" t="s">
        <v>2281</v>
      </c>
      <c r="D533" s="417" t="s">
        <v>15831</v>
      </c>
      <c r="E533" s="391">
        <v>0.28000000000000003</v>
      </c>
      <c r="F533" s="418">
        <v>44214</v>
      </c>
      <c r="G533" s="417" t="s">
        <v>2286</v>
      </c>
      <c r="I533" s="379">
        <f t="shared" ca="1" si="99"/>
        <v>-357</v>
      </c>
      <c r="J533" s="379">
        <f t="shared" ca="1" si="100"/>
        <v>-247</v>
      </c>
      <c r="K533" s="391" t="str">
        <f t="shared" ca="1" si="101"/>
        <v>63,07</v>
      </c>
      <c r="L533" s="379"/>
      <c r="O533" s="379"/>
    </row>
    <row r="534" spans="1:15">
      <c r="A534" s="417" t="s">
        <v>2155</v>
      </c>
      <c r="B534" s="417" t="s">
        <v>2446</v>
      </c>
      <c r="C534" s="417" t="s">
        <v>2281</v>
      </c>
      <c r="D534" s="417" t="s">
        <v>15832</v>
      </c>
      <c r="E534" s="391">
        <v>0.45</v>
      </c>
      <c r="F534" s="418">
        <v>44214</v>
      </c>
      <c r="G534" s="417" t="s">
        <v>2283</v>
      </c>
      <c r="I534" s="379">
        <f t="shared" ca="1" si="99"/>
        <v>-357</v>
      </c>
      <c r="J534" s="379">
        <f t="shared" ca="1" si="100"/>
        <v>-247</v>
      </c>
      <c r="K534" s="391" t="str">
        <f t="shared" ca="1" si="101"/>
        <v>62,57</v>
      </c>
      <c r="L534" s="379"/>
      <c r="O534" s="379"/>
    </row>
    <row r="535" spans="1:15">
      <c r="A535" s="417" t="s">
        <v>2155</v>
      </c>
      <c r="B535" s="417" t="s">
        <v>9407</v>
      </c>
      <c r="C535" s="417" t="s">
        <v>2281</v>
      </c>
      <c r="D535" s="417" t="s">
        <v>15833</v>
      </c>
      <c r="E535" s="391">
        <v>0.28999999999999998</v>
      </c>
      <c r="F535" s="418">
        <v>44214</v>
      </c>
      <c r="G535" s="417" t="s">
        <v>2286</v>
      </c>
      <c r="I535" s="379">
        <f t="shared" ca="1" si="99"/>
        <v>-357</v>
      </c>
      <c r="J535" s="379">
        <f t="shared" ca="1" si="100"/>
        <v>-247</v>
      </c>
      <c r="K535" s="391" t="str">
        <f t="shared" ca="1" si="101"/>
        <v>64,07</v>
      </c>
      <c r="L535" s="379"/>
      <c r="O535" s="379"/>
    </row>
    <row r="536" spans="1:15">
      <c r="A536" s="417" t="s">
        <v>2155</v>
      </c>
      <c r="B536" s="417" t="s">
        <v>2447</v>
      </c>
      <c r="C536" s="417" t="s">
        <v>2281</v>
      </c>
      <c r="D536" s="417" t="s">
        <v>15834</v>
      </c>
      <c r="E536" s="391">
        <v>0.27</v>
      </c>
      <c r="F536" s="418">
        <v>44214</v>
      </c>
      <c r="G536" s="417" t="s">
        <v>2283</v>
      </c>
      <c r="I536" s="379">
        <f t="shared" ca="1" si="99"/>
        <v>-357</v>
      </c>
      <c r="J536" s="379">
        <f t="shared" ca="1" si="100"/>
        <v>-247</v>
      </c>
      <c r="K536" s="391" t="str">
        <f t="shared" ca="1" si="101"/>
        <v>63,57</v>
      </c>
      <c r="L536" s="379"/>
      <c r="O536" s="379"/>
    </row>
    <row r="537" spans="1:15">
      <c r="A537" s="417" t="s">
        <v>2155</v>
      </c>
      <c r="B537" s="417" t="s">
        <v>6554</v>
      </c>
      <c r="C537" s="417" t="s">
        <v>2281</v>
      </c>
      <c r="D537" s="417" t="s">
        <v>15835</v>
      </c>
      <c r="E537" s="391">
        <v>0.16</v>
      </c>
      <c r="F537" s="418">
        <v>44214</v>
      </c>
      <c r="G537" s="417" t="s">
        <v>2283</v>
      </c>
      <c r="I537" s="379">
        <f t="shared" ca="1" si="99"/>
        <v>-357</v>
      </c>
      <c r="J537" s="379">
        <f t="shared" ca="1" si="100"/>
        <v>-247</v>
      </c>
      <c r="K537" s="391" t="str">
        <f t="shared" ca="1" si="101"/>
        <v>64,57</v>
      </c>
      <c r="L537" s="379"/>
      <c r="O537" s="379"/>
    </row>
    <row r="538" spans="1:15">
      <c r="A538" s="417" t="s">
        <v>2155</v>
      </c>
      <c r="B538" s="417" t="s">
        <v>9408</v>
      </c>
      <c r="C538" s="417" t="s">
        <v>2281</v>
      </c>
      <c r="D538" s="417" t="s">
        <v>15836</v>
      </c>
      <c r="E538" s="391">
        <v>0.1</v>
      </c>
      <c r="F538" s="418">
        <v>44214</v>
      </c>
      <c r="G538" s="417" t="s">
        <v>2286</v>
      </c>
      <c r="I538" s="379">
        <f t="shared" ca="1" si="99"/>
        <v>-357</v>
      </c>
      <c r="J538" s="379">
        <f t="shared" ca="1" si="100"/>
        <v>-247</v>
      </c>
      <c r="K538" s="391" t="str">
        <f t="shared" ca="1" si="101"/>
        <v>65,07</v>
      </c>
      <c r="L538" s="379"/>
      <c r="O538" s="379"/>
    </row>
    <row r="539" spans="1:15">
      <c r="A539" s="417" t="s">
        <v>2155</v>
      </c>
      <c r="B539" s="417" t="s">
        <v>9409</v>
      </c>
      <c r="C539" s="417" t="s">
        <v>2281</v>
      </c>
      <c r="D539" s="417" t="s">
        <v>15837</v>
      </c>
      <c r="E539" s="391">
        <v>7.0000000000000007E-2</v>
      </c>
      <c r="F539" s="418">
        <v>44214</v>
      </c>
      <c r="G539" s="417" t="s">
        <v>2286</v>
      </c>
      <c r="I539" s="379">
        <f t="shared" ca="1" si="99"/>
        <v>-357</v>
      </c>
      <c r="J539" s="379">
        <f t="shared" ca="1" si="100"/>
        <v>-247</v>
      </c>
      <c r="K539" s="391" t="str">
        <f t="shared" ca="1" si="101"/>
        <v>66,07</v>
      </c>
      <c r="L539" s="379"/>
      <c r="O539" s="379"/>
    </row>
    <row r="540" spans="1:15">
      <c r="A540" s="417" t="s">
        <v>2155</v>
      </c>
      <c r="B540" s="417" t="s">
        <v>2448</v>
      </c>
      <c r="C540" s="417" t="s">
        <v>2281</v>
      </c>
      <c r="D540" s="417" t="s">
        <v>15838</v>
      </c>
      <c r="E540" s="391">
        <v>0.14000000000000001</v>
      </c>
      <c r="F540" s="418">
        <v>44214</v>
      </c>
      <c r="G540" s="417" t="s">
        <v>2283</v>
      </c>
      <c r="I540" s="379">
        <f t="shared" ca="1" si="99"/>
        <v>-357</v>
      </c>
      <c r="J540" s="379">
        <f t="shared" ca="1" si="100"/>
        <v>-247</v>
      </c>
      <c r="K540" s="391" t="str">
        <f t="shared" ca="1" si="101"/>
        <v>65,57</v>
      </c>
      <c r="L540" s="379"/>
      <c r="O540" s="379"/>
    </row>
    <row r="541" spans="1:15">
      <c r="A541" s="417" t="s">
        <v>2155</v>
      </c>
      <c r="B541" s="417" t="s">
        <v>9410</v>
      </c>
      <c r="C541" s="417" t="s">
        <v>2281</v>
      </c>
      <c r="D541" s="417" t="s">
        <v>15839</v>
      </c>
      <c r="E541" s="391">
        <v>0.09</v>
      </c>
      <c r="F541" s="418">
        <v>44214</v>
      </c>
      <c r="G541" s="417" t="s">
        <v>2283</v>
      </c>
      <c r="I541" s="379">
        <f t="shared" ca="1" si="99"/>
        <v>-357</v>
      </c>
      <c r="J541" s="379">
        <f t="shared" ca="1" si="100"/>
        <v>-247</v>
      </c>
      <c r="K541" s="391" t="str">
        <f t="shared" ca="1" si="101"/>
        <v>66,57</v>
      </c>
      <c r="L541" s="379"/>
      <c r="O541" s="379"/>
    </row>
    <row r="542" spans="1:15">
      <c r="A542" s="417" t="s">
        <v>2155</v>
      </c>
      <c r="B542" s="417" t="s">
        <v>9411</v>
      </c>
      <c r="C542" s="417" t="s">
        <v>2281</v>
      </c>
      <c r="D542" s="417" t="s">
        <v>15840</v>
      </c>
      <c r="E542" s="391">
        <v>0.05</v>
      </c>
      <c r="F542" s="418">
        <v>44214</v>
      </c>
      <c r="G542" s="417" t="s">
        <v>2286</v>
      </c>
      <c r="I542" s="379">
        <f t="shared" ca="1" si="99"/>
        <v>-357</v>
      </c>
      <c r="J542" s="379">
        <f t="shared" ca="1" si="100"/>
        <v>-247</v>
      </c>
      <c r="K542" s="391" t="str">
        <f t="shared" ca="1" si="101"/>
        <v>67,07</v>
      </c>
      <c r="L542" s="379"/>
      <c r="O542" s="379"/>
    </row>
    <row r="543" spans="1:15">
      <c r="A543" s="417" t="s">
        <v>2155</v>
      </c>
      <c r="B543" s="417" t="s">
        <v>9412</v>
      </c>
      <c r="C543" s="417" t="s">
        <v>2281</v>
      </c>
      <c r="D543" s="417" t="s">
        <v>15841</v>
      </c>
      <c r="E543" s="391">
        <v>0.04</v>
      </c>
      <c r="F543" s="418">
        <v>44214</v>
      </c>
      <c r="G543" s="417" t="s">
        <v>2283</v>
      </c>
      <c r="I543" s="379">
        <f t="shared" ca="1" si="99"/>
        <v>-357</v>
      </c>
      <c r="J543" s="379">
        <f t="shared" ca="1" si="100"/>
        <v>-247</v>
      </c>
      <c r="K543" s="391" t="str">
        <f t="shared" ca="1" si="101"/>
        <v>67,57</v>
      </c>
      <c r="L543" s="379"/>
      <c r="O543" s="379"/>
    </row>
    <row r="544" spans="1:15">
      <c r="A544" s="417" t="s">
        <v>2155</v>
      </c>
      <c r="B544" s="417" t="s">
        <v>9413</v>
      </c>
      <c r="C544" s="417" t="s">
        <v>2281</v>
      </c>
      <c r="D544" s="417" t="s">
        <v>15842</v>
      </c>
      <c r="E544" s="391">
        <v>0.04</v>
      </c>
      <c r="F544" s="418">
        <v>44214</v>
      </c>
      <c r="G544" s="417" t="s">
        <v>2286</v>
      </c>
      <c r="I544" s="379">
        <f t="shared" ca="1" si="99"/>
        <v>-357</v>
      </c>
      <c r="J544" s="379">
        <f t="shared" ca="1" si="100"/>
        <v>-247</v>
      </c>
      <c r="K544" s="391" t="str">
        <f t="shared" ca="1" si="101"/>
        <v>68,07</v>
      </c>
      <c r="L544" s="379"/>
      <c r="O544" s="379"/>
    </row>
    <row r="545" spans="1:15">
      <c r="A545" s="417" t="s">
        <v>2155</v>
      </c>
      <c r="B545" s="417" t="s">
        <v>9414</v>
      </c>
      <c r="C545" s="417" t="s">
        <v>2281</v>
      </c>
      <c r="D545" s="417" t="s">
        <v>15843</v>
      </c>
      <c r="E545" s="391">
        <v>0.03</v>
      </c>
      <c r="F545" s="418">
        <v>44214</v>
      </c>
      <c r="G545" s="417" t="s">
        <v>2283</v>
      </c>
      <c r="I545" s="379">
        <f t="shared" ca="1" si="99"/>
        <v>-357</v>
      </c>
      <c r="J545" s="379">
        <f t="shared" ca="1" si="100"/>
        <v>-247</v>
      </c>
      <c r="K545" s="391" t="str">
        <f t="shared" ca="1" si="101"/>
        <v>68,57</v>
      </c>
      <c r="L545" s="379"/>
      <c r="O545" s="379"/>
    </row>
    <row r="546" spans="1:15">
      <c r="A546" s="417" t="s">
        <v>2155</v>
      </c>
      <c r="B546" s="417" t="s">
        <v>9415</v>
      </c>
      <c r="C546" s="417" t="s">
        <v>2281</v>
      </c>
      <c r="D546" s="417" t="s">
        <v>15844</v>
      </c>
      <c r="E546" s="391">
        <v>0.03</v>
      </c>
      <c r="F546" s="418">
        <v>44214</v>
      </c>
      <c r="G546" s="417" t="s">
        <v>2286</v>
      </c>
      <c r="I546" s="379">
        <f t="shared" ca="1" si="99"/>
        <v>-357</v>
      </c>
      <c r="J546" s="379">
        <f t="shared" ca="1" si="100"/>
        <v>-247</v>
      </c>
      <c r="K546" s="391" t="str">
        <f t="shared" ca="1" si="101"/>
        <v>69,07</v>
      </c>
      <c r="L546" s="379"/>
      <c r="O546" s="379"/>
    </row>
    <row r="547" spans="1:15">
      <c r="A547" s="417" t="s">
        <v>2155</v>
      </c>
      <c r="B547" s="417" t="s">
        <v>9416</v>
      </c>
      <c r="C547" s="417" t="s">
        <v>2281</v>
      </c>
      <c r="D547" s="417" t="s">
        <v>15845</v>
      </c>
      <c r="E547" s="391">
        <v>0.03</v>
      </c>
      <c r="F547" s="418">
        <v>44214</v>
      </c>
      <c r="G547" s="417" t="s">
        <v>2283</v>
      </c>
      <c r="I547" s="379">
        <f t="shared" ca="1" si="99"/>
        <v>-357</v>
      </c>
      <c r="J547" s="379">
        <f t="shared" ca="1" si="100"/>
        <v>-247</v>
      </c>
      <c r="K547" s="391" t="str">
        <f t="shared" ca="1" si="101"/>
        <v>69,57</v>
      </c>
      <c r="L547" s="379"/>
      <c r="O547" s="379"/>
    </row>
    <row r="548" spans="1:15">
      <c r="A548" s="417" t="s">
        <v>2155</v>
      </c>
      <c r="B548" s="417" t="s">
        <v>2449</v>
      </c>
      <c r="C548" s="417" t="s">
        <v>2281</v>
      </c>
      <c r="D548" s="417" t="s">
        <v>15846</v>
      </c>
      <c r="E548" s="391">
        <v>0.03</v>
      </c>
      <c r="F548" s="418">
        <v>44214</v>
      </c>
      <c r="G548" s="417" t="s">
        <v>2286</v>
      </c>
      <c r="I548" s="379">
        <f t="shared" ca="1" si="99"/>
        <v>-357</v>
      </c>
      <c r="J548" s="379">
        <f t="shared" ca="1" si="100"/>
        <v>-247</v>
      </c>
      <c r="K548" s="391" t="str">
        <f t="shared" ca="1" si="101"/>
        <v>70,07</v>
      </c>
      <c r="L548" s="379"/>
      <c r="O548" s="379"/>
    </row>
    <row r="549" spans="1:15">
      <c r="A549" s="417" t="s">
        <v>2155</v>
      </c>
      <c r="B549" s="417" t="s">
        <v>2450</v>
      </c>
      <c r="C549" s="417" t="s">
        <v>2281</v>
      </c>
      <c r="D549" s="417" t="s">
        <v>15847</v>
      </c>
      <c r="E549" s="391">
        <v>0.01</v>
      </c>
      <c r="F549" s="418">
        <v>44214</v>
      </c>
      <c r="G549" s="417" t="s">
        <v>2286</v>
      </c>
      <c r="I549" s="379">
        <f t="shared" ca="1" si="99"/>
        <v>-357</v>
      </c>
      <c r="J549" s="379">
        <f t="shared" ca="1" si="100"/>
        <v>-247</v>
      </c>
      <c r="K549" s="391" t="str">
        <f t="shared" ca="1" si="101"/>
        <v>71,07</v>
      </c>
      <c r="L549" s="379"/>
      <c r="O549" s="379"/>
    </row>
    <row r="550" spans="1:15">
      <c r="A550" s="417" t="s">
        <v>2155</v>
      </c>
      <c r="B550" s="417" t="s">
        <v>2451</v>
      </c>
      <c r="C550" s="417" t="s">
        <v>2281</v>
      </c>
      <c r="D550" s="417" t="s">
        <v>15848</v>
      </c>
      <c r="E550" s="391">
        <v>0.02</v>
      </c>
      <c r="F550" s="418">
        <v>44214</v>
      </c>
      <c r="G550" s="417" t="s">
        <v>2283</v>
      </c>
      <c r="I550" s="379">
        <f t="shared" ca="1" si="99"/>
        <v>-357</v>
      </c>
      <c r="J550" s="379">
        <f t="shared" ca="1" si="100"/>
        <v>-247</v>
      </c>
      <c r="K550" s="391" t="str">
        <f t="shared" ca="1" si="101"/>
        <v>71,57</v>
      </c>
      <c r="L550" s="379"/>
      <c r="O550" s="379"/>
    </row>
    <row r="551" spans="1:15">
      <c r="A551" s="417" t="s">
        <v>2155</v>
      </c>
      <c r="B551" s="417" t="s">
        <v>2452</v>
      </c>
      <c r="C551" s="417" t="s">
        <v>2281</v>
      </c>
      <c r="D551" s="417" t="s">
        <v>15849</v>
      </c>
      <c r="E551" s="391">
        <v>0.02</v>
      </c>
      <c r="F551" s="418">
        <v>44214</v>
      </c>
      <c r="G551" s="417" t="s">
        <v>2283</v>
      </c>
      <c r="I551" s="379">
        <f t="shared" ca="1" si="99"/>
        <v>-357</v>
      </c>
      <c r="J551" s="379">
        <f t="shared" ca="1" si="100"/>
        <v>-247</v>
      </c>
      <c r="K551" s="391" t="str">
        <f t="shared" ca="1" si="101"/>
        <v>72,57</v>
      </c>
      <c r="L551" s="379"/>
      <c r="O551" s="379"/>
    </row>
    <row r="552" spans="1:15">
      <c r="A552" s="417" t="s">
        <v>2155</v>
      </c>
      <c r="B552" s="417" t="s">
        <v>2453</v>
      </c>
      <c r="C552" s="417" t="s">
        <v>2281</v>
      </c>
      <c r="D552" s="417" t="s">
        <v>15850</v>
      </c>
      <c r="E552" s="391">
        <v>0.01</v>
      </c>
      <c r="F552" s="418">
        <v>44214</v>
      </c>
      <c r="G552" s="417" t="s">
        <v>2283</v>
      </c>
      <c r="I552" s="379">
        <f t="shared" ca="1" si="99"/>
        <v>-357</v>
      </c>
      <c r="J552" s="379">
        <f t="shared" ca="1" si="100"/>
        <v>-247</v>
      </c>
      <c r="K552" s="391" t="str">
        <f t="shared" ca="1" si="101"/>
        <v>77,57</v>
      </c>
      <c r="L552" s="379"/>
      <c r="O552" s="379"/>
    </row>
    <row r="553" spans="1:15">
      <c r="A553" s="417" t="s">
        <v>2155</v>
      </c>
      <c r="B553" s="417" t="s">
        <v>7415</v>
      </c>
      <c r="C553" s="417" t="s">
        <v>2281</v>
      </c>
      <c r="D553" s="417" t="s">
        <v>15851</v>
      </c>
      <c r="E553" s="391">
        <v>19.64</v>
      </c>
      <c r="F553" s="418">
        <v>44249</v>
      </c>
      <c r="G553" s="417" t="s">
        <v>2283</v>
      </c>
      <c r="I553" s="379">
        <f t="shared" ca="1" si="99"/>
        <v>-322</v>
      </c>
      <c r="J553" s="379">
        <f t="shared" ca="1" si="100"/>
        <v>-224</v>
      </c>
      <c r="K553" s="391" t="str">
        <f t="shared" ca="1" si="101"/>
        <v>38,69</v>
      </c>
      <c r="L553" s="379"/>
      <c r="O553" s="379"/>
    </row>
    <row r="554" spans="1:15">
      <c r="A554" s="417" t="s">
        <v>2155</v>
      </c>
      <c r="B554" s="417" t="s">
        <v>9417</v>
      </c>
      <c r="C554" s="417" t="s">
        <v>2281</v>
      </c>
      <c r="D554" s="417" t="s">
        <v>15852</v>
      </c>
      <c r="E554" s="391">
        <v>17.25</v>
      </c>
      <c r="F554" s="418">
        <v>44249</v>
      </c>
      <c r="G554" s="417" t="s">
        <v>2283</v>
      </c>
      <c r="I554" s="379">
        <f t="shared" ca="1" si="99"/>
        <v>-322</v>
      </c>
      <c r="J554" s="379">
        <f t="shared" ca="1" si="100"/>
        <v>-224</v>
      </c>
      <c r="K554" s="391" t="str">
        <f t="shared" ca="1" si="101"/>
        <v>40,69</v>
      </c>
      <c r="L554" s="379"/>
      <c r="O554" s="379"/>
    </row>
    <row r="555" spans="1:15">
      <c r="A555" s="417" t="s">
        <v>2155</v>
      </c>
      <c r="B555" s="417" t="s">
        <v>9418</v>
      </c>
      <c r="C555" s="417" t="s">
        <v>2281</v>
      </c>
      <c r="D555" s="417" t="s">
        <v>15853</v>
      </c>
      <c r="E555" s="391">
        <v>16.7</v>
      </c>
      <c r="F555" s="418">
        <v>44249</v>
      </c>
      <c r="G555" s="417" t="s">
        <v>2283</v>
      </c>
      <c r="I555" s="379">
        <f t="shared" ca="1" si="99"/>
        <v>-322</v>
      </c>
      <c r="J555" s="379">
        <f t="shared" ca="1" si="100"/>
        <v>-224</v>
      </c>
      <c r="K555" s="391" t="str">
        <f t="shared" ca="1" si="101"/>
        <v>41,19</v>
      </c>
      <c r="L555" s="379"/>
      <c r="O555" s="379"/>
    </row>
    <row r="556" spans="1:15">
      <c r="A556" s="417" t="s">
        <v>2155</v>
      </c>
      <c r="B556" s="417" t="s">
        <v>7416</v>
      </c>
      <c r="C556" s="417" t="s">
        <v>2281</v>
      </c>
      <c r="D556" s="417" t="s">
        <v>15854</v>
      </c>
      <c r="E556" s="391">
        <v>5.4</v>
      </c>
      <c r="F556" s="418">
        <v>44249</v>
      </c>
      <c r="G556" s="417" t="s">
        <v>2283</v>
      </c>
      <c r="I556" s="379">
        <f t="shared" ca="1" si="99"/>
        <v>-322</v>
      </c>
      <c r="J556" s="379">
        <f t="shared" ca="1" si="100"/>
        <v>-224</v>
      </c>
      <c r="K556" s="391" t="str">
        <f t="shared" ca="1" si="101"/>
        <v>44,69</v>
      </c>
      <c r="L556" s="379"/>
      <c r="O556" s="379"/>
    </row>
    <row r="557" spans="1:15">
      <c r="A557" s="417" t="s">
        <v>2155</v>
      </c>
      <c r="B557" s="417" t="s">
        <v>18171</v>
      </c>
      <c r="C557" s="417" t="s">
        <v>2281</v>
      </c>
      <c r="D557" s="417" t="s">
        <v>15942</v>
      </c>
      <c r="E557" s="391">
        <v>16.7</v>
      </c>
      <c r="F557" s="418">
        <v>44249</v>
      </c>
      <c r="G557" s="417" t="s">
        <v>2283</v>
      </c>
      <c r="I557" s="379">
        <f t="shared" ca="1" si="99"/>
        <v>-322</v>
      </c>
      <c r="J557" s="379">
        <f t="shared" ca="1" si="100"/>
        <v>-224</v>
      </c>
      <c r="K557" s="391" t="str">
        <f t="shared" ca="1" si="101"/>
        <v>47,19</v>
      </c>
      <c r="L557" s="379"/>
      <c r="O557" s="379"/>
    </row>
    <row r="558" spans="1:15">
      <c r="A558" s="417" t="s">
        <v>2155</v>
      </c>
      <c r="B558" s="417" t="s">
        <v>9419</v>
      </c>
      <c r="C558" s="417" t="s">
        <v>2281</v>
      </c>
      <c r="D558" s="417" t="s">
        <v>15855</v>
      </c>
      <c r="E558" s="391">
        <v>12</v>
      </c>
      <c r="F558" s="418">
        <v>44249</v>
      </c>
      <c r="G558" s="417" t="s">
        <v>2286</v>
      </c>
      <c r="I558" s="379">
        <f t="shared" ca="1" si="99"/>
        <v>-322</v>
      </c>
      <c r="J558" s="379">
        <f t="shared" ca="1" si="100"/>
        <v>-224</v>
      </c>
      <c r="K558" s="391" t="str">
        <f t="shared" ca="1" si="101"/>
        <v>47,44</v>
      </c>
      <c r="L558" s="379"/>
      <c r="O558" s="379"/>
    </row>
    <row r="559" spans="1:15">
      <c r="A559" s="417" t="s">
        <v>2155</v>
      </c>
      <c r="B559" s="417" t="s">
        <v>9420</v>
      </c>
      <c r="C559" s="417" t="s">
        <v>2281</v>
      </c>
      <c r="D559" s="417" t="s">
        <v>15856</v>
      </c>
      <c r="E559" s="391">
        <v>14.08</v>
      </c>
      <c r="F559" s="418">
        <v>44249</v>
      </c>
      <c r="G559" s="417" t="s">
        <v>2283</v>
      </c>
      <c r="I559" s="379">
        <f t="shared" ca="1" si="99"/>
        <v>-322</v>
      </c>
      <c r="J559" s="379">
        <f t="shared" ca="1" si="100"/>
        <v>-224</v>
      </c>
      <c r="K559" s="391" t="str">
        <f t="shared" ca="1" si="101"/>
        <v>47,69</v>
      </c>
      <c r="L559" s="379"/>
      <c r="O559" s="379"/>
    </row>
    <row r="560" spans="1:15">
      <c r="A560" s="417" t="s">
        <v>2155</v>
      </c>
      <c r="B560" s="417" t="s">
        <v>7417</v>
      </c>
      <c r="C560" s="417" t="s">
        <v>2281</v>
      </c>
      <c r="D560" s="417" t="s">
        <v>15857</v>
      </c>
      <c r="E560" s="391">
        <v>0.17</v>
      </c>
      <c r="F560" s="418">
        <v>44249</v>
      </c>
      <c r="G560" s="417" t="s">
        <v>2286</v>
      </c>
      <c r="I560" s="379">
        <f t="shared" ca="1" si="99"/>
        <v>-322</v>
      </c>
      <c r="J560" s="379">
        <f t="shared" ca="1" si="100"/>
        <v>-224</v>
      </c>
      <c r="K560" s="391" t="str">
        <f t="shared" ca="1" si="101"/>
        <v>50,19</v>
      </c>
      <c r="L560" s="379"/>
      <c r="O560" s="379"/>
    </row>
    <row r="561" spans="1:15">
      <c r="A561" s="417" t="s">
        <v>2155</v>
      </c>
      <c r="B561" s="417" t="s">
        <v>7418</v>
      </c>
      <c r="C561" s="417" t="s">
        <v>2281</v>
      </c>
      <c r="D561" s="417" t="s">
        <v>15858</v>
      </c>
      <c r="E561" s="391">
        <v>0.04</v>
      </c>
      <c r="F561" s="418">
        <v>44249</v>
      </c>
      <c r="G561" s="417" t="s">
        <v>2283</v>
      </c>
      <c r="I561" s="379">
        <f t="shared" ca="1" si="99"/>
        <v>-322</v>
      </c>
      <c r="J561" s="379">
        <f t="shared" ca="1" si="100"/>
        <v>-224</v>
      </c>
      <c r="K561" s="391" t="str">
        <f t="shared" ca="1" si="101"/>
        <v>50,69</v>
      </c>
      <c r="L561" s="379"/>
      <c r="O561" s="379"/>
    </row>
    <row r="562" spans="1:15">
      <c r="A562" s="417" t="s">
        <v>2155</v>
      </c>
      <c r="B562" s="417" t="s">
        <v>7419</v>
      </c>
      <c r="C562" s="417" t="s">
        <v>2281</v>
      </c>
      <c r="D562" s="417" t="s">
        <v>15859</v>
      </c>
      <c r="E562" s="391">
        <v>0.03</v>
      </c>
      <c r="F562" s="418">
        <v>44249</v>
      </c>
      <c r="G562" s="417" t="s">
        <v>2286</v>
      </c>
      <c r="I562" s="379">
        <f t="shared" ca="1" si="99"/>
        <v>-322</v>
      </c>
      <c r="J562" s="379">
        <f t="shared" ca="1" si="100"/>
        <v>-224</v>
      </c>
      <c r="K562" s="391" t="str">
        <f t="shared" ca="1" si="101"/>
        <v>51,19</v>
      </c>
      <c r="L562" s="379"/>
      <c r="O562" s="379"/>
    </row>
    <row r="563" spans="1:15">
      <c r="A563" s="417" t="s">
        <v>2155</v>
      </c>
      <c r="B563" s="417" t="s">
        <v>7420</v>
      </c>
      <c r="C563" s="417" t="s">
        <v>2281</v>
      </c>
      <c r="D563" s="417" t="s">
        <v>15860</v>
      </c>
      <c r="E563" s="391">
        <v>0.03</v>
      </c>
      <c r="F563" s="418">
        <v>44249</v>
      </c>
      <c r="G563" s="417" t="s">
        <v>2283</v>
      </c>
      <c r="I563" s="379">
        <f t="shared" ca="1" si="99"/>
        <v>-322</v>
      </c>
      <c r="J563" s="379">
        <f t="shared" ca="1" si="100"/>
        <v>-224</v>
      </c>
      <c r="K563" s="391" t="str">
        <f t="shared" ca="1" si="101"/>
        <v>51,69</v>
      </c>
      <c r="L563" s="379"/>
      <c r="O563" s="379"/>
    </row>
    <row r="564" spans="1:15">
      <c r="A564" s="417" t="s">
        <v>2155</v>
      </c>
      <c r="B564" s="417" t="s">
        <v>7421</v>
      </c>
      <c r="C564" s="417" t="s">
        <v>2281</v>
      </c>
      <c r="D564" s="417" t="s">
        <v>15861</v>
      </c>
      <c r="E564" s="391">
        <v>0.02</v>
      </c>
      <c r="F564" s="418">
        <v>44249</v>
      </c>
      <c r="G564" s="417" t="s">
        <v>2286</v>
      </c>
      <c r="I564" s="379">
        <f t="shared" ca="1" si="99"/>
        <v>-322</v>
      </c>
      <c r="J564" s="379">
        <f t="shared" ca="1" si="100"/>
        <v>-224</v>
      </c>
      <c r="K564" s="391" t="str">
        <f t="shared" ca="1" si="101"/>
        <v>52,19</v>
      </c>
      <c r="L564" s="379"/>
      <c r="O564" s="379"/>
    </row>
    <row r="565" spans="1:15">
      <c r="A565" s="417" t="s">
        <v>2155</v>
      </c>
      <c r="B565" s="417" t="s">
        <v>7422</v>
      </c>
      <c r="C565" s="417" t="s">
        <v>2281</v>
      </c>
      <c r="D565" s="417" t="s">
        <v>15862</v>
      </c>
      <c r="E565" s="391">
        <v>9.5</v>
      </c>
      <c r="F565" s="418">
        <v>44249</v>
      </c>
      <c r="G565" s="417" t="s">
        <v>2283</v>
      </c>
      <c r="I565" s="379">
        <f t="shared" ca="1" si="99"/>
        <v>-322</v>
      </c>
      <c r="J565" s="379">
        <f t="shared" ca="1" si="100"/>
        <v>-224</v>
      </c>
      <c r="K565" s="391" t="str">
        <f t="shared" ca="1" si="101"/>
        <v>52,69</v>
      </c>
      <c r="L565" s="379"/>
      <c r="O565" s="379"/>
    </row>
    <row r="566" spans="1:15">
      <c r="A566" s="417" t="s">
        <v>2155</v>
      </c>
      <c r="B566" s="417" t="s">
        <v>7423</v>
      </c>
      <c r="C566" s="417" t="s">
        <v>2281</v>
      </c>
      <c r="D566" s="417" t="s">
        <v>15863</v>
      </c>
      <c r="E566" s="391">
        <v>0.01</v>
      </c>
      <c r="F566" s="418">
        <v>44249</v>
      </c>
      <c r="G566" s="417" t="s">
        <v>2286</v>
      </c>
      <c r="I566" s="379">
        <f t="shared" ca="1" si="99"/>
        <v>-322</v>
      </c>
      <c r="J566" s="379">
        <f t="shared" ca="1" si="100"/>
        <v>-224</v>
      </c>
      <c r="K566" s="391" t="str">
        <f t="shared" ca="1" si="101"/>
        <v>53,19</v>
      </c>
      <c r="L566" s="379"/>
      <c r="O566" s="379"/>
    </row>
    <row r="567" spans="1:15">
      <c r="A567" s="417" t="s">
        <v>2155</v>
      </c>
      <c r="B567" s="417" t="s">
        <v>7424</v>
      </c>
      <c r="C567" s="417" t="s">
        <v>2281</v>
      </c>
      <c r="D567" s="417" t="s">
        <v>15864</v>
      </c>
      <c r="E567" s="391">
        <v>0.01</v>
      </c>
      <c r="F567" s="418">
        <v>44249</v>
      </c>
      <c r="G567" s="417" t="s">
        <v>2283</v>
      </c>
      <c r="I567" s="379">
        <f t="shared" ca="1" si="99"/>
        <v>-322</v>
      </c>
      <c r="J567" s="379">
        <f t="shared" ca="1" si="100"/>
        <v>-224</v>
      </c>
      <c r="K567" s="391" t="str">
        <f t="shared" ca="1" si="101"/>
        <v>53,69</v>
      </c>
      <c r="L567" s="379"/>
      <c r="O567" s="379"/>
    </row>
    <row r="568" spans="1:15">
      <c r="A568" s="417" t="s">
        <v>2155</v>
      </c>
      <c r="B568" s="417" t="s">
        <v>7425</v>
      </c>
      <c r="C568" s="417" t="s">
        <v>2281</v>
      </c>
      <c r="D568" s="417" t="s">
        <v>15865</v>
      </c>
      <c r="E568" s="391">
        <v>6.6</v>
      </c>
      <c r="F568" s="418">
        <v>44249</v>
      </c>
      <c r="G568" s="417" t="s">
        <v>2286</v>
      </c>
      <c r="I568" s="379">
        <f t="shared" ca="1" si="99"/>
        <v>-322</v>
      </c>
      <c r="J568" s="379">
        <f t="shared" ca="1" si="100"/>
        <v>-224</v>
      </c>
      <c r="K568" s="391" t="str">
        <f t="shared" ca="1" si="101"/>
        <v>54,19</v>
      </c>
      <c r="L568" s="379"/>
      <c r="O568" s="379"/>
    </row>
    <row r="569" spans="1:15">
      <c r="A569" s="417" t="s">
        <v>2155</v>
      </c>
      <c r="B569" s="417" t="s">
        <v>7426</v>
      </c>
      <c r="C569" s="417" t="s">
        <v>2281</v>
      </c>
      <c r="D569" s="417" t="s">
        <v>15866</v>
      </c>
      <c r="E569" s="391">
        <v>5.97</v>
      </c>
      <c r="F569" s="418">
        <v>44249</v>
      </c>
      <c r="G569" s="417" t="s">
        <v>2286</v>
      </c>
      <c r="I569" s="379">
        <f t="shared" ca="1" si="99"/>
        <v>-322</v>
      </c>
      <c r="J569" s="379">
        <f t="shared" ca="1" si="100"/>
        <v>-224</v>
      </c>
      <c r="K569" s="391" t="str">
        <f t="shared" ca="1" si="101"/>
        <v>55,19</v>
      </c>
      <c r="L569" s="379"/>
      <c r="O569" s="379"/>
    </row>
    <row r="570" spans="1:15">
      <c r="A570" s="417" t="s">
        <v>2155</v>
      </c>
      <c r="B570" s="417" t="s">
        <v>9421</v>
      </c>
      <c r="C570" s="417" t="s">
        <v>2281</v>
      </c>
      <c r="D570" s="417" t="s">
        <v>15867</v>
      </c>
      <c r="E570" s="391">
        <v>6.75</v>
      </c>
      <c r="F570" s="418">
        <v>44249</v>
      </c>
      <c r="G570" s="417" t="s">
        <v>2283</v>
      </c>
      <c r="I570" s="379">
        <f t="shared" ca="1" si="99"/>
        <v>-322</v>
      </c>
      <c r="J570" s="379">
        <f t="shared" ca="1" si="100"/>
        <v>-224</v>
      </c>
      <c r="K570" s="391" t="str">
        <f t="shared" ca="1" si="101"/>
        <v>55,69</v>
      </c>
      <c r="L570" s="379"/>
      <c r="O570" s="379"/>
    </row>
    <row r="571" spans="1:15">
      <c r="A571" s="417" t="s">
        <v>2155</v>
      </c>
      <c r="B571" s="417" t="s">
        <v>16719</v>
      </c>
      <c r="C571" s="417" t="s">
        <v>2281</v>
      </c>
      <c r="D571" s="417" t="s">
        <v>15889</v>
      </c>
      <c r="E571" s="391">
        <v>5.0999999999999996</v>
      </c>
      <c r="F571" s="418">
        <v>44249</v>
      </c>
      <c r="G571" s="417" t="s">
        <v>2286</v>
      </c>
      <c r="I571" s="379">
        <f t="shared" ca="1" si="99"/>
        <v>-322</v>
      </c>
      <c r="J571" s="379">
        <f t="shared" ca="1" si="100"/>
        <v>-224</v>
      </c>
      <c r="K571" s="391" t="str">
        <f t="shared" ca="1" si="101"/>
        <v>56,19</v>
      </c>
      <c r="L571" s="379"/>
      <c r="O571" s="379"/>
    </row>
    <row r="572" spans="1:15">
      <c r="A572" s="417" t="s">
        <v>2155</v>
      </c>
      <c r="B572" s="417" t="s">
        <v>16720</v>
      </c>
      <c r="C572" s="417" t="s">
        <v>2281</v>
      </c>
      <c r="D572" s="417" t="s">
        <v>15890</v>
      </c>
      <c r="E572" s="391">
        <v>4.8</v>
      </c>
      <c r="F572" s="418">
        <v>44249</v>
      </c>
      <c r="G572" s="417" t="s">
        <v>2283</v>
      </c>
      <c r="I572" s="379">
        <f t="shared" ca="1" si="99"/>
        <v>-322</v>
      </c>
      <c r="J572" s="379">
        <f t="shared" ca="1" si="100"/>
        <v>-224</v>
      </c>
      <c r="K572" s="391" t="str">
        <f t="shared" ca="1" si="101"/>
        <v>56,69</v>
      </c>
      <c r="L572" s="379"/>
      <c r="O572" s="379"/>
    </row>
    <row r="573" spans="1:15">
      <c r="A573" s="417" t="s">
        <v>2155</v>
      </c>
      <c r="B573" s="417" t="s">
        <v>7427</v>
      </c>
      <c r="C573" s="417" t="s">
        <v>2281</v>
      </c>
      <c r="D573" s="417" t="s">
        <v>15868</v>
      </c>
      <c r="E573" s="391">
        <v>5.55</v>
      </c>
      <c r="F573" s="418">
        <v>44249</v>
      </c>
      <c r="G573" s="417" t="s">
        <v>2286</v>
      </c>
      <c r="I573" s="379">
        <f t="shared" ca="1" si="99"/>
        <v>-322</v>
      </c>
      <c r="J573" s="379">
        <f t="shared" ca="1" si="100"/>
        <v>-224</v>
      </c>
      <c r="K573" s="391" t="str">
        <f t="shared" ca="1" si="101"/>
        <v>57,19</v>
      </c>
      <c r="L573" s="379"/>
      <c r="O573" s="379"/>
    </row>
    <row r="574" spans="1:15">
      <c r="A574" s="417" t="s">
        <v>2155</v>
      </c>
      <c r="B574" s="417" t="s">
        <v>9422</v>
      </c>
      <c r="C574" s="417" t="s">
        <v>2281</v>
      </c>
      <c r="D574" s="417" t="s">
        <v>15869</v>
      </c>
      <c r="E574" s="391">
        <v>5.07</v>
      </c>
      <c r="F574" s="418">
        <v>44249</v>
      </c>
      <c r="G574" s="417" t="s">
        <v>2283</v>
      </c>
      <c r="I574" s="379">
        <f t="shared" ca="1" si="99"/>
        <v>-322</v>
      </c>
      <c r="J574" s="379">
        <f t="shared" ca="1" si="100"/>
        <v>-224</v>
      </c>
      <c r="K574" s="391" t="str">
        <f t="shared" ca="1" si="101"/>
        <v>57,69</v>
      </c>
      <c r="L574" s="379"/>
      <c r="O574" s="379"/>
    </row>
    <row r="575" spans="1:15">
      <c r="A575" s="417" t="s">
        <v>2155</v>
      </c>
      <c r="B575" s="417" t="s">
        <v>9423</v>
      </c>
      <c r="C575" s="417" t="s">
        <v>2281</v>
      </c>
      <c r="D575" s="417" t="s">
        <v>15870</v>
      </c>
      <c r="E575" s="391">
        <v>4.3899999999999997</v>
      </c>
      <c r="F575" s="418">
        <v>44249</v>
      </c>
      <c r="G575" s="417" t="s">
        <v>2286</v>
      </c>
      <c r="I575" s="379">
        <f t="shared" ca="1" si="99"/>
        <v>-322</v>
      </c>
      <c r="J575" s="379">
        <f t="shared" ca="1" si="100"/>
        <v>-224</v>
      </c>
      <c r="K575" s="391" t="str">
        <f t="shared" ca="1" si="101"/>
        <v>58,19</v>
      </c>
      <c r="L575" s="379"/>
      <c r="O575" s="379"/>
    </row>
    <row r="576" spans="1:15">
      <c r="A576" s="417" t="s">
        <v>2155</v>
      </c>
      <c r="B576" s="417" t="s">
        <v>9424</v>
      </c>
      <c r="C576" s="417" t="s">
        <v>2281</v>
      </c>
      <c r="D576" s="417" t="s">
        <v>15871</v>
      </c>
      <c r="E576" s="391">
        <v>3.4</v>
      </c>
      <c r="F576" s="418">
        <v>44249</v>
      </c>
      <c r="G576" s="417" t="s">
        <v>2286</v>
      </c>
      <c r="I576" s="379">
        <f t="shared" ca="1" si="99"/>
        <v>-322</v>
      </c>
      <c r="J576" s="379">
        <f t="shared" ca="1" si="100"/>
        <v>-224</v>
      </c>
      <c r="K576" s="391" t="str">
        <f t="shared" ca="1" si="101"/>
        <v>59,19</v>
      </c>
      <c r="L576" s="379"/>
      <c r="O576" s="379"/>
    </row>
    <row r="577" spans="1:15">
      <c r="A577" s="417" t="s">
        <v>2155</v>
      </c>
      <c r="B577" s="417" t="s">
        <v>2454</v>
      </c>
      <c r="C577" s="417" t="s">
        <v>2281</v>
      </c>
      <c r="D577" s="417" t="s">
        <v>15872</v>
      </c>
      <c r="E577" s="391">
        <v>5.25</v>
      </c>
      <c r="F577" s="418">
        <v>44249</v>
      </c>
      <c r="G577" s="417" t="s">
        <v>2283</v>
      </c>
      <c r="I577" s="379">
        <f t="shared" ca="1" si="99"/>
        <v>-322</v>
      </c>
      <c r="J577" s="379">
        <f t="shared" ca="1" si="100"/>
        <v>-224</v>
      </c>
      <c r="K577" s="391" t="str">
        <f t="shared" ca="1" si="101"/>
        <v>58,69</v>
      </c>
      <c r="L577" s="379"/>
      <c r="O577" s="379"/>
    </row>
    <row r="578" spans="1:15">
      <c r="A578" s="417" t="s">
        <v>2155</v>
      </c>
      <c r="B578" s="417" t="s">
        <v>9425</v>
      </c>
      <c r="C578" s="417" t="s">
        <v>2281</v>
      </c>
      <c r="D578" s="417" t="s">
        <v>15873</v>
      </c>
      <c r="E578" s="391">
        <v>3.35</v>
      </c>
      <c r="F578" s="418">
        <v>44249</v>
      </c>
      <c r="G578" s="417" t="s">
        <v>2283</v>
      </c>
      <c r="I578" s="379">
        <f t="shared" ca="1" si="99"/>
        <v>-322</v>
      </c>
      <c r="J578" s="379">
        <f t="shared" ca="1" si="100"/>
        <v>-224</v>
      </c>
      <c r="K578" s="391" t="str">
        <f t="shared" ca="1" si="101"/>
        <v>59,69</v>
      </c>
      <c r="L578" s="379"/>
      <c r="O578" s="379"/>
    </row>
    <row r="579" spans="1:15">
      <c r="A579" s="417" t="s">
        <v>2155</v>
      </c>
      <c r="B579" s="417" t="s">
        <v>9426</v>
      </c>
      <c r="C579" s="417" t="s">
        <v>2281</v>
      </c>
      <c r="D579" s="417" t="s">
        <v>15874</v>
      </c>
      <c r="E579" s="391">
        <v>2.54</v>
      </c>
      <c r="F579" s="418">
        <v>44249</v>
      </c>
      <c r="G579" s="417" t="s">
        <v>2286</v>
      </c>
      <c r="I579" s="379">
        <f t="shared" ca="1" si="99"/>
        <v>-322</v>
      </c>
      <c r="J579" s="379">
        <f t="shared" ca="1" si="100"/>
        <v>-224</v>
      </c>
      <c r="K579" s="391" t="str">
        <f t="shared" ca="1" si="101"/>
        <v>60,19</v>
      </c>
      <c r="L579" s="379"/>
      <c r="O579" s="379"/>
    </row>
    <row r="580" spans="1:15">
      <c r="A580" s="417" t="s">
        <v>2155</v>
      </c>
      <c r="B580" s="417" t="s">
        <v>9427</v>
      </c>
      <c r="C580" s="417" t="s">
        <v>2281</v>
      </c>
      <c r="D580" s="417" t="s">
        <v>15875</v>
      </c>
      <c r="E580" s="391">
        <v>2.7</v>
      </c>
      <c r="F580" s="418">
        <v>44249</v>
      </c>
      <c r="G580" s="417" t="s">
        <v>2283</v>
      </c>
      <c r="I580" s="379">
        <f t="shared" ca="1" si="99"/>
        <v>-322</v>
      </c>
      <c r="J580" s="379">
        <f t="shared" ca="1" si="100"/>
        <v>-224</v>
      </c>
      <c r="K580" s="391" t="str">
        <f t="shared" ca="1" si="101"/>
        <v>60,69</v>
      </c>
      <c r="L580" s="379"/>
      <c r="O580" s="379"/>
    </row>
    <row r="581" spans="1:15">
      <c r="A581" s="417" t="s">
        <v>2155</v>
      </c>
      <c r="B581" s="417" t="s">
        <v>9428</v>
      </c>
      <c r="C581" s="417" t="s">
        <v>2281</v>
      </c>
      <c r="D581" s="417" t="s">
        <v>15876</v>
      </c>
      <c r="E581" s="391">
        <v>2.2000000000000002</v>
      </c>
      <c r="F581" s="418">
        <v>44249</v>
      </c>
      <c r="G581" s="417" t="s">
        <v>2283</v>
      </c>
      <c r="I581" s="379">
        <f t="shared" ca="1" si="99"/>
        <v>-322</v>
      </c>
      <c r="J581" s="379">
        <f t="shared" ca="1" si="100"/>
        <v>-224</v>
      </c>
      <c r="K581" s="391" t="str">
        <f t="shared" ca="1" si="101"/>
        <v>61,69</v>
      </c>
      <c r="L581" s="379"/>
      <c r="O581" s="379"/>
    </row>
    <row r="582" spans="1:15">
      <c r="A582" s="417" t="s">
        <v>2155</v>
      </c>
      <c r="B582" s="417" t="s">
        <v>7428</v>
      </c>
      <c r="C582" s="417" t="s">
        <v>2281</v>
      </c>
      <c r="D582" s="417" t="s">
        <v>15877</v>
      </c>
      <c r="E582" s="391">
        <v>2.4300000000000002</v>
      </c>
      <c r="F582" s="418">
        <v>44249</v>
      </c>
      <c r="G582" s="417" t="s">
        <v>2286</v>
      </c>
      <c r="I582" s="379">
        <f t="shared" ca="1" si="99"/>
        <v>-322</v>
      </c>
      <c r="J582" s="379">
        <f t="shared" ca="1" si="100"/>
        <v>-224</v>
      </c>
      <c r="K582" s="391" t="str">
        <f t="shared" ca="1" si="101"/>
        <v>61,19</v>
      </c>
      <c r="L582" s="379"/>
      <c r="O582" s="379"/>
    </row>
    <row r="583" spans="1:15">
      <c r="A583" s="417" t="s">
        <v>2155</v>
      </c>
      <c r="B583" s="417" t="s">
        <v>9429</v>
      </c>
      <c r="C583" s="417" t="s">
        <v>2281</v>
      </c>
      <c r="D583" s="417" t="s">
        <v>15878</v>
      </c>
      <c r="E583" s="391">
        <v>2.1</v>
      </c>
      <c r="F583" s="418">
        <v>44249</v>
      </c>
      <c r="G583" s="417" t="s">
        <v>2286</v>
      </c>
      <c r="I583" s="379">
        <f t="shared" ca="1" si="99"/>
        <v>-322</v>
      </c>
      <c r="J583" s="379">
        <f t="shared" ca="1" si="100"/>
        <v>-224</v>
      </c>
      <c r="K583" s="391" t="str">
        <f t="shared" ca="1" si="101"/>
        <v>62,19</v>
      </c>
      <c r="L583" s="379"/>
      <c r="O583" s="379"/>
    </row>
    <row r="584" spans="1:15">
      <c r="A584" s="417" t="s">
        <v>2155</v>
      </c>
      <c r="B584" s="417" t="s">
        <v>9430</v>
      </c>
      <c r="C584" s="417" t="s">
        <v>2281</v>
      </c>
      <c r="D584" s="417" t="s">
        <v>15879</v>
      </c>
      <c r="E584" s="391">
        <v>2</v>
      </c>
      <c r="F584" s="418">
        <v>44249</v>
      </c>
      <c r="G584" s="417" t="s">
        <v>2283</v>
      </c>
      <c r="I584" s="379">
        <f t="shared" ca="1" si="99"/>
        <v>-322</v>
      </c>
      <c r="J584" s="379">
        <f t="shared" ca="1" si="100"/>
        <v>-224</v>
      </c>
      <c r="K584" s="391" t="str">
        <f t="shared" ca="1" si="101"/>
        <v>62,69</v>
      </c>
      <c r="L584" s="379"/>
      <c r="O584" s="379"/>
    </row>
    <row r="585" spans="1:15">
      <c r="A585" s="417" t="s">
        <v>2155</v>
      </c>
      <c r="B585" s="417" t="s">
        <v>9431</v>
      </c>
      <c r="C585" s="417" t="s">
        <v>2281</v>
      </c>
      <c r="D585" s="417" t="s">
        <v>15880</v>
      </c>
      <c r="E585" s="391">
        <v>1.5</v>
      </c>
      <c r="F585" s="418">
        <v>44249</v>
      </c>
      <c r="G585" s="417" t="s">
        <v>2286</v>
      </c>
      <c r="I585" s="379">
        <f t="shared" ca="1" si="99"/>
        <v>-322</v>
      </c>
      <c r="J585" s="379">
        <f t="shared" ca="1" si="100"/>
        <v>-224</v>
      </c>
      <c r="K585" s="391" t="str">
        <f t="shared" ca="1" si="101"/>
        <v>63,19</v>
      </c>
      <c r="L585" s="379"/>
      <c r="O585" s="379"/>
    </row>
    <row r="586" spans="1:15">
      <c r="A586" s="417" t="s">
        <v>2155</v>
      </c>
      <c r="B586" s="417" t="s">
        <v>9432</v>
      </c>
      <c r="C586" s="417" t="s">
        <v>2281</v>
      </c>
      <c r="D586" s="417" t="s">
        <v>15881</v>
      </c>
      <c r="E586" s="391">
        <v>1.55</v>
      </c>
      <c r="F586" s="418">
        <v>44249</v>
      </c>
      <c r="G586" s="417" t="s">
        <v>2283</v>
      </c>
      <c r="I586" s="379">
        <f t="shared" ref="I586:I649" ca="1" si="102">IF(F586&lt;&gt;"",F586-$I$199,"")</f>
        <v>-322</v>
      </c>
      <c r="J586" s="379">
        <f t="shared" ref="J586:J649" ca="1" si="103">IF(I586&lt;&gt;"",NETWORKDAYS($I$199,F586-1,$N$201:$N$224),"")</f>
        <v>-224</v>
      </c>
      <c r="K586" s="391" t="str">
        <f t="shared" ref="K586:K649" ca="1" si="104">IF(I586&lt;&gt;"",RIGHT(D586,LEN(D586)-FIND(" ",D586)),"")</f>
        <v>63,69</v>
      </c>
      <c r="L586" s="379"/>
      <c r="O586" s="379"/>
    </row>
    <row r="587" spans="1:15">
      <c r="A587" s="417" t="s">
        <v>2155</v>
      </c>
      <c r="B587" s="417" t="s">
        <v>7429</v>
      </c>
      <c r="C587" s="417" t="s">
        <v>2281</v>
      </c>
      <c r="D587" s="417" t="s">
        <v>15882</v>
      </c>
      <c r="E587" s="391">
        <v>1.1000000000000001</v>
      </c>
      <c r="F587" s="418">
        <v>44249</v>
      </c>
      <c r="G587" s="417" t="s">
        <v>2286</v>
      </c>
      <c r="I587" s="379">
        <f t="shared" ca="1" si="102"/>
        <v>-322</v>
      </c>
      <c r="J587" s="379">
        <f t="shared" ca="1" si="103"/>
        <v>-224</v>
      </c>
      <c r="K587" s="391" t="str">
        <f t="shared" ca="1" si="104"/>
        <v>65,19</v>
      </c>
      <c r="L587" s="379"/>
      <c r="O587" s="379"/>
    </row>
    <row r="588" spans="1:15">
      <c r="A588" s="417" t="s">
        <v>2155</v>
      </c>
      <c r="B588" s="417" t="s">
        <v>2455</v>
      </c>
      <c r="C588" s="417" t="s">
        <v>2281</v>
      </c>
      <c r="D588" s="417" t="s">
        <v>15883</v>
      </c>
      <c r="E588" s="391">
        <v>1.2</v>
      </c>
      <c r="F588" s="418">
        <v>44249</v>
      </c>
      <c r="G588" s="417" t="s">
        <v>2283</v>
      </c>
      <c r="I588" s="379">
        <f t="shared" ca="1" si="102"/>
        <v>-322</v>
      </c>
      <c r="J588" s="379">
        <f t="shared" ca="1" si="103"/>
        <v>-224</v>
      </c>
      <c r="K588" s="391" t="str">
        <f t="shared" ca="1" si="104"/>
        <v>64,69</v>
      </c>
      <c r="L588" s="379"/>
      <c r="O588" s="379"/>
    </row>
    <row r="589" spans="1:15">
      <c r="A589" s="417" t="s">
        <v>2155</v>
      </c>
      <c r="B589" s="417" t="s">
        <v>9433</v>
      </c>
      <c r="C589" s="417" t="s">
        <v>2281</v>
      </c>
      <c r="D589" s="417" t="s">
        <v>15884</v>
      </c>
      <c r="E589" s="391">
        <v>0.64</v>
      </c>
      <c r="F589" s="418">
        <v>44249</v>
      </c>
      <c r="G589" s="417" t="s">
        <v>2283</v>
      </c>
      <c r="I589" s="379">
        <f t="shared" ca="1" si="102"/>
        <v>-322</v>
      </c>
      <c r="J589" s="379">
        <f t="shared" ca="1" si="103"/>
        <v>-224</v>
      </c>
      <c r="K589" s="391" t="str">
        <f t="shared" ca="1" si="104"/>
        <v>67,69</v>
      </c>
      <c r="L589" s="379"/>
      <c r="O589" s="379"/>
    </row>
    <row r="590" spans="1:15">
      <c r="A590" s="417" t="s">
        <v>2155</v>
      </c>
      <c r="B590" s="417" t="s">
        <v>2456</v>
      </c>
      <c r="C590" s="417" t="s">
        <v>2281</v>
      </c>
      <c r="D590" s="417" t="s">
        <v>15885</v>
      </c>
      <c r="E590" s="391">
        <v>0.54</v>
      </c>
      <c r="F590" s="418">
        <v>44249</v>
      </c>
      <c r="G590" s="417" t="s">
        <v>2283</v>
      </c>
      <c r="I590" s="379">
        <f t="shared" ca="1" si="102"/>
        <v>-322</v>
      </c>
      <c r="J590" s="379">
        <f t="shared" ca="1" si="103"/>
        <v>-224</v>
      </c>
      <c r="K590" s="391" t="str">
        <f t="shared" ca="1" si="104"/>
        <v>68,69</v>
      </c>
      <c r="L590" s="379"/>
      <c r="O590" s="379"/>
    </row>
    <row r="591" spans="1:15">
      <c r="A591" s="417" t="s">
        <v>2155</v>
      </c>
      <c r="B591" s="417" t="s">
        <v>9434</v>
      </c>
      <c r="C591" s="417" t="s">
        <v>2281</v>
      </c>
      <c r="D591" s="417" t="s">
        <v>15886</v>
      </c>
      <c r="E591" s="391">
        <v>0.44</v>
      </c>
      <c r="F591" s="418">
        <v>44249</v>
      </c>
      <c r="G591" s="417" t="s">
        <v>2283</v>
      </c>
      <c r="I591" s="379">
        <f t="shared" ca="1" si="102"/>
        <v>-322</v>
      </c>
      <c r="J591" s="379">
        <f t="shared" ca="1" si="103"/>
        <v>-224</v>
      </c>
      <c r="K591" s="391" t="str">
        <f t="shared" ca="1" si="104"/>
        <v>69,69</v>
      </c>
      <c r="L591" s="379"/>
      <c r="O591" s="379"/>
    </row>
    <row r="592" spans="1:15">
      <c r="A592" s="417" t="s">
        <v>2155</v>
      </c>
      <c r="B592" s="417" t="s">
        <v>2457</v>
      </c>
      <c r="C592" s="417" t="s">
        <v>2281</v>
      </c>
      <c r="D592" s="417" t="s">
        <v>15887</v>
      </c>
      <c r="E592" s="391">
        <v>0.3</v>
      </c>
      <c r="F592" s="418">
        <v>44249</v>
      </c>
      <c r="G592" s="417" t="s">
        <v>2286</v>
      </c>
      <c r="I592" s="379">
        <f t="shared" ca="1" si="102"/>
        <v>-322</v>
      </c>
      <c r="J592" s="379">
        <f t="shared" ca="1" si="103"/>
        <v>-224</v>
      </c>
      <c r="K592" s="391" t="str">
        <f t="shared" ca="1" si="104"/>
        <v>71,19</v>
      </c>
      <c r="L592" s="379"/>
      <c r="O592" s="379"/>
    </row>
    <row r="593" spans="1:15">
      <c r="A593" s="417" t="s">
        <v>2155</v>
      </c>
      <c r="B593" s="417" t="s">
        <v>9435</v>
      </c>
      <c r="C593" s="417" t="s">
        <v>2281</v>
      </c>
      <c r="D593" s="417" t="s">
        <v>15888</v>
      </c>
      <c r="E593" s="391">
        <v>0.18</v>
      </c>
      <c r="F593" s="418">
        <v>44249</v>
      </c>
      <c r="G593" s="417" t="s">
        <v>2283</v>
      </c>
      <c r="I593" s="379">
        <f t="shared" ca="1" si="102"/>
        <v>-322</v>
      </c>
      <c r="J593" s="379">
        <f t="shared" ca="1" si="103"/>
        <v>-224</v>
      </c>
      <c r="K593" s="391" t="str">
        <f t="shared" ca="1" si="104"/>
        <v>73,69</v>
      </c>
      <c r="L593" s="379"/>
      <c r="O593" s="379"/>
    </row>
    <row r="594" spans="1:15">
      <c r="A594" s="417" t="s">
        <v>2155</v>
      </c>
      <c r="B594" s="417" t="s">
        <v>7430</v>
      </c>
      <c r="C594" s="417" t="s">
        <v>2281</v>
      </c>
      <c r="D594" s="417" t="s">
        <v>15862</v>
      </c>
      <c r="E594" s="391">
        <v>6.67</v>
      </c>
      <c r="F594" s="418">
        <v>44270</v>
      </c>
      <c r="G594" s="417" t="s">
        <v>2283</v>
      </c>
      <c r="I594" s="379">
        <f t="shared" ca="1" si="102"/>
        <v>-301</v>
      </c>
      <c r="J594" s="379">
        <f t="shared" ca="1" si="103"/>
        <v>-209</v>
      </c>
      <c r="K594" s="391" t="str">
        <f t="shared" ca="1" si="104"/>
        <v>52,69</v>
      </c>
      <c r="L594" s="379"/>
      <c r="O594" s="379"/>
    </row>
    <row r="595" spans="1:15">
      <c r="A595" s="417" t="s">
        <v>2155</v>
      </c>
      <c r="B595" s="417" t="s">
        <v>2458</v>
      </c>
      <c r="C595" s="417" t="s">
        <v>2281</v>
      </c>
      <c r="D595" s="417" t="s">
        <v>15864</v>
      </c>
      <c r="E595" s="391">
        <v>7.5</v>
      </c>
      <c r="F595" s="418">
        <v>44270</v>
      </c>
      <c r="G595" s="417" t="s">
        <v>2283</v>
      </c>
      <c r="I595" s="379">
        <f t="shared" ca="1" si="102"/>
        <v>-301</v>
      </c>
      <c r="J595" s="379">
        <f t="shared" ca="1" si="103"/>
        <v>-209</v>
      </c>
      <c r="K595" s="391" t="str">
        <f t="shared" ca="1" si="104"/>
        <v>53,69</v>
      </c>
      <c r="L595" s="379"/>
      <c r="O595" s="379"/>
    </row>
    <row r="596" spans="1:15">
      <c r="A596" s="417" t="s">
        <v>2155</v>
      </c>
      <c r="B596" s="417" t="s">
        <v>2459</v>
      </c>
      <c r="C596" s="417" t="s">
        <v>2281</v>
      </c>
      <c r="D596" s="417" t="s">
        <v>15865</v>
      </c>
      <c r="E596" s="391">
        <v>8</v>
      </c>
      <c r="F596" s="418">
        <v>44270</v>
      </c>
      <c r="G596" s="417" t="s">
        <v>2286</v>
      </c>
      <c r="I596" s="379">
        <f t="shared" ca="1" si="102"/>
        <v>-301</v>
      </c>
      <c r="J596" s="379">
        <f t="shared" ca="1" si="103"/>
        <v>-209</v>
      </c>
      <c r="K596" s="391" t="str">
        <f t="shared" ca="1" si="104"/>
        <v>54,19</v>
      </c>
      <c r="L596" s="379"/>
      <c r="O596" s="379"/>
    </row>
    <row r="597" spans="1:15">
      <c r="A597" s="417" t="s">
        <v>2155</v>
      </c>
      <c r="B597" s="417" t="s">
        <v>2460</v>
      </c>
      <c r="C597" s="417" t="s">
        <v>2281</v>
      </c>
      <c r="D597" s="417" t="s">
        <v>15866</v>
      </c>
      <c r="E597" s="391">
        <v>5.5</v>
      </c>
      <c r="F597" s="418">
        <v>44270</v>
      </c>
      <c r="G597" s="417" t="s">
        <v>2286</v>
      </c>
      <c r="I597" s="379">
        <f t="shared" ca="1" si="102"/>
        <v>-301</v>
      </c>
      <c r="J597" s="379">
        <f t="shared" ca="1" si="103"/>
        <v>-209</v>
      </c>
      <c r="K597" s="391" t="str">
        <f t="shared" ca="1" si="104"/>
        <v>55,19</v>
      </c>
      <c r="L597" s="379"/>
      <c r="O597" s="379"/>
    </row>
    <row r="598" spans="1:15">
      <c r="A598" s="417" t="s">
        <v>2155</v>
      </c>
      <c r="B598" s="417" t="s">
        <v>2461</v>
      </c>
      <c r="C598" s="417" t="s">
        <v>2281</v>
      </c>
      <c r="D598" s="417" t="s">
        <v>15867</v>
      </c>
      <c r="E598" s="391">
        <v>8</v>
      </c>
      <c r="F598" s="418">
        <v>44270</v>
      </c>
      <c r="G598" s="417" t="s">
        <v>2283</v>
      </c>
      <c r="I598" s="379">
        <f t="shared" ca="1" si="102"/>
        <v>-301</v>
      </c>
      <c r="J598" s="379">
        <f t="shared" ca="1" si="103"/>
        <v>-209</v>
      </c>
      <c r="K598" s="391" t="str">
        <f t="shared" ca="1" si="104"/>
        <v>55,69</v>
      </c>
      <c r="L598" s="379"/>
      <c r="O598" s="379"/>
    </row>
    <row r="599" spans="1:15">
      <c r="A599" s="417" t="s">
        <v>2155</v>
      </c>
      <c r="B599" s="417" t="s">
        <v>2462</v>
      </c>
      <c r="C599" s="417" t="s">
        <v>2281</v>
      </c>
      <c r="D599" s="417" t="s">
        <v>15889</v>
      </c>
      <c r="E599" s="391">
        <v>8</v>
      </c>
      <c r="F599" s="418">
        <v>44270</v>
      </c>
      <c r="G599" s="417" t="s">
        <v>2286</v>
      </c>
      <c r="I599" s="379">
        <f t="shared" ca="1" si="102"/>
        <v>-301</v>
      </c>
      <c r="J599" s="379">
        <f t="shared" ca="1" si="103"/>
        <v>-209</v>
      </c>
      <c r="K599" s="391" t="str">
        <f t="shared" ca="1" si="104"/>
        <v>56,19</v>
      </c>
      <c r="L599" s="379"/>
      <c r="O599" s="379"/>
    </row>
    <row r="600" spans="1:15">
      <c r="A600" s="417" t="s">
        <v>2155</v>
      </c>
      <c r="B600" s="417" t="s">
        <v>2463</v>
      </c>
      <c r="C600" s="417" t="s">
        <v>2281</v>
      </c>
      <c r="D600" s="417" t="s">
        <v>15890</v>
      </c>
      <c r="E600" s="391">
        <v>8</v>
      </c>
      <c r="F600" s="418">
        <v>44270</v>
      </c>
      <c r="G600" s="417" t="s">
        <v>2283</v>
      </c>
      <c r="I600" s="379">
        <f t="shared" ca="1" si="102"/>
        <v>-301</v>
      </c>
      <c r="J600" s="379">
        <f t="shared" ca="1" si="103"/>
        <v>-209</v>
      </c>
      <c r="K600" s="391" t="str">
        <f t="shared" ca="1" si="104"/>
        <v>56,69</v>
      </c>
      <c r="L600" s="379"/>
      <c r="O600" s="379"/>
    </row>
    <row r="601" spans="1:15">
      <c r="A601" s="417" t="s">
        <v>2155</v>
      </c>
      <c r="B601" s="417" t="s">
        <v>9436</v>
      </c>
      <c r="C601" s="417" t="s">
        <v>2281</v>
      </c>
      <c r="D601" s="417" t="s">
        <v>15869</v>
      </c>
      <c r="E601" s="391">
        <v>4.5</v>
      </c>
      <c r="F601" s="418">
        <v>44270</v>
      </c>
      <c r="G601" s="417" t="s">
        <v>2283</v>
      </c>
      <c r="I601" s="379">
        <f t="shared" ca="1" si="102"/>
        <v>-301</v>
      </c>
      <c r="J601" s="379">
        <f t="shared" ca="1" si="103"/>
        <v>-209</v>
      </c>
      <c r="K601" s="391" t="str">
        <f t="shared" ca="1" si="104"/>
        <v>57,69</v>
      </c>
      <c r="L601" s="379"/>
      <c r="O601" s="379"/>
    </row>
    <row r="602" spans="1:15">
      <c r="A602" s="417" t="s">
        <v>2155</v>
      </c>
      <c r="B602" s="417" t="s">
        <v>9437</v>
      </c>
      <c r="C602" s="417" t="s">
        <v>2281</v>
      </c>
      <c r="D602" s="417" t="s">
        <v>15872</v>
      </c>
      <c r="E602" s="391">
        <v>6.25</v>
      </c>
      <c r="F602" s="418">
        <v>44270</v>
      </c>
      <c r="G602" s="417" t="s">
        <v>2283</v>
      </c>
      <c r="I602" s="379">
        <f t="shared" ca="1" si="102"/>
        <v>-301</v>
      </c>
      <c r="J602" s="379">
        <f t="shared" ca="1" si="103"/>
        <v>-209</v>
      </c>
      <c r="K602" s="391" t="str">
        <f t="shared" ca="1" si="104"/>
        <v>58,69</v>
      </c>
      <c r="L602" s="379"/>
      <c r="O602" s="379"/>
    </row>
    <row r="603" spans="1:15">
      <c r="A603" s="417" t="s">
        <v>2155</v>
      </c>
      <c r="B603" s="417" t="s">
        <v>7431</v>
      </c>
      <c r="C603" s="417" t="s">
        <v>2281</v>
      </c>
      <c r="D603" s="417" t="s">
        <v>15870</v>
      </c>
      <c r="E603" s="391">
        <v>4.5</v>
      </c>
      <c r="F603" s="418">
        <v>44270</v>
      </c>
      <c r="G603" s="417" t="s">
        <v>2286</v>
      </c>
      <c r="I603" s="379">
        <f t="shared" ca="1" si="102"/>
        <v>-301</v>
      </c>
      <c r="J603" s="379">
        <f t="shared" ca="1" si="103"/>
        <v>-209</v>
      </c>
      <c r="K603" s="391" t="str">
        <f t="shared" ca="1" si="104"/>
        <v>58,19</v>
      </c>
      <c r="L603" s="379"/>
      <c r="O603" s="379"/>
    </row>
    <row r="604" spans="1:15">
      <c r="A604" s="417" t="s">
        <v>2155</v>
      </c>
      <c r="B604" s="417" t="s">
        <v>2464</v>
      </c>
      <c r="C604" s="417" t="s">
        <v>2281</v>
      </c>
      <c r="D604" s="417" t="s">
        <v>15871</v>
      </c>
      <c r="E604" s="391">
        <v>4.5</v>
      </c>
      <c r="F604" s="418">
        <v>44270</v>
      </c>
      <c r="G604" s="417" t="s">
        <v>2286</v>
      </c>
      <c r="I604" s="379">
        <f t="shared" ca="1" si="102"/>
        <v>-301</v>
      </c>
      <c r="J604" s="379">
        <f t="shared" ca="1" si="103"/>
        <v>-209</v>
      </c>
      <c r="K604" s="391" t="str">
        <f t="shared" ca="1" si="104"/>
        <v>59,19</v>
      </c>
      <c r="L604" s="379"/>
      <c r="O604" s="379"/>
    </row>
    <row r="605" spans="1:15">
      <c r="A605" s="417" t="s">
        <v>2155</v>
      </c>
      <c r="B605" s="417" t="s">
        <v>2465</v>
      </c>
      <c r="C605" s="417" t="s">
        <v>2281</v>
      </c>
      <c r="D605" s="417" t="s">
        <v>15874</v>
      </c>
      <c r="E605" s="391">
        <v>2.8</v>
      </c>
      <c r="F605" s="418">
        <v>44270</v>
      </c>
      <c r="G605" s="417" t="s">
        <v>2286</v>
      </c>
      <c r="I605" s="379">
        <f t="shared" ca="1" si="102"/>
        <v>-301</v>
      </c>
      <c r="J605" s="379">
        <f t="shared" ca="1" si="103"/>
        <v>-209</v>
      </c>
      <c r="K605" s="391" t="str">
        <f t="shared" ca="1" si="104"/>
        <v>60,19</v>
      </c>
      <c r="L605" s="379"/>
      <c r="O605" s="379"/>
    </row>
    <row r="606" spans="1:15">
      <c r="A606" s="417" t="s">
        <v>2155</v>
      </c>
      <c r="B606" s="417" t="s">
        <v>9438</v>
      </c>
      <c r="C606" s="417" t="s">
        <v>2281</v>
      </c>
      <c r="D606" s="417" t="s">
        <v>15876</v>
      </c>
      <c r="E606" s="391">
        <v>3.51</v>
      </c>
      <c r="F606" s="418">
        <v>44270</v>
      </c>
      <c r="G606" s="417" t="s">
        <v>2283</v>
      </c>
      <c r="I606" s="379">
        <f t="shared" ca="1" si="102"/>
        <v>-301</v>
      </c>
      <c r="J606" s="379">
        <f t="shared" ca="1" si="103"/>
        <v>-209</v>
      </c>
      <c r="K606" s="391" t="str">
        <f t="shared" ca="1" si="104"/>
        <v>61,69</v>
      </c>
      <c r="L606" s="379"/>
      <c r="O606" s="379"/>
    </row>
    <row r="607" spans="1:15">
      <c r="A607" s="417" t="s">
        <v>2155</v>
      </c>
      <c r="B607" s="417" t="s">
        <v>2466</v>
      </c>
      <c r="C607" s="417" t="s">
        <v>2281</v>
      </c>
      <c r="D607" s="417" t="s">
        <v>15877</v>
      </c>
      <c r="E607" s="391">
        <v>3.12</v>
      </c>
      <c r="F607" s="418">
        <v>44270</v>
      </c>
      <c r="G607" s="417" t="s">
        <v>2286</v>
      </c>
      <c r="I607" s="379">
        <f t="shared" ca="1" si="102"/>
        <v>-301</v>
      </c>
      <c r="J607" s="379">
        <f t="shared" ca="1" si="103"/>
        <v>-209</v>
      </c>
      <c r="K607" s="391" t="str">
        <f t="shared" ca="1" si="104"/>
        <v>61,19</v>
      </c>
      <c r="L607" s="379"/>
      <c r="O607" s="379"/>
    </row>
    <row r="608" spans="1:15">
      <c r="A608" s="417" t="s">
        <v>2155</v>
      </c>
      <c r="B608" s="417" t="s">
        <v>9439</v>
      </c>
      <c r="C608" s="417" t="s">
        <v>2281</v>
      </c>
      <c r="D608" s="417" t="s">
        <v>15879</v>
      </c>
      <c r="E608" s="391">
        <v>3.01</v>
      </c>
      <c r="F608" s="418">
        <v>44270</v>
      </c>
      <c r="G608" s="417" t="s">
        <v>2283</v>
      </c>
      <c r="I608" s="379">
        <f t="shared" ca="1" si="102"/>
        <v>-301</v>
      </c>
      <c r="J608" s="379">
        <f t="shared" ca="1" si="103"/>
        <v>-209</v>
      </c>
      <c r="K608" s="391" t="str">
        <f t="shared" ca="1" si="104"/>
        <v>62,69</v>
      </c>
      <c r="L608" s="379"/>
      <c r="O608" s="379"/>
    </row>
    <row r="609" spans="1:15">
      <c r="A609" s="417" t="s">
        <v>2155</v>
      </c>
      <c r="B609" s="417" t="s">
        <v>9440</v>
      </c>
      <c r="C609" s="417" t="s">
        <v>2281</v>
      </c>
      <c r="D609" s="417" t="s">
        <v>15878</v>
      </c>
      <c r="E609" s="391">
        <v>3.28</v>
      </c>
      <c r="F609" s="418">
        <v>44270</v>
      </c>
      <c r="G609" s="417" t="s">
        <v>2286</v>
      </c>
      <c r="I609" s="379">
        <f t="shared" ca="1" si="102"/>
        <v>-301</v>
      </c>
      <c r="J609" s="379">
        <f t="shared" ca="1" si="103"/>
        <v>-209</v>
      </c>
      <c r="K609" s="391" t="str">
        <f t="shared" ca="1" si="104"/>
        <v>62,19</v>
      </c>
      <c r="L609" s="379"/>
      <c r="O609" s="379"/>
    </row>
    <row r="610" spans="1:15">
      <c r="A610" s="417" t="s">
        <v>2155</v>
      </c>
      <c r="B610" s="417" t="s">
        <v>2467</v>
      </c>
      <c r="C610" s="417" t="s">
        <v>2281</v>
      </c>
      <c r="D610" s="417" t="s">
        <v>15880</v>
      </c>
      <c r="E610" s="391">
        <v>2.58</v>
      </c>
      <c r="F610" s="418">
        <v>44270</v>
      </c>
      <c r="G610" s="417" t="s">
        <v>2286</v>
      </c>
      <c r="I610" s="379">
        <f t="shared" ca="1" si="102"/>
        <v>-301</v>
      </c>
      <c r="J610" s="379">
        <f t="shared" ca="1" si="103"/>
        <v>-209</v>
      </c>
      <c r="K610" s="391" t="str">
        <f t="shared" ca="1" si="104"/>
        <v>63,19</v>
      </c>
      <c r="L610" s="379"/>
      <c r="O610" s="379"/>
    </row>
    <row r="611" spans="1:15">
      <c r="A611" s="417" t="s">
        <v>2155</v>
      </c>
      <c r="B611" s="417" t="s">
        <v>9441</v>
      </c>
      <c r="C611" s="417" t="s">
        <v>2281</v>
      </c>
      <c r="D611" s="417" t="s">
        <v>15891</v>
      </c>
      <c r="E611" s="391">
        <v>2.04</v>
      </c>
      <c r="F611" s="418">
        <v>44270</v>
      </c>
      <c r="G611" s="417" t="s">
        <v>2286</v>
      </c>
      <c r="I611" s="379">
        <f t="shared" ca="1" si="102"/>
        <v>-301</v>
      </c>
      <c r="J611" s="379">
        <f t="shared" ca="1" si="103"/>
        <v>-209</v>
      </c>
      <c r="K611" s="391" t="str">
        <f t="shared" ca="1" si="104"/>
        <v>64,19</v>
      </c>
      <c r="L611" s="379"/>
      <c r="O611" s="379"/>
    </row>
    <row r="612" spans="1:15">
      <c r="A612" s="417" t="s">
        <v>2155</v>
      </c>
      <c r="B612" s="417" t="s">
        <v>18172</v>
      </c>
      <c r="C612" s="417" t="s">
        <v>2281</v>
      </c>
      <c r="D612" s="417" t="s">
        <v>15881</v>
      </c>
      <c r="E612" s="391">
        <v>2.85</v>
      </c>
      <c r="F612" s="418">
        <v>44270</v>
      </c>
      <c r="G612" s="417" t="s">
        <v>2283</v>
      </c>
      <c r="I612" s="379">
        <f t="shared" ca="1" si="102"/>
        <v>-301</v>
      </c>
      <c r="J612" s="379">
        <f t="shared" ca="1" si="103"/>
        <v>-209</v>
      </c>
      <c r="K612" s="391" t="str">
        <f t="shared" ca="1" si="104"/>
        <v>63,69</v>
      </c>
      <c r="L612" s="379"/>
      <c r="O612" s="379"/>
    </row>
    <row r="613" spans="1:15">
      <c r="A613" s="417" t="s">
        <v>2155</v>
      </c>
      <c r="B613" s="417" t="s">
        <v>18173</v>
      </c>
      <c r="C613" s="417" t="s">
        <v>2281</v>
      </c>
      <c r="D613" s="417" t="s">
        <v>15883</v>
      </c>
      <c r="E613" s="391">
        <v>2.77</v>
      </c>
      <c r="F613" s="418">
        <v>44270</v>
      </c>
      <c r="G613" s="417" t="s">
        <v>2283</v>
      </c>
      <c r="I613" s="379">
        <f t="shared" ca="1" si="102"/>
        <v>-301</v>
      </c>
      <c r="J613" s="379">
        <f t="shared" ca="1" si="103"/>
        <v>-209</v>
      </c>
      <c r="K613" s="391" t="str">
        <f t="shared" ca="1" si="104"/>
        <v>64,69</v>
      </c>
      <c r="L613" s="379"/>
      <c r="O613" s="379"/>
    </row>
    <row r="614" spans="1:15">
      <c r="A614" s="417" t="s">
        <v>2155</v>
      </c>
      <c r="B614" s="417" t="s">
        <v>18174</v>
      </c>
      <c r="C614" s="417" t="s">
        <v>2281</v>
      </c>
      <c r="D614" s="417" t="s">
        <v>15882</v>
      </c>
      <c r="E614" s="391">
        <v>2.81</v>
      </c>
      <c r="F614" s="418">
        <v>44270</v>
      </c>
      <c r="G614" s="417" t="s">
        <v>2286</v>
      </c>
      <c r="I614" s="379">
        <f t="shared" ca="1" si="102"/>
        <v>-301</v>
      </c>
      <c r="J614" s="379">
        <f t="shared" ca="1" si="103"/>
        <v>-209</v>
      </c>
      <c r="K614" s="391" t="str">
        <f t="shared" ca="1" si="104"/>
        <v>65,19</v>
      </c>
      <c r="L614" s="379"/>
      <c r="O614" s="379"/>
    </row>
    <row r="615" spans="1:15">
      <c r="A615" s="417" t="s">
        <v>2155</v>
      </c>
      <c r="B615" s="417" t="s">
        <v>18175</v>
      </c>
      <c r="C615" s="417" t="s">
        <v>2281</v>
      </c>
      <c r="D615" s="417" t="s">
        <v>18176</v>
      </c>
      <c r="E615" s="391">
        <v>2.44</v>
      </c>
      <c r="F615" s="418">
        <v>44270</v>
      </c>
      <c r="G615" s="417" t="s">
        <v>2283</v>
      </c>
      <c r="I615" s="379">
        <f t="shared" ca="1" si="102"/>
        <v>-301</v>
      </c>
      <c r="J615" s="379">
        <f t="shared" ca="1" si="103"/>
        <v>-209</v>
      </c>
      <c r="K615" s="391" t="str">
        <f t="shared" ca="1" si="104"/>
        <v>65,69</v>
      </c>
      <c r="L615" s="379"/>
      <c r="O615" s="379"/>
    </row>
    <row r="616" spans="1:15">
      <c r="A616" s="417" t="s">
        <v>2155</v>
      </c>
      <c r="B616" s="417" t="s">
        <v>18177</v>
      </c>
      <c r="C616" s="417" t="s">
        <v>2281</v>
      </c>
      <c r="D616" s="417" t="s">
        <v>18178</v>
      </c>
      <c r="E616" s="391">
        <v>1.63</v>
      </c>
      <c r="F616" s="418">
        <v>44270</v>
      </c>
      <c r="G616" s="417" t="s">
        <v>2283</v>
      </c>
      <c r="I616" s="379">
        <f t="shared" ca="1" si="102"/>
        <v>-301</v>
      </c>
      <c r="J616" s="379">
        <f t="shared" ca="1" si="103"/>
        <v>-209</v>
      </c>
      <c r="K616" s="391" t="str">
        <f t="shared" ca="1" si="104"/>
        <v>66,69</v>
      </c>
      <c r="L616" s="379"/>
      <c r="O616" s="379"/>
    </row>
    <row r="617" spans="1:15">
      <c r="A617" s="417" t="s">
        <v>2155</v>
      </c>
      <c r="B617" s="417" t="s">
        <v>2468</v>
      </c>
      <c r="C617" s="417" t="s">
        <v>2281</v>
      </c>
      <c r="D617" s="417" t="s">
        <v>15892</v>
      </c>
      <c r="E617" s="391">
        <v>1.54</v>
      </c>
      <c r="F617" s="418">
        <v>44270</v>
      </c>
      <c r="G617" s="417" t="s">
        <v>2286</v>
      </c>
      <c r="I617" s="379">
        <f t="shared" ca="1" si="102"/>
        <v>-301</v>
      </c>
      <c r="J617" s="379">
        <f t="shared" ca="1" si="103"/>
        <v>-209</v>
      </c>
      <c r="K617" s="391" t="str">
        <f t="shared" ca="1" si="104"/>
        <v>66,19</v>
      </c>
      <c r="L617" s="379"/>
      <c r="O617" s="379"/>
    </row>
    <row r="618" spans="1:15">
      <c r="A618" s="417" t="s">
        <v>2155</v>
      </c>
      <c r="B618" s="417" t="s">
        <v>9442</v>
      </c>
      <c r="C618" s="417" t="s">
        <v>2281</v>
      </c>
      <c r="D618" s="417" t="s">
        <v>15893</v>
      </c>
      <c r="E618" s="391">
        <v>2.15</v>
      </c>
      <c r="F618" s="418">
        <v>44270</v>
      </c>
      <c r="G618" s="417" t="s">
        <v>2286</v>
      </c>
      <c r="I618" s="379">
        <f t="shared" ca="1" si="102"/>
        <v>-301</v>
      </c>
      <c r="J618" s="379">
        <f t="shared" ca="1" si="103"/>
        <v>-209</v>
      </c>
      <c r="K618" s="391" t="str">
        <f t="shared" ca="1" si="104"/>
        <v>67,19</v>
      </c>
      <c r="L618" s="379"/>
      <c r="O618" s="379"/>
    </row>
    <row r="619" spans="1:15">
      <c r="A619" s="417" t="s">
        <v>2155</v>
      </c>
      <c r="B619" s="417" t="s">
        <v>18179</v>
      </c>
      <c r="C619" s="417" t="s">
        <v>2281</v>
      </c>
      <c r="D619" s="417" t="s">
        <v>15886</v>
      </c>
      <c r="E619" s="391">
        <v>0.95</v>
      </c>
      <c r="F619" s="418">
        <v>44270</v>
      </c>
      <c r="G619" s="417" t="s">
        <v>2283</v>
      </c>
      <c r="I619" s="379">
        <f t="shared" ca="1" si="102"/>
        <v>-301</v>
      </c>
      <c r="J619" s="379">
        <f t="shared" ca="1" si="103"/>
        <v>-209</v>
      </c>
      <c r="K619" s="391" t="str">
        <f t="shared" ca="1" si="104"/>
        <v>69,69</v>
      </c>
      <c r="L619" s="379"/>
      <c r="O619" s="379"/>
    </row>
    <row r="620" spans="1:15">
      <c r="A620" s="417" t="s">
        <v>2155</v>
      </c>
      <c r="B620" s="417" t="s">
        <v>2469</v>
      </c>
      <c r="C620" s="417" t="s">
        <v>2281</v>
      </c>
      <c r="D620" s="417" t="s">
        <v>15894</v>
      </c>
      <c r="E620" s="391">
        <v>0.4</v>
      </c>
      <c r="F620" s="418">
        <v>44270</v>
      </c>
      <c r="G620" s="417" t="s">
        <v>2286</v>
      </c>
      <c r="I620" s="379">
        <f t="shared" ca="1" si="102"/>
        <v>-301</v>
      </c>
      <c r="J620" s="379">
        <f t="shared" ca="1" si="103"/>
        <v>-209</v>
      </c>
      <c r="K620" s="391" t="str">
        <f t="shared" ca="1" si="104"/>
        <v>75,19</v>
      </c>
      <c r="L620" s="379"/>
      <c r="O620" s="379"/>
    </row>
    <row r="621" spans="1:15">
      <c r="A621" s="417" t="s">
        <v>2155</v>
      </c>
      <c r="B621" s="417" t="s">
        <v>9443</v>
      </c>
      <c r="C621" s="417" t="s">
        <v>2281</v>
      </c>
      <c r="D621" s="417" t="s">
        <v>15895</v>
      </c>
      <c r="E621" s="391">
        <v>6</v>
      </c>
      <c r="F621" s="418">
        <v>44305</v>
      </c>
      <c r="G621" s="417" t="s">
        <v>2283</v>
      </c>
      <c r="I621" s="379">
        <f t="shared" ca="1" si="102"/>
        <v>-266</v>
      </c>
      <c r="J621" s="379">
        <f t="shared" ca="1" si="103"/>
        <v>-185</v>
      </c>
      <c r="K621" s="391" t="str">
        <f t="shared" ca="1" si="104"/>
        <v>55,66</v>
      </c>
      <c r="L621" s="379"/>
      <c r="O621" s="379"/>
    </row>
    <row r="622" spans="1:15">
      <c r="A622" s="417" t="s">
        <v>2155</v>
      </c>
      <c r="B622" s="417" t="s">
        <v>9444</v>
      </c>
      <c r="C622" s="417" t="s">
        <v>2281</v>
      </c>
      <c r="D622" s="417" t="s">
        <v>15896</v>
      </c>
      <c r="E622" s="391">
        <v>5.4</v>
      </c>
      <c r="F622" s="418">
        <v>44305</v>
      </c>
      <c r="G622" s="417" t="s">
        <v>2286</v>
      </c>
      <c r="I622" s="379">
        <f t="shared" ca="1" si="102"/>
        <v>-266</v>
      </c>
      <c r="J622" s="379">
        <f t="shared" ca="1" si="103"/>
        <v>-185</v>
      </c>
      <c r="K622" s="391" t="str">
        <f t="shared" ca="1" si="104"/>
        <v>57,16</v>
      </c>
      <c r="L622" s="379"/>
      <c r="O622" s="379"/>
    </row>
    <row r="623" spans="1:15">
      <c r="A623" s="417" t="s">
        <v>2155</v>
      </c>
      <c r="B623" s="417" t="s">
        <v>9445</v>
      </c>
      <c r="C623" s="417" t="s">
        <v>2281</v>
      </c>
      <c r="D623" s="417" t="s">
        <v>15897</v>
      </c>
      <c r="E623" s="391">
        <v>5.4</v>
      </c>
      <c r="F623" s="418">
        <v>44305</v>
      </c>
      <c r="G623" s="417" t="s">
        <v>2283</v>
      </c>
      <c r="I623" s="379">
        <f t="shared" ca="1" si="102"/>
        <v>-266</v>
      </c>
      <c r="J623" s="379">
        <f t="shared" ca="1" si="103"/>
        <v>-185</v>
      </c>
      <c r="K623" s="391" t="str">
        <f t="shared" ca="1" si="104"/>
        <v>57,66</v>
      </c>
      <c r="L623" s="379"/>
      <c r="O623" s="379"/>
    </row>
    <row r="624" spans="1:15">
      <c r="A624" s="417" t="s">
        <v>2155</v>
      </c>
      <c r="B624" s="417" t="s">
        <v>9446</v>
      </c>
      <c r="C624" s="417" t="s">
        <v>2281</v>
      </c>
      <c r="D624" s="417" t="s">
        <v>15898</v>
      </c>
      <c r="E624" s="391">
        <v>5.4</v>
      </c>
      <c r="F624" s="418">
        <v>44305</v>
      </c>
      <c r="G624" s="417" t="s">
        <v>2286</v>
      </c>
      <c r="I624" s="379">
        <f t="shared" ca="1" si="102"/>
        <v>-266</v>
      </c>
      <c r="J624" s="379">
        <f t="shared" ca="1" si="103"/>
        <v>-185</v>
      </c>
      <c r="K624" s="391" t="str">
        <f t="shared" ca="1" si="104"/>
        <v>58,16</v>
      </c>
      <c r="L624" s="379"/>
      <c r="O624" s="379"/>
    </row>
    <row r="625" spans="1:15">
      <c r="A625" s="417" t="s">
        <v>2155</v>
      </c>
      <c r="B625" s="417" t="s">
        <v>9447</v>
      </c>
      <c r="C625" s="417" t="s">
        <v>2281</v>
      </c>
      <c r="D625" s="417" t="s">
        <v>15899</v>
      </c>
      <c r="E625" s="391">
        <v>3.86</v>
      </c>
      <c r="F625" s="418">
        <v>44305</v>
      </c>
      <c r="G625" s="417" t="s">
        <v>2286</v>
      </c>
      <c r="I625" s="379">
        <f t="shared" ca="1" si="102"/>
        <v>-266</v>
      </c>
      <c r="J625" s="379">
        <f t="shared" ca="1" si="103"/>
        <v>-185</v>
      </c>
      <c r="K625" s="391" t="str">
        <f t="shared" ca="1" si="104"/>
        <v>59,16</v>
      </c>
      <c r="L625" s="379"/>
      <c r="O625" s="379"/>
    </row>
    <row r="626" spans="1:15">
      <c r="A626" s="417" t="s">
        <v>2155</v>
      </c>
      <c r="B626" s="417" t="s">
        <v>2470</v>
      </c>
      <c r="C626" s="417" t="s">
        <v>2281</v>
      </c>
      <c r="D626" s="417" t="s">
        <v>15900</v>
      </c>
      <c r="E626" s="391">
        <v>3</v>
      </c>
      <c r="F626" s="418">
        <v>44305</v>
      </c>
      <c r="G626" s="417" t="s">
        <v>2286</v>
      </c>
      <c r="I626" s="379">
        <f t="shared" ca="1" si="102"/>
        <v>-266</v>
      </c>
      <c r="J626" s="379">
        <f t="shared" ca="1" si="103"/>
        <v>-185</v>
      </c>
      <c r="K626" s="391" t="str">
        <f t="shared" ca="1" si="104"/>
        <v>60,16</v>
      </c>
      <c r="L626" s="379"/>
      <c r="O626" s="379"/>
    </row>
    <row r="627" spans="1:15">
      <c r="A627" s="417" t="s">
        <v>2155</v>
      </c>
      <c r="B627" s="417" t="s">
        <v>9448</v>
      </c>
      <c r="C627" s="417" t="s">
        <v>2281</v>
      </c>
      <c r="D627" s="417" t="s">
        <v>15901</v>
      </c>
      <c r="E627" s="391">
        <v>4.2</v>
      </c>
      <c r="F627" s="418">
        <v>44305</v>
      </c>
      <c r="G627" s="417" t="s">
        <v>2286</v>
      </c>
      <c r="I627" s="379">
        <f t="shared" ca="1" si="102"/>
        <v>-266</v>
      </c>
      <c r="J627" s="379">
        <f t="shared" ca="1" si="103"/>
        <v>-185</v>
      </c>
      <c r="K627" s="391" t="str">
        <f t="shared" ca="1" si="104"/>
        <v>61,16</v>
      </c>
      <c r="L627" s="379"/>
      <c r="O627" s="379"/>
    </row>
    <row r="628" spans="1:15">
      <c r="A628" s="417" t="s">
        <v>2155</v>
      </c>
      <c r="B628" s="417" t="s">
        <v>16721</v>
      </c>
      <c r="C628" s="417" t="s">
        <v>2281</v>
      </c>
      <c r="D628" s="417" t="s">
        <v>15953</v>
      </c>
      <c r="E628" s="391">
        <v>3.5</v>
      </c>
      <c r="F628" s="418">
        <v>44305</v>
      </c>
      <c r="G628" s="417" t="s">
        <v>2283</v>
      </c>
      <c r="I628" s="379">
        <f t="shared" ca="1" si="102"/>
        <v>-266</v>
      </c>
      <c r="J628" s="379">
        <f t="shared" ca="1" si="103"/>
        <v>-185</v>
      </c>
      <c r="K628" s="391" t="str">
        <f t="shared" ca="1" si="104"/>
        <v>61,66</v>
      </c>
      <c r="L628" s="379"/>
      <c r="O628" s="379"/>
    </row>
    <row r="629" spans="1:15">
      <c r="A629" s="417" t="s">
        <v>2155</v>
      </c>
      <c r="B629" s="417" t="s">
        <v>9449</v>
      </c>
      <c r="C629" s="417" t="s">
        <v>2281</v>
      </c>
      <c r="D629" s="417" t="s">
        <v>15902</v>
      </c>
      <c r="E629" s="391">
        <v>4</v>
      </c>
      <c r="F629" s="418">
        <v>44305</v>
      </c>
      <c r="G629" s="417" t="s">
        <v>2286</v>
      </c>
      <c r="I629" s="379">
        <f t="shared" ca="1" si="102"/>
        <v>-266</v>
      </c>
      <c r="J629" s="379">
        <f t="shared" ca="1" si="103"/>
        <v>-185</v>
      </c>
      <c r="K629" s="391" t="str">
        <f t="shared" ca="1" si="104"/>
        <v>63,16</v>
      </c>
      <c r="L629" s="379"/>
      <c r="O629" s="379"/>
    </row>
    <row r="630" spans="1:15">
      <c r="A630" s="417" t="s">
        <v>2155</v>
      </c>
      <c r="B630" s="417" t="s">
        <v>9450</v>
      </c>
      <c r="C630" s="417" t="s">
        <v>2281</v>
      </c>
      <c r="D630" s="417" t="s">
        <v>15903</v>
      </c>
      <c r="E630" s="391">
        <v>2.7</v>
      </c>
      <c r="F630" s="418">
        <v>44305</v>
      </c>
      <c r="G630" s="417" t="s">
        <v>2283</v>
      </c>
      <c r="I630" s="379">
        <f t="shared" ca="1" si="102"/>
        <v>-266</v>
      </c>
      <c r="J630" s="379">
        <f t="shared" ca="1" si="103"/>
        <v>-185</v>
      </c>
      <c r="K630" s="391" t="str">
        <f t="shared" ca="1" si="104"/>
        <v>63,66</v>
      </c>
      <c r="L630" s="379"/>
      <c r="O630" s="379"/>
    </row>
    <row r="631" spans="1:15">
      <c r="A631" s="417" t="s">
        <v>2155</v>
      </c>
      <c r="B631" s="417" t="s">
        <v>9451</v>
      </c>
      <c r="C631" s="417" t="s">
        <v>2281</v>
      </c>
      <c r="D631" s="417" t="s">
        <v>15904</v>
      </c>
      <c r="E631" s="391">
        <v>4.05</v>
      </c>
      <c r="F631" s="418">
        <v>44305</v>
      </c>
      <c r="G631" s="417" t="s">
        <v>2286</v>
      </c>
      <c r="I631" s="379">
        <f t="shared" ca="1" si="102"/>
        <v>-266</v>
      </c>
      <c r="J631" s="379">
        <f t="shared" ca="1" si="103"/>
        <v>-185</v>
      </c>
      <c r="K631" s="391" t="str">
        <f t="shared" ca="1" si="104"/>
        <v>64,16</v>
      </c>
      <c r="L631" s="379"/>
      <c r="O631" s="379"/>
    </row>
    <row r="632" spans="1:15">
      <c r="A632" s="417" t="s">
        <v>2155</v>
      </c>
      <c r="B632" s="417" t="s">
        <v>9452</v>
      </c>
      <c r="C632" s="417" t="s">
        <v>2281</v>
      </c>
      <c r="D632" s="417" t="s">
        <v>15905</v>
      </c>
      <c r="E632" s="391">
        <v>2.2999999999999998</v>
      </c>
      <c r="F632" s="418">
        <v>44305</v>
      </c>
      <c r="G632" s="417" t="s">
        <v>2283</v>
      </c>
      <c r="I632" s="379">
        <f t="shared" ca="1" si="102"/>
        <v>-266</v>
      </c>
      <c r="J632" s="379">
        <f t="shared" ca="1" si="103"/>
        <v>-185</v>
      </c>
      <c r="K632" s="391" t="str">
        <f t="shared" ca="1" si="104"/>
        <v>64,66</v>
      </c>
      <c r="L632" s="379"/>
      <c r="O632" s="379"/>
    </row>
    <row r="633" spans="1:15">
      <c r="A633" s="417" t="s">
        <v>2155</v>
      </c>
      <c r="B633" s="417" t="s">
        <v>18180</v>
      </c>
      <c r="C633" s="417" t="s">
        <v>2281</v>
      </c>
      <c r="D633" s="417" t="s">
        <v>18181</v>
      </c>
      <c r="E633" s="391">
        <v>3</v>
      </c>
      <c r="F633" s="418">
        <v>44305</v>
      </c>
      <c r="G633" s="417" t="s">
        <v>2283</v>
      </c>
      <c r="I633" s="379">
        <f t="shared" ca="1" si="102"/>
        <v>-266</v>
      </c>
      <c r="J633" s="379">
        <f t="shared" ca="1" si="103"/>
        <v>-185</v>
      </c>
      <c r="K633" s="391" t="str">
        <f t="shared" ca="1" si="104"/>
        <v>66,66</v>
      </c>
      <c r="L633" s="379"/>
      <c r="O633" s="379"/>
    </row>
    <row r="634" spans="1:15">
      <c r="A634" s="417" t="s">
        <v>2155</v>
      </c>
      <c r="B634" s="417" t="s">
        <v>9453</v>
      </c>
      <c r="C634" s="417" t="s">
        <v>2281</v>
      </c>
      <c r="D634" s="417" t="s">
        <v>15906</v>
      </c>
      <c r="E634" s="391">
        <v>1.85</v>
      </c>
      <c r="F634" s="418">
        <v>44305</v>
      </c>
      <c r="G634" s="417" t="s">
        <v>2286</v>
      </c>
      <c r="I634" s="379">
        <f t="shared" ca="1" si="102"/>
        <v>-266</v>
      </c>
      <c r="J634" s="379">
        <f t="shared" ca="1" si="103"/>
        <v>-185</v>
      </c>
      <c r="K634" s="391" t="str">
        <f t="shared" ca="1" si="104"/>
        <v>66,16</v>
      </c>
      <c r="L634" s="379"/>
      <c r="O634" s="379"/>
    </row>
    <row r="635" spans="1:15">
      <c r="A635" s="417" t="s">
        <v>2155</v>
      </c>
      <c r="B635" s="417" t="s">
        <v>16722</v>
      </c>
      <c r="C635" s="417" t="s">
        <v>2281</v>
      </c>
      <c r="D635" s="417" t="s">
        <v>16723</v>
      </c>
      <c r="E635" s="391">
        <v>1.2</v>
      </c>
      <c r="F635" s="418">
        <v>44305</v>
      </c>
      <c r="G635" s="417" t="s">
        <v>2283</v>
      </c>
      <c r="I635" s="379">
        <f t="shared" ca="1" si="102"/>
        <v>-266</v>
      </c>
      <c r="J635" s="379">
        <f t="shared" ca="1" si="103"/>
        <v>-185</v>
      </c>
      <c r="K635" s="391" t="str">
        <f t="shared" ca="1" si="104"/>
        <v>70,66</v>
      </c>
      <c r="L635" s="379"/>
      <c r="O635" s="379"/>
    </row>
    <row r="636" spans="1:15">
      <c r="A636" s="417" t="s">
        <v>2155</v>
      </c>
      <c r="B636" s="417" t="s">
        <v>9454</v>
      </c>
      <c r="C636" s="417" t="s">
        <v>2281</v>
      </c>
      <c r="D636" s="417" t="s">
        <v>15907</v>
      </c>
      <c r="E636" s="391">
        <v>1.2</v>
      </c>
      <c r="F636" s="418">
        <v>44305</v>
      </c>
      <c r="G636" s="417" t="s">
        <v>2286</v>
      </c>
      <c r="I636" s="379">
        <f t="shared" ca="1" si="102"/>
        <v>-266</v>
      </c>
      <c r="J636" s="379">
        <f t="shared" ca="1" si="103"/>
        <v>-185</v>
      </c>
      <c r="K636" s="391" t="str">
        <f t="shared" ca="1" si="104"/>
        <v>70,16</v>
      </c>
      <c r="L636" s="379"/>
      <c r="O636" s="379"/>
    </row>
    <row r="637" spans="1:15">
      <c r="A637" s="417" t="s">
        <v>2155</v>
      </c>
      <c r="B637" s="417" t="s">
        <v>18182</v>
      </c>
      <c r="C637" s="417" t="s">
        <v>2281</v>
      </c>
      <c r="D637" s="417" t="s">
        <v>18183</v>
      </c>
      <c r="E637" s="391">
        <v>1.1000000000000001</v>
      </c>
      <c r="F637" s="418">
        <v>44305</v>
      </c>
      <c r="G637" s="417" t="s">
        <v>2286</v>
      </c>
      <c r="I637" s="379">
        <f t="shared" ca="1" si="102"/>
        <v>-266</v>
      </c>
      <c r="J637" s="379">
        <f t="shared" ca="1" si="103"/>
        <v>-185</v>
      </c>
      <c r="K637" s="391" t="str">
        <f t="shared" ca="1" si="104"/>
        <v>72,16</v>
      </c>
      <c r="L637" s="379"/>
      <c r="O637" s="379"/>
    </row>
    <row r="638" spans="1:15">
      <c r="A638" s="417" t="s">
        <v>2155</v>
      </c>
      <c r="B638" s="417" t="s">
        <v>17735</v>
      </c>
      <c r="C638" s="417" t="s">
        <v>2281</v>
      </c>
      <c r="D638" s="417" t="s">
        <v>17736</v>
      </c>
      <c r="E638" s="391">
        <v>0.3</v>
      </c>
      <c r="F638" s="418">
        <v>44305</v>
      </c>
      <c r="G638" s="417" t="s">
        <v>2286</v>
      </c>
      <c r="I638" s="379">
        <f t="shared" ca="1" si="102"/>
        <v>-266</v>
      </c>
      <c r="J638" s="379">
        <f t="shared" ca="1" si="103"/>
        <v>-185</v>
      </c>
      <c r="K638" s="391" t="str">
        <f t="shared" ca="1" si="104"/>
        <v>73,16</v>
      </c>
      <c r="L638" s="379"/>
      <c r="O638" s="379"/>
    </row>
    <row r="639" spans="1:15">
      <c r="A639" s="417" t="s">
        <v>2155</v>
      </c>
      <c r="B639" s="417" t="s">
        <v>9455</v>
      </c>
      <c r="C639" s="417" t="s">
        <v>2281</v>
      </c>
      <c r="D639" s="417" t="s">
        <v>15908</v>
      </c>
      <c r="E639" s="391">
        <v>1</v>
      </c>
      <c r="F639" s="418">
        <v>44305</v>
      </c>
      <c r="G639" s="417" t="s">
        <v>2283</v>
      </c>
      <c r="I639" s="379">
        <f t="shared" ca="1" si="102"/>
        <v>-266</v>
      </c>
      <c r="J639" s="379">
        <f t="shared" ca="1" si="103"/>
        <v>-185</v>
      </c>
      <c r="K639" s="391" t="str">
        <f t="shared" ca="1" si="104"/>
        <v>72,66</v>
      </c>
      <c r="L639" s="379"/>
      <c r="O639" s="379"/>
    </row>
    <row r="640" spans="1:15">
      <c r="A640" s="417" t="s">
        <v>2155</v>
      </c>
      <c r="B640" s="417" t="s">
        <v>6555</v>
      </c>
      <c r="C640" s="417" t="s">
        <v>2281</v>
      </c>
      <c r="D640" s="417" t="s">
        <v>15909</v>
      </c>
      <c r="E640" s="391">
        <v>24.7</v>
      </c>
      <c r="F640" s="418">
        <v>44337</v>
      </c>
      <c r="G640" s="417" t="s">
        <v>2286</v>
      </c>
      <c r="I640" s="379">
        <f t="shared" ca="1" si="102"/>
        <v>-234</v>
      </c>
      <c r="J640" s="379">
        <f t="shared" ca="1" si="103"/>
        <v>-163</v>
      </c>
      <c r="K640" s="391" t="str">
        <f t="shared" ca="1" si="104"/>
        <v>32,82</v>
      </c>
      <c r="L640" s="379"/>
      <c r="O640" s="379"/>
    </row>
    <row r="641" spans="1:15">
      <c r="A641" s="417" t="s">
        <v>2155</v>
      </c>
      <c r="B641" s="417" t="s">
        <v>2471</v>
      </c>
      <c r="C641" s="417" t="s">
        <v>2281</v>
      </c>
      <c r="D641" s="417" t="s">
        <v>15910</v>
      </c>
      <c r="E641" s="391">
        <v>21</v>
      </c>
      <c r="F641" s="418">
        <v>44337</v>
      </c>
      <c r="G641" s="417" t="s">
        <v>2286</v>
      </c>
      <c r="I641" s="379">
        <f t="shared" ca="1" si="102"/>
        <v>-234</v>
      </c>
      <c r="J641" s="379">
        <f t="shared" ca="1" si="103"/>
        <v>-163</v>
      </c>
      <c r="K641" s="391" t="str">
        <f t="shared" ca="1" si="104"/>
        <v>47,32</v>
      </c>
      <c r="L641" s="379"/>
      <c r="O641" s="379"/>
    </row>
    <row r="642" spans="1:15">
      <c r="A642" s="417" t="s">
        <v>2155</v>
      </c>
      <c r="B642" s="417" t="s">
        <v>18184</v>
      </c>
      <c r="C642" s="417" t="s">
        <v>2281</v>
      </c>
      <c r="D642" s="417" t="s">
        <v>15835</v>
      </c>
      <c r="E642" s="391">
        <v>4.5999999999999996</v>
      </c>
      <c r="F642" s="418">
        <v>44337</v>
      </c>
      <c r="G642" s="417" t="s">
        <v>2286</v>
      </c>
      <c r="I642" s="379">
        <f t="shared" ca="1" si="102"/>
        <v>-234</v>
      </c>
      <c r="J642" s="379">
        <f t="shared" ca="1" si="103"/>
        <v>-163</v>
      </c>
      <c r="K642" s="391" t="str">
        <f t="shared" ca="1" si="104"/>
        <v>64,57</v>
      </c>
      <c r="L642" s="379"/>
      <c r="O642" s="379"/>
    </row>
    <row r="643" spans="1:15">
      <c r="A643" s="417" t="s">
        <v>2155</v>
      </c>
      <c r="B643" s="417" t="s">
        <v>18185</v>
      </c>
      <c r="C643" s="417" t="s">
        <v>2281</v>
      </c>
      <c r="D643" s="417" t="s">
        <v>18186</v>
      </c>
      <c r="E643" s="391">
        <v>2</v>
      </c>
      <c r="F643" s="418">
        <v>44337</v>
      </c>
      <c r="G643" s="417" t="s">
        <v>2286</v>
      </c>
      <c r="I643" s="379">
        <f t="shared" ca="1" si="102"/>
        <v>-234</v>
      </c>
      <c r="J643" s="379">
        <f t="shared" ca="1" si="103"/>
        <v>-163</v>
      </c>
      <c r="K643" s="391" t="str">
        <f t="shared" ca="1" si="104"/>
        <v>70,57</v>
      </c>
      <c r="L643" s="379"/>
      <c r="O643" s="379"/>
    </row>
    <row r="644" spans="1:15">
      <c r="A644" s="417" t="s">
        <v>2155</v>
      </c>
      <c r="B644" s="417" t="s">
        <v>9456</v>
      </c>
      <c r="C644" s="417" t="s">
        <v>2281</v>
      </c>
      <c r="D644" s="417" t="s">
        <v>4900</v>
      </c>
      <c r="E644" s="391">
        <v>32</v>
      </c>
      <c r="F644" s="418">
        <v>44365</v>
      </c>
      <c r="G644" s="417" t="s">
        <v>2286</v>
      </c>
      <c r="I644" s="379">
        <f t="shared" ca="1" si="102"/>
        <v>-206</v>
      </c>
      <c r="J644" s="379">
        <f t="shared" ca="1" si="103"/>
        <v>-144</v>
      </c>
      <c r="K644" s="391" t="str">
        <f t="shared" ca="1" si="104"/>
        <v>25,71</v>
      </c>
      <c r="L644" s="379"/>
      <c r="O644" s="379"/>
    </row>
    <row r="645" spans="1:15">
      <c r="A645" s="417" t="s">
        <v>2155</v>
      </c>
      <c r="B645" s="417" t="s">
        <v>9457</v>
      </c>
      <c r="C645" s="417" t="s">
        <v>2281</v>
      </c>
      <c r="D645" s="417" t="s">
        <v>15911</v>
      </c>
      <c r="E645" s="391">
        <v>22.11</v>
      </c>
      <c r="F645" s="418">
        <v>44365</v>
      </c>
      <c r="G645" s="417" t="s">
        <v>2286</v>
      </c>
      <c r="I645" s="379">
        <f t="shared" ca="1" si="102"/>
        <v>-206</v>
      </c>
      <c r="J645" s="379">
        <f t="shared" ca="1" si="103"/>
        <v>-144</v>
      </c>
      <c r="K645" s="391" t="str">
        <f t="shared" ca="1" si="104"/>
        <v>37,71</v>
      </c>
      <c r="L645" s="379"/>
      <c r="O645" s="379"/>
    </row>
    <row r="646" spans="1:15">
      <c r="A646" s="417" t="s">
        <v>2155</v>
      </c>
      <c r="B646" s="417" t="s">
        <v>9458</v>
      </c>
      <c r="C646" s="417" t="s">
        <v>2281</v>
      </c>
      <c r="D646" s="417" t="s">
        <v>2506</v>
      </c>
      <c r="E646" s="391">
        <v>5.57</v>
      </c>
      <c r="F646" s="418">
        <v>44365</v>
      </c>
      <c r="G646" s="417" t="s">
        <v>2283</v>
      </c>
      <c r="I646" s="379">
        <f t="shared" ca="1" si="102"/>
        <v>-206</v>
      </c>
      <c r="J646" s="379">
        <f t="shared" ca="1" si="103"/>
        <v>-144</v>
      </c>
      <c r="K646" s="391" t="str">
        <f t="shared" ca="1" si="104"/>
        <v>44,46</v>
      </c>
      <c r="L646" s="379"/>
      <c r="O646" s="379"/>
    </row>
    <row r="647" spans="1:15">
      <c r="A647" s="417" t="s">
        <v>2155</v>
      </c>
      <c r="B647" s="417" t="s">
        <v>2472</v>
      </c>
      <c r="C647" s="417" t="s">
        <v>2281</v>
      </c>
      <c r="D647" s="417" t="s">
        <v>15912</v>
      </c>
      <c r="E647" s="391">
        <v>11</v>
      </c>
      <c r="F647" s="418">
        <v>44365</v>
      </c>
      <c r="G647" s="417" t="s">
        <v>2286</v>
      </c>
      <c r="I647" s="379">
        <f t="shared" ca="1" si="102"/>
        <v>-206</v>
      </c>
      <c r="J647" s="379">
        <f t="shared" ca="1" si="103"/>
        <v>-144</v>
      </c>
      <c r="K647" s="391" t="str">
        <f t="shared" ca="1" si="104"/>
        <v>45,71</v>
      </c>
      <c r="L647" s="379"/>
      <c r="O647" s="379"/>
    </row>
    <row r="648" spans="1:15">
      <c r="A648" s="417" t="s">
        <v>2155</v>
      </c>
      <c r="B648" s="417" t="s">
        <v>9459</v>
      </c>
      <c r="C648" s="417" t="s">
        <v>2281</v>
      </c>
      <c r="D648" s="417" t="s">
        <v>15397</v>
      </c>
      <c r="E648" s="391">
        <v>2.76</v>
      </c>
      <c r="F648" s="418">
        <v>44365</v>
      </c>
      <c r="G648" s="417" t="s">
        <v>2283</v>
      </c>
      <c r="I648" s="379">
        <f t="shared" ca="1" si="102"/>
        <v>-206</v>
      </c>
      <c r="J648" s="379">
        <f t="shared" ca="1" si="103"/>
        <v>-144</v>
      </c>
      <c r="K648" s="391" t="str">
        <f t="shared" ca="1" si="104"/>
        <v>47,46</v>
      </c>
      <c r="L648" s="379"/>
      <c r="O648" s="379"/>
    </row>
    <row r="649" spans="1:15">
      <c r="A649" s="417" t="s">
        <v>2155</v>
      </c>
      <c r="B649" s="417" t="s">
        <v>9460</v>
      </c>
      <c r="C649" s="417" t="s">
        <v>2281</v>
      </c>
      <c r="D649" s="417" t="s">
        <v>15913</v>
      </c>
      <c r="E649" s="391">
        <v>10.8</v>
      </c>
      <c r="F649" s="418">
        <v>44365</v>
      </c>
      <c r="G649" s="417" t="s">
        <v>2286</v>
      </c>
      <c r="I649" s="379">
        <f t="shared" ca="1" si="102"/>
        <v>-206</v>
      </c>
      <c r="J649" s="379">
        <f t="shared" ca="1" si="103"/>
        <v>-144</v>
      </c>
      <c r="K649" s="391" t="str">
        <f t="shared" ca="1" si="104"/>
        <v>53,96</v>
      </c>
      <c r="L649" s="379"/>
      <c r="O649" s="379"/>
    </row>
    <row r="650" spans="1:15">
      <c r="A650" s="417" t="s">
        <v>2155</v>
      </c>
      <c r="B650" s="417" t="s">
        <v>9461</v>
      </c>
      <c r="C650" s="417" t="s">
        <v>2281</v>
      </c>
      <c r="D650" s="417" t="s">
        <v>15914</v>
      </c>
      <c r="E650" s="391">
        <v>5</v>
      </c>
      <c r="F650" s="418">
        <v>44365</v>
      </c>
      <c r="G650" s="417" t="s">
        <v>2283</v>
      </c>
      <c r="I650" s="379">
        <f t="shared" ref="I650:I713" ca="1" si="105">IF(F650&lt;&gt;"",F650-$I$199,"")</f>
        <v>-206</v>
      </c>
      <c r="J650" s="379">
        <f t="shared" ref="J650:J713" ca="1" si="106">IF(I650&lt;&gt;"",NETWORKDAYS($I$199,F650-1,$N$201:$N$224),"")</f>
        <v>-144</v>
      </c>
      <c r="K650" s="391" t="str">
        <f t="shared" ref="K650:K713" ca="1" si="107">IF(I650&lt;&gt;"",RIGHT(D650,LEN(D650)-FIND(" ",D650)),"")</f>
        <v>57,46</v>
      </c>
      <c r="L650" s="379"/>
      <c r="O650" s="379"/>
    </row>
    <row r="651" spans="1:15">
      <c r="A651" s="417" t="s">
        <v>2155</v>
      </c>
      <c r="B651" s="417" t="s">
        <v>9462</v>
      </c>
      <c r="C651" s="417" t="s">
        <v>2281</v>
      </c>
      <c r="D651" s="417" t="s">
        <v>15915</v>
      </c>
      <c r="E651" s="391">
        <v>6</v>
      </c>
      <c r="F651" s="418">
        <v>44365</v>
      </c>
      <c r="G651" s="417" t="s">
        <v>2286</v>
      </c>
      <c r="I651" s="379">
        <f t="shared" ca="1" si="105"/>
        <v>-206</v>
      </c>
      <c r="J651" s="379">
        <f t="shared" ca="1" si="106"/>
        <v>-144</v>
      </c>
      <c r="K651" s="391" t="str">
        <f t="shared" ca="1" si="107"/>
        <v>57,96</v>
      </c>
      <c r="L651" s="379"/>
      <c r="O651" s="379"/>
    </row>
    <row r="652" spans="1:15">
      <c r="A652" s="417" t="s">
        <v>2155</v>
      </c>
      <c r="B652" s="417" t="s">
        <v>9463</v>
      </c>
      <c r="C652" s="417" t="s">
        <v>2281</v>
      </c>
      <c r="D652" s="417" t="s">
        <v>15916</v>
      </c>
      <c r="E652" s="391">
        <v>6</v>
      </c>
      <c r="F652" s="418">
        <v>44365</v>
      </c>
      <c r="G652" s="417" t="s">
        <v>2286</v>
      </c>
      <c r="I652" s="379">
        <f t="shared" ca="1" si="105"/>
        <v>-206</v>
      </c>
      <c r="J652" s="379">
        <f t="shared" ca="1" si="106"/>
        <v>-144</v>
      </c>
      <c r="K652" s="391" t="str">
        <f t="shared" ca="1" si="107"/>
        <v>59,96</v>
      </c>
      <c r="L652" s="379"/>
      <c r="O652" s="379"/>
    </row>
    <row r="653" spans="1:15">
      <c r="A653" s="417" t="s">
        <v>2155</v>
      </c>
      <c r="B653" s="417" t="s">
        <v>9464</v>
      </c>
      <c r="C653" s="417" t="s">
        <v>2281</v>
      </c>
      <c r="D653" s="417" t="s">
        <v>15917</v>
      </c>
      <c r="E653" s="391">
        <v>2.5</v>
      </c>
      <c r="F653" s="418">
        <v>44365</v>
      </c>
      <c r="G653" s="417" t="s">
        <v>2283</v>
      </c>
      <c r="I653" s="379">
        <f t="shared" ca="1" si="105"/>
        <v>-206</v>
      </c>
      <c r="J653" s="379">
        <f t="shared" ca="1" si="106"/>
        <v>-144</v>
      </c>
      <c r="K653" s="391" t="str">
        <f t="shared" ca="1" si="107"/>
        <v>64,46</v>
      </c>
      <c r="L653" s="379"/>
      <c r="O653" s="379"/>
    </row>
    <row r="654" spans="1:15">
      <c r="A654" s="417" t="s">
        <v>2155</v>
      </c>
      <c r="B654" s="417" t="s">
        <v>9465</v>
      </c>
      <c r="C654" s="417" t="s">
        <v>2281</v>
      </c>
      <c r="D654" s="417" t="s">
        <v>15918</v>
      </c>
      <c r="E654" s="391">
        <v>4</v>
      </c>
      <c r="F654" s="418">
        <v>44365</v>
      </c>
      <c r="G654" s="417" t="s">
        <v>2286</v>
      </c>
      <c r="I654" s="379">
        <f t="shared" ca="1" si="105"/>
        <v>-206</v>
      </c>
      <c r="J654" s="379">
        <f t="shared" ca="1" si="106"/>
        <v>-144</v>
      </c>
      <c r="K654" s="391" t="str">
        <f t="shared" ca="1" si="107"/>
        <v>66,96</v>
      </c>
      <c r="L654" s="379"/>
      <c r="O654" s="379"/>
    </row>
    <row r="655" spans="1:15">
      <c r="A655" s="417" t="s">
        <v>2155</v>
      </c>
      <c r="B655" s="417" t="s">
        <v>2474</v>
      </c>
      <c r="C655" s="417" t="s">
        <v>2281</v>
      </c>
      <c r="D655" s="417" t="s">
        <v>15919</v>
      </c>
      <c r="E655" s="391">
        <v>38.15</v>
      </c>
      <c r="F655" s="418">
        <v>44393</v>
      </c>
      <c r="G655" s="417" t="s">
        <v>2286</v>
      </c>
      <c r="I655" s="379">
        <f t="shared" ca="1" si="105"/>
        <v>-178</v>
      </c>
      <c r="J655" s="379">
        <f t="shared" ca="1" si="106"/>
        <v>-124</v>
      </c>
      <c r="K655" s="391" t="str">
        <f t="shared" ca="1" si="107"/>
        <v>22,19</v>
      </c>
      <c r="L655" s="379"/>
      <c r="O655" s="379"/>
    </row>
    <row r="656" spans="1:15">
      <c r="A656" s="417" t="s">
        <v>2155</v>
      </c>
      <c r="B656" s="417" t="s">
        <v>2476</v>
      </c>
      <c r="C656" s="417" t="s">
        <v>2281</v>
      </c>
      <c r="D656" s="417" t="s">
        <v>15920</v>
      </c>
      <c r="E656" s="391">
        <v>35.619999999999997</v>
      </c>
      <c r="F656" s="418">
        <v>44484</v>
      </c>
      <c r="G656" s="417" t="s">
        <v>2286</v>
      </c>
      <c r="I656" s="379">
        <f t="shared" ca="1" si="105"/>
        <v>-87</v>
      </c>
      <c r="J656" s="379">
        <f t="shared" ca="1" si="106"/>
        <v>-61</v>
      </c>
      <c r="K656" s="391" t="str">
        <f t="shared" ca="1" si="107"/>
        <v>19,44</v>
      </c>
      <c r="L656" s="379"/>
      <c r="O656" s="379"/>
    </row>
    <row r="657" spans="1:15">
      <c r="A657" s="417" t="s">
        <v>2155</v>
      </c>
      <c r="B657" s="417" t="s">
        <v>9466</v>
      </c>
      <c r="C657" s="417" t="s">
        <v>2281</v>
      </c>
      <c r="D657" s="417" t="s">
        <v>2689</v>
      </c>
      <c r="E657" s="391">
        <v>39.4</v>
      </c>
      <c r="F657" s="418">
        <v>44547</v>
      </c>
      <c r="G657" s="417" t="s">
        <v>2286</v>
      </c>
      <c r="I657" s="379">
        <f t="shared" ca="1" si="105"/>
        <v>-24</v>
      </c>
      <c r="J657" s="379">
        <f t="shared" ca="1" si="106"/>
        <v>-18</v>
      </c>
      <c r="K657" s="391" t="str">
        <f t="shared" ca="1" si="107"/>
        <v>22,21</v>
      </c>
      <c r="L657" s="379"/>
      <c r="O657" s="379"/>
    </row>
    <row r="658" spans="1:15">
      <c r="A658" s="417" t="s">
        <v>2155</v>
      </c>
      <c r="B658" s="417" t="s">
        <v>9467</v>
      </c>
      <c r="C658" s="417" t="s">
        <v>2281</v>
      </c>
      <c r="D658" s="417" t="s">
        <v>15921</v>
      </c>
      <c r="E658" s="391">
        <v>35.11</v>
      </c>
      <c r="F658" s="418">
        <v>44547</v>
      </c>
      <c r="G658" s="417" t="s">
        <v>2286</v>
      </c>
      <c r="I658" s="379">
        <f t="shared" ca="1" si="105"/>
        <v>-24</v>
      </c>
      <c r="J658" s="379">
        <f t="shared" ca="1" si="106"/>
        <v>-18</v>
      </c>
      <c r="K658" s="391" t="str">
        <f t="shared" ca="1" si="107"/>
        <v>23,21</v>
      </c>
      <c r="L658" s="379"/>
      <c r="O658" s="379"/>
    </row>
    <row r="659" spans="1:15">
      <c r="A659" s="417" t="s">
        <v>2155</v>
      </c>
      <c r="B659" s="417" t="s">
        <v>9468</v>
      </c>
      <c r="C659" s="417" t="s">
        <v>2281</v>
      </c>
      <c r="D659" s="417" t="s">
        <v>15922</v>
      </c>
      <c r="E659" s="391">
        <v>21</v>
      </c>
      <c r="F659" s="418">
        <v>44911</v>
      </c>
      <c r="G659" s="417" t="s">
        <v>2286</v>
      </c>
      <c r="I659" s="379">
        <f t="shared" ca="1" si="105"/>
        <v>340</v>
      </c>
      <c r="J659" s="379">
        <f t="shared" ca="1" si="106"/>
        <v>239</v>
      </c>
      <c r="K659" s="391" t="str">
        <f t="shared" ca="1" si="107"/>
        <v>43,71</v>
      </c>
      <c r="L659" s="379"/>
      <c r="O659" s="379"/>
    </row>
    <row r="660" spans="1:15">
      <c r="A660" s="417" t="s">
        <v>2155</v>
      </c>
      <c r="B660" s="417" t="s">
        <v>16724</v>
      </c>
      <c r="C660" s="417" t="s">
        <v>2281</v>
      </c>
      <c r="D660" s="417" t="s">
        <v>16725</v>
      </c>
      <c r="E660" s="391">
        <v>0.01</v>
      </c>
      <c r="F660" s="418">
        <v>44547</v>
      </c>
      <c r="G660" s="417" t="s">
        <v>2286</v>
      </c>
      <c r="I660" s="379">
        <f t="shared" ca="1" si="105"/>
        <v>-24</v>
      </c>
      <c r="J660" s="379">
        <f t="shared" ca="1" si="106"/>
        <v>-18</v>
      </c>
      <c r="K660" s="391" t="str">
        <f t="shared" ca="1" si="107"/>
        <v>56,21</v>
      </c>
      <c r="L660" s="379"/>
      <c r="O660" s="379"/>
    </row>
    <row r="661" spans="1:15">
      <c r="A661" s="417" t="s">
        <v>2155</v>
      </c>
      <c r="B661" s="417" t="s">
        <v>16726</v>
      </c>
      <c r="C661" s="417" t="s">
        <v>2281</v>
      </c>
      <c r="D661" s="417" t="s">
        <v>16727</v>
      </c>
      <c r="E661" s="391">
        <v>9.15</v>
      </c>
      <c r="F661" s="418">
        <v>44547</v>
      </c>
      <c r="G661" s="417" t="s">
        <v>2286</v>
      </c>
      <c r="I661" s="379">
        <f t="shared" ca="1" si="105"/>
        <v>-24</v>
      </c>
      <c r="J661" s="379">
        <f t="shared" ca="1" si="106"/>
        <v>-18</v>
      </c>
      <c r="K661" s="391" t="str">
        <f t="shared" ca="1" si="107"/>
        <v>57,21</v>
      </c>
      <c r="L661" s="379"/>
      <c r="O661" s="379"/>
    </row>
    <row r="662" spans="1:15">
      <c r="A662" s="417" t="s">
        <v>2155</v>
      </c>
      <c r="B662" s="417" t="s">
        <v>9469</v>
      </c>
      <c r="C662" s="417" t="s">
        <v>2332</v>
      </c>
      <c r="D662" s="417" t="s">
        <v>15923</v>
      </c>
      <c r="E662" s="391">
        <v>0.02</v>
      </c>
      <c r="F662" s="418">
        <v>44214</v>
      </c>
      <c r="G662" s="417" t="s">
        <v>2286</v>
      </c>
      <c r="I662" s="379">
        <f t="shared" ca="1" si="105"/>
        <v>-357</v>
      </c>
      <c r="J662" s="379">
        <f t="shared" ca="1" si="106"/>
        <v>-247</v>
      </c>
      <c r="K662" s="391" t="str">
        <f t="shared" ca="1" si="107"/>
        <v>41,82</v>
      </c>
      <c r="L662" s="379"/>
      <c r="O662" s="379"/>
    </row>
    <row r="663" spans="1:15">
      <c r="A663" s="417" t="s">
        <v>2155</v>
      </c>
      <c r="B663" s="417" t="s">
        <v>9470</v>
      </c>
      <c r="C663" s="417" t="s">
        <v>2332</v>
      </c>
      <c r="D663" s="417" t="s">
        <v>15795</v>
      </c>
      <c r="E663" s="391">
        <v>0.15</v>
      </c>
      <c r="F663" s="418">
        <v>44214</v>
      </c>
      <c r="G663" s="417" t="s">
        <v>2286</v>
      </c>
      <c r="I663" s="379">
        <f t="shared" ca="1" si="105"/>
        <v>-357</v>
      </c>
      <c r="J663" s="379">
        <f t="shared" ca="1" si="106"/>
        <v>-247</v>
      </c>
      <c r="K663" s="391" t="str">
        <f t="shared" ca="1" si="107"/>
        <v>43,32</v>
      </c>
      <c r="L663" s="379"/>
      <c r="O663" s="379"/>
    </row>
    <row r="664" spans="1:15">
      <c r="A664" s="417" t="s">
        <v>2155</v>
      </c>
      <c r="B664" s="417" t="s">
        <v>9471</v>
      </c>
      <c r="C664" s="417" t="s">
        <v>2332</v>
      </c>
      <c r="D664" s="417" t="s">
        <v>15796</v>
      </c>
      <c r="E664" s="391">
        <v>0.01</v>
      </c>
      <c r="F664" s="418">
        <v>44214</v>
      </c>
      <c r="G664" s="417" t="s">
        <v>2286</v>
      </c>
      <c r="I664" s="379">
        <f t="shared" ca="1" si="105"/>
        <v>-357</v>
      </c>
      <c r="J664" s="379">
        <f t="shared" ca="1" si="106"/>
        <v>-247</v>
      </c>
      <c r="K664" s="391" t="str">
        <f t="shared" ca="1" si="107"/>
        <v>43,57</v>
      </c>
      <c r="L664" s="379"/>
      <c r="O664" s="379"/>
    </row>
    <row r="665" spans="1:15">
      <c r="A665" s="417" t="s">
        <v>2155</v>
      </c>
      <c r="B665" s="417" t="s">
        <v>7434</v>
      </c>
      <c r="C665" s="417" t="s">
        <v>2332</v>
      </c>
      <c r="D665" s="417" t="s">
        <v>15797</v>
      </c>
      <c r="E665" s="391">
        <v>0.03</v>
      </c>
      <c r="F665" s="418">
        <v>44214</v>
      </c>
      <c r="G665" s="417" t="s">
        <v>2286</v>
      </c>
      <c r="I665" s="379">
        <f t="shared" ca="1" si="105"/>
        <v>-357</v>
      </c>
      <c r="J665" s="379">
        <f t="shared" ca="1" si="106"/>
        <v>-247</v>
      </c>
      <c r="K665" s="391" t="str">
        <f t="shared" ca="1" si="107"/>
        <v>43,82</v>
      </c>
      <c r="L665" s="379"/>
      <c r="O665" s="379"/>
    </row>
    <row r="666" spans="1:15">
      <c r="A666" s="417" t="s">
        <v>2155</v>
      </c>
      <c r="B666" s="417" t="s">
        <v>9472</v>
      </c>
      <c r="C666" s="417" t="s">
        <v>2332</v>
      </c>
      <c r="D666" s="417" t="s">
        <v>15798</v>
      </c>
      <c r="E666" s="391">
        <v>0.01</v>
      </c>
      <c r="F666" s="418">
        <v>44214</v>
      </c>
      <c r="G666" s="417" t="s">
        <v>2286</v>
      </c>
      <c r="I666" s="379">
        <f t="shared" ca="1" si="105"/>
        <v>-357</v>
      </c>
      <c r="J666" s="379">
        <f t="shared" ca="1" si="106"/>
        <v>-247</v>
      </c>
      <c r="K666" s="391" t="str">
        <f t="shared" ca="1" si="107"/>
        <v>44,07</v>
      </c>
      <c r="L666" s="379"/>
      <c r="O666" s="379"/>
    </row>
    <row r="667" spans="1:15">
      <c r="A667" s="417" t="s">
        <v>2155</v>
      </c>
      <c r="B667" s="417" t="s">
        <v>7435</v>
      </c>
      <c r="C667" s="417" t="s">
        <v>2332</v>
      </c>
      <c r="D667" s="417" t="s">
        <v>15924</v>
      </c>
      <c r="E667" s="391">
        <v>0.02</v>
      </c>
      <c r="F667" s="418">
        <v>44214</v>
      </c>
      <c r="G667" s="417" t="s">
        <v>2286</v>
      </c>
      <c r="I667" s="379">
        <f t="shared" ca="1" si="105"/>
        <v>-357</v>
      </c>
      <c r="J667" s="379">
        <f t="shared" ca="1" si="106"/>
        <v>-247</v>
      </c>
      <c r="K667" s="391" t="str">
        <f t="shared" ca="1" si="107"/>
        <v>44,32</v>
      </c>
      <c r="L667" s="379"/>
      <c r="O667" s="379"/>
    </row>
    <row r="668" spans="1:15">
      <c r="A668" s="417" t="s">
        <v>2155</v>
      </c>
      <c r="B668" s="417" t="s">
        <v>7436</v>
      </c>
      <c r="C668" s="417" t="s">
        <v>2332</v>
      </c>
      <c r="D668" s="417" t="s">
        <v>15799</v>
      </c>
      <c r="E668" s="391">
        <v>0.14000000000000001</v>
      </c>
      <c r="F668" s="418">
        <v>44214</v>
      </c>
      <c r="G668" s="417" t="s">
        <v>2286</v>
      </c>
      <c r="I668" s="379">
        <f t="shared" ca="1" si="105"/>
        <v>-357</v>
      </c>
      <c r="J668" s="379">
        <f t="shared" ca="1" si="106"/>
        <v>-247</v>
      </c>
      <c r="K668" s="391" t="str">
        <f t="shared" ca="1" si="107"/>
        <v>44,57</v>
      </c>
      <c r="L668" s="379"/>
      <c r="O668" s="379"/>
    </row>
    <row r="669" spans="1:15">
      <c r="A669" s="417" t="s">
        <v>2155</v>
      </c>
      <c r="B669" s="417" t="s">
        <v>9473</v>
      </c>
      <c r="C669" s="417" t="s">
        <v>2332</v>
      </c>
      <c r="D669" s="417" t="s">
        <v>15800</v>
      </c>
      <c r="E669" s="391">
        <v>0.03</v>
      </c>
      <c r="F669" s="418">
        <v>44214</v>
      </c>
      <c r="G669" s="417" t="s">
        <v>2286</v>
      </c>
      <c r="I669" s="379">
        <f t="shared" ca="1" si="105"/>
        <v>-357</v>
      </c>
      <c r="J669" s="379">
        <f t="shared" ca="1" si="106"/>
        <v>-247</v>
      </c>
      <c r="K669" s="391" t="str">
        <f t="shared" ca="1" si="107"/>
        <v>44,82</v>
      </c>
      <c r="L669" s="379"/>
      <c r="O669" s="379"/>
    </row>
    <row r="670" spans="1:15">
      <c r="A670" s="417" t="s">
        <v>2155</v>
      </c>
      <c r="B670" s="417" t="s">
        <v>7437</v>
      </c>
      <c r="C670" s="417" t="s">
        <v>2332</v>
      </c>
      <c r="D670" s="417" t="s">
        <v>15801</v>
      </c>
      <c r="E670" s="391">
        <v>7.0000000000000007E-2</v>
      </c>
      <c r="F670" s="418">
        <v>44214</v>
      </c>
      <c r="G670" s="417" t="s">
        <v>2286</v>
      </c>
      <c r="I670" s="379">
        <f t="shared" ca="1" si="105"/>
        <v>-357</v>
      </c>
      <c r="J670" s="379">
        <f t="shared" ca="1" si="106"/>
        <v>-247</v>
      </c>
      <c r="K670" s="391" t="str">
        <f t="shared" ca="1" si="107"/>
        <v>45,07</v>
      </c>
      <c r="L670" s="379"/>
      <c r="O670" s="379"/>
    </row>
    <row r="671" spans="1:15">
      <c r="A671" s="417" t="s">
        <v>2155</v>
      </c>
      <c r="B671" s="417" t="s">
        <v>7438</v>
      </c>
      <c r="C671" s="417" t="s">
        <v>2332</v>
      </c>
      <c r="D671" s="417" t="s">
        <v>15925</v>
      </c>
      <c r="E671" s="391">
        <v>7.0000000000000007E-2</v>
      </c>
      <c r="F671" s="418">
        <v>44214</v>
      </c>
      <c r="G671" s="417" t="s">
        <v>2286</v>
      </c>
      <c r="I671" s="379">
        <f t="shared" ca="1" si="105"/>
        <v>-357</v>
      </c>
      <c r="J671" s="379">
        <f t="shared" ca="1" si="106"/>
        <v>-247</v>
      </c>
      <c r="K671" s="391" t="str">
        <f t="shared" ca="1" si="107"/>
        <v>45,32</v>
      </c>
      <c r="L671" s="379"/>
      <c r="O671" s="379"/>
    </row>
    <row r="672" spans="1:15">
      <c r="A672" s="417" t="s">
        <v>2155</v>
      </c>
      <c r="B672" s="417" t="s">
        <v>9474</v>
      </c>
      <c r="C672" s="417" t="s">
        <v>2332</v>
      </c>
      <c r="D672" s="417" t="s">
        <v>15802</v>
      </c>
      <c r="E672" s="391">
        <v>0.23</v>
      </c>
      <c r="F672" s="418">
        <v>44214</v>
      </c>
      <c r="G672" s="417" t="s">
        <v>2286</v>
      </c>
      <c r="I672" s="379">
        <f t="shared" ca="1" si="105"/>
        <v>-357</v>
      </c>
      <c r="J672" s="379">
        <f t="shared" ca="1" si="106"/>
        <v>-247</v>
      </c>
      <c r="K672" s="391" t="str">
        <f t="shared" ca="1" si="107"/>
        <v>45,82</v>
      </c>
      <c r="L672" s="379"/>
      <c r="O672" s="379"/>
    </row>
    <row r="673" spans="1:15">
      <c r="A673" s="417" t="s">
        <v>2155</v>
      </c>
      <c r="B673" s="417" t="s">
        <v>7439</v>
      </c>
      <c r="C673" s="417" t="s">
        <v>2332</v>
      </c>
      <c r="D673" s="417" t="s">
        <v>15803</v>
      </c>
      <c r="E673" s="391">
        <v>0.01</v>
      </c>
      <c r="F673" s="418">
        <v>44214</v>
      </c>
      <c r="G673" s="417" t="s">
        <v>2286</v>
      </c>
      <c r="I673" s="379">
        <f t="shared" ca="1" si="105"/>
        <v>-357</v>
      </c>
      <c r="J673" s="379">
        <f t="shared" ca="1" si="106"/>
        <v>-247</v>
      </c>
      <c r="K673" s="391" t="str">
        <f t="shared" ca="1" si="107"/>
        <v>46,07</v>
      </c>
      <c r="L673" s="379"/>
      <c r="O673" s="379"/>
    </row>
    <row r="674" spans="1:15">
      <c r="A674" s="417" t="s">
        <v>2155</v>
      </c>
      <c r="B674" s="417" t="s">
        <v>6556</v>
      </c>
      <c r="C674" s="417" t="s">
        <v>2332</v>
      </c>
      <c r="D674" s="417" t="s">
        <v>15926</v>
      </c>
      <c r="E674" s="391">
        <v>0.08</v>
      </c>
      <c r="F674" s="418">
        <v>44214</v>
      </c>
      <c r="G674" s="417" t="s">
        <v>2286</v>
      </c>
      <c r="I674" s="379">
        <f t="shared" ca="1" si="105"/>
        <v>-357</v>
      </c>
      <c r="J674" s="379">
        <f t="shared" ca="1" si="106"/>
        <v>-247</v>
      </c>
      <c r="K674" s="391" t="str">
        <f t="shared" ca="1" si="107"/>
        <v>46,32</v>
      </c>
      <c r="L674" s="379"/>
      <c r="O674" s="379"/>
    </row>
    <row r="675" spans="1:15">
      <c r="A675" s="417" t="s">
        <v>2155</v>
      </c>
      <c r="B675" s="417" t="s">
        <v>2485</v>
      </c>
      <c r="C675" s="417" t="s">
        <v>2332</v>
      </c>
      <c r="D675" s="417" t="s">
        <v>15927</v>
      </c>
      <c r="E675" s="391">
        <v>0.2</v>
      </c>
      <c r="F675" s="418">
        <v>44214</v>
      </c>
      <c r="G675" s="417" t="s">
        <v>2286</v>
      </c>
      <c r="I675" s="379">
        <f t="shared" ca="1" si="105"/>
        <v>-357</v>
      </c>
      <c r="J675" s="379">
        <f t="shared" ca="1" si="106"/>
        <v>-247</v>
      </c>
      <c r="K675" s="391" t="str">
        <f t="shared" ca="1" si="107"/>
        <v>45,57</v>
      </c>
      <c r="L675" s="379"/>
      <c r="O675" s="379"/>
    </row>
    <row r="676" spans="1:15">
      <c r="A676" s="417" t="s">
        <v>2155</v>
      </c>
      <c r="B676" s="417" t="s">
        <v>9475</v>
      </c>
      <c r="C676" s="417" t="s">
        <v>2332</v>
      </c>
      <c r="D676" s="417" t="s">
        <v>15928</v>
      </c>
      <c r="E676" s="391">
        <v>7.0000000000000007E-2</v>
      </c>
      <c r="F676" s="418">
        <v>44214</v>
      </c>
      <c r="G676" s="417" t="s">
        <v>2286</v>
      </c>
      <c r="I676" s="379">
        <f t="shared" ca="1" si="105"/>
        <v>-357</v>
      </c>
      <c r="J676" s="379">
        <f t="shared" ca="1" si="106"/>
        <v>-247</v>
      </c>
      <c r="K676" s="391" t="str">
        <f t="shared" ca="1" si="107"/>
        <v>46,57</v>
      </c>
      <c r="L676" s="379"/>
      <c r="O676" s="379"/>
    </row>
    <row r="677" spans="1:15">
      <c r="A677" s="417" t="s">
        <v>2155</v>
      </c>
      <c r="B677" s="417" t="s">
        <v>6557</v>
      </c>
      <c r="C677" s="417" t="s">
        <v>2332</v>
      </c>
      <c r="D677" s="417" t="s">
        <v>15929</v>
      </c>
      <c r="E677" s="391">
        <v>0.05</v>
      </c>
      <c r="F677" s="418">
        <v>44214</v>
      </c>
      <c r="G677" s="417" t="s">
        <v>2286</v>
      </c>
      <c r="I677" s="379">
        <f t="shared" ca="1" si="105"/>
        <v>-357</v>
      </c>
      <c r="J677" s="379">
        <f t="shared" ca="1" si="106"/>
        <v>-247</v>
      </c>
      <c r="K677" s="391" t="str">
        <f t="shared" ca="1" si="107"/>
        <v>46,82</v>
      </c>
      <c r="L677" s="379"/>
      <c r="O677" s="379"/>
    </row>
    <row r="678" spans="1:15">
      <c r="A678" s="417" t="s">
        <v>2155</v>
      </c>
      <c r="B678" s="417" t="s">
        <v>6558</v>
      </c>
      <c r="C678" s="417" t="s">
        <v>2332</v>
      </c>
      <c r="D678" s="417" t="s">
        <v>15804</v>
      </c>
      <c r="E678" s="391">
        <v>0.01</v>
      </c>
      <c r="F678" s="418">
        <v>44214</v>
      </c>
      <c r="G678" s="417" t="s">
        <v>2286</v>
      </c>
      <c r="I678" s="379">
        <f t="shared" ca="1" si="105"/>
        <v>-357</v>
      </c>
      <c r="J678" s="379">
        <f t="shared" ca="1" si="106"/>
        <v>-247</v>
      </c>
      <c r="K678" s="391" t="str">
        <f t="shared" ca="1" si="107"/>
        <v>47,07</v>
      </c>
      <c r="L678" s="379"/>
      <c r="O678" s="379"/>
    </row>
    <row r="679" spans="1:15">
      <c r="A679" s="417" t="s">
        <v>2155</v>
      </c>
      <c r="B679" s="417" t="s">
        <v>9476</v>
      </c>
      <c r="C679" s="417" t="s">
        <v>2332</v>
      </c>
      <c r="D679" s="417" t="s">
        <v>15910</v>
      </c>
      <c r="E679" s="391">
        <v>0.11</v>
      </c>
      <c r="F679" s="418">
        <v>44214</v>
      </c>
      <c r="G679" s="417" t="s">
        <v>2286</v>
      </c>
      <c r="I679" s="379">
        <f t="shared" ca="1" si="105"/>
        <v>-357</v>
      </c>
      <c r="J679" s="379">
        <f t="shared" ca="1" si="106"/>
        <v>-247</v>
      </c>
      <c r="K679" s="391" t="str">
        <f t="shared" ca="1" si="107"/>
        <v>47,32</v>
      </c>
      <c r="L679" s="379"/>
      <c r="O679" s="379"/>
    </row>
    <row r="680" spans="1:15">
      <c r="A680" s="417" t="s">
        <v>2155</v>
      </c>
      <c r="B680" s="417" t="s">
        <v>7440</v>
      </c>
      <c r="C680" s="417" t="s">
        <v>2332</v>
      </c>
      <c r="D680" s="417" t="s">
        <v>15805</v>
      </c>
      <c r="E680" s="391">
        <v>0.01</v>
      </c>
      <c r="F680" s="418">
        <v>44214</v>
      </c>
      <c r="G680" s="417" t="s">
        <v>2286</v>
      </c>
      <c r="I680" s="379">
        <f t="shared" ca="1" si="105"/>
        <v>-357</v>
      </c>
      <c r="J680" s="379">
        <f t="shared" ca="1" si="106"/>
        <v>-247</v>
      </c>
      <c r="K680" s="391" t="str">
        <f t="shared" ca="1" si="107"/>
        <v>47,57</v>
      </c>
      <c r="L680" s="379"/>
      <c r="O680" s="379"/>
    </row>
    <row r="681" spans="1:15">
      <c r="A681" s="417" t="s">
        <v>2155</v>
      </c>
      <c r="B681" s="417" t="s">
        <v>7441</v>
      </c>
      <c r="C681" s="417" t="s">
        <v>2332</v>
      </c>
      <c r="D681" s="417" t="s">
        <v>15930</v>
      </c>
      <c r="E681" s="391">
        <v>0.01</v>
      </c>
      <c r="F681" s="418">
        <v>44214</v>
      </c>
      <c r="G681" s="417" t="s">
        <v>2286</v>
      </c>
      <c r="I681" s="379">
        <f t="shared" ca="1" si="105"/>
        <v>-357</v>
      </c>
      <c r="J681" s="379">
        <f t="shared" ca="1" si="106"/>
        <v>-247</v>
      </c>
      <c r="K681" s="391" t="str">
        <f t="shared" ca="1" si="107"/>
        <v>47,82</v>
      </c>
      <c r="L681" s="379"/>
      <c r="O681" s="379"/>
    </row>
    <row r="682" spans="1:15">
      <c r="A682" s="417" t="s">
        <v>2155</v>
      </c>
      <c r="B682" s="417" t="s">
        <v>6559</v>
      </c>
      <c r="C682" s="417" t="s">
        <v>2332</v>
      </c>
      <c r="D682" s="417" t="s">
        <v>15806</v>
      </c>
      <c r="E682" s="391">
        <v>0.03</v>
      </c>
      <c r="F682" s="418">
        <v>44214</v>
      </c>
      <c r="G682" s="417" t="s">
        <v>2286</v>
      </c>
      <c r="I682" s="379">
        <f t="shared" ca="1" si="105"/>
        <v>-357</v>
      </c>
      <c r="J682" s="379">
        <f t="shared" ca="1" si="106"/>
        <v>-247</v>
      </c>
      <c r="K682" s="391" t="str">
        <f t="shared" ca="1" si="107"/>
        <v>48,07</v>
      </c>
      <c r="L682" s="379"/>
      <c r="O682" s="379"/>
    </row>
    <row r="683" spans="1:15">
      <c r="A683" s="417" t="s">
        <v>2155</v>
      </c>
      <c r="B683" s="417" t="s">
        <v>9477</v>
      </c>
      <c r="C683" s="417" t="s">
        <v>2332</v>
      </c>
      <c r="D683" s="417" t="s">
        <v>15807</v>
      </c>
      <c r="E683" s="391">
        <v>0.06</v>
      </c>
      <c r="F683" s="418">
        <v>44214</v>
      </c>
      <c r="G683" s="417" t="s">
        <v>2286</v>
      </c>
      <c r="I683" s="379">
        <f t="shared" ca="1" si="105"/>
        <v>-357</v>
      </c>
      <c r="J683" s="379">
        <f t="shared" ca="1" si="106"/>
        <v>-247</v>
      </c>
      <c r="K683" s="391" t="str">
        <f t="shared" ca="1" si="107"/>
        <v>48,32</v>
      </c>
      <c r="L683" s="379"/>
      <c r="O683" s="379"/>
    </row>
    <row r="684" spans="1:15">
      <c r="A684" s="417" t="s">
        <v>2155</v>
      </c>
      <c r="B684" s="417" t="s">
        <v>7442</v>
      </c>
      <c r="C684" s="417" t="s">
        <v>2332</v>
      </c>
      <c r="D684" s="417" t="s">
        <v>15931</v>
      </c>
      <c r="E684" s="391">
        <v>0.01</v>
      </c>
      <c r="F684" s="418">
        <v>44214</v>
      </c>
      <c r="G684" s="417" t="s">
        <v>2286</v>
      </c>
      <c r="I684" s="379">
        <f t="shared" ca="1" si="105"/>
        <v>-357</v>
      </c>
      <c r="J684" s="379">
        <f t="shared" ca="1" si="106"/>
        <v>-247</v>
      </c>
      <c r="K684" s="391" t="str">
        <f t="shared" ca="1" si="107"/>
        <v>48,57</v>
      </c>
      <c r="L684" s="379"/>
      <c r="O684" s="379"/>
    </row>
    <row r="685" spans="1:15">
      <c r="A685" s="417" t="s">
        <v>2155</v>
      </c>
      <c r="B685" s="417" t="s">
        <v>9478</v>
      </c>
      <c r="C685" s="417" t="s">
        <v>2332</v>
      </c>
      <c r="D685" s="417" t="s">
        <v>15932</v>
      </c>
      <c r="E685" s="391">
        <v>0.01</v>
      </c>
      <c r="F685" s="418">
        <v>44214</v>
      </c>
      <c r="G685" s="417" t="s">
        <v>2286</v>
      </c>
      <c r="I685" s="379">
        <f t="shared" ca="1" si="105"/>
        <v>-357</v>
      </c>
      <c r="J685" s="379">
        <f t="shared" ca="1" si="106"/>
        <v>-247</v>
      </c>
      <c r="K685" s="391" t="str">
        <f t="shared" ca="1" si="107"/>
        <v>48,82</v>
      </c>
      <c r="L685" s="379"/>
      <c r="O685" s="379"/>
    </row>
    <row r="686" spans="1:15">
      <c r="A686" s="417" t="s">
        <v>2155</v>
      </c>
      <c r="B686" s="417" t="s">
        <v>7443</v>
      </c>
      <c r="C686" s="417" t="s">
        <v>2332</v>
      </c>
      <c r="D686" s="417" t="s">
        <v>15933</v>
      </c>
      <c r="E686" s="391">
        <v>0.02</v>
      </c>
      <c r="F686" s="418">
        <v>44214</v>
      </c>
      <c r="G686" s="417" t="s">
        <v>2286</v>
      </c>
      <c r="I686" s="379">
        <f t="shared" ca="1" si="105"/>
        <v>-357</v>
      </c>
      <c r="J686" s="379">
        <f t="shared" ca="1" si="106"/>
        <v>-247</v>
      </c>
      <c r="K686" s="391" t="str">
        <f t="shared" ca="1" si="107"/>
        <v>49,07</v>
      </c>
      <c r="L686" s="379"/>
      <c r="O686" s="379"/>
    </row>
    <row r="687" spans="1:15">
      <c r="A687" s="417" t="s">
        <v>2155</v>
      </c>
      <c r="B687" s="417" t="s">
        <v>7444</v>
      </c>
      <c r="C687" s="417" t="s">
        <v>2332</v>
      </c>
      <c r="D687" s="417" t="s">
        <v>15934</v>
      </c>
      <c r="E687" s="391">
        <v>0.01</v>
      </c>
      <c r="F687" s="418">
        <v>44214</v>
      </c>
      <c r="G687" s="417" t="s">
        <v>2286</v>
      </c>
      <c r="I687" s="379">
        <f t="shared" ca="1" si="105"/>
        <v>-357</v>
      </c>
      <c r="J687" s="379">
        <f t="shared" ca="1" si="106"/>
        <v>-247</v>
      </c>
      <c r="K687" s="391" t="str">
        <f t="shared" ca="1" si="107"/>
        <v>49,57</v>
      </c>
      <c r="L687" s="379"/>
      <c r="O687" s="379"/>
    </row>
    <row r="688" spans="1:15">
      <c r="A688" s="417" t="s">
        <v>2155</v>
      </c>
      <c r="B688" s="417" t="s">
        <v>7445</v>
      </c>
      <c r="C688" s="417" t="s">
        <v>2332</v>
      </c>
      <c r="D688" s="417" t="s">
        <v>15808</v>
      </c>
      <c r="E688" s="391">
        <v>0.01</v>
      </c>
      <c r="F688" s="418">
        <v>44214</v>
      </c>
      <c r="G688" s="417" t="s">
        <v>2286</v>
      </c>
      <c r="I688" s="379">
        <f t="shared" ca="1" si="105"/>
        <v>-357</v>
      </c>
      <c r="J688" s="379">
        <f t="shared" ca="1" si="106"/>
        <v>-247</v>
      </c>
      <c r="K688" s="391" t="str">
        <f t="shared" ca="1" si="107"/>
        <v>50,07</v>
      </c>
      <c r="L688" s="379"/>
      <c r="O688" s="379"/>
    </row>
    <row r="689" spans="1:15">
      <c r="A689" s="417" t="s">
        <v>2155</v>
      </c>
      <c r="B689" s="417" t="s">
        <v>7446</v>
      </c>
      <c r="C689" s="417" t="s">
        <v>2332</v>
      </c>
      <c r="D689" s="417" t="s">
        <v>15935</v>
      </c>
      <c r="E689" s="391">
        <v>0.02</v>
      </c>
      <c r="F689" s="418">
        <v>44214</v>
      </c>
      <c r="G689" s="417" t="s">
        <v>2286</v>
      </c>
      <c r="I689" s="379">
        <f t="shared" ca="1" si="105"/>
        <v>-357</v>
      </c>
      <c r="J689" s="379">
        <f t="shared" ca="1" si="106"/>
        <v>-247</v>
      </c>
      <c r="K689" s="391" t="str">
        <f t="shared" ca="1" si="107"/>
        <v>50,57</v>
      </c>
      <c r="L689" s="379"/>
      <c r="O689" s="379"/>
    </row>
    <row r="690" spans="1:15">
      <c r="A690" s="417" t="s">
        <v>2155</v>
      </c>
      <c r="B690" s="417" t="s">
        <v>7447</v>
      </c>
      <c r="C690" s="417" t="s">
        <v>2332</v>
      </c>
      <c r="D690" s="417" t="s">
        <v>15809</v>
      </c>
      <c r="E690" s="391">
        <v>0.01</v>
      </c>
      <c r="F690" s="418">
        <v>44214</v>
      </c>
      <c r="G690" s="417" t="s">
        <v>2286</v>
      </c>
      <c r="I690" s="379">
        <f t="shared" ca="1" si="105"/>
        <v>-357</v>
      </c>
      <c r="J690" s="379">
        <f t="shared" ca="1" si="106"/>
        <v>-247</v>
      </c>
      <c r="K690" s="391" t="str">
        <f t="shared" ca="1" si="107"/>
        <v>51,07</v>
      </c>
      <c r="L690" s="379"/>
      <c r="O690" s="379"/>
    </row>
    <row r="691" spans="1:15">
      <c r="A691" s="417" t="s">
        <v>2155</v>
      </c>
      <c r="B691" s="417" t="s">
        <v>6560</v>
      </c>
      <c r="C691" s="417" t="s">
        <v>2332</v>
      </c>
      <c r="D691" s="417" t="s">
        <v>15936</v>
      </c>
      <c r="E691" s="391">
        <v>0.02</v>
      </c>
      <c r="F691" s="418">
        <v>44214</v>
      </c>
      <c r="G691" s="417" t="s">
        <v>2286</v>
      </c>
      <c r="I691" s="379">
        <f t="shared" ca="1" si="105"/>
        <v>-357</v>
      </c>
      <c r="J691" s="379">
        <f t="shared" ca="1" si="106"/>
        <v>-247</v>
      </c>
      <c r="K691" s="391" t="str">
        <f t="shared" ca="1" si="107"/>
        <v>51,57</v>
      </c>
      <c r="L691" s="379"/>
      <c r="O691" s="379"/>
    </row>
    <row r="692" spans="1:15">
      <c r="A692" s="417" t="s">
        <v>2155</v>
      </c>
      <c r="B692" s="417" t="s">
        <v>7448</v>
      </c>
      <c r="C692" s="417" t="s">
        <v>2332</v>
      </c>
      <c r="D692" s="417" t="s">
        <v>15810</v>
      </c>
      <c r="E692" s="391">
        <v>0.02</v>
      </c>
      <c r="F692" s="418">
        <v>44214</v>
      </c>
      <c r="G692" s="417" t="s">
        <v>2286</v>
      </c>
      <c r="I692" s="379">
        <f t="shared" ca="1" si="105"/>
        <v>-357</v>
      </c>
      <c r="J692" s="379">
        <f t="shared" ca="1" si="106"/>
        <v>-247</v>
      </c>
      <c r="K692" s="391" t="str">
        <f t="shared" ca="1" si="107"/>
        <v>52,07</v>
      </c>
      <c r="L692" s="379"/>
      <c r="O692" s="379"/>
    </row>
    <row r="693" spans="1:15">
      <c r="A693" s="417" t="s">
        <v>2155</v>
      </c>
      <c r="B693" s="417" t="s">
        <v>7449</v>
      </c>
      <c r="C693" s="417" t="s">
        <v>2332</v>
      </c>
      <c r="D693" s="417" t="s">
        <v>15811</v>
      </c>
      <c r="E693" s="391">
        <v>0.03</v>
      </c>
      <c r="F693" s="418">
        <v>44214</v>
      </c>
      <c r="G693" s="417" t="s">
        <v>2286</v>
      </c>
      <c r="I693" s="379">
        <f t="shared" ca="1" si="105"/>
        <v>-357</v>
      </c>
      <c r="J693" s="379">
        <f t="shared" ca="1" si="106"/>
        <v>-247</v>
      </c>
      <c r="K693" s="391" t="str">
        <f t="shared" ca="1" si="107"/>
        <v>52,57</v>
      </c>
      <c r="L693" s="379"/>
      <c r="O693" s="379"/>
    </row>
    <row r="694" spans="1:15">
      <c r="A694" s="417" t="s">
        <v>2155</v>
      </c>
      <c r="B694" s="417" t="s">
        <v>6561</v>
      </c>
      <c r="C694" s="417" t="s">
        <v>2332</v>
      </c>
      <c r="D694" s="417" t="s">
        <v>15812</v>
      </c>
      <c r="E694" s="391">
        <v>0.06</v>
      </c>
      <c r="F694" s="418">
        <v>44214</v>
      </c>
      <c r="G694" s="417" t="s">
        <v>2286</v>
      </c>
      <c r="I694" s="379">
        <f t="shared" ca="1" si="105"/>
        <v>-357</v>
      </c>
      <c r="J694" s="379">
        <f t="shared" ca="1" si="106"/>
        <v>-247</v>
      </c>
      <c r="K694" s="391" t="str">
        <f t="shared" ca="1" si="107"/>
        <v>53,07</v>
      </c>
      <c r="L694" s="379"/>
      <c r="O694" s="379"/>
    </row>
    <row r="695" spans="1:15">
      <c r="A695" s="417" t="s">
        <v>2155</v>
      </c>
      <c r="B695" s="417" t="s">
        <v>7450</v>
      </c>
      <c r="C695" s="417" t="s">
        <v>2332</v>
      </c>
      <c r="D695" s="417" t="s">
        <v>15813</v>
      </c>
      <c r="E695" s="391">
        <v>0.01</v>
      </c>
      <c r="F695" s="418">
        <v>44214</v>
      </c>
      <c r="G695" s="417" t="s">
        <v>2286</v>
      </c>
      <c r="I695" s="379">
        <f t="shared" ca="1" si="105"/>
        <v>-357</v>
      </c>
      <c r="J695" s="379">
        <f t="shared" ca="1" si="106"/>
        <v>-247</v>
      </c>
      <c r="K695" s="391" t="str">
        <f t="shared" ca="1" si="107"/>
        <v>54,07</v>
      </c>
      <c r="L695" s="379"/>
      <c r="O695" s="379"/>
    </row>
    <row r="696" spans="1:15">
      <c r="A696" s="417" t="s">
        <v>2155</v>
      </c>
      <c r="B696" s="417" t="s">
        <v>2486</v>
      </c>
      <c r="C696" s="417" t="s">
        <v>2332</v>
      </c>
      <c r="D696" s="417" t="s">
        <v>15814</v>
      </c>
      <c r="E696" s="391">
        <v>0.02</v>
      </c>
      <c r="F696" s="418">
        <v>44214</v>
      </c>
      <c r="G696" s="417" t="s">
        <v>2286</v>
      </c>
      <c r="I696" s="379">
        <f t="shared" ca="1" si="105"/>
        <v>-357</v>
      </c>
      <c r="J696" s="379">
        <f t="shared" ca="1" si="106"/>
        <v>-247</v>
      </c>
      <c r="K696" s="391" t="str">
        <f t="shared" ca="1" si="107"/>
        <v>53,57</v>
      </c>
      <c r="L696" s="379"/>
      <c r="O696" s="379"/>
    </row>
    <row r="697" spans="1:15">
      <c r="A697" s="417" t="s">
        <v>2155</v>
      </c>
      <c r="B697" s="417" t="s">
        <v>2487</v>
      </c>
      <c r="C697" s="417" t="s">
        <v>2332</v>
      </c>
      <c r="D697" s="417" t="s">
        <v>15815</v>
      </c>
      <c r="E697" s="391">
        <v>0.01</v>
      </c>
      <c r="F697" s="418">
        <v>44214</v>
      </c>
      <c r="G697" s="417" t="s">
        <v>2286</v>
      </c>
      <c r="I697" s="379">
        <f t="shared" ca="1" si="105"/>
        <v>-357</v>
      </c>
      <c r="J697" s="379">
        <f t="shared" ca="1" si="106"/>
        <v>-247</v>
      </c>
      <c r="K697" s="391" t="str">
        <f t="shared" ca="1" si="107"/>
        <v>54,57</v>
      </c>
      <c r="L697" s="379"/>
      <c r="O697" s="379"/>
    </row>
    <row r="698" spans="1:15">
      <c r="A698" s="417" t="s">
        <v>2155</v>
      </c>
      <c r="B698" s="417" t="s">
        <v>6562</v>
      </c>
      <c r="C698" s="417" t="s">
        <v>2332</v>
      </c>
      <c r="D698" s="417" t="s">
        <v>15816</v>
      </c>
      <c r="E698" s="391">
        <v>0.03</v>
      </c>
      <c r="F698" s="418">
        <v>44214</v>
      </c>
      <c r="G698" s="417" t="s">
        <v>2286</v>
      </c>
      <c r="I698" s="379">
        <f t="shared" ca="1" si="105"/>
        <v>-357</v>
      </c>
      <c r="J698" s="379">
        <f t="shared" ca="1" si="106"/>
        <v>-247</v>
      </c>
      <c r="K698" s="391" t="str">
        <f t="shared" ca="1" si="107"/>
        <v>55,07</v>
      </c>
      <c r="L698" s="379"/>
      <c r="O698" s="379"/>
    </row>
    <row r="699" spans="1:15">
      <c r="A699" s="417" t="s">
        <v>2155</v>
      </c>
      <c r="B699" s="417" t="s">
        <v>7451</v>
      </c>
      <c r="C699" s="417" t="s">
        <v>2332</v>
      </c>
      <c r="D699" s="417" t="s">
        <v>15817</v>
      </c>
      <c r="E699" s="391">
        <v>7.0000000000000007E-2</v>
      </c>
      <c r="F699" s="418">
        <v>44214</v>
      </c>
      <c r="G699" s="417" t="s">
        <v>2286</v>
      </c>
      <c r="I699" s="379">
        <f t="shared" ca="1" si="105"/>
        <v>-357</v>
      </c>
      <c r="J699" s="379">
        <f t="shared" ca="1" si="106"/>
        <v>-247</v>
      </c>
      <c r="K699" s="391" t="str">
        <f t="shared" ca="1" si="107"/>
        <v>55,57</v>
      </c>
      <c r="L699" s="379"/>
      <c r="O699" s="379"/>
    </row>
    <row r="700" spans="1:15">
      <c r="A700" s="417" t="s">
        <v>2155</v>
      </c>
      <c r="B700" s="417" t="s">
        <v>6563</v>
      </c>
      <c r="C700" s="417" t="s">
        <v>2332</v>
      </c>
      <c r="D700" s="417" t="s">
        <v>15818</v>
      </c>
      <c r="E700" s="391">
        <v>0.2</v>
      </c>
      <c r="F700" s="418">
        <v>44214</v>
      </c>
      <c r="G700" s="417" t="s">
        <v>2286</v>
      </c>
      <c r="I700" s="379">
        <f t="shared" ca="1" si="105"/>
        <v>-357</v>
      </c>
      <c r="J700" s="379">
        <f t="shared" ca="1" si="106"/>
        <v>-247</v>
      </c>
      <c r="K700" s="391" t="str">
        <f t="shared" ca="1" si="107"/>
        <v>56,07</v>
      </c>
      <c r="L700" s="379"/>
      <c r="O700" s="379"/>
    </row>
    <row r="701" spans="1:15">
      <c r="A701" s="417" t="s">
        <v>2155</v>
      </c>
      <c r="B701" s="417" t="s">
        <v>7452</v>
      </c>
      <c r="C701" s="417" t="s">
        <v>2332</v>
      </c>
      <c r="D701" s="417" t="s">
        <v>15819</v>
      </c>
      <c r="E701" s="391">
        <v>0.28999999999999998</v>
      </c>
      <c r="F701" s="418">
        <v>44214</v>
      </c>
      <c r="G701" s="417" t="s">
        <v>2286</v>
      </c>
      <c r="I701" s="379">
        <f t="shared" ca="1" si="105"/>
        <v>-357</v>
      </c>
      <c r="J701" s="379">
        <f t="shared" ca="1" si="106"/>
        <v>-247</v>
      </c>
      <c r="K701" s="391" t="str">
        <f t="shared" ca="1" si="107"/>
        <v>57,07</v>
      </c>
      <c r="L701" s="379"/>
      <c r="O701" s="379"/>
    </row>
    <row r="702" spans="1:15">
      <c r="A702" s="417" t="s">
        <v>2155</v>
      </c>
      <c r="B702" s="417" t="s">
        <v>7453</v>
      </c>
      <c r="C702" s="417" t="s">
        <v>2332</v>
      </c>
      <c r="D702" s="417" t="s">
        <v>15820</v>
      </c>
      <c r="E702" s="391">
        <v>0.25</v>
      </c>
      <c r="F702" s="418">
        <v>44214</v>
      </c>
      <c r="G702" s="417" t="s">
        <v>2286</v>
      </c>
      <c r="I702" s="379">
        <f t="shared" ca="1" si="105"/>
        <v>-357</v>
      </c>
      <c r="J702" s="379">
        <f t="shared" ca="1" si="106"/>
        <v>-247</v>
      </c>
      <c r="K702" s="391" t="str">
        <f t="shared" ca="1" si="107"/>
        <v>56,57</v>
      </c>
      <c r="L702" s="379"/>
      <c r="O702" s="379"/>
    </row>
    <row r="703" spans="1:15">
      <c r="A703" s="417" t="s">
        <v>2155</v>
      </c>
      <c r="B703" s="417" t="s">
        <v>6564</v>
      </c>
      <c r="C703" s="417" t="s">
        <v>2332</v>
      </c>
      <c r="D703" s="417" t="s">
        <v>15821</v>
      </c>
      <c r="E703" s="391">
        <v>0.08</v>
      </c>
      <c r="F703" s="418">
        <v>44214</v>
      </c>
      <c r="G703" s="417" t="s">
        <v>2286</v>
      </c>
      <c r="I703" s="379">
        <f t="shared" ca="1" si="105"/>
        <v>-357</v>
      </c>
      <c r="J703" s="379">
        <f t="shared" ca="1" si="106"/>
        <v>-247</v>
      </c>
      <c r="K703" s="391" t="str">
        <f t="shared" ca="1" si="107"/>
        <v>57,57</v>
      </c>
      <c r="L703" s="379"/>
      <c r="O703" s="379"/>
    </row>
    <row r="704" spans="1:15">
      <c r="A704" s="417" t="s">
        <v>2155</v>
      </c>
      <c r="B704" s="417" t="s">
        <v>9479</v>
      </c>
      <c r="C704" s="417" t="s">
        <v>2332</v>
      </c>
      <c r="D704" s="417" t="s">
        <v>15822</v>
      </c>
      <c r="E704" s="391">
        <v>0.1</v>
      </c>
      <c r="F704" s="418">
        <v>44214</v>
      </c>
      <c r="G704" s="417" t="s">
        <v>2286</v>
      </c>
      <c r="I704" s="379">
        <f t="shared" ca="1" si="105"/>
        <v>-357</v>
      </c>
      <c r="J704" s="379">
        <f t="shared" ca="1" si="106"/>
        <v>-247</v>
      </c>
      <c r="K704" s="391" t="str">
        <f t="shared" ca="1" si="107"/>
        <v>58,07</v>
      </c>
      <c r="L704" s="379"/>
      <c r="O704" s="379"/>
    </row>
    <row r="705" spans="1:15">
      <c r="A705" s="417" t="s">
        <v>2155</v>
      </c>
      <c r="B705" s="417" t="s">
        <v>7454</v>
      </c>
      <c r="C705" s="417" t="s">
        <v>2332</v>
      </c>
      <c r="D705" s="417" t="s">
        <v>15823</v>
      </c>
      <c r="E705" s="391">
        <v>0.17</v>
      </c>
      <c r="F705" s="418">
        <v>44214</v>
      </c>
      <c r="G705" s="417" t="s">
        <v>2286</v>
      </c>
      <c r="I705" s="379">
        <f t="shared" ca="1" si="105"/>
        <v>-357</v>
      </c>
      <c r="J705" s="379">
        <f t="shared" ca="1" si="106"/>
        <v>-247</v>
      </c>
      <c r="K705" s="391" t="str">
        <f t="shared" ca="1" si="107"/>
        <v>58,57</v>
      </c>
      <c r="L705" s="379"/>
      <c r="O705" s="379"/>
    </row>
    <row r="706" spans="1:15">
      <c r="A706" s="417" t="s">
        <v>2155</v>
      </c>
      <c r="B706" s="417" t="s">
        <v>6565</v>
      </c>
      <c r="C706" s="417" t="s">
        <v>2332</v>
      </c>
      <c r="D706" s="417" t="s">
        <v>15824</v>
      </c>
      <c r="E706" s="391">
        <v>0.19</v>
      </c>
      <c r="F706" s="418">
        <v>44214</v>
      </c>
      <c r="G706" s="417" t="s">
        <v>2286</v>
      </c>
      <c r="I706" s="379">
        <f t="shared" ca="1" si="105"/>
        <v>-357</v>
      </c>
      <c r="J706" s="379">
        <f t="shared" ca="1" si="106"/>
        <v>-247</v>
      </c>
      <c r="K706" s="391" t="str">
        <f t="shared" ca="1" si="107"/>
        <v>59,07</v>
      </c>
      <c r="L706" s="379"/>
      <c r="O706" s="379"/>
    </row>
    <row r="707" spans="1:15">
      <c r="A707" s="417" t="s">
        <v>2155</v>
      </c>
      <c r="B707" s="417" t="s">
        <v>7455</v>
      </c>
      <c r="C707" s="417" t="s">
        <v>2332</v>
      </c>
      <c r="D707" s="417" t="s">
        <v>15825</v>
      </c>
      <c r="E707" s="391">
        <v>1</v>
      </c>
      <c r="F707" s="418">
        <v>44214</v>
      </c>
      <c r="G707" s="417" t="s">
        <v>2286</v>
      </c>
      <c r="I707" s="379">
        <f t="shared" ca="1" si="105"/>
        <v>-357</v>
      </c>
      <c r="J707" s="379">
        <f t="shared" ca="1" si="106"/>
        <v>-247</v>
      </c>
      <c r="K707" s="391" t="str">
        <f t="shared" ca="1" si="107"/>
        <v>59,57</v>
      </c>
      <c r="L707" s="379"/>
      <c r="O707" s="379"/>
    </row>
    <row r="708" spans="1:15">
      <c r="A708" s="417" t="s">
        <v>2155</v>
      </c>
      <c r="B708" s="417" t="s">
        <v>6566</v>
      </c>
      <c r="C708" s="417" t="s">
        <v>2332</v>
      </c>
      <c r="D708" s="417" t="s">
        <v>15826</v>
      </c>
      <c r="E708" s="391">
        <v>1.26</v>
      </c>
      <c r="F708" s="418">
        <v>44214</v>
      </c>
      <c r="G708" s="417" t="s">
        <v>2286</v>
      </c>
      <c r="I708" s="379">
        <f t="shared" ca="1" si="105"/>
        <v>-357</v>
      </c>
      <c r="J708" s="379">
        <f t="shared" ca="1" si="106"/>
        <v>-247</v>
      </c>
      <c r="K708" s="391" t="str">
        <f t="shared" ca="1" si="107"/>
        <v>60,07</v>
      </c>
      <c r="L708" s="379"/>
      <c r="O708" s="379"/>
    </row>
    <row r="709" spans="1:15">
      <c r="A709" s="417" t="s">
        <v>2155</v>
      </c>
      <c r="B709" s="417" t="s">
        <v>7456</v>
      </c>
      <c r="C709" s="417" t="s">
        <v>2332</v>
      </c>
      <c r="D709" s="417" t="s">
        <v>15827</v>
      </c>
      <c r="E709" s="391">
        <v>1.6</v>
      </c>
      <c r="F709" s="418">
        <v>44214</v>
      </c>
      <c r="G709" s="417" t="s">
        <v>2286</v>
      </c>
      <c r="I709" s="379">
        <f t="shared" ca="1" si="105"/>
        <v>-357</v>
      </c>
      <c r="J709" s="379">
        <f t="shared" ca="1" si="106"/>
        <v>-247</v>
      </c>
      <c r="K709" s="391" t="str">
        <f t="shared" ca="1" si="107"/>
        <v>61,07</v>
      </c>
      <c r="L709" s="379"/>
      <c r="O709" s="379"/>
    </row>
    <row r="710" spans="1:15">
      <c r="A710" s="417" t="s">
        <v>2155</v>
      </c>
      <c r="B710" s="417" t="s">
        <v>2488</v>
      </c>
      <c r="C710" s="417" t="s">
        <v>2332</v>
      </c>
      <c r="D710" s="417" t="s">
        <v>15828</v>
      </c>
      <c r="E710" s="391">
        <v>1.5</v>
      </c>
      <c r="F710" s="418">
        <v>44214</v>
      </c>
      <c r="G710" s="417" t="s">
        <v>2286</v>
      </c>
      <c r="I710" s="379">
        <f t="shared" ca="1" si="105"/>
        <v>-357</v>
      </c>
      <c r="J710" s="379">
        <f t="shared" ca="1" si="106"/>
        <v>-247</v>
      </c>
      <c r="K710" s="391" t="str">
        <f t="shared" ca="1" si="107"/>
        <v>60,57</v>
      </c>
      <c r="L710" s="379"/>
      <c r="O710" s="379"/>
    </row>
    <row r="711" spans="1:15">
      <c r="A711" s="417" t="s">
        <v>2155</v>
      </c>
      <c r="B711" s="417" t="s">
        <v>2489</v>
      </c>
      <c r="C711" s="417" t="s">
        <v>2332</v>
      </c>
      <c r="D711" s="417" t="s">
        <v>15829</v>
      </c>
      <c r="E711" s="391">
        <v>2.11</v>
      </c>
      <c r="F711" s="418">
        <v>44214</v>
      </c>
      <c r="G711" s="417" t="s">
        <v>2286</v>
      </c>
      <c r="I711" s="379">
        <f t="shared" ca="1" si="105"/>
        <v>-357</v>
      </c>
      <c r="J711" s="379">
        <f t="shared" ca="1" si="106"/>
        <v>-247</v>
      </c>
      <c r="K711" s="391" t="str">
        <f t="shared" ca="1" si="107"/>
        <v>61,57</v>
      </c>
      <c r="L711" s="379"/>
      <c r="O711" s="379"/>
    </row>
    <row r="712" spans="1:15">
      <c r="A712" s="417" t="s">
        <v>2155</v>
      </c>
      <c r="B712" s="417" t="s">
        <v>7457</v>
      </c>
      <c r="C712" s="417" t="s">
        <v>2332</v>
      </c>
      <c r="D712" s="417" t="s">
        <v>15830</v>
      </c>
      <c r="E712" s="391">
        <v>2.41</v>
      </c>
      <c r="F712" s="418">
        <v>44214</v>
      </c>
      <c r="G712" s="417" t="s">
        <v>2286</v>
      </c>
      <c r="I712" s="379">
        <f t="shared" ca="1" si="105"/>
        <v>-357</v>
      </c>
      <c r="J712" s="379">
        <f t="shared" ca="1" si="106"/>
        <v>-247</v>
      </c>
      <c r="K712" s="391" t="str">
        <f t="shared" ca="1" si="107"/>
        <v>62,07</v>
      </c>
      <c r="L712" s="379"/>
      <c r="O712" s="379"/>
    </row>
    <row r="713" spans="1:15">
      <c r="A713" s="417" t="s">
        <v>2155</v>
      </c>
      <c r="B713" s="417" t="s">
        <v>9480</v>
      </c>
      <c r="C713" s="417" t="s">
        <v>2332</v>
      </c>
      <c r="D713" s="417" t="s">
        <v>15831</v>
      </c>
      <c r="E713" s="391">
        <v>3.33</v>
      </c>
      <c r="F713" s="418">
        <v>44214</v>
      </c>
      <c r="G713" s="417" t="s">
        <v>2286</v>
      </c>
      <c r="I713" s="379">
        <f t="shared" ca="1" si="105"/>
        <v>-357</v>
      </c>
      <c r="J713" s="379">
        <f t="shared" ca="1" si="106"/>
        <v>-247</v>
      </c>
      <c r="K713" s="391" t="str">
        <f t="shared" ca="1" si="107"/>
        <v>63,07</v>
      </c>
      <c r="L713" s="379"/>
      <c r="O713" s="379"/>
    </row>
    <row r="714" spans="1:15">
      <c r="A714" s="417" t="s">
        <v>2155</v>
      </c>
      <c r="B714" s="417" t="s">
        <v>2490</v>
      </c>
      <c r="C714" s="417" t="s">
        <v>2332</v>
      </c>
      <c r="D714" s="417" t="s">
        <v>15832</v>
      </c>
      <c r="E714" s="391">
        <v>2.91</v>
      </c>
      <c r="F714" s="418">
        <v>44214</v>
      </c>
      <c r="G714" s="417" t="s">
        <v>2286</v>
      </c>
      <c r="I714" s="379">
        <f t="shared" ref="I714:I777" ca="1" si="108">IF(F714&lt;&gt;"",F714-$I$199,"")</f>
        <v>-357</v>
      </c>
      <c r="J714" s="379">
        <f t="shared" ref="J714:J777" ca="1" si="109">IF(I714&lt;&gt;"",NETWORKDAYS($I$199,F714-1,$N$201:$N$224),"")</f>
        <v>-247</v>
      </c>
      <c r="K714" s="391" t="str">
        <f t="shared" ref="K714:K777" ca="1" si="110">IF(I714&lt;&gt;"",RIGHT(D714,LEN(D714)-FIND(" ",D714)),"")</f>
        <v>62,57</v>
      </c>
      <c r="L714" s="379"/>
      <c r="O714" s="379"/>
    </row>
    <row r="715" spans="1:15">
      <c r="A715" s="417" t="s">
        <v>2155</v>
      </c>
      <c r="B715" s="417" t="s">
        <v>9481</v>
      </c>
      <c r="C715" s="417" t="s">
        <v>2332</v>
      </c>
      <c r="D715" s="417" t="s">
        <v>15834</v>
      </c>
      <c r="E715" s="391">
        <v>3.63</v>
      </c>
      <c r="F715" s="418">
        <v>44214</v>
      </c>
      <c r="G715" s="417" t="s">
        <v>2286</v>
      </c>
      <c r="I715" s="379">
        <f t="shared" ca="1" si="108"/>
        <v>-357</v>
      </c>
      <c r="J715" s="379">
        <f t="shared" ca="1" si="109"/>
        <v>-247</v>
      </c>
      <c r="K715" s="391" t="str">
        <f t="shared" ca="1" si="110"/>
        <v>63,57</v>
      </c>
      <c r="L715" s="379"/>
      <c r="O715" s="379"/>
    </row>
    <row r="716" spans="1:15">
      <c r="A716" s="417" t="s">
        <v>2155</v>
      </c>
      <c r="B716" s="417" t="s">
        <v>7458</v>
      </c>
      <c r="C716" s="417" t="s">
        <v>2332</v>
      </c>
      <c r="D716" s="417" t="s">
        <v>15835</v>
      </c>
      <c r="E716" s="391">
        <v>4.47</v>
      </c>
      <c r="F716" s="418">
        <v>44214</v>
      </c>
      <c r="G716" s="417" t="s">
        <v>2286</v>
      </c>
      <c r="I716" s="379">
        <f t="shared" ca="1" si="108"/>
        <v>-357</v>
      </c>
      <c r="J716" s="379">
        <f t="shared" ca="1" si="109"/>
        <v>-247</v>
      </c>
      <c r="K716" s="391" t="str">
        <f t="shared" ca="1" si="110"/>
        <v>64,57</v>
      </c>
      <c r="L716" s="379"/>
      <c r="O716" s="379"/>
    </row>
    <row r="717" spans="1:15">
      <c r="A717" s="417" t="s">
        <v>2155</v>
      </c>
      <c r="B717" s="417" t="s">
        <v>9482</v>
      </c>
      <c r="C717" s="417" t="s">
        <v>2332</v>
      </c>
      <c r="D717" s="417" t="s">
        <v>15836</v>
      </c>
      <c r="E717" s="391">
        <v>4.76</v>
      </c>
      <c r="F717" s="418">
        <v>44214</v>
      </c>
      <c r="G717" s="417" t="s">
        <v>2286</v>
      </c>
      <c r="I717" s="379">
        <f t="shared" ca="1" si="108"/>
        <v>-357</v>
      </c>
      <c r="J717" s="379">
        <f t="shared" ca="1" si="109"/>
        <v>-247</v>
      </c>
      <c r="K717" s="391" t="str">
        <f t="shared" ca="1" si="110"/>
        <v>65,07</v>
      </c>
      <c r="L717" s="379"/>
      <c r="O717" s="379"/>
    </row>
    <row r="718" spans="1:15">
      <c r="A718" s="417" t="s">
        <v>2155</v>
      </c>
      <c r="B718" s="417" t="s">
        <v>9483</v>
      </c>
      <c r="C718" s="417" t="s">
        <v>2332</v>
      </c>
      <c r="D718" s="417" t="s">
        <v>15837</v>
      </c>
      <c r="E718" s="391">
        <v>4.5999999999999996</v>
      </c>
      <c r="F718" s="418">
        <v>44214</v>
      </c>
      <c r="G718" s="417" t="s">
        <v>2286</v>
      </c>
      <c r="I718" s="379">
        <f t="shared" ca="1" si="108"/>
        <v>-357</v>
      </c>
      <c r="J718" s="379">
        <f t="shared" ca="1" si="109"/>
        <v>-247</v>
      </c>
      <c r="K718" s="391" t="str">
        <f t="shared" ca="1" si="110"/>
        <v>66,07</v>
      </c>
      <c r="L718" s="379"/>
      <c r="O718" s="379"/>
    </row>
    <row r="719" spans="1:15">
      <c r="A719" s="417" t="s">
        <v>2155</v>
      </c>
      <c r="B719" s="417" t="s">
        <v>9484</v>
      </c>
      <c r="C719" s="417" t="s">
        <v>2332</v>
      </c>
      <c r="D719" s="417" t="s">
        <v>15838</v>
      </c>
      <c r="E719" s="391">
        <v>4.13</v>
      </c>
      <c r="F719" s="418">
        <v>44214</v>
      </c>
      <c r="G719" s="417" t="s">
        <v>2286</v>
      </c>
      <c r="I719" s="379">
        <f t="shared" ca="1" si="108"/>
        <v>-357</v>
      </c>
      <c r="J719" s="379">
        <f t="shared" ca="1" si="109"/>
        <v>-247</v>
      </c>
      <c r="K719" s="391" t="str">
        <f t="shared" ca="1" si="110"/>
        <v>65,57</v>
      </c>
      <c r="L719" s="379"/>
      <c r="O719" s="379"/>
    </row>
    <row r="720" spans="1:15">
      <c r="A720" s="417" t="s">
        <v>2155</v>
      </c>
      <c r="B720" s="417" t="s">
        <v>9485</v>
      </c>
      <c r="C720" s="417" t="s">
        <v>2332</v>
      </c>
      <c r="D720" s="417" t="s">
        <v>15840</v>
      </c>
      <c r="E720" s="391">
        <v>5.55</v>
      </c>
      <c r="F720" s="418">
        <v>44214</v>
      </c>
      <c r="G720" s="417" t="s">
        <v>2286</v>
      </c>
      <c r="I720" s="379">
        <f t="shared" ca="1" si="108"/>
        <v>-357</v>
      </c>
      <c r="J720" s="379">
        <f t="shared" ca="1" si="109"/>
        <v>-247</v>
      </c>
      <c r="K720" s="391" t="str">
        <f t="shared" ca="1" si="110"/>
        <v>67,07</v>
      </c>
      <c r="L720" s="379"/>
      <c r="O720" s="379"/>
    </row>
    <row r="721" spans="1:15">
      <c r="A721" s="417" t="s">
        <v>2155</v>
      </c>
      <c r="B721" s="417" t="s">
        <v>9486</v>
      </c>
      <c r="C721" s="417" t="s">
        <v>2332</v>
      </c>
      <c r="D721" s="417" t="s">
        <v>15844</v>
      </c>
      <c r="E721" s="391">
        <v>9.3000000000000007</v>
      </c>
      <c r="F721" s="418">
        <v>44214</v>
      </c>
      <c r="G721" s="417" t="s">
        <v>2286</v>
      </c>
      <c r="I721" s="379">
        <f t="shared" ca="1" si="108"/>
        <v>-357</v>
      </c>
      <c r="J721" s="379">
        <f t="shared" ca="1" si="109"/>
        <v>-247</v>
      </c>
      <c r="K721" s="391" t="str">
        <f t="shared" ca="1" si="110"/>
        <v>69,07</v>
      </c>
      <c r="L721" s="379"/>
      <c r="O721" s="379"/>
    </row>
    <row r="722" spans="1:15">
      <c r="A722" s="417" t="s">
        <v>2155</v>
      </c>
      <c r="B722" s="417" t="s">
        <v>9487</v>
      </c>
      <c r="C722" s="417" t="s">
        <v>2332</v>
      </c>
      <c r="D722" s="417" t="s">
        <v>15845</v>
      </c>
      <c r="E722" s="391">
        <v>9.8000000000000007</v>
      </c>
      <c r="F722" s="418">
        <v>44214</v>
      </c>
      <c r="G722" s="417" t="s">
        <v>2286</v>
      </c>
      <c r="I722" s="379">
        <f t="shared" ca="1" si="108"/>
        <v>-357</v>
      </c>
      <c r="J722" s="379">
        <f t="shared" ca="1" si="109"/>
        <v>-247</v>
      </c>
      <c r="K722" s="391" t="str">
        <f t="shared" ca="1" si="110"/>
        <v>69,57</v>
      </c>
      <c r="L722" s="379"/>
      <c r="O722" s="379"/>
    </row>
    <row r="723" spans="1:15">
      <c r="A723" s="417" t="s">
        <v>2155</v>
      </c>
      <c r="B723" s="417" t="s">
        <v>9488</v>
      </c>
      <c r="C723" s="417" t="s">
        <v>2332</v>
      </c>
      <c r="D723" s="417" t="s">
        <v>15846</v>
      </c>
      <c r="E723" s="391">
        <v>8.25</v>
      </c>
      <c r="F723" s="418">
        <v>44214</v>
      </c>
      <c r="G723" s="417" t="s">
        <v>2286</v>
      </c>
      <c r="I723" s="379">
        <f t="shared" ca="1" si="108"/>
        <v>-357</v>
      </c>
      <c r="J723" s="379">
        <f t="shared" ca="1" si="109"/>
        <v>-247</v>
      </c>
      <c r="K723" s="391" t="str">
        <f t="shared" ca="1" si="110"/>
        <v>70,07</v>
      </c>
      <c r="L723" s="379"/>
      <c r="O723" s="379"/>
    </row>
    <row r="724" spans="1:15">
      <c r="A724" s="417" t="s">
        <v>2155</v>
      </c>
      <c r="B724" s="417" t="s">
        <v>9489</v>
      </c>
      <c r="C724" s="417" t="s">
        <v>2332</v>
      </c>
      <c r="D724" s="417" t="s">
        <v>15847</v>
      </c>
      <c r="E724" s="391">
        <v>10</v>
      </c>
      <c r="F724" s="418">
        <v>44214</v>
      </c>
      <c r="G724" s="417" t="s">
        <v>2286</v>
      </c>
      <c r="I724" s="379">
        <f t="shared" ca="1" si="108"/>
        <v>-357</v>
      </c>
      <c r="J724" s="379">
        <f t="shared" ca="1" si="109"/>
        <v>-247</v>
      </c>
      <c r="K724" s="391" t="str">
        <f t="shared" ca="1" si="110"/>
        <v>71,07</v>
      </c>
      <c r="L724" s="379"/>
      <c r="O724" s="379"/>
    </row>
    <row r="725" spans="1:15">
      <c r="A725" s="417" t="s">
        <v>2155</v>
      </c>
      <c r="B725" s="417" t="s">
        <v>9490</v>
      </c>
      <c r="C725" s="417" t="s">
        <v>2332</v>
      </c>
      <c r="D725" s="417" t="s">
        <v>15848</v>
      </c>
      <c r="E725" s="391">
        <v>13.2</v>
      </c>
      <c r="F725" s="418">
        <v>44214</v>
      </c>
      <c r="G725" s="417" t="s">
        <v>2286</v>
      </c>
      <c r="I725" s="379">
        <f t="shared" ca="1" si="108"/>
        <v>-357</v>
      </c>
      <c r="J725" s="379">
        <f t="shared" ca="1" si="109"/>
        <v>-247</v>
      </c>
      <c r="K725" s="391" t="str">
        <f t="shared" ca="1" si="110"/>
        <v>71,57</v>
      </c>
      <c r="L725" s="379"/>
      <c r="O725" s="379"/>
    </row>
    <row r="726" spans="1:15">
      <c r="A726" s="417" t="s">
        <v>2155</v>
      </c>
      <c r="B726" s="417" t="s">
        <v>9491</v>
      </c>
      <c r="C726" s="417" t="s">
        <v>2332</v>
      </c>
      <c r="D726" s="417" t="s">
        <v>15849</v>
      </c>
      <c r="E726" s="391">
        <v>10.199999999999999</v>
      </c>
      <c r="F726" s="418">
        <v>44214</v>
      </c>
      <c r="G726" s="417" t="s">
        <v>2286</v>
      </c>
      <c r="I726" s="379">
        <f t="shared" ca="1" si="108"/>
        <v>-357</v>
      </c>
      <c r="J726" s="379">
        <f t="shared" ca="1" si="109"/>
        <v>-247</v>
      </c>
      <c r="K726" s="391" t="str">
        <f t="shared" ca="1" si="110"/>
        <v>72,57</v>
      </c>
      <c r="L726" s="379"/>
      <c r="O726" s="379"/>
    </row>
    <row r="727" spans="1:15">
      <c r="A727" s="417" t="s">
        <v>2155</v>
      </c>
      <c r="B727" s="417" t="s">
        <v>9492</v>
      </c>
      <c r="C727" s="417" t="s">
        <v>2332</v>
      </c>
      <c r="D727" s="417" t="s">
        <v>15850</v>
      </c>
      <c r="E727" s="391">
        <v>15.3</v>
      </c>
      <c r="F727" s="418">
        <v>44214</v>
      </c>
      <c r="G727" s="417" t="s">
        <v>2286</v>
      </c>
      <c r="I727" s="379">
        <f t="shared" ca="1" si="108"/>
        <v>-357</v>
      </c>
      <c r="J727" s="379">
        <f t="shared" ca="1" si="109"/>
        <v>-247</v>
      </c>
      <c r="K727" s="391" t="str">
        <f t="shared" ca="1" si="110"/>
        <v>77,57</v>
      </c>
      <c r="L727" s="379"/>
      <c r="O727" s="379"/>
    </row>
    <row r="728" spans="1:15">
      <c r="A728" s="417" t="s">
        <v>2155</v>
      </c>
      <c r="B728" s="417" t="s">
        <v>7459</v>
      </c>
      <c r="C728" s="417" t="s">
        <v>2332</v>
      </c>
      <c r="D728" s="417" t="s">
        <v>15851</v>
      </c>
      <c r="E728" s="391">
        <v>0.01</v>
      </c>
      <c r="F728" s="418">
        <v>44249</v>
      </c>
      <c r="G728" s="417" t="s">
        <v>2286</v>
      </c>
      <c r="I728" s="379">
        <f t="shared" ca="1" si="108"/>
        <v>-322</v>
      </c>
      <c r="J728" s="379">
        <f t="shared" ca="1" si="109"/>
        <v>-224</v>
      </c>
      <c r="K728" s="391" t="str">
        <f t="shared" ca="1" si="110"/>
        <v>38,69</v>
      </c>
      <c r="L728" s="379"/>
      <c r="O728" s="379"/>
    </row>
    <row r="729" spans="1:15">
      <c r="A729" s="417" t="s">
        <v>2155</v>
      </c>
      <c r="B729" s="417" t="s">
        <v>7460</v>
      </c>
      <c r="C729" s="417" t="s">
        <v>2332</v>
      </c>
      <c r="D729" s="417" t="s">
        <v>15937</v>
      </c>
      <c r="E729" s="391">
        <v>0.01</v>
      </c>
      <c r="F729" s="418">
        <v>44249</v>
      </c>
      <c r="G729" s="417" t="s">
        <v>2286</v>
      </c>
      <c r="I729" s="379">
        <f t="shared" ca="1" si="108"/>
        <v>-322</v>
      </c>
      <c r="J729" s="379">
        <f t="shared" ca="1" si="109"/>
        <v>-224</v>
      </c>
      <c r="K729" s="391" t="str">
        <f t="shared" ca="1" si="110"/>
        <v>39,19</v>
      </c>
      <c r="L729" s="379"/>
      <c r="O729" s="379"/>
    </row>
    <row r="730" spans="1:15">
      <c r="A730" s="417" t="s">
        <v>2155</v>
      </c>
      <c r="B730" s="417" t="s">
        <v>18187</v>
      </c>
      <c r="C730" s="417" t="s">
        <v>2332</v>
      </c>
      <c r="D730" s="417" t="s">
        <v>15852</v>
      </c>
      <c r="E730" s="391">
        <v>0.02</v>
      </c>
      <c r="F730" s="418">
        <v>44249</v>
      </c>
      <c r="G730" s="417" t="s">
        <v>2286</v>
      </c>
      <c r="I730" s="379">
        <f t="shared" ca="1" si="108"/>
        <v>-322</v>
      </c>
      <c r="J730" s="379">
        <f t="shared" ca="1" si="109"/>
        <v>-224</v>
      </c>
      <c r="K730" s="391" t="str">
        <f t="shared" ca="1" si="110"/>
        <v>40,69</v>
      </c>
      <c r="L730" s="379"/>
      <c r="O730" s="379"/>
    </row>
    <row r="731" spans="1:15">
      <c r="A731" s="417" t="s">
        <v>2155</v>
      </c>
      <c r="B731" s="417" t="s">
        <v>9493</v>
      </c>
      <c r="C731" s="417" t="s">
        <v>2332</v>
      </c>
      <c r="D731" s="417" t="s">
        <v>15938</v>
      </c>
      <c r="E731" s="391">
        <v>0.11</v>
      </c>
      <c r="F731" s="418">
        <v>44249</v>
      </c>
      <c r="G731" s="417" t="s">
        <v>2286</v>
      </c>
      <c r="I731" s="379">
        <f t="shared" ca="1" si="108"/>
        <v>-322</v>
      </c>
      <c r="J731" s="379">
        <f t="shared" ca="1" si="109"/>
        <v>-224</v>
      </c>
      <c r="K731" s="391" t="str">
        <f t="shared" ca="1" si="110"/>
        <v>44,19</v>
      </c>
      <c r="L731" s="379"/>
      <c r="O731" s="379"/>
    </row>
    <row r="732" spans="1:15">
      <c r="A732" s="417" t="s">
        <v>2155</v>
      </c>
      <c r="B732" s="417" t="s">
        <v>7461</v>
      </c>
      <c r="C732" s="417" t="s">
        <v>2332</v>
      </c>
      <c r="D732" s="417" t="s">
        <v>15854</v>
      </c>
      <c r="E732" s="391">
        <v>0.09</v>
      </c>
      <c r="F732" s="418">
        <v>44249</v>
      </c>
      <c r="G732" s="417" t="s">
        <v>2286</v>
      </c>
      <c r="I732" s="379">
        <f t="shared" ca="1" si="108"/>
        <v>-322</v>
      </c>
      <c r="J732" s="379">
        <f t="shared" ca="1" si="109"/>
        <v>-224</v>
      </c>
      <c r="K732" s="391" t="str">
        <f t="shared" ca="1" si="110"/>
        <v>44,69</v>
      </c>
      <c r="L732" s="379"/>
      <c r="O732" s="379"/>
    </row>
    <row r="733" spans="1:15">
      <c r="A733" s="417" t="s">
        <v>2155</v>
      </c>
      <c r="B733" s="417" t="s">
        <v>9494</v>
      </c>
      <c r="C733" s="417" t="s">
        <v>2332</v>
      </c>
      <c r="D733" s="417" t="s">
        <v>15939</v>
      </c>
      <c r="E733" s="391">
        <v>0.11</v>
      </c>
      <c r="F733" s="418">
        <v>44249</v>
      </c>
      <c r="G733" s="417" t="s">
        <v>2286</v>
      </c>
      <c r="I733" s="379">
        <f t="shared" ca="1" si="108"/>
        <v>-322</v>
      </c>
      <c r="J733" s="379">
        <f t="shared" ca="1" si="109"/>
        <v>-224</v>
      </c>
      <c r="K733" s="391" t="str">
        <f t="shared" ca="1" si="110"/>
        <v>45,69</v>
      </c>
      <c r="L733" s="379"/>
      <c r="O733" s="379"/>
    </row>
    <row r="734" spans="1:15">
      <c r="A734" s="417" t="s">
        <v>2155</v>
      </c>
      <c r="B734" s="417" t="s">
        <v>9495</v>
      </c>
      <c r="C734" s="417" t="s">
        <v>2332</v>
      </c>
      <c r="D734" s="417" t="s">
        <v>15940</v>
      </c>
      <c r="E734" s="391">
        <v>0.12</v>
      </c>
      <c r="F734" s="418">
        <v>44249</v>
      </c>
      <c r="G734" s="417" t="s">
        <v>2286</v>
      </c>
      <c r="I734" s="379">
        <f t="shared" ca="1" si="108"/>
        <v>-322</v>
      </c>
      <c r="J734" s="379">
        <f t="shared" ca="1" si="109"/>
        <v>-224</v>
      </c>
      <c r="K734" s="391" t="str">
        <f t="shared" ca="1" si="110"/>
        <v>46,19</v>
      </c>
      <c r="L734" s="379"/>
      <c r="O734" s="379"/>
    </row>
    <row r="735" spans="1:15">
      <c r="A735" s="417" t="s">
        <v>2155</v>
      </c>
      <c r="B735" s="417" t="s">
        <v>9496</v>
      </c>
      <c r="C735" s="417" t="s">
        <v>2332</v>
      </c>
      <c r="D735" s="417" t="s">
        <v>15941</v>
      </c>
      <c r="E735" s="391">
        <v>0.12</v>
      </c>
      <c r="F735" s="418">
        <v>44249</v>
      </c>
      <c r="G735" s="417" t="s">
        <v>2286</v>
      </c>
      <c r="I735" s="379">
        <f t="shared" ca="1" si="108"/>
        <v>-322</v>
      </c>
      <c r="J735" s="379">
        <f t="shared" ca="1" si="109"/>
        <v>-224</v>
      </c>
      <c r="K735" s="391" t="str">
        <f t="shared" ca="1" si="110"/>
        <v>46,69</v>
      </c>
      <c r="L735" s="379"/>
      <c r="O735" s="379"/>
    </row>
    <row r="736" spans="1:15">
      <c r="A736" s="417" t="s">
        <v>2155</v>
      </c>
      <c r="B736" s="417" t="s">
        <v>9497</v>
      </c>
      <c r="C736" s="417" t="s">
        <v>2332</v>
      </c>
      <c r="D736" s="417" t="s">
        <v>15942</v>
      </c>
      <c r="E736" s="391">
        <v>7.0000000000000007E-2</v>
      </c>
      <c r="F736" s="418">
        <v>44249</v>
      </c>
      <c r="G736" s="417" t="s">
        <v>2286</v>
      </c>
      <c r="I736" s="379">
        <f t="shared" ca="1" si="108"/>
        <v>-322</v>
      </c>
      <c r="J736" s="379">
        <f t="shared" ca="1" si="109"/>
        <v>-224</v>
      </c>
      <c r="K736" s="391" t="str">
        <f t="shared" ca="1" si="110"/>
        <v>47,19</v>
      </c>
      <c r="L736" s="379"/>
      <c r="O736" s="379"/>
    </row>
    <row r="737" spans="1:15">
      <c r="A737" s="417" t="s">
        <v>2155</v>
      </c>
      <c r="B737" s="417" t="s">
        <v>7462</v>
      </c>
      <c r="C737" s="417" t="s">
        <v>2332</v>
      </c>
      <c r="D737" s="417" t="s">
        <v>15855</v>
      </c>
      <c r="E737" s="391">
        <v>0.12</v>
      </c>
      <c r="F737" s="418">
        <v>44249</v>
      </c>
      <c r="G737" s="417" t="s">
        <v>2286</v>
      </c>
      <c r="I737" s="379">
        <f t="shared" ca="1" si="108"/>
        <v>-322</v>
      </c>
      <c r="J737" s="379">
        <f t="shared" ca="1" si="109"/>
        <v>-224</v>
      </c>
      <c r="K737" s="391" t="str">
        <f t="shared" ca="1" si="110"/>
        <v>47,44</v>
      </c>
      <c r="L737" s="379"/>
      <c r="O737" s="379"/>
    </row>
    <row r="738" spans="1:15">
      <c r="A738" s="417" t="s">
        <v>2155</v>
      </c>
      <c r="B738" s="417" t="s">
        <v>9498</v>
      </c>
      <c r="C738" s="417" t="s">
        <v>2332</v>
      </c>
      <c r="D738" s="417" t="s">
        <v>15856</v>
      </c>
      <c r="E738" s="391">
        <v>0.09</v>
      </c>
      <c r="F738" s="418">
        <v>44249</v>
      </c>
      <c r="G738" s="417" t="s">
        <v>2286</v>
      </c>
      <c r="I738" s="379">
        <f t="shared" ca="1" si="108"/>
        <v>-322</v>
      </c>
      <c r="J738" s="379">
        <f t="shared" ca="1" si="109"/>
        <v>-224</v>
      </c>
      <c r="K738" s="391" t="str">
        <f t="shared" ca="1" si="110"/>
        <v>47,69</v>
      </c>
      <c r="L738" s="379"/>
      <c r="O738" s="379"/>
    </row>
    <row r="739" spans="1:15">
      <c r="A739" s="417" t="s">
        <v>2155</v>
      </c>
      <c r="B739" s="417" t="s">
        <v>9499</v>
      </c>
      <c r="C739" s="417" t="s">
        <v>2332</v>
      </c>
      <c r="D739" s="417" t="s">
        <v>15943</v>
      </c>
      <c r="E739" s="391">
        <v>0.18</v>
      </c>
      <c r="F739" s="418">
        <v>44249</v>
      </c>
      <c r="G739" s="417" t="s">
        <v>2286</v>
      </c>
      <c r="I739" s="379">
        <f t="shared" ca="1" si="108"/>
        <v>-322</v>
      </c>
      <c r="J739" s="379">
        <f t="shared" ca="1" si="109"/>
        <v>-224</v>
      </c>
      <c r="K739" s="391" t="str">
        <f t="shared" ca="1" si="110"/>
        <v>48,19</v>
      </c>
      <c r="L739" s="379"/>
      <c r="O739" s="379"/>
    </row>
    <row r="740" spans="1:15">
      <c r="A740" s="417" t="s">
        <v>2155</v>
      </c>
      <c r="B740" s="417" t="s">
        <v>9500</v>
      </c>
      <c r="C740" s="417" t="s">
        <v>2332</v>
      </c>
      <c r="D740" s="417" t="s">
        <v>13239</v>
      </c>
      <c r="E740" s="391">
        <v>0.12</v>
      </c>
      <c r="F740" s="418">
        <v>44249</v>
      </c>
      <c r="G740" s="417" t="s">
        <v>2286</v>
      </c>
      <c r="I740" s="379">
        <f t="shared" ca="1" si="108"/>
        <v>-322</v>
      </c>
      <c r="J740" s="379">
        <f t="shared" ca="1" si="109"/>
        <v>-224</v>
      </c>
      <c r="K740" s="391" t="str">
        <f t="shared" ca="1" si="110"/>
        <v>48,69</v>
      </c>
      <c r="L740" s="379"/>
      <c r="O740" s="379"/>
    </row>
    <row r="741" spans="1:15">
      <c r="A741" s="417" t="s">
        <v>2155</v>
      </c>
      <c r="B741" s="417" t="s">
        <v>9501</v>
      </c>
      <c r="C741" s="417" t="s">
        <v>2332</v>
      </c>
      <c r="D741" s="417" t="s">
        <v>15944</v>
      </c>
      <c r="E741" s="391">
        <v>0.12</v>
      </c>
      <c r="F741" s="418">
        <v>44249</v>
      </c>
      <c r="G741" s="417" t="s">
        <v>2286</v>
      </c>
      <c r="I741" s="379">
        <f t="shared" ca="1" si="108"/>
        <v>-322</v>
      </c>
      <c r="J741" s="379">
        <f t="shared" ca="1" si="109"/>
        <v>-224</v>
      </c>
      <c r="K741" s="391" t="str">
        <f t="shared" ca="1" si="110"/>
        <v>49,19</v>
      </c>
      <c r="L741" s="379"/>
      <c r="O741" s="379"/>
    </row>
    <row r="742" spans="1:15">
      <c r="A742" s="417" t="s">
        <v>2155</v>
      </c>
      <c r="B742" s="417" t="s">
        <v>9502</v>
      </c>
      <c r="C742" s="417" t="s">
        <v>2332</v>
      </c>
      <c r="D742" s="417" t="s">
        <v>15945</v>
      </c>
      <c r="E742" s="391">
        <v>0.28000000000000003</v>
      </c>
      <c r="F742" s="418">
        <v>44249</v>
      </c>
      <c r="G742" s="417" t="s">
        <v>2286</v>
      </c>
      <c r="I742" s="379">
        <f t="shared" ca="1" si="108"/>
        <v>-322</v>
      </c>
      <c r="J742" s="379">
        <f t="shared" ca="1" si="109"/>
        <v>-224</v>
      </c>
      <c r="K742" s="391" t="str">
        <f t="shared" ca="1" si="110"/>
        <v>49,69</v>
      </c>
      <c r="L742" s="379"/>
      <c r="O742" s="379"/>
    </row>
    <row r="743" spans="1:15">
      <c r="A743" s="417" t="s">
        <v>2155</v>
      </c>
      <c r="B743" s="417" t="s">
        <v>7463</v>
      </c>
      <c r="C743" s="417" t="s">
        <v>2332</v>
      </c>
      <c r="D743" s="417" t="s">
        <v>15857</v>
      </c>
      <c r="E743" s="391">
        <v>0.37</v>
      </c>
      <c r="F743" s="418">
        <v>44249</v>
      </c>
      <c r="G743" s="417" t="s">
        <v>2286</v>
      </c>
      <c r="I743" s="379">
        <f t="shared" ca="1" si="108"/>
        <v>-322</v>
      </c>
      <c r="J743" s="379">
        <f t="shared" ca="1" si="109"/>
        <v>-224</v>
      </c>
      <c r="K743" s="391" t="str">
        <f t="shared" ca="1" si="110"/>
        <v>50,19</v>
      </c>
      <c r="L743" s="379"/>
      <c r="O743" s="379"/>
    </row>
    <row r="744" spans="1:15">
      <c r="A744" s="417" t="s">
        <v>2155</v>
      </c>
      <c r="B744" s="417" t="s">
        <v>7464</v>
      </c>
      <c r="C744" s="417" t="s">
        <v>2332</v>
      </c>
      <c r="D744" s="417" t="s">
        <v>15858</v>
      </c>
      <c r="E744" s="391">
        <v>0.36</v>
      </c>
      <c r="F744" s="418">
        <v>44249</v>
      </c>
      <c r="G744" s="417" t="s">
        <v>2286</v>
      </c>
      <c r="I744" s="379">
        <f t="shared" ca="1" si="108"/>
        <v>-322</v>
      </c>
      <c r="J744" s="379">
        <f t="shared" ca="1" si="109"/>
        <v>-224</v>
      </c>
      <c r="K744" s="391" t="str">
        <f t="shared" ca="1" si="110"/>
        <v>50,69</v>
      </c>
      <c r="L744" s="379"/>
      <c r="O744" s="379"/>
    </row>
    <row r="745" spans="1:15">
      <c r="A745" s="417" t="s">
        <v>2155</v>
      </c>
      <c r="B745" s="417" t="s">
        <v>7465</v>
      </c>
      <c r="C745" s="417" t="s">
        <v>2332</v>
      </c>
      <c r="D745" s="417" t="s">
        <v>15859</v>
      </c>
      <c r="E745" s="391">
        <v>0.42</v>
      </c>
      <c r="F745" s="418">
        <v>44249</v>
      </c>
      <c r="G745" s="417" t="s">
        <v>2286</v>
      </c>
      <c r="I745" s="379">
        <f t="shared" ca="1" si="108"/>
        <v>-322</v>
      </c>
      <c r="J745" s="379">
        <f t="shared" ca="1" si="109"/>
        <v>-224</v>
      </c>
      <c r="K745" s="391" t="str">
        <f t="shared" ca="1" si="110"/>
        <v>51,19</v>
      </c>
      <c r="L745" s="379"/>
      <c r="O745" s="379"/>
    </row>
    <row r="746" spans="1:15">
      <c r="A746" s="417" t="s">
        <v>2155</v>
      </c>
      <c r="B746" s="417" t="s">
        <v>7466</v>
      </c>
      <c r="C746" s="417" t="s">
        <v>2332</v>
      </c>
      <c r="D746" s="417" t="s">
        <v>15860</v>
      </c>
      <c r="E746" s="391">
        <v>0.48</v>
      </c>
      <c r="F746" s="418">
        <v>44249</v>
      </c>
      <c r="G746" s="417" t="s">
        <v>2286</v>
      </c>
      <c r="I746" s="379">
        <f t="shared" ca="1" si="108"/>
        <v>-322</v>
      </c>
      <c r="J746" s="379">
        <f t="shared" ca="1" si="109"/>
        <v>-224</v>
      </c>
      <c r="K746" s="391" t="str">
        <f t="shared" ca="1" si="110"/>
        <v>51,69</v>
      </c>
      <c r="L746" s="379"/>
      <c r="O746" s="379"/>
    </row>
    <row r="747" spans="1:15">
      <c r="A747" s="417" t="s">
        <v>2155</v>
      </c>
      <c r="B747" s="417" t="s">
        <v>9503</v>
      </c>
      <c r="C747" s="417" t="s">
        <v>2332</v>
      </c>
      <c r="D747" s="417" t="s">
        <v>15861</v>
      </c>
      <c r="E747" s="391">
        <v>0.57999999999999996</v>
      </c>
      <c r="F747" s="418">
        <v>44249</v>
      </c>
      <c r="G747" s="417" t="s">
        <v>2286</v>
      </c>
      <c r="I747" s="379">
        <f t="shared" ca="1" si="108"/>
        <v>-322</v>
      </c>
      <c r="J747" s="379">
        <f t="shared" ca="1" si="109"/>
        <v>-224</v>
      </c>
      <c r="K747" s="391" t="str">
        <f t="shared" ca="1" si="110"/>
        <v>52,19</v>
      </c>
      <c r="L747" s="379"/>
      <c r="O747" s="379"/>
    </row>
    <row r="748" spans="1:15">
      <c r="A748" s="417" t="s">
        <v>2155</v>
      </c>
      <c r="B748" s="417" t="s">
        <v>9504</v>
      </c>
      <c r="C748" s="417" t="s">
        <v>2332</v>
      </c>
      <c r="D748" s="417" t="s">
        <v>15862</v>
      </c>
      <c r="E748" s="391">
        <v>0.66</v>
      </c>
      <c r="F748" s="418">
        <v>44249</v>
      </c>
      <c r="G748" s="417" t="s">
        <v>2286</v>
      </c>
      <c r="I748" s="379">
        <f t="shared" ca="1" si="108"/>
        <v>-322</v>
      </c>
      <c r="J748" s="379">
        <f t="shared" ca="1" si="109"/>
        <v>-224</v>
      </c>
      <c r="K748" s="391" t="str">
        <f t="shared" ca="1" si="110"/>
        <v>52,69</v>
      </c>
      <c r="L748" s="379"/>
      <c r="O748" s="379"/>
    </row>
    <row r="749" spans="1:15">
      <c r="A749" s="417" t="s">
        <v>2155</v>
      </c>
      <c r="B749" s="417" t="s">
        <v>9505</v>
      </c>
      <c r="C749" s="417" t="s">
        <v>2332</v>
      </c>
      <c r="D749" s="417" t="s">
        <v>15863</v>
      </c>
      <c r="E749" s="391">
        <v>0.69</v>
      </c>
      <c r="F749" s="418">
        <v>44249</v>
      </c>
      <c r="G749" s="417" t="s">
        <v>2286</v>
      </c>
      <c r="I749" s="379">
        <f t="shared" ca="1" si="108"/>
        <v>-322</v>
      </c>
      <c r="J749" s="379">
        <f t="shared" ca="1" si="109"/>
        <v>-224</v>
      </c>
      <c r="K749" s="391" t="str">
        <f t="shared" ca="1" si="110"/>
        <v>53,19</v>
      </c>
      <c r="L749" s="379"/>
      <c r="O749" s="379"/>
    </row>
    <row r="750" spans="1:15">
      <c r="A750" s="417" t="s">
        <v>2155</v>
      </c>
      <c r="B750" s="417" t="s">
        <v>9506</v>
      </c>
      <c r="C750" s="417" t="s">
        <v>2332</v>
      </c>
      <c r="D750" s="417" t="s">
        <v>15864</v>
      </c>
      <c r="E750" s="391">
        <v>0.83</v>
      </c>
      <c r="F750" s="418">
        <v>44249</v>
      </c>
      <c r="G750" s="417" t="s">
        <v>2286</v>
      </c>
      <c r="I750" s="379">
        <f t="shared" ca="1" si="108"/>
        <v>-322</v>
      </c>
      <c r="J750" s="379">
        <f t="shared" ca="1" si="109"/>
        <v>-224</v>
      </c>
      <c r="K750" s="391" t="str">
        <f t="shared" ca="1" si="110"/>
        <v>53,69</v>
      </c>
      <c r="L750" s="379"/>
      <c r="O750" s="379"/>
    </row>
    <row r="751" spans="1:15">
      <c r="A751" s="417" t="s">
        <v>2155</v>
      </c>
      <c r="B751" s="417" t="s">
        <v>9507</v>
      </c>
      <c r="C751" s="417" t="s">
        <v>2332</v>
      </c>
      <c r="D751" s="417" t="s">
        <v>15865</v>
      </c>
      <c r="E751" s="391">
        <v>0.91</v>
      </c>
      <c r="F751" s="418">
        <v>44249</v>
      </c>
      <c r="G751" s="417" t="s">
        <v>2286</v>
      </c>
      <c r="I751" s="379">
        <f t="shared" ca="1" si="108"/>
        <v>-322</v>
      </c>
      <c r="J751" s="379">
        <f t="shared" ca="1" si="109"/>
        <v>-224</v>
      </c>
      <c r="K751" s="391" t="str">
        <f t="shared" ca="1" si="110"/>
        <v>54,19</v>
      </c>
      <c r="L751" s="379"/>
      <c r="O751" s="379"/>
    </row>
    <row r="752" spans="1:15">
      <c r="A752" s="417" t="s">
        <v>2155</v>
      </c>
      <c r="B752" s="417" t="s">
        <v>9508</v>
      </c>
      <c r="C752" s="417" t="s">
        <v>2332</v>
      </c>
      <c r="D752" s="417" t="s">
        <v>15866</v>
      </c>
      <c r="E752" s="391">
        <v>1.22</v>
      </c>
      <c r="F752" s="418">
        <v>44249</v>
      </c>
      <c r="G752" s="417" t="s">
        <v>2286</v>
      </c>
      <c r="I752" s="379">
        <f t="shared" ca="1" si="108"/>
        <v>-322</v>
      </c>
      <c r="J752" s="379">
        <f t="shared" ca="1" si="109"/>
        <v>-224</v>
      </c>
      <c r="K752" s="391" t="str">
        <f t="shared" ca="1" si="110"/>
        <v>55,19</v>
      </c>
      <c r="L752" s="379"/>
      <c r="O752" s="379"/>
    </row>
    <row r="753" spans="1:15">
      <c r="A753" s="417" t="s">
        <v>2155</v>
      </c>
      <c r="B753" s="417" t="s">
        <v>2491</v>
      </c>
      <c r="C753" s="417" t="s">
        <v>2332</v>
      </c>
      <c r="D753" s="417" t="s">
        <v>15946</v>
      </c>
      <c r="E753" s="391">
        <v>1.02</v>
      </c>
      <c r="F753" s="418">
        <v>44249</v>
      </c>
      <c r="G753" s="417" t="s">
        <v>2286</v>
      </c>
      <c r="I753" s="379">
        <f t="shared" ca="1" si="108"/>
        <v>-322</v>
      </c>
      <c r="J753" s="379">
        <f t="shared" ca="1" si="109"/>
        <v>-224</v>
      </c>
      <c r="K753" s="391" t="str">
        <f t="shared" ca="1" si="110"/>
        <v>54,69</v>
      </c>
      <c r="L753" s="379"/>
      <c r="O753" s="379"/>
    </row>
    <row r="754" spans="1:15">
      <c r="A754" s="417" t="s">
        <v>2155</v>
      </c>
      <c r="B754" s="417" t="s">
        <v>9509</v>
      </c>
      <c r="C754" s="417" t="s">
        <v>2332</v>
      </c>
      <c r="D754" s="417" t="s">
        <v>15867</v>
      </c>
      <c r="E754" s="391">
        <v>1.27</v>
      </c>
      <c r="F754" s="418">
        <v>44249</v>
      </c>
      <c r="G754" s="417" t="s">
        <v>2286</v>
      </c>
      <c r="I754" s="379">
        <f t="shared" ca="1" si="108"/>
        <v>-322</v>
      </c>
      <c r="J754" s="379">
        <f t="shared" ca="1" si="109"/>
        <v>-224</v>
      </c>
      <c r="K754" s="391" t="str">
        <f t="shared" ca="1" si="110"/>
        <v>55,69</v>
      </c>
      <c r="L754" s="379"/>
      <c r="O754" s="379"/>
    </row>
    <row r="755" spans="1:15">
      <c r="A755" s="417" t="s">
        <v>2155</v>
      </c>
      <c r="B755" s="417" t="s">
        <v>9510</v>
      </c>
      <c r="C755" s="417" t="s">
        <v>2332</v>
      </c>
      <c r="D755" s="417" t="s">
        <v>15889</v>
      </c>
      <c r="E755" s="391">
        <v>1.4</v>
      </c>
      <c r="F755" s="418">
        <v>44249</v>
      </c>
      <c r="G755" s="417" t="s">
        <v>2286</v>
      </c>
      <c r="I755" s="379">
        <f t="shared" ca="1" si="108"/>
        <v>-322</v>
      </c>
      <c r="J755" s="379">
        <f t="shared" ca="1" si="109"/>
        <v>-224</v>
      </c>
      <c r="K755" s="391" t="str">
        <f t="shared" ca="1" si="110"/>
        <v>56,19</v>
      </c>
      <c r="L755" s="379"/>
      <c r="O755" s="379"/>
    </row>
    <row r="756" spans="1:15">
      <c r="A756" s="417" t="s">
        <v>2155</v>
      </c>
      <c r="B756" s="417" t="s">
        <v>9511</v>
      </c>
      <c r="C756" s="417" t="s">
        <v>2332</v>
      </c>
      <c r="D756" s="417" t="s">
        <v>15890</v>
      </c>
      <c r="E756" s="391">
        <v>1.55</v>
      </c>
      <c r="F756" s="418">
        <v>44249</v>
      </c>
      <c r="G756" s="417" t="s">
        <v>2286</v>
      </c>
      <c r="I756" s="379">
        <f t="shared" ca="1" si="108"/>
        <v>-322</v>
      </c>
      <c r="J756" s="379">
        <f t="shared" ca="1" si="109"/>
        <v>-224</v>
      </c>
      <c r="K756" s="391" t="str">
        <f t="shared" ca="1" si="110"/>
        <v>56,69</v>
      </c>
      <c r="L756" s="379"/>
      <c r="O756" s="379"/>
    </row>
    <row r="757" spans="1:15">
      <c r="A757" s="417" t="s">
        <v>2155</v>
      </c>
      <c r="B757" s="417" t="s">
        <v>9512</v>
      </c>
      <c r="C757" s="417" t="s">
        <v>2332</v>
      </c>
      <c r="D757" s="417" t="s">
        <v>15868</v>
      </c>
      <c r="E757" s="391">
        <v>1.78</v>
      </c>
      <c r="F757" s="418">
        <v>44249</v>
      </c>
      <c r="G757" s="417" t="s">
        <v>2286</v>
      </c>
      <c r="I757" s="379">
        <f t="shared" ca="1" si="108"/>
        <v>-322</v>
      </c>
      <c r="J757" s="379">
        <f t="shared" ca="1" si="109"/>
        <v>-224</v>
      </c>
      <c r="K757" s="391" t="str">
        <f t="shared" ca="1" si="110"/>
        <v>57,19</v>
      </c>
      <c r="L757" s="379"/>
      <c r="O757" s="379"/>
    </row>
    <row r="758" spans="1:15">
      <c r="A758" s="417" t="s">
        <v>2155</v>
      </c>
      <c r="B758" s="417" t="s">
        <v>9513</v>
      </c>
      <c r="C758" s="417" t="s">
        <v>2332</v>
      </c>
      <c r="D758" s="417" t="s">
        <v>15869</v>
      </c>
      <c r="E758" s="391">
        <v>1.9</v>
      </c>
      <c r="F758" s="418">
        <v>44249</v>
      </c>
      <c r="G758" s="417" t="s">
        <v>2286</v>
      </c>
      <c r="I758" s="379">
        <f t="shared" ca="1" si="108"/>
        <v>-322</v>
      </c>
      <c r="J758" s="379">
        <f t="shared" ca="1" si="109"/>
        <v>-224</v>
      </c>
      <c r="K758" s="391" t="str">
        <f t="shared" ca="1" si="110"/>
        <v>57,69</v>
      </c>
      <c r="L758" s="379"/>
      <c r="O758" s="379"/>
    </row>
    <row r="759" spans="1:15">
      <c r="A759" s="417" t="s">
        <v>2155</v>
      </c>
      <c r="B759" s="417" t="s">
        <v>9514</v>
      </c>
      <c r="C759" s="417" t="s">
        <v>2332</v>
      </c>
      <c r="D759" s="417" t="s">
        <v>15870</v>
      </c>
      <c r="E759" s="391">
        <v>2.0499999999999998</v>
      </c>
      <c r="F759" s="418">
        <v>44249</v>
      </c>
      <c r="G759" s="417" t="s">
        <v>2286</v>
      </c>
      <c r="I759" s="379">
        <f t="shared" ca="1" si="108"/>
        <v>-322</v>
      </c>
      <c r="J759" s="379">
        <f t="shared" ca="1" si="109"/>
        <v>-224</v>
      </c>
      <c r="K759" s="391" t="str">
        <f t="shared" ca="1" si="110"/>
        <v>58,19</v>
      </c>
      <c r="L759" s="379"/>
      <c r="O759" s="379"/>
    </row>
    <row r="760" spans="1:15">
      <c r="A760" s="417" t="s">
        <v>2155</v>
      </c>
      <c r="B760" s="417" t="s">
        <v>9515</v>
      </c>
      <c r="C760" s="417" t="s">
        <v>2332</v>
      </c>
      <c r="D760" s="417" t="s">
        <v>15871</v>
      </c>
      <c r="E760" s="391">
        <v>2.46</v>
      </c>
      <c r="F760" s="418">
        <v>44249</v>
      </c>
      <c r="G760" s="417" t="s">
        <v>2286</v>
      </c>
      <c r="I760" s="379">
        <f t="shared" ca="1" si="108"/>
        <v>-322</v>
      </c>
      <c r="J760" s="379">
        <f t="shared" ca="1" si="109"/>
        <v>-224</v>
      </c>
      <c r="K760" s="391" t="str">
        <f t="shared" ca="1" si="110"/>
        <v>59,19</v>
      </c>
      <c r="L760" s="379"/>
      <c r="O760" s="379"/>
    </row>
    <row r="761" spans="1:15">
      <c r="A761" s="417" t="s">
        <v>2155</v>
      </c>
      <c r="B761" s="417" t="s">
        <v>2492</v>
      </c>
      <c r="C761" s="417" t="s">
        <v>2332</v>
      </c>
      <c r="D761" s="417" t="s">
        <v>15872</v>
      </c>
      <c r="E761" s="391">
        <v>2.33</v>
      </c>
      <c r="F761" s="418">
        <v>44249</v>
      </c>
      <c r="G761" s="417" t="s">
        <v>2286</v>
      </c>
      <c r="I761" s="379">
        <f t="shared" ca="1" si="108"/>
        <v>-322</v>
      </c>
      <c r="J761" s="379">
        <f t="shared" ca="1" si="109"/>
        <v>-224</v>
      </c>
      <c r="K761" s="391" t="str">
        <f t="shared" ca="1" si="110"/>
        <v>58,69</v>
      </c>
      <c r="L761" s="379"/>
      <c r="O761" s="379"/>
    </row>
    <row r="762" spans="1:15">
      <c r="A762" s="417" t="s">
        <v>2155</v>
      </c>
      <c r="B762" s="417" t="s">
        <v>9516</v>
      </c>
      <c r="C762" s="417" t="s">
        <v>2332</v>
      </c>
      <c r="D762" s="417" t="s">
        <v>15873</v>
      </c>
      <c r="E762" s="391">
        <v>2.78</v>
      </c>
      <c r="F762" s="418">
        <v>44249</v>
      </c>
      <c r="G762" s="417" t="s">
        <v>2286</v>
      </c>
      <c r="I762" s="379">
        <f t="shared" ca="1" si="108"/>
        <v>-322</v>
      </c>
      <c r="J762" s="379">
        <f t="shared" ca="1" si="109"/>
        <v>-224</v>
      </c>
      <c r="K762" s="391" t="str">
        <f t="shared" ca="1" si="110"/>
        <v>59,69</v>
      </c>
      <c r="L762" s="379"/>
      <c r="O762" s="379"/>
    </row>
    <row r="763" spans="1:15">
      <c r="A763" s="417" t="s">
        <v>2155</v>
      </c>
      <c r="B763" s="417" t="s">
        <v>9517</v>
      </c>
      <c r="C763" s="417" t="s">
        <v>2332</v>
      </c>
      <c r="D763" s="417" t="s">
        <v>15874</v>
      </c>
      <c r="E763" s="391">
        <v>3.01</v>
      </c>
      <c r="F763" s="418">
        <v>44249</v>
      </c>
      <c r="G763" s="417" t="s">
        <v>2286</v>
      </c>
      <c r="I763" s="379">
        <f t="shared" ca="1" si="108"/>
        <v>-322</v>
      </c>
      <c r="J763" s="379">
        <f t="shared" ca="1" si="109"/>
        <v>-224</v>
      </c>
      <c r="K763" s="391" t="str">
        <f t="shared" ca="1" si="110"/>
        <v>60,19</v>
      </c>
      <c r="L763" s="379"/>
      <c r="O763" s="379"/>
    </row>
    <row r="764" spans="1:15">
      <c r="A764" s="417" t="s">
        <v>2155</v>
      </c>
      <c r="B764" s="417" t="s">
        <v>9518</v>
      </c>
      <c r="C764" s="417" t="s">
        <v>2332</v>
      </c>
      <c r="D764" s="417" t="s">
        <v>15875</v>
      </c>
      <c r="E764" s="391">
        <v>3.18</v>
      </c>
      <c r="F764" s="418">
        <v>44249</v>
      </c>
      <c r="G764" s="417" t="s">
        <v>2286</v>
      </c>
      <c r="I764" s="379">
        <f t="shared" ca="1" si="108"/>
        <v>-322</v>
      </c>
      <c r="J764" s="379">
        <f t="shared" ca="1" si="109"/>
        <v>-224</v>
      </c>
      <c r="K764" s="391" t="str">
        <f t="shared" ca="1" si="110"/>
        <v>60,69</v>
      </c>
      <c r="L764" s="379"/>
      <c r="O764" s="379"/>
    </row>
    <row r="765" spans="1:15">
      <c r="A765" s="417" t="s">
        <v>2155</v>
      </c>
      <c r="B765" s="417" t="s">
        <v>9519</v>
      </c>
      <c r="C765" s="417" t="s">
        <v>2332</v>
      </c>
      <c r="D765" s="417" t="s">
        <v>15876</v>
      </c>
      <c r="E765" s="391">
        <v>3.73</v>
      </c>
      <c r="F765" s="418">
        <v>44249</v>
      </c>
      <c r="G765" s="417" t="s">
        <v>2286</v>
      </c>
      <c r="I765" s="379">
        <f t="shared" ca="1" si="108"/>
        <v>-322</v>
      </c>
      <c r="J765" s="379">
        <f t="shared" ca="1" si="109"/>
        <v>-224</v>
      </c>
      <c r="K765" s="391" t="str">
        <f t="shared" ca="1" si="110"/>
        <v>61,69</v>
      </c>
      <c r="L765" s="379"/>
      <c r="O765" s="379"/>
    </row>
    <row r="766" spans="1:15">
      <c r="A766" s="417" t="s">
        <v>2155</v>
      </c>
      <c r="B766" s="417" t="s">
        <v>2493</v>
      </c>
      <c r="C766" s="417" t="s">
        <v>2332</v>
      </c>
      <c r="D766" s="417" t="s">
        <v>15877</v>
      </c>
      <c r="E766" s="391">
        <v>3.5</v>
      </c>
      <c r="F766" s="418">
        <v>44249</v>
      </c>
      <c r="G766" s="417" t="s">
        <v>2286</v>
      </c>
      <c r="I766" s="379">
        <f t="shared" ca="1" si="108"/>
        <v>-322</v>
      </c>
      <c r="J766" s="379">
        <f t="shared" ca="1" si="109"/>
        <v>-224</v>
      </c>
      <c r="K766" s="391" t="str">
        <f t="shared" ca="1" si="110"/>
        <v>61,19</v>
      </c>
      <c r="L766" s="379"/>
      <c r="O766" s="379"/>
    </row>
    <row r="767" spans="1:15">
      <c r="A767" s="417" t="s">
        <v>2155</v>
      </c>
      <c r="B767" s="417" t="s">
        <v>9520</v>
      </c>
      <c r="C767" s="417" t="s">
        <v>2332</v>
      </c>
      <c r="D767" s="417" t="s">
        <v>15878</v>
      </c>
      <c r="E767" s="391">
        <v>4.08</v>
      </c>
      <c r="F767" s="418">
        <v>44249</v>
      </c>
      <c r="G767" s="417" t="s">
        <v>2286</v>
      </c>
      <c r="I767" s="379">
        <f t="shared" ca="1" si="108"/>
        <v>-322</v>
      </c>
      <c r="J767" s="379">
        <f t="shared" ca="1" si="109"/>
        <v>-224</v>
      </c>
      <c r="K767" s="391" t="str">
        <f t="shared" ca="1" si="110"/>
        <v>62,19</v>
      </c>
      <c r="L767" s="379"/>
      <c r="O767" s="379"/>
    </row>
    <row r="768" spans="1:15">
      <c r="A768" s="417" t="s">
        <v>2155</v>
      </c>
      <c r="B768" s="417" t="s">
        <v>16728</v>
      </c>
      <c r="C768" s="417" t="s">
        <v>2332</v>
      </c>
      <c r="D768" s="417" t="s">
        <v>15879</v>
      </c>
      <c r="E768" s="391">
        <v>4.41</v>
      </c>
      <c r="F768" s="418">
        <v>44249</v>
      </c>
      <c r="G768" s="417" t="s">
        <v>2286</v>
      </c>
      <c r="I768" s="379">
        <f t="shared" ca="1" si="108"/>
        <v>-322</v>
      </c>
      <c r="J768" s="379">
        <f t="shared" ca="1" si="109"/>
        <v>-224</v>
      </c>
      <c r="K768" s="391" t="str">
        <f t="shared" ca="1" si="110"/>
        <v>62,69</v>
      </c>
      <c r="L768" s="379"/>
      <c r="O768" s="379"/>
    </row>
    <row r="769" spans="1:15">
      <c r="A769" s="417" t="s">
        <v>2155</v>
      </c>
      <c r="B769" s="417" t="s">
        <v>9521</v>
      </c>
      <c r="C769" s="417" t="s">
        <v>2332</v>
      </c>
      <c r="D769" s="417" t="s">
        <v>15880</v>
      </c>
      <c r="E769" s="391">
        <v>4.75</v>
      </c>
      <c r="F769" s="418">
        <v>44249</v>
      </c>
      <c r="G769" s="417" t="s">
        <v>2286</v>
      </c>
      <c r="I769" s="379">
        <f t="shared" ca="1" si="108"/>
        <v>-322</v>
      </c>
      <c r="J769" s="379">
        <f t="shared" ca="1" si="109"/>
        <v>-224</v>
      </c>
      <c r="K769" s="391" t="str">
        <f t="shared" ca="1" si="110"/>
        <v>63,19</v>
      </c>
      <c r="L769" s="379"/>
      <c r="O769" s="379"/>
    </row>
    <row r="770" spans="1:15">
      <c r="A770" s="417" t="s">
        <v>2155</v>
      </c>
      <c r="B770" s="417" t="s">
        <v>17737</v>
      </c>
      <c r="C770" s="417" t="s">
        <v>2332</v>
      </c>
      <c r="D770" s="417" t="s">
        <v>15881</v>
      </c>
      <c r="E770" s="391">
        <v>5</v>
      </c>
      <c r="F770" s="418">
        <v>44249</v>
      </c>
      <c r="G770" s="417" t="s">
        <v>2286</v>
      </c>
      <c r="I770" s="379">
        <f t="shared" ca="1" si="108"/>
        <v>-322</v>
      </c>
      <c r="J770" s="379">
        <f t="shared" ca="1" si="109"/>
        <v>-224</v>
      </c>
      <c r="K770" s="391" t="str">
        <f t="shared" ca="1" si="110"/>
        <v>63,69</v>
      </c>
      <c r="L770" s="379"/>
      <c r="O770" s="379"/>
    </row>
    <row r="771" spans="1:15">
      <c r="A771" s="417" t="s">
        <v>2155</v>
      </c>
      <c r="B771" s="417" t="s">
        <v>9522</v>
      </c>
      <c r="C771" s="417" t="s">
        <v>2332</v>
      </c>
      <c r="D771" s="417" t="s">
        <v>15882</v>
      </c>
      <c r="E771" s="391">
        <v>5.5</v>
      </c>
      <c r="F771" s="418">
        <v>44249</v>
      </c>
      <c r="G771" s="417" t="s">
        <v>2286</v>
      </c>
      <c r="I771" s="379">
        <f t="shared" ca="1" si="108"/>
        <v>-322</v>
      </c>
      <c r="J771" s="379">
        <f t="shared" ca="1" si="109"/>
        <v>-224</v>
      </c>
      <c r="K771" s="391" t="str">
        <f t="shared" ca="1" si="110"/>
        <v>65,19</v>
      </c>
      <c r="L771" s="379"/>
      <c r="O771" s="379"/>
    </row>
    <row r="772" spans="1:15">
      <c r="A772" s="417" t="s">
        <v>2155</v>
      </c>
      <c r="B772" s="417" t="s">
        <v>9523</v>
      </c>
      <c r="C772" s="417" t="s">
        <v>2332</v>
      </c>
      <c r="D772" s="417" t="s">
        <v>15883</v>
      </c>
      <c r="E772" s="391">
        <v>4.58</v>
      </c>
      <c r="F772" s="418">
        <v>44249</v>
      </c>
      <c r="G772" s="417" t="s">
        <v>2286</v>
      </c>
      <c r="I772" s="379">
        <f t="shared" ca="1" si="108"/>
        <v>-322</v>
      </c>
      <c r="J772" s="379">
        <f t="shared" ca="1" si="109"/>
        <v>-224</v>
      </c>
      <c r="K772" s="391" t="str">
        <f t="shared" ca="1" si="110"/>
        <v>64,69</v>
      </c>
      <c r="L772" s="379"/>
      <c r="O772" s="379"/>
    </row>
    <row r="773" spans="1:15">
      <c r="A773" s="417" t="s">
        <v>2155</v>
      </c>
      <c r="B773" s="417" t="s">
        <v>15947</v>
      </c>
      <c r="C773" s="417" t="s">
        <v>2332</v>
      </c>
      <c r="D773" s="417" t="s">
        <v>15888</v>
      </c>
      <c r="E773" s="391">
        <v>12.3</v>
      </c>
      <c r="F773" s="418">
        <v>44249</v>
      </c>
      <c r="G773" s="417" t="s">
        <v>2286</v>
      </c>
      <c r="I773" s="379">
        <f t="shared" ca="1" si="108"/>
        <v>-322</v>
      </c>
      <c r="J773" s="379">
        <f t="shared" ca="1" si="109"/>
        <v>-224</v>
      </c>
      <c r="K773" s="391" t="str">
        <f t="shared" ca="1" si="110"/>
        <v>73,69</v>
      </c>
      <c r="L773" s="379"/>
      <c r="O773" s="379"/>
    </row>
    <row r="774" spans="1:15">
      <c r="A774" s="417" t="s">
        <v>2155</v>
      </c>
      <c r="B774" s="417" t="s">
        <v>7467</v>
      </c>
      <c r="C774" s="417" t="s">
        <v>2332</v>
      </c>
      <c r="D774" s="417" t="s">
        <v>15945</v>
      </c>
      <c r="E774" s="391">
        <v>0.4</v>
      </c>
      <c r="F774" s="418">
        <v>44270</v>
      </c>
      <c r="G774" s="417" t="s">
        <v>2286</v>
      </c>
      <c r="I774" s="379">
        <f t="shared" ca="1" si="108"/>
        <v>-301</v>
      </c>
      <c r="J774" s="379">
        <f t="shared" ca="1" si="109"/>
        <v>-209</v>
      </c>
      <c r="K774" s="391" t="str">
        <f t="shared" ca="1" si="110"/>
        <v>49,69</v>
      </c>
      <c r="L774" s="379"/>
      <c r="O774" s="379"/>
    </row>
    <row r="775" spans="1:15">
      <c r="A775" s="417" t="s">
        <v>2155</v>
      </c>
      <c r="B775" s="417" t="s">
        <v>7468</v>
      </c>
      <c r="C775" s="417" t="s">
        <v>2332</v>
      </c>
      <c r="D775" s="417" t="s">
        <v>15860</v>
      </c>
      <c r="E775" s="391">
        <v>0.3</v>
      </c>
      <c r="F775" s="418">
        <v>44270</v>
      </c>
      <c r="G775" s="417" t="s">
        <v>2286</v>
      </c>
      <c r="I775" s="379">
        <f t="shared" ca="1" si="108"/>
        <v>-301</v>
      </c>
      <c r="J775" s="379">
        <f t="shared" ca="1" si="109"/>
        <v>-209</v>
      </c>
      <c r="K775" s="391" t="str">
        <f t="shared" ca="1" si="110"/>
        <v>51,69</v>
      </c>
      <c r="L775" s="379"/>
      <c r="O775" s="379"/>
    </row>
    <row r="776" spans="1:15">
      <c r="A776" s="417" t="s">
        <v>2155</v>
      </c>
      <c r="B776" s="417" t="s">
        <v>2494</v>
      </c>
      <c r="C776" s="417" t="s">
        <v>2332</v>
      </c>
      <c r="D776" s="417" t="s">
        <v>15862</v>
      </c>
      <c r="E776" s="391">
        <v>1.27</v>
      </c>
      <c r="F776" s="418">
        <v>44270</v>
      </c>
      <c r="G776" s="417" t="s">
        <v>2286</v>
      </c>
      <c r="I776" s="379">
        <f t="shared" ca="1" si="108"/>
        <v>-301</v>
      </c>
      <c r="J776" s="379">
        <f t="shared" ca="1" si="109"/>
        <v>-209</v>
      </c>
      <c r="K776" s="391" t="str">
        <f t="shared" ca="1" si="110"/>
        <v>52,69</v>
      </c>
      <c r="L776" s="379"/>
      <c r="O776" s="379"/>
    </row>
    <row r="777" spans="1:15">
      <c r="A777" s="417" t="s">
        <v>2155</v>
      </c>
      <c r="B777" s="417" t="s">
        <v>9524</v>
      </c>
      <c r="C777" s="417" t="s">
        <v>2332</v>
      </c>
      <c r="D777" s="417" t="s">
        <v>15863</v>
      </c>
      <c r="E777" s="391">
        <v>0.93</v>
      </c>
      <c r="F777" s="418">
        <v>44270</v>
      </c>
      <c r="G777" s="417" t="s">
        <v>2286</v>
      </c>
      <c r="I777" s="379">
        <f t="shared" ca="1" si="108"/>
        <v>-301</v>
      </c>
      <c r="J777" s="379">
        <f t="shared" ca="1" si="109"/>
        <v>-209</v>
      </c>
      <c r="K777" s="391" t="str">
        <f t="shared" ca="1" si="110"/>
        <v>53,19</v>
      </c>
      <c r="L777" s="379"/>
      <c r="O777" s="379"/>
    </row>
    <row r="778" spans="1:15">
      <c r="A778" s="417" t="s">
        <v>2155</v>
      </c>
      <c r="B778" s="417" t="s">
        <v>9525</v>
      </c>
      <c r="C778" s="417" t="s">
        <v>2332</v>
      </c>
      <c r="D778" s="417" t="s">
        <v>15946</v>
      </c>
      <c r="E778" s="391">
        <v>2.14</v>
      </c>
      <c r="F778" s="418">
        <v>44270</v>
      </c>
      <c r="G778" s="417" t="s">
        <v>2286</v>
      </c>
      <c r="I778" s="379">
        <f t="shared" ref="I778:I841" ca="1" si="111">IF(F778&lt;&gt;"",F778-$I$199,"")</f>
        <v>-301</v>
      </c>
      <c r="J778" s="379">
        <f t="shared" ref="J778:J841" ca="1" si="112">IF(I778&lt;&gt;"",NETWORKDAYS($I$199,F778-1,$N$201:$N$224),"")</f>
        <v>-209</v>
      </c>
      <c r="K778" s="391" t="str">
        <f t="shared" ref="K778:K841" ca="1" si="113">IF(I778&lt;&gt;"",RIGHT(D778,LEN(D778)-FIND(" ",D778)),"")</f>
        <v>54,69</v>
      </c>
      <c r="L778" s="379"/>
      <c r="O778" s="379"/>
    </row>
    <row r="779" spans="1:15">
      <c r="A779" s="417" t="s">
        <v>2155</v>
      </c>
      <c r="B779" s="417" t="s">
        <v>2495</v>
      </c>
      <c r="C779" s="417" t="s">
        <v>2332</v>
      </c>
      <c r="D779" s="417" t="s">
        <v>15865</v>
      </c>
      <c r="E779" s="391">
        <v>4</v>
      </c>
      <c r="F779" s="418">
        <v>44270</v>
      </c>
      <c r="G779" s="417" t="s">
        <v>2286</v>
      </c>
      <c r="I779" s="379">
        <f t="shared" ca="1" si="111"/>
        <v>-301</v>
      </c>
      <c r="J779" s="379">
        <f t="shared" ca="1" si="112"/>
        <v>-209</v>
      </c>
      <c r="K779" s="391" t="str">
        <f t="shared" ca="1" si="113"/>
        <v>54,19</v>
      </c>
      <c r="L779" s="379"/>
      <c r="O779" s="379"/>
    </row>
    <row r="780" spans="1:15">
      <c r="A780" s="417" t="s">
        <v>2155</v>
      </c>
      <c r="B780" s="417" t="s">
        <v>2496</v>
      </c>
      <c r="C780" s="417" t="s">
        <v>2332</v>
      </c>
      <c r="D780" s="417" t="s">
        <v>15866</v>
      </c>
      <c r="E780" s="391">
        <v>4</v>
      </c>
      <c r="F780" s="418">
        <v>44270</v>
      </c>
      <c r="G780" s="417" t="s">
        <v>2286</v>
      </c>
      <c r="I780" s="379">
        <f t="shared" ca="1" si="111"/>
        <v>-301</v>
      </c>
      <c r="J780" s="379">
        <f t="shared" ca="1" si="112"/>
        <v>-209</v>
      </c>
      <c r="K780" s="391" t="str">
        <f t="shared" ca="1" si="113"/>
        <v>55,19</v>
      </c>
      <c r="L780" s="379"/>
      <c r="O780" s="379"/>
    </row>
    <row r="781" spans="1:15">
      <c r="A781" s="417" t="s">
        <v>2155</v>
      </c>
      <c r="B781" s="417" t="s">
        <v>9526</v>
      </c>
      <c r="C781" s="417" t="s">
        <v>2332</v>
      </c>
      <c r="D781" s="417" t="s">
        <v>15867</v>
      </c>
      <c r="E781" s="391">
        <v>3.95</v>
      </c>
      <c r="F781" s="418">
        <v>44270</v>
      </c>
      <c r="G781" s="417" t="s">
        <v>2286</v>
      </c>
      <c r="I781" s="379">
        <f t="shared" ca="1" si="111"/>
        <v>-301</v>
      </c>
      <c r="J781" s="379">
        <f t="shared" ca="1" si="112"/>
        <v>-209</v>
      </c>
      <c r="K781" s="391" t="str">
        <f t="shared" ca="1" si="113"/>
        <v>55,69</v>
      </c>
      <c r="L781" s="379"/>
      <c r="O781" s="379"/>
    </row>
    <row r="782" spans="1:15">
      <c r="A782" s="417" t="s">
        <v>2155</v>
      </c>
      <c r="B782" s="417" t="s">
        <v>16729</v>
      </c>
      <c r="C782" s="417" t="s">
        <v>2332</v>
      </c>
      <c r="D782" s="417" t="s">
        <v>15889</v>
      </c>
      <c r="E782" s="391">
        <v>2.1</v>
      </c>
      <c r="F782" s="418">
        <v>44270</v>
      </c>
      <c r="G782" s="417" t="s">
        <v>2286</v>
      </c>
      <c r="I782" s="379">
        <f t="shared" ca="1" si="111"/>
        <v>-301</v>
      </c>
      <c r="J782" s="379">
        <f t="shared" ca="1" si="112"/>
        <v>-209</v>
      </c>
      <c r="K782" s="391" t="str">
        <f t="shared" ca="1" si="113"/>
        <v>56,19</v>
      </c>
      <c r="L782" s="379"/>
      <c r="O782" s="379"/>
    </row>
    <row r="783" spans="1:15">
      <c r="A783" s="417" t="s">
        <v>2155</v>
      </c>
      <c r="B783" s="417" t="s">
        <v>9527</v>
      </c>
      <c r="C783" s="417" t="s">
        <v>2332</v>
      </c>
      <c r="D783" s="417" t="s">
        <v>15868</v>
      </c>
      <c r="E783" s="391">
        <v>1.25</v>
      </c>
      <c r="F783" s="418">
        <v>44270</v>
      </c>
      <c r="G783" s="417" t="s">
        <v>2286</v>
      </c>
      <c r="I783" s="379">
        <f t="shared" ca="1" si="111"/>
        <v>-301</v>
      </c>
      <c r="J783" s="379">
        <f t="shared" ca="1" si="112"/>
        <v>-209</v>
      </c>
      <c r="K783" s="391" t="str">
        <f t="shared" ca="1" si="113"/>
        <v>57,19</v>
      </c>
      <c r="L783" s="379"/>
      <c r="O783" s="379"/>
    </row>
    <row r="784" spans="1:15">
      <c r="A784" s="417" t="s">
        <v>2155</v>
      </c>
      <c r="B784" s="417" t="s">
        <v>9528</v>
      </c>
      <c r="C784" s="417" t="s">
        <v>2332</v>
      </c>
      <c r="D784" s="417" t="s">
        <v>15890</v>
      </c>
      <c r="E784" s="391">
        <v>2.04</v>
      </c>
      <c r="F784" s="418">
        <v>44270</v>
      </c>
      <c r="G784" s="417" t="s">
        <v>2286</v>
      </c>
      <c r="I784" s="379">
        <f t="shared" ca="1" si="111"/>
        <v>-301</v>
      </c>
      <c r="J784" s="379">
        <f t="shared" ca="1" si="112"/>
        <v>-209</v>
      </c>
      <c r="K784" s="391" t="str">
        <f t="shared" ca="1" si="113"/>
        <v>56,69</v>
      </c>
      <c r="L784" s="379"/>
      <c r="O784" s="379"/>
    </row>
    <row r="785" spans="1:15">
      <c r="A785" s="417" t="s">
        <v>2155</v>
      </c>
      <c r="B785" s="417" t="s">
        <v>17738</v>
      </c>
      <c r="C785" s="417" t="s">
        <v>2332</v>
      </c>
      <c r="D785" s="417" t="s">
        <v>15869</v>
      </c>
      <c r="E785" s="391">
        <v>1.94</v>
      </c>
      <c r="F785" s="418">
        <v>44270</v>
      </c>
      <c r="G785" s="417" t="s">
        <v>2286</v>
      </c>
      <c r="I785" s="379">
        <f t="shared" ca="1" si="111"/>
        <v>-301</v>
      </c>
      <c r="J785" s="379">
        <f t="shared" ca="1" si="112"/>
        <v>-209</v>
      </c>
      <c r="K785" s="391" t="str">
        <f t="shared" ca="1" si="113"/>
        <v>57,69</v>
      </c>
      <c r="L785" s="379"/>
      <c r="O785" s="379"/>
    </row>
    <row r="786" spans="1:15">
      <c r="A786" s="417" t="s">
        <v>2155</v>
      </c>
      <c r="B786" s="417" t="s">
        <v>2497</v>
      </c>
      <c r="C786" s="417" t="s">
        <v>2332</v>
      </c>
      <c r="D786" s="417" t="s">
        <v>15870</v>
      </c>
      <c r="E786" s="391">
        <v>2</v>
      </c>
      <c r="F786" s="418">
        <v>44270</v>
      </c>
      <c r="G786" s="417" t="s">
        <v>2286</v>
      </c>
      <c r="I786" s="379">
        <f t="shared" ca="1" si="111"/>
        <v>-301</v>
      </c>
      <c r="J786" s="379">
        <f t="shared" ca="1" si="112"/>
        <v>-209</v>
      </c>
      <c r="K786" s="391" t="str">
        <f t="shared" ca="1" si="113"/>
        <v>58,19</v>
      </c>
      <c r="L786" s="379"/>
      <c r="O786" s="379"/>
    </row>
    <row r="787" spans="1:15">
      <c r="A787" s="417" t="s">
        <v>2155</v>
      </c>
      <c r="B787" s="417" t="s">
        <v>16730</v>
      </c>
      <c r="C787" s="417" t="s">
        <v>2332</v>
      </c>
      <c r="D787" s="417" t="s">
        <v>15873</v>
      </c>
      <c r="E787" s="391">
        <v>3.5</v>
      </c>
      <c r="F787" s="418">
        <v>44270</v>
      </c>
      <c r="G787" s="417" t="s">
        <v>2286</v>
      </c>
      <c r="I787" s="379">
        <f t="shared" ca="1" si="111"/>
        <v>-301</v>
      </c>
      <c r="J787" s="379">
        <f t="shared" ca="1" si="112"/>
        <v>-209</v>
      </c>
      <c r="K787" s="391" t="str">
        <f t="shared" ca="1" si="113"/>
        <v>59,69</v>
      </c>
      <c r="L787" s="379"/>
      <c r="O787" s="379"/>
    </row>
    <row r="788" spans="1:15">
      <c r="A788" s="417" t="s">
        <v>2155</v>
      </c>
      <c r="B788" s="417" t="s">
        <v>9529</v>
      </c>
      <c r="C788" s="417" t="s">
        <v>2332</v>
      </c>
      <c r="D788" s="417" t="s">
        <v>15871</v>
      </c>
      <c r="E788" s="391">
        <v>2</v>
      </c>
      <c r="F788" s="418">
        <v>44270</v>
      </c>
      <c r="G788" s="417" t="s">
        <v>2286</v>
      </c>
      <c r="I788" s="379">
        <f t="shared" ca="1" si="111"/>
        <v>-301</v>
      </c>
      <c r="J788" s="379">
        <f t="shared" ca="1" si="112"/>
        <v>-209</v>
      </c>
      <c r="K788" s="391" t="str">
        <f t="shared" ca="1" si="113"/>
        <v>59,19</v>
      </c>
      <c r="L788" s="379"/>
      <c r="O788" s="379"/>
    </row>
    <row r="789" spans="1:15">
      <c r="A789" s="417" t="s">
        <v>2155</v>
      </c>
      <c r="B789" s="417" t="s">
        <v>9530</v>
      </c>
      <c r="C789" s="417" t="s">
        <v>2332</v>
      </c>
      <c r="D789" s="417" t="s">
        <v>15875</v>
      </c>
      <c r="E789" s="391">
        <v>2.5</v>
      </c>
      <c r="F789" s="418">
        <v>44270</v>
      </c>
      <c r="G789" s="417" t="s">
        <v>2286</v>
      </c>
      <c r="I789" s="379">
        <f t="shared" ca="1" si="111"/>
        <v>-301</v>
      </c>
      <c r="J789" s="379">
        <f t="shared" ca="1" si="112"/>
        <v>-209</v>
      </c>
      <c r="K789" s="391" t="str">
        <f t="shared" ca="1" si="113"/>
        <v>60,69</v>
      </c>
      <c r="L789" s="379"/>
      <c r="O789" s="379"/>
    </row>
    <row r="790" spans="1:15">
      <c r="A790" s="417" t="s">
        <v>2155</v>
      </c>
      <c r="B790" s="417" t="s">
        <v>9531</v>
      </c>
      <c r="C790" s="417" t="s">
        <v>2332</v>
      </c>
      <c r="D790" s="417" t="s">
        <v>15874</v>
      </c>
      <c r="E790" s="391">
        <v>3.58</v>
      </c>
      <c r="F790" s="418">
        <v>44270</v>
      </c>
      <c r="G790" s="417" t="s">
        <v>2286</v>
      </c>
      <c r="I790" s="379">
        <f t="shared" ca="1" si="111"/>
        <v>-301</v>
      </c>
      <c r="J790" s="379">
        <f t="shared" ca="1" si="112"/>
        <v>-209</v>
      </c>
      <c r="K790" s="391" t="str">
        <f t="shared" ca="1" si="113"/>
        <v>60,19</v>
      </c>
      <c r="L790" s="379"/>
      <c r="O790" s="379"/>
    </row>
    <row r="791" spans="1:15">
      <c r="A791" s="417" t="s">
        <v>2155</v>
      </c>
      <c r="B791" s="417" t="s">
        <v>16731</v>
      </c>
      <c r="C791" s="417" t="s">
        <v>2332</v>
      </c>
      <c r="D791" s="417" t="s">
        <v>15876</v>
      </c>
      <c r="E791" s="391">
        <v>3.55</v>
      </c>
      <c r="F791" s="418">
        <v>44270</v>
      </c>
      <c r="G791" s="417" t="s">
        <v>2286</v>
      </c>
      <c r="I791" s="379">
        <f t="shared" ca="1" si="111"/>
        <v>-301</v>
      </c>
      <c r="J791" s="379">
        <f t="shared" ca="1" si="112"/>
        <v>-209</v>
      </c>
      <c r="K791" s="391" t="str">
        <f t="shared" ca="1" si="113"/>
        <v>61,69</v>
      </c>
      <c r="L791" s="379"/>
      <c r="O791" s="379"/>
    </row>
    <row r="792" spans="1:15">
      <c r="A792" s="417" t="s">
        <v>2155</v>
      </c>
      <c r="B792" s="417" t="s">
        <v>16732</v>
      </c>
      <c r="C792" s="417" t="s">
        <v>2332</v>
      </c>
      <c r="D792" s="417" t="s">
        <v>15877</v>
      </c>
      <c r="E792" s="391">
        <v>3.19</v>
      </c>
      <c r="F792" s="418">
        <v>44270</v>
      </c>
      <c r="G792" s="417" t="s">
        <v>2286</v>
      </c>
      <c r="I792" s="379">
        <f t="shared" ca="1" si="111"/>
        <v>-301</v>
      </c>
      <c r="J792" s="379">
        <f t="shared" ca="1" si="112"/>
        <v>-209</v>
      </c>
      <c r="K792" s="391" t="str">
        <f t="shared" ca="1" si="113"/>
        <v>61,19</v>
      </c>
      <c r="L792" s="379"/>
      <c r="O792" s="379"/>
    </row>
    <row r="793" spans="1:15">
      <c r="A793" s="417" t="s">
        <v>2155</v>
      </c>
      <c r="B793" s="417" t="s">
        <v>17739</v>
      </c>
      <c r="C793" s="417" t="s">
        <v>2332</v>
      </c>
      <c r="D793" s="417" t="s">
        <v>15879</v>
      </c>
      <c r="E793" s="391">
        <v>4.5999999999999996</v>
      </c>
      <c r="F793" s="418">
        <v>44270</v>
      </c>
      <c r="G793" s="417" t="s">
        <v>2286</v>
      </c>
      <c r="I793" s="379">
        <f t="shared" ca="1" si="111"/>
        <v>-301</v>
      </c>
      <c r="J793" s="379">
        <f t="shared" ca="1" si="112"/>
        <v>-209</v>
      </c>
      <c r="K793" s="391" t="str">
        <f t="shared" ca="1" si="113"/>
        <v>62,69</v>
      </c>
      <c r="L793" s="379"/>
      <c r="O793" s="379"/>
    </row>
    <row r="794" spans="1:15">
      <c r="A794" s="417" t="s">
        <v>2155</v>
      </c>
      <c r="B794" s="417" t="s">
        <v>18188</v>
      </c>
      <c r="C794" s="417" t="s">
        <v>2332</v>
      </c>
      <c r="D794" s="417" t="s">
        <v>15880</v>
      </c>
      <c r="E794" s="391">
        <v>3.45</v>
      </c>
      <c r="F794" s="418">
        <v>44270</v>
      </c>
      <c r="G794" s="417" t="s">
        <v>2286</v>
      </c>
      <c r="I794" s="379">
        <f t="shared" ca="1" si="111"/>
        <v>-301</v>
      </c>
      <c r="J794" s="379">
        <f t="shared" ca="1" si="112"/>
        <v>-209</v>
      </c>
      <c r="K794" s="391" t="str">
        <f t="shared" ca="1" si="113"/>
        <v>63,19</v>
      </c>
      <c r="L794" s="379"/>
      <c r="O794" s="379"/>
    </row>
    <row r="795" spans="1:15">
      <c r="A795" s="417" t="s">
        <v>2155</v>
      </c>
      <c r="B795" s="417" t="s">
        <v>9532</v>
      </c>
      <c r="C795" s="417" t="s">
        <v>2332</v>
      </c>
      <c r="D795" s="417" t="s">
        <v>15891</v>
      </c>
      <c r="E795" s="391">
        <v>6.9</v>
      </c>
      <c r="F795" s="418">
        <v>44270</v>
      </c>
      <c r="G795" s="417" t="s">
        <v>2286</v>
      </c>
      <c r="I795" s="379">
        <f t="shared" ca="1" si="111"/>
        <v>-301</v>
      </c>
      <c r="J795" s="379">
        <f t="shared" ca="1" si="112"/>
        <v>-209</v>
      </c>
      <c r="K795" s="391" t="str">
        <f t="shared" ca="1" si="113"/>
        <v>64,19</v>
      </c>
      <c r="L795" s="379"/>
      <c r="O795" s="379"/>
    </row>
    <row r="796" spans="1:15">
      <c r="A796" s="417" t="s">
        <v>2155</v>
      </c>
      <c r="B796" s="417" t="s">
        <v>2498</v>
      </c>
      <c r="C796" s="417" t="s">
        <v>2332</v>
      </c>
      <c r="D796" s="417" t="s">
        <v>15881</v>
      </c>
      <c r="E796" s="391">
        <v>5</v>
      </c>
      <c r="F796" s="418">
        <v>44270</v>
      </c>
      <c r="G796" s="417" t="s">
        <v>2286</v>
      </c>
      <c r="I796" s="379">
        <f t="shared" ca="1" si="111"/>
        <v>-301</v>
      </c>
      <c r="J796" s="379">
        <f t="shared" ca="1" si="112"/>
        <v>-209</v>
      </c>
      <c r="K796" s="391" t="str">
        <f t="shared" ca="1" si="113"/>
        <v>63,69</v>
      </c>
      <c r="L796" s="379"/>
      <c r="O796" s="379"/>
    </row>
    <row r="797" spans="1:15">
      <c r="A797" s="417" t="s">
        <v>2155</v>
      </c>
      <c r="B797" s="417" t="s">
        <v>17740</v>
      </c>
      <c r="C797" s="417" t="s">
        <v>2332</v>
      </c>
      <c r="D797" s="417" t="s">
        <v>15882</v>
      </c>
      <c r="E797" s="391">
        <v>6.2</v>
      </c>
      <c r="F797" s="418">
        <v>44270</v>
      </c>
      <c r="G797" s="417" t="s">
        <v>2286</v>
      </c>
      <c r="I797" s="379">
        <f t="shared" ca="1" si="111"/>
        <v>-301</v>
      </c>
      <c r="J797" s="379">
        <f t="shared" ca="1" si="112"/>
        <v>-209</v>
      </c>
      <c r="K797" s="391" t="str">
        <f t="shared" ca="1" si="113"/>
        <v>65,19</v>
      </c>
      <c r="L797" s="379"/>
      <c r="O797" s="379"/>
    </row>
    <row r="798" spans="1:15">
      <c r="A798" s="417" t="s">
        <v>2155</v>
      </c>
      <c r="B798" s="417" t="s">
        <v>9533</v>
      </c>
      <c r="C798" s="417" t="s">
        <v>2332</v>
      </c>
      <c r="D798" s="417" t="s">
        <v>15948</v>
      </c>
      <c r="E798" s="391">
        <v>7.98</v>
      </c>
      <c r="F798" s="418">
        <v>44270</v>
      </c>
      <c r="G798" s="417" t="s">
        <v>2286</v>
      </c>
      <c r="I798" s="379">
        <f t="shared" ca="1" si="111"/>
        <v>-301</v>
      </c>
      <c r="J798" s="379">
        <f t="shared" ca="1" si="112"/>
        <v>-209</v>
      </c>
      <c r="K798" s="391" t="str">
        <f t="shared" ca="1" si="113"/>
        <v>68,19</v>
      </c>
      <c r="L798" s="379"/>
      <c r="O798" s="379"/>
    </row>
    <row r="799" spans="1:15">
      <c r="A799" s="417" t="s">
        <v>2155</v>
      </c>
      <c r="B799" s="417" t="s">
        <v>2499</v>
      </c>
      <c r="C799" s="417" t="s">
        <v>2332</v>
      </c>
      <c r="D799" s="417" t="s">
        <v>15949</v>
      </c>
      <c r="E799" s="391">
        <v>2.82</v>
      </c>
      <c r="F799" s="418">
        <v>44305</v>
      </c>
      <c r="G799" s="417" t="s">
        <v>2286</v>
      </c>
      <c r="I799" s="379">
        <f t="shared" ca="1" si="111"/>
        <v>-266</v>
      </c>
      <c r="J799" s="379">
        <f t="shared" ca="1" si="112"/>
        <v>-185</v>
      </c>
      <c r="K799" s="391" t="str">
        <f t="shared" ca="1" si="113"/>
        <v>47,16</v>
      </c>
      <c r="L799" s="379"/>
      <c r="O799" s="379"/>
    </row>
    <row r="800" spans="1:15">
      <c r="A800" s="417" t="s">
        <v>2155</v>
      </c>
      <c r="B800" s="417" t="s">
        <v>2500</v>
      </c>
      <c r="C800" s="417" t="s">
        <v>2332</v>
      </c>
      <c r="D800" s="417" t="s">
        <v>15950</v>
      </c>
      <c r="E800" s="391">
        <v>1.58</v>
      </c>
      <c r="F800" s="418">
        <v>44305</v>
      </c>
      <c r="G800" s="417" t="s">
        <v>2286</v>
      </c>
      <c r="I800" s="379">
        <f t="shared" ca="1" si="111"/>
        <v>-266</v>
      </c>
      <c r="J800" s="379">
        <f t="shared" ca="1" si="112"/>
        <v>-185</v>
      </c>
      <c r="K800" s="391" t="str">
        <f t="shared" ca="1" si="113"/>
        <v>53,66</v>
      </c>
      <c r="L800" s="379"/>
      <c r="O800" s="379"/>
    </row>
    <row r="801" spans="1:15">
      <c r="A801" s="417" t="s">
        <v>2155</v>
      </c>
      <c r="B801" s="417" t="s">
        <v>9534</v>
      </c>
      <c r="C801" s="417" t="s">
        <v>2332</v>
      </c>
      <c r="D801" s="417" t="s">
        <v>15951</v>
      </c>
      <c r="E801" s="391">
        <v>1.8</v>
      </c>
      <c r="F801" s="418">
        <v>44305</v>
      </c>
      <c r="G801" s="417" t="s">
        <v>2286</v>
      </c>
      <c r="I801" s="379">
        <f t="shared" ca="1" si="111"/>
        <v>-266</v>
      </c>
      <c r="J801" s="379">
        <f t="shared" ca="1" si="112"/>
        <v>-185</v>
      </c>
      <c r="K801" s="391" t="str">
        <f t="shared" ca="1" si="113"/>
        <v>54,66</v>
      </c>
      <c r="L801" s="379"/>
      <c r="O801" s="379"/>
    </row>
    <row r="802" spans="1:15">
      <c r="A802" s="417" t="s">
        <v>2155</v>
      </c>
      <c r="B802" s="417" t="s">
        <v>9535</v>
      </c>
      <c r="C802" s="417" t="s">
        <v>2332</v>
      </c>
      <c r="D802" s="417" t="s">
        <v>15952</v>
      </c>
      <c r="E802" s="391">
        <v>3.3</v>
      </c>
      <c r="F802" s="418">
        <v>44305</v>
      </c>
      <c r="G802" s="417" t="s">
        <v>2286</v>
      </c>
      <c r="I802" s="379">
        <f t="shared" ca="1" si="111"/>
        <v>-266</v>
      </c>
      <c r="J802" s="379">
        <f t="shared" ca="1" si="112"/>
        <v>-185</v>
      </c>
      <c r="K802" s="391" t="str">
        <f t="shared" ca="1" si="113"/>
        <v>55,16</v>
      </c>
      <c r="L802" s="379"/>
      <c r="O802" s="379"/>
    </row>
    <row r="803" spans="1:15">
      <c r="A803" s="417" t="s">
        <v>2155</v>
      </c>
      <c r="B803" s="417" t="s">
        <v>18189</v>
      </c>
      <c r="C803" s="417" t="s">
        <v>2332</v>
      </c>
      <c r="D803" s="417" t="s">
        <v>18190</v>
      </c>
      <c r="E803" s="391">
        <v>2.35</v>
      </c>
      <c r="F803" s="418">
        <v>44305</v>
      </c>
      <c r="G803" s="417" t="s">
        <v>2286</v>
      </c>
      <c r="I803" s="379">
        <f t="shared" ca="1" si="111"/>
        <v>-266</v>
      </c>
      <c r="J803" s="379">
        <f t="shared" ca="1" si="112"/>
        <v>-185</v>
      </c>
      <c r="K803" s="391" t="str">
        <f t="shared" ca="1" si="113"/>
        <v>56,16</v>
      </c>
      <c r="L803" s="379"/>
      <c r="O803" s="379"/>
    </row>
    <row r="804" spans="1:15">
      <c r="A804" s="417" t="s">
        <v>2155</v>
      </c>
      <c r="B804" s="417" t="s">
        <v>18191</v>
      </c>
      <c r="C804" s="417" t="s">
        <v>2332</v>
      </c>
      <c r="D804" s="417" t="s">
        <v>18192</v>
      </c>
      <c r="E804" s="391">
        <v>2.1</v>
      </c>
      <c r="F804" s="418">
        <v>44305</v>
      </c>
      <c r="G804" s="417" t="s">
        <v>2286</v>
      </c>
      <c r="I804" s="379">
        <f t="shared" ca="1" si="111"/>
        <v>-266</v>
      </c>
      <c r="J804" s="379">
        <f t="shared" ca="1" si="112"/>
        <v>-185</v>
      </c>
      <c r="K804" s="391" t="str">
        <f t="shared" ca="1" si="113"/>
        <v>56,66</v>
      </c>
      <c r="L804" s="379"/>
      <c r="O804" s="379"/>
    </row>
    <row r="805" spans="1:15">
      <c r="A805" s="417" t="s">
        <v>2155</v>
      </c>
      <c r="B805" s="417" t="s">
        <v>16733</v>
      </c>
      <c r="C805" s="417" t="s">
        <v>2332</v>
      </c>
      <c r="D805" s="417" t="s">
        <v>16734</v>
      </c>
      <c r="E805" s="391">
        <v>1.55</v>
      </c>
      <c r="F805" s="418">
        <v>44305</v>
      </c>
      <c r="G805" s="417" t="s">
        <v>2286</v>
      </c>
      <c r="I805" s="379">
        <f t="shared" ca="1" si="111"/>
        <v>-266</v>
      </c>
      <c r="J805" s="379">
        <f t="shared" ca="1" si="112"/>
        <v>-185</v>
      </c>
      <c r="K805" s="391" t="str">
        <f t="shared" ca="1" si="113"/>
        <v>58,66</v>
      </c>
      <c r="L805" s="379"/>
      <c r="O805" s="379"/>
    </row>
    <row r="806" spans="1:15">
      <c r="A806" s="417" t="s">
        <v>2155</v>
      </c>
      <c r="B806" s="417" t="s">
        <v>18193</v>
      </c>
      <c r="C806" s="417" t="s">
        <v>2332</v>
      </c>
      <c r="D806" s="417" t="s">
        <v>15900</v>
      </c>
      <c r="E806" s="391">
        <v>4.6500000000000004</v>
      </c>
      <c r="F806" s="418">
        <v>44305</v>
      </c>
      <c r="G806" s="417" t="s">
        <v>2286</v>
      </c>
      <c r="I806" s="379">
        <f t="shared" ca="1" si="111"/>
        <v>-266</v>
      </c>
      <c r="J806" s="379">
        <f t="shared" ca="1" si="112"/>
        <v>-185</v>
      </c>
      <c r="K806" s="391" t="str">
        <f t="shared" ca="1" si="113"/>
        <v>60,16</v>
      </c>
      <c r="L806" s="379"/>
      <c r="O806" s="379"/>
    </row>
    <row r="807" spans="1:15">
      <c r="A807" s="417" t="s">
        <v>2155</v>
      </c>
      <c r="B807" s="417" t="s">
        <v>9536</v>
      </c>
      <c r="C807" s="417" t="s">
        <v>2332</v>
      </c>
      <c r="D807" s="417" t="s">
        <v>15901</v>
      </c>
      <c r="E807" s="391">
        <v>8.1999999999999993</v>
      </c>
      <c r="F807" s="418">
        <v>44305</v>
      </c>
      <c r="G807" s="417" t="s">
        <v>2286</v>
      </c>
      <c r="I807" s="379">
        <f t="shared" ca="1" si="111"/>
        <v>-266</v>
      </c>
      <c r="J807" s="379">
        <f t="shared" ca="1" si="112"/>
        <v>-185</v>
      </c>
      <c r="K807" s="391" t="str">
        <f t="shared" ca="1" si="113"/>
        <v>61,16</v>
      </c>
      <c r="L807" s="379"/>
      <c r="O807" s="379"/>
    </row>
    <row r="808" spans="1:15">
      <c r="A808" s="417" t="s">
        <v>2155</v>
      </c>
      <c r="B808" s="417" t="s">
        <v>9537</v>
      </c>
      <c r="C808" s="417" t="s">
        <v>2332</v>
      </c>
      <c r="D808" s="417" t="s">
        <v>15953</v>
      </c>
      <c r="E808" s="391">
        <v>4.5</v>
      </c>
      <c r="F808" s="418">
        <v>44305</v>
      </c>
      <c r="G808" s="417" t="s">
        <v>2286</v>
      </c>
      <c r="I808" s="379">
        <f t="shared" ca="1" si="111"/>
        <v>-266</v>
      </c>
      <c r="J808" s="379">
        <f t="shared" ca="1" si="112"/>
        <v>-185</v>
      </c>
      <c r="K808" s="391" t="str">
        <f t="shared" ca="1" si="113"/>
        <v>61,66</v>
      </c>
      <c r="L808" s="379"/>
      <c r="O808" s="379"/>
    </row>
    <row r="809" spans="1:15">
      <c r="A809" s="417" t="s">
        <v>2155</v>
      </c>
      <c r="B809" s="417" t="s">
        <v>2501</v>
      </c>
      <c r="C809" s="417" t="s">
        <v>2332</v>
      </c>
      <c r="D809" s="417" t="s">
        <v>15909</v>
      </c>
      <c r="E809" s="391">
        <v>1</v>
      </c>
      <c r="F809" s="418">
        <v>44337</v>
      </c>
      <c r="G809" s="417" t="s">
        <v>2286</v>
      </c>
      <c r="I809" s="379">
        <f t="shared" ca="1" si="111"/>
        <v>-234</v>
      </c>
      <c r="J809" s="379">
        <f t="shared" ca="1" si="112"/>
        <v>-163</v>
      </c>
      <c r="K809" s="391" t="str">
        <f t="shared" ca="1" si="113"/>
        <v>32,82</v>
      </c>
      <c r="L809" s="379"/>
      <c r="O809" s="379"/>
    </row>
    <row r="810" spans="1:15">
      <c r="A810" s="417" t="s">
        <v>2155</v>
      </c>
      <c r="B810" s="417" t="s">
        <v>2502</v>
      </c>
      <c r="C810" s="417" t="s">
        <v>2332</v>
      </c>
      <c r="D810" s="417" t="s">
        <v>15954</v>
      </c>
      <c r="E810" s="391">
        <v>1</v>
      </c>
      <c r="F810" s="418">
        <v>44337</v>
      </c>
      <c r="G810" s="417" t="s">
        <v>2286</v>
      </c>
      <c r="I810" s="379">
        <f t="shared" ca="1" si="111"/>
        <v>-234</v>
      </c>
      <c r="J810" s="379">
        <f t="shared" ca="1" si="112"/>
        <v>-163</v>
      </c>
      <c r="K810" s="391" t="str">
        <f t="shared" ca="1" si="113"/>
        <v>36,57</v>
      </c>
      <c r="L810" s="379"/>
      <c r="O810" s="379"/>
    </row>
    <row r="811" spans="1:15">
      <c r="A811" s="417" t="s">
        <v>2155</v>
      </c>
      <c r="B811" s="417" t="s">
        <v>18194</v>
      </c>
      <c r="C811" s="417" t="s">
        <v>2332</v>
      </c>
      <c r="D811" s="417" t="s">
        <v>15820</v>
      </c>
      <c r="E811" s="391">
        <v>2.6</v>
      </c>
      <c r="F811" s="418">
        <v>44337</v>
      </c>
      <c r="G811" s="417" t="s">
        <v>2286</v>
      </c>
      <c r="I811" s="379">
        <f t="shared" ca="1" si="111"/>
        <v>-234</v>
      </c>
      <c r="J811" s="379">
        <f t="shared" ca="1" si="112"/>
        <v>-163</v>
      </c>
      <c r="K811" s="391" t="str">
        <f t="shared" ca="1" si="113"/>
        <v>56,57</v>
      </c>
      <c r="L811" s="379"/>
      <c r="O811" s="379"/>
    </row>
    <row r="812" spans="1:15">
      <c r="A812" s="417" t="s">
        <v>2155</v>
      </c>
      <c r="B812" s="417" t="s">
        <v>9538</v>
      </c>
      <c r="C812" s="417" t="s">
        <v>2332</v>
      </c>
      <c r="D812" s="417" t="s">
        <v>2506</v>
      </c>
      <c r="E812" s="391">
        <v>1.67</v>
      </c>
      <c r="F812" s="418">
        <v>44365</v>
      </c>
      <c r="G812" s="417" t="s">
        <v>2286</v>
      </c>
      <c r="I812" s="379">
        <f t="shared" ca="1" si="111"/>
        <v>-206</v>
      </c>
      <c r="J812" s="379">
        <f t="shared" ca="1" si="112"/>
        <v>-144</v>
      </c>
      <c r="K812" s="391" t="str">
        <f t="shared" ca="1" si="113"/>
        <v>44,46</v>
      </c>
      <c r="L812" s="379"/>
      <c r="O812" s="379"/>
    </row>
    <row r="813" spans="1:15">
      <c r="A813" s="417" t="s">
        <v>2155</v>
      </c>
      <c r="B813" s="417" t="s">
        <v>9539</v>
      </c>
      <c r="C813" s="417" t="s">
        <v>2332</v>
      </c>
      <c r="D813" s="417" t="s">
        <v>15397</v>
      </c>
      <c r="E813" s="391">
        <v>2.29</v>
      </c>
      <c r="F813" s="418">
        <v>44365</v>
      </c>
      <c r="G813" s="417" t="s">
        <v>2286</v>
      </c>
      <c r="I813" s="379">
        <f t="shared" ca="1" si="111"/>
        <v>-206</v>
      </c>
      <c r="J813" s="379">
        <f t="shared" ca="1" si="112"/>
        <v>-144</v>
      </c>
      <c r="K813" s="391" t="str">
        <f t="shared" ca="1" si="113"/>
        <v>47,46</v>
      </c>
      <c r="L813" s="379"/>
      <c r="O813" s="379"/>
    </row>
    <row r="814" spans="1:15">
      <c r="A814" s="417" t="s">
        <v>2155</v>
      </c>
      <c r="B814" s="417" t="s">
        <v>9540</v>
      </c>
      <c r="C814" s="417" t="s">
        <v>2332</v>
      </c>
      <c r="D814" s="417" t="s">
        <v>15955</v>
      </c>
      <c r="E814" s="391">
        <v>4</v>
      </c>
      <c r="F814" s="418">
        <v>44365</v>
      </c>
      <c r="G814" s="417" t="s">
        <v>2286</v>
      </c>
      <c r="I814" s="379">
        <f t="shared" ca="1" si="111"/>
        <v>-206</v>
      </c>
      <c r="J814" s="379">
        <f t="shared" ca="1" si="112"/>
        <v>-144</v>
      </c>
      <c r="K814" s="391" t="str">
        <f t="shared" ca="1" si="113"/>
        <v>51,96</v>
      </c>
      <c r="L814" s="379"/>
      <c r="O814" s="379"/>
    </row>
    <row r="815" spans="1:15">
      <c r="A815" s="417" t="s">
        <v>2155</v>
      </c>
      <c r="B815" s="417" t="s">
        <v>9541</v>
      </c>
      <c r="C815" s="417" t="s">
        <v>2332</v>
      </c>
      <c r="D815" s="417" t="s">
        <v>15956</v>
      </c>
      <c r="E815" s="391">
        <v>4</v>
      </c>
      <c r="F815" s="418">
        <v>44365</v>
      </c>
      <c r="G815" s="417" t="s">
        <v>2286</v>
      </c>
      <c r="I815" s="379">
        <f t="shared" ca="1" si="111"/>
        <v>-206</v>
      </c>
      <c r="J815" s="379">
        <f t="shared" ca="1" si="112"/>
        <v>-144</v>
      </c>
      <c r="K815" s="391" t="str">
        <f t="shared" ca="1" si="113"/>
        <v>56,46</v>
      </c>
      <c r="L815" s="379"/>
      <c r="O815" s="379"/>
    </row>
    <row r="816" spans="1:15">
      <c r="A816" s="417" t="s">
        <v>2155</v>
      </c>
      <c r="B816" s="417" t="s">
        <v>9542</v>
      </c>
      <c r="C816" s="417" t="s">
        <v>2332</v>
      </c>
      <c r="D816" s="417" t="s">
        <v>15872</v>
      </c>
      <c r="E816" s="391">
        <v>6</v>
      </c>
      <c r="F816" s="418">
        <v>44393</v>
      </c>
      <c r="G816" s="417" t="s">
        <v>2286</v>
      </c>
      <c r="I816" s="379">
        <f t="shared" ca="1" si="111"/>
        <v>-178</v>
      </c>
      <c r="J816" s="379">
        <f t="shared" ca="1" si="112"/>
        <v>-124</v>
      </c>
      <c r="K816" s="391" t="str">
        <f t="shared" ca="1" si="113"/>
        <v>58,69</v>
      </c>
      <c r="L816" s="379"/>
      <c r="O816" s="379"/>
    </row>
    <row r="817" spans="1:15">
      <c r="A817" s="417" t="s">
        <v>2155</v>
      </c>
      <c r="B817" s="417" t="s">
        <v>9543</v>
      </c>
      <c r="C817" s="417" t="s">
        <v>2332</v>
      </c>
      <c r="D817" s="417" t="s">
        <v>15920</v>
      </c>
      <c r="E817" s="391">
        <v>0.03</v>
      </c>
      <c r="F817" s="418">
        <v>44484</v>
      </c>
      <c r="G817" s="417" t="s">
        <v>2286</v>
      </c>
      <c r="I817" s="379">
        <f t="shared" ca="1" si="111"/>
        <v>-87</v>
      </c>
      <c r="J817" s="379">
        <f t="shared" ca="1" si="112"/>
        <v>-61</v>
      </c>
      <c r="K817" s="391" t="str">
        <f t="shared" ca="1" si="113"/>
        <v>19,44</v>
      </c>
      <c r="L817" s="379"/>
      <c r="O817" s="379"/>
    </row>
    <row r="818" spans="1:15">
      <c r="A818" s="417" t="s">
        <v>2155</v>
      </c>
      <c r="B818" s="417" t="s">
        <v>9544</v>
      </c>
      <c r="C818" s="417" t="s">
        <v>2332</v>
      </c>
      <c r="D818" s="417" t="s">
        <v>15921</v>
      </c>
      <c r="E818" s="391">
        <v>0.15</v>
      </c>
      <c r="F818" s="418">
        <v>44547</v>
      </c>
      <c r="G818" s="417" t="s">
        <v>2286</v>
      </c>
      <c r="I818" s="379">
        <f t="shared" ca="1" si="111"/>
        <v>-24</v>
      </c>
      <c r="J818" s="379">
        <f t="shared" ca="1" si="112"/>
        <v>-18</v>
      </c>
      <c r="K818" s="391" t="str">
        <f t="shared" ca="1" si="113"/>
        <v>23,21</v>
      </c>
      <c r="L818" s="379"/>
      <c r="O818" s="379"/>
    </row>
    <row r="819" spans="1:15">
      <c r="A819" s="417" t="s">
        <v>2155</v>
      </c>
      <c r="B819" s="417" t="s">
        <v>16735</v>
      </c>
      <c r="C819" s="417" t="s">
        <v>2332</v>
      </c>
      <c r="D819" s="417" t="s">
        <v>16725</v>
      </c>
      <c r="E819" s="391">
        <v>4.28</v>
      </c>
      <c r="F819" s="418">
        <v>44547</v>
      </c>
      <c r="G819" s="417" t="s">
        <v>2286</v>
      </c>
      <c r="I819" s="379">
        <f t="shared" ca="1" si="111"/>
        <v>-24</v>
      </c>
      <c r="J819" s="379">
        <f t="shared" ca="1" si="112"/>
        <v>-18</v>
      </c>
      <c r="K819" s="391" t="str">
        <f t="shared" ca="1" si="113"/>
        <v>56,21</v>
      </c>
      <c r="L819" s="379"/>
      <c r="O819" s="379"/>
    </row>
    <row r="820" spans="1:15">
      <c r="A820" s="417" t="s">
        <v>2155</v>
      </c>
      <c r="B820" s="417" t="s">
        <v>2508</v>
      </c>
      <c r="C820" s="417" t="s">
        <v>2281</v>
      </c>
      <c r="D820" s="417" t="s">
        <v>3638</v>
      </c>
      <c r="E820" s="391">
        <v>24.24</v>
      </c>
      <c r="F820" s="418">
        <v>44214</v>
      </c>
      <c r="G820" s="417" t="s">
        <v>2283</v>
      </c>
      <c r="I820" s="379">
        <f t="shared" ca="1" si="111"/>
        <v>-357</v>
      </c>
      <c r="J820" s="379">
        <f t="shared" ca="1" si="112"/>
        <v>-247</v>
      </c>
      <c r="K820" s="391" t="str">
        <f t="shared" ca="1" si="113"/>
        <v>14,74</v>
      </c>
      <c r="L820" s="379"/>
      <c r="O820" s="379"/>
    </row>
    <row r="821" spans="1:15">
      <c r="A821" s="417" t="s">
        <v>2155</v>
      </c>
      <c r="B821" s="417" t="s">
        <v>18195</v>
      </c>
      <c r="C821" s="417" t="s">
        <v>2281</v>
      </c>
      <c r="D821" s="417" t="s">
        <v>3695</v>
      </c>
      <c r="E821" s="391">
        <v>15.51</v>
      </c>
      <c r="F821" s="418">
        <v>44214</v>
      </c>
      <c r="G821" s="417" t="s">
        <v>2286</v>
      </c>
      <c r="I821" s="379">
        <f t="shared" ca="1" si="111"/>
        <v>-357</v>
      </c>
      <c r="J821" s="379">
        <f t="shared" ca="1" si="112"/>
        <v>-247</v>
      </c>
      <c r="K821" s="391" t="str">
        <f t="shared" ca="1" si="113"/>
        <v>23,49</v>
      </c>
      <c r="L821" s="379"/>
      <c r="O821" s="379"/>
    </row>
    <row r="822" spans="1:15">
      <c r="A822" s="417" t="s">
        <v>2155</v>
      </c>
      <c r="B822" s="417" t="s">
        <v>6567</v>
      </c>
      <c r="C822" s="417" t="s">
        <v>2281</v>
      </c>
      <c r="D822" s="417" t="s">
        <v>7356</v>
      </c>
      <c r="E822" s="391">
        <v>14.8</v>
      </c>
      <c r="F822" s="418">
        <v>44214</v>
      </c>
      <c r="G822" s="417" t="s">
        <v>2286</v>
      </c>
      <c r="I822" s="379">
        <f t="shared" ca="1" si="111"/>
        <v>-357</v>
      </c>
      <c r="J822" s="379">
        <f t="shared" ca="1" si="112"/>
        <v>-247</v>
      </c>
      <c r="K822" s="391" t="str">
        <f t="shared" ca="1" si="113"/>
        <v>24,49</v>
      </c>
      <c r="L822" s="379"/>
      <c r="O822" s="379"/>
    </row>
    <row r="823" spans="1:15">
      <c r="A823" s="417" t="s">
        <v>2155</v>
      </c>
      <c r="B823" s="417" t="s">
        <v>18196</v>
      </c>
      <c r="C823" s="417" t="s">
        <v>2281</v>
      </c>
      <c r="D823" s="417" t="s">
        <v>3684</v>
      </c>
      <c r="E823" s="391">
        <v>15.27</v>
      </c>
      <c r="F823" s="418">
        <v>44214</v>
      </c>
      <c r="G823" s="417" t="s">
        <v>2283</v>
      </c>
      <c r="I823" s="379">
        <f t="shared" ca="1" si="111"/>
        <v>-357</v>
      </c>
      <c r="J823" s="379">
        <f t="shared" ca="1" si="112"/>
        <v>-247</v>
      </c>
      <c r="K823" s="391" t="str">
        <f t="shared" ca="1" si="113"/>
        <v>23,74</v>
      </c>
      <c r="L823" s="379"/>
      <c r="O823" s="379"/>
    </row>
    <row r="824" spans="1:15">
      <c r="A824" s="417" t="s">
        <v>2155</v>
      </c>
      <c r="B824" s="417" t="s">
        <v>18197</v>
      </c>
      <c r="C824" s="417" t="s">
        <v>2281</v>
      </c>
      <c r="D824" s="417" t="s">
        <v>3685</v>
      </c>
      <c r="E824" s="391">
        <v>14.78</v>
      </c>
      <c r="F824" s="418">
        <v>44214</v>
      </c>
      <c r="G824" s="417" t="s">
        <v>2283</v>
      </c>
      <c r="I824" s="379">
        <f t="shared" ca="1" si="111"/>
        <v>-357</v>
      </c>
      <c r="J824" s="379">
        <f t="shared" ca="1" si="112"/>
        <v>-247</v>
      </c>
      <c r="K824" s="391" t="str">
        <f t="shared" ca="1" si="113"/>
        <v>24,24</v>
      </c>
      <c r="L824" s="379"/>
      <c r="O824" s="379"/>
    </row>
    <row r="825" spans="1:15">
      <c r="A825" s="417" t="s">
        <v>2155</v>
      </c>
      <c r="B825" s="417" t="s">
        <v>6568</v>
      </c>
      <c r="C825" s="417" t="s">
        <v>2281</v>
      </c>
      <c r="D825" s="417" t="s">
        <v>7355</v>
      </c>
      <c r="E825" s="391">
        <v>15.03</v>
      </c>
      <c r="F825" s="418">
        <v>44214</v>
      </c>
      <c r="G825" s="417" t="s">
        <v>2286</v>
      </c>
      <c r="I825" s="379">
        <f t="shared" ca="1" si="111"/>
        <v>-357</v>
      </c>
      <c r="J825" s="379">
        <f t="shared" ca="1" si="112"/>
        <v>-247</v>
      </c>
      <c r="K825" s="391" t="str">
        <f t="shared" ca="1" si="113"/>
        <v>23,99</v>
      </c>
      <c r="L825" s="379"/>
      <c r="O825" s="379"/>
    </row>
    <row r="826" spans="1:15">
      <c r="A826" s="417" t="s">
        <v>2155</v>
      </c>
      <c r="B826" s="417" t="s">
        <v>18198</v>
      </c>
      <c r="C826" s="417" t="s">
        <v>2281</v>
      </c>
      <c r="D826" s="417" t="s">
        <v>3671</v>
      </c>
      <c r="E826" s="391">
        <v>15.15</v>
      </c>
      <c r="F826" s="418">
        <v>44214</v>
      </c>
      <c r="G826" s="417" t="s">
        <v>2283</v>
      </c>
      <c r="I826" s="379">
        <f t="shared" ca="1" si="111"/>
        <v>-357</v>
      </c>
      <c r="J826" s="379">
        <f t="shared" ca="1" si="112"/>
        <v>-247</v>
      </c>
      <c r="K826" s="391" t="str">
        <f t="shared" ca="1" si="113"/>
        <v>24,74</v>
      </c>
      <c r="L826" s="379"/>
      <c r="O826" s="379"/>
    </row>
    <row r="827" spans="1:15">
      <c r="A827" s="417" t="s">
        <v>2155</v>
      </c>
      <c r="B827" s="417" t="s">
        <v>6569</v>
      </c>
      <c r="C827" s="417" t="s">
        <v>2281</v>
      </c>
      <c r="D827" s="417" t="s">
        <v>6448</v>
      </c>
      <c r="E827" s="391">
        <v>11.91</v>
      </c>
      <c r="F827" s="418">
        <v>44214</v>
      </c>
      <c r="G827" s="417" t="s">
        <v>2286</v>
      </c>
      <c r="I827" s="379">
        <f t="shared" ca="1" si="111"/>
        <v>-357</v>
      </c>
      <c r="J827" s="379">
        <f t="shared" ca="1" si="112"/>
        <v>-247</v>
      </c>
      <c r="K827" s="391" t="str">
        <f t="shared" ca="1" si="113"/>
        <v>25,99</v>
      </c>
      <c r="L827" s="379"/>
      <c r="O827" s="379"/>
    </row>
    <row r="828" spans="1:15">
      <c r="A828" s="417" t="s">
        <v>2155</v>
      </c>
      <c r="B828" s="417" t="s">
        <v>9545</v>
      </c>
      <c r="C828" s="417" t="s">
        <v>2281</v>
      </c>
      <c r="D828" s="417" t="s">
        <v>8062</v>
      </c>
      <c r="E828" s="391">
        <v>11.2</v>
      </c>
      <c r="F828" s="418">
        <v>44214</v>
      </c>
      <c r="G828" s="417" t="s">
        <v>2286</v>
      </c>
      <c r="I828" s="379">
        <f t="shared" ca="1" si="111"/>
        <v>-357</v>
      </c>
      <c r="J828" s="379">
        <f t="shared" ca="1" si="112"/>
        <v>-247</v>
      </c>
      <c r="K828" s="391" t="str">
        <f t="shared" ca="1" si="113"/>
        <v>25,49</v>
      </c>
      <c r="L828" s="379"/>
      <c r="O828" s="379"/>
    </row>
    <row r="829" spans="1:15">
      <c r="A829" s="417" t="s">
        <v>2155</v>
      </c>
      <c r="B829" s="417" t="s">
        <v>7469</v>
      </c>
      <c r="C829" s="417" t="s">
        <v>2281</v>
      </c>
      <c r="D829" s="417" t="s">
        <v>3673</v>
      </c>
      <c r="E829" s="391">
        <v>8.1999999999999993</v>
      </c>
      <c r="F829" s="418">
        <v>44214</v>
      </c>
      <c r="G829" s="417" t="s">
        <v>2283</v>
      </c>
      <c r="I829" s="379">
        <f t="shared" ca="1" si="111"/>
        <v>-357</v>
      </c>
      <c r="J829" s="379">
        <f t="shared" ca="1" si="112"/>
        <v>-247</v>
      </c>
      <c r="K829" s="391" t="str">
        <f t="shared" ca="1" si="113"/>
        <v>26,24</v>
      </c>
      <c r="L829" s="379"/>
      <c r="O829" s="379"/>
    </row>
    <row r="830" spans="1:15">
      <c r="A830" s="417" t="s">
        <v>2155</v>
      </c>
      <c r="B830" s="417" t="s">
        <v>9546</v>
      </c>
      <c r="C830" s="417" t="s">
        <v>2281</v>
      </c>
      <c r="D830" s="417" t="s">
        <v>6449</v>
      </c>
      <c r="E830" s="391">
        <v>11.56</v>
      </c>
      <c r="F830" s="418">
        <v>44214</v>
      </c>
      <c r="G830" s="417" t="s">
        <v>2286</v>
      </c>
      <c r="I830" s="379">
        <f t="shared" ca="1" si="111"/>
        <v>-357</v>
      </c>
      <c r="J830" s="379">
        <f t="shared" ca="1" si="112"/>
        <v>-247</v>
      </c>
      <c r="K830" s="391" t="str">
        <f t="shared" ca="1" si="113"/>
        <v>26,99</v>
      </c>
      <c r="L830" s="379"/>
      <c r="O830" s="379"/>
    </row>
    <row r="831" spans="1:15">
      <c r="A831" s="417" t="s">
        <v>2155</v>
      </c>
      <c r="B831" s="417" t="s">
        <v>18199</v>
      </c>
      <c r="C831" s="417" t="s">
        <v>2281</v>
      </c>
      <c r="D831" s="417" t="s">
        <v>3689</v>
      </c>
      <c r="E831" s="391">
        <v>11.78</v>
      </c>
      <c r="F831" s="418">
        <v>44214</v>
      </c>
      <c r="G831" s="417" t="s">
        <v>2283</v>
      </c>
      <c r="I831" s="379">
        <f t="shared" ca="1" si="111"/>
        <v>-357</v>
      </c>
      <c r="J831" s="379">
        <f t="shared" ca="1" si="112"/>
        <v>-247</v>
      </c>
      <c r="K831" s="391" t="str">
        <f t="shared" ca="1" si="113"/>
        <v>27,24</v>
      </c>
      <c r="L831" s="379"/>
      <c r="O831" s="379"/>
    </row>
    <row r="832" spans="1:15">
      <c r="A832" s="417" t="s">
        <v>2155</v>
      </c>
      <c r="B832" s="417" t="s">
        <v>9547</v>
      </c>
      <c r="C832" s="417" t="s">
        <v>2281</v>
      </c>
      <c r="D832" s="417" t="s">
        <v>3667</v>
      </c>
      <c r="E832" s="391">
        <v>7.05</v>
      </c>
      <c r="F832" s="418">
        <v>44214</v>
      </c>
      <c r="G832" s="417" t="s">
        <v>2283</v>
      </c>
      <c r="I832" s="379">
        <f t="shared" ca="1" si="111"/>
        <v>-357</v>
      </c>
      <c r="J832" s="379">
        <f t="shared" ca="1" si="112"/>
        <v>-247</v>
      </c>
      <c r="K832" s="391" t="str">
        <f t="shared" ca="1" si="113"/>
        <v>27,74</v>
      </c>
      <c r="L832" s="379"/>
      <c r="O832" s="379"/>
    </row>
    <row r="833" spans="1:15">
      <c r="A833" s="417" t="s">
        <v>2155</v>
      </c>
      <c r="B833" s="417" t="s">
        <v>9548</v>
      </c>
      <c r="C833" s="417" t="s">
        <v>2281</v>
      </c>
      <c r="D833" s="417" t="s">
        <v>3690</v>
      </c>
      <c r="E833" s="391">
        <v>7.45</v>
      </c>
      <c r="F833" s="418">
        <v>44214</v>
      </c>
      <c r="G833" s="417" t="s">
        <v>2283</v>
      </c>
      <c r="I833" s="379">
        <f t="shared" ca="1" si="111"/>
        <v>-357</v>
      </c>
      <c r="J833" s="379">
        <f t="shared" ca="1" si="112"/>
        <v>-247</v>
      </c>
      <c r="K833" s="391" t="str">
        <f t="shared" ca="1" si="113"/>
        <v>28,24</v>
      </c>
      <c r="L833" s="379"/>
      <c r="O833" s="379"/>
    </row>
    <row r="834" spans="1:15">
      <c r="A834" s="417" t="s">
        <v>2155</v>
      </c>
      <c r="B834" s="417" t="s">
        <v>9549</v>
      </c>
      <c r="C834" s="417" t="s">
        <v>2281</v>
      </c>
      <c r="D834" s="417" t="s">
        <v>6451</v>
      </c>
      <c r="E834" s="391">
        <v>6.71</v>
      </c>
      <c r="F834" s="418">
        <v>44214</v>
      </c>
      <c r="G834" s="417" t="s">
        <v>2286</v>
      </c>
      <c r="I834" s="379">
        <f t="shared" ca="1" si="111"/>
        <v>-357</v>
      </c>
      <c r="J834" s="379">
        <f t="shared" ca="1" si="112"/>
        <v>-247</v>
      </c>
      <c r="K834" s="391" t="str">
        <f t="shared" ca="1" si="113"/>
        <v>28,49</v>
      </c>
      <c r="L834" s="379"/>
      <c r="O834" s="379"/>
    </row>
    <row r="835" spans="1:15">
      <c r="A835" s="417" t="s">
        <v>2155</v>
      </c>
      <c r="B835" s="417" t="s">
        <v>2509</v>
      </c>
      <c r="C835" s="417" t="s">
        <v>2281</v>
      </c>
      <c r="D835" s="417" t="s">
        <v>6441</v>
      </c>
      <c r="E835" s="391">
        <v>9.6</v>
      </c>
      <c r="F835" s="418">
        <v>44214</v>
      </c>
      <c r="G835" s="417" t="s">
        <v>2286</v>
      </c>
      <c r="I835" s="379">
        <f t="shared" ca="1" si="111"/>
        <v>-357</v>
      </c>
      <c r="J835" s="379">
        <f t="shared" ca="1" si="112"/>
        <v>-247</v>
      </c>
      <c r="K835" s="391" t="str">
        <f t="shared" ca="1" si="113"/>
        <v>29,49</v>
      </c>
      <c r="L835" s="379"/>
      <c r="O835" s="379"/>
    </row>
    <row r="836" spans="1:15">
      <c r="A836" s="417" t="s">
        <v>2155</v>
      </c>
      <c r="B836" s="417" t="s">
        <v>7470</v>
      </c>
      <c r="C836" s="417" t="s">
        <v>2281</v>
      </c>
      <c r="D836" s="417" t="s">
        <v>3691</v>
      </c>
      <c r="E836" s="391">
        <v>6.15</v>
      </c>
      <c r="F836" s="418">
        <v>44214</v>
      </c>
      <c r="G836" s="417" t="s">
        <v>2283</v>
      </c>
      <c r="I836" s="379">
        <f t="shared" ca="1" si="111"/>
        <v>-357</v>
      </c>
      <c r="J836" s="379">
        <f t="shared" ca="1" si="112"/>
        <v>-247</v>
      </c>
      <c r="K836" s="391" t="str">
        <f t="shared" ca="1" si="113"/>
        <v>28,74</v>
      </c>
      <c r="L836" s="379"/>
      <c r="O836" s="379"/>
    </row>
    <row r="837" spans="1:15">
      <c r="A837" s="417" t="s">
        <v>2155</v>
      </c>
      <c r="B837" s="417" t="s">
        <v>7471</v>
      </c>
      <c r="C837" s="417" t="s">
        <v>2281</v>
      </c>
      <c r="D837" s="417" t="s">
        <v>3692</v>
      </c>
      <c r="E837" s="391">
        <v>10.01</v>
      </c>
      <c r="F837" s="418">
        <v>44214</v>
      </c>
      <c r="G837" s="417" t="s">
        <v>2283</v>
      </c>
      <c r="I837" s="379">
        <f t="shared" ca="1" si="111"/>
        <v>-357</v>
      </c>
      <c r="J837" s="379">
        <f t="shared" ca="1" si="112"/>
        <v>-247</v>
      </c>
      <c r="K837" s="391" t="str">
        <f t="shared" ca="1" si="113"/>
        <v>29,24</v>
      </c>
      <c r="L837" s="379"/>
      <c r="O837" s="379"/>
    </row>
    <row r="838" spans="1:15">
      <c r="A838" s="417" t="s">
        <v>2155</v>
      </c>
      <c r="B838" s="417" t="s">
        <v>7472</v>
      </c>
      <c r="C838" s="417" t="s">
        <v>2281</v>
      </c>
      <c r="D838" s="417" t="s">
        <v>6440</v>
      </c>
      <c r="E838" s="391">
        <v>10.71</v>
      </c>
      <c r="F838" s="418">
        <v>44214</v>
      </c>
      <c r="G838" s="417" t="s">
        <v>2286</v>
      </c>
      <c r="I838" s="379">
        <f t="shared" ca="1" si="111"/>
        <v>-357</v>
      </c>
      <c r="J838" s="379">
        <f t="shared" ca="1" si="112"/>
        <v>-247</v>
      </c>
      <c r="K838" s="391" t="str">
        <f t="shared" ca="1" si="113"/>
        <v>28,99</v>
      </c>
      <c r="L838" s="379"/>
      <c r="O838" s="379"/>
    </row>
    <row r="839" spans="1:15">
      <c r="A839" s="417" t="s">
        <v>2155</v>
      </c>
      <c r="B839" s="417" t="s">
        <v>7473</v>
      </c>
      <c r="C839" s="417" t="s">
        <v>2281</v>
      </c>
      <c r="D839" s="417" t="s">
        <v>3693</v>
      </c>
      <c r="E839" s="391">
        <v>9.73</v>
      </c>
      <c r="F839" s="418">
        <v>44214</v>
      </c>
      <c r="G839" s="417" t="s">
        <v>2283</v>
      </c>
      <c r="I839" s="379">
        <f t="shared" ca="1" si="111"/>
        <v>-357</v>
      </c>
      <c r="J839" s="379">
        <f t="shared" ca="1" si="112"/>
        <v>-247</v>
      </c>
      <c r="K839" s="391" t="str">
        <f t="shared" ca="1" si="113"/>
        <v>29,74</v>
      </c>
      <c r="L839" s="379"/>
      <c r="O839" s="379"/>
    </row>
    <row r="840" spans="1:15">
      <c r="A840" s="417" t="s">
        <v>2155</v>
      </c>
      <c r="B840" s="417" t="s">
        <v>9550</v>
      </c>
      <c r="C840" s="417" t="s">
        <v>2281</v>
      </c>
      <c r="D840" s="417" t="s">
        <v>6442</v>
      </c>
      <c r="E840" s="391">
        <v>9.44</v>
      </c>
      <c r="F840" s="418">
        <v>44214</v>
      </c>
      <c r="G840" s="417" t="s">
        <v>2286</v>
      </c>
      <c r="I840" s="379">
        <f t="shared" ca="1" si="111"/>
        <v>-357</v>
      </c>
      <c r="J840" s="379">
        <f t="shared" ca="1" si="112"/>
        <v>-247</v>
      </c>
      <c r="K840" s="391" t="str">
        <f t="shared" ca="1" si="113"/>
        <v>29,99</v>
      </c>
      <c r="L840" s="379"/>
      <c r="O840" s="379"/>
    </row>
    <row r="841" spans="1:15">
      <c r="A841" s="417" t="s">
        <v>2155</v>
      </c>
      <c r="B841" s="417" t="s">
        <v>7474</v>
      </c>
      <c r="C841" s="417" t="s">
        <v>2281</v>
      </c>
      <c r="D841" s="417" t="s">
        <v>3706</v>
      </c>
      <c r="E841" s="391">
        <v>8.81</v>
      </c>
      <c r="F841" s="418">
        <v>44214</v>
      </c>
      <c r="G841" s="417" t="s">
        <v>2283</v>
      </c>
      <c r="I841" s="379">
        <f t="shared" ca="1" si="111"/>
        <v>-357</v>
      </c>
      <c r="J841" s="379">
        <f t="shared" ca="1" si="112"/>
        <v>-247</v>
      </c>
      <c r="K841" s="391" t="str">
        <f t="shared" ca="1" si="113"/>
        <v>30,24</v>
      </c>
      <c r="L841" s="379"/>
      <c r="O841" s="379"/>
    </row>
    <row r="842" spans="1:15">
      <c r="A842" s="417" t="s">
        <v>2155</v>
      </c>
      <c r="B842" s="417" t="s">
        <v>9551</v>
      </c>
      <c r="C842" s="417" t="s">
        <v>2281</v>
      </c>
      <c r="D842" s="417" t="s">
        <v>9143</v>
      </c>
      <c r="E842" s="391">
        <v>8.75</v>
      </c>
      <c r="F842" s="418">
        <v>44214</v>
      </c>
      <c r="G842" s="417" t="s">
        <v>2286</v>
      </c>
      <c r="I842" s="379">
        <f t="shared" ref="I842:I905" ca="1" si="114">IF(F842&lt;&gt;"",F842-$I$199,"")</f>
        <v>-357</v>
      </c>
      <c r="J842" s="379">
        <f t="shared" ref="J842:J905" ca="1" si="115">IF(I842&lt;&gt;"",NETWORKDAYS($I$199,F842-1,$N$201:$N$224),"")</f>
        <v>-247</v>
      </c>
      <c r="K842" s="391" t="str">
        <f t="shared" ref="K842:K905" ca="1" si="116">IF(I842&lt;&gt;"",RIGHT(D842,LEN(D842)-FIND(" ",D842)),"")</f>
        <v>30,49</v>
      </c>
      <c r="L842" s="379"/>
      <c r="O842" s="379"/>
    </row>
    <row r="843" spans="1:15">
      <c r="A843" s="417" t="s">
        <v>2155</v>
      </c>
      <c r="B843" s="417" t="s">
        <v>18200</v>
      </c>
      <c r="C843" s="417" t="s">
        <v>2281</v>
      </c>
      <c r="D843" s="417" t="s">
        <v>3669</v>
      </c>
      <c r="E843" s="391">
        <v>8.3000000000000007</v>
      </c>
      <c r="F843" s="418">
        <v>44214</v>
      </c>
      <c r="G843" s="417" t="s">
        <v>2283</v>
      </c>
      <c r="I843" s="379">
        <f t="shared" ca="1" si="114"/>
        <v>-357</v>
      </c>
      <c r="J843" s="379">
        <f t="shared" ca="1" si="115"/>
        <v>-247</v>
      </c>
      <c r="K843" s="391" t="str">
        <f t="shared" ca="1" si="116"/>
        <v>30,74</v>
      </c>
      <c r="L843" s="379"/>
      <c r="O843" s="379"/>
    </row>
    <row r="844" spans="1:15">
      <c r="A844" s="417" t="s">
        <v>2155</v>
      </c>
      <c r="B844" s="417" t="s">
        <v>6571</v>
      </c>
      <c r="C844" s="417" t="s">
        <v>2281</v>
      </c>
      <c r="D844" s="417" t="s">
        <v>3696</v>
      </c>
      <c r="E844" s="391">
        <v>8.42</v>
      </c>
      <c r="F844" s="418">
        <v>44214</v>
      </c>
      <c r="G844" s="417" t="s">
        <v>2286</v>
      </c>
      <c r="I844" s="379">
        <f t="shared" ca="1" si="114"/>
        <v>-357</v>
      </c>
      <c r="J844" s="379">
        <f t="shared" ca="1" si="115"/>
        <v>-247</v>
      </c>
      <c r="K844" s="391" t="str">
        <f t="shared" ca="1" si="116"/>
        <v>30,99</v>
      </c>
      <c r="L844" s="379"/>
      <c r="O844" s="379"/>
    </row>
    <row r="845" spans="1:15">
      <c r="A845" s="417" t="s">
        <v>2155</v>
      </c>
      <c r="B845" s="417" t="s">
        <v>6572</v>
      </c>
      <c r="C845" s="417" t="s">
        <v>2281</v>
      </c>
      <c r="D845" s="417" t="s">
        <v>9552</v>
      </c>
      <c r="E845" s="391">
        <v>18.97</v>
      </c>
      <c r="F845" s="418">
        <v>44214</v>
      </c>
      <c r="G845" s="417" t="s">
        <v>2283</v>
      </c>
      <c r="I845" s="379">
        <f t="shared" ca="1" si="114"/>
        <v>-357</v>
      </c>
      <c r="J845" s="379">
        <f t="shared" ca="1" si="115"/>
        <v>-247</v>
      </c>
      <c r="K845" s="391" t="str">
        <f t="shared" ca="1" si="116"/>
        <v>31,24</v>
      </c>
      <c r="L845" s="379"/>
      <c r="O845" s="379"/>
    </row>
    <row r="846" spans="1:15">
      <c r="A846" s="417" t="s">
        <v>2155</v>
      </c>
      <c r="B846" s="417" t="s">
        <v>7475</v>
      </c>
      <c r="C846" s="417" t="s">
        <v>2281</v>
      </c>
      <c r="D846" s="417" t="s">
        <v>6452</v>
      </c>
      <c r="E846" s="391">
        <v>7.4</v>
      </c>
      <c r="F846" s="418">
        <v>44214</v>
      </c>
      <c r="G846" s="417" t="s">
        <v>2286</v>
      </c>
      <c r="I846" s="379">
        <f t="shared" ca="1" si="114"/>
        <v>-357</v>
      </c>
      <c r="J846" s="379">
        <f t="shared" ca="1" si="115"/>
        <v>-247</v>
      </c>
      <c r="K846" s="391" t="str">
        <f t="shared" ca="1" si="116"/>
        <v>31,49</v>
      </c>
      <c r="L846" s="379"/>
      <c r="O846" s="379"/>
    </row>
    <row r="847" spans="1:15">
      <c r="A847" s="417" t="s">
        <v>2155</v>
      </c>
      <c r="B847" s="417" t="s">
        <v>7476</v>
      </c>
      <c r="C847" s="417" t="s">
        <v>2281</v>
      </c>
      <c r="D847" s="417" t="s">
        <v>3707</v>
      </c>
      <c r="E847" s="391">
        <v>7.59</v>
      </c>
      <c r="F847" s="418">
        <v>44214</v>
      </c>
      <c r="G847" s="417" t="s">
        <v>2283</v>
      </c>
      <c r="I847" s="379">
        <f t="shared" ca="1" si="114"/>
        <v>-357</v>
      </c>
      <c r="J847" s="379">
        <f t="shared" ca="1" si="115"/>
        <v>-247</v>
      </c>
      <c r="K847" s="391" t="str">
        <f t="shared" ca="1" si="116"/>
        <v>31,74</v>
      </c>
      <c r="L847" s="379"/>
      <c r="O847" s="379"/>
    </row>
    <row r="848" spans="1:15">
      <c r="A848" s="417" t="s">
        <v>2155</v>
      </c>
      <c r="B848" s="417" t="s">
        <v>6573</v>
      </c>
      <c r="C848" s="417" t="s">
        <v>2281</v>
      </c>
      <c r="D848" s="417" t="s">
        <v>9553</v>
      </c>
      <c r="E848" s="391">
        <v>6.92</v>
      </c>
      <c r="F848" s="418">
        <v>44214</v>
      </c>
      <c r="G848" s="417" t="s">
        <v>2283</v>
      </c>
      <c r="I848" s="379">
        <f t="shared" ca="1" si="114"/>
        <v>-357</v>
      </c>
      <c r="J848" s="379">
        <f t="shared" ca="1" si="115"/>
        <v>-247</v>
      </c>
      <c r="K848" s="391" t="str">
        <f t="shared" ca="1" si="116"/>
        <v>32,24</v>
      </c>
      <c r="L848" s="379"/>
      <c r="O848" s="379"/>
    </row>
    <row r="849" spans="1:15">
      <c r="A849" s="417" t="s">
        <v>2155</v>
      </c>
      <c r="B849" s="417" t="s">
        <v>2510</v>
      </c>
      <c r="C849" s="417" t="s">
        <v>2281</v>
      </c>
      <c r="D849" s="417" t="s">
        <v>6453</v>
      </c>
      <c r="E849" s="391">
        <v>7.39</v>
      </c>
      <c r="F849" s="418">
        <v>44214</v>
      </c>
      <c r="G849" s="417" t="s">
        <v>2286</v>
      </c>
      <c r="I849" s="379">
        <f t="shared" ca="1" si="114"/>
        <v>-357</v>
      </c>
      <c r="J849" s="379">
        <f t="shared" ca="1" si="115"/>
        <v>-247</v>
      </c>
      <c r="K849" s="391" t="str">
        <f t="shared" ca="1" si="116"/>
        <v>31,99</v>
      </c>
      <c r="L849" s="379"/>
      <c r="O849" s="379"/>
    </row>
    <row r="850" spans="1:15">
      <c r="A850" s="417" t="s">
        <v>2155</v>
      </c>
      <c r="B850" s="417" t="s">
        <v>2512</v>
      </c>
      <c r="C850" s="417" t="s">
        <v>2281</v>
      </c>
      <c r="D850" s="417" t="s">
        <v>6167</v>
      </c>
      <c r="E850" s="391">
        <v>6.57</v>
      </c>
      <c r="F850" s="418">
        <v>44214</v>
      </c>
      <c r="G850" s="417" t="s">
        <v>2283</v>
      </c>
      <c r="I850" s="379">
        <f t="shared" ca="1" si="114"/>
        <v>-357</v>
      </c>
      <c r="J850" s="379">
        <f t="shared" ca="1" si="115"/>
        <v>-247</v>
      </c>
      <c r="K850" s="391" t="str">
        <f t="shared" ca="1" si="116"/>
        <v>32,74</v>
      </c>
      <c r="L850" s="379"/>
      <c r="O850" s="379"/>
    </row>
    <row r="851" spans="1:15">
      <c r="A851" s="417" t="s">
        <v>2155</v>
      </c>
      <c r="B851" s="417" t="s">
        <v>7477</v>
      </c>
      <c r="C851" s="417" t="s">
        <v>2281</v>
      </c>
      <c r="D851" s="417" t="s">
        <v>6454</v>
      </c>
      <c r="E851" s="391">
        <v>6.43</v>
      </c>
      <c r="F851" s="418">
        <v>44214</v>
      </c>
      <c r="G851" s="417" t="s">
        <v>2286</v>
      </c>
      <c r="I851" s="379">
        <f t="shared" ca="1" si="114"/>
        <v>-357</v>
      </c>
      <c r="J851" s="379">
        <f t="shared" ca="1" si="115"/>
        <v>-247</v>
      </c>
      <c r="K851" s="391" t="str">
        <f t="shared" ca="1" si="116"/>
        <v>32,99</v>
      </c>
      <c r="L851" s="379"/>
      <c r="O851" s="379"/>
    </row>
    <row r="852" spans="1:15">
      <c r="A852" s="417" t="s">
        <v>2155</v>
      </c>
      <c r="B852" s="417" t="s">
        <v>2513</v>
      </c>
      <c r="C852" s="417" t="s">
        <v>2281</v>
      </c>
      <c r="D852" s="417" t="s">
        <v>9144</v>
      </c>
      <c r="E852" s="391">
        <v>6.85</v>
      </c>
      <c r="F852" s="418">
        <v>44214</v>
      </c>
      <c r="G852" s="417" t="s">
        <v>2286</v>
      </c>
      <c r="I852" s="379">
        <f t="shared" ca="1" si="114"/>
        <v>-357</v>
      </c>
      <c r="J852" s="379">
        <f t="shared" ca="1" si="115"/>
        <v>-247</v>
      </c>
      <c r="K852" s="391" t="str">
        <f t="shared" ca="1" si="116"/>
        <v>32,49</v>
      </c>
      <c r="L852" s="379"/>
      <c r="O852" s="379"/>
    </row>
    <row r="853" spans="1:15">
      <c r="A853" s="417" t="s">
        <v>2155</v>
      </c>
      <c r="B853" s="417" t="s">
        <v>6574</v>
      </c>
      <c r="C853" s="417" t="s">
        <v>2281</v>
      </c>
      <c r="D853" s="417" t="s">
        <v>9554</v>
      </c>
      <c r="E853" s="391">
        <v>6.14</v>
      </c>
      <c r="F853" s="418">
        <v>44214</v>
      </c>
      <c r="G853" s="417" t="s">
        <v>2283</v>
      </c>
      <c r="I853" s="379">
        <f t="shared" ca="1" si="114"/>
        <v>-357</v>
      </c>
      <c r="J853" s="379">
        <f t="shared" ca="1" si="115"/>
        <v>-247</v>
      </c>
      <c r="K853" s="391" t="str">
        <f t="shared" ca="1" si="116"/>
        <v>33,24</v>
      </c>
      <c r="L853" s="379"/>
      <c r="O853" s="379"/>
    </row>
    <row r="854" spans="1:15">
      <c r="A854" s="417" t="s">
        <v>2155</v>
      </c>
      <c r="B854" s="417" t="s">
        <v>6575</v>
      </c>
      <c r="C854" s="417" t="s">
        <v>2281</v>
      </c>
      <c r="D854" s="417" t="s">
        <v>9555</v>
      </c>
      <c r="E854" s="391">
        <v>5.44</v>
      </c>
      <c r="F854" s="418">
        <v>44214</v>
      </c>
      <c r="G854" s="417" t="s">
        <v>2286</v>
      </c>
      <c r="I854" s="379">
        <f t="shared" ca="1" si="114"/>
        <v>-357</v>
      </c>
      <c r="J854" s="379">
        <f t="shared" ca="1" si="115"/>
        <v>-247</v>
      </c>
      <c r="K854" s="391" t="str">
        <f t="shared" ca="1" si="116"/>
        <v>33,99</v>
      </c>
      <c r="L854" s="379"/>
      <c r="O854" s="379"/>
    </row>
    <row r="855" spans="1:15">
      <c r="A855" s="417" t="s">
        <v>2155</v>
      </c>
      <c r="B855" s="417" t="s">
        <v>7478</v>
      </c>
      <c r="C855" s="417" t="s">
        <v>2281</v>
      </c>
      <c r="D855" s="417" t="s">
        <v>6169</v>
      </c>
      <c r="E855" s="391">
        <v>5.36</v>
      </c>
      <c r="F855" s="418">
        <v>44214</v>
      </c>
      <c r="G855" s="417" t="s">
        <v>2283</v>
      </c>
      <c r="I855" s="379">
        <f t="shared" ca="1" si="114"/>
        <v>-357</v>
      </c>
      <c r="J855" s="379">
        <f t="shared" ca="1" si="115"/>
        <v>-247</v>
      </c>
      <c r="K855" s="391" t="str">
        <f t="shared" ca="1" si="116"/>
        <v>33,74</v>
      </c>
      <c r="L855" s="379"/>
      <c r="O855" s="379"/>
    </row>
    <row r="856" spans="1:15">
      <c r="A856" s="417" t="s">
        <v>2155</v>
      </c>
      <c r="B856" s="417" t="s">
        <v>2514</v>
      </c>
      <c r="C856" s="417" t="s">
        <v>2281</v>
      </c>
      <c r="D856" s="417" t="s">
        <v>6443</v>
      </c>
      <c r="E856" s="391">
        <v>5.6</v>
      </c>
      <c r="F856" s="418">
        <v>44214</v>
      </c>
      <c r="G856" s="417" t="s">
        <v>2286</v>
      </c>
      <c r="I856" s="379">
        <f t="shared" ca="1" si="114"/>
        <v>-357</v>
      </c>
      <c r="J856" s="379">
        <f t="shared" ca="1" si="115"/>
        <v>-247</v>
      </c>
      <c r="K856" s="391" t="str">
        <f t="shared" ca="1" si="116"/>
        <v>33,49</v>
      </c>
      <c r="L856" s="379"/>
      <c r="O856" s="379"/>
    </row>
    <row r="857" spans="1:15">
      <c r="A857" s="417" t="s">
        <v>2155</v>
      </c>
      <c r="B857" s="417" t="s">
        <v>7479</v>
      </c>
      <c r="C857" s="417" t="s">
        <v>2281</v>
      </c>
      <c r="D857" s="417" t="s">
        <v>3683</v>
      </c>
      <c r="E857" s="391">
        <v>5.22</v>
      </c>
      <c r="F857" s="418">
        <v>44214</v>
      </c>
      <c r="G857" s="417" t="s">
        <v>2283</v>
      </c>
      <c r="I857" s="379">
        <f t="shared" ca="1" si="114"/>
        <v>-357</v>
      </c>
      <c r="J857" s="379">
        <f t="shared" ca="1" si="115"/>
        <v>-247</v>
      </c>
      <c r="K857" s="391" t="str">
        <f t="shared" ca="1" si="116"/>
        <v>34,24</v>
      </c>
      <c r="L857" s="379"/>
      <c r="O857" s="379"/>
    </row>
    <row r="858" spans="1:15">
      <c r="A858" s="417" t="s">
        <v>2155</v>
      </c>
      <c r="B858" s="417" t="s">
        <v>7480</v>
      </c>
      <c r="C858" s="417" t="s">
        <v>2281</v>
      </c>
      <c r="D858" s="417" t="s">
        <v>9556</v>
      </c>
      <c r="E858" s="391">
        <v>4.82</v>
      </c>
      <c r="F858" s="418">
        <v>44214</v>
      </c>
      <c r="G858" s="417" t="s">
        <v>2286</v>
      </c>
      <c r="I858" s="379">
        <f t="shared" ca="1" si="114"/>
        <v>-357</v>
      </c>
      <c r="J858" s="379">
        <f t="shared" ca="1" si="115"/>
        <v>-247</v>
      </c>
      <c r="K858" s="391" t="str">
        <f t="shared" ca="1" si="116"/>
        <v>34,49</v>
      </c>
      <c r="L858" s="379"/>
      <c r="O858" s="379"/>
    </row>
    <row r="859" spans="1:15">
      <c r="A859" s="417" t="s">
        <v>2155</v>
      </c>
      <c r="B859" s="417" t="s">
        <v>2515</v>
      </c>
      <c r="C859" s="417" t="s">
        <v>2281</v>
      </c>
      <c r="D859" s="417" t="s">
        <v>5898</v>
      </c>
      <c r="E859" s="391">
        <v>4.4000000000000004</v>
      </c>
      <c r="F859" s="418">
        <v>44214</v>
      </c>
      <c r="G859" s="417" t="s">
        <v>2283</v>
      </c>
      <c r="I859" s="379">
        <f t="shared" ca="1" si="114"/>
        <v>-357</v>
      </c>
      <c r="J859" s="379">
        <f t="shared" ca="1" si="115"/>
        <v>-247</v>
      </c>
      <c r="K859" s="391" t="str">
        <f t="shared" ca="1" si="116"/>
        <v>34,74</v>
      </c>
      <c r="L859" s="379"/>
      <c r="O859" s="379"/>
    </row>
    <row r="860" spans="1:15">
      <c r="A860" s="417" t="s">
        <v>2155</v>
      </c>
      <c r="B860" s="417" t="s">
        <v>7481</v>
      </c>
      <c r="C860" s="417" t="s">
        <v>2281</v>
      </c>
      <c r="D860" s="417" t="s">
        <v>3700</v>
      </c>
      <c r="E860" s="391">
        <v>4.0999999999999996</v>
      </c>
      <c r="F860" s="418">
        <v>44214</v>
      </c>
      <c r="G860" s="417" t="s">
        <v>2286</v>
      </c>
      <c r="I860" s="379">
        <f t="shared" ca="1" si="114"/>
        <v>-357</v>
      </c>
      <c r="J860" s="379">
        <f t="shared" ca="1" si="115"/>
        <v>-247</v>
      </c>
      <c r="K860" s="391" t="str">
        <f t="shared" ca="1" si="116"/>
        <v>34,99</v>
      </c>
      <c r="L860" s="379"/>
      <c r="O860" s="379"/>
    </row>
    <row r="861" spans="1:15">
      <c r="A861" s="417" t="s">
        <v>2155</v>
      </c>
      <c r="B861" s="417" t="s">
        <v>6576</v>
      </c>
      <c r="C861" s="417" t="s">
        <v>2281</v>
      </c>
      <c r="D861" s="417" t="s">
        <v>9557</v>
      </c>
      <c r="E861" s="391">
        <v>4.17</v>
      </c>
      <c r="F861" s="418">
        <v>44214</v>
      </c>
      <c r="G861" s="417" t="s">
        <v>2283</v>
      </c>
      <c r="I861" s="379">
        <f t="shared" ca="1" si="114"/>
        <v>-357</v>
      </c>
      <c r="J861" s="379">
        <f t="shared" ca="1" si="115"/>
        <v>-247</v>
      </c>
      <c r="K861" s="391" t="str">
        <f t="shared" ca="1" si="116"/>
        <v>35,24</v>
      </c>
      <c r="L861" s="379"/>
      <c r="O861" s="379"/>
    </row>
    <row r="862" spans="1:15">
      <c r="A862" s="417" t="s">
        <v>2155</v>
      </c>
      <c r="B862" s="417" t="s">
        <v>6577</v>
      </c>
      <c r="C862" s="417" t="s">
        <v>2281</v>
      </c>
      <c r="D862" s="417" t="s">
        <v>9558</v>
      </c>
      <c r="E862" s="391">
        <v>3.6</v>
      </c>
      <c r="F862" s="418">
        <v>44214</v>
      </c>
      <c r="G862" s="417" t="s">
        <v>2286</v>
      </c>
      <c r="I862" s="379">
        <f t="shared" ca="1" si="114"/>
        <v>-357</v>
      </c>
      <c r="J862" s="379">
        <f t="shared" ca="1" si="115"/>
        <v>-247</v>
      </c>
      <c r="K862" s="391" t="str">
        <f t="shared" ca="1" si="116"/>
        <v>35,49</v>
      </c>
      <c r="L862" s="379"/>
      <c r="O862" s="379"/>
    </row>
    <row r="863" spans="1:15">
      <c r="A863" s="417" t="s">
        <v>2155</v>
      </c>
      <c r="B863" s="417" t="s">
        <v>7482</v>
      </c>
      <c r="C863" s="417" t="s">
        <v>2281</v>
      </c>
      <c r="D863" s="417" t="s">
        <v>3702</v>
      </c>
      <c r="E863" s="391">
        <v>3.2</v>
      </c>
      <c r="F863" s="418">
        <v>44214</v>
      </c>
      <c r="G863" s="417" t="s">
        <v>2283</v>
      </c>
      <c r="I863" s="379">
        <f t="shared" ca="1" si="114"/>
        <v>-357</v>
      </c>
      <c r="J863" s="379">
        <f t="shared" ca="1" si="115"/>
        <v>-247</v>
      </c>
      <c r="K863" s="391" t="str">
        <f t="shared" ca="1" si="116"/>
        <v>35,74</v>
      </c>
      <c r="L863" s="379"/>
      <c r="O863" s="379"/>
    </row>
    <row r="864" spans="1:15">
      <c r="A864" s="417" t="s">
        <v>2155</v>
      </c>
      <c r="B864" s="417" t="s">
        <v>7483</v>
      </c>
      <c r="C864" s="417" t="s">
        <v>2281</v>
      </c>
      <c r="D864" s="417" t="s">
        <v>6070</v>
      </c>
      <c r="E864" s="391">
        <v>3.38</v>
      </c>
      <c r="F864" s="418">
        <v>44214</v>
      </c>
      <c r="G864" s="417" t="s">
        <v>2286</v>
      </c>
      <c r="I864" s="379">
        <f t="shared" ca="1" si="114"/>
        <v>-357</v>
      </c>
      <c r="J864" s="379">
        <f t="shared" ca="1" si="115"/>
        <v>-247</v>
      </c>
      <c r="K864" s="391" t="str">
        <f t="shared" ca="1" si="116"/>
        <v>35,99</v>
      </c>
      <c r="L864" s="379"/>
      <c r="O864" s="379"/>
    </row>
    <row r="865" spans="1:15">
      <c r="A865" s="417" t="s">
        <v>2155</v>
      </c>
      <c r="B865" s="417" t="s">
        <v>7484</v>
      </c>
      <c r="C865" s="417" t="s">
        <v>2281</v>
      </c>
      <c r="D865" s="417" t="s">
        <v>6072</v>
      </c>
      <c r="E865" s="391">
        <v>2.8</v>
      </c>
      <c r="F865" s="418">
        <v>44214</v>
      </c>
      <c r="G865" s="417" t="s">
        <v>2286</v>
      </c>
      <c r="I865" s="379">
        <f t="shared" ca="1" si="114"/>
        <v>-357</v>
      </c>
      <c r="J865" s="379">
        <f t="shared" ca="1" si="115"/>
        <v>-247</v>
      </c>
      <c r="K865" s="391" t="str">
        <f t="shared" ca="1" si="116"/>
        <v>36,49</v>
      </c>
      <c r="L865" s="379"/>
      <c r="O865" s="379"/>
    </row>
    <row r="866" spans="1:15">
      <c r="A866" s="417" t="s">
        <v>2155</v>
      </c>
      <c r="B866" s="417" t="s">
        <v>7485</v>
      </c>
      <c r="C866" s="417" t="s">
        <v>2281</v>
      </c>
      <c r="D866" s="417" t="s">
        <v>9559</v>
      </c>
      <c r="E866" s="391">
        <v>3.14</v>
      </c>
      <c r="F866" s="418">
        <v>44214</v>
      </c>
      <c r="G866" s="417" t="s">
        <v>2283</v>
      </c>
      <c r="I866" s="379">
        <f t="shared" ca="1" si="114"/>
        <v>-357</v>
      </c>
      <c r="J866" s="379">
        <f t="shared" ca="1" si="115"/>
        <v>-247</v>
      </c>
      <c r="K866" s="391" t="str">
        <f t="shared" ca="1" si="116"/>
        <v>36,24</v>
      </c>
      <c r="L866" s="379"/>
      <c r="O866" s="379"/>
    </row>
    <row r="867" spans="1:15">
      <c r="A867" s="417" t="s">
        <v>2155</v>
      </c>
      <c r="B867" s="417" t="s">
        <v>7486</v>
      </c>
      <c r="C867" s="417" t="s">
        <v>2281</v>
      </c>
      <c r="D867" s="417" t="s">
        <v>3675</v>
      </c>
      <c r="E867" s="391">
        <v>2.5499999999999998</v>
      </c>
      <c r="F867" s="418">
        <v>44214</v>
      </c>
      <c r="G867" s="417" t="s">
        <v>2283</v>
      </c>
      <c r="I867" s="379">
        <f t="shared" ca="1" si="114"/>
        <v>-357</v>
      </c>
      <c r="J867" s="379">
        <f t="shared" ca="1" si="115"/>
        <v>-247</v>
      </c>
      <c r="K867" s="391" t="str">
        <f t="shared" ca="1" si="116"/>
        <v>36,74</v>
      </c>
      <c r="L867" s="379"/>
      <c r="O867" s="379"/>
    </row>
    <row r="868" spans="1:15">
      <c r="A868" s="417" t="s">
        <v>2155</v>
      </c>
      <c r="B868" s="417" t="s">
        <v>7487</v>
      </c>
      <c r="C868" s="417" t="s">
        <v>2281</v>
      </c>
      <c r="D868" s="417" t="s">
        <v>6074</v>
      </c>
      <c r="E868" s="391">
        <v>2.1</v>
      </c>
      <c r="F868" s="418">
        <v>44214</v>
      </c>
      <c r="G868" s="417" t="s">
        <v>2286</v>
      </c>
      <c r="I868" s="379">
        <f t="shared" ca="1" si="114"/>
        <v>-357</v>
      </c>
      <c r="J868" s="379">
        <f t="shared" ca="1" si="115"/>
        <v>-247</v>
      </c>
      <c r="K868" s="391" t="str">
        <f t="shared" ca="1" si="116"/>
        <v>36,99</v>
      </c>
      <c r="L868" s="379"/>
      <c r="O868" s="379"/>
    </row>
    <row r="869" spans="1:15">
      <c r="A869" s="417" t="s">
        <v>2155</v>
      </c>
      <c r="B869" s="417" t="s">
        <v>7488</v>
      </c>
      <c r="C869" s="417" t="s">
        <v>2281</v>
      </c>
      <c r="D869" s="417" t="s">
        <v>5903</v>
      </c>
      <c r="E869" s="391">
        <v>1.64</v>
      </c>
      <c r="F869" s="418">
        <v>44214</v>
      </c>
      <c r="G869" s="417" t="s">
        <v>2283</v>
      </c>
      <c r="I869" s="379">
        <f t="shared" ca="1" si="114"/>
        <v>-357</v>
      </c>
      <c r="J869" s="379">
        <f t="shared" ca="1" si="115"/>
        <v>-247</v>
      </c>
      <c r="K869" s="391" t="str">
        <f t="shared" ca="1" si="116"/>
        <v>37,74</v>
      </c>
      <c r="L869" s="379"/>
      <c r="O869" s="379"/>
    </row>
    <row r="870" spans="1:15">
      <c r="A870" s="417" t="s">
        <v>2155</v>
      </c>
      <c r="B870" s="417" t="s">
        <v>2516</v>
      </c>
      <c r="C870" s="417" t="s">
        <v>2281</v>
      </c>
      <c r="D870" s="417" t="s">
        <v>6042</v>
      </c>
      <c r="E870" s="391">
        <v>2.04</v>
      </c>
      <c r="F870" s="418">
        <v>44214</v>
      </c>
      <c r="G870" s="417" t="s">
        <v>2283</v>
      </c>
      <c r="I870" s="379">
        <f t="shared" ca="1" si="114"/>
        <v>-357</v>
      </c>
      <c r="J870" s="379">
        <f t="shared" ca="1" si="115"/>
        <v>-247</v>
      </c>
      <c r="K870" s="391" t="str">
        <f t="shared" ca="1" si="116"/>
        <v>37,24</v>
      </c>
      <c r="L870" s="379"/>
      <c r="O870" s="379"/>
    </row>
    <row r="871" spans="1:15">
      <c r="A871" s="417" t="s">
        <v>2155</v>
      </c>
      <c r="B871" s="417" t="s">
        <v>7489</v>
      </c>
      <c r="C871" s="417" t="s">
        <v>2281</v>
      </c>
      <c r="D871" s="417" t="s">
        <v>9560</v>
      </c>
      <c r="E871" s="391">
        <v>1.54</v>
      </c>
      <c r="F871" s="418">
        <v>44214</v>
      </c>
      <c r="G871" s="417" t="s">
        <v>2286</v>
      </c>
      <c r="I871" s="379">
        <f t="shared" ca="1" si="114"/>
        <v>-357</v>
      </c>
      <c r="J871" s="379">
        <f t="shared" ca="1" si="115"/>
        <v>-247</v>
      </c>
      <c r="K871" s="391" t="str">
        <f t="shared" ca="1" si="116"/>
        <v>37,99</v>
      </c>
      <c r="L871" s="379"/>
      <c r="O871" s="379"/>
    </row>
    <row r="872" spans="1:15">
      <c r="A872" s="417" t="s">
        <v>2155</v>
      </c>
      <c r="B872" s="417" t="s">
        <v>2517</v>
      </c>
      <c r="C872" s="417" t="s">
        <v>2281</v>
      </c>
      <c r="D872" s="417" t="s">
        <v>5901</v>
      </c>
      <c r="E872" s="391">
        <v>1.89</v>
      </c>
      <c r="F872" s="418">
        <v>44214</v>
      </c>
      <c r="G872" s="417" t="s">
        <v>2286</v>
      </c>
      <c r="I872" s="379">
        <f t="shared" ca="1" si="114"/>
        <v>-357</v>
      </c>
      <c r="J872" s="379">
        <f t="shared" ca="1" si="115"/>
        <v>-247</v>
      </c>
      <c r="K872" s="391" t="str">
        <f t="shared" ca="1" si="116"/>
        <v>37,49</v>
      </c>
      <c r="L872" s="379"/>
      <c r="O872" s="379"/>
    </row>
    <row r="873" spans="1:15">
      <c r="A873" s="417" t="s">
        <v>2155</v>
      </c>
      <c r="B873" s="417" t="s">
        <v>7490</v>
      </c>
      <c r="C873" s="417" t="s">
        <v>2281</v>
      </c>
      <c r="D873" s="417" t="s">
        <v>9561</v>
      </c>
      <c r="E873" s="391">
        <v>1.1599999999999999</v>
      </c>
      <c r="F873" s="418">
        <v>44214</v>
      </c>
      <c r="G873" s="417" t="s">
        <v>2283</v>
      </c>
      <c r="I873" s="379">
        <f t="shared" ca="1" si="114"/>
        <v>-357</v>
      </c>
      <c r="J873" s="379">
        <f t="shared" ca="1" si="115"/>
        <v>-247</v>
      </c>
      <c r="K873" s="391" t="str">
        <f t="shared" ca="1" si="116"/>
        <v>38,24</v>
      </c>
      <c r="L873" s="379"/>
      <c r="O873" s="379"/>
    </row>
    <row r="874" spans="1:15">
      <c r="A874" s="417" t="s">
        <v>2155</v>
      </c>
      <c r="B874" s="417" t="s">
        <v>7491</v>
      </c>
      <c r="C874" s="417" t="s">
        <v>2281</v>
      </c>
      <c r="D874" s="417" t="s">
        <v>5905</v>
      </c>
      <c r="E874" s="391">
        <v>0.94</v>
      </c>
      <c r="F874" s="418">
        <v>44214</v>
      </c>
      <c r="G874" s="417" t="s">
        <v>2283</v>
      </c>
      <c r="I874" s="379">
        <f t="shared" ca="1" si="114"/>
        <v>-357</v>
      </c>
      <c r="J874" s="379">
        <f t="shared" ca="1" si="115"/>
        <v>-247</v>
      </c>
      <c r="K874" s="391" t="str">
        <f t="shared" ca="1" si="116"/>
        <v>38,74</v>
      </c>
      <c r="L874" s="379"/>
      <c r="O874" s="379"/>
    </row>
    <row r="875" spans="1:15">
      <c r="A875" s="417" t="s">
        <v>2155</v>
      </c>
      <c r="B875" s="417" t="s">
        <v>7492</v>
      </c>
      <c r="C875" s="417" t="s">
        <v>2281</v>
      </c>
      <c r="D875" s="417" t="s">
        <v>6077</v>
      </c>
      <c r="E875" s="391">
        <v>0.75</v>
      </c>
      <c r="F875" s="418">
        <v>44214</v>
      </c>
      <c r="G875" s="417" t="s">
        <v>2286</v>
      </c>
      <c r="I875" s="379">
        <f t="shared" ca="1" si="114"/>
        <v>-357</v>
      </c>
      <c r="J875" s="379">
        <f t="shared" ca="1" si="115"/>
        <v>-247</v>
      </c>
      <c r="K875" s="391" t="str">
        <f t="shared" ca="1" si="116"/>
        <v>38,99</v>
      </c>
      <c r="L875" s="379"/>
      <c r="O875" s="379"/>
    </row>
    <row r="876" spans="1:15">
      <c r="A876" s="417" t="s">
        <v>2155</v>
      </c>
      <c r="B876" s="417" t="s">
        <v>2518</v>
      </c>
      <c r="C876" s="417" t="s">
        <v>2281</v>
      </c>
      <c r="D876" s="417" t="s">
        <v>9562</v>
      </c>
      <c r="E876" s="391">
        <v>1.3</v>
      </c>
      <c r="F876" s="418">
        <v>44214</v>
      </c>
      <c r="G876" s="417" t="s">
        <v>2286</v>
      </c>
      <c r="I876" s="379">
        <f t="shared" ca="1" si="114"/>
        <v>-357</v>
      </c>
      <c r="J876" s="379">
        <f t="shared" ca="1" si="115"/>
        <v>-247</v>
      </c>
      <c r="K876" s="391" t="str">
        <f t="shared" ca="1" si="116"/>
        <v>38,49</v>
      </c>
      <c r="L876" s="379"/>
      <c r="O876" s="379"/>
    </row>
    <row r="877" spans="1:15">
      <c r="A877" s="417" t="s">
        <v>2155</v>
      </c>
      <c r="B877" s="417" t="s">
        <v>7493</v>
      </c>
      <c r="C877" s="417" t="s">
        <v>2281</v>
      </c>
      <c r="D877" s="417" t="s">
        <v>9563</v>
      </c>
      <c r="E877" s="391">
        <v>0.78</v>
      </c>
      <c r="F877" s="418">
        <v>44214</v>
      </c>
      <c r="G877" s="417" t="s">
        <v>2283</v>
      </c>
      <c r="I877" s="379">
        <f t="shared" ca="1" si="114"/>
        <v>-357</v>
      </c>
      <c r="J877" s="379">
        <f t="shared" ca="1" si="115"/>
        <v>-247</v>
      </c>
      <c r="K877" s="391" t="str">
        <f t="shared" ca="1" si="116"/>
        <v>39,24</v>
      </c>
      <c r="L877" s="379"/>
      <c r="O877" s="379"/>
    </row>
    <row r="878" spans="1:15">
      <c r="A878" s="417" t="s">
        <v>2155</v>
      </c>
      <c r="B878" s="417" t="s">
        <v>7494</v>
      </c>
      <c r="C878" s="417" t="s">
        <v>2281</v>
      </c>
      <c r="D878" s="417" t="s">
        <v>6079</v>
      </c>
      <c r="E878" s="391">
        <v>0.54</v>
      </c>
      <c r="F878" s="418">
        <v>44214</v>
      </c>
      <c r="G878" s="417" t="s">
        <v>2286</v>
      </c>
      <c r="I878" s="379">
        <f t="shared" ca="1" si="114"/>
        <v>-357</v>
      </c>
      <c r="J878" s="379">
        <f t="shared" ca="1" si="115"/>
        <v>-247</v>
      </c>
      <c r="K878" s="391" t="str">
        <f t="shared" ca="1" si="116"/>
        <v>39,49</v>
      </c>
      <c r="L878" s="379"/>
      <c r="O878" s="379"/>
    </row>
    <row r="879" spans="1:15">
      <c r="A879" s="417" t="s">
        <v>2155</v>
      </c>
      <c r="B879" s="417" t="s">
        <v>7495</v>
      </c>
      <c r="C879" s="417" t="s">
        <v>2281</v>
      </c>
      <c r="D879" s="417" t="s">
        <v>3677</v>
      </c>
      <c r="E879" s="391">
        <v>0.52</v>
      </c>
      <c r="F879" s="418">
        <v>44214</v>
      </c>
      <c r="G879" s="417" t="s">
        <v>2283</v>
      </c>
      <c r="I879" s="379">
        <f t="shared" ca="1" si="114"/>
        <v>-357</v>
      </c>
      <c r="J879" s="379">
        <f t="shared" ca="1" si="115"/>
        <v>-247</v>
      </c>
      <c r="K879" s="391" t="str">
        <f t="shared" ca="1" si="116"/>
        <v>39,74</v>
      </c>
      <c r="L879" s="379"/>
      <c r="O879" s="379"/>
    </row>
    <row r="880" spans="1:15">
      <c r="A880" s="417" t="s">
        <v>2155</v>
      </c>
      <c r="B880" s="417" t="s">
        <v>7496</v>
      </c>
      <c r="C880" s="417" t="s">
        <v>2281</v>
      </c>
      <c r="D880" s="417" t="s">
        <v>6081</v>
      </c>
      <c r="E880" s="391">
        <v>0.47</v>
      </c>
      <c r="F880" s="418">
        <v>44214</v>
      </c>
      <c r="G880" s="417" t="s">
        <v>2286</v>
      </c>
      <c r="I880" s="379">
        <f t="shared" ca="1" si="114"/>
        <v>-357</v>
      </c>
      <c r="J880" s="379">
        <f t="shared" ca="1" si="115"/>
        <v>-247</v>
      </c>
      <c r="K880" s="391" t="str">
        <f t="shared" ca="1" si="116"/>
        <v>39,99</v>
      </c>
      <c r="L880" s="379"/>
      <c r="O880" s="379"/>
    </row>
    <row r="881" spans="1:15">
      <c r="A881" s="417" t="s">
        <v>2155</v>
      </c>
      <c r="B881" s="417" t="s">
        <v>7497</v>
      </c>
      <c r="C881" s="417" t="s">
        <v>2281</v>
      </c>
      <c r="D881" s="417" t="s">
        <v>3679</v>
      </c>
      <c r="E881" s="391">
        <v>0.42</v>
      </c>
      <c r="F881" s="418">
        <v>44214</v>
      </c>
      <c r="G881" s="417" t="s">
        <v>2283</v>
      </c>
      <c r="I881" s="379">
        <f t="shared" ca="1" si="114"/>
        <v>-357</v>
      </c>
      <c r="J881" s="379">
        <f t="shared" ca="1" si="115"/>
        <v>-247</v>
      </c>
      <c r="K881" s="391" t="str">
        <f t="shared" ca="1" si="116"/>
        <v>40,24</v>
      </c>
      <c r="L881" s="379"/>
      <c r="O881" s="379"/>
    </row>
    <row r="882" spans="1:15">
      <c r="A882" s="417" t="s">
        <v>2155</v>
      </c>
      <c r="B882" s="417" t="s">
        <v>9564</v>
      </c>
      <c r="C882" s="417" t="s">
        <v>2281</v>
      </c>
      <c r="D882" s="417" t="s">
        <v>6083</v>
      </c>
      <c r="E882" s="391">
        <v>0.28000000000000003</v>
      </c>
      <c r="F882" s="418">
        <v>44214</v>
      </c>
      <c r="G882" s="417" t="s">
        <v>2286</v>
      </c>
      <c r="I882" s="379">
        <f t="shared" ca="1" si="114"/>
        <v>-357</v>
      </c>
      <c r="J882" s="379">
        <f t="shared" ca="1" si="115"/>
        <v>-247</v>
      </c>
      <c r="K882" s="391" t="str">
        <f t="shared" ca="1" si="116"/>
        <v>40,49</v>
      </c>
      <c r="L882" s="379"/>
      <c r="O882" s="379"/>
    </row>
    <row r="883" spans="1:15">
      <c r="A883" s="417" t="s">
        <v>2155</v>
      </c>
      <c r="B883" s="417" t="s">
        <v>16736</v>
      </c>
      <c r="C883" s="417" t="s">
        <v>2281</v>
      </c>
      <c r="D883" s="417" t="s">
        <v>6085</v>
      </c>
      <c r="E883" s="391">
        <v>0.22</v>
      </c>
      <c r="F883" s="418">
        <v>44214</v>
      </c>
      <c r="G883" s="417" t="s">
        <v>2286</v>
      </c>
      <c r="I883" s="379">
        <f t="shared" ca="1" si="114"/>
        <v>-357</v>
      </c>
      <c r="J883" s="379">
        <f t="shared" ca="1" si="115"/>
        <v>-247</v>
      </c>
      <c r="K883" s="391" t="str">
        <f t="shared" ca="1" si="116"/>
        <v>40,99</v>
      </c>
      <c r="L883" s="379"/>
      <c r="O883" s="379"/>
    </row>
    <row r="884" spans="1:15">
      <c r="A884" s="417" t="s">
        <v>2155</v>
      </c>
      <c r="B884" s="417" t="s">
        <v>9565</v>
      </c>
      <c r="C884" s="417" t="s">
        <v>2281</v>
      </c>
      <c r="D884" s="417" t="s">
        <v>5908</v>
      </c>
      <c r="E884" s="391">
        <v>0.27</v>
      </c>
      <c r="F884" s="418">
        <v>44214</v>
      </c>
      <c r="G884" s="417" t="s">
        <v>2283</v>
      </c>
      <c r="I884" s="379">
        <f t="shared" ca="1" si="114"/>
        <v>-357</v>
      </c>
      <c r="J884" s="379">
        <f t="shared" ca="1" si="115"/>
        <v>-247</v>
      </c>
      <c r="K884" s="391" t="str">
        <f t="shared" ca="1" si="116"/>
        <v>40,74</v>
      </c>
      <c r="L884" s="379"/>
      <c r="O884" s="379"/>
    </row>
    <row r="885" spans="1:15">
      <c r="A885" s="417" t="s">
        <v>2155</v>
      </c>
      <c r="B885" s="417" t="s">
        <v>16737</v>
      </c>
      <c r="C885" s="417" t="s">
        <v>2281</v>
      </c>
      <c r="D885" s="417" t="s">
        <v>16738</v>
      </c>
      <c r="E885" s="391">
        <v>0.2</v>
      </c>
      <c r="F885" s="418">
        <v>44214</v>
      </c>
      <c r="G885" s="417" t="s">
        <v>2283</v>
      </c>
      <c r="I885" s="379">
        <f t="shared" ca="1" si="114"/>
        <v>-357</v>
      </c>
      <c r="J885" s="379">
        <f t="shared" ca="1" si="115"/>
        <v>-247</v>
      </c>
      <c r="K885" s="391" t="str">
        <f t="shared" ca="1" si="116"/>
        <v>41,24</v>
      </c>
      <c r="L885" s="379"/>
      <c r="O885" s="379"/>
    </row>
    <row r="886" spans="1:15">
      <c r="A886" s="417" t="s">
        <v>2155</v>
      </c>
      <c r="B886" s="417" t="s">
        <v>9566</v>
      </c>
      <c r="C886" s="417" t="s">
        <v>2281</v>
      </c>
      <c r="D886" s="417" t="s">
        <v>9567</v>
      </c>
      <c r="E886" s="391">
        <v>0.15</v>
      </c>
      <c r="F886" s="418">
        <v>44214</v>
      </c>
      <c r="G886" s="417" t="s">
        <v>2286</v>
      </c>
      <c r="I886" s="379">
        <f t="shared" ca="1" si="114"/>
        <v>-357</v>
      </c>
      <c r="J886" s="379">
        <f t="shared" ca="1" si="115"/>
        <v>-247</v>
      </c>
      <c r="K886" s="391" t="str">
        <f t="shared" ca="1" si="116"/>
        <v>41,49</v>
      </c>
      <c r="L886" s="379"/>
      <c r="O886" s="379"/>
    </row>
    <row r="887" spans="1:15">
      <c r="A887" s="417" t="s">
        <v>2155</v>
      </c>
      <c r="B887" s="417" t="s">
        <v>9568</v>
      </c>
      <c r="C887" s="417" t="s">
        <v>2281</v>
      </c>
      <c r="D887" s="417" t="s">
        <v>5910</v>
      </c>
      <c r="E887" s="391">
        <v>0.11</v>
      </c>
      <c r="F887" s="418">
        <v>44214</v>
      </c>
      <c r="G887" s="417" t="s">
        <v>2283</v>
      </c>
      <c r="I887" s="379">
        <f t="shared" ca="1" si="114"/>
        <v>-357</v>
      </c>
      <c r="J887" s="379">
        <f t="shared" ca="1" si="115"/>
        <v>-247</v>
      </c>
      <c r="K887" s="391" t="str">
        <f t="shared" ca="1" si="116"/>
        <v>41,74</v>
      </c>
      <c r="L887" s="379"/>
      <c r="O887" s="379"/>
    </row>
    <row r="888" spans="1:15">
      <c r="A888" s="417" t="s">
        <v>2155</v>
      </c>
      <c r="B888" s="417" t="s">
        <v>9569</v>
      </c>
      <c r="C888" s="417" t="s">
        <v>2281</v>
      </c>
      <c r="D888" s="417" t="s">
        <v>9570</v>
      </c>
      <c r="E888" s="391">
        <v>0.1</v>
      </c>
      <c r="F888" s="418">
        <v>44214</v>
      </c>
      <c r="G888" s="417" t="s">
        <v>2286</v>
      </c>
      <c r="I888" s="379">
        <f t="shared" ca="1" si="114"/>
        <v>-357</v>
      </c>
      <c r="J888" s="379">
        <f t="shared" ca="1" si="115"/>
        <v>-247</v>
      </c>
      <c r="K888" s="391" t="str">
        <f t="shared" ca="1" si="116"/>
        <v>41,99</v>
      </c>
      <c r="L888" s="379"/>
      <c r="O888" s="379"/>
    </row>
    <row r="889" spans="1:15">
      <c r="A889" s="417" t="s">
        <v>2155</v>
      </c>
      <c r="B889" s="417" t="s">
        <v>17741</v>
      </c>
      <c r="C889" s="417" t="s">
        <v>2281</v>
      </c>
      <c r="D889" s="417" t="s">
        <v>17742</v>
      </c>
      <c r="E889" s="391">
        <v>7.0000000000000007E-2</v>
      </c>
      <c r="F889" s="418">
        <v>44214</v>
      </c>
      <c r="G889" s="417" t="s">
        <v>2283</v>
      </c>
      <c r="I889" s="379">
        <f t="shared" ca="1" si="114"/>
        <v>-357</v>
      </c>
      <c r="J889" s="379">
        <f t="shared" ca="1" si="115"/>
        <v>-247</v>
      </c>
      <c r="K889" s="391" t="str">
        <f t="shared" ca="1" si="116"/>
        <v>42,24</v>
      </c>
      <c r="L889" s="379"/>
      <c r="O889" s="379"/>
    </row>
    <row r="890" spans="1:15">
      <c r="A890" s="417" t="s">
        <v>2155</v>
      </c>
      <c r="B890" s="417" t="s">
        <v>9571</v>
      </c>
      <c r="C890" s="417" t="s">
        <v>2281</v>
      </c>
      <c r="D890" s="417" t="s">
        <v>6286</v>
      </c>
      <c r="E890" s="391">
        <v>0.08</v>
      </c>
      <c r="F890" s="418">
        <v>44214</v>
      </c>
      <c r="G890" s="417" t="s">
        <v>2286</v>
      </c>
      <c r="I890" s="379">
        <f t="shared" ca="1" si="114"/>
        <v>-357</v>
      </c>
      <c r="J890" s="379">
        <f t="shared" ca="1" si="115"/>
        <v>-247</v>
      </c>
      <c r="K890" s="391" t="str">
        <f t="shared" ca="1" si="116"/>
        <v>42,49</v>
      </c>
      <c r="L890" s="379"/>
      <c r="O890" s="379"/>
    </row>
    <row r="891" spans="1:15">
      <c r="A891" s="417" t="s">
        <v>2155</v>
      </c>
      <c r="B891" s="417" t="s">
        <v>18201</v>
      </c>
      <c r="C891" s="417" t="s">
        <v>2281</v>
      </c>
      <c r="D891" s="417" t="s">
        <v>5912</v>
      </c>
      <c r="E891" s="391">
        <v>0.15</v>
      </c>
      <c r="F891" s="418">
        <v>44214</v>
      </c>
      <c r="G891" s="417" t="s">
        <v>2283</v>
      </c>
      <c r="I891" s="379">
        <f t="shared" ca="1" si="114"/>
        <v>-357</v>
      </c>
      <c r="J891" s="379">
        <f t="shared" ca="1" si="115"/>
        <v>-247</v>
      </c>
      <c r="K891" s="391" t="str">
        <f t="shared" ca="1" si="116"/>
        <v>42,74</v>
      </c>
      <c r="L891" s="379"/>
      <c r="O891" s="379"/>
    </row>
    <row r="892" spans="1:15">
      <c r="A892" s="417" t="s">
        <v>2155</v>
      </c>
      <c r="B892" s="417" t="s">
        <v>15957</v>
      </c>
      <c r="C892" s="417" t="s">
        <v>2281</v>
      </c>
      <c r="D892" s="417" t="s">
        <v>15958</v>
      </c>
      <c r="E892" s="391">
        <v>7.0000000000000007E-2</v>
      </c>
      <c r="F892" s="418">
        <v>44214</v>
      </c>
      <c r="G892" s="417" t="s">
        <v>2286</v>
      </c>
      <c r="I892" s="379">
        <f t="shared" ca="1" si="114"/>
        <v>-357</v>
      </c>
      <c r="J892" s="379">
        <f t="shared" ca="1" si="115"/>
        <v>-247</v>
      </c>
      <c r="K892" s="391" t="str">
        <f t="shared" ca="1" si="116"/>
        <v>42,99</v>
      </c>
      <c r="L892" s="379"/>
      <c r="O892" s="379"/>
    </row>
    <row r="893" spans="1:15">
      <c r="A893" s="417" t="s">
        <v>2155</v>
      </c>
      <c r="B893" s="417" t="s">
        <v>16739</v>
      </c>
      <c r="C893" s="417" t="s">
        <v>2281</v>
      </c>
      <c r="D893" s="417" t="s">
        <v>16015</v>
      </c>
      <c r="E893" s="391">
        <v>0.12</v>
      </c>
      <c r="F893" s="418">
        <v>44214</v>
      </c>
      <c r="G893" s="417" t="s">
        <v>2283</v>
      </c>
      <c r="I893" s="379">
        <f t="shared" ca="1" si="114"/>
        <v>-357</v>
      </c>
      <c r="J893" s="379">
        <f t="shared" ca="1" si="115"/>
        <v>-247</v>
      </c>
      <c r="K893" s="391" t="str">
        <f t="shared" ca="1" si="116"/>
        <v>43,24</v>
      </c>
      <c r="L893" s="379"/>
      <c r="O893" s="379"/>
    </row>
    <row r="894" spans="1:15">
      <c r="A894" s="417" t="s">
        <v>2155</v>
      </c>
      <c r="B894" s="417" t="s">
        <v>7498</v>
      </c>
      <c r="C894" s="417" t="s">
        <v>2281</v>
      </c>
      <c r="D894" s="417" t="s">
        <v>9572</v>
      </c>
      <c r="E894" s="391">
        <v>0.05</v>
      </c>
      <c r="F894" s="418">
        <v>44214</v>
      </c>
      <c r="G894" s="417" t="s">
        <v>2286</v>
      </c>
      <c r="I894" s="379">
        <f t="shared" ca="1" si="114"/>
        <v>-357</v>
      </c>
      <c r="J894" s="379">
        <f t="shared" ca="1" si="115"/>
        <v>-247</v>
      </c>
      <c r="K894" s="391" t="str">
        <f t="shared" ca="1" si="116"/>
        <v>43,49</v>
      </c>
      <c r="L894" s="379"/>
      <c r="O894" s="379"/>
    </row>
    <row r="895" spans="1:15">
      <c r="A895" s="417" t="s">
        <v>2155</v>
      </c>
      <c r="B895" s="417" t="s">
        <v>18202</v>
      </c>
      <c r="C895" s="417" t="s">
        <v>2281</v>
      </c>
      <c r="D895" s="417" t="s">
        <v>5914</v>
      </c>
      <c r="E895" s="391">
        <v>0.03</v>
      </c>
      <c r="F895" s="418">
        <v>44214</v>
      </c>
      <c r="G895" s="417" t="s">
        <v>2283</v>
      </c>
      <c r="I895" s="379">
        <f t="shared" ca="1" si="114"/>
        <v>-357</v>
      </c>
      <c r="J895" s="379">
        <f t="shared" ca="1" si="115"/>
        <v>-247</v>
      </c>
      <c r="K895" s="391" t="str">
        <f t="shared" ca="1" si="116"/>
        <v>43,74</v>
      </c>
      <c r="L895" s="379"/>
      <c r="O895" s="379"/>
    </row>
    <row r="896" spans="1:15">
      <c r="A896" s="417" t="s">
        <v>2155</v>
      </c>
      <c r="B896" s="417" t="s">
        <v>16740</v>
      </c>
      <c r="C896" s="417" t="s">
        <v>2281</v>
      </c>
      <c r="D896" s="417" t="s">
        <v>16741</v>
      </c>
      <c r="E896" s="391">
        <v>7.0000000000000007E-2</v>
      </c>
      <c r="F896" s="418">
        <v>44214</v>
      </c>
      <c r="G896" s="417" t="s">
        <v>2286</v>
      </c>
      <c r="I896" s="379">
        <f t="shared" ca="1" si="114"/>
        <v>-357</v>
      </c>
      <c r="J896" s="379">
        <f t="shared" ca="1" si="115"/>
        <v>-247</v>
      </c>
      <c r="K896" s="391" t="str">
        <f t="shared" ca="1" si="116"/>
        <v>43,99</v>
      </c>
      <c r="L896" s="379"/>
      <c r="O896" s="379"/>
    </row>
    <row r="897" spans="1:15">
      <c r="A897" s="417" t="s">
        <v>2155</v>
      </c>
      <c r="B897" s="417" t="s">
        <v>9573</v>
      </c>
      <c r="C897" s="417" t="s">
        <v>2281</v>
      </c>
      <c r="D897" s="417" t="s">
        <v>9574</v>
      </c>
      <c r="E897" s="391">
        <v>0.04</v>
      </c>
      <c r="F897" s="418">
        <v>44214</v>
      </c>
      <c r="G897" s="417" t="s">
        <v>2283</v>
      </c>
      <c r="I897" s="379">
        <f t="shared" ca="1" si="114"/>
        <v>-357</v>
      </c>
      <c r="J897" s="379">
        <f t="shared" ca="1" si="115"/>
        <v>-247</v>
      </c>
      <c r="K897" s="391" t="str">
        <f t="shared" ca="1" si="116"/>
        <v>44,24</v>
      </c>
      <c r="L897" s="379"/>
      <c r="O897" s="379"/>
    </row>
    <row r="898" spans="1:15">
      <c r="A898" s="417" t="s">
        <v>2155</v>
      </c>
      <c r="B898" s="417" t="s">
        <v>9575</v>
      </c>
      <c r="C898" s="417" t="s">
        <v>2281</v>
      </c>
      <c r="D898" s="417" t="s">
        <v>6088</v>
      </c>
      <c r="E898" s="391">
        <v>0.02</v>
      </c>
      <c r="F898" s="418">
        <v>44214</v>
      </c>
      <c r="G898" s="417" t="s">
        <v>2286</v>
      </c>
      <c r="I898" s="379">
        <f t="shared" ca="1" si="114"/>
        <v>-357</v>
      </c>
      <c r="J898" s="379">
        <f t="shared" ca="1" si="115"/>
        <v>-247</v>
      </c>
      <c r="K898" s="391" t="str">
        <f t="shared" ca="1" si="116"/>
        <v>44,49</v>
      </c>
      <c r="L898" s="379"/>
      <c r="O898" s="379"/>
    </row>
    <row r="899" spans="1:15">
      <c r="A899" s="417" t="s">
        <v>2155</v>
      </c>
      <c r="B899" s="417" t="s">
        <v>9576</v>
      </c>
      <c r="C899" s="417" t="s">
        <v>2281</v>
      </c>
      <c r="D899" s="417" t="s">
        <v>9577</v>
      </c>
      <c r="E899" s="391">
        <v>0.05</v>
      </c>
      <c r="F899" s="418">
        <v>44214</v>
      </c>
      <c r="G899" s="417" t="s">
        <v>2286</v>
      </c>
      <c r="I899" s="379">
        <f t="shared" ca="1" si="114"/>
        <v>-357</v>
      </c>
      <c r="J899" s="379">
        <f t="shared" ca="1" si="115"/>
        <v>-247</v>
      </c>
      <c r="K899" s="391" t="str">
        <f t="shared" ca="1" si="116"/>
        <v>44,99</v>
      </c>
      <c r="L899" s="379"/>
      <c r="O899" s="379"/>
    </row>
    <row r="900" spans="1:15">
      <c r="A900" s="417" t="s">
        <v>2155</v>
      </c>
      <c r="B900" s="417" t="s">
        <v>15959</v>
      </c>
      <c r="C900" s="417" t="s">
        <v>2281</v>
      </c>
      <c r="D900" s="417" t="s">
        <v>5918</v>
      </c>
      <c r="E900" s="391">
        <v>7.77</v>
      </c>
      <c r="F900" s="418">
        <v>44214</v>
      </c>
      <c r="G900" s="417" t="s">
        <v>2283</v>
      </c>
      <c r="I900" s="379">
        <f t="shared" ca="1" si="114"/>
        <v>-357</v>
      </c>
      <c r="J900" s="379">
        <f t="shared" ca="1" si="115"/>
        <v>-247</v>
      </c>
      <c r="K900" s="391" t="str">
        <f t="shared" ca="1" si="116"/>
        <v>45,24</v>
      </c>
      <c r="L900" s="379"/>
      <c r="O900" s="379"/>
    </row>
    <row r="901" spans="1:15">
      <c r="A901" s="417" t="s">
        <v>2155</v>
      </c>
      <c r="B901" s="417" t="s">
        <v>7499</v>
      </c>
      <c r="C901" s="417" t="s">
        <v>2281</v>
      </c>
      <c r="D901" s="417" t="s">
        <v>6002</v>
      </c>
      <c r="E901" s="391">
        <v>0.02</v>
      </c>
      <c r="F901" s="418">
        <v>44214</v>
      </c>
      <c r="G901" s="417" t="s">
        <v>2286</v>
      </c>
      <c r="I901" s="379">
        <f t="shared" ca="1" si="114"/>
        <v>-357</v>
      </c>
      <c r="J901" s="379">
        <f t="shared" ca="1" si="115"/>
        <v>-247</v>
      </c>
      <c r="K901" s="391" t="str">
        <f t="shared" ca="1" si="116"/>
        <v>45,49</v>
      </c>
      <c r="L901" s="379"/>
      <c r="O901" s="379"/>
    </row>
    <row r="902" spans="1:15">
      <c r="A902" s="417" t="s">
        <v>2155</v>
      </c>
      <c r="B902" s="417" t="s">
        <v>15960</v>
      </c>
      <c r="C902" s="417" t="s">
        <v>2281</v>
      </c>
      <c r="D902" s="417" t="s">
        <v>5925</v>
      </c>
      <c r="E902" s="391">
        <v>0.02</v>
      </c>
      <c r="F902" s="418">
        <v>44214</v>
      </c>
      <c r="G902" s="417" t="s">
        <v>2283</v>
      </c>
      <c r="I902" s="379">
        <f t="shared" ca="1" si="114"/>
        <v>-357</v>
      </c>
      <c r="J902" s="379">
        <f t="shared" ca="1" si="115"/>
        <v>-247</v>
      </c>
      <c r="K902" s="391" t="str">
        <f t="shared" ca="1" si="116"/>
        <v>46,74</v>
      </c>
      <c r="L902" s="379"/>
      <c r="O902" s="379"/>
    </row>
    <row r="903" spans="1:15">
      <c r="A903" s="417" t="s">
        <v>2155</v>
      </c>
      <c r="B903" s="417" t="s">
        <v>15961</v>
      </c>
      <c r="C903" s="417" t="s">
        <v>2281</v>
      </c>
      <c r="D903" s="417" t="s">
        <v>15962</v>
      </c>
      <c r="E903" s="391">
        <v>4.3</v>
      </c>
      <c r="F903" s="418">
        <v>44214</v>
      </c>
      <c r="G903" s="417" t="s">
        <v>2283</v>
      </c>
      <c r="I903" s="379">
        <f t="shared" ca="1" si="114"/>
        <v>-357</v>
      </c>
      <c r="J903" s="379">
        <f t="shared" ca="1" si="115"/>
        <v>-247</v>
      </c>
      <c r="K903" s="391" t="str">
        <f t="shared" ca="1" si="116"/>
        <v>46,24</v>
      </c>
      <c r="L903" s="379"/>
      <c r="O903" s="379"/>
    </row>
    <row r="904" spans="1:15">
      <c r="A904" s="417" t="s">
        <v>2155</v>
      </c>
      <c r="B904" s="417" t="s">
        <v>7500</v>
      </c>
      <c r="C904" s="417" t="s">
        <v>2281</v>
      </c>
      <c r="D904" s="417" t="s">
        <v>9578</v>
      </c>
      <c r="E904" s="391">
        <v>0.01</v>
      </c>
      <c r="F904" s="418">
        <v>44214</v>
      </c>
      <c r="G904" s="417" t="s">
        <v>2286</v>
      </c>
      <c r="I904" s="379">
        <f t="shared" ca="1" si="114"/>
        <v>-357</v>
      </c>
      <c r="J904" s="379">
        <f t="shared" ca="1" si="115"/>
        <v>-247</v>
      </c>
      <c r="K904" s="391" t="str">
        <f t="shared" ca="1" si="116"/>
        <v>46,49</v>
      </c>
      <c r="L904" s="379"/>
      <c r="O904" s="379"/>
    </row>
    <row r="905" spans="1:15">
      <c r="A905" s="417" t="s">
        <v>2155</v>
      </c>
      <c r="B905" s="417" t="s">
        <v>9579</v>
      </c>
      <c r="C905" s="417" t="s">
        <v>2281</v>
      </c>
      <c r="D905" s="417" t="s">
        <v>9580</v>
      </c>
      <c r="E905" s="391">
        <v>0.03</v>
      </c>
      <c r="F905" s="418">
        <v>44214</v>
      </c>
      <c r="G905" s="417" t="s">
        <v>2286</v>
      </c>
      <c r="I905" s="379">
        <f t="shared" ca="1" si="114"/>
        <v>-357</v>
      </c>
      <c r="J905" s="379">
        <f t="shared" ca="1" si="115"/>
        <v>-247</v>
      </c>
      <c r="K905" s="391" t="str">
        <f t="shared" ca="1" si="116"/>
        <v>45,99</v>
      </c>
      <c r="L905" s="379"/>
      <c r="O905" s="379"/>
    </row>
    <row r="906" spans="1:15">
      <c r="A906" s="417" t="s">
        <v>2155</v>
      </c>
      <c r="B906" s="417" t="s">
        <v>7501</v>
      </c>
      <c r="C906" s="417" t="s">
        <v>2281</v>
      </c>
      <c r="D906" s="417" t="s">
        <v>9581</v>
      </c>
      <c r="E906" s="391">
        <v>0.01</v>
      </c>
      <c r="F906" s="418">
        <v>44214</v>
      </c>
      <c r="G906" s="417" t="s">
        <v>2286</v>
      </c>
      <c r="I906" s="379">
        <f t="shared" ref="I906:I969" ca="1" si="117">IF(F906&lt;&gt;"",F906-$I$199,"")</f>
        <v>-357</v>
      </c>
      <c r="J906" s="379">
        <f t="shared" ref="J906:J969" ca="1" si="118">IF(I906&lt;&gt;"",NETWORKDAYS($I$199,F906-1,$N$201:$N$224),"")</f>
        <v>-247</v>
      </c>
      <c r="K906" s="391" t="str">
        <f t="shared" ref="K906:K969" ca="1" si="119">IF(I906&lt;&gt;"",RIGHT(D906,LEN(D906)-FIND(" ",D906)),"")</f>
        <v>47,49</v>
      </c>
      <c r="L906" s="379"/>
      <c r="O906" s="379"/>
    </row>
    <row r="907" spans="1:15">
      <c r="A907" s="417" t="s">
        <v>2155</v>
      </c>
      <c r="B907" s="417" t="s">
        <v>2519</v>
      </c>
      <c r="C907" s="417" t="s">
        <v>2281</v>
      </c>
      <c r="D907" s="417" t="s">
        <v>9582</v>
      </c>
      <c r="E907" s="391">
        <v>0.01</v>
      </c>
      <c r="F907" s="418">
        <v>44214</v>
      </c>
      <c r="G907" s="417" t="s">
        <v>2286</v>
      </c>
      <c r="I907" s="379">
        <f t="shared" ca="1" si="117"/>
        <v>-357</v>
      </c>
      <c r="J907" s="379">
        <f t="shared" ca="1" si="118"/>
        <v>-247</v>
      </c>
      <c r="K907" s="391" t="str">
        <f t="shared" ca="1" si="119"/>
        <v>46,99</v>
      </c>
      <c r="L907" s="379"/>
      <c r="O907" s="379"/>
    </row>
    <row r="908" spans="1:15">
      <c r="A908" s="417" t="s">
        <v>2155</v>
      </c>
      <c r="B908" s="417" t="s">
        <v>7502</v>
      </c>
      <c r="C908" s="417" t="s">
        <v>2281</v>
      </c>
      <c r="D908" s="417" t="s">
        <v>9583</v>
      </c>
      <c r="E908" s="391">
        <v>0.01</v>
      </c>
      <c r="F908" s="418">
        <v>44214</v>
      </c>
      <c r="G908" s="417" t="s">
        <v>2286</v>
      </c>
      <c r="I908" s="379">
        <f t="shared" ca="1" si="117"/>
        <v>-357</v>
      </c>
      <c r="J908" s="379">
        <f t="shared" ca="1" si="118"/>
        <v>-247</v>
      </c>
      <c r="K908" s="391" t="str">
        <f t="shared" ca="1" si="119"/>
        <v>48,49</v>
      </c>
      <c r="L908" s="379"/>
      <c r="O908" s="379"/>
    </row>
    <row r="909" spans="1:15">
      <c r="A909" s="417" t="s">
        <v>2155</v>
      </c>
      <c r="B909" s="417" t="s">
        <v>7503</v>
      </c>
      <c r="C909" s="417" t="s">
        <v>2281</v>
      </c>
      <c r="D909" s="417" t="s">
        <v>9584</v>
      </c>
      <c r="E909" s="391">
        <v>0.02</v>
      </c>
      <c r="F909" s="418">
        <v>44214</v>
      </c>
      <c r="G909" s="417" t="s">
        <v>2286</v>
      </c>
      <c r="I909" s="379">
        <f t="shared" ca="1" si="117"/>
        <v>-357</v>
      </c>
      <c r="J909" s="379">
        <f t="shared" ca="1" si="118"/>
        <v>-247</v>
      </c>
      <c r="K909" s="391" t="str">
        <f t="shared" ca="1" si="119"/>
        <v>48,99</v>
      </c>
      <c r="L909" s="379"/>
      <c r="O909" s="379"/>
    </row>
    <row r="910" spans="1:15">
      <c r="A910" s="417" t="s">
        <v>2155</v>
      </c>
      <c r="B910" s="417" t="s">
        <v>2520</v>
      </c>
      <c r="C910" s="417" t="s">
        <v>2281</v>
      </c>
      <c r="D910" s="417" t="s">
        <v>6055</v>
      </c>
      <c r="E910" s="391">
        <v>0.01</v>
      </c>
      <c r="F910" s="418">
        <v>44214</v>
      </c>
      <c r="G910" s="417" t="s">
        <v>2286</v>
      </c>
      <c r="I910" s="379">
        <f t="shared" ca="1" si="117"/>
        <v>-357</v>
      </c>
      <c r="J910" s="379">
        <f t="shared" ca="1" si="118"/>
        <v>-247</v>
      </c>
      <c r="K910" s="391" t="str">
        <f t="shared" ca="1" si="119"/>
        <v>51,24</v>
      </c>
      <c r="L910" s="379"/>
      <c r="O910" s="379"/>
    </row>
    <row r="911" spans="1:15">
      <c r="A911" s="417" t="s">
        <v>2155</v>
      </c>
      <c r="B911" s="417" t="s">
        <v>2521</v>
      </c>
      <c r="C911" s="417" t="s">
        <v>2281</v>
      </c>
      <c r="D911" s="417" t="s">
        <v>5929</v>
      </c>
      <c r="E911" s="391">
        <v>0.01</v>
      </c>
      <c r="F911" s="418">
        <v>44214</v>
      </c>
      <c r="G911" s="417" t="s">
        <v>2283</v>
      </c>
      <c r="I911" s="379">
        <f t="shared" ca="1" si="117"/>
        <v>-357</v>
      </c>
      <c r="J911" s="379">
        <f t="shared" ca="1" si="118"/>
        <v>-247</v>
      </c>
      <c r="K911" s="391" t="str">
        <f t="shared" ca="1" si="119"/>
        <v>52,74</v>
      </c>
      <c r="L911" s="379"/>
      <c r="O911" s="379"/>
    </row>
    <row r="912" spans="1:15">
      <c r="A912" s="417" t="s">
        <v>2155</v>
      </c>
      <c r="B912" s="417" t="s">
        <v>2522</v>
      </c>
      <c r="C912" s="417" t="s">
        <v>2281</v>
      </c>
      <c r="D912" s="417" t="s">
        <v>5955</v>
      </c>
      <c r="E912" s="391">
        <v>0.02</v>
      </c>
      <c r="F912" s="418">
        <v>44214</v>
      </c>
      <c r="G912" s="417" t="s">
        <v>2286</v>
      </c>
      <c r="I912" s="379">
        <f t="shared" ca="1" si="117"/>
        <v>-357</v>
      </c>
      <c r="J912" s="379">
        <f t="shared" ca="1" si="118"/>
        <v>-247</v>
      </c>
      <c r="K912" s="391" t="str">
        <f t="shared" ca="1" si="119"/>
        <v>56,24</v>
      </c>
      <c r="L912" s="379"/>
      <c r="O912" s="379"/>
    </row>
    <row r="913" spans="1:15">
      <c r="A913" s="417" t="s">
        <v>2155</v>
      </c>
      <c r="B913" s="417" t="s">
        <v>9585</v>
      </c>
      <c r="C913" s="417" t="s">
        <v>2281</v>
      </c>
      <c r="D913" s="417" t="s">
        <v>5973</v>
      </c>
      <c r="E913" s="391">
        <v>0.02</v>
      </c>
      <c r="F913" s="418">
        <v>44214</v>
      </c>
      <c r="G913" s="417" t="s">
        <v>2283</v>
      </c>
      <c r="I913" s="379">
        <f t="shared" ca="1" si="117"/>
        <v>-357</v>
      </c>
      <c r="J913" s="379">
        <f t="shared" ca="1" si="118"/>
        <v>-247</v>
      </c>
      <c r="K913" s="391" t="str">
        <f t="shared" ca="1" si="119"/>
        <v>59,74</v>
      </c>
      <c r="L913" s="379"/>
      <c r="O913" s="379"/>
    </row>
    <row r="914" spans="1:15">
      <c r="A914" s="417" t="s">
        <v>2155</v>
      </c>
      <c r="B914" s="417" t="s">
        <v>2523</v>
      </c>
      <c r="C914" s="417" t="s">
        <v>2281</v>
      </c>
      <c r="D914" s="417" t="s">
        <v>5967</v>
      </c>
      <c r="E914" s="391">
        <v>0.01</v>
      </c>
      <c r="F914" s="418">
        <v>44214</v>
      </c>
      <c r="G914" s="417" t="s">
        <v>2286</v>
      </c>
      <c r="I914" s="379">
        <f t="shared" ca="1" si="117"/>
        <v>-357</v>
      </c>
      <c r="J914" s="379">
        <f t="shared" ca="1" si="118"/>
        <v>-247</v>
      </c>
      <c r="K914" s="391" t="str">
        <f t="shared" ca="1" si="119"/>
        <v>61,24</v>
      </c>
      <c r="L914" s="379"/>
      <c r="O914" s="379"/>
    </row>
    <row r="915" spans="1:15">
      <c r="A915" s="417" t="s">
        <v>2155</v>
      </c>
      <c r="B915" s="417" t="s">
        <v>6578</v>
      </c>
      <c r="C915" s="417" t="s">
        <v>2281</v>
      </c>
      <c r="D915" s="417" t="s">
        <v>5985</v>
      </c>
      <c r="E915" s="391">
        <v>0.01</v>
      </c>
      <c r="F915" s="418">
        <v>44214</v>
      </c>
      <c r="G915" s="417" t="s">
        <v>2286</v>
      </c>
      <c r="I915" s="379">
        <f t="shared" ca="1" si="117"/>
        <v>-357</v>
      </c>
      <c r="J915" s="379">
        <f t="shared" ca="1" si="118"/>
        <v>-247</v>
      </c>
      <c r="K915" s="391" t="str">
        <f t="shared" ca="1" si="119"/>
        <v>65,24</v>
      </c>
      <c r="L915" s="379"/>
      <c r="O915" s="379"/>
    </row>
    <row r="916" spans="1:15">
      <c r="A916" s="417" t="s">
        <v>2155</v>
      </c>
      <c r="B916" s="417" t="s">
        <v>7504</v>
      </c>
      <c r="C916" s="417" t="s">
        <v>2281</v>
      </c>
      <c r="D916" s="417" t="s">
        <v>9586</v>
      </c>
      <c r="E916" s="391">
        <v>11.19</v>
      </c>
      <c r="F916" s="418">
        <v>44249</v>
      </c>
      <c r="G916" s="417" t="s">
        <v>2283</v>
      </c>
      <c r="I916" s="379">
        <f t="shared" ca="1" si="117"/>
        <v>-322</v>
      </c>
      <c r="J916" s="379">
        <f t="shared" ca="1" si="118"/>
        <v>-224</v>
      </c>
      <c r="K916" s="391" t="str">
        <f t="shared" ca="1" si="119"/>
        <v>19,26</v>
      </c>
      <c r="L916" s="379"/>
      <c r="O916" s="379"/>
    </row>
    <row r="917" spans="1:15">
      <c r="A917" s="417" t="s">
        <v>2155</v>
      </c>
      <c r="B917" s="417" t="s">
        <v>9587</v>
      </c>
      <c r="C917" s="417" t="s">
        <v>2281</v>
      </c>
      <c r="D917" s="417" t="s">
        <v>5445</v>
      </c>
      <c r="E917" s="391">
        <v>12.65</v>
      </c>
      <c r="F917" s="418">
        <v>44249</v>
      </c>
      <c r="G917" s="417" t="s">
        <v>2286</v>
      </c>
      <c r="I917" s="379">
        <f t="shared" ca="1" si="117"/>
        <v>-322</v>
      </c>
      <c r="J917" s="379">
        <f t="shared" ca="1" si="118"/>
        <v>-224</v>
      </c>
      <c r="K917" s="391" t="str">
        <f t="shared" ca="1" si="119"/>
        <v>27,01</v>
      </c>
      <c r="L917" s="379"/>
      <c r="O917" s="379"/>
    </row>
    <row r="918" spans="1:15">
      <c r="A918" s="417" t="s">
        <v>2155</v>
      </c>
      <c r="B918" s="417" t="s">
        <v>9588</v>
      </c>
      <c r="C918" s="417" t="s">
        <v>2281</v>
      </c>
      <c r="D918" s="417" t="s">
        <v>9589</v>
      </c>
      <c r="E918" s="391">
        <v>11.26</v>
      </c>
      <c r="F918" s="418">
        <v>44249</v>
      </c>
      <c r="G918" s="417" t="s">
        <v>2283</v>
      </c>
      <c r="I918" s="379">
        <f t="shared" ca="1" si="117"/>
        <v>-322</v>
      </c>
      <c r="J918" s="379">
        <f t="shared" ca="1" si="118"/>
        <v>-224</v>
      </c>
      <c r="K918" s="391" t="str">
        <f t="shared" ca="1" si="119"/>
        <v>27,26</v>
      </c>
      <c r="L918" s="379"/>
      <c r="O918" s="379"/>
    </row>
    <row r="919" spans="1:15">
      <c r="A919" s="417" t="s">
        <v>2155</v>
      </c>
      <c r="B919" s="417" t="s">
        <v>9590</v>
      </c>
      <c r="C919" s="417" t="s">
        <v>2281</v>
      </c>
      <c r="D919" s="417" t="s">
        <v>9591</v>
      </c>
      <c r="E919" s="391">
        <v>11.14</v>
      </c>
      <c r="F919" s="418">
        <v>44249</v>
      </c>
      <c r="G919" s="417" t="s">
        <v>2286</v>
      </c>
      <c r="I919" s="379">
        <f t="shared" ca="1" si="117"/>
        <v>-322</v>
      </c>
      <c r="J919" s="379">
        <f t="shared" ca="1" si="118"/>
        <v>-224</v>
      </c>
      <c r="K919" s="391" t="str">
        <f t="shared" ca="1" si="119"/>
        <v>27,51</v>
      </c>
      <c r="L919" s="379"/>
      <c r="O919" s="379"/>
    </row>
    <row r="920" spans="1:15">
      <c r="A920" s="417" t="s">
        <v>2155</v>
      </c>
      <c r="B920" s="417" t="s">
        <v>16742</v>
      </c>
      <c r="C920" s="417" t="s">
        <v>2281</v>
      </c>
      <c r="D920" s="417" t="s">
        <v>9742</v>
      </c>
      <c r="E920" s="391">
        <v>8.57</v>
      </c>
      <c r="F920" s="418">
        <v>44249</v>
      </c>
      <c r="G920" s="417" t="s">
        <v>2286</v>
      </c>
      <c r="I920" s="379">
        <f t="shared" ca="1" si="117"/>
        <v>-322</v>
      </c>
      <c r="J920" s="379">
        <f t="shared" ca="1" si="118"/>
        <v>-224</v>
      </c>
      <c r="K920" s="391" t="str">
        <f t="shared" ca="1" si="119"/>
        <v>28,51</v>
      </c>
      <c r="L920" s="379"/>
      <c r="O920" s="379"/>
    </row>
    <row r="921" spans="1:15">
      <c r="A921" s="417" t="s">
        <v>2155</v>
      </c>
      <c r="B921" s="417" t="s">
        <v>9592</v>
      </c>
      <c r="C921" s="417" t="s">
        <v>2281</v>
      </c>
      <c r="D921" s="417" t="s">
        <v>6587</v>
      </c>
      <c r="E921" s="391">
        <v>10.65</v>
      </c>
      <c r="F921" s="418">
        <v>44249</v>
      </c>
      <c r="G921" s="417" t="s">
        <v>2286</v>
      </c>
      <c r="I921" s="379">
        <f t="shared" ca="1" si="117"/>
        <v>-322</v>
      </c>
      <c r="J921" s="379">
        <f t="shared" ca="1" si="118"/>
        <v>-224</v>
      </c>
      <c r="K921" s="391" t="str">
        <f t="shared" ca="1" si="119"/>
        <v>29,01</v>
      </c>
      <c r="L921" s="379"/>
      <c r="O921" s="379"/>
    </row>
    <row r="922" spans="1:15">
      <c r="A922" s="417" t="s">
        <v>2155</v>
      </c>
      <c r="B922" s="417" t="s">
        <v>18203</v>
      </c>
      <c r="C922" s="417" t="s">
        <v>2281</v>
      </c>
      <c r="D922" s="417" t="s">
        <v>9633</v>
      </c>
      <c r="E922" s="391">
        <v>9.35</v>
      </c>
      <c r="F922" s="418">
        <v>44249</v>
      </c>
      <c r="G922" s="417" t="s">
        <v>2283</v>
      </c>
      <c r="I922" s="379">
        <f t="shared" ca="1" si="117"/>
        <v>-322</v>
      </c>
      <c r="J922" s="379">
        <f t="shared" ca="1" si="118"/>
        <v>-224</v>
      </c>
      <c r="K922" s="391" t="str">
        <f t="shared" ca="1" si="119"/>
        <v>29,76</v>
      </c>
      <c r="L922" s="379"/>
      <c r="O922" s="379"/>
    </row>
    <row r="923" spans="1:15">
      <c r="A923" s="417" t="s">
        <v>2155</v>
      </c>
      <c r="B923" s="417" t="s">
        <v>7506</v>
      </c>
      <c r="C923" s="417" t="s">
        <v>2281</v>
      </c>
      <c r="D923" s="417" t="s">
        <v>9593</v>
      </c>
      <c r="E923" s="391">
        <v>9.08</v>
      </c>
      <c r="F923" s="418">
        <v>44249</v>
      </c>
      <c r="G923" s="417" t="s">
        <v>2286</v>
      </c>
      <c r="I923" s="379">
        <f t="shared" ca="1" si="117"/>
        <v>-322</v>
      </c>
      <c r="J923" s="379">
        <f t="shared" ca="1" si="118"/>
        <v>-224</v>
      </c>
      <c r="K923" s="391" t="str">
        <f t="shared" ca="1" si="119"/>
        <v>30,51</v>
      </c>
      <c r="L923" s="379"/>
      <c r="O923" s="379"/>
    </row>
    <row r="924" spans="1:15">
      <c r="A924" s="417" t="s">
        <v>2155</v>
      </c>
      <c r="B924" s="417" t="s">
        <v>7507</v>
      </c>
      <c r="C924" s="417" t="s">
        <v>2281</v>
      </c>
      <c r="D924" s="417" t="s">
        <v>5446</v>
      </c>
      <c r="E924" s="391">
        <v>3</v>
      </c>
      <c r="F924" s="418">
        <v>44249</v>
      </c>
      <c r="G924" s="417" t="s">
        <v>2286</v>
      </c>
      <c r="I924" s="379">
        <f t="shared" ca="1" si="117"/>
        <v>-322</v>
      </c>
      <c r="J924" s="379">
        <f t="shared" ca="1" si="118"/>
        <v>-224</v>
      </c>
      <c r="K924" s="391" t="str">
        <f t="shared" ca="1" si="119"/>
        <v>31,01</v>
      </c>
      <c r="L924" s="379"/>
      <c r="O924" s="379"/>
    </row>
    <row r="925" spans="1:15">
      <c r="A925" s="417" t="s">
        <v>2155</v>
      </c>
      <c r="B925" s="417" t="s">
        <v>16743</v>
      </c>
      <c r="C925" s="417" t="s">
        <v>2281</v>
      </c>
      <c r="D925" s="417" t="s">
        <v>9752</v>
      </c>
      <c r="E925" s="391">
        <v>6.88</v>
      </c>
      <c r="F925" s="418">
        <v>44249</v>
      </c>
      <c r="G925" s="417" t="s">
        <v>2286</v>
      </c>
      <c r="I925" s="379">
        <f t="shared" ca="1" si="117"/>
        <v>-322</v>
      </c>
      <c r="J925" s="379">
        <f t="shared" ca="1" si="118"/>
        <v>-224</v>
      </c>
      <c r="K925" s="391" t="str">
        <f t="shared" ca="1" si="119"/>
        <v>31,51</v>
      </c>
      <c r="L925" s="379"/>
      <c r="O925" s="379"/>
    </row>
    <row r="926" spans="1:15">
      <c r="A926" s="417" t="s">
        <v>2155</v>
      </c>
      <c r="B926" s="417" t="s">
        <v>2524</v>
      </c>
      <c r="C926" s="417" t="s">
        <v>2281</v>
      </c>
      <c r="D926" s="417" t="s">
        <v>9594</v>
      </c>
      <c r="E926" s="391">
        <v>3.92</v>
      </c>
      <c r="F926" s="418">
        <v>44249</v>
      </c>
      <c r="G926" s="417" t="s">
        <v>2283</v>
      </c>
      <c r="I926" s="379">
        <f t="shared" ca="1" si="117"/>
        <v>-322</v>
      </c>
      <c r="J926" s="379">
        <f t="shared" ca="1" si="118"/>
        <v>-224</v>
      </c>
      <c r="K926" s="391" t="str">
        <f t="shared" ca="1" si="119"/>
        <v>31,26</v>
      </c>
      <c r="L926" s="379"/>
      <c r="O926" s="379"/>
    </row>
    <row r="927" spans="1:15">
      <c r="A927" s="417" t="s">
        <v>2155</v>
      </c>
      <c r="B927" s="417" t="s">
        <v>16744</v>
      </c>
      <c r="C927" s="417" t="s">
        <v>2281</v>
      </c>
      <c r="D927" s="417" t="s">
        <v>2511</v>
      </c>
      <c r="E927" s="391">
        <v>5.4</v>
      </c>
      <c r="F927" s="418">
        <v>44249</v>
      </c>
      <c r="G927" s="417" t="s">
        <v>2283</v>
      </c>
      <c r="I927" s="379">
        <f t="shared" ca="1" si="117"/>
        <v>-322</v>
      </c>
      <c r="J927" s="379">
        <f t="shared" ca="1" si="118"/>
        <v>-224</v>
      </c>
      <c r="K927" s="391" t="str">
        <f t="shared" ca="1" si="119"/>
        <v>32,26</v>
      </c>
      <c r="L927" s="379"/>
      <c r="O927" s="379"/>
    </row>
    <row r="928" spans="1:15">
      <c r="A928" s="417" t="s">
        <v>2155</v>
      </c>
      <c r="B928" s="417" t="s">
        <v>9595</v>
      </c>
      <c r="C928" s="417" t="s">
        <v>2281</v>
      </c>
      <c r="D928" s="417" t="s">
        <v>9596</v>
      </c>
      <c r="E928" s="391">
        <v>7.6</v>
      </c>
      <c r="F928" s="418">
        <v>44249</v>
      </c>
      <c r="G928" s="417" t="s">
        <v>2286</v>
      </c>
      <c r="I928" s="379">
        <f t="shared" ca="1" si="117"/>
        <v>-322</v>
      </c>
      <c r="J928" s="379">
        <f t="shared" ca="1" si="118"/>
        <v>-224</v>
      </c>
      <c r="K928" s="391" t="str">
        <f t="shared" ca="1" si="119"/>
        <v>32,01</v>
      </c>
      <c r="L928" s="379"/>
      <c r="O928" s="379"/>
    </row>
    <row r="929" spans="1:15">
      <c r="A929" s="417" t="s">
        <v>2155</v>
      </c>
      <c r="B929" s="417" t="s">
        <v>16745</v>
      </c>
      <c r="C929" s="417" t="s">
        <v>2281</v>
      </c>
      <c r="D929" s="417" t="s">
        <v>9754</v>
      </c>
      <c r="E929" s="391">
        <v>5.5</v>
      </c>
      <c r="F929" s="418">
        <v>44249</v>
      </c>
      <c r="G929" s="417" t="s">
        <v>2283</v>
      </c>
      <c r="I929" s="379">
        <f t="shared" ca="1" si="117"/>
        <v>-322</v>
      </c>
      <c r="J929" s="379">
        <f t="shared" ca="1" si="118"/>
        <v>-224</v>
      </c>
      <c r="K929" s="391" t="str">
        <f t="shared" ca="1" si="119"/>
        <v>31,76</v>
      </c>
      <c r="L929" s="379"/>
      <c r="O929" s="379"/>
    </row>
    <row r="930" spans="1:15">
      <c r="A930" s="417" t="s">
        <v>2155</v>
      </c>
      <c r="B930" s="417" t="s">
        <v>9597</v>
      </c>
      <c r="C930" s="417" t="s">
        <v>2281</v>
      </c>
      <c r="D930" s="417" t="s">
        <v>9598</v>
      </c>
      <c r="E930" s="391">
        <v>6.9</v>
      </c>
      <c r="F930" s="418">
        <v>44249</v>
      </c>
      <c r="G930" s="417" t="s">
        <v>2286</v>
      </c>
      <c r="I930" s="379">
        <f t="shared" ca="1" si="117"/>
        <v>-322</v>
      </c>
      <c r="J930" s="379">
        <f t="shared" ca="1" si="118"/>
        <v>-224</v>
      </c>
      <c r="K930" s="391" t="str">
        <f t="shared" ca="1" si="119"/>
        <v>32,51</v>
      </c>
      <c r="L930" s="379"/>
      <c r="O930" s="379"/>
    </row>
    <row r="931" spans="1:15">
      <c r="A931" s="417" t="s">
        <v>2155</v>
      </c>
      <c r="B931" s="417" t="s">
        <v>9599</v>
      </c>
      <c r="C931" s="417" t="s">
        <v>2281</v>
      </c>
      <c r="D931" s="417" t="s">
        <v>3648</v>
      </c>
      <c r="E931" s="391">
        <v>4.41</v>
      </c>
      <c r="F931" s="418">
        <v>44249</v>
      </c>
      <c r="G931" s="417" t="s">
        <v>2283</v>
      </c>
      <c r="I931" s="379">
        <f t="shared" ca="1" si="117"/>
        <v>-322</v>
      </c>
      <c r="J931" s="379">
        <f t="shared" ca="1" si="118"/>
        <v>-224</v>
      </c>
      <c r="K931" s="391" t="str">
        <f t="shared" ca="1" si="119"/>
        <v>33,26</v>
      </c>
      <c r="L931" s="379"/>
      <c r="O931" s="379"/>
    </row>
    <row r="932" spans="1:15">
      <c r="A932" s="417" t="s">
        <v>2155</v>
      </c>
      <c r="B932" s="417" t="s">
        <v>18204</v>
      </c>
      <c r="C932" s="417" t="s">
        <v>2281</v>
      </c>
      <c r="D932" s="417" t="s">
        <v>9637</v>
      </c>
      <c r="E932" s="391">
        <v>6.6</v>
      </c>
      <c r="F932" s="418">
        <v>44249</v>
      </c>
      <c r="G932" s="417" t="s">
        <v>2283</v>
      </c>
      <c r="I932" s="379">
        <f t="shared" ca="1" si="117"/>
        <v>-322</v>
      </c>
      <c r="J932" s="379">
        <f t="shared" ca="1" si="118"/>
        <v>-224</v>
      </c>
      <c r="K932" s="391" t="str">
        <f t="shared" ca="1" si="119"/>
        <v>32,76</v>
      </c>
      <c r="L932" s="379"/>
      <c r="O932" s="379"/>
    </row>
    <row r="933" spans="1:15">
      <c r="A933" s="417" t="s">
        <v>2155</v>
      </c>
      <c r="B933" s="417" t="s">
        <v>7508</v>
      </c>
      <c r="C933" s="417" t="s">
        <v>2281</v>
      </c>
      <c r="D933" s="417" t="s">
        <v>9600</v>
      </c>
      <c r="E933" s="391">
        <v>6</v>
      </c>
      <c r="F933" s="418">
        <v>44249</v>
      </c>
      <c r="G933" s="417" t="s">
        <v>2286</v>
      </c>
      <c r="I933" s="379">
        <f t="shared" ca="1" si="117"/>
        <v>-322</v>
      </c>
      <c r="J933" s="379">
        <f t="shared" ca="1" si="118"/>
        <v>-224</v>
      </c>
      <c r="K933" s="391" t="str">
        <f t="shared" ca="1" si="119"/>
        <v>33,51</v>
      </c>
      <c r="L933" s="379"/>
      <c r="O933" s="379"/>
    </row>
    <row r="934" spans="1:15">
      <c r="A934" s="417" t="s">
        <v>2155</v>
      </c>
      <c r="B934" s="417" t="s">
        <v>2525</v>
      </c>
      <c r="C934" s="417" t="s">
        <v>2281</v>
      </c>
      <c r="D934" s="417" t="s">
        <v>9601</v>
      </c>
      <c r="E934" s="391">
        <v>6.7</v>
      </c>
      <c r="F934" s="418">
        <v>44249</v>
      </c>
      <c r="G934" s="417" t="s">
        <v>2286</v>
      </c>
      <c r="I934" s="379">
        <f t="shared" ca="1" si="117"/>
        <v>-322</v>
      </c>
      <c r="J934" s="379">
        <f t="shared" ca="1" si="118"/>
        <v>-224</v>
      </c>
      <c r="K934" s="391" t="str">
        <f t="shared" ca="1" si="119"/>
        <v>33,01</v>
      </c>
      <c r="L934" s="379"/>
      <c r="O934" s="379"/>
    </row>
    <row r="935" spans="1:15">
      <c r="A935" s="417" t="s">
        <v>2155</v>
      </c>
      <c r="B935" s="417" t="s">
        <v>9602</v>
      </c>
      <c r="C935" s="417" t="s">
        <v>2281</v>
      </c>
      <c r="D935" s="417" t="s">
        <v>9603</v>
      </c>
      <c r="E935" s="391">
        <v>5.9</v>
      </c>
      <c r="F935" s="418">
        <v>44249</v>
      </c>
      <c r="G935" s="417" t="s">
        <v>2283</v>
      </c>
      <c r="I935" s="379">
        <f t="shared" ca="1" si="117"/>
        <v>-322</v>
      </c>
      <c r="J935" s="379">
        <f t="shared" ca="1" si="118"/>
        <v>-224</v>
      </c>
      <c r="K935" s="391" t="str">
        <f t="shared" ca="1" si="119"/>
        <v>34,26</v>
      </c>
      <c r="L935" s="379"/>
      <c r="O935" s="379"/>
    </row>
    <row r="936" spans="1:15">
      <c r="A936" s="417" t="s">
        <v>2155</v>
      </c>
      <c r="B936" s="417" t="s">
        <v>6579</v>
      </c>
      <c r="C936" s="417" t="s">
        <v>2281</v>
      </c>
      <c r="D936" s="417" t="s">
        <v>9604</v>
      </c>
      <c r="E936" s="391">
        <v>6.14</v>
      </c>
      <c r="F936" s="418">
        <v>44249</v>
      </c>
      <c r="G936" s="417" t="s">
        <v>2283</v>
      </c>
      <c r="I936" s="379">
        <f t="shared" ca="1" si="117"/>
        <v>-322</v>
      </c>
      <c r="J936" s="379">
        <f t="shared" ca="1" si="118"/>
        <v>-224</v>
      </c>
      <c r="K936" s="391" t="str">
        <f t="shared" ca="1" si="119"/>
        <v>33,76</v>
      </c>
      <c r="L936" s="379"/>
      <c r="O936" s="379"/>
    </row>
    <row r="937" spans="1:15">
      <c r="A937" s="417" t="s">
        <v>2155</v>
      </c>
      <c r="B937" s="417" t="s">
        <v>7509</v>
      </c>
      <c r="C937" s="417" t="s">
        <v>2281</v>
      </c>
      <c r="D937" s="417" t="s">
        <v>9605</v>
      </c>
      <c r="E937" s="391">
        <v>4.87</v>
      </c>
      <c r="F937" s="418">
        <v>44249</v>
      </c>
      <c r="G937" s="417" t="s">
        <v>2286</v>
      </c>
      <c r="I937" s="379">
        <f t="shared" ca="1" si="117"/>
        <v>-322</v>
      </c>
      <c r="J937" s="379">
        <f t="shared" ca="1" si="118"/>
        <v>-224</v>
      </c>
      <c r="K937" s="391" t="str">
        <f t="shared" ca="1" si="119"/>
        <v>34,51</v>
      </c>
      <c r="L937" s="379"/>
      <c r="O937" s="379"/>
    </row>
    <row r="938" spans="1:15">
      <c r="A938" s="417" t="s">
        <v>2155</v>
      </c>
      <c r="B938" s="417" t="s">
        <v>2526</v>
      </c>
      <c r="C938" s="417" t="s">
        <v>2281</v>
      </c>
      <c r="D938" s="417" t="s">
        <v>9606</v>
      </c>
      <c r="E938" s="391">
        <v>5.67</v>
      </c>
      <c r="F938" s="418">
        <v>44249</v>
      </c>
      <c r="G938" s="417" t="s">
        <v>2286</v>
      </c>
      <c r="I938" s="379">
        <f t="shared" ca="1" si="117"/>
        <v>-322</v>
      </c>
      <c r="J938" s="379">
        <f t="shared" ca="1" si="118"/>
        <v>-224</v>
      </c>
      <c r="K938" s="391" t="str">
        <f t="shared" ca="1" si="119"/>
        <v>34,01</v>
      </c>
      <c r="L938" s="379"/>
      <c r="O938" s="379"/>
    </row>
    <row r="939" spans="1:15">
      <c r="A939" s="417" t="s">
        <v>2155</v>
      </c>
      <c r="B939" s="417" t="s">
        <v>15963</v>
      </c>
      <c r="C939" s="417" t="s">
        <v>2281</v>
      </c>
      <c r="D939" s="417" t="s">
        <v>9638</v>
      </c>
      <c r="E939" s="391">
        <v>4.8</v>
      </c>
      <c r="F939" s="418">
        <v>44249</v>
      </c>
      <c r="G939" s="417" t="s">
        <v>2286</v>
      </c>
      <c r="I939" s="379">
        <f t="shared" ca="1" si="117"/>
        <v>-322</v>
      </c>
      <c r="J939" s="379">
        <f t="shared" ca="1" si="118"/>
        <v>-224</v>
      </c>
      <c r="K939" s="391" t="str">
        <f t="shared" ca="1" si="119"/>
        <v>35,01</v>
      </c>
      <c r="L939" s="379"/>
      <c r="O939" s="379"/>
    </row>
    <row r="940" spans="1:15">
      <c r="A940" s="417" t="s">
        <v>2155</v>
      </c>
      <c r="B940" s="417" t="s">
        <v>16746</v>
      </c>
      <c r="C940" s="417" t="s">
        <v>2281</v>
      </c>
      <c r="D940" s="417" t="s">
        <v>9639</v>
      </c>
      <c r="E940" s="391">
        <v>5.5</v>
      </c>
      <c r="F940" s="418">
        <v>44249</v>
      </c>
      <c r="G940" s="417" t="s">
        <v>2283</v>
      </c>
      <c r="I940" s="379">
        <f t="shared" ca="1" si="117"/>
        <v>-322</v>
      </c>
      <c r="J940" s="379">
        <f t="shared" ca="1" si="118"/>
        <v>-224</v>
      </c>
      <c r="K940" s="391" t="str">
        <f t="shared" ca="1" si="119"/>
        <v>34,76</v>
      </c>
      <c r="L940" s="379"/>
      <c r="O940" s="379"/>
    </row>
    <row r="941" spans="1:15">
      <c r="A941" s="417" t="s">
        <v>2155</v>
      </c>
      <c r="B941" s="417" t="s">
        <v>9607</v>
      </c>
      <c r="C941" s="417" t="s">
        <v>2281</v>
      </c>
      <c r="D941" s="417" t="s">
        <v>9608</v>
      </c>
      <c r="E941" s="391">
        <v>4.58</v>
      </c>
      <c r="F941" s="418">
        <v>44249</v>
      </c>
      <c r="G941" s="417" t="s">
        <v>2283</v>
      </c>
      <c r="I941" s="379">
        <f t="shared" ca="1" si="117"/>
        <v>-322</v>
      </c>
      <c r="J941" s="379">
        <f t="shared" ca="1" si="118"/>
        <v>-224</v>
      </c>
      <c r="K941" s="391" t="str">
        <f t="shared" ca="1" si="119"/>
        <v>35,26</v>
      </c>
      <c r="L941" s="379"/>
      <c r="O941" s="379"/>
    </row>
    <row r="942" spans="1:15">
      <c r="A942" s="417" t="s">
        <v>2155</v>
      </c>
      <c r="B942" s="417" t="s">
        <v>18205</v>
      </c>
      <c r="C942" s="417" t="s">
        <v>2281</v>
      </c>
      <c r="D942" s="417" t="s">
        <v>9640</v>
      </c>
      <c r="E942" s="391">
        <v>4.5999999999999996</v>
      </c>
      <c r="F942" s="418">
        <v>44249</v>
      </c>
      <c r="G942" s="417" t="s">
        <v>2286</v>
      </c>
      <c r="I942" s="379">
        <f t="shared" ca="1" si="117"/>
        <v>-322</v>
      </c>
      <c r="J942" s="379">
        <f t="shared" ca="1" si="118"/>
        <v>-224</v>
      </c>
      <c r="K942" s="391" t="str">
        <f t="shared" ca="1" si="119"/>
        <v>35,51</v>
      </c>
      <c r="L942" s="379"/>
      <c r="O942" s="379"/>
    </row>
    <row r="943" spans="1:15">
      <c r="A943" s="417" t="s">
        <v>2155</v>
      </c>
      <c r="B943" s="417" t="s">
        <v>16747</v>
      </c>
      <c r="C943" s="417" t="s">
        <v>2281</v>
      </c>
      <c r="D943" s="417" t="s">
        <v>9656</v>
      </c>
      <c r="E943" s="391">
        <v>4.4400000000000004</v>
      </c>
      <c r="F943" s="418">
        <v>44249</v>
      </c>
      <c r="G943" s="417" t="s">
        <v>2283</v>
      </c>
      <c r="I943" s="379">
        <f t="shared" ca="1" si="117"/>
        <v>-322</v>
      </c>
      <c r="J943" s="379">
        <f t="shared" ca="1" si="118"/>
        <v>-224</v>
      </c>
      <c r="K943" s="391" t="str">
        <f t="shared" ca="1" si="119"/>
        <v>35,76</v>
      </c>
      <c r="L943" s="379"/>
      <c r="O943" s="379"/>
    </row>
    <row r="944" spans="1:15">
      <c r="A944" s="417" t="s">
        <v>2155</v>
      </c>
      <c r="B944" s="417" t="s">
        <v>16748</v>
      </c>
      <c r="C944" s="417" t="s">
        <v>2281</v>
      </c>
      <c r="D944" s="417" t="s">
        <v>9676</v>
      </c>
      <c r="E944" s="391">
        <v>4.09</v>
      </c>
      <c r="F944" s="418">
        <v>44249</v>
      </c>
      <c r="G944" s="417" t="s">
        <v>2286</v>
      </c>
      <c r="I944" s="379">
        <f t="shared" ca="1" si="117"/>
        <v>-322</v>
      </c>
      <c r="J944" s="379">
        <f t="shared" ca="1" si="118"/>
        <v>-224</v>
      </c>
      <c r="K944" s="391" t="str">
        <f t="shared" ca="1" si="119"/>
        <v>36,01</v>
      </c>
      <c r="L944" s="379"/>
      <c r="O944" s="379"/>
    </row>
    <row r="945" spans="1:15">
      <c r="A945" s="417" t="s">
        <v>2155</v>
      </c>
      <c r="B945" s="417" t="s">
        <v>15964</v>
      </c>
      <c r="C945" s="417" t="s">
        <v>2281</v>
      </c>
      <c r="D945" s="417" t="s">
        <v>9678</v>
      </c>
      <c r="E945" s="391">
        <v>3.5</v>
      </c>
      <c r="F945" s="418">
        <v>44249</v>
      </c>
      <c r="G945" s="417" t="s">
        <v>2283</v>
      </c>
      <c r="I945" s="379">
        <f t="shared" ca="1" si="117"/>
        <v>-322</v>
      </c>
      <c r="J945" s="379">
        <f t="shared" ca="1" si="118"/>
        <v>-224</v>
      </c>
      <c r="K945" s="391" t="str">
        <f t="shared" ca="1" si="119"/>
        <v>36,76</v>
      </c>
      <c r="L945" s="379"/>
      <c r="O945" s="379"/>
    </row>
    <row r="946" spans="1:15">
      <c r="A946" s="417" t="s">
        <v>2155</v>
      </c>
      <c r="B946" s="417" t="s">
        <v>18206</v>
      </c>
      <c r="C946" s="417" t="s">
        <v>2281</v>
      </c>
      <c r="D946" s="417" t="s">
        <v>9677</v>
      </c>
      <c r="E946" s="391">
        <v>4</v>
      </c>
      <c r="F946" s="418">
        <v>44249</v>
      </c>
      <c r="G946" s="417" t="s">
        <v>2283</v>
      </c>
      <c r="I946" s="379">
        <f t="shared" ca="1" si="117"/>
        <v>-322</v>
      </c>
      <c r="J946" s="379">
        <f t="shared" ca="1" si="118"/>
        <v>-224</v>
      </c>
      <c r="K946" s="391" t="str">
        <f t="shared" ca="1" si="119"/>
        <v>36,26</v>
      </c>
      <c r="L946" s="379"/>
      <c r="O946" s="379"/>
    </row>
    <row r="947" spans="1:15">
      <c r="A947" s="417" t="s">
        <v>2155</v>
      </c>
      <c r="B947" s="417" t="s">
        <v>16749</v>
      </c>
      <c r="C947" s="417" t="s">
        <v>2281</v>
      </c>
      <c r="D947" s="417" t="s">
        <v>15990</v>
      </c>
      <c r="E947" s="391">
        <v>2.7</v>
      </c>
      <c r="F947" s="418">
        <v>44249</v>
      </c>
      <c r="G947" s="417" t="s">
        <v>2286</v>
      </c>
      <c r="I947" s="379">
        <f t="shared" ca="1" si="117"/>
        <v>-322</v>
      </c>
      <c r="J947" s="379">
        <f t="shared" ca="1" si="118"/>
        <v>-224</v>
      </c>
      <c r="K947" s="391" t="str">
        <f t="shared" ca="1" si="119"/>
        <v>37,51</v>
      </c>
      <c r="L947" s="379"/>
      <c r="O947" s="379"/>
    </row>
    <row r="948" spans="1:15">
      <c r="A948" s="417" t="s">
        <v>2155</v>
      </c>
      <c r="B948" s="417" t="s">
        <v>2527</v>
      </c>
      <c r="C948" s="417" t="s">
        <v>2281</v>
      </c>
      <c r="D948" s="417" t="s">
        <v>9609</v>
      </c>
      <c r="E948" s="391">
        <v>3.37</v>
      </c>
      <c r="F948" s="418">
        <v>44249</v>
      </c>
      <c r="G948" s="417" t="s">
        <v>2286</v>
      </c>
      <c r="I948" s="379">
        <f t="shared" ca="1" si="117"/>
        <v>-322</v>
      </c>
      <c r="J948" s="379">
        <f t="shared" ca="1" si="118"/>
        <v>-224</v>
      </c>
      <c r="K948" s="391" t="str">
        <f t="shared" ca="1" si="119"/>
        <v>36,51</v>
      </c>
      <c r="L948" s="379"/>
      <c r="O948" s="379"/>
    </row>
    <row r="949" spans="1:15">
      <c r="A949" s="417" t="s">
        <v>2155</v>
      </c>
      <c r="B949" s="417" t="s">
        <v>2528</v>
      </c>
      <c r="C949" s="417" t="s">
        <v>2281</v>
      </c>
      <c r="D949" s="417" t="s">
        <v>3657</v>
      </c>
      <c r="E949" s="391">
        <v>2.92</v>
      </c>
      <c r="F949" s="418">
        <v>44249</v>
      </c>
      <c r="G949" s="417" t="s">
        <v>2283</v>
      </c>
      <c r="I949" s="379">
        <f t="shared" ca="1" si="117"/>
        <v>-322</v>
      </c>
      <c r="J949" s="379">
        <f t="shared" ca="1" si="118"/>
        <v>-224</v>
      </c>
      <c r="K949" s="391" t="str">
        <f t="shared" ca="1" si="119"/>
        <v>37,26</v>
      </c>
      <c r="L949" s="379"/>
      <c r="O949" s="379"/>
    </row>
    <row r="950" spans="1:15">
      <c r="A950" s="417" t="s">
        <v>2155</v>
      </c>
      <c r="B950" s="417" t="s">
        <v>2529</v>
      </c>
      <c r="C950" s="417" t="s">
        <v>2281</v>
      </c>
      <c r="D950" s="417" t="s">
        <v>9610</v>
      </c>
      <c r="E950" s="391">
        <v>3.12</v>
      </c>
      <c r="F950" s="418">
        <v>44249</v>
      </c>
      <c r="G950" s="417" t="s">
        <v>2286</v>
      </c>
      <c r="I950" s="379">
        <f t="shared" ca="1" si="117"/>
        <v>-322</v>
      </c>
      <c r="J950" s="379">
        <f t="shared" ca="1" si="118"/>
        <v>-224</v>
      </c>
      <c r="K950" s="391" t="str">
        <f t="shared" ca="1" si="119"/>
        <v>37,01</v>
      </c>
      <c r="L950" s="379"/>
      <c r="O950" s="379"/>
    </row>
    <row r="951" spans="1:15">
      <c r="A951" s="417" t="s">
        <v>2155</v>
      </c>
      <c r="B951" s="417" t="s">
        <v>16750</v>
      </c>
      <c r="C951" s="417" t="s">
        <v>2281</v>
      </c>
      <c r="D951" s="417" t="s">
        <v>9658</v>
      </c>
      <c r="E951" s="391">
        <v>2.85</v>
      </c>
      <c r="F951" s="418">
        <v>44249</v>
      </c>
      <c r="G951" s="417" t="s">
        <v>2286</v>
      </c>
      <c r="I951" s="379">
        <f t="shared" ca="1" si="117"/>
        <v>-322</v>
      </c>
      <c r="J951" s="379">
        <f t="shared" ca="1" si="118"/>
        <v>-224</v>
      </c>
      <c r="K951" s="391" t="str">
        <f t="shared" ca="1" si="119"/>
        <v>38,01</v>
      </c>
      <c r="L951" s="379"/>
      <c r="O951" s="379"/>
    </row>
    <row r="952" spans="1:15">
      <c r="A952" s="417" t="s">
        <v>2155</v>
      </c>
      <c r="B952" s="417" t="s">
        <v>2530</v>
      </c>
      <c r="C952" s="417" t="s">
        <v>2281</v>
      </c>
      <c r="D952" s="417" t="s">
        <v>9611</v>
      </c>
      <c r="E952" s="391">
        <v>2.85</v>
      </c>
      <c r="F952" s="418">
        <v>44249</v>
      </c>
      <c r="G952" s="417" t="s">
        <v>2283</v>
      </c>
      <c r="I952" s="379">
        <f t="shared" ca="1" si="117"/>
        <v>-322</v>
      </c>
      <c r="J952" s="379">
        <f t="shared" ca="1" si="118"/>
        <v>-224</v>
      </c>
      <c r="K952" s="391" t="str">
        <f t="shared" ca="1" si="119"/>
        <v>37,76</v>
      </c>
      <c r="L952" s="379"/>
      <c r="O952" s="379"/>
    </row>
    <row r="953" spans="1:15">
      <c r="A953" s="417" t="s">
        <v>2155</v>
      </c>
      <c r="B953" s="417" t="s">
        <v>15965</v>
      </c>
      <c r="C953" s="417" t="s">
        <v>2281</v>
      </c>
      <c r="D953" s="417" t="s">
        <v>9641</v>
      </c>
      <c r="E953" s="391">
        <v>2.4500000000000002</v>
      </c>
      <c r="F953" s="418">
        <v>44249</v>
      </c>
      <c r="G953" s="417" t="s">
        <v>2286</v>
      </c>
      <c r="I953" s="379">
        <f t="shared" ca="1" si="117"/>
        <v>-322</v>
      </c>
      <c r="J953" s="379">
        <f t="shared" ca="1" si="118"/>
        <v>-224</v>
      </c>
      <c r="K953" s="391" t="str">
        <f t="shared" ca="1" si="119"/>
        <v>38,51</v>
      </c>
      <c r="L953" s="379"/>
      <c r="O953" s="379"/>
    </row>
    <row r="954" spans="1:15">
      <c r="A954" s="417" t="s">
        <v>2155</v>
      </c>
      <c r="B954" s="417" t="s">
        <v>15966</v>
      </c>
      <c r="C954" s="417" t="s">
        <v>2281</v>
      </c>
      <c r="D954" s="417" t="s">
        <v>9660</v>
      </c>
      <c r="E954" s="391">
        <v>2.2999999999999998</v>
      </c>
      <c r="F954" s="418">
        <v>44249</v>
      </c>
      <c r="G954" s="417" t="s">
        <v>2283</v>
      </c>
      <c r="I954" s="379">
        <f t="shared" ca="1" si="117"/>
        <v>-322</v>
      </c>
      <c r="J954" s="379">
        <f t="shared" ca="1" si="118"/>
        <v>-224</v>
      </c>
      <c r="K954" s="391" t="str">
        <f t="shared" ca="1" si="119"/>
        <v>38,76</v>
      </c>
      <c r="L954" s="379"/>
      <c r="O954" s="379"/>
    </row>
    <row r="955" spans="1:15">
      <c r="A955" s="417" t="s">
        <v>2155</v>
      </c>
      <c r="B955" s="417" t="s">
        <v>15967</v>
      </c>
      <c r="C955" s="417" t="s">
        <v>2281</v>
      </c>
      <c r="D955" s="417" t="s">
        <v>9642</v>
      </c>
      <c r="E955" s="391">
        <v>2.04</v>
      </c>
      <c r="F955" s="418">
        <v>44249</v>
      </c>
      <c r="G955" s="417" t="s">
        <v>2286</v>
      </c>
      <c r="I955" s="379">
        <f t="shared" ca="1" si="117"/>
        <v>-322</v>
      </c>
      <c r="J955" s="379">
        <f t="shared" ca="1" si="118"/>
        <v>-224</v>
      </c>
      <c r="K955" s="391" t="str">
        <f t="shared" ca="1" si="119"/>
        <v>39,01</v>
      </c>
      <c r="L955" s="379"/>
      <c r="O955" s="379"/>
    </row>
    <row r="956" spans="1:15">
      <c r="A956" s="417" t="s">
        <v>2155</v>
      </c>
      <c r="B956" s="417" t="s">
        <v>2531</v>
      </c>
      <c r="C956" s="417" t="s">
        <v>2281</v>
      </c>
      <c r="D956" s="417" t="s">
        <v>3655</v>
      </c>
      <c r="E956" s="391">
        <v>2.58</v>
      </c>
      <c r="F956" s="418">
        <v>44249</v>
      </c>
      <c r="G956" s="417" t="s">
        <v>2283</v>
      </c>
      <c r="I956" s="379">
        <f t="shared" ca="1" si="117"/>
        <v>-322</v>
      </c>
      <c r="J956" s="379">
        <f t="shared" ca="1" si="118"/>
        <v>-224</v>
      </c>
      <c r="K956" s="391" t="str">
        <f t="shared" ca="1" si="119"/>
        <v>38,26</v>
      </c>
      <c r="L956" s="379"/>
      <c r="O956" s="379"/>
    </row>
    <row r="957" spans="1:15">
      <c r="A957" s="417" t="s">
        <v>2155</v>
      </c>
      <c r="B957" s="417" t="s">
        <v>15968</v>
      </c>
      <c r="C957" s="417" t="s">
        <v>2281</v>
      </c>
      <c r="D957" s="417" t="s">
        <v>9643</v>
      </c>
      <c r="E957" s="391">
        <v>1.74</v>
      </c>
      <c r="F957" s="418">
        <v>44249</v>
      </c>
      <c r="G957" s="417" t="s">
        <v>2286</v>
      </c>
      <c r="I957" s="379">
        <f t="shared" ca="1" si="117"/>
        <v>-322</v>
      </c>
      <c r="J957" s="379">
        <f t="shared" ca="1" si="118"/>
        <v>-224</v>
      </c>
      <c r="K957" s="391" t="str">
        <f t="shared" ca="1" si="119"/>
        <v>39,51</v>
      </c>
      <c r="L957" s="379"/>
      <c r="O957" s="379"/>
    </row>
    <row r="958" spans="1:15">
      <c r="A958" s="417" t="s">
        <v>2155</v>
      </c>
      <c r="B958" s="417" t="s">
        <v>16751</v>
      </c>
      <c r="C958" s="417" t="s">
        <v>2281</v>
      </c>
      <c r="D958" s="417" t="s">
        <v>16752</v>
      </c>
      <c r="E958" s="391">
        <v>1.78</v>
      </c>
      <c r="F958" s="418">
        <v>44249</v>
      </c>
      <c r="G958" s="417" t="s">
        <v>2283</v>
      </c>
      <c r="I958" s="379">
        <f t="shared" ca="1" si="117"/>
        <v>-322</v>
      </c>
      <c r="J958" s="379">
        <f t="shared" ca="1" si="118"/>
        <v>-224</v>
      </c>
      <c r="K958" s="391" t="str">
        <f t="shared" ca="1" si="119"/>
        <v>39,76</v>
      </c>
      <c r="L958" s="379"/>
      <c r="O958" s="379"/>
    </row>
    <row r="959" spans="1:15">
      <c r="A959" s="417" t="s">
        <v>2155</v>
      </c>
      <c r="B959" s="417" t="s">
        <v>15969</v>
      </c>
      <c r="C959" s="417" t="s">
        <v>2281</v>
      </c>
      <c r="D959" s="417" t="s">
        <v>15970</v>
      </c>
      <c r="E959" s="391">
        <v>1.59</v>
      </c>
      <c r="F959" s="418">
        <v>44249</v>
      </c>
      <c r="G959" s="417" t="s">
        <v>2286</v>
      </c>
      <c r="I959" s="379">
        <f t="shared" ca="1" si="117"/>
        <v>-322</v>
      </c>
      <c r="J959" s="379">
        <f t="shared" ca="1" si="118"/>
        <v>-224</v>
      </c>
      <c r="K959" s="391" t="str">
        <f t="shared" ca="1" si="119"/>
        <v>40,01</v>
      </c>
      <c r="L959" s="379"/>
      <c r="O959" s="379"/>
    </row>
    <row r="960" spans="1:15">
      <c r="A960" s="417" t="s">
        <v>2155</v>
      </c>
      <c r="B960" s="417" t="s">
        <v>2532</v>
      </c>
      <c r="C960" s="417" t="s">
        <v>2281</v>
      </c>
      <c r="D960" s="417" t="s">
        <v>9612</v>
      </c>
      <c r="E960" s="391">
        <v>1.83</v>
      </c>
      <c r="F960" s="418">
        <v>44249</v>
      </c>
      <c r="G960" s="417" t="s">
        <v>2283</v>
      </c>
      <c r="I960" s="379">
        <f t="shared" ca="1" si="117"/>
        <v>-322</v>
      </c>
      <c r="J960" s="379">
        <f t="shared" ca="1" si="118"/>
        <v>-224</v>
      </c>
      <c r="K960" s="391" t="str">
        <f t="shared" ca="1" si="119"/>
        <v>39,26</v>
      </c>
      <c r="L960" s="379"/>
      <c r="O960" s="379"/>
    </row>
    <row r="961" spans="1:15">
      <c r="A961" s="417" t="s">
        <v>2155</v>
      </c>
      <c r="B961" s="417" t="s">
        <v>17743</v>
      </c>
      <c r="C961" s="417" t="s">
        <v>2281</v>
      </c>
      <c r="D961" s="417" t="s">
        <v>16774</v>
      </c>
      <c r="E961" s="391">
        <v>1.45</v>
      </c>
      <c r="F961" s="418">
        <v>44249</v>
      </c>
      <c r="G961" s="417" t="s">
        <v>2286</v>
      </c>
      <c r="I961" s="379">
        <f t="shared" ca="1" si="117"/>
        <v>-322</v>
      </c>
      <c r="J961" s="379">
        <f t="shared" ca="1" si="118"/>
        <v>-224</v>
      </c>
      <c r="K961" s="391" t="str">
        <f t="shared" ca="1" si="119"/>
        <v>40,51</v>
      </c>
      <c r="L961" s="379"/>
      <c r="O961" s="379"/>
    </row>
    <row r="962" spans="1:15">
      <c r="A962" s="417" t="s">
        <v>2155</v>
      </c>
      <c r="B962" s="417" t="s">
        <v>9613</v>
      </c>
      <c r="C962" s="417" t="s">
        <v>2281</v>
      </c>
      <c r="D962" s="417" t="s">
        <v>9614</v>
      </c>
      <c r="E962" s="391">
        <v>1.52</v>
      </c>
      <c r="F962" s="418">
        <v>44249</v>
      </c>
      <c r="G962" s="417" t="s">
        <v>2283</v>
      </c>
      <c r="I962" s="379">
        <f t="shared" ca="1" si="117"/>
        <v>-322</v>
      </c>
      <c r="J962" s="379">
        <f t="shared" ca="1" si="118"/>
        <v>-224</v>
      </c>
      <c r="K962" s="391" t="str">
        <f t="shared" ca="1" si="119"/>
        <v>40,26</v>
      </c>
      <c r="L962" s="379"/>
      <c r="O962" s="379"/>
    </row>
    <row r="963" spans="1:15">
      <c r="A963" s="417" t="s">
        <v>2155</v>
      </c>
      <c r="B963" s="417" t="s">
        <v>15971</v>
      </c>
      <c r="C963" s="417" t="s">
        <v>2281</v>
      </c>
      <c r="D963" s="417" t="s">
        <v>15972</v>
      </c>
      <c r="E963" s="391">
        <v>1.0900000000000001</v>
      </c>
      <c r="F963" s="418">
        <v>44249</v>
      </c>
      <c r="G963" s="417" t="s">
        <v>2286</v>
      </c>
      <c r="I963" s="379">
        <f t="shared" ca="1" si="117"/>
        <v>-322</v>
      </c>
      <c r="J963" s="379">
        <f t="shared" ca="1" si="118"/>
        <v>-224</v>
      </c>
      <c r="K963" s="391" t="str">
        <f t="shared" ca="1" si="119"/>
        <v>41,51</v>
      </c>
      <c r="L963" s="379"/>
      <c r="O963" s="379"/>
    </row>
    <row r="964" spans="1:15">
      <c r="A964" s="417" t="s">
        <v>2155</v>
      </c>
      <c r="B964" s="417" t="s">
        <v>16753</v>
      </c>
      <c r="C964" s="417" t="s">
        <v>2281</v>
      </c>
      <c r="D964" s="417" t="s">
        <v>9663</v>
      </c>
      <c r="E964" s="391">
        <v>1.23</v>
      </c>
      <c r="F964" s="418">
        <v>44249</v>
      </c>
      <c r="G964" s="417" t="s">
        <v>2286</v>
      </c>
      <c r="I964" s="379">
        <f t="shared" ca="1" si="117"/>
        <v>-322</v>
      </c>
      <c r="J964" s="379">
        <f t="shared" ca="1" si="118"/>
        <v>-224</v>
      </c>
      <c r="K964" s="391" t="str">
        <f t="shared" ca="1" si="119"/>
        <v>41,01</v>
      </c>
      <c r="L964" s="379"/>
      <c r="O964" s="379"/>
    </row>
    <row r="965" spans="1:15">
      <c r="A965" s="417" t="s">
        <v>2155</v>
      </c>
      <c r="B965" s="417" t="s">
        <v>16754</v>
      </c>
      <c r="C965" s="417" t="s">
        <v>2281</v>
      </c>
      <c r="D965" s="417" t="s">
        <v>3643</v>
      </c>
      <c r="E965" s="391">
        <v>1.07</v>
      </c>
      <c r="F965" s="418">
        <v>44249</v>
      </c>
      <c r="G965" s="417" t="s">
        <v>2283</v>
      </c>
      <c r="I965" s="379">
        <f t="shared" ca="1" si="117"/>
        <v>-322</v>
      </c>
      <c r="J965" s="379">
        <f t="shared" ca="1" si="118"/>
        <v>-224</v>
      </c>
      <c r="K965" s="391" t="str">
        <f t="shared" ca="1" si="119"/>
        <v>41,26</v>
      </c>
      <c r="L965" s="379"/>
      <c r="O965" s="379"/>
    </row>
    <row r="966" spans="1:15">
      <c r="A966" s="417" t="s">
        <v>2155</v>
      </c>
      <c r="B966" s="417" t="s">
        <v>2533</v>
      </c>
      <c r="C966" s="417" t="s">
        <v>2281</v>
      </c>
      <c r="D966" s="417" t="s">
        <v>9615</v>
      </c>
      <c r="E966" s="391">
        <v>1.33</v>
      </c>
      <c r="F966" s="418">
        <v>44249</v>
      </c>
      <c r="G966" s="417" t="s">
        <v>2283</v>
      </c>
      <c r="I966" s="379">
        <f t="shared" ca="1" si="117"/>
        <v>-322</v>
      </c>
      <c r="J966" s="379">
        <f t="shared" ca="1" si="118"/>
        <v>-224</v>
      </c>
      <c r="K966" s="391" t="str">
        <f t="shared" ca="1" si="119"/>
        <v>40,76</v>
      </c>
      <c r="L966" s="379"/>
      <c r="O966" s="379"/>
    </row>
    <row r="967" spans="1:15">
      <c r="A967" s="417" t="s">
        <v>2155</v>
      </c>
      <c r="B967" s="417" t="s">
        <v>16755</v>
      </c>
      <c r="C967" s="417" t="s">
        <v>2281</v>
      </c>
      <c r="D967" s="417" t="s">
        <v>3663</v>
      </c>
      <c r="E967" s="391">
        <v>0.9</v>
      </c>
      <c r="F967" s="418">
        <v>44249</v>
      </c>
      <c r="G967" s="417" t="s">
        <v>2286</v>
      </c>
      <c r="I967" s="379">
        <f t="shared" ca="1" si="117"/>
        <v>-322</v>
      </c>
      <c r="J967" s="379">
        <f t="shared" ca="1" si="118"/>
        <v>-224</v>
      </c>
      <c r="K967" s="391" t="str">
        <f t="shared" ca="1" si="119"/>
        <v>42,01</v>
      </c>
      <c r="L967" s="379"/>
      <c r="O967" s="379"/>
    </row>
    <row r="968" spans="1:15">
      <c r="A968" s="417" t="s">
        <v>2155</v>
      </c>
      <c r="B968" s="417" t="s">
        <v>9616</v>
      </c>
      <c r="C968" s="417" t="s">
        <v>2281</v>
      </c>
      <c r="D968" s="417" t="s">
        <v>9617</v>
      </c>
      <c r="E968" s="391">
        <v>1.02</v>
      </c>
      <c r="F968" s="418">
        <v>44249</v>
      </c>
      <c r="G968" s="417" t="s">
        <v>2283</v>
      </c>
      <c r="I968" s="379">
        <f t="shared" ca="1" si="117"/>
        <v>-322</v>
      </c>
      <c r="J968" s="379">
        <f t="shared" ca="1" si="118"/>
        <v>-224</v>
      </c>
      <c r="K968" s="391" t="str">
        <f t="shared" ca="1" si="119"/>
        <v>41,76</v>
      </c>
      <c r="L968" s="379"/>
      <c r="O968" s="379"/>
    </row>
    <row r="969" spans="1:15">
      <c r="A969" s="417" t="s">
        <v>2155</v>
      </c>
      <c r="B969" s="417" t="s">
        <v>16756</v>
      </c>
      <c r="C969" s="417" t="s">
        <v>2281</v>
      </c>
      <c r="D969" s="417" t="s">
        <v>16055</v>
      </c>
      <c r="E969" s="391">
        <v>0.83</v>
      </c>
      <c r="F969" s="418">
        <v>44249</v>
      </c>
      <c r="G969" s="417" t="s">
        <v>2283</v>
      </c>
      <c r="I969" s="379">
        <f t="shared" ca="1" si="117"/>
        <v>-322</v>
      </c>
      <c r="J969" s="379">
        <f t="shared" ca="1" si="118"/>
        <v>-224</v>
      </c>
      <c r="K969" s="391" t="str">
        <f t="shared" ca="1" si="119"/>
        <v>42,26</v>
      </c>
      <c r="L969" s="379"/>
      <c r="O969" s="379"/>
    </row>
    <row r="970" spans="1:15">
      <c r="A970" s="417" t="s">
        <v>2155</v>
      </c>
      <c r="B970" s="417" t="s">
        <v>15973</v>
      </c>
      <c r="C970" s="417" t="s">
        <v>2281</v>
      </c>
      <c r="D970" s="417" t="s">
        <v>15974</v>
      </c>
      <c r="E970" s="391">
        <v>0.82</v>
      </c>
      <c r="F970" s="418">
        <v>44249</v>
      </c>
      <c r="G970" s="417" t="s">
        <v>2286</v>
      </c>
      <c r="I970" s="379">
        <f t="shared" ref="I970:I1033" ca="1" si="120">IF(F970&lt;&gt;"",F970-$I$199,"")</f>
        <v>-322</v>
      </c>
      <c r="J970" s="379">
        <f t="shared" ref="J970:J1033" ca="1" si="121">IF(I970&lt;&gt;"",NETWORKDAYS($I$199,F970-1,$N$201:$N$224),"")</f>
        <v>-224</v>
      </c>
      <c r="K970" s="391" t="str">
        <f t="shared" ref="K970:K1033" ca="1" si="122">IF(I970&lt;&gt;"",RIGHT(D970,LEN(D970)-FIND(" ",D970)),"")</f>
        <v>42,51</v>
      </c>
      <c r="L970" s="379"/>
      <c r="O970" s="379"/>
    </row>
    <row r="971" spans="1:15">
      <c r="A971" s="417" t="s">
        <v>2155</v>
      </c>
      <c r="B971" s="417" t="s">
        <v>15975</v>
      </c>
      <c r="C971" s="417" t="s">
        <v>2281</v>
      </c>
      <c r="D971" s="417" t="s">
        <v>15976</v>
      </c>
      <c r="E971" s="391">
        <v>0.73</v>
      </c>
      <c r="F971" s="418">
        <v>44249</v>
      </c>
      <c r="G971" s="417" t="s">
        <v>2283</v>
      </c>
      <c r="I971" s="379">
        <f t="shared" ca="1" si="120"/>
        <v>-322</v>
      </c>
      <c r="J971" s="379">
        <f t="shared" ca="1" si="121"/>
        <v>-224</v>
      </c>
      <c r="K971" s="391" t="str">
        <f t="shared" ca="1" si="122"/>
        <v>42,76</v>
      </c>
      <c r="L971" s="379"/>
      <c r="O971" s="379"/>
    </row>
    <row r="972" spans="1:15">
      <c r="A972" s="417" t="s">
        <v>2155</v>
      </c>
      <c r="B972" s="417" t="s">
        <v>9618</v>
      </c>
      <c r="C972" s="417" t="s">
        <v>2281</v>
      </c>
      <c r="D972" s="417" t="s">
        <v>9619</v>
      </c>
      <c r="E972" s="391">
        <v>0.14000000000000001</v>
      </c>
      <c r="F972" s="418">
        <v>44249</v>
      </c>
      <c r="G972" s="417" t="s">
        <v>2286</v>
      </c>
      <c r="I972" s="379">
        <f t="shared" ca="1" si="120"/>
        <v>-322</v>
      </c>
      <c r="J972" s="379">
        <f t="shared" ca="1" si="121"/>
        <v>-224</v>
      </c>
      <c r="K972" s="391" t="str">
        <f t="shared" ca="1" si="122"/>
        <v>48,51</v>
      </c>
      <c r="L972" s="379"/>
      <c r="O972" s="379"/>
    </row>
    <row r="973" spans="1:15">
      <c r="A973" s="417" t="s">
        <v>2155</v>
      </c>
      <c r="B973" s="417" t="s">
        <v>16757</v>
      </c>
      <c r="C973" s="417" t="s">
        <v>2281</v>
      </c>
      <c r="D973" s="417" t="s">
        <v>16031</v>
      </c>
      <c r="E973" s="391">
        <v>0.74</v>
      </c>
      <c r="F973" s="418">
        <v>44249</v>
      </c>
      <c r="G973" s="417" t="s">
        <v>2286</v>
      </c>
      <c r="I973" s="379">
        <f t="shared" ca="1" si="120"/>
        <v>-322</v>
      </c>
      <c r="J973" s="379">
        <f t="shared" ca="1" si="121"/>
        <v>-224</v>
      </c>
      <c r="K973" s="391" t="str">
        <f t="shared" ca="1" si="122"/>
        <v>43,01</v>
      </c>
      <c r="L973" s="379"/>
      <c r="O973" s="379"/>
    </row>
    <row r="974" spans="1:15">
      <c r="A974" s="417" t="s">
        <v>2155</v>
      </c>
      <c r="B974" s="417" t="s">
        <v>16758</v>
      </c>
      <c r="C974" s="417" t="s">
        <v>2281</v>
      </c>
      <c r="D974" s="417" t="s">
        <v>3645</v>
      </c>
      <c r="E974" s="391">
        <v>0.65</v>
      </c>
      <c r="F974" s="418">
        <v>44249</v>
      </c>
      <c r="G974" s="417" t="s">
        <v>2283</v>
      </c>
      <c r="I974" s="379">
        <f t="shared" ca="1" si="120"/>
        <v>-322</v>
      </c>
      <c r="J974" s="379">
        <f t="shared" ca="1" si="121"/>
        <v>-224</v>
      </c>
      <c r="K974" s="391" t="str">
        <f t="shared" ca="1" si="122"/>
        <v>43,26</v>
      </c>
      <c r="L974" s="379"/>
      <c r="O974" s="379"/>
    </row>
    <row r="975" spans="1:15">
      <c r="A975" s="417" t="s">
        <v>2155</v>
      </c>
      <c r="B975" s="417" t="s">
        <v>16759</v>
      </c>
      <c r="C975" s="417" t="s">
        <v>2281</v>
      </c>
      <c r="D975" s="417" t="s">
        <v>16760</v>
      </c>
      <c r="E975" s="391">
        <v>0.67</v>
      </c>
      <c r="F975" s="418">
        <v>44249</v>
      </c>
      <c r="G975" s="417" t="s">
        <v>2286</v>
      </c>
      <c r="I975" s="379">
        <f t="shared" ca="1" si="120"/>
        <v>-322</v>
      </c>
      <c r="J975" s="379">
        <f t="shared" ca="1" si="121"/>
        <v>-224</v>
      </c>
      <c r="K975" s="391" t="str">
        <f t="shared" ca="1" si="122"/>
        <v>43,51</v>
      </c>
      <c r="L975" s="379"/>
      <c r="O975" s="379"/>
    </row>
    <row r="976" spans="1:15">
      <c r="A976" s="417" t="s">
        <v>2155</v>
      </c>
      <c r="B976" s="417" t="s">
        <v>16761</v>
      </c>
      <c r="C976" s="417" t="s">
        <v>2281</v>
      </c>
      <c r="D976" s="417" t="s">
        <v>16002</v>
      </c>
      <c r="E976" s="391">
        <v>0.56000000000000005</v>
      </c>
      <c r="F976" s="418">
        <v>44249</v>
      </c>
      <c r="G976" s="417" t="s">
        <v>2283</v>
      </c>
      <c r="I976" s="379">
        <f t="shared" ca="1" si="120"/>
        <v>-322</v>
      </c>
      <c r="J976" s="379">
        <f t="shared" ca="1" si="121"/>
        <v>-224</v>
      </c>
      <c r="K976" s="391" t="str">
        <f t="shared" ca="1" si="122"/>
        <v>43,76</v>
      </c>
      <c r="L976" s="379"/>
      <c r="O976" s="379"/>
    </row>
    <row r="977" spans="1:15">
      <c r="A977" s="417" t="s">
        <v>2155</v>
      </c>
      <c r="B977" s="417" t="s">
        <v>16762</v>
      </c>
      <c r="C977" s="417" t="s">
        <v>2281</v>
      </c>
      <c r="D977" s="417" t="s">
        <v>16034</v>
      </c>
      <c r="E977" s="391">
        <v>0.52</v>
      </c>
      <c r="F977" s="418">
        <v>44249</v>
      </c>
      <c r="G977" s="417" t="s">
        <v>2286</v>
      </c>
      <c r="I977" s="379">
        <f t="shared" ca="1" si="120"/>
        <v>-322</v>
      </c>
      <c r="J977" s="379">
        <f t="shared" ca="1" si="121"/>
        <v>-224</v>
      </c>
      <c r="K977" s="391" t="str">
        <f t="shared" ca="1" si="122"/>
        <v>44,01</v>
      </c>
      <c r="L977" s="379"/>
      <c r="O977" s="379"/>
    </row>
    <row r="978" spans="1:15">
      <c r="A978" s="417" t="s">
        <v>2155</v>
      </c>
      <c r="B978" s="417" t="s">
        <v>15977</v>
      </c>
      <c r="C978" s="417" t="s">
        <v>2281</v>
      </c>
      <c r="D978" s="417" t="s">
        <v>15978</v>
      </c>
      <c r="E978" s="391">
        <v>0.45</v>
      </c>
      <c r="F978" s="418">
        <v>44249</v>
      </c>
      <c r="G978" s="417" t="s">
        <v>2283</v>
      </c>
      <c r="I978" s="379">
        <f t="shared" ca="1" si="120"/>
        <v>-322</v>
      </c>
      <c r="J978" s="379">
        <f t="shared" ca="1" si="121"/>
        <v>-224</v>
      </c>
      <c r="K978" s="391" t="str">
        <f t="shared" ca="1" si="122"/>
        <v>44,26</v>
      </c>
      <c r="L978" s="379"/>
      <c r="O978" s="379"/>
    </row>
    <row r="979" spans="1:15">
      <c r="A979" s="417" t="s">
        <v>2155</v>
      </c>
      <c r="B979" s="417" t="s">
        <v>16763</v>
      </c>
      <c r="C979" s="417" t="s">
        <v>2281</v>
      </c>
      <c r="D979" s="417" t="s">
        <v>16005</v>
      </c>
      <c r="E979" s="391">
        <v>0.43</v>
      </c>
      <c r="F979" s="418">
        <v>44249</v>
      </c>
      <c r="G979" s="417" t="s">
        <v>2286</v>
      </c>
      <c r="I979" s="379">
        <f t="shared" ca="1" si="120"/>
        <v>-322</v>
      </c>
      <c r="J979" s="379">
        <f t="shared" ca="1" si="121"/>
        <v>-224</v>
      </c>
      <c r="K979" s="391" t="str">
        <f t="shared" ca="1" si="122"/>
        <v>44,51</v>
      </c>
      <c r="L979" s="379"/>
      <c r="O979" s="379"/>
    </row>
    <row r="980" spans="1:15">
      <c r="A980" s="417" t="s">
        <v>2155</v>
      </c>
      <c r="B980" s="417" t="s">
        <v>15979</v>
      </c>
      <c r="C980" s="417" t="s">
        <v>2281</v>
      </c>
      <c r="D980" s="417" t="s">
        <v>15980</v>
      </c>
      <c r="E980" s="391">
        <v>0.4</v>
      </c>
      <c r="F980" s="418">
        <v>44249</v>
      </c>
      <c r="G980" s="417" t="s">
        <v>2283</v>
      </c>
      <c r="I980" s="379">
        <f t="shared" ca="1" si="120"/>
        <v>-322</v>
      </c>
      <c r="J980" s="379">
        <f t="shared" ca="1" si="121"/>
        <v>-224</v>
      </c>
      <c r="K980" s="391" t="str">
        <f t="shared" ca="1" si="122"/>
        <v>44,76</v>
      </c>
      <c r="L980" s="379"/>
      <c r="O980" s="379"/>
    </row>
    <row r="981" spans="1:15">
      <c r="A981" s="417" t="s">
        <v>2155</v>
      </c>
      <c r="B981" s="417" t="s">
        <v>16764</v>
      </c>
      <c r="C981" s="417" t="s">
        <v>2281</v>
      </c>
      <c r="D981" s="417" t="s">
        <v>16765</v>
      </c>
      <c r="E981" s="391">
        <v>0.39</v>
      </c>
      <c r="F981" s="418">
        <v>44249</v>
      </c>
      <c r="G981" s="417" t="s">
        <v>2286</v>
      </c>
      <c r="I981" s="379">
        <f t="shared" ca="1" si="120"/>
        <v>-322</v>
      </c>
      <c r="J981" s="379">
        <f t="shared" ca="1" si="121"/>
        <v>-224</v>
      </c>
      <c r="K981" s="391" t="str">
        <f t="shared" ca="1" si="122"/>
        <v>45,01</v>
      </c>
      <c r="L981" s="379"/>
      <c r="O981" s="379"/>
    </row>
    <row r="982" spans="1:15">
      <c r="A982" s="417" t="s">
        <v>2155</v>
      </c>
      <c r="B982" s="417" t="s">
        <v>15981</v>
      </c>
      <c r="C982" s="417" t="s">
        <v>2281</v>
      </c>
      <c r="D982" s="417" t="s">
        <v>15982</v>
      </c>
      <c r="E982" s="391">
        <v>0.32</v>
      </c>
      <c r="F982" s="418">
        <v>44249</v>
      </c>
      <c r="G982" s="417" t="s">
        <v>2286</v>
      </c>
      <c r="I982" s="379">
        <f t="shared" ca="1" si="120"/>
        <v>-322</v>
      </c>
      <c r="J982" s="379">
        <f t="shared" ca="1" si="121"/>
        <v>-224</v>
      </c>
      <c r="K982" s="391" t="str">
        <f t="shared" ca="1" si="122"/>
        <v>45,51</v>
      </c>
      <c r="L982" s="379"/>
      <c r="O982" s="379"/>
    </row>
    <row r="983" spans="1:15">
      <c r="A983" s="417" t="s">
        <v>2155</v>
      </c>
      <c r="B983" s="417" t="s">
        <v>15983</v>
      </c>
      <c r="C983" s="417" t="s">
        <v>2281</v>
      </c>
      <c r="D983" s="417" t="s">
        <v>9645</v>
      </c>
      <c r="E983" s="391">
        <v>0.41</v>
      </c>
      <c r="F983" s="418">
        <v>44249</v>
      </c>
      <c r="G983" s="417" t="s">
        <v>2283</v>
      </c>
      <c r="I983" s="379">
        <f t="shared" ca="1" si="120"/>
        <v>-322</v>
      </c>
      <c r="J983" s="379">
        <f t="shared" ca="1" si="121"/>
        <v>-224</v>
      </c>
      <c r="K983" s="391" t="str">
        <f t="shared" ca="1" si="122"/>
        <v>45,76</v>
      </c>
      <c r="L983" s="379"/>
      <c r="O983" s="379"/>
    </row>
    <row r="984" spans="1:15">
      <c r="A984" s="417" t="s">
        <v>2155</v>
      </c>
      <c r="B984" s="417" t="s">
        <v>15984</v>
      </c>
      <c r="C984" s="417" t="s">
        <v>2281</v>
      </c>
      <c r="D984" s="417" t="s">
        <v>15985</v>
      </c>
      <c r="E984" s="391">
        <v>0.31</v>
      </c>
      <c r="F984" s="418">
        <v>44249</v>
      </c>
      <c r="G984" s="417" t="s">
        <v>2286</v>
      </c>
      <c r="I984" s="379">
        <f t="shared" ca="1" si="120"/>
        <v>-322</v>
      </c>
      <c r="J984" s="379">
        <f t="shared" ca="1" si="121"/>
        <v>-224</v>
      </c>
      <c r="K984" s="391" t="str">
        <f t="shared" ca="1" si="122"/>
        <v>46,01</v>
      </c>
      <c r="L984" s="379"/>
      <c r="O984" s="379"/>
    </row>
    <row r="985" spans="1:15">
      <c r="A985" s="417" t="s">
        <v>2155</v>
      </c>
      <c r="B985" s="417" t="s">
        <v>9620</v>
      </c>
      <c r="C985" s="417" t="s">
        <v>2281</v>
      </c>
      <c r="D985" s="417" t="s">
        <v>3659</v>
      </c>
      <c r="E985" s="391">
        <v>0.36</v>
      </c>
      <c r="F985" s="418">
        <v>44249</v>
      </c>
      <c r="G985" s="417" t="s">
        <v>2283</v>
      </c>
      <c r="I985" s="379">
        <f t="shared" ca="1" si="120"/>
        <v>-322</v>
      </c>
      <c r="J985" s="379">
        <f t="shared" ca="1" si="121"/>
        <v>-224</v>
      </c>
      <c r="K985" s="391" t="str">
        <f t="shared" ca="1" si="122"/>
        <v>45,26</v>
      </c>
      <c r="L985" s="379"/>
      <c r="O985" s="379"/>
    </row>
    <row r="986" spans="1:15">
      <c r="A986" s="417" t="s">
        <v>2155</v>
      </c>
      <c r="B986" s="417" t="s">
        <v>15986</v>
      </c>
      <c r="C986" s="417" t="s">
        <v>2281</v>
      </c>
      <c r="D986" s="417" t="s">
        <v>15987</v>
      </c>
      <c r="E986" s="391">
        <v>5</v>
      </c>
      <c r="F986" s="418">
        <v>44249</v>
      </c>
      <c r="G986" s="417" t="s">
        <v>2286</v>
      </c>
      <c r="I986" s="379">
        <f t="shared" ca="1" si="120"/>
        <v>-322</v>
      </c>
      <c r="J986" s="379">
        <f t="shared" ca="1" si="121"/>
        <v>-224</v>
      </c>
      <c r="K986" s="391" t="str">
        <f t="shared" ca="1" si="122"/>
        <v>46,51</v>
      </c>
      <c r="L986" s="379"/>
      <c r="O986" s="379"/>
    </row>
    <row r="987" spans="1:15">
      <c r="A987" s="417" t="s">
        <v>2155</v>
      </c>
      <c r="B987" s="417" t="s">
        <v>2534</v>
      </c>
      <c r="C987" s="417" t="s">
        <v>2281</v>
      </c>
      <c r="D987" s="417" t="s">
        <v>9621</v>
      </c>
      <c r="E987" s="391">
        <v>0.24</v>
      </c>
      <c r="F987" s="418">
        <v>44249</v>
      </c>
      <c r="G987" s="417" t="s">
        <v>2283</v>
      </c>
      <c r="I987" s="379">
        <f t="shared" ca="1" si="120"/>
        <v>-322</v>
      </c>
      <c r="J987" s="379">
        <f t="shared" ca="1" si="121"/>
        <v>-224</v>
      </c>
      <c r="K987" s="391" t="str">
        <f t="shared" ca="1" si="122"/>
        <v>46,26</v>
      </c>
      <c r="L987" s="379"/>
      <c r="O987" s="379"/>
    </row>
    <row r="988" spans="1:15">
      <c r="A988" s="417" t="s">
        <v>2155</v>
      </c>
      <c r="B988" s="417" t="s">
        <v>2535</v>
      </c>
      <c r="C988" s="417" t="s">
        <v>2281</v>
      </c>
      <c r="D988" s="417" t="s">
        <v>9622</v>
      </c>
      <c r="E988" s="391">
        <v>0.19</v>
      </c>
      <c r="F988" s="418">
        <v>44249</v>
      </c>
      <c r="G988" s="417" t="s">
        <v>2283</v>
      </c>
      <c r="I988" s="379">
        <f t="shared" ca="1" si="120"/>
        <v>-322</v>
      </c>
      <c r="J988" s="379">
        <f t="shared" ca="1" si="121"/>
        <v>-224</v>
      </c>
      <c r="K988" s="391" t="str">
        <f t="shared" ca="1" si="122"/>
        <v>46,76</v>
      </c>
      <c r="L988" s="379"/>
      <c r="O988" s="379"/>
    </row>
    <row r="989" spans="1:15">
      <c r="A989" s="417" t="s">
        <v>2155</v>
      </c>
      <c r="B989" s="417" t="s">
        <v>2536</v>
      </c>
      <c r="C989" s="417" t="s">
        <v>2281</v>
      </c>
      <c r="D989" s="417" t="s">
        <v>9623</v>
      </c>
      <c r="E989" s="391">
        <v>0.16</v>
      </c>
      <c r="F989" s="418">
        <v>44249</v>
      </c>
      <c r="G989" s="417" t="s">
        <v>2283</v>
      </c>
      <c r="I989" s="379">
        <f t="shared" ca="1" si="120"/>
        <v>-322</v>
      </c>
      <c r="J989" s="379">
        <f t="shared" ca="1" si="121"/>
        <v>-224</v>
      </c>
      <c r="K989" s="391" t="str">
        <f t="shared" ca="1" si="122"/>
        <v>48,26</v>
      </c>
      <c r="L989" s="379"/>
      <c r="O989" s="379"/>
    </row>
    <row r="990" spans="1:15">
      <c r="A990" s="417" t="s">
        <v>2155</v>
      </c>
      <c r="B990" s="417" t="s">
        <v>2537</v>
      </c>
      <c r="C990" s="417" t="s">
        <v>2281</v>
      </c>
      <c r="D990" s="417" t="s">
        <v>9624</v>
      </c>
      <c r="E990" s="391">
        <v>7.0000000000000007E-2</v>
      </c>
      <c r="F990" s="418">
        <v>44249</v>
      </c>
      <c r="G990" s="417" t="s">
        <v>2283</v>
      </c>
      <c r="I990" s="379">
        <f t="shared" ca="1" si="120"/>
        <v>-322</v>
      </c>
      <c r="J990" s="379">
        <f t="shared" ca="1" si="121"/>
        <v>-224</v>
      </c>
      <c r="K990" s="391" t="str">
        <f t="shared" ca="1" si="122"/>
        <v>53,26</v>
      </c>
      <c r="L990" s="379"/>
      <c r="O990" s="379"/>
    </row>
    <row r="991" spans="1:15">
      <c r="A991" s="417" t="s">
        <v>2155</v>
      </c>
      <c r="B991" s="417" t="s">
        <v>9625</v>
      </c>
      <c r="C991" s="417" t="s">
        <v>2281</v>
      </c>
      <c r="D991" s="417" t="s">
        <v>9626</v>
      </c>
      <c r="E991" s="391">
        <v>0.02</v>
      </c>
      <c r="F991" s="418">
        <v>44249</v>
      </c>
      <c r="G991" s="417" t="s">
        <v>2286</v>
      </c>
      <c r="I991" s="379">
        <f t="shared" ca="1" si="120"/>
        <v>-322</v>
      </c>
      <c r="J991" s="379">
        <f t="shared" ca="1" si="121"/>
        <v>-224</v>
      </c>
      <c r="K991" s="391" t="str">
        <f t="shared" ca="1" si="122"/>
        <v>65,76</v>
      </c>
      <c r="L991" s="379"/>
      <c r="O991" s="379"/>
    </row>
    <row r="992" spans="1:15">
      <c r="A992" s="417" t="s">
        <v>2155</v>
      </c>
      <c r="B992" s="417" t="s">
        <v>16766</v>
      </c>
      <c r="C992" s="417" t="s">
        <v>2281</v>
      </c>
      <c r="D992" s="417" t="s">
        <v>16767</v>
      </c>
      <c r="E992" s="391">
        <v>0.01</v>
      </c>
      <c r="F992" s="418">
        <v>44249</v>
      </c>
      <c r="G992" s="417" t="s">
        <v>2286</v>
      </c>
      <c r="I992" s="379">
        <f t="shared" ca="1" si="120"/>
        <v>-322</v>
      </c>
      <c r="J992" s="379">
        <f t="shared" ca="1" si="121"/>
        <v>-224</v>
      </c>
      <c r="K992" s="391" t="str">
        <f t="shared" ca="1" si="122"/>
        <v>75,76</v>
      </c>
      <c r="L992" s="379"/>
      <c r="O992" s="379"/>
    </row>
    <row r="993" spans="1:15">
      <c r="A993" s="417" t="s">
        <v>2155</v>
      </c>
      <c r="B993" s="417" t="s">
        <v>9627</v>
      </c>
      <c r="C993" s="417" t="s">
        <v>2281</v>
      </c>
      <c r="D993" s="417" t="s">
        <v>5453</v>
      </c>
      <c r="E993" s="391">
        <v>14.61</v>
      </c>
      <c r="F993" s="418">
        <v>44270</v>
      </c>
      <c r="G993" s="417" t="s">
        <v>2283</v>
      </c>
      <c r="I993" s="379">
        <f t="shared" ca="1" si="120"/>
        <v>-301</v>
      </c>
      <c r="J993" s="379">
        <f t="shared" ca="1" si="121"/>
        <v>-209</v>
      </c>
      <c r="K993" s="391" t="str">
        <f t="shared" ca="1" si="122"/>
        <v>23,26</v>
      </c>
      <c r="L993" s="379"/>
      <c r="O993" s="379"/>
    </row>
    <row r="994" spans="1:15">
      <c r="A994" s="417" t="s">
        <v>2155</v>
      </c>
      <c r="B994" s="417" t="s">
        <v>9628</v>
      </c>
      <c r="C994" s="417" t="s">
        <v>2281</v>
      </c>
      <c r="D994" s="417" t="s">
        <v>5454</v>
      </c>
      <c r="E994" s="391">
        <v>15</v>
      </c>
      <c r="F994" s="418">
        <v>44270</v>
      </c>
      <c r="G994" s="417" t="s">
        <v>2286</v>
      </c>
      <c r="I994" s="379">
        <f t="shared" ca="1" si="120"/>
        <v>-301</v>
      </c>
      <c r="J994" s="379">
        <f t="shared" ca="1" si="121"/>
        <v>-209</v>
      </c>
      <c r="K994" s="391" t="str">
        <f t="shared" ca="1" si="122"/>
        <v>24,01</v>
      </c>
      <c r="L994" s="379"/>
      <c r="O994" s="379"/>
    </row>
    <row r="995" spans="1:15">
      <c r="A995" s="417" t="s">
        <v>2155</v>
      </c>
      <c r="B995" s="417" t="s">
        <v>2538</v>
      </c>
      <c r="C995" s="417" t="s">
        <v>2281</v>
      </c>
      <c r="D995" s="417" t="s">
        <v>9629</v>
      </c>
      <c r="E995" s="391">
        <v>15.87</v>
      </c>
      <c r="F995" s="418">
        <v>44270</v>
      </c>
      <c r="G995" s="417" t="s">
        <v>2286</v>
      </c>
      <c r="I995" s="379">
        <f t="shared" ca="1" si="120"/>
        <v>-301</v>
      </c>
      <c r="J995" s="379">
        <f t="shared" ca="1" si="121"/>
        <v>-209</v>
      </c>
      <c r="K995" s="391" t="str">
        <f t="shared" ca="1" si="122"/>
        <v>24,51</v>
      </c>
      <c r="L995" s="379"/>
      <c r="O995" s="379"/>
    </row>
    <row r="996" spans="1:15">
      <c r="A996" s="417" t="s">
        <v>2155</v>
      </c>
      <c r="B996" s="417" t="s">
        <v>18207</v>
      </c>
      <c r="C996" s="417" t="s">
        <v>2281</v>
      </c>
      <c r="D996" s="417" t="s">
        <v>5444</v>
      </c>
      <c r="E996" s="391">
        <v>14.2</v>
      </c>
      <c r="F996" s="418">
        <v>44270</v>
      </c>
      <c r="G996" s="417" t="s">
        <v>2286</v>
      </c>
      <c r="I996" s="379">
        <f t="shared" ca="1" si="120"/>
        <v>-301</v>
      </c>
      <c r="J996" s="379">
        <f t="shared" ca="1" si="121"/>
        <v>-209</v>
      </c>
      <c r="K996" s="391" t="str">
        <f t="shared" ca="1" si="122"/>
        <v>25,01</v>
      </c>
      <c r="L996" s="379"/>
      <c r="O996" s="379"/>
    </row>
    <row r="997" spans="1:15">
      <c r="A997" s="417" t="s">
        <v>2155</v>
      </c>
      <c r="B997" s="417" t="s">
        <v>2539</v>
      </c>
      <c r="C997" s="417" t="s">
        <v>2281</v>
      </c>
      <c r="D997" s="417" t="s">
        <v>9630</v>
      </c>
      <c r="E997" s="391">
        <v>7</v>
      </c>
      <c r="F997" s="418">
        <v>44270</v>
      </c>
      <c r="G997" s="417" t="s">
        <v>2283</v>
      </c>
      <c r="I997" s="379">
        <f t="shared" ca="1" si="120"/>
        <v>-301</v>
      </c>
      <c r="J997" s="379">
        <f t="shared" ca="1" si="121"/>
        <v>-209</v>
      </c>
      <c r="K997" s="391" t="str">
        <f t="shared" ca="1" si="122"/>
        <v>25,26</v>
      </c>
      <c r="L997" s="379"/>
      <c r="O997" s="379"/>
    </row>
    <row r="998" spans="1:15">
      <c r="A998" s="417" t="s">
        <v>2155</v>
      </c>
      <c r="B998" s="417" t="s">
        <v>2540</v>
      </c>
      <c r="C998" s="417" t="s">
        <v>2281</v>
      </c>
      <c r="D998" s="417" t="s">
        <v>9631</v>
      </c>
      <c r="E998" s="391">
        <v>7.34</v>
      </c>
      <c r="F998" s="418">
        <v>44270</v>
      </c>
      <c r="G998" s="417" t="s">
        <v>2286</v>
      </c>
      <c r="I998" s="379">
        <f t="shared" ca="1" si="120"/>
        <v>-301</v>
      </c>
      <c r="J998" s="379">
        <f t="shared" ca="1" si="121"/>
        <v>-209</v>
      </c>
      <c r="K998" s="391" t="str">
        <f t="shared" ca="1" si="122"/>
        <v>25,51</v>
      </c>
      <c r="L998" s="379"/>
      <c r="O998" s="379"/>
    </row>
    <row r="999" spans="1:15">
      <c r="A999" s="417" t="s">
        <v>2155</v>
      </c>
      <c r="B999" s="417" t="s">
        <v>2541</v>
      </c>
      <c r="C999" s="417" t="s">
        <v>2281</v>
      </c>
      <c r="D999" s="417" t="s">
        <v>9632</v>
      </c>
      <c r="E999" s="391">
        <v>28.52</v>
      </c>
      <c r="F999" s="418">
        <v>44270</v>
      </c>
      <c r="G999" s="417" t="s">
        <v>2286</v>
      </c>
      <c r="I999" s="379">
        <f t="shared" ca="1" si="120"/>
        <v>-301</v>
      </c>
      <c r="J999" s="379">
        <f t="shared" ca="1" si="121"/>
        <v>-209</v>
      </c>
      <c r="K999" s="391" t="str">
        <f t="shared" ca="1" si="122"/>
        <v>26,51</v>
      </c>
      <c r="L999" s="379"/>
      <c r="O999" s="379"/>
    </row>
    <row r="1000" spans="1:15">
      <c r="A1000" s="417" t="s">
        <v>2155</v>
      </c>
      <c r="B1000" s="417" t="s">
        <v>16768</v>
      </c>
      <c r="C1000" s="417" t="s">
        <v>2281</v>
      </c>
      <c r="D1000" s="417" t="s">
        <v>6587</v>
      </c>
      <c r="E1000" s="391">
        <v>10.3</v>
      </c>
      <c r="F1000" s="418">
        <v>44270</v>
      </c>
      <c r="G1000" s="417" t="s">
        <v>2286</v>
      </c>
      <c r="I1000" s="379">
        <f t="shared" ca="1" si="120"/>
        <v>-301</v>
      </c>
      <c r="J1000" s="379">
        <f t="shared" ca="1" si="121"/>
        <v>-209</v>
      </c>
      <c r="K1000" s="391" t="str">
        <f t="shared" ca="1" si="122"/>
        <v>29,01</v>
      </c>
      <c r="L1000" s="379"/>
      <c r="O1000" s="379"/>
    </row>
    <row r="1001" spans="1:15">
      <c r="A1001" s="417" t="s">
        <v>2155</v>
      </c>
      <c r="B1001" s="417" t="s">
        <v>16769</v>
      </c>
      <c r="C1001" s="417" t="s">
        <v>2281</v>
      </c>
      <c r="D1001" s="417" t="s">
        <v>2608</v>
      </c>
      <c r="E1001" s="391">
        <v>8.41</v>
      </c>
      <c r="F1001" s="418">
        <v>44270</v>
      </c>
      <c r="G1001" s="417" t="s">
        <v>2283</v>
      </c>
      <c r="I1001" s="379">
        <f t="shared" ca="1" si="120"/>
        <v>-301</v>
      </c>
      <c r="J1001" s="379">
        <f t="shared" ca="1" si="121"/>
        <v>-209</v>
      </c>
      <c r="K1001" s="391" t="str">
        <f t="shared" ca="1" si="122"/>
        <v>29,26</v>
      </c>
      <c r="L1001" s="379"/>
      <c r="O1001" s="379"/>
    </row>
    <row r="1002" spans="1:15">
      <c r="A1002" s="417" t="s">
        <v>2155</v>
      </c>
      <c r="B1002" s="417" t="s">
        <v>7514</v>
      </c>
      <c r="C1002" s="417" t="s">
        <v>2281</v>
      </c>
      <c r="D1002" s="417" t="s">
        <v>9633</v>
      </c>
      <c r="E1002" s="391">
        <v>7.3</v>
      </c>
      <c r="F1002" s="418">
        <v>44270</v>
      </c>
      <c r="G1002" s="417" t="s">
        <v>2283</v>
      </c>
      <c r="I1002" s="379">
        <f t="shared" ca="1" si="120"/>
        <v>-301</v>
      </c>
      <c r="J1002" s="379">
        <f t="shared" ca="1" si="121"/>
        <v>-209</v>
      </c>
      <c r="K1002" s="391" t="str">
        <f t="shared" ca="1" si="122"/>
        <v>29,76</v>
      </c>
      <c r="L1002" s="379"/>
      <c r="O1002" s="379"/>
    </row>
    <row r="1003" spans="1:15">
      <c r="A1003" s="417" t="s">
        <v>2155</v>
      </c>
      <c r="B1003" s="417" t="s">
        <v>2542</v>
      </c>
      <c r="C1003" s="417" t="s">
        <v>2281</v>
      </c>
      <c r="D1003" s="417" t="s">
        <v>9634</v>
      </c>
      <c r="E1003" s="391">
        <v>24.13</v>
      </c>
      <c r="F1003" s="418">
        <v>44270</v>
      </c>
      <c r="G1003" s="417" t="s">
        <v>2286</v>
      </c>
      <c r="I1003" s="379">
        <f t="shared" ca="1" si="120"/>
        <v>-301</v>
      </c>
      <c r="J1003" s="379">
        <f t="shared" ca="1" si="121"/>
        <v>-209</v>
      </c>
      <c r="K1003" s="391" t="str">
        <f t="shared" ca="1" si="122"/>
        <v>30,01</v>
      </c>
      <c r="L1003" s="379"/>
      <c r="O1003" s="379"/>
    </row>
    <row r="1004" spans="1:15">
      <c r="A1004" s="417" t="s">
        <v>2155</v>
      </c>
      <c r="B1004" s="417" t="s">
        <v>2543</v>
      </c>
      <c r="C1004" s="417" t="s">
        <v>2281</v>
      </c>
      <c r="D1004" s="417" t="s">
        <v>9635</v>
      </c>
      <c r="E1004" s="391">
        <v>2.2000000000000002</v>
      </c>
      <c r="F1004" s="418">
        <v>44270</v>
      </c>
      <c r="G1004" s="417" t="s">
        <v>2283</v>
      </c>
      <c r="I1004" s="379">
        <f t="shared" ca="1" si="120"/>
        <v>-301</v>
      </c>
      <c r="J1004" s="379">
        <f t="shared" ca="1" si="121"/>
        <v>-209</v>
      </c>
      <c r="K1004" s="391" t="str">
        <f t="shared" ca="1" si="122"/>
        <v>30,26</v>
      </c>
      <c r="L1004" s="379"/>
      <c r="O1004" s="379"/>
    </row>
    <row r="1005" spans="1:15">
      <c r="A1005" s="417" t="s">
        <v>2155</v>
      </c>
      <c r="B1005" s="417" t="s">
        <v>2544</v>
      </c>
      <c r="C1005" s="417" t="s">
        <v>2281</v>
      </c>
      <c r="D1005" s="417" t="s">
        <v>9636</v>
      </c>
      <c r="E1005" s="391">
        <v>4.5999999999999996</v>
      </c>
      <c r="F1005" s="418">
        <v>44270</v>
      </c>
      <c r="G1005" s="417" t="s">
        <v>2283</v>
      </c>
      <c r="I1005" s="379">
        <f t="shared" ca="1" si="120"/>
        <v>-301</v>
      </c>
      <c r="J1005" s="379">
        <f t="shared" ca="1" si="121"/>
        <v>-209</v>
      </c>
      <c r="K1005" s="391" t="str">
        <f t="shared" ca="1" si="122"/>
        <v>30,76</v>
      </c>
      <c r="L1005" s="379"/>
      <c r="O1005" s="379"/>
    </row>
    <row r="1006" spans="1:15">
      <c r="A1006" s="417" t="s">
        <v>2155</v>
      </c>
      <c r="B1006" s="417" t="s">
        <v>2545</v>
      </c>
      <c r="C1006" s="417" t="s">
        <v>2281</v>
      </c>
      <c r="D1006" s="417" t="s">
        <v>5446</v>
      </c>
      <c r="E1006" s="391">
        <v>9.18</v>
      </c>
      <c r="F1006" s="418">
        <v>44270</v>
      </c>
      <c r="G1006" s="417" t="s">
        <v>2286</v>
      </c>
      <c r="I1006" s="379">
        <f t="shared" ca="1" si="120"/>
        <v>-301</v>
      </c>
      <c r="J1006" s="379">
        <f t="shared" ca="1" si="121"/>
        <v>-209</v>
      </c>
      <c r="K1006" s="391" t="str">
        <f t="shared" ca="1" si="122"/>
        <v>31,01</v>
      </c>
      <c r="L1006" s="379"/>
      <c r="O1006" s="379"/>
    </row>
    <row r="1007" spans="1:15">
      <c r="A1007" s="417" t="s">
        <v>2155</v>
      </c>
      <c r="B1007" s="417" t="s">
        <v>2546</v>
      </c>
      <c r="C1007" s="417" t="s">
        <v>2281</v>
      </c>
      <c r="D1007" s="417" t="s">
        <v>2511</v>
      </c>
      <c r="E1007" s="391">
        <v>2.4</v>
      </c>
      <c r="F1007" s="418">
        <v>44270</v>
      </c>
      <c r="G1007" s="417" t="s">
        <v>2283</v>
      </c>
      <c r="I1007" s="379">
        <f t="shared" ca="1" si="120"/>
        <v>-301</v>
      </c>
      <c r="J1007" s="379">
        <f t="shared" ca="1" si="121"/>
        <v>-209</v>
      </c>
      <c r="K1007" s="391" t="str">
        <f t="shared" ca="1" si="122"/>
        <v>32,26</v>
      </c>
      <c r="L1007" s="379"/>
      <c r="O1007" s="379"/>
    </row>
    <row r="1008" spans="1:15">
      <c r="A1008" s="417" t="s">
        <v>2155</v>
      </c>
      <c r="B1008" s="417" t="s">
        <v>2547</v>
      </c>
      <c r="C1008" s="417" t="s">
        <v>2281</v>
      </c>
      <c r="D1008" s="417" t="s">
        <v>9596</v>
      </c>
      <c r="E1008" s="391">
        <v>21.85</v>
      </c>
      <c r="F1008" s="418">
        <v>44270</v>
      </c>
      <c r="G1008" s="417" t="s">
        <v>2286</v>
      </c>
      <c r="I1008" s="379">
        <f t="shared" ca="1" si="120"/>
        <v>-301</v>
      </c>
      <c r="J1008" s="379">
        <f t="shared" ca="1" si="121"/>
        <v>-209</v>
      </c>
      <c r="K1008" s="391" t="str">
        <f t="shared" ca="1" si="122"/>
        <v>32,01</v>
      </c>
      <c r="L1008" s="379"/>
      <c r="O1008" s="379"/>
    </row>
    <row r="1009" spans="1:15">
      <c r="A1009" s="417" t="s">
        <v>2155</v>
      </c>
      <c r="B1009" s="417" t="s">
        <v>2548</v>
      </c>
      <c r="C1009" s="417" t="s">
        <v>2281</v>
      </c>
      <c r="D1009" s="417" t="s">
        <v>3648</v>
      </c>
      <c r="E1009" s="391">
        <v>1.1000000000000001</v>
      </c>
      <c r="F1009" s="418">
        <v>44270</v>
      </c>
      <c r="G1009" s="417" t="s">
        <v>2283</v>
      </c>
      <c r="I1009" s="379">
        <f t="shared" ca="1" si="120"/>
        <v>-301</v>
      </c>
      <c r="J1009" s="379">
        <f t="shared" ca="1" si="121"/>
        <v>-209</v>
      </c>
      <c r="K1009" s="391" t="str">
        <f t="shared" ca="1" si="122"/>
        <v>33,26</v>
      </c>
      <c r="L1009" s="379"/>
      <c r="O1009" s="379"/>
    </row>
    <row r="1010" spans="1:15">
      <c r="A1010" s="417" t="s">
        <v>2155</v>
      </c>
      <c r="B1010" s="417" t="s">
        <v>2549</v>
      </c>
      <c r="C1010" s="417" t="s">
        <v>2281</v>
      </c>
      <c r="D1010" s="417" t="s">
        <v>9637</v>
      </c>
      <c r="E1010" s="391">
        <v>3.6</v>
      </c>
      <c r="F1010" s="418">
        <v>44270</v>
      </c>
      <c r="G1010" s="417" t="s">
        <v>2283</v>
      </c>
      <c r="I1010" s="379">
        <f t="shared" ca="1" si="120"/>
        <v>-301</v>
      </c>
      <c r="J1010" s="379">
        <f t="shared" ca="1" si="121"/>
        <v>-209</v>
      </c>
      <c r="K1010" s="391" t="str">
        <f t="shared" ca="1" si="122"/>
        <v>32,76</v>
      </c>
      <c r="L1010" s="379"/>
      <c r="O1010" s="379"/>
    </row>
    <row r="1011" spans="1:15">
      <c r="A1011" s="417" t="s">
        <v>2155</v>
      </c>
      <c r="B1011" s="417" t="s">
        <v>2550</v>
      </c>
      <c r="C1011" s="417" t="s">
        <v>2281</v>
      </c>
      <c r="D1011" s="417" t="s">
        <v>9601</v>
      </c>
      <c r="E1011" s="391">
        <v>7.52</v>
      </c>
      <c r="F1011" s="418">
        <v>44270</v>
      </c>
      <c r="G1011" s="417" t="s">
        <v>2286</v>
      </c>
      <c r="I1011" s="379">
        <f t="shared" ca="1" si="120"/>
        <v>-301</v>
      </c>
      <c r="J1011" s="379">
        <f t="shared" ca="1" si="121"/>
        <v>-209</v>
      </c>
      <c r="K1011" s="391" t="str">
        <f t="shared" ca="1" si="122"/>
        <v>33,01</v>
      </c>
      <c r="L1011" s="379"/>
      <c r="O1011" s="379"/>
    </row>
    <row r="1012" spans="1:15">
      <c r="A1012" s="417" t="s">
        <v>2155</v>
      </c>
      <c r="B1012" s="417" t="s">
        <v>2551</v>
      </c>
      <c r="C1012" s="417" t="s">
        <v>2281</v>
      </c>
      <c r="D1012" s="417" t="s">
        <v>9603</v>
      </c>
      <c r="E1012" s="391">
        <v>1.1499999999999999</v>
      </c>
      <c r="F1012" s="418">
        <v>44270</v>
      </c>
      <c r="G1012" s="417" t="s">
        <v>2283</v>
      </c>
      <c r="I1012" s="379">
        <f t="shared" ca="1" si="120"/>
        <v>-301</v>
      </c>
      <c r="J1012" s="379">
        <f t="shared" ca="1" si="121"/>
        <v>-209</v>
      </c>
      <c r="K1012" s="391" t="str">
        <f t="shared" ca="1" si="122"/>
        <v>34,26</v>
      </c>
      <c r="L1012" s="379"/>
      <c r="O1012" s="379"/>
    </row>
    <row r="1013" spans="1:15">
      <c r="A1013" s="417" t="s">
        <v>2155</v>
      </c>
      <c r="B1013" s="417" t="s">
        <v>2552</v>
      </c>
      <c r="C1013" s="417" t="s">
        <v>2281</v>
      </c>
      <c r="D1013" s="417" t="s">
        <v>9604</v>
      </c>
      <c r="E1013" s="391">
        <v>4.55</v>
      </c>
      <c r="F1013" s="418">
        <v>44270</v>
      </c>
      <c r="G1013" s="417" t="s">
        <v>2283</v>
      </c>
      <c r="I1013" s="379">
        <f t="shared" ca="1" si="120"/>
        <v>-301</v>
      </c>
      <c r="J1013" s="379">
        <f t="shared" ca="1" si="121"/>
        <v>-209</v>
      </c>
      <c r="K1013" s="391" t="str">
        <f t="shared" ca="1" si="122"/>
        <v>33,76</v>
      </c>
      <c r="L1013" s="379"/>
      <c r="O1013" s="379"/>
    </row>
    <row r="1014" spans="1:15">
      <c r="A1014" s="417" t="s">
        <v>2155</v>
      </c>
      <c r="B1014" s="417" t="s">
        <v>2553</v>
      </c>
      <c r="C1014" s="417" t="s">
        <v>2281</v>
      </c>
      <c r="D1014" s="417" t="s">
        <v>9605</v>
      </c>
      <c r="E1014" s="391">
        <v>5.9</v>
      </c>
      <c r="F1014" s="418">
        <v>44270</v>
      </c>
      <c r="G1014" s="417" t="s">
        <v>2286</v>
      </c>
      <c r="I1014" s="379">
        <f t="shared" ca="1" si="120"/>
        <v>-301</v>
      </c>
      <c r="J1014" s="379">
        <f t="shared" ca="1" si="121"/>
        <v>-209</v>
      </c>
      <c r="K1014" s="391" t="str">
        <f t="shared" ca="1" si="122"/>
        <v>34,51</v>
      </c>
      <c r="L1014" s="379"/>
      <c r="O1014" s="379"/>
    </row>
    <row r="1015" spans="1:15">
      <c r="A1015" s="417" t="s">
        <v>2155</v>
      </c>
      <c r="B1015" s="417" t="s">
        <v>2554</v>
      </c>
      <c r="C1015" s="417" t="s">
        <v>2281</v>
      </c>
      <c r="D1015" s="417" t="s">
        <v>9606</v>
      </c>
      <c r="E1015" s="391">
        <v>6</v>
      </c>
      <c r="F1015" s="418">
        <v>44270</v>
      </c>
      <c r="G1015" s="417" t="s">
        <v>2286</v>
      </c>
      <c r="I1015" s="379">
        <f t="shared" ca="1" si="120"/>
        <v>-301</v>
      </c>
      <c r="J1015" s="379">
        <f t="shared" ca="1" si="121"/>
        <v>-209</v>
      </c>
      <c r="K1015" s="391" t="str">
        <f t="shared" ca="1" si="122"/>
        <v>34,01</v>
      </c>
      <c r="L1015" s="379"/>
      <c r="O1015" s="379"/>
    </row>
    <row r="1016" spans="1:15">
      <c r="A1016" s="417" t="s">
        <v>2155</v>
      </c>
      <c r="B1016" s="417" t="s">
        <v>2555</v>
      </c>
      <c r="C1016" s="417" t="s">
        <v>2281</v>
      </c>
      <c r="D1016" s="417" t="s">
        <v>9638</v>
      </c>
      <c r="E1016" s="391">
        <v>1</v>
      </c>
      <c r="F1016" s="418">
        <v>44270</v>
      </c>
      <c r="G1016" s="417" t="s">
        <v>2286</v>
      </c>
      <c r="I1016" s="379">
        <f t="shared" ca="1" si="120"/>
        <v>-301</v>
      </c>
      <c r="J1016" s="379">
        <f t="shared" ca="1" si="121"/>
        <v>-209</v>
      </c>
      <c r="K1016" s="391" t="str">
        <f t="shared" ca="1" si="122"/>
        <v>35,01</v>
      </c>
      <c r="L1016" s="379"/>
      <c r="O1016" s="379"/>
    </row>
    <row r="1017" spans="1:15">
      <c r="A1017" s="417" t="s">
        <v>2155</v>
      </c>
      <c r="B1017" s="417" t="s">
        <v>2556</v>
      </c>
      <c r="C1017" s="417" t="s">
        <v>2281</v>
      </c>
      <c r="D1017" s="417" t="s">
        <v>9639</v>
      </c>
      <c r="E1017" s="391">
        <v>0.95</v>
      </c>
      <c r="F1017" s="418">
        <v>44270</v>
      </c>
      <c r="G1017" s="417" t="s">
        <v>2283</v>
      </c>
      <c r="I1017" s="379">
        <f t="shared" ca="1" si="120"/>
        <v>-301</v>
      </c>
      <c r="J1017" s="379">
        <f t="shared" ca="1" si="121"/>
        <v>-209</v>
      </c>
      <c r="K1017" s="391" t="str">
        <f t="shared" ca="1" si="122"/>
        <v>34,76</v>
      </c>
      <c r="L1017" s="379"/>
      <c r="O1017" s="379"/>
    </row>
    <row r="1018" spans="1:15">
      <c r="A1018" s="417" t="s">
        <v>2155</v>
      </c>
      <c r="B1018" s="417" t="s">
        <v>15988</v>
      </c>
      <c r="C1018" s="417" t="s">
        <v>2281</v>
      </c>
      <c r="D1018" s="417" t="s">
        <v>9656</v>
      </c>
      <c r="E1018" s="391">
        <v>4.7300000000000004</v>
      </c>
      <c r="F1018" s="418">
        <v>44270</v>
      </c>
      <c r="G1018" s="417" t="s">
        <v>2283</v>
      </c>
      <c r="I1018" s="379">
        <f t="shared" ca="1" si="120"/>
        <v>-301</v>
      </c>
      <c r="J1018" s="379">
        <f t="shared" ca="1" si="121"/>
        <v>-209</v>
      </c>
      <c r="K1018" s="391" t="str">
        <f t="shared" ca="1" si="122"/>
        <v>35,76</v>
      </c>
      <c r="L1018" s="379"/>
      <c r="O1018" s="379"/>
    </row>
    <row r="1019" spans="1:15">
      <c r="A1019" s="417" t="s">
        <v>2155</v>
      </c>
      <c r="B1019" s="417" t="s">
        <v>2557</v>
      </c>
      <c r="C1019" s="417" t="s">
        <v>2281</v>
      </c>
      <c r="D1019" s="417" t="s">
        <v>9640</v>
      </c>
      <c r="E1019" s="391">
        <v>5</v>
      </c>
      <c r="F1019" s="418">
        <v>44270</v>
      </c>
      <c r="G1019" s="417" t="s">
        <v>2286</v>
      </c>
      <c r="I1019" s="379">
        <f t="shared" ca="1" si="120"/>
        <v>-301</v>
      </c>
      <c r="J1019" s="379">
        <f t="shared" ca="1" si="121"/>
        <v>-209</v>
      </c>
      <c r="K1019" s="391" t="str">
        <f t="shared" ca="1" si="122"/>
        <v>35,51</v>
      </c>
      <c r="L1019" s="379"/>
      <c r="O1019" s="379"/>
    </row>
    <row r="1020" spans="1:15">
      <c r="A1020" s="417" t="s">
        <v>2155</v>
      </c>
      <c r="B1020" s="417" t="s">
        <v>2558</v>
      </c>
      <c r="C1020" s="417" t="s">
        <v>2281</v>
      </c>
      <c r="D1020" s="417" t="s">
        <v>9609</v>
      </c>
      <c r="E1020" s="391">
        <v>4.5</v>
      </c>
      <c r="F1020" s="418">
        <v>44270</v>
      </c>
      <c r="G1020" s="417" t="s">
        <v>2286</v>
      </c>
      <c r="I1020" s="379">
        <f t="shared" ca="1" si="120"/>
        <v>-301</v>
      </c>
      <c r="J1020" s="379">
        <f t="shared" ca="1" si="121"/>
        <v>-209</v>
      </c>
      <c r="K1020" s="391" t="str">
        <f t="shared" ca="1" si="122"/>
        <v>36,51</v>
      </c>
      <c r="L1020" s="379"/>
      <c r="O1020" s="379"/>
    </row>
    <row r="1021" spans="1:15">
      <c r="A1021" s="417" t="s">
        <v>2155</v>
      </c>
      <c r="B1021" s="417" t="s">
        <v>16770</v>
      </c>
      <c r="C1021" s="417" t="s">
        <v>2281</v>
      </c>
      <c r="D1021" s="417" t="s">
        <v>9610</v>
      </c>
      <c r="E1021" s="391">
        <v>2.61</v>
      </c>
      <c r="F1021" s="418">
        <v>44270</v>
      </c>
      <c r="G1021" s="417" t="s">
        <v>2286</v>
      </c>
      <c r="I1021" s="379">
        <f t="shared" ca="1" si="120"/>
        <v>-301</v>
      </c>
      <c r="J1021" s="379">
        <f t="shared" ca="1" si="121"/>
        <v>-209</v>
      </c>
      <c r="K1021" s="391" t="str">
        <f t="shared" ca="1" si="122"/>
        <v>37,01</v>
      </c>
      <c r="L1021" s="379"/>
      <c r="O1021" s="379"/>
    </row>
    <row r="1022" spans="1:15">
      <c r="A1022" s="417" t="s">
        <v>2155</v>
      </c>
      <c r="B1022" s="417" t="s">
        <v>15989</v>
      </c>
      <c r="C1022" s="417" t="s">
        <v>2281</v>
      </c>
      <c r="D1022" s="417" t="s">
        <v>15990</v>
      </c>
      <c r="E1022" s="391">
        <v>1.85</v>
      </c>
      <c r="F1022" s="418">
        <v>44270</v>
      </c>
      <c r="G1022" s="417" t="s">
        <v>2286</v>
      </c>
      <c r="I1022" s="379">
        <f t="shared" ca="1" si="120"/>
        <v>-301</v>
      </c>
      <c r="J1022" s="379">
        <f t="shared" ca="1" si="121"/>
        <v>-209</v>
      </c>
      <c r="K1022" s="391" t="str">
        <f t="shared" ca="1" si="122"/>
        <v>37,51</v>
      </c>
      <c r="L1022" s="379"/>
      <c r="O1022" s="379"/>
    </row>
    <row r="1023" spans="1:15">
      <c r="A1023" s="417" t="s">
        <v>2155</v>
      </c>
      <c r="B1023" s="417" t="s">
        <v>15991</v>
      </c>
      <c r="C1023" s="417" t="s">
        <v>2281</v>
      </c>
      <c r="D1023" s="417" t="s">
        <v>9611</v>
      </c>
      <c r="E1023" s="391">
        <v>13.8</v>
      </c>
      <c r="F1023" s="418">
        <v>44270</v>
      </c>
      <c r="G1023" s="417" t="s">
        <v>2283</v>
      </c>
      <c r="I1023" s="379">
        <f t="shared" ca="1" si="120"/>
        <v>-301</v>
      </c>
      <c r="J1023" s="379">
        <f t="shared" ca="1" si="121"/>
        <v>-209</v>
      </c>
      <c r="K1023" s="391" t="str">
        <f t="shared" ca="1" si="122"/>
        <v>37,76</v>
      </c>
      <c r="L1023" s="379"/>
      <c r="O1023" s="379"/>
    </row>
    <row r="1024" spans="1:15">
      <c r="A1024" s="417" t="s">
        <v>2155</v>
      </c>
      <c r="B1024" s="417" t="s">
        <v>16771</v>
      </c>
      <c r="C1024" s="417" t="s">
        <v>2281</v>
      </c>
      <c r="D1024" s="417" t="s">
        <v>3655</v>
      </c>
      <c r="E1024" s="391">
        <v>2.17</v>
      </c>
      <c r="F1024" s="418">
        <v>44270</v>
      </c>
      <c r="G1024" s="417" t="s">
        <v>2283</v>
      </c>
      <c r="I1024" s="379">
        <f t="shared" ca="1" si="120"/>
        <v>-301</v>
      </c>
      <c r="J1024" s="379">
        <f t="shared" ca="1" si="121"/>
        <v>-209</v>
      </c>
      <c r="K1024" s="391" t="str">
        <f t="shared" ca="1" si="122"/>
        <v>38,26</v>
      </c>
      <c r="L1024" s="379"/>
      <c r="O1024" s="379"/>
    </row>
    <row r="1025" spans="1:15">
      <c r="A1025" s="417" t="s">
        <v>2155</v>
      </c>
      <c r="B1025" s="417" t="s">
        <v>16772</v>
      </c>
      <c r="C1025" s="417" t="s">
        <v>2281</v>
      </c>
      <c r="D1025" s="417" t="s">
        <v>9660</v>
      </c>
      <c r="E1025" s="391">
        <v>2.35</v>
      </c>
      <c r="F1025" s="418">
        <v>44270</v>
      </c>
      <c r="G1025" s="417" t="s">
        <v>2283</v>
      </c>
      <c r="I1025" s="379">
        <f t="shared" ca="1" si="120"/>
        <v>-301</v>
      </c>
      <c r="J1025" s="379">
        <f t="shared" ca="1" si="121"/>
        <v>-209</v>
      </c>
      <c r="K1025" s="391" t="str">
        <f t="shared" ca="1" si="122"/>
        <v>38,76</v>
      </c>
      <c r="L1025" s="379"/>
      <c r="O1025" s="379"/>
    </row>
    <row r="1026" spans="1:15">
      <c r="A1026" s="417" t="s">
        <v>2155</v>
      </c>
      <c r="B1026" s="417" t="s">
        <v>18208</v>
      </c>
      <c r="C1026" s="417" t="s">
        <v>2281</v>
      </c>
      <c r="D1026" s="417" t="s">
        <v>9612</v>
      </c>
      <c r="E1026" s="391">
        <v>2.6</v>
      </c>
      <c r="F1026" s="418">
        <v>44270</v>
      </c>
      <c r="G1026" s="417" t="s">
        <v>2283</v>
      </c>
      <c r="I1026" s="379">
        <f t="shared" ca="1" si="120"/>
        <v>-301</v>
      </c>
      <c r="J1026" s="379">
        <f t="shared" ca="1" si="121"/>
        <v>-209</v>
      </c>
      <c r="K1026" s="391" t="str">
        <f t="shared" ca="1" si="122"/>
        <v>39,26</v>
      </c>
      <c r="L1026" s="379"/>
      <c r="O1026" s="379"/>
    </row>
    <row r="1027" spans="1:15">
      <c r="A1027" s="417" t="s">
        <v>2155</v>
      </c>
      <c r="B1027" s="417" t="s">
        <v>2559</v>
      </c>
      <c r="C1027" s="417" t="s">
        <v>2281</v>
      </c>
      <c r="D1027" s="417" t="s">
        <v>9641</v>
      </c>
      <c r="E1027" s="391">
        <v>2.2999999999999998</v>
      </c>
      <c r="F1027" s="418">
        <v>44270</v>
      </c>
      <c r="G1027" s="417" t="s">
        <v>2286</v>
      </c>
      <c r="I1027" s="379">
        <f t="shared" ca="1" si="120"/>
        <v>-301</v>
      </c>
      <c r="J1027" s="379">
        <f t="shared" ca="1" si="121"/>
        <v>-209</v>
      </c>
      <c r="K1027" s="391" t="str">
        <f t="shared" ca="1" si="122"/>
        <v>38,51</v>
      </c>
      <c r="L1027" s="379"/>
      <c r="O1027" s="379"/>
    </row>
    <row r="1028" spans="1:15">
      <c r="A1028" s="417" t="s">
        <v>2155</v>
      </c>
      <c r="B1028" s="417" t="s">
        <v>17744</v>
      </c>
      <c r="C1028" s="417" t="s">
        <v>2281</v>
      </c>
      <c r="D1028" s="417" t="s">
        <v>16752</v>
      </c>
      <c r="E1028" s="391">
        <v>2.23</v>
      </c>
      <c r="F1028" s="418">
        <v>44270</v>
      </c>
      <c r="G1028" s="417" t="s">
        <v>2283</v>
      </c>
      <c r="I1028" s="379">
        <f t="shared" ca="1" si="120"/>
        <v>-301</v>
      </c>
      <c r="J1028" s="379">
        <f t="shared" ca="1" si="121"/>
        <v>-209</v>
      </c>
      <c r="K1028" s="391" t="str">
        <f t="shared" ca="1" si="122"/>
        <v>39,76</v>
      </c>
      <c r="L1028" s="379"/>
      <c r="O1028" s="379"/>
    </row>
    <row r="1029" spans="1:15">
      <c r="A1029" s="417" t="s">
        <v>2155</v>
      </c>
      <c r="B1029" s="417" t="s">
        <v>2560</v>
      </c>
      <c r="C1029" s="417" t="s">
        <v>2281</v>
      </c>
      <c r="D1029" s="417" t="s">
        <v>9642</v>
      </c>
      <c r="E1029" s="391">
        <v>2.41</v>
      </c>
      <c r="F1029" s="418">
        <v>44270</v>
      </c>
      <c r="G1029" s="417" t="s">
        <v>2286</v>
      </c>
      <c r="I1029" s="379">
        <f t="shared" ca="1" si="120"/>
        <v>-301</v>
      </c>
      <c r="J1029" s="379">
        <f t="shared" ca="1" si="121"/>
        <v>-209</v>
      </c>
      <c r="K1029" s="391" t="str">
        <f t="shared" ca="1" si="122"/>
        <v>39,01</v>
      </c>
      <c r="L1029" s="379"/>
      <c r="O1029" s="379"/>
    </row>
    <row r="1030" spans="1:15">
      <c r="A1030" s="417" t="s">
        <v>2155</v>
      </c>
      <c r="B1030" s="417" t="s">
        <v>15992</v>
      </c>
      <c r="C1030" s="417" t="s">
        <v>2281</v>
      </c>
      <c r="D1030" s="417" t="s">
        <v>9614</v>
      </c>
      <c r="E1030" s="391">
        <v>2.41</v>
      </c>
      <c r="F1030" s="418">
        <v>44270</v>
      </c>
      <c r="G1030" s="417" t="s">
        <v>2283</v>
      </c>
      <c r="I1030" s="379">
        <f t="shared" ca="1" si="120"/>
        <v>-301</v>
      </c>
      <c r="J1030" s="379">
        <f t="shared" ca="1" si="121"/>
        <v>-209</v>
      </c>
      <c r="K1030" s="391" t="str">
        <f t="shared" ca="1" si="122"/>
        <v>40,26</v>
      </c>
      <c r="L1030" s="379"/>
      <c r="O1030" s="379"/>
    </row>
    <row r="1031" spans="1:15">
      <c r="A1031" s="417" t="s">
        <v>2155</v>
      </c>
      <c r="B1031" s="417" t="s">
        <v>18209</v>
      </c>
      <c r="C1031" s="417" t="s">
        <v>2281</v>
      </c>
      <c r="D1031" s="417" t="s">
        <v>15970</v>
      </c>
      <c r="E1031" s="391">
        <v>2.06</v>
      </c>
      <c r="F1031" s="418">
        <v>44270</v>
      </c>
      <c r="G1031" s="417" t="s">
        <v>2286</v>
      </c>
      <c r="I1031" s="379">
        <f t="shared" ca="1" si="120"/>
        <v>-301</v>
      </c>
      <c r="J1031" s="379">
        <f t="shared" ca="1" si="121"/>
        <v>-209</v>
      </c>
      <c r="K1031" s="391" t="str">
        <f t="shared" ca="1" si="122"/>
        <v>40,01</v>
      </c>
      <c r="L1031" s="379"/>
      <c r="O1031" s="379"/>
    </row>
    <row r="1032" spans="1:15">
      <c r="A1032" s="417" t="s">
        <v>2155</v>
      </c>
      <c r="B1032" s="417" t="s">
        <v>2561</v>
      </c>
      <c r="C1032" s="417" t="s">
        <v>2281</v>
      </c>
      <c r="D1032" s="417" t="s">
        <v>9643</v>
      </c>
      <c r="E1032" s="391">
        <v>2.29</v>
      </c>
      <c r="F1032" s="418">
        <v>44270</v>
      </c>
      <c r="G1032" s="417" t="s">
        <v>2286</v>
      </c>
      <c r="I1032" s="379">
        <f t="shared" ca="1" si="120"/>
        <v>-301</v>
      </c>
      <c r="J1032" s="379">
        <f t="shared" ca="1" si="121"/>
        <v>-209</v>
      </c>
      <c r="K1032" s="391" t="str">
        <f t="shared" ca="1" si="122"/>
        <v>39,51</v>
      </c>
      <c r="L1032" s="379"/>
      <c r="O1032" s="379"/>
    </row>
    <row r="1033" spans="1:15">
      <c r="A1033" s="417" t="s">
        <v>2155</v>
      </c>
      <c r="B1033" s="417" t="s">
        <v>16773</v>
      </c>
      <c r="C1033" s="417" t="s">
        <v>2281</v>
      </c>
      <c r="D1033" s="417" t="s">
        <v>16774</v>
      </c>
      <c r="E1033" s="391">
        <v>1.97</v>
      </c>
      <c r="F1033" s="418">
        <v>44270</v>
      </c>
      <c r="G1033" s="417" t="s">
        <v>2286</v>
      </c>
      <c r="I1033" s="379">
        <f t="shared" ca="1" si="120"/>
        <v>-301</v>
      </c>
      <c r="J1033" s="379">
        <f t="shared" ca="1" si="121"/>
        <v>-209</v>
      </c>
      <c r="K1033" s="391" t="str">
        <f t="shared" ca="1" si="122"/>
        <v>40,51</v>
      </c>
      <c r="L1033" s="379"/>
      <c r="O1033" s="379"/>
    </row>
    <row r="1034" spans="1:15">
      <c r="A1034" s="417" t="s">
        <v>2155</v>
      </c>
      <c r="B1034" s="417" t="s">
        <v>15993</v>
      </c>
      <c r="C1034" s="417" t="s">
        <v>2281</v>
      </c>
      <c r="D1034" s="417" t="s">
        <v>9615</v>
      </c>
      <c r="E1034" s="391">
        <v>1.07</v>
      </c>
      <c r="F1034" s="418">
        <v>44270</v>
      </c>
      <c r="G1034" s="417" t="s">
        <v>2283</v>
      </c>
      <c r="I1034" s="379">
        <f t="shared" ref="I1034:I1097" ca="1" si="123">IF(F1034&lt;&gt;"",F1034-$I$199,"")</f>
        <v>-301</v>
      </c>
      <c r="J1034" s="379">
        <f t="shared" ref="J1034:J1097" ca="1" si="124">IF(I1034&lt;&gt;"",NETWORKDAYS($I$199,F1034-1,$N$201:$N$224),"")</f>
        <v>-209</v>
      </c>
      <c r="K1034" s="391" t="str">
        <f t="shared" ref="K1034:K1097" ca="1" si="125">IF(I1034&lt;&gt;"",RIGHT(D1034,LEN(D1034)-FIND(" ",D1034)),"")</f>
        <v>40,76</v>
      </c>
      <c r="L1034" s="379"/>
      <c r="O1034" s="379"/>
    </row>
    <row r="1035" spans="1:15">
      <c r="A1035" s="417" t="s">
        <v>2155</v>
      </c>
      <c r="B1035" s="417" t="s">
        <v>15994</v>
      </c>
      <c r="C1035" s="417" t="s">
        <v>2281</v>
      </c>
      <c r="D1035" s="417" t="s">
        <v>9663</v>
      </c>
      <c r="E1035" s="391">
        <v>1</v>
      </c>
      <c r="F1035" s="418">
        <v>44270</v>
      </c>
      <c r="G1035" s="417" t="s">
        <v>2286</v>
      </c>
      <c r="I1035" s="379">
        <f t="shared" ca="1" si="123"/>
        <v>-301</v>
      </c>
      <c r="J1035" s="379">
        <f t="shared" ca="1" si="124"/>
        <v>-209</v>
      </c>
      <c r="K1035" s="391" t="str">
        <f t="shared" ca="1" si="125"/>
        <v>41,01</v>
      </c>
      <c r="L1035" s="379"/>
      <c r="O1035" s="379"/>
    </row>
    <row r="1036" spans="1:15">
      <c r="A1036" s="417" t="s">
        <v>2155</v>
      </c>
      <c r="B1036" s="417" t="s">
        <v>15995</v>
      </c>
      <c r="C1036" s="417" t="s">
        <v>2281</v>
      </c>
      <c r="D1036" s="417" t="s">
        <v>3643</v>
      </c>
      <c r="E1036" s="391">
        <v>0.01</v>
      </c>
      <c r="F1036" s="418">
        <v>44270</v>
      </c>
      <c r="G1036" s="417" t="s">
        <v>2283</v>
      </c>
      <c r="I1036" s="379">
        <f t="shared" ca="1" si="123"/>
        <v>-301</v>
      </c>
      <c r="J1036" s="379">
        <f t="shared" ca="1" si="124"/>
        <v>-209</v>
      </c>
      <c r="K1036" s="391" t="str">
        <f t="shared" ca="1" si="125"/>
        <v>41,26</v>
      </c>
      <c r="L1036" s="379"/>
      <c r="O1036" s="379"/>
    </row>
    <row r="1037" spans="1:15">
      <c r="A1037" s="417" t="s">
        <v>2155</v>
      </c>
      <c r="B1037" s="417" t="s">
        <v>15996</v>
      </c>
      <c r="C1037" s="417" t="s">
        <v>2281</v>
      </c>
      <c r="D1037" s="417" t="s">
        <v>15972</v>
      </c>
      <c r="E1037" s="391">
        <v>1.4</v>
      </c>
      <c r="F1037" s="418">
        <v>44270</v>
      </c>
      <c r="G1037" s="417" t="s">
        <v>2286</v>
      </c>
      <c r="I1037" s="379">
        <f t="shared" ca="1" si="123"/>
        <v>-301</v>
      </c>
      <c r="J1037" s="379">
        <f t="shared" ca="1" si="124"/>
        <v>-209</v>
      </c>
      <c r="K1037" s="391" t="str">
        <f t="shared" ca="1" si="125"/>
        <v>41,51</v>
      </c>
      <c r="L1037" s="379"/>
      <c r="O1037" s="379"/>
    </row>
    <row r="1038" spans="1:15">
      <c r="A1038" s="417" t="s">
        <v>2155</v>
      </c>
      <c r="B1038" s="417" t="s">
        <v>15997</v>
      </c>
      <c r="C1038" s="417" t="s">
        <v>2281</v>
      </c>
      <c r="D1038" s="417" t="s">
        <v>9617</v>
      </c>
      <c r="E1038" s="391">
        <v>0.49</v>
      </c>
      <c r="F1038" s="418">
        <v>44270</v>
      </c>
      <c r="G1038" s="417" t="s">
        <v>2283</v>
      </c>
      <c r="I1038" s="379">
        <f t="shared" ca="1" si="123"/>
        <v>-301</v>
      </c>
      <c r="J1038" s="379">
        <f t="shared" ca="1" si="124"/>
        <v>-209</v>
      </c>
      <c r="K1038" s="391" t="str">
        <f t="shared" ca="1" si="125"/>
        <v>41,76</v>
      </c>
      <c r="L1038" s="379"/>
      <c r="O1038" s="379"/>
    </row>
    <row r="1039" spans="1:15">
      <c r="A1039" s="417" t="s">
        <v>2155</v>
      </c>
      <c r="B1039" s="417" t="s">
        <v>15998</v>
      </c>
      <c r="C1039" s="417" t="s">
        <v>2281</v>
      </c>
      <c r="D1039" s="417" t="s">
        <v>3663</v>
      </c>
      <c r="E1039" s="391">
        <v>12.28</v>
      </c>
      <c r="F1039" s="418">
        <v>44270</v>
      </c>
      <c r="G1039" s="417" t="s">
        <v>2286</v>
      </c>
      <c r="I1039" s="379">
        <f t="shared" ca="1" si="123"/>
        <v>-301</v>
      </c>
      <c r="J1039" s="379">
        <f t="shared" ca="1" si="124"/>
        <v>-209</v>
      </c>
      <c r="K1039" s="391" t="str">
        <f t="shared" ca="1" si="125"/>
        <v>42,01</v>
      </c>
      <c r="L1039" s="379"/>
      <c r="O1039" s="379"/>
    </row>
    <row r="1040" spans="1:15">
      <c r="A1040" s="417" t="s">
        <v>2155</v>
      </c>
      <c r="B1040" s="417" t="s">
        <v>15999</v>
      </c>
      <c r="C1040" s="417" t="s">
        <v>2281</v>
      </c>
      <c r="D1040" s="417" t="s">
        <v>15976</v>
      </c>
      <c r="E1040" s="391">
        <v>0.16</v>
      </c>
      <c r="F1040" s="418">
        <v>44270</v>
      </c>
      <c r="G1040" s="417" t="s">
        <v>2283</v>
      </c>
      <c r="I1040" s="379">
        <f t="shared" ca="1" si="123"/>
        <v>-301</v>
      </c>
      <c r="J1040" s="379">
        <f t="shared" ca="1" si="124"/>
        <v>-209</v>
      </c>
      <c r="K1040" s="391" t="str">
        <f t="shared" ca="1" si="125"/>
        <v>42,76</v>
      </c>
      <c r="L1040" s="379"/>
      <c r="O1040" s="379"/>
    </row>
    <row r="1041" spans="1:15">
      <c r="A1041" s="417" t="s">
        <v>2155</v>
      </c>
      <c r="B1041" s="417" t="s">
        <v>16000</v>
      </c>
      <c r="C1041" s="417" t="s">
        <v>2281</v>
      </c>
      <c r="D1041" s="417" t="s">
        <v>3645</v>
      </c>
      <c r="E1041" s="391">
        <v>0.06</v>
      </c>
      <c r="F1041" s="418">
        <v>44270</v>
      </c>
      <c r="G1041" s="417" t="s">
        <v>2283</v>
      </c>
      <c r="I1041" s="379">
        <f t="shared" ca="1" si="123"/>
        <v>-301</v>
      </c>
      <c r="J1041" s="379">
        <f t="shared" ca="1" si="124"/>
        <v>-209</v>
      </c>
      <c r="K1041" s="391" t="str">
        <f t="shared" ca="1" si="125"/>
        <v>43,26</v>
      </c>
      <c r="L1041" s="379"/>
      <c r="O1041" s="379"/>
    </row>
    <row r="1042" spans="1:15">
      <c r="A1042" s="417" t="s">
        <v>2155</v>
      </c>
      <c r="B1042" s="417" t="s">
        <v>16001</v>
      </c>
      <c r="C1042" s="417" t="s">
        <v>2281</v>
      </c>
      <c r="D1042" s="417" t="s">
        <v>16002</v>
      </c>
      <c r="E1042" s="391">
        <v>0.02</v>
      </c>
      <c r="F1042" s="418">
        <v>44270</v>
      </c>
      <c r="G1042" s="417" t="s">
        <v>2283</v>
      </c>
      <c r="I1042" s="379">
        <f t="shared" ca="1" si="123"/>
        <v>-301</v>
      </c>
      <c r="J1042" s="379">
        <f t="shared" ca="1" si="124"/>
        <v>-209</v>
      </c>
      <c r="K1042" s="391" t="str">
        <f t="shared" ca="1" si="125"/>
        <v>43,76</v>
      </c>
      <c r="L1042" s="379"/>
      <c r="O1042" s="379"/>
    </row>
    <row r="1043" spans="1:15">
      <c r="A1043" s="417" t="s">
        <v>2155</v>
      </c>
      <c r="B1043" s="417" t="s">
        <v>16003</v>
      </c>
      <c r="C1043" s="417" t="s">
        <v>2281</v>
      </c>
      <c r="D1043" s="417" t="s">
        <v>15978</v>
      </c>
      <c r="E1043" s="391">
        <v>0.01</v>
      </c>
      <c r="F1043" s="418">
        <v>44270</v>
      </c>
      <c r="G1043" s="417" t="s">
        <v>2283</v>
      </c>
      <c r="I1043" s="379">
        <f t="shared" ca="1" si="123"/>
        <v>-301</v>
      </c>
      <c r="J1043" s="379">
        <f t="shared" ca="1" si="124"/>
        <v>-209</v>
      </c>
      <c r="K1043" s="391" t="str">
        <f t="shared" ca="1" si="125"/>
        <v>44,26</v>
      </c>
      <c r="L1043" s="379"/>
      <c r="O1043" s="379"/>
    </row>
    <row r="1044" spans="1:15">
      <c r="A1044" s="417" t="s">
        <v>2155</v>
      </c>
      <c r="B1044" s="417" t="s">
        <v>16004</v>
      </c>
      <c r="C1044" s="417" t="s">
        <v>2281</v>
      </c>
      <c r="D1044" s="417" t="s">
        <v>16005</v>
      </c>
      <c r="E1044" s="391">
        <v>5.72</v>
      </c>
      <c r="F1044" s="418">
        <v>44270</v>
      </c>
      <c r="G1044" s="417" t="s">
        <v>2286</v>
      </c>
      <c r="I1044" s="379">
        <f t="shared" ca="1" si="123"/>
        <v>-301</v>
      </c>
      <c r="J1044" s="379">
        <f t="shared" ca="1" si="124"/>
        <v>-209</v>
      </c>
      <c r="K1044" s="391" t="str">
        <f t="shared" ca="1" si="125"/>
        <v>44,51</v>
      </c>
      <c r="L1044" s="379"/>
      <c r="O1044" s="379"/>
    </row>
    <row r="1045" spans="1:15">
      <c r="A1045" s="417" t="s">
        <v>2155</v>
      </c>
      <c r="B1045" s="417" t="s">
        <v>16006</v>
      </c>
      <c r="C1045" s="417" t="s">
        <v>2281</v>
      </c>
      <c r="D1045" s="417" t="s">
        <v>15980</v>
      </c>
      <c r="E1045" s="391">
        <v>0.01</v>
      </c>
      <c r="F1045" s="418">
        <v>44270</v>
      </c>
      <c r="G1045" s="417" t="s">
        <v>2283</v>
      </c>
      <c r="I1045" s="379">
        <f t="shared" ca="1" si="123"/>
        <v>-301</v>
      </c>
      <c r="J1045" s="379">
        <f t="shared" ca="1" si="124"/>
        <v>-209</v>
      </c>
      <c r="K1045" s="391" t="str">
        <f t="shared" ca="1" si="125"/>
        <v>44,76</v>
      </c>
      <c r="L1045" s="379"/>
      <c r="O1045" s="379"/>
    </row>
    <row r="1046" spans="1:15">
      <c r="A1046" s="417" t="s">
        <v>2155</v>
      </c>
      <c r="B1046" s="417" t="s">
        <v>16775</v>
      </c>
      <c r="C1046" s="417" t="s">
        <v>2281</v>
      </c>
      <c r="D1046" s="417" t="s">
        <v>16765</v>
      </c>
      <c r="E1046" s="391">
        <v>0.6</v>
      </c>
      <c r="F1046" s="418">
        <v>44270</v>
      </c>
      <c r="G1046" s="417" t="s">
        <v>2286</v>
      </c>
      <c r="I1046" s="379">
        <f t="shared" ca="1" si="123"/>
        <v>-301</v>
      </c>
      <c r="J1046" s="379">
        <f t="shared" ca="1" si="124"/>
        <v>-209</v>
      </c>
      <c r="K1046" s="391" t="str">
        <f t="shared" ca="1" si="125"/>
        <v>45,01</v>
      </c>
      <c r="L1046" s="379"/>
      <c r="O1046" s="379"/>
    </row>
    <row r="1047" spans="1:15">
      <c r="A1047" s="417" t="s">
        <v>2155</v>
      </c>
      <c r="B1047" s="417" t="s">
        <v>16007</v>
      </c>
      <c r="C1047" s="417" t="s">
        <v>2281</v>
      </c>
      <c r="D1047" s="417" t="s">
        <v>3659</v>
      </c>
      <c r="E1047" s="391">
        <v>7.9</v>
      </c>
      <c r="F1047" s="418">
        <v>44270</v>
      </c>
      <c r="G1047" s="417" t="s">
        <v>2283</v>
      </c>
      <c r="I1047" s="379">
        <f t="shared" ca="1" si="123"/>
        <v>-301</v>
      </c>
      <c r="J1047" s="379">
        <f t="shared" ca="1" si="124"/>
        <v>-209</v>
      </c>
      <c r="K1047" s="391" t="str">
        <f t="shared" ca="1" si="125"/>
        <v>45,26</v>
      </c>
      <c r="L1047" s="379"/>
      <c r="O1047" s="379"/>
    </row>
    <row r="1048" spans="1:15">
      <c r="A1048" s="417" t="s">
        <v>2155</v>
      </c>
      <c r="B1048" s="417" t="s">
        <v>9644</v>
      </c>
      <c r="C1048" s="417" t="s">
        <v>2281</v>
      </c>
      <c r="D1048" s="417" t="s">
        <v>9645</v>
      </c>
      <c r="E1048" s="391">
        <v>0.59</v>
      </c>
      <c r="F1048" s="418">
        <v>44270</v>
      </c>
      <c r="G1048" s="417" t="s">
        <v>2283</v>
      </c>
      <c r="I1048" s="379">
        <f t="shared" ca="1" si="123"/>
        <v>-301</v>
      </c>
      <c r="J1048" s="379">
        <f t="shared" ca="1" si="124"/>
        <v>-209</v>
      </c>
      <c r="K1048" s="391" t="str">
        <f t="shared" ca="1" si="125"/>
        <v>45,76</v>
      </c>
      <c r="L1048" s="379"/>
      <c r="O1048" s="379"/>
    </row>
    <row r="1049" spans="1:15">
      <c r="A1049" s="417" t="s">
        <v>2155</v>
      </c>
      <c r="B1049" s="417" t="s">
        <v>16008</v>
      </c>
      <c r="C1049" s="417" t="s">
        <v>2281</v>
      </c>
      <c r="D1049" s="417" t="s">
        <v>15985</v>
      </c>
      <c r="E1049" s="391">
        <v>9</v>
      </c>
      <c r="F1049" s="418">
        <v>44270</v>
      </c>
      <c r="G1049" s="417" t="s">
        <v>2286</v>
      </c>
      <c r="I1049" s="379">
        <f t="shared" ca="1" si="123"/>
        <v>-301</v>
      </c>
      <c r="J1049" s="379">
        <f t="shared" ca="1" si="124"/>
        <v>-209</v>
      </c>
      <c r="K1049" s="391" t="str">
        <f t="shared" ca="1" si="125"/>
        <v>46,01</v>
      </c>
      <c r="L1049" s="379"/>
      <c r="O1049" s="379"/>
    </row>
    <row r="1050" spans="1:15">
      <c r="A1050" s="417" t="s">
        <v>2155</v>
      </c>
      <c r="B1050" s="417" t="s">
        <v>16009</v>
      </c>
      <c r="C1050" s="417" t="s">
        <v>2281</v>
      </c>
      <c r="D1050" s="417" t="s">
        <v>9621</v>
      </c>
      <c r="E1050" s="391">
        <v>9.1999999999999993</v>
      </c>
      <c r="F1050" s="418">
        <v>44270</v>
      </c>
      <c r="G1050" s="417" t="s">
        <v>2283</v>
      </c>
      <c r="I1050" s="379">
        <f t="shared" ca="1" si="123"/>
        <v>-301</v>
      </c>
      <c r="J1050" s="379">
        <f t="shared" ca="1" si="124"/>
        <v>-209</v>
      </c>
      <c r="K1050" s="391" t="str">
        <f t="shared" ca="1" si="125"/>
        <v>46,26</v>
      </c>
      <c r="L1050" s="379"/>
      <c r="O1050" s="379"/>
    </row>
    <row r="1051" spans="1:15">
      <c r="A1051" s="417" t="s">
        <v>2155</v>
      </c>
      <c r="B1051" s="417" t="s">
        <v>16010</v>
      </c>
      <c r="C1051" s="417" t="s">
        <v>2281</v>
      </c>
      <c r="D1051" s="417" t="s">
        <v>15987</v>
      </c>
      <c r="E1051" s="391">
        <v>0.49</v>
      </c>
      <c r="F1051" s="418">
        <v>44270</v>
      </c>
      <c r="G1051" s="417" t="s">
        <v>2286</v>
      </c>
      <c r="I1051" s="379">
        <f t="shared" ca="1" si="123"/>
        <v>-301</v>
      </c>
      <c r="J1051" s="379">
        <f t="shared" ca="1" si="124"/>
        <v>-209</v>
      </c>
      <c r="K1051" s="391" t="str">
        <f t="shared" ca="1" si="125"/>
        <v>46,51</v>
      </c>
      <c r="L1051" s="379"/>
      <c r="O1051" s="379"/>
    </row>
    <row r="1052" spans="1:15">
      <c r="A1052" s="417" t="s">
        <v>2155</v>
      </c>
      <c r="B1052" s="417" t="s">
        <v>16011</v>
      </c>
      <c r="C1052" s="417" t="s">
        <v>2281</v>
      </c>
      <c r="D1052" s="417" t="s">
        <v>9622</v>
      </c>
      <c r="E1052" s="391">
        <v>0.01</v>
      </c>
      <c r="F1052" s="418">
        <v>44270</v>
      </c>
      <c r="G1052" s="417" t="s">
        <v>2283</v>
      </c>
      <c r="I1052" s="379">
        <f t="shared" ca="1" si="123"/>
        <v>-301</v>
      </c>
      <c r="J1052" s="379">
        <f t="shared" ca="1" si="124"/>
        <v>-209</v>
      </c>
      <c r="K1052" s="391" t="str">
        <f t="shared" ca="1" si="125"/>
        <v>46,76</v>
      </c>
      <c r="L1052" s="379"/>
      <c r="O1052" s="379"/>
    </row>
    <row r="1053" spans="1:15">
      <c r="A1053" s="417" t="s">
        <v>2155</v>
      </c>
      <c r="B1053" s="417" t="s">
        <v>16012</v>
      </c>
      <c r="C1053" s="417" t="s">
        <v>2281</v>
      </c>
      <c r="D1053" s="417" t="s">
        <v>9669</v>
      </c>
      <c r="E1053" s="391">
        <v>0.35</v>
      </c>
      <c r="F1053" s="418">
        <v>44270</v>
      </c>
      <c r="G1053" s="417" t="s">
        <v>2283</v>
      </c>
      <c r="I1053" s="379">
        <f t="shared" ca="1" si="123"/>
        <v>-301</v>
      </c>
      <c r="J1053" s="379">
        <f t="shared" ca="1" si="124"/>
        <v>-209</v>
      </c>
      <c r="K1053" s="391" t="str">
        <f t="shared" ca="1" si="125"/>
        <v>47,76</v>
      </c>
      <c r="L1053" s="379"/>
      <c r="O1053" s="379"/>
    </row>
    <row r="1054" spans="1:15">
      <c r="A1054" s="417" t="s">
        <v>2155</v>
      </c>
      <c r="B1054" s="417" t="s">
        <v>2562</v>
      </c>
      <c r="C1054" s="417" t="s">
        <v>2281</v>
      </c>
      <c r="D1054" s="417" t="s">
        <v>9646</v>
      </c>
      <c r="E1054" s="391">
        <v>0.25</v>
      </c>
      <c r="F1054" s="418">
        <v>44270</v>
      </c>
      <c r="G1054" s="417" t="s">
        <v>2283</v>
      </c>
      <c r="I1054" s="379">
        <f t="shared" ca="1" si="123"/>
        <v>-301</v>
      </c>
      <c r="J1054" s="379">
        <f t="shared" ca="1" si="124"/>
        <v>-209</v>
      </c>
      <c r="K1054" s="391" t="str">
        <f t="shared" ca="1" si="125"/>
        <v>49,26</v>
      </c>
      <c r="L1054" s="379"/>
      <c r="O1054" s="379"/>
    </row>
    <row r="1055" spans="1:15">
      <c r="A1055" s="417" t="s">
        <v>2155</v>
      </c>
      <c r="B1055" s="417" t="s">
        <v>2563</v>
      </c>
      <c r="C1055" s="417" t="s">
        <v>2281</v>
      </c>
      <c r="D1055" s="417" t="s">
        <v>9647</v>
      </c>
      <c r="E1055" s="391">
        <v>0.01</v>
      </c>
      <c r="F1055" s="418">
        <v>44270</v>
      </c>
      <c r="G1055" s="417" t="s">
        <v>2286</v>
      </c>
      <c r="I1055" s="379">
        <f t="shared" ca="1" si="123"/>
        <v>-301</v>
      </c>
      <c r="J1055" s="379">
        <f t="shared" ca="1" si="124"/>
        <v>-209</v>
      </c>
      <c r="K1055" s="391" t="str">
        <f t="shared" ca="1" si="125"/>
        <v>51,26</v>
      </c>
      <c r="L1055" s="379"/>
      <c r="O1055" s="379"/>
    </row>
    <row r="1056" spans="1:15">
      <c r="A1056" s="417" t="s">
        <v>2155</v>
      </c>
      <c r="B1056" s="417" t="s">
        <v>9648</v>
      </c>
      <c r="C1056" s="417" t="s">
        <v>2281</v>
      </c>
      <c r="D1056" s="417" t="s">
        <v>9649</v>
      </c>
      <c r="E1056" s="391">
        <v>0.13</v>
      </c>
      <c r="F1056" s="418">
        <v>44270</v>
      </c>
      <c r="G1056" s="417" t="s">
        <v>2286</v>
      </c>
      <c r="I1056" s="379">
        <f t="shared" ca="1" si="123"/>
        <v>-301</v>
      </c>
      <c r="J1056" s="379">
        <f t="shared" ca="1" si="124"/>
        <v>-209</v>
      </c>
      <c r="K1056" s="391" t="str">
        <f t="shared" ca="1" si="125"/>
        <v>55,26</v>
      </c>
      <c r="L1056" s="379"/>
      <c r="O1056" s="379"/>
    </row>
    <row r="1057" spans="1:15">
      <c r="A1057" s="417" t="s">
        <v>2155</v>
      </c>
      <c r="B1057" s="417" t="s">
        <v>9650</v>
      </c>
      <c r="C1057" s="417" t="s">
        <v>2281</v>
      </c>
      <c r="D1057" s="417" t="s">
        <v>9651</v>
      </c>
      <c r="E1057" s="391">
        <v>0.04</v>
      </c>
      <c r="F1057" s="418">
        <v>44270</v>
      </c>
      <c r="G1057" s="417" t="s">
        <v>2286</v>
      </c>
      <c r="I1057" s="379">
        <f t="shared" ca="1" si="123"/>
        <v>-301</v>
      </c>
      <c r="J1057" s="379">
        <f t="shared" ca="1" si="124"/>
        <v>-209</v>
      </c>
      <c r="K1057" s="391" t="str">
        <f t="shared" ca="1" si="125"/>
        <v>70,26</v>
      </c>
      <c r="L1057" s="379"/>
      <c r="O1057" s="379"/>
    </row>
    <row r="1058" spans="1:15">
      <c r="A1058" s="417" t="s">
        <v>2155</v>
      </c>
      <c r="B1058" s="417" t="s">
        <v>9652</v>
      </c>
      <c r="C1058" s="417" t="s">
        <v>2281</v>
      </c>
      <c r="D1058" s="417" t="s">
        <v>9653</v>
      </c>
      <c r="E1058" s="391">
        <v>0.03</v>
      </c>
      <c r="F1058" s="418">
        <v>44270</v>
      </c>
      <c r="G1058" s="417" t="s">
        <v>2286</v>
      </c>
      <c r="I1058" s="379">
        <f t="shared" ca="1" si="123"/>
        <v>-301</v>
      </c>
      <c r="J1058" s="379">
        <f t="shared" ca="1" si="124"/>
        <v>-209</v>
      </c>
      <c r="K1058" s="391" t="str">
        <f t="shared" ca="1" si="125"/>
        <v>80,26</v>
      </c>
      <c r="L1058" s="379"/>
      <c r="O1058" s="379"/>
    </row>
    <row r="1059" spans="1:15">
      <c r="A1059" s="417" t="s">
        <v>2155</v>
      </c>
      <c r="B1059" s="417" t="s">
        <v>2564</v>
      </c>
      <c r="C1059" s="417" t="s">
        <v>2281</v>
      </c>
      <c r="D1059" s="417" t="s">
        <v>9654</v>
      </c>
      <c r="E1059" s="391">
        <v>16.8</v>
      </c>
      <c r="F1059" s="418">
        <v>44305</v>
      </c>
      <c r="G1059" s="417" t="s">
        <v>2283</v>
      </c>
      <c r="I1059" s="379">
        <f t="shared" ca="1" si="123"/>
        <v>-266</v>
      </c>
      <c r="J1059" s="379">
        <f t="shared" ca="1" si="124"/>
        <v>-185</v>
      </c>
      <c r="K1059" s="391" t="str">
        <f t="shared" ca="1" si="125"/>
        <v>22,26</v>
      </c>
      <c r="L1059" s="379"/>
      <c r="O1059" s="379"/>
    </row>
    <row r="1060" spans="1:15">
      <c r="A1060" s="417" t="s">
        <v>2155</v>
      </c>
      <c r="B1060" s="417" t="s">
        <v>2565</v>
      </c>
      <c r="C1060" s="417" t="s">
        <v>2281</v>
      </c>
      <c r="D1060" s="417" t="s">
        <v>9655</v>
      </c>
      <c r="E1060" s="391">
        <v>3.32</v>
      </c>
      <c r="F1060" s="418">
        <v>44305</v>
      </c>
      <c r="G1060" s="417" t="s">
        <v>2283</v>
      </c>
      <c r="I1060" s="379">
        <f t="shared" ca="1" si="123"/>
        <v>-266</v>
      </c>
      <c r="J1060" s="379">
        <f t="shared" ca="1" si="124"/>
        <v>-185</v>
      </c>
      <c r="K1060" s="391" t="str">
        <f t="shared" ca="1" si="125"/>
        <v>28,26</v>
      </c>
      <c r="L1060" s="379"/>
      <c r="O1060" s="379"/>
    </row>
    <row r="1061" spans="1:15">
      <c r="A1061" s="417" t="s">
        <v>2155</v>
      </c>
      <c r="B1061" s="417" t="s">
        <v>6580</v>
      </c>
      <c r="C1061" s="417" t="s">
        <v>2281</v>
      </c>
      <c r="D1061" s="417" t="s">
        <v>9637</v>
      </c>
      <c r="E1061" s="391">
        <v>2.0499999999999998</v>
      </c>
      <c r="F1061" s="418">
        <v>44305</v>
      </c>
      <c r="G1061" s="417" t="s">
        <v>2283</v>
      </c>
      <c r="I1061" s="379">
        <f t="shared" ca="1" si="123"/>
        <v>-266</v>
      </c>
      <c r="J1061" s="379">
        <f t="shared" ca="1" si="124"/>
        <v>-185</v>
      </c>
      <c r="K1061" s="391" t="str">
        <f t="shared" ca="1" si="125"/>
        <v>32,76</v>
      </c>
      <c r="L1061" s="379"/>
      <c r="O1061" s="379"/>
    </row>
    <row r="1062" spans="1:15">
      <c r="A1062" s="417" t="s">
        <v>2155</v>
      </c>
      <c r="B1062" s="417" t="s">
        <v>7516</v>
      </c>
      <c r="C1062" s="417" t="s">
        <v>2281</v>
      </c>
      <c r="D1062" s="417" t="s">
        <v>9608</v>
      </c>
      <c r="E1062" s="391">
        <v>2.2999999999999998</v>
      </c>
      <c r="F1062" s="418">
        <v>44305</v>
      </c>
      <c r="G1062" s="417" t="s">
        <v>2283</v>
      </c>
      <c r="I1062" s="379">
        <f t="shared" ca="1" si="123"/>
        <v>-266</v>
      </c>
      <c r="J1062" s="379">
        <f t="shared" ca="1" si="124"/>
        <v>-185</v>
      </c>
      <c r="K1062" s="391" t="str">
        <f t="shared" ca="1" si="125"/>
        <v>35,26</v>
      </c>
      <c r="L1062" s="379"/>
      <c r="O1062" s="379"/>
    </row>
    <row r="1063" spans="1:15">
      <c r="A1063" s="417" t="s">
        <v>2155</v>
      </c>
      <c r="B1063" s="417" t="s">
        <v>2566</v>
      </c>
      <c r="C1063" s="417" t="s">
        <v>2281</v>
      </c>
      <c r="D1063" s="417" t="s">
        <v>9656</v>
      </c>
      <c r="E1063" s="391">
        <v>5</v>
      </c>
      <c r="F1063" s="418">
        <v>44305</v>
      </c>
      <c r="G1063" s="417" t="s">
        <v>2283</v>
      </c>
      <c r="I1063" s="379">
        <f t="shared" ca="1" si="123"/>
        <v>-266</v>
      </c>
      <c r="J1063" s="379">
        <f t="shared" ca="1" si="124"/>
        <v>-185</v>
      </c>
      <c r="K1063" s="391" t="str">
        <f t="shared" ca="1" si="125"/>
        <v>35,76</v>
      </c>
      <c r="L1063" s="379"/>
      <c r="O1063" s="379"/>
    </row>
    <row r="1064" spans="1:15">
      <c r="A1064" s="417" t="s">
        <v>2155</v>
      </c>
      <c r="B1064" s="417" t="s">
        <v>16776</v>
      </c>
      <c r="C1064" s="417" t="s">
        <v>2281</v>
      </c>
      <c r="D1064" s="417" t="s">
        <v>3657</v>
      </c>
      <c r="E1064" s="391">
        <v>2.39</v>
      </c>
      <c r="F1064" s="418">
        <v>44305</v>
      </c>
      <c r="G1064" s="417" t="s">
        <v>2283</v>
      </c>
      <c r="I1064" s="379">
        <f t="shared" ca="1" si="123"/>
        <v>-266</v>
      </c>
      <c r="J1064" s="379">
        <f t="shared" ca="1" si="124"/>
        <v>-185</v>
      </c>
      <c r="K1064" s="391" t="str">
        <f t="shared" ca="1" si="125"/>
        <v>37,26</v>
      </c>
      <c r="L1064" s="379"/>
      <c r="O1064" s="379"/>
    </row>
    <row r="1065" spans="1:15">
      <c r="A1065" s="417" t="s">
        <v>2155</v>
      </c>
      <c r="B1065" s="417" t="s">
        <v>9657</v>
      </c>
      <c r="C1065" s="417" t="s">
        <v>2281</v>
      </c>
      <c r="D1065" s="417" t="s">
        <v>9658</v>
      </c>
      <c r="E1065" s="391">
        <v>0.4</v>
      </c>
      <c r="F1065" s="418">
        <v>44305</v>
      </c>
      <c r="G1065" s="417" t="s">
        <v>2286</v>
      </c>
      <c r="I1065" s="379">
        <f t="shared" ca="1" si="123"/>
        <v>-266</v>
      </c>
      <c r="J1065" s="379">
        <f t="shared" ca="1" si="124"/>
        <v>-185</v>
      </c>
      <c r="K1065" s="391" t="str">
        <f t="shared" ca="1" si="125"/>
        <v>38,01</v>
      </c>
      <c r="L1065" s="379"/>
      <c r="O1065" s="379"/>
    </row>
    <row r="1066" spans="1:15">
      <c r="A1066" s="417" t="s">
        <v>2155</v>
      </c>
      <c r="B1066" s="417" t="s">
        <v>9659</v>
      </c>
      <c r="C1066" s="417" t="s">
        <v>2281</v>
      </c>
      <c r="D1066" s="417" t="s">
        <v>9660</v>
      </c>
      <c r="E1066" s="391">
        <v>0.06</v>
      </c>
      <c r="F1066" s="418">
        <v>44305</v>
      </c>
      <c r="G1066" s="417" t="s">
        <v>2283</v>
      </c>
      <c r="I1066" s="379">
        <f t="shared" ca="1" si="123"/>
        <v>-266</v>
      </c>
      <c r="J1066" s="379">
        <f t="shared" ca="1" si="124"/>
        <v>-185</v>
      </c>
      <c r="K1066" s="391" t="str">
        <f t="shared" ca="1" si="125"/>
        <v>38,76</v>
      </c>
      <c r="L1066" s="379"/>
      <c r="O1066" s="379"/>
    </row>
    <row r="1067" spans="1:15">
      <c r="A1067" s="417" t="s">
        <v>2155</v>
      </c>
      <c r="B1067" s="417" t="s">
        <v>9661</v>
      </c>
      <c r="C1067" s="417" t="s">
        <v>2281</v>
      </c>
      <c r="D1067" s="417" t="s">
        <v>9612</v>
      </c>
      <c r="E1067" s="391">
        <v>3.5</v>
      </c>
      <c r="F1067" s="418">
        <v>44305</v>
      </c>
      <c r="G1067" s="417" t="s">
        <v>2283</v>
      </c>
      <c r="I1067" s="379">
        <f t="shared" ca="1" si="123"/>
        <v>-266</v>
      </c>
      <c r="J1067" s="379">
        <f t="shared" ca="1" si="124"/>
        <v>-185</v>
      </c>
      <c r="K1067" s="391" t="str">
        <f t="shared" ca="1" si="125"/>
        <v>39,26</v>
      </c>
      <c r="L1067" s="379"/>
      <c r="O1067" s="379"/>
    </row>
    <row r="1068" spans="1:15">
      <c r="A1068" s="417" t="s">
        <v>2155</v>
      </c>
      <c r="B1068" s="417" t="s">
        <v>16777</v>
      </c>
      <c r="C1068" s="417" t="s">
        <v>2281</v>
      </c>
      <c r="D1068" s="417" t="s">
        <v>9614</v>
      </c>
      <c r="E1068" s="391">
        <v>2</v>
      </c>
      <c r="F1068" s="418">
        <v>44305</v>
      </c>
      <c r="G1068" s="417" t="s">
        <v>2283</v>
      </c>
      <c r="I1068" s="379">
        <f t="shared" ca="1" si="123"/>
        <v>-266</v>
      </c>
      <c r="J1068" s="379">
        <f t="shared" ca="1" si="124"/>
        <v>-185</v>
      </c>
      <c r="K1068" s="391" t="str">
        <f t="shared" ca="1" si="125"/>
        <v>40,26</v>
      </c>
      <c r="L1068" s="379"/>
      <c r="O1068" s="379"/>
    </row>
    <row r="1069" spans="1:15">
      <c r="A1069" s="417" t="s">
        <v>2155</v>
      </c>
      <c r="B1069" s="417" t="s">
        <v>9662</v>
      </c>
      <c r="C1069" s="417" t="s">
        <v>2281</v>
      </c>
      <c r="D1069" s="417" t="s">
        <v>3643</v>
      </c>
      <c r="E1069" s="391">
        <v>1.34</v>
      </c>
      <c r="F1069" s="418">
        <v>44305</v>
      </c>
      <c r="G1069" s="417" t="s">
        <v>2283</v>
      </c>
      <c r="I1069" s="379">
        <f t="shared" ca="1" si="123"/>
        <v>-266</v>
      </c>
      <c r="J1069" s="379">
        <f t="shared" ca="1" si="124"/>
        <v>-185</v>
      </c>
      <c r="K1069" s="391" t="str">
        <f t="shared" ca="1" si="125"/>
        <v>41,26</v>
      </c>
      <c r="L1069" s="379"/>
      <c r="O1069" s="379"/>
    </row>
    <row r="1070" spans="1:15">
      <c r="A1070" s="417" t="s">
        <v>2155</v>
      </c>
      <c r="B1070" s="417" t="s">
        <v>7517</v>
      </c>
      <c r="C1070" s="417" t="s">
        <v>2281</v>
      </c>
      <c r="D1070" s="417" t="s">
        <v>9663</v>
      </c>
      <c r="E1070" s="391">
        <v>0.02</v>
      </c>
      <c r="F1070" s="418">
        <v>44305</v>
      </c>
      <c r="G1070" s="417" t="s">
        <v>2286</v>
      </c>
      <c r="I1070" s="379">
        <f t="shared" ca="1" si="123"/>
        <v>-266</v>
      </c>
      <c r="J1070" s="379">
        <f t="shared" ca="1" si="124"/>
        <v>-185</v>
      </c>
      <c r="K1070" s="391" t="str">
        <f t="shared" ca="1" si="125"/>
        <v>41,01</v>
      </c>
      <c r="L1070" s="379"/>
      <c r="O1070" s="379"/>
    </row>
    <row r="1071" spans="1:15">
      <c r="A1071" s="417" t="s">
        <v>2155</v>
      </c>
      <c r="B1071" s="417" t="s">
        <v>7518</v>
      </c>
      <c r="C1071" s="417" t="s">
        <v>2281</v>
      </c>
      <c r="D1071" s="417" t="s">
        <v>9617</v>
      </c>
      <c r="E1071" s="391">
        <v>2.1</v>
      </c>
      <c r="F1071" s="418">
        <v>44305</v>
      </c>
      <c r="G1071" s="417" t="s">
        <v>2283</v>
      </c>
      <c r="I1071" s="379">
        <f t="shared" ca="1" si="123"/>
        <v>-266</v>
      </c>
      <c r="J1071" s="379">
        <f t="shared" ca="1" si="124"/>
        <v>-185</v>
      </c>
      <c r="K1071" s="391" t="str">
        <f t="shared" ca="1" si="125"/>
        <v>41,76</v>
      </c>
      <c r="L1071" s="379"/>
      <c r="O1071" s="379"/>
    </row>
    <row r="1072" spans="1:15">
      <c r="A1072" s="417" t="s">
        <v>2155</v>
      </c>
      <c r="B1072" s="417" t="s">
        <v>18210</v>
      </c>
      <c r="C1072" s="417" t="s">
        <v>2281</v>
      </c>
      <c r="D1072" s="417" t="s">
        <v>15976</v>
      </c>
      <c r="E1072" s="391">
        <v>2.2999999999999998</v>
      </c>
      <c r="F1072" s="418">
        <v>44305</v>
      </c>
      <c r="G1072" s="417" t="s">
        <v>2283</v>
      </c>
      <c r="I1072" s="379">
        <f t="shared" ca="1" si="123"/>
        <v>-266</v>
      </c>
      <c r="J1072" s="379">
        <f t="shared" ca="1" si="124"/>
        <v>-185</v>
      </c>
      <c r="K1072" s="391" t="str">
        <f t="shared" ca="1" si="125"/>
        <v>42,76</v>
      </c>
      <c r="L1072" s="379"/>
      <c r="O1072" s="379"/>
    </row>
    <row r="1073" spans="1:15">
      <c r="A1073" s="417" t="s">
        <v>2155</v>
      </c>
      <c r="B1073" s="417" t="s">
        <v>9664</v>
      </c>
      <c r="C1073" s="417" t="s">
        <v>2281</v>
      </c>
      <c r="D1073" s="417" t="s">
        <v>3645</v>
      </c>
      <c r="E1073" s="391">
        <v>0.91</v>
      </c>
      <c r="F1073" s="418">
        <v>44305</v>
      </c>
      <c r="G1073" s="417" t="s">
        <v>2283</v>
      </c>
      <c r="I1073" s="379">
        <f t="shared" ca="1" si="123"/>
        <v>-266</v>
      </c>
      <c r="J1073" s="379">
        <f t="shared" ca="1" si="124"/>
        <v>-185</v>
      </c>
      <c r="K1073" s="391" t="str">
        <f t="shared" ca="1" si="125"/>
        <v>43,26</v>
      </c>
      <c r="L1073" s="379"/>
      <c r="O1073" s="379"/>
    </row>
    <row r="1074" spans="1:15">
      <c r="A1074" s="417" t="s">
        <v>2155</v>
      </c>
      <c r="B1074" s="417" t="s">
        <v>16778</v>
      </c>
      <c r="C1074" s="417" t="s">
        <v>2281</v>
      </c>
      <c r="D1074" s="417" t="s">
        <v>15978</v>
      </c>
      <c r="E1074" s="391">
        <v>0.5</v>
      </c>
      <c r="F1074" s="418">
        <v>44305</v>
      </c>
      <c r="G1074" s="417" t="s">
        <v>2283</v>
      </c>
      <c r="I1074" s="379">
        <f t="shared" ca="1" si="123"/>
        <v>-266</v>
      </c>
      <c r="J1074" s="379">
        <f t="shared" ca="1" si="124"/>
        <v>-185</v>
      </c>
      <c r="K1074" s="391" t="str">
        <f t="shared" ca="1" si="125"/>
        <v>44,26</v>
      </c>
      <c r="L1074" s="379"/>
      <c r="O1074" s="379"/>
    </row>
    <row r="1075" spans="1:15">
      <c r="A1075" s="417" t="s">
        <v>2155</v>
      </c>
      <c r="B1075" s="417" t="s">
        <v>9665</v>
      </c>
      <c r="C1075" s="417" t="s">
        <v>2281</v>
      </c>
      <c r="D1075" s="417" t="s">
        <v>9645</v>
      </c>
      <c r="E1075" s="391">
        <v>1.32</v>
      </c>
      <c r="F1075" s="418">
        <v>44305</v>
      </c>
      <c r="G1075" s="417" t="s">
        <v>2283</v>
      </c>
      <c r="I1075" s="379">
        <f t="shared" ca="1" si="123"/>
        <v>-266</v>
      </c>
      <c r="J1075" s="379">
        <f t="shared" ca="1" si="124"/>
        <v>-185</v>
      </c>
      <c r="K1075" s="391" t="str">
        <f t="shared" ca="1" si="125"/>
        <v>45,76</v>
      </c>
      <c r="L1075" s="379"/>
      <c r="O1075" s="379"/>
    </row>
    <row r="1076" spans="1:15">
      <c r="A1076" s="417" t="s">
        <v>2155</v>
      </c>
      <c r="B1076" s="417" t="s">
        <v>16779</v>
      </c>
      <c r="C1076" s="417" t="s">
        <v>2281</v>
      </c>
      <c r="D1076" s="417" t="s">
        <v>15985</v>
      </c>
      <c r="E1076" s="391">
        <v>0.4</v>
      </c>
      <c r="F1076" s="418">
        <v>44305</v>
      </c>
      <c r="G1076" s="417" t="s">
        <v>2286</v>
      </c>
      <c r="I1076" s="379">
        <f t="shared" ca="1" si="123"/>
        <v>-266</v>
      </c>
      <c r="J1076" s="379">
        <f t="shared" ca="1" si="124"/>
        <v>-185</v>
      </c>
      <c r="K1076" s="391" t="str">
        <f t="shared" ca="1" si="125"/>
        <v>46,01</v>
      </c>
      <c r="L1076" s="379"/>
      <c r="O1076" s="379"/>
    </row>
    <row r="1077" spans="1:15">
      <c r="A1077" s="417" t="s">
        <v>2155</v>
      </c>
      <c r="B1077" s="417" t="s">
        <v>9666</v>
      </c>
      <c r="C1077" s="417" t="s">
        <v>2281</v>
      </c>
      <c r="D1077" s="417" t="s">
        <v>9621</v>
      </c>
      <c r="E1077" s="391">
        <v>0.55000000000000004</v>
      </c>
      <c r="F1077" s="418">
        <v>44305</v>
      </c>
      <c r="G1077" s="417" t="s">
        <v>2283</v>
      </c>
      <c r="I1077" s="379">
        <f t="shared" ca="1" si="123"/>
        <v>-266</v>
      </c>
      <c r="J1077" s="379">
        <f t="shared" ca="1" si="124"/>
        <v>-185</v>
      </c>
      <c r="K1077" s="391" t="str">
        <f t="shared" ca="1" si="125"/>
        <v>46,26</v>
      </c>
      <c r="L1077" s="379"/>
      <c r="O1077" s="379"/>
    </row>
    <row r="1078" spans="1:15">
      <c r="A1078" s="417" t="s">
        <v>2155</v>
      </c>
      <c r="B1078" s="417" t="s">
        <v>9667</v>
      </c>
      <c r="C1078" s="417" t="s">
        <v>2281</v>
      </c>
      <c r="D1078" s="417" t="s">
        <v>9622</v>
      </c>
      <c r="E1078" s="391">
        <v>0.7</v>
      </c>
      <c r="F1078" s="418">
        <v>44305</v>
      </c>
      <c r="G1078" s="417" t="s">
        <v>2283</v>
      </c>
      <c r="I1078" s="379">
        <f t="shared" ca="1" si="123"/>
        <v>-266</v>
      </c>
      <c r="J1078" s="379">
        <f t="shared" ca="1" si="124"/>
        <v>-185</v>
      </c>
      <c r="K1078" s="391" t="str">
        <f t="shared" ca="1" si="125"/>
        <v>46,76</v>
      </c>
      <c r="L1078" s="379"/>
      <c r="O1078" s="379"/>
    </row>
    <row r="1079" spans="1:15">
      <c r="A1079" s="417" t="s">
        <v>2155</v>
      </c>
      <c r="B1079" s="417" t="s">
        <v>9668</v>
      </c>
      <c r="C1079" s="417" t="s">
        <v>2281</v>
      </c>
      <c r="D1079" s="417" t="s">
        <v>9669</v>
      </c>
      <c r="E1079" s="391">
        <v>0.4</v>
      </c>
      <c r="F1079" s="418">
        <v>44305</v>
      </c>
      <c r="G1079" s="417" t="s">
        <v>2283</v>
      </c>
      <c r="I1079" s="379">
        <f t="shared" ca="1" si="123"/>
        <v>-266</v>
      </c>
      <c r="J1079" s="379">
        <f t="shared" ca="1" si="124"/>
        <v>-185</v>
      </c>
      <c r="K1079" s="391" t="str">
        <f t="shared" ca="1" si="125"/>
        <v>47,76</v>
      </c>
      <c r="L1079" s="379"/>
      <c r="O1079" s="379"/>
    </row>
    <row r="1080" spans="1:15">
      <c r="A1080" s="417" t="s">
        <v>2155</v>
      </c>
      <c r="B1080" s="417" t="s">
        <v>9670</v>
      </c>
      <c r="C1080" s="417" t="s">
        <v>2281</v>
      </c>
      <c r="D1080" s="417" t="s">
        <v>9671</v>
      </c>
      <c r="E1080" s="391">
        <v>0.51</v>
      </c>
      <c r="F1080" s="418">
        <v>44305</v>
      </c>
      <c r="G1080" s="417" t="s">
        <v>2283</v>
      </c>
      <c r="I1080" s="379">
        <f t="shared" ca="1" si="123"/>
        <v>-266</v>
      </c>
      <c r="J1080" s="379">
        <f t="shared" ca="1" si="124"/>
        <v>-185</v>
      </c>
      <c r="K1080" s="391" t="str">
        <f t="shared" ca="1" si="125"/>
        <v>49,76</v>
      </c>
      <c r="L1080" s="379"/>
      <c r="O1080" s="379"/>
    </row>
    <row r="1081" spans="1:15">
      <c r="A1081" s="417" t="s">
        <v>2155</v>
      </c>
      <c r="B1081" s="417" t="s">
        <v>9672</v>
      </c>
      <c r="C1081" s="417" t="s">
        <v>2281</v>
      </c>
      <c r="D1081" s="417" t="s">
        <v>9673</v>
      </c>
      <c r="E1081" s="391">
        <v>0.3</v>
      </c>
      <c r="F1081" s="418">
        <v>44305</v>
      </c>
      <c r="G1081" s="417" t="s">
        <v>2283</v>
      </c>
      <c r="I1081" s="379">
        <f t="shared" ca="1" si="123"/>
        <v>-266</v>
      </c>
      <c r="J1081" s="379">
        <f t="shared" ca="1" si="124"/>
        <v>-185</v>
      </c>
      <c r="K1081" s="391" t="str">
        <f t="shared" ca="1" si="125"/>
        <v>51,51</v>
      </c>
      <c r="L1081" s="379"/>
      <c r="O1081" s="379"/>
    </row>
    <row r="1082" spans="1:15">
      <c r="A1082" s="417" t="s">
        <v>2155</v>
      </c>
      <c r="B1082" s="417" t="s">
        <v>9674</v>
      </c>
      <c r="C1082" s="417" t="s">
        <v>2281</v>
      </c>
      <c r="D1082" s="417" t="s">
        <v>9675</v>
      </c>
      <c r="E1082" s="391">
        <v>0.27</v>
      </c>
      <c r="F1082" s="418">
        <v>44305</v>
      </c>
      <c r="G1082" s="417" t="s">
        <v>2283</v>
      </c>
      <c r="I1082" s="379">
        <f t="shared" ca="1" si="123"/>
        <v>-266</v>
      </c>
      <c r="J1082" s="379">
        <f t="shared" ca="1" si="124"/>
        <v>-185</v>
      </c>
      <c r="K1082" s="391" t="str">
        <f t="shared" ca="1" si="125"/>
        <v>55,51</v>
      </c>
      <c r="L1082" s="379"/>
      <c r="O1082" s="379"/>
    </row>
    <row r="1083" spans="1:15">
      <c r="A1083" s="417" t="s">
        <v>2155</v>
      </c>
      <c r="B1083" s="417" t="s">
        <v>18211</v>
      </c>
      <c r="C1083" s="417" t="s">
        <v>2281</v>
      </c>
      <c r="D1083" s="417" t="s">
        <v>18212</v>
      </c>
      <c r="E1083" s="391">
        <v>6</v>
      </c>
      <c r="F1083" s="418">
        <v>44305</v>
      </c>
      <c r="G1083" s="417" t="s">
        <v>2286</v>
      </c>
      <c r="I1083" s="379">
        <f t="shared" ca="1" si="123"/>
        <v>-266</v>
      </c>
      <c r="J1083" s="379">
        <f t="shared" ca="1" si="124"/>
        <v>-185</v>
      </c>
      <c r="K1083" s="391" t="str">
        <f t="shared" ca="1" si="125"/>
        <v>72,01</v>
      </c>
      <c r="L1083" s="379"/>
      <c r="O1083" s="379"/>
    </row>
    <row r="1084" spans="1:15">
      <c r="A1084" s="417" t="s">
        <v>2155</v>
      </c>
      <c r="B1084" s="417" t="s">
        <v>2567</v>
      </c>
      <c r="C1084" s="417" t="s">
        <v>2281</v>
      </c>
      <c r="D1084" s="417" t="s">
        <v>9654</v>
      </c>
      <c r="E1084" s="391">
        <v>15.8</v>
      </c>
      <c r="F1084" s="418">
        <v>44337</v>
      </c>
      <c r="G1084" s="417" t="s">
        <v>2283</v>
      </c>
      <c r="I1084" s="379">
        <f t="shared" ca="1" si="123"/>
        <v>-234</v>
      </c>
      <c r="J1084" s="379">
        <f t="shared" ca="1" si="124"/>
        <v>-163</v>
      </c>
      <c r="K1084" s="391" t="str">
        <f t="shared" ca="1" si="125"/>
        <v>22,26</v>
      </c>
      <c r="L1084" s="379"/>
      <c r="O1084" s="379"/>
    </row>
    <row r="1085" spans="1:15">
      <c r="A1085" s="417" t="s">
        <v>2155</v>
      </c>
      <c r="B1085" s="417" t="s">
        <v>2568</v>
      </c>
      <c r="C1085" s="417" t="s">
        <v>2281</v>
      </c>
      <c r="D1085" s="417" t="s">
        <v>5856</v>
      </c>
      <c r="E1085" s="391">
        <v>13.75</v>
      </c>
      <c r="F1085" s="418">
        <v>44337</v>
      </c>
      <c r="G1085" s="417" t="s">
        <v>2286</v>
      </c>
      <c r="I1085" s="379">
        <f t="shared" ca="1" si="123"/>
        <v>-234</v>
      </c>
      <c r="J1085" s="379">
        <f t="shared" ca="1" si="124"/>
        <v>-163</v>
      </c>
      <c r="K1085" s="391" t="str">
        <f t="shared" ca="1" si="125"/>
        <v>23,51</v>
      </c>
      <c r="L1085" s="379"/>
      <c r="O1085" s="379"/>
    </row>
    <row r="1086" spans="1:15">
      <c r="A1086" s="417" t="s">
        <v>2155</v>
      </c>
      <c r="B1086" s="417" t="s">
        <v>2569</v>
      </c>
      <c r="C1086" s="417" t="s">
        <v>2281</v>
      </c>
      <c r="D1086" s="417" t="s">
        <v>2603</v>
      </c>
      <c r="E1086" s="391">
        <v>11</v>
      </c>
      <c r="F1086" s="418">
        <v>44337</v>
      </c>
      <c r="G1086" s="417" t="s">
        <v>2283</v>
      </c>
      <c r="I1086" s="379">
        <f t="shared" ca="1" si="123"/>
        <v>-234</v>
      </c>
      <c r="J1086" s="379">
        <f t="shared" ca="1" si="124"/>
        <v>-163</v>
      </c>
      <c r="K1086" s="391" t="str">
        <f t="shared" ca="1" si="125"/>
        <v>24,26</v>
      </c>
      <c r="L1086" s="379"/>
      <c r="O1086" s="379"/>
    </row>
    <row r="1087" spans="1:15">
      <c r="A1087" s="417" t="s">
        <v>2155</v>
      </c>
      <c r="B1087" s="417" t="s">
        <v>2570</v>
      </c>
      <c r="C1087" s="417" t="s">
        <v>2281</v>
      </c>
      <c r="D1087" s="417" t="s">
        <v>9630</v>
      </c>
      <c r="E1087" s="391">
        <v>11</v>
      </c>
      <c r="F1087" s="418">
        <v>44337</v>
      </c>
      <c r="G1087" s="417" t="s">
        <v>2283</v>
      </c>
      <c r="I1087" s="379">
        <f t="shared" ca="1" si="123"/>
        <v>-234</v>
      </c>
      <c r="J1087" s="379">
        <f t="shared" ca="1" si="124"/>
        <v>-163</v>
      </c>
      <c r="K1087" s="391" t="str">
        <f t="shared" ca="1" si="125"/>
        <v>25,26</v>
      </c>
      <c r="L1087" s="379"/>
      <c r="O1087" s="379"/>
    </row>
    <row r="1088" spans="1:15">
      <c r="A1088" s="417" t="s">
        <v>2155</v>
      </c>
      <c r="B1088" s="417" t="s">
        <v>2571</v>
      </c>
      <c r="C1088" s="417" t="s">
        <v>2281</v>
      </c>
      <c r="D1088" s="417" t="s">
        <v>2608</v>
      </c>
      <c r="E1088" s="391">
        <v>13</v>
      </c>
      <c r="F1088" s="418">
        <v>44701</v>
      </c>
      <c r="G1088" s="417" t="s">
        <v>2283</v>
      </c>
      <c r="I1088" s="379">
        <f t="shared" ca="1" si="123"/>
        <v>130</v>
      </c>
      <c r="J1088" s="379">
        <f t="shared" ca="1" si="124"/>
        <v>90</v>
      </c>
      <c r="K1088" s="391" t="str">
        <f t="shared" ca="1" si="125"/>
        <v>29,26</v>
      </c>
      <c r="L1088" s="379"/>
      <c r="O1088" s="379"/>
    </row>
    <row r="1089" spans="1:15">
      <c r="A1089" s="417" t="s">
        <v>2155</v>
      </c>
      <c r="B1089" s="417" t="s">
        <v>2572</v>
      </c>
      <c r="C1089" s="417" t="s">
        <v>2281</v>
      </c>
      <c r="D1089" s="417" t="s">
        <v>3648</v>
      </c>
      <c r="E1089" s="391">
        <v>7.75</v>
      </c>
      <c r="F1089" s="418">
        <v>44337</v>
      </c>
      <c r="G1089" s="417" t="s">
        <v>2283</v>
      </c>
      <c r="I1089" s="379">
        <f t="shared" ca="1" si="123"/>
        <v>-234</v>
      </c>
      <c r="J1089" s="379">
        <f t="shared" ca="1" si="124"/>
        <v>-163</v>
      </c>
      <c r="K1089" s="391" t="str">
        <f t="shared" ca="1" si="125"/>
        <v>33,26</v>
      </c>
      <c r="L1089" s="379"/>
      <c r="O1089" s="379"/>
    </row>
    <row r="1090" spans="1:15">
      <c r="A1090" s="417" t="s">
        <v>2155</v>
      </c>
      <c r="B1090" s="417" t="s">
        <v>2573</v>
      </c>
      <c r="C1090" s="417" t="s">
        <v>2281</v>
      </c>
      <c r="D1090" s="417" t="s">
        <v>9606</v>
      </c>
      <c r="E1090" s="391">
        <v>0.28999999999999998</v>
      </c>
      <c r="F1090" s="418">
        <v>44337</v>
      </c>
      <c r="G1090" s="417" t="s">
        <v>2286</v>
      </c>
      <c r="I1090" s="379">
        <f t="shared" ca="1" si="123"/>
        <v>-234</v>
      </c>
      <c r="J1090" s="379">
        <f t="shared" ca="1" si="124"/>
        <v>-163</v>
      </c>
      <c r="K1090" s="391" t="str">
        <f t="shared" ca="1" si="125"/>
        <v>34,01</v>
      </c>
      <c r="L1090" s="379"/>
      <c r="O1090" s="379"/>
    </row>
    <row r="1091" spans="1:15">
      <c r="A1091" s="417" t="s">
        <v>2155</v>
      </c>
      <c r="B1091" s="417" t="s">
        <v>2574</v>
      </c>
      <c r="C1091" s="417" t="s">
        <v>2281</v>
      </c>
      <c r="D1091" s="417" t="s">
        <v>9605</v>
      </c>
      <c r="E1091" s="391">
        <v>0.2</v>
      </c>
      <c r="F1091" s="418">
        <v>44337</v>
      </c>
      <c r="G1091" s="417" t="s">
        <v>2286</v>
      </c>
      <c r="I1091" s="379">
        <f t="shared" ca="1" si="123"/>
        <v>-234</v>
      </c>
      <c r="J1091" s="379">
        <f t="shared" ca="1" si="124"/>
        <v>-163</v>
      </c>
      <c r="K1091" s="391" t="str">
        <f t="shared" ca="1" si="125"/>
        <v>34,51</v>
      </c>
      <c r="L1091" s="379"/>
      <c r="O1091" s="379"/>
    </row>
    <row r="1092" spans="1:15">
      <c r="A1092" s="417" t="s">
        <v>2155</v>
      </c>
      <c r="B1092" s="417" t="s">
        <v>2575</v>
      </c>
      <c r="C1092" s="417" t="s">
        <v>2281</v>
      </c>
      <c r="D1092" s="417" t="s">
        <v>9638</v>
      </c>
      <c r="E1092" s="391">
        <v>0.01</v>
      </c>
      <c r="F1092" s="418">
        <v>44337</v>
      </c>
      <c r="G1092" s="417" t="s">
        <v>2286</v>
      </c>
      <c r="I1092" s="379">
        <f t="shared" ca="1" si="123"/>
        <v>-234</v>
      </c>
      <c r="J1092" s="379">
        <f t="shared" ca="1" si="124"/>
        <v>-163</v>
      </c>
      <c r="K1092" s="391" t="str">
        <f t="shared" ca="1" si="125"/>
        <v>35,01</v>
      </c>
      <c r="L1092" s="379"/>
      <c r="O1092" s="379"/>
    </row>
    <row r="1093" spans="1:15">
      <c r="A1093" s="417" t="s">
        <v>2155</v>
      </c>
      <c r="B1093" s="417" t="s">
        <v>2576</v>
      </c>
      <c r="C1093" s="417" t="s">
        <v>2281</v>
      </c>
      <c r="D1093" s="417" t="s">
        <v>9608</v>
      </c>
      <c r="E1093" s="391">
        <v>4.8</v>
      </c>
      <c r="F1093" s="418">
        <v>44337</v>
      </c>
      <c r="G1093" s="417" t="s">
        <v>2283</v>
      </c>
      <c r="I1093" s="379">
        <f t="shared" ca="1" si="123"/>
        <v>-234</v>
      </c>
      <c r="J1093" s="379">
        <f t="shared" ca="1" si="124"/>
        <v>-163</v>
      </c>
      <c r="K1093" s="391" t="str">
        <f t="shared" ca="1" si="125"/>
        <v>35,26</v>
      </c>
      <c r="L1093" s="379"/>
      <c r="O1093" s="379"/>
    </row>
    <row r="1094" spans="1:15">
      <c r="A1094" s="417" t="s">
        <v>2155</v>
      </c>
      <c r="B1094" s="417" t="s">
        <v>2577</v>
      </c>
      <c r="C1094" s="417" t="s">
        <v>2281</v>
      </c>
      <c r="D1094" s="417" t="s">
        <v>9640</v>
      </c>
      <c r="E1094" s="391">
        <v>0.01</v>
      </c>
      <c r="F1094" s="418">
        <v>44337</v>
      </c>
      <c r="G1094" s="417" t="s">
        <v>2286</v>
      </c>
      <c r="I1094" s="379">
        <f t="shared" ca="1" si="123"/>
        <v>-234</v>
      </c>
      <c r="J1094" s="379">
        <f t="shared" ca="1" si="124"/>
        <v>-163</v>
      </c>
      <c r="K1094" s="391" t="str">
        <f t="shared" ca="1" si="125"/>
        <v>35,51</v>
      </c>
      <c r="L1094" s="379"/>
      <c r="O1094" s="379"/>
    </row>
    <row r="1095" spans="1:15">
      <c r="A1095" s="417" t="s">
        <v>2155</v>
      </c>
      <c r="B1095" s="417" t="s">
        <v>2578</v>
      </c>
      <c r="C1095" s="417" t="s">
        <v>2281</v>
      </c>
      <c r="D1095" s="417" t="s">
        <v>9656</v>
      </c>
      <c r="E1095" s="391">
        <v>3.25</v>
      </c>
      <c r="F1095" s="418">
        <v>44337</v>
      </c>
      <c r="G1095" s="417" t="s">
        <v>2283</v>
      </c>
      <c r="I1095" s="379">
        <f t="shared" ca="1" si="123"/>
        <v>-234</v>
      </c>
      <c r="J1095" s="379">
        <f t="shared" ca="1" si="124"/>
        <v>-163</v>
      </c>
      <c r="K1095" s="391" t="str">
        <f t="shared" ca="1" si="125"/>
        <v>35,76</v>
      </c>
      <c r="L1095" s="379"/>
      <c r="O1095" s="379"/>
    </row>
    <row r="1096" spans="1:15">
      <c r="A1096" s="417" t="s">
        <v>2155</v>
      </c>
      <c r="B1096" s="417" t="s">
        <v>2579</v>
      </c>
      <c r="C1096" s="417" t="s">
        <v>2281</v>
      </c>
      <c r="D1096" s="417" t="s">
        <v>9676</v>
      </c>
      <c r="E1096" s="391">
        <v>0.05</v>
      </c>
      <c r="F1096" s="418">
        <v>44337</v>
      </c>
      <c r="G1096" s="417" t="s">
        <v>2286</v>
      </c>
      <c r="I1096" s="379">
        <f t="shared" ca="1" si="123"/>
        <v>-234</v>
      </c>
      <c r="J1096" s="379">
        <f t="shared" ca="1" si="124"/>
        <v>-163</v>
      </c>
      <c r="K1096" s="391" t="str">
        <f t="shared" ca="1" si="125"/>
        <v>36,01</v>
      </c>
      <c r="L1096" s="379"/>
      <c r="O1096" s="379"/>
    </row>
    <row r="1097" spans="1:15">
      <c r="A1097" s="417" t="s">
        <v>2155</v>
      </c>
      <c r="B1097" s="417" t="s">
        <v>2580</v>
      </c>
      <c r="C1097" s="417" t="s">
        <v>2281</v>
      </c>
      <c r="D1097" s="417" t="s">
        <v>9677</v>
      </c>
      <c r="E1097" s="391">
        <v>1.1000000000000001</v>
      </c>
      <c r="F1097" s="418">
        <v>44337</v>
      </c>
      <c r="G1097" s="417" t="s">
        <v>2283</v>
      </c>
      <c r="I1097" s="379">
        <f t="shared" ca="1" si="123"/>
        <v>-234</v>
      </c>
      <c r="J1097" s="379">
        <f t="shared" ca="1" si="124"/>
        <v>-163</v>
      </c>
      <c r="K1097" s="391" t="str">
        <f t="shared" ca="1" si="125"/>
        <v>36,26</v>
      </c>
      <c r="L1097" s="379"/>
      <c r="O1097" s="379"/>
    </row>
    <row r="1098" spans="1:15">
      <c r="A1098" s="417" t="s">
        <v>2155</v>
      </c>
      <c r="B1098" s="417" t="s">
        <v>2581</v>
      </c>
      <c r="C1098" s="417" t="s">
        <v>2281</v>
      </c>
      <c r="D1098" s="417" t="s">
        <v>9678</v>
      </c>
      <c r="E1098" s="391">
        <v>0.01</v>
      </c>
      <c r="F1098" s="418">
        <v>44337</v>
      </c>
      <c r="G1098" s="417" t="s">
        <v>2283</v>
      </c>
      <c r="I1098" s="379">
        <f t="shared" ref="I1098:I1161" ca="1" si="126">IF(F1098&lt;&gt;"",F1098-$I$199,"")</f>
        <v>-234</v>
      </c>
      <c r="J1098" s="379">
        <f t="shared" ref="J1098:J1161" ca="1" si="127">IF(I1098&lt;&gt;"",NETWORKDAYS($I$199,F1098-1,$N$201:$N$224),"")</f>
        <v>-163</v>
      </c>
      <c r="K1098" s="391" t="str">
        <f t="shared" ref="K1098:K1161" ca="1" si="128">IF(I1098&lt;&gt;"",RIGHT(D1098,LEN(D1098)-FIND(" ",D1098)),"")</f>
        <v>36,76</v>
      </c>
      <c r="L1098" s="379"/>
      <c r="O1098" s="379"/>
    </row>
    <row r="1099" spans="1:15">
      <c r="A1099" s="417" t="s">
        <v>2155</v>
      </c>
      <c r="B1099" s="417" t="s">
        <v>9679</v>
      </c>
      <c r="C1099" s="417" t="s">
        <v>2281</v>
      </c>
      <c r="D1099" s="417" t="s">
        <v>9611</v>
      </c>
      <c r="E1099" s="391">
        <v>4.63</v>
      </c>
      <c r="F1099" s="418">
        <v>44337</v>
      </c>
      <c r="G1099" s="417" t="s">
        <v>2283</v>
      </c>
      <c r="I1099" s="379">
        <f t="shared" ca="1" si="126"/>
        <v>-234</v>
      </c>
      <c r="J1099" s="379">
        <f t="shared" ca="1" si="127"/>
        <v>-163</v>
      </c>
      <c r="K1099" s="391" t="str">
        <f t="shared" ca="1" si="128"/>
        <v>37,76</v>
      </c>
      <c r="L1099" s="379"/>
      <c r="O1099" s="379"/>
    </row>
    <row r="1100" spans="1:15">
      <c r="A1100" s="417" t="s">
        <v>2155</v>
      </c>
      <c r="B1100" s="417" t="s">
        <v>9680</v>
      </c>
      <c r="C1100" s="417" t="s">
        <v>2281</v>
      </c>
      <c r="D1100" s="417" t="s">
        <v>3643</v>
      </c>
      <c r="E1100" s="391">
        <v>2.85</v>
      </c>
      <c r="F1100" s="418">
        <v>44337</v>
      </c>
      <c r="G1100" s="417" t="s">
        <v>2283</v>
      </c>
      <c r="I1100" s="379">
        <f t="shared" ca="1" si="126"/>
        <v>-234</v>
      </c>
      <c r="J1100" s="379">
        <f t="shared" ca="1" si="127"/>
        <v>-163</v>
      </c>
      <c r="K1100" s="391" t="str">
        <f t="shared" ca="1" si="128"/>
        <v>41,26</v>
      </c>
      <c r="L1100" s="379"/>
      <c r="O1100" s="379"/>
    </row>
    <row r="1101" spans="1:15">
      <c r="A1101" s="417" t="s">
        <v>2155</v>
      </c>
      <c r="B1101" s="417" t="s">
        <v>18213</v>
      </c>
      <c r="C1101" s="417" t="s">
        <v>2281</v>
      </c>
      <c r="D1101" s="417" t="s">
        <v>3645</v>
      </c>
      <c r="E1101" s="391">
        <v>2.5</v>
      </c>
      <c r="F1101" s="418">
        <v>44337</v>
      </c>
      <c r="G1101" s="417" t="s">
        <v>2283</v>
      </c>
      <c r="I1101" s="379">
        <f t="shared" ca="1" si="126"/>
        <v>-234</v>
      </c>
      <c r="J1101" s="379">
        <f t="shared" ca="1" si="127"/>
        <v>-163</v>
      </c>
      <c r="K1101" s="391" t="str">
        <f t="shared" ca="1" si="128"/>
        <v>43,26</v>
      </c>
      <c r="L1101" s="379"/>
      <c r="O1101" s="379"/>
    </row>
    <row r="1102" spans="1:15">
      <c r="A1102" s="417" t="s">
        <v>2155</v>
      </c>
      <c r="B1102" s="417" t="s">
        <v>18214</v>
      </c>
      <c r="C1102" s="417" t="s">
        <v>2281</v>
      </c>
      <c r="D1102" s="417" t="s">
        <v>18215</v>
      </c>
      <c r="E1102" s="391">
        <v>0.5</v>
      </c>
      <c r="F1102" s="418">
        <v>44337</v>
      </c>
      <c r="G1102" s="417" t="s">
        <v>2286</v>
      </c>
      <c r="I1102" s="379">
        <f t="shared" ca="1" si="126"/>
        <v>-234</v>
      </c>
      <c r="J1102" s="379">
        <f t="shared" ca="1" si="127"/>
        <v>-163</v>
      </c>
      <c r="K1102" s="391" t="str">
        <f t="shared" ca="1" si="128"/>
        <v>47,51</v>
      </c>
      <c r="L1102" s="379"/>
      <c r="O1102" s="379"/>
    </row>
    <row r="1103" spans="1:15">
      <c r="A1103" s="417" t="s">
        <v>2155</v>
      </c>
      <c r="B1103" s="417" t="s">
        <v>2582</v>
      </c>
      <c r="C1103" s="417" t="s">
        <v>2281</v>
      </c>
      <c r="D1103" s="417" t="s">
        <v>9681</v>
      </c>
      <c r="E1103" s="391">
        <v>5.57</v>
      </c>
      <c r="F1103" s="418">
        <v>44365</v>
      </c>
      <c r="G1103" s="417" t="s">
        <v>2283</v>
      </c>
      <c r="I1103" s="379">
        <f t="shared" ca="1" si="126"/>
        <v>-206</v>
      </c>
      <c r="J1103" s="379">
        <f t="shared" ca="1" si="127"/>
        <v>-144</v>
      </c>
      <c r="K1103" s="391" t="str">
        <f t="shared" ca="1" si="128"/>
        <v>29,94</v>
      </c>
      <c r="L1103" s="379"/>
      <c r="O1103" s="379"/>
    </row>
    <row r="1104" spans="1:15">
      <c r="A1104" s="417" t="s">
        <v>2155</v>
      </c>
      <c r="B1104" s="417" t="s">
        <v>2583</v>
      </c>
      <c r="C1104" s="417" t="s">
        <v>2281</v>
      </c>
      <c r="D1104" s="417" t="s">
        <v>9682</v>
      </c>
      <c r="E1104" s="391">
        <v>0.01</v>
      </c>
      <c r="F1104" s="418">
        <v>44365</v>
      </c>
      <c r="G1104" s="417" t="s">
        <v>2283</v>
      </c>
      <c r="I1104" s="379">
        <f t="shared" ca="1" si="126"/>
        <v>-206</v>
      </c>
      <c r="J1104" s="379">
        <f t="shared" ca="1" si="127"/>
        <v>-144</v>
      </c>
      <c r="K1104" s="391" t="str">
        <f t="shared" ca="1" si="128"/>
        <v>32,94</v>
      </c>
      <c r="L1104" s="379"/>
      <c r="O1104" s="379"/>
    </row>
    <row r="1105" spans="1:15">
      <c r="A1105" s="417" t="s">
        <v>2155</v>
      </c>
      <c r="B1105" s="417" t="s">
        <v>2584</v>
      </c>
      <c r="C1105" s="417" t="s">
        <v>2281</v>
      </c>
      <c r="D1105" s="417" t="s">
        <v>9683</v>
      </c>
      <c r="E1105" s="391">
        <v>3.2</v>
      </c>
      <c r="F1105" s="418">
        <v>44365</v>
      </c>
      <c r="G1105" s="417" t="s">
        <v>2283</v>
      </c>
      <c r="I1105" s="379">
        <f t="shared" ca="1" si="126"/>
        <v>-206</v>
      </c>
      <c r="J1105" s="379">
        <f t="shared" ca="1" si="127"/>
        <v>-144</v>
      </c>
      <c r="K1105" s="391" t="str">
        <f t="shared" ca="1" si="128"/>
        <v>33,94</v>
      </c>
      <c r="L1105" s="379"/>
      <c r="O1105" s="379"/>
    </row>
    <row r="1106" spans="1:15">
      <c r="A1106" s="417" t="s">
        <v>2155</v>
      </c>
      <c r="B1106" s="417" t="s">
        <v>9684</v>
      </c>
      <c r="C1106" s="417" t="s">
        <v>2281</v>
      </c>
      <c r="D1106" s="417" t="s">
        <v>9685</v>
      </c>
      <c r="E1106" s="391">
        <v>0.01</v>
      </c>
      <c r="F1106" s="418">
        <v>44365</v>
      </c>
      <c r="G1106" s="417" t="s">
        <v>2283</v>
      </c>
      <c r="I1106" s="379">
        <f t="shared" ca="1" si="126"/>
        <v>-206</v>
      </c>
      <c r="J1106" s="379">
        <f t="shared" ca="1" si="127"/>
        <v>-144</v>
      </c>
      <c r="K1106" s="391" t="str">
        <f t="shared" ca="1" si="128"/>
        <v>35,44</v>
      </c>
      <c r="L1106" s="379"/>
      <c r="O1106" s="379"/>
    </row>
    <row r="1107" spans="1:15">
      <c r="A1107" s="417" t="s">
        <v>2155</v>
      </c>
      <c r="B1107" s="417" t="s">
        <v>9686</v>
      </c>
      <c r="C1107" s="417" t="s">
        <v>2281</v>
      </c>
      <c r="D1107" s="417" t="s">
        <v>7227</v>
      </c>
      <c r="E1107" s="391">
        <v>6</v>
      </c>
      <c r="F1107" s="418">
        <v>44365</v>
      </c>
      <c r="G1107" s="417" t="s">
        <v>2283</v>
      </c>
      <c r="I1107" s="379">
        <f t="shared" ca="1" si="126"/>
        <v>-206</v>
      </c>
      <c r="J1107" s="379">
        <f t="shared" ca="1" si="127"/>
        <v>-144</v>
      </c>
      <c r="K1107" s="391" t="str">
        <f t="shared" ca="1" si="128"/>
        <v>35,94</v>
      </c>
      <c r="L1107" s="379"/>
      <c r="O1107" s="379"/>
    </row>
    <row r="1108" spans="1:15">
      <c r="A1108" s="417" t="s">
        <v>2155</v>
      </c>
      <c r="B1108" s="417" t="s">
        <v>2585</v>
      </c>
      <c r="C1108" s="417" t="s">
        <v>2281</v>
      </c>
      <c r="D1108" s="417" t="s">
        <v>7222</v>
      </c>
      <c r="E1108" s="391">
        <v>2</v>
      </c>
      <c r="F1108" s="418">
        <v>44365</v>
      </c>
      <c r="G1108" s="417" t="s">
        <v>2283</v>
      </c>
      <c r="I1108" s="379">
        <f t="shared" ca="1" si="126"/>
        <v>-206</v>
      </c>
      <c r="J1108" s="379">
        <f t="shared" ca="1" si="127"/>
        <v>-144</v>
      </c>
      <c r="K1108" s="391" t="str">
        <f t="shared" ca="1" si="128"/>
        <v>37,94</v>
      </c>
      <c r="L1108" s="379"/>
      <c r="O1108" s="379"/>
    </row>
    <row r="1109" spans="1:15">
      <c r="A1109" s="417" t="s">
        <v>2155</v>
      </c>
      <c r="B1109" s="417" t="s">
        <v>7520</v>
      </c>
      <c r="C1109" s="417" t="s">
        <v>2281</v>
      </c>
      <c r="D1109" s="417" t="s">
        <v>9687</v>
      </c>
      <c r="E1109" s="391">
        <v>1.35</v>
      </c>
      <c r="F1109" s="418">
        <v>44365</v>
      </c>
      <c r="G1109" s="417" t="s">
        <v>2283</v>
      </c>
      <c r="I1109" s="379">
        <f t="shared" ca="1" si="126"/>
        <v>-206</v>
      </c>
      <c r="J1109" s="379">
        <f t="shared" ca="1" si="127"/>
        <v>-144</v>
      </c>
      <c r="K1109" s="391" t="str">
        <f t="shared" ca="1" si="128"/>
        <v>38,94</v>
      </c>
      <c r="L1109" s="379"/>
      <c r="O1109" s="379"/>
    </row>
    <row r="1110" spans="1:15">
      <c r="A1110" s="417" t="s">
        <v>2155</v>
      </c>
      <c r="B1110" s="417" t="s">
        <v>2586</v>
      </c>
      <c r="C1110" s="417" t="s">
        <v>2281</v>
      </c>
      <c r="D1110" s="417" t="s">
        <v>9688</v>
      </c>
      <c r="E1110" s="391">
        <v>4</v>
      </c>
      <c r="F1110" s="418">
        <v>44365</v>
      </c>
      <c r="G1110" s="417" t="s">
        <v>2283</v>
      </c>
      <c r="I1110" s="379">
        <f t="shared" ca="1" si="126"/>
        <v>-206</v>
      </c>
      <c r="J1110" s="379">
        <f t="shared" ca="1" si="127"/>
        <v>-144</v>
      </c>
      <c r="K1110" s="391" t="str">
        <f t="shared" ca="1" si="128"/>
        <v>39,94</v>
      </c>
      <c r="L1110" s="379"/>
      <c r="O1110" s="379"/>
    </row>
    <row r="1111" spans="1:15">
      <c r="A1111" s="417" t="s">
        <v>2155</v>
      </c>
      <c r="B1111" s="417" t="s">
        <v>9689</v>
      </c>
      <c r="C1111" s="417" t="s">
        <v>2281</v>
      </c>
      <c r="D1111" s="417" t="s">
        <v>9690</v>
      </c>
      <c r="E1111" s="391">
        <v>3.02</v>
      </c>
      <c r="F1111" s="418">
        <v>44365</v>
      </c>
      <c r="G1111" s="417" t="s">
        <v>2283</v>
      </c>
      <c r="I1111" s="379">
        <f t="shared" ca="1" si="126"/>
        <v>-206</v>
      </c>
      <c r="J1111" s="379">
        <f t="shared" ca="1" si="127"/>
        <v>-144</v>
      </c>
      <c r="K1111" s="391" t="str">
        <f t="shared" ca="1" si="128"/>
        <v>41,44</v>
      </c>
      <c r="L1111" s="379"/>
      <c r="O1111" s="379"/>
    </row>
    <row r="1112" spans="1:15">
      <c r="A1112" s="417" t="s">
        <v>2155</v>
      </c>
      <c r="B1112" s="417" t="s">
        <v>9691</v>
      </c>
      <c r="C1112" s="417" t="s">
        <v>2281</v>
      </c>
      <c r="D1112" s="417" t="s">
        <v>9692</v>
      </c>
      <c r="E1112" s="391">
        <v>9</v>
      </c>
      <c r="F1112" s="418">
        <v>44365</v>
      </c>
      <c r="G1112" s="417" t="s">
        <v>2283</v>
      </c>
      <c r="I1112" s="379">
        <f t="shared" ca="1" si="126"/>
        <v>-206</v>
      </c>
      <c r="J1112" s="379">
        <f t="shared" ca="1" si="127"/>
        <v>-144</v>
      </c>
      <c r="K1112" s="391" t="str">
        <f t="shared" ca="1" si="128"/>
        <v>43,94</v>
      </c>
      <c r="L1112" s="379"/>
      <c r="O1112" s="379"/>
    </row>
    <row r="1113" spans="1:15">
      <c r="A1113" s="417" t="s">
        <v>2155</v>
      </c>
      <c r="B1113" s="417" t="s">
        <v>9693</v>
      </c>
      <c r="C1113" s="417" t="s">
        <v>2281</v>
      </c>
      <c r="D1113" s="417" t="s">
        <v>9694</v>
      </c>
      <c r="E1113" s="391">
        <v>1.2</v>
      </c>
      <c r="F1113" s="418">
        <v>44365</v>
      </c>
      <c r="G1113" s="417" t="s">
        <v>2286</v>
      </c>
      <c r="I1113" s="379">
        <f t="shared" ca="1" si="126"/>
        <v>-206</v>
      </c>
      <c r="J1113" s="379">
        <f t="shared" ca="1" si="127"/>
        <v>-144</v>
      </c>
      <c r="K1113" s="391" t="str">
        <f t="shared" ca="1" si="128"/>
        <v>45,19</v>
      </c>
      <c r="L1113" s="379"/>
      <c r="O1113" s="379"/>
    </row>
    <row r="1114" spans="1:15">
      <c r="A1114" s="417" t="s">
        <v>2155</v>
      </c>
      <c r="B1114" s="417" t="s">
        <v>9695</v>
      </c>
      <c r="C1114" s="417" t="s">
        <v>2281</v>
      </c>
      <c r="D1114" s="417" t="s">
        <v>9696</v>
      </c>
      <c r="E1114" s="391">
        <v>0.64</v>
      </c>
      <c r="F1114" s="418">
        <v>44365</v>
      </c>
      <c r="G1114" s="417" t="s">
        <v>2283</v>
      </c>
      <c r="I1114" s="379">
        <f t="shared" ca="1" si="126"/>
        <v>-206</v>
      </c>
      <c r="J1114" s="379">
        <f t="shared" ca="1" si="127"/>
        <v>-144</v>
      </c>
      <c r="K1114" s="391" t="str">
        <f t="shared" ca="1" si="128"/>
        <v>45,94</v>
      </c>
      <c r="L1114" s="379"/>
      <c r="O1114" s="379"/>
    </row>
    <row r="1115" spans="1:15">
      <c r="A1115" s="417" t="s">
        <v>2155</v>
      </c>
      <c r="B1115" s="417" t="s">
        <v>16780</v>
      </c>
      <c r="C1115" s="417" t="s">
        <v>2281</v>
      </c>
      <c r="D1115" s="417" t="s">
        <v>9798</v>
      </c>
      <c r="E1115" s="391">
        <v>1.36</v>
      </c>
      <c r="F1115" s="418">
        <v>44365</v>
      </c>
      <c r="G1115" s="417" t="s">
        <v>2283</v>
      </c>
      <c r="I1115" s="379">
        <f t="shared" ca="1" si="126"/>
        <v>-206</v>
      </c>
      <c r="J1115" s="379">
        <f t="shared" ca="1" si="127"/>
        <v>-144</v>
      </c>
      <c r="K1115" s="391" t="str">
        <f t="shared" ca="1" si="128"/>
        <v>49,44</v>
      </c>
      <c r="L1115" s="379"/>
      <c r="O1115" s="379"/>
    </row>
    <row r="1116" spans="1:15">
      <c r="A1116" s="417" t="s">
        <v>2155</v>
      </c>
      <c r="B1116" s="417" t="s">
        <v>9697</v>
      </c>
      <c r="C1116" s="417" t="s">
        <v>2281</v>
      </c>
      <c r="D1116" s="417" t="s">
        <v>9698</v>
      </c>
      <c r="E1116" s="391">
        <v>0.9</v>
      </c>
      <c r="F1116" s="418">
        <v>44365</v>
      </c>
      <c r="G1116" s="417" t="s">
        <v>2286</v>
      </c>
      <c r="I1116" s="379">
        <f t="shared" ca="1" si="126"/>
        <v>-206</v>
      </c>
      <c r="J1116" s="379">
        <f t="shared" ca="1" si="127"/>
        <v>-144</v>
      </c>
      <c r="K1116" s="391" t="str">
        <f t="shared" ca="1" si="128"/>
        <v>50,44</v>
      </c>
      <c r="L1116" s="379"/>
      <c r="O1116" s="379"/>
    </row>
    <row r="1117" spans="1:15">
      <c r="A1117" s="417" t="s">
        <v>2155</v>
      </c>
      <c r="B1117" s="417" t="s">
        <v>16781</v>
      </c>
      <c r="C1117" s="417" t="s">
        <v>2281</v>
      </c>
      <c r="D1117" s="417" t="s">
        <v>9801</v>
      </c>
      <c r="E1117" s="391">
        <v>0.75</v>
      </c>
      <c r="F1117" s="418">
        <v>44365</v>
      </c>
      <c r="G1117" s="417" t="s">
        <v>2283</v>
      </c>
      <c r="I1117" s="379">
        <f t="shared" ca="1" si="126"/>
        <v>-206</v>
      </c>
      <c r="J1117" s="379">
        <f t="shared" ca="1" si="127"/>
        <v>-144</v>
      </c>
      <c r="K1117" s="391" t="str">
        <f t="shared" ca="1" si="128"/>
        <v>51,94</v>
      </c>
      <c r="L1117" s="379"/>
      <c r="O1117" s="379"/>
    </row>
    <row r="1118" spans="1:15">
      <c r="A1118" s="417" t="s">
        <v>2155</v>
      </c>
      <c r="B1118" s="417" t="s">
        <v>2587</v>
      </c>
      <c r="C1118" s="417" t="s">
        <v>2281</v>
      </c>
      <c r="D1118" s="417" t="s">
        <v>9699</v>
      </c>
      <c r="E1118" s="391">
        <v>8.5</v>
      </c>
      <c r="F1118" s="418">
        <v>44757</v>
      </c>
      <c r="G1118" s="417" t="s">
        <v>2286</v>
      </c>
      <c r="I1118" s="379">
        <f t="shared" ca="1" si="126"/>
        <v>186</v>
      </c>
      <c r="J1118" s="379">
        <f t="shared" ca="1" si="127"/>
        <v>129</v>
      </c>
      <c r="K1118" s="391" t="str">
        <f t="shared" ca="1" si="128"/>
        <v>28,73</v>
      </c>
      <c r="L1118" s="379"/>
      <c r="O1118" s="379"/>
    </row>
    <row r="1119" spans="1:15">
      <c r="A1119" s="417" t="s">
        <v>2155</v>
      </c>
      <c r="B1119" s="417" t="s">
        <v>9700</v>
      </c>
      <c r="C1119" s="417" t="s">
        <v>2281</v>
      </c>
      <c r="D1119" s="417" t="s">
        <v>5905</v>
      </c>
      <c r="E1119" s="391">
        <v>4.91</v>
      </c>
      <c r="F1119" s="418">
        <v>44393</v>
      </c>
      <c r="G1119" s="417" t="s">
        <v>2283</v>
      </c>
      <c r="I1119" s="379">
        <f t="shared" ca="1" si="126"/>
        <v>-178</v>
      </c>
      <c r="J1119" s="379">
        <f t="shared" ca="1" si="127"/>
        <v>-124</v>
      </c>
      <c r="K1119" s="391" t="str">
        <f t="shared" ca="1" si="128"/>
        <v>38,74</v>
      </c>
      <c r="L1119" s="379"/>
      <c r="O1119" s="379"/>
    </row>
    <row r="1120" spans="1:15">
      <c r="A1120" s="417" t="s">
        <v>2155</v>
      </c>
      <c r="B1120" s="417" t="s">
        <v>9701</v>
      </c>
      <c r="C1120" s="417" t="s">
        <v>2281</v>
      </c>
      <c r="D1120" s="417" t="s">
        <v>9570</v>
      </c>
      <c r="E1120" s="391">
        <v>2.67</v>
      </c>
      <c r="F1120" s="418">
        <v>44393</v>
      </c>
      <c r="G1120" s="417" t="s">
        <v>2286</v>
      </c>
      <c r="I1120" s="379">
        <f t="shared" ca="1" si="126"/>
        <v>-178</v>
      </c>
      <c r="J1120" s="379">
        <f t="shared" ca="1" si="127"/>
        <v>-124</v>
      </c>
      <c r="K1120" s="391" t="str">
        <f t="shared" ca="1" si="128"/>
        <v>41,99</v>
      </c>
      <c r="L1120" s="379"/>
      <c r="O1120" s="379"/>
    </row>
    <row r="1121" spans="1:15">
      <c r="A1121" s="417" t="s">
        <v>2155</v>
      </c>
      <c r="B1121" s="417" t="s">
        <v>2589</v>
      </c>
      <c r="C1121" s="417" t="s">
        <v>2281</v>
      </c>
      <c r="D1121" s="417" t="s">
        <v>5925</v>
      </c>
      <c r="E1121" s="391">
        <v>1.8</v>
      </c>
      <c r="F1121" s="418">
        <v>44393</v>
      </c>
      <c r="G1121" s="417" t="s">
        <v>2283</v>
      </c>
      <c r="I1121" s="379">
        <f t="shared" ca="1" si="126"/>
        <v>-178</v>
      </c>
      <c r="J1121" s="379">
        <f t="shared" ca="1" si="127"/>
        <v>-124</v>
      </c>
      <c r="K1121" s="391" t="str">
        <f t="shared" ca="1" si="128"/>
        <v>46,74</v>
      </c>
      <c r="L1121" s="379"/>
      <c r="O1121" s="379"/>
    </row>
    <row r="1122" spans="1:15">
      <c r="A1122" s="417" t="s">
        <v>2155</v>
      </c>
      <c r="B1122" s="417" t="s">
        <v>2590</v>
      </c>
      <c r="C1122" s="417" t="s">
        <v>2281</v>
      </c>
      <c r="D1122" s="417" t="s">
        <v>5453</v>
      </c>
      <c r="E1122" s="391">
        <v>18.45</v>
      </c>
      <c r="F1122" s="418">
        <v>44792</v>
      </c>
      <c r="G1122" s="417" t="s">
        <v>2283</v>
      </c>
      <c r="I1122" s="379">
        <f t="shared" ca="1" si="126"/>
        <v>221</v>
      </c>
      <c r="J1122" s="379">
        <f t="shared" ca="1" si="127"/>
        <v>154</v>
      </c>
      <c r="K1122" s="391" t="str">
        <f t="shared" ca="1" si="128"/>
        <v>23,26</v>
      </c>
      <c r="L1122" s="379"/>
      <c r="O1122" s="379"/>
    </row>
    <row r="1123" spans="1:15">
      <c r="A1123" s="417" t="s">
        <v>2155</v>
      </c>
      <c r="B1123" s="417" t="s">
        <v>2591</v>
      </c>
      <c r="C1123" s="417" t="s">
        <v>2281</v>
      </c>
      <c r="D1123" s="417" t="s">
        <v>2603</v>
      </c>
      <c r="E1123" s="391">
        <v>4.62</v>
      </c>
      <c r="F1123" s="418">
        <v>44792</v>
      </c>
      <c r="G1123" s="417" t="s">
        <v>2283</v>
      </c>
      <c r="I1123" s="379">
        <f t="shared" ca="1" si="126"/>
        <v>221</v>
      </c>
      <c r="J1123" s="379">
        <f t="shared" ca="1" si="127"/>
        <v>154</v>
      </c>
      <c r="K1123" s="391" t="str">
        <f t="shared" ca="1" si="128"/>
        <v>24,26</v>
      </c>
      <c r="L1123" s="379"/>
      <c r="O1123" s="379"/>
    </row>
    <row r="1124" spans="1:15">
      <c r="A1124" s="417" t="s">
        <v>2155</v>
      </c>
      <c r="B1124" s="417" t="s">
        <v>2592</v>
      </c>
      <c r="C1124" s="417" t="s">
        <v>2281</v>
      </c>
      <c r="D1124" s="417" t="s">
        <v>9630</v>
      </c>
      <c r="E1124" s="391">
        <v>4.5599999999999996</v>
      </c>
      <c r="F1124" s="418">
        <v>44792</v>
      </c>
      <c r="G1124" s="417" t="s">
        <v>2283</v>
      </c>
      <c r="I1124" s="379">
        <f t="shared" ca="1" si="126"/>
        <v>221</v>
      </c>
      <c r="J1124" s="379">
        <f t="shared" ca="1" si="127"/>
        <v>154</v>
      </c>
      <c r="K1124" s="391" t="str">
        <f t="shared" ca="1" si="128"/>
        <v>25,26</v>
      </c>
      <c r="L1124" s="379"/>
      <c r="O1124" s="379"/>
    </row>
    <row r="1125" spans="1:15">
      <c r="A1125" s="417" t="s">
        <v>2155</v>
      </c>
      <c r="B1125" s="417" t="s">
        <v>2593</v>
      </c>
      <c r="C1125" s="417" t="s">
        <v>2281</v>
      </c>
      <c r="D1125" s="417" t="s">
        <v>8134</v>
      </c>
      <c r="E1125" s="391">
        <v>3.5</v>
      </c>
      <c r="F1125" s="418">
        <v>44428</v>
      </c>
      <c r="G1125" s="417" t="s">
        <v>2286</v>
      </c>
      <c r="I1125" s="379">
        <f t="shared" ca="1" si="126"/>
        <v>-143</v>
      </c>
      <c r="J1125" s="379">
        <f t="shared" ca="1" si="127"/>
        <v>-99</v>
      </c>
      <c r="K1125" s="391" t="str">
        <f t="shared" ca="1" si="128"/>
        <v>29,39</v>
      </c>
      <c r="L1125" s="379"/>
      <c r="O1125" s="379"/>
    </row>
    <row r="1126" spans="1:15">
      <c r="A1126" s="417" t="s">
        <v>2155</v>
      </c>
      <c r="B1126" s="417" t="s">
        <v>18216</v>
      </c>
      <c r="C1126" s="417" t="s">
        <v>2281</v>
      </c>
      <c r="D1126" s="417" t="s">
        <v>18217</v>
      </c>
      <c r="E1126" s="391">
        <v>6.89</v>
      </c>
      <c r="F1126" s="418">
        <v>44428</v>
      </c>
      <c r="G1126" s="417" t="s">
        <v>2286</v>
      </c>
      <c r="I1126" s="379">
        <f t="shared" ca="1" si="126"/>
        <v>-143</v>
      </c>
      <c r="J1126" s="379">
        <f t="shared" ca="1" si="127"/>
        <v>-99</v>
      </c>
      <c r="K1126" s="391" t="str">
        <f t="shared" ca="1" si="128"/>
        <v>34,89</v>
      </c>
      <c r="L1126" s="379"/>
      <c r="O1126" s="379"/>
    </row>
    <row r="1127" spans="1:15">
      <c r="A1127" s="417" t="s">
        <v>2155</v>
      </c>
      <c r="B1127" s="417" t="s">
        <v>2594</v>
      </c>
      <c r="C1127" s="417" t="s">
        <v>2281</v>
      </c>
      <c r="D1127" s="417" t="s">
        <v>9603</v>
      </c>
      <c r="E1127" s="391">
        <v>10.69</v>
      </c>
      <c r="F1127" s="418">
        <v>44792</v>
      </c>
      <c r="G1127" s="417" t="s">
        <v>2283</v>
      </c>
      <c r="I1127" s="379">
        <f t="shared" ca="1" si="126"/>
        <v>221</v>
      </c>
      <c r="J1127" s="379">
        <f t="shared" ca="1" si="127"/>
        <v>154</v>
      </c>
      <c r="K1127" s="391" t="str">
        <f t="shared" ca="1" si="128"/>
        <v>34,26</v>
      </c>
      <c r="L1127" s="379"/>
      <c r="O1127" s="379"/>
    </row>
    <row r="1128" spans="1:15">
      <c r="A1128" s="417" t="s">
        <v>2155</v>
      </c>
      <c r="B1128" s="417" t="s">
        <v>9702</v>
      </c>
      <c r="C1128" s="417" t="s">
        <v>2281</v>
      </c>
      <c r="D1128" s="417" t="s">
        <v>9703</v>
      </c>
      <c r="E1128" s="391">
        <v>3.69</v>
      </c>
      <c r="F1128" s="418">
        <v>44428</v>
      </c>
      <c r="G1128" s="417" t="s">
        <v>2286</v>
      </c>
      <c r="I1128" s="379">
        <f t="shared" ca="1" si="126"/>
        <v>-143</v>
      </c>
      <c r="J1128" s="379">
        <f t="shared" ca="1" si="127"/>
        <v>-99</v>
      </c>
      <c r="K1128" s="391" t="str">
        <f t="shared" ca="1" si="128"/>
        <v>41,39</v>
      </c>
      <c r="L1128" s="379"/>
      <c r="O1128" s="379"/>
    </row>
    <row r="1129" spans="1:15">
      <c r="A1129" s="417" t="s">
        <v>2155</v>
      </c>
      <c r="B1129" s="417" t="s">
        <v>2595</v>
      </c>
      <c r="C1129" s="417" t="s">
        <v>2281</v>
      </c>
      <c r="D1129" s="417" t="s">
        <v>9704</v>
      </c>
      <c r="E1129" s="391">
        <v>3.2</v>
      </c>
      <c r="F1129" s="418">
        <v>44456</v>
      </c>
      <c r="G1129" s="417" t="s">
        <v>2283</v>
      </c>
      <c r="I1129" s="379">
        <f t="shared" ca="1" si="126"/>
        <v>-115</v>
      </c>
      <c r="J1129" s="379">
        <f t="shared" ca="1" si="127"/>
        <v>-80</v>
      </c>
      <c r="K1129" s="391" t="str">
        <f t="shared" ca="1" si="128"/>
        <v>44,64</v>
      </c>
      <c r="L1129" s="379"/>
      <c r="O1129" s="379"/>
    </row>
    <row r="1130" spans="1:15">
      <c r="A1130" s="417" t="s">
        <v>2155</v>
      </c>
      <c r="B1130" s="417" t="s">
        <v>16782</v>
      </c>
      <c r="C1130" s="417" t="s">
        <v>2281</v>
      </c>
      <c r="D1130" s="417" t="s">
        <v>4054</v>
      </c>
      <c r="E1130" s="391">
        <v>4.4000000000000004</v>
      </c>
      <c r="F1130" s="418">
        <v>44484</v>
      </c>
      <c r="G1130" s="417" t="s">
        <v>2283</v>
      </c>
      <c r="I1130" s="379">
        <f t="shared" ca="1" si="126"/>
        <v>-87</v>
      </c>
      <c r="J1130" s="379">
        <f t="shared" ca="1" si="127"/>
        <v>-61</v>
      </c>
      <c r="K1130" s="391" t="str">
        <f t="shared" ca="1" si="128"/>
        <v>39,00</v>
      </c>
      <c r="L1130" s="379"/>
      <c r="O1130" s="379"/>
    </row>
    <row r="1131" spans="1:15">
      <c r="A1131" s="417" t="s">
        <v>2155</v>
      </c>
      <c r="B1131" s="417" t="s">
        <v>18218</v>
      </c>
      <c r="C1131" s="417" t="s">
        <v>2281</v>
      </c>
      <c r="D1131" s="417" t="s">
        <v>16646</v>
      </c>
      <c r="E1131" s="391">
        <v>9.6999999999999993</v>
      </c>
      <c r="F1131" s="418">
        <v>44911</v>
      </c>
      <c r="G1131" s="417" t="s">
        <v>2283</v>
      </c>
      <c r="I1131" s="379">
        <f t="shared" ca="1" si="126"/>
        <v>340</v>
      </c>
      <c r="J1131" s="379">
        <f t="shared" ca="1" si="127"/>
        <v>239</v>
      </c>
      <c r="K1131" s="391" t="str">
        <f t="shared" ca="1" si="128"/>
        <v>29,90</v>
      </c>
      <c r="L1131" s="379"/>
      <c r="O1131" s="379"/>
    </row>
    <row r="1132" spans="1:15">
      <c r="A1132" s="417" t="s">
        <v>2155</v>
      </c>
      <c r="B1132" s="417" t="s">
        <v>9705</v>
      </c>
      <c r="C1132" s="417" t="s">
        <v>2281</v>
      </c>
      <c r="D1132" s="417" t="s">
        <v>9706</v>
      </c>
      <c r="E1132" s="391">
        <v>10.7</v>
      </c>
      <c r="F1132" s="418">
        <v>44911</v>
      </c>
      <c r="G1132" s="417" t="s">
        <v>2283</v>
      </c>
      <c r="I1132" s="379">
        <f t="shared" ca="1" si="126"/>
        <v>340</v>
      </c>
      <c r="J1132" s="379">
        <f t="shared" ca="1" si="127"/>
        <v>239</v>
      </c>
      <c r="K1132" s="391" t="str">
        <f t="shared" ca="1" si="128"/>
        <v>34,90</v>
      </c>
      <c r="L1132" s="379"/>
      <c r="O1132" s="379"/>
    </row>
    <row r="1133" spans="1:15">
      <c r="A1133" s="417" t="s">
        <v>2155</v>
      </c>
      <c r="B1133" s="417" t="s">
        <v>18219</v>
      </c>
      <c r="C1133" s="417" t="s">
        <v>2281</v>
      </c>
      <c r="D1133" s="417" t="s">
        <v>16640</v>
      </c>
      <c r="E1133" s="391">
        <v>3.82</v>
      </c>
      <c r="F1133" s="418">
        <v>44911</v>
      </c>
      <c r="G1133" s="417" t="s">
        <v>2283</v>
      </c>
      <c r="I1133" s="379">
        <f t="shared" ca="1" si="126"/>
        <v>340</v>
      </c>
      <c r="J1133" s="379">
        <f t="shared" ca="1" si="127"/>
        <v>239</v>
      </c>
      <c r="K1133" s="391" t="str">
        <f t="shared" ca="1" si="128"/>
        <v>35,90</v>
      </c>
      <c r="L1133" s="379"/>
      <c r="O1133" s="379"/>
    </row>
    <row r="1134" spans="1:15">
      <c r="A1134" s="417" t="s">
        <v>2155</v>
      </c>
      <c r="B1134" s="417" t="s">
        <v>18220</v>
      </c>
      <c r="C1134" s="417" t="s">
        <v>2281</v>
      </c>
      <c r="D1134" s="417" t="s">
        <v>18221</v>
      </c>
      <c r="E1134" s="391">
        <v>6.48</v>
      </c>
      <c r="F1134" s="418">
        <v>44547</v>
      </c>
      <c r="G1134" s="417" t="s">
        <v>2283</v>
      </c>
      <c r="I1134" s="379">
        <f t="shared" ca="1" si="126"/>
        <v>-24</v>
      </c>
      <c r="J1134" s="379">
        <f t="shared" ca="1" si="127"/>
        <v>-18</v>
      </c>
      <c r="K1134" s="391" t="str">
        <f t="shared" ca="1" si="128"/>
        <v>37,40</v>
      </c>
      <c r="L1134" s="379"/>
      <c r="O1134" s="379"/>
    </row>
    <row r="1135" spans="1:15">
      <c r="A1135" s="417" t="s">
        <v>2155</v>
      </c>
      <c r="B1135" s="417" t="s">
        <v>17745</v>
      </c>
      <c r="C1135" s="417" t="s">
        <v>2281</v>
      </c>
      <c r="D1135" s="417" t="s">
        <v>16643</v>
      </c>
      <c r="E1135" s="391">
        <v>6.29</v>
      </c>
      <c r="F1135" s="418">
        <v>44547</v>
      </c>
      <c r="G1135" s="417" t="s">
        <v>2283</v>
      </c>
      <c r="I1135" s="379">
        <f t="shared" ca="1" si="126"/>
        <v>-24</v>
      </c>
      <c r="J1135" s="379">
        <f t="shared" ca="1" si="127"/>
        <v>-18</v>
      </c>
      <c r="K1135" s="391" t="str">
        <f t="shared" ca="1" si="128"/>
        <v>38,90</v>
      </c>
      <c r="L1135" s="379"/>
      <c r="O1135" s="379"/>
    </row>
    <row r="1136" spans="1:15">
      <c r="A1136" s="417" t="s">
        <v>2155</v>
      </c>
      <c r="B1136" s="417" t="s">
        <v>18222</v>
      </c>
      <c r="C1136" s="417" t="s">
        <v>2281</v>
      </c>
      <c r="D1136" s="417" t="s">
        <v>18223</v>
      </c>
      <c r="E1136" s="391">
        <v>3.4</v>
      </c>
      <c r="F1136" s="418">
        <v>44547</v>
      </c>
      <c r="G1136" s="417" t="s">
        <v>2283</v>
      </c>
      <c r="I1136" s="379">
        <f t="shared" ca="1" si="126"/>
        <v>-24</v>
      </c>
      <c r="J1136" s="379">
        <f t="shared" ca="1" si="127"/>
        <v>-18</v>
      </c>
      <c r="K1136" s="391" t="str">
        <f t="shared" ca="1" si="128"/>
        <v>43,90</v>
      </c>
      <c r="L1136" s="379"/>
      <c r="O1136" s="379"/>
    </row>
    <row r="1137" spans="1:15">
      <c r="A1137" s="417" t="s">
        <v>2155</v>
      </c>
      <c r="B1137" s="417" t="s">
        <v>18224</v>
      </c>
      <c r="C1137" s="417" t="s">
        <v>2281</v>
      </c>
      <c r="D1137" s="417" t="s">
        <v>18225</v>
      </c>
      <c r="E1137" s="391">
        <v>3.67</v>
      </c>
      <c r="F1137" s="418">
        <v>44547</v>
      </c>
      <c r="G1137" s="417" t="s">
        <v>2283</v>
      </c>
      <c r="I1137" s="379">
        <f t="shared" ca="1" si="126"/>
        <v>-24</v>
      </c>
      <c r="J1137" s="379">
        <f t="shared" ca="1" si="127"/>
        <v>-18</v>
      </c>
      <c r="K1137" s="391" t="str">
        <f t="shared" ca="1" si="128"/>
        <v>44,40</v>
      </c>
      <c r="L1137" s="379"/>
      <c r="O1137" s="379"/>
    </row>
    <row r="1138" spans="1:15">
      <c r="A1138" s="417" t="s">
        <v>2155</v>
      </c>
      <c r="B1138" s="417" t="s">
        <v>9707</v>
      </c>
      <c r="C1138" s="417" t="s">
        <v>2281</v>
      </c>
      <c r="D1138" s="417" t="s">
        <v>9708</v>
      </c>
      <c r="E1138" s="391">
        <v>3.2</v>
      </c>
      <c r="F1138" s="418">
        <v>44547</v>
      </c>
      <c r="G1138" s="417" t="s">
        <v>2283</v>
      </c>
      <c r="I1138" s="379">
        <f t="shared" ca="1" si="126"/>
        <v>-24</v>
      </c>
      <c r="J1138" s="379">
        <f t="shared" ca="1" si="127"/>
        <v>-18</v>
      </c>
      <c r="K1138" s="391" t="str">
        <f t="shared" ca="1" si="128"/>
        <v>44,90</v>
      </c>
      <c r="L1138" s="379"/>
      <c r="O1138" s="379"/>
    </row>
    <row r="1139" spans="1:15">
      <c r="A1139" s="417" t="s">
        <v>2155</v>
      </c>
      <c r="B1139" s="417" t="s">
        <v>6581</v>
      </c>
      <c r="C1139" s="417" t="s">
        <v>2332</v>
      </c>
      <c r="D1139" s="417" t="s">
        <v>3638</v>
      </c>
      <c r="E1139" s="391">
        <v>0.01</v>
      </c>
      <c r="F1139" s="418">
        <v>44214</v>
      </c>
      <c r="G1139" s="417" t="s">
        <v>2286</v>
      </c>
      <c r="I1139" s="379">
        <f t="shared" ca="1" si="126"/>
        <v>-357</v>
      </c>
      <c r="J1139" s="379">
        <f t="shared" ca="1" si="127"/>
        <v>-247</v>
      </c>
      <c r="K1139" s="391" t="str">
        <f t="shared" ca="1" si="128"/>
        <v>14,74</v>
      </c>
      <c r="L1139" s="379"/>
      <c r="O1139" s="379"/>
    </row>
    <row r="1140" spans="1:15">
      <c r="A1140" s="417" t="s">
        <v>2155</v>
      </c>
      <c r="B1140" s="417" t="s">
        <v>9709</v>
      </c>
      <c r="C1140" s="417" t="s">
        <v>2332</v>
      </c>
      <c r="D1140" s="417" t="s">
        <v>3695</v>
      </c>
      <c r="E1140" s="391">
        <v>0.01</v>
      </c>
      <c r="F1140" s="418">
        <v>44214</v>
      </c>
      <c r="G1140" s="417" t="s">
        <v>2286</v>
      </c>
      <c r="I1140" s="379">
        <f t="shared" ca="1" si="126"/>
        <v>-357</v>
      </c>
      <c r="J1140" s="379">
        <f t="shared" ca="1" si="127"/>
        <v>-247</v>
      </c>
      <c r="K1140" s="391" t="str">
        <f t="shared" ca="1" si="128"/>
        <v>23,49</v>
      </c>
      <c r="L1140" s="379"/>
      <c r="O1140" s="379"/>
    </row>
    <row r="1141" spans="1:15">
      <c r="A1141" s="417" t="s">
        <v>2155</v>
      </c>
      <c r="B1141" s="417" t="s">
        <v>6582</v>
      </c>
      <c r="C1141" s="417" t="s">
        <v>2332</v>
      </c>
      <c r="D1141" s="417" t="s">
        <v>7356</v>
      </c>
      <c r="E1141" s="391">
        <v>0.04</v>
      </c>
      <c r="F1141" s="418">
        <v>44214</v>
      </c>
      <c r="G1141" s="417" t="s">
        <v>2286</v>
      </c>
      <c r="I1141" s="379">
        <f t="shared" ca="1" si="126"/>
        <v>-357</v>
      </c>
      <c r="J1141" s="379">
        <f t="shared" ca="1" si="127"/>
        <v>-247</v>
      </c>
      <c r="K1141" s="391" t="str">
        <f t="shared" ca="1" si="128"/>
        <v>24,49</v>
      </c>
      <c r="L1141" s="379"/>
      <c r="O1141" s="379"/>
    </row>
    <row r="1142" spans="1:15">
      <c r="A1142" s="417" t="s">
        <v>2155</v>
      </c>
      <c r="B1142" s="417" t="s">
        <v>7538</v>
      </c>
      <c r="C1142" s="417" t="s">
        <v>2332</v>
      </c>
      <c r="D1142" s="417" t="s">
        <v>3684</v>
      </c>
      <c r="E1142" s="391">
        <v>0.02</v>
      </c>
      <c r="F1142" s="418">
        <v>44214</v>
      </c>
      <c r="G1142" s="417" t="s">
        <v>2286</v>
      </c>
      <c r="I1142" s="379">
        <f t="shared" ca="1" si="126"/>
        <v>-357</v>
      </c>
      <c r="J1142" s="379">
        <f t="shared" ca="1" si="127"/>
        <v>-247</v>
      </c>
      <c r="K1142" s="391" t="str">
        <f t="shared" ca="1" si="128"/>
        <v>23,74</v>
      </c>
      <c r="L1142" s="379"/>
      <c r="O1142" s="379"/>
    </row>
    <row r="1143" spans="1:15">
      <c r="A1143" s="417" t="s">
        <v>2155</v>
      </c>
      <c r="B1143" s="417" t="s">
        <v>7539</v>
      </c>
      <c r="C1143" s="417" t="s">
        <v>2332</v>
      </c>
      <c r="D1143" s="417" t="s">
        <v>3685</v>
      </c>
      <c r="E1143" s="391">
        <v>0.03</v>
      </c>
      <c r="F1143" s="418">
        <v>44214</v>
      </c>
      <c r="G1143" s="417" t="s">
        <v>2286</v>
      </c>
      <c r="I1143" s="379">
        <f t="shared" ca="1" si="126"/>
        <v>-357</v>
      </c>
      <c r="J1143" s="379">
        <f t="shared" ca="1" si="127"/>
        <v>-247</v>
      </c>
      <c r="K1143" s="391" t="str">
        <f t="shared" ca="1" si="128"/>
        <v>24,24</v>
      </c>
      <c r="L1143" s="379"/>
      <c r="O1143" s="379"/>
    </row>
    <row r="1144" spans="1:15">
      <c r="A1144" s="417" t="s">
        <v>2155</v>
      </c>
      <c r="B1144" s="417" t="s">
        <v>2602</v>
      </c>
      <c r="C1144" s="417" t="s">
        <v>2332</v>
      </c>
      <c r="D1144" s="417" t="s">
        <v>7355</v>
      </c>
      <c r="E1144" s="391">
        <v>0.03</v>
      </c>
      <c r="F1144" s="418">
        <v>44214</v>
      </c>
      <c r="G1144" s="417" t="s">
        <v>2286</v>
      </c>
      <c r="I1144" s="379">
        <f t="shared" ca="1" si="126"/>
        <v>-357</v>
      </c>
      <c r="J1144" s="379">
        <f t="shared" ca="1" si="127"/>
        <v>-247</v>
      </c>
      <c r="K1144" s="391" t="str">
        <f t="shared" ca="1" si="128"/>
        <v>23,99</v>
      </c>
      <c r="L1144" s="379"/>
      <c r="O1144" s="379"/>
    </row>
    <row r="1145" spans="1:15">
      <c r="A1145" s="417" t="s">
        <v>2155</v>
      </c>
      <c r="B1145" s="417" t="s">
        <v>9710</v>
      </c>
      <c r="C1145" s="417" t="s">
        <v>2332</v>
      </c>
      <c r="D1145" s="417" t="s">
        <v>3671</v>
      </c>
      <c r="E1145" s="391">
        <v>0.04</v>
      </c>
      <c r="F1145" s="418">
        <v>44214</v>
      </c>
      <c r="G1145" s="417" t="s">
        <v>2286</v>
      </c>
      <c r="I1145" s="379">
        <f t="shared" ca="1" si="126"/>
        <v>-357</v>
      </c>
      <c r="J1145" s="379">
        <f t="shared" ca="1" si="127"/>
        <v>-247</v>
      </c>
      <c r="K1145" s="391" t="str">
        <f t="shared" ca="1" si="128"/>
        <v>24,74</v>
      </c>
      <c r="L1145" s="379"/>
      <c r="O1145" s="379"/>
    </row>
    <row r="1146" spans="1:15">
      <c r="A1146" s="417" t="s">
        <v>2155</v>
      </c>
      <c r="B1146" s="417" t="s">
        <v>7540</v>
      </c>
      <c r="C1146" s="417" t="s">
        <v>2332</v>
      </c>
      <c r="D1146" s="417" t="s">
        <v>6447</v>
      </c>
      <c r="E1146" s="391">
        <v>0.33</v>
      </c>
      <c r="F1146" s="418">
        <v>44214</v>
      </c>
      <c r="G1146" s="417" t="s">
        <v>2286</v>
      </c>
      <c r="I1146" s="379">
        <f t="shared" ca="1" si="126"/>
        <v>-357</v>
      </c>
      <c r="J1146" s="379">
        <f t="shared" ca="1" si="127"/>
        <v>-247</v>
      </c>
      <c r="K1146" s="391" t="str">
        <f t="shared" ca="1" si="128"/>
        <v>24,99</v>
      </c>
      <c r="L1146" s="379"/>
      <c r="O1146" s="379"/>
    </row>
    <row r="1147" spans="1:15">
      <c r="A1147" s="417" t="s">
        <v>2155</v>
      </c>
      <c r="B1147" s="417" t="s">
        <v>7541</v>
      </c>
      <c r="C1147" s="417" t="s">
        <v>2332</v>
      </c>
      <c r="D1147" s="417" t="s">
        <v>3686</v>
      </c>
      <c r="E1147" s="391">
        <v>0.09</v>
      </c>
      <c r="F1147" s="418">
        <v>44214</v>
      </c>
      <c r="G1147" s="417" t="s">
        <v>2286</v>
      </c>
      <c r="I1147" s="379">
        <f t="shared" ca="1" si="126"/>
        <v>-357</v>
      </c>
      <c r="J1147" s="379">
        <f t="shared" ca="1" si="127"/>
        <v>-247</v>
      </c>
      <c r="K1147" s="391" t="str">
        <f t="shared" ca="1" si="128"/>
        <v>25,24</v>
      </c>
      <c r="L1147" s="379"/>
      <c r="O1147" s="379"/>
    </row>
    <row r="1148" spans="1:15">
      <c r="A1148" s="417" t="s">
        <v>2155</v>
      </c>
      <c r="B1148" s="417" t="s">
        <v>6583</v>
      </c>
      <c r="C1148" s="417" t="s">
        <v>2332</v>
      </c>
      <c r="D1148" s="417" t="s">
        <v>6448</v>
      </c>
      <c r="E1148" s="391">
        <v>0.03</v>
      </c>
      <c r="F1148" s="418">
        <v>44214</v>
      </c>
      <c r="G1148" s="417" t="s">
        <v>2286</v>
      </c>
      <c r="I1148" s="379">
        <f t="shared" ca="1" si="126"/>
        <v>-357</v>
      </c>
      <c r="J1148" s="379">
        <f t="shared" ca="1" si="127"/>
        <v>-247</v>
      </c>
      <c r="K1148" s="391" t="str">
        <f t="shared" ca="1" si="128"/>
        <v>25,99</v>
      </c>
      <c r="L1148" s="379"/>
      <c r="O1148" s="379"/>
    </row>
    <row r="1149" spans="1:15">
      <c r="A1149" s="417" t="s">
        <v>2155</v>
      </c>
      <c r="B1149" s="417" t="s">
        <v>9711</v>
      </c>
      <c r="C1149" s="417" t="s">
        <v>2332</v>
      </c>
      <c r="D1149" s="417" t="s">
        <v>3687</v>
      </c>
      <c r="E1149" s="391">
        <v>0.08</v>
      </c>
      <c r="F1149" s="418">
        <v>44214</v>
      </c>
      <c r="G1149" s="417" t="s">
        <v>2286</v>
      </c>
      <c r="I1149" s="379">
        <f t="shared" ca="1" si="126"/>
        <v>-357</v>
      </c>
      <c r="J1149" s="379">
        <f t="shared" ca="1" si="127"/>
        <v>-247</v>
      </c>
      <c r="K1149" s="391" t="str">
        <f t="shared" ca="1" si="128"/>
        <v>25,74</v>
      </c>
      <c r="L1149" s="379"/>
      <c r="O1149" s="379"/>
    </row>
    <row r="1150" spans="1:15">
      <c r="A1150" s="417" t="s">
        <v>2155</v>
      </c>
      <c r="B1150" s="417" t="s">
        <v>2604</v>
      </c>
      <c r="C1150" s="417" t="s">
        <v>2332</v>
      </c>
      <c r="D1150" s="417" t="s">
        <v>8062</v>
      </c>
      <c r="E1150" s="391">
        <v>0.01</v>
      </c>
      <c r="F1150" s="418">
        <v>44214</v>
      </c>
      <c r="G1150" s="417" t="s">
        <v>2286</v>
      </c>
      <c r="I1150" s="379">
        <f t="shared" ca="1" si="126"/>
        <v>-357</v>
      </c>
      <c r="J1150" s="379">
        <f t="shared" ca="1" si="127"/>
        <v>-247</v>
      </c>
      <c r="K1150" s="391" t="str">
        <f t="shared" ca="1" si="128"/>
        <v>25,49</v>
      </c>
      <c r="L1150" s="379"/>
      <c r="O1150" s="379"/>
    </row>
    <row r="1151" spans="1:15">
      <c r="A1151" s="417" t="s">
        <v>2155</v>
      </c>
      <c r="B1151" s="417" t="s">
        <v>7542</v>
      </c>
      <c r="C1151" s="417" t="s">
        <v>2332</v>
      </c>
      <c r="D1151" s="417" t="s">
        <v>3673</v>
      </c>
      <c r="E1151" s="391">
        <v>0.01</v>
      </c>
      <c r="F1151" s="418">
        <v>44214</v>
      </c>
      <c r="G1151" s="417" t="s">
        <v>2286</v>
      </c>
      <c r="I1151" s="379">
        <f t="shared" ca="1" si="126"/>
        <v>-357</v>
      </c>
      <c r="J1151" s="379">
        <f t="shared" ca="1" si="127"/>
        <v>-247</v>
      </c>
      <c r="K1151" s="391" t="str">
        <f t="shared" ca="1" si="128"/>
        <v>26,24</v>
      </c>
      <c r="L1151" s="379"/>
      <c r="O1151" s="379"/>
    </row>
    <row r="1152" spans="1:15">
      <c r="A1152" s="417" t="s">
        <v>2155</v>
      </c>
      <c r="B1152" s="417" t="s">
        <v>9712</v>
      </c>
      <c r="C1152" s="417" t="s">
        <v>2332</v>
      </c>
      <c r="D1152" s="417" t="s">
        <v>3694</v>
      </c>
      <c r="E1152" s="391">
        <v>0.03</v>
      </c>
      <c r="F1152" s="418">
        <v>44214</v>
      </c>
      <c r="G1152" s="417" t="s">
        <v>2286</v>
      </c>
      <c r="I1152" s="379">
        <f t="shared" ca="1" si="126"/>
        <v>-357</v>
      </c>
      <c r="J1152" s="379">
        <f t="shared" ca="1" si="127"/>
        <v>-247</v>
      </c>
      <c r="K1152" s="391" t="str">
        <f t="shared" ca="1" si="128"/>
        <v>26,49</v>
      </c>
      <c r="L1152" s="379"/>
      <c r="O1152" s="379"/>
    </row>
    <row r="1153" spans="1:15">
      <c r="A1153" s="417" t="s">
        <v>2155</v>
      </c>
      <c r="B1153" s="417" t="s">
        <v>9713</v>
      </c>
      <c r="C1153" s="417" t="s">
        <v>2332</v>
      </c>
      <c r="D1153" s="417" t="s">
        <v>3688</v>
      </c>
      <c r="E1153" s="391">
        <v>0.06</v>
      </c>
      <c r="F1153" s="418">
        <v>44214</v>
      </c>
      <c r="G1153" s="417" t="s">
        <v>2286</v>
      </c>
      <c r="I1153" s="379">
        <f t="shared" ca="1" si="126"/>
        <v>-357</v>
      </c>
      <c r="J1153" s="379">
        <f t="shared" ca="1" si="127"/>
        <v>-247</v>
      </c>
      <c r="K1153" s="391" t="str">
        <f t="shared" ca="1" si="128"/>
        <v>26,74</v>
      </c>
      <c r="L1153" s="379"/>
      <c r="O1153" s="379"/>
    </row>
    <row r="1154" spans="1:15">
      <c r="A1154" s="417" t="s">
        <v>2155</v>
      </c>
      <c r="B1154" s="417" t="s">
        <v>2605</v>
      </c>
      <c r="C1154" s="417" t="s">
        <v>2332</v>
      </c>
      <c r="D1154" s="417" t="s">
        <v>6449</v>
      </c>
      <c r="E1154" s="391">
        <v>0.02</v>
      </c>
      <c r="F1154" s="418">
        <v>44214</v>
      </c>
      <c r="G1154" s="417" t="s">
        <v>2286</v>
      </c>
      <c r="I1154" s="379">
        <f t="shared" ca="1" si="126"/>
        <v>-357</v>
      </c>
      <c r="J1154" s="379">
        <f t="shared" ca="1" si="127"/>
        <v>-247</v>
      </c>
      <c r="K1154" s="391" t="str">
        <f t="shared" ca="1" si="128"/>
        <v>26,99</v>
      </c>
      <c r="L1154" s="379"/>
      <c r="O1154" s="379"/>
    </row>
    <row r="1155" spans="1:15">
      <c r="A1155" s="417" t="s">
        <v>2155</v>
      </c>
      <c r="B1155" s="417" t="s">
        <v>6584</v>
      </c>
      <c r="C1155" s="417" t="s">
        <v>2332</v>
      </c>
      <c r="D1155" s="417" t="s">
        <v>3689</v>
      </c>
      <c r="E1155" s="391">
        <v>0.01</v>
      </c>
      <c r="F1155" s="418">
        <v>44214</v>
      </c>
      <c r="G1155" s="417" t="s">
        <v>2286</v>
      </c>
      <c r="I1155" s="379">
        <f t="shared" ca="1" si="126"/>
        <v>-357</v>
      </c>
      <c r="J1155" s="379">
        <f t="shared" ca="1" si="127"/>
        <v>-247</v>
      </c>
      <c r="K1155" s="391" t="str">
        <f t="shared" ca="1" si="128"/>
        <v>27,24</v>
      </c>
      <c r="L1155" s="379"/>
      <c r="O1155" s="379"/>
    </row>
    <row r="1156" spans="1:15">
      <c r="A1156" s="417" t="s">
        <v>2155</v>
      </c>
      <c r="B1156" s="417" t="s">
        <v>9714</v>
      </c>
      <c r="C1156" s="417" t="s">
        <v>2332</v>
      </c>
      <c r="D1156" s="417" t="s">
        <v>6450</v>
      </c>
      <c r="E1156" s="391">
        <v>0.05</v>
      </c>
      <c r="F1156" s="418">
        <v>44214</v>
      </c>
      <c r="G1156" s="417" t="s">
        <v>2286</v>
      </c>
      <c r="I1156" s="379">
        <f t="shared" ca="1" si="126"/>
        <v>-357</v>
      </c>
      <c r="J1156" s="379">
        <f t="shared" ca="1" si="127"/>
        <v>-247</v>
      </c>
      <c r="K1156" s="391" t="str">
        <f t="shared" ca="1" si="128"/>
        <v>27,49</v>
      </c>
      <c r="L1156" s="379"/>
      <c r="O1156" s="379"/>
    </row>
    <row r="1157" spans="1:15">
      <c r="A1157" s="417" t="s">
        <v>2155</v>
      </c>
      <c r="B1157" s="417" t="s">
        <v>9715</v>
      </c>
      <c r="C1157" s="417" t="s">
        <v>2332</v>
      </c>
      <c r="D1157" s="417" t="s">
        <v>3667</v>
      </c>
      <c r="E1157" s="391">
        <v>0.01</v>
      </c>
      <c r="F1157" s="418">
        <v>44214</v>
      </c>
      <c r="G1157" s="417" t="s">
        <v>2286</v>
      </c>
      <c r="I1157" s="379">
        <f t="shared" ca="1" si="126"/>
        <v>-357</v>
      </c>
      <c r="J1157" s="379">
        <f t="shared" ca="1" si="127"/>
        <v>-247</v>
      </c>
      <c r="K1157" s="391" t="str">
        <f t="shared" ca="1" si="128"/>
        <v>27,74</v>
      </c>
      <c r="L1157" s="379"/>
      <c r="O1157" s="379"/>
    </row>
    <row r="1158" spans="1:15">
      <c r="A1158" s="417" t="s">
        <v>2155</v>
      </c>
      <c r="B1158" s="417" t="s">
        <v>6585</v>
      </c>
      <c r="C1158" s="417" t="s">
        <v>2332</v>
      </c>
      <c r="D1158" s="417" t="s">
        <v>6439</v>
      </c>
      <c r="E1158" s="391">
        <v>0.01</v>
      </c>
      <c r="F1158" s="418">
        <v>44214</v>
      </c>
      <c r="G1158" s="417" t="s">
        <v>2286</v>
      </c>
      <c r="I1158" s="379">
        <f t="shared" ca="1" si="126"/>
        <v>-357</v>
      </c>
      <c r="J1158" s="379">
        <f t="shared" ca="1" si="127"/>
        <v>-247</v>
      </c>
      <c r="K1158" s="391" t="str">
        <f t="shared" ca="1" si="128"/>
        <v>27,99</v>
      </c>
      <c r="L1158" s="379"/>
      <c r="O1158" s="379"/>
    </row>
    <row r="1159" spans="1:15">
      <c r="A1159" s="417" t="s">
        <v>2155</v>
      </c>
      <c r="B1159" s="417" t="s">
        <v>9716</v>
      </c>
      <c r="C1159" s="417" t="s">
        <v>2332</v>
      </c>
      <c r="D1159" s="417" t="s">
        <v>3690</v>
      </c>
      <c r="E1159" s="391">
        <v>0.09</v>
      </c>
      <c r="F1159" s="418">
        <v>44214</v>
      </c>
      <c r="G1159" s="417" t="s">
        <v>2286</v>
      </c>
      <c r="I1159" s="379">
        <f t="shared" ca="1" si="126"/>
        <v>-357</v>
      </c>
      <c r="J1159" s="379">
        <f t="shared" ca="1" si="127"/>
        <v>-247</v>
      </c>
      <c r="K1159" s="391" t="str">
        <f t="shared" ca="1" si="128"/>
        <v>28,24</v>
      </c>
      <c r="L1159" s="379"/>
      <c r="O1159" s="379"/>
    </row>
    <row r="1160" spans="1:15">
      <c r="A1160" s="417" t="s">
        <v>2155</v>
      </c>
      <c r="B1160" s="417" t="s">
        <v>7543</v>
      </c>
      <c r="C1160" s="417" t="s">
        <v>2332</v>
      </c>
      <c r="D1160" s="417" t="s">
        <v>6451</v>
      </c>
      <c r="E1160" s="391">
        <v>0.01</v>
      </c>
      <c r="F1160" s="418">
        <v>44214</v>
      </c>
      <c r="G1160" s="417" t="s">
        <v>2286</v>
      </c>
      <c r="I1160" s="379">
        <f t="shared" ca="1" si="126"/>
        <v>-357</v>
      </c>
      <c r="J1160" s="379">
        <f t="shared" ca="1" si="127"/>
        <v>-247</v>
      </c>
      <c r="K1160" s="391" t="str">
        <f t="shared" ca="1" si="128"/>
        <v>28,49</v>
      </c>
      <c r="L1160" s="379"/>
      <c r="O1160" s="379"/>
    </row>
    <row r="1161" spans="1:15">
      <c r="A1161" s="417" t="s">
        <v>2155</v>
      </c>
      <c r="B1161" s="417" t="s">
        <v>2606</v>
      </c>
      <c r="C1161" s="417" t="s">
        <v>2332</v>
      </c>
      <c r="D1161" s="417" t="s">
        <v>6441</v>
      </c>
      <c r="E1161" s="391">
        <v>0.05</v>
      </c>
      <c r="F1161" s="418">
        <v>44214</v>
      </c>
      <c r="G1161" s="417" t="s">
        <v>2286</v>
      </c>
      <c r="I1161" s="379">
        <f t="shared" ca="1" si="126"/>
        <v>-357</v>
      </c>
      <c r="J1161" s="379">
        <f t="shared" ca="1" si="127"/>
        <v>-247</v>
      </c>
      <c r="K1161" s="391" t="str">
        <f t="shared" ca="1" si="128"/>
        <v>29,49</v>
      </c>
      <c r="L1161" s="379"/>
      <c r="O1161" s="379"/>
    </row>
    <row r="1162" spans="1:15">
      <c r="A1162" s="417" t="s">
        <v>2155</v>
      </c>
      <c r="B1162" s="417" t="s">
        <v>6586</v>
      </c>
      <c r="C1162" s="417" t="s">
        <v>2332</v>
      </c>
      <c r="D1162" s="417" t="s">
        <v>3691</v>
      </c>
      <c r="E1162" s="391">
        <v>0.01</v>
      </c>
      <c r="F1162" s="418">
        <v>44214</v>
      </c>
      <c r="G1162" s="417" t="s">
        <v>2286</v>
      </c>
      <c r="I1162" s="379">
        <f t="shared" ref="I1162:I1225" ca="1" si="129">IF(F1162&lt;&gt;"",F1162-$I$199,"")</f>
        <v>-357</v>
      </c>
      <c r="J1162" s="379">
        <f t="shared" ref="J1162:J1225" ca="1" si="130">IF(I1162&lt;&gt;"",NETWORKDAYS($I$199,F1162-1,$N$201:$N$224),"")</f>
        <v>-247</v>
      </c>
      <c r="K1162" s="391" t="str">
        <f t="shared" ref="K1162:K1225" ca="1" si="131">IF(I1162&lt;&gt;"",RIGHT(D1162,LEN(D1162)-FIND(" ",D1162)),"")</f>
        <v>28,74</v>
      </c>
      <c r="L1162" s="379"/>
      <c r="O1162" s="379"/>
    </row>
    <row r="1163" spans="1:15">
      <c r="A1163" s="417" t="s">
        <v>2155</v>
      </c>
      <c r="B1163" s="417" t="s">
        <v>7544</v>
      </c>
      <c r="C1163" s="417" t="s">
        <v>2332</v>
      </c>
      <c r="D1163" s="417" t="s">
        <v>3692</v>
      </c>
      <c r="E1163" s="391">
        <v>0.02</v>
      </c>
      <c r="F1163" s="418">
        <v>44214</v>
      </c>
      <c r="G1163" s="417" t="s">
        <v>2286</v>
      </c>
      <c r="I1163" s="379">
        <f t="shared" ca="1" si="129"/>
        <v>-357</v>
      </c>
      <c r="J1163" s="379">
        <f t="shared" ca="1" si="130"/>
        <v>-247</v>
      </c>
      <c r="K1163" s="391" t="str">
        <f t="shared" ca="1" si="131"/>
        <v>29,24</v>
      </c>
      <c r="L1163" s="379"/>
      <c r="O1163" s="379"/>
    </row>
    <row r="1164" spans="1:15">
      <c r="A1164" s="417" t="s">
        <v>2155</v>
      </c>
      <c r="B1164" s="417" t="s">
        <v>2607</v>
      </c>
      <c r="C1164" s="417" t="s">
        <v>2332</v>
      </c>
      <c r="D1164" s="417" t="s">
        <v>6440</v>
      </c>
      <c r="E1164" s="391">
        <v>0.05</v>
      </c>
      <c r="F1164" s="418">
        <v>44214</v>
      </c>
      <c r="G1164" s="417" t="s">
        <v>2286</v>
      </c>
      <c r="I1164" s="379">
        <f t="shared" ca="1" si="129"/>
        <v>-357</v>
      </c>
      <c r="J1164" s="379">
        <f t="shared" ca="1" si="130"/>
        <v>-247</v>
      </c>
      <c r="K1164" s="391" t="str">
        <f t="shared" ca="1" si="131"/>
        <v>28,99</v>
      </c>
      <c r="L1164" s="379"/>
      <c r="O1164" s="379"/>
    </row>
    <row r="1165" spans="1:15">
      <c r="A1165" s="417" t="s">
        <v>2155</v>
      </c>
      <c r="B1165" s="417" t="s">
        <v>6588</v>
      </c>
      <c r="C1165" s="417" t="s">
        <v>2332</v>
      </c>
      <c r="D1165" s="417" t="s">
        <v>3693</v>
      </c>
      <c r="E1165" s="391">
        <v>0.05</v>
      </c>
      <c r="F1165" s="418">
        <v>44214</v>
      </c>
      <c r="G1165" s="417" t="s">
        <v>2286</v>
      </c>
      <c r="I1165" s="379">
        <f t="shared" ca="1" si="129"/>
        <v>-357</v>
      </c>
      <c r="J1165" s="379">
        <f t="shared" ca="1" si="130"/>
        <v>-247</v>
      </c>
      <c r="K1165" s="391" t="str">
        <f t="shared" ca="1" si="131"/>
        <v>29,74</v>
      </c>
      <c r="L1165" s="379"/>
      <c r="O1165" s="379"/>
    </row>
    <row r="1166" spans="1:15">
      <c r="A1166" s="417" t="s">
        <v>2155</v>
      </c>
      <c r="B1166" s="417" t="s">
        <v>7545</v>
      </c>
      <c r="C1166" s="417" t="s">
        <v>2332</v>
      </c>
      <c r="D1166" s="417" t="s">
        <v>6442</v>
      </c>
      <c r="E1166" s="391">
        <v>0.01</v>
      </c>
      <c r="F1166" s="418">
        <v>44214</v>
      </c>
      <c r="G1166" s="417" t="s">
        <v>2286</v>
      </c>
      <c r="I1166" s="379">
        <f t="shared" ca="1" si="129"/>
        <v>-357</v>
      </c>
      <c r="J1166" s="379">
        <f t="shared" ca="1" si="130"/>
        <v>-247</v>
      </c>
      <c r="K1166" s="391" t="str">
        <f t="shared" ca="1" si="131"/>
        <v>29,99</v>
      </c>
      <c r="L1166" s="379"/>
      <c r="O1166" s="379"/>
    </row>
    <row r="1167" spans="1:15">
      <c r="A1167" s="417" t="s">
        <v>2155</v>
      </c>
      <c r="B1167" s="417" t="s">
        <v>6589</v>
      </c>
      <c r="C1167" s="417" t="s">
        <v>2332</v>
      </c>
      <c r="D1167" s="417" t="s">
        <v>3706</v>
      </c>
      <c r="E1167" s="391">
        <v>0.01</v>
      </c>
      <c r="F1167" s="418">
        <v>44214</v>
      </c>
      <c r="G1167" s="417" t="s">
        <v>2286</v>
      </c>
      <c r="I1167" s="379">
        <f t="shared" ca="1" si="129"/>
        <v>-357</v>
      </c>
      <c r="J1167" s="379">
        <f t="shared" ca="1" si="130"/>
        <v>-247</v>
      </c>
      <c r="K1167" s="391" t="str">
        <f t="shared" ca="1" si="131"/>
        <v>30,24</v>
      </c>
      <c r="L1167" s="379"/>
      <c r="O1167" s="379"/>
    </row>
    <row r="1168" spans="1:15">
      <c r="A1168" s="417" t="s">
        <v>2155</v>
      </c>
      <c r="B1168" s="417" t="s">
        <v>6590</v>
      </c>
      <c r="C1168" s="417" t="s">
        <v>2332</v>
      </c>
      <c r="D1168" s="417" t="s">
        <v>9143</v>
      </c>
      <c r="E1168" s="391">
        <v>0.03</v>
      </c>
      <c r="F1168" s="418">
        <v>44214</v>
      </c>
      <c r="G1168" s="417" t="s">
        <v>2286</v>
      </c>
      <c r="I1168" s="379">
        <f t="shared" ca="1" si="129"/>
        <v>-357</v>
      </c>
      <c r="J1168" s="379">
        <f t="shared" ca="1" si="130"/>
        <v>-247</v>
      </c>
      <c r="K1168" s="391" t="str">
        <f t="shared" ca="1" si="131"/>
        <v>30,49</v>
      </c>
      <c r="L1168" s="379"/>
      <c r="O1168" s="379"/>
    </row>
    <row r="1169" spans="1:15">
      <c r="A1169" s="417" t="s">
        <v>2155</v>
      </c>
      <c r="B1169" s="417" t="s">
        <v>7546</v>
      </c>
      <c r="C1169" s="417" t="s">
        <v>2332</v>
      </c>
      <c r="D1169" s="417" t="s">
        <v>3669</v>
      </c>
      <c r="E1169" s="391">
        <v>0.03</v>
      </c>
      <c r="F1169" s="418">
        <v>44214</v>
      </c>
      <c r="G1169" s="417" t="s">
        <v>2286</v>
      </c>
      <c r="I1169" s="379">
        <f t="shared" ca="1" si="129"/>
        <v>-357</v>
      </c>
      <c r="J1169" s="379">
        <f t="shared" ca="1" si="130"/>
        <v>-247</v>
      </c>
      <c r="K1169" s="391" t="str">
        <f t="shared" ca="1" si="131"/>
        <v>30,74</v>
      </c>
      <c r="L1169" s="379"/>
      <c r="O1169" s="379"/>
    </row>
    <row r="1170" spans="1:15">
      <c r="A1170" s="417" t="s">
        <v>2155</v>
      </c>
      <c r="B1170" s="417" t="s">
        <v>7547</v>
      </c>
      <c r="C1170" s="417" t="s">
        <v>2332</v>
      </c>
      <c r="D1170" s="417" t="s">
        <v>3696</v>
      </c>
      <c r="E1170" s="391">
        <v>0.01</v>
      </c>
      <c r="F1170" s="418">
        <v>44214</v>
      </c>
      <c r="G1170" s="417" t="s">
        <v>2286</v>
      </c>
      <c r="I1170" s="379">
        <f t="shared" ca="1" si="129"/>
        <v>-357</v>
      </c>
      <c r="J1170" s="379">
        <f t="shared" ca="1" si="130"/>
        <v>-247</v>
      </c>
      <c r="K1170" s="391" t="str">
        <f t="shared" ca="1" si="131"/>
        <v>30,99</v>
      </c>
      <c r="L1170" s="379"/>
      <c r="O1170" s="379"/>
    </row>
    <row r="1171" spans="1:15">
      <c r="A1171" s="417" t="s">
        <v>2155</v>
      </c>
      <c r="B1171" s="417" t="s">
        <v>6591</v>
      </c>
      <c r="C1171" s="417" t="s">
        <v>2332</v>
      </c>
      <c r="D1171" s="417" t="s">
        <v>9552</v>
      </c>
      <c r="E1171" s="391">
        <v>0.03</v>
      </c>
      <c r="F1171" s="418">
        <v>44214</v>
      </c>
      <c r="G1171" s="417" t="s">
        <v>2286</v>
      </c>
      <c r="I1171" s="379">
        <f t="shared" ca="1" si="129"/>
        <v>-357</v>
      </c>
      <c r="J1171" s="379">
        <f t="shared" ca="1" si="130"/>
        <v>-247</v>
      </c>
      <c r="K1171" s="391" t="str">
        <f t="shared" ca="1" si="131"/>
        <v>31,24</v>
      </c>
      <c r="L1171" s="379"/>
      <c r="O1171" s="379"/>
    </row>
    <row r="1172" spans="1:15">
      <c r="A1172" s="417" t="s">
        <v>2155</v>
      </c>
      <c r="B1172" s="417" t="s">
        <v>7548</v>
      </c>
      <c r="C1172" s="417" t="s">
        <v>2332</v>
      </c>
      <c r="D1172" s="417" t="s">
        <v>6452</v>
      </c>
      <c r="E1172" s="391">
        <v>0.01</v>
      </c>
      <c r="F1172" s="418">
        <v>44214</v>
      </c>
      <c r="G1172" s="417" t="s">
        <v>2286</v>
      </c>
      <c r="I1172" s="379">
        <f t="shared" ca="1" si="129"/>
        <v>-357</v>
      </c>
      <c r="J1172" s="379">
        <f t="shared" ca="1" si="130"/>
        <v>-247</v>
      </c>
      <c r="K1172" s="391" t="str">
        <f t="shared" ca="1" si="131"/>
        <v>31,49</v>
      </c>
      <c r="L1172" s="379"/>
      <c r="O1172" s="379"/>
    </row>
    <row r="1173" spans="1:15">
      <c r="A1173" s="417" t="s">
        <v>2155</v>
      </c>
      <c r="B1173" s="417" t="s">
        <v>6592</v>
      </c>
      <c r="C1173" s="417" t="s">
        <v>2332</v>
      </c>
      <c r="D1173" s="417" t="s">
        <v>3707</v>
      </c>
      <c r="E1173" s="391">
        <v>0.03</v>
      </c>
      <c r="F1173" s="418">
        <v>44214</v>
      </c>
      <c r="G1173" s="417" t="s">
        <v>2286</v>
      </c>
      <c r="I1173" s="379">
        <f t="shared" ca="1" si="129"/>
        <v>-357</v>
      </c>
      <c r="J1173" s="379">
        <f t="shared" ca="1" si="130"/>
        <v>-247</v>
      </c>
      <c r="K1173" s="391" t="str">
        <f t="shared" ca="1" si="131"/>
        <v>31,74</v>
      </c>
      <c r="L1173" s="379"/>
      <c r="O1173" s="379"/>
    </row>
    <row r="1174" spans="1:15">
      <c r="A1174" s="417" t="s">
        <v>2155</v>
      </c>
      <c r="B1174" s="417" t="s">
        <v>6593</v>
      </c>
      <c r="C1174" s="417" t="s">
        <v>2332</v>
      </c>
      <c r="D1174" s="417" t="s">
        <v>9553</v>
      </c>
      <c r="E1174" s="391">
        <v>0.02</v>
      </c>
      <c r="F1174" s="418">
        <v>44214</v>
      </c>
      <c r="G1174" s="417" t="s">
        <v>2286</v>
      </c>
      <c r="I1174" s="379">
        <f t="shared" ca="1" si="129"/>
        <v>-357</v>
      </c>
      <c r="J1174" s="379">
        <f t="shared" ca="1" si="130"/>
        <v>-247</v>
      </c>
      <c r="K1174" s="391" t="str">
        <f t="shared" ca="1" si="131"/>
        <v>32,24</v>
      </c>
      <c r="L1174" s="379"/>
      <c r="O1174" s="379"/>
    </row>
    <row r="1175" spans="1:15">
      <c r="A1175" s="417" t="s">
        <v>2155</v>
      </c>
      <c r="B1175" s="417" t="s">
        <v>2609</v>
      </c>
      <c r="C1175" s="417" t="s">
        <v>2332</v>
      </c>
      <c r="D1175" s="417" t="s">
        <v>6453</v>
      </c>
      <c r="E1175" s="391">
        <v>0.02</v>
      </c>
      <c r="F1175" s="418">
        <v>44214</v>
      </c>
      <c r="G1175" s="417" t="s">
        <v>2286</v>
      </c>
      <c r="I1175" s="379">
        <f t="shared" ca="1" si="129"/>
        <v>-357</v>
      </c>
      <c r="J1175" s="379">
        <f t="shared" ca="1" si="130"/>
        <v>-247</v>
      </c>
      <c r="K1175" s="391" t="str">
        <f t="shared" ca="1" si="131"/>
        <v>31,99</v>
      </c>
      <c r="L1175" s="379"/>
      <c r="O1175" s="379"/>
    </row>
    <row r="1176" spans="1:15">
      <c r="A1176" s="417" t="s">
        <v>2155</v>
      </c>
      <c r="B1176" s="417" t="s">
        <v>6594</v>
      </c>
      <c r="C1176" s="417" t="s">
        <v>2332</v>
      </c>
      <c r="D1176" s="417" t="s">
        <v>6167</v>
      </c>
      <c r="E1176" s="391">
        <v>0.03</v>
      </c>
      <c r="F1176" s="418">
        <v>44214</v>
      </c>
      <c r="G1176" s="417" t="s">
        <v>2286</v>
      </c>
      <c r="I1176" s="379">
        <f t="shared" ca="1" si="129"/>
        <v>-357</v>
      </c>
      <c r="J1176" s="379">
        <f t="shared" ca="1" si="130"/>
        <v>-247</v>
      </c>
      <c r="K1176" s="391" t="str">
        <f t="shared" ca="1" si="131"/>
        <v>32,74</v>
      </c>
      <c r="L1176" s="379"/>
      <c r="O1176" s="379"/>
    </row>
    <row r="1177" spans="1:15">
      <c r="A1177" s="417" t="s">
        <v>2155</v>
      </c>
      <c r="B1177" s="417" t="s">
        <v>6595</v>
      </c>
      <c r="C1177" s="417" t="s">
        <v>2332</v>
      </c>
      <c r="D1177" s="417" t="s">
        <v>6454</v>
      </c>
      <c r="E1177" s="391">
        <v>0.02</v>
      </c>
      <c r="F1177" s="418">
        <v>44214</v>
      </c>
      <c r="G1177" s="417" t="s">
        <v>2286</v>
      </c>
      <c r="I1177" s="379">
        <f t="shared" ca="1" si="129"/>
        <v>-357</v>
      </c>
      <c r="J1177" s="379">
        <f t="shared" ca="1" si="130"/>
        <v>-247</v>
      </c>
      <c r="K1177" s="391" t="str">
        <f t="shared" ca="1" si="131"/>
        <v>32,99</v>
      </c>
      <c r="L1177" s="379"/>
      <c r="O1177" s="379"/>
    </row>
    <row r="1178" spans="1:15">
      <c r="A1178" s="417" t="s">
        <v>2155</v>
      </c>
      <c r="B1178" s="417" t="s">
        <v>2610</v>
      </c>
      <c r="C1178" s="417" t="s">
        <v>2332</v>
      </c>
      <c r="D1178" s="417" t="s">
        <v>9144</v>
      </c>
      <c r="E1178" s="391">
        <v>0.06</v>
      </c>
      <c r="F1178" s="418">
        <v>44214</v>
      </c>
      <c r="G1178" s="417" t="s">
        <v>2286</v>
      </c>
      <c r="I1178" s="379">
        <f t="shared" ca="1" si="129"/>
        <v>-357</v>
      </c>
      <c r="J1178" s="379">
        <f t="shared" ca="1" si="130"/>
        <v>-247</v>
      </c>
      <c r="K1178" s="391" t="str">
        <f t="shared" ca="1" si="131"/>
        <v>32,49</v>
      </c>
      <c r="L1178" s="379"/>
      <c r="O1178" s="379"/>
    </row>
    <row r="1179" spans="1:15">
      <c r="A1179" s="417" t="s">
        <v>2155</v>
      </c>
      <c r="B1179" s="417" t="s">
        <v>6596</v>
      </c>
      <c r="C1179" s="417" t="s">
        <v>2332</v>
      </c>
      <c r="D1179" s="417" t="s">
        <v>9554</v>
      </c>
      <c r="E1179" s="391">
        <v>0.06</v>
      </c>
      <c r="F1179" s="418">
        <v>44214</v>
      </c>
      <c r="G1179" s="417" t="s">
        <v>2286</v>
      </c>
      <c r="I1179" s="379">
        <f t="shared" ca="1" si="129"/>
        <v>-357</v>
      </c>
      <c r="J1179" s="379">
        <f t="shared" ca="1" si="130"/>
        <v>-247</v>
      </c>
      <c r="K1179" s="391" t="str">
        <f t="shared" ca="1" si="131"/>
        <v>33,24</v>
      </c>
      <c r="L1179" s="379"/>
      <c r="O1179" s="379"/>
    </row>
    <row r="1180" spans="1:15">
      <c r="A1180" s="417" t="s">
        <v>2155</v>
      </c>
      <c r="B1180" s="417" t="s">
        <v>6597</v>
      </c>
      <c r="C1180" s="417" t="s">
        <v>2332</v>
      </c>
      <c r="D1180" s="417" t="s">
        <v>9555</v>
      </c>
      <c r="E1180" s="391">
        <v>0.03</v>
      </c>
      <c r="F1180" s="418">
        <v>44214</v>
      </c>
      <c r="G1180" s="417" t="s">
        <v>2286</v>
      </c>
      <c r="I1180" s="379">
        <f t="shared" ca="1" si="129"/>
        <v>-357</v>
      </c>
      <c r="J1180" s="379">
        <f t="shared" ca="1" si="130"/>
        <v>-247</v>
      </c>
      <c r="K1180" s="391" t="str">
        <f t="shared" ca="1" si="131"/>
        <v>33,99</v>
      </c>
      <c r="L1180" s="379"/>
      <c r="O1180" s="379"/>
    </row>
    <row r="1181" spans="1:15">
      <c r="A1181" s="417" t="s">
        <v>2155</v>
      </c>
      <c r="B1181" s="417" t="s">
        <v>6598</v>
      </c>
      <c r="C1181" s="417" t="s">
        <v>2332</v>
      </c>
      <c r="D1181" s="417" t="s">
        <v>6169</v>
      </c>
      <c r="E1181" s="391">
        <v>0.05</v>
      </c>
      <c r="F1181" s="418">
        <v>44214</v>
      </c>
      <c r="G1181" s="417" t="s">
        <v>2286</v>
      </c>
      <c r="I1181" s="379">
        <f t="shared" ca="1" si="129"/>
        <v>-357</v>
      </c>
      <c r="J1181" s="379">
        <f t="shared" ca="1" si="130"/>
        <v>-247</v>
      </c>
      <c r="K1181" s="391" t="str">
        <f t="shared" ca="1" si="131"/>
        <v>33,74</v>
      </c>
      <c r="L1181" s="379"/>
      <c r="O1181" s="379"/>
    </row>
    <row r="1182" spans="1:15">
      <c r="A1182" s="417" t="s">
        <v>2155</v>
      </c>
      <c r="B1182" s="417" t="s">
        <v>7549</v>
      </c>
      <c r="C1182" s="417" t="s">
        <v>2332</v>
      </c>
      <c r="D1182" s="417" t="s">
        <v>6443</v>
      </c>
      <c r="E1182" s="391">
        <v>0.03</v>
      </c>
      <c r="F1182" s="418">
        <v>44214</v>
      </c>
      <c r="G1182" s="417" t="s">
        <v>2286</v>
      </c>
      <c r="I1182" s="379">
        <f t="shared" ca="1" si="129"/>
        <v>-357</v>
      </c>
      <c r="J1182" s="379">
        <f t="shared" ca="1" si="130"/>
        <v>-247</v>
      </c>
      <c r="K1182" s="391" t="str">
        <f t="shared" ca="1" si="131"/>
        <v>33,49</v>
      </c>
      <c r="L1182" s="379"/>
      <c r="O1182" s="379"/>
    </row>
    <row r="1183" spans="1:15">
      <c r="A1183" s="417" t="s">
        <v>2155</v>
      </c>
      <c r="B1183" s="417" t="s">
        <v>7550</v>
      </c>
      <c r="C1183" s="417" t="s">
        <v>2332</v>
      </c>
      <c r="D1183" s="417" t="s">
        <v>3683</v>
      </c>
      <c r="E1183" s="391">
        <v>0.04</v>
      </c>
      <c r="F1183" s="418">
        <v>44214</v>
      </c>
      <c r="G1183" s="417" t="s">
        <v>2286</v>
      </c>
      <c r="I1183" s="379">
        <f t="shared" ca="1" si="129"/>
        <v>-357</v>
      </c>
      <c r="J1183" s="379">
        <f t="shared" ca="1" si="130"/>
        <v>-247</v>
      </c>
      <c r="K1183" s="391" t="str">
        <f t="shared" ca="1" si="131"/>
        <v>34,24</v>
      </c>
      <c r="L1183" s="379"/>
      <c r="O1183" s="379"/>
    </row>
    <row r="1184" spans="1:15">
      <c r="A1184" s="417" t="s">
        <v>2155</v>
      </c>
      <c r="B1184" s="417" t="s">
        <v>7551</v>
      </c>
      <c r="C1184" s="417" t="s">
        <v>2332</v>
      </c>
      <c r="D1184" s="417" t="s">
        <v>9556</v>
      </c>
      <c r="E1184" s="391">
        <v>0.06</v>
      </c>
      <c r="F1184" s="418">
        <v>44214</v>
      </c>
      <c r="G1184" s="417" t="s">
        <v>2286</v>
      </c>
      <c r="I1184" s="379">
        <f t="shared" ca="1" si="129"/>
        <v>-357</v>
      </c>
      <c r="J1184" s="379">
        <f t="shared" ca="1" si="130"/>
        <v>-247</v>
      </c>
      <c r="K1184" s="391" t="str">
        <f t="shared" ca="1" si="131"/>
        <v>34,49</v>
      </c>
      <c r="L1184" s="379"/>
      <c r="O1184" s="379"/>
    </row>
    <row r="1185" spans="1:15">
      <c r="A1185" s="417" t="s">
        <v>2155</v>
      </c>
      <c r="B1185" s="417" t="s">
        <v>2611</v>
      </c>
      <c r="C1185" s="417" t="s">
        <v>2332</v>
      </c>
      <c r="D1185" s="417" t="s">
        <v>5898</v>
      </c>
      <c r="E1185" s="391">
        <v>0.06</v>
      </c>
      <c r="F1185" s="418">
        <v>44214</v>
      </c>
      <c r="G1185" s="417" t="s">
        <v>2286</v>
      </c>
      <c r="I1185" s="379">
        <f t="shared" ca="1" si="129"/>
        <v>-357</v>
      </c>
      <c r="J1185" s="379">
        <f t="shared" ca="1" si="130"/>
        <v>-247</v>
      </c>
      <c r="K1185" s="391" t="str">
        <f t="shared" ca="1" si="131"/>
        <v>34,74</v>
      </c>
      <c r="L1185" s="379"/>
      <c r="O1185" s="379"/>
    </row>
    <row r="1186" spans="1:15">
      <c r="A1186" s="417" t="s">
        <v>2155</v>
      </c>
      <c r="B1186" s="417" t="s">
        <v>7552</v>
      </c>
      <c r="C1186" s="417" t="s">
        <v>2332</v>
      </c>
      <c r="D1186" s="417" t="s">
        <v>3700</v>
      </c>
      <c r="E1186" s="391">
        <v>7.0000000000000007E-2</v>
      </c>
      <c r="F1186" s="418">
        <v>44214</v>
      </c>
      <c r="G1186" s="417" t="s">
        <v>2286</v>
      </c>
      <c r="I1186" s="379">
        <f t="shared" ca="1" si="129"/>
        <v>-357</v>
      </c>
      <c r="J1186" s="379">
        <f t="shared" ca="1" si="130"/>
        <v>-247</v>
      </c>
      <c r="K1186" s="391" t="str">
        <f t="shared" ca="1" si="131"/>
        <v>34,99</v>
      </c>
      <c r="L1186" s="379"/>
      <c r="O1186" s="379"/>
    </row>
    <row r="1187" spans="1:15">
      <c r="A1187" s="417" t="s">
        <v>2155</v>
      </c>
      <c r="B1187" s="417" t="s">
        <v>7553</v>
      </c>
      <c r="C1187" s="417" t="s">
        <v>2332</v>
      </c>
      <c r="D1187" s="417" t="s">
        <v>9557</v>
      </c>
      <c r="E1187" s="391">
        <v>0.06</v>
      </c>
      <c r="F1187" s="418">
        <v>44214</v>
      </c>
      <c r="G1187" s="417" t="s">
        <v>2286</v>
      </c>
      <c r="I1187" s="379">
        <f t="shared" ca="1" si="129"/>
        <v>-357</v>
      </c>
      <c r="J1187" s="379">
        <f t="shared" ca="1" si="130"/>
        <v>-247</v>
      </c>
      <c r="K1187" s="391" t="str">
        <f t="shared" ca="1" si="131"/>
        <v>35,24</v>
      </c>
      <c r="L1187" s="379"/>
      <c r="O1187" s="379"/>
    </row>
    <row r="1188" spans="1:15">
      <c r="A1188" s="417" t="s">
        <v>2155</v>
      </c>
      <c r="B1188" s="417" t="s">
        <v>9717</v>
      </c>
      <c r="C1188" s="417" t="s">
        <v>2332</v>
      </c>
      <c r="D1188" s="417" t="s">
        <v>9558</v>
      </c>
      <c r="E1188" s="391">
        <v>0.09</v>
      </c>
      <c r="F1188" s="418">
        <v>44214</v>
      </c>
      <c r="G1188" s="417" t="s">
        <v>2286</v>
      </c>
      <c r="I1188" s="379">
        <f t="shared" ca="1" si="129"/>
        <v>-357</v>
      </c>
      <c r="J1188" s="379">
        <f t="shared" ca="1" si="130"/>
        <v>-247</v>
      </c>
      <c r="K1188" s="391" t="str">
        <f t="shared" ca="1" si="131"/>
        <v>35,49</v>
      </c>
      <c r="L1188" s="379"/>
      <c r="O1188" s="379"/>
    </row>
    <row r="1189" spans="1:15">
      <c r="A1189" s="417" t="s">
        <v>2155</v>
      </c>
      <c r="B1189" s="417" t="s">
        <v>9718</v>
      </c>
      <c r="C1189" s="417" t="s">
        <v>2332</v>
      </c>
      <c r="D1189" s="417" t="s">
        <v>3702</v>
      </c>
      <c r="E1189" s="391">
        <v>0.08</v>
      </c>
      <c r="F1189" s="418">
        <v>44214</v>
      </c>
      <c r="G1189" s="417" t="s">
        <v>2286</v>
      </c>
      <c r="I1189" s="379">
        <f t="shared" ca="1" si="129"/>
        <v>-357</v>
      </c>
      <c r="J1189" s="379">
        <f t="shared" ca="1" si="130"/>
        <v>-247</v>
      </c>
      <c r="K1189" s="391" t="str">
        <f t="shared" ca="1" si="131"/>
        <v>35,74</v>
      </c>
      <c r="L1189" s="379"/>
      <c r="O1189" s="379"/>
    </row>
    <row r="1190" spans="1:15">
      <c r="A1190" s="417" t="s">
        <v>2155</v>
      </c>
      <c r="B1190" s="417" t="s">
        <v>9719</v>
      </c>
      <c r="C1190" s="417" t="s">
        <v>2332</v>
      </c>
      <c r="D1190" s="417" t="s">
        <v>6070</v>
      </c>
      <c r="E1190" s="391">
        <v>0.1</v>
      </c>
      <c r="F1190" s="418">
        <v>44214</v>
      </c>
      <c r="G1190" s="417" t="s">
        <v>2286</v>
      </c>
      <c r="I1190" s="379">
        <f t="shared" ca="1" si="129"/>
        <v>-357</v>
      </c>
      <c r="J1190" s="379">
        <f t="shared" ca="1" si="130"/>
        <v>-247</v>
      </c>
      <c r="K1190" s="391" t="str">
        <f t="shared" ca="1" si="131"/>
        <v>35,99</v>
      </c>
      <c r="L1190" s="379"/>
      <c r="O1190" s="379"/>
    </row>
    <row r="1191" spans="1:15">
      <c r="A1191" s="417" t="s">
        <v>2155</v>
      </c>
      <c r="B1191" s="417" t="s">
        <v>9720</v>
      </c>
      <c r="C1191" s="417" t="s">
        <v>2332</v>
      </c>
      <c r="D1191" s="417" t="s">
        <v>6072</v>
      </c>
      <c r="E1191" s="391">
        <v>0.15</v>
      </c>
      <c r="F1191" s="418">
        <v>44214</v>
      </c>
      <c r="G1191" s="417" t="s">
        <v>2286</v>
      </c>
      <c r="I1191" s="379">
        <f t="shared" ca="1" si="129"/>
        <v>-357</v>
      </c>
      <c r="J1191" s="379">
        <f t="shared" ca="1" si="130"/>
        <v>-247</v>
      </c>
      <c r="K1191" s="391" t="str">
        <f t="shared" ca="1" si="131"/>
        <v>36,49</v>
      </c>
      <c r="L1191" s="379"/>
      <c r="O1191" s="379"/>
    </row>
    <row r="1192" spans="1:15">
      <c r="A1192" s="417" t="s">
        <v>2155</v>
      </c>
      <c r="B1192" s="417" t="s">
        <v>9721</v>
      </c>
      <c r="C1192" s="417" t="s">
        <v>2332</v>
      </c>
      <c r="D1192" s="417" t="s">
        <v>9559</v>
      </c>
      <c r="E1192" s="391">
        <v>0.14000000000000001</v>
      </c>
      <c r="F1192" s="418">
        <v>44214</v>
      </c>
      <c r="G1192" s="417" t="s">
        <v>2286</v>
      </c>
      <c r="I1192" s="379">
        <f t="shared" ca="1" si="129"/>
        <v>-357</v>
      </c>
      <c r="J1192" s="379">
        <f t="shared" ca="1" si="130"/>
        <v>-247</v>
      </c>
      <c r="K1192" s="391" t="str">
        <f t="shared" ca="1" si="131"/>
        <v>36,24</v>
      </c>
      <c r="L1192" s="379"/>
      <c r="O1192" s="379"/>
    </row>
    <row r="1193" spans="1:15">
      <c r="A1193" s="417" t="s">
        <v>2155</v>
      </c>
      <c r="B1193" s="417" t="s">
        <v>9722</v>
      </c>
      <c r="C1193" s="417" t="s">
        <v>2332</v>
      </c>
      <c r="D1193" s="417" t="s">
        <v>3675</v>
      </c>
      <c r="E1193" s="391">
        <v>0.16</v>
      </c>
      <c r="F1193" s="418">
        <v>44214</v>
      </c>
      <c r="G1193" s="417" t="s">
        <v>2286</v>
      </c>
      <c r="I1193" s="379">
        <f t="shared" ca="1" si="129"/>
        <v>-357</v>
      </c>
      <c r="J1193" s="379">
        <f t="shared" ca="1" si="130"/>
        <v>-247</v>
      </c>
      <c r="K1193" s="391" t="str">
        <f t="shared" ca="1" si="131"/>
        <v>36,74</v>
      </c>
      <c r="L1193" s="379"/>
      <c r="O1193" s="379"/>
    </row>
    <row r="1194" spans="1:15">
      <c r="A1194" s="417" t="s">
        <v>2155</v>
      </c>
      <c r="B1194" s="417" t="s">
        <v>9723</v>
      </c>
      <c r="C1194" s="417" t="s">
        <v>2332</v>
      </c>
      <c r="D1194" s="417" t="s">
        <v>6074</v>
      </c>
      <c r="E1194" s="391">
        <v>0.2</v>
      </c>
      <c r="F1194" s="418">
        <v>44214</v>
      </c>
      <c r="G1194" s="417" t="s">
        <v>2286</v>
      </c>
      <c r="I1194" s="379">
        <f t="shared" ca="1" si="129"/>
        <v>-357</v>
      </c>
      <c r="J1194" s="379">
        <f t="shared" ca="1" si="130"/>
        <v>-247</v>
      </c>
      <c r="K1194" s="391" t="str">
        <f t="shared" ca="1" si="131"/>
        <v>36,99</v>
      </c>
      <c r="L1194" s="379"/>
      <c r="O1194" s="379"/>
    </row>
    <row r="1195" spans="1:15">
      <c r="A1195" s="417" t="s">
        <v>2155</v>
      </c>
      <c r="B1195" s="417" t="s">
        <v>9724</v>
      </c>
      <c r="C1195" s="417" t="s">
        <v>2332</v>
      </c>
      <c r="D1195" s="417" t="s">
        <v>5903</v>
      </c>
      <c r="E1195" s="391">
        <v>0.36</v>
      </c>
      <c r="F1195" s="418">
        <v>44214</v>
      </c>
      <c r="G1195" s="417" t="s">
        <v>2286</v>
      </c>
      <c r="I1195" s="379">
        <f t="shared" ca="1" si="129"/>
        <v>-357</v>
      </c>
      <c r="J1195" s="379">
        <f t="shared" ca="1" si="130"/>
        <v>-247</v>
      </c>
      <c r="K1195" s="391" t="str">
        <f t="shared" ca="1" si="131"/>
        <v>37,74</v>
      </c>
      <c r="L1195" s="379"/>
      <c r="O1195" s="379"/>
    </row>
    <row r="1196" spans="1:15">
      <c r="A1196" s="417" t="s">
        <v>2155</v>
      </c>
      <c r="B1196" s="417" t="s">
        <v>9725</v>
      </c>
      <c r="C1196" s="417" t="s">
        <v>2332</v>
      </c>
      <c r="D1196" s="417" t="s">
        <v>6042</v>
      </c>
      <c r="E1196" s="391">
        <v>0.24</v>
      </c>
      <c r="F1196" s="418">
        <v>44214</v>
      </c>
      <c r="G1196" s="417" t="s">
        <v>2286</v>
      </c>
      <c r="I1196" s="379">
        <f t="shared" ca="1" si="129"/>
        <v>-357</v>
      </c>
      <c r="J1196" s="379">
        <f t="shared" ca="1" si="130"/>
        <v>-247</v>
      </c>
      <c r="K1196" s="391" t="str">
        <f t="shared" ca="1" si="131"/>
        <v>37,24</v>
      </c>
      <c r="L1196" s="379"/>
      <c r="O1196" s="379"/>
    </row>
    <row r="1197" spans="1:15">
      <c r="A1197" s="417" t="s">
        <v>2155</v>
      </c>
      <c r="B1197" s="417" t="s">
        <v>7554</v>
      </c>
      <c r="C1197" s="417" t="s">
        <v>2332</v>
      </c>
      <c r="D1197" s="417" t="s">
        <v>9560</v>
      </c>
      <c r="E1197" s="391">
        <v>0.41</v>
      </c>
      <c r="F1197" s="418">
        <v>44214</v>
      </c>
      <c r="G1197" s="417" t="s">
        <v>2286</v>
      </c>
      <c r="I1197" s="379">
        <f t="shared" ca="1" si="129"/>
        <v>-357</v>
      </c>
      <c r="J1197" s="379">
        <f t="shared" ca="1" si="130"/>
        <v>-247</v>
      </c>
      <c r="K1197" s="391" t="str">
        <f t="shared" ca="1" si="131"/>
        <v>37,99</v>
      </c>
      <c r="L1197" s="379"/>
      <c r="O1197" s="379"/>
    </row>
    <row r="1198" spans="1:15">
      <c r="A1198" s="417" t="s">
        <v>2155</v>
      </c>
      <c r="B1198" s="417" t="s">
        <v>2612</v>
      </c>
      <c r="C1198" s="417" t="s">
        <v>2332</v>
      </c>
      <c r="D1198" s="417" t="s">
        <v>5901</v>
      </c>
      <c r="E1198" s="391">
        <v>0.28999999999999998</v>
      </c>
      <c r="F1198" s="418">
        <v>44214</v>
      </c>
      <c r="G1198" s="417" t="s">
        <v>2286</v>
      </c>
      <c r="I1198" s="379">
        <f t="shared" ca="1" si="129"/>
        <v>-357</v>
      </c>
      <c r="J1198" s="379">
        <f t="shared" ca="1" si="130"/>
        <v>-247</v>
      </c>
      <c r="K1198" s="391" t="str">
        <f t="shared" ca="1" si="131"/>
        <v>37,49</v>
      </c>
      <c r="L1198" s="379"/>
      <c r="O1198" s="379"/>
    </row>
    <row r="1199" spans="1:15">
      <c r="A1199" s="417" t="s">
        <v>2155</v>
      </c>
      <c r="B1199" s="417" t="s">
        <v>9726</v>
      </c>
      <c r="C1199" s="417" t="s">
        <v>2332</v>
      </c>
      <c r="D1199" s="417" t="s">
        <v>9561</v>
      </c>
      <c r="E1199" s="391">
        <v>0.53</v>
      </c>
      <c r="F1199" s="418">
        <v>44214</v>
      </c>
      <c r="G1199" s="417" t="s">
        <v>2286</v>
      </c>
      <c r="I1199" s="379">
        <f t="shared" ca="1" si="129"/>
        <v>-357</v>
      </c>
      <c r="J1199" s="379">
        <f t="shared" ca="1" si="130"/>
        <v>-247</v>
      </c>
      <c r="K1199" s="391" t="str">
        <f t="shared" ca="1" si="131"/>
        <v>38,24</v>
      </c>
      <c r="L1199" s="379"/>
      <c r="O1199" s="379"/>
    </row>
    <row r="1200" spans="1:15">
      <c r="A1200" s="417" t="s">
        <v>2155</v>
      </c>
      <c r="B1200" s="417" t="s">
        <v>9727</v>
      </c>
      <c r="C1200" s="417" t="s">
        <v>2332</v>
      </c>
      <c r="D1200" s="417" t="s">
        <v>5905</v>
      </c>
      <c r="E1200" s="391">
        <v>0.66</v>
      </c>
      <c r="F1200" s="418">
        <v>44214</v>
      </c>
      <c r="G1200" s="417" t="s">
        <v>2286</v>
      </c>
      <c r="I1200" s="379">
        <f t="shared" ca="1" si="129"/>
        <v>-357</v>
      </c>
      <c r="J1200" s="379">
        <f t="shared" ca="1" si="130"/>
        <v>-247</v>
      </c>
      <c r="K1200" s="391" t="str">
        <f t="shared" ca="1" si="131"/>
        <v>38,74</v>
      </c>
      <c r="L1200" s="379"/>
      <c r="O1200" s="379"/>
    </row>
    <row r="1201" spans="1:15">
      <c r="A1201" s="417" t="s">
        <v>2155</v>
      </c>
      <c r="B1201" s="417" t="s">
        <v>9728</v>
      </c>
      <c r="C1201" s="417" t="s">
        <v>2332</v>
      </c>
      <c r="D1201" s="417" t="s">
        <v>6077</v>
      </c>
      <c r="E1201" s="391">
        <v>0.86</v>
      </c>
      <c r="F1201" s="418">
        <v>44214</v>
      </c>
      <c r="G1201" s="417" t="s">
        <v>2286</v>
      </c>
      <c r="I1201" s="379">
        <f t="shared" ca="1" si="129"/>
        <v>-357</v>
      </c>
      <c r="J1201" s="379">
        <f t="shared" ca="1" si="130"/>
        <v>-247</v>
      </c>
      <c r="K1201" s="391" t="str">
        <f t="shared" ca="1" si="131"/>
        <v>38,99</v>
      </c>
      <c r="L1201" s="379"/>
      <c r="O1201" s="379"/>
    </row>
    <row r="1202" spans="1:15">
      <c r="A1202" s="417" t="s">
        <v>2155</v>
      </c>
      <c r="B1202" s="417" t="s">
        <v>6599</v>
      </c>
      <c r="C1202" s="417" t="s">
        <v>2332</v>
      </c>
      <c r="D1202" s="417" t="s">
        <v>9562</v>
      </c>
      <c r="E1202" s="391">
        <v>0.63</v>
      </c>
      <c r="F1202" s="418">
        <v>44214</v>
      </c>
      <c r="G1202" s="417" t="s">
        <v>2286</v>
      </c>
      <c r="I1202" s="379">
        <f t="shared" ca="1" si="129"/>
        <v>-357</v>
      </c>
      <c r="J1202" s="379">
        <f t="shared" ca="1" si="130"/>
        <v>-247</v>
      </c>
      <c r="K1202" s="391" t="str">
        <f t="shared" ca="1" si="131"/>
        <v>38,49</v>
      </c>
      <c r="L1202" s="379"/>
      <c r="O1202" s="379"/>
    </row>
    <row r="1203" spans="1:15">
      <c r="A1203" s="417" t="s">
        <v>2155</v>
      </c>
      <c r="B1203" s="417" t="s">
        <v>9729</v>
      </c>
      <c r="C1203" s="417" t="s">
        <v>2332</v>
      </c>
      <c r="D1203" s="417" t="s">
        <v>9563</v>
      </c>
      <c r="E1203" s="391">
        <v>0.92</v>
      </c>
      <c r="F1203" s="418">
        <v>44214</v>
      </c>
      <c r="G1203" s="417" t="s">
        <v>2286</v>
      </c>
      <c r="I1203" s="379">
        <f t="shared" ca="1" si="129"/>
        <v>-357</v>
      </c>
      <c r="J1203" s="379">
        <f t="shared" ca="1" si="130"/>
        <v>-247</v>
      </c>
      <c r="K1203" s="391" t="str">
        <f t="shared" ca="1" si="131"/>
        <v>39,24</v>
      </c>
      <c r="L1203" s="379"/>
      <c r="O1203" s="379"/>
    </row>
    <row r="1204" spans="1:15">
      <c r="A1204" s="417" t="s">
        <v>2155</v>
      </c>
      <c r="B1204" s="417" t="s">
        <v>9730</v>
      </c>
      <c r="C1204" s="417" t="s">
        <v>2332</v>
      </c>
      <c r="D1204" s="417" t="s">
        <v>6079</v>
      </c>
      <c r="E1204" s="391">
        <v>1.1299999999999999</v>
      </c>
      <c r="F1204" s="418">
        <v>44214</v>
      </c>
      <c r="G1204" s="417" t="s">
        <v>2286</v>
      </c>
      <c r="I1204" s="379">
        <f t="shared" ca="1" si="129"/>
        <v>-357</v>
      </c>
      <c r="J1204" s="379">
        <f t="shared" ca="1" si="130"/>
        <v>-247</v>
      </c>
      <c r="K1204" s="391" t="str">
        <f t="shared" ca="1" si="131"/>
        <v>39,49</v>
      </c>
      <c r="L1204" s="379"/>
      <c r="O1204" s="379"/>
    </row>
    <row r="1205" spans="1:15">
      <c r="A1205" s="417" t="s">
        <v>2155</v>
      </c>
      <c r="B1205" s="417" t="s">
        <v>7555</v>
      </c>
      <c r="C1205" s="417" t="s">
        <v>2332</v>
      </c>
      <c r="D1205" s="417" t="s">
        <v>3677</v>
      </c>
      <c r="E1205" s="391">
        <v>1.29</v>
      </c>
      <c r="F1205" s="418">
        <v>44214</v>
      </c>
      <c r="G1205" s="417" t="s">
        <v>2286</v>
      </c>
      <c r="I1205" s="379">
        <f t="shared" ca="1" si="129"/>
        <v>-357</v>
      </c>
      <c r="J1205" s="379">
        <f t="shared" ca="1" si="130"/>
        <v>-247</v>
      </c>
      <c r="K1205" s="391" t="str">
        <f t="shared" ca="1" si="131"/>
        <v>39,74</v>
      </c>
      <c r="L1205" s="379"/>
      <c r="O1205" s="379"/>
    </row>
    <row r="1206" spans="1:15">
      <c r="A1206" s="417" t="s">
        <v>2155</v>
      </c>
      <c r="B1206" s="417" t="s">
        <v>7556</v>
      </c>
      <c r="C1206" s="417" t="s">
        <v>2332</v>
      </c>
      <c r="D1206" s="417" t="s">
        <v>6081</v>
      </c>
      <c r="E1206" s="391">
        <v>1.31</v>
      </c>
      <c r="F1206" s="418">
        <v>44214</v>
      </c>
      <c r="G1206" s="417" t="s">
        <v>2286</v>
      </c>
      <c r="I1206" s="379">
        <f t="shared" ca="1" si="129"/>
        <v>-357</v>
      </c>
      <c r="J1206" s="379">
        <f t="shared" ca="1" si="130"/>
        <v>-247</v>
      </c>
      <c r="K1206" s="391" t="str">
        <f t="shared" ca="1" si="131"/>
        <v>39,99</v>
      </c>
      <c r="L1206" s="379"/>
      <c r="O1206" s="379"/>
    </row>
    <row r="1207" spans="1:15">
      <c r="A1207" s="417" t="s">
        <v>2155</v>
      </c>
      <c r="B1207" s="417" t="s">
        <v>9731</v>
      </c>
      <c r="C1207" s="417" t="s">
        <v>2332</v>
      </c>
      <c r="D1207" s="417" t="s">
        <v>3679</v>
      </c>
      <c r="E1207" s="391">
        <v>1.42</v>
      </c>
      <c r="F1207" s="418">
        <v>44214</v>
      </c>
      <c r="G1207" s="417" t="s">
        <v>2286</v>
      </c>
      <c r="I1207" s="379">
        <f t="shared" ca="1" si="129"/>
        <v>-357</v>
      </c>
      <c r="J1207" s="379">
        <f t="shared" ca="1" si="130"/>
        <v>-247</v>
      </c>
      <c r="K1207" s="391" t="str">
        <f t="shared" ca="1" si="131"/>
        <v>40,24</v>
      </c>
      <c r="L1207" s="379"/>
      <c r="O1207" s="379"/>
    </row>
    <row r="1208" spans="1:15">
      <c r="A1208" s="417" t="s">
        <v>2155</v>
      </c>
      <c r="B1208" s="417" t="s">
        <v>7557</v>
      </c>
      <c r="C1208" s="417" t="s">
        <v>2332</v>
      </c>
      <c r="D1208" s="417" t="s">
        <v>6083</v>
      </c>
      <c r="E1208" s="391">
        <v>1.55</v>
      </c>
      <c r="F1208" s="418">
        <v>44214</v>
      </c>
      <c r="G1208" s="417" t="s">
        <v>2286</v>
      </c>
      <c r="I1208" s="379">
        <f t="shared" ca="1" si="129"/>
        <v>-357</v>
      </c>
      <c r="J1208" s="379">
        <f t="shared" ca="1" si="130"/>
        <v>-247</v>
      </c>
      <c r="K1208" s="391" t="str">
        <f t="shared" ca="1" si="131"/>
        <v>40,49</v>
      </c>
      <c r="L1208" s="379"/>
      <c r="O1208" s="379"/>
    </row>
    <row r="1209" spans="1:15">
      <c r="A1209" s="417" t="s">
        <v>2155</v>
      </c>
      <c r="B1209" s="417" t="s">
        <v>9732</v>
      </c>
      <c r="C1209" s="417" t="s">
        <v>2332</v>
      </c>
      <c r="D1209" s="417" t="s">
        <v>5908</v>
      </c>
      <c r="E1209" s="391">
        <v>2.8</v>
      </c>
      <c r="F1209" s="418">
        <v>44214</v>
      </c>
      <c r="G1209" s="417" t="s">
        <v>2286</v>
      </c>
      <c r="I1209" s="379">
        <f t="shared" ca="1" si="129"/>
        <v>-357</v>
      </c>
      <c r="J1209" s="379">
        <f t="shared" ca="1" si="130"/>
        <v>-247</v>
      </c>
      <c r="K1209" s="391" t="str">
        <f t="shared" ca="1" si="131"/>
        <v>40,74</v>
      </c>
      <c r="L1209" s="379"/>
      <c r="O1209" s="379"/>
    </row>
    <row r="1210" spans="1:15">
      <c r="A1210" s="417" t="s">
        <v>2155</v>
      </c>
      <c r="B1210" s="417" t="s">
        <v>7558</v>
      </c>
      <c r="C1210" s="417" t="s">
        <v>2332</v>
      </c>
      <c r="D1210" s="417" t="s">
        <v>9567</v>
      </c>
      <c r="E1210" s="391">
        <v>2.2999999999999998</v>
      </c>
      <c r="F1210" s="418">
        <v>44214</v>
      </c>
      <c r="G1210" s="417" t="s">
        <v>2286</v>
      </c>
      <c r="I1210" s="379">
        <f t="shared" ca="1" si="129"/>
        <v>-357</v>
      </c>
      <c r="J1210" s="379">
        <f t="shared" ca="1" si="130"/>
        <v>-247</v>
      </c>
      <c r="K1210" s="391" t="str">
        <f t="shared" ca="1" si="131"/>
        <v>41,49</v>
      </c>
      <c r="L1210" s="379"/>
      <c r="O1210" s="379"/>
    </row>
    <row r="1211" spans="1:15">
      <c r="A1211" s="417" t="s">
        <v>2155</v>
      </c>
      <c r="B1211" s="417" t="s">
        <v>9733</v>
      </c>
      <c r="C1211" s="417" t="s">
        <v>2332</v>
      </c>
      <c r="D1211" s="417" t="s">
        <v>5910</v>
      </c>
      <c r="E1211" s="391">
        <v>3.28</v>
      </c>
      <c r="F1211" s="418">
        <v>44214</v>
      </c>
      <c r="G1211" s="417" t="s">
        <v>2286</v>
      </c>
      <c r="I1211" s="379">
        <f t="shared" ca="1" si="129"/>
        <v>-357</v>
      </c>
      <c r="J1211" s="379">
        <f t="shared" ca="1" si="130"/>
        <v>-247</v>
      </c>
      <c r="K1211" s="391" t="str">
        <f t="shared" ca="1" si="131"/>
        <v>41,74</v>
      </c>
      <c r="L1211" s="379"/>
      <c r="O1211" s="379"/>
    </row>
    <row r="1212" spans="1:15">
      <c r="A1212" s="417" t="s">
        <v>2155</v>
      </c>
      <c r="B1212" s="417" t="s">
        <v>9734</v>
      </c>
      <c r="C1212" s="417" t="s">
        <v>2332</v>
      </c>
      <c r="D1212" s="417" t="s">
        <v>9570</v>
      </c>
      <c r="E1212" s="391">
        <v>2.9</v>
      </c>
      <c r="F1212" s="418">
        <v>44214</v>
      </c>
      <c r="G1212" s="417" t="s">
        <v>2286</v>
      </c>
      <c r="I1212" s="379">
        <f t="shared" ca="1" si="129"/>
        <v>-357</v>
      </c>
      <c r="J1212" s="379">
        <f t="shared" ca="1" si="130"/>
        <v>-247</v>
      </c>
      <c r="K1212" s="391" t="str">
        <f t="shared" ca="1" si="131"/>
        <v>41,99</v>
      </c>
      <c r="L1212" s="379"/>
      <c r="O1212" s="379"/>
    </row>
    <row r="1213" spans="1:15">
      <c r="A1213" s="417" t="s">
        <v>2155</v>
      </c>
      <c r="B1213" s="417" t="s">
        <v>9735</v>
      </c>
      <c r="C1213" s="417" t="s">
        <v>2332</v>
      </c>
      <c r="D1213" s="417" t="s">
        <v>6286</v>
      </c>
      <c r="E1213" s="391">
        <v>3.33</v>
      </c>
      <c r="F1213" s="418">
        <v>44214</v>
      </c>
      <c r="G1213" s="417" t="s">
        <v>2286</v>
      </c>
      <c r="I1213" s="379">
        <f t="shared" ca="1" si="129"/>
        <v>-357</v>
      </c>
      <c r="J1213" s="379">
        <f t="shared" ca="1" si="130"/>
        <v>-247</v>
      </c>
      <c r="K1213" s="391" t="str">
        <f t="shared" ca="1" si="131"/>
        <v>42,49</v>
      </c>
      <c r="L1213" s="379"/>
      <c r="O1213" s="379"/>
    </row>
    <row r="1214" spans="1:15">
      <c r="A1214" s="417" t="s">
        <v>2155</v>
      </c>
      <c r="B1214" s="417" t="s">
        <v>16013</v>
      </c>
      <c r="C1214" s="417" t="s">
        <v>2332</v>
      </c>
      <c r="D1214" s="417" t="s">
        <v>15958</v>
      </c>
      <c r="E1214" s="391">
        <v>0.01</v>
      </c>
      <c r="F1214" s="418">
        <v>44214</v>
      </c>
      <c r="G1214" s="417" t="s">
        <v>2286</v>
      </c>
      <c r="I1214" s="379">
        <f t="shared" ca="1" si="129"/>
        <v>-357</v>
      </c>
      <c r="J1214" s="379">
        <f t="shared" ca="1" si="130"/>
        <v>-247</v>
      </c>
      <c r="K1214" s="391" t="str">
        <f t="shared" ca="1" si="131"/>
        <v>42,99</v>
      </c>
      <c r="L1214" s="379"/>
      <c r="O1214" s="379"/>
    </row>
    <row r="1215" spans="1:15">
      <c r="A1215" s="417" t="s">
        <v>2155</v>
      </c>
      <c r="B1215" s="417" t="s">
        <v>16014</v>
      </c>
      <c r="C1215" s="417" t="s">
        <v>2332</v>
      </c>
      <c r="D1215" s="417" t="s">
        <v>16015</v>
      </c>
      <c r="E1215" s="391">
        <v>0.01</v>
      </c>
      <c r="F1215" s="418">
        <v>44214</v>
      </c>
      <c r="G1215" s="417" t="s">
        <v>2286</v>
      </c>
      <c r="I1215" s="379">
        <f t="shared" ca="1" si="129"/>
        <v>-357</v>
      </c>
      <c r="J1215" s="379">
        <f t="shared" ca="1" si="130"/>
        <v>-247</v>
      </c>
      <c r="K1215" s="391" t="str">
        <f t="shared" ca="1" si="131"/>
        <v>43,24</v>
      </c>
      <c r="L1215" s="379"/>
      <c r="O1215" s="379"/>
    </row>
    <row r="1216" spans="1:15">
      <c r="A1216" s="417" t="s">
        <v>2155</v>
      </c>
      <c r="B1216" s="417" t="s">
        <v>7559</v>
      </c>
      <c r="C1216" s="417" t="s">
        <v>2332</v>
      </c>
      <c r="D1216" s="417" t="s">
        <v>9572</v>
      </c>
      <c r="E1216" s="391">
        <v>3.98</v>
      </c>
      <c r="F1216" s="418">
        <v>44214</v>
      </c>
      <c r="G1216" s="417" t="s">
        <v>2286</v>
      </c>
      <c r="I1216" s="379">
        <f t="shared" ca="1" si="129"/>
        <v>-357</v>
      </c>
      <c r="J1216" s="379">
        <f t="shared" ca="1" si="130"/>
        <v>-247</v>
      </c>
      <c r="K1216" s="391" t="str">
        <f t="shared" ca="1" si="131"/>
        <v>43,49</v>
      </c>
      <c r="L1216" s="379"/>
      <c r="O1216" s="379"/>
    </row>
    <row r="1217" spans="1:15">
      <c r="A1217" s="417" t="s">
        <v>2155</v>
      </c>
      <c r="B1217" s="417" t="s">
        <v>9736</v>
      </c>
      <c r="C1217" s="417" t="s">
        <v>2332</v>
      </c>
      <c r="D1217" s="417" t="s">
        <v>9574</v>
      </c>
      <c r="E1217" s="391">
        <v>4.87</v>
      </c>
      <c r="F1217" s="418">
        <v>44214</v>
      </c>
      <c r="G1217" s="417" t="s">
        <v>2286</v>
      </c>
      <c r="I1217" s="379">
        <f t="shared" ca="1" si="129"/>
        <v>-357</v>
      </c>
      <c r="J1217" s="379">
        <f t="shared" ca="1" si="130"/>
        <v>-247</v>
      </c>
      <c r="K1217" s="391" t="str">
        <f t="shared" ca="1" si="131"/>
        <v>44,24</v>
      </c>
      <c r="L1217" s="379"/>
      <c r="O1217" s="379"/>
    </row>
    <row r="1218" spans="1:15">
      <c r="A1218" s="417" t="s">
        <v>2155</v>
      </c>
      <c r="B1218" s="417" t="s">
        <v>18226</v>
      </c>
      <c r="C1218" s="417" t="s">
        <v>2332</v>
      </c>
      <c r="D1218" s="417" t="s">
        <v>6088</v>
      </c>
      <c r="E1218" s="391">
        <v>5.3</v>
      </c>
      <c r="F1218" s="418">
        <v>44214</v>
      </c>
      <c r="G1218" s="417" t="s">
        <v>2286</v>
      </c>
      <c r="I1218" s="379">
        <f t="shared" ca="1" si="129"/>
        <v>-357</v>
      </c>
      <c r="J1218" s="379">
        <f t="shared" ca="1" si="130"/>
        <v>-247</v>
      </c>
      <c r="K1218" s="391" t="str">
        <f t="shared" ca="1" si="131"/>
        <v>44,49</v>
      </c>
      <c r="L1218" s="379"/>
      <c r="O1218" s="379"/>
    </row>
    <row r="1219" spans="1:15">
      <c r="A1219" s="417" t="s">
        <v>2155</v>
      </c>
      <c r="B1219" s="417" t="s">
        <v>9737</v>
      </c>
      <c r="C1219" s="417" t="s">
        <v>2332</v>
      </c>
      <c r="D1219" s="417" t="s">
        <v>9577</v>
      </c>
      <c r="E1219" s="391">
        <v>5.6</v>
      </c>
      <c r="F1219" s="418">
        <v>44214</v>
      </c>
      <c r="G1219" s="417" t="s">
        <v>2286</v>
      </c>
      <c r="I1219" s="379">
        <f t="shared" ca="1" si="129"/>
        <v>-357</v>
      </c>
      <c r="J1219" s="379">
        <f t="shared" ca="1" si="130"/>
        <v>-247</v>
      </c>
      <c r="K1219" s="391" t="str">
        <f t="shared" ca="1" si="131"/>
        <v>44,99</v>
      </c>
      <c r="L1219" s="379"/>
      <c r="O1219" s="379"/>
    </row>
    <row r="1220" spans="1:15">
      <c r="A1220" s="417" t="s">
        <v>2155</v>
      </c>
      <c r="B1220" s="417" t="s">
        <v>16016</v>
      </c>
      <c r="C1220" s="417" t="s">
        <v>2332</v>
      </c>
      <c r="D1220" s="417" t="s">
        <v>5918</v>
      </c>
      <c r="E1220" s="391">
        <v>0.01</v>
      </c>
      <c r="F1220" s="418">
        <v>44214</v>
      </c>
      <c r="G1220" s="417" t="s">
        <v>2286</v>
      </c>
      <c r="I1220" s="379">
        <f t="shared" ca="1" si="129"/>
        <v>-357</v>
      </c>
      <c r="J1220" s="379">
        <f t="shared" ca="1" si="130"/>
        <v>-247</v>
      </c>
      <c r="K1220" s="391" t="str">
        <f t="shared" ca="1" si="131"/>
        <v>45,24</v>
      </c>
      <c r="L1220" s="379"/>
      <c r="O1220" s="379"/>
    </row>
    <row r="1221" spans="1:15">
      <c r="A1221" s="417" t="s">
        <v>2155</v>
      </c>
      <c r="B1221" s="417" t="s">
        <v>7560</v>
      </c>
      <c r="C1221" s="417" t="s">
        <v>2332</v>
      </c>
      <c r="D1221" s="417" t="s">
        <v>6002</v>
      </c>
      <c r="E1221" s="391">
        <v>5.28</v>
      </c>
      <c r="F1221" s="418">
        <v>44214</v>
      </c>
      <c r="G1221" s="417" t="s">
        <v>2286</v>
      </c>
      <c r="I1221" s="379">
        <f t="shared" ca="1" si="129"/>
        <v>-357</v>
      </c>
      <c r="J1221" s="379">
        <f t="shared" ca="1" si="130"/>
        <v>-247</v>
      </c>
      <c r="K1221" s="391" t="str">
        <f t="shared" ca="1" si="131"/>
        <v>45,49</v>
      </c>
      <c r="L1221" s="379"/>
      <c r="O1221" s="379"/>
    </row>
    <row r="1222" spans="1:15">
      <c r="A1222" s="417" t="s">
        <v>2155</v>
      </c>
      <c r="B1222" s="417" t="s">
        <v>16017</v>
      </c>
      <c r="C1222" s="417" t="s">
        <v>2332</v>
      </c>
      <c r="D1222" s="417" t="s">
        <v>5925</v>
      </c>
      <c r="E1222" s="391">
        <v>2.9</v>
      </c>
      <c r="F1222" s="418">
        <v>44214</v>
      </c>
      <c r="G1222" s="417" t="s">
        <v>2286</v>
      </c>
      <c r="I1222" s="379">
        <f t="shared" ca="1" si="129"/>
        <v>-357</v>
      </c>
      <c r="J1222" s="379">
        <f t="shared" ca="1" si="130"/>
        <v>-247</v>
      </c>
      <c r="K1222" s="391" t="str">
        <f t="shared" ca="1" si="131"/>
        <v>46,74</v>
      </c>
      <c r="L1222" s="379"/>
      <c r="O1222" s="379"/>
    </row>
    <row r="1223" spans="1:15">
      <c r="A1223" s="417" t="s">
        <v>2155</v>
      </c>
      <c r="B1223" s="417" t="s">
        <v>16018</v>
      </c>
      <c r="C1223" s="417" t="s">
        <v>2332</v>
      </c>
      <c r="D1223" s="417" t="s">
        <v>15962</v>
      </c>
      <c r="E1223" s="391">
        <v>0.08</v>
      </c>
      <c r="F1223" s="418">
        <v>44214</v>
      </c>
      <c r="G1223" s="417" t="s">
        <v>2286</v>
      </c>
      <c r="I1223" s="379">
        <f t="shared" ca="1" si="129"/>
        <v>-357</v>
      </c>
      <c r="J1223" s="379">
        <f t="shared" ca="1" si="130"/>
        <v>-247</v>
      </c>
      <c r="K1223" s="391" t="str">
        <f t="shared" ca="1" si="131"/>
        <v>46,24</v>
      </c>
      <c r="L1223" s="379"/>
      <c r="O1223" s="379"/>
    </row>
    <row r="1224" spans="1:15">
      <c r="A1224" s="417" t="s">
        <v>2155</v>
      </c>
      <c r="B1224" s="417" t="s">
        <v>7561</v>
      </c>
      <c r="C1224" s="417" t="s">
        <v>2332</v>
      </c>
      <c r="D1224" s="417" t="s">
        <v>9578</v>
      </c>
      <c r="E1224" s="391">
        <v>7.32</v>
      </c>
      <c r="F1224" s="418">
        <v>44214</v>
      </c>
      <c r="G1224" s="417" t="s">
        <v>2286</v>
      </c>
      <c r="I1224" s="379">
        <f t="shared" ca="1" si="129"/>
        <v>-357</v>
      </c>
      <c r="J1224" s="379">
        <f t="shared" ca="1" si="130"/>
        <v>-247</v>
      </c>
      <c r="K1224" s="391" t="str">
        <f t="shared" ca="1" si="131"/>
        <v>46,49</v>
      </c>
      <c r="L1224" s="379"/>
      <c r="O1224" s="379"/>
    </row>
    <row r="1225" spans="1:15">
      <c r="A1225" s="417" t="s">
        <v>2155</v>
      </c>
      <c r="B1225" s="417" t="s">
        <v>2613</v>
      </c>
      <c r="C1225" s="417" t="s">
        <v>2332</v>
      </c>
      <c r="D1225" s="417" t="s">
        <v>9580</v>
      </c>
      <c r="E1225" s="391">
        <v>6.9</v>
      </c>
      <c r="F1225" s="418">
        <v>44214</v>
      </c>
      <c r="G1225" s="417" t="s">
        <v>2286</v>
      </c>
      <c r="I1225" s="379">
        <f t="shared" ca="1" si="129"/>
        <v>-357</v>
      </c>
      <c r="J1225" s="379">
        <f t="shared" ca="1" si="130"/>
        <v>-247</v>
      </c>
      <c r="K1225" s="391" t="str">
        <f t="shared" ca="1" si="131"/>
        <v>45,99</v>
      </c>
      <c r="L1225" s="379"/>
      <c r="O1225" s="379"/>
    </row>
    <row r="1226" spans="1:15">
      <c r="A1226" s="417" t="s">
        <v>2155</v>
      </c>
      <c r="B1226" s="417" t="s">
        <v>7562</v>
      </c>
      <c r="C1226" s="417" t="s">
        <v>2332</v>
      </c>
      <c r="D1226" s="417" t="s">
        <v>9581</v>
      </c>
      <c r="E1226" s="391">
        <v>8.1999999999999993</v>
      </c>
      <c r="F1226" s="418">
        <v>44214</v>
      </c>
      <c r="G1226" s="417" t="s">
        <v>2286</v>
      </c>
      <c r="I1226" s="379">
        <f t="shared" ref="I1226:I1289" ca="1" si="132">IF(F1226&lt;&gt;"",F1226-$I$199,"")</f>
        <v>-357</v>
      </c>
      <c r="J1226" s="379">
        <f t="shared" ref="J1226:J1289" ca="1" si="133">IF(I1226&lt;&gt;"",NETWORKDAYS($I$199,F1226-1,$N$201:$N$224),"")</f>
        <v>-247</v>
      </c>
      <c r="K1226" s="391" t="str">
        <f t="shared" ref="K1226:K1289" ca="1" si="134">IF(I1226&lt;&gt;"",RIGHT(D1226,LEN(D1226)-FIND(" ",D1226)),"")</f>
        <v>47,49</v>
      </c>
      <c r="L1226" s="379"/>
      <c r="O1226" s="379"/>
    </row>
    <row r="1227" spans="1:15">
      <c r="A1227" s="417" t="s">
        <v>2155</v>
      </c>
      <c r="B1227" s="417" t="s">
        <v>2614</v>
      </c>
      <c r="C1227" s="417" t="s">
        <v>2332</v>
      </c>
      <c r="D1227" s="417" t="s">
        <v>9582</v>
      </c>
      <c r="E1227" s="391">
        <v>10.1</v>
      </c>
      <c r="F1227" s="418">
        <v>44214</v>
      </c>
      <c r="G1227" s="417" t="s">
        <v>2286</v>
      </c>
      <c r="I1227" s="379">
        <f t="shared" ca="1" si="132"/>
        <v>-357</v>
      </c>
      <c r="J1227" s="379">
        <f t="shared" ca="1" si="133"/>
        <v>-247</v>
      </c>
      <c r="K1227" s="391" t="str">
        <f t="shared" ca="1" si="134"/>
        <v>46,99</v>
      </c>
      <c r="L1227" s="379"/>
      <c r="O1227" s="379"/>
    </row>
    <row r="1228" spans="1:15">
      <c r="A1228" s="417" t="s">
        <v>2155</v>
      </c>
      <c r="B1228" s="417" t="s">
        <v>7563</v>
      </c>
      <c r="C1228" s="417" t="s">
        <v>2332</v>
      </c>
      <c r="D1228" s="417" t="s">
        <v>9583</v>
      </c>
      <c r="E1228" s="391">
        <v>0.02</v>
      </c>
      <c r="F1228" s="418">
        <v>44214</v>
      </c>
      <c r="G1228" s="417" t="s">
        <v>2286</v>
      </c>
      <c r="I1228" s="379">
        <f t="shared" ca="1" si="132"/>
        <v>-357</v>
      </c>
      <c r="J1228" s="379">
        <f t="shared" ca="1" si="133"/>
        <v>-247</v>
      </c>
      <c r="K1228" s="391" t="str">
        <f t="shared" ca="1" si="134"/>
        <v>48,49</v>
      </c>
      <c r="L1228" s="379"/>
      <c r="O1228" s="379"/>
    </row>
    <row r="1229" spans="1:15">
      <c r="A1229" s="417" t="s">
        <v>2155</v>
      </c>
      <c r="B1229" s="417" t="s">
        <v>2615</v>
      </c>
      <c r="C1229" s="417" t="s">
        <v>2332</v>
      </c>
      <c r="D1229" s="417" t="s">
        <v>9584</v>
      </c>
      <c r="E1229" s="391">
        <v>9.6</v>
      </c>
      <c r="F1229" s="418">
        <v>44214</v>
      </c>
      <c r="G1229" s="417" t="s">
        <v>2286</v>
      </c>
      <c r="I1229" s="379">
        <f t="shared" ca="1" si="132"/>
        <v>-357</v>
      </c>
      <c r="J1229" s="379">
        <f t="shared" ca="1" si="133"/>
        <v>-247</v>
      </c>
      <c r="K1229" s="391" t="str">
        <f t="shared" ca="1" si="134"/>
        <v>48,99</v>
      </c>
      <c r="L1229" s="379"/>
      <c r="O1229" s="379"/>
    </row>
    <row r="1230" spans="1:15">
      <c r="A1230" s="417" t="s">
        <v>2155</v>
      </c>
      <c r="B1230" s="417" t="s">
        <v>6600</v>
      </c>
      <c r="C1230" s="417" t="s">
        <v>2332</v>
      </c>
      <c r="D1230" s="417" t="s">
        <v>6055</v>
      </c>
      <c r="E1230" s="391">
        <v>11.7</v>
      </c>
      <c r="F1230" s="418">
        <v>44214</v>
      </c>
      <c r="G1230" s="417" t="s">
        <v>2286</v>
      </c>
      <c r="I1230" s="379">
        <f t="shared" ca="1" si="132"/>
        <v>-357</v>
      </c>
      <c r="J1230" s="379">
        <f t="shared" ca="1" si="133"/>
        <v>-247</v>
      </c>
      <c r="K1230" s="391" t="str">
        <f t="shared" ca="1" si="134"/>
        <v>51,24</v>
      </c>
      <c r="L1230" s="379"/>
      <c r="O1230" s="379"/>
    </row>
    <row r="1231" spans="1:15">
      <c r="A1231" s="417" t="s">
        <v>2155</v>
      </c>
      <c r="B1231" s="417" t="s">
        <v>2616</v>
      </c>
      <c r="C1231" s="417" t="s">
        <v>2332</v>
      </c>
      <c r="D1231" s="417" t="s">
        <v>5929</v>
      </c>
      <c r="E1231" s="391">
        <v>13.49</v>
      </c>
      <c r="F1231" s="418">
        <v>44214</v>
      </c>
      <c r="G1231" s="417" t="s">
        <v>2286</v>
      </c>
      <c r="I1231" s="379">
        <f t="shared" ca="1" si="132"/>
        <v>-357</v>
      </c>
      <c r="J1231" s="379">
        <f t="shared" ca="1" si="133"/>
        <v>-247</v>
      </c>
      <c r="K1231" s="391" t="str">
        <f t="shared" ca="1" si="134"/>
        <v>52,74</v>
      </c>
      <c r="L1231" s="379"/>
      <c r="O1231" s="379"/>
    </row>
    <row r="1232" spans="1:15">
      <c r="A1232" s="417" t="s">
        <v>2155</v>
      </c>
      <c r="B1232" s="417" t="s">
        <v>16019</v>
      </c>
      <c r="C1232" s="417" t="s">
        <v>2332</v>
      </c>
      <c r="D1232" s="417" t="s">
        <v>5955</v>
      </c>
      <c r="E1232" s="391">
        <v>17.43</v>
      </c>
      <c r="F1232" s="418">
        <v>44214</v>
      </c>
      <c r="G1232" s="417" t="s">
        <v>2286</v>
      </c>
      <c r="I1232" s="379">
        <f t="shared" ca="1" si="132"/>
        <v>-357</v>
      </c>
      <c r="J1232" s="379">
        <f t="shared" ca="1" si="133"/>
        <v>-247</v>
      </c>
      <c r="K1232" s="391" t="str">
        <f t="shared" ca="1" si="134"/>
        <v>56,24</v>
      </c>
      <c r="L1232" s="379"/>
      <c r="O1232" s="379"/>
    </row>
    <row r="1233" spans="1:15">
      <c r="A1233" s="417" t="s">
        <v>2155</v>
      </c>
      <c r="B1233" s="417" t="s">
        <v>2617</v>
      </c>
      <c r="C1233" s="417" t="s">
        <v>2332</v>
      </c>
      <c r="D1233" s="417" t="s">
        <v>5973</v>
      </c>
      <c r="E1233" s="391">
        <v>20.55</v>
      </c>
      <c r="F1233" s="418">
        <v>44214</v>
      </c>
      <c r="G1233" s="417" t="s">
        <v>2286</v>
      </c>
      <c r="I1233" s="379">
        <f t="shared" ca="1" si="132"/>
        <v>-357</v>
      </c>
      <c r="J1233" s="379">
        <f t="shared" ca="1" si="133"/>
        <v>-247</v>
      </c>
      <c r="K1233" s="391" t="str">
        <f t="shared" ca="1" si="134"/>
        <v>59,74</v>
      </c>
      <c r="L1233" s="379"/>
      <c r="O1233" s="379"/>
    </row>
    <row r="1234" spans="1:15">
      <c r="A1234" s="417" t="s">
        <v>2155</v>
      </c>
      <c r="B1234" s="417" t="s">
        <v>18227</v>
      </c>
      <c r="C1234" s="417" t="s">
        <v>2332</v>
      </c>
      <c r="D1234" s="417" t="s">
        <v>5967</v>
      </c>
      <c r="E1234" s="391">
        <v>21.87</v>
      </c>
      <c r="F1234" s="418">
        <v>44214</v>
      </c>
      <c r="G1234" s="417" t="s">
        <v>2286</v>
      </c>
      <c r="I1234" s="379">
        <f t="shared" ca="1" si="132"/>
        <v>-357</v>
      </c>
      <c r="J1234" s="379">
        <f t="shared" ca="1" si="133"/>
        <v>-247</v>
      </c>
      <c r="K1234" s="391" t="str">
        <f t="shared" ca="1" si="134"/>
        <v>61,24</v>
      </c>
      <c r="L1234" s="379"/>
      <c r="O1234" s="379"/>
    </row>
    <row r="1235" spans="1:15">
      <c r="A1235" s="417" t="s">
        <v>2155</v>
      </c>
      <c r="B1235" s="417" t="s">
        <v>9738</v>
      </c>
      <c r="C1235" s="417" t="s">
        <v>2332</v>
      </c>
      <c r="D1235" s="417" t="s">
        <v>5985</v>
      </c>
      <c r="E1235" s="391">
        <v>26.8</v>
      </c>
      <c r="F1235" s="418">
        <v>44214</v>
      </c>
      <c r="G1235" s="417" t="s">
        <v>2286</v>
      </c>
      <c r="I1235" s="379">
        <f t="shared" ca="1" si="132"/>
        <v>-357</v>
      </c>
      <c r="J1235" s="379">
        <f t="shared" ca="1" si="133"/>
        <v>-247</v>
      </c>
      <c r="K1235" s="391" t="str">
        <f t="shared" ca="1" si="134"/>
        <v>65,24</v>
      </c>
      <c r="L1235" s="379"/>
      <c r="O1235" s="379"/>
    </row>
    <row r="1236" spans="1:15">
      <c r="A1236" s="417" t="s">
        <v>2155</v>
      </c>
      <c r="B1236" s="417" t="s">
        <v>2618</v>
      </c>
      <c r="C1236" s="417" t="s">
        <v>2332</v>
      </c>
      <c r="D1236" s="417" t="s">
        <v>9586</v>
      </c>
      <c r="E1236" s="391">
        <v>0.02</v>
      </c>
      <c r="F1236" s="418">
        <v>44249</v>
      </c>
      <c r="G1236" s="417" t="s">
        <v>2286</v>
      </c>
      <c r="I1236" s="379">
        <f t="shared" ca="1" si="132"/>
        <v>-322</v>
      </c>
      <c r="J1236" s="379">
        <f t="shared" ca="1" si="133"/>
        <v>-224</v>
      </c>
      <c r="K1236" s="391" t="str">
        <f t="shared" ca="1" si="134"/>
        <v>19,26</v>
      </c>
      <c r="L1236" s="379"/>
      <c r="O1236" s="379"/>
    </row>
    <row r="1237" spans="1:15">
      <c r="A1237" s="417" t="s">
        <v>2155</v>
      </c>
      <c r="B1237" s="417" t="s">
        <v>9739</v>
      </c>
      <c r="C1237" s="417" t="s">
        <v>2332</v>
      </c>
      <c r="D1237" s="417" t="s">
        <v>5445</v>
      </c>
      <c r="E1237" s="391">
        <v>0.04</v>
      </c>
      <c r="F1237" s="418">
        <v>44249</v>
      </c>
      <c r="G1237" s="417" t="s">
        <v>2286</v>
      </c>
      <c r="I1237" s="379">
        <f t="shared" ca="1" si="132"/>
        <v>-322</v>
      </c>
      <c r="J1237" s="379">
        <f t="shared" ca="1" si="133"/>
        <v>-224</v>
      </c>
      <c r="K1237" s="391" t="str">
        <f t="shared" ca="1" si="134"/>
        <v>27,01</v>
      </c>
      <c r="L1237" s="379"/>
      <c r="O1237" s="379"/>
    </row>
    <row r="1238" spans="1:15">
      <c r="A1238" s="417" t="s">
        <v>2155</v>
      </c>
      <c r="B1238" s="417" t="s">
        <v>9740</v>
      </c>
      <c r="C1238" s="417" t="s">
        <v>2332</v>
      </c>
      <c r="D1238" s="417" t="s">
        <v>9589</v>
      </c>
      <c r="E1238" s="391">
        <v>0.36</v>
      </c>
      <c r="F1238" s="418">
        <v>44249</v>
      </c>
      <c r="G1238" s="417" t="s">
        <v>2286</v>
      </c>
      <c r="I1238" s="379">
        <f t="shared" ca="1" si="132"/>
        <v>-322</v>
      </c>
      <c r="J1238" s="379">
        <f t="shared" ca="1" si="133"/>
        <v>-224</v>
      </c>
      <c r="K1238" s="391" t="str">
        <f t="shared" ca="1" si="134"/>
        <v>27,26</v>
      </c>
      <c r="L1238" s="379"/>
      <c r="O1238" s="379"/>
    </row>
    <row r="1239" spans="1:15">
      <c r="A1239" s="417" t="s">
        <v>2155</v>
      </c>
      <c r="B1239" s="417" t="s">
        <v>16783</v>
      </c>
      <c r="C1239" s="417" t="s">
        <v>2332</v>
      </c>
      <c r="D1239" s="417" t="s">
        <v>9769</v>
      </c>
      <c r="E1239" s="391">
        <v>0.1</v>
      </c>
      <c r="F1239" s="418">
        <v>44249</v>
      </c>
      <c r="G1239" s="417" t="s">
        <v>2286</v>
      </c>
      <c r="I1239" s="379">
        <f t="shared" ca="1" si="132"/>
        <v>-322</v>
      </c>
      <c r="J1239" s="379">
        <f t="shared" ca="1" si="133"/>
        <v>-224</v>
      </c>
      <c r="K1239" s="391" t="str">
        <f t="shared" ca="1" si="134"/>
        <v>27,76</v>
      </c>
      <c r="L1239" s="379"/>
      <c r="O1239" s="379"/>
    </row>
    <row r="1240" spans="1:15">
      <c r="A1240" s="417" t="s">
        <v>2155</v>
      </c>
      <c r="B1240" s="417" t="s">
        <v>16020</v>
      </c>
      <c r="C1240" s="417" t="s">
        <v>2332</v>
      </c>
      <c r="D1240" s="417" t="s">
        <v>5844</v>
      </c>
      <c r="E1240" s="391">
        <v>0.1</v>
      </c>
      <c r="F1240" s="418">
        <v>44249</v>
      </c>
      <c r="G1240" s="417" t="s">
        <v>2286</v>
      </c>
      <c r="I1240" s="379">
        <f t="shared" ca="1" si="132"/>
        <v>-322</v>
      </c>
      <c r="J1240" s="379">
        <f t="shared" ca="1" si="133"/>
        <v>-224</v>
      </c>
      <c r="K1240" s="391" t="str">
        <f t="shared" ca="1" si="134"/>
        <v>28,01</v>
      </c>
      <c r="L1240" s="379"/>
      <c r="O1240" s="379"/>
    </row>
    <row r="1241" spans="1:15">
      <c r="A1241" s="417" t="s">
        <v>2155</v>
      </c>
      <c r="B1241" s="417" t="s">
        <v>6601</v>
      </c>
      <c r="C1241" s="417" t="s">
        <v>2332</v>
      </c>
      <c r="D1241" s="417" t="s">
        <v>9655</v>
      </c>
      <c r="E1241" s="391">
        <v>0.11</v>
      </c>
      <c r="F1241" s="418">
        <v>44249</v>
      </c>
      <c r="G1241" s="417" t="s">
        <v>2286</v>
      </c>
      <c r="I1241" s="379">
        <f t="shared" ca="1" si="132"/>
        <v>-322</v>
      </c>
      <c r="J1241" s="379">
        <f t="shared" ca="1" si="133"/>
        <v>-224</v>
      </c>
      <c r="K1241" s="391" t="str">
        <f t="shared" ca="1" si="134"/>
        <v>28,26</v>
      </c>
      <c r="L1241" s="379"/>
      <c r="O1241" s="379"/>
    </row>
    <row r="1242" spans="1:15">
      <c r="A1242" s="417" t="s">
        <v>2155</v>
      </c>
      <c r="B1242" s="417" t="s">
        <v>9741</v>
      </c>
      <c r="C1242" s="417" t="s">
        <v>2332</v>
      </c>
      <c r="D1242" s="417" t="s">
        <v>9742</v>
      </c>
      <c r="E1242" s="391">
        <v>7.0000000000000007E-2</v>
      </c>
      <c r="F1242" s="418">
        <v>44249</v>
      </c>
      <c r="G1242" s="417" t="s">
        <v>2286</v>
      </c>
      <c r="I1242" s="379">
        <f t="shared" ca="1" si="132"/>
        <v>-322</v>
      </c>
      <c r="J1242" s="379">
        <f t="shared" ca="1" si="133"/>
        <v>-224</v>
      </c>
      <c r="K1242" s="391" t="str">
        <f t="shared" ca="1" si="134"/>
        <v>28,51</v>
      </c>
      <c r="L1242" s="379"/>
      <c r="O1242" s="379"/>
    </row>
    <row r="1243" spans="1:15">
      <c r="A1243" s="417" t="s">
        <v>2155</v>
      </c>
      <c r="B1243" s="417" t="s">
        <v>7564</v>
      </c>
      <c r="C1243" s="417" t="s">
        <v>2332</v>
      </c>
      <c r="D1243" s="417" t="s">
        <v>9743</v>
      </c>
      <c r="E1243" s="391">
        <v>0.12</v>
      </c>
      <c r="F1243" s="418">
        <v>44249</v>
      </c>
      <c r="G1243" s="417" t="s">
        <v>2286</v>
      </c>
      <c r="I1243" s="379">
        <f t="shared" ca="1" si="132"/>
        <v>-322</v>
      </c>
      <c r="J1243" s="379">
        <f t="shared" ca="1" si="133"/>
        <v>-224</v>
      </c>
      <c r="K1243" s="391" t="str">
        <f t="shared" ca="1" si="134"/>
        <v>28,76</v>
      </c>
      <c r="L1243" s="379"/>
      <c r="O1243" s="379"/>
    </row>
    <row r="1244" spans="1:15">
      <c r="A1244" s="417" t="s">
        <v>2155</v>
      </c>
      <c r="B1244" s="417" t="s">
        <v>9744</v>
      </c>
      <c r="C1244" s="417" t="s">
        <v>2332</v>
      </c>
      <c r="D1244" s="417" t="s">
        <v>6587</v>
      </c>
      <c r="E1244" s="391">
        <v>0.09</v>
      </c>
      <c r="F1244" s="418">
        <v>44249</v>
      </c>
      <c r="G1244" s="417" t="s">
        <v>2286</v>
      </c>
      <c r="I1244" s="379">
        <f t="shared" ca="1" si="132"/>
        <v>-322</v>
      </c>
      <c r="J1244" s="379">
        <f t="shared" ca="1" si="133"/>
        <v>-224</v>
      </c>
      <c r="K1244" s="391" t="str">
        <f t="shared" ca="1" si="134"/>
        <v>29,01</v>
      </c>
      <c r="L1244" s="379"/>
      <c r="O1244" s="379"/>
    </row>
    <row r="1245" spans="1:15">
      <c r="A1245" s="417" t="s">
        <v>2155</v>
      </c>
      <c r="B1245" s="417" t="s">
        <v>9745</v>
      </c>
      <c r="C1245" s="417" t="s">
        <v>2332</v>
      </c>
      <c r="D1245" s="417" t="s">
        <v>2608</v>
      </c>
      <c r="E1245" s="391">
        <v>0.09</v>
      </c>
      <c r="F1245" s="418">
        <v>44249</v>
      </c>
      <c r="G1245" s="417" t="s">
        <v>2286</v>
      </c>
      <c r="I1245" s="379">
        <f t="shared" ca="1" si="132"/>
        <v>-322</v>
      </c>
      <c r="J1245" s="379">
        <f t="shared" ca="1" si="133"/>
        <v>-224</v>
      </c>
      <c r="K1245" s="391" t="str">
        <f t="shared" ca="1" si="134"/>
        <v>29,26</v>
      </c>
      <c r="L1245" s="379"/>
      <c r="O1245" s="379"/>
    </row>
    <row r="1246" spans="1:15">
      <c r="A1246" s="417" t="s">
        <v>2155</v>
      </c>
      <c r="B1246" s="417" t="s">
        <v>9746</v>
      </c>
      <c r="C1246" s="417" t="s">
        <v>2332</v>
      </c>
      <c r="D1246" s="417" t="s">
        <v>9747</v>
      </c>
      <c r="E1246" s="391">
        <v>0.11</v>
      </c>
      <c r="F1246" s="418">
        <v>44249</v>
      </c>
      <c r="G1246" s="417" t="s">
        <v>2286</v>
      </c>
      <c r="I1246" s="379">
        <f t="shared" ca="1" si="132"/>
        <v>-322</v>
      </c>
      <c r="J1246" s="379">
        <f t="shared" ca="1" si="133"/>
        <v>-224</v>
      </c>
      <c r="K1246" s="391" t="str">
        <f t="shared" ca="1" si="134"/>
        <v>29,51</v>
      </c>
      <c r="L1246" s="379"/>
      <c r="O1246" s="379"/>
    </row>
    <row r="1247" spans="1:15">
      <c r="A1247" s="417" t="s">
        <v>2155</v>
      </c>
      <c r="B1247" s="417" t="s">
        <v>9748</v>
      </c>
      <c r="C1247" s="417" t="s">
        <v>2332</v>
      </c>
      <c r="D1247" s="417" t="s">
        <v>9633</v>
      </c>
      <c r="E1247" s="391">
        <v>0.1</v>
      </c>
      <c r="F1247" s="418">
        <v>44249</v>
      </c>
      <c r="G1247" s="417" t="s">
        <v>2286</v>
      </c>
      <c r="I1247" s="379">
        <f t="shared" ca="1" si="132"/>
        <v>-322</v>
      </c>
      <c r="J1247" s="379">
        <f t="shared" ca="1" si="133"/>
        <v>-224</v>
      </c>
      <c r="K1247" s="391" t="str">
        <f t="shared" ca="1" si="134"/>
        <v>29,76</v>
      </c>
      <c r="L1247" s="379"/>
      <c r="O1247" s="379"/>
    </row>
    <row r="1248" spans="1:15">
      <c r="A1248" s="417" t="s">
        <v>2155</v>
      </c>
      <c r="B1248" s="417" t="s">
        <v>9749</v>
      </c>
      <c r="C1248" s="417" t="s">
        <v>2332</v>
      </c>
      <c r="D1248" s="417" t="s">
        <v>9634</v>
      </c>
      <c r="E1248" s="391">
        <v>0.11</v>
      </c>
      <c r="F1248" s="418">
        <v>44249</v>
      </c>
      <c r="G1248" s="417" t="s">
        <v>2286</v>
      </c>
      <c r="I1248" s="379">
        <f t="shared" ca="1" si="132"/>
        <v>-322</v>
      </c>
      <c r="J1248" s="379">
        <f t="shared" ca="1" si="133"/>
        <v>-224</v>
      </c>
      <c r="K1248" s="391" t="str">
        <f t="shared" ca="1" si="134"/>
        <v>30,01</v>
      </c>
      <c r="L1248" s="379"/>
      <c r="O1248" s="379"/>
    </row>
    <row r="1249" spans="1:15">
      <c r="A1249" s="417" t="s">
        <v>2155</v>
      </c>
      <c r="B1249" s="417" t="s">
        <v>7565</v>
      </c>
      <c r="C1249" s="417" t="s">
        <v>2332</v>
      </c>
      <c r="D1249" s="417" t="s">
        <v>9635</v>
      </c>
      <c r="E1249" s="391">
        <v>0.13</v>
      </c>
      <c r="F1249" s="418">
        <v>44249</v>
      </c>
      <c r="G1249" s="417" t="s">
        <v>2286</v>
      </c>
      <c r="I1249" s="379">
        <f t="shared" ca="1" si="132"/>
        <v>-322</v>
      </c>
      <c r="J1249" s="379">
        <f t="shared" ca="1" si="133"/>
        <v>-224</v>
      </c>
      <c r="K1249" s="391" t="str">
        <f t="shared" ca="1" si="134"/>
        <v>30,26</v>
      </c>
      <c r="L1249" s="379"/>
      <c r="O1249" s="379"/>
    </row>
    <row r="1250" spans="1:15">
      <c r="A1250" s="417" t="s">
        <v>2155</v>
      </c>
      <c r="B1250" s="417" t="s">
        <v>7566</v>
      </c>
      <c r="C1250" s="417" t="s">
        <v>2332</v>
      </c>
      <c r="D1250" s="417" t="s">
        <v>9593</v>
      </c>
      <c r="E1250" s="391">
        <v>0.14000000000000001</v>
      </c>
      <c r="F1250" s="418">
        <v>44249</v>
      </c>
      <c r="G1250" s="417" t="s">
        <v>2286</v>
      </c>
      <c r="I1250" s="379">
        <f t="shared" ca="1" si="132"/>
        <v>-322</v>
      </c>
      <c r="J1250" s="379">
        <f t="shared" ca="1" si="133"/>
        <v>-224</v>
      </c>
      <c r="K1250" s="391" t="str">
        <f t="shared" ca="1" si="134"/>
        <v>30,51</v>
      </c>
      <c r="L1250" s="379"/>
      <c r="O1250" s="379"/>
    </row>
    <row r="1251" spans="1:15">
      <c r="A1251" s="417" t="s">
        <v>2155</v>
      </c>
      <c r="B1251" s="417" t="s">
        <v>9750</v>
      </c>
      <c r="C1251" s="417" t="s">
        <v>2332</v>
      </c>
      <c r="D1251" s="417" t="s">
        <v>9636</v>
      </c>
      <c r="E1251" s="391">
        <v>0.15</v>
      </c>
      <c r="F1251" s="418">
        <v>44249</v>
      </c>
      <c r="G1251" s="417" t="s">
        <v>2286</v>
      </c>
      <c r="I1251" s="379">
        <f t="shared" ca="1" si="132"/>
        <v>-322</v>
      </c>
      <c r="J1251" s="379">
        <f t="shared" ca="1" si="133"/>
        <v>-224</v>
      </c>
      <c r="K1251" s="391" t="str">
        <f t="shared" ca="1" si="134"/>
        <v>30,76</v>
      </c>
      <c r="L1251" s="379"/>
      <c r="O1251" s="379"/>
    </row>
    <row r="1252" spans="1:15">
      <c r="A1252" s="417" t="s">
        <v>2155</v>
      </c>
      <c r="B1252" s="417" t="s">
        <v>7567</v>
      </c>
      <c r="C1252" s="417" t="s">
        <v>2332</v>
      </c>
      <c r="D1252" s="417" t="s">
        <v>5446</v>
      </c>
      <c r="E1252" s="391">
        <v>0.14000000000000001</v>
      </c>
      <c r="F1252" s="418">
        <v>44249</v>
      </c>
      <c r="G1252" s="417" t="s">
        <v>2286</v>
      </c>
      <c r="I1252" s="379">
        <f t="shared" ca="1" si="132"/>
        <v>-322</v>
      </c>
      <c r="J1252" s="379">
        <f t="shared" ca="1" si="133"/>
        <v>-224</v>
      </c>
      <c r="K1252" s="391" t="str">
        <f t="shared" ca="1" si="134"/>
        <v>31,01</v>
      </c>
      <c r="L1252" s="379"/>
      <c r="O1252" s="379"/>
    </row>
    <row r="1253" spans="1:15">
      <c r="A1253" s="417" t="s">
        <v>2155</v>
      </c>
      <c r="B1253" s="417" t="s">
        <v>9751</v>
      </c>
      <c r="C1253" s="417" t="s">
        <v>2332</v>
      </c>
      <c r="D1253" s="417" t="s">
        <v>9752</v>
      </c>
      <c r="E1253" s="391">
        <v>0.17</v>
      </c>
      <c r="F1253" s="418">
        <v>44249</v>
      </c>
      <c r="G1253" s="417" t="s">
        <v>2286</v>
      </c>
      <c r="I1253" s="379">
        <f t="shared" ca="1" si="132"/>
        <v>-322</v>
      </c>
      <c r="J1253" s="379">
        <f t="shared" ca="1" si="133"/>
        <v>-224</v>
      </c>
      <c r="K1253" s="391" t="str">
        <f t="shared" ca="1" si="134"/>
        <v>31,51</v>
      </c>
      <c r="L1253" s="379"/>
      <c r="O1253" s="379"/>
    </row>
    <row r="1254" spans="1:15">
      <c r="A1254" s="417" t="s">
        <v>2155</v>
      </c>
      <c r="B1254" s="417" t="s">
        <v>2619</v>
      </c>
      <c r="C1254" s="417" t="s">
        <v>2332</v>
      </c>
      <c r="D1254" s="417" t="s">
        <v>9594</v>
      </c>
      <c r="E1254" s="391">
        <v>0.17</v>
      </c>
      <c r="F1254" s="418">
        <v>44249</v>
      </c>
      <c r="G1254" s="417" t="s">
        <v>2286</v>
      </c>
      <c r="I1254" s="379">
        <f t="shared" ca="1" si="132"/>
        <v>-322</v>
      </c>
      <c r="J1254" s="379">
        <f t="shared" ca="1" si="133"/>
        <v>-224</v>
      </c>
      <c r="K1254" s="391" t="str">
        <f t="shared" ca="1" si="134"/>
        <v>31,26</v>
      </c>
      <c r="L1254" s="379"/>
      <c r="O1254" s="379"/>
    </row>
    <row r="1255" spans="1:15">
      <c r="A1255" s="417" t="s">
        <v>2155</v>
      </c>
      <c r="B1255" s="417" t="s">
        <v>9753</v>
      </c>
      <c r="C1255" s="417" t="s">
        <v>2332</v>
      </c>
      <c r="D1255" s="417" t="s">
        <v>2511</v>
      </c>
      <c r="E1255" s="391">
        <v>0.22</v>
      </c>
      <c r="F1255" s="418">
        <v>44249</v>
      </c>
      <c r="G1255" s="417" t="s">
        <v>2286</v>
      </c>
      <c r="I1255" s="379">
        <f t="shared" ca="1" si="132"/>
        <v>-322</v>
      </c>
      <c r="J1255" s="379">
        <f t="shared" ca="1" si="133"/>
        <v>-224</v>
      </c>
      <c r="K1255" s="391" t="str">
        <f t="shared" ca="1" si="134"/>
        <v>32,26</v>
      </c>
      <c r="L1255" s="379"/>
      <c r="O1255" s="379"/>
    </row>
    <row r="1256" spans="1:15">
      <c r="A1256" s="417" t="s">
        <v>2155</v>
      </c>
      <c r="B1256" s="417" t="s">
        <v>2620</v>
      </c>
      <c r="C1256" s="417" t="s">
        <v>2332</v>
      </c>
      <c r="D1256" s="417" t="s">
        <v>9596</v>
      </c>
      <c r="E1256" s="391">
        <v>0.2</v>
      </c>
      <c r="F1256" s="418">
        <v>44249</v>
      </c>
      <c r="G1256" s="417" t="s">
        <v>2286</v>
      </c>
      <c r="I1256" s="379">
        <f t="shared" ca="1" si="132"/>
        <v>-322</v>
      </c>
      <c r="J1256" s="379">
        <f t="shared" ca="1" si="133"/>
        <v>-224</v>
      </c>
      <c r="K1256" s="391" t="str">
        <f t="shared" ca="1" si="134"/>
        <v>32,01</v>
      </c>
      <c r="L1256" s="379"/>
      <c r="O1256" s="379"/>
    </row>
    <row r="1257" spans="1:15">
      <c r="A1257" s="417" t="s">
        <v>2155</v>
      </c>
      <c r="B1257" s="417" t="s">
        <v>2621</v>
      </c>
      <c r="C1257" s="417" t="s">
        <v>2332</v>
      </c>
      <c r="D1257" s="417" t="s">
        <v>9754</v>
      </c>
      <c r="E1257" s="391">
        <v>0.18</v>
      </c>
      <c r="F1257" s="418">
        <v>44249</v>
      </c>
      <c r="G1257" s="417" t="s">
        <v>2286</v>
      </c>
      <c r="I1257" s="379">
        <f t="shared" ca="1" si="132"/>
        <v>-322</v>
      </c>
      <c r="J1257" s="379">
        <f t="shared" ca="1" si="133"/>
        <v>-224</v>
      </c>
      <c r="K1257" s="391" t="str">
        <f t="shared" ca="1" si="134"/>
        <v>31,76</v>
      </c>
      <c r="L1257" s="379"/>
      <c r="O1257" s="379"/>
    </row>
    <row r="1258" spans="1:15">
      <c r="A1258" s="417" t="s">
        <v>2155</v>
      </c>
      <c r="B1258" s="417" t="s">
        <v>2622</v>
      </c>
      <c r="C1258" s="417" t="s">
        <v>2332</v>
      </c>
      <c r="D1258" s="417" t="s">
        <v>9598</v>
      </c>
      <c r="E1258" s="391">
        <v>0.25</v>
      </c>
      <c r="F1258" s="418">
        <v>44249</v>
      </c>
      <c r="G1258" s="417" t="s">
        <v>2286</v>
      </c>
      <c r="I1258" s="379">
        <f t="shared" ca="1" si="132"/>
        <v>-322</v>
      </c>
      <c r="J1258" s="379">
        <f t="shared" ca="1" si="133"/>
        <v>-224</v>
      </c>
      <c r="K1258" s="391" t="str">
        <f t="shared" ca="1" si="134"/>
        <v>32,51</v>
      </c>
      <c r="L1258" s="379"/>
      <c r="O1258" s="379"/>
    </row>
    <row r="1259" spans="1:15">
      <c r="A1259" s="417" t="s">
        <v>2155</v>
      </c>
      <c r="B1259" s="417" t="s">
        <v>9755</v>
      </c>
      <c r="C1259" s="417" t="s">
        <v>2332</v>
      </c>
      <c r="D1259" s="417" t="s">
        <v>3648</v>
      </c>
      <c r="E1259" s="391">
        <v>0.3</v>
      </c>
      <c r="F1259" s="418">
        <v>44249</v>
      </c>
      <c r="G1259" s="417" t="s">
        <v>2286</v>
      </c>
      <c r="I1259" s="379">
        <f t="shared" ca="1" si="132"/>
        <v>-322</v>
      </c>
      <c r="J1259" s="379">
        <f t="shared" ca="1" si="133"/>
        <v>-224</v>
      </c>
      <c r="K1259" s="391" t="str">
        <f t="shared" ca="1" si="134"/>
        <v>33,26</v>
      </c>
      <c r="L1259" s="379"/>
      <c r="O1259" s="379"/>
    </row>
    <row r="1260" spans="1:15">
      <c r="A1260" s="417" t="s">
        <v>2155</v>
      </c>
      <c r="B1260" s="417" t="s">
        <v>2623</v>
      </c>
      <c r="C1260" s="417" t="s">
        <v>2332</v>
      </c>
      <c r="D1260" s="417" t="s">
        <v>9637</v>
      </c>
      <c r="E1260" s="391">
        <v>0.28000000000000003</v>
      </c>
      <c r="F1260" s="418">
        <v>44249</v>
      </c>
      <c r="G1260" s="417" t="s">
        <v>2286</v>
      </c>
      <c r="I1260" s="379">
        <f t="shared" ca="1" si="132"/>
        <v>-322</v>
      </c>
      <c r="J1260" s="379">
        <f t="shared" ca="1" si="133"/>
        <v>-224</v>
      </c>
      <c r="K1260" s="391" t="str">
        <f t="shared" ca="1" si="134"/>
        <v>32,76</v>
      </c>
      <c r="L1260" s="379"/>
      <c r="O1260" s="379"/>
    </row>
    <row r="1261" spans="1:15">
      <c r="A1261" s="417" t="s">
        <v>2155</v>
      </c>
      <c r="B1261" s="417" t="s">
        <v>9756</v>
      </c>
      <c r="C1261" s="417" t="s">
        <v>2332</v>
      </c>
      <c r="D1261" s="417" t="s">
        <v>9600</v>
      </c>
      <c r="E1261" s="391">
        <v>0.36</v>
      </c>
      <c r="F1261" s="418">
        <v>44249</v>
      </c>
      <c r="G1261" s="417" t="s">
        <v>2286</v>
      </c>
      <c r="I1261" s="379">
        <f t="shared" ca="1" si="132"/>
        <v>-322</v>
      </c>
      <c r="J1261" s="379">
        <f t="shared" ca="1" si="133"/>
        <v>-224</v>
      </c>
      <c r="K1261" s="391" t="str">
        <f t="shared" ca="1" si="134"/>
        <v>33,51</v>
      </c>
      <c r="L1261" s="379"/>
      <c r="O1261" s="379"/>
    </row>
    <row r="1262" spans="1:15">
      <c r="A1262" s="417" t="s">
        <v>2155</v>
      </c>
      <c r="B1262" s="417" t="s">
        <v>2624</v>
      </c>
      <c r="C1262" s="417" t="s">
        <v>2332</v>
      </c>
      <c r="D1262" s="417" t="s">
        <v>9601</v>
      </c>
      <c r="E1262" s="391">
        <v>0.3</v>
      </c>
      <c r="F1262" s="418">
        <v>44249</v>
      </c>
      <c r="G1262" s="417" t="s">
        <v>2286</v>
      </c>
      <c r="I1262" s="379">
        <f t="shared" ca="1" si="132"/>
        <v>-322</v>
      </c>
      <c r="J1262" s="379">
        <f t="shared" ca="1" si="133"/>
        <v>-224</v>
      </c>
      <c r="K1262" s="391" t="str">
        <f t="shared" ca="1" si="134"/>
        <v>33,01</v>
      </c>
      <c r="L1262" s="379"/>
      <c r="O1262" s="379"/>
    </row>
    <row r="1263" spans="1:15">
      <c r="A1263" s="417" t="s">
        <v>2155</v>
      </c>
      <c r="B1263" s="417" t="s">
        <v>7568</v>
      </c>
      <c r="C1263" s="417" t="s">
        <v>2332</v>
      </c>
      <c r="D1263" s="417" t="s">
        <v>9603</v>
      </c>
      <c r="E1263" s="391">
        <v>0.44</v>
      </c>
      <c r="F1263" s="418">
        <v>44249</v>
      </c>
      <c r="G1263" s="417" t="s">
        <v>2286</v>
      </c>
      <c r="I1263" s="379">
        <f t="shared" ca="1" si="132"/>
        <v>-322</v>
      </c>
      <c r="J1263" s="379">
        <f t="shared" ca="1" si="133"/>
        <v>-224</v>
      </c>
      <c r="K1263" s="391" t="str">
        <f t="shared" ca="1" si="134"/>
        <v>34,26</v>
      </c>
      <c r="L1263" s="379"/>
      <c r="O1263" s="379"/>
    </row>
    <row r="1264" spans="1:15">
      <c r="A1264" s="417" t="s">
        <v>2155</v>
      </c>
      <c r="B1264" s="417" t="s">
        <v>2625</v>
      </c>
      <c r="C1264" s="417" t="s">
        <v>2332</v>
      </c>
      <c r="D1264" s="417" t="s">
        <v>9604</v>
      </c>
      <c r="E1264" s="391">
        <v>0.38</v>
      </c>
      <c r="F1264" s="418">
        <v>44249</v>
      </c>
      <c r="G1264" s="417" t="s">
        <v>2286</v>
      </c>
      <c r="I1264" s="379">
        <f t="shared" ca="1" si="132"/>
        <v>-322</v>
      </c>
      <c r="J1264" s="379">
        <f t="shared" ca="1" si="133"/>
        <v>-224</v>
      </c>
      <c r="K1264" s="391" t="str">
        <f t="shared" ca="1" si="134"/>
        <v>33,76</v>
      </c>
      <c r="L1264" s="379"/>
      <c r="O1264" s="379"/>
    </row>
    <row r="1265" spans="1:15">
      <c r="A1265" s="417" t="s">
        <v>2155</v>
      </c>
      <c r="B1265" s="417" t="s">
        <v>9757</v>
      </c>
      <c r="C1265" s="417" t="s">
        <v>2332</v>
      </c>
      <c r="D1265" s="417" t="s">
        <v>9605</v>
      </c>
      <c r="E1265" s="391">
        <v>0.51</v>
      </c>
      <c r="F1265" s="418">
        <v>44249</v>
      </c>
      <c r="G1265" s="417" t="s">
        <v>2286</v>
      </c>
      <c r="I1265" s="379">
        <f t="shared" ca="1" si="132"/>
        <v>-322</v>
      </c>
      <c r="J1265" s="379">
        <f t="shared" ca="1" si="133"/>
        <v>-224</v>
      </c>
      <c r="K1265" s="391" t="str">
        <f t="shared" ca="1" si="134"/>
        <v>34,51</v>
      </c>
      <c r="L1265" s="379"/>
      <c r="O1265" s="379"/>
    </row>
    <row r="1266" spans="1:15">
      <c r="A1266" s="417" t="s">
        <v>2155</v>
      </c>
      <c r="B1266" s="417" t="s">
        <v>2626</v>
      </c>
      <c r="C1266" s="417" t="s">
        <v>2332</v>
      </c>
      <c r="D1266" s="417" t="s">
        <v>9606</v>
      </c>
      <c r="E1266" s="391">
        <v>0.4</v>
      </c>
      <c r="F1266" s="418">
        <v>44249</v>
      </c>
      <c r="G1266" s="417" t="s">
        <v>2286</v>
      </c>
      <c r="I1266" s="379">
        <f t="shared" ca="1" si="132"/>
        <v>-322</v>
      </c>
      <c r="J1266" s="379">
        <f t="shared" ca="1" si="133"/>
        <v>-224</v>
      </c>
      <c r="K1266" s="391" t="str">
        <f t="shared" ca="1" si="134"/>
        <v>34,01</v>
      </c>
      <c r="L1266" s="379"/>
      <c r="O1266" s="379"/>
    </row>
    <row r="1267" spans="1:15">
      <c r="A1267" s="417" t="s">
        <v>2155</v>
      </c>
      <c r="B1267" s="417" t="s">
        <v>16784</v>
      </c>
      <c r="C1267" s="417" t="s">
        <v>2332</v>
      </c>
      <c r="D1267" s="417" t="s">
        <v>9638</v>
      </c>
      <c r="E1267" s="391">
        <v>0.63</v>
      </c>
      <c r="F1267" s="418">
        <v>44249</v>
      </c>
      <c r="G1267" s="417" t="s">
        <v>2286</v>
      </c>
      <c r="I1267" s="379">
        <f t="shared" ca="1" si="132"/>
        <v>-322</v>
      </c>
      <c r="J1267" s="379">
        <f t="shared" ca="1" si="133"/>
        <v>-224</v>
      </c>
      <c r="K1267" s="391" t="str">
        <f t="shared" ca="1" si="134"/>
        <v>35,01</v>
      </c>
      <c r="L1267" s="379"/>
      <c r="O1267" s="379"/>
    </row>
    <row r="1268" spans="1:15">
      <c r="A1268" s="417" t="s">
        <v>2155</v>
      </c>
      <c r="B1268" s="417" t="s">
        <v>7569</v>
      </c>
      <c r="C1268" s="417" t="s">
        <v>2332</v>
      </c>
      <c r="D1268" s="417" t="s">
        <v>9639</v>
      </c>
      <c r="E1268" s="391">
        <v>0.53</v>
      </c>
      <c r="F1268" s="418">
        <v>44249</v>
      </c>
      <c r="G1268" s="417" t="s">
        <v>2286</v>
      </c>
      <c r="I1268" s="379">
        <f t="shared" ca="1" si="132"/>
        <v>-322</v>
      </c>
      <c r="J1268" s="379">
        <f t="shared" ca="1" si="133"/>
        <v>-224</v>
      </c>
      <c r="K1268" s="391" t="str">
        <f t="shared" ca="1" si="134"/>
        <v>34,76</v>
      </c>
      <c r="L1268" s="379"/>
      <c r="O1268" s="379"/>
    </row>
    <row r="1269" spans="1:15">
      <c r="A1269" s="417" t="s">
        <v>2155</v>
      </c>
      <c r="B1269" s="417" t="s">
        <v>9758</v>
      </c>
      <c r="C1269" s="417" t="s">
        <v>2332</v>
      </c>
      <c r="D1269" s="417" t="s">
        <v>9608</v>
      </c>
      <c r="E1269" s="391">
        <v>0.63</v>
      </c>
      <c r="F1269" s="418">
        <v>44249</v>
      </c>
      <c r="G1269" s="417" t="s">
        <v>2286</v>
      </c>
      <c r="I1269" s="379">
        <f t="shared" ca="1" si="132"/>
        <v>-322</v>
      </c>
      <c r="J1269" s="379">
        <f t="shared" ca="1" si="133"/>
        <v>-224</v>
      </c>
      <c r="K1269" s="391" t="str">
        <f t="shared" ca="1" si="134"/>
        <v>35,26</v>
      </c>
      <c r="L1269" s="379"/>
      <c r="O1269" s="379"/>
    </row>
    <row r="1270" spans="1:15">
      <c r="A1270" s="417" t="s">
        <v>2155</v>
      </c>
      <c r="B1270" s="417" t="s">
        <v>16785</v>
      </c>
      <c r="C1270" s="417" t="s">
        <v>2332</v>
      </c>
      <c r="D1270" s="417" t="s">
        <v>9640</v>
      </c>
      <c r="E1270" s="391">
        <v>0.7</v>
      </c>
      <c r="F1270" s="418">
        <v>44249</v>
      </c>
      <c r="G1270" s="417" t="s">
        <v>2286</v>
      </c>
      <c r="I1270" s="379">
        <f t="shared" ca="1" si="132"/>
        <v>-322</v>
      </c>
      <c r="J1270" s="379">
        <f t="shared" ca="1" si="133"/>
        <v>-224</v>
      </c>
      <c r="K1270" s="391" t="str">
        <f t="shared" ca="1" si="134"/>
        <v>35,51</v>
      </c>
      <c r="L1270" s="379"/>
      <c r="O1270" s="379"/>
    </row>
    <row r="1271" spans="1:15">
      <c r="A1271" s="417" t="s">
        <v>2155</v>
      </c>
      <c r="B1271" s="417" t="s">
        <v>16786</v>
      </c>
      <c r="C1271" s="417" t="s">
        <v>2332</v>
      </c>
      <c r="D1271" s="417" t="s">
        <v>9656</v>
      </c>
      <c r="E1271" s="391">
        <v>0.77</v>
      </c>
      <c r="F1271" s="418">
        <v>44249</v>
      </c>
      <c r="G1271" s="417" t="s">
        <v>2286</v>
      </c>
      <c r="I1271" s="379">
        <f t="shared" ca="1" si="132"/>
        <v>-322</v>
      </c>
      <c r="J1271" s="379">
        <f t="shared" ca="1" si="133"/>
        <v>-224</v>
      </c>
      <c r="K1271" s="391" t="str">
        <f t="shared" ca="1" si="134"/>
        <v>35,76</v>
      </c>
      <c r="L1271" s="379"/>
      <c r="O1271" s="379"/>
    </row>
    <row r="1272" spans="1:15">
      <c r="A1272" s="417" t="s">
        <v>2155</v>
      </c>
      <c r="B1272" s="417" t="s">
        <v>16787</v>
      </c>
      <c r="C1272" s="417" t="s">
        <v>2332</v>
      </c>
      <c r="D1272" s="417" t="s">
        <v>9676</v>
      </c>
      <c r="E1272" s="391">
        <v>0.79</v>
      </c>
      <c r="F1272" s="418">
        <v>44249</v>
      </c>
      <c r="G1272" s="417" t="s">
        <v>2286</v>
      </c>
      <c r="I1272" s="379">
        <f t="shared" ca="1" si="132"/>
        <v>-322</v>
      </c>
      <c r="J1272" s="379">
        <f t="shared" ca="1" si="133"/>
        <v>-224</v>
      </c>
      <c r="K1272" s="391" t="str">
        <f t="shared" ca="1" si="134"/>
        <v>36,01</v>
      </c>
      <c r="L1272" s="379"/>
      <c r="O1272" s="379"/>
    </row>
    <row r="1273" spans="1:15">
      <c r="A1273" s="417" t="s">
        <v>2155</v>
      </c>
      <c r="B1273" s="417" t="s">
        <v>16788</v>
      </c>
      <c r="C1273" s="417" t="s">
        <v>2332</v>
      </c>
      <c r="D1273" s="417" t="s">
        <v>9678</v>
      </c>
      <c r="E1273" s="391">
        <v>1.01</v>
      </c>
      <c r="F1273" s="418">
        <v>44249</v>
      </c>
      <c r="G1273" s="417" t="s">
        <v>2286</v>
      </c>
      <c r="I1273" s="379">
        <f t="shared" ca="1" si="132"/>
        <v>-322</v>
      </c>
      <c r="J1273" s="379">
        <f t="shared" ca="1" si="133"/>
        <v>-224</v>
      </c>
      <c r="K1273" s="391" t="str">
        <f t="shared" ca="1" si="134"/>
        <v>36,76</v>
      </c>
      <c r="L1273" s="379"/>
      <c r="O1273" s="379"/>
    </row>
    <row r="1274" spans="1:15">
      <c r="A1274" s="417" t="s">
        <v>2155</v>
      </c>
      <c r="B1274" s="417" t="s">
        <v>16789</v>
      </c>
      <c r="C1274" s="417" t="s">
        <v>2332</v>
      </c>
      <c r="D1274" s="417" t="s">
        <v>9677</v>
      </c>
      <c r="E1274" s="391">
        <v>0.77</v>
      </c>
      <c r="F1274" s="418">
        <v>44249</v>
      </c>
      <c r="G1274" s="417" t="s">
        <v>2286</v>
      </c>
      <c r="I1274" s="379">
        <f t="shared" ca="1" si="132"/>
        <v>-322</v>
      </c>
      <c r="J1274" s="379">
        <f t="shared" ca="1" si="133"/>
        <v>-224</v>
      </c>
      <c r="K1274" s="391" t="str">
        <f t="shared" ca="1" si="134"/>
        <v>36,26</v>
      </c>
      <c r="L1274" s="379"/>
      <c r="O1274" s="379"/>
    </row>
    <row r="1275" spans="1:15">
      <c r="A1275" s="417" t="s">
        <v>2155</v>
      </c>
      <c r="B1275" s="417" t="s">
        <v>16790</v>
      </c>
      <c r="C1275" s="417" t="s">
        <v>2332</v>
      </c>
      <c r="D1275" s="417" t="s">
        <v>15990</v>
      </c>
      <c r="E1275" s="391">
        <v>1.17</v>
      </c>
      <c r="F1275" s="418">
        <v>44249</v>
      </c>
      <c r="G1275" s="417" t="s">
        <v>2286</v>
      </c>
      <c r="I1275" s="379">
        <f t="shared" ca="1" si="132"/>
        <v>-322</v>
      </c>
      <c r="J1275" s="379">
        <f t="shared" ca="1" si="133"/>
        <v>-224</v>
      </c>
      <c r="K1275" s="391" t="str">
        <f t="shared" ca="1" si="134"/>
        <v>37,51</v>
      </c>
      <c r="L1275" s="379"/>
      <c r="O1275" s="379"/>
    </row>
    <row r="1276" spans="1:15">
      <c r="A1276" s="417" t="s">
        <v>2155</v>
      </c>
      <c r="B1276" s="417" t="s">
        <v>2627</v>
      </c>
      <c r="C1276" s="417" t="s">
        <v>2332</v>
      </c>
      <c r="D1276" s="417" t="s">
        <v>9609</v>
      </c>
      <c r="E1276" s="391">
        <v>0.94</v>
      </c>
      <c r="F1276" s="418">
        <v>44249</v>
      </c>
      <c r="G1276" s="417" t="s">
        <v>2286</v>
      </c>
      <c r="I1276" s="379">
        <f t="shared" ca="1" si="132"/>
        <v>-322</v>
      </c>
      <c r="J1276" s="379">
        <f t="shared" ca="1" si="133"/>
        <v>-224</v>
      </c>
      <c r="K1276" s="391" t="str">
        <f t="shared" ca="1" si="134"/>
        <v>36,51</v>
      </c>
      <c r="L1276" s="379"/>
      <c r="O1276" s="379"/>
    </row>
    <row r="1277" spans="1:15">
      <c r="A1277" s="417" t="s">
        <v>2155</v>
      </c>
      <c r="B1277" s="417" t="s">
        <v>9759</v>
      </c>
      <c r="C1277" s="417" t="s">
        <v>2332</v>
      </c>
      <c r="D1277" s="417" t="s">
        <v>3657</v>
      </c>
      <c r="E1277" s="391">
        <v>1.24</v>
      </c>
      <c r="F1277" s="418">
        <v>44249</v>
      </c>
      <c r="G1277" s="417" t="s">
        <v>2286</v>
      </c>
      <c r="I1277" s="379">
        <f t="shared" ca="1" si="132"/>
        <v>-322</v>
      </c>
      <c r="J1277" s="379">
        <f t="shared" ca="1" si="133"/>
        <v>-224</v>
      </c>
      <c r="K1277" s="391" t="str">
        <f t="shared" ca="1" si="134"/>
        <v>37,26</v>
      </c>
      <c r="L1277" s="379"/>
      <c r="O1277" s="379"/>
    </row>
    <row r="1278" spans="1:15">
      <c r="A1278" s="417" t="s">
        <v>2155</v>
      </c>
      <c r="B1278" s="417" t="s">
        <v>9760</v>
      </c>
      <c r="C1278" s="417" t="s">
        <v>2332</v>
      </c>
      <c r="D1278" s="417" t="s">
        <v>9610</v>
      </c>
      <c r="E1278" s="391">
        <v>1.1399999999999999</v>
      </c>
      <c r="F1278" s="418">
        <v>44249</v>
      </c>
      <c r="G1278" s="417" t="s">
        <v>2286</v>
      </c>
      <c r="I1278" s="379">
        <f t="shared" ca="1" si="132"/>
        <v>-322</v>
      </c>
      <c r="J1278" s="379">
        <f t="shared" ca="1" si="133"/>
        <v>-224</v>
      </c>
      <c r="K1278" s="391" t="str">
        <f t="shared" ca="1" si="134"/>
        <v>37,01</v>
      </c>
      <c r="L1278" s="379"/>
      <c r="O1278" s="379"/>
    </row>
    <row r="1279" spans="1:15">
      <c r="A1279" s="417" t="s">
        <v>2155</v>
      </c>
      <c r="B1279" s="417" t="s">
        <v>16791</v>
      </c>
      <c r="C1279" s="417" t="s">
        <v>2332</v>
      </c>
      <c r="D1279" s="417" t="s">
        <v>9658</v>
      </c>
      <c r="E1279" s="391">
        <v>1.44</v>
      </c>
      <c r="F1279" s="418">
        <v>44249</v>
      </c>
      <c r="G1279" s="417" t="s">
        <v>2286</v>
      </c>
      <c r="I1279" s="379">
        <f t="shared" ca="1" si="132"/>
        <v>-322</v>
      </c>
      <c r="J1279" s="379">
        <f t="shared" ca="1" si="133"/>
        <v>-224</v>
      </c>
      <c r="K1279" s="391" t="str">
        <f t="shared" ca="1" si="134"/>
        <v>38,01</v>
      </c>
      <c r="L1279" s="379"/>
      <c r="O1279" s="379"/>
    </row>
    <row r="1280" spans="1:15">
      <c r="A1280" s="417" t="s">
        <v>2155</v>
      </c>
      <c r="B1280" s="417" t="s">
        <v>9761</v>
      </c>
      <c r="C1280" s="417" t="s">
        <v>2332</v>
      </c>
      <c r="D1280" s="417" t="s">
        <v>9611</v>
      </c>
      <c r="E1280" s="391">
        <v>1.42</v>
      </c>
      <c r="F1280" s="418">
        <v>44249</v>
      </c>
      <c r="G1280" s="417" t="s">
        <v>2286</v>
      </c>
      <c r="I1280" s="379">
        <f t="shared" ca="1" si="132"/>
        <v>-322</v>
      </c>
      <c r="J1280" s="379">
        <f t="shared" ca="1" si="133"/>
        <v>-224</v>
      </c>
      <c r="K1280" s="391" t="str">
        <f t="shared" ca="1" si="134"/>
        <v>37,76</v>
      </c>
      <c r="L1280" s="379"/>
      <c r="O1280" s="379"/>
    </row>
    <row r="1281" spans="1:15">
      <c r="A1281" s="417" t="s">
        <v>2155</v>
      </c>
      <c r="B1281" s="417" t="s">
        <v>16021</v>
      </c>
      <c r="C1281" s="417" t="s">
        <v>2332</v>
      </c>
      <c r="D1281" s="417" t="s">
        <v>9641</v>
      </c>
      <c r="E1281" s="391">
        <v>1.65</v>
      </c>
      <c r="F1281" s="418">
        <v>44249</v>
      </c>
      <c r="G1281" s="417" t="s">
        <v>2286</v>
      </c>
      <c r="I1281" s="379">
        <f t="shared" ca="1" si="132"/>
        <v>-322</v>
      </c>
      <c r="J1281" s="379">
        <f t="shared" ca="1" si="133"/>
        <v>-224</v>
      </c>
      <c r="K1281" s="391" t="str">
        <f t="shared" ca="1" si="134"/>
        <v>38,51</v>
      </c>
      <c r="L1281" s="379"/>
      <c r="O1281" s="379"/>
    </row>
    <row r="1282" spans="1:15">
      <c r="A1282" s="417" t="s">
        <v>2155</v>
      </c>
      <c r="B1282" s="417" t="s">
        <v>16022</v>
      </c>
      <c r="C1282" s="417" t="s">
        <v>2332</v>
      </c>
      <c r="D1282" s="417" t="s">
        <v>9660</v>
      </c>
      <c r="E1282" s="391">
        <v>1.86</v>
      </c>
      <c r="F1282" s="418">
        <v>44249</v>
      </c>
      <c r="G1282" s="417" t="s">
        <v>2286</v>
      </c>
      <c r="I1282" s="379">
        <f t="shared" ca="1" si="132"/>
        <v>-322</v>
      </c>
      <c r="J1282" s="379">
        <f t="shared" ca="1" si="133"/>
        <v>-224</v>
      </c>
      <c r="K1282" s="391" t="str">
        <f t="shared" ca="1" si="134"/>
        <v>38,76</v>
      </c>
      <c r="L1282" s="379"/>
      <c r="O1282" s="379"/>
    </row>
    <row r="1283" spans="1:15">
      <c r="A1283" s="417" t="s">
        <v>2155</v>
      </c>
      <c r="B1283" s="417" t="s">
        <v>16023</v>
      </c>
      <c r="C1283" s="417" t="s">
        <v>2332</v>
      </c>
      <c r="D1283" s="417" t="s">
        <v>9642</v>
      </c>
      <c r="E1283" s="391">
        <v>1.9</v>
      </c>
      <c r="F1283" s="418">
        <v>44249</v>
      </c>
      <c r="G1283" s="417" t="s">
        <v>2286</v>
      </c>
      <c r="I1283" s="379">
        <f t="shared" ca="1" si="132"/>
        <v>-322</v>
      </c>
      <c r="J1283" s="379">
        <f t="shared" ca="1" si="133"/>
        <v>-224</v>
      </c>
      <c r="K1283" s="391" t="str">
        <f t="shared" ca="1" si="134"/>
        <v>39,01</v>
      </c>
      <c r="L1283" s="379"/>
      <c r="O1283" s="379"/>
    </row>
    <row r="1284" spans="1:15">
      <c r="A1284" s="417" t="s">
        <v>2155</v>
      </c>
      <c r="B1284" s="417" t="s">
        <v>2628</v>
      </c>
      <c r="C1284" s="417" t="s">
        <v>2332</v>
      </c>
      <c r="D1284" s="417" t="s">
        <v>3655</v>
      </c>
      <c r="E1284" s="391">
        <v>1.65</v>
      </c>
      <c r="F1284" s="418">
        <v>44249</v>
      </c>
      <c r="G1284" s="417" t="s">
        <v>2286</v>
      </c>
      <c r="I1284" s="379">
        <f t="shared" ca="1" si="132"/>
        <v>-322</v>
      </c>
      <c r="J1284" s="379">
        <f t="shared" ca="1" si="133"/>
        <v>-224</v>
      </c>
      <c r="K1284" s="391" t="str">
        <f t="shared" ca="1" si="134"/>
        <v>38,26</v>
      </c>
      <c r="L1284" s="379"/>
      <c r="O1284" s="379"/>
    </row>
    <row r="1285" spans="1:15">
      <c r="A1285" s="417" t="s">
        <v>2155</v>
      </c>
      <c r="B1285" s="417" t="s">
        <v>16024</v>
      </c>
      <c r="C1285" s="417" t="s">
        <v>2332</v>
      </c>
      <c r="D1285" s="417" t="s">
        <v>9643</v>
      </c>
      <c r="E1285" s="391">
        <v>2.12</v>
      </c>
      <c r="F1285" s="418">
        <v>44249</v>
      </c>
      <c r="G1285" s="417" t="s">
        <v>2286</v>
      </c>
      <c r="I1285" s="379">
        <f t="shared" ca="1" si="132"/>
        <v>-322</v>
      </c>
      <c r="J1285" s="379">
        <f t="shared" ca="1" si="133"/>
        <v>-224</v>
      </c>
      <c r="K1285" s="391" t="str">
        <f t="shared" ca="1" si="134"/>
        <v>39,51</v>
      </c>
      <c r="L1285" s="379"/>
      <c r="O1285" s="379"/>
    </row>
    <row r="1286" spans="1:15">
      <c r="A1286" s="417" t="s">
        <v>2155</v>
      </c>
      <c r="B1286" s="417" t="s">
        <v>18228</v>
      </c>
      <c r="C1286" s="417" t="s">
        <v>2332</v>
      </c>
      <c r="D1286" s="417" t="s">
        <v>16752</v>
      </c>
      <c r="E1286" s="391">
        <v>2.25</v>
      </c>
      <c r="F1286" s="418">
        <v>44249</v>
      </c>
      <c r="G1286" s="417" t="s">
        <v>2286</v>
      </c>
      <c r="I1286" s="379">
        <f t="shared" ca="1" si="132"/>
        <v>-322</v>
      </c>
      <c r="J1286" s="379">
        <f t="shared" ca="1" si="133"/>
        <v>-224</v>
      </c>
      <c r="K1286" s="391" t="str">
        <f t="shared" ca="1" si="134"/>
        <v>39,76</v>
      </c>
      <c r="L1286" s="379"/>
      <c r="O1286" s="379"/>
    </row>
    <row r="1287" spans="1:15">
      <c r="A1287" s="417" t="s">
        <v>2155</v>
      </c>
      <c r="B1287" s="417" t="s">
        <v>16025</v>
      </c>
      <c r="C1287" s="417" t="s">
        <v>2332</v>
      </c>
      <c r="D1287" s="417" t="s">
        <v>15970</v>
      </c>
      <c r="E1287" s="391">
        <v>2.5299999999999998</v>
      </c>
      <c r="F1287" s="418">
        <v>44249</v>
      </c>
      <c r="G1287" s="417" t="s">
        <v>2286</v>
      </c>
      <c r="I1287" s="379">
        <f t="shared" ca="1" si="132"/>
        <v>-322</v>
      </c>
      <c r="J1287" s="379">
        <f t="shared" ca="1" si="133"/>
        <v>-224</v>
      </c>
      <c r="K1287" s="391" t="str">
        <f t="shared" ca="1" si="134"/>
        <v>40,01</v>
      </c>
      <c r="L1287" s="379"/>
      <c r="O1287" s="379"/>
    </row>
    <row r="1288" spans="1:15">
      <c r="A1288" s="417" t="s">
        <v>2155</v>
      </c>
      <c r="B1288" s="417" t="s">
        <v>9762</v>
      </c>
      <c r="C1288" s="417" t="s">
        <v>2332</v>
      </c>
      <c r="D1288" s="417" t="s">
        <v>9612</v>
      </c>
      <c r="E1288" s="391">
        <v>2.0299999999999998</v>
      </c>
      <c r="F1288" s="418">
        <v>44249</v>
      </c>
      <c r="G1288" s="417" t="s">
        <v>2286</v>
      </c>
      <c r="I1288" s="379">
        <f t="shared" ca="1" si="132"/>
        <v>-322</v>
      </c>
      <c r="J1288" s="379">
        <f t="shared" ca="1" si="133"/>
        <v>-224</v>
      </c>
      <c r="K1288" s="391" t="str">
        <f t="shared" ca="1" si="134"/>
        <v>39,26</v>
      </c>
      <c r="L1288" s="379"/>
      <c r="O1288" s="379"/>
    </row>
    <row r="1289" spans="1:15">
      <c r="A1289" s="417" t="s">
        <v>2155</v>
      </c>
      <c r="B1289" s="417" t="s">
        <v>18229</v>
      </c>
      <c r="C1289" s="417" t="s">
        <v>2332</v>
      </c>
      <c r="D1289" s="417" t="s">
        <v>16774</v>
      </c>
      <c r="E1289" s="391">
        <v>2.5499999999999998</v>
      </c>
      <c r="F1289" s="418">
        <v>44249</v>
      </c>
      <c r="G1289" s="417" t="s">
        <v>2286</v>
      </c>
      <c r="I1289" s="379">
        <f t="shared" ca="1" si="132"/>
        <v>-322</v>
      </c>
      <c r="J1289" s="379">
        <f t="shared" ca="1" si="133"/>
        <v>-224</v>
      </c>
      <c r="K1289" s="391" t="str">
        <f t="shared" ca="1" si="134"/>
        <v>40,51</v>
      </c>
      <c r="L1289" s="379"/>
      <c r="O1289" s="379"/>
    </row>
    <row r="1290" spans="1:15">
      <c r="A1290" s="417" t="s">
        <v>2155</v>
      </c>
      <c r="B1290" s="417" t="s">
        <v>7570</v>
      </c>
      <c r="C1290" s="417" t="s">
        <v>2332</v>
      </c>
      <c r="D1290" s="417" t="s">
        <v>9614</v>
      </c>
      <c r="E1290" s="391">
        <v>2.7</v>
      </c>
      <c r="F1290" s="418">
        <v>44249</v>
      </c>
      <c r="G1290" s="417" t="s">
        <v>2286</v>
      </c>
      <c r="I1290" s="379">
        <f t="shared" ref="I1290:I1353" ca="1" si="135">IF(F1290&lt;&gt;"",F1290-$I$199,"")</f>
        <v>-322</v>
      </c>
      <c r="J1290" s="379">
        <f t="shared" ref="J1290:J1353" ca="1" si="136">IF(I1290&lt;&gt;"",NETWORKDAYS($I$199,F1290-1,$N$201:$N$224),"")</f>
        <v>-224</v>
      </c>
      <c r="K1290" s="391" t="str">
        <f t="shared" ref="K1290:K1353" ca="1" si="137">IF(I1290&lt;&gt;"",RIGHT(D1290,LEN(D1290)-FIND(" ",D1290)),"")</f>
        <v>40,26</v>
      </c>
      <c r="L1290" s="379"/>
      <c r="O1290" s="379"/>
    </row>
    <row r="1291" spans="1:15">
      <c r="A1291" s="417" t="s">
        <v>2155</v>
      </c>
      <c r="B1291" s="417" t="s">
        <v>16026</v>
      </c>
      <c r="C1291" s="417" t="s">
        <v>2332</v>
      </c>
      <c r="D1291" s="417" t="s">
        <v>15972</v>
      </c>
      <c r="E1291" s="391">
        <v>0.54</v>
      </c>
      <c r="F1291" s="418">
        <v>44249</v>
      </c>
      <c r="G1291" s="417" t="s">
        <v>2286</v>
      </c>
      <c r="I1291" s="379">
        <f t="shared" ca="1" si="135"/>
        <v>-322</v>
      </c>
      <c r="J1291" s="379">
        <f t="shared" ca="1" si="136"/>
        <v>-224</v>
      </c>
      <c r="K1291" s="391" t="str">
        <f t="shared" ca="1" si="137"/>
        <v>41,51</v>
      </c>
      <c r="L1291" s="379"/>
      <c r="O1291" s="379"/>
    </row>
    <row r="1292" spans="1:15">
      <c r="A1292" s="417" t="s">
        <v>2155</v>
      </c>
      <c r="B1292" s="417" t="s">
        <v>16027</v>
      </c>
      <c r="C1292" s="417" t="s">
        <v>2332</v>
      </c>
      <c r="D1292" s="417" t="s">
        <v>3643</v>
      </c>
      <c r="E1292" s="391">
        <v>2.9</v>
      </c>
      <c r="F1292" s="418">
        <v>44249</v>
      </c>
      <c r="G1292" s="417" t="s">
        <v>2286</v>
      </c>
      <c r="I1292" s="379">
        <f t="shared" ca="1" si="135"/>
        <v>-322</v>
      </c>
      <c r="J1292" s="379">
        <f t="shared" ca="1" si="136"/>
        <v>-224</v>
      </c>
      <c r="K1292" s="391" t="str">
        <f t="shared" ca="1" si="137"/>
        <v>41,26</v>
      </c>
      <c r="L1292" s="379"/>
      <c r="O1292" s="379"/>
    </row>
    <row r="1293" spans="1:15">
      <c r="A1293" s="417" t="s">
        <v>2155</v>
      </c>
      <c r="B1293" s="417" t="s">
        <v>2629</v>
      </c>
      <c r="C1293" s="417" t="s">
        <v>2332</v>
      </c>
      <c r="D1293" s="417" t="s">
        <v>9615</v>
      </c>
      <c r="E1293" s="391">
        <v>2.84</v>
      </c>
      <c r="F1293" s="418">
        <v>44249</v>
      </c>
      <c r="G1293" s="417" t="s">
        <v>2286</v>
      </c>
      <c r="I1293" s="379">
        <f t="shared" ca="1" si="135"/>
        <v>-322</v>
      </c>
      <c r="J1293" s="379">
        <f t="shared" ca="1" si="136"/>
        <v>-224</v>
      </c>
      <c r="K1293" s="391" t="str">
        <f t="shared" ca="1" si="137"/>
        <v>40,76</v>
      </c>
      <c r="L1293" s="379"/>
      <c r="O1293" s="379"/>
    </row>
    <row r="1294" spans="1:15">
      <c r="A1294" s="417" t="s">
        <v>2155</v>
      </c>
      <c r="B1294" s="417" t="s">
        <v>18230</v>
      </c>
      <c r="C1294" s="417" t="s">
        <v>2332</v>
      </c>
      <c r="D1294" s="417" t="s">
        <v>3663</v>
      </c>
      <c r="E1294" s="391">
        <v>3.41</v>
      </c>
      <c r="F1294" s="418">
        <v>44249</v>
      </c>
      <c r="G1294" s="417" t="s">
        <v>2286</v>
      </c>
      <c r="I1294" s="379">
        <f t="shared" ca="1" si="135"/>
        <v>-322</v>
      </c>
      <c r="J1294" s="379">
        <f t="shared" ca="1" si="136"/>
        <v>-224</v>
      </c>
      <c r="K1294" s="391" t="str">
        <f t="shared" ca="1" si="137"/>
        <v>42,01</v>
      </c>
      <c r="L1294" s="379"/>
      <c r="O1294" s="379"/>
    </row>
    <row r="1295" spans="1:15">
      <c r="A1295" s="417" t="s">
        <v>2155</v>
      </c>
      <c r="B1295" s="417" t="s">
        <v>9763</v>
      </c>
      <c r="C1295" s="417" t="s">
        <v>2332</v>
      </c>
      <c r="D1295" s="417" t="s">
        <v>9617</v>
      </c>
      <c r="E1295" s="391">
        <v>3.41</v>
      </c>
      <c r="F1295" s="418">
        <v>44249</v>
      </c>
      <c r="G1295" s="417" t="s">
        <v>2286</v>
      </c>
      <c r="I1295" s="379">
        <f t="shared" ca="1" si="135"/>
        <v>-322</v>
      </c>
      <c r="J1295" s="379">
        <f t="shared" ca="1" si="136"/>
        <v>-224</v>
      </c>
      <c r="K1295" s="391" t="str">
        <f t="shared" ca="1" si="137"/>
        <v>41,76</v>
      </c>
      <c r="L1295" s="379"/>
      <c r="O1295" s="379"/>
    </row>
    <row r="1296" spans="1:15">
      <c r="A1296" s="417" t="s">
        <v>2155</v>
      </c>
      <c r="B1296" s="417" t="s">
        <v>18231</v>
      </c>
      <c r="C1296" s="417" t="s">
        <v>2332</v>
      </c>
      <c r="D1296" s="417" t="s">
        <v>16055</v>
      </c>
      <c r="E1296" s="391">
        <v>3.7</v>
      </c>
      <c r="F1296" s="418">
        <v>44249</v>
      </c>
      <c r="G1296" s="417" t="s">
        <v>2286</v>
      </c>
      <c r="I1296" s="379">
        <f t="shared" ca="1" si="135"/>
        <v>-322</v>
      </c>
      <c r="J1296" s="379">
        <f t="shared" ca="1" si="136"/>
        <v>-224</v>
      </c>
      <c r="K1296" s="391" t="str">
        <f t="shared" ca="1" si="137"/>
        <v>42,26</v>
      </c>
      <c r="L1296" s="379"/>
      <c r="O1296" s="379"/>
    </row>
    <row r="1297" spans="1:15">
      <c r="A1297" s="417" t="s">
        <v>2155</v>
      </c>
      <c r="B1297" s="417" t="s">
        <v>16028</v>
      </c>
      <c r="C1297" s="417" t="s">
        <v>2332</v>
      </c>
      <c r="D1297" s="417" t="s">
        <v>15974</v>
      </c>
      <c r="E1297" s="391">
        <v>0.01</v>
      </c>
      <c r="F1297" s="418">
        <v>44249</v>
      </c>
      <c r="G1297" s="417" t="s">
        <v>2286</v>
      </c>
      <c r="I1297" s="379">
        <f t="shared" ca="1" si="135"/>
        <v>-322</v>
      </c>
      <c r="J1297" s="379">
        <f t="shared" ca="1" si="136"/>
        <v>-224</v>
      </c>
      <c r="K1297" s="391" t="str">
        <f t="shared" ca="1" si="137"/>
        <v>42,51</v>
      </c>
      <c r="L1297" s="379"/>
      <c r="O1297" s="379"/>
    </row>
    <row r="1298" spans="1:15">
      <c r="A1298" s="417" t="s">
        <v>2155</v>
      </c>
      <c r="B1298" s="417" t="s">
        <v>16029</v>
      </c>
      <c r="C1298" s="417" t="s">
        <v>2332</v>
      </c>
      <c r="D1298" s="417" t="s">
        <v>15976</v>
      </c>
      <c r="E1298" s="391">
        <v>0.2</v>
      </c>
      <c r="F1298" s="418">
        <v>44249</v>
      </c>
      <c r="G1298" s="417" t="s">
        <v>2286</v>
      </c>
      <c r="I1298" s="379">
        <f t="shared" ca="1" si="135"/>
        <v>-322</v>
      </c>
      <c r="J1298" s="379">
        <f t="shared" ca="1" si="136"/>
        <v>-224</v>
      </c>
      <c r="K1298" s="391" t="str">
        <f t="shared" ca="1" si="137"/>
        <v>42,76</v>
      </c>
      <c r="L1298" s="379"/>
      <c r="O1298" s="379"/>
    </row>
    <row r="1299" spans="1:15">
      <c r="A1299" s="417" t="s">
        <v>2155</v>
      </c>
      <c r="B1299" s="417" t="s">
        <v>2630</v>
      </c>
      <c r="C1299" s="417" t="s">
        <v>2332</v>
      </c>
      <c r="D1299" s="417" t="s">
        <v>9619</v>
      </c>
      <c r="E1299" s="391">
        <v>9.24</v>
      </c>
      <c r="F1299" s="418">
        <v>44249</v>
      </c>
      <c r="G1299" s="417" t="s">
        <v>2286</v>
      </c>
      <c r="I1299" s="379">
        <f t="shared" ca="1" si="135"/>
        <v>-322</v>
      </c>
      <c r="J1299" s="379">
        <f t="shared" ca="1" si="136"/>
        <v>-224</v>
      </c>
      <c r="K1299" s="391" t="str">
        <f t="shared" ca="1" si="137"/>
        <v>48,51</v>
      </c>
      <c r="L1299" s="379"/>
      <c r="O1299" s="379"/>
    </row>
    <row r="1300" spans="1:15">
      <c r="A1300" s="417" t="s">
        <v>2155</v>
      </c>
      <c r="B1300" s="417" t="s">
        <v>16030</v>
      </c>
      <c r="C1300" s="417" t="s">
        <v>2332</v>
      </c>
      <c r="D1300" s="417" t="s">
        <v>16031</v>
      </c>
      <c r="E1300" s="391">
        <v>0.01</v>
      </c>
      <c r="F1300" s="418">
        <v>44249</v>
      </c>
      <c r="G1300" s="417" t="s">
        <v>2286</v>
      </c>
      <c r="I1300" s="379">
        <f t="shared" ca="1" si="135"/>
        <v>-322</v>
      </c>
      <c r="J1300" s="379">
        <f t="shared" ca="1" si="136"/>
        <v>-224</v>
      </c>
      <c r="K1300" s="391" t="str">
        <f t="shared" ca="1" si="137"/>
        <v>43,01</v>
      </c>
      <c r="L1300" s="379"/>
      <c r="O1300" s="379"/>
    </row>
    <row r="1301" spans="1:15">
      <c r="A1301" s="417" t="s">
        <v>2155</v>
      </c>
      <c r="B1301" s="417" t="s">
        <v>16032</v>
      </c>
      <c r="C1301" s="417" t="s">
        <v>2332</v>
      </c>
      <c r="D1301" s="417" t="s">
        <v>3645</v>
      </c>
      <c r="E1301" s="391">
        <v>0.04</v>
      </c>
      <c r="F1301" s="418">
        <v>44249</v>
      </c>
      <c r="G1301" s="417" t="s">
        <v>2286</v>
      </c>
      <c r="I1301" s="379">
        <f t="shared" ca="1" si="135"/>
        <v>-322</v>
      </c>
      <c r="J1301" s="379">
        <f t="shared" ca="1" si="136"/>
        <v>-224</v>
      </c>
      <c r="K1301" s="391" t="str">
        <f t="shared" ca="1" si="137"/>
        <v>43,26</v>
      </c>
      <c r="L1301" s="379"/>
      <c r="O1301" s="379"/>
    </row>
    <row r="1302" spans="1:15">
      <c r="A1302" s="417" t="s">
        <v>2155</v>
      </c>
      <c r="B1302" s="417" t="s">
        <v>16033</v>
      </c>
      <c r="C1302" s="417" t="s">
        <v>2332</v>
      </c>
      <c r="D1302" s="417" t="s">
        <v>16034</v>
      </c>
      <c r="E1302" s="391">
        <v>5.37</v>
      </c>
      <c r="F1302" s="418">
        <v>44249</v>
      </c>
      <c r="G1302" s="417" t="s">
        <v>2286</v>
      </c>
      <c r="I1302" s="379">
        <f t="shared" ca="1" si="135"/>
        <v>-322</v>
      </c>
      <c r="J1302" s="379">
        <f t="shared" ca="1" si="136"/>
        <v>-224</v>
      </c>
      <c r="K1302" s="391" t="str">
        <f t="shared" ca="1" si="137"/>
        <v>44,01</v>
      </c>
      <c r="L1302" s="379"/>
      <c r="O1302" s="379"/>
    </row>
    <row r="1303" spans="1:15">
      <c r="A1303" s="417" t="s">
        <v>2155</v>
      </c>
      <c r="B1303" s="417" t="s">
        <v>16035</v>
      </c>
      <c r="C1303" s="417" t="s">
        <v>2332</v>
      </c>
      <c r="D1303" s="417" t="s">
        <v>15978</v>
      </c>
      <c r="E1303" s="391">
        <v>6.06</v>
      </c>
      <c r="F1303" s="418">
        <v>44249</v>
      </c>
      <c r="G1303" s="417" t="s">
        <v>2286</v>
      </c>
      <c r="I1303" s="379">
        <f t="shared" ca="1" si="135"/>
        <v>-322</v>
      </c>
      <c r="J1303" s="379">
        <f t="shared" ca="1" si="136"/>
        <v>-224</v>
      </c>
      <c r="K1303" s="391" t="str">
        <f t="shared" ca="1" si="137"/>
        <v>44,26</v>
      </c>
      <c r="L1303" s="379"/>
      <c r="O1303" s="379"/>
    </row>
    <row r="1304" spans="1:15">
      <c r="A1304" s="417" t="s">
        <v>2155</v>
      </c>
      <c r="B1304" s="417" t="s">
        <v>16036</v>
      </c>
      <c r="C1304" s="417" t="s">
        <v>2332</v>
      </c>
      <c r="D1304" s="417" t="s">
        <v>16005</v>
      </c>
      <c r="E1304" s="391">
        <v>0.01</v>
      </c>
      <c r="F1304" s="418">
        <v>44249</v>
      </c>
      <c r="G1304" s="417" t="s">
        <v>2286</v>
      </c>
      <c r="I1304" s="379">
        <f t="shared" ca="1" si="135"/>
        <v>-322</v>
      </c>
      <c r="J1304" s="379">
        <f t="shared" ca="1" si="136"/>
        <v>-224</v>
      </c>
      <c r="K1304" s="391" t="str">
        <f t="shared" ca="1" si="137"/>
        <v>44,51</v>
      </c>
      <c r="L1304" s="379"/>
      <c r="O1304" s="379"/>
    </row>
    <row r="1305" spans="1:15">
      <c r="A1305" s="417" t="s">
        <v>2155</v>
      </c>
      <c r="B1305" s="417" t="s">
        <v>16037</v>
      </c>
      <c r="C1305" s="417" t="s">
        <v>2332</v>
      </c>
      <c r="D1305" s="417" t="s">
        <v>15980</v>
      </c>
      <c r="E1305" s="391">
        <v>0.02</v>
      </c>
      <c r="F1305" s="418">
        <v>44249</v>
      </c>
      <c r="G1305" s="417" t="s">
        <v>2286</v>
      </c>
      <c r="I1305" s="379">
        <f t="shared" ca="1" si="135"/>
        <v>-322</v>
      </c>
      <c r="J1305" s="379">
        <f t="shared" ca="1" si="136"/>
        <v>-224</v>
      </c>
      <c r="K1305" s="391" t="str">
        <f t="shared" ca="1" si="137"/>
        <v>44,76</v>
      </c>
      <c r="L1305" s="379"/>
      <c r="O1305" s="379"/>
    </row>
    <row r="1306" spans="1:15">
      <c r="A1306" s="417" t="s">
        <v>2155</v>
      </c>
      <c r="B1306" s="417" t="s">
        <v>18232</v>
      </c>
      <c r="C1306" s="417" t="s">
        <v>2332</v>
      </c>
      <c r="D1306" s="417" t="s">
        <v>16765</v>
      </c>
      <c r="E1306" s="391">
        <v>6.17</v>
      </c>
      <c r="F1306" s="418">
        <v>44249</v>
      </c>
      <c r="G1306" s="417" t="s">
        <v>2286</v>
      </c>
      <c r="I1306" s="379">
        <f t="shared" ca="1" si="135"/>
        <v>-322</v>
      </c>
      <c r="J1306" s="379">
        <f t="shared" ca="1" si="136"/>
        <v>-224</v>
      </c>
      <c r="K1306" s="391" t="str">
        <f t="shared" ca="1" si="137"/>
        <v>45,01</v>
      </c>
      <c r="L1306" s="379"/>
      <c r="O1306" s="379"/>
    </row>
    <row r="1307" spans="1:15">
      <c r="A1307" s="417" t="s">
        <v>2155</v>
      </c>
      <c r="B1307" s="417" t="s">
        <v>16038</v>
      </c>
      <c r="C1307" s="417" t="s">
        <v>2332</v>
      </c>
      <c r="D1307" s="417" t="s">
        <v>15982</v>
      </c>
      <c r="E1307" s="391">
        <v>0.01</v>
      </c>
      <c r="F1307" s="418">
        <v>44249</v>
      </c>
      <c r="G1307" s="417" t="s">
        <v>2286</v>
      </c>
      <c r="I1307" s="379">
        <f t="shared" ca="1" si="135"/>
        <v>-322</v>
      </c>
      <c r="J1307" s="379">
        <f t="shared" ca="1" si="136"/>
        <v>-224</v>
      </c>
      <c r="K1307" s="391" t="str">
        <f t="shared" ca="1" si="137"/>
        <v>45,51</v>
      </c>
      <c r="L1307" s="379"/>
      <c r="O1307" s="379"/>
    </row>
    <row r="1308" spans="1:15">
      <c r="A1308" s="417" t="s">
        <v>2155</v>
      </c>
      <c r="B1308" s="417" t="s">
        <v>16039</v>
      </c>
      <c r="C1308" s="417" t="s">
        <v>2332</v>
      </c>
      <c r="D1308" s="417" t="s">
        <v>9645</v>
      </c>
      <c r="E1308" s="391">
        <v>0.1</v>
      </c>
      <c r="F1308" s="418">
        <v>44249</v>
      </c>
      <c r="G1308" s="417" t="s">
        <v>2286</v>
      </c>
      <c r="I1308" s="379">
        <f t="shared" ca="1" si="135"/>
        <v>-322</v>
      </c>
      <c r="J1308" s="379">
        <f t="shared" ca="1" si="136"/>
        <v>-224</v>
      </c>
      <c r="K1308" s="391" t="str">
        <f t="shared" ca="1" si="137"/>
        <v>45,76</v>
      </c>
      <c r="L1308" s="379"/>
      <c r="O1308" s="379"/>
    </row>
    <row r="1309" spans="1:15">
      <c r="A1309" s="417" t="s">
        <v>2155</v>
      </c>
      <c r="B1309" s="417" t="s">
        <v>16040</v>
      </c>
      <c r="C1309" s="417" t="s">
        <v>2332</v>
      </c>
      <c r="D1309" s="417" t="s">
        <v>15985</v>
      </c>
      <c r="E1309" s="391">
        <v>0.01</v>
      </c>
      <c r="F1309" s="418">
        <v>44249</v>
      </c>
      <c r="G1309" s="417" t="s">
        <v>2286</v>
      </c>
      <c r="I1309" s="379">
        <f t="shared" ca="1" si="135"/>
        <v>-322</v>
      </c>
      <c r="J1309" s="379">
        <f t="shared" ca="1" si="136"/>
        <v>-224</v>
      </c>
      <c r="K1309" s="391" t="str">
        <f t="shared" ca="1" si="137"/>
        <v>46,01</v>
      </c>
      <c r="L1309" s="379"/>
      <c r="O1309" s="379"/>
    </row>
    <row r="1310" spans="1:15">
      <c r="A1310" s="417" t="s">
        <v>2155</v>
      </c>
      <c r="B1310" s="417" t="s">
        <v>2632</v>
      </c>
      <c r="C1310" s="417" t="s">
        <v>2332</v>
      </c>
      <c r="D1310" s="417" t="s">
        <v>3659</v>
      </c>
      <c r="E1310" s="391">
        <v>5.3</v>
      </c>
      <c r="F1310" s="418">
        <v>44249</v>
      </c>
      <c r="G1310" s="417" t="s">
        <v>2286</v>
      </c>
      <c r="I1310" s="379">
        <f t="shared" ca="1" si="135"/>
        <v>-322</v>
      </c>
      <c r="J1310" s="379">
        <f t="shared" ca="1" si="136"/>
        <v>-224</v>
      </c>
      <c r="K1310" s="391" t="str">
        <f t="shared" ca="1" si="137"/>
        <v>45,26</v>
      </c>
      <c r="L1310" s="379"/>
      <c r="O1310" s="379"/>
    </row>
    <row r="1311" spans="1:15">
      <c r="A1311" s="417" t="s">
        <v>2155</v>
      </c>
      <c r="B1311" s="417" t="s">
        <v>16041</v>
      </c>
      <c r="C1311" s="417" t="s">
        <v>2332</v>
      </c>
      <c r="D1311" s="417" t="s">
        <v>15987</v>
      </c>
      <c r="E1311" s="391">
        <v>0.01</v>
      </c>
      <c r="F1311" s="418">
        <v>44249</v>
      </c>
      <c r="G1311" s="417" t="s">
        <v>2286</v>
      </c>
      <c r="I1311" s="379">
        <f t="shared" ca="1" si="135"/>
        <v>-322</v>
      </c>
      <c r="J1311" s="379">
        <f t="shared" ca="1" si="136"/>
        <v>-224</v>
      </c>
      <c r="K1311" s="391" t="str">
        <f t="shared" ca="1" si="137"/>
        <v>46,51</v>
      </c>
      <c r="L1311" s="379"/>
      <c r="O1311" s="379"/>
    </row>
    <row r="1312" spans="1:15">
      <c r="A1312" s="417" t="s">
        <v>2155</v>
      </c>
      <c r="B1312" s="417" t="s">
        <v>2633</v>
      </c>
      <c r="C1312" s="417" t="s">
        <v>2332</v>
      </c>
      <c r="D1312" s="417" t="s">
        <v>9621</v>
      </c>
      <c r="E1312" s="391">
        <v>10.56</v>
      </c>
      <c r="F1312" s="418">
        <v>44249</v>
      </c>
      <c r="G1312" s="417" t="s">
        <v>2286</v>
      </c>
      <c r="I1312" s="379">
        <f t="shared" ca="1" si="135"/>
        <v>-322</v>
      </c>
      <c r="J1312" s="379">
        <f t="shared" ca="1" si="136"/>
        <v>-224</v>
      </c>
      <c r="K1312" s="391" t="str">
        <f t="shared" ca="1" si="137"/>
        <v>46,26</v>
      </c>
      <c r="L1312" s="379"/>
      <c r="O1312" s="379"/>
    </row>
    <row r="1313" spans="1:15">
      <c r="A1313" s="417" t="s">
        <v>2155</v>
      </c>
      <c r="B1313" s="417" t="s">
        <v>2634</v>
      </c>
      <c r="C1313" s="417" t="s">
        <v>2332</v>
      </c>
      <c r="D1313" s="417" t="s">
        <v>9622</v>
      </c>
      <c r="E1313" s="391">
        <v>10.92</v>
      </c>
      <c r="F1313" s="418">
        <v>44249</v>
      </c>
      <c r="G1313" s="417" t="s">
        <v>2286</v>
      </c>
      <c r="I1313" s="379">
        <f t="shared" ca="1" si="135"/>
        <v>-322</v>
      </c>
      <c r="J1313" s="379">
        <f t="shared" ca="1" si="136"/>
        <v>-224</v>
      </c>
      <c r="K1313" s="391" t="str">
        <f t="shared" ca="1" si="137"/>
        <v>46,76</v>
      </c>
      <c r="L1313" s="379"/>
      <c r="O1313" s="379"/>
    </row>
    <row r="1314" spans="1:15">
      <c r="A1314" s="417" t="s">
        <v>2155</v>
      </c>
      <c r="B1314" s="417" t="s">
        <v>18233</v>
      </c>
      <c r="C1314" s="417" t="s">
        <v>2332</v>
      </c>
      <c r="D1314" s="417" t="s">
        <v>9624</v>
      </c>
      <c r="E1314" s="391">
        <v>13.7</v>
      </c>
      <c r="F1314" s="418">
        <v>44249</v>
      </c>
      <c r="G1314" s="417" t="s">
        <v>2286</v>
      </c>
      <c r="I1314" s="379">
        <f t="shared" ca="1" si="135"/>
        <v>-322</v>
      </c>
      <c r="J1314" s="379">
        <f t="shared" ca="1" si="136"/>
        <v>-224</v>
      </c>
      <c r="K1314" s="391" t="str">
        <f t="shared" ca="1" si="137"/>
        <v>53,26</v>
      </c>
      <c r="L1314" s="379"/>
      <c r="O1314" s="379"/>
    </row>
    <row r="1315" spans="1:15">
      <c r="A1315" s="417" t="s">
        <v>2155</v>
      </c>
      <c r="B1315" s="417" t="s">
        <v>9764</v>
      </c>
      <c r="C1315" s="417" t="s">
        <v>2332</v>
      </c>
      <c r="D1315" s="417" t="s">
        <v>9626</v>
      </c>
      <c r="E1315" s="391">
        <v>26.8</v>
      </c>
      <c r="F1315" s="418">
        <v>44249</v>
      </c>
      <c r="G1315" s="417" t="s">
        <v>2286</v>
      </c>
      <c r="I1315" s="379">
        <f t="shared" ca="1" si="135"/>
        <v>-322</v>
      </c>
      <c r="J1315" s="379">
        <f t="shared" ca="1" si="136"/>
        <v>-224</v>
      </c>
      <c r="K1315" s="391" t="str">
        <f t="shared" ca="1" si="137"/>
        <v>65,76</v>
      </c>
      <c r="L1315" s="379"/>
      <c r="O1315" s="379"/>
    </row>
    <row r="1316" spans="1:15">
      <c r="A1316" s="417" t="s">
        <v>2155</v>
      </c>
      <c r="B1316" s="417" t="s">
        <v>9765</v>
      </c>
      <c r="C1316" s="417" t="s">
        <v>2332</v>
      </c>
      <c r="D1316" s="417" t="s">
        <v>5453</v>
      </c>
      <c r="E1316" s="391">
        <v>0.03</v>
      </c>
      <c r="F1316" s="418">
        <v>44270</v>
      </c>
      <c r="G1316" s="417" t="s">
        <v>2286</v>
      </c>
      <c r="I1316" s="379">
        <f t="shared" ca="1" si="135"/>
        <v>-301</v>
      </c>
      <c r="J1316" s="379">
        <f t="shared" ca="1" si="136"/>
        <v>-209</v>
      </c>
      <c r="K1316" s="391" t="str">
        <f t="shared" ca="1" si="137"/>
        <v>23,26</v>
      </c>
      <c r="L1316" s="379"/>
      <c r="O1316" s="379"/>
    </row>
    <row r="1317" spans="1:15">
      <c r="A1317" s="417" t="s">
        <v>2155</v>
      </c>
      <c r="B1317" s="417" t="s">
        <v>9766</v>
      </c>
      <c r="C1317" s="417" t="s">
        <v>2332</v>
      </c>
      <c r="D1317" s="417" t="s">
        <v>5856</v>
      </c>
      <c r="E1317" s="391">
        <v>0.04</v>
      </c>
      <c r="F1317" s="418">
        <v>44270</v>
      </c>
      <c r="G1317" s="417" t="s">
        <v>2286</v>
      </c>
      <c r="I1317" s="379">
        <f t="shared" ca="1" si="135"/>
        <v>-301</v>
      </c>
      <c r="J1317" s="379">
        <f t="shared" ca="1" si="136"/>
        <v>-209</v>
      </c>
      <c r="K1317" s="391" t="str">
        <f t="shared" ca="1" si="137"/>
        <v>23,51</v>
      </c>
      <c r="L1317" s="379"/>
      <c r="O1317" s="379"/>
    </row>
    <row r="1318" spans="1:15">
      <c r="A1318" s="417" t="s">
        <v>2155</v>
      </c>
      <c r="B1318" s="417" t="s">
        <v>16792</v>
      </c>
      <c r="C1318" s="417" t="s">
        <v>2332</v>
      </c>
      <c r="D1318" s="417" t="s">
        <v>5241</v>
      </c>
      <c r="E1318" s="391">
        <v>0.03</v>
      </c>
      <c r="F1318" s="418">
        <v>44270</v>
      </c>
      <c r="G1318" s="417" t="s">
        <v>2286</v>
      </c>
      <c r="I1318" s="379">
        <f t="shared" ca="1" si="135"/>
        <v>-301</v>
      </c>
      <c r="J1318" s="379">
        <f t="shared" ca="1" si="136"/>
        <v>-209</v>
      </c>
      <c r="K1318" s="391" t="str">
        <f t="shared" ca="1" si="137"/>
        <v>23,76</v>
      </c>
      <c r="L1318" s="379"/>
      <c r="O1318" s="379"/>
    </row>
    <row r="1319" spans="1:15">
      <c r="A1319" s="417" t="s">
        <v>2155</v>
      </c>
      <c r="B1319" s="417" t="s">
        <v>7571</v>
      </c>
      <c r="C1319" s="417" t="s">
        <v>2332</v>
      </c>
      <c r="D1319" s="417" t="s">
        <v>9767</v>
      </c>
      <c r="E1319" s="391">
        <v>0.19</v>
      </c>
      <c r="F1319" s="418">
        <v>44270</v>
      </c>
      <c r="G1319" s="417" t="s">
        <v>2286</v>
      </c>
      <c r="I1319" s="379">
        <f t="shared" ca="1" si="135"/>
        <v>-301</v>
      </c>
      <c r="J1319" s="379">
        <f t="shared" ca="1" si="136"/>
        <v>-209</v>
      </c>
      <c r="K1319" s="391" t="str">
        <f t="shared" ca="1" si="137"/>
        <v>24,76</v>
      </c>
      <c r="L1319" s="379"/>
      <c r="O1319" s="379"/>
    </row>
    <row r="1320" spans="1:15">
      <c r="A1320" s="417" t="s">
        <v>2155</v>
      </c>
      <c r="B1320" s="417" t="s">
        <v>2635</v>
      </c>
      <c r="C1320" s="417" t="s">
        <v>2332</v>
      </c>
      <c r="D1320" s="417" t="s">
        <v>9630</v>
      </c>
      <c r="E1320" s="391">
        <v>0.81</v>
      </c>
      <c r="F1320" s="418">
        <v>44270</v>
      </c>
      <c r="G1320" s="417" t="s">
        <v>2286</v>
      </c>
      <c r="I1320" s="379">
        <f t="shared" ca="1" si="135"/>
        <v>-301</v>
      </c>
      <c r="J1320" s="379">
        <f t="shared" ca="1" si="136"/>
        <v>-209</v>
      </c>
      <c r="K1320" s="391" t="str">
        <f t="shared" ca="1" si="137"/>
        <v>25,26</v>
      </c>
      <c r="L1320" s="379"/>
      <c r="O1320" s="379"/>
    </row>
    <row r="1321" spans="1:15">
      <c r="A1321" s="417" t="s">
        <v>2155</v>
      </c>
      <c r="B1321" s="417" t="s">
        <v>2636</v>
      </c>
      <c r="C1321" s="417" t="s">
        <v>2332</v>
      </c>
      <c r="D1321" s="417" t="s">
        <v>9631</v>
      </c>
      <c r="E1321" s="391">
        <v>1.8</v>
      </c>
      <c r="F1321" s="418">
        <v>44270</v>
      </c>
      <c r="G1321" s="417" t="s">
        <v>2286</v>
      </c>
      <c r="I1321" s="379">
        <f t="shared" ca="1" si="135"/>
        <v>-301</v>
      </c>
      <c r="J1321" s="379">
        <f t="shared" ca="1" si="136"/>
        <v>-209</v>
      </c>
      <c r="K1321" s="391" t="str">
        <f t="shared" ca="1" si="137"/>
        <v>25,51</v>
      </c>
      <c r="L1321" s="379"/>
      <c r="O1321" s="379"/>
    </row>
    <row r="1322" spans="1:15">
      <c r="A1322" s="417" t="s">
        <v>2155</v>
      </c>
      <c r="B1322" s="417" t="s">
        <v>2637</v>
      </c>
      <c r="C1322" s="417" t="s">
        <v>2332</v>
      </c>
      <c r="D1322" s="417" t="s">
        <v>9632</v>
      </c>
      <c r="E1322" s="391">
        <v>1.4</v>
      </c>
      <c r="F1322" s="418">
        <v>44270</v>
      </c>
      <c r="G1322" s="417" t="s">
        <v>2286</v>
      </c>
      <c r="I1322" s="379">
        <f t="shared" ca="1" si="135"/>
        <v>-301</v>
      </c>
      <c r="J1322" s="379">
        <f t="shared" ca="1" si="136"/>
        <v>-209</v>
      </c>
      <c r="K1322" s="391" t="str">
        <f t="shared" ca="1" si="137"/>
        <v>26,51</v>
      </c>
      <c r="L1322" s="379"/>
      <c r="O1322" s="379"/>
    </row>
    <row r="1323" spans="1:15">
      <c r="A1323" s="417" t="s">
        <v>2155</v>
      </c>
      <c r="B1323" s="417" t="s">
        <v>9768</v>
      </c>
      <c r="C1323" s="417" t="s">
        <v>2332</v>
      </c>
      <c r="D1323" s="417" t="s">
        <v>9769</v>
      </c>
      <c r="E1323" s="391">
        <v>0.1</v>
      </c>
      <c r="F1323" s="418">
        <v>44270</v>
      </c>
      <c r="G1323" s="417" t="s">
        <v>2286</v>
      </c>
      <c r="I1323" s="379">
        <f t="shared" ca="1" si="135"/>
        <v>-301</v>
      </c>
      <c r="J1323" s="379">
        <f t="shared" ca="1" si="136"/>
        <v>-209</v>
      </c>
      <c r="K1323" s="391" t="str">
        <f t="shared" ca="1" si="137"/>
        <v>27,76</v>
      </c>
      <c r="L1323" s="379"/>
      <c r="O1323" s="379"/>
    </row>
    <row r="1324" spans="1:15">
      <c r="A1324" s="417" t="s">
        <v>2155</v>
      </c>
      <c r="B1324" s="417" t="s">
        <v>7572</v>
      </c>
      <c r="C1324" s="417" t="s">
        <v>2332</v>
      </c>
      <c r="D1324" s="417" t="s">
        <v>9743</v>
      </c>
      <c r="E1324" s="391">
        <v>0.13</v>
      </c>
      <c r="F1324" s="418">
        <v>44270</v>
      </c>
      <c r="G1324" s="417" t="s">
        <v>2286</v>
      </c>
      <c r="I1324" s="379">
        <f t="shared" ca="1" si="135"/>
        <v>-301</v>
      </c>
      <c r="J1324" s="379">
        <f t="shared" ca="1" si="136"/>
        <v>-209</v>
      </c>
      <c r="K1324" s="391" t="str">
        <f t="shared" ca="1" si="137"/>
        <v>28,76</v>
      </c>
      <c r="L1324" s="379"/>
      <c r="O1324" s="379"/>
    </row>
    <row r="1325" spans="1:15">
      <c r="A1325" s="417" t="s">
        <v>2155</v>
      </c>
      <c r="B1325" s="417" t="s">
        <v>2638</v>
      </c>
      <c r="C1325" s="417" t="s">
        <v>2332</v>
      </c>
      <c r="D1325" s="417" t="s">
        <v>9634</v>
      </c>
      <c r="E1325" s="391">
        <v>0.01</v>
      </c>
      <c r="F1325" s="418">
        <v>44270</v>
      </c>
      <c r="G1325" s="417" t="s">
        <v>2286</v>
      </c>
      <c r="I1325" s="379">
        <f t="shared" ca="1" si="135"/>
        <v>-301</v>
      </c>
      <c r="J1325" s="379">
        <f t="shared" ca="1" si="136"/>
        <v>-209</v>
      </c>
      <c r="K1325" s="391" t="str">
        <f t="shared" ca="1" si="137"/>
        <v>30,01</v>
      </c>
      <c r="L1325" s="379"/>
      <c r="O1325" s="379"/>
    </row>
    <row r="1326" spans="1:15">
      <c r="A1326" s="417" t="s">
        <v>2155</v>
      </c>
      <c r="B1326" s="417" t="s">
        <v>2639</v>
      </c>
      <c r="C1326" s="417" t="s">
        <v>2332</v>
      </c>
      <c r="D1326" s="417" t="s">
        <v>9635</v>
      </c>
      <c r="E1326" s="391">
        <v>1</v>
      </c>
      <c r="F1326" s="418">
        <v>44270</v>
      </c>
      <c r="G1326" s="417" t="s">
        <v>2286</v>
      </c>
      <c r="I1326" s="379">
        <f t="shared" ca="1" si="135"/>
        <v>-301</v>
      </c>
      <c r="J1326" s="379">
        <f t="shared" ca="1" si="136"/>
        <v>-209</v>
      </c>
      <c r="K1326" s="391" t="str">
        <f t="shared" ca="1" si="137"/>
        <v>30,26</v>
      </c>
      <c r="L1326" s="379"/>
      <c r="O1326" s="379"/>
    </row>
    <row r="1327" spans="1:15">
      <c r="A1327" s="417" t="s">
        <v>2155</v>
      </c>
      <c r="B1327" s="417" t="s">
        <v>2640</v>
      </c>
      <c r="C1327" s="417" t="s">
        <v>2332</v>
      </c>
      <c r="D1327" s="417" t="s">
        <v>9593</v>
      </c>
      <c r="E1327" s="391">
        <v>0.25</v>
      </c>
      <c r="F1327" s="418">
        <v>44270</v>
      </c>
      <c r="G1327" s="417" t="s">
        <v>2286</v>
      </c>
      <c r="I1327" s="379">
        <f t="shared" ca="1" si="135"/>
        <v>-301</v>
      </c>
      <c r="J1327" s="379">
        <f t="shared" ca="1" si="136"/>
        <v>-209</v>
      </c>
      <c r="K1327" s="391" t="str">
        <f t="shared" ca="1" si="137"/>
        <v>30,51</v>
      </c>
      <c r="L1327" s="379"/>
      <c r="O1327" s="379"/>
    </row>
    <row r="1328" spans="1:15">
      <c r="A1328" s="417" t="s">
        <v>2155</v>
      </c>
      <c r="B1328" s="417" t="s">
        <v>2641</v>
      </c>
      <c r="C1328" s="417" t="s">
        <v>2332</v>
      </c>
      <c r="D1328" s="417" t="s">
        <v>2511</v>
      </c>
      <c r="E1328" s="391">
        <v>0.6</v>
      </c>
      <c r="F1328" s="418">
        <v>44270</v>
      </c>
      <c r="G1328" s="417" t="s">
        <v>2286</v>
      </c>
      <c r="I1328" s="379">
        <f t="shared" ca="1" si="135"/>
        <v>-301</v>
      </c>
      <c r="J1328" s="379">
        <f t="shared" ca="1" si="136"/>
        <v>-209</v>
      </c>
      <c r="K1328" s="391" t="str">
        <f t="shared" ca="1" si="137"/>
        <v>32,26</v>
      </c>
      <c r="L1328" s="379"/>
      <c r="O1328" s="379"/>
    </row>
    <row r="1329" spans="1:15">
      <c r="A1329" s="417" t="s">
        <v>2155</v>
      </c>
      <c r="B1329" s="417" t="s">
        <v>2642</v>
      </c>
      <c r="C1329" s="417" t="s">
        <v>2332</v>
      </c>
      <c r="D1329" s="417" t="s">
        <v>9596</v>
      </c>
      <c r="E1329" s="391">
        <v>0.3</v>
      </c>
      <c r="F1329" s="418">
        <v>44270</v>
      </c>
      <c r="G1329" s="417" t="s">
        <v>2286</v>
      </c>
      <c r="I1329" s="379">
        <f t="shared" ca="1" si="135"/>
        <v>-301</v>
      </c>
      <c r="J1329" s="379">
        <f t="shared" ca="1" si="136"/>
        <v>-209</v>
      </c>
      <c r="K1329" s="391" t="str">
        <f t="shared" ca="1" si="137"/>
        <v>32,01</v>
      </c>
      <c r="L1329" s="379"/>
      <c r="O1329" s="379"/>
    </row>
    <row r="1330" spans="1:15">
      <c r="A1330" s="417" t="s">
        <v>2155</v>
      </c>
      <c r="B1330" s="417" t="s">
        <v>9770</v>
      </c>
      <c r="C1330" s="417" t="s">
        <v>2332</v>
      </c>
      <c r="D1330" s="417" t="s">
        <v>3648</v>
      </c>
      <c r="E1330" s="391">
        <v>0.6</v>
      </c>
      <c r="F1330" s="418">
        <v>44270</v>
      </c>
      <c r="G1330" s="417" t="s">
        <v>2286</v>
      </c>
      <c r="I1330" s="379">
        <f t="shared" ca="1" si="135"/>
        <v>-301</v>
      </c>
      <c r="J1330" s="379">
        <f t="shared" ca="1" si="136"/>
        <v>-209</v>
      </c>
      <c r="K1330" s="391" t="str">
        <f t="shared" ca="1" si="137"/>
        <v>33,26</v>
      </c>
      <c r="L1330" s="379"/>
      <c r="O1330" s="379"/>
    </row>
    <row r="1331" spans="1:15">
      <c r="A1331" s="417" t="s">
        <v>2155</v>
      </c>
      <c r="B1331" s="417" t="s">
        <v>2643</v>
      </c>
      <c r="C1331" s="417" t="s">
        <v>2332</v>
      </c>
      <c r="D1331" s="417" t="s">
        <v>9637</v>
      </c>
      <c r="E1331" s="391">
        <v>1</v>
      </c>
      <c r="F1331" s="418">
        <v>44270</v>
      </c>
      <c r="G1331" s="417" t="s">
        <v>2286</v>
      </c>
      <c r="I1331" s="379">
        <f t="shared" ca="1" si="135"/>
        <v>-301</v>
      </c>
      <c r="J1331" s="379">
        <f t="shared" ca="1" si="136"/>
        <v>-209</v>
      </c>
      <c r="K1331" s="391" t="str">
        <f t="shared" ca="1" si="137"/>
        <v>32,76</v>
      </c>
      <c r="L1331" s="379"/>
      <c r="O1331" s="379"/>
    </row>
    <row r="1332" spans="1:15">
      <c r="A1332" s="417" t="s">
        <v>2155</v>
      </c>
      <c r="B1332" s="417" t="s">
        <v>2644</v>
      </c>
      <c r="C1332" s="417" t="s">
        <v>2332</v>
      </c>
      <c r="D1332" s="417" t="s">
        <v>9601</v>
      </c>
      <c r="E1332" s="391">
        <v>0.63</v>
      </c>
      <c r="F1332" s="418">
        <v>44270</v>
      </c>
      <c r="G1332" s="417" t="s">
        <v>2286</v>
      </c>
      <c r="I1332" s="379">
        <f t="shared" ca="1" si="135"/>
        <v>-301</v>
      </c>
      <c r="J1332" s="379">
        <f t="shared" ca="1" si="136"/>
        <v>-209</v>
      </c>
      <c r="K1332" s="391" t="str">
        <f t="shared" ca="1" si="137"/>
        <v>33,01</v>
      </c>
      <c r="L1332" s="379"/>
      <c r="O1332" s="379"/>
    </row>
    <row r="1333" spans="1:15">
      <c r="A1333" s="417" t="s">
        <v>2155</v>
      </c>
      <c r="B1333" s="417" t="s">
        <v>2645</v>
      </c>
      <c r="C1333" s="417" t="s">
        <v>2332</v>
      </c>
      <c r="D1333" s="417" t="s">
        <v>9603</v>
      </c>
      <c r="E1333" s="391">
        <v>1.1000000000000001</v>
      </c>
      <c r="F1333" s="418">
        <v>44270</v>
      </c>
      <c r="G1333" s="417" t="s">
        <v>2286</v>
      </c>
      <c r="I1333" s="379">
        <f t="shared" ca="1" si="135"/>
        <v>-301</v>
      </c>
      <c r="J1333" s="379">
        <f t="shared" ca="1" si="136"/>
        <v>-209</v>
      </c>
      <c r="K1333" s="391" t="str">
        <f t="shared" ca="1" si="137"/>
        <v>34,26</v>
      </c>
      <c r="L1333" s="379"/>
      <c r="O1333" s="379"/>
    </row>
    <row r="1334" spans="1:15">
      <c r="A1334" s="417" t="s">
        <v>2155</v>
      </c>
      <c r="B1334" s="417" t="s">
        <v>2646</v>
      </c>
      <c r="C1334" s="417" t="s">
        <v>2332</v>
      </c>
      <c r="D1334" s="417" t="s">
        <v>9604</v>
      </c>
      <c r="E1334" s="391">
        <v>0.55000000000000004</v>
      </c>
      <c r="F1334" s="418">
        <v>44270</v>
      </c>
      <c r="G1334" s="417" t="s">
        <v>2286</v>
      </c>
      <c r="I1334" s="379">
        <f t="shared" ca="1" si="135"/>
        <v>-301</v>
      </c>
      <c r="J1334" s="379">
        <f t="shared" ca="1" si="136"/>
        <v>-209</v>
      </c>
      <c r="K1334" s="391" t="str">
        <f t="shared" ca="1" si="137"/>
        <v>33,76</v>
      </c>
      <c r="L1334" s="379"/>
      <c r="O1334" s="379"/>
    </row>
    <row r="1335" spans="1:15">
      <c r="A1335" s="417" t="s">
        <v>2155</v>
      </c>
      <c r="B1335" s="417" t="s">
        <v>16793</v>
      </c>
      <c r="C1335" s="417" t="s">
        <v>2332</v>
      </c>
      <c r="D1335" s="417" t="s">
        <v>9605</v>
      </c>
      <c r="E1335" s="391">
        <v>0.6</v>
      </c>
      <c r="F1335" s="418">
        <v>44270</v>
      </c>
      <c r="G1335" s="417" t="s">
        <v>2286</v>
      </c>
      <c r="I1335" s="379">
        <f t="shared" ca="1" si="135"/>
        <v>-301</v>
      </c>
      <c r="J1335" s="379">
        <f t="shared" ca="1" si="136"/>
        <v>-209</v>
      </c>
      <c r="K1335" s="391" t="str">
        <f t="shared" ca="1" si="137"/>
        <v>34,51</v>
      </c>
      <c r="L1335" s="379"/>
      <c r="O1335" s="379"/>
    </row>
    <row r="1336" spans="1:15">
      <c r="A1336" s="417" t="s">
        <v>2155</v>
      </c>
      <c r="B1336" s="417" t="s">
        <v>18234</v>
      </c>
      <c r="C1336" s="417" t="s">
        <v>2332</v>
      </c>
      <c r="D1336" s="417" t="s">
        <v>9608</v>
      </c>
      <c r="E1336" s="391">
        <v>0.9</v>
      </c>
      <c r="F1336" s="418">
        <v>44270</v>
      </c>
      <c r="G1336" s="417" t="s">
        <v>2286</v>
      </c>
      <c r="I1336" s="379">
        <f t="shared" ca="1" si="135"/>
        <v>-301</v>
      </c>
      <c r="J1336" s="379">
        <f t="shared" ca="1" si="136"/>
        <v>-209</v>
      </c>
      <c r="K1336" s="391" t="str">
        <f t="shared" ca="1" si="137"/>
        <v>35,26</v>
      </c>
      <c r="L1336" s="379"/>
      <c r="O1336" s="379"/>
    </row>
    <row r="1337" spans="1:15">
      <c r="A1337" s="417" t="s">
        <v>2155</v>
      </c>
      <c r="B1337" s="417" t="s">
        <v>16794</v>
      </c>
      <c r="C1337" s="417" t="s">
        <v>2332</v>
      </c>
      <c r="D1337" s="417" t="s">
        <v>9638</v>
      </c>
      <c r="E1337" s="391">
        <v>1.38</v>
      </c>
      <c r="F1337" s="418">
        <v>44270</v>
      </c>
      <c r="G1337" s="417" t="s">
        <v>2286</v>
      </c>
      <c r="I1337" s="379">
        <f t="shared" ca="1" si="135"/>
        <v>-301</v>
      </c>
      <c r="J1337" s="379">
        <f t="shared" ca="1" si="136"/>
        <v>-209</v>
      </c>
      <c r="K1337" s="391" t="str">
        <f t="shared" ca="1" si="137"/>
        <v>35,01</v>
      </c>
      <c r="L1337" s="379"/>
      <c r="O1337" s="379"/>
    </row>
    <row r="1338" spans="1:15">
      <c r="A1338" s="417" t="s">
        <v>2155</v>
      </c>
      <c r="B1338" s="417" t="s">
        <v>16795</v>
      </c>
      <c r="C1338" s="417" t="s">
        <v>2332</v>
      </c>
      <c r="D1338" s="417" t="s">
        <v>9639</v>
      </c>
      <c r="E1338" s="391">
        <v>0.94</v>
      </c>
      <c r="F1338" s="418">
        <v>44270</v>
      </c>
      <c r="G1338" s="417" t="s">
        <v>2286</v>
      </c>
      <c r="I1338" s="379">
        <f t="shared" ca="1" si="135"/>
        <v>-301</v>
      </c>
      <c r="J1338" s="379">
        <f t="shared" ca="1" si="136"/>
        <v>-209</v>
      </c>
      <c r="K1338" s="391" t="str">
        <f t="shared" ca="1" si="137"/>
        <v>34,76</v>
      </c>
      <c r="L1338" s="379"/>
      <c r="O1338" s="379"/>
    </row>
    <row r="1339" spans="1:15">
      <c r="A1339" s="417" t="s">
        <v>2155</v>
      </c>
      <c r="B1339" s="417" t="s">
        <v>16042</v>
      </c>
      <c r="C1339" s="417" t="s">
        <v>2332</v>
      </c>
      <c r="D1339" s="417" t="s">
        <v>9656</v>
      </c>
      <c r="E1339" s="391">
        <v>0.19</v>
      </c>
      <c r="F1339" s="418">
        <v>44270</v>
      </c>
      <c r="G1339" s="417" t="s">
        <v>2286</v>
      </c>
      <c r="I1339" s="379">
        <f t="shared" ca="1" si="135"/>
        <v>-301</v>
      </c>
      <c r="J1339" s="379">
        <f t="shared" ca="1" si="136"/>
        <v>-209</v>
      </c>
      <c r="K1339" s="391" t="str">
        <f t="shared" ca="1" si="137"/>
        <v>35,76</v>
      </c>
      <c r="L1339" s="379"/>
      <c r="O1339" s="379"/>
    </row>
    <row r="1340" spans="1:15">
      <c r="A1340" s="417" t="s">
        <v>2155</v>
      </c>
      <c r="B1340" s="417" t="s">
        <v>6602</v>
      </c>
      <c r="C1340" s="417" t="s">
        <v>2332</v>
      </c>
      <c r="D1340" s="417" t="s">
        <v>9640</v>
      </c>
      <c r="E1340" s="391">
        <v>1.03</v>
      </c>
      <c r="F1340" s="418">
        <v>44270</v>
      </c>
      <c r="G1340" s="417" t="s">
        <v>2286</v>
      </c>
      <c r="I1340" s="379">
        <f t="shared" ca="1" si="135"/>
        <v>-301</v>
      </c>
      <c r="J1340" s="379">
        <f t="shared" ca="1" si="136"/>
        <v>-209</v>
      </c>
      <c r="K1340" s="391" t="str">
        <f t="shared" ca="1" si="137"/>
        <v>35,51</v>
      </c>
      <c r="L1340" s="379"/>
      <c r="O1340" s="379"/>
    </row>
    <row r="1341" spans="1:15">
      <c r="A1341" s="417" t="s">
        <v>2155</v>
      </c>
      <c r="B1341" s="417" t="s">
        <v>18235</v>
      </c>
      <c r="C1341" s="417" t="s">
        <v>2332</v>
      </c>
      <c r="D1341" s="417" t="s">
        <v>9676</v>
      </c>
      <c r="E1341" s="391">
        <v>1.18</v>
      </c>
      <c r="F1341" s="418">
        <v>44270</v>
      </c>
      <c r="G1341" s="417" t="s">
        <v>2286</v>
      </c>
      <c r="I1341" s="379">
        <f t="shared" ca="1" si="135"/>
        <v>-301</v>
      </c>
      <c r="J1341" s="379">
        <f t="shared" ca="1" si="136"/>
        <v>-209</v>
      </c>
      <c r="K1341" s="391" t="str">
        <f t="shared" ca="1" si="137"/>
        <v>36,01</v>
      </c>
      <c r="L1341" s="379"/>
      <c r="O1341" s="379"/>
    </row>
    <row r="1342" spans="1:15">
      <c r="A1342" s="417" t="s">
        <v>2155</v>
      </c>
      <c r="B1342" s="417" t="s">
        <v>16043</v>
      </c>
      <c r="C1342" s="417" t="s">
        <v>2332</v>
      </c>
      <c r="D1342" s="417" t="s">
        <v>9609</v>
      </c>
      <c r="E1342" s="391">
        <v>1.1499999999999999</v>
      </c>
      <c r="F1342" s="418">
        <v>44270</v>
      </c>
      <c r="G1342" s="417" t="s">
        <v>2286</v>
      </c>
      <c r="I1342" s="379">
        <f t="shared" ca="1" si="135"/>
        <v>-301</v>
      </c>
      <c r="J1342" s="379">
        <f t="shared" ca="1" si="136"/>
        <v>-209</v>
      </c>
      <c r="K1342" s="391" t="str">
        <f t="shared" ca="1" si="137"/>
        <v>36,51</v>
      </c>
      <c r="L1342" s="379"/>
      <c r="O1342" s="379"/>
    </row>
    <row r="1343" spans="1:15">
      <c r="A1343" s="417" t="s">
        <v>2155</v>
      </c>
      <c r="B1343" s="417" t="s">
        <v>9771</v>
      </c>
      <c r="C1343" s="417" t="s">
        <v>2332</v>
      </c>
      <c r="D1343" s="417" t="s">
        <v>9610</v>
      </c>
      <c r="E1343" s="391">
        <v>1.44</v>
      </c>
      <c r="F1343" s="418">
        <v>44270</v>
      </c>
      <c r="G1343" s="417" t="s">
        <v>2286</v>
      </c>
      <c r="I1343" s="379">
        <f t="shared" ca="1" si="135"/>
        <v>-301</v>
      </c>
      <c r="J1343" s="379">
        <f t="shared" ca="1" si="136"/>
        <v>-209</v>
      </c>
      <c r="K1343" s="391" t="str">
        <f t="shared" ca="1" si="137"/>
        <v>37,01</v>
      </c>
      <c r="L1343" s="379"/>
      <c r="O1343" s="379"/>
    </row>
    <row r="1344" spans="1:15">
      <c r="A1344" s="417" t="s">
        <v>2155</v>
      </c>
      <c r="B1344" s="417" t="s">
        <v>16044</v>
      </c>
      <c r="C1344" s="417" t="s">
        <v>2332</v>
      </c>
      <c r="D1344" s="417" t="s">
        <v>3657</v>
      </c>
      <c r="E1344" s="391">
        <v>3</v>
      </c>
      <c r="F1344" s="418">
        <v>44270</v>
      </c>
      <c r="G1344" s="417" t="s">
        <v>2286</v>
      </c>
      <c r="I1344" s="379">
        <f t="shared" ca="1" si="135"/>
        <v>-301</v>
      </c>
      <c r="J1344" s="379">
        <f t="shared" ca="1" si="136"/>
        <v>-209</v>
      </c>
      <c r="K1344" s="391" t="str">
        <f t="shared" ca="1" si="137"/>
        <v>37,26</v>
      </c>
      <c r="L1344" s="379"/>
      <c r="O1344" s="379"/>
    </row>
    <row r="1345" spans="1:15">
      <c r="A1345" s="417" t="s">
        <v>2155</v>
      </c>
      <c r="B1345" s="417" t="s">
        <v>16045</v>
      </c>
      <c r="C1345" s="417" t="s">
        <v>2332</v>
      </c>
      <c r="D1345" s="417" t="s">
        <v>15990</v>
      </c>
      <c r="E1345" s="391">
        <v>1.6</v>
      </c>
      <c r="F1345" s="418">
        <v>44270</v>
      </c>
      <c r="G1345" s="417" t="s">
        <v>2286</v>
      </c>
      <c r="I1345" s="379">
        <f t="shared" ca="1" si="135"/>
        <v>-301</v>
      </c>
      <c r="J1345" s="379">
        <f t="shared" ca="1" si="136"/>
        <v>-209</v>
      </c>
      <c r="K1345" s="391" t="str">
        <f t="shared" ca="1" si="137"/>
        <v>37,51</v>
      </c>
      <c r="L1345" s="379"/>
      <c r="O1345" s="379"/>
    </row>
    <row r="1346" spans="1:15">
      <c r="A1346" s="417" t="s">
        <v>2155</v>
      </c>
      <c r="B1346" s="417" t="s">
        <v>16046</v>
      </c>
      <c r="C1346" s="417" t="s">
        <v>2332</v>
      </c>
      <c r="D1346" s="417" t="s">
        <v>9611</v>
      </c>
      <c r="E1346" s="391">
        <v>0.33</v>
      </c>
      <c r="F1346" s="418">
        <v>44270</v>
      </c>
      <c r="G1346" s="417" t="s">
        <v>2286</v>
      </c>
      <c r="I1346" s="379">
        <f t="shared" ca="1" si="135"/>
        <v>-301</v>
      </c>
      <c r="J1346" s="379">
        <f t="shared" ca="1" si="136"/>
        <v>-209</v>
      </c>
      <c r="K1346" s="391" t="str">
        <f t="shared" ca="1" si="137"/>
        <v>37,76</v>
      </c>
      <c r="L1346" s="379"/>
      <c r="O1346" s="379"/>
    </row>
    <row r="1347" spans="1:15">
      <c r="A1347" s="417" t="s">
        <v>2155</v>
      </c>
      <c r="B1347" s="417" t="s">
        <v>16047</v>
      </c>
      <c r="C1347" s="417" t="s">
        <v>2332</v>
      </c>
      <c r="D1347" s="417" t="s">
        <v>3655</v>
      </c>
      <c r="E1347" s="391">
        <v>1</v>
      </c>
      <c r="F1347" s="418">
        <v>44270</v>
      </c>
      <c r="G1347" s="417" t="s">
        <v>2286</v>
      </c>
      <c r="I1347" s="379">
        <f t="shared" ca="1" si="135"/>
        <v>-301</v>
      </c>
      <c r="J1347" s="379">
        <f t="shared" ca="1" si="136"/>
        <v>-209</v>
      </c>
      <c r="K1347" s="391" t="str">
        <f t="shared" ca="1" si="137"/>
        <v>38,26</v>
      </c>
      <c r="L1347" s="379"/>
      <c r="O1347" s="379"/>
    </row>
    <row r="1348" spans="1:15">
      <c r="A1348" s="417" t="s">
        <v>2155</v>
      </c>
      <c r="B1348" s="417" t="s">
        <v>9772</v>
      </c>
      <c r="C1348" s="417" t="s">
        <v>2332</v>
      </c>
      <c r="D1348" s="417" t="s">
        <v>9641</v>
      </c>
      <c r="E1348" s="391">
        <v>1.91</v>
      </c>
      <c r="F1348" s="418">
        <v>44270</v>
      </c>
      <c r="G1348" s="417" t="s">
        <v>2286</v>
      </c>
      <c r="I1348" s="379">
        <f t="shared" ca="1" si="135"/>
        <v>-301</v>
      </c>
      <c r="J1348" s="379">
        <f t="shared" ca="1" si="136"/>
        <v>-209</v>
      </c>
      <c r="K1348" s="391" t="str">
        <f t="shared" ca="1" si="137"/>
        <v>38,51</v>
      </c>
      <c r="L1348" s="379"/>
      <c r="O1348" s="379"/>
    </row>
    <row r="1349" spans="1:15">
      <c r="A1349" s="417" t="s">
        <v>2155</v>
      </c>
      <c r="B1349" s="417" t="s">
        <v>2647</v>
      </c>
      <c r="C1349" s="417" t="s">
        <v>2332</v>
      </c>
      <c r="D1349" s="417" t="s">
        <v>9642</v>
      </c>
      <c r="E1349" s="391">
        <v>2.3199999999999998</v>
      </c>
      <c r="F1349" s="418">
        <v>44270</v>
      </c>
      <c r="G1349" s="417" t="s">
        <v>2286</v>
      </c>
      <c r="I1349" s="379">
        <f t="shared" ca="1" si="135"/>
        <v>-301</v>
      </c>
      <c r="J1349" s="379">
        <f t="shared" ca="1" si="136"/>
        <v>-209</v>
      </c>
      <c r="K1349" s="391" t="str">
        <f t="shared" ca="1" si="137"/>
        <v>39,01</v>
      </c>
      <c r="L1349" s="379"/>
      <c r="O1349" s="379"/>
    </row>
    <row r="1350" spans="1:15">
      <c r="A1350" s="417" t="s">
        <v>2155</v>
      </c>
      <c r="B1350" s="417" t="s">
        <v>16048</v>
      </c>
      <c r="C1350" s="417" t="s">
        <v>2332</v>
      </c>
      <c r="D1350" s="417" t="s">
        <v>9614</v>
      </c>
      <c r="E1350" s="391">
        <v>3</v>
      </c>
      <c r="F1350" s="418">
        <v>44270</v>
      </c>
      <c r="G1350" s="417" t="s">
        <v>2286</v>
      </c>
      <c r="I1350" s="379">
        <f t="shared" ca="1" si="135"/>
        <v>-301</v>
      </c>
      <c r="J1350" s="379">
        <f t="shared" ca="1" si="136"/>
        <v>-209</v>
      </c>
      <c r="K1350" s="391" t="str">
        <f t="shared" ca="1" si="137"/>
        <v>40,26</v>
      </c>
      <c r="L1350" s="379"/>
      <c r="O1350" s="379"/>
    </row>
    <row r="1351" spans="1:15">
      <c r="A1351" s="417" t="s">
        <v>2155</v>
      </c>
      <c r="B1351" s="417" t="s">
        <v>9773</v>
      </c>
      <c r="C1351" s="417" t="s">
        <v>2332</v>
      </c>
      <c r="D1351" s="417" t="s">
        <v>9643</v>
      </c>
      <c r="E1351" s="391">
        <v>2.06</v>
      </c>
      <c r="F1351" s="418">
        <v>44270</v>
      </c>
      <c r="G1351" s="417" t="s">
        <v>2286</v>
      </c>
      <c r="I1351" s="379">
        <f t="shared" ca="1" si="135"/>
        <v>-301</v>
      </c>
      <c r="J1351" s="379">
        <f t="shared" ca="1" si="136"/>
        <v>-209</v>
      </c>
      <c r="K1351" s="391" t="str">
        <f t="shared" ca="1" si="137"/>
        <v>39,51</v>
      </c>
      <c r="L1351" s="379"/>
      <c r="O1351" s="379"/>
    </row>
    <row r="1352" spans="1:15">
      <c r="A1352" s="417" t="s">
        <v>2155</v>
      </c>
      <c r="B1352" s="417" t="s">
        <v>16049</v>
      </c>
      <c r="C1352" s="417" t="s">
        <v>2332</v>
      </c>
      <c r="D1352" s="417" t="s">
        <v>9615</v>
      </c>
      <c r="E1352" s="391">
        <v>5.34</v>
      </c>
      <c r="F1352" s="418">
        <v>44270</v>
      </c>
      <c r="G1352" s="417" t="s">
        <v>2286</v>
      </c>
      <c r="I1352" s="379">
        <f t="shared" ca="1" si="135"/>
        <v>-301</v>
      </c>
      <c r="J1352" s="379">
        <f t="shared" ca="1" si="136"/>
        <v>-209</v>
      </c>
      <c r="K1352" s="391" t="str">
        <f t="shared" ca="1" si="137"/>
        <v>40,76</v>
      </c>
      <c r="L1352" s="379"/>
      <c r="O1352" s="379"/>
    </row>
    <row r="1353" spans="1:15">
      <c r="A1353" s="417" t="s">
        <v>2155</v>
      </c>
      <c r="B1353" s="417" t="s">
        <v>16050</v>
      </c>
      <c r="C1353" s="417" t="s">
        <v>2332</v>
      </c>
      <c r="D1353" s="417" t="s">
        <v>9663</v>
      </c>
      <c r="E1353" s="391">
        <v>0.03</v>
      </c>
      <c r="F1353" s="418">
        <v>44270</v>
      </c>
      <c r="G1353" s="417" t="s">
        <v>2286</v>
      </c>
      <c r="I1353" s="379">
        <f t="shared" ca="1" si="135"/>
        <v>-301</v>
      </c>
      <c r="J1353" s="379">
        <f t="shared" ca="1" si="136"/>
        <v>-209</v>
      </c>
      <c r="K1353" s="391" t="str">
        <f t="shared" ca="1" si="137"/>
        <v>41,01</v>
      </c>
      <c r="L1353" s="379"/>
      <c r="O1353" s="379"/>
    </row>
    <row r="1354" spans="1:15">
      <c r="A1354" s="417" t="s">
        <v>2155</v>
      </c>
      <c r="B1354" s="417" t="s">
        <v>16051</v>
      </c>
      <c r="C1354" s="417" t="s">
        <v>2332</v>
      </c>
      <c r="D1354" s="417" t="s">
        <v>3643</v>
      </c>
      <c r="E1354" s="391">
        <v>5.0999999999999996</v>
      </c>
      <c r="F1354" s="418">
        <v>44270</v>
      </c>
      <c r="G1354" s="417" t="s">
        <v>2286</v>
      </c>
      <c r="I1354" s="379">
        <f t="shared" ref="I1354:I1417" ca="1" si="138">IF(F1354&lt;&gt;"",F1354-$I$199,"")</f>
        <v>-301</v>
      </c>
      <c r="J1354" s="379">
        <f t="shared" ref="J1354:J1417" ca="1" si="139">IF(I1354&lt;&gt;"",NETWORKDAYS($I$199,F1354-1,$N$201:$N$224),"")</f>
        <v>-209</v>
      </c>
      <c r="K1354" s="391" t="str">
        <f t="shared" ref="K1354:K1417" ca="1" si="140">IF(I1354&lt;&gt;"",RIGHT(D1354,LEN(D1354)-FIND(" ",D1354)),"")</f>
        <v>41,26</v>
      </c>
      <c r="L1354" s="379"/>
      <c r="O1354" s="379"/>
    </row>
    <row r="1355" spans="1:15">
      <c r="A1355" s="417" t="s">
        <v>2155</v>
      </c>
      <c r="B1355" s="417" t="s">
        <v>16052</v>
      </c>
      <c r="C1355" s="417" t="s">
        <v>2332</v>
      </c>
      <c r="D1355" s="417" t="s">
        <v>15972</v>
      </c>
      <c r="E1355" s="391">
        <v>0.01</v>
      </c>
      <c r="F1355" s="418">
        <v>44270</v>
      </c>
      <c r="G1355" s="417" t="s">
        <v>2286</v>
      </c>
      <c r="I1355" s="379">
        <f t="shared" ca="1" si="138"/>
        <v>-301</v>
      </c>
      <c r="J1355" s="379">
        <f t="shared" ca="1" si="139"/>
        <v>-209</v>
      </c>
      <c r="K1355" s="391" t="str">
        <f t="shared" ca="1" si="140"/>
        <v>41,51</v>
      </c>
      <c r="L1355" s="379"/>
      <c r="O1355" s="379"/>
    </row>
    <row r="1356" spans="1:15">
      <c r="A1356" s="417" t="s">
        <v>2155</v>
      </c>
      <c r="B1356" s="417" t="s">
        <v>16053</v>
      </c>
      <c r="C1356" s="417" t="s">
        <v>2332</v>
      </c>
      <c r="D1356" s="417" t="s">
        <v>9617</v>
      </c>
      <c r="E1356" s="391">
        <v>6.51</v>
      </c>
      <c r="F1356" s="418">
        <v>44270</v>
      </c>
      <c r="G1356" s="417" t="s">
        <v>2286</v>
      </c>
      <c r="I1356" s="379">
        <f t="shared" ca="1" si="138"/>
        <v>-301</v>
      </c>
      <c r="J1356" s="379">
        <f t="shared" ca="1" si="139"/>
        <v>-209</v>
      </c>
      <c r="K1356" s="391" t="str">
        <f t="shared" ca="1" si="140"/>
        <v>41,76</v>
      </c>
      <c r="L1356" s="379"/>
      <c r="O1356" s="379"/>
    </row>
    <row r="1357" spans="1:15">
      <c r="A1357" s="417" t="s">
        <v>2155</v>
      </c>
      <c r="B1357" s="417" t="s">
        <v>16054</v>
      </c>
      <c r="C1357" s="417" t="s">
        <v>2332</v>
      </c>
      <c r="D1357" s="417" t="s">
        <v>16055</v>
      </c>
      <c r="E1357" s="391">
        <v>0.05</v>
      </c>
      <c r="F1357" s="418">
        <v>44270</v>
      </c>
      <c r="G1357" s="417" t="s">
        <v>2286</v>
      </c>
      <c r="I1357" s="379">
        <f t="shared" ca="1" si="138"/>
        <v>-301</v>
      </c>
      <c r="J1357" s="379">
        <f t="shared" ca="1" si="139"/>
        <v>-209</v>
      </c>
      <c r="K1357" s="391" t="str">
        <f t="shared" ca="1" si="140"/>
        <v>42,26</v>
      </c>
      <c r="L1357" s="379"/>
      <c r="O1357" s="379"/>
    </row>
    <row r="1358" spans="1:15">
      <c r="A1358" s="417" t="s">
        <v>2155</v>
      </c>
      <c r="B1358" s="417" t="s">
        <v>16056</v>
      </c>
      <c r="C1358" s="417" t="s">
        <v>2332</v>
      </c>
      <c r="D1358" s="417" t="s">
        <v>15976</v>
      </c>
      <c r="E1358" s="391">
        <v>0.31</v>
      </c>
      <c r="F1358" s="418">
        <v>44270</v>
      </c>
      <c r="G1358" s="417" t="s">
        <v>2286</v>
      </c>
      <c r="I1358" s="379">
        <f t="shared" ca="1" si="138"/>
        <v>-301</v>
      </c>
      <c r="J1358" s="379">
        <f t="shared" ca="1" si="139"/>
        <v>-209</v>
      </c>
      <c r="K1358" s="391" t="str">
        <f t="shared" ca="1" si="140"/>
        <v>42,76</v>
      </c>
      <c r="L1358" s="379"/>
      <c r="O1358" s="379"/>
    </row>
    <row r="1359" spans="1:15">
      <c r="A1359" s="417" t="s">
        <v>2155</v>
      </c>
      <c r="B1359" s="417" t="s">
        <v>16057</v>
      </c>
      <c r="C1359" s="417" t="s">
        <v>2332</v>
      </c>
      <c r="D1359" s="417" t="s">
        <v>3645</v>
      </c>
      <c r="E1359" s="391">
        <v>0.1</v>
      </c>
      <c r="F1359" s="418">
        <v>44270</v>
      </c>
      <c r="G1359" s="417" t="s">
        <v>2286</v>
      </c>
      <c r="I1359" s="379">
        <f t="shared" ca="1" si="138"/>
        <v>-301</v>
      </c>
      <c r="J1359" s="379">
        <f t="shared" ca="1" si="139"/>
        <v>-209</v>
      </c>
      <c r="K1359" s="391" t="str">
        <f t="shared" ca="1" si="140"/>
        <v>43,26</v>
      </c>
      <c r="L1359" s="379"/>
      <c r="O1359" s="379"/>
    </row>
    <row r="1360" spans="1:15">
      <c r="A1360" s="417" t="s">
        <v>2155</v>
      </c>
      <c r="B1360" s="417" t="s">
        <v>16058</v>
      </c>
      <c r="C1360" s="417" t="s">
        <v>2332</v>
      </c>
      <c r="D1360" s="417" t="s">
        <v>16002</v>
      </c>
      <c r="E1360" s="391">
        <v>6.06</v>
      </c>
      <c r="F1360" s="418">
        <v>44270</v>
      </c>
      <c r="G1360" s="417" t="s">
        <v>2286</v>
      </c>
      <c r="I1360" s="379">
        <f t="shared" ca="1" si="138"/>
        <v>-301</v>
      </c>
      <c r="J1360" s="379">
        <f t="shared" ca="1" si="139"/>
        <v>-209</v>
      </c>
      <c r="K1360" s="391" t="str">
        <f t="shared" ca="1" si="140"/>
        <v>43,76</v>
      </c>
      <c r="L1360" s="379"/>
      <c r="O1360" s="379"/>
    </row>
    <row r="1361" spans="1:15">
      <c r="A1361" s="417" t="s">
        <v>2155</v>
      </c>
      <c r="B1361" s="417" t="s">
        <v>16059</v>
      </c>
      <c r="C1361" s="417" t="s">
        <v>2332</v>
      </c>
      <c r="D1361" s="417" t="s">
        <v>15978</v>
      </c>
      <c r="E1361" s="391">
        <v>0.06</v>
      </c>
      <c r="F1361" s="418">
        <v>44270</v>
      </c>
      <c r="G1361" s="417" t="s">
        <v>2286</v>
      </c>
      <c r="I1361" s="379">
        <f t="shared" ca="1" si="138"/>
        <v>-301</v>
      </c>
      <c r="J1361" s="379">
        <f t="shared" ca="1" si="139"/>
        <v>-209</v>
      </c>
      <c r="K1361" s="391" t="str">
        <f t="shared" ca="1" si="140"/>
        <v>44,26</v>
      </c>
      <c r="L1361" s="379"/>
      <c r="O1361" s="379"/>
    </row>
    <row r="1362" spans="1:15">
      <c r="A1362" s="417" t="s">
        <v>2155</v>
      </c>
      <c r="B1362" s="417" t="s">
        <v>16060</v>
      </c>
      <c r="C1362" s="417" t="s">
        <v>2332</v>
      </c>
      <c r="D1362" s="417" t="s">
        <v>16005</v>
      </c>
      <c r="E1362" s="391">
        <v>0.14000000000000001</v>
      </c>
      <c r="F1362" s="418">
        <v>44270</v>
      </c>
      <c r="G1362" s="417" t="s">
        <v>2286</v>
      </c>
      <c r="I1362" s="379">
        <f t="shared" ca="1" si="138"/>
        <v>-301</v>
      </c>
      <c r="J1362" s="379">
        <f t="shared" ca="1" si="139"/>
        <v>-209</v>
      </c>
      <c r="K1362" s="391" t="str">
        <f t="shared" ca="1" si="140"/>
        <v>44,51</v>
      </c>
      <c r="L1362" s="379"/>
      <c r="O1362" s="379"/>
    </row>
    <row r="1363" spans="1:15">
      <c r="A1363" s="417" t="s">
        <v>2155</v>
      </c>
      <c r="B1363" s="417" t="s">
        <v>16061</v>
      </c>
      <c r="C1363" s="417" t="s">
        <v>2332</v>
      </c>
      <c r="D1363" s="417" t="s">
        <v>15980</v>
      </c>
      <c r="E1363" s="391">
        <v>2.69</v>
      </c>
      <c r="F1363" s="418">
        <v>44270</v>
      </c>
      <c r="G1363" s="417" t="s">
        <v>2286</v>
      </c>
      <c r="I1363" s="379">
        <f t="shared" ca="1" si="138"/>
        <v>-301</v>
      </c>
      <c r="J1363" s="379">
        <f t="shared" ca="1" si="139"/>
        <v>-209</v>
      </c>
      <c r="K1363" s="391" t="str">
        <f t="shared" ca="1" si="140"/>
        <v>44,76</v>
      </c>
      <c r="L1363" s="379"/>
      <c r="O1363" s="379"/>
    </row>
    <row r="1364" spans="1:15">
      <c r="A1364" s="417" t="s">
        <v>2155</v>
      </c>
      <c r="B1364" s="417" t="s">
        <v>16062</v>
      </c>
      <c r="C1364" s="417" t="s">
        <v>2332</v>
      </c>
      <c r="D1364" s="417" t="s">
        <v>3659</v>
      </c>
      <c r="E1364" s="391">
        <v>0.18</v>
      </c>
      <c r="F1364" s="418">
        <v>44270</v>
      </c>
      <c r="G1364" s="417" t="s">
        <v>2286</v>
      </c>
      <c r="I1364" s="379">
        <f t="shared" ca="1" si="138"/>
        <v>-301</v>
      </c>
      <c r="J1364" s="379">
        <f t="shared" ca="1" si="139"/>
        <v>-209</v>
      </c>
      <c r="K1364" s="391" t="str">
        <f t="shared" ca="1" si="140"/>
        <v>45,26</v>
      </c>
      <c r="L1364" s="379"/>
      <c r="O1364" s="379"/>
    </row>
    <row r="1365" spans="1:15">
      <c r="A1365" s="417" t="s">
        <v>2155</v>
      </c>
      <c r="B1365" s="417" t="s">
        <v>9774</v>
      </c>
      <c r="C1365" s="417" t="s">
        <v>2332</v>
      </c>
      <c r="D1365" s="417" t="s">
        <v>9645</v>
      </c>
      <c r="E1365" s="391">
        <v>8</v>
      </c>
      <c r="F1365" s="418">
        <v>44270</v>
      </c>
      <c r="G1365" s="417" t="s">
        <v>2286</v>
      </c>
      <c r="I1365" s="379">
        <f t="shared" ca="1" si="138"/>
        <v>-301</v>
      </c>
      <c r="J1365" s="379">
        <f t="shared" ca="1" si="139"/>
        <v>-209</v>
      </c>
      <c r="K1365" s="391" t="str">
        <f t="shared" ca="1" si="140"/>
        <v>45,76</v>
      </c>
      <c r="L1365" s="379"/>
      <c r="O1365" s="379"/>
    </row>
    <row r="1366" spans="1:15">
      <c r="A1366" s="417" t="s">
        <v>2155</v>
      </c>
      <c r="B1366" s="417" t="s">
        <v>16063</v>
      </c>
      <c r="C1366" s="417" t="s">
        <v>2332</v>
      </c>
      <c r="D1366" s="417" t="s">
        <v>15985</v>
      </c>
      <c r="E1366" s="391">
        <v>0.14000000000000001</v>
      </c>
      <c r="F1366" s="418">
        <v>44270</v>
      </c>
      <c r="G1366" s="417" t="s">
        <v>2286</v>
      </c>
      <c r="I1366" s="379">
        <f t="shared" ca="1" si="138"/>
        <v>-301</v>
      </c>
      <c r="J1366" s="379">
        <f t="shared" ca="1" si="139"/>
        <v>-209</v>
      </c>
      <c r="K1366" s="391" t="str">
        <f t="shared" ca="1" si="140"/>
        <v>46,01</v>
      </c>
      <c r="L1366" s="379"/>
      <c r="O1366" s="379"/>
    </row>
    <row r="1367" spans="1:15">
      <c r="A1367" s="417" t="s">
        <v>2155</v>
      </c>
      <c r="B1367" s="417" t="s">
        <v>16064</v>
      </c>
      <c r="C1367" s="417" t="s">
        <v>2332</v>
      </c>
      <c r="D1367" s="417" t="s">
        <v>9621</v>
      </c>
      <c r="E1367" s="391">
        <v>0.02</v>
      </c>
      <c r="F1367" s="418">
        <v>44270</v>
      </c>
      <c r="G1367" s="417" t="s">
        <v>2286</v>
      </c>
      <c r="I1367" s="379">
        <f t="shared" ca="1" si="138"/>
        <v>-301</v>
      </c>
      <c r="J1367" s="379">
        <f t="shared" ca="1" si="139"/>
        <v>-209</v>
      </c>
      <c r="K1367" s="391" t="str">
        <f t="shared" ca="1" si="140"/>
        <v>46,26</v>
      </c>
      <c r="L1367" s="379"/>
      <c r="O1367" s="379"/>
    </row>
    <row r="1368" spans="1:15">
      <c r="A1368" s="417" t="s">
        <v>2155</v>
      </c>
      <c r="B1368" s="417" t="s">
        <v>16065</v>
      </c>
      <c r="C1368" s="417" t="s">
        <v>2332</v>
      </c>
      <c r="D1368" s="417" t="s">
        <v>15987</v>
      </c>
      <c r="E1368" s="391">
        <v>10.17</v>
      </c>
      <c r="F1368" s="418">
        <v>44270</v>
      </c>
      <c r="G1368" s="417" t="s">
        <v>2286</v>
      </c>
      <c r="I1368" s="379">
        <f t="shared" ca="1" si="138"/>
        <v>-301</v>
      </c>
      <c r="J1368" s="379">
        <f t="shared" ca="1" si="139"/>
        <v>-209</v>
      </c>
      <c r="K1368" s="391" t="str">
        <f t="shared" ca="1" si="140"/>
        <v>46,51</v>
      </c>
      <c r="L1368" s="379"/>
      <c r="O1368" s="379"/>
    </row>
    <row r="1369" spans="1:15">
      <c r="A1369" s="417" t="s">
        <v>2155</v>
      </c>
      <c r="B1369" s="417" t="s">
        <v>2648</v>
      </c>
      <c r="C1369" s="417" t="s">
        <v>2332</v>
      </c>
      <c r="D1369" s="417" t="s">
        <v>9669</v>
      </c>
      <c r="E1369" s="391">
        <v>13</v>
      </c>
      <c r="F1369" s="418">
        <v>44270</v>
      </c>
      <c r="G1369" s="417" t="s">
        <v>2286</v>
      </c>
      <c r="I1369" s="379">
        <f t="shared" ca="1" si="138"/>
        <v>-301</v>
      </c>
      <c r="J1369" s="379">
        <f t="shared" ca="1" si="139"/>
        <v>-209</v>
      </c>
      <c r="K1369" s="391" t="str">
        <f t="shared" ca="1" si="140"/>
        <v>47,76</v>
      </c>
      <c r="L1369" s="379"/>
      <c r="O1369" s="379"/>
    </row>
    <row r="1370" spans="1:15">
      <c r="A1370" s="417" t="s">
        <v>2155</v>
      </c>
      <c r="B1370" s="417" t="s">
        <v>2649</v>
      </c>
      <c r="C1370" s="417" t="s">
        <v>2332</v>
      </c>
      <c r="D1370" s="417" t="s">
        <v>9646</v>
      </c>
      <c r="E1370" s="391">
        <v>15</v>
      </c>
      <c r="F1370" s="418">
        <v>44270</v>
      </c>
      <c r="G1370" s="417" t="s">
        <v>2286</v>
      </c>
      <c r="I1370" s="379">
        <f t="shared" ca="1" si="138"/>
        <v>-301</v>
      </c>
      <c r="J1370" s="379">
        <f t="shared" ca="1" si="139"/>
        <v>-209</v>
      </c>
      <c r="K1370" s="391" t="str">
        <f t="shared" ca="1" si="140"/>
        <v>49,26</v>
      </c>
      <c r="L1370" s="379"/>
      <c r="O1370" s="379"/>
    </row>
    <row r="1371" spans="1:15">
      <c r="A1371" s="417" t="s">
        <v>2155</v>
      </c>
      <c r="B1371" s="417" t="s">
        <v>2650</v>
      </c>
      <c r="C1371" s="417" t="s">
        <v>2332</v>
      </c>
      <c r="D1371" s="417" t="s">
        <v>9647</v>
      </c>
      <c r="E1371" s="391">
        <v>13.22</v>
      </c>
      <c r="F1371" s="418">
        <v>44270</v>
      </c>
      <c r="G1371" s="417" t="s">
        <v>2286</v>
      </c>
      <c r="I1371" s="379">
        <f t="shared" ca="1" si="138"/>
        <v>-301</v>
      </c>
      <c r="J1371" s="379">
        <f t="shared" ca="1" si="139"/>
        <v>-209</v>
      </c>
      <c r="K1371" s="391" t="str">
        <f t="shared" ca="1" si="140"/>
        <v>51,26</v>
      </c>
      <c r="L1371" s="379"/>
      <c r="O1371" s="379"/>
    </row>
    <row r="1372" spans="1:15">
      <c r="A1372" s="417" t="s">
        <v>2155</v>
      </c>
      <c r="B1372" s="417" t="s">
        <v>9775</v>
      </c>
      <c r="C1372" s="417" t="s">
        <v>2332</v>
      </c>
      <c r="D1372" s="417" t="s">
        <v>9649</v>
      </c>
      <c r="E1372" s="391">
        <v>15</v>
      </c>
      <c r="F1372" s="418">
        <v>44270</v>
      </c>
      <c r="G1372" s="417" t="s">
        <v>2286</v>
      </c>
      <c r="I1372" s="379">
        <f t="shared" ca="1" si="138"/>
        <v>-301</v>
      </c>
      <c r="J1372" s="379">
        <f t="shared" ca="1" si="139"/>
        <v>-209</v>
      </c>
      <c r="K1372" s="391" t="str">
        <f t="shared" ca="1" si="140"/>
        <v>55,26</v>
      </c>
      <c r="L1372" s="379"/>
      <c r="O1372" s="379"/>
    </row>
    <row r="1373" spans="1:15">
      <c r="A1373" s="417" t="s">
        <v>2155</v>
      </c>
      <c r="B1373" s="417" t="s">
        <v>2651</v>
      </c>
      <c r="C1373" s="417" t="s">
        <v>2332</v>
      </c>
      <c r="D1373" s="417" t="s">
        <v>9654</v>
      </c>
      <c r="E1373" s="391">
        <v>0.03</v>
      </c>
      <c r="F1373" s="418">
        <v>44305</v>
      </c>
      <c r="G1373" s="417" t="s">
        <v>2286</v>
      </c>
      <c r="I1373" s="379">
        <f t="shared" ca="1" si="138"/>
        <v>-266</v>
      </c>
      <c r="J1373" s="379">
        <f t="shared" ca="1" si="139"/>
        <v>-185</v>
      </c>
      <c r="K1373" s="391" t="str">
        <f t="shared" ca="1" si="140"/>
        <v>22,26</v>
      </c>
      <c r="L1373" s="379"/>
      <c r="O1373" s="379"/>
    </row>
    <row r="1374" spans="1:15">
      <c r="A1374" s="417" t="s">
        <v>2155</v>
      </c>
      <c r="B1374" s="417" t="s">
        <v>2652</v>
      </c>
      <c r="C1374" s="417" t="s">
        <v>2332</v>
      </c>
      <c r="D1374" s="417" t="s">
        <v>9631</v>
      </c>
      <c r="E1374" s="391">
        <v>1</v>
      </c>
      <c r="F1374" s="418">
        <v>44305</v>
      </c>
      <c r="G1374" s="417" t="s">
        <v>2286</v>
      </c>
      <c r="I1374" s="379">
        <f t="shared" ca="1" si="138"/>
        <v>-266</v>
      </c>
      <c r="J1374" s="379">
        <f t="shared" ca="1" si="139"/>
        <v>-185</v>
      </c>
      <c r="K1374" s="391" t="str">
        <f t="shared" ca="1" si="140"/>
        <v>25,51</v>
      </c>
      <c r="L1374" s="379"/>
      <c r="O1374" s="379"/>
    </row>
    <row r="1375" spans="1:15">
      <c r="A1375" s="417" t="s">
        <v>2155</v>
      </c>
      <c r="B1375" s="417" t="s">
        <v>2653</v>
      </c>
      <c r="C1375" s="417" t="s">
        <v>2332</v>
      </c>
      <c r="D1375" s="417" t="s">
        <v>9655</v>
      </c>
      <c r="E1375" s="391">
        <v>2</v>
      </c>
      <c r="F1375" s="418">
        <v>44305</v>
      </c>
      <c r="G1375" s="417" t="s">
        <v>2286</v>
      </c>
      <c r="I1375" s="379">
        <f t="shared" ca="1" si="138"/>
        <v>-266</v>
      </c>
      <c r="J1375" s="379">
        <f t="shared" ca="1" si="139"/>
        <v>-185</v>
      </c>
      <c r="K1375" s="391" t="str">
        <f t="shared" ca="1" si="140"/>
        <v>28,26</v>
      </c>
      <c r="L1375" s="379"/>
      <c r="O1375" s="379"/>
    </row>
    <row r="1376" spans="1:15">
      <c r="A1376" s="417" t="s">
        <v>2155</v>
      </c>
      <c r="B1376" s="417" t="s">
        <v>7573</v>
      </c>
      <c r="C1376" s="417" t="s">
        <v>2332</v>
      </c>
      <c r="D1376" s="417" t="s">
        <v>9754</v>
      </c>
      <c r="E1376" s="391">
        <v>1.9</v>
      </c>
      <c r="F1376" s="418">
        <v>44305</v>
      </c>
      <c r="G1376" s="417" t="s">
        <v>2286</v>
      </c>
      <c r="I1376" s="379">
        <f t="shared" ca="1" si="138"/>
        <v>-266</v>
      </c>
      <c r="J1376" s="379">
        <f t="shared" ca="1" si="139"/>
        <v>-185</v>
      </c>
      <c r="K1376" s="391" t="str">
        <f t="shared" ca="1" si="140"/>
        <v>31,76</v>
      </c>
      <c r="L1376" s="379"/>
      <c r="O1376" s="379"/>
    </row>
    <row r="1377" spans="1:15">
      <c r="A1377" s="417" t="s">
        <v>2155</v>
      </c>
      <c r="B1377" s="417" t="s">
        <v>16796</v>
      </c>
      <c r="C1377" s="417" t="s">
        <v>2332</v>
      </c>
      <c r="D1377" s="417" t="s">
        <v>9656</v>
      </c>
      <c r="E1377" s="391">
        <v>1.5</v>
      </c>
      <c r="F1377" s="418">
        <v>44305</v>
      </c>
      <c r="G1377" s="417" t="s">
        <v>2286</v>
      </c>
      <c r="I1377" s="379">
        <f t="shared" ca="1" si="138"/>
        <v>-266</v>
      </c>
      <c r="J1377" s="379">
        <f t="shared" ca="1" si="139"/>
        <v>-185</v>
      </c>
      <c r="K1377" s="391" t="str">
        <f t="shared" ca="1" si="140"/>
        <v>35,76</v>
      </c>
      <c r="L1377" s="379"/>
      <c r="O1377" s="379"/>
    </row>
    <row r="1378" spans="1:15">
      <c r="A1378" s="417" t="s">
        <v>2155</v>
      </c>
      <c r="B1378" s="417" t="s">
        <v>16797</v>
      </c>
      <c r="C1378" s="417" t="s">
        <v>2332</v>
      </c>
      <c r="D1378" s="417" t="s">
        <v>3657</v>
      </c>
      <c r="E1378" s="391">
        <v>1.5</v>
      </c>
      <c r="F1378" s="418">
        <v>44305</v>
      </c>
      <c r="G1378" s="417" t="s">
        <v>2286</v>
      </c>
      <c r="I1378" s="379">
        <f t="shared" ca="1" si="138"/>
        <v>-266</v>
      </c>
      <c r="J1378" s="379">
        <f t="shared" ca="1" si="139"/>
        <v>-185</v>
      </c>
      <c r="K1378" s="391" t="str">
        <f t="shared" ca="1" si="140"/>
        <v>37,26</v>
      </c>
      <c r="L1378" s="379"/>
      <c r="O1378" s="379"/>
    </row>
    <row r="1379" spans="1:15">
      <c r="A1379" s="417" t="s">
        <v>2155</v>
      </c>
      <c r="B1379" s="417" t="s">
        <v>9776</v>
      </c>
      <c r="C1379" s="417" t="s">
        <v>2332</v>
      </c>
      <c r="D1379" s="417" t="s">
        <v>9658</v>
      </c>
      <c r="E1379" s="391">
        <v>1.6</v>
      </c>
      <c r="F1379" s="418">
        <v>44305</v>
      </c>
      <c r="G1379" s="417" t="s">
        <v>2286</v>
      </c>
      <c r="I1379" s="379">
        <f t="shared" ca="1" si="138"/>
        <v>-266</v>
      </c>
      <c r="J1379" s="379">
        <f t="shared" ca="1" si="139"/>
        <v>-185</v>
      </c>
      <c r="K1379" s="391" t="str">
        <f t="shared" ca="1" si="140"/>
        <v>38,01</v>
      </c>
      <c r="L1379" s="379"/>
      <c r="O1379" s="379"/>
    </row>
    <row r="1380" spans="1:15">
      <c r="A1380" s="417" t="s">
        <v>2155</v>
      </c>
      <c r="B1380" s="417" t="s">
        <v>9777</v>
      </c>
      <c r="C1380" s="417" t="s">
        <v>2332</v>
      </c>
      <c r="D1380" s="417" t="s">
        <v>9660</v>
      </c>
      <c r="E1380" s="391">
        <v>2</v>
      </c>
      <c r="F1380" s="418">
        <v>44305</v>
      </c>
      <c r="G1380" s="417" t="s">
        <v>2286</v>
      </c>
      <c r="I1380" s="379">
        <f t="shared" ca="1" si="138"/>
        <v>-266</v>
      </c>
      <c r="J1380" s="379">
        <f t="shared" ca="1" si="139"/>
        <v>-185</v>
      </c>
      <c r="K1380" s="391" t="str">
        <f t="shared" ca="1" si="140"/>
        <v>38,76</v>
      </c>
      <c r="L1380" s="379"/>
      <c r="O1380" s="379"/>
    </row>
    <row r="1381" spans="1:15">
      <c r="A1381" s="417" t="s">
        <v>2155</v>
      </c>
      <c r="B1381" s="417" t="s">
        <v>16798</v>
      </c>
      <c r="C1381" s="417" t="s">
        <v>2332</v>
      </c>
      <c r="D1381" s="417" t="s">
        <v>9614</v>
      </c>
      <c r="E1381" s="391">
        <v>2.25</v>
      </c>
      <c r="F1381" s="418">
        <v>44305</v>
      </c>
      <c r="G1381" s="417" t="s">
        <v>2286</v>
      </c>
      <c r="I1381" s="379">
        <f t="shared" ca="1" si="138"/>
        <v>-266</v>
      </c>
      <c r="J1381" s="379">
        <f t="shared" ca="1" si="139"/>
        <v>-185</v>
      </c>
      <c r="K1381" s="391" t="str">
        <f t="shared" ca="1" si="140"/>
        <v>40,26</v>
      </c>
      <c r="L1381" s="379"/>
      <c r="O1381" s="379"/>
    </row>
    <row r="1382" spans="1:15">
      <c r="A1382" s="417" t="s">
        <v>2155</v>
      </c>
      <c r="B1382" s="417" t="s">
        <v>9778</v>
      </c>
      <c r="C1382" s="417" t="s">
        <v>2332</v>
      </c>
      <c r="D1382" s="417" t="s">
        <v>3643</v>
      </c>
      <c r="E1382" s="391">
        <v>2.5499999999999998</v>
      </c>
      <c r="F1382" s="418">
        <v>44305</v>
      </c>
      <c r="G1382" s="417" t="s">
        <v>2286</v>
      </c>
      <c r="I1382" s="379">
        <f t="shared" ca="1" si="138"/>
        <v>-266</v>
      </c>
      <c r="J1382" s="379">
        <f t="shared" ca="1" si="139"/>
        <v>-185</v>
      </c>
      <c r="K1382" s="391" t="str">
        <f t="shared" ca="1" si="140"/>
        <v>41,26</v>
      </c>
      <c r="L1382" s="379"/>
      <c r="O1382" s="379"/>
    </row>
    <row r="1383" spans="1:15">
      <c r="A1383" s="417" t="s">
        <v>2155</v>
      </c>
      <c r="B1383" s="417" t="s">
        <v>7574</v>
      </c>
      <c r="C1383" s="417" t="s">
        <v>2332</v>
      </c>
      <c r="D1383" s="417" t="s">
        <v>9663</v>
      </c>
      <c r="E1383" s="391">
        <v>6.84</v>
      </c>
      <c r="F1383" s="418">
        <v>44305</v>
      </c>
      <c r="G1383" s="417" t="s">
        <v>2286</v>
      </c>
      <c r="I1383" s="379">
        <f t="shared" ca="1" si="138"/>
        <v>-266</v>
      </c>
      <c r="J1383" s="379">
        <f t="shared" ca="1" si="139"/>
        <v>-185</v>
      </c>
      <c r="K1383" s="391" t="str">
        <f t="shared" ca="1" si="140"/>
        <v>41,01</v>
      </c>
      <c r="L1383" s="379"/>
      <c r="O1383" s="379"/>
    </row>
    <row r="1384" spans="1:15">
      <c r="A1384" s="417" t="s">
        <v>2155</v>
      </c>
      <c r="B1384" s="417" t="s">
        <v>7575</v>
      </c>
      <c r="C1384" s="417" t="s">
        <v>2332</v>
      </c>
      <c r="D1384" s="417" t="s">
        <v>9617</v>
      </c>
      <c r="E1384" s="391">
        <v>3.85</v>
      </c>
      <c r="F1384" s="418">
        <v>44305</v>
      </c>
      <c r="G1384" s="417" t="s">
        <v>2286</v>
      </c>
      <c r="I1384" s="379">
        <f t="shared" ca="1" si="138"/>
        <v>-266</v>
      </c>
      <c r="J1384" s="379">
        <f t="shared" ca="1" si="139"/>
        <v>-185</v>
      </c>
      <c r="K1384" s="391" t="str">
        <f t="shared" ca="1" si="140"/>
        <v>41,76</v>
      </c>
      <c r="L1384" s="379"/>
      <c r="O1384" s="379"/>
    </row>
    <row r="1385" spans="1:15">
      <c r="A1385" s="417" t="s">
        <v>2155</v>
      </c>
      <c r="B1385" s="417" t="s">
        <v>18236</v>
      </c>
      <c r="C1385" s="417" t="s">
        <v>2332</v>
      </c>
      <c r="D1385" s="417" t="s">
        <v>15976</v>
      </c>
      <c r="E1385" s="391">
        <v>15</v>
      </c>
      <c r="F1385" s="418">
        <v>44305</v>
      </c>
      <c r="G1385" s="417" t="s">
        <v>2286</v>
      </c>
      <c r="I1385" s="379">
        <f t="shared" ca="1" si="138"/>
        <v>-266</v>
      </c>
      <c r="J1385" s="379">
        <f t="shared" ca="1" si="139"/>
        <v>-185</v>
      </c>
      <c r="K1385" s="391" t="str">
        <f t="shared" ca="1" si="140"/>
        <v>42,76</v>
      </c>
      <c r="L1385" s="379"/>
      <c r="O1385" s="379"/>
    </row>
    <row r="1386" spans="1:15">
      <c r="A1386" s="417" t="s">
        <v>2155</v>
      </c>
      <c r="B1386" s="417" t="s">
        <v>9779</v>
      </c>
      <c r="C1386" s="417" t="s">
        <v>2332</v>
      </c>
      <c r="D1386" s="417" t="s">
        <v>3645</v>
      </c>
      <c r="E1386" s="391">
        <v>13.1</v>
      </c>
      <c r="F1386" s="418">
        <v>44305</v>
      </c>
      <c r="G1386" s="417" t="s">
        <v>2286</v>
      </c>
      <c r="I1386" s="379">
        <f t="shared" ca="1" si="138"/>
        <v>-266</v>
      </c>
      <c r="J1386" s="379">
        <f t="shared" ca="1" si="139"/>
        <v>-185</v>
      </c>
      <c r="K1386" s="391" t="str">
        <f t="shared" ca="1" si="140"/>
        <v>43,26</v>
      </c>
      <c r="L1386" s="379"/>
      <c r="O1386" s="379"/>
    </row>
    <row r="1387" spans="1:15">
      <c r="A1387" s="417" t="s">
        <v>2155</v>
      </c>
      <c r="B1387" s="417" t="s">
        <v>16799</v>
      </c>
      <c r="C1387" s="417" t="s">
        <v>2332</v>
      </c>
      <c r="D1387" s="417" t="s">
        <v>15978</v>
      </c>
      <c r="E1387" s="391">
        <v>4.9000000000000004</v>
      </c>
      <c r="F1387" s="418">
        <v>44305</v>
      </c>
      <c r="G1387" s="417" t="s">
        <v>2286</v>
      </c>
      <c r="I1387" s="379">
        <f t="shared" ca="1" si="138"/>
        <v>-266</v>
      </c>
      <c r="J1387" s="379">
        <f t="shared" ca="1" si="139"/>
        <v>-185</v>
      </c>
      <c r="K1387" s="391" t="str">
        <f t="shared" ca="1" si="140"/>
        <v>44,26</v>
      </c>
      <c r="L1387" s="379"/>
      <c r="O1387" s="379"/>
    </row>
    <row r="1388" spans="1:15">
      <c r="A1388" s="417" t="s">
        <v>2155</v>
      </c>
      <c r="B1388" s="417" t="s">
        <v>9780</v>
      </c>
      <c r="C1388" s="417" t="s">
        <v>2332</v>
      </c>
      <c r="D1388" s="417" t="s">
        <v>9645</v>
      </c>
      <c r="E1388" s="391">
        <v>15.99</v>
      </c>
      <c r="F1388" s="418">
        <v>44305</v>
      </c>
      <c r="G1388" s="417" t="s">
        <v>2286</v>
      </c>
      <c r="I1388" s="379">
        <f t="shared" ca="1" si="138"/>
        <v>-266</v>
      </c>
      <c r="J1388" s="379">
        <f t="shared" ca="1" si="139"/>
        <v>-185</v>
      </c>
      <c r="K1388" s="391" t="str">
        <f t="shared" ca="1" si="140"/>
        <v>45,76</v>
      </c>
      <c r="L1388" s="379"/>
      <c r="O1388" s="379"/>
    </row>
    <row r="1389" spans="1:15">
      <c r="A1389" s="417" t="s">
        <v>2155</v>
      </c>
      <c r="B1389" s="417" t="s">
        <v>16800</v>
      </c>
      <c r="C1389" s="417" t="s">
        <v>2332</v>
      </c>
      <c r="D1389" s="417" t="s">
        <v>15985</v>
      </c>
      <c r="E1389" s="391">
        <v>0.1</v>
      </c>
      <c r="F1389" s="418">
        <v>44305</v>
      </c>
      <c r="G1389" s="417" t="s">
        <v>2286</v>
      </c>
      <c r="I1389" s="379">
        <f t="shared" ca="1" si="138"/>
        <v>-266</v>
      </c>
      <c r="J1389" s="379">
        <f t="shared" ca="1" si="139"/>
        <v>-185</v>
      </c>
      <c r="K1389" s="391" t="str">
        <f t="shared" ca="1" si="140"/>
        <v>46,01</v>
      </c>
      <c r="L1389" s="379"/>
      <c r="O1389" s="379"/>
    </row>
    <row r="1390" spans="1:15">
      <c r="A1390" s="417" t="s">
        <v>2155</v>
      </c>
      <c r="B1390" s="417" t="s">
        <v>9781</v>
      </c>
      <c r="C1390" s="417" t="s">
        <v>2332</v>
      </c>
      <c r="D1390" s="417" t="s">
        <v>9621</v>
      </c>
      <c r="E1390" s="391">
        <v>16.440000000000001</v>
      </c>
      <c r="F1390" s="418">
        <v>44305</v>
      </c>
      <c r="G1390" s="417" t="s">
        <v>2286</v>
      </c>
      <c r="I1390" s="379">
        <f t="shared" ca="1" si="138"/>
        <v>-266</v>
      </c>
      <c r="J1390" s="379">
        <f t="shared" ca="1" si="139"/>
        <v>-185</v>
      </c>
      <c r="K1390" s="391" t="str">
        <f t="shared" ca="1" si="140"/>
        <v>46,26</v>
      </c>
      <c r="L1390" s="379"/>
      <c r="O1390" s="379"/>
    </row>
    <row r="1391" spans="1:15">
      <c r="A1391" s="417" t="s">
        <v>2155</v>
      </c>
      <c r="B1391" s="417" t="s">
        <v>9782</v>
      </c>
      <c r="C1391" s="417" t="s">
        <v>2332</v>
      </c>
      <c r="D1391" s="417" t="s">
        <v>9622</v>
      </c>
      <c r="E1391" s="391">
        <v>17.149999999999999</v>
      </c>
      <c r="F1391" s="418">
        <v>44305</v>
      </c>
      <c r="G1391" s="417" t="s">
        <v>2286</v>
      </c>
      <c r="I1391" s="379">
        <f t="shared" ca="1" si="138"/>
        <v>-266</v>
      </c>
      <c r="J1391" s="379">
        <f t="shared" ca="1" si="139"/>
        <v>-185</v>
      </c>
      <c r="K1391" s="391" t="str">
        <f t="shared" ca="1" si="140"/>
        <v>46,76</v>
      </c>
      <c r="L1391" s="379"/>
      <c r="O1391" s="379"/>
    </row>
    <row r="1392" spans="1:15">
      <c r="A1392" s="417" t="s">
        <v>2155</v>
      </c>
      <c r="B1392" s="417" t="s">
        <v>9783</v>
      </c>
      <c r="C1392" s="417" t="s">
        <v>2332</v>
      </c>
      <c r="D1392" s="417" t="s">
        <v>9669</v>
      </c>
      <c r="E1392" s="391">
        <v>17</v>
      </c>
      <c r="F1392" s="418">
        <v>44305</v>
      </c>
      <c r="G1392" s="417" t="s">
        <v>2286</v>
      </c>
      <c r="I1392" s="379">
        <f t="shared" ca="1" si="138"/>
        <v>-266</v>
      </c>
      <c r="J1392" s="379">
        <f t="shared" ca="1" si="139"/>
        <v>-185</v>
      </c>
      <c r="K1392" s="391" t="str">
        <f t="shared" ca="1" si="140"/>
        <v>47,76</v>
      </c>
      <c r="L1392" s="379"/>
      <c r="O1392" s="379"/>
    </row>
    <row r="1393" spans="1:15">
      <c r="A1393" s="417" t="s">
        <v>2155</v>
      </c>
      <c r="B1393" s="417" t="s">
        <v>9784</v>
      </c>
      <c r="C1393" s="417" t="s">
        <v>2332</v>
      </c>
      <c r="D1393" s="417" t="s">
        <v>9671</v>
      </c>
      <c r="E1393" s="391">
        <v>10.039999999999999</v>
      </c>
      <c r="F1393" s="418">
        <v>44305</v>
      </c>
      <c r="G1393" s="417" t="s">
        <v>2286</v>
      </c>
      <c r="I1393" s="379">
        <f t="shared" ca="1" si="138"/>
        <v>-266</v>
      </c>
      <c r="J1393" s="379">
        <f t="shared" ca="1" si="139"/>
        <v>-185</v>
      </c>
      <c r="K1393" s="391" t="str">
        <f t="shared" ca="1" si="140"/>
        <v>49,76</v>
      </c>
      <c r="L1393" s="379"/>
      <c r="O1393" s="379"/>
    </row>
    <row r="1394" spans="1:15">
      <c r="A1394" s="417" t="s">
        <v>2155</v>
      </c>
      <c r="B1394" s="417" t="s">
        <v>9785</v>
      </c>
      <c r="C1394" s="417" t="s">
        <v>2332</v>
      </c>
      <c r="D1394" s="417" t="s">
        <v>9786</v>
      </c>
      <c r="E1394" s="391">
        <v>10.28</v>
      </c>
      <c r="F1394" s="418">
        <v>44305</v>
      </c>
      <c r="G1394" s="417" t="s">
        <v>2286</v>
      </c>
      <c r="I1394" s="379">
        <f t="shared" ca="1" si="138"/>
        <v>-266</v>
      </c>
      <c r="J1394" s="379">
        <f t="shared" ca="1" si="139"/>
        <v>-185</v>
      </c>
      <c r="K1394" s="391" t="str">
        <f t="shared" ca="1" si="140"/>
        <v>50,01</v>
      </c>
      <c r="L1394" s="379"/>
      <c r="O1394" s="379"/>
    </row>
    <row r="1395" spans="1:15">
      <c r="A1395" s="417" t="s">
        <v>2155</v>
      </c>
      <c r="B1395" s="417" t="s">
        <v>18237</v>
      </c>
      <c r="C1395" s="417" t="s">
        <v>2332</v>
      </c>
      <c r="D1395" s="417" t="s">
        <v>18212</v>
      </c>
      <c r="E1395" s="391">
        <v>0.1</v>
      </c>
      <c r="F1395" s="418">
        <v>44305</v>
      </c>
      <c r="G1395" s="417" t="s">
        <v>2286</v>
      </c>
      <c r="I1395" s="379">
        <f t="shared" ca="1" si="138"/>
        <v>-266</v>
      </c>
      <c r="J1395" s="379">
        <f t="shared" ca="1" si="139"/>
        <v>-185</v>
      </c>
      <c r="K1395" s="391" t="str">
        <f t="shared" ca="1" si="140"/>
        <v>72,01</v>
      </c>
      <c r="L1395" s="379"/>
      <c r="O1395" s="379"/>
    </row>
    <row r="1396" spans="1:15">
      <c r="A1396" s="417" t="s">
        <v>2155</v>
      </c>
      <c r="B1396" s="417" t="s">
        <v>9787</v>
      </c>
      <c r="C1396" s="417" t="s">
        <v>2332</v>
      </c>
      <c r="D1396" s="417" t="s">
        <v>9654</v>
      </c>
      <c r="E1396" s="391">
        <v>0.09</v>
      </c>
      <c r="F1396" s="418">
        <v>44337</v>
      </c>
      <c r="G1396" s="417" t="s">
        <v>2286</v>
      </c>
      <c r="I1396" s="379">
        <f t="shared" ca="1" si="138"/>
        <v>-234</v>
      </c>
      <c r="J1396" s="379">
        <f t="shared" ca="1" si="139"/>
        <v>-163</v>
      </c>
      <c r="K1396" s="391" t="str">
        <f t="shared" ca="1" si="140"/>
        <v>22,26</v>
      </c>
      <c r="L1396" s="379"/>
      <c r="O1396" s="379"/>
    </row>
    <row r="1397" spans="1:15">
      <c r="A1397" s="417" t="s">
        <v>2155</v>
      </c>
      <c r="B1397" s="417" t="s">
        <v>2654</v>
      </c>
      <c r="C1397" s="417" t="s">
        <v>2332</v>
      </c>
      <c r="D1397" s="417" t="s">
        <v>5856</v>
      </c>
      <c r="E1397" s="391">
        <v>1.2</v>
      </c>
      <c r="F1397" s="418">
        <v>44337</v>
      </c>
      <c r="G1397" s="417" t="s">
        <v>2286</v>
      </c>
      <c r="I1397" s="379">
        <f t="shared" ca="1" si="138"/>
        <v>-234</v>
      </c>
      <c r="J1397" s="379">
        <f t="shared" ca="1" si="139"/>
        <v>-163</v>
      </c>
      <c r="K1397" s="391" t="str">
        <f t="shared" ca="1" si="140"/>
        <v>23,51</v>
      </c>
      <c r="L1397" s="379"/>
      <c r="O1397" s="379"/>
    </row>
    <row r="1398" spans="1:15">
      <c r="A1398" s="417" t="s">
        <v>2155</v>
      </c>
      <c r="B1398" s="417" t="s">
        <v>2655</v>
      </c>
      <c r="C1398" s="417" t="s">
        <v>2332</v>
      </c>
      <c r="D1398" s="417" t="s">
        <v>6570</v>
      </c>
      <c r="E1398" s="391">
        <v>0.3</v>
      </c>
      <c r="F1398" s="418">
        <v>44337</v>
      </c>
      <c r="G1398" s="417" t="s">
        <v>2286</v>
      </c>
      <c r="I1398" s="379">
        <f t="shared" ca="1" si="138"/>
        <v>-234</v>
      </c>
      <c r="J1398" s="379">
        <f t="shared" ca="1" si="139"/>
        <v>-163</v>
      </c>
      <c r="K1398" s="391" t="str">
        <f t="shared" ca="1" si="140"/>
        <v>26,26</v>
      </c>
      <c r="L1398" s="379"/>
      <c r="O1398" s="379"/>
    </row>
    <row r="1399" spans="1:15">
      <c r="A1399" s="417" t="s">
        <v>2155</v>
      </c>
      <c r="B1399" s="417" t="s">
        <v>2656</v>
      </c>
      <c r="C1399" s="417" t="s">
        <v>2332</v>
      </c>
      <c r="D1399" s="417" t="s">
        <v>2608</v>
      </c>
      <c r="E1399" s="391">
        <v>2</v>
      </c>
      <c r="F1399" s="418">
        <v>44701</v>
      </c>
      <c r="G1399" s="417" t="s">
        <v>2286</v>
      </c>
      <c r="I1399" s="379">
        <f t="shared" ca="1" si="138"/>
        <v>130</v>
      </c>
      <c r="J1399" s="379">
        <f t="shared" ca="1" si="139"/>
        <v>90</v>
      </c>
      <c r="K1399" s="391" t="str">
        <f t="shared" ca="1" si="140"/>
        <v>29,26</v>
      </c>
      <c r="L1399" s="379"/>
      <c r="O1399" s="379"/>
    </row>
    <row r="1400" spans="1:15">
      <c r="A1400" s="417" t="s">
        <v>2155</v>
      </c>
      <c r="B1400" s="417" t="s">
        <v>9788</v>
      </c>
      <c r="C1400" s="417" t="s">
        <v>2332</v>
      </c>
      <c r="D1400" s="417" t="s">
        <v>9594</v>
      </c>
      <c r="E1400" s="391">
        <v>2</v>
      </c>
      <c r="F1400" s="418">
        <v>44337</v>
      </c>
      <c r="G1400" s="417" t="s">
        <v>2286</v>
      </c>
      <c r="I1400" s="379">
        <f t="shared" ca="1" si="138"/>
        <v>-234</v>
      </c>
      <c r="J1400" s="379">
        <f t="shared" ca="1" si="139"/>
        <v>-163</v>
      </c>
      <c r="K1400" s="391" t="str">
        <f t="shared" ca="1" si="140"/>
        <v>31,26</v>
      </c>
      <c r="L1400" s="379"/>
      <c r="O1400" s="379"/>
    </row>
    <row r="1401" spans="1:15">
      <c r="A1401" s="417" t="s">
        <v>2155</v>
      </c>
      <c r="B1401" s="417" t="s">
        <v>9789</v>
      </c>
      <c r="C1401" s="417" t="s">
        <v>2332</v>
      </c>
      <c r="D1401" s="417" t="s">
        <v>9604</v>
      </c>
      <c r="E1401" s="391">
        <v>2.1</v>
      </c>
      <c r="F1401" s="418">
        <v>44337</v>
      </c>
      <c r="G1401" s="417" t="s">
        <v>2286</v>
      </c>
      <c r="I1401" s="379">
        <f t="shared" ca="1" si="138"/>
        <v>-234</v>
      </c>
      <c r="J1401" s="379">
        <f t="shared" ca="1" si="139"/>
        <v>-163</v>
      </c>
      <c r="K1401" s="391" t="str">
        <f t="shared" ca="1" si="140"/>
        <v>33,76</v>
      </c>
      <c r="L1401" s="379"/>
      <c r="O1401" s="379"/>
    </row>
    <row r="1402" spans="1:15">
      <c r="A1402" s="417" t="s">
        <v>2155</v>
      </c>
      <c r="B1402" s="417" t="s">
        <v>2657</v>
      </c>
      <c r="C1402" s="417" t="s">
        <v>2332</v>
      </c>
      <c r="D1402" s="417" t="s">
        <v>9606</v>
      </c>
      <c r="E1402" s="391">
        <v>0.22</v>
      </c>
      <c r="F1402" s="418">
        <v>44337</v>
      </c>
      <c r="G1402" s="417" t="s">
        <v>2286</v>
      </c>
      <c r="I1402" s="379">
        <f t="shared" ca="1" si="138"/>
        <v>-234</v>
      </c>
      <c r="J1402" s="379">
        <f t="shared" ca="1" si="139"/>
        <v>-163</v>
      </c>
      <c r="K1402" s="391" t="str">
        <f t="shared" ca="1" si="140"/>
        <v>34,01</v>
      </c>
      <c r="L1402" s="379"/>
      <c r="O1402" s="379"/>
    </row>
    <row r="1403" spans="1:15">
      <c r="A1403" s="417" t="s">
        <v>2155</v>
      </c>
      <c r="B1403" s="417" t="s">
        <v>2658</v>
      </c>
      <c r="C1403" s="417" t="s">
        <v>2332</v>
      </c>
      <c r="D1403" s="417" t="s">
        <v>9605</v>
      </c>
      <c r="E1403" s="391">
        <v>3.2</v>
      </c>
      <c r="F1403" s="418">
        <v>44337</v>
      </c>
      <c r="G1403" s="417" t="s">
        <v>2286</v>
      </c>
      <c r="I1403" s="379">
        <f t="shared" ca="1" si="138"/>
        <v>-234</v>
      </c>
      <c r="J1403" s="379">
        <f t="shared" ca="1" si="139"/>
        <v>-163</v>
      </c>
      <c r="K1403" s="391" t="str">
        <f t="shared" ca="1" si="140"/>
        <v>34,51</v>
      </c>
      <c r="L1403" s="379"/>
      <c r="O1403" s="379"/>
    </row>
    <row r="1404" spans="1:15">
      <c r="A1404" s="417" t="s">
        <v>2155</v>
      </c>
      <c r="B1404" s="417" t="s">
        <v>2659</v>
      </c>
      <c r="C1404" s="417" t="s">
        <v>2332</v>
      </c>
      <c r="D1404" s="417" t="s">
        <v>9638</v>
      </c>
      <c r="E1404" s="391">
        <v>2.6</v>
      </c>
      <c r="F1404" s="418">
        <v>44337</v>
      </c>
      <c r="G1404" s="417" t="s">
        <v>2286</v>
      </c>
      <c r="I1404" s="379">
        <f t="shared" ca="1" si="138"/>
        <v>-234</v>
      </c>
      <c r="J1404" s="379">
        <f t="shared" ca="1" si="139"/>
        <v>-163</v>
      </c>
      <c r="K1404" s="391" t="str">
        <f t="shared" ca="1" si="140"/>
        <v>35,01</v>
      </c>
      <c r="L1404" s="379"/>
      <c r="O1404" s="379"/>
    </row>
    <row r="1405" spans="1:15">
      <c r="A1405" s="417" t="s">
        <v>2155</v>
      </c>
      <c r="B1405" s="417" t="s">
        <v>2660</v>
      </c>
      <c r="C1405" s="417" t="s">
        <v>2332</v>
      </c>
      <c r="D1405" s="417" t="s">
        <v>9640</v>
      </c>
      <c r="E1405" s="391">
        <v>3.5</v>
      </c>
      <c r="F1405" s="418">
        <v>44337</v>
      </c>
      <c r="G1405" s="417" t="s">
        <v>2286</v>
      </c>
      <c r="I1405" s="379">
        <f t="shared" ca="1" si="138"/>
        <v>-234</v>
      </c>
      <c r="J1405" s="379">
        <f t="shared" ca="1" si="139"/>
        <v>-163</v>
      </c>
      <c r="K1405" s="391" t="str">
        <f t="shared" ca="1" si="140"/>
        <v>35,51</v>
      </c>
      <c r="L1405" s="379"/>
      <c r="O1405" s="379"/>
    </row>
    <row r="1406" spans="1:15">
      <c r="A1406" s="417" t="s">
        <v>2155</v>
      </c>
      <c r="B1406" s="417" t="s">
        <v>2661</v>
      </c>
      <c r="C1406" s="417" t="s">
        <v>2332</v>
      </c>
      <c r="D1406" s="417" t="s">
        <v>9676</v>
      </c>
      <c r="E1406" s="391">
        <v>4</v>
      </c>
      <c r="F1406" s="418">
        <v>44337</v>
      </c>
      <c r="G1406" s="417" t="s">
        <v>2286</v>
      </c>
      <c r="I1406" s="379">
        <f t="shared" ca="1" si="138"/>
        <v>-234</v>
      </c>
      <c r="J1406" s="379">
        <f t="shared" ca="1" si="139"/>
        <v>-163</v>
      </c>
      <c r="K1406" s="391" t="str">
        <f t="shared" ca="1" si="140"/>
        <v>36,01</v>
      </c>
      <c r="L1406" s="379"/>
      <c r="O1406" s="379"/>
    </row>
    <row r="1407" spans="1:15">
      <c r="A1407" s="417" t="s">
        <v>2155</v>
      </c>
      <c r="B1407" s="417" t="s">
        <v>9790</v>
      </c>
      <c r="C1407" s="417" t="s">
        <v>2332</v>
      </c>
      <c r="D1407" s="417" t="s">
        <v>3657</v>
      </c>
      <c r="E1407" s="391">
        <v>4.5</v>
      </c>
      <c r="F1407" s="418">
        <v>44337</v>
      </c>
      <c r="G1407" s="417" t="s">
        <v>2286</v>
      </c>
      <c r="I1407" s="379">
        <f t="shared" ca="1" si="138"/>
        <v>-234</v>
      </c>
      <c r="J1407" s="379">
        <f t="shared" ca="1" si="139"/>
        <v>-163</v>
      </c>
      <c r="K1407" s="391" t="str">
        <f t="shared" ca="1" si="140"/>
        <v>37,26</v>
      </c>
      <c r="L1407" s="379"/>
      <c r="O1407" s="379"/>
    </row>
    <row r="1408" spans="1:15">
      <c r="A1408" s="417" t="s">
        <v>2155</v>
      </c>
      <c r="B1408" s="417" t="s">
        <v>2662</v>
      </c>
      <c r="C1408" s="417" t="s">
        <v>2332</v>
      </c>
      <c r="D1408" s="417" t="s">
        <v>9678</v>
      </c>
      <c r="E1408" s="391">
        <v>5.05</v>
      </c>
      <c r="F1408" s="418">
        <v>44337</v>
      </c>
      <c r="G1408" s="417" t="s">
        <v>2286</v>
      </c>
      <c r="I1408" s="379">
        <f t="shared" ca="1" si="138"/>
        <v>-234</v>
      </c>
      <c r="J1408" s="379">
        <f t="shared" ca="1" si="139"/>
        <v>-163</v>
      </c>
      <c r="K1408" s="391" t="str">
        <f t="shared" ca="1" si="140"/>
        <v>36,76</v>
      </c>
      <c r="L1408" s="379"/>
      <c r="O1408" s="379"/>
    </row>
    <row r="1409" spans="1:15">
      <c r="A1409" s="417" t="s">
        <v>2155</v>
      </c>
      <c r="B1409" s="417" t="s">
        <v>18238</v>
      </c>
      <c r="C1409" s="417" t="s">
        <v>2332</v>
      </c>
      <c r="D1409" s="417" t="s">
        <v>3645</v>
      </c>
      <c r="E1409" s="391">
        <v>17.149999999999999</v>
      </c>
      <c r="F1409" s="418">
        <v>44337</v>
      </c>
      <c r="G1409" s="417" t="s">
        <v>2286</v>
      </c>
      <c r="I1409" s="379">
        <f t="shared" ca="1" si="138"/>
        <v>-234</v>
      </c>
      <c r="J1409" s="379">
        <f t="shared" ca="1" si="139"/>
        <v>-163</v>
      </c>
      <c r="K1409" s="391" t="str">
        <f t="shared" ca="1" si="140"/>
        <v>43,26</v>
      </c>
      <c r="L1409" s="379"/>
      <c r="O1409" s="379"/>
    </row>
    <row r="1410" spans="1:15">
      <c r="A1410" s="417" t="s">
        <v>2155</v>
      </c>
      <c r="B1410" s="417" t="s">
        <v>18239</v>
      </c>
      <c r="C1410" s="417" t="s">
        <v>2332</v>
      </c>
      <c r="D1410" s="417" t="s">
        <v>18215</v>
      </c>
      <c r="E1410" s="391">
        <v>19.2</v>
      </c>
      <c r="F1410" s="418">
        <v>44337</v>
      </c>
      <c r="G1410" s="417" t="s">
        <v>2286</v>
      </c>
      <c r="I1410" s="379">
        <f t="shared" ca="1" si="138"/>
        <v>-234</v>
      </c>
      <c r="J1410" s="379">
        <f t="shared" ca="1" si="139"/>
        <v>-163</v>
      </c>
      <c r="K1410" s="391" t="str">
        <f t="shared" ca="1" si="140"/>
        <v>47,51</v>
      </c>
      <c r="L1410" s="379"/>
      <c r="O1410" s="379"/>
    </row>
    <row r="1411" spans="1:15">
      <c r="A1411" s="417" t="s">
        <v>2155</v>
      </c>
      <c r="B1411" s="417" t="s">
        <v>2663</v>
      </c>
      <c r="C1411" s="417" t="s">
        <v>2332</v>
      </c>
      <c r="D1411" s="417" t="s">
        <v>9681</v>
      </c>
      <c r="E1411" s="391">
        <v>4.72</v>
      </c>
      <c r="F1411" s="418">
        <v>44365</v>
      </c>
      <c r="G1411" s="417" t="s">
        <v>2286</v>
      </c>
      <c r="I1411" s="379">
        <f t="shared" ca="1" si="138"/>
        <v>-206</v>
      </c>
      <c r="J1411" s="379">
        <f t="shared" ca="1" si="139"/>
        <v>-144</v>
      </c>
      <c r="K1411" s="391" t="str">
        <f t="shared" ca="1" si="140"/>
        <v>29,94</v>
      </c>
      <c r="L1411" s="379"/>
      <c r="O1411" s="379"/>
    </row>
    <row r="1412" spans="1:15">
      <c r="A1412" s="417" t="s">
        <v>2155</v>
      </c>
      <c r="B1412" s="417" t="s">
        <v>2664</v>
      </c>
      <c r="C1412" s="417" t="s">
        <v>2332</v>
      </c>
      <c r="D1412" s="417" t="s">
        <v>9791</v>
      </c>
      <c r="E1412" s="391">
        <v>2.95</v>
      </c>
      <c r="F1412" s="418">
        <v>44365</v>
      </c>
      <c r="G1412" s="417" t="s">
        <v>2286</v>
      </c>
      <c r="I1412" s="379">
        <f t="shared" ca="1" si="138"/>
        <v>-206</v>
      </c>
      <c r="J1412" s="379">
        <f t="shared" ca="1" si="139"/>
        <v>-144</v>
      </c>
      <c r="K1412" s="391" t="str">
        <f t="shared" ca="1" si="140"/>
        <v>30,94</v>
      </c>
      <c r="L1412" s="379"/>
      <c r="O1412" s="379"/>
    </row>
    <row r="1413" spans="1:15">
      <c r="A1413" s="417" t="s">
        <v>2155</v>
      </c>
      <c r="B1413" s="417" t="s">
        <v>2665</v>
      </c>
      <c r="C1413" s="417" t="s">
        <v>2332</v>
      </c>
      <c r="D1413" s="417" t="s">
        <v>9682</v>
      </c>
      <c r="E1413" s="391">
        <v>4.49</v>
      </c>
      <c r="F1413" s="418">
        <v>44365</v>
      </c>
      <c r="G1413" s="417" t="s">
        <v>2286</v>
      </c>
      <c r="I1413" s="379">
        <f t="shared" ca="1" si="138"/>
        <v>-206</v>
      </c>
      <c r="J1413" s="379">
        <f t="shared" ca="1" si="139"/>
        <v>-144</v>
      </c>
      <c r="K1413" s="391" t="str">
        <f t="shared" ca="1" si="140"/>
        <v>32,94</v>
      </c>
      <c r="L1413" s="379"/>
      <c r="O1413" s="379"/>
    </row>
    <row r="1414" spans="1:15">
      <c r="A1414" s="417" t="s">
        <v>2155</v>
      </c>
      <c r="B1414" s="417" t="s">
        <v>2666</v>
      </c>
      <c r="C1414" s="417" t="s">
        <v>2332</v>
      </c>
      <c r="D1414" s="417" t="s">
        <v>9683</v>
      </c>
      <c r="E1414" s="391">
        <v>3.33</v>
      </c>
      <c r="F1414" s="418">
        <v>44365</v>
      </c>
      <c r="G1414" s="417" t="s">
        <v>2286</v>
      </c>
      <c r="I1414" s="379">
        <f t="shared" ca="1" si="138"/>
        <v>-206</v>
      </c>
      <c r="J1414" s="379">
        <f t="shared" ca="1" si="139"/>
        <v>-144</v>
      </c>
      <c r="K1414" s="391" t="str">
        <f t="shared" ca="1" si="140"/>
        <v>33,94</v>
      </c>
      <c r="L1414" s="379"/>
      <c r="O1414" s="379"/>
    </row>
    <row r="1415" spans="1:15">
      <c r="A1415" s="417" t="s">
        <v>2155</v>
      </c>
      <c r="B1415" s="417" t="s">
        <v>9792</v>
      </c>
      <c r="C1415" s="417" t="s">
        <v>2332</v>
      </c>
      <c r="D1415" s="417" t="s">
        <v>9685</v>
      </c>
      <c r="E1415" s="391">
        <v>1.8</v>
      </c>
      <c r="F1415" s="418">
        <v>44365</v>
      </c>
      <c r="G1415" s="417" t="s">
        <v>2286</v>
      </c>
      <c r="I1415" s="379">
        <f t="shared" ca="1" si="138"/>
        <v>-206</v>
      </c>
      <c r="J1415" s="379">
        <f t="shared" ca="1" si="139"/>
        <v>-144</v>
      </c>
      <c r="K1415" s="391" t="str">
        <f t="shared" ca="1" si="140"/>
        <v>35,44</v>
      </c>
      <c r="L1415" s="379"/>
      <c r="O1415" s="379"/>
    </row>
    <row r="1416" spans="1:15">
      <c r="A1416" s="417" t="s">
        <v>2155</v>
      </c>
      <c r="B1416" s="417" t="s">
        <v>2667</v>
      </c>
      <c r="C1416" s="417" t="s">
        <v>2332</v>
      </c>
      <c r="D1416" s="417" t="s">
        <v>9793</v>
      </c>
      <c r="E1416" s="391">
        <v>3.02</v>
      </c>
      <c r="F1416" s="418">
        <v>44365</v>
      </c>
      <c r="G1416" s="417" t="s">
        <v>2286</v>
      </c>
      <c r="I1416" s="379">
        <f t="shared" ca="1" si="138"/>
        <v>-206</v>
      </c>
      <c r="J1416" s="379">
        <f t="shared" ca="1" si="139"/>
        <v>-144</v>
      </c>
      <c r="K1416" s="391" t="str">
        <f t="shared" ca="1" si="140"/>
        <v>36,94</v>
      </c>
      <c r="L1416" s="379"/>
      <c r="O1416" s="379"/>
    </row>
    <row r="1417" spans="1:15">
      <c r="A1417" s="417" t="s">
        <v>2155</v>
      </c>
      <c r="B1417" s="417" t="s">
        <v>9794</v>
      </c>
      <c r="C1417" s="417" t="s">
        <v>2332</v>
      </c>
      <c r="D1417" s="417" t="s">
        <v>9690</v>
      </c>
      <c r="E1417" s="391">
        <v>5.6</v>
      </c>
      <c r="F1417" s="418">
        <v>44365</v>
      </c>
      <c r="G1417" s="417" t="s">
        <v>2286</v>
      </c>
      <c r="I1417" s="379">
        <f t="shared" ca="1" si="138"/>
        <v>-206</v>
      </c>
      <c r="J1417" s="379">
        <f t="shared" ca="1" si="139"/>
        <v>-144</v>
      </c>
      <c r="K1417" s="391" t="str">
        <f t="shared" ca="1" si="140"/>
        <v>41,44</v>
      </c>
      <c r="L1417" s="379"/>
      <c r="O1417" s="379"/>
    </row>
    <row r="1418" spans="1:15">
      <c r="A1418" s="417" t="s">
        <v>2155</v>
      </c>
      <c r="B1418" s="417" t="s">
        <v>9795</v>
      </c>
      <c r="C1418" s="417" t="s">
        <v>2332</v>
      </c>
      <c r="D1418" s="417" t="s">
        <v>9692</v>
      </c>
      <c r="E1418" s="391">
        <v>6</v>
      </c>
      <c r="F1418" s="418">
        <v>44365</v>
      </c>
      <c r="G1418" s="417" t="s">
        <v>2286</v>
      </c>
      <c r="I1418" s="379">
        <f t="shared" ref="I1418:I1481" ca="1" si="141">IF(F1418&lt;&gt;"",F1418-$I$199,"")</f>
        <v>-206</v>
      </c>
      <c r="J1418" s="379">
        <f t="shared" ref="J1418:J1481" ca="1" si="142">IF(I1418&lt;&gt;"",NETWORKDAYS($I$199,F1418-1,$N$201:$N$224),"")</f>
        <v>-144</v>
      </c>
      <c r="K1418" s="391" t="str">
        <f t="shared" ref="K1418:K1481" ca="1" si="143">IF(I1418&lt;&gt;"",RIGHT(D1418,LEN(D1418)-FIND(" ",D1418)),"")</f>
        <v>43,94</v>
      </c>
      <c r="L1418" s="379"/>
      <c r="O1418" s="379"/>
    </row>
    <row r="1419" spans="1:15">
      <c r="A1419" s="417" t="s">
        <v>2155</v>
      </c>
      <c r="B1419" s="417" t="s">
        <v>9796</v>
      </c>
      <c r="C1419" s="417" t="s">
        <v>2332</v>
      </c>
      <c r="D1419" s="417" t="s">
        <v>9696</v>
      </c>
      <c r="E1419" s="391">
        <v>8.4</v>
      </c>
      <c r="F1419" s="418">
        <v>44365</v>
      </c>
      <c r="G1419" s="417" t="s">
        <v>2286</v>
      </c>
      <c r="I1419" s="379">
        <f t="shared" ca="1" si="141"/>
        <v>-206</v>
      </c>
      <c r="J1419" s="379">
        <f t="shared" ca="1" si="142"/>
        <v>-144</v>
      </c>
      <c r="K1419" s="391" t="str">
        <f t="shared" ca="1" si="143"/>
        <v>45,94</v>
      </c>
      <c r="L1419" s="379"/>
      <c r="O1419" s="379"/>
    </row>
    <row r="1420" spans="1:15">
      <c r="A1420" s="417" t="s">
        <v>2155</v>
      </c>
      <c r="B1420" s="417" t="s">
        <v>9797</v>
      </c>
      <c r="C1420" s="417" t="s">
        <v>2332</v>
      </c>
      <c r="D1420" s="417" t="s">
        <v>9798</v>
      </c>
      <c r="E1420" s="391">
        <v>11.55</v>
      </c>
      <c r="F1420" s="418">
        <v>44365</v>
      </c>
      <c r="G1420" s="417" t="s">
        <v>2286</v>
      </c>
      <c r="I1420" s="379">
        <f t="shared" ca="1" si="141"/>
        <v>-206</v>
      </c>
      <c r="J1420" s="379">
        <f t="shared" ca="1" si="142"/>
        <v>-144</v>
      </c>
      <c r="K1420" s="391" t="str">
        <f t="shared" ca="1" si="143"/>
        <v>49,44</v>
      </c>
      <c r="L1420" s="379"/>
      <c r="O1420" s="379"/>
    </row>
    <row r="1421" spans="1:15">
      <c r="A1421" s="417" t="s">
        <v>2155</v>
      </c>
      <c r="B1421" s="417" t="s">
        <v>9799</v>
      </c>
      <c r="C1421" s="417" t="s">
        <v>2332</v>
      </c>
      <c r="D1421" s="417" t="s">
        <v>9698</v>
      </c>
      <c r="E1421" s="391">
        <v>12.11</v>
      </c>
      <c r="F1421" s="418">
        <v>44365</v>
      </c>
      <c r="G1421" s="417" t="s">
        <v>2286</v>
      </c>
      <c r="I1421" s="379">
        <f t="shared" ca="1" si="141"/>
        <v>-206</v>
      </c>
      <c r="J1421" s="379">
        <f t="shared" ca="1" si="142"/>
        <v>-144</v>
      </c>
      <c r="K1421" s="391" t="str">
        <f t="shared" ca="1" si="143"/>
        <v>50,44</v>
      </c>
      <c r="L1421" s="379"/>
      <c r="O1421" s="379"/>
    </row>
    <row r="1422" spans="1:15">
      <c r="A1422" s="417" t="s">
        <v>2155</v>
      </c>
      <c r="B1422" s="417" t="s">
        <v>9800</v>
      </c>
      <c r="C1422" s="417" t="s">
        <v>2332</v>
      </c>
      <c r="D1422" s="417" t="s">
        <v>9801</v>
      </c>
      <c r="E1422" s="391">
        <v>13.84</v>
      </c>
      <c r="F1422" s="418">
        <v>44365</v>
      </c>
      <c r="G1422" s="417" t="s">
        <v>2286</v>
      </c>
      <c r="I1422" s="379">
        <f t="shared" ca="1" si="141"/>
        <v>-206</v>
      </c>
      <c r="J1422" s="379">
        <f t="shared" ca="1" si="142"/>
        <v>-144</v>
      </c>
      <c r="K1422" s="391" t="str">
        <f t="shared" ca="1" si="143"/>
        <v>51,94</v>
      </c>
      <c r="L1422" s="379"/>
      <c r="O1422" s="379"/>
    </row>
    <row r="1423" spans="1:15">
      <c r="A1423" s="417" t="s">
        <v>2155</v>
      </c>
      <c r="B1423" s="417" t="s">
        <v>7576</v>
      </c>
      <c r="C1423" s="417" t="s">
        <v>2332</v>
      </c>
      <c r="D1423" s="417" t="s">
        <v>9699</v>
      </c>
      <c r="E1423" s="391">
        <v>3.32</v>
      </c>
      <c r="F1423" s="418">
        <v>44757</v>
      </c>
      <c r="G1423" s="417" t="s">
        <v>2286</v>
      </c>
      <c r="I1423" s="379">
        <f t="shared" ca="1" si="141"/>
        <v>186</v>
      </c>
      <c r="J1423" s="379">
        <f t="shared" ca="1" si="142"/>
        <v>129</v>
      </c>
      <c r="K1423" s="391" t="str">
        <f t="shared" ca="1" si="143"/>
        <v>28,73</v>
      </c>
      <c r="L1423" s="379"/>
      <c r="O1423" s="379"/>
    </row>
    <row r="1424" spans="1:15">
      <c r="A1424" s="417" t="s">
        <v>2155</v>
      </c>
      <c r="B1424" s="417" t="s">
        <v>2668</v>
      </c>
      <c r="C1424" s="417" t="s">
        <v>2332</v>
      </c>
      <c r="D1424" s="417" t="s">
        <v>5925</v>
      </c>
      <c r="E1424" s="391">
        <v>8.35</v>
      </c>
      <c r="F1424" s="418">
        <v>44393</v>
      </c>
      <c r="G1424" s="417" t="s">
        <v>2286</v>
      </c>
      <c r="I1424" s="379">
        <f t="shared" ca="1" si="141"/>
        <v>-178</v>
      </c>
      <c r="J1424" s="379">
        <f t="shared" ca="1" si="142"/>
        <v>-124</v>
      </c>
      <c r="K1424" s="391" t="str">
        <f t="shared" ca="1" si="143"/>
        <v>46,74</v>
      </c>
      <c r="L1424" s="379"/>
      <c r="O1424" s="379"/>
    </row>
    <row r="1425" spans="1:15">
      <c r="A1425" s="417" t="s">
        <v>2155</v>
      </c>
      <c r="B1425" s="417" t="s">
        <v>9802</v>
      </c>
      <c r="C1425" s="417" t="s">
        <v>2332</v>
      </c>
      <c r="D1425" s="417" t="s">
        <v>5453</v>
      </c>
      <c r="E1425" s="391">
        <v>1.39</v>
      </c>
      <c r="F1425" s="418">
        <v>44792</v>
      </c>
      <c r="G1425" s="417" t="s">
        <v>2286</v>
      </c>
      <c r="I1425" s="379">
        <f t="shared" ca="1" si="141"/>
        <v>221</v>
      </c>
      <c r="J1425" s="379">
        <f t="shared" ca="1" si="142"/>
        <v>154</v>
      </c>
      <c r="K1425" s="391" t="str">
        <f t="shared" ca="1" si="143"/>
        <v>23,26</v>
      </c>
      <c r="L1425" s="379"/>
      <c r="O1425" s="379"/>
    </row>
    <row r="1426" spans="1:15">
      <c r="A1426" s="417" t="s">
        <v>2155</v>
      </c>
      <c r="B1426" s="417" t="s">
        <v>2669</v>
      </c>
      <c r="C1426" s="417" t="s">
        <v>2332</v>
      </c>
      <c r="D1426" s="417" t="s">
        <v>2603</v>
      </c>
      <c r="E1426" s="391">
        <v>0.01</v>
      </c>
      <c r="F1426" s="418">
        <v>44792</v>
      </c>
      <c r="G1426" s="417" t="s">
        <v>2286</v>
      </c>
      <c r="I1426" s="379">
        <f t="shared" ca="1" si="141"/>
        <v>221</v>
      </c>
      <c r="J1426" s="379">
        <f t="shared" ca="1" si="142"/>
        <v>154</v>
      </c>
      <c r="K1426" s="391" t="str">
        <f t="shared" ca="1" si="143"/>
        <v>24,26</v>
      </c>
      <c r="L1426" s="379"/>
      <c r="O1426" s="379"/>
    </row>
    <row r="1427" spans="1:15">
      <c r="A1427" s="417" t="s">
        <v>2155</v>
      </c>
      <c r="B1427" s="417" t="s">
        <v>2670</v>
      </c>
      <c r="C1427" s="417" t="s">
        <v>2332</v>
      </c>
      <c r="D1427" s="417" t="s">
        <v>9630</v>
      </c>
      <c r="E1427" s="391">
        <v>0.01</v>
      </c>
      <c r="F1427" s="418">
        <v>44792</v>
      </c>
      <c r="G1427" s="417" t="s">
        <v>2286</v>
      </c>
      <c r="I1427" s="379">
        <f t="shared" ca="1" si="141"/>
        <v>221</v>
      </c>
      <c r="J1427" s="379">
        <f t="shared" ca="1" si="142"/>
        <v>154</v>
      </c>
      <c r="K1427" s="391" t="str">
        <f t="shared" ca="1" si="143"/>
        <v>25,26</v>
      </c>
      <c r="L1427" s="379"/>
      <c r="O1427" s="379"/>
    </row>
    <row r="1428" spans="1:15">
      <c r="A1428" s="417" t="s">
        <v>2155</v>
      </c>
      <c r="B1428" s="417" t="s">
        <v>2671</v>
      </c>
      <c r="C1428" s="417" t="s">
        <v>2332</v>
      </c>
      <c r="D1428" s="417" t="s">
        <v>8134</v>
      </c>
      <c r="E1428" s="391">
        <v>2.34</v>
      </c>
      <c r="F1428" s="418">
        <v>44428</v>
      </c>
      <c r="G1428" s="417" t="s">
        <v>2286</v>
      </c>
      <c r="I1428" s="379">
        <f t="shared" ca="1" si="141"/>
        <v>-143</v>
      </c>
      <c r="J1428" s="379">
        <f t="shared" ca="1" si="142"/>
        <v>-99</v>
      </c>
      <c r="K1428" s="391" t="str">
        <f t="shared" ca="1" si="143"/>
        <v>29,39</v>
      </c>
      <c r="L1428" s="379"/>
      <c r="O1428" s="379"/>
    </row>
    <row r="1429" spans="1:15">
      <c r="A1429" s="417" t="s">
        <v>2155</v>
      </c>
      <c r="B1429" s="417" t="s">
        <v>2672</v>
      </c>
      <c r="C1429" s="417" t="s">
        <v>2332</v>
      </c>
      <c r="D1429" s="417" t="s">
        <v>9603</v>
      </c>
      <c r="E1429" s="391">
        <v>4</v>
      </c>
      <c r="F1429" s="418">
        <v>44792</v>
      </c>
      <c r="G1429" s="417" t="s">
        <v>2286</v>
      </c>
      <c r="I1429" s="379">
        <f t="shared" ca="1" si="141"/>
        <v>221</v>
      </c>
      <c r="J1429" s="379">
        <f t="shared" ca="1" si="142"/>
        <v>154</v>
      </c>
      <c r="K1429" s="391" t="str">
        <f t="shared" ca="1" si="143"/>
        <v>34,26</v>
      </c>
      <c r="L1429" s="379"/>
      <c r="O1429" s="379"/>
    </row>
    <row r="1430" spans="1:15">
      <c r="A1430" s="417" t="s">
        <v>2155</v>
      </c>
      <c r="B1430" s="417" t="s">
        <v>18240</v>
      </c>
      <c r="C1430" s="417" t="s">
        <v>2332</v>
      </c>
      <c r="D1430" s="417" t="s">
        <v>18241</v>
      </c>
      <c r="E1430" s="391">
        <v>1.23</v>
      </c>
      <c r="F1430" s="418">
        <v>44547</v>
      </c>
      <c r="G1430" s="417" t="s">
        <v>2286</v>
      </c>
      <c r="I1430" s="379">
        <f t="shared" ca="1" si="141"/>
        <v>-24</v>
      </c>
      <c r="J1430" s="379">
        <f t="shared" ca="1" si="142"/>
        <v>-18</v>
      </c>
      <c r="K1430" s="391" t="str">
        <f t="shared" ca="1" si="143"/>
        <v>29,65</v>
      </c>
      <c r="L1430" s="379"/>
      <c r="O1430" s="379"/>
    </row>
    <row r="1431" spans="1:15">
      <c r="A1431" s="417" t="s">
        <v>2155</v>
      </c>
      <c r="B1431" s="417" t="s">
        <v>18242</v>
      </c>
      <c r="C1431" s="417" t="s">
        <v>2332</v>
      </c>
      <c r="D1431" s="417" t="s">
        <v>16646</v>
      </c>
      <c r="E1431" s="391">
        <v>0.01</v>
      </c>
      <c r="F1431" s="418">
        <v>44911</v>
      </c>
      <c r="G1431" s="417" t="s">
        <v>2286</v>
      </c>
      <c r="I1431" s="379">
        <f t="shared" ca="1" si="141"/>
        <v>340</v>
      </c>
      <c r="J1431" s="379">
        <f t="shared" ca="1" si="142"/>
        <v>239</v>
      </c>
      <c r="K1431" s="391" t="str">
        <f t="shared" ca="1" si="143"/>
        <v>29,90</v>
      </c>
      <c r="L1431" s="379"/>
      <c r="O1431" s="379"/>
    </row>
    <row r="1432" spans="1:15">
      <c r="A1432" s="417" t="s">
        <v>2155</v>
      </c>
      <c r="B1432" s="417" t="s">
        <v>9803</v>
      </c>
      <c r="C1432" s="417" t="s">
        <v>2332</v>
      </c>
      <c r="D1432" s="417" t="s">
        <v>9706</v>
      </c>
      <c r="E1432" s="391">
        <v>4.4000000000000004</v>
      </c>
      <c r="F1432" s="418">
        <v>44911</v>
      </c>
      <c r="G1432" s="417" t="s">
        <v>2286</v>
      </c>
      <c r="I1432" s="379">
        <f t="shared" ca="1" si="141"/>
        <v>340</v>
      </c>
      <c r="J1432" s="379">
        <f t="shared" ca="1" si="142"/>
        <v>239</v>
      </c>
      <c r="K1432" s="391" t="str">
        <f t="shared" ca="1" si="143"/>
        <v>34,90</v>
      </c>
      <c r="L1432" s="379"/>
      <c r="O1432" s="379"/>
    </row>
    <row r="1433" spans="1:15">
      <c r="A1433" s="417" t="s">
        <v>2155</v>
      </c>
      <c r="B1433" s="417" t="s">
        <v>18243</v>
      </c>
      <c r="C1433" s="417" t="s">
        <v>2332</v>
      </c>
      <c r="D1433" s="417" t="s">
        <v>16640</v>
      </c>
      <c r="E1433" s="391">
        <v>0.01</v>
      </c>
      <c r="F1433" s="418">
        <v>44911</v>
      </c>
      <c r="G1433" s="417" t="s">
        <v>2286</v>
      </c>
      <c r="I1433" s="379">
        <f t="shared" ca="1" si="141"/>
        <v>340</v>
      </c>
      <c r="J1433" s="379">
        <f t="shared" ca="1" si="142"/>
        <v>239</v>
      </c>
      <c r="K1433" s="391" t="str">
        <f t="shared" ca="1" si="143"/>
        <v>35,90</v>
      </c>
      <c r="L1433" s="379"/>
      <c r="O1433" s="379"/>
    </row>
    <row r="1434" spans="1:15">
      <c r="A1434" s="417" t="s">
        <v>2155</v>
      </c>
      <c r="B1434" s="417" t="s">
        <v>18244</v>
      </c>
      <c r="C1434" s="417" t="s">
        <v>2332</v>
      </c>
      <c r="D1434" s="417" t="s">
        <v>18221</v>
      </c>
      <c r="E1434" s="391">
        <v>4.9000000000000004</v>
      </c>
      <c r="F1434" s="418">
        <v>44547</v>
      </c>
      <c r="G1434" s="417" t="s">
        <v>2286</v>
      </c>
      <c r="I1434" s="379">
        <f t="shared" ca="1" si="141"/>
        <v>-24</v>
      </c>
      <c r="J1434" s="379">
        <f t="shared" ca="1" si="142"/>
        <v>-18</v>
      </c>
      <c r="K1434" s="391" t="str">
        <f t="shared" ca="1" si="143"/>
        <v>37,40</v>
      </c>
      <c r="L1434" s="379"/>
      <c r="O1434" s="379"/>
    </row>
    <row r="1435" spans="1:15">
      <c r="A1435" s="417" t="s">
        <v>2155</v>
      </c>
      <c r="B1435" s="417" t="s">
        <v>17746</v>
      </c>
      <c r="C1435" s="417" t="s">
        <v>2332</v>
      </c>
      <c r="D1435" s="417" t="s">
        <v>16643</v>
      </c>
      <c r="E1435" s="391">
        <v>0.05</v>
      </c>
      <c r="F1435" s="418">
        <v>44547</v>
      </c>
      <c r="G1435" s="417" t="s">
        <v>2286</v>
      </c>
      <c r="I1435" s="379">
        <f t="shared" ca="1" si="141"/>
        <v>-24</v>
      </c>
      <c r="J1435" s="379">
        <f t="shared" ca="1" si="142"/>
        <v>-18</v>
      </c>
      <c r="K1435" s="391" t="str">
        <f t="shared" ca="1" si="143"/>
        <v>38,90</v>
      </c>
      <c r="L1435" s="379"/>
      <c r="O1435" s="379"/>
    </row>
    <row r="1436" spans="1:15">
      <c r="A1436" s="417" t="s">
        <v>2155</v>
      </c>
      <c r="B1436" s="417" t="s">
        <v>18245</v>
      </c>
      <c r="C1436" s="417" t="s">
        <v>2332</v>
      </c>
      <c r="D1436" s="417" t="s">
        <v>18223</v>
      </c>
      <c r="E1436" s="391">
        <v>3.38</v>
      </c>
      <c r="F1436" s="418">
        <v>44547</v>
      </c>
      <c r="G1436" s="417" t="s">
        <v>2286</v>
      </c>
      <c r="I1436" s="379">
        <f t="shared" ca="1" si="141"/>
        <v>-24</v>
      </c>
      <c r="J1436" s="379">
        <f t="shared" ca="1" si="142"/>
        <v>-18</v>
      </c>
      <c r="K1436" s="391" t="str">
        <f t="shared" ca="1" si="143"/>
        <v>43,90</v>
      </c>
      <c r="L1436" s="379"/>
      <c r="O1436" s="379"/>
    </row>
    <row r="1437" spans="1:15">
      <c r="A1437" s="417" t="s">
        <v>2155</v>
      </c>
      <c r="B1437" s="417" t="s">
        <v>18246</v>
      </c>
      <c r="C1437" s="417" t="s">
        <v>2332</v>
      </c>
      <c r="D1437" s="417" t="s">
        <v>18225</v>
      </c>
      <c r="E1437" s="391">
        <v>4.0599999999999996</v>
      </c>
      <c r="F1437" s="418">
        <v>44547</v>
      </c>
      <c r="G1437" s="417" t="s">
        <v>2286</v>
      </c>
      <c r="I1437" s="379">
        <f t="shared" ca="1" si="141"/>
        <v>-24</v>
      </c>
      <c r="J1437" s="379">
        <f t="shared" ca="1" si="142"/>
        <v>-18</v>
      </c>
      <c r="K1437" s="391" t="str">
        <f t="shared" ca="1" si="143"/>
        <v>44,40</v>
      </c>
      <c r="L1437" s="379"/>
      <c r="O1437" s="379"/>
    </row>
    <row r="1438" spans="1:15">
      <c r="A1438" s="417" t="s">
        <v>2155</v>
      </c>
      <c r="B1438" s="417" t="s">
        <v>9804</v>
      </c>
      <c r="C1438" s="417" t="s">
        <v>2332</v>
      </c>
      <c r="D1438" s="417" t="s">
        <v>9708</v>
      </c>
      <c r="E1438" s="391">
        <v>6.99</v>
      </c>
      <c r="F1438" s="418">
        <v>44547</v>
      </c>
      <c r="G1438" s="417" t="s">
        <v>2286</v>
      </c>
      <c r="I1438" s="379">
        <f t="shared" ca="1" si="141"/>
        <v>-24</v>
      </c>
      <c r="J1438" s="379">
        <f t="shared" ca="1" si="142"/>
        <v>-18</v>
      </c>
      <c r="K1438" s="391" t="str">
        <f t="shared" ca="1" si="143"/>
        <v>44,90</v>
      </c>
      <c r="L1438" s="379"/>
      <c r="O1438" s="379"/>
    </row>
    <row r="1439" spans="1:15">
      <c r="A1439" s="417" t="s">
        <v>2155</v>
      </c>
      <c r="B1439" s="417" t="s">
        <v>2676</v>
      </c>
      <c r="C1439" s="417" t="s">
        <v>2281</v>
      </c>
      <c r="D1439" s="417" t="s">
        <v>16066</v>
      </c>
      <c r="E1439" s="391">
        <v>15.62</v>
      </c>
      <c r="F1439" s="418">
        <v>44214</v>
      </c>
      <c r="G1439" s="417" t="s">
        <v>2286</v>
      </c>
      <c r="I1439" s="379">
        <f t="shared" ca="1" si="141"/>
        <v>-357</v>
      </c>
      <c r="J1439" s="379">
        <f t="shared" ca="1" si="142"/>
        <v>-247</v>
      </c>
      <c r="K1439" s="391" t="str">
        <f t="shared" ca="1" si="143"/>
        <v>11,02</v>
      </c>
      <c r="L1439" s="379"/>
      <c r="O1439" s="379"/>
    </row>
    <row r="1440" spans="1:15">
      <c r="A1440" s="417" t="s">
        <v>2155</v>
      </c>
      <c r="B1440" s="417" t="s">
        <v>6603</v>
      </c>
      <c r="C1440" s="417" t="s">
        <v>2281</v>
      </c>
      <c r="D1440" s="417" t="s">
        <v>16067</v>
      </c>
      <c r="E1440" s="391">
        <v>7.05</v>
      </c>
      <c r="F1440" s="418">
        <v>44214</v>
      </c>
      <c r="G1440" s="417" t="s">
        <v>2286</v>
      </c>
      <c r="I1440" s="379">
        <f t="shared" ca="1" si="141"/>
        <v>-357</v>
      </c>
      <c r="J1440" s="379">
        <f t="shared" ca="1" si="142"/>
        <v>-247</v>
      </c>
      <c r="K1440" s="391" t="str">
        <f t="shared" ca="1" si="143"/>
        <v>13,52</v>
      </c>
      <c r="L1440" s="379"/>
      <c r="O1440" s="379"/>
    </row>
    <row r="1441" spans="1:15">
      <c r="A1441" s="417" t="s">
        <v>2155</v>
      </c>
      <c r="B1441" s="417" t="s">
        <v>9805</v>
      </c>
      <c r="C1441" s="417" t="s">
        <v>2281</v>
      </c>
      <c r="D1441" s="417" t="s">
        <v>16068</v>
      </c>
      <c r="E1441" s="391">
        <v>9.85</v>
      </c>
      <c r="F1441" s="418">
        <v>44214</v>
      </c>
      <c r="G1441" s="417" t="s">
        <v>2283</v>
      </c>
      <c r="I1441" s="379">
        <f t="shared" ca="1" si="141"/>
        <v>-357</v>
      </c>
      <c r="J1441" s="379">
        <f t="shared" ca="1" si="142"/>
        <v>-247</v>
      </c>
      <c r="K1441" s="391" t="str">
        <f t="shared" ca="1" si="143"/>
        <v>17,77</v>
      </c>
      <c r="L1441" s="379"/>
      <c r="O1441" s="379"/>
    </row>
    <row r="1442" spans="1:15">
      <c r="A1442" s="417" t="s">
        <v>2155</v>
      </c>
      <c r="B1442" s="417" t="s">
        <v>2677</v>
      </c>
      <c r="C1442" s="417" t="s">
        <v>2281</v>
      </c>
      <c r="D1442" s="417" t="s">
        <v>16801</v>
      </c>
      <c r="E1442" s="391">
        <v>10.210000000000001</v>
      </c>
      <c r="F1442" s="418">
        <v>44214</v>
      </c>
      <c r="G1442" s="417" t="s">
        <v>2286</v>
      </c>
      <c r="I1442" s="379">
        <f t="shared" ca="1" si="141"/>
        <v>-357</v>
      </c>
      <c r="J1442" s="379">
        <f t="shared" ca="1" si="142"/>
        <v>-247</v>
      </c>
      <c r="K1442" s="391" t="str">
        <f t="shared" ca="1" si="143"/>
        <v>16,52</v>
      </c>
      <c r="L1442" s="379"/>
      <c r="O1442" s="379"/>
    </row>
    <row r="1443" spans="1:15">
      <c r="A1443" s="417" t="s">
        <v>2155</v>
      </c>
      <c r="B1443" s="417" t="s">
        <v>9807</v>
      </c>
      <c r="C1443" s="417" t="s">
        <v>2281</v>
      </c>
      <c r="D1443" s="417" t="s">
        <v>16069</v>
      </c>
      <c r="E1443" s="391">
        <v>11.67</v>
      </c>
      <c r="F1443" s="418">
        <v>44214</v>
      </c>
      <c r="G1443" s="417" t="s">
        <v>2286</v>
      </c>
      <c r="I1443" s="379">
        <f t="shared" ca="1" si="141"/>
        <v>-357</v>
      </c>
      <c r="J1443" s="379">
        <f t="shared" ca="1" si="142"/>
        <v>-247</v>
      </c>
      <c r="K1443" s="391" t="str">
        <f t="shared" ca="1" si="143"/>
        <v>16,02</v>
      </c>
      <c r="L1443" s="379"/>
      <c r="O1443" s="379"/>
    </row>
    <row r="1444" spans="1:15">
      <c r="A1444" s="417" t="s">
        <v>2155</v>
      </c>
      <c r="B1444" s="417" t="s">
        <v>9808</v>
      </c>
      <c r="C1444" s="417" t="s">
        <v>2281</v>
      </c>
      <c r="D1444" s="417" t="s">
        <v>16070</v>
      </c>
      <c r="E1444" s="391">
        <v>9.4</v>
      </c>
      <c r="F1444" s="418">
        <v>44214</v>
      </c>
      <c r="G1444" s="417" t="s">
        <v>2283</v>
      </c>
      <c r="I1444" s="379">
        <f t="shared" ca="1" si="141"/>
        <v>-357</v>
      </c>
      <c r="J1444" s="379">
        <f t="shared" ca="1" si="142"/>
        <v>-247</v>
      </c>
      <c r="K1444" s="391" t="str">
        <f t="shared" ca="1" si="143"/>
        <v>16,77</v>
      </c>
      <c r="L1444" s="379"/>
      <c r="O1444" s="379"/>
    </row>
    <row r="1445" spans="1:15">
      <c r="A1445" s="417" t="s">
        <v>2155</v>
      </c>
      <c r="B1445" s="417" t="s">
        <v>7578</v>
      </c>
      <c r="C1445" s="417" t="s">
        <v>2281</v>
      </c>
      <c r="D1445" s="417" t="s">
        <v>16071</v>
      </c>
      <c r="E1445" s="391">
        <v>11.6</v>
      </c>
      <c r="F1445" s="418">
        <v>44214</v>
      </c>
      <c r="G1445" s="417" t="s">
        <v>2283</v>
      </c>
      <c r="I1445" s="379">
        <f t="shared" ca="1" si="141"/>
        <v>-357</v>
      </c>
      <c r="J1445" s="379">
        <f t="shared" ca="1" si="142"/>
        <v>-247</v>
      </c>
      <c r="K1445" s="391" t="str">
        <f t="shared" ca="1" si="143"/>
        <v>16,27</v>
      </c>
      <c r="L1445" s="379"/>
      <c r="O1445" s="379"/>
    </row>
    <row r="1446" spans="1:15">
      <c r="A1446" s="417" t="s">
        <v>2155</v>
      </c>
      <c r="B1446" s="417" t="s">
        <v>6604</v>
      </c>
      <c r="C1446" s="417" t="s">
        <v>2281</v>
      </c>
      <c r="D1446" s="417" t="s">
        <v>16072</v>
      </c>
      <c r="E1446" s="391">
        <v>5.75</v>
      </c>
      <c r="F1446" s="418">
        <v>44214</v>
      </c>
      <c r="G1446" s="417" t="s">
        <v>2283</v>
      </c>
      <c r="I1446" s="379">
        <f t="shared" ca="1" si="141"/>
        <v>-357</v>
      </c>
      <c r="J1446" s="379">
        <f t="shared" ca="1" si="142"/>
        <v>-247</v>
      </c>
      <c r="K1446" s="391" t="str">
        <f t="shared" ca="1" si="143"/>
        <v>18,27</v>
      </c>
      <c r="L1446" s="379"/>
      <c r="O1446" s="379"/>
    </row>
    <row r="1447" spans="1:15">
      <c r="A1447" s="417" t="s">
        <v>2155</v>
      </c>
      <c r="B1447" s="417" t="s">
        <v>9809</v>
      </c>
      <c r="C1447" s="417" t="s">
        <v>2281</v>
      </c>
      <c r="D1447" s="417" t="s">
        <v>16073</v>
      </c>
      <c r="E1447" s="391">
        <v>7.05</v>
      </c>
      <c r="F1447" s="418">
        <v>44214</v>
      </c>
      <c r="G1447" s="417" t="s">
        <v>2283</v>
      </c>
      <c r="I1447" s="379">
        <f t="shared" ca="1" si="141"/>
        <v>-357</v>
      </c>
      <c r="J1447" s="379">
        <f t="shared" ca="1" si="142"/>
        <v>-247</v>
      </c>
      <c r="K1447" s="391" t="str">
        <f t="shared" ca="1" si="143"/>
        <v>19,27</v>
      </c>
      <c r="L1447" s="379"/>
      <c r="O1447" s="379"/>
    </row>
    <row r="1448" spans="1:15">
      <c r="A1448" s="417" t="s">
        <v>2155</v>
      </c>
      <c r="B1448" s="417" t="s">
        <v>9810</v>
      </c>
      <c r="C1448" s="417" t="s">
        <v>2281</v>
      </c>
      <c r="D1448" s="417" t="s">
        <v>16074</v>
      </c>
      <c r="E1448" s="391">
        <v>6.5</v>
      </c>
      <c r="F1448" s="418">
        <v>44214</v>
      </c>
      <c r="G1448" s="417" t="s">
        <v>2283</v>
      </c>
      <c r="I1448" s="379">
        <f t="shared" ca="1" si="141"/>
        <v>-357</v>
      </c>
      <c r="J1448" s="379">
        <f t="shared" ca="1" si="142"/>
        <v>-247</v>
      </c>
      <c r="K1448" s="391" t="str">
        <f t="shared" ca="1" si="143"/>
        <v>19,77</v>
      </c>
      <c r="L1448" s="379"/>
      <c r="O1448" s="379"/>
    </row>
    <row r="1449" spans="1:15">
      <c r="A1449" s="417" t="s">
        <v>2155</v>
      </c>
      <c r="B1449" s="417" t="s">
        <v>9811</v>
      </c>
      <c r="C1449" s="417" t="s">
        <v>2281</v>
      </c>
      <c r="D1449" s="417" t="s">
        <v>16075</v>
      </c>
      <c r="E1449" s="391">
        <v>7.2</v>
      </c>
      <c r="F1449" s="418">
        <v>44214</v>
      </c>
      <c r="G1449" s="417" t="s">
        <v>2286</v>
      </c>
      <c r="I1449" s="379">
        <f t="shared" ca="1" si="141"/>
        <v>-357</v>
      </c>
      <c r="J1449" s="379">
        <f t="shared" ca="1" si="142"/>
        <v>-247</v>
      </c>
      <c r="K1449" s="391" t="str">
        <f t="shared" ca="1" si="143"/>
        <v>20,02</v>
      </c>
      <c r="L1449" s="379"/>
      <c r="O1449" s="379"/>
    </row>
    <row r="1450" spans="1:15">
      <c r="A1450" s="417" t="s">
        <v>2155</v>
      </c>
      <c r="B1450" s="417" t="s">
        <v>2678</v>
      </c>
      <c r="C1450" s="417" t="s">
        <v>2281</v>
      </c>
      <c r="D1450" s="417" t="s">
        <v>16076</v>
      </c>
      <c r="E1450" s="391">
        <v>8.84</v>
      </c>
      <c r="F1450" s="418">
        <v>44214</v>
      </c>
      <c r="G1450" s="417" t="s">
        <v>2283</v>
      </c>
      <c r="I1450" s="379">
        <f t="shared" ca="1" si="141"/>
        <v>-357</v>
      </c>
      <c r="J1450" s="379">
        <f t="shared" ca="1" si="142"/>
        <v>-247</v>
      </c>
      <c r="K1450" s="391" t="str">
        <f t="shared" ca="1" si="143"/>
        <v>18,77</v>
      </c>
      <c r="L1450" s="379"/>
      <c r="O1450" s="379"/>
    </row>
    <row r="1451" spans="1:15">
      <c r="A1451" s="417" t="s">
        <v>2155</v>
      </c>
      <c r="B1451" s="417" t="s">
        <v>2679</v>
      </c>
      <c r="C1451" s="417" t="s">
        <v>2281</v>
      </c>
      <c r="D1451" s="417" t="s">
        <v>16077</v>
      </c>
      <c r="E1451" s="391">
        <v>22.97</v>
      </c>
      <c r="F1451" s="418">
        <v>44214</v>
      </c>
      <c r="G1451" s="417" t="s">
        <v>2286</v>
      </c>
      <c r="I1451" s="379">
        <f t="shared" ca="1" si="141"/>
        <v>-357</v>
      </c>
      <c r="J1451" s="379">
        <f t="shared" ca="1" si="142"/>
        <v>-247</v>
      </c>
      <c r="K1451" s="391" t="str">
        <f t="shared" ca="1" si="143"/>
        <v>19,02</v>
      </c>
      <c r="L1451" s="379"/>
      <c r="O1451" s="379"/>
    </row>
    <row r="1452" spans="1:15">
      <c r="A1452" s="417" t="s">
        <v>2155</v>
      </c>
      <c r="B1452" s="417" t="s">
        <v>9812</v>
      </c>
      <c r="C1452" s="417" t="s">
        <v>2281</v>
      </c>
      <c r="D1452" s="417" t="s">
        <v>16078</v>
      </c>
      <c r="E1452" s="391">
        <v>2.7</v>
      </c>
      <c r="F1452" s="418">
        <v>44214</v>
      </c>
      <c r="G1452" s="417" t="s">
        <v>2286</v>
      </c>
      <c r="I1452" s="379">
        <f t="shared" ca="1" si="141"/>
        <v>-357</v>
      </c>
      <c r="J1452" s="379">
        <f t="shared" ca="1" si="142"/>
        <v>-247</v>
      </c>
      <c r="K1452" s="391" t="str">
        <f t="shared" ca="1" si="143"/>
        <v>20,86</v>
      </c>
      <c r="L1452" s="379"/>
      <c r="O1452" s="379"/>
    </row>
    <row r="1453" spans="1:15">
      <c r="A1453" s="417" t="s">
        <v>2155</v>
      </c>
      <c r="B1453" s="417" t="s">
        <v>9813</v>
      </c>
      <c r="C1453" s="417" t="s">
        <v>2281</v>
      </c>
      <c r="D1453" s="417" t="s">
        <v>16079</v>
      </c>
      <c r="E1453" s="391">
        <v>24.88</v>
      </c>
      <c r="F1453" s="418">
        <v>44214</v>
      </c>
      <c r="G1453" s="417" t="s">
        <v>2286</v>
      </c>
      <c r="I1453" s="379">
        <f t="shared" ca="1" si="141"/>
        <v>-357</v>
      </c>
      <c r="J1453" s="379">
        <f t="shared" ca="1" si="142"/>
        <v>-247</v>
      </c>
      <c r="K1453" s="391" t="str">
        <f t="shared" ca="1" si="143"/>
        <v>22,36</v>
      </c>
      <c r="L1453" s="379"/>
      <c r="O1453" s="379"/>
    </row>
    <row r="1454" spans="1:15">
      <c r="A1454" s="417" t="s">
        <v>2155</v>
      </c>
      <c r="B1454" s="417" t="s">
        <v>6605</v>
      </c>
      <c r="C1454" s="417" t="s">
        <v>2281</v>
      </c>
      <c r="D1454" s="417" t="s">
        <v>16080</v>
      </c>
      <c r="E1454" s="391">
        <v>6.85</v>
      </c>
      <c r="F1454" s="418">
        <v>44214</v>
      </c>
      <c r="G1454" s="417" t="s">
        <v>2283</v>
      </c>
      <c r="I1454" s="379">
        <f t="shared" ca="1" si="141"/>
        <v>-357</v>
      </c>
      <c r="J1454" s="379">
        <f t="shared" ca="1" si="142"/>
        <v>-247</v>
      </c>
      <c r="K1454" s="391" t="str">
        <f t="shared" ca="1" si="143"/>
        <v>20,27</v>
      </c>
      <c r="L1454" s="379"/>
      <c r="O1454" s="379"/>
    </row>
    <row r="1455" spans="1:15">
      <c r="A1455" s="417" t="s">
        <v>2155</v>
      </c>
      <c r="B1455" s="417" t="s">
        <v>2680</v>
      </c>
      <c r="C1455" s="417" t="s">
        <v>2281</v>
      </c>
      <c r="D1455" s="417" t="s">
        <v>16081</v>
      </c>
      <c r="E1455" s="391">
        <v>7.64</v>
      </c>
      <c r="F1455" s="418">
        <v>44214</v>
      </c>
      <c r="G1455" s="417" t="s">
        <v>2286</v>
      </c>
      <c r="I1455" s="379">
        <f t="shared" ca="1" si="141"/>
        <v>-357</v>
      </c>
      <c r="J1455" s="379">
        <f t="shared" ca="1" si="142"/>
        <v>-247</v>
      </c>
      <c r="K1455" s="391" t="str">
        <f t="shared" ca="1" si="143"/>
        <v>19,52</v>
      </c>
      <c r="L1455" s="379"/>
      <c r="O1455" s="379"/>
    </row>
    <row r="1456" spans="1:15">
      <c r="A1456" s="417" t="s">
        <v>2155</v>
      </c>
      <c r="B1456" s="417" t="s">
        <v>6606</v>
      </c>
      <c r="C1456" s="417" t="s">
        <v>2281</v>
      </c>
      <c r="D1456" s="417" t="s">
        <v>16082</v>
      </c>
      <c r="E1456" s="391">
        <v>6.52</v>
      </c>
      <c r="F1456" s="418">
        <v>44214</v>
      </c>
      <c r="G1456" s="417" t="s">
        <v>2286</v>
      </c>
      <c r="I1456" s="379">
        <f t="shared" ca="1" si="141"/>
        <v>-357</v>
      </c>
      <c r="J1456" s="379">
        <f t="shared" ca="1" si="142"/>
        <v>-247</v>
      </c>
      <c r="K1456" s="391" t="str">
        <f t="shared" ca="1" si="143"/>
        <v>20,52</v>
      </c>
      <c r="L1456" s="379"/>
      <c r="O1456" s="379"/>
    </row>
    <row r="1457" spans="1:15">
      <c r="A1457" s="417" t="s">
        <v>2155</v>
      </c>
      <c r="B1457" s="417" t="s">
        <v>7579</v>
      </c>
      <c r="C1457" s="417" t="s">
        <v>2281</v>
      </c>
      <c r="D1457" s="417" t="s">
        <v>13451</v>
      </c>
      <c r="E1457" s="391">
        <v>2.99</v>
      </c>
      <c r="F1457" s="418">
        <v>44214</v>
      </c>
      <c r="G1457" s="417" t="s">
        <v>2283</v>
      </c>
      <c r="I1457" s="379">
        <f t="shared" ca="1" si="141"/>
        <v>-357</v>
      </c>
      <c r="J1457" s="379">
        <f t="shared" ca="1" si="142"/>
        <v>-247</v>
      </c>
      <c r="K1457" s="391" t="str">
        <f t="shared" ca="1" si="143"/>
        <v>19,61</v>
      </c>
      <c r="L1457" s="379"/>
      <c r="O1457" s="379"/>
    </row>
    <row r="1458" spans="1:15">
      <c r="A1458" s="417" t="s">
        <v>2155</v>
      </c>
      <c r="B1458" s="417" t="s">
        <v>7580</v>
      </c>
      <c r="C1458" s="417" t="s">
        <v>2281</v>
      </c>
      <c r="D1458" s="417" t="s">
        <v>16083</v>
      </c>
      <c r="E1458" s="391">
        <v>6.15</v>
      </c>
      <c r="F1458" s="418">
        <v>44214</v>
      </c>
      <c r="G1458" s="417" t="s">
        <v>2286</v>
      </c>
      <c r="I1458" s="379">
        <f t="shared" ca="1" si="141"/>
        <v>-357</v>
      </c>
      <c r="J1458" s="379">
        <f t="shared" ca="1" si="142"/>
        <v>-247</v>
      </c>
      <c r="K1458" s="391" t="str">
        <f t="shared" ca="1" si="143"/>
        <v>21,02</v>
      </c>
      <c r="L1458" s="379"/>
      <c r="O1458" s="379"/>
    </row>
    <row r="1459" spans="1:15">
      <c r="A1459" s="417" t="s">
        <v>2155</v>
      </c>
      <c r="B1459" s="417" t="s">
        <v>2681</v>
      </c>
      <c r="C1459" s="417" t="s">
        <v>2281</v>
      </c>
      <c r="D1459" s="417" t="s">
        <v>13493</v>
      </c>
      <c r="E1459" s="391">
        <v>3.7</v>
      </c>
      <c r="F1459" s="418">
        <v>44214</v>
      </c>
      <c r="G1459" s="417" t="s">
        <v>2283</v>
      </c>
      <c r="I1459" s="379">
        <f t="shared" ca="1" si="141"/>
        <v>-357</v>
      </c>
      <c r="J1459" s="379">
        <f t="shared" ca="1" si="142"/>
        <v>-247</v>
      </c>
      <c r="K1459" s="391" t="str">
        <f t="shared" ca="1" si="143"/>
        <v>20,11</v>
      </c>
      <c r="L1459" s="379"/>
      <c r="O1459" s="379"/>
    </row>
    <row r="1460" spans="1:15">
      <c r="A1460" s="417" t="s">
        <v>2155</v>
      </c>
      <c r="B1460" s="417" t="s">
        <v>6607</v>
      </c>
      <c r="C1460" s="417" t="s">
        <v>2281</v>
      </c>
      <c r="D1460" s="417" t="s">
        <v>13454</v>
      </c>
      <c r="E1460" s="391">
        <v>2.15</v>
      </c>
      <c r="F1460" s="418">
        <v>44214</v>
      </c>
      <c r="G1460" s="417" t="s">
        <v>2283</v>
      </c>
      <c r="I1460" s="379">
        <f t="shared" ca="1" si="141"/>
        <v>-357</v>
      </c>
      <c r="J1460" s="379">
        <f t="shared" ca="1" si="142"/>
        <v>-247</v>
      </c>
      <c r="K1460" s="391" t="str">
        <f t="shared" ca="1" si="143"/>
        <v>21,11</v>
      </c>
      <c r="L1460" s="379"/>
      <c r="O1460" s="379"/>
    </row>
    <row r="1461" spans="1:15">
      <c r="A1461" s="417" t="s">
        <v>2155</v>
      </c>
      <c r="B1461" s="417" t="s">
        <v>7581</v>
      </c>
      <c r="C1461" s="417" t="s">
        <v>2281</v>
      </c>
      <c r="D1461" s="417" t="s">
        <v>13453</v>
      </c>
      <c r="E1461" s="391">
        <v>4.0999999999999996</v>
      </c>
      <c r="F1461" s="418">
        <v>44214</v>
      </c>
      <c r="G1461" s="417" t="s">
        <v>2283</v>
      </c>
      <c r="I1461" s="379">
        <f t="shared" ca="1" si="141"/>
        <v>-357</v>
      </c>
      <c r="J1461" s="379">
        <f t="shared" ca="1" si="142"/>
        <v>-247</v>
      </c>
      <c r="K1461" s="391" t="str">
        <f t="shared" ca="1" si="143"/>
        <v>20,61</v>
      </c>
      <c r="L1461" s="379"/>
      <c r="O1461" s="379"/>
    </row>
    <row r="1462" spans="1:15">
      <c r="A1462" s="417" t="s">
        <v>2155</v>
      </c>
      <c r="B1462" s="417" t="s">
        <v>2682</v>
      </c>
      <c r="C1462" s="417" t="s">
        <v>2281</v>
      </c>
      <c r="D1462" s="417" t="s">
        <v>16084</v>
      </c>
      <c r="E1462" s="391">
        <v>6.3</v>
      </c>
      <c r="F1462" s="418">
        <v>44214</v>
      </c>
      <c r="G1462" s="417" t="s">
        <v>2283</v>
      </c>
      <c r="I1462" s="379">
        <f t="shared" ca="1" si="141"/>
        <v>-357</v>
      </c>
      <c r="J1462" s="379">
        <f t="shared" ca="1" si="142"/>
        <v>-247</v>
      </c>
      <c r="K1462" s="391" t="str">
        <f t="shared" ca="1" si="143"/>
        <v>20,77</v>
      </c>
      <c r="L1462" s="379"/>
      <c r="O1462" s="379"/>
    </row>
    <row r="1463" spans="1:15">
      <c r="A1463" s="417" t="s">
        <v>2155</v>
      </c>
      <c r="B1463" s="417" t="s">
        <v>2683</v>
      </c>
      <c r="C1463" s="417" t="s">
        <v>2281</v>
      </c>
      <c r="D1463" s="417" t="s">
        <v>16085</v>
      </c>
      <c r="E1463" s="391">
        <v>5.89</v>
      </c>
      <c r="F1463" s="418">
        <v>44214</v>
      </c>
      <c r="G1463" s="417" t="s">
        <v>2283</v>
      </c>
      <c r="I1463" s="379">
        <f t="shared" ca="1" si="141"/>
        <v>-357</v>
      </c>
      <c r="J1463" s="379">
        <f t="shared" ca="1" si="142"/>
        <v>-247</v>
      </c>
      <c r="K1463" s="391" t="str">
        <f t="shared" ca="1" si="143"/>
        <v>21,27</v>
      </c>
      <c r="L1463" s="379"/>
      <c r="O1463" s="379"/>
    </row>
    <row r="1464" spans="1:15">
      <c r="A1464" s="417" t="s">
        <v>2155</v>
      </c>
      <c r="B1464" s="417" t="s">
        <v>6608</v>
      </c>
      <c r="C1464" s="417" t="s">
        <v>2281</v>
      </c>
      <c r="D1464" s="417" t="s">
        <v>13455</v>
      </c>
      <c r="E1464" s="391">
        <v>3</v>
      </c>
      <c r="F1464" s="418">
        <v>44214</v>
      </c>
      <c r="G1464" s="417" t="s">
        <v>2283</v>
      </c>
      <c r="I1464" s="379">
        <f t="shared" ca="1" si="141"/>
        <v>-357</v>
      </c>
      <c r="J1464" s="379">
        <f t="shared" ca="1" si="142"/>
        <v>-247</v>
      </c>
      <c r="K1464" s="391" t="str">
        <f t="shared" ca="1" si="143"/>
        <v>21,61</v>
      </c>
      <c r="L1464" s="379"/>
      <c r="O1464" s="379"/>
    </row>
    <row r="1465" spans="1:15">
      <c r="A1465" s="417" t="s">
        <v>2155</v>
      </c>
      <c r="B1465" s="417" t="s">
        <v>2684</v>
      </c>
      <c r="C1465" s="417" t="s">
        <v>2281</v>
      </c>
      <c r="D1465" s="417" t="s">
        <v>12336</v>
      </c>
      <c r="E1465" s="391">
        <v>1.65</v>
      </c>
      <c r="F1465" s="418">
        <v>44214</v>
      </c>
      <c r="G1465" s="417" t="s">
        <v>2286</v>
      </c>
      <c r="I1465" s="379">
        <f t="shared" ca="1" si="141"/>
        <v>-357</v>
      </c>
      <c r="J1465" s="379">
        <f t="shared" ca="1" si="142"/>
        <v>-247</v>
      </c>
      <c r="K1465" s="391" t="str">
        <f t="shared" ca="1" si="143"/>
        <v>21,36</v>
      </c>
      <c r="L1465" s="379"/>
      <c r="O1465" s="379"/>
    </row>
    <row r="1466" spans="1:15">
      <c r="A1466" s="417" t="s">
        <v>2155</v>
      </c>
      <c r="B1466" s="417" t="s">
        <v>6609</v>
      </c>
      <c r="C1466" s="417" t="s">
        <v>2281</v>
      </c>
      <c r="D1466" s="417" t="s">
        <v>16086</v>
      </c>
      <c r="E1466" s="391">
        <v>5.58</v>
      </c>
      <c r="F1466" s="418">
        <v>44214</v>
      </c>
      <c r="G1466" s="417" t="s">
        <v>2286</v>
      </c>
      <c r="I1466" s="379">
        <f t="shared" ca="1" si="141"/>
        <v>-357</v>
      </c>
      <c r="J1466" s="379">
        <f t="shared" ca="1" si="142"/>
        <v>-247</v>
      </c>
      <c r="K1466" s="391" t="str">
        <f t="shared" ca="1" si="143"/>
        <v>21,52</v>
      </c>
      <c r="L1466" s="379"/>
      <c r="O1466" s="379"/>
    </row>
    <row r="1467" spans="1:15">
      <c r="A1467" s="417" t="s">
        <v>2155</v>
      </c>
      <c r="B1467" s="417" t="s">
        <v>2686</v>
      </c>
      <c r="C1467" s="417" t="s">
        <v>2281</v>
      </c>
      <c r="D1467" s="417" t="s">
        <v>16087</v>
      </c>
      <c r="E1467" s="391">
        <v>4.68</v>
      </c>
      <c r="F1467" s="418">
        <v>44214</v>
      </c>
      <c r="G1467" s="417" t="s">
        <v>2286</v>
      </c>
      <c r="I1467" s="379">
        <f t="shared" ca="1" si="141"/>
        <v>-357</v>
      </c>
      <c r="J1467" s="379">
        <f t="shared" ca="1" si="142"/>
        <v>-247</v>
      </c>
      <c r="K1467" s="391" t="str">
        <f t="shared" ca="1" si="143"/>
        <v>22,52</v>
      </c>
      <c r="L1467" s="379"/>
      <c r="O1467" s="379"/>
    </row>
    <row r="1468" spans="1:15">
      <c r="A1468" s="417" t="s">
        <v>2155</v>
      </c>
      <c r="B1468" s="417" t="s">
        <v>2687</v>
      </c>
      <c r="C1468" s="417" t="s">
        <v>2281</v>
      </c>
      <c r="D1468" s="417" t="s">
        <v>16088</v>
      </c>
      <c r="E1468" s="391">
        <v>5.42</v>
      </c>
      <c r="F1468" s="418">
        <v>44214</v>
      </c>
      <c r="G1468" s="417" t="s">
        <v>2283</v>
      </c>
      <c r="I1468" s="379">
        <f t="shared" ca="1" si="141"/>
        <v>-357</v>
      </c>
      <c r="J1468" s="379">
        <f t="shared" ca="1" si="142"/>
        <v>-247</v>
      </c>
      <c r="K1468" s="391" t="str">
        <f t="shared" ca="1" si="143"/>
        <v>21,77</v>
      </c>
      <c r="L1468" s="379"/>
      <c r="O1468" s="379"/>
    </row>
    <row r="1469" spans="1:15">
      <c r="A1469" s="417" t="s">
        <v>2155</v>
      </c>
      <c r="B1469" s="417" t="s">
        <v>2688</v>
      </c>
      <c r="C1469" s="417" t="s">
        <v>2281</v>
      </c>
      <c r="D1469" s="417" t="s">
        <v>16089</v>
      </c>
      <c r="E1469" s="391">
        <v>2.9</v>
      </c>
      <c r="F1469" s="418">
        <v>44214</v>
      </c>
      <c r="G1469" s="417" t="s">
        <v>2286</v>
      </c>
      <c r="I1469" s="379">
        <f t="shared" ca="1" si="141"/>
        <v>-357</v>
      </c>
      <c r="J1469" s="379">
        <f t="shared" ca="1" si="142"/>
        <v>-247</v>
      </c>
      <c r="K1469" s="391" t="str">
        <f t="shared" ca="1" si="143"/>
        <v>21,86</v>
      </c>
      <c r="L1469" s="379"/>
      <c r="O1469" s="379"/>
    </row>
    <row r="1470" spans="1:15">
      <c r="A1470" s="417" t="s">
        <v>2155</v>
      </c>
      <c r="B1470" s="417" t="s">
        <v>6610</v>
      </c>
      <c r="C1470" s="417" t="s">
        <v>2281</v>
      </c>
      <c r="D1470" s="417" t="s">
        <v>13456</v>
      </c>
      <c r="E1470" s="391">
        <v>1.25</v>
      </c>
      <c r="F1470" s="418">
        <v>44214</v>
      </c>
      <c r="G1470" s="417" t="s">
        <v>2283</v>
      </c>
      <c r="I1470" s="379">
        <f t="shared" ca="1" si="141"/>
        <v>-357</v>
      </c>
      <c r="J1470" s="379">
        <f t="shared" ca="1" si="142"/>
        <v>-247</v>
      </c>
      <c r="K1470" s="391" t="str">
        <f t="shared" ca="1" si="143"/>
        <v>22,11</v>
      </c>
      <c r="L1470" s="379"/>
      <c r="O1470" s="379"/>
    </row>
    <row r="1471" spans="1:15">
      <c r="A1471" s="417" t="s">
        <v>2155</v>
      </c>
      <c r="B1471" s="417" t="s">
        <v>2690</v>
      </c>
      <c r="C1471" s="417" t="s">
        <v>2281</v>
      </c>
      <c r="D1471" s="417" t="s">
        <v>16802</v>
      </c>
      <c r="E1471" s="391">
        <v>4.9000000000000004</v>
      </c>
      <c r="F1471" s="418">
        <v>44214</v>
      </c>
      <c r="G1471" s="417" t="s">
        <v>2286</v>
      </c>
      <c r="I1471" s="379">
        <f t="shared" ca="1" si="141"/>
        <v>-357</v>
      </c>
      <c r="J1471" s="379">
        <f t="shared" ca="1" si="142"/>
        <v>-247</v>
      </c>
      <c r="K1471" s="391" t="str">
        <f t="shared" ca="1" si="143"/>
        <v>22,02</v>
      </c>
      <c r="L1471" s="379"/>
      <c r="O1471" s="379"/>
    </row>
    <row r="1472" spans="1:15">
      <c r="A1472" s="417" t="s">
        <v>2155</v>
      </c>
      <c r="B1472" s="417" t="s">
        <v>6611</v>
      </c>
      <c r="C1472" s="417" t="s">
        <v>2281</v>
      </c>
      <c r="D1472" s="417" t="s">
        <v>16090</v>
      </c>
      <c r="E1472" s="391">
        <v>4.4000000000000004</v>
      </c>
      <c r="F1472" s="418">
        <v>44214</v>
      </c>
      <c r="G1472" s="417" t="s">
        <v>2283</v>
      </c>
      <c r="I1472" s="379">
        <f t="shared" ca="1" si="141"/>
        <v>-357</v>
      </c>
      <c r="J1472" s="379">
        <f t="shared" ca="1" si="142"/>
        <v>-247</v>
      </c>
      <c r="K1472" s="391" t="str">
        <f t="shared" ca="1" si="143"/>
        <v>22,77</v>
      </c>
      <c r="L1472" s="379"/>
      <c r="O1472" s="379"/>
    </row>
    <row r="1473" spans="1:15">
      <c r="A1473" s="417" t="s">
        <v>2155</v>
      </c>
      <c r="B1473" s="417" t="s">
        <v>2691</v>
      </c>
      <c r="C1473" s="417" t="s">
        <v>2281</v>
      </c>
      <c r="D1473" s="417" t="s">
        <v>16803</v>
      </c>
      <c r="E1473" s="391">
        <v>4.8099999999999996</v>
      </c>
      <c r="F1473" s="418">
        <v>44214</v>
      </c>
      <c r="G1473" s="417" t="s">
        <v>2283</v>
      </c>
      <c r="I1473" s="379">
        <f t="shared" ca="1" si="141"/>
        <v>-357</v>
      </c>
      <c r="J1473" s="379">
        <f t="shared" ca="1" si="142"/>
        <v>-247</v>
      </c>
      <c r="K1473" s="391" t="str">
        <f t="shared" ca="1" si="143"/>
        <v>22,27</v>
      </c>
      <c r="L1473" s="379"/>
      <c r="O1473" s="379"/>
    </row>
    <row r="1474" spans="1:15">
      <c r="A1474" s="417" t="s">
        <v>2155</v>
      </c>
      <c r="B1474" s="417" t="s">
        <v>2692</v>
      </c>
      <c r="C1474" s="417" t="s">
        <v>2281</v>
      </c>
      <c r="D1474" s="417" t="s">
        <v>16091</v>
      </c>
      <c r="E1474" s="391">
        <v>4.2</v>
      </c>
      <c r="F1474" s="418">
        <v>44214</v>
      </c>
      <c r="G1474" s="417" t="s">
        <v>2286</v>
      </c>
      <c r="I1474" s="379">
        <f t="shared" ca="1" si="141"/>
        <v>-357</v>
      </c>
      <c r="J1474" s="379">
        <f t="shared" ca="1" si="142"/>
        <v>-247</v>
      </c>
      <c r="K1474" s="391" t="str">
        <f t="shared" ca="1" si="143"/>
        <v>23,02</v>
      </c>
      <c r="L1474" s="379"/>
      <c r="O1474" s="379"/>
    </row>
    <row r="1475" spans="1:15">
      <c r="A1475" s="417" t="s">
        <v>2155</v>
      </c>
      <c r="B1475" s="417" t="s">
        <v>6612</v>
      </c>
      <c r="C1475" s="417" t="s">
        <v>2281</v>
      </c>
      <c r="D1475" s="417" t="s">
        <v>13457</v>
      </c>
      <c r="E1475" s="391">
        <v>1.61</v>
      </c>
      <c r="F1475" s="418">
        <v>44214</v>
      </c>
      <c r="G1475" s="417" t="s">
        <v>2283</v>
      </c>
      <c r="I1475" s="379">
        <f t="shared" ca="1" si="141"/>
        <v>-357</v>
      </c>
      <c r="J1475" s="379">
        <f t="shared" ca="1" si="142"/>
        <v>-247</v>
      </c>
      <c r="K1475" s="391" t="str">
        <f t="shared" ca="1" si="143"/>
        <v>22,61</v>
      </c>
      <c r="L1475" s="379"/>
      <c r="O1475" s="379"/>
    </row>
    <row r="1476" spans="1:15">
      <c r="A1476" s="417" t="s">
        <v>2155</v>
      </c>
      <c r="B1476" s="417" t="s">
        <v>6613</v>
      </c>
      <c r="C1476" s="417" t="s">
        <v>2281</v>
      </c>
      <c r="D1476" s="417" t="s">
        <v>16092</v>
      </c>
      <c r="E1476" s="391">
        <v>3.86</v>
      </c>
      <c r="F1476" s="418">
        <v>44214</v>
      </c>
      <c r="G1476" s="417" t="s">
        <v>2283</v>
      </c>
      <c r="I1476" s="379">
        <f t="shared" ca="1" si="141"/>
        <v>-357</v>
      </c>
      <c r="J1476" s="379">
        <f t="shared" ca="1" si="142"/>
        <v>-247</v>
      </c>
      <c r="K1476" s="391" t="str">
        <f t="shared" ca="1" si="143"/>
        <v>23,27</v>
      </c>
      <c r="L1476" s="379"/>
      <c r="O1476" s="379"/>
    </row>
    <row r="1477" spans="1:15">
      <c r="A1477" s="417" t="s">
        <v>2155</v>
      </c>
      <c r="B1477" s="417" t="s">
        <v>2693</v>
      </c>
      <c r="C1477" s="417" t="s">
        <v>2281</v>
      </c>
      <c r="D1477" s="417" t="s">
        <v>16093</v>
      </c>
      <c r="E1477" s="391">
        <v>1.55</v>
      </c>
      <c r="F1477" s="418">
        <v>44214</v>
      </c>
      <c r="G1477" s="417" t="s">
        <v>2286</v>
      </c>
      <c r="I1477" s="379">
        <f t="shared" ca="1" si="141"/>
        <v>-357</v>
      </c>
      <c r="J1477" s="379">
        <f t="shared" ca="1" si="142"/>
        <v>-247</v>
      </c>
      <c r="K1477" s="391" t="str">
        <f t="shared" ca="1" si="143"/>
        <v>22,86</v>
      </c>
      <c r="L1477" s="379"/>
      <c r="O1477" s="379"/>
    </row>
    <row r="1478" spans="1:15">
      <c r="A1478" s="417" t="s">
        <v>2155</v>
      </c>
      <c r="B1478" s="417" t="s">
        <v>2694</v>
      </c>
      <c r="C1478" s="417" t="s">
        <v>2281</v>
      </c>
      <c r="D1478" s="417" t="s">
        <v>13458</v>
      </c>
      <c r="E1478" s="391">
        <v>1.8</v>
      </c>
      <c r="F1478" s="418">
        <v>44214</v>
      </c>
      <c r="G1478" s="417" t="s">
        <v>2283</v>
      </c>
      <c r="I1478" s="379">
        <f t="shared" ca="1" si="141"/>
        <v>-357</v>
      </c>
      <c r="J1478" s="379">
        <f t="shared" ca="1" si="142"/>
        <v>-247</v>
      </c>
      <c r="K1478" s="391" t="str">
        <f t="shared" ca="1" si="143"/>
        <v>23,11</v>
      </c>
      <c r="L1478" s="379"/>
      <c r="O1478" s="379"/>
    </row>
    <row r="1479" spans="1:15">
      <c r="A1479" s="417" t="s">
        <v>2155</v>
      </c>
      <c r="B1479" s="417" t="s">
        <v>6614</v>
      </c>
      <c r="C1479" s="417" t="s">
        <v>2281</v>
      </c>
      <c r="D1479" s="417" t="s">
        <v>16094</v>
      </c>
      <c r="E1479" s="391">
        <v>3.4</v>
      </c>
      <c r="F1479" s="418">
        <v>44214</v>
      </c>
      <c r="G1479" s="417" t="s">
        <v>2283</v>
      </c>
      <c r="I1479" s="379">
        <f t="shared" ca="1" si="141"/>
        <v>-357</v>
      </c>
      <c r="J1479" s="379">
        <f t="shared" ca="1" si="142"/>
        <v>-247</v>
      </c>
      <c r="K1479" s="391" t="str">
        <f t="shared" ca="1" si="143"/>
        <v>23,77</v>
      </c>
      <c r="L1479" s="379"/>
      <c r="O1479" s="379"/>
    </row>
    <row r="1480" spans="1:15">
      <c r="A1480" s="417" t="s">
        <v>2155</v>
      </c>
      <c r="B1480" s="417" t="s">
        <v>2696</v>
      </c>
      <c r="C1480" s="417" t="s">
        <v>2281</v>
      </c>
      <c r="D1480" s="417" t="s">
        <v>16095</v>
      </c>
      <c r="E1480" s="391">
        <v>3.35</v>
      </c>
      <c r="F1480" s="418">
        <v>44214</v>
      </c>
      <c r="G1480" s="417" t="s">
        <v>2286</v>
      </c>
      <c r="I1480" s="379">
        <f t="shared" ca="1" si="141"/>
        <v>-357</v>
      </c>
      <c r="J1480" s="379">
        <f t="shared" ca="1" si="142"/>
        <v>-247</v>
      </c>
      <c r="K1480" s="391" t="str">
        <f t="shared" ca="1" si="143"/>
        <v>23,52</v>
      </c>
      <c r="L1480" s="379"/>
      <c r="O1480" s="379"/>
    </row>
    <row r="1481" spans="1:15">
      <c r="A1481" s="417" t="s">
        <v>2155</v>
      </c>
      <c r="B1481" s="417" t="s">
        <v>7584</v>
      </c>
      <c r="C1481" s="417" t="s">
        <v>2281</v>
      </c>
      <c r="D1481" s="417" t="s">
        <v>7519</v>
      </c>
      <c r="E1481" s="391">
        <v>0.76</v>
      </c>
      <c r="F1481" s="418">
        <v>44214</v>
      </c>
      <c r="G1481" s="417" t="s">
        <v>2283</v>
      </c>
      <c r="I1481" s="379">
        <f t="shared" ca="1" si="141"/>
        <v>-357</v>
      </c>
      <c r="J1481" s="379">
        <f t="shared" ca="1" si="142"/>
        <v>-247</v>
      </c>
      <c r="K1481" s="391" t="str">
        <f t="shared" ca="1" si="143"/>
        <v>23,61</v>
      </c>
      <c r="L1481" s="379"/>
      <c r="O1481" s="379"/>
    </row>
    <row r="1482" spans="1:15">
      <c r="A1482" s="417" t="s">
        <v>2155</v>
      </c>
      <c r="B1482" s="417" t="s">
        <v>6615</v>
      </c>
      <c r="C1482" s="417" t="s">
        <v>2281</v>
      </c>
      <c r="D1482" s="417" t="s">
        <v>16096</v>
      </c>
      <c r="E1482" s="391">
        <v>3.34</v>
      </c>
      <c r="F1482" s="418">
        <v>44214</v>
      </c>
      <c r="G1482" s="417" t="s">
        <v>2286</v>
      </c>
      <c r="I1482" s="379">
        <f t="shared" ref="I1482:I1545" ca="1" si="144">IF(F1482&lt;&gt;"",F1482-$I$199,"")</f>
        <v>-357</v>
      </c>
      <c r="J1482" s="379">
        <f t="shared" ref="J1482:J1545" ca="1" si="145">IF(I1482&lt;&gt;"",NETWORKDAYS($I$199,F1482-1,$N$201:$N$224),"")</f>
        <v>-247</v>
      </c>
      <c r="K1482" s="391" t="str">
        <f t="shared" ref="K1482:K1545" ca="1" si="146">IF(I1482&lt;&gt;"",RIGHT(D1482,LEN(D1482)-FIND(" ",D1482)),"")</f>
        <v>24,02</v>
      </c>
      <c r="L1482" s="379"/>
      <c r="O1482" s="379"/>
    </row>
    <row r="1483" spans="1:15">
      <c r="A1483" s="417" t="s">
        <v>2155</v>
      </c>
      <c r="B1483" s="417" t="s">
        <v>7585</v>
      </c>
      <c r="C1483" s="417" t="s">
        <v>2281</v>
      </c>
      <c r="D1483" s="417" t="s">
        <v>13459</v>
      </c>
      <c r="E1483" s="391">
        <v>0.8</v>
      </c>
      <c r="F1483" s="418">
        <v>44214</v>
      </c>
      <c r="G1483" s="417" t="s">
        <v>2283</v>
      </c>
      <c r="I1483" s="379">
        <f t="shared" ca="1" si="144"/>
        <v>-357</v>
      </c>
      <c r="J1483" s="379">
        <f t="shared" ca="1" si="145"/>
        <v>-247</v>
      </c>
      <c r="K1483" s="391" t="str">
        <f t="shared" ca="1" si="146"/>
        <v>24,11</v>
      </c>
      <c r="L1483" s="379"/>
      <c r="O1483" s="379"/>
    </row>
    <row r="1484" spans="1:15">
      <c r="A1484" s="417" t="s">
        <v>2155</v>
      </c>
      <c r="B1484" s="417" t="s">
        <v>2697</v>
      </c>
      <c r="C1484" s="417" t="s">
        <v>2281</v>
      </c>
      <c r="D1484" s="417" t="s">
        <v>16097</v>
      </c>
      <c r="E1484" s="391">
        <v>2.62</v>
      </c>
      <c r="F1484" s="418">
        <v>44214</v>
      </c>
      <c r="G1484" s="417" t="s">
        <v>2283</v>
      </c>
      <c r="I1484" s="379">
        <f t="shared" ca="1" si="144"/>
        <v>-357</v>
      </c>
      <c r="J1484" s="379">
        <f t="shared" ca="1" si="145"/>
        <v>-247</v>
      </c>
      <c r="K1484" s="391" t="str">
        <f t="shared" ca="1" si="146"/>
        <v>24,27</v>
      </c>
      <c r="L1484" s="379"/>
      <c r="O1484" s="379"/>
    </row>
    <row r="1485" spans="1:15">
      <c r="A1485" s="417" t="s">
        <v>2155</v>
      </c>
      <c r="B1485" s="417" t="s">
        <v>2698</v>
      </c>
      <c r="C1485" s="417" t="s">
        <v>2281</v>
      </c>
      <c r="D1485" s="417" t="s">
        <v>16098</v>
      </c>
      <c r="E1485" s="391">
        <v>2.5</v>
      </c>
      <c r="F1485" s="418">
        <v>44214</v>
      </c>
      <c r="G1485" s="417" t="s">
        <v>2286</v>
      </c>
      <c r="I1485" s="379">
        <f t="shared" ca="1" si="144"/>
        <v>-357</v>
      </c>
      <c r="J1485" s="379">
        <f t="shared" ca="1" si="145"/>
        <v>-247</v>
      </c>
      <c r="K1485" s="391" t="str">
        <f t="shared" ca="1" si="146"/>
        <v>24,52</v>
      </c>
      <c r="L1485" s="379"/>
      <c r="O1485" s="379"/>
    </row>
    <row r="1486" spans="1:15">
      <c r="A1486" s="417" t="s">
        <v>2155</v>
      </c>
      <c r="B1486" s="417" t="s">
        <v>7586</v>
      </c>
      <c r="C1486" s="417" t="s">
        <v>2281</v>
      </c>
      <c r="D1486" s="417" t="s">
        <v>7511</v>
      </c>
      <c r="E1486" s="391">
        <v>0.34</v>
      </c>
      <c r="F1486" s="418">
        <v>44214</v>
      </c>
      <c r="G1486" s="417" t="s">
        <v>2283</v>
      </c>
      <c r="I1486" s="379">
        <f t="shared" ca="1" si="144"/>
        <v>-357</v>
      </c>
      <c r="J1486" s="379">
        <f t="shared" ca="1" si="145"/>
        <v>-247</v>
      </c>
      <c r="K1486" s="391" t="str">
        <f t="shared" ca="1" si="146"/>
        <v>24,61</v>
      </c>
      <c r="L1486" s="379"/>
      <c r="O1486" s="379"/>
    </row>
    <row r="1487" spans="1:15">
      <c r="A1487" s="417" t="s">
        <v>2155</v>
      </c>
      <c r="B1487" s="417" t="s">
        <v>2699</v>
      </c>
      <c r="C1487" s="417" t="s">
        <v>2281</v>
      </c>
      <c r="D1487" s="417" t="s">
        <v>16804</v>
      </c>
      <c r="E1487" s="391">
        <v>2.12</v>
      </c>
      <c r="F1487" s="418">
        <v>44214</v>
      </c>
      <c r="G1487" s="417" t="s">
        <v>2283</v>
      </c>
      <c r="I1487" s="379">
        <f t="shared" ca="1" si="144"/>
        <v>-357</v>
      </c>
      <c r="J1487" s="379">
        <f t="shared" ca="1" si="145"/>
        <v>-247</v>
      </c>
      <c r="K1487" s="391" t="str">
        <f t="shared" ca="1" si="146"/>
        <v>24,77</v>
      </c>
      <c r="L1487" s="379"/>
      <c r="O1487" s="379"/>
    </row>
    <row r="1488" spans="1:15">
      <c r="A1488" s="417" t="s">
        <v>2155</v>
      </c>
      <c r="B1488" s="417" t="s">
        <v>7587</v>
      </c>
      <c r="C1488" s="417" t="s">
        <v>2281</v>
      </c>
      <c r="D1488" s="417" t="s">
        <v>16099</v>
      </c>
      <c r="E1488" s="391">
        <v>2</v>
      </c>
      <c r="F1488" s="418">
        <v>44214</v>
      </c>
      <c r="G1488" s="417" t="s">
        <v>2286</v>
      </c>
      <c r="I1488" s="379">
        <f t="shared" ca="1" si="144"/>
        <v>-357</v>
      </c>
      <c r="J1488" s="379">
        <f t="shared" ca="1" si="145"/>
        <v>-247</v>
      </c>
      <c r="K1488" s="391" t="str">
        <f t="shared" ca="1" si="146"/>
        <v>25,02</v>
      </c>
      <c r="L1488" s="379"/>
      <c r="O1488" s="379"/>
    </row>
    <row r="1489" spans="1:15">
      <c r="A1489" s="417" t="s">
        <v>2155</v>
      </c>
      <c r="B1489" s="417" t="s">
        <v>9814</v>
      </c>
      <c r="C1489" s="417" t="s">
        <v>2281</v>
      </c>
      <c r="D1489" s="417" t="s">
        <v>13473</v>
      </c>
      <c r="E1489" s="391">
        <v>0.13</v>
      </c>
      <c r="F1489" s="418">
        <v>44214</v>
      </c>
      <c r="G1489" s="417" t="s">
        <v>2283</v>
      </c>
      <c r="I1489" s="379">
        <f t="shared" ca="1" si="144"/>
        <v>-357</v>
      </c>
      <c r="J1489" s="379">
        <f t="shared" ca="1" si="145"/>
        <v>-247</v>
      </c>
      <c r="K1489" s="391" t="str">
        <f t="shared" ca="1" si="146"/>
        <v>25,11</v>
      </c>
      <c r="L1489" s="379"/>
      <c r="O1489" s="379"/>
    </row>
    <row r="1490" spans="1:15">
      <c r="A1490" s="417" t="s">
        <v>2155</v>
      </c>
      <c r="B1490" s="417" t="s">
        <v>2700</v>
      </c>
      <c r="C1490" s="417" t="s">
        <v>2281</v>
      </c>
      <c r="D1490" s="417" t="s">
        <v>16100</v>
      </c>
      <c r="E1490" s="391">
        <v>1.96</v>
      </c>
      <c r="F1490" s="418">
        <v>44214</v>
      </c>
      <c r="G1490" s="417" t="s">
        <v>2283</v>
      </c>
      <c r="I1490" s="379">
        <f t="shared" ca="1" si="144"/>
        <v>-357</v>
      </c>
      <c r="J1490" s="379">
        <f t="shared" ca="1" si="145"/>
        <v>-247</v>
      </c>
      <c r="K1490" s="391" t="str">
        <f t="shared" ca="1" si="146"/>
        <v>25,27</v>
      </c>
      <c r="L1490" s="379"/>
      <c r="O1490" s="379"/>
    </row>
    <row r="1491" spans="1:15">
      <c r="A1491" s="417" t="s">
        <v>2155</v>
      </c>
      <c r="B1491" s="417" t="s">
        <v>7588</v>
      </c>
      <c r="C1491" s="417" t="s">
        <v>2281</v>
      </c>
      <c r="D1491" s="417" t="s">
        <v>16101</v>
      </c>
      <c r="E1491" s="391">
        <v>1.56</v>
      </c>
      <c r="F1491" s="418">
        <v>44214</v>
      </c>
      <c r="G1491" s="417" t="s">
        <v>2286</v>
      </c>
      <c r="I1491" s="379">
        <f t="shared" ca="1" si="144"/>
        <v>-357</v>
      </c>
      <c r="J1491" s="379">
        <f t="shared" ca="1" si="145"/>
        <v>-247</v>
      </c>
      <c r="K1491" s="391" t="str">
        <f t="shared" ca="1" si="146"/>
        <v>25,52</v>
      </c>
      <c r="L1491" s="379"/>
      <c r="O1491" s="379"/>
    </row>
    <row r="1492" spans="1:15">
      <c r="A1492" s="417" t="s">
        <v>2155</v>
      </c>
      <c r="B1492" s="417" t="s">
        <v>6616</v>
      </c>
      <c r="C1492" s="417" t="s">
        <v>2281</v>
      </c>
      <c r="D1492" s="417" t="s">
        <v>7512</v>
      </c>
      <c r="E1492" s="391">
        <v>0.1</v>
      </c>
      <c r="F1492" s="418">
        <v>44214</v>
      </c>
      <c r="G1492" s="417" t="s">
        <v>2283</v>
      </c>
      <c r="I1492" s="379">
        <f t="shared" ca="1" si="144"/>
        <v>-357</v>
      </c>
      <c r="J1492" s="379">
        <f t="shared" ca="1" si="145"/>
        <v>-247</v>
      </c>
      <c r="K1492" s="391" t="str">
        <f t="shared" ca="1" si="146"/>
        <v>25,61</v>
      </c>
      <c r="L1492" s="379"/>
      <c r="O1492" s="379"/>
    </row>
    <row r="1493" spans="1:15">
      <c r="A1493" s="417" t="s">
        <v>2155</v>
      </c>
      <c r="B1493" s="417" t="s">
        <v>7589</v>
      </c>
      <c r="C1493" s="417" t="s">
        <v>2281</v>
      </c>
      <c r="D1493" s="417" t="s">
        <v>16102</v>
      </c>
      <c r="E1493" s="391">
        <v>1.48</v>
      </c>
      <c r="F1493" s="418">
        <v>44214</v>
      </c>
      <c r="G1493" s="417" t="s">
        <v>2283</v>
      </c>
      <c r="I1493" s="379">
        <f t="shared" ca="1" si="144"/>
        <v>-357</v>
      </c>
      <c r="J1493" s="379">
        <f t="shared" ca="1" si="145"/>
        <v>-247</v>
      </c>
      <c r="K1493" s="391" t="str">
        <f t="shared" ca="1" si="146"/>
        <v>25,77</v>
      </c>
      <c r="L1493" s="379"/>
      <c r="O1493" s="379"/>
    </row>
    <row r="1494" spans="1:15">
      <c r="A1494" s="417" t="s">
        <v>2155</v>
      </c>
      <c r="B1494" s="417" t="s">
        <v>7590</v>
      </c>
      <c r="C1494" s="417" t="s">
        <v>2281</v>
      </c>
      <c r="D1494" s="417" t="s">
        <v>16103</v>
      </c>
      <c r="E1494" s="391">
        <v>1.17</v>
      </c>
      <c r="F1494" s="418">
        <v>44214</v>
      </c>
      <c r="G1494" s="417" t="s">
        <v>2286</v>
      </c>
      <c r="I1494" s="379">
        <f t="shared" ca="1" si="144"/>
        <v>-357</v>
      </c>
      <c r="J1494" s="379">
        <f t="shared" ca="1" si="145"/>
        <v>-247</v>
      </c>
      <c r="K1494" s="391" t="str">
        <f t="shared" ca="1" si="146"/>
        <v>26,02</v>
      </c>
      <c r="L1494" s="379"/>
      <c r="O1494" s="379"/>
    </row>
    <row r="1495" spans="1:15">
      <c r="A1495" s="417" t="s">
        <v>2155</v>
      </c>
      <c r="B1495" s="417" t="s">
        <v>7591</v>
      </c>
      <c r="C1495" s="417" t="s">
        <v>2281</v>
      </c>
      <c r="D1495" s="417" t="s">
        <v>16104</v>
      </c>
      <c r="E1495" s="391">
        <v>0.88</v>
      </c>
      <c r="F1495" s="418">
        <v>44214</v>
      </c>
      <c r="G1495" s="417" t="s">
        <v>2283</v>
      </c>
      <c r="I1495" s="379">
        <f t="shared" ca="1" si="144"/>
        <v>-357</v>
      </c>
      <c r="J1495" s="379">
        <f t="shared" ca="1" si="145"/>
        <v>-247</v>
      </c>
      <c r="K1495" s="391" t="str">
        <f t="shared" ca="1" si="146"/>
        <v>26,27</v>
      </c>
      <c r="L1495" s="379"/>
      <c r="O1495" s="379"/>
    </row>
    <row r="1496" spans="1:15">
      <c r="A1496" s="417" t="s">
        <v>2155</v>
      </c>
      <c r="B1496" s="417" t="s">
        <v>7593</v>
      </c>
      <c r="C1496" s="417" t="s">
        <v>2281</v>
      </c>
      <c r="D1496" s="417" t="s">
        <v>16105</v>
      </c>
      <c r="E1496" s="391">
        <v>0.81</v>
      </c>
      <c r="F1496" s="418">
        <v>44214</v>
      </c>
      <c r="G1496" s="417" t="s">
        <v>2286</v>
      </c>
      <c r="I1496" s="379">
        <f t="shared" ca="1" si="144"/>
        <v>-357</v>
      </c>
      <c r="J1496" s="379">
        <f t="shared" ca="1" si="145"/>
        <v>-247</v>
      </c>
      <c r="K1496" s="391" t="str">
        <f t="shared" ca="1" si="146"/>
        <v>26,52</v>
      </c>
      <c r="L1496" s="379"/>
      <c r="O1496" s="379"/>
    </row>
    <row r="1497" spans="1:15">
      <c r="A1497" s="417" t="s">
        <v>2155</v>
      </c>
      <c r="B1497" s="417" t="s">
        <v>7594</v>
      </c>
      <c r="C1497" s="417" t="s">
        <v>2281</v>
      </c>
      <c r="D1497" s="417" t="s">
        <v>16106</v>
      </c>
      <c r="E1497" s="391">
        <v>0.7</v>
      </c>
      <c r="F1497" s="418">
        <v>44214</v>
      </c>
      <c r="G1497" s="417" t="s">
        <v>2283</v>
      </c>
      <c r="I1497" s="379">
        <f t="shared" ca="1" si="144"/>
        <v>-357</v>
      </c>
      <c r="J1497" s="379">
        <f t="shared" ca="1" si="145"/>
        <v>-247</v>
      </c>
      <c r="K1497" s="391" t="str">
        <f t="shared" ca="1" si="146"/>
        <v>26,77</v>
      </c>
      <c r="L1497" s="379"/>
      <c r="O1497" s="379"/>
    </row>
    <row r="1498" spans="1:15">
      <c r="A1498" s="417" t="s">
        <v>2155</v>
      </c>
      <c r="B1498" s="417" t="s">
        <v>7595</v>
      </c>
      <c r="C1498" s="417" t="s">
        <v>2281</v>
      </c>
      <c r="D1498" s="417" t="s">
        <v>16107</v>
      </c>
      <c r="E1498" s="391">
        <v>0.52</v>
      </c>
      <c r="F1498" s="418">
        <v>44214</v>
      </c>
      <c r="G1498" s="417" t="s">
        <v>2283</v>
      </c>
      <c r="I1498" s="379">
        <f t="shared" ca="1" si="144"/>
        <v>-357</v>
      </c>
      <c r="J1498" s="379">
        <f t="shared" ca="1" si="145"/>
        <v>-247</v>
      </c>
      <c r="K1498" s="391" t="str">
        <f t="shared" ca="1" si="146"/>
        <v>27,27</v>
      </c>
      <c r="L1498" s="379"/>
      <c r="O1498" s="379"/>
    </row>
    <row r="1499" spans="1:15">
      <c r="A1499" s="417" t="s">
        <v>2155</v>
      </c>
      <c r="B1499" s="417" t="s">
        <v>7596</v>
      </c>
      <c r="C1499" s="417" t="s">
        <v>2281</v>
      </c>
      <c r="D1499" s="417" t="s">
        <v>16108</v>
      </c>
      <c r="E1499" s="391">
        <v>0.72</v>
      </c>
      <c r="F1499" s="418">
        <v>44214</v>
      </c>
      <c r="G1499" s="417" t="s">
        <v>2286</v>
      </c>
      <c r="I1499" s="379">
        <f t="shared" ca="1" si="144"/>
        <v>-357</v>
      </c>
      <c r="J1499" s="379">
        <f t="shared" ca="1" si="145"/>
        <v>-247</v>
      </c>
      <c r="K1499" s="391" t="str">
        <f t="shared" ca="1" si="146"/>
        <v>27,02</v>
      </c>
      <c r="L1499" s="379"/>
      <c r="O1499" s="379"/>
    </row>
    <row r="1500" spans="1:15">
      <c r="A1500" s="417" t="s">
        <v>2155</v>
      </c>
      <c r="B1500" s="417" t="s">
        <v>2701</v>
      </c>
      <c r="C1500" s="417" t="s">
        <v>2281</v>
      </c>
      <c r="D1500" s="417" t="s">
        <v>13479</v>
      </c>
      <c r="E1500" s="391">
        <v>0.01</v>
      </c>
      <c r="F1500" s="418">
        <v>44214</v>
      </c>
      <c r="G1500" s="417" t="s">
        <v>2283</v>
      </c>
      <c r="I1500" s="379">
        <f t="shared" ca="1" si="144"/>
        <v>-357</v>
      </c>
      <c r="J1500" s="379">
        <f t="shared" ca="1" si="145"/>
        <v>-247</v>
      </c>
      <c r="K1500" s="391" t="str">
        <f t="shared" ca="1" si="146"/>
        <v>27,11</v>
      </c>
      <c r="L1500" s="379"/>
      <c r="O1500" s="379"/>
    </row>
    <row r="1501" spans="1:15">
      <c r="A1501" s="417" t="s">
        <v>2155</v>
      </c>
      <c r="B1501" s="417" t="s">
        <v>7597</v>
      </c>
      <c r="C1501" s="417" t="s">
        <v>2281</v>
      </c>
      <c r="D1501" s="417" t="s">
        <v>16109</v>
      </c>
      <c r="E1501" s="391">
        <v>0.41</v>
      </c>
      <c r="F1501" s="418">
        <v>44214</v>
      </c>
      <c r="G1501" s="417" t="s">
        <v>2286</v>
      </c>
      <c r="I1501" s="379">
        <f t="shared" ca="1" si="144"/>
        <v>-357</v>
      </c>
      <c r="J1501" s="379">
        <f t="shared" ca="1" si="145"/>
        <v>-247</v>
      </c>
      <c r="K1501" s="391" t="str">
        <f t="shared" ca="1" si="146"/>
        <v>27,52</v>
      </c>
      <c r="L1501" s="379"/>
      <c r="O1501" s="379"/>
    </row>
    <row r="1502" spans="1:15">
      <c r="A1502" s="417" t="s">
        <v>2155</v>
      </c>
      <c r="B1502" s="417" t="s">
        <v>9815</v>
      </c>
      <c r="C1502" s="417" t="s">
        <v>2281</v>
      </c>
      <c r="D1502" s="417" t="s">
        <v>2835</v>
      </c>
      <c r="E1502" s="391">
        <v>0.03</v>
      </c>
      <c r="F1502" s="418">
        <v>44214</v>
      </c>
      <c r="G1502" s="417" t="s">
        <v>2286</v>
      </c>
      <c r="I1502" s="379">
        <f t="shared" ca="1" si="144"/>
        <v>-357</v>
      </c>
      <c r="J1502" s="379">
        <f t="shared" ca="1" si="145"/>
        <v>-247</v>
      </c>
      <c r="K1502" s="391" t="str">
        <f t="shared" ca="1" si="146"/>
        <v>28,36</v>
      </c>
      <c r="L1502" s="379"/>
      <c r="O1502" s="379"/>
    </row>
    <row r="1503" spans="1:15">
      <c r="A1503" s="417" t="s">
        <v>2155</v>
      </c>
      <c r="B1503" s="417" t="s">
        <v>7598</v>
      </c>
      <c r="C1503" s="417" t="s">
        <v>2281</v>
      </c>
      <c r="D1503" s="417" t="s">
        <v>16110</v>
      </c>
      <c r="E1503" s="391">
        <v>0.35</v>
      </c>
      <c r="F1503" s="418">
        <v>44214</v>
      </c>
      <c r="G1503" s="417" t="s">
        <v>2283</v>
      </c>
      <c r="I1503" s="379">
        <f t="shared" ca="1" si="144"/>
        <v>-357</v>
      </c>
      <c r="J1503" s="379">
        <f t="shared" ca="1" si="145"/>
        <v>-247</v>
      </c>
      <c r="K1503" s="391" t="str">
        <f t="shared" ca="1" si="146"/>
        <v>27,77</v>
      </c>
      <c r="L1503" s="379"/>
      <c r="O1503" s="379"/>
    </row>
    <row r="1504" spans="1:15">
      <c r="A1504" s="417" t="s">
        <v>2155</v>
      </c>
      <c r="B1504" s="417" t="s">
        <v>7599</v>
      </c>
      <c r="C1504" s="417" t="s">
        <v>2281</v>
      </c>
      <c r="D1504" s="417" t="s">
        <v>16111</v>
      </c>
      <c r="E1504" s="391">
        <v>0.27</v>
      </c>
      <c r="F1504" s="418">
        <v>44214</v>
      </c>
      <c r="G1504" s="417" t="s">
        <v>2286</v>
      </c>
      <c r="I1504" s="379">
        <f t="shared" ca="1" si="144"/>
        <v>-357</v>
      </c>
      <c r="J1504" s="379">
        <f t="shared" ca="1" si="145"/>
        <v>-247</v>
      </c>
      <c r="K1504" s="391" t="str">
        <f t="shared" ca="1" si="146"/>
        <v>28,02</v>
      </c>
      <c r="L1504" s="379"/>
      <c r="O1504" s="379"/>
    </row>
    <row r="1505" spans="1:15">
      <c r="A1505" s="417" t="s">
        <v>2155</v>
      </c>
      <c r="B1505" s="417" t="s">
        <v>9816</v>
      </c>
      <c r="C1505" s="417" t="s">
        <v>2281</v>
      </c>
      <c r="D1505" s="417" t="s">
        <v>16112</v>
      </c>
      <c r="E1505" s="391">
        <v>0.01</v>
      </c>
      <c r="F1505" s="418">
        <v>44214</v>
      </c>
      <c r="G1505" s="417" t="s">
        <v>2283</v>
      </c>
      <c r="I1505" s="379">
        <f t="shared" ca="1" si="144"/>
        <v>-357</v>
      </c>
      <c r="J1505" s="379">
        <f t="shared" ca="1" si="145"/>
        <v>-247</v>
      </c>
      <c r="K1505" s="391" t="str">
        <f t="shared" ca="1" si="146"/>
        <v>28,11</v>
      </c>
      <c r="L1505" s="379"/>
      <c r="O1505" s="379"/>
    </row>
    <row r="1506" spans="1:15">
      <c r="A1506" s="417" t="s">
        <v>2155</v>
      </c>
      <c r="B1506" s="417" t="s">
        <v>7600</v>
      </c>
      <c r="C1506" s="417" t="s">
        <v>2281</v>
      </c>
      <c r="D1506" s="417" t="s">
        <v>16113</v>
      </c>
      <c r="E1506" s="391">
        <v>0.2</v>
      </c>
      <c r="F1506" s="418">
        <v>44214</v>
      </c>
      <c r="G1506" s="417" t="s">
        <v>2283</v>
      </c>
      <c r="I1506" s="379">
        <f t="shared" ca="1" si="144"/>
        <v>-357</v>
      </c>
      <c r="J1506" s="379">
        <f t="shared" ca="1" si="145"/>
        <v>-247</v>
      </c>
      <c r="K1506" s="391" t="str">
        <f t="shared" ca="1" si="146"/>
        <v>28,27</v>
      </c>
      <c r="L1506" s="379"/>
      <c r="O1506" s="379"/>
    </row>
    <row r="1507" spans="1:15">
      <c r="A1507" s="417" t="s">
        <v>2155</v>
      </c>
      <c r="B1507" s="417" t="s">
        <v>7601</v>
      </c>
      <c r="C1507" s="417" t="s">
        <v>2281</v>
      </c>
      <c r="D1507" s="417" t="s">
        <v>16114</v>
      </c>
      <c r="E1507" s="391">
        <v>0.15</v>
      </c>
      <c r="F1507" s="418">
        <v>44214</v>
      </c>
      <c r="G1507" s="417" t="s">
        <v>2286</v>
      </c>
      <c r="I1507" s="379">
        <f t="shared" ca="1" si="144"/>
        <v>-357</v>
      </c>
      <c r="J1507" s="379">
        <f t="shared" ca="1" si="145"/>
        <v>-247</v>
      </c>
      <c r="K1507" s="391" t="str">
        <f t="shared" ca="1" si="146"/>
        <v>28,52</v>
      </c>
      <c r="L1507" s="379"/>
      <c r="O1507" s="379"/>
    </row>
    <row r="1508" spans="1:15">
      <c r="A1508" s="417" t="s">
        <v>2155</v>
      </c>
      <c r="B1508" s="417" t="s">
        <v>9817</v>
      </c>
      <c r="C1508" s="417" t="s">
        <v>2281</v>
      </c>
      <c r="D1508" s="417" t="s">
        <v>13463</v>
      </c>
      <c r="E1508" s="391">
        <v>7.0000000000000007E-2</v>
      </c>
      <c r="F1508" s="418">
        <v>44214</v>
      </c>
      <c r="G1508" s="417" t="s">
        <v>2283</v>
      </c>
      <c r="I1508" s="379">
        <f t="shared" ca="1" si="144"/>
        <v>-357</v>
      </c>
      <c r="J1508" s="379">
        <f t="shared" ca="1" si="145"/>
        <v>-247</v>
      </c>
      <c r="K1508" s="391" t="str">
        <f t="shared" ca="1" si="146"/>
        <v>28,61</v>
      </c>
      <c r="L1508" s="379"/>
      <c r="O1508" s="379"/>
    </row>
    <row r="1509" spans="1:15">
      <c r="A1509" s="417" t="s">
        <v>2155</v>
      </c>
      <c r="B1509" s="417" t="s">
        <v>17747</v>
      </c>
      <c r="C1509" s="417" t="s">
        <v>2281</v>
      </c>
      <c r="D1509" s="417" t="s">
        <v>17748</v>
      </c>
      <c r="E1509" s="391">
        <v>0.01</v>
      </c>
      <c r="F1509" s="418">
        <v>44214</v>
      </c>
      <c r="G1509" s="417" t="s">
        <v>2286</v>
      </c>
      <c r="I1509" s="379">
        <f t="shared" ca="1" si="144"/>
        <v>-357</v>
      </c>
      <c r="J1509" s="379">
        <f t="shared" ca="1" si="145"/>
        <v>-247</v>
      </c>
      <c r="K1509" s="391" t="str">
        <f t="shared" ca="1" si="146"/>
        <v>28,86</v>
      </c>
      <c r="L1509" s="379"/>
      <c r="O1509" s="379"/>
    </row>
    <row r="1510" spans="1:15">
      <c r="A1510" s="417" t="s">
        <v>2155</v>
      </c>
      <c r="B1510" s="417" t="s">
        <v>7602</v>
      </c>
      <c r="C1510" s="417" t="s">
        <v>2281</v>
      </c>
      <c r="D1510" s="417" t="s">
        <v>16115</v>
      </c>
      <c r="E1510" s="391">
        <v>0.12</v>
      </c>
      <c r="F1510" s="418">
        <v>44214</v>
      </c>
      <c r="G1510" s="417" t="s">
        <v>2283</v>
      </c>
      <c r="I1510" s="379">
        <f t="shared" ca="1" si="144"/>
        <v>-357</v>
      </c>
      <c r="J1510" s="379">
        <f t="shared" ca="1" si="145"/>
        <v>-247</v>
      </c>
      <c r="K1510" s="391" t="str">
        <f t="shared" ca="1" si="146"/>
        <v>28,77</v>
      </c>
      <c r="L1510" s="379"/>
      <c r="O1510" s="379"/>
    </row>
    <row r="1511" spans="1:15">
      <c r="A1511" s="417" t="s">
        <v>2155</v>
      </c>
      <c r="B1511" s="417" t="s">
        <v>7603</v>
      </c>
      <c r="C1511" s="417" t="s">
        <v>2281</v>
      </c>
      <c r="D1511" s="417" t="s">
        <v>16116</v>
      </c>
      <c r="E1511" s="391">
        <v>0.09</v>
      </c>
      <c r="F1511" s="418">
        <v>44214</v>
      </c>
      <c r="G1511" s="417" t="s">
        <v>2286</v>
      </c>
      <c r="I1511" s="379">
        <f t="shared" ca="1" si="144"/>
        <v>-357</v>
      </c>
      <c r="J1511" s="379">
        <f t="shared" ca="1" si="145"/>
        <v>-247</v>
      </c>
      <c r="K1511" s="391" t="str">
        <f t="shared" ca="1" si="146"/>
        <v>29,02</v>
      </c>
      <c r="L1511" s="379"/>
      <c r="O1511" s="379"/>
    </row>
    <row r="1512" spans="1:15">
      <c r="A1512" s="417" t="s">
        <v>2155</v>
      </c>
      <c r="B1512" s="417" t="s">
        <v>9818</v>
      </c>
      <c r="C1512" s="417" t="s">
        <v>2281</v>
      </c>
      <c r="D1512" s="417" t="s">
        <v>16117</v>
      </c>
      <c r="E1512" s="391">
        <v>7.0000000000000007E-2</v>
      </c>
      <c r="F1512" s="418">
        <v>44214</v>
      </c>
      <c r="G1512" s="417" t="s">
        <v>2283</v>
      </c>
      <c r="I1512" s="379">
        <f t="shared" ca="1" si="144"/>
        <v>-357</v>
      </c>
      <c r="J1512" s="379">
        <f t="shared" ca="1" si="145"/>
        <v>-247</v>
      </c>
      <c r="K1512" s="391" t="str">
        <f t="shared" ca="1" si="146"/>
        <v>29,27</v>
      </c>
      <c r="L1512" s="379"/>
      <c r="O1512" s="379"/>
    </row>
    <row r="1513" spans="1:15">
      <c r="A1513" s="417" t="s">
        <v>2155</v>
      </c>
      <c r="B1513" s="417" t="s">
        <v>7604</v>
      </c>
      <c r="C1513" s="417" t="s">
        <v>2281</v>
      </c>
      <c r="D1513" s="417" t="s">
        <v>16118</v>
      </c>
      <c r="E1513" s="391">
        <v>0.05</v>
      </c>
      <c r="F1513" s="418">
        <v>44214</v>
      </c>
      <c r="G1513" s="417" t="s">
        <v>2286</v>
      </c>
      <c r="I1513" s="379">
        <f t="shared" ca="1" si="144"/>
        <v>-357</v>
      </c>
      <c r="J1513" s="379">
        <f t="shared" ca="1" si="145"/>
        <v>-247</v>
      </c>
      <c r="K1513" s="391" t="str">
        <f t="shared" ca="1" si="146"/>
        <v>29,52</v>
      </c>
      <c r="L1513" s="379"/>
      <c r="O1513" s="379"/>
    </row>
    <row r="1514" spans="1:15">
      <c r="A1514" s="417" t="s">
        <v>2155</v>
      </c>
      <c r="B1514" s="417" t="s">
        <v>9819</v>
      </c>
      <c r="C1514" s="417" t="s">
        <v>2281</v>
      </c>
      <c r="D1514" s="417" t="s">
        <v>13484</v>
      </c>
      <c r="E1514" s="391">
        <v>8.36</v>
      </c>
      <c r="F1514" s="418">
        <v>44214</v>
      </c>
      <c r="G1514" s="417" t="s">
        <v>2283</v>
      </c>
      <c r="I1514" s="379">
        <f t="shared" ca="1" si="144"/>
        <v>-357</v>
      </c>
      <c r="J1514" s="379">
        <f t="shared" ca="1" si="145"/>
        <v>-247</v>
      </c>
      <c r="K1514" s="391" t="str">
        <f t="shared" ca="1" si="146"/>
        <v>29,61</v>
      </c>
      <c r="L1514" s="379"/>
      <c r="O1514" s="379"/>
    </row>
    <row r="1515" spans="1:15">
      <c r="A1515" s="417" t="s">
        <v>2155</v>
      </c>
      <c r="B1515" s="417" t="s">
        <v>9820</v>
      </c>
      <c r="C1515" s="417" t="s">
        <v>2281</v>
      </c>
      <c r="D1515" s="417" t="s">
        <v>16119</v>
      </c>
      <c r="E1515" s="391">
        <v>0.01</v>
      </c>
      <c r="F1515" s="418">
        <v>44214</v>
      </c>
      <c r="G1515" s="417" t="s">
        <v>2286</v>
      </c>
      <c r="I1515" s="379">
        <f t="shared" ca="1" si="144"/>
        <v>-357</v>
      </c>
      <c r="J1515" s="379">
        <f t="shared" ca="1" si="145"/>
        <v>-247</v>
      </c>
      <c r="K1515" s="391" t="str">
        <f t="shared" ca="1" si="146"/>
        <v>29,86</v>
      </c>
      <c r="L1515" s="379"/>
      <c r="O1515" s="379"/>
    </row>
    <row r="1516" spans="1:15">
      <c r="A1516" s="417" t="s">
        <v>2155</v>
      </c>
      <c r="B1516" s="417" t="s">
        <v>7605</v>
      </c>
      <c r="C1516" s="417" t="s">
        <v>2281</v>
      </c>
      <c r="D1516" s="417" t="s">
        <v>16120</v>
      </c>
      <c r="E1516" s="391">
        <v>0.03</v>
      </c>
      <c r="F1516" s="418">
        <v>44214</v>
      </c>
      <c r="G1516" s="417" t="s">
        <v>2283</v>
      </c>
      <c r="I1516" s="379">
        <f t="shared" ca="1" si="144"/>
        <v>-357</v>
      </c>
      <c r="J1516" s="379">
        <f t="shared" ca="1" si="145"/>
        <v>-247</v>
      </c>
      <c r="K1516" s="391" t="str">
        <f t="shared" ca="1" si="146"/>
        <v>29,77</v>
      </c>
      <c r="L1516" s="379"/>
      <c r="O1516" s="379"/>
    </row>
    <row r="1517" spans="1:15">
      <c r="A1517" s="417" t="s">
        <v>2155</v>
      </c>
      <c r="B1517" s="417" t="s">
        <v>9821</v>
      </c>
      <c r="C1517" s="417" t="s">
        <v>2281</v>
      </c>
      <c r="D1517" s="417" t="s">
        <v>16121</v>
      </c>
      <c r="E1517" s="391">
        <v>0.01</v>
      </c>
      <c r="F1517" s="418">
        <v>44214</v>
      </c>
      <c r="G1517" s="417" t="s">
        <v>2283</v>
      </c>
      <c r="I1517" s="379">
        <f t="shared" ca="1" si="144"/>
        <v>-357</v>
      </c>
      <c r="J1517" s="379">
        <f t="shared" ca="1" si="145"/>
        <v>-247</v>
      </c>
      <c r="K1517" s="391" t="str">
        <f t="shared" ca="1" si="146"/>
        <v>30,11</v>
      </c>
      <c r="L1517" s="379"/>
      <c r="O1517" s="379"/>
    </row>
    <row r="1518" spans="1:15">
      <c r="A1518" s="417" t="s">
        <v>2155</v>
      </c>
      <c r="B1518" s="417" t="s">
        <v>9822</v>
      </c>
      <c r="C1518" s="417" t="s">
        <v>2281</v>
      </c>
      <c r="D1518" s="417" t="s">
        <v>16122</v>
      </c>
      <c r="E1518" s="391">
        <v>0.03</v>
      </c>
      <c r="F1518" s="418">
        <v>44214</v>
      </c>
      <c r="G1518" s="417" t="s">
        <v>2283</v>
      </c>
      <c r="I1518" s="379">
        <f t="shared" ca="1" si="144"/>
        <v>-357</v>
      </c>
      <c r="J1518" s="379">
        <f t="shared" ca="1" si="145"/>
        <v>-247</v>
      </c>
      <c r="K1518" s="391" t="str">
        <f t="shared" ca="1" si="146"/>
        <v>30,27</v>
      </c>
      <c r="L1518" s="379"/>
      <c r="O1518" s="379"/>
    </row>
    <row r="1519" spans="1:15">
      <c r="A1519" s="417" t="s">
        <v>2155</v>
      </c>
      <c r="B1519" s="417" t="s">
        <v>7606</v>
      </c>
      <c r="C1519" s="417" t="s">
        <v>2281</v>
      </c>
      <c r="D1519" s="417" t="s">
        <v>16123</v>
      </c>
      <c r="E1519" s="391">
        <v>0.03</v>
      </c>
      <c r="F1519" s="418">
        <v>44214</v>
      </c>
      <c r="G1519" s="417" t="s">
        <v>2286</v>
      </c>
      <c r="I1519" s="379">
        <f t="shared" ca="1" si="144"/>
        <v>-357</v>
      </c>
      <c r="J1519" s="379">
        <f t="shared" ca="1" si="145"/>
        <v>-247</v>
      </c>
      <c r="K1519" s="391" t="str">
        <f t="shared" ca="1" si="146"/>
        <v>30,52</v>
      </c>
      <c r="L1519" s="379"/>
      <c r="O1519" s="379"/>
    </row>
    <row r="1520" spans="1:15">
      <c r="A1520" s="417" t="s">
        <v>2155</v>
      </c>
      <c r="B1520" s="417" t="s">
        <v>6617</v>
      </c>
      <c r="C1520" s="417" t="s">
        <v>2281</v>
      </c>
      <c r="D1520" s="417" t="s">
        <v>16124</v>
      </c>
      <c r="E1520" s="391">
        <v>0.01</v>
      </c>
      <c r="F1520" s="418">
        <v>44214</v>
      </c>
      <c r="G1520" s="417" t="s">
        <v>2283</v>
      </c>
      <c r="I1520" s="379">
        <f t="shared" ca="1" si="144"/>
        <v>-357</v>
      </c>
      <c r="J1520" s="379">
        <f t="shared" ca="1" si="145"/>
        <v>-247</v>
      </c>
      <c r="K1520" s="391" t="str">
        <f t="shared" ca="1" si="146"/>
        <v>30,77</v>
      </c>
      <c r="L1520" s="379"/>
      <c r="O1520" s="379"/>
    </row>
    <row r="1521" spans="1:15">
      <c r="A1521" s="417" t="s">
        <v>2155</v>
      </c>
      <c r="B1521" s="417" t="s">
        <v>9823</v>
      </c>
      <c r="C1521" s="417" t="s">
        <v>2281</v>
      </c>
      <c r="D1521" s="417" t="s">
        <v>16125</v>
      </c>
      <c r="E1521" s="391">
        <v>0.02</v>
      </c>
      <c r="F1521" s="418">
        <v>44214</v>
      </c>
      <c r="G1521" s="417" t="s">
        <v>2286</v>
      </c>
      <c r="I1521" s="379">
        <f t="shared" ca="1" si="144"/>
        <v>-357</v>
      </c>
      <c r="J1521" s="379">
        <f t="shared" ca="1" si="145"/>
        <v>-247</v>
      </c>
      <c r="K1521" s="391" t="str">
        <f t="shared" ca="1" si="146"/>
        <v>31,02</v>
      </c>
      <c r="L1521" s="379"/>
      <c r="O1521" s="379"/>
    </row>
    <row r="1522" spans="1:15">
      <c r="A1522" s="417" t="s">
        <v>2155</v>
      </c>
      <c r="B1522" s="417" t="s">
        <v>7607</v>
      </c>
      <c r="C1522" s="417" t="s">
        <v>2281</v>
      </c>
      <c r="D1522" s="417" t="s">
        <v>16126</v>
      </c>
      <c r="E1522" s="391">
        <v>0.03</v>
      </c>
      <c r="F1522" s="418">
        <v>44214</v>
      </c>
      <c r="G1522" s="417" t="s">
        <v>2283</v>
      </c>
      <c r="I1522" s="379">
        <f t="shared" ca="1" si="144"/>
        <v>-357</v>
      </c>
      <c r="J1522" s="379">
        <f t="shared" ca="1" si="145"/>
        <v>-247</v>
      </c>
      <c r="K1522" s="391" t="str">
        <f t="shared" ca="1" si="146"/>
        <v>31,27</v>
      </c>
      <c r="L1522" s="379"/>
      <c r="O1522" s="379"/>
    </row>
    <row r="1523" spans="1:15">
      <c r="A1523" s="417" t="s">
        <v>2155</v>
      </c>
      <c r="B1523" s="417" t="s">
        <v>9824</v>
      </c>
      <c r="C1523" s="417" t="s">
        <v>2281</v>
      </c>
      <c r="D1523" s="417" t="s">
        <v>16127</v>
      </c>
      <c r="E1523" s="391">
        <v>0.03</v>
      </c>
      <c r="F1523" s="418">
        <v>44214</v>
      </c>
      <c r="G1523" s="417" t="s">
        <v>2286</v>
      </c>
      <c r="I1523" s="379">
        <f t="shared" ca="1" si="144"/>
        <v>-357</v>
      </c>
      <c r="J1523" s="379">
        <f t="shared" ca="1" si="145"/>
        <v>-247</v>
      </c>
      <c r="K1523" s="391" t="str">
        <f t="shared" ca="1" si="146"/>
        <v>31,52</v>
      </c>
      <c r="L1523" s="379"/>
      <c r="O1523" s="379"/>
    </row>
    <row r="1524" spans="1:15">
      <c r="A1524" s="417" t="s">
        <v>2155</v>
      </c>
      <c r="B1524" s="417" t="s">
        <v>9825</v>
      </c>
      <c r="C1524" s="417" t="s">
        <v>2281</v>
      </c>
      <c r="D1524" s="417" t="s">
        <v>16128</v>
      </c>
      <c r="E1524" s="391">
        <v>0.02</v>
      </c>
      <c r="F1524" s="418">
        <v>44214</v>
      </c>
      <c r="G1524" s="417" t="s">
        <v>2283</v>
      </c>
      <c r="I1524" s="379">
        <f t="shared" ca="1" si="144"/>
        <v>-357</v>
      </c>
      <c r="J1524" s="379">
        <f t="shared" ca="1" si="145"/>
        <v>-247</v>
      </c>
      <c r="K1524" s="391" t="str">
        <f t="shared" ca="1" si="146"/>
        <v>32,08</v>
      </c>
      <c r="L1524" s="379"/>
      <c r="O1524" s="379"/>
    </row>
    <row r="1525" spans="1:15">
      <c r="A1525" s="417" t="s">
        <v>2155</v>
      </c>
      <c r="B1525" s="417" t="s">
        <v>2703</v>
      </c>
      <c r="C1525" s="417" t="s">
        <v>2281</v>
      </c>
      <c r="D1525" s="417" t="s">
        <v>16129</v>
      </c>
      <c r="E1525" s="391">
        <v>0.04</v>
      </c>
      <c r="F1525" s="418">
        <v>44214</v>
      </c>
      <c r="G1525" s="417" t="s">
        <v>2286</v>
      </c>
      <c r="I1525" s="379">
        <f t="shared" ca="1" si="144"/>
        <v>-357</v>
      </c>
      <c r="J1525" s="379">
        <f t="shared" ca="1" si="145"/>
        <v>-247</v>
      </c>
      <c r="K1525" s="391" t="str">
        <f t="shared" ca="1" si="146"/>
        <v>30,02</v>
      </c>
      <c r="L1525" s="379"/>
      <c r="O1525" s="379"/>
    </row>
    <row r="1526" spans="1:15">
      <c r="A1526" s="417" t="s">
        <v>2155</v>
      </c>
      <c r="B1526" s="417" t="s">
        <v>2704</v>
      </c>
      <c r="C1526" s="417" t="s">
        <v>2281</v>
      </c>
      <c r="D1526" s="417" t="s">
        <v>16130</v>
      </c>
      <c r="E1526" s="391">
        <v>0.01</v>
      </c>
      <c r="F1526" s="418">
        <v>44214</v>
      </c>
      <c r="G1526" s="417" t="s">
        <v>2283</v>
      </c>
      <c r="I1526" s="379">
        <f t="shared" ca="1" si="144"/>
        <v>-357</v>
      </c>
      <c r="J1526" s="379">
        <f t="shared" ca="1" si="145"/>
        <v>-247</v>
      </c>
      <c r="K1526" s="391" t="str">
        <f t="shared" ca="1" si="146"/>
        <v>35,27</v>
      </c>
      <c r="L1526" s="379"/>
      <c r="O1526" s="379"/>
    </row>
    <row r="1527" spans="1:15">
      <c r="A1527" s="417" t="s">
        <v>2155</v>
      </c>
      <c r="B1527" s="417" t="s">
        <v>2705</v>
      </c>
      <c r="C1527" s="417" t="s">
        <v>2281</v>
      </c>
      <c r="D1527" s="417" t="s">
        <v>16131</v>
      </c>
      <c r="E1527" s="391">
        <v>0.02</v>
      </c>
      <c r="F1527" s="418">
        <v>44214</v>
      </c>
      <c r="G1527" s="417" t="s">
        <v>2286</v>
      </c>
      <c r="I1527" s="379">
        <f t="shared" ca="1" si="144"/>
        <v>-357</v>
      </c>
      <c r="J1527" s="379">
        <f t="shared" ca="1" si="145"/>
        <v>-247</v>
      </c>
      <c r="K1527" s="391" t="str">
        <f t="shared" ca="1" si="146"/>
        <v>31,83</v>
      </c>
      <c r="L1527" s="379"/>
      <c r="O1527" s="379"/>
    </row>
    <row r="1528" spans="1:15">
      <c r="A1528" s="417" t="s">
        <v>2155</v>
      </c>
      <c r="B1528" s="417" t="s">
        <v>2706</v>
      </c>
      <c r="C1528" s="417" t="s">
        <v>2281</v>
      </c>
      <c r="D1528" s="417" t="s">
        <v>16132</v>
      </c>
      <c r="E1528" s="391">
        <v>0.01</v>
      </c>
      <c r="F1528" s="418">
        <v>44214</v>
      </c>
      <c r="G1528" s="417" t="s">
        <v>2286</v>
      </c>
      <c r="I1528" s="379">
        <f t="shared" ca="1" si="144"/>
        <v>-357</v>
      </c>
      <c r="J1528" s="379">
        <f t="shared" ca="1" si="145"/>
        <v>-247</v>
      </c>
      <c r="K1528" s="391" t="str">
        <f t="shared" ca="1" si="146"/>
        <v>38,65</v>
      </c>
      <c r="L1528" s="379"/>
      <c r="O1528" s="379"/>
    </row>
    <row r="1529" spans="1:15">
      <c r="A1529" s="417" t="s">
        <v>2155</v>
      </c>
      <c r="B1529" s="417" t="s">
        <v>6618</v>
      </c>
      <c r="C1529" s="417" t="s">
        <v>2281</v>
      </c>
      <c r="D1529" s="417" t="s">
        <v>16133</v>
      </c>
      <c r="E1529" s="391">
        <v>0.01</v>
      </c>
      <c r="F1529" s="418">
        <v>44214</v>
      </c>
      <c r="G1529" s="417" t="s">
        <v>2286</v>
      </c>
      <c r="I1529" s="379">
        <f t="shared" ca="1" si="144"/>
        <v>-357</v>
      </c>
      <c r="J1529" s="379">
        <f t="shared" ca="1" si="145"/>
        <v>-247</v>
      </c>
      <c r="K1529" s="391" t="str">
        <f t="shared" ca="1" si="146"/>
        <v>44,65</v>
      </c>
      <c r="L1529" s="379"/>
      <c r="O1529" s="379"/>
    </row>
    <row r="1530" spans="1:15">
      <c r="A1530" s="417" t="s">
        <v>2155</v>
      </c>
      <c r="B1530" s="417" t="s">
        <v>2707</v>
      </c>
      <c r="C1530" s="417" t="s">
        <v>2281</v>
      </c>
      <c r="D1530" s="417" t="s">
        <v>16134</v>
      </c>
      <c r="E1530" s="391">
        <v>0.01</v>
      </c>
      <c r="F1530" s="418">
        <v>44214</v>
      </c>
      <c r="G1530" s="417" t="s">
        <v>2283</v>
      </c>
      <c r="I1530" s="379">
        <f t="shared" ca="1" si="144"/>
        <v>-357</v>
      </c>
      <c r="J1530" s="379">
        <f t="shared" ca="1" si="145"/>
        <v>-247</v>
      </c>
      <c r="K1530" s="391" t="str">
        <f t="shared" ca="1" si="146"/>
        <v>32,52</v>
      </c>
      <c r="L1530" s="379"/>
      <c r="O1530" s="379"/>
    </row>
    <row r="1531" spans="1:15">
      <c r="A1531" s="417" t="s">
        <v>2155</v>
      </c>
      <c r="B1531" s="417" t="s">
        <v>7608</v>
      </c>
      <c r="C1531" s="417" t="s">
        <v>2281</v>
      </c>
      <c r="D1531" s="417" t="s">
        <v>16135</v>
      </c>
      <c r="E1531" s="391">
        <v>20.5</v>
      </c>
      <c r="F1531" s="418">
        <v>44249</v>
      </c>
      <c r="G1531" s="417" t="s">
        <v>2283</v>
      </c>
      <c r="I1531" s="379">
        <f t="shared" ca="1" si="144"/>
        <v>-322</v>
      </c>
      <c r="J1531" s="379">
        <f t="shared" ca="1" si="145"/>
        <v>-224</v>
      </c>
      <c r="K1531" s="391" t="str">
        <f t="shared" ca="1" si="146"/>
        <v>17,53</v>
      </c>
      <c r="L1531" s="379"/>
      <c r="O1531" s="379"/>
    </row>
    <row r="1532" spans="1:15">
      <c r="A1532" s="417" t="s">
        <v>2155</v>
      </c>
      <c r="B1532" s="417" t="s">
        <v>2708</v>
      </c>
      <c r="C1532" s="417" t="s">
        <v>2281</v>
      </c>
      <c r="D1532" s="417" t="s">
        <v>16136</v>
      </c>
      <c r="E1532" s="391">
        <v>7.8</v>
      </c>
      <c r="F1532" s="418">
        <v>44249</v>
      </c>
      <c r="G1532" s="417" t="s">
        <v>2283</v>
      </c>
      <c r="I1532" s="379">
        <f t="shared" ca="1" si="144"/>
        <v>-322</v>
      </c>
      <c r="J1532" s="379">
        <f t="shared" ca="1" si="145"/>
        <v>-224</v>
      </c>
      <c r="K1532" s="391" t="str">
        <f t="shared" ca="1" si="146"/>
        <v>20,03</v>
      </c>
      <c r="L1532" s="379"/>
      <c r="O1532" s="379"/>
    </row>
    <row r="1533" spans="1:15">
      <c r="A1533" s="417" t="s">
        <v>2155</v>
      </c>
      <c r="B1533" s="417" t="s">
        <v>2709</v>
      </c>
      <c r="C1533" s="417" t="s">
        <v>2281</v>
      </c>
      <c r="D1533" s="417" t="s">
        <v>9954</v>
      </c>
      <c r="E1533" s="391">
        <v>7.07</v>
      </c>
      <c r="F1533" s="418">
        <v>44249</v>
      </c>
      <c r="G1533" s="417" t="s">
        <v>2283</v>
      </c>
      <c r="I1533" s="379">
        <f t="shared" ca="1" si="144"/>
        <v>-322</v>
      </c>
      <c r="J1533" s="379">
        <f t="shared" ca="1" si="145"/>
        <v>-224</v>
      </c>
      <c r="K1533" s="391" t="str">
        <f t="shared" ca="1" si="146"/>
        <v>19,53</v>
      </c>
      <c r="L1533" s="379"/>
      <c r="O1533" s="379"/>
    </row>
    <row r="1534" spans="1:15">
      <c r="A1534" s="417" t="s">
        <v>2155</v>
      </c>
      <c r="B1534" s="417" t="s">
        <v>16805</v>
      </c>
      <c r="C1534" s="417" t="s">
        <v>2281</v>
      </c>
      <c r="D1534" s="417" t="s">
        <v>3650</v>
      </c>
      <c r="E1534" s="391">
        <v>4.75</v>
      </c>
      <c r="F1534" s="418">
        <v>44249</v>
      </c>
      <c r="G1534" s="417" t="s">
        <v>2283</v>
      </c>
      <c r="I1534" s="379">
        <f t="shared" ca="1" si="144"/>
        <v>-322</v>
      </c>
      <c r="J1534" s="379">
        <f t="shared" ca="1" si="145"/>
        <v>-224</v>
      </c>
      <c r="K1534" s="391" t="str">
        <f t="shared" ca="1" si="146"/>
        <v>19,16</v>
      </c>
      <c r="L1534" s="379"/>
      <c r="O1534" s="379"/>
    </row>
    <row r="1535" spans="1:15">
      <c r="A1535" s="417" t="s">
        <v>2155</v>
      </c>
      <c r="B1535" s="417" t="s">
        <v>9828</v>
      </c>
      <c r="C1535" s="417" t="s">
        <v>2281</v>
      </c>
      <c r="D1535" s="417" t="s">
        <v>5158</v>
      </c>
      <c r="E1535" s="391">
        <v>3.3</v>
      </c>
      <c r="F1535" s="418">
        <v>44249</v>
      </c>
      <c r="G1535" s="417" t="s">
        <v>2283</v>
      </c>
      <c r="I1535" s="379">
        <f t="shared" ca="1" si="144"/>
        <v>-322</v>
      </c>
      <c r="J1535" s="379">
        <f t="shared" ca="1" si="145"/>
        <v>-224</v>
      </c>
      <c r="K1535" s="391" t="str">
        <f t="shared" ca="1" si="146"/>
        <v>19,66</v>
      </c>
      <c r="L1535" s="379"/>
      <c r="O1535" s="379"/>
    </row>
    <row r="1536" spans="1:15">
      <c r="A1536" s="417" t="s">
        <v>2155</v>
      </c>
      <c r="B1536" s="417" t="s">
        <v>7609</v>
      </c>
      <c r="C1536" s="417" t="s">
        <v>2281</v>
      </c>
      <c r="D1536" s="417" t="s">
        <v>16137</v>
      </c>
      <c r="E1536" s="391">
        <v>6.64</v>
      </c>
      <c r="F1536" s="418">
        <v>44249</v>
      </c>
      <c r="G1536" s="417" t="s">
        <v>2283</v>
      </c>
      <c r="I1536" s="379">
        <f t="shared" ca="1" si="144"/>
        <v>-322</v>
      </c>
      <c r="J1536" s="379">
        <f t="shared" ca="1" si="145"/>
        <v>-224</v>
      </c>
      <c r="K1536" s="391" t="str">
        <f t="shared" ca="1" si="146"/>
        <v>20,53</v>
      </c>
      <c r="L1536" s="379"/>
      <c r="O1536" s="379"/>
    </row>
    <row r="1537" spans="1:15">
      <c r="A1537" s="417" t="s">
        <v>2155</v>
      </c>
      <c r="B1537" s="417" t="s">
        <v>18247</v>
      </c>
      <c r="C1537" s="417" t="s">
        <v>2281</v>
      </c>
      <c r="D1537" s="417" t="s">
        <v>16227</v>
      </c>
      <c r="E1537" s="391">
        <v>5.6</v>
      </c>
      <c r="F1537" s="418">
        <v>44249</v>
      </c>
      <c r="G1537" s="417" t="s">
        <v>2286</v>
      </c>
      <c r="I1537" s="379">
        <f t="shared" ca="1" si="144"/>
        <v>-322</v>
      </c>
      <c r="J1537" s="379">
        <f t="shared" ca="1" si="145"/>
        <v>-224</v>
      </c>
      <c r="K1537" s="391" t="str">
        <f t="shared" ca="1" si="146"/>
        <v>21,78</v>
      </c>
      <c r="L1537" s="379"/>
      <c r="O1537" s="379"/>
    </row>
    <row r="1538" spans="1:15">
      <c r="A1538" s="417" t="s">
        <v>2155</v>
      </c>
      <c r="B1538" s="417" t="s">
        <v>16806</v>
      </c>
      <c r="C1538" s="417" t="s">
        <v>2281</v>
      </c>
      <c r="D1538" s="417" t="s">
        <v>5159</v>
      </c>
      <c r="E1538" s="391">
        <v>3.77</v>
      </c>
      <c r="F1538" s="418">
        <v>44249</v>
      </c>
      <c r="G1538" s="417" t="s">
        <v>2283</v>
      </c>
      <c r="I1538" s="379">
        <f t="shared" ca="1" si="144"/>
        <v>-322</v>
      </c>
      <c r="J1538" s="379">
        <f t="shared" ca="1" si="145"/>
        <v>-224</v>
      </c>
      <c r="K1538" s="391" t="str">
        <f t="shared" ca="1" si="146"/>
        <v>20,16</v>
      </c>
      <c r="L1538" s="379"/>
      <c r="O1538" s="379"/>
    </row>
    <row r="1539" spans="1:15">
      <c r="A1539" s="417" t="s">
        <v>2155</v>
      </c>
      <c r="B1539" s="417" t="s">
        <v>6619</v>
      </c>
      <c r="C1539" s="417" t="s">
        <v>2281</v>
      </c>
      <c r="D1539" s="417" t="s">
        <v>16138</v>
      </c>
      <c r="E1539" s="391">
        <v>7.05</v>
      </c>
      <c r="F1539" s="418">
        <v>44249</v>
      </c>
      <c r="G1539" s="417" t="s">
        <v>2286</v>
      </c>
      <c r="I1539" s="379">
        <f t="shared" ca="1" si="144"/>
        <v>-322</v>
      </c>
      <c r="J1539" s="379">
        <f t="shared" ca="1" si="145"/>
        <v>-224</v>
      </c>
      <c r="K1539" s="391" t="str">
        <f t="shared" ca="1" si="146"/>
        <v>20,28</v>
      </c>
      <c r="L1539" s="379"/>
      <c r="O1539" s="379"/>
    </row>
    <row r="1540" spans="1:15">
      <c r="A1540" s="417" t="s">
        <v>2155</v>
      </c>
      <c r="B1540" s="417" t="s">
        <v>18248</v>
      </c>
      <c r="C1540" s="417" t="s">
        <v>2281</v>
      </c>
      <c r="D1540" s="417" t="s">
        <v>16228</v>
      </c>
      <c r="E1540" s="391">
        <v>6.2</v>
      </c>
      <c r="F1540" s="418">
        <v>44249</v>
      </c>
      <c r="G1540" s="417" t="s">
        <v>2283</v>
      </c>
      <c r="I1540" s="379">
        <f t="shared" ca="1" si="144"/>
        <v>-322</v>
      </c>
      <c r="J1540" s="379">
        <f t="shared" ca="1" si="145"/>
        <v>-224</v>
      </c>
      <c r="K1540" s="391" t="str">
        <f t="shared" ca="1" si="146"/>
        <v>21,03</v>
      </c>
      <c r="L1540" s="379"/>
      <c r="O1540" s="379"/>
    </row>
    <row r="1541" spans="1:15">
      <c r="A1541" s="417" t="s">
        <v>2155</v>
      </c>
      <c r="B1541" s="417" t="s">
        <v>9831</v>
      </c>
      <c r="C1541" s="417" t="s">
        <v>2281</v>
      </c>
      <c r="D1541" s="417" t="s">
        <v>16139</v>
      </c>
      <c r="E1541" s="391">
        <v>6.42</v>
      </c>
      <c r="F1541" s="418">
        <v>44249</v>
      </c>
      <c r="G1541" s="417" t="s">
        <v>2286</v>
      </c>
      <c r="I1541" s="379">
        <f t="shared" ca="1" si="144"/>
        <v>-322</v>
      </c>
      <c r="J1541" s="379">
        <f t="shared" ca="1" si="145"/>
        <v>-224</v>
      </c>
      <c r="K1541" s="391" t="str">
        <f t="shared" ca="1" si="146"/>
        <v>20,78</v>
      </c>
      <c r="L1541" s="379"/>
      <c r="O1541" s="379"/>
    </row>
    <row r="1542" spans="1:15">
      <c r="A1542" s="417" t="s">
        <v>2155</v>
      </c>
      <c r="B1542" s="417" t="s">
        <v>7610</v>
      </c>
      <c r="C1542" s="417" t="s">
        <v>2281</v>
      </c>
      <c r="D1542" s="417" t="s">
        <v>16140</v>
      </c>
      <c r="E1542" s="391">
        <v>3.61</v>
      </c>
      <c r="F1542" s="418">
        <v>44249</v>
      </c>
      <c r="G1542" s="417" t="s">
        <v>2283</v>
      </c>
      <c r="I1542" s="379">
        <f t="shared" ca="1" si="144"/>
        <v>-322</v>
      </c>
      <c r="J1542" s="379">
        <f t="shared" ca="1" si="145"/>
        <v>-224</v>
      </c>
      <c r="K1542" s="391" t="str">
        <f t="shared" ca="1" si="146"/>
        <v>22,53</v>
      </c>
      <c r="L1542" s="379"/>
      <c r="O1542" s="379"/>
    </row>
    <row r="1543" spans="1:15">
      <c r="A1543" s="417" t="s">
        <v>2155</v>
      </c>
      <c r="B1543" s="417" t="s">
        <v>18249</v>
      </c>
      <c r="C1543" s="417" t="s">
        <v>2281</v>
      </c>
      <c r="D1543" s="417" t="s">
        <v>16229</v>
      </c>
      <c r="E1543" s="391">
        <v>5.98</v>
      </c>
      <c r="F1543" s="418">
        <v>44249</v>
      </c>
      <c r="G1543" s="417" t="s">
        <v>2286</v>
      </c>
      <c r="I1543" s="379">
        <f t="shared" ca="1" si="144"/>
        <v>-322</v>
      </c>
      <c r="J1543" s="379">
        <f t="shared" ca="1" si="145"/>
        <v>-224</v>
      </c>
      <c r="K1543" s="391" t="str">
        <f t="shared" ca="1" si="146"/>
        <v>21,28</v>
      </c>
      <c r="L1543" s="379"/>
      <c r="O1543" s="379"/>
    </row>
    <row r="1544" spans="1:15">
      <c r="A1544" s="417" t="s">
        <v>2155</v>
      </c>
      <c r="B1544" s="417" t="s">
        <v>9834</v>
      </c>
      <c r="C1544" s="417" t="s">
        <v>2281</v>
      </c>
      <c r="D1544" s="417" t="s">
        <v>16141</v>
      </c>
      <c r="E1544" s="391">
        <v>5.0999999999999996</v>
      </c>
      <c r="F1544" s="418">
        <v>44249</v>
      </c>
      <c r="G1544" s="417" t="s">
        <v>2286</v>
      </c>
      <c r="I1544" s="379">
        <f t="shared" ca="1" si="144"/>
        <v>-322</v>
      </c>
      <c r="J1544" s="379">
        <f t="shared" ca="1" si="145"/>
        <v>-224</v>
      </c>
      <c r="K1544" s="391" t="str">
        <f t="shared" ca="1" si="146"/>
        <v>22,78</v>
      </c>
      <c r="L1544" s="379"/>
      <c r="O1544" s="379"/>
    </row>
    <row r="1545" spans="1:15">
      <c r="A1545" s="417" t="s">
        <v>2155</v>
      </c>
      <c r="B1545" s="417" t="s">
        <v>7611</v>
      </c>
      <c r="C1545" s="417" t="s">
        <v>2281</v>
      </c>
      <c r="D1545" s="417" t="s">
        <v>10064</v>
      </c>
      <c r="E1545" s="391">
        <v>3.49</v>
      </c>
      <c r="F1545" s="418">
        <v>44249</v>
      </c>
      <c r="G1545" s="417" t="s">
        <v>2283</v>
      </c>
      <c r="I1545" s="379">
        <f t="shared" ca="1" si="144"/>
        <v>-322</v>
      </c>
      <c r="J1545" s="379">
        <f t="shared" ca="1" si="145"/>
        <v>-224</v>
      </c>
      <c r="K1545" s="391" t="str">
        <f t="shared" ca="1" si="146"/>
        <v>21,53</v>
      </c>
      <c r="L1545" s="379"/>
      <c r="O1545" s="379"/>
    </row>
    <row r="1546" spans="1:15">
      <c r="A1546" s="417" t="s">
        <v>2155</v>
      </c>
      <c r="B1546" s="417" t="s">
        <v>9837</v>
      </c>
      <c r="C1546" s="417" t="s">
        <v>2281</v>
      </c>
      <c r="D1546" s="417" t="s">
        <v>7136</v>
      </c>
      <c r="E1546" s="391">
        <v>1.94</v>
      </c>
      <c r="F1546" s="418">
        <v>44249</v>
      </c>
      <c r="G1546" s="417" t="s">
        <v>2283</v>
      </c>
      <c r="I1546" s="379">
        <f t="shared" ref="I1546:I1609" ca="1" si="147">IF(F1546&lt;&gt;"",F1546-$I$199,"")</f>
        <v>-322</v>
      </c>
      <c r="J1546" s="379">
        <f t="shared" ref="J1546:J1609" ca="1" si="148">IF(I1546&lt;&gt;"",NETWORKDAYS($I$199,F1546-1,$N$201:$N$224),"")</f>
        <v>-224</v>
      </c>
      <c r="K1546" s="391" t="str">
        <f t="shared" ref="K1546:K1609" ca="1" si="149">IF(I1546&lt;&gt;"",RIGHT(D1546,LEN(D1546)-FIND(" ",D1546)),"")</f>
        <v>21,66</v>
      </c>
      <c r="L1546" s="379"/>
      <c r="O1546" s="379"/>
    </row>
    <row r="1547" spans="1:15">
      <c r="A1547" s="417" t="s">
        <v>2155</v>
      </c>
      <c r="B1547" s="417" t="s">
        <v>9838</v>
      </c>
      <c r="C1547" s="417" t="s">
        <v>2281</v>
      </c>
      <c r="D1547" s="417" t="s">
        <v>9937</v>
      </c>
      <c r="E1547" s="391">
        <v>5</v>
      </c>
      <c r="F1547" s="418">
        <v>44249</v>
      </c>
      <c r="G1547" s="417" t="s">
        <v>2286</v>
      </c>
      <c r="I1547" s="379">
        <f t="shared" ca="1" si="147"/>
        <v>-322</v>
      </c>
      <c r="J1547" s="379">
        <f t="shared" ca="1" si="148"/>
        <v>-224</v>
      </c>
      <c r="K1547" s="391" t="str">
        <f t="shared" ca="1" si="149"/>
        <v>22,28</v>
      </c>
      <c r="L1547" s="379"/>
      <c r="O1547" s="379"/>
    </row>
    <row r="1548" spans="1:15">
      <c r="A1548" s="417" t="s">
        <v>2155</v>
      </c>
      <c r="B1548" s="417" t="s">
        <v>16807</v>
      </c>
      <c r="C1548" s="417" t="s">
        <v>2281</v>
      </c>
      <c r="D1548" s="417" t="s">
        <v>16230</v>
      </c>
      <c r="E1548" s="391">
        <v>5.8</v>
      </c>
      <c r="F1548" s="418">
        <v>44249</v>
      </c>
      <c r="G1548" s="417" t="s">
        <v>2283</v>
      </c>
      <c r="I1548" s="379">
        <f t="shared" ca="1" si="147"/>
        <v>-322</v>
      </c>
      <c r="J1548" s="379">
        <f t="shared" ca="1" si="148"/>
        <v>-224</v>
      </c>
      <c r="K1548" s="391" t="str">
        <f t="shared" ca="1" si="149"/>
        <v>22,03</v>
      </c>
      <c r="L1548" s="379"/>
      <c r="O1548" s="379"/>
    </row>
    <row r="1549" spans="1:15">
      <c r="A1549" s="417" t="s">
        <v>2155</v>
      </c>
      <c r="B1549" s="417" t="s">
        <v>9840</v>
      </c>
      <c r="C1549" s="417" t="s">
        <v>2281</v>
      </c>
      <c r="D1549" s="417" t="s">
        <v>16142</v>
      </c>
      <c r="E1549" s="391">
        <v>4.22</v>
      </c>
      <c r="F1549" s="418">
        <v>44249</v>
      </c>
      <c r="G1549" s="417" t="s">
        <v>2283</v>
      </c>
      <c r="I1549" s="379">
        <f t="shared" ca="1" si="147"/>
        <v>-322</v>
      </c>
      <c r="J1549" s="379">
        <f t="shared" ca="1" si="148"/>
        <v>-224</v>
      </c>
      <c r="K1549" s="391" t="str">
        <f t="shared" ca="1" si="149"/>
        <v>23,03</v>
      </c>
      <c r="L1549" s="379"/>
      <c r="O1549" s="379"/>
    </row>
    <row r="1550" spans="1:15">
      <c r="A1550" s="417" t="s">
        <v>2155</v>
      </c>
      <c r="B1550" s="417" t="s">
        <v>9842</v>
      </c>
      <c r="C1550" s="417" t="s">
        <v>2281</v>
      </c>
      <c r="D1550" s="417" t="s">
        <v>16143</v>
      </c>
      <c r="E1550" s="391">
        <v>25</v>
      </c>
      <c r="F1550" s="418">
        <v>44249</v>
      </c>
      <c r="G1550" s="417" t="s">
        <v>2286</v>
      </c>
      <c r="I1550" s="379">
        <f t="shared" ca="1" si="147"/>
        <v>-322</v>
      </c>
      <c r="J1550" s="379">
        <f t="shared" ca="1" si="148"/>
        <v>-224</v>
      </c>
      <c r="K1550" s="391" t="str">
        <f t="shared" ca="1" si="149"/>
        <v>22,41</v>
      </c>
      <c r="L1550" s="379"/>
      <c r="O1550" s="379"/>
    </row>
    <row r="1551" spans="1:15">
      <c r="A1551" s="417" t="s">
        <v>2155</v>
      </c>
      <c r="B1551" s="417" t="s">
        <v>9843</v>
      </c>
      <c r="C1551" s="417" t="s">
        <v>2281</v>
      </c>
      <c r="D1551" s="417" t="s">
        <v>8603</v>
      </c>
      <c r="E1551" s="391">
        <v>2.3199999999999998</v>
      </c>
      <c r="F1551" s="418">
        <v>44249</v>
      </c>
      <c r="G1551" s="417" t="s">
        <v>2283</v>
      </c>
      <c r="I1551" s="379">
        <f t="shared" ca="1" si="147"/>
        <v>-322</v>
      </c>
      <c r="J1551" s="379">
        <f t="shared" ca="1" si="148"/>
        <v>-224</v>
      </c>
      <c r="K1551" s="391" t="str">
        <f t="shared" ca="1" si="149"/>
        <v>22,66</v>
      </c>
      <c r="L1551" s="379"/>
      <c r="O1551" s="379"/>
    </row>
    <row r="1552" spans="1:15">
      <c r="A1552" s="417" t="s">
        <v>2155</v>
      </c>
      <c r="B1552" s="417" t="s">
        <v>2710</v>
      </c>
      <c r="C1552" s="417" t="s">
        <v>2281</v>
      </c>
      <c r="D1552" s="417" t="s">
        <v>16144</v>
      </c>
      <c r="E1552" s="391">
        <v>4</v>
      </c>
      <c r="F1552" s="418">
        <v>44249</v>
      </c>
      <c r="G1552" s="417" t="s">
        <v>2283</v>
      </c>
      <c r="I1552" s="379">
        <f t="shared" ca="1" si="147"/>
        <v>-322</v>
      </c>
      <c r="J1552" s="379">
        <f t="shared" ca="1" si="148"/>
        <v>-224</v>
      </c>
      <c r="K1552" s="391" t="str">
        <f t="shared" ca="1" si="149"/>
        <v>23,53</v>
      </c>
      <c r="L1552" s="379"/>
      <c r="O1552" s="379"/>
    </row>
    <row r="1553" spans="1:15">
      <c r="A1553" s="417" t="s">
        <v>2155</v>
      </c>
      <c r="B1553" s="417" t="s">
        <v>2711</v>
      </c>
      <c r="C1553" s="417" t="s">
        <v>2281</v>
      </c>
      <c r="D1553" s="417" t="s">
        <v>16145</v>
      </c>
      <c r="E1553" s="391">
        <v>3.11</v>
      </c>
      <c r="F1553" s="418">
        <v>44249</v>
      </c>
      <c r="G1553" s="417" t="s">
        <v>2283</v>
      </c>
      <c r="I1553" s="379">
        <f t="shared" ca="1" si="147"/>
        <v>-322</v>
      </c>
      <c r="J1553" s="379">
        <f t="shared" ca="1" si="148"/>
        <v>-224</v>
      </c>
      <c r="K1553" s="391" t="str">
        <f t="shared" ca="1" si="149"/>
        <v>24,03</v>
      </c>
      <c r="L1553" s="379"/>
      <c r="O1553" s="379"/>
    </row>
    <row r="1554" spans="1:15">
      <c r="A1554" s="417" t="s">
        <v>2155</v>
      </c>
      <c r="B1554" s="417" t="s">
        <v>18250</v>
      </c>
      <c r="C1554" s="417" t="s">
        <v>2281</v>
      </c>
      <c r="D1554" s="417" t="s">
        <v>7133</v>
      </c>
      <c r="E1554" s="391">
        <v>1.74</v>
      </c>
      <c r="F1554" s="418">
        <v>44249</v>
      </c>
      <c r="G1554" s="417" t="s">
        <v>2283</v>
      </c>
      <c r="I1554" s="379">
        <f t="shared" ca="1" si="147"/>
        <v>-322</v>
      </c>
      <c r="J1554" s="379">
        <f t="shared" ca="1" si="148"/>
        <v>-224</v>
      </c>
      <c r="K1554" s="391" t="str">
        <f t="shared" ca="1" si="149"/>
        <v>23,16</v>
      </c>
      <c r="L1554" s="379"/>
      <c r="O1554" s="379"/>
    </row>
    <row r="1555" spans="1:15">
      <c r="A1555" s="417" t="s">
        <v>2155</v>
      </c>
      <c r="B1555" s="417" t="s">
        <v>9846</v>
      </c>
      <c r="C1555" s="417" t="s">
        <v>2281</v>
      </c>
      <c r="D1555" s="417" t="s">
        <v>10066</v>
      </c>
      <c r="E1555" s="391">
        <v>4.0999999999999996</v>
      </c>
      <c r="F1555" s="418">
        <v>44249</v>
      </c>
      <c r="G1555" s="417" t="s">
        <v>2286</v>
      </c>
      <c r="I1555" s="379">
        <f t="shared" ca="1" si="147"/>
        <v>-322</v>
      </c>
      <c r="J1555" s="379">
        <f t="shared" ca="1" si="148"/>
        <v>-224</v>
      </c>
      <c r="K1555" s="391" t="str">
        <f t="shared" ca="1" si="149"/>
        <v>23,28</v>
      </c>
      <c r="L1555" s="379"/>
      <c r="O1555" s="379"/>
    </row>
    <row r="1556" spans="1:15">
      <c r="A1556" s="417" t="s">
        <v>2155</v>
      </c>
      <c r="B1556" s="417" t="s">
        <v>16808</v>
      </c>
      <c r="C1556" s="417" t="s">
        <v>2281</v>
      </c>
      <c r="D1556" s="417" t="s">
        <v>10070</v>
      </c>
      <c r="E1556" s="391">
        <v>3.05</v>
      </c>
      <c r="F1556" s="418">
        <v>44249</v>
      </c>
      <c r="G1556" s="417" t="s">
        <v>2283</v>
      </c>
      <c r="I1556" s="379">
        <f t="shared" ca="1" si="147"/>
        <v>-322</v>
      </c>
      <c r="J1556" s="379">
        <f t="shared" ca="1" si="148"/>
        <v>-224</v>
      </c>
      <c r="K1556" s="391" t="str">
        <f t="shared" ca="1" si="149"/>
        <v>24,53</v>
      </c>
      <c r="L1556" s="379"/>
      <c r="O1556" s="379"/>
    </row>
    <row r="1557" spans="1:15">
      <c r="A1557" s="417" t="s">
        <v>2155</v>
      </c>
      <c r="B1557" s="417" t="s">
        <v>2712</v>
      </c>
      <c r="C1557" s="417" t="s">
        <v>2281</v>
      </c>
      <c r="D1557" s="417" t="s">
        <v>16146</v>
      </c>
      <c r="E1557" s="391">
        <v>3</v>
      </c>
      <c r="F1557" s="418">
        <v>44249</v>
      </c>
      <c r="G1557" s="417" t="s">
        <v>2286</v>
      </c>
      <c r="I1557" s="379">
        <f t="shared" ca="1" si="147"/>
        <v>-322</v>
      </c>
      <c r="J1557" s="379">
        <f t="shared" ca="1" si="148"/>
        <v>-224</v>
      </c>
      <c r="K1557" s="391" t="str">
        <f t="shared" ca="1" si="149"/>
        <v>24,28</v>
      </c>
      <c r="L1557" s="379"/>
      <c r="O1557" s="379"/>
    </row>
    <row r="1558" spans="1:15">
      <c r="A1558" s="417" t="s">
        <v>2155</v>
      </c>
      <c r="B1558" s="417" t="s">
        <v>9849</v>
      </c>
      <c r="C1558" s="417" t="s">
        <v>2281</v>
      </c>
      <c r="D1558" s="417" t="s">
        <v>16147</v>
      </c>
      <c r="E1558" s="391">
        <v>1.48</v>
      </c>
      <c r="F1558" s="418">
        <v>44249</v>
      </c>
      <c r="G1558" s="417" t="s">
        <v>2283</v>
      </c>
      <c r="I1558" s="379">
        <f t="shared" ca="1" si="147"/>
        <v>-322</v>
      </c>
      <c r="J1558" s="379">
        <f t="shared" ca="1" si="148"/>
        <v>-224</v>
      </c>
      <c r="K1558" s="391" t="str">
        <f t="shared" ca="1" si="149"/>
        <v>23,66</v>
      </c>
      <c r="L1558" s="379"/>
      <c r="O1558" s="379"/>
    </row>
    <row r="1559" spans="1:15">
      <c r="A1559" s="417" t="s">
        <v>2155</v>
      </c>
      <c r="B1559" s="417" t="s">
        <v>2713</v>
      </c>
      <c r="C1559" s="417" t="s">
        <v>2281</v>
      </c>
      <c r="D1559" s="417" t="s">
        <v>10068</v>
      </c>
      <c r="E1559" s="391">
        <v>3.63</v>
      </c>
      <c r="F1559" s="418">
        <v>44249</v>
      </c>
      <c r="G1559" s="417" t="s">
        <v>2286</v>
      </c>
      <c r="I1559" s="379">
        <f t="shared" ca="1" si="147"/>
        <v>-322</v>
      </c>
      <c r="J1559" s="379">
        <f t="shared" ca="1" si="148"/>
        <v>-224</v>
      </c>
      <c r="K1559" s="391" t="str">
        <f t="shared" ca="1" si="149"/>
        <v>23,78</v>
      </c>
      <c r="L1559" s="379"/>
      <c r="O1559" s="379"/>
    </row>
    <row r="1560" spans="1:15">
      <c r="A1560" s="417" t="s">
        <v>2155</v>
      </c>
      <c r="B1560" s="417" t="s">
        <v>9851</v>
      </c>
      <c r="C1560" s="417" t="s">
        <v>2281</v>
      </c>
      <c r="D1560" s="417" t="s">
        <v>8604</v>
      </c>
      <c r="E1560" s="391">
        <v>1.22</v>
      </c>
      <c r="F1560" s="418">
        <v>44249</v>
      </c>
      <c r="G1560" s="417" t="s">
        <v>2283</v>
      </c>
      <c r="I1560" s="379">
        <f t="shared" ca="1" si="147"/>
        <v>-322</v>
      </c>
      <c r="J1560" s="379">
        <f t="shared" ca="1" si="148"/>
        <v>-224</v>
      </c>
      <c r="K1560" s="391" t="str">
        <f t="shared" ca="1" si="149"/>
        <v>24,16</v>
      </c>
      <c r="L1560" s="379"/>
      <c r="O1560" s="379"/>
    </row>
    <row r="1561" spans="1:15">
      <c r="A1561" s="417" t="s">
        <v>2155</v>
      </c>
      <c r="B1561" s="417" t="s">
        <v>2714</v>
      </c>
      <c r="C1561" s="417" t="s">
        <v>2281</v>
      </c>
      <c r="D1561" s="417" t="s">
        <v>16148</v>
      </c>
      <c r="E1561" s="391">
        <v>2.66</v>
      </c>
      <c r="F1561" s="418">
        <v>44249</v>
      </c>
      <c r="G1561" s="417" t="s">
        <v>2283</v>
      </c>
      <c r="I1561" s="379">
        <f t="shared" ca="1" si="147"/>
        <v>-322</v>
      </c>
      <c r="J1561" s="379">
        <f t="shared" ca="1" si="148"/>
        <v>-224</v>
      </c>
      <c r="K1561" s="391" t="str">
        <f t="shared" ca="1" si="149"/>
        <v>25,03</v>
      </c>
      <c r="L1561" s="379"/>
      <c r="O1561" s="379"/>
    </row>
    <row r="1562" spans="1:15">
      <c r="A1562" s="417" t="s">
        <v>2155</v>
      </c>
      <c r="B1562" s="417" t="s">
        <v>9853</v>
      </c>
      <c r="C1562" s="417" t="s">
        <v>2281</v>
      </c>
      <c r="D1562" s="417" t="s">
        <v>16149</v>
      </c>
      <c r="E1562" s="391">
        <v>0.98</v>
      </c>
      <c r="F1562" s="418">
        <v>44249</v>
      </c>
      <c r="G1562" s="417" t="s">
        <v>2283</v>
      </c>
      <c r="I1562" s="379">
        <f t="shared" ca="1" si="147"/>
        <v>-322</v>
      </c>
      <c r="J1562" s="379">
        <f t="shared" ca="1" si="148"/>
        <v>-224</v>
      </c>
      <c r="K1562" s="391" t="str">
        <f t="shared" ca="1" si="149"/>
        <v>24,66</v>
      </c>
      <c r="L1562" s="379"/>
      <c r="O1562" s="379"/>
    </row>
    <row r="1563" spans="1:15">
      <c r="A1563" s="417" t="s">
        <v>2155</v>
      </c>
      <c r="B1563" s="417" t="s">
        <v>2715</v>
      </c>
      <c r="C1563" s="417" t="s">
        <v>2281</v>
      </c>
      <c r="D1563" s="417" t="s">
        <v>16150</v>
      </c>
      <c r="E1563" s="391">
        <v>2.84</v>
      </c>
      <c r="F1563" s="418">
        <v>44249</v>
      </c>
      <c r="G1563" s="417" t="s">
        <v>2286</v>
      </c>
      <c r="I1563" s="379">
        <f t="shared" ca="1" si="147"/>
        <v>-322</v>
      </c>
      <c r="J1563" s="379">
        <f t="shared" ca="1" si="148"/>
        <v>-224</v>
      </c>
      <c r="K1563" s="391" t="str">
        <f t="shared" ca="1" si="149"/>
        <v>24,78</v>
      </c>
      <c r="L1563" s="379"/>
      <c r="O1563" s="379"/>
    </row>
    <row r="1564" spans="1:15">
      <c r="A1564" s="417" t="s">
        <v>2155</v>
      </c>
      <c r="B1564" s="417" t="s">
        <v>9855</v>
      </c>
      <c r="C1564" s="417" t="s">
        <v>2281</v>
      </c>
      <c r="D1564" s="417" t="s">
        <v>16151</v>
      </c>
      <c r="E1564" s="391">
        <v>1.02</v>
      </c>
      <c r="F1564" s="418">
        <v>44249</v>
      </c>
      <c r="G1564" s="417" t="s">
        <v>2283</v>
      </c>
      <c r="I1564" s="379">
        <f t="shared" ca="1" si="147"/>
        <v>-322</v>
      </c>
      <c r="J1564" s="379">
        <f t="shared" ca="1" si="148"/>
        <v>-224</v>
      </c>
      <c r="K1564" s="391" t="str">
        <f t="shared" ca="1" si="149"/>
        <v>25,16</v>
      </c>
      <c r="L1564" s="379"/>
      <c r="O1564" s="379"/>
    </row>
    <row r="1565" spans="1:15">
      <c r="A1565" s="417" t="s">
        <v>2155</v>
      </c>
      <c r="B1565" s="417" t="s">
        <v>2716</v>
      </c>
      <c r="C1565" s="417" t="s">
        <v>2281</v>
      </c>
      <c r="D1565" s="417" t="s">
        <v>16152</v>
      </c>
      <c r="E1565" s="391">
        <v>2.4500000000000002</v>
      </c>
      <c r="F1565" s="418">
        <v>44249</v>
      </c>
      <c r="G1565" s="417" t="s">
        <v>2286</v>
      </c>
      <c r="I1565" s="379">
        <f t="shared" ca="1" si="147"/>
        <v>-322</v>
      </c>
      <c r="J1565" s="379">
        <f t="shared" ca="1" si="148"/>
        <v>-224</v>
      </c>
      <c r="K1565" s="391" t="str">
        <f t="shared" ca="1" si="149"/>
        <v>25,28</v>
      </c>
      <c r="L1565" s="379"/>
      <c r="O1565" s="379"/>
    </row>
    <row r="1566" spans="1:15">
      <c r="A1566" s="417" t="s">
        <v>2155</v>
      </c>
      <c r="B1566" s="417" t="s">
        <v>9857</v>
      </c>
      <c r="C1566" s="417" t="s">
        <v>2281</v>
      </c>
      <c r="D1566" s="417" t="s">
        <v>9939</v>
      </c>
      <c r="E1566" s="391">
        <v>2.2000000000000002</v>
      </c>
      <c r="F1566" s="418">
        <v>44249</v>
      </c>
      <c r="G1566" s="417" t="s">
        <v>2283</v>
      </c>
      <c r="I1566" s="379">
        <f t="shared" ca="1" si="147"/>
        <v>-322</v>
      </c>
      <c r="J1566" s="379">
        <f t="shared" ca="1" si="148"/>
        <v>-224</v>
      </c>
      <c r="K1566" s="391" t="str">
        <f t="shared" ca="1" si="149"/>
        <v>25,53</v>
      </c>
      <c r="L1566" s="379"/>
      <c r="O1566" s="379"/>
    </row>
    <row r="1567" spans="1:15">
      <c r="A1567" s="417" t="s">
        <v>2155</v>
      </c>
      <c r="B1567" s="417" t="s">
        <v>9859</v>
      </c>
      <c r="C1567" s="417" t="s">
        <v>2281</v>
      </c>
      <c r="D1567" s="417" t="s">
        <v>16153</v>
      </c>
      <c r="E1567" s="391">
        <v>0.61</v>
      </c>
      <c r="F1567" s="418">
        <v>44249</v>
      </c>
      <c r="G1567" s="417" t="s">
        <v>2283</v>
      </c>
      <c r="I1567" s="379">
        <f t="shared" ca="1" si="147"/>
        <v>-322</v>
      </c>
      <c r="J1567" s="379">
        <f t="shared" ca="1" si="148"/>
        <v>-224</v>
      </c>
      <c r="K1567" s="391" t="str">
        <f t="shared" ca="1" si="149"/>
        <v>25,66</v>
      </c>
      <c r="L1567" s="379"/>
      <c r="O1567" s="379"/>
    </row>
    <row r="1568" spans="1:15">
      <c r="A1568" s="417" t="s">
        <v>2155</v>
      </c>
      <c r="B1568" s="417" t="s">
        <v>9860</v>
      </c>
      <c r="C1568" s="417" t="s">
        <v>2281</v>
      </c>
      <c r="D1568" s="417" t="s">
        <v>16154</v>
      </c>
      <c r="E1568" s="391">
        <v>2.2000000000000002</v>
      </c>
      <c r="F1568" s="418">
        <v>44249</v>
      </c>
      <c r="G1568" s="417" t="s">
        <v>2286</v>
      </c>
      <c r="I1568" s="379">
        <f t="shared" ca="1" si="147"/>
        <v>-322</v>
      </c>
      <c r="J1568" s="379">
        <f t="shared" ca="1" si="148"/>
        <v>-224</v>
      </c>
      <c r="K1568" s="391" t="str">
        <f t="shared" ca="1" si="149"/>
        <v>25,78</v>
      </c>
      <c r="L1568" s="379"/>
      <c r="O1568" s="379"/>
    </row>
    <row r="1569" spans="1:15">
      <c r="A1569" s="417" t="s">
        <v>2155</v>
      </c>
      <c r="B1569" s="417" t="s">
        <v>9862</v>
      </c>
      <c r="C1569" s="417" t="s">
        <v>2281</v>
      </c>
      <c r="D1569" s="417" t="s">
        <v>16155</v>
      </c>
      <c r="E1569" s="391">
        <v>2.0299999999999998</v>
      </c>
      <c r="F1569" s="418">
        <v>44249</v>
      </c>
      <c r="G1569" s="417" t="s">
        <v>2283</v>
      </c>
      <c r="I1569" s="379">
        <f t="shared" ca="1" si="147"/>
        <v>-322</v>
      </c>
      <c r="J1569" s="379">
        <f t="shared" ca="1" si="148"/>
        <v>-224</v>
      </c>
      <c r="K1569" s="391" t="str">
        <f t="shared" ca="1" si="149"/>
        <v>26,03</v>
      </c>
      <c r="L1569" s="379"/>
      <c r="O1569" s="379"/>
    </row>
    <row r="1570" spans="1:15">
      <c r="A1570" s="417" t="s">
        <v>2155</v>
      </c>
      <c r="B1570" s="417" t="s">
        <v>9864</v>
      </c>
      <c r="C1570" s="417" t="s">
        <v>2281</v>
      </c>
      <c r="D1570" s="417" t="s">
        <v>16156</v>
      </c>
      <c r="E1570" s="391">
        <v>0.44</v>
      </c>
      <c r="F1570" s="418">
        <v>44249</v>
      </c>
      <c r="G1570" s="417" t="s">
        <v>2283</v>
      </c>
      <c r="I1570" s="379">
        <f t="shared" ca="1" si="147"/>
        <v>-322</v>
      </c>
      <c r="J1570" s="379">
        <f t="shared" ca="1" si="148"/>
        <v>-224</v>
      </c>
      <c r="K1570" s="391" t="str">
        <f t="shared" ca="1" si="149"/>
        <v>26,16</v>
      </c>
      <c r="L1570" s="379"/>
      <c r="O1570" s="379"/>
    </row>
    <row r="1571" spans="1:15">
      <c r="A1571" s="417" t="s">
        <v>2155</v>
      </c>
      <c r="B1571" s="417" t="s">
        <v>9865</v>
      </c>
      <c r="C1571" s="417" t="s">
        <v>2281</v>
      </c>
      <c r="D1571" s="417" t="s">
        <v>16157</v>
      </c>
      <c r="E1571" s="391">
        <v>1.9</v>
      </c>
      <c r="F1571" s="418">
        <v>44249</v>
      </c>
      <c r="G1571" s="417" t="s">
        <v>2286</v>
      </c>
      <c r="I1571" s="379">
        <f t="shared" ca="1" si="147"/>
        <v>-322</v>
      </c>
      <c r="J1571" s="379">
        <f t="shared" ca="1" si="148"/>
        <v>-224</v>
      </c>
      <c r="K1571" s="391" t="str">
        <f t="shared" ca="1" si="149"/>
        <v>26,28</v>
      </c>
      <c r="L1571" s="379"/>
      <c r="O1571" s="379"/>
    </row>
    <row r="1572" spans="1:15">
      <c r="A1572" s="417" t="s">
        <v>2155</v>
      </c>
      <c r="B1572" s="417" t="s">
        <v>9867</v>
      </c>
      <c r="C1572" s="417" t="s">
        <v>2281</v>
      </c>
      <c r="D1572" s="417" t="s">
        <v>16158</v>
      </c>
      <c r="E1572" s="391">
        <v>1.76</v>
      </c>
      <c r="F1572" s="418">
        <v>44249</v>
      </c>
      <c r="G1572" s="417" t="s">
        <v>2283</v>
      </c>
      <c r="I1572" s="379">
        <f t="shared" ca="1" si="147"/>
        <v>-322</v>
      </c>
      <c r="J1572" s="379">
        <f t="shared" ca="1" si="148"/>
        <v>-224</v>
      </c>
      <c r="K1572" s="391" t="str">
        <f t="shared" ca="1" si="149"/>
        <v>26,53</v>
      </c>
      <c r="L1572" s="379"/>
      <c r="O1572" s="379"/>
    </row>
    <row r="1573" spans="1:15">
      <c r="A1573" s="417" t="s">
        <v>2155</v>
      </c>
      <c r="B1573" s="417" t="s">
        <v>9869</v>
      </c>
      <c r="C1573" s="417" t="s">
        <v>2281</v>
      </c>
      <c r="D1573" s="417" t="s">
        <v>16159</v>
      </c>
      <c r="E1573" s="391">
        <v>0.36</v>
      </c>
      <c r="F1573" s="418">
        <v>44249</v>
      </c>
      <c r="G1573" s="417" t="s">
        <v>2283</v>
      </c>
      <c r="I1573" s="379">
        <f t="shared" ca="1" si="147"/>
        <v>-322</v>
      </c>
      <c r="J1573" s="379">
        <f t="shared" ca="1" si="148"/>
        <v>-224</v>
      </c>
      <c r="K1573" s="391" t="str">
        <f t="shared" ca="1" si="149"/>
        <v>26,66</v>
      </c>
      <c r="L1573" s="379"/>
      <c r="O1573" s="379"/>
    </row>
    <row r="1574" spans="1:15">
      <c r="A1574" s="417" t="s">
        <v>2155</v>
      </c>
      <c r="B1574" s="417" t="s">
        <v>9870</v>
      </c>
      <c r="C1574" s="417" t="s">
        <v>2281</v>
      </c>
      <c r="D1574" s="417" t="s">
        <v>16160</v>
      </c>
      <c r="E1574" s="391">
        <v>1.65</v>
      </c>
      <c r="F1574" s="418">
        <v>44249</v>
      </c>
      <c r="G1574" s="417" t="s">
        <v>2286</v>
      </c>
      <c r="I1574" s="379">
        <f t="shared" ca="1" si="147"/>
        <v>-322</v>
      </c>
      <c r="J1574" s="379">
        <f t="shared" ca="1" si="148"/>
        <v>-224</v>
      </c>
      <c r="K1574" s="391" t="str">
        <f t="shared" ca="1" si="149"/>
        <v>26,78</v>
      </c>
      <c r="L1574" s="379"/>
      <c r="O1574" s="379"/>
    </row>
    <row r="1575" spans="1:15">
      <c r="A1575" s="417" t="s">
        <v>2155</v>
      </c>
      <c r="B1575" s="417" t="s">
        <v>6620</v>
      </c>
      <c r="C1575" s="417" t="s">
        <v>2281</v>
      </c>
      <c r="D1575" s="417" t="s">
        <v>9942</v>
      </c>
      <c r="E1575" s="391">
        <v>1.25</v>
      </c>
      <c r="F1575" s="418">
        <v>44249</v>
      </c>
      <c r="G1575" s="417" t="s">
        <v>2283</v>
      </c>
      <c r="I1575" s="379">
        <f t="shared" ca="1" si="147"/>
        <v>-322</v>
      </c>
      <c r="J1575" s="379">
        <f t="shared" ca="1" si="148"/>
        <v>-224</v>
      </c>
      <c r="K1575" s="391" t="str">
        <f t="shared" ca="1" si="149"/>
        <v>27,53</v>
      </c>
      <c r="L1575" s="379"/>
      <c r="O1575" s="379"/>
    </row>
    <row r="1576" spans="1:15">
      <c r="A1576" s="417" t="s">
        <v>2155</v>
      </c>
      <c r="B1576" s="417" t="s">
        <v>9873</v>
      </c>
      <c r="C1576" s="417" t="s">
        <v>2281</v>
      </c>
      <c r="D1576" s="417" t="s">
        <v>16161</v>
      </c>
      <c r="E1576" s="391">
        <v>0.15</v>
      </c>
      <c r="F1576" s="418">
        <v>44249</v>
      </c>
      <c r="G1576" s="417" t="s">
        <v>2283</v>
      </c>
      <c r="I1576" s="379">
        <f t="shared" ca="1" si="147"/>
        <v>-322</v>
      </c>
      <c r="J1576" s="379">
        <f t="shared" ca="1" si="148"/>
        <v>-224</v>
      </c>
      <c r="K1576" s="391" t="str">
        <f t="shared" ca="1" si="149"/>
        <v>28,66</v>
      </c>
      <c r="L1576" s="379"/>
      <c r="O1576" s="379"/>
    </row>
    <row r="1577" spans="1:15">
      <c r="A1577" s="417" t="s">
        <v>2155</v>
      </c>
      <c r="B1577" s="417" t="s">
        <v>9874</v>
      </c>
      <c r="C1577" s="417" t="s">
        <v>2281</v>
      </c>
      <c r="D1577" s="417" t="s">
        <v>16162</v>
      </c>
      <c r="E1577" s="391">
        <v>0.2</v>
      </c>
      <c r="F1577" s="418">
        <v>44249</v>
      </c>
      <c r="G1577" s="417" t="s">
        <v>2283</v>
      </c>
      <c r="I1577" s="379">
        <f t="shared" ca="1" si="147"/>
        <v>-322</v>
      </c>
      <c r="J1577" s="379">
        <f t="shared" ca="1" si="148"/>
        <v>-224</v>
      </c>
      <c r="K1577" s="391" t="str">
        <f t="shared" ca="1" si="149"/>
        <v>28,16</v>
      </c>
      <c r="L1577" s="379"/>
      <c r="O1577" s="379"/>
    </row>
    <row r="1578" spans="1:15">
      <c r="A1578" s="417" t="s">
        <v>2155</v>
      </c>
      <c r="B1578" s="417" t="s">
        <v>9875</v>
      </c>
      <c r="C1578" s="417" t="s">
        <v>2281</v>
      </c>
      <c r="D1578" s="417" t="s">
        <v>16163</v>
      </c>
      <c r="E1578" s="391">
        <v>0.21</v>
      </c>
      <c r="F1578" s="418">
        <v>44249</v>
      </c>
      <c r="G1578" s="417" t="s">
        <v>2286</v>
      </c>
      <c r="I1578" s="379">
        <f t="shared" ca="1" si="147"/>
        <v>-322</v>
      </c>
      <c r="J1578" s="379">
        <f t="shared" ca="1" si="148"/>
        <v>-224</v>
      </c>
      <c r="K1578" s="391" t="str">
        <f t="shared" ca="1" si="149"/>
        <v>28,41</v>
      </c>
      <c r="L1578" s="379"/>
      <c r="O1578" s="379"/>
    </row>
    <row r="1579" spans="1:15">
      <c r="A1579" s="417" t="s">
        <v>2155</v>
      </c>
      <c r="B1579" s="417" t="s">
        <v>7612</v>
      </c>
      <c r="C1579" s="417" t="s">
        <v>2281</v>
      </c>
      <c r="D1579" s="417" t="s">
        <v>16164</v>
      </c>
      <c r="E1579" s="391">
        <v>0.87</v>
      </c>
      <c r="F1579" s="418">
        <v>44249</v>
      </c>
      <c r="G1579" s="417" t="s">
        <v>2283</v>
      </c>
      <c r="I1579" s="379">
        <f t="shared" ca="1" si="147"/>
        <v>-322</v>
      </c>
      <c r="J1579" s="379">
        <f t="shared" ca="1" si="148"/>
        <v>-224</v>
      </c>
      <c r="K1579" s="391" t="str">
        <f t="shared" ca="1" si="149"/>
        <v>28,53</v>
      </c>
      <c r="L1579" s="379"/>
      <c r="O1579" s="379"/>
    </row>
    <row r="1580" spans="1:15">
      <c r="A1580" s="417" t="s">
        <v>2155</v>
      </c>
      <c r="B1580" s="417" t="s">
        <v>9878</v>
      </c>
      <c r="C1580" s="417" t="s">
        <v>2281</v>
      </c>
      <c r="D1580" s="417" t="s">
        <v>16165</v>
      </c>
      <c r="E1580" s="391">
        <v>0.19</v>
      </c>
      <c r="F1580" s="418">
        <v>44249</v>
      </c>
      <c r="G1580" s="417" t="s">
        <v>2283</v>
      </c>
      <c r="I1580" s="379">
        <f t="shared" ca="1" si="147"/>
        <v>-322</v>
      </c>
      <c r="J1580" s="379">
        <f t="shared" ca="1" si="148"/>
        <v>-224</v>
      </c>
      <c r="K1580" s="391" t="str">
        <f t="shared" ca="1" si="149"/>
        <v>29,16</v>
      </c>
      <c r="L1580" s="379"/>
      <c r="O1580" s="379"/>
    </row>
    <row r="1581" spans="1:15">
      <c r="A1581" s="417" t="s">
        <v>2155</v>
      </c>
      <c r="B1581" s="417" t="s">
        <v>9879</v>
      </c>
      <c r="C1581" s="417" t="s">
        <v>2281</v>
      </c>
      <c r="D1581" s="417" t="s">
        <v>16166</v>
      </c>
      <c r="E1581" s="391">
        <v>0.7</v>
      </c>
      <c r="F1581" s="418">
        <v>44249</v>
      </c>
      <c r="G1581" s="417" t="s">
        <v>2283</v>
      </c>
      <c r="I1581" s="379">
        <f t="shared" ca="1" si="147"/>
        <v>-322</v>
      </c>
      <c r="J1581" s="379">
        <f t="shared" ca="1" si="148"/>
        <v>-224</v>
      </c>
      <c r="K1581" s="391" t="str">
        <f t="shared" ca="1" si="149"/>
        <v>29,03</v>
      </c>
      <c r="L1581" s="379"/>
      <c r="O1581" s="379"/>
    </row>
    <row r="1582" spans="1:15">
      <c r="A1582" s="417" t="s">
        <v>2155</v>
      </c>
      <c r="B1582" s="417" t="s">
        <v>7613</v>
      </c>
      <c r="C1582" s="417" t="s">
        <v>2281</v>
      </c>
      <c r="D1582" s="417" t="s">
        <v>16809</v>
      </c>
      <c r="E1582" s="391">
        <v>0.57999999999999996</v>
      </c>
      <c r="F1582" s="418">
        <v>44249</v>
      </c>
      <c r="G1582" s="417" t="s">
        <v>2283</v>
      </c>
      <c r="I1582" s="379">
        <f t="shared" ca="1" si="147"/>
        <v>-322</v>
      </c>
      <c r="J1582" s="379">
        <f t="shared" ca="1" si="148"/>
        <v>-224</v>
      </c>
      <c r="K1582" s="391" t="str">
        <f t="shared" ca="1" si="149"/>
        <v>29,53</v>
      </c>
      <c r="L1582" s="379"/>
      <c r="O1582" s="379"/>
    </row>
    <row r="1583" spans="1:15">
      <c r="A1583" s="417" t="s">
        <v>2155</v>
      </c>
      <c r="B1583" s="417" t="s">
        <v>9882</v>
      </c>
      <c r="C1583" s="417" t="s">
        <v>2281</v>
      </c>
      <c r="D1583" s="417" t="s">
        <v>10072</v>
      </c>
      <c r="E1583" s="391">
        <v>0.48</v>
      </c>
      <c r="F1583" s="418">
        <v>44249</v>
      </c>
      <c r="G1583" s="417" t="s">
        <v>2283</v>
      </c>
      <c r="I1583" s="379">
        <f t="shared" ca="1" si="147"/>
        <v>-322</v>
      </c>
      <c r="J1583" s="379">
        <f t="shared" ca="1" si="148"/>
        <v>-224</v>
      </c>
      <c r="K1583" s="391" t="str">
        <f t="shared" ca="1" si="149"/>
        <v>30,03</v>
      </c>
      <c r="L1583" s="379"/>
      <c r="O1583" s="379"/>
    </row>
    <row r="1584" spans="1:15">
      <c r="A1584" s="417" t="s">
        <v>2155</v>
      </c>
      <c r="B1584" s="417" t="s">
        <v>18251</v>
      </c>
      <c r="C1584" s="417" t="s">
        <v>2281</v>
      </c>
      <c r="D1584" s="417" t="s">
        <v>17754</v>
      </c>
      <c r="E1584" s="391">
        <v>0.24</v>
      </c>
      <c r="F1584" s="418">
        <v>44249</v>
      </c>
      <c r="G1584" s="417" t="s">
        <v>2283</v>
      </c>
      <c r="I1584" s="379">
        <f t="shared" ca="1" si="147"/>
        <v>-322</v>
      </c>
      <c r="J1584" s="379">
        <f t="shared" ca="1" si="148"/>
        <v>-224</v>
      </c>
      <c r="K1584" s="391" t="str">
        <f t="shared" ca="1" si="149"/>
        <v>30,16</v>
      </c>
      <c r="L1584" s="379"/>
      <c r="O1584" s="379"/>
    </row>
    <row r="1585" spans="1:15">
      <c r="A1585" s="417" t="s">
        <v>2155</v>
      </c>
      <c r="B1585" s="417" t="s">
        <v>9884</v>
      </c>
      <c r="C1585" s="417" t="s">
        <v>2281</v>
      </c>
      <c r="D1585" s="417" t="s">
        <v>16167</v>
      </c>
      <c r="E1585" s="391">
        <v>0.4</v>
      </c>
      <c r="F1585" s="418">
        <v>44249</v>
      </c>
      <c r="G1585" s="417" t="s">
        <v>2286</v>
      </c>
      <c r="I1585" s="379">
        <f t="shared" ca="1" si="147"/>
        <v>-322</v>
      </c>
      <c r="J1585" s="379">
        <f t="shared" ca="1" si="148"/>
        <v>-224</v>
      </c>
      <c r="K1585" s="391" t="str">
        <f t="shared" ca="1" si="149"/>
        <v>30,28</v>
      </c>
      <c r="L1585" s="379"/>
      <c r="O1585" s="379"/>
    </row>
    <row r="1586" spans="1:15">
      <c r="A1586" s="417" t="s">
        <v>2155</v>
      </c>
      <c r="B1586" s="417" t="s">
        <v>9886</v>
      </c>
      <c r="C1586" s="417" t="s">
        <v>2281</v>
      </c>
      <c r="D1586" s="417" t="s">
        <v>16168</v>
      </c>
      <c r="E1586" s="391">
        <v>0.41</v>
      </c>
      <c r="F1586" s="418">
        <v>44249</v>
      </c>
      <c r="G1586" s="417" t="s">
        <v>2283</v>
      </c>
      <c r="I1586" s="379">
        <f t="shared" ca="1" si="147"/>
        <v>-322</v>
      </c>
      <c r="J1586" s="379">
        <f t="shared" ca="1" si="148"/>
        <v>-224</v>
      </c>
      <c r="K1586" s="391" t="str">
        <f t="shared" ca="1" si="149"/>
        <v>30,53</v>
      </c>
      <c r="L1586" s="379"/>
      <c r="O1586" s="379"/>
    </row>
    <row r="1587" spans="1:15">
      <c r="A1587" s="417" t="s">
        <v>2155</v>
      </c>
      <c r="B1587" s="417" t="s">
        <v>17749</v>
      </c>
      <c r="C1587" s="417" t="s">
        <v>2281</v>
      </c>
      <c r="D1587" s="417" t="s">
        <v>17750</v>
      </c>
      <c r="E1587" s="391">
        <v>0.26</v>
      </c>
      <c r="F1587" s="418">
        <v>44249</v>
      </c>
      <c r="G1587" s="417" t="s">
        <v>2283</v>
      </c>
      <c r="I1587" s="379">
        <f t="shared" ca="1" si="147"/>
        <v>-322</v>
      </c>
      <c r="J1587" s="379">
        <f t="shared" ca="1" si="148"/>
        <v>-224</v>
      </c>
      <c r="K1587" s="391" t="str">
        <f t="shared" ca="1" si="149"/>
        <v>31,53</v>
      </c>
      <c r="L1587" s="379"/>
      <c r="O1587" s="379"/>
    </row>
    <row r="1588" spans="1:15">
      <c r="A1588" s="417" t="s">
        <v>2155</v>
      </c>
      <c r="B1588" s="417" t="s">
        <v>2717</v>
      </c>
      <c r="C1588" s="417" t="s">
        <v>2281</v>
      </c>
      <c r="D1588" s="417" t="s">
        <v>16810</v>
      </c>
      <c r="E1588" s="391">
        <v>0.33</v>
      </c>
      <c r="F1588" s="418">
        <v>44249</v>
      </c>
      <c r="G1588" s="417" t="s">
        <v>2283</v>
      </c>
      <c r="I1588" s="379">
        <f t="shared" ca="1" si="147"/>
        <v>-322</v>
      </c>
      <c r="J1588" s="379">
        <f t="shared" ca="1" si="148"/>
        <v>-224</v>
      </c>
      <c r="K1588" s="391" t="str">
        <f t="shared" ca="1" si="149"/>
        <v>31,03</v>
      </c>
      <c r="L1588" s="379"/>
      <c r="O1588" s="379"/>
    </row>
    <row r="1589" spans="1:15">
      <c r="A1589" s="417" t="s">
        <v>2155</v>
      </c>
      <c r="B1589" s="417" t="s">
        <v>2718</v>
      </c>
      <c r="C1589" s="417" t="s">
        <v>2281</v>
      </c>
      <c r="D1589" s="417" t="s">
        <v>16811</v>
      </c>
      <c r="E1589" s="391">
        <v>0.12</v>
      </c>
      <c r="F1589" s="418">
        <v>44249</v>
      </c>
      <c r="G1589" s="417" t="s">
        <v>2283</v>
      </c>
      <c r="I1589" s="379">
        <f t="shared" ca="1" si="147"/>
        <v>-322</v>
      </c>
      <c r="J1589" s="379">
        <f t="shared" ca="1" si="148"/>
        <v>-224</v>
      </c>
      <c r="K1589" s="391" t="str">
        <f t="shared" ca="1" si="149"/>
        <v>34,03</v>
      </c>
      <c r="L1589" s="379"/>
      <c r="O1589" s="379"/>
    </row>
    <row r="1590" spans="1:15">
      <c r="A1590" s="417" t="s">
        <v>2155</v>
      </c>
      <c r="B1590" s="417" t="s">
        <v>7614</v>
      </c>
      <c r="C1590" s="417" t="s">
        <v>2281</v>
      </c>
      <c r="D1590" s="417" t="s">
        <v>16169</v>
      </c>
      <c r="E1590" s="391">
        <v>14.46</v>
      </c>
      <c r="F1590" s="418">
        <v>44270</v>
      </c>
      <c r="G1590" s="417" t="s">
        <v>2286</v>
      </c>
      <c r="I1590" s="379">
        <f t="shared" ca="1" si="147"/>
        <v>-301</v>
      </c>
      <c r="J1590" s="379">
        <f t="shared" ca="1" si="148"/>
        <v>-209</v>
      </c>
      <c r="K1590" s="391" t="str">
        <f t="shared" ca="1" si="149"/>
        <v>12,72</v>
      </c>
      <c r="L1590" s="379"/>
      <c r="O1590" s="379"/>
    </row>
    <row r="1591" spans="1:15">
      <c r="A1591" s="417" t="s">
        <v>2155</v>
      </c>
      <c r="B1591" s="417" t="s">
        <v>2719</v>
      </c>
      <c r="C1591" s="417" t="s">
        <v>2281</v>
      </c>
      <c r="D1591" s="417" t="s">
        <v>16170</v>
      </c>
      <c r="E1591" s="391">
        <v>17.5</v>
      </c>
      <c r="F1591" s="418">
        <v>44270</v>
      </c>
      <c r="G1591" s="417" t="s">
        <v>2283</v>
      </c>
      <c r="I1591" s="379">
        <f t="shared" ca="1" si="147"/>
        <v>-301</v>
      </c>
      <c r="J1591" s="379">
        <f t="shared" ca="1" si="148"/>
        <v>-209</v>
      </c>
      <c r="K1591" s="391" t="str">
        <f t="shared" ca="1" si="149"/>
        <v>9,97</v>
      </c>
      <c r="L1591" s="379"/>
      <c r="O1591" s="379"/>
    </row>
    <row r="1592" spans="1:15">
      <c r="A1592" s="417" t="s">
        <v>2155</v>
      </c>
      <c r="B1592" s="417" t="s">
        <v>2720</v>
      </c>
      <c r="C1592" s="417" t="s">
        <v>2281</v>
      </c>
      <c r="D1592" s="417" t="s">
        <v>5345</v>
      </c>
      <c r="E1592" s="391">
        <v>6</v>
      </c>
      <c r="F1592" s="418">
        <v>44270</v>
      </c>
      <c r="G1592" s="417" t="s">
        <v>2283</v>
      </c>
      <c r="I1592" s="379">
        <f t="shared" ca="1" si="147"/>
        <v>-301</v>
      </c>
      <c r="J1592" s="379">
        <f t="shared" ca="1" si="148"/>
        <v>-209</v>
      </c>
      <c r="K1592" s="391" t="str">
        <f t="shared" ca="1" si="149"/>
        <v>18,97</v>
      </c>
      <c r="L1592" s="379"/>
      <c r="O1592" s="379"/>
    </row>
    <row r="1593" spans="1:15">
      <c r="A1593" s="417" t="s">
        <v>2155</v>
      </c>
      <c r="B1593" s="417" t="s">
        <v>18252</v>
      </c>
      <c r="C1593" s="417" t="s">
        <v>2281</v>
      </c>
      <c r="D1593" s="417" t="s">
        <v>16232</v>
      </c>
      <c r="E1593" s="391">
        <v>9.5</v>
      </c>
      <c r="F1593" s="418">
        <v>44270</v>
      </c>
      <c r="G1593" s="417" t="s">
        <v>2286</v>
      </c>
      <c r="I1593" s="379">
        <f t="shared" ca="1" si="147"/>
        <v>-301</v>
      </c>
      <c r="J1593" s="379">
        <f t="shared" ca="1" si="148"/>
        <v>-209</v>
      </c>
      <c r="K1593" s="391" t="str">
        <f t="shared" ca="1" si="149"/>
        <v>17,72</v>
      </c>
      <c r="L1593" s="379"/>
      <c r="O1593" s="379"/>
    </row>
    <row r="1594" spans="1:15">
      <c r="A1594" s="417" t="s">
        <v>2155</v>
      </c>
      <c r="B1594" s="417" t="s">
        <v>2721</v>
      </c>
      <c r="C1594" s="417" t="s">
        <v>2281</v>
      </c>
      <c r="D1594" s="417" t="s">
        <v>5341</v>
      </c>
      <c r="E1594" s="391">
        <v>9.1</v>
      </c>
      <c r="F1594" s="418">
        <v>44270</v>
      </c>
      <c r="G1594" s="417" t="s">
        <v>2283</v>
      </c>
      <c r="I1594" s="379">
        <f t="shared" ca="1" si="147"/>
        <v>-301</v>
      </c>
      <c r="J1594" s="379">
        <f t="shared" ca="1" si="148"/>
        <v>-209</v>
      </c>
      <c r="K1594" s="391" t="str">
        <f t="shared" ca="1" si="149"/>
        <v>16,97</v>
      </c>
      <c r="L1594" s="379"/>
      <c r="O1594" s="379"/>
    </row>
    <row r="1595" spans="1:15">
      <c r="A1595" s="417" t="s">
        <v>2155</v>
      </c>
      <c r="B1595" s="417" t="s">
        <v>2722</v>
      </c>
      <c r="C1595" s="417" t="s">
        <v>2281</v>
      </c>
      <c r="D1595" s="417" t="s">
        <v>5590</v>
      </c>
      <c r="E1595" s="391">
        <v>4.2</v>
      </c>
      <c r="F1595" s="418">
        <v>44270</v>
      </c>
      <c r="G1595" s="417" t="s">
        <v>2283</v>
      </c>
      <c r="I1595" s="379">
        <f t="shared" ca="1" si="147"/>
        <v>-301</v>
      </c>
      <c r="J1595" s="379">
        <f t="shared" ca="1" si="148"/>
        <v>-209</v>
      </c>
      <c r="K1595" s="391" t="str">
        <f t="shared" ca="1" si="149"/>
        <v>19,47</v>
      </c>
      <c r="L1595" s="379"/>
      <c r="O1595" s="379"/>
    </row>
    <row r="1596" spans="1:15">
      <c r="A1596" s="417" t="s">
        <v>2155</v>
      </c>
      <c r="B1596" s="417" t="s">
        <v>9892</v>
      </c>
      <c r="C1596" s="417" t="s">
        <v>2281</v>
      </c>
      <c r="D1596" s="417" t="s">
        <v>16171</v>
      </c>
      <c r="E1596" s="391">
        <v>8.0500000000000007</v>
      </c>
      <c r="F1596" s="418">
        <v>44270</v>
      </c>
      <c r="G1596" s="417" t="s">
        <v>2286</v>
      </c>
      <c r="I1596" s="379">
        <f t="shared" ca="1" si="147"/>
        <v>-301</v>
      </c>
      <c r="J1596" s="379">
        <f t="shared" ca="1" si="148"/>
        <v>-209</v>
      </c>
      <c r="K1596" s="391" t="str">
        <f t="shared" ca="1" si="149"/>
        <v>18,72</v>
      </c>
      <c r="L1596" s="379"/>
      <c r="O1596" s="379"/>
    </row>
    <row r="1597" spans="1:15">
      <c r="A1597" s="417" t="s">
        <v>2155</v>
      </c>
      <c r="B1597" s="417" t="s">
        <v>2723</v>
      </c>
      <c r="C1597" s="417" t="s">
        <v>2281</v>
      </c>
      <c r="D1597" s="417" t="s">
        <v>7204</v>
      </c>
      <c r="E1597" s="391">
        <v>7.45</v>
      </c>
      <c r="F1597" s="418">
        <v>44270</v>
      </c>
      <c r="G1597" s="417" t="s">
        <v>2286</v>
      </c>
      <c r="I1597" s="379">
        <f t="shared" ca="1" si="147"/>
        <v>-301</v>
      </c>
      <c r="J1597" s="379">
        <f t="shared" ca="1" si="148"/>
        <v>-209</v>
      </c>
      <c r="K1597" s="391" t="str">
        <f t="shared" ca="1" si="149"/>
        <v>19,22</v>
      </c>
      <c r="L1597" s="379"/>
      <c r="O1597" s="379"/>
    </row>
    <row r="1598" spans="1:15">
      <c r="A1598" s="417" t="s">
        <v>2155</v>
      </c>
      <c r="B1598" s="417" t="s">
        <v>2724</v>
      </c>
      <c r="C1598" s="417" t="s">
        <v>2281</v>
      </c>
      <c r="D1598" s="417" t="s">
        <v>5348</v>
      </c>
      <c r="E1598" s="391">
        <v>6.7</v>
      </c>
      <c r="F1598" s="418">
        <v>44270</v>
      </c>
      <c r="G1598" s="417" t="s">
        <v>2283</v>
      </c>
      <c r="I1598" s="379">
        <f t="shared" ca="1" si="147"/>
        <v>-301</v>
      </c>
      <c r="J1598" s="379">
        <f t="shared" ca="1" si="148"/>
        <v>-209</v>
      </c>
      <c r="K1598" s="391" t="str">
        <f t="shared" ca="1" si="149"/>
        <v>19,97</v>
      </c>
      <c r="L1598" s="379"/>
      <c r="O1598" s="379"/>
    </row>
    <row r="1599" spans="1:15">
      <c r="A1599" s="417" t="s">
        <v>2155</v>
      </c>
      <c r="B1599" s="417" t="s">
        <v>2725</v>
      </c>
      <c r="C1599" s="417" t="s">
        <v>2281</v>
      </c>
      <c r="D1599" s="417" t="s">
        <v>16172</v>
      </c>
      <c r="E1599" s="391">
        <v>2</v>
      </c>
      <c r="F1599" s="418">
        <v>44270</v>
      </c>
      <c r="G1599" s="417" t="s">
        <v>2286</v>
      </c>
      <c r="I1599" s="379">
        <f t="shared" ca="1" si="147"/>
        <v>-301</v>
      </c>
      <c r="J1599" s="379">
        <f t="shared" ca="1" si="148"/>
        <v>-209</v>
      </c>
      <c r="K1599" s="391" t="str">
        <f t="shared" ca="1" si="149"/>
        <v>19,72</v>
      </c>
      <c r="L1599" s="379"/>
      <c r="O1599" s="379"/>
    </row>
    <row r="1600" spans="1:15">
      <c r="A1600" s="417" t="s">
        <v>2155</v>
      </c>
      <c r="B1600" s="417" t="s">
        <v>2726</v>
      </c>
      <c r="C1600" s="417" t="s">
        <v>2281</v>
      </c>
      <c r="D1600" s="417" t="s">
        <v>16173</v>
      </c>
      <c r="E1600" s="391">
        <v>0.01</v>
      </c>
      <c r="F1600" s="418">
        <v>44270</v>
      </c>
      <c r="G1600" s="417" t="s">
        <v>2286</v>
      </c>
      <c r="I1600" s="379">
        <f t="shared" ca="1" si="147"/>
        <v>-301</v>
      </c>
      <c r="J1600" s="379">
        <f t="shared" ca="1" si="148"/>
        <v>-209</v>
      </c>
      <c r="K1600" s="391" t="str">
        <f t="shared" ca="1" si="149"/>
        <v>20,22</v>
      </c>
      <c r="L1600" s="379"/>
      <c r="O1600" s="379"/>
    </row>
    <row r="1601" spans="1:15">
      <c r="A1601" s="417" t="s">
        <v>2155</v>
      </c>
      <c r="B1601" s="417" t="s">
        <v>2727</v>
      </c>
      <c r="C1601" s="417" t="s">
        <v>2281</v>
      </c>
      <c r="D1601" s="417" t="s">
        <v>16174</v>
      </c>
      <c r="E1601" s="391">
        <v>3.5</v>
      </c>
      <c r="F1601" s="418">
        <v>44270</v>
      </c>
      <c r="G1601" s="417" t="s">
        <v>2283</v>
      </c>
      <c r="I1601" s="379">
        <f t="shared" ca="1" si="147"/>
        <v>-301</v>
      </c>
      <c r="J1601" s="379">
        <f t="shared" ca="1" si="148"/>
        <v>-209</v>
      </c>
      <c r="K1601" s="391" t="str">
        <f t="shared" ca="1" si="149"/>
        <v>20,47</v>
      </c>
      <c r="L1601" s="379"/>
      <c r="O1601" s="379"/>
    </row>
    <row r="1602" spans="1:15">
      <c r="A1602" s="417" t="s">
        <v>2155</v>
      </c>
      <c r="B1602" s="417" t="s">
        <v>2728</v>
      </c>
      <c r="C1602" s="417" t="s">
        <v>2281</v>
      </c>
      <c r="D1602" s="417" t="s">
        <v>10497</v>
      </c>
      <c r="E1602" s="391">
        <v>2.5</v>
      </c>
      <c r="F1602" s="418">
        <v>44270</v>
      </c>
      <c r="G1602" s="417" t="s">
        <v>2286</v>
      </c>
      <c r="I1602" s="379">
        <f t="shared" ca="1" si="147"/>
        <v>-301</v>
      </c>
      <c r="J1602" s="379">
        <f t="shared" ca="1" si="148"/>
        <v>-209</v>
      </c>
      <c r="K1602" s="391" t="str">
        <f t="shared" ca="1" si="149"/>
        <v>20,64</v>
      </c>
      <c r="L1602" s="379"/>
      <c r="O1602" s="379"/>
    </row>
    <row r="1603" spans="1:15">
      <c r="A1603" s="417" t="s">
        <v>2155</v>
      </c>
      <c r="B1603" s="417" t="s">
        <v>2729</v>
      </c>
      <c r="C1603" s="417" t="s">
        <v>2281</v>
      </c>
      <c r="D1603" s="417" t="s">
        <v>16812</v>
      </c>
      <c r="E1603" s="391">
        <v>6.56</v>
      </c>
      <c r="F1603" s="418">
        <v>44270</v>
      </c>
      <c r="G1603" s="417" t="s">
        <v>2286</v>
      </c>
      <c r="I1603" s="379">
        <f t="shared" ca="1" si="147"/>
        <v>-301</v>
      </c>
      <c r="J1603" s="379">
        <f t="shared" ca="1" si="148"/>
        <v>-209</v>
      </c>
      <c r="K1603" s="391" t="str">
        <f t="shared" ca="1" si="149"/>
        <v>20,72</v>
      </c>
      <c r="L1603" s="379"/>
      <c r="O1603" s="379"/>
    </row>
    <row r="1604" spans="1:15">
      <c r="A1604" s="417" t="s">
        <v>2155</v>
      </c>
      <c r="B1604" s="417" t="s">
        <v>2730</v>
      </c>
      <c r="C1604" s="417" t="s">
        <v>2281</v>
      </c>
      <c r="D1604" s="417" t="s">
        <v>5350</v>
      </c>
      <c r="E1604" s="391">
        <v>4</v>
      </c>
      <c r="F1604" s="418">
        <v>44270</v>
      </c>
      <c r="G1604" s="417" t="s">
        <v>2283</v>
      </c>
      <c r="I1604" s="379">
        <f t="shared" ca="1" si="147"/>
        <v>-301</v>
      </c>
      <c r="J1604" s="379">
        <f t="shared" ca="1" si="148"/>
        <v>-209</v>
      </c>
      <c r="K1604" s="391" t="str">
        <f t="shared" ca="1" si="149"/>
        <v>20,97</v>
      </c>
      <c r="L1604" s="379"/>
      <c r="O1604" s="379"/>
    </row>
    <row r="1605" spans="1:15">
      <c r="A1605" s="417" t="s">
        <v>2155</v>
      </c>
      <c r="B1605" s="417" t="s">
        <v>2731</v>
      </c>
      <c r="C1605" s="417" t="s">
        <v>2281</v>
      </c>
      <c r="D1605" s="417" t="s">
        <v>16175</v>
      </c>
      <c r="E1605" s="391">
        <v>3.68</v>
      </c>
      <c r="F1605" s="418">
        <v>44270</v>
      </c>
      <c r="G1605" s="417" t="s">
        <v>2286</v>
      </c>
      <c r="I1605" s="379">
        <f t="shared" ca="1" si="147"/>
        <v>-301</v>
      </c>
      <c r="J1605" s="379">
        <f t="shared" ca="1" si="148"/>
        <v>-209</v>
      </c>
      <c r="K1605" s="391" t="str">
        <f t="shared" ca="1" si="149"/>
        <v>21,22</v>
      </c>
      <c r="L1605" s="379"/>
      <c r="O1605" s="379"/>
    </row>
    <row r="1606" spans="1:15">
      <c r="A1606" s="417" t="s">
        <v>2155</v>
      </c>
      <c r="B1606" s="417" t="s">
        <v>2732</v>
      </c>
      <c r="C1606" s="417" t="s">
        <v>2281</v>
      </c>
      <c r="D1606" s="417" t="s">
        <v>8699</v>
      </c>
      <c r="E1606" s="391">
        <v>6.51</v>
      </c>
      <c r="F1606" s="418">
        <v>44270</v>
      </c>
      <c r="G1606" s="417" t="s">
        <v>2283</v>
      </c>
      <c r="I1606" s="379">
        <f t="shared" ca="1" si="147"/>
        <v>-301</v>
      </c>
      <c r="J1606" s="379">
        <f t="shared" ca="1" si="148"/>
        <v>-209</v>
      </c>
      <c r="K1606" s="391" t="str">
        <f t="shared" ca="1" si="149"/>
        <v>21,47</v>
      </c>
      <c r="L1606" s="379"/>
      <c r="O1606" s="379"/>
    </row>
    <row r="1607" spans="1:15">
      <c r="A1607" s="417" t="s">
        <v>2155</v>
      </c>
      <c r="B1607" s="417" t="s">
        <v>2733</v>
      </c>
      <c r="C1607" s="417" t="s">
        <v>2281</v>
      </c>
      <c r="D1607" s="417" t="s">
        <v>16176</v>
      </c>
      <c r="E1607" s="391">
        <v>5.5</v>
      </c>
      <c r="F1607" s="418">
        <v>44270</v>
      </c>
      <c r="G1607" s="417" t="s">
        <v>2286</v>
      </c>
      <c r="I1607" s="379">
        <f t="shared" ca="1" si="147"/>
        <v>-301</v>
      </c>
      <c r="J1607" s="379">
        <f t="shared" ca="1" si="148"/>
        <v>-209</v>
      </c>
      <c r="K1607" s="391" t="str">
        <f t="shared" ca="1" si="149"/>
        <v>22,22</v>
      </c>
      <c r="L1607" s="379"/>
      <c r="O1607" s="379"/>
    </row>
    <row r="1608" spans="1:15">
      <c r="A1608" s="417" t="s">
        <v>2155</v>
      </c>
      <c r="B1608" s="417" t="s">
        <v>2734</v>
      </c>
      <c r="C1608" s="417" t="s">
        <v>2281</v>
      </c>
      <c r="D1608" s="417" t="s">
        <v>5352</v>
      </c>
      <c r="E1608" s="391">
        <v>2.4500000000000002</v>
      </c>
      <c r="F1608" s="418">
        <v>44270</v>
      </c>
      <c r="G1608" s="417" t="s">
        <v>2283</v>
      </c>
      <c r="I1608" s="379">
        <f t="shared" ca="1" si="147"/>
        <v>-301</v>
      </c>
      <c r="J1608" s="379">
        <f t="shared" ca="1" si="148"/>
        <v>-209</v>
      </c>
      <c r="K1608" s="391" t="str">
        <f t="shared" ca="1" si="149"/>
        <v>21,97</v>
      </c>
      <c r="L1608" s="379"/>
      <c r="O1608" s="379"/>
    </row>
    <row r="1609" spans="1:15">
      <c r="A1609" s="417" t="s">
        <v>2155</v>
      </c>
      <c r="B1609" s="417" t="s">
        <v>2735</v>
      </c>
      <c r="C1609" s="417" t="s">
        <v>2281</v>
      </c>
      <c r="D1609" s="417" t="s">
        <v>4086</v>
      </c>
      <c r="E1609" s="391">
        <v>5.2</v>
      </c>
      <c r="F1609" s="418">
        <v>44270</v>
      </c>
      <c r="G1609" s="417" t="s">
        <v>2286</v>
      </c>
      <c r="I1609" s="379">
        <f t="shared" ca="1" si="147"/>
        <v>-301</v>
      </c>
      <c r="J1609" s="379">
        <f t="shared" ca="1" si="148"/>
        <v>-209</v>
      </c>
      <c r="K1609" s="391" t="str">
        <f t="shared" ca="1" si="149"/>
        <v>23,72</v>
      </c>
      <c r="L1609" s="379"/>
      <c r="O1609" s="379"/>
    </row>
    <row r="1610" spans="1:15">
      <c r="A1610" s="417" t="s">
        <v>2155</v>
      </c>
      <c r="B1610" s="417" t="s">
        <v>2736</v>
      </c>
      <c r="C1610" s="417" t="s">
        <v>2281</v>
      </c>
      <c r="D1610" s="417" t="s">
        <v>7168</v>
      </c>
      <c r="E1610" s="391">
        <v>4.5</v>
      </c>
      <c r="F1610" s="418">
        <v>44270</v>
      </c>
      <c r="G1610" s="417" t="s">
        <v>2283</v>
      </c>
      <c r="I1610" s="379">
        <f t="shared" ref="I1610:I1673" ca="1" si="150">IF(F1610&lt;&gt;"",F1610-$I$199,"")</f>
        <v>-301</v>
      </c>
      <c r="J1610" s="379">
        <f t="shared" ref="J1610:J1673" ca="1" si="151">IF(I1610&lt;&gt;"",NETWORKDAYS($I$199,F1610-1,$N$201:$N$224),"")</f>
        <v>-209</v>
      </c>
      <c r="K1610" s="391" t="str">
        <f t="shared" ref="K1610:K1673" ca="1" si="152">IF(I1610&lt;&gt;"",RIGHT(D1610,LEN(D1610)-FIND(" ",D1610)),"")</f>
        <v>22,47</v>
      </c>
      <c r="L1610" s="379"/>
      <c r="O1610" s="379"/>
    </row>
    <row r="1611" spans="1:15">
      <c r="A1611" s="417" t="s">
        <v>2155</v>
      </c>
      <c r="B1611" s="417" t="s">
        <v>2737</v>
      </c>
      <c r="C1611" s="417" t="s">
        <v>2281</v>
      </c>
      <c r="D1611" s="417" t="s">
        <v>16177</v>
      </c>
      <c r="E1611" s="391">
        <v>5</v>
      </c>
      <c r="F1611" s="418">
        <v>44270</v>
      </c>
      <c r="G1611" s="417" t="s">
        <v>2286</v>
      </c>
      <c r="I1611" s="379">
        <f t="shared" ca="1" si="150"/>
        <v>-301</v>
      </c>
      <c r="J1611" s="379">
        <f t="shared" ca="1" si="151"/>
        <v>-209</v>
      </c>
      <c r="K1611" s="391" t="str">
        <f t="shared" ca="1" si="152"/>
        <v>22,72</v>
      </c>
      <c r="L1611" s="379"/>
      <c r="O1611" s="379"/>
    </row>
    <row r="1612" spans="1:15">
      <c r="A1612" s="417" t="s">
        <v>2155</v>
      </c>
      <c r="B1612" s="417" t="s">
        <v>2738</v>
      </c>
      <c r="C1612" s="417" t="s">
        <v>2281</v>
      </c>
      <c r="D1612" s="417" t="s">
        <v>5354</v>
      </c>
      <c r="E1612" s="391">
        <v>1</v>
      </c>
      <c r="F1612" s="418">
        <v>44270</v>
      </c>
      <c r="G1612" s="417" t="s">
        <v>2283</v>
      </c>
      <c r="I1612" s="379">
        <f t="shared" ca="1" si="150"/>
        <v>-301</v>
      </c>
      <c r="J1612" s="379">
        <f t="shared" ca="1" si="151"/>
        <v>-209</v>
      </c>
      <c r="K1612" s="391" t="str">
        <f t="shared" ca="1" si="152"/>
        <v>22,97</v>
      </c>
      <c r="L1612" s="379"/>
      <c r="O1612" s="379"/>
    </row>
    <row r="1613" spans="1:15">
      <c r="A1613" s="417" t="s">
        <v>2155</v>
      </c>
      <c r="B1613" s="417" t="s">
        <v>2739</v>
      </c>
      <c r="C1613" s="417" t="s">
        <v>2281</v>
      </c>
      <c r="D1613" s="417" t="s">
        <v>16813</v>
      </c>
      <c r="E1613" s="391">
        <v>0.4</v>
      </c>
      <c r="F1613" s="418">
        <v>44270</v>
      </c>
      <c r="G1613" s="417" t="s">
        <v>2283</v>
      </c>
      <c r="I1613" s="379">
        <f t="shared" ca="1" si="150"/>
        <v>-301</v>
      </c>
      <c r="J1613" s="379">
        <f t="shared" ca="1" si="151"/>
        <v>-209</v>
      </c>
      <c r="K1613" s="391" t="str">
        <f t="shared" ca="1" si="152"/>
        <v>23,47</v>
      </c>
      <c r="L1613" s="379"/>
      <c r="O1613" s="379"/>
    </row>
    <row r="1614" spans="1:15">
      <c r="A1614" s="417" t="s">
        <v>2155</v>
      </c>
      <c r="B1614" s="417" t="s">
        <v>9910</v>
      </c>
      <c r="C1614" s="417" t="s">
        <v>2281</v>
      </c>
      <c r="D1614" s="417" t="s">
        <v>10515</v>
      </c>
      <c r="E1614" s="391">
        <v>1.97</v>
      </c>
      <c r="F1614" s="418">
        <v>44270</v>
      </c>
      <c r="G1614" s="417" t="s">
        <v>2286</v>
      </c>
      <c r="I1614" s="379">
        <f t="shared" ca="1" si="150"/>
        <v>-301</v>
      </c>
      <c r="J1614" s="379">
        <f t="shared" ca="1" si="151"/>
        <v>-209</v>
      </c>
      <c r="K1614" s="391" t="str">
        <f t="shared" ca="1" si="152"/>
        <v>24,14</v>
      </c>
      <c r="L1614" s="379"/>
      <c r="O1614" s="379"/>
    </row>
    <row r="1615" spans="1:15">
      <c r="A1615" s="417" t="s">
        <v>2155</v>
      </c>
      <c r="B1615" s="417" t="s">
        <v>2740</v>
      </c>
      <c r="C1615" s="417" t="s">
        <v>2281</v>
      </c>
      <c r="D1615" s="417" t="s">
        <v>16178</v>
      </c>
      <c r="E1615" s="391">
        <v>3.23</v>
      </c>
      <c r="F1615" s="418">
        <v>44270</v>
      </c>
      <c r="G1615" s="417" t="s">
        <v>2283</v>
      </c>
      <c r="I1615" s="379">
        <f t="shared" ca="1" si="150"/>
        <v>-301</v>
      </c>
      <c r="J1615" s="379">
        <f t="shared" ca="1" si="151"/>
        <v>-209</v>
      </c>
      <c r="K1615" s="391" t="str">
        <f t="shared" ca="1" si="152"/>
        <v>23,97</v>
      </c>
      <c r="L1615" s="379"/>
      <c r="O1615" s="379"/>
    </row>
    <row r="1616" spans="1:15">
      <c r="A1616" s="417" t="s">
        <v>2155</v>
      </c>
      <c r="B1616" s="417" t="s">
        <v>2741</v>
      </c>
      <c r="C1616" s="417" t="s">
        <v>2281</v>
      </c>
      <c r="D1616" s="417" t="s">
        <v>16814</v>
      </c>
      <c r="E1616" s="391">
        <v>3.65</v>
      </c>
      <c r="F1616" s="418">
        <v>44270</v>
      </c>
      <c r="G1616" s="417" t="s">
        <v>2286</v>
      </c>
      <c r="I1616" s="379">
        <f t="shared" ca="1" si="150"/>
        <v>-301</v>
      </c>
      <c r="J1616" s="379">
        <f t="shared" ca="1" si="151"/>
        <v>-209</v>
      </c>
      <c r="K1616" s="391" t="str">
        <f t="shared" ca="1" si="152"/>
        <v>24,22</v>
      </c>
      <c r="L1616" s="379"/>
      <c r="O1616" s="379"/>
    </row>
    <row r="1617" spans="1:15">
      <c r="A1617" s="417" t="s">
        <v>2155</v>
      </c>
      <c r="B1617" s="417" t="s">
        <v>18253</v>
      </c>
      <c r="C1617" s="417" t="s">
        <v>2281</v>
      </c>
      <c r="D1617" s="417" t="s">
        <v>5361</v>
      </c>
      <c r="E1617" s="391">
        <v>3.13</v>
      </c>
      <c r="F1617" s="418">
        <v>44270</v>
      </c>
      <c r="G1617" s="417" t="s">
        <v>2286</v>
      </c>
      <c r="I1617" s="379">
        <f t="shared" ca="1" si="150"/>
        <v>-301</v>
      </c>
      <c r="J1617" s="379">
        <f t="shared" ca="1" si="151"/>
        <v>-209</v>
      </c>
      <c r="K1617" s="391" t="str">
        <f t="shared" ca="1" si="152"/>
        <v>24,72</v>
      </c>
      <c r="L1617" s="379"/>
      <c r="O1617" s="379"/>
    </row>
    <row r="1618" spans="1:15">
      <c r="A1618" s="417" t="s">
        <v>2155</v>
      </c>
      <c r="B1618" s="417" t="s">
        <v>18254</v>
      </c>
      <c r="C1618" s="417" t="s">
        <v>2281</v>
      </c>
      <c r="D1618" s="417" t="s">
        <v>5359</v>
      </c>
      <c r="E1618" s="391">
        <v>3.03</v>
      </c>
      <c r="F1618" s="418">
        <v>44270</v>
      </c>
      <c r="G1618" s="417" t="s">
        <v>2283</v>
      </c>
      <c r="I1618" s="379">
        <f t="shared" ca="1" si="150"/>
        <v>-301</v>
      </c>
      <c r="J1618" s="379">
        <f t="shared" ca="1" si="151"/>
        <v>-209</v>
      </c>
      <c r="K1618" s="391" t="str">
        <f t="shared" ca="1" si="152"/>
        <v>24,97</v>
      </c>
      <c r="L1618" s="379"/>
      <c r="O1618" s="379"/>
    </row>
    <row r="1619" spans="1:15">
      <c r="A1619" s="417" t="s">
        <v>2155</v>
      </c>
      <c r="B1619" s="417" t="s">
        <v>2742</v>
      </c>
      <c r="C1619" s="417" t="s">
        <v>2281</v>
      </c>
      <c r="D1619" s="417" t="s">
        <v>7170</v>
      </c>
      <c r="E1619" s="391">
        <v>3.34</v>
      </c>
      <c r="F1619" s="418">
        <v>44270</v>
      </c>
      <c r="G1619" s="417" t="s">
        <v>2286</v>
      </c>
      <c r="I1619" s="379">
        <f t="shared" ca="1" si="150"/>
        <v>-301</v>
      </c>
      <c r="J1619" s="379">
        <f t="shared" ca="1" si="151"/>
        <v>-209</v>
      </c>
      <c r="K1619" s="391" t="str">
        <f t="shared" ca="1" si="152"/>
        <v>25,22</v>
      </c>
      <c r="L1619" s="379"/>
      <c r="O1619" s="379"/>
    </row>
    <row r="1620" spans="1:15">
      <c r="A1620" s="417" t="s">
        <v>2155</v>
      </c>
      <c r="B1620" s="417" t="s">
        <v>9914</v>
      </c>
      <c r="C1620" s="417" t="s">
        <v>2281</v>
      </c>
      <c r="D1620" s="417" t="s">
        <v>16179</v>
      </c>
      <c r="E1620" s="391">
        <v>2.87</v>
      </c>
      <c r="F1620" s="418">
        <v>44270</v>
      </c>
      <c r="G1620" s="417" t="s">
        <v>2283</v>
      </c>
      <c r="I1620" s="379">
        <f t="shared" ca="1" si="150"/>
        <v>-301</v>
      </c>
      <c r="J1620" s="379">
        <f t="shared" ca="1" si="151"/>
        <v>-209</v>
      </c>
      <c r="K1620" s="391" t="str">
        <f t="shared" ca="1" si="152"/>
        <v>25,47</v>
      </c>
      <c r="L1620" s="379"/>
      <c r="O1620" s="379"/>
    </row>
    <row r="1621" spans="1:15">
      <c r="A1621" s="417" t="s">
        <v>2155</v>
      </c>
      <c r="B1621" s="417" t="s">
        <v>2743</v>
      </c>
      <c r="C1621" s="417" t="s">
        <v>2281</v>
      </c>
      <c r="D1621" s="417" t="s">
        <v>8703</v>
      </c>
      <c r="E1621" s="391">
        <v>2.5299999999999998</v>
      </c>
      <c r="F1621" s="418">
        <v>44270</v>
      </c>
      <c r="G1621" s="417" t="s">
        <v>2286</v>
      </c>
      <c r="I1621" s="379">
        <f t="shared" ca="1" si="150"/>
        <v>-301</v>
      </c>
      <c r="J1621" s="379">
        <f t="shared" ca="1" si="151"/>
        <v>-209</v>
      </c>
      <c r="K1621" s="391" t="str">
        <f t="shared" ca="1" si="152"/>
        <v>25,72</v>
      </c>
      <c r="L1621" s="379"/>
      <c r="O1621" s="379"/>
    </row>
    <row r="1622" spans="1:15">
      <c r="A1622" s="417" t="s">
        <v>2155</v>
      </c>
      <c r="B1622" s="417" t="s">
        <v>18255</v>
      </c>
      <c r="C1622" s="417" t="s">
        <v>2281</v>
      </c>
      <c r="D1622" s="417" t="s">
        <v>18256</v>
      </c>
      <c r="E1622" s="391">
        <v>3.28</v>
      </c>
      <c r="F1622" s="418">
        <v>44270</v>
      </c>
      <c r="G1622" s="417" t="s">
        <v>2283</v>
      </c>
      <c r="I1622" s="379">
        <f t="shared" ca="1" si="150"/>
        <v>-301</v>
      </c>
      <c r="J1622" s="379">
        <f t="shared" ca="1" si="151"/>
        <v>-209</v>
      </c>
      <c r="K1622" s="391" t="str">
        <f t="shared" ca="1" si="152"/>
        <v>25,97</v>
      </c>
      <c r="L1622" s="379"/>
      <c r="O1622" s="379"/>
    </row>
    <row r="1623" spans="1:15">
      <c r="A1623" s="417" t="s">
        <v>2155</v>
      </c>
      <c r="B1623" s="417" t="s">
        <v>17751</v>
      </c>
      <c r="C1623" s="417" t="s">
        <v>2281</v>
      </c>
      <c r="D1623" s="417" t="s">
        <v>13896</v>
      </c>
      <c r="E1623" s="391">
        <v>1.93</v>
      </c>
      <c r="F1623" s="418">
        <v>44270</v>
      </c>
      <c r="G1623" s="417" t="s">
        <v>2283</v>
      </c>
      <c r="I1623" s="379">
        <f t="shared" ca="1" si="150"/>
        <v>-301</v>
      </c>
      <c r="J1623" s="379">
        <f t="shared" ca="1" si="151"/>
        <v>-209</v>
      </c>
      <c r="K1623" s="391" t="str">
        <f t="shared" ca="1" si="152"/>
        <v>26,97</v>
      </c>
      <c r="L1623" s="379"/>
      <c r="O1623" s="379"/>
    </row>
    <row r="1624" spans="1:15">
      <c r="A1624" s="417" t="s">
        <v>2155</v>
      </c>
      <c r="B1624" s="417" t="s">
        <v>2744</v>
      </c>
      <c r="C1624" s="417" t="s">
        <v>2281</v>
      </c>
      <c r="D1624" s="417" t="s">
        <v>16815</v>
      </c>
      <c r="E1624" s="391">
        <v>2.5</v>
      </c>
      <c r="F1624" s="418">
        <v>44270</v>
      </c>
      <c r="G1624" s="417" t="s">
        <v>2286</v>
      </c>
      <c r="I1624" s="379">
        <f t="shared" ca="1" si="150"/>
        <v>-301</v>
      </c>
      <c r="J1624" s="379">
        <f t="shared" ca="1" si="151"/>
        <v>-209</v>
      </c>
      <c r="K1624" s="391" t="str">
        <f t="shared" ca="1" si="152"/>
        <v>26,22</v>
      </c>
      <c r="L1624" s="379"/>
      <c r="O1624" s="379"/>
    </row>
    <row r="1625" spans="1:15">
      <c r="A1625" s="417" t="s">
        <v>2155</v>
      </c>
      <c r="B1625" s="417" t="s">
        <v>17752</v>
      </c>
      <c r="C1625" s="417" t="s">
        <v>2281</v>
      </c>
      <c r="D1625" s="417" t="s">
        <v>13760</v>
      </c>
      <c r="E1625" s="391">
        <v>2.25</v>
      </c>
      <c r="F1625" s="418">
        <v>44270</v>
      </c>
      <c r="G1625" s="417" t="s">
        <v>2283</v>
      </c>
      <c r="I1625" s="379">
        <f t="shared" ca="1" si="150"/>
        <v>-301</v>
      </c>
      <c r="J1625" s="379">
        <f t="shared" ca="1" si="151"/>
        <v>-209</v>
      </c>
      <c r="K1625" s="391" t="str">
        <f t="shared" ca="1" si="152"/>
        <v>26,47</v>
      </c>
      <c r="L1625" s="379"/>
      <c r="O1625" s="379"/>
    </row>
    <row r="1626" spans="1:15">
      <c r="A1626" s="417" t="s">
        <v>2155</v>
      </c>
      <c r="B1626" s="417" t="s">
        <v>9918</v>
      </c>
      <c r="C1626" s="417" t="s">
        <v>2281</v>
      </c>
      <c r="D1626" s="417" t="s">
        <v>16180</v>
      </c>
      <c r="E1626" s="391">
        <v>2.62</v>
      </c>
      <c r="F1626" s="418">
        <v>44270</v>
      </c>
      <c r="G1626" s="417" t="s">
        <v>2283</v>
      </c>
      <c r="I1626" s="379">
        <f t="shared" ca="1" si="150"/>
        <v>-301</v>
      </c>
      <c r="J1626" s="379">
        <f t="shared" ca="1" si="151"/>
        <v>-209</v>
      </c>
      <c r="K1626" s="391" t="str">
        <f t="shared" ca="1" si="152"/>
        <v>26,89</v>
      </c>
      <c r="L1626" s="379"/>
      <c r="O1626" s="379"/>
    </row>
    <row r="1627" spans="1:15">
      <c r="A1627" s="417" t="s">
        <v>2155</v>
      </c>
      <c r="B1627" s="417" t="s">
        <v>2745</v>
      </c>
      <c r="C1627" s="417" t="s">
        <v>2281</v>
      </c>
      <c r="D1627" s="417" t="s">
        <v>16816</v>
      </c>
      <c r="E1627" s="391">
        <v>1.61</v>
      </c>
      <c r="F1627" s="418">
        <v>44270</v>
      </c>
      <c r="G1627" s="417" t="s">
        <v>2286</v>
      </c>
      <c r="I1627" s="379">
        <f t="shared" ca="1" si="150"/>
        <v>-301</v>
      </c>
      <c r="J1627" s="379">
        <f t="shared" ca="1" si="151"/>
        <v>-209</v>
      </c>
      <c r="K1627" s="391" t="str">
        <f t="shared" ca="1" si="152"/>
        <v>27,22</v>
      </c>
      <c r="L1627" s="379"/>
      <c r="O1627" s="379"/>
    </row>
    <row r="1628" spans="1:15">
      <c r="A1628" s="417" t="s">
        <v>2155</v>
      </c>
      <c r="B1628" s="417" t="s">
        <v>18257</v>
      </c>
      <c r="C1628" s="417" t="s">
        <v>2281</v>
      </c>
      <c r="D1628" s="417" t="s">
        <v>18258</v>
      </c>
      <c r="E1628" s="391">
        <v>0.59</v>
      </c>
      <c r="F1628" s="418">
        <v>44270</v>
      </c>
      <c r="G1628" s="417" t="s">
        <v>2283</v>
      </c>
      <c r="I1628" s="379">
        <f t="shared" ca="1" si="150"/>
        <v>-301</v>
      </c>
      <c r="J1628" s="379">
        <f t="shared" ca="1" si="151"/>
        <v>-209</v>
      </c>
      <c r="K1628" s="391" t="str">
        <f t="shared" ca="1" si="152"/>
        <v>27,39</v>
      </c>
      <c r="L1628" s="379"/>
      <c r="O1628" s="379"/>
    </row>
    <row r="1629" spans="1:15">
      <c r="A1629" s="417" t="s">
        <v>2155</v>
      </c>
      <c r="B1629" s="417" t="s">
        <v>9919</v>
      </c>
      <c r="C1629" s="417" t="s">
        <v>2281</v>
      </c>
      <c r="D1629" s="417" t="s">
        <v>16181</v>
      </c>
      <c r="E1629" s="391">
        <v>1.48</v>
      </c>
      <c r="F1629" s="418">
        <v>44270</v>
      </c>
      <c r="G1629" s="417" t="s">
        <v>2286</v>
      </c>
      <c r="I1629" s="379">
        <f t="shared" ca="1" si="150"/>
        <v>-301</v>
      </c>
      <c r="J1629" s="379">
        <f t="shared" ca="1" si="151"/>
        <v>-209</v>
      </c>
      <c r="K1629" s="391" t="str">
        <f t="shared" ca="1" si="152"/>
        <v>27,72</v>
      </c>
      <c r="L1629" s="379"/>
      <c r="O1629" s="379"/>
    </row>
    <row r="1630" spans="1:15">
      <c r="A1630" s="417" t="s">
        <v>2155</v>
      </c>
      <c r="B1630" s="417" t="s">
        <v>9920</v>
      </c>
      <c r="C1630" s="417" t="s">
        <v>2281</v>
      </c>
      <c r="D1630" s="417" t="s">
        <v>5367</v>
      </c>
      <c r="E1630" s="391">
        <v>1.21</v>
      </c>
      <c r="F1630" s="418">
        <v>44270</v>
      </c>
      <c r="G1630" s="417" t="s">
        <v>2286</v>
      </c>
      <c r="I1630" s="379">
        <f t="shared" ca="1" si="150"/>
        <v>-301</v>
      </c>
      <c r="J1630" s="379">
        <f t="shared" ca="1" si="151"/>
        <v>-209</v>
      </c>
      <c r="K1630" s="391" t="str">
        <f t="shared" ca="1" si="152"/>
        <v>28,22</v>
      </c>
      <c r="L1630" s="379"/>
      <c r="O1630" s="379"/>
    </row>
    <row r="1631" spans="1:15">
      <c r="A1631" s="417" t="s">
        <v>2155</v>
      </c>
      <c r="B1631" s="417" t="s">
        <v>9921</v>
      </c>
      <c r="C1631" s="417" t="s">
        <v>2281</v>
      </c>
      <c r="D1631" s="417" t="s">
        <v>16182</v>
      </c>
      <c r="E1631" s="391">
        <v>0.04</v>
      </c>
      <c r="F1631" s="418">
        <v>44270</v>
      </c>
      <c r="G1631" s="417" t="s">
        <v>2283</v>
      </c>
      <c r="I1631" s="379">
        <f t="shared" ca="1" si="150"/>
        <v>-301</v>
      </c>
      <c r="J1631" s="379">
        <f t="shared" ca="1" si="151"/>
        <v>-209</v>
      </c>
      <c r="K1631" s="391" t="str">
        <f t="shared" ca="1" si="152"/>
        <v>28,39</v>
      </c>
      <c r="L1631" s="379"/>
      <c r="O1631" s="379"/>
    </row>
    <row r="1632" spans="1:15">
      <c r="A1632" s="417" t="s">
        <v>2155</v>
      </c>
      <c r="B1632" s="417" t="s">
        <v>9922</v>
      </c>
      <c r="C1632" s="417" t="s">
        <v>2281</v>
      </c>
      <c r="D1632" s="417" t="s">
        <v>13764</v>
      </c>
      <c r="E1632" s="391">
        <v>1.4</v>
      </c>
      <c r="F1632" s="418">
        <v>44270</v>
      </c>
      <c r="G1632" s="417" t="s">
        <v>2283</v>
      </c>
      <c r="I1632" s="379">
        <f t="shared" ca="1" si="150"/>
        <v>-301</v>
      </c>
      <c r="J1632" s="379">
        <f t="shared" ca="1" si="151"/>
        <v>-209</v>
      </c>
      <c r="K1632" s="391" t="str">
        <f t="shared" ca="1" si="152"/>
        <v>28,47</v>
      </c>
      <c r="L1632" s="379"/>
      <c r="O1632" s="379"/>
    </row>
    <row r="1633" spans="1:15">
      <c r="A1633" s="417" t="s">
        <v>2155</v>
      </c>
      <c r="B1633" s="417" t="s">
        <v>9923</v>
      </c>
      <c r="C1633" s="417" t="s">
        <v>2281</v>
      </c>
      <c r="D1633" s="417" t="s">
        <v>16183</v>
      </c>
      <c r="E1633" s="391">
        <v>0.84</v>
      </c>
      <c r="F1633" s="418">
        <v>44270</v>
      </c>
      <c r="G1633" s="417" t="s">
        <v>2286</v>
      </c>
      <c r="I1633" s="379">
        <f t="shared" ca="1" si="150"/>
        <v>-301</v>
      </c>
      <c r="J1633" s="379">
        <f t="shared" ca="1" si="151"/>
        <v>-209</v>
      </c>
      <c r="K1633" s="391" t="str">
        <f t="shared" ca="1" si="152"/>
        <v>29,22</v>
      </c>
      <c r="L1633" s="379"/>
      <c r="O1633" s="379"/>
    </row>
    <row r="1634" spans="1:15">
      <c r="A1634" s="417" t="s">
        <v>2155</v>
      </c>
      <c r="B1634" s="417" t="s">
        <v>9924</v>
      </c>
      <c r="C1634" s="417" t="s">
        <v>2281</v>
      </c>
      <c r="D1634" s="417" t="s">
        <v>13768</v>
      </c>
      <c r="E1634" s="391">
        <v>0.65</v>
      </c>
      <c r="F1634" s="418">
        <v>44270</v>
      </c>
      <c r="G1634" s="417" t="s">
        <v>2283</v>
      </c>
      <c r="I1634" s="379">
        <f t="shared" ca="1" si="150"/>
        <v>-301</v>
      </c>
      <c r="J1634" s="379">
        <f t="shared" ca="1" si="151"/>
        <v>-209</v>
      </c>
      <c r="K1634" s="391" t="str">
        <f t="shared" ca="1" si="152"/>
        <v>29,97</v>
      </c>
      <c r="L1634" s="379"/>
      <c r="O1634" s="379"/>
    </row>
    <row r="1635" spans="1:15">
      <c r="A1635" s="417" t="s">
        <v>2155</v>
      </c>
      <c r="B1635" s="417" t="s">
        <v>9925</v>
      </c>
      <c r="C1635" s="417" t="s">
        <v>2281</v>
      </c>
      <c r="D1635" s="417" t="s">
        <v>16184</v>
      </c>
      <c r="E1635" s="391">
        <v>0.45</v>
      </c>
      <c r="F1635" s="418">
        <v>44270</v>
      </c>
      <c r="G1635" s="417" t="s">
        <v>2286</v>
      </c>
      <c r="I1635" s="379">
        <f t="shared" ca="1" si="150"/>
        <v>-301</v>
      </c>
      <c r="J1635" s="379">
        <f t="shared" ca="1" si="151"/>
        <v>-209</v>
      </c>
      <c r="K1635" s="391" t="str">
        <f t="shared" ca="1" si="152"/>
        <v>31,22</v>
      </c>
      <c r="L1635" s="379"/>
      <c r="O1635" s="379"/>
    </row>
    <row r="1636" spans="1:15">
      <c r="A1636" s="417" t="s">
        <v>2155</v>
      </c>
      <c r="B1636" s="417" t="s">
        <v>2746</v>
      </c>
      <c r="C1636" s="417" t="s">
        <v>2281</v>
      </c>
      <c r="D1636" s="417" t="s">
        <v>16185</v>
      </c>
      <c r="E1636" s="391">
        <v>0.32</v>
      </c>
      <c r="F1636" s="418">
        <v>44270</v>
      </c>
      <c r="G1636" s="417" t="s">
        <v>2283</v>
      </c>
      <c r="I1636" s="379">
        <f t="shared" ca="1" si="150"/>
        <v>-301</v>
      </c>
      <c r="J1636" s="379">
        <f t="shared" ca="1" si="151"/>
        <v>-209</v>
      </c>
      <c r="K1636" s="391" t="str">
        <f t="shared" ca="1" si="152"/>
        <v>31,97</v>
      </c>
      <c r="L1636" s="379"/>
      <c r="O1636" s="379"/>
    </row>
    <row r="1637" spans="1:15">
      <c r="A1637" s="417" t="s">
        <v>2155</v>
      </c>
      <c r="B1637" s="417" t="s">
        <v>6621</v>
      </c>
      <c r="C1637" s="417" t="s">
        <v>2281</v>
      </c>
      <c r="D1637" s="417" t="s">
        <v>16186</v>
      </c>
      <c r="E1637" s="391">
        <v>2.15</v>
      </c>
      <c r="F1637" s="418">
        <v>44305</v>
      </c>
      <c r="G1637" s="417" t="s">
        <v>2286</v>
      </c>
      <c r="I1637" s="379">
        <f t="shared" ca="1" si="150"/>
        <v>-266</v>
      </c>
      <c r="J1637" s="379">
        <f t="shared" ca="1" si="151"/>
        <v>-185</v>
      </c>
      <c r="K1637" s="391" t="str">
        <f t="shared" ca="1" si="152"/>
        <v>23,07</v>
      </c>
      <c r="L1637" s="379"/>
      <c r="O1637" s="379"/>
    </row>
    <row r="1638" spans="1:15">
      <c r="A1638" s="417" t="s">
        <v>2155</v>
      </c>
      <c r="B1638" s="417" t="s">
        <v>7616</v>
      </c>
      <c r="C1638" s="417" t="s">
        <v>2281</v>
      </c>
      <c r="D1638" s="417" t="s">
        <v>13153</v>
      </c>
      <c r="E1638" s="391">
        <v>3</v>
      </c>
      <c r="F1638" s="418">
        <v>44305</v>
      </c>
      <c r="G1638" s="417" t="s">
        <v>2286</v>
      </c>
      <c r="I1638" s="379">
        <f t="shared" ca="1" si="150"/>
        <v>-266</v>
      </c>
      <c r="J1638" s="379">
        <f t="shared" ca="1" si="151"/>
        <v>-185</v>
      </c>
      <c r="K1638" s="391" t="str">
        <f t="shared" ca="1" si="152"/>
        <v>24,57</v>
      </c>
      <c r="L1638" s="379"/>
      <c r="O1638" s="379"/>
    </row>
    <row r="1639" spans="1:15">
      <c r="A1639" s="417" t="s">
        <v>2155</v>
      </c>
      <c r="B1639" s="417" t="s">
        <v>9927</v>
      </c>
      <c r="C1639" s="417" t="s">
        <v>2281</v>
      </c>
      <c r="D1639" s="417" t="s">
        <v>16187</v>
      </c>
      <c r="E1639" s="391">
        <v>2.7</v>
      </c>
      <c r="F1639" s="418">
        <v>44305</v>
      </c>
      <c r="G1639" s="417" t="s">
        <v>2286</v>
      </c>
      <c r="I1639" s="379">
        <f t="shared" ca="1" si="150"/>
        <v>-266</v>
      </c>
      <c r="J1639" s="379">
        <f t="shared" ca="1" si="151"/>
        <v>-185</v>
      </c>
      <c r="K1639" s="391" t="str">
        <f t="shared" ca="1" si="152"/>
        <v>26,57</v>
      </c>
      <c r="L1639" s="379"/>
      <c r="O1639" s="379"/>
    </row>
    <row r="1640" spans="1:15">
      <c r="A1640" s="417" t="s">
        <v>2155</v>
      </c>
      <c r="B1640" s="417" t="s">
        <v>2747</v>
      </c>
      <c r="C1640" s="417" t="s">
        <v>2281</v>
      </c>
      <c r="D1640" s="417" t="s">
        <v>8525</v>
      </c>
      <c r="E1640" s="391">
        <v>2.3199999999999998</v>
      </c>
      <c r="F1640" s="418">
        <v>44305</v>
      </c>
      <c r="G1640" s="417" t="s">
        <v>2286</v>
      </c>
      <c r="I1640" s="379">
        <f t="shared" ca="1" si="150"/>
        <v>-266</v>
      </c>
      <c r="J1640" s="379">
        <f t="shared" ca="1" si="151"/>
        <v>-185</v>
      </c>
      <c r="K1640" s="391" t="str">
        <f t="shared" ca="1" si="152"/>
        <v>27,07</v>
      </c>
      <c r="L1640" s="379"/>
      <c r="O1640" s="379"/>
    </row>
    <row r="1641" spans="1:15">
      <c r="A1641" s="417" t="s">
        <v>2155</v>
      </c>
      <c r="B1641" s="417" t="s">
        <v>9928</v>
      </c>
      <c r="C1641" s="417" t="s">
        <v>2281</v>
      </c>
      <c r="D1641" s="417" t="s">
        <v>16188</v>
      </c>
      <c r="E1641" s="391">
        <v>2</v>
      </c>
      <c r="F1641" s="418">
        <v>44305</v>
      </c>
      <c r="G1641" s="417" t="s">
        <v>2286</v>
      </c>
      <c r="I1641" s="379">
        <f t="shared" ca="1" si="150"/>
        <v>-266</v>
      </c>
      <c r="J1641" s="379">
        <f t="shared" ca="1" si="151"/>
        <v>-185</v>
      </c>
      <c r="K1641" s="391" t="str">
        <f t="shared" ca="1" si="152"/>
        <v>29,07</v>
      </c>
      <c r="L1641" s="379"/>
      <c r="O1641" s="379"/>
    </row>
    <row r="1642" spans="1:15">
      <c r="A1642" s="417" t="s">
        <v>2155</v>
      </c>
      <c r="B1642" s="417" t="s">
        <v>9929</v>
      </c>
      <c r="C1642" s="417" t="s">
        <v>2281</v>
      </c>
      <c r="D1642" s="417" t="s">
        <v>16189</v>
      </c>
      <c r="E1642" s="391">
        <v>2.1</v>
      </c>
      <c r="F1642" s="418">
        <v>44305</v>
      </c>
      <c r="G1642" s="417" t="s">
        <v>2286</v>
      </c>
      <c r="I1642" s="379">
        <f t="shared" ca="1" si="150"/>
        <v>-266</v>
      </c>
      <c r="J1642" s="379">
        <f t="shared" ca="1" si="151"/>
        <v>-185</v>
      </c>
      <c r="K1642" s="391" t="str">
        <f t="shared" ca="1" si="152"/>
        <v>27,57</v>
      </c>
      <c r="L1642" s="379"/>
      <c r="O1642" s="379"/>
    </row>
    <row r="1643" spans="1:15">
      <c r="A1643" s="417" t="s">
        <v>2155</v>
      </c>
      <c r="B1643" s="417" t="s">
        <v>9930</v>
      </c>
      <c r="C1643" s="417" t="s">
        <v>2281</v>
      </c>
      <c r="D1643" s="417" t="s">
        <v>16190</v>
      </c>
      <c r="E1643" s="391">
        <v>2.2000000000000002</v>
      </c>
      <c r="F1643" s="418">
        <v>44305</v>
      </c>
      <c r="G1643" s="417" t="s">
        <v>2286</v>
      </c>
      <c r="I1643" s="379">
        <f t="shared" ca="1" si="150"/>
        <v>-266</v>
      </c>
      <c r="J1643" s="379">
        <f t="shared" ca="1" si="151"/>
        <v>-185</v>
      </c>
      <c r="K1643" s="391" t="str">
        <f t="shared" ca="1" si="152"/>
        <v>28,07</v>
      </c>
      <c r="L1643" s="379"/>
      <c r="O1643" s="379"/>
    </row>
    <row r="1644" spans="1:15">
      <c r="A1644" s="417" t="s">
        <v>2155</v>
      </c>
      <c r="B1644" s="417" t="s">
        <v>9931</v>
      </c>
      <c r="C1644" s="417" t="s">
        <v>2281</v>
      </c>
      <c r="D1644" s="417" t="s">
        <v>13111</v>
      </c>
      <c r="E1644" s="391">
        <v>2</v>
      </c>
      <c r="F1644" s="418">
        <v>44305</v>
      </c>
      <c r="G1644" s="417" t="s">
        <v>2286</v>
      </c>
      <c r="I1644" s="379">
        <f t="shared" ca="1" si="150"/>
        <v>-266</v>
      </c>
      <c r="J1644" s="379">
        <f t="shared" ca="1" si="151"/>
        <v>-185</v>
      </c>
      <c r="K1644" s="391" t="str">
        <f t="shared" ca="1" si="152"/>
        <v>29,57</v>
      </c>
      <c r="L1644" s="379"/>
      <c r="O1644" s="379"/>
    </row>
    <row r="1645" spans="1:15">
      <c r="A1645" s="417" t="s">
        <v>2155</v>
      </c>
      <c r="B1645" s="417" t="s">
        <v>9932</v>
      </c>
      <c r="C1645" s="417" t="s">
        <v>2281</v>
      </c>
      <c r="D1645" s="417" t="s">
        <v>16191</v>
      </c>
      <c r="E1645" s="391">
        <v>0.4</v>
      </c>
      <c r="F1645" s="418">
        <v>44305</v>
      </c>
      <c r="G1645" s="417" t="s">
        <v>2286</v>
      </c>
      <c r="I1645" s="379">
        <f t="shared" ca="1" si="150"/>
        <v>-266</v>
      </c>
      <c r="J1645" s="379">
        <f t="shared" ca="1" si="151"/>
        <v>-185</v>
      </c>
      <c r="K1645" s="391" t="str">
        <f t="shared" ca="1" si="152"/>
        <v>30,57</v>
      </c>
      <c r="L1645" s="379"/>
      <c r="O1645" s="379"/>
    </row>
    <row r="1646" spans="1:15">
      <c r="A1646" s="417" t="s">
        <v>2155</v>
      </c>
      <c r="B1646" s="417" t="s">
        <v>9934</v>
      </c>
      <c r="C1646" s="417" t="s">
        <v>2281</v>
      </c>
      <c r="D1646" s="417" t="s">
        <v>13113</v>
      </c>
      <c r="E1646" s="391">
        <v>0.7</v>
      </c>
      <c r="F1646" s="418">
        <v>44305</v>
      </c>
      <c r="G1646" s="417" t="s">
        <v>2286</v>
      </c>
      <c r="I1646" s="379">
        <f t="shared" ca="1" si="150"/>
        <v>-266</v>
      </c>
      <c r="J1646" s="379">
        <f t="shared" ca="1" si="151"/>
        <v>-185</v>
      </c>
      <c r="K1646" s="391" t="str">
        <f t="shared" ca="1" si="152"/>
        <v>31,07</v>
      </c>
      <c r="L1646" s="379"/>
      <c r="O1646" s="379"/>
    </row>
    <row r="1647" spans="1:15">
      <c r="A1647" s="417" t="s">
        <v>2155</v>
      </c>
      <c r="B1647" s="417" t="s">
        <v>9935</v>
      </c>
      <c r="C1647" s="417" t="s">
        <v>2281</v>
      </c>
      <c r="D1647" s="417" t="s">
        <v>12853</v>
      </c>
      <c r="E1647" s="391">
        <v>0.56999999999999995</v>
      </c>
      <c r="F1647" s="418">
        <v>44305</v>
      </c>
      <c r="G1647" s="417" t="s">
        <v>2286</v>
      </c>
      <c r="I1647" s="379">
        <f t="shared" ca="1" si="150"/>
        <v>-266</v>
      </c>
      <c r="J1647" s="379">
        <f t="shared" ca="1" si="151"/>
        <v>-185</v>
      </c>
      <c r="K1647" s="391" t="str">
        <f t="shared" ca="1" si="152"/>
        <v>32,07</v>
      </c>
      <c r="L1647" s="379"/>
      <c r="O1647" s="379"/>
    </row>
    <row r="1648" spans="1:15">
      <c r="A1648" s="417" t="s">
        <v>2155</v>
      </c>
      <c r="B1648" s="417" t="s">
        <v>9936</v>
      </c>
      <c r="C1648" s="417" t="s">
        <v>2281</v>
      </c>
      <c r="D1648" s="417" t="s">
        <v>8527</v>
      </c>
      <c r="E1648" s="391">
        <v>0.5</v>
      </c>
      <c r="F1648" s="418">
        <v>44305</v>
      </c>
      <c r="G1648" s="417" t="s">
        <v>2286</v>
      </c>
      <c r="I1648" s="379">
        <f t="shared" ca="1" si="150"/>
        <v>-266</v>
      </c>
      <c r="J1648" s="379">
        <f t="shared" ca="1" si="151"/>
        <v>-185</v>
      </c>
      <c r="K1648" s="391" t="str">
        <f t="shared" ca="1" si="152"/>
        <v>33,57</v>
      </c>
      <c r="L1648" s="379"/>
      <c r="O1648" s="379"/>
    </row>
    <row r="1649" spans="1:15">
      <c r="A1649" s="417" t="s">
        <v>2155</v>
      </c>
      <c r="B1649" s="417" t="s">
        <v>16817</v>
      </c>
      <c r="C1649" s="417" t="s">
        <v>2281</v>
      </c>
      <c r="D1649" s="417" t="s">
        <v>16818</v>
      </c>
      <c r="E1649" s="391">
        <v>0.34</v>
      </c>
      <c r="F1649" s="418">
        <v>44305</v>
      </c>
      <c r="G1649" s="417" t="s">
        <v>2283</v>
      </c>
      <c r="I1649" s="379">
        <f t="shared" ca="1" si="150"/>
        <v>-266</v>
      </c>
      <c r="J1649" s="379">
        <f t="shared" ca="1" si="151"/>
        <v>-185</v>
      </c>
      <c r="K1649" s="391" t="str">
        <f t="shared" ca="1" si="152"/>
        <v>33,82</v>
      </c>
      <c r="L1649" s="379"/>
      <c r="O1649" s="379"/>
    </row>
    <row r="1650" spans="1:15">
      <c r="A1650" s="417" t="s">
        <v>2155</v>
      </c>
      <c r="B1650" s="417" t="s">
        <v>6622</v>
      </c>
      <c r="C1650" s="417" t="s">
        <v>2281</v>
      </c>
      <c r="D1650" s="417" t="s">
        <v>16192</v>
      </c>
      <c r="E1650" s="391">
        <v>1.65</v>
      </c>
      <c r="F1650" s="418">
        <v>44337</v>
      </c>
      <c r="G1650" s="417" t="s">
        <v>2286</v>
      </c>
      <c r="I1650" s="379">
        <f t="shared" ca="1" si="150"/>
        <v>-234</v>
      </c>
      <c r="J1650" s="379">
        <f t="shared" ca="1" si="151"/>
        <v>-163</v>
      </c>
      <c r="K1650" s="391" t="str">
        <f t="shared" ca="1" si="152"/>
        <v>22,26</v>
      </c>
      <c r="L1650" s="379"/>
      <c r="O1650" s="379"/>
    </row>
    <row r="1651" spans="1:15">
      <c r="A1651" s="417" t="s">
        <v>2155</v>
      </c>
      <c r="B1651" s="417" t="s">
        <v>9938</v>
      </c>
      <c r="C1651" s="417" t="s">
        <v>2281</v>
      </c>
      <c r="D1651" s="417" t="s">
        <v>16193</v>
      </c>
      <c r="E1651" s="391">
        <v>3</v>
      </c>
      <c r="F1651" s="418">
        <v>44337</v>
      </c>
      <c r="G1651" s="417" t="s">
        <v>2283</v>
      </c>
      <c r="I1651" s="379">
        <f t="shared" ca="1" si="150"/>
        <v>-234</v>
      </c>
      <c r="J1651" s="379">
        <f t="shared" ca="1" si="151"/>
        <v>-163</v>
      </c>
      <c r="K1651" s="391" t="str">
        <f t="shared" ca="1" si="152"/>
        <v>25,51</v>
      </c>
      <c r="L1651" s="379"/>
      <c r="O1651" s="379"/>
    </row>
    <row r="1652" spans="1:15">
      <c r="A1652" s="417" t="s">
        <v>2155</v>
      </c>
      <c r="B1652" s="417" t="s">
        <v>9940</v>
      </c>
      <c r="C1652" s="417" t="s">
        <v>2281</v>
      </c>
      <c r="D1652" s="417" t="s">
        <v>14664</v>
      </c>
      <c r="E1652" s="391">
        <v>2.5</v>
      </c>
      <c r="F1652" s="418">
        <v>44337</v>
      </c>
      <c r="G1652" s="417" t="s">
        <v>2286</v>
      </c>
      <c r="I1652" s="379">
        <f t="shared" ca="1" si="150"/>
        <v>-234</v>
      </c>
      <c r="J1652" s="379">
        <f t="shared" ca="1" si="151"/>
        <v>-163</v>
      </c>
      <c r="K1652" s="391" t="str">
        <f t="shared" ca="1" si="152"/>
        <v>27,26</v>
      </c>
      <c r="L1652" s="379"/>
      <c r="O1652" s="379"/>
    </row>
    <row r="1653" spans="1:15">
      <c r="A1653" s="417" t="s">
        <v>2155</v>
      </c>
      <c r="B1653" s="417" t="s">
        <v>9941</v>
      </c>
      <c r="C1653" s="417" t="s">
        <v>2281</v>
      </c>
      <c r="D1653" s="417" t="s">
        <v>14672</v>
      </c>
      <c r="E1653" s="391">
        <v>1.95</v>
      </c>
      <c r="F1653" s="418">
        <v>44337</v>
      </c>
      <c r="G1653" s="417" t="s">
        <v>2283</v>
      </c>
      <c r="I1653" s="379">
        <f t="shared" ca="1" si="150"/>
        <v>-234</v>
      </c>
      <c r="J1653" s="379">
        <f t="shared" ca="1" si="151"/>
        <v>-163</v>
      </c>
      <c r="K1653" s="391" t="str">
        <f t="shared" ca="1" si="152"/>
        <v>27,51</v>
      </c>
      <c r="L1653" s="379"/>
      <c r="O1653" s="379"/>
    </row>
    <row r="1654" spans="1:15">
      <c r="A1654" s="417" t="s">
        <v>2155</v>
      </c>
      <c r="B1654" s="417" t="s">
        <v>9943</v>
      </c>
      <c r="C1654" s="417" t="s">
        <v>2281</v>
      </c>
      <c r="D1654" s="417" t="s">
        <v>16194</v>
      </c>
      <c r="E1654" s="391">
        <v>1.5</v>
      </c>
      <c r="F1654" s="418">
        <v>44337</v>
      </c>
      <c r="G1654" s="417" t="s">
        <v>2286</v>
      </c>
      <c r="I1654" s="379">
        <f t="shared" ca="1" si="150"/>
        <v>-234</v>
      </c>
      <c r="J1654" s="379">
        <f t="shared" ca="1" si="151"/>
        <v>-163</v>
      </c>
      <c r="K1654" s="391" t="str">
        <f t="shared" ca="1" si="152"/>
        <v>27,76</v>
      </c>
      <c r="L1654" s="379"/>
      <c r="O1654" s="379"/>
    </row>
    <row r="1655" spans="1:15">
      <c r="A1655" s="417" t="s">
        <v>2155</v>
      </c>
      <c r="B1655" s="417" t="s">
        <v>9944</v>
      </c>
      <c r="C1655" s="417" t="s">
        <v>2281</v>
      </c>
      <c r="D1655" s="417" t="s">
        <v>16195</v>
      </c>
      <c r="E1655" s="391">
        <v>1</v>
      </c>
      <c r="F1655" s="418">
        <v>44337</v>
      </c>
      <c r="G1655" s="417" t="s">
        <v>2286</v>
      </c>
      <c r="I1655" s="379">
        <f t="shared" ca="1" si="150"/>
        <v>-234</v>
      </c>
      <c r="J1655" s="379">
        <f t="shared" ca="1" si="151"/>
        <v>-163</v>
      </c>
      <c r="K1655" s="391" t="str">
        <f t="shared" ca="1" si="152"/>
        <v>30,76</v>
      </c>
      <c r="L1655" s="379"/>
      <c r="O1655" s="379"/>
    </row>
    <row r="1656" spans="1:15">
      <c r="A1656" s="417" t="s">
        <v>2155</v>
      </c>
      <c r="B1656" s="417" t="s">
        <v>9945</v>
      </c>
      <c r="C1656" s="417" t="s">
        <v>2281</v>
      </c>
      <c r="D1656" s="417" t="s">
        <v>16196</v>
      </c>
      <c r="E1656" s="391">
        <v>1</v>
      </c>
      <c r="F1656" s="418">
        <v>44337</v>
      </c>
      <c r="G1656" s="417" t="s">
        <v>2286</v>
      </c>
      <c r="I1656" s="379">
        <f t="shared" ca="1" si="150"/>
        <v>-234</v>
      </c>
      <c r="J1656" s="379">
        <f t="shared" ca="1" si="151"/>
        <v>-163</v>
      </c>
      <c r="K1656" s="391" t="str">
        <f t="shared" ca="1" si="152"/>
        <v>31,26</v>
      </c>
      <c r="L1656" s="379"/>
      <c r="O1656" s="379"/>
    </row>
    <row r="1657" spans="1:15">
      <c r="A1657" s="417" t="s">
        <v>2155</v>
      </c>
      <c r="B1657" s="417" t="s">
        <v>2748</v>
      </c>
      <c r="C1657" s="417" t="s">
        <v>2281</v>
      </c>
      <c r="D1657" s="417" t="s">
        <v>16197</v>
      </c>
      <c r="E1657" s="391">
        <v>11</v>
      </c>
      <c r="F1657" s="418">
        <v>44365</v>
      </c>
      <c r="G1657" s="417" t="s">
        <v>2283</v>
      </c>
      <c r="I1657" s="379">
        <f t="shared" ca="1" si="150"/>
        <v>-206</v>
      </c>
      <c r="J1657" s="379">
        <f t="shared" ca="1" si="151"/>
        <v>-144</v>
      </c>
      <c r="K1657" s="391" t="str">
        <f t="shared" ca="1" si="152"/>
        <v>16,35</v>
      </c>
      <c r="L1657" s="379"/>
      <c r="O1657" s="379"/>
    </row>
    <row r="1658" spans="1:15">
      <c r="A1658" s="417" t="s">
        <v>2155</v>
      </c>
      <c r="B1658" s="417" t="s">
        <v>9946</v>
      </c>
      <c r="C1658" s="417" t="s">
        <v>2281</v>
      </c>
      <c r="D1658" s="417" t="s">
        <v>16198</v>
      </c>
      <c r="E1658" s="391">
        <v>3.86</v>
      </c>
      <c r="F1658" s="418">
        <v>44365</v>
      </c>
      <c r="G1658" s="417" t="s">
        <v>2286</v>
      </c>
      <c r="I1658" s="379">
        <f t="shared" ca="1" si="150"/>
        <v>-206</v>
      </c>
      <c r="J1658" s="379">
        <f t="shared" ca="1" si="151"/>
        <v>-144</v>
      </c>
      <c r="K1658" s="391" t="str">
        <f t="shared" ca="1" si="152"/>
        <v>22,60</v>
      </c>
      <c r="L1658" s="379"/>
      <c r="O1658" s="379"/>
    </row>
    <row r="1659" spans="1:15">
      <c r="A1659" s="417" t="s">
        <v>2155</v>
      </c>
      <c r="B1659" s="417" t="s">
        <v>9947</v>
      </c>
      <c r="C1659" s="417" t="s">
        <v>2281</v>
      </c>
      <c r="D1659" s="417" t="s">
        <v>16199</v>
      </c>
      <c r="E1659" s="391">
        <v>0.05</v>
      </c>
      <c r="F1659" s="418">
        <v>44365</v>
      </c>
      <c r="G1659" s="417" t="s">
        <v>2283</v>
      </c>
      <c r="I1659" s="379">
        <f t="shared" ca="1" si="150"/>
        <v>-206</v>
      </c>
      <c r="J1659" s="379">
        <f t="shared" ca="1" si="151"/>
        <v>-144</v>
      </c>
      <c r="K1659" s="391" t="str">
        <f t="shared" ca="1" si="152"/>
        <v>25,35</v>
      </c>
      <c r="L1659" s="379"/>
      <c r="O1659" s="379"/>
    </row>
    <row r="1660" spans="1:15">
      <c r="A1660" s="417" t="s">
        <v>2155</v>
      </c>
      <c r="B1660" s="417" t="s">
        <v>9948</v>
      </c>
      <c r="C1660" s="417" t="s">
        <v>2281</v>
      </c>
      <c r="D1660" s="417" t="s">
        <v>16200</v>
      </c>
      <c r="E1660" s="391">
        <v>2.7</v>
      </c>
      <c r="F1660" s="418">
        <v>44365</v>
      </c>
      <c r="G1660" s="417" t="s">
        <v>2283</v>
      </c>
      <c r="I1660" s="379">
        <f t="shared" ca="1" si="150"/>
        <v>-206</v>
      </c>
      <c r="J1660" s="379">
        <f t="shared" ca="1" si="151"/>
        <v>-144</v>
      </c>
      <c r="K1660" s="391" t="str">
        <f t="shared" ca="1" si="152"/>
        <v>25,85</v>
      </c>
      <c r="L1660" s="379"/>
      <c r="O1660" s="379"/>
    </row>
    <row r="1661" spans="1:15">
      <c r="A1661" s="417" t="s">
        <v>2155</v>
      </c>
      <c r="B1661" s="417" t="s">
        <v>9949</v>
      </c>
      <c r="C1661" s="417" t="s">
        <v>2281</v>
      </c>
      <c r="D1661" s="417" t="s">
        <v>16201</v>
      </c>
      <c r="E1661" s="391">
        <v>3.4</v>
      </c>
      <c r="F1661" s="418">
        <v>44365</v>
      </c>
      <c r="G1661" s="417" t="s">
        <v>2283</v>
      </c>
      <c r="I1661" s="379">
        <f t="shared" ca="1" si="150"/>
        <v>-206</v>
      </c>
      <c r="J1661" s="379">
        <f t="shared" ca="1" si="151"/>
        <v>-144</v>
      </c>
      <c r="K1661" s="391" t="str">
        <f t="shared" ca="1" si="152"/>
        <v>26,85</v>
      </c>
      <c r="L1661" s="379"/>
      <c r="O1661" s="379"/>
    </row>
    <row r="1662" spans="1:15">
      <c r="A1662" s="417" t="s">
        <v>2155</v>
      </c>
      <c r="B1662" s="417" t="s">
        <v>9950</v>
      </c>
      <c r="C1662" s="417" t="s">
        <v>2281</v>
      </c>
      <c r="D1662" s="417" t="s">
        <v>16202</v>
      </c>
      <c r="E1662" s="391">
        <v>1.61</v>
      </c>
      <c r="F1662" s="418">
        <v>44365</v>
      </c>
      <c r="G1662" s="417" t="s">
        <v>2283</v>
      </c>
      <c r="I1662" s="379">
        <f t="shared" ca="1" si="150"/>
        <v>-206</v>
      </c>
      <c r="J1662" s="379">
        <f t="shared" ca="1" si="151"/>
        <v>-144</v>
      </c>
      <c r="K1662" s="391" t="str">
        <f t="shared" ca="1" si="152"/>
        <v>27,35</v>
      </c>
      <c r="L1662" s="379"/>
      <c r="O1662" s="379"/>
    </row>
    <row r="1663" spans="1:15">
      <c r="A1663" s="417" t="s">
        <v>2155</v>
      </c>
      <c r="B1663" s="417" t="s">
        <v>16819</v>
      </c>
      <c r="C1663" s="417" t="s">
        <v>2281</v>
      </c>
      <c r="D1663" s="417" t="s">
        <v>16820</v>
      </c>
      <c r="E1663" s="391">
        <v>2.2000000000000002</v>
      </c>
      <c r="F1663" s="418">
        <v>44365</v>
      </c>
      <c r="G1663" s="417" t="s">
        <v>2283</v>
      </c>
      <c r="I1663" s="379">
        <f t="shared" ca="1" si="150"/>
        <v>-206</v>
      </c>
      <c r="J1663" s="379">
        <f t="shared" ca="1" si="151"/>
        <v>-144</v>
      </c>
      <c r="K1663" s="391" t="str">
        <f t="shared" ca="1" si="152"/>
        <v>27,85</v>
      </c>
      <c r="L1663" s="379"/>
      <c r="O1663" s="379"/>
    </row>
    <row r="1664" spans="1:15">
      <c r="A1664" s="417" t="s">
        <v>2155</v>
      </c>
      <c r="B1664" s="417" t="s">
        <v>9951</v>
      </c>
      <c r="C1664" s="417" t="s">
        <v>2281</v>
      </c>
      <c r="D1664" s="417" t="s">
        <v>16203</v>
      </c>
      <c r="E1664" s="391">
        <v>12.5</v>
      </c>
      <c r="F1664" s="418">
        <v>44365</v>
      </c>
      <c r="G1664" s="417" t="s">
        <v>2283</v>
      </c>
      <c r="I1664" s="379">
        <f t="shared" ca="1" si="150"/>
        <v>-206</v>
      </c>
      <c r="J1664" s="379">
        <f t="shared" ca="1" si="151"/>
        <v>-144</v>
      </c>
      <c r="K1664" s="391" t="str">
        <f t="shared" ca="1" si="152"/>
        <v>28,35</v>
      </c>
      <c r="L1664" s="379"/>
      <c r="O1664" s="379"/>
    </row>
    <row r="1665" spans="1:15">
      <c r="A1665" s="417" t="s">
        <v>2155</v>
      </c>
      <c r="B1665" s="417" t="s">
        <v>7618</v>
      </c>
      <c r="C1665" s="417" t="s">
        <v>2281</v>
      </c>
      <c r="D1665" s="417" t="s">
        <v>16204</v>
      </c>
      <c r="E1665" s="391">
        <v>0.04</v>
      </c>
      <c r="F1665" s="418">
        <v>44365</v>
      </c>
      <c r="G1665" s="417" t="s">
        <v>2283</v>
      </c>
      <c r="I1665" s="379">
        <f t="shared" ca="1" si="150"/>
        <v>-206</v>
      </c>
      <c r="J1665" s="379">
        <f t="shared" ca="1" si="151"/>
        <v>-144</v>
      </c>
      <c r="K1665" s="391" t="str">
        <f t="shared" ca="1" si="152"/>
        <v>28,85</v>
      </c>
      <c r="L1665" s="379"/>
      <c r="O1665" s="379"/>
    </row>
    <row r="1666" spans="1:15">
      <c r="A1666" s="417" t="s">
        <v>2155</v>
      </c>
      <c r="B1666" s="417" t="s">
        <v>9952</v>
      </c>
      <c r="C1666" s="417" t="s">
        <v>2281</v>
      </c>
      <c r="D1666" s="417" t="s">
        <v>16205</v>
      </c>
      <c r="E1666" s="391">
        <v>0.04</v>
      </c>
      <c r="F1666" s="418">
        <v>44365</v>
      </c>
      <c r="G1666" s="417" t="s">
        <v>2283</v>
      </c>
      <c r="I1666" s="379">
        <f t="shared" ca="1" si="150"/>
        <v>-206</v>
      </c>
      <c r="J1666" s="379">
        <f t="shared" ca="1" si="151"/>
        <v>-144</v>
      </c>
      <c r="K1666" s="391" t="str">
        <f t="shared" ca="1" si="152"/>
        <v>29,35</v>
      </c>
      <c r="L1666" s="379"/>
      <c r="O1666" s="379"/>
    </row>
    <row r="1667" spans="1:15">
      <c r="A1667" s="417" t="s">
        <v>2155</v>
      </c>
      <c r="B1667" s="417" t="s">
        <v>9953</v>
      </c>
      <c r="C1667" s="417" t="s">
        <v>2281</v>
      </c>
      <c r="D1667" s="417" t="s">
        <v>16206</v>
      </c>
      <c r="E1667" s="391">
        <v>1.28</v>
      </c>
      <c r="F1667" s="418">
        <v>44365</v>
      </c>
      <c r="G1667" s="417" t="s">
        <v>2286</v>
      </c>
      <c r="I1667" s="379">
        <f t="shared" ca="1" si="150"/>
        <v>-206</v>
      </c>
      <c r="J1667" s="379">
        <f t="shared" ca="1" si="151"/>
        <v>-144</v>
      </c>
      <c r="K1667" s="391" t="str">
        <f t="shared" ca="1" si="152"/>
        <v>30,10</v>
      </c>
      <c r="L1667" s="379"/>
      <c r="O1667" s="379"/>
    </row>
    <row r="1668" spans="1:15">
      <c r="A1668" s="417" t="s">
        <v>2155</v>
      </c>
      <c r="B1668" s="417" t="s">
        <v>2749</v>
      </c>
      <c r="C1668" s="417" t="s">
        <v>2281</v>
      </c>
      <c r="D1668" s="417" t="s">
        <v>16207</v>
      </c>
      <c r="E1668" s="391">
        <v>9.82</v>
      </c>
      <c r="F1668" s="418">
        <v>44757</v>
      </c>
      <c r="G1668" s="417" t="s">
        <v>2283</v>
      </c>
      <c r="I1668" s="379">
        <f t="shared" ca="1" si="150"/>
        <v>186</v>
      </c>
      <c r="J1668" s="379">
        <f t="shared" ca="1" si="151"/>
        <v>129</v>
      </c>
      <c r="K1668" s="391" t="str">
        <f t="shared" ca="1" si="152"/>
        <v>19,51</v>
      </c>
      <c r="L1668" s="379"/>
      <c r="O1668" s="379"/>
    </row>
    <row r="1669" spans="1:15">
      <c r="A1669" s="417" t="s">
        <v>2155</v>
      </c>
      <c r="B1669" s="417" t="s">
        <v>9955</v>
      </c>
      <c r="C1669" s="417" t="s">
        <v>2281</v>
      </c>
      <c r="D1669" s="417" t="s">
        <v>16208</v>
      </c>
      <c r="E1669" s="391">
        <v>1.1000000000000001</v>
      </c>
      <c r="F1669" s="418">
        <v>44456</v>
      </c>
      <c r="G1669" s="417" t="s">
        <v>2286</v>
      </c>
      <c r="I1669" s="379">
        <f t="shared" ca="1" si="150"/>
        <v>-115</v>
      </c>
      <c r="J1669" s="379">
        <f t="shared" ca="1" si="151"/>
        <v>-80</v>
      </c>
      <c r="K1669" s="391" t="str">
        <f t="shared" ca="1" si="152"/>
        <v>34,27</v>
      </c>
      <c r="L1669" s="379"/>
      <c r="O1669" s="379"/>
    </row>
    <row r="1670" spans="1:15">
      <c r="A1670" s="417" t="s">
        <v>2155</v>
      </c>
      <c r="B1670" s="417" t="s">
        <v>2750</v>
      </c>
      <c r="C1670" s="417" t="s">
        <v>2281</v>
      </c>
      <c r="D1670" s="417" t="s">
        <v>16209</v>
      </c>
      <c r="E1670" s="391">
        <v>8.5500000000000007</v>
      </c>
      <c r="F1670" s="418">
        <v>44855</v>
      </c>
      <c r="G1670" s="417" t="s">
        <v>2283</v>
      </c>
      <c r="I1670" s="379">
        <f t="shared" ca="1" si="150"/>
        <v>284</v>
      </c>
      <c r="J1670" s="379">
        <f t="shared" ca="1" si="151"/>
        <v>199</v>
      </c>
      <c r="K1670" s="391" t="str">
        <f t="shared" ca="1" si="152"/>
        <v>21,32</v>
      </c>
      <c r="L1670" s="379"/>
      <c r="O1670" s="379"/>
    </row>
    <row r="1671" spans="1:15">
      <c r="A1671" s="417" t="s">
        <v>2155</v>
      </c>
      <c r="B1671" s="417" t="s">
        <v>7620</v>
      </c>
      <c r="C1671" s="417" t="s">
        <v>2281</v>
      </c>
      <c r="D1671" s="417" t="s">
        <v>5462</v>
      </c>
      <c r="E1671" s="391">
        <v>3.45</v>
      </c>
      <c r="F1671" s="418">
        <v>44519</v>
      </c>
      <c r="G1671" s="417" t="s">
        <v>2286</v>
      </c>
      <c r="I1671" s="379">
        <f t="shared" ca="1" si="150"/>
        <v>-52</v>
      </c>
      <c r="J1671" s="379">
        <f t="shared" ca="1" si="151"/>
        <v>-38</v>
      </c>
      <c r="K1671" s="391" t="str">
        <f t="shared" ca="1" si="152"/>
        <v>26,64</v>
      </c>
      <c r="L1671" s="379"/>
      <c r="O1671" s="379"/>
    </row>
    <row r="1672" spans="1:15">
      <c r="A1672" s="417" t="s">
        <v>2155</v>
      </c>
      <c r="B1672" s="417" t="s">
        <v>9956</v>
      </c>
      <c r="C1672" s="417" t="s">
        <v>2281</v>
      </c>
      <c r="D1672" s="417" t="s">
        <v>16210</v>
      </c>
      <c r="E1672" s="391">
        <v>6.74</v>
      </c>
      <c r="F1672" s="418">
        <v>44911</v>
      </c>
      <c r="G1672" s="417" t="s">
        <v>2283</v>
      </c>
      <c r="I1672" s="379">
        <f t="shared" ca="1" si="150"/>
        <v>340</v>
      </c>
      <c r="J1672" s="379">
        <f t="shared" ca="1" si="151"/>
        <v>239</v>
      </c>
      <c r="K1672" s="391" t="str">
        <f t="shared" ca="1" si="152"/>
        <v>25,63</v>
      </c>
      <c r="L1672" s="379"/>
      <c r="O1672" s="379"/>
    </row>
    <row r="1673" spans="1:15">
      <c r="A1673" s="417" t="s">
        <v>2155</v>
      </c>
      <c r="B1673" s="417" t="s">
        <v>9957</v>
      </c>
      <c r="C1673" s="417" t="s">
        <v>2281</v>
      </c>
      <c r="D1673" s="417" t="s">
        <v>9926</v>
      </c>
      <c r="E1673" s="391">
        <v>4.62</v>
      </c>
      <c r="F1673" s="418">
        <v>44547</v>
      </c>
      <c r="G1673" s="417" t="s">
        <v>2283</v>
      </c>
      <c r="I1673" s="379">
        <f t="shared" ca="1" si="150"/>
        <v>-24</v>
      </c>
      <c r="J1673" s="379">
        <f t="shared" ca="1" si="151"/>
        <v>-18</v>
      </c>
      <c r="K1673" s="391" t="str">
        <f t="shared" ca="1" si="152"/>
        <v>24,59</v>
      </c>
      <c r="L1673" s="379"/>
      <c r="O1673" s="379"/>
    </row>
    <row r="1674" spans="1:15">
      <c r="A1674" s="417" t="s">
        <v>2155</v>
      </c>
      <c r="B1674" s="417" t="s">
        <v>9958</v>
      </c>
      <c r="C1674" s="417" t="s">
        <v>2281</v>
      </c>
      <c r="D1674" s="417" t="s">
        <v>16211</v>
      </c>
      <c r="E1674" s="391">
        <v>3.05</v>
      </c>
      <c r="F1674" s="418">
        <v>44547</v>
      </c>
      <c r="G1674" s="417" t="s">
        <v>2286</v>
      </c>
      <c r="I1674" s="379">
        <f t="shared" ref="I1674:I1737" ca="1" si="153">IF(F1674&lt;&gt;"",F1674-$I$199,"")</f>
        <v>-24</v>
      </c>
      <c r="J1674" s="379">
        <f t="shared" ref="J1674:J1737" ca="1" si="154">IF(I1674&lt;&gt;"",NETWORKDAYS($I$199,F1674-1,$N$201:$N$224),"")</f>
        <v>-18</v>
      </c>
      <c r="K1674" s="391" t="str">
        <f t="shared" ref="K1674:K1737" ca="1" si="155">IF(I1674&lt;&gt;"",RIGHT(D1674,LEN(D1674)-FIND(" ",D1674)),"")</f>
        <v>25,41</v>
      </c>
      <c r="L1674" s="379"/>
      <c r="O1674" s="379"/>
    </row>
    <row r="1675" spans="1:15">
      <c r="A1675" s="417" t="s">
        <v>2155</v>
      </c>
      <c r="B1675" s="417" t="s">
        <v>18259</v>
      </c>
      <c r="C1675" s="417" t="s">
        <v>2281</v>
      </c>
      <c r="D1675" s="417" t="s">
        <v>18260</v>
      </c>
      <c r="E1675" s="391">
        <v>1.3</v>
      </c>
      <c r="F1675" s="418">
        <v>44547</v>
      </c>
      <c r="G1675" s="417" t="s">
        <v>2283</v>
      </c>
      <c r="I1675" s="379">
        <f t="shared" ca="1" si="153"/>
        <v>-24</v>
      </c>
      <c r="J1675" s="379">
        <f t="shared" ca="1" si="154"/>
        <v>-18</v>
      </c>
      <c r="K1675" s="391" t="str">
        <f t="shared" ca="1" si="155"/>
        <v>26,09</v>
      </c>
      <c r="L1675" s="379"/>
      <c r="O1675" s="379"/>
    </row>
    <row r="1676" spans="1:15">
      <c r="A1676" s="417" t="s">
        <v>2155</v>
      </c>
      <c r="B1676" s="417" t="s">
        <v>9960</v>
      </c>
      <c r="C1676" s="417" t="s">
        <v>2281</v>
      </c>
      <c r="D1676" s="417" t="s">
        <v>16212</v>
      </c>
      <c r="E1676" s="391">
        <v>3.07</v>
      </c>
      <c r="F1676" s="418">
        <v>44547</v>
      </c>
      <c r="G1676" s="417" t="s">
        <v>2283</v>
      </c>
      <c r="I1676" s="379">
        <f t="shared" ca="1" si="153"/>
        <v>-24</v>
      </c>
      <c r="J1676" s="379">
        <f t="shared" ca="1" si="154"/>
        <v>-18</v>
      </c>
      <c r="K1676" s="391" t="str">
        <f t="shared" ca="1" si="155"/>
        <v>30,09</v>
      </c>
      <c r="L1676" s="379"/>
      <c r="O1676" s="379"/>
    </row>
    <row r="1677" spans="1:15">
      <c r="A1677" s="417" t="s">
        <v>2155</v>
      </c>
      <c r="B1677" s="417" t="s">
        <v>9961</v>
      </c>
      <c r="C1677" s="417" t="s">
        <v>2281</v>
      </c>
      <c r="D1677" s="417" t="s">
        <v>16213</v>
      </c>
      <c r="E1677" s="391">
        <v>2.8</v>
      </c>
      <c r="F1677" s="418">
        <v>44547</v>
      </c>
      <c r="G1677" s="417" t="s">
        <v>2286</v>
      </c>
      <c r="I1677" s="379">
        <f t="shared" ca="1" si="153"/>
        <v>-24</v>
      </c>
      <c r="J1677" s="379">
        <f t="shared" ca="1" si="154"/>
        <v>-18</v>
      </c>
      <c r="K1677" s="391" t="str">
        <f t="shared" ca="1" si="155"/>
        <v>30,34</v>
      </c>
      <c r="L1677" s="379"/>
      <c r="O1677" s="379"/>
    </row>
    <row r="1678" spans="1:15">
      <c r="A1678" s="417" t="s">
        <v>2155</v>
      </c>
      <c r="B1678" s="417" t="s">
        <v>18261</v>
      </c>
      <c r="C1678" s="417" t="s">
        <v>2281</v>
      </c>
      <c r="D1678" s="417" t="s">
        <v>18262</v>
      </c>
      <c r="E1678" s="391">
        <v>2.25</v>
      </c>
      <c r="F1678" s="418">
        <v>44547</v>
      </c>
      <c r="G1678" s="417" t="s">
        <v>2286</v>
      </c>
      <c r="I1678" s="379">
        <f t="shared" ca="1" si="153"/>
        <v>-24</v>
      </c>
      <c r="J1678" s="379">
        <f t="shared" ca="1" si="154"/>
        <v>-18</v>
      </c>
      <c r="K1678" s="391" t="str">
        <f t="shared" ca="1" si="155"/>
        <v>30,84</v>
      </c>
      <c r="L1678" s="379"/>
      <c r="O1678" s="379"/>
    </row>
    <row r="1679" spans="1:15">
      <c r="A1679" s="417" t="s">
        <v>2155</v>
      </c>
      <c r="B1679" s="417" t="s">
        <v>2759</v>
      </c>
      <c r="C1679" s="417" t="s">
        <v>2332</v>
      </c>
      <c r="D1679" s="417" t="s">
        <v>16066</v>
      </c>
      <c r="E1679" s="391">
        <v>0.01</v>
      </c>
      <c r="F1679" s="418">
        <v>44214</v>
      </c>
      <c r="G1679" s="417" t="s">
        <v>2286</v>
      </c>
      <c r="I1679" s="379">
        <f t="shared" ca="1" si="153"/>
        <v>-357</v>
      </c>
      <c r="J1679" s="379">
        <f t="shared" ca="1" si="154"/>
        <v>-247</v>
      </c>
      <c r="K1679" s="391" t="str">
        <f t="shared" ca="1" si="155"/>
        <v>11,02</v>
      </c>
      <c r="L1679" s="379"/>
      <c r="O1679" s="379"/>
    </row>
    <row r="1680" spans="1:15">
      <c r="A1680" s="417" t="s">
        <v>2155</v>
      </c>
      <c r="B1680" s="417" t="s">
        <v>2760</v>
      </c>
      <c r="C1680" s="417" t="s">
        <v>2332</v>
      </c>
      <c r="D1680" s="417" t="s">
        <v>16067</v>
      </c>
      <c r="E1680" s="391">
        <v>0.01</v>
      </c>
      <c r="F1680" s="418">
        <v>44214</v>
      </c>
      <c r="G1680" s="417" t="s">
        <v>2286</v>
      </c>
      <c r="I1680" s="379">
        <f t="shared" ca="1" si="153"/>
        <v>-357</v>
      </c>
      <c r="J1680" s="379">
        <f t="shared" ca="1" si="154"/>
        <v>-247</v>
      </c>
      <c r="K1680" s="391" t="str">
        <f t="shared" ca="1" si="155"/>
        <v>13,52</v>
      </c>
      <c r="L1680" s="379"/>
      <c r="O1680" s="379"/>
    </row>
    <row r="1681" spans="1:15">
      <c r="A1681" s="417" t="s">
        <v>2155</v>
      </c>
      <c r="B1681" s="417" t="s">
        <v>7640</v>
      </c>
      <c r="C1681" s="417" t="s">
        <v>2332</v>
      </c>
      <c r="D1681" s="417" t="s">
        <v>16214</v>
      </c>
      <c r="E1681" s="391">
        <v>0.01</v>
      </c>
      <c r="F1681" s="418">
        <v>44214</v>
      </c>
      <c r="G1681" s="417" t="s">
        <v>2286</v>
      </c>
      <c r="I1681" s="379">
        <f t="shared" ca="1" si="153"/>
        <v>-357</v>
      </c>
      <c r="J1681" s="379">
        <f t="shared" ca="1" si="154"/>
        <v>-247</v>
      </c>
      <c r="K1681" s="391" t="str">
        <f t="shared" ca="1" si="155"/>
        <v>17,27</v>
      </c>
      <c r="L1681" s="379"/>
      <c r="O1681" s="379"/>
    </row>
    <row r="1682" spans="1:15">
      <c r="A1682" s="417" t="s">
        <v>2155</v>
      </c>
      <c r="B1682" s="417" t="s">
        <v>2761</v>
      </c>
      <c r="C1682" s="417" t="s">
        <v>2332</v>
      </c>
      <c r="D1682" s="417" t="s">
        <v>16215</v>
      </c>
      <c r="E1682" s="391">
        <v>0.01</v>
      </c>
      <c r="F1682" s="418">
        <v>44214</v>
      </c>
      <c r="G1682" s="417" t="s">
        <v>2286</v>
      </c>
      <c r="I1682" s="379">
        <f t="shared" ca="1" si="153"/>
        <v>-357</v>
      </c>
      <c r="J1682" s="379">
        <f t="shared" ca="1" si="154"/>
        <v>-247</v>
      </c>
      <c r="K1682" s="391" t="str">
        <f t="shared" ca="1" si="155"/>
        <v>15,02</v>
      </c>
      <c r="L1682" s="379"/>
      <c r="O1682" s="379"/>
    </row>
    <row r="1683" spans="1:15">
      <c r="A1683" s="417" t="s">
        <v>2155</v>
      </c>
      <c r="B1683" s="417" t="s">
        <v>7641</v>
      </c>
      <c r="C1683" s="417" t="s">
        <v>2332</v>
      </c>
      <c r="D1683" s="417" t="s">
        <v>16068</v>
      </c>
      <c r="E1683" s="391">
        <v>0.01</v>
      </c>
      <c r="F1683" s="418">
        <v>44214</v>
      </c>
      <c r="G1683" s="417" t="s">
        <v>2286</v>
      </c>
      <c r="I1683" s="379">
        <f t="shared" ca="1" si="153"/>
        <v>-357</v>
      </c>
      <c r="J1683" s="379">
        <f t="shared" ca="1" si="154"/>
        <v>-247</v>
      </c>
      <c r="K1683" s="391" t="str">
        <f t="shared" ca="1" si="155"/>
        <v>17,77</v>
      </c>
      <c r="L1683" s="379"/>
      <c r="O1683" s="379"/>
    </row>
    <row r="1684" spans="1:15">
      <c r="A1684" s="417" t="s">
        <v>2155</v>
      </c>
      <c r="B1684" s="417" t="s">
        <v>2762</v>
      </c>
      <c r="C1684" s="417" t="s">
        <v>2332</v>
      </c>
      <c r="D1684" s="417" t="s">
        <v>16801</v>
      </c>
      <c r="E1684" s="391">
        <v>0.01</v>
      </c>
      <c r="F1684" s="418">
        <v>44214</v>
      </c>
      <c r="G1684" s="417" t="s">
        <v>2286</v>
      </c>
      <c r="I1684" s="379">
        <f t="shared" ca="1" si="153"/>
        <v>-357</v>
      </c>
      <c r="J1684" s="379">
        <f t="shared" ca="1" si="154"/>
        <v>-247</v>
      </c>
      <c r="K1684" s="391" t="str">
        <f t="shared" ca="1" si="155"/>
        <v>16,52</v>
      </c>
      <c r="L1684" s="379"/>
      <c r="O1684" s="379"/>
    </row>
    <row r="1685" spans="1:15">
      <c r="A1685" s="417" t="s">
        <v>2155</v>
      </c>
      <c r="B1685" s="417" t="s">
        <v>9962</v>
      </c>
      <c r="C1685" s="417" t="s">
        <v>2332</v>
      </c>
      <c r="D1685" s="417" t="s">
        <v>16069</v>
      </c>
      <c r="E1685" s="391">
        <v>0.1</v>
      </c>
      <c r="F1685" s="418">
        <v>44214</v>
      </c>
      <c r="G1685" s="417" t="s">
        <v>2286</v>
      </c>
      <c r="I1685" s="379">
        <f t="shared" ca="1" si="153"/>
        <v>-357</v>
      </c>
      <c r="J1685" s="379">
        <f t="shared" ca="1" si="154"/>
        <v>-247</v>
      </c>
      <c r="K1685" s="391" t="str">
        <f t="shared" ca="1" si="155"/>
        <v>16,02</v>
      </c>
      <c r="L1685" s="379"/>
      <c r="O1685" s="379"/>
    </row>
    <row r="1686" spans="1:15">
      <c r="A1686" s="417" t="s">
        <v>2155</v>
      </c>
      <c r="B1686" s="417" t="s">
        <v>7642</v>
      </c>
      <c r="C1686" s="417" t="s">
        <v>2332</v>
      </c>
      <c r="D1686" s="417" t="s">
        <v>16070</v>
      </c>
      <c r="E1686" s="391">
        <v>0.01</v>
      </c>
      <c r="F1686" s="418">
        <v>44214</v>
      </c>
      <c r="G1686" s="417" t="s">
        <v>2286</v>
      </c>
      <c r="I1686" s="379">
        <f t="shared" ca="1" si="153"/>
        <v>-357</v>
      </c>
      <c r="J1686" s="379">
        <f t="shared" ca="1" si="154"/>
        <v>-247</v>
      </c>
      <c r="K1686" s="391" t="str">
        <f t="shared" ca="1" si="155"/>
        <v>16,77</v>
      </c>
      <c r="L1686" s="379"/>
      <c r="O1686" s="379"/>
    </row>
    <row r="1687" spans="1:15">
      <c r="A1687" s="417" t="s">
        <v>2155</v>
      </c>
      <c r="B1687" s="417" t="s">
        <v>9963</v>
      </c>
      <c r="C1687" s="417" t="s">
        <v>2332</v>
      </c>
      <c r="D1687" s="417" t="s">
        <v>16071</v>
      </c>
      <c r="E1687" s="391">
        <v>0.03</v>
      </c>
      <c r="F1687" s="418">
        <v>44214</v>
      </c>
      <c r="G1687" s="417" t="s">
        <v>2286</v>
      </c>
      <c r="I1687" s="379">
        <f t="shared" ca="1" si="153"/>
        <v>-357</v>
      </c>
      <c r="J1687" s="379">
        <f t="shared" ca="1" si="154"/>
        <v>-247</v>
      </c>
      <c r="K1687" s="391" t="str">
        <f t="shared" ca="1" si="155"/>
        <v>16,27</v>
      </c>
      <c r="L1687" s="379"/>
      <c r="O1687" s="379"/>
    </row>
    <row r="1688" spans="1:15">
      <c r="A1688" s="417" t="s">
        <v>2155</v>
      </c>
      <c r="B1688" s="417" t="s">
        <v>7643</v>
      </c>
      <c r="C1688" s="417" t="s">
        <v>2332</v>
      </c>
      <c r="D1688" s="417" t="s">
        <v>16072</v>
      </c>
      <c r="E1688" s="391">
        <v>0.02</v>
      </c>
      <c r="F1688" s="418">
        <v>44214</v>
      </c>
      <c r="G1688" s="417" t="s">
        <v>2286</v>
      </c>
      <c r="I1688" s="379">
        <f t="shared" ca="1" si="153"/>
        <v>-357</v>
      </c>
      <c r="J1688" s="379">
        <f t="shared" ca="1" si="154"/>
        <v>-247</v>
      </c>
      <c r="K1688" s="391" t="str">
        <f t="shared" ca="1" si="155"/>
        <v>18,27</v>
      </c>
      <c r="L1688" s="379"/>
      <c r="O1688" s="379"/>
    </row>
    <row r="1689" spans="1:15">
      <c r="A1689" s="417" t="s">
        <v>2155</v>
      </c>
      <c r="B1689" s="417" t="s">
        <v>7644</v>
      </c>
      <c r="C1689" s="417" t="s">
        <v>2332</v>
      </c>
      <c r="D1689" s="417" t="s">
        <v>16216</v>
      </c>
      <c r="E1689" s="391">
        <v>0.02</v>
      </c>
      <c r="F1689" s="418">
        <v>44214</v>
      </c>
      <c r="G1689" s="417" t="s">
        <v>2286</v>
      </c>
      <c r="I1689" s="379">
        <f t="shared" ca="1" si="153"/>
        <v>-357</v>
      </c>
      <c r="J1689" s="379">
        <f t="shared" ca="1" si="154"/>
        <v>-247</v>
      </c>
      <c r="K1689" s="391" t="str">
        <f t="shared" ca="1" si="155"/>
        <v>18,02</v>
      </c>
      <c r="L1689" s="379"/>
      <c r="O1689" s="379"/>
    </row>
    <row r="1690" spans="1:15">
      <c r="A1690" s="417" t="s">
        <v>2155</v>
      </c>
      <c r="B1690" s="417" t="s">
        <v>16217</v>
      </c>
      <c r="C1690" s="417" t="s">
        <v>2332</v>
      </c>
      <c r="D1690" s="417" t="s">
        <v>16218</v>
      </c>
      <c r="E1690" s="391">
        <v>0.02</v>
      </c>
      <c r="F1690" s="418">
        <v>44214</v>
      </c>
      <c r="G1690" s="417" t="s">
        <v>2286</v>
      </c>
      <c r="I1690" s="379">
        <f t="shared" ca="1" si="153"/>
        <v>-357</v>
      </c>
      <c r="J1690" s="379">
        <f t="shared" ca="1" si="154"/>
        <v>-247</v>
      </c>
      <c r="K1690" s="391" t="str">
        <f t="shared" ca="1" si="155"/>
        <v>17,02</v>
      </c>
      <c r="L1690" s="379"/>
      <c r="O1690" s="379"/>
    </row>
    <row r="1691" spans="1:15">
      <c r="A1691" s="417" t="s">
        <v>2155</v>
      </c>
      <c r="B1691" s="417" t="s">
        <v>2763</v>
      </c>
      <c r="C1691" s="417" t="s">
        <v>2332</v>
      </c>
      <c r="D1691" s="417" t="s">
        <v>16219</v>
      </c>
      <c r="E1691" s="391">
        <v>0.01</v>
      </c>
      <c r="F1691" s="418">
        <v>44214</v>
      </c>
      <c r="G1691" s="417" t="s">
        <v>2286</v>
      </c>
      <c r="I1691" s="379">
        <f t="shared" ca="1" si="153"/>
        <v>-357</v>
      </c>
      <c r="J1691" s="379">
        <f t="shared" ca="1" si="154"/>
        <v>-247</v>
      </c>
      <c r="K1691" s="391" t="str">
        <f t="shared" ca="1" si="155"/>
        <v>18,52</v>
      </c>
      <c r="L1691" s="379"/>
      <c r="O1691" s="379"/>
    </row>
    <row r="1692" spans="1:15">
      <c r="A1692" s="417" t="s">
        <v>2155</v>
      </c>
      <c r="B1692" s="417" t="s">
        <v>2764</v>
      </c>
      <c r="C1692" s="417" t="s">
        <v>2332</v>
      </c>
      <c r="D1692" s="417" t="s">
        <v>16220</v>
      </c>
      <c r="E1692" s="391">
        <v>1.33</v>
      </c>
      <c r="F1692" s="418">
        <v>44214</v>
      </c>
      <c r="G1692" s="417" t="s">
        <v>2286</v>
      </c>
      <c r="I1692" s="379">
        <f t="shared" ca="1" si="153"/>
        <v>-357</v>
      </c>
      <c r="J1692" s="379">
        <f t="shared" ca="1" si="154"/>
        <v>-247</v>
      </c>
      <c r="K1692" s="391" t="str">
        <f t="shared" ca="1" si="155"/>
        <v>17,36</v>
      </c>
      <c r="L1692" s="379"/>
      <c r="O1692" s="379"/>
    </row>
    <row r="1693" spans="1:15">
      <c r="A1693" s="417" t="s">
        <v>2155</v>
      </c>
      <c r="B1693" s="417" t="s">
        <v>2765</v>
      </c>
      <c r="C1693" s="417" t="s">
        <v>2332</v>
      </c>
      <c r="D1693" s="417" t="s">
        <v>16221</v>
      </c>
      <c r="E1693" s="391">
        <v>0.01</v>
      </c>
      <c r="F1693" s="418">
        <v>44214</v>
      </c>
      <c r="G1693" s="417" t="s">
        <v>2286</v>
      </c>
      <c r="I1693" s="379">
        <f t="shared" ca="1" si="153"/>
        <v>-357</v>
      </c>
      <c r="J1693" s="379">
        <f t="shared" ca="1" si="154"/>
        <v>-247</v>
      </c>
      <c r="K1693" s="391" t="str">
        <f t="shared" ca="1" si="155"/>
        <v>17,52</v>
      </c>
      <c r="L1693" s="379"/>
      <c r="O1693" s="379"/>
    </row>
    <row r="1694" spans="1:15">
      <c r="A1694" s="417" t="s">
        <v>2155</v>
      </c>
      <c r="B1694" s="417" t="s">
        <v>6623</v>
      </c>
      <c r="C1694" s="417" t="s">
        <v>2332</v>
      </c>
      <c r="D1694" s="417" t="s">
        <v>16073</v>
      </c>
      <c r="E1694" s="391">
        <v>0.02</v>
      </c>
      <c r="F1694" s="418">
        <v>44214</v>
      </c>
      <c r="G1694" s="417" t="s">
        <v>2286</v>
      </c>
      <c r="I1694" s="379">
        <f t="shared" ca="1" si="153"/>
        <v>-357</v>
      </c>
      <c r="J1694" s="379">
        <f t="shared" ca="1" si="154"/>
        <v>-247</v>
      </c>
      <c r="K1694" s="391" t="str">
        <f t="shared" ca="1" si="155"/>
        <v>19,27</v>
      </c>
      <c r="L1694" s="379"/>
      <c r="O1694" s="379"/>
    </row>
    <row r="1695" spans="1:15">
      <c r="A1695" s="417" t="s">
        <v>2155</v>
      </c>
      <c r="B1695" s="417" t="s">
        <v>7645</v>
      </c>
      <c r="C1695" s="417" t="s">
        <v>2332</v>
      </c>
      <c r="D1695" s="417" t="s">
        <v>16074</v>
      </c>
      <c r="E1695" s="391">
        <v>0.01</v>
      </c>
      <c r="F1695" s="418">
        <v>44214</v>
      </c>
      <c r="G1695" s="417" t="s">
        <v>2286</v>
      </c>
      <c r="I1695" s="379">
        <f t="shared" ca="1" si="153"/>
        <v>-357</v>
      </c>
      <c r="J1695" s="379">
        <f t="shared" ca="1" si="154"/>
        <v>-247</v>
      </c>
      <c r="K1695" s="391" t="str">
        <f t="shared" ca="1" si="155"/>
        <v>19,77</v>
      </c>
      <c r="L1695" s="379"/>
      <c r="O1695" s="379"/>
    </row>
    <row r="1696" spans="1:15">
      <c r="A1696" s="417" t="s">
        <v>2155</v>
      </c>
      <c r="B1696" s="417" t="s">
        <v>2766</v>
      </c>
      <c r="C1696" s="417" t="s">
        <v>2332</v>
      </c>
      <c r="D1696" s="417" t="s">
        <v>16222</v>
      </c>
      <c r="E1696" s="391">
        <v>1.53</v>
      </c>
      <c r="F1696" s="418">
        <v>44214</v>
      </c>
      <c r="G1696" s="417" t="s">
        <v>2286</v>
      </c>
      <c r="I1696" s="379">
        <f t="shared" ca="1" si="153"/>
        <v>-357</v>
      </c>
      <c r="J1696" s="379">
        <f t="shared" ca="1" si="154"/>
        <v>-247</v>
      </c>
      <c r="K1696" s="391" t="str">
        <f t="shared" ca="1" si="155"/>
        <v>17,86</v>
      </c>
      <c r="L1696" s="379"/>
      <c r="O1696" s="379"/>
    </row>
    <row r="1697" spans="1:15">
      <c r="A1697" s="417" t="s">
        <v>2155</v>
      </c>
      <c r="B1697" s="417" t="s">
        <v>7646</v>
      </c>
      <c r="C1697" s="417" t="s">
        <v>2332</v>
      </c>
      <c r="D1697" s="417" t="s">
        <v>16223</v>
      </c>
      <c r="E1697" s="391">
        <v>0.22</v>
      </c>
      <c r="F1697" s="418">
        <v>44214</v>
      </c>
      <c r="G1697" s="417" t="s">
        <v>2286</v>
      </c>
      <c r="I1697" s="379">
        <f t="shared" ca="1" si="153"/>
        <v>-357</v>
      </c>
      <c r="J1697" s="379">
        <f t="shared" ca="1" si="154"/>
        <v>-247</v>
      </c>
      <c r="K1697" s="391" t="str">
        <f t="shared" ca="1" si="155"/>
        <v>18,11</v>
      </c>
      <c r="L1697" s="379"/>
      <c r="O1697" s="379"/>
    </row>
    <row r="1698" spans="1:15">
      <c r="A1698" s="417" t="s">
        <v>2155</v>
      </c>
      <c r="B1698" s="417" t="s">
        <v>7647</v>
      </c>
      <c r="C1698" s="417" t="s">
        <v>2332</v>
      </c>
      <c r="D1698" s="417" t="s">
        <v>16075</v>
      </c>
      <c r="E1698" s="391">
        <v>0.03</v>
      </c>
      <c r="F1698" s="418">
        <v>44214</v>
      </c>
      <c r="G1698" s="417" t="s">
        <v>2286</v>
      </c>
      <c r="I1698" s="379">
        <f t="shared" ca="1" si="153"/>
        <v>-357</v>
      </c>
      <c r="J1698" s="379">
        <f t="shared" ca="1" si="154"/>
        <v>-247</v>
      </c>
      <c r="K1698" s="391" t="str">
        <f t="shared" ca="1" si="155"/>
        <v>20,02</v>
      </c>
      <c r="L1698" s="379"/>
      <c r="O1698" s="379"/>
    </row>
    <row r="1699" spans="1:15">
      <c r="A1699" s="417" t="s">
        <v>2155</v>
      </c>
      <c r="B1699" s="417" t="s">
        <v>7648</v>
      </c>
      <c r="C1699" s="417" t="s">
        <v>2332</v>
      </c>
      <c r="D1699" s="417" t="s">
        <v>13490</v>
      </c>
      <c r="E1699" s="391">
        <v>0.01</v>
      </c>
      <c r="F1699" s="418">
        <v>44214</v>
      </c>
      <c r="G1699" s="417" t="s">
        <v>2286</v>
      </c>
      <c r="I1699" s="379">
        <f t="shared" ca="1" si="153"/>
        <v>-357</v>
      </c>
      <c r="J1699" s="379">
        <f t="shared" ca="1" si="154"/>
        <v>-247</v>
      </c>
      <c r="K1699" s="391" t="str">
        <f t="shared" ca="1" si="155"/>
        <v>19,11</v>
      </c>
      <c r="L1699" s="379"/>
      <c r="O1699" s="379"/>
    </row>
    <row r="1700" spans="1:15">
      <c r="A1700" s="417" t="s">
        <v>2155</v>
      </c>
      <c r="B1700" s="417" t="s">
        <v>2768</v>
      </c>
      <c r="C1700" s="417" t="s">
        <v>2332</v>
      </c>
      <c r="D1700" s="417" t="s">
        <v>16076</v>
      </c>
      <c r="E1700" s="391">
        <v>0.02</v>
      </c>
      <c r="F1700" s="418">
        <v>44214</v>
      </c>
      <c r="G1700" s="417" t="s">
        <v>2286</v>
      </c>
      <c r="I1700" s="379">
        <f t="shared" ca="1" si="153"/>
        <v>-357</v>
      </c>
      <c r="J1700" s="379">
        <f t="shared" ca="1" si="154"/>
        <v>-247</v>
      </c>
      <c r="K1700" s="391" t="str">
        <f t="shared" ca="1" si="155"/>
        <v>18,77</v>
      </c>
      <c r="L1700" s="379"/>
      <c r="O1700" s="379"/>
    </row>
    <row r="1701" spans="1:15">
      <c r="A1701" s="417" t="s">
        <v>2155</v>
      </c>
      <c r="B1701" s="417" t="s">
        <v>2769</v>
      </c>
      <c r="C1701" s="417" t="s">
        <v>2332</v>
      </c>
      <c r="D1701" s="417" t="s">
        <v>16224</v>
      </c>
      <c r="E1701" s="391">
        <v>0.02</v>
      </c>
      <c r="F1701" s="418">
        <v>44214</v>
      </c>
      <c r="G1701" s="417" t="s">
        <v>2286</v>
      </c>
      <c r="I1701" s="379">
        <f t="shared" ca="1" si="153"/>
        <v>-357</v>
      </c>
      <c r="J1701" s="379">
        <f t="shared" ca="1" si="154"/>
        <v>-247</v>
      </c>
      <c r="K1701" s="391" t="str">
        <f t="shared" ca="1" si="155"/>
        <v>18,86</v>
      </c>
      <c r="L1701" s="379"/>
      <c r="O1701" s="379"/>
    </row>
    <row r="1702" spans="1:15">
      <c r="A1702" s="417" t="s">
        <v>2155</v>
      </c>
      <c r="B1702" s="417" t="s">
        <v>2771</v>
      </c>
      <c r="C1702" s="417" t="s">
        <v>2332</v>
      </c>
      <c r="D1702" s="417" t="s">
        <v>16077</v>
      </c>
      <c r="E1702" s="391">
        <v>0.05</v>
      </c>
      <c r="F1702" s="418">
        <v>44214</v>
      </c>
      <c r="G1702" s="417" t="s">
        <v>2286</v>
      </c>
      <c r="I1702" s="379">
        <f t="shared" ca="1" si="153"/>
        <v>-357</v>
      </c>
      <c r="J1702" s="379">
        <f t="shared" ca="1" si="154"/>
        <v>-247</v>
      </c>
      <c r="K1702" s="391" t="str">
        <f t="shared" ca="1" si="155"/>
        <v>19,02</v>
      </c>
      <c r="L1702" s="379"/>
      <c r="O1702" s="379"/>
    </row>
    <row r="1703" spans="1:15">
      <c r="A1703" s="417" t="s">
        <v>2155</v>
      </c>
      <c r="B1703" s="417" t="s">
        <v>9964</v>
      </c>
      <c r="C1703" s="417" t="s">
        <v>2332</v>
      </c>
      <c r="D1703" s="417" t="s">
        <v>16078</v>
      </c>
      <c r="E1703" s="391">
        <v>0.02</v>
      </c>
      <c r="F1703" s="418">
        <v>44214</v>
      </c>
      <c r="G1703" s="417" t="s">
        <v>2286</v>
      </c>
      <c r="I1703" s="379">
        <f t="shared" ca="1" si="153"/>
        <v>-357</v>
      </c>
      <c r="J1703" s="379">
        <f t="shared" ca="1" si="154"/>
        <v>-247</v>
      </c>
      <c r="K1703" s="391" t="str">
        <f t="shared" ca="1" si="155"/>
        <v>20,86</v>
      </c>
      <c r="L1703" s="379"/>
      <c r="O1703" s="379"/>
    </row>
    <row r="1704" spans="1:15">
      <c r="A1704" s="417" t="s">
        <v>2155</v>
      </c>
      <c r="B1704" s="417" t="s">
        <v>9965</v>
      </c>
      <c r="C1704" s="417" t="s">
        <v>2332</v>
      </c>
      <c r="D1704" s="417" t="s">
        <v>16079</v>
      </c>
      <c r="E1704" s="391">
        <v>0.24</v>
      </c>
      <c r="F1704" s="418">
        <v>44214</v>
      </c>
      <c r="G1704" s="417" t="s">
        <v>2286</v>
      </c>
      <c r="I1704" s="379">
        <f t="shared" ca="1" si="153"/>
        <v>-357</v>
      </c>
      <c r="J1704" s="379">
        <f t="shared" ca="1" si="154"/>
        <v>-247</v>
      </c>
      <c r="K1704" s="391" t="str">
        <f t="shared" ca="1" si="155"/>
        <v>22,36</v>
      </c>
      <c r="L1704" s="379"/>
      <c r="O1704" s="379"/>
    </row>
    <row r="1705" spans="1:15">
      <c r="A1705" s="417" t="s">
        <v>2155</v>
      </c>
      <c r="B1705" s="417" t="s">
        <v>7649</v>
      </c>
      <c r="C1705" s="417" t="s">
        <v>2332</v>
      </c>
      <c r="D1705" s="417" t="s">
        <v>16080</v>
      </c>
      <c r="E1705" s="391">
        <v>0.01</v>
      </c>
      <c r="F1705" s="418">
        <v>44214</v>
      </c>
      <c r="G1705" s="417" t="s">
        <v>2286</v>
      </c>
      <c r="I1705" s="379">
        <f t="shared" ca="1" si="153"/>
        <v>-357</v>
      </c>
      <c r="J1705" s="379">
        <f t="shared" ca="1" si="154"/>
        <v>-247</v>
      </c>
      <c r="K1705" s="391" t="str">
        <f t="shared" ca="1" si="155"/>
        <v>20,27</v>
      </c>
      <c r="L1705" s="379"/>
      <c r="O1705" s="379"/>
    </row>
    <row r="1706" spans="1:15">
      <c r="A1706" s="417" t="s">
        <v>2155</v>
      </c>
      <c r="B1706" s="417" t="s">
        <v>2772</v>
      </c>
      <c r="C1706" s="417" t="s">
        <v>2332</v>
      </c>
      <c r="D1706" s="417" t="s">
        <v>16081</v>
      </c>
      <c r="E1706" s="391">
        <v>0.01</v>
      </c>
      <c r="F1706" s="418">
        <v>44214</v>
      </c>
      <c r="G1706" s="417" t="s">
        <v>2286</v>
      </c>
      <c r="I1706" s="379">
        <f t="shared" ca="1" si="153"/>
        <v>-357</v>
      </c>
      <c r="J1706" s="379">
        <f t="shared" ca="1" si="154"/>
        <v>-247</v>
      </c>
      <c r="K1706" s="391" t="str">
        <f t="shared" ca="1" si="155"/>
        <v>19,52</v>
      </c>
      <c r="L1706" s="379"/>
      <c r="O1706" s="379"/>
    </row>
    <row r="1707" spans="1:15">
      <c r="A1707" s="417" t="s">
        <v>2155</v>
      </c>
      <c r="B1707" s="417" t="s">
        <v>6624</v>
      </c>
      <c r="C1707" s="417" t="s">
        <v>2332</v>
      </c>
      <c r="D1707" s="417" t="s">
        <v>16082</v>
      </c>
      <c r="E1707" s="391">
        <v>0.01</v>
      </c>
      <c r="F1707" s="418">
        <v>44214</v>
      </c>
      <c r="G1707" s="417" t="s">
        <v>2286</v>
      </c>
      <c r="I1707" s="379">
        <f t="shared" ca="1" si="153"/>
        <v>-357</v>
      </c>
      <c r="J1707" s="379">
        <f t="shared" ca="1" si="154"/>
        <v>-247</v>
      </c>
      <c r="K1707" s="391" t="str">
        <f t="shared" ca="1" si="155"/>
        <v>20,52</v>
      </c>
      <c r="L1707" s="379"/>
      <c r="O1707" s="379"/>
    </row>
    <row r="1708" spans="1:15">
      <c r="A1708" s="417" t="s">
        <v>2155</v>
      </c>
      <c r="B1708" s="417" t="s">
        <v>2773</v>
      </c>
      <c r="C1708" s="417" t="s">
        <v>2332</v>
      </c>
      <c r="D1708" s="417" t="s">
        <v>13451</v>
      </c>
      <c r="E1708" s="391">
        <v>0.01</v>
      </c>
      <c r="F1708" s="418">
        <v>44214</v>
      </c>
      <c r="G1708" s="417" t="s">
        <v>2286</v>
      </c>
      <c r="I1708" s="379">
        <f t="shared" ca="1" si="153"/>
        <v>-357</v>
      </c>
      <c r="J1708" s="379">
        <f t="shared" ca="1" si="154"/>
        <v>-247</v>
      </c>
      <c r="K1708" s="391" t="str">
        <f t="shared" ca="1" si="155"/>
        <v>19,61</v>
      </c>
      <c r="L1708" s="379"/>
      <c r="O1708" s="379"/>
    </row>
    <row r="1709" spans="1:15">
      <c r="A1709" s="417" t="s">
        <v>2155</v>
      </c>
      <c r="B1709" s="417" t="s">
        <v>6625</v>
      </c>
      <c r="C1709" s="417" t="s">
        <v>2332</v>
      </c>
      <c r="D1709" s="417" t="s">
        <v>16083</v>
      </c>
      <c r="E1709" s="391">
        <v>0.02</v>
      </c>
      <c r="F1709" s="418">
        <v>44214</v>
      </c>
      <c r="G1709" s="417" t="s">
        <v>2286</v>
      </c>
      <c r="I1709" s="379">
        <f t="shared" ca="1" si="153"/>
        <v>-357</v>
      </c>
      <c r="J1709" s="379">
        <f t="shared" ca="1" si="154"/>
        <v>-247</v>
      </c>
      <c r="K1709" s="391" t="str">
        <f t="shared" ca="1" si="155"/>
        <v>21,02</v>
      </c>
      <c r="L1709" s="379"/>
      <c r="O1709" s="379"/>
    </row>
    <row r="1710" spans="1:15">
      <c r="A1710" s="417" t="s">
        <v>2155</v>
      </c>
      <c r="B1710" s="417" t="s">
        <v>9966</v>
      </c>
      <c r="C1710" s="417" t="s">
        <v>2332</v>
      </c>
      <c r="D1710" s="417" t="s">
        <v>12334</v>
      </c>
      <c r="E1710" s="391">
        <v>0.02</v>
      </c>
      <c r="F1710" s="418">
        <v>44214</v>
      </c>
      <c r="G1710" s="417" t="s">
        <v>2286</v>
      </c>
      <c r="I1710" s="379">
        <f t="shared" ca="1" si="153"/>
        <v>-357</v>
      </c>
      <c r="J1710" s="379">
        <f t="shared" ca="1" si="154"/>
        <v>-247</v>
      </c>
      <c r="K1710" s="391" t="str">
        <f t="shared" ca="1" si="155"/>
        <v>20,36</v>
      </c>
      <c r="L1710" s="379"/>
      <c r="O1710" s="379"/>
    </row>
    <row r="1711" spans="1:15">
      <c r="A1711" s="417" t="s">
        <v>2155</v>
      </c>
      <c r="B1711" s="417" t="s">
        <v>6626</v>
      </c>
      <c r="C1711" s="417" t="s">
        <v>2332</v>
      </c>
      <c r="D1711" s="417" t="s">
        <v>13493</v>
      </c>
      <c r="E1711" s="391">
        <v>0.05</v>
      </c>
      <c r="F1711" s="418">
        <v>44214</v>
      </c>
      <c r="G1711" s="417" t="s">
        <v>2286</v>
      </c>
      <c r="I1711" s="379">
        <f t="shared" ca="1" si="153"/>
        <v>-357</v>
      </c>
      <c r="J1711" s="379">
        <f t="shared" ca="1" si="154"/>
        <v>-247</v>
      </c>
      <c r="K1711" s="391" t="str">
        <f t="shared" ca="1" si="155"/>
        <v>20,11</v>
      </c>
      <c r="L1711" s="379"/>
      <c r="O1711" s="379"/>
    </row>
    <row r="1712" spans="1:15">
      <c r="A1712" s="417" t="s">
        <v>2155</v>
      </c>
      <c r="B1712" s="417" t="s">
        <v>7650</v>
      </c>
      <c r="C1712" s="417" t="s">
        <v>2332</v>
      </c>
      <c r="D1712" s="417" t="s">
        <v>13454</v>
      </c>
      <c r="E1712" s="391">
        <v>0.04</v>
      </c>
      <c r="F1712" s="418">
        <v>44214</v>
      </c>
      <c r="G1712" s="417" t="s">
        <v>2286</v>
      </c>
      <c r="I1712" s="379">
        <f t="shared" ca="1" si="153"/>
        <v>-357</v>
      </c>
      <c r="J1712" s="379">
        <f t="shared" ca="1" si="154"/>
        <v>-247</v>
      </c>
      <c r="K1712" s="391" t="str">
        <f t="shared" ca="1" si="155"/>
        <v>21,11</v>
      </c>
      <c r="L1712" s="379"/>
      <c r="O1712" s="379"/>
    </row>
    <row r="1713" spans="1:15">
      <c r="A1713" s="417" t="s">
        <v>2155</v>
      </c>
      <c r="B1713" s="417" t="s">
        <v>7651</v>
      </c>
      <c r="C1713" s="417" t="s">
        <v>2332</v>
      </c>
      <c r="D1713" s="417" t="s">
        <v>13453</v>
      </c>
      <c r="E1713" s="391">
        <v>0.02</v>
      </c>
      <c r="F1713" s="418">
        <v>44214</v>
      </c>
      <c r="G1713" s="417" t="s">
        <v>2286</v>
      </c>
      <c r="I1713" s="379">
        <f t="shared" ca="1" si="153"/>
        <v>-357</v>
      </c>
      <c r="J1713" s="379">
        <f t="shared" ca="1" si="154"/>
        <v>-247</v>
      </c>
      <c r="K1713" s="391" t="str">
        <f t="shared" ca="1" si="155"/>
        <v>20,61</v>
      </c>
      <c r="L1713" s="379"/>
      <c r="O1713" s="379"/>
    </row>
    <row r="1714" spans="1:15">
      <c r="A1714" s="417" t="s">
        <v>2155</v>
      </c>
      <c r="B1714" s="417" t="s">
        <v>2775</v>
      </c>
      <c r="C1714" s="417" t="s">
        <v>2332</v>
      </c>
      <c r="D1714" s="417" t="s">
        <v>16084</v>
      </c>
      <c r="E1714" s="391">
        <v>0.02</v>
      </c>
      <c r="F1714" s="418">
        <v>44214</v>
      </c>
      <c r="G1714" s="417" t="s">
        <v>2286</v>
      </c>
      <c r="I1714" s="379">
        <f t="shared" ca="1" si="153"/>
        <v>-357</v>
      </c>
      <c r="J1714" s="379">
        <f t="shared" ca="1" si="154"/>
        <v>-247</v>
      </c>
      <c r="K1714" s="391" t="str">
        <f t="shared" ca="1" si="155"/>
        <v>20,77</v>
      </c>
      <c r="L1714" s="379"/>
      <c r="O1714" s="379"/>
    </row>
    <row r="1715" spans="1:15">
      <c r="A1715" s="417" t="s">
        <v>2155</v>
      </c>
      <c r="B1715" s="417" t="s">
        <v>2776</v>
      </c>
      <c r="C1715" s="417" t="s">
        <v>2332</v>
      </c>
      <c r="D1715" s="417" t="s">
        <v>16085</v>
      </c>
      <c r="E1715" s="391">
        <v>0.01</v>
      </c>
      <c r="F1715" s="418">
        <v>44214</v>
      </c>
      <c r="G1715" s="417" t="s">
        <v>2286</v>
      </c>
      <c r="I1715" s="379">
        <f t="shared" ca="1" si="153"/>
        <v>-357</v>
      </c>
      <c r="J1715" s="379">
        <f t="shared" ca="1" si="154"/>
        <v>-247</v>
      </c>
      <c r="K1715" s="391" t="str">
        <f t="shared" ca="1" si="155"/>
        <v>21,27</v>
      </c>
      <c r="L1715" s="379"/>
      <c r="O1715" s="379"/>
    </row>
    <row r="1716" spans="1:15">
      <c r="A1716" s="417" t="s">
        <v>2155</v>
      </c>
      <c r="B1716" s="417" t="s">
        <v>7652</v>
      </c>
      <c r="C1716" s="417" t="s">
        <v>2332</v>
      </c>
      <c r="D1716" s="417" t="s">
        <v>13455</v>
      </c>
      <c r="E1716" s="391">
        <v>0.05</v>
      </c>
      <c r="F1716" s="418">
        <v>44214</v>
      </c>
      <c r="G1716" s="417" t="s">
        <v>2286</v>
      </c>
      <c r="I1716" s="379">
        <f t="shared" ca="1" si="153"/>
        <v>-357</v>
      </c>
      <c r="J1716" s="379">
        <f t="shared" ca="1" si="154"/>
        <v>-247</v>
      </c>
      <c r="K1716" s="391" t="str">
        <f t="shared" ca="1" si="155"/>
        <v>21,61</v>
      </c>
      <c r="L1716" s="379"/>
      <c r="O1716" s="379"/>
    </row>
    <row r="1717" spans="1:15">
      <c r="A1717" s="417" t="s">
        <v>2155</v>
      </c>
      <c r="B1717" s="417" t="s">
        <v>9967</v>
      </c>
      <c r="C1717" s="417" t="s">
        <v>2332</v>
      </c>
      <c r="D1717" s="417" t="s">
        <v>12336</v>
      </c>
      <c r="E1717" s="391">
        <v>0.13</v>
      </c>
      <c r="F1717" s="418">
        <v>44214</v>
      </c>
      <c r="G1717" s="417" t="s">
        <v>2286</v>
      </c>
      <c r="I1717" s="379">
        <f t="shared" ca="1" si="153"/>
        <v>-357</v>
      </c>
      <c r="J1717" s="379">
        <f t="shared" ca="1" si="154"/>
        <v>-247</v>
      </c>
      <c r="K1717" s="391" t="str">
        <f t="shared" ca="1" si="155"/>
        <v>21,36</v>
      </c>
      <c r="L1717" s="379"/>
      <c r="O1717" s="379"/>
    </row>
    <row r="1718" spans="1:15">
      <c r="A1718" s="417" t="s">
        <v>2155</v>
      </c>
      <c r="B1718" s="417" t="s">
        <v>2777</v>
      </c>
      <c r="C1718" s="417" t="s">
        <v>2332</v>
      </c>
      <c r="D1718" s="417" t="s">
        <v>16086</v>
      </c>
      <c r="E1718" s="391">
        <v>0.01</v>
      </c>
      <c r="F1718" s="418">
        <v>44214</v>
      </c>
      <c r="G1718" s="417" t="s">
        <v>2286</v>
      </c>
      <c r="I1718" s="379">
        <f t="shared" ca="1" si="153"/>
        <v>-357</v>
      </c>
      <c r="J1718" s="379">
        <f t="shared" ca="1" si="154"/>
        <v>-247</v>
      </c>
      <c r="K1718" s="391" t="str">
        <f t="shared" ca="1" si="155"/>
        <v>21,52</v>
      </c>
      <c r="L1718" s="379"/>
      <c r="O1718" s="379"/>
    </row>
    <row r="1719" spans="1:15">
      <c r="A1719" s="417" t="s">
        <v>2155</v>
      </c>
      <c r="B1719" s="417" t="s">
        <v>7653</v>
      </c>
      <c r="C1719" s="417" t="s">
        <v>2332</v>
      </c>
      <c r="D1719" s="417" t="s">
        <v>16087</v>
      </c>
      <c r="E1719" s="391">
        <v>0.03</v>
      </c>
      <c r="F1719" s="418">
        <v>44214</v>
      </c>
      <c r="G1719" s="417" t="s">
        <v>2286</v>
      </c>
      <c r="I1719" s="379">
        <f t="shared" ca="1" si="153"/>
        <v>-357</v>
      </c>
      <c r="J1719" s="379">
        <f t="shared" ca="1" si="154"/>
        <v>-247</v>
      </c>
      <c r="K1719" s="391" t="str">
        <f t="shared" ca="1" si="155"/>
        <v>22,52</v>
      </c>
      <c r="L1719" s="379"/>
      <c r="O1719" s="379"/>
    </row>
    <row r="1720" spans="1:15">
      <c r="A1720" s="417" t="s">
        <v>2155</v>
      </c>
      <c r="B1720" s="417" t="s">
        <v>2778</v>
      </c>
      <c r="C1720" s="417" t="s">
        <v>2332</v>
      </c>
      <c r="D1720" s="417" t="s">
        <v>16088</v>
      </c>
      <c r="E1720" s="391">
        <v>0.02</v>
      </c>
      <c r="F1720" s="418">
        <v>44214</v>
      </c>
      <c r="G1720" s="417" t="s">
        <v>2286</v>
      </c>
      <c r="I1720" s="379">
        <f t="shared" ca="1" si="153"/>
        <v>-357</v>
      </c>
      <c r="J1720" s="379">
        <f t="shared" ca="1" si="154"/>
        <v>-247</v>
      </c>
      <c r="K1720" s="391" t="str">
        <f t="shared" ca="1" si="155"/>
        <v>21,77</v>
      </c>
      <c r="L1720" s="379"/>
      <c r="O1720" s="379"/>
    </row>
    <row r="1721" spans="1:15">
      <c r="A1721" s="417" t="s">
        <v>2155</v>
      </c>
      <c r="B1721" s="417" t="s">
        <v>7654</v>
      </c>
      <c r="C1721" s="417" t="s">
        <v>2332</v>
      </c>
      <c r="D1721" s="417" t="s">
        <v>16089</v>
      </c>
      <c r="E1721" s="391">
        <v>0.06</v>
      </c>
      <c r="F1721" s="418">
        <v>44214</v>
      </c>
      <c r="G1721" s="417" t="s">
        <v>2286</v>
      </c>
      <c r="I1721" s="379">
        <f t="shared" ca="1" si="153"/>
        <v>-357</v>
      </c>
      <c r="J1721" s="379">
        <f t="shared" ca="1" si="154"/>
        <v>-247</v>
      </c>
      <c r="K1721" s="391" t="str">
        <f t="shared" ca="1" si="155"/>
        <v>21,86</v>
      </c>
      <c r="L1721" s="379"/>
      <c r="O1721" s="379"/>
    </row>
    <row r="1722" spans="1:15">
      <c r="A1722" s="417" t="s">
        <v>2155</v>
      </c>
      <c r="B1722" s="417" t="s">
        <v>7655</v>
      </c>
      <c r="C1722" s="417" t="s">
        <v>2332</v>
      </c>
      <c r="D1722" s="417" t="s">
        <v>13456</v>
      </c>
      <c r="E1722" s="391">
        <v>7.0000000000000007E-2</v>
      </c>
      <c r="F1722" s="418">
        <v>44214</v>
      </c>
      <c r="G1722" s="417" t="s">
        <v>2286</v>
      </c>
      <c r="I1722" s="379">
        <f t="shared" ca="1" si="153"/>
        <v>-357</v>
      </c>
      <c r="J1722" s="379">
        <f t="shared" ca="1" si="154"/>
        <v>-247</v>
      </c>
      <c r="K1722" s="391" t="str">
        <f t="shared" ca="1" si="155"/>
        <v>22,11</v>
      </c>
      <c r="L1722" s="379"/>
      <c r="O1722" s="379"/>
    </row>
    <row r="1723" spans="1:15">
      <c r="A1723" s="417" t="s">
        <v>2155</v>
      </c>
      <c r="B1723" s="417" t="s">
        <v>2779</v>
      </c>
      <c r="C1723" s="417" t="s">
        <v>2332</v>
      </c>
      <c r="D1723" s="417" t="s">
        <v>16802</v>
      </c>
      <c r="E1723" s="391">
        <v>0.02</v>
      </c>
      <c r="F1723" s="418">
        <v>44214</v>
      </c>
      <c r="G1723" s="417" t="s">
        <v>2286</v>
      </c>
      <c r="I1723" s="379">
        <f t="shared" ca="1" si="153"/>
        <v>-357</v>
      </c>
      <c r="J1723" s="379">
        <f t="shared" ca="1" si="154"/>
        <v>-247</v>
      </c>
      <c r="K1723" s="391" t="str">
        <f t="shared" ca="1" si="155"/>
        <v>22,02</v>
      </c>
      <c r="L1723" s="379"/>
      <c r="O1723" s="379"/>
    </row>
    <row r="1724" spans="1:15">
      <c r="A1724" s="417" t="s">
        <v>2155</v>
      </c>
      <c r="B1724" s="417" t="s">
        <v>7656</v>
      </c>
      <c r="C1724" s="417" t="s">
        <v>2332</v>
      </c>
      <c r="D1724" s="417" t="s">
        <v>16090</v>
      </c>
      <c r="E1724" s="391">
        <v>0.04</v>
      </c>
      <c r="F1724" s="418">
        <v>44214</v>
      </c>
      <c r="G1724" s="417" t="s">
        <v>2286</v>
      </c>
      <c r="I1724" s="379">
        <f t="shared" ca="1" si="153"/>
        <v>-357</v>
      </c>
      <c r="J1724" s="379">
        <f t="shared" ca="1" si="154"/>
        <v>-247</v>
      </c>
      <c r="K1724" s="391" t="str">
        <f t="shared" ca="1" si="155"/>
        <v>22,77</v>
      </c>
      <c r="L1724" s="379"/>
      <c r="O1724" s="379"/>
    </row>
    <row r="1725" spans="1:15">
      <c r="A1725" s="417" t="s">
        <v>2155</v>
      </c>
      <c r="B1725" s="417" t="s">
        <v>2780</v>
      </c>
      <c r="C1725" s="417" t="s">
        <v>2332</v>
      </c>
      <c r="D1725" s="417" t="s">
        <v>16803</v>
      </c>
      <c r="E1725" s="391">
        <v>0.02</v>
      </c>
      <c r="F1725" s="418">
        <v>44214</v>
      </c>
      <c r="G1725" s="417" t="s">
        <v>2286</v>
      </c>
      <c r="I1725" s="379">
        <f t="shared" ca="1" si="153"/>
        <v>-357</v>
      </c>
      <c r="J1725" s="379">
        <f t="shared" ca="1" si="154"/>
        <v>-247</v>
      </c>
      <c r="K1725" s="391" t="str">
        <f t="shared" ca="1" si="155"/>
        <v>22,27</v>
      </c>
      <c r="L1725" s="379"/>
      <c r="O1725" s="379"/>
    </row>
    <row r="1726" spans="1:15">
      <c r="A1726" s="417" t="s">
        <v>2155</v>
      </c>
      <c r="B1726" s="417" t="s">
        <v>6627</v>
      </c>
      <c r="C1726" s="417" t="s">
        <v>2332</v>
      </c>
      <c r="D1726" s="417" t="s">
        <v>16091</v>
      </c>
      <c r="E1726" s="391">
        <v>0.03</v>
      </c>
      <c r="F1726" s="418">
        <v>44214</v>
      </c>
      <c r="G1726" s="417" t="s">
        <v>2286</v>
      </c>
      <c r="I1726" s="379">
        <f t="shared" ca="1" si="153"/>
        <v>-357</v>
      </c>
      <c r="J1726" s="379">
        <f t="shared" ca="1" si="154"/>
        <v>-247</v>
      </c>
      <c r="K1726" s="391" t="str">
        <f t="shared" ca="1" si="155"/>
        <v>23,02</v>
      </c>
      <c r="L1726" s="379"/>
      <c r="O1726" s="379"/>
    </row>
    <row r="1727" spans="1:15">
      <c r="A1727" s="417" t="s">
        <v>2155</v>
      </c>
      <c r="B1727" s="417" t="s">
        <v>7657</v>
      </c>
      <c r="C1727" s="417" t="s">
        <v>2332</v>
      </c>
      <c r="D1727" s="417" t="s">
        <v>13457</v>
      </c>
      <c r="E1727" s="391">
        <v>0.12</v>
      </c>
      <c r="F1727" s="418">
        <v>44214</v>
      </c>
      <c r="G1727" s="417" t="s">
        <v>2286</v>
      </c>
      <c r="I1727" s="379">
        <f t="shared" ca="1" si="153"/>
        <v>-357</v>
      </c>
      <c r="J1727" s="379">
        <f t="shared" ca="1" si="154"/>
        <v>-247</v>
      </c>
      <c r="K1727" s="391" t="str">
        <f t="shared" ca="1" si="155"/>
        <v>22,61</v>
      </c>
      <c r="L1727" s="379"/>
      <c r="O1727" s="379"/>
    </row>
    <row r="1728" spans="1:15">
      <c r="A1728" s="417" t="s">
        <v>2155</v>
      </c>
      <c r="B1728" s="417" t="s">
        <v>7658</v>
      </c>
      <c r="C1728" s="417" t="s">
        <v>2332</v>
      </c>
      <c r="D1728" s="417" t="s">
        <v>16092</v>
      </c>
      <c r="E1728" s="391">
        <v>0.04</v>
      </c>
      <c r="F1728" s="418">
        <v>44214</v>
      </c>
      <c r="G1728" s="417" t="s">
        <v>2286</v>
      </c>
      <c r="I1728" s="379">
        <f t="shared" ca="1" si="153"/>
        <v>-357</v>
      </c>
      <c r="J1728" s="379">
        <f t="shared" ca="1" si="154"/>
        <v>-247</v>
      </c>
      <c r="K1728" s="391" t="str">
        <f t="shared" ca="1" si="155"/>
        <v>23,27</v>
      </c>
      <c r="L1728" s="379"/>
      <c r="O1728" s="379"/>
    </row>
    <row r="1729" spans="1:15">
      <c r="A1729" s="417" t="s">
        <v>2155</v>
      </c>
      <c r="B1729" s="417" t="s">
        <v>7659</v>
      </c>
      <c r="C1729" s="417" t="s">
        <v>2332</v>
      </c>
      <c r="D1729" s="417" t="s">
        <v>16093</v>
      </c>
      <c r="E1729" s="391">
        <v>0.15</v>
      </c>
      <c r="F1729" s="418">
        <v>44214</v>
      </c>
      <c r="G1729" s="417" t="s">
        <v>2286</v>
      </c>
      <c r="I1729" s="379">
        <f t="shared" ca="1" si="153"/>
        <v>-357</v>
      </c>
      <c r="J1729" s="379">
        <f t="shared" ca="1" si="154"/>
        <v>-247</v>
      </c>
      <c r="K1729" s="391" t="str">
        <f t="shared" ca="1" si="155"/>
        <v>22,86</v>
      </c>
      <c r="L1729" s="379"/>
      <c r="O1729" s="379"/>
    </row>
    <row r="1730" spans="1:15">
      <c r="A1730" s="417" t="s">
        <v>2155</v>
      </c>
      <c r="B1730" s="417" t="s">
        <v>9968</v>
      </c>
      <c r="C1730" s="417" t="s">
        <v>2332</v>
      </c>
      <c r="D1730" s="417" t="s">
        <v>13458</v>
      </c>
      <c r="E1730" s="391">
        <v>0.19</v>
      </c>
      <c r="F1730" s="418">
        <v>44214</v>
      </c>
      <c r="G1730" s="417" t="s">
        <v>2286</v>
      </c>
      <c r="I1730" s="379">
        <f t="shared" ca="1" si="153"/>
        <v>-357</v>
      </c>
      <c r="J1730" s="379">
        <f t="shared" ca="1" si="154"/>
        <v>-247</v>
      </c>
      <c r="K1730" s="391" t="str">
        <f t="shared" ca="1" si="155"/>
        <v>23,11</v>
      </c>
      <c r="L1730" s="379"/>
      <c r="O1730" s="379"/>
    </row>
    <row r="1731" spans="1:15">
      <c r="A1731" s="417" t="s">
        <v>2155</v>
      </c>
      <c r="B1731" s="417" t="s">
        <v>6628</v>
      </c>
      <c r="C1731" s="417" t="s">
        <v>2332</v>
      </c>
      <c r="D1731" s="417" t="s">
        <v>16094</v>
      </c>
      <c r="E1731" s="391">
        <v>0.05</v>
      </c>
      <c r="F1731" s="418">
        <v>44214</v>
      </c>
      <c r="G1731" s="417" t="s">
        <v>2286</v>
      </c>
      <c r="I1731" s="379">
        <f t="shared" ca="1" si="153"/>
        <v>-357</v>
      </c>
      <c r="J1731" s="379">
        <f t="shared" ca="1" si="154"/>
        <v>-247</v>
      </c>
      <c r="K1731" s="391" t="str">
        <f t="shared" ca="1" si="155"/>
        <v>23,77</v>
      </c>
      <c r="L1731" s="379"/>
      <c r="O1731" s="379"/>
    </row>
    <row r="1732" spans="1:15">
      <c r="A1732" s="417" t="s">
        <v>2155</v>
      </c>
      <c r="B1732" s="417" t="s">
        <v>6629</v>
      </c>
      <c r="C1732" s="417" t="s">
        <v>2332</v>
      </c>
      <c r="D1732" s="417" t="s">
        <v>16095</v>
      </c>
      <c r="E1732" s="391">
        <v>0.04</v>
      </c>
      <c r="F1732" s="418">
        <v>44214</v>
      </c>
      <c r="G1732" s="417" t="s">
        <v>2286</v>
      </c>
      <c r="I1732" s="379">
        <f t="shared" ca="1" si="153"/>
        <v>-357</v>
      </c>
      <c r="J1732" s="379">
        <f t="shared" ca="1" si="154"/>
        <v>-247</v>
      </c>
      <c r="K1732" s="391" t="str">
        <f t="shared" ca="1" si="155"/>
        <v>23,52</v>
      </c>
      <c r="L1732" s="379"/>
      <c r="O1732" s="379"/>
    </row>
    <row r="1733" spans="1:15">
      <c r="A1733" s="417" t="s">
        <v>2155</v>
      </c>
      <c r="B1733" s="417" t="s">
        <v>9969</v>
      </c>
      <c r="C1733" s="417" t="s">
        <v>2332</v>
      </c>
      <c r="D1733" s="417" t="s">
        <v>7519</v>
      </c>
      <c r="E1733" s="391">
        <v>0.31</v>
      </c>
      <c r="F1733" s="418">
        <v>44214</v>
      </c>
      <c r="G1733" s="417" t="s">
        <v>2286</v>
      </c>
      <c r="I1733" s="379">
        <f t="shared" ca="1" si="153"/>
        <v>-357</v>
      </c>
      <c r="J1733" s="379">
        <f t="shared" ca="1" si="154"/>
        <v>-247</v>
      </c>
      <c r="K1733" s="391" t="str">
        <f t="shared" ca="1" si="155"/>
        <v>23,61</v>
      </c>
      <c r="L1733" s="379"/>
      <c r="O1733" s="379"/>
    </row>
    <row r="1734" spans="1:15">
      <c r="A1734" s="417" t="s">
        <v>2155</v>
      </c>
      <c r="B1734" s="417" t="s">
        <v>7660</v>
      </c>
      <c r="C1734" s="417" t="s">
        <v>2332</v>
      </c>
      <c r="D1734" s="417" t="s">
        <v>16096</v>
      </c>
      <c r="E1734" s="391">
        <v>0.05</v>
      </c>
      <c r="F1734" s="418">
        <v>44214</v>
      </c>
      <c r="G1734" s="417" t="s">
        <v>2286</v>
      </c>
      <c r="I1734" s="379">
        <f t="shared" ca="1" si="153"/>
        <v>-357</v>
      </c>
      <c r="J1734" s="379">
        <f t="shared" ca="1" si="154"/>
        <v>-247</v>
      </c>
      <c r="K1734" s="391" t="str">
        <f t="shared" ca="1" si="155"/>
        <v>24,02</v>
      </c>
      <c r="L1734" s="379"/>
      <c r="O1734" s="379"/>
    </row>
    <row r="1735" spans="1:15">
      <c r="A1735" s="417" t="s">
        <v>2155</v>
      </c>
      <c r="B1735" s="417" t="s">
        <v>9970</v>
      </c>
      <c r="C1735" s="417" t="s">
        <v>2332</v>
      </c>
      <c r="D1735" s="417" t="s">
        <v>13459</v>
      </c>
      <c r="E1735" s="391">
        <v>0.45</v>
      </c>
      <c r="F1735" s="418">
        <v>44214</v>
      </c>
      <c r="G1735" s="417" t="s">
        <v>2286</v>
      </c>
      <c r="I1735" s="379">
        <f t="shared" ca="1" si="153"/>
        <v>-357</v>
      </c>
      <c r="J1735" s="379">
        <f t="shared" ca="1" si="154"/>
        <v>-247</v>
      </c>
      <c r="K1735" s="391" t="str">
        <f t="shared" ca="1" si="155"/>
        <v>24,11</v>
      </c>
      <c r="L1735" s="379"/>
      <c r="O1735" s="379"/>
    </row>
    <row r="1736" spans="1:15">
      <c r="A1736" s="417" t="s">
        <v>2155</v>
      </c>
      <c r="B1736" s="417" t="s">
        <v>2781</v>
      </c>
      <c r="C1736" s="417" t="s">
        <v>2332</v>
      </c>
      <c r="D1736" s="417" t="s">
        <v>16097</v>
      </c>
      <c r="E1736" s="391">
        <v>0.06</v>
      </c>
      <c r="F1736" s="418">
        <v>44214</v>
      </c>
      <c r="G1736" s="417" t="s">
        <v>2286</v>
      </c>
      <c r="I1736" s="379">
        <f t="shared" ca="1" si="153"/>
        <v>-357</v>
      </c>
      <c r="J1736" s="379">
        <f t="shared" ca="1" si="154"/>
        <v>-247</v>
      </c>
      <c r="K1736" s="391" t="str">
        <f t="shared" ca="1" si="155"/>
        <v>24,27</v>
      </c>
      <c r="L1736" s="379"/>
      <c r="O1736" s="379"/>
    </row>
    <row r="1737" spans="1:15">
      <c r="A1737" s="417" t="s">
        <v>2155</v>
      </c>
      <c r="B1737" s="417" t="s">
        <v>2782</v>
      </c>
      <c r="C1737" s="417" t="s">
        <v>2332</v>
      </c>
      <c r="D1737" s="417" t="s">
        <v>16098</v>
      </c>
      <c r="E1737" s="391">
        <v>0.08</v>
      </c>
      <c r="F1737" s="418">
        <v>44214</v>
      </c>
      <c r="G1737" s="417" t="s">
        <v>2286</v>
      </c>
      <c r="I1737" s="379">
        <f t="shared" ca="1" si="153"/>
        <v>-357</v>
      </c>
      <c r="J1737" s="379">
        <f t="shared" ca="1" si="154"/>
        <v>-247</v>
      </c>
      <c r="K1737" s="391" t="str">
        <f t="shared" ca="1" si="155"/>
        <v>24,52</v>
      </c>
      <c r="L1737" s="379"/>
      <c r="O1737" s="379"/>
    </row>
    <row r="1738" spans="1:15">
      <c r="A1738" s="417" t="s">
        <v>2155</v>
      </c>
      <c r="B1738" s="417" t="s">
        <v>9971</v>
      </c>
      <c r="C1738" s="417" t="s">
        <v>2332</v>
      </c>
      <c r="D1738" s="417" t="s">
        <v>7511</v>
      </c>
      <c r="E1738" s="391">
        <v>0.76</v>
      </c>
      <c r="F1738" s="418">
        <v>44214</v>
      </c>
      <c r="G1738" s="417" t="s">
        <v>2286</v>
      </c>
      <c r="I1738" s="379">
        <f t="shared" ref="I1738:I1801" ca="1" si="156">IF(F1738&lt;&gt;"",F1738-$I$199,"")</f>
        <v>-357</v>
      </c>
      <c r="J1738" s="379">
        <f t="shared" ref="J1738:J1801" ca="1" si="157">IF(I1738&lt;&gt;"",NETWORKDAYS($I$199,F1738-1,$N$201:$N$224),"")</f>
        <v>-247</v>
      </c>
      <c r="K1738" s="391" t="str">
        <f t="shared" ref="K1738:K1801" ca="1" si="158">IF(I1738&lt;&gt;"",RIGHT(D1738,LEN(D1738)-FIND(" ",D1738)),"")</f>
        <v>24,61</v>
      </c>
      <c r="L1738" s="379"/>
      <c r="O1738" s="379"/>
    </row>
    <row r="1739" spans="1:15">
      <c r="A1739" s="417" t="s">
        <v>2155</v>
      </c>
      <c r="B1739" s="417" t="s">
        <v>2783</v>
      </c>
      <c r="C1739" s="417" t="s">
        <v>2332</v>
      </c>
      <c r="D1739" s="417" t="s">
        <v>16804</v>
      </c>
      <c r="E1739" s="391">
        <v>0.08</v>
      </c>
      <c r="F1739" s="418">
        <v>44214</v>
      </c>
      <c r="G1739" s="417" t="s">
        <v>2286</v>
      </c>
      <c r="I1739" s="379">
        <f t="shared" ca="1" si="156"/>
        <v>-357</v>
      </c>
      <c r="J1739" s="379">
        <f t="shared" ca="1" si="157"/>
        <v>-247</v>
      </c>
      <c r="K1739" s="391" t="str">
        <f t="shared" ca="1" si="158"/>
        <v>24,77</v>
      </c>
      <c r="L1739" s="379"/>
      <c r="O1739" s="379"/>
    </row>
    <row r="1740" spans="1:15">
      <c r="A1740" s="417" t="s">
        <v>2155</v>
      </c>
      <c r="B1740" s="417" t="s">
        <v>7661</v>
      </c>
      <c r="C1740" s="417" t="s">
        <v>2332</v>
      </c>
      <c r="D1740" s="417" t="s">
        <v>16099</v>
      </c>
      <c r="E1740" s="391">
        <v>0.1</v>
      </c>
      <c r="F1740" s="418">
        <v>44214</v>
      </c>
      <c r="G1740" s="417" t="s">
        <v>2286</v>
      </c>
      <c r="I1740" s="379">
        <f t="shared" ca="1" si="156"/>
        <v>-357</v>
      </c>
      <c r="J1740" s="379">
        <f t="shared" ca="1" si="157"/>
        <v>-247</v>
      </c>
      <c r="K1740" s="391" t="str">
        <f t="shared" ca="1" si="158"/>
        <v>25,02</v>
      </c>
      <c r="L1740" s="379"/>
      <c r="O1740" s="379"/>
    </row>
    <row r="1741" spans="1:15">
      <c r="A1741" s="417" t="s">
        <v>2155</v>
      </c>
      <c r="B1741" s="417" t="s">
        <v>9972</v>
      </c>
      <c r="C1741" s="417" t="s">
        <v>2332</v>
      </c>
      <c r="D1741" s="417" t="s">
        <v>13473</v>
      </c>
      <c r="E1741" s="391">
        <v>1.01</v>
      </c>
      <c r="F1741" s="418">
        <v>44214</v>
      </c>
      <c r="G1741" s="417" t="s">
        <v>2286</v>
      </c>
      <c r="I1741" s="379">
        <f t="shared" ca="1" si="156"/>
        <v>-357</v>
      </c>
      <c r="J1741" s="379">
        <f t="shared" ca="1" si="157"/>
        <v>-247</v>
      </c>
      <c r="K1741" s="391" t="str">
        <f t="shared" ca="1" si="158"/>
        <v>25,11</v>
      </c>
      <c r="L1741" s="379"/>
      <c r="O1741" s="379"/>
    </row>
    <row r="1742" spans="1:15">
      <c r="A1742" s="417" t="s">
        <v>2155</v>
      </c>
      <c r="B1742" s="417" t="s">
        <v>2784</v>
      </c>
      <c r="C1742" s="417" t="s">
        <v>2332</v>
      </c>
      <c r="D1742" s="417" t="s">
        <v>16100</v>
      </c>
      <c r="E1742" s="391">
        <v>0.1</v>
      </c>
      <c r="F1742" s="418">
        <v>44214</v>
      </c>
      <c r="G1742" s="417" t="s">
        <v>2286</v>
      </c>
      <c r="I1742" s="379">
        <f t="shared" ca="1" si="156"/>
        <v>-357</v>
      </c>
      <c r="J1742" s="379">
        <f t="shared" ca="1" si="157"/>
        <v>-247</v>
      </c>
      <c r="K1742" s="391" t="str">
        <f t="shared" ca="1" si="158"/>
        <v>25,27</v>
      </c>
      <c r="L1742" s="379"/>
      <c r="O1742" s="379"/>
    </row>
    <row r="1743" spans="1:15">
      <c r="A1743" s="417" t="s">
        <v>2155</v>
      </c>
      <c r="B1743" s="417" t="s">
        <v>7662</v>
      </c>
      <c r="C1743" s="417" t="s">
        <v>2332</v>
      </c>
      <c r="D1743" s="417" t="s">
        <v>16101</v>
      </c>
      <c r="E1743" s="391">
        <v>0.14000000000000001</v>
      </c>
      <c r="F1743" s="418">
        <v>44214</v>
      </c>
      <c r="G1743" s="417" t="s">
        <v>2286</v>
      </c>
      <c r="I1743" s="379">
        <f t="shared" ca="1" si="156"/>
        <v>-357</v>
      </c>
      <c r="J1743" s="379">
        <f t="shared" ca="1" si="157"/>
        <v>-247</v>
      </c>
      <c r="K1743" s="391" t="str">
        <f t="shared" ca="1" si="158"/>
        <v>25,52</v>
      </c>
      <c r="L1743" s="379"/>
      <c r="O1743" s="379"/>
    </row>
    <row r="1744" spans="1:15">
      <c r="A1744" s="417" t="s">
        <v>2155</v>
      </c>
      <c r="B1744" s="417" t="s">
        <v>6630</v>
      </c>
      <c r="C1744" s="417" t="s">
        <v>2332</v>
      </c>
      <c r="D1744" s="417" t="s">
        <v>7512</v>
      </c>
      <c r="E1744" s="391">
        <v>1.31</v>
      </c>
      <c r="F1744" s="418">
        <v>44214</v>
      </c>
      <c r="G1744" s="417" t="s">
        <v>2286</v>
      </c>
      <c r="I1744" s="379">
        <f t="shared" ca="1" si="156"/>
        <v>-357</v>
      </c>
      <c r="J1744" s="379">
        <f t="shared" ca="1" si="157"/>
        <v>-247</v>
      </c>
      <c r="K1744" s="391" t="str">
        <f t="shared" ca="1" si="158"/>
        <v>25,61</v>
      </c>
      <c r="L1744" s="379"/>
      <c r="O1744" s="379"/>
    </row>
    <row r="1745" spans="1:15">
      <c r="A1745" s="417" t="s">
        <v>2155</v>
      </c>
      <c r="B1745" s="417" t="s">
        <v>9973</v>
      </c>
      <c r="C1745" s="417" t="s">
        <v>2332</v>
      </c>
      <c r="D1745" s="417" t="s">
        <v>16102</v>
      </c>
      <c r="E1745" s="391">
        <v>0.16</v>
      </c>
      <c r="F1745" s="418">
        <v>44214</v>
      </c>
      <c r="G1745" s="417" t="s">
        <v>2286</v>
      </c>
      <c r="I1745" s="379">
        <f t="shared" ca="1" si="156"/>
        <v>-357</v>
      </c>
      <c r="J1745" s="379">
        <f t="shared" ca="1" si="157"/>
        <v>-247</v>
      </c>
      <c r="K1745" s="391" t="str">
        <f t="shared" ca="1" si="158"/>
        <v>25,77</v>
      </c>
      <c r="L1745" s="379"/>
      <c r="O1745" s="379"/>
    </row>
    <row r="1746" spans="1:15">
      <c r="A1746" s="417" t="s">
        <v>2155</v>
      </c>
      <c r="B1746" s="417" t="s">
        <v>9974</v>
      </c>
      <c r="C1746" s="417" t="s">
        <v>2332</v>
      </c>
      <c r="D1746" s="417" t="s">
        <v>16103</v>
      </c>
      <c r="E1746" s="391">
        <v>0.21</v>
      </c>
      <c r="F1746" s="418">
        <v>44214</v>
      </c>
      <c r="G1746" s="417" t="s">
        <v>2286</v>
      </c>
      <c r="I1746" s="379">
        <f t="shared" ca="1" si="156"/>
        <v>-357</v>
      </c>
      <c r="J1746" s="379">
        <f t="shared" ca="1" si="157"/>
        <v>-247</v>
      </c>
      <c r="K1746" s="391" t="str">
        <f t="shared" ca="1" si="158"/>
        <v>26,02</v>
      </c>
      <c r="L1746" s="379"/>
      <c r="O1746" s="379"/>
    </row>
    <row r="1747" spans="1:15">
      <c r="A1747" s="417" t="s">
        <v>2155</v>
      </c>
      <c r="B1747" s="417" t="s">
        <v>9975</v>
      </c>
      <c r="C1747" s="417" t="s">
        <v>2332</v>
      </c>
      <c r="D1747" s="417" t="s">
        <v>16104</v>
      </c>
      <c r="E1747" s="391">
        <v>0.26</v>
      </c>
      <c r="F1747" s="418">
        <v>44214</v>
      </c>
      <c r="G1747" s="417" t="s">
        <v>2286</v>
      </c>
      <c r="I1747" s="379">
        <f t="shared" ca="1" si="156"/>
        <v>-357</v>
      </c>
      <c r="J1747" s="379">
        <f t="shared" ca="1" si="157"/>
        <v>-247</v>
      </c>
      <c r="K1747" s="391" t="str">
        <f t="shared" ca="1" si="158"/>
        <v>26,27</v>
      </c>
      <c r="L1747" s="379"/>
      <c r="O1747" s="379"/>
    </row>
    <row r="1748" spans="1:15">
      <c r="A1748" s="417" t="s">
        <v>2155</v>
      </c>
      <c r="B1748" s="417" t="s">
        <v>9976</v>
      </c>
      <c r="C1748" s="417" t="s">
        <v>2332</v>
      </c>
      <c r="D1748" s="417" t="s">
        <v>16105</v>
      </c>
      <c r="E1748" s="391">
        <v>0.34</v>
      </c>
      <c r="F1748" s="418">
        <v>44214</v>
      </c>
      <c r="G1748" s="417" t="s">
        <v>2286</v>
      </c>
      <c r="I1748" s="379">
        <f t="shared" ca="1" si="156"/>
        <v>-357</v>
      </c>
      <c r="J1748" s="379">
        <f t="shared" ca="1" si="157"/>
        <v>-247</v>
      </c>
      <c r="K1748" s="391" t="str">
        <f t="shared" ca="1" si="158"/>
        <v>26,52</v>
      </c>
      <c r="L1748" s="379"/>
      <c r="O1748" s="379"/>
    </row>
    <row r="1749" spans="1:15">
      <c r="A1749" s="417" t="s">
        <v>2155</v>
      </c>
      <c r="B1749" s="417" t="s">
        <v>7663</v>
      </c>
      <c r="C1749" s="417" t="s">
        <v>2332</v>
      </c>
      <c r="D1749" s="417" t="s">
        <v>16106</v>
      </c>
      <c r="E1749" s="391">
        <v>0.49</v>
      </c>
      <c r="F1749" s="418">
        <v>44214</v>
      </c>
      <c r="G1749" s="417" t="s">
        <v>2286</v>
      </c>
      <c r="I1749" s="379">
        <f t="shared" ca="1" si="156"/>
        <v>-357</v>
      </c>
      <c r="J1749" s="379">
        <f t="shared" ca="1" si="157"/>
        <v>-247</v>
      </c>
      <c r="K1749" s="391" t="str">
        <f t="shared" ca="1" si="158"/>
        <v>26,77</v>
      </c>
      <c r="L1749" s="379"/>
      <c r="O1749" s="379"/>
    </row>
    <row r="1750" spans="1:15">
      <c r="A1750" s="417" t="s">
        <v>2155</v>
      </c>
      <c r="B1750" s="417" t="s">
        <v>9977</v>
      </c>
      <c r="C1750" s="417" t="s">
        <v>2332</v>
      </c>
      <c r="D1750" s="417" t="s">
        <v>16107</v>
      </c>
      <c r="E1750" s="391">
        <v>0.64</v>
      </c>
      <c r="F1750" s="418">
        <v>44214</v>
      </c>
      <c r="G1750" s="417" t="s">
        <v>2286</v>
      </c>
      <c r="I1750" s="379">
        <f t="shared" ca="1" si="156"/>
        <v>-357</v>
      </c>
      <c r="J1750" s="379">
        <f t="shared" ca="1" si="157"/>
        <v>-247</v>
      </c>
      <c r="K1750" s="391" t="str">
        <f t="shared" ca="1" si="158"/>
        <v>27,27</v>
      </c>
      <c r="L1750" s="379"/>
      <c r="O1750" s="379"/>
    </row>
    <row r="1751" spans="1:15">
      <c r="A1751" s="417" t="s">
        <v>2155</v>
      </c>
      <c r="B1751" s="417" t="s">
        <v>9978</v>
      </c>
      <c r="C1751" s="417" t="s">
        <v>2332</v>
      </c>
      <c r="D1751" s="417" t="s">
        <v>16108</v>
      </c>
      <c r="E1751" s="391">
        <v>0.53</v>
      </c>
      <c r="F1751" s="418">
        <v>44214</v>
      </c>
      <c r="G1751" s="417" t="s">
        <v>2286</v>
      </c>
      <c r="I1751" s="379">
        <f t="shared" ca="1" si="156"/>
        <v>-357</v>
      </c>
      <c r="J1751" s="379">
        <f t="shared" ca="1" si="157"/>
        <v>-247</v>
      </c>
      <c r="K1751" s="391" t="str">
        <f t="shared" ca="1" si="158"/>
        <v>27,02</v>
      </c>
      <c r="L1751" s="379"/>
      <c r="O1751" s="379"/>
    </row>
    <row r="1752" spans="1:15">
      <c r="A1752" s="417" t="s">
        <v>2155</v>
      </c>
      <c r="B1752" s="417" t="s">
        <v>9979</v>
      </c>
      <c r="C1752" s="417" t="s">
        <v>2332</v>
      </c>
      <c r="D1752" s="417" t="s">
        <v>16109</v>
      </c>
      <c r="E1752" s="391">
        <v>0.8</v>
      </c>
      <c r="F1752" s="418">
        <v>44214</v>
      </c>
      <c r="G1752" s="417" t="s">
        <v>2286</v>
      </c>
      <c r="I1752" s="379">
        <f t="shared" ca="1" si="156"/>
        <v>-357</v>
      </c>
      <c r="J1752" s="379">
        <f t="shared" ca="1" si="157"/>
        <v>-247</v>
      </c>
      <c r="K1752" s="391" t="str">
        <f t="shared" ca="1" si="158"/>
        <v>27,52</v>
      </c>
      <c r="L1752" s="379"/>
      <c r="O1752" s="379"/>
    </row>
    <row r="1753" spans="1:15">
      <c r="A1753" s="417" t="s">
        <v>2155</v>
      </c>
      <c r="B1753" s="417" t="s">
        <v>9980</v>
      </c>
      <c r="C1753" s="417" t="s">
        <v>2332</v>
      </c>
      <c r="D1753" s="417" t="s">
        <v>2835</v>
      </c>
      <c r="E1753" s="391">
        <v>0.46</v>
      </c>
      <c r="F1753" s="418">
        <v>44214</v>
      </c>
      <c r="G1753" s="417" t="s">
        <v>2286</v>
      </c>
      <c r="I1753" s="379">
        <f t="shared" ca="1" si="156"/>
        <v>-357</v>
      </c>
      <c r="J1753" s="379">
        <f t="shared" ca="1" si="157"/>
        <v>-247</v>
      </c>
      <c r="K1753" s="391" t="str">
        <f t="shared" ca="1" si="158"/>
        <v>28,36</v>
      </c>
      <c r="L1753" s="379"/>
      <c r="O1753" s="379"/>
    </row>
    <row r="1754" spans="1:15">
      <c r="A1754" s="417" t="s">
        <v>2155</v>
      </c>
      <c r="B1754" s="417" t="s">
        <v>9981</v>
      </c>
      <c r="C1754" s="417" t="s">
        <v>2332</v>
      </c>
      <c r="D1754" s="417" t="s">
        <v>16110</v>
      </c>
      <c r="E1754" s="391">
        <v>0.97</v>
      </c>
      <c r="F1754" s="418">
        <v>44214</v>
      </c>
      <c r="G1754" s="417" t="s">
        <v>2286</v>
      </c>
      <c r="I1754" s="379">
        <f t="shared" ca="1" si="156"/>
        <v>-357</v>
      </c>
      <c r="J1754" s="379">
        <f t="shared" ca="1" si="157"/>
        <v>-247</v>
      </c>
      <c r="K1754" s="391" t="str">
        <f t="shared" ca="1" si="158"/>
        <v>27,77</v>
      </c>
      <c r="L1754" s="379"/>
      <c r="O1754" s="379"/>
    </row>
    <row r="1755" spans="1:15">
      <c r="A1755" s="417" t="s">
        <v>2155</v>
      </c>
      <c r="B1755" s="417" t="s">
        <v>9982</v>
      </c>
      <c r="C1755" s="417" t="s">
        <v>2332</v>
      </c>
      <c r="D1755" s="417" t="s">
        <v>16111</v>
      </c>
      <c r="E1755" s="391">
        <v>1.1399999999999999</v>
      </c>
      <c r="F1755" s="418">
        <v>44214</v>
      </c>
      <c r="G1755" s="417" t="s">
        <v>2286</v>
      </c>
      <c r="I1755" s="379">
        <f t="shared" ca="1" si="156"/>
        <v>-357</v>
      </c>
      <c r="J1755" s="379">
        <f t="shared" ca="1" si="157"/>
        <v>-247</v>
      </c>
      <c r="K1755" s="391" t="str">
        <f t="shared" ca="1" si="158"/>
        <v>28,02</v>
      </c>
      <c r="L1755" s="379"/>
      <c r="O1755" s="379"/>
    </row>
    <row r="1756" spans="1:15">
      <c r="A1756" s="417" t="s">
        <v>2155</v>
      </c>
      <c r="B1756" s="417" t="s">
        <v>9983</v>
      </c>
      <c r="C1756" s="417" t="s">
        <v>2332</v>
      </c>
      <c r="D1756" s="417" t="s">
        <v>16113</v>
      </c>
      <c r="E1756" s="391">
        <v>1.34</v>
      </c>
      <c r="F1756" s="418">
        <v>44214</v>
      </c>
      <c r="G1756" s="417" t="s">
        <v>2286</v>
      </c>
      <c r="I1756" s="379">
        <f t="shared" ca="1" si="156"/>
        <v>-357</v>
      </c>
      <c r="J1756" s="379">
        <f t="shared" ca="1" si="157"/>
        <v>-247</v>
      </c>
      <c r="K1756" s="391" t="str">
        <f t="shared" ca="1" si="158"/>
        <v>28,27</v>
      </c>
      <c r="L1756" s="379"/>
      <c r="O1756" s="379"/>
    </row>
    <row r="1757" spans="1:15">
      <c r="A1757" s="417" t="s">
        <v>2155</v>
      </c>
      <c r="B1757" s="417" t="s">
        <v>9984</v>
      </c>
      <c r="C1757" s="417" t="s">
        <v>2332</v>
      </c>
      <c r="D1757" s="417" t="s">
        <v>16114</v>
      </c>
      <c r="E1757" s="391">
        <v>1.7</v>
      </c>
      <c r="F1757" s="418">
        <v>44214</v>
      </c>
      <c r="G1757" s="417" t="s">
        <v>2286</v>
      </c>
      <c r="I1757" s="379">
        <f t="shared" ca="1" si="156"/>
        <v>-357</v>
      </c>
      <c r="J1757" s="379">
        <f t="shared" ca="1" si="157"/>
        <v>-247</v>
      </c>
      <c r="K1757" s="391" t="str">
        <f t="shared" ca="1" si="158"/>
        <v>28,52</v>
      </c>
      <c r="L1757" s="379"/>
      <c r="O1757" s="379"/>
    </row>
    <row r="1758" spans="1:15">
      <c r="A1758" s="417" t="s">
        <v>2155</v>
      </c>
      <c r="B1758" s="417" t="s">
        <v>9985</v>
      </c>
      <c r="C1758" s="417" t="s">
        <v>2332</v>
      </c>
      <c r="D1758" s="417" t="s">
        <v>13463</v>
      </c>
      <c r="E1758" s="391">
        <v>1.03</v>
      </c>
      <c r="F1758" s="418">
        <v>44214</v>
      </c>
      <c r="G1758" s="417" t="s">
        <v>2286</v>
      </c>
      <c r="I1758" s="379">
        <f t="shared" ca="1" si="156"/>
        <v>-357</v>
      </c>
      <c r="J1758" s="379">
        <f t="shared" ca="1" si="157"/>
        <v>-247</v>
      </c>
      <c r="K1758" s="391" t="str">
        <f t="shared" ca="1" si="158"/>
        <v>28,61</v>
      </c>
      <c r="L1758" s="379"/>
      <c r="O1758" s="379"/>
    </row>
    <row r="1759" spans="1:15">
      <c r="A1759" s="417" t="s">
        <v>2155</v>
      </c>
      <c r="B1759" s="417" t="s">
        <v>9986</v>
      </c>
      <c r="C1759" s="417" t="s">
        <v>2332</v>
      </c>
      <c r="D1759" s="417" t="s">
        <v>16115</v>
      </c>
      <c r="E1759" s="391">
        <v>1.8</v>
      </c>
      <c r="F1759" s="418">
        <v>44214</v>
      </c>
      <c r="G1759" s="417" t="s">
        <v>2286</v>
      </c>
      <c r="I1759" s="379">
        <f t="shared" ca="1" si="156"/>
        <v>-357</v>
      </c>
      <c r="J1759" s="379">
        <f t="shared" ca="1" si="157"/>
        <v>-247</v>
      </c>
      <c r="K1759" s="391" t="str">
        <f t="shared" ca="1" si="158"/>
        <v>28,77</v>
      </c>
      <c r="L1759" s="379"/>
      <c r="O1759" s="379"/>
    </row>
    <row r="1760" spans="1:15">
      <c r="A1760" s="417" t="s">
        <v>2155</v>
      </c>
      <c r="B1760" s="417" t="s">
        <v>9987</v>
      </c>
      <c r="C1760" s="417" t="s">
        <v>2332</v>
      </c>
      <c r="D1760" s="417" t="s">
        <v>16116</v>
      </c>
      <c r="E1760" s="391">
        <v>2</v>
      </c>
      <c r="F1760" s="418">
        <v>44214</v>
      </c>
      <c r="G1760" s="417" t="s">
        <v>2286</v>
      </c>
      <c r="I1760" s="379">
        <f t="shared" ca="1" si="156"/>
        <v>-357</v>
      </c>
      <c r="J1760" s="379">
        <f t="shared" ca="1" si="157"/>
        <v>-247</v>
      </c>
      <c r="K1760" s="391" t="str">
        <f t="shared" ca="1" si="158"/>
        <v>29,02</v>
      </c>
      <c r="L1760" s="379"/>
      <c r="O1760" s="379"/>
    </row>
    <row r="1761" spans="1:15">
      <c r="A1761" s="417" t="s">
        <v>2155</v>
      </c>
      <c r="B1761" s="417" t="s">
        <v>7664</v>
      </c>
      <c r="C1761" s="417" t="s">
        <v>2332</v>
      </c>
      <c r="D1761" s="417" t="s">
        <v>16117</v>
      </c>
      <c r="E1761" s="391">
        <v>1.92</v>
      </c>
      <c r="F1761" s="418">
        <v>44214</v>
      </c>
      <c r="G1761" s="417" t="s">
        <v>2286</v>
      </c>
      <c r="I1761" s="379">
        <f t="shared" ca="1" si="156"/>
        <v>-357</v>
      </c>
      <c r="J1761" s="379">
        <f t="shared" ca="1" si="157"/>
        <v>-247</v>
      </c>
      <c r="K1761" s="391" t="str">
        <f t="shared" ca="1" si="158"/>
        <v>29,27</v>
      </c>
      <c r="L1761" s="379"/>
      <c r="O1761" s="379"/>
    </row>
    <row r="1762" spans="1:15">
      <c r="A1762" s="417" t="s">
        <v>2155</v>
      </c>
      <c r="B1762" s="417" t="s">
        <v>9988</v>
      </c>
      <c r="C1762" s="417" t="s">
        <v>2332</v>
      </c>
      <c r="D1762" s="417" t="s">
        <v>16118</v>
      </c>
      <c r="E1762" s="391">
        <v>1.81</v>
      </c>
      <c r="F1762" s="418">
        <v>44214</v>
      </c>
      <c r="G1762" s="417" t="s">
        <v>2286</v>
      </c>
      <c r="I1762" s="379">
        <f t="shared" ca="1" si="156"/>
        <v>-357</v>
      </c>
      <c r="J1762" s="379">
        <f t="shared" ca="1" si="157"/>
        <v>-247</v>
      </c>
      <c r="K1762" s="391" t="str">
        <f t="shared" ca="1" si="158"/>
        <v>29,52</v>
      </c>
      <c r="L1762" s="379"/>
      <c r="O1762" s="379"/>
    </row>
    <row r="1763" spans="1:15">
      <c r="A1763" s="417" t="s">
        <v>2155</v>
      </c>
      <c r="B1763" s="417" t="s">
        <v>9989</v>
      </c>
      <c r="C1763" s="417" t="s">
        <v>2332</v>
      </c>
      <c r="D1763" s="417" t="s">
        <v>13484</v>
      </c>
      <c r="E1763" s="391">
        <v>1.99</v>
      </c>
      <c r="F1763" s="418">
        <v>44214</v>
      </c>
      <c r="G1763" s="417" t="s">
        <v>2286</v>
      </c>
      <c r="I1763" s="379">
        <f t="shared" ca="1" si="156"/>
        <v>-357</v>
      </c>
      <c r="J1763" s="379">
        <f t="shared" ca="1" si="157"/>
        <v>-247</v>
      </c>
      <c r="K1763" s="391" t="str">
        <f t="shared" ca="1" si="158"/>
        <v>29,61</v>
      </c>
      <c r="L1763" s="379"/>
      <c r="O1763" s="379"/>
    </row>
    <row r="1764" spans="1:15">
      <c r="A1764" s="417" t="s">
        <v>2155</v>
      </c>
      <c r="B1764" s="417" t="s">
        <v>9990</v>
      </c>
      <c r="C1764" s="417" t="s">
        <v>2332</v>
      </c>
      <c r="D1764" s="417" t="s">
        <v>16119</v>
      </c>
      <c r="E1764" s="391">
        <v>0.02</v>
      </c>
      <c r="F1764" s="418">
        <v>44214</v>
      </c>
      <c r="G1764" s="417" t="s">
        <v>2286</v>
      </c>
      <c r="I1764" s="379">
        <f t="shared" ca="1" si="156"/>
        <v>-357</v>
      </c>
      <c r="J1764" s="379">
        <f t="shared" ca="1" si="157"/>
        <v>-247</v>
      </c>
      <c r="K1764" s="391" t="str">
        <f t="shared" ca="1" si="158"/>
        <v>29,86</v>
      </c>
      <c r="L1764" s="379"/>
      <c r="O1764" s="379"/>
    </row>
    <row r="1765" spans="1:15">
      <c r="A1765" s="417" t="s">
        <v>2155</v>
      </c>
      <c r="B1765" s="417" t="s">
        <v>7665</v>
      </c>
      <c r="C1765" s="417" t="s">
        <v>2332</v>
      </c>
      <c r="D1765" s="417" t="s">
        <v>16120</v>
      </c>
      <c r="E1765" s="391">
        <v>2.0499999999999998</v>
      </c>
      <c r="F1765" s="418">
        <v>44214</v>
      </c>
      <c r="G1765" s="417" t="s">
        <v>2286</v>
      </c>
      <c r="I1765" s="379">
        <f t="shared" ca="1" si="156"/>
        <v>-357</v>
      </c>
      <c r="J1765" s="379">
        <f t="shared" ca="1" si="157"/>
        <v>-247</v>
      </c>
      <c r="K1765" s="391" t="str">
        <f t="shared" ca="1" si="158"/>
        <v>29,77</v>
      </c>
      <c r="L1765" s="379"/>
      <c r="O1765" s="379"/>
    </row>
    <row r="1766" spans="1:15">
      <c r="A1766" s="417" t="s">
        <v>2155</v>
      </c>
      <c r="B1766" s="417" t="s">
        <v>7666</v>
      </c>
      <c r="C1766" s="417" t="s">
        <v>2332</v>
      </c>
      <c r="D1766" s="417" t="s">
        <v>16122</v>
      </c>
      <c r="E1766" s="391">
        <v>3.16</v>
      </c>
      <c r="F1766" s="418">
        <v>44214</v>
      </c>
      <c r="G1766" s="417" t="s">
        <v>2286</v>
      </c>
      <c r="I1766" s="379">
        <f t="shared" ca="1" si="156"/>
        <v>-357</v>
      </c>
      <c r="J1766" s="379">
        <f t="shared" ca="1" si="157"/>
        <v>-247</v>
      </c>
      <c r="K1766" s="391" t="str">
        <f t="shared" ca="1" si="158"/>
        <v>30,27</v>
      </c>
      <c r="L1766" s="379"/>
      <c r="O1766" s="379"/>
    </row>
    <row r="1767" spans="1:15">
      <c r="A1767" s="417" t="s">
        <v>2155</v>
      </c>
      <c r="B1767" s="417" t="s">
        <v>7667</v>
      </c>
      <c r="C1767" s="417" t="s">
        <v>2332</v>
      </c>
      <c r="D1767" s="417" t="s">
        <v>16123</v>
      </c>
      <c r="E1767" s="391">
        <v>3.38</v>
      </c>
      <c r="F1767" s="418">
        <v>44214</v>
      </c>
      <c r="G1767" s="417" t="s">
        <v>2286</v>
      </c>
      <c r="I1767" s="379">
        <f t="shared" ca="1" si="156"/>
        <v>-357</v>
      </c>
      <c r="J1767" s="379">
        <f t="shared" ca="1" si="157"/>
        <v>-247</v>
      </c>
      <c r="K1767" s="391" t="str">
        <f t="shared" ca="1" si="158"/>
        <v>30,52</v>
      </c>
      <c r="L1767" s="379"/>
      <c r="O1767" s="379"/>
    </row>
    <row r="1768" spans="1:15">
      <c r="A1768" s="417" t="s">
        <v>2155</v>
      </c>
      <c r="B1768" s="417" t="s">
        <v>2785</v>
      </c>
      <c r="C1768" s="417" t="s">
        <v>2332</v>
      </c>
      <c r="D1768" s="417" t="s">
        <v>16124</v>
      </c>
      <c r="E1768" s="391">
        <v>3.4</v>
      </c>
      <c r="F1768" s="418">
        <v>44214</v>
      </c>
      <c r="G1768" s="417" t="s">
        <v>2286</v>
      </c>
      <c r="I1768" s="379">
        <f t="shared" ca="1" si="156"/>
        <v>-357</v>
      </c>
      <c r="J1768" s="379">
        <f t="shared" ca="1" si="157"/>
        <v>-247</v>
      </c>
      <c r="K1768" s="391" t="str">
        <f t="shared" ca="1" si="158"/>
        <v>30,77</v>
      </c>
      <c r="L1768" s="379"/>
      <c r="O1768" s="379"/>
    </row>
    <row r="1769" spans="1:15">
      <c r="A1769" s="417" t="s">
        <v>2155</v>
      </c>
      <c r="B1769" s="417" t="s">
        <v>9991</v>
      </c>
      <c r="C1769" s="417" t="s">
        <v>2332</v>
      </c>
      <c r="D1769" s="417" t="s">
        <v>16125</v>
      </c>
      <c r="E1769" s="391">
        <v>3.5</v>
      </c>
      <c r="F1769" s="418">
        <v>44214</v>
      </c>
      <c r="G1769" s="417" t="s">
        <v>2286</v>
      </c>
      <c r="I1769" s="379">
        <f t="shared" ca="1" si="156"/>
        <v>-357</v>
      </c>
      <c r="J1769" s="379">
        <f t="shared" ca="1" si="157"/>
        <v>-247</v>
      </c>
      <c r="K1769" s="391" t="str">
        <f t="shared" ca="1" si="158"/>
        <v>31,02</v>
      </c>
      <c r="L1769" s="379"/>
      <c r="O1769" s="379"/>
    </row>
    <row r="1770" spans="1:15">
      <c r="A1770" s="417" t="s">
        <v>2155</v>
      </c>
      <c r="B1770" s="417" t="s">
        <v>7668</v>
      </c>
      <c r="C1770" s="417" t="s">
        <v>2332</v>
      </c>
      <c r="D1770" s="417" t="s">
        <v>16126</v>
      </c>
      <c r="E1770" s="391">
        <v>0.02</v>
      </c>
      <c r="F1770" s="418">
        <v>44214</v>
      </c>
      <c r="G1770" s="417" t="s">
        <v>2286</v>
      </c>
      <c r="I1770" s="379">
        <f t="shared" ca="1" si="156"/>
        <v>-357</v>
      </c>
      <c r="J1770" s="379">
        <f t="shared" ca="1" si="157"/>
        <v>-247</v>
      </c>
      <c r="K1770" s="391" t="str">
        <f t="shared" ca="1" si="158"/>
        <v>31,27</v>
      </c>
      <c r="L1770" s="379"/>
      <c r="O1770" s="379"/>
    </row>
    <row r="1771" spans="1:15">
      <c r="A1771" s="417" t="s">
        <v>2155</v>
      </c>
      <c r="B1771" s="417" t="s">
        <v>9992</v>
      </c>
      <c r="C1771" s="417" t="s">
        <v>2332</v>
      </c>
      <c r="D1771" s="417" t="s">
        <v>16127</v>
      </c>
      <c r="E1771" s="391">
        <v>4.7</v>
      </c>
      <c r="F1771" s="418">
        <v>44214</v>
      </c>
      <c r="G1771" s="417" t="s">
        <v>2286</v>
      </c>
      <c r="I1771" s="379">
        <f t="shared" ca="1" si="156"/>
        <v>-357</v>
      </c>
      <c r="J1771" s="379">
        <f t="shared" ca="1" si="157"/>
        <v>-247</v>
      </c>
      <c r="K1771" s="391" t="str">
        <f t="shared" ca="1" si="158"/>
        <v>31,52</v>
      </c>
      <c r="L1771" s="379"/>
      <c r="O1771" s="379"/>
    </row>
    <row r="1772" spans="1:15">
      <c r="A1772" s="417" t="s">
        <v>2155</v>
      </c>
      <c r="B1772" s="417" t="s">
        <v>7669</v>
      </c>
      <c r="C1772" s="417" t="s">
        <v>2332</v>
      </c>
      <c r="D1772" s="417" t="s">
        <v>16128</v>
      </c>
      <c r="E1772" s="391">
        <v>5</v>
      </c>
      <c r="F1772" s="418">
        <v>44214</v>
      </c>
      <c r="G1772" s="417" t="s">
        <v>2286</v>
      </c>
      <c r="I1772" s="379">
        <f t="shared" ca="1" si="156"/>
        <v>-357</v>
      </c>
      <c r="J1772" s="379">
        <f t="shared" ca="1" si="157"/>
        <v>-247</v>
      </c>
      <c r="K1772" s="391" t="str">
        <f t="shared" ca="1" si="158"/>
        <v>32,08</v>
      </c>
      <c r="L1772" s="379"/>
      <c r="O1772" s="379"/>
    </row>
    <row r="1773" spans="1:15">
      <c r="A1773" s="417" t="s">
        <v>2155</v>
      </c>
      <c r="B1773" s="417" t="s">
        <v>2786</v>
      </c>
      <c r="C1773" s="417" t="s">
        <v>2332</v>
      </c>
      <c r="D1773" s="417" t="s">
        <v>16129</v>
      </c>
      <c r="E1773" s="391">
        <v>1.86</v>
      </c>
      <c r="F1773" s="418">
        <v>44214</v>
      </c>
      <c r="G1773" s="417" t="s">
        <v>2286</v>
      </c>
      <c r="I1773" s="379">
        <f t="shared" ca="1" si="156"/>
        <v>-357</v>
      </c>
      <c r="J1773" s="379">
        <f t="shared" ca="1" si="157"/>
        <v>-247</v>
      </c>
      <c r="K1773" s="391" t="str">
        <f t="shared" ca="1" si="158"/>
        <v>30,02</v>
      </c>
      <c r="L1773" s="379"/>
      <c r="O1773" s="379"/>
    </row>
    <row r="1774" spans="1:15">
      <c r="A1774" s="417" t="s">
        <v>2155</v>
      </c>
      <c r="B1774" s="417" t="s">
        <v>2787</v>
      </c>
      <c r="C1774" s="417" t="s">
        <v>2332</v>
      </c>
      <c r="D1774" s="417" t="s">
        <v>16130</v>
      </c>
      <c r="E1774" s="391">
        <v>7</v>
      </c>
      <c r="F1774" s="418">
        <v>44214</v>
      </c>
      <c r="G1774" s="417" t="s">
        <v>2286</v>
      </c>
      <c r="I1774" s="379">
        <f t="shared" ca="1" si="156"/>
        <v>-357</v>
      </c>
      <c r="J1774" s="379">
        <f t="shared" ca="1" si="157"/>
        <v>-247</v>
      </c>
      <c r="K1774" s="391" t="str">
        <f t="shared" ca="1" si="158"/>
        <v>35,27</v>
      </c>
      <c r="L1774" s="379"/>
      <c r="O1774" s="379"/>
    </row>
    <row r="1775" spans="1:15">
      <c r="A1775" s="417" t="s">
        <v>2155</v>
      </c>
      <c r="B1775" s="417" t="s">
        <v>2788</v>
      </c>
      <c r="C1775" s="417" t="s">
        <v>2332</v>
      </c>
      <c r="D1775" s="417" t="s">
        <v>16131</v>
      </c>
      <c r="E1775" s="391">
        <v>5</v>
      </c>
      <c r="F1775" s="418">
        <v>44214</v>
      </c>
      <c r="G1775" s="417" t="s">
        <v>2286</v>
      </c>
      <c r="I1775" s="379">
        <f t="shared" ca="1" si="156"/>
        <v>-357</v>
      </c>
      <c r="J1775" s="379">
        <f t="shared" ca="1" si="157"/>
        <v>-247</v>
      </c>
      <c r="K1775" s="391" t="str">
        <f t="shared" ca="1" si="158"/>
        <v>31,83</v>
      </c>
      <c r="L1775" s="379"/>
      <c r="O1775" s="379"/>
    </row>
    <row r="1776" spans="1:15">
      <c r="A1776" s="417" t="s">
        <v>2155</v>
      </c>
      <c r="B1776" s="417" t="s">
        <v>2789</v>
      </c>
      <c r="C1776" s="417" t="s">
        <v>2332</v>
      </c>
      <c r="D1776" s="417" t="s">
        <v>16132</v>
      </c>
      <c r="E1776" s="391">
        <v>11.45</v>
      </c>
      <c r="F1776" s="418">
        <v>44214</v>
      </c>
      <c r="G1776" s="417" t="s">
        <v>2286</v>
      </c>
      <c r="I1776" s="379">
        <f t="shared" ca="1" si="156"/>
        <v>-357</v>
      </c>
      <c r="J1776" s="379">
        <f t="shared" ca="1" si="157"/>
        <v>-247</v>
      </c>
      <c r="K1776" s="391" t="str">
        <f t="shared" ca="1" si="158"/>
        <v>38,65</v>
      </c>
      <c r="L1776" s="379"/>
      <c r="O1776" s="379"/>
    </row>
    <row r="1777" spans="1:15">
      <c r="A1777" s="417" t="s">
        <v>2155</v>
      </c>
      <c r="B1777" s="417" t="s">
        <v>2790</v>
      </c>
      <c r="C1777" s="417" t="s">
        <v>2332</v>
      </c>
      <c r="D1777" s="417" t="s">
        <v>16133</v>
      </c>
      <c r="E1777" s="391">
        <v>17.8</v>
      </c>
      <c r="F1777" s="418">
        <v>44214</v>
      </c>
      <c r="G1777" s="417" t="s">
        <v>2286</v>
      </c>
      <c r="I1777" s="379">
        <f t="shared" ca="1" si="156"/>
        <v>-357</v>
      </c>
      <c r="J1777" s="379">
        <f t="shared" ca="1" si="157"/>
        <v>-247</v>
      </c>
      <c r="K1777" s="391" t="str">
        <f t="shared" ca="1" si="158"/>
        <v>44,65</v>
      </c>
      <c r="L1777" s="379"/>
      <c r="O1777" s="379"/>
    </row>
    <row r="1778" spans="1:15">
      <c r="A1778" s="417" t="s">
        <v>2155</v>
      </c>
      <c r="B1778" s="417" t="s">
        <v>2791</v>
      </c>
      <c r="C1778" s="417" t="s">
        <v>2332</v>
      </c>
      <c r="D1778" s="417" t="s">
        <v>16134</v>
      </c>
      <c r="E1778" s="391">
        <v>5.43</v>
      </c>
      <c r="F1778" s="418">
        <v>44214</v>
      </c>
      <c r="G1778" s="417" t="s">
        <v>2286</v>
      </c>
      <c r="I1778" s="379">
        <f t="shared" ca="1" si="156"/>
        <v>-357</v>
      </c>
      <c r="J1778" s="379">
        <f t="shared" ca="1" si="157"/>
        <v>-247</v>
      </c>
      <c r="K1778" s="391" t="str">
        <f t="shared" ca="1" si="158"/>
        <v>32,52</v>
      </c>
      <c r="L1778" s="379"/>
      <c r="O1778" s="379"/>
    </row>
    <row r="1779" spans="1:15">
      <c r="A1779" s="417" t="s">
        <v>2155</v>
      </c>
      <c r="B1779" s="417" t="s">
        <v>7670</v>
      </c>
      <c r="C1779" s="417" t="s">
        <v>2332</v>
      </c>
      <c r="D1779" s="417" t="s">
        <v>16135</v>
      </c>
      <c r="E1779" s="391">
        <v>0.04</v>
      </c>
      <c r="F1779" s="418">
        <v>44249</v>
      </c>
      <c r="G1779" s="417" t="s">
        <v>2286</v>
      </c>
      <c r="I1779" s="379">
        <f t="shared" ca="1" si="156"/>
        <v>-322</v>
      </c>
      <c r="J1779" s="379">
        <f t="shared" ca="1" si="157"/>
        <v>-224</v>
      </c>
      <c r="K1779" s="391" t="str">
        <f t="shared" ca="1" si="158"/>
        <v>17,53</v>
      </c>
      <c r="L1779" s="379"/>
      <c r="O1779" s="379"/>
    </row>
    <row r="1780" spans="1:15">
      <c r="A1780" s="417" t="s">
        <v>2155</v>
      </c>
      <c r="B1780" s="417" t="s">
        <v>2792</v>
      </c>
      <c r="C1780" s="417" t="s">
        <v>2332</v>
      </c>
      <c r="D1780" s="417" t="s">
        <v>16225</v>
      </c>
      <c r="E1780" s="391">
        <v>0.05</v>
      </c>
      <c r="F1780" s="418">
        <v>44249</v>
      </c>
      <c r="G1780" s="417" t="s">
        <v>2286</v>
      </c>
      <c r="I1780" s="379">
        <f t="shared" ca="1" si="156"/>
        <v>-322</v>
      </c>
      <c r="J1780" s="379">
        <f t="shared" ca="1" si="157"/>
        <v>-224</v>
      </c>
      <c r="K1780" s="391" t="str">
        <f t="shared" ca="1" si="158"/>
        <v>18,03</v>
      </c>
      <c r="L1780" s="379"/>
      <c r="O1780" s="379"/>
    </row>
    <row r="1781" spans="1:15">
      <c r="A1781" s="417" t="s">
        <v>2155</v>
      </c>
      <c r="B1781" s="417" t="s">
        <v>2793</v>
      </c>
      <c r="C1781" s="417" t="s">
        <v>2332</v>
      </c>
      <c r="D1781" s="417" t="s">
        <v>16136</v>
      </c>
      <c r="E1781" s="391">
        <v>0.08</v>
      </c>
      <c r="F1781" s="418">
        <v>44249</v>
      </c>
      <c r="G1781" s="417" t="s">
        <v>2286</v>
      </c>
      <c r="I1781" s="379">
        <f t="shared" ca="1" si="156"/>
        <v>-322</v>
      </c>
      <c r="J1781" s="379">
        <f t="shared" ca="1" si="157"/>
        <v>-224</v>
      </c>
      <c r="K1781" s="391" t="str">
        <f t="shared" ca="1" si="158"/>
        <v>20,03</v>
      </c>
      <c r="L1781" s="379"/>
      <c r="O1781" s="379"/>
    </row>
    <row r="1782" spans="1:15">
      <c r="A1782" s="417" t="s">
        <v>2155</v>
      </c>
      <c r="B1782" s="417" t="s">
        <v>9993</v>
      </c>
      <c r="C1782" s="417" t="s">
        <v>2332</v>
      </c>
      <c r="D1782" s="417" t="s">
        <v>9954</v>
      </c>
      <c r="E1782" s="391">
        <v>0.05</v>
      </c>
      <c r="F1782" s="418">
        <v>44249</v>
      </c>
      <c r="G1782" s="417" t="s">
        <v>2286</v>
      </c>
      <c r="I1782" s="379">
        <f t="shared" ca="1" si="156"/>
        <v>-322</v>
      </c>
      <c r="J1782" s="379">
        <f t="shared" ca="1" si="157"/>
        <v>-224</v>
      </c>
      <c r="K1782" s="391" t="str">
        <f t="shared" ca="1" si="158"/>
        <v>19,53</v>
      </c>
      <c r="L1782" s="379"/>
      <c r="O1782" s="379"/>
    </row>
    <row r="1783" spans="1:15">
      <c r="A1783" s="417" t="s">
        <v>2155</v>
      </c>
      <c r="B1783" s="417" t="s">
        <v>2794</v>
      </c>
      <c r="C1783" s="417" t="s">
        <v>2332</v>
      </c>
      <c r="D1783" s="417" t="s">
        <v>16226</v>
      </c>
      <c r="E1783" s="391">
        <v>0.06</v>
      </c>
      <c r="F1783" s="418">
        <v>44249</v>
      </c>
      <c r="G1783" s="417" t="s">
        <v>2286</v>
      </c>
      <c r="I1783" s="379">
        <f t="shared" ca="1" si="156"/>
        <v>-322</v>
      </c>
      <c r="J1783" s="379">
        <f t="shared" ca="1" si="157"/>
        <v>-224</v>
      </c>
      <c r="K1783" s="391" t="str">
        <f t="shared" ca="1" si="158"/>
        <v>19,78</v>
      </c>
      <c r="L1783" s="379"/>
      <c r="O1783" s="379"/>
    </row>
    <row r="1784" spans="1:15">
      <c r="A1784" s="417" t="s">
        <v>2155</v>
      </c>
      <c r="B1784" s="417" t="s">
        <v>9995</v>
      </c>
      <c r="C1784" s="417" t="s">
        <v>2332</v>
      </c>
      <c r="D1784" s="417" t="s">
        <v>5158</v>
      </c>
      <c r="E1784" s="391">
        <v>0.5</v>
      </c>
      <c r="F1784" s="418">
        <v>44249</v>
      </c>
      <c r="G1784" s="417" t="s">
        <v>2286</v>
      </c>
      <c r="I1784" s="379">
        <f t="shared" ca="1" si="156"/>
        <v>-322</v>
      </c>
      <c r="J1784" s="379">
        <f t="shared" ca="1" si="157"/>
        <v>-224</v>
      </c>
      <c r="K1784" s="391" t="str">
        <f t="shared" ca="1" si="158"/>
        <v>19,66</v>
      </c>
      <c r="L1784" s="379"/>
      <c r="O1784" s="379"/>
    </row>
    <row r="1785" spans="1:15">
      <c r="A1785" s="417" t="s">
        <v>2155</v>
      </c>
      <c r="B1785" s="417" t="s">
        <v>2795</v>
      </c>
      <c r="C1785" s="417" t="s">
        <v>2332</v>
      </c>
      <c r="D1785" s="417" t="s">
        <v>16137</v>
      </c>
      <c r="E1785" s="391">
        <v>0.1</v>
      </c>
      <c r="F1785" s="418">
        <v>44249</v>
      </c>
      <c r="G1785" s="417" t="s">
        <v>2286</v>
      </c>
      <c r="I1785" s="379">
        <f t="shared" ca="1" si="156"/>
        <v>-322</v>
      </c>
      <c r="J1785" s="379">
        <f t="shared" ca="1" si="157"/>
        <v>-224</v>
      </c>
      <c r="K1785" s="391" t="str">
        <f t="shared" ca="1" si="158"/>
        <v>20,53</v>
      </c>
      <c r="L1785" s="379"/>
      <c r="O1785" s="379"/>
    </row>
    <row r="1786" spans="1:15">
      <c r="A1786" s="417" t="s">
        <v>2155</v>
      </c>
      <c r="B1786" s="417" t="s">
        <v>9996</v>
      </c>
      <c r="C1786" s="417" t="s">
        <v>2332</v>
      </c>
      <c r="D1786" s="417" t="s">
        <v>16227</v>
      </c>
      <c r="E1786" s="391">
        <v>0.15</v>
      </c>
      <c r="F1786" s="418">
        <v>44249</v>
      </c>
      <c r="G1786" s="417" t="s">
        <v>2286</v>
      </c>
      <c r="I1786" s="379">
        <f t="shared" ca="1" si="156"/>
        <v>-322</v>
      </c>
      <c r="J1786" s="379">
        <f t="shared" ca="1" si="157"/>
        <v>-224</v>
      </c>
      <c r="K1786" s="391" t="str">
        <f t="shared" ca="1" si="158"/>
        <v>21,78</v>
      </c>
      <c r="L1786" s="379"/>
      <c r="O1786" s="379"/>
    </row>
    <row r="1787" spans="1:15">
      <c r="A1787" s="417" t="s">
        <v>2155</v>
      </c>
      <c r="B1787" s="417" t="s">
        <v>2796</v>
      </c>
      <c r="C1787" s="417" t="s">
        <v>2332</v>
      </c>
      <c r="D1787" s="417" t="s">
        <v>16138</v>
      </c>
      <c r="E1787" s="391">
        <v>0.09</v>
      </c>
      <c r="F1787" s="418">
        <v>44249</v>
      </c>
      <c r="G1787" s="417" t="s">
        <v>2286</v>
      </c>
      <c r="I1787" s="379">
        <f t="shared" ca="1" si="156"/>
        <v>-322</v>
      </c>
      <c r="J1787" s="379">
        <f t="shared" ca="1" si="157"/>
        <v>-224</v>
      </c>
      <c r="K1787" s="391" t="str">
        <f t="shared" ca="1" si="158"/>
        <v>20,28</v>
      </c>
      <c r="L1787" s="379"/>
      <c r="O1787" s="379"/>
    </row>
    <row r="1788" spans="1:15">
      <c r="A1788" s="417" t="s">
        <v>2155</v>
      </c>
      <c r="B1788" s="417" t="s">
        <v>9998</v>
      </c>
      <c r="C1788" s="417" t="s">
        <v>2332</v>
      </c>
      <c r="D1788" s="417" t="s">
        <v>16228</v>
      </c>
      <c r="E1788" s="391">
        <v>0.1</v>
      </c>
      <c r="F1788" s="418">
        <v>44249</v>
      </c>
      <c r="G1788" s="417" t="s">
        <v>2286</v>
      </c>
      <c r="I1788" s="379">
        <f t="shared" ca="1" si="156"/>
        <v>-322</v>
      </c>
      <c r="J1788" s="379">
        <f t="shared" ca="1" si="157"/>
        <v>-224</v>
      </c>
      <c r="K1788" s="391" t="str">
        <f t="shared" ca="1" si="158"/>
        <v>21,03</v>
      </c>
      <c r="L1788" s="379"/>
      <c r="O1788" s="379"/>
    </row>
    <row r="1789" spans="1:15">
      <c r="A1789" s="417" t="s">
        <v>2155</v>
      </c>
      <c r="B1789" s="417" t="s">
        <v>10000</v>
      </c>
      <c r="C1789" s="417" t="s">
        <v>2332</v>
      </c>
      <c r="D1789" s="417" t="s">
        <v>16139</v>
      </c>
      <c r="E1789" s="391">
        <v>0.11</v>
      </c>
      <c r="F1789" s="418">
        <v>44249</v>
      </c>
      <c r="G1789" s="417" t="s">
        <v>2286</v>
      </c>
      <c r="I1789" s="379">
        <f t="shared" ca="1" si="156"/>
        <v>-322</v>
      </c>
      <c r="J1789" s="379">
        <f t="shared" ca="1" si="157"/>
        <v>-224</v>
      </c>
      <c r="K1789" s="391" t="str">
        <f t="shared" ca="1" si="158"/>
        <v>20,78</v>
      </c>
      <c r="L1789" s="379"/>
      <c r="O1789" s="379"/>
    </row>
    <row r="1790" spans="1:15">
      <c r="A1790" s="417" t="s">
        <v>2155</v>
      </c>
      <c r="B1790" s="417" t="s">
        <v>10001</v>
      </c>
      <c r="C1790" s="417" t="s">
        <v>2332</v>
      </c>
      <c r="D1790" s="417" t="s">
        <v>16140</v>
      </c>
      <c r="E1790" s="391">
        <v>0.21</v>
      </c>
      <c r="F1790" s="418">
        <v>44249</v>
      </c>
      <c r="G1790" s="417" t="s">
        <v>2286</v>
      </c>
      <c r="I1790" s="379">
        <f t="shared" ca="1" si="156"/>
        <v>-322</v>
      </c>
      <c r="J1790" s="379">
        <f t="shared" ca="1" si="157"/>
        <v>-224</v>
      </c>
      <c r="K1790" s="391" t="str">
        <f t="shared" ca="1" si="158"/>
        <v>22,53</v>
      </c>
      <c r="L1790" s="379"/>
      <c r="O1790" s="379"/>
    </row>
    <row r="1791" spans="1:15">
      <c r="A1791" s="417" t="s">
        <v>2155</v>
      </c>
      <c r="B1791" s="417" t="s">
        <v>10002</v>
      </c>
      <c r="C1791" s="417" t="s">
        <v>2332</v>
      </c>
      <c r="D1791" s="417" t="s">
        <v>8602</v>
      </c>
      <c r="E1791" s="391">
        <v>0.23</v>
      </c>
      <c r="F1791" s="418">
        <v>44249</v>
      </c>
      <c r="G1791" s="417" t="s">
        <v>2286</v>
      </c>
      <c r="I1791" s="379">
        <f t="shared" ca="1" si="156"/>
        <v>-322</v>
      </c>
      <c r="J1791" s="379">
        <f t="shared" ca="1" si="157"/>
        <v>-224</v>
      </c>
      <c r="K1791" s="391" t="str">
        <f t="shared" ca="1" si="158"/>
        <v>21,16</v>
      </c>
      <c r="L1791" s="379"/>
      <c r="O1791" s="379"/>
    </row>
    <row r="1792" spans="1:15">
      <c r="A1792" s="417" t="s">
        <v>2155</v>
      </c>
      <c r="B1792" s="417" t="s">
        <v>2797</v>
      </c>
      <c r="C1792" s="417" t="s">
        <v>2332</v>
      </c>
      <c r="D1792" s="417" t="s">
        <v>16229</v>
      </c>
      <c r="E1792" s="391">
        <v>0.13</v>
      </c>
      <c r="F1792" s="418">
        <v>44249</v>
      </c>
      <c r="G1792" s="417" t="s">
        <v>2286</v>
      </c>
      <c r="I1792" s="379">
        <f t="shared" ca="1" si="156"/>
        <v>-322</v>
      </c>
      <c r="J1792" s="379">
        <f t="shared" ca="1" si="157"/>
        <v>-224</v>
      </c>
      <c r="K1792" s="391" t="str">
        <f t="shared" ca="1" si="158"/>
        <v>21,28</v>
      </c>
      <c r="L1792" s="379"/>
      <c r="O1792" s="379"/>
    </row>
    <row r="1793" spans="1:15">
      <c r="A1793" s="417" t="s">
        <v>2155</v>
      </c>
      <c r="B1793" s="417" t="s">
        <v>10004</v>
      </c>
      <c r="C1793" s="417" t="s">
        <v>2332</v>
      </c>
      <c r="D1793" s="417" t="s">
        <v>16141</v>
      </c>
      <c r="E1793" s="391">
        <v>0.22</v>
      </c>
      <c r="F1793" s="418">
        <v>44249</v>
      </c>
      <c r="G1793" s="417" t="s">
        <v>2286</v>
      </c>
      <c r="I1793" s="379">
        <f t="shared" ca="1" si="156"/>
        <v>-322</v>
      </c>
      <c r="J1793" s="379">
        <f t="shared" ca="1" si="157"/>
        <v>-224</v>
      </c>
      <c r="K1793" s="391" t="str">
        <f t="shared" ca="1" si="158"/>
        <v>22,78</v>
      </c>
      <c r="L1793" s="379"/>
      <c r="O1793" s="379"/>
    </row>
    <row r="1794" spans="1:15">
      <c r="A1794" s="417" t="s">
        <v>2155</v>
      </c>
      <c r="B1794" s="417" t="s">
        <v>2798</v>
      </c>
      <c r="C1794" s="417" t="s">
        <v>2332</v>
      </c>
      <c r="D1794" s="417" t="s">
        <v>10064</v>
      </c>
      <c r="E1794" s="391">
        <v>0.13</v>
      </c>
      <c r="F1794" s="418">
        <v>44249</v>
      </c>
      <c r="G1794" s="417" t="s">
        <v>2286</v>
      </c>
      <c r="I1794" s="379">
        <f t="shared" ca="1" si="156"/>
        <v>-322</v>
      </c>
      <c r="J1794" s="379">
        <f t="shared" ca="1" si="157"/>
        <v>-224</v>
      </c>
      <c r="K1794" s="391" t="str">
        <f t="shared" ca="1" si="158"/>
        <v>21,53</v>
      </c>
      <c r="L1794" s="379"/>
      <c r="O1794" s="379"/>
    </row>
    <row r="1795" spans="1:15">
      <c r="A1795" s="417" t="s">
        <v>2155</v>
      </c>
      <c r="B1795" s="417" t="s">
        <v>7671</v>
      </c>
      <c r="C1795" s="417" t="s">
        <v>2332</v>
      </c>
      <c r="D1795" s="417" t="s">
        <v>7136</v>
      </c>
      <c r="E1795" s="391">
        <v>0.39</v>
      </c>
      <c r="F1795" s="418">
        <v>44249</v>
      </c>
      <c r="G1795" s="417" t="s">
        <v>2286</v>
      </c>
      <c r="I1795" s="379">
        <f t="shared" ca="1" si="156"/>
        <v>-322</v>
      </c>
      <c r="J1795" s="379">
        <f t="shared" ca="1" si="157"/>
        <v>-224</v>
      </c>
      <c r="K1795" s="391" t="str">
        <f t="shared" ca="1" si="158"/>
        <v>21,66</v>
      </c>
      <c r="L1795" s="379"/>
      <c r="O1795" s="379"/>
    </row>
    <row r="1796" spans="1:15">
      <c r="A1796" s="417" t="s">
        <v>2155</v>
      </c>
      <c r="B1796" s="417" t="s">
        <v>10005</v>
      </c>
      <c r="C1796" s="417" t="s">
        <v>2332</v>
      </c>
      <c r="D1796" s="417" t="s">
        <v>9937</v>
      </c>
      <c r="E1796" s="391">
        <v>0.19</v>
      </c>
      <c r="F1796" s="418">
        <v>44249</v>
      </c>
      <c r="G1796" s="417" t="s">
        <v>2286</v>
      </c>
      <c r="I1796" s="379">
        <f t="shared" ca="1" si="156"/>
        <v>-322</v>
      </c>
      <c r="J1796" s="379">
        <f t="shared" ca="1" si="157"/>
        <v>-224</v>
      </c>
      <c r="K1796" s="391" t="str">
        <f t="shared" ca="1" si="158"/>
        <v>22,28</v>
      </c>
      <c r="L1796" s="379"/>
      <c r="O1796" s="379"/>
    </row>
    <row r="1797" spans="1:15">
      <c r="A1797" s="417" t="s">
        <v>2155</v>
      </c>
      <c r="B1797" s="417" t="s">
        <v>10006</v>
      </c>
      <c r="C1797" s="417" t="s">
        <v>2332</v>
      </c>
      <c r="D1797" s="417" t="s">
        <v>16230</v>
      </c>
      <c r="E1797" s="391">
        <v>0.17</v>
      </c>
      <c r="F1797" s="418">
        <v>44249</v>
      </c>
      <c r="G1797" s="417" t="s">
        <v>2286</v>
      </c>
      <c r="I1797" s="379">
        <f t="shared" ca="1" si="156"/>
        <v>-322</v>
      </c>
      <c r="J1797" s="379">
        <f t="shared" ca="1" si="157"/>
        <v>-224</v>
      </c>
      <c r="K1797" s="391" t="str">
        <f t="shared" ca="1" si="158"/>
        <v>22,03</v>
      </c>
      <c r="L1797" s="379"/>
      <c r="O1797" s="379"/>
    </row>
    <row r="1798" spans="1:15">
      <c r="A1798" s="417" t="s">
        <v>2155</v>
      </c>
      <c r="B1798" s="417" t="s">
        <v>7672</v>
      </c>
      <c r="C1798" s="417" t="s">
        <v>2332</v>
      </c>
      <c r="D1798" s="417" t="s">
        <v>3652</v>
      </c>
      <c r="E1798" s="391">
        <v>0.48</v>
      </c>
      <c r="F1798" s="418">
        <v>44249</v>
      </c>
      <c r="G1798" s="417" t="s">
        <v>2286</v>
      </c>
      <c r="I1798" s="379">
        <f t="shared" ca="1" si="156"/>
        <v>-322</v>
      </c>
      <c r="J1798" s="379">
        <f t="shared" ca="1" si="157"/>
        <v>-224</v>
      </c>
      <c r="K1798" s="391" t="str">
        <f t="shared" ca="1" si="158"/>
        <v>22,16</v>
      </c>
      <c r="L1798" s="379"/>
      <c r="O1798" s="379"/>
    </row>
    <row r="1799" spans="1:15">
      <c r="A1799" s="417" t="s">
        <v>2155</v>
      </c>
      <c r="B1799" s="417" t="s">
        <v>10008</v>
      </c>
      <c r="C1799" s="417" t="s">
        <v>2332</v>
      </c>
      <c r="D1799" s="417" t="s">
        <v>16142</v>
      </c>
      <c r="E1799" s="391">
        <v>0.24</v>
      </c>
      <c r="F1799" s="418">
        <v>44249</v>
      </c>
      <c r="G1799" s="417" t="s">
        <v>2286</v>
      </c>
      <c r="I1799" s="379">
        <f t="shared" ca="1" si="156"/>
        <v>-322</v>
      </c>
      <c r="J1799" s="379">
        <f t="shared" ca="1" si="157"/>
        <v>-224</v>
      </c>
      <c r="K1799" s="391" t="str">
        <f t="shared" ca="1" si="158"/>
        <v>23,03</v>
      </c>
      <c r="L1799" s="379"/>
      <c r="O1799" s="379"/>
    </row>
    <row r="1800" spans="1:15">
      <c r="A1800" s="417" t="s">
        <v>2155</v>
      </c>
      <c r="B1800" s="417" t="s">
        <v>10009</v>
      </c>
      <c r="C1800" s="417" t="s">
        <v>2332</v>
      </c>
      <c r="D1800" s="417" t="s">
        <v>16143</v>
      </c>
      <c r="E1800" s="391">
        <v>0.54</v>
      </c>
      <c r="F1800" s="418">
        <v>44249</v>
      </c>
      <c r="G1800" s="417" t="s">
        <v>2286</v>
      </c>
      <c r="I1800" s="379">
        <f t="shared" ca="1" si="156"/>
        <v>-322</v>
      </c>
      <c r="J1800" s="379">
        <f t="shared" ca="1" si="157"/>
        <v>-224</v>
      </c>
      <c r="K1800" s="391" t="str">
        <f t="shared" ca="1" si="158"/>
        <v>22,41</v>
      </c>
      <c r="L1800" s="379"/>
      <c r="O1800" s="379"/>
    </row>
    <row r="1801" spans="1:15">
      <c r="A1801" s="417" t="s">
        <v>2155</v>
      </c>
      <c r="B1801" s="417" t="s">
        <v>7673</v>
      </c>
      <c r="C1801" s="417" t="s">
        <v>2332</v>
      </c>
      <c r="D1801" s="417" t="s">
        <v>8603</v>
      </c>
      <c r="E1801" s="391">
        <v>0.63</v>
      </c>
      <c r="F1801" s="418">
        <v>44249</v>
      </c>
      <c r="G1801" s="417" t="s">
        <v>2286</v>
      </c>
      <c r="I1801" s="379">
        <f t="shared" ca="1" si="156"/>
        <v>-322</v>
      </c>
      <c r="J1801" s="379">
        <f t="shared" ca="1" si="157"/>
        <v>-224</v>
      </c>
      <c r="K1801" s="391" t="str">
        <f t="shared" ca="1" si="158"/>
        <v>22,66</v>
      </c>
      <c r="L1801" s="379"/>
      <c r="O1801" s="379"/>
    </row>
    <row r="1802" spans="1:15">
      <c r="A1802" s="417" t="s">
        <v>2155</v>
      </c>
      <c r="B1802" s="417" t="s">
        <v>7674</v>
      </c>
      <c r="C1802" s="417" t="s">
        <v>2332</v>
      </c>
      <c r="D1802" s="417" t="s">
        <v>16144</v>
      </c>
      <c r="E1802" s="391">
        <v>0.33</v>
      </c>
      <c r="F1802" s="418">
        <v>44249</v>
      </c>
      <c r="G1802" s="417" t="s">
        <v>2286</v>
      </c>
      <c r="I1802" s="379">
        <f t="shared" ref="I1802:I1865" ca="1" si="159">IF(F1802&lt;&gt;"",F1802-$I$199,"")</f>
        <v>-322</v>
      </c>
      <c r="J1802" s="379">
        <f t="shared" ref="J1802:J1865" ca="1" si="160">IF(I1802&lt;&gt;"",NETWORKDAYS($I$199,F1802-1,$N$201:$N$224),"")</f>
        <v>-224</v>
      </c>
      <c r="K1802" s="391" t="str">
        <f t="shared" ref="K1802:K1865" ca="1" si="161">IF(I1802&lt;&gt;"",RIGHT(D1802,LEN(D1802)-FIND(" ",D1802)),"")</f>
        <v>23,53</v>
      </c>
      <c r="L1802" s="379"/>
      <c r="O1802" s="379"/>
    </row>
    <row r="1803" spans="1:15">
      <c r="A1803" s="417" t="s">
        <v>2155</v>
      </c>
      <c r="B1803" s="417" t="s">
        <v>10010</v>
      </c>
      <c r="C1803" s="417" t="s">
        <v>2332</v>
      </c>
      <c r="D1803" s="417" t="s">
        <v>16145</v>
      </c>
      <c r="E1803" s="391">
        <v>0.36</v>
      </c>
      <c r="F1803" s="418">
        <v>44249</v>
      </c>
      <c r="G1803" s="417" t="s">
        <v>2286</v>
      </c>
      <c r="I1803" s="379">
        <f t="shared" ca="1" si="159"/>
        <v>-322</v>
      </c>
      <c r="J1803" s="379">
        <f t="shared" ca="1" si="160"/>
        <v>-224</v>
      </c>
      <c r="K1803" s="391" t="str">
        <f t="shared" ca="1" si="161"/>
        <v>24,03</v>
      </c>
      <c r="L1803" s="379"/>
      <c r="O1803" s="379"/>
    </row>
    <row r="1804" spans="1:15">
      <c r="A1804" s="417" t="s">
        <v>2155</v>
      </c>
      <c r="B1804" s="417" t="s">
        <v>10011</v>
      </c>
      <c r="C1804" s="417" t="s">
        <v>2332</v>
      </c>
      <c r="D1804" s="417" t="s">
        <v>7133</v>
      </c>
      <c r="E1804" s="391">
        <v>0.8</v>
      </c>
      <c r="F1804" s="418">
        <v>44249</v>
      </c>
      <c r="G1804" s="417" t="s">
        <v>2286</v>
      </c>
      <c r="I1804" s="379">
        <f t="shared" ca="1" si="159"/>
        <v>-322</v>
      </c>
      <c r="J1804" s="379">
        <f t="shared" ca="1" si="160"/>
        <v>-224</v>
      </c>
      <c r="K1804" s="391" t="str">
        <f t="shared" ca="1" si="161"/>
        <v>23,16</v>
      </c>
      <c r="L1804" s="379"/>
      <c r="O1804" s="379"/>
    </row>
    <row r="1805" spans="1:15">
      <c r="A1805" s="417" t="s">
        <v>2155</v>
      </c>
      <c r="B1805" s="417" t="s">
        <v>10012</v>
      </c>
      <c r="C1805" s="417" t="s">
        <v>2332</v>
      </c>
      <c r="D1805" s="417" t="s">
        <v>10066</v>
      </c>
      <c r="E1805" s="391">
        <v>0.3</v>
      </c>
      <c r="F1805" s="418">
        <v>44249</v>
      </c>
      <c r="G1805" s="417" t="s">
        <v>2286</v>
      </c>
      <c r="I1805" s="379">
        <f t="shared" ca="1" si="159"/>
        <v>-322</v>
      </c>
      <c r="J1805" s="379">
        <f t="shared" ca="1" si="160"/>
        <v>-224</v>
      </c>
      <c r="K1805" s="391" t="str">
        <f t="shared" ca="1" si="161"/>
        <v>23,28</v>
      </c>
      <c r="L1805" s="379"/>
      <c r="O1805" s="379"/>
    </row>
    <row r="1806" spans="1:15">
      <c r="A1806" s="417" t="s">
        <v>2155</v>
      </c>
      <c r="B1806" s="417" t="s">
        <v>10013</v>
      </c>
      <c r="C1806" s="417" t="s">
        <v>2332</v>
      </c>
      <c r="D1806" s="417" t="s">
        <v>10070</v>
      </c>
      <c r="E1806" s="391">
        <v>0.5</v>
      </c>
      <c r="F1806" s="418">
        <v>44249</v>
      </c>
      <c r="G1806" s="417" t="s">
        <v>2286</v>
      </c>
      <c r="I1806" s="379">
        <f t="shared" ca="1" si="159"/>
        <v>-322</v>
      </c>
      <c r="J1806" s="379">
        <f t="shared" ca="1" si="160"/>
        <v>-224</v>
      </c>
      <c r="K1806" s="391" t="str">
        <f t="shared" ca="1" si="161"/>
        <v>24,53</v>
      </c>
      <c r="L1806" s="379"/>
      <c r="O1806" s="379"/>
    </row>
    <row r="1807" spans="1:15">
      <c r="A1807" s="417" t="s">
        <v>2155</v>
      </c>
      <c r="B1807" s="417" t="s">
        <v>10015</v>
      </c>
      <c r="C1807" s="417" t="s">
        <v>2332</v>
      </c>
      <c r="D1807" s="417" t="s">
        <v>16146</v>
      </c>
      <c r="E1807" s="391">
        <v>0.47</v>
      </c>
      <c r="F1807" s="418">
        <v>44249</v>
      </c>
      <c r="G1807" s="417" t="s">
        <v>2286</v>
      </c>
      <c r="I1807" s="379">
        <f t="shared" ca="1" si="159"/>
        <v>-322</v>
      </c>
      <c r="J1807" s="379">
        <f t="shared" ca="1" si="160"/>
        <v>-224</v>
      </c>
      <c r="K1807" s="391" t="str">
        <f t="shared" ca="1" si="161"/>
        <v>24,28</v>
      </c>
      <c r="L1807" s="379"/>
      <c r="O1807" s="379"/>
    </row>
    <row r="1808" spans="1:15">
      <c r="A1808" s="417" t="s">
        <v>2155</v>
      </c>
      <c r="B1808" s="417" t="s">
        <v>10016</v>
      </c>
      <c r="C1808" s="417" t="s">
        <v>2332</v>
      </c>
      <c r="D1808" s="417" t="s">
        <v>16147</v>
      </c>
      <c r="E1808" s="391">
        <v>0.99</v>
      </c>
      <c r="F1808" s="418">
        <v>44249</v>
      </c>
      <c r="G1808" s="417" t="s">
        <v>2286</v>
      </c>
      <c r="I1808" s="379">
        <f t="shared" ca="1" si="159"/>
        <v>-322</v>
      </c>
      <c r="J1808" s="379">
        <f t="shared" ca="1" si="160"/>
        <v>-224</v>
      </c>
      <c r="K1808" s="391" t="str">
        <f t="shared" ca="1" si="161"/>
        <v>23,66</v>
      </c>
      <c r="L1808" s="379"/>
      <c r="O1808" s="379"/>
    </row>
    <row r="1809" spans="1:15">
      <c r="A1809" s="417" t="s">
        <v>2155</v>
      </c>
      <c r="B1809" s="417" t="s">
        <v>10017</v>
      </c>
      <c r="C1809" s="417" t="s">
        <v>2332</v>
      </c>
      <c r="D1809" s="417" t="s">
        <v>10068</v>
      </c>
      <c r="E1809" s="391">
        <v>0.33</v>
      </c>
      <c r="F1809" s="418">
        <v>44249</v>
      </c>
      <c r="G1809" s="417" t="s">
        <v>2286</v>
      </c>
      <c r="I1809" s="379">
        <f t="shared" ca="1" si="159"/>
        <v>-322</v>
      </c>
      <c r="J1809" s="379">
        <f t="shared" ca="1" si="160"/>
        <v>-224</v>
      </c>
      <c r="K1809" s="391" t="str">
        <f t="shared" ca="1" si="161"/>
        <v>23,78</v>
      </c>
      <c r="L1809" s="379"/>
      <c r="O1809" s="379"/>
    </row>
    <row r="1810" spans="1:15">
      <c r="A1810" s="417" t="s">
        <v>2155</v>
      </c>
      <c r="B1810" s="417" t="s">
        <v>10018</v>
      </c>
      <c r="C1810" s="417" t="s">
        <v>2332</v>
      </c>
      <c r="D1810" s="417" t="s">
        <v>8604</v>
      </c>
      <c r="E1810" s="391">
        <v>1.25</v>
      </c>
      <c r="F1810" s="418">
        <v>44249</v>
      </c>
      <c r="G1810" s="417" t="s">
        <v>2286</v>
      </c>
      <c r="I1810" s="379">
        <f t="shared" ca="1" si="159"/>
        <v>-322</v>
      </c>
      <c r="J1810" s="379">
        <f t="shared" ca="1" si="160"/>
        <v>-224</v>
      </c>
      <c r="K1810" s="391" t="str">
        <f t="shared" ca="1" si="161"/>
        <v>24,16</v>
      </c>
      <c r="L1810" s="379"/>
      <c r="O1810" s="379"/>
    </row>
    <row r="1811" spans="1:15">
      <c r="A1811" s="417" t="s">
        <v>2155</v>
      </c>
      <c r="B1811" s="417" t="s">
        <v>10019</v>
      </c>
      <c r="C1811" s="417" t="s">
        <v>2332</v>
      </c>
      <c r="D1811" s="417" t="s">
        <v>16148</v>
      </c>
      <c r="E1811" s="391">
        <v>0.65</v>
      </c>
      <c r="F1811" s="418">
        <v>44249</v>
      </c>
      <c r="G1811" s="417" t="s">
        <v>2286</v>
      </c>
      <c r="I1811" s="379">
        <f t="shared" ca="1" si="159"/>
        <v>-322</v>
      </c>
      <c r="J1811" s="379">
        <f t="shared" ca="1" si="160"/>
        <v>-224</v>
      </c>
      <c r="K1811" s="391" t="str">
        <f t="shared" ca="1" si="161"/>
        <v>25,03</v>
      </c>
      <c r="L1811" s="379"/>
      <c r="O1811" s="379"/>
    </row>
    <row r="1812" spans="1:15">
      <c r="A1812" s="417" t="s">
        <v>2155</v>
      </c>
      <c r="B1812" s="417" t="s">
        <v>10020</v>
      </c>
      <c r="C1812" s="417" t="s">
        <v>2332</v>
      </c>
      <c r="D1812" s="417" t="s">
        <v>16149</v>
      </c>
      <c r="E1812" s="391">
        <v>1.48</v>
      </c>
      <c r="F1812" s="418">
        <v>44249</v>
      </c>
      <c r="G1812" s="417" t="s">
        <v>2286</v>
      </c>
      <c r="I1812" s="379">
        <f t="shared" ca="1" si="159"/>
        <v>-322</v>
      </c>
      <c r="J1812" s="379">
        <f t="shared" ca="1" si="160"/>
        <v>-224</v>
      </c>
      <c r="K1812" s="391" t="str">
        <f t="shared" ca="1" si="161"/>
        <v>24,66</v>
      </c>
      <c r="L1812" s="379"/>
      <c r="O1812" s="379"/>
    </row>
    <row r="1813" spans="1:15">
      <c r="A1813" s="417" t="s">
        <v>2155</v>
      </c>
      <c r="B1813" s="417" t="s">
        <v>7675</v>
      </c>
      <c r="C1813" s="417" t="s">
        <v>2332</v>
      </c>
      <c r="D1813" s="417" t="s">
        <v>16150</v>
      </c>
      <c r="E1813" s="391">
        <v>0.56000000000000005</v>
      </c>
      <c r="F1813" s="418">
        <v>44249</v>
      </c>
      <c r="G1813" s="417" t="s">
        <v>2286</v>
      </c>
      <c r="I1813" s="379">
        <f t="shared" ca="1" si="159"/>
        <v>-322</v>
      </c>
      <c r="J1813" s="379">
        <f t="shared" ca="1" si="160"/>
        <v>-224</v>
      </c>
      <c r="K1813" s="391" t="str">
        <f t="shared" ca="1" si="161"/>
        <v>24,78</v>
      </c>
      <c r="L1813" s="379"/>
      <c r="O1813" s="379"/>
    </row>
    <row r="1814" spans="1:15">
      <c r="A1814" s="417" t="s">
        <v>2155</v>
      </c>
      <c r="B1814" s="417" t="s">
        <v>2799</v>
      </c>
      <c r="C1814" s="417" t="s">
        <v>2332</v>
      </c>
      <c r="D1814" s="417" t="s">
        <v>16152</v>
      </c>
      <c r="E1814" s="391">
        <v>0.68</v>
      </c>
      <c r="F1814" s="418">
        <v>44249</v>
      </c>
      <c r="G1814" s="417" t="s">
        <v>2286</v>
      </c>
      <c r="I1814" s="379">
        <f t="shared" ca="1" si="159"/>
        <v>-322</v>
      </c>
      <c r="J1814" s="379">
        <f t="shared" ca="1" si="160"/>
        <v>-224</v>
      </c>
      <c r="K1814" s="391" t="str">
        <f t="shared" ca="1" si="161"/>
        <v>25,28</v>
      </c>
      <c r="L1814" s="379"/>
      <c r="O1814" s="379"/>
    </row>
    <row r="1815" spans="1:15">
      <c r="A1815" s="417" t="s">
        <v>2155</v>
      </c>
      <c r="B1815" s="417" t="s">
        <v>10021</v>
      </c>
      <c r="C1815" s="417" t="s">
        <v>2332</v>
      </c>
      <c r="D1815" s="417" t="s">
        <v>9939</v>
      </c>
      <c r="E1815" s="391">
        <v>0.81</v>
      </c>
      <c r="F1815" s="418">
        <v>44249</v>
      </c>
      <c r="G1815" s="417" t="s">
        <v>2286</v>
      </c>
      <c r="I1815" s="379">
        <f t="shared" ca="1" si="159"/>
        <v>-322</v>
      </c>
      <c r="J1815" s="379">
        <f t="shared" ca="1" si="160"/>
        <v>-224</v>
      </c>
      <c r="K1815" s="391" t="str">
        <f t="shared" ca="1" si="161"/>
        <v>25,53</v>
      </c>
      <c r="L1815" s="379"/>
      <c r="O1815" s="379"/>
    </row>
    <row r="1816" spans="1:15">
      <c r="A1816" s="417" t="s">
        <v>2155</v>
      </c>
      <c r="B1816" s="417" t="s">
        <v>10022</v>
      </c>
      <c r="C1816" s="417" t="s">
        <v>2332</v>
      </c>
      <c r="D1816" s="417" t="s">
        <v>16153</v>
      </c>
      <c r="E1816" s="391">
        <v>1.92</v>
      </c>
      <c r="F1816" s="418">
        <v>44249</v>
      </c>
      <c r="G1816" s="417" t="s">
        <v>2286</v>
      </c>
      <c r="I1816" s="379">
        <f t="shared" ca="1" si="159"/>
        <v>-322</v>
      </c>
      <c r="J1816" s="379">
        <f t="shared" ca="1" si="160"/>
        <v>-224</v>
      </c>
      <c r="K1816" s="391" t="str">
        <f t="shared" ca="1" si="161"/>
        <v>25,66</v>
      </c>
      <c r="L1816" s="379"/>
      <c r="O1816" s="379"/>
    </row>
    <row r="1817" spans="1:15">
      <c r="A1817" s="417" t="s">
        <v>2155</v>
      </c>
      <c r="B1817" s="417" t="s">
        <v>10023</v>
      </c>
      <c r="C1817" s="417" t="s">
        <v>2332</v>
      </c>
      <c r="D1817" s="417" t="s">
        <v>16154</v>
      </c>
      <c r="E1817" s="391">
        <v>0.81</v>
      </c>
      <c r="F1817" s="418">
        <v>44249</v>
      </c>
      <c r="G1817" s="417" t="s">
        <v>2286</v>
      </c>
      <c r="I1817" s="379">
        <f t="shared" ca="1" si="159"/>
        <v>-322</v>
      </c>
      <c r="J1817" s="379">
        <f t="shared" ca="1" si="160"/>
        <v>-224</v>
      </c>
      <c r="K1817" s="391" t="str">
        <f t="shared" ca="1" si="161"/>
        <v>25,78</v>
      </c>
      <c r="L1817" s="379"/>
      <c r="O1817" s="379"/>
    </row>
    <row r="1818" spans="1:15">
      <c r="A1818" s="417" t="s">
        <v>2155</v>
      </c>
      <c r="B1818" s="417" t="s">
        <v>10024</v>
      </c>
      <c r="C1818" s="417" t="s">
        <v>2332</v>
      </c>
      <c r="D1818" s="417" t="s">
        <v>16155</v>
      </c>
      <c r="E1818" s="391">
        <v>0.77</v>
      </c>
      <c r="F1818" s="418">
        <v>44249</v>
      </c>
      <c r="G1818" s="417" t="s">
        <v>2286</v>
      </c>
      <c r="I1818" s="379">
        <f t="shared" ca="1" si="159"/>
        <v>-322</v>
      </c>
      <c r="J1818" s="379">
        <f t="shared" ca="1" si="160"/>
        <v>-224</v>
      </c>
      <c r="K1818" s="391" t="str">
        <f t="shared" ca="1" si="161"/>
        <v>26,03</v>
      </c>
      <c r="L1818" s="379"/>
      <c r="O1818" s="379"/>
    </row>
    <row r="1819" spans="1:15">
      <c r="A1819" s="417" t="s">
        <v>2155</v>
      </c>
      <c r="B1819" s="417" t="s">
        <v>10025</v>
      </c>
      <c r="C1819" s="417" t="s">
        <v>2332</v>
      </c>
      <c r="D1819" s="417" t="s">
        <v>16157</v>
      </c>
      <c r="E1819" s="391">
        <v>1.07</v>
      </c>
      <c r="F1819" s="418">
        <v>44249</v>
      </c>
      <c r="G1819" s="417" t="s">
        <v>2286</v>
      </c>
      <c r="I1819" s="379">
        <f t="shared" ca="1" si="159"/>
        <v>-322</v>
      </c>
      <c r="J1819" s="379">
        <f t="shared" ca="1" si="160"/>
        <v>-224</v>
      </c>
      <c r="K1819" s="391" t="str">
        <f t="shared" ca="1" si="161"/>
        <v>26,28</v>
      </c>
      <c r="L1819" s="379"/>
      <c r="O1819" s="379"/>
    </row>
    <row r="1820" spans="1:15">
      <c r="A1820" s="417" t="s">
        <v>2155</v>
      </c>
      <c r="B1820" s="417" t="s">
        <v>10026</v>
      </c>
      <c r="C1820" s="417" t="s">
        <v>2332</v>
      </c>
      <c r="D1820" s="417" t="s">
        <v>16158</v>
      </c>
      <c r="E1820" s="391">
        <v>1.07</v>
      </c>
      <c r="F1820" s="418">
        <v>44249</v>
      </c>
      <c r="G1820" s="417" t="s">
        <v>2286</v>
      </c>
      <c r="I1820" s="379">
        <f t="shared" ca="1" si="159"/>
        <v>-322</v>
      </c>
      <c r="J1820" s="379">
        <f t="shared" ca="1" si="160"/>
        <v>-224</v>
      </c>
      <c r="K1820" s="391" t="str">
        <f t="shared" ca="1" si="161"/>
        <v>26,53</v>
      </c>
      <c r="L1820" s="379"/>
      <c r="O1820" s="379"/>
    </row>
    <row r="1821" spans="1:15">
      <c r="A1821" s="417" t="s">
        <v>2155</v>
      </c>
      <c r="B1821" s="417" t="s">
        <v>10027</v>
      </c>
      <c r="C1821" s="417" t="s">
        <v>2332</v>
      </c>
      <c r="D1821" s="417" t="s">
        <v>16159</v>
      </c>
      <c r="E1821" s="391">
        <v>0.04</v>
      </c>
      <c r="F1821" s="418">
        <v>44249</v>
      </c>
      <c r="G1821" s="417" t="s">
        <v>2286</v>
      </c>
      <c r="I1821" s="379">
        <f t="shared" ca="1" si="159"/>
        <v>-322</v>
      </c>
      <c r="J1821" s="379">
        <f t="shared" ca="1" si="160"/>
        <v>-224</v>
      </c>
      <c r="K1821" s="391" t="str">
        <f t="shared" ca="1" si="161"/>
        <v>26,66</v>
      </c>
      <c r="L1821" s="379"/>
      <c r="O1821" s="379"/>
    </row>
    <row r="1822" spans="1:15">
      <c r="A1822" s="417" t="s">
        <v>2155</v>
      </c>
      <c r="B1822" s="417" t="s">
        <v>10028</v>
      </c>
      <c r="C1822" s="417" t="s">
        <v>2332</v>
      </c>
      <c r="D1822" s="417" t="s">
        <v>16160</v>
      </c>
      <c r="E1822" s="391">
        <v>1.21</v>
      </c>
      <c r="F1822" s="418">
        <v>44249</v>
      </c>
      <c r="G1822" s="417" t="s">
        <v>2286</v>
      </c>
      <c r="I1822" s="379">
        <f t="shared" ca="1" si="159"/>
        <v>-322</v>
      </c>
      <c r="J1822" s="379">
        <f t="shared" ca="1" si="160"/>
        <v>-224</v>
      </c>
      <c r="K1822" s="391" t="str">
        <f t="shared" ca="1" si="161"/>
        <v>26,78</v>
      </c>
      <c r="L1822" s="379"/>
      <c r="O1822" s="379"/>
    </row>
    <row r="1823" spans="1:15">
      <c r="A1823" s="417" t="s">
        <v>2155</v>
      </c>
      <c r="B1823" s="417" t="s">
        <v>6631</v>
      </c>
      <c r="C1823" s="417" t="s">
        <v>2332</v>
      </c>
      <c r="D1823" s="417" t="s">
        <v>9942</v>
      </c>
      <c r="E1823" s="391">
        <v>1.57</v>
      </c>
      <c r="F1823" s="418">
        <v>44249</v>
      </c>
      <c r="G1823" s="417" t="s">
        <v>2286</v>
      </c>
      <c r="I1823" s="379">
        <f t="shared" ca="1" si="159"/>
        <v>-322</v>
      </c>
      <c r="J1823" s="379">
        <f t="shared" ca="1" si="160"/>
        <v>-224</v>
      </c>
      <c r="K1823" s="391" t="str">
        <f t="shared" ca="1" si="161"/>
        <v>27,53</v>
      </c>
      <c r="L1823" s="379"/>
      <c r="O1823" s="379"/>
    </row>
    <row r="1824" spans="1:15">
      <c r="A1824" s="417" t="s">
        <v>2155</v>
      </c>
      <c r="B1824" s="417" t="s">
        <v>10029</v>
      </c>
      <c r="C1824" s="417" t="s">
        <v>2332</v>
      </c>
      <c r="D1824" s="417" t="s">
        <v>16161</v>
      </c>
      <c r="E1824" s="391">
        <v>0.23</v>
      </c>
      <c r="F1824" s="418">
        <v>44249</v>
      </c>
      <c r="G1824" s="417" t="s">
        <v>2286</v>
      </c>
      <c r="I1824" s="379">
        <f t="shared" ca="1" si="159"/>
        <v>-322</v>
      </c>
      <c r="J1824" s="379">
        <f t="shared" ca="1" si="160"/>
        <v>-224</v>
      </c>
      <c r="K1824" s="391" t="str">
        <f t="shared" ca="1" si="161"/>
        <v>28,66</v>
      </c>
      <c r="L1824" s="379"/>
      <c r="O1824" s="379"/>
    </row>
    <row r="1825" spans="1:15">
      <c r="A1825" s="417" t="s">
        <v>2155</v>
      </c>
      <c r="B1825" s="417" t="s">
        <v>10030</v>
      </c>
      <c r="C1825" s="417" t="s">
        <v>2332</v>
      </c>
      <c r="D1825" s="417" t="s">
        <v>16164</v>
      </c>
      <c r="E1825" s="391">
        <v>2.19</v>
      </c>
      <c r="F1825" s="418">
        <v>44249</v>
      </c>
      <c r="G1825" s="417" t="s">
        <v>2286</v>
      </c>
      <c r="I1825" s="379">
        <f t="shared" ca="1" si="159"/>
        <v>-322</v>
      </c>
      <c r="J1825" s="379">
        <f t="shared" ca="1" si="160"/>
        <v>-224</v>
      </c>
      <c r="K1825" s="391" t="str">
        <f t="shared" ca="1" si="161"/>
        <v>28,53</v>
      </c>
      <c r="L1825" s="379"/>
      <c r="O1825" s="379"/>
    </row>
    <row r="1826" spans="1:15">
      <c r="A1826" s="417" t="s">
        <v>2155</v>
      </c>
      <c r="B1826" s="417" t="s">
        <v>10031</v>
      </c>
      <c r="C1826" s="417" t="s">
        <v>2332</v>
      </c>
      <c r="D1826" s="417" t="s">
        <v>16165</v>
      </c>
      <c r="E1826" s="391">
        <v>0.01</v>
      </c>
      <c r="F1826" s="418">
        <v>44249</v>
      </c>
      <c r="G1826" s="417" t="s">
        <v>2286</v>
      </c>
      <c r="I1826" s="379">
        <f t="shared" ca="1" si="159"/>
        <v>-322</v>
      </c>
      <c r="J1826" s="379">
        <f t="shared" ca="1" si="160"/>
        <v>-224</v>
      </c>
      <c r="K1826" s="391" t="str">
        <f t="shared" ca="1" si="161"/>
        <v>29,16</v>
      </c>
      <c r="L1826" s="379"/>
      <c r="O1826" s="379"/>
    </row>
    <row r="1827" spans="1:15">
      <c r="A1827" s="417" t="s">
        <v>2155</v>
      </c>
      <c r="B1827" s="417" t="s">
        <v>10032</v>
      </c>
      <c r="C1827" s="417" t="s">
        <v>2332</v>
      </c>
      <c r="D1827" s="417" t="s">
        <v>16166</v>
      </c>
      <c r="E1827" s="391">
        <v>2.2999999999999998</v>
      </c>
      <c r="F1827" s="418">
        <v>44249</v>
      </c>
      <c r="G1827" s="417" t="s">
        <v>2286</v>
      </c>
      <c r="I1827" s="379">
        <f t="shared" ca="1" si="159"/>
        <v>-322</v>
      </c>
      <c r="J1827" s="379">
        <f t="shared" ca="1" si="160"/>
        <v>-224</v>
      </c>
      <c r="K1827" s="391" t="str">
        <f t="shared" ca="1" si="161"/>
        <v>29,03</v>
      </c>
      <c r="L1827" s="379"/>
      <c r="O1827" s="379"/>
    </row>
    <row r="1828" spans="1:15">
      <c r="A1828" s="417" t="s">
        <v>2155</v>
      </c>
      <c r="B1828" s="417" t="s">
        <v>2800</v>
      </c>
      <c r="C1828" s="417" t="s">
        <v>2332</v>
      </c>
      <c r="D1828" s="417" t="s">
        <v>16809</v>
      </c>
      <c r="E1828" s="391">
        <v>2.2200000000000002</v>
      </c>
      <c r="F1828" s="418">
        <v>44249</v>
      </c>
      <c r="G1828" s="417" t="s">
        <v>2286</v>
      </c>
      <c r="I1828" s="379">
        <f t="shared" ca="1" si="159"/>
        <v>-322</v>
      </c>
      <c r="J1828" s="379">
        <f t="shared" ca="1" si="160"/>
        <v>-224</v>
      </c>
      <c r="K1828" s="391" t="str">
        <f t="shared" ca="1" si="161"/>
        <v>29,53</v>
      </c>
      <c r="L1828" s="379"/>
      <c r="O1828" s="379"/>
    </row>
    <row r="1829" spans="1:15">
      <c r="A1829" s="417" t="s">
        <v>2155</v>
      </c>
      <c r="B1829" s="417" t="s">
        <v>10033</v>
      </c>
      <c r="C1829" s="417" t="s">
        <v>2332</v>
      </c>
      <c r="D1829" s="417" t="s">
        <v>10072</v>
      </c>
      <c r="E1829" s="391">
        <v>2.72</v>
      </c>
      <c r="F1829" s="418">
        <v>44249</v>
      </c>
      <c r="G1829" s="417" t="s">
        <v>2286</v>
      </c>
      <c r="I1829" s="379">
        <f t="shared" ca="1" si="159"/>
        <v>-322</v>
      </c>
      <c r="J1829" s="379">
        <f t="shared" ca="1" si="160"/>
        <v>-224</v>
      </c>
      <c r="K1829" s="391" t="str">
        <f t="shared" ca="1" si="161"/>
        <v>30,03</v>
      </c>
      <c r="L1829" s="379"/>
      <c r="O1829" s="379"/>
    </row>
    <row r="1830" spans="1:15">
      <c r="A1830" s="417" t="s">
        <v>2155</v>
      </c>
      <c r="B1830" s="417" t="s">
        <v>17753</v>
      </c>
      <c r="C1830" s="417" t="s">
        <v>2332</v>
      </c>
      <c r="D1830" s="417" t="s">
        <v>17754</v>
      </c>
      <c r="E1830" s="391">
        <v>5.4</v>
      </c>
      <c r="F1830" s="418">
        <v>44249</v>
      </c>
      <c r="G1830" s="417" t="s">
        <v>2286</v>
      </c>
      <c r="I1830" s="379">
        <f t="shared" ca="1" si="159"/>
        <v>-322</v>
      </c>
      <c r="J1830" s="379">
        <f t="shared" ca="1" si="160"/>
        <v>-224</v>
      </c>
      <c r="K1830" s="391" t="str">
        <f t="shared" ca="1" si="161"/>
        <v>30,16</v>
      </c>
      <c r="L1830" s="379"/>
      <c r="O1830" s="379"/>
    </row>
    <row r="1831" spans="1:15">
      <c r="A1831" s="417" t="s">
        <v>2155</v>
      </c>
      <c r="B1831" s="417" t="s">
        <v>10034</v>
      </c>
      <c r="C1831" s="417" t="s">
        <v>2332</v>
      </c>
      <c r="D1831" s="417" t="s">
        <v>16167</v>
      </c>
      <c r="E1831" s="391">
        <v>3.31</v>
      </c>
      <c r="F1831" s="418">
        <v>44249</v>
      </c>
      <c r="G1831" s="417" t="s">
        <v>2286</v>
      </c>
      <c r="I1831" s="379">
        <f t="shared" ca="1" si="159"/>
        <v>-322</v>
      </c>
      <c r="J1831" s="379">
        <f t="shared" ca="1" si="160"/>
        <v>-224</v>
      </c>
      <c r="K1831" s="391" t="str">
        <f t="shared" ca="1" si="161"/>
        <v>30,28</v>
      </c>
      <c r="L1831" s="379"/>
      <c r="O1831" s="379"/>
    </row>
    <row r="1832" spans="1:15">
      <c r="A1832" s="417" t="s">
        <v>2155</v>
      </c>
      <c r="B1832" s="417" t="s">
        <v>16821</v>
      </c>
      <c r="C1832" s="417" t="s">
        <v>2332</v>
      </c>
      <c r="D1832" s="417" t="s">
        <v>16168</v>
      </c>
      <c r="E1832" s="391">
        <v>2.9</v>
      </c>
      <c r="F1832" s="418">
        <v>44249</v>
      </c>
      <c r="G1832" s="417" t="s">
        <v>2286</v>
      </c>
      <c r="I1832" s="379">
        <f t="shared" ca="1" si="159"/>
        <v>-322</v>
      </c>
      <c r="J1832" s="379">
        <f t="shared" ca="1" si="160"/>
        <v>-224</v>
      </c>
      <c r="K1832" s="391" t="str">
        <f t="shared" ca="1" si="161"/>
        <v>30,53</v>
      </c>
      <c r="L1832" s="379"/>
      <c r="O1832" s="379"/>
    </row>
    <row r="1833" spans="1:15">
      <c r="A1833" s="417" t="s">
        <v>2155</v>
      </c>
      <c r="B1833" s="417" t="s">
        <v>17755</v>
      </c>
      <c r="C1833" s="417" t="s">
        <v>2332</v>
      </c>
      <c r="D1833" s="417" t="s">
        <v>17750</v>
      </c>
      <c r="E1833" s="391">
        <v>4.54</v>
      </c>
      <c r="F1833" s="418">
        <v>44249</v>
      </c>
      <c r="G1833" s="417" t="s">
        <v>2286</v>
      </c>
      <c r="I1833" s="379">
        <f t="shared" ca="1" si="159"/>
        <v>-322</v>
      </c>
      <c r="J1833" s="379">
        <f t="shared" ca="1" si="160"/>
        <v>-224</v>
      </c>
      <c r="K1833" s="391" t="str">
        <f t="shared" ca="1" si="161"/>
        <v>31,53</v>
      </c>
      <c r="L1833" s="379"/>
      <c r="O1833" s="379"/>
    </row>
    <row r="1834" spans="1:15">
      <c r="A1834" s="417" t="s">
        <v>2155</v>
      </c>
      <c r="B1834" s="417" t="s">
        <v>2801</v>
      </c>
      <c r="C1834" s="417" t="s">
        <v>2332</v>
      </c>
      <c r="D1834" s="417" t="s">
        <v>16810</v>
      </c>
      <c r="E1834" s="391">
        <v>3.71</v>
      </c>
      <c r="F1834" s="418">
        <v>44249</v>
      </c>
      <c r="G1834" s="417" t="s">
        <v>2286</v>
      </c>
      <c r="I1834" s="379">
        <f t="shared" ca="1" si="159"/>
        <v>-322</v>
      </c>
      <c r="J1834" s="379">
        <f t="shared" ca="1" si="160"/>
        <v>-224</v>
      </c>
      <c r="K1834" s="391" t="str">
        <f t="shared" ca="1" si="161"/>
        <v>31,03</v>
      </c>
      <c r="L1834" s="379"/>
      <c r="O1834" s="379"/>
    </row>
    <row r="1835" spans="1:15">
      <c r="A1835" s="417" t="s">
        <v>2155</v>
      </c>
      <c r="B1835" s="417" t="s">
        <v>10035</v>
      </c>
      <c r="C1835" s="417" t="s">
        <v>2332</v>
      </c>
      <c r="D1835" s="417" t="s">
        <v>16811</v>
      </c>
      <c r="E1835" s="391">
        <v>6.9</v>
      </c>
      <c r="F1835" s="418">
        <v>44249</v>
      </c>
      <c r="G1835" s="417" t="s">
        <v>2286</v>
      </c>
      <c r="I1835" s="379">
        <f t="shared" ca="1" si="159"/>
        <v>-322</v>
      </c>
      <c r="J1835" s="379">
        <f t="shared" ca="1" si="160"/>
        <v>-224</v>
      </c>
      <c r="K1835" s="391" t="str">
        <f t="shared" ca="1" si="161"/>
        <v>34,03</v>
      </c>
      <c r="L1835" s="379"/>
      <c r="O1835" s="379"/>
    </row>
    <row r="1836" spans="1:15">
      <c r="A1836" s="417" t="s">
        <v>2155</v>
      </c>
      <c r="B1836" s="417" t="s">
        <v>10036</v>
      </c>
      <c r="C1836" s="417" t="s">
        <v>2332</v>
      </c>
      <c r="D1836" s="417" t="s">
        <v>16169</v>
      </c>
      <c r="E1836" s="391">
        <v>0.02</v>
      </c>
      <c r="F1836" s="418">
        <v>44270</v>
      </c>
      <c r="G1836" s="417" t="s">
        <v>2286</v>
      </c>
      <c r="I1836" s="379">
        <f t="shared" ca="1" si="159"/>
        <v>-301</v>
      </c>
      <c r="J1836" s="379">
        <f t="shared" ca="1" si="160"/>
        <v>-209</v>
      </c>
      <c r="K1836" s="391" t="str">
        <f t="shared" ca="1" si="161"/>
        <v>12,72</v>
      </c>
      <c r="L1836" s="379"/>
      <c r="O1836" s="379"/>
    </row>
    <row r="1837" spans="1:15">
      <c r="A1837" s="417" t="s">
        <v>2155</v>
      </c>
      <c r="B1837" s="417" t="s">
        <v>6632</v>
      </c>
      <c r="C1837" s="417" t="s">
        <v>2332</v>
      </c>
      <c r="D1837" s="417" t="s">
        <v>16170</v>
      </c>
      <c r="E1837" s="391">
        <v>0.01</v>
      </c>
      <c r="F1837" s="418">
        <v>44270</v>
      </c>
      <c r="G1837" s="417" t="s">
        <v>2286</v>
      </c>
      <c r="I1837" s="379">
        <f t="shared" ca="1" si="159"/>
        <v>-301</v>
      </c>
      <c r="J1837" s="379">
        <f t="shared" ca="1" si="160"/>
        <v>-209</v>
      </c>
      <c r="K1837" s="391" t="str">
        <f t="shared" ca="1" si="161"/>
        <v>9,97</v>
      </c>
      <c r="L1837" s="379"/>
      <c r="O1837" s="379"/>
    </row>
    <row r="1838" spans="1:15">
      <c r="A1838" s="417" t="s">
        <v>2155</v>
      </c>
      <c r="B1838" s="417" t="s">
        <v>2802</v>
      </c>
      <c r="C1838" s="417" t="s">
        <v>2332</v>
      </c>
      <c r="D1838" s="417" t="s">
        <v>5379</v>
      </c>
      <c r="E1838" s="391">
        <v>0.08</v>
      </c>
      <c r="F1838" s="418">
        <v>44270</v>
      </c>
      <c r="G1838" s="417" t="s">
        <v>2286</v>
      </c>
      <c r="I1838" s="379">
        <f t="shared" ca="1" si="159"/>
        <v>-301</v>
      </c>
      <c r="J1838" s="379">
        <f t="shared" ca="1" si="160"/>
        <v>-209</v>
      </c>
      <c r="K1838" s="391" t="str">
        <f t="shared" ca="1" si="161"/>
        <v>17,47</v>
      </c>
      <c r="L1838" s="379"/>
      <c r="O1838" s="379"/>
    </row>
    <row r="1839" spans="1:15">
      <c r="A1839" s="417" t="s">
        <v>2155</v>
      </c>
      <c r="B1839" s="417" t="s">
        <v>2803</v>
      </c>
      <c r="C1839" s="417" t="s">
        <v>2332</v>
      </c>
      <c r="D1839" s="417" t="s">
        <v>16231</v>
      </c>
      <c r="E1839" s="391">
        <v>0.5</v>
      </c>
      <c r="F1839" s="418">
        <v>44270</v>
      </c>
      <c r="G1839" s="417" t="s">
        <v>2286</v>
      </c>
      <c r="I1839" s="379">
        <f t="shared" ca="1" si="159"/>
        <v>-301</v>
      </c>
      <c r="J1839" s="379">
        <f t="shared" ca="1" si="160"/>
        <v>-209</v>
      </c>
      <c r="K1839" s="391" t="str">
        <f t="shared" ca="1" si="161"/>
        <v>18,22</v>
      </c>
      <c r="L1839" s="379"/>
      <c r="O1839" s="379"/>
    </row>
    <row r="1840" spans="1:15">
      <c r="A1840" s="417" t="s">
        <v>2155</v>
      </c>
      <c r="B1840" s="417" t="s">
        <v>2804</v>
      </c>
      <c r="C1840" s="417" t="s">
        <v>2332</v>
      </c>
      <c r="D1840" s="417" t="s">
        <v>5345</v>
      </c>
      <c r="E1840" s="391">
        <v>1</v>
      </c>
      <c r="F1840" s="418">
        <v>44270</v>
      </c>
      <c r="G1840" s="417" t="s">
        <v>2286</v>
      </c>
      <c r="I1840" s="379">
        <f t="shared" ca="1" si="159"/>
        <v>-301</v>
      </c>
      <c r="J1840" s="379">
        <f t="shared" ca="1" si="160"/>
        <v>-209</v>
      </c>
      <c r="K1840" s="391" t="str">
        <f t="shared" ca="1" si="161"/>
        <v>18,97</v>
      </c>
      <c r="L1840" s="379"/>
      <c r="O1840" s="379"/>
    </row>
    <row r="1841" spans="1:15">
      <c r="A1841" s="417" t="s">
        <v>2155</v>
      </c>
      <c r="B1841" s="417" t="s">
        <v>2805</v>
      </c>
      <c r="C1841" s="417" t="s">
        <v>2332</v>
      </c>
      <c r="D1841" s="417" t="s">
        <v>16232</v>
      </c>
      <c r="E1841" s="391">
        <v>0.89</v>
      </c>
      <c r="F1841" s="418">
        <v>44270</v>
      </c>
      <c r="G1841" s="417" t="s">
        <v>2286</v>
      </c>
      <c r="I1841" s="379">
        <f t="shared" ca="1" si="159"/>
        <v>-301</v>
      </c>
      <c r="J1841" s="379">
        <f t="shared" ca="1" si="160"/>
        <v>-209</v>
      </c>
      <c r="K1841" s="391" t="str">
        <f t="shared" ca="1" si="161"/>
        <v>17,72</v>
      </c>
      <c r="L1841" s="379"/>
      <c r="O1841" s="379"/>
    </row>
    <row r="1842" spans="1:15">
      <c r="A1842" s="417" t="s">
        <v>2155</v>
      </c>
      <c r="B1842" s="417" t="s">
        <v>2806</v>
      </c>
      <c r="C1842" s="417" t="s">
        <v>2332</v>
      </c>
      <c r="D1842" s="417" t="s">
        <v>5341</v>
      </c>
      <c r="E1842" s="391">
        <v>0.04</v>
      </c>
      <c r="F1842" s="418">
        <v>44270</v>
      </c>
      <c r="G1842" s="417" t="s">
        <v>2286</v>
      </c>
      <c r="I1842" s="379">
        <f t="shared" ca="1" si="159"/>
        <v>-301</v>
      </c>
      <c r="J1842" s="379">
        <f t="shared" ca="1" si="160"/>
        <v>-209</v>
      </c>
      <c r="K1842" s="391" t="str">
        <f t="shared" ca="1" si="161"/>
        <v>16,97</v>
      </c>
      <c r="L1842" s="379"/>
      <c r="O1842" s="379"/>
    </row>
    <row r="1843" spans="1:15">
      <c r="A1843" s="417" t="s">
        <v>2155</v>
      </c>
      <c r="B1843" s="417" t="s">
        <v>2807</v>
      </c>
      <c r="C1843" s="417" t="s">
        <v>2332</v>
      </c>
      <c r="D1843" s="417" t="s">
        <v>5590</v>
      </c>
      <c r="E1843" s="391">
        <v>0.1</v>
      </c>
      <c r="F1843" s="418">
        <v>44270</v>
      </c>
      <c r="G1843" s="417" t="s">
        <v>2286</v>
      </c>
      <c r="I1843" s="379">
        <f t="shared" ca="1" si="159"/>
        <v>-301</v>
      </c>
      <c r="J1843" s="379">
        <f t="shared" ca="1" si="160"/>
        <v>-209</v>
      </c>
      <c r="K1843" s="391" t="str">
        <f t="shared" ca="1" si="161"/>
        <v>19,47</v>
      </c>
      <c r="L1843" s="379"/>
      <c r="O1843" s="379"/>
    </row>
    <row r="1844" spans="1:15">
      <c r="A1844" s="417" t="s">
        <v>2155</v>
      </c>
      <c r="B1844" s="417" t="s">
        <v>2808</v>
      </c>
      <c r="C1844" s="417" t="s">
        <v>2332</v>
      </c>
      <c r="D1844" s="417" t="s">
        <v>10479</v>
      </c>
      <c r="E1844" s="391">
        <v>1.1000000000000001</v>
      </c>
      <c r="F1844" s="418">
        <v>44270</v>
      </c>
      <c r="G1844" s="417" t="s">
        <v>2286</v>
      </c>
      <c r="I1844" s="379">
        <f t="shared" ca="1" si="159"/>
        <v>-301</v>
      </c>
      <c r="J1844" s="379">
        <f t="shared" ca="1" si="160"/>
        <v>-209</v>
      </c>
      <c r="K1844" s="391" t="str">
        <f t="shared" ca="1" si="161"/>
        <v>17,14</v>
      </c>
      <c r="L1844" s="379"/>
      <c r="O1844" s="379"/>
    </row>
    <row r="1845" spans="1:15">
      <c r="A1845" s="417" t="s">
        <v>2155</v>
      </c>
      <c r="B1845" s="417" t="s">
        <v>2809</v>
      </c>
      <c r="C1845" s="417" t="s">
        <v>2332</v>
      </c>
      <c r="D1845" s="417" t="s">
        <v>16171</v>
      </c>
      <c r="E1845" s="391">
        <v>0.5</v>
      </c>
      <c r="F1845" s="418">
        <v>44270</v>
      </c>
      <c r="G1845" s="417" t="s">
        <v>2286</v>
      </c>
      <c r="I1845" s="379">
        <f t="shared" ca="1" si="159"/>
        <v>-301</v>
      </c>
      <c r="J1845" s="379">
        <f t="shared" ca="1" si="160"/>
        <v>-209</v>
      </c>
      <c r="K1845" s="391" t="str">
        <f t="shared" ca="1" si="161"/>
        <v>18,72</v>
      </c>
      <c r="L1845" s="379"/>
      <c r="O1845" s="379"/>
    </row>
    <row r="1846" spans="1:15">
      <c r="A1846" s="417" t="s">
        <v>2155</v>
      </c>
      <c r="B1846" s="417" t="s">
        <v>2810</v>
      </c>
      <c r="C1846" s="417" t="s">
        <v>2332</v>
      </c>
      <c r="D1846" s="417" t="s">
        <v>7204</v>
      </c>
      <c r="E1846" s="391">
        <v>0.5</v>
      </c>
      <c r="F1846" s="418">
        <v>44270</v>
      </c>
      <c r="G1846" s="417" t="s">
        <v>2286</v>
      </c>
      <c r="I1846" s="379">
        <f t="shared" ca="1" si="159"/>
        <v>-301</v>
      </c>
      <c r="J1846" s="379">
        <f t="shared" ca="1" si="160"/>
        <v>-209</v>
      </c>
      <c r="K1846" s="391" t="str">
        <f t="shared" ca="1" si="161"/>
        <v>19,22</v>
      </c>
      <c r="L1846" s="379"/>
      <c r="O1846" s="379"/>
    </row>
    <row r="1847" spans="1:15">
      <c r="A1847" s="417" t="s">
        <v>2155</v>
      </c>
      <c r="B1847" s="417" t="s">
        <v>2811</v>
      </c>
      <c r="C1847" s="417" t="s">
        <v>2332</v>
      </c>
      <c r="D1847" s="417" t="s">
        <v>16172</v>
      </c>
      <c r="E1847" s="391">
        <v>0.2</v>
      </c>
      <c r="F1847" s="418">
        <v>44270</v>
      </c>
      <c r="G1847" s="417" t="s">
        <v>2286</v>
      </c>
      <c r="I1847" s="379">
        <f t="shared" ca="1" si="159"/>
        <v>-301</v>
      </c>
      <c r="J1847" s="379">
        <f t="shared" ca="1" si="160"/>
        <v>-209</v>
      </c>
      <c r="K1847" s="391" t="str">
        <f t="shared" ca="1" si="161"/>
        <v>19,72</v>
      </c>
      <c r="L1847" s="379"/>
      <c r="O1847" s="379"/>
    </row>
    <row r="1848" spans="1:15">
      <c r="A1848" s="417" t="s">
        <v>2155</v>
      </c>
      <c r="B1848" s="417" t="s">
        <v>2812</v>
      </c>
      <c r="C1848" s="417" t="s">
        <v>2332</v>
      </c>
      <c r="D1848" s="417" t="s">
        <v>16173</v>
      </c>
      <c r="E1848" s="391">
        <v>0.5</v>
      </c>
      <c r="F1848" s="418">
        <v>44270</v>
      </c>
      <c r="G1848" s="417" t="s">
        <v>2286</v>
      </c>
      <c r="I1848" s="379">
        <f t="shared" ca="1" si="159"/>
        <v>-301</v>
      </c>
      <c r="J1848" s="379">
        <f t="shared" ca="1" si="160"/>
        <v>-209</v>
      </c>
      <c r="K1848" s="391" t="str">
        <f t="shared" ca="1" si="161"/>
        <v>20,22</v>
      </c>
      <c r="L1848" s="379"/>
      <c r="O1848" s="379"/>
    </row>
    <row r="1849" spans="1:15">
      <c r="A1849" s="417" t="s">
        <v>2155</v>
      </c>
      <c r="B1849" s="417" t="s">
        <v>2813</v>
      </c>
      <c r="C1849" s="417" t="s">
        <v>2332</v>
      </c>
      <c r="D1849" s="417" t="s">
        <v>16174</v>
      </c>
      <c r="E1849" s="391">
        <v>1.5</v>
      </c>
      <c r="F1849" s="418">
        <v>44270</v>
      </c>
      <c r="G1849" s="417" t="s">
        <v>2286</v>
      </c>
      <c r="I1849" s="379">
        <f t="shared" ca="1" si="159"/>
        <v>-301</v>
      </c>
      <c r="J1849" s="379">
        <f t="shared" ca="1" si="160"/>
        <v>-209</v>
      </c>
      <c r="K1849" s="391" t="str">
        <f t="shared" ca="1" si="161"/>
        <v>20,47</v>
      </c>
      <c r="L1849" s="379"/>
      <c r="O1849" s="379"/>
    </row>
    <row r="1850" spans="1:15">
      <c r="A1850" s="417" t="s">
        <v>2155</v>
      </c>
      <c r="B1850" s="417" t="s">
        <v>2814</v>
      </c>
      <c r="C1850" s="417" t="s">
        <v>2332</v>
      </c>
      <c r="D1850" s="417" t="s">
        <v>10497</v>
      </c>
      <c r="E1850" s="391">
        <v>0.08</v>
      </c>
      <c r="F1850" s="418">
        <v>44270</v>
      </c>
      <c r="G1850" s="417" t="s">
        <v>2286</v>
      </c>
      <c r="I1850" s="379">
        <f t="shared" ca="1" si="159"/>
        <v>-301</v>
      </c>
      <c r="J1850" s="379">
        <f t="shared" ca="1" si="160"/>
        <v>-209</v>
      </c>
      <c r="K1850" s="391" t="str">
        <f t="shared" ca="1" si="161"/>
        <v>20,64</v>
      </c>
      <c r="L1850" s="379"/>
      <c r="O1850" s="379"/>
    </row>
    <row r="1851" spans="1:15">
      <c r="A1851" s="417" t="s">
        <v>2155</v>
      </c>
      <c r="B1851" s="417" t="s">
        <v>2815</v>
      </c>
      <c r="C1851" s="417" t="s">
        <v>2332</v>
      </c>
      <c r="D1851" s="417" t="s">
        <v>16812</v>
      </c>
      <c r="E1851" s="391">
        <v>0.3</v>
      </c>
      <c r="F1851" s="418">
        <v>44270</v>
      </c>
      <c r="G1851" s="417" t="s">
        <v>2286</v>
      </c>
      <c r="I1851" s="379">
        <f t="shared" ca="1" si="159"/>
        <v>-301</v>
      </c>
      <c r="J1851" s="379">
        <f t="shared" ca="1" si="160"/>
        <v>-209</v>
      </c>
      <c r="K1851" s="391" t="str">
        <f t="shared" ca="1" si="161"/>
        <v>20,72</v>
      </c>
      <c r="L1851" s="379"/>
      <c r="O1851" s="379"/>
    </row>
    <row r="1852" spans="1:15">
      <c r="A1852" s="417" t="s">
        <v>2155</v>
      </c>
      <c r="B1852" s="417" t="s">
        <v>2816</v>
      </c>
      <c r="C1852" s="417" t="s">
        <v>2332</v>
      </c>
      <c r="D1852" s="417" t="s">
        <v>5350</v>
      </c>
      <c r="E1852" s="391">
        <v>1.5</v>
      </c>
      <c r="F1852" s="418">
        <v>44270</v>
      </c>
      <c r="G1852" s="417" t="s">
        <v>2286</v>
      </c>
      <c r="I1852" s="379">
        <f t="shared" ca="1" si="159"/>
        <v>-301</v>
      </c>
      <c r="J1852" s="379">
        <f t="shared" ca="1" si="160"/>
        <v>-209</v>
      </c>
      <c r="K1852" s="391" t="str">
        <f t="shared" ca="1" si="161"/>
        <v>20,97</v>
      </c>
      <c r="L1852" s="379"/>
      <c r="O1852" s="379"/>
    </row>
    <row r="1853" spans="1:15">
      <c r="A1853" s="417" t="s">
        <v>2155</v>
      </c>
      <c r="B1853" s="417" t="s">
        <v>2817</v>
      </c>
      <c r="C1853" s="417" t="s">
        <v>2332</v>
      </c>
      <c r="D1853" s="417" t="s">
        <v>16175</v>
      </c>
      <c r="E1853" s="391">
        <v>1.5</v>
      </c>
      <c r="F1853" s="418">
        <v>44270</v>
      </c>
      <c r="G1853" s="417" t="s">
        <v>2286</v>
      </c>
      <c r="I1853" s="379">
        <f t="shared" ca="1" si="159"/>
        <v>-301</v>
      </c>
      <c r="J1853" s="379">
        <f t="shared" ca="1" si="160"/>
        <v>-209</v>
      </c>
      <c r="K1853" s="391" t="str">
        <f t="shared" ca="1" si="161"/>
        <v>21,22</v>
      </c>
      <c r="L1853" s="379"/>
      <c r="O1853" s="379"/>
    </row>
    <row r="1854" spans="1:15">
      <c r="A1854" s="417" t="s">
        <v>2155</v>
      </c>
      <c r="B1854" s="417" t="s">
        <v>2818</v>
      </c>
      <c r="C1854" s="417" t="s">
        <v>2332</v>
      </c>
      <c r="D1854" s="417" t="s">
        <v>8699</v>
      </c>
      <c r="E1854" s="391">
        <v>0.5</v>
      </c>
      <c r="F1854" s="418">
        <v>44270</v>
      </c>
      <c r="G1854" s="417" t="s">
        <v>2286</v>
      </c>
      <c r="I1854" s="379">
        <f t="shared" ca="1" si="159"/>
        <v>-301</v>
      </c>
      <c r="J1854" s="379">
        <f t="shared" ca="1" si="160"/>
        <v>-209</v>
      </c>
      <c r="K1854" s="391" t="str">
        <f t="shared" ca="1" si="161"/>
        <v>21,47</v>
      </c>
      <c r="L1854" s="379"/>
      <c r="O1854" s="379"/>
    </row>
    <row r="1855" spans="1:15">
      <c r="A1855" s="417" t="s">
        <v>2155</v>
      </c>
      <c r="B1855" s="417" t="s">
        <v>7676</v>
      </c>
      <c r="C1855" s="417" t="s">
        <v>2332</v>
      </c>
      <c r="D1855" s="417" t="s">
        <v>16176</v>
      </c>
      <c r="E1855" s="391">
        <v>0.3</v>
      </c>
      <c r="F1855" s="418">
        <v>44270</v>
      </c>
      <c r="G1855" s="417" t="s">
        <v>2286</v>
      </c>
      <c r="I1855" s="379">
        <f t="shared" ca="1" si="159"/>
        <v>-301</v>
      </c>
      <c r="J1855" s="379">
        <f t="shared" ca="1" si="160"/>
        <v>-209</v>
      </c>
      <c r="K1855" s="391" t="str">
        <f t="shared" ca="1" si="161"/>
        <v>22,22</v>
      </c>
      <c r="L1855" s="379"/>
      <c r="O1855" s="379"/>
    </row>
    <row r="1856" spans="1:15">
      <c r="A1856" s="417" t="s">
        <v>2155</v>
      </c>
      <c r="B1856" s="417" t="s">
        <v>2819</v>
      </c>
      <c r="C1856" s="417" t="s">
        <v>2332</v>
      </c>
      <c r="D1856" s="417" t="s">
        <v>5352</v>
      </c>
      <c r="E1856" s="391">
        <v>0.38</v>
      </c>
      <c r="F1856" s="418">
        <v>44270</v>
      </c>
      <c r="G1856" s="417" t="s">
        <v>2286</v>
      </c>
      <c r="I1856" s="379">
        <f t="shared" ca="1" si="159"/>
        <v>-301</v>
      </c>
      <c r="J1856" s="379">
        <f t="shared" ca="1" si="160"/>
        <v>-209</v>
      </c>
      <c r="K1856" s="391" t="str">
        <f t="shared" ca="1" si="161"/>
        <v>21,97</v>
      </c>
      <c r="L1856" s="379"/>
      <c r="O1856" s="379"/>
    </row>
    <row r="1857" spans="1:15">
      <c r="A1857" s="417" t="s">
        <v>2155</v>
      </c>
      <c r="B1857" s="417" t="s">
        <v>6633</v>
      </c>
      <c r="C1857" s="417" t="s">
        <v>2332</v>
      </c>
      <c r="D1857" s="417" t="s">
        <v>4086</v>
      </c>
      <c r="E1857" s="391">
        <v>0.15</v>
      </c>
      <c r="F1857" s="418">
        <v>44270</v>
      </c>
      <c r="G1857" s="417" t="s">
        <v>2286</v>
      </c>
      <c r="I1857" s="379">
        <f t="shared" ca="1" si="159"/>
        <v>-301</v>
      </c>
      <c r="J1857" s="379">
        <f t="shared" ca="1" si="160"/>
        <v>-209</v>
      </c>
      <c r="K1857" s="391" t="str">
        <f t="shared" ca="1" si="161"/>
        <v>23,72</v>
      </c>
      <c r="L1857" s="379"/>
      <c r="O1857" s="379"/>
    </row>
    <row r="1858" spans="1:15">
      <c r="A1858" s="417" t="s">
        <v>2155</v>
      </c>
      <c r="B1858" s="417" t="s">
        <v>2820</v>
      </c>
      <c r="C1858" s="417" t="s">
        <v>2332</v>
      </c>
      <c r="D1858" s="417" t="s">
        <v>7168</v>
      </c>
      <c r="E1858" s="391">
        <v>0.4</v>
      </c>
      <c r="F1858" s="418">
        <v>44270</v>
      </c>
      <c r="G1858" s="417" t="s">
        <v>2286</v>
      </c>
      <c r="I1858" s="379">
        <f t="shared" ca="1" si="159"/>
        <v>-301</v>
      </c>
      <c r="J1858" s="379">
        <f t="shared" ca="1" si="160"/>
        <v>-209</v>
      </c>
      <c r="K1858" s="391" t="str">
        <f t="shared" ca="1" si="161"/>
        <v>22,47</v>
      </c>
      <c r="L1858" s="379"/>
      <c r="O1858" s="379"/>
    </row>
    <row r="1859" spans="1:15">
      <c r="A1859" s="417" t="s">
        <v>2155</v>
      </c>
      <c r="B1859" s="417" t="s">
        <v>10039</v>
      </c>
      <c r="C1859" s="417" t="s">
        <v>2332</v>
      </c>
      <c r="D1859" s="417" t="s">
        <v>16177</v>
      </c>
      <c r="E1859" s="391">
        <v>0.38</v>
      </c>
      <c r="F1859" s="418">
        <v>44270</v>
      </c>
      <c r="G1859" s="417" t="s">
        <v>2286</v>
      </c>
      <c r="I1859" s="379">
        <f t="shared" ca="1" si="159"/>
        <v>-301</v>
      </c>
      <c r="J1859" s="379">
        <f t="shared" ca="1" si="160"/>
        <v>-209</v>
      </c>
      <c r="K1859" s="391" t="str">
        <f t="shared" ca="1" si="161"/>
        <v>22,72</v>
      </c>
      <c r="L1859" s="379"/>
      <c r="O1859" s="379"/>
    </row>
    <row r="1860" spans="1:15">
      <c r="A1860" s="417" t="s">
        <v>2155</v>
      </c>
      <c r="B1860" s="417" t="s">
        <v>10040</v>
      </c>
      <c r="C1860" s="417" t="s">
        <v>2332</v>
      </c>
      <c r="D1860" s="417" t="s">
        <v>16813</v>
      </c>
      <c r="E1860" s="391">
        <v>0.45</v>
      </c>
      <c r="F1860" s="418">
        <v>44270</v>
      </c>
      <c r="G1860" s="417" t="s">
        <v>2286</v>
      </c>
      <c r="I1860" s="379">
        <f t="shared" ca="1" si="159"/>
        <v>-301</v>
      </c>
      <c r="J1860" s="379">
        <f t="shared" ca="1" si="160"/>
        <v>-209</v>
      </c>
      <c r="K1860" s="391" t="str">
        <f t="shared" ca="1" si="161"/>
        <v>23,47</v>
      </c>
      <c r="L1860" s="379"/>
      <c r="O1860" s="379"/>
    </row>
    <row r="1861" spans="1:15">
      <c r="A1861" s="417" t="s">
        <v>2155</v>
      </c>
      <c r="B1861" s="417" t="s">
        <v>10041</v>
      </c>
      <c r="C1861" s="417" t="s">
        <v>2332</v>
      </c>
      <c r="D1861" s="417" t="s">
        <v>10515</v>
      </c>
      <c r="E1861" s="391">
        <v>0.03</v>
      </c>
      <c r="F1861" s="418">
        <v>44270</v>
      </c>
      <c r="G1861" s="417" t="s">
        <v>2286</v>
      </c>
      <c r="I1861" s="379">
        <f t="shared" ca="1" si="159"/>
        <v>-301</v>
      </c>
      <c r="J1861" s="379">
        <f t="shared" ca="1" si="160"/>
        <v>-209</v>
      </c>
      <c r="K1861" s="391" t="str">
        <f t="shared" ca="1" si="161"/>
        <v>24,14</v>
      </c>
      <c r="L1861" s="379"/>
      <c r="O1861" s="379"/>
    </row>
    <row r="1862" spans="1:15">
      <c r="A1862" s="417" t="s">
        <v>2155</v>
      </c>
      <c r="B1862" s="417" t="s">
        <v>16822</v>
      </c>
      <c r="C1862" s="417" t="s">
        <v>2332</v>
      </c>
      <c r="D1862" s="417" t="s">
        <v>16178</v>
      </c>
      <c r="E1862" s="391">
        <v>0.47</v>
      </c>
      <c r="F1862" s="418">
        <v>44270</v>
      </c>
      <c r="G1862" s="417" t="s">
        <v>2286</v>
      </c>
      <c r="I1862" s="379">
        <f t="shared" ca="1" si="159"/>
        <v>-301</v>
      </c>
      <c r="J1862" s="379">
        <f t="shared" ca="1" si="160"/>
        <v>-209</v>
      </c>
      <c r="K1862" s="391" t="str">
        <f t="shared" ca="1" si="161"/>
        <v>23,97</v>
      </c>
      <c r="L1862" s="379"/>
      <c r="O1862" s="379"/>
    </row>
    <row r="1863" spans="1:15">
      <c r="A1863" s="417" t="s">
        <v>2155</v>
      </c>
      <c r="B1863" s="417" t="s">
        <v>10042</v>
      </c>
      <c r="C1863" s="417" t="s">
        <v>2332</v>
      </c>
      <c r="D1863" s="417" t="s">
        <v>16814</v>
      </c>
      <c r="E1863" s="391">
        <v>0.54</v>
      </c>
      <c r="F1863" s="418">
        <v>44270</v>
      </c>
      <c r="G1863" s="417" t="s">
        <v>2286</v>
      </c>
      <c r="I1863" s="379">
        <f t="shared" ca="1" si="159"/>
        <v>-301</v>
      </c>
      <c r="J1863" s="379">
        <f t="shared" ca="1" si="160"/>
        <v>-209</v>
      </c>
      <c r="K1863" s="391" t="str">
        <f t="shared" ca="1" si="161"/>
        <v>24,22</v>
      </c>
      <c r="L1863" s="379"/>
      <c r="O1863" s="379"/>
    </row>
    <row r="1864" spans="1:15">
      <c r="A1864" s="417" t="s">
        <v>2155</v>
      </c>
      <c r="B1864" s="417" t="s">
        <v>10043</v>
      </c>
      <c r="C1864" s="417" t="s">
        <v>2332</v>
      </c>
      <c r="D1864" s="417" t="s">
        <v>5361</v>
      </c>
      <c r="E1864" s="391">
        <v>0.82</v>
      </c>
      <c r="F1864" s="418">
        <v>44270</v>
      </c>
      <c r="G1864" s="417" t="s">
        <v>2286</v>
      </c>
      <c r="I1864" s="379">
        <f t="shared" ca="1" si="159"/>
        <v>-301</v>
      </c>
      <c r="J1864" s="379">
        <f t="shared" ca="1" si="160"/>
        <v>-209</v>
      </c>
      <c r="K1864" s="391" t="str">
        <f t="shared" ca="1" si="161"/>
        <v>24,72</v>
      </c>
      <c r="L1864" s="379"/>
      <c r="O1864" s="379"/>
    </row>
    <row r="1865" spans="1:15">
      <c r="A1865" s="417" t="s">
        <v>2155</v>
      </c>
      <c r="B1865" s="417" t="s">
        <v>10045</v>
      </c>
      <c r="C1865" s="417" t="s">
        <v>2332</v>
      </c>
      <c r="D1865" s="417" t="s">
        <v>5359</v>
      </c>
      <c r="E1865" s="391">
        <v>0.87</v>
      </c>
      <c r="F1865" s="418">
        <v>44270</v>
      </c>
      <c r="G1865" s="417" t="s">
        <v>2286</v>
      </c>
      <c r="I1865" s="379">
        <f t="shared" ca="1" si="159"/>
        <v>-301</v>
      </c>
      <c r="J1865" s="379">
        <f t="shared" ca="1" si="160"/>
        <v>-209</v>
      </c>
      <c r="K1865" s="391" t="str">
        <f t="shared" ca="1" si="161"/>
        <v>24,97</v>
      </c>
      <c r="L1865" s="379"/>
      <c r="O1865" s="379"/>
    </row>
    <row r="1866" spans="1:15">
      <c r="A1866" s="417" t="s">
        <v>2155</v>
      </c>
      <c r="B1866" s="417" t="s">
        <v>16823</v>
      </c>
      <c r="C1866" s="417" t="s">
        <v>2332</v>
      </c>
      <c r="D1866" s="417" t="s">
        <v>7170</v>
      </c>
      <c r="E1866" s="391">
        <v>1.3</v>
      </c>
      <c r="F1866" s="418">
        <v>44270</v>
      </c>
      <c r="G1866" s="417" t="s">
        <v>2286</v>
      </c>
      <c r="I1866" s="379">
        <f t="shared" ref="I1866:I1929" ca="1" si="162">IF(F1866&lt;&gt;"",F1866-$I$199,"")</f>
        <v>-301</v>
      </c>
      <c r="J1866" s="379">
        <f t="shared" ref="J1866:J1929" ca="1" si="163">IF(I1866&lt;&gt;"",NETWORKDAYS($I$199,F1866-1,$N$201:$N$224),"")</f>
        <v>-209</v>
      </c>
      <c r="K1866" s="391" t="str">
        <f t="shared" ref="K1866:K1929" ca="1" si="164">IF(I1866&lt;&gt;"",RIGHT(D1866,LEN(D1866)-FIND(" ",D1866)),"")</f>
        <v>25,22</v>
      </c>
      <c r="L1866" s="379"/>
      <c r="O1866" s="379"/>
    </row>
    <row r="1867" spans="1:15">
      <c r="A1867" s="417" t="s">
        <v>2155</v>
      </c>
      <c r="B1867" s="417" t="s">
        <v>10047</v>
      </c>
      <c r="C1867" s="417" t="s">
        <v>2332</v>
      </c>
      <c r="D1867" s="417" t="s">
        <v>16179</v>
      </c>
      <c r="E1867" s="391">
        <v>0.7</v>
      </c>
      <c r="F1867" s="418">
        <v>44270</v>
      </c>
      <c r="G1867" s="417" t="s">
        <v>2286</v>
      </c>
      <c r="I1867" s="379">
        <f t="shared" ca="1" si="162"/>
        <v>-301</v>
      </c>
      <c r="J1867" s="379">
        <f t="shared" ca="1" si="163"/>
        <v>-209</v>
      </c>
      <c r="K1867" s="391" t="str">
        <f t="shared" ca="1" si="164"/>
        <v>25,47</v>
      </c>
      <c r="L1867" s="379"/>
      <c r="O1867" s="379"/>
    </row>
    <row r="1868" spans="1:15">
      <c r="A1868" s="417" t="s">
        <v>2155</v>
      </c>
      <c r="B1868" s="417" t="s">
        <v>10048</v>
      </c>
      <c r="C1868" s="417" t="s">
        <v>2332</v>
      </c>
      <c r="D1868" s="417" t="s">
        <v>8703</v>
      </c>
      <c r="E1868" s="391">
        <v>1.05</v>
      </c>
      <c r="F1868" s="418">
        <v>44270</v>
      </c>
      <c r="G1868" s="417" t="s">
        <v>2286</v>
      </c>
      <c r="I1868" s="379">
        <f t="shared" ca="1" si="162"/>
        <v>-301</v>
      </c>
      <c r="J1868" s="379">
        <f t="shared" ca="1" si="163"/>
        <v>-209</v>
      </c>
      <c r="K1868" s="391" t="str">
        <f t="shared" ca="1" si="164"/>
        <v>25,72</v>
      </c>
      <c r="L1868" s="379"/>
      <c r="O1868" s="379"/>
    </row>
    <row r="1869" spans="1:15">
      <c r="A1869" s="417" t="s">
        <v>2155</v>
      </c>
      <c r="B1869" s="417" t="s">
        <v>10049</v>
      </c>
      <c r="C1869" s="417" t="s">
        <v>2332</v>
      </c>
      <c r="D1869" s="417" t="s">
        <v>13896</v>
      </c>
      <c r="E1869" s="391">
        <v>0.8</v>
      </c>
      <c r="F1869" s="418">
        <v>44270</v>
      </c>
      <c r="G1869" s="417" t="s">
        <v>2286</v>
      </c>
      <c r="I1869" s="379">
        <f t="shared" ca="1" si="162"/>
        <v>-301</v>
      </c>
      <c r="J1869" s="379">
        <f t="shared" ca="1" si="163"/>
        <v>-209</v>
      </c>
      <c r="K1869" s="391" t="str">
        <f t="shared" ca="1" si="164"/>
        <v>26,97</v>
      </c>
      <c r="L1869" s="379"/>
      <c r="O1869" s="379"/>
    </row>
    <row r="1870" spans="1:15">
      <c r="A1870" s="417" t="s">
        <v>2155</v>
      </c>
      <c r="B1870" s="417" t="s">
        <v>10050</v>
      </c>
      <c r="C1870" s="417" t="s">
        <v>2332</v>
      </c>
      <c r="D1870" s="417" t="s">
        <v>16815</v>
      </c>
      <c r="E1870" s="391">
        <v>0.81</v>
      </c>
      <c r="F1870" s="418">
        <v>44270</v>
      </c>
      <c r="G1870" s="417" t="s">
        <v>2286</v>
      </c>
      <c r="I1870" s="379">
        <f t="shared" ca="1" si="162"/>
        <v>-301</v>
      </c>
      <c r="J1870" s="379">
        <f t="shared" ca="1" si="163"/>
        <v>-209</v>
      </c>
      <c r="K1870" s="391" t="str">
        <f t="shared" ca="1" si="164"/>
        <v>26,22</v>
      </c>
      <c r="L1870" s="379"/>
      <c r="O1870" s="379"/>
    </row>
    <row r="1871" spans="1:15">
      <c r="A1871" s="417" t="s">
        <v>2155</v>
      </c>
      <c r="B1871" s="417" t="s">
        <v>16824</v>
      </c>
      <c r="C1871" s="417" t="s">
        <v>2332</v>
      </c>
      <c r="D1871" s="417" t="s">
        <v>13760</v>
      </c>
      <c r="E1871" s="391">
        <v>0.65</v>
      </c>
      <c r="F1871" s="418">
        <v>44270</v>
      </c>
      <c r="G1871" s="417" t="s">
        <v>2286</v>
      </c>
      <c r="I1871" s="379">
        <f t="shared" ca="1" si="162"/>
        <v>-301</v>
      </c>
      <c r="J1871" s="379">
        <f t="shared" ca="1" si="163"/>
        <v>-209</v>
      </c>
      <c r="K1871" s="391" t="str">
        <f t="shared" ca="1" si="164"/>
        <v>26,47</v>
      </c>
      <c r="L1871" s="379"/>
      <c r="O1871" s="379"/>
    </row>
    <row r="1872" spans="1:15">
      <c r="A1872" s="417" t="s">
        <v>2155</v>
      </c>
      <c r="B1872" s="417" t="s">
        <v>10051</v>
      </c>
      <c r="C1872" s="417" t="s">
        <v>2332</v>
      </c>
      <c r="D1872" s="417" t="s">
        <v>5365</v>
      </c>
      <c r="E1872" s="391">
        <v>1.2</v>
      </c>
      <c r="F1872" s="418">
        <v>44270</v>
      </c>
      <c r="G1872" s="417" t="s">
        <v>2286</v>
      </c>
      <c r="I1872" s="379">
        <f t="shared" ca="1" si="162"/>
        <v>-301</v>
      </c>
      <c r="J1872" s="379">
        <f t="shared" ca="1" si="163"/>
        <v>-209</v>
      </c>
      <c r="K1872" s="391" t="str">
        <f t="shared" ca="1" si="164"/>
        <v>27,47</v>
      </c>
      <c r="L1872" s="379"/>
      <c r="O1872" s="379"/>
    </row>
    <row r="1873" spans="1:15">
      <c r="A1873" s="417" t="s">
        <v>2155</v>
      </c>
      <c r="B1873" s="417" t="s">
        <v>10052</v>
      </c>
      <c r="C1873" s="417" t="s">
        <v>2332</v>
      </c>
      <c r="D1873" s="417" t="s">
        <v>16816</v>
      </c>
      <c r="E1873" s="391">
        <v>1.69</v>
      </c>
      <c r="F1873" s="418">
        <v>44270</v>
      </c>
      <c r="G1873" s="417" t="s">
        <v>2286</v>
      </c>
      <c r="I1873" s="379">
        <f t="shared" ca="1" si="162"/>
        <v>-301</v>
      </c>
      <c r="J1873" s="379">
        <f t="shared" ca="1" si="163"/>
        <v>-209</v>
      </c>
      <c r="K1873" s="391" t="str">
        <f t="shared" ca="1" si="164"/>
        <v>27,22</v>
      </c>
      <c r="L1873" s="379"/>
      <c r="O1873" s="379"/>
    </row>
    <row r="1874" spans="1:15">
      <c r="A1874" s="417" t="s">
        <v>2155</v>
      </c>
      <c r="B1874" s="417" t="s">
        <v>16825</v>
      </c>
      <c r="C1874" s="417" t="s">
        <v>2332</v>
      </c>
      <c r="D1874" s="417" t="s">
        <v>16181</v>
      </c>
      <c r="E1874" s="391">
        <v>2.4</v>
      </c>
      <c r="F1874" s="418">
        <v>44270</v>
      </c>
      <c r="G1874" s="417" t="s">
        <v>2286</v>
      </c>
      <c r="I1874" s="379">
        <f t="shared" ca="1" si="162"/>
        <v>-301</v>
      </c>
      <c r="J1874" s="379">
        <f t="shared" ca="1" si="163"/>
        <v>-209</v>
      </c>
      <c r="K1874" s="391" t="str">
        <f t="shared" ca="1" si="164"/>
        <v>27,72</v>
      </c>
      <c r="L1874" s="379"/>
      <c r="O1874" s="379"/>
    </row>
    <row r="1875" spans="1:15">
      <c r="A1875" s="417" t="s">
        <v>2155</v>
      </c>
      <c r="B1875" s="417" t="s">
        <v>10053</v>
      </c>
      <c r="C1875" s="417" t="s">
        <v>2332</v>
      </c>
      <c r="D1875" s="417" t="s">
        <v>5367</v>
      </c>
      <c r="E1875" s="391">
        <v>3</v>
      </c>
      <c r="F1875" s="418">
        <v>44270</v>
      </c>
      <c r="G1875" s="417" t="s">
        <v>2286</v>
      </c>
      <c r="I1875" s="379">
        <f t="shared" ca="1" si="162"/>
        <v>-301</v>
      </c>
      <c r="J1875" s="379">
        <f t="shared" ca="1" si="163"/>
        <v>-209</v>
      </c>
      <c r="K1875" s="391" t="str">
        <f t="shared" ca="1" si="164"/>
        <v>28,22</v>
      </c>
      <c r="L1875" s="379"/>
      <c r="O1875" s="379"/>
    </row>
    <row r="1876" spans="1:15">
      <c r="A1876" s="417" t="s">
        <v>2155</v>
      </c>
      <c r="B1876" s="417" t="s">
        <v>10054</v>
      </c>
      <c r="C1876" s="417" t="s">
        <v>2332</v>
      </c>
      <c r="D1876" s="417" t="s">
        <v>16182</v>
      </c>
      <c r="E1876" s="391">
        <v>6.5</v>
      </c>
      <c r="F1876" s="418">
        <v>44270</v>
      </c>
      <c r="G1876" s="417" t="s">
        <v>2286</v>
      </c>
      <c r="I1876" s="379">
        <f t="shared" ca="1" si="162"/>
        <v>-301</v>
      </c>
      <c r="J1876" s="379">
        <f t="shared" ca="1" si="163"/>
        <v>-209</v>
      </c>
      <c r="K1876" s="391" t="str">
        <f t="shared" ca="1" si="164"/>
        <v>28,39</v>
      </c>
      <c r="L1876" s="379"/>
      <c r="O1876" s="379"/>
    </row>
    <row r="1877" spans="1:15">
      <c r="A1877" s="417" t="s">
        <v>2155</v>
      </c>
      <c r="B1877" s="417" t="s">
        <v>10055</v>
      </c>
      <c r="C1877" s="417" t="s">
        <v>2332</v>
      </c>
      <c r="D1877" s="417" t="s">
        <v>16233</v>
      </c>
      <c r="E1877" s="391">
        <v>1</v>
      </c>
      <c r="F1877" s="418">
        <v>44270</v>
      </c>
      <c r="G1877" s="417" t="s">
        <v>2286</v>
      </c>
      <c r="I1877" s="379">
        <f t="shared" ca="1" si="162"/>
        <v>-301</v>
      </c>
      <c r="J1877" s="379">
        <f t="shared" ca="1" si="163"/>
        <v>-209</v>
      </c>
      <c r="K1877" s="391" t="str">
        <f t="shared" ca="1" si="164"/>
        <v>28,89</v>
      </c>
      <c r="L1877" s="379"/>
      <c r="O1877" s="379"/>
    </row>
    <row r="1878" spans="1:15">
      <c r="A1878" s="417" t="s">
        <v>2155</v>
      </c>
      <c r="B1878" s="417" t="s">
        <v>10056</v>
      </c>
      <c r="C1878" s="417" t="s">
        <v>2332</v>
      </c>
      <c r="D1878" s="417" t="s">
        <v>16183</v>
      </c>
      <c r="E1878" s="391">
        <v>2.7</v>
      </c>
      <c r="F1878" s="418">
        <v>44270</v>
      </c>
      <c r="G1878" s="417" t="s">
        <v>2286</v>
      </c>
      <c r="I1878" s="379">
        <f t="shared" ca="1" si="162"/>
        <v>-301</v>
      </c>
      <c r="J1878" s="379">
        <f t="shared" ca="1" si="163"/>
        <v>-209</v>
      </c>
      <c r="K1878" s="391" t="str">
        <f t="shared" ca="1" si="164"/>
        <v>29,22</v>
      </c>
      <c r="L1878" s="379"/>
      <c r="O1878" s="379"/>
    </row>
    <row r="1879" spans="1:15">
      <c r="A1879" s="417" t="s">
        <v>2155</v>
      </c>
      <c r="B1879" s="417" t="s">
        <v>10057</v>
      </c>
      <c r="C1879" s="417" t="s">
        <v>2332</v>
      </c>
      <c r="D1879" s="417" t="s">
        <v>13768</v>
      </c>
      <c r="E1879" s="391">
        <v>3.5</v>
      </c>
      <c r="F1879" s="418">
        <v>44270</v>
      </c>
      <c r="G1879" s="417" t="s">
        <v>2286</v>
      </c>
      <c r="I1879" s="379">
        <f t="shared" ca="1" si="162"/>
        <v>-301</v>
      </c>
      <c r="J1879" s="379">
        <f t="shared" ca="1" si="163"/>
        <v>-209</v>
      </c>
      <c r="K1879" s="391" t="str">
        <f t="shared" ca="1" si="164"/>
        <v>29,97</v>
      </c>
      <c r="L1879" s="379"/>
      <c r="O1879" s="379"/>
    </row>
    <row r="1880" spans="1:15">
      <c r="A1880" s="417" t="s">
        <v>2155</v>
      </c>
      <c r="B1880" s="417" t="s">
        <v>2821</v>
      </c>
      <c r="C1880" s="417" t="s">
        <v>2332</v>
      </c>
      <c r="D1880" s="417" t="s">
        <v>16185</v>
      </c>
      <c r="E1880" s="391">
        <v>5.03</v>
      </c>
      <c r="F1880" s="418">
        <v>44270</v>
      </c>
      <c r="G1880" s="417" t="s">
        <v>2286</v>
      </c>
      <c r="I1880" s="379">
        <f t="shared" ca="1" si="162"/>
        <v>-301</v>
      </c>
      <c r="J1880" s="379">
        <f t="shared" ca="1" si="163"/>
        <v>-209</v>
      </c>
      <c r="K1880" s="391" t="str">
        <f t="shared" ca="1" si="164"/>
        <v>31,97</v>
      </c>
      <c r="L1880" s="379"/>
      <c r="O1880" s="379"/>
    </row>
    <row r="1881" spans="1:15">
      <c r="A1881" s="417" t="s">
        <v>2155</v>
      </c>
      <c r="B1881" s="417" t="s">
        <v>2822</v>
      </c>
      <c r="C1881" s="417" t="s">
        <v>2332</v>
      </c>
      <c r="D1881" s="417" t="s">
        <v>16234</v>
      </c>
      <c r="E1881" s="391">
        <v>1</v>
      </c>
      <c r="F1881" s="418">
        <v>44305</v>
      </c>
      <c r="G1881" s="417" t="s">
        <v>2286</v>
      </c>
      <c r="I1881" s="379">
        <f t="shared" ca="1" si="162"/>
        <v>-266</v>
      </c>
      <c r="J1881" s="379">
        <f t="shared" ca="1" si="163"/>
        <v>-185</v>
      </c>
      <c r="K1881" s="391" t="str">
        <f t="shared" ca="1" si="164"/>
        <v>17,57</v>
      </c>
      <c r="L1881" s="379"/>
      <c r="O1881" s="379"/>
    </row>
    <row r="1882" spans="1:15">
      <c r="A1882" s="417" t="s">
        <v>2155</v>
      </c>
      <c r="B1882" s="417" t="s">
        <v>10058</v>
      </c>
      <c r="C1882" s="417" t="s">
        <v>2332</v>
      </c>
      <c r="D1882" s="417" t="s">
        <v>16186</v>
      </c>
      <c r="E1882" s="391">
        <v>1.2</v>
      </c>
      <c r="F1882" s="418">
        <v>44305</v>
      </c>
      <c r="G1882" s="417" t="s">
        <v>2286</v>
      </c>
      <c r="I1882" s="379">
        <f t="shared" ca="1" si="162"/>
        <v>-266</v>
      </c>
      <c r="J1882" s="379">
        <f t="shared" ca="1" si="163"/>
        <v>-185</v>
      </c>
      <c r="K1882" s="391" t="str">
        <f t="shared" ca="1" si="164"/>
        <v>23,07</v>
      </c>
      <c r="L1882" s="379"/>
      <c r="O1882" s="379"/>
    </row>
    <row r="1883" spans="1:15">
      <c r="A1883" s="417" t="s">
        <v>2155</v>
      </c>
      <c r="B1883" s="417" t="s">
        <v>2823</v>
      </c>
      <c r="C1883" s="417" t="s">
        <v>2332</v>
      </c>
      <c r="D1883" s="417" t="s">
        <v>13153</v>
      </c>
      <c r="E1883" s="391">
        <v>1.5</v>
      </c>
      <c r="F1883" s="418">
        <v>44305</v>
      </c>
      <c r="G1883" s="417" t="s">
        <v>2286</v>
      </c>
      <c r="I1883" s="379">
        <f t="shared" ca="1" si="162"/>
        <v>-266</v>
      </c>
      <c r="J1883" s="379">
        <f t="shared" ca="1" si="163"/>
        <v>-185</v>
      </c>
      <c r="K1883" s="391" t="str">
        <f t="shared" ca="1" si="164"/>
        <v>24,57</v>
      </c>
      <c r="L1883" s="379"/>
      <c r="O1883" s="379"/>
    </row>
    <row r="1884" spans="1:15">
      <c r="A1884" s="417" t="s">
        <v>2155</v>
      </c>
      <c r="B1884" s="417" t="s">
        <v>10059</v>
      </c>
      <c r="C1884" s="417" t="s">
        <v>2332</v>
      </c>
      <c r="D1884" s="417" t="s">
        <v>12913</v>
      </c>
      <c r="E1884" s="391">
        <v>1.6</v>
      </c>
      <c r="F1884" s="418">
        <v>44305</v>
      </c>
      <c r="G1884" s="417" t="s">
        <v>2286</v>
      </c>
      <c r="I1884" s="379">
        <f t="shared" ca="1" si="162"/>
        <v>-266</v>
      </c>
      <c r="J1884" s="379">
        <f t="shared" ca="1" si="163"/>
        <v>-185</v>
      </c>
      <c r="K1884" s="391" t="str">
        <f t="shared" ca="1" si="164"/>
        <v>25,07</v>
      </c>
      <c r="L1884" s="379"/>
      <c r="O1884" s="379"/>
    </row>
    <row r="1885" spans="1:15">
      <c r="A1885" s="417" t="s">
        <v>2155</v>
      </c>
      <c r="B1885" s="417" t="s">
        <v>10060</v>
      </c>
      <c r="C1885" s="417" t="s">
        <v>2332</v>
      </c>
      <c r="D1885" s="417" t="s">
        <v>16235</v>
      </c>
      <c r="E1885" s="391">
        <v>1</v>
      </c>
      <c r="F1885" s="418">
        <v>44305</v>
      </c>
      <c r="G1885" s="417" t="s">
        <v>2286</v>
      </c>
      <c r="I1885" s="379">
        <f t="shared" ca="1" si="162"/>
        <v>-266</v>
      </c>
      <c r="J1885" s="379">
        <f t="shared" ca="1" si="163"/>
        <v>-185</v>
      </c>
      <c r="K1885" s="391" t="str">
        <f t="shared" ca="1" si="164"/>
        <v>25,57</v>
      </c>
      <c r="L1885" s="379"/>
      <c r="O1885" s="379"/>
    </row>
    <row r="1886" spans="1:15">
      <c r="A1886" s="417" t="s">
        <v>2155</v>
      </c>
      <c r="B1886" s="417" t="s">
        <v>10061</v>
      </c>
      <c r="C1886" s="417" t="s">
        <v>2332</v>
      </c>
      <c r="D1886" s="417" t="s">
        <v>16187</v>
      </c>
      <c r="E1886" s="391">
        <v>1.5</v>
      </c>
      <c r="F1886" s="418">
        <v>44305</v>
      </c>
      <c r="G1886" s="417" t="s">
        <v>2286</v>
      </c>
      <c r="I1886" s="379">
        <f t="shared" ca="1" si="162"/>
        <v>-266</v>
      </c>
      <c r="J1886" s="379">
        <f t="shared" ca="1" si="163"/>
        <v>-185</v>
      </c>
      <c r="K1886" s="391" t="str">
        <f t="shared" ca="1" si="164"/>
        <v>26,57</v>
      </c>
      <c r="L1886" s="379"/>
      <c r="O1886" s="379"/>
    </row>
    <row r="1887" spans="1:15">
      <c r="A1887" s="417" t="s">
        <v>2155</v>
      </c>
      <c r="B1887" s="417" t="s">
        <v>2824</v>
      </c>
      <c r="C1887" s="417" t="s">
        <v>2332</v>
      </c>
      <c r="D1887" s="417" t="s">
        <v>8525</v>
      </c>
      <c r="E1887" s="391">
        <v>4.78</v>
      </c>
      <c r="F1887" s="418">
        <v>44305</v>
      </c>
      <c r="G1887" s="417" t="s">
        <v>2286</v>
      </c>
      <c r="I1887" s="379">
        <f t="shared" ca="1" si="162"/>
        <v>-266</v>
      </c>
      <c r="J1887" s="379">
        <f t="shared" ca="1" si="163"/>
        <v>-185</v>
      </c>
      <c r="K1887" s="391" t="str">
        <f t="shared" ca="1" si="164"/>
        <v>27,07</v>
      </c>
      <c r="L1887" s="379"/>
      <c r="O1887" s="379"/>
    </row>
    <row r="1888" spans="1:15">
      <c r="A1888" s="417" t="s">
        <v>2155</v>
      </c>
      <c r="B1888" s="417" t="s">
        <v>7678</v>
      </c>
      <c r="C1888" s="417" t="s">
        <v>2332</v>
      </c>
      <c r="D1888" s="417" t="s">
        <v>16236</v>
      </c>
      <c r="E1888" s="391">
        <v>4.41</v>
      </c>
      <c r="F1888" s="418">
        <v>44305</v>
      </c>
      <c r="G1888" s="417" t="s">
        <v>2286</v>
      </c>
      <c r="I1888" s="379">
        <f t="shared" ca="1" si="162"/>
        <v>-266</v>
      </c>
      <c r="J1888" s="379">
        <f t="shared" ca="1" si="163"/>
        <v>-185</v>
      </c>
      <c r="K1888" s="391" t="str">
        <f t="shared" ca="1" si="164"/>
        <v>28,57</v>
      </c>
      <c r="L1888" s="379"/>
      <c r="O1888" s="379"/>
    </row>
    <row r="1889" spans="1:15">
      <c r="A1889" s="417" t="s">
        <v>2155</v>
      </c>
      <c r="B1889" s="417" t="s">
        <v>16826</v>
      </c>
      <c r="C1889" s="417" t="s">
        <v>2332</v>
      </c>
      <c r="D1889" s="417" t="s">
        <v>16827</v>
      </c>
      <c r="E1889" s="391">
        <v>2.66</v>
      </c>
      <c r="F1889" s="418">
        <v>44305</v>
      </c>
      <c r="G1889" s="417" t="s">
        <v>2286</v>
      </c>
      <c r="I1889" s="379">
        <f t="shared" ca="1" si="162"/>
        <v>-266</v>
      </c>
      <c r="J1889" s="379">
        <f t="shared" ca="1" si="163"/>
        <v>-185</v>
      </c>
      <c r="K1889" s="391" t="str">
        <f t="shared" ca="1" si="164"/>
        <v>28,82</v>
      </c>
      <c r="L1889" s="379"/>
      <c r="O1889" s="379"/>
    </row>
    <row r="1890" spans="1:15">
      <c r="A1890" s="417" t="s">
        <v>2155</v>
      </c>
      <c r="B1890" s="417" t="s">
        <v>10062</v>
      </c>
      <c r="C1890" s="417" t="s">
        <v>2332</v>
      </c>
      <c r="D1890" s="417" t="s">
        <v>16237</v>
      </c>
      <c r="E1890" s="391">
        <v>3.65</v>
      </c>
      <c r="F1890" s="418">
        <v>44305</v>
      </c>
      <c r="G1890" s="417" t="s">
        <v>2286</v>
      </c>
      <c r="I1890" s="379">
        <f t="shared" ca="1" si="162"/>
        <v>-266</v>
      </c>
      <c r="J1890" s="379">
        <f t="shared" ca="1" si="163"/>
        <v>-185</v>
      </c>
      <c r="K1890" s="391" t="str">
        <f t="shared" ca="1" si="164"/>
        <v>29,82</v>
      </c>
      <c r="L1890" s="379"/>
      <c r="O1890" s="379"/>
    </row>
    <row r="1891" spans="1:15">
      <c r="A1891" s="417" t="s">
        <v>2155</v>
      </c>
      <c r="B1891" s="417" t="s">
        <v>7679</v>
      </c>
      <c r="C1891" s="417" t="s">
        <v>2332</v>
      </c>
      <c r="D1891" s="417" t="s">
        <v>16238</v>
      </c>
      <c r="E1891" s="391">
        <v>8.3000000000000007</v>
      </c>
      <c r="F1891" s="418">
        <v>44305</v>
      </c>
      <c r="G1891" s="417" t="s">
        <v>2286</v>
      </c>
      <c r="I1891" s="379">
        <f t="shared" ca="1" si="162"/>
        <v>-266</v>
      </c>
      <c r="J1891" s="379">
        <f t="shared" ca="1" si="163"/>
        <v>-185</v>
      </c>
      <c r="K1891" s="391" t="str">
        <f t="shared" ca="1" si="164"/>
        <v>31,32</v>
      </c>
      <c r="L1891" s="379"/>
      <c r="O1891" s="379"/>
    </row>
    <row r="1892" spans="1:15">
      <c r="A1892" s="417" t="s">
        <v>2155</v>
      </c>
      <c r="B1892" s="417" t="s">
        <v>10063</v>
      </c>
      <c r="C1892" s="417" t="s">
        <v>2332</v>
      </c>
      <c r="D1892" s="417" t="s">
        <v>8527</v>
      </c>
      <c r="E1892" s="391">
        <v>9</v>
      </c>
      <c r="F1892" s="418">
        <v>44305</v>
      </c>
      <c r="G1892" s="417" t="s">
        <v>2286</v>
      </c>
      <c r="I1892" s="379">
        <f t="shared" ca="1" si="162"/>
        <v>-266</v>
      </c>
      <c r="J1892" s="379">
        <f t="shared" ca="1" si="163"/>
        <v>-185</v>
      </c>
      <c r="K1892" s="391" t="str">
        <f t="shared" ca="1" si="164"/>
        <v>33,57</v>
      </c>
      <c r="L1892" s="379"/>
      <c r="O1892" s="379"/>
    </row>
    <row r="1893" spans="1:15">
      <c r="A1893" s="417" t="s">
        <v>2155</v>
      </c>
      <c r="B1893" s="417" t="s">
        <v>2825</v>
      </c>
      <c r="C1893" s="417" t="s">
        <v>2332</v>
      </c>
      <c r="D1893" s="417" t="s">
        <v>16239</v>
      </c>
      <c r="E1893" s="391">
        <v>0.81</v>
      </c>
      <c r="F1893" s="418">
        <v>44337</v>
      </c>
      <c r="G1893" s="417" t="s">
        <v>2286</v>
      </c>
      <c r="I1893" s="379">
        <f t="shared" ca="1" si="162"/>
        <v>-234</v>
      </c>
      <c r="J1893" s="379">
        <f t="shared" ca="1" si="163"/>
        <v>-163</v>
      </c>
      <c r="K1893" s="391" t="str">
        <f t="shared" ca="1" si="164"/>
        <v>21,51</v>
      </c>
      <c r="L1893" s="379"/>
      <c r="O1893" s="379"/>
    </row>
    <row r="1894" spans="1:15">
      <c r="A1894" s="417" t="s">
        <v>2155</v>
      </c>
      <c r="B1894" s="417" t="s">
        <v>18263</v>
      </c>
      <c r="C1894" s="417" t="s">
        <v>2332</v>
      </c>
      <c r="D1894" s="417" t="s">
        <v>16192</v>
      </c>
      <c r="E1894" s="391">
        <v>0.7</v>
      </c>
      <c r="F1894" s="418">
        <v>44337</v>
      </c>
      <c r="G1894" s="417" t="s">
        <v>2286</v>
      </c>
      <c r="I1894" s="379">
        <f t="shared" ca="1" si="162"/>
        <v>-234</v>
      </c>
      <c r="J1894" s="379">
        <f t="shared" ca="1" si="163"/>
        <v>-163</v>
      </c>
      <c r="K1894" s="391" t="str">
        <f t="shared" ca="1" si="164"/>
        <v>22,26</v>
      </c>
      <c r="L1894" s="379"/>
      <c r="O1894" s="379"/>
    </row>
    <row r="1895" spans="1:15">
      <c r="A1895" s="417" t="s">
        <v>2155</v>
      </c>
      <c r="B1895" s="417" t="s">
        <v>10065</v>
      </c>
      <c r="C1895" s="417" t="s">
        <v>2332</v>
      </c>
      <c r="D1895" s="417" t="s">
        <v>16240</v>
      </c>
      <c r="E1895" s="391">
        <v>1.25</v>
      </c>
      <c r="F1895" s="418">
        <v>44337</v>
      </c>
      <c r="G1895" s="417" t="s">
        <v>2286</v>
      </c>
      <c r="I1895" s="379">
        <f t="shared" ca="1" si="162"/>
        <v>-234</v>
      </c>
      <c r="J1895" s="379">
        <f t="shared" ca="1" si="163"/>
        <v>-163</v>
      </c>
      <c r="K1895" s="391" t="str">
        <f t="shared" ca="1" si="164"/>
        <v>23,26</v>
      </c>
      <c r="L1895" s="379"/>
      <c r="O1895" s="379"/>
    </row>
    <row r="1896" spans="1:15">
      <c r="A1896" s="417" t="s">
        <v>2155</v>
      </c>
      <c r="B1896" s="417" t="s">
        <v>10067</v>
      </c>
      <c r="C1896" s="417" t="s">
        <v>2332</v>
      </c>
      <c r="D1896" s="417" t="s">
        <v>16241</v>
      </c>
      <c r="E1896" s="391">
        <v>1.4</v>
      </c>
      <c r="F1896" s="418">
        <v>44337</v>
      </c>
      <c r="G1896" s="417" t="s">
        <v>2286</v>
      </c>
      <c r="I1896" s="379">
        <f t="shared" ca="1" si="162"/>
        <v>-234</v>
      </c>
      <c r="J1896" s="379">
        <f t="shared" ca="1" si="163"/>
        <v>-163</v>
      </c>
      <c r="K1896" s="391" t="str">
        <f t="shared" ca="1" si="164"/>
        <v>23,76</v>
      </c>
      <c r="L1896" s="379"/>
      <c r="O1896" s="379"/>
    </row>
    <row r="1897" spans="1:15">
      <c r="A1897" s="417" t="s">
        <v>2155</v>
      </c>
      <c r="B1897" s="417" t="s">
        <v>10069</v>
      </c>
      <c r="C1897" s="417" t="s">
        <v>2332</v>
      </c>
      <c r="D1897" s="417" t="s">
        <v>16242</v>
      </c>
      <c r="E1897" s="391">
        <v>1.5</v>
      </c>
      <c r="F1897" s="418">
        <v>44337</v>
      </c>
      <c r="G1897" s="417" t="s">
        <v>2286</v>
      </c>
      <c r="I1897" s="379">
        <f t="shared" ca="1" si="162"/>
        <v>-234</v>
      </c>
      <c r="J1897" s="379">
        <f t="shared" ca="1" si="163"/>
        <v>-163</v>
      </c>
      <c r="K1897" s="391" t="str">
        <f t="shared" ca="1" si="164"/>
        <v>24,51</v>
      </c>
      <c r="L1897" s="379"/>
      <c r="O1897" s="379"/>
    </row>
    <row r="1898" spans="1:15">
      <c r="A1898" s="417" t="s">
        <v>2155</v>
      </c>
      <c r="B1898" s="417" t="s">
        <v>10071</v>
      </c>
      <c r="C1898" s="417" t="s">
        <v>2332</v>
      </c>
      <c r="D1898" s="417" t="s">
        <v>16243</v>
      </c>
      <c r="E1898" s="391">
        <v>4.8</v>
      </c>
      <c r="F1898" s="418">
        <v>44337</v>
      </c>
      <c r="G1898" s="417" t="s">
        <v>2286</v>
      </c>
      <c r="I1898" s="379">
        <f t="shared" ca="1" si="162"/>
        <v>-234</v>
      </c>
      <c r="J1898" s="379">
        <f t="shared" ca="1" si="163"/>
        <v>-163</v>
      </c>
      <c r="K1898" s="391" t="str">
        <f t="shared" ca="1" si="164"/>
        <v>30,01</v>
      </c>
      <c r="L1898" s="379"/>
      <c r="O1898" s="379"/>
    </row>
    <row r="1899" spans="1:15">
      <c r="A1899" s="417" t="s">
        <v>2155</v>
      </c>
      <c r="B1899" s="417" t="s">
        <v>10073</v>
      </c>
      <c r="C1899" s="417" t="s">
        <v>2332</v>
      </c>
      <c r="D1899" s="417" t="s">
        <v>16196</v>
      </c>
      <c r="E1899" s="391">
        <v>10.93</v>
      </c>
      <c r="F1899" s="418">
        <v>44337</v>
      </c>
      <c r="G1899" s="417" t="s">
        <v>2286</v>
      </c>
      <c r="I1899" s="379">
        <f t="shared" ca="1" si="162"/>
        <v>-234</v>
      </c>
      <c r="J1899" s="379">
        <f t="shared" ca="1" si="163"/>
        <v>-163</v>
      </c>
      <c r="K1899" s="391" t="str">
        <f t="shared" ca="1" si="164"/>
        <v>31,26</v>
      </c>
      <c r="L1899" s="379"/>
      <c r="O1899" s="379"/>
    </row>
    <row r="1900" spans="1:15">
      <c r="A1900" s="417" t="s">
        <v>2155</v>
      </c>
      <c r="B1900" s="417" t="s">
        <v>10074</v>
      </c>
      <c r="C1900" s="417" t="s">
        <v>2332</v>
      </c>
      <c r="D1900" s="417" t="s">
        <v>16244</v>
      </c>
      <c r="E1900" s="391">
        <v>1.1200000000000001</v>
      </c>
      <c r="F1900" s="418">
        <v>44365</v>
      </c>
      <c r="G1900" s="417" t="s">
        <v>2286</v>
      </c>
      <c r="I1900" s="379">
        <f t="shared" ca="1" si="162"/>
        <v>-206</v>
      </c>
      <c r="J1900" s="379">
        <f t="shared" ca="1" si="163"/>
        <v>-144</v>
      </c>
      <c r="K1900" s="391" t="str">
        <f t="shared" ca="1" si="164"/>
        <v>22,35</v>
      </c>
      <c r="L1900" s="379"/>
      <c r="O1900" s="379"/>
    </row>
    <row r="1901" spans="1:15">
      <c r="A1901" s="417" t="s">
        <v>2155</v>
      </c>
      <c r="B1901" s="417" t="s">
        <v>10075</v>
      </c>
      <c r="C1901" s="417" t="s">
        <v>2332</v>
      </c>
      <c r="D1901" s="417" t="s">
        <v>16245</v>
      </c>
      <c r="E1901" s="391">
        <v>1.1000000000000001</v>
      </c>
      <c r="F1901" s="418">
        <v>44365</v>
      </c>
      <c r="G1901" s="417" t="s">
        <v>2286</v>
      </c>
      <c r="I1901" s="379">
        <f t="shared" ca="1" si="162"/>
        <v>-206</v>
      </c>
      <c r="J1901" s="379">
        <f t="shared" ca="1" si="163"/>
        <v>-144</v>
      </c>
      <c r="K1901" s="391" t="str">
        <f t="shared" ca="1" si="164"/>
        <v>23,35</v>
      </c>
      <c r="L1901" s="379"/>
      <c r="O1901" s="379"/>
    </row>
    <row r="1902" spans="1:15">
      <c r="A1902" s="417" t="s">
        <v>2155</v>
      </c>
      <c r="B1902" s="417" t="s">
        <v>10076</v>
      </c>
      <c r="C1902" s="417" t="s">
        <v>2332</v>
      </c>
      <c r="D1902" s="417" t="s">
        <v>16199</v>
      </c>
      <c r="E1902" s="391">
        <v>2.96</v>
      </c>
      <c r="F1902" s="418">
        <v>44365</v>
      </c>
      <c r="G1902" s="417" t="s">
        <v>2286</v>
      </c>
      <c r="I1902" s="379">
        <f t="shared" ca="1" si="162"/>
        <v>-206</v>
      </c>
      <c r="J1902" s="379">
        <f t="shared" ca="1" si="163"/>
        <v>-144</v>
      </c>
      <c r="K1902" s="391" t="str">
        <f t="shared" ca="1" si="164"/>
        <v>25,35</v>
      </c>
      <c r="L1902" s="379"/>
      <c r="O1902" s="379"/>
    </row>
    <row r="1903" spans="1:15">
      <c r="A1903" s="417" t="s">
        <v>2155</v>
      </c>
      <c r="B1903" s="417" t="s">
        <v>10077</v>
      </c>
      <c r="C1903" s="417" t="s">
        <v>2332</v>
      </c>
      <c r="D1903" s="417" t="s">
        <v>16201</v>
      </c>
      <c r="E1903" s="391">
        <v>2.63</v>
      </c>
      <c r="F1903" s="418">
        <v>44365</v>
      </c>
      <c r="G1903" s="417" t="s">
        <v>2286</v>
      </c>
      <c r="I1903" s="379">
        <f t="shared" ca="1" si="162"/>
        <v>-206</v>
      </c>
      <c r="J1903" s="379">
        <f t="shared" ca="1" si="163"/>
        <v>-144</v>
      </c>
      <c r="K1903" s="391" t="str">
        <f t="shared" ca="1" si="164"/>
        <v>26,85</v>
      </c>
      <c r="L1903" s="379"/>
      <c r="O1903" s="379"/>
    </row>
    <row r="1904" spans="1:15">
      <c r="A1904" s="417" t="s">
        <v>2155</v>
      </c>
      <c r="B1904" s="417" t="s">
        <v>10078</v>
      </c>
      <c r="C1904" s="417" t="s">
        <v>2332</v>
      </c>
      <c r="D1904" s="417" t="s">
        <v>16203</v>
      </c>
      <c r="E1904" s="391">
        <v>0.02</v>
      </c>
      <c r="F1904" s="418">
        <v>44365</v>
      </c>
      <c r="G1904" s="417" t="s">
        <v>2286</v>
      </c>
      <c r="I1904" s="379">
        <f t="shared" ca="1" si="162"/>
        <v>-206</v>
      </c>
      <c r="J1904" s="379">
        <f t="shared" ca="1" si="163"/>
        <v>-144</v>
      </c>
      <c r="K1904" s="391" t="str">
        <f t="shared" ca="1" si="164"/>
        <v>28,35</v>
      </c>
      <c r="L1904" s="379"/>
      <c r="O1904" s="379"/>
    </row>
    <row r="1905" spans="1:15">
      <c r="A1905" s="417" t="s">
        <v>2155</v>
      </c>
      <c r="B1905" s="417" t="s">
        <v>10079</v>
      </c>
      <c r="C1905" s="417" t="s">
        <v>2332</v>
      </c>
      <c r="D1905" s="417" t="s">
        <v>9876</v>
      </c>
      <c r="E1905" s="391">
        <v>6</v>
      </c>
      <c r="F1905" s="418">
        <v>44365</v>
      </c>
      <c r="G1905" s="417" t="s">
        <v>2286</v>
      </c>
      <c r="I1905" s="379">
        <f t="shared" ca="1" si="162"/>
        <v>-206</v>
      </c>
      <c r="J1905" s="379">
        <f t="shared" ca="1" si="163"/>
        <v>-144</v>
      </c>
      <c r="K1905" s="391" t="str">
        <f t="shared" ca="1" si="164"/>
        <v>28,42</v>
      </c>
      <c r="L1905" s="379"/>
      <c r="O1905" s="379"/>
    </row>
    <row r="1906" spans="1:15">
      <c r="A1906" s="417" t="s">
        <v>2155</v>
      </c>
      <c r="B1906" s="417" t="s">
        <v>7681</v>
      </c>
      <c r="C1906" s="417" t="s">
        <v>2332</v>
      </c>
      <c r="D1906" s="417" t="s">
        <v>16204</v>
      </c>
      <c r="E1906" s="391">
        <v>5.05</v>
      </c>
      <c r="F1906" s="418">
        <v>44365</v>
      </c>
      <c r="G1906" s="417" t="s">
        <v>2286</v>
      </c>
      <c r="I1906" s="379">
        <f t="shared" ca="1" si="162"/>
        <v>-206</v>
      </c>
      <c r="J1906" s="379">
        <f t="shared" ca="1" si="163"/>
        <v>-144</v>
      </c>
      <c r="K1906" s="391" t="str">
        <f t="shared" ca="1" si="164"/>
        <v>28,85</v>
      </c>
      <c r="L1906" s="379"/>
      <c r="O1906" s="379"/>
    </row>
    <row r="1907" spans="1:15">
      <c r="A1907" s="417" t="s">
        <v>2155</v>
      </c>
      <c r="B1907" s="417" t="s">
        <v>10081</v>
      </c>
      <c r="C1907" s="417" t="s">
        <v>2332</v>
      </c>
      <c r="D1907" s="417" t="s">
        <v>16246</v>
      </c>
      <c r="E1907" s="391">
        <v>6.8</v>
      </c>
      <c r="F1907" s="418">
        <v>44365</v>
      </c>
      <c r="G1907" s="417" t="s">
        <v>2286</v>
      </c>
      <c r="I1907" s="379">
        <f t="shared" ca="1" si="162"/>
        <v>-206</v>
      </c>
      <c r="J1907" s="379">
        <f t="shared" ca="1" si="163"/>
        <v>-144</v>
      </c>
      <c r="K1907" s="391" t="str">
        <f t="shared" ca="1" si="164"/>
        <v>33,35</v>
      </c>
      <c r="L1907" s="379"/>
      <c r="O1907" s="379"/>
    </row>
    <row r="1908" spans="1:15">
      <c r="A1908" s="417" t="s">
        <v>2155</v>
      </c>
      <c r="B1908" s="417" t="s">
        <v>2826</v>
      </c>
      <c r="C1908" s="417" t="s">
        <v>2332</v>
      </c>
      <c r="D1908" s="417" t="s">
        <v>16207</v>
      </c>
      <c r="E1908" s="391">
        <v>1.2</v>
      </c>
      <c r="F1908" s="418">
        <v>44757</v>
      </c>
      <c r="G1908" s="417" t="s">
        <v>2286</v>
      </c>
      <c r="I1908" s="379">
        <f t="shared" ca="1" si="162"/>
        <v>186</v>
      </c>
      <c r="J1908" s="379">
        <f t="shared" ca="1" si="163"/>
        <v>129</v>
      </c>
      <c r="K1908" s="391" t="str">
        <f t="shared" ca="1" si="164"/>
        <v>19,51</v>
      </c>
      <c r="L1908" s="379"/>
      <c r="O1908" s="379"/>
    </row>
    <row r="1909" spans="1:15">
      <c r="A1909" s="417" t="s">
        <v>2155</v>
      </c>
      <c r="B1909" s="417" t="s">
        <v>7682</v>
      </c>
      <c r="C1909" s="417" t="s">
        <v>2332</v>
      </c>
      <c r="D1909" s="417" t="s">
        <v>16085</v>
      </c>
      <c r="E1909" s="391">
        <v>2.4</v>
      </c>
      <c r="F1909" s="418">
        <v>44456</v>
      </c>
      <c r="G1909" s="417" t="s">
        <v>2286</v>
      </c>
      <c r="I1909" s="379">
        <f t="shared" ca="1" si="162"/>
        <v>-115</v>
      </c>
      <c r="J1909" s="379">
        <f t="shared" ca="1" si="163"/>
        <v>-80</v>
      </c>
      <c r="K1909" s="391" t="str">
        <f t="shared" ca="1" si="164"/>
        <v>21,27</v>
      </c>
      <c r="L1909" s="379"/>
      <c r="O1909" s="379"/>
    </row>
    <row r="1910" spans="1:15">
      <c r="A1910" s="417" t="s">
        <v>2155</v>
      </c>
      <c r="B1910" s="417" t="s">
        <v>10082</v>
      </c>
      <c r="C1910" s="417" t="s">
        <v>2332</v>
      </c>
      <c r="D1910" s="417" t="s">
        <v>16208</v>
      </c>
      <c r="E1910" s="391">
        <v>1.05</v>
      </c>
      <c r="F1910" s="418">
        <v>44456</v>
      </c>
      <c r="G1910" s="417" t="s">
        <v>2286</v>
      </c>
      <c r="I1910" s="379">
        <f t="shared" ca="1" si="162"/>
        <v>-115</v>
      </c>
      <c r="J1910" s="379">
        <f t="shared" ca="1" si="163"/>
        <v>-80</v>
      </c>
      <c r="K1910" s="391" t="str">
        <f t="shared" ca="1" si="164"/>
        <v>34,27</v>
      </c>
      <c r="L1910" s="379"/>
      <c r="O1910" s="379"/>
    </row>
    <row r="1911" spans="1:15">
      <c r="A1911" s="417" t="s">
        <v>2155</v>
      </c>
      <c r="B1911" s="417" t="s">
        <v>6634</v>
      </c>
      <c r="C1911" s="417" t="s">
        <v>2332</v>
      </c>
      <c r="D1911" s="417" t="s">
        <v>16209</v>
      </c>
      <c r="E1911" s="391">
        <v>2.4500000000000002</v>
      </c>
      <c r="F1911" s="418">
        <v>44855</v>
      </c>
      <c r="G1911" s="417" t="s">
        <v>2286</v>
      </c>
      <c r="I1911" s="379">
        <f t="shared" ca="1" si="162"/>
        <v>284</v>
      </c>
      <c r="J1911" s="379">
        <f t="shared" ca="1" si="163"/>
        <v>199</v>
      </c>
      <c r="K1911" s="391" t="str">
        <f t="shared" ca="1" si="164"/>
        <v>21,32</v>
      </c>
      <c r="L1911" s="379"/>
      <c r="O1911" s="379"/>
    </row>
    <row r="1912" spans="1:15">
      <c r="A1912" s="417" t="s">
        <v>2155</v>
      </c>
      <c r="B1912" s="417" t="s">
        <v>7683</v>
      </c>
      <c r="C1912" s="417" t="s">
        <v>2332</v>
      </c>
      <c r="D1912" s="417" t="s">
        <v>16247</v>
      </c>
      <c r="E1912" s="391">
        <v>2</v>
      </c>
      <c r="F1912" s="418">
        <v>44519</v>
      </c>
      <c r="G1912" s="417" t="s">
        <v>2286</v>
      </c>
      <c r="I1912" s="379">
        <f t="shared" ca="1" si="162"/>
        <v>-52</v>
      </c>
      <c r="J1912" s="379">
        <f t="shared" ca="1" si="163"/>
        <v>-38</v>
      </c>
      <c r="K1912" s="391" t="str">
        <f t="shared" ca="1" si="164"/>
        <v>22,39</v>
      </c>
      <c r="L1912" s="379"/>
      <c r="O1912" s="379"/>
    </row>
    <row r="1913" spans="1:15">
      <c r="A1913" s="417" t="s">
        <v>2155</v>
      </c>
      <c r="B1913" s="417" t="s">
        <v>10083</v>
      </c>
      <c r="C1913" s="417" t="s">
        <v>2332</v>
      </c>
      <c r="D1913" s="417" t="s">
        <v>5462</v>
      </c>
      <c r="E1913" s="391">
        <v>3</v>
      </c>
      <c r="F1913" s="418">
        <v>44519</v>
      </c>
      <c r="G1913" s="417" t="s">
        <v>2286</v>
      </c>
      <c r="I1913" s="379">
        <f t="shared" ca="1" si="162"/>
        <v>-52</v>
      </c>
      <c r="J1913" s="379">
        <f t="shared" ca="1" si="163"/>
        <v>-38</v>
      </c>
      <c r="K1913" s="391" t="str">
        <f t="shared" ca="1" si="164"/>
        <v>26,64</v>
      </c>
      <c r="L1913" s="379"/>
      <c r="O1913" s="379"/>
    </row>
    <row r="1914" spans="1:15">
      <c r="A1914" s="417" t="s">
        <v>2155</v>
      </c>
      <c r="B1914" s="417" t="s">
        <v>7684</v>
      </c>
      <c r="C1914" s="417" t="s">
        <v>2332</v>
      </c>
      <c r="D1914" s="417" t="s">
        <v>16248</v>
      </c>
      <c r="E1914" s="391">
        <v>6</v>
      </c>
      <c r="F1914" s="418">
        <v>44519</v>
      </c>
      <c r="G1914" s="417" t="s">
        <v>2286</v>
      </c>
      <c r="I1914" s="379">
        <f t="shared" ca="1" si="162"/>
        <v>-52</v>
      </c>
      <c r="J1914" s="379">
        <f t="shared" ca="1" si="163"/>
        <v>-38</v>
      </c>
      <c r="K1914" s="391" t="str">
        <f t="shared" ca="1" si="164"/>
        <v>30,14</v>
      </c>
      <c r="L1914" s="379"/>
      <c r="O1914" s="379"/>
    </row>
    <row r="1915" spans="1:15">
      <c r="A1915" s="417" t="s">
        <v>2155</v>
      </c>
      <c r="B1915" s="417" t="s">
        <v>10084</v>
      </c>
      <c r="C1915" s="417" t="s">
        <v>2332</v>
      </c>
      <c r="D1915" s="417" t="s">
        <v>16210</v>
      </c>
      <c r="E1915" s="391">
        <v>7.0000000000000007E-2</v>
      </c>
      <c r="F1915" s="418">
        <v>44911</v>
      </c>
      <c r="G1915" s="417" t="s">
        <v>2286</v>
      </c>
      <c r="I1915" s="379">
        <f t="shared" ca="1" si="162"/>
        <v>340</v>
      </c>
      <c r="J1915" s="379">
        <f t="shared" ca="1" si="163"/>
        <v>239</v>
      </c>
      <c r="K1915" s="391" t="str">
        <f t="shared" ca="1" si="164"/>
        <v>25,63</v>
      </c>
      <c r="L1915" s="379"/>
      <c r="O1915" s="379"/>
    </row>
    <row r="1916" spans="1:15">
      <c r="A1916" s="417" t="s">
        <v>2155</v>
      </c>
      <c r="B1916" s="417" t="s">
        <v>10085</v>
      </c>
      <c r="C1916" s="417" t="s">
        <v>2332</v>
      </c>
      <c r="D1916" s="417" t="s">
        <v>16249</v>
      </c>
      <c r="E1916" s="391">
        <v>1.2</v>
      </c>
      <c r="F1916" s="418">
        <v>44547</v>
      </c>
      <c r="G1916" s="417" t="s">
        <v>2286</v>
      </c>
      <c r="I1916" s="379">
        <f t="shared" ca="1" si="162"/>
        <v>-24</v>
      </c>
      <c r="J1916" s="379">
        <f t="shared" ca="1" si="163"/>
        <v>-18</v>
      </c>
      <c r="K1916" s="391" t="str">
        <f t="shared" ca="1" si="164"/>
        <v>19,91</v>
      </c>
      <c r="L1916" s="379"/>
      <c r="O1916" s="379"/>
    </row>
    <row r="1917" spans="1:15">
      <c r="A1917" s="417" t="s">
        <v>2155</v>
      </c>
      <c r="B1917" s="417" t="s">
        <v>18264</v>
      </c>
      <c r="C1917" s="417" t="s">
        <v>2332</v>
      </c>
      <c r="D1917" s="417" t="s">
        <v>18265</v>
      </c>
      <c r="E1917" s="391">
        <v>0.71</v>
      </c>
      <c r="F1917" s="418">
        <v>44547</v>
      </c>
      <c r="G1917" s="417" t="s">
        <v>2286</v>
      </c>
      <c r="I1917" s="379">
        <f t="shared" ca="1" si="162"/>
        <v>-24</v>
      </c>
      <c r="J1917" s="379">
        <f t="shared" ca="1" si="163"/>
        <v>-18</v>
      </c>
      <c r="K1917" s="391" t="str">
        <f t="shared" ca="1" si="164"/>
        <v>20,59</v>
      </c>
      <c r="L1917" s="379"/>
      <c r="O1917" s="379"/>
    </row>
    <row r="1918" spans="1:15">
      <c r="A1918" s="417" t="s">
        <v>2155</v>
      </c>
      <c r="B1918" s="417" t="s">
        <v>10087</v>
      </c>
      <c r="C1918" s="417" t="s">
        <v>2332</v>
      </c>
      <c r="D1918" s="417" t="s">
        <v>3652</v>
      </c>
      <c r="E1918" s="391">
        <v>2</v>
      </c>
      <c r="F1918" s="418">
        <v>44547</v>
      </c>
      <c r="G1918" s="417" t="s">
        <v>2286</v>
      </c>
      <c r="I1918" s="379">
        <f t="shared" ca="1" si="162"/>
        <v>-24</v>
      </c>
      <c r="J1918" s="379">
        <f t="shared" ca="1" si="163"/>
        <v>-18</v>
      </c>
      <c r="K1918" s="391" t="str">
        <f t="shared" ca="1" si="164"/>
        <v>22,16</v>
      </c>
      <c r="L1918" s="379"/>
      <c r="O1918" s="379"/>
    </row>
    <row r="1919" spans="1:15">
      <c r="A1919" s="417" t="s">
        <v>2155</v>
      </c>
      <c r="B1919" s="417" t="s">
        <v>10088</v>
      </c>
      <c r="C1919" s="417" t="s">
        <v>2332</v>
      </c>
      <c r="D1919" s="417" t="s">
        <v>9926</v>
      </c>
      <c r="E1919" s="391">
        <v>2.1</v>
      </c>
      <c r="F1919" s="418">
        <v>44547</v>
      </c>
      <c r="G1919" s="417" t="s">
        <v>2286</v>
      </c>
      <c r="I1919" s="379">
        <f t="shared" ca="1" si="162"/>
        <v>-24</v>
      </c>
      <c r="J1919" s="379">
        <f t="shared" ca="1" si="163"/>
        <v>-18</v>
      </c>
      <c r="K1919" s="391" t="str">
        <f t="shared" ca="1" si="164"/>
        <v>24,59</v>
      </c>
      <c r="L1919" s="379"/>
      <c r="O1919" s="379"/>
    </row>
    <row r="1920" spans="1:15">
      <c r="A1920" s="417" t="s">
        <v>2155</v>
      </c>
      <c r="B1920" s="417" t="s">
        <v>18266</v>
      </c>
      <c r="C1920" s="417" t="s">
        <v>2332</v>
      </c>
      <c r="D1920" s="417" t="s">
        <v>18260</v>
      </c>
      <c r="E1920" s="391">
        <v>2.96</v>
      </c>
      <c r="F1920" s="418">
        <v>44547</v>
      </c>
      <c r="G1920" s="417" t="s">
        <v>2286</v>
      </c>
      <c r="I1920" s="379">
        <f t="shared" ca="1" si="162"/>
        <v>-24</v>
      </c>
      <c r="J1920" s="379">
        <f t="shared" ca="1" si="163"/>
        <v>-18</v>
      </c>
      <c r="K1920" s="391" t="str">
        <f t="shared" ca="1" si="164"/>
        <v>26,09</v>
      </c>
      <c r="L1920" s="379"/>
      <c r="O1920" s="379"/>
    </row>
    <row r="1921" spans="1:15">
      <c r="A1921" s="417" t="s">
        <v>2155</v>
      </c>
      <c r="B1921" s="417" t="s">
        <v>18267</v>
      </c>
      <c r="C1921" s="417" t="s">
        <v>2332</v>
      </c>
      <c r="D1921" s="417" t="s">
        <v>18262</v>
      </c>
      <c r="E1921" s="391">
        <v>0.27</v>
      </c>
      <c r="F1921" s="418">
        <v>44547</v>
      </c>
      <c r="G1921" s="417" t="s">
        <v>2286</v>
      </c>
      <c r="I1921" s="379">
        <f t="shared" ca="1" si="162"/>
        <v>-24</v>
      </c>
      <c r="J1921" s="379">
        <f t="shared" ca="1" si="163"/>
        <v>-18</v>
      </c>
      <c r="K1921" s="391" t="str">
        <f t="shared" ca="1" si="164"/>
        <v>30,84</v>
      </c>
      <c r="L1921" s="379"/>
      <c r="O1921" s="379"/>
    </row>
    <row r="1922" spans="1:15">
      <c r="A1922" s="417" t="s">
        <v>2155</v>
      </c>
      <c r="B1922" s="417" t="s">
        <v>6635</v>
      </c>
      <c r="C1922" s="417" t="s">
        <v>2332</v>
      </c>
      <c r="D1922" s="417" t="s">
        <v>9933</v>
      </c>
      <c r="E1922" s="391">
        <v>6.51</v>
      </c>
      <c r="F1922" s="418">
        <v>44547</v>
      </c>
      <c r="G1922" s="417" t="s">
        <v>2286</v>
      </c>
      <c r="I1922" s="379">
        <f t="shared" ca="1" si="162"/>
        <v>-24</v>
      </c>
      <c r="J1922" s="379">
        <f t="shared" ca="1" si="163"/>
        <v>-18</v>
      </c>
      <c r="K1922" s="391" t="str">
        <f t="shared" ca="1" si="164"/>
        <v>30,59</v>
      </c>
      <c r="L1922" s="379"/>
      <c r="O1922" s="379"/>
    </row>
    <row r="1923" spans="1:15">
      <c r="A1923" s="417" t="s">
        <v>58</v>
      </c>
      <c r="B1923" s="417" t="s">
        <v>10089</v>
      </c>
      <c r="C1923" s="417" t="s">
        <v>2281</v>
      </c>
      <c r="D1923" s="417" t="s">
        <v>2860</v>
      </c>
      <c r="E1923" s="391">
        <v>6.35</v>
      </c>
      <c r="F1923" s="418">
        <v>44214</v>
      </c>
      <c r="G1923" s="417" t="s">
        <v>2283</v>
      </c>
      <c r="I1923" s="379">
        <f t="shared" ca="1" si="162"/>
        <v>-357</v>
      </c>
      <c r="J1923" s="379">
        <f t="shared" ca="1" si="163"/>
        <v>-247</v>
      </c>
      <c r="K1923" s="391" t="str">
        <f t="shared" ca="1" si="164"/>
        <v>22,62</v>
      </c>
      <c r="L1923" s="379"/>
      <c r="O1923" s="379"/>
    </row>
    <row r="1924" spans="1:15">
      <c r="A1924" s="417" t="s">
        <v>2155</v>
      </c>
      <c r="B1924" s="417" t="s">
        <v>10090</v>
      </c>
      <c r="C1924" s="417" t="s">
        <v>2281</v>
      </c>
      <c r="D1924" s="417" t="s">
        <v>2861</v>
      </c>
      <c r="E1924" s="391">
        <v>5.33</v>
      </c>
      <c r="F1924" s="418">
        <v>44214</v>
      </c>
      <c r="G1924" s="417" t="s">
        <v>2283</v>
      </c>
      <c r="I1924" s="379">
        <f t="shared" ca="1" si="162"/>
        <v>-357</v>
      </c>
      <c r="J1924" s="379">
        <f t="shared" ca="1" si="163"/>
        <v>-247</v>
      </c>
      <c r="K1924" s="391" t="str">
        <f t="shared" ca="1" si="164"/>
        <v>23,12</v>
      </c>
      <c r="L1924" s="379"/>
      <c r="O1924" s="379"/>
    </row>
    <row r="1925" spans="1:15">
      <c r="A1925" s="417" t="s">
        <v>2155</v>
      </c>
      <c r="B1925" s="417" t="s">
        <v>10091</v>
      </c>
      <c r="C1925" s="417" t="s">
        <v>2281</v>
      </c>
      <c r="D1925" s="417" t="s">
        <v>2846</v>
      </c>
      <c r="E1925" s="391">
        <v>5.35</v>
      </c>
      <c r="F1925" s="418">
        <v>44214</v>
      </c>
      <c r="G1925" s="417" t="s">
        <v>2283</v>
      </c>
      <c r="I1925" s="379">
        <f t="shared" ca="1" si="162"/>
        <v>-357</v>
      </c>
      <c r="J1925" s="379">
        <f t="shared" ca="1" si="163"/>
        <v>-247</v>
      </c>
      <c r="K1925" s="391" t="str">
        <f t="shared" ca="1" si="164"/>
        <v>23,62</v>
      </c>
      <c r="L1925" s="379"/>
      <c r="O1925" s="379"/>
    </row>
    <row r="1926" spans="1:15">
      <c r="A1926" s="417" t="s">
        <v>2155</v>
      </c>
      <c r="B1926" s="417" t="s">
        <v>7686</v>
      </c>
      <c r="C1926" s="417" t="s">
        <v>2281</v>
      </c>
      <c r="D1926" s="417" t="s">
        <v>2847</v>
      </c>
      <c r="E1926" s="391">
        <v>2.4300000000000002</v>
      </c>
      <c r="F1926" s="418">
        <v>44214</v>
      </c>
      <c r="G1926" s="417" t="s">
        <v>2283</v>
      </c>
      <c r="I1926" s="379">
        <f t="shared" ca="1" si="162"/>
        <v>-357</v>
      </c>
      <c r="J1926" s="379">
        <f t="shared" ca="1" si="163"/>
        <v>-247</v>
      </c>
      <c r="K1926" s="391" t="str">
        <f t="shared" ca="1" si="164"/>
        <v>25,62</v>
      </c>
      <c r="L1926" s="379"/>
      <c r="O1926" s="379"/>
    </row>
    <row r="1927" spans="1:15">
      <c r="A1927" s="417" t="s">
        <v>2155</v>
      </c>
      <c r="B1927" s="417" t="s">
        <v>7687</v>
      </c>
      <c r="C1927" s="417" t="s">
        <v>2281</v>
      </c>
      <c r="D1927" s="417" t="s">
        <v>2863</v>
      </c>
      <c r="E1927" s="391">
        <v>2.85</v>
      </c>
      <c r="F1927" s="418">
        <v>44214</v>
      </c>
      <c r="G1927" s="417" t="s">
        <v>2283</v>
      </c>
      <c r="I1927" s="379">
        <f t="shared" ca="1" si="162"/>
        <v>-357</v>
      </c>
      <c r="J1927" s="379">
        <f t="shared" ca="1" si="163"/>
        <v>-247</v>
      </c>
      <c r="K1927" s="391" t="str">
        <f t="shared" ca="1" si="164"/>
        <v>26,12</v>
      </c>
      <c r="L1927" s="379"/>
      <c r="O1927" s="379"/>
    </row>
    <row r="1928" spans="1:15">
      <c r="A1928" s="417" t="s">
        <v>2155</v>
      </c>
      <c r="B1928" s="417" t="s">
        <v>7688</v>
      </c>
      <c r="C1928" s="417" t="s">
        <v>2281</v>
      </c>
      <c r="D1928" s="417" t="s">
        <v>2848</v>
      </c>
      <c r="E1928" s="391">
        <v>2.9</v>
      </c>
      <c r="F1928" s="418">
        <v>44214</v>
      </c>
      <c r="G1928" s="417" t="s">
        <v>2283</v>
      </c>
      <c r="I1928" s="379">
        <f t="shared" ca="1" si="162"/>
        <v>-357</v>
      </c>
      <c r="J1928" s="379">
        <f t="shared" ca="1" si="163"/>
        <v>-247</v>
      </c>
      <c r="K1928" s="391" t="str">
        <f t="shared" ca="1" si="164"/>
        <v>26,62</v>
      </c>
      <c r="L1928" s="379"/>
      <c r="O1928" s="379"/>
    </row>
    <row r="1929" spans="1:15">
      <c r="A1929" s="417" t="s">
        <v>2155</v>
      </c>
      <c r="B1929" s="417" t="s">
        <v>7689</v>
      </c>
      <c r="C1929" s="417" t="s">
        <v>2281</v>
      </c>
      <c r="D1929" s="417" t="s">
        <v>6637</v>
      </c>
      <c r="E1929" s="391">
        <v>1.7</v>
      </c>
      <c r="F1929" s="418">
        <v>44214</v>
      </c>
      <c r="G1929" s="417" t="s">
        <v>2283</v>
      </c>
      <c r="I1929" s="379">
        <f t="shared" ca="1" si="162"/>
        <v>-357</v>
      </c>
      <c r="J1929" s="379">
        <f t="shared" ca="1" si="163"/>
        <v>-247</v>
      </c>
      <c r="K1929" s="391" t="str">
        <f t="shared" ca="1" si="164"/>
        <v>27,12</v>
      </c>
      <c r="L1929" s="379"/>
      <c r="O1929" s="379"/>
    </row>
    <row r="1930" spans="1:15">
      <c r="A1930" s="417" t="s">
        <v>2155</v>
      </c>
      <c r="B1930" s="417" t="s">
        <v>2827</v>
      </c>
      <c r="C1930" s="417" t="s">
        <v>2281</v>
      </c>
      <c r="D1930" s="417" t="s">
        <v>2828</v>
      </c>
      <c r="E1930" s="391">
        <v>1.45</v>
      </c>
      <c r="F1930" s="418">
        <v>44214</v>
      </c>
      <c r="G1930" s="417" t="s">
        <v>2283</v>
      </c>
      <c r="I1930" s="379">
        <f t="shared" ref="I1930:I1993" ca="1" si="165">IF(F1930&lt;&gt;"",F1930-$I$199,"")</f>
        <v>-357</v>
      </c>
      <c r="J1930" s="379">
        <f t="shared" ref="J1930:J1993" ca="1" si="166">IF(I1930&lt;&gt;"",NETWORKDAYS($I$199,F1930-1,$N$201:$N$224),"")</f>
        <v>-247</v>
      </c>
      <c r="K1930" s="391" t="str">
        <f t="shared" ref="K1930:K1993" ca="1" si="167">IF(I1930&lt;&gt;"",RIGHT(D1930,LEN(D1930)-FIND(" ",D1930)),"")</f>
        <v>27,62</v>
      </c>
      <c r="L1930" s="379"/>
      <c r="O1930" s="379"/>
    </row>
    <row r="1931" spans="1:15">
      <c r="A1931" s="417" t="s">
        <v>2155</v>
      </c>
      <c r="B1931" s="417" t="s">
        <v>7690</v>
      </c>
      <c r="C1931" s="417" t="s">
        <v>2281</v>
      </c>
      <c r="D1931" s="417" t="s">
        <v>2849</v>
      </c>
      <c r="E1931" s="391">
        <v>1.7</v>
      </c>
      <c r="F1931" s="418">
        <v>44214</v>
      </c>
      <c r="G1931" s="417" t="s">
        <v>2283</v>
      </c>
      <c r="I1931" s="379">
        <f t="shared" ca="1" si="165"/>
        <v>-357</v>
      </c>
      <c r="J1931" s="379">
        <f t="shared" ca="1" si="166"/>
        <v>-247</v>
      </c>
      <c r="K1931" s="391" t="str">
        <f t="shared" ca="1" si="167"/>
        <v>28,12</v>
      </c>
      <c r="L1931" s="379"/>
      <c r="O1931" s="379"/>
    </row>
    <row r="1932" spans="1:15">
      <c r="A1932" s="417" t="s">
        <v>2155</v>
      </c>
      <c r="B1932" s="417" t="s">
        <v>2829</v>
      </c>
      <c r="C1932" s="417" t="s">
        <v>2281</v>
      </c>
      <c r="D1932" s="417" t="s">
        <v>2830</v>
      </c>
      <c r="E1932" s="391">
        <v>0.75</v>
      </c>
      <c r="F1932" s="418">
        <v>44214</v>
      </c>
      <c r="G1932" s="417" t="s">
        <v>2283</v>
      </c>
      <c r="I1932" s="379">
        <f t="shared" ca="1" si="165"/>
        <v>-357</v>
      </c>
      <c r="J1932" s="379">
        <f t="shared" ca="1" si="166"/>
        <v>-247</v>
      </c>
      <c r="K1932" s="391" t="str">
        <f t="shared" ca="1" si="167"/>
        <v>28,62</v>
      </c>
      <c r="L1932" s="379"/>
      <c r="O1932" s="379"/>
    </row>
    <row r="1933" spans="1:15">
      <c r="A1933" s="417" t="s">
        <v>2155</v>
      </c>
      <c r="B1933" s="417" t="s">
        <v>7691</v>
      </c>
      <c r="C1933" s="417" t="s">
        <v>2281</v>
      </c>
      <c r="D1933" s="417" t="s">
        <v>6638</v>
      </c>
      <c r="E1933" s="391">
        <v>0.46</v>
      </c>
      <c r="F1933" s="418">
        <v>44214</v>
      </c>
      <c r="G1933" s="417" t="s">
        <v>2283</v>
      </c>
      <c r="I1933" s="379">
        <f t="shared" ca="1" si="165"/>
        <v>-357</v>
      </c>
      <c r="J1933" s="379">
        <f t="shared" ca="1" si="166"/>
        <v>-247</v>
      </c>
      <c r="K1933" s="391" t="str">
        <f t="shared" ca="1" si="167"/>
        <v>29,12</v>
      </c>
      <c r="L1933" s="379"/>
      <c r="O1933" s="379"/>
    </row>
    <row r="1934" spans="1:15">
      <c r="A1934" s="417" t="s">
        <v>2155</v>
      </c>
      <c r="B1934" s="417" t="s">
        <v>7692</v>
      </c>
      <c r="C1934" s="417" t="s">
        <v>2281</v>
      </c>
      <c r="D1934" s="417" t="s">
        <v>6639</v>
      </c>
      <c r="E1934" s="391">
        <v>0.21</v>
      </c>
      <c r="F1934" s="418">
        <v>44214</v>
      </c>
      <c r="G1934" s="417" t="s">
        <v>2283</v>
      </c>
      <c r="I1934" s="379">
        <f t="shared" ca="1" si="165"/>
        <v>-357</v>
      </c>
      <c r="J1934" s="379">
        <f t="shared" ca="1" si="166"/>
        <v>-247</v>
      </c>
      <c r="K1934" s="391" t="str">
        <f t="shared" ca="1" si="167"/>
        <v>29,62</v>
      </c>
      <c r="L1934" s="379"/>
      <c r="O1934" s="379"/>
    </row>
    <row r="1935" spans="1:15">
      <c r="A1935" s="417" t="s">
        <v>2155</v>
      </c>
      <c r="B1935" s="417" t="s">
        <v>10092</v>
      </c>
      <c r="C1935" s="417" t="s">
        <v>2281</v>
      </c>
      <c r="D1935" s="417" t="s">
        <v>7694</v>
      </c>
      <c r="E1935" s="391">
        <v>0.12</v>
      </c>
      <c r="F1935" s="418">
        <v>44214</v>
      </c>
      <c r="G1935" s="417" t="s">
        <v>2283</v>
      </c>
      <c r="I1935" s="379">
        <f t="shared" ca="1" si="165"/>
        <v>-357</v>
      </c>
      <c r="J1935" s="379">
        <f t="shared" ca="1" si="166"/>
        <v>-247</v>
      </c>
      <c r="K1935" s="391" t="str">
        <f t="shared" ca="1" si="167"/>
        <v>30,12</v>
      </c>
      <c r="L1935" s="379"/>
      <c r="O1935" s="379"/>
    </row>
    <row r="1936" spans="1:15">
      <c r="A1936" s="417" t="s">
        <v>2155</v>
      </c>
      <c r="B1936" s="417" t="s">
        <v>7693</v>
      </c>
      <c r="C1936" s="417" t="s">
        <v>2281</v>
      </c>
      <c r="D1936" s="417" t="s">
        <v>2850</v>
      </c>
      <c r="E1936" s="391">
        <v>0.06</v>
      </c>
      <c r="F1936" s="418">
        <v>44214</v>
      </c>
      <c r="G1936" s="417" t="s">
        <v>2283</v>
      </c>
      <c r="I1936" s="379">
        <f t="shared" ca="1" si="165"/>
        <v>-357</v>
      </c>
      <c r="J1936" s="379">
        <f t="shared" ca="1" si="166"/>
        <v>-247</v>
      </c>
      <c r="K1936" s="391" t="str">
        <f t="shared" ca="1" si="167"/>
        <v>30,62</v>
      </c>
      <c r="L1936" s="379"/>
      <c r="O1936" s="379"/>
    </row>
    <row r="1937" spans="1:15">
      <c r="A1937" s="417" t="s">
        <v>2155</v>
      </c>
      <c r="B1937" s="417" t="s">
        <v>10093</v>
      </c>
      <c r="C1937" s="417" t="s">
        <v>2281</v>
      </c>
      <c r="D1937" s="417" t="s">
        <v>7695</v>
      </c>
      <c r="E1937" s="391">
        <v>0.04</v>
      </c>
      <c r="F1937" s="418">
        <v>44214</v>
      </c>
      <c r="G1937" s="417" t="s">
        <v>2283</v>
      </c>
      <c r="I1937" s="379">
        <f t="shared" ca="1" si="165"/>
        <v>-357</v>
      </c>
      <c r="J1937" s="379">
        <f t="shared" ca="1" si="166"/>
        <v>-247</v>
      </c>
      <c r="K1937" s="391" t="str">
        <f t="shared" ca="1" si="167"/>
        <v>31,12</v>
      </c>
      <c r="L1937" s="379"/>
      <c r="O1937" s="379"/>
    </row>
    <row r="1938" spans="1:15">
      <c r="A1938" s="417" t="s">
        <v>2155</v>
      </c>
      <c r="B1938" s="417" t="s">
        <v>10094</v>
      </c>
      <c r="C1938" s="417" t="s">
        <v>2281</v>
      </c>
      <c r="D1938" s="417" t="s">
        <v>10095</v>
      </c>
      <c r="E1938" s="391">
        <v>0.01</v>
      </c>
      <c r="F1938" s="418">
        <v>44214</v>
      </c>
      <c r="G1938" s="417" t="s">
        <v>2283</v>
      </c>
      <c r="I1938" s="379">
        <f t="shared" ca="1" si="165"/>
        <v>-357</v>
      </c>
      <c r="J1938" s="379">
        <f t="shared" ca="1" si="166"/>
        <v>-247</v>
      </c>
      <c r="K1938" s="391" t="str">
        <f t="shared" ca="1" si="167"/>
        <v>31,62</v>
      </c>
      <c r="L1938" s="379"/>
      <c r="O1938" s="379"/>
    </row>
    <row r="1939" spans="1:15">
      <c r="A1939" s="417" t="s">
        <v>2155</v>
      </c>
      <c r="B1939" s="417" t="s">
        <v>10096</v>
      </c>
      <c r="C1939" s="417" t="s">
        <v>2281</v>
      </c>
      <c r="D1939" s="417" t="s">
        <v>10097</v>
      </c>
      <c r="E1939" s="391">
        <v>0.04</v>
      </c>
      <c r="F1939" s="418">
        <v>44214</v>
      </c>
      <c r="G1939" s="417" t="s">
        <v>2283</v>
      </c>
      <c r="I1939" s="379">
        <f t="shared" ca="1" si="165"/>
        <v>-357</v>
      </c>
      <c r="J1939" s="379">
        <f t="shared" ca="1" si="166"/>
        <v>-247</v>
      </c>
      <c r="K1939" s="391" t="str">
        <f t="shared" ca="1" si="167"/>
        <v>32,12</v>
      </c>
      <c r="L1939" s="379"/>
      <c r="O1939" s="379"/>
    </row>
    <row r="1940" spans="1:15">
      <c r="A1940" s="417" t="s">
        <v>2155</v>
      </c>
      <c r="B1940" s="417" t="s">
        <v>10098</v>
      </c>
      <c r="C1940" s="417" t="s">
        <v>2281</v>
      </c>
      <c r="D1940" s="417" t="s">
        <v>5044</v>
      </c>
      <c r="E1940" s="391">
        <v>0.01</v>
      </c>
      <c r="F1940" s="418">
        <v>44214</v>
      </c>
      <c r="G1940" s="417" t="s">
        <v>2283</v>
      </c>
      <c r="I1940" s="379">
        <f t="shared" ca="1" si="165"/>
        <v>-357</v>
      </c>
      <c r="J1940" s="379">
        <f t="shared" ca="1" si="166"/>
        <v>-247</v>
      </c>
      <c r="K1940" s="391" t="str">
        <f t="shared" ca="1" si="167"/>
        <v>32,62</v>
      </c>
      <c r="L1940" s="379"/>
      <c r="O1940" s="379"/>
    </row>
    <row r="1941" spans="1:15">
      <c r="A1941" s="417" t="s">
        <v>2155</v>
      </c>
      <c r="B1941" s="417" t="s">
        <v>10099</v>
      </c>
      <c r="C1941" s="417" t="s">
        <v>2281</v>
      </c>
      <c r="D1941" s="417" t="s">
        <v>10100</v>
      </c>
      <c r="E1941" s="391">
        <v>0.01</v>
      </c>
      <c r="F1941" s="418">
        <v>44214</v>
      </c>
      <c r="G1941" s="417" t="s">
        <v>2283</v>
      </c>
      <c r="I1941" s="379">
        <f t="shared" ca="1" si="165"/>
        <v>-357</v>
      </c>
      <c r="J1941" s="379">
        <f t="shared" ca="1" si="166"/>
        <v>-247</v>
      </c>
      <c r="K1941" s="391" t="str">
        <f t="shared" ca="1" si="167"/>
        <v>33,12</v>
      </c>
      <c r="L1941" s="379"/>
      <c r="O1941" s="379"/>
    </row>
    <row r="1942" spans="1:15">
      <c r="A1942" s="417" t="s">
        <v>2155</v>
      </c>
      <c r="B1942" s="417" t="s">
        <v>10101</v>
      </c>
      <c r="C1942" s="417" t="s">
        <v>2281</v>
      </c>
      <c r="D1942" s="417" t="s">
        <v>2851</v>
      </c>
      <c r="E1942" s="391">
        <v>0.01</v>
      </c>
      <c r="F1942" s="418">
        <v>44214</v>
      </c>
      <c r="G1942" s="417" t="s">
        <v>2283</v>
      </c>
      <c r="I1942" s="379">
        <f t="shared" ca="1" si="165"/>
        <v>-357</v>
      </c>
      <c r="J1942" s="379">
        <f t="shared" ca="1" si="166"/>
        <v>-247</v>
      </c>
      <c r="K1942" s="391" t="str">
        <f t="shared" ca="1" si="167"/>
        <v>33,62</v>
      </c>
      <c r="L1942" s="379"/>
      <c r="O1942" s="379"/>
    </row>
    <row r="1943" spans="1:15">
      <c r="A1943" s="417" t="s">
        <v>2155</v>
      </c>
      <c r="B1943" s="417" t="s">
        <v>10102</v>
      </c>
      <c r="C1943" s="417" t="s">
        <v>2281</v>
      </c>
      <c r="D1943" s="417" t="s">
        <v>10103</v>
      </c>
      <c r="E1943" s="391">
        <v>0.01</v>
      </c>
      <c r="F1943" s="418">
        <v>44214</v>
      </c>
      <c r="G1943" s="417" t="s">
        <v>2283</v>
      </c>
      <c r="I1943" s="379">
        <f t="shared" ca="1" si="165"/>
        <v>-357</v>
      </c>
      <c r="J1943" s="379">
        <f t="shared" ca="1" si="166"/>
        <v>-247</v>
      </c>
      <c r="K1943" s="391" t="str">
        <f t="shared" ca="1" si="167"/>
        <v>34,12</v>
      </c>
      <c r="L1943" s="379"/>
      <c r="O1943" s="379"/>
    </row>
    <row r="1944" spans="1:15">
      <c r="A1944" s="417" t="s">
        <v>2155</v>
      </c>
      <c r="B1944" s="417" t="s">
        <v>16828</v>
      </c>
      <c r="C1944" s="417" t="s">
        <v>2281</v>
      </c>
      <c r="D1944" s="417" t="s">
        <v>2836</v>
      </c>
      <c r="E1944" s="391">
        <v>5.22</v>
      </c>
      <c r="F1944" s="418">
        <v>44249</v>
      </c>
      <c r="G1944" s="417" t="s">
        <v>2283</v>
      </c>
      <c r="I1944" s="379">
        <f t="shared" ca="1" si="165"/>
        <v>-322</v>
      </c>
      <c r="J1944" s="379">
        <f t="shared" ca="1" si="166"/>
        <v>-224</v>
      </c>
      <c r="K1944" s="391" t="str">
        <f t="shared" ca="1" si="167"/>
        <v>23,50</v>
      </c>
      <c r="L1944" s="379"/>
      <c r="O1944" s="379"/>
    </row>
    <row r="1945" spans="1:15">
      <c r="A1945" s="417" t="s">
        <v>2155</v>
      </c>
      <c r="B1945" s="417" t="s">
        <v>16829</v>
      </c>
      <c r="C1945" s="417" t="s">
        <v>2281</v>
      </c>
      <c r="D1945" s="417" t="s">
        <v>2837</v>
      </c>
      <c r="E1945" s="391">
        <v>4.66</v>
      </c>
      <c r="F1945" s="418">
        <v>44249</v>
      </c>
      <c r="G1945" s="417" t="s">
        <v>2283</v>
      </c>
      <c r="I1945" s="379">
        <f t="shared" ca="1" si="165"/>
        <v>-322</v>
      </c>
      <c r="J1945" s="379">
        <f t="shared" ca="1" si="166"/>
        <v>-224</v>
      </c>
      <c r="K1945" s="391" t="str">
        <f t="shared" ca="1" si="167"/>
        <v>24,00</v>
      </c>
      <c r="L1945" s="379"/>
      <c r="O1945" s="379"/>
    </row>
    <row r="1946" spans="1:15">
      <c r="A1946" s="417" t="s">
        <v>2155</v>
      </c>
      <c r="B1946" s="417" t="s">
        <v>10104</v>
      </c>
      <c r="C1946" s="417" t="s">
        <v>2281</v>
      </c>
      <c r="D1946" s="417" t="s">
        <v>2839</v>
      </c>
      <c r="E1946" s="391">
        <v>3.38</v>
      </c>
      <c r="F1946" s="418">
        <v>44249</v>
      </c>
      <c r="G1946" s="417" t="s">
        <v>2283</v>
      </c>
      <c r="I1946" s="379">
        <f t="shared" ca="1" si="165"/>
        <v>-322</v>
      </c>
      <c r="J1946" s="379">
        <f t="shared" ca="1" si="166"/>
        <v>-224</v>
      </c>
      <c r="K1946" s="391" t="str">
        <f t="shared" ca="1" si="167"/>
        <v>25,50</v>
      </c>
      <c r="L1946" s="379"/>
      <c r="O1946" s="379"/>
    </row>
    <row r="1947" spans="1:15">
      <c r="A1947" s="417" t="s">
        <v>2155</v>
      </c>
      <c r="B1947" s="417" t="s">
        <v>10105</v>
      </c>
      <c r="C1947" s="417" t="s">
        <v>2281</v>
      </c>
      <c r="D1947" s="417" t="s">
        <v>2844</v>
      </c>
      <c r="E1947" s="391">
        <v>2.4</v>
      </c>
      <c r="F1947" s="418">
        <v>44249</v>
      </c>
      <c r="G1947" s="417" t="s">
        <v>2283</v>
      </c>
      <c r="I1947" s="379">
        <f t="shared" ca="1" si="165"/>
        <v>-322</v>
      </c>
      <c r="J1947" s="379">
        <f t="shared" ca="1" si="166"/>
        <v>-224</v>
      </c>
      <c r="K1947" s="391" t="str">
        <f t="shared" ca="1" si="167"/>
        <v>28,00</v>
      </c>
      <c r="L1947" s="379"/>
      <c r="O1947" s="379"/>
    </row>
    <row r="1948" spans="1:15">
      <c r="A1948" s="417" t="s">
        <v>2155</v>
      </c>
      <c r="B1948" s="417" t="s">
        <v>10106</v>
      </c>
      <c r="C1948" s="417" t="s">
        <v>2281</v>
      </c>
      <c r="D1948" s="417" t="s">
        <v>4061</v>
      </c>
      <c r="E1948" s="391">
        <v>2.25</v>
      </c>
      <c r="F1948" s="418">
        <v>44249</v>
      </c>
      <c r="G1948" s="417" t="s">
        <v>2286</v>
      </c>
      <c r="I1948" s="379">
        <f t="shared" ca="1" si="165"/>
        <v>-322</v>
      </c>
      <c r="J1948" s="379">
        <f t="shared" ca="1" si="166"/>
        <v>-224</v>
      </c>
      <c r="K1948" s="391" t="str">
        <f t="shared" ca="1" si="167"/>
        <v>28,25</v>
      </c>
      <c r="L1948" s="379"/>
      <c r="O1948" s="379"/>
    </row>
    <row r="1949" spans="1:15">
      <c r="A1949" s="417" t="s">
        <v>2155</v>
      </c>
      <c r="B1949" s="417" t="s">
        <v>10107</v>
      </c>
      <c r="C1949" s="417" t="s">
        <v>2281</v>
      </c>
      <c r="D1949" s="417" t="s">
        <v>2845</v>
      </c>
      <c r="E1949" s="391">
        <v>1.27</v>
      </c>
      <c r="F1949" s="418">
        <v>44249</v>
      </c>
      <c r="G1949" s="417" t="s">
        <v>2283</v>
      </c>
      <c r="I1949" s="379">
        <f t="shared" ca="1" si="165"/>
        <v>-322</v>
      </c>
      <c r="J1949" s="379">
        <f t="shared" ca="1" si="166"/>
        <v>-224</v>
      </c>
      <c r="K1949" s="391" t="str">
        <f t="shared" ca="1" si="167"/>
        <v>28,50</v>
      </c>
      <c r="L1949" s="379"/>
      <c r="O1949" s="379"/>
    </row>
    <row r="1950" spans="1:15">
      <c r="A1950" s="417" t="s">
        <v>2155</v>
      </c>
      <c r="B1950" s="417" t="s">
        <v>16830</v>
      </c>
      <c r="C1950" s="417" t="s">
        <v>2281</v>
      </c>
      <c r="D1950" s="417" t="s">
        <v>5048</v>
      </c>
      <c r="E1950" s="391">
        <v>1.7</v>
      </c>
      <c r="F1950" s="418">
        <v>44249</v>
      </c>
      <c r="G1950" s="417" t="s">
        <v>2286</v>
      </c>
      <c r="I1950" s="379">
        <f t="shared" ca="1" si="165"/>
        <v>-322</v>
      </c>
      <c r="J1950" s="379">
        <f t="shared" ca="1" si="166"/>
        <v>-224</v>
      </c>
      <c r="K1950" s="391" t="str">
        <f t="shared" ca="1" si="167"/>
        <v>28,75</v>
      </c>
      <c r="L1950" s="379"/>
      <c r="O1950" s="379"/>
    </row>
    <row r="1951" spans="1:15">
      <c r="A1951" s="417" t="s">
        <v>2155</v>
      </c>
      <c r="B1951" s="417" t="s">
        <v>10108</v>
      </c>
      <c r="C1951" s="417" t="s">
        <v>2281</v>
      </c>
      <c r="D1951" s="417" t="s">
        <v>2588</v>
      </c>
      <c r="E1951" s="391">
        <v>1.2</v>
      </c>
      <c r="F1951" s="418">
        <v>44249</v>
      </c>
      <c r="G1951" s="417" t="s">
        <v>2283</v>
      </c>
      <c r="I1951" s="379">
        <f t="shared" ca="1" si="165"/>
        <v>-322</v>
      </c>
      <c r="J1951" s="379">
        <f t="shared" ca="1" si="166"/>
        <v>-224</v>
      </c>
      <c r="K1951" s="391" t="str">
        <f t="shared" ca="1" si="167"/>
        <v>29,00</v>
      </c>
      <c r="L1951" s="379"/>
      <c r="O1951" s="379"/>
    </row>
    <row r="1952" spans="1:15">
      <c r="A1952" s="417" t="s">
        <v>2155</v>
      </c>
      <c r="B1952" s="417" t="s">
        <v>17756</v>
      </c>
      <c r="C1952" s="417" t="s">
        <v>2281</v>
      </c>
      <c r="D1952" s="417" t="s">
        <v>3045</v>
      </c>
      <c r="E1952" s="391">
        <v>1.57</v>
      </c>
      <c r="F1952" s="418">
        <v>44249</v>
      </c>
      <c r="G1952" s="417" t="s">
        <v>2286</v>
      </c>
      <c r="I1952" s="379">
        <f t="shared" ca="1" si="165"/>
        <v>-322</v>
      </c>
      <c r="J1952" s="379">
        <f t="shared" ca="1" si="166"/>
        <v>-224</v>
      </c>
      <c r="K1952" s="391" t="str">
        <f t="shared" ca="1" si="167"/>
        <v>29,25</v>
      </c>
      <c r="L1952" s="379"/>
      <c r="O1952" s="379"/>
    </row>
    <row r="1953" spans="1:15">
      <c r="A1953" s="417" t="s">
        <v>2155</v>
      </c>
      <c r="B1953" s="417" t="s">
        <v>10109</v>
      </c>
      <c r="C1953" s="417" t="s">
        <v>2281</v>
      </c>
      <c r="D1953" s="417" t="s">
        <v>3017</v>
      </c>
      <c r="E1953" s="391">
        <v>1.3</v>
      </c>
      <c r="F1953" s="418">
        <v>44249</v>
      </c>
      <c r="G1953" s="417" t="s">
        <v>2283</v>
      </c>
      <c r="I1953" s="379">
        <f t="shared" ca="1" si="165"/>
        <v>-322</v>
      </c>
      <c r="J1953" s="379">
        <f t="shared" ca="1" si="166"/>
        <v>-224</v>
      </c>
      <c r="K1953" s="391" t="str">
        <f t="shared" ca="1" si="167"/>
        <v>29,50</v>
      </c>
      <c r="L1953" s="379"/>
      <c r="O1953" s="379"/>
    </row>
    <row r="1954" spans="1:15">
      <c r="A1954" s="417" t="s">
        <v>2155</v>
      </c>
      <c r="B1954" s="417" t="s">
        <v>16831</v>
      </c>
      <c r="C1954" s="417" t="s">
        <v>2281</v>
      </c>
      <c r="D1954" s="417" t="s">
        <v>4024</v>
      </c>
      <c r="E1954" s="391">
        <v>1.05</v>
      </c>
      <c r="F1954" s="418">
        <v>44249</v>
      </c>
      <c r="G1954" s="417" t="s">
        <v>2286</v>
      </c>
      <c r="I1954" s="379">
        <f t="shared" ca="1" si="165"/>
        <v>-322</v>
      </c>
      <c r="J1954" s="379">
        <f t="shared" ca="1" si="166"/>
        <v>-224</v>
      </c>
      <c r="K1954" s="391" t="str">
        <f t="shared" ca="1" si="167"/>
        <v>29,75</v>
      </c>
      <c r="L1954" s="379"/>
      <c r="O1954" s="379"/>
    </row>
    <row r="1955" spans="1:15">
      <c r="A1955" s="417" t="s">
        <v>2155</v>
      </c>
      <c r="B1955" s="417" t="s">
        <v>10110</v>
      </c>
      <c r="C1955" s="417" t="s">
        <v>2281</v>
      </c>
      <c r="D1955" s="417" t="s">
        <v>3033</v>
      </c>
      <c r="E1955" s="391">
        <v>0.81</v>
      </c>
      <c r="F1955" s="418">
        <v>44249</v>
      </c>
      <c r="G1955" s="417" t="s">
        <v>2283</v>
      </c>
      <c r="I1955" s="379">
        <f t="shared" ca="1" si="165"/>
        <v>-322</v>
      </c>
      <c r="J1955" s="379">
        <f t="shared" ca="1" si="166"/>
        <v>-224</v>
      </c>
      <c r="K1955" s="391" t="str">
        <f t="shared" ca="1" si="167"/>
        <v>30,00</v>
      </c>
      <c r="L1955" s="379"/>
      <c r="O1955" s="379"/>
    </row>
    <row r="1956" spans="1:15">
      <c r="A1956" s="417" t="s">
        <v>2155</v>
      </c>
      <c r="B1956" s="417" t="s">
        <v>10111</v>
      </c>
      <c r="C1956" s="417" t="s">
        <v>2281</v>
      </c>
      <c r="D1956" s="417" t="s">
        <v>3072</v>
      </c>
      <c r="E1956" s="391">
        <v>0.6</v>
      </c>
      <c r="F1956" s="418">
        <v>44249</v>
      </c>
      <c r="G1956" s="417" t="s">
        <v>2286</v>
      </c>
      <c r="I1956" s="379">
        <f t="shared" ca="1" si="165"/>
        <v>-322</v>
      </c>
      <c r="J1956" s="379">
        <f t="shared" ca="1" si="166"/>
        <v>-224</v>
      </c>
      <c r="K1956" s="391" t="str">
        <f t="shared" ca="1" si="167"/>
        <v>30,25</v>
      </c>
      <c r="L1956" s="379"/>
      <c r="O1956" s="379"/>
    </row>
    <row r="1957" spans="1:15">
      <c r="A1957" s="417" t="s">
        <v>2155</v>
      </c>
      <c r="B1957" s="417" t="s">
        <v>10112</v>
      </c>
      <c r="C1957" s="417" t="s">
        <v>2281</v>
      </c>
      <c r="D1957" s="417" t="s">
        <v>3963</v>
      </c>
      <c r="E1957" s="391">
        <v>0.61</v>
      </c>
      <c r="F1957" s="418">
        <v>44249</v>
      </c>
      <c r="G1957" s="417" t="s">
        <v>2283</v>
      </c>
      <c r="I1957" s="379">
        <f t="shared" ca="1" si="165"/>
        <v>-322</v>
      </c>
      <c r="J1957" s="379">
        <f t="shared" ca="1" si="166"/>
        <v>-224</v>
      </c>
      <c r="K1957" s="391" t="str">
        <f t="shared" ca="1" si="167"/>
        <v>30,50</v>
      </c>
      <c r="L1957" s="379"/>
      <c r="O1957" s="379"/>
    </row>
    <row r="1958" spans="1:15">
      <c r="A1958" s="417" t="s">
        <v>2155</v>
      </c>
      <c r="B1958" s="417" t="s">
        <v>10113</v>
      </c>
      <c r="C1958" s="417" t="s">
        <v>2281</v>
      </c>
      <c r="D1958" s="417" t="s">
        <v>2359</v>
      </c>
      <c r="E1958" s="391">
        <v>0.5</v>
      </c>
      <c r="F1958" s="418">
        <v>44249</v>
      </c>
      <c r="G1958" s="417" t="s">
        <v>2283</v>
      </c>
      <c r="I1958" s="379">
        <f t="shared" ca="1" si="165"/>
        <v>-322</v>
      </c>
      <c r="J1958" s="379">
        <f t="shared" ca="1" si="166"/>
        <v>-224</v>
      </c>
      <c r="K1958" s="391" t="str">
        <f t="shared" ca="1" si="167"/>
        <v>31,00</v>
      </c>
      <c r="L1958" s="379"/>
      <c r="O1958" s="379"/>
    </row>
    <row r="1959" spans="1:15">
      <c r="A1959" s="417" t="s">
        <v>2155</v>
      </c>
      <c r="B1959" s="417" t="s">
        <v>10114</v>
      </c>
      <c r="C1959" s="417" t="s">
        <v>2281</v>
      </c>
      <c r="D1959" s="417" t="s">
        <v>4207</v>
      </c>
      <c r="E1959" s="391">
        <v>0.66</v>
      </c>
      <c r="F1959" s="418">
        <v>44249</v>
      </c>
      <c r="G1959" s="417" t="s">
        <v>2286</v>
      </c>
      <c r="I1959" s="379">
        <f t="shared" ca="1" si="165"/>
        <v>-322</v>
      </c>
      <c r="J1959" s="379">
        <f t="shared" ca="1" si="166"/>
        <v>-224</v>
      </c>
      <c r="K1959" s="391" t="str">
        <f t="shared" ca="1" si="167"/>
        <v>31,25</v>
      </c>
      <c r="L1959" s="379"/>
      <c r="O1959" s="379"/>
    </row>
    <row r="1960" spans="1:15">
      <c r="A1960" s="417" t="s">
        <v>2155</v>
      </c>
      <c r="B1960" s="417" t="s">
        <v>18268</v>
      </c>
      <c r="C1960" s="417" t="s">
        <v>2281</v>
      </c>
      <c r="D1960" s="417" t="s">
        <v>3964</v>
      </c>
      <c r="E1960" s="391">
        <v>0.39</v>
      </c>
      <c r="F1960" s="418">
        <v>44249</v>
      </c>
      <c r="G1960" s="417" t="s">
        <v>2283</v>
      </c>
      <c r="I1960" s="379">
        <f t="shared" ca="1" si="165"/>
        <v>-322</v>
      </c>
      <c r="J1960" s="379">
        <f t="shared" ca="1" si="166"/>
        <v>-224</v>
      </c>
      <c r="K1960" s="391" t="str">
        <f t="shared" ca="1" si="167"/>
        <v>31,50</v>
      </c>
      <c r="L1960" s="379"/>
      <c r="O1960" s="379"/>
    </row>
    <row r="1961" spans="1:15">
      <c r="A1961" s="417" t="s">
        <v>2155</v>
      </c>
      <c r="B1961" s="417" t="s">
        <v>16832</v>
      </c>
      <c r="C1961" s="417" t="s">
        <v>2281</v>
      </c>
      <c r="D1961" s="417" t="s">
        <v>3946</v>
      </c>
      <c r="E1961" s="391">
        <v>0.33</v>
      </c>
      <c r="F1961" s="418">
        <v>44249</v>
      </c>
      <c r="G1961" s="417" t="s">
        <v>2286</v>
      </c>
      <c r="I1961" s="379">
        <f t="shared" ca="1" si="165"/>
        <v>-322</v>
      </c>
      <c r="J1961" s="379">
        <f t="shared" ca="1" si="166"/>
        <v>-224</v>
      </c>
      <c r="K1961" s="391" t="str">
        <f t="shared" ca="1" si="167"/>
        <v>31,75</v>
      </c>
      <c r="L1961" s="379"/>
      <c r="O1961" s="379"/>
    </row>
    <row r="1962" spans="1:15">
      <c r="A1962" s="417" t="s">
        <v>2155</v>
      </c>
      <c r="B1962" s="417" t="s">
        <v>10115</v>
      </c>
      <c r="C1962" s="417" t="s">
        <v>2281</v>
      </c>
      <c r="D1962" s="417" t="s">
        <v>3034</v>
      </c>
      <c r="E1962" s="391">
        <v>0.3</v>
      </c>
      <c r="F1962" s="418">
        <v>44249</v>
      </c>
      <c r="G1962" s="417" t="s">
        <v>2283</v>
      </c>
      <c r="I1962" s="379">
        <f t="shared" ca="1" si="165"/>
        <v>-322</v>
      </c>
      <c r="J1962" s="379">
        <f t="shared" ca="1" si="166"/>
        <v>-224</v>
      </c>
      <c r="K1962" s="391" t="str">
        <f t="shared" ca="1" si="167"/>
        <v>32,00</v>
      </c>
      <c r="L1962" s="379"/>
      <c r="O1962" s="379"/>
    </row>
    <row r="1963" spans="1:15">
      <c r="A1963" s="417" t="s">
        <v>2155</v>
      </c>
      <c r="B1963" s="417" t="s">
        <v>10116</v>
      </c>
      <c r="C1963" s="417" t="s">
        <v>2281</v>
      </c>
      <c r="D1963" s="417" t="s">
        <v>3580</v>
      </c>
      <c r="E1963" s="391">
        <v>0.26</v>
      </c>
      <c r="F1963" s="418">
        <v>44249</v>
      </c>
      <c r="G1963" s="417" t="s">
        <v>2283</v>
      </c>
      <c r="I1963" s="379">
        <f t="shared" ca="1" si="165"/>
        <v>-322</v>
      </c>
      <c r="J1963" s="379">
        <f t="shared" ca="1" si="166"/>
        <v>-224</v>
      </c>
      <c r="K1963" s="391" t="str">
        <f t="shared" ca="1" si="167"/>
        <v>33,00</v>
      </c>
      <c r="L1963" s="379"/>
      <c r="O1963" s="379"/>
    </row>
    <row r="1964" spans="1:15">
      <c r="A1964" s="417" t="s">
        <v>2155</v>
      </c>
      <c r="B1964" s="417" t="s">
        <v>10117</v>
      </c>
      <c r="C1964" s="417" t="s">
        <v>2281</v>
      </c>
      <c r="D1964" s="417" t="s">
        <v>3966</v>
      </c>
      <c r="E1964" s="391">
        <v>0.03</v>
      </c>
      <c r="F1964" s="418">
        <v>44249</v>
      </c>
      <c r="G1964" s="417" t="s">
        <v>2283</v>
      </c>
      <c r="I1964" s="379">
        <f t="shared" ca="1" si="165"/>
        <v>-322</v>
      </c>
      <c r="J1964" s="379">
        <f t="shared" ca="1" si="166"/>
        <v>-224</v>
      </c>
      <c r="K1964" s="391" t="str">
        <f t="shared" ca="1" si="167"/>
        <v>34,50</v>
      </c>
      <c r="L1964" s="379"/>
      <c r="O1964" s="379"/>
    </row>
    <row r="1965" spans="1:15">
      <c r="A1965" s="417" t="s">
        <v>2155</v>
      </c>
      <c r="B1965" s="417" t="s">
        <v>10118</v>
      </c>
      <c r="C1965" s="417" t="s">
        <v>2281</v>
      </c>
      <c r="D1965" s="417" t="s">
        <v>3058</v>
      </c>
      <c r="E1965" s="391">
        <v>2.79</v>
      </c>
      <c r="F1965" s="418">
        <v>44249</v>
      </c>
      <c r="G1965" s="417" t="s">
        <v>2283</v>
      </c>
      <c r="I1965" s="379">
        <f t="shared" ca="1" si="165"/>
        <v>-322</v>
      </c>
      <c r="J1965" s="379">
        <f t="shared" ca="1" si="166"/>
        <v>-224</v>
      </c>
      <c r="K1965" s="391" t="str">
        <f t="shared" ca="1" si="167"/>
        <v>36,00</v>
      </c>
      <c r="L1965" s="379"/>
      <c r="O1965" s="379"/>
    </row>
    <row r="1966" spans="1:15">
      <c r="A1966" s="417" t="s">
        <v>2155</v>
      </c>
      <c r="B1966" s="417" t="s">
        <v>16833</v>
      </c>
      <c r="C1966" s="417" t="s">
        <v>2281</v>
      </c>
      <c r="D1966" s="417" t="s">
        <v>3031</v>
      </c>
      <c r="E1966" s="391">
        <v>4</v>
      </c>
      <c r="F1966" s="418">
        <v>44270</v>
      </c>
      <c r="G1966" s="417" t="s">
        <v>2283</v>
      </c>
      <c r="I1966" s="379">
        <f t="shared" ca="1" si="165"/>
        <v>-301</v>
      </c>
      <c r="J1966" s="379">
        <f t="shared" ca="1" si="166"/>
        <v>-209</v>
      </c>
      <c r="K1966" s="391" t="str">
        <f t="shared" ca="1" si="167"/>
        <v>24,75</v>
      </c>
      <c r="L1966" s="379"/>
      <c r="O1966" s="379"/>
    </row>
    <row r="1967" spans="1:15">
      <c r="A1967" s="417" t="s">
        <v>2155</v>
      </c>
      <c r="B1967" s="417" t="s">
        <v>10119</v>
      </c>
      <c r="C1967" s="417" t="s">
        <v>2281</v>
      </c>
      <c r="D1967" s="417" t="s">
        <v>5048</v>
      </c>
      <c r="E1967" s="391">
        <v>1.1000000000000001</v>
      </c>
      <c r="F1967" s="418">
        <v>44270</v>
      </c>
      <c r="G1967" s="417" t="s">
        <v>2283</v>
      </c>
      <c r="I1967" s="379">
        <f t="shared" ca="1" si="165"/>
        <v>-301</v>
      </c>
      <c r="J1967" s="379">
        <f t="shared" ca="1" si="166"/>
        <v>-209</v>
      </c>
      <c r="K1967" s="391" t="str">
        <f t="shared" ca="1" si="167"/>
        <v>28,75</v>
      </c>
      <c r="L1967" s="379"/>
      <c r="O1967" s="379"/>
    </row>
    <row r="1968" spans="1:15">
      <c r="A1968" s="417" t="s">
        <v>2155</v>
      </c>
      <c r="B1968" s="417" t="s">
        <v>10120</v>
      </c>
      <c r="C1968" s="417" t="s">
        <v>2281</v>
      </c>
      <c r="D1968" s="417" t="s">
        <v>4024</v>
      </c>
      <c r="E1968" s="391">
        <v>0.85</v>
      </c>
      <c r="F1968" s="418">
        <v>44270</v>
      </c>
      <c r="G1968" s="417" t="s">
        <v>2283</v>
      </c>
      <c r="I1968" s="379">
        <f t="shared" ca="1" si="165"/>
        <v>-301</v>
      </c>
      <c r="J1968" s="379">
        <f t="shared" ca="1" si="166"/>
        <v>-209</v>
      </c>
      <c r="K1968" s="391" t="str">
        <f t="shared" ca="1" si="167"/>
        <v>29,75</v>
      </c>
      <c r="L1968" s="379"/>
      <c r="O1968" s="379"/>
    </row>
    <row r="1969" spans="1:15">
      <c r="A1969" s="417" t="s">
        <v>2155</v>
      </c>
      <c r="B1969" s="417" t="s">
        <v>2831</v>
      </c>
      <c r="C1969" s="417" t="s">
        <v>2281</v>
      </c>
      <c r="D1969" s="417" t="s">
        <v>2832</v>
      </c>
      <c r="E1969" s="391">
        <v>2</v>
      </c>
      <c r="F1969" s="418">
        <v>44305</v>
      </c>
      <c r="G1969" s="417" t="s">
        <v>2283</v>
      </c>
      <c r="I1969" s="379">
        <f t="shared" ca="1" si="165"/>
        <v>-266</v>
      </c>
      <c r="J1969" s="379">
        <f t="shared" ca="1" si="166"/>
        <v>-185</v>
      </c>
      <c r="K1969" s="391" t="str">
        <f t="shared" ca="1" si="167"/>
        <v>24,50</v>
      </c>
      <c r="L1969" s="379"/>
      <c r="O1969" s="379"/>
    </row>
    <row r="1970" spans="1:15">
      <c r="A1970" s="417" t="s">
        <v>2155</v>
      </c>
      <c r="B1970" s="417" t="s">
        <v>2833</v>
      </c>
      <c r="C1970" s="417" t="s">
        <v>2281</v>
      </c>
      <c r="D1970" s="417" t="s">
        <v>2834</v>
      </c>
      <c r="E1970" s="391">
        <v>1</v>
      </c>
      <c r="F1970" s="418">
        <v>44305</v>
      </c>
      <c r="G1970" s="417" t="s">
        <v>2286</v>
      </c>
      <c r="I1970" s="379">
        <f t="shared" ca="1" si="165"/>
        <v>-266</v>
      </c>
      <c r="J1970" s="379">
        <f t="shared" ca="1" si="166"/>
        <v>-185</v>
      </c>
      <c r="K1970" s="391" t="str">
        <f t="shared" ca="1" si="167"/>
        <v>26,75</v>
      </c>
      <c r="L1970" s="379"/>
      <c r="O1970" s="379"/>
    </row>
    <row r="1971" spans="1:15">
      <c r="A1971" s="417" t="s">
        <v>2155</v>
      </c>
      <c r="B1971" s="417" t="s">
        <v>6636</v>
      </c>
      <c r="C1971" s="417" t="s">
        <v>2281</v>
      </c>
      <c r="D1971" s="417" t="s">
        <v>5717</v>
      </c>
      <c r="E1971" s="391">
        <v>0.9</v>
      </c>
      <c r="F1971" s="418">
        <v>44305</v>
      </c>
      <c r="G1971" s="417" t="s">
        <v>2286</v>
      </c>
      <c r="I1971" s="379">
        <f t="shared" ca="1" si="165"/>
        <v>-266</v>
      </c>
      <c r="J1971" s="379">
        <f t="shared" ca="1" si="166"/>
        <v>-185</v>
      </c>
      <c r="K1971" s="391" t="str">
        <f t="shared" ca="1" si="167"/>
        <v>27,25</v>
      </c>
      <c r="L1971" s="379"/>
      <c r="O1971" s="379"/>
    </row>
    <row r="1972" spans="1:15">
      <c r="A1972" s="417" t="s">
        <v>2155</v>
      </c>
      <c r="B1972" s="417" t="s">
        <v>10121</v>
      </c>
      <c r="C1972" s="417" t="s">
        <v>2332</v>
      </c>
      <c r="D1972" s="417" t="s">
        <v>2859</v>
      </c>
      <c r="E1972" s="391">
        <v>0.01</v>
      </c>
      <c r="F1972" s="418">
        <v>44214</v>
      </c>
      <c r="G1972" s="417" t="s">
        <v>2286</v>
      </c>
      <c r="I1972" s="379">
        <f t="shared" ca="1" si="165"/>
        <v>-357</v>
      </c>
      <c r="J1972" s="379">
        <f t="shared" ca="1" si="166"/>
        <v>-247</v>
      </c>
      <c r="K1972" s="391" t="str">
        <f t="shared" ca="1" si="167"/>
        <v>20,62</v>
      </c>
      <c r="L1972" s="379"/>
      <c r="O1972" s="379"/>
    </row>
    <row r="1973" spans="1:15">
      <c r="A1973" s="417" t="s">
        <v>2155</v>
      </c>
      <c r="B1973" s="417" t="s">
        <v>16834</v>
      </c>
      <c r="C1973" s="417" t="s">
        <v>2332</v>
      </c>
      <c r="D1973" s="417" t="s">
        <v>16835</v>
      </c>
      <c r="E1973" s="391">
        <v>0.01</v>
      </c>
      <c r="F1973" s="418">
        <v>44214</v>
      </c>
      <c r="G1973" s="417" t="s">
        <v>2286</v>
      </c>
      <c r="I1973" s="379">
        <f t="shared" ca="1" si="165"/>
        <v>-357</v>
      </c>
      <c r="J1973" s="379">
        <f t="shared" ca="1" si="166"/>
        <v>-247</v>
      </c>
      <c r="K1973" s="391" t="str">
        <f t="shared" ca="1" si="167"/>
        <v>24,12</v>
      </c>
      <c r="L1973" s="379"/>
      <c r="O1973" s="379"/>
    </row>
    <row r="1974" spans="1:15">
      <c r="A1974" s="417" t="s">
        <v>2155</v>
      </c>
      <c r="B1974" s="417" t="s">
        <v>6640</v>
      </c>
      <c r="C1974" s="417" t="s">
        <v>2332</v>
      </c>
      <c r="D1974" s="417" t="s">
        <v>2862</v>
      </c>
      <c r="E1974" s="391">
        <v>0.01</v>
      </c>
      <c r="F1974" s="418">
        <v>44214</v>
      </c>
      <c r="G1974" s="417" t="s">
        <v>2286</v>
      </c>
      <c r="I1974" s="379">
        <f t="shared" ca="1" si="165"/>
        <v>-357</v>
      </c>
      <c r="J1974" s="379">
        <f t="shared" ca="1" si="166"/>
        <v>-247</v>
      </c>
      <c r="K1974" s="391" t="str">
        <f t="shared" ca="1" si="167"/>
        <v>24,62</v>
      </c>
      <c r="L1974" s="379"/>
      <c r="O1974" s="379"/>
    </row>
    <row r="1975" spans="1:15">
      <c r="A1975" s="417" t="s">
        <v>2155</v>
      </c>
      <c r="B1975" s="417" t="s">
        <v>17757</v>
      </c>
      <c r="C1975" s="417" t="s">
        <v>2332</v>
      </c>
      <c r="D1975" s="417" t="s">
        <v>17758</v>
      </c>
      <c r="E1975" s="391">
        <v>0.01</v>
      </c>
      <c r="F1975" s="418">
        <v>44214</v>
      </c>
      <c r="G1975" s="417" t="s">
        <v>2286</v>
      </c>
      <c r="I1975" s="379">
        <f t="shared" ca="1" si="165"/>
        <v>-357</v>
      </c>
      <c r="J1975" s="379">
        <f t="shared" ca="1" si="166"/>
        <v>-247</v>
      </c>
      <c r="K1975" s="391" t="str">
        <f t="shared" ca="1" si="167"/>
        <v>25,12</v>
      </c>
      <c r="L1975" s="379"/>
      <c r="O1975" s="379"/>
    </row>
    <row r="1976" spans="1:15">
      <c r="A1976" s="417" t="s">
        <v>2155</v>
      </c>
      <c r="B1976" s="417" t="s">
        <v>7696</v>
      </c>
      <c r="C1976" s="417" t="s">
        <v>2332</v>
      </c>
      <c r="D1976" s="417" t="s">
        <v>2847</v>
      </c>
      <c r="E1976" s="391">
        <v>0.01</v>
      </c>
      <c r="F1976" s="418">
        <v>44214</v>
      </c>
      <c r="G1976" s="417" t="s">
        <v>2286</v>
      </c>
      <c r="I1976" s="379">
        <f t="shared" ca="1" si="165"/>
        <v>-357</v>
      </c>
      <c r="J1976" s="379">
        <f t="shared" ca="1" si="166"/>
        <v>-247</v>
      </c>
      <c r="K1976" s="391" t="str">
        <f t="shared" ca="1" si="167"/>
        <v>25,62</v>
      </c>
      <c r="L1976" s="379"/>
      <c r="O1976" s="379"/>
    </row>
    <row r="1977" spans="1:15">
      <c r="A1977" s="417" t="s">
        <v>2155</v>
      </c>
      <c r="B1977" s="417" t="s">
        <v>7697</v>
      </c>
      <c r="C1977" s="417" t="s">
        <v>2332</v>
      </c>
      <c r="D1977" s="417" t="s">
        <v>2863</v>
      </c>
      <c r="E1977" s="391">
        <v>0.02</v>
      </c>
      <c r="F1977" s="418">
        <v>44214</v>
      </c>
      <c r="G1977" s="417" t="s">
        <v>2286</v>
      </c>
      <c r="I1977" s="379">
        <f t="shared" ca="1" si="165"/>
        <v>-357</v>
      </c>
      <c r="J1977" s="379">
        <f t="shared" ca="1" si="166"/>
        <v>-247</v>
      </c>
      <c r="K1977" s="391" t="str">
        <f t="shared" ca="1" si="167"/>
        <v>26,12</v>
      </c>
      <c r="L1977" s="379"/>
      <c r="O1977" s="379"/>
    </row>
    <row r="1978" spans="1:15">
      <c r="A1978" s="417" t="s">
        <v>2155</v>
      </c>
      <c r="B1978" s="417" t="s">
        <v>7698</v>
      </c>
      <c r="C1978" s="417" t="s">
        <v>2332</v>
      </c>
      <c r="D1978" s="417" t="s">
        <v>2848</v>
      </c>
      <c r="E1978" s="391">
        <v>0.01</v>
      </c>
      <c r="F1978" s="418">
        <v>44214</v>
      </c>
      <c r="G1978" s="417" t="s">
        <v>2286</v>
      </c>
      <c r="I1978" s="379">
        <f t="shared" ca="1" si="165"/>
        <v>-357</v>
      </c>
      <c r="J1978" s="379">
        <f t="shared" ca="1" si="166"/>
        <v>-247</v>
      </c>
      <c r="K1978" s="391" t="str">
        <f t="shared" ca="1" si="167"/>
        <v>26,62</v>
      </c>
      <c r="L1978" s="379"/>
      <c r="O1978" s="379"/>
    </row>
    <row r="1979" spans="1:15">
      <c r="A1979" s="417" t="s">
        <v>2155</v>
      </c>
      <c r="B1979" s="417" t="s">
        <v>10122</v>
      </c>
      <c r="C1979" s="417" t="s">
        <v>2332</v>
      </c>
      <c r="D1979" s="417" t="s">
        <v>6637</v>
      </c>
      <c r="E1979" s="391">
        <v>0.03</v>
      </c>
      <c r="F1979" s="418">
        <v>44214</v>
      </c>
      <c r="G1979" s="417" t="s">
        <v>2286</v>
      </c>
      <c r="I1979" s="379">
        <f t="shared" ca="1" si="165"/>
        <v>-357</v>
      </c>
      <c r="J1979" s="379">
        <f t="shared" ca="1" si="166"/>
        <v>-247</v>
      </c>
      <c r="K1979" s="391" t="str">
        <f t="shared" ca="1" si="167"/>
        <v>27,12</v>
      </c>
      <c r="L1979" s="379"/>
      <c r="O1979" s="379"/>
    </row>
    <row r="1980" spans="1:15">
      <c r="A1980" s="417" t="s">
        <v>2155</v>
      </c>
      <c r="B1980" s="417" t="s">
        <v>2852</v>
      </c>
      <c r="C1980" s="417" t="s">
        <v>2332</v>
      </c>
      <c r="D1980" s="417" t="s">
        <v>2828</v>
      </c>
      <c r="E1980" s="391">
        <v>0.09</v>
      </c>
      <c r="F1980" s="418">
        <v>44214</v>
      </c>
      <c r="G1980" s="417" t="s">
        <v>2286</v>
      </c>
      <c r="I1980" s="379">
        <f t="shared" ca="1" si="165"/>
        <v>-357</v>
      </c>
      <c r="J1980" s="379">
        <f t="shared" ca="1" si="166"/>
        <v>-247</v>
      </c>
      <c r="K1980" s="391" t="str">
        <f t="shared" ca="1" si="167"/>
        <v>27,62</v>
      </c>
      <c r="L1980" s="379"/>
      <c r="O1980" s="379"/>
    </row>
    <row r="1981" spans="1:15">
      <c r="A1981" s="417" t="s">
        <v>2155</v>
      </c>
      <c r="B1981" s="417" t="s">
        <v>10123</v>
      </c>
      <c r="C1981" s="417" t="s">
        <v>2332</v>
      </c>
      <c r="D1981" s="417" t="s">
        <v>2849</v>
      </c>
      <c r="E1981" s="391">
        <v>0.16</v>
      </c>
      <c r="F1981" s="418">
        <v>44214</v>
      </c>
      <c r="G1981" s="417" t="s">
        <v>2286</v>
      </c>
      <c r="I1981" s="379">
        <f t="shared" ca="1" si="165"/>
        <v>-357</v>
      </c>
      <c r="J1981" s="379">
        <f t="shared" ca="1" si="166"/>
        <v>-247</v>
      </c>
      <c r="K1981" s="391" t="str">
        <f t="shared" ca="1" si="167"/>
        <v>28,12</v>
      </c>
      <c r="L1981" s="379"/>
      <c r="O1981" s="379"/>
    </row>
    <row r="1982" spans="1:15">
      <c r="A1982" s="417" t="s">
        <v>2155</v>
      </c>
      <c r="B1982" s="417" t="s">
        <v>7699</v>
      </c>
      <c r="C1982" s="417" t="s">
        <v>2332</v>
      </c>
      <c r="D1982" s="417" t="s">
        <v>2830</v>
      </c>
      <c r="E1982" s="391">
        <v>0.23</v>
      </c>
      <c r="F1982" s="418">
        <v>44214</v>
      </c>
      <c r="G1982" s="417" t="s">
        <v>2286</v>
      </c>
      <c r="I1982" s="379">
        <f t="shared" ca="1" si="165"/>
        <v>-357</v>
      </c>
      <c r="J1982" s="379">
        <f t="shared" ca="1" si="166"/>
        <v>-247</v>
      </c>
      <c r="K1982" s="391" t="str">
        <f t="shared" ca="1" si="167"/>
        <v>28,62</v>
      </c>
      <c r="L1982" s="379"/>
      <c r="O1982" s="379"/>
    </row>
    <row r="1983" spans="1:15">
      <c r="A1983" s="417" t="s">
        <v>2155</v>
      </c>
      <c r="B1983" s="417" t="s">
        <v>10124</v>
      </c>
      <c r="C1983" s="417" t="s">
        <v>2332</v>
      </c>
      <c r="D1983" s="417" t="s">
        <v>6638</v>
      </c>
      <c r="E1983" s="391">
        <v>0.53</v>
      </c>
      <c r="F1983" s="418">
        <v>44214</v>
      </c>
      <c r="G1983" s="417" t="s">
        <v>2286</v>
      </c>
      <c r="I1983" s="379">
        <f t="shared" ca="1" si="165"/>
        <v>-357</v>
      </c>
      <c r="J1983" s="379">
        <f t="shared" ca="1" si="166"/>
        <v>-247</v>
      </c>
      <c r="K1983" s="391" t="str">
        <f t="shared" ca="1" si="167"/>
        <v>29,12</v>
      </c>
      <c r="L1983" s="379"/>
      <c r="O1983" s="379"/>
    </row>
    <row r="1984" spans="1:15">
      <c r="A1984" s="417" t="s">
        <v>2155</v>
      </c>
      <c r="B1984" s="417" t="s">
        <v>7700</v>
      </c>
      <c r="C1984" s="417" t="s">
        <v>2332</v>
      </c>
      <c r="D1984" s="417" t="s">
        <v>6639</v>
      </c>
      <c r="E1984" s="391">
        <v>0.79</v>
      </c>
      <c r="F1984" s="418">
        <v>44214</v>
      </c>
      <c r="G1984" s="417" t="s">
        <v>2286</v>
      </c>
      <c r="I1984" s="379">
        <f t="shared" ca="1" si="165"/>
        <v>-357</v>
      </c>
      <c r="J1984" s="379">
        <f t="shared" ca="1" si="166"/>
        <v>-247</v>
      </c>
      <c r="K1984" s="391" t="str">
        <f t="shared" ca="1" si="167"/>
        <v>29,62</v>
      </c>
      <c r="L1984" s="379"/>
      <c r="O1984" s="379"/>
    </row>
    <row r="1985" spans="1:15">
      <c r="A1985" s="417" t="s">
        <v>2155</v>
      </c>
      <c r="B1985" s="417" t="s">
        <v>10125</v>
      </c>
      <c r="C1985" s="417" t="s">
        <v>2332</v>
      </c>
      <c r="D1985" s="417" t="s">
        <v>7694</v>
      </c>
      <c r="E1985" s="391">
        <v>0.68</v>
      </c>
      <c r="F1985" s="418">
        <v>44214</v>
      </c>
      <c r="G1985" s="417" t="s">
        <v>2286</v>
      </c>
      <c r="I1985" s="379">
        <f t="shared" ca="1" si="165"/>
        <v>-357</v>
      </c>
      <c r="J1985" s="379">
        <f t="shared" ca="1" si="166"/>
        <v>-247</v>
      </c>
      <c r="K1985" s="391" t="str">
        <f t="shared" ca="1" si="167"/>
        <v>30,12</v>
      </c>
      <c r="L1985" s="379"/>
      <c r="O1985" s="379"/>
    </row>
    <row r="1986" spans="1:15">
      <c r="A1986" s="417" t="s">
        <v>2155</v>
      </c>
      <c r="B1986" s="417" t="s">
        <v>10126</v>
      </c>
      <c r="C1986" s="417" t="s">
        <v>2332</v>
      </c>
      <c r="D1986" s="417" t="s">
        <v>2850</v>
      </c>
      <c r="E1986" s="391">
        <v>1.54</v>
      </c>
      <c r="F1986" s="418">
        <v>44214</v>
      </c>
      <c r="G1986" s="417" t="s">
        <v>2286</v>
      </c>
      <c r="I1986" s="379">
        <f t="shared" ca="1" si="165"/>
        <v>-357</v>
      </c>
      <c r="J1986" s="379">
        <f t="shared" ca="1" si="166"/>
        <v>-247</v>
      </c>
      <c r="K1986" s="391" t="str">
        <f t="shared" ca="1" si="167"/>
        <v>30,62</v>
      </c>
      <c r="L1986" s="379"/>
      <c r="O1986" s="379"/>
    </row>
    <row r="1987" spans="1:15">
      <c r="A1987" s="417" t="s">
        <v>2155</v>
      </c>
      <c r="B1987" s="417" t="s">
        <v>10127</v>
      </c>
      <c r="C1987" s="417" t="s">
        <v>2332</v>
      </c>
      <c r="D1987" s="417" t="s">
        <v>2839</v>
      </c>
      <c r="E1987" s="391">
        <v>0.26</v>
      </c>
      <c r="F1987" s="418">
        <v>44249</v>
      </c>
      <c r="G1987" s="417" t="s">
        <v>2286</v>
      </c>
      <c r="I1987" s="379">
        <f t="shared" ca="1" si="165"/>
        <v>-322</v>
      </c>
      <c r="J1987" s="379">
        <f t="shared" ca="1" si="166"/>
        <v>-224</v>
      </c>
      <c r="K1987" s="391" t="str">
        <f t="shared" ca="1" si="167"/>
        <v>25,50</v>
      </c>
      <c r="L1987" s="379"/>
      <c r="O1987" s="379"/>
    </row>
    <row r="1988" spans="1:15">
      <c r="A1988" s="417" t="s">
        <v>2155</v>
      </c>
      <c r="B1988" s="417" t="s">
        <v>10128</v>
      </c>
      <c r="C1988" s="417" t="s">
        <v>2332</v>
      </c>
      <c r="D1988" s="417" t="s">
        <v>2840</v>
      </c>
      <c r="E1988" s="391">
        <v>0.16</v>
      </c>
      <c r="F1988" s="418">
        <v>44249</v>
      </c>
      <c r="G1988" s="417" t="s">
        <v>2286</v>
      </c>
      <c r="I1988" s="379">
        <f t="shared" ca="1" si="165"/>
        <v>-322</v>
      </c>
      <c r="J1988" s="379">
        <f t="shared" ca="1" si="166"/>
        <v>-224</v>
      </c>
      <c r="K1988" s="391" t="str">
        <f t="shared" ca="1" si="167"/>
        <v>26,00</v>
      </c>
      <c r="L1988" s="379"/>
      <c r="O1988" s="379"/>
    </row>
    <row r="1989" spans="1:15">
      <c r="A1989" s="417" t="s">
        <v>2155</v>
      </c>
      <c r="B1989" s="417" t="s">
        <v>10129</v>
      </c>
      <c r="C1989" s="417" t="s">
        <v>2332</v>
      </c>
      <c r="D1989" s="417" t="s">
        <v>2841</v>
      </c>
      <c r="E1989" s="391">
        <v>0.18</v>
      </c>
      <c r="F1989" s="418">
        <v>44249</v>
      </c>
      <c r="G1989" s="417" t="s">
        <v>2286</v>
      </c>
      <c r="I1989" s="379">
        <f t="shared" ca="1" si="165"/>
        <v>-322</v>
      </c>
      <c r="J1989" s="379">
        <f t="shared" ca="1" si="166"/>
        <v>-224</v>
      </c>
      <c r="K1989" s="391" t="str">
        <f t="shared" ca="1" si="167"/>
        <v>26,50</v>
      </c>
      <c r="L1989" s="379"/>
      <c r="O1989" s="379"/>
    </row>
    <row r="1990" spans="1:15">
      <c r="A1990" s="417" t="s">
        <v>2155</v>
      </c>
      <c r="B1990" s="417" t="s">
        <v>10130</v>
      </c>
      <c r="C1990" s="417" t="s">
        <v>2332</v>
      </c>
      <c r="D1990" s="417" t="s">
        <v>2842</v>
      </c>
      <c r="E1990" s="391">
        <v>0.4</v>
      </c>
      <c r="F1990" s="418">
        <v>44249</v>
      </c>
      <c r="G1990" s="417" t="s">
        <v>2286</v>
      </c>
      <c r="I1990" s="379">
        <f t="shared" ca="1" si="165"/>
        <v>-322</v>
      </c>
      <c r="J1990" s="379">
        <f t="shared" ca="1" si="166"/>
        <v>-224</v>
      </c>
      <c r="K1990" s="391" t="str">
        <f t="shared" ca="1" si="167"/>
        <v>27,00</v>
      </c>
      <c r="L1990" s="379"/>
      <c r="O1990" s="379"/>
    </row>
    <row r="1991" spans="1:15">
      <c r="A1991" s="417" t="s">
        <v>2155</v>
      </c>
      <c r="B1991" s="417" t="s">
        <v>17759</v>
      </c>
      <c r="C1991" s="417" t="s">
        <v>2332</v>
      </c>
      <c r="D1991" s="417" t="s">
        <v>5717</v>
      </c>
      <c r="E1991" s="391">
        <v>0.43</v>
      </c>
      <c r="F1991" s="418">
        <v>44249</v>
      </c>
      <c r="G1991" s="417" t="s">
        <v>2286</v>
      </c>
      <c r="I1991" s="379">
        <f t="shared" ca="1" si="165"/>
        <v>-322</v>
      </c>
      <c r="J1991" s="379">
        <f t="shared" ca="1" si="166"/>
        <v>-224</v>
      </c>
      <c r="K1991" s="391" t="str">
        <f t="shared" ca="1" si="167"/>
        <v>27,25</v>
      </c>
      <c r="L1991" s="379"/>
      <c r="O1991" s="379"/>
    </row>
    <row r="1992" spans="1:15">
      <c r="A1992" s="417" t="s">
        <v>2155</v>
      </c>
      <c r="B1992" s="417" t="s">
        <v>10131</v>
      </c>
      <c r="C1992" s="417" t="s">
        <v>2332</v>
      </c>
      <c r="D1992" s="417" t="s">
        <v>2843</v>
      </c>
      <c r="E1992" s="391">
        <v>0.02</v>
      </c>
      <c r="F1992" s="418">
        <v>44249</v>
      </c>
      <c r="G1992" s="417" t="s">
        <v>2286</v>
      </c>
      <c r="I1992" s="379">
        <f t="shared" ca="1" si="165"/>
        <v>-322</v>
      </c>
      <c r="J1992" s="379">
        <f t="shared" ca="1" si="166"/>
        <v>-224</v>
      </c>
      <c r="K1992" s="391" t="str">
        <f t="shared" ca="1" si="167"/>
        <v>27,50</v>
      </c>
      <c r="L1992" s="379"/>
      <c r="O1992" s="379"/>
    </row>
    <row r="1993" spans="1:15">
      <c r="A1993" s="417" t="s">
        <v>2155</v>
      </c>
      <c r="B1993" s="417" t="s">
        <v>10132</v>
      </c>
      <c r="C1993" s="417" t="s">
        <v>2332</v>
      </c>
      <c r="D1993" s="417" t="s">
        <v>2844</v>
      </c>
      <c r="E1993" s="391">
        <v>0.63</v>
      </c>
      <c r="F1993" s="418">
        <v>44249</v>
      </c>
      <c r="G1993" s="417" t="s">
        <v>2286</v>
      </c>
      <c r="I1993" s="379">
        <f t="shared" ca="1" si="165"/>
        <v>-322</v>
      </c>
      <c r="J1993" s="379">
        <f t="shared" ca="1" si="166"/>
        <v>-224</v>
      </c>
      <c r="K1993" s="391" t="str">
        <f t="shared" ca="1" si="167"/>
        <v>28,00</v>
      </c>
      <c r="L1993" s="379"/>
      <c r="O1993" s="379"/>
    </row>
    <row r="1994" spans="1:15">
      <c r="A1994" s="417" t="s">
        <v>2155</v>
      </c>
      <c r="B1994" s="417" t="s">
        <v>16836</v>
      </c>
      <c r="C1994" s="417" t="s">
        <v>2332</v>
      </c>
      <c r="D1994" s="417" t="s">
        <v>4061</v>
      </c>
      <c r="E1994" s="391">
        <v>0.92</v>
      </c>
      <c r="F1994" s="418">
        <v>44249</v>
      </c>
      <c r="G1994" s="417" t="s">
        <v>2286</v>
      </c>
      <c r="I1994" s="379">
        <f t="shared" ref="I1994:I2057" ca="1" si="168">IF(F1994&lt;&gt;"",F1994-$I$199,"")</f>
        <v>-322</v>
      </c>
      <c r="J1994" s="379">
        <f t="shared" ref="J1994:J2057" ca="1" si="169">IF(I1994&lt;&gt;"",NETWORKDAYS($I$199,F1994-1,$N$201:$N$224),"")</f>
        <v>-224</v>
      </c>
      <c r="K1994" s="391" t="str">
        <f t="shared" ref="K1994:K2057" ca="1" si="170">IF(I1994&lt;&gt;"",RIGHT(D1994,LEN(D1994)-FIND(" ",D1994)),"")</f>
        <v>28,25</v>
      </c>
      <c r="L1994" s="379"/>
      <c r="O1994" s="379"/>
    </row>
    <row r="1995" spans="1:15">
      <c r="A1995" s="417" t="s">
        <v>2155</v>
      </c>
      <c r="B1995" s="417" t="s">
        <v>10133</v>
      </c>
      <c r="C1995" s="417" t="s">
        <v>2332</v>
      </c>
      <c r="D1995" s="417" t="s">
        <v>2845</v>
      </c>
      <c r="E1995" s="391">
        <v>0.96</v>
      </c>
      <c r="F1995" s="418">
        <v>44249</v>
      </c>
      <c r="G1995" s="417" t="s">
        <v>2286</v>
      </c>
      <c r="I1995" s="379">
        <f t="shared" ca="1" si="168"/>
        <v>-322</v>
      </c>
      <c r="J1995" s="379">
        <f t="shared" ca="1" si="169"/>
        <v>-224</v>
      </c>
      <c r="K1995" s="391" t="str">
        <f t="shared" ca="1" si="170"/>
        <v>28,50</v>
      </c>
      <c r="L1995" s="379"/>
      <c r="O1995" s="379"/>
    </row>
    <row r="1996" spans="1:15">
      <c r="A1996" s="417" t="s">
        <v>2155</v>
      </c>
      <c r="B1996" s="417" t="s">
        <v>17760</v>
      </c>
      <c r="C1996" s="417" t="s">
        <v>2332</v>
      </c>
      <c r="D1996" s="417" t="s">
        <v>5048</v>
      </c>
      <c r="E1996" s="391">
        <v>0.73</v>
      </c>
      <c r="F1996" s="418">
        <v>44249</v>
      </c>
      <c r="G1996" s="417" t="s">
        <v>2286</v>
      </c>
      <c r="I1996" s="379">
        <f t="shared" ca="1" si="168"/>
        <v>-322</v>
      </c>
      <c r="J1996" s="379">
        <f t="shared" ca="1" si="169"/>
        <v>-224</v>
      </c>
      <c r="K1996" s="391" t="str">
        <f t="shared" ca="1" si="170"/>
        <v>28,75</v>
      </c>
      <c r="L1996" s="379"/>
      <c r="O1996" s="379"/>
    </row>
    <row r="1997" spans="1:15">
      <c r="A1997" s="417" t="s">
        <v>2155</v>
      </c>
      <c r="B1997" s="417" t="s">
        <v>10134</v>
      </c>
      <c r="C1997" s="417" t="s">
        <v>2332</v>
      </c>
      <c r="D1997" s="417" t="s">
        <v>2588</v>
      </c>
      <c r="E1997" s="391">
        <v>1.08</v>
      </c>
      <c r="F1997" s="418">
        <v>44249</v>
      </c>
      <c r="G1997" s="417" t="s">
        <v>2286</v>
      </c>
      <c r="I1997" s="379">
        <f t="shared" ca="1" si="168"/>
        <v>-322</v>
      </c>
      <c r="J1997" s="379">
        <f t="shared" ca="1" si="169"/>
        <v>-224</v>
      </c>
      <c r="K1997" s="391" t="str">
        <f t="shared" ca="1" si="170"/>
        <v>29,00</v>
      </c>
      <c r="L1997" s="379"/>
      <c r="O1997" s="379"/>
    </row>
    <row r="1998" spans="1:15">
      <c r="A1998" s="417" t="s">
        <v>2155</v>
      </c>
      <c r="B1998" s="417" t="s">
        <v>10135</v>
      </c>
      <c r="C1998" s="417" t="s">
        <v>2332</v>
      </c>
      <c r="D1998" s="417" t="s">
        <v>3017</v>
      </c>
      <c r="E1998" s="391">
        <v>0.95</v>
      </c>
      <c r="F1998" s="418">
        <v>44249</v>
      </c>
      <c r="G1998" s="417" t="s">
        <v>2286</v>
      </c>
      <c r="I1998" s="379">
        <f t="shared" ca="1" si="168"/>
        <v>-322</v>
      </c>
      <c r="J1998" s="379">
        <f t="shared" ca="1" si="169"/>
        <v>-224</v>
      </c>
      <c r="K1998" s="391" t="str">
        <f t="shared" ca="1" si="170"/>
        <v>29,50</v>
      </c>
      <c r="L1998" s="379"/>
      <c r="O1998" s="379"/>
    </row>
    <row r="1999" spans="1:15">
      <c r="A1999" s="417" t="s">
        <v>2155</v>
      </c>
      <c r="B1999" s="417" t="s">
        <v>10136</v>
      </c>
      <c r="C1999" s="417" t="s">
        <v>2332</v>
      </c>
      <c r="D1999" s="417" t="s">
        <v>3033</v>
      </c>
      <c r="E1999" s="391">
        <v>1.55</v>
      </c>
      <c r="F1999" s="418">
        <v>44249</v>
      </c>
      <c r="G1999" s="417" t="s">
        <v>2286</v>
      </c>
      <c r="I1999" s="379">
        <f t="shared" ca="1" si="168"/>
        <v>-322</v>
      </c>
      <c r="J1999" s="379">
        <f t="shared" ca="1" si="169"/>
        <v>-224</v>
      </c>
      <c r="K1999" s="391" t="str">
        <f t="shared" ca="1" si="170"/>
        <v>30,00</v>
      </c>
      <c r="L1999" s="379"/>
      <c r="O1999" s="379"/>
    </row>
    <row r="2000" spans="1:15">
      <c r="A2000" s="417" t="s">
        <v>2155</v>
      </c>
      <c r="B2000" s="417" t="s">
        <v>16837</v>
      </c>
      <c r="C2000" s="417" t="s">
        <v>2332</v>
      </c>
      <c r="D2000" s="417" t="s">
        <v>3072</v>
      </c>
      <c r="E2000" s="391">
        <v>1.6</v>
      </c>
      <c r="F2000" s="418">
        <v>44249</v>
      </c>
      <c r="G2000" s="417" t="s">
        <v>2286</v>
      </c>
      <c r="I2000" s="379">
        <f t="shared" ca="1" si="168"/>
        <v>-322</v>
      </c>
      <c r="J2000" s="379">
        <f t="shared" ca="1" si="169"/>
        <v>-224</v>
      </c>
      <c r="K2000" s="391" t="str">
        <f t="shared" ca="1" si="170"/>
        <v>30,25</v>
      </c>
      <c r="L2000" s="379"/>
      <c r="O2000" s="379"/>
    </row>
    <row r="2001" spans="1:15">
      <c r="A2001" s="417" t="s">
        <v>2155</v>
      </c>
      <c r="B2001" s="417" t="s">
        <v>10137</v>
      </c>
      <c r="C2001" s="417" t="s">
        <v>2332</v>
      </c>
      <c r="D2001" s="417" t="s">
        <v>3963</v>
      </c>
      <c r="E2001" s="391">
        <v>1.84</v>
      </c>
      <c r="F2001" s="418">
        <v>44249</v>
      </c>
      <c r="G2001" s="417" t="s">
        <v>2286</v>
      </c>
      <c r="I2001" s="379">
        <f t="shared" ca="1" si="168"/>
        <v>-322</v>
      </c>
      <c r="J2001" s="379">
        <f t="shared" ca="1" si="169"/>
        <v>-224</v>
      </c>
      <c r="K2001" s="391" t="str">
        <f t="shared" ca="1" si="170"/>
        <v>30,50</v>
      </c>
      <c r="L2001" s="379"/>
      <c r="O2001" s="379"/>
    </row>
    <row r="2002" spans="1:15">
      <c r="A2002" s="417" t="s">
        <v>2155</v>
      </c>
      <c r="B2002" s="417" t="s">
        <v>10138</v>
      </c>
      <c r="C2002" s="417" t="s">
        <v>2332</v>
      </c>
      <c r="D2002" s="417" t="s">
        <v>2359</v>
      </c>
      <c r="E2002" s="391">
        <v>1.3</v>
      </c>
      <c r="F2002" s="418">
        <v>44249</v>
      </c>
      <c r="G2002" s="417" t="s">
        <v>2286</v>
      </c>
      <c r="I2002" s="379">
        <f t="shared" ca="1" si="168"/>
        <v>-322</v>
      </c>
      <c r="J2002" s="379">
        <f t="shared" ca="1" si="169"/>
        <v>-224</v>
      </c>
      <c r="K2002" s="391" t="str">
        <f t="shared" ca="1" si="170"/>
        <v>31,00</v>
      </c>
      <c r="L2002" s="379"/>
      <c r="O2002" s="379"/>
    </row>
    <row r="2003" spans="1:15">
      <c r="A2003" s="417" t="s">
        <v>2155</v>
      </c>
      <c r="B2003" s="417" t="s">
        <v>10139</v>
      </c>
      <c r="C2003" s="417" t="s">
        <v>2332</v>
      </c>
      <c r="D2003" s="417" t="s">
        <v>3034</v>
      </c>
      <c r="E2003" s="391">
        <v>1.95</v>
      </c>
      <c r="F2003" s="418">
        <v>44249</v>
      </c>
      <c r="G2003" s="417" t="s">
        <v>2286</v>
      </c>
      <c r="I2003" s="379">
        <f t="shared" ca="1" si="168"/>
        <v>-322</v>
      </c>
      <c r="J2003" s="379">
        <f t="shared" ca="1" si="169"/>
        <v>-224</v>
      </c>
      <c r="K2003" s="391" t="str">
        <f t="shared" ca="1" si="170"/>
        <v>32,00</v>
      </c>
      <c r="L2003" s="379"/>
      <c r="O2003" s="379"/>
    </row>
    <row r="2004" spans="1:15">
      <c r="A2004" s="417" t="s">
        <v>2155</v>
      </c>
      <c r="B2004" s="417" t="s">
        <v>10140</v>
      </c>
      <c r="C2004" s="417" t="s">
        <v>2332</v>
      </c>
      <c r="D2004" s="417" t="s">
        <v>3918</v>
      </c>
      <c r="E2004" s="391">
        <v>0.04</v>
      </c>
      <c r="F2004" s="418">
        <v>44249</v>
      </c>
      <c r="G2004" s="417" t="s">
        <v>2286</v>
      </c>
      <c r="I2004" s="379">
        <f t="shared" ca="1" si="168"/>
        <v>-322</v>
      </c>
      <c r="J2004" s="379">
        <f t="shared" ca="1" si="169"/>
        <v>-224</v>
      </c>
      <c r="K2004" s="391" t="str">
        <f t="shared" ca="1" si="170"/>
        <v>34,00</v>
      </c>
      <c r="L2004" s="379"/>
      <c r="O2004" s="379"/>
    </row>
    <row r="2005" spans="1:15">
      <c r="A2005" s="417" t="s">
        <v>2155</v>
      </c>
      <c r="B2005" s="417" t="s">
        <v>10141</v>
      </c>
      <c r="C2005" s="417" t="s">
        <v>2332</v>
      </c>
      <c r="D2005" s="417" t="s">
        <v>3058</v>
      </c>
      <c r="E2005" s="391">
        <v>0.01</v>
      </c>
      <c r="F2005" s="418">
        <v>44249</v>
      </c>
      <c r="G2005" s="417" t="s">
        <v>2286</v>
      </c>
      <c r="I2005" s="379">
        <f t="shared" ca="1" si="168"/>
        <v>-322</v>
      </c>
      <c r="J2005" s="379">
        <f t="shared" ca="1" si="169"/>
        <v>-224</v>
      </c>
      <c r="K2005" s="391" t="str">
        <f t="shared" ca="1" si="170"/>
        <v>36,00</v>
      </c>
      <c r="L2005" s="379"/>
      <c r="O2005" s="379"/>
    </row>
    <row r="2006" spans="1:15">
      <c r="A2006" s="417" t="s">
        <v>2155</v>
      </c>
      <c r="B2006" s="417" t="s">
        <v>17761</v>
      </c>
      <c r="C2006" s="417" t="s">
        <v>2332</v>
      </c>
      <c r="D2006" s="417" t="s">
        <v>2371</v>
      </c>
      <c r="E2006" s="391">
        <v>0.26</v>
      </c>
      <c r="F2006" s="418">
        <v>44270</v>
      </c>
      <c r="G2006" s="417" t="s">
        <v>2286</v>
      </c>
      <c r="I2006" s="379">
        <f t="shared" ca="1" si="168"/>
        <v>-301</v>
      </c>
      <c r="J2006" s="379">
        <f t="shared" ca="1" si="169"/>
        <v>-209</v>
      </c>
      <c r="K2006" s="391" t="str">
        <f t="shared" ca="1" si="170"/>
        <v>25,75</v>
      </c>
      <c r="L2006" s="379"/>
      <c r="O2006" s="379"/>
    </row>
    <row r="2007" spans="1:15">
      <c r="A2007" s="417" t="s">
        <v>2155</v>
      </c>
      <c r="B2007" s="417" t="s">
        <v>16838</v>
      </c>
      <c r="C2007" s="417" t="s">
        <v>2332</v>
      </c>
      <c r="D2007" s="417" t="s">
        <v>3032</v>
      </c>
      <c r="E2007" s="391">
        <v>0.33</v>
      </c>
      <c r="F2007" s="418">
        <v>44270</v>
      </c>
      <c r="G2007" s="417" t="s">
        <v>2286</v>
      </c>
      <c r="I2007" s="379">
        <f t="shared" ca="1" si="168"/>
        <v>-301</v>
      </c>
      <c r="J2007" s="379">
        <f t="shared" ca="1" si="169"/>
        <v>-209</v>
      </c>
      <c r="K2007" s="391" t="str">
        <f t="shared" ca="1" si="170"/>
        <v>26,25</v>
      </c>
      <c r="L2007" s="379"/>
      <c r="O2007" s="379"/>
    </row>
    <row r="2008" spans="1:15">
      <c r="A2008" s="417" t="s">
        <v>2155</v>
      </c>
      <c r="B2008" s="417" t="s">
        <v>18269</v>
      </c>
      <c r="C2008" s="417" t="s">
        <v>2332</v>
      </c>
      <c r="D2008" s="417" t="s">
        <v>4061</v>
      </c>
      <c r="E2008" s="391">
        <v>0.96</v>
      </c>
      <c r="F2008" s="418">
        <v>44270</v>
      </c>
      <c r="G2008" s="417" t="s">
        <v>2286</v>
      </c>
      <c r="I2008" s="379">
        <f t="shared" ca="1" si="168"/>
        <v>-301</v>
      </c>
      <c r="J2008" s="379">
        <f t="shared" ca="1" si="169"/>
        <v>-209</v>
      </c>
      <c r="K2008" s="391" t="str">
        <f t="shared" ca="1" si="170"/>
        <v>28,25</v>
      </c>
      <c r="L2008" s="379"/>
      <c r="O2008" s="379"/>
    </row>
    <row r="2009" spans="1:15">
      <c r="A2009" s="417" t="s">
        <v>2155</v>
      </c>
      <c r="B2009" s="417" t="s">
        <v>16839</v>
      </c>
      <c r="C2009" s="417" t="s">
        <v>2332</v>
      </c>
      <c r="D2009" s="417" t="s">
        <v>5048</v>
      </c>
      <c r="E2009" s="391">
        <v>1.05</v>
      </c>
      <c r="F2009" s="418">
        <v>44270</v>
      </c>
      <c r="G2009" s="417" t="s">
        <v>2286</v>
      </c>
      <c r="I2009" s="379">
        <f t="shared" ca="1" si="168"/>
        <v>-301</v>
      </c>
      <c r="J2009" s="379">
        <f t="shared" ca="1" si="169"/>
        <v>-209</v>
      </c>
      <c r="K2009" s="391" t="str">
        <f t="shared" ca="1" si="170"/>
        <v>28,75</v>
      </c>
      <c r="L2009" s="379"/>
      <c r="O2009" s="379"/>
    </row>
    <row r="2010" spans="1:15">
      <c r="A2010" s="417" t="s">
        <v>2155</v>
      </c>
      <c r="B2010" s="417" t="s">
        <v>10142</v>
      </c>
      <c r="C2010" s="417" t="s">
        <v>2332</v>
      </c>
      <c r="D2010" s="417" t="s">
        <v>4024</v>
      </c>
      <c r="E2010" s="391">
        <v>0.18</v>
      </c>
      <c r="F2010" s="418">
        <v>44270</v>
      </c>
      <c r="G2010" s="417" t="s">
        <v>2286</v>
      </c>
      <c r="I2010" s="379">
        <f t="shared" ca="1" si="168"/>
        <v>-301</v>
      </c>
      <c r="J2010" s="379">
        <f t="shared" ca="1" si="169"/>
        <v>-209</v>
      </c>
      <c r="K2010" s="391" t="str">
        <f t="shared" ca="1" si="170"/>
        <v>29,75</v>
      </c>
      <c r="L2010" s="379"/>
      <c r="O2010" s="379"/>
    </row>
    <row r="2011" spans="1:15">
      <c r="A2011" s="417" t="s">
        <v>2155</v>
      </c>
      <c r="B2011" s="417" t="s">
        <v>2853</v>
      </c>
      <c r="C2011" s="417" t="s">
        <v>2332</v>
      </c>
      <c r="D2011" s="417" t="s">
        <v>2854</v>
      </c>
      <c r="E2011" s="391">
        <v>0.12</v>
      </c>
      <c r="F2011" s="418">
        <v>44305</v>
      </c>
      <c r="G2011" s="417" t="s">
        <v>2286</v>
      </c>
      <c r="I2011" s="379">
        <f t="shared" ca="1" si="168"/>
        <v>-266</v>
      </c>
      <c r="J2011" s="379">
        <f t="shared" ca="1" si="169"/>
        <v>-185</v>
      </c>
      <c r="K2011" s="391" t="str">
        <f t="shared" ca="1" si="170"/>
        <v>23,75</v>
      </c>
      <c r="L2011" s="379"/>
      <c r="O2011" s="379"/>
    </row>
    <row r="2012" spans="1:15">
      <c r="A2012" s="417" t="s">
        <v>2155</v>
      </c>
      <c r="B2012" s="417" t="s">
        <v>2855</v>
      </c>
      <c r="C2012" s="417" t="s">
        <v>2332</v>
      </c>
      <c r="D2012" s="417" t="s">
        <v>2832</v>
      </c>
      <c r="E2012" s="391">
        <v>0.09</v>
      </c>
      <c r="F2012" s="418">
        <v>44305</v>
      </c>
      <c r="G2012" s="417" t="s">
        <v>2286</v>
      </c>
      <c r="I2012" s="379">
        <f t="shared" ca="1" si="168"/>
        <v>-266</v>
      </c>
      <c r="J2012" s="379">
        <f t="shared" ca="1" si="169"/>
        <v>-185</v>
      </c>
      <c r="K2012" s="391" t="str">
        <f t="shared" ca="1" si="170"/>
        <v>24,50</v>
      </c>
      <c r="L2012" s="379"/>
      <c r="O2012" s="379"/>
    </row>
    <row r="2013" spans="1:15">
      <c r="A2013" s="417"/>
      <c r="B2013" s="417" t="s">
        <v>10143</v>
      </c>
      <c r="C2013" s="417" t="s">
        <v>2281</v>
      </c>
      <c r="D2013" s="417" t="s">
        <v>3182</v>
      </c>
      <c r="E2013" s="391">
        <v>0.23</v>
      </c>
      <c r="F2013" s="418">
        <v>44214</v>
      </c>
      <c r="G2013" s="417" t="s">
        <v>2283</v>
      </c>
      <c r="I2013" s="379">
        <f t="shared" ca="1" si="168"/>
        <v>-357</v>
      </c>
      <c r="J2013" s="379">
        <f t="shared" ca="1" si="169"/>
        <v>-247</v>
      </c>
      <c r="K2013" s="391" t="str">
        <f t="shared" ca="1" si="170"/>
        <v>9,70</v>
      </c>
      <c r="L2013" s="379"/>
      <c r="O2013" s="379"/>
    </row>
    <row r="2014" spans="1:15">
      <c r="A2014" s="417" t="s">
        <v>2155</v>
      </c>
      <c r="B2014" s="417" t="s">
        <v>10144</v>
      </c>
      <c r="C2014" s="417" t="s">
        <v>2281</v>
      </c>
      <c r="D2014" s="417" t="s">
        <v>10750</v>
      </c>
      <c r="E2014" s="391">
        <v>0.06</v>
      </c>
      <c r="F2014" s="418">
        <v>44214</v>
      </c>
      <c r="G2014" s="417" t="s">
        <v>2283</v>
      </c>
      <c r="I2014" s="379">
        <f t="shared" ca="1" si="168"/>
        <v>-357</v>
      </c>
      <c r="J2014" s="379">
        <f t="shared" ca="1" si="169"/>
        <v>-247</v>
      </c>
      <c r="K2014" s="391" t="str">
        <f t="shared" ca="1" si="170"/>
        <v>10,20</v>
      </c>
      <c r="L2014" s="379"/>
      <c r="O2014" s="379"/>
    </row>
    <row r="2015" spans="1:15">
      <c r="A2015" s="417" t="s">
        <v>2155</v>
      </c>
      <c r="B2015" s="417" t="s">
        <v>7701</v>
      </c>
      <c r="C2015" s="417" t="s">
        <v>2281</v>
      </c>
      <c r="D2015" s="417" t="s">
        <v>4603</v>
      </c>
      <c r="E2015" s="391">
        <v>0.01</v>
      </c>
      <c r="F2015" s="418">
        <v>44214</v>
      </c>
      <c r="G2015" s="417" t="s">
        <v>2283</v>
      </c>
      <c r="I2015" s="379">
        <f t="shared" ca="1" si="168"/>
        <v>-357</v>
      </c>
      <c r="J2015" s="379">
        <f t="shared" ca="1" si="169"/>
        <v>-247</v>
      </c>
      <c r="K2015" s="391" t="str">
        <f t="shared" ca="1" si="170"/>
        <v>10,70</v>
      </c>
      <c r="L2015" s="379"/>
      <c r="O2015" s="379"/>
    </row>
    <row r="2016" spans="1:15">
      <c r="A2016" s="417" t="s">
        <v>2155</v>
      </c>
      <c r="B2016" s="417" t="s">
        <v>7702</v>
      </c>
      <c r="C2016" s="417" t="s">
        <v>2281</v>
      </c>
      <c r="D2016" s="417" t="s">
        <v>16250</v>
      </c>
      <c r="E2016" s="391">
        <v>0.02</v>
      </c>
      <c r="F2016" s="418">
        <v>44214</v>
      </c>
      <c r="G2016" s="417" t="s">
        <v>2283</v>
      </c>
      <c r="I2016" s="379">
        <f t="shared" ca="1" si="168"/>
        <v>-357</v>
      </c>
      <c r="J2016" s="379">
        <f t="shared" ca="1" si="169"/>
        <v>-247</v>
      </c>
      <c r="K2016" s="391" t="str">
        <f t="shared" ca="1" si="170"/>
        <v>11,20</v>
      </c>
      <c r="L2016" s="379"/>
      <c r="O2016" s="379"/>
    </row>
    <row r="2017" spans="1:15">
      <c r="A2017" s="417" t="s">
        <v>2155</v>
      </c>
      <c r="B2017" s="417" t="s">
        <v>10145</v>
      </c>
      <c r="C2017" s="417" t="s">
        <v>2281</v>
      </c>
      <c r="D2017" s="417" t="s">
        <v>16251</v>
      </c>
      <c r="E2017" s="391">
        <v>0.01</v>
      </c>
      <c r="F2017" s="418">
        <v>44214</v>
      </c>
      <c r="G2017" s="417" t="s">
        <v>2283</v>
      </c>
      <c r="I2017" s="379">
        <f t="shared" ca="1" si="168"/>
        <v>-357</v>
      </c>
      <c r="J2017" s="379">
        <f t="shared" ca="1" si="169"/>
        <v>-247</v>
      </c>
      <c r="K2017" s="391" t="str">
        <f t="shared" ca="1" si="170"/>
        <v>17,70</v>
      </c>
      <c r="L2017" s="379"/>
      <c r="O2017" s="379"/>
    </row>
    <row r="2018" spans="1:15">
      <c r="A2018" s="417" t="s">
        <v>2155</v>
      </c>
      <c r="B2018" s="417" t="s">
        <v>10146</v>
      </c>
      <c r="C2018" s="417" t="s">
        <v>2281</v>
      </c>
      <c r="D2018" s="417" t="s">
        <v>3173</v>
      </c>
      <c r="E2018" s="391">
        <v>1.2</v>
      </c>
      <c r="F2018" s="418">
        <v>44214</v>
      </c>
      <c r="G2018" s="417" t="s">
        <v>2286</v>
      </c>
      <c r="I2018" s="379">
        <f t="shared" ca="1" si="168"/>
        <v>-357</v>
      </c>
      <c r="J2018" s="379">
        <f t="shared" ca="1" si="169"/>
        <v>-247</v>
      </c>
      <c r="K2018" s="391" t="str">
        <f t="shared" ca="1" si="170"/>
        <v>9,20</v>
      </c>
      <c r="L2018" s="379"/>
      <c r="O2018" s="379"/>
    </row>
    <row r="2019" spans="1:15">
      <c r="A2019" s="417" t="s">
        <v>2155</v>
      </c>
      <c r="B2019" s="417" t="s">
        <v>10147</v>
      </c>
      <c r="C2019" s="417" t="s">
        <v>2281</v>
      </c>
      <c r="D2019" s="417" t="s">
        <v>16252</v>
      </c>
      <c r="E2019" s="391">
        <v>0.19</v>
      </c>
      <c r="F2019" s="418">
        <v>44249</v>
      </c>
      <c r="G2019" s="417" t="s">
        <v>2283</v>
      </c>
      <c r="I2019" s="379">
        <f t="shared" ca="1" si="168"/>
        <v>-322</v>
      </c>
      <c r="J2019" s="379">
        <f t="shared" ca="1" si="169"/>
        <v>-224</v>
      </c>
      <c r="K2019" s="391" t="str">
        <f t="shared" ca="1" si="170"/>
        <v>10,96</v>
      </c>
      <c r="L2019" s="379"/>
      <c r="O2019" s="379"/>
    </row>
    <row r="2020" spans="1:15">
      <c r="A2020" s="417" t="s">
        <v>2155</v>
      </c>
      <c r="B2020" s="417" t="s">
        <v>10148</v>
      </c>
      <c r="C2020" s="417" t="s">
        <v>2281</v>
      </c>
      <c r="D2020" s="417" t="s">
        <v>16253</v>
      </c>
      <c r="E2020" s="391">
        <v>0.08</v>
      </c>
      <c r="F2020" s="418">
        <v>44249</v>
      </c>
      <c r="G2020" s="417" t="s">
        <v>2283</v>
      </c>
      <c r="I2020" s="379">
        <f t="shared" ca="1" si="168"/>
        <v>-322</v>
      </c>
      <c r="J2020" s="379">
        <f t="shared" ca="1" si="169"/>
        <v>-224</v>
      </c>
      <c r="K2020" s="391" t="str">
        <f t="shared" ca="1" si="170"/>
        <v>11,96</v>
      </c>
      <c r="L2020" s="379"/>
      <c r="O2020" s="379"/>
    </row>
    <row r="2021" spans="1:15">
      <c r="A2021" s="417" t="s">
        <v>2155</v>
      </c>
      <c r="B2021" s="417" t="s">
        <v>10149</v>
      </c>
      <c r="C2021" s="417" t="s">
        <v>2281</v>
      </c>
      <c r="D2021" s="417" t="s">
        <v>16254</v>
      </c>
      <c r="E2021" s="391">
        <v>1.81</v>
      </c>
      <c r="F2021" s="418">
        <v>44249</v>
      </c>
      <c r="G2021" s="417" t="s">
        <v>2283</v>
      </c>
      <c r="I2021" s="379">
        <f t="shared" ca="1" si="168"/>
        <v>-322</v>
      </c>
      <c r="J2021" s="379">
        <f t="shared" ca="1" si="169"/>
        <v>-224</v>
      </c>
      <c r="K2021" s="391" t="str">
        <f t="shared" ca="1" si="170"/>
        <v>7,96</v>
      </c>
      <c r="L2021" s="379"/>
      <c r="O2021" s="379"/>
    </row>
    <row r="2022" spans="1:15">
      <c r="A2022" s="417" t="s">
        <v>2155</v>
      </c>
      <c r="B2022" s="417" t="s">
        <v>2864</v>
      </c>
      <c r="C2022" s="417" t="s">
        <v>2281</v>
      </c>
      <c r="D2022" s="417" t="s">
        <v>16255</v>
      </c>
      <c r="E2022" s="391">
        <v>0.17</v>
      </c>
      <c r="F2022" s="418">
        <v>44270</v>
      </c>
      <c r="G2022" s="417" t="s">
        <v>2283</v>
      </c>
      <c r="I2022" s="379">
        <f t="shared" ca="1" si="168"/>
        <v>-301</v>
      </c>
      <c r="J2022" s="379">
        <f t="shared" ca="1" si="169"/>
        <v>-209</v>
      </c>
      <c r="K2022" s="391" t="str">
        <f t="shared" ca="1" si="170"/>
        <v>12,70</v>
      </c>
      <c r="L2022" s="379"/>
      <c r="O2022" s="379"/>
    </row>
    <row r="2023" spans="1:15">
      <c r="A2023" s="417" t="s">
        <v>2155</v>
      </c>
      <c r="B2023" s="417" t="s">
        <v>7703</v>
      </c>
      <c r="C2023" s="417" t="s">
        <v>2332</v>
      </c>
      <c r="D2023" s="417" t="s">
        <v>3182</v>
      </c>
      <c r="E2023" s="391">
        <v>0.23</v>
      </c>
      <c r="F2023" s="418">
        <v>44214</v>
      </c>
      <c r="G2023" s="417" t="s">
        <v>2286</v>
      </c>
      <c r="I2023" s="379">
        <f t="shared" ca="1" si="168"/>
        <v>-357</v>
      </c>
      <c r="J2023" s="379">
        <f t="shared" ca="1" si="169"/>
        <v>-247</v>
      </c>
      <c r="K2023" s="391" t="str">
        <f t="shared" ca="1" si="170"/>
        <v>9,70</v>
      </c>
      <c r="L2023" s="379"/>
      <c r="O2023" s="379"/>
    </row>
    <row r="2024" spans="1:15">
      <c r="A2024" s="417" t="s">
        <v>2155</v>
      </c>
      <c r="B2024" s="417" t="s">
        <v>10150</v>
      </c>
      <c r="C2024" s="417" t="s">
        <v>2332</v>
      </c>
      <c r="D2024" s="417" t="s">
        <v>10750</v>
      </c>
      <c r="E2024" s="391">
        <v>0.61</v>
      </c>
      <c r="F2024" s="418">
        <v>44214</v>
      </c>
      <c r="G2024" s="417" t="s">
        <v>2286</v>
      </c>
      <c r="I2024" s="379">
        <f t="shared" ca="1" si="168"/>
        <v>-357</v>
      </c>
      <c r="J2024" s="379">
        <f t="shared" ca="1" si="169"/>
        <v>-247</v>
      </c>
      <c r="K2024" s="391" t="str">
        <f t="shared" ca="1" si="170"/>
        <v>10,20</v>
      </c>
      <c r="L2024" s="379"/>
      <c r="O2024" s="379"/>
    </row>
    <row r="2025" spans="1:15">
      <c r="A2025" s="417" t="s">
        <v>2155</v>
      </c>
      <c r="B2025" s="417" t="s">
        <v>6641</v>
      </c>
      <c r="C2025" s="417" t="s">
        <v>2332</v>
      </c>
      <c r="D2025" s="417" t="s">
        <v>4603</v>
      </c>
      <c r="E2025" s="391">
        <v>1.02</v>
      </c>
      <c r="F2025" s="418">
        <v>44214</v>
      </c>
      <c r="G2025" s="417" t="s">
        <v>2286</v>
      </c>
      <c r="I2025" s="379">
        <f t="shared" ca="1" si="168"/>
        <v>-357</v>
      </c>
      <c r="J2025" s="379">
        <f t="shared" ca="1" si="169"/>
        <v>-247</v>
      </c>
      <c r="K2025" s="391" t="str">
        <f t="shared" ca="1" si="170"/>
        <v>10,70</v>
      </c>
      <c r="L2025" s="379"/>
      <c r="O2025" s="379"/>
    </row>
    <row r="2026" spans="1:15">
      <c r="A2026" s="417" t="s">
        <v>2155</v>
      </c>
      <c r="B2026" s="417" t="s">
        <v>10151</v>
      </c>
      <c r="C2026" s="417" t="s">
        <v>2332</v>
      </c>
      <c r="D2026" s="417" t="s">
        <v>16250</v>
      </c>
      <c r="E2026" s="391">
        <v>1.53</v>
      </c>
      <c r="F2026" s="418">
        <v>44214</v>
      </c>
      <c r="G2026" s="417" t="s">
        <v>2286</v>
      </c>
      <c r="I2026" s="379">
        <f t="shared" ca="1" si="168"/>
        <v>-357</v>
      </c>
      <c r="J2026" s="379">
        <f t="shared" ca="1" si="169"/>
        <v>-247</v>
      </c>
      <c r="K2026" s="391" t="str">
        <f t="shared" ca="1" si="170"/>
        <v>11,20</v>
      </c>
      <c r="L2026" s="379"/>
      <c r="O2026" s="379"/>
    </row>
    <row r="2027" spans="1:15">
      <c r="A2027" s="417" t="s">
        <v>2155</v>
      </c>
      <c r="B2027" s="417" t="s">
        <v>10152</v>
      </c>
      <c r="C2027" s="417" t="s">
        <v>2332</v>
      </c>
      <c r="D2027" s="417" t="s">
        <v>16251</v>
      </c>
      <c r="E2027" s="391">
        <v>7.29</v>
      </c>
      <c r="F2027" s="418">
        <v>44214</v>
      </c>
      <c r="G2027" s="417" t="s">
        <v>2286</v>
      </c>
      <c r="I2027" s="379">
        <f t="shared" ca="1" si="168"/>
        <v>-357</v>
      </c>
      <c r="J2027" s="379">
        <f t="shared" ca="1" si="169"/>
        <v>-247</v>
      </c>
      <c r="K2027" s="391" t="str">
        <f t="shared" ca="1" si="170"/>
        <v>17,70</v>
      </c>
      <c r="L2027" s="379"/>
      <c r="O2027" s="379"/>
    </row>
    <row r="2028" spans="1:15">
      <c r="A2028" s="417" t="s">
        <v>2155</v>
      </c>
      <c r="B2028" s="417" t="s">
        <v>10153</v>
      </c>
      <c r="C2028" s="417" t="s">
        <v>2332</v>
      </c>
      <c r="D2028" s="417" t="s">
        <v>16256</v>
      </c>
      <c r="E2028" s="391">
        <v>0.01</v>
      </c>
      <c r="F2028" s="418">
        <v>44214</v>
      </c>
      <c r="G2028" s="417" t="s">
        <v>2286</v>
      </c>
      <c r="I2028" s="379">
        <f t="shared" ca="1" si="168"/>
        <v>-357</v>
      </c>
      <c r="J2028" s="379">
        <f t="shared" ca="1" si="169"/>
        <v>-247</v>
      </c>
      <c r="K2028" s="391" t="str">
        <f t="shared" ca="1" si="170"/>
        <v>7,70</v>
      </c>
      <c r="L2028" s="379"/>
      <c r="O2028" s="379"/>
    </row>
    <row r="2029" spans="1:15">
      <c r="A2029" s="417" t="s">
        <v>2155</v>
      </c>
      <c r="B2029" s="417" t="s">
        <v>10154</v>
      </c>
      <c r="C2029" s="417" t="s">
        <v>2332</v>
      </c>
      <c r="D2029" s="417" t="s">
        <v>3167</v>
      </c>
      <c r="E2029" s="391">
        <v>0.02</v>
      </c>
      <c r="F2029" s="418">
        <v>44214</v>
      </c>
      <c r="G2029" s="417" t="s">
        <v>2286</v>
      </c>
      <c r="I2029" s="379">
        <f t="shared" ca="1" si="168"/>
        <v>-357</v>
      </c>
      <c r="J2029" s="379">
        <f t="shared" ca="1" si="169"/>
        <v>-247</v>
      </c>
      <c r="K2029" s="391" t="str">
        <f t="shared" ca="1" si="170"/>
        <v>8,20</v>
      </c>
      <c r="L2029" s="379"/>
      <c r="O2029" s="379"/>
    </row>
    <row r="2030" spans="1:15">
      <c r="A2030" s="417" t="s">
        <v>2155</v>
      </c>
      <c r="B2030" s="417" t="s">
        <v>7704</v>
      </c>
      <c r="C2030" s="417" t="s">
        <v>2332</v>
      </c>
      <c r="D2030" s="417" t="s">
        <v>3641</v>
      </c>
      <c r="E2030" s="391">
        <v>0.02</v>
      </c>
      <c r="F2030" s="418">
        <v>44214</v>
      </c>
      <c r="G2030" s="417" t="s">
        <v>2286</v>
      </c>
      <c r="I2030" s="379">
        <f t="shared" ca="1" si="168"/>
        <v>-357</v>
      </c>
      <c r="J2030" s="379">
        <f t="shared" ca="1" si="169"/>
        <v>-247</v>
      </c>
      <c r="K2030" s="391" t="str">
        <f t="shared" ca="1" si="170"/>
        <v>8,70</v>
      </c>
      <c r="L2030" s="379"/>
      <c r="O2030" s="379"/>
    </row>
    <row r="2031" spans="1:15">
      <c r="A2031" s="417" t="s">
        <v>2155</v>
      </c>
      <c r="B2031" s="417" t="s">
        <v>7705</v>
      </c>
      <c r="C2031" s="417" t="s">
        <v>2332</v>
      </c>
      <c r="D2031" s="417" t="s">
        <v>3173</v>
      </c>
      <c r="E2031" s="391">
        <v>0.06</v>
      </c>
      <c r="F2031" s="418">
        <v>44214</v>
      </c>
      <c r="G2031" s="417" t="s">
        <v>2286</v>
      </c>
      <c r="I2031" s="379">
        <f t="shared" ca="1" si="168"/>
        <v>-357</v>
      </c>
      <c r="J2031" s="379">
        <f t="shared" ca="1" si="169"/>
        <v>-247</v>
      </c>
      <c r="K2031" s="391" t="str">
        <f t="shared" ca="1" si="170"/>
        <v>9,20</v>
      </c>
      <c r="L2031" s="379"/>
      <c r="O2031" s="379"/>
    </row>
    <row r="2032" spans="1:15">
      <c r="A2032" s="417" t="s">
        <v>2155</v>
      </c>
      <c r="B2032" s="417" t="s">
        <v>10155</v>
      </c>
      <c r="C2032" s="417" t="s">
        <v>2332</v>
      </c>
      <c r="D2032" s="417" t="s">
        <v>16252</v>
      </c>
      <c r="E2032" s="391">
        <v>1.33</v>
      </c>
      <c r="F2032" s="418">
        <v>44249</v>
      </c>
      <c r="G2032" s="417" t="s">
        <v>2286</v>
      </c>
      <c r="I2032" s="379">
        <f t="shared" ca="1" si="168"/>
        <v>-322</v>
      </c>
      <c r="J2032" s="379">
        <f t="shared" ca="1" si="169"/>
        <v>-224</v>
      </c>
      <c r="K2032" s="391" t="str">
        <f t="shared" ca="1" si="170"/>
        <v>10,96</v>
      </c>
      <c r="L2032" s="379"/>
      <c r="O2032" s="379"/>
    </row>
    <row r="2033" spans="1:15">
      <c r="A2033" s="417" t="s">
        <v>2155</v>
      </c>
      <c r="B2033" s="417" t="s">
        <v>16840</v>
      </c>
      <c r="C2033" s="417" t="s">
        <v>2332</v>
      </c>
      <c r="D2033" s="417" t="s">
        <v>16254</v>
      </c>
      <c r="E2033" s="391">
        <v>0.09</v>
      </c>
      <c r="F2033" s="418">
        <v>44249</v>
      </c>
      <c r="G2033" s="417" t="s">
        <v>2286</v>
      </c>
      <c r="I2033" s="379">
        <f t="shared" ca="1" si="168"/>
        <v>-322</v>
      </c>
      <c r="J2033" s="379">
        <f t="shared" ca="1" si="169"/>
        <v>-224</v>
      </c>
      <c r="K2033" s="391" t="str">
        <f t="shared" ca="1" si="170"/>
        <v>7,96</v>
      </c>
      <c r="L2033" s="379"/>
      <c r="O2033" s="379"/>
    </row>
    <row r="2034" spans="1:15">
      <c r="A2034" s="417" t="s">
        <v>2155</v>
      </c>
      <c r="B2034" s="417" t="s">
        <v>2869</v>
      </c>
      <c r="C2034" s="417" t="s">
        <v>2332</v>
      </c>
      <c r="D2034" s="417" t="s">
        <v>16255</v>
      </c>
      <c r="E2034" s="391">
        <v>3</v>
      </c>
      <c r="F2034" s="418">
        <v>44270</v>
      </c>
      <c r="G2034" s="417" t="s">
        <v>2286</v>
      </c>
      <c r="I2034" s="379">
        <f t="shared" ca="1" si="168"/>
        <v>-301</v>
      </c>
      <c r="J2034" s="379">
        <f t="shared" ca="1" si="169"/>
        <v>-209</v>
      </c>
      <c r="K2034" s="391" t="str">
        <f t="shared" ca="1" si="170"/>
        <v>12,70</v>
      </c>
      <c r="L2034" s="379"/>
      <c r="O2034" s="379"/>
    </row>
    <row r="2035" spans="1:15">
      <c r="A2035" s="417" t="s">
        <v>2155</v>
      </c>
      <c r="B2035" s="417" t="s">
        <v>18270</v>
      </c>
      <c r="C2035" s="417" t="s">
        <v>2332</v>
      </c>
      <c r="D2035" s="417" t="s">
        <v>9230</v>
      </c>
      <c r="E2035" s="391">
        <v>0.67</v>
      </c>
      <c r="F2035" s="418">
        <v>44270</v>
      </c>
      <c r="G2035" s="417" t="s">
        <v>2286</v>
      </c>
      <c r="I2035" s="379">
        <f t="shared" ca="1" si="168"/>
        <v>-301</v>
      </c>
      <c r="J2035" s="379">
        <f t="shared" ca="1" si="169"/>
        <v>-209</v>
      </c>
      <c r="K2035" s="391" t="str">
        <f t="shared" ca="1" si="170"/>
        <v>9,65</v>
      </c>
      <c r="L2035" s="379"/>
      <c r="O2035" s="379"/>
    </row>
    <row r="2036" spans="1:15">
      <c r="A2036" s="417" t="s">
        <v>2871</v>
      </c>
      <c r="B2036" s="417" t="s">
        <v>10156</v>
      </c>
      <c r="C2036" s="417" t="s">
        <v>2281</v>
      </c>
      <c r="D2036" s="417" t="s">
        <v>2873</v>
      </c>
      <c r="E2036" s="391">
        <v>46.71</v>
      </c>
      <c r="F2036" s="418">
        <v>44225</v>
      </c>
      <c r="G2036" s="417" t="s">
        <v>2283</v>
      </c>
      <c r="I2036" s="379">
        <f t="shared" ca="1" si="168"/>
        <v>-346</v>
      </c>
      <c r="J2036" s="379">
        <f t="shared" ca="1" si="169"/>
        <v>-239</v>
      </c>
      <c r="K2036" s="391" t="str">
        <f t="shared" ca="1" si="170"/>
        <v>GORDO R$</v>
      </c>
      <c r="L2036" s="379"/>
      <c r="O2036" s="379"/>
    </row>
    <row r="2037" spans="1:15">
      <c r="A2037" s="417" t="s">
        <v>2155</v>
      </c>
      <c r="B2037" s="417" t="s">
        <v>10157</v>
      </c>
      <c r="C2037" s="417" t="s">
        <v>2281</v>
      </c>
      <c r="D2037" s="417" t="s">
        <v>2873</v>
      </c>
      <c r="E2037" s="391">
        <v>20</v>
      </c>
      <c r="F2037" s="418">
        <v>44225</v>
      </c>
      <c r="G2037" s="417" t="s">
        <v>2283</v>
      </c>
      <c r="I2037" s="379">
        <f t="shared" ca="1" si="168"/>
        <v>-346</v>
      </c>
      <c r="J2037" s="379">
        <f t="shared" ca="1" si="169"/>
        <v>-239</v>
      </c>
      <c r="K2037" s="391" t="str">
        <f t="shared" ca="1" si="170"/>
        <v>GORDO R$</v>
      </c>
      <c r="L2037" s="379"/>
      <c r="O2037" s="379"/>
    </row>
    <row r="2038" spans="1:15">
      <c r="A2038" s="417" t="s">
        <v>2155</v>
      </c>
      <c r="B2038" s="417" t="s">
        <v>2872</v>
      </c>
      <c r="C2038" s="417" t="s">
        <v>2281</v>
      </c>
      <c r="D2038" s="417" t="s">
        <v>2873</v>
      </c>
      <c r="E2038" s="391">
        <v>6</v>
      </c>
      <c r="F2038" s="418">
        <v>44225</v>
      </c>
      <c r="G2038" s="417" t="s">
        <v>2283</v>
      </c>
      <c r="I2038" s="379">
        <f t="shared" ca="1" si="168"/>
        <v>-346</v>
      </c>
      <c r="J2038" s="379">
        <f t="shared" ca="1" si="169"/>
        <v>-239</v>
      </c>
      <c r="K2038" s="391" t="str">
        <f t="shared" ca="1" si="170"/>
        <v>GORDO R$</v>
      </c>
      <c r="L2038" s="379"/>
      <c r="O2038" s="379"/>
    </row>
    <row r="2039" spans="1:15">
      <c r="A2039" s="417" t="s">
        <v>2155</v>
      </c>
      <c r="B2039" s="417" t="s">
        <v>10158</v>
      </c>
      <c r="C2039" s="417" t="s">
        <v>2281</v>
      </c>
      <c r="D2039" s="417" t="s">
        <v>2873</v>
      </c>
      <c r="E2039" s="391">
        <v>4.8</v>
      </c>
      <c r="F2039" s="418">
        <v>44225</v>
      </c>
      <c r="G2039" s="417" t="s">
        <v>2283</v>
      </c>
      <c r="I2039" s="379">
        <f t="shared" ca="1" si="168"/>
        <v>-346</v>
      </c>
      <c r="J2039" s="379">
        <f t="shared" ca="1" si="169"/>
        <v>-239</v>
      </c>
      <c r="K2039" s="391" t="str">
        <f t="shared" ca="1" si="170"/>
        <v>GORDO R$</v>
      </c>
      <c r="L2039" s="379"/>
      <c r="O2039" s="379"/>
    </row>
    <row r="2040" spans="1:15">
      <c r="A2040" s="417" t="s">
        <v>2155</v>
      </c>
      <c r="B2040" s="417" t="s">
        <v>10159</v>
      </c>
      <c r="C2040" s="417" t="s">
        <v>2281</v>
      </c>
      <c r="D2040" s="417" t="s">
        <v>2873</v>
      </c>
      <c r="E2040" s="391">
        <v>3</v>
      </c>
      <c r="F2040" s="418">
        <v>44225</v>
      </c>
      <c r="G2040" s="417" t="s">
        <v>2283</v>
      </c>
      <c r="I2040" s="379">
        <f t="shared" ca="1" si="168"/>
        <v>-346</v>
      </c>
      <c r="J2040" s="379">
        <f t="shared" ca="1" si="169"/>
        <v>-239</v>
      </c>
      <c r="K2040" s="391" t="str">
        <f t="shared" ca="1" si="170"/>
        <v>GORDO R$</v>
      </c>
      <c r="L2040" s="379"/>
      <c r="O2040" s="379"/>
    </row>
    <row r="2041" spans="1:15">
      <c r="A2041" s="417" t="s">
        <v>2155</v>
      </c>
      <c r="B2041" s="417" t="s">
        <v>10160</v>
      </c>
      <c r="C2041" s="417" t="s">
        <v>2281</v>
      </c>
      <c r="D2041" s="417" t="s">
        <v>2873</v>
      </c>
      <c r="E2041" s="391">
        <v>3.9</v>
      </c>
      <c r="F2041" s="418">
        <v>44225</v>
      </c>
      <c r="G2041" s="417" t="s">
        <v>2283</v>
      </c>
      <c r="I2041" s="379">
        <f t="shared" ca="1" si="168"/>
        <v>-346</v>
      </c>
      <c r="J2041" s="379">
        <f t="shared" ca="1" si="169"/>
        <v>-239</v>
      </c>
      <c r="K2041" s="391" t="str">
        <f t="shared" ca="1" si="170"/>
        <v>GORDO R$</v>
      </c>
      <c r="L2041" s="379"/>
      <c r="O2041" s="379"/>
    </row>
    <row r="2042" spans="1:15">
      <c r="A2042" s="417" t="s">
        <v>2155</v>
      </c>
      <c r="B2042" s="417" t="s">
        <v>10161</v>
      </c>
      <c r="C2042" s="417" t="s">
        <v>2281</v>
      </c>
      <c r="D2042" s="417" t="s">
        <v>2873</v>
      </c>
      <c r="E2042" s="391">
        <v>2.0499999999999998</v>
      </c>
      <c r="F2042" s="418">
        <v>44225</v>
      </c>
      <c r="G2042" s="417" t="s">
        <v>2283</v>
      </c>
      <c r="I2042" s="379">
        <f t="shared" ca="1" si="168"/>
        <v>-346</v>
      </c>
      <c r="J2042" s="379">
        <f t="shared" ca="1" si="169"/>
        <v>-239</v>
      </c>
      <c r="K2042" s="391" t="str">
        <f t="shared" ca="1" si="170"/>
        <v>GORDO R$</v>
      </c>
      <c r="L2042" s="379"/>
      <c r="O2042" s="379"/>
    </row>
    <row r="2043" spans="1:15">
      <c r="A2043" s="417" t="s">
        <v>2155</v>
      </c>
      <c r="B2043" s="417" t="s">
        <v>10162</v>
      </c>
      <c r="C2043" s="417" t="s">
        <v>2281</v>
      </c>
      <c r="D2043" s="417" t="s">
        <v>2873</v>
      </c>
      <c r="E2043" s="391">
        <v>12.61</v>
      </c>
      <c r="F2043" s="418">
        <v>44225</v>
      </c>
      <c r="G2043" s="417" t="s">
        <v>2283</v>
      </c>
      <c r="I2043" s="379">
        <f t="shared" ca="1" si="168"/>
        <v>-346</v>
      </c>
      <c r="J2043" s="379">
        <f t="shared" ca="1" si="169"/>
        <v>-239</v>
      </c>
      <c r="K2043" s="391" t="str">
        <f t="shared" ca="1" si="170"/>
        <v>GORDO R$</v>
      </c>
      <c r="L2043" s="379"/>
      <c r="O2043" s="379"/>
    </row>
    <row r="2044" spans="1:15">
      <c r="A2044" s="417" t="s">
        <v>2155</v>
      </c>
      <c r="B2044" s="417" t="s">
        <v>10163</v>
      </c>
      <c r="C2044" s="417" t="s">
        <v>2281</v>
      </c>
      <c r="D2044" s="417" t="s">
        <v>2873</v>
      </c>
      <c r="E2044" s="391">
        <v>1.22</v>
      </c>
      <c r="F2044" s="418">
        <v>44225</v>
      </c>
      <c r="G2044" s="417" t="s">
        <v>2283</v>
      </c>
      <c r="I2044" s="379">
        <f t="shared" ca="1" si="168"/>
        <v>-346</v>
      </c>
      <c r="J2044" s="379">
        <f t="shared" ca="1" si="169"/>
        <v>-239</v>
      </c>
      <c r="K2044" s="391" t="str">
        <f t="shared" ca="1" si="170"/>
        <v>GORDO R$</v>
      </c>
      <c r="L2044" s="379"/>
      <c r="O2044" s="379"/>
    </row>
    <row r="2045" spans="1:15">
      <c r="A2045" s="417" t="s">
        <v>2155</v>
      </c>
      <c r="B2045" s="417" t="s">
        <v>10164</v>
      </c>
      <c r="C2045" s="417" t="s">
        <v>2281</v>
      </c>
      <c r="D2045" s="417" t="s">
        <v>2873</v>
      </c>
      <c r="E2045" s="391">
        <v>0.9</v>
      </c>
      <c r="F2045" s="418">
        <v>44225</v>
      </c>
      <c r="G2045" s="417" t="s">
        <v>2283</v>
      </c>
      <c r="I2045" s="379">
        <f t="shared" ca="1" si="168"/>
        <v>-346</v>
      </c>
      <c r="J2045" s="379">
        <f t="shared" ca="1" si="169"/>
        <v>-239</v>
      </c>
      <c r="K2045" s="391" t="str">
        <f t="shared" ca="1" si="170"/>
        <v>GORDO R$</v>
      </c>
      <c r="L2045" s="379"/>
      <c r="O2045" s="379"/>
    </row>
    <row r="2046" spans="1:15">
      <c r="A2046" s="417" t="s">
        <v>2155</v>
      </c>
      <c r="B2046" s="417" t="s">
        <v>10165</v>
      </c>
      <c r="C2046" s="417" t="s">
        <v>2281</v>
      </c>
      <c r="D2046" s="417" t="s">
        <v>2873</v>
      </c>
      <c r="E2046" s="391">
        <v>2.7</v>
      </c>
      <c r="F2046" s="418">
        <v>44225</v>
      </c>
      <c r="G2046" s="417" t="s">
        <v>2283</v>
      </c>
      <c r="I2046" s="379">
        <f t="shared" ca="1" si="168"/>
        <v>-346</v>
      </c>
      <c r="J2046" s="379">
        <f t="shared" ca="1" si="169"/>
        <v>-239</v>
      </c>
      <c r="K2046" s="391" t="str">
        <f t="shared" ca="1" si="170"/>
        <v>GORDO R$</v>
      </c>
      <c r="L2046" s="379"/>
      <c r="O2046" s="379"/>
    </row>
    <row r="2047" spans="1:15">
      <c r="A2047" s="417" t="s">
        <v>2155</v>
      </c>
      <c r="B2047" s="417" t="s">
        <v>7706</v>
      </c>
      <c r="C2047" s="417" t="s">
        <v>2281</v>
      </c>
      <c r="D2047" s="417" t="s">
        <v>2873</v>
      </c>
      <c r="E2047" s="391">
        <v>12.49</v>
      </c>
      <c r="F2047" s="418">
        <v>44225</v>
      </c>
      <c r="G2047" s="417" t="s">
        <v>2283</v>
      </c>
      <c r="I2047" s="379">
        <f t="shared" ca="1" si="168"/>
        <v>-346</v>
      </c>
      <c r="J2047" s="379">
        <f t="shared" ca="1" si="169"/>
        <v>-239</v>
      </c>
      <c r="K2047" s="391" t="str">
        <f t="shared" ca="1" si="170"/>
        <v>GORDO R$</v>
      </c>
      <c r="L2047" s="379"/>
      <c r="O2047" s="379"/>
    </row>
    <row r="2048" spans="1:15">
      <c r="A2048" s="417" t="s">
        <v>2155</v>
      </c>
      <c r="B2048" s="417" t="s">
        <v>10166</v>
      </c>
      <c r="C2048" s="417" t="s">
        <v>2281</v>
      </c>
      <c r="D2048" s="417" t="s">
        <v>2873</v>
      </c>
      <c r="E2048" s="391">
        <v>12.16</v>
      </c>
      <c r="F2048" s="418">
        <v>44225</v>
      </c>
      <c r="G2048" s="417" t="s">
        <v>2283</v>
      </c>
      <c r="I2048" s="379">
        <f t="shared" ca="1" si="168"/>
        <v>-346</v>
      </c>
      <c r="J2048" s="379">
        <f t="shared" ca="1" si="169"/>
        <v>-239</v>
      </c>
      <c r="K2048" s="391" t="str">
        <f t="shared" ca="1" si="170"/>
        <v>GORDO R$</v>
      </c>
      <c r="L2048" s="379"/>
      <c r="O2048" s="379"/>
    </row>
    <row r="2049" spans="1:15">
      <c r="A2049" s="417" t="s">
        <v>2155</v>
      </c>
      <c r="B2049" s="417" t="s">
        <v>10167</v>
      </c>
      <c r="C2049" s="417" t="s">
        <v>2281</v>
      </c>
      <c r="D2049" s="417" t="s">
        <v>2873</v>
      </c>
      <c r="E2049" s="391">
        <v>1</v>
      </c>
      <c r="F2049" s="418">
        <v>44225</v>
      </c>
      <c r="G2049" s="417" t="s">
        <v>2283</v>
      </c>
      <c r="I2049" s="379">
        <f t="shared" ca="1" si="168"/>
        <v>-346</v>
      </c>
      <c r="J2049" s="379">
        <f t="shared" ca="1" si="169"/>
        <v>-239</v>
      </c>
      <c r="K2049" s="391" t="str">
        <f t="shared" ca="1" si="170"/>
        <v>GORDO R$</v>
      </c>
      <c r="L2049" s="379"/>
      <c r="O2049" s="379"/>
    </row>
    <row r="2050" spans="1:15">
      <c r="A2050" s="417" t="s">
        <v>2155</v>
      </c>
      <c r="B2050" s="417" t="s">
        <v>10168</v>
      </c>
      <c r="C2050" s="417" t="s">
        <v>2281</v>
      </c>
      <c r="D2050" s="417" t="s">
        <v>2873</v>
      </c>
      <c r="E2050" s="391">
        <v>6</v>
      </c>
      <c r="F2050" s="418">
        <v>44225</v>
      </c>
      <c r="G2050" s="417" t="s">
        <v>2283</v>
      </c>
      <c r="I2050" s="379">
        <f t="shared" ca="1" si="168"/>
        <v>-346</v>
      </c>
      <c r="J2050" s="379">
        <f t="shared" ca="1" si="169"/>
        <v>-239</v>
      </c>
      <c r="K2050" s="391" t="str">
        <f t="shared" ca="1" si="170"/>
        <v>GORDO R$</v>
      </c>
      <c r="L2050" s="379"/>
      <c r="O2050" s="379"/>
    </row>
    <row r="2051" spans="1:15">
      <c r="A2051" s="417" t="s">
        <v>2155</v>
      </c>
      <c r="B2051" s="417" t="s">
        <v>2874</v>
      </c>
      <c r="C2051" s="417" t="s">
        <v>2281</v>
      </c>
      <c r="D2051" s="417" t="s">
        <v>2873</v>
      </c>
      <c r="E2051" s="391">
        <v>11</v>
      </c>
      <c r="F2051" s="418">
        <v>44225</v>
      </c>
      <c r="G2051" s="417" t="s">
        <v>2283</v>
      </c>
      <c r="I2051" s="379">
        <f t="shared" ca="1" si="168"/>
        <v>-346</v>
      </c>
      <c r="J2051" s="379">
        <f t="shared" ca="1" si="169"/>
        <v>-239</v>
      </c>
      <c r="K2051" s="391" t="str">
        <f t="shared" ca="1" si="170"/>
        <v>GORDO R$</v>
      </c>
      <c r="L2051" s="379"/>
      <c r="O2051" s="379"/>
    </row>
    <row r="2052" spans="1:15">
      <c r="A2052" s="417" t="s">
        <v>2155</v>
      </c>
      <c r="B2052" s="417" t="s">
        <v>6642</v>
      </c>
      <c r="C2052" s="417" t="s">
        <v>2281</v>
      </c>
      <c r="D2052" s="417" t="s">
        <v>2873</v>
      </c>
      <c r="E2052" s="391">
        <v>7.05</v>
      </c>
      <c r="F2052" s="418">
        <v>44225</v>
      </c>
      <c r="G2052" s="417" t="s">
        <v>2283</v>
      </c>
      <c r="I2052" s="379">
        <f t="shared" ca="1" si="168"/>
        <v>-346</v>
      </c>
      <c r="J2052" s="379">
        <f t="shared" ca="1" si="169"/>
        <v>-239</v>
      </c>
      <c r="K2052" s="391" t="str">
        <f t="shared" ca="1" si="170"/>
        <v>GORDO R$</v>
      </c>
      <c r="L2052" s="379"/>
      <c r="O2052" s="379"/>
    </row>
    <row r="2053" spans="1:15">
      <c r="A2053" s="417" t="s">
        <v>2155</v>
      </c>
      <c r="B2053" s="417" t="s">
        <v>6643</v>
      </c>
      <c r="C2053" s="417" t="s">
        <v>2281</v>
      </c>
      <c r="D2053" s="417" t="s">
        <v>2873</v>
      </c>
      <c r="E2053" s="391">
        <v>5.5</v>
      </c>
      <c r="F2053" s="418">
        <v>44225</v>
      </c>
      <c r="G2053" s="417" t="s">
        <v>2283</v>
      </c>
      <c r="I2053" s="379">
        <f t="shared" ca="1" si="168"/>
        <v>-346</v>
      </c>
      <c r="J2053" s="379">
        <f t="shared" ca="1" si="169"/>
        <v>-239</v>
      </c>
      <c r="K2053" s="391" t="str">
        <f t="shared" ca="1" si="170"/>
        <v>GORDO R$</v>
      </c>
      <c r="L2053" s="379"/>
      <c r="O2053" s="379"/>
    </row>
    <row r="2054" spans="1:15">
      <c r="A2054" s="417" t="s">
        <v>2155</v>
      </c>
      <c r="B2054" s="417" t="s">
        <v>10169</v>
      </c>
      <c r="C2054" s="417" t="s">
        <v>2281</v>
      </c>
      <c r="D2054" s="417" t="s">
        <v>2873</v>
      </c>
      <c r="E2054" s="391">
        <v>4.5</v>
      </c>
      <c r="F2054" s="418">
        <v>44225</v>
      </c>
      <c r="G2054" s="417" t="s">
        <v>2283</v>
      </c>
      <c r="I2054" s="379">
        <f t="shared" ca="1" si="168"/>
        <v>-346</v>
      </c>
      <c r="J2054" s="379">
        <f t="shared" ca="1" si="169"/>
        <v>-239</v>
      </c>
      <c r="K2054" s="391" t="str">
        <f t="shared" ca="1" si="170"/>
        <v>GORDO R$</v>
      </c>
      <c r="L2054" s="379"/>
      <c r="O2054" s="379"/>
    </row>
    <row r="2055" spans="1:15">
      <c r="A2055" s="417" t="s">
        <v>2155</v>
      </c>
      <c r="B2055" s="417" t="s">
        <v>6644</v>
      </c>
      <c r="C2055" s="417" t="s">
        <v>2281</v>
      </c>
      <c r="D2055" s="417" t="s">
        <v>2873</v>
      </c>
      <c r="E2055" s="391">
        <v>8.8800000000000008</v>
      </c>
      <c r="F2055" s="418">
        <v>44225</v>
      </c>
      <c r="G2055" s="417" t="s">
        <v>2283</v>
      </c>
      <c r="I2055" s="379">
        <f t="shared" ca="1" si="168"/>
        <v>-346</v>
      </c>
      <c r="J2055" s="379">
        <f t="shared" ca="1" si="169"/>
        <v>-239</v>
      </c>
      <c r="K2055" s="391" t="str">
        <f t="shared" ca="1" si="170"/>
        <v>GORDO R$</v>
      </c>
      <c r="L2055" s="379"/>
      <c r="O2055" s="379"/>
    </row>
    <row r="2056" spans="1:15">
      <c r="A2056" s="417" t="s">
        <v>2155</v>
      </c>
      <c r="B2056" s="417" t="s">
        <v>7707</v>
      </c>
      <c r="C2056" s="417" t="s">
        <v>2281</v>
      </c>
      <c r="D2056" s="417" t="s">
        <v>2873</v>
      </c>
      <c r="E2056" s="391">
        <v>5</v>
      </c>
      <c r="F2056" s="418">
        <v>44225</v>
      </c>
      <c r="G2056" s="417" t="s">
        <v>2283</v>
      </c>
      <c r="I2056" s="379">
        <f t="shared" ca="1" si="168"/>
        <v>-346</v>
      </c>
      <c r="J2056" s="379">
        <f t="shared" ca="1" si="169"/>
        <v>-239</v>
      </c>
      <c r="K2056" s="391" t="str">
        <f t="shared" ca="1" si="170"/>
        <v>GORDO R$</v>
      </c>
      <c r="L2056" s="379"/>
      <c r="O2056" s="379"/>
    </row>
    <row r="2057" spans="1:15">
      <c r="A2057" s="417" t="s">
        <v>2155</v>
      </c>
      <c r="B2057" s="417" t="s">
        <v>7708</v>
      </c>
      <c r="C2057" s="417" t="s">
        <v>2281</v>
      </c>
      <c r="D2057" s="417" t="s">
        <v>2873</v>
      </c>
      <c r="E2057" s="391">
        <v>4.2</v>
      </c>
      <c r="F2057" s="418">
        <v>44225</v>
      </c>
      <c r="G2057" s="417" t="s">
        <v>2283</v>
      </c>
      <c r="I2057" s="379">
        <f t="shared" ca="1" si="168"/>
        <v>-346</v>
      </c>
      <c r="J2057" s="379">
        <f t="shared" ca="1" si="169"/>
        <v>-239</v>
      </c>
      <c r="K2057" s="391" t="str">
        <f t="shared" ca="1" si="170"/>
        <v>GORDO R$</v>
      </c>
      <c r="L2057" s="379"/>
      <c r="O2057" s="379"/>
    </row>
    <row r="2058" spans="1:15">
      <c r="A2058" s="417" t="s">
        <v>2155</v>
      </c>
      <c r="B2058" s="417" t="s">
        <v>6645</v>
      </c>
      <c r="C2058" s="417" t="s">
        <v>2281</v>
      </c>
      <c r="D2058" s="417" t="s">
        <v>2873</v>
      </c>
      <c r="E2058" s="391">
        <v>2.2000000000000002</v>
      </c>
      <c r="F2058" s="418">
        <v>44225</v>
      </c>
      <c r="G2058" s="417" t="s">
        <v>2283</v>
      </c>
      <c r="I2058" s="379">
        <f t="shared" ref="I2058:I2121" ca="1" si="171">IF(F2058&lt;&gt;"",F2058-$I$199,"")</f>
        <v>-346</v>
      </c>
      <c r="J2058" s="379">
        <f t="shared" ref="J2058:J2121" ca="1" si="172">IF(I2058&lt;&gt;"",NETWORKDAYS($I$199,F2058-1,$N$201:$N$224),"")</f>
        <v>-239</v>
      </c>
      <c r="K2058" s="391" t="str">
        <f t="shared" ref="K2058:K2121" ca="1" si="173">IF(I2058&lt;&gt;"",RIGHT(D2058,LEN(D2058)-FIND(" ",D2058)),"")</f>
        <v>GORDO R$</v>
      </c>
      <c r="L2058" s="379"/>
      <c r="O2058" s="379"/>
    </row>
    <row r="2059" spans="1:15">
      <c r="A2059" s="417" t="s">
        <v>2155</v>
      </c>
      <c r="B2059" s="417" t="s">
        <v>7709</v>
      </c>
      <c r="C2059" s="417" t="s">
        <v>2281</v>
      </c>
      <c r="D2059" s="417" t="s">
        <v>2873</v>
      </c>
      <c r="E2059" s="391">
        <v>1</v>
      </c>
      <c r="F2059" s="418">
        <v>44225</v>
      </c>
      <c r="G2059" s="417" t="s">
        <v>2283</v>
      </c>
      <c r="I2059" s="379">
        <f t="shared" ca="1" si="171"/>
        <v>-346</v>
      </c>
      <c r="J2059" s="379">
        <f t="shared" ca="1" si="172"/>
        <v>-239</v>
      </c>
      <c r="K2059" s="391" t="str">
        <f t="shared" ca="1" si="173"/>
        <v>GORDO R$</v>
      </c>
      <c r="L2059" s="379"/>
      <c r="O2059" s="379"/>
    </row>
    <row r="2060" spans="1:15">
      <c r="A2060" s="417" t="s">
        <v>2155</v>
      </c>
      <c r="B2060" s="417" t="s">
        <v>7710</v>
      </c>
      <c r="C2060" s="417" t="s">
        <v>2281</v>
      </c>
      <c r="D2060" s="417" t="s">
        <v>2873</v>
      </c>
      <c r="E2060" s="391">
        <v>7</v>
      </c>
      <c r="F2060" s="418">
        <v>44225</v>
      </c>
      <c r="G2060" s="417" t="s">
        <v>2283</v>
      </c>
      <c r="I2060" s="379">
        <f t="shared" ca="1" si="171"/>
        <v>-346</v>
      </c>
      <c r="J2060" s="379">
        <f t="shared" ca="1" si="172"/>
        <v>-239</v>
      </c>
      <c r="K2060" s="391" t="str">
        <f t="shared" ca="1" si="173"/>
        <v>GORDO R$</v>
      </c>
      <c r="L2060" s="379"/>
      <c r="O2060" s="379"/>
    </row>
    <row r="2061" spans="1:15">
      <c r="A2061" s="417" t="s">
        <v>2155</v>
      </c>
      <c r="B2061" s="417" t="s">
        <v>7711</v>
      </c>
      <c r="C2061" s="417" t="s">
        <v>2281</v>
      </c>
      <c r="D2061" s="417" t="s">
        <v>2873</v>
      </c>
      <c r="E2061" s="391">
        <v>2</v>
      </c>
      <c r="F2061" s="418">
        <v>44225</v>
      </c>
      <c r="G2061" s="417" t="s">
        <v>2283</v>
      </c>
      <c r="I2061" s="379">
        <f t="shared" ca="1" si="171"/>
        <v>-346</v>
      </c>
      <c r="J2061" s="379">
        <f t="shared" ca="1" si="172"/>
        <v>-239</v>
      </c>
      <c r="K2061" s="391" t="str">
        <f t="shared" ca="1" si="173"/>
        <v>GORDO R$</v>
      </c>
      <c r="L2061" s="379"/>
      <c r="O2061" s="379"/>
    </row>
    <row r="2062" spans="1:15">
      <c r="A2062" s="417" t="s">
        <v>2155</v>
      </c>
      <c r="B2062" s="417" t="s">
        <v>6646</v>
      </c>
      <c r="C2062" s="417" t="s">
        <v>2281</v>
      </c>
      <c r="D2062" s="417" t="s">
        <v>2873</v>
      </c>
      <c r="E2062" s="391">
        <v>1</v>
      </c>
      <c r="F2062" s="418">
        <v>44225</v>
      </c>
      <c r="G2062" s="417" t="s">
        <v>2283</v>
      </c>
      <c r="I2062" s="379">
        <f t="shared" ca="1" si="171"/>
        <v>-346</v>
      </c>
      <c r="J2062" s="379">
        <f t="shared" ca="1" si="172"/>
        <v>-239</v>
      </c>
      <c r="K2062" s="391" t="str">
        <f t="shared" ca="1" si="173"/>
        <v>GORDO R$</v>
      </c>
      <c r="L2062" s="379"/>
      <c r="O2062" s="379"/>
    </row>
    <row r="2063" spans="1:15">
      <c r="A2063" s="417" t="s">
        <v>2155</v>
      </c>
      <c r="B2063" s="417" t="s">
        <v>2875</v>
      </c>
      <c r="C2063" s="417" t="s">
        <v>2332</v>
      </c>
      <c r="D2063" s="417" t="s">
        <v>2873</v>
      </c>
      <c r="E2063" s="391">
        <v>0.3</v>
      </c>
      <c r="F2063" s="418">
        <v>44225</v>
      </c>
      <c r="G2063" s="417" t="s">
        <v>2283</v>
      </c>
      <c r="I2063" s="379">
        <f t="shared" ca="1" si="171"/>
        <v>-346</v>
      </c>
      <c r="J2063" s="379">
        <f t="shared" ca="1" si="172"/>
        <v>-239</v>
      </c>
      <c r="K2063" s="391" t="str">
        <f t="shared" ca="1" si="173"/>
        <v>GORDO R$</v>
      </c>
      <c r="L2063" s="379"/>
      <c r="O2063" s="379"/>
    </row>
    <row r="2064" spans="1:15">
      <c r="A2064" s="417" t="s">
        <v>2155</v>
      </c>
      <c r="B2064" s="417" t="s">
        <v>2876</v>
      </c>
      <c r="C2064" s="417" t="s">
        <v>2332</v>
      </c>
      <c r="D2064" s="417" t="s">
        <v>2873</v>
      </c>
      <c r="E2064" s="391">
        <v>2.5</v>
      </c>
      <c r="F2064" s="418">
        <v>44225</v>
      </c>
      <c r="G2064" s="417" t="s">
        <v>2283</v>
      </c>
      <c r="I2064" s="379">
        <f t="shared" ca="1" si="171"/>
        <v>-346</v>
      </c>
      <c r="J2064" s="379">
        <f t="shared" ca="1" si="172"/>
        <v>-239</v>
      </c>
      <c r="K2064" s="391" t="str">
        <f t="shared" ca="1" si="173"/>
        <v>GORDO R$</v>
      </c>
      <c r="L2064" s="379"/>
      <c r="O2064" s="379"/>
    </row>
    <row r="2065" spans="1:15">
      <c r="A2065" s="417" t="s">
        <v>2155</v>
      </c>
      <c r="B2065" s="417" t="s">
        <v>2877</v>
      </c>
      <c r="C2065" s="417" t="s">
        <v>2332</v>
      </c>
      <c r="D2065" s="417" t="s">
        <v>2873</v>
      </c>
      <c r="E2065" s="391">
        <v>0.67</v>
      </c>
      <c r="F2065" s="418">
        <v>44225</v>
      </c>
      <c r="G2065" s="417" t="s">
        <v>2283</v>
      </c>
      <c r="I2065" s="379">
        <f t="shared" ca="1" si="171"/>
        <v>-346</v>
      </c>
      <c r="J2065" s="379">
        <f t="shared" ca="1" si="172"/>
        <v>-239</v>
      </c>
      <c r="K2065" s="391" t="str">
        <f t="shared" ca="1" si="173"/>
        <v>GORDO R$</v>
      </c>
      <c r="L2065" s="379"/>
      <c r="O2065" s="379"/>
    </row>
    <row r="2066" spans="1:15">
      <c r="A2066" s="417" t="s">
        <v>2155</v>
      </c>
      <c r="B2066" s="417" t="s">
        <v>10170</v>
      </c>
      <c r="C2066" s="417" t="s">
        <v>2332</v>
      </c>
      <c r="D2066" s="417" t="s">
        <v>2873</v>
      </c>
      <c r="E2066" s="391">
        <v>1.05</v>
      </c>
      <c r="F2066" s="418">
        <v>44225</v>
      </c>
      <c r="G2066" s="417" t="s">
        <v>2283</v>
      </c>
      <c r="I2066" s="379">
        <f t="shared" ca="1" si="171"/>
        <v>-346</v>
      </c>
      <c r="J2066" s="379">
        <f t="shared" ca="1" si="172"/>
        <v>-239</v>
      </c>
      <c r="K2066" s="391" t="str">
        <f t="shared" ca="1" si="173"/>
        <v>GORDO R$</v>
      </c>
      <c r="L2066" s="379"/>
      <c r="O2066" s="379"/>
    </row>
    <row r="2067" spans="1:15">
      <c r="A2067" s="417" t="s">
        <v>2155</v>
      </c>
      <c r="B2067" s="417" t="s">
        <v>2878</v>
      </c>
      <c r="C2067" s="417" t="s">
        <v>2332</v>
      </c>
      <c r="D2067" s="417" t="s">
        <v>2873</v>
      </c>
      <c r="E2067" s="391">
        <v>0.01</v>
      </c>
      <c r="F2067" s="418">
        <v>44225</v>
      </c>
      <c r="G2067" s="417" t="s">
        <v>2283</v>
      </c>
      <c r="I2067" s="379">
        <f t="shared" ca="1" si="171"/>
        <v>-346</v>
      </c>
      <c r="J2067" s="379">
        <f t="shared" ca="1" si="172"/>
        <v>-239</v>
      </c>
      <c r="K2067" s="391" t="str">
        <f t="shared" ca="1" si="173"/>
        <v>GORDO R$</v>
      </c>
      <c r="L2067" s="379"/>
      <c r="O2067" s="379"/>
    </row>
    <row r="2068" spans="1:15">
      <c r="A2068" s="417" t="s">
        <v>2155</v>
      </c>
      <c r="B2068" s="417" t="s">
        <v>2879</v>
      </c>
      <c r="C2068" s="417" t="s">
        <v>2332</v>
      </c>
      <c r="D2068" s="417" t="s">
        <v>2873</v>
      </c>
      <c r="E2068" s="391">
        <v>1.18</v>
      </c>
      <c r="F2068" s="418">
        <v>44225</v>
      </c>
      <c r="G2068" s="417" t="s">
        <v>2283</v>
      </c>
      <c r="I2068" s="379">
        <f t="shared" ca="1" si="171"/>
        <v>-346</v>
      </c>
      <c r="J2068" s="379">
        <f t="shared" ca="1" si="172"/>
        <v>-239</v>
      </c>
      <c r="K2068" s="391" t="str">
        <f t="shared" ca="1" si="173"/>
        <v>GORDO R$</v>
      </c>
      <c r="L2068" s="379"/>
      <c r="O2068" s="379"/>
    </row>
    <row r="2069" spans="1:15">
      <c r="A2069" s="417" t="s">
        <v>2155</v>
      </c>
      <c r="B2069" s="417" t="s">
        <v>2880</v>
      </c>
      <c r="C2069" s="417" t="s">
        <v>2332</v>
      </c>
      <c r="D2069" s="417" t="s">
        <v>2873</v>
      </c>
      <c r="E2069" s="391">
        <v>1.25</v>
      </c>
      <c r="F2069" s="418">
        <v>44225</v>
      </c>
      <c r="G2069" s="417" t="s">
        <v>2283</v>
      </c>
      <c r="I2069" s="379">
        <f t="shared" ca="1" si="171"/>
        <v>-346</v>
      </c>
      <c r="J2069" s="379">
        <f t="shared" ca="1" si="172"/>
        <v>-239</v>
      </c>
      <c r="K2069" s="391" t="str">
        <f t="shared" ca="1" si="173"/>
        <v>GORDO R$</v>
      </c>
      <c r="L2069" s="379"/>
      <c r="O2069" s="379"/>
    </row>
    <row r="2070" spans="1:15">
      <c r="A2070" s="417" t="s">
        <v>2155</v>
      </c>
      <c r="B2070" s="417" t="s">
        <v>10171</v>
      </c>
      <c r="C2070" s="417" t="s">
        <v>2332</v>
      </c>
      <c r="D2070" s="417" t="s">
        <v>2873</v>
      </c>
      <c r="E2070" s="391">
        <v>1.02</v>
      </c>
      <c r="F2070" s="418">
        <v>44225</v>
      </c>
      <c r="G2070" s="417" t="s">
        <v>2283</v>
      </c>
      <c r="I2070" s="379">
        <f t="shared" ca="1" si="171"/>
        <v>-346</v>
      </c>
      <c r="J2070" s="379">
        <f t="shared" ca="1" si="172"/>
        <v>-239</v>
      </c>
      <c r="K2070" s="391" t="str">
        <f t="shared" ca="1" si="173"/>
        <v>GORDO R$</v>
      </c>
      <c r="L2070" s="379"/>
      <c r="O2070" s="379"/>
    </row>
    <row r="2071" spans="1:15">
      <c r="A2071" s="417" t="s">
        <v>2155</v>
      </c>
      <c r="B2071" s="417" t="s">
        <v>2881</v>
      </c>
      <c r="C2071" s="417" t="s">
        <v>2332</v>
      </c>
      <c r="D2071" s="417" t="s">
        <v>2873</v>
      </c>
      <c r="E2071" s="391">
        <v>0.05</v>
      </c>
      <c r="F2071" s="418">
        <v>44225</v>
      </c>
      <c r="G2071" s="417" t="s">
        <v>2283</v>
      </c>
      <c r="I2071" s="379">
        <f t="shared" ca="1" si="171"/>
        <v>-346</v>
      </c>
      <c r="J2071" s="379">
        <f t="shared" ca="1" si="172"/>
        <v>-239</v>
      </c>
      <c r="K2071" s="391" t="str">
        <f t="shared" ca="1" si="173"/>
        <v>GORDO R$</v>
      </c>
      <c r="L2071" s="379"/>
      <c r="O2071" s="379"/>
    </row>
    <row r="2072" spans="1:15">
      <c r="A2072" s="417" t="s">
        <v>2155</v>
      </c>
      <c r="B2072" s="417" t="s">
        <v>2882</v>
      </c>
      <c r="C2072" s="417" t="s">
        <v>2332</v>
      </c>
      <c r="D2072" s="417" t="s">
        <v>2873</v>
      </c>
      <c r="E2072" s="391">
        <v>0.05</v>
      </c>
      <c r="F2072" s="418">
        <v>44225</v>
      </c>
      <c r="G2072" s="417" t="s">
        <v>2283</v>
      </c>
      <c r="I2072" s="379">
        <f t="shared" ca="1" si="171"/>
        <v>-346</v>
      </c>
      <c r="J2072" s="379">
        <f t="shared" ca="1" si="172"/>
        <v>-239</v>
      </c>
      <c r="K2072" s="391" t="str">
        <f t="shared" ca="1" si="173"/>
        <v>GORDO R$</v>
      </c>
      <c r="L2072" s="379"/>
      <c r="O2072" s="379"/>
    </row>
    <row r="2073" spans="1:15">
      <c r="A2073" s="417" t="s">
        <v>2155</v>
      </c>
      <c r="B2073" s="417" t="s">
        <v>2883</v>
      </c>
      <c r="C2073" s="417" t="s">
        <v>2332</v>
      </c>
      <c r="D2073" s="417" t="s">
        <v>2873</v>
      </c>
      <c r="E2073" s="391">
        <v>0.05</v>
      </c>
      <c r="F2073" s="418">
        <v>44225</v>
      </c>
      <c r="G2073" s="417" t="s">
        <v>2283</v>
      </c>
      <c r="I2073" s="379">
        <f t="shared" ca="1" si="171"/>
        <v>-346</v>
      </c>
      <c r="J2073" s="379">
        <f t="shared" ca="1" si="172"/>
        <v>-239</v>
      </c>
      <c r="K2073" s="391" t="str">
        <f t="shared" ca="1" si="173"/>
        <v>GORDO R$</v>
      </c>
      <c r="L2073" s="379"/>
      <c r="O2073" s="379"/>
    </row>
    <row r="2074" spans="1:15">
      <c r="A2074" s="417" t="s">
        <v>2155</v>
      </c>
      <c r="B2074" s="417" t="s">
        <v>10172</v>
      </c>
      <c r="C2074" s="417" t="s">
        <v>2332</v>
      </c>
      <c r="D2074" s="417" t="s">
        <v>2873</v>
      </c>
      <c r="E2074" s="391">
        <v>3.48</v>
      </c>
      <c r="F2074" s="418">
        <v>44225</v>
      </c>
      <c r="G2074" s="417" t="s">
        <v>2283</v>
      </c>
      <c r="I2074" s="379">
        <f t="shared" ca="1" si="171"/>
        <v>-346</v>
      </c>
      <c r="J2074" s="379">
        <f t="shared" ca="1" si="172"/>
        <v>-239</v>
      </c>
      <c r="K2074" s="391" t="str">
        <f t="shared" ca="1" si="173"/>
        <v>GORDO R$</v>
      </c>
      <c r="L2074" s="379"/>
      <c r="O2074" s="379"/>
    </row>
    <row r="2075" spans="1:15">
      <c r="A2075" s="417" t="s">
        <v>2155</v>
      </c>
      <c r="B2075" s="417" t="s">
        <v>6647</v>
      </c>
      <c r="C2075" s="417" t="s">
        <v>2332</v>
      </c>
      <c r="D2075" s="417" t="s">
        <v>2873</v>
      </c>
      <c r="E2075" s="391">
        <v>15.1</v>
      </c>
      <c r="F2075" s="418">
        <v>44225</v>
      </c>
      <c r="G2075" s="417" t="s">
        <v>2283</v>
      </c>
      <c r="I2075" s="379">
        <f t="shared" ca="1" si="171"/>
        <v>-346</v>
      </c>
      <c r="J2075" s="379">
        <f t="shared" ca="1" si="172"/>
        <v>-239</v>
      </c>
      <c r="K2075" s="391" t="str">
        <f t="shared" ca="1" si="173"/>
        <v>GORDO R$</v>
      </c>
      <c r="L2075" s="379"/>
      <c r="O2075" s="379"/>
    </row>
    <row r="2076" spans="1:15">
      <c r="A2076" s="417" t="s">
        <v>2155</v>
      </c>
      <c r="B2076" s="417" t="s">
        <v>6648</v>
      </c>
      <c r="C2076" s="417" t="s">
        <v>2332</v>
      </c>
      <c r="D2076" s="417" t="s">
        <v>2873</v>
      </c>
      <c r="E2076" s="391">
        <v>0.59</v>
      </c>
      <c r="F2076" s="418">
        <v>44225</v>
      </c>
      <c r="G2076" s="417" t="s">
        <v>2283</v>
      </c>
      <c r="I2076" s="379">
        <f t="shared" ca="1" si="171"/>
        <v>-346</v>
      </c>
      <c r="J2076" s="379">
        <f t="shared" ca="1" si="172"/>
        <v>-239</v>
      </c>
      <c r="K2076" s="391" t="str">
        <f t="shared" ca="1" si="173"/>
        <v>GORDO R$</v>
      </c>
      <c r="L2076" s="379"/>
      <c r="O2076" s="379"/>
    </row>
    <row r="2077" spans="1:15">
      <c r="A2077" s="417" t="s">
        <v>2155</v>
      </c>
      <c r="B2077" s="417" t="s">
        <v>10173</v>
      </c>
      <c r="C2077" s="417" t="s">
        <v>2332</v>
      </c>
      <c r="D2077" s="417" t="s">
        <v>2873</v>
      </c>
      <c r="E2077" s="391">
        <v>8.2899999999999991</v>
      </c>
      <c r="F2077" s="418">
        <v>44225</v>
      </c>
      <c r="G2077" s="417" t="s">
        <v>2283</v>
      </c>
      <c r="I2077" s="379">
        <f t="shared" ca="1" si="171"/>
        <v>-346</v>
      </c>
      <c r="J2077" s="379">
        <f t="shared" ca="1" si="172"/>
        <v>-239</v>
      </c>
      <c r="K2077" s="391" t="str">
        <f t="shared" ca="1" si="173"/>
        <v>GORDO R$</v>
      </c>
      <c r="L2077" s="379"/>
      <c r="O2077" s="379"/>
    </row>
    <row r="2078" spans="1:15">
      <c r="A2078" s="417" t="s">
        <v>2155</v>
      </c>
      <c r="B2078" s="417" t="s">
        <v>2884</v>
      </c>
      <c r="C2078" s="417" t="s">
        <v>2332</v>
      </c>
      <c r="D2078" s="417" t="s">
        <v>2873</v>
      </c>
      <c r="E2078" s="391">
        <v>0.56000000000000005</v>
      </c>
      <c r="F2078" s="418">
        <v>44225</v>
      </c>
      <c r="G2078" s="417" t="s">
        <v>2283</v>
      </c>
      <c r="I2078" s="379">
        <f t="shared" ca="1" si="171"/>
        <v>-346</v>
      </c>
      <c r="J2078" s="379">
        <f t="shared" ca="1" si="172"/>
        <v>-239</v>
      </c>
      <c r="K2078" s="391" t="str">
        <f t="shared" ca="1" si="173"/>
        <v>GORDO R$</v>
      </c>
      <c r="L2078" s="379"/>
      <c r="O2078" s="379"/>
    </row>
    <row r="2079" spans="1:15">
      <c r="A2079" s="417" t="s">
        <v>2155</v>
      </c>
      <c r="B2079" s="417" t="s">
        <v>2885</v>
      </c>
      <c r="C2079" s="417" t="s">
        <v>2332</v>
      </c>
      <c r="D2079" s="417" t="s">
        <v>2873</v>
      </c>
      <c r="E2079" s="391">
        <v>6.41</v>
      </c>
      <c r="F2079" s="418">
        <v>44225</v>
      </c>
      <c r="G2079" s="417" t="s">
        <v>2283</v>
      </c>
      <c r="I2079" s="379">
        <f t="shared" ca="1" si="171"/>
        <v>-346</v>
      </c>
      <c r="J2079" s="379">
        <f t="shared" ca="1" si="172"/>
        <v>-239</v>
      </c>
      <c r="K2079" s="391" t="str">
        <f t="shared" ca="1" si="173"/>
        <v>GORDO R$</v>
      </c>
      <c r="L2079" s="379"/>
      <c r="O2079" s="379"/>
    </row>
    <row r="2080" spans="1:15">
      <c r="A2080" s="417" t="s">
        <v>2155</v>
      </c>
      <c r="B2080" s="417" t="s">
        <v>7712</v>
      </c>
      <c r="C2080" s="417" t="s">
        <v>2332</v>
      </c>
      <c r="D2080" s="417" t="s">
        <v>2873</v>
      </c>
      <c r="E2080" s="391">
        <v>3.12</v>
      </c>
      <c r="F2080" s="418">
        <v>44225</v>
      </c>
      <c r="G2080" s="417" t="s">
        <v>2283</v>
      </c>
      <c r="I2080" s="379">
        <f t="shared" ca="1" si="171"/>
        <v>-346</v>
      </c>
      <c r="J2080" s="379">
        <f t="shared" ca="1" si="172"/>
        <v>-239</v>
      </c>
      <c r="K2080" s="391" t="str">
        <f t="shared" ca="1" si="173"/>
        <v>GORDO R$</v>
      </c>
      <c r="L2080" s="379"/>
      <c r="O2080" s="379"/>
    </row>
    <row r="2081" spans="1:15">
      <c r="A2081" s="417" t="s">
        <v>2155</v>
      </c>
      <c r="B2081" s="417" t="s">
        <v>7713</v>
      </c>
      <c r="C2081" s="417" t="s">
        <v>2332</v>
      </c>
      <c r="D2081" s="417" t="s">
        <v>2873</v>
      </c>
      <c r="E2081" s="391">
        <v>10.8</v>
      </c>
      <c r="F2081" s="418">
        <v>44225</v>
      </c>
      <c r="G2081" s="417" t="s">
        <v>2283</v>
      </c>
      <c r="I2081" s="379">
        <f t="shared" ca="1" si="171"/>
        <v>-346</v>
      </c>
      <c r="J2081" s="379">
        <f t="shared" ca="1" si="172"/>
        <v>-239</v>
      </c>
      <c r="K2081" s="391" t="str">
        <f t="shared" ca="1" si="173"/>
        <v>GORDO R$</v>
      </c>
      <c r="L2081" s="379"/>
      <c r="O2081" s="379"/>
    </row>
    <row r="2082" spans="1:15">
      <c r="A2082" s="417" t="s">
        <v>2155</v>
      </c>
      <c r="B2082" s="417" t="s">
        <v>2886</v>
      </c>
      <c r="C2082" s="417" t="s">
        <v>2332</v>
      </c>
      <c r="D2082" s="417" t="s">
        <v>2873</v>
      </c>
      <c r="E2082" s="391">
        <v>13.3</v>
      </c>
      <c r="F2082" s="418">
        <v>44225</v>
      </c>
      <c r="G2082" s="417" t="s">
        <v>2283</v>
      </c>
      <c r="I2082" s="379">
        <f t="shared" ca="1" si="171"/>
        <v>-346</v>
      </c>
      <c r="J2082" s="379">
        <f t="shared" ca="1" si="172"/>
        <v>-239</v>
      </c>
      <c r="K2082" s="391" t="str">
        <f t="shared" ca="1" si="173"/>
        <v>GORDO R$</v>
      </c>
      <c r="L2082" s="379"/>
      <c r="O2082" s="379"/>
    </row>
    <row r="2083" spans="1:15">
      <c r="A2083" s="417" t="s">
        <v>2155</v>
      </c>
      <c r="B2083" s="417" t="s">
        <v>7714</v>
      </c>
      <c r="C2083" s="417" t="s">
        <v>2332</v>
      </c>
      <c r="D2083" s="417" t="s">
        <v>2873</v>
      </c>
      <c r="E2083" s="391">
        <v>16.7</v>
      </c>
      <c r="F2083" s="418">
        <v>44225</v>
      </c>
      <c r="G2083" s="417" t="s">
        <v>2283</v>
      </c>
      <c r="I2083" s="379">
        <f t="shared" ca="1" si="171"/>
        <v>-346</v>
      </c>
      <c r="J2083" s="379">
        <f t="shared" ca="1" si="172"/>
        <v>-239</v>
      </c>
      <c r="K2083" s="391" t="str">
        <f t="shared" ca="1" si="173"/>
        <v>GORDO R$</v>
      </c>
      <c r="L2083" s="379"/>
      <c r="O2083" s="379"/>
    </row>
    <row r="2084" spans="1:15">
      <c r="A2084" s="417" t="s">
        <v>2155</v>
      </c>
      <c r="B2084" s="417" t="s">
        <v>6649</v>
      </c>
      <c r="C2084" s="417" t="s">
        <v>2332</v>
      </c>
      <c r="D2084" s="417" t="s">
        <v>2873</v>
      </c>
      <c r="E2084" s="391">
        <v>7</v>
      </c>
      <c r="F2084" s="418">
        <v>44225</v>
      </c>
      <c r="G2084" s="417" t="s">
        <v>2283</v>
      </c>
      <c r="I2084" s="379">
        <f t="shared" ca="1" si="171"/>
        <v>-346</v>
      </c>
      <c r="J2084" s="379">
        <f t="shared" ca="1" si="172"/>
        <v>-239</v>
      </c>
      <c r="K2084" s="391" t="str">
        <f t="shared" ca="1" si="173"/>
        <v>GORDO R$</v>
      </c>
      <c r="L2084" s="379"/>
      <c r="O2084" s="379"/>
    </row>
    <row r="2085" spans="1:15">
      <c r="A2085" s="417" t="s">
        <v>2155</v>
      </c>
      <c r="B2085" s="417" t="s">
        <v>7715</v>
      </c>
      <c r="C2085" s="417" t="s">
        <v>2332</v>
      </c>
      <c r="D2085" s="417" t="s">
        <v>2873</v>
      </c>
      <c r="E2085" s="391">
        <v>7.7</v>
      </c>
      <c r="F2085" s="418">
        <v>44225</v>
      </c>
      <c r="G2085" s="417" t="s">
        <v>2283</v>
      </c>
      <c r="I2085" s="379">
        <f t="shared" ca="1" si="171"/>
        <v>-346</v>
      </c>
      <c r="J2085" s="379">
        <f t="shared" ca="1" si="172"/>
        <v>-239</v>
      </c>
      <c r="K2085" s="391" t="str">
        <f t="shared" ca="1" si="173"/>
        <v>GORDO R$</v>
      </c>
      <c r="L2085" s="379"/>
      <c r="O2085" s="379"/>
    </row>
    <row r="2086" spans="1:15">
      <c r="A2086" s="417" t="s">
        <v>2155</v>
      </c>
      <c r="B2086" s="417" t="s">
        <v>7716</v>
      </c>
      <c r="C2086" s="417" t="s">
        <v>2332</v>
      </c>
      <c r="D2086" s="417" t="s">
        <v>2873</v>
      </c>
      <c r="E2086" s="391">
        <v>25.05</v>
      </c>
      <c r="F2086" s="418">
        <v>44225</v>
      </c>
      <c r="G2086" s="417" t="s">
        <v>2283</v>
      </c>
      <c r="I2086" s="379">
        <f t="shared" ca="1" si="171"/>
        <v>-346</v>
      </c>
      <c r="J2086" s="379">
        <f t="shared" ca="1" si="172"/>
        <v>-239</v>
      </c>
      <c r="K2086" s="391" t="str">
        <f t="shared" ca="1" si="173"/>
        <v>GORDO R$</v>
      </c>
      <c r="L2086" s="379"/>
      <c r="O2086" s="379"/>
    </row>
    <row r="2087" spans="1:15">
      <c r="A2087" s="417" t="s">
        <v>7717</v>
      </c>
      <c r="B2087" s="417" t="s">
        <v>10174</v>
      </c>
      <c r="C2087" s="417" t="s">
        <v>2281</v>
      </c>
      <c r="D2087" s="417" t="s">
        <v>2873</v>
      </c>
      <c r="E2087" s="391">
        <v>4.6399999999999997</v>
      </c>
      <c r="F2087" s="418">
        <v>44253</v>
      </c>
      <c r="G2087" s="417" t="s">
        <v>2283</v>
      </c>
      <c r="I2087" s="379">
        <f t="shared" ca="1" si="171"/>
        <v>-318</v>
      </c>
      <c r="J2087" s="379">
        <f t="shared" ca="1" si="172"/>
        <v>-221</v>
      </c>
      <c r="K2087" s="391" t="str">
        <f t="shared" ca="1" si="173"/>
        <v>GORDO R$</v>
      </c>
      <c r="L2087" s="379"/>
      <c r="O2087" s="379"/>
    </row>
    <row r="2088" spans="1:15">
      <c r="A2088" s="417" t="s">
        <v>2155</v>
      </c>
      <c r="B2088" s="417" t="s">
        <v>10175</v>
      </c>
      <c r="C2088" s="417" t="s">
        <v>2281</v>
      </c>
      <c r="D2088" s="417" t="s">
        <v>2873</v>
      </c>
      <c r="E2088" s="391">
        <v>2.71</v>
      </c>
      <c r="F2088" s="418">
        <v>44253</v>
      </c>
      <c r="G2088" s="417" t="s">
        <v>2283</v>
      </c>
      <c r="I2088" s="379">
        <f t="shared" ca="1" si="171"/>
        <v>-318</v>
      </c>
      <c r="J2088" s="379">
        <f t="shared" ca="1" si="172"/>
        <v>-221</v>
      </c>
      <c r="K2088" s="391" t="str">
        <f t="shared" ca="1" si="173"/>
        <v>GORDO R$</v>
      </c>
      <c r="L2088" s="379"/>
      <c r="O2088" s="379"/>
    </row>
    <row r="2089" spans="1:15">
      <c r="A2089" s="417" t="s">
        <v>2155</v>
      </c>
      <c r="B2089" s="417" t="s">
        <v>10176</v>
      </c>
      <c r="C2089" s="417" t="s">
        <v>2281</v>
      </c>
      <c r="D2089" s="417" t="s">
        <v>2873</v>
      </c>
      <c r="E2089" s="391">
        <v>3</v>
      </c>
      <c r="F2089" s="418">
        <v>44253</v>
      </c>
      <c r="G2089" s="417" t="s">
        <v>2283</v>
      </c>
      <c r="I2089" s="379">
        <f t="shared" ca="1" si="171"/>
        <v>-318</v>
      </c>
      <c r="J2089" s="379">
        <f t="shared" ca="1" si="172"/>
        <v>-221</v>
      </c>
      <c r="K2089" s="391" t="str">
        <f t="shared" ca="1" si="173"/>
        <v>GORDO R$</v>
      </c>
      <c r="L2089" s="379"/>
      <c r="O2089" s="379"/>
    </row>
    <row r="2090" spans="1:15">
      <c r="A2090" s="417" t="s">
        <v>2155</v>
      </c>
      <c r="B2090" s="417" t="s">
        <v>10177</v>
      </c>
      <c r="C2090" s="417" t="s">
        <v>2281</v>
      </c>
      <c r="D2090" s="417" t="s">
        <v>2873</v>
      </c>
      <c r="E2090" s="391">
        <v>1.99</v>
      </c>
      <c r="F2090" s="418">
        <v>44253</v>
      </c>
      <c r="G2090" s="417" t="s">
        <v>2283</v>
      </c>
      <c r="I2090" s="379">
        <f t="shared" ca="1" si="171"/>
        <v>-318</v>
      </c>
      <c r="J2090" s="379">
        <f t="shared" ca="1" si="172"/>
        <v>-221</v>
      </c>
      <c r="K2090" s="391" t="str">
        <f t="shared" ca="1" si="173"/>
        <v>GORDO R$</v>
      </c>
      <c r="L2090" s="379"/>
      <c r="O2090" s="379"/>
    </row>
    <row r="2091" spans="1:15">
      <c r="A2091" s="417" t="s">
        <v>2155</v>
      </c>
      <c r="B2091" s="417" t="s">
        <v>10178</v>
      </c>
      <c r="C2091" s="417" t="s">
        <v>2281</v>
      </c>
      <c r="D2091" s="417" t="s">
        <v>2873</v>
      </c>
      <c r="E2091" s="391">
        <v>2.8</v>
      </c>
      <c r="F2091" s="418">
        <v>44253</v>
      </c>
      <c r="G2091" s="417" t="s">
        <v>2283</v>
      </c>
      <c r="I2091" s="379">
        <f t="shared" ca="1" si="171"/>
        <v>-318</v>
      </c>
      <c r="J2091" s="379">
        <f t="shared" ca="1" si="172"/>
        <v>-221</v>
      </c>
      <c r="K2091" s="391" t="str">
        <f t="shared" ca="1" si="173"/>
        <v>GORDO R$</v>
      </c>
      <c r="L2091" s="379"/>
      <c r="O2091" s="379"/>
    </row>
    <row r="2092" spans="1:15">
      <c r="A2092" s="417" t="s">
        <v>2155</v>
      </c>
      <c r="B2092" s="417" t="s">
        <v>10179</v>
      </c>
      <c r="C2092" s="417" t="s">
        <v>2281</v>
      </c>
      <c r="D2092" s="417" t="s">
        <v>2873</v>
      </c>
      <c r="E2092" s="391">
        <v>2.6</v>
      </c>
      <c r="F2092" s="418">
        <v>44253</v>
      </c>
      <c r="G2092" s="417" t="s">
        <v>2283</v>
      </c>
      <c r="I2092" s="379">
        <f t="shared" ca="1" si="171"/>
        <v>-318</v>
      </c>
      <c r="J2092" s="379">
        <f t="shared" ca="1" si="172"/>
        <v>-221</v>
      </c>
      <c r="K2092" s="391" t="str">
        <f t="shared" ca="1" si="173"/>
        <v>GORDO R$</v>
      </c>
      <c r="L2092" s="379"/>
      <c r="O2092" s="379"/>
    </row>
    <row r="2093" spans="1:15">
      <c r="A2093" s="417" t="s">
        <v>2155</v>
      </c>
      <c r="B2093" s="417" t="s">
        <v>7718</v>
      </c>
      <c r="C2093" s="417" t="s">
        <v>2332</v>
      </c>
      <c r="D2093" s="417" t="s">
        <v>2873</v>
      </c>
      <c r="E2093" s="391">
        <v>1.3</v>
      </c>
      <c r="F2093" s="418">
        <v>44253</v>
      </c>
      <c r="G2093" s="417" t="s">
        <v>2283</v>
      </c>
      <c r="I2093" s="379">
        <f t="shared" ca="1" si="171"/>
        <v>-318</v>
      </c>
      <c r="J2093" s="379">
        <f t="shared" ca="1" si="172"/>
        <v>-221</v>
      </c>
      <c r="K2093" s="391" t="str">
        <f t="shared" ca="1" si="173"/>
        <v>GORDO R$</v>
      </c>
      <c r="L2093" s="379"/>
      <c r="O2093" s="379"/>
    </row>
    <row r="2094" spans="1:15">
      <c r="A2094" s="417" t="s">
        <v>2155</v>
      </c>
      <c r="B2094" s="417" t="s">
        <v>10180</v>
      </c>
      <c r="C2094" s="417" t="s">
        <v>2332</v>
      </c>
      <c r="D2094" s="417" t="s">
        <v>2873</v>
      </c>
      <c r="E2094" s="391">
        <v>2</v>
      </c>
      <c r="F2094" s="418">
        <v>44253</v>
      </c>
      <c r="G2094" s="417" t="s">
        <v>2283</v>
      </c>
      <c r="I2094" s="379">
        <f t="shared" ca="1" si="171"/>
        <v>-318</v>
      </c>
      <c r="J2094" s="379">
        <f t="shared" ca="1" si="172"/>
        <v>-221</v>
      </c>
      <c r="K2094" s="391" t="str">
        <f t="shared" ca="1" si="173"/>
        <v>GORDO R$</v>
      </c>
      <c r="L2094" s="379"/>
      <c r="O2094" s="379"/>
    </row>
    <row r="2095" spans="1:15">
      <c r="A2095" s="417" t="s">
        <v>2155</v>
      </c>
      <c r="B2095" s="417" t="s">
        <v>7719</v>
      </c>
      <c r="C2095" s="417" t="s">
        <v>2332</v>
      </c>
      <c r="D2095" s="417" t="s">
        <v>2873</v>
      </c>
      <c r="E2095" s="391">
        <v>1.82</v>
      </c>
      <c r="F2095" s="418">
        <v>44253</v>
      </c>
      <c r="G2095" s="417" t="s">
        <v>2283</v>
      </c>
      <c r="I2095" s="379">
        <f t="shared" ca="1" si="171"/>
        <v>-318</v>
      </c>
      <c r="J2095" s="379">
        <f t="shared" ca="1" si="172"/>
        <v>-221</v>
      </c>
      <c r="K2095" s="391" t="str">
        <f t="shared" ca="1" si="173"/>
        <v>GORDO R$</v>
      </c>
      <c r="L2095" s="379"/>
      <c r="O2095" s="379"/>
    </row>
    <row r="2096" spans="1:15">
      <c r="A2096" s="417" t="s">
        <v>2155</v>
      </c>
      <c r="B2096" s="417" t="s">
        <v>10181</v>
      </c>
      <c r="C2096" s="417" t="s">
        <v>2332</v>
      </c>
      <c r="D2096" s="417" t="s">
        <v>2873</v>
      </c>
      <c r="E2096" s="391">
        <v>10.75</v>
      </c>
      <c r="F2096" s="418">
        <v>44253</v>
      </c>
      <c r="G2096" s="417" t="s">
        <v>2283</v>
      </c>
      <c r="I2096" s="379">
        <f t="shared" ca="1" si="171"/>
        <v>-318</v>
      </c>
      <c r="J2096" s="379">
        <f t="shared" ca="1" si="172"/>
        <v>-221</v>
      </c>
      <c r="K2096" s="391" t="str">
        <f t="shared" ca="1" si="173"/>
        <v>GORDO R$</v>
      </c>
      <c r="L2096" s="379"/>
      <c r="O2096" s="379"/>
    </row>
    <row r="2097" spans="1:15">
      <c r="A2097" s="417" t="s">
        <v>2155</v>
      </c>
      <c r="B2097" s="417" t="s">
        <v>10182</v>
      </c>
      <c r="C2097" s="417" t="s">
        <v>2332</v>
      </c>
      <c r="D2097" s="417" t="s">
        <v>2873</v>
      </c>
      <c r="E2097" s="391">
        <v>5.96</v>
      </c>
      <c r="F2097" s="418">
        <v>44253</v>
      </c>
      <c r="G2097" s="417" t="s">
        <v>2283</v>
      </c>
      <c r="I2097" s="379">
        <f t="shared" ca="1" si="171"/>
        <v>-318</v>
      </c>
      <c r="J2097" s="379">
        <f t="shared" ca="1" si="172"/>
        <v>-221</v>
      </c>
      <c r="K2097" s="391" t="str">
        <f t="shared" ca="1" si="173"/>
        <v>GORDO R$</v>
      </c>
      <c r="L2097" s="379"/>
      <c r="O2097" s="379"/>
    </row>
    <row r="2098" spans="1:15">
      <c r="A2098" s="417" t="s">
        <v>2155</v>
      </c>
      <c r="B2098" s="417" t="s">
        <v>16841</v>
      </c>
      <c r="C2098" s="417" t="s">
        <v>2332</v>
      </c>
      <c r="D2098" s="417" t="s">
        <v>2873</v>
      </c>
      <c r="E2098" s="391">
        <v>1.93</v>
      </c>
      <c r="F2098" s="418">
        <v>44253</v>
      </c>
      <c r="G2098" s="417" t="s">
        <v>2283</v>
      </c>
      <c r="I2098" s="379">
        <f t="shared" ca="1" si="171"/>
        <v>-318</v>
      </c>
      <c r="J2098" s="379">
        <f t="shared" ca="1" si="172"/>
        <v>-221</v>
      </c>
      <c r="K2098" s="391" t="str">
        <f t="shared" ca="1" si="173"/>
        <v>GORDO R$</v>
      </c>
      <c r="L2098" s="379"/>
      <c r="O2098" s="379"/>
    </row>
    <row r="2099" spans="1:15">
      <c r="A2099" s="417" t="s">
        <v>2155</v>
      </c>
      <c r="B2099" s="417" t="s">
        <v>10183</v>
      </c>
      <c r="C2099" s="417" t="s">
        <v>2332</v>
      </c>
      <c r="D2099" s="417" t="s">
        <v>2873</v>
      </c>
      <c r="E2099" s="391">
        <v>21</v>
      </c>
      <c r="F2099" s="418">
        <v>44253</v>
      </c>
      <c r="G2099" s="417" t="s">
        <v>2283</v>
      </c>
      <c r="I2099" s="379">
        <f t="shared" ca="1" si="171"/>
        <v>-318</v>
      </c>
      <c r="J2099" s="379">
        <f t="shared" ca="1" si="172"/>
        <v>-221</v>
      </c>
      <c r="K2099" s="391" t="str">
        <f t="shared" ca="1" si="173"/>
        <v>GORDO R$</v>
      </c>
      <c r="L2099" s="379"/>
      <c r="O2099" s="379"/>
    </row>
    <row r="2100" spans="1:15">
      <c r="A2100" s="417" t="s">
        <v>2155</v>
      </c>
      <c r="B2100" s="417" t="s">
        <v>18271</v>
      </c>
      <c r="C2100" s="417" t="s">
        <v>2332</v>
      </c>
      <c r="D2100" s="417" t="s">
        <v>2873</v>
      </c>
      <c r="E2100" s="391">
        <v>2.4500000000000002</v>
      </c>
      <c r="F2100" s="418">
        <v>44253</v>
      </c>
      <c r="G2100" s="417" t="s">
        <v>2283</v>
      </c>
      <c r="I2100" s="379">
        <f t="shared" ca="1" si="171"/>
        <v>-318</v>
      </c>
      <c r="J2100" s="379">
        <f t="shared" ca="1" si="172"/>
        <v>-221</v>
      </c>
      <c r="K2100" s="391" t="str">
        <f t="shared" ca="1" si="173"/>
        <v>GORDO R$</v>
      </c>
      <c r="L2100" s="379"/>
      <c r="O2100" s="379"/>
    </row>
    <row r="2101" spans="1:15">
      <c r="A2101" s="417" t="s">
        <v>2155</v>
      </c>
      <c r="B2101" s="417" t="s">
        <v>18272</v>
      </c>
      <c r="C2101" s="417" t="s">
        <v>2332</v>
      </c>
      <c r="D2101" s="417" t="s">
        <v>2873</v>
      </c>
      <c r="E2101" s="391">
        <v>3</v>
      </c>
      <c r="F2101" s="418">
        <v>44253</v>
      </c>
      <c r="G2101" s="417" t="s">
        <v>2283</v>
      </c>
      <c r="I2101" s="379">
        <f t="shared" ca="1" si="171"/>
        <v>-318</v>
      </c>
      <c r="J2101" s="379">
        <f t="shared" ca="1" si="172"/>
        <v>-221</v>
      </c>
      <c r="K2101" s="391" t="str">
        <f t="shared" ca="1" si="173"/>
        <v>GORDO R$</v>
      </c>
      <c r="L2101" s="379"/>
      <c r="O2101" s="379"/>
    </row>
    <row r="2102" spans="1:15">
      <c r="A2102" s="417" t="s">
        <v>2155</v>
      </c>
      <c r="B2102" s="417" t="s">
        <v>18273</v>
      </c>
      <c r="C2102" s="417" t="s">
        <v>2332</v>
      </c>
      <c r="D2102" s="417" t="s">
        <v>2873</v>
      </c>
      <c r="E2102" s="391">
        <v>4.2</v>
      </c>
      <c r="F2102" s="418">
        <v>44253</v>
      </c>
      <c r="G2102" s="417" t="s">
        <v>2283</v>
      </c>
      <c r="I2102" s="379">
        <f t="shared" ca="1" si="171"/>
        <v>-318</v>
      </c>
      <c r="J2102" s="379">
        <f t="shared" ca="1" si="172"/>
        <v>-221</v>
      </c>
      <c r="K2102" s="391" t="str">
        <f t="shared" ca="1" si="173"/>
        <v>GORDO R$</v>
      </c>
      <c r="L2102" s="379"/>
      <c r="O2102" s="379"/>
    </row>
    <row r="2103" spans="1:15">
      <c r="A2103" s="417" t="s">
        <v>2887</v>
      </c>
      <c r="B2103" s="417" t="s">
        <v>2888</v>
      </c>
      <c r="C2103" s="417" t="s">
        <v>2281</v>
      </c>
      <c r="D2103" s="417" t="s">
        <v>2873</v>
      </c>
      <c r="E2103" s="391">
        <v>35.5</v>
      </c>
      <c r="F2103" s="418">
        <v>44347</v>
      </c>
      <c r="G2103" s="417" t="s">
        <v>2283</v>
      </c>
      <c r="I2103" s="379">
        <f t="shared" ca="1" si="171"/>
        <v>-224</v>
      </c>
      <c r="J2103" s="379">
        <f t="shared" ca="1" si="172"/>
        <v>-156</v>
      </c>
      <c r="K2103" s="391" t="str">
        <f t="shared" ca="1" si="173"/>
        <v>GORDO R$</v>
      </c>
      <c r="L2103" s="379"/>
      <c r="O2103" s="379"/>
    </row>
    <row r="2104" spans="1:15">
      <c r="A2104" s="417" t="s">
        <v>2155</v>
      </c>
      <c r="B2104" s="417" t="s">
        <v>10184</v>
      </c>
      <c r="C2104" s="417" t="s">
        <v>2281</v>
      </c>
      <c r="D2104" s="417" t="s">
        <v>2873</v>
      </c>
      <c r="E2104" s="391">
        <v>42</v>
      </c>
      <c r="F2104" s="418">
        <v>44347</v>
      </c>
      <c r="G2104" s="417" t="s">
        <v>2283</v>
      </c>
      <c r="I2104" s="379">
        <f t="shared" ca="1" si="171"/>
        <v>-224</v>
      </c>
      <c r="J2104" s="379">
        <f t="shared" ca="1" si="172"/>
        <v>-156</v>
      </c>
      <c r="K2104" s="391" t="str">
        <f t="shared" ca="1" si="173"/>
        <v>GORDO R$</v>
      </c>
      <c r="L2104" s="379"/>
      <c r="O2104" s="379"/>
    </row>
    <row r="2105" spans="1:15">
      <c r="A2105" s="417" t="s">
        <v>2155</v>
      </c>
      <c r="B2105" s="417" t="s">
        <v>6650</v>
      </c>
      <c r="C2105" s="417" t="s">
        <v>2281</v>
      </c>
      <c r="D2105" s="417" t="s">
        <v>2873</v>
      </c>
      <c r="E2105" s="391">
        <v>7</v>
      </c>
      <c r="F2105" s="418">
        <v>44347</v>
      </c>
      <c r="G2105" s="417" t="s">
        <v>2283</v>
      </c>
      <c r="I2105" s="379">
        <f t="shared" ca="1" si="171"/>
        <v>-224</v>
      </c>
      <c r="J2105" s="379">
        <f t="shared" ca="1" si="172"/>
        <v>-156</v>
      </c>
      <c r="K2105" s="391" t="str">
        <f t="shared" ca="1" si="173"/>
        <v>GORDO R$</v>
      </c>
      <c r="L2105" s="379"/>
      <c r="O2105" s="379"/>
    </row>
    <row r="2106" spans="1:15">
      <c r="A2106" s="417" t="s">
        <v>2155</v>
      </c>
      <c r="B2106" s="417" t="s">
        <v>2889</v>
      </c>
      <c r="C2106" s="417" t="s">
        <v>2281</v>
      </c>
      <c r="D2106" s="417" t="s">
        <v>2873</v>
      </c>
      <c r="E2106" s="391">
        <v>3.5</v>
      </c>
      <c r="F2106" s="418">
        <v>44347</v>
      </c>
      <c r="G2106" s="417" t="s">
        <v>2283</v>
      </c>
      <c r="I2106" s="379">
        <f t="shared" ca="1" si="171"/>
        <v>-224</v>
      </c>
      <c r="J2106" s="379">
        <f t="shared" ca="1" si="172"/>
        <v>-156</v>
      </c>
      <c r="K2106" s="391" t="str">
        <f t="shared" ca="1" si="173"/>
        <v>GORDO R$</v>
      </c>
      <c r="L2106" s="379"/>
      <c r="O2106" s="379"/>
    </row>
    <row r="2107" spans="1:15">
      <c r="A2107" s="417" t="s">
        <v>2155</v>
      </c>
      <c r="B2107" s="417" t="s">
        <v>6651</v>
      </c>
      <c r="C2107" s="417" t="s">
        <v>2281</v>
      </c>
      <c r="D2107" s="417" t="s">
        <v>2873</v>
      </c>
      <c r="E2107" s="391">
        <v>20.260000000000002</v>
      </c>
      <c r="F2107" s="418">
        <v>44347</v>
      </c>
      <c r="G2107" s="417" t="s">
        <v>2283</v>
      </c>
      <c r="I2107" s="379">
        <f t="shared" ca="1" si="171"/>
        <v>-224</v>
      </c>
      <c r="J2107" s="379">
        <f t="shared" ca="1" si="172"/>
        <v>-156</v>
      </c>
      <c r="K2107" s="391" t="str">
        <f t="shared" ca="1" si="173"/>
        <v>GORDO R$</v>
      </c>
      <c r="L2107" s="379"/>
      <c r="O2107" s="379"/>
    </row>
    <row r="2108" spans="1:15">
      <c r="A2108" s="417" t="s">
        <v>2155</v>
      </c>
      <c r="B2108" s="417" t="s">
        <v>6652</v>
      </c>
      <c r="C2108" s="417" t="s">
        <v>2281</v>
      </c>
      <c r="D2108" s="417" t="s">
        <v>2873</v>
      </c>
      <c r="E2108" s="391">
        <v>6.5</v>
      </c>
      <c r="F2108" s="418">
        <v>44347</v>
      </c>
      <c r="G2108" s="417" t="s">
        <v>2283</v>
      </c>
      <c r="I2108" s="379">
        <f t="shared" ca="1" si="171"/>
        <v>-224</v>
      </c>
      <c r="J2108" s="379">
        <f t="shared" ca="1" si="172"/>
        <v>-156</v>
      </c>
      <c r="K2108" s="391" t="str">
        <f t="shared" ca="1" si="173"/>
        <v>GORDO R$</v>
      </c>
      <c r="L2108" s="379"/>
      <c r="O2108" s="379"/>
    </row>
    <row r="2109" spans="1:15">
      <c r="A2109" s="417" t="s">
        <v>2155</v>
      </c>
      <c r="B2109" s="417" t="s">
        <v>6653</v>
      </c>
      <c r="C2109" s="417" t="s">
        <v>2281</v>
      </c>
      <c r="D2109" s="417" t="s">
        <v>2873</v>
      </c>
      <c r="E2109" s="391">
        <v>5.85</v>
      </c>
      <c r="F2109" s="418">
        <v>44347</v>
      </c>
      <c r="G2109" s="417" t="s">
        <v>2283</v>
      </c>
      <c r="I2109" s="379">
        <f t="shared" ca="1" si="171"/>
        <v>-224</v>
      </c>
      <c r="J2109" s="379">
        <f t="shared" ca="1" si="172"/>
        <v>-156</v>
      </c>
      <c r="K2109" s="391" t="str">
        <f t="shared" ca="1" si="173"/>
        <v>GORDO R$</v>
      </c>
      <c r="L2109" s="379"/>
      <c r="O2109" s="379"/>
    </row>
    <row r="2110" spans="1:15">
      <c r="A2110" s="417" t="s">
        <v>2155</v>
      </c>
      <c r="B2110" s="417" t="s">
        <v>10185</v>
      </c>
      <c r="C2110" s="417" t="s">
        <v>2281</v>
      </c>
      <c r="D2110" s="417" t="s">
        <v>2873</v>
      </c>
      <c r="E2110" s="391">
        <v>17.170000000000002</v>
      </c>
      <c r="F2110" s="418">
        <v>44347</v>
      </c>
      <c r="G2110" s="417" t="s">
        <v>2283</v>
      </c>
      <c r="I2110" s="379">
        <f t="shared" ca="1" si="171"/>
        <v>-224</v>
      </c>
      <c r="J2110" s="379">
        <f t="shared" ca="1" si="172"/>
        <v>-156</v>
      </c>
      <c r="K2110" s="391" t="str">
        <f t="shared" ca="1" si="173"/>
        <v>GORDO R$</v>
      </c>
      <c r="L2110" s="379"/>
      <c r="O2110" s="379"/>
    </row>
    <row r="2111" spans="1:15">
      <c r="A2111" s="417" t="s">
        <v>2155</v>
      </c>
      <c r="B2111" s="417" t="s">
        <v>2890</v>
      </c>
      <c r="C2111" s="417" t="s">
        <v>2281</v>
      </c>
      <c r="D2111" s="417" t="s">
        <v>2873</v>
      </c>
      <c r="E2111" s="391">
        <v>5.5</v>
      </c>
      <c r="F2111" s="418">
        <v>44347</v>
      </c>
      <c r="G2111" s="417" t="s">
        <v>2283</v>
      </c>
      <c r="I2111" s="379">
        <f t="shared" ca="1" si="171"/>
        <v>-224</v>
      </c>
      <c r="J2111" s="379">
        <f t="shared" ca="1" si="172"/>
        <v>-156</v>
      </c>
      <c r="K2111" s="391" t="str">
        <f t="shared" ca="1" si="173"/>
        <v>GORDO R$</v>
      </c>
      <c r="L2111" s="379"/>
      <c r="O2111" s="379"/>
    </row>
    <row r="2112" spans="1:15">
      <c r="A2112" s="417" t="s">
        <v>2155</v>
      </c>
      <c r="B2112" s="417" t="s">
        <v>10186</v>
      </c>
      <c r="C2112" s="417" t="s">
        <v>2281</v>
      </c>
      <c r="D2112" s="417" t="s">
        <v>2873</v>
      </c>
      <c r="E2112" s="391">
        <v>13.37</v>
      </c>
      <c r="F2112" s="418">
        <v>44347</v>
      </c>
      <c r="G2112" s="417" t="s">
        <v>2283</v>
      </c>
      <c r="I2112" s="379">
        <f t="shared" ca="1" si="171"/>
        <v>-224</v>
      </c>
      <c r="J2112" s="379">
        <f t="shared" ca="1" si="172"/>
        <v>-156</v>
      </c>
      <c r="K2112" s="391" t="str">
        <f t="shared" ca="1" si="173"/>
        <v>GORDO R$</v>
      </c>
      <c r="L2112" s="379"/>
      <c r="O2112" s="379"/>
    </row>
    <row r="2113" spans="1:15">
      <c r="A2113" s="417" t="s">
        <v>2155</v>
      </c>
      <c r="B2113" s="417" t="s">
        <v>10187</v>
      </c>
      <c r="C2113" s="417" t="s">
        <v>2281</v>
      </c>
      <c r="D2113" s="417" t="s">
        <v>2873</v>
      </c>
      <c r="E2113" s="391">
        <v>7</v>
      </c>
      <c r="F2113" s="418">
        <v>44347</v>
      </c>
      <c r="G2113" s="417" t="s">
        <v>2283</v>
      </c>
      <c r="I2113" s="379">
        <f t="shared" ca="1" si="171"/>
        <v>-224</v>
      </c>
      <c r="J2113" s="379">
        <f t="shared" ca="1" si="172"/>
        <v>-156</v>
      </c>
      <c r="K2113" s="391" t="str">
        <f t="shared" ca="1" si="173"/>
        <v>GORDO R$</v>
      </c>
      <c r="L2113" s="379"/>
      <c r="O2113" s="379"/>
    </row>
    <row r="2114" spans="1:15">
      <c r="A2114" s="417" t="s">
        <v>2155</v>
      </c>
      <c r="B2114" s="417" t="s">
        <v>10188</v>
      </c>
      <c r="C2114" s="417" t="s">
        <v>2281</v>
      </c>
      <c r="D2114" s="417" t="s">
        <v>2873</v>
      </c>
      <c r="E2114" s="391">
        <v>10.7</v>
      </c>
      <c r="F2114" s="418">
        <v>44347</v>
      </c>
      <c r="G2114" s="417" t="s">
        <v>2283</v>
      </c>
      <c r="I2114" s="379">
        <f t="shared" ca="1" si="171"/>
        <v>-224</v>
      </c>
      <c r="J2114" s="379">
        <f t="shared" ca="1" si="172"/>
        <v>-156</v>
      </c>
      <c r="K2114" s="391" t="str">
        <f t="shared" ca="1" si="173"/>
        <v>GORDO R$</v>
      </c>
      <c r="L2114" s="379"/>
      <c r="O2114" s="379"/>
    </row>
    <row r="2115" spans="1:15">
      <c r="A2115" s="417" t="s">
        <v>2155</v>
      </c>
      <c r="B2115" s="417" t="s">
        <v>6654</v>
      </c>
      <c r="C2115" s="417" t="s">
        <v>2281</v>
      </c>
      <c r="D2115" s="417" t="s">
        <v>2873</v>
      </c>
      <c r="E2115" s="391">
        <v>8</v>
      </c>
      <c r="F2115" s="418">
        <v>44347</v>
      </c>
      <c r="G2115" s="417" t="s">
        <v>2283</v>
      </c>
      <c r="I2115" s="379">
        <f t="shared" ca="1" si="171"/>
        <v>-224</v>
      </c>
      <c r="J2115" s="379">
        <f t="shared" ca="1" si="172"/>
        <v>-156</v>
      </c>
      <c r="K2115" s="391" t="str">
        <f t="shared" ca="1" si="173"/>
        <v>GORDO R$</v>
      </c>
      <c r="L2115" s="379"/>
      <c r="O2115" s="379"/>
    </row>
    <row r="2116" spans="1:15">
      <c r="A2116" s="417" t="s">
        <v>2155</v>
      </c>
      <c r="B2116" s="417" t="s">
        <v>6655</v>
      </c>
      <c r="C2116" s="417" t="s">
        <v>2281</v>
      </c>
      <c r="D2116" s="417" t="s">
        <v>2873</v>
      </c>
      <c r="E2116" s="391">
        <v>14.47</v>
      </c>
      <c r="F2116" s="418">
        <v>44347</v>
      </c>
      <c r="G2116" s="417" t="s">
        <v>2283</v>
      </c>
      <c r="I2116" s="379">
        <f t="shared" ca="1" si="171"/>
        <v>-224</v>
      </c>
      <c r="J2116" s="379">
        <f t="shared" ca="1" si="172"/>
        <v>-156</v>
      </c>
      <c r="K2116" s="391" t="str">
        <f t="shared" ca="1" si="173"/>
        <v>GORDO R$</v>
      </c>
      <c r="L2116" s="379"/>
      <c r="O2116" s="379"/>
    </row>
    <row r="2117" spans="1:15">
      <c r="A2117" s="417" t="s">
        <v>2155</v>
      </c>
      <c r="B2117" s="417" t="s">
        <v>7720</v>
      </c>
      <c r="C2117" s="417" t="s">
        <v>2281</v>
      </c>
      <c r="D2117" s="417" t="s">
        <v>2873</v>
      </c>
      <c r="E2117" s="391">
        <v>9.5</v>
      </c>
      <c r="F2117" s="418">
        <v>44347</v>
      </c>
      <c r="G2117" s="417" t="s">
        <v>2283</v>
      </c>
      <c r="I2117" s="379">
        <f t="shared" ca="1" si="171"/>
        <v>-224</v>
      </c>
      <c r="J2117" s="379">
        <f t="shared" ca="1" si="172"/>
        <v>-156</v>
      </c>
      <c r="K2117" s="391" t="str">
        <f t="shared" ca="1" si="173"/>
        <v>GORDO R$</v>
      </c>
      <c r="L2117" s="379"/>
      <c r="O2117" s="379"/>
    </row>
    <row r="2118" spans="1:15">
      <c r="A2118" s="417" t="s">
        <v>2155</v>
      </c>
      <c r="B2118" s="417" t="s">
        <v>6656</v>
      </c>
      <c r="C2118" s="417" t="s">
        <v>2281</v>
      </c>
      <c r="D2118" s="417" t="s">
        <v>2873</v>
      </c>
      <c r="E2118" s="391">
        <v>13.8</v>
      </c>
      <c r="F2118" s="418">
        <v>44347</v>
      </c>
      <c r="G2118" s="417" t="s">
        <v>2283</v>
      </c>
      <c r="I2118" s="379">
        <f t="shared" ca="1" si="171"/>
        <v>-224</v>
      </c>
      <c r="J2118" s="379">
        <f t="shared" ca="1" si="172"/>
        <v>-156</v>
      </c>
      <c r="K2118" s="391" t="str">
        <f t="shared" ca="1" si="173"/>
        <v>GORDO R$</v>
      </c>
      <c r="L2118" s="379"/>
      <c r="O2118" s="379"/>
    </row>
    <row r="2119" spans="1:15">
      <c r="A2119" s="417" t="s">
        <v>2155</v>
      </c>
      <c r="B2119" s="417" t="s">
        <v>6657</v>
      </c>
      <c r="C2119" s="417" t="s">
        <v>2281</v>
      </c>
      <c r="D2119" s="417" t="s">
        <v>2873</v>
      </c>
      <c r="E2119" s="391">
        <v>7.05</v>
      </c>
      <c r="F2119" s="418">
        <v>44347</v>
      </c>
      <c r="G2119" s="417" t="s">
        <v>2283</v>
      </c>
      <c r="I2119" s="379">
        <f t="shared" ca="1" si="171"/>
        <v>-224</v>
      </c>
      <c r="J2119" s="379">
        <f t="shared" ca="1" si="172"/>
        <v>-156</v>
      </c>
      <c r="K2119" s="391" t="str">
        <f t="shared" ca="1" si="173"/>
        <v>GORDO R$</v>
      </c>
      <c r="L2119" s="379"/>
      <c r="O2119" s="379"/>
    </row>
    <row r="2120" spans="1:15">
      <c r="A2120" s="417" t="s">
        <v>2155</v>
      </c>
      <c r="B2120" s="417" t="s">
        <v>7721</v>
      </c>
      <c r="C2120" s="417" t="s">
        <v>2281</v>
      </c>
      <c r="D2120" s="417" t="s">
        <v>2873</v>
      </c>
      <c r="E2120" s="391">
        <v>6.89</v>
      </c>
      <c r="F2120" s="418">
        <v>44347</v>
      </c>
      <c r="G2120" s="417" t="s">
        <v>2283</v>
      </c>
      <c r="I2120" s="379">
        <f t="shared" ca="1" si="171"/>
        <v>-224</v>
      </c>
      <c r="J2120" s="379">
        <f t="shared" ca="1" si="172"/>
        <v>-156</v>
      </c>
      <c r="K2120" s="391" t="str">
        <f t="shared" ca="1" si="173"/>
        <v>GORDO R$</v>
      </c>
      <c r="L2120" s="379"/>
      <c r="O2120" s="379"/>
    </row>
    <row r="2121" spans="1:15">
      <c r="A2121" s="417" t="s">
        <v>2155</v>
      </c>
      <c r="B2121" s="417" t="s">
        <v>10189</v>
      </c>
      <c r="C2121" s="417" t="s">
        <v>2281</v>
      </c>
      <c r="D2121" s="417" t="s">
        <v>2873</v>
      </c>
      <c r="E2121" s="391">
        <v>2.4500000000000002</v>
      </c>
      <c r="F2121" s="418">
        <v>44347</v>
      </c>
      <c r="G2121" s="417" t="s">
        <v>2283</v>
      </c>
      <c r="I2121" s="379">
        <f t="shared" ca="1" si="171"/>
        <v>-224</v>
      </c>
      <c r="J2121" s="379">
        <f t="shared" ca="1" si="172"/>
        <v>-156</v>
      </c>
      <c r="K2121" s="391" t="str">
        <f t="shared" ca="1" si="173"/>
        <v>GORDO R$</v>
      </c>
      <c r="L2121" s="379"/>
      <c r="O2121" s="379"/>
    </row>
    <row r="2122" spans="1:15">
      <c r="A2122" s="417" t="s">
        <v>2155</v>
      </c>
      <c r="B2122" s="417" t="s">
        <v>16257</v>
      </c>
      <c r="C2122" s="417" t="s">
        <v>2281</v>
      </c>
      <c r="D2122" s="417" t="s">
        <v>2873</v>
      </c>
      <c r="E2122" s="391">
        <v>6</v>
      </c>
      <c r="F2122" s="418">
        <v>44347</v>
      </c>
      <c r="G2122" s="417" t="s">
        <v>2283</v>
      </c>
      <c r="I2122" s="379">
        <f t="shared" ref="I2122:I2185" ca="1" si="174">IF(F2122&lt;&gt;"",F2122-$I$199,"")</f>
        <v>-224</v>
      </c>
      <c r="J2122" s="379">
        <f t="shared" ref="J2122:J2185" ca="1" si="175">IF(I2122&lt;&gt;"",NETWORKDAYS($I$199,F2122-1,$N$201:$N$224),"")</f>
        <v>-156</v>
      </c>
      <c r="K2122" s="391" t="str">
        <f t="shared" ref="K2122:K2185" ca="1" si="176">IF(I2122&lt;&gt;"",RIGHT(D2122,LEN(D2122)-FIND(" ",D2122)),"")</f>
        <v>GORDO R$</v>
      </c>
      <c r="L2122" s="379"/>
      <c r="O2122" s="379"/>
    </row>
    <row r="2123" spans="1:15">
      <c r="A2123" s="417" t="s">
        <v>2155</v>
      </c>
      <c r="B2123" s="417" t="s">
        <v>6658</v>
      </c>
      <c r="C2123" s="417" t="s">
        <v>2281</v>
      </c>
      <c r="D2123" s="417" t="s">
        <v>2873</v>
      </c>
      <c r="E2123" s="391">
        <v>7</v>
      </c>
      <c r="F2123" s="418">
        <v>44347</v>
      </c>
      <c r="G2123" s="417" t="s">
        <v>2283</v>
      </c>
      <c r="I2123" s="379">
        <f t="shared" ca="1" si="174"/>
        <v>-224</v>
      </c>
      <c r="J2123" s="379">
        <f t="shared" ca="1" si="175"/>
        <v>-156</v>
      </c>
      <c r="K2123" s="391" t="str">
        <f t="shared" ca="1" si="176"/>
        <v>GORDO R$</v>
      </c>
      <c r="L2123" s="379"/>
      <c r="O2123" s="379"/>
    </row>
    <row r="2124" spans="1:15">
      <c r="A2124" s="417" t="s">
        <v>2155</v>
      </c>
      <c r="B2124" s="417" t="s">
        <v>7722</v>
      </c>
      <c r="C2124" s="417" t="s">
        <v>2281</v>
      </c>
      <c r="D2124" s="417" t="s">
        <v>2873</v>
      </c>
      <c r="E2124" s="391">
        <v>2</v>
      </c>
      <c r="F2124" s="418">
        <v>44347</v>
      </c>
      <c r="G2124" s="417" t="s">
        <v>2283</v>
      </c>
      <c r="I2124" s="379">
        <f t="shared" ca="1" si="174"/>
        <v>-224</v>
      </c>
      <c r="J2124" s="379">
        <f t="shared" ca="1" si="175"/>
        <v>-156</v>
      </c>
      <c r="K2124" s="391" t="str">
        <f t="shared" ca="1" si="176"/>
        <v>GORDO R$</v>
      </c>
      <c r="L2124" s="379"/>
      <c r="O2124" s="379"/>
    </row>
    <row r="2125" spans="1:15">
      <c r="A2125" s="417" t="s">
        <v>2155</v>
      </c>
      <c r="B2125" s="417" t="s">
        <v>16258</v>
      </c>
      <c r="C2125" s="417" t="s">
        <v>2281</v>
      </c>
      <c r="D2125" s="417" t="s">
        <v>2873</v>
      </c>
      <c r="E2125" s="391">
        <v>4</v>
      </c>
      <c r="F2125" s="418">
        <v>44347</v>
      </c>
      <c r="G2125" s="417" t="s">
        <v>2283</v>
      </c>
      <c r="I2125" s="379">
        <f t="shared" ca="1" si="174"/>
        <v>-224</v>
      </c>
      <c r="J2125" s="379">
        <f t="shared" ca="1" si="175"/>
        <v>-156</v>
      </c>
      <c r="K2125" s="391" t="str">
        <f t="shared" ca="1" si="176"/>
        <v>GORDO R$</v>
      </c>
      <c r="L2125" s="379"/>
      <c r="O2125" s="379"/>
    </row>
    <row r="2126" spans="1:15">
      <c r="A2126" s="417" t="s">
        <v>2155</v>
      </c>
      <c r="B2126" s="417" t="s">
        <v>2891</v>
      </c>
      <c r="C2126" s="417" t="s">
        <v>2332</v>
      </c>
      <c r="D2126" s="417" t="s">
        <v>2873</v>
      </c>
      <c r="E2126" s="391">
        <v>2.14</v>
      </c>
      <c r="F2126" s="418">
        <v>44347</v>
      </c>
      <c r="G2126" s="417" t="s">
        <v>2283</v>
      </c>
      <c r="I2126" s="379">
        <f t="shared" ca="1" si="174"/>
        <v>-224</v>
      </c>
      <c r="J2126" s="379">
        <f t="shared" ca="1" si="175"/>
        <v>-156</v>
      </c>
      <c r="K2126" s="391" t="str">
        <f t="shared" ca="1" si="176"/>
        <v>GORDO R$</v>
      </c>
      <c r="L2126" s="379"/>
      <c r="O2126" s="379"/>
    </row>
    <row r="2127" spans="1:15">
      <c r="A2127" s="417" t="s">
        <v>2155</v>
      </c>
      <c r="B2127" s="417" t="s">
        <v>10190</v>
      </c>
      <c r="C2127" s="417" t="s">
        <v>2332</v>
      </c>
      <c r="D2127" s="417" t="s">
        <v>2873</v>
      </c>
      <c r="E2127" s="391">
        <v>3.5</v>
      </c>
      <c r="F2127" s="418">
        <v>44347</v>
      </c>
      <c r="G2127" s="417" t="s">
        <v>2283</v>
      </c>
      <c r="I2127" s="379">
        <f t="shared" ca="1" si="174"/>
        <v>-224</v>
      </c>
      <c r="J2127" s="379">
        <f t="shared" ca="1" si="175"/>
        <v>-156</v>
      </c>
      <c r="K2127" s="391" t="str">
        <f t="shared" ca="1" si="176"/>
        <v>GORDO R$</v>
      </c>
      <c r="L2127" s="379"/>
      <c r="O2127" s="379"/>
    </row>
    <row r="2128" spans="1:15">
      <c r="A2128" s="417" t="s">
        <v>2155</v>
      </c>
      <c r="B2128" s="417" t="s">
        <v>2892</v>
      </c>
      <c r="C2128" s="417" t="s">
        <v>2332</v>
      </c>
      <c r="D2128" s="417" t="s">
        <v>2873</v>
      </c>
      <c r="E2128" s="391">
        <v>3.03</v>
      </c>
      <c r="F2128" s="418">
        <v>44347</v>
      </c>
      <c r="G2128" s="417" t="s">
        <v>2283</v>
      </c>
      <c r="I2128" s="379">
        <f t="shared" ca="1" si="174"/>
        <v>-224</v>
      </c>
      <c r="J2128" s="379">
        <f t="shared" ca="1" si="175"/>
        <v>-156</v>
      </c>
      <c r="K2128" s="391" t="str">
        <f t="shared" ca="1" si="176"/>
        <v>GORDO R$</v>
      </c>
      <c r="L2128" s="379"/>
      <c r="O2128" s="379"/>
    </row>
    <row r="2129" spans="1:15">
      <c r="A2129" s="417" t="s">
        <v>2155</v>
      </c>
      <c r="B2129" s="417" t="s">
        <v>2893</v>
      </c>
      <c r="C2129" s="417" t="s">
        <v>2332</v>
      </c>
      <c r="D2129" s="417" t="s">
        <v>2873</v>
      </c>
      <c r="E2129" s="391">
        <v>2</v>
      </c>
      <c r="F2129" s="418">
        <v>44347</v>
      </c>
      <c r="G2129" s="417" t="s">
        <v>2283</v>
      </c>
      <c r="I2129" s="379">
        <f t="shared" ca="1" si="174"/>
        <v>-224</v>
      </c>
      <c r="J2129" s="379">
        <f t="shared" ca="1" si="175"/>
        <v>-156</v>
      </c>
      <c r="K2129" s="391" t="str">
        <f t="shared" ca="1" si="176"/>
        <v>GORDO R$</v>
      </c>
      <c r="L2129" s="379"/>
      <c r="O2129" s="379"/>
    </row>
    <row r="2130" spans="1:15">
      <c r="A2130" s="417" t="s">
        <v>2155</v>
      </c>
      <c r="B2130" s="417" t="s">
        <v>16842</v>
      </c>
      <c r="C2130" s="417" t="s">
        <v>2332</v>
      </c>
      <c r="D2130" s="417" t="s">
        <v>2873</v>
      </c>
      <c r="E2130" s="391">
        <v>1.4</v>
      </c>
      <c r="F2130" s="418">
        <v>44347</v>
      </c>
      <c r="G2130" s="417" t="s">
        <v>2283</v>
      </c>
      <c r="I2130" s="379">
        <f t="shared" ca="1" si="174"/>
        <v>-224</v>
      </c>
      <c r="J2130" s="379">
        <f t="shared" ca="1" si="175"/>
        <v>-156</v>
      </c>
      <c r="K2130" s="391" t="str">
        <f t="shared" ca="1" si="176"/>
        <v>GORDO R$</v>
      </c>
      <c r="L2130" s="379"/>
      <c r="O2130" s="379"/>
    </row>
    <row r="2131" spans="1:15">
      <c r="A2131" s="417" t="s">
        <v>2155</v>
      </c>
      <c r="B2131" s="417" t="s">
        <v>7723</v>
      </c>
      <c r="C2131" s="417" t="s">
        <v>2332</v>
      </c>
      <c r="D2131" s="417" t="s">
        <v>2873</v>
      </c>
      <c r="E2131" s="391">
        <v>3.9</v>
      </c>
      <c r="F2131" s="418">
        <v>44347</v>
      </c>
      <c r="G2131" s="417" t="s">
        <v>2283</v>
      </c>
      <c r="I2131" s="379">
        <f t="shared" ca="1" si="174"/>
        <v>-224</v>
      </c>
      <c r="J2131" s="379">
        <f t="shared" ca="1" si="175"/>
        <v>-156</v>
      </c>
      <c r="K2131" s="391" t="str">
        <f t="shared" ca="1" si="176"/>
        <v>GORDO R$</v>
      </c>
      <c r="L2131" s="379"/>
      <c r="O2131" s="379"/>
    </row>
    <row r="2132" spans="1:15">
      <c r="A2132" s="417" t="s">
        <v>2155</v>
      </c>
      <c r="B2132" s="417" t="s">
        <v>2894</v>
      </c>
      <c r="C2132" s="417" t="s">
        <v>2332</v>
      </c>
      <c r="D2132" s="417" t="s">
        <v>2873</v>
      </c>
      <c r="E2132" s="391">
        <v>4</v>
      </c>
      <c r="F2132" s="418">
        <v>44347</v>
      </c>
      <c r="G2132" s="417" t="s">
        <v>2283</v>
      </c>
      <c r="I2132" s="379">
        <f t="shared" ca="1" si="174"/>
        <v>-224</v>
      </c>
      <c r="J2132" s="379">
        <f t="shared" ca="1" si="175"/>
        <v>-156</v>
      </c>
      <c r="K2132" s="391" t="str">
        <f t="shared" ca="1" si="176"/>
        <v>GORDO R$</v>
      </c>
      <c r="L2132" s="379"/>
      <c r="O2132" s="379"/>
    </row>
    <row r="2133" spans="1:15">
      <c r="A2133" s="417" t="s">
        <v>2155</v>
      </c>
      <c r="B2133" s="417" t="s">
        <v>2895</v>
      </c>
      <c r="C2133" s="417" t="s">
        <v>2332</v>
      </c>
      <c r="D2133" s="417" t="s">
        <v>2873</v>
      </c>
      <c r="E2133" s="391">
        <v>6</v>
      </c>
      <c r="F2133" s="418">
        <v>44347</v>
      </c>
      <c r="G2133" s="417" t="s">
        <v>2283</v>
      </c>
      <c r="I2133" s="379">
        <f t="shared" ca="1" si="174"/>
        <v>-224</v>
      </c>
      <c r="J2133" s="379">
        <f t="shared" ca="1" si="175"/>
        <v>-156</v>
      </c>
      <c r="K2133" s="391" t="str">
        <f t="shared" ca="1" si="176"/>
        <v>GORDO R$</v>
      </c>
      <c r="L2133" s="379"/>
      <c r="O2133" s="379"/>
    </row>
    <row r="2134" spans="1:15">
      <c r="A2134" s="417" t="s">
        <v>2155</v>
      </c>
      <c r="B2134" s="417" t="s">
        <v>2896</v>
      </c>
      <c r="C2134" s="417" t="s">
        <v>2332</v>
      </c>
      <c r="D2134" s="417" t="s">
        <v>2873</v>
      </c>
      <c r="E2134" s="391">
        <v>1.02</v>
      </c>
      <c r="F2134" s="418">
        <v>44347</v>
      </c>
      <c r="G2134" s="417" t="s">
        <v>2283</v>
      </c>
      <c r="I2134" s="379">
        <f t="shared" ca="1" si="174"/>
        <v>-224</v>
      </c>
      <c r="J2134" s="379">
        <f t="shared" ca="1" si="175"/>
        <v>-156</v>
      </c>
      <c r="K2134" s="391" t="str">
        <f t="shared" ca="1" si="176"/>
        <v>GORDO R$</v>
      </c>
      <c r="L2134" s="379"/>
      <c r="O2134" s="379"/>
    </row>
    <row r="2135" spans="1:15">
      <c r="A2135" s="417" t="s">
        <v>2155</v>
      </c>
      <c r="B2135" s="417" t="s">
        <v>6659</v>
      </c>
      <c r="C2135" s="417" t="s">
        <v>2332</v>
      </c>
      <c r="D2135" s="417" t="s">
        <v>2873</v>
      </c>
      <c r="E2135" s="391">
        <v>4.4000000000000004</v>
      </c>
      <c r="F2135" s="418">
        <v>44347</v>
      </c>
      <c r="G2135" s="417" t="s">
        <v>2283</v>
      </c>
      <c r="I2135" s="379">
        <f t="shared" ca="1" si="174"/>
        <v>-224</v>
      </c>
      <c r="J2135" s="379">
        <f t="shared" ca="1" si="175"/>
        <v>-156</v>
      </c>
      <c r="K2135" s="391" t="str">
        <f t="shared" ca="1" si="176"/>
        <v>GORDO R$</v>
      </c>
      <c r="L2135" s="379"/>
      <c r="O2135" s="379"/>
    </row>
    <row r="2136" spans="1:15">
      <c r="A2136" s="417" t="s">
        <v>2155</v>
      </c>
      <c r="B2136" s="417" t="s">
        <v>18274</v>
      </c>
      <c r="C2136" s="417" t="s">
        <v>2332</v>
      </c>
      <c r="D2136" s="417" t="s">
        <v>2873</v>
      </c>
      <c r="E2136" s="391">
        <v>4.0999999999999996</v>
      </c>
      <c r="F2136" s="418">
        <v>44347</v>
      </c>
      <c r="G2136" s="417" t="s">
        <v>2283</v>
      </c>
      <c r="I2136" s="379">
        <f t="shared" ca="1" si="174"/>
        <v>-224</v>
      </c>
      <c r="J2136" s="379">
        <f t="shared" ca="1" si="175"/>
        <v>-156</v>
      </c>
      <c r="K2136" s="391" t="str">
        <f t="shared" ca="1" si="176"/>
        <v>GORDO R$</v>
      </c>
      <c r="L2136" s="379"/>
      <c r="O2136" s="379"/>
    </row>
    <row r="2137" spans="1:15">
      <c r="A2137" s="417" t="s">
        <v>2155</v>
      </c>
      <c r="B2137" s="417" t="s">
        <v>7724</v>
      </c>
      <c r="C2137" s="417" t="s">
        <v>2332</v>
      </c>
      <c r="D2137" s="417" t="s">
        <v>2873</v>
      </c>
      <c r="E2137" s="391">
        <v>4.5</v>
      </c>
      <c r="F2137" s="418">
        <v>44347</v>
      </c>
      <c r="G2137" s="417" t="s">
        <v>2283</v>
      </c>
      <c r="I2137" s="379">
        <f t="shared" ca="1" si="174"/>
        <v>-224</v>
      </c>
      <c r="J2137" s="379">
        <f t="shared" ca="1" si="175"/>
        <v>-156</v>
      </c>
      <c r="K2137" s="391" t="str">
        <f t="shared" ca="1" si="176"/>
        <v>GORDO R$</v>
      </c>
      <c r="L2137" s="379"/>
      <c r="O2137" s="379"/>
    </row>
    <row r="2138" spans="1:15">
      <c r="A2138" s="417" t="s">
        <v>2155</v>
      </c>
      <c r="B2138" s="417" t="s">
        <v>2897</v>
      </c>
      <c r="C2138" s="417" t="s">
        <v>2332</v>
      </c>
      <c r="D2138" s="417" t="s">
        <v>2873</v>
      </c>
      <c r="E2138" s="391">
        <v>7.25</v>
      </c>
      <c r="F2138" s="418">
        <v>44347</v>
      </c>
      <c r="G2138" s="417" t="s">
        <v>2283</v>
      </c>
      <c r="I2138" s="379">
        <f t="shared" ca="1" si="174"/>
        <v>-224</v>
      </c>
      <c r="J2138" s="379">
        <f t="shared" ca="1" si="175"/>
        <v>-156</v>
      </c>
      <c r="K2138" s="391" t="str">
        <f t="shared" ca="1" si="176"/>
        <v>GORDO R$</v>
      </c>
      <c r="L2138" s="379"/>
      <c r="O2138" s="379"/>
    </row>
    <row r="2139" spans="1:15">
      <c r="A2139" s="417" t="s">
        <v>2155</v>
      </c>
      <c r="B2139" s="417" t="s">
        <v>16843</v>
      </c>
      <c r="C2139" s="417" t="s">
        <v>2332</v>
      </c>
      <c r="D2139" s="417" t="s">
        <v>2873</v>
      </c>
      <c r="E2139" s="391">
        <v>10.47</v>
      </c>
      <c r="F2139" s="418">
        <v>44347</v>
      </c>
      <c r="G2139" s="417" t="s">
        <v>2283</v>
      </c>
      <c r="I2139" s="379">
        <f t="shared" ca="1" si="174"/>
        <v>-224</v>
      </c>
      <c r="J2139" s="379">
        <f t="shared" ca="1" si="175"/>
        <v>-156</v>
      </c>
      <c r="K2139" s="391" t="str">
        <f t="shared" ca="1" si="176"/>
        <v>GORDO R$</v>
      </c>
      <c r="L2139" s="379"/>
      <c r="O2139" s="379"/>
    </row>
    <row r="2140" spans="1:15">
      <c r="A2140" s="417" t="s">
        <v>2155</v>
      </c>
      <c r="B2140" s="417" t="s">
        <v>6660</v>
      </c>
      <c r="C2140" s="417" t="s">
        <v>2332</v>
      </c>
      <c r="D2140" s="417" t="s">
        <v>2873</v>
      </c>
      <c r="E2140" s="391">
        <v>9.6999999999999993</v>
      </c>
      <c r="F2140" s="418">
        <v>44347</v>
      </c>
      <c r="G2140" s="417" t="s">
        <v>2283</v>
      </c>
      <c r="I2140" s="379">
        <f t="shared" ca="1" si="174"/>
        <v>-224</v>
      </c>
      <c r="J2140" s="379">
        <f t="shared" ca="1" si="175"/>
        <v>-156</v>
      </c>
      <c r="K2140" s="391" t="str">
        <f t="shared" ca="1" si="176"/>
        <v>GORDO R$</v>
      </c>
      <c r="L2140" s="379"/>
      <c r="O2140" s="379"/>
    </row>
    <row r="2141" spans="1:15">
      <c r="A2141" s="417" t="s">
        <v>2155</v>
      </c>
      <c r="B2141" s="417" t="s">
        <v>6661</v>
      </c>
      <c r="C2141" s="417" t="s">
        <v>2332</v>
      </c>
      <c r="D2141" s="417" t="s">
        <v>2873</v>
      </c>
      <c r="E2141" s="391">
        <v>8</v>
      </c>
      <c r="F2141" s="418">
        <v>44347</v>
      </c>
      <c r="G2141" s="417" t="s">
        <v>2283</v>
      </c>
      <c r="I2141" s="379">
        <f t="shared" ca="1" si="174"/>
        <v>-224</v>
      </c>
      <c r="J2141" s="379">
        <f t="shared" ca="1" si="175"/>
        <v>-156</v>
      </c>
      <c r="K2141" s="391" t="str">
        <f t="shared" ca="1" si="176"/>
        <v>GORDO R$</v>
      </c>
      <c r="L2141" s="379"/>
      <c r="O2141" s="379"/>
    </row>
    <row r="2142" spans="1:15">
      <c r="A2142" s="417" t="s">
        <v>2155</v>
      </c>
      <c r="B2142" s="417" t="s">
        <v>7725</v>
      </c>
      <c r="C2142" s="417" t="s">
        <v>2332</v>
      </c>
      <c r="D2142" s="417" t="s">
        <v>2873</v>
      </c>
      <c r="E2142" s="391">
        <v>13.47</v>
      </c>
      <c r="F2142" s="418">
        <v>44347</v>
      </c>
      <c r="G2142" s="417" t="s">
        <v>2283</v>
      </c>
      <c r="I2142" s="379">
        <f t="shared" ca="1" si="174"/>
        <v>-224</v>
      </c>
      <c r="J2142" s="379">
        <f t="shared" ca="1" si="175"/>
        <v>-156</v>
      </c>
      <c r="K2142" s="391" t="str">
        <f t="shared" ca="1" si="176"/>
        <v>GORDO R$</v>
      </c>
      <c r="L2142" s="379"/>
      <c r="O2142" s="379"/>
    </row>
    <row r="2143" spans="1:15">
      <c r="A2143" s="417" t="s">
        <v>2155</v>
      </c>
      <c r="B2143" s="417" t="s">
        <v>7726</v>
      </c>
      <c r="C2143" s="417" t="s">
        <v>2332</v>
      </c>
      <c r="D2143" s="417" t="s">
        <v>2873</v>
      </c>
      <c r="E2143" s="391">
        <v>9.5</v>
      </c>
      <c r="F2143" s="418">
        <v>44347</v>
      </c>
      <c r="G2143" s="417" t="s">
        <v>2283</v>
      </c>
      <c r="I2143" s="379">
        <f t="shared" ca="1" si="174"/>
        <v>-224</v>
      </c>
      <c r="J2143" s="379">
        <f t="shared" ca="1" si="175"/>
        <v>-156</v>
      </c>
      <c r="K2143" s="391" t="str">
        <f t="shared" ca="1" si="176"/>
        <v>GORDO R$</v>
      </c>
      <c r="L2143" s="379"/>
      <c r="O2143" s="379"/>
    </row>
    <row r="2144" spans="1:15">
      <c r="A2144" s="417" t="s">
        <v>2155</v>
      </c>
      <c r="B2144" s="417" t="s">
        <v>10191</v>
      </c>
      <c r="C2144" s="417" t="s">
        <v>2332</v>
      </c>
      <c r="D2144" s="417" t="s">
        <v>2873</v>
      </c>
      <c r="E2144" s="391">
        <v>26.45</v>
      </c>
      <c r="F2144" s="418">
        <v>44347</v>
      </c>
      <c r="G2144" s="417" t="s">
        <v>2283</v>
      </c>
      <c r="I2144" s="379">
        <f t="shared" ca="1" si="174"/>
        <v>-224</v>
      </c>
      <c r="J2144" s="379">
        <f t="shared" ca="1" si="175"/>
        <v>-156</v>
      </c>
      <c r="K2144" s="391" t="str">
        <f t="shared" ca="1" si="176"/>
        <v>GORDO R$</v>
      </c>
      <c r="L2144" s="379"/>
      <c r="O2144" s="379"/>
    </row>
    <row r="2145" spans="1:15">
      <c r="A2145" s="417"/>
      <c r="B2145" s="417" t="s">
        <v>7727</v>
      </c>
      <c r="C2145" s="417" t="s">
        <v>2281</v>
      </c>
      <c r="D2145" s="417" t="s">
        <v>2873</v>
      </c>
      <c r="E2145" s="391">
        <v>34.6</v>
      </c>
      <c r="F2145" s="418">
        <v>44498</v>
      </c>
      <c r="G2145" s="417" t="s">
        <v>2283</v>
      </c>
      <c r="I2145" s="379">
        <f t="shared" ca="1" si="174"/>
        <v>-73</v>
      </c>
      <c r="J2145" s="379">
        <f t="shared" ca="1" si="175"/>
        <v>-51</v>
      </c>
      <c r="K2145" s="391" t="str">
        <f t="shared" ca="1" si="176"/>
        <v>GORDO R$</v>
      </c>
      <c r="L2145" s="379"/>
      <c r="O2145" s="379"/>
    </row>
    <row r="2146" spans="1:15">
      <c r="A2146" s="417" t="s">
        <v>2155</v>
      </c>
      <c r="B2146" s="417" t="s">
        <v>10192</v>
      </c>
      <c r="C2146" s="417" t="s">
        <v>2332</v>
      </c>
      <c r="D2146" s="417" t="s">
        <v>2873</v>
      </c>
      <c r="E2146" s="391">
        <v>12.58</v>
      </c>
      <c r="F2146" s="418">
        <v>44498</v>
      </c>
      <c r="G2146" s="417" t="s">
        <v>2283</v>
      </c>
      <c r="I2146" s="379">
        <f t="shared" ca="1" si="174"/>
        <v>-73</v>
      </c>
      <c r="J2146" s="379">
        <f t="shared" ca="1" si="175"/>
        <v>-51</v>
      </c>
      <c r="K2146" s="391" t="str">
        <f t="shared" ca="1" si="176"/>
        <v>GORDO R$</v>
      </c>
      <c r="L2146" s="379"/>
      <c r="O2146" s="379"/>
    </row>
    <row r="2147" spans="1:15">
      <c r="A2147" s="417" t="s">
        <v>2155</v>
      </c>
      <c r="B2147" s="417" t="s">
        <v>10193</v>
      </c>
      <c r="C2147" s="417" t="s">
        <v>2332</v>
      </c>
      <c r="D2147" s="417" t="s">
        <v>2873</v>
      </c>
      <c r="E2147" s="391">
        <v>15.95</v>
      </c>
      <c r="F2147" s="418">
        <v>44498</v>
      </c>
      <c r="G2147" s="417" t="s">
        <v>2283</v>
      </c>
      <c r="I2147" s="379">
        <f t="shared" ca="1" si="174"/>
        <v>-73</v>
      </c>
      <c r="J2147" s="379">
        <f t="shared" ca="1" si="175"/>
        <v>-51</v>
      </c>
      <c r="K2147" s="391" t="str">
        <f t="shared" ca="1" si="176"/>
        <v>GORDO R$</v>
      </c>
      <c r="L2147" s="379"/>
      <c r="O2147" s="379"/>
    </row>
    <row r="2148" spans="1:15">
      <c r="A2148" s="417" t="s">
        <v>2155</v>
      </c>
      <c r="B2148" s="417" t="s">
        <v>10194</v>
      </c>
      <c r="C2148" s="417" t="s">
        <v>2332</v>
      </c>
      <c r="D2148" s="417" t="s">
        <v>2873</v>
      </c>
      <c r="E2148" s="391">
        <v>15.89</v>
      </c>
      <c r="F2148" s="418">
        <v>44498</v>
      </c>
      <c r="G2148" s="417" t="s">
        <v>2283</v>
      </c>
      <c r="I2148" s="379">
        <f t="shared" ca="1" si="174"/>
        <v>-73</v>
      </c>
      <c r="J2148" s="379">
        <f t="shared" ca="1" si="175"/>
        <v>-51</v>
      </c>
      <c r="K2148" s="391" t="str">
        <f t="shared" ca="1" si="176"/>
        <v>GORDO R$</v>
      </c>
      <c r="L2148" s="379"/>
      <c r="O2148" s="379"/>
    </row>
    <row r="2149" spans="1:15">
      <c r="A2149" s="417" t="s">
        <v>235</v>
      </c>
      <c r="B2149" s="417" t="s">
        <v>18275</v>
      </c>
      <c r="C2149" s="417" t="s">
        <v>2281</v>
      </c>
      <c r="D2149" s="417" t="s">
        <v>2392</v>
      </c>
      <c r="E2149" s="391">
        <v>5</v>
      </c>
      <c r="F2149" s="418">
        <v>44214</v>
      </c>
      <c r="G2149" s="417" t="s">
        <v>2283</v>
      </c>
      <c r="I2149" s="379">
        <f t="shared" ca="1" si="174"/>
        <v>-357</v>
      </c>
      <c r="J2149" s="379">
        <f t="shared" ca="1" si="175"/>
        <v>-247</v>
      </c>
      <c r="K2149" s="391" t="str">
        <f t="shared" ca="1" si="176"/>
        <v>35,00</v>
      </c>
      <c r="L2149" s="379"/>
      <c r="O2149" s="379"/>
    </row>
    <row r="2150" spans="1:15">
      <c r="A2150" s="417" t="s">
        <v>236</v>
      </c>
      <c r="B2150" s="417" t="s">
        <v>10195</v>
      </c>
      <c r="C2150" s="417" t="s">
        <v>2281</v>
      </c>
      <c r="D2150" s="417" t="s">
        <v>10196</v>
      </c>
      <c r="E2150" s="391">
        <v>2.79</v>
      </c>
      <c r="F2150" s="418">
        <v>44249</v>
      </c>
      <c r="G2150" s="417" t="s">
        <v>2283</v>
      </c>
      <c r="I2150" s="379">
        <f t="shared" ca="1" si="174"/>
        <v>-322</v>
      </c>
      <c r="J2150" s="379">
        <f t="shared" ca="1" si="175"/>
        <v>-224</v>
      </c>
      <c r="K2150" s="391" t="str">
        <f t="shared" ca="1" si="176"/>
        <v>110,00</v>
      </c>
      <c r="L2150" s="379"/>
      <c r="O2150" s="379"/>
    </row>
    <row r="2151" spans="1:15">
      <c r="A2151" s="417" t="s">
        <v>2155</v>
      </c>
      <c r="B2151" s="417" t="s">
        <v>18276</v>
      </c>
      <c r="C2151" s="417" t="s">
        <v>2281</v>
      </c>
      <c r="D2151" s="417" t="s">
        <v>18277</v>
      </c>
      <c r="E2151" s="391">
        <v>3.63</v>
      </c>
      <c r="F2151" s="418">
        <v>44249</v>
      </c>
      <c r="G2151" s="417" t="s">
        <v>2283</v>
      </c>
      <c r="I2151" s="379">
        <f t="shared" ca="1" si="174"/>
        <v>-322</v>
      </c>
      <c r="J2151" s="379">
        <f t="shared" ca="1" si="175"/>
        <v>-224</v>
      </c>
      <c r="K2151" s="391" t="str">
        <f t="shared" ca="1" si="176"/>
        <v>130,00</v>
      </c>
      <c r="L2151" s="379"/>
      <c r="O2151" s="379"/>
    </row>
    <row r="2152" spans="1:15">
      <c r="A2152" s="417" t="s">
        <v>122</v>
      </c>
      <c r="B2152" s="417" t="s">
        <v>2898</v>
      </c>
      <c r="C2152" s="417" t="s">
        <v>2281</v>
      </c>
      <c r="D2152" s="417" t="s">
        <v>2362</v>
      </c>
      <c r="E2152" s="391">
        <v>1.5</v>
      </c>
      <c r="F2152" s="418">
        <v>44214</v>
      </c>
      <c r="G2152" s="417" t="s">
        <v>2286</v>
      </c>
      <c r="I2152" s="379">
        <f t="shared" ca="1" si="174"/>
        <v>-357</v>
      </c>
      <c r="J2152" s="379">
        <f t="shared" ca="1" si="175"/>
        <v>-247</v>
      </c>
      <c r="K2152" s="391" t="str">
        <f t="shared" ca="1" si="176"/>
        <v>11,75</v>
      </c>
      <c r="L2152" s="379"/>
      <c r="O2152" s="379"/>
    </row>
    <row r="2153" spans="1:15">
      <c r="A2153" s="417" t="s">
        <v>2155</v>
      </c>
      <c r="B2153" s="417" t="s">
        <v>2899</v>
      </c>
      <c r="C2153" s="417" t="s">
        <v>2281</v>
      </c>
      <c r="D2153" s="417" t="s">
        <v>2285</v>
      </c>
      <c r="E2153" s="391">
        <v>0.5</v>
      </c>
      <c r="F2153" s="418">
        <v>44214</v>
      </c>
      <c r="G2153" s="417" t="s">
        <v>2286</v>
      </c>
      <c r="I2153" s="379">
        <f t="shared" ca="1" si="174"/>
        <v>-357</v>
      </c>
      <c r="J2153" s="379">
        <f t="shared" ca="1" si="175"/>
        <v>-247</v>
      </c>
      <c r="K2153" s="391" t="str">
        <f t="shared" ca="1" si="176"/>
        <v>14,75</v>
      </c>
      <c r="L2153" s="379"/>
      <c r="O2153" s="379"/>
    </row>
    <row r="2154" spans="1:15">
      <c r="A2154" s="417" t="s">
        <v>2155</v>
      </c>
      <c r="B2154" s="417" t="s">
        <v>2900</v>
      </c>
      <c r="C2154" s="417" t="s">
        <v>2332</v>
      </c>
      <c r="D2154" s="417" t="s">
        <v>2901</v>
      </c>
      <c r="E2154" s="391">
        <v>1</v>
      </c>
      <c r="F2154" s="418">
        <v>44214</v>
      </c>
      <c r="G2154" s="417" t="s">
        <v>2286</v>
      </c>
      <c r="I2154" s="379">
        <f t="shared" ca="1" si="174"/>
        <v>-357</v>
      </c>
      <c r="J2154" s="379">
        <f t="shared" ca="1" si="175"/>
        <v>-247</v>
      </c>
      <c r="K2154" s="391" t="str">
        <f t="shared" ca="1" si="176"/>
        <v>11,25</v>
      </c>
      <c r="L2154" s="379"/>
      <c r="O2154" s="379"/>
    </row>
    <row r="2155" spans="1:15">
      <c r="A2155" s="417"/>
      <c r="B2155" s="417" t="s">
        <v>7728</v>
      </c>
      <c r="C2155" s="417" t="s">
        <v>2281</v>
      </c>
      <c r="D2155" s="417" t="s">
        <v>10197</v>
      </c>
      <c r="E2155" s="391">
        <v>0.82</v>
      </c>
      <c r="F2155" s="418">
        <v>44214</v>
      </c>
      <c r="G2155" s="417" t="s">
        <v>2283</v>
      </c>
      <c r="I2155" s="379">
        <f t="shared" ca="1" si="174"/>
        <v>-357</v>
      </c>
      <c r="J2155" s="379">
        <f t="shared" ca="1" si="175"/>
        <v>-247</v>
      </c>
      <c r="K2155" s="391" t="str">
        <f t="shared" ca="1" si="176"/>
        <v>5,05</v>
      </c>
      <c r="L2155" s="379"/>
      <c r="O2155" s="379"/>
    </row>
    <row r="2156" spans="1:15">
      <c r="A2156" s="417" t="s">
        <v>2155</v>
      </c>
      <c r="B2156" s="417" t="s">
        <v>2902</v>
      </c>
      <c r="C2156" s="417" t="s">
        <v>2281</v>
      </c>
      <c r="D2156" s="417" t="s">
        <v>2903</v>
      </c>
      <c r="E2156" s="391">
        <v>18.11</v>
      </c>
      <c r="F2156" s="418">
        <v>44214</v>
      </c>
      <c r="G2156" s="417" t="s">
        <v>2283</v>
      </c>
      <c r="I2156" s="379">
        <f t="shared" ca="1" si="174"/>
        <v>-357</v>
      </c>
      <c r="J2156" s="379">
        <f t="shared" ca="1" si="175"/>
        <v>-247</v>
      </c>
      <c r="K2156" s="391" t="str">
        <f t="shared" ca="1" si="176"/>
        <v>100,00</v>
      </c>
      <c r="L2156" s="379"/>
      <c r="O2156" s="379"/>
    </row>
    <row r="2157" spans="1:15">
      <c r="A2157" s="417" t="s">
        <v>2155</v>
      </c>
      <c r="B2157" s="417" t="s">
        <v>2904</v>
      </c>
      <c r="C2157" s="417" t="s">
        <v>2281</v>
      </c>
      <c r="D2157" s="417" t="s">
        <v>2905</v>
      </c>
      <c r="E2157" s="391">
        <v>16.96</v>
      </c>
      <c r="F2157" s="418">
        <v>44214</v>
      </c>
      <c r="G2157" s="417" t="s">
        <v>2283</v>
      </c>
      <c r="I2157" s="379">
        <f t="shared" ca="1" si="174"/>
        <v>-357</v>
      </c>
      <c r="J2157" s="379">
        <f t="shared" ca="1" si="175"/>
        <v>-247</v>
      </c>
      <c r="K2157" s="391" t="str">
        <f t="shared" ca="1" si="176"/>
        <v>102,00</v>
      </c>
      <c r="L2157" s="379"/>
      <c r="O2157" s="379"/>
    </row>
    <row r="2158" spans="1:15">
      <c r="A2158" s="417" t="s">
        <v>2155</v>
      </c>
      <c r="B2158" s="417" t="s">
        <v>2906</v>
      </c>
      <c r="C2158" s="417" t="s">
        <v>2281</v>
      </c>
      <c r="D2158" s="417" t="s">
        <v>2907</v>
      </c>
      <c r="E2158" s="391">
        <v>14.19</v>
      </c>
      <c r="F2158" s="418">
        <v>44214</v>
      </c>
      <c r="G2158" s="417" t="s">
        <v>2283</v>
      </c>
      <c r="I2158" s="379">
        <f t="shared" ca="1" si="174"/>
        <v>-357</v>
      </c>
      <c r="J2158" s="379">
        <f t="shared" ca="1" si="175"/>
        <v>-247</v>
      </c>
      <c r="K2158" s="391" t="str">
        <f t="shared" ca="1" si="176"/>
        <v>104,00</v>
      </c>
      <c r="L2158" s="379"/>
      <c r="O2158" s="379"/>
    </row>
    <row r="2159" spans="1:15">
      <c r="A2159" s="417" t="s">
        <v>2155</v>
      </c>
      <c r="B2159" s="417" t="s">
        <v>2908</v>
      </c>
      <c r="C2159" s="417" t="s">
        <v>2281</v>
      </c>
      <c r="D2159" s="417" t="s">
        <v>2909</v>
      </c>
      <c r="E2159" s="391">
        <v>12.82</v>
      </c>
      <c r="F2159" s="418">
        <v>44214</v>
      </c>
      <c r="G2159" s="417" t="s">
        <v>2283</v>
      </c>
      <c r="I2159" s="379">
        <f t="shared" ca="1" si="174"/>
        <v>-357</v>
      </c>
      <c r="J2159" s="379">
        <f t="shared" ca="1" si="175"/>
        <v>-247</v>
      </c>
      <c r="K2159" s="391" t="str">
        <f t="shared" ca="1" si="176"/>
        <v>106,00</v>
      </c>
      <c r="L2159" s="379"/>
      <c r="O2159" s="379"/>
    </row>
    <row r="2160" spans="1:15">
      <c r="A2160" s="417" t="s">
        <v>2155</v>
      </c>
      <c r="B2160" s="417" t="s">
        <v>7729</v>
      </c>
      <c r="C2160" s="417" t="s">
        <v>2281</v>
      </c>
      <c r="D2160" s="417" t="s">
        <v>2933</v>
      </c>
      <c r="E2160" s="391">
        <v>10.35</v>
      </c>
      <c r="F2160" s="418">
        <v>44214</v>
      </c>
      <c r="G2160" s="417" t="s">
        <v>2283</v>
      </c>
      <c r="I2160" s="379">
        <f t="shared" ca="1" si="174"/>
        <v>-357</v>
      </c>
      <c r="J2160" s="379">
        <f t="shared" ca="1" si="175"/>
        <v>-247</v>
      </c>
      <c r="K2160" s="391" t="str">
        <f t="shared" ca="1" si="176"/>
        <v>108,00</v>
      </c>
      <c r="L2160" s="379"/>
      <c r="O2160" s="379"/>
    </row>
    <row r="2161" spans="1:15">
      <c r="A2161" s="417" t="s">
        <v>2155</v>
      </c>
      <c r="B2161" s="417" t="s">
        <v>10198</v>
      </c>
      <c r="C2161" s="417" t="s">
        <v>2281</v>
      </c>
      <c r="D2161" s="417" t="s">
        <v>2931</v>
      </c>
      <c r="E2161" s="391">
        <v>8.3000000000000007</v>
      </c>
      <c r="F2161" s="418">
        <v>44214</v>
      </c>
      <c r="G2161" s="417" t="s">
        <v>2283</v>
      </c>
      <c r="I2161" s="379">
        <f t="shared" ca="1" si="174"/>
        <v>-357</v>
      </c>
      <c r="J2161" s="379">
        <f t="shared" ca="1" si="175"/>
        <v>-247</v>
      </c>
      <c r="K2161" s="391" t="str">
        <f t="shared" ca="1" si="176"/>
        <v>110,00</v>
      </c>
      <c r="L2161" s="379"/>
      <c r="O2161" s="379"/>
    </row>
    <row r="2162" spans="1:15">
      <c r="A2162" s="417" t="s">
        <v>2155</v>
      </c>
      <c r="B2162" s="417" t="s">
        <v>2910</v>
      </c>
      <c r="C2162" s="417" t="s">
        <v>2281</v>
      </c>
      <c r="D2162" s="417" t="s">
        <v>2911</v>
      </c>
      <c r="E2162" s="391">
        <v>6.5</v>
      </c>
      <c r="F2162" s="418">
        <v>44214</v>
      </c>
      <c r="G2162" s="417" t="s">
        <v>2283</v>
      </c>
      <c r="I2162" s="379">
        <f t="shared" ca="1" si="174"/>
        <v>-357</v>
      </c>
      <c r="J2162" s="379">
        <f t="shared" ca="1" si="175"/>
        <v>-247</v>
      </c>
      <c r="K2162" s="391" t="str">
        <f t="shared" ca="1" si="176"/>
        <v>112,00</v>
      </c>
      <c r="L2162" s="379"/>
      <c r="O2162" s="379"/>
    </row>
    <row r="2163" spans="1:15">
      <c r="A2163" s="417" t="s">
        <v>2155</v>
      </c>
      <c r="B2163" s="417" t="s">
        <v>10199</v>
      </c>
      <c r="C2163" s="417" t="s">
        <v>2281</v>
      </c>
      <c r="D2163" s="417" t="s">
        <v>10200</v>
      </c>
      <c r="E2163" s="391">
        <v>4.4800000000000004</v>
      </c>
      <c r="F2163" s="418">
        <v>44214</v>
      </c>
      <c r="G2163" s="417" t="s">
        <v>2283</v>
      </c>
      <c r="I2163" s="379">
        <f t="shared" ca="1" si="174"/>
        <v>-357</v>
      </c>
      <c r="J2163" s="379">
        <f t="shared" ca="1" si="175"/>
        <v>-247</v>
      </c>
      <c r="K2163" s="391" t="str">
        <f t="shared" ca="1" si="176"/>
        <v>114,00</v>
      </c>
      <c r="L2163" s="379"/>
      <c r="O2163" s="379"/>
    </row>
    <row r="2164" spans="1:15">
      <c r="A2164" s="417" t="s">
        <v>2155</v>
      </c>
      <c r="B2164" s="417" t="s">
        <v>7730</v>
      </c>
      <c r="C2164" s="417" t="s">
        <v>2281</v>
      </c>
      <c r="D2164" s="417" t="s">
        <v>2934</v>
      </c>
      <c r="E2164" s="391">
        <v>4</v>
      </c>
      <c r="F2164" s="418">
        <v>44214</v>
      </c>
      <c r="G2164" s="417" t="s">
        <v>2286</v>
      </c>
      <c r="I2164" s="379">
        <f t="shared" ca="1" si="174"/>
        <v>-357</v>
      </c>
      <c r="J2164" s="379">
        <f t="shared" ca="1" si="175"/>
        <v>-247</v>
      </c>
      <c r="K2164" s="391" t="str">
        <f t="shared" ca="1" si="176"/>
        <v>115,00</v>
      </c>
      <c r="L2164" s="379"/>
      <c r="O2164" s="379"/>
    </row>
    <row r="2165" spans="1:15">
      <c r="A2165" s="417" t="s">
        <v>2155</v>
      </c>
      <c r="B2165" s="417" t="s">
        <v>7731</v>
      </c>
      <c r="C2165" s="417" t="s">
        <v>2281</v>
      </c>
      <c r="D2165" s="417" t="s">
        <v>2935</v>
      </c>
      <c r="E2165" s="391">
        <v>3.4</v>
      </c>
      <c r="F2165" s="418">
        <v>44214</v>
      </c>
      <c r="G2165" s="417" t="s">
        <v>2283</v>
      </c>
      <c r="I2165" s="379">
        <f t="shared" ca="1" si="174"/>
        <v>-357</v>
      </c>
      <c r="J2165" s="379">
        <f t="shared" ca="1" si="175"/>
        <v>-247</v>
      </c>
      <c r="K2165" s="391" t="str">
        <f t="shared" ca="1" si="176"/>
        <v>116,00</v>
      </c>
      <c r="L2165" s="379"/>
      <c r="O2165" s="379"/>
    </row>
    <row r="2166" spans="1:15">
      <c r="A2166" s="417" t="s">
        <v>2155</v>
      </c>
      <c r="B2166" s="417" t="s">
        <v>10201</v>
      </c>
      <c r="C2166" s="417" t="s">
        <v>2281</v>
      </c>
      <c r="D2166" s="417" t="s">
        <v>10202</v>
      </c>
      <c r="E2166" s="391">
        <v>2.74</v>
      </c>
      <c r="F2166" s="418">
        <v>44214</v>
      </c>
      <c r="G2166" s="417" t="s">
        <v>2286</v>
      </c>
      <c r="I2166" s="379">
        <f t="shared" ca="1" si="174"/>
        <v>-357</v>
      </c>
      <c r="J2166" s="379">
        <f t="shared" ca="1" si="175"/>
        <v>-247</v>
      </c>
      <c r="K2166" s="391" t="str">
        <f t="shared" ca="1" si="176"/>
        <v>117,00</v>
      </c>
      <c r="L2166" s="379"/>
      <c r="O2166" s="379"/>
    </row>
    <row r="2167" spans="1:15">
      <c r="A2167" s="417" t="s">
        <v>2155</v>
      </c>
      <c r="B2167" s="417" t="s">
        <v>7732</v>
      </c>
      <c r="C2167" s="417" t="s">
        <v>2281</v>
      </c>
      <c r="D2167" s="417" t="s">
        <v>7733</v>
      </c>
      <c r="E2167" s="391">
        <v>1.94</v>
      </c>
      <c r="F2167" s="418">
        <v>44214</v>
      </c>
      <c r="G2167" s="417" t="s">
        <v>2283</v>
      </c>
      <c r="I2167" s="379">
        <f t="shared" ca="1" si="174"/>
        <v>-357</v>
      </c>
      <c r="J2167" s="379">
        <f t="shared" ca="1" si="175"/>
        <v>-247</v>
      </c>
      <c r="K2167" s="391" t="str">
        <f t="shared" ca="1" si="176"/>
        <v>118,00</v>
      </c>
      <c r="L2167" s="379"/>
      <c r="O2167" s="379"/>
    </row>
    <row r="2168" spans="1:15">
      <c r="A2168" s="417" t="s">
        <v>2155</v>
      </c>
      <c r="B2168" s="417" t="s">
        <v>10203</v>
      </c>
      <c r="C2168" s="417" t="s">
        <v>2281</v>
      </c>
      <c r="D2168" s="417" t="s">
        <v>2948</v>
      </c>
      <c r="E2168" s="391">
        <v>1.38</v>
      </c>
      <c r="F2168" s="418">
        <v>44214</v>
      </c>
      <c r="G2168" s="417" t="s">
        <v>2286</v>
      </c>
      <c r="I2168" s="379">
        <f t="shared" ca="1" si="174"/>
        <v>-357</v>
      </c>
      <c r="J2168" s="379">
        <f t="shared" ca="1" si="175"/>
        <v>-247</v>
      </c>
      <c r="K2168" s="391" t="str">
        <f t="shared" ca="1" si="176"/>
        <v>119,00</v>
      </c>
      <c r="L2168" s="379"/>
      <c r="O2168" s="379"/>
    </row>
    <row r="2169" spans="1:15">
      <c r="A2169" s="417" t="s">
        <v>2155</v>
      </c>
      <c r="B2169" s="417" t="s">
        <v>16844</v>
      </c>
      <c r="C2169" s="417" t="s">
        <v>2281</v>
      </c>
      <c r="D2169" s="417" t="s">
        <v>2923</v>
      </c>
      <c r="E2169" s="391">
        <v>22</v>
      </c>
      <c r="F2169" s="418">
        <v>44946</v>
      </c>
      <c r="G2169" s="417" t="s">
        <v>2283</v>
      </c>
      <c r="I2169" s="379">
        <f t="shared" ca="1" si="174"/>
        <v>375</v>
      </c>
      <c r="J2169" s="379">
        <f t="shared" ca="1" si="175"/>
        <v>264</v>
      </c>
      <c r="K2169" s="391" t="str">
        <f t="shared" ca="1" si="176"/>
        <v>120,00</v>
      </c>
      <c r="L2169" s="379"/>
      <c r="O2169" s="379"/>
    </row>
    <row r="2170" spans="1:15">
      <c r="A2170" s="417" t="s">
        <v>2155</v>
      </c>
      <c r="B2170" s="417" t="s">
        <v>7734</v>
      </c>
      <c r="C2170" s="417" t="s">
        <v>2281</v>
      </c>
      <c r="D2170" s="417" t="s">
        <v>2923</v>
      </c>
      <c r="E2170" s="391">
        <v>0.92</v>
      </c>
      <c r="F2170" s="418">
        <v>44214</v>
      </c>
      <c r="G2170" s="417" t="s">
        <v>2283</v>
      </c>
      <c r="I2170" s="379">
        <f t="shared" ca="1" si="174"/>
        <v>-357</v>
      </c>
      <c r="J2170" s="379">
        <f t="shared" ca="1" si="175"/>
        <v>-247</v>
      </c>
      <c r="K2170" s="391" t="str">
        <f t="shared" ca="1" si="176"/>
        <v>120,00</v>
      </c>
      <c r="L2170" s="379"/>
      <c r="O2170" s="379"/>
    </row>
    <row r="2171" spans="1:15">
      <c r="A2171" s="417" t="s">
        <v>2155</v>
      </c>
      <c r="B2171" s="417" t="s">
        <v>10204</v>
      </c>
      <c r="C2171" s="417" t="s">
        <v>2281</v>
      </c>
      <c r="D2171" s="417" t="s">
        <v>10205</v>
      </c>
      <c r="E2171" s="391">
        <v>0.56000000000000005</v>
      </c>
      <c r="F2171" s="418">
        <v>44214</v>
      </c>
      <c r="G2171" s="417" t="s">
        <v>2286</v>
      </c>
      <c r="I2171" s="379">
        <f t="shared" ca="1" si="174"/>
        <v>-357</v>
      </c>
      <c r="J2171" s="379">
        <f t="shared" ca="1" si="175"/>
        <v>-247</v>
      </c>
      <c r="K2171" s="391" t="str">
        <f t="shared" ca="1" si="176"/>
        <v>121,00</v>
      </c>
      <c r="L2171" s="379"/>
      <c r="O2171" s="379"/>
    </row>
    <row r="2172" spans="1:15">
      <c r="A2172" s="417" t="s">
        <v>2155</v>
      </c>
      <c r="B2172" s="417" t="s">
        <v>10206</v>
      </c>
      <c r="C2172" s="417" t="s">
        <v>2281</v>
      </c>
      <c r="D2172" s="417" t="s">
        <v>10207</v>
      </c>
      <c r="E2172" s="391">
        <v>0.38</v>
      </c>
      <c r="F2172" s="418">
        <v>44214</v>
      </c>
      <c r="G2172" s="417" t="s">
        <v>2283</v>
      </c>
      <c r="I2172" s="379">
        <f t="shared" ca="1" si="174"/>
        <v>-357</v>
      </c>
      <c r="J2172" s="379">
        <f t="shared" ca="1" si="175"/>
        <v>-247</v>
      </c>
      <c r="K2172" s="391" t="str">
        <f t="shared" ca="1" si="176"/>
        <v>122,00</v>
      </c>
      <c r="L2172" s="379"/>
      <c r="O2172" s="379"/>
    </row>
    <row r="2173" spans="1:15">
      <c r="A2173" s="417" t="s">
        <v>2155</v>
      </c>
      <c r="B2173" s="417" t="s">
        <v>10208</v>
      </c>
      <c r="C2173" s="417" t="s">
        <v>2281</v>
      </c>
      <c r="D2173" s="417" t="s">
        <v>10209</v>
      </c>
      <c r="E2173" s="391">
        <v>0.2</v>
      </c>
      <c r="F2173" s="418">
        <v>44214</v>
      </c>
      <c r="G2173" s="417" t="s">
        <v>2286</v>
      </c>
      <c r="I2173" s="379">
        <f t="shared" ca="1" si="174"/>
        <v>-357</v>
      </c>
      <c r="J2173" s="379">
        <f t="shared" ca="1" si="175"/>
        <v>-247</v>
      </c>
      <c r="K2173" s="391" t="str">
        <f t="shared" ca="1" si="176"/>
        <v>123,00</v>
      </c>
      <c r="L2173" s="379"/>
      <c r="O2173" s="379"/>
    </row>
    <row r="2174" spans="1:15">
      <c r="A2174" s="417" t="s">
        <v>2155</v>
      </c>
      <c r="B2174" s="417" t="s">
        <v>18278</v>
      </c>
      <c r="C2174" s="417" t="s">
        <v>2281</v>
      </c>
      <c r="D2174" s="417" t="s">
        <v>10232</v>
      </c>
      <c r="E2174" s="391">
        <v>0.12</v>
      </c>
      <c r="F2174" s="418">
        <v>44214</v>
      </c>
      <c r="G2174" s="417" t="s">
        <v>2283</v>
      </c>
      <c r="I2174" s="379">
        <f t="shared" ca="1" si="174"/>
        <v>-357</v>
      </c>
      <c r="J2174" s="379">
        <f t="shared" ca="1" si="175"/>
        <v>-247</v>
      </c>
      <c r="K2174" s="391" t="str">
        <f t="shared" ca="1" si="176"/>
        <v>124,00</v>
      </c>
      <c r="L2174" s="379"/>
      <c r="O2174" s="379"/>
    </row>
    <row r="2175" spans="1:15">
      <c r="A2175" s="417" t="s">
        <v>2155</v>
      </c>
      <c r="B2175" s="417" t="s">
        <v>10210</v>
      </c>
      <c r="C2175" s="417" t="s">
        <v>2281</v>
      </c>
      <c r="D2175" s="417" t="s">
        <v>2949</v>
      </c>
      <c r="E2175" s="391">
        <v>7.0000000000000007E-2</v>
      </c>
      <c r="F2175" s="418">
        <v>44214</v>
      </c>
      <c r="G2175" s="417" t="s">
        <v>2286</v>
      </c>
      <c r="I2175" s="379">
        <f t="shared" ca="1" si="174"/>
        <v>-357</v>
      </c>
      <c r="J2175" s="379">
        <f t="shared" ca="1" si="175"/>
        <v>-247</v>
      </c>
      <c r="K2175" s="391" t="str">
        <f t="shared" ca="1" si="176"/>
        <v>125,00</v>
      </c>
      <c r="L2175" s="379"/>
      <c r="O2175" s="379"/>
    </row>
    <row r="2176" spans="1:15">
      <c r="A2176" s="417" t="s">
        <v>2155</v>
      </c>
      <c r="B2176" s="417" t="s">
        <v>10211</v>
      </c>
      <c r="C2176" s="417" t="s">
        <v>2281</v>
      </c>
      <c r="D2176" s="417" t="s">
        <v>10212</v>
      </c>
      <c r="E2176" s="391">
        <v>0.04</v>
      </c>
      <c r="F2176" s="418">
        <v>44214</v>
      </c>
      <c r="G2176" s="417" t="s">
        <v>2286</v>
      </c>
      <c r="I2176" s="379">
        <f t="shared" ca="1" si="174"/>
        <v>-357</v>
      </c>
      <c r="J2176" s="379">
        <f t="shared" ca="1" si="175"/>
        <v>-247</v>
      </c>
      <c r="K2176" s="391" t="str">
        <f t="shared" ca="1" si="176"/>
        <v>127,00</v>
      </c>
      <c r="L2176" s="379"/>
      <c r="O2176" s="379"/>
    </row>
    <row r="2177" spans="1:15">
      <c r="A2177" s="417" t="s">
        <v>2155</v>
      </c>
      <c r="B2177" s="417" t="s">
        <v>10213</v>
      </c>
      <c r="C2177" s="417" t="s">
        <v>2281</v>
      </c>
      <c r="D2177" s="417" t="s">
        <v>10214</v>
      </c>
      <c r="E2177" s="391">
        <v>0.02</v>
      </c>
      <c r="F2177" s="418">
        <v>44214</v>
      </c>
      <c r="G2177" s="417" t="s">
        <v>2286</v>
      </c>
      <c r="I2177" s="379">
        <f t="shared" ca="1" si="174"/>
        <v>-357</v>
      </c>
      <c r="J2177" s="379">
        <f t="shared" ca="1" si="175"/>
        <v>-247</v>
      </c>
      <c r="K2177" s="391" t="str">
        <f t="shared" ca="1" si="176"/>
        <v>129,00</v>
      </c>
      <c r="L2177" s="379"/>
      <c r="O2177" s="379"/>
    </row>
    <row r="2178" spans="1:15">
      <c r="A2178" s="417" t="s">
        <v>2155</v>
      </c>
      <c r="B2178" s="417" t="s">
        <v>10215</v>
      </c>
      <c r="C2178" s="417" t="s">
        <v>2281</v>
      </c>
      <c r="D2178" s="417" t="s">
        <v>10216</v>
      </c>
      <c r="E2178" s="391">
        <v>0.01</v>
      </c>
      <c r="F2178" s="418">
        <v>44214</v>
      </c>
      <c r="G2178" s="417" t="s">
        <v>2286</v>
      </c>
      <c r="I2178" s="379">
        <f t="shared" ca="1" si="174"/>
        <v>-357</v>
      </c>
      <c r="J2178" s="379">
        <f t="shared" ca="1" si="175"/>
        <v>-247</v>
      </c>
      <c r="K2178" s="391" t="str">
        <f t="shared" ca="1" si="176"/>
        <v>131,00</v>
      </c>
      <c r="L2178" s="379"/>
      <c r="O2178" s="379"/>
    </row>
    <row r="2179" spans="1:15">
      <c r="A2179" s="417" t="s">
        <v>2155</v>
      </c>
      <c r="B2179" s="417" t="s">
        <v>10217</v>
      </c>
      <c r="C2179" s="417" t="s">
        <v>2281</v>
      </c>
      <c r="D2179" s="417" t="s">
        <v>10218</v>
      </c>
      <c r="E2179" s="391">
        <v>0.02</v>
      </c>
      <c r="F2179" s="418">
        <v>44214</v>
      </c>
      <c r="G2179" s="417" t="s">
        <v>2286</v>
      </c>
      <c r="I2179" s="379">
        <f t="shared" ca="1" si="174"/>
        <v>-357</v>
      </c>
      <c r="J2179" s="379">
        <f t="shared" ca="1" si="175"/>
        <v>-247</v>
      </c>
      <c r="K2179" s="391" t="str">
        <f t="shared" ca="1" si="176"/>
        <v>139,00</v>
      </c>
      <c r="L2179" s="379"/>
      <c r="O2179" s="379"/>
    </row>
    <row r="2180" spans="1:15">
      <c r="A2180" s="417" t="s">
        <v>2155</v>
      </c>
      <c r="B2180" s="417" t="s">
        <v>10219</v>
      </c>
      <c r="C2180" s="417" t="s">
        <v>2281</v>
      </c>
      <c r="D2180" s="417" t="s">
        <v>2950</v>
      </c>
      <c r="E2180" s="391">
        <v>58.7</v>
      </c>
      <c r="F2180" s="418">
        <v>44214</v>
      </c>
      <c r="G2180" s="417" t="s">
        <v>2283</v>
      </c>
      <c r="I2180" s="379">
        <f t="shared" ca="1" si="174"/>
        <v>-357</v>
      </c>
      <c r="J2180" s="379">
        <f t="shared" ca="1" si="175"/>
        <v>-247</v>
      </c>
      <c r="K2180" s="391" t="str">
        <f t="shared" ca="1" si="176"/>
        <v>60,00</v>
      </c>
      <c r="L2180" s="379"/>
      <c r="O2180" s="379"/>
    </row>
    <row r="2181" spans="1:15">
      <c r="A2181" s="417" t="s">
        <v>2155</v>
      </c>
      <c r="B2181" s="417" t="s">
        <v>2912</v>
      </c>
      <c r="C2181" s="417" t="s">
        <v>2281</v>
      </c>
      <c r="D2181" s="417" t="s">
        <v>2913</v>
      </c>
      <c r="E2181" s="391">
        <v>39.03</v>
      </c>
      <c r="F2181" s="418">
        <v>44214</v>
      </c>
      <c r="G2181" s="417" t="s">
        <v>2283</v>
      </c>
      <c r="I2181" s="379">
        <f t="shared" ca="1" si="174"/>
        <v>-357</v>
      </c>
      <c r="J2181" s="379">
        <f t="shared" ca="1" si="175"/>
        <v>-247</v>
      </c>
      <c r="K2181" s="391" t="str">
        <f t="shared" ca="1" si="176"/>
        <v>65,00</v>
      </c>
      <c r="L2181" s="379"/>
      <c r="O2181" s="379"/>
    </row>
    <row r="2182" spans="1:15">
      <c r="A2182" s="417" t="s">
        <v>2155</v>
      </c>
      <c r="B2182" s="417" t="s">
        <v>2914</v>
      </c>
      <c r="C2182" s="417" t="s">
        <v>2281</v>
      </c>
      <c r="D2182" s="417" t="s">
        <v>2915</v>
      </c>
      <c r="E2182" s="391">
        <v>39.1</v>
      </c>
      <c r="F2182" s="418">
        <v>44214</v>
      </c>
      <c r="G2182" s="417" t="s">
        <v>2283</v>
      </c>
      <c r="I2182" s="379">
        <f t="shared" ca="1" si="174"/>
        <v>-357</v>
      </c>
      <c r="J2182" s="379">
        <f t="shared" ca="1" si="175"/>
        <v>-247</v>
      </c>
      <c r="K2182" s="391" t="str">
        <f t="shared" ca="1" si="176"/>
        <v>80,00</v>
      </c>
      <c r="L2182" s="379"/>
      <c r="O2182" s="379"/>
    </row>
    <row r="2183" spans="1:15">
      <c r="A2183" s="417" t="s">
        <v>2155</v>
      </c>
      <c r="B2183" s="417" t="s">
        <v>6662</v>
      </c>
      <c r="C2183" s="417" t="s">
        <v>2281</v>
      </c>
      <c r="D2183" s="417" t="s">
        <v>2921</v>
      </c>
      <c r="E2183" s="391">
        <v>32.200000000000003</v>
      </c>
      <c r="F2183" s="418">
        <v>44214</v>
      </c>
      <c r="G2183" s="417" t="s">
        <v>2283</v>
      </c>
      <c r="I2183" s="379">
        <f t="shared" ca="1" si="174"/>
        <v>-357</v>
      </c>
      <c r="J2183" s="379">
        <f t="shared" ca="1" si="175"/>
        <v>-247</v>
      </c>
      <c r="K2183" s="391" t="str">
        <f t="shared" ca="1" si="176"/>
        <v>87,00</v>
      </c>
      <c r="L2183" s="379"/>
      <c r="O2183" s="379"/>
    </row>
    <row r="2184" spans="1:15">
      <c r="A2184" s="417" t="s">
        <v>2155</v>
      </c>
      <c r="B2184" s="417" t="s">
        <v>6663</v>
      </c>
      <c r="C2184" s="417" t="s">
        <v>2281</v>
      </c>
      <c r="D2184" s="417" t="s">
        <v>2939</v>
      </c>
      <c r="E2184" s="391">
        <v>31.4</v>
      </c>
      <c r="F2184" s="418">
        <v>44214</v>
      </c>
      <c r="G2184" s="417" t="s">
        <v>2283</v>
      </c>
      <c r="I2184" s="379">
        <f t="shared" ca="1" si="174"/>
        <v>-357</v>
      </c>
      <c r="J2184" s="379">
        <f t="shared" ca="1" si="175"/>
        <v>-247</v>
      </c>
      <c r="K2184" s="391" t="str">
        <f t="shared" ca="1" si="176"/>
        <v>88,00</v>
      </c>
      <c r="L2184" s="379"/>
      <c r="O2184" s="379"/>
    </row>
    <row r="2185" spans="1:15">
      <c r="A2185" s="417" t="s">
        <v>2155</v>
      </c>
      <c r="B2185" s="417" t="s">
        <v>6664</v>
      </c>
      <c r="C2185" s="417" t="s">
        <v>2281</v>
      </c>
      <c r="D2185" s="417" t="s">
        <v>2940</v>
      </c>
      <c r="E2185" s="391">
        <v>26.94</v>
      </c>
      <c r="F2185" s="418">
        <v>44214</v>
      </c>
      <c r="G2185" s="417" t="s">
        <v>2283</v>
      </c>
      <c r="I2185" s="379">
        <f t="shared" ca="1" si="174"/>
        <v>-357</v>
      </c>
      <c r="J2185" s="379">
        <f t="shared" ca="1" si="175"/>
        <v>-247</v>
      </c>
      <c r="K2185" s="391" t="str">
        <f t="shared" ca="1" si="176"/>
        <v>89,00</v>
      </c>
      <c r="L2185" s="379"/>
      <c r="O2185" s="379"/>
    </row>
    <row r="2186" spans="1:15">
      <c r="A2186" s="417" t="s">
        <v>2155</v>
      </c>
      <c r="B2186" s="417" t="s">
        <v>7735</v>
      </c>
      <c r="C2186" s="417" t="s">
        <v>2281</v>
      </c>
      <c r="D2186" s="417" t="s">
        <v>2927</v>
      </c>
      <c r="E2186" s="391">
        <v>29.3</v>
      </c>
      <c r="F2186" s="418">
        <v>44214</v>
      </c>
      <c r="G2186" s="417" t="s">
        <v>2283</v>
      </c>
      <c r="I2186" s="379">
        <f t="shared" ref="I2186:I2249" ca="1" si="177">IF(F2186&lt;&gt;"",F2186-$I$199,"")</f>
        <v>-357</v>
      </c>
      <c r="J2186" s="379">
        <f t="shared" ref="J2186:J2249" ca="1" si="178">IF(I2186&lt;&gt;"",NETWORKDAYS($I$199,F2186-1,$N$201:$N$224),"")</f>
        <v>-247</v>
      </c>
      <c r="K2186" s="391" t="str">
        <f t="shared" ref="K2186:K2249" ca="1" si="179">IF(I2186&lt;&gt;"",RIGHT(D2186,LEN(D2186)-FIND(" ",D2186)),"")</f>
        <v>90,00</v>
      </c>
      <c r="L2186" s="379"/>
      <c r="O2186" s="379"/>
    </row>
    <row r="2187" spans="1:15">
      <c r="A2187" s="417" t="s">
        <v>2155</v>
      </c>
      <c r="B2187" s="417" t="s">
        <v>2916</v>
      </c>
      <c r="C2187" s="417" t="s">
        <v>2281</v>
      </c>
      <c r="D2187" s="417" t="s">
        <v>2917</v>
      </c>
      <c r="E2187" s="391">
        <v>24.78</v>
      </c>
      <c r="F2187" s="418">
        <v>44214</v>
      </c>
      <c r="G2187" s="417" t="s">
        <v>2283</v>
      </c>
      <c r="I2187" s="379">
        <f t="shared" ca="1" si="177"/>
        <v>-357</v>
      </c>
      <c r="J2187" s="379">
        <f t="shared" ca="1" si="178"/>
        <v>-247</v>
      </c>
      <c r="K2187" s="391" t="str">
        <f t="shared" ca="1" si="179"/>
        <v>91,00</v>
      </c>
      <c r="L2187" s="379"/>
      <c r="O2187" s="379"/>
    </row>
    <row r="2188" spans="1:15">
      <c r="A2188" s="417" t="s">
        <v>2155</v>
      </c>
      <c r="B2188" s="417" t="s">
        <v>6665</v>
      </c>
      <c r="C2188" s="417" t="s">
        <v>2281</v>
      </c>
      <c r="D2188" s="417" t="s">
        <v>2941</v>
      </c>
      <c r="E2188" s="391">
        <v>26.95</v>
      </c>
      <c r="F2188" s="418">
        <v>44214</v>
      </c>
      <c r="G2188" s="417" t="s">
        <v>2283</v>
      </c>
      <c r="I2188" s="379">
        <f t="shared" ca="1" si="177"/>
        <v>-357</v>
      </c>
      <c r="J2188" s="379">
        <f t="shared" ca="1" si="178"/>
        <v>-247</v>
      </c>
      <c r="K2188" s="391" t="str">
        <f t="shared" ca="1" si="179"/>
        <v>92,00</v>
      </c>
      <c r="L2188" s="379"/>
      <c r="O2188" s="379"/>
    </row>
    <row r="2189" spans="1:15">
      <c r="A2189" s="417" t="s">
        <v>2155</v>
      </c>
      <c r="B2189" s="417" t="s">
        <v>6666</v>
      </c>
      <c r="C2189" s="417" t="s">
        <v>2281</v>
      </c>
      <c r="D2189" s="417" t="s">
        <v>2942</v>
      </c>
      <c r="E2189" s="391">
        <v>26.34</v>
      </c>
      <c r="F2189" s="418">
        <v>44214</v>
      </c>
      <c r="G2189" s="417" t="s">
        <v>2283</v>
      </c>
      <c r="I2189" s="379">
        <f t="shared" ca="1" si="177"/>
        <v>-357</v>
      </c>
      <c r="J2189" s="379">
        <f t="shared" ca="1" si="178"/>
        <v>-247</v>
      </c>
      <c r="K2189" s="391" t="str">
        <f t="shared" ca="1" si="179"/>
        <v>93,00</v>
      </c>
      <c r="L2189" s="379"/>
      <c r="O2189" s="379"/>
    </row>
    <row r="2190" spans="1:15">
      <c r="A2190" s="417" t="s">
        <v>2155</v>
      </c>
      <c r="B2190" s="417" t="s">
        <v>6667</v>
      </c>
      <c r="C2190" s="417" t="s">
        <v>2281</v>
      </c>
      <c r="D2190" s="417" t="s">
        <v>2943</v>
      </c>
      <c r="E2190" s="391">
        <v>21.95</v>
      </c>
      <c r="F2190" s="418">
        <v>44214</v>
      </c>
      <c r="G2190" s="417" t="s">
        <v>2283</v>
      </c>
      <c r="I2190" s="379">
        <f t="shared" ca="1" si="177"/>
        <v>-357</v>
      </c>
      <c r="J2190" s="379">
        <f t="shared" ca="1" si="178"/>
        <v>-247</v>
      </c>
      <c r="K2190" s="391" t="str">
        <f t="shared" ca="1" si="179"/>
        <v>94,00</v>
      </c>
      <c r="L2190" s="379"/>
      <c r="O2190" s="379"/>
    </row>
    <row r="2191" spans="1:15">
      <c r="A2191" s="417" t="s">
        <v>2155</v>
      </c>
      <c r="B2191" s="417" t="s">
        <v>2918</v>
      </c>
      <c r="C2191" s="417" t="s">
        <v>2281</v>
      </c>
      <c r="D2191" s="417" t="s">
        <v>2919</v>
      </c>
      <c r="E2191" s="391">
        <v>23.5</v>
      </c>
      <c r="F2191" s="418">
        <v>44214</v>
      </c>
      <c r="G2191" s="417" t="s">
        <v>2283</v>
      </c>
      <c r="I2191" s="379">
        <f t="shared" ca="1" si="177"/>
        <v>-357</v>
      </c>
      <c r="J2191" s="379">
        <f t="shared" ca="1" si="178"/>
        <v>-247</v>
      </c>
      <c r="K2191" s="391" t="str">
        <f t="shared" ca="1" si="179"/>
        <v>95,00</v>
      </c>
      <c r="L2191" s="379"/>
      <c r="O2191" s="379"/>
    </row>
    <row r="2192" spans="1:15">
      <c r="A2192" s="417" t="s">
        <v>2155</v>
      </c>
      <c r="B2192" s="417" t="s">
        <v>6668</v>
      </c>
      <c r="C2192" s="417" t="s">
        <v>2281</v>
      </c>
      <c r="D2192" s="417" t="s">
        <v>2944</v>
      </c>
      <c r="E2192" s="391">
        <v>17.440000000000001</v>
      </c>
      <c r="F2192" s="418">
        <v>44214</v>
      </c>
      <c r="G2192" s="417" t="s">
        <v>2283</v>
      </c>
      <c r="I2192" s="379">
        <f t="shared" ca="1" si="177"/>
        <v>-357</v>
      </c>
      <c r="J2192" s="379">
        <f t="shared" ca="1" si="178"/>
        <v>-247</v>
      </c>
      <c r="K2192" s="391" t="str">
        <f t="shared" ca="1" si="179"/>
        <v>96,00</v>
      </c>
      <c r="L2192" s="379"/>
      <c r="O2192" s="379"/>
    </row>
    <row r="2193" spans="1:15">
      <c r="A2193" s="417" t="s">
        <v>2155</v>
      </c>
      <c r="B2193" s="417" t="s">
        <v>6669</v>
      </c>
      <c r="C2193" s="417" t="s">
        <v>2281</v>
      </c>
      <c r="D2193" s="417" t="s">
        <v>2945</v>
      </c>
      <c r="E2193" s="391">
        <v>21.48</v>
      </c>
      <c r="F2193" s="418">
        <v>44214</v>
      </c>
      <c r="G2193" s="417" t="s">
        <v>2283</v>
      </c>
      <c r="I2193" s="379">
        <f t="shared" ca="1" si="177"/>
        <v>-357</v>
      </c>
      <c r="J2193" s="379">
        <f t="shared" ca="1" si="178"/>
        <v>-247</v>
      </c>
      <c r="K2193" s="391" t="str">
        <f t="shared" ca="1" si="179"/>
        <v>97,00</v>
      </c>
      <c r="L2193" s="379"/>
      <c r="O2193" s="379"/>
    </row>
    <row r="2194" spans="1:15">
      <c r="A2194" s="417" t="s">
        <v>2155</v>
      </c>
      <c r="B2194" s="417" t="s">
        <v>6670</v>
      </c>
      <c r="C2194" s="417" t="s">
        <v>2281</v>
      </c>
      <c r="D2194" s="417" t="s">
        <v>2946</v>
      </c>
      <c r="E2194" s="391">
        <v>20.5</v>
      </c>
      <c r="F2194" s="418">
        <v>44214</v>
      </c>
      <c r="G2194" s="417" t="s">
        <v>2283</v>
      </c>
      <c r="I2194" s="379">
        <f t="shared" ca="1" si="177"/>
        <v>-357</v>
      </c>
      <c r="J2194" s="379">
        <f t="shared" ca="1" si="178"/>
        <v>-247</v>
      </c>
      <c r="K2194" s="391" t="str">
        <f t="shared" ca="1" si="179"/>
        <v>98,00</v>
      </c>
      <c r="L2194" s="379"/>
      <c r="O2194" s="379"/>
    </row>
    <row r="2195" spans="1:15">
      <c r="A2195" s="417" t="s">
        <v>2155</v>
      </c>
      <c r="B2195" s="417" t="s">
        <v>7736</v>
      </c>
      <c r="C2195" s="417" t="s">
        <v>2281</v>
      </c>
      <c r="D2195" s="417" t="s">
        <v>2947</v>
      </c>
      <c r="E2195" s="391">
        <v>20.420000000000002</v>
      </c>
      <c r="F2195" s="418">
        <v>44214</v>
      </c>
      <c r="G2195" s="417" t="s">
        <v>2283</v>
      </c>
      <c r="I2195" s="379">
        <f t="shared" ca="1" si="177"/>
        <v>-357</v>
      </c>
      <c r="J2195" s="379">
        <f t="shared" ca="1" si="178"/>
        <v>-247</v>
      </c>
      <c r="K2195" s="391" t="str">
        <f t="shared" ca="1" si="179"/>
        <v>99,00</v>
      </c>
      <c r="L2195" s="379"/>
      <c r="O2195" s="379"/>
    </row>
    <row r="2196" spans="1:15">
      <c r="A2196" s="417" t="s">
        <v>2155</v>
      </c>
      <c r="B2196" s="417" t="s">
        <v>10220</v>
      </c>
      <c r="C2196" s="417" t="s">
        <v>2281</v>
      </c>
      <c r="D2196" s="417" t="s">
        <v>2903</v>
      </c>
      <c r="E2196" s="391">
        <v>18.5</v>
      </c>
      <c r="F2196" s="418">
        <v>44249</v>
      </c>
      <c r="G2196" s="417" t="s">
        <v>2283</v>
      </c>
      <c r="I2196" s="379">
        <f t="shared" ca="1" si="177"/>
        <v>-322</v>
      </c>
      <c r="J2196" s="379">
        <f t="shared" ca="1" si="178"/>
        <v>-224</v>
      </c>
      <c r="K2196" s="391" t="str">
        <f t="shared" ca="1" si="179"/>
        <v>100,00</v>
      </c>
      <c r="L2196" s="379"/>
      <c r="O2196" s="379"/>
    </row>
    <row r="2197" spans="1:15">
      <c r="A2197" s="417" t="s">
        <v>2155</v>
      </c>
      <c r="B2197" s="417" t="s">
        <v>10221</v>
      </c>
      <c r="C2197" s="417" t="s">
        <v>2281</v>
      </c>
      <c r="D2197" s="417" t="s">
        <v>2907</v>
      </c>
      <c r="E2197" s="391">
        <v>15.1</v>
      </c>
      <c r="F2197" s="418">
        <v>44249</v>
      </c>
      <c r="G2197" s="417" t="s">
        <v>2283</v>
      </c>
      <c r="I2197" s="379">
        <f t="shared" ca="1" si="177"/>
        <v>-322</v>
      </c>
      <c r="J2197" s="379">
        <f t="shared" ca="1" si="178"/>
        <v>-224</v>
      </c>
      <c r="K2197" s="391" t="str">
        <f t="shared" ca="1" si="179"/>
        <v>104,00</v>
      </c>
      <c r="L2197" s="379"/>
      <c r="O2197" s="379"/>
    </row>
    <row r="2198" spans="1:15">
      <c r="A2198" s="417" t="s">
        <v>2155</v>
      </c>
      <c r="B2198" s="417" t="s">
        <v>10222</v>
      </c>
      <c r="C2198" s="417" t="s">
        <v>2281</v>
      </c>
      <c r="D2198" s="417" t="s">
        <v>2909</v>
      </c>
      <c r="E2198" s="391">
        <v>13.6</v>
      </c>
      <c r="F2198" s="418">
        <v>44249</v>
      </c>
      <c r="G2198" s="417" t="s">
        <v>2283</v>
      </c>
      <c r="I2198" s="379">
        <f t="shared" ca="1" si="177"/>
        <v>-322</v>
      </c>
      <c r="J2198" s="379">
        <f t="shared" ca="1" si="178"/>
        <v>-224</v>
      </c>
      <c r="K2198" s="391" t="str">
        <f t="shared" ca="1" si="179"/>
        <v>106,00</v>
      </c>
      <c r="L2198" s="379"/>
      <c r="O2198" s="379"/>
    </row>
    <row r="2199" spans="1:15">
      <c r="A2199" s="417" t="s">
        <v>2155</v>
      </c>
      <c r="B2199" s="417" t="s">
        <v>6671</v>
      </c>
      <c r="C2199" s="417" t="s">
        <v>2281</v>
      </c>
      <c r="D2199" s="417" t="s">
        <v>2932</v>
      </c>
      <c r="E2199" s="391">
        <v>14.66</v>
      </c>
      <c r="F2199" s="418">
        <v>44249</v>
      </c>
      <c r="G2199" s="417" t="s">
        <v>2286</v>
      </c>
      <c r="I2199" s="379">
        <f t="shared" ca="1" si="177"/>
        <v>-322</v>
      </c>
      <c r="J2199" s="379">
        <f t="shared" ca="1" si="178"/>
        <v>-224</v>
      </c>
      <c r="K2199" s="391" t="str">
        <f t="shared" ca="1" si="179"/>
        <v>105,00</v>
      </c>
      <c r="L2199" s="379"/>
      <c r="O2199" s="379"/>
    </row>
    <row r="2200" spans="1:15">
      <c r="A2200" s="417" t="s">
        <v>2155</v>
      </c>
      <c r="B2200" s="417" t="s">
        <v>10223</v>
      </c>
      <c r="C2200" s="417" t="s">
        <v>2281</v>
      </c>
      <c r="D2200" s="417" t="s">
        <v>2933</v>
      </c>
      <c r="E2200" s="391">
        <v>12.28</v>
      </c>
      <c r="F2200" s="418">
        <v>44249</v>
      </c>
      <c r="G2200" s="417" t="s">
        <v>2283</v>
      </c>
      <c r="I2200" s="379">
        <f t="shared" ca="1" si="177"/>
        <v>-322</v>
      </c>
      <c r="J2200" s="379">
        <f t="shared" ca="1" si="178"/>
        <v>-224</v>
      </c>
      <c r="K2200" s="391" t="str">
        <f t="shared" ca="1" si="179"/>
        <v>108,00</v>
      </c>
      <c r="L2200" s="379"/>
      <c r="O2200" s="379"/>
    </row>
    <row r="2201" spans="1:15">
      <c r="A2201" s="417" t="s">
        <v>2155</v>
      </c>
      <c r="B2201" s="417" t="s">
        <v>7737</v>
      </c>
      <c r="C2201" s="417" t="s">
        <v>2281</v>
      </c>
      <c r="D2201" s="417" t="s">
        <v>7738</v>
      </c>
      <c r="E2201" s="391">
        <v>10.5</v>
      </c>
      <c r="F2201" s="418">
        <v>44249</v>
      </c>
      <c r="G2201" s="417" t="s">
        <v>2286</v>
      </c>
      <c r="I2201" s="379">
        <f t="shared" ca="1" si="177"/>
        <v>-322</v>
      </c>
      <c r="J2201" s="379">
        <f t="shared" ca="1" si="178"/>
        <v>-224</v>
      </c>
      <c r="K2201" s="391" t="str">
        <f t="shared" ca="1" si="179"/>
        <v>109,00</v>
      </c>
      <c r="L2201" s="379"/>
      <c r="O2201" s="379"/>
    </row>
    <row r="2202" spans="1:15">
      <c r="A2202" s="417" t="s">
        <v>2155</v>
      </c>
      <c r="B2202" s="417" t="s">
        <v>10224</v>
      </c>
      <c r="C2202" s="417" t="s">
        <v>2281</v>
      </c>
      <c r="D2202" s="417" t="s">
        <v>2931</v>
      </c>
      <c r="E2202" s="391">
        <v>9.6199999999999992</v>
      </c>
      <c r="F2202" s="418">
        <v>44249</v>
      </c>
      <c r="G2202" s="417" t="s">
        <v>2283</v>
      </c>
      <c r="I2202" s="379">
        <f t="shared" ca="1" si="177"/>
        <v>-322</v>
      </c>
      <c r="J2202" s="379">
        <f t="shared" ca="1" si="178"/>
        <v>-224</v>
      </c>
      <c r="K2202" s="391" t="str">
        <f t="shared" ca="1" si="179"/>
        <v>110,00</v>
      </c>
      <c r="L2202" s="379"/>
      <c r="O2202" s="379"/>
    </row>
    <row r="2203" spans="1:15">
      <c r="A2203" s="417" t="s">
        <v>2155</v>
      </c>
      <c r="B2203" s="417" t="s">
        <v>10225</v>
      </c>
      <c r="C2203" s="417" t="s">
        <v>2281</v>
      </c>
      <c r="D2203" s="417" t="s">
        <v>2911</v>
      </c>
      <c r="E2203" s="391">
        <v>8.9</v>
      </c>
      <c r="F2203" s="418">
        <v>44249</v>
      </c>
      <c r="G2203" s="417" t="s">
        <v>2283</v>
      </c>
      <c r="I2203" s="379">
        <f t="shared" ca="1" si="177"/>
        <v>-322</v>
      </c>
      <c r="J2203" s="379">
        <f t="shared" ca="1" si="178"/>
        <v>-224</v>
      </c>
      <c r="K2203" s="391" t="str">
        <f t="shared" ca="1" si="179"/>
        <v>112,00</v>
      </c>
      <c r="L2203" s="379"/>
      <c r="O2203" s="379"/>
    </row>
    <row r="2204" spans="1:15">
      <c r="A2204" s="417" t="s">
        <v>2155</v>
      </c>
      <c r="B2204" s="417" t="s">
        <v>10226</v>
      </c>
      <c r="C2204" s="417" t="s">
        <v>2281</v>
      </c>
      <c r="D2204" s="417" t="s">
        <v>10200</v>
      </c>
      <c r="E2204" s="391">
        <v>7</v>
      </c>
      <c r="F2204" s="418">
        <v>44249</v>
      </c>
      <c r="G2204" s="417" t="s">
        <v>2283</v>
      </c>
      <c r="I2204" s="379">
        <f t="shared" ca="1" si="177"/>
        <v>-322</v>
      </c>
      <c r="J2204" s="379">
        <f t="shared" ca="1" si="178"/>
        <v>-224</v>
      </c>
      <c r="K2204" s="391" t="str">
        <f t="shared" ca="1" si="179"/>
        <v>114,00</v>
      </c>
      <c r="L2204" s="379"/>
      <c r="O2204" s="379"/>
    </row>
    <row r="2205" spans="1:15">
      <c r="A2205" s="417" t="s">
        <v>2155</v>
      </c>
      <c r="B2205" s="417" t="s">
        <v>10227</v>
      </c>
      <c r="C2205" s="417" t="s">
        <v>2281</v>
      </c>
      <c r="D2205" s="417" t="s">
        <v>2935</v>
      </c>
      <c r="E2205" s="391">
        <v>5.65</v>
      </c>
      <c r="F2205" s="418">
        <v>44249</v>
      </c>
      <c r="G2205" s="417" t="s">
        <v>2283</v>
      </c>
      <c r="I2205" s="379">
        <f t="shared" ca="1" si="177"/>
        <v>-322</v>
      </c>
      <c r="J2205" s="379">
        <f t="shared" ca="1" si="178"/>
        <v>-224</v>
      </c>
      <c r="K2205" s="391" t="str">
        <f t="shared" ca="1" si="179"/>
        <v>116,00</v>
      </c>
      <c r="L2205" s="379"/>
      <c r="O2205" s="379"/>
    </row>
    <row r="2206" spans="1:15">
      <c r="A2206" s="417" t="s">
        <v>2155</v>
      </c>
      <c r="B2206" s="417" t="s">
        <v>10228</v>
      </c>
      <c r="C2206" s="417" t="s">
        <v>2281</v>
      </c>
      <c r="D2206" s="417" t="s">
        <v>7733</v>
      </c>
      <c r="E2206" s="391">
        <v>4.34</v>
      </c>
      <c r="F2206" s="418">
        <v>44249</v>
      </c>
      <c r="G2206" s="417" t="s">
        <v>2283</v>
      </c>
      <c r="I2206" s="379">
        <f t="shared" ca="1" si="177"/>
        <v>-322</v>
      </c>
      <c r="J2206" s="379">
        <f t="shared" ca="1" si="178"/>
        <v>-224</v>
      </c>
      <c r="K2206" s="391" t="str">
        <f t="shared" ca="1" si="179"/>
        <v>118,00</v>
      </c>
      <c r="L2206" s="379"/>
      <c r="O2206" s="379"/>
    </row>
    <row r="2207" spans="1:15">
      <c r="A2207" s="417" t="s">
        <v>2155</v>
      </c>
      <c r="B2207" s="417" t="s">
        <v>10229</v>
      </c>
      <c r="C2207" s="417" t="s">
        <v>2281</v>
      </c>
      <c r="D2207" s="417" t="s">
        <v>2923</v>
      </c>
      <c r="E2207" s="391">
        <v>3.35</v>
      </c>
      <c r="F2207" s="418">
        <v>44249</v>
      </c>
      <c r="G2207" s="417" t="s">
        <v>2283</v>
      </c>
      <c r="I2207" s="379">
        <f t="shared" ca="1" si="177"/>
        <v>-322</v>
      </c>
      <c r="J2207" s="379">
        <f t="shared" ca="1" si="178"/>
        <v>-224</v>
      </c>
      <c r="K2207" s="391" t="str">
        <f t="shared" ca="1" si="179"/>
        <v>120,00</v>
      </c>
      <c r="L2207" s="379"/>
      <c r="O2207" s="379"/>
    </row>
    <row r="2208" spans="1:15">
      <c r="A2208" s="417" t="s">
        <v>2155</v>
      </c>
      <c r="B2208" s="417" t="s">
        <v>10230</v>
      </c>
      <c r="C2208" s="417" t="s">
        <v>2281</v>
      </c>
      <c r="D2208" s="417" t="s">
        <v>10207</v>
      </c>
      <c r="E2208" s="391">
        <v>2.4</v>
      </c>
      <c r="F2208" s="418">
        <v>44249</v>
      </c>
      <c r="G2208" s="417" t="s">
        <v>2283</v>
      </c>
      <c r="I2208" s="379">
        <f t="shared" ca="1" si="177"/>
        <v>-322</v>
      </c>
      <c r="J2208" s="379">
        <f t="shared" ca="1" si="178"/>
        <v>-224</v>
      </c>
      <c r="K2208" s="391" t="str">
        <f t="shared" ca="1" si="179"/>
        <v>122,00</v>
      </c>
      <c r="L2208" s="379"/>
      <c r="O2208" s="379"/>
    </row>
    <row r="2209" spans="1:15">
      <c r="A2209" s="417" t="s">
        <v>2155</v>
      </c>
      <c r="B2209" s="417" t="s">
        <v>10231</v>
      </c>
      <c r="C2209" s="417" t="s">
        <v>2281</v>
      </c>
      <c r="D2209" s="417" t="s">
        <v>10232</v>
      </c>
      <c r="E2209" s="391">
        <v>1.7</v>
      </c>
      <c r="F2209" s="418">
        <v>44249</v>
      </c>
      <c r="G2209" s="417" t="s">
        <v>2283</v>
      </c>
      <c r="I2209" s="379">
        <f t="shared" ca="1" si="177"/>
        <v>-322</v>
      </c>
      <c r="J2209" s="379">
        <f t="shared" ca="1" si="178"/>
        <v>-224</v>
      </c>
      <c r="K2209" s="391" t="str">
        <f t="shared" ca="1" si="179"/>
        <v>124,00</v>
      </c>
      <c r="L2209" s="379"/>
      <c r="O2209" s="379"/>
    </row>
    <row r="2210" spans="1:15">
      <c r="A2210" s="417" t="s">
        <v>2155</v>
      </c>
      <c r="B2210" s="417" t="s">
        <v>10233</v>
      </c>
      <c r="C2210" s="417" t="s">
        <v>2281</v>
      </c>
      <c r="D2210" s="417" t="s">
        <v>10234</v>
      </c>
      <c r="E2210" s="391">
        <v>1.17</v>
      </c>
      <c r="F2210" s="418">
        <v>44249</v>
      </c>
      <c r="G2210" s="417" t="s">
        <v>2283</v>
      </c>
      <c r="I2210" s="379">
        <f t="shared" ca="1" si="177"/>
        <v>-322</v>
      </c>
      <c r="J2210" s="379">
        <f t="shared" ca="1" si="178"/>
        <v>-224</v>
      </c>
      <c r="K2210" s="391" t="str">
        <f t="shared" ca="1" si="179"/>
        <v>126,00</v>
      </c>
      <c r="L2210" s="379"/>
      <c r="O2210" s="379"/>
    </row>
    <row r="2211" spans="1:15">
      <c r="A2211" s="417" t="s">
        <v>2155</v>
      </c>
      <c r="B2211" s="417" t="s">
        <v>10235</v>
      </c>
      <c r="C2211" s="417" t="s">
        <v>2281</v>
      </c>
      <c r="D2211" s="417" t="s">
        <v>10236</v>
      </c>
      <c r="E2211" s="391">
        <v>0.78</v>
      </c>
      <c r="F2211" s="418">
        <v>44249</v>
      </c>
      <c r="G2211" s="417" t="s">
        <v>2283</v>
      </c>
      <c r="I2211" s="379">
        <f t="shared" ca="1" si="177"/>
        <v>-322</v>
      </c>
      <c r="J2211" s="379">
        <f t="shared" ca="1" si="178"/>
        <v>-224</v>
      </c>
      <c r="K2211" s="391" t="str">
        <f t="shared" ca="1" si="179"/>
        <v>128,00</v>
      </c>
      <c r="L2211" s="379"/>
      <c r="O2211" s="379"/>
    </row>
    <row r="2212" spans="1:15">
      <c r="A2212" s="417" t="s">
        <v>2155</v>
      </c>
      <c r="B2212" s="417" t="s">
        <v>10237</v>
      </c>
      <c r="C2212" s="417" t="s">
        <v>2281</v>
      </c>
      <c r="D2212" s="417" t="s">
        <v>10238</v>
      </c>
      <c r="E2212" s="391">
        <v>0.51</v>
      </c>
      <c r="F2212" s="418">
        <v>44249</v>
      </c>
      <c r="G2212" s="417" t="s">
        <v>2283</v>
      </c>
      <c r="I2212" s="379">
        <f t="shared" ca="1" si="177"/>
        <v>-322</v>
      </c>
      <c r="J2212" s="379">
        <f t="shared" ca="1" si="178"/>
        <v>-224</v>
      </c>
      <c r="K2212" s="391" t="str">
        <f t="shared" ca="1" si="179"/>
        <v>130,00</v>
      </c>
      <c r="L2212" s="379"/>
      <c r="O2212" s="379"/>
    </row>
    <row r="2213" spans="1:15">
      <c r="A2213" s="417" t="s">
        <v>2155</v>
      </c>
      <c r="B2213" s="417" t="s">
        <v>10239</v>
      </c>
      <c r="C2213" s="417" t="s">
        <v>2281</v>
      </c>
      <c r="D2213" s="417" t="s">
        <v>10240</v>
      </c>
      <c r="E2213" s="391">
        <v>0.35</v>
      </c>
      <c r="F2213" s="418">
        <v>44249</v>
      </c>
      <c r="G2213" s="417" t="s">
        <v>2283</v>
      </c>
      <c r="I2213" s="379">
        <f t="shared" ca="1" si="177"/>
        <v>-322</v>
      </c>
      <c r="J2213" s="379">
        <f t="shared" ca="1" si="178"/>
        <v>-224</v>
      </c>
      <c r="K2213" s="391" t="str">
        <f t="shared" ca="1" si="179"/>
        <v>132,00</v>
      </c>
      <c r="L2213" s="379"/>
      <c r="O2213" s="379"/>
    </row>
    <row r="2214" spans="1:15">
      <c r="A2214" s="417" t="s">
        <v>2155</v>
      </c>
      <c r="B2214" s="417" t="s">
        <v>10241</v>
      </c>
      <c r="C2214" s="417" t="s">
        <v>2281</v>
      </c>
      <c r="D2214" s="417" t="s">
        <v>10242</v>
      </c>
      <c r="E2214" s="391">
        <v>0.25</v>
      </c>
      <c r="F2214" s="418">
        <v>44249</v>
      </c>
      <c r="G2214" s="417" t="s">
        <v>2283</v>
      </c>
      <c r="I2214" s="379">
        <f t="shared" ca="1" si="177"/>
        <v>-322</v>
      </c>
      <c r="J2214" s="379">
        <f t="shared" ca="1" si="178"/>
        <v>-224</v>
      </c>
      <c r="K2214" s="391" t="str">
        <f t="shared" ca="1" si="179"/>
        <v>134,00</v>
      </c>
      <c r="L2214" s="379"/>
      <c r="O2214" s="379"/>
    </row>
    <row r="2215" spans="1:15">
      <c r="A2215" s="417" t="s">
        <v>2155</v>
      </c>
      <c r="B2215" s="417" t="s">
        <v>10243</v>
      </c>
      <c r="C2215" s="417" t="s">
        <v>2281</v>
      </c>
      <c r="D2215" s="417" t="s">
        <v>10244</v>
      </c>
      <c r="E2215" s="391">
        <v>0.2</v>
      </c>
      <c r="F2215" s="418">
        <v>44249</v>
      </c>
      <c r="G2215" s="417" t="s">
        <v>2283</v>
      </c>
      <c r="I2215" s="379">
        <f t="shared" ca="1" si="177"/>
        <v>-322</v>
      </c>
      <c r="J2215" s="379">
        <f t="shared" ca="1" si="178"/>
        <v>-224</v>
      </c>
      <c r="K2215" s="391" t="str">
        <f t="shared" ca="1" si="179"/>
        <v>136,00</v>
      </c>
      <c r="L2215" s="379"/>
      <c r="O2215" s="379"/>
    </row>
    <row r="2216" spans="1:15">
      <c r="A2216" s="417" t="s">
        <v>2155</v>
      </c>
      <c r="B2216" s="417" t="s">
        <v>16259</v>
      </c>
      <c r="C2216" s="417" t="s">
        <v>2281</v>
      </c>
      <c r="D2216" s="417" t="s">
        <v>10305</v>
      </c>
      <c r="E2216" s="391">
        <v>0.12</v>
      </c>
      <c r="F2216" s="418">
        <v>44249</v>
      </c>
      <c r="G2216" s="417" t="s">
        <v>2283</v>
      </c>
      <c r="I2216" s="379">
        <f t="shared" ca="1" si="177"/>
        <v>-322</v>
      </c>
      <c r="J2216" s="379">
        <f t="shared" ca="1" si="178"/>
        <v>-224</v>
      </c>
      <c r="K2216" s="391" t="str">
        <f t="shared" ca="1" si="179"/>
        <v>138,00</v>
      </c>
      <c r="L2216" s="379"/>
      <c r="O2216" s="379"/>
    </row>
    <row r="2217" spans="1:15">
      <c r="A2217" s="417" t="s">
        <v>2155</v>
      </c>
      <c r="B2217" s="417" t="s">
        <v>10245</v>
      </c>
      <c r="C2217" s="417" t="s">
        <v>2281</v>
      </c>
      <c r="D2217" s="417" t="s">
        <v>5786</v>
      </c>
      <c r="E2217" s="391">
        <v>0.09</v>
      </c>
      <c r="F2217" s="418">
        <v>44249</v>
      </c>
      <c r="G2217" s="417" t="s">
        <v>2283</v>
      </c>
      <c r="I2217" s="379">
        <f t="shared" ca="1" si="177"/>
        <v>-322</v>
      </c>
      <c r="J2217" s="379">
        <f t="shared" ca="1" si="178"/>
        <v>-224</v>
      </c>
      <c r="K2217" s="391" t="str">
        <f t="shared" ca="1" si="179"/>
        <v>140,00</v>
      </c>
      <c r="L2217" s="379"/>
      <c r="O2217" s="379"/>
    </row>
    <row r="2218" spans="1:15">
      <c r="A2218" s="417" t="s">
        <v>2155</v>
      </c>
      <c r="B2218" s="417" t="s">
        <v>10246</v>
      </c>
      <c r="C2218" s="417" t="s">
        <v>2281</v>
      </c>
      <c r="D2218" s="417" t="s">
        <v>2915</v>
      </c>
      <c r="E2218" s="391">
        <v>33.5</v>
      </c>
      <c r="F2218" s="418">
        <v>44249</v>
      </c>
      <c r="G2218" s="417" t="s">
        <v>2283</v>
      </c>
      <c r="I2218" s="379">
        <f t="shared" ca="1" si="177"/>
        <v>-322</v>
      </c>
      <c r="J2218" s="379">
        <f t="shared" ca="1" si="178"/>
        <v>-224</v>
      </c>
      <c r="K2218" s="391" t="str">
        <f t="shared" ca="1" si="179"/>
        <v>80,00</v>
      </c>
      <c r="L2218" s="379"/>
      <c r="O2218" s="379"/>
    </row>
    <row r="2219" spans="1:15">
      <c r="A2219" s="417" t="s">
        <v>2155</v>
      </c>
      <c r="B2219" s="417" t="s">
        <v>10247</v>
      </c>
      <c r="C2219" s="417" t="s">
        <v>2281</v>
      </c>
      <c r="D2219" s="417" t="s">
        <v>2938</v>
      </c>
      <c r="E2219" s="391">
        <v>34.36</v>
      </c>
      <c r="F2219" s="418">
        <v>44249</v>
      </c>
      <c r="G2219" s="417" t="s">
        <v>2283</v>
      </c>
      <c r="I2219" s="379">
        <f t="shared" ca="1" si="177"/>
        <v>-322</v>
      </c>
      <c r="J2219" s="379">
        <f t="shared" ca="1" si="178"/>
        <v>-224</v>
      </c>
      <c r="K2219" s="391" t="str">
        <f t="shared" ca="1" si="179"/>
        <v>85,00</v>
      </c>
      <c r="L2219" s="379"/>
      <c r="O2219" s="379"/>
    </row>
    <row r="2220" spans="1:15">
      <c r="A2220" s="417" t="s">
        <v>2155</v>
      </c>
      <c r="B2220" s="417" t="s">
        <v>2920</v>
      </c>
      <c r="C2220" s="417" t="s">
        <v>2281</v>
      </c>
      <c r="D2220" s="417" t="s">
        <v>2921</v>
      </c>
      <c r="E2220" s="391">
        <v>32.380000000000003</v>
      </c>
      <c r="F2220" s="418">
        <v>44249</v>
      </c>
      <c r="G2220" s="417" t="s">
        <v>2283</v>
      </c>
      <c r="I2220" s="379">
        <f t="shared" ca="1" si="177"/>
        <v>-322</v>
      </c>
      <c r="J2220" s="379">
        <f t="shared" ca="1" si="178"/>
        <v>-224</v>
      </c>
      <c r="K2220" s="391" t="str">
        <f t="shared" ca="1" si="179"/>
        <v>87,00</v>
      </c>
      <c r="L2220" s="379"/>
      <c r="O2220" s="379"/>
    </row>
    <row r="2221" spans="1:15">
      <c r="A2221" s="417" t="s">
        <v>2155</v>
      </c>
      <c r="B2221" s="417" t="s">
        <v>10248</v>
      </c>
      <c r="C2221" s="417" t="s">
        <v>2281</v>
      </c>
      <c r="D2221" s="417" t="s">
        <v>2927</v>
      </c>
      <c r="E2221" s="391">
        <v>29.43</v>
      </c>
      <c r="F2221" s="418">
        <v>44249</v>
      </c>
      <c r="G2221" s="417" t="s">
        <v>2283</v>
      </c>
      <c r="I2221" s="379">
        <f t="shared" ca="1" si="177"/>
        <v>-322</v>
      </c>
      <c r="J2221" s="379">
        <f t="shared" ca="1" si="178"/>
        <v>-224</v>
      </c>
      <c r="K2221" s="391" t="str">
        <f t="shared" ca="1" si="179"/>
        <v>90,00</v>
      </c>
      <c r="L2221" s="379"/>
      <c r="O2221" s="379"/>
    </row>
    <row r="2222" spans="1:15">
      <c r="A2222" s="417" t="s">
        <v>2155</v>
      </c>
      <c r="B2222" s="417" t="s">
        <v>7739</v>
      </c>
      <c r="C2222" s="417" t="s">
        <v>2281</v>
      </c>
      <c r="D2222" s="417" t="s">
        <v>2942</v>
      </c>
      <c r="E2222" s="391">
        <v>26.4</v>
      </c>
      <c r="F2222" s="418">
        <v>44249</v>
      </c>
      <c r="G2222" s="417" t="s">
        <v>2283</v>
      </c>
      <c r="I2222" s="379">
        <f t="shared" ca="1" si="177"/>
        <v>-322</v>
      </c>
      <c r="J2222" s="379">
        <f t="shared" ca="1" si="178"/>
        <v>-224</v>
      </c>
      <c r="K2222" s="391" t="str">
        <f t="shared" ca="1" si="179"/>
        <v>93,00</v>
      </c>
      <c r="L2222" s="379"/>
      <c r="O2222" s="379"/>
    </row>
    <row r="2223" spans="1:15">
      <c r="A2223" s="417" t="s">
        <v>2155</v>
      </c>
      <c r="B2223" s="417" t="s">
        <v>6672</v>
      </c>
      <c r="C2223" s="417" t="s">
        <v>2281</v>
      </c>
      <c r="D2223" s="417" t="s">
        <v>2919</v>
      </c>
      <c r="E2223" s="391">
        <v>24.35</v>
      </c>
      <c r="F2223" s="418">
        <v>44249</v>
      </c>
      <c r="G2223" s="417" t="s">
        <v>2283</v>
      </c>
      <c r="I2223" s="379">
        <f t="shared" ca="1" si="177"/>
        <v>-322</v>
      </c>
      <c r="J2223" s="379">
        <f t="shared" ca="1" si="178"/>
        <v>-224</v>
      </c>
      <c r="K2223" s="391" t="str">
        <f t="shared" ca="1" si="179"/>
        <v>95,00</v>
      </c>
      <c r="L2223" s="379"/>
      <c r="O2223" s="379"/>
    </row>
    <row r="2224" spans="1:15">
      <c r="A2224" s="417" t="s">
        <v>2155</v>
      </c>
      <c r="B2224" s="417" t="s">
        <v>10249</v>
      </c>
      <c r="C2224" s="417" t="s">
        <v>2281</v>
      </c>
      <c r="D2224" s="417" t="s">
        <v>2905</v>
      </c>
      <c r="E2224" s="391">
        <v>17.27</v>
      </c>
      <c r="F2224" s="418">
        <v>44249</v>
      </c>
      <c r="G2224" s="417" t="s">
        <v>2283</v>
      </c>
      <c r="I2224" s="379">
        <f t="shared" ca="1" si="177"/>
        <v>-322</v>
      </c>
      <c r="J2224" s="379">
        <f t="shared" ca="1" si="178"/>
        <v>-224</v>
      </c>
      <c r="K2224" s="391" t="str">
        <f t="shared" ca="1" si="179"/>
        <v>102,00</v>
      </c>
      <c r="L2224" s="379"/>
      <c r="O2224" s="379"/>
    </row>
    <row r="2225" spans="1:15">
      <c r="A2225" s="417" t="s">
        <v>2155</v>
      </c>
      <c r="B2225" s="417" t="s">
        <v>10250</v>
      </c>
      <c r="C2225" s="417" t="s">
        <v>2281</v>
      </c>
      <c r="D2225" s="417" t="s">
        <v>2946</v>
      </c>
      <c r="E2225" s="391">
        <v>21</v>
      </c>
      <c r="F2225" s="418">
        <v>44249</v>
      </c>
      <c r="G2225" s="417" t="s">
        <v>2283</v>
      </c>
      <c r="I2225" s="379">
        <f t="shared" ca="1" si="177"/>
        <v>-322</v>
      </c>
      <c r="J2225" s="379">
        <f t="shared" ca="1" si="178"/>
        <v>-224</v>
      </c>
      <c r="K2225" s="391" t="str">
        <f t="shared" ca="1" si="179"/>
        <v>98,00</v>
      </c>
      <c r="L2225" s="379"/>
      <c r="O2225" s="379"/>
    </row>
    <row r="2226" spans="1:15">
      <c r="A2226" s="417" t="s">
        <v>2155</v>
      </c>
      <c r="B2226" s="417" t="s">
        <v>10251</v>
      </c>
      <c r="C2226" s="417" t="s">
        <v>2281</v>
      </c>
      <c r="D2226" s="417" t="s">
        <v>2947</v>
      </c>
      <c r="E2226" s="391">
        <v>17.350000000000001</v>
      </c>
      <c r="F2226" s="418">
        <v>44249</v>
      </c>
      <c r="G2226" s="417" t="s">
        <v>2283</v>
      </c>
      <c r="I2226" s="379">
        <f t="shared" ca="1" si="177"/>
        <v>-322</v>
      </c>
      <c r="J2226" s="379">
        <f t="shared" ca="1" si="178"/>
        <v>-224</v>
      </c>
      <c r="K2226" s="391" t="str">
        <f t="shared" ca="1" si="179"/>
        <v>99,00</v>
      </c>
      <c r="L2226" s="379"/>
      <c r="O2226" s="379"/>
    </row>
    <row r="2227" spans="1:15">
      <c r="A2227" s="417" t="s">
        <v>2155</v>
      </c>
      <c r="B2227" s="417" t="s">
        <v>10252</v>
      </c>
      <c r="C2227" s="417" t="s">
        <v>2281</v>
      </c>
      <c r="D2227" s="417" t="s">
        <v>2903</v>
      </c>
      <c r="E2227" s="391">
        <v>0.02</v>
      </c>
      <c r="F2227" s="418">
        <v>44270</v>
      </c>
      <c r="G2227" s="417" t="s">
        <v>2283</v>
      </c>
      <c r="I2227" s="379">
        <f t="shared" ca="1" si="177"/>
        <v>-301</v>
      </c>
      <c r="J2227" s="379">
        <f t="shared" ca="1" si="178"/>
        <v>-209</v>
      </c>
      <c r="K2227" s="391" t="str">
        <f t="shared" ca="1" si="179"/>
        <v>100,00</v>
      </c>
      <c r="L2227" s="379"/>
      <c r="O2227" s="379"/>
    </row>
    <row r="2228" spans="1:15">
      <c r="A2228" s="417" t="s">
        <v>2155</v>
      </c>
      <c r="B2228" s="417" t="s">
        <v>10253</v>
      </c>
      <c r="C2228" s="417" t="s">
        <v>2281</v>
      </c>
      <c r="D2228" s="417" t="s">
        <v>2905</v>
      </c>
      <c r="E2228" s="391">
        <v>0.01</v>
      </c>
      <c r="F2228" s="418">
        <v>44270</v>
      </c>
      <c r="G2228" s="417" t="s">
        <v>2283</v>
      </c>
      <c r="I2228" s="379">
        <f t="shared" ca="1" si="177"/>
        <v>-301</v>
      </c>
      <c r="J2228" s="379">
        <f t="shared" ca="1" si="178"/>
        <v>-209</v>
      </c>
      <c r="K2228" s="391" t="str">
        <f t="shared" ca="1" si="179"/>
        <v>102,00</v>
      </c>
      <c r="L2228" s="379"/>
      <c r="O2228" s="379"/>
    </row>
    <row r="2229" spans="1:15">
      <c r="A2229" s="417" t="s">
        <v>2155</v>
      </c>
      <c r="B2229" s="417" t="s">
        <v>10254</v>
      </c>
      <c r="C2229" s="417" t="s">
        <v>2281</v>
      </c>
      <c r="D2229" s="417" t="s">
        <v>2907</v>
      </c>
      <c r="E2229" s="391">
        <v>12.5</v>
      </c>
      <c r="F2229" s="418">
        <v>44270</v>
      </c>
      <c r="G2229" s="417" t="s">
        <v>2283</v>
      </c>
      <c r="I2229" s="379">
        <f t="shared" ca="1" si="177"/>
        <v>-301</v>
      </c>
      <c r="J2229" s="379">
        <f t="shared" ca="1" si="178"/>
        <v>-209</v>
      </c>
      <c r="K2229" s="391" t="str">
        <f t="shared" ca="1" si="179"/>
        <v>104,00</v>
      </c>
      <c r="L2229" s="379"/>
      <c r="O2229" s="379"/>
    </row>
    <row r="2230" spans="1:15">
      <c r="A2230" s="417" t="s">
        <v>2155</v>
      </c>
      <c r="B2230" s="417" t="s">
        <v>10255</v>
      </c>
      <c r="C2230" s="417" t="s">
        <v>2281</v>
      </c>
      <c r="D2230" s="417" t="s">
        <v>2909</v>
      </c>
      <c r="E2230" s="391">
        <v>0.01</v>
      </c>
      <c r="F2230" s="418">
        <v>44270</v>
      </c>
      <c r="G2230" s="417" t="s">
        <v>2283</v>
      </c>
      <c r="I2230" s="379">
        <f t="shared" ca="1" si="177"/>
        <v>-301</v>
      </c>
      <c r="J2230" s="379">
        <f t="shared" ca="1" si="178"/>
        <v>-209</v>
      </c>
      <c r="K2230" s="391" t="str">
        <f t="shared" ca="1" si="179"/>
        <v>106,00</v>
      </c>
      <c r="L2230" s="379"/>
      <c r="O2230" s="379"/>
    </row>
    <row r="2231" spans="1:15">
      <c r="A2231" s="417" t="s">
        <v>2155</v>
      </c>
      <c r="B2231" s="417" t="s">
        <v>10256</v>
      </c>
      <c r="C2231" s="417" t="s">
        <v>2281</v>
      </c>
      <c r="D2231" s="417" t="s">
        <v>2933</v>
      </c>
      <c r="E2231" s="391">
        <v>0.01</v>
      </c>
      <c r="F2231" s="418">
        <v>44270</v>
      </c>
      <c r="G2231" s="417" t="s">
        <v>2283</v>
      </c>
      <c r="I2231" s="379">
        <f t="shared" ca="1" si="177"/>
        <v>-301</v>
      </c>
      <c r="J2231" s="379">
        <f t="shared" ca="1" si="178"/>
        <v>-209</v>
      </c>
      <c r="K2231" s="391" t="str">
        <f t="shared" ca="1" si="179"/>
        <v>108,00</v>
      </c>
      <c r="L2231" s="379"/>
      <c r="O2231" s="379"/>
    </row>
    <row r="2232" spans="1:15">
      <c r="A2232" s="417" t="s">
        <v>2155</v>
      </c>
      <c r="B2232" s="417" t="s">
        <v>10257</v>
      </c>
      <c r="C2232" s="417" t="s">
        <v>2281</v>
      </c>
      <c r="D2232" s="417" t="s">
        <v>2931</v>
      </c>
      <c r="E2232" s="391">
        <v>11.89</v>
      </c>
      <c r="F2232" s="418">
        <v>44270</v>
      </c>
      <c r="G2232" s="417" t="s">
        <v>2283</v>
      </c>
      <c r="I2232" s="379">
        <f t="shared" ca="1" si="177"/>
        <v>-301</v>
      </c>
      <c r="J2232" s="379">
        <f t="shared" ca="1" si="178"/>
        <v>-209</v>
      </c>
      <c r="K2232" s="391" t="str">
        <f t="shared" ca="1" si="179"/>
        <v>110,00</v>
      </c>
      <c r="L2232" s="379"/>
      <c r="O2232" s="379"/>
    </row>
    <row r="2233" spans="1:15">
      <c r="A2233" s="417" t="s">
        <v>2155</v>
      </c>
      <c r="B2233" s="417" t="s">
        <v>10258</v>
      </c>
      <c r="C2233" s="417" t="s">
        <v>2281</v>
      </c>
      <c r="D2233" s="417" t="s">
        <v>2911</v>
      </c>
      <c r="E2233" s="391">
        <v>0.02</v>
      </c>
      <c r="F2233" s="418">
        <v>44270</v>
      </c>
      <c r="G2233" s="417" t="s">
        <v>2283</v>
      </c>
      <c r="I2233" s="379">
        <f t="shared" ca="1" si="177"/>
        <v>-301</v>
      </c>
      <c r="J2233" s="379">
        <f t="shared" ca="1" si="178"/>
        <v>-209</v>
      </c>
      <c r="K2233" s="391" t="str">
        <f t="shared" ca="1" si="179"/>
        <v>112,00</v>
      </c>
      <c r="L2233" s="379"/>
      <c r="O2233" s="379"/>
    </row>
    <row r="2234" spans="1:15">
      <c r="A2234" s="417" t="s">
        <v>2155</v>
      </c>
      <c r="B2234" s="417" t="s">
        <v>10259</v>
      </c>
      <c r="C2234" s="417" t="s">
        <v>2281</v>
      </c>
      <c r="D2234" s="417" t="s">
        <v>10200</v>
      </c>
      <c r="E2234" s="391">
        <v>6.22</v>
      </c>
      <c r="F2234" s="418">
        <v>44270</v>
      </c>
      <c r="G2234" s="417" t="s">
        <v>2283</v>
      </c>
      <c r="I2234" s="379">
        <f t="shared" ca="1" si="177"/>
        <v>-301</v>
      </c>
      <c r="J2234" s="379">
        <f t="shared" ca="1" si="178"/>
        <v>-209</v>
      </c>
      <c r="K2234" s="391" t="str">
        <f t="shared" ca="1" si="179"/>
        <v>114,00</v>
      </c>
      <c r="L2234" s="379"/>
      <c r="O2234" s="379"/>
    </row>
    <row r="2235" spans="1:15">
      <c r="A2235" s="417" t="s">
        <v>2155</v>
      </c>
      <c r="B2235" s="417" t="s">
        <v>10260</v>
      </c>
      <c r="C2235" s="417" t="s">
        <v>2281</v>
      </c>
      <c r="D2235" s="417" t="s">
        <v>2935</v>
      </c>
      <c r="E2235" s="391">
        <v>6.16</v>
      </c>
      <c r="F2235" s="418">
        <v>44270</v>
      </c>
      <c r="G2235" s="417" t="s">
        <v>2283</v>
      </c>
      <c r="I2235" s="379">
        <f t="shared" ca="1" si="177"/>
        <v>-301</v>
      </c>
      <c r="J2235" s="379">
        <f t="shared" ca="1" si="178"/>
        <v>-209</v>
      </c>
      <c r="K2235" s="391" t="str">
        <f t="shared" ca="1" si="179"/>
        <v>116,00</v>
      </c>
      <c r="L2235" s="379"/>
      <c r="O2235" s="379"/>
    </row>
    <row r="2236" spans="1:15">
      <c r="A2236" s="417" t="s">
        <v>2155</v>
      </c>
      <c r="B2236" s="417" t="s">
        <v>10261</v>
      </c>
      <c r="C2236" s="417" t="s">
        <v>2281</v>
      </c>
      <c r="D2236" s="417" t="s">
        <v>7733</v>
      </c>
      <c r="E2236" s="391">
        <v>5.59</v>
      </c>
      <c r="F2236" s="418">
        <v>44270</v>
      </c>
      <c r="G2236" s="417" t="s">
        <v>2283</v>
      </c>
      <c r="I2236" s="379">
        <f t="shared" ca="1" si="177"/>
        <v>-301</v>
      </c>
      <c r="J2236" s="379">
        <f t="shared" ca="1" si="178"/>
        <v>-209</v>
      </c>
      <c r="K2236" s="391" t="str">
        <f t="shared" ca="1" si="179"/>
        <v>118,00</v>
      </c>
      <c r="L2236" s="379"/>
      <c r="O2236" s="379"/>
    </row>
    <row r="2237" spans="1:15">
      <c r="A2237" s="417" t="s">
        <v>2155</v>
      </c>
      <c r="B2237" s="417" t="s">
        <v>10262</v>
      </c>
      <c r="C2237" s="417" t="s">
        <v>2281</v>
      </c>
      <c r="D2237" s="417" t="s">
        <v>2923</v>
      </c>
      <c r="E2237" s="391">
        <v>4.13</v>
      </c>
      <c r="F2237" s="418">
        <v>44270</v>
      </c>
      <c r="G2237" s="417" t="s">
        <v>2283</v>
      </c>
      <c r="I2237" s="379">
        <f t="shared" ca="1" si="177"/>
        <v>-301</v>
      </c>
      <c r="J2237" s="379">
        <f t="shared" ca="1" si="178"/>
        <v>-209</v>
      </c>
      <c r="K2237" s="391" t="str">
        <f t="shared" ca="1" si="179"/>
        <v>120,00</v>
      </c>
      <c r="L2237" s="379"/>
      <c r="O2237" s="379"/>
    </row>
    <row r="2238" spans="1:15">
      <c r="A2238" s="417" t="s">
        <v>2155</v>
      </c>
      <c r="B2238" s="417" t="s">
        <v>2922</v>
      </c>
      <c r="C2238" s="417" t="s">
        <v>2281</v>
      </c>
      <c r="D2238" s="417" t="s">
        <v>2923</v>
      </c>
      <c r="E2238" s="391">
        <v>13.71</v>
      </c>
      <c r="F2238" s="418">
        <v>44638</v>
      </c>
      <c r="G2238" s="417" t="s">
        <v>2283</v>
      </c>
      <c r="I2238" s="379">
        <f t="shared" ca="1" si="177"/>
        <v>67</v>
      </c>
      <c r="J2238" s="379">
        <f t="shared" ca="1" si="178"/>
        <v>47</v>
      </c>
      <c r="K2238" s="391" t="str">
        <f t="shared" ca="1" si="179"/>
        <v>120,00</v>
      </c>
      <c r="L2238" s="379"/>
      <c r="O2238" s="379"/>
    </row>
    <row r="2239" spans="1:15">
      <c r="A2239" s="417" t="s">
        <v>2155</v>
      </c>
      <c r="B2239" s="417" t="s">
        <v>16260</v>
      </c>
      <c r="C2239" s="417" t="s">
        <v>2281</v>
      </c>
      <c r="D2239" s="417" t="s">
        <v>10207</v>
      </c>
      <c r="E2239" s="391">
        <v>3.33</v>
      </c>
      <c r="F2239" s="418">
        <v>44270</v>
      </c>
      <c r="G2239" s="417" t="s">
        <v>2283</v>
      </c>
      <c r="I2239" s="379">
        <f t="shared" ca="1" si="177"/>
        <v>-301</v>
      </c>
      <c r="J2239" s="379">
        <f t="shared" ca="1" si="178"/>
        <v>-209</v>
      </c>
      <c r="K2239" s="391" t="str">
        <f t="shared" ca="1" si="179"/>
        <v>122,00</v>
      </c>
      <c r="L2239" s="379"/>
      <c r="O2239" s="379"/>
    </row>
    <row r="2240" spans="1:15">
      <c r="A2240" s="417" t="s">
        <v>2155</v>
      </c>
      <c r="B2240" s="417" t="s">
        <v>10263</v>
      </c>
      <c r="C2240" s="417" t="s">
        <v>2281</v>
      </c>
      <c r="D2240" s="417" t="s">
        <v>10232</v>
      </c>
      <c r="E2240" s="391">
        <v>2.62</v>
      </c>
      <c r="F2240" s="418">
        <v>44270</v>
      </c>
      <c r="G2240" s="417" t="s">
        <v>2283</v>
      </c>
      <c r="I2240" s="379">
        <f t="shared" ca="1" si="177"/>
        <v>-301</v>
      </c>
      <c r="J2240" s="379">
        <f t="shared" ca="1" si="178"/>
        <v>-209</v>
      </c>
      <c r="K2240" s="391" t="str">
        <f t="shared" ca="1" si="179"/>
        <v>124,00</v>
      </c>
      <c r="L2240" s="379"/>
      <c r="O2240" s="379"/>
    </row>
    <row r="2241" spans="1:15">
      <c r="A2241" s="417" t="s">
        <v>2155</v>
      </c>
      <c r="B2241" s="417" t="s">
        <v>10264</v>
      </c>
      <c r="C2241" s="417" t="s">
        <v>2281</v>
      </c>
      <c r="D2241" s="417" t="s">
        <v>10234</v>
      </c>
      <c r="E2241" s="391">
        <v>1.91</v>
      </c>
      <c r="F2241" s="418">
        <v>44270</v>
      </c>
      <c r="G2241" s="417" t="s">
        <v>2283</v>
      </c>
      <c r="I2241" s="379">
        <f t="shared" ca="1" si="177"/>
        <v>-301</v>
      </c>
      <c r="J2241" s="379">
        <f t="shared" ca="1" si="178"/>
        <v>-209</v>
      </c>
      <c r="K2241" s="391" t="str">
        <f t="shared" ca="1" si="179"/>
        <v>126,00</v>
      </c>
      <c r="L2241" s="379"/>
      <c r="O2241" s="379"/>
    </row>
    <row r="2242" spans="1:15">
      <c r="A2242" s="417" t="s">
        <v>2155</v>
      </c>
      <c r="B2242" s="417" t="s">
        <v>10265</v>
      </c>
      <c r="C2242" s="417" t="s">
        <v>2281</v>
      </c>
      <c r="D2242" s="417" t="s">
        <v>10236</v>
      </c>
      <c r="E2242" s="391">
        <v>1.3</v>
      </c>
      <c r="F2242" s="418">
        <v>44270</v>
      </c>
      <c r="G2242" s="417" t="s">
        <v>2283</v>
      </c>
      <c r="I2242" s="379">
        <f t="shared" ca="1" si="177"/>
        <v>-301</v>
      </c>
      <c r="J2242" s="379">
        <f t="shared" ca="1" si="178"/>
        <v>-209</v>
      </c>
      <c r="K2242" s="391" t="str">
        <f t="shared" ca="1" si="179"/>
        <v>128,00</v>
      </c>
      <c r="L2242" s="379"/>
      <c r="O2242" s="379"/>
    </row>
    <row r="2243" spans="1:15">
      <c r="A2243" s="417" t="s">
        <v>2155</v>
      </c>
      <c r="B2243" s="417" t="s">
        <v>10266</v>
      </c>
      <c r="C2243" s="417" t="s">
        <v>2281</v>
      </c>
      <c r="D2243" s="417" t="s">
        <v>10238</v>
      </c>
      <c r="E2243" s="391">
        <v>1.01</v>
      </c>
      <c r="F2243" s="418">
        <v>44270</v>
      </c>
      <c r="G2243" s="417" t="s">
        <v>2283</v>
      </c>
      <c r="I2243" s="379">
        <f t="shared" ca="1" si="177"/>
        <v>-301</v>
      </c>
      <c r="J2243" s="379">
        <f t="shared" ca="1" si="178"/>
        <v>-209</v>
      </c>
      <c r="K2243" s="391" t="str">
        <f t="shared" ca="1" si="179"/>
        <v>130,00</v>
      </c>
      <c r="L2243" s="379"/>
      <c r="O2243" s="379"/>
    </row>
    <row r="2244" spans="1:15">
      <c r="A2244" s="417" t="s">
        <v>2155</v>
      </c>
      <c r="B2244" s="417" t="s">
        <v>2924</v>
      </c>
      <c r="C2244" s="417" t="s">
        <v>2281</v>
      </c>
      <c r="D2244" s="417" t="s">
        <v>2925</v>
      </c>
      <c r="E2244" s="391">
        <v>4.1500000000000004</v>
      </c>
      <c r="F2244" s="418">
        <v>44638</v>
      </c>
      <c r="G2244" s="417" t="s">
        <v>2283</v>
      </c>
      <c r="I2244" s="379">
        <f t="shared" ca="1" si="177"/>
        <v>67</v>
      </c>
      <c r="J2244" s="379">
        <f t="shared" ca="1" si="178"/>
        <v>47</v>
      </c>
      <c r="K2244" s="391" t="str">
        <f t="shared" ca="1" si="179"/>
        <v>150,00</v>
      </c>
      <c r="L2244" s="379"/>
      <c r="O2244" s="379"/>
    </row>
    <row r="2245" spans="1:15">
      <c r="A2245" s="417" t="s">
        <v>2155</v>
      </c>
      <c r="B2245" s="417" t="s">
        <v>10267</v>
      </c>
      <c r="C2245" s="417" t="s">
        <v>2281</v>
      </c>
      <c r="D2245" s="417" t="s">
        <v>2950</v>
      </c>
      <c r="E2245" s="391">
        <v>54.79</v>
      </c>
      <c r="F2245" s="418">
        <v>44270</v>
      </c>
      <c r="G2245" s="417" t="s">
        <v>2283</v>
      </c>
      <c r="I2245" s="379">
        <f t="shared" ca="1" si="177"/>
        <v>-301</v>
      </c>
      <c r="J2245" s="379">
        <f t="shared" ca="1" si="178"/>
        <v>-209</v>
      </c>
      <c r="K2245" s="391" t="str">
        <f t="shared" ca="1" si="179"/>
        <v>60,00</v>
      </c>
      <c r="L2245" s="379"/>
      <c r="O2245" s="379"/>
    </row>
    <row r="2246" spans="1:15">
      <c r="A2246" s="417" t="s">
        <v>2155</v>
      </c>
      <c r="B2246" s="417" t="s">
        <v>10268</v>
      </c>
      <c r="C2246" s="417" t="s">
        <v>2281</v>
      </c>
      <c r="D2246" s="417" t="s">
        <v>2937</v>
      </c>
      <c r="E2246" s="391">
        <v>40.18</v>
      </c>
      <c r="F2246" s="418">
        <v>44270</v>
      </c>
      <c r="G2246" s="417" t="s">
        <v>2283</v>
      </c>
      <c r="I2246" s="379">
        <f t="shared" ca="1" si="177"/>
        <v>-301</v>
      </c>
      <c r="J2246" s="379">
        <f t="shared" ca="1" si="178"/>
        <v>-209</v>
      </c>
      <c r="K2246" s="391" t="str">
        <f t="shared" ca="1" si="179"/>
        <v>75,00</v>
      </c>
      <c r="L2246" s="379"/>
      <c r="O2246" s="379"/>
    </row>
    <row r="2247" spans="1:15">
      <c r="A2247" s="417" t="s">
        <v>2155</v>
      </c>
      <c r="B2247" s="417" t="s">
        <v>10269</v>
      </c>
      <c r="C2247" s="417" t="s">
        <v>2281</v>
      </c>
      <c r="D2247" s="417" t="s">
        <v>10270</v>
      </c>
      <c r="E2247" s="391">
        <v>1.89</v>
      </c>
      <c r="F2247" s="418">
        <v>44270</v>
      </c>
      <c r="G2247" s="417" t="s">
        <v>2286</v>
      </c>
      <c r="I2247" s="379">
        <f t="shared" ca="1" si="177"/>
        <v>-301</v>
      </c>
      <c r="J2247" s="379">
        <f t="shared" ca="1" si="178"/>
        <v>-209</v>
      </c>
      <c r="K2247" s="391" t="str">
        <f t="shared" ca="1" si="179"/>
        <v>103,00</v>
      </c>
      <c r="L2247" s="379"/>
      <c r="O2247" s="379"/>
    </row>
    <row r="2248" spans="1:15">
      <c r="A2248" s="417" t="s">
        <v>2155</v>
      </c>
      <c r="B2248" s="417" t="s">
        <v>2926</v>
      </c>
      <c r="C2248" s="417" t="s">
        <v>2281</v>
      </c>
      <c r="D2248" s="417" t="s">
        <v>2927</v>
      </c>
      <c r="E2248" s="391">
        <v>30.5</v>
      </c>
      <c r="F2248" s="418">
        <v>44638</v>
      </c>
      <c r="G2248" s="417" t="s">
        <v>2283</v>
      </c>
      <c r="I2248" s="379">
        <f t="shared" ca="1" si="177"/>
        <v>67</v>
      </c>
      <c r="J2248" s="379">
        <f t="shared" ca="1" si="178"/>
        <v>47</v>
      </c>
      <c r="K2248" s="391" t="str">
        <f t="shared" ca="1" si="179"/>
        <v>90,00</v>
      </c>
      <c r="L2248" s="379"/>
      <c r="O2248" s="379"/>
    </row>
    <row r="2249" spans="1:15">
      <c r="A2249" s="417" t="s">
        <v>2155</v>
      </c>
      <c r="B2249" s="417" t="s">
        <v>16845</v>
      </c>
      <c r="C2249" s="417" t="s">
        <v>2281</v>
      </c>
      <c r="D2249" s="417" t="s">
        <v>2919</v>
      </c>
      <c r="E2249" s="391">
        <v>20.440000000000001</v>
      </c>
      <c r="F2249" s="418">
        <v>44270</v>
      </c>
      <c r="G2249" s="417" t="s">
        <v>2283</v>
      </c>
      <c r="I2249" s="379">
        <f t="shared" ca="1" si="177"/>
        <v>-301</v>
      </c>
      <c r="J2249" s="379">
        <f t="shared" ca="1" si="178"/>
        <v>-209</v>
      </c>
      <c r="K2249" s="391" t="str">
        <f t="shared" ca="1" si="179"/>
        <v>95,00</v>
      </c>
      <c r="L2249" s="379"/>
      <c r="O2249" s="379"/>
    </row>
    <row r="2250" spans="1:15">
      <c r="A2250" s="417" t="s">
        <v>2155</v>
      </c>
      <c r="B2250" s="417" t="s">
        <v>10271</v>
      </c>
      <c r="C2250" s="417" t="s">
        <v>2281</v>
      </c>
      <c r="D2250" s="417" t="s">
        <v>2945</v>
      </c>
      <c r="E2250" s="391">
        <v>19</v>
      </c>
      <c r="F2250" s="418">
        <v>44270</v>
      </c>
      <c r="G2250" s="417" t="s">
        <v>2283</v>
      </c>
      <c r="I2250" s="379">
        <f t="shared" ref="I2250:I2313" ca="1" si="180">IF(F2250&lt;&gt;"",F2250-$I$199,"")</f>
        <v>-301</v>
      </c>
      <c r="J2250" s="379">
        <f t="shared" ref="J2250:J2313" ca="1" si="181">IF(I2250&lt;&gt;"",NETWORKDAYS($I$199,F2250-1,$N$201:$N$224),"")</f>
        <v>-209</v>
      </c>
      <c r="K2250" s="391" t="str">
        <f t="shared" ref="K2250:K2313" ca="1" si="182">IF(I2250&lt;&gt;"",RIGHT(D2250,LEN(D2250)-FIND(" ",D2250)),"")</f>
        <v>97,00</v>
      </c>
      <c r="L2250" s="379"/>
      <c r="O2250" s="379"/>
    </row>
    <row r="2251" spans="1:15">
      <c r="A2251" s="417" t="s">
        <v>2155</v>
      </c>
      <c r="B2251" s="417" t="s">
        <v>18279</v>
      </c>
      <c r="C2251" s="417" t="s">
        <v>2281</v>
      </c>
      <c r="D2251" s="417" t="s">
        <v>2903</v>
      </c>
      <c r="E2251" s="391">
        <v>0.01</v>
      </c>
      <c r="F2251" s="418">
        <v>44305</v>
      </c>
      <c r="G2251" s="417" t="s">
        <v>2283</v>
      </c>
      <c r="I2251" s="379">
        <f t="shared" ca="1" si="180"/>
        <v>-266</v>
      </c>
      <c r="J2251" s="379">
        <f t="shared" ca="1" si="181"/>
        <v>-185</v>
      </c>
      <c r="K2251" s="391" t="str">
        <f t="shared" ca="1" si="182"/>
        <v>100,00</v>
      </c>
      <c r="L2251" s="379"/>
      <c r="O2251" s="379"/>
    </row>
    <row r="2252" spans="1:15">
      <c r="A2252" s="417" t="s">
        <v>2155</v>
      </c>
      <c r="B2252" s="417" t="s">
        <v>16846</v>
      </c>
      <c r="C2252" s="417" t="s">
        <v>2281</v>
      </c>
      <c r="D2252" s="417" t="s">
        <v>7738</v>
      </c>
      <c r="E2252" s="391">
        <v>0.01</v>
      </c>
      <c r="F2252" s="418">
        <v>44305</v>
      </c>
      <c r="G2252" s="417" t="s">
        <v>2286</v>
      </c>
      <c r="I2252" s="379">
        <f t="shared" ca="1" si="180"/>
        <v>-266</v>
      </c>
      <c r="J2252" s="379">
        <f t="shared" ca="1" si="181"/>
        <v>-185</v>
      </c>
      <c r="K2252" s="391" t="str">
        <f t="shared" ca="1" si="182"/>
        <v>109,00</v>
      </c>
      <c r="L2252" s="379"/>
      <c r="O2252" s="379"/>
    </row>
    <row r="2253" spans="1:15">
      <c r="A2253" s="417" t="s">
        <v>2155</v>
      </c>
      <c r="B2253" s="417" t="s">
        <v>18280</v>
      </c>
      <c r="C2253" s="417" t="s">
        <v>2281</v>
      </c>
      <c r="D2253" s="417" t="s">
        <v>2911</v>
      </c>
      <c r="E2253" s="391">
        <v>0.01</v>
      </c>
      <c r="F2253" s="418">
        <v>44305</v>
      </c>
      <c r="G2253" s="417" t="s">
        <v>2283</v>
      </c>
      <c r="I2253" s="379">
        <f t="shared" ca="1" si="180"/>
        <v>-266</v>
      </c>
      <c r="J2253" s="379">
        <f t="shared" ca="1" si="181"/>
        <v>-185</v>
      </c>
      <c r="K2253" s="391" t="str">
        <f t="shared" ca="1" si="182"/>
        <v>112,00</v>
      </c>
      <c r="L2253" s="379"/>
      <c r="O2253" s="379"/>
    </row>
    <row r="2254" spans="1:15">
      <c r="A2254" s="417" t="s">
        <v>2155</v>
      </c>
      <c r="B2254" s="417" t="s">
        <v>10272</v>
      </c>
      <c r="C2254" s="417" t="s">
        <v>2281</v>
      </c>
      <c r="D2254" s="417" t="s">
        <v>10273</v>
      </c>
      <c r="E2254" s="391">
        <v>9.77</v>
      </c>
      <c r="F2254" s="418">
        <v>44305</v>
      </c>
      <c r="G2254" s="417" t="s">
        <v>2286</v>
      </c>
      <c r="I2254" s="379">
        <f t="shared" ca="1" si="180"/>
        <v>-266</v>
      </c>
      <c r="J2254" s="379">
        <f t="shared" ca="1" si="181"/>
        <v>-185</v>
      </c>
      <c r="K2254" s="391" t="str">
        <f t="shared" ca="1" si="182"/>
        <v>113,00</v>
      </c>
      <c r="L2254" s="379"/>
      <c r="O2254" s="379"/>
    </row>
    <row r="2255" spans="1:15">
      <c r="A2255" s="417" t="s">
        <v>2155</v>
      </c>
      <c r="B2255" s="417" t="s">
        <v>10274</v>
      </c>
      <c r="C2255" s="417" t="s">
        <v>2281</v>
      </c>
      <c r="D2255" s="417" t="s">
        <v>2943</v>
      </c>
      <c r="E2255" s="391">
        <v>0.01</v>
      </c>
      <c r="F2255" s="418">
        <v>44305</v>
      </c>
      <c r="G2255" s="417" t="s">
        <v>2283</v>
      </c>
      <c r="I2255" s="379">
        <f t="shared" ca="1" si="180"/>
        <v>-266</v>
      </c>
      <c r="J2255" s="379">
        <f t="shared" ca="1" si="181"/>
        <v>-185</v>
      </c>
      <c r="K2255" s="391" t="str">
        <f t="shared" ca="1" si="182"/>
        <v>94,00</v>
      </c>
      <c r="L2255" s="379"/>
      <c r="O2255" s="379"/>
    </row>
    <row r="2256" spans="1:15">
      <c r="A2256" s="417" t="s">
        <v>2155</v>
      </c>
      <c r="B2256" s="417" t="s">
        <v>16847</v>
      </c>
      <c r="C2256" s="417" t="s">
        <v>2281</v>
      </c>
      <c r="D2256" s="417" t="s">
        <v>2947</v>
      </c>
      <c r="E2256" s="391">
        <v>0.02</v>
      </c>
      <c r="F2256" s="418">
        <v>44305</v>
      </c>
      <c r="G2256" s="417" t="s">
        <v>2283</v>
      </c>
      <c r="I2256" s="379">
        <f t="shared" ca="1" si="180"/>
        <v>-266</v>
      </c>
      <c r="J2256" s="379">
        <f t="shared" ca="1" si="181"/>
        <v>-185</v>
      </c>
      <c r="K2256" s="391" t="str">
        <f t="shared" ca="1" si="182"/>
        <v>99,00</v>
      </c>
      <c r="L2256" s="379"/>
      <c r="O2256" s="379"/>
    </row>
    <row r="2257" spans="1:15">
      <c r="A2257" s="417" t="s">
        <v>2155</v>
      </c>
      <c r="B2257" s="417" t="s">
        <v>16848</v>
      </c>
      <c r="C2257" s="417" t="s">
        <v>2281</v>
      </c>
      <c r="D2257" s="417" t="s">
        <v>2903</v>
      </c>
      <c r="E2257" s="391">
        <v>0.03</v>
      </c>
      <c r="F2257" s="418">
        <v>44365</v>
      </c>
      <c r="G2257" s="417" t="s">
        <v>2283</v>
      </c>
      <c r="I2257" s="379">
        <f t="shared" ca="1" si="180"/>
        <v>-206</v>
      </c>
      <c r="J2257" s="379">
        <f t="shared" ca="1" si="181"/>
        <v>-144</v>
      </c>
      <c r="K2257" s="391" t="str">
        <f t="shared" ca="1" si="182"/>
        <v>100,00</v>
      </c>
      <c r="L2257" s="379"/>
      <c r="O2257" s="379"/>
    </row>
    <row r="2258" spans="1:15">
      <c r="A2258" s="417" t="s">
        <v>2155</v>
      </c>
      <c r="B2258" s="417" t="s">
        <v>16849</v>
      </c>
      <c r="C2258" s="417" t="s">
        <v>2281</v>
      </c>
      <c r="D2258" s="417" t="s">
        <v>2932</v>
      </c>
      <c r="E2258" s="391">
        <v>0.02</v>
      </c>
      <c r="F2258" s="418">
        <v>44365</v>
      </c>
      <c r="G2258" s="417" t="s">
        <v>2286</v>
      </c>
      <c r="I2258" s="379">
        <f t="shared" ca="1" si="180"/>
        <v>-206</v>
      </c>
      <c r="J2258" s="379">
        <f t="shared" ca="1" si="181"/>
        <v>-144</v>
      </c>
      <c r="K2258" s="391" t="str">
        <f t="shared" ca="1" si="182"/>
        <v>105,00</v>
      </c>
      <c r="L2258" s="379"/>
      <c r="O2258" s="379"/>
    </row>
    <row r="2259" spans="1:15">
      <c r="A2259" s="417" t="s">
        <v>2155</v>
      </c>
      <c r="B2259" s="417" t="s">
        <v>16850</v>
      </c>
      <c r="C2259" s="417" t="s">
        <v>2281</v>
      </c>
      <c r="D2259" s="417" t="s">
        <v>2911</v>
      </c>
      <c r="E2259" s="391">
        <v>0.01</v>
      </c>
      <c r="F2259" s="418">
        <v>44365</v>
      </c>
      <c r="G2259" s="417" t="s">
        <v>2283</v>
      </c>
      <c r="I2259" s="379">
        <f t="shared" ca="1" si="180"/>
        <v>-206</v>
      </c>
      <c r="J2259" s="379">
        <f t="shared" ca="1" si="181"/>
        <v>-144</v>
      </c>
      <c r="K2259" s="391" t="str">
        <f t="shared" ca="1" si="182"/>
        <v>112,00</v>
      </c>
      <c r="L2259" s="379"/>
      <c r="O2259" s="379"/>
    </row>
    <row r="2260" spans="1:15">
      <c r="A2260" s="417" t="s">
        <v>2155</v>
      </c>
      <c r="B2260" s="417" t="s">
        <v>16851</v>
      </c>
      <c r="C2260" s="417" t="s">
        <v>2281</v>
      </c>
      <c r="D2260" s="417" t="s">
        <v>10207</v>
      </c>
      <c r="E2260" s="391">
        <v>3.05</v>
      </c>
      <c r="F2260" s="418">
        <v>44365</v>
      </c>
      <c r="G2260" s="417" t="s">
        <v>2283</v>
      </c>
      <c r="I2260" s="379">
        <f t="shared" ca="1" si="180"/>
        <v>-206</v>
      </c>
      <c r="J2260" s="379">
        <f t="shared" ca="1" si="181"/>
        <v>-144</v>
      </c>
      <c r="K2260" s="391" t="str">
        <f t="shared" ca="1" si="182"/>
        <v>122,00</v>
      </c>
      <c r="L2260" s="379"/>
      <c r="O2260" s="379"/>
    </row>
    <row r="2261" spans="1:15">
      <c r="A2261" s="417" t="s">
        <v>2155</v>
      </c>
      <c r="B2261" s="417" t="s">
        <v>16852</v>
      </c>
      <c r="C2261" s="417" t="s">
        <v>2281</v>
      </c>
      <c r="D2261" s="417" t="s">
        <v>10212</v>
      </c>
      <c r="E2261" s="391">
        <v>2.75</v>
      </c>
      <c r="F2261" s="418">
        <v>44365</v>
      </c>
      <c r="G2261" s="417" t="s">
        <v>2286</v>
      </c>
      <c r="I2261" s="379">
        <f t="shared" ca="1" si="180"/>
        <v>-206</v>
      </c>
      <c r="J2261" s="379">
        <f t="shared" ca="1" si="181"/>
        <v>-144</v>
      </c>
      <c r="K2261" s="391" t="str">
        <f t="shared" ca="1" si="182"/>
        <v>127,00</v>
      </c>
      <c r="L2261" s="379"/>
      <c r="O2261" s="379"/>
    </row>
    <row r="2262" spans="1:15">
      <c r="A2262" s="417" t="s">
        <v>2155</v>
      </c>
      <c r="B2262" s="417" t="s">
        <v>2928</v>
      </c>
      <c r="C2262" s="417" t="s">
        <v>2281</v>
      </c>
      <c r="D2262" s="417" t="s">
        <v>2915</v>
      </c>
      <c r="E2262" s="391">
        <v>0.04</v>
      </c>
      <c r="F2262" s="418">
        <v>44757</v>
      </c>
      <c r="G2262" s="417" t="s">
        <v>2283</v>
      </c>
      <c r="I2262" s="379">
        <f t="shared" ca="1" si="180"/>
        <v>186</v>
      </c>
      <c r="J2262" s="379">
        <f t="shared" ca="1" si="181"/>
        <v>129</v>
      </c>
      <c r="K2262" s="391" t="str">
        <f t="shared" ca="1" si="182"/>
        <v>80,00</v>
      </c>
      <c r="L2262" s="379"/>
      <c r="O2262" s="379"/>
    </row>
    <row r="2263" spans="1:15">
      <c r="A2263" s="417" t="s">
        <v>2155</v>
      </c>
      <c r="B2263" s="417" t="s">
        <v>2929</v>
      </c>
      <c r="C2263" s="417" t="s">
        <v>2281</v>
      </c>
      <c r="D2263" s="417" t="s">
        <v>2903</v>
      </c>
      <c r="E2263" s="391">
        <v>22</v>
      </c>
      <c r="F2263" s="418">
        <v>44792</v>
      </c>
      <c r="G2263" s="417" t="s">
        <v>2283</v>
      </c>
      <c r="I2263" s="379">
        <f t="shared" ca="1" si="180"/>
        <v>221</v>
      </c>
      <c r="J2263" s="379">
        <f t="shared" ca="1" si="181"/>
        <v>154</v>
      </c>
      <c r="K2263" s="391" t="str">
        <f t="shared" ca="1" si="182"/>
        <v>100,00</v>
      </c>
      <c r="L2263" s="379"/>
      <c r="O2263" s="379"/>
    </row>
    <row r="2264" spans="1:15">
      <c r="A2264" s="417" t="s">
        <v>2155</v>
      </c>
      <c r="B2264" s="417" t="s">
        <v>2930</v>
      </c>
      <c r="C2264" s="417" t="s">
        <v>2281</v>
      </c>
      <c r="D2264" s="417" t="s">
        <v>2931</v>
      </c>
      <c r="E2264" s="391">
        <v>18.899999999999999</v>
      </c>
      <c r="F2264" s="418">
        <v>44820</v>
      </c>
      <c r="G2264" s="417" t="s">
        <v>2283</v>
      </c>
      <c r="I2264" s="379">
        <f t="shared" ca="1" si="180"/>
        <v>249</v>
      </c>
      <c r="J2264" s="379">
        <f t="shared" ca="1" si="181"/>
        <v>174</v>
      </c>
      <c r="K2264" s="391" t="str">
        <f t="shared" ca="1" si="182"/>
        <v>110,00</v>
      </c>
      <c r="L2264" s="379"/>
      <c r="O2264" s="379"/>
    </row>
    <row r="2265" spans="1:15">
      <c r="A2265" s="417" t="s">
        <v>2155</v>
      </c>
      <c r="B2265" s="417" t="s">
        <v>6673</v>
      </c>
      <c r="C2265" s="417" t="s">
        <v>2281</v>
      </c>
      <c r="D2265" s="417" t="s">
        <v>2903</v>
      </c>
      <c r="E2265" s="391">
        <v>28.5</v>
      </c>
      <c r="F2265" s="418">
        <v>44855</v>
      </c>
      <c r="G2265" s="417" t="s">
        <v>2283</v>
      </c>
      <c r="I2265" s="379">
        <f t="shared" ca="1" si="180"/>
        <v>284</v>
      </c>
      <c r="J2265" s="379">
        <f t="shared" ca="1" si="181"/>
        <v>199</v>
      </c>
      <c r="K2265" s="391" t="str">
        <f t="shared" ca="1" si="182"/>
        <v>100,00</v>
      </c>
      <c r="L2265" s="379"/>
      <c r="O2265" s="379"/>
    </row>
    <row r="2266" spans="1:15">
      <c r="A2266" s="417" t="s">
        <v>2155</v>
      </c>
      <c r="B2266" s="417" t="s">
        <v>10275</v>
      </c>
      <c r="C2266" s="417" t="s">
        <v>2281</v>
      </c>
      <c r="D2266" s="417" t="s">
        <v>2931</v>
      </c>
      <c r="E2266" s="391">
        <v>22.93</v>
      </c>
      <c r="F2266" s="418">
        <v>44911</v>
      </c>
      <c r="G2266" s="417" t="s">
        <v>2283</v>
      </c>
      <c r="I2266" s="379">
        <f t="shared" ca="1" si="180"/>
        <v>340</v>
      </c>
      <c r="J2266" s="379">
        <f t="shared" ca="1" si="181"/>
        <v>239</v>
      </c>
      <c r="K2266" s="391" t="str">
        <f t="shared" ca="1" si="182"/>
        <v>110,00</v>
      </c>
      <c r="L2266" s="379"/>
      <c r="O2266" s="379"/>
    </row>
    <row r="2267" spans="1:15">
      <c r="A2267" s="417" t="s">
        <v>2155</v>
      </c>
      <c r="B2267" s="417" t="s">
        <v>2952</v>
      </c>
      <c r="C2267" s="417" t="s">
        <v>2332</v>
      </c>
      <c r="D2267" s="417" t="s">
        <v>2903</v>
      </c>
      <c r="E2267" s="391">
        <v>0.05</v>
      </c>
      <c r="F2267" s="418">
        <v>44214</v>
      </c>
      <c r="G2267" s="417" t="s">
        <v>2286</v>
      </c>
      <c r="I2267" s="379">
        <f t="shared" ca="1" si="180"/>
        <v>-357</v>
      </c>
      <c r="J2267" s="379">
        <f t="shared" ca="1" si="181"/>
        <v>-247</v>
      </c>
      <c r="K2267" s="391" t="str">
        <f t="shared" ca="1" si="182"/>
        <v>100,00</v>
      </c>
      <c r="L2267" s="379"/>
      <c r="O2267" s="379"/>
    </row>
    <row r="2268" spans="1:15">
      <c r="A2268" s="417" t="s">
        <v>2155</v>
      </c>
      <c r="B2268" s="417" t="s">
        <v>2953</v>
      </c>
      <c r="C2268" s="417" t="s">
        <v>2332</v>
      </c>
      <c r="D2268" s="417" t="s">
        <v>2905</v>
      </c>
      <c r="E2268" s="391">
        <v>0.06</v>
      </c>
      <c r="F2268" s="418">
        <v>44214</v>
      </c>
      <c r="G2268" s="417" t="s">
        <v>2286</v>
      </c>
      <c r="I2268" s="379">
        <f t="shared" ca="1" si="180"/>
        <v>-357</v>
      </c>
      <c r="J2268" s="379">
        <f t="shared" ca="1" si="181"/>
        <v>-247</v>
      </c>
      <c r="K2268" s="391" t="str">
        <f t="shared" ca="1" si="182"/>
        <v>102,00</v>
      </c>
      <c r="L2268" s="379"/>
      <c r="O2268" s="379"/>
    </row>
    <row r="2269" spans="1:15">
      <c r="A2269" s="417" t="s">
        <v>2155</v>
      </c>
      <c r="B2269" s="417" t="s">
        <v>2954</v>
      </c>
      <c r="C2269" s="417" t="s">
        <v>2332</v>
      </c>
      <c r="D2269" s="417" t="s">
        <v>2907</v>
      </c>
      <c r="E2269" s="391">
        <v>0.08</v>
      </c>
      <c r="F2269" s="418">
        <v>44214</v>
      </c>
      <c r="G2269" s="417" t="s">
        <v>2286</v>
      </c>
      <c r="I2269" s="379">
        <f t="shared" ca="1" si="180"/>
        <v>-357</v>
      </c>
      <c r="J2269" s="379">
        <f t="shared" ca="1" si="181"/>
        <v>-247</v>
      </c>
      <c r="K2269" s="391" t="str">
        <f t="shared" ca="1" si="182"/>
        <v>104,00</v>
      </c>
      <c r="L2269" s="379"/>
      <c r="O2269" s="379"/>
    </row>
    <row r="2270" spans="1:15">
      <c r="A2270" s="417" t="s">
        <v>2155</v>
      </c>
      <c r="B2270" s="417" t="s">
        <v>2955</v>
      </c>
      <c r="C2270" s="417" t="s">
        <v>2332</v>
      </c>
      <c r="D2270" s="417" t="s">
        <v>2909</v>
      </c>
      <c r="E2270" s="391">
        <v>0.12</v>
      </c>
      <c r="F2270" s="418">
        <v>44214</v>
      </c>
      <c r="G2270" s="417" t="s">
        <v>2286</v>
      </c>
      <c r="I2270" s="379">
        <f t="shared" ca="1" si="180"/>
        <v>-357</v>
      </c>
      <c r="J2270" s="379">
        <f t="shared" ca="1" si="181"/>
        <v>-247</v>
      </c>
      <c r="K2270" s="391" t="str">
        <f t="shared" ca="1" si="182"/>
        <v>106,00</v>
      </c>
      <c r="L2270" s="379"/>
      <c r="O2270" s="379"/>
    </row>
    <row r="2271" spans="1:15">
      <c r="A2271" s="417" t="s">
        <v>2155</v>
      </c>
      <c r="B2271" s="417" t="s">
        <v>10276</v>
      </c>
      <c r="C2271" s="417" t="s">
        <v>2332</v>
      </c>
      <c r="D2271" s="417" t="s">
        <v>2933</v>
      </c>
      <c r="E2271" s="391">
        <v>0.14000000000000001</v>
      </c>
      <c r="F2271" s="418">
        <v>44214</v>
      </c>
      <c r="G2271" s="417" t="s">
        <v>2286</v>
      </c>
      <c r="I2271" s="379">
        <f t="shared" ca="1" si="180"/>
        <v>-357</v>
      </c>
      <c r="J2271" s="379">
        <f t="shared" ca="1" si="181"/>
        <v>-247</v>
      </c>
      <c r="K2271" s="391" t="str">
        <f t="shared" ca="1" si="182"/>
        <v>108,00</v>
      </c>
      <c r="L2271" s="379"/>
      <c r="O2271" s="379"/>
    </row>
    <row r="2272" spans="1:15">
      <c r="A2272" s="417" t="s">
        <v>2155</v>
      </c>
      <c r="B2272" s="417" t="s">
        <v>10277</v>
      </c>
      <c r="C2272" s="417" t="s">
        <v>2332</v>
      </c>
      <c r="D2272" s="417" t="s">
        <v>2931</v>
      </c>
      <c r="E2272" s="391">
        <v>0.2</v>
      </c>
      <c r="F2272" s="418">
        <v>44214</v>
      </c>
      <c r="G2272" s="417" t="s">
        <v>2286</v>
      </c>
      <c r="I2272" s="379">
        <f t="shared" ca="1" si="180"/>
        <v>-357</v>
      </c>
      <c r="J2272" s="379">
        <f t="shared" ca="1" si="181"/>
        <v>-247</v>
      </c>
      <c r="K2272" s="391" t="str">
        <f t="shared" ca="1" si="182"/>
        <v>110,00</v>
      </c>
      <c r="L2272" s="379"/>
      <c r="O2272" s="379"/>
    </row>
    <row r="2273" spans="1:15">
      <c r="A2273" s="417" t="s">
        <v>2155</v>
      </c>
      <c r="B2273" s="417" t="s">
        <v>7740</v>
      </c>
      <c r="C2273" s="417" t="s">
        <v>2332</v>
      </c>
      <c r="D2273" s="417" t="s">
        <v>2911</v>
      </c>
      <c r="E2273" s="391">
        <v>0.28000000000000003</v>
      </c>
      <c r="F2273" s="418">
        <v>44214</v>
      </c>
      <c r="G2273" s="417" t="s">
        <v>2286</v>
      </c>
      <c r="I2273" s="379">
        <f t="shared" ca="1" si="180"/>
        <v>-357</v>
      </c>
      <c r="J2273" s="379">
        <f t="shared" ca="1" si="181"/>
        <v>-247</v>
      </c>
      <c r="K2273" s="391" t="str">
        <f t="shared" ca="1" si="182"/>
        <v>112,00</v>
      </c>
      <c r="L2273" s="379"/>
      <c r="O2273" s="379"/>
    </row>
    <row r="2274" spans="1:15">
      <c r="A2274" s="417" t="s">
        <v>2155</v>
      </c>
      <c r="B2274" s="417" t="s">
        <v>10278</v>
      </c>
      <c r="C2274" s="417" t="s">
        <v>2332</v>
      </c>
      <c r="D2274" s="417" t="s">
        <v>10200</v>
      </c>
      <c r="E2274" s="391">
        <v>0.48</v>
      </c>
      <c r="F2274" s="418">
        <v>44214</v>
      </c>
      <c r="G2274" s="417" t="s">
        <v>2286</v>
      </c>
      <c r="I2274" s="379">
        <f t="shared" ca="1" si="180"/>
        <v>-357</v>
      </c>
      <c r="J2274" s="379">
        <f t="shared" ca="1" si="181"/>
        <v>-247</v>
      </c>
      <c r="K2274" s="391" t="str">
        <f t="shared" ca="1" si="182"/>
        <v>114,00</v>
      </c>
      <c r="L2274" s="379"/>
      <c r="O2274" s="379"/>
    </row>
    <row r="2275" spans="1:15">
      <c r="A2275" s="417" t="s">
        <v>2155</v>
      </c>
      <c r="B2275" s="417" t="s">
        <v>7741</v>
      </c>
      <c r="C2275" s="417" t="s">
        <v>2332</v>
      </c>
      <c r="D2275" s="417" t="s">
        <v>2934</v>
      </c>
      <c r="E2275" s="391">
        <v>0.62</v>
      </c>
      <c r="F2275" s="418">
        <v>44214</v>
      </c>
      <c r="G2275" s="417" t="s">
        <v>2286</v>
      </c>
      <c r="I2275" s="379">
        <f t="shared" ca="1" si="180"/>
        <v>-357</v>
      </c>
      <c r="J2275" s="379">
        <f t="shared" ca="1" si="181"/>
        <v>-247</v>
      </c>
      <c r="K2275" s="391" t="str">
        <f t="shared" ca="1" si="182"/>
        <v>115,00</v>
      </c>
      <c r="L2275" s="379"/>
      <c r="O2275" s="379"/>
    </row>
    <row r="2276" spans="1:15">
      <c r="A2276" s="417" t="s">
        <v>2155</v>
      </c>
      <c r="B2276" s="417" t="s">
        <v>7742</v>
      </c>
      <c r="C2276" s="417" t="s">
        <v>2332</v>
      </c>
      <c r="D2276" s="417" t="s">
        <v>2935</v>
      </c>
      <c r="E2276" s="391">
        <v>0.8</v>
      </c>
      <c r="F2276" s="418">
        <v>44214</v>
      </c>
      <c r="G2276" s="417" t="s">
        <v>2286</v>
      </c>
      <c r="I2276" s="379">
        <f t="shared" ca="1" si="180"/>
        <v>-357</v>
      </c>
      <c r="J2276" s="379">
        <f t="shared" ca="1" si="181"/>
        <v>-247</v>
      </c>
      <c r="K2276" s="391" t="str">
        <f t="shared" ca="1" si="182"/>
        <v>116,00</v>
      </c>
      <c r="L2276" s="379"/>
      <c r="O2276" s="379"/>
    </row>
    <row r="2277" spans="1:15">
      <c r="A2277" s="417" t="s">
        <v>2155</v>
      </c>
      <c r="B2277" s="417" t="s">
        <v>10279</v>
      </c>
      <c r="C2277" s="417" t="s">
        <v>2332</v>
      </c>
      <c r="D2277" s="417" t="s">
        <v>10202</v>
      </c>
      <c r="E2277" s="391">
        <v>1.01</v>
      </c>
      <c r="F2277" s="418">
        <v>44214</v>
      </c>
      <c r="G2277" s="417" t="s">
        <v>2286</v>
      </c>
      <c r="I2277" s="379">
        <f t="shared" ca="1" si="180"/>
        <v>-357</v>
      </c>
      <c r="J2277" s="379">
        <f t="shared" ca="1" si="181"/>
        <v>-247</v>
      </c>
      <c r="K2277" s="391" t="str">
        <f t="shared" ca="1" si="182"/>
        <v>117,00</v>
      </c>
      <c r="L2277" s="379"/>
      <c r="O2277" s="379"/>
    </row>
    <row r="2278" spans="1:15">
      <c r="A2278" s="417" t="s">
        <v>2155</v>
      </c>
      <c r="B2278" s="417" t="s">
        <v>10280</v>
      </c>
      <c r="C2278" s="417" t="s">
        <v>2332</v>
      </c>
      <c r="D2278" s="417" t="s">
        <v>7733</v>
      </c>
      <c r="E2278" s="391">
        <v>1.38</v>
      </c>
      <c r="F2278" s="418">
        <v>44214</v>
      </c>
      <c r="G2278" s="417" t="s">
        <v>2286</v>
      </c>
      <c r="I2278" s="379">
        <f t="shared" ca="1" si="180"/>
        <v>-357</v>
      </c>
      <c r="J2278" s="379">
        <f t="shared" ca="1" si="181"/>
        <v>-247</v>
      </c>
      <c r="K2278" s="391" t="str">
        <f t="shared" ca="1" si="182"/>
        <v>118,00</v>
      </c>
      <c r="L2278" s="379"/>
      <c r="O2278" s="379"/>
    </row>
    <row r="2279" spans="1:15">
      <c r="A2279" s="417" t="s">
        <v>2155</v>
      </c>
      <c r="B2279" s="417" t="s">
        <v>10281</v>
      </c>
      <c r="C2279" s="417" t="s">
        <v>2332</v>
      </c>
      <c r="D2279" s="417" t="s">
        <v>2948</v>
      </c>
      <c r="E2279" s="391">
        <v>1.81</v>
      </c>
      <c r="F2279" s="418">
        <v>44214</v>
      </c>
      <c r="G2279" s="417" t="s">
        <v>2286</v>
      </c>
      <c r="I2279" s="379">
        <f t="shared" ca="1" si="180"/>
        <v>-357</v>
      </c>
      <c r="J2279" s="379">
        <f t="shared" ca="1" si="181"/>
        <v>-247</v>
      </c>
      <c r="K2279" s="391" t="str">
        <f t="shared" ca="1" si="182"/>
        <v>119,00</v>
      </c>
      <c r="L2279" s="379"/>
      <c r="O2279" s="379"/>
    </row>
    <row r="2280" spans="1:15">
      <c r="A2280" s="417" t="s">
        <v>2155</v>
      </c>
      <c r="B2280" s="417" t="s">
        <v>16853</v>
      </c>
      <c r="C2280" s="417" t="s">
        <v>2332</v>
      </c>
      <c r="D2280" s="417" t="s">
        <v>2923</v>
      </c>
      <c r="E2280" s="391">
        <v>14</v>
      </c>
      <c r="F2280" s="418">
        <v>44946</v>
      </c>
      <c r="G2280" s="417" t="s">
        <v>2286</v>
      </c>
      <c r="I2280" s="379">
        <f t="shared" ca="1" si="180"/>
        <v>375</v>
      </c>
      <c r="J2280" s="379">
        <f t="shared" ca="1" si="181"/>
        <v>264</v>
      </c>
      <c r="K2280" s="391" t="str">
        <f t="shared" ca="1" si="182"/>
        <v>120,00</v>
      </c>
      <c r="L2280" s="379"/>
      <c r="O2280" s="379"/>
    </row>
    <row r="2281" spans="1:15">
      <c r="A2281" s="417" t="s">
        <v>2155</v>
      </c>
      <c r="B2281" s="417" t="s">
        <v>10282</v>
      </c>
      <c r="C2281" s="417" t="s">
        <v>2332</v>
      </c>
      <c r="D2281" s="417" t="s">
        <v>2923</v>
      </c>
      <c r="E2281" s="391">
        <v>2.4300000000000002</v>
      </c>
      <c r="F2281" s="418">
        <v>44214</v>
      </c>
      <c r="G2281" s="417" t="s">
        <v>2286</v>
      </c>
      <c r="I2281" s="379">
        <f t="shared" ca="1" si="180"/>
        <v>-357</v>
      </c>
      <c r="J2281" s="379">
        <f t="shared" ca="1" si="181"/>
        <v>-247</v>
      </c>
      <c r="K2281" s="391" t="str">
        <f t="shared" ca="1" si="182"/>
        <v>120,00</v>
      </c>
      <c r="L2281" s="379"/>
      <c r="O2281" s="379"/>
    </row>
    <row r="2282" spans="1:15">
      <c r="A2282" s="417" t="s">
        <v>2155</v>
      </c>
      <c r="B2282" s="417" t="s">
        <v>10283</v>
      </c>
      <c r="C2282" s="417" t="s">
        <v>2332</v>
      </c>
      <c r="D2282" s="417" t="s">
        <v>10205</v>
      </c>
      <c r="E2282" s="391">
        <v>2.2599999999999998</v>
      </c>
      <c r="F2282" s="418">
        <v>44214</v>
      </c>
      <c r="G2282" s="417" t="s">
        <v>2286</v>
      </c>
      <c r="I2282" s="379">
        <f t="shared" ca="1" si="180"/>
        <v>-357</v>
      </c>
      <c r="J2282" s="379">
        <f t="shared" ca="1" si="181"/>
        <v>-247</v>
      </c>
      <c r="K2282" s="391" t="str">
        <f t="shared" ca="1" si="182"/>
        <v>121,00</v>
      </c>
      <c r="L2282" s="379"/>
      <c r="O2282" s="379"/>
    </row>
    <row r="2283" spans="1:15">
      <c r="A2283" s="417" t="s">
        <v>2155</v>
      </c>
      <c r="B2283" s="417" t="s">
        <v>10284</v>
      </c>
      <c r="C2283" s="417" t="s">
        <v>2332</v>
      </c>
      <c r="D2283" s="417" t="s">
        <v>10207</v>
      </c>
      <c r="E2283" s="391">
        <v>3.87</v>
      </c>
      <c r="F2283" s="418">
        <v>44214</v>
      </c>
      <c r="G2283" s="417" t="s">
        <v>2286</v>
      </c>
      <c r="I2283" s="379">
        <f t="shared" ca="1" si="180"/>
        <v>-357</v>
      </c>
      <c r="J2283" s="379">
        <f t="shared" ca="1" si="181"/>
        <v>-247</v>
      </c>
      <c r="K2283" s="391" t="str">
        <f t="shared" ca="1" si="182"/>
        <v>122,00</v>
      </c>
      <c r="L2283" s="379"/>
      <c r="O2283" s="379"/>
    </row>
    <row r="2284" spans="1:15">
      <c r="A2284" s="417" t="s">
        <v>2155</v>
      </c>
      <c r="B2284" s="417" t="s">
        <v>10285</v>
      </c>
      <c r="C2284" s="417" t="s">
        <v>2332</v>
      </c>
      <c r="D2284" s="417" t="s">
        <v>10209</v>
      </c>
      <c r="E2284" s="391">
        <v>4.95</v>
      </c>
      <c r="F2284" s="418">
        <v>44214</v>
      </c>
      <c r="G2284" s="417" t="s">
        <v>2286</v>
      </c>
      <c r="I2284" s="379">
        <f t="shared" ca="1" si="180"/>
        <v>-357</v>
      </c>
      <c r="J2284" s="379">
        <f t="shared" ca="1" si="181"/>
        <v>-247</v>
      </c>
      <c r="K2284" s="391" t="str">
        <f t="shared" ca="1" si="182"/>
        <v>123,00</v>
      </c>
      <c r="L2284" s="379"/>
      <c r="O2284" s="379"/>
    </row>
    <row r="2285" spans="1:15">
      <c r="A2285" s="417" t="s">
        <v>2155</v>
      </c>
      <c r="B2285" s="417" t="s">
        <v>10286</v>
      </c>
      <c r="C2285" s="417" t="s">
        <v>2332</v>
      </c>
      <c r="D2285" s="417" t="s">
        <v>2949</v>
      </c>
      <c r="E2285" s="391">
        <v>6.74</v>
      </c>
      <c r="F2285" s="418">
        <v>44214</v>
      </c>
      <c r="G2285" s="417" t="s">
        <v>2286</v>
      </c>
      <c r="I2285" s="379">
        <f t="shared" ca="1" si="180"/>
        <v>-357</v>
      </c>
      <c r="J2285" s="379">
        <f t="shared" ca="1" si="181"/>
        <v>-247</v>
      </c>
      <c r="K2285" s="391" t="str">
        <f t="shared" ca="1" si="182"/>
        <v>125,00</v>
      </c>
      <c r="L2285" s="379"/>
      <c r="O2285" s="379"/>
    </row>
    <row r="2286" spans="1:15">
      <c r="A2286" s="417" t="s">
        <v>2155</v>
      </c>
      <c r="B2286" s="417" t="s">
        <v>10287</v>
      </c>
      <c r="C2286" s="417" t="s">
        <v>2332</v>
      </c>
      <c r="D2286" s="417" t="s">
        <v>10212</v>
      </c>
      <c r="E2286" s="391">
        <v>11.8</v>
      </c>
      <c r="F2286" s="418">
        <v>44214</v>
      </c>
      <c r="G2286" s="417" t="s">
        <v>2286</v>
      </c>
      <c r="I2286" s="379">
        <f t="shared" ca="1" si="180"/>
        <v>-357</v>
      </c>
      <c r="J2286" s="379">
        <f t="shared" ca="1" si="181"/>
        <v>-247</v>
      </c>
      <c r="K2286" s="391" t="str">
        <f t="shared" ca="1" si="182"/>
        <v>127,00</v>
      </c>
      <c r="L2286" s="379"/>
      <c r="O2286" s="379"/>
    </row>
    <row r="2287" spans="1:15">
      <c r="A2287" s="417" t="s">
        <v>2155</v>
      </c>
      <c r="B2287" s="417" t="s">
        <v>10288</v>
      </c>
      <c r="C2287" s="417" t="s">
        <v>2332</v>
      </c>
      <c r="D2287" s="417" t="s">
        <v>10214</v>
      </c>
      <c r="E2287" s="391">
        <v>14.54</v>
      </c>
      <c r="F2287" s="418">
        <v>44214</v>
      </c>
      <c r="G2287" s="417" t="s">
        <v>2286</v>
      </c>
      <c r="I2287" s="379">
        <f t="shared" ca="1" si="180"/>
        <v>-357</v>
      </c>
      <c r="J2287" s="379">
        <f t="shared" ca="1" si="181"/>
        <v>-247</v>
      </c>
      <c r="K2287" s="391" t="str">
        <f t="shared" ca="1" si="182"/>
        <v>129,00</v>
      </c>
      <c r="L2287" s="379"/>
      <c r="O2287" s="379"/>
    </row>
    <row r="2288" spans="1:15">
      <c r="A2288" s="417" t="s">
        <v>2155</v>
      </c>
      <c r="B2288" s="417" t="s">
        <v>10289</v>
      </c>
      <c r="C2288" s="417" t="s">
        <v>2332</v>
      </c>
      <c r="D2288" s="417" t="s">
        <v>10216</v>
      </c>
      <c r="E2288" s="391">
        <v>12.04</v>
      </c>
      <c r="F2288" s="418">
        <v>44214</v>
      </c>
      <c r="G2288" s="417" t="s">
        <v>2286</v>
      </c>
      <c r="I2288" s="379">
        <f t="shared" ca="1" si="180"/>
        <v>-357</v>
      </c>
      <c r="J2288" s="379">
        <f t="shared" ca="1" si="181"/>
        <v>-247</v>
      </c>
      <c r="K2288" s="391" t="str">
        <f t="shared" ca="1" si="182"/>
        <v>131,00</v>
      </c>
      <c r="L2288" s="379"/>
      <c r="O2288" s="379"/>
    </row>
    <row r="2289" spans="1:15">
      <c r="A2289" s="417" t="s">
        <v>2155</v>
      </c>
      <c r="B2289" s="417" t="s">
        <v>7743</v>
      </c>
      <c r="C2289" s="417" t="s">
        <v>2332</v>
      </c>
      <c r="D2289" s="417" t="s">
        <v>2936</v>
      </c>
      <c r="E2289" s="391">
        <v>0.01</v>
      </c>
      <c r="F2289" s="418">
        <v>44214</v>
      </c>
      <c r="G2289" s="417" t="s">
        <v>2286</v>
      </c>
      <c r="I2289" s="379">
        <f t="shared" ca="1" si="180"/>
        <v>-357</v>
      </c>
      <c r="J2289" s="379">
        <f t="shared" ca="1" si="181"/>
        <v>-247</v>
      </c>
      <c r="K2289" s="391" t="str">
        <f t="shared" ca="1" si="182"/>
        <v>50,00</v>
      </c>
      <c r="L2289" s="379"/>
      <c r="O2289" s="379"/>
    </row>
    <row r="2290" spans="1:15">
      <c r="A2290" s="417" t="s">
        <v>2155</v>
      </c>
      <c r="B2290" s="417" t="s">
        <v>7744</v>
      </c>
      <c r="C2290" s="417" t="s">
        <v>2332</v>
      </c>
      <c r="D2290" s="417" t="s">
        <v>2950</v>
      </c>
      <c r="E2290" s="391">
        <v>0.01</v>
      </c>
      <c r="F2290" s="418">
        <v>44214</v>
      </c>
      <c r="G2290" s="417" t="s">
        <v>2286</v>
      </c>
      <c r="I2290" s="379">
        <f t="shared" ca="1" si="180"/>
        <v>-357</v>
      </c>
      <c r="J2290" s="379">
        <f t="shared" ca="1" si="181"/>
        <v>-247</v>
      </c>
      <c r="K2290" s="391" t="str">
        <f t="shared" ca="1" si="182"/>
        <v>60,00</v>
      </c>
      <c r="L2290" s="379"/>
      <c r="O2290" s="379"/>
    </row>
    <row r="2291" spans="1:15">
      <c r="A2291" s="417" t="s">
        <v>2155</v>
      </c>
      <c r="B2291" s="417" t="s">
        <v>2956</v>
      </c>
      <c r="C2291" s="417" t="s">
        <v>2332</v>
      </c>
      <c r="D2291" s="417" t="s">
        <v>2913</v>
      </c>
      <c r="E2291" s="391">
        <v>0.01</v>
      </c>
      <c r="F2291" s="418">
        <v>44214</v>
      </c>
      <c r="G2291" s="417" t="s">
        <v>2286</v>
      </c>
      <c r="I2291" s="379">
        <f t="shared" ca="1" si="180"/>
        <v>-357</v>
      </c>
      <c r="J2291" s="379">
        <f t="shared" ca="1" si="181"/>
        <v>-247</v>
      </c>
      <c r="K2291" s="391" t="str">
        <f t="shared" ca="1" si="182"/>
        <v>65,00</v>
      </c>
      <c r="L2291" s="379"/>
      <c r="O2291" s="379"/>
    </row>
    <row r="2292" spans="1:15">
      <c r="A2292" s="417" t="s">
        <v>2155</v>
      </c>
      <c r="B2292" s="417" t="s">
        <v>2957</v>
      </c>
      <c r="C2292" s="417" t="s">
        <v>2332</v>
      </c>
      <c r="D2292" s="417" t="s">
        <v>2915</v>
      </c>
      <c r="E2292" s="391">
        <v>0.01</v>
      </c>
      <c r="F2292" s="418">
        <v>44214</v>
      </c>
      <c r="G2292" s="417" t="s">
        <v>2286</v>
      </c>
      <c r="I2292" s="379">
        <f t="shared" ca="1" si="180"/>
        <v>-357</v>
      </c>
      <c r="J2292" s="379">
        <f t="shared" ca="1" si="181"/>
        <v>-247</v>
      </c>
      <c r="K2292" s="391" t="str">
        <f t="shared" ca="1" si="182"/>
        <v>80,00</v>
      </c>
      <c r="L2292" s="379"/>
      <c r="O2292" s="379"/>
    </row>
    <row r="2293" spans="1:15">
      <c r="A2293" s="417" t="s">
        <v>2155</v>
      </c>
      <c r="B2293" s="417" t="s">
        <v>6674</v>
      </c>
      <c r="C2293" s="417" t="s">
        <v>2332</v>
      </c>
      <c r="D2293" s="417" t="s">
        <v>2921</v>
      </c>
      <c r="E2293" s="391">
        <v>0.01</v>
      </c>
      <c r="F2293" s="418">
        <v>44214</v>
      </c>
      <c r="G2293" s="417" t="s">
        <v>2286</v>
      </c>
      <c r="I2293" s="379">
        <f t="shared" ca="1" si="180"/>
        <v>-357</v>
      </c>
      <c r="J2293" s="379">
        <f t="shared" ca="1" si="181"/>
        <v>-247</v>
      </c>
      <c r="K2293" s="391" t="str">
        <f t="shared" ca="1" si="182"/>
        <v>87,00</v>
      </c>
      <c r="L2293" s="379"/>
      <c r="O2293" s="379"/>
    </row>
    <row r="2294" spans="1:15">
      <c r="A2294" s="417" t="s">
        <v>2155</v>
      </c>
      <c r="B2294" s="417" t="s">
        <v>6675</v>
      </c>
      <c r="C2294" s="417" t="s">
        <v>2332</v>
      </c>
      <c r="D2294" s="417" t="s">
        <v>2939</v>
      </c>
      <c r="E2294" s="391">
        <v>0.01</v>
      </c>
      <c r="F2294" s="418">
        <v>44214</v>
      </c>
      <c r="G2294" s="417" t="s">
        <v>2286</v>
      </c>
      <c r="I2294" s="379">
        <f t="shared" ca="1" si="180"/>
        <v>-357</v>
      </c>
      <c r="J2294" s="379">
        <f t="shared" ca="1" si="181"/>
        <v>-247</v>
      </c>
      <c r="K2294" s="391" t="str">
        <f t="shared" ca="1" si="182"/>
        <v>88,00</v>
      </c>
      <c r="L2294" s="379"/>
      <c r="O2294" s="379"/>
    </row>
    <row r="2295" spans="1:15">
      <c r="A2295" s="417" t="s">
        <v>2155</v>
      </c>
      <c r="B2295" s="417" t="s">
        <v>6676</v>
      </c>
      <c r="C2295" s="417" t="s">
        <v>2332</v>
      </c>
      <c r="D2295" s="417" t="s">
        <v>2940</v>
      </c>
      <c r="E2295" s="391">
        <v>0.01</v>
      </c>
      <c r="F2295" s="418">
        <v>44214</v>
      </c>
      <c r="G2295" s="417" t="s">
        <v>2286</v>
      </c>
      <c r="I2295" s="379">
        <f t="shared" ca="1" si="180"/>
        <v>-357</v>
      </c>
      <c r="J2295" s="379">
        <f t="shared" ca="1" si="181"/>
        <v>-247</v>
      </c>
      <c r="K2295" s="391" t="str">
        <f t="shared" ca="1" si="182"/>
        <v>89,00</v>
      </c>
      <c r="L2295" s="379"/>
      <c r="O2295" s="379"/>
    </row>
    <row r="2296" spans="1:15">
      <c r="A2296" s="417" t="s">
        <v>2155</v>
      </c>
      <c r="B2296" s="417" t="s">
        <v>6677</v>
      </c>
      <c r="C2296" s="417" t="s">
        <v>2332</v>
      </c>
      <c r="D2296" s="417" t="s">
        <v>2927</v>
      </c>
      <c r="E2296" s="391">
        <v>0.01</v>
      </c>
      <c r="F2296" s="418">
        <v>44214</v>
      </c>
      <c r="G2296" s="417" t="s">
        <v>2286</v>
      </c>
      <c r="I2296" s="379">
        <f t="shared" ca="1" si="180"/>
        <v>-357</v>
      </c>
      <c r="J2296" s="379">
        <f t="shared" ca="1" si="181"/>
        <v>-247</v>
      </c>
      <c r="K2296" s="391" t="str">
        <f t="shared" ca="1" si="182"/>
        <v>90,00</v>
      </c>
      <c r="L2296" s="379"/>
      <c r="O2296" s="379"/>
    </row>
    <row r="2297" spans="1:15">
      <c r="A2297" s="417" t="s">
        <v>2155</v>
      </c>
      <c r="B2297" s="417" t="s">
        <v>2958</v>
      </c>
      <c r="C2297" s="417" t="s">
        <v>2332</v>
      </c>
      <c r="D2297" s="417" t="s">
        <v>2917</v>
      </c>
      <c r="E2297" s="391">
        <v>0.02</v>
      </c>
      <c r="F2297" s="418">
        <v>44214</v>
      </c>
      <c r="G2297" s="417" t="s">
        <v>2286</v>
      </c>
      <c r="I2297" s="379">
        <f t="shared" ca="1" si="180"/>
        <v>-357</v>
      </c>
      <c r="J2297" s="379">
        <f t="shared" ca="1" si="181"/>
        <v>-247</v>
      </c>
      <c r="K2297" s="391" t="str">
        <f t="shared" ca="1" si="182"/>
        <v>91,00</v>
      </c>
      <c r="L2297" s="379"/>
      <c r="O2297" s="379"/>
    </row>
    <row r="2298" spans="1:15">
      <c r="A2298" s="417" t="s">
        <v>2155</v>
      </c>
      <c r="B2298" s="417" t="s">
        <v>6678</v>
      </c>
      <c r="C2298" s="417" t="s">
        <v>2332</v>
      </c>
      <c r="D2298" s="417" t="s">
        <v>2941</v>
      </c>
      <c r="E2298" s="391">
        <v>0.01</v>
      </c>
      <c r="F2298" s="418">
        <v>44214</v>
      </c>
      <c r="G2298" s="417" t="s">
        <v>2286</v>
      </c>
      <c r="I2298" s="379">
        <f t="shared" ca="1" si="180"/>
        <v>-357</v>
      </c>
      <c r="J2298" s="379">
        <f t="shared" ca="1" si="181"/>
        <v>-247</v>
      </c>
      <c r="K2298" s="391" t="str">
        <f t="shared" ca="1" si="182"/>
        <v>92,00</v>
      </c>
      <c r="L2298" s="379"/>
      <c r="O2298" s="379"/>
    </row>
    <row r="2299" spans="1:15">
      <c r="A2299" s="417" t="s">
        <v>2155</v>
      </c>
      <c r="B2299" s="417" t="s">
        <v>2959</v>
      </c>
      <c r="C2299" s="417" t="s">
        <v>2332</v>
      </c>
      <c r="D2299" s="417" t="s">
        <v>2942</v>
      </c>
      <c r="E2299" s="391">
        <v>0.02</v>
      </c>
      <c r="F2299" s="418">
        <v>44214</v>
      </c>
      <c r="G2299" s="417" t="s">
        <v>2286</v>
      </c>
      <c r="I2299" s="379">
        <f t="shared" ca="1" si="180"/>
        <v>-357</v>
      </c>
      <c r="J2299" s="379">
        <f t="shared" ca="1" si="181"/>
        <v>-247</v>
      </c>
      <c r="K2299" s="391" t="str">
        <f t="shared" ca="1" si="182"/>
        <v>93,00</v>
      </c>
      <c r="L2299" s="379"/>
      <c r="O2299" s="379"/>
    </row>
    <row r="2300" spans="1:15">
      <c r="A2300" s="417" t="s">
        <v>2155</v>
      </c>
      <c r="B2300" s="417" t="s">
        <v>2960</v>
      </c>
      <c r="C2300" s="417" t="s">
        <v>2332</v>
      </c>
      <c r="D2300" s="417" t="s">
        <v>2943</v>
      </c>
      <c r="E2300" s="391">
        <v>0.02</v>
      </c>
      <c r="F2300" s="418">
        <v>44214</v>
      </c>
      <c r="G2300" s="417" t="s">
        <v>2286</v>
      </c>
      <c r="I2300" s="379">
        <f t="shared" ca="1" si="180"/>
        <v>-357</v>
      </c>
      <c r="J2300" s="379">
        <f t="shared" ca="1" si="181"/>
        <v>-247</v>
      </c>
      <c r="K2300" s="391" t="str">
        <f t="shared" ca="1" si="182"/>
        <v>94,00</v>
      </c>
      <c r="L2300" s="379"/>
      <c r="O2300" s="379"/>
    </row>
    <row r="2301" spans="1:15">
      <c r="A2301" s="417" t="s">
        <v>2155</v>
      </c>
      <c r="B2301" s="417" t="s">
        <v>2961</v>
      </c>
      <c r="C2301" s="417" t="s">
        <v>2332</v>
      </c>
      <c r="D2301" s="417" t="s">
        <v>2919</v>
      </c>
      <c r="E2301" s="391">
        <v>0.02</v>
      </c>
      <c r="F2301" s="418">
        <v>44214</v>
      </c>
      <c r="G2301" s="417" t="s">
        <v>2286</v>
      </c>
      <c r="I2301" s="379">
        <f t="shared" ca="1" si="180"/>
        <v>-357</v>
      </c>
      <c r="J2301" s="379">
        <f t="shared" ca="1" si="181"/>
        <v>-247</v>
      </c>
      <c r="K2301" s="391" t="str">
        <f t="shared" ca="1" si="182"/>
        <v>95,00</v>
      </c>
      <c r="L2301" s="379"/>
      <c r="O2301" s="379"/>
    </row>
    <row r="2302" spans="1:15">
      <c r="A2302" s="417" t="s">
        <v>2155</v>
      </c>
      <c r="B2302" s="417" t="s">
        <v>6679</v>
      </c>
      <c r="C2302" s="417" t="s">
        <v>2332</v>
      </c>
      <c r="D2302" s="417" t="s">
        <v>2944</v>
      </c>
      <c r="E2302" s="391">
        <v>0.02</v>
      </c>
      <c r="F2302" s="418">
        <v>44214</v>
      </c>
      <c r="G2302" s="417" t="s">
        <v>2286</v>
      </c>
      <c r="I2302" s="379">
        <f t="shared" ca="1" si="180"/>
        <v>-357</v>
      </c>
      <c r="J2302" s="379">
        <f t="shared" ca="1" si="181"/>
        <v>-247</v>
      </c>
      <c r="K2302" s="391" t="str">
        <f t="shared" ca="1" si="182"/>
        <v>96,00</v>
      </c>
      <c r="L2302" s="379"/>
      <c r="O2302" s="379"/>
    </row>
    <row r="2303" spans="1:15">
      <c r="A2303" s="417" t="s">
        <v>2155</v>
      </c>
      <c r="B2303" s="417" t="s">
        <v>6680</v>
      </c>
      <c r="C2303" s="417" t="s">
        <v>2332</v>
      </c>
      <c r="D2303" s="417" t="s">
        <v>2945</v>
      </c>
      <c r="E2303" s="391">
        <v>0.08</v>
      </c>
      <c r="F2303" s="418">
        <v>44214</v>
      </c>
      <c r="G2303" s="417" t="s">
        <v>2286</v>
      </c>
      <c r="I2303" s="379">
        <f t="shared" ca="1" si="180"/>
        <v>-357</v>
      </c>
      <c r="J2303" s="379">
        <f t="shared" ca="1" si="181"/>
        <v>-247</v>
      </c>
      <c r="K2303" s="391" t="str">
        <f t="shared" ca="1" si="182"/>
        <v>97,00</v>
      </c>
      <c r="L2303" s="379"/>
      <c r="O2303" s="379"/>
    </row>
    <row r="2304" spans="1:15">
      <c r="A2304" s="417" t="s">
        <v>2155</v>
      </c>
      <c r="B2304" s="417" t="s">
        <v>6681</v>
      </c>
      <c r="C2304" s="417" t="s">
        <v>2332</v>
      </c>
      <c r="D2304" s="417" t="s">
        <v>2946</v>
      </c>
      <c r="E2304" s="391">
        <v>0.03</v>
      </c>
      <c r="F2304" s="418">
        <v>44214</v>
      </c>
      <c r="G2304" s="417" t="s">
        <v>2286</v>
      </c>
      <c r="I2304" s="379">
        <f t="shared" ca="1" si="180"/>
        <v>-357</v>
      </c>
      <c r="J2304" s="379">
        <f t="shared" ca="1" si="181"/>
        <v>-247</v>
      </c>
      <c r="K2304" s="391" t="str">
        <f t="shared" ca="1" si="182"/>
        <v>98,00</v>
      </c>
      <c r="L2304" s="379"/>
      <c r="O2304" s="379"/>
    </row>
    <row r="2305" spans="1:15">
      <c r="A2305" s="417" t="s">
        <v>2155</v>
      </c>
      <c r="B2305" s="417" t="s">
        <v>6682</v>
      </c>
      <c r="C2305" s="417" t="s">
        <v>2332</v>
      </c>
      <c r="D2305" s="417" t="s">
        <v>2947</v>
      </c>
      <c r="E2305" s="391">
        <v>0.04</v>
      </c>
      <c r="F2305" s="418">
        <v>44214</v>
      </c>
      <c r="G2305" s="417" t="s">
        <v>2286</v>
      </c>
      <c r="I2305" s="379">
        <f t="shared" ca="1" si="180"/>
        <v>-357</v>
      </c>
      <c r="J2305" s="379">
        <f t="shared" ca="1" si="181"/>
        <v>-247</v>
      </c>
      <c r="K2305" s="391" t="str">
        <f t="shared" ca="1" si="182"/>
        <v>99,00</v>
      </c>
      <c r="L2305" s="379"/>
      <c r="O2305" s="379"/>
    </row>
    <row r="2306" spans="1:15">
      <c r="A2306" s="417" t="s">
        <v>2155</v>
      </c>
      <c r="B2306" s="417" t="s">
        <v>10290</v>
      </c>
      <c r="C2306" s="417" t="s">
        <v>2332</v>
      </c>
      <c r="D2306" s="417" t="s">
        <v>2903</v>
      </c>
      <c r="E2306" s="391">
        <v>0.56000000000000005</v>
      </c>
      <c r="F2306" s="418">
        <v>44249</v>
      </c>
      <c r="G2306" s="417" t="s">
        <v>2286</v>
      </c>
      <c r="I2306" s="379">
        <f t="shared" ca="1" si="180"/>
        <v>-322</v>
      </c>
      <c r="J2306" s="379">
        <f t="shared" ca="1" si="181"/>
        <v>-224</v>
      </c>
      <c r="K2306" s="391" t="str">
        <f t="shared" ca="1" si="182"/>
        <v>100,00</v>
      </c>
      <c r="L2306" s="379"/>
      <c r="O2306" s="379"/>
    </row>
    <row r="2307" spans="1:15">
      <c r="A2307" s="417" t="s">
        <v>2155</v>
      </c>
      <c r="B2307" s="417" t="s">
        <v>10291</v>
      </c>
      <c r="C2307" s="417" t="s">
        <v>2332</v>
      </c>
      <c r="D2307" s="417" t="s">
        <v>2907</v>
      </c>
      <c r="E2307" s="391">
        <v>0.93</v>
      </c>
      <c r="F2307" s="418">
        <v>44249</v>
      </c>
      <c r="G2307" s="417" t="s">
        <v>2286</v>
      </c>
      <c r="I2307" s="379">
        <f t="shared" ca="1" si="180"/>
        <v>-322</v>
      </c>
      <c r="J2307" s="379">
        <f t="shared" ca="1" si="181"/>
        <v>-224</v>
      </c>
      <c r="K2307" s="391" t="str">
        <f t="shared" ca="1" si="182"/>
        <v>104,00</v>
      </c>
      <c r="L2307" s="379"/>
      <c r="O2307" s="379"/>
    </row>
    <row r="2308" spans="1:15">
      <c r="A2308" s="417" t="s">
        <v>2155</v>
      </c>
      <c r="B2308" s="417" t="s">
        <v>10292</v>
      </c>
      <c r="C2308" s="417" t="s">
        <v>2332</v>
      </c>
      <c r="D2308" s="417" t="s">
        <v>2909</v>
      </c>
      <c r="E2308" s="391">
        <v>1.1499999999999999</v>
      </c>
      <c r="F2308" s="418">
        <v>44249</v>
      </c>
      <c r="G2308" s="417" t="s">
        <v>2286</v>
      </c>
      <c r="I2308" s="379">
        <f t="shared" ca="1" si="180"/>
        <v>-322</v>
      </c>
      <c r="J2308" s="379">
        <f t="shared" ca="1" si="181"/>
        <v>-224</v>
      </c>
      <c r="K2308" s="391" t="str">
        <f t="shared" ca="1" si="182"/>
        <v>106,00</v>
      </c>
      <c r="L2308" s="379"/>
      <c r="O2308" s="379"/>
    </row>
    <row r="2309" spans="1:15">
      <c r="A2309" s="417" t="s">
        <v>2155</v>
      </c>
      <c r="B2309" s="417" t="s">
        <v>6683</v>
      </c>
      <c r="C2309" s="417" t="s">
        <v>2332</v>
      </c>
      <c r="D2309" s="417" t="s">
        <v>2932</v>
      </c>
      <c r="E2309" s="391">
        <v>0.95</v>
      </c>
      <c r="F2309" s="418">
        <v>44249</v>
      </c>
      <c r="G2309" s="417" t="s">
        <v>2286</v>
      </c>
      <c r="I2309" s="379">
        <f t="shared" ca="1" si="180"/>
        <v>-322</v>
      </c>
      <c r="J2309" s="379">
        <f t="shared" ca="1" si="181"/>
        <v>-224</v>
      </c>
      <c r="K2309" s="391" t="str">
        <f t="shared" ca="1" si="182"/>
        <v>105,00</v>
      </c>
      <c r="L2309" s="379"/>
      <c r="O2309" s="379"/>
    </row>
    <row r="2310" spans="1:15">
      <c r="A2310" s="417" t="s">
        <v>2155</v>
      </c>
      <c r="B2310" s="417" t="s">
        <v>10293</v>
      </c>
      <c r="C2310" s="417" t="s">
        <v>2332</v>
      </c>
      <c r="D2310" s="417" t="s">
        <v>2933</v>
      </c>
      <c r="E2310" s="391">
        <v>1.3</v>
      </c>
      <c r="F2310" s="418">
        <v>44249</v>
      </c>
      <c r="G2310" s="417" t="s">
        <v>2286</v>
      </c>
      <c r="I2310" s="379">
        <f t="shared" ca="1" si="180"/>
        <v>-322</v>
      </c>
      <c r="J2310" s="379">
        <f t="shared" ca="1" si="181"/>
        <v>-224</v>
      </c>
      <c r="K2310" s="391" t="str">
        <f t="shared" ca="1" si="182"/>
        <v>108,00</v>
      </c>
      <c r="L2310" s="379"/>
      <c r="O2310" s="379"/>
    </row>
    <row r="2311" spans="1:15">
      <c r="A2311" s="417" t="s">
        <v>2155</v>
      </c>
      <c r="B2311" s="417" t="s">
        <v>7745</v>
      </c>
      <c r="C2311" s="417" t="s">
        <v>2332</v>
      </c>
      <c r="D2311" s="417" t="s">
        <v>7738</v>
      </c>
      <c r="E2311" s="391">
        <v>1.6</v>
      </c>
      <c r="F2311" s="418">
        <v>44249</v>
      </c>
      <c r="G2311" s="417" t="s">
        <v>2286</v>
      </c>
      <c r="I2311" s="379">
        <f t="shared" ca="1" si="180"/>
        <v>-322</v>
      </c>
      <c r="J2311" s="379">
        <f t="shared" ca="1" si="181"/>
        <v>-224</v>
      </c>
      <c r="K2311" s="391" t="str">
        <f t="shared" ca="1" si="182"/>
        <v>109,00</v>
      </c>
      <c r="L2311" s="379"/>
      <c r="O2311" s="379"/>
    </row>
    <row r="2312" spans="1:15">
      <c r="A2312" s="417" t="s">
        <v>2155</v>
      </c>
      <c r="B2312" s="417" t="s">
        <v>10294</v>
      </c>
      <c r="C2312" s="417" t="s">
        <v>2332</v>
      </c>
      <c r="D2312" s="417" t="s">
        <v>2931</v>
      </c>
      <c r="E2312" s="391">
        <v>1.68</v>
      </c>
      <c r="F2312" s="418">
        <v>44249</v>
      </c>
      <c r="G2312" s="417" t="s">
        <v>2286</v>
      </c>
      <c r="I2312" s="379">
        <f t="shared" ca="1" si="180"/>
        <v>-322</v>
      </c>
      <c r="J2312" s="379">
        <f t="shared" ca="1" si="181"/>
        <v>-224</v>
      </c>
      <c r="K2312" s="391" t="str">
        <f t="shared" ca="1" si="182"/>
        <v>110,00</v>
      </c>
      <c r="L2312" s="379"/>
      <c r="O2312" s="379"/>
    </row>
    <row r="2313" spans="1:15">
      <c r="A2313" s="417" t="s">
        <v>2155</v>
      </c>
      <c r="B2313" s="417" t="s">
        <v>10295</v>
      </c>
      <c r="C2313" s="417" t="s">
        <v>2332</v>
      </c>
      <c r="D2313" s="417" t="s">
        <v>2911</v>
      </c>
      <c r="E2313" s="391">
        <v>2.0499999999999998</v>
      </c>
      <c r="F2313" s="418">
        <v>44249</v>
      </c>
      <c r="G2313" s="417" t="s">
        <v>2286</v>
      </c>
      <c r="I2313" s="379">
        <f t="shared" ca="1" si="180"/>
        <v>-322</v>
      </c>
      <c r="J2313" s="379">
        <f t="shared" ca="1" si="181"/>
        <v>-224</v>
      </c>
      <c r="K2313" s="391" t="str">
        <f t="shared" ca="1" si="182"/>
        <v>112,00</v>
      </c>
      <c r="L2313" s="379"/>
      <c r="O2313" s="379"/>
    </row>
    <row r="2314" spans="1:15">
      <c r="A2314" s="417" t="s">
        <v>2155</v>
      </c>
      <c r="B2314" s="417" t="s">
        <v>10296</v>
      </c>
      <c r="C2314" s="417" t="s">
        <v>2332</v>
      </c>
      <c r="D2314" s="417" t="s">
        <v>10200</v>
      </c>
      <c r="E2314" s="391">
        <v>2.56</v>
      </c>
      <c r="F2314" s="418">
        <v>44249</v>
      </c>
      <c r="G2314" s="417" t="s">
        <v>2286</v>
      </c>
      <c r="I2314" s="379">
        <f t="shared" ref="I2314:I2377" ca="1" si="183">IF(F2314&lt;&gt;"",F2314-$I$199,"")</f>
        <v>-322</v>
      </c>
      <c r="J2314" s="379">
        <f t="shared" ref="J2314:J2377" ca="1" si="184">IF(I2314&lt;&gt;"",NETWORKDAYS($I$199,F2314-1,$N$201:$N$224),"")</f>
        <v>-224</v>
      </c>
      <c r="K2314" s="391" t="str">
        <f t="shared" ref="K2314:K2377" ca="1" si="185">IF(I2314&lt;&gt;"",RIGHT(D2314,LEN(D2314)-FIND(" ",D2314)),"")</f>
        <v>114,00</v>
      </c>
      <c r="L2314" s="379"/>
      <c r="O2314" s="379"/>
    </row>
    <row r="2315" spans="1:15">
      <c r="A2315" s="417" t="s">
        <v>2155</v>
      </c>
      <c r="B2315" s="417" t="s">
        <v>10297</v>
      </c>
      <c r="C2315" s="417" t="s">
        <v>2332</v>
      </c>
      <c r="D2315" s="417" t="s">
        <v>2935</v>
      </c>
      <c r="E2315" s="391">
        <v>3.4</v>
      </c>
      <c r="F2315" s="418">
        <v>44249</v>
      </c>
      <c r="G2315" s="417" t="s">
        <v>2286</v>
      </c>
      <c r="I2315" s="379">
        <f t="shared" ca="1" si="183"/>
        <v>-322</v>
      </c>
      <c r="J2315" s="379">
        <f t="shared" ca="1" si="184"/>
        <v>-224</v>
      </c>
      <c r="K2315" s="391" t="str">
        <f t="shared" ca="1" si="185"/>
        <v>116,00</v>
      </c>
      <c r="L2315" s="379"/>
      <c r="O2315" s="379"/>
    </row>
    <row r="2316" spans="1:15">
      <c r="A2316" s="417" t="s">
        <v>2155</v>
      </c>
      <c r="B2316" s="417" t="s">
        <v>10298</v>
      </c>
      <c r="C2316" s="417" t="s">
        <v>2332</v>
      </c>
      <c r="D2316" s="417" t="s">
        <v>7733</v>
      </c>
      <c r="E2316" s="391">
        <v>3.88</v>
      </c>
      <c r="F2316" s="418">
        <v>44249</v>
      </c>
      <c r="G2316" s="417" t="s">
        <v>2286</v>
      </c>
      <c r="I2316" s="379">
        <f t="shared" ca="1" si="183"/>
        <v>-322</v>
      </c>
      <c r="J2316" s="379">
        <f t="shared" ca="1" si="184"/>
        <v>-224</v>
      </c>
      <c r="K2316" s="391" t="str">
        <f t="shared" ca="1" si="185"/>
        <v>118,00</v>
      </c>
      <c r="L2316" s="379"/>
      <c r="O2316" s="379"/>
    </row>
    <row r="2317" spans="1:15">
      <c r="A2317" s="417" t="s">
        <v>2155</v>
      </c>
      <c r="B2317" s="417" t="s">
        <v>17762</v>
      </c>
      <c r="C2317" s="417" t="s">
        <v>2332</v>
      </c>
      <c r="D2317" s="417" t="s">
        <v>2923</v>
      </c>
      <c r="E2317" s="391">
        <v>4.7300000000000004</v>
      </c>
      <c r="F2317" s="418">
        <v>44249</v>
      </c>
      <c r="G2317" s="417" t="s">
        <v>2286</v>
      </c>
      <c r="I2317" s="379">
        <f t="shared" ca="1" si="183"/>
        <v>-322</v>
      </c>
      <c r="J2317" s="379">
        <f t="shared" ca="1" si="184"/>
        <v>-224</v>
      </c>
      <c r="K2317" s="391" t="str">
        <f t="shared" ca="1" si="185"/>
        <v>120,00</v>
      </c>
      <c r="L2317" s="379"/>
      <c r="O2317" s="379"/>
    </row>
    <row r="2318" spans="1:15">
      <c r="A2318" s="417" t="s">
        <v>2155</v>
      </c>
      <c r="B2318" s="417" t="s">
        <v>18281</v>
      </c>
      <c r="C2318" s="417" t="s">
        <v>2332</v>
      </c>
      <c r="D2318" s="417" t="s">
        <v>10207</v>
      </c>
      <c r="E2318" s="391">
        <v>5.89</v>
      </c>
      <c r="F2318" s="418">
        <v>44249</v>
      </c>
      <c r="G2318" s="417" t="s">
        <v>2286</v>
      </c>
      <c r="I2318" s="379">
        <f t="shared" ca="1" si="183"/>
        <v>-322</v>
      </c>
      <c r="J2318" s="379">
        <f t="shared" ca="1" si="184"/>
        <v>-224</v>
      </c>
      <c r="K2318" s="391" t="str">
        <f t="shared" ca="1" si="185"/>
        <v>122,00</v>
      </c>
      <c r="L2318" s="379"/>
      <c r="O2318" s="379"/>
    </row>
    <row r="2319" spans="1:15">
      <c r="A2319" s="417" t="s">
        <v>2155</v>
      </c>
      <c r="B2319" s="417" t="s">
        <v>16854</v>
      </c>
      <c r="C2319" s="417" t="s">
        <v>2332</v>
      </c>
      <c r="D2319" s="417" t="s">
        <v>10232</v>
      </c>
      <c r="E2319" s="391">
        <v>5.49</v>
      </c>
      <c r="F2319" s="418">
        <v>44249</v>
      </c>
      <c r="G2319" s="417" t="s">
        <v>2286</v>
      </c>
      <c r="I2319" s="379">
        <f t="shared" ca="1" si="183"/>
        <v>-322</v>
      </c>
      <c r="J2319" s="379">
        <f t="shared" ca="1" si="184"/>
        <v>-224</v>
      </c>
      <c r="K2319" s="391" t="str">
        <f t="shared" ca="1" si="185"/>
        <v>124,00</v>
      </c>
      <c r="L2319" s="379"/>
      <c r="O2319" s="379"/>
    </row>
    <row r="2320" spans="1:15">
      <c r="A2320" s="417" t="s">
        <v>2155</v>
      </c>
      <c r="B2320" s="417" t="s">
        <v>18282</v>
      </c>
      <c r="C2320" s="417" t="s">
        <v>2332</v>
      </c>
      <c r="D2320" s="417" t="s">
        <v>10234</v>
      </c>
      <c r="E2320" s="391">
        <v>8.69</v>
      </c>
      <c r="F2320" s="418">
        <v>44249</v>
      </c>
      <c r="G2320" s="417" t="s">
        <v>2286</v>
      </c>
      <c r="I2320" s="379">
        <f t="shared" ca="1" si="183"/>
        <v>-322</v>
      </c>
      <c r="J2320" s="379">
        <f t="shared" ca="1" si="184"/>
        <v>-224</v>
      </c>
      <c r="K2320" s="391" t="str">
        <f t="shared" ca="1" si="185"/>
        <v>126,00</v>
      </c>
      <c r="L2320" s="379"/>
      <c r="O2320" s="379"/>
    </row>
    <row r="2321" spans="1:15">
      <c r="A2321" s="417" t="s">
        <v>2155</v>
      </c>
      <c r="B2321" s="417" t="s">
        <v>10299</v>
      </c>
      <c r="C2321" s="417" t="s">
        <v>2332</v>
      </c>
      <c r="D2321" s="417" t="s">
        <v>10236</v>
      </c>
      <c r="E2321" s="391">
        <v>9</v>
      </c>
      <c r="F2321" s="418">
        <v>44249</v>
      </c>
      <c r="G2321" s="417" t="s">
        <v>2286</v>
      </c>
      <c r="I2321" s="379">
        <f t="shared" ca="1" si="183"/>
        <v>-322</v>
      </c>
      <c r="J2321" s="379">
        <f t="shared" ca="1" si="184"/>
        <v>-224</v>
      </c>
      <c r="K2321" s="391" t="str">
        <f t="shared" ca="1" si="185"/>
        <v>128,00</v>
      </c>
      <c r="L2321" s="379"/>
      <c r="O2321" s="379"/>
    </row>
    <row r="2322" spans="1:15">
      <c r="A2322" s="417" t="s">
        <v>2155</v>
      </c>
      <c r="B2322" s="417" t="s">
        <v>10300</v>
      </c>
      <c r="C2322" s="417" t="s">
        <v>2332</v>
      </c>
      <c r="D2322" s="417" t="s">
        <v>10238</v>
      </c>
      <c r="E2322" s="391">
        <v>10.8</v>
      </c>
      <c r="F2322" s="418">
        <v>44249</v>
      </c>
      <c r="G2322" s="417" t="s">
        <v>2286</v>
      </c>
      <c r="I2322" s="379">
        <f t="shared" ca="1" si="183"/>
        <v>-322</v>
      </c>
      <c r="J2322" s="379">
        <f t="shared" ca="1" si="184"/>
        <v>-224</v>
      </c>
      <c r="K2322" s="391" t="str">
        <f t="shared" ca="1" si="185"/>
        <v>130,00</v>
      </c>
      <c r="L2322" s="379"/>
      <c r="O2322" s="379"/>
    </row>
    <row r="2323" spans="1:15">
      <c r="A2323" s="417" t="s">
        <v>2155</v>
      </c>
      <c r="B2323" s="417" t="s">
        <v>10301</v>
      </c>
      <c r="C2323" s="417" t="s">
        <v>2332</v>
      </c>
      <c r="D2323" s="417" t="s">
        <v>10240</v>
      </c>
      <c r="E2323" s="391">
        <v>13.19</v>
      </c>
      <c r="F2323" s="418">
        <v>44249</v>
      </c>
      <c r="G2323" s="417" t="s">
        <v>2286</v>
      </c>
      <c r="I2323" s="379">
        <f t="shared" ca="1" si="183"/>
        <v>-322</v>
      </c>
      <c r="J2323" s="379">
        <f t="shared" ca="1" si="184"/>
        <v>-224</v>
      </c>
      <c r="K2323" s="391" t="str">
        <f t="shared" ca="1" si="185"/>
        <v>132,00</v>
      </c>
      <c r="L2323" s="379"/>
      <c r="O2323" s="379"/>
    </row>
    <row r="2324" spans="1:15">
      <c r="A2324" s="417" t="s">
        <v>2155</v>
      </c>
      <c r="B2324" s="417" t="s">
        <v>10302</v>
      </c>
      <c r="C2324" s="417" t="s">
        <v>2332</v>
      </c>
      <c r="D2324" s="417" t="s">
        <v>10242</v>
      </c>
      <c r="E2324" s="391">
        <v>15.13</v>
      </c>
      <c r="F2324" s="418">
        <v>44249</v>
      </c>
      <c r="G2324" s="417" t="s">
        <v>2286</v>
      </c>
      <c r="I2324" s="379">
        <f t="shared" ca="1" si="183"/>
        <v>-322</v>
      </c>
      <c r="J2324" s="379">
        <f t="shared" ca="1" si="184"/>
        <v>-224</v>
      </c>
      <c r="K2324" s="391" t="str">
        <f t="shared" ca="1" si="185"/>
        <v>134,00</v>
      </c>
      <c r="L2324" s="379"/>
      <c r="O2324" s="379"/>
    </row>
    <row r="2325" spans="1:15">
      <c r="A2325" s="417" t="s">
        <v>2155</v>
      </c>
      <c r="B2325" s="417" t="s">
        <v>10303</v>
      </c>
      <c r="C2325" s="417" t="s">
        <v>2332</v>
      </c>
      <c r="D2325" s="417" t="s">
        <v>10244</v>
      </c>
      <c r="E2325" s="391">
        <v>18.12</v>
      </c>
      <c r="F2325" s="418">
        <v>44249</v>
      </c>
      <c r="G2325" s="417" t="s">
        <v>2286</v>
      </c>
      <c r="I2325" s="379">
        <f t="shared" ca="1" si="183"/>
        <v>-322</v>
      </c>
      <c r="J2325" s="379">
        <f t="shared" ca="1" si="184"/>
        <v>-224</v>
      </c>
      <c r="K2325" s="391" t="str">
        <f t="shared" ca="1" si="185"/>
        <v>136,00</v>
      </c>
      <c r="L2325" s="379"/>
      <c r="O2325" s="379"/>
    </row>
    <row r="2326" spans="1:15">
      <c r="A2326" s="417" t="s">
        <v>2155</v>
      </c>
      <c r="B2326" s="417" t="s">
        <v>10304</v>
      </c>
      <c r="C2326" s="417" t="s">
        <v>2332</v>
      </c>
      <c r="D2326" s="417" t="s">
        <v>10305</v>
      </c>
      <c r="E2326" s="391">
        <v>22.89</v>
      </c>
      <c r="F2326" s="418">
        <v>44249</v>
      </c>
      <c r="G2326" s="417" t="s">
        <v>2286</v>
      </c>
      <c r="I2326" s="379">
        <f t="shared" ca="1" si="183"/>
        <v>-322</v>
      </c>
      <c r="J2326" s="379">
        <f t="shared" ca="1" si="184"/>
        <v>-224</v>
      </c>
      <c r="K2326" s="391" t="str">
        <f t="shared" ca="1" si="185"/>
        <v>138,00</v>
      </c>
      <c r="L2326" s="379"/>
      <c r="O2326" s="379"/>
    </row>
    <row r="2327" spans="1:15">
      <c r="A2327" s="417" t="s">
        <v>2155</v>
      </c>
      <c r="B2327" s="417" t="s">
        <v>10306</v>
      </c>
      <c r="C2327" s="417" t="s">
        <v>2332</v>
      </c>
      <c r="D2327" s="417" t="s">
        <v>5786</v>
      </c>
      <c r="E2327" s="391">
        <v>20.56</v>
      </c>
      <c r="F2327" s="418">
        <v>44249</v>
      </c>
      <c r="G2327" s="417" t="s">
        <v>2286</v>
      </c>
      <c r="I2327" s="379">
        <f t="shared" ca="1" si="183"/>
        <v>-322</v>
      </c>
      <c r="J2327" s="379">
        <f t="shared" ca="1" si="184"/>
        <v>-224</v>
      </c>
      <c r="K2327" s="391" t="str">
        <f t="shared" ca="1" si="185"/>
        <v>140,00</v>
      </c>
      <c r="L2327" s="379"/>
      <c r="O2327" s="379"/>
    </row>
    <row r="2328" spans="1:15">
      <c r="A2328" s="417" t="s">
        <v>2155</v>
      </c>
      <c r="B2328" s="417" t="s">
        <v>10307</v>
      </c>
      <c r="C2328" s="417" t="s">
        <v>2332</v>
      </c>
      <c r="D2328" s="417" t="s">
        <v>2936</v>
      </c>
      <c r="E2328" s="391">
        <v>0.02</v>
      </c>
      <c r="F2328" s="418">
        <v>44249</v>
      </c>
      <c r="G2328" s="417" t="s">
        <v>2286</v>
      </c>
      <c r="I2328" s="379">
        <f t="shared" ca="1" si="183"/>
        <v>-322</v>
      </c>
      <c r="J2328" s="379">
        <f t="shared" ca="1" si="184"/>
        <v>-224</v>
      </c>
      <c r="K2328" s="391" t="str">
        <f t="shared" ca="1" si="185"/>
        <v>50,00</v>
      </c>
      <c r="L2328" s="379"/>
      <c r="O2328" s="379"/>
    </row>
    <row r="2329" spans="1:15">
      <c r="A2329" s="417" t="s">
        <v>2155</v>
      </c>
      <c r="B2329" s="417" t="s">
        <v>10308</v>
      </c>
      <c r="C2329" s="417" t="s">
        <v>2332</v>
      </c>
      <c r="D2329" s="417" t="s">
        <v>2950</v>
      </c>
      <c r="E2329" s="391">
        <v>0.04</v>
      </c>
      <c r="F2329" s="418">
        <v>44249</v>
      </c>
      <c r="G2329" s="417" t="s">
        <v>2286</v>
      </c>
      <c r="I2329" s="379">
        <f t="shared" ca="1" si="183"/>
        <v>-322</v>
      </c>
      <c r="J2329" s="379">
        <f t="shared" ca="1" si="184"/>
        <v>-224</v>
      </c>
      <c r="K2329" s="391" t="str">
        <f t="shared" ca="1" si="185"/>
        <v>60,00</v>
      </c>
      <c r="L2329" s="379"/>
      <c r="O2329" s="379"/>
    </row>
    <row r="2330" spans="1:15">
      <c r="A2330" s="417" t="s">
        <v>2155</v>
      </c>
      <c r="B2330" s="417" t="s">
        <v>10309</v>
      </c>
      <c r="C2330" s="417" t="s">
        <v>2332</v>
      </c>
      <c r="D2330" s="417" t="s">
        <v>10310</v>
      </c>
      <c r="E2330" s="391">
        <v>0.06</v>
      </c>
      <c r="F2330" s="418">
        <v>44249</v>
      </c>
      <c r="G2330" s="417" t="s">
        <v>2286</v>
      </c>
      <c r="I2330" s="379">
        <f t="shared" ca="1" si="183"/>
        <v>-322</v>
      </c>
      <c r="J2330" s="379">
        <f t="shared" ca="1" si="184"/>
        <v>-224</v>
      </c>
      <c r="K2330" s="391" t="str">
        <f t="shared" ca="1" si="185"/>
        <v>70,00</v>
      </c>
      <c r="L2330" s="379"/>
      <c r="O2330" s="379"/>
    </row>
    <row r="2331" spans="1:15">
      <c r="A2331" s="417" t="s">
        <v>2155</v>
      </c>
      <c r="B2331" s="417" t="s">
        <v>7746</v>
      </c>
      <c r="C2331" s="417" t="s">
        <v>2332</v>
      </c>
      <c r="D2331" s="417" t="s">
        <v>2915</v>
      </c>
      <c r="E2331" s="391">
        <v>0.1</v>
      </c>
      <c r="F2331" s="418">
        <v>44249</v>
      </c>
      <c r="G2331" s="417" t="s">
        <v>2286</v>
      </c>
      <c r="I2331" s="379">
        <f t="shared" ca="1" si="183"/>
        <v>-322</v>
      </c>
      <c r="J2331" s="379">
        <f t="shared" ca="1" si="184"/>
        <v>-224</v>
      </c>
      <c r="K2331" s="391" t="str">
        <f t="shared" ca="1" si="185"/>
        <v>80,00</v>
      </c>
      <c r="L2331" s="379"/>
      <c r="O2331" s="379"/>
    </row>
    <row r="2332" spans="1:15">
      <c r="A2332" s="417" t="s">
        <v>2155</v>
      </c>
      <c r="B2332" s="417" t="s">
        <v>7747</v>
      </c>
      <c r="C2332" s="417" t="s">
        <v>2332</v>
      </c>
      <c r="D2332" s="417" t="s">
        <v>2938</v>
      </c>
      <c r="E2332" s="391">
        <v>0.16</v>
      </c>
      <c r="F2332" s="418">
        <v>44249</v>
      </c>
      <c r="G2332" s="417" t="s">
        <v>2286</v>
      </c>
      <c r="I2332" s="379">
        <f t="shared" ca="1" si="183"/>
        <v>-322</v>
      </c>
      <c r="J2332" s="379">
        <f t="shared" ca="1" si="184"/>
        <v>-224</v>
      </c>
      <c r="K2332" s="391" t="str">
        <f t="shared" ca="1" si="185"/>
        <v>85,00</v>
      </c>
      <c r="L2332" s="379"/>
      <c r="O2332" s="379"/>
    </row>
    <row r="2333" spans="1:15">
      <c r="A2333" s="417" t="s">
        <v>2155</v>
      </c>
      <c r="B2333" s="417" t="s">
        <v>7748</v>
      </c>
      <c r="C2333" s="417" t="s">
        <v>2332</v>
      </c>
      <c r="D2333" s="417" t="s">
        <v>2921</v>
      </c>
      <c r="E2333" s="391">
        <v>0.19</v>
      </c>
      <c r="F2333" s="418">
        <v>44249</v>
      </c>
      <c r="G2333" s="417" t="s">
        <v>2286</v>
      </c>
      <c r="I2333" s="379">
        <f t="shared" ca="1" si="183"/>
        <v>-322</v>
      </c>
      <c r="J2333" s="379">
        <f t="shared" ca="1" si="184"/>
        <v>-224</v>
      </c>
      <c r="K2333" s="391" t="str">
        <f t="shared" ca="1" si="185"/>
        <v>87,00</v>
      </c>
      <c r="L2333" s="379"/>
      <c r="O2333" s="379"/>
    </row>
    <row r="2334" spans="1:15">
      <c r="A2334" s="417" t="s">
        <v>2155</v>
      </c>
      <c r="B2334" s="417" t="s">
        <v>7749</v>
      </c>
      <c r="C2334" s="417" t="s">
        <v>2332</v>
      </c>
      <c r="D2334" s="417" t="s">
        <v>2927</v>
      </c>
      <c r="E2334" s="391">
        <v>0.25</v>
      </c>
      <c r="F2334" s="418">
        <v>44249</v>
      </c>
      <c r="G2334" s="417" t="s">
        <v>2286</v>
      </c>
      <c r="I2334" s="379">
        <f t="shared" ca="1" si="183"/>
        <v>-322</v>
      </c>
      <c r="J2334" s="379">
        <f t="shared" ca="1" si="184"/>
        <v>-224</v>
      </c>
      <c r="K2334" s="391" t="str">
        <f t="shared" ca="1" si="185"/>
        <v>90,00</v>
      </c>
      <c r="L2334" s="379"/>
      <c r="O2334" s="379"/>
    </row>
    <row r="2335" spans="1:15">
      <c r="A2335" s="417" t="s">
        <v>2155</v>
      </c>
      <c r="B2335" s="417" t="s">
        <v>7750</v>
      </c>
      <c r="C2335" s="417" t="s">
        <v>2332</v>
      </c>
      <c r="D2335" s="417" t="s">
        <v>2942</v>
      </c>
      <c r="E2335" s="391">
        <v>0.33</v>
      </c>
      <c r="F2335" s="418">
        <v>44249</v>
      </c>
      <c r="G2335" s="417" t="s">
        <v>2286</v>
      </c>
      <c r="I2335" s="379">
        <f t="shared" ca="1" si="183"/>
        <v>-322</v>
      </c>
      <c r="J2335" s="379">
        <f t="shared" ca="1" si="184"/>
        <v>-224</v>
      </c>
      <c r="K2335" s="391" t="str">
        <f t="shared" ca="1" si="185"/>
        <v>93,00</v>
      </c>
      <c r="L2335" s="379"/>
      <c r="O2335" s="379"/>
    </row>
    <row r="2336" spans="1:15">
      <c r="A2336" s="417" t="s">
        <v>2155</v>
      </c>
      <c r="B2336" s="417" t="s">
        <v>6684</v>
      </c>
      <c r="C2336" s="417" t="s">
        <v>2332</v>
      </c>
      <c r="D2336" s="417" t="s">
        <v>2919</v>
      </c>
      <c r="E2336" s="391">
        <v>0.36</v>
      </c>
      <c r="F2336" s="418">
        <v>44249</v>
      </c>
      <c r="G2336" s="417" t="s">
        <v>2286</v>
      </c>
      <c r="I2336" s="379">
        <f t="shared" ca="1" si="183"/>
        <v>-322</v>
      </c>
      <c r="J2336" s="379">
        <f t="shared" ca="1" si="184"/>
        <v>-224</v>
      </c>
      <c r="K2336" s="391" t="str">
        <f t="shared" ca="1" si="185"/>
        <v>95,00</v>
      </c>
      <c r="L2336" s="379"/>
      <c r="O2336" s="379"/>
    </row>
    <row r="2337" spans="1:15">
      <c r="A2337" s="417" t="s">
        <v>2155</v>
      </c>
      <c r="B2337" s="417" t="s">
        <v>10311</v>
      </c>
      <c r="C2337" s="417" t="s">
        <v>2332</v>
      </c>
      <c r="D2337" s="417" t="s">
        <v>2905</v>
      </c>
      <c r="E2337" s="391">
        <v>0.71</v>
      </c>
      <c r="F2337" s="418">
        <v>44249</v>
      </c>
      <c r="G2337" s="417" t="s">
        <v>2286</v>
      </c>
      <c r="I2337" s="379">
        <f t="shared" ca="1" si="183"/>
        <v>-322</v>
      </c>
      <c r="J2337" s="379">
        <f t="shared" ca="1" si="184"/>
        <v>-224</v>
      </c>
      <c r="K2337" s="391" t="str">
        <f t="shared" ca="1" si="185"/>
        <v>102,00</v>
      </c>
      <c r="L2337" s="379"/>
      <c r="O2337" s="379"/>
    </row>
    <row r="2338" spans="1:15">
      <c r="A2338" s="417" t="s">
        <v>2155</v>
      </c>
      <c r="B2338" s="417" t="s">
        <v>10312</v>
      </c>
      <c r="C2338" s="417" t="s">
        <v>2332</v>
      </c>
      <c r="D2338" s="417" t="s">
        <v>2946</v>
      </c>
      <c r="E2338" s="391">
        <v>0.48</v>
      </c>
      <c r="F2338" s="418">
        <v>44249</v>
      </c>
      <c r="G2338" s="417" t="s">
        <v>2286</v>
      </c>
      <c r="I2338" s="379">
        <f t="shared" ca="1" si="183"/>
        <v>-322</v>
      </c>
      <c r="J2338" s="379">
        <f t="shared" ca="1" si="184"/>
        <v>-224</v>
      </c>
      <c r="K2338" s="391" t="str">
        <f t="shared" ca="1" si="185"/>
        <v>98,00</v>
      </c>
      <c r="L2338" s="379"/>
      <c r="O2338" s="379"/>
    </row>
    <row r="2339" spans="1:15">
      <c r="A2339" s="417" t="s">
        <v>2155</v>
      </c>
      <c r="B2339" s="417" t="s">
        <v>10313</v>
      </c>
      <c r="C2339" s="417" t="s">
        <v>2332</v>
      </c>
      <c r="D2339" s="417" t="s">
        <v>2947</v>
      </c>
      <c r="E2339" s="391">
        <v>0.54</v>
      </c>
      <c r="F2339" s="418">
        <v>44249</v>
      </c>
      <c r="G2339" s="417" t="s">
        <v>2286</v>
      </c>
      <c r="I2339" s="379">
        <f t="shared" ca="1" si="183"/>
        <v>-322</v>
      </c>
      <c r="J2339" s="379">
        <f t="shared" ca="1" si="184"/>
        <v>-224</v>
      </c>
      <c r="K2339" s="391" t="str">
        <f t="shared" ca="1" si="185"/>
        <v>99,00</v>
      </c>
      <c r="L2339" s="379"/>
      <c r="O2339" s="379"/>
    </row>
    <row r="2340" spans="1:15">
      <c r="A2340" s="417" t="s">
        <v>2155</v>
      </c>
      <c r="B2340" s="417" t="s">
        <v>10314</v>
      </c>
      <c r="C2340" s="417" t="s">
        <v>2332</v>
      </c>
      <c r="D2340" s="417" t="s">
        <v>2903</v>
      </c>
      <c r="E2340" s="391">
        <v>1.06</v>
      </c>
      <c r="F2340" s="418">
        <v>44270</v>
      </c>
      <c r="G2340" s="417" t="s">
        <v>2286</v>
      </c>
      <c r="I2340" s="379">
        <f t="shared" ca="1" si="183"/>
        <v>-301</v>
      </c>
      <c r="J2340" s="379">
        <f t="shared" ca="1" si="184"/>
        <v>-209</v>
      </c>
      <c r="K2340" s="391" t="str">
        <f t="shared" ca="1" si="185"/>
        <v>100,00</v>
      </c>
      <c r="L2340" s="379"/>
      <c r="O2340" s="379"/>
    </row>
    <row r="2341" spans="1:15">
      <c r="A2341" s="417" t="s">
        <v>2155</v>
      </c>
      <c r="B2341" s="417" t="s">
        <v>10315</v>
      </c>
      <c r="C2341" s="417" t="s">
        <v>2332</v>
      </c>
      <c r="D2341" s="417" t="s">
        <v>2905</v>
      </c>
      <c r="E2341" s="391">
        <v>1.2</v>
      </c>
      <c r="F2341" s="418">
        <v>44270</v>
      </c>
      <c r="G2341" s="417" t="s">
        <v>2286</v>
      </c>
      <c r="I2341" s="379">
        <f t="shared" ca="1" si="183"/>
        <v>-301</v>
      </c>
      <c r="J2341" s="379">
        <f t="shared" ca="1" si="184"/>
        <v>-209</v>
      </c>
      <c r="K2341" s="391" t="str">
        <f t="shared" ca="1" si="185"/>
        <v>102,00</v>
      </c>
      <c r="L2341" s="379"/>
      <c r="O2341" s="379"/>
    </row>
    <row r="2342" spans="1:15">
      <c r="A2342" s="417" t="s">
        <v>2155</v>
      </c>
      <c r="B2342" s="417" t="s">
        <v>10316</v>
      </c>
      <c r="C2342" s="417" t="s">
        <v>2332</v>
      </c>
      <c r="D2342" s="417" t="s">
        <v>2907</v>
      </c>
      <c r="E2342" s="391">
        <v>1.47</v>
      </c>
      <c r="F2342" s="418">
        <v>44270</v>
      </c>
      <c r="G2342" s="417" t="s">
        <v>2286</v>
      </c>
      <c r="I2342" s="379">
        <f t="shared" ca="1" si="183"/>
        <v>-301</v>
      </c>
      <c r="J2342" s="379">
        <f t="shared" ca="1" si="184"/>
        <v>-209</v>
      </c>
      <c r="K2342" s="391" t="str">
        <f t="shared" ca="1" si="185"/>
        <v>104,00</v>
      </c>
      <c r="L2342" s="379"/>
      <c r="O2342" s="379"/>
    </row>
    <row r="2343" spans="1:15">
      <c r="A2343" s="417" t="s">
        <v>2155</v>
      </c>
      <c r="B2343" s="417" t="s">
        <v>10317</v>
      </c>
      <c r="C2343" s="417" t="s">
        <v>2332</v>
      </c>
      <c r="D2343" s="417" t="s">
        <v>2909</v>
      </c>
      <c r="E2343" s="391">
        <v>1.74</v>
      </c>
      <c r="F2343" s="418">
        <v>44270</v>
      </c>
      <c r="G2343" s="417" t="s">
        <v>2286</v>
      </c>
      <c r="I2343" s="379">
        <f t="shared" ca="1" si="183"/>
        <v>-301</v>
      </c>
      <c r="J2343" s="379">
        <f t="shared" ca="1" si="184"/>
        <v>-209</v>
      </c>
      <c r="K2343" s="391" t="str">
        <f t="shared" ca="1" si="185"/>
        <v>106,00</v>
      </c>
      <c r="L2343" s="379"/>
      <c r="O2343" s="379"/>
    </row>
    <row r="2344" spans="1:15">
      <c r="A2344" s="417" t="s">
        <v>2155</v>
      </c>
      <c r="B2344" s="417" t="s">
        <v>10318</v>
      </c>
      <c r="C2344" s="417" t="s">
        <v>2332</v>
      </c>
      <c r="D2344" s="417" t="s">
        <v>2933</v>
      </c>
      <c r="E2344" s="391">
        <v>2.15</v>
      </c>
      <c r="F2344" s="418">
        <v>44270</v>
      </c>
      <c r="G2344" s="417" t="s">
        <v>2286</v>
      </c>
      <c r="I2344" s="379">
        <f t="shared" ca="1" si="183"/>
        <v>-301</v>
      </c>
      <c r="J2344" s="379">
        <f t="shared" ca="1" si="184"/>
        <v>-209</v>
      </c>
      <c r="K2344" s="391" t="str">
        <f t="shared" ca="1" si="185"/>
        <v>108,00</v>
      </c>
      <c r="L2344" s="379"/>
      <c r="O2344" s="379"/>
    </row>
    <row r="2345" spans="1:15">
      <c r="A2345" s="417" t="s">
        <v>2155</v>
      </c>
      <c r="B2345" s="417" t="s">
        <v>10319</v>
      </c>
      <c r="C2345" s="417" t="s">
        <v>2332</v>
      </c>
      <c r="D2345" s="417" t="s">
        <v>2931</v>
      </c>
      <c r="E2345" s="391">
        <v>2.65</v>
      </c>
      <c r="F2345" s="418">
        <v>44270</v>
      </c>
      <c r="G2345" s="417" t="s">
        <v>2286</v>
      </c>
      <c r="I2345" s="379">
        <f t="shared" ca="1" si="183"/>
        <v>-301</v>
      </c>
      <c r="J2345" s="379">
        <f t="shared" ca="1" si="184"/>
        <v>-209</v>
      </c>
      <c r="K2345" s="391" t="str">
        <f t="shared" ca="1" si="185"/>
        <v>110,00</v>
      </c>
      <c r="L2345" s="379"/>
      <c r="O2345" s="379"/>
    </row>
    <row r="2346" spans="1:15">
      <c r="A2346" s="417" t="s">
        <v>2155</v>
      </c>
      <c r="B2346" s="417" t="s">
        <v>10320</v>
      </c>
      <c r="C2346" s="417" t="s">
        <v>2332</v>
      </c>
      <c r="D2346" s="417" t="s">
        <v>2911</v>
      </c>
      <c r="E2346" s="391">
        <v>2.82</v>
      </c>
      <c r="F2346" s="418">
        <v>44270</v>
      </c>
      <c r="G2346" s="417" t="s">
        <v>2286</v>
      </c>
      <c r="I2346" s="379">
        <f t="shared" ca="1" si="183"/>
        <v>-301</v>
      </c>
      <c r="J2346" s="379">
        <f t="shared" ca="1" si="184"/>
        <v>-209</v>
      </c>
      <c r="K2346" s="391" t="str">
        <f t="shared" ca="1" si="185"/>
        <v>112,00</v>
      </c>
      <c r="L2346" s="379"/>
      <c r="O2346" s="379"/>
    </row>
    <row r="2347" spans="1:15">
      <c r="A2347" s="417" t="s">
        <v>2155</v>
      </c>
      <c r="B2347" s="417" t="s">
        <v>10321</v>
      </c>
      <c r="C2347" s="417" t="s">
        <v>2332</v>
      </c>
      <c r="D2347" s="417" t="s">
        <v>10200</v>
      </c>
      <c r="E2347" s="391">
        <v>3.52</v>
      </c>
      <c r="F2347" s="418">
        <v>44270</v>
      </c>
      <c r="G2347" s="417" t="s">
        <v>2286</v>
      </c>
      <c r="I2347" s="379">
        <f t="shared" ca="1" si="183"/>
        <v>-301</v>
      </c>
      <c r="J2347" s="379">
        <f t="shared" ca="1" si="184"/>
        <v>-209</v>
      </c>
      <c r="K2347" s="391" t="str">
        <f t="shared" ca="1" si="185"/>
        <v>114,00</v>
      </c>
      <c r="L2347" s="379"/>
      <c r="O2347" s="379"/>
    </row>
    <row r="2348" spans="1:15">
      <c r="A2348" s="417" t="s">
        <v>2155</v>
      </c>
      <c r="B2348" s="417" t="s">
        <v>10322</v>
      </c>
      <c r="C2348" s="417" t="s">
        <v>2332</v>
      </c>
      <c r="D2348" s="417" t="s">
        <v>2935</v>
      </c>
      <c r="E2348" s="391">
        <v>4.1900000000000004</v>
      </c>
      <c r="F2348" s="418">
        <v>44270</v>
      </c>
      <c r="G2348" s="417" t="s">
        <v>2286</v>
      </c>
      <c r="I2348" s="379">
        <f t="shared" ca="1" si="183"/>
        <v>-301</v>
      </c>
      <c r="J2348" s="379">
        <f t="shared" ca="1" si="184"/>
        <v>-209</v>
      </c>
      <c r="K2348" s="391" t="str">
        <f t="shared" ca="1" si="185"/>
        <v>116,00</v>
      </c>
      <c r="L2348" s="379"/>
      <c r="O2348" s="379"/>
    </row>
    <row r="2349" spans="1:15">
      <c r="A2349" s="417" t="s">
        <v>2155</v>
      </c>
      <c r="B2349" s="417" t="s">
        <v>18283</v>
      </c>
      <c r="C2349" s="417" t="s">
        <v>2332</v>
      </c>
      <c r="D2349" s="417" t="s">
        <v>7733</v>
      </c>
      <c r="E2349" s="391">
        <v>4.79</v>
      </c>
      <c r="F2349" s="418">
        <v>44270</v>
      </c>
      <c r="G2349" s="417" t="s">
        <v>2286</v>
      </c>
      <c r="I2349" s="379">
        <f t="shared" ca="1" si="183"/>
        <v>-301</v>
      </c>
      <c r="J2349" s="379">
        <f t="shared" ca="1" si="184"/>
        <v>-209</v>
      </c>
      <c r="K2349" s="391" t="str">
        <f t="shared" ca="1" si="185"/>
        <v>118,00</v>
      </c>
      <c r="L2349" s="379"/>
      <c r="O2349" s="379"/>
    </row>
    <row r="2350" spans="1:15">
      <c r="A2350" s="417" t="s">
        <v>2155</v>
      </c>
      <c r="B2350" s="417" t="s">
        <v>18284</v>
      </c>
      <c r="C2350" s="417" t="s">
        <v>2332</v>
      </c>
      <c r="D2350" s="417" t="s">
        <v>2923</v>
      </c>
      <c r="E2350" s="391">
        <v>5.83</v>
      </c>
      <c r="F2350" s="418">
        <v>44270</v>
      </c>
      <c r="G2350" s="417" t="s">
        <v>2286</v>
      </c>
      <c r="I2350" s="379">
        <f t="shared" ca="1" si="183"/>
        <v>-301</v>
      </c>
      <c r="J2350" s="379">
        <f t="shared" ca="1" si="184"/>
        <v>-209</v>
      </c>
      <c r="K2350" s="391" t="str">
        <f t="shared" ca="1" si="185"/>
        <v>120,00</v>
      </c>
      <c r="L2350" s="379"/>
      <c r="O2350" s="379"/>
    </row>
    <row r="2351" spans="1:15">
      <c r="A2351" s="417" t="s">
        <v>2155</v>
      </c>
      <c r="B2351" s="417" t="s">
        <v>2962</v>
      </c>
      <c r="C2351" s="417" t="s">
        <v>2332</v>
      </c>
      <c r="D2351" s="417" t="s">
        <v>2923</v>
      </c>
      <c r="E2351" s="391">
        <v>23</v>
      </c>
      <c r="F2351" s="418">
        <v>44638</v>
      </c>
      <c r="G2351" s="417" t="s">
        <v>2286</v>
      </c>
      <c r="I2351" s="379">
        <f t="shared" ca="1" si="183"/>
        <v>67</v>
      </c>
      <c r="J2351" s="379">
        <f t="shared" ca="1" si="184"/>
        <v>47</v>
      </c>
      <c r="K2351" s="391" t="str">
        <f t="shared" ca="1" si="185"/>
        <v>120,00</v>
      </c>
      <c r="L2351" s="379"/>
      <c r="O2351" s="379"/>
    </row>
    <row r="2352" spans="1:15">
      <c r="A2352" s="417" t="s">
        <v>2155</v>
      </c>
      <c r="B2352" s="417" t="s">
        <v>10323</v>
      </c>
      <c r="C2352" s="417" t="s">
        <v>2332</v>
      </c>
      <c r="D2352" s="417" t="s">
        <v>2950</v>
      </c>
      <c r="E2352" s="391">
        <v>0.12</v>
      </c>
      <c r="F2352" s="418">
        <v>44270</v>
      </c>
      <c r="G2352" s="417" t="s">
        <v>2286</v>
      </c>
      <c r="I2352" s="379">
        <f t="shared" ca="1" si="183"/>
        <v>-301</v>
      </c>
      <c r="J2352" s="379">
        <f t="shared" ca="1" si="184"/>
        <v>-209</v>
      </c>
      <c r="K2352" s="391" t="str">
        <f t="shared" ca="1" si="185"/>
        <v>60,00</v>
      </c>
      <c r="L2352" s="379"/>
      <c r="O2352" s="379"/>
    </row>
    <row r="2353" spans="1:15">
      <c r="A2353" s="417" t="s">
        <v>2155</v>
      </c>
      <c r="B2353" s="417" t="s">
        <v>7751</v>
      </c>
      <c r="C2353" s="417" t="s">
        <v>2332</v>
      </c>
      <c r="D2353" s="417" t="s">
        <v>2937</v>
      </c>
      <c r="E2353" s="391">
        <v>0.19</v>
      </c>
      <c r="F2353" s="418">
        <v>44270</v>
      </c>
      <c r="G2353" s="417" t="s">
        <v>2286</v>
      </c>
      <c r="I2353" s="379">
        <f t="shared" ca="1" si="183"/>
        <v>-301</v>
      </c>
      <c r="J2353" s="379">
        <f t="shared" ca="1" si="184"/>
        <v>-209</v>
      </c>
      <c r="K2353" s="391" t="str">
        <f t="shared" ca="1" si="185"/>
        <v>75,00</v>
      </c>
      <c r="L2353" s="379"/>
      <c r="O2353" s="379"/>
    </row>
    <row r="2354" spans="1:15">
      <c r="A2354" s="417" t="s">
        <v>2155</v>
      </c>
      <c r="B2354" s="417" t="s">
        <v>10324</v>
      </c>
      <c r="C2354" s="417" t="s">
        <v>2332</v>
      </c>
      <c r="D2354" s="417" t="s">
        <v>10270</v>
      </c>
      <c r="E2354" s="391">
        <v>2.04</v>
      </c>
      <c r="F2354" s="418">
        <v>44270</v>
      </c>
      <c r="G2354" s="417" t="s">
        <v>2286</v>
      </c>
      <c r="I2354" s="379">
        <f t="shared" ca="1" si="183"/>
        <v>-301</v>
      </c>
      <c r="J2354" s="379">
        <f t="shared" ca="1" si="184"/>
        <v>-209</v>
      </c>
      <c r="K2354" s="391" t="str">
        <f t="shared" ca="1" si="185"/>
        <v>103,00</v>
      </c>
      <c r="L2354" s="379"/>
      <c r="O2354" s="379"/>
    </row>
    <row r="2355" spans="1:15">
      <c r="A2355" s="417" t="s">
        <v>2155</v>
      </c>
      <c r="B2355" s="417" t="s">
        <v>2963</v>
      </c>
      <c r="C2355" s="417" t="s">
        <v>2332</v>
      </c>
      <c r="D2355" s="417" t="s">
        <v>2927</v>
      </c>
      <c r="E2355" s="391">
        <v>5</v>
      </c>
      <c r="F2355" s="418">
        <v>44638</v>
      </c>
      <c r="G2355" s="417" t="s">
        <v>2286</v>
      </c>
      <c r="I2355" s="379">
        <f t="shared" ca="1" si="183"/>
        <v>67</v>
      </c>
      <c r="J2355" s="379">
        <f t="shared" ca="1" si="184"/>
        <v>47</v>
      </c>
      <c r="K2355" s="391" t="str">
        <f t="shared" ca="1" si="185"/>
        <v>90,00</v>
      </c>
      <c r="L2355" s="379"/>
      <c r="O2355" s="379"/>
    </row>
    <row r="2356" spans="1:15">
      <c r="A2356" s="417" t="s">
        <v>2155</v>
      </c>
      <c r="B2356" s="417" t="s">
        <v>7752</v>
      </c>
      <c r="C2356" s="417" t="s">
        <v>2332</v>
      </c>
      <c r="D2356" s="417" t="s">
        <v>2927</v>
      </c>
      <c r="E2356" s="391">
        <v>0.45</v>
      </c>
      <c r="F2356" s="418">
        <v>44270</v>
      </c>
      <c r="G2356" s="417" t="s">
        <v>2286</v>
      </c>
      <c r="I2356" s="379">
        <f t="shared" ca="1" si="183"/>
        <v>-301</v>
      </c>
      <c r="J2356" s="379">
        <f t="shared" ca="1" si="184"/>
        <v>-209</v>
      </c>
      <c r="K2356" s="391" t="str">
        <f t="shared" ca="1" si="185"/>
        <v>90,00</v>
      </c>
      <c r="L2356" s="379"/>
      <c r="O2356" s="379"/>
    </row>
    <row r="2357" spans="1:15">
      <c r="A2357" s="417" t="s">
        <v>2155</v>
      </c>
      <c r="B2357" s="417" t="s">
        <v>6685</v>
      </c>
      <c r="C2357" s="417" t="s">
        <v>2332</v>
      </c>
      <c r="D2357" s="417" t="s">
        <v>2919</v>
      </c>
      <c r="E2357" s="391">
        <v>0.67</v>
      </c>
      <c r="F2357" s="418">
        <v>44270</v>
      </c>
      <c r="G2357" s="417" t="s">
        <v>2286</v>
      </c>
      <c r="I2357" s="379">
        <f t="shared" ca="1" si="183"/>
        <v>-301</v>
      </c>
      <c r="J2357" s="379">
        <f t="shared" ca="1" si="184"/>
        <v>-209</v>
      </c>
      <c r="K2357" s="391" t="str">
        <f t="shared" ca="1" si="185"/>
        <v>95,00</v>
      </c>
      <c r="L2357" s="379"/>
      <c r="O2357" s="379"/>
    </row>
    <row r="2358" spans="1:15">
      <c r="A2358" s="417" t="s">
        <v>2155</v>
      </c>
      <c r="B2358" s="417" t="s">
        <v>10325</v>
      </c>
      <c r="C2358" s="417" t="s">
        <v>2332</v>
      </c>
      <c r="D2358" s="417" t="s">
        <v>2945</v>
      </c>
      <c r="E2358" s="391">
        <v>0.77</v>
      </c>
      <c r="F2358" s="418">
        <v>44270</v>
      </c>
      <c r="G2358" s="417" t="s">
        <v>2286</v>
      </c>
      <c r="I2358" s="379">
        <f t="shared" ca="1" si="183"/>
        <v>-301</v>
      </c>
      <c r="J2358" s="379">
        <f t="shared" ca="1" si="184"/>
        <v>-209</v>
      </c>
      <c r="K2358" s="391" t="str">
        <f t="shared" ca="1" si="185"/>
        <v>97,00</v>
      </c>
      <c r="L2358" s="379"/>
      <c r="O2358" s="379"/>
    </row>
    <row r="2359" spans="1:15">
      <c r="A2359" s="417" t="s">
        <v>2155</v>
      </c>
      <c r="B2359" s="417" t="s">
        <v>18285</v>
      </c>
      <c r="C2359" s="417" t="s">
        <v>2332</v>
      </c>
      <c r="D2359" s="417" t="s">
        <v>2903</v>
      </c>
      <c r="E2359" s="391">
        <v>1.5</v>
      </c>
      <c r="F2359" s="418">
        <v>44305</v>
      </c>
      <c r="G2359" s="417" t="s">
        <v>2286</v>
      </c>
      <c r="I2359" s="379">
        <f t="shared" ca="1" si="183"/>
        <v>-266</v>
      </c>
      <c r="J2359" s="379">
        <f t="shared" ca="1" si="184"/>
        <v>-185</v>
      </c>
      <c r="K2359" s="391" t="str">
        <f t="shared" ca="1" si="185"/>
        <v>100,00</v>
      </c>
      <c r="L2359" s="379"/>
      <c r="O2359" s="379"/>
    </row>
    <row r="2360" spans="1:15">
      <c r="A2360" s="417" t="s">
        <v>2155</v>
      </c>
      <c r="B2360" s="417" t="s">
        <v>10326</v>
      </c>
      <c r="C2360" s="417" t="s">
        <v>2332</v>
      </c>
      <c r="D2360" s="417" t="s">
        <v>2907</v>
      </c>
      <c r="E2360" s="391">
        <v>2.2999999999999998</v>
      </c>
      <c r="F2360" s="418">
        <v>44305</v>
      </c>
      <c r="G2360" s="417" t="s">
        <v>2286</v>
      </c>
      <c r="I2360" s="379">
        <f t="shared" ca="1" si="183"/>
        <v>-266</v>
      </c>
      <c r="J2360" s="379">
        <f t="shared" ca="1" si="184"/>
        <v>-185</v>
      </c>
      <c r="K2360" s="391" t="str">
        <f t="shared" ca="1" si="185"/>
        <v>104,00</v>
      </c>
      <c r="L2360" s="379"/>
      <c r="O2360" s="379"/>
    </row>
    <row r="2361" spans="1:15">
      <c r="A2361" s="417" t="s">
        <v>2155</v>
      </c>
      <c r="B2361" s="417" t="s">
        <v>16855</v>
      </c>
      <c r="C2361" s="417" t="s">
        <v>2332</v>
      </c>
      <c r="D2361" s="417" t="s">
        <v>7738</v>
      </c>
      <c r="E2361" s="391">
        <v>3.45</v>
      </c>
      <c r="F2361" s="418">
        <v>44305</v>
      </c>
      <c r="G2361" s="417" t="s">
        <v>2286</v>
      </c>
      <c r="I2361" s="379">
        <f t="shared" ca="1" si="183"/>
        <v>-266</v>
      </c>
      <c r="J2361" s="379">
        <f t="shared" ca="1" si="184"/>
        <v>-185</v>
      </c>
      <c r="K2361" s="391" t="str">
        <f t="shared" ca="1" si="185"/>
        <v>109,00</v>
      </c>
      <c r="L2361" s="379"/>
      <c r="O2361" s="379"/>
    </row>
    <row r="2362" spans="1:15">
      <c r="A2362" s="417" t="s">
        <v>2155</v>
      </c>
      <c r="B2362" s="417" t="s">
        <v>18286</v>
      </c>
      <c r="C2362" s="417" t="s">
        <v>2332</v>
      </c>
      <c r="D2362" s="417" t="s">
        <v>2911</v>
      </c>
      <c r="E2362" s="391">
        <v>5.05</v>
      </c>
      <c r="F2362" s="418">
        <v>44305</v>
      </c>
      <c r="G2362" s="417" t="s">
        <v>2286</v>
      </c>
      <c r="I2362" s="379">
        <f t="shared" ca="1" si="183"/>
        <v>-266</v>
      </c>
      <c r="J2362" s="379">
        <f t="shared" ca="1" si="184"/>
        <v>-185</v>
      </c>
      <c r="K2362" s="391" t="str">
        <f t="shared" ca="1" si="185"/>
        <v>112,00</v>
      </c>
      <c r="L2362" s="379"/>
      <c r="O2362" s="379"/>
    </row>
    <row r="2363" spans="1:15">
      <c r="A2363" s="417" t="s">
        <v>2155</v>
      </c>
      <c r="B2363" s="417" t="s">
        <v>10327</v>
      </c>
      <c r="C2363" s="417" t="s">
        <v>2332</v>
      </c>
      <c r="D2363" s="417" t="s">
        <v>10273</v>
      </c>
      <c r="E2363" s="391">
        <v>4.32</v>
      </c>
      <c r="F2363" s="418">
        <v>44305</v>
      </c>
      <c r="G2363" s="417" t="s">
        <v>2286</v>
      </c>
      <c r="I2363" s="379">
        <f t="shared" ca="1" si="183"/>
        <v>-266</v>
      </c>
      <c r="J2363" s="379">
        <f t="shared" ca="1" si="184"/>
        <v>-185</v>
      </c>
      <c r="K2363" s="391" t="str">
        <f t="shared" ca="1" si="185"/>
        <v>113,00</v>
      </c>
      <c r="L2363" s="379"/>
      <c r="O2363" s="379"/>
    </row>
    <row r="2364" spans="1:15">
      <c r="A2364" s="417" t="s">
        <v>2155</v>
      </c>
      <c r="B2364" s="417" t="s">
        <v>10328</v>
      </c>
      <c r="C2364" s="417" t="s">
        <v>2332</v>
      </c>
      <c r="D2364" s="417" t="s">
        <v>2943</v>
      </c>
      <c r="E2364" s="391">
        <v>1.04</v>
      </c>
      <c r="F2364" s="418">
        <v>44305</v>
      </c>
      <c r="G2364" s="417" t="s">
        <v>2286</v>
      </c>
      <c r="I2364" s="379">
        <f t="shared" ca="1" si="183"/>
        <v>-266</v>
      </c>
      <c r="J2364" s="379">
        <f t="shared" ca="1" si="184"/>
        <v>-185</v>
      </c>
      <c r="K2364" s="391" t="str">
        <f t="shared" ca="1" si="185"/>
        <v>94,00</v>
      </c>
      <c r="L2364" s="379"/>
      <c r="O2364" s="379"/>
    </row>
    <row r="2365" spans="1:15">
      <c r="A2365" s="417" t="s">
        <v>2155</v>
      </c>
      <c r="B2365" s="417" t="s">
        <v>16856</v>
      </c>
      <c r="C2365" s="417" t="s">
        <v>2332</v>
      </c>
      <c r="D2365" s="417" t="s">
        <v>2947</v>
      </c>
      <c r="E2365" s="391">
        <v>1.74</v>
      </c>
      <c r="F2365" s="418">
        <v>44305</v>
      </c>
      <c r="G2365" s="417" t="s">
        <v>2286</v>
      </c>
      <c r="I2365" s="379">
        <f t="shared" ca="1" si="183"/>
        <v>-266</v>
      </c>
      <c r="J2365" s="379">
        <f t="shared" ca="1" si="184"/>
        <v>-185</v>
      </c>
      <c r="K2365" s="391" t="str">
        <f t="shared" ca="1" si="185"/>
        <v>99,00</v>
      </c>
      <c r="L2365" s="379"/>
      <c r="O2365" s="379"/>
    </row>
    <row r="2366" spans="1:15">
      <c r="A2366" s="417" t="s">
        <v>2155</v>
      </c>
      <c r="B2366" s="417" t="s">
        <v>16857</v>
      </c>
      <c r="C2366" s="417" t="s">
        <v>2332</v>
      </c>
      <c r="D2366" s="417" t="s">
        <v>2903</v>
      </c>
      <c r="E2366" s="391">
        <v>3</v>
      </c>
      <c r="F2366" s="418">
        <v>44365</v>
      </c>
      <c r="G2366" s="417" t="s">
        <v>2286</v>
      </c>
      <c r="I2366" s="379">
        <f t="shared" ca="1" si="183"/>
        <v>-206</v>
      </c>
      <c r="J2366" s="379">
        <f t="shared" ca="1" si="184"/>
        <v>-144</v>
      </c>
      <c r="K2366" s="391" t="str">
        <f t="shared" ca="1" si="185"/>
        <v>100,00</v>
      </c>
      <c r="L2366" s="379"/>
      <c r="O2366" s="379"/>
    </row>
    <row r="2367" spans="1:15">
      <c r="A2367" s="417" t="s">
        <v>2155</v>
      </c>
      <c r="B2367" s="417" t="s">
        <v>16858</v>
      </c>
      <c r="C2367" s="417" t="s">
        <v>2332</v>
      </c>
      <c r="D2367" s="417" t="s">
        <v>2932</v>
      </c>
      <c r="E2367" s="391">
        <v>2.77</v>
      </c>
      <c r="F2367" s="418">
        <v>44365</v>
      </c>
      <c r="G2367" s="417" t="s">
        <v>2286</v>
      </c>
      <c r="I2367" s="379">
        <f t="shared" ca="1" si="183"/>
        <v>-206</v>
      </c>
      <c r="J2367" s="379">
        <f t="shared" ca="1" si="184"/>
        <v>-144</v>
      </c>
      <c r="K2367" s="391" t="str">
        <f t="shared" ca="1" si="185"/>
        <v>105,00</v>
      </c>
      <c r="L2367" s="379"/>
      <c r="O2367" s="379"/>
    </row>
    <row r="2368" spans="1:15">
      <c r="A2368" s="417" t="s">
        <v>2155</v>
      </c>
      <c r="B2368" s="417" t="s">
        <v>16859</v>
      </c>
      <c r="C2368" s="417" t="s">
        <v>2332</v>
      </c>
      <c r="D2368" s="417" t="s">
        <v>2911</v>
      </c>
      <c r="E2368" s="391">
        <v>6</v>
      </c>
      <c r="F2368" s="418">
        <v>44365</v>
      </c>
      <c r="G2368" s="417" t="s">
        <v>2286</v>
      </c>
      <c r="I2368" s="379">
        <f t="shared" ca="1" si="183"/>
        <v>-206</v>
      </c>
      <c r="J2368" s="379">
        <f t="shared" ca="1" si="184"/>
        <v>-144</v>
      </c>
      <c r="K2368" s="391" t="str">
        <f t="shared" ca="1" si="185"/>
        <v>112,00</v>
      </c>
      <c r="L2368" s="379"/>
      <c r="O2368" s="379"/>
    </row>
    <row r="2369" spans="1:15">
      <c r="A2369" s="417" t="s">
        <v>2155</v>
      </c>
      <c r="B2369" s="417" t="s">
        <v>2964</v>
      </c>
      <c r="C2369" s="417" t="s">
        <v>2332</v>
      </c>
      <c r="D2369" s="417" t="s">
        <v>2915</v>
      </c>
      <c r="E2369" s="391">
        <v>3.13</v>
      </c>
      <c r="F2369" s="418">
        <v>44757</v>
      </c>
      <c r="G2369" s="417" t="s">
        <v>2286</v>
      </c>
      <c r="I2369" s="379">
        <f t="shared" ca="1" si="183"/>
        <v>186</v>
      </c>
      <c r="J2369" s="379">
        <f t="shared" ca="1" si="184"/>
        <v>129</v>
      </c>
      <c r="K2369" s="391" t="str">
        <f t="shared" ca="1" si="185"/>
        <v>80,00</v>
      </c>
      <c r="L2369" s="379"/>
      <c r="O2369" s="379"/>
    </row>
    <row r="2370" spans="1:15">
      <c r="A2370" s="417" t="s">
        <v>2155</v>
      </c>
      <c r="B2370" s="417" t="s">
        <v>2965</v>
      </c>
      <c r="C2370" s="417" t="s">
        <v>2332</v>
      </c>
      <c r="D2370" s="417" t="s">
        <v>2903</v>
      </c>
      <c r="E2370" s="391">
        <v>7</v>
      </c>
      <c r="F2370" s="418">
        <v>44792</v>
      </c>
      <c r="G2370" s="417" t="s">
        <v>2286</v>
      </c>
      <c r="I2370" s="379">
        <f t="shared" ca="1" si="183"/>
        <v>221</v>
      </c>
      <c r="J2370" s="379">
        <f t="shared" ca="1" si="184"/>
        <v>154</v>
      </c>
      <c r="K2370" s="391" t="str">
        <f t="shared" ca="1" si="185"/>
        <v>100,00</v>
      </c>
      <c r="L2370" s="379"/>
      <c r="O2370" s="379"/>
    </row>
    <row r="2371" spans="1:15">
      <c r="A2371" s="417" t="s">
        <v>2155</v>
      </c>
      <c r="B2371" s="417" t="s">
        <v>16860</v>
      </c>
      <c r="C2371" s="417" t="s">
        <v>2332</v>
      </c>
      <c r="D2371" s="417" t="s">
        <v>2903</v>
      </c>
      <c r="E2371" s="391">
        <v>7.7</v>
      </c>
      <c r="F2371" s="418">
        <v>44855</v>
      </c>
      <c r="G2371" s="417" t="s">
        <v>2286</v>
      </c>
      <c r="I2371" s="379">
        <f t="shared" ca="1" si="183"/>
        <v>284</v>
      </c>
      <c r="J2371" s="379">
        <f t="shared" ca="1" si="184"/>
        <v>199</v>
      </c>
      <c r="K2371" s="391" t="str">
        <f t="shared" ca="1" si="185"/>
        <v>100,00</v>
      </c>
      <c r="L2371" s="379"/>
      <c r="O2371" s="379"/>
    </row>
    <row r="2372" spans="1:15">
      <c r="A2372" s="417" t="s">
        <v>2155</v>
      </c>
      <c r="B2372" s="417" t="s">
        <v>2966</v>
      </c>
      <c r="C2372" s="417" t="s">
        <v>2332</v>
      </c>
      <c r="D2372" s="417" t="s">
        <v>2927</v>
      </c>
      <c r="E2372" s="391">
        <v>6.6</v>
      </c>
      <c r="F2372" s="418">
        <v>44855</v>
      </c>
      <c r="G2372" s="417" t="s">
        <v>2286</v>
      </c>
      <c r="I2372" s="379">
        <f t="shared" ca="1" si="183"/>
        <v>284</v>
      </c>
      <c r="J2372" s="379">
        <f t="shared" ca="1" si="184"/>
        <v>199</v>
      </c>
      <c r="K2372" s="391" t="str">
        <f t="shared" ca="1" si="185"/>
        <v>90,00</v>
      </c>
      <c r="L2372" s="379"/>
      <c r="O2372" s="379"/>
    </row>
    <row r="2373" spans="1:15">
      <c r="A2373" s="417" t="s">
        <v>2155</v>
      </c>
      <c r="B2373" s="417" t="s">
        <v>10329</v>
      </c>
      <c r="C2373" s="417" t="s">
        <v>2332</v>
      </c>
      <c r="D2373" s="417" t="s">
        <v>2931</v>
      </c>
      <c r="E2373" s="391">
        <v>6.5</v>
      </c>
      <c r="F2373" s="418">
        <v>44911</v>
      </c>
      <c r="G2373" s="417" t="s">
        <v>2286</v>
      </c>
      <c r="I2373" s="379">
        <f t="shared" ca="1" si="183"/>
        <v>340</v>
      </c>
      <c r="J2373" s="379">
        <f t="shared" ca="1" si="184"/>
        <v>239</v>
      </c>
      <c r="K2373" s="391" t="str">
        <f t="shared" ca="1" si="185"/>
        <v>110,00</v>
      </c>
      <c r="L2373" s="379"/>
      <c r="O2373" s="379"/>
    </row>
    <row r="2374" spans="1:15">
      <c r="A2374" s="417" t="s">
        <v>1861</v>
      </c>
      <c r="B2374" s="417" t="s">
        <v>16861</v>
      </c>
      <c r="C2374" s="417" t="s">
        <v>2281</v>
      </c>
      <c r="D2374" s="417" t="s">
        <v>7733</v>
      </c>
      <c r="E2374" s="391">
        <v>3.8</v>
      </c>
      <c r="F2374" s="418">
        <v>44214</v>
      </c>
      <c r="G2374" s="417" t="s">
        <v>2283</v>
      </c>
      <c r="I2374" s="379">
        <f t="shared" ca="1" si="183"/>
        <v>-357</v>
      </c>
      <c r="J2374" s="379">
        <f t="shared" ca="1" si="184"/>
        <v>-247</v>
      </c>
      <c r="K2374" s="391" t="str">
        <f t="shared" ca="1" si="185"/>
        <v>118,00</v>
      </c>
      <c r="L2374" s="379"/>
      <c r="O2374" s="379"/>
    </row>
    <row r="2375" spans="1:15">
      <c r="A2375" s="417" t="s">
        <v>2155</v>
      </c>
      <c r="B2375" s="417" t="s">
        <v>10330</v>
      </c>
      <c r="C2375" s="417" t="s">
        <v>2281</v>
      </c>
      <c r="D2375" s="417" t="s">
        <v>2923</v>
      </c>
      <c r="E2375" s="391">
        <v>6.35</v>
      </c>
      <c r="F2375" s="418">
        <v>44214</v>
      </c>
      <c r="G2375" s="417" t="s">
        <v>2283</v>
      </c>
      <c r="I2375" s="379">
        <f t="shared" ca="1" si="183"/>
        <v>-357</v>
      </c>
      <c r="J2375" s="379">
        <f t="shared" ca="1" si="184"/>
        <v>-247</v>
      </c>
      <c r="K2375" s="391" t="str">
        <f t="shared" ca="1" si="185"/>
        <v>120,00</v>
      </c>
      <c r="L2375" s="379"/>
      <c r="O2375" s="379"/>
    </row>
    <row r="2376" spans="1:15">
      <c r="A2376" s="417" t="s">
        <v>2155</v>
      </c>
      <c r="B2376" s="417" t="s">
        <v>10331</v>
      </c>
      <c r="C2376" s="417" t="s">
        <v>2281</v>
      </c>
      <c r="D2376" s="417" t="s">
        <v>10207</v>
      </c>
      <c r="E2376" s="391">
        <v>3.42</v>
      </c>
      <c r="F2376" s="418">
        <v>44214</v>
      </c>
      <c r="G2376" s="417" t="s">
        <v>2283</v>
      </c>
      <c r="I2376" s="379">
        <f t="shared" ca="1" si="183"/>
        <v>-357</v>
      </c>
      <c r="J2376" s="379">
        <f t="shared" ca="1" si="184"/>
        <v>-247</v>
      </c>
      <c r="K2376" s="391" t="str">
        <f t="shared" ca="1" si="185"/>
        <v>122,00</v>
      </c>
      <c r="L2376" s="379"/>
      <c r="O2376" s="379"/>
    </row>
    <row r="2377" spans="1:15">
      <c r="A2377" s="417" t="s">
        <v>2155</v>
      </c>
      <c r="B2377" s="417" t="s">
        <v>10332</v>
      </c>
      <c r="C2377" s="417" t="s">
        <v>2281</v>
      </c>
      <c r="D2377" s="417" t="s">
        <v>10232</v>
      </c>
      <c r="E2377" s="391">
        <v>0.47</v>
      </c>
      <c r="F2377" s="418">
        <v>44214</v>
      </c>
      <c r="G2377" s="417" t="s">
        <v>2283</v>
      </c>
      <c r="I2377" s="379">
        <f t="shared" ca="1" si="183"/>
        <v>-357</v>
      </c>
      <c r="J2377" s="379">
        <f t="shared" ca="1" si="184"/>
        <v>-247</v>
      </c>
      <c r="K2377" s="391" t="str">
        <f t="shared" ca="1" si="185"/>
        <v>124,00</v>
      </c>
      <c r="L2377" s="379"/>
      <c r="O2377" s="379"/>
    </row>
    <row r="2378" spans="1:15">
      <c r="A2378" s="417" t="s">
        <v>2155</v>
      </c>
      <c r="B2378" s="417" t="s">
        <v>18287</v>
      </c>
      <c r="C2378" s="417" t="s">
        <v>2281</v>
      </c>
      <c r="D2378" s="417" t="s">
        <v>10234</v>
      </c>
      <c r="E2378" s="391">
        <v>1.75</v>
      </c>
      <c r="F2378" s="418">
        <v>44214</v>
      </c>
      <c r="G2378" s="417" t="s">
        <v>2283</v>
      </c>
      <c r="I2378" s="379">
        <f t="shared" ref="I2378:I2441" ca="1" si="186">IF(F2378&lt;&gt;"",F2378-$I$199,"")</f>
        <v>-357</v>
      </c>
      <c r="J2378" s="379">
        <f t="shared" ref="J2378:J2441" ca="1" si="187">IF(I2378&lt;&gt;"",NETWORKDAYS($I$199,F2378-1,$N$201:$N$224),"")</f>
        <v>-247</v>
      </c>
      <c r="K2378" s="391" t="str">
        <f t="shared" ref="K2378:K2441" ca="1" si="188">IF(I2378&lt;&gt;"",RIGHT(D2378,LEN(D2378)-FIND(" ",D2378)),"")</f>
        <v>126,00</v>
      </c>
      <c r="L2378" s="379"/>
      <c r="O2378" s="379"/>
    </row>
    <row r="2379" spans="1:15">
      <c r="A2379" s="417" t="s">
        <v>2155</v>
      </c>
      <c r="B2379" s="417" t="s">
        <v>18288</v>
      </c>
      <c r="C2379" s="417" t="s">
        <v>2281</v>
      </c>
      <c r="D2379" s="417" t="s">
        <v>10236</v>
      </c>
      <c r="E2379" s="391">
        <v>0.71</v>
      </c>
      <c r="F2379" s="418">
        <v>44214</v>
      </c>
      <c r="G2379" s="417" t="s">
        <v>2283</v>
      </c>
      <c r="I2379" s="379">
        <f t="shared" ca="1" si="186"/>
        <v>-357</v>
      </c>
      <c r="J2379" s="379">
        <f t="shared" ca="1" si="187"/>
        <v>-247</v>
      </c>
      <c r="K2379" s="391" t="str">
        <f t="shared" ca="1" si="188"/>
        <v>128,00</v>
      </c>
      <c r="L2379" s="379"/>
      <c r="O2379" s="379"/>
    </row>
    <row r="2380" spans="1:15">
      <c r="A2380" s="417" t="s">
        <v>2155</v>
      </c>
      <c r="B2380" s="417" t="s">
        <v>7753</v>
      </c>
      <c r="C2380" s="417" t="s">
        <v>2281</v>
      </c>
      <c r="D2380" s="417" t="s">
        <v>2951</v>
      </c>
      <c r="E2380" s="391">
        <v>12.45</v>
      </c>
      <c r="F2380" s="418">
        <v>44214</v>
      </c>
      <c r="G2380" s="417" t="s">
        <v>2286</v>
      </c>
      <c r="I2380" s="379">
        <f t="shared" ca="1" si="186"/>
        <v>-357</v>
      </c>
      <c r="J2380" s="379">
        <f t="shared" ca="1" si="187"/>
        <v>-247</v>
      </c>
      <c r="K2380" s="391" t="str">
        <f t="shared" ca="1" si="188"/>
        <v>93,50</v>
      </c>
      <c r="L2380" s="379"/>
      <c r="O2380" s="379"/>
    </row>
    <row r="2381" spans="1:15">
      <c r="A2381" s="417" t="s">
        <v>2155</v>
      </c>
      <c r="B2381" s="417" t="s">
        <v>7754</v>
      </c>
      <c r="C2381" s="417" t="s">
        <v>2281</v>
      </c>
      <c r="D2381" s="417" t="s">
        <v>2944</v>
      </c>
      <c r="E2381" s="391">
        <v>23.2</v>
      </c>
      <c r="F2381" s="418">
        <v>44214</v>
      </c>
      <c r="G2381" s="417" t="s">
        <v>2283</v>
      </c>
      <c r="I2381" s="379">
        <f t="shared" ca="1" si="186"/>
        <v>-357</v>
      </c>
      <c r="J2381" s="379">
        <f t="shared" ca="1" si="187"/>
        <v>-247</v>
      </c>
      <c r="K2381" s="391" t="str">
        <f t="shared" ca="1" si="188"/>
        <v>96,00</v>
      </c>
      <c r="L2381" s="379"/>
      <c r="O2381" s="379"/>
    </row>
    <row r="2382" spans="1:15">
      <c r="A2382" s="417" t="s">
        <v>2155</v>
      </c>
      <c r="B2382" s="417" t="s">
        <v>6686</v>
      </c>
      <c r="C2382" s="417" t="s">
        <v>2281</v>
      </c>
      <c r="D2382" s="417" t="s">
        <v>2946</v>
      </c>
      <c r="E2382" s="391">
        <v>26.68</v>
      </c>
      <c r="F2382" s="418">
        <v>44214</v>
      </c>
      <c r="G2382" s="417" t="s">
        <v>2283</v>
      </c>
      <c r="I2382" s="379">
        <f t="shared" ca="1" si="186"/>
        <v>-357</v>
      </c>
      <c r="J2382" s="379">
        <f t="shared" ca="1" si="187"/>
        <v>-247</v>
      </c>
      <c r="K2382" s="391" t="str">
        <f t="shared" ca="1" si="188"/>
        <v>98,00</v>
      </c>
      <c r="L2382" s="379"/>
      <c r="O2382" s="379"/>
    </row>
    <row r="2383" spans="1:15">
      <c r="A2383" s="417" t="s">
        <v>2155</v>
      </c>
      <c r="B2383" s="417" t="s">
        <v>10333</v>
      </c>
      <c r="C2383" s="417" t="s">
        <v>2281</v>
      </c>
      <c r="D2383" s="417" t="s">
        <v>2935</v>
      </c>
      <c r="E2383" s="391">
        <v>6.43</v>
      </c>
      <c r="F2383" s="418">
        <v>44249</v>
      </c>
      <c r="G2383" s="417" t="s">
        <v>2283</v>
      </c>
      <c r="I2383" s="379">
        <f t="shared" ca="1" si="186"/>
        <v>-322</v>
      </c>
      <c r="J2383" s="379">
        <f t="shared" ca="1" si="187"/>
        <v>-224</v>
      </c>
      <c r="K2383" s="391" t="str">
        <f t="shared" ca="1" si="188"/>
        <v>116,00</v>
      </c>
      <c r="L2383" s="379"/>
      <c r="O2383" s="379"/>
    </row>
    <row r="2384" spans="1:15">
      <c r="A2384" s="417" t="s">
        <v>2155</v>
      </c>
      <c r="B2384" s="417" t="s">
        <v>10334</v>
      </c>
      <c r="C2384" s="417" t="s">
        <v>2281</v>
      </c>
      <c r="D2384" s="417" t="s">
        <v>7733</v>
      </c>
      <c r="E2384" s="391">
        <v>7.17</v>
      </c>
      <c r="F2384" s="418">
        <v>44249</v>
      </c>
      <c r="G2384" s="417" t="s">
        <v>2283</v>
      </c>
      <c r="I2384" s="379">
        <f t="shared" ca="1" si="186"/>
        <v>-322</v>
      </c>
      <c r="J2384" s="379">
        <f t="shared" ca="1" si="187"/>
        <v>-224</v>
      </c>
      <c r="K2384" s="391" t="str">
        <f t="shared" ca="1" si="188"/>
        <v>118,00</v>
      </c>
      <c r="L2384" s="379"/>
      <c r="O2384" s="379"/>
    </row>
    <row r="2385" spans="1:15">
      <c r="A2385" s="417" t="s">
        <v>2155</v>
      </c>
      <c r="B2385" s="417" t="s">
        <v>10335</v>
      </c>
      <c r="C2385" s="417" t="s">
        <v>2281</v>
      </c>
      <c r="D2385" s="417" t="s">
        <v>2923</v>
      </c>
      <c r="E2385" s="391">
        <v>5.62</v>
      </c>
      <c r="F2385" s="418">
        <v>44249</v>
      </c>
      <c r="G2385" s="417" t="s">
        <v>2283</v>
      </c>
      <c r="I2385" s="379">
        <f t="shared" ca="1" si="186"/>
        <v>-322</v>
      </c>
      <c r="J2385" s="379">
        <f t="shared" ca="1" si="187"/>
        <v>-224</v>
      </c>
      <c r="K2385" s="391" t="str">
        <f t="shared" ca="1" si="188"/>
        <v>120,00</v>
      </c>
      <c r="L2385" s="379"/>
      <c r="O2385" s="379"/>
    </row>
    <row r="2386" spans="1:15">
      <c r="A2386" s="417" t="s">
        <v>2155</v>
      </c>
      <c r="B2386" s="417" t="s">
        <v>10336</v>
      </c>
      <c r="C2386" s="417" t="s">
        <v>2281</v>
      </c>
      <c r="D2386" s="417" t="s">
        <v>10207</v>
      </c>
      <c r="E2386" s="391">
        <v>5.97</v>
      </c>
      <c r="F2386" s="418">
        <v>44249</v>
      </c>
      <c r="G2386" s="417" t="s">
        <v>2283</v>
      </c>
      <c r="I2386" s="379">
        <f t="shared" ca="1" si="186"/>
        <v>-322</v>
      </c>
      <c r="J2386" s="379">
        <f t="shared" ca="1" si="187"/>
        <v>-224</v>
      </c>
      <c r="K2386" s="391" t="str">
        <f t="shared" ca="1" si="188"/>
        <v>122,00</v>
      </c>
      <c r="L2386" s="379"/>
      <c r="O2386" s="379"/>
    </row>
    <row r="2387" spans="1:15">
      <c r="A2387" s="417" t="s">
        <v>2155</v>
      </c>
      <c r="B2387" s="417" t="s">
        <v>10337</v>
      </c>
      <c r="C2387" s="417" t="s">
        <v>2281</v>
      </c>
      <c r="D2387" s="417" t="s">
        <v>10232</v>
      </c>
      <c r="E2387" s="391">
        <v>3.31</v>
      </c>
      <c r="F2387" s="418">
        <v>44249</v>
      </c>
      <c r="G2387" s="417" t="s">
        <v>2283</v>
      </c>
      <c r="I2387" s="379">
        <f t="shared" ca="1" si="186"/>
        <v>-322</v>
      </c>
      <c r="J2387" s="379">
        <f t="shared" ca="1" si="187"/>
        <v>-224</v>
      </c>
      <c r="K2387" s="391" t="str">
        <f t="shared" ca="1" si="188"/>
        <v>124,00</v>
      </c>
      <c r="L2387" s="379"/>
      <c r="O2387" s="379"/>
    </row>
    <row r="2388" spans="1:15">
      <c r="A2388" s="417" t="s">
        <v>2155</v>
      </c>
      <c r="B2388" s="417" t="s">
        <v>10338</v>
      </c>
      <c r="C2388" s="417" t="s">
        <v>2332</v>
      </c>
      <c r="D2388" s="417" t="s">
        <v>2909</v>
      </c>
      <c r="E2388" s="391">
        <v>0.01</v>
      </c>
      <c r="F2388" s="418">
        <v>44214</v>
      </c>
      <c r="G2388" s="417" t="s">
        <v>2286</v>
      </c>
      <c r="I2388" s="379">
        <f t="shared" ca="1" si="186"/>
        <v>-357</v>
      </c>
      <c r="J2388" s="379">
        <f t="shared" ca="1" si="187"/>
        <v>-247</v>
      </c>
      <c r="K2388" s="391" t="str">
        <f t="shared" ca="1" si="188"/>
        <v>106,00</v>
      </c>
      <c r="L2388" s="379"/>
      <c r="O2388" s="379"/>
    </row>
    <row r="2389" spans="1:15">
      <c r="A2389" s="417" t="s">
        <v>2155</v>
      </c>
      <c r="B2389" s="417" t="s">
        <v>10339</v>
      </c>
      <c r="C2389" s="417" t="s">
        <v>2332</v>
      </c>
      <c r="D2389" s="417" t="s">
        <v>2911</v>
      </c>
      <c r="E2389" s="391">
        <v>2.06</v>
      </c>
      <c r="F2389" s="418">
        <v>44214</v>
      </c>
      <c r="G2389" s="417" t="s">
        <v>2286</v>
      </c>
      <c r="I2389" s="379">
        <f t="shared" ca="1" si="186"/>
        <v>-357</v>
      </c>
      <c r="J2389" s="379">
        <f t="shared" ca="1" si="187"/>
        <v>-247</v>
      </c>
      <c r="K2389" s="391" t="str">
        <f t="shared" ca="1" si="188"/>
        <v>112,00</v>
      </c>
      <c r="L2389" s="379"/>
      <c r="O2389" s="379"/>
    </row>
    <row r="2390" spans="1:15">
      <c r="A2390" s="417" t="s">
        <v>2155</v>
      </c>
      <c r="B2390" s="417" t="s">
        <v>16261</v>
      </c>
      <c r="C2390" s="417" t="s">
        <v>2332</v>
      </c>
      <c r="D2390" s="417" t="s">
        <v>2935</v>
      </c>
      <c r="E2390" s="391">
        <v>1.6</v>
      </c>
      <c r="F2390" s="418">
        <v>44214</v>
      </c>
      <c r="G2390" s="417" t="s">
        <v>2286</v>
      </c>
      <c r="I2390" s="379">
        <f t="shared" ca="1" si="186"/>
        <v>-357</v>
      </c>
      <c r="J2390" s="379">
        <f t="shared" ca="1" si="187"/>
        <v>-247</v>
      </c>
      <c r="K2390" s="391" t="str">
        <f t="shared" ca="1" si="188"/>
        <v>116,00</v>
      </c>
      <c r="L2390" s="379"/>
      <c r="O2390" s="379"/>
    </row>
    <row r="2391" spans="1:15">
      <c r="A2391" s="417" t="s">
        <v>2155</v>
      </c>
      <c r="B2391" s="417" t="s">
        <v>10340</v>
      </c>
      <c r="C2391" s="417" t="s">
        <v>2332</v>
      </c>
      <c r="D2391" s="417" t="s">
        <v>7733</v>
      </c>
      <c r="E2391" s="391">
        <v>1.52</v>
      </c>
      <c r="F2391" s="418">
        <v>44214</v>
      </c>
      <c r="G2391" s="417" t="s">
        <v>2286</v>
      </c>
      <c r="I2391" s="379">
        <f t="shared" ca="1" si="186"/>
        <v>-357</v>
      </c>
      <c r="J2391" s="379">
        <f t="shared" ca="1" si="187"/>
        <v>-247</v>
      </c>
      <c r="K2391" s="391" t="str">
        <f t="shared" ca="1" si="188"/>
        <v>118,00</v>
      </c>
      <c r="L2391" s="379"/>
      <c r="O2391" s="379"/>
    </row>
    <row r="2392" spans="1:15">
      <c r="A2392" s="417" t="s">
        <v>2155</v>
      </c>
      <c r="B2392" s="417" t="s">
        <v>10341</v>
      </c>
      <c r="C2392" s="417" t="s">
        <v>2332</v>
      </c>
      <c r="D2392" s="417" t="s">
        <v>2923</v>
      </c>
      <c r="E2392" s="391">
        <v>5.39</v>
      </c>
      <c r="F2392" s="418">
        <v>44214</v>
      </c>
      <c r="G2392" s="417" t="s">
        <v>2286</v>
      </c>
      <c r="I2392" s="379">
        <f t="shared" ca="1" si="186"/>
        <v>-357</v>
      </c>
      <c r="J2392" s="379">
        <f t="shared" ca="1" si="187"/>
        <v>-247</v>
      </c>
      <c r="K2392" s="391" t="str">
        <f t="shared" ca="1" si="188"/>
        <v>120,00</v>
      </c>
      <c r="L2392" s="379"/>
      <c r="O2392" s="379"/>
    </row>
    <row r="2393" spans="1:15">
      <c r="A2393" s="417" t="s">
        <v>2155</v>
      </c>
      <c r="B2393" s="417" t="s">
        <v>18289</v>
      </c>
      <c r="C2393" s="417" t="s">
        <v>2332</v>
      </c>
      <c r="D2393" s="417" t="s">
        <v>10207</v>
      </c>
      <c r="E2393" s="391">
        <v>1.07</v>
      </c>
      <c r="F2393" s="418">
        <v>44214</v>
      </c>
      <c r="G2393" s="417" t="s">
        <v>2286</v>
      </c>
      <c r="I2393" s="379">
        <f t="shared" ca="1" si="186"/>
        <v>-357</v>
      </c>
      <c r="J2393" s="379">
        <f t="shared" ca="1" si="187"/>
        <v>-247</v>
      </c>
      <c r="K2393" s="391" t="str">
        <f t="shared" ca="1" si="188"/>
        <v>122,00</v>
      </c>
      <c r="L2393" s="379"/>
      <c r="O2393" s="379"/>
    </row>
    <row r="2394" spans="1:15">
      <c r="A2394" s="417" t="s">
        <v>2155</v>
      </c>
      <c r="B2394" s="417" t="s">
        <v>10342</v>
      </c>
      <c r="C2394" s="417" t="s">
        <v>2332</v>
      </c>
      <c r="D2394" s="417" t="s">
        <v>2911</v>
      </c>
      <c r="E2394" s="391">
        <v>3.31</v>
      </c>
      <c r="F2394" s="418">
        <v>44249</v>
      </c>
      <c r="G2394" s="417" t="s">
        <v>2286</v>
      </c>
      <c r="I2394" s="379">
        <f t="shared" ca="1" si="186"/>
        <v>-322</v>
      </c>
      <c r="J2394" s="379">
        <f t="shared" ca="1" si="187"/>
        <v>-224</v>
      </c>
      <c r="K2394" s="391" t="str">
        <f t="shared" ca="1" si="188"/>
        <v>112,00</v>
      </c>
      <c r="L2394" s="379"/>
      <c r="O2394" s="379"/>
    </row>
    <row r="2395" spans="1:15">
      <c r="A2395" s="417" t="s">
        <v>2155</v>
      </c>
      <c r="B2395" s="417" t="s">
        <v>10343</v>
      </c>
      <c r="C2395" s="417" t="s">
        <v>2332</v>
      </c>
      <c r="D2395" s="417" t="s">
        <v>2935</v>
      </c>
      <c r="E2395" s="391">
        <v>1.95</v>
      </c>
      <c r="F2395" s="418">
        <v>44249</v>
      </c>
      <c r="G2395" s="417" t="s">
        <v>2286</v>
      </c>
      <c r="I2395" s="379">
        <f t="shared" ca="1" si="186"/>
        <v>-322</v>
      </c>
      <c r="J2395" s="379">
        <f t="shared" ca="1" si="187"/>
        <v>-224</v>
      </c>
      <c r="K2395" s="391" t="str">
        <f t="shared" ca="1" si="188"/>
        <v>116,00</v>
      </c>
      <c r="L2395" s="379"/>
      <c r="O2395" s="379"/>
    </row>
    <row r="2396" spans="1:15">
      <c r="A2396" s="417" t="s">
        <v>2155</v>
      </c>
      <c r="B2396" s="417" t="s">
        <v>10344</v>
      </c>
      <c r="C2396" s="417" t="s">
        <v>2332</v>
      </c>
      <c r="D2396" s="417" t="s">
        <v>7733</v>
      </c>
      <c r="E2396" s="391">
        <v>2.14</v>
      </c>
      <c r="F2396" s="418">
        <v>44249</v>
      </c>
      <c r="G2396" s="417" t="s">
        <v>2286</v>
      </c>
      <c r="I2396" s="379">
        <f t="shared" ca="1" si="186"/>
        <v>-322</v>
      </c>
      <c r="J2396" s="379">
        <f t="shared" ca="1" si="187"/>
        <v>-224</v>
      </c>
      <c r="K2396" s="391" t="str">
        <f t="shared" ca="1" si="188"/>
        <v>118,00</v>
      </c>
      <c r="L2396" s="379"/>
      <c r="O2396" s="379"/>
    </row>
    <row r="2397" spans="1:15">
      <c r="A2397" s="417" t="s">
        <v>2155</v>
      </c>
      <c r="B2397" s="417" t="s">
        <v>10345</v>
      </c>
      <c r="C2397" s="417" t="s">
        <v>2332</v>
      </c>
      <c r="D2397" s="417" t="s">
        <v>2923</v>
      </c>
      <c r="E2397" s="391">
        <v>2.78</v>
      </c>
      <c r="F2397" s="418">
        <v>44249</v>
      </c>
      <c r="G2397" s="417" t="s">
        <v>2286</v>
      </c>
      <c r="I2397" s="379">
        <f t="shared" ca="1" si="186"/>
        <v>-322</v>
      </c>
      <c r="J2397" s="379">
        <f t="shared" ca="1" si="187"/>
        <v>-224</v>
      </c>
      <c r="K2397" s="391" t="str">
        <f t="shared" ca="1" si="188"/>
        <v>120,00</v>
      </c>
      <c r="L2397" s="379"/>
      <c r="O2397" s="379"/>
    </row>
    <row r="2398" spans="1:15">
      <c r="A2398" s="417" t="s">
        <v>2155</v>
      </c>
      <c r="B2398" s="417" t="s">
        <v>16262</v>
      </c>
      <c r="C2398" s="417" t="s">
        <v>2332</v>
      </c>
      <c r="D2398" s="417" t="s">
        <v>10207</v>
      </c>
      <c r="E2398" s="391">
        <v>5.37</v>
      </c>
      <c r="F2398" s="418">
        <v>44249</v>
      </c>
      <c r="G2398" s="417" t="s">
        <v>2286</v>
      </c>
      <c r="I2398" s="379">
        <f t="shared" ca="1" si="186"/>
        <v>-322</v>
      </c>
      <c r="J2398" s="379">
        <f t="shared" ca="1" si="187"/>
        <v>-224</v>
      </c>
      <c r="K2398" s="391" t="str">
        <f t="shared" ca="1" si="188"/>
        <v>122,00</v>
      </c>
      <c r="L2398" s="379"/>
      <c r="O2398" s="379"/>
    </row>
    <row r="2399" spans="1:15">
      <c r="A2399" s="417"/>
      <c r="B2399" s="417" t="s">
        <v>10346</v>
      </c>
      <c r="C2399" s="417" t="s">
        <v>2281</v>
      </c>
      <c r="D2399" s="417" t="s">
        <v>16862</v>
      </c>
      <c r="E2399" s="391">
        <v>0.35</v>
      </c>
      <c r="F2399" s="418">
        <v>44214</v>
      </c>
      <c r="G2399" s="417" t="s">
        <v>2286</v>
      </c>
      <c r="I2399" s="379">
        <f t="shared" ca="1" si="186"/>
        <v>-357</v>
      </c>
      <c r="J2399" s="379">
        <f t="shared" ca="1" si="187"/>
        <v>-247</v>
      </c>
      <c r="K2399" s="391" t="str">
        <f t="shared" ca="1" si="188"/>
        <v>104,47</v>
      </c>
      <c r="L2399" s="379"/>
      <c r="O2399" s="379"/>
    </row>
    <row r="2400" spans="1:15">
      <c r="A2400" s="417" t="s">
        <v>2155</v>
      </c>
      <c r="B2400" s="417" t="s">
        <v>10347</v>
      </c>
      <c r="C2400" s="417" t="s">
        <v>2281</v>
      </c>
      <c r="D2400" s="417" t="s">
        <v>16863</v>
      </c>
      <c r="E2400" s="391">
        <v>17.350000000000001</v>
      </c>
      <c r="F2400" s="418">
        <v>44214</v>
      </c>
      <c r="G2400" s="417" t="s">
        <v>2286</v>
      </c>
      <c r="I2400" s="379">
        <f t="shared" ca="1" si="186"/>
        <v>-357</v>
      </c>
      <c r="J2400" s="379">
        <f t="shared" ca="1" si="187"/>
        <v>-247</v>
      </c>
      <c r="K2400" s="391" t="str">
        <f t="shared" ca="1" si="188"/>
        <v>63,97</v>
      </c>
      <c r="L2400" s="379"/>
      <c r="O2400" s="379"/>
    </row>
    <row r="2401" spans="1:15">
      <c r="A2401" s="417" t="s">
        <v>2155</v>
      </c>
      <c r="B2401" s="417" t="s">
        <v>10348</v>
      </c>
      <c r="C2401" s="417" t="s">
        <v>2281</v>
      </c>
      <c r="D2401" s="417" t="s">
        <v>16864</v>
      </c>
      <c r="E2401" s="391">
        <v>26.4</v>
      </c>
      <c r="F2401" s="418">
        <v>44214</v>
      </c>
      <c r="G2401" s="417" t="s">
        <v>2286</v>
      </c>
      <c r="I2401" s="379">
        <f t="shared" ca="1" si="186"/>
        <v>-357</v>
      </c>
      <c r="J2401" s="379">
        <f t="shared" ca="1" si="187"/>
        <v>-247</v>
      </c>
      <c r="K2401" s="391" t="str">
        <f t="shared" ca="1" si="188"/>
        <v>64,97</v>
      </c>
      <c r="L2401" s="379"/>
      <c r="O2401" s="379"/>
    </row>
    <row r="2402" spans="1:15">
      <c r="A2402" s="417" t="s">
        <v>2155</v>
      </c>
      <c r="B2402" s="417" t="s">
        <v>2967</v>
      </c>
      <c r="C2402" s="417" t="s">
        <v>2281</v>
      </c>
      <c r="D2402" s="417" t="s">
        <v>16865</v>
      </c>
      <c r="E2402" s="391">
        <v>10</v>
      </c>
      <c r="F2402" s="418">
        <v>44214</v>
      </c>
      <c r="G2402" s="417" t="s">
        <v>2286</v>
      </c>
      <c r="I2402" s="379">
        <f t="shared" ca="1" si="186"/>
        <v>-357</v>
      </c>
      <c r="J2402" s="379">
        <f t="shared" ca="1" si="187"/>
        <v>-247</v>
      </c>
      <c r="K2402" s="391" t="str">
        <f t="shared" ca="1" si="188"/>
        <v>71,97</v>
      </c>
      <c r="L2402" s="379"/>
      <c r="O2402" s="379"/>
    </row>
    <row r="2403" spans="1:15">
      <c r="A2403" s="417" t="s">
        <v>2155</v>
      </c>
      <c r="B2403" s="417" t="s">
        <v>2968</v>
      </c>
      <c r="C2403" s="417" t="s">
        <v>2281</v>
      </c>
      <c r="D2403" s="417" t="s">
        <v>16866</v>
      </c>
      <c r="E2403" s="391">
        <v>14.72</v>
      </c>
      <c r="F2403" s="418">
        <v>44214</v>
      </c>
      <c r="G2403" s="417" t="s">
        <v>2286</v>
      </c>
      <c r="I2403" s="379">
        <f t="shared" ca="1" si="186"/>
        <v>-357</v>
      </c>
      <c r="J2403" s="379">
        <f t="shared" ca="1" si="187"/>
        <v>-247</v>
      </c>
      <c r="K2403" s="391" t="str">
        <f t="shared" ca="1" si="188"/>
        <v>76,97</v>
      </c>
      <c r="L2403" s="379"/>
      <c r="O2403" s="379"/>
    </row>
    <row r="2404" spans="1:15">
      <c r="A2404" s="417" t="s">
        <v>2155</v>
      </c>
      <c r="B2404" s="417" t="s">
        <v>10349</v>
      </c>
      <c r="C2404" s="417" t="s">
        <v>2281</v>
      </c>
      <c r="D2404" s="417" t="s">
        <v>16867</v>
      </c>
      <c r="E2404" s="391">
        <v>11.2</v>
      </c>
      <c r="F2404" s="418">
        <v>44214</v>
      </c>
      <c r="G2404" s="417" t="s">
        <v>2286</v>
      </c>
      <c r="I2404" s="379">
        <f t="shared" ca="1" si="186"/>
        <v>-357</v>
      </c>
      <c r="J2404" s="379">
        <f t="shared" ca="1" si="187"/>
        <v>-247</v>
      </c>
      <c r="K2404" s="391" t="str">
        <f t="shared" ca="1" si="188"/>
        <v>80,97</v>
      </c>
      <c r="L2404" s="379"/>
      <c r="O2404" s="379"/>
    </row>
    <row r="2405" spans="1:15">
      <c r="A2405" s="417" t="s">
        <v>2155</v>
      </c>
      <c r="B2405" s="417" t="s">
        <v>10350</v>
      </c>
      <c r="C2405" s="417" t="s">
        <v>2281</v>
      </c>
      <c r="D2405" s="417" t="s">
        <v>16868</v>
      </c>
      <c r="E2405" s="391">
        <v>2.29</v>
      </c>
      <c r="F2405" s="418">
        <v>44214</v>
      </c>
      <c r="G2405" s="417" t="s">
        <v>2286</v>
      </c>
      <c r="I2405" s="379">
        <f t="shared" ca="1" si="186"/>
        <v>-357</v>
      </c>
      <c r="J2405" s="379">
        <f t="shared" ca="1" si="187"/>
        <v>-247</v>
      </c>
      <c r="K2405" s="391" t="str">
        <f t="shared" ca="1" si="188"/>
        <v>82,97</v>
      </c>
      <c r="L2405" s="379"/>
      <c r="O2405" s="379"/>
    </row>
    <row r="2406" spans="1:15">
      <c r="A2406" s="417" t="s">
        <v>2155</v>
      </c>
      <c r="B2406" s="417" t="s">
        <v>10351</v>
      </c>
      <c r="C2406" s="417" t="s">
        <v>2281</v>
      </c>
      <c r="D2406" s="417" t="s">
        <v>16869</v>
      </c>
      <c r="E2406" s="391">
        <v>6.5</v>
      </c>
      <c r="F2406" s="418">
        <v>44214</v>
      </c>
      <c r="G2406" s="417" t="s">
        <v>2286</v>
      </c>
      <c r="I2406" s="379">
        <f t="shared" ca="1" si="186"/>
        <v>-357</v>
      </c>
      <c r="J2406" s="379">
        <f t="shared" ca="1" si="187"/>
        <v>-247</v>
      </c>
      <c r="K2406" s="391" t="str">
        <f t="shared" ca="1" si="188"/>
        <v>83,97</v>
      </c>
      <c r="L2406" s="379"/>
      <c r="O2406" s="379"/>
    </row>
    <row r="2407" spans="1:15">
      <c r="A2407" s="417" t="s">
        <v>2155</v>
      </c>
      <c r="B2407" s="417" t="s">
        <v>6687</v>
      </c>
      <c r="C2407" s="417" t="s">
        <v>2281</v>
      </c>
      <c r="D2407" s="417" t="s">
        <v>16870</v>
      </c>
      <c r="E2407" s="391">
        <v>3.24</v>
      </c>
      <c r="F2407" s="418">
        <v>44214</v>
      </c>
      <c r="G2407" s="417" t="s">
        <v>2286</v>
      </c>
      <c r="I2407" s="379">
        <f t="shared" ca="1" si="186"/>
        <v>-357</v>
      </c>
      <c r="J2407" s="379">
        <f t="shared" ca="1" si="187"/>
        <v>-247</v>
      </c>
      <c r="K2407" s="391" t="str">
        <f t="shared" ca="1" si="188"/>
        <v>86,97</v>
      </c>
      <c r="L2407" s="379"/>
      <c r="O2407" s="379"/>
    </row>
    <row r="2408" spans="1:15">
      <c r="A2408" s="417" t="s">
        <v>2155</v>
      </c>
      <c r="B2408" s="417" t="s">
        <v>16871</v>
      </c>
      <c r="C2408" s="417" t="s">
        <v>2281</v>
      </c>
      <c r="D2408" s="417" t="s">
        <v>16872</v>
      </c>
      <c r="E2408" s="391">
        <v>2.62</v>
      </c>
      <c r="F2408" s="418">
        <v>44214</v>
      </c>
      <c r="G2408" s="417" t="s">
        <v>2286</v>
      </c>
      <c r="I2408" s="379">
        <f t="shared" ca="1" si="186"/>
        <v>-357</v>
      </c>
      <c r="J2408" s="379">
        <f t="shared" ca="1" si="187"/>
        <v>-247</v>
      </c>
      <c r="K2408" s="391" t="str">
        <f t="shared" ca="1" si="188"/>
        <v>87,97</v>
      </c>
      <c r="L2408" s="379"/>
      <c r="O2408" s="379"/>
    </row>
    <row r="2409" spans="1:15">
      <c r="A2409" s="417" t="s">
        <v>2155</v>
      </c>
      <c r="B2409" s="417" t="s">
        <v>10352</v>
      </c>
      <c r="C2409" s="417" t="s">
        <v>2281</v>
      </c>
      <c r="D2409" s="417" t="s">
        <v>16873</v>
      </c>
      <c r="E2409" s="391">
        <v>1.66</v>
      </c>
      <c r="F2409" s="418">
        <v>44214</v>
      </c>
      <c r="G2409" s="417" t="s">
        <v>2283</v>
      </c>
      <c r="I2409" s="379">
        <f t="shared" ca="1" si="186"/>
        <v>-357</v>
      </c>
      <c r="J2409" s="379">
        <f t="shared" ca="1" si="187"/>
        <v>-247</v>
      </c>
      <c r="K2409" s="391" t="str">
        <f t="shared" ca="1" si="188"/>
        <v>88,47</v>
      </c>
      <c r="L2409" s="379"/>
      <c r="O2409" s="379"/>
    </row>
    <row r="2410" spans="1:15">
      <c r="A2410" s="417" t="s">
        <v>2155</v>
      </c>
      <c r="B2410" s="417" t="s">
        <v>10353</v>
      </c>
      <c r="C2410" s="417" t="s">
        <v>2281</v>
      </c>
      <c r="D2410" s="417" t="s">
        <v>16874</v>
      </c>
      <c r="E2410" s="391">
        <v>2.5</v>
      </c>
      <c r="F2410" s="418">
        <v>44214</v>
      </c>
      <c r="G2410" s="417" t="s">
        <v>2286</v>
      </c>
      <c r="I2410" s="379">
        <f t="shared" ca="1" si="186"/>
        <v>-357</v>
      </c>
      <c r="J2410" s="379">
        <f t="shared" ca="1" si="187"/>
        <v>-247</v>
      </c>
      <c r="K2410" s="391" t="str">
        <f t="shared" ca="1" si="188"/>
        <v>88,97</v>
      </c>
      <c r="L2410" s="379"/>
      <c r="O2410" s="379"/>
    </row>
    <row r="2411" spans="1:15">
      <c r="A2411" s="417" t="s">
        <v>2155</v>
      </c>
      <c r="B2411" s="417" t="s">
        <v>10354</v>
      </c>
      <c r="C2411" s="417" t="s">
        <v>2281</v>
      </c>
      <c r="D2411" s="417" t="s">
        <v>16875</v>
      </c>
      <c r="E2411" s="391">
        <v>3.76</v>
      </c>
      <c r="F2411" s="418">
        <v>44214</v>
      </c>
      <c r="G2411" s="417" t="s">
        <v>2286</v>
      </c>
      <c r="I2411" s="379">
        <f t="shared" ca="1" si="186"/>
        <v>-357</v>
      </c>
      <c r="J2411" s="379">
        <f t="shared" ca="1" si="187"/>
        <v>-247</v>
      </c>
      <c r="K2411" s="391" t="str">
        <f t="shared" ca="1" si="188"/>
        <v>89,97</v>
      </c>
      <c r="L2411" s="379"/>
      <c r="O2411" s="379"/>
    </row>
    <row r="2412" spans="1:15">
      <c r="A2412" s="417" t="s">
        <v>2155</v>
      </c>
      <c r="B2412" s="417" t="s">
        <v>10355</v>
      </c>
      <c r="C2412" s="417" t="s">
        <v>2281</v>
      </c>
      <c r="D2412" s="417" t="s">
        <v>16876</v>
      </c>
      <c r="E2412" s="391">
        <v>0.8</v>
      </c>
      <c r="F2412" s="418">
        <v>44214</v>
      </c>
      <c r="G2412" s="417" t="s">
        <v>2283</v>
      </c>
      <c r="I2412" s="379">
        <f t="shared" ca="1" si="186"/>
        <v>-357</v>
      </c>
      <c r="J2412" s="379">
        <f t="shared" ca="1" si="187"/>
        <v>-247</v>
      </c>
      <c r="K2412" s="391" t="str">
        <f t="shared" ca="1" si="188"/>
        <v>91,47</v>
      </c>
      <c r="L2412" s="379"/>
      <c r="O2412" s="379"/>
    </row>
    <row r="2413" spans="1:15">
      <c r="A2413" s="417" t="s">
        <v>2155</v>
      </c>
      <c r="B2413" s="417" t="s">
        <v>10356</v>
      </c>
      <c r="C2413" s="417" t="s">
        <v>2281</v>
      </c>
      <c r="D2413" s="417" t="s">
        <v>16877</v>
      </c>
      <c r="E2413" s="391">
        <v>0.99</v>
      </c>
      <c r="F2413" s="418">
        <v>44214</v>
      </c>
      <c r="G2413" s="417" t="s">
        <v>2286</v>
      </c>
      <c r="I2413" s="379">
        <f t="shared" ca="1" si="186"/>
        <v>-357</v>
      </c>
      <c r="J2413" s="379">
        <f t="shared" ca="1" si="187"/>
        <v>-247</v>
      </c>
      <c r="K2413" s="391" t="str">
        <f t="shared" ca="1" si="188"/>
        <v>92,97</v>
      </c>
      <c r="L2413" s="379"/>
      <c r="O2413" s="379"/>
    </row>
    <row r="2414" spans="1:15">
      <c r="A2414" s="417" t="s">
        <v>2155</v>
      </c>
      <c r="B2414" s="417" t="s">
        <v>10357</v>
      </c>
      <c r="C2414" s="417" t="s">
        <v>2281</v>
      </c>
      <c r="D2414" s="417" t="s">
        <v>16878</v>
      </c>
      <c r="E2414" s="391">
        <v>0.45</v>
      </c>
      <c r="F2414" s="418">
        <v>44214</v>
      </c>
      <c r="G2414" s="417" t="s">
        <v>2283</v>
      </c>
      <c r="I2414" s="379">
        <f t="shared" ca="1" si="186"/>
        <v>-357</v>
      </c>
      <c r="J2414" s="379">
        <f t="shared" ca="1" si="187"/>
        <v>-247</v>
      </c>
      <c r="K2414" s="391" t="str">
        <f t="shared" ca="1" si="188"/>
        <v>94,47</v>
      </c>
      <c r="L2414" s="379"/>
      <c r="O2414" s="379"/>
    </row>
    <row r="2415" spans="1:15">
      <c r="A2415" s="417" t="s">
        <v>2155</v>
      </c>
      <c r="B2415" s="417" t="s">
        <v>10358</v>
      </c>
      <c r="C2415" s="417" t="s">
        <v>2281</v>
      </c>
      <c r="D2415" s="417" t="s">
        <v>16879</v>
      </c>
      <c r="E2415" s="391">
        <v>0.1</v>
      </c>
      <c r="F2415" s="418">
        <v>44214</v>
      </c>
      <c r="G2415" s="417" t="s">
        <v>2286</v>
      </c>
      <c r="I2415" s="379">
        <f t="shared" ca="1" si="186"/>
        <v>-357</v>
      </c>
      <c r="J2415" s="379">
        <f t="shared" ca="1" si="187"/>
        <v>-247</v>
      </c>
      <c r="K2415" s="391" t="str">
        <f t="shared" ca="1" si="188"/>
        <v>95,97</v>
      </c>
      <c r="L2415" s="379"/>
      <c r="O2415" s="379"/>
    </row>
    <row r="2416" spans="1:15">
      <c r="A2416" s="417" t="s">
        <v>2155</v>
      </c>
      <c r="B2416" s="417" t="s">
        <v>10359</v>
      </c>
      <c r="C2416" s="417" t="s">
        <v>2281</v>
      </c>
      <c r="D2416" s="417" t="s">
        <v>16880</v>
      </c>
      <c r="E2416" s="391">
        <v>0.1</v>
      </c>
      <c r="F2416" s="418">
        <v>44214</v>
      </c>
      <c r="G2416" s="417" t="s">
        <v>2283</v>
      </c>
      <c r="I2416" s="379">
        <f t="shared" ca="1" si="186"/>
        <v>-357</v>
      </c>
      <c r="J2416" s="379">
        <f t="shared" ca="1" si="187"/>
        <v>-247</v>
      </c>
      <c r="K2416" s="391" t="str">
        <f t="shared" ca="1" si="188"/>
        <v>97,47</v>
      </c>
      <c r="L2416" s="379"/>
      <c r="O2416" s="379"/>
    </row>
    <row r="2417" spans="1:15">
      <c r="A2417" s="417" t="s">
        <v>2155</v>
      </c>
      <c r="B2417" s="417" t="s">
        <v>10360</v>
      </c>
      <c r="C2417" s="417" t="s">
        <v>2281</v>
      </c>
      <c r="D2417" s="417" t="s">
        <v>16881</v>
      </c>
      <c r="E2417" s="391">
        <v>2.3199999999999998</v>
      </c>
      <c r="F2417" s="418">
        <v>44249</v>
      </c>
      <c r="G2417" s="417" t="s">
        <v>2286</v>
      </c>
      <c r="I2417" s="379">
        <f t="shared" ca="1" si="186"/>
        <v>-322</v>
      </c>
      <c r="J2417" s="379">
        <f t="shared" ca="1" si="187"/>
        <v>-224</v>
      </c>
      <c r="K2417" s="391" t="str">
        <f t="shared" ca="1" si="188"/>
        <v>100,47</v>
      </c>
      <c r="L2417" s="379"/>
      <c r="O2417" s="379"/>
    </row>
    <row r="2418" spans="1:15">
      <c r="A2418" s="417" t="s">
        <v>2155</v>
      </c>
      <c r="B2418" s="417" t="s">
        <v>10361</v>
      </c>
      <c r="C2418" s="417" t="s">
        <v>2281</v>
      </c>
      <c r="D2418" s="417" t="s">
        <v>16882</v>
      </c>
      <c r="E2418" s="391">
        <v>2.42</v>
      </c>
      <c r="F2418" s="418">
        <v>44249</v>
      </c>
      <c r="G2418" s="417" t="s">
        <v>2286</v>
      </c>
      <c r="I2418" s="379">
        <f t="shared" ca="1" si="186"/>
        <v>-322</v>
      </c>
      <c r="J2418" s="379">
        <f t="shared" ca="1" si="187"/>
        <v>-224</v>
      </c>
      <c r="K2418" s="391" t="str">
        <f t="shared" ca="1" si="188"/>
        <v>102,47</v>
      </c>
      <c r="L2418" s="379"/>
      <c r="O2418" s="379"/>
    </row>
    <row r="2419" spans="1:15">
      <c r="A2419" s="417" t="s">
        <v>2155</v>
      </c>
      <c r="B2419" s="417" t="s">
        <v>16883</v>
      </c>
      <c r="C2419" s="417" t="s">
        <v>2281</v>
      </c>
      <c r="D2419" s="417" t="s">
        <v>16884</v>
      </c>
      <c r="E2419" s="391">
        <v>8</v>
      </c>
      <c r="F2419" s="418">
        <v>44249</v>
      </c>
      <c r="G2419" s="417" t="s">
        <v>2283</v>
      </c>
      <c r="I2419" s="379">
        <f t="shared" ca="1" si="186"/>
        <v>-322</v>
      </c>
      <c r="J2419" s="379">
        <f t="shared" ca="1" si="187"/>
        <v>-224</v>
      </c>
      <c r="K2419" s="391" t="str">
        <f t="shared" ca="1" si="188"/>
        <v>85,47</v>
      </c>
      <c r="L2419" s="379"/>
      <c r="O2419" s="379"/>
    </row>
    <row r="2420" spans="1:15">
      <c r="A2420" s="417" t="s">
        <v>2155</v>
      </c>
      <c r="B2420" s="417" t="s">
        <v>16885</v>
      </c>
      <c r="C2420" s="417" t="s">
        <v>2281</v>
      </c>
      <c r="D2420" s="417" t="s">
        <v>16886</v>
      </c>
      <c r="E2420" s="391">
        <v>7.3</v>
      </c>
      <c r="F2420" s="418">
        <v>44249</v>
      </c>
      <c r="G2420" s="417" t="s">
        <v>2283</v>
      </c>
      <c r="I2420" s="379">
        <f t="shared" ca="1" si="186"/>
        <v>-322</v>
      </c>
      <c r="J2420" s="379">
        <f t="shared" ca="1" si="187"/>
        <v>-224</v>
      </c>
      <c r="K2420" s="391" t="str">
        <f t="shared" ca="1" si="188"/>
        <v>87,47</v>
      </c>
      <c r="L2420" s="379"/>
      <c r="O2420" s="379"/>
    </row>
    <row r="2421" spans="1:15">
      <c r="A2421" s="417" t="s">
        <v>2155</v>
      </c>
      <c r="B2421" s="417" t="s">
        <v>16887</v>
      </c>
      <c r="C2421" s="417" t="s">
        <v>2281</v>
      </c>
      <c r="D2421" s="417" t="s">
        <v>16888</v>
      </c>
      <c r="E2421" s="391">
        <v>4.25</v>
      </c>
      <c r="F2421" s="418">
        <v>44249</v>
      </c>
      <c r="G2421" s="417" t="s">
        <v>2283</v>
      </c>
      <c r="I2421" s="379">
        <f t="shared" ca="1" si="186"/>
        <v>-322</v>
      </c>
      <c r="J2421" s="379">
        <f t="shared" ca="1" si="187"/>
        <v>-224</v>
      </c>
      <c r="K2421" s="391" t="str">
        <f t="shared" ca="1" si="188"/>
        <v>92,47</v>
      </c>
      <c r="L2421" s="379"/>
      <c r="O2421" s="379"/>
    </row>
    <row r="2422" spans="1:15">
      <c r="A2422" s="417" t="s">
        <v>2155</v>
      </c>
      <c r="B2422" s="417" t="s">
        <v>16263</v>
      </c>
      <c r="C2422" s="417" t="s">
        <v>2281</v>
      </c>
      <c r="D2422" s="417" t="s">
        <v>16878</v>
      </c>
      <c r="E2422" s="391">
        <v>3.1</v>
      </c>
      <c r="F2422" s="418">
        <v>44249</v>
      </c>
      <c r="G2422" s="417" t="s">
        <v>2283</v>
      </c>
      <c r="I2422" s="379">
        <f t="shared" ca="1" si="186"/>
        <v>-322</v>
      </c>
      <c r="J2422" s="379">
        <f t="shared" ca="1" si="187"/>
        <v>-224</v>
      </c>
      <c r="K2422" s="391" t="str">
        <f t="shared" ca="1" si="188"/>
        <v>94,47</v>
      </c>
      <c r="L2422" s="379"/>
      <c r="O2422" s="379"/>
    </row>
    <row r="2423" spans="1:15">
      <c r="A2423" s="417" t="s">
        <v>2155</v>
      </c>
      <c r="B2423" s="417" t="s">
        <v>16889</v>
      </c>
      <c r="C2423" s="417" t="s">
        <v>2281</v>
      </c>
      <c r="D2423" s="417" t="s">
        <v>16890</v>
      </c>
      <c r="E2423" s="391">
        <v>2.1</v>
      </c>
      <c r="F2423" s="418">
        <v>44249</v>
      </c>
      <c r="G2423" s="417" t="s">
        <v>2283</v>
      </c>
      <c r="I2423" s="379">
        <f t="shared" ca="1" si="186"/>
        <v>-322</v>
      </c>
      <c r="J2423" s="379">
        <f t="shared" ca="1" si="187"/>
        <v>-224</v>
      </c>
      <c r="K2423" s="391" t="str">
        <f t="shared" ca="1" si="188"/>
        <v>96,47</v>
      </c>
      <c r="L2423" s="379"/>
      <c r="O2423" s="379"/>
    </row>
    <row r="2424" spans="1:15">
      <c r="A2424" s="417" t="s">
        <v>2155</v>
      </c>
      <c r="B2424" s="417" t="s">
        <v>10362</v>
      </c>
      <c r="C2424" s="417" t="s">
        <v>2281</v>
      </c>
      <c r="D2424" s="417" t="s">
        <v>16891</v>
      </c>
      <c r="E2424" s="391">
        <v>1.5</v>
      </c>
      <c r="F2424" s="418">
        <v>44249</v>
      </c>
      <c r="G2424" s="417" t="s">
        <v>2283</v>
      </c>
      <c r="I2424" s="379">
        <f t="shared" ca="1" si="186"/>
        <v>-322</v>
      </c>
      <c r="J2424" s="379">
        <f t="shared" ca="1" si="187"/>
        <v>-224</v>
      </c>
      <c r="K2424" s="391" t="str">
        <f t="shared" ca="1" si="188"/>
        <v>98,47</v>
      </c>
      <c r="L2424" s="379"/>
      <c r="O2424" s="379"/>
    </row>
    <row r="2425" spans="1:15">
      <c r="A2425" s="417" t="s">
        <v>2155</v>
      </c>
      <c r="B2425" s="417" t="s">
        <v>7755</v>
      </c>
      <c r="C2425" s="417" t="s">
        <v>2281</v>
      </c>
      <c r="D2425" s="417" t="s">
        <v>16892</v>
      </c>
      <c r="E2425" s="391">
        <v>6</v>
      </c>
      <c r="F2425" s="418">
        <v>44270</v>
      </c>
      <c r="G2425" s="417" t="s">
        <v>2283</v>
      </c>
      <c r="I2425" s="379">
        <f t="shared" ca="1" si="186"/>
        <v>-301</v>
      </c>
      <c r="J2425" s="379">
        <f t="shared" ca="1" si="187"/>
        <v>-209</v>
      </c>
      <c r="K2425" s="391" t="str">
        <f t="shared" ca="1" si="188"/>
        <v>89,47</v>
      </c>
      <c r="L2425" s="379"/>
      <c r="O2425" s="379"/>
    </row>
    <row r="2426" spans="1:15">
      <c r="A2426" s="417" t="s">
        <v>2155</v>
      </c>
      <c r="B2426" s="417" t="s">
        <v>2969</v>
      </c>
      <c r="C2426" s="417" t="s">
        <v>2281</v>
      </c>
      <c r="D2426" s="417" t="s">
        <v>16893</v>
      </c>
      <c r="E2426" s="391">
        <v>48</v>
      </c>
      <c r="F2426" s="418">
        <v>44305</v>
      </c>
      <c r="G2426" s="417" t="s">
        <v>2283</v>
      </c>
      <c r="I2426" s="379">
        <f t="shared" ca="1" si="186"/>
        <v>-266</v>
      </c>
      <c r="J2426" s="379">
        <f t="shared" ca="1" si="187"/>
        <v>-185</v>
      </c>
      <c r="K2426" s="391" t="str">
        <f t="shared" ca="1" si="188"/>
        <v>34,97</v>
      </c>
      <c r="L2426" s="379"/>
      <c r="O2426" s="379"/>
    </row>
    <row r="2427" spans="1:15">
      <c r="A2427" s="417" t="s">
        <v>2155</v>
      </c>
      <c r="B2427" s="417" t="s">
        <v>2970</v>
      </c>
      <c r="C2427" s="417" t="s">
        <v>2281</v>
      </c>
      <c r="D2427" s="417" t="s">
        <v>16894</v>
      </c>
      <c r="E2427" s="391">
        <v>45</v>
      </c>
      <c r="F2427" s="418">
        <v>44305</v>
      </c>
      <c r="G2427" s="417" t="s">
        <v>2283</v>
      </c>
      <c r="I2427" s="379">
        <f t="shared" ca="1" si="186"/>
        <v>-266</v>
      </c>
      <c r="J2427" s="379">
        <f t="shared" ca="1" si="187"/>
        <v>-185</v>
      </c>
      <c r="K2427" s="391" t="str">
        <f t="shared" ca="1" si="188"/>
        <v>36,47</v>
      </c>
      <c r="L2427" s="379"/>
      <c r="O2427" s="379"/>
    </row>
    <row r="2428" spans="1:15">
      <c r="A2428" s="417" t="s">
        <v>2155</v>
      </c>
      <c r="B2428" s="417" t="s">
        <v>2971</v>
      </c>
      <c r="C2428" s="417" t="s">
        <v>2281</v>
      </c>
      <c r="D2428" s="417" t="s">
        <v>16895</v>
      </c>
      <c r="E2428" s="391">
        <v>52.5</v>
      </c>
      <c r="F2428" s="418">
        <v>44305</v>
      </c>
      <c r="G2428" s="417" t="s">
        <v>2286</v>
      </c>
      <c r="I2428" s="379">
        <f t="shared" ca="1" si="186"/>
        <v>-266</v>
      </c>
      <c r="J2428" s="379">
        <f t="shared" ca="1" si="187"/>
        <v>-185</v>
      </c>
      <c r="K2428" s="391" t="str">
        <f t="shared" ca="1" si="188"/>
        <v>36,72</v>
      </c>
      <c r="L2428" s="379"/>
      <c r="O2428" s="379"/>
    </row>
    <row r="2429" spans="1:15">
      <c r="A2429" s="417" t="s">
        <v>2155</v>
      </c>
      <c r="B2429" s="417" t="s">
        <v>2972</v>
      </c>
      <c r="C2429" s="417" t="s">
        <v>2281</v>
      </c>
      <c r="D2429" s="417" t="s">
        <v>16896</v>
      </c>
      <c r="E2429" s="391">
        <v>45</v>
      </c>
      <c r="F2429" s="418">
        <v>44305</v>
      </c>
      <c r="G2429" s="417" t="s">
        <v>2283</v>
      </c>
      <c r="I2429" s="379">
        <f t="shared" ca="1" si="186"/>
        <v>-266</v>
      </c>
      <c r="J2429" s="379">
        <f t="shared" ca="1" si="187"/>
        <v>-185</v>
      </c>
      <c r="K2429" s="391" t="str">
        <f t="shared" ca="1" si="188"/>
        <v>37,47</v>
      </c>
      <c r="L2429" s="379"/>
      <c r="O2429" s="379"/>
    </row>
    <row r="2430" spans="1:15">
      <c r="A2430" s="417" t="s">
        <v>2155</v>
      </c>
      <c r="B2430" s="417" t="s">
        <v>2973</v>
      </c>
      <c r="C2430" s="417" t="s">
        <v>2281</v>
      </c>
      <c r="D2430" s="417" t="s">
        <v>16897</v>
      </c>
      <c r="E2430" s="391">
        <v>16.91</v>
      </c>
      <c r="F2430" s="418">
        <v>44305</v>
      </c>
      <c r="G2430" s="417" t="s">
        <v>2283</v>
      </c>
      <c r="I2430" s="379">
        <f t="shared" ca="1" si="186"/>
        <v>-266</v>
      </c>
      <c r="J2430" s="379">
        <f t="shared" ca="1" si="187"/>
        <v>-185</v>
      </c>
      <c r="K2430" s="391" t="str">
        <f t="shared" ca="1" si="188"/>
        <v>43,97</v>
      </c>
      <c r="L2430" s="379"/>
      <c r="O2430" s="379"/>
    </row>
    <row r="2431" spans="1:15">
      <c r="A2431" s="417" t="s">
        <v>2155</v>
      </c>
      <c r="B2431" s="417" t="s">
        <v>18290</v>
      </c>
      <c r="C2431" s="417" t="s">
        <v>2281</v>
      </c>
      <c r="D2431" s="417" t="s">
        <v>18291</v>
      </c>
      <c r="E2431" s="391">
        <v>3.5</v>
      </c>
      <c r="F2431" s="418">
        <v>44305</v>
      </c>
      <c r="G2431" s="417" t="s">
        <v>2286</v>
      </c>
      <c r="I2431" s="379">
        <f t="shared" ca="1" si="186"/>
        <v>-266</v>
      </c>
      <c r="J2431" s="379">
        <f t="shared" ca="1" si="187"/>
        <v>-185</v>
      </c>
      <c r="K2431" s="391" t="str">
        <f t="shared" ca="1" si="188"/>
        <v>97,22</v>
      </c>
      <c r="L2431" s="379"/>
      <c r="O2431" s="379"/>
    </row>
    <row r="2432" spans="1:15">
      <c r="A2432" s="417" t="s">
        <v>2155</v>
      </c>
      <c r="B2432" s="417" t="s">
        <v>10363</v>
      </c>
      <c r="C2432" s="417" t="s">
        <v>2332</v>
      </c>
      <c r="D2432" s="417" t="s">
        <v>16898</v>
      </c>
      <c r="E2432" s="391">
        <v>41.65</v>
      </c>
      <c r="F2432" s="418">
        <v>44214</v>
      </c>
      <c r="G2432" s="417" t="s">
        <v>2286</v>
      </c>
      <c r="I2432" s="379">
        <f t="shared" ca="1" si="186"/>
        <v>-357</v>
      </c>
      <c r="J2432" s="379">
        <f t="shared" ca="1" si="187"/>
        <v>-247</v>
      </c>
      <c r="K2432" s="391" t="str">
        <f t="shared" ca="1" si="188"/>
        <v>131,47</v>
      </c>
      <c r="L2432" s="379"/>
      <c r="O2432" s="379"/>
    </row>
    <row r="2433" spans="1:15">
      <c r="A2433" s="417" t="s">
        <v>2155</v>
      </c>
      <c r="B2433" s="417" t="s">
        <v>10364</v>
      </c>
      <c r="C2433" s="417" t="s">
        <v>2332</v>
      </c>
      <c r="D2433" s="417" t="s">
        <v>16864</v>
      </c>
      <c r="E2433" s="391">
        <v>0.47</v>
      </c>
      <c r="F2433" s="418">
        <v>44214</v>
      </c>
      <c r="G2433" s="417" t="s">
        <v>2286</v>
      </c>
      <c r="I2433" s="379">
        <f t="shared" ca="1" si="186"/>
        <v>-357</v>
      </c>
      <c r="J2433" s="379">
        <f t="shared" ca="1" si="187"/>
        <v>-247</v>
      </c>
      <c r="K2433" s="391" t="str">
        <f t="shared" ca="1" si="188"/>
        <v>64,97</v>
      </c>
      <c r="L2433" s="379"/>
      <c r="O2433" s="379"/>
    </row>
    <row r="2434" spans="1:15">
      <c r="A2434" s="417" t="s">
        <v>2155</v>
      </c>
      <c r="B2434" s="417" t="s">
        <v>10365</v>
      </c>
      <c r="C2434" s="417" t="s">
        <v>2332</v>
      </c>
      <c r="D2434" s="417" t="s">
        <v>16899</v>
      </c>
      <c r="E2434" s="391">
        <v>0.98</v>
      </c>
      <c r="F2434" s="418">
        <v>44214</v>
      </c>
      <c r="G2434" s="417" t="s">
        <v>2286</v>
      </c>
      <c r="I2434" s="379">
        <f t="shared" ca="1" si="186"/>
        <v>-357</v>
      </c>
      <c r="J2434" s="379">
        <f t="shared" ca="1" si="187"/>
        <v>-247</v>
      </c>
      <c r="K2434" s="391" t="str">
        <f t="shared" ca="1" si="188"/>
        <v>67,97</v>
      </c>
      <c r="L2434" s="379"/>
      <c r="O2434" s="379"/>
    </row>
    <row r="2435" spans="1:15">
      <c r="A2435" s="417" t="s">
        <v>2155</v>
      </c>
      <c r="B2435" s="417" t="s">
        <v>10366</v>
      </c>
      <c r="C2435" s="417" t="s">
        <v>2332</v>
      </c>
      <c r="D2435" s="417" t="s">
        <v>16865</v>
      </c>
      <c r="E2435" s="391">
        <v>0.05</v>
      </c>
      <c r="F2435" s="418">
        <v>44214</v>
      </c>
      <c r="G2435" s="417" t="s">
        <v>2286</v>
      </c>
      <c r="I2435" s="379">
        <f t="shared" ca="1" si="186"/>
        <v>-357</v>
      </c>
      <c r="J2435" s="379">
        <f t="shared" ca="1" si="187"/>
        <v>-247</v>
      </c>
      <c r="K2435" s="391" t="str">
        <f t="shared" ca="1" si="188"/>
        <v>71,97</v>
      </c>
      <c r="L2435" s="379"/>
      <c r="O2435" s="379"/>
    </row>
    <row r="2436" spans="1:15">
      <c r="A2436" s="417" t="s">
        <v>2155</v>
      </c>
      <c r="B2436" s="417" t="s">
        <v>7756</v>
      </c>
      <c r="C2436" s="417" t="s">
        <v>2332</v>
      </c>
      <c r="D2436" s="417" t="s">
        <v>16900</v>
      </c>
      <c r="E2436" s="391">
        <v>0.15</v>
      </c>
      <c r="F2436" s="418">
        <v>44214</v>
      </c>
      <c r="G2436" s="417" t="s">
        <v>2286</v>
      </c>
      <c r="I2436" s="379">
        <f t="shared" ca="1" si="186"/>
        <v>-357</v>
      </c>
      <c r="J2436" s="379">
        <f t="shared" ca="1" si="187"/>
        <v>-247</v>
      </c>
      <c r="K2436" s="391" t="str">
        <f t="shared" ca="1" si="188"/>
        <v>75,97</v>
      </c>
      <c r="L2436" s="379"/>
      <c r="O2436" s="379"/>
    </row>
    <row r="2437" spans="1:15">
      <c r="A2437" s="417" t="s">
        <v>2155</v>
      </c>
      <c r="B2437" s="417" t="s">
        <v>7757</v>
      </c>
      <c r="C2437" s="417" t="s">
        <v>2332</v>
      </c>
      <c r="D2437" s="417" t="s">
        <v>16866</v>
      </c>
      <c r="E2437" s="391">
        <v>0.08</v>
      </c>
      <c r="F2437" s="418">
        <v>44214</v>
      </c>
      <c r="G2437" s="417" t="s">
        <v>2286</v>
      </c>
      <c r="I2437" s="379">
        <f t="shared" ca="1" si="186"/>
        <v>-357</v>
      </c>
      <c r="J2437" s="379">
        <f t="shared" ca="1" si="187"/>
        <v>-247</v>
      </c>
      <c r="K2437" s="391" t="str">
        <f t="shared" ca="1" si="188"/>
        <v>76,97</v>
      </c>
      <c r="L2437" s="379"/>
      <c r="O2437" s="379"/>
    </row>
    <row r="2438" spans="1:15">
      <c r="A2438" s="417" t="s">
        <v>2155</v>
      </c>
      <c r="B2438" s="417" t="s">
        <v>16901</v>
      </c>
      <c r="C2438" s="417" t="s">
        <v>2332</v>
      </c>
      <c r="D2438" s="417" t="s">
        <v>16902</v>
      </c>
      <c r="E2438" s="391">
        <v>0.23</v>
      </c>
      <c r="F2438" s="418">
        <v>44214</v>
      </c>
      <c r="G2438" s="417" t="s">
        <v>2286</v>
      </c>
      <c r="I2438" s="379">
        <f t="shared" ca="1" si="186"/>
        <v>-357</v>
      </c>
      <c r="J2438" s="379">
        <f t="shared" ca="1" si="187"/>
        <v>-247</v>
      </c>
      <c r="K2438" s="391" t="str">
        <f t="shared" ca="1" si="188"/>
        <v>79,97</v>
      </c>
      <c r="L2438" s="379"/>
      <c r="O2438" s="379"/>
    </row>
    <row r="2439" spans="1:15">
      <c r="A2439" s="417" t="s">
        <v>2155</v>
      </c>
      <c r="B2439" s="417" t="s">
        <v>10367</v>
      </c>
      <c r="C2439" s="417" t="s">
        <v>2332</v>
      </c>
      <c r="D2439" s="417" t="s">
        <v>16867</v>
      </c>
      <c r="E2439" s="391">
        <v>0.24</v>
      </c>
      <c r="F2439" s="418">
        <v>44214</v>
      </c>
      <c r="G2439" s="417" t="s">
        <v>2286</v>
      </c>
      <c r="I2439" s="379">
        <f t="shared" ca="1" si="186"/>
        <v>-357</v>
      </c>
      <c r="J2439" s="379">
        <f t="shared" ca="1" si="187"/>
        <v>-247</v>
      </c>
      <c r="K2439" s="391" t="str">
        <f t="shared" ca="1" si="188"/>
        <v>80,97</v>
      </c>
      <c r="L2439" s="379"/>
      <c r="O2439" s="379"/>
    </row>
    <row r="2440" spans="1:15">
      <c r="A2440" s="417" t="s">
        <v>2155</v>
      </c>
      <c r="B2440" s="417" t="s">
        <v>10368</v>
      </c>
      <c r="C2440" s="417" t="s">
        <v>2332</v>
      </c>
      <c r="D2440" s="417" t="s">
        <v>16903</v>
      </c>
      <c r="E2440" s="391">
        <v>0.26</v>
      </c>
      <c r="F2440" s="418">
        <v>44214</v>
      </c>
      <c r="G2440" s="417" t="s">
        <v>2286</v>
      </c>
      <c r="I2440" s="379">
        <f t="shared" ca="1" si="186"/>
        <v>-357</v>
      </c>
      <c r="J2440" s="379">
        <f t="shared" ca="1" si="187"/>
        <v>-247</v>
      </c>
      <c r="K2440" s="391" t="str">
        <f t="shared" ca="1" si="188"/>
        <v>81,97</v>
      </c>
      <c r="L2440" s="379"/>
      <c r="O2440" s="379"/>
    </row>
    <row r="2441" spans="1:15">
      <c r="A2441" s="417" t="s">
        <v>2155</v>
      </c>
      <c r="B2441" s="417" t="s">
        <v>10369</v>
      </c>
      <c r="C2441" s="417" t="s">
        <v>2332</v>
      </c>
      <c r="D2441" s="417" t="s">
        <v>16868</v>
      </c>
      <c r="E2441" s="391">
        <v>0.34</v>
      </c>
      <c r="F2441" s="418">
        <v>44214</v>
      </c>
      <c r="G2441" s="417" t="s">
        <v>2286</v>
      </c>
      <c r="I2441" s="379">
        <f t="shared" ca="1" si="186"/>
        <v>-357</v>
      </c>
      <c r="J2441" s="379">
        <f t="shared" ca="1" si="187"/>
        <v>-247</v>
      </c>
      <c r="K2441" s="391" t="str">
        <f t="shared" ca="1" si="188"/>
        <v>82,97</v>
      </c>
      <c r="L2441" s="379"/>
      <c r="O2441" s="379"/>
    </row>
    <row r="2442" spans="1:15">
      <c r="A2442" s="417" t="s">
        <v>2155</v>
      </c>
      <c r="B2442" s="417" t="s">
        <v>10370</v>
      </c>
      <c r="C2442" s="417" t="s">
        <v>2332</v>
      </c>
      <c r="D2442" s="417" t="s">
        <v>16869</v>
      </c>
      <c r="E2442" s="391">
        <v>1</v>
      </c>
      <c r="F2442" s="418">
        <v>44214</v>
      </c>
      <c r="G2442" s="417" t="s">
        <v>2286</v>
      </c>
      <c r="I2442" s="379">
        <f t="shared" ref="I2442:I2505" ca="1" si="189">IF(F2442&lt;&gt;"",F2442-$I$199,"")</f>
        <v>-357</v>
      </c>
      <c r="J2442" s="379">
        <f t="shared" ref="J2442:J2505" ca="1" si="190">IF(I2442&lt;&gt;"",NETWORKDAYS($I$199,F2442-1,$N$201:$N$224),"")</f>
        <v>-247</v>
      </c>
      <c r="K2442" s="391" t="str">
        <f t="shared" ref="K2442:K2505" ca="1" si="191">IF(I2442&lt;&gt;"",RIGHT(D2442,LEN(D2442)-FIND(" ",D2442)),"")</f>
        <v>83,97</v>
      </c>
      <c r="L2442" s="379"/>
      <c r="O2442" s="379"/>
    </row>
    <row r="2443" spans="1:15">
      <c r="A2443" s="417" t="s">
        <v>2155</v>
      </c>
      <c r="B2443" s="417" t="s">
        <v>10371</v>
      </c>
      <c r="C2443" s="417" t="s">
        <v>2332</v>
      </c>
      <c r="D2443" s="417" t="s">
        <v>16904</v>
      </c>
      <c r="E2443" s="391">
        <v>1.1299999999999999</v>
      </c>
      <c r="F2443" s="418">
        <v>44214</v>
      </c>
      <c r="G2443" s="417" t="s">
        <v>2286</v>
      </c>
      <c r="I2443" s="379">
        <f t="shared" ca="1" si="189"/>
        <v>-357</v>
      </c>
      <c r="J2443" s="379">
        <f t="shared" ca="1" si="190"/>
        <v>-247</v>
      </c>
      <c r="K2443" s="391" t="str">
        <f t="shared" ca="1" si="191"/>
        <v>84,97</v>
      </c>
      <c r="L2443" s="379"/>
      <c r="O2443" s="379"/>
    </row>
    <row r="2444" spans="1:15">
      <c r="A2444" s="417" t="s">
        <v>2155</v>
      </c>
      <c r="B2444" s="417" t="s">
        <v>10372</v>
      </c>
      <c r="C2444" s="417" t="s">
        <v>2332</v>
      </c>
      <c r="D2444" s="417" t="s">
        <v>16905</v>
      </c>
      <c r="E2444" s="391">
        <v>0.9</v>
      </c>
      <c r="F2444" s="418">
        <v>44214</v>
      </c>
      <c r="G2444" s="417" t="s">
        <v>2286</v>
      </c>
      <c r="I2444" s="379">
        <f t="shared" ca="1" si="189"/>
        <v>-357</v>
      </c>
      <c r="J2444" s="379">
        <f t="shared" ca="1" si="190"/>
        <v>-247</v>
      </c>
      <c r="K2444" s="391" t="str">
        <f t="shared" ca="1" si="191"/>
        <v>85,97</v>
      </c>
      <c r="L2444" s="379"/>
      <c r="O2444" s="379"/>
    </row>
    <row r="2445" spans="1:15">
      <c r="A2445" s="417" t="s">
        <v>2155</v>
      </c>
      <c r="B2445" s="417" t="s">
        <v>10373</v>
      </c>
      <c r="C2445" s="417" t="s">
        <v>2332</v>
      </c>
      <c r="D2445" s="417" t="s">
        <v>16870</v>
      </c>
      <c r="E2445" s="391">
        <v>1.08</v>
      </c>
      <c r="F2445" s="418">
        <v>44214</v>
      </c>
      <c r="G2445" s="417" t="s">
        <v>2286</v>
      </c>
      <c r="I2445" s="379">
        <f t="shared" ca="1" si="189"/>
        <v>-357</v>
      </c>
      <c r="J2445" s="379">
        <f t="shared" ca="1" si="190"/>
        <v>-247</v>
      </c>
      <c r="K2445" s="391" t="str">
        <f t="shared" ca="1" si="191"/>
        <v>86,97</v>
      </c>
      <c r="L2445" s="379"/>
      <c r="O2445" s="379"/>
    </row>
    <row r="2446" spans="1:15">
      <c r="A2446" s="417" t="s">
        <v>2155</v>
      </c>
      <c r="B2446" s="417" t="s">
        <v>16906</v>
      </c>
      <c r="C2446" s="417" t="s">
        <v>2332</v>
      </c>
      <c r="D2446" s="417" t="s">
        <v>16872</v>
      </c>
      <c r="E2446" s="391">
        <v>0.7</v>
      </c>
      <c r="F2446" s="418">
        <v>44214</v>
      </c>
      <c r="G2446" s="417" t="s">
        <v>2286</v>
      </c>
      <c r="I2446" s="379">
        <f t="shared" ca="1" si="189"/>
        <v>-357</v>
      </c>
      <c r="J2446" s="379">
        <f t="shared" ca="1" si="190"/>
        <v>-247</v>
      </c>
      <c r="K2446" s="391" t="str">
        <f t="shared" ca="1" si="191"/>
        <v>87,97</v>
      </c>
      <c r="L2446" s="379"/>
      <c r="O2446" s="379"/>
    </row>
    <row r="2447" spans="1:15">
      <c r="A2447" s="417" t="s">
        <v>2155</v>
      </c>
      <c r="B2447" s="417" t="s">
        <v>10374</v>
      </c>
      <c r="C2447" s="417" t="s">
        <v>2332</v>
      </c>
      <c r="D2447" s="417" t="s">
        <v>16873</v>
      </c>
      <c r="E2447" s="391">
        <v>3.35</v>
      </c>
      <c r="F2447" s="418">
        <v>44214</v>
      </c>
      <c r="G2447" s="417" t="s">
        <v>2286</v>
      </c>
      <c r="I2447" s="379">
        <f t="shared" ca="1" si="189"/>
        <v>-357</v>
      </c>
      <c r="J2447" s="379">
        <f t="shared" ca="1" si="190"/>
        <v>-247</v>
      </c>
      <c r="K2447" s="391" t="str">
        <f t="shared" ca="1" si="191"/>
        <v>88,47</v>
      </c>
      <c r="L2447" s="379"/>
      <c r="O2447" s="379"/>
    </row>
    <row r="2448" spans="1:15">
      <c r="A2448" s="417" t="s">
        <v>2155</v>
      </c>
      <c r="B2448" s="417" t="s">
        <v>16264</v>
      </c>
      <c r="C2448" s="417" t="s">
        <v>2332</v>
      </c>
      <c r="D2448" s="417" t="s">
        <v>16874</v>
      </c>
      <c r="E2448" s="391">
        <v>1.2</v>
      </c>
      <c r="F2448" s="418">
        <v>44214</v>
      </c>
      <c r="G2448" s="417" t="s">
        <v>2286</v>
      </c>
      <c r="I2448" s="379">
        <f t="shared" ca="1" si="189"/>
        <v>-357</v>
      </c>
      <c r="J2448" s="379">
        <f t="shared" ca="1" si="190"/>
        <v>-247</v>
      </c>
      <c r="K2448" s="391" t="str">
        <f t="shared" ca="1" si="191"/>
        <v>88,97</v>
      </c>
      <c r="L2448" s="379"/>
      <c r="O2448" s="379"/>
    </row>
    <row r="2449" spans="1:15">
      <c r="A2449" s="417" t="s">
        <v>2155</v>
      </c>
      <c r="B2449" s="417" t="s">
        <v>10375</v>
      </c>
      <c r="C2449" s="417" t="s">
        <v>2332</v>
      </c>
      <c r="D2449" s="417" t="s">
        <v>16875</v>
      </c>
      <c r="E2449" s="391">
        <v>1.18</v>
      </c>
      <c r="F2449" s="418">
        <v>44214</v>
      </c>
      <c r="G2449" s="417" t="s">
        <v>2286</v>
      </c>
      <c r="I2449" s="379">
        <f t="shared" ca="1" si="189"/>
        <v>-357</v>
      </c>
      <c r="J2449" s="379">
        <f t="shared" ca="1" si="190"/>
        <v>-247</v>
      </c>
      <c r="K2449" s="391" t="str">
        <f t="shared" ca="1" si="191"/>
        <v>89,97</v>
      </c>
      <c r="L2449" s="379"/>
      <c r="O2449" s="379"/>
    </row>
    <row r="2450" spans="1:15">
      <c r="A2450" s="417" t="s">
        <v>2155</v>
      </c>
      <c r="B2450" s="417" t="s">
        <v>10376</v>
      </c>
      <c r="C2450" s="417" t="s">
        <v>2332</v>
      </c>
      <c r="D2450" s="417" t="s">
        <v>16876</v>
      </c>
      <c r="E2450" s="391">
        <v>1.99</v>
      </c>
      <c r="F2450" s="418">
        <v>44214</v>
      </c>
      <c r="G2450" s="417" t="s">
        <v>2286</v>
      </c>
      <c r="I2450" s="379">
        <f t="shared" ca="1" si="189"/>
        <v>-357</v>
      </c>
      <c r="J2450" s="379">
        <f t="shared" ca="1" si="190"/>
        <v>-247</v>
      </c>
      <c r="K2450" s="391" t="str">
        <f t="shared" ca="1" si="191"/>
        <v>91,47</v>
      </c>
      <c r="L2450" s="379"/>
      <c r="O2450" s="379"/>
    </row>
    <row r="2451" spans="1:15">
      <c r="A2451" s="417" t="s">
        <v>2155</v>
      </c>
      <c r="B2451" s="417" t="s">
        <v>10377</v>
      </c>
      <c r="C2451" s="417" t="s">
        <v>2332</v>
      </c>
      <c r="D2451" s="417" t="s">
        <v>16877</v>
      </c>
      <c r="E2451" s="391">
        <v>2.8</v>
      </c>
      <c r="F2451" s="418">
        <v>44214</v>
      </c>
      <c r="G2451" s="417" t="s">
        <v>2286</v>
      </c>
      <c r="I2451" s="379">
        <f t="shared" ca="1" si="189"/>
        <v>-357</v>
      </c>
      <c r="J2451" s="379">
        <f t="shared" ca="1" si="190"/>
        <v>-247</v>
      </c>
      <c r="K2451" s="391" t="str">
        <f t="shared" ca="1" si="191"/>
        <v>92,97</v>
      </c>
      <c r="L2451" s="379"/>
      <c r="O2451" s="379"/>
    </row>
    <row r="2452" spans="1:15">
      <c r="A2452" s="417" t="s">
        <v>2155</v>
      </c>
      <c r="B2452" s="417" t="s">
        <v>10378</v>
      </c>
      <c r="C2452" s="417" t="s">
        <v>2332</v>
      </c>
      <c r="D2452" s="417" t="s">
        <v>16878</v>
      </c>
      <c r="E2452" s="391">
        <v>5</v>
      </c>
      <c r="F2452" s="418">
        <v>44214</v>
      </c>
      <c r="G2452" s="417" t="s">
        <v>2286</v>
      </c>
      <c r="I2452" s="379">
        <f t="shared" ca="1" si="189"/>
        <v>-357</v>
      </c>
      <c r="J2452" s="379">
        <f t="shared" ca="1" si="190"/>
        <v>-247</v>
      </c>
      <c r="K2452" s="391" t="str">
        <f t="shared" ca="1" si="191"/>
        <v>94,47</v>
      </c>
      <c r="L2452" s="379"/>
      <c r="O2452" s="379"/>
    </row>
    <row r="2453" spans="1:15">
      <c r="A2453" s="417" t="s">
        <v>2155</v>
      </c>
      <c r="B2453" s="417" t="s">
        <v>10379</v>
      </c>
      <c r="C2453" s="417" t="s">
        <v>2332</v>
      </c>
      <c r="D2453" s="417" t="s">
        <v>16880</v>
      </c>
      <c r="E2453" s="391">
        <v>6</v>
      </c>
      <c r="F2453" s="418">
        <v>44214</v>
      </c>
      <c r="G2453" s="417" t="s">
        <v>2286</v>
      </c>
      <c r="I2453" s="379">
        <f t="shared" ca="1" si="189"/>
        <v>-357</v>
      </c>
      <c r="J2453" s="379">
        <f t="shared" ca="1" si="190"/>
        <v>-247</v>
      </c>
      <c r="K2453" s="391" t="str">
        <f t="shared" ca="1" si="191"/>
        <v>97,47</v>
      </c>
      <c r="L2453" s="379"/>
      <c r="O2453" s="379"/>
    </row>
    <row r="2454" spans="1:15">
      <c r="A2454" s="417" t="s">
        <v>2155</v>
      </c>
      <c r="B2454" s="417" t="s">
        <v>16907</v>
      </c>
      <c r="C2454" s="417" t="s">
        <v>2332</v>
      </c>
      <c r="D2454" s="417" t="s">
        <v>16908</v>
      </c>
      <c r="E2454" s="391">
        <v>0.45</v>
      </c>
      <c r="F2454" s="418">
        <v>44249</v>
      </c>
      <c r="G2454" s="417" t="s">
        <v>2286</v>
      </c>
      <c r="I2454" s="379">
        <f t="shared" ca="1" si="189"/>
        <v>-322</v>
      </c>
      <c r="J2454" s="379">
        <f t="shared" ca="1" si="190"/>
        <v>-224</v>
      </c>
      <c r="K2454" s="391" t="str">
        <f t="shared" ca="1" si="191"/>
        <v>69,47</v>
      </c>
      <c r="L2454" s="379"/>
      <c r="O2454" s="379"/>
    </row>
    <row r="2455" spans="1:15">
      <c r="A2455" s="417" t="s">
        <v>2155</v>
      </c>
      <c r="B2455" s="417" t="s">
        <v>16909</v>
      </c>
      <c r="C2455" s="417" t="s">
        <v>2332</v>
      </c>
      <c r="D2455" s="417" t="s">
        <v>16910</v>
      </c>
      <c r="E2455" s="391">
        <v>1.5</v>
      </c>
      <c r="F2455" s="418">
        <v>44249</v>
      </c>
      <c r="G2455" s="417" t="s">
        <v>2286</v>
      </c>
      <c r="I2455" s="379">
        <f t="shared" ca="1" si="189"/>
        <v>-322</v>
      </c>
      <c r="J2455" s="379">
        <f t="shared" ca="1" si="190"/>
        <v>-224</v>
      </c>
      <c r="K2455" s="391" t="str">
        <f t="shared" ca="1" si="191"/>
        <v>77,47</v>
      </c>
      <c r="L2455" s="379"/>
      <c r="O2455" s="379"/>
    </row>
    <row r="2456" spans="1:15">
      <c r="A2456" s="417" t="s">
        <v>2155</v>
      </c>
      <c r="B2456" s="417" t="s">
        <v>16911</v>
      </c>
      <c r="C2456" s="417" t="s">
        <v>2332</v>
      </c>
      <c r="D2456" s="417" t="s">
        <v>16912</v>
      </c>
      <c r="E2456" s="391">
        <v>1</v>
      </c>
      <c r="F2456" s="418">
        <v>44249</v>
      </c>
      <c r="G2456" s="417" t="s">
        <v>2286</v>
      </c>
      <c r="I2456" s="379">
        <f t="shared" ca="1" si="189"/>
        <v>-322</v>
      </c>
      <c r="J2456" s="379">
        <f t="shared" ca="1" si="190"/>
        <v>-224</v>
      </c>
      <c r="K2456" s="391" t="str">
        <f t="shared" ca="1" si="191"/>
        <v>79,47</v>
      </c>
      <c r="L2456" s="379"/>
      <c r="O2456" s="379"/>
    </row>
    <row r="2457" spans="1:15">
      <c r="A2457" s="417" t="s">
        <v>2155</v>
      </c>
      <c r="B2457" s="417" t="s">
        <v>10380</v>
      </c>
      <c r="C2457" s="417" t="s">
        <v>2332</v>
      </c>
      <c r="D2457" s="417" t="s">
        <v>16913</v>
      </c>
      <c r="E2457" s="391">
        <v>2.1</v>
      </c>
      <c r="F2457" s="418">
        <v>44249</v>
      </c>
      <c r="G2457" s="417" t="s">
        <v>2286</v>
      </c>
      <c r="I2457" s="379">
        <f t="shared" ca="1" si="189"/>
        <v>-322</v>
      </c>
      <c r="J2457" s="379">
        <f t="shared" ca="1" si="190"/>
        <v>-224</v>
      </c>
      <c r="K2457" s="391" t="str">
        <f t="shared" ca="1" si="191"/>
        <v>81,47</v>
      </c>
      <c r="L2457" s="379"/>
      <c r="O2457" s="379"/>
    </row>
    <row r="2458" spans="1:15">
      <c r="A2458" s="417" t="s">
        <v>2155</v>
      </c>
      <c r="B2458" s="417" t="s">
        <v>16914</v>
      </c>
      <c r="C2458" s="417" t="s">
        <v>2332</v>
      </c>
      <c r="D2458" s="417" t="s">
        <v>16915</v>
      </c>
      <c r="E2458" s="391">
        <v>2.46</v>
      </c>
      <c r="F2458" s="418">
        <v>44249</v>
      </c>
      <c r="G2458" s="417" t="s">
        <v>2286</v>
      </c>
      <c r="I2458" s="379">
        <f t="shared" ca="1" si="189"/>
        <v>-322</v>
      </c>
      <c r="J2458" s="379">
        <f t="shared" ca="1" si="190"/>
        <v>-224</v>
      </c>
      <c r="K2458" s="391" t="str">
        <f t="shared" ca="1" si="191"/>
        <v>83,47</v>
      </c>
      <c r="L2458" s="379"/>
      <c r="O2458" s="379"/>
    </row>
    <row r="2459" spans="1:15">
      <c r="A2459" s="417" t="s">
        <v>2155</v>
      </c>
      <c r="B2459" s="417" t="s">
        <v>10381</v>
      </c>
      <c r="C2459" s="417" t="s">
        <v>2332</v>
      </c>
      <c r="D2459" s="417" t="s">
        <v>16884</v>
      </c>
      <c r="E2459" s="391">
        <v>3.05</v>
      </c>
      <c r="F2459" s="418">
        <v>44249</v>
      </c>
      <c r="G2459" s="417" t="s">
        <v>2286</v>
      </c>
      <c r="I2459" s="379">
        <f t="shared" ca="1" si="189"/>
        <v>-322</v>
      </c>
      <c r="J2459" s="379">
        <f t="shared" ca="1" si="190"/>
        <v>-224</v>
      </c>
      <c r="K2459" s="391" t="str">
        <f t="shared" ca="1" si="191"/>
        <v>85,47</v>
      </c>
      <c r="L2459" s="379"/>
      <c r="O2459" s="379"/>
    </row>
    <row r="2460" spans="1:15">
      <c r="A2460" s="417" t="s">
        <v>2155</v>
      </c>
      <c r="B2460" s="417" t="s">
        <v>16916</v>
      </c>
      <c r="C2460" s="417" t="s">
        <v>2332</v>
      </c>
      <c r="D2460" s="417" t="s">
        <v>16886</v>
      </c>
      <c r="E2460" s="391">
        <v>4.2</v>
      </c>
      <c r="F2460" s="418">
        <v>44249</v>
      </c>
      <c r="G2460" s="417" t="s">
        <v>2286</v>
      </c>
      <c r="I2460" s="379">
        <f t="shared" ca="1" si="189"/>
        <v>-322</v>
      </c>
      <c r="J2460" s="379">
        <f t="shared" ca="1" si="190"/>
        <v>-224</v>
      </c>
      <c r="K2460" s="391" t="str">
        <f t="shared" ca="1" si="191"/>
        <v>87,47</v>
      </c>
      <c r="L2460" s="379"/>
      <c r="O2460" s="379"/>
    </row>
    <row r="2461" spans="1:15">
      <c r="A2461" s="417" t="s">
        <v>2155</v>
      </c>
      <c r="B2461" s="417" t="s">
        <v>10382</v>
      </c>
      <c r="C2461" s="417" t="s">
        <v>2332</v>
      </c>
      <c r="D2461" s="417" t="s">
        <v>16888</v>
      </c>
      <c r="E2461" s="391">
        <v>7.05</v>
      </c>
      <c r="F2461" s="418">
        <v>44249</v>
      </c>
      <c r="G2461" s="417" t="s">
        <v>2286</v>
      </c>
      <c r="I2461" s="379">
        <f t="shared" ca="1" si="189"/>
        <v>-322</v>
      </c>
      <c r="J2461" s="379">
        <f t="shared" ca="1" si="190"/>
        <v>-224</v>
      </c>
      <c r="K2461" s="391" t="str">
        <f t="shared" ca="1" si="191"/>
        <v>92,47</v>
      </c>
      <c r="L2461" s="379"/>
      <c r="O2461" s="379"/>
    </row>
    <row r="2462" spans="1:15">
      <c r="A2462" s="417" t="s">
        <v>2155</v>
      </c>
      <c r="B2462" s="417" t="s">
        <v>10383</v>
      </c>
      <c r="C2462" s="417" t="s">
        <v>2332</v>
      </c>
      <c r="D2462" s="417" t="s">
        <v>16890</v>
      </c>
      <c r="E2462" s="391">
        <v>6.83</v>
      </c>
      <c r="F2462" s="418">
        <v>44249</v>
      </c>
      <c r="G2462" s="417" t="s">
        <v>2286</v>
      </c>
      <c r="I2462" s="379">
        <f t="shared" ca="1" si="189"/>
        <v>-322</v>
      </c>
      <c r="J2462" s="379">
        <f t="shared" ca="1" si="190"/>
        <v>-224</v>
      </c>
      <c r="K2462" s="391" t="str">
        <f t="shared" ca="1" si="191"/>
        <v>96,47</v>
      </c>
      <c r="L2462" s="379"/>
      <c r="O2462" s="379"/>
    </row>
    <row r="2463" spans="1:15">
      <c r="A2463" s="417" t="s">
        <v>2155</v>
      </c>
      <c r="B2463" s="417" t="s">
        <v>2976</v>
      </c>
      <c r="C2463" s="417" t="s">
        <v>2332</v>
      </c>
      <c r="D2463" s="417" t="s">
        <v>16893</v>
      </c>
      <c r="E2463" s="391">
        <v>1</v>
      </c>
      <c r="F2463" s="418">
        <v>44305</v>
      </c>
      <c r="G2463" s="417" t="s">
        <v>2286</v>
      </c>
      <c r="I2463" s="379">
        <f t="shared" ca="1" si="189"/>
        <v>-266</v>
      </c>
      <c r="J2463" s="379">
        <f t="shared" ca="1" si="190"/>
        <v>-185</v>
      </c>
      <c r="K2463" s="391" t="str">
        <f t="shared" ca="1" si="191"/>
        <v>34,97</v>
      </c>
      <c r="L2463" s="379"/>
      <c r="O2463" s="379"/>
    </row>
    <row r="2464" spans="1:15">
      <c r="A2464" s="417" t="s">
        <v>2155</v>
      </c>
      <c r="B2464" s="417" t="s">
        <v>2977</v>
      </c>
      <c r="C2464" s="417" t="s">
        <v>2332</v>
      </c>
      <c r="D2464" s="417" t="s">
        <v>16894</v>
      </c>
      <c r="E2464" s="391">
        <v>2</v>
      </c>
      <c r="F2464" s="418">
        <v>44305</v>
      </c>
      <c r="G2464" s="417" t="s">
        <v>2286</v>
      </c>
      <c r="I2464" s="379">
        <f t="shared" ca="1" si="189"/>
        <v>-266</v>
      </c>
      <c r="J2464" s="379">
        <f t="shared" ca="1" si="190"/>
        <v>-185</v>
      </c>
      <c r="K2464" s="391" t="str">
        <f t="shared" ca="1" si="191"/>
        <v>36,47</v>
      </c>
      <c r="L2464" s="379"/>
      <c r="O2464" s="379"/>
    </row>
    <row r="2465" spans="1:15">
      <c r="A2465" s="417" t="s">
        <v>2155</v>
      </c>
      <c r="B2465" s="417" t="s">
        <v>2978</v>
      </c>
      <c r="C2465" s="417" t="s">
        <v>2332</v>
      </c>
      <c r="D2465" s="417" t="s">
        <v>16895</v>
      </c>
      <c r="E2465" s="391">
        <v>2</v>
      </c>
      <c r="F2465" s="418">
        <v>44305</v>
      </c>
      <c r="G2465" s="417" t="s">
        <v>2286</v>
      </c>
      <c r="I2465" s="379">
        <f t="shared" ca="1" si="189"/>
        <v>-266</v>
      </c>
      <c r="J2465" s="379">
        <f t="shared" ca="1" si="190"/>
        <v>-185</v>
      </c>
      <c r="K2465" s="391" t="str">
        <f t="shared" ca="1" si="191"/>
        <v>36,72</v>
      </c>
      <c r="L2465" s="379"/>
      <c r="O2465" s="379"/>
    </row>
    <row r="2466" spans="1:15">
      <c r="A2466" s="417" t="s">
        <v>2155</v>
      </c>
      <c r="B2466" s="417" t="s">
        <v>2979</v>
      </c>
      <c r="C2466" s="417" t="s">
        <v>2332</v>
      </c>
      <c r="D2466" s="417" t="s">
        <v>16896</v>
      </c>
      <c r="E2466" s="391">
        <v>1</v>
      </c>
      <c r="F2466" s="418">
        <v>44305</v>
      </c>
      <c r="G2466" s="417" t="s">
        <v>2286</v>
      </c>
      <c r="I2466" s="379">
        <f t="shared" ca="1" si="189"/>
        <v>-266</v>
      </c>
      <c r="J2466" s="379">
        <f t="shared" ca="1" si="190"/>
        <v>-185</v>
      </c>
      <c r="K2466" s="391" t="str">
        <f t="shared" ca="1" si="191"/>
        <v>37,47</v>
      </c>
      <c r="L2466" s="379"/>
      <c r="O2466" s="379"/>
    </row>
    <row r="2467" spans="1:15">
      <c r="A2467" s="417" t="s">
        <v>2155</v>
      </c>
      <c r="B2467" s="417" t="s">
        <v>2980</v>
      </c>
      <c r="C2467" s="417" t="s">
        <v>2332</v>
      </c>
      <c r="D2467" s="417" t="s">
        <v>16897</v>
      </c>
      <c r="E2467" s="391">
        <v>2</v>
      </c>
      <c r="F2467" s="418">
        <v>44305</v>
      </c>
      <c r="G2467" s="417" t="s">
        <v>2286</v>
      </c>
      <c r="I2467" s="379">
        <f t="shared" ca="1" si="189"/>
        <v>-266</v>
      </c>
      <c r="J2467" s="379">
        <f t="shared" ca="1" si="190"/>
        <v>-185</v>
      </c>
      <c r="K2467" s="391" t="str">
        <f t="shared" ca="1" si="191"/>
        <v>43,97</v>
      </c>
      <c r="L2467" s="379"/>
      <c r="O2467" s="379"/>
    </row>
    <row r="2468" spans="1:15">
      <c r="A2468" s="417" t="s">
        <v>2155</v>
      </c>
      <c r="B2468" s="417" t="s">
        <v>18292</v>
      </c>
      <c r="C2468" s="417" t="s">
        <v>2332</v>
      </c>
      <c r="D2468" s="417" t="s">
        <v>18293</v>
      </c>
      <c r="E2468" s="391">
        <v>2.8</v>
      </c>
      <c r="F2468" s="418">
        <v>44305</v>
      </c>
      <c r="G2468" s="417" t="s">
        <v>2286</v>
      </c>
      <c r="I2468" s="379">
        <f t="shared" ca="1" si="189"/>
        <v>-266</v>
      </c>
      <c r="J2468" s="379">
        <f t="shared" ca="1" si="190"/>
        <v>-185</v>
      </c>
      <c r="K2468" s="391" t="str">
        <f t="shared" ca="1" si="191"/>
        <v>78,22</v>
      </c>
      <c r="L2468" s="379"/>
      <c r="O2468" s="379"/>
    </row>
    <row r="2469" spans="1:15">
      <c r="A2469" s="417" t="s">
        <v>2155</v>
      </c>
      <c r="B2469" s="417" t="s">
        <v>18294</v>
      </c>
      <c r="C2469" s="417" t="s">
        <v>2332</v>
      </c>
      <c r="D2469" s="417" t="s">
        <v>18295</v>
      </c>
      <c r="E2469" s="391">
        <v>6.3</v>
      </c>
      <c r="F2469" s="418">
        <v>44305</v>
      </c>
      <c r="G2469" s="417" t="s">
        <v>2286</v>
      </c>
      <c r="I2469" s="379">
        <f t="shared" ca="1" si="189"/>
        <v>-266</v>
      </c>
      <c r="J2469" s="379">
        <f t="shared" ca="1" si="190"/>
        <v>-185</v>
      </c>
      <c r="K2469" s="391" t="str">
        <f t="shared" ca="1" si="191"/>
        <v>85,22</v>
      </c>
      <c r="L2469" s="379"/>
      <c r="O2469" s="379"/>
    </row>
    <row r="2470" spans="1:15">
      <c r="A2470" s="417" t="s">
        <v>2155</v>
      </c>
      <c r="B2470" s="417" t="s">
        <v>10384</v>
      </c>
      <c r="C2470" s="417" t="s">
        <v>2332</v>
      </c>
      <c r="D2470" s="417" t="s">
        <v>16865</v>
      </c>
      <c r="E2470" s="391">
        <v>3</v>
      </c>
      <c r="F2470" s="418">
        <v>44337</v>
      </c>
      <c r="G2470" s="417" t="s">
        <v>2286</v>
      </c>
      <c r="I2470" s="379">
        <f t="shared" ca="1" si="189"/>
        <v>-234</v>
      </c>
      <c r="J2470" s="379">
        <f t="shared" ca="1" si="190"/>
        <v>-163</v>
      </c>
      <c r="K2470" s="391" t="str">
        <f t="shared" ca="1" si="191"/>
        <v>71,97</v>
      </c>
      <c r="L2470" s="379"/>
      <c r="O2470" s="379"/>
    </row>
    <row r="2471" spans="1:15">
      <c r="A2471" s="417" t="s">
        <v>2155</v>
      </c>
      <c r="B2471" s="417" t="s">
        <v>7758</v>
      </c>
      <c r="C2471" s="417" t="s">
        <v>2281</v>
      </c>
      <c r="D2471" s="417" t="s">
        <v>7759</v>
      </c>
      <c r="E2471" s="391">
        <v>5.2</v>
      </c>
      <c r="F2471" s="418">
        <v>44214</v>
      </c>
      <c r="G2471" s="417" t="s">
        <v>2286</v>
      </c>
      <c r="I2471" s="379">
        <f t="shared" ca="1" si="189"/>
        <v>-357</v>
      </c>
      <c r="J2471" s="379">
        <f t="shared" ca="1" si="190"/>
        <v>-247</v>
      </c>
      <c r="K2471" s="391" t="str">
        <f t="shared" ca="1" si="191"/>
        <v>42,88</v>
      </c>
      <c r="L2471" s="379"/>
      <c r="O2471" s="379"/>
    </row>
    <row r="2472" spans="1:15">
      <c r="A2472" s="417" t="s">
        <v>2155</v>
      </c>
      <c r="B2472" s="417" t="s">
        <v>7760</v>
      </c>
      <c r="C2472" s="417" t="s">
        <v>2281</v>
      </c>
      <c r="D2472" s="417" t="s">
        <v>7761</v>
      </c>
      <c r="E2472" s="391">
        <v>4.5999999999999996</v>
      </c>
      <c r="F2472" s="418">
        <v>44214</v>
      </c>
      <c r="G2472" s="417" t="s">
        <v>2286</v>
      </c>
      <c r="I2472" s="379">
        <f t="shared" ca="1" si="189"/>
        <v>-357</v>
      </c>
      <c r="J2472" s="379">
        <f t="shared" ca="1" si="190"/>
        <v>-247</v>
      </c>
      <c r="K2472" s="391" t="str">
        <f t="shared" ca="1" si="191"/>
        <v>43,38</v>
      </c>
      <c r="L2472" s="379"/>
      <c r="O2472" s="379"/>
    </row>
    <row r="2473" spans="1:15">
      <c r="A2473" s="417" t="s">
        <v>2155</v>
      </c>
      <c r="B2473" s="417" t="s">
        <v>7762</v>
      </c>
      <c r="C2473" s="417" t="s">
        <v>2281</v>
      </c>
      <c r="D2473" s="417" t="s">
        <v>7763</v>
      </c>
      <c r="E2473" s="391">
        <v>4.1900000000000004</v>
      </c>
      <c r="F2473" s="418">
        <v>44214</v>
      </c>
      <c r="G2473" s="417" t="s">
        <v>2286</v>
      </c>
      <c r="I2473" s="379">
        <f t="shared" ca="1" si="189"/>
        <v>-357</v>
      </c>
      <c r="J2473" s="379">
        <f t="shared" ca="1" si="190"/>
        <v>-247</v>
      </c>
      <c r="K2473" s="391" t="str">
        <f t="shared" ca="1" si="191"/>
        <v>43,88</v>
      </c>
      <c r="L2473" s="379"/>
      <c r="O2473" s="379"/>
    </row>
    <row r="2474" spans="1:15">
      <c r="A2474" s="417" t="s">
        <v>2155</v>
      </c>
      <c r="B2474" s="417" t="s">
        <v>7764</v>
      </c>
      <c r="C2474" s="417" t="s">
        <v>2281</v>
      </c>
      <c r="D2474" s="417" t="s">
        <v>7765</v>
      </c>
      <c r="E2474" s="391">
        <v>2.72</v>
      </c>
      <c r="F2474" s="418">
        <v>44214</v>
      </c>
      <c r="G2474" s="417" t="s">
        <v>2283</v>
      </c>
      <c r="I2474" s="379">
        <f t="shared" ca="1" si="189"/>
        <v>-357</v>
      </c>
      <c r="J2474" s="379">
        <f t="shared" ca="1" si="190"/>
        <v>-247</v>
      </c>
      <c r="K2474" s="391" t="str">
        <f t="shared" ca="1" si="191"/>
        <v>46,13</v>
      </c>
      <c r="L2474" s="379"/>
      <c r="O2474" s="379"/>
    </row>
    <row r="2475" spans="1:15">
      <c r="A2475" s="417" t="s">
        <v>2155</v>
      </c>
      <c r="B2475" s="417" t="s">
        <v>7766</v>
      </c>
      <c r="C2475" s="417" t="s">
        <v>2281</v>
      </c>
      <c r="D2475" s="417" t="s">
        <v>7767</v>
      </c>
      <c r="E2475" s="391">
        <v>10</v>
      </c>
      <c r="F2475" s="418">
        <v>44214</v>
      </c>
      <c r="G2475" s="417" t="s">
        <v>2283</v>
      </c>
      <c r="I2475" s="379">
        <f t="shared" ca="1" si="189"/>
        <v>-357</v>
      </c>
      <c r="J2475" s="379">
        <f t="shared" ca="1" si="190"/>
        <v>-247</v>
      </c>
      <c r="K2475" s="391" t="str">
        <f t="shared" ca="1" si="191"/>
        <v>46,63</v>
      </c>
      <c r="L2475" s="379"/>
      <c r="O2475" s="379"/>
    </row>
    <row r="2476" spans="1:15">
      <c r="A2476" s="417" t="s">
        <v>2155</v>
      </c>
      <c r="B2476" s="417" t="s">
        <v>7768</v>
      </c>
      <c r="C2476" s="417" t="s">
        <v>2281</v>
      </c>
      <c r="D2476" s="417" t="s">
        <v>7769</v>
      </c>
      <c r="E2476" s="391">
        <v>2.5</v>
      </c>
      <c r="F2476" s="418">
        <v>44214</v>
      </c>
      <c r="G2476" s="417" t="s">
        <v>2283</v>
      </c>
      <c r="I2476" s="379">
        <f t="shared" ca="1" si="189"/>
        <v>-357</v>
      </c>
      <c r="J2476" s="379">
        <f t="shared" ca="1" si="190"/>
        <v>-247</v>
      </c>
      <c r="K2476" s="391" t="str">
        <f t="shared" ca="1" si="191"/>
        <v>47,13</v>
      </c>
      <c r="L2476" s="379"/>
      <c r="O2476" s="379"/>
    </row>
    <row r="2477" spans="1:15">
      <c r="A2477" s="417" t="s">
        <v>2155</v>
      </c>
      <c r="B2477" s="417" t="s">
        <v>7770</v>
      </c>
      <c r="C2477" s="417" t="s">
        <v>2281</v>
      </c>
      <c r="D2477" s="417" t="s">
        <v>7771</v>
      </c>
      <c r="E2477" s="391">
        <v>4.17</v>
      </c>
      <c r="F2477" s="418">
        <v>44214</v>
      </c>
      <c r="G2477" s="417" t="s">
        <v>2283</v>
      </c>
      <c r="I2477" s="379">
        <f t="shared" ca="1" si="189"/>
        <v>-357</v>
      </c>
      <c r="J2477" s="379">
        <f t="shared" ca="1" si="190"/>
        <v>-247</v>
      </c>
      <c r="K2477" s="391" t="str">
        <f t="shared" ca="1" si="191"/>
        <v>47,63</v>
      </c>
      <c r="L2477" s="379"/>
      <c r="O2477" s="379"/>
    </row>
    <row r="2478" spans="1:15">
      <c r="A2478" s="417" t="s">
        <v>2155</v>
      </c>
      <c r="B2478" s="417" t="s">
        <v>7772</v>
      </c>
      <c r="C2478" s="417" t="s">
        <v>2281</v>
      </c>
      <c r="D2478" s="417" t="s">
        <v>7773</v>
      </c>
      <c r="E2478" s="391">
        <v>1.98</v>
      </c>
      <c r="F2478" s="418">
        <v>44214</v>
      </c>
      <c r="G2478" s="417" t="s">
        <v>2283</v>
      </c>
      <c r="I2478" s="379">
        <f t="shared" ca="1" si="189"/>
        <v>-357</v>
      </c>
      <c r="J2478" s="379">
        <f t="shared" ca="1" si="190"/>
        <v>-247</v>
      </c>
      <c r="K2478" s="391" t="str">
        <f t="shared" ca="1" si="191"/>
        <v>48,13</v>
      </c>
      <c r="L2478" s="379"/>
      <c r="O2478" s="379"/>
    </row>
    <row r="2479" spans="1:15">
      <c r="A2479" s="417" t="s">
        <v>2155</v>
      </c>
      <c r="B2479" s="417" t="s">
        <v>7774</v>
      </c>
      <c r="C2479" s="417" t="s">
        <v>2281</v>
      </c>
      <c r="D2479" s="417" t="s">
        <v>7775</v>
      </c>
      <c r="E2479" s="391">
        <v>3.15</v>
      </c>
      <c r="F2479" s="418">
        <v>44214</v>
      </c>
      <c r="G2479" s="417" t="s">
        <v>2283</v>
      </c>
      <c r="I2479" s="379">
        <f t="shared" ca="1" si="189"/>
        <v>-357</v>
      </c>
      <c r="J2479" s="379">
        <f t="shared" ca="1" si="190"/>
        <v>-247</v>
      </c>
      <c r="K2479" s="391" t="str">
        <f t="shared" ca="1" si="191"/>
        <v>49,13</v>
      </c>
      <c r="L2479" s="379"/>
      <c r="O2479" s="379"/>
    </row>
    <row r="2480" spans="1:15">
      <c r="A2480" s="417" t="s">
        <v>2155</v>
      </c>
      <c r="B2480" s="417" t="s">
        <v>7776</v>
      </c>
      <c r="C2480" s="417" t="s">
        <v>2281</v>
      </c>
      <c r="D2480" s="417" t="s">
        <v>7777</v>
      </c>
      <c r="E2480" s="391">
        <v>16.8</v>
      </c>
      <c r="F2480" s="418">
        <v>44214</v>
      </c>
      <c r="G2480" s="417" t="s">
        <v>2283</v>
      </c>
      <c r="I2480" s="379">
        <f t="shared" ca="1" si="189"/>
        <v>-357</v>
      </c>
      <c r="J2480" s="379">
        <f t="shared" ca="1" si="190"/>
        <v>-247</v>
      </c>
      <c r="K2480" s="391" t="str">
        <f t="shared" ca="1" si="191"/>
        <v>50,13</v>
      </c>
      <c r="L2480" s="379"/>
      <c r="O2480" s="379"/>
    </row>
    <row r="2481" spans="1:15">
      <c r="A2481" s="417" t="s">
        <v>2155</v>
      </c>
      <c r="B2481" s="417" t="s">
        <v>7778</v>
      </c>
      <c r="C2481" s="417" t="s">
        <v>2281</v>
      </c>
      <c r="D2481" s="417" t="s">
        <v>7779</v>
      </c>
      <c r="E2481" s="391">
        <v>3.86</v>
      </c>
      <c r="F2481" s="418">
        <v>44214</v>
      </c>
      <c r="G2481" s="417" t="s">
        <v>2283</v>
      </c>
      <c r="I2481" s="379">
        <f t="shared" ca="1" si="189"/>
        <v>-357</v>
      </c>
      <c r="J2481" s="379">
        <f t="shared" ca="1" si="190"/>
        <v>-247</v>
      </c>
      <c r="K2481" s="391" t="str">
        <f t="shared" ca="1" si="191"/>
        <v>51,13</v>
      </c>
      <c r="L2481" s="379"/>
      <c r="O2481" s="379"/>
    </row>
    <row r="2482" spans="1:15">
      <c r="A2482" s="417" t="s">
        <v>2155</v>
      </c>
      <c r="B2482" s="417" t="s">
        <v>7780</v>
      </c>
      <c r="C2482" s="417" t="s">
        <v>2281</v>
      </c>
      <c r="D2482" s="417" t="s">
        <v>7781</v>
      </c>
      <c r="E2482" s="391">
        <v>4.2300000000000004</v>
      </c>
      <c r="F2482" s="418">
        <v>44214</v>
      </c>
      <c r="G2482" s="417" t="s">
        <v>2283</v>
      </c>
      <c r="I2482" s="379">
        <f t="shared" ca="1" si="189"/>
        <v>-357</v>
      </c>
      <c r="J2482" s="379">
        <f t="shared" ca="1" si="190"/>
        <v>-247</v>
      </c>
      <c r="K2482" s="391" t="str">
        <f t="shared" ca="1" si="191"/>
        <v>52,13</v>
      </c>
      <c r="L2482" s="379"/>
      <c r="O2482" s="379"/>
    </row>
    <row r="2483" spans="1:15">
      <c r="A2483" s="417" t="s">
        <v>2155</v>
      </c>
      <c r="B2483" s="417" t="s">
        <v>7782</v>
      </c>
      <c r="C2483" s="417" t="s">
        <v>2281</v>
      </c>
      <c r="D2483" s="417" t="s">
        <v>7783</v>
      </c>
      <c r="E2483" s="391">
        <v>11.47</v>
      </c>
      <c r="F2483" s="418">
        <v>44214</v>
      </c>
      <c r="G2483" s="417" t="s">
        <v>2283</v>
      </c>
      <c r="I2483" s="379">
        <f t="shared" ca="1" si="189"/>
        <v>-357</v>
      </c>
      <c r="J2483" s="379">
        <f t="shared" ca="1" si="190"/>
        <v>-247</v>
      </c>
      <c r="K2483" s="391" t="str">
        <f t="shared" ca="1" si="191"/>
        <v>53,13</v>
      </c>
      <c r="L2483" s="379"/>
      <c r="O2483" s="379"/>
    </row>
    <row r="2484" spans="1:15">
      <c r="A2484" s="417" t="s">
        <v>2155</v>
      </c>
      <c r="B2484" s="417" t="s">
        <v>10385</v>
      </c>
      <c r="C2484" s="417" t="s">
        <v>2281</v>
      </c>
      <c r="D2484" s="417" t="s">
        <v>10386</v>
      </c>
      <c r="E2484" s="391">
        <v>4.25</v>
      </c>
      <c r="F2484" s="418">
        <v>44214</v>
      </c>
      <c r="G2484" s="417" t="s">
        <v>2283</v>
      </c>
      <c r="I2484" s="379">
        <f t="shared" ca="1" si="189"/>
        <v>-357</v>
      </c>
      <c r="J2484" s="379">
        <f t="shared" ca="1" si="190"/>
        <v>-247</v>
      </c>
      <c r="K2484" s="391" t="str">
        <f t="shared" ca="1" si="191"/>
        <v>55,13</v>
      </c>
      <c r="L2484" s="379"/>
      <c r="O2484" s="379"/>
    </row>
    <row r="2485" spans="1:15">
      <c r="A2485" s="417" t="s">
        <v>2155</v>
      </c>
      <c r="B2485" s="417" t="s">
        <v>10387</v>
      </c>
      <c r="C2485" s="417" t="s">
        <v>2281</v>
      </c>
      <c r="D2485" s="417" t="s">
        <v>10388</v>
      </c>
      <c r="E2485" s="391">
        <v>21.7</v>
      </c>
      <c r="F2485" s="418">
        <v>44214</v>
      </c>
      <c r="G2485" s="417" t="s">
        <v>2283</v>
      </c>
      <c r="I2485" s="379">
        <f t="shared" ca="1" si="189"/>
        <v>-357</v>
      </c>
      <c r="J2485" s="379">
        <f t="shared" ca="1" si="190"/>
        <v>-247</v>
      </c>
      <c r="K2485" s="391" t="str">
        <f t="shared" ca="1" si="191"/>
        <v>54,13</v>
      </c>
      <c r="L2485" s="379"/>
      <c r="O2485" s="379"/>
    </row>
    <row r="2486" spans="1:15">
      <c r="A2486" s="417" t="s">
        <v>2155</v>
      </c>
      <c r="B2486" s="417" t="s">
        <v>10389</v>
      </c>
      <c r="C2486" s="417" t="s">
        <v>2281</v>
      </c>
      <c r="D2486" s="417" t="s">
        <v>10390</v>
      </c>
      <c r="E2486" s="391">
        <v>4.79</v>
      </c>
      <c r="F2486" s="418">
        <v>44214</v>
      </c>
      <c r="G2486" s="417" t="s">
        <v>2283</v>
      </c>
      <c r="I2486" s="379">
        <f t="shared" ca="1" si="189"/>
        <v>-357</v>
      </c>
      <c r="J2486" s="379">
        <f t="shared" ca="1" si="190"/>
        <v>-247</v>
      </c>
      <c r="K2486" s="391" t="str">
        <f t="shared" ca="1" si="191"/>
        <v>56,13</v>
      </c>
      <c r="L2486" s="379"/>
      <c r="O2486" s="379"/>
    </row>
    <row r="2487" spans="1:15">
      <c r="A2487" s="417" t="s">
        <v>2155</v>
      </c>
      <c r="B2487" s="417" t="s">
        <v>10391</v>
      </c>
      <c r="C2487" s="417" t="s">
        <v>2281</v>
      </c>
      <c r="D2487" s="417" t="s">
        <v>10392</v>
      </c>
      <c r="E2487" s="391">
        <v>5.04</v>
      </c>
      <c r="F2487" s="418">
        <v>44214</v>
      </c>
      <c r="G2487" s="417" t="s">
        <v>2283</v>
      </c>
      <c r="I2487" s="379">
        <f t="shared" ca="1" si="189"/>
        <v>-357</v>
      </c>
      <c r="J2487" s="379">
        <f t="shared" ca="1" si="190"/>
        <v>-247</v>
      </c>
      <c r="K2487" s="391" t="str">
        <f t="shared" ca="1" si="191"/>
        <v>57,13</v>
      </c>
      <c r="L2487" s="379"/>
      <c r="O2487" s="379"/>
    </row>
    <row r="2488" spans="1:15">
      <c r="A2488" s="417" t="s">
        <v>2155</v>
      </c>
      <c r="B2488" s="417" t="s">
        <v>10393</v>
      </c>
      <c r="C2488" s="417" t="s">
        <v>2281</v>
      </c>
      <c r="D2488" s="417" t="s">
        <v>10394</v>
      </c>
      <c r="E2488" s="391">
        <v>4.92</v>
      </c>
      <c r="F2488" s="418">
        <v>44214</v>
      </c>
      <c r="G2488" s="417" t="s">
        <v>2283</v>
      </c>
      <c r="I2488" s="379">
        <f t="shared" ca="1" si="189"/>
        <v>-357</v>
      </c>
      <c r="J2488" s="379">
        <f t="shared" ca="1" si="190"/>
        <v>-247</v>
      </c>
      <c r="K2488" s="391" t="str">
        <f t="shared" ca="1" si="191"/>
        <v>58,13</v>
      </c>
      <c r="L2488" s="379"/>
      <c r="O2488" s="379"/>
    </row>
    <row r="2489" spans="1:15">
      <c r="A2489" s="417" t="s">
        <v>2155</v>
      </c>
      <c r="B2489" s="417" t="s">
        <v>10395</v>
      </c>
      <c r="C2489" s="417" t="s">
        <v>2281</v>
      </c>
      <c r="D2489" s="417" t="s">
        <v>10396</v>
      </c>
      <c r="E2489" s="391">
        <v>11</v>
      </c>
      <c r="F2489" s="418">
        <v>44214</v>
      </c>
      <c r="G2489" s="417" t="s">
        <v>2283</v>
      </c>
      <c r="I2489" s="379">
        <f t="shared" ca="1" si="189"/>
        <v>-357</v>
      </c>
      <c r="J2489" s="379">
        <f t="shared" ca="1" si="190"/>
        <v>-247</v>
      </c>
      <c r="K2489" s="391" t="str">
        <f t="shared" ca="1" si="191"/>
        <v>59,13</v>
      </c>
      <c r="L2489" s="379"/>
      <c r="O2489" s="379"/>
    </row>
    <row r="2490" spans="1:15">
      <c r="A2490" s="417" t="s">
        <v>2155</v>
      </c>
      <c r="B2490" s="417" t="s">
        <v>10397</v>
      </c>
      <c r="C2490" s="417" t="s">
        <v>2281</v>
      </c>
      <c r="D2490" s="417" t="s">
        <v>10398</v>
      </c>
      <c r="E2490" s="391">
        <v>16</v>
      </c>
      <c r="F2490" s="418">
        <v>44214</v>
      </c>
      <c r="G2490" s="417" t="s">
        <v>2283</v>
      </c>
      <c r="I2490" s="379">
        <f t="shared" ca="1" si="189"/>
        <v>-357</v>
      </c>
      <c r="J2490" s="379">
        <f t="shared" ca="1" si="190"/>
        <v>-247</v>
      </c>
      <c r="K2490" s="391" t="str">
        <f t="shared" ca="1" si="191"/>
        <v>60,13</v>
      </c>
      <c r="L2490" s="379"/>
      <c r="O2490" s="379"/>
    </row>
    <row r="2491" spans="1:15">
      <c r="A2491" s="417" t="s">
        <v>2155</v>
      </c>
      <c r="B2491" s="417" t="s">
        <v>10399</v>
      </c>
      <c r="C2491" s="417" t="s">
        <v>2281</v>
      </c>
      <c r="D2491" s="417" t="s">
        <v>10400</v>
      </c>
      <c r="E2491" s="391">
        <v>4.83</v>
      </c>
      <c r="F2491" s="418">
        <v>44214</v>
      </c>
      <c r="G2491" s="417" t="s">
        <v>2283</v>
      </c>
      <c r="I2491" s="379">
        <f t="shared" ca="1" si="189"/>
        <v>-357</v>
      </c>
      <c r="J2491" s="379">
        <f t="shared" ca="1" si="190"/>
        <v>-247</v>
      </c>
      <c r="K2491" s="391" t="str">
        <f t="shared" ca="1" si="191"/>
        <v>61,13</v>
      </c>
      <c r="L2491" s="379"/>
      <c r="O2491" s="379"/>
    </row>
    <row r="2492" spans="1:15">
      <c r="A2492" s="417" t="s">
        <v>2155</v>
      </c>
      <c r="B2492" s="417" t="s">
        <v>10401</v>
      </c>
      <c r="C2492" s="417" t="s">
        <v>2281</v>
      </c>
      <c r="D2492" s="417" t="s">
        <v>10402</v>
      </c>
      <c r="E2492" s="391">
        <v>5.2</v>
      </c>
      <c r="F2492" s="418">
        <v>44214</v>
      </c>
      <c r="G2492" s="417" t="s">
        <v>2283</v>
      </c>
      <c r="I2492" s="379">
        <f t="shared" ca="1" si="189"/>
        <v>-357</v>
      </c>
      <c r="J2492" s="379">
        <f t="shared" ca="1" si="190"/>
        <v>-247</v>
      </c>
      <c r="K2492" s="391" t="str">
        <f t="shared" ca="1" si="191"/>
        <v>62,13</v>
      </c>
      <c r="L2492" s="379"/>
      <c r="O2492" s="379"/>
    </row>
    <row r="2493" spans="1:15">
      <c r="A2493" s="417" t="s">
        <v>2155</v>
      </c>
      <c r="B2493" s="417" t="s">
        <v>10403</v>
      </c>
      <c r="C2493" s="417" t="s">
        <v>2281</v>
      </c>
      <c r="D2493" s="417" t="s">
        <v>10404</v>
      </c>
      <c r="E2493" s="391">
        <v>14</v>
      </c>
      <c r="F2493" s="418">
        <v>44214</v>
      </c>
      <c r="G2493" s="417" t="s">
        <v>2283</v>
      </c>
      <c r="I2493" s="379">
        <f t="shared" ca="1" si="189"/>
        <v>-357</v>
      </c>
      <c r="J2493" s="379">
        <f t="shared" ca="1" si="190"/>
        <v>-247</v>
      </c>
      <c r="K2493" s="391" t="str">
        <f t="shared" ca="1" si="191"/>
        <v>63,13</v>
      </c>
      <c r="L2493" s="379"/>
      <c r="O2493" s="379"/>
    </row>
    <row r="2494" spans="1:15">
      <c r="A2494" s="417" t="s">
        <v>2155</v>
      </c>
      <c r="B2494" s="417" t="s">
        <v>10405</v>
      </c>
      <c r="C2494" s="417" t="s">
        <v>2281</v>
      </c>
      <c r="D2494" s="417" t="s">
        <v>10406</v>
      </c>
      <c r="E2494" s="391">
        <v>13</v>
      </c>
      <c r="F2494" s="418">
        <v>44214</v>
      </c>
      <c r="G2494" s="417" t="s">
        <v>2283</v>
      </c>
      <c r="I2494" s="379">
        <f t="shared" ca="1" si="189"/>
        <v>-357</v>
      </c>
      <c r="J2494" s="379">
        <f t="shared" ca="1" si="190"/>
        <v>-247</v>
      </c>
      <c r="K2494" s="391" t="str">
        <f t="shared" ca="1" si="191"/>
        <v>64,13</v>
      </c>
      <c r="L2494" s="379"/>
      <c r="O2494" s="379"/>
    </row>
    <row r="2495" spans="1:15">
      <c r="A2495" s="417" t="s">
        <v>2155</v>
      </c>
      <c r="B2495" s="417" t="s">
        <v>10407</v>
      </c>
      <c r="C2495" s="417" t="s">
        <v>2281</v>
      </c>
      <c r="D2495" s="417" t="s">
        <v>10408</v>
      </c>
      <c r="E2495" s="391">
        <v>4.8</v>
      </c>
      <c r="F2495" s="418">
        <v>44214</v>
      </c>
      <c r="G2495" s="417" t="s">
        <v>2283</v>
      </c>
      <c r="I2495" s="379">
        <f t="shared" ca="1" si="189"/>
        <v>-357</v>
      </c>
      <c r="J2495" s="379">
        <f t="shared" ca="1" si="190"/>
        <v>-247</v>
      </c>
      <c r="K2495" s="391" t="str">
        <f t="shared" ca="1" si="191"/>
        <v>65,13</v>
      </c>
      <c r="L2495" s="379"/>
      <c r="O2495" s="379"/>
    </row>
    <row r="2496" spans="1:15">
      <c r="A2496" s="417" t="s">
        <v>2155</v>
      </c>
      <c r="B2496" s="417" t="s">
        <v>10409</v>
      </c>
      <c r="C2496" s="417" t="s">
        <v>2281</v>
      </c>
      <c r="D2496" s="417" t="s">
        <v>10410</v>
      </c>
      <c r="E2496" s="391">
        <v>10.5</v>
      </c>
      <c r="F2496" s="418">
        <v>44214</v>
      </c>
      <c r="G2496" s="417" t="s">
        <v>2283</v>
      </c>
      <c r="I2496" s="379">
        <f t="shared" ca="1" si="189"/>
        <v>-357</v>
      </c>
      <c r="J2496" s="379">
        <f t="shared" ca="1" si="190"/>
        <v>-247</v>
      </c>
      <c r="K2496" s="391" t="str">
        <f t="shared" ca="1" si="191"/>
        <v>66,13</v>
      </c>
      <c r="L2496" s="379"/>
      <c r="O2496" s="379"/>
    </row>
    <row r="2497" spans="1:15">
      <c r="A2497" s="417" t="s">
        <v>2155</v>
      </c>
      <c r="B2497" s="417" t="s">
        <v>10411</v>
      </c>
      <c r="C2497" s="417" t="s">
        <v>2281</v>
      </c>
      <c r="D2497" s="417" t="s">
        <v>10412</v>
      </c>
      <c r="E2497" s="391">
        <v>5.74</v>
      </c>
      <c r="F2497" s="418">
        <v>44214</v>
      </c>
      <c r="G2497" s="417" t="s">
        <v>2283</v>
      </c>
      <c r="I2497" s="379">
        <f t="shared" ca="1" si="189"/>
        <v>-357</v>
      </c>
      <c r="J2497" s="379">
        <f t="shared" ca="1" si="190"/>
        <v>-247</v>
      </c>
      <c r="K2497" s="391" t="str">
        <f t="shared" ca="1" si="191"/>
        <v>67,13</v>
      </c>
      <c r="L2497" s="379"/>
      <c r="O2497" s="379"/>
    </row>
    <row r="2498" spans="1:15">
      <c r="A2498" s="417" t="s">
        <v>2155</v>
      </c>
      <c r="B2498" s="417" t="s">
        <v>10413</v>
      </c>
      <c r="C2498" s="417" t="s">
        <v>2281</v>
      </c>
      <c r="D2498" s="417" t="s">
        <v>10414</v>
      </c>
      <c r="E2498" s="391">
        <v>7.84</v>
      </c>
      <c r="F2498" s="418">
        <v>44214</v>
      </c>
      <c r="G2498" s="417" t="s">
        <v>2283</v>
      </c>
      <c r="I2498" s="379">
        <f t="shared" ca="1" si="189"/>
        <v>-357</v>
      </c>
      <c r="J2498" s="379">
        <f t="shared" ca="1" si="190"/>
        <v>-247</v>
      </c>
      <c r="K2498" s="391" t="str">
        <f t="shared" ca="1" si="191"/>
        <v>68,13</v>
      </c>
      <c r="L2498" s="379"/>
      <c r="O2498" s="379"/>
    </row>
    <row r="2499" spans="1:15">
      <c r="A2499" s="417" t="s">
        <v>2155</v>
      </c>
      <c r="B2499" s="417" t="s">
        <v>10415</v>
      </c>
      <c r="C2499" s="417" t="s">
        <v>2281</v>
      </c>
      <c r="D2499" s="417" t="s">
        <v>10416</v>
      </c>
      <c r="E2499" s="391">
        <v>7.4</v>
      </c>
      <c r="F2499" s="418">
        <v>44214</v>
      </c>
      <c r="G2499" s="417" t="s">
        <v>2283</v>
      </c>
      <c r="I2499" s="379">
        <f t="shared" ca="1" si="189"/>
        <v>-357</v>
      </c>
      <c r="J2499" s="379">
        <f t="shared" ca="1" si="190"/>
        <v>-247</v>
      </c>
      <c r="K2499" s="391" t="str">
        <f t="shared" ca="1" si="191"/>
        <v>69,13</v>
      </c>
      <c r="L2499" s="379"/>
      <c r="O2499" s="379"/>
    </row>
    <row r="2500" spans="1:15">
      <c r="A2500" s="417" t="s">
        <v>2155</v>
      </c>
      <c r="B2500" s="417" t="s">
        <v>16917</v>
      </c>
      <c r="C2500" s="417" t="s">
        <v>2281</v>
      </c>
      <c r="D2500" s="417" t="s">
        <v>16918</v>
      </c>
      <c r="E2500" s="391">
        <v>6.51</v>
      </c>
      <c r="F2500" s="418">
        <v>44214</v>
      </c>
      <c r="G2500" s="417" t="s">
        <v>2283</v>
      </c>
      <c r="I2500" s="379">
        <f t="shared" ca="1" si="189"/>
        <v>-357</v>
      </c>
      <c r="J2500" s="379">
        <f t="shared" ca="1" si="190"/>
        <v>-247</v>
      </c>
      <c r="K2500" s="391" t="str">
        <f t="shared" ca="1" si="191"/>
        <v>70,13</v>
      </c>
      <c r="L2500" s="379"/>
      <c r="O2500" s="379"/>
    </row>
    <row r="2501" spans="1:15">
      <c r="A2501" s="417" t="s">
        <v>2155</v>
      </c>
      <c r="B2501" s="417" t="s">
        <v>10417</v>
      </c>
      <c r="C2501" s="417" t="s">
        <v>2281</v>
      </c>
      <c r="D2501" s="417" t="s">
        <v>10418</v>
      </c>
      <c r="E2501" s="391">
        <v>4.8</v>
      </c>
      <c r="F2501" s="418">
        <v>44214</v>
      </c>
      <c r="G2501" s="417" t="s">
        <v>2283</v>
      </c>
      <c r="I2501" s="379">
        <f t="shared" ca="1" si="189"/>
        <v>-357</v>
      </c>
      <c r="J2501" s="379">
        <f t="shared" ca="1" si="190"/>
        <v>-247</v>
      </c>
      <c r="K2501" s="391" t="str">
        <f t="shared" ca="1" si="191"/>
        <v>71,13</v>
      </c>
      <c r="L2501" s="379"/>
      <c r="O2501" s="379"/>
    </row>
    <row r="2502" spans="1:15">
      <c r="A2502" s="417" t="s">
        <v>2155</v>
      </c>
      <c r="B2502" s="417" t="s">
        <v>17763</v>
      </c>
      <c r="C2502" s="417" t="s">
        <v>2281</v>
      </c>
      <c r="D2502" s="417" t="s">
        <v>17764</v>
      </c>
      <c r="E2502" s="391">
        <v>4.92</v>
      </c>
      <c r="F2502" s="418">
        <v>44214</v>
      </c>
      <c r="G2502" s="417" t="s">
        <v>2283</v>
      </c>
      <c r="I2502" s="379">
        <f t="shared" ca="1" si="189"/>
        <v>-357</v>
      </c>
      <c r="J2502" s="379">
        <f t="shared" ca="1" si="190"/>
        <v>-247</v>
      </c>
      <c r="K2502" s="391" t="str">
        <f t="shared" ca="1" si="191"/>
        <v>72,13</v>
      </c>
      <c r="L2502" s="379"/>
      <c r="O2502" s="379"/>
    </row>
    <row r="2503" spans="1:15">
      <c r="A2503" s="417" t="s">
        <v>2155</v>
      </c>
      <c r="B2503" s="417" t="s">
        <v>10419</v>
      </c>
      <c r="C2503" s="417" t="s">
        <v>2281</v>
      </c>
      <c r="D2503" s="417" t="s">
        <v>10420</v>
      </c>
      <c r="E2503" s="391">
        <v>3.82</v>
      </c>
      <c r="F2503" s="418">
        <v>44214</v>
      </c>
      <c r="G2503" s="417" t="s">
        <v>2283</v>
      </c>
      <c r="I2503" s="379">
        <f t="shared" ca="1" si="189"/>
        <v>-357</v>
      </c>
      <c r="J2503" s="379">
        <f t="shared" ca="1" si="190"/>
        <v>-247</v>
      </c>
      <c r="K2503" s="391" t="str">
        <f t="shared" ca="1" si="191"/>
        <v>73,13</v>
      </c>
      <c r="L2503" s="379"/>
      <c r="O2503" s="379"/>
    </row>
    <row r="2504" spans="1:15">
      <c r="A2504" s="417" t="s">
        <v>2155</v>
      </c>
      <c r="B2504" s="417" t="s">
        <v>10421</v>
      </c>
      <c r="C2504" s="417" t="s">
        <v>2281</v>
      </c>
      <c r="D2504" s="417" t="s">
        <v>10422</v>
      </c>
      <c r="E2504" s="391">
        <v>0.2</v>
      </c>
      <c r="F2504" s="418">
        <v>44214</v>
      </c>
      <c r="G2504" s="417" t="s">
        <v>2283</v>
      </c>
      <c r="I2504" s="379">
        <f t="shared" ca="1" si="189"/>
        <v>-357</v>
      </c>
      <c r="J2504" s="379">
        <f t="shared" ca="1" si="190"/>
        <v>-247</v>
      </c>
      <c r="K2504" s="391" t="str">
        <f t="shared" ca="1" si="191"/>
        <v>74,13</v>
      </c>
      <c r="L2504" s="379"/>
      <c r="O2504" s="379"/>
    </row>
    <row r="2505" spans="1:15">
      <c r="A2505" s="417" t="s">
        <v>2155</v>
      </c>
      <c r="B2505" s="417" t="s">
        <v>16265</v>
      </c>
      <c r="C2505" s="417" t="s">
        <v>2281</v>
      </c>
      <c r="D2505" s="417" t="s">
        <v>16266</v>
      </c>
      <c r="E2505" s="391">
        <v>1.8</v>
      </c>
      <c r="F2505" s="418">
        <v>44214</v>
      </c>
      <c r="G2505" s="417" t="s">
        <v>2283</v>
      </c>
      <c r="I2505" s="379">
        <f t="shared" ca="1" si="189"/>
        <v>-357</v>
      </c>
      <c r="J2505" s="379">
        <f t="shared" ca="1" si="190"/>
        <v>-247</v>
      </c>
      <c r="K2505" s="391" t="str">
        <f t="shared" ca="1" si="191"/>
        <v>76,13</v>
      </c>
      <c r="L2505" s="379"/>
      <c r="O2505" s="379"/>
    </row>
    <row r="2506" spans="1:15">
      <c r="A2506" s="417" t="s">
        <v>2155</v>
      </c>
      <c r="B2506" s="417" t="s">
        <v>16267</v>
      </c>
      <c r="C2506" s="417" t="s">
        <v>2281</v>
      </c>
      <c r="D2506" s="417" t="s">
        <v>16268</v>
      </c>
      <c r="E2506" s="391">
        <v>1.33</v>
      </c>
      <c r="F2506" s="418">
        <v>44214</v>
      </c>
      <c r="G2506" s="417" t="s">
        <v>2283</v>
      </c>
      <c r="I2506" s="379">
        <f t="shared" ref="I2506:I2569" ca="1" si="192">IF(F2506&lt;&gt;"",F2506-$I$199,"")</f>
        <v>-357</v>
      </c>
      <c r="J2506" s="379">
        <f t="shared" ref="J2506:J2569" ca="1" si="193">IF(I2506&lt;&gt;"",NETWORKDAYS($I$199,F2506-1,$N$201:$N$224),"")</f>
        <v>-247</v>
      </c>
      <c r="K2506" s="391" t="str">
        <f t="shared" ref="K2506:K2569" ca="1" si="194">IF(I2506&lt;&gt;"",RIGHT(D2506,LEN(D2506)-FIND(" ",D2506)),"")</f>
        <v>77,13</v>
      </c>
      <c r="L2506" s="379"/>
      <c r="O2506" s="379"/>
    </row>
    <row r="2507" spans="1:15">
      <c r="A2507" s="417" t="s">
        <v>2155</v>
      </c>
      <c r="B2507" s="417" t="s">
        <v>10423</v>
      </c>
      <c r="C2507" s="417" t="s">
        <v>2281</v>
      </c>
      <c r="D2507" s="417" t="s">
        <v>10424</v>
      </c>
      <c r="E2507" s="391">
        <v>0.96</v>
      </c>
      <c r="F2507" s="418">
        <v>44214</v>
      </c>
      <c r="G2507" s="417" t="s">
        <v>2283</v>
      </c>
      <c r="I2507" s="379">
        <f t="shared" ca="1" si="192"/>
        <v>-357</v>
      </c>
      <c r="J2507" s="379">
        <f t="shared" ca="1" si="193"/>
        <v>-247</v>
      </c>
      <c r="K2507" s="391" t="str">
        <f t="shared" ca="1" si="194"/>
        <v>78,13</v>
      </c>
      <c r="L2507" s="379"/>
      <c r="O2507" s="379"/>
    </row>
    <row r="2508" spans="1:15">
      <c r="A2508" s="417" t="s">
        <v>2155</v>
      </c>
      <c r="B2508" s="417" t="s">
        <v>16269</v>
      </c>
      <c r="C2508" s="417" t="s">
        <v>2281</v>
      </c>
      <c r="D2508" s="417" t="s">
        <v>16270</v>
      </c>
      <c r="E2508" s="391">
        <v>0.69</v>
      </c>
      <c r="F2508" s="418">
        <v>44214</v>
      </c>
      <c r="G2508" s="417" t="s">
        <v>2283</v>
      </c>
      <c r="I2508" s="379">
        <f t="shared" ca="1" si="192"/>
        <v>-357</v>
      </c>
      <c r="J2508" s="379">
        <f t="shared" ca="1" si="193"/>
        <v>-247</v>
      </c>
      <c r="K2508" s="391" t="str">
        <f t="shared" ca="1" si="194"/>
        <v>79,13</v>
      </c>
      <c r="L2508" s="379"/>
      <c r="O2508" s="379"/>
    </row>
    <row r="2509" spans="1:15">
      <c r="A2509" s="417" t="s">
        <v>2155</v>
      </c>
      <c r="B2509" s="417" t="s">
        <v>17765</v>
      </c>
      <c r="C2509" s="417" t="s">
        <v>2281</v>
      </c>
      <c r="D2509" s="417" t="s">
        <v>17766</v>
      </c>
      <c r="E2509" s="391">
        <v>0.5</v>
      </c>
      <c r="F2509" s="418">
        <v>44214</v>
      </c>
      <c r="G2509" s="417" t="s">
        <v>2283</v>
      </c>
      <c r="I2509" s="379">
        <f t="shared" ca="1" si="192"/>
        <v>-357</v>
      </c>
      <c r="J2509" s="379">
        <f t="shared" ca="1" si="193"/>
        <v>-247</v>
      </c>
      <c r="K2509" s="391" t="str">
        <f t="shared" ca="1" si="194"/>
        <v>80,13</v>
      </c>
      <c r="L2509" s="379"/>
      <c r="O2509" s="379"/>
    </row>
    <row r="2510" spans="1:15">
      <c r="A2510" s="417" t="s">
        <v>2155</v>
      </c>
      <c r="B2510" s="417" t="s">
        <v>16919</v>
      </c>
      <c r="C2510" s="417" t="s">
        <v>2281</v>
      </c>
      <c r="D2510" s="417" t="s">
        <v>16920</v>
      </c>
      <c r="E2510" s="391">
        <v>0.01</v>
      </c>
      <c r="F2510" s="418">
        <v>44214</v>
      </c>
      <c r="G2510" s="417" t="s">
        <v>2283</v>
      </c>
      <c r="I2510" s="379">
        <f t="shared" ca="1" si="192"/>
        <v>-357</v>
      </c>
      <c r="J2510" s="379">
        <f t="shared" ca="1" si="193"/>
        <v>-247</v>
      </c>
      <c r="K2510" s="391" t="str">
        <f t="shared" ca="1" si="194"/>
        <v>81,13</v>
      </c>
      <c r="L2510" s="379"/>
      <c r="O2510" s="379"/>
    </row>
    <row r="2511" spans="1:15">
      <c r="A2511" s="417" t="s">
        <v>2155</v>
      </c>
      <c r="B2511" s="417" t="s">
        <v>10425</v>
      </c>
      <c r="C2511" s="417" t="s">
        <v>2281</v>
      </c>
      <c r="D2511" s="417" t="s">
        <v>10426</v>
      </c>
      <c r="E2511" s="391">
        <v>0.05</v>
      </c>
      <c r="F2511" s="418">
        <v>44214</v>
      </c>
      <c r="G2511" s="417" t="s">
        <v>2283</v>
      </c>
      <c r="I2511" s="379">
        <f t="shared" ca="1" si="192"/>
        <v>-357</v>
      </c>
      <c r="J2511" s="379">
        <f t="shared" ca="1" si="193"/>
        <v>-247</v>
      </c>
      <c r="K2511" s="391" t="str">
        <f t="shared" ca="1" si="194"/>
        <v>82,13</v>
      </c>
      <c r="L2511" s="379"/>
      <c r="O2511" s="379"/>
    </row>
    <row r="2512" spans="1:15">
      <c r="A2512" s="417" t="s">
        <v>2155</v>
      </c>
      <c r="B2512" s="417" t="s">
        <v>10427</v>
      </c>
      <c r="C2512" s="417" t="s">
        <v>2281</v>
      </c>
      <c r="D2512" s="417" t="s">
        <v>3000</v>
      </c>
      <c r="E2512" s="391">
        <v>18.350000000000001</v>
      </c>
      <c r="F2512" s="418">
        <v>44249</v>
      </c>
      <c r="G2512" s="417" t="s">
        <v>2283</v>
      </c>
      <c r="I2512" s="379">
        <f t="shared" ca="1" si="192"/>
        <v>-322</v>
      </c>
      <c r="J2512" s="379">
        <f t="shared" ca="1" si="193"/>
        <v>-224</v>
      </c>
      <c r="K2512" s="391" t="str">
        <f t="shared" ca="1" si="194"/>
        <v>48,50</v>
      </c>
      <c r="L2512" s="379"/>
      <c r="O2512" s="379"/>
    </row>
    <row r="2513" spans="1:15">
      <c r="A2513" s="417" t="s">
        <v>2155</v>
      </c>
      <c r="B2513" s="417" t="s">
        <v>10428</v>
      </c>
      <c r="C2513" s="417" t="s">
        <v>2281</v>
      </c>
      <c r="D2513" s="417" t="s">
        <v>10429</v>
      </c>
      <c r="E2513" s="391">
        <v>18.149999999999999</v>
      </c>
      <c r="F2513" s="418">
        <v>44249</v>
      </c>
      <c r="G2513" s="417" t="s">
        <v>2286</v>
      </c>
      <c r="I2513" s="379">
        <f t="shared" ca="1" si="192"/>
        <v>-322</v>
      </c>
      <c r="J2513" s="379">
        <f t="shared" ca="1" si="193"/>
        <v>-224</v>
      </c>
      <c r="K2513" s="391" t="str">
        <f t="shared" ca="1" si="194"/>
        <v>48,75</v>
      </c>
      <c r="L2513" s="379"/>
      <c r="O2513" s="379"/>
    </row>
    <row r="2514" spans="1:15">
      <c r="A2514" s="417" t="s">
        <v>2155</v>
      </c>
      <c r="B2514" s="417" t="s">
        <v>10430</v>
      </c>
      <c r="C2514" s="417" t="s">
        <v>2281</v>
      </c>
      <c r="D2514" s="417" t="s">
        <v>10431</v>
      </c>
      <c r="E2514" s="391">
        <v>5.31</v>
      </c>
      <c r="F2514" s="418">
        <v>44249</v>
      </c>
      <c r="G2514" s="417" t="s">
        <v>2283</v>
      </c>
      <c r="I2514" s="379">
        <f t="shared" ca="1" si="192"/>
        <v>-322</v>
      </c>
      <c r="J2514" s="379">
        <f t="shared" ca="1" si="193"/>
        <v>-224</v>
      </c>
      <c r="K2514" s="391" t="str">
        <f t="shared" ca="1" si="194"/>
        <v>63,00</v>
      </c>
      <c r="L2514" s="379"/>
      <c r="O2514" s="379"/>
    </row>
    <row r="2515" spans="1:15">
      <c r="A2515" s="417" t="s">
        <v>2155</v>
      </c>
      <c r="B2515" s="417" t="s">
        <v>10432</v>
      </c>
      <c r="C2515" s="417" t="s">
        <v>2281</v>
      </c>
      <c r="D2515" s="417" t="s">
        <v>10433</v>
      </c>
      <c r="E2515" s="391">
        <v>4.6900000000000004</v>
      </c>
      <c r="F2515" s="418">
        <v>44249</v>
      </c>
      <c r="G2515" s="417" t="s">
        <v>2283</v>
      </c>
      <c r="I2515" s="379">
        <f t="shared" ca="1" si="192"/>
        <v>-322</v>
      </c>
      <c r="J2515" s="379">
        <f t="shared" ca="1" si="193"/>
        <v>-224</v>
      </c>
      <c r="K2515" s="391" t="str">
        <f t="shared" ca="1" si="194"/>
        <v>64,00</v>
      </c>
      <c r="L2515" s="379"/>
      <c r="O2515" s="379"/>
    </row>
    <row r="2516" spans="1:15">
      <c r="A2516" s="417" t="s">
        <v>2155</v>
      </c>
      <c r="B2516" s="417" t="s">
        <v>10434</v>
      </c>
      <c r="C2516" s="417" t="s">
        <v>2281</v>
      </c>
      <c r="D2516" s="417" t="s">
        <v>10435</v>
      </c>
      <c r="E2516" s="391">
        <v>4.8</v>
      </c>
      <c r="F2516" s="418">
        <v>44249</v>
      </c>
      <c r="G2516" s="417" t="s">
        <v>2283</v>
      </c>
      <c r="I2516" s="379">
        <f t="shared" ca="1" si="192"/>
        <v>-322</v>
      </c>
      <c r="J2516" s="379">
        <f t="shared" ca="1" si="193"/>
        <v>-224</v>
      </c>
      <c r="K2516" s="391" t="str">
        <f t="shared" ca="1" si="194"/>
        <v>65,00</v>
      </c>
      <c r="L2516" s="379"/>
      <c r="O2516" s="379"/>
    </row>
    <row r="2517" spans="1:15">
      <c r="A2517" s="417" t="s">
        <v>2155</v>
      </c>
      <c r="B2517" s="417" t="s">
        <v>10436</v>
      </c>
      <c r="C2517" s="417" t="s">
        <v>2281</v>
      </c>
      <c r="D2517" s="417" t="s">
        <v>10437</v>
      </c>
      <c r="E2517" s="391">
        <v>7.15</v>
      </c>
      <c r="F2517" s="418">
        <v>44249</v>
      </c>
      <c r="G2517" s="417" t="s">
        <v>2283</v>
      </c>
      <c r="I2517" s="379">
        <f t="shared" ca="1" si="192"/>
        <v>-322</v>
      </c>
      <c r="J2517" s="379">
        <f t="shared" ca="1" si="193"/>
        <v>-224</v>
      </c>
      <c r="K2517" s="391" t="str">
        <f t="shared" ca="1" si="194"/>
        <v>66,00</v>
      </c>
      <c r="L2517" s="379"/>
      <c r="O2517" s="379"/>
    </row>
    <row r="2518" spans="1:15">
      <c r="A2518" s="417" t="s">
        <v>2155</v>
      </c>
      <c r="B2518" s="417" t="s">
        <v>10438</v>
      </c>
      <c r="C2518" s="417" t="s">
        <v>2281</v>
      </c>
      <c r="D2518" s="417" t="s">
        <v>10439</v>
      </c>
      <c r="E2518" s="391">
        <v>10.88</v>
      </c>
      <c r="F2518" s="418">
        <v>44249</v>
      </c>
      <c r="G2518" s="417" t="s">
        <v>2283</v>
      </c>
      <c r="I2518" s="379">
        <f t="shared" ca="1" si="192"/>
        <v>-322</v>
      </c>
      <c r="J2518" s="379">
        <f t="shared" ca="1" si="193"/>
        <v>-224</v>
      </c>
      <c r="K2518" s="391" t="str">
        <f t="shared" ca="1" si="194"/>
        <v>67,00</v>
      </c>
      <c r="L2518" s="379"/>
      <c r="O2518" s="379"/>
    </row>
    <row r="2519" spans="1:15">
      <c r="A2519" s="417" t="s">
        <v>2155</v>
      </c>
      <c r="B2519" s="417" t="s">
        <v>10440</v>
      </c>
      <c r="C2519" s="417" t="s">
        <v>2281</v>
      </c>
      <c r="D2519" s="417" t="s">
        <v>10441</v>
      </c>
      <c r="E2519" s="391">
        <v>5.82</v>
      </c>
      <c r="F2519" s="418">
        <v>44249</v>
      </c>
      <c r="G2519" s="417" t="s">
        <v>2283</v>
      </c>
      <c r="I2519" s="379">
        <f t="shared" ca="1" si="192"/>
        <v>-322</v>
      </c>
      <c r="J2519" s="379">
        <f t="shared" ca="1" si="193"/>
        <v>-224</v>
      </c>
      <c r="K2519" s="391" t="str">
        <f t="shared" ca="1" si="194"/>
        <v>68,00</v>
      </c>
      <c r="L2519" s="379"/>
      <c r="O2519" s="379"/>
    </row>
    <row r="2520" spans="1:15">
      <c r="A2520" s="417" t="s">
        <v>2155</v>
      </c>
      <c r="B2520" s="417" t="s">
        <v>10442</v>
      </c>
      <c r="C2520" s="417" t="s">
        <v>2281</v>
      </c>
      <c r="D2520" s="417" t="s">
        <v>10443</v>
      </c>
      <c r="E2520" s="391">
        <v>9.07</v>
      </c>
      <c r="F2520" s="418">
        <v>44249</v>
      </c>
      <c r="G2520" s="417" t="s">
        <v>2283</v>
      </c>
      <c r="I2520" s="379">
        <f t="shared" ca="1" si="192"/>
        <v>-322</v>
      </c>
      <c r="J2520" s="379">
        <f t="shared" ca="1" si="193"/>
        <v>-224</v>
      </c>
      <c r="K2520" s="391" t="str">
        <f t="shared" ca="1" si="194"/>
        <v>69,00</v>
      </c>
      <c r="L2520" s="379"/>
      <c r="O2520" s="379"/>
    </row>
    <row r="2521" spans="1:15">
      <c r="A2521" s="417" t="s">
        <v>2155</v>
      </c>
      <c r="B2521" s="417" t="s">
        <v>16921</v>
      </c>
      <c r="C2521" s="417" t="s">
        <v>2281</v>
      </c>
      <c r="D2521" s="417" t="s">
        <v>16922</v>
      </c>
      <c r="E2521" s="391">
        <v>8.3000000000000007</v>
      </c>
      <c r="F2521" s="418">
        <v>44249</v>
      </c>
      <c r="G2521" s="417" t="s">
        <v>2283</v>
      </c>
      <c r="I2521" s="379">
        <f t="shared" ca="1" si="192"/>
        <v>-322</v>
      </c>
      <c r="J2521" s="379">
        <f t="shared" ca="1" si="193"/>
        <v>-224</v>
      </c>
      <c r="K2521" s="391" t="str">
        <f t="shared" ca="1" si="194"/>
        <v>70,00</v>
      </c>
      <c r="L2521" s="379"/>
      <c r="O2521" s="379"/>
    </row>
    <row r="2522" spans="1:15">
      <c r="A2522" s="417" t="s">
        <v>2155</v>
      </c>
      <c r="B2522" s="417" t="s">
        <v>17767</v>
      </c>
      <c r="C2522" s="417" t="s">
        <v>2281</v>
      </c>
      <c r="D2522" s="417" t="s">
        <v>17768</v>
      </c>
      <c r="E2522" s="391">
        <v>7.87</v>
      </c>
      <c r="F2522" s="418">
        <v>44249</v>
      </c>
      <c r="G2522" s="417" t="s">
        <v>2283</v>
      </c>
      <c r="I2522" s="379">
        <f t="shared" ca="1" si="192"/>
        <v>-322</v>
      </c>
      <c r="J2522" s="379">
        <f t="shared" ca="1" si="193"/>
        <v>-224</v>
      </c>
      <c r="K2522" s="391" t="str">
        <f t="shared" ca="1" si="194"/>
        <v>71,00</v>
      </c>
      <c r="L2522" s="379"/>
      <c r="O2522" s="379"/>
    </row>
    <row r="2523" spans="1:15">
      <c r="A2523" s="417" t="s">
        <v>2155</v>
      </c>
      <c r="B2523" s="417" t="s">
        <v>17769</v>
      </c>
      <c r="C2523" s="417" t="s">
        <v>2281</v>
      </c>
      <c r="D2523" s="417" t="s">
        <v>17770</v>
      </c>
      <c r="E2523" s="391">
        <v>6.3</v>
      </c>
      <c r="F2523" s="418">
        <v>44249</v>
      </c>
      <c r="G2523" s="417" t="s">
        <v>2283</v>
      </c>
      <c r="I2523" s="379">
        <f t="shared" ca="1" si="192"/>
        <v>-322</v>
      </c>
      <c r="J2523" s="379">
        <f t="shared" ca="1" si="193"/>
        <v>-224</v>
      </c>
      <c r="K2523" s="391" t="str">
        <f t="shared" ca="1" si="194"/>
        <v>72,00</v>
      </c>
      <c r="L2523" s="379"/>
      <c r="O2523" s="379"/>
    </row>
    <row r="2524" spans="1:15">
      <c r="A2524" s="417" t="s">
        <v>2155</v>
      </c>
      <c r="B2524" s="417" t="s">
        <v>17771</v>
      </c>
      <c r="C2524" s="417" t="s">
        <v>2281</v>
      </c>
      <c r="D2524" s="417" t="s">
        <v>17772</v>
      </c>
      <c r="E2524" s="391">
        <v>5.79</v>
      </c>
      <c r="F2524" s="418">
        <v>44249</v>
      </c>
      <c r="G2524" s="417" t="s">
        <v>2283</v>
      </c>
      <c r="I2524" s="379">
        <f t="shared" ca="1" si="192"/>
        <v>-322</v>
      </c>
      <c r="J2524" s="379">
        <f t="shared" ca="1" si="193"/>
        <v>-224</v>
      </c>
      <c r="K2524" s="391" t="str">
        <f t="shared" ca="1" si="194"/>
        <v>73,00</v>
      </c>
      <c r="L2524" s="379"/>
      <c r="O2524" s="379"/>
    </row>
    <row r="2525" spans="1:15">
      <c r="A2525" s="417" t="s">
        <v>2155</v>
      </c>
      <c r="B2525" s="417" t="s">
        <v>17773</v>
      </c>
      <c r="C2525" s="417" t="s">
        <v>2281</v>
      </c>
      <c r="D2525" s="417" t="s">
        <v>17774</v>
      </c>
      <c r="E2525" s="391">
        <v>4.1900000000000004</v>
      </c>
      <c r="F2525" s="418">
        <v>44249</v>
      </c>
      <c r="G2525" s="417" t="s">
        <v>2283</v>
      </c>
      <c r="I2525" s="379">
        <f t="shared" ca="1" si="192"/>
        <v>-322</v>
      </c>
      <c r="J2525" s="379">
        <f t="shared" ca="1" si="193"/>
        <v>-224</v>
      </c>
      <c r="K2525" s="391" t="str">
        <f t="shared" ca="1" si="194"/>
        <v>76,00</v>
      </c>
      <c r="L2525" s="379"/>
      <c r="O2525" s="379"/>
    </row>
    <row r="2526" spans="1:15">
      <c r="A2526" s="417" t="s">
        <v>2155</v>
      </c>
      <c r="B2526" s="417" t="s">
        <v>18296</v>
      </c>
      <c r="C2526" s="417" t="s">
        <v>2281</v>
      </c>
      <c r="D2526" s="417" t="s">
        <v>18297</v>
      </c>
      <c r="E2526" s="391">
        <v>3.98</v>
      </c>
      <c r="F2526" s="418">
        <v>44249</v>
      </c>
      <c r="G2526" s="417" t="s">
        <v>2283</v>
      </c>
      <c r="I2526" s="379">
        <f t="shared" ca="1" si="192"/>
        <v>-322</v>
      </c>
      <c r="J2526" s="379">
        <f t="shared" ca="1" si="193"/>
        <v>-224</v>
      </c>
      <c r="K2526" s="391" t="str">
        <f t="shared" ca="1" si="194"/>
        <v>77,00</v>
      </c>
      <c r="L2526" s="379"/>
      <c r="O2526" s="379"/>
    </row>
    <row r="2527" spans="1:15">
      <c r="A2527" s="417" t="s">
        <v>2155</v>
      </c>
      <c r="B2527" s="417" t="s">
        <v>17775</v>
      </c>
      <c r="C2527" s="417" t="s">
        <v>2281</v>
      </c>
      <c r="D2527" s="417" t="s">
        <v>17776</v>
      </c>
      <c r="E2527" s="391">
        <v>3.23</v>
      </c>
      <c r="F2527" s="418">
        <v>44249</v>
      </c>
      <c r="G2527" s="417" t="s">
        <v>2283</v>
      </c>
      <c r="I2527" s="379">
        <f t="shared" ca="1" si="192"/>
        <v>-322</v>
      </c>
      <c r="J2527" s="379">
        <f t="shared" ca="1" si="193"/>
        <v>-224</v>
      </c>
      <c r="K2527" s="391" t="str">
        <f t="shared" ca="1" si="194"/>
        <v>78,00</v>
      </c>
      <c r="L2527" s="379"/>
      <c r="O2527" s="379"/>
    </row>
    <row r="2528" spans="1:15">
      <c r="A2528" s="417" t="s">
        <v>2155</v>
      </c>
      <c r="B2528" s="417" t="s">
        <v>17777</v>
      </c>
      <c r="C2528" s="417" t="s">
        <v>2281</v>
      </c>
      <c r="D2528" s="417" t="s">
        <v>17778</v>
      </c>
      <c r="E2528" s="391">
        <v>2.85</v>
      </c>
      <c r="F2528" s="418">
        <v>44249</v>
      </c>
      <c r="G2528" s="417" t="s">
        <v>2283</v>
      </c>
      <c r="I2528" s="379">
        <f t="shared" ca="1" si="192"/>
        <v>-322</v>
      </c>
      <c r="J2528" s="379">
        <f t="shared" ca="1" si="193"/>
        <v>-224</v>
      </c>
      <c r="K2528" s="391" t="str">
        <f t="shared" ca="1" si="194"/>
        <v>79,00</v>
      </c>
      <c r="L2528" s="379"/>
      <c r="O2528" s="379"/>
    </row>
    <row r="2529" spans="1:15">
      <c r="A2529" s="417" t="s">
        <v>2155</v>
      </c>
      <c r="B2529" s="417" t="s">
        <v>17779</v>
      </c>
      <c r="C2529" s="417" t="s">
        <v>2281</v>
      </c>
      <c r="D2529" s="417" t="s">
        <v>17780</v>
      </c>
      <c r="E2529" s="391">
        <v>1.97</v>
      </c>
      <c r="F2529" s="418">
        <v>44249</v>
      </c>
      <c r="G2529" s="417" t="s">
        <v>2283</v>
      </c>
      <c r="I2529" s="379">
        <f t="shared" ca="1" si="192"/>
        <v>-322</v>
      </c>
      <c r="J2529" s="379">
        <f t="shared" ca="1" si="193"/>
        <v>-224</v>
      </c>
      <c r="K2529" s="391" t="str">
        <f t="shared" ca="1" si="194"/>
        <v>80,00</v>
      </c>
      <c r="L2529" s="379"/>
      <c r="O2529" s="379"/>
    </row>
    <row r="2530" spans="1:15">
      <c r="A2530" s="417" t="s">
        <v>2155</v>
      </c>
      <c r="B2530" s="417" t="s">
        <v>10444</v>
      </c>
      <c r="C2530" s="417" t="s">
        <v>2281</v>
      </c>
      <c r="D2530" s="417" t="s">
        <v>3010</v>
      </c>
      <c r="E2530" s="391">
        <v>23.8</v>
      </c>
      <c r="F2530" s="418">
        <v>44249</v>
      </c>
      <c r="G2530" s="417" t="s">
        <v>2283</v>
      </c>
      <c r="I2530" s="379">
        <f t="shared" ca="1" si="192"/>
        <v>-322</v>
      </c>
      <c r="J2530" s="379">
        <f t="shared" ca="1" si="193"/>
        <v>-224</v>
      </c>
      <c r="K2530" s="391" t="str">
        <f t="shared" ca="1" si="194"/>
        <v>43,00</v>
      </c>
      <c r="L2530" s="379"/>
      <c r="O2530" s="379"/>
    </row>
    <row r="2531" spans="1:15">
      <c r="A2531" s="417" t="s">
        <v>2155</v>
      </c>
      <c r="B2531" s="417" t="s">
        <v>17781</v>
      </c>
      <c r="C2531" s="417" t="s">
        <v>2281</v>
      </c>
      <c r="D2531" s="417" t="s">
        <v>17782</v>
      </c>
      <c r="E2531" s="391">
        <v>1.75</v>
      </c>
      <c r="F2531" s="418">
        <v>44249</v>
      </c>
      <c r="G2531" s="417" t="s">
        <v>2283</v>
      </c>
      <c r="I2531" s="379">
        <f t="shared" ca="1" si="192"/>
        <v>-322</v>
      </c>
      <c r="J2531" s="379">
        <f t="shared" ca="1" si="193"/>
        <v>-224</v>
      </c>
      <c r="K2531" s="391" t="str">
        <f t="shared" ca="1" si="194"/>
        <v>81,00</v>
      </c>
      <c r="L2531" s="379"/>
      <c r="O2531" s="379"/>
    </row>
    <row r="2532" spans="1:15">
      <c r="A2532" s="417" t="s">
        <v>2155</v>
      </c>
      <c r="B2532" s="417" t="s">
        <v>17783</v>
      </c>
      <c r="C2532" s="417" t="s">
        <v>2281</v>
      </c>
      <c r="D2532" s="417" t="s">
        <v>17784</v>
      </c>
      <c r="E2532" s="391">
        <v>1.52</v>
      </c>
      <c r="F2532" s="418">
        <v>44249</v>
      </c>
      <c r="G2532" s="417" t="s">
        <v>2283</v>
      </c>
      <c r="I2532" s="379">
        <f t="shared" ca="1" si="192"/>
        <v>-322</v>
      </c>
      <c r="J2532" s="379">
        <f t="shared" ca="1" si="193"/>
        <v>-224</v>
      </c>
      <c r="K2532" s="391" t="str">
        <f t="shared" ca="1" si="194"/>
        <v>82,00</v>
      </c>
      <c r="L2532" s="379"/>
      <c r="O2532" s="379"/>
    </row>
    <row r="2533" spans="1:15">
      <c r="A2533" s="417" t="s">
        <v>2155</v>
      </c>
      <c r="B2533" s="417" t="s">
        <v>17785</v>
      </c>
      <c r="C2533" s="417" t="s">
        <v>2281</v>
      </c>
      <c r="D2533" s="417" t="s">
        <v>17786</v>
      </c>
      <c r="E2533" s="391">
        <v>1.33</v>
      </c>
      <c r="F2533" s="418">
        <v>44249</v>
      </c>
      <c r="G2533" s="417" t="s">
        <v>2283</v>
      </c>
      <c r="I2533" s="379">
        <f t="shared" ca="1" si="192"/>
        <v>-322</v>
      </c>
      <c r="J2533" s="379">
        <f t="shared" ca="1" si="193"/>
        <v>-224</v>
      </c>
      <c r="K2533" s="391" t="str">
        <f t="shared" ca="1" si="194"/>
        <v>83,00</v>
      </c>
      <c r="L2533" s="379"/>
      <c r="O2533" s="379"/>
    </row>
    <row r="2534" spans="1:15">
      <c r="A2534" s="417" t="s">
        <v>2155</v>
      </c>
      <c r="B2534" s="417" t="s">
        <v>7784</v>
      </c>
      <c r="C2534" s="417" t="s">
        <v>2281</v>
      </c>
      <c r="D2534" s="417" t="s">
        <v>7785</v>
      </c>
      <c r="E2534" s="391">
        <v>18.309999999999999</v>
      </c>
      <c r="F2534" s="418">
        <v>44305</v>
      </c>
      <c r="G2534" s="417" t="s">
        <v>2283</v>
      </c>
      <c r="I2534" s="379">
        <f t="shared" ca="1" si="192"/>
        <v>-266</v>
      </c>
      <c r="J2534" s="379">
        <f t="shared" ca="1" si="193"/>
        <v>-185</v>
      </c>
      <c r="K2534" s="391" t="str">
        <f t="shared" ca="1" si="194"/>
        <v>31,63</v>
      </c>
      <c r="L2534" s="379"/>
      <c r="O2534" s="379"/>
    </row>
    <row r="2535" spans="1:15">
      <c r="A2535" s="417" t="s">
        <v>2155</v>
      </c>
      <c r="B2535" s="417" t="s">
        <v>2982</v>
      </c>
      <c r="C2535" s="417" t="s">
        <v>2281</v>
      </c>
      <c r="D2535" s="417" t="s">
        <v>7786</v>
      </c>
      <c r="E2535" s="391">
        <v>2.5</v>
      </c>
      <c r="F2535" s="418">
        <v>44305</v>
      </c>
      <c r="G2535" s="417" t="s">
        <v>2286</v>
      </c>
      <c r="I2535" s="379">
        <f t="shared" ca="1" si="192"/>
        <v>-266</v>
      </c>
      <c r="J2535" s="379">
        <f t="shared" ca="1" si="193"/>
        <v>-185</v>
      </c>
      <c r="K2535" s="391" t="str">
        <f t="shared" ca="1" si="194"/>
        <v>48,38</v>
      </c>
      <c r="L2535" s="379"/>
      <c r="O2535" s="379"/>
    </row>
    <row r="2536" spans="1:15">
      <c r="A2536" s="417" t="s">
        <v>2155</v>
      </c>
      <c r="B2536" s="417" t="s">
        <v>2983</v>
      </c>
      <c r="C2536" s="417" t="s">
        <v>2281</v>
      </c>
      <c r="D2536" s="417" t="s">
        <v>7065</v>
      </c>
      <c r="E2536" s="391">
        <v>0.7</v>
      </c>
      <c r="F2536" s="418">
        <v>44701</v>
      </c>
      <c r="G2536" s="417" t="s">
        <v>2283</v>
      </c>
      <c r="I2536" s="379">
        <f t="shared" ca="1" si="192"/>
        <v>130</v>
      </c>
      <c r="J2536" s="379">
        <f t="shared" ca="1" si="193"/>
        <v>90</v>
      </c>
      <c r="K2536" s="391" t="str">
        <f t="shared" ca="1" si="194"/>
        <v>28,13</v>
      </c>
      <c r="L2536" s="379"/>
      <c r="O2536" s="379"/>
    </row>
    <row r="2537" spans="1:15">
      <c r="A2537" s="417" t="s">
        <v>2155</v>
      </c>
      <c r="B2537" s="417" t="s">
        <v>2984</v>
      </c>
      <c r="C2537" s="417" t="s">
        <v>2281</v>
      </c>
      <c r="D2537" s="417" t="s">
        <v>7787</v>
      </c>
      <c r="E2537" s="391">
        <v>0.08</v>
      </c>
      <c r="F2537" s="418">
        <v>44337</v>
      </c>
      <c r="G2537" s="417" t="s">
        <v>2283</v>
      </c>
      <c r="I2537" s="379">
        <f t="shared" ca="1" si="192"/>
        <v>-234</v>
      </c>
      <c r="J2537" s="379">
        <f t="shared" ca="1" si="193"/>
        <v>-163</v>
      </c>
      <c r="K2537" s="391" t="str">
        <f t="shared" ca="1" si="194"/>
        <v>30,13</v>
      </c>
      <c r="L2537" s="379"/>
      <c r="O2537" s="379"/>
    </row>
    <row r="2538" spans="1:15">
      <c r="A2538" s="417" t="s">
        <v>2155</v>
      </c>
      <c r="B2538" s="417" t="s">
        <v>2985</v>
      </c>
      <c r="C2538" s="417" t="s">
        <v>2281</v>
      </c>
      <c r="D2538" s="417" t="s">
        <v>7788</v>
      </c>
      <c r="E2538" s="391">
        <v>0.01</v>
      </c>
      <c r="F2538" s="418">
        <v>44337</v>
      </c>
      <c r="G2538" s="417" t="s">
        <v>2283</v>
      </c>
      <c r="I2538" s="379">
        <f t="shared" ca="1" si="192"/>
        <v>-234</v>
      </c>
      <c r="J2538" s="379">
        <f t="shared" ca="1" si="193"/>
        <v>-163</v>
      </c>
      <c r="K2538" s="391" t="str">
        <f t="shared" ca="1" si="194"/>
        <v>31,13</v>
      </c>
      <c r="L2538" s="379"/>
      <c r="O2538" s="379"/>
    </row>
    <row r="2539" spans="1:15">
      <c r="A2539" s="417" t="s">
        <v>2155</v>
      </c>
      <c r="B2539" s="417" t="s">
        <v>2986</v>
      </c>
      <c r="C2539" s="417" t="s">
        <v>2281</v>
      </c>
      <c r="D2539" s="417" t="s">
        <v>7785</v>
      </c>
      <c r="E2539" s="391">
        <v>0.69</v>
      </c>
      <c r="F2539" s="418">
        <v>44337</v>
      </c>
      <c r="G2539" s="417" t="s">
        <v>2283</v>
      </c>
      <c r="I2539" s="379">
        <f t="shared" ca="1" si="192"/>
        <v>-234</v>
      </c>
      <c r="J2539" s="379">
        <f t="shared" ca="1" si="193"/>
        <v>-163</v>
      </c>
      <c r="K2539" s="391" t="str">
        <f t="shared" ca="1" si="194"/>
        <v>31,63</v>
      </c>
      <c r="L2539" s="379"/>
      <c r="O2539" s="379"/>
    </row>
    <row r="2540" spans="1:15">
      <c r="A2540" s="417" t="s">
        <v>2155</v>
      </c>
      <c r="B2540" s="417" t="s">
        <v>2988</v>
      </c>
      <c r="C2540" s="417" t="s">
        <v>2281</v>
      </c>
      <c r="D2540" s="417" t="s">
        <v>7789</v>
      </c>
      <c r="E2540" s="391">
        <v>0.17</v>
      </c>
      <c r="F2540" s="418">
        <v>44337</v>
      </c>
      <c r="G2540" s="417" t="s">
        <v>2283</v>
      </c>
      <c r="I2540" s="379">
        <f t="shared" ca="1" si="192"/>
        <v>-234</v>
      </c>
      <c r="J2540" s="379">
        <f t="shared" ca="1" si="193"/>
        <v>-163</v>
      </c>
      <c r="K2540" s="391" t="str">
        <f t="shared" ca="1" si="194"/>
        <v>32,13</v>
      </c>
      <c r="L2540" s="379"/>
      <c r="O2540" s="379"/>
    </row>
    <row r="2541" spans="1:15">
      <c r="A2541" s="417" t="s">
        <v>2155</v>
      </c>
      <c r="B2541" s="417" t="s">
        <v>2990</v>
      </c>
      <c r="C2541" s="417" t="s">
        <v>2281</v>
      </c>
      <c r="D2541" s="417" t="s">
        <v>7790</v>
      </c>
      <c r="E2541" s="391">
        <v>4.16</v>
      </c>
      <c r="F2541" s="418">
        <v>44337</v>
      </c>
      <c r="G2541" s="417" t="s">
        <v>2283</v>
      </c>
      <c r="I2541" s="379">
        <f t="shared" ca="1" si="192"/>
        <v>-234</v>
      </c>
      <c r="J2541" s="379">
        <f t="shared" ca="1" si="193"/>
        <v>-163</v>
      </c>
      <c r="K2541" s="391" t="str">
        <f t="shared" ca="1" si="194"/>
        <v>33,13</v>
      </c>
      <c r="L2541" s="379"/>
      <c r="O2541" s="379"/>
    </row>
    <row r="2542" spans="1:15">
      <c r="A2542" s="417" t="s">
        <v>2155</v>
      </c>
      <c r="B2542" s="417" t="s">
        <v>2991</v>
      </c>
      <c r="C2542" s="417" t="s">
        <v>2281</v>
      </c>
      <c r="D2542" s="417" t="s">
        <v>7791</v>
      </c>
      <c r="E2542" s="391">
        <v>7.0000000000000007E-2</v>
      </c>
      <c r="F2542" s="418">
        <v>44337</v>
      </c>
      <c r="G2542" s="417" t="s">
        <v>2283</v>
      </c>
      <c r="I2542" s="379">
        <f t="shared" ca="1" si="192"/>
        <v>-234</v>
      </c>
      <c r="J2542" s="379">
        <f t="shared" ca="1" si="193"/>
        <v>-163</v>
      </c>
      <c r="K2542" s="391" t="str">
        <f t="shared" ca="1" si="194"/>
        <v>34,13</v>
      </c>
      <c r="L2542" s="379"/>
      <c r="O2542" s="379"/>
    </row>
    <row r="2543" spans="1:15">
      <c r="A2543" s="417" t="s">
        <v>2155</v>
      </c>
      <c r="B2543" s="417" t="s">
        <v>2993</v>
      </c>
      <c r="C2543" s="417" t="s">
        <v>2281</v>
      </c>
      <c r="D2543" s="417" t="s">
        <v>7792</v>
      </c>
      <c r="E2543" s="391">
        <v>5.12</v>
      </c>
      <c r="F2543" s="418">
        <v>44337</v>
      </c>
      <c r="G2543" s="417" t="s">
        <v>2283</v>
      </c>
      <c r="I2543" s="379">
        <f t="shared" ca="1" si="192"/>
        <v>-234</v>
      </c>
      <c r="J2543" s="379">
        <f t="shared" ca="1" si="193"/>
        <v>-163</v>
      </c>
      <c r="K2543" s="391" t="str">
        <f t="shared" ca="1" si="194"/>
        <v>35,13</v>
      </c>
      <c r="L2543" s="379"/>
      <c r="O2543" s="379"/>
    </row>
    <row r="2544" spans="1:15">
      <c r="A2544" s="417" t="s">
        <v>2155</v>
      </c>
      <c r="B2544" s="417" t="s">
        <v>10445</v>
      </c>
      <c r="C2544" s="417" t="s">
        <v>2281</v>
      </c>
      <c r="D2544" s="417" t="s">
        <v>10446</v>
      </c>
      <c r="E2544" s="391">
        <v>15</v>
      </c>
      <c r="F2544" s="418">
        <v>44365</v>
      </c>
      <c r="G2544" s="417" t="s">
        <v>2283</v>
      </c>
      <c r="I2544" s="379">
        <f t="shared" ca="1" si="192"/>
        <v>-206</v>
      </c>
      <c r="J2544" s="379">
        <f t="shared" ca="1" si="193"/>
        <v>-144</v>
      </c>
      <c r="K2544" s="391" t="str">
        <f t="shared" ca="1" si="194"/>
        <v>56,00</v>
      </c>
      <c r="L2544" s="379"/>
      <c r="O2544" s="379"/>
    </row>
    <row r="2545" spans="1:15">
      <c r="A2545" s="417" t="s">
        <v>2155</v>
      </c>
      <c r="B2545" s="417" t="s">
        <v>10447</v>
      </c>
      <c r="C2545" s="417" t="s">
        <v>2281</v>
      </c>
      <c r="D2545" s="417" t="s">
        <v>10448</v>
      </c>
      <c r="E2545" s="391">
        <v>0.12</v>
      </c>
      <c r="F2545" s="418">
        <v>44456</v>
      </c>
      <c r="G2545" s="417" t="s">
        <v>2286</v>
      </c>
      <c r="I2545" s="379">
        <f t="shared" ca="1" si="192"/>
        <v>-115</v>
      </c>
      <c r="J2545" s="379">
        <f t="shared" ca="1" si="193"/>
        <v>-80</v>
      </c>
      <c r="K2545" s="391" t="str">
        <f t="shared" ca="1" si="194"/>
        <v>51,00</v>
      </c>
      <c r="L2545" s="379"/>
      <c r="O2545" s="379"/>
    </row>
    <row r="2546" spans="1:15">
      <c r="A2546" s="417" t="s">
        <v>2155</v>
      </c>
      <c r="B2546" s="417" t="s">
        <v>6688</v>
      </c>
      <c r="C2546" s="417" t="s">
        <v>2332</v>
      </c>
      <c r="D2546" s="417" t="s">
        <v>7793</v>
      </c>
      <c r="E2546" s="391">
        <v>0.93</v>
      </c>
      <c r="F2546" s="418">
        <v>44214</v>
      </c>
      <c r="G2546" s="417" t="s">
        <v>2286</v>
      </c>
      <c r="I2546" s="379">
        <f t="shared" ca="1" si="192"/>
        <v>-357</v>
      </c>
      <c r="J2546" s="379">
        <f t="shared" ca="1" si="193"/>
        <v>-247</v>
      </c>
      <c r="K2546" s="391" t="str">
        <f t="shared" ca="1" si="194"/>
        <v>40,63</v>
      </c>
      <c r="L2546" s="379"/>
      <c r="O2546" s="379"/>
    </row>
    <row r="2547" spans="1:15">
      <c r="A2547" s="417" t="s">
        <v>2155</v>
      </c>
      <c r="B2547" s="417" t="s">
        <v>6690</v>
      </c>
      <c r="C2547" s="417" t="s">
        <v>2332</v>
      </c>
      <c r="D2547" s="417" t="s">
        <v>7794</v>
      </c>
      <c r="E2547" s="391">
        <v>0.92</v>
      </c>
      <c r="F2547" s="418">
        <v>44214</v>
      </c>
      <c r="G2547" s="417" t="s">
        <v>2286</v>
      </c>
      <c r="I2547" s="379">
        <f t="shared" ca="1" si="192"/>
        <v>-357</v>
      </c>
      <c r="J2547" s="379">
        <f t="shared" ca="1" si="193"/>
        <v>-247</v>
      </c>
      <c r="K2547" s="391" t="str">
        <f t="shared" ca="1" si="194"/>
        <v>41,38</v>
      </c>
      <c r="L2547" s="379"/>
      <c r="O2547" s="379"/>
    </row>
    <row r="2548" spans="1:15">
      <c r="A2548" s="417" t="s">
        <v>2155</v>
      </c>
      <c r="B2548" s="417" t="s">
        <v>10449</v>
      </c>
      <c r="C2548" s="417" t="s">
        <v>2332</v>
      </c>
      <c r="D2548" s="417" t="s">
        <v>10450</v>
      </c>
      <c r="E2548" s="391">
        <v>0.02</v>
      </c>
      <c r="F2548" s="418">
        <v>44214</v>
      </c>
      <c r="G2548" s="417" t="s">
        <v>2286</v>
      </c>
      <c r="I2548" s="379">
        <f t="shared" ca="1" si="192"/>
        <v>-357</v>
      </c>
      <c r="J2548" s="379">
        <f t="shared" ca="1" si="193"/>
        <v>-247</v>
      </c>
      <c r="K2548" s="391" t="str">
        <f t="shared" ca="1" si="194"/>
        <v>41,63</v>
      </c>
      <c r="L2548" s="379"/>
      <c r="O2548" s="379"/>
    </row>
    <row r="2549" spans="1:15">
      <c r="A2549" s="417" t="s">
        <v>2155</v>
      </c>
      <c r="B2549" s="417" t="s">
        <v>7795</v>
      </c>
      <c r="C2549" s="417" t="s">
        <v>2332</v>
      </c>
      <c r="D2549" s="417" t="s">
        <v>7763</v>
      </c>
      <c r="E2549" s="391">
        <v>0.73</v>
      </c>
      <c r="F2549" s="418">
        <v>44214</v>
      </c>
      <c r="G2549" s="417" t="s">
        <v>2286</v>
      </c>
      <c r="I2549" s="379">
        <f t="shared" ca="1" si="192"/>
        <v>-357</v>
      </c>
      <c r="J2549" s="379">
        <f t="shared" ca="1" si="193"/>
        <v>-247</v>
      </c>
      <c r="K2549" s="391" t="str">
        <f t="shared" ca="1" si="194"/>
        <v>43,88</v>
      </c>
      <c r="L2549" s="379"/>
      <c r="O2549" s="379"/>
    </row>
    <row r="2550" spans="1:15">
      <c r="A2550" s="417" t="s">
        <v>2155</v>
      </c>
      <c r="B2550" s="417" t="s">
        <v>7796</v>
      </c>
      <c r="C2550" s="417" t="s">
        <v>2332</v>
      </c>
      <c r="D2550" s="417" t="s">
        <v>7797</v>
      </c>
      <c r="E2550" s="391">
        <v>1.29</v>
      </c>
      <c r="F2550" s="418">
        <v>44214</v>
      </c>
      <c r="G2550" s="417" t="s">
        <v>2286</v>
      </c>
      <c r="I2550" s="379">
        <f t="shared" ca="1" si="192"/>
        <v>-357</v>
      </c>
      <c r="J2550" s="379">
        <f t="shared" ca="1" si="193"/>
        <v>-247</v>
      </c>
      <c r="K2550" s="391" t="str">
        <f t="shared" ca="1" si="194"/>
        <v>45,13</v>
      </c>
      <c r="L2550" s="379"/>
      <c r="O2550" s="379"/>
    </row>
    <row r="2551" spans="1:15">
      <c r="A2551" s="417" t="s">
        <v>2155</v>
      </c>
      <c r="B2551" s="417" t="s">
        <v>7798</v>
      </c>
      <c r="C2551" s="417" t="s">
        <v>2332</v>
      </c>
      <c r="D2551" s="417" t="s">
        <v>7799</v>
      </c>
      <c r="E2551" s="391">
        <v>0.7</v>
      </c>
      <c r="F2551" s="418">
        <v>44214</v>
      </c>
      <c r="G2551" s="417" t="s">
        <v>2286</v>
      </c>
      <c r="I2551" s="379">
        <f t="shared" ca="1" si="192"/>
        <v>-357</v>
      </c>
      <c r="J2551" s="379">
        <f t="shared" ca="1" si="193"/>
        <v>-247</v>
      </c>
      <c r="K2551" s="391" t="str">
        <f t="shared" ca="1" si="194"/>
        <v>45,38</v>
      </c>
      <c r="L2551" s="379"/>
      <c r="O2551" s="379"/>
    </row>
    <row r="2552" spans="1:15">
      <c r="A2552" s="417" t="s">
        <v>2155</v>
      </c>
      <c r="B2552" s="417" t="s">
        <v>7800</v>
      </c>
      <c r="C2552" s="417" t="s">
        <v>2332</v>
      </c>
      <c r="D2552" s="417" t="s">
        <v>7801</v>
      </c>
      <c r="E2552" s="391">
        <v>1.1000000000000001</v>
      </c>
      <c r="F2552" s="418">
        <v>44214</v>
      </c>
      <c r="G2552" s="417" t="s">
        <v>2286</v>
      </c>
      <c r="I2552" s="379">
        <f t="shared" ca="1" si="192"/>
        <v>-357</v>
      </c>
      <c r="J2552" s="379">
        <f t="shared" ca="1" si="193"/>
        <v>-247</v>
      </c>
      <c r="K2552" s="391" t="str">
        <f t="shared" ca="1" si="194"/>
        <v>45,88</v>
      </c>
      <c r="L2552" s="379"/>
      <c r="O2552" s="379"/>
    </row>
    <row r="2553" spans="1:15">
      <c r="A2553" s="417" t="s">
        <v>2155</v>
      </c>
      <c r="B2553" s="417" t="s">
        <v>7802</v>
      </c>
      <c r="C2553" s="417" t="s">
        <v>2332</v>
      </c>
      <c r="D2553" s="417" t="s">
        <v>7765</v>
      </c>
      <c r="E2553" s="391">
        <v>1.99</v>
      </c>
      <c r="F2553" s="418">
        <v>44214</v>
      </c>
      <c r="G2553" s="417" t="s">
        <v>2286</v>
      </c>
      <c r="I2553" s="379">
        <f t="shared" ca="1" si="192"/>
        <v>-357</v>
      </c>
      <c r="J2553" s="379">
        <f t="shared" ca="1" si="193"/>
        <v>-247</v>
      </c>
      <c r="K2553" s="391" t="str">
        <f t="shared" ca="1" si="194"/>
        <v>46,13</v>
      </c>
      <c r="L2553" s="379"/>
      <c r="O2553" s="379"/>
    </row>
    <row r="2554" spans="1:15">
      <c r="A2554" s="417" t="s">
        <v>2155</v>
      </c>
      <c r="B2554" s="417" t="s">
        <v>7803</v>
      </c>
      <c r="C2554" s="417" t="s">
        <v>2332</v>
      </c>
      <c r="D2554" s="417" t="s">
        <v>7804</v>
      </c>
      <c r="E2554" s="391">
        <v>1.49</v>
      </c>
      <c r="F2554" s="418">
        <v>44214</v>
      </c>
      <c r="G2554" s="417" t="s">
        <v>2286</v>
      </c>
      <c r="I2554" s="379">
        <f t="shared" ca="1" si="192"/>
        <v>-357</v>
      </c>
      <c r="J2554" s="379">
        <f t="shared" ca="1" si="193"/>
        <v>-247</v>
      </c>
      <c r="K2554" s="391" t="str">
        <f t="shared" ca="1" si="194"/>
        <v>46,88</v>
      </c>
      <c r="L2554" s="379"/>
      <c r="O2554" s="379"/>
    </row>
    <row r="2555" spans="1:15">
      <c r="A2555" s="417" t="s">
        <v>2155</v>
      </c>
      <c r="B2555" s="417" t="s">
        <v>7805</v>
      </c>
      <c r="C2555" s="417" t="s">
        <v>2332</v>
      </c>
      <c r="D2555" s="417" t="s">
        <v>7769</v>
      </c>
      <c r="E2555" s="391">
        <v>2.46</v>
      </c>
      <c r="F2555" s="418">
        <v>44214</v>
      </c>
      <c r="G2555" s="417" t="s">
        <v>2286</v>
      </c>
      <c r="I2555" s="379">
        <f t="shared" ca="1" si="192"/>
        <v>-357</v>
      </c>
      <c r="J2555" s="379">
        <f t="shared" ca="1" si="193"/>
        <v>-247</v>
      </c>
      <c r="K2555" s="391" t="str">
        <f t="shared" ca="1" si="194"/>
        <v>47,13</v>
      </c>
      <c r="L2555" s="379"/>
      <c r="O2555" s="379"/>
    </row>
    <row r="2556" spans="1:15">
      <c r="A2556" s="417" t="s">
        <v>2155</v>
      </c>
      <c r="B2556" s="417" t="s">
        <v>7806</v>
      </c>
      <c r="C2556" s="417" t="s">
        <v>2332</v>
      </c>
      <c r="D2556" s="417" t="s">
        <v>7807</v>
      </c>
      <c r="E2556" s="391">
        <v>0.84</v>
      </c>
      <c r="F2556" s="418">
        <v>44214</v>
      </c>
      <c r="G2556" s="417" t="s">
        <v>2286</v>
      </c>
      <c r="I2556" s="379">
        <f t="shared" ca="1" si="192"/>
        <v>-357</v>
      </c>
      <c r="J2556" s="379">
        <f t="shared" ca="1" si="193"/>
        <v>-247</v>
      </c>
      <c r="K2556" s="391" t="str">
        <f t="shared" ca="1" si="194"/>
        <v>47,88</v>
      </c>
      <c r="L2556" s="379"/>
      <c r="O2556" s="379"/>
    </row>
    <row r="2557" spans="1:15">
      <c r="A2557" s="417" t="s">
        <v>2155</v>
      </c>
      <c r="B2557" s="417" t="s">
        <v>7808</v>
      </c>
      <c r="C2557" s="417" t="s">
        <v>2332</v>
      </c>
      <c r="D2557" s="417" t="s">
        <v>7773</v>
      </c>
      <c r="E2557" s="391">
        <v>2.95</v>
      </c>
      <c r="F2557" s="418">
        <v>44214</v>
      </c>
      <c r="G2557" s="417" t="s">
        <v>2286</v>
      </c>
      <c r="I2557" s="379">
        <f t="shared" ca="1" si="192"/>
        <v>-357</v>
      </c>
      <c r="J2557" s="379">
        <f t="shared" ca="1" si="193"/>
        <v>-247</v>
      </c>
      <c r="K2557" s="391" t="str">
        <f t="shared" ca="1" si="194"/>
        <v>48,13</v>
      </c>
      <c r="L2557" s="379"/>
      <c r="O2557" s="379"/>
    </row>
    <row r="2558" spans="1:15">
      <c r="A2558" s="417" t="s">
        <v>2155</v>
      </c>
      <c r="B2558" s="417" t="s">
        <v>7809</v>
      </c>
      <c r="C2558" s="417" t="s">
        <v>2332</v>
      </c>
      <c r="D2558" s="417" t="s">
        <v>7810</v>
      </c>
      <c r="E2558" s="391">
        <v>0.8</v>
      </c>
      <c r="F2558" s="418">
        <v>44214</v>
      </c>
      <c r="G2558" s="417" t="s">
        <v>2286</v>
      </c>
      <c r="I2558" s="379">
        <f t="shared" ca="1" si="192"/>
        <v>-357</v>
      </c>
      <c r="J2558" s="379">
        <f t="shared" ca="1" si="193"/>
        <v>-247</v>
      </c>
      <c r="K2558" s="391" t="str">
        <f t="shared" ca="1" si="194"/>
        <v>48,63</v>
      </c>
      <c r="L2558" s="379"/>
      <c r="O2558" s="379"/>
    </row>
    <row r="2559" spans="1:15">
      <c r="A2559" s="417" t="s">
        <v>2155</v>
      </c>
      <c r="B2559" s="417" t="s">
        <v>7811</v>
      </c>
      <c r="C2559" s="417" t="s">
        <v>2332</v>
      </c>
      <c r="D2559" s="417" t="s">
        <v>7777</v>
      </c>
      <c r="E2559" s="391">
        <v>0.45</v>
      </c>
      <c r="F2559" s="418">
        <v>44214</v>
      </c>
      <c r="G2559" s="417" t="s">
        <v>2286</v>
      </c>
      <c r="I2559" s="379">
        <f t="shared" ca="1" si="192"/>
        <v>-357</v>
      </c>
      <c r="J2559" s="379">
        <f t="shared" ca="1" si="193"/>
        <v>-247</v>
      </c>
      <c r="K2559" s="391" t="str">
        <f t="shared" ca="1" si="194"/>
        <v>50,13</v>
      </c>
      <c r="L2559" s="379"/>
      <c r="O2559" s="379"/>
    </row>
    <row r="2560" spans="1:15">
      <c r="A2560" s="417" t="s">
        <v>2155</v>
      </c>
      <c r="B2560" s="417" t="s">
        <v>7812</v>
      </c>
      <c r="C2560" s="417" t="s">
        <v>2332</v>
      </c>
      <c r="D2560" s="417" t="s">
        <v>7779</v>
      </c>
      <c r="E2560" s="391">
        <v>1.23</v>
      </c>
      <c r="F2560" s="418">
        <v>44214</v>
      </c>
      <c r="G2560" s="417" t="s">
        <v>2286</v>
      </c>
      <c r="I2560" s="379">
        <f t="shared" ca="1" si="192"/>
        <v>-357</v>
      </c>
      <c r="J2560" s="379">
        <f t="shared" ca="1" si="193"/>
        <v>-247</v>
      </c>
      <c r="K2560" s="391" t="str">
        <f t="shared" ca="1" si="194"/>
        <v>51,13</v>
      </c>
      <c r="L2560" s="379"/>
      <c r="O2560" s="379"/>
    </row>
    <row r="2561" spans="1:15">
      <c r="A2561" s="417" t="s">
        <v>2155</v>
      </c>
      <c r="B2561" s="417" t="s">
        <v>10451</v>
      </c>
      <c r="C2561" s="417" t="s">
        <v>2332</v>
      </c>
      <c r="D2561" s="417" t="s">
        <v>7781</v>
      </c>
      <c r="E2561" s="391">
        <v>1.35</v>
      </c>
      <c r="F2561" s="418">
        <v>44214</v>
      </c>
      <c r="G2561" s="417" t="s">
        <v>2286</v>
      </c>
      <c r="I2561" s="379">
        <f t="shared" ca="1" si="192"/>
        <v>-357</v>
      </c>
      <c r="J2561" s="379">
        <f t="shared" ca="1" si="193"/>
        <v>-247</v>
      </c>
      <c r="K2561" s="391" t="str">
        <f t="shared" ca="1" si="194"/>
        <v>52,13</v>
      </c>
      <c r="L2561" s="379"/>
      <c r="O2561" s="379"/>
    </row>
    <row r="2562" spans="1:15">
      <c r="A2562" s="417" t="s">
        <v>2155</v>
      </c>
      <c r="B2562" s="417" t="s">
        <v>10452</v>
      </c>
      <c r="C2562" s="417" t="s">
        <v>2332</v>
      </c>
      <c r="D2562" s="417" t="s">
        <v>7783</v>
      </c>
      <c r="E2562" s="391">
        <v>1.38</v>
      </c>
      <c r="F2562" s="418">
        <v>44214</v>
      </c>
      <c r="G2562" s="417" t="s">
        <v>2286</v>
      </c>
      <c r="I2562" s="379">
        <f t="shared" ca="1" si="192"/>
        <v>-357</v>
      </c>
      <c r="J2562" s="379">
        <f t="shared" ca="1" si="193"/>
        <v>-247</v>
      </c>
      <c r="K2562" s="391" t="str">
        <f t="shared" ca="1" si="194"/>
        <v>53,13</v>
      </c>
      <c r="L2562" s="379"/>
      <c r="O2562" s="379"/>
    </row>
    <row r="2563" spans="1:15">
      <c r="A2563" s="417" t="s">
        <v>2155</v>
      </c>
      <c r="B2563" s="417" t="s">
        <v>10453</v>
      </c>
      <c r="C2563" s="417" t="s">
        <v>2332</v>
      </c>
      <c r="D2563" s="417" t="s">
        <v>10386</v>
      </c>
      <c r="E2563" s="391">
        <v>0.1</v>
      </c>
      <c r="F2563" s="418">
        <v>44214</v>
      </c>
      <c r="G2563" s="417" t="s">
        <v>2286</v>
      </c>
      <c r="I2563" s="379">
        <f t="shared" ca="1" si="192"/>
        <v>-357</v>
      </c>
      <c r="J2563" s="379">
        <f t="shared" ca="1" si="193"/>
        <v>-247</v>
      </c>
      <c r="K2563" s="391" t="str">
        <f t="shared" ca="1" si="194"/>
        <v>55,13</v>
      </c>
      <c r="L2563" s="379"/>
      <c r="O2563" s="379"/>
    </row>
    <row r="2564" spans="1:15">
      <c r="A2564" s="417" t="s">
        <v>2155</v>
      </c>
      <c r="B2564" s="417" t="s">
        <v>10454</v>
      </c>
      <c r="C2564" s="417" t="s">
        <v>2332</v>
      </c>
      <c r="D2564" s="417" t="s">
        <v>10388</v>
      </c>
      <c r="E2564" s="391">
        <v>0.1</v>
      </c>
      <c r="F2564" s="418">
        <v>44214</v>
      </c>
      <c r="G2564" s="417" t="s">
        <v>2286</v>
      </c>
      <c r="I2564" s="379">
        <f t="shared" ca="1" si="192"/>
        <v>-357</v>
      </c>
      <c r="J2564" s="379">
        <f t="shared" ca="1" si="193"/>
        <v>-247</v>
      </c>
      <c r="K2564" s="391" t="str">
        <f t="shared" ca="1" si="194"/>
        <v>54,13</v>
      </c>
      <c r="L2564" s="379"/>
      <c r="O2564" s="379"/>
    </row>
    <row r="2565" spans="1:15">
      <c r="A2565" s="417" t="s">
        <v>2155</v>
      </c>
      <c r="B2565" s="417" t="s">
        <v>10455</v>
      </c>
      <c r="C2565" s="417" t="s">
        <v>2332</v>
      </c>
      <c r="D2565" s="417" t="s">
        <v>10390</v>
      </c>
      <c r="E2565" s="391">
        <v>0.14000000000000001</v>
      </c>
      <c r="F2565" s="418">
        <v>44214</v>
      </c>
      <c r="G2565" s="417" t="s">
        <v>2286</v>
      </c>
      <c r="I2565" s="379">
        <f t="shared" ca="1" si="192"/>
        <v>-357</v>
      </c>
      <c r="J2565" s="379">
        <f t="shared" ca="1" si="193"/>
        <v>-247</v>
      </c>
      <c r="K2565" s="391" t="str">
        <f t="shared" ca="1" si="194"/>
        <v>56,13</v>
      </c>
      <c r="L2565" s="379"/>
      <c r="O2565" s="379"/>
    </row>
    <row r="2566" spans="1:15">
      <c r="A2566" s="417" t="s">
        <v>2155</v>
      </c>
      <c r="B2566" s="417" t="s">
        <v>10456</v>
      </c>
      <c r="C2566" s="417" t="s">
        <v>2332</v>
      </c>
      <c r="D2566" s="417" t="s">
        <v>10392</v>
      </c>
      <c r="E2566" s="391">
        <v>1.6</v>
      </c>
      <c r="F2566" s="418">
        <v>44214</v>
      </c>
      <c r="G2566" s="417" t="s">
        <v>2286</v>
      </c>
      <c r="I2566" s="379">
        <f t="shared" ca="1" si="192"/>
        <v>-357</v>
      </c>
      <c r="J2566" s="379">
        <f t="shared" ca="1" si="193"/>
        <v>-247</v>
      </c>
      <c r="K2566" s="391" t="str">
        <f t="shared" ca="1" si="194"/>
        <v>57,13</v>
      </c>
      <c r="L2566" s="379"/>
      <c r="O2566" s="379"/>
    </row>
    <row r="2567" spans="1:15">
      <c r="A2567" s="417" t="s">
        <v>2155</v>
      </c>
      <c r="B2567" s="417" t="s">
        <v>10457</v>
      </c>
      <c r="C2567" s="417" t="s">
        <v>2332</v>
      </c>
      <c r="D2567" s="417" t="s">
        <v>10394</v>
      </c>
      <c r="E2567" s="391">
        <v>1.97</v>
      </c>
      <c r="F2567" s="418">
        <v>44214</v>
      </c>
      <c r="G2567" s="417" t="s">
        <v>2286</v>
      </c>
      <c r="I2567" s="379">
        <f t="shared" ca="1" si="192"/>
        <v>-357</v>
      </c>
      <c r="J2567" s="379">
        <f t="shared" ca="1" si="193"/>
        <v>-247</v>
      </c>
      <c r="K2567" s="391" t="str">
        <f t="shared" ca="1" si="194"/>
        <v>58,13</v>
      </c>
      <c r="L2567" s="379"/>
      <c r="O2567" s="379"/>
    </row>
    <row r="2568" spans="1:15">
      <c r="A2568" s="417" t="s">
        <v>2155</v>
      </c>
      <c r="B2568" s="417" t="s">
        <v>10458</v>
      </c>
      <c r="C2568" s="417" t="s">
        <v>2332</v>
      </c>
      <c r="D2568" s="417" t="s">
        <v>10396</v>
      </c>
      <c r="E2568" s="391">
        <v>1.95</v>
      </c>
      <c r="F2568" s="418">
        <v>44214</v>
      </c>
      <c r="G2568" s="417" t="s">
        <v>2286</v>
      </c>
      <c r="I2568" s="379">
        <f t="shared" ca="1" si="192"/>
        <v>-357</v>
      </c>
      <c r="J2568" s="379">
        <f t="shared" ca="1" si="193"/>
        <v>-247</v>
      </c>
      <c r="K2568" s="391" t="str">
        <f t="shared" ca="1" si="194"/>
        <v>59,13</v>
      </c>
      <c r="L2568" s="379"/>
      <c r="O2568" s="379"/>
    </row>
    <row r="2569" spans="1:15">
      <c r="A2569" s="417" t="s">
        <v>2155</v>
      </c>
      <c r="B2569" s="417" t="s">
        <v>10459</v>
      </c>
      <c r="C2569" s="417" t="s">
        <v>2332</v>
      </c>
      <c r="D2569" s="417" t="s">
        <v>10398</v>
      </c>
      <c r="E2569" s="391">
        <v>0.4</v>
      </c>
      <c r="F2569" s="418">
        <v>44214</v>
      </c>
      <c r="G2569" s="417" t="s">
        <v>2286</v>
      </c>
      <c r="I2569" s="379">
        <f t="shared" ca="1" si="192"/>
        <v>-357</v>
      </c>
      <c r="J2569" s="379">
        <f t="shared" ca="1" si="193"/>
        <v>-247</v>
      </c>
      <c r="K2569" s="391" t="str">
        <f t="shared" ca="1" si="194"/>
        <v>60,13</v>
      </c>
      <c r="L2569" s="379"/>
      <c r="O2569" s="379"/>
    </row>
    <row r="2570" spans="1:15">
      <c r="A2570" s="417" t="s">
        <v>2155</v>
      </c>
      <c r="B2570" s="417" t="s">
        <v>10460</v>
      </c>
      <c r="C2570" s="417" t="s">
        <v>2332</v>
      </c>
      <c r="D2570" s="417" t="s">
        <v>10400</v>
      </c>
      <c r="E2570" s="391">
        <v>1.53</v>
      </c>
      <c r="F2570" s="418">
        <v>44214</v>
      </c>
      <c r="G2570" s="417" t="s">
        <v>2286</v>
      </c>
      <c r="I2570" s="379">
        <f t="shared" ref="I2570:I2633" ca="1" si="195">IF(F2570&lt;&gt;"",F2570-$I$199,"")</f>
        <v>-357</v>
      </c>
      <c r="J2570" s="379">
        <f t="shared" ref="J2570:J2633" ca="1" si="196">IF(I2570&lt;&gt;"",NETWORKDAYS($I$199,F2570-1,$N$201:$N$224),"")</f>
        <v>-247</v>
      </c>
      <c r="K2570" s="391" t="str">
        <f t="shared" ref="K2570:K2633" ca="1" si="197">IF(I2570&lt;&gt;"",RIGHT(D2570,LEN(D2570)-FIND(" ",D2570)),"")</f>
        <v>61,13</v>
      </c>
      <c r="L2570" s="379"/>
      <c r="O2570" s="379"/>
    </row>
    <row r="2571" spans="1:15">
      <c r="A2571" s="417" t="s">
        <v>2155</v>
      </c>
      <c r="B2571" s="417" t="s">
        <v>10461</v>
      </c>
      <c r="C2571" s="417" t="s">
        <v>2332</v>
      </c>
      <c r="D2571" s="417" t="s">
        <v>10402</v>
      </c>
      <c r="E2571" s="391">
        <v>0.5</v>
      </c>
      <c r="F2571" s="418">
        <v>44214</v>
      </c>
      <c r="G2571" s="417" t="s">
        <v>2286</v>
      </c>
      <c r="I2571" s="379">
        <f t="shared" ca="1" si="195"/>
        <v>-357</v>
      </c>
      <c r="J2571" s="379">
        <f t="shared" ca="1" si="196"/>
        <v>-247</v>
      </c>
      <c r="K2571" s="391" t="str">
        <f t="shared" ca="1" si="197"/>
        <v>62,13</v>
      </c>
      <c r="L2571" s="379"/>
      <c r="O2571" s="379"/>
    </row>
    <row r="2572" spans="1:15">
      <c r="A2572" s="417" t="s">
        <v>2155</v>
      </c>
      <c r="B2572" s="417" t="s">
        <v>10462</v>
      </c>
      <c r="C2572" s="417" t="s">
        <v>2332</v>
      </c>
      <c r="D2572" s="417" t="s">
        <v>10404</v>
      </c>
      <c r="E2572" s="391">
        <v>0.13</v>
      </c>
      <c r="F2572" s="418">
        <v>44214</v>
      </c>
      <c r="G2572" s="417" t="s">
        <v>2286</v>
      </c>
      <c r="I2572" s="379">
        <f t="shared" ca="1" si="195"/>
        <v>-357</v>
      </c>
      <c r="J2572" s="379">
        <f t="shared" ca="1" si="196"/>
        <v>-247</v>
      </c>
      <c r="K2572" s="391" t="str">
        <f t="shared" ca="1" si="197"/>
        <v>63,13</v>
      </c>
      <c r="L2572" s="379"/>
      <c r="O2572" s="379"/>
    </row>
    <row r="2573" spans="1:15">
      <c r="A2573" s="417" t="s">
        <v>2155</v>
      </c>
      <c r="B2573" s="417" t="s">
        <v>10463</v>
      </c>
      <c r="C2573" s="417" t="s">
        <v>2332</v>
      </c>
      <c r="D2573" s="417" t="s">
        <v>10406</v>
      </c>
      <c r="E2573" s="391">
        <v>0.76</v>
      </c>
      <c r="F2573" s="418">
        <v>44214</v>
      </c>
      <c r="G2573" s="417" t="s">
        <v>2286</v>
      </c>
      <c r="I2573" s="379">
        <f t="shared" ca="1" si="195"/>
        <v>-357</v>
      </c>
      <c r="J2573" s="379">
        <f t="shared" ca="1" si="196"/>
        <v>-247</v>
      </c>
      <c r="K2573" s="391" t="str">
        <f t="shared" ca="1" si="197"/>
        <v>64,13</v>
      </c>
      <c r="L2573" s="379"/>
      <c r="O2573" s="379"/>
    </row>
    <row r="2574" spans="1:15">
      <c r="A2574" s="417" t="s">
        <v>2155</v>
      </c>
      <c r="B2574" s="417" t="s">
        <v>10464</v>
      </c>
      <c r="C2574" s="417" t="s">
        <v>2332</v>
      </c>
      <c r="D2574" s="417" t="s">
        <v>10408</v>
      </c>
      <c r="E2574" s="391">
        <v>0.25</v>
      </c>
      <c r="F2574" s="418">
        <v>44214</v>
      </c>
      <c r="G2574" s="417" t="s">
        <v>2286</v>
      </c>
      <c r="I2574" s="379">
        <f t="shared" ca="1" si="195"/>
        <v>-357</v>
      </c>
      <c r="J2574" s="379">
        <f t="shared" ca="1" si="196"/>
        <v>-247</v>
      </c>
      <c r="K2574" s="391" t="str">
        <f t="shared" ca="1" si="197"/>
        <v>65,13</v>
      </c>
      <c r="L2574" s="379"/>
      <c r="O2574" s="379"/>
    </row>
    <row r="2575" spans="1:15">
      <c r="A2575" s="417" t="s">
        <v>2155</v>
      </c>
      <c r="B2575" s="417" t="s">
        <v>10465</v>
      </c>
      <c r="C2575" s="417" t="s">
        <v>2332</v>
      </c>
      <c r="D2575" s="417" t="s">
        <v>10410</v>
      </c>
      <c r="E2575" s="391">
        <v>0.61</v>
      </c>
      <c r="F2575" s="418">
        <v>44214</v>
      </c>
      <c r="G2575" s="417" t="s">
        <v>2286</v>
      </c>
      <c r="I2575" s="379">
        <f t="shared" ca="1" si="195"/>
        <v>-357</v>
      </c>
      <c r="J2575" s="379">
        <f t="shared" ca="1" si="196"/>
        <v>-247</v>
      </c>
      <c r="K2575" s="391" t="str">
        <f t="shared" ca="1" si="197"/>
        <v>66,13</v>
      </c>
      <c r="L2575" s="379"/>
      <c r="O2575" s="379"/>
    </row>
    <row r="2576" spans="1:15">
      <c r="A2576" s="417" t="s">
        <v>2155</v>
      </c>
      <c r="B2576" s="417" t="s">
        <v>10466</v>
      </c>
      <c r="C2576" s="417" t="s">
        <v>2332</v>
      </c>
      <c r="D2576" s="417" t="s">
        <v>10412</v>
      </c>
      <c r="E2576" s="391">
        <v>0.04</v>
      </c>
      <c r="F2576" s="418">
        <v>44214</v>
      </c>
      <c r="G2576" s="417" t="s">
        <v>2286</v>
      </c>
      <c r="I2576" s="379">
        <f t="shared" ca="1" si="195"/>
        <v>-357</v>
      </c>
      <c r="J2576" s="379">
        <f t="shared" ca="1" si="196"/>
        <v>-247</v>
      </c>
      <c r="K2576" s="391" t="str">
        <f t="shared" ca="1" si="197"/>
        <v>67,13</v>
      </c>
      <c r="L2576" s="379"/>
      <c r="O2576" s="379"/>
    </row>
    <row r="2577" spans="1:15">
      <c r="A2577" s="417" t="s">
        <v>2155</v>
      </c>
      <c r="B2577" s="417" t="s">
        <v>16923</v>
      </c>
      <c r="C2577" s="417" t="s">
        <v>2332</v>
      </c>
      <c r="D2577" s="417" t="s">
        <v>10414</v>
      </c>
      <c r="E2577" s="391">
        <v>0.08</v>
      </c>
      <c r="F2577" s="418">
        <v>44214</v>
      </c>
      <c r="G2577" s="417" t="s">
        <v>2286</v>
      </c>
      <c r="I2577" s="379">
        <f t="shared" ca="1" si="195"/>
        <v>-357</v>
      </c>
      <c r="J2577" s="379">
        <f t="shared" ca="1" si="196"/>
        <v>-247</v>
      </c>
      <c r="K2577" s="391" t="str">
        <f t="shared" ca="1" si="197"/>
        <v>68,13</v>
      </c>
      <c r="L2577" s="379"/>
      <c r="O2577" s="379"/>
    </row>
    <row r="2578" spans="1:15">
      <c r="A2578" s="417" t="s">
        <v>2155</v>
      </c>
      <c r="B2578" s="417" t="s">
        <v>16924</v>
      </c>
      <c r="C2578" s="417" t="s">
        <v>2332</v>
      </c>
      <c r="D2578" s="417" t="s">
        <v>10416</v>
      </c>
      <c r="E2578" s="391">
        <v>0.13</v>
      </c>
      <c r="F2578" s="418">
        <v>44214</v>
      </c>
      <c r="G2578" s="417" t="s">
        <v>2286</v>
      </c>
      <c r="I2578" s="379">
        <f t="shared" ca="1" si="195"/>
        <v>-357</v>
      </c>
      <c r="J2578" s="379">
        <f t="shared" ca="1" si="196"/>
        <v>-247</v>
      </c>
      <c r="K2578" s="391" t="str">
        <f t="shared" ca="1" si="197"/>
        <v>69,13</v>
      </c>
      <c r="L2578" s="379"/>
      <c r="O2578" s="379"/>
    </row>
    <row r="2579" spans="1:15">
      <c r="A2579" s="417" t="s">
        <v>2155</v>
      </c>
      <c r="B2579" s="417" t="s">
        <v>17787</v>
      </c>
      <c r="C2579" s="417" t="s">
        <v>2332</v>
      </c>
      <c r="D2579" s="417" t="s">
        <v>16918</v>
      </c>
      <c r="E2579" s="391">
        <v>0.47</v>
      </c>
      <c r="F2579" s="418">
        <v>44214</v>
      </c>
      <c r="G2579" s="417" t="s">
        <v>2286</v>
      </c>
      <c r="I2579" s="379">
        <f t="shared" ca="1" si="195"/>
        <v>-357</v>
      </c>
      <c r="J2579" s="379">
        <f t="shared" ca="1" si="196"/>
        <v>-247</v>
      </c>
      <c r="K2579" s="391" t="str">
        <f t="shared" ca="1" si="197"/>
        <v>70,13</v>
      </c>
      <c r="L2579" s="379"/>
      <c r="O2579" s="379"/>
    </row>
    <row r="2580" spans="1:15">
      <c r="A2580" s="417" t="s">
        <v>2155</v>
      </c>
      <c r="B2580" s="417" t="s">
        <v>17788</v>
      </c>
      <c r="C2580" s="417" t="s">
        <v>2332</v>
      </c>
      <c r="D2580" s="417" t="s">
        <v>10418</v>
      </c>
      <c r="E2580" s="391">
        <v>0.26</v>
      </c>
      <c r="F2580" s="418">
        <v>44214</v>
      </c>
      <c r="G2580" s="417" t="s">
        <v>2286</v>
      </c>
      <c r="I2580" s="379">
        <f t="shared" ca="1" si="195"/>
        <v>-357</v>
      </c>
      <c r="J2580" s="379">
        <f t="shared" ca="1" si="196"/>
        <v>-247</v>
      </c>
      <c r="K2580" s="391" t="str">
        <f t="shared" ca="1" si="197"/>
        <v>71,13</v>
      </c>
      <c r="L2580" s="379"/>
      <c r="O2580" s="379"/>
    </row>
    <row r="2581" spans="1:15">
      <c r="A2581" s="417" t="s">
        <v>2155</v>
      </c>
      <c r="B2581" s="417" t="s">
        <v>18298</v>
      </c>
      <c r="C2581" s="417" t="s">
        <v>2332</v>
      </c>
      <c r="D2581" s="417" t="s">
        <v>10422</v>
      </c>
      <c r="E2581" s="391">
        <v>0.8</v>
      </c>
      <c r="F2581" s="418">
        <v>44214</v>
      </c>
      <c r="G2581" s="417" t="s">
        <v>2286</v>
      </c>
      <c r="I2581" s="379">
        <f t="shared" ca="1" si="195"/>
        <v>-357</v>
      </c>
      <c r="J2581" s="379">
        <f t="shared" ca="1" si="196"/>
        <v>-247</v>
      </c>
      <c r="K2581" s="391" t="str">
        <f t="shared" ca="1" si="197"/>
        <v>74,13</v>
      </c>
      <c r="L2581" s="379"/>
      <c r="O2581" s="379"/>
    </row>
    <row r="2582" spans="1:15">
      <c r="A2582" s="417" t="s">
        <v>2155</v>
      </c>
      <c r="B2582" s="417" t="s">
        <v>18299</v>
      </c>
      <c r="C2582" s="417" t="s">
        <v>2332</v>
      </c>
      <c r="D2582" s="417" t="s">
        <v>18300</v>
      </c>
      <c r="E2582" s="391">
        <v>1.2</v>
      </c>
      <c r="F2582" s="418">
        <v>44214</v>
      </c>
      <c r="G2582" s="417" t="s">
        <v>2286</v>
      </c>
      <c r="I2582" s="379">
        <f t="shared" ca="1" si="195"/>
        <v>-357</v>
      </c>
      <c r="J2582" s="379">
        <f t="shared" ca="1" si="196"/>
        <v>-247</v>
      </c>
      <c r="K2582" s="391" t="str">
        <f t="shared" ca="1" si="197"/>
        <v>75,13</v>
      </c>
      <c r="L2582" s="379"/>
      <c r="O2582" s="379"/>
    </row>
    <row r="2583" spans="1:15">
      <c r="A2583" s="417" t="s">
        <v>2155</v>
      </c>
      <c r="B2583" s="417" t="s">
        <v>18301</v>
      </c>
      <c r="C2583" s="417" t="s">
        <v>2332</v>
      </c>
      <c r="D2583" s="417" t="s">
        <v>16266</v>
      </c>
      <c r="E2583" s="391">
        <v>1.56</v>
      </c>
      <c r="F2583" s="418">
        <v>44214</v>
      </c>
      <c r="G2583" s="417" t="s">
        <v>2286</v>
      </c>
      <c r="I2583" s="379">
        <f t="shared" ca="1" si="195"/>
        <v>-357</v>
      </c>
      <c r="J2583" s="379">
        <f t="shared" ca="1" si="196"/>
        <v>-247</v>
      </c>
      <c r="K2583" s="391" t="str">
        <f t="shared" ca="1" si="197"/>
        <v>76,13</v>
      </c>
      <c r="L2583" s="379"/>
      <c r="O2583" s="379"/>
    </row>
    <row r="2584" spans="1:15">
      <c r="A2584" s="417" t="s">
        <v>2155</v>
      </c>
      <c r="B2584" s="417" t="s">
        <v>18302</v>
      </c>
      <c r="C2584" s="417" t="s">
        <v>2332</v>
      </c>
      <c r="D2584" s="417" t="s">
        <v>16268</v>
      </c>
      <c r="E2584" s="391">
        <v>2.17</v>
      </c>
      <c r="F2584" s="418">
        <v>44214</v>
      </c>
      <c r="G2584" s="417" t="s">
        <v>2286</v>
      </c>
      <c r="I2584" s="379">
        <f t="shared" ca="1" si="195"/>
        <v>-357</v>
      </c>
      <c r="J2584" s="379">
        <f t="shared" ca="1" si="196"/>
        <v>-247</v>
      </c>
      <c r="K2584" s="391" t="str">
        <f t="shared" ca="1" si="197"/>
        <v>77,13</v>
      </c>
      <c r="L2584" s="379"/>
      <c r="O2584" s="379"/>
    </row>
    <row r="2585" spans="1:15">
      <c r="A2585" s="417" t="s">
        <v>2155</v>
      </c>
      <c r="B2585" s="417" t="s">
        <v>10467</v>
      </c>
      <c r="C2585" s="417" t="s">
        <v>2332</v>
      </c>
      <c r="D2585" s="417" t="s">
        <v>5050</v>
      </c>
      <c r="E2585" s="391">
        <v>0.03</v>
      </c>
      <c r="F2585" s="418">
        <v>44249</v>
      </c>
      <c r="G2585" s="417" t="s">
        <v>2286</v>
      </c>
      <c r="I2585" s="379">
        <f t="shared" ca="1" si="195"/>
        <v>-322</v>
      </c>
      <c r="J2585" s="379">
        <f t="shared" ca="1" si="196"/>
        <v>-224</v>
      </c>
      <c r="K2585" s="391" t="str">
        <f t="shared" ca="1" si="197"/>
        <v>31,50</v>
      </c>
      <c r="L2585" s="379"/>
      <c r="O2585" s="379"/>
    </row>
    <row r="2586" spans="1:15">
      <c r="A2586" s="417" t="s">
        <v>2155</v>
      </c>
      <c r="B2586" s="417" t="s">
        <v>10468</v>
      </c>
      <c r="C2586" s="417" t="s">
        <v>2332</v>
      </c>
      <c r="D2586" s="417" t="s">
        <v>10469</v>
      </c>
      <c r="E2586" s="391">
        <v>0.97</v>
      </c>
      <c r="F2586" s="418">
        <v>44249</v>
      </c>
      <c r="G2586" s="417" t="s">
        <v>2286</v>
      </c>
      <c r="I2586" s="379">
        <f t="shared" ca="1" si="195"/>
        <v>-322</v>
      </c>
      <c r="J2586" s="379">
        <f t="shared" ca="1" si="196"/>
        <v>-224</v>
      </c>
      <c r="K2586" s="391" t="str">
        <f t="shared" ca="1" si="197"/>
        <v>50,50</v>
      </c>
      <c r="L2586" s="379"/>
      <c r="O2586" s="379"/>
    </row>
    <row r="2587" spans="1:15">
      <c r="A2587" s="417" t="s">
        <v>2155</v>
      </c>
      <c r="B2587" s="417" t="s">
        <v>10470</v>
      </c>
      <c r="C2587" s="417" t="s">
        <v>2332</v>
      </c>
      <c r="D2587" s="417" t="s">
        <v>10471</v>
      </c>
      <c r="E2587" s="391">
        <v>1.75</v>
      </c>
      <c r="F2587" s="418">
        <v>44249</v>
      </c>
      <c r="G2587" s="417" t="s">
        <v>2286</v>
      </c>
      <c r="I2587" s="379">
        <f t="shared" ca="1" si="195"/>
        <v>-322</v>
      </c>
      <c r="J2587" s="379">
        <f t="shared" ca="1" si="196"/>
        <v>-224</v>
      </c>
      <c r="K2587" s="391" t="str">
        <f t="shared" ca="1" si="197"/>
        <v>62,00</v>
      </c>
      <c r="L2587" s="379"/>
      <c r="O2587" s="379"/>
    </row>
    <row r="2588" spans="1:15">
      <c r="A2588" s="417" t="s">
        <v>2155</v>
      </c>
      <c r="B2588" s="417" t="s">
        <v>10472</v>
      </c>
      <c r="C2588" s="417" t="s">
        <v>2332</v>
      </c>
      <c r="D2588" s="417" t="s">
        <v>10431</v>
      </c>
      <c r="E2588" s="391">
        <v>2.19</v>
      </c>
      <c r="F2588" s="418">
        <v>44249</v>
      </c>
      <c r="G2588" s="417" t="s">
        <v>2286</v>
      </c>
      <c r="I2588" s="379">
        <f t="shared" ca="1" si="195"/>
        <v>-322</v>
      </c>
      <c r="J2588" s="379">
        <f t="shared" ca="1" si="196"/>
        <v>-224</v>
      </c>
      <c r="K2588" s="391" t="str">
        <f t="shared" ca="1" si="197"/>
        <v>63,00</v>
      </c>
      <c r="L2588" s="379"/>
      <c r="O2588" s="379"/>
    </row>
    <row r="2589" spans="1:15">
      <c r="A2589" s="417" t="s">
        <v>2155</v>
      </c>
      <c r="B2589" s="417" t="s">
        <v>10473</v>
      </c>
      <c r="C2589" s="417" t="s">
        <v>2332</v>
      </c>
      <c r="D2589" s="417" t="s">
        <v>10433</v>
      </c>
      <c r="E2589" s="391">
        <v>2.1</v>
      </c>
      <c r="F2589" s="418">
        <v>44249</v>
      </c>
      <c r="G2589" s="417" t="s">
        <v>2286</v>
      </c>
      <c r="I2589" s="379">
        <f t="shared" ca="1" si="195"/>
        <v>-322</v>
      </c>
      <c r="J2589" s="379">
        <f t="shared" ca="1" si="196"/>
        <v>-224</v>
      </c>
      <c r="K2589" s="391" t="str">
        <f t="shared" ca="1" si="197"/>
        <v>64,00</v>
      </c>
      <c r="L2589" s="379"/>
      <c r="O2589" s="379"/>
    </row>
    <row r="2590" spans="1:15">
      <c r="A2590" s="417" t="s">
        <v>2155</v>
      </c>
      <c r="B2590" s="417" t="s">
        <v>10474</v>
      </c>
      <c r="C2590" s="417" t="s">
        <v>2332</v>
      </c>
      <c r="D2590" s="417" t="s">
        <v>10435</v>
      </c>
      <c r="E2590" s="391">
        <v>1.26</v>
      </c>
      <c r="F2590" s="418">
        <v>44249</v>
      </c>
      <c r="G2590" s="417" t="s">
        <v>2286</v>
      </c>
      <c r="I2590" s="379">
        <f t="shared" ca="1" si="195"/>
        <v>-322</v>
      </c>
      <c r="J2590" s="379">
        <f t="shared" ca="1" si="196"/>
        <v>-224</v>
      </c>
      <c r="K2590" s="391" t="str">
        <f t="shared" ca="1" si="197"/>
        <v>65,00</v>
      </c>
      <c r="L2590" s="379"/>
      <c r="O2590" s="379"/>
    </row>
    <row r="2591" spans="1:15">
      <c r="A2591" s="417" t="s">
        <v>2155</v>
      </c>
      <c r="B2591" s="417" t="s">
        <v>10475</v>
      </c>
      <c r="C2591" s="417" t="s">
        <v>2332</v>
      </c>
      <c r="D2591" s="417" t="s">
        <v>10437</v>
      </c>
      <c r="E2591" s="391">
        <v>0.74</v>
      </c>
      <c r="F2591" s="418">
        <v>44249</v>
      </c>
      <c r="G2591" s="417" t="s">
        <v>2286</v>
      </c>
      <c r="I2591" s="379">
        <f t="shared" ca="1" si="195"/>
        <v>-322</v>
      </c>
      <c r="J2591" s="379">
        <f t="shared" ca="1" si="196"/>
        <v>-224</v>
      </c>
      <c r="K2591" s="391" t="str">
        <f t="shared" ca="1" si="197"/>
        <v>66,00</v>
      </c>
      <c r="L2591" s="379"/>
      <c r="O2591" s="379"/>
    </row>
    <row r="2592" spans="1:15">
      <c r="A2592" s="417" t="s">
        <v>2155</v>
      </c>
      <c r="B2592" s="417" t="s">
        <v>10476</v>
      </c>
      <c r="C2592" s="417" t="s">
        <v>2332</v>
      </c>
      <c r="D2592" s="417" t="s">
        <v>10439</v>
      </c>
      <c r="E2592" s="391">
        <v>2.2000000000000002</v>
      </c>
      <c r="F2592" s="418">
        <v>44249</v>
      </c>
      <c r="G2592" s="417" t="s">
        <v>2286</v>
      </c>
      <c r="I2592" s="379">
        <f t="shared" ca="1" si="195"/>
        <v>-322</v>
      </c>
      <c r="J2592" s="379">
        <f t="shared" ca="1" si="196"/>
        <v>-224</v>
      </c>
      <c r="K2592" s="391" t="str">
        <f t="shared" ca="1" si="197"/>
        <v>67,00</v>
      </c>
      <c r="L2592" s="379"/>
      <c r="O2592" s="379"/>
    </row>
    <row r="2593" spans="1:15">
      <c r="A2593" s="417" t="s">
        <v>2155</v>
      </c>
      <c r="B2593" s="417" t="s">
        <v>16925</v>
      </c>
      <c r="C2593" s="417" t="s">
        <v>2332</v>
      </c>
      <c r="D2593" s="417" t="s">
        <v>10441</v>
      </c>
      <c r="E2593" s="391">
        <v>1.35</v>
      </c>
      <c r="F2593" s="418">
        <v>44249</v>
      </c>
      <c r="G2593" s="417" t="s">
        <v>2286</v>
      </c>
      <c r="I2593" s="379">
        <f t="shared" ca="1" si="195"/>
        <v>-322</v>
      </c>
      <c r="J2593" s="379">
        <f t="shared" ca="1" si="196"/>
        <v>-224</v>
      </c>
      <c r="K2593" s="391" t="str">
        <f t="shared" ca="1" si="197"/>
        <v>68,00</v>
      </c>
      <c r="L2593" s="379"/>
      <c r="O2593" s="379"/>
    </row>
    <row r="2594" spans="1:15">
      <c r="A2594" s="417" t="s">
        <v>2155</v>
      </c>
      <c r="B2594" s="417" t="s">
        <v>17789</v>
      </c>
      <c r="C2594" s="417" t="s">
        <v>2332</v>
      </c>
      <c r="D2594" s="417" t="s">
        <v>10443</v>
      </c>
      <c r="E2594" s="391">
        <v>2.13</v>
      </c>
      <c r="F2594" s="418">
        <v>44249</v>
      </c>
      <c r="G2594" s="417" t="s">
        <v>2286</v>
      </c>
      <c r="I2594" s="379">
        <f t="shared" ca="1" si="195"/>
        <v>-322</v>
      </c>
      <c r="J2594" s="379">
        <f t="shared" ca="1" si="196"/>
        <v>-224</v>
      </c>
      <c r="K2594" s="391" t="str">
        <f t="shared" ca="1" si="197"/>
        <v>69,00</v>
      </c>
      <c r="L2594" s="379"/>
      <c r="O2594" s="379"/>
    </row>
    <row r="2595" spans="1:15">
      <c r="A2595" s="417" t="s">
        <v>2155</v>
      </c>
      <c r="B2595" s="417" t="s">
        <v>17790</v>
      </c>
      <c r="C2595" s="417" t="s">
        <v>2332</v>
      </c>
      <c r="D2595" s="417" t="s">
        <v>16922</v>
      </c>
      <c r="E2595" s="391">
        <v>1.92</v>
      </c>
      <c r="F2595" s="418">
        <v>44249</v>
      </c>
      <c r="G2595" s="417" t="s">
        <v>2286</v>
      </c>
      <c r="I2595" s="379">
        <f t="shared" ca="1" si="195"/>
        <v>-322</v>
      </c>
      <c r="J2595" s="379">
        <f t="shared" ca="1" si="196"/>
        <v>-224</v>
      </c>
      <c r="K2595" s="391" t="str">
        <f t="shared" ca="1" si="197"/>
        <v>70,00</v>
      </c>
      <c r="L2595" s="379"/>
      <c r="O2595" s="379"/>
    </row>
    <row r="2596" spans="1:15">
      <c r="A2596" s="417" t="s">
        <v>2155</v>
      </c>
      <c r="B2596" s="417" t="s">
        <v>17791</v>
      </c>
      <c r="C2596" s="417" t="s">
        <v>2332</v>
      </c>
      <c r="D2596" s="417" t="s">
        <v>17768</v>
      </c>
      <c r="E2596" s="391">
        <v>1.82</v>
      </c>
      <c r="F2596" s="418">
        <v>44249</v>
      </c>
      <c r="G2596" s="417" t="s">
        <v>2286</v>
      </c>
      <c r="I2596" s="379">
        <f t="shared" ca="1" si="195"/>
        <v>-322</v>
      </c>
      <c r="J2596" s="379">
        <f t="shared" ca="1" si="196"/>
        <v>-224</v>
      </c>
      <c r="K2596" s="391" t="str">
        <f t="shared" ca="1" si="197"/>
        <v>71,00</v>
      </c>
      <c r="L2596" s="379"/>
      <c r="O2596" s="379"/>
    </row>
    <row r="2597" spans="1:15">
      <c r="A2597" s="417" t="s">
        <v>2155</v>
      </c>
      <c r="B2597" s="417" t="s">
        <v>17792</v>
      </c>
      <c r="C2597" s="417" t="s">
        <v>2332</v>
      </c>
      <c r="D2597" s="417" t="s">
        <v>17793</v>
      </c>
      <c r="E2597" s="391">
        <v>3.28</v>
      </c>
      <c r="F2597" s="418">
        <v>44249</v>
      </c>
      <c r="G2597" s="417" t="s">
        <v>2286</v>
      </c>
      <c r="I2597" s="379">
        <f t="shared" ca="1" si="195"/>
        <v>-322</v>
      </c>
      <c r="J2597" s="379">
        <f t="shared" ca="1" si="196"/>
        <v>-224</v>
      </c>
      <c r="K2597" s="391" t="str">
        <f t="shared" ca="1" si="197"/>
        <v>75,00</v>
      </c>
      <c r="L2597" s="379"/>
      <c r="O2597" s="379"/>
    </row>
    <row r="2598" spans="1:15">
      <c r="A2598" s="417" t="s">
        <v>2155</v>
      </c>
      <c r="B2598" s="417" t="s">
        <v>18303</v>
      </c>
      <c r="C2598" s="417" t="s">
        <v>2332</v>
      </c>
      <c r="D2598" s="417" t="s">
        <v>17774</v>
      </c>
      <c r="E2598" s="391">
        <v>3.85</v>
      </c>
      <c r="F2598" s="418">
        <v>44249</v>
      </c>
      <c r="G2598" s="417" t="s">
        <v>2286</v>
      </c>
      <c r="I2598" s="379">
        <f t="shared" ca="1" si="195"/>
        <v>-322</v>
      </c>
      <c r="J2598" s="379">
        <f t="shared" ca="1" si="196"/>
        <v>-224</v>
      </c>
      <c r="K2598" s="391" t="str">
        <f t="shared" ca="1" si="197"/>
        <v>76,00</v>
      </c>
      <c r="L2598" s="379"/>
      <c r="O2598" s="379"/>
    </row>
    <row r="2599" spans="1:15">
      <c r="A2599" s="417" t="s">
        <v>2155</v>
      </c>
      <c r="B2599" s="417" t="s">
        <v>18304</v>
      </c>
      <c r="C2599" s="417" t="s">
        <v>2332</v>
      </c>
      <c r="D2599" s="417" t="s">
        <v>18297</v>
      </c>
      <c r="E2599" s="391">
        <v>4.3600000000000003</v>
      </c>
      <c r="F2599" s="418">
        <v>44249</v>
      </c>
      <c r="G2599" s="417" t="s">
        <v>2286</v>
      </c>
      <c r="I2599" s="379">
        <f t="shared" ca="1" si="195"/>
        <v>-322</v>
      </c>
      <c r="J2599" s="379">
        <f t="shared" ca="1" si="196"/>
        <v>-224</v>
      </c>
      <c r="K2599" s="391" t="str">
        <f t="shared" ca="1" si="197"/>
        <v>77,00</v>
      </c>
      <c r="L2599" s="379"/>
      <c r="O2599" s="379"/>
    </row>
    <row r="2600" spans="1:15">
      <c r="A2600" s="417" t="s">
        <v>2155</v>
      </c>
      <c r="B2600" s="417" t="s">
        <v>3003</v>
      </c>
      <c r="C2600" s="417" t="s">
        <v>2332</v>
      </c>
      <c r="D2600" s="417" t="s">
        <v>7065</v>
      </c>
      <c r="E2600" s="391">
        <v>3.15</v>
      </c>
      <c r="F2600" s="418">
        <v>44701</v>
      </c>
      <c r="G2600" s="417" t="s">
        <v>2286</v>
      </c>
      <c r="I2600" s="379">
        <f t="shared" ca="1" si="195"/>
        <v>130</v>
      </c>
      <c r="J2600" s="379">
        <f t="shared" ca="1" si="196"/>
        <v>90</v>
      </c>
      <c r="K2600" s="391" t="str">
        <f t="shared" ca="1" si="197"/>
        <v>28,13</v>
      </c>
      <c r="L2600" s="379"/>
      <c r="O2600" s="379"/>
    </row>
    <row r="2601" spans="1:15">
      <c r="A2601" s="417" t="s">
        <v>2155</v>
      </c>
      <c r="B2601" s="417" t="s">
        <v>3004</v>
      </c>
      <c r="C2601" s="417" t="s">
        <v>2332</v>
      </c>
      <c r="D2601" s="417" t="s">
        <v>7787</v>
      </c>
      <c r="E2601" s="391">
        <v>1.58</v>
      </c>
      <c r="F2601" s="418">
        <v>44337</v>
      </c>
      <c r="G2601" s="417" t="s">
        <v>2286</v>
      </c>
      <c r="I2601" s="379">
        <f t="shared" ca="1" si="195"/>
        <v>-234</v>
      </c>
      <c r="J2601" s="379">
        <f t="shared" ca="1" si="196"/>
        <v>-163</v>
      </c>
      <c r="K2601" s="391" t="str">
        <f t="shared" ca="1" si="197"/>
        <v>30,13</v>
      </c>
      <c r="L2601" s="379"/>
      <c r="O2601" s="379"/>
    </row>
    <row r="2602" spans="1:15">
      <c r="A2602" s="417" t="s">
        <v>2155</v>
      </c>
      <c r="B2602" s="417" t="s">
        <v>3005</v>
      </c>
      <c r="C2602" s="417" t="s">
        <v>2332</v>
      </c>
      <c r="D2602" s="417" t="s">
        <v>7788</v>
      </c>
      <c r="E2602" s="391">
        <v>2.65</v>
      </c>
      <c r="F2602" s="418">
        <v>44337</v>
      </c>
      <c r="G2602" s="417" t="s">
        <v>2286</v>
      </c>
      <c r="I2602" s="379">
        <f t="shared" ca="1" si="195"/>
        <v>-234</v>
      </c>
      <c r="J2602" s="379">
        <f t="shared" ca="1" si="196"/>
        <v>-163</v>
      </c>
      <c r="K2602" s="391" t="str">
        <f t="shared" ca="1" si="197"/>
        <v>31,13</v>
      </c>
      <c r="L2602" s="379"/>
      <c r="O2602" s="379"/>
    </row>
    <row r="2603" spans="1:15">
      <c r="A2603" s="417" t="s">
        <v>2155</v>
      </c>
      <c r="B2603" s="417" t="s">
        <v>3006</v>
      </c>
      <c r="C2603" s="417" t="s">
        <v>2332</v>
      </c>
      <c r="D2603" s="417" t="s">
        <v>7790</v>
      </c>
      <c r="E2603" s="391">
        <v>4.17</v>
      </c>
      <c r="F2603" s="418">
        <v>44337</v>
      </c>
      <c r="G2603" s="417" t="s">
        <v>2286</v>
      </c>
      <c r="I2603" s="379">
        <f t="shared" ca="1" si="195"/>
        <v>-234</v>
      </c>
      <c r="J2603" s="379">
        <f t="shared" ca="1" si="196"/>
        <v>-163</v>
      </c>
      <c r="K2603" s="391" t="str">
        <f t="shared" ca="1" si="197"/>
        <v>33,13</v>
      </c>
      <c r="L2603" s="379"/>
      <c r="O2603" s="379"/>
    </row>
    <row r="2604" spans="1:15">
      <c r="A2604" s="417" t="s">
        <v>2155</v>
      </c>
      <c r="B2604" s="417" t="s">
        <v>3007</v>
      </c>
      <c r="C2604" s="417" t="s">
        <v>2332</v>
      </c>
      <c r="D2604" s="417" t="s">
        <v>7792</v>
      </c>
      <c r="E2604" s="391">
        <v>4.3899999999999997</v>
      </c>
      <c r="F2604" s="418">
        <v>44337</v>
      </c>
      <c r="G2604" s="417" t="s">
        <v>2286</v>
      </c>
      <c r="I2604" s="379">
        <f t="shared" ca="1" si="195"/>
        <v>-234</v>
      </c>
      <c r="J2604" s="379">
        <f t="shared" ca="1" si="196"/>
        <v>-163</v>
      </c>
      <c r="K2604" s="391" t="str">
        <f t="shared" ca="1" si="197"/>
        <v>35,13</v>
      </c>
      <c r="L2604" s="379"/>
      <c r="O2604" s="379"/>
    </row>
    <row r="2605" spans="1:15">
      <c r="A2605" s="417" t="s">
        <v>2155</v>
      </c>
      <c r="B2605" s="417" t="s">
        <v>10477</v>
      </c>
      <c r="C2605" s="417" t="s">
        <v>2332</v>
      </c>
      <c r="D2605" s="417" t="s">
        <v>3002</v>
      </c>
      <c r="E2605" s="391">
        <v>1</v>
      </c>
      <c r="F2605" s="418">
        <v>44365</v>
      </c>
      <c r="G2605" s="417" t="s">
        <v>2286</v>
      </c>
      <c r="I2605" s="379">
        <f t="shared" ca="1" si="195"/>
        <v>-206</v>
      </c>
      <c r="J2605" s="379">
        <f t="shared" ca="1" si="196"/>
        <v>-144</v>
      </c>
      <c r="K2605" s="391" t="str">
        <f t="shared" ca="1" si="197"/>
        <v>53,00</v>
      </c>
      <c r="L2605" s="379"/>
      <c r="O2605" s="379"/>
    </row>
    <row r="2606" spans="1:15">
      <c r="A2606" s="417" t="s">
        <v>2155</v>
      </c>
      <c r="B2606" s="417" t="s">
        <v>3008</v>
      </c>
      <c r="C2606" s="417" t="s">
        <v>2332</v>
      </c>
      <c r="D2606" s="417" t="s">
        <v>7813</v>
      </c>
      <c r="E2606" s="391">
        <v>1</v>
      </c>
      <c r="F2606" s="418">
        <v>44757</v>
      </c>
      <c r="G2606" s="417" t="s">
        <v>2286</v>
      </c>
      <c r="I2606" s="379">
        <f t="shared" ca="1" si="195"/>
        <v>186</v>
      </c>
      <c r="J2606" s="379">
        <f t="shared" ca="1" si="196"/>
        <v>129</v>
      </c>
      <c r="K2606" s="391" t="str">
        <f t="shared" ca="1" si="197"/>
        <v>43,13</v>
      </c>
      <c r="L2606" s="379"/>
      <c r="O2606" s="379"/>
    </row>
    <row r="2607" spans="1:15">
      <c r="A2607" s="417" t="s">
        <v>2155</v>
      </c>
      <c r="B2607" s="417" t="s">
        <v>3009</v>
      </c>
      <c r="C2607" s="417" t="s">
        <v>2332</v>
      </c>
      <c r="D2607" s="417" t="s">
        <v>7790</v>
      </c>
      <c r="E2607" s="391">
        <v>4.5</v>
      </c>
      <c r="F2607" s="418">
        <v>44792</v>
      </c>
      <c r="G2607" s="417" t="s">
        <v>2286</v>
      </c>
      <c r="I2607" s="379">
        <f t="shared" ca="1" si="195"/>
        <v>221</v>
      </c>
      <c r="J2607" s="379">
        <f t="shared" ca="1" si="196"/>
        <v>154</v>
      </c>
      <c r="K2607" s="391" t="str">
        <f t="shared" ca="1" si="197"/>
        <v>33,13</v>
      </c>
      <c r="L2607" s="379"/>
      <c r="O2607" s="379"/>
    </row>
    <row r="2608" spans="1:15">
      <c r="A2608" s="417" t="s">
        <v>2155</v>
      </c>
      <c r="B2608" s="417" t="s">
        <v>10478</v>
      </c>
      <c r="C2608" s="417" t="s">
        <v>2281</v>
      </c>
      <c r="D2608" s="417" t="s">
        <v>10479</v>
      </c>
      <c r="E2608" s="391">
        <v>5.32</v>
      </c>
      <c r="F2608" s="418">
        <v>44214</v>
      </c>
      <c r="G2608" s="417" t="s">
        <v>2283</v>
      </c>
      <c r="I2608" s="379">
        <f t="shared" ca="1" si="195"/>
        <v>-357</v>
      </c>
      <c r="J2608" s="379">
        <f t="shared" ca="1" si="196"/>
        <v>-247</v>
      </c>
      <c r="K2608" s="391" t="str">
        <f t="shared" ca="1" si="197"/>
        <v>17,14</v>
      </c>
      <c r="L2608" s="379"/>
      <c r="O2608" s="379"/>
    </row>
    <row r="2609" spans="1:15">
      <c r="A2609" s="417" t="s">
        <v>2155</v>
      </c>
      <c r="B2609" s="417" t="s">
        <v>10480</v>
      </c>
      <c r="C2609" s="417" t="s">
        <v>2281</v>
      </c>
      <c r="D2609" s="417" t="s">
        <v>10481</v>
      </c>
      <c r="E2609" s="391">
        <v>5.12</v>
      </c>
      <c r="F2609" s="418">
        <v>44214</v>
      </c>
      <c r="G2609" s="417" t="s">
        <v>2286</v>
      </c>
      <c r="I2609" s="379">
        <f t="shared" ca="1" si="195"/>
        <v>-357</v>
      </c>
      <c r="J2609" s="379">
        <f t="shared" ca="1" si="196"/>
        <v>-247</v>
      </c>
      <c r="K2609" s="391" t="str">
        <f t="shared" ca="1" si="197"/>
        <v>17,39</v>
      </c>
      <c r="L2609" s="379"/>
      <c r="O2609" s="379"/>
    </row>
    <row r="2610" spans="1:15">
      <c r="A2610" s="417" t="s">
        <v>2155</v>
      </c>
      <c r="B2610" s="417" t="s">
        <v>10482</v>
      </c>
      <c r="C2610" s="417" t="s">
        <v>2281</v>
      </c>
      <c r="D2610" s="417" t="s">
        <v>10483</v>
      </c>
      <c r="E2610" s="391">
        <v>4.84</v>
      </c>
      <c r="F2610" s="418">
        <v>44214</v>
      </c>
      <c r="G2610" s="417" t="s">
        <v>2283</v>
      </c>
      <c r="I2610" s="379">
        <f t="shared" ca="1" si="195"/>
        <v>-357</v>
      </c>
      <c r="J2610" s="379">
        <f t="shared" ca="1" si="196"/>
        <v>-247</v>
      </c>
      <c r="K2610" s="391" t="str">
        <f t="shared" ca="1" si="197"/>
        <v>17,64</v>
      </c>
      <c r="L2610" s="379"/>
      <c r="O2610" s="379"/>
    </row>
    <row r="2611" spans="1:15">
      <c r="A2611" s="417" t="s">
        <v>2155</v>
      </c>
      <c r="B2611" s="417" t="s">
        <v>10484</v>
      </c>
      <c r="C2611" s="417" t="s">
        <v>2281</v>
      </c>
      <c r="D2611" s="417" t="s">
        <v>10485</v>
      </c>
      <c r="E2611" s="391">
        <v>3.25</v>
      </c>
      <c r="F2611" s="418">
        <v>44214</v>
      </c>
      <c r="G2611" s="417" t="s">
        <v>2286</v>
      </c>
      <c r="I2611" s="379">
        <f t="shared" ca="1" si="195"/>
        <v>-357</v>
      </c>
      <c r="J2611" s="379">
        <f t="shared" ca="1" si="196"/>
        <v>-247</v>
      </c>
      <c r="K2611" s="391" t="str">
        <f t="shared" ca="1" si="197"/>
        <v>17,89</v>
      </c>
      <c r="L2611" s="379"/>
      <c r="O2611" s="379"/>
    </row>
    <row r="2612" spans="1:15">
      <c r="A2612" s="417" t="s">
        <v>2155</v>
      </c>
      <c r="B2612" s="417" t="s">
        <v>10486</v>
      </c>
      <c r="C2612" s="417" t="s">
        <v>2281</v>
      </c>
      <c r="D2612" s="417" t="s">
        <v>10487</v>
      </c>
      <c r="E2612" s="391">
        <v>4.18</v>
      </c>
      <c r="F2612" s="418">
        <v>44214</v>
      </c>
      <c r="G2612" s="417" t="s">
        <v>2283</v>
      </c>
      <c r="I2612" s="379">
        <f t="shared" ca="1" si="195"/>
        <v>-357</v>
      </c>
      <c r="J2612" s="379">
        <f t="shared" ca="1" si="196"/>
        <v>-247</v>
      </c>
      <c r="K2612" s="391" t="str">
        <f t="shared" ca="1" si="197"/>
        <v>18,14</v>
      </c>
      <c r="L2612" s="379"/>
      <c r="O2612" s="379"/>
    </row>
    <row r="2613" spans="1:15">
      <c r="A2613" s="417" t="s">
        <v>2155</v>
      </c>
      <c r="B2613" s="417" t="s">
        <v>10488</v>
      </c>
      <c r="C2613" s="417" t="s">
        <v>2281</v>
      </c>
      <c r="D2613" s="417" t="s">
        <v>10489</v>
      </c>
      <c r="E2613" s="391">
        <v>3.76</v>
      </c>
      <c r="F2613" s="418">
        <v>44214</v>
      </c>
      <c r="G2613" s="417" t="s">
        <v>2286</v>
      </c>
      <c r="I2613" s="379">
        <f t="shared" ca="1" si="195"/>
        <v>-357</v>
      </c>
      <c r="J2613" s="379">
        <f t="shared" ca="1" si="196"/>
        <v>-247</v>
      </c>
      <c r="K2613" s="391" t="str">
        <f t="shared" ca="1" si="197"/>
        <v>18,89</v>
      </c>
      <c r="L2613" s="379"/>
      <c r="O2613" s="379"/>
    </row>
    <row r="2614" spans="1:15">
      <c r="A2614" s="417" t="s">
        <v>2155</v>
      </c>
      <c r="B2614" s="417" t="s">
        <v>10490</v>
      </c>
      <c r="C2614" s="417" t="s">
        <v>2281</v>
      </c>
      <c r="D2614" s="417" t="s">
        <v>10491</v>
      </c>
      <c r="E2614" s="391">
        <v>2.9</v>
      </c>
      <c r="F2614" s="418">
        <v>44214</v>
      </c>
      <c r="G2614" s="417" t="s">
        <v>2286</v>
      </c>
      <c r="I2614" s="379">
        <f t="shared" ca="1" si="195"/>
        <v>-357</v>
      </c>
      <c r="J2614" s="379">
        <f t="shared" ca="1" si="196"/>
        <v>-247</v>
      </c>
      <c r="K2614" s="391" t="str">
        <f t="shared" ca="1" si="197"/>
        <v>19,39</v>
      </c>
      <c r="L2614" s="379"/>
      <c r="O2614" s="379"/>
    </row>
    <row r="2615" spans="1:15">
      <c r="A2615" s="417" t="s">
        <v>2155</v>
      </c>
      <c r="B2615" s="417" t="s">
        <v>10492</v>
      </c>
      <c r="C2615" s="417" t="s">
        <v>2281</v>
      </c>
      <c r="D2615" s="417" t="s">
        <v>10493</v>
      </c>
      <c r="E2615" s="391">
        <v>2.9</v>
      </c>
      <c r="F2615" s="418">
        <v>44214</v>
      </c>
      <c r="G2615" s="417" t="s">
        <v>2283</v>
      </c>
      <c r="I2615" s="379">
        <f t="shared" ca="1" si="195"/>
        <v>-357</v>
      </c>
      <c r="J2615" s="379">
        <f t="shared" ca="1" si="196"/>
        <v>-247</v>
      </c>
      <c r="K2615" s="391" t="str">
        <f t="shared" ca="1" si="197"/>
        <v>19,64</v>
      </c>
      <c r="L2615" s="379"/>
      <c r="O2615" s="379"/>
    </row>
    <row r="2616" spans="1:15">
      <c r="A2616" s="417" t="s">
        <v>2155</v>
      </c>
      <c r="B2616" s="417" t="s">
        <v>10494</v>
      </c>
      <c r="C2616" s="417" t="s">
        <v>2281</v>
      </c>
      <c r="D2616" s="417" t="s">
        <v>10495</v>
      </c>
      <c r="E2616" s="391">
        <v>2.25</v>
      </c>
      <c r="F2616" s="418">
        <v>44214</v>
      </c>
      <c r="G2616" s="417" t="s">
        <v>2286</v>
      </c>
      <c r="I2616" s="379">
        <f t="shared" ca="1" si="195"/>
        <v>-357</v>
      </c>
      <c r="J2616" s="379">
        <f t="shared" ca="1" si="196"/>
        <v>-247</v>
      </c>
      <c r="K2616" s="391" t="str">
        <f t="shared" ca="1" si="197"/>
        <v>20,39</v>
      </c>
      <c r="L2616" s="379"/>
      <c r="O2616" s="379"/>
    </row>
    <row r="2617" spans="1:15">
      <c r="A2617" s="417" t="s">
        <v>2155</v>
      </c>
      <c r="B2617" s="417" t="s">
        <v>6691</v>
      </c>
      <c r="C2617" s="417" t="s">
        <v>2281</v>
      </c>
      <c r="D2617" s="417" t="s">
        <v>10496</v>
      </c>
      <c r="E2617" s="391">
        <v>1.29</v>
      </c>
      <c r="F2617" s="418">
        <v>44214</v>
      </c>
      <c r="G2617" s="417" t="s">
        <v>2286</v>
      </c>
      <c r="I2617" s="379">
        <f t="shared" ca="1" si="195"/>
        <v>-357</v>
      </c>
      <c r="J2617" s="379">
        <f t="shared" ca="1" si="196"/>
        <v>-247</v>
      </c>
      <c r="K2617" s="391" t="str">
        <f t="shared" ca="1" si="197"/>
        <v>21,39</v>
      </c>
      <c r="L2617" s="379"/>
      <c r="O2617" s="379"/>
    </row>
    <row r="2618" spans="1:15">
      <c r="A2618" s="417" t="s">
        <v>2155</v>
      </c>
      <c r="B2618" s="417" t="s">
        <v>7814</v>
      </c>
      <c r="C2618" s="417" t="s">
        <v>2281</v>
      </c>
      <c r="D2618" s="417" t="s">
        <v>10497</v>
      </c>
      <c r="E2618" s="391">
        <v>1.8</v>
      </c>
      <c r="F2618" s="418">
        <v>44214</v>
      </c>
      <c r="G2618" s="417" t="s">
        <v>2283</v>
      </c>
      <c r="I2618" s="379">
        <f t="shared" ca="1" si="195"/>
        <v>-357</v>
      </c>
      <c r="J2618" s="379">
        <f t="shared" ca="1" si="196"/>
        <v>-247</v>
      </c>
      <c r="K2618" s="391" t="str">
        <f t="shared" ca="1" si="197"/>
        <v>20,64</v>
      </c>
      <c r="L2618" s="379"/>
      <c r="O2618" s="379"/>
    </row>
    <row r="2619" spans="1:15">
      <c r="A2619" s="417" t="s">
        <v>2155</v>
      </c>
      <c r="B2619" s="417" t="s">
        <v>10498</v>
      </c>
      <c r="C2619" s="417" t="s">
        <v>2281</v>
      </c>
      <c r="D2619" s="417" t="s">
        <v>10499</v>
      </c>
      <c r="E2619" s="391">
        <v>1.23</v>
      </c>
      <c r="F2619" s="418">
        <v>44214</v>
      </c>
      <c r="G2619" s="417" t="s">
        <v>2283</v>
      </c>
      <c r="I2619" s="379">
        <f t="shared" ca="1" si="195"/>
        <v>-357</v>
      </c>
      <c r="J2619" s="379">
        <f t="shared" ca="1" si="196"/>
        <v>-247</v>
      </c>
      <c r="K2619" s="391" t="str">
        <f t="shared" ca="1" si="197"/>
        <v>21,14</v>
      </c>
      <c r="L2619" s="379"/>
      <c r="O2619" s="379"/>
    </row>
    <row r="2620" spans="1:15">
      <c r="A2620" s="417" t="s">
        <v>2155</v>
      </c>
      <c r="B2620" s="417" t="s">
        <v>7815</v>
      </c>
      <c r="C2620" s="417" t="s">
        <v>2281</v>
      </c>
      <c r="D2620" s="417" t="s">
        <v>10500</v>
      </c>
      <c r="E2620" s="391">
        <v>0.99</v>
      </c>
      <c r="F2620" s="418">
        <v>44214</v>
      </c>
      <c r="G2620" s="417" t="s">
        <v>2283</v>
      </c>
      <c r="I2620" s="379">
        <f t="shared" ca="1" si="195"/>
        <v>-357</v>
      </c>
      <c r="J2620" s="379">
        <f t="shared" ca="1" si="196"/>
        <v>-247</v>
      </c>
      <c r="K2620" s="391" t="str">
        <f t="shared" ca="1" si="197"/>
        <v>21,64</v>
      </c>
      <c r="L2620" s="379"/>
      <c r="O2620" s="379"/>
    </row>
    <row r="2621" spans="1:15">
      <c r="A2621" s="417" t="s">
        <v>2155</v>
      </c>
      <c r="B2621" s="417" t="s">
        <v>10501</v>
      </c>
      <c r="C2621" s="417" t="s">
        <v>2281</v>
      </c>
      <c r="D2621" s="417" t="s">
        <v>10502</v>
      </c>
      <c r="E2621" s="391">
        <v>0.85</v>
      </c>
      <c r="F2621" s="418">
        <v>44214</v>
      </c>
      <c r="G2621" s="417" t="s">
        <v>2286</v>
      </c>
      <c r="I2621" s="379">
        <f t="shared" ca="1" si="195"/>
        <v>-357</v>
      </c>
      <c r="J2621" s="379">
        <f t="shared" ca="1" si="196"/>
        <v>-247</v>
      </c>
      <c r="K2621" s="391" t="str">
        <f t="shared" ca="1" si="197"/>
        <v>21,89</v>
      </c>
      <c r="L2621" s="379"/>
      <c r="O2621" s="379"/>
    </row>
    <row r="2622" spans="1:15">
      <c r="A2622" s="417" t="s">
        <v>2155</v>
      </c>
      <c r="B2622" s="417" t="s">
        <v>10503</v>
      </c>
      <c r="C2622" s="417" t="s">
        <v>2281</v>
      </c>
      <c r="D2622" s="417" t="s">
        <v>10504</v>
      </c>
      <c r="E2622" s="391">
        <v>0.66</v>
      </c>
      <c r="F2622" s="418">
        <v>44214</v>
      </c>
      <c r="G2622" s="417" t="s">
        <v>2286</v>
      </c>
      <c r="I2622" s="379">
        <f t="shared" ca="1" si="195"/>
        <v>-357</v>
      </c>
      <c r="J2622" s="379">
        <f t="shared" ca="1" si="196"/>
        <v>-247</v>
      </c>
      <c r="K2622" s="391" t="str">
        <f t="shared" ca="1" si="197"/>
        <v>22,39</v>
      </c>
      <c r="L2622" s="379"/>
      <c r="O2622" s="379"/>
    </row>
    <row r="2623" spans="1:15">
      <c r="A2623" s="417" t="s">
        <v>2155</v>
      </c>
      <c r="B2623" s="417" t="s">
        <v>6692</v>
      </c>
      <c r="C2623" s="417" t="s">
        <v>2281</v>
      </c>
      <c r="D2623" s="417" t="s">
        <v>10505</v>
      </c>
      <c r="E2623" s="391">
        <v>0.31</v>
      </c>
      <c r="F2623" s="418">
        <v>44214</v>
      </c>
      <c r="G2623" s="417" t="s">
        <v>2283</v>
      </c>
      <c r="I2623" s="379">
        <f t="shared" ca="1" si="195"/>
        <v>-357</v>
      </c>
      <c r="J2623" s="379">
        <f t="shared" ca="1" si="196"/>
        <v>-247</v>
      </c>
      <c r="K2623" s="391" t="str">
        <f t="shared" ca="1" si="197"/>
        <v>22,64</v>
      </c>
      <c r="L2623" s="379"/>
      <c r="O2623" s="379"/>
    </row>
    <row r="2624" spans="1:15">
      <c r="A2624" s="417" t="s">
        <v>2155</v>
      </c>
      <c r="B2624" s="417" t="s">
        <v>3011</v>
      </c>
      <c r="C2624" s="417" t="s">
        <v>2281</v>
      </c>
      <c r="D2624" s="417" t="s">
        <v>3995</v>
      </c>
      <c r="E2624" s="391">
        <v>0.5</v>
      </c>
      <c r="F2624" s="418">
        <v>44214</v>
      </c>
      <c r="G2624" s="417" t="s">
        <v>2283</v>
      </c>
      <c r="I2624" s="379">
        <f t="shared" ca="1" si="195"/>
        <v>-357</v>
      </c>
      <c r="J2624" s="379">
        <f t="shared" ca="1" si="196"/>
        <v>-247</v>
      </c>
      <c r="K2624" s="391" t="str">
        <f t="shared" ca="1" si="197"/>
        <v>22,14</v>
      </c>
      <c r="L2624" s="379"/>
      <c r="O2624" s="379"/>
    </row>
    <row r="2625" spans="1:15">
      <c r="A2625" s="417" t="s">
        <v>2155</v>
      </c>
      <c r="B2625" s="417" t="s">
        <v>10506</v>
      </c>
      <c r="C2625" s="417" t="s">
        <v>2281</v>
      </c>
      <c r="D2625" s="417" t="s">
        <v>10507</v>
      </c>
      <c r="E2625" s="391">
        <v>0.2</v>
      </c>
      <c r="F2625" s="418">
        <v>44214</v>
      </c>
      <c r="G2625" s="417" t="s">
        <v>2286</v>
      </c>
      <c r="I2625" s="379">
        <f t="shared" ca="1" si="195"/>
        <v>-357</v>
      </c>
      <c r="J2625" s="379">
        <f t="shared" ca="1" si="196"/>
        <v>-247</v>
      </c>
      <c r="K2625" s="391" t="str">
        <f t="shared" ca="1" si="197"/>
        <v>22,89</v>
      </c>
      <c r="L2625" s="379"/>
      <c r="O2625" s="379"/>
    </row>
    <row r="2626" spans="1:15">
      <c r="A2626" s="417" t="s">
        <v>2155</v>
      </c>
      <c r="B2626" s="417" t="s">
        <v>10508</v>
      </c>
      <c r="C2626" s="417" t="s">
        <v>2281</v>
      </c>
      <c r="D2626" s="417" t="s">
        <v>10509</v>
      </c>
      <c r="E2626" s="391">
        <v>0.13</v>
      </c>
      <c r="F2626" s="418">
        <v>44214</v>
      </c>
      <c r="G2626" s="417" t="s">
        <v>2286</v>
      </c>
      <c r="I2626" s="379">
        <f t="shared" ca="1" si="195"/>
        <v>-357</v>
      </c>
      <c r="J2626" s="379">
        <f t="shared" ca="1" si="196"/>
        <v>-247</v>
      </c>
      <c r="K2626" s="391" t="str">
        <f t="shared" ca="1" si="197"/>
        <v>23,39</v>
      </c>
      <c r="L2626" s="379"/>
      <c r="O2626" s="379"/>
    </row>
    <row r="2627" spans="1:15">
      <c r="A2627" s="417" t="s">
        <v>2155</v>
      </c>
      <c r="B2627" s="417" t="s">
        <v>7816</v>
      </c>
      <c r="C2627" s="417" t="s">
        <v>2281</v>
      </c>
      <c r="D2627" s="417" t="s">
        <v>10510</v>
      </c>
      <c r="E2627" s="391">
        <v>0.08</v>
      </c>
      <c r="F2627" s="418">
        <v>44214</v>
      </c>
      <c r="G2627" s="417" t="s">
        <v>2283</v>
      </c>
      <c r="I2627" s="379">
        <f t="shared" ca="1" si="195"/>
        <v>-357</v>
      </c>
      <c r="J2627" s="379">
        <f t="shared" ca="1" si="196"/>
        <v>-247</v>
      </c>
      <c r="K2627" s="391" t="str">
        <f t="shared" ca="1" si="197"/>
        <v>23,64</v>
      </c>
      <c r="L2627" s="379"/>
      <c r="O2627" s="379"/>
    </row>
    <row r="2628" spans="1:15">
      <c r="A2628" s="417" t="s">
        <v>2155</v>
      </c>
      <c r="B2628" s="417" t="s">
        <v>3012</v>
      </c>
      <c r="C2628" s="417" t="s">
        <v>2281</v>
      </c>
      <c r="D2628" s="417" t="s">
        <v>10511</v>
      </c>
      <c r="E2628" s="391">
        <v>0.11</v>
      </c>
      <c r="F2628" s="418">
        <v>44214</v>
      </c>
      <c r="G2628" s="417" t="s">
        <v>2283</v>
      </c>
      <c r="I2628" s="379">
        <f t="shared" ca="1" si="195"/>
        <v>-357</v>
      </c>
      <c r="J2628" s="379">
        <f t="shared" ca="1" si="196"/>
        <v>-247</v>
      </c>
      <c r="K2628" s="391" t="str">
        <f t="shared" ca="1" si="197"/>
        <v>23,14</v>
      </c>
      <c r="L2628" s="379"/>
      <c r="O2628" s="379"/>
    </row>
    <row r="2629" spans="1:15">
      <c r="A2629" s="417" t="s">
        <v>2155</v>
      </c>
      <c r="B2629" s="417" t="s">
        <v>10512</v>
      </c>
      <c r="C2629" s="417" t="s">
        <v>2281</v>
      </c>
      <c r="D2629" s="417" t="s">
        <v>10513</v>
      </c>
      <c r="E2629" s="391">
        <v>0.04</v>
      </c>
      <c r="F2629" s="418">
        <v>44214</v>
      </c>
      <c r="G2629" s="417" t="s">
        <v>2286</v>
      </c>
      <c r="I2629" s="379">
        <f t="shared" ca="1" si="195"/>
        <v>-357</v>
      </c>
      <c r="J2629" s="379">
        <f t="shared" ca="1" si="196"/>
        <v>-247</v>
      </c>
      <c r="K2629" s="391" t="str">
        <f t="shared" ca="1" si="197"/>
        <v>23,89</v>
      </c>
      <c r="L2629" s="379"/>
      <c r="O2629" s="379"/>
    </row>
    <row r="2630" spans="1:15">
      <c r="A2630" s="417" t="s">
        <v>2155</v>
      </c>
      <c r="B2630" s="417" t="s">
        <v>10514</v>
      </c>
      <c r="C2630" s="417" t="s">
        <v>2281</v>
      </c>
      <c r="D2630" s="417" t="s">
        <v>10515</v>
      </c>
      <c r="E2630" s="391">
        <v>0.06</v>
      </c>
      <c r="F2630" s="418">
        <v>44214</v>
      </c>
      <c r="G2630" s="417" t="s">
        <v>2283</v>
      </c>
      <c r="I2630" s="379">
        <f t="shared" ca="1" si="195"/>
        <v>-357</v>
      </c>
      <c r="J2630" s="379">
        <f t="shared" ca="1" si="196"/>
        <v>-247</v>
      </c>
      <c r="K2630" s="391" t="str">
        <f t="shared" ca="1" si="197"/>
        <v>24,14</v>
      </c>
      <c r="L2630" s="379"/>
      <c r="O2630" s="379"/>
    </row>
    <row r="2631" spans="1:15">
      <c r="A2631" s="417" t="s">
        <v>2155</v>
      </c>
      <c r="B2631" s="417" t="s">
        <v>7817</v>
      </c>
      <c r="C2631" s="417" t="s">
        <v>2281</v>
      </c>
      <c r="D2631" s="417" t="s">
        <v>10516</v>
      </c>
      <c r="E2631" s="391">
        <v>0.01</v>
      </c>
      <c r="F2631" s="418">
        <v>44214</v>
      </c>
      <c r="G2631" s="417" t="s">
        <v>2283</v>
      </c>
      <c r="I2631" s="379">
        <f t="shared" ca="1" si="195"/>
        <v>-357</v>
      </c>
      <c r="J2631" s="379">
        <f t="shared" ca="1" si="196"/>
        <v>-247</v>
      </c>
      <c r="K2631" s="391" t="str">
        <f t="shared" ca="1" si="197"/>
        <v>24,64</v>
      </c>
      <c r="L2631" s="379"/>
      <c r="O2631" s="379"/>
    </row>
    <row r="2632" spans="1:15">
      <c r="A2632" s="417" t="s">
        <v>2155</v>
      </c>
      <c r="B2632" s="417" t="s">
        <v>10517</v>
      </c>
      <c r="C2632" s="417" t="s">
        <v>2281</v>
      </c>
      <c r="D2632" s="417" t="s">
        <v>10518</v>
      </c>
      <c r="E2632" s="391">
        <v>0.03</v>
      </c>
      <c r="F2632" s="418">
        <v>44214</v>
      </c>
      <c r="G2632" s="417" t="s">
        <v>2283</v>
      </c>
      <c r="I2632" s="379">
        <f t="shared" ca="1" si="195"/>
        <v>-357</v>
      </c>
      <c r="J2632" s="379">
        <f t="shared" ca="1" si="196"/>
        <v>-247</v>
      </c>
      <c r="K2632" s="391" t="str">
        <f t="shared" ca="1" si="197"/>
        <v>25,14</v>
      </c>
      <c r="L2632" s="379"/>
      <c r="O2632" s="379"/>
    </row>
    <row r="2633" spans="1:15">
      <c r="A2633" s="417" t="s">
        <v>2155</v>
      </c>
      <c r="B2633" s="417" t="s">
        <v>3013</v>
      </c>
      <c r="C2633" s="417" t="s">
        <v>2281</v>
      </c>
      <c r="D2633" s="417" t="s">
        <v>10519</v>
      </c>
      <c r="E2633" s="391">
        <v>0.15</v>
      </c>
      <c r="F2633" s="418">
        <v>44214</v>
      </c>
      <c r="G2633" s="417" t="s">
        <v>2286</v>
      </c>
      <c r="I2633" s="379">
        <f t="shared" ca="1" si="195"/>
        <v>-357</v>
      </c>
      <c r="J2633" s="379">
        <f t="shared" ca="1" si="196"/>
        <v>-247</v>
      </c>
      <c r="K2633" s="391" t="str">
        <f t="shared" ca="1" si="197"/>
        <v>24,89</v>
      </c>
      <c r="L2633" s="379"/>
      <c r="O2633" s="379"/>
    </row>
    <row r="2634" spans="1:15">
      <c r="A2634" s="417" t="s">
        <v>2155</v>
      </c>
      <c r="B2634" s="417" t="s">
        <v>3015</v>
      </c>
      <c r="C2634" s="417" t="s">
        <v>2281</v>
      </c>
      <c r="D2634" s="417" t="s">
        <v>10520</v>
      </c>
      <c r="E2634" s="391">
        <v>1</v>
      </c>
      <c r="F2634" s="418">
        <v>44214</v>
      </c>
      <c r="G2634" s="417" t="s">
        <v>2286</v>
      </c>
      <c r="I2634" s="379">
        <f t="shared" ref="I2634:I2697" ca="1" si="198">IF(F2634&lt;&gt;"",F2634-$I$199,"")</f>
        <v>-357</v>
      </c>
      <c r="J2634" s="379">
        <f t="shared" ref="J2634:J2697" ca="1" si="199">IF(I2634&lt;&gt;"",NETWORKDAYS($I$199,F2634-1,$N$201:$N$224),"")</f>
        <v>-247</v>
      </c>
      <c r="K2634" s="391" t="str">
        <f t="shared" ref="K2634:K2697" ca="1" si="200">IF(I2634&lt;&gt;"",RIGHT(D2634,LEN(D2634)-FIND(" ",D2634)),"")</f>
        <v>25,39</v>
      </c>
      <c r="L2634" s="379"/>
      <c r="O2634" s="379"/>
    </row>
    <row r="2635" spans="1:15">
      <c r="A2635" s="417" t="s">
        <v>2155</v>
      </c>
      <c r="B2635" s="417" t="s">
        <v>10521</v>
      </c>
      <c r="C2635" s="417" t="s">
        <v>2281</v>
      </c>
      <c r="D2635" s="417" t="s">
        <v>10522</v>
      </c>
      <c r="E2635" s="391">
        <v>2</v>
      </c>
      <c r="F2635" s="418">
        <v>44214</v>
      </c>
      <c r="G2635" s="417" t="s">
        <v>2283</v>
      </c>
      <c r="I2635" s="379">
        <f t="shared" ca="1" si="198"/>
        <v>-357</v>
      </c>
      <c r="J2635" s="379">
        <f t="shared" ca="1" si="199"/>
        <v>-247</v>
      </c>
      <c r="K2635" s="391" t="str">
        <f t="shared" ca="1" si="200"/>
        <v>26,14</v>
      </c>
      <c r="L2635" s="379"/>
      <c r="O2635" s="379"/>
    </row>
    <row r="2636" spans="1:15">
      <c r="A2636" s="417" t="s">
        <v>2155</v>
      </c>
      <c r="B2636" s="417" t="s">
        <v>10523</v>
      </c>
      <c r="C2636" s="417" t="s">
        <v>2281</v>
      </c>
      <c r="D2636" s="417" t="s">
        <v>10524</v>
      </c>
      <c r="E2636" s="391">
        <v>0.01</v>
      </c>
      <c r="F2636" s="418">
        <v>44214</v>
      </c>
      <c r="G2636" s="417" t="s">
        <v>2283</v>
      </c>
      <c r="I2636" s="379">
        <f t="shared" ca="1" si="198"/>
        <v>-357</v>
      </c>
      <c r="J2636" s="379">
        <f t="shared" ca="1" si="199"/>
        <v>-247</v>
      </c>
      <c r="K2636" s="391" t="str">
        <f t="shared" ca="1" si="200"/>
        <v>28,14</v>
      </c>
      <c r="L2636" s="379"/>
      <c r="O2636" s="379"/>
    </row>
    <row r="2637" spans="1:15">
      <c r="A2637" s="417" t="s">
        <v>2155</v>
      </c>
      <c r="B2637" s="417" t="s">
        <v>10525</v>
      </c>
      <c r="C2637" s="417" t="s">
        <v>2281</v>
      </c>
      <c r="D2637" s="417" t="s">
        <v>10489</v>
      </c>
      <c r="E2637" s="391">
        <v>4.22</v>
      </c>
      <c r="F2637" s="418">
        <v>44249</v>
      </c>
      <c r="G2637" s="417" t="s">
        <v>2286</v>
      </c>
      <c r="I2637" s="379">
        <f t="shared" ca="1" si="198"/>
        <v>-322</v>
      </c>
      <c r="J2637" s="379">
        <f t="shared" ca="1" si="199"/>
        <v>-224</v>
      </c>
      <c r="K2637" s="391" t="str">
        <f t="shared" ca="1" si="200"/>
        <v>18,89</v>
      </c>
      <c r="L2637" s="379"/>
      <c r="O2637" s="379"/>
    </row>
    <row r="2638" spans="1:15">
      <c r="A2638" s="417" t="s">
        <v>2155</v>
      </c>
      <c r="B2638" s="417" t="s">
        <v>18305</v>
      </c>
      <c r="C2638" s="417" t="s">
        <v>2281</v>
      </c>
      <c r="D2638" s="417" t="s">
        <v>10497</v>
      </c>
      <c r="E2638" s="391">
        <v>2.09</v>
      </c>
      <c r="F2638" s="418">
        <v>44249</v>
      </c>
      <c r="G2638" s="417" t="s">
        <v>2283</v>
      </c>
      <c r="I2638" s="379">
        <f t="shared" ca="1" si="198"/>
        <v>-322</v>
      </c>
      <c r="J2638" s="379">
        <f t="shared" ca="1" si="199"/>
        <v>-224</v>
      </c>
      <c r="K2638" s="391" t="str">
        <f t="shared" ca="1" si="200"/>
        <v>20,64</v>
      </c>
      <c r="L2638" s="379"/>
      <c r="O2638" s="379"/>
    </row>
    <row r="2639" spans="1:15">
      <c r="A2639" s="417" t="s">
        <v>2155</v>
      </c>
      <c r="B2639" s="417" t="s">
        <v>10526</v>
      </c>
      <c r="C2639" s="417" t="s">
        <v>2281</v>
      </c>
      <c r="D2639" s="417" t="s">
        <v>10500</v>
      </c>
      <c r="E2639" s="391">
        <v>1.47</v>
      </c>
      <c r="F2639" s="418">
        <v>44249</v>
      </c>
      <c r="G2639" s="417" t="s">
        <v>2283</v>
      </c>
      <c r="I2639" s="379">
        <f t="shared" ca="1" si="198"/>
        <v>-322</v>
      </c>
      <c r="J2639" s="379">
        <f t="shared" ca="1" si="199"/>
        <v>-224</v>
      </c>
      <c r="K2639" s="391" t="str">
        <f t="shared" ca="1" si="200"/>
        <v>21,64</v>
      </c>
      <c r="L2639" s="379"/>
      <c r="O2639" s="379"/>
    </row>
    <row r="2640" spans="1:15">
      <c r="A2640" s="417" t="s">
        <v>2155</v>
      </c>
      <c r="B2640" s="417" t="s">
        <v>10527</v>
      </c>
      <c r="C2640" s="417" t="s">
        <v>2281</v>
      </c>
      <c r="D2640" s="417" t="s">
        <v>3995</v>
      </c>
      <c r="E2640" s="391">
        <v>1.19</v>
      </c>
      <c r="F2640" s="418">
        <v>44249</v>
      </c>
      <c r="G2640" s="417" t="s">
        <v>2283</v>
      </c>
      <c r="I2640" s="379">
        <f t="shared" ca="1" si="198"/>
        <v>-322</v>
      </c>
      <c r="J2640" s="379">
        <f t="shared" ca="1" si="199"/>
        <v>-224</v>
      </c>
      <c r="K2640" s="391" t="str">
        <f t="shared" ca="1" si="200"/>
        <v>22,14</v>
      </c>
      <c r="L2640" s="379"/>
      <c r="O2640" s="379"/>
    </row>
    <row r="2641" spans="1:15">
      <c r="A2641" s="417" t="s">
        <v>2155</v>
      </c>
      <c r="B2641" s="417" t="s">
        <v>17794</v>
      </c>
      <c r="C2641" s="417" t="s">
        <v>2281</v>
      </c>
      <c r="D2641" s="417" t="s">
        <v>10504</v>
      </c>
      <c r="E2641" s="391">
        <v>0.83</v>
      </c>
      <c r="F2641" s="418">
        <v>44249</v>
      </c>
      <c r="G2641" s="417" t="s">
        <v>2286</v>
      </c>
      <c r="I2641" s="379">
        <f t="shared" ca="1" si="198"/>
        <v>-322</v>
      </c>
      <c r="J2641" s="379">
        <f t="shared" ca="1" si="199"/>
        <v>-224</v>
      </c>
      <c r="K2641" s="391" t="str">
        <f t="shared" ca="1" si="200"/>
        <v>22,39</v>
      </c>
      <c r="L2641" s="379"/>
      <c r="O2641" s="379"/>
    </row>
    <row r="2642" spans="1:15">
      <c r="A2642" s="417" t="s">
        <v>2155</v>
      </c>
      <c r="B2642" s="417" t="s">
        <v>10528</v>
      </c>
      <c r="C2642" s="417" t="s">
        <v>2281</v>
      </c>
      <c r="D2642" s="417" t="s">
        <v>10505</v>
      </c>
      <c r="E2642" s="391">
        <v>0.81</v>
      </c>
      <c r="F2642" s="418">
        <v>44249</v>
      </c>
      <c r="G2642" s="417" t="s">
        <v>2283</v>
      </c>
      <c r="I2642" s="379">
        <f t="shared" ca="1" si="198"/>
        <v>-322</v>
      </c>
      <c r="J2642" s="379">
        <f t="shared" ca="1" si="199"/>
        <v>-224</v>
      </c>
      <c r="K2642" s="391" t="str">
        <f t="shared" ca="1" si="200"/>
        <v>22,64</v>
      </c>
      <c r="L2642" s="379"/>
      <c r="O2642" s="379"/>
    </row>
    <row r="2643" spans="1:15">
      <c r="A2643" s="417" t="s">
        <v>2155</v>
      </c>
      <c r="B2643" s="417" t="s">
        <v>18306</v>
      </c>
      <c r="C2643" s="417" t="s">
        <v>2281</v>
      </c>
      <c r="D2643" s="417" t="s">
        <v>10507</v>
      </c>
      <c r="E2643" s="391">
        <v>0.85</v>
      </c>
      <c r="F2643" s="418">
        <v>44249</v>
      </c>
      <c r="G2643" s="417" t="s">
        <v>2286</v>
      </c>
      <c r="I2643" s="379">
        <f t="shared" ca="1" si="198"/>
        <v>-322</v>
      </c>
      <c r="J2643" s="379">
        <f t="shared" ca="1" si="199"/>
        <v>-224</v>
      </c>
      <c r="K2643" s="391" t="str">
        <f t="shared" ca="1" si="200"/>
        <v>22,89</v>
      </c>
      <c r="L2643" s="379"/>
      <c r="O2643" s="379"/>
    </row>
    <row r="2644" spans="1:15">
      <c r="A2644" s="417" t="s">
        <v>2155</v>
      </c>
      <c r="B2644" s="417" t="s">
        <v>10529</v>
      </c>
      <c r="C2644" s="417" t="s">
        <v>2281</v>
      </c>
      <c r="D2644" s="417" t="s">
        <v>10511</v>
      </c>
      <c r="E2644" s="391">
        <v>0.57999999999999996</v>
      </c>
      <c r="F2644" s="418">
        <v>44249</v>
      </c>
      <c r="G2644" s="417" t="s">
        <v>2283</v>
      </c>
      <c r="I2644" s="379">
        <f t="shared" ca="1" si="198"/>
        <v>-322</v>
      </c>
      <c r="J2644" s="379">
        <f t="shared" ca="1" si="199"/>
        <v>-224</v>
      </c>
      <c r="K2644" s="391" t="str">
        <f t="shared" ca="1" si="200"/>
        <v>23,14</v>
      </c>
      <c r="L2644" s="379"/>
      <c r="O2644" s="379"/>
    </row>
    <row r="2645" spans="1:15">
      <c r="A2645" s="417" t="s">
        <v>2155</v>
      </c>
      <c r="B2645" s="417" t="s">
        <v>18307</v>
      </c>
      <c r="C2645" s="417" t="s">
        <v>2281</v>
      </c>
      <c r="D2645" s="417" t="s">
        <v>10509</v>
      </c>
      <c r="E2645" s="391">
        <v>0.65</v>
      </c>
      <c r="F2645" s="418">
        <v>44249</v>
      </c>
      <c r="G2645" s="417" t="s">
        <v>2286</v>
      </c>
      <c r="I2645" s="379">
        <f t="shared" ca="1" si="198"/>
        <v>-322</v>
      </c>
      <c r="J2645" s="379">
        <f t="shared" ca="1" si="199"/>
        <v>-224</v>
      </c>
      <c r="K2645" s="391" t="str">
        <f t="shared" ca="1" si="200"/>
        <v>23,39</v>
      </c>
      <c r="L2645" s="379"/>
      <c r="O2645" s="379"/>
    </row>
    <row r="2646" spans="1:15">
      <c r="A2646" s="417" t="s">
        <v>2155</v>
      </c>
      <c r="B2646" s="417" t="s">
        <v>10530</v>
      </c>
      <c r="C2646" s="417" t="s">
        <v>2281</v>
      </c>
      <c r="D2646" s="417" t="s">
        <v>10510</v>
      </c>
      <c r="E2646" s="391">
        <v>0.48</v>
      </c>
      <c r="F2646" s="418">
        <v>44249</v>
      </c>
      <c r="G2646" s="417" t="s">
        <v>2283</v>
      </c>
      <c r="I2646" s="379">
        <f t="shared" ca="1" si="198"/>
        <v>-322</v>
      </c>
      <c r="J2646" s="379">
        <f t="shared" ca="1" si="199"/>
        <v>-224</v>
      </c>
      <c r="K2646" s="391" t="str">
        <f t="shared" ca="1" si="200"/>
        <v>23,64</v>
      </c>
      <c r="L2646" s="379"/>
      <c r="O2646" s="379"/>
    </row>
    <row r="2647" spans="1:15">
      <c r="A2647" s="417" t="s">
        <v>2155</v>
      </c>
      <c r="B2647" s="417" t="s">
        <v>18308</v>
      </c>
      <c r="C2647" s="417" t="s">
        <v>2281</v>
      </c>
      <c r="D2647" s="417" t="s">
        <v>10515</v>
      </c>
      <c r="E2647" s="391">
        <v>0.35</v>
      </c>
      <c r="F2647" s="418">
        <v>44249</v>
      </c>
      <c r="G2647" s="417" t="s">
        <v>2283</v>
      </c>
      <c r="I2647" s="379">
        <f t="shared" ca="1" si="198"/>
        <v>-322</v>
      </c>
      <c r="J2647" s="379">
        <f t="shared" ca="1" si="199"/>
        <v>-224</v>
      </c>
      <c r="K2647" s="391" t="str">
        <f t="shared" ca="1" si="200"/>
        <v>24,14</v>
      </c>
      <c r="L2647" s="379"/>
      <c r="O2647" s="379"/>
    </row>
    <row r="2648" spans="1:15">
      <c r="A2648" s="417" t="s">
        <v>2155</v>
      </c>
      <c r="B2648" s="417" t="s">
        <v>10531</v>
      </c>
      <c r="C2648" s="417" t="s">
        <v>2281</v>
      </c>
      <c r="D2648" s="417" t="s">
        <v>10516</v>
      </c>
      <c r="E2648" s="391">
        <v>0.23</v>
      </c>
      <c r="F2648" s="418">
        <v>44249</v>
      </c>
      <c r="G2648" s="417" t="s">
        <v>2283</v>
      </c>
      <c r="I2648" s="379">
        <f t="shared" ca="1" si="198"/>
        <v>-322</v>
      </c>
      <c r="J2648" s="379">
        <f t="shared" ca="1" si="199"/>
        <v>-224</v>
      </c>
      <c r="K2648" s="391" t="str">
        <f t="shared" ca="1" si="200"/>
        <v>24,64</v>
      </c>
      <c r="L2648" s="379"/>
      <c r="O2648" s="379"/>
    </row>
    <row r="2649" spans="1:15">
      <c r="A2649" s="417" t="s">
        <v>2155</v>
      </c>
      <c r="B2649" s="417" t="s">
        <v>10532</v>
      </c>
      <c r="C2649" s="417" t="s">
        <v>2281</v>
      </c>
      <c r="D2649" s="417" t="s">
        <v>10533</v>
      </c>
      <c r="E2649" s="391">
        <v>0.16</v>
      </c>
      <c r="F2649" s="418">
        <v>44249</v>
      </c>
      <c r="G2649" s="417" t="s">
        <v>2283</v>
      </c>
      <c r="I2649" s="379">
        <f t="shared" ca="1" si="198"/>
        <v>-322</v>
      </c>
      <c r="J2649" s="379">
        <f t="shared" ca="1" si="199"/>
        <v>-224</v>
      </c>
      <c r="K2649" s="391" t="str">
        <f t="shared" ca="1" si="200"/>
        <v>25,64</v>
      </c>
      <c r="L2649" s="379"/>
      <c r="O2649" s="379"/>
    </row>
    <row r="2650" spans="1:15">
      <c r="A2650" s="417" t="s">
        <v>2155</v>
      </c>
      <c r="B2650" s="417" t="s">
        <v>10534</v>
      </c>
      <c r="C2650" s="417" t="s">
        <v>2281</v>
      </c>
      <c r="D2650" s="417" t="s">
        <v>10535</v>
      </c>
      <c r="E2650" s="391">
        <v>2.35</v>
      </c>
      <c r="F2650" s="418">
        <v>44249</v>
      </c>
      <c r="G2650" s="417" t="s">
        <v>2283</v>
      </c>
      <c r="I2650" s="379">
        <f t="shared" ca="1" si="198"/>
        <v>-322</v>
      </c>
      <c r="J2650" s="379">
        <f t="shared" ca="1" si="199"/>
        <v>-224</v>
      </c>
      <c r="K2650" s="391" t="str">
        <f t="shared" ca="1" si="200"/>
        <v>26,64</v>
      </c>
      <c r="L2650" s="379"/>
      <c r="O2650" s="379"/>
    </row>
    <row r="2651" spans="1:15">
      <c r="A2651" s="417" t="s">
        <v>2155</v>
      </c>
      <c r="B2651" s="417" t="s">
        <v>10536</v>
      </c>
      <c r="C2651" s="417" t="s">
        <v>2281</v>
      </c>
      <c r="D2651" s="417" t="s">
        <v>10537</v>
      </c>
      <c r="E2651" s="391">
        <v>2.1800000000000002</v>
      </c>
      <c r="F2651" s="418">
        <v>44249</v>
      </c>
      <c r="G2651" s="417" t="s">
        <v>2283</v>
      </c>
      <c r="I2651" s="379">
        <f t="shared" ca="1" si="198"/>
        <v>-322</v>
      </c>
      <c r="J2651" s="379">
        <f t="shared" ca="1" si="199"/>
        <v>-224</v>
      </c>
      <c r="K2651" s="391" t="str">
        <f t="shared" ca="1" si="200"/>
        <v>27,64</v>
      </c>
      <c r="L2651" s="379"/>
      <c r="O2651" s="379"/>
    </row>
    <row r="2652" spans="1:15">
      <c r="A2652" s="417" t="s">
        <v>2155</v>
      </c>
      <c r="B2652" s="417" t="s">
        <v>3016</v>
      </c>
      <c r="C2652" s="417" t="s">
        <v>2281</v>
      </c>
      <c r="D2652" s="417" t="s">
        <v>10538</v>
      </c>
      <c r="E2652" s="391">
        <v>0.38</v>
      </c>
      <c r="F2652" s="418">
        <v>44249</v>
      </c>
      <c r="G2652" s="417" t="s">
        <v>2283</v>
      </c>
      <c r="I2652" s="379">
        <f t="shared" ca="1" si="198"/>
        <v>-322</v>
      </c>
      <c r="J2652" s="379">
        <f t="shared" ca="1" si="199"/>
        <v>-224</v>
      </c>
      <c r="K2652" s="391" t="str">
        <f t="shared" ca="1" si="200"/>
        <v>29,14</v>
      </c>
      <c r="L2652" s="379"/>
      <c r="O2652" s="379"/>
    </row>
    <row r="2653" spans="1:15">
      <c r="A2653" s="417" t="s">
        <v>2155</v>
      </c>
      <c r="B2653" s="417" t="s">
        <v>16926</v>
      </c>
      <c r="C2653" s="417" t="s">
        <v>2281</v>
      </c>
      <c r="D2653" s="417" t="s">
        <v>3995</v>
      </c>
      <c r="E2653" s="391">
        <v>1.9</v>
      </c>
      <c r="F2653" s="418">
        <v>44270</v>
      </c>
      <c r="G2653" s="417" t="s">
        <v>2283</v>
      </c>
      <c r="I2653" s="379">
        <f t="shared" ca="1" si="198"/>
        <v>-301</v>
      </c>
      <c r="J2653" s="379">
        <f t="shared" ca="1" si="199"/>
        <v>-209</v>
      </c>
      <c r="K2653" s="391" t="str">
        <f t="shared" ca="1" si="200"/>
        <v>22,14</v>
      </c>
      <c r="L2653" s="379"/>
      <c r="O2653" s="379"/>
    </row>
    <row r="2654" spans="1:15">
      <c r="A2654" s="417" t="s">
        <v>2155</v>
      </c>
      <c r="B2654" s="417" t="s">
        <v>10539</v>
      </c>
      <c r="C2654" s="417" t="s">
        <v>2281</v>
      </c>
      <c r="D2654" s="417" t="s">
        <v>10513</v>
      </c>
      <c r="E2654" s="391">
        <v>0.71</v>
      </c>
      <c r="F2654" s="418">
        <v>44270</v>
      </c>
      <c r="G2654" s="417" t="s">
        <v>2286</v>
      </c>
      <c r="I2654" s="379">
        <f t="shared" ca="1" si="198"/>
        <v>-301</v>
      </c>
      <c r="J2654" s="379">
        <f t="shared" ca="1" si="199"/>
        <v>-209</v>
      </c>
      <c r="K2654" s="391" t="str">
        <f t="shared" ca="1" si="200"/>
        <v>23,89</v>
      </c>
      <c r="L2654" s="379"/>
      <c r="O2654" s="379"/>
    </row>
    <row r="2655" spans="1:15">
      <c r="A2655" s="417" t="s">
        <v>2155</v>
      </c>
      <c r="B2655" s="417" t="s">
        <v>10540</v>
      </c>
      <c r="C2655" s="417" t="s">
        <v>2281</v>
      </c>
      <c r="D2655" s="417" t="s">
        <v>10516</v>
      </c>
      <c r="E2655" s="391">
        <v>0.56000000000000005</v>
      </c>
      <c r="F2655" s="418">
        <v>44270</v>
      </c>
      <c r="G2655" s="417" t="s">
        <v>2283</v>
      </c>
      <c r="I2655" s="379">
        <f t="shared" ca="1" si="198"/>
        <v>-301</v>
      </c>
      <c r="J2655" s="379">
        <f t="shared" ca="1" si="199"/>
        <v>-209</v>
      </c>
      <c r="K2655" s="391" t="str">
        <f t="shared" ca="1" si="200"/>
        <v>24,64</v>
      </c>
      <c r="L2655" s="379"/>
      <c r="O2655" s="379"/>
    </row>
    <row r="2656" spans="1:15">
      <c r="A2656" s="417" t="s">
        <v>2155</v>
      </c>
      <c r="B2656" s="417" t="s">
        <v>3018</v>
      </c>
      <c r="C2656" s="417" t="s">
        <v>2281</v>
      </c>
      <c r="D2656" s="417" t="s">
        <v>10500</v>
      </c>
      <c r="E2656" s="391">
        <v>0.94</v>
      </c>
      <c r="F2656" s="418">
        <v>44305</v>
      </c>
      <c r="G2656" s="417" t="s">
        <v>2286</v>
      </c>
      <c r="I2656" s="379">
        <f t="shared" ca="1" si="198"/>
        <v>-266</v>
      </c>
      <c r="J2656" s="379">
        <f t="shared" ca="1" si="199"/>
        <v>-185</v>
      </c>
      <c r="K2656" s="391" t="str">
        <f t="shared" ca="1" si="200"/>
        <v>21,64</v>
      </c>
      <c r="L2656" s="379"/>
      <c r="O2656" s="379"/>
    </row>
    <row r="2657" spans="1:15">
      <c r="A2657" s="417" t="s">
        <v>2155</v>
      </c>
      <c r="B2657" s="417" t="s">
        <v>3019</v>
      </c>
      <c r="C2657" s="417" t="s">
        <v>2281</v>
      </c>
      <c r="D2657" s="417" t="s">
        <v>10502</v>
      </c>
      <c r="E2657" s="391">
        <v>2.2000000000000002</v>
      </c>
      <c r="F2657" s="418">
        <v>44305</v>
      </c>
      <c r="G2657" s="417" t="s">
        <v>2283</v>
      </c>
      <c r="I2657" s="379">
        <f t="shared" ca="1" si="198"/>
        <v>-266</v>
      </c>
      <c r="J2657" s="379">
        <f t="shared" ca="1" si="199"/>
        <v>-185</v>
      </c>
      <c r="K2657" s="391" t="str">
        <f t="shared" ca="1" si="200"/>
        <v>21,89</v>
      </c>
      <c r="L2657" s="379"/>
      <c r="O2657" s="379"/>
    </row>
    <row r="2658" spans="1:15">
      <c r="A2658" s="417" t="s">
        <v>2155</v>
      </c>
      <c r="B2658" s="417" t="s">
        <v>7818</v>
      </c>
      <c r="C2658" s="417" t="s">
        <v>2281</v>
      </c>
      <c r="D2658" s="417" t="s">
        <v>3995</v>
      </c>
      <c r="E2658" s="391">
        <v>2.25</v>
      </c>
      <c r="F2658" s="418">
        <v>44305</v>
      </c>
      <c r="G2658" s="417" t="s">
        <v>2286</v>
      </c>
      <c r="I2658" s="379">
        <f t="shared" ca="1" si="198"/>
        <v>-266</v>
      </c>
      <c r="J2658" s="379">
        <f t="shared" ca="1" si="199"/>
        <v>-185</v>
      </c>
      <c r="K2658" s="391" t="str">
        <f t="shared" ca="1" si="200"/>
        <v>22,14</v>
      </c>
      <c r="L2658" s="379"/>
      <c r="O2658" s="379"/>
    </row>
    <row r="2659" spans="1:15">
      <c r="A2659" s="417" t="s">
        <v>2155</v>
      </c>
      <c r="B2659" s="417" t="s">
        <v>3020</v>
      </c>
      <c r="C2659" s="417" t="s">
        <v>2281</v>
      </c>
      <c r="D2659" s="417" t="s">
        <v>10510</v>
      </c>
      <c r="E2659" s="391">
        <v>1.51</v>
      </c>
      <c r="F2659" s="418">
        <v>44305</v>
      </c>
      <c r="G2659" s="417" t="s">
        <v>2286</v>
      </c>
      <c r="I2659" s="379">
        <f t="shared" ca="1" si="198"/>
        <v>-266</v>
      </c>
      <c r="J2659" s="379">
        <f t="shared" ca="1" si="199"/>
        <v>-185</v>
      </c>
      <c r="K2659" s="391" t="str">
        <f t="shared" ca="1" si="200"/>
        <v>23,64</v>
      </c>
      <c r="L2659" s="379"/>
      <c r="O2659" s="379"/>
    </row>
    <row r="2660" spans="1:15">
      <c r="A2660" s="417" t="s">
        <v>2155</v>
      </c>
      <c r="B2660" s="417" t="s">
        <v>10541</v>
      </c>
      <c r="C2660" s="417" t="s">
        <v>2281</v>
      </c>
      <c r="D2660" s="417" t="s">
        <v>10542</v>
      </c>
      <c r="E2660" s="391">
        <v>0.16</v>
      </c>
      <c r="F2660" s="418">
        <v>44305</v>
      </c>
      <c r="G2660" s="417" t="s">
        <v>2283</v>
      </c>
      <c r="I2660" s="379">
        <f t="shared" ca="1" si="198"/>
        <v>-266</v>
      </c>
      <c r="J2660" s="379">
        <f t="shared" ca="1" si="199"/>
        <v>-185</v>
      </c>
      <c r="K2660" s="391" t="str">
        <f t="shared" ca="1" si="200"/>
        <v>27,89</v>
      </c>
      <c r="L2660" s="379"/>
      <c r="O2660" s="379"/>
    </row>
    <row r="2661" spans="1:15">
      <c r="A2661" s="417" t="s">
        <v>2155</v>
      </c>
      <c r="B2661" s="417" t="s">
        <v>3021</v>
      </c>
      <c r="C2661" s="417" t="s">
        <v>2281</v>
      </c>
      <c r="D2661" s="417" t="s">
        <v>10524</v>
      </c>
      <c r="E2661" s="391">
        <v>0.36</v>
      </c>
      <c r="F2661" s="418">
        <v>44305</v>
      </c>
      <c r="G2661" s="417" t="s">
        <v>2286</v>
      </c>
      <c r="I2661" s="379">
        <f t="shared" ca="1" si="198"/>
        <v>-266</v>
      </c>
      <c r="J2661" s="379">
        <f t="shared" ca="1" si="199"/>
        <v>-185</v>
      </c>
      <c r="K2661" s="391" t="str">
        <f t="shared" ca="1" si="200"/>
        <v>28,14</v>
      </c>
      <c r="L2661" s="379"/>
      <c r="O2661" s="379"/>
    </row>
    <row r="2662" spans="1:15">
      <c r="A2662" s="417" t="s">
        <v>2155</v>
      </c>
      <c r="B2662" s="417" t="s">
        <v>10543</v>
      </c>
      <c r="C2662" s="417" t="s">
        <v>2281</v>
      </c>
      <c r="D2662" s="417" t="s">
        <v>3996</v>
      </c>
      <c r="E2662" s="391">
        <v>0.1</v>
      </c>
      <c r="F2662" s="418">
        <v>44305</v>
      </c>
      <c r="G2662" s="417" t="s">
        <v>2283</v>
      </c>
      <c r="I2662" s="379">
        <f t="shared" ca="1" si="198"/>
        <v>-266</v>
      </c>
      <c r="J2662" s="379">
        <f t="shared" ca="1" si="199"/>
        <v>-185</v>
      </c>
      <c r="K2662" s="391" t="str">
        <f t="shared" ca="1" si="200"/>
        <v>29,89</v>
      </c>
      <c r="L2662" s="379"/>
      <c r="O2662" s="379"/>
    </row>
    <row r="2663" spans="1:15">
      <c r="A2663" s="417" t="s">
        <v>2155</v>
      </c>
      <c r="B2663" s="417" t="s">
        <v>10544</v>
      </c>
      <c r="C2663" s="417" t="s">
        <v>2281</v>
      </c>
      <c r="D2663" s="417" t="s">
        <v>5063</v>
      </c>
      <c r="E2663" s="391">
        <v>0.1</v>
      </c>
      <c r="F2663" s="418">
        <v>44305</v>
      </c>
      <c r="G2663" s="417" t="s">
        <v>2286</v>
      </c>
      <c r="I2663" s="379">
        <f t="shared" ca="1" si="198"/>
        <v>-266</v>
      </c>
      <c r="J2663" s="379">
        <f t="shared" ca="1" si="199"/>
        <v>-185</v>
      </c>
      <c r="K2663" s="391" t="str">
        <f t="shared" ca="1" si="200"/>
        <v>32,14</v>
      </c>
      <c r="L2663" s="379"/>
      <c r="O2663" s="379"/>
    </row>
    <row r="2664" spans="1:15">
      <c r="A2664" s="417" t="s">
        <v>2155</v>
      </c>
      <c r="B2664" s="417" t="s">
        <v>6693</v>
      </c>
      <c r="C2664" s="417" t="s">
        <v>2281</v>
      </c>
      <c r="D2664" s="417" t="s">
        <v>8135</v>
      </c>
      <c r="E2664" s="391">
        <v>0.01</v>
      </c>
      <c r="F2664" s="418">
        <v>44305</v>
      </c>
      <c r="G2664" s="417" t="s">
        <v>2283</v>
      </c>
      <c r="I2664" s="379">
        <f t="shared" ca="1" si="198"/>
        <v>-266</v>
      </c>
      <c r="J2664" s="379">
        <f t="shared" ca="1" si="199"/>
        <v>-185</v>
      </c>
      <c r="K2664" s="391" t="str">
        <f t="shared" ca="1" si="200"/>
        <v>36,39</v>
      </c>
      <c r="L2664" s="379"/>
      <c r="O2664" s="379"/>
    </row>
    <row r="2665" spans="1:15">
      <c r="A2665" s="417" t="s">
        <v>2155</v>
      </c>
      <c r="B2665" s="417" t="s">
        <v>6695</v>
      </c>
      <c r="C2665" s="417" t="s">
        <v>2281</v>
      </c>
      <c r="D2665" s="417" t="s">
        <v>10545</v>
      </c>
      <c r="E2665" s="391">
        <v>0.01</v>
      </c>
      <c r="F2665" s="418">
        <v>44305</v>
      </c>
      <c r="G2665" s="417" t="s">
        <v>2286</v>
      </c>
      <c r="I2665" s="379">
        <f t="shared" ca="1" si="198"/>
        <v>-266</v>
      </c>
      <c r="J2665" s="379">
        <f t="shared" ca="1" si="199"/>
        <v>-185</v>
      </c>
      <c r="K2665" s="391" t="str">
        <f t="shared" ca="1" si="200"/>
        <v>41,64</v>
      </c>
      <c r="L2665" s="379"/>
      <c r="O2665" s="379"/>
    </row>
    <row r="2666" spans="1:15">
      <c r="A2666" s="417" t="s">
        <v>2155</v>
      </c>
      <c r="B2666" s="417" t="s">
        <v>16927</v>
      </c>
      <c r="C2666" s="417" t="s">
        <v>2281</v>
      </c>
      <c r="D2666" s="417" t="s">
        <v>10511</v>
      </c>
      <c r="E2666" s="391">
        <v>1.6</v>
      </c>
      <c r="F2666" s="418">
        <v>44337</v>
      </c>
      <c r="G2666" s="417" t="s">
        <v>2283</v>
      </c>
      <c r="I2666" s="379">
        <f t="shared" ca="1" si="198"/>
        <v>-234</v>
      </c>
      <c r="J2666" s="379">
        <f t="shared" ca="1" si="199"/>
        <v>-163</v>
      </c>
      <c r="K2666" s="391" t="str">
        <f t="shared" ca="1" si="200"/>
        <v>23,14</v>
      </c>
      <c r="L2666" s="379"/>
      <c r="O2666" s="379"/>
    </row>
    <row r="2667" spans="1:15">
      <c r="A2667" s="417" t="s">
        <v>2155</v>
      </c>
      <c r="B2667" s="417" t="s">
        <v>10546</v>
      </c>
      <c r="C2667" s="417" t="s">
        <v>2281</v>
      </c>
      <c r="D2667" s="417" t="s">
        <v>10524</v>
      </c>
      <c r="E2667" s="391">
        <v>0.8</v>
      </c>
      <c r="F2667" s="418">
        <v>44337</v>
      </c>
      <c r="G2667" s="417" t="s">
        <v>2283</v>
      </c>
      <c r="I2667" s="379">
        <f t="shared" ca="1" si="198"/>
        <v>-234</v>
      </c>
      <c r="J2667" s="379">
        <f t="shared" ca="1" si="199"/>
        <v>-163</v>
      </c>
      <c r="K2667" s="391" t="str">
        <f t="shared" ca="1" si="200"/>
        <v>28,14</v>
      </c>
      <c r="L2667" s="379"/>
      <c r="O2667" s="379"/>
    </row>
    <row r="2668" spans="1:15">
      <c r="A2668" s="417" t="s">
        <v>2155</v>
      </c>
      <c r="B2668" s="417" t="s">
        <v>10547</v>
      </c>
      <c r="C2668" s="417" t="s">
        <v>2332</v>
      </c>
      <c r="D2668" s="417" t="s">
        <v>10548</v>
      </c>
      <c r="E2668" s="391">
        <v>0.15</v>
      </c>
      <c r="F2668" s="418">
        <v>44214</v>
      </c>
      <c r="G2668" s="417" t="s">
        <v>2286</v>
      </c>
      <c r="I2668" s="379">
        <f t="shared" ca="1" si="198"/>
        <v>-357</v>
      </c>
      <c r="J2668" s="379">
        <f t="shared" ca="1" si="199"/>
        <v>-247</v>
      </c>
      <c r="K2668" s="391" t="str">
        <f t="shared" ca="1" si="200"/>
        <v>18,39</v>
      </c>
      <c r="L2668" s="379"/>
      <c r="O2668" s="379"/>
    </row>
    <row r="2669" spans="1:15">
      <c r="A2669" s="417" t="s">
        <v>2155</v>
      </c>
      <c r="B2669" s="417" t="s">
        <v>10549</v>
      </c>
      <c r="C2669" s="417" t="s">
        <v>2332</v>
      </c>
      <c r="D2669" s="417" t="s">
        <v>10550</v>
      </c>
      <c r="E2669" s="391">
        <v>0.04</v>
      </c>
      <c r="F2669" s="418">
        <v>44214</v>
      </c>
      <c r="G2669" s="417" t="s">
        <v>2286</v>
      </c>
      <c r="I2669" s="379">
        <f t="shared" ca="1" si="198"/>
        <v>-357</v>
      </c>
      <c r="J2669" s="379">
        <f t="shared" ca="1" si="199"/>
        <v>-247</v>
      </c>
      <c r="K2669" s="391" t="str">
        <f t="shared" ca="1" si="200"/>
        <v>18,64</v>
      </c>
      <c r="L2669" s="379"/>
      <c r="O2669" s="379"/>
    </row>
    <row r="2670" spans="1:15">
      <c r="A2670" s="417" t="s">
        <v>2155</v>
      </c>
      <c r="B2670" s="417" t="s">
        <v>10551</v>
      </c>
      <c r="C2670" s="417" t="s">
        <v>2332</v>
      </c>
      <c r="D2670" s="417" t="s">
        <v>10489</v>
      </c>
      <c r="E2670" s="391">
        <v>0.01</v>
      </c>
      <c r="F2670" s="418">
        <v>44214</v>
      </c>
      <c r="G2670" s="417" t="s">
        <v>2286</v>
      </c>
      <c r="I2670" s="379">
        <f t="shared" ca="1" si="198"/>
        <v>-357</v>
      </c>
      <c r="J2670" s="379">
        <f t="shared" ca="1" si="199"/>
        <v>-247</v>
      </c>
      <c r="K2670" s="391" t="str">
        <f t="shared" ca="1" si="200"/>
        <v>18,89</v>
      </c>
      <c r="L2670" s="379"/>
      <c r="O2670" s="379"/>
    </row>
    <row r="2671" spans="1:15">
      <c r="A2671" s="417" t="s">
        <v>2155</v>
      </c>
      <c r="B2671" s="417" t="s">
        <v>7819</v>
      </c>
      <c r="C2671" s="417" t="s">
        <v>2332</v>
      </c>
      <c r="D2671" s="417" t="s">
        <v>10552</v>
      </c>
      <c r="E2671" s="391">
        <v>0.03</v>
      </c>
      <c r="F2671" s="418">
        <v>44214</v>
      </c>
      <c r="G2671" s="417" t="s">
        <v>2286</v>
      </c>
      <c r="I2671" s="379">
        <f t="shared" ca="1" si="198"/>
        <v>-357</v>
      </c>
      <c r="J2671" s="379">
        <f t="shared" ca="1" si="199"/>
        <v>-247</v>
      </c>
      <c r="K2671" s="391" t="str">
        <f t="shared" ca="1" si="200"/>
        <v>19,14</v>
      </c>
      <c r="L2671" s="379"/>
      <c r="O2671" s="379"/>
    </row>
    <row r="2672" spans="1:15">
      <c r="A2672" s="417" t="s">
        <v>2155</v>
      </c>
      <c r="B2672" s="417" t="s">
        <v>10553</v>
      </c>
      <c r="C2672" s="417" t="s">
        <v>2332</v>
      </c>
      <c r="D2672" s="417" t="s">
        <v>10491</v>
      </c>
      <c r="E2672" s="391">
        <v>0.17</v>
      </c>
      <c r="F2672" s="418">
        <v>44214</v>
      </c>
      <c r="G2672" s="417" t="s">
        <v>2286</v>
      </c>
      <c r="I2672" s="379">
        <f t="shared" ca="1" si="198"/>
        <v>-357</v>
      </c>
      <c r="J2672" s="379">
        <f t="shared" ca="1" si="199"/>
        <v>-247</v>
      </c>
      <c r="K2672" s="391" t="str">
        <f t="shared" ca="1" si="200"/>
        <v>19,39</v>
      </c>
      <c r="L2672" s="379"/>
      <c r="O2672" s="379"/>
    </row>
    <row r="2673" spans="1:15">
      <c r="A2673" s="417" t="s">
        <v>2155</v>
      </c>
      <c r="B2673" s="417" t="s">
        <v>7820</v>
      </c>
      <c r="C2673" s="417" t="s">
        <v>2332</v>
      </c>
      <c r="D2673" s="417" t="s">
        <v>10493</v>
      </c>
      <c r="E2673" s="391">
        <v>0.02</v>
      </c>
      <c r="F2673" s="418">
        <v>44214</v>
      </c>
      <c r="G2673" s="417" t="s">
        <v>2286</v>
      </c>
      <c r="I2673" s="379">
        <f t="shared" ca="1" si="198"/>
        <v>-357</v>
      </c>
      <c r="J2673" s="379">
        <f t="shared" ca="1" si="199"/>
        <v>-247</v>
      </c>
      <c r="K2673" s="391" t="str">
        <f t="shared" ca="1" si="200"/>
        <v>19,64</v>
      </c>
      <c r="L2673" s="379"/>
      <c r="O2673" s="379"/>
    </row>
    <row r="2674" spans="1:15">
      <c r="A2674" s="417" t="s">
        <v>2155</v>
      </c>
      <c r="B2674" s="417" t="s">
        <v>7821</v>
      </c>
      <c r="C2674" s="417" t="s">
        <v>2332</v>
      </c>
      <c r="D2674" s="417" t="s">
        <v>10554</v>
      </c>
      <c r="E2674" s="391">
        <v>0.05</v>
      </c>
      <c r="F2674" s="418">
        <v>44214</v>
      </c>
      <c r="G2674" s="417" t="s">
        <v>2286</v>
      </c>
      <c r="I2674" s="379">
        <f t="shared" ca="1" si="198"/>
        <v>-357</v>
      </c>
      <c r="J2674" s="379">
        <f t="shared" ca="1" si="199"/>
        <v>-247</v>
      </c>
      <c r="K2674" s="391" t="str">
        <f t="shared" ca="1" si="200"/>
        <v>20,14</v>
      </c>
      <c r="L2674" s="379"/>
      <c r="O2674" s="379"/>
    </row>
    <row r="2675" spans="1:15">
      <c r="A2675" s="417" t="s">
        <v>2155</v>
      </c>
      <c r="B2675" s="417" t="s">
        <v>6696</v>
      </c>
      <c r="C2675" s="417" t="s">
        <v>2332</v>
      </c>
      <c r="D2675" s="417" t="s">
        <v>10495</v>
      </c>
      <c r="E2675" s="391">
        <v>1.4</v>
      </c>
      <c r="F2675" s="418">
        <v>44214</v>
      </c>
      <c r="G2675" s="417" t="s">
        <v>2286</v>
      </c>
      <c r="I2675" s="379">
        <f t="shared" ca="1" si="198"/>
        <v>-357</v>
      </c>
      <c r="J2675" s="379">
        <f t="shared" ca="1" si="199"/>
        <v>-247</v>
      </c>
      <c r="K2675" s="391" t="str">
        <f t="shared" ca="1" si="200"/>
        <v>20,39</v>
      </c>
      <c r="L2675" s="379"/>
      <c r="O2675" s="379"/>
    </row>
    <row r="2676" spans="1:15">
      <c r="A2676" s="417" t="s">
        <v>2155</v>
      </c>
      <c r="B2676" s="417" t="s">
        <v>3035</v>
      </c>
      <c r="C2676" s="417" t="s">
        <v>2332</v>
      </c>
      <c r="D2676" s="417" t="s">
        <v>10496</v>
      </c>
      <c r="E2676" s="391">
        <v>0.22</v>
      </c>
      <c r="F2676" s="418">
        <v>44214</v>
      </c>
      <c r="G2676" s="417" t="s">
        <v>2286</v>
      </c>
      <c r="I2676" s="379">
        <f t="shared" ca="1" si="198"/>
        <v>-357</v>
      </c>
      <c r="J2676" s="379">
        <f t="shared" ca="1" si="199"/>
        <v>-247</v>
      </c>
      <c r="K2676" s="391" t="str">
        <f t="shared" ca="1" si="200"/>
        <v>21,39</v>
      </c>
      <c r="L2676" s="379"/>
      <c r="O2676" s="379"/>
    </row>
    <row r="2677" spans="1:15">
      <c r="A2677" s="417" t="s">
        <v>2155</v>
      </c>
      <c r="B2677" s="417" t="s">
        <v>7822</v>
      </c>
      <c r="C2677" s="417" t="s">
        <v>2332</v>
      </c>
      <c r="D2677" s="417" t="s">
        <v>10497</v>
      </c>
      <c r="E2677" s="391">
        <v>0.03</v>
      </c>
      <c r="F2677" s="418">
        <v>44214</v>
      </c>
      <c r="G2677" s="417" t="s">
        <v>2286</v>
      </c>
      <c r="I2677" s="379">
        <f t="shared" ca="1" si="198"/>
        <v>-357</v>
      </c>
      <c r="J2677" s="379">
        <f t="shared" ca="1" si="199"/>
        <v>-247</v>
      </c>
      <c r="K2677" s="391" t="str">
        <f t="shared" ca="1" si="200"/>
        <v>20,64</v>
      </c>
      <c r="L2677" s="379"/>
      <c r="O2677" s="379"/>
    </row>
    <row r="2678" spans="1:15">
      <c r="A2678" s="417" t="s">
        <v>2155</v>
      </c>
      <c r="B2678" s="417" t="s">
        <v>10555</v>
      </c>
      <c r="C2678" s="417" t="s">
        <v>2332</v>
      </c>
      <c r="D2678" s="417" t="s">
        <v>10499</v>
      </c>
      <c r="E2678" s="391">
        <v>0.13</v>
      </c>
      <c r="F2678" s="418">
        <v>44214</v>
      </c>
      <c r="G2678" s="417" t="s">
        <v>2286</v>
      </c>
      <c r="I2678" s="379">
        <f t="shared" ca="1" si="198"/>
        <v>-357</v>
      </c>
      <c r="J2678" s="379">
        <f t="shared" ca="1" si="199"/>
        <v>-247</v>
      </c>
      <c r="K2678" s="391" t="str">
        <f t="shared" ca="1" si="200"/>
        <v>21,14</v>
      </c>
      <c r="L2678" s="379"/>
      <c r="O2678" s="379"/>
    </row>
    <row r="2679" spans="1:15">
      <c r="A2679" s="417" t="s">
        <v>2155</v>
      </c>
      <c r="B2679" s="417" t="s">
        <v>3036</v>
      </c>
      <c r="C2679" s="417" t="s">
        <v>2332</v>
      </c>
      <c r="D2679" s="417" t="s">
        <v>10556</v>
      </c>
      <c r="E2679" s="391">
        <v>0.08</v>
      </c>
      <c r="F2679" s="418">
        <v>44214</v>
      </c>
      <c r="G2679" s="417" t="s">
        <v>2286</v>
      </c>
      <c r="I2679" s="379">
        <f t="shared" ca="1" si="198"/>
        <v>-357</v>
      </c>
      <c r="J2679" s="379">
        <f t="shared" ca="1" si="199"/>
        <v>-247</v>
      </c>
      <c r="K2679" s="391" t="str">
        <f t="shared" ca="1" si="200"/>
        <v>20,89</v>
      </c>
      <c r="L2679" s="379"/>
      <c r="O2679" s="379"/>
    </row>
    <row r="2680" spans="1:15">
      <c r="A2680" s="417" t="s">
        <v>2155</v>
      </c>
      <c r="B2680" s="417" t="s">
        <v>7823</v>
      </c>
      <c r="C2680" s="417" t="s">
        <v>2332</v>
      </c>
      <c r="D2680" s="417" t="s">
        <v>10500</v>
      </c>
      <c r="E2680" s="391">
        <v>0.15</v>
      </c>
      <c r="F2680" s="418">
        <v>44214</v>
      </c>
      <c r="G2680" s="417" t="s">
        <v>2286</v>
      </c>
      <c r="I2680" s="379">
        <f t="shared" ca="1" si="198"/>
        <v>-357</v>
      </c>
      <c r="J2680" s="379">
        <f t="shared" ca="1" si="199"/>
        <v>-247</v>
      </c>
      <c r="K2680" s="391" t="str">
        <f t="shared" ca="1" si="200"/>
        <v>21,64</v>
      </c>
      <c r="L2680" s="379"/>
      <c r="O2680" s="379"/>
    </row>
    <row r="2681" spans="1:15">
      <c r="A2681" s="417" t="s">
        <v>2155</v>
      </c>
      <c r="B2681" s="417" t="s">
        <v>10557</v>
      </c>
      <c r="C2681" s="417" t="s">
        <v>2332</v>
      </c>
      <c r="D2681" s="417" t="s">
        <v>10502</v>
      </c>
      <c r="E2681" s="391">
        <v>0.12</v>
      </c>
      <c r="F2681" s="418">
        <v>44214</v>
      </c>
      <c r="G2681" s="417" t="s">
        <v>2286</v>
      </c>
      <c r="I2681" s="379">
        <f t="shared" ca="1" si="198"/>
        <v>-357</v>
      </c>
      <c r="J2681" s="379">
        <f t="shared" ca="1" si="199"/>
        <v>-247</v>
      </c>
      <c r="K2681" s="391" t="str">
        <f t="shared" ca="1" si="200"/>
        <v>21,89</v>
      </c>
      <c r="L2681" s="379"/>
      <c r="O2681" s="379"/>
    </row>
    <row r="2682" spans="1:15">
      <c r="A2682" s="417" t="s">
        <v>2155</v>
      </c>
      <c r="B2682" s="417" t="s">
        <v>10558</v>
      </c>
      <c r="C2682" s="417" t="s">
        <v>2332</v>
      </c>
      <c r="D2682" s="417" t="s">
        <v>10504</v>
      </c>
      <c r="E2682" s="391">
        <v>0.55000000000000004</v>
      </c>
      <c r="F2682" s="418">
        <v>44214</v>
      </c>
      <c r="G2682" s="417" t="s">
        <v>2286</v>
      </c>
      <c r="I2682" s="379">
        <f t="shared" ca="1" si="198"/>
        <v>-357</v>
      </c>
      <c r="J2682" s="379">
        <f t="shared" ca="1" si="199"/>
        <v>-247</v>
      </c>
      <c r="K2682" s="391" t="str">
        <f t="shared" ca="1" si="200"/>
        <v>22,39</v>
      </c>
      <c r="L2682" s="379"/>
      <c r="O2682" s="379"/>
    </row>
    <row r="2683" spans="1:15">
      <c r="A2683" s="417" t="s">
        <v>2155</v>
      </c>
      <c r="B2683" s="417" t="s">
        <v>7824</v>
      </c>
      <c r="C2683" s="417" t="s">
        <v>2332</v>
      </c>
      <c r="D2683" s="417" t="s">
        <v>10505</v>
      </c>
      <c r="E2683" s="391">
        <v>0.39</v>
      </c>
      <c r="F2683" s="418">
        <v>44214</v>
      </c>
      <c r="G2683" s="417" t="s">
        <v>2286</v>
      </c>
      <c r="I2683" s="379">
        <f t="shared" ca="1" si="198"/>
        <v>-357</v>
      </c>
      <c r="J2683" s="379">
        <f t="shared" ca="1" si="199"/>
        <v>-247</v>
      </c>
      <c r="K2683" s="391" t="str">
        <f t="shared" ca="1" si="200"/>
        <v>22,64</v>
      </c>
      <c r="L2683" s="379"/>
      <c r="O2683" s="379"/>
    </row>
    <row r="2684" spans="1:15">
      <c r="A2684" s="417" t="s">
        <v>2155</v>
      </c>
      <c r="B2684" s="417" t="s">
        <v>18309</v>
      </c>
      <c r="C2684" s="417" t="s">
        <v>2332</v>
      </c>
      <c r="D2684" s="417" t="s">
        <v>3995</v>
      </c>
      <c r="E2684" s="391">
        <v>0.2</v>
      </c>
      <c r="F2684" s="418">
        <v>44214</v>
      </c>
      <c r="G2684" s="417" t="s">
        <v>2286</v>
      </c>
      <c r="I2684" s="379">
        <f t="shared" ca="1" si="198"/>
        <v>-357</v>
      </c>
      <c r="J2684" s="379">
        <f t="shared" ca="1" si="199"/>
        <v>-247</v>
      </c>
      <c r="K2684" s="391" t="str">
        <f t="shared" ca="1" si="200"/>
        <v>22,14</v>
      </c>
      <c r="L2684" s="379"/>
      <c r="O2684" s="379"/>
    </row>
    <row r="2685" spans="1:15">
      <c r="A2685" s="417" t="s">
        <v>2155</v>
      </c>
      <c r="B2685" s="417" t="s">
        <v>10559</v>
      </c>
      <c r="C2685" s="417" t="s">
        <v>2332</v>
      </c>
      <c r="D2685" s="417" t="s">
        <v>10507</v>
      </c>
      <c r="E2685" s="391">
        <v>0.61</v>
      </c>
      <c r="F2685" s="418">
        <v>44214</v>
      </c>
      <c r="G2685" s="417" t="s">
        <v>2286</v>
      </c>
      <c r="I2685" s="379">
        <f t="shared" ca="1" si="198"/>
        <v>-357</v>
      </c>
      <c r="J2685" s="379">
        <f t="shared" ca="1" si="199"/>
        <v>-247</v>
      </c>
      <c r="K2685" s="391" t="str">
        <f t="shared" ca="1" si="200"/>
        <v>22,89</v>
      </c>
      <c r="L2685" s="379"/>
      <c r="O2685" s="379"/>
    </row>
    <row r="2686" spans="1:15">
      <c r="A2686" s="417" t="s">
        <v>2155</v>
      </c>
      <c r="B2686" s="417" t="s">
        <v>10560</v>
      </c>
      <c r="C2686" s="417" t="s">
        <v>2332</v>
      </c>
      <c r="D2686" s="417" t="s">
        <v>10509</v>
      </c>
      <c r="E2686" s="391">
        <v>3</v>
      </c>
      <c r="F2686" s="418">
        <v>44214</v>
      </c>
      <c r="G2686" s="417" t="s">
        <v>2286</v>
      </c>
      <c r="I2686" s="379">
        <f t="shared" ca="1" si="198"/>
        <v>-357</v>
      </c>
      <c r="J2686" s="379">
        <f t="shared" ca="1" si="199"/>
        <v>-247</v>
      </c>
      <c r="K2686" s="391" t="str">
        <f t="shared" ca="1" si="200"/>
        <v>23,39</v>
      </c>
      <c r="L2686" s="379"/>
      <c r="O2686" s="379"/>
    </row>
    <row r="2687" spans="1:15">
      <c r="A2687" s="417" t="s">
        <v>2155</v>
      </c>
      <c r="B2687" s="417" t="s">
        <v>3037</v>
      </c>
      <c r="C2687" s="417" t="s">
        <v>2332</v>
      </c>
      <c r="D2687" s="417" t="s">
        <v>10511</v>
      </c>
      <c r="E2687" s="391">
        <v>1.06</v>
      </c>
      <c r="F2687" s="418">
        <v>44214</v>
      </c>
      <c r="G2687" s="417" t="s">
        <v>2286</v>
      </c>
      <c r="I2687" s="379">
        <f t="shared" ca="1" si="198"/>
        <v>-357</v>
      </c>
      <c r="J2687" s="379">
        <f t="shared" ca="1" si="199"/>
        <v>-247</v>
      </c>
      <c r="K2687" s="391" t="str">
        <f t="shared" ca="1" si="200"/>
        <v>23,14</v>
      </c>
      <c r="L2687" s="379"/>
      <c r="O2687" s="379"/>
    </row>
    <row r="2688" spans="1:15">
      <c r="A2688" s="417" t="s">
        <v>2155</v>
      </c>
      <c r="B2688" s="417" t="s">
        <v>10561</v>
      </c>
      <c r="C2688" s="417" t="s">
        <v>2332</v>
      </c>
      <c r="D2688" s="417" t="s">
        <v>10522</v>
      </c>
      <c r="E2688" s="391">
        <v>0.05</v>
      </c>
      <c r="F2688" s="418">
        <v>44214</v>
      </c>
      <c r="G2688" s="417" t="s">
        <v>2286</v>
      </c>
      <c r="I2688" s="379">
        <f t="shared" ca="1" si="198"/>
        <v>-357</v>
      </c>
      <c r="J2688" s="379">
        <f t="shared" ca="1" si="199"/>
        <v>-247</v>
      </c>
      <c r="K2688" s="391" t="str">
        <f t="shared" ca="1" si="200"/>
        <v>26,14</v>
      </c>
      <c r="L2688" s="379"/>
      <c r="O2688" s="379"/>
    </row>
    <row r="2689" spans="1:15">
      <c r="A2689" s="417" t="s">
        <v>2155</v>
      </c>
      <c r="B2689" s="417" t="s">
        <v>10562</v>
      </c>
      <c r="C2689" s="417" t="s">
        <v>2332</v>
      </c>
      <c r="D2689" s="417" t="s">
        <v>10524</v>
      </c>
      <c r="E2689" s="391">
        <v>0.02</v>
      </c>
      <c r="F2689" s="418">
        <v>44214</v>
      </c>
      <c r="G2689" s="417" t="s">
        <v>2286</v>
      </c>
      <c r="I2689" s="379">
        <f t="shared" ca="1" si="198"/>
        <v>-357</v>
      </c>
      <c r="J2689" s="379">
        <f t="shared" ca="1" si="199"/>
        <v>-247</v>
      </c>
      <c r="K2689" s="391" t="str">
        <f t="shared" ca="1" si="200"/>
        <v>28,14</v>
      </c>
      <c r="L2689" s="379"/>
      <c r="O2689" s="379"/>
    </row>
    <row r="2690" spans="1:15">
      <c r="A2690" s="417" t="s">
        <v>2155</v>
      </c>
      <c r="B2690" s="417" t="s">
        <v>10563</v>
      </c>
      <c r="C2690" s="417" t="s">
        <v>2332</v>
      </c>
      <c r="D2690" s="417" t="s">
        <v>10552</v>
      </c>
      <c r="E2690" s="391">
        <v>0.6</v>
      </c>
      <c r="F2690" s="418">
        <v>44249</v>
      </c>
      <c r="G2690" s="417" t="s">
        <v>2286</v>
      </c>
      <c r="I2690" s="379">
        <f t="shared" ca="1" si="198"/>
        <v>-322</v>
      </c>
      <c r="J2690" s="379">
        <f t="shared" ca="1" si="199"/>
        <v>-224</v>
      </c>
      <c r="K2690" s="391" t="str">
        <f t="shared" ca="1" si="200"/>
        <v>19,14</v>
      </c>
      <c r="L2690" s="379"/>
      <c r="O2690" s="379"/>
    </row>
    <row r="2691" spans="1:15">
      <c r="A2691" s="417" t="s">
        <v>2155</v>
      </c>
      <c r="B2691" s="417" t="s">
        <v>10564</v>
      </c>
      <c r="C2691" s="417" t="s">
        <v>2332</v>
      </c>
      <c r="D2691" s="417" t="s">
        <v>10493</v>
      </c>
      <c r="E2691" s="391">
        <v>0.22</v>
      </c>
      <c r="F2691" s="418">
        <v>44249</v>
      </c>
      <c r="G2691" s="417" t="s">
        <v>2286</v>
      </c>
      <c r="I2691" s="379">
        <f t="shared" ca="1" si="198"/>
        <v>-322</v>
      </c>
      <c r="J2691" s="379">
        <f t="shared" ca="1" si="199"/>
        <v>-224</v>
      </c>
      <c r="K2691" s="391" t="str">
        <f t="shared" ca="1" si="200"/>
        <v>19,64</v>
      </c>
      <c r="L2691" s="379"/>
      <c r="O2691" s="379"/>
    </row>
    <row r="2692" spans="1:15">
      <c r="A2692" s="417" t="s">
        <v>2155</v>
      </c>
      <c r="B2692" s="417" t="s">
        <v>16928</v>
      </c>
      <c r="C2692" s="417" t="s">
        <v>2332</v>
      </c>
      <c r="D2692" s="417" t="s">
        <v>16929</v>
      </c>
      <c r="E2692" s="391">
        <v>0.24</v>
      </c>
      <c r="F2692" s="418">
        <v>44249</v>
      </c>
      <c r="G2692" s="417" t="s">
        <v>2286</v>
      </c>
      <c r="I2692" s="379">
        <f t="shared" ca="1" si="198"/>
        <v>-322</v>
      </c>
      <c r="J2692" s="379">
        <f t="shared" ca="1" si="199"/>
        <v>-224</v>
      </c>
      <c r="K2692" s="391" t="str">
        <f t="shared" ca="1" si="200"/>
        <v>19,89</v>
      </c>
      <c r="L2692" s="379"/>
      <c r="O2692" s="379"/>
    </row>
    <row r="2693" spans="1:15">
      <c r="A2693" s="417" t="s">
        <v>2155</v>
      </c>
      <c r="B2693" s="417" t="s">
        <v>10565</v>
      </c>
      <c r="C2693" s="417" t="s">
        <v>2332</v>
      </c>
      <c r="D2693" s="417" t="s">
        <v>10497</v>
      </c>
      <c r="E2693" s="391">
        <v>0.51</v>
      </c>
      <c r="F2693" s="418">
        <v>44249</v>
      </c>
      <c r="G2693" s="417" t="s">
        <v>2286</v>
      </c>
      <c r="I2693" s="379">
        <f t="shared" ca="1" si="198"/>
        <v>-322</v>
      </c>
      <c r="J2693" s="379">
        <f t="shared" ca="1" si="199"/>
        <v>-224</v>
      </c>
      <c r="K2693" s="391" t="str">
        <f t="shared" ca="1" si="200"/>
        <v>20,64</v>
      </c>
      <c r="L2693" s="379"/>
      <c r="O2693" s="379"/>
    </row>
    <row r="2694" spans="1:15">
      <c r="A2694" s="417" t="s">
        <v>2155</v>
      </c>
      <c r="B2694" s="417" t="s">
        <v>10566</v>
      </c>
      <c r="C2694" s="417" t="s">
        <v>2332</v>
      </c>
      <c r="D2694" s="417" t="s">
        <v>10556</v>
      </c>
      <c r="E2694" s="391">
        <v>0.39</v>
      </c>
      <c r="F2694" s="418">
        <v>44249</v>
      </c>
      <c r="G2694" s="417" t="s">
        <v>2286</v>
      </c>
      <c r="I2694" s="379">
        <f t="shared" ca="1" si="198"/>
        <v>-322</v>
      </c>
      <c r="J2694" s="379">
        <f t="shared" ca="1" si="199"/>
        <v>-224</v>
      </c>
      <c r="K2694" s="391" t="str">
        <f t="shared" ca="1" si="200"/>
        <v>20,89</v>
      </c>
      <c r="L2694" s="379"/>
      <c r="O2694" s="379"/>
    </row>
    <row r="2695" spans="1:15">
      <c r="A2695" s="417" t="s">
        <v>2155</v>
      </c>
      <c r="B2695" s="417" t="s">
        <v>10567</v>
      </c>
      <c r="C2695" s="417" t="s">
        <v>2332</v>
      </c>
      <c r="D2695" s="417" t="s">
        <v>10499</v>
      </c>
      <c r="E2695" s="391">
        <v>0.56000000000000005</v>
      </c>
      <c r="F2695" s="418">
        <v>44249</v>
      </c>
      <c r="G2695" s="417" t="s">
        <v>2286</v>
      </c>
      <c r="I2695" s="379">
        <f t="shared" ca="1" si="198"/>
        <v>-322</v>
      </c>
      <c r="J2695" s="379">
        <f t="shared" ca="1" si="199"/>
        <v>-224</v>
      </c>
      <c r="K2695" s="391" t="str">
        <f t="shared" ca="1" si="200"/>
        <v>21,14</v>
      </c>
      <c r="L2695" s="379"/>
      <c r="O2695" s="379"/>
    </row>
    <row r="2696" spans="1:15">
      <c r="A2696" s="417" t="s">
        <v>2155</v>
      </c>
      <c r="B2696" s="417" t="s">
        <v>10568</v>
      </c>
      <c r="C2696" s="417" t="s">
        <v>2332</v>
      </c>
      <c r="D2696" s="417" t="s">
        <v>10496</v>
      </c>
      <c r="E2696" s="391">
        <v>0.72</v>
      </c>
      <c r="F2696" s="418">
        <v>44249</v>
      </c>
      <c r="G2696" s="417" t="s">
        <v>2286</v>
      </c>
      <c r="I2696" s="379">
        <f t="shared" ca="1" si="198"/>
        <v>-322</v>
      </c>
      <c r="J2696" s="379">
        <f t="shared" ca="1" si="199"/>
        <v>-224</v>
      </c>
      <c r="K2696" s="391" t="str">
        <f t="shared" ca="1" si="200"/>
        <v>21,39</v>
      </c>
      <c r="L2696" s="379"/>
      <c r="O2696" s="379"/>
    </row>
    <row r="2697" spans="1:15">
      <c r="A2697" s="417" t="s">
        <v>2155</v>
      </c>
      <c r="B2697" s="417" t="s">
        <v>10569</v>
      </c>
      <c r="C2697" s="417" t="s">
        <v>2332</v>
      </c>
      <c r="D2697" s="417" t="s">
        <v>10500</v>
      </c>
      <c r="E2697" s="391">
        <v>0.74</v>
      </c>
      <c r="F2697" s="418">
        <v>44249</v>
      </c>
      <c r="G2697" s="417" t="s">
        <v>2286</v>
      </c>
      <c r="I2697" s="379">
        <f t="shared" ca="1" si="198"/>
        <v>-322</v>
      </c>
      <c r="J2697" s="379">
        <f t="shared" ca="1" si="199"/>
        <v>-224</v>
      </c>
      <c r="K2697" s="391" t="str">
        <f t="shared" ca="1" si="200"/>
        <v>21,64</v>
      </c>
      <c r="L2697" s="379"/>
      <c r="O2697" s="379"/>
    </row>
    <row r="2698" spans="1:15">
      <c r="A2698" s="417" t="s">
        <v>2155</v>
      </c>
      <c r="B2698" s="417" t="s">
        <v>10570</v>
      </c>
      <c r="C2698" s="417" t="s">
        <v>2332</v>
      </c>
      <c r="D2698" s="417" t="s">
        <v>10502</v>
      </c>
      <c r="E2698" s="391">
        <v>0.75</v>
      </c>
      <c r="F2698" s="418">
        <v>44249</v>
      </c>
      <c r="G2698" s="417" t="s">
        <v>2286</v>
      </c>
      <c r="I2698" s="379">
        <f t="shared" ref="I2698:I2761" ca="1" si="201">IF(F2698&lt;&gt;"",F2698-$I$199,"")</f>
        <v>-322</v>
      </c>
      <c r="J2698" s="379">
        <f t="shared" ref="J2698:J2761" ca="1" si="202">IF(I2698&lt;&gt;"",NETWORKDAYS($I$199,F2698-1,$N$201:$N$224),"")</f>
        <v>-224</v>
      </c>
      <c r="K2698" s="391" t="str">
        <f t="shared" ref="K2698:K2761" ca="1" si="203">IF(I2698&lt;&gt;"",RIGHT(D2698,LEN(D2698)-FIND(" ",D2698)),"")</f>
        <v>21,89</v>
      </c>
      <c r="L2698" s="379"/>
      <c r="O2698" s="379"/>
    </row>
    <row r="2699" spans="1:15">
      <c r="A2699" s="417" t="s">
        <v>2155</v>
      </c>
      <c r="B2699" s="417" t="s">
        <v>16930</v>
      </c>
      <c r="C2699" s="417" t="s">
        <v>2332</v>
      </c>
      <c r="D2699" s="417" t="s">
        <v>3995</v>
      </c>
      <c r="E2699" s="391">
        <v>0.95</v>
      </c>
      <c r="F2699" s="418">
        <v>44249</v>
      </c>
      <c r="G2699" s="417" t="s">
        <v>2286</v>
      </c>
      <c r="I2699" s="379">
        <f t="shared" ca="1" si="201"/>
        <v>-322</v>
      </c>
      <c r="J2699" s="379">
        <f t="shared" ca="1" si="202"/>
        <v>-224</v>
      </c>
      <c r="K2699" s="391" t="str">
        <f t="shared" ca="1" si="203"/>
        <v>22,14</v>
      </c>
      <c r="L2699" s="379"/>
      <c r="O2699" s="379"/>
    </row>
    <row r="2700" spans="1:15">
      <c r="A2700" s="417" t="s">
        <v>2155</v>
      </c>
      <c r="B2700" s="417" t="s">
        <v>10571</v>
      </c>
      <c r="C2700" s="417" t="s">
        <v>2332</v>
      </c>
      <c r="D2700" s="417" t="s">
        <v>10505</v>
      </c>
      <c r="E2700" s="391">
        <v>1.2</v>
      </c>
      <c r="F2700" s="418">
        <v>44249</v>
      </c>
      <c r="G2700" s="417" t="s">
        <v>2286</v>
      </c>
      <c r="I2700" s="379">
        <f t="shared" ca="1" si="201"/>
        <v>-322</v>
      </c>
      <c r="J2700" s="379">
        <f t="shared" ca="1" si="202"/>
        <v>-224</v>
      </c>
      <c r="K2700" s="391" t="str">
        <f t="shared" ca="1" si="203"/>
        <v>22,64</v>
      </c>
      <c r="L2700" s="379"/>
      <c r="O2700" s="379"/>
    </row>
    <row r="2701" spans="1:15">
      <c r="A2701" s="417" t="s">
        <v>2155</v>
      </c>
      <c r="B2701" s="417" t="s">
        <v>10572</v>
      </c>
      <c r="C2701" s="417" t="s">
        <v>2332</v>
      </c>
      <c r="D2701" s="417" t="s">
        <v>10507</v>
      </c>
      <c r="E2701" s="391">
        <v>1.1200000000000001</v>
      </c>
      <c r="F2701" s="418">
        <v>44249</v>
      </c>
      <c r="G2701" s="417" t="s">
        <v>2286</v>
      </c>
      <c r="I2701" s="379">
        <f t="shared" ca="1" si="201"/>
        <v>-322</v>
      </c>
      <c r="J2701" s="379">
        <f t="shared" ca="1" si="202"/>
        <v>-224</v>
      </c>
      <c r="K2701" s="391" t="str">
        <f t="shared" ca="1" si="203"/>
        <v>22,89</v>
      </c>
      <c r="L2701" s="379"/>
      <c r="O2701" s="379"/>
    </row>
    <row r="2702" spans="1:15">
      <c r="A2702" s="417" t="s">
        <v>2155</v>
      </c>
      <c r="B2702" s="417" t="s">
        <v>10573</v>
      </c>
      <c r="C2702" s="417" t="s">
        <v>2332</v>
      </c>
      <c r="D2702" s="417" t="s">
        <v>10522</v>
      </c>
      <c r="E2702" s="391">
        <v>0.1</v>
      </c>
      <c r="F2702" s="418">
        <v>44249</v>
      </c>
      <c r="G2702" s="417" t="s">
        <v>2286</v>
      </c>
      <c r="I2702" s="379">
        <f t="shared" ca="1" si="201"/>
        <v>-322</v>
      </c>
      <c r="J2702" s="379">
        <f t="shared" ca="1" si="202"/>
        <v>-224</v>
      </c>
      <c r="K2702" s="391" t="str">
        <f t="shared" ca="1" si="203"/>
        <v>26,14</v>
      </c>
      <c r="L2702" s="379"/>
      <c r="O2702" s="379"/>
    </row>
    <row r="2703" spans="1:15">
      <c r="A2703" s="417" t="s">
        <v>2155</v>
      </c>
      <c r="B2703" s="417" t="s">
        <v>10574</v>
      </c>
      <c r="C2703" s="417" t="s">
        <v>2332</v>
      </c>
      <c r="D2703" s="417" t="s">
        <v>10535</v>
      </c>
      <c r="E2703" s="391">
        <v>7.0000000000000007E-2</v>
      </c>
      <c r="F2703" s="418">
        <v>44249</v>
      </c>
      <c r="G2703" s="417" t="s">
        <v>2286</v>
      </c>
      <c r="I2703" s="379">
        <f t="shared" ca="1" si="201"/>
        <v>-322</v>
      </c>
      <c r="J2703" s="379">
        <f t="shared" ca="1" si="202"/>
        <v>-224</v>
      </c>
      <c r="K2703" s="391" t="str">
        <f t="shared" ca="1" si="203"/>
        <v>26,64</v>
      </c>
      <c r="L2703" s="379"/>
      <c r="O2703" s="379"/>
    </row>
    <row r="2704" spans="1:15">
      <c r="A2704" s="417" t="s">
        <v>2155</v>
      </c>
      <c r="B2704" s="417" t="s">
        <v>10575</v>
      </c>
      <c r="C2704" s="417" t="s">
        <v>2332</v>
      </c>
      <c r="D2704" s="417" t="s">
        <v>10537</v>
      </c>
      <c r="E2704" s="391">
        <v>0.14000000000000001</v>
      </c>
      <c r="F2704" s="418">
        <v>44249</v>
      </c>
      <c r="G2704" s="417" t="s">
        <v>2286</v>
      </c>
      <c r="I2704" s="379">
        <f t="shared" ca="1" si="201"/>
        <v>-322</v>
      </c>
      <c r="J2704" s="379">
        <f t="shared" ca="1" si="202"/>
        <v>-224</v>
      </c>
      <c r="K2704" s="391" t="str">
        <f t="shared" ca="1" si="203"/>
        <v>27,64</v>
      </c>
      <c r="L2704" s="379"/>
      <c r="O2704" s="379"/>
    </row>
    <row r="2705" spans="1:15">
      <c r="A2705" s="417" t="s">
        <v>2155</v>
      </c>
      <c r="B2705" s="417" t="s">
        <v>3038</v>
      </c>
      <c r="C2705" s="417" t="s">
        <v>2332</v>
      </c>
      <c r="D2705" s="417" t="s">
        <v>10538</v>
      </c>
      <c r="E2705" s="391">
        <v>8.6999999999999993</v>
      </c>
      <c r="F2705" s="418">
        <v>44249</v>
      </c>
      <c r="G2705" s="417" t="s">
        <v>2286</v>
      </c>
      <c r="I2705" s="379">
        <f t="shared" ca="1" si="201"/>
        <v>-322</v>
      </c>
      <c r="J2705" s="379">
        <f t="shared" ca="1" si="202"/>
        <v>-224</v>
      </c>
      <c r="K2705" s="391" t="str">
        <f t="shared" ca="1" si="203"/>
        <v>29,14</v>
      </c>
      <c r="L2705" s="379"/>
      <c r="O2705" s="379"/>
    </row>
    <row r="2706" spans="1:15">
      <c r="A2706" s="417" t="s">
        <v>2155</v>
      </c>
      <c r="B2706" s="417" t="s">
        <v>7825</v>
      </c>
      <c r="C2706" s="417" t="s">
        <v>2332</v>
      </c>
      <c r="D2706" s="417" t="s">
        <v>10576</v>
      </c>
      <c r="E2706" s="391">
        <v>7.71</v>
      </c>
      <c r="F2706" s="418">
        <v>44249</v>
      </c>
      <c r="G2706" s="417" t="s">
        <v>2286</v>
      </c>
      <c r="I2706" s="379">
        <f t="shared" ca="1" si="201"/>
        <v>-322</v>
      </c>
      <c r="J2706" s="379">
        <f t="shared" ca="1" si="202"/>
        <v>-224</v>
      </c>
      <c r="K2706" s="391" t="str">
        <f t="shared" ca="1" si="203"/>
        <v>29,64</v>
      </c>
      <c r="L2706" s="379"/>
      <c r="O2706" s="379"/>
    </row>
    <row r="2707" spans="1:15">
      <c r="A2707" s="417" t="s">
        <v>2155</v>
      </c>
      <c r="B2707" s="417" t="s">
        <v>10577</v>
      </c>
      <c r="C2707" s="417" t="s">
        <v>2332</v>
      </c>
      <c r="D2707" s="417" t="s">
        <v>10550</v>
      </c>
      <c r="E2707" s="391">
        <v>0.26</v>
      </c>
      <c r="F2707" s="418">
        <v>44270</v>
      </c>
      <c r="G2707" s="417" t="s">
        <v>2286</v>
      </c>
      <c r="I2707" s="379">
        <f t="shared" ca="1" si="201"/>
        <v>-301</v>
      </c>
      <c r="J2707" s="379">
        <f t="shared" ca="1" si="202"/>
        <v>-209</v>
      </c>
      <c r="K2707" s="391" t="str">
        <f t="shared" ca="1" si="203"/>
        <v>18,64</v>
      </c>
      <c r="L2707" s="379"/>
      <c r="O2707" s="379"/>
    </row>
    <row r="2708" spans="1:15">
      <c r="A2708" s="417" t="s">
        <v>2155</v>
      </c>
      <c r="B2708" s="417" t="s">
        <v>17795</v>
      </c>
      <c r="C2708" s="417" t="s">
        <v>2332</v>
      </c>
      <c r="D2708" s="417" t="s">
        <v>16929</v>
      </c>
      <c r="E2708" s="391">
        <v>0.4</v>
      </c>
      <c r="F2708" s="418">
        <v>44270</v>
      </c>
      <c r="G2708" s="417" t="s">
        <v>2286</v>
      </c>
      <c r="I2708" s="379">
        <f t="shared" ca="1" si="201"/>
        <v>-301</v>
      </c>
      <c r="J2708" s="379">
        <f t="shared" ca="1" si="202"/>
        <v>-209</v>
      </c>
      <c r="K2708" s="391" t="str">
        <f t="shared" ca="1" si="203"/>
        <v>19,89</v>
      </c>
      <c r="L2708" s="379"/>
      <c r="O2708" s="379"/>
    </row>
    <row r="2709" spans="1:15">
      <c r="A2709" s="417" t="s">
        <v>2155</v>
      </c>
      <c r="B2709" s="417" t="s">
        <v>10578</v>
      </c>
      <c r="C2709" s="417" t="s">
        <v>2332</v>
      </c>
      <c r="D2709" s="417" t="s">
        <v>10499</v>
      </c>
      <c r="E2709" s="391">
        <v>1.2</v>
      </c>
      <c r="F2709" s="418">
        <v>44270</v>
      </c>
      <c r="G2709" s="417" t="s">
        <v>2286</v>
      </c>
      <c r="I2709" s="379">
        <f t="shared" ca="1" si="201"/>
        <v>-301</v>
      </c>
      <c r="J2709" s="379">
        <f t="shared" ca="1" si="202"/>
        <v>-209</v>
      </c>
      <c r="K2709" s="391" t="str">
        <f t="shared" ca="1" si="203"/>
        <v>21,14</v>
      </c>
      <c r="L2709" s="379"/>
      <c r="O2709" s="379"/>
    </row>
    <row r="2710" spans="1:15">
      <c r="A2710" s="417" t="s">
        <v>2155</v>
      </c>
      <c r="B2710" s="417" t="s">
        <v>10579</v>
      </c>
      <c r="C2710" s="417" t="s">
        <v>2332</v>
      </c>
      <c r="D2710" s="417" t="s">
        <v>10516</v>
      </c>
      <c r="E2710" s="391">
        <v>0.61</v>
      </c>
      <c r="F2710" s="418">
        <v>44270</v>
      </c>
      <c r="G2710" s="417" t="s">
        <v>2286</v>
      </c>
      <c r="I2710" s="379">
        <f t="shared" ca="1" si="201"/>
        <v>-301</v>
      </c>
      <c r="J2710" s="379">
        <f t="shared" ca="1" si="202"/>
        <v>-209</v>
      </c>
      <c r="K2710" s="391" t="str">
        <f t="shared" ca="1" si="203"/>
        <v>24,64</v>
      </c>
      <c r="L2710" s="379"/>
      <c r="O2710" s="379"/>
    </row>
    <row r="2711" spans="1:15">
      <c r="A2711" s="417" t="s">
        <v>2155</v>
      </c>
      <c r="B2711" s="417" t="s">
        <v>10580</v>
      </c>
      <c r="C2711" s="417" t="s">
        <v>2332</v>
      </c>
      <c r="D2711" s="417" t="s">
        <v>10581</v>
      </c>
      <c r="E2711" s="391">
        <v>0.1</v>
      </c>
      <c r="F2711" s="418">
        <v>44305</v>
      </c>
      <c r="G2711" s="417" t="s">
        <v>2286</v>
      </c>
      <c r="I2711" s="379">
        <f t="shared" ca="1" si="201"/>
        <v>-266</v>
      </c>
      <c r="J2711" s="379">
        <f t="shared" ca="1" si="202"/>
        <v>-185</v>
      </c>
      <c r="K2711" s="391" t="str">
        <f t="shared" ca="1" si="203"/>
        <v>16,39</v>
      </c>
      <c r="L2711" s="379"/>
      <c r="O2711" s="379"/>
    </row>
    <row r="2712" spans="1:15">
      <c r="A2712" s="417" t="s">
        <v>2155</v>
      </c>
      <c r="B2712" s="417" t="s">
        <v>3039</v>
      </c>
      <c r="C2712" s="417" t="s">
        <v>2332</v>
      </c>
      <c r="D2712" s="417" t="s">
        <v>10582</v>
      </c>
      <c r="E2712" s="391">
        <v>0.8</v>
      </c>
      <c r="F2712" s="418">
        <v>44305</v>
      </c>
      <c r="G2712" s="417" t="s">
        <v>2286</v>
      </c>
      <c r="I2712" s="379">
        <f t="shared" ca="1" si="201"/>
        <v>-266</v>
      </c>
      <c r="J2712" s="379">
        <f t="shared" ca="1" si="202"/>
        <v>-185</v>
      </c>
      <c r="K2712" s="391" t="str">
        <f t="shared" ca="1" si="203"/>
        <v>16,64</v>
      </c>
      <c r="L2712" s="379"/>
      <c r="O2712" s="379"/>
    </row>
    <row r="2713" spans="1:15">
      <c r="A2713" s="417" t="s">
        <v>2155</v>
      </c>
      <c r="B2713" s="417" t="s">
        <v>7826</v>
      </c>
      <c r="C2713" s="417" t="s">
        <v>2332</v>
      </c>
      <c r="D2713" s="417" t="s">
        <v>10493</v>
      </c>
      <c r="E2713" s="391">
        <v>0.65</v>
      </c>
      <c r="F2713" s="418">
        <v>44305</v>
      </c>
      <c r="G2713" s="417" t="s">
        <v>2286</v>
      </c>
      <c r="I2713" s="379">
        <f t="shared" ca="1" si="201"/>
        <v>-266</v>
      </c>
      <c r="J2713" s="379">
        <f t="shared" ca="1" si="202"/>
        <v>-185</v>
      </c>
      <c r="K2713" s="391" t="str">
        <f t="shared" ca="1" si="203"/>
        <v>19,64</v>
      </c>
      <c r="L2713" s="379"/>
      <c r="O2713" s="379"/>
    </row>
    <row r="2714" spans="1:15">
      <c r="A2714" s="417" t="s">
        <v>2155</v>
      </c>
      <c r="B2714" s="417" t="s">
        <v>10583</v>
      </c>
      <c r="C2714" s="417" t="s">
        <v>2332</v>
      </c>
      <c r="D2714" s="417" t="s">
        <v>10497</v>
      </c>
      <c r="E2714" s="391">
        <v>1.05</v>
      </c>
      <c r="F2714" s="418">
        <v>44305</v>
      </c>
      <c r="G2714" s="417" t="s">
        <v>2286</v>
      </c>
      <c r="I2714" s="379">
        <f t="shared" ca="1" si="201"/>
        <v>-266</v>
      </c>
      <c r="J2714" s="379">
        <f t="shared" ca="1" si="202"/>
        <v>-185</v>
      </c>
      <c r="K2714" s="391" t="str">
        <f t="shared" ca="1" si="203"/>
        <v>20,64</v>
      </c>
      <c r="L2714" s="379"/>
      <c r="O2714" s="379"/>
    </row>
    <row r="2715" spans="1:15">
      <c r="A2715" s="417" t="s">
        <v>2155</v>
      </c>
      <c r="B2715" s="417" t="s">
        <v>3040</v>
      </c>
      <c r="C2715" s="417" t="s">
        <v>2332</v>
      </c>
      <c r="D2715" s="417" t="s">
        <v>10556</v>
      </c>
      <c r="E2715" s="391">
        <v>2.2000000000000002</v>
      </c>
      <c r="F2715" s="418">
        <v>44305</v>
      </c>
      <c r="G2715" s="417" t="s">
        <v>2286</v>
      </c>
      <c r="I2715" s="379">
        <f t="shared" ca="1" si="201"/>
        <v>-266</v>
      </c>
      <c r="J2715" s="379">
        <f t="shared" ca="1" si="202"/>
        <v>-185</v>
      </c>
      <c r="K2715" s="391" t="str">
        <f t="shared" ca="1" si="203"/>
        <v>20,89</v>
      </c>
      <c r="L2715" s="379"/>
      <c r="O2715" s="379"/>
    </row>
    <row r="2716" spans="1:15">
      <c r="A2716" s="417" t="s">
        <v>2155</v>
      </c>
      <c r="B2716" s="417" t="s">
        <v>3041</v>
      </c>
      <c r="C2716" s="417" t="s">
        <v>2332</v>
      </c>
      <c r="D2716" s="417" t="s">
        <v>10500</v>
      </c>
      <c r="E2716" s="391">
        <v>0.15</v>
      </c>
      <c r="F2716" s="418">
        <v>44305</v>
      </c>
      <c r="G2716" s="417" t="s">
        <v>2286</v>
      </c>
      <c r="I2716" s="379">
        <f t="shared" ca="1" si="201"/>
        <v>-266</v>
      </c>
      <c r="J2716" s="379">
        <f t="shared" ca="1" si="202"/>
        <v>-185</v>
      </c>
      <c r="K2716" s="391" t="str">
        <f t="shared" ca="1" si="203"/>
        <v>21,64</v>
      </c>
      <c r="L2716" s="379"/>
      <c r="O2716" s="379"/>
    </row>
    <row r="2717" spans="1:15">
      <c r="A2717" s="417" t="s">
        <v>2155</v>
      </c>
      <c r="B2717" s="417" t="s">
        <v>3042</v>
      </c>
      <c r="C2717" s="417" t="s">
        <v>2332</v>
      </c>
      <c r="D2717" s="417" t="s">
        <v>10510</v>
      </c>
      <c r="E2717" s="391">
        <v>5</v>
      </c>
      <c r="F2717" s="418">
        <v>44305</v>
      </c>
      <c r="G2717" s="417" t="s">
        <v>2286</v>
      </c>
      <c r="I2717" s="379">
        <f t="shared" ca="1" si="201"/>
        <v>-266</v>
      </c>
      <c r="J2717" s="379">
        <f t="shared" ca="1" si="202"/>
        <v>-185</v>
      </c>
      <c r="K2717" s="391" t="str">
        <f t="shared" ca="1" si="203"/>
        <v>23,64</v>
      </c>
      <c r="L2717" s="379"/>
      <c r="O2717" s="379"/>
    </row>
    <row r="2718" spans="1:15">
      <c r="A2718" s="417" t="s">
        <v>2155</v>
      </c>
      <c r="B2718" s="417" t="s">
        <v>10584</v>
      </c>
      <c r="C2718" s="417" t="s">
        <v>2332</v>
      </c>
      <c r="D2718" s="417" t="s">
        <v>10585</v>
      </c>
      <c r="E2718" s="391">
        <v>4.53</v>
      </c>
      <c r="F2718" s="418">
        <v>44305</v>
      </c>
      <c r="G2718" s="417" t="s">
        <v>2286</v>
      </c>
      <c r="I2718" s="379">
        <f t="shared" ca="1" si="201"/>
        <v>-266</v>
      </c>
      <c r="J2718" s="379">
        <f t="shared" ca="1" si="202"/>
        <v>-185</v>
      </c>
      <c r="K2718" s="391" t="str">
        <f t="shared" ca="1" si="203"/>
        <v>27,14</v>
      </c>
      <c r="L2718" s="379"/>
      <c r="O2718" s="379"/>
    </row>
    <row r="2719" spans="1:15">
      <c r="A2719" s="417" t="s">
        <v>2155</v>
      </c>
      <c r="B2719" s="417" t="s">
        <v>10586</v>
      </c>
      <c r="C2719" s="417" t="s">
        <v>2332</v>
      </c>
      <c r="D2719" s="417" t="s">
        <v>8134</v>
      </c>
      <c r="E2719" s="391">
        <v>7.16</v>
      </c>
      <c r="F2719" s="418">
        <v>44305</v>
      </c>
      <c r="G2719" s="417" t="s">
        <v>2286</v>
      </c>
      <c r="I2719" s="379">
        <f t="shared" ca="1" si="201"/>
        <v>-266</v>
      </c>
      <c r="J2719" s="379">
        <f t="shared" ca="1" si="202"/>
        <v>-185</v>
      </c>
      <c r="K2719" s="391" t="str">
        <f t="shared" ca="1" si="203"/>
        <v>29,39</v>
      </c>
      <c r="L2719" s="379"/>
      <c r="O2719" s="379"/>
    </row>
    <row r="2720" spans="1:15">
      <c r="A2720" s="417" t="s">
        <v>2155</v>
      </c>
      <c r="B2720" s="417" t="s">
        <v>10587</v>
      </c>
      <c r="C2720" s="417" t="s">
        <v>2332</v>
      </c>
      <c r="D2720" s="417" t="s">
        <v>3996</v>
      </c>
      <c r="E2720" s="391">
        <v>11.61</v>
      </c>
      <c r="F2720" s="418">
        <v>44305</v>
      </c>
      <c r="G2720" s="417" t="s">
        <v>2286</v>
      </c>
      <c r="I2720" s="379">
        <f t="shared" ca="1" si="201"/>
        <v>-266</v>
      </c>
      <c r="J2720" s="379">
        <f t="shared" ca="1" si="202"/>
        <v>-185</v>
      </c>
      <c r="K2720" s="391" t="str">
        <f t="shared" ca="1" si="203"/>
        <v>29,89</v>
      </c>
      <c r="L2720" s="379"/>
      <c r="O2720" s="379"/>
    </row>
    <row r="2721" spans="1:15">
      <c r="A2721" s="417" t="s">
        <v>2155</v>
      </c>
      <c r="B2721" s="417" t="s">
        <v>6697</v>
      </c>
      <c r="C2721" s="417" t="s">
        <v>2332</v>
      </c>
      <c r="D2721" s="417" t="s">
        <v>10588</v>
      </c>
      <c r="E2721" s="391">
        <v>13.96</v>
      </c>
      <c r="F2721" s="418">
        <v>44305</v>
      </c>
      <c r="G2721" s="417" t="s">
        <v>2286</v>
      </c>
      <c r="I2721" s="379">
        <f t="shared" ca="1" si="201"/>
        <v>-266</v>
      </c>
      <c r="J2721" s="379">
        <f t="shared" ca="1" si="202"/>
        <v>-185</v>
      </c>
      <c r="K2721" s="391" t="str">
        <f t="shared" ca="1" si="203"/>
        <v>34,64</v>
      </c>
      <c r="L2721" s="379"/>
      <c r="O2721" s="379"/>
    </row>
    <row r="2722" spans="1:15">
      <c r="A2722" s="417" t="s">
        <v>2155</v>
      </c>
      <c r="B2722" s="417" t="s">
        <v>16931</v>
      </c>
      <c r="C2722" s="417" t="s">
        <v>2332</v>
      </c>
      <c r="D2722" s="417" t="s">
        <v>10483</v>
      </c>
      <c r="E2722" s="391">
        <v>0.48</v>
      </c>
      <c r="F2722" s="418">
        <v>44337</v>
      </c>
      <c r="G2722" s="417" t="s">
        <v>2286</v>
      </c>
      <c r="I2722" s="379">
        <f t="shared" ca="1" si="201"/>
        <v>-234</v>
      </c>
      <c r="J2722" s="379">
        <f t="shared" ca="1" si="202"/>
        <v>-163</v>
      </c>
      <c r="K2722" s="391" t="str">
        <f t="shared" ca="1" si="203"/>
        <v>17,64</v>
      </c>
      <c r="L2722" s="379"/>
      <c r="O2722" s="379"/>
    </row>
    <row r="2723" spans="1:15">
      <c r="A2723" s="417" t="s">
        <v>2155</v>
      </c>
      <c r="B2723" s="417" t="s">
        <v>17796</v>
      </c>
      <c r="C2723" s="417" t="s">
        <v>2332</v>
      </c>
      <c r="D2723" s="417" t="s">
        <v>10502</v>
      </c>
      <c r="E2723" s="391">
        <v>1.53</v>
      </c>
      <c r="F2723" s="418">
        <v>44337</v>
      </c>
      <c r="G2723" s="417" t="s">
        <v>2286</v>
      </c>
      <c r="I2723" s="379">
        <f t="shared" ca="1" si="201"/>
        <v>-234</v>
      </c>
      <c r="J2723" s="379">
        <f t="shared" ca="1" si="202"/>
        <v>-163</v>
      </c>
      <c r="K2723" s="391" t="str">
        <f t="shared" ca="1" si="203"/>
        <v>21,89</v>
      </c>
      <c r="L2723" s="379"/>
      <c r="O2723" s="379"/>
    </row>
    <row r="2724" spans="1:15">
      <c r="A2724" s="417" t="s">
        <v>2155</v>
      </c>
      <c r="B2724" s="417" t="s">
        <v>16932</v>
      </c>
      <c r="C2724" s="417" t="s">
        <v>2332</v>
      </c>
      <c r="D2724" s="417" t="s">
        <v>3995</v>
      </c>
      <c r="E2724" s="391">
        <v>1.6</v>
      </c>
      <c r="F2724" s="418">
        <v>44337</v>
      </c>
      <c r="G2724" s="417" t="s">
        <v>2286</v>
      </c>
      <c r="I2724" s="379">
        <f t="shared" ca="1" si="201"/>
        <v>-234</v>
      </c>
      <c r="J2724" s="379">
        <f t="shared" ca="1" si="202"/>
        <v>-163</v>
      </c>
      <c r="K2724" s="391" t="str">
        <f t="shared" ca="1" si="203"/>
        <v>22,14</v>
      </c>
      <c r="L2724" s="379"/>
      <c r="O2724" s="379"/>
    </row>
    <row r="2725" spans="1:15">
      <c r="A2725" s="417" t="s">
        <v>50</v>
      </c>
      <c r="B2725" s="417" t="s">
        <v>6698</v>
      </c>
      <c r="C2725" s="417" t="s">
        <v>2281</v>
      </c>
      <c r="D2725" s="417" t="s">
        <v>2290</v>
      </c>
      <c r="E2725" s="391">
        <v>5.77</v>
      </c>
      <c r="F2725" s="418">
        <v>44214</v>
      </c>
      <c r="G2725" s="417" t="s">
        <v>2286</v>
      </c>
      <c r="I2725" s="379">
        <f t="shared" ca="1" si="201"/>
        <v>-357</v>
      </c>
      <c r="J2725" s="379">
        <f t="shared" ca="1" si="202"/>
        <v>-247</v>
      </c>
      <c r="K2725" s="391" t="str">
        <f t="shared" ca="1" si="203"/>
        <v>15,75</v>
      </c>
      <c r="L2725" s="379"/>
      <c r="O2725" s="379"/>
    </row>
    <row r="2726" spans="1:15">
      <c r="A2726" s="417" t="s">
        <v>2155</v>
      </c>
      <c r="B2726" s="417" t="s">
        <v>6699</v>
      </c>
      <c r="C2726" s="417" t="s">
        <v>2281</v>
      </c>
      <c r="D2726" s="417" t="s">
        <v>2294</v>
      </c>
      <c r="E2726" s="391">
        <v>4.5</v>
      </c>
      <c r="F2726" s="418">
        <v>44214</v>
      </c>
      <c r="G2726" s="417" t="s">
        <v>2283</v>
      </c>
      <c r="I2726" s="379">
        <f t="shared" ca="1" si="201"/>
        <v>-357</v>
      </c>
      <c r="J2726" s="379">
        <f t="shared" ca="1" si="202"/>
        <v>-247</v>
      </c>
      <c r="K2726" s="391" t="str">
        <f t="shared" ca="1" si="203"/>
        <v>17,00</v>
      </c>
      <c r="L2726" s="379"/>
      <c r="O2726" s="379"/>
    </row>
    <row r="2727" spans="1:15">
      <c r="A2727" s="417" t="s">
        <v>2155</v>
      </c>
      <c r="B2727" s="417" t="s">
        <v>7827</v>
      </c>
      <c r="C2727" s="417" t="s">
        <v>2281</v>
      </c>
      <c r="D2727" s="417" t="s">
        <v>2296</v>
      </c>
      <c r="E2727" s="391">
        <v>1.1200000000000001</v>
      </c>
      <c r="F2727" s="418">
        <v>44214</v>
      </c>
      <c r="G2727" s="417" t="s">
        <v>2283</v>
      </c>
      <c r="I2727" s="379">
        <f t="shared" ca="1" si="201"/>
        <v>-357</v>
      </c>
      <c r="J2727" s="379">
        <f t="shared" ca="1" si="202"/>
        <v>-247</v>
      </c>
      <c r="K2727" s="391" t="str">
        <f t="shared" ca="1" si="203"/>
        <v>17,50</v>
      </c>
      <c r="L2727" s="379"/>
      <c r="O2727" s="379"/>
    </row>
    <row r="2728" spans="1:15">
      <c r="A2728" s="417" t="s">
        <v>2155</v>
      </c>
      <c r="B2728" s="417" t="s">
        <v>7828</v>
      </c>
      <c r="C2728" s="417" t="s">
        <v>2281</v>
      </c>
      <c r="D2728" s="417" t="s">
        <v>2298</v>
      </c>
      <c r="E2728" s="391">
        <v>4.3499999999999996</v>
      </c>
      <c r="F2728" s="418">
        <v>44214</v>
      </c>
      <c r="G2728" s="417" t="s">
        <v>2283</v>
      </c>
      <c r="I2728" s="379">
        <f t="shared" ca="1" si="201"/>
        <v>-357</v>
      </c>
      <c r="J2728" s="379">
        <f t="shared" ca="1" si="202"/>
        <v>-247</v>
      </c>
      <c r="K2728" s="391" t="str">
        <f t="shared" ca="1" si="203"/>
        <v>18,00</v>
      </c>
      <c r="L2728" s="379"/>
      <c r="O2728" s="379"/>
    </row>
    <row r="2729" spans="1:15">
      <c r="A2729" s="417" t="s">
        <v>2155</v>
      </c>
      <c r="B2729" s="417" t="s">
        <v>3046</v>
      </c>
      <c r="C2729" s="417" t="s">
        <v>2281</v>
      </c>
      <c r="D2729" s="417" t="s">
        <v>2300</v>
      </c>
      <c r="E2729" s="391">
        <v>3.87</v>
      </c>
      <c r="F2729" s="418">
        <v>44214</v>
      </c>
      <c r="G2729" s="417" t="s">
        <v>2283</v>
      </c>
      <c r="I2729" s="379">
        <f t="shared" ca="1" si="201"/>
        <v>-357</v>
      </c>
      <c r="J2729" s="379">
        <f t="shared" ca="1" si="202"/>
        <v>-247</v>
      </c>
      <c r="K2729" s="391" t="str">
        <f t="shared" ca="1" si="203"/>
        <v>18,50</v>
      </c>
      <c r="L2729" s="379"/>
      <c r="O2729" s="379"/>
    </row>
    <row r="2730" spans="1:15">
      <c r="A2730" s="417" t="s">
        <v>2155</v>
      </c>
      <c r="B2730" s="417" t="s">
        <v>6700</v>
      </c>
      <c r="C2730" s="417" t="s">
        <v>2281</v>
      </c>
      <c r="D2730" s="417" t="s">
        <v>2302</v>
      </c>
      <c r="E2730" s="391">
        <v>2.4</v>
      </c>
      <c r="F2730" s="418">
        <v>44214</v>
      </c>
      <c r="G2730" s="417" t="s">
        <v>2283</v>
      </c>
      <c r="I2730" s="379">
        <f t="shared" ca="1" si="201"/>
        <v>-357</v>
      </c>
      <c r="J2730" s="379">
        <f t="shared" ca="1" si="202"/>
        <v>-247</v>
      </c>
      <c r="K2730" s="391" t="str">
        <f t="shared" ca="1" si="203"/>
        <v>19,00</v>
      </c>
      <c r="L2730" s="379"/>
      <c r="O2730" s="379"/>
    </row>
    <row r="2731" spans="1:15">
      <c r="A2731" s="417" t="s">
        <v>2155</v>
      </c>
      <c r="B2731" s="417" t="s">
        <v>3047</v>
      </c>
      <c r="C2731" s="417" t="s">
        <v>2281</v>
      </c>
      <c r="D2731" s="417" t="s">
        <v>3023</v>
      </c>
      <c r="E2731" s="391">
        <v>2.13</v>
      </c>
      <c r="F2731" s="418">
        <v>44214</v>
      </c>
      <c r="G2731" s="417" t="s">
        <v>2283</v>
      </c>
      <c r="I2731" s="379">
        <f t="shared" ca="1" si="201"/>
        <v>-357</v>
      </c>
      <c r="J2731" s="379">
        <f t="shared" ca="1" si="202"/>
        <v>-247</v>
      </c>
      <c r="K2731" s="391" t="str">
        <f t="shared" ca="1" si="203"/>
        <v>19,50</v>
      </c>
      <c r="L2731" s="379"/>
      <c r="O2731" s="379"/>
    </row>
    <row r="2732" spans="1:15">
      <c r="A2732" s="417" t="s">
        <v>2155</v>
      </c>
      <c r="B2732" s="417" t="s">
        <v>6701</v>
      </c>
      <c r="C2732" s="417" t="s">
        <v>2281</v>
      </c>
      <c r="D2732" s="417" t="s">
        <v>3025</v>
      </c>
      <c r="E2732" s="391">
        <v>1.5</v>
      </c>
      <c r="F2732" s="418">
        <v>44214</v>
      </c>
      <c r="G2732" s="417" t="s">
        <v>2283</v>
      </c>
      <c r="I2732" s="379">
        <f t="shared" ca="1" si="201"/>
        <v>-357</v>
      </c>
      <c r="J2732" s="379">
        <f t="shared" ca="1" si="202"/>
        <v>-247</v>
      </c>
      <c r="K2732" s="391" t="str">
        <f t="shared" ca="1" si="203"/>
        <v>20,00</v>
      </c>
      <c r="L2732" s="379"/>
      <c r="O2732" s="379"/>
    </row>
    <row r="2733" spans="1:15">
      <c r="A2733" s="417" t="s">
        <v>2155</v>
      </c>
      <c r="B2733" s="417" t="s">
        <v>6702</v>
      </c>
      <c r="C2733" s="417" t="s">
        <v>2281</v>
      </c>
      <c r="D2733" s="417" t="s">
        <v>3026</v>
      </c>
      <c r="E2733" s="391">
        <v>2.2000000000000002</v>
      </c>
      <c r="F2733" s="418">
        <v>44214</v>
      </c>
      <c r="G2733" s="417" t="s">
        <v>2286</v>
      </c>
      <c r="I2733" s="379">
        <f t="shared" ca="1" si="201"/>
        <v>-357</v>
      </c>
      <c r="J2733" s="379">
        <f t="shared" ca="1" si="202"/>
        <v>-247</v>
      </c>
      <c r="K2733" s="391" t="str">
        <f t="shared" ca="1" si="203"/>
        <v>20,25</v>
      </c>
      <c r="L2733" s="379"/>
      <c r="O2733" s="379"/>
    </row>
    <row r="2734" spans="1:15">
      <c r="A2734" s="417" t="s">
        <v>2155</v>
      </c>
      <c r="B2734" s="417" t="s">
        <v>6703</v>
      </c>
      <c r="C2734" s="417" t="s">
        <v>2281</v>
      </c>
      <c r="D2734" s="417" t="s">
        <v>2368</v>
      </c>
      <c r="E2734" s="391">
        <v>1.1499999999999999</v>
      </c>
      <c r="F2734" s="418">
        <v>44214</v>
      </c>
      <c r="G2734" s="417" t="s">
        <v>2283</v>
      </c>
      <c r="I2734" s="379">
        <f t="shared" ca="1" si="201"/>
        <v>-357</v>
      </c>
      <c r="J2734" s="379">
        <f t="shared" ca="1" si="202"/>
        <v>-247</v>
      </c>
      <c r="K2734" s="391" t="str">
        <f t="shared" ca="1" si="203"/>
        <v>20,50</v>
      </c>
      <c r="L2734" s="379"/>
      <c r="O2734" s="379"/>
    </row>
    <row r="2735" spans="1:15">
      <c r="A2735" s="417" t="s">
        <v>2155</v>
      </c>
      <c r="B2735" s="417" t="s">
        <v>3048</v>
      </c>
      <c r="C2735" s="417" t="s">
        <v>2281</v>
      </c>
      <c r="D2735" s="417" t="s">
        <v>2312</v>
      </c>
      <c r="E2735" s="391">
        <v>1</v>
      </c>
      <c r="F2735" s="418">
        <v>44214</v>
      </c>
      <c r="G2735" s="417" t="s">
        <v>2286</v>
      </c>
      <c r="I2735" s="379">
        <f t="shared" ca="1" si="201"/>
        <v>-357</v>
      </c>
      <c r="J2735" s="379">
        <f t="shared" ca="1" si="202"/>
        <v>-247</v>
      </c>
      <c r="K2735" s="391" t="str">
        <f t="shared" ca="1" si="203"/>
        <v>20,75</v>
      </c>
      <c r="L2735" s="379"/>
      <c r="O2735" s="379"/>
    </row>
    <row r="2736" spans="1:15">
      <c r="A2736" s="417" t="s">
        <v>2155</v>
      </c>
      <c r="B2736" s="417" t="s">
        <v>6704</v>
      </c>
      <c r="C2736" s="417" t="s">
        <v>2281</v>
      </c>
      <c r="D2736" s="417" t="s">
        <v>3027</v>
      </c>
      <c r="E2736" s="391">
        <v>0.76</v>
      </c>
      <c r="F2736" s="418">
        <v>44214</v>
      </c>
      <c r="G2736" s="417" t="s">
        <v>2283</v>
      </c>
      <c r="I2736" s="379">
        <f t="shared" ca="1" si="201"/>
        <v>-357</v>
      </c>
      <c r="J2736" s="379">
        <f t="shared" ca="1" si="202"/>
        <v>-247</v>
      </c>
      <c r="K2736" s="391" t="str">
        <f t="shared" ca="1" si="203"/>
        <v>21,00</v>
      </c>
      <c r="L2736" s="379"/>
      <c r="O2736" s="379"/>
    </row>
    <row r="2737" spans="1:15">
      <c r="A2737" s="417" t="s">
        <v>2155</v>
      </c>
      <c r="B2737" s="417" t="s">
        <v>7829</v>
      </c>
      <c r="C2737" s="417" t="s">
        <v>2281</v>
      </c>
      <c r="D2737" s="417" t="s">
        <v>2856</v>
      </c>
      <c r="E2737" s="391">
        <v>0.43</v>
      </c>
      <c r="F2737" s="418">
        <v>44214</v>
      </c>
      <c r="G2737" s="417" t="s">
        <v>2283</v>
      </c>
      <c r="I2737" s="379">
        <f t="shared" ca="1" si="201"/>
        <v>-357</v>
      </c>
      <c r="J2737" s="379">
        <f t="shared" ca="1" si="202"/>
        <v>-247</v>
      </c>
      <c r="K2737" s="391" t="str">
        <f t="shared" ca="1" si="203"/>
        <v>21,50</v>
      </c>
      <c r="L2737" s="379"/>
      <c r="O2737" s="379"/>
    </row>
    <row r="2738" spans="1:15">
      <c r="A2738" s="417" t="s">
        <v>2155</v>
      </c>
      <c r="B2738" s="417" t="s">
        <v>3049</v>
      </c>
      <c r="C2738" s="417" t="s">
        <v>2281</v>
      </c>
      <c r="D2738" s="417" t="s">
        <v>2314</v>
      </c>
      <c r="E2738" s="391">
        <v>0.31</v>
      </c>
      <c r="F2738" s="418">
        <v>44214</v>
      </c>
      <c r="G2738" s="417" t="s">
        <v>2286</v>
      </c>
      <c r="I2738" s="379">
        <f t="shared" ca="1" si="201"/>
        <v>-357</v>
      </c>
      <c r="J2738" s="379">
        <f t="shared" ca="1" si="202"/>
        <v>-247</v>
      </c>
      <c r="K2738" s="391" t="str">
        <f t="shared" ca="1" si="203"/>
        <v>21,75</v>
      </c>
      <c r="L2738" s="379"/>
      <c r="O2738" s="379"/>
    </row>
    <row r="2739" spans="1:15">
      <c r="A2739" s="417" t="s">
        <v>2155</v>
      </c>
      <c r="B2739" s="417" t="s">
        <v>3050</v>
      </c>
      <c r="C2739" s="417" t="s">
        <v>2281</v>
      </c>
      <c r="D2739" s="417" t="s">
        <v>2857</v>
      </c>
      <c r="E2739" s="391">
        <v>0.22</v>
      </c>
      <c r="F2739" s="418">
        <v>44214</v>
      </c>
      <c r="G2739" s="417" t="s">
        <v>2283</v>
      </c>
      <c r="I2739" s="379">
        <f t="shared" ca="1" si="201"/>
        <v>-357</v>
      </c>
      <c r="J2739" s="379">
        <f t="shared" ca="1" si="202"/>
        <v>-247</v>
      </c>
      <c r="K2739" s="391" t="str">
        <f t="shared" ca="1" si="203"/>
        <v>22,00</v>
      </c>
      <c r="L2739" s="379"/>
      <c r="O2739" s="379"/>
    </row>
    <row r="2740" spans="1:15">
      <c r="A2740" s="417" t="s">
        <v>2155</v>
      </c>
      <c r="B2740" s="417" t="s">
        <v>3051</v>
      </c>
      <c r="C2740" s="417" t="s">
        <v>2281</v>
      </c>
      <c r="D2740" s="417" t="s">
        <v>2330</v>
      </c>
      <c r="E2740" s="391">
        <v>0.16</v>
      </c>
      <c r="F2740" s="418">
        <v>44214</v>
      </c>
      <c r="G2740" s="417" t="s">
        <v>2286</v>
      </c>
      <c r="I2740" s="379">
        <f t="shared" ca="1" si="201"/>
        <v>-357</v>
      </c>
      <c r="J2740" s="379">
        <f t="shared" ca="1" si="202"/>
        <v>-247</v>
      </c>
      <c r="K2740" s="391" t="str">
        <f t="shared" ca="1" si="203"/>
        <v>22,25</v>
      </c>
      <c r="L2740" s="379"/>
      <c r="O2740" s="379"/>
    </row>
    <row r="2741" spans="1:15">
      <c r="A2741" s="417" t="s">
        <v>2155</v>
      </c>
      <c r="B2741" s="417" t="s">
        <v>7830</v>
      </c>
      <c r="C2741" s="417" t="s">
        <v>2281</v>
      </c>
      <c r="D2741" s="417" t="s">
        <v>2858</v>
      </c>
      <c r="E2741" s="391">
        <v>0.13</v>
      </c>
      <c r="F2741" s="418">
        <v>44214</v>
      </c>
      <c r="G2741" s="417" t="s">
        <v>2283</v>
      </c>
      <c r="I2741" s="379">
        <f t="shared" ca="1" si="201"/>
        <v>-357</v>
      </c>
      <c r="J2741" s="379">
        <f t="shared" ca="1" si="202"/>
        <v>-247</v>
      </c>
      <c r="K2741" s="391" t="str">
        <f t="shared" ca="1" si="203"/>
        <v>22,50</v>
      </c>
      <c r="L2741" s="379"/>
      <c r="O2741" s="379"/>
    </row>
    <row r="2742" spans="1:15">
      <c r="A2742" s="417" t="s">
        <v>2155</v>
      </c>
      <c r="B2742" s="417" t="s">
        <v>3052</v>
      </c>
      <c r="C2742" s="417" t="s">
        <v>2281</v>
      </c>
      <c r="D2742" s="417" t="s">
        <v>3029</v>
      </c>
      <c r="E2742" s="391">
        <v>0.08</v>
      </c>
      <c r="F2742" s="418">
        <v>44214</v>
      </c>
      <c r="G2742" s="417" t="s">
        <v>2283</v>
      </c>
      <c r="I2742" s="379">
        <f t="shared" ca="1" si="201"/>
        <v>-357</v>
      </c>
      <c r="J2742" s="379">
        <f t="shared" ca="1" si="202"/>
        <v>-247</v>
      </c>
      <c r="K2742" s="391" t="str">
        <f t="shared" ca="1" si="203"/>
        <v>22,75</v>
      </c>
      <c r="L2742" s="379"/>
      <c r="O2742" s="379"/>
    </row>
    <row r="2743" spans="1:15">
      <c r="A2743" s="417" t="s">
        <v>2155</v>
      </c>
      <c r="B2743" s="417" t="s">
        <v>7831</v>
      </c>
      <c r="C2743" s="417" t="s">
        <v>2281</v>
      </c>
      <c r="D2743" s="417" t="s">
        <v>2344</v>
      </c>
      <c r="E2743" s="391">
        <v>7.0000000000000007E-2</v>
      </c>
      <c r="F2743" s="418">
        <v>44214</v>
      </c>
      <c r="G2743" s="417" t="s">
        <v>2283</v>
      </c>
      <c r="I2743" s="379">
        <f t="shared" ca="1" si="201"/>
        <v>-357</v>
      </c>
      <c r="J2743" s="379">
        <f t="shared" ca="1" si="202"/>
        <v>-247</v>
      </c>
      <c r="K2743" s="391" t="str">
        <f t="shared" ca="1" si="203"/>
        <v>23,00</v>
      </c>
      <c r="L2743" s="379"/>
      <c r="O2743" s="379"/>
    </row>
    <row r="2744" spans="1:15">
      <c r="A2744" s="417" t="s">
        <v>2155</v>
      </c>
      <c r="B2744" s="417" t="s">
        <v>7832</v>
      </c>
      <c r="C2744" s="417" t="s">
        <v>2281</v>
      </c>
      <c r="D2744" s="417" t="s">
        <v>2837</v>
      </c>
      <c r="E2744" s="391">
        <v>0.04</v>
      </c>
      <c r="F2744" s="418">
        <v>44214</v>
      </c>
      <c r="G2744" s="417" t="s">
        <v>2283</v>
      </c>
      <c r="I2744" s="379">
        <f t="shared" ca="1" si="201"/>
        <v>-357</v>
      </c>
      <c r="J2744" s="379">
        <f t="shared" ca="1" si="202"/>
        <v>-247</v>
      </c>
      <c r="K2744" s="391" t="str">
        <f t="shared" ca="1" si="203"/>
        <v>24,00</v>
      </c>
      <c r="L2744" s="379"/>
      <c r="O2744" s="379"/>
    </row>
    <row r="2745" spans="1:15">
      <c r="A2745" s="417" t="s">
        <v>2155</v>
      </c>
      <c r="B2745" s="417" t="s">
        <v>3053</v>
      </c>
      <c r="C2745" s="417" t="s">
        <v>2281</v>
      </c>
      <c r="D2745" s="417" t="s">
        <v>3054</v>
      </c>
      <c r="E2745" s="391">
        <v>0.02</v>
      </c>
      <c r="F2745" s="418">
        <v>44214</v>
      </c>
      <c r="G2745" s="417" t="s">
        <v>2286</v>
      </c>
      <c r="I2745" s="379">
        <f t="shared" ca="1" si="201"/>
        <v>-357</v>
      </c>
      <c r="J2745" s="379">
        <f t="shared" ca="1" si="202"/>
        <v>-247</v>
      </c>
      <c r="K2745" s="391" t="str">
        <f t="shared" ca="1" si="203"/>
        <v>24,25</v>
      </c>
      <c r="L2745" s="379"/>
      <c r="O2745" s="379"/>
    </row>
    <row r="2746" spans="1:15">
      <c r="A2746" s="417" t="s">
        <v>2155</v>
      </c>
      <c r="B2746" s="417" t="s">
        <v>3055</v>
      </c>
      <c r="C2746" s="417" t="s">
        <v>2281</v>
      </c>
      <c r="D2746" s="417" t="s">
        <v>3031</v>
      </c>
      <c r="E2746" s="391">
        <v>0.02</v>
      </c>
      <c r="F2746" s="418">
        <v>44214</v>
      </c>
      <c r="G2746" s="417" t="s">
        <v>2286</v>
      </c>
      <c r="I2746" s="379">
        <f t="shared" ca="1" si="201"/>
        <v>-357</v>
      </c>
      <c r="J2746" s="379">
        <f t="shared" ca="1" si="202"/>
        <v>-247</v>
      </c>
      <c r="K2746" s="391" t="str">
        <f t="shared" ca="1" si="203"/>
        <v>24,75</v>
      </c>
      <c r="L2746" s="379"/>
      <c r="O2746" s="379"/>
    </row>
    <row r="2747" spans="1:15">
      <c r="A2747" s="417" t="s">
        <v>2155</v>
      </c>
      <c r="B2747" s="417" t="s">
        <v>6705</v>
      </c>
      <c r="C2747" s="417" t="s">
        <v>2281</v>
      </c>
      <c r="D2747" s="417" t="s">
        <v>2838</v>
      </c>
      <c r="E2747" s="391">
        <v>0.02</v>
      </c>
      <c r="F2747" s="418">
        <v>44214</v>
      </c>
      <c r="G2747" s="417" t="s">
        <v>2283</v>
      </c>
      <c r="I2747" s="379">
        <f t="shared" ca="1" si="201"/>
        <v>-357</v>
      </c>
      <c r="J2747" s="379">
        <f t="shared" ca="1" si="202"/>
        <v>-247</v>
      </c>
      <c r="K2747" s="391" t="str">
        <f t="shared" ca="1" si="203"/>
        <v>25,00</v>
      </c>
      <c r="L2747" s="379"/>
      <c r="O2747" s="379"/>
    </row>
    <row r="2748" spans="1:15">
      <c r="A2748" s="417" t="s">
        <v>2155</v>
      </c>
      <c r="B2748" s="417" t="s">
        <v>3056</v>
      </c>
      <c r="C2748" s="417" t="s">
        <v>2281</v>
      </c>
      <c r="D2748" s="417" t="s">
        <v>2840</v>
      </c>
      <c r="E2748" s="391">
        <v>0.02</v>
      </c>
      <c r="F2748" s="418">
        <v>44214</v>
      </c>
      <c r="G2748" s="417" t="s">
        <v>2283</v>
      </c>
      <c r="I2748" s="379">
        <f t="shared" ca="1" si="201"/>
        <v>-357</v>
      </c>
      <c r="J2748" s="379">
        <f t="shared" ca="1" si="202"/>
        <v>-247</v>
      </c>
      <c r="K2748" s="391" t="str">
        <f t="shared" ca="1" si="203"/>
        <v>26,00</v>
      </c>
      <c r="L2748" s="379"/>
      <c r="O2748" s="379"/>
    </row>
    <row r="2749" spans="1:15">
      <c r="A2749" s="417" t="s">
        <v>2155</v>
      </c>
      <c r="B2749" s="417" t="s">
        <v>10589</v>
      </c>
      <c r="C2749" s="417" t="s">
        <v>2281</v>
      </c>
      <c r="D2749" s="417" t="s">
        <v>3092</v>
      </c>
      <c r="E2749" s="391">
        <v>0.01</v>
      </c>
      <c r="F2749" s="418">
        <v>44214</v>
      </c>
      <c r="G2749" s="417" t="s">
        <v>2283</v>
      </c>
      <c r="I2749" s="379">
        <f t="shared" ca="1" si="201"/>
        <v>-357</v>
      </c>
      <c r="J2749" s="379">
        <f t="shared" ca="1" si="202"/>
        <v>-247</v>
      </c>
      <c r="K2749" s="391" t="str">
        <f t="shared" ca="1" si="203"/>
        <v>32,50</v>
      </c>
      <c r="L2749" s="379"/>
      <c r="O2749" s="379"/>
    </row>
    <row r="2750" spans="1:15">
      <c r="A2750" s="417" t="s">
        <v>2155</v>
      </c>
      <c r="B2750" s="417" t="s">
        <v>3057</v>
      </c>
      <c r="C2750" s="417" t="s">
        <v>2281</v>
      </c>
      <c r="D2750" s="417" t="s">
        <v>3058</v>
      </c>
      <c r="E2750" s="391">
        <v>0.01</v>
      </c>
      <c r="F2750" s="418">
        <v>44214</v>
      </c>
      <c r="G2750" s="417" t="s">
        <v>2283</v>
      </c>
      <c r="I2750" s="379">
        <f t="shared" ca="1" si="201"/>
        <v>-357</v>
      </c>
      <c r="J2750" s="379">
        <f t="shared" ca="1" si="202"/>
        <v>-247</v>
      </c>
      <c r="K2750" s="391" t="str">
        <f t="shared" ca="1" si="203"/>
        <v>36,00</v>
      </c>
      <c r="L2750" s="379"/>
      <c r="O2750" s="379"/>
    </row>
    <row r="2751" spans="1:15">
      <c r="A2751" s="417" t="s">
        <v>2155</v>
      </c>
      <c r="B2751" s="417" t="s">
        <v>7833</v>
      </c>
      <c r="C2751" s="417" t="s">
        <v>2281</v>
      </c>
      <c r="D2751" s="417" t="s">
        <v>2302</v>
      </c>
      <c r="E2751" s="391">
        <v>4</v>
      </c>
      <c r="F2751" s="418">
        <v>44249</v>
      </c>
      <c r="G2751" s="417" t="s">
        <v>2283</v>
      </c>
      <c r="I2751" s="379">
        <f t="shared" ca="1" si="201"/>
        <v>-322</v>
      </c>
      <c r="J2751" s="379">
        <f t="shared" ca="1" si="202"/>
        <v>-224</v>
      </c>
      <c r="K2751" s="391" t="str">
        <f t="shared" ca="1" si="203"/>
        <v>19,00</v>
      </c>
      <c r="L2751" s="379"/>
      <c r="O2751" s="379"/>
    </row>
    <row r="2752" spans="1:15">
      <c r="A2752" s="417" t="s">
        <v>2155</v>
      </c>
      <c r="B2752" s="417" t="s">
        <v>3059</v>
      </c>
      <c r="C2752" s="417" t="s">
        <v>2281</v>
      </c>
      <c r="D2752" s="417" t="s">
        <v>3023</v>
      </c>
      <c r="E2752" s="391">
        <v>4.08</v>
      </c>
      <c r="F2752" s="418">
        <v>44249</v>
      </c>
      <c r="G2752" s="417" t="s">
        <v>2283</v>
      </c>
      <c r="I2752" s="379">
        <f t="shared" ca="1" si="201"/>
        <v>-322</v>
      </c>
      <c r="J2752" s="379">
        <f t="shared" ca="1" si="202"/>
        <v>-224</v>
      </c>
      <c r="K2752" s="391" t="str">
        <f t="shared" ca="1" si="203"/>
        <v>19,50</v>
      </c>
      <c r="L2752" s="379"/>
      <c r="O2752" s="379"/>
    </row>
    <row r="2753" spans="1:15">
      <c r="A2753" s="417" t="s">
        <v>2155</v>
      </c>
      <c r="B2753" s="417" t="s">
        <v>3060</v>
      </c>
      <c r="C2753" s="417" t="s">
        <v>2281</v>
      </c>
      <c r="D2753" s="417" t="s">
        <v>3025</v>
      </c>
      <c r="E2753" s="391">
        <v>2.5</v>
      </c>
      <c r="F2753" s="418">
        <v>44249</v>
      </c>
      <c r="G2753" s="417" t="s">
        <v>2283</v>
      </c>
      <c r="I2753" s="379">
        <f t="shared" ca="1" si="201"/>
        <v>-322</v>
      </c>
      <c r="J2753" s="379">
        <f t="shared" ca="1" si="202"/>
        <v>-224</v>
      </c>
      <c r="K2753" s="391" t="str">
        <f t="shared" ca="1" si="203"/>
        <v>20,00</v>
      </c>
      <c r="L2753" s="379"/>
      <c r="O2753" s="379"/>
    </row>
    <row r="2754" spans="1:15">
      <c r="A2754" s="417" t="s">
        <v>2155</v>
      </c>
      <c r="B2754" s="417" t="s">
        <v>18310</v>
      </c>
      <c r="C2754" s="417" t="s">
        <v>2281</v>
      </c>
      <c r="D2754" s="417" t="s">
        <v>2368</v>
      </c>
      <c r="E2754" s="391">
        <v>1.65</v>
      </c>
      <c r="F2754" s="418">
        <v>44249</v>
      </c>
      <c r="G2754" s="417" t="s">
        <v>2283</v>
      </c>
      <c r="I2754" s="379">
        <f t="shared" ca="1" si="201"/>
        <v>-322</v>
      </c>
      <c r="J2754" s="379">
        <f t="shared" ca="1" si="202"/>
        <v>-224</v>
      </c>
      <c r="K2754" s="391" t="str">
        <f t="shared" ca="1" si="203"/>
        <v>20,50</v>
      </c>
      <c r="L2754" s="379"/>
      <c r="O2754" s="379"/>
    </row>
    <row r="2755" spans="1:15">
      <c r="A2755" s="417" t="s">
        <v>2155</v>
      </c>
      <c r="B2755" s="417" t="s">
        <v>7834</v>
      </c>
      <c r="C2755" s="417" t="s">
        <v>2281</v>
      </c>
      <c r="D2755" s="417" t="s">
        <v>3027</v>
      </c>
      <c r="E2755" s="391">
        <v>1.32</v>
      </c>
      <c r="F2755" s="418">
        <v>44249</v>
      </c>
      <c r="G2755" s="417" t="s">
        <v>2283</v>
      </c>
      <c r="I2755" s="379">
        <f t="shared" ca="1" si="201"/>
        <v>-322</v>
      </c>
      <c r="J2755" s="379">
        <f t="shared" ca="1" si="202"/>
        <v>-224</v>
      </c>
      <c r="K2755" s="391" t="str">
        <f t="shared" ca="1" si="203"/>
        <v>21,00</v>
      </c>
      <c r="L2755" s="379"/>
      <c r="O2755" s="379"/>
    </row>
    <row r="2756" spans="1:15">
      <c r="A2756" s="417" t="s">
        <v>2155</v>
      </c>
      <c r="B2756" s="417" t="s">
        <v>10590</v>
      </c>
      <c r="C2756" s="417" t="s">
        <v>2281</v>
      </c>
      <c r="D2756" s="417" t="s">
        <v>2856</v>
      </c>
      <c r="E2756" s="391">
        <v>1.06</v>
      </c>
      <c r="F2756" s="418">
        <v>44249</v>
      </c>
      <c r="G2756" s="417" t="s">
        <v>2283</v>
      </c>
      <c r="I2756" s="379">
        <f t="shared" ca="1" si="201"/>
        <v>-322</v>
      </c>
      <c r="J2756" s="379">
        <f t="shared" ca="1" si="202"/>
        <v>-224</v>
      </c>
      <c r="K2756" s="391" t="str">
        <f t="shared" ca="1" si="203"/>
        <v>21,50</v>
      </c>
      <c r="L2756" s="379"/>
      <c r="O2756" s="379"/>
    </row>
    <row r="2757" spans="1:15">
      <c r="A2757" s="417" t="s">
        <v>2155</v>
      </c>
      <c r="B2757" s="417" t="s">
        <v>3061</v>
      </c>
      <c r="C2757" s="417" t="s">
        <v>2281</v>
      </c>
      <c r="D2757" s="417" t="s">
        <v>2314</v>
      </c>
      <c r="E2757" s="391">
        <v>1.1200000000000001</v>
      </c>
      <c r="F2757" s="418">
        <v>44249</v>
      </c>
      <c r="G2757" s="417" t="s">
        <v>2286</v>
      </c>
      <c r="I2757" s="379">
        <f t="shared" ca="1" si="201"/>
        <v>-322</v>
      </c>
      <c r="J2757" s="379">
        <f t="shared" ca="1" si="202"/>
        <v>-224</v>
      </c>
      <c r="K2757" s="391" t="str">
        <f t="shared" ca="1" si="203"/>
        <v>21,75</v>
      </c>
      <c r="L2757" s="379"/>
      <c r="O2757" s="379"/>
    </row>
    <row r="2758" spans="1:15">
      <c r="A2758" s="417" t="s">
        <v>2155</v>
      </c>
      <c r="B2758" s="417" t="s">
        <v>10591</v>
      </c>
      <c r="C2758" s="417" t="s">
        <v>2281</v>
      </c>
      <c r="D2758" s="417" t="s">
        <v>2857</v>
      </c>
      <c r="E2758" s="391">
        <v>0.84</v>
      </c>
      <c r="F2758" s="418">
        <v>44249</v>
      </c>
      <c r="G2758" s="417" t="s">
        <v>2283</v>
      </c>
      <c r="I2758" s="379">
        <f t="shared" ca="1" si="201"/>
        <v>-322</v>
      </c>
      <c r="J2758" s="379">
        <f t="shared" ca="1" si="202"/>
        <v>-224</v>
      </c>
      <c r="K2758" s="391" t="str">
        <f t="shared" ca="1" si="203"/>
        <v>22,00</v>
      </c>
      <c r="L2758" s="379"/>
      <c r="O2758" s="379"/>
    </row>
    <row r="2759" spans="1:15">
      <c r="A2759" s="417" t="s">
        <v>2155</v>
      </c>
      <c r="B2759" s="417" t="s">
        <v>3062</v>
      </c>
      <c r="C2759" s="417" t="s">
        <v>2281</v>
      </c>
      <c r="D2759" s="417" t="s">
        <v>2330</v>
      </c>
      <c r="E2759" s="391">
        <v>0.74</v>
      </c>
      <c r="F2759" s="418">
        <v>44249</v>
      </c>
      <c r="G2759" s="417" t="s">
        <v>2286</v>
      </c>
      <c r="I2759" s="379">
        <f t="shared" ca="1" si="201"/>
        <v>-322</v>
      </c>
      <c r="J2759" s="379">
        <f t="shared" ca="1" si="202"/>
        <v>-224</v>
      </c>
      <c r="K2759" s="391" t="str">
        <f t="shared" ca="1" si="203"/>
        <v>22,25</v>
      </c>
      <c r="L2759" s="379"/>
      <c r="O2759" s="379"/>
    </row>
    <row r="2760" spans="1:15">
      <c r="A2760" s="417" t="s">
        <v>2155</v>
      </c>
      <c r="B2760" s="417" t="s">
        <v>3063</v>
      </c>
      <c r="C2760" s="417" t="s">
        <v>2281</v>
      </c>
      <c r="D2760" s="417" t="s">
        <v>2858</v>
      </c>
      <c r="E2760" s="391">
        <v>0.64</v>
      </c>
      <c r="F2760" s="418">
        <v>44249</v>
      </c>
      <c r="G2760" s="417" t="s">
        <v>2283</v>
      </c>
      <c r="I2760" s="379">
        <f t="shared" ca="1" si="201"/>
        <v>-322</v>
      </c>
      <c r="J2760" s="379">
        <f t="shared" ca="1" si="202"/>
        <v>-224</v>
      </c>
      <c r="K2760" s="391" t="str">
        <f t="shared" ca="1" si="203"/>
        <v>22,50</v>
      </c>
      <c r="L2760" s="379"/>
      <c r="O2760" s="379"/>
    </row>
    <row r="2761" spans="1:15">
      <c r="A2761" s="417" t="s">
        <v>2155</v>
      </c>
      <c r="B2761" s="417" t="s">
        <v>10592</v>
      </c>
      <c r="C2761" s="417" t="s">
        <v>2281</v>
      </c>
      <c r="D2761" s="417" t="s">
        <v>2344</v>
      </c>
      <c r="E2761" s="391">
        <v>0.5</v>
      </c>
      <c r="F2761" s="418">
        <v>44249</v>
      </c>
      <c r="G2761" s="417" t="s">
        <v>2283</v>
      </c>
      <c r="I2761" s="379">
        <f t="shared" ca="1" si="201"/>
        <v>-322</v>
      </c>
      <c r="J2761" s="379">
        <f t="shared" ca="1" si="202"/>
        <v>-224</v>
      </c>
      <c r="K2761" s="391" t="str">
        <f t="shared" ca="1" si="203"/>
        <v>23,00</v>
      </c>
      <c r="L2761" s="379"/>
      <c r="O2761" s="379"/>
    </row>
    <row r="2762" spans="1:15">
      <c r="A2762" s="417" t="s">
        <v>2155</v>
      </c>
      <c r="B2762" s="417" t="s">
        <v>10593</v>
      </c>
      <c r="C2762" s="417" t="s">
        <v>2281</v>
      </c>
      <c r="D2762" s="417" t="s">
        <v>2836</v>
      </c>
      <c r="E2762" s="391">
        <v>0.4</v>
      </c>
      <c r="F2762" s="418">
        <v>44249</v>
      </c>
      <c r="G2762" s="417" t="s">
        <v>2283</v>
      </c>
      <c r="I2762" s="379">
        <f t="shared" ref="I2762:I2825" ca="1" si="204">IF(F2762&lt;&gt;"",F2762-$I$199,"")</f>
        <v>-322</v>
      </c>
      <c r="J2762" s="379">
        <f t="shared" ref="J2762:J2825" ca="1" si="205">IF(I2762&lt;&gt;"",NETWORKDAYS($I$199,F2762-1,$N$201:$N$224),"")</f>
        <v>-224</v>
      </c>
      <c r="K2762" s="391" t="str">
        <f t="shared" ref="K2762:K2825" ca="1" si="206">IF(I2762&lt;&gt;"",RIGHT(D2762,LEN(D2762)-FIND(" ",D2762)),"")</f>
        <v>23,50</v>
      </c>
      <c r="L2762" s="379"/>
      <c r="O2762" s="379"/>
    </row>
    <row r="2763" spans="1:15">
      <c r="A2763" s="417" t="s">
        <v>2155</v>
      </c>
      <c r="B2763" s="417" t="s">
        <v>10594</v>
      </c>
      <c r="C2763" s="417" t="s">
        <v>2281</v>
      </c>
      <c r="D2763" s="417" t="s">
        <v>2837</v>
      </c>
      <c r="E2763" s="391">
        <v>0.28999999999999998</v>
      </c>
      <c r="F2763" s="418">
        <v>44249</v>
      </c>
      <c r="G2763" s="417" t="s">
        <v>2283</v>
      </c>
      <c r="I2763" s="379">
        <f t="shared" ca="1" si="204"/>
        <v>-322</v>
      </c>
      <c r="J2763" s="379">
        <f t="shared" ca="1" si="205"/>
        <v>-224</v>
      </c>
      <c r="K2763" s="391" t="str">
        <f t="shared" ca="1" si="206"/>
        <v>24,00</v>
      </c>
      <c r="L2763" s="379"/>
      <c r="O2763" s="379"/>
    </row>
    <row r="2764" spans="1:15">
      <c r="A2764" s="417" t="s">
        <v>2155</v>
      </c>
      <c r="B2764" s="417" t="s">
        <v>10595</v>
      </c>
      <c r="C2764" s="417" t="s">
        <v>2281</v>
      </c>
      <c r="D2764" s="417" t="s">
        <v>2832</v>
      </c>
      <c r="E2764" s="391">
        <v>0.37</v>
      </c>
      <c r="F2764" s="418">
        <v>44249</v>
      </c>
      <c r="G2764" s="417" t="s">
        <v>2283</v>
      </c>
      <c r="I2764" s="379">
        <f t="shared" ca="1" si="204"/>
        <v>-322</v>
      </c>
      <c r="J2764" s="379">
        <f t="shared" ca="1" si="205"/>
        <v>-224</v>
      </c>
      <c r="K2764" s="391" t="str">
        <f t="shared" ca="1" si="206"/>
        <v>24,50</v>
      </c>
      <c r="L2764" s="379"/>
      <c r="O2764" s="379"/>
    </row>
    <row r="2765" spans="1:15">
      <c r="A2765" s="417" t="s">
        <v>2155</v>
      </c>
      <c r="B2765" s="417" t="s">
        <v>3064</v>
      </c>
      <c r="C2765" s="417" t="s">
        <v>2281</v>
      </c>
      <c r="D2765" s="417" t="s">
        <v>2838</v>
      </c>
      <c r="E2765" s="391">
        <v>0.17</v>
      </c>
      <c r="F2765" s="418">
        <v>44249</v>
      </c>
      <c r="G2765" s="417" t="s">
        <v>2283</v>
      </c>
      <c r="I2765" s="379">
        <f t="shared" ca="1" si="204"/>
        <v>-322</v>
      </c>
      <c r="J2765" s="379">
        <f t="shared" ca="1" si="205"/>
        <v>-224</v>
      </c>
      <c r="K2765" s="391" t="str">
        <f t="shared" ca="1" si="206"/>
        <v>25,00</v>
      </c>
      <c r="L2765" s="379"/>
      <c r="O2765" s="379"/>
    </row>
    <row r="2766" spans="1:15">
      <c r="A2766" s="417" t="s">
        <v>2155</v>
      </c>
      <c r="B2766" s="417" t="s">
        <v>10596</v>
      </c>
      <c r="C2766" s="417" t="s">
        <v>2281</v>
      </c>
      <c r="D2766" s="417" t="s">
        <v>2839</v>
      </c>
      <c r="E2766" s="391">
        <v>0.15</v>
      </c>
      <c r="F2766" s="418">
        <v>44249</v>
      </c>
      <c r="G2766" s="417" t="s">
        <v>2283</v>
      </c>
      <c r="I2766" s="379">
        <f t="shared" ca="1" si="204"/>
        <v>-322</v>
      </c>
      <c r="J2766" s="379">
        <f t="shared" ca="1" si="205"/>
        <v>-224</v>
      </c>
      <c r="K2766" s="391" t="str">
        <f t="shared" ca="1" si="206"/>
        <v>25,50</v>
      </c>
      <c r="L2766" s="379"/>
      <c r="O2766" s="379"/>
    </row>
    <row r="2767" spans="1:15">
      <c r="A2767" s="417" t="s">
        <v>2155</v>
      </c>
      <c r="B2767" s="417" t="s">
        <v>10597</v>
      </c>
      <c r="C2767" s="417" t="s">
        <v>2281</v>
      </c>
      <c r="D2767" s="417" t="s">
        <v>2840</v>
      </c>
      <c r="E2767" s="391">
        <v>0.14000000000000001</v>
      </c>
      <c r="F2767" s="418">
        <v>44249</v>
      </c>
      <c r="G2767" s="417" t="s">
        <v>2283</v>
      </c>
      <c r="I2767" s="379">
        <f t="shared" ca="1" si="204"/>
        <v>-322</v>
      </c>
      <c r="J2767" s="379">
        <f t="shared" ca="1" si="205"/>
        <v>-224</v>
      </c>
      <c r="K2767" s="391" t="str">
        <f t="shared" ca="1" si="206"/>
        <v>26,00</v>
      </c>
      <c r="L2767" s="379"/>
      <c r="O2767" s="379"/>
    </row>
    <row r="2768" spans="1:15">
      <c r="A2768" s="417" t="s">
        <v>2155</v>
      </c>
      <c r="B2768" s="417" t="s">
        <v>10598</v>
      </c>
      <c r="C2768" s="417" t="s">
        <v>2281</v>
      </c>
      <c r="D2768" s="417" t="s">
        <v>2842</v>
      </c>
      <c r="E2768" s="391">
        <v>0.11</v>
      </c>
      <c r="F2768" s="418">
        <v>44249</v>
      </c>
      <c r="G2768" s="417" t="s">
        <v>2283</v>
      </c>
      <c r="I2768" s="379">
        <f t="shared" ca="1" si="204"/>
        <v>-322</v>
      </c>
      <c r="J2768" s="379">
        <f t="shared" ca="1" si="205"/>
        <v>-224</v>
      </c>
      <c r="K2768" s="391" t="str">
        <f t="shared" ca="1" si="206"/>
        <v>27,00</v>
      </c>
      <c r="L2768" s="379"/>
      <c r="O2768" s="379"/>
    </row>
    <row r="2769" spans="1:15">
      <c r="A2769" s="417" t="s">
        <v>2155</v>
      </c>
      <c r="B2769" s="417" t="s">
        <v>10599</v>
      </c>
      <c r="C2769" s="417" t="s">
        <v>2281</v>
      </c>
      <c r="D2769" s="417" t="s">
        <v>2843</v>
      </c>
      <c r="E2769" s="391">
        <v>0.06</v>
      </c>
      <c r="F2769" s="418">
        <v>44249</v>
      </c>
      <c r="G2769" s="417" t="s">
        <v>2283</v>
      </c>
      <c r="I2769" s="379">
        <f t="shared" ca="1" si="204"/>
        <v>-322</v>
      </c>
      <c r="J2769" s="379">
        <f t="shared" ca="1" si="205"/>
        <v>-224</v>
      </c>
      <c r="K2769" s="391" t="str">
        <f t="shared" ca="1" si="206"/>
        <v>27,50</v>
      </c>
      <c r="L2769" s="379"/>
      <c r="O2769" s="379"/>
    </row>
    <row r="2770" spans="1:15">
      <c r="A2770" s="417" t="s">
        <v>2155</v>
      </c>
      <c r="B2770" s="417" t="s">
        <v>18311</v>
      </c>
      <c r="C2770" s="417" t="s">
        <v>2281</v>
      </c>
      <c r="D2770" s="417" t="s">
        <v>2296</v>
      </c>
      <c r="E2770" s="391">
        <v>4.25</v>
      </c>
      <c r="F2770" s="418">
        <v>44270</v>
      </c>
      <c r="G2770" s="417" t="s">
        <v>2283</v>
      </c>
      <c r="I2770" s="379">
        <f t="shared" ca="1" si="204"/>
        <v>-301</v>
      </c>
      <c r="J2770" s="379">
        <f t="shared" ca="1" si="205"/>
        <v>-209</v>
      </c>
      <c r="K2770" s="391" t="str">
        <f t="shared" ca="1" si="206"/>
        <v>17,50</v>
      </c>
      <c r="L2770" s="379"/>
      <c r="O2770" s="379"/>
    </row>
    <row r="2771" spans="1:15">
      <c r="A2771" s="417" t="s">
        <v>2155</v>
      </c>
      <c r="B2771" s="417" t="s">
        <v>3065</v>
      </c>
      <c r="C2771" s="417" t="s">
        <v>2281</v>
      </c>
      <c r="D2771" s="417" t="s">
        <v>2298</v>
      </c>
      <c r="E2771" s="391">
        <v>4.8</v>
      </c>
      <c r="F2771" s="418">
        <v>44270</v>
      </c>
      <c r="G2771" s="417" t="s">
        <v>2283</v>
      </c>
      <c r="I2771" s="379">
        <f t="shared" ca="1" si="204"/>
        <v>-301</v>
      </c>
      <c r="J2771" s="379">
        <f t="shared" ca="1" si="205"/>
        <v>-209</v>
      </c>
      <c r="K2771" s="391" t="str">
        <f t="shared" ca="1" si="206"/>
        <v>18,00</v>
      </c>
      <c r="L2771" s="379"/>
      <c r="O2771" s="379"/>
    </row>
    <row r="2772" spans="1:15">
      <c r="A2772" s="417" t="s">
        <v>2155</v>
      </c>
      <c r="B2772" s="417" t="s">
        <v>10600</v>
      </c>
      <c r="C2772" s="417" t="s">
        <v>2281</v>
      </c>
      <c r="D2772" s="417" t="s">
        <v>2300</v>
      </c>
      <c r="E2772" s="391">
        <v>3.95</v>
      </c>
      <c r="F2772" s="418">
        <v>44270</v>
      </c>
      <c r="G2772" s="417" t="s">
        <v>2283</v>
      </c>
      <c r="I2772" s="379">
        <f t="shared" ca="1" si="204"/>
        <v>-301</v>
      </c>
      <c r="J2772" s="379">
        <f t="shared" ca="1" si="205"/>
        <v>-209</v>
      </c>
      <c r="K2772" s="391" t="str">
        <f t="shared" ca="1" si="206"/>
        <v>18,50</v>
      </c>
      <c r="L2772" s="379"/>
      <c r="O2772" s="379"/>
    </row>
    <row r="2773" spans="1:15">
      <c r="A2773" s="417" t="s">
        <v>2155</v>
      </c>
      <c r="B2773" s="417" t="s">
        <v>6706</v>
      </c>
      <c r="C2773" s="417" t="s">
        <v>2281</v>
      </c>
      <c r="D2773" s="417" t="s">
        <v>2302</v>
      </c>
      <c r="E2773" s="391">
        <v>2</v>
      </c>
      <c r="F2773" s="418">
        <v>44270</v>
      </c>
      <c r="G2773" s="417" t="s">
        <v>2283</v>
      </c>
      <c r="I2773" s="379">
        <f t="shared" ca="1" si="204"/>
        <v>-301</v>
      </c>
      <c r="J2773" s="379">
        <f t="shared" ca="1" si="205"/>
        <v>-209</v>
      </c>
      <c r="K2773" s="391" t="str">
        <f t="shared" ca="1" si="206"/>
        <v>19,00</v>
      </c>
      <c r="L2773" s="379"/>
      <c r="O2773" s="379"/>
    </row>
    <row r="2774" spans="1:15">
      <c r="A2774" s="417" t="s">
        <v>2155</v>
      </c>
      <c r="B2774" s="417" t="s">
        <v>10601</v>
      </c>
      <c r="C2774" s="417" t="s">
        <v>2281</v>
      </c>
      <c r="D2774" s="417" t="s">
        <v>2368</v>
      </c>
      <c r="E2774" s="391">
        <v>0.27</v>
      </c>
      <c r="F2774" s="418">
        <v>44270</v>
      </c>
      <c r="G2774" s="417" t="s">
        <v>2283</v>
      </c>
      <c r="I2774" s="379">
        <f t="shared" ca="1" si="204"/>
        <v>-301</v>
      </c>
      <c r="J2774" s="379">
        <f t="shared" ca="1" si="205"/>
        <v>-209</v>
      </c>
      <c r="K2774" s="391" t="str">
        <f t="shared" ca="1" si="206"/>
        <v>20,50</v>
      </c>
      <c r="L2774" s="379"/>
      <c r="O2774" s="379"/>
    </row>
    <row r="2775" spans="1:15">
      <c r="A2775" s="417" t="s">
        <v>2155</v>
      </c>
      <c r="B2775" s="417" t="s">
        <v>3066</v>
      </c>
      <c r="C2775" s="417" t="s">
        <v>2281</v>
      </c>
      <c r="D2775" s="417" t="s">
        <v>2312</v>
      </c>
      <c r="E2775" s="391">
        <v>1</v>
      </c>
      <c r="F2775" s="418">
        <v>44270</v>
      </c>
      <c r="G2775" s="417" t="s">
        <v>2286</v>
      </c>
      <c r="I2775" s="379">
        <f t="shared" ca="1" si="204"/>
        <v>-301</v>
      </c>
      <c r="J2775" s="379">
        <f t="shared" ca="1" si="205"/>
        <v>-209</v>
      </c>
      <c r="K2775" s="391" t="str">
        <f t="shared" ca="1" si="206"/>
        <v>20,75</v>
      </c>
      <c r="L2775" s="379"/>
      <c r="O2775" s="379"/>
    </row>
    <row r="2776" spans="1:15">
      <c r="A2776" s="417" t="s">
        <v>2155</v>
      </c>
      <c r="B2776" s="417" t="s">
        <v>7835</v>
      </c>
      <c r="C2776" s="417" t="s">
        <v>2281</v>
      </c>
      <c r="D2776" s="417" t="s">
        <v>2856</v>
      </c>
      <c r="E2776" s="391">
        <v>1.51</v>
      </c>
      <c r="F2776" s="418">
        <v>44270</v>
      </c>
      <c r="G2776" s="417" t="s">
        <v>2283</v>
      </c>
      <c r="I2776" s="379">
        <f t="shared" ca="1" si="204"/>
        <v>-301</v>
      </c>
      <c r="J2776" s="379">
        <f t="shared" ca="1" si="205"/>
        <v>-209</v>
      </c>
      <c r="K2776" s="391" t="str">
        <f t="shared" ca="1" si="206"/>
        <v>21,50</v>
      </c>
      <c r="L2776" s="379"/>
      <c r="O2776" s="379"/>
    </row>
    <row r="2777" spans="1:15">
      <c r="A2777" s="417" t="s">
        <v>2155</v>
      </c>
      <c r="B2777" s="417" t="s">
        <v>3067</v>
      </c>
      <c r="C2777" s="417" t="s">
        <v>2281</v>
      </c>
      <c r="D2777" s="417" t="s">
        <v>2330</v>
      </c>
      <c r="E2777" s="391">
        <v>1.22</v>
      </c>
      <c r="F2777" s="418">
        <v>44270</v>
      </c>
      <c r="G2777" s="417" t="s">
        <v>2286</v>
      </c>
      <c r="I2777" s="379">
        <f t="shared" ca="1" si="204"/>
        <v>-301</v>
      </c>
      <c r="J2777" s="379">
        <f t="shared" ca="1" si="205"/>
        <v>-209</v>
      </c>
      <c r="K2777" s="391" t="str">
        <f t="shared" ca="1" si="206"/>
        <v>22,25</v>
      </c>
      <c r="L2777" s="379"/>
      <c r="O2777" s="379"/>
    </row>
    <row r="2778" spans="1:15">
      <c r="A2778" s="417" t="s">
        <v>2155</v>
      </c>
      <c r="B2778" s="417" t="s">
        <v>10602</v>
      </c>
      <c r="C2778" s="417" t="s">
        <v>2281</v>
      </c>
      <c r="D2778" s="417" t="s">
        <v>2858</v>
      </c>
      <c r="E2778" s="391">
        <v>0.04</v>
      </c>
      <c r="F2778" s="418">
        <v>44270</v>
      </c>
      <c r="G2778" s="417" t="s">
        <v>2283</v>
      </c>
      <c r="I2778" s="379">
        <f t="shared" ca="1" si="204"/>
        <v>-301</v>
      </c>
      <c r="J2778" s="379">
        <f t="shared" ca="1" si="205"/>
        <v>-209</v>
      </c>
      <c r="K2778" s="391" t="str">
        <f t="shared" ca="1" si="206"/>
        <v>22,50</v>
      </c>
      <c r="L2778" s="379"/>
      <c r="O2778" s="379"/>
    </row>
    <row r="2779" spans="1:15">
      <c r="A2779" s="417" t="s">
        <v>2155</v>
      </c>
      <c r="B2779" s="417" t="s">
        <v>10603</v>
      </c>
      <c r="C2779" s="417" t="s">
        <v>2281</v>
      </c>
      <c r="D2779" s="417" t="s">
        <v>2344</v>
      </c>
      <c r="E2779" s="391">
        <v>0.87</v>
      </c>
      <c r="F2779" s="418">
        <v>44270</v>
      </c>
      <c r="G2779" s="417" t="s">
        <v>2283</v>
      </c>
      <c r="I2779" s="379">
        <f t="shared" ca="1" si="204"/>
        <v>-301</v>
      </c>
      <c r="J2779" s="379">
        <f t="shared" ca="1" si="205"/>
        <v>-209</v>
      </c>
      <c r="K2779" s="391" t="str">
        <f t="shared" ca="1" si="206"/>
        <v>23,00</v>
      </c>
      <c r="L2779" s="379"/>
      <c r="O2779" s="379"/>
    </row>
    <row r="2780" spans="1:15">
      <c r="A2780" s="417" t="s">
        <v>2155</v>
      </c>
      <c r="B2780" s="417" t="s">
        <v>18312</v>
      </c>
      <c r="C2780" s="417" t="s">
        <v>2281</v>
      </c>
      <c r="D2780" s="417" t="s">
        <v>2836</v>
      </c>
      <c r="E2780" s="391">
        <v>0.71</v>
      </c>
      <c r="F2780" s="418">
        <v>44270</v>
      </c>
      <c r="G2780" s="417" t="s">
        <v>2283</v>
      </c>
      <c r="I2780" s="379">
        <f t="shared" ca="1" si="204"/>
        <v>-301</v>
      </c>
      <c r="J2780" s="379">
        <f t="shared" ca="1" si="205"/>
        <v>-209</v>
      </c>
      <c r="K2780" s="391" t="str">
        <f t="shared" ca="1" si="206"/>
        <v>23,50</v>
      </c>
      <c r="L2780" s="379"/>
      <c r="O2780" s="379"/>
    </row>
    <row r="2781" spans="1:15">
      <c r="A2781" s="417" t="s">
        <v>2155</v>
      </c>
      <c r="B2781" s="417" t="s">
        <v>16933</v>
      </c>
      <c r="C2781" s="417" t="s">
        <v>2281</v>
      </c>
      <c r="D2781" s="417" t="s">
        <v>2837</v>
      </c>
      <c r="E2781" s="391">
        <v>0.54</v>
      </c>
      <c r="F2781" s="418">
        <v>44270</v>
      </c>
      <c r="G2781" s="417" t="s">
        <v>2283</v>
      </c>
      <c r="I2781" s="379">
        <f t="shared" ca="1" si="204"/>
        <v>-301</v>
      </c>
      <c r="J2781" s="379">
        <f t="shared" ca="1" si="205"/>
        <v>-209</v>
      </c>
      <c r="K2781" s="391" t="str">
        <f t="shared" ca="1" si="206"/>
        <v>24,00</v>
      </c>
      <c r="L2781" s="379"/>
      <c r="O2781" s="379"/>
    </row>
    <row r="2782" spans="1:15">
      <c r="A2782" s="417" t="s">
        <v>2155</v>
      </c>
      <c r="B2782" s="417" t="s">
        <v>10604</v>
      </c>
      <c r="C2782" s="417" t="s">
        <v>2281</v>
      </c>
      <c r="D2782" s="417" t="s">
        <v>3054</v>
      </c>
      <c r="E2782" s="391">
        <v>0.53</v>
      </c>
      <c r="F2782" s="418">
        <v>44270</v>
      </c>
      <c r="G2782" s="417" t="s">
        <v>2286</v>
      </c>
      <c r="I2782" s="379">
        <f t="shared" ca="1" si="204"/>
        <v>-301</v>
      </c>
      <c r="J2782" s="379">
        <f t="shared" ca="1" si="205"/>
        <v>-209</v>
      </c>
      <c r="K2782" s="391" t="str">
        <f t="shared" ca="1" si="206"/>
        <v>24,25</v>
      </c>
      <c r="L2782" s="379"/>
      <c r="O2782" s="379"/>
    </row>
    <row r="2783" spans="1:15">
      <c r="A2783" s="417" t="s">
        <v>2155</v>
      </c>
      <c r="B2783" s="417" t="s">
        <v>10605</v>
      </c>
      <c r="C2783" s="417" t="s">
        <v>2281</v>
      </c>
      <c r="D2783" s="417" t="s">
        <v>2838</v>
      </c>
      <c r="E2783" s="391">
        <v>0.02</v>
      </c>
      <c r="F2783" s="418">
        <v>44270</v>
      </c>
      <c r="G2783" s="417" t="s">
        <v>2283</v>
      </c>
      <c r="I2783" s="379">
        <f t="shared" ca="1" si="204"/>
        <v>-301</v>
      </c>
      <c r="J2783" s="379">
        <f t="shared" ca="1" si="205"/>
        <v>-209</v>
      </c>
      <c r="K2783" s="391" t="str">
        <f t="shared" ca="1" si="206"/>
        <v>25,00</v>
      </c>
      <c r="L2783" s="379"/>
      <c r="O2783" s="379"/>
    </row>
    <row r="2784" spans="1:15">
      <c r="A2784" s="417" t="s">
        <v>2155</v>
      </c>
      <c r="B2784" s="417" t="s">
        <v>3068</v>
      </c>
      <c r="C2784" s="417" t="s">
        <v>2281</v>
      </c>
      <c r="D2784" s="417" t="s">
        <v>2838</v>
      </c>
      <c r="E2784" s="391">
        <v>3</v>
      </c>
      <c r="F2784" s="418">
        <v>44638</v>
      </c>
      <c r="G2784" s="417" t="s">
        <v>2283</v>
      </c>
      <c r="I2784" s="379">
        <f t="shared" ca="1" si="204"/>
        <v>67</v>
      </c>
      <c r="J2784" s="379">
        <f t="shared" ca="1" si="205"/>
        <v>47</v>
      </c>
      <c r="K2784" s="391" t="str">
        <f t="shared" ca="1" si="206"/>
        <v>25,00</v>
      </c>
      <c r="L2784" s="379"/>
      <c r="O2784" s="379"/>
    </row>
    <row r="2785" spans="1:15">
      <c r="A2785" s="417" t="s">
        <v>2155</v>
      </c>
      <c r="B2785" s="417" t="s">
        <v>10606</v>
      </c>
      <c r="C2785" s="417" t="s">
        <v>2281</v>
      </c>
      <c r="D2785" s="417" t="s">
        <v>2840</v>
      </c>
      <c r="E2785" s="391">
        <v>0.14000000000000001</v>
      </c>
      <c r="F2785" s="418">
        <v>44270</v>
      </c>
      <c r="G2785" s="417" t="s">
        <v>2283</v>
      </c>
      <c r="I2785" s="379">
        <f t="shared" ca="1" si="204"/>
        <v>-301</v>
      </c>
      <c r="J2785" s="379">
        <f t="shared" ca="1" si="205"/>
        <v>-209</v>
      </c>
      <c r="K2785" s="391" t="str">
        <f t="shared" ca="1" si="206"/>
        <v>26,00</v>
      </c>
      <c r="L2785" s="379"/>
      <c r="O2785" s="379"/>
    </row>
    <row r="2786" spans="1:15">
      <c r="A2786" s="417" t="s">
        <v>2155</v>
      </c>
      <c r="B2786" s="417" t="s">
        <v>3069</v>
      </c>
      <c r="C2786" s="417" t="s">
        <v>2281</v>
      </c>
      <c r="D2786" s="417" t="s">
        <v>2844</v>
      </c>
      <c r="E2786" s="391">
        <v>0.17</v>
      </c>
      <c r="F2786" s="418">
        <v>44270</v>
      </c>
      <c r="G2786" s="417" t="s">
        <v>2283</v>
      </c>
      <c r="I2786" s="379">
        <f t="shared" ca="1" si="204"/>
        <v>-301</v>
      </c>
      <c r="J2786" s="379">
        <f t="shared" ca="1" si="205"/>
        <v>-209</v>
      </c>
      <c r="K2786" s="391" t="str">
        <f t="shared" ca="1" si="206"/>
        <v>28,00</v>
      </c>
      <c r="L2786" s="379"/>
      <c r="O2786" s="379"/>
    </row>
    <row r="2787" spans="1:15">
      <c r="A2787" s="417" t="s">
        <v>2155</v>
      </c>
      <c r="B2787" s="417" t="s">
        <v>3070</v>
      </c>
      <c r="C2787" s="417" t="s">
        <v>2281</v>
      </c>
      <c r="D2787" s="417" t="s">
        <v>3071</v>
      </c>
      <c r="E2787" s="391">
        <v>0.01</v>
      </c>
      <c r="F2787" s="418">
        <v>44270</v>
      </c>
      <c r="G2787" s="417" t="s">
        <v>2286</v>
      </c>
      <c r="I2787" s="379">
        <f t="shared" ca="1" si="204"/>
        <v>-301</v>
      </c>
      <c r="J2787" s="379">
        <f t="shared" ca="1" si="205"/>
        <v>-209</v>
      </c>
      <c r="K2787" s="391" t="str">
        <f t="shared" ca="1" si="206"/>
        <v>37,25</v>
      </c>
      <c r="L2787" s="379"/>
      <c r="O2787" s="379"/>
    </row>
    <row r="2788" spans="1:15">
      <c r="A2788" s="417" t="s">
        <v>2155</v>
      </c>
      <c r="B2788" s="417" t="s">
        <v>10607</v>
      </c>
      <c r="C2788" s="417" t="s">
        <v>2281</v>
      </c>
      <c r="D2788" s="417" t="s">
        <v>3022</v>
      </c>
      <c r="E2788" s="391">
        <v>6.2</v>
      </c>
      <c r="F2788" s="418">
        <v>44305</v>
      </c>
      <c r="G2788" s="417" t="s">
        <v>2286</v>
      </c>
      <c r="I2788" s="379">
        <f t="shared" ca="1" si="204"/>
        <v>-266</v>
      </c>
      <c r="J2788" s="379">
        <f t="shared" ca="1" si="205"/>
        <v>-185</v>
      </c>
      <c r="K2788" s="391" t="str">
        <f t="shared" ca="1" si="206"/>
        <v>16,75</v>
      </c>
      <c r="L2788" s="379"/>
      <c r="O2788" s="379"/>
    </row>
    <row r="2789" spans="1:15">
      <c r="A2789" s="417" t="s">
        <v>2155</v>
      </c>
      <c r="B2789" s="417" t="s">
        <v>6707</v>
      </c>
      <c r="C2789" s="417" t="s">
        <v>2281</v>
      </c>
      <c r="D2789" s="417" t="s">
        <v>3023</v>
      </c>
      <c r="E2789" s="391">
        <v>3.2</v>
      </c>
      <c r="F2789" s="418">
        <v>44305</v>
      </c>
      <c r="G2789" s="417" t="s">
        <v>2283</v>
      </c>
      <c r="I2789" s="379">
        <f t="shared" ca="1" si="204"/>
        <v>-266</v>
      </c>
      <c r="J2789" s="379">
        <f t="shared" ca="1" si="205"/>
        <v>-185</v>
      </c>
      <c r="K2789" s="391" t="str">
        <f t="shared" ca="1" si="206"/>
        <v>19,50</v>
      </c>
      <c r="L2789" s="379"/>
      <c r="O2789" s="379"/>
    </row>
    <row r="2790" spans="1:15">
      <c r="A2790" s="417" t="s">
        <v>2155</v>
      </c>
      <c r="B2790" s="417" t="s">
        <v>7836</v>
      </c>
      <c r="C2790" s="417" t="s">
        <v>2281</v>
      </c>
      <c r="D2790" s="417" t="s">
        <v>3024</v>
      </c>
      <c r="E2790" s="391">
        <v>1.8</v>
      </c>
      <c r="F2790" s="418">
        <v>44305</v>
      </c>
      <c r="G2790" s="417" t="s">
        <v>2286</v>
      </c>
      <c r="I2790" s="379">
        <f t="shared" ca="1" si="204"/>
        <v>-266</v>
      </c>
      <c r="J2790" s="379">
        <f t="shared" ca="1" si="205"/>
        <v>-185</v>
      </c>
      <c r="K2790" s="391" t="str">
        <f t="shared" ca="1" si="206"/>
        <v>19,75</v>
      </c>
      <c r="L2790" s="379"/>
      <c r="O2790" s="379"/>
    </row>
    <row r="2791" spans="1:15">
      <c r="A2791" s="417" t="s">
        <v>2155</v>
      </c>
      <c r="B2791" s="417" t="s">
        <v>10608</v>
      </c>
      <c r="C2791" s="417" t="s">
        <v>2281</v>
      </c>
      <c r="D2791" s="417" t="s">
        <v>3028</v>
      </c>
      <c r="E2791" s="391">
        <v>0.65</v>
      </c>
      <c r="F2791" s="418">
        <v>44305</v>
      </c>
      <c r="G2791" s="417" t="s">
        <v>2286</v>
      </c>
      <c r="I2791" s="379">
        <f t="shared" ca="1" si="204"/>
        <v>-266</v>
      </c>
      <c r="J2791" s="379">
        <f t="shared" ca="1" si="205"/>
        <v>-185</v>
      </c>
      <c r="K2791" s="391" t="str">
        <f t="shared" ca="1" si="206"/>
        <v>21,25</v>
      </c>
      <c r="L2791" s="379"/>
      <c r="O2791" s="379"/>
    </row>
    <row r="2792" spans="1:15">
      <c r="A2792" s="417" t="s">
        <v>2155</v>
      </c>
      <c r="B2792" s="417" t="s">
        <v>7837</v>
      </c>
      <c r="C2792" s="417" t="s">
        <v>2281</v>
      </c>
      <c r="D2792" s="417" t="s">
        <v>2330</v>
      </c>
      <c r="E2792" s="391">
        <v>0.3</v>
      </c>
      <c r="F2792" s="418">
        <v>44305</v>
      </c>
      <c r="G2792" s="417" t="s">
        <v>2286</v>
      </c>
      <c r="I2792" s="379">
        <f t="shared" ca="1" si="204"/>
        <v>-266</v>
      </c>
      <c r="J2792" s="379">
        <f t="shared" ca="1" si="205"/>
        <v>-185</v>
      </c>
      <c r="K2792" s="391" t="str">
        <f t="shared" ca="1" si="206"/>
        <v>22,25</v>
      </c>
      <c r="L2792" s="379"/>
      <c r="O2792" s="379"/>
    </row>
    <row r="2793" spans="1:15">
      <c r="A2793" s="417" t="s">
        <v>2155</v>
      </c>
      <c r="B2793" s="417" t="s">
        <v>6708</v>
      </c>
      <c r="C2793" s="417" t="s">
        <v>2281</v>
      </c>
      <c r="D2793" s="417" t="s">
        <v>3029</v>
      </c>
      <c r="E2793" s="391">
        <v>1.43</v>
      </c>
      <c r="F2793" s="418">
        <v>44305</v>
      </c>
      <c r="G2793" s="417" t="s">
        <v>2286</v>
      </c>
      <c r="I2793" s="379">
        <f t="shared" ca="1" si="204"/>
        <v>-266</v>
      </c>
      <c r="J2793" s="379">
        <f t="shared" ca="1" si="205"/>
        <v>-185</v>
      </c>
      <c r="K2793" s="391" t="str">
        <f t="shared" ca="1" si="206"/>
        <v>22,75</v>
      </c>
      <c r="L2793" s="379"/>
      <c r="O2793" s="379"/>
    </row>
    <row r="2794" spans="1:15">
      <c r="A2794" s="417" t="s">
        <v>2155</v>
      </c>
      <c r="B2794" s="417" t="s">
        <v>10609</v>
      </c>
      <c r="C2794" s="417" t="s">
        <v>2281</v>
      </c>
      <c r="D2794" s="417" t="s">
        <v>2854</v>
      </c>
      <c r="E2794" s="391">
        <v>1.9</v>
      </c>
      <c r="F2794" s="418">
        <v>44305</v>
      </c>
      <c r="G2794" s="417" t="s">
        <v>2286</v>
      </c>
      <c r="I2794" s="379">
        <f t="shared" ca="1" si="204"/>
        <v>-266</v>
      </c>
      <c r="J2794" s="379">
        <f t="shared" ca="1" si="205"/>
        <v>-185</v>
      </c>
      <c r="K2794" s="391" t="str">
        <f t="shared" ca="1" si="206"/>
        <v>23,75</v>
      </c>
      <c r="L2794" s="379"/>
      <c r="O2794" s="379"/>
    </row>
    <row r="2795" spans="1:15">
      <c r="A2795" s="417" t="s">
        <v>2155</v>
      </c>
      <c r="B2795" s="417" t="s">
        <v>10610</v>
      </c>
      <c r="C2795" s="417" t="s">
        <v>2281</v>
      </c>
      <c r="D2795" s="417" t="s">
        <v>3032</v>
      </c>
      <c r="E2795" s="391">
        <v>0.86</v>
      </c>
      <c r="F2795" s="418">
        <v>44305</v>
      </c>
      <c r="G2795" s="417" t="s">
        <v>2286</v>
      </c>
      <c r="I2795" s="379">
        <f t="shared" ca="1" si="204"/>
        <v>-266</v>
      </c>
      <c r="J2795" s="379">
        <f t="shared" ca="1" si="205"/>
        <v>-185</v>
      </c>
      <c r="K2795" s="391" t="str">
        <f t="shared" ca="1" si="206"/>
        <v>26,25</v>
      </c>
      <c r="L2795" s="379"/>
      <c r="O2795" s="379"/>
    </row>
    <row r="2796" spans="1:15">
      <c r="A2796" s="417" t="s">
        <v>2155</v>
      </c>
      <c r="B2796" s="417" t="s">
        <v>16934</v>
      </c>
      <c r="C2796" s="417" t="s">
        <v>2281</v>
      </c>
      <c r="D2796" s="417" t="s">
        <v>3028</v>
      </c>
      <c r="E2796" s="391">
        <v>2.2000000000000002</v>
      </c>
      <c r="F2796" s="418">
        <v>44337</v>
      </c>
      <c r="G2796" s="417" t="s">
        <v>2286</v>
      </c>
      <c r="I2796" s="379">
        <f t="shared" ca="1" si="204"/>
        <v>-234</v>
      </c>
      <c r="J2796" s="379">
        <f t="shared" ca="1" si="205"/>
        <v>-163</v>
      </c>
      <c r="K2796" s="391" t="str">
        <f t="shared" ca="1" si="206"/>
        <v>21,25</v>
      </c>
      <c r="L2796" s="379"/>
      <c r="O2796" s="379"/>
    </row>
    <row r="2797" spans="1:15">
      <c r="A2797" s="417" t="s">
        <v>2155</v>
      </c>
      <c r="B2797" s="417" t="s">
        <v>7838</v>
      </c>
      <c r="C2797" s="417" t="s">
        <v>2281</v>
      </c>
      <c r="D2797" s="417" t="s">
        <v>2314</v>
      </c>
      <c r="E2797" s="391">
        <v>2</v>
      </c>
      <c r="F2797" s="418">
        <v>44337</v>
      </c>
      <c r="G2797" s="417" t="s">
        <v>2286</v>
      </c>
      <c r="I2797" s="379">
        <f t="shared" ca="1" si="204"/>
        <v>-234</v>
      </c>
      <c r="J2797" s="379">
        <f t="shared" ca="1" si="205"/>
        <v>-163</v>
      </c>
      <c r="K2797" s="391" t="str">
        <f t="shared" ca="1" si="206"/>
        <v>21,75</v>
      </c>
      <c r="L2797" s="379"/>
      <c r="O2797" s="379"/>
    </row>
    <row r="2798" spans="1:15">
      <c r="A2798" s="417" t="s">
        <v>2155</v>
      </c>
      <c r="B2798" s="417" t="s">
        <v>10611</v>
      </c>
      <c r="C2798" s="417" t="s">
        <v>2281</v>
      </c>
      <c r="D2798" s="417" t="s">
        <v>2330</v>
      </c>
      <c r="E2798" s="391">
        <v>1.74</v>
      </c>
      <c r="F2798" s="418">
        <v>44337</v>
      </c>
      <c r="G2798" s="417" t="s">
        <v>2286</v>
      </c>
      <c r="I2798" s="379">
        <f t="shared" ca="1" si="204"/>
        <v>-234</v>
      </c>
      <c r="J2798" s="379">
        <f t="shared" ca="1" si="205"/>
        <v>-163</v>
      </c>
      <c r="K2798" s="391" t="str">
        <f t="shared" ca="1" si="206"/>
        <v>22,25</v>
      </c>
      <c r="L2798" s="379"/>
      <c r="O2798" s="379"/>
    </row>
    <row r="2799" spans="1:15">
      <c r="A2799" s="417" t="s">
        <v>2155</v>
      </c>
      <c r="B2799" s="417" t="s">
        <v>7839</v>
      </c>
      <c r="C2799" s="417" t="s">
        <v>2281</v>
      </c>
      <c r="D2799" s="417" t="s">
        <v>2854</v>
      </c>
      <c r="E2799" s="391">
        <v>1.3</v>
      </c>
      <c r="F2799" s="418">
        <v>44337</v>
      </c>
      <c r="G2799" s="417" t="s">
        <v>2286</v>
      </c>
      <c r="I2799" s="379">
        <f t="shared" ca="1" si="204"/>
        <v>-234</v>
      </c>
      <c r="J2799" s="379">
        <f t="shared" ca="1" si="205"/>
        <v>-163</v>
      </c>
      <c r="K2799" s="391" t="str">
        <f t="shared" ca="1" si="206"/>
        <v>23,75</v>
      </c>
      <c r="L2799" s="379"/>
      <c r="O2799" s="379"/>
    </row>
    <row r="2800" spans="1:15">
      <c r="A2800" s="417" t="s">
        <v>2155</v>
      </c>
      <c r="B2800" s="417" t="s">
        <v>10612</v>
      </c>
      <c r="C2800" s="417" t="s">
        <v>2281</v>
      </c>
      <c r="D2800" s="417" t="s">
        <v>3054</v>
      </c>
      <c r="E2800" s="391">
        <v>1</v>
      </c>
      <c r="F2800" s="418">
        <v>44337</v>
      </c>
      <c r="G2800" s="417" t="s">
        <v>2286</v>
      </c>
      <c r="I2800" s="379">
        <f t="shared" ca="1" si="204"/>
        <v>-234</v>
      </c>
      <c r="J2800" s="379">
        <f t="shared" ca="1" si="205"/>
        <v>-163</v>
      </c>
      <c r="K2800" s="391" t="str">
        <f t="shared" ca="1" si="206"/>
        <v>24,25</v>
      </c>
      <c r="L2800" s="379"/>
      <c r="O2800" s="379"/>
    </row>
    <row r="2801" spans="1:15">
      <c r="A2801" s="417" t="s">
        <v>2155</v>
      </c>
      <c r="B2801" s="417" t="s">
        <v>10613</v>
      </c>
      <c r="C2801" s="417" t="s">
        <v>2281</v>
      </c>
      <c r="D2801" s="417" t="s">
        <v>2839</v>
      </c>
      <c r="E2801" s="391">
        <v>1.5</v>
      </c>
      <c r="F2801" s="418">
        <v>44337</v>
      </c>
      <c r="G2801" s="417" t="s">
        <v>2283</v>
      </c>
      <c r="I2801" s="379">
        <f t="shared" ca="1" si="204"/>
        <v>-234</v>
      </c>
      <c r="J2801" s="379">
        <f t="shared" ca="1" si="205"/>
        <v>-163</v>
      </c>
      <c r="K2801" s="391" t="str">
        <f t="shared" ca="1" si="206"/>
        <v>25,50</v>
      </c>
      <c r="L2801" s="379"/>
      <c r="O2801" s="379"/>
    </row>
    <row r="2802" spans="1:15">
      <c r="A2802" s="417" t="s">
        <v>2155</v>
      </c>
      <c r="B2802" s="417" t="s">
        <v>7840</v>
      </c>
      <c r="C2802" s="417" t="s">
        <v>2281</v>
      </c>
      <c r="D2802" s="417" t="s">
        <v>3076</v>
      </c>
      <c r="E2802" s="391">
        <v>0.1</v>
      </c>
      <c r="F2802" s="418">
        <v>44337</v>
      </c>
      <c r="G2802" s="417" t="s">
        <v>2283</v>
      </c>
      <c r="I2802" s="379">
        <f t="shared" ca="1" si="204"/>
        <v>-234</v>
      </c>
      <c r="J2802" s="379">
        <f t="shared" ca="1" si="205"/>
        <v>-163</v>
      </c>
      <c r="K2802" s="391" t="str">
        <f t="shared" ca="1" si="206"/>
        <v>35,00</v>
      </c>
      <c r="L2802" s="379"/>
      <c r="O2802" s="379"/>
    </row>
    <row r="2803" spans="1:15">
      <c r="A2803" s="417" t="s">
        <v>2155</v>
      </c>
      <c r="B2803" s="417" t="s">
        <v>7841</v>
      </c>
      <c r="C2803" s="417" t="s">
        <v>2281</v>
      </c>
      <c r="D2803" s="417" t="s">
        <v>4006</v>
      </c>
      <c r="E2803" s="391">
        <v>0.11</v>
      </c>
      <c r="F2803" s="418">
        <v>44337</v>
      </c>
      <c r="G2803" s="417" t="s">
        <v>2283</v>
      </c>
      <c r="I2803" s="379">
        <f t="shared" ca="1" si="204"/>
        <v>-234</v>
      </c>
      <c r="J2803" s="379">
        <f t="shared" ca="1" si="205"/>
        <v>-163</v>
      </c>
      <c r="K2803" s="391" t="str">
        <f t="shared" ca="1" si="206"/>
        <v>45,00</v>
      </c>
      <c r="L2803" s="379"/>
      <c r="O2803" s="379"/>
    </row>
    <row r="2804" spans="1:15">
      <c r="A2804" s="417" t="s">
        <v>2155</v>
      </c>
      <c r="B2804" s="417" t="s">
        <v>10614</v>
      </c>
      <c r="C2804" s="417" t="s">
        <v>2281</v>
      </c>
      <c r="D2804" s="417" t="s">
        <v>3580</v>
      </c>
      <c r="E2804" s="391">
        <v>0.01</v>
      </c>
      <c r="F2804" s="418">
        <v>44365</v>
      </c>
      <c r="G2804" s="417" t="s">
        <v>2283</v>
      </c>
      <c r="I2804" s="379">
        <f t="shared" ca="1" si="204"/>
        <v>-206</v>
      </c>
      <c r="J2804" s="379">
        <f t="shared" ca="1" si="205"/>
        <v>-144</v>
      </c>
      <c r="K2804" s="391" t="str">
        <f t="shared" ca="1" si="206"/>
        <v>33,00</v>
      </c>
      <c r="L2804" s="379"/>
      <c r="O2804" s="379"/>
    </row>
    <row r="2805" spans="1:15">
      <c r="A2805" s="417" t="s">
        <v>2155</v>
      </c>
      <c r="B2805" s="417" t="s">
        <v>10615</v>
      </c>
      <c r="C2805" s="417" t="s">
        <v>2281</v>
      </c>
      <c r="D2805" s="417" t="s">
        <v>3967</v>
      </c>
      <c r="E2805" s="391">
        <v>0.03</v>
      </c>
      <c r="F2805" s="418">
        <v>44365</v>
      </c>
      <c r="G2805" s="417" t="s">
        <v>2283</v>
      </c>
      <c r="I2805" s="379">
        <f t="shared" ca="1" si="204"/>
        <v>-206</v>
      </c>
      <c r="J2805" s="379">
        <f t="shared" ca="1" si="205"/>
        <v>-144</v>
      </c>
      <c r="K2805" s="391" t="str">
        <f t="shared" ca="1" si="206"/>
        <v>35,50</v>
      </c>
      <c r="L2805" s="379"/>
      <c r="O2805" s="379"/>
    </row>
    <row r="2806" spans="1:15">
      <c r="A2806" s="417" t="s">
        <v>2155</v>
      </c>
      <c r="B2806" s="417" t="s">
        <v>6709</v>
      </c>
      <c r="C2806" s="417" t="s">
        <v>2281</v>
      </c>
      <c r="D2806" s="417" t="s">
        <v>3025</v>
      </c>
      <c r="E2806" s="391">
        <v>5</v>
      </c>
      <c r="F2806" s="418">
        <v>44757</v>
      </c>
      <c r="G2806" s="417" t="s">
        <v>2283</v>
      </c>
      <c r="I2806" s="379">
        <f t="shared" ca="1" si="204"/>
        <v>186</v>
      </c>
      <c r="J2806" s="379">
        <f t="shared" ca="1" si="205"/>
        <v>129</v>
      </c>
      <c r="K2806" s="391" t="str">
        <f t="shared" ca="1" si="206"/>
        <v>20,00</v>
      </c>
      <c r="L2806" s="379"/>
      <c r="O2806" s="379"/>
    </row>
    <row r="2807" spans="1:15">
      <c r="A2807" s="417" t="s">
        <v>2155</v>
      </c>
      <c r="B2807" s="417" t="s">
        <v>10616</v>
      </c>
      <c r="C2807" s="417" t="s">
        <v>2281</v>
      </c>
      <c r="D2807" s="417" t="s">
        <v>3034</v>
      </c>
      <c r="E2807" s="391">
        <v>4.3499999999999996</v>
      </c>
      <c r="F2807" s="418">
        <v>44547</v>
      </c>
      <c r="G2807" s="417" t="s">
        <v>2283</v>
      </c>
      <c r="I2807" s="379">
        <f t="shared" ca="1" si="204"/>
        <v>-24</v>
      </c>
      <c r="J2807" s="379">
        <f t="shared" ca="1" si="205"/>
        <v>-18</v>
      </c>
      <c r="K2807" s="391" t="str">
        <f t="shared" ca="1" si="206"/>
        <v>32,00</v>
      </c>
      <c r="L2807" s="379"/>
      <c r="O2807" s="379"/>
    </row>
    <row r="2808" spans="1:15">
      <c r="A2808" s="417" t="s">
        <v>2155</v>
      </c>
      <c r="B2808" s="417" t="s">
        <v>7842</v>
      </c>
      <c r="C2808" s="417" t="s">
        <v>2332</v>
      </c>
      <c r="D2808" s="417" t="s">
        <v>2325</v>
      </c>
      <c r="E2808" s="391">
        <v>0.02</v>
      </c>
      <c r="F2808" s="418">
        <v>44214</v>
      </c>
      <c r="G2808" s="417" t="s">
        <v>2286</v>
      </c>
      <c r="I2808" s="379">
        <f t="shared" ca="1" si="204"/>
        <v>-357</v>
      </c>
      <c r="J2808" s="379">
        <f t="shared" ca="1" si="205"/>
        <v>-247</v>
      </c>
      <c r="K2808" s="391" t="str">
        <f t="shared" ca="1" si="206"/>
        <v>15,50</v>
      </c>
      <c r="L2808" s="379"/>
      <c r="O2808" s="379"/>
    </row>
    <row r="2809" spans="1:15">
      <c r="A2809" s="417" t="s">
        <v>2155</v>
      </c>
      <c r="B2809" s="417" t="s">
        <v>3081</v>
      </c>
      <c r="C2809" s="417" t="s">
        <v>2332</v>
      </c>
      <c r="D2809" s="417" t="s">
        <v>2290</v>
      </c>
      <c r="E2809" s="391">
        <v>0.01</v>
      </c>
      <c r="F2809" s="418">
        <v>44214</v>
      </c>
      <c r="G2809" s="417" t="s">
        <v>2286</v>
      </c>
      <c r="I2809" s="379">
        <f t="shared" ca="1" si="204"/>
        <v>-357</v>
      </c>
      <c r="J2809" s="379">
        <f t="shared" ca="1" si="205"/>
        <v>-247</v>
      </c>
      <c r="K2809" s="391" t="str">
        <f t="shared" ca="1" si="206"/>
        <v>15,75</v>
      </c>
      <c r="L2809" s="379"/>
      <c r="O2809" s="379"/>
    </row>
    <row r="2810" spans="1:15">
      <c r="A2810" s="417" t="s">
        <v>2155</v>
      </c>
      <c r="B2810" s="417" t="s">
        <v>7843</v>
      </c>
      <c r="C2810" s="417" t="s">
        <v>2332</v>
      </c>
      <c r="D2810" s="417" t="s">
        <v>2327</v>
      </c>
      <c r="E2810" s="391">
        <v>0.01</v>
      </c>
      <c r="F2810" s="418">
        <v>44214</v>
      </c>
      <c r="G2810" s="417" t="s">
        <v>2286</v>
      </c>
      <c r="I2810" s="379">
        <f t="shared" ca="1" si="204"/>
        <v>-357</v>
      </c>
      <c r="J2810" s="379">
        <f t="shared" ca="1" si="205"/>
        <v>-247</v>
      </c>
      <c r="K2810" s="391" t="str">
        <f t="shared" ca="1" si="206"/>
        <v>16,00</v>
      </c>
      <c r="L2810" s="379"/>
      <c r="O2810" s="379"/>
    </row>
    <row r="2811" spans="1:15">
      <c r="A2811" s="417" t="s">
        <v>2155</v>
      </c>
      <c r="B2811" s="417" t="s">
        <v>6710</v>
      </c>
      <c r="C2811" s="417" t="s">
        <v>2332</v>
      </c>
      <c r="D2811" s="417" t="s">
        <v>2292</v>
      </c>
      <c r="E2811" s="391">
        <v>0.02</v>
      </c>
      <c r="F2811" s="418">
        <v>44214</v>
      </c>
      <c r="G2811" s="417" t="s">
        <v>2286</v>
      </c>
      <c r="I2811" s="379">
        <f t="shared" ca="1" si="204"/>
        <v>-357</v>
      </c>
      <c r="J2811" s="379">
        <f t="shared" ca="1" si="205"/>
        <v>-247</v>
      </c>
      <c r="K2811" s="391" t="str">
        <f t="shared" ca="1" si="206"/>
        <v>16,50</v>
      </c>
      <c r="L2811" s="379"/>
      <c r="O2811" s="379"/>
    </row>
    <row r="2812" spans="1:15">
      <c r="A2812" s="417" t="s">
        <v>2155</v>
      </c>
      <c r="B2812" s="417" t="s">
        <v>6711</v>
      </c>
      <c r="C2812" s="417" t="s">
        <v>2332</v>
      </c>
      <c r="D2812" s="417" t="s">
        <v>2294</v>
      </c>
      <c r="E2812" s="391">
        <v>0.02</v>
      </c>
      <c r="F2812" s="418">
        <v>44214</v>
      </c>
      <c r="G2812" s="417" t="s">
        <v>2286</v>
      </c>
      <c r="I2812" s="379">
        <f t="shared" ca="1" si="204"/>
        <v>-357</v>
      </c>
      <c r="J2812" s="379">
        <f t="shared" ca="1" si="205"/>
        <v>-247</v>
      </c>
      <c r="K2812" s="391" t="str">
        <f t="shared" ca="1" si="206"/>
        <v>17,00</v>
      </c>
      <c r="L2812" s="379"/>
      <c r="O2812" s="379"/>
    </row>
    <row r="2813" spans="1:15">
      <c r="A2813" s="417" t="s">
        <v>2155</v>
      </c>
      <c r="B2813" s="417" t="s">
        <v>7844</v>
      </c>
      <c r="C2813" s="417" t="s">
        <v>2332</v>
      </c>
      <c r="D2813" s="417" t="s">
        <v>2296</v>
      </c>
      <c r="E2813" s="391">
        <v>0.15</v>
      </c>
      <c r="F2813" s="418">
        <v>44214</v>
      </c>
      <c r="G2813" s="417" t="s">
        <v>2286</v>
      </c>
      <c r="I2813" s="379">
        <f t="shared" ca="1" si="204"/>
        <v>-357</v>
      </c>
      <c r="J2813" s="379">
        <f t="shared" ca="1" si="205"/>
        <v>-247</v>
      </c>
      <c r="K2813" s="391" t="str">
        <f t="shared" ca="1" si="206"/>
        <v>17,50</v>
      </c>
      <c r="L2813" s="379"/>
      <c r="O2813" s="379"/>
    </row>
    <row r="2814" spans="1:15">
      <c r="A2814" s="417" t="s">
        <v>2155</v>
      </c>
      <c r="B2814" s="417" t="s">
        <v>6712</v>
      </c>
      <c r="C2814" s="417" t="s">
        <v>2332</v>
      </c>
      <c r="D2814" s="417" t="s">
        <v>2298</v>
      </c>
      <c r="E2814" s="391">
        <v>0.02</v>
      </c>
      <c r="F2814" s="418">
        <v>44214</v>
      </c>
      <c r="G2814" s="417" t="s">
        <v>2286</v>
      </c>
      <c r="I2814" s="379">
        <f t="shared" ca="1" si="204"/>
        <v>-357</v>
      </c>
      <c r="J2814" s="379">
        <f t="shared" ca="1" si="205"/>
        <v>-247</v>
      </c>
      <c r="K2814" s="391" t="str">
        <f t="shared" ca="1" si="206"/>
        <v>18,00</v>
      </c>
      <c r="L2814" s="379"/>
      <c r="O2814" s="379"/>
    </row>
    <row r="2815" spans="1:15">
      <c r="A2815" s="417" t="s">
        <v>2155</v>
      </c>
      <c r="B2815" s="417" t="s">
        <v>3082</v>
      </c>
      <c r="C2815" s="417" t="s">
        <v>2332</v>
      </c>
      <c r="D2815" s="417" t="s">
        <v>2300</v>
      </c>
      <c r="E2815" s="391">
        <v>0.01</v>
      </c>
      <c r="F2815" s="418">
        <v>44214</v>
      </c>
      <c r="G2815" s="417" t="s">
        <v>2286</v>
      </c>
      <c r="I2815" s="379">
        <f t="shared" ca="1" si="204"/>
        <v>-357</v>
      </c>
      <c r="J2815" s="379">
        <f t="shared" ca="1" si="205"/>
        <v>-247</v>
      </c>
      <c r="K2815" s="391" t="str">
        <f t="shared" ca="1" si="206"/>
        <v>18,50</v>
      </c>
      <c r="L2815" s="379"/>
      <c r="O2815" s="379"/>
    </row>
    <row r="2816" spans="1:15">
      <c r="A2816" s="417" t="s">
        <v>2155</v>
      </c>
      <c r="B2816" s="417" t="s">
        <v>7845</v>
      </c>
      <c r="C2816" s="417" t="s">
        <v>2332</v>
      </c>
      <c r="D2816" s="417" t="s">
        <v>2302</v>
      </c>
      <c r="E2816" s="391">
        <v>0.01</v>
      </c>
      <c r="F2816" s="418">
        <v>44214</v>
      </c>
      <c r="G2816" s="417" t="s">
        <v>2286</v>
      </c>
      <c r="I2816" s="379">
        <f t="shared" ca="1" si="204"/>
        <v>-357</v>
      </c>
      <c r="J2816" s="379">
        <f t="shared" ca="1" si="205"/>
        <v>-247</v>
      </c>
      <c r="K2816" s="391" t="str">
        <f t="shared" ca="1" si="206"/>
        <v>19,00</v>
      </c>
      <c r="L2816" s="379"/>
      <c r="O2816" s="379"/>
    </row>
    <row r="2817" spans="1:15">
      <c r="A2817" s="417" t="s">
        <v>2155</v>
      </c>
      <c r="B2817" s="417" t="s">
        <v>3083</v>
      </c>
      <c r="C2817" s="417" t="s">
        <v>2332</v>
      </c>
      <c r="D2817" s="417" t="s">
        <v>3023</v>
      </c>
      <c r="E2817" s="391">
        <v>0.02</v>
      </c>
      <c r="F2817" s="418">
        <v>44214</v>
      </c>
      <c r="G2817" s="417" t="s">
        <v>2286</v>
      </c>
      <c r="I2817" s="379">
        <f t="shared" ca="1" si="204"/>
        <v>-357</v>
      </c>
      <c r="J2817" s="379">
        <f t="shared" ca="1" si="205"/>
        <v>-247</v>
      </c>
      <c r="K2817" s="391" t="str">
        <f t="shared" ca="1" si="206"/>
        <v>19,50</v>
      </c>
      <c r="L2817" s="379"/>
      <c r="O2817" s="379"/>
    </row>
    <row r="2818" spans="1:15">
      <c r="A2818" s="417" t="s">
        <v>2155</v>
      </c>
      <c r="B2818" s="417" t="s">
        <v>3084</v>
      </c>
      <c r="C2818" s="417" t="s">
        <v>2332</v>
      </c>
      <c r="D2818" s="417" t="s">
        <v>3025</v>
      </c>
      <c r="E2818" s="391">
        <v>0.06</v>
      </c>
      <c r="F2818" s="418">
        <v>44214</v>
      </c>
      <c r="G2818" s="417" t="s">
        <v>2286</v>
      </c>
      <c r="I2818" s="379">
        <f t="shared" ca="1" si="204"/>
        <v>-357</v>
      </c>
      <c r="J2818" s="379">
        <f t="shared" ca="1" si="205"/>
        <v>-247</v>
      </c>
      <c r="K2818" s="391" t="str">
        <f t="shared" ca="1" si="206"/>
        <v>20,00</v>
      </c>
      <c r="L2818" s="379"/>
      <c r="O2818" s="379"/>
    </row>
    <row r="2819" spans="1:15">
      <c r="A2819" s="417" t="s">
        <v>2155</v>
      </c>
      <c r="B2819" s="417" t="s">
        <v>3085</v>
      </c>
      <c r="C2819" s="417" t="s">
        <v>2332</v>
      </c>
      <c r="D2819" s="417" t="s">
        <v>3026</v>
      </c>
      <c r="E2819" s="391">
        <v>7.0000000000000007E-2</v>
      </c>
      <c r="F2819" s="418">
        <v>44214</v>
      </c>
      <c r="G2819" s="417" t="s">
        <v>2286</v>
      </c>
      <c r="I2819" s="379">
        <f t="shared" ca="1" si="204"/>
        <v>-357</v>
      </c>
      <c r="J2819" s="379">
        <f t="shared" ca="1" si="205"/>
        <v>-247</v>
      </c>
      <c r="K2819" s="391" t="str">
        <f t="shared" ca="1" si="206"/>
        <v>20,25</v>
      </c>
      <c r="L2819" s="379"/>
      <c r="O2819" s="379"/>
    </row>
    <row r="2820" spans="1:15">
      <c r="A2820" s="417" t="s">
        <v>2155</v>
      </c>
      <c r="B2820" s="417" t="s">
        <v>7846</v>
      </c>
      <c r="C2820" s="417" t="s">
        <v>2332</v>
      </c>
      <c r="D2820" s="417" t="s">
        <v>2368</v>
      </c>
      <c r="E2820" s="391">
        <v>0.09</v>
      </c>
      <c r="F2820" s="418">
        <v>44214</v>
      </c>
      <c r="G2820" s="417" t="s">
        <v>2286</v>
      </c>
      <c r="I2820" s="379">
        <f t="shared" ca="1" si="204"/>
        <v>-357</v>
      </c>
      <c r="J2820" s="379">
        <f t="shared" ca="1" si="205"/>
        <v>-247</v>
      </c>
      <c r="K2820" s="391" t="str">
        <f t="shared" ca="1" si="206"/>
        <v>20,50</v>
      </c>
      <c r="L2820" s="379"/>
      <c r="O2820" s="379"/>
    </row>
    <row r="2821" spans="1:15">
      <c r="A2821" s="417" t="s">
        <v>2155</v>
      </c>
      <c r="B2821" s="417" t="s">
        <v>3086</v>
      </c>
      <c r="C2821" s="417" t="s">
        <v>2332</v>
      </c>
      <c r="D2821" s="417" t="s">
        <v>2312</v>
      </c>
      <c r="E2821" s="391">
        <v>0.15</v>
      </c>
      <c r="F2821" s="418">
        <v>44214</v>
      </c>
      <c r="G2821" s="417" t="s">
        <v>2286</v>
      </c>
      <c r="I2821" s="379">
        <f t="shared" ca="1" si="204"/>
        <v>-357</v>
      </c>
      <c r="J2821" s="379">
        <f t="shared" ca="1" si="205"/>
        <v>-247</v>
      </c>
      <c r="K2821" s="391" t="str">
        <f t="shared" ca="1" si="206"/>
        <v>20,75</v>
      </c>
      <c r="L2821" s="379"/>
      <c r="O2821" s="379"/>
    </row>
    <row r="2822" spans="1:15">
      <c r="A2822" s="417" t="s">
        <v>2155</v>
      </c>
      <c r="B2822" s="417" t="s">
        <v>7847</v>
      </c>
      <c r="C2822" s="417" t="s">
        <v>2332</v>
      </c>
      <c r="D2822" s="417" t="s">
        <v>3027</v>
      </c>
      <c r="E2822" s="391">
        <v>0.2</v>
      </c>
      <c r="F2822" s="418">
        <v>44214</v>
      </c>
      <c r="G2822" s="417" t="s">
        <v>2286</v>
      </c>
      <c r="I2822" s="379">
        <f t="shared" ca="1" si="204"/>
        <v>-357</v>
      </c>
      <c r="J2822" s="379">
        <f t="shared" ca="1" si="205"/>
        <v>-247</v>
      </c>
      <c r="K2822" s="391" t="str">
        <f t="shared" ca="1" si="206"/>
        <v>21,00</v>
      </c>
      <c r="L2822" s="379"/>
      <c r="O2822" s="379"/>
    </row>
    <row r="2823" spans="1:15">
      <c r="A2823" s="417" t="s">
        <v>2155</v>
      </c>
      <c r="B2823" s="417" t="s">
        <v>3087</v>
      </c>
      <c r="C2823" s="417" t="s">
        <v>2332</v>
      </c>
      <c r="D2823" s="417" t="s">
        <v>2856</v>
      </c>
      <c r="E2823" s="391">
        <v>0.37</v>
      </c>
      <c r="F2823" s="418">
        <v>44214</v>
      </c>
      <c r="G2823" s="417" t="s">
        <v>2286</v>
      </c>
      <c r="I2823" s="379">
        <f t="shared" ca="1" si="204"/>
        <v>-357</v>
      </c>
      <c r="J2823" s="379">
        <f t="shared" ca="1" si="205"/>
        <v>-247</v>
      </c>
      <c r="K2823" s="391" t="str">
        <f t="shared" ca="1" si="206"/>
        <v>21,50</v>
      </c>
      <c r="L2823" s="379"/>
      <c r="O2823" s="379"/>
    </row>
    <row r="2824" spans="1:15">
      <c r="A2824" s="417" t="s">
        <v>2155</v>
      </c>
      <c r="B2824" s="417" t="s">
        <v>3088</v>
      </c>
      <c r="C2824" s="417" t="s">
        <v>2332</v>
      </c>
      <c r="D2824" s="417" t="s">
        <v>2314</v>
      </c>
      <c r="E2824" s="391">
        <v>0.5</v>
      </c>
      <c r="F2824" s="418">
        <v>44214</v>
      </c>
      <c r="G2824" s="417" t="s">
        <v>2286</v>
      </c>
      <c r="I2824" s="379">
        <f t="shared" ca="1" si="204"/>
        <v>-357</v>
      </c>
      <c r="J2824" s="379">
        <f t="shared" ca="1" si="205"/>
        <v>-247</v>
      </c>
      <c r="K2824" s="391" t="str">
        <f t="shared" ca="1" si="206"/>
        <v>21,75</v>
      </c>
      <c r="L2824" s="379"/>
      <c r="O2824" s="379"/>
    </row>
    <row r="2825" spans="1:15">
      <c r="A2825" s="417" t="s">
        <v>2155</v>
      </c>
      <c r="B2825" s="417" t="s">
        <v>10617</v>
      </c>
      <c r="C2825" s="417" t="s">
        <v>2332</v>
      </c>
      <c r="D2825" s="417" t="s">
        <v>2857</v>
      </c>
      <c r="E2825" s="391">
        <v>0.69</v>
      </c>
      <c r="F2825" s="418">
        <v>44214</v>
      </c>
      <c r="G2825" s="417" t="s">
        <v>2286</v>
      </c>
      <c r="I2825" s="379">
        <f t="shared" ca="1" si="204"/>
        <v>-357</v>
      </c>
      <c r="J2825" s="379">
        <f t="shared" ca="1" si="205"/>
        <v>-247</v>
      </c>
      <c r="K2825" s="391" t="str">
        <f t="shared" ca="1" si="206"/>
        <v>22,00</v>
      </c>
      <c r="L2825" s="379"/>
      <c r="O2825" s="379"/>
    </row>
    <row r="2826" spans="1:15">
      <c r="A2826" s="417" t="s">
        <v>2155</v>
      </c>
      <c r="B2826" s="417" t="s">
        <v>3089</v>
      </c>
      <c r="C2826" s="417" t="s">
        <v>2332</v>
      </c>
      <c r="D2826" s="417" t="s">
        <v>2330</v>
      </c>
      <c r="E2826" s="391">
        <v>0.7</v>
      </c>
      <c r="F2826" s="418">
        <v>44214</v>
      </c>
      <c r="G2826" s="417" t="s">
        <v>2286</v>
      </c>
      <c r="I2826" s="379">
        <f t="shared" ref="I2826:I2889" ca="1" si="207">IF(F2826&lt;&gt;"",F2826-$I$199,"")</f>
        <v>-357</v>
      </c>
      <c r="J2826" s="379">
        <f t="shared" ref="J2826:J2889" ca="1" si="208">IF(I2826&lt;&gt;"",NETWORKDAYS($I$199,F2826-1,$N$201:$N$224),"")</f>
        <v>-247</v>
      </c>
      <c r="K2826" s="391" t="str">
        <f t="shared" ref="K2826:K2889" ca="1" si="209">IF(I2826&lt;&gt;"",RIGHT(D2826,LEN(D2826)-FIND(" ",D2826)),"")</f>
        <v>22,25</v>
      </c>
      <c r="L2826" s="379"/>
      <c r="O2826" s="379"/>
    </row>
    <row r="2827" spans="1:15">
      <c r="A2827" s="417" t="s">
        <v>2155</v>
      </c>
      <c r="B2827" s="417" t="s">
        <v>10618</v>
      </c>
      <c r="C2827" s="417" t="s">
        <v>2332</v>
      </c>
      <c r="D2827" s="417" t="s">
        <v>2858</v>
      </c>
      <c r="E2827" s="391">
        <v>0.75</v>
      </c>
      <c r="F2827" s="418">
        <v>44214</v>
      </c>
      <c r="G2827" s="417" t="s">
        <v>2286</v>
      </c>
      <c r="I2827" s="379">
        <f t="shared" ca="1" si="207"/>
        <v>-357</v>
      </c>
      <c r="J2827" s="379">
        <f t="shared" ca="1" si="208"/>
        <v>-247</v>
      </c>
      <c r="K2827" s="391" t="str">
        <f t="shared" ca="1" si="209"/>
        <v>22,50</v>
      </c>
      <c r="L2827" s="379"/>
      <c r="O2827" s="379"/>
    </row>
    <row r="2828" spans="1:15">
      <c r="A2828" s="417" t="s">
        <v>2155</v>
      </c>
      <c r="B2828" s="417" t="s">
        <v>3090</v>
      </c>
      <c r="C2828" s="417" t="s">
        <v>2332</v>
      </c>
      <c r="D2828" s="417" t="s">
        <v>3029</v>
      </c>
      <c r="E2828" s="391">
        <v>1.61</v>
      </c>
      <c r="F2828" s="418">
        <v>44214</v>
      </c>
      <c r="G2828" s="417" t="s">
        <v>2286</v>
      </c>
      <c r="I2828" s="379">
        <f t="shared" ca="1" si="207"/>
        <v>-357</v>
      </c>
      <c r="J2828" s="379">
        <f t="shared" ca="1" si="208"/>
        <v>-247</v>
      </c>
      <c r="K2828" s="391" t="str">
        <f t="shared" ca="1" si="209"/>
        <v>22,75</v>
      </c>
      <c r="L2828" s="379"/>
      <c r="O2828" s="379"/>
    </row>
    <row r="2829" spans="1:15">
      <c r="A2829" s="417" t="s">
        <v>2155</v>
      </c>
      <c r="B2829" s="417" t="s">
        <v>10619</v>
      </c>
      <c r="C2829" s="417" t="s">
        <v>2332</v>
      </c>
      <c r="D2829" s="417" t="s">
        <v>2344</v>
      </c>
      <c r="E2829" s="391">
        <v>1.54</v>
      </c>
      <c r="F2829" s="418">
        <v>44214</v>
      </c>
      <c r="G2829" s="417" t="s">
        <v>2286</v>
      </c>
      <c r="I2829" s="379">
        <f t="shared" ca="1" si="207"/>
        <v>-357</v>
      </c>
      <c r="J2829" s="379">
        <f t="shared" ca="1" si="208"/>
        <v>-247</v>
      </c>
      <c r="K2829" s="391" t="str">
        <f t="shared" ca="1" si="209"/>
        <v>23,00</v>
      </c>
      <c r="L2829" s="379"/>
      <c r="O2829" s="379"/>
    </row>
    <row r="2830" spans="1:15">
      <c r="A2830" s="417" t="s">
        <v>2155</v>
      </c>
      <c r="B2830" s="417" t="s">
        <v>7848</v>
      </c>
      <c r="C2830" s="417" t="s">
        <v>2332</v>
      </c>
      <c r="D2830" s="417" t="s">
        <v>2837</v>
      </c>
      <c r="E2830" s="391">
        <v>1.96</v>
      </c>
      <c r="F2830" s="418">
        <v>44214</v>
      </c>
      <c r="G2830" s="417" t="s">
        <v>2286</v>
      </c>
      <c r="I2830" s="379">
        <f t="shared" ca="1" si="207"/>
        <v>-357</v>
      </c>
      <c r="J2830" s="379">
        <f t="shared" ca="1" si="208"/>
        <v>-247</v>
      </c>
      <c r="K2830" s="391" t="str">
        <f t="shared" ca="1" si="209"/>
        <v>24,00</v>
      </c>
      <c r="L2830" s="379"/>
      <c r="O2830" s="379"/>
    </row>
    <row r="2831" spans="1:15">
      <c r="A2831" s="417" t="s">
        <v>2155</v>
      </c>
      <c r="B2831" s="417" t="s">
        <v>10620</v>
      </c>
      <c r="C2831" s="417" t="s">
        <v>2332</v>
      </c>
      <c r="D2831" s="417" t="s">
        <v>3031</v>
      </c>
      <c r="E2831" s="391">
        <v>1.79</v>
      </c>
      <c r="F2831" s="418">
        <v>44214</v>
      </c>
      <c r="G2831" s="417" t="s">
        <v>2286</v>
      </c>
      <c r="I2831" s="379">
        <f t="shared" ca="1" si="207"/>
        <v>-357</v>
      </c>
      <c r="J2831" s="379">
        <f t="shared" ca="1" si="208"/>
        <v>-247</v>
      </c>
      <c r="K2831" s="391" t="str">
        <f t="shared" ca="1" si="209"/>
        <v>24,75</v>
      </c>
      <c r="L2831" s="379"/>
      <c r="O2831" s="379"/>
    </row>
    <row r="2832" spans="1:15">
      <c r="A2832" s="417" t="s">
        <v>2155</v>
      </c>
      <c r="B2832" s="417" t="s">
        <v>10621</v>
      </c>
      <c r="C2832" s="417" t="s">
        <v>2332</v>
      </c>
      <c r="D2832" s="417" t="s">
        <v>2838</v>
      </c>
      <c r="E2832" s="391">
        <v>2.66</v>
      </c>
      <c r="F2832" s="418">
        <v>44214</v>
      </c>
      <c r="G2832" s="417" t="s">
        <v>2286</v>
      </c>
      <c r="I2832" s="379">
        <f t="shared" ca="1" si="207"/>
        <v>-357</v>
      </c>
      <c r="J2832" s="379">
        <f t="shared" ca="1" si="208"/>
        <v>-247</v>
      </c>
      <c r="K2832" s="391" t="str">
        <f t="shared" ca="1" si="209"/>
        <v>25,00</v>
      </c>
      <c r="L2832" s="379"/>
      <c r="O2832" s="379"/>
    </row>
    <row r="2833" spans="1:15">
      <c r="A2833" s="417" t="s">
        <v>2155</v>
      </c>
      <c r="B2833" s="417" t="s">
        <v>3091</v>
      </c>
      <c r="C2833" s="417" t="s">
        <v>2332</v>
      </c>
      <c r="D2833" s="417" t="s">
        <v>3092</v>
      </c>
      <c r="E2833" s="391">
        <v>10.6</v>
      </c>
      <c r="F2833" s="418">
        <v>44214</v>
      </c>
      <c r="G2833" s="417" t="s">
        <v>2286</v>
      </c>
      <c r="I2833" s="379">
        <f t="shared" ca="1" si="207"/>
        <v>-357</v>
      </c>
      <c r="J2833" s="379">
        <f t="shared" ca="1" si="208"/>
        <v>-247</v>
      </c>
      <c r="K2833" s="391" t="str">
        <f t="shared" ca="1" si="209"/>
        <v>32,50</v>
      </c>
      <c r="L2833" s="379"/>
      <c r="O2833" s="379"/>
    </row>
    <row r="2834" spans="1:15">
      <c r="A2834" s="417" t="s">
        <v>2155</v>
      </c>
      <c r="B2834" s="417" t="s">
        <v>3093</v>
      </c>
      <c r="C2834" s="417" t="s">
        <v>2332</v>
      </c>
      <c r="D2834" s="417" t="s">
        <v>3058</v>
      </c>
      <c r="E2834" s="391">
        <v>14.59</v>
      </c>
      <c r="F2834" s="418">
        <v>44214</v>
      </c>
      <c r="G2834" s="417" t="s">
        <v>2286</v>
      </c>
      <c r="I2834" s="379">
        <f t="shared" ca="1" si="207"/>
        <v>-357</v>
      </c>
      <c r="J2834" s="379">
        <f t="shared" ca="1" si="208"/>
        <v>-247</v>
      </c>
      <c r="K2834" s="391" t="str">
        <f t="shared" ca="1" si="209"/>
        <v>36,00</v>
      </c>
      <c r="L2834" s="379"/>
      <c r="O2834" s="379"/>
    </row>
    <row r="2835" spans="1:15">
      <c r="A2835" s="417" t="s">
        <v>2155</v>
      </c>
      <c r="B2835" s="417" t="s">
        <v>18313</v>
      </c>
      <c r="C2835" s="417" t="s">
        <v>2332</v>
      </c>
      <c r="D2835" s="417" t="s">
        <v>2292</v>
      </c>
      <c r="E2835" s="391">
        <v>0.04</v>
      </c>
      <c r="F2835" s="418">
        <v>44249</v>
      </c>
      <c r="G2835" s="417" t="s">
        <v>2286</v>
      </c>
      <c r="I2835" s="379">
        <f t="shared" ca="1" si="207"/>
        <v>-322</v>
      </c>
      <c r="J2835" s="379">
        <f t="shared" ca="1" si="208"/>
        <v>-224</v>
      </c>
      <c r="K2835" s="391" t="str">
        <f t="shared" ca="1" si="209"/>
        <v>16,50</v>
      </c>
      <c r="L2835" s="379"/>
      <c r="O2835" s="379"/>
    </row>
    <row r="2836" spans="1:15">
      <c r="A2836" s="417" t="s">
        <v>2155</v>
      </c>
      <c r="B2836" s="417" t="s">
        <v>10622</v>
      </c>
      <c r="C2836" s="417" t="s">
        <v>2332</v>
      </c>
      <c r="D2836" s="417" t="s">
        <v>2294</v>
      </c>
      <c r="E2836" s="391">
        <v>0.06</v>
      </c>
      <c r="F2836" s="418">
        <v>44249</v>
      </c>
      <c r="G2836" s="417" t="s">
        <v>2286</v>
      </c>
      <c r="I2836" s="379">
        <f t="shared" ca="1" si="207"/>
        <v>-322</v>
      </c>
      <c r="J2836" s="379">
        <f t="shared" ca="1" si="208"/>
        <v>-224</v>
      </c>
      <c r="K2836" s="391" t="str">
        <f t="shared" ca="1" si="209"/>
        <v>17,00</v>
      </c>
      <c r="L2836" s="379"/>
      <c r="O2836" s="379"/>
    </row>
    <row r="2837" spans="1:15">
      <c r="A2837" s="417" t="s">
        <v>2155</v>
      </c>
      <c r="B2837" s="417" t="s">
        <v>16935</v>
      </c>
      <c r="C2837" s="417" t="s">
        <v>2332</v>
      </c>
      <c r="D2837" s="417" t="s">
        <v>2296</v>
      </c>
      <c r="E2837" s="391">
        <v>0.13</v>
      </c>
      <c r="F2837" s="418">
        <v>44249</v>
      </c>
      <c r="G2837" s="417" t="s">
        <v>2286</v>
      </c>
      <c r="I2837" s="379">
        <f t="shared" ca="1" si="207"/>
        <v>-322</v>
      </c>
      <c r="J2837" s="379">
        <f t="shared" ca="1" si="208"/>
        <v>-224</v>
      </c>
      <c r="K2837" s="391" t="str">
        <f t="shared" ca="1" si="209"/>
        <v>17,50</v>
      </c>
      <c r="L2837" s="379"/>
      <c r="O2837" s="379"/>
    </row>
    <row r="2838" spans="1:15">
      <c r="A2838" s="417" t="s">
        <v>2155</v>
      </c>
      <c r="B2838" s="417" t="s">
        <v>10623</v>
      </c>
      <c r="C2838" s="417" t="s">
        <v>2332</v>
      </c>
      <c r="D2838" s="417" t="s">
        <v>2298</v>
      </c>
      <c r="E2838" s="391">
        <v>0.15</v>
      </c>
      <c r="F2838" s="418">
        <v>44249</v>
      </c>
      <c r="G2838" s="417" t="s">
        <v>2286</v>
      </c>
      <c r="I2838" s="379">
        <f t="shared" ca="1" si="207"/>
        <v>-322</v>
      </c>
      <c r="J2838" s="379">
        <f t="shared" ca="1" si="208"/>
        <v>-224</v>
      </c>
      <c r="K2838" s="391" t="str">
        <f t="shared" ca="1" si="209"/>
        <v>18,00</v>
      </c>
      <c r="L2838" s="379"/>
      <c r="O2838" s="379"/>
    </row>
    <row r="2839" spans="1:15">
      <c r="A2839" s="417" t="s">
        <v>2155</v>
      </c>
      <c r="B2839" s="417" t="s">
        <v>10624</v>
      </c>
      <c r="C2839" s="417" t="s">
        <v>2332</v>
      </c>
      <c r="D2839" s="417" t="s">
        <v>2300</v>
      </c>
      <c r="E2839" s="391">
        <v>0.15</v>
      </c>
      <c r="F2839" s="418">
        <v>44249</v>
      </c>
      <c r="G2839" s="417" t="s">
        <v>2286</v>
      </c>
      <c r="I2839" s="379">
        <f t="shared" ca="1" si="207"/>
        <v>-322</v>
      </c>
      <c r="J2839" s="379">
        <f t="shared" ca="1" si="208"/>
        <v>-224</v>
      </c>
      <c r="K2839" s="391" t="str">
        <f t="shared" ca="1" si="209"/>
        <v>18,50</v>
      </c>
      <c r="L2839" s="379"/>
      <c r="O2839" s="379"/>
    </row>
    <row r="2840" spans="1:15">
      <c r="A2840" s="417" t="s">
        <v>2155</v>
      </c>
      <c r="B2840" s="417" t="s">
        <v>3094</v>
      </c>
      <c r="C2840" s="417" t="s">
        <v>2332</v>
      </c>
      <c r="D2840" s="417" t="s">
        <v>2302</v>
      </c>
      <c r="E2840" s="391">
        <v>0.2</v>
      </c>
      <c r="F2840" s="418">
        <v>44249</v>
      </c>
      <c r="G2840" s="417" t="s">
        <v>2286</v>
      </c>
      <c r="I2840" s="379">
        <f t="shared" ca="1" si="207"/>
        <v>-322</v>
      </c>
      <c r="J2840" s="379">
        <f t="shared" ca="1" si="208"/>
        <v>-224</v>
      </c>
      <c r="K2840" s="391" t="str">
        <f t="shared" ca="1" si="209"/>
        <v>19,00</v>
      </c>
      <c r="L2840" s="379"/>
      <c r="O2840" s="379"/>
    </row>
    <row r="2841" spans="1:15">
      <c r="A2841" s="417" t="s">
        <v>2155</v>
      </c>
      <c r="B2841" s="417" t="s">
        <v>3095</v>
      </c>
      <c r="C2841" s="417" t="s">
        <v>2332</v>
      </c>
      <c r="D2841" s="417" t="s">
        <v>3023</v>
      </c>
      <c r="E2841" s="391">
        <v>0.3</v>
      </c>
      <c r="F2841" s="418">
        <v>44249</v>
      </c>
      <c r="G2841" s="417" t="s">
        <v>2286</v>
      </c>
      <c r="I2841" s="379">
        <f t="shared" ca="1" si="207"/>
        <v>-322</v>
      </c>
      <c r="J2841" s="379">
        <f t="shared" ca="1" si="208"/>
        <v>-224</v>
      </c>
      <c r="K2841" s="391" t="str">
        <f t="shared" ca="1" si="209"/>
        <v>19,50</v>
      </c>
      <c r="L2841" s="379"/>
      <c r="O2841" s="379"/>
    </row>
    <row r="2842" spans="1:15">
      <c r="A2842" s="417" t="s">
        <v>2155</v>
      </c>
      <c r="B2842" s="417" t="s">
        <v>3096</v>
      </c>
      <c r="C2842" s="417" t="s">
        <v>2332</v>
      </c>
      <c r="D2842" s="417" t="s">
        <v>3025</v>
      </c>
      <c r="E2842" s="391">
        <v>0.41</v>
      </c>
      <c r="F2842" s="418">
        <v>44249</v>
      </c>
      <c r="G2842" s="417" t="s">
        <v>2286</v>
      </c>
      <c r="I2842" s="379">
        <f t="shared" ca="1" si="207"/>
        <v>-322</v>
      </c>
      <c r="J2842" s="379">
        <f t="shared" ca="1" si="208"/>
        <v>-224</v>
      </c>
      <c r="K2842" s="391" t="str">
        <f t="shared" ca="1" si="209"/>
        <v>20,00</v>
      </c>
      <c r="L2842" s="379"/>
      <c r="O2842" s="379"/>
    </row>
    <row r="2843" spans="1:15">
      <c r="A2843" s="417" t="s">
        <v>2155</v>
      </c>
      <c r="B2843" s="417" t="s">
        <v>10625</v>
      </c>
      <c r="C2843" s="417" t="s">
        <v>2332</v>
      </c>
      <c r="D2843" s="417" t="s">
        <v>2368</v>
      </c>
      <c r="E2843" s="391">
        <v>0.56000000000000005</v>
      </c>
      <c r="F2843" s="418">
        <v>44249</v>
      </c>
      <c r="G2843" s="417" t="s">
        <v>2286</v>
      </c>
      <c r="I2843" s="379">
        <f t="shared" ca="1" si="207"/>
        <v>-322</v>
      </c>
      <c r="J2843" s="379">
        <f t="shared" ca="1" si="208"/>
        <v>-224</v>
      </c>
      <c r="K2843" s="391" t="str">
        <f t="shared" ca="1" si="209"/>
        <v>20,50</v>
      </c>
      <c r="L2843" s="379"/>
      <c r="O2843" s="379"/>
    </row>
    <row r="2844" spans="1:15">
      <c r="A2844" s="417" t="s">
        <v>2155</v>
      </c>
      <c r="B2844" s="417" t="s">
        <v>10626</v>
      </c>
      <c r="C2844" s="417" t="s">
        <v>2332</v>
      </c>
      <c r="D2844" s="417" t="s">
        <v>3027</v>
      </c>
      <c r="E2844" s="391">
        <v>0.76</v>
      </c>
      <c r="F2844" s="418">
        <v>44249</v>
      </c>
      <c r="G2844" s="417" t="s">
        <v>2286</v>
      </c>
      <c r="I2844" s="379">
        <f t="shared" ca="1" si="207"/>
        <v>-322</v>
      </c>
      <c r="J2844" s="379">
        <f t="shared" ca="1" si="208"/>
        <v>-224</v>
      </c>
      <c r="K2844" s="391" t="str">
        <f t="shared" ca="1" si="209"/>
        <v>21,00</v>
      </c>
      <c r="L2844" s="379"/>
      <c r="O2844" s="379"/>
    </row>
    <row r="2845" spans="1:15">
      <c r="A2845" s="417" t="s">
        <v>2155</v>
      </c>
      <c r="B2845" s="417" t="s">
        <v>10627</v>
      </c>
      <c r="C2845" s="417" t="s">
        <v>2332</v>
      </c>
      <c r="D2845" s="417" t="s">
        <v>2856</v>
      </c>
      <c r="E2845" s="391">
        <v>0.99</v>
      </c>
      <c r="F2845" s="418">
        <v>44249</v>
      </c>
      <c r="G2845" s="417" t="s">
        <v>2286</v>
      </c>
      <c r="I2845" s="379">
        <f t="shared" ca="1" si="207"/>
        <v>-322</v>
      </c>
      <c r="J2845" s="379">
        <f t="shared" ca="1" si="208"/>
        <v>-224</v>
      </c>
      <c r="K2845" s="391" t="str">
        <f t="shared" ca="1" si="209"/>
        <v>21,50</v>
      </c>
      <c r="L2845" s="379"/>
      <c r="O2845" s="379"/>
    </row>
    <row r="2846" spans="1:15">
      <c r="A2846" s="417" t="s">
        <v>2155</v>
      </c>
      <c r="B2846" s="417" t="s">
        <v>3097</v>
      </c>
      <c r="C2846" s="417" t="s">
        <v>2332</v>
      </c>
      <c r="D2846" s="417" t="s">
        <v>2314</v>
      </c>
      <c r="E2846" s="391">
        <v>1.1299999999999999</v>
      </c>
      <c r="F2846" s="418">
        <v>44249</v>
      </c>
      <c r="G2846" s="417" t="s">
        <v>2286</v>
      </c>
      <c r="I2846" s="379">
        <f t="shared" ca="1" si="207"/>
        <v>-322</v>
      </c>
      <c r="J2846" s="379">
        <f t="shared" ca="1" si="208"/>
        <v>-224</v>
      </c>
      <c r="K2846" s="391" t="str">
        <f t="shared" ca="1" si="209"/>
        <v>21,75</v>
      </c>
      <c r="L2846" s="379"/>
      <c r="O2846" s="379"/>
    </row>
    <row r="2847" spans="1:15">
      <c r="A2847" s="417" t="s">
        <v>2155</v>
      </c>
      <c r="B2847" s="417" t="s">
        <v>10628</v>
      </c>
      <c r="C2847" s="417" t="s">
        <v>2332</v>
      </c>
      <c r="D2847" s="417" t="s">
        <v>2857</v>
      </c>
      <c r="E2847" s="391">
        <v>1.23</v>
      </c>
      <c r="F2847" s="418">
        <v>44249</v>
      </c>
      <c r="G2847" s="417" t="s">
        <v>2286</v>
      </c>
      <c r="I2847" s="379">
        <f t="shared" ca="1" si="207"/>
        <v>-322</v>
      </c>
      <c r="J2847" s="379">
        <f t="shared" ca="1" si="208"/>
        <v>-224</v>
      </c>
      <c r="K2847" s="391" t="str">
        <f t="shared" ca="1" si="209"/>
        <v>22,00</v>
      </c>
      <c r="L2847" s="379"/>
      <c r="O2847" s="379"/>
    </row>
    <row r="2848" spans="1:15">
      <c r="A2848" s="417" t="s">
        <v>2155</v>
      </c>
      <c r="B2848" s="417" t="s">
        <v>3098</v>
      </c>
      <c r="C2848" s="417" t="s">
        <v>2332</v>
      </c>
      <c r="D2848" s="417" t="s">
        <v>2330</v>
      </c>
      <c r="E2848" s="391">
        <v>1.1499999999999999</v>
      </c>
      <c r="F2848" s="418">
        <v>44249</v>
      </c>
      <c r="G2848" s="417" t="s">
        <v>2286</v>
      </c>
      <c r="I2848" s="379">
        <f t="shared" ca="1" si="207"/>
        <v>-322</v>
      </c>
      <c r="J2848" s="379">
        <f t="shared" ca="1" si="208"/>
        <v>-224</v>
      </c>
      <c r="K2848" s="391" t="str">
        <f t="shared" ca="1" si="209"/>
        <v>22,25</v>
      </c>
      <c r="L2848" s="379"/>
      <c r="O2848" s="379"/>
    </row>
    <row r="2849" spans="1:15">
      <c r="A2849" s="417" t="s">
        <v>2155</v>
      </c>
      <c r="B2849" s="417" t="s">
        <v>3099</v>
      </c>
      <c r="C2849" s="417" t="s">
        <v>2332</v>
      </c>
      <c r="D2849" s="417" t="s">
        <v>2858</v>
      </c>
      <c r="E2849" s="391">
        <v>1.1000000000000001</v>
      </c>
      <c r="F2849" s="418">
        <v>44249</v>
      </c>
      <c r="G2849" s="417" t="s">
        <v>2286</v>
      </c>
      <c r="I2849" s="379">
        <f t="shared" ca="1" si="207"/>
        <v>-322</v>
      </c>
      <c r="J2849" s="379">
        <f t="shared" ca="1" si="208"/>
        <v>-224</v>
      </c>
      <c r="K2849" s="391" t="str">
        <f t="shared" ca="1" si="209"/>
        <v>22,50</v>
      </c>
      <c r="L2849" s="379"/>
      <c r="O2849" s="379"/>
    </row>
    <row r="2850" spans="1:15">
      <c r="A2850" s="417" t="s">
        <v>2155</v>
      </c>
      <c r="B2850" s="417" t="s">
        <v>10629</v>
      </c>
      <c r="C2850" s="417" t="s">
        <v>2332</v>
      </c>
      <c r="D2850" s="417" t="s">
        <v>2344</v>
      </c>
      <c r="E2850" s="391">
        <v>1.93</v>
      </c>
      <c r="F2850" s="418">
        <v>44249</v>
      </c>
      <c r="G2850" s="417" t="s">
        <v>2286</v>
      </c>
      <c r="I2850" s="379">
        <f t="shared" ca="1" si="207"/>
        <v>-322</v>
      </c>
      <c r="J2850" s="379">
        <f t="shared" ca="1" si="208"/>
        <v>-224</v>
      </c>
      <c r="K2850" s="391" t="str">
        <f t="shared" ca="1" si="209"/>
        <v>23,00</v>
      </c>
      <c r="L2850" s="379"/>
      <c r="O2850" s="379"/>
    </row>
    <row r="2851" spans="1:15">
      <c r="A2851" s="417" t="s">
        <v>2155</v>
      </c>
      <c r="B2851" s="417" t="s">
        <v>10630</v>
      </c>
      <c r="C2851" s="417" t="s">
        <v>2332</v>
      </c>
      <c r="D2851" s="417" t="s">
        <v>2836</v>
      </c>
      <c r="E2851" s="391">
        <v>0.85</v>
      </c>
      <c r="F2851" s="418">
        <v>44249</v>
      </c>
      <c r="G2851" s="417" t="s">
        <v>2286</v>
      </c>
      <c r="I2851" s="379">
        <f t="shared" ca="1" si="207"/>
        <v>-322</v>
      </c>
      <c r="J2851" s="379">
        <f t="shared" ca="1" si="208"/>
        <v>-224</v>
      </c>
      <c r="K2851" s="391" t="str">
        <f t="shared" ca="1" si="209"/>
        <v>23,50</v>
      </c>
      <c r="L2851" s="379"/>
      <c r="O2851" s="379"/>
    </row>
    <row r="2852" spans="1:15">
      <c r="A2852" s="417" t="s">
        <v>2155</v>
      </c>
      <c r="B2852" s="417" t="s">
        <v>10631</v>
      </c>
      <c r="C2852" s="417" t="s">
        <v>2332</v>
      </c>
      <c r="D2852" s="417" t="s">
        <v>2837</v>
      </c>
      <c r="E2852" s="391">
        <v>2</v>
      </c>
      <c r="F2852" s="418">
        <v>44249</v>
      </c>
      <c r="G2852" s="417" t="s">
        <v>2286</v>
      </c>
      <c r="I2852" s="379">
        <f t="shared" ca="1" si="207"/>
        <v>-322</v>
      </c>
      <c r="J2852" s="379">
        <f t="shared" ca="1" si="208"/>
        <v>-224</v>
      </c>
      <c r="K2852" s="391" t="str">
        <f t="shared" ca="1" si="209"/>
        <v>24,00</v>
      </c>
      <c r="L2852" s="379"/>
      <c r="O2852" s="379"/>
    </row>
    <row r="2853" spans="1:15">
      <c r="A2853" s="417" t="s">
        <v>2155</v>
      </c>
      <c r="B2853" s="417" t="s">
        <v>3100</v>
      </c>
      <c r="C2853" s="417" t="s">
        <v>2332</v>
      </c>
      <c r="D2853" s="417" t="s">
        <v>2838</v>
      </c>
      <c r="E2853" s="391">
        <v>2.2200000000000002</v>
      </c>
      <c r="F2853" s="418">
        <v>44249</v>
      </c>
      <c r="G2853" s="417" t="s">
        <v>2286</v>
      </c>
      <c r="I2853" s="379">
        <f t="shared" ca="1" si="207"/>
        <v>-322</v>
      </c>
      <c r="J2853" s="379">
        <f t="shared" ca="1" si="208"/>
        <v>-224</v>
      </c>
      <c r="K2853" s="391" t="str">
        <f t="shared" ca="1" si="209"/>
        <v>25,00</v>
      </c>
      <c r="L2853" s="379"/>
      <c r="O2853" s="379"/>
    </row>
    <row r="2854" spans="1:15">
      <c r="A2854" s="417" t="s">
        <v>2155</v>
      </c>
      <c r="B2854" s="417" t="s">
        <v>10632</v>
      </c>
      <c r="C2854" s="417" t="s">
        <v>2332</v>
      </c>
      <c r="D2854" s="417" t="s">
        <v>2839</v>
      </c>
      <c r="E2854" s="391">
        <v>2.86</v>
      </c>
      <c r="F2854" s="418">
        <v>44249</v>
      </c>
      <c r="G2854" s="417" t="s">
        <v>2286</v>
      </c>
      <c r="I2854" s="379">
        <f t="shared" ca="1" si="207"/>
        <v>-322</v>
      </c>
      <c r="J2854" s="379">
        <f t="shared" ca="1" si="208"/>
        <v>-224</v>
      </c>
      <c r="K2854" s="391" t="str">
        <f t="shared" ca="1" si="209"/>
        <v>25,50</v>
      </c>
      <c r="L2854" s="379"/>
      <c r="O2854" s="379"/>
    </row>
    <row r="2855" spans="1:15">
      <c r="A2855" s="417" t="s">
        <v>2155</v>
      </c>
      <c r="B2855" s="417" t="s">
        <v>10633</v>
      </c>
      <c r="C2855" s="417" t="s">
        <v>2332</v>
      </c>
      <c r="D2855" s="417" t="s">
        <v>2842</v>
      </c>
      <c r="E2855" s="391">
        <v>0.01</v>
      </c>
      <c r="F2855" s="418">
        <v>44249</v>
      </c>
      <c r="G2855" s="417" t="s">
        <v>2286</v>
      </c>
      <c r="I2855" s="379">
        <f t="shared" ca="1" si="207"/>
        <v>-322</v>
      </c>
      <c r="J2855" s="379">
        <f t="shared" ca="1" si="208"/>
        <v>-224</v>
      </c>
      <c r="K2855" s="391" t="str">
        <f t="shared" ca="1" si="209"/>
        <v>27,00</v>
      </c>
      <c r="L2855" s="379"/>
      <c r="O2855" s="379"/>
    </row>
    <row r="2856" spans="1:15">
      <c r="A2856" s="417" t="s">
        <v>2155</v>
      </c>
      <c r="B2856" s="417" t="s">
        <v>3101</v>
      </c>
      <c r="C2856" s="417" t="s">
        <v>2332</v>
      </c>
      <c r="D2856" s="417" t="s">
        <v>2298</v>
      </c>
      <c r="E2856" s="391">
        <v>0.21</v>
      </c>
      <c r="F2856" s="418">
        <v>44270</v>
      </c>
      <c r="G2856" s="417" t="s">
        <v>2286</v>
      </c>
      <c r="I2856" s="379">
        <f t="shared" ca="1" si="207"/>
        <v>-301</v>
      </c>
      <c r="J2856" s="379">
        <f t="shared" ca="1" si="208"/>
        <v>-209</v>
      </c>
      <c r="K2856" s="391" t="str">
        <f t="shared" ca="1" si="209"/>
        <v>18,00</v>
      </c>
      <c r="L2856" s="379"/>
      <c r="O2856" s="379"/>
    </row>
    <row r="2857" spans="1:15">
      <c r="A2857" s="417" t="s">
        <v>2155</v>
      </c>
      <c r="B2857" s="417" t="s">
        <v>10634</v>
      </c>
      <c r="C2857" s="417" t="s">
        <v>2332</v>
      </c>
      <c r="D2857" s="417" t="s">
        <v>2300</v>
      </c>
      <c r="E2857" s="391">
        <v>0.08</v>
      </c>
      <c r="F2857" s="418">
        <v>44270</v>
      </c>
      <c r="G2857" s="417" t="s">
        <v>2286</v>
      </c>
      <c r="I2857" s="379">
        <f t="shared" ca="1" si="207"/>
        <v>-301</v>
      </c>
      <c r="J2857" s="379">
        <f t="shared" ca="1" si="208"/>
        <v>-209</v>
      </c>
      <c r="K2857" s="391" t="str">
        <f t="shared" ca="1" si="209"/>
        <v>18,50</v>
      </c>
      <c r="L2857" s="379"/>
      <c r="O2857" s="379"/>
    </row>
    <row r="2858" spans="1:15">
      <c r="A2858" s="417" t="s">
        <v>2155</v>
      </c>
      <c r="B2858" s="417" t="s">
        <v>16936</v>
      </c>
      <c r="C2858" s="417" t="s">
        <v>2332</v>
      </c>
      <c r="D2858" s="417" t="s">
        <v>2302</v>
      </c>
      <c r="E2858" s="391">
        <v>0.48</v>
      </c>
      <c r="F2858" s="418">
        <v>44270</v>
      </c>
      <c r="G2858" s="417" t="s">
        <v>2286</v>
      </c>
      <c r="I2858" s="379">
        <f t="shared" ca="1" si="207"/>
        <v>-301</v>
      </c>
      <c r="J2858" s="379">
        <f t="shared" ca="1" si="208"/>
        <v>-209</v>
      </c>
      <c r="K2858" s="391" t="str">
        <f t="shared" ca="1" si="209"/>
        <v>19,00</v>
      </c>
      <c r="L2858" s="379"/>
      <c r="O2858" s="379"/>
    </row>
    <row r="2859" spans="1:15">
      <c r="A2859" s="417" t="s">
        <v>2155</v>
      </c>
      <c r="B2859" s="417" t="s">
        <v>18314</v>
      </c>
      <c r="C2859" s="417" t="s">
        <v>2332</v>
      </c>
      <c r="D2859" s="417" t="s">
        <v>3023</v>
      </c>
      <c r="E2859" s="391">
        <v>0.5</v>
      </c>
      <c r="F2859" s="418">
        <v>44270</v>
      </c>
      <c r="G2859" s="417" t="s">
        <v>2286</v>
      </c>
      <c r="I2859" s="379">
        <f t="shared" ca="1" si="207"/>
        <v>-301</v>
      </c>
      <c r="J2859" s="379">
        <f t="shared" ca="1" si="208"/>
        <v>-209</v>
      </c>
      <c r="K2859" s="391" t="str">
        <f t="shared" ca="1" si="209"/>
        <v>19,50</v>
      </c>
      <c r="L2859" s="379"/>
      <c r="O2859" s="379"/>
    </row>
    <row r="2860" spans="1:15">
      <c r="A2860" s="417" t="s">
        <v>2155</v>
      </c>
      <c r="B2860" s="417" t="s">
        <v>10635</v>
      </c>
      <c r="C2860" s="417" t="s">
        <v>2332</v>
      </c>
      <c r="D2860" s="417" t="s">
        <v>3025</v>
      </c>
      <c r="E2860" s="391">
        <v>0.65</v>
      </c>
      <c r="F2860" s="418">
        <v>44270</v>
      </c>
      <c r="G2860" s="417" t="s">
        <v>2286</v>
      </c>
      <c r="I2860" s="379">
        <f t="shared" ca="1" si="207"/>
        <v>-301</v>
      </c>
      <c r="J2860" s="379">
        <f t="shared" ca="1" si="208"/>
        <v>-209</v>
      </c>
      <c r="K2860" s="391" t="str">
        <f t="shared" ca="1" si="209"/>
        <v>20,00</v>
      </c>
      <c r="L2860" s="379"/>
      <c r="O2860" s="379"/>
    </row>
    <row r="2861" spans="1:15">
      <c r="A2861" s="417" t="s">
        <v>2155</v>
      </c>
      <c r="B2861" s="417" t="s">
        <v>10636</v>
      </c>
      <c r="C2861" s="417" t="s">
        <v>2332</v>
      </c>
      <c r="D2861" s="417" t="s">
        <v>2368</v>
      </c>
      <c r="E2861" s="391">
        <v>0.84</v>
      </c>
      <c r="F2861" s="418">
        <v>44270</v>
      </c>
      <c r="G2861" s="417" t="s">
        <v>2286</v>
      </c>
      <c r="I2861" s="379">
        <f t="shared" ca="1" si="207"/>
        <v>-301</v>
      </c>
      <c r="J2861" s="379">
        <f t="shared" ca="1" si="208"/>
        <v>-209</v>
      </c>
      <c r="K2861" s="391" t="str">
        <f t="shared" ca="1" si="209"/>
        <v>20,50</v>
      </c>
      <c r="L2861" s="379"/>
      <c r="O2861" s="379"/>
    </row>
    <row r="2862" spans="1:15">
      <c r="A2862" s="417" t="s">
        <v>2155</v>
      </c>
      <c r="B2862" s="417" t="s">
        <v>3102</v>
      </c>
      <c r="C2862" s="417" t="s">
        <v>2332</v>
      </c>
      <c r="D2862" s="417" t="s">
        <v>2312</v>
      </c>
      <c r="E2862" s="391">
        <v>4.1399999999999997</v>
      </c>
      <c r="F2862" s="418">
        <v>44270</v>
      </c>
      <c r="G2862" s="417" t="s">
        <v>2286</v>
      </c>
      <c r="I2862" s="379">
        <f t="shared" ca="1" si="207"/>
        <v>-301</v>
      </c>
      <c r="J2862" s="379">
        <f t="shared" ca="1" si="208"/>
        <v>-209</v>
      </c>
      <c r="K2862" s="391" t="str">
        <f t="shared" ca="1" si="209"/>
        <v>20,75</v>
      </c>
      <c r="L2862" s="379"/>
      <c r="O2862" s="379"/>
    </row>
    <row r="2863" spans="1:15">
      <c r="A2863" s="417" t="s">
        <v>2155</v>
      </c>
      <c r="B2863" s="417" t="s">
        <v>10637</v>
      </c>
      <c r="C2863" s="417" t="s">
        <v>2332</v>
      </c>
      <c r="D2863" s="417" t="s">
        <v>3027</v>
      </c>
      <c r="E2863" s="391">
        <v>1.18</v>
      </c>
      <c r="F2863" s="418">
        <v>44270</v>
      </c>
      <c r="G2863" s="417" t="s">
        <v>2286</v>
      </c>
      <c r="I2863" s="379">
        <f t="shared" ca="1" si="207"/>
        <v>-301</v>
      </c>
      <c r="J2863" s="379">
        <f t="shared" ca="1" si="208"/>
        <v>-209</v>
      </c>
      <c r="K2863" s="391" t="str">
        <f t="shared" ca="1" si="209"/>
        <v>21,00</v>
      </c>
      <c r="L2863" s="379"/>
      <c r="O2863" s="379"/>
    </row>
    <row r="2864" spans="1:15">
      <c r="A2864" s="417" t="s">
        <v>2155</v>
      </c>
      <c r="B2864" s="417" t="s">
        <v>7849</v>
      </c>
      <c r="C2864" s="417" t="s">
        <v>2332</v>
      </c>
      <c r="D2864" s="417" t="s">
        <v>2856</v>
      </c>
      <c r="E2864" s="391">
        <v>1.24</v>
      </c>
      <c r="F2864" s="418">
        <v>44270</v>
      </c>
      <c r="G2864" s="417" t="s">
        <v>2286</v>
      </c>
      <c r="I2864" s="379">
        <f t="shared" ca="1" si="207"/>
        <v>-301</v>
      </c>
      <c r="J2864" s="379">
        <f t="shared" ca="1" si="208"/>
        <v>-209</v>
      </c>
      <c r="K2864" s="391" t="str">
        <f t="shared" ca="1" si="209"/>
        <v>21,50</v>
      </c>
      <c r="L2864" s="379"/>
      <c r="O2864" s="379"/>
    </row>
    <row r="2865" spans="1:15">
      <c r="A2865" s="417" t="s">
        <v>2155</v>
      </c>
      <c r="B2865" s="417" t="s">
        <v>16271</v>
      </c>
      <c r="C2865" s="417" t="s">
        <v>2332</v>
      </c>
      <c r="D2865" s="417" t="s">
        <v>2857</v>
      </c>
      <c r="E2865" s="391">
        <v>1.45</v>
      </c>
      <c r="F2865" s="418">
        <v>44270</v>
      </c>
      <c r="G2865" s="417" t="s">
        <v>2286</v>
      </c>
      <c r="I2865" s="379">
        <f t="shared" ca="1" si="207"/>
        <v>-301</v>
      </c>
      <c r="J2865" s="379">
        <f t="shared" ca="1" si="208"/>
        <v>-209</v>
      </c>
      <c r="K2865" s="391" t="str">
        <f t="shared" ca="1" si="209"/>
        <v>22,00</v>
      </c>
      <c r="L2865" s="379"/>
      <c r="O2865" s="379"/>
    </row>
    <row r="2866" spans="1:15">
      <c r="A2866" s="417" t="s">
        <v>2155</v>
      </c>
      <c r="B2866" s="417" t="s">
        <v>3103</v>
      </c>
      <c r="C2866" s="417" t="s">
        <v>2332</v>
      </c>
      <c r="D2866" s="417" t="s">
        <v>2330</v>
      </c>
      <c r="E2866" s="391">
        <v>0.83</v>
      </c>
      <c r="F2866" s="418">
        <v>44270</v>
      </c>
      <c r="G2866" s="417" t="s">
        <v>2286</v>
      </c>
      <c r="I2866" s="379">
        <f t="shared" ca="1" si="207"/>
        <v>-301</v>
      </c>
      <c r="J2866" s="379">
        <f t="shared" ca="1" si="208"/>
        <v>-209</v>
      </c>
      <c r="K2866" s="391" t="str">
        <f t="shared" ca="1" si="209"/>
        <v>22,25</v>
      </c>
      <c r="L2866" s="379"/>
      <c r="O2866" s="379"/>
    </row>
    <row r="2867" spans="1:15">
      <c r="A2867" s="417" t="s">
        <v>2155</v>
      </c>
      <c r="B2867" s="417" t="s">
        <v>10638</v>
      </c>
      <c r="C2867" s="417" t="s">
        <v>2332</v>
      </c>
      <c r="D2867" s="417" t="s">
        <v>2858</v>
      </c>
      <c r="E2867" s="391">
        <v>2.25</v>
      </c>
      <c r="F2867" s="418">
        <v>44270</v>
      </c>
      <c r="G2867" s="417" t="s">
        <v>2286</v>
      </c>
      <c r="I2867" s="379">
        <f t="shared" ca="1" si="207"/>
        <v>-301</v>
      </c>
      <c r="J2867" s="379">
        <f t="shared" ca="1" si="208"/>
        <v>-209</v>
      </c>
      <c r="K2867" s="391" t="str">
        <f t="shared" ca="1" si="209"/>
        <v>22,50</v>
      </c>
      <c r="L2867" s="379"/>
      <c r="O2867" s="379"/>
    </row>
    <row r="2868" spans="1:15">
      <c r="A2868" s="417" t="s">
        <v>2155</v>
      </c>
      <c r="B2868" s="417" t="s">
        <v>10639</v>
      </c>
      <c r="C2868" s="417" t="s">
        <v>2332</v>
      </c>
      <c r="D2868" s="417" t="s">
        <v>2344</v>
      </c>
      <c r="E2868" s="391">
        <v>1.94</v>
      </c>
      <c r="F2868" s="418">
        <v>44270</v>
      </c>
      <c r="G2868" s="417" t="s">
        <v>2286</v>
      </c>
      <c r="I2868" s="379">
        <f t="shared" ca="1" si="207"/>
        <v>-301</v>
      </c>
      <c r="J2868" s="379">
        <f t="shared" ca="1" si="208"/>
        <v>-209</v>
      </c>
      <c r="K2868" s="391" t="str">
        <f t="shared" ca="1" si="209"/>
        <v>23,00</v>
      </c>
      <c r="L2868" s="379"/>
      <c r="O2868" s="379"/>
    </row>
    <row r="2869" spans="1:15">
      <c r="A2869" s="417" t="s">
        <v>2155</v>
      </c>
      <c r="B2869" s="417" t="s">
        <v>10640</v>
      </c>
      <c r="C2869" s="417" t="s">
        <v>2332</v>
      </c>
      <c r="D2869" s="417" t="s">
        <v>3054</v>
      </c>
      <c r="E2869" s="391">
        <v>2</v>
      </c>
      <c r="F2869" s="418">
        <v>44270</v>
      </c>
      <c r="G2869" s="417" t="s">
        <v>2286</v>
      </c>
      <c r="I2869" s="379">
        <f t="shared" ca="1" si="207"/>
        <v>-301</v>
      </c>
      <c r="J2869" s="379">
        <f t="shared" ca="1" si="208"/>
        <v>-209</v>
      </c>
      <c r="K2869" s="391" t="str">
        <f t="shared" ca="1" si="209"/>
        <v>24,25</v>
      </c>
      <c r="L2869" s="379"/>
      <c r="O2869" s="379"/>
    </row>
    <row r="2870" spans="1:15">
      <c r="A2870" s="417" t="s">
        <v>2155</v>
      </c>
      <c r="B2870" s="417" t="s">
        <v>10641</v>
      </c>
      <c r="C2870" s="417" t="s">
        <v>2332</v>
      </c>
      <c r="D2870" s="417" t="s">
        <v>2838</v>
      </c>
      <c r="E2870" s="391">
        <v>2.99</v>
      </c>
      <c r="F2870" s="418">
        <v>44270</v>
      </c>
      <c r="G2870" s="417" t="s">
        <v>2286</v>
      </c>
      <c r="I2870" s="379">
        <f t="shared" ca="1" si="207"/>
        <v>-301</v>
      </c>
      <c r="J2870" s="379">
        <f t="shared" ca="1" si="208"/>
        <v>-209</v>
      </c>
      <c r="K2870" s="391" t="str">
        <f t="shared" ca="1" si="209"/>
        <v>25,00</v>
      </c>
      <c r="L2870" s="379"/>
      <c r="O2870" s="379"/>
    </row>
    <row r="2871" spans="1:15">
      <c r="A2871" s="417" t="s">
        <v>2155</v>
      </c>
      <c r="B2871" s="417" t="s">
        <v>3104</v>
      </c>
      <c r="C2871" s="417" t="s">
        <v>2332</v>
      </c>
      <c r="D2871" s="417" t="s">
        <v>2838</v>
      </c>
      <c r="E2871" s="391">
        <v>5.25</v>
      </c>
      <c r="F2871" s="418">
        <v>44638</v>
      </c>
      <c r="G2871" s="417" t="s">
        <v>2286</v>
      </c>
      <c r="I2871" s="379">
        <f t="shared" ca="1" si="207"/>
        <v>67</v>
      </c>
      <c r="J2871" s="379">
        <f t="shared" ca="1" si="208"/>
        <v>47</v>
      </c>
      <c r="K2871" s="391" t="str">
        <f t="shared" ca="1" si="209"/>
        <v>25,00</v>
      </c>
      <c r="L2871" s="379"/>
      <c r="O2871" s="379"/>
    </row>
    <row r="2872" spans="1:15">
      <c r="A2872" s="417" t="s">
        <v>2155</v>
      </c>
      <c r="B2872" s="417" t="s">
        <v>10642</v>
      </c>
      <c r="C2872" s="417" t="s">
        <v>2332</v>
      </c>
      <c r="D2872" s="417" t="s">
        <v>2840</v>
      </c>
      <c r="E2872" s="391">
        <v>2.11</v>
      </c>
      <c r="F2872" s="418">
        <v>44270</v>
      </c>
      <c r="G2872" s="417" t="s">
        <v>2286</v>
      </c>
      <c r="I2872" s="379">
        <f t="shared" ca="1" si="207"/>
        <v>-301</v>
      </c>
      <c r="J2872" s="379">
        <f t="shared" ca="1" si="208"/>
        <v>-209</v>
      </c>
      <c r="K2872" s="391" t="str">
        <f t="shared" ca="1" si="209"/>
        <v>26,00</v>
      </c>
      <c r="L2872" s="379"/>
      <c r="O2872" s="379"/>
    </row>
    <row r="2873" spans="1:15">
      <c r="A2873" s="417" t="s">
        <v>2155</v>
      </c>
      <c r="B2873" s="417" t="s">
        <v>3105</v>
      </c>
      <c r="C2873" s="417" t="s">
        <v>2332</v>
      </c>
      <c r="D2873" s="417" t="s">
        <v>3071</v>
      </c>
      <c r="E2873" s="391">
        <v>15.3</v>
      </c>
      <c r="F2873" s="418">
        <v>44270</v>
      </c>
      <c r="G2873" s="417" t="s">
        <v>2286</v>
      </c>
      <c r="I2873" s="379">
        <f t="shared" ca="1" si="207"/>
        <v>-301</v>
      </c>
      <c r="J2873" s="379">
        <f t="shared" ca="1" si="208"/>
        <v>-209</v>
      </c>
      <c r="K2873" s="391" t="str">
        <f t="shared" ca="1" si="209"/>
        <v>37,25</v>
      </c>
      <c r="L2873" s="379"/>
      <c r="O2873" s="379"/>
    </row>
    <row r="2874" spans="1:15">
      <c r="A2874" s="417" t="s">
        <v>2155</v>
      </c>
      <c r="B2874" s="417" t="s">
        <v>3106</v>
      </c>
      <c r="C2874" s="417" t="s">
        <v>2332</v>
      </c>
      <c r="D2874" s="417" t="s">
        <v>3107</v>
      </c>
      <c r="E2874" s="391">
        <v>18.149999999999999</v>
      </c>
      <c r="F2874" s="418">
        <v>44270</v>
      </c>
      <c r="G2874" s="417" t="s">
        <v>2286</v>
      </c>
      <c r="I2874" s="379">
        <f t="shared" ca="1" si="207"/>
        <v>-301</v>
      </c>
      <c r="J2874" s="379">
        <f t="shared" ca="1" si="208"/>
        <v>-209</v>
      </c>
      <c r="K2874" s="391" t="str">
        <f t="shared" ca="1" si="209"/>
        <v>40,25</v>
      </c>
      <c r="L2874" s="379"/>
      <c r="O2874" s="379"/>
    </row>
    <row r="2875" spans="1:15">
      <c r="A2875" s="417" t="s">
        <v>2155</v>
      </c>
      <c r="B2875" s="417" t="s">
        <v>6713</v>
      </c>
      <c r="C2875" s="417" t="s">
        <v>2332</v>
      </c>
      <c r="D2875" s="417" t="s">
        <v>3022</v>
      </c>
      <c r="E2875" s="391">
        <v>1.01</v>
      </c>
      <c r="F2875" s="418">
        <v>44305</v>
      </c>
      <c r="G2875" s="417" t="s">
        <v>2286</v>
      </c>
      <c r="I2875" s="379">
        <f t="shared" ca="1" si="207"/>
        <v>-266</v>
      </c>
      <c r="J2875" s="379">
        <f t="shared" ca="1" si="208"/>
        <v>-185</v>
      </c>
      <c r="K2875" s="391" t="str">
        <f t="shared" ca="1" si="209"/>
        <v>16,75</v>
      </c>
      <c r="L2875" s="379"/>
      <c r="O2875" s="379"/>
    </row>
    <row r="2876" spans="1:15">
      <c r="A2876" s="417" t="s">
        <v>2155</v>
      </c>
      <c r="B2876" s="417" t="s">
        <v>7850</v>
      </c>
      <c r="C2876" s="417" t="s">
        <v>2332</v>
      </c>
      <c r="D2876" s="417" t="s">
        <v>3043</v>
      </c>
      <c r="E2876" s="391">
        <v>1.5</v>
      </c>
      <c r="F2876" s="418">
        <v>44305</v>
      </c>
      <c r="G2876" s="417" t="s">
        <v>2286</v>
      </c>
      <c r="I2876" s="379">
        <f t="shared" ca="1" si="207"/>
        <v>-266</v>
      </c>
      <c r="J2876" s="379">
        <f t="shared" ca="1" si="208"/>
        <v>-185</v>
      </c>
      <c r="K2876" s="391" t="str">
        <f t="shared" ca="1" si="209"/>
        <v>19,25</v>
      </c>
      <c r="L2876" s="379"/>
      <c r="O2876" s="379"/>
    </row>
    <row r="2877" spans="1:15">
      <c r="A2877" s="417" t="s">
        <v>2155</v>
      </c>
      <c r="B2877" s="417" t="s">
        <v>6714</v>
      </c>
      <c r="C2877" s="417" t="s">
        <v>2332</v>
      </c>
      <c r="D2877" s="417" t="s">
        <v>3023</v>
      </c>
      <c r="E2877" s="391">
        <v>0.05</v>
      </c>
      <c r="F2877" s="418">
        <v>44305</v>
      </c>
      <c r="G2877" s="417" t="s">
        <v>2286</v>
      </c>
      <c r="I2877" s="379">
        <f t="shared" ca="1" si="207"/>
        <v>-266</v>
      </c>
      <c r="J2877" s="379">
        <f t="shared" ca="1" si="208"/>
        <v>-185</v>
      </c>
      <c r="K2877" s="391" t="str">
        <f t="shared" ca="1" si="209"/>
        <v>19,50</v>
      </c>
      <c r="L2877" s="379"/>
      <c r="O2877" s="379"/>
    </row>
    <row r="2878" spans="1:15">
      <c r="A2878" s="417" t="s">
        <v>2155</v>
      </c>
      <c r="B2878" s="417" t="s">
        <v>10643</v>
      </c>
      <c r="C2878" s="417" t="s">
        <v>2332</v>
      </c>
      <c r="D2878" s="417" t="s">
        <v>3028</v>
      </c>
      <c r="E2878" s="391">
        <v>1.5</v>
      </c>
      <c r="F2878" s="418">
        <v>44305</v>
      </c>
      <c r="G2878" s="417" t="s">
        <v>2286</v>
      </c>
      <c r="I2878" s="379">
        <f t="shared" ca="1" si="207"/>
        <v>-266</v>
      </c>
      <c r="J2878" s="379">
        <f t="shared" ca="1" si="208"/>
        <v>-185</v>
      </c>
      <c r="K2878" s="391" t="str">
        <f t="shared" ca="1" si="209"/>
        <v>21,25</v>
      </c>
      <c r="L2878" s="379"/>
      <c r="O2878" s="379"/>
    </row>
    <row r="2879" spans="1:15">
      <c r="A2879" s="417" t="s">
        <v>2155</v>
      </c>
      <c r="B2879" s="417" t="s">
        <v>7851</v>
      </c>
      <c r="C2879" s="417" t="s">
        <v>2332</v>
      </c>
      <c r="D2879" s="417" t="s">
        <v>2330</v>
      </c>
      <c r="E2879" s="391">
        <v>2.2000000000000002</v>
      </c>
      <c r="F2879" s="418">
        <v>44305</v>
      </c>
      <c r="G2879" s="417" t="s">
        <v>2286</v>
      </c>
      <c r="I2879" s="379">
        <f t="shared" ca="1" si="207"/>
        <v>-266</v>
      </c>
      <c r="J2879" s="379">
        <f t="shared" ca="1" si="208"/>
        <v>-185</v>
      </c>
      <c r="K2879" s="391" t="str">
        <f t="shared" ca="1" si="209"/>
        <v>22,25</v>
      </c>
      <c r="L2879" s="379"/>
      <c r="O2879" s="379"/>
    </row>
    <row r="2880" spans="1:15">
      <c r="A2880" s="417" t="s">
        <v>2155</v>
      </c>
      <c r="B2880" s="417" t="s">
        <v>6715</v>
      </c>
      <c r="C2880" s="417" t="s">
        <v>2332</v>
      </c>
      <c r="D2880" s="417" t="s">
        <v>3029</v>
      </c>
      <c r="E2880" s="391">
        <v>2.1</v>
      </c>
      <c r="F2880" s="418">
        <v>44305</v>
      </c>
      <c r="G2880" s="417" t="s">
        <v>2286</v>
      </c>
      <c r="I2880" s="379">
        <f t="shared" ca="1" si="207"/>
        <v>-266</v>
      </c>
      <c r="J2880" s="379">
        <f t="shared" ca="1" si="208"/>
        <v>-185</v>
      </c>
      <c r="K2880" s="391" t="str">
        <f t="shared" ca="1" si="209"/>
        <v>22,75</v>
      </c>
      <c r="L2880" s="379"/>
      <c r="O2880" s="379"/>
    </row>
    <row r="2881" spans="1:15">
      <c r="A2881" s="417" t="s">
        <v>2155</v>
      </c>
      <c r="B2881" s="417" t="s">
        <v>10644</v>
      </c>
      <c r="C2881" s="417" t="s">
        <v>2332</v>
      </c>
      <c r="D2881" s="417" t="s">
        <v>2854</v>
      </c>
      <c r="E2881" s="391">
        <v>0.16</v>
      </c>
      <c r="F2881" s="418">
        <v>44305</v>
      </c>
      <c r="G2881" s="417" t="s">
        <v>2286</v>
      </c>
      <c r="I2881" s="379">
        <f t="shared" ca="1" si="207"/>
        <v>-266</v>
      </c>
      <c r="J2881" s="379">
        <f t="shared" ca="1" si="208"/>
        <v>-185</v>
      </c>
      <c r="K2881" s="391" t="str">
        <f t="shared" ca="1" si="209"/>
        <v>23,75</v>
      </c>
      <c r="L2881" s="379"/>
      <c r="O2881" s="379"/>
    </row>
    <row r="2882" spans="1:15">
      <c r="A2882" s="417" t="s">
        <v>2155</v>
      </c>
      <c r="B2882" s="417" t="s">
        <v>10645</v>
      </c>
      <c r="C2882" s="417" t="s">
        <v>2332</v>
      </c>
      <c r="D2882" s="417" t="s">
        <v>3028</v>
      </c>
      <c r="E2882" s="391">
        <v>1.5</v>
      </c>
      <c r="F2882" s="418">
        <v>44337</v>
      </c>
      <c r="G2882" s="417" t="s">
        <v>2286</v>
      </c>
      <c r="I2882" s="379">
        <f t="shared" ca="1" si="207"/>
        <v>-234</v>
      </c>
      <c r="J2882" s="379">
        <f t="shared" ca="1" si="208"/>
        <v>-163</v>
      </c>
      <c r="K2882" s="391" t="str">
        <f t="shared" ca="1" si="209"/>
        <v>21,25</v>
      </c>
      <c r="L2882" s="379"/>
      <c r="O2882" s="379"/>
    </row>
    <row r="2883" spans="1:15">
      <c r="A2883" s="417" t="s">
        <v>2155</v>
      </c>
      <c r="B2883" s="417" t="s">
        <v>7852</v>
      </c>
      <c r="C2883" s="417" t="s">
        <v>2332</v>
      </c>
      <c r="D2883" s="417" t="s">
        <v>2314</v>
      </c>
      <c r="E2883" s="391">
        <v>0.01</v>
      </c>
      <c r="F2883" s="418">
        <v>44337</v>
      </c>
      <c r="G2883" s="417" t="s">
        <v>2286</v>
      </c>
      <c r="I2883" s="379">
        <f t="shared" ca="1" si="207"/>
        <v>-234</v>
      </c>
      <c r="J2883" s="379">
        <f t="shared" ca="1" si="208"/>
        <v>-163</v>
      </c>
      <c r="K2883" s="391" t="str">
        <f t="shared" ca="1" si="209"/>
        <v>21,75</v>
      </c>
      <c r="L2883" s="379"/>
      <c r="O2883" s="379"/>
    </row>
    <row r="2884" spans="1:15">
      <c r="A2884" s="417" t="s">
        <v>2155</v>
      </c>
      <c r="B2884" s="417" t="s">
        <v>10646</v>
      </c>
      <c r="C2884" s="417" t="s">
        <v>2332</v>
      </c>
      <c r="D2884" s="417" t="s">
        <v>2330</v>
      </c>
      <c r="E2884" s="391">
        <v>0.54</v>
      </c>
      <c r="F2884" s="418">
        <v>44337</v>
      </c>
      <c r="G2884" s="417" t="s">
        <v>2286</v>
      </c>
      <c r="I2884" s="379">
        <f t="shared" ca="1" si="207"/>
        <v>-234</v>
      </c>
      <c r="J2884" s="379">
        <f t="shared" ca="1" si="208"/>
        <v>-163</v>
      </c>
      <c r="K2884" s="391" t="str">
        <f t="shared" ca="1" si="209"/>
        <v>22,25</v>
      </c>
      <c r="L2884" s="379"/>
      <c r="O2884" s="379"/>
    </row>
    <row r="2885" spans="1:15">
      <c r="A2885" s="417" t="s">
        <v>2155</v>
      </c>
      <c r="B2885" s="417" t="s">
        <v>7853</v>
      </c>
      <c r="C2885" s="417" t="s">
        <v>2332</v>
      </c>
      <c r="D2885" s="417" t="s">
        <v>2854</v>
      </c>
      <c r="E2885" s="391">
        <v>1.7</v>
      </c>
      <c r="F2885" s="418">
        <v>44337</v>
      </c>
      <c r="G2885" s="417" t="s">
        <v>2286</v>
      </c>
      <c r="I2885" s="379">
        <f t="shared" ca="1" si="207"/>
        <v>-234</v>
      </c>
      <c r="J2885" s="379">
        <f t="shared" ca="1" si="208"/>
        <v>-163</v>
      </c>
      <c r="K2885" s="391" t="str">
        <f t="shared" ca="1" si="209"/>
        <v>23,75</v>
      </c>
      <c r="L2885" s="379"/>
      <c r="O2885" s="379"/>
    </row>
    <row r="2886" spans="1:15">
      <c r="A2886" s="417" t="s">
        <v>2155</v>
      </c>
      <c r="B2886" s="417" t="s">
        <v>10647</v>
      </c>
      <c r="C2886" s="417" t="s">
        <v>2332</v>
      </c>
      <c r="D2886" s="417" t="s">
        <v>3054</v>
      </c>
      <c r="E2886" s="391">
        <v>0.11</v>
      </c>
      <c r="F2886" s="418">
        <v>44337</v>
      </c>
      <c r="G2886" s="417" t="s">
        <v>2286</v>
      </c>
      <c r="I2886" s="379">
        <f t="shared" ca="1" si="207"/>
        <v>-234</v>
      </c>
      <c r="J2886" s="379">
        <f t="shared" ca="1" si="208"/>
        <v>-163</v>
      </c>
      <c r="K2886" s="391" t="str">
        <f t="shared" ca="1" si="209"/>
        <v>24,25</v>
      </c>
      <c r="L2886" s="379"/>
      <c r="O2886" s="379"/>
    </row>
    <row r="2887" spans="1:15">
      <c r="A2887" s="417" t="s">
        <v>2155</v>
      </c>
      <c r="B2887" s="417" t="s">
        <v>10648</v>
      </c>
      <c r="C2887" s="417" t="s">
        <v>2332</v>
      </c>
      <c r="D2887" s="417" t="s">
        <v>2839</v>
      </c>
      <c r="E2887" s="391">
        <v>0.05</v>
      </c>
      <c r="F2887" s="418">
        <v>44337</v>
      </c>
      <c r="G2887" s="417" t="s">
        <v>2286</v>
      </c>
      <c r="I2887" s="379">
        <f t="shared" ca="1" si="207"/>
        <v>-234</v>
      </c>
      <c r="J2887" s="379">
        <f t="shared" ca="1" si="208"/>
        <v>-163</v>
      </c>
      <c r="K2887" s="391" t="str">
        <f t="shared" ca="1" si="209"/>
        <v>25,50</v>
      </c>
      <c r="L2887" s="379"/>
      <c r="O2887" s="379"/>
    </row>
    <row r="2888" spans="1:15">
      <c r="A2888" s="417" t="s">
        <v>2155</v>
      </c>
      <c r="B2888" s="417" t="s">
        <v>10649</v>
      </c>
      <c r="C2888" s="417" t="s">
        <v>2332</v>
      </c>
      <c r="D2888" s="417" t="s">
        <v>3580</v>
      </c>
      <c r="E2888" s="391">
        <v>10.5</v>
      </c>
      <c r="F2888" s="418">
        <v>44365</v>
      </c>
      <c r="G2888" s="417" t="s">
        <v>2286</v>
      </c>
      <c r="I2888" s="379">
        <f t="shared" ca="1" si="207"/>
        <v>-206</v>
      </c>
      <c r="J2888" s="379">
        <f t="shared" ca="1" si="208"/>
        <v>-144</v>
      </c>
      <c r="K2888" s="391" t="str">
        <f t="shared" ca="1" si="209"/>
        <v>33,00</v>
      </c>
      <c r="L2888" s="379"/>
      <c r="O2888" s="379"/>
    </row>
    <row r="2889" spans="1:15">
      <c r="A2889" s="417" t="s">
        <v>2155</v>
      </c>
      <c r="B2889" s="417" t="s">
        <v>10650</v>
      </c>
      <c r="C2889" s="417" t="s">
        <v>2332</v>
      </c>
      <c r="D2889" s="417" t="s">
        <v>3967</v>
      </c>
      <c r="E2889" s="391">
        <v>12.02</v>
      </c>
      <c r="F2889" s="418">
        <v>44365</v>
      </c>
      <c r="G2889" s="417" t="s">
        <v>2286</v>
      </c>
      <c r="I2889" s="379">
        <f t="shared" ca="1" si="207"/>
        <v>-206</v>
      </c>
      <c r="J2889" s="379">
        <f t="shared" ca="1" si="208"/>
        <v>-144</v>
      </c>
      <c r="K2889" s="391" t="str">
        <f t="shared" ca="1" si="209"/>
        <v>35,50</v>
      </c>
      <c r="L2889" s="379"/>
      <c r="O2889" s="379"/>
    </row>
    <row r="2890" spans="1:15">
      <c r="A2890" s="417" t="s">
        <v>2155</v>
      </c>
      <c r="B2890" s="417" t="s">
        <v>3108</v>
      </c>
      <c r="C2890" s="417" t="s">
        <v>2332</v>
      </c>
      <c r="D2890" s="417" t="s">
        <v>3025</v>
      </c>
      <c r="E2890" s="391">
        <v>2.87</v>
      </c>
      <c r="F2890" s="418">
        <v>44757</v>
      </c>
      <c r="G2890" s="417" t="s">
        <v>2286</v>
      </c>
      <c r="I2890" s="379">
        <f t="shared" ref="I2890:I2953" ca="1" si="210">IF(F2890&lt;&gt;"",F2890-$I$199,"")</f>
        <v>186</v>
      </c>
      <c r="J2890" s="379">
        <f t="shared" ref="J2890:J2953" ca="1" si="211">IF(I2890&lt;&gt;"",NETWORKDAYS($I$199,F2890-1,$N$201:$N$224),"")</f>
        <v>129</v>
      </c>
      <c r="K2890" s="391" t="str">
        <f t="shared" ref="K2890:K2953" ca="1" si="212">IF(I2890&lt;&gt;"",RIGHT(D2890,LEN(D2890)-FIND(" ",D2890)),"")</f>
        <v>20,00</v>
      </c>
      <c r="L2890" s="379"/>
      <c r="O2890" s="379"/>
    </row>
    <row r="2891" spans="1:15">
      <c r="A2891" s="417" t="s">
        <v>2155</v>
      </c>
      <c r="B2891" s="417" t="s">
        <v>10651</v>
      </c>
      <c r="C2891" s="417" t="s">
        <v>2332</v>
      </c>
      <c r="D2891" s="417" t="s">
        <v>3034</v>
      </c>
      <c r="E2891" s="391">
        <v>9.1999999999999993</v>
      </c>
      <c r="F2891" s="418">
        <v>44547</v>
      </c>
      <c r="G2891" s="417" t="s">
        <v>2286</v>
      </c>
      <c r="I2891" s="379">
        <f t="shared" ca="1" si="210"/>
        <v>-24</v>
      </c>
      <c r="J2891" s="379">
        <f t="shared" ca="1" si="211"/>
        <v>-18</v>
      </c>
      <c r="K2891" s="391" t="str">
        <f t="shared" ca="1" si="212"/>
        <v>32,00</v>
      </c>
      <c r="L2891" s="379"/>
      <c r="O2891" s="379"/>
    </row>
    <row r="2892" spans="1:15">
      <c r="A2892" s="417" t="s">
        <v>2155</v>
      </c>
      <c r="B2892" s="417" t="s">
        <v>10652</v>
      </c>
      <c r="C2892" s="417" t="s">
        <v>2332</v>
      </c>
      <c r="D2892" s="417" t="s">
        <v>5817</v>
      </c>
      <c r="E2892" s="391">
        <v>20.5</v>
      </c>
      <c r="F2892" s="418">
        <v>44547</v>
      </c>
      <c r="G2892" s="417" t="s">
        <v>2286</v>
      </c>
      <c r="I2892" s="379">
        <f t="shared" ca="1" si="210"/>
        <v>-24</v>
      </c>
      <c r="J2892" s="379">
        <f t="shared" ca="1" si="211"/>
        <v>-18</v>
      </c>
      <c r="K2892" s="391" t="str">
        <f t="shared" ca="1" si="212"/>
        <v>43,75</v>
      </c>
      <c r="L2892" s="379"/>
      <c r="O2892" s="379"/>
    </row>
    <row r="2893" spans="1:15">
      <c r="A2893" s="417" t="s">
        <v>76</v>
      </c>
      <c r="B2893" s="417" t="s">
        <v>10653</v>
      </c>
      <c r="C2893" s="417" t="s">
        <v>2281</v>
      </c>
      <c r="D2893" s="417" t="s">
        <v>3147</v>
      </c>
      <c r="E2893" s="391">
        <v>3.4</v>
      </c>
      <c r="F2893" s="418">
        <v>44214</v>
      </c>
      <c r="G2893" s="417" t="s">
        <v>2283</v>
      </c>
      <c r="I2893" s="379">
        <f t="shared" ca="1" si="210"/>
        <v>-357</v>
      </c>
      <c r="J2893" s="379">
        <f t="shared" ca="1" si="211"/>
        <v>-247</v>
      </c>
      <c r="K2893" s="391" t="str">
        <f t="shared" ca="1" si="212"/>
        <v>18,00</v>
      </c>
      <c r="L2893" s="379"/>
      <c r="O2893" s="379"/>
    </row>
    <row r="2894" spans="1:15">
      <c r="A2894" s="417" t="s">
        <v>2155</v>
      </c>
      <c r="B2894" s="417" t="s">
        <v>10654</v>
      </c>
      <c r="C2894" s="417" t="s">
        <v>2281</v>
      </c>
      <c r="D2894" s="417" t="s">
        <v>3149</v>
      </c>
      <c r="E2894" s="391">
        <v>3.32</v>
      </c>
      <c r="F2894" s="418">
        <v>44214</v>
      </c>
      <c r="G2894" s="417" t="s">
        <v>2283</v>
      </c>
      <c r="I2894" s="379">
        <f t="shared" ca="1" si="210"/>
        <v>-357</v>
      </c>
      <c r="J2894" s="379">
        <f t="shared" ca="1" si="211"/>
        <v>-247</v>
      </c>
      <c r="K2894" s="391" t="str">
        <f t="shared" ca="1" si="212"/>
        <v>19,00</v>
      </c>
      <c r="L2894" s="379"/>
      <c r="O2894" s="379"/>
    </row>
    <row r="2895" spans="1:15">
      <c r="A2895" s="417" t="s">
        <v>2155</v>
      </c>
      <c r="B2895" s="417" t="s">
        <v>7854</v>
      </c>
      <c r="C2895" s="417" t="s">
        <v>2281</v>
      </c>
      <c r="D2895" s="417" t="s">
        <v>3150</v>
      </c>
      <c r="E2895" s="391">
        <v>2.13</v>
      </c>
      <c r="F2895" s="418">
        <v>44214</v>
      </c>
      <c r="G2895" s="417" t="s">
        <v>2283</v>
      </c>
      <c r="I2895" s="379">
        <f t="shared" ca="1" si="210"/>
        <v>-357</v>
      </c>
      <c r="J2895" s="379">
        <f t="shared" ca="1" si="211"/>
        <v>-247</v>
      </c>
      <c r="K2895" s="391" t="str">
        <f t="shared" ca="1" si="212"/>
        <v>20,50</v>
      </c>
      <c r="L2895" s="379"/>
      <c r="O2895" s="379"/>
    </row>
    <row r="2896" spans="1:15">
      <c r="A2896" s="417" t="s">
        <v>2155</v>
      </c>
      <c r="B2896" s="417" t="s">
        <v>10655</v>
      </c>
      <c r="C2896" s="417" t="s">
        <v>2281</v>
      </c>
      <c r="D2896" s="417" t="s">
        <v>3124</v>
      </c>
      <c r="E2896" s="391">
        <v>3.93</v>
      </c>
      <c r="F2896" s="418">
        <v>44214</v>
      </c>
      <c r="G2896" s="417" t="s">
        <v>2283</v>
      </c>
      <c r="I2896" s="379">
        <f t="shared" ca="1" si="210"/>
        <v>-357</v>
      </c>
      <c r="J2896" s="379">
        <f t="shared" ca="1" si="211"/>
        <v>-247</v>
      </c>
      <c r="K2896" s="391" t="str">
        <f t="shared" ca="1" si="212"/>
        <v>21,00</v>
      </c>
      <c r="L2896" s="379"/>
      <c r="O2896" s="379"/>
    </row>
    <row r="2897" spans="1:15">
      <c r="A2897" s="417" t="s">
        <v>2155</v>
      </c>
      <c r="B2897" s="417" t="s">
        <v>10656</v>
      </c>
      <c r="C2897" s="417" t="s">
        <v>2281</v>
      </c>
      <c r="D2897" s="417" t="s">
        <v>3125</v>
      </c>
      <c r="E2897" s="391">
        <v>2.74</v>
      </c>
      <c r="F2897" s="418">
        <v>44214</v>
      </c>
      <c r="G2897" s="417" t="s">
        <v>2283</v>
      </c>
      <c r="I2897" s="379">
        <f t="shared" ca="1" si="210"/>
        <v>-357</v>
      </c>
      <c r="J2897" s="379">
        <f t="shared" ca="1" si="211"/>
        <v>-247</v>
      </c>
      <c r="K2897" s="391" t="str">
        <f t="shared" ca="1" si="212"/>
        <v>21,50</v>
      </c>
      <c r="L2897" s="379"/>
      <c r="O2897" s="379"/>
    </row>
    <row r="2898" spans="1:15">
      <c r="A2898" s="417" t="s">
        <v>2155</v>
      </c>
      <c r="B2898" s="417" t="s">
        <v>10657</v>
      </c>
      <c r="C2898" s="417" t="s">
        <v>2281</v>
      </c>
      <c r="D2898" s="417" t="s">
        <v>3126</v>
      </c>
      <c r="E2898" s="391">
        <v>2.85</v>
      </c>
      <c r="F2898" s="418">
        <v>44214</v>
      </c>
      <c r="G2898" s="417" t="s">
        <v>2283</v>
      </c>
      <c r="I2898" s="379">
        <f t="shared" ca="1" si="210"/>
        <v>-357</v>
      </c>
      <c r="J2898" s="379">
        <f t="shared" ca="1" si="211"/>
        <v>-247</v>
      </c>
      <c r="K2898" s="391" t="str">
        <f t="shared" ca="1" si="212"/>
        <v>22,00</v>
      </c>
      <c r="L2898" s="379"/>
      <c r="O2898" s="379"/>
    </row>
    <row r="2899" spans="1:15">
      <c r="A2899" s="417" t="s">
        <v>2155</v>
      </c>
      <c r="B2899" s="417" t="s">
        <v>10658</v>
      </c>
      <c r="C2899" s="417" t="s">
        <v>2281</v>
      </c>
      <c r="D2899" s="417" t="s">
        <v>3127</v>
      </c>
      <c r="E2899" s="391">
        <v>2.5</v>
      </c>
      <c r="F2899" s="418">
        <v>44214</v>
      </c>
      <c r="G2899" s="417" t="s">
        <v>2283</v>
      </c>
      <c r="I2899" s="379">
        <f t="shared" ca="1" si="210"/>
        <v>-357</v>
      </c>
      <c r="J2899" s="379">
        <f t="shared" ca="1" si="211"/>
        <v>-247</v>
      </c>
      <c r="K2899" s="391" t="str">
        <f t="shared" ca="1" si="212"/>
        <v>22,50</v>
      </c>
      <c r="L2899" s="379"/>
      <c r="O2899" s="379"/>
    </row>
    <row r="2900" spans="1:15">
      <c r="A2900" s="417" t="s">
        <v>2155</v>
      </c>
      <c r="B2900" s="417" t="s">
        <v>7855</v>
      </c>
      <c r="C2900" s="417" t="s">
        <v>2281</v>
      </c>
      <c r="D2900" s="417" t="s">
        <v>3128</v>
      </c>
      <c r="E2900" s="391">
        <v>2.2400000000000002</v>
      </c>
      <c r="F2900" s="418">
        <v>44214</v>
      </c>
      <c r="G2900" s="417" t="s">
        <v>2283</v>
      </c>
      <c r="I2900" s="379">
        <f t="shared" ca="1" si="210"/>
        <v>-357</v>
      </c>
      <c r="J2900" s="379">
        <f t="shared" ca="1" si="211"/>
        <v>-247</v>
      </c>
      <c r="K2900" s="391" t="str">
        <f t="shared" ca="1" si="212"/>
        <v>23,00</v>
      </c>
      <c r="L2900" s="379"/>
      <c r="O2900" s="379"/>
    </row>
    <row r="2901" spans="1:15">
      <c r="A2901" s="417" t="s">
        <v>2155</v>
      </c>
      <c r="B2901" s="417" t="s">
        <v>10659</v>
      </c>
      <c r="C2901" s="417" t="s">
        <v>2281</v>
      </c>
      <c r="D2901" s="417" t="s">
        <v>3129</v>
      </c>
      <c r="E2901" s="391">
        <v>1.8</v>
      </c>
      <c r="F2901" s="418">
        <v>44214</v>
      </c>
      <c r="G2901" s="417" t="s">
        <v>2283</v>
      </c>
      <c r="I2901" s="379">
        <f t="shared" ca="1" si="210"/>
        <v>-357</v>
      </c>
      <c r="J2901" s="379">
        <f t="shared" ca="1" si="211"/>
        <v>-247</v>
      </c>
      <c r="K2901" s="391" t="str">
        <f t="shared" ca="1" si="212"/>
        <v>23,50</v>
      </c>
      <c r="L2901" s="379"/>
      <c r="O2901" s="379"/>
    </row>
    <row r="2902" spans="1:15">
      <c r="A2902" s="417" t="s">
        <v>2155</v>
      </c>
      <c r="B2902" s="417" t="s">
        <v>7856</v>
      </c>
      <c r="C2902" s="417" t="s">
        <v>2281</v>
      </c>
      <c r="D2902" s="417" t="s">
        <v>3130</v>
      </c>
      <c r="E2902" s="391">
        <v>1.21</v>
      </c>
      <c r="F2902" s="418">
        <v>44214</v>
      </c>
      <c r="G2902" s="417" t="s">
        <v>2283</v>
      </c>
      <c r="I2902" s="379">
        <f t="shared" ca="1" si="210"/>
        <v>-357</v>
      </c>
      <c r="J2902" s="379">
        <f t="shared" ca="1" si="211"/>
        <v>-247</v>
      </c>
      <c r="K2902" s="391" t="str">
        <f t="shared" ca="1" si="212"/>
        <v>24,00</v>
      </c>
      <c r="L2902" s="379"/>
      <c r="O2902" s="379"/>
    </row>
    <row r="2903" spans="1:15">
      <c r="A2903" s="417" t="s">
        <v>2155</v>
      </c>
      <c r="B2903" s="417" t="s">
        <v>10660</v>
      </c>
      <c r="C2903" s="417" t="s">
        <v>2281</v>
      </c>
      <c r="D2903" s="417" t="s">
        <v>3131</v>
      </c>
      <c r="E2903" s="391">
        <v>0.95</v>
      </c>
      <c r="F2903" s="418">
        <v>44214</v>
      </c>
      <c r="G2903" s="417" t="s">
        <v>2283</v>
      </c>
      <c r="I2903" s="379">
        <f t="shared" ca="1" si="210"/>
        <v>-357</v>
      </c>
      <c r="J2903" s="379">
        <f t="shared" ca="1" si="211"/>
        <v>-247</v>
      </c>
      <c r="K2903" s="391" t="str">
        <f t="shared" ca="1" si="212"/>
        <v>24,50</v>
      </c>
      <c r="L2903" s="379"/>
      <c r="O2903" s="379"/>
    </row>
    <row r="2904" spans="1:15">
      <c r="A2904" s="417" t="s">
        <v>2155</v>
      </c>
      <c r="B2904" s="417" t="s">
        <v>7857</v>
      </c>
      <c r="C2904" s="417" t="s">
        <v>2281</v>
      </c>
      <c r="D2904" s="417" t="s">
        <v>3132</v>
      </c>
      <c r="E2904" s="391">
        <v>0.69</v>
      </c>
      <c r="F2904" s="418">
        <v>44214</v>
      </c>
      <c r="G2904" s="417" t="s">
        <v>2283</v>
      </c>
      <c r="I2904" s="379">
        <f t="shared" ca="1" si="210"/>
        <v>-357</v>
      </c>
      <c r="J2904" s="379">
        <f t="shared" ca="1" si="211"/>
        <v>-247</v>
      </c>
      <c r="K2904" s="391" t="str">
        <f t="shared" ca="1" si="212"/>
        <v>25,00</v>
      </c>
      <c r="L2904" s="379"/>
      <c r="O2904" s="379"/>
    </row>
    <row r="2905" spans="1:15">
      <c r="A2905" s="417" t="s">
        <v>2155</v>
      </c>
      <c r="B2905" s="417" t="s">
        <v>6716</v>
      </c>
      <c r="C2905" s="417" t="s">
        <v>2281</v>
      </c>
      <c r="D2905" s="417" t="s">
        <v>6717</v>
      </c>
      <c r="E2905" s="391">
        <v>0.45</v>
      </c>
      <c r="F2905" s="418">
        <v>44214</v>
      </c>
      <c r="G2905" s="417" t="s">
        <v>2283</v>
      </c>
      <c r="I2905" s="379">
        <f t="shared" ca="1" si="210"/>
        <v>-357</v>
      </c>
      <c r="J2905" s="379">
        <f t="shared" ca="1" si="211"/>
        <v>-247</v>
      </c>
      <c r="K2905" s="391" t="str">
        <f t="shared" ca="1" si="212"/>
        <v>25,50</v>
      </c>
      <c r="L2905" s="379"/>
      <c r="O2905" s="379"/>
    </row>
    <row r="2906" spans="1:15">
      <c r="A2906" s="417" t="s">
        <v>2155</v>
      </c>
      <c r="B2906" s="417" t="s">
        <v>7858</v>
      </c>
      <c r="C2906" s="417" t="s">
        <v>2281</v>
      </c>
      <c r="D2906" s="417" t="s">
        <v>3133</v>
      </c>
      <c r="E2906" s="391">
        <v>0.33</v>
      </c>
      <c r="F2906" s="418">
        <v>44214</v>
      </c>
      <c r="G2906" s="417" t="s">
        <v>2283</v>
      </c>
      <c r="I2906" s="379">
        <f t="shared" ca="1" si="210"/>
        <v>-357</v>
      </c>
      <c r="J2906" s="379">
        <f t="shared" ca="1" si="211"/>
        <v>-247</v>
      </c>
      <c r="K2906" s="391" t="str">
        <f t="shared" ca="1" si="212"/>
        <v>26,00</v>
      </c>
      <c r="L2906" s="379"/>
      <c r="O2906" s="379"/>
    </row>
    <row r="2907" spans="1:15">
      <c r="A2907" s="417" t="s">
        <v>2155</v>
      </c>
      <c r="B2907" s="417" t="s">
        <v>7859</v>
      </c>
      <c r="C2907" s="417" t="s">
        <v>2281</v>
      </c>
      <c r="D2907" s="417" t="s">
        <v>6721</v>
      </c>
      <c r="E2907" s="391">
        <v>0.22</v>
      </c>
      <c r="F2907" s="418">
        <v>44214</v>
      </c>
      <c r="G2907" s="417" t="s">
        <v>2283</v>
      </c>
      <c r="I2907" s="379">
        <f t="shared" ca="1" si="210"/>
        <v>-357</v>
      </c>
      <c r="J2907" s="379">
        <f t="shared" ca="1" si="211"/>
        <v>-247</v>
      </c>
      <c r="K2907" s="391" t="str">
        <f t="shared" ca="1" si="212"/>
        <v>26,50</v>
      </c>
      <c r="L2907" s="379"/>
      <c r="O2907" s="379"/>
    </row>
    <row r="2908" spans="1:15">
      <c r="A2908" s="417" t="s">
        <v>2155</v>
      </c>
      <c r="B2908" s="417" t="s">
        <v>7860</v>
      </c>
      <c r="C2908" s="417" t="s">
        <v>2281</v>
      </c>
      <c r="D2908" s="417" t="s">
        <v>3134</v>
      </c>
      <c r="E2908" s="391">
        <v>0.15</v>
      </c>
      <c r="F2908" s="418">
        <v>44214</v>
      </c>
      <c r="G2908" s="417" t="s">
        <v>2283</v>
      </c>
      <c r="I2908" s="379">
        <f t="shared" ca="1" si="210"/>
        <v>-357</v>
      </c>
      <c r="J2908" s="379">
        <f t="shared" ca="1" si="211"/>
        <v>-247</v>
      </c>
      <c r="K2908" s="391" t="str">
        <f t="shared" ca="1" si="212"/>
        <v>27,00</v>
      </c>
      <c r="L2908" s="379"/>
      <c r="O2908" s="379"/>
    </row>
    <row r="2909" spans="1:15">
      <c r="A2909" s="417" t="s">
        <v>2155</v>
      </c>
      <c r="B2909" s="417" t="s">
        <v>6718</v>
      </c>
      <c r="C2909" s="417" t="s">
        <v>2281</v>
      </c>
      <c r="D2909" s="417" t="s">
        <v>6719</v>
      </c>
      <c r="E2909" s="391">
        <v>0.1</v>
      </c>
      <c r="F2909" s="418">
        <v>44214</v>
      </c>
      <c r="G2909" s="417" t="s">
        <v>2283</v>
      </c>
      <c r="I2909" s="379">
        <f t="shared" ca="1" si="210"/>
        <v>-357</v>
      </c>
      <c r="J2909" s="379">
        <f t="shared" ca="1" si="211"/>
        <v>-247</v>
      </c>
      <c r="K2909" s="391" t="str">
        <f t="shared" ca="1" si="212"/>
        <v>27,50</v>
      </c>
      <c r="L2909" s="379"/>
      <c r="O2909" s="379"/>
    </row>
    <row r="2910" spans="1:15">
      <c r="A2910" s="417" t="s">
        <v>2155</v>
      </c>
      <c r="B2910" s="417" t="s">
        <v>7861</v>
      </c>
      <c r="C2910" s="417" t="s">
        <v>2281</v>
      </c>
      <c r="D2910" s="417" t="s">
        <v>6720</v>
      </c>
      <c r="E2910" s="391">
        <v>0.06</v>
      </c>
      <c r="F2910" s="418">
        <v>44214</v>
      </c>
      <c r="G2910" s="417" t="s">
        <v>2283</v>
      </c>
      <c r="I2910" s="379">
        <f t="shared" ca="1" si="210"/>
        <v>-357</v>
      </c>
      <c r="J2910" s="379">
        <f t="shared" ca="1" si="211"/>
        <v>-247</v>
      </c>
      <c r="K2910" s="391" t="str">
        <f t="shared" ca="1" si="212"/>
        <v>28,00</v>
      </c>
      <c r="L2910" s="379"/>
      <c r="O2910" s="379"/>
    </row>
    <row r="2911" spans="1:15">
      <c r="A2911" s="417" t="s">
        <v>2155</v>
      </c>
      <c r="B2911" s="417" t="s">
        <v>10661</v>
      </c>
      <c r="C2911" s="417" t="s">
        <v>2281</v>
      </c>
      <c r="D2911" s="417" t="s">
        <v>10662</v>
      </c>
      <c r="E2911" s="391">
        <v>0.04</v>
      </c>
      <c r="F2911" s="418">
        <v>44214</v>
      </c>
      <c r="G2911" s="417" t="s">
        <v>2283</v>
      </c>
      <c r="I2911" s="379">
        <f t="shared" ca="1" si="210"/>
        <v>-357</v>
      </c>
      <c r="J2911" s="379">
        <f t="shared" ca="1" si="211"/>
        <v>-247</v>
      </c>
      <c r="K2911" s="391" t="str">
        <f t="shared" ca="1" si="212"/>
        <v>28,50</v>
      </c>
      <c r="L2911" s="379"/>
      <c r="O2911" s="379"/>
    </row>
    <row r="2912" spans="1:15">
      <c r="A2912" s="417" t="s">
        <v>2155</v>
      </c>
      <c r="B2912" s="417" t="s">
        <v>10663</v>
      </c>
      <c r="C2912" s="417" t="s">
        <v>2281</v>
      </c>
      <c r="D2912" s="417" t="s">
        <v>10664</v>
      </c>
      <c r="E2912" s="391">
        <v>0.04</v>
      </c>
      <c r="F2912" s="418">
        <v>44214</v>
      </c>
      <c r="G2912" s="417" t="s">
        <v>2286</v>
      </c>
      <c r="I2912" s="379">
        <f t="shared" ca="1" si="210"/>
        <v>-357</v>
      </c>
      <c r="J2912" s="379">
        <f t="shared" ca="1" si="211"/>
        <v>-247</v>
      </c>
      <c r="K2912" s="391" t="str">
        <f t="shared" ca="1" si="212"/>
        <v>31,25</v>
      </c>
      <c r="L2912" s="379"/>
      <c r="O2912" s="379"/>
    </row>
    <row r="2913" spans="1:15">
      <c r="A2913" s="417" t="s">
        <v>2155</v>
      </c>
      <c r="B2913" s="417" t="s">
        <v>10665</v>
      </c>
      <c r="C2913" s="417" t="s">
        <v>2281</v>
      </c>
      <c r="D2913" s="417" t="s">
        <v>3148</v>
      </c>
      <c r="E2913" s="391">
        <v>3.2</v>
      </c>
      <c r="F2913" s="418">
        <v>44249</v>
      </c>
      <c r="G2913" s="417" t="s">
        <v>2283</v>
      </c>
      <c r="I2913" s="379">
        <f t="shared" ca="1" si="210"/>
        <v>-322</v>
      </c>
      <c r="J2913" s="379">
        <f t="shared" ca="1" si="211"/>
        <v>-224</v>
      </c>
      <c r="K2913" s="391" t="str">
        <f t="shared" ca="1" si="212"/>
        <v>18,50</v>
      </c>
      <c r="L2913" s="379"/>
      <c r="O2913" s="379"/>
    </row>
    <row r="2914" spans="1:15">
      <c r="A2914" s="417" t="s">
        <v>2155</v>
      </c>
      <c r="B2914" s="417" t="s">
        <v>10666</v>
      </c>
      <c r="C2914" s="417" t="s">
        <v>2281</v>
      </c>
      <c r="D2914" s="417" t="s">
        <v>10667</v>
      </c>
      <c r="E2914" s="391">
        <v>2.6</v>
      </c>
      <c r="F2914" s="418">
        <v>44249</v>
      </c>
      <c r="G2914" s="417" t="s">
        <v>2286</v>
      </c>
      <c r="I2914" s="379">
        <f t="shared" ca="1" si="210"/>
        <v>-322</v>
      </c>
      <c r="J2914" s="379">
        <f t="shared" ca="1" si="211"/>
        <v>-224</v>
      </c>
      <c r="K2914" s="391" t="str">
        <f t="shared" ca="1" si="212"/>
        <v>19,25</v>
      </c>
      <c r="L2914" s="379"/>
      <c r="O2914" s="379"/>
    </row>
    <row r="2915" spans="1:15">
      <c r="A2915" s="417" t="s">
        <v>2155</v>
      </c>
      <c r="B2915" s="417" t="s">
        <v>10668</v>
      </c>
      <c r="C2915" s="417" t="s">
        <v>2281</v>
      </c>
      <c r="D2915" s="417" t="s">
        <v>3124</v>
      </c>
      <c r="E2915" s="391">
        <v>4.25</v>
      </c>
      <c r="F2915" s="418">
        <v>44249</v>
      </c>
      <c r="G2915" s="417" t="s">
        <v>2283</v>
      </c>
      <c r="I2915" s="379">
        <f t="shared" ca="1" si="210"/>
        <v>-322</v>
      </c>
      <c r="J2915" s="379">
        <f t="shared" ca="1" si="211"/>
        <v>-224</v>
      </c>
      <c r="K2915" s="391" t="str">
        <f t="shared" ca="1" si="212"/>
        <v>21,00</v>
      </c>
      <c r="L2915" s="379"/>
      <c r="O2915" s="379"/>
    </row>
    <row r="2916" spans="1:15">
      <c r="A2916" s="417" t="s">
        <v>2155</v>
      </c>
      <c r="B2916" s="417" t="s">
        <v>10669</v>
      </c>
      <c r="C2916" s="417" t="s">
        <v>2281</v>
      </c>
      <c r="D2916" s="417" t="s">
        <v>3126</v>
      </c>
      <c r="E2916" s="391">
        <v>2.8</v>
      </c>
      <c r="F2916" s="418">
        <v>44249</v>
      </c>
      <c r="G2916" s="417" t="s">
        <v>2283</v>
      </c>
      <c r="I2916" s="379">
        <f t="shared" ca="1" si="210"/>
        <v>-322</v>
      </c>
      <c r="J2916" s="379">
        <f t="shared" ca="1" si="211"/>
        <v>-224</v>
      </c>
      <c r="K2916" s="391" t="str">
        <f t="shared" ca="1" si="212"/>
        <v>22,00</v>
      </c>
      <c r="L2916" s="379"/>
      <c r="O2916" s="379"/>
    </row>
    <row r="2917" spans="1:15">
      <c r="A2917" s="417" t="s">
        <v>2155</v>
      </c>
      <c r="B2917" s="417" t="s">
        <v>10670</v>
      </c>
      <c r="C2917" s="417" t="s">
        <v>2281</v>
      </c>
      <c r="D2917" s="417" t="s">
        <v>3128</v>
      </c>
      <c r="E2917" s="391">
        <v>2.83</v>
      </c>
      <c r="F2917" s="418">
        <v>44249</v>
      </c>
      <c r="G2917" s="417" t="s">
        <v>2283</v>
      </c>
      <c r="I2917" s="379">
        <f t="shared" ca="1" si="210"/>
        <v>-322</v>
      </c>
      <c r="J2917" s="379">
        <f t="shared" ca="1" si="211"/>
        <v>-224</v>
      </c>
      <c r="K2917" s="391" t="str">
        <f t="shared" ca="1" si="212"/>
        <v>23,00</v>
      </c>
      <c r="L2917" s="379"/>
      <c r="O2917" s="379"/>
    </row>
    <row r="2918" spans="1:15">
      <c r="A2918" s="417" t="s">
        <v>2155</v>
      </c>
      <c r="B2918" s="417" t="s">
        <v>16272</v>
      </c>
      <c r="C2918" s="417" t="s">
        <v>2281</v>
      </c>
      <c r="D2918" s="417" t="s">
        <v>3129</v>
      </c>
      <c r="E2918" s="391">
        <v>1.68</v>
      </c>
      <c r="F2918" s="418">
        <v>44249</v>
      </c>
      <c r="G2918" s="417" t="s">
        <v>2283</v>
      </c>
      <c r="I2918" s="379">
        <f t="shared" ca="1" si="210"/>
        <v>-322</v>
      </c>
      <c r="J2918" s="379">
        <f t="shared" ca="1" si="211"/>
        <v>-224</v>
      </c>
      <c r="K2918" s="391" t="str">
        <f t="shared" ca="1" si="212"/>
        <v>23,50</v>
      </c>
      <c r="L2918" s="379"/>
      <c r="O2918" s="379"/>
    </row>
    <row r="2919" spans="1:15">
      <c r="A2919" s="417" t="s">
        <v>2155</v>
      </c>
      <c r="B2919" s="417" t="s">
        <v>10671</v>
      </c>
      <c r="C2919" s="417" t="s">
        <v>2281</v>
      </c>
      <c r="D2919" s="417" t="s">
        <v>3130</v>
      </c>
      <c r="E2919" s="391">
        <v>2.15</v>
      </c>
      <c r="F2919" s="418">
        <v>44249</v>
      </c>
      <c r="G2919" s="417" t="s">
        <v>2283</v>
      </c>
      <c r="I2919" s="379">
        <f t="shared" ca="1" si="210"/>
        <v>-322</v>
      </c>
      <c r="J2919" s="379">
        <f t="shared" ca="1" si="211"/>
        <v>-224</v>
      </c>
      <c r="K2919" s="391" t="str">
        <f t="shared" ca="1" si="212"/>
        <v>24,00</v>
      </c>
      <c r="L2919" s="379"/>
      <c r="O2919" s="379"/>
    </row>
    <row r="2920" spans="1:15">
      <c r="A2920" s="417" t="s">
        <v>2155</v>
      </c>
      <c r="B2920" s="417" t="s">
        <v>10672</v>
      </c>
      <c r="C2920" s="417" t="s">
        <v>2281</v>
      </c>
      <c r="D2920" s="417" t="s">
        <v>3131</v>
      </c>
      <c r="E2920" s="391">
        <v>1.77</v>
      </c>
      <c r="F2920" s="418">
        <v>44249</v>
      </c>
      <c r="G2920" s="417" t="s">
        <v>2283</v>
      </c>
      <c r="I2920" s="379">
        <f t="shared" ca="1" si="210"/>
        <v>-322</v>
      </c>
      <c r="J2920" s="379">
        <f t="shared" ca="1" si="211"/>
        <v>-224</v>
      </c>
      <c r="K2920" s="391" t="str">
        <f t="shared" ca="1" si="212"/>
        <v>24,50</v>
      </c>
      <c r="L2920" s="379"/>
      <c r="O2920" s="379"/>
    </row>
    <row r="2921" spans="1:15">
      <c r="A2921" s="417" t="s">
        <v>2155</v>
      </c>
      <c r="B2921" s="417" t="s">
        <v>10673</v>
      </c>
      <c r="C2921" s="417" t="s">
        <v>2281</v>
      </c>
      <c r="D2921" s="417" t="s">
        <v>3132</v>
      </c>
      <c r="E2921" s="391">
        <v>1.57</v>
      </c>
      <c r="F2921" s="418">
        <v>44249</v>
      </c>
      <c r="G2921" s="417" t="s">
        <v>2283</v>
      </c>
      <c r="I2921" s="379">
        <f t="shared" ca="1" si="210"/>
        <v>-322</v>
      </c>
      <c r="J2921" s="379">
        <f t="shared" ca="1" si="211"/>
        <v>-224</v>
      </c>
      <c r="K2921" s="391" t="str">
        <f t="shared" ca="1" si="212"/>
        <v>25,00</v>
      </c>
      <c r="L2921" s="379"/>
      <c r="O2921" s="379"/>
    </row>
    <row r="2922" spans="1:15">
      <c r="A2922" s="417" t="s">
        <v>2155</v>
      </c>
      <c r="B2922" s="417" t="s">
        <v>10674</v>
      </c>
      <c r="C2922" s="417" t="s">
        <v>2281</v>
      </c>
      <c r="D2922" s="417" t="s">
        <v>6717</v>
      </c>
      <c r="E2922" s="391">
        <v>1.33</v>
      </c>
      <c r="F2922" s="418">
        <v>44249</v>
      </c>
      <c r="G2922" s="417" t="s">
        <v>2283</v>
      </c>
      <c r="I2922" s="379">
        <f t="shared" ca="1" si="210"/>
        <v>-322</v>
      </c>
      <c r="J2922" s="379">
        <f t="shared" ca="1" si="211"/>
        <v>-224</v>
      </c>
      <c r="K2922" s="391" t="str">
        <f t="shared" ca="1" si="212"/>
        <v>25,50</v>
      </c>
      <c r="L2922" s="379"/>
      <c r="O2922" s="379"/>
    </row>
    <row r="2923" spans="1:15">
      <c r="A2923" s="417" t="s">
        <v>2155</v>
      </c>
      <c r="B2923" s="417" t="s">
        <v>10675</v>
      </c>
      <c r="C2923" s="417" t="s">
        <v>2281</v>
      </c>
      <c r="D2923" s="417" t="s">
        <v>3133</v>
      </c>
      <c r="E2923" s="391">
        <v>1.1399999999999999</v>
      </c>
      <c r="F2923" s="418">
        <v>44249</v>
      </c>
      <c r="G2923" s="417" t="s">
        <v>2283</v>
      </c>
      <c r="I2923" s="379">
        <f t="shared" ca="1" si="210"/>
        <v>-322</v>
      </c>
      <c r="J2923" s="379">
        <f t="shared" ca="1" si="211"/>
        <v>-224</v>
      </c>
      <c r="K2923" s="391" t="str">
        <f t="shared" ca="1" si="212"/>
        <v>26,00</v>
      </c>
      <c r="L2923" s="379"/>
      <c r="O2923" s="379"/>
    </row>
    <row r="2924" spans="1:15">
      <c r="A2924" s="417" t="s">
        <v>2155</v>
      </c>
      <c r="B2924" s="417" t="s">
        <v>16937</v>
      </c>
      <c r="C2924" s="417" t="s">
        <v>2281</v>
      </c>
      <c r="D2924" s="417" t="s">
        <v>6721</v>
      </c>
      <c r="E2924" s="391">
        <v>1</v>
      </c>
      <c r="F2924" s="418">
        <v>44249</v>
      </c>
      <c r="G2924" s="417" t="s">
        <v>2283</v>
      </c>
      <c r="I2924" s="379">
        <f t="shared" ca="1" si="210"/>
        <v>-322</v>
      </c>
      <c r="J2924" s="379">
        <f t="shared" ca="1" si="211"/>
        <v>-224</v>
      </c>
      <c r="K2924" s="391" t="str">
        <f t="shared" ca="1" si="212"/>
        <v>26,50</v>
      </c>
      <c r="L2924" s="379"/>
      <c r="O2924" s="379"/>
    </row>
    <row r="2925" spans="1:15">
      <c r="A2925" s="417" t="s">
        <v>2155</v>
      </c>
      <c r="B2925" s="417" t="s">
        <v>10676</v>
      </c>
      <c r="C2925" s="417" t="s">
        <v>2281</v>
      </c>
      <c r="D2925" s="417" t="s">
        <v>3134</v>
      </c>
      <c r="E2925" s="391">
        <v>0.86</v>
      </c>
      <c r="F2925" s="418">
        <v>44249</v>
      </c>
      <c r="G2925" s="417" t="s">
        <v>2283</v>
      </c>
      <c r="I2925" s="379">
        <f t="shared" ca="1" si="210"/>
        <v>-322</v>
      </c>
      <c r="J2925" s="379">
        <f t="shared" ca="1" si="211"/>
        <v>-224</v>
      </c>
      <c r="K2925" s="391" t="str">
        <f t="shared" ca="1" si="212"/>
        <v>27,00</v>
      </c>
      <c r="L2925" s="379"/>
      <c r="O2925" s="379"/>
    </row>
    <row r="2926" spans="1:15">
      <c r="A2926" s="417" t="s">
        <v>2155</v>
      </c>
      <c r="B2926" s="417" t="s">
        <v>10677</v>
      </c>
      <c r="C2926" s="417" t="s">
        <v>2281</v>
      </c>
      <c r="D2926" s="417" t="s">
        <v>6719</v>
      </c>
      <c r="E2926" s="391">
        <v>0.68</v>
      </c>
      <c r="F2926" s="418">
        <v>44249</v>
      </c>
      <c r="G2926" s="417" t="s">
        <v>2283</v>
      </c>
      <c r="I2926" s="379">
        <f t="shared" ca="1" si="210"/>
        <v>-322</v>
      </c>
      <c r="J2926" s="379">
        <f t="shared" ca="1" si="211"/>
        <v>-224</v>
      </c>
      <c r="K2926" s="391" t="str">
        <f t="shared" ca="1" si="212"/>
        <v>27,50</v>
      </c>
      <c r="L2926" s="379"/>
      <c r="O2926" s="379"/>
    </row>
    <row r="2927" spans="1:15">
      <c r="A2927" s="417" t="s">
        <v>2155</v>
      </c>
      <c r="B2927" s="417" t="s">
        <v>10678</v>
      </c>
      <c r="C2927" s="417" t="s">
        <v>2281</v>
      </c>
      <c r="D2927" s="417" t="s">
        <v>6720</v>
      </c>
      <c r="E2927" s="391">
        <v>0.64</v>
      </c>
      <c r="F2927" s="418">
        <v>44249</v>
      </c>
      <c r="G2927" s="417" t="s">
        <v>2283</v>
      </c>
      <c r="I2927" s="379">
        <f t="shared" ca="1" si="210"/>
        <v>-322</v>
      </c>
      <c r="J2927" s="379">
        <f t="shared" ca="1" si="211"/>
        <v>-224</v>
      </c>
      <c r="K2927" s="391" t="str">
        <f t="shared" ca="1" si="212"/>
        <v>28,00</v>
      </c>
      <c r="L2927" s="379"/>
      <c r="O2927" s="379"/>
    </row>
    <row r="2928" spans="1:15">
      <c r="A2928" s="417" t="s">
        <v>2155</v>
      </c>
      <c r="B2928" s="417" t="s">
        <v>10679</v>
      </c>
      <c r="C2928" s="417" t="s">
        <v>2281</v>
      </c>
      <c r="D2928" s="417" t="s">
        <v>10662</v>
      </c>
      <c r="E2928" s="391">
        <v>0.49</v>
      </c>
      <c r="F2928" s="418">
        <v>44249</v>
      </c>
      <c r="G2928" s="417" t="s">
        <v>2283</v>
      </c>
      <c r="I2928" s="379">
        <f t="shared" ca="1" si="210"/>
        <v>-322</v>
      </c>
      <c r="J2928" s="379">
        <f t="shared" ca="1" si="211"/>
        <v>-224</v>
      </c>
      <c r="K2928" s="391" t="str">
        <f t="shared" ca="1" si="212"/>
        <v>28,50</v>
      </c>
      <c r="L2928" s="379"/>
      <c r="O2928" s="379"/>
    </row>
    <row r="2929" spans="1:15">
      <c r="A2929" s="417" t="s">
        <v>2155</v>
      </c>
      <c r="B2929" s="417" t="s">
        <v>18315</v>
      </c>
      <c r="C2929" s="417" t="s">
        <v>2281</v>
      </c>
      <c r="D2929" s="417" t="s">
        <v>18316</v>
      </c>
      <c r="E2929" s="391">
        <v>0.43</v>
      </c>
      <c r="F2929" s="418">
        <v>44249</v>
      </c>
      <c r="G2929" s="417" t="s">
        <v>2283</v>
      </c>
      <c r="I2929" s="379">
        <f t="shared" ca="1" si="210"/>
        <v>-322</v>
      </c>
      <c r="J2929" s="379">
        <f t="shared" ca="1" si="211"/>
        <v>-224</v>
      </c>
      <c r="K2929" s="391" t="str">
        <f t="shared" ca="1" si="212"/>
        <v>29,00</v>
      </c>
      <c r="L2929" s="379"/>
      <c r="O2929" s="379"/>
    </row>
    <row r="2930" spans="1:15">
      <c r="A2930" s="417" t="s">
        <v>2155</v>
      </c>
      <c r="B2930" s="417" t="s">
        <v>18317</v>
      </c>
      <c r="C2930" s="417" t="s">
        <v>2281</v>
      </c>
      <c r="D2930" s="417" t="s">
        <v>17804</v>
      </c>
      <c r="E2930" s="391">
        <v>0.19</v>
      </c>
      <c r="F2930" s="418">
        <v>44249</v>
      </c>
      <c r="G2930" s="417" t="s">
        <v>2283</v>
      </c>
      <c r="I2930" s="379">
        <f t="shared" ca="1" si="210"/>
        <v>-322</v>
      </c>
      <c r="J2930" s="379">
        <f t="shared" ca="1" si="211"/>
        <v>-224</v>
      </c>
      <c r="K2930" s="391" t="str">
        <f t="shared" ca="1" si="212"/>
        <v>31,50</v>
      </c>
      <c r="L2930" s="379"/>
      <c r="O2930" s="379"/>
    </row>
    <row r="2931" spans="1:15">
      <c r="A2931" s="417" t="s">
        <v>2155</v>
      </c>
      <c r="B2931" s="417" t="s">
        <v>16938</v>
      </c>
      <c r="C2931" s="417" t="s">
        <v>2281</v>
      </c>
      <c r="D2931" s="417" t="s">
        <v>3130</v>
      </c>
      <c r="E2931" s="391">
        <v>1.68</v>
      </c>
      <c r="F2931" s="418">
        <v>44270</v>
      </c>
      <c r="G2931" s="417" t="s">
        <v>2283</v>
      </c>
      <c r="I2931" s="379">
        <f t="shared" ca="1" si="210"/>
        <v>-301</v>
      </c>
      <c r="J2931" s="379">
        <f t="shared" ca="1" si="211"/>
        <v>-209</v>
      </c>
      <c r="K2931" s="391" t="str">
        <f t="shared" ca="1" si="212"/>
        <v>24,00</v>
      </c>
      <c r="L2931" s="379"/>
      <c r="O2931" s="379"/>
    </row>
    <row r="2932" spans="1:15">
      <c r="A2932" s="417" t="s">
        <v>2155</v>
      </c>
      <c r="B2932" s="417" t="s">
        <v>17797</v>
      </c>
      <c r="C2932" s="417" t="s">
        <v>2281</v>
      </c>
      <c r="D2932" s="417" t="s">
        <v>3133</v>
      </c>
      <c r="E2932" s="391">
        <v>1.18</v>
      </c>
      <c r="F2932" s="418">
        <v>44270</v>
      </c>
      <c r="G2932" s="417" t="s">
        <v>2283</v>
      </c>
      <c r="I2932" s="379">
        <f t="shared" ca="1" si="210"/>
        <v>-301</v>
      </c>
      <c r="J2932" s="379">
        <f t="shared" ca="1" si="211"/>
        <v>-209</v>
      </c>
      <c r="K2932" s="391" t="str">
        <f t="shared" ca="1" si="212"/>
        <v>26,00</v>
      </c>
      <c r="L2932" s="379"/>
      <c r="O2932" s="379"/>
    </row>
    <row r="2933" spans="1:15">
      <c r="A2933" s="417" t="s">
        <v>2155</v>
      </c>
      <c r="B2933" s="417" t="s">
        <v>18318</v>
      </c>
      <c r="C2933" s="417" t="s">
        <v>2281</v>
      </c>
      <c r="D2933" s="417" t="s">
        <v>6721</v>
      </c>
      <c r="E2933" s="391">
        <v>1.25</v>
      </c>
      <c r="F2933" s="418">
        <v>44270</v>
      </c>
      <c r="G2933" s="417" t="s">
        <v>2283</v>
      </c>
      <c r="I2933" s="379">
        <f t="shared" ca="1" si="210"/>
        <v>-301</v>
      </c>
      <c r="J2933" s="379">
        <f t="shared" ca="1" si="211"/>
        <v>-209</v>
      </c>
      <c r="K2933" s="391" t="str">
        <f t="shared" ca="1" si="212"/>
        <v>26,50</v>
      </c>
      <c r="L2933" s="379"/>
      <c r="O2933" s="379"/>
    </row>
    <row r="2934" spans="1:15">
      <c r="A2934" s="417" t="s">
        <v>2155</v>
      </c>
      <c r="B2934" s="417" t="s">
        <v>17798</v>
      </c>
      <c r="C2934" s="417" t="s">
        <v>2281</v>
      </c>
      <c r="D2934" s="417" t="s">
        <v>6719</v>
      </c>
      <c r="E2934" s="391">
        <v>0.86</v>
      </c>
      <c r="F2934" s="418">
        <v>44270</v>
      </c>
      <c r="G2934" s="417" t="s">
        <v>2283</v>
      </c>
      <c r="I2934" s="379">
        <f t="shared" ca="1" si="210"/>
        <v>-301</v>
      </c>
      <c r="J2934" s="379">
        <f t="shared" ca="1" si="211"/>
        <v>-209</v>
      </c>
      <c r="K2934" s="391" t="str">
        <f t="shared" ca="1" si="212"/>
        <v>27,50</v>
      </c>
      <c r="L2934" s="379"/>
      <c r="O2934" s="379"/>
    </row>
    <row r="2935" spans="1:15">
      <c r="A2935" s="417" t="s">
        <v>2155</v>
      </c>
      <c r="B2935" s="417" t="s">
        <v>3111</v>
      </c>
      <c r="C2935" s="417" t="s">
        <v>2281</v>
      </c>
      <c r="D2935" s="417" t="s">
        <v>3112</v>
      </c>
      <c r="E2935" s="391">
        <v>0.12</v>
      </c>
      <c r="F2935" s="418">
        <v>44270</v>
      </c>
      <c r="G2935" s="417" t="s">
        <v>2283</v>
      </c>
      <c r="I2935" s="379">
        <f t="shared" ca="1" si="210"/>
        <v>-301</v>
      </c>
      <c r="J2935" s="379">
        <f t="shared" ca="1" si="211"/>
        <v>-209</v>
      </c>
      <c r="K2935" s="391" t="str">
        <f t="shared" ca="1" si="212"/>
        <v>36,00</v>
      </c>
      <c r="L2935" s="379"/>
      <c r="O2935" s="379"/>
    </row>
    <row r="2936" spans="1:15">
      <c r="A2936" s="417" t="s">
        <v>2155</v>
      </c>
      <c r="B2936" s="417" t="s">
        <v>3113</v>
      </c>
      <c r="C2936" s="417" t="s">
        <v>2281</v>
      </c>
      <c r="D2936" s="417" t="s">
        <v>3114</v>
      </c>
      <c r="E2936" s="391">
        <v>0.5</v>
      </c>
      <c r="F2936" s="418">
        <v>44305</v>
      </c>
      <c r="G2936" s="417" t="s">
        <v>2283</v>
      </c>
      <c r="I2936" s="379">
        <f t="shared" ca="1" si="210"/>
        <v>-266</v>
      </c>
      <c r="J2936" s="379">
        <f t="shared" ca="1" si="211"/>
        <v>-185</v>
      </c>
      <c r="K2936" s="391" t="str">
        <f t="shared" ca="1" si="212"/>
        <v>40,00</v>
      </c>
      <c r="L2936" s="379"/>
      <c r="O2936" s="379"/>
    </row>
    <row r="2937" spans="1:15">
      <c r="A2937" s="417" t="s">
        <v>2155</v>
      </c>
      <c r="B2937" s="417" t="s">
        <v>3115</v>
      </c>
      <c r="C2937" s="417" t="s">
        <v>2281</v>
      </c>
      <c r="D2937" s="417" t="s">
        <v>3116</v>
      </c>
      <c r="E2937" s="391">
        <v>1.01</v>
      </c>
      <c r="F2937" s="418">
        <v>44305</v>
      </c>
      <c r="G2937" s="417" t="s">
        <v>2283</v>
      </c>
      <c r="I2937" s="379">
        <f t="shared" ca="1" si="210"/>
        <v>-266</v>
      </c>
      <c r="J2937" s="379">
        <f t="shared" ca="1" si="211"/>
        <v>-185</v>
      </c>
      <c r="K2937" s="391" t="str">
        <f t="shared" ca="1" si="212"/>
        <v>50,00</v>
      </c>
      <c r="L2937" s="379"/>
      <c r="O2937" s="379"/>
    </row>
    <row r="2938" spans="1:15">
      <c r="A2938" s="417" t="s">
        <v>2155</v>
      </c>
      <c r="B2938" s="417" t="s">
        <v>3117</v>
      </c>
      <c r="C2938" s="417" t="s">
        <v>2281</v>
      </c>
      <c r="D2938" s="417" t="s">
        <v>3118</v>
      </c>
      <c r="E2938" s="391">
        <v>2</v>
      </c>
      <c r="F2938" s="418">
        <v>44729</v>
      </c>
      <c r="G2938" s="417" t="s">
        <v>2283</v>
      </c>
      <c r="I2938" s="379">
        <f t="shared" ca="1" si="210"/>
        <v>158</v>
      </c>
      <c r="J2938" s="379">
        <f t="shared" ca="1" si="211"/>
        <v>109</v>
      </c>
      <c r="K2938" s="391" t="str">
        <f t="shared" ca="1" si="212"/>
        <v>35,00</v>
      </c>
      <c r="L2938" s="379"/>
      <c r="O2938" s="379"/>
    </row>
    <row r="2939" spans="1:15">
      <c r="A2939" s="417" t="s">
        <v>2155</v>
      </c>
      <c r="B2939" s="417" t="s">
        <v>3119</v>
      </c>
      <c r="C2939" s="417" t="s">
        <v>2281</v>
      </c>
      <c r="D2939" s="417" t="s">
        <v>3120</v>
      </c>
      <c r="E2939" s="391">
        <v>0.04</v>
      </c>
      <c r="F2939" s="418">
        <v>44757</v>
      </c>
      <c r="G2939" s="417" t="s">
        <v>2283</v>
      </c>
      <c r="I2939" s="379">
        <f t="shared" ca="1" si="210"/>
        <v>186</v>
      </c>
      <c r="J2939" s="379">
        <f t="shared" ca="1" si="211"/>
        <v>129</v>
      </c>
      <c r="K2939" s="391" t="str">
        <f t="shared" ca="1" si="212"/>
        <v>13,00</v>
      </c>
      <c r="L2939" s="379"/>
      <c r="O2939" s="379"/>
    </row>
    <row r="2940" spans="1:15">
      <c r="A2940" s="417" t="s">
        <v>2155</v>
      </c>
      <c r="B2940" s="417" t="s">
        <v>3121</v>
      </c>
      <c r="C2940" s="417" t="s">
        <v>2281</v>
      </c>
      <c r="D2940" s="417" t="s">
        <v>3122</v>
      </c>
      <c r="E2940" s="391">
        <v>0.83</v>
      </c>
      <c r="F2940" s="418">
        <v>44757</v>
      </c>
      <c r="G2940" s="417" t="s">
        <v>2283</v>
      </c>
      <c r="I2940" s="379">
        <f t="shared" ca="1" si="210"/>
        <v>186</v>
      </c>
      <c r="J2940" s="379">
        <f t="shared" ca="1" si="211"/>
        <v>129</v>
      </c>
      <c r="K2940" s="391" t="str">
        <f t="shared" ca="1" si="212"/>
        <v>15,00</v>
      </c>
      <c r="L2940" s="379"/>
      <c r="O2940" s="379"/>
    </row>
    <row r="2941" spans="1:15">
      <c r="A2941" s="417" t="s">
        <v>2155</v>
      </c>
      <c r="B2941" s="417" t="s">
        <v>10680</v>
      </c>
      <c r="C2941" s="417" t="s">
        <v>2332</v>
      </c>
      <c r="D2941" s="417" t="s">
        <v>3146</v>
      </c>
      <c r="E2941" s="391">
        <v>0.02</v>
      </c>
      <c r="F2941" s="418">
        <v>44214</v>
      </c>
      <c r="G2941" s="417" t="s">
        <v>2286</v>
      </c>
      <c r="I2941" s="379">
        <f t="shared" ca="1" si="210"/>
        <v>-357</v>
      </c>
      <c r="J2941" s="379">
        <f t="shared" ca="1" si="211"/>
        <v>-247</v>
      </c>
      <c r="K2941" s="391" t="str">
        <f t="shared" ca="1" si="212"/>
        <v>17,50</v>
      </c>
      <c r="L2941" s="379"/>
      <c r="O2941" s="379"/>
    </row>
    <row r="2942" spans="1:15">
      <c r="A2942" s="417" t="s">
        <v>2155</v>
      </c>
      <c r="B2942" s="417" t="s">
        <v>10681</v>
      </c>
      <c r="C2942" s="417" t="s">
        <v>2332</v>
      </c>
      <c r="D2942" s="417" t="s">
        <v>3147</v>
      </c>
      <c r="E2942" s="391">
        <v>0.02</v>
      </c>
      <c r="F2942" s="418">
        <v>44214</v>
      </c>
      <c r="G2942" s="417" t="s">
        <v>2286</v>
      </c>
      <c r="I2942" s="379">
        <f t="shared" ca="1" si="210"/>
        <v>-357</v>
      </c>
      <c r="J2942" s="379">
        <f t="shared" ca="1" si="211"/>
        <v>-247</v>
      </c>
      <c r="K2942" s="391" t="str">
        <f t="shared" ca="1" si="212"/>
        <v>18,00</v>
      </c>
      <c r="L2942" s="379"/>
      <c r="O2942" s="379"/>
    </row>
    <row r="2943" spans="1:15">
      <c r="A2943" s="417" t="s">
        <v>2155</v>
      </c>
      <c r="B2943" s="417" t="s">
        <v>10682</v>
      </c>
      <c r="C2943" s="417" t="s">
        <v>2332</v>
      </c>
      <c r="D2943" s="417" t="s">
        <v>3148</v>
      </c>
      <c r="E2943" s="391">
        <v>0.02</v>
      </c>
      <c r="F2943" s="418">
        <v>44214</v>
      </c>
      <c r="G2943" s="417" t="s">
        <v>2286</v>
      </c>
      <c r="I2943" s="379">
        <f t="shared" ca="1" si="210"/>
        <v>-357</v>
      </c>
      <c r="J2943" s="379">
        <f t="shared" ca="1" si="211"/>
        <v>-247</v>
      </c>
      <c r="K2943" s="391" t="str">
        <f t="shared" ca="1" si="212"/>
        <v>18,50</v>
      </c>
      <c r="L2943" s="379"/>
      <c r="O2943" s="379"/>
    </row>
    <row r="2944" spans="1:15">
      <c r="A2944" s="417" t="s">
        <v>2155</v>
      </c>
      <c r="B2944" s="417" t="s">
        <v>10683</v>
      </c>
      <c r="C2944" s="417" t="s">
        <v>2332</v>
      </c>
      <c r="D2944" s="417" t="s">
        <v>3149</v>
      </c>
      <c r="E2944" s="391">
        <v>0.03</v>
      </c>
      <c r="F2944" s="418">
        <v>44214</v>
      </c>
      <c r="G2944" s="417" t="s">
        <v>2286</v>
      </c>
      <c r="I2944" s="379">
        <f t="shared" ca="1" si="210"/>
        <v>-357</v>
      </c>
      <c r="J2944" s="379">
        <f t="shared" ca="1" si="211"/>
        <v>-247</v>
      </c>
      <c r="K2944" s="391" t="str">
        <f t="shared" ca="1" si="212"/>
        <v>19,00</v>
      </c>
      <c r="L2944" s="379"/>
      <c r="O2944" s="379"/>
    </row>
    <row r="2945" spans="1:15">
      <c r="A2945" s="417" t="s">
        <v>2155</v>
      </c>
      <c r="B2945" s="417" t="s">
        <v>10684</v>
      </c>
      <c r="C2945" s="417" t="s">
        <v>2332</v>
      </c>
      <c r="D2945" s="417" t="s">
        <v>10685</v>
      </c>
      <c r="E2945" s="391">
        <v>0.42</v>
      </c>
      <c r="F2945" s="418">
        <v>44214</v>
      </c>
      <c r="G2945" s="417" t="s">
        <v>2286</v>
      </c>
      <c r="I2945" s="379">
        <f t="shared" ca="1" si="210"/>
        <v>-357</v>
      </c>
      <c r="J2945" s="379">
        <f t="shared" ca="1" si="211"/>
        <v>-247</v>
      </c>
      <c r="K2945" s="391" t="str">
        <f t="shared" ca="1" si="212"/>
        <v>19,50</v>
      </c>
      <c r="L2945" s="379"/>
      <c r="O2945" s="379"/>
    </row>
    <row r="2946" spans="1:15">
      <c r="A2946" s="417" t="s">
        <v>2155</v>
      </c>
      <c r="B2946" s="417" t="s">
        <v>7862</v>
      </c>
      <c r="C2946" s="417" t="s">
        <v>2332</v>
      </c>
      <c r="D2946" s="417" t="s">
        <v>3123</v>
      </c>
      <c r="E2946" s="391">
        <v>0.03</v>
      </c>
      <c r="F2946" s="418">
        <v>44214</v>
      </c>
      <c r="G2946" s="417" t="s">
        <v>2286</v>
      </c>
      <c r="I2946" s="379">
        <f t="shared" ca="1" si="210"/>
        <v>-357</v>
      </c>
      <c r="J2946" s="379">
        <f t="shared" ca="1" si="211"/>
        <v>-247</v>
      </c>
      <c r="K2946" s="391" t="str">
        <f t="shared" ca="1" si="212"/>
        <v>20,00</v>
      </c>
      <c r="L2946" s="379"/>
      <c r="O2946" s="379"/>
    </row>
    <row r="2947" spans="1:15">
      <c r="A2947" s="417" t="s">
        <v>2155</v>
      </c>
      <c r="B2947" s="417" t="s">
        <v>10686</v>
      </c>
      <c r="C2947" s="417" t="s">
        <v>2332</v>
      </c>
      <c r="D2947" s="417" t="s">
        <v>3150</v>
      </c>
      <c r="E2947" s="391">
        <v>0.05</v>
      </c>
      <c r="F2947" s="418">
        <v>44214</v>
      </c>
      <c r="G2947" s="417" t="s">
        <v>2286</v>
      </c>
      <c r="I2947" s="379">
        <f t="shared" ca="1" si="210"/>
        <v>-357</v>
      </c>
      <c r="J2947" s="379">
        <f t="shared" ca="1" si="211"/>
        <v>-247</v>
      </c>
      <c r="K2947" s="391" t="str">
        <f t="shared" ca="1" si="212"/>
        <v>20,50</v>
      </c>
      <c r="L2947" s="379"/>
      <c r="O2947" s="379"/>
    </row>
    <row r="2948" spans="1:15">
      <c r="A2948" s="417" t="s">
        <v>2155</v>
      </c>
      <c r="B2948" s="417" t="s">
        <v>6722</v>
      </c>
      <c r="C2948" s="417" t="s">
        <v>2332</v>
      </c>
      <c r="D2948" s="417" t="s">
        <v>3124</v>
      </c>
      <c r="E2948" s="391">
        <v>0.04</v>
      </c>
      <c r="F2948" s="418">
        <v>44214</v>
      </c>
      <c r="G2948" s="417" t="s">
        <v>2286</v>
      </c>
      <c r="I2948" s="379">
        <f t="shared" ca="1" si="210"/>
        <v>-357</v>
      </c>
      <c r="J2948" s="379">
        <f t="shared" ca="1" si="211"/>
        <v>-247</v>
      </c>
      <c r="K2948" s="391" t="str">
        <f t="shared" ca="1" si="212"/>
        <v>21,00</v>
      </c>
      <c r="L2948" s="379"/>
      <c r="O2948" s="379"/>
    </row>
    <row r="2949" spans="1:15">
      <c r="A2949" s="417" t="s">
        <v>2155</v>
      </c>
      <c r="B2949" s="417" t="s">
        <v>7863</v>
      </c>
      <c r="C2949" s="417" t="s">
        <v>2332</v>
      </c>
      <c r="D2949" s="417" t="s">
        <v>3125</v>
      </c>
      <c r="E2949" s="391">
        <v>0.05</v>
      </c>
      <c r="F2949" s="418">
        <v>44214</v>
      </c>
      <c r="G2949" s="417" t="s">
        <v>2286</v>
      </c>
      <c r="I2949" s="379">
        <f t="shared" ca="1" si="210"/>
        <v>-357</v>
      </c>
      <c r="J2949" s="379">
        <f t="shared" ca="1" si="211"/>
        <v>-247</v>
      </c>
      <c r="K2949" s="391" t="str">
        <f t="shared" ca="1" si="212"/>
        <v>21,50</v>
      </c>
      <c r="L2949" s="379"/>
      <c r="O2949" s="379"/>
    </row>
    <row r="2950" spans="1:15">
      <c r="A2950" s="417" t="s">
        <v>2155</v>
      </c>
      <c r="B2950" s="417" t="s">
        <v>7864</v>
      </c>
      <c r="C2950" s="417" t="s">
        <v>2332</v>
      </c>
      <c r="D2950" s="417" t="s">
        <v>6726</v>
      </c>
      <c r="E2950" s="391">
        <v>0.04</v>
      </c>
      <c r="F2950" s="418">
        <v>44214</v>
      </c>
      <c r="G2950" s="417" t="s">
        <v>2286</v>
      </c>
      <c r="I2950" s="379">
        <f t="shared" ca="1" si="210"/>
        <v>-357</v>
      </c>
      <c r="J2950" s="379">
        <f t="shared" ca="1" si="211"/>
        <v>-247</v>
      </c>
      <c r="K2950" s="391" t="str">
        <f t="shared" ca="1" si="212"/>
        <v>21,75</v>
      </c>
      <c r="L2950" s="379"/>
      <c r="O2950" s="379"/>
    </row>
    <row r="2951" spans="1:15">
      <c r="A2951" s="417" t="s">
        <v>2155</v>
      </c>
      <c r="B2951" s="417" t="s">
        <v>7865</v>
      </c>
      <c r="C2951" s="417" t="s">
        <v>2332</v>
      </c>
      <c r="D2951" s="417" t="s">
        <v>3126</v>
      </c>
      <c r="E2951" s="391">
        <v>0.03</v>
      </c>
      <c r="F2951" s="418">
        <v>44214</v>
      </c>
      <c r="G2951" s="417" t="s">
        <v>2286</v>
      </c>
      <c r="I2951" s="379">
        <f t="shared" ca="1" si="210"/>
        <v>-357</v>
      </c>
      <c r="J2951" s="379">
        <f t="shared" ca="1" si="211"/>
        <v>-247</v>
      </c>
      <c r="K2951" s="391" t="str">
        <f t="shared" ca="1" si="212"/>
        <v>22,00</v>
      </c>
      <c r="L2951" s="379"/>
      <c r="O2951" s="379"/>
    </row>
    <row r="2952" spans="1:15">
      <c r="A2952" s="417" t="s">
        <v>2155</v>
      </c>
      <c r="B2952" s="417" t="s">
        <v>10687</v>
      </c>
      <c r="C2952" s="417" t="s">
        <v>2332</v>
      </c>
      <c r="D2952" s="417" t="s">
        <v>3127</v>
      </c>
      <c r="E2952" s="391">
        <v>0.08</v>
      </c>
      <c r="F2952" s="418">
        <v>44214</v>
      </c>
      <c r="G2952" s="417" t="s">
        <v>2286</v>
      </c>
      <c r="I2952" s="379">
        <f t="shared" ca="1" si="210"/>
        <v>-357</v>
      </c>
      <c r="J2952" s="379">
        <f t="shared" ca="1" si="211"/>
        <v>-247</v>
      </c>
      <c r="K2952" s="391" t="str">
        <f t="shared" ca="1" si="212"/>
        <v>22,50</v>
      </c>
      <c r="L2952" s="379"/>
      <c r="O2952" s="379"/>
    </row>
    <row r="2953" spans="1:15">
      <c r="A2953" s="417" t="s">
        <v>2155</v>
      </c>
      <c r="B2953" s="417" t="s">
        <v>7866</v>
      </c>
      <c r="C2953" s="417" t="s">
        <v>2332</v>
      </c>
      <c r="D2953" s="417" t="s">
        <v>3128</v>
      </c>
      <c r="E2953" s="391">
        <v>0.1</v>
      </c>
      <c r="F2953" s="418">
        <v>44214</v>
      </c>
      <c r="G2953" s="417" t="s">
        <v>2286</v>
      </c>
      <c r="I2953" s="379">
        <f t="shared" ca="1" si="210"/>
        <v>-357</v>
      </c>
      <c r="J2953" s="379">
        <f t="shared" ca="1" si="211"/>
        <v>-247</v>
      </c>
      <c r="K2953" s="391" t="str">
        <f t="shared" ca="1" si="212"/>
        <v>23,00</v>
      </c>
      <c r="L2953" s="379"/>
      <c r="O2953" s="379"/>
    </row>
    <row r="2954" spans="1:15">
      <c r="A2954" s="417" t="s">
        <v>2155</v>
      </c>
      <c r="B2954" s="417" t="s">
        <v>10688</v>
      </c>
      <c r="C2954" s="417" t="s">
        <v>2332</v>
      </c>
      <c r="D2954" s="417" t="s">
        <v>3129</v>
      </c>
      <c r="E2954" s="391">
        <v>0.35</v>
      </c>
      <c r="F2954" s="418">
        <v>44214</v>
      </c>
      <c r="G2954" s="417" t="s">
        <v>2286</v>
      </c>
      <c r="I2954" s="379">
        <f t="shared" ref="I2954:I3017" ca="1" si="213">IF(F2954&lt;&gt;"",F2954-$I$199,"")</f>
        <v>-357</v>
      </c>
      <c r="J2954" s="379">
        <f t="shared" ref="J2954:J3017" ca="1" si="214">IF(I2954&lt;&gt;"",NETWORKDAYS($I$199,F2954-1,$N$201:$N$224),"")</f>
        <v>-247</v>
      </c>
      <c r="K2954" s="391" t="str">
        <f t="shared" ref="K2954:K3017" ca="1" si="215">IF(I2954&lt;&gt;"",RIGHT(D2954,LEN(D2954)-FIND(" ",D2954)),"")</f>
        <v>23,50</v>
      </c>
      <c r="L2954" s="379"/>
      <c r="O2954" s="379"/>
    </row>
    <row r="2955" spans="1:15">
      <c r="A2955" s="417" t="s">
        <v>2155</v>
      </c>
      <c r="B2955" s="417" t="s">
        <v>7867</v>
      </c>
      <c r="C2955" s="417" t="s">
        <v>2332</v>
      </c>
      <c r="D2955" s="417" t="s">
        <v>3130</v>
      </c>
      <c r="E2955" s="391">
        <v>0.26</v>
      </c>
      <c r="F2955" s="418">
        <v>44214</v>
      </c>
      <c r="G2955" s="417" t="s">
        <v>2286</v>
      </c>
      <c r="I2955" s="379">
        <f t="shared" ca="1" si="213"/>
        <v>-357</v>
      </c>
      <c r="J2955" s="379">
        <f t="shared" ca="1" si="214"/>
        <v>-247</v>
      </c>
      <c r="K2955" s="391" t="str">
        <f t="shared" ca="1" si="215"/>
        <v>24,00</v>
      </c>
      <c r="L2955" s="379"/>
      <c r="O2955" s="379"/>
    </row>
    <row r="2956" spans="1:15">
      <c r="A2956" s="417" t="s">
        <v>2155</v>
      </c>
      <c r="B2956" s="417" t="s">
        <v>10689</v>
      </c>
      <c r="C2956" s="417" t="s">
        <v>2332</v>
      </c>
      <c r="D2956" s="417" t="s">
        <v>3131</v>
      </c>
      <c r="E2956" s="391">
        <v>0.42</v>
      </c>
      <c r="F2956" s="418">
        <v>44214</v>
      </c>
      <c r="G2956" s="417" t="s">
        <v>2286</v>
      </c>
      <c r="I2956" s="379">
        <f t="shared" ca="1" si="213"/>
        <v>-357</v>
      </c>
      <c r="J2956" s="379">
        <f t="shared" ca="1" si="214"/>
        <v>-247</v>
      </c>
      <c r="K2956" s="391" t="str">
        <f t="shared" ca="1" si="215"/>
        <v>24,50</v>
      </c>
      <c r="L2956" s="379"/>
      <c r="O2956" s="379"/>
    </row>
    <row r="2957" spans="1:15">
      <c r="A2957" s="417" t="s">
        <v>2155</v>
      </c>
      <c r="B2957" s="417" t="s">
        <v>6723</v>
      </c>
      <c r="C2957" s="417" t="s">
        <v>2332</v>
      </c>
      <c r="D2957" s="417" t="s">
        <v>3132</v>
      </c>
      <c r="E2957" s="391">
        <v>0.67</v>
      </c>
      <c r="F2957" s="418">
        <v>44214</v>
      </c>
      <c r="G2957" s="417" t="s">
        <v>2286</v>
      </c>
      <c r="I2957" s="379">
        <f t="shared" ca="1" si="213"/>
        <v>-357</v>
      </c>
      <c r="J2957" s="379">
        <f t="shared" ca="1" si="214"/>
        <v>-247</v>
      </c>
      <c r="K2957" s="391" t="str">
        <f t="shared" ca="1" si="215"/>
        <v>25,00</v>
      </c>
      <c r="L2957" s="379"/>
      <c r="O2957" s="379"/>
    </row>
    <row r="2958" spans="1:15">
      <c r="A2958" s="417" t="s">
        <v>2155</v>
      </c>
      <c r="B2958" s="417" t="s">
        <v>6724</v>
      </c>
      <c r="C2958" s="417" t="s">
        <v>2332</v>
      </c>
      <c r="D2958" s="417" t="s">
        <v>6717</v>
      </c>
      <c r="E2958" s="391">
        <v>0.75</v>
      </c>
      <c r="F2958" s="418">
        <v>44214</v>
      </c>
      <c r="G2958" s="417" t="s">
        <v>2286</v>
      </c>
      <c r="I2958" s="379">
        <f t="shared" ca="1" si="213"/>
        <v>-357</v>
      </c>
      <c r="J2958" s="379">
        <f t="shared" ca="1" si="214"/>
        <v>-247</v>
      </c>
      <c r="K2958" s="391" t="str">
        <f t="shared" ca="1" si="215"/>
        <v>25,50</v>
      </c>
      <c r="L2958" s="379"/>
      <c r="O2958" s="379"/>
    </row>
    <row r="2959" spans="1:15">
      <c r="A2959" s="417" t="s">
        <v>2155</v>
      </c>
      <c r="B2959" s="417" t="s">
        <v>7868</v>
      </c>
      <c r="C2959" s="417" t="s">
        <v>2332</v>
      </c>
      <c r="D2959" s="417" t="s">
        <v>3133</v>
      </c>
      <c r="E2959" s="391">
        <v>1.56</v>
      </c>
      <c r="F2959" s="418">
        <v>44214</v>
      </c>
      <c r="G2959" s="417" t="s">
        <v>2286</v>
      </c>
      <c r="I2959" s="379">
        <f t="shared" ca="1" si="213"/>
        <v>-357</v>
      </c>
      <c r="J2959" s="379">
        <f t="shared" ca="1" si="214"/>
        <v>-247</v>
      </c>
      <c r="K2959" s="391" t="str">
        <f t="shared" ca="1" si="215"/>
        <v>26,00</v>
      </c>
      <c r="L2959" s="379"/>
      <c r="O2959" s="379"/>
    </row>
    <row r="2960" spans="1:15">
      <c r="A2960" s="417" t="s">
        <v>2155</v>
      </c>
      <c r="B2960" s="417" t="s">
        <v>10690</v>
      </c>
      <c r="C2960" s="417" t="s">
        <v>2332</v>
      </c>
      <c r="D2960" s="417" t="s">
        <v>10662</v>
      </c>
      <c r="E2960" s="391">
        <v>3.75</v>
      </c>
      <c r="F2960" s="418">
        <v>44214</v>
      </c>
      <c r="G2960" s="417" t="s">
        <v>2286</v>
      </c>
      <c r="I2960" s="379">
        <f t="shared" ca="1" si="213"/>
        <v>-357</v>
      </c>
      <c r="J2960" s="379">
        <f t="shared" ca="1" si="214"/>
        <v>-247</v>
      </c>
      <c r="K2960" s="391" t="str">
        <f t="shared" ca="1" si="215"/>
        <v>28,50</v>
      </c>
      <c r="L2960" s="379"/>
      <c r="O2960" s="379"/>
    </row>
    <row r="2961" spans="1:15">
      <c r="A2961" s="417" t="s">
        <v>2155</v>
      </c>
      <c r="B2961" s="417" t="s">
        <v>10691</v>
      </c>
      <c r="C2961" s="417" t="s">
        <v>2332</v>
      </c>
      <c r="D2961" s="417" t="s">
        <v>10664</v>
      </c>
      <c r="E2961" s="391">
        <v>6.6</v>
      </c>
      <c r="F2961" s="418">
        <v>44214</v>
      </c>
      <c r="G2961" s="417" t="s">
        <v>2286</v>
      </c>
      <c r="I2961" s="379">
        <f t="shared" ca="1" si="213"/>
        <v>-357</v>
      </c>
      <c r="J2961" s="379">
        <f t="shared" ca="1" si="214"/>
        <v>-247</v>
      </c>
      <c r="K2961" s="391" t="str">
        <f t="shared" ca="1" si="215"/>
        <v>31,25</v>
      </c>
      <c r="L2961" s="379"/>
      <c r="O2961" s="379"/>
    </row>
    <row r="2962" spans="1:15">
      <c r="A2962" s="417" t="s">
        <v>2155</v>
      </c>
      <c r="B2962" s="417" t="s">
        <v>17799</v>
      </c>
      <c r="C2962" s="417" t="s">
        <v>2332</v>
      </c>
      <c r="D2962" s="417" t="s">
        <v>3146</v>
      </c>
      <c r="E2962" s="391">
        <v>0.06</v>
      </c>
      <c r="F2962" s="418">
        <v>44249</v>
      </c>
      <c r="G2962" s="417" t="s">
        <v>2286</v>
      </c>
      <c r="I2962" s="379">
        <f t="shared" ca="1" si="213"/>
        <v>-322</v>
      </c>
      <c r="J2962" s="379">
        <f t="shared" ca="1" si="214"/>
        <v>-224</v>
      </c>
      <c r="K2962" s="391" t="str">
        <f t="shared" ca="1" si="215"/>
        <v>17,50</v>
      </c>
      <c r="L2962" s="379"/>
      <c r="O2962" s="379"/>
    </row>
    <row r="2963" spans="1:15">
      <c r="A2963" s="417" t="s">
        <v>2155</v>
      </c>
      <c r="B2963" s="417" t="s">
        <v>16939</v>
      </c>
      <c r="C2963" s="417" t="s">
        <v>2332</v>
      </c>
      <c r="D2963" s="417" t="s">
        <v>3147</v>
      </c>
      <c r="E2963" s="391">
        <v>0.08</v>
      </c>
      <c r="F2963" s="418">
        <v>44249</v>
      </c>
      <c r="G2963" s="417" t="s">
        <v>2286</v>
      </c>
      <c r="I2963" s="379">
        <f t="shared" ca="1" si="213"/>
        <v>-322</v>
      </c>
      <c r="J2963" s="379">
        <f t="shared" ca="1" si="214"/>
        <v>-224</v>
      </c>
      <c r="K2963" s="391" t="str">
        <f t="shared" ca="1" si="215"/>
        <v>18,00</v>
      </c>
      <c r="L2963" s="379"/>
      <c r="O2963" s="379"/>
    </row>
    <row r="2964" spans="1:15">
      <c r="A2964" s="417" t="s">
        <v>2155</v>
      </c>
      <c r="B2964" s="417" t="s">
        <v>10692</v>
      </c>
      <c r="C2964" s="417" t="s">
        <v>2332</v>
      </c>
      <c r="D2964" s="417" t="s">
        <v>3148</v>
      </c>
      <c r="E2964" s="391">
        <v>0.5</v>
      </c>
      <c r="F2964" s="418">
        <v>44249</v>
      </c>
      <c r="G2964" s="417" t="s">
        <v>2286</v>
      </c>
      <c r="I2964" s="379">
        <f t="shared" ca="1" si="213"/>
        <v>-322</v>
      </c>
      <c r="J2964" s="379">
        <f t="shared" ca="1" si="214"/>
        <v>-224</v>
      </c>
      <c r="K2964" s="391" t="str">
        <f t="shared" ca="1" si="215"/>
        <v>18,50</v>
      </c>
      <c r="L2964" s="379"/>
      <c r="O2964" s="379"/>
    </row>
    <row r="2965" spans="1:15">
      <c r="A2965" s="417" t="s">
        <v>2155</v>
      </c>
      <c r="B2965" s="417" t="s">
        <v>16940</v>
      </c>
      <c r="C2965" s="417" t="s">
        <v>2332</v>
      </c>
      <c r="D2965" s="417" t="s">
        <v>3149</v>
      </c>
      <c r="E2965" s="391">
        <v>0.24</v>
      </c>
      <c r="F2965" s="418">
        <v>44249</v>
      </c>
      <c r="G2965" s="417" t="s">
        <v>2286</v>
      </c>
      <c r="I2965" s="379">
        <f t="shared" ca="1" si="213"/>
        <v>-322</v>
      </c>
      <c r="J2965" s="379">
        <f t="shared" ca="1" si="214"/>
        <v>-224</v>
      </c>
      <c r="K2965" s="391" t="str">
        <f t="shared" ca="1" si="215"/>
        <v>19,00</v>
      </c>
      <c r="L2965" s="379"/>
      <c r="O2965" s="379"/>
    </row>
    <row r="2966" spans="1:15">
      <c r="A2966" s="417" t="s">
        <v>2155</v>
      </c>
      <c r="B2966" s="417" t="s">
        <v>10693</v>
      </c>
      <c r="C2966" s="417" t="s">
        <v>2332</v>
      </c>
      <c r="D2966" s="417" t="s">
        <v>10667</v>
      </c>
      <c r="E2966" s="391">
        <v>0.55000000000000004</v>
      </c>
      <c r="F2966" s="418">
        <v>44249</v>
      </c>
      <c r="G2966" s="417" t="s">
        <v>2286</v>
      </c>
      <c r="I2966" s="379">
        <f t="shared" ca="1" si="213"/>
        <v>-322</v>
      </c>
      <c r="J2966" s="379">
        <f t="shared" ca="1" si="214"/>
        <v>-224</v>
      </c>
      <c r="K2966" s="391" t="str">
        <f t="shared" ca="1" si="215"/>
        <v>19,25</v>
      </c>
      <c r="L2966" s="379"/>
      <c r="O2966" s="379"/>
    </row>
    <row r="2967" spans="1:15">
      <c r="A2967" s="417" t="s">
        <v>2155</v>
      </c>
      <c r="B2967" s="417" t="s">
        <v>10694</v>
      </c>
      <c r="C2967" s="417" t="s">
        <v>2332</v>
      </c>
      <c r="D2967" s="417" t="s">
        <v>3123</v>
      </c>
      <c r="E2967" s="391">
        <v>0.2</v>
      </c>
      <c r="F2967" s="418">
        <v>44249</v>
      </c>
      <c r="G2967" s="417" t="s">
        <v>2286</v>
      </c>
      <c r="I2967" s="379">
        <f t="shared" ca="1" si="213"/>
        <v>-322</v>
      </c>
      <c r="J2967" s="379">
        <f t="shared" ca="1" si="214"/>
        <v>-224</v>
      </c>
      <c r="K2967" s="391" t="str">
        <f t="shared" ca="1" si="215"/>
        <v>20,00</v>
      </c>
      <c r="L2967" s="379"/>
      <c r="O2967" s="379"/>
    </row>
    <row r="2968" spans="1:15">
      <c r="A2968" s="417" t="s">
        <v>2155</v>
      </c>
      <c r="B2968" s="417" t="s">
        <v>10695</v>
      </c>
      <c r="C2968" s="417" t="s">
        <v>2332</v>
      </c>
      <c r="D2968" s="417" t="s">
        <v>3150</v>
      </c>
      <c r="E2968" s="391">
        <v>0.27</v>
      </c>
      <c r="F2968" s="418">
        <v>44249</v>
      </c>
      <c r="G2968" s="417" t="s">
        <v>2286</v>
      </c>
      <c r="I2968" s="379">
        <f t="shared" ca="1" si="213"/>
        <v>-322</v>
      </c>
      <c r="J2968" s="379">
        <f t="shared" ca="1" si="214"/>
        <v>-224</v>
      </c>
      <c r="K2968" s="391" t="str">
        <f t="shared" ca="1" si="215"/>
        <v>20,50</v>
      </c>
      <c r="L2968" s="379"/>
      <c r="O2968" s="379"/>
    </row>
    <row r="2969" spans="1:15">
      <c r="A2969" s="417" t="s">
        <v>2155</v>
      </c>
      <c r="B2969" s="417" t="s">
        <v>10696</v>
      </c>
      <c r="C2969" s="417" t="s">
        <v>2332</v>
      </c>
      <c r="D2969" s="417" t="s">
        <v>3124</v>
      </c>
      <c r="E2969" s="391">
        <v>0.35</v>
      </c>
      <c r="F2969" s="418">
        <v>44249</v>
      </c>
      <c r="G2969" s="417" t="s">
        <v>2286</v>
      </c>
      <c r="I2969" s="379">
        <f t="shared" ca="1" si="213"/>
        <v>-322</v>
      </c>
      <c r="J2969" s="379">
        <f t="shared" ca="1" si="214"/>
        <v>-224</v>
      </c>
      <c r="K2969" s="391" t="str">
        <f t="shared" ca="1" si="215"/>
        <v>21,00</v>
      </c>
      <c r="L2969" s="379"/>
      <c r="O2969" s="379"/>
    </row>
    <row r="2970" spans="1:15">
      <c r="A2970" s="417" t="s">
        <v>2155</v>
      </c>
      <c r="B2970" s="417" t="s">
        <v>10697</v>
      </c>
      <c r="C2970" s="417" t="s">
        <v>2332</v>
      </c>
      <c r="D2970" s="417" t="s">
        <v>3125</v>
      </c>
      <c r="E2970" s="391">
        <v>0.41</v>
      </c>
      <c r="F2970" s="418">
        <v>44249</v>
      </c>
      <c r="G2970" s="417" t="s">
        <v>2286</v>
      </c>
      <c r="I2970" s="379">
        <f t="shared" ca="1" si="213"/>
        <v>-322</v>
      </c>
      <c r="J2970" s="379">
        <f t="shared" ca="1" si="214"/>
        <v>-224</v>
      </c>
      <c r="K2970" s="391" t="str">
        <f t="shared" ca="1" si="215"/>
        <v>21,50</v>
      </c>
      <c r="L2970" s="379"/>
      <c r="O2970" s="379"/>
    </row>
    <row r="2971" spans="1:15">
      <c r="A2971" s="417" t="s">
        <v>2155</v>
      </c>
      <c r="B2971" s="417" t="s">
        <v>10698</v>
      </c>
      <c r="C2971" s="417" t="s">
        <v>2332</v>
      </c>
      <c r="D2971" s="417" t="s">
        <v>3126</v>
      </c>
      <c r="E2971" s="391">
        <v>0.48</v>
      </c>
      <c r="F2971" s="418">
        <v>44249</v>
      </c>
      <c r="G2971" s="417" t="s">
        <v>2286</v>
      </c>
      <c r="I2971" s="379">
        <f t="shared" ca="1" si="213"/>
        <v>-322</v>
      </c>
      <c r="J2971" s="379">
        <f t="shared" ca="1" si="214"/>
        <v>-224</v>
      </c>
      <c r="K2971" s="391" t="str">
        <f t="shared" ca="1" si="215"/>
        <v>22,00</v>
      </c>
      <c r="L2971" s="379"/>
      <c r="O2971" s="379"/>
    </row>
    <row r="2972" spans="1:15">
      <c r="A2972" s="417" t="s">
        <v>2155</v>
      </c>
      <c r="B2972" s="417" t="s">
        <v>16941</v>
      </c>
      <c r="C2972" s="417" t="s">
        <v>2332</v>
      </c>
      <c r="D2972" s="417" t="s">
        <v>3127</v>
      </c>
      <c r="E2972" s="391">
        <v>0.59</v>
      </c>
      <c r="F2972" s="418">
        <v>44249</v>
      </c>
      <c r="G2972" s="417" t="s">
        <v>2286</v>
      </c>
      <c r="I2972" s="379">
        <f t="shared" ca="1" si="213"/>
        <v>-322</v>
      </c>
      <c r="J2972" s="379">
        <f t="shared" ca="1" si="214"/>
        <v>-224</v>
      </c>
      <c r="K2972" s="391" t="str">
        <f t="shared" ca="1" si="215"/>
        <v>22,50</v>
      </c>
      <c r="L2972" s="379"/>
      <c r="O2972" s="379"/>
    </row>
    <row r="2973" spans="1:15">
      <c r="A2973" s="417" t="s">
        <v>2155</v>
      </c>
      <c r="B2973" s="417" t="s">
        <v>10699</v>
      </c>
      <c r="C2973" s="417" t="s">
        <v>2332</v>
      </c>
      <c r="D2973" s="417" t="s">
        <v>3128</v>
      </c>
      <c r="E2973" s="391">
        <v>0.68</v>
      </c>
      <c r="F2973" s="418">
        <v>44249</v>
      </c>
      <c r="G2973" s="417" t="s">
        <v>2286</v>
      </c>
      <c r="I2973" s="379">
        <f t="shared" ca="1" si="213"/>
        <v>-322</v>
      </c>
      <c r="J2973" s="379">
        <f t="shared" ca="1" si="214"/>
        <v>-224</v>
      </c>
      <c r="K2973" s="391" t="str">
        <f t="shared" ca="1" si="215"/>
        <v>23,00</v>
      </c>
      <c r="L2973" s="379"/>
      <c r="O2973" s="379"/>
    </row>
    <row r="2974" spans="1:15">
      <c r="A2974" s="417" t="s">
        <v>2155</v>
      </c>
      <c r="B2974" s="417" t="s">
        <v>16273</v>
      </c>
      <c r="C2974" s="417" t="s">
        <v>2332</v>
      </c>
      <c r="D2974" s="417" t="s">
        <v>3129</v>
      </c>
      <c r="E2974" s="391">
        <v>0.84</v>
      </c>
      <c r="F2974" s="418">
        <v>44249</v>
      </c>
      <c r="G2974" s="417" t="s">
        <v>2286</v>
      </c>
      <c r="I2974" s="379">
        <f t="shared" ca="1" si="213"/>
        <v>-322</v>
      </c>
      <c r="J2974" s="379">
        <f t="shared" ca="1" si="214"/>
        <v>-224</v>
      </c>
      <c r="K2974" s="391" t="str">
        <f t="shared" ca="1" si="215"/>
        <v>23,50</v>
      </c>
      <c r="L2974" s="379"/>
      <c r="O2974" s="379"/>
    </row>
    <row r="2975" spans="1:15">
      <c r="A2975" s="417" t="s">
        <v>2155</v>
      </c>
      <c r="B2975" s="417" t="s">
        <v>10700</v>
      </c>
      <c r="C2975" s="417" t="s">
        <v>2332</v>
      </c>
      <c r="D2975" s="417" t="s">
        <v>3130</v>
      </c>
      <c r="E2975" s="391">
        <v>1.02</v>
      </c>
      <c r="F2975" s="418">
        <v>44249</v>
      </c>
      <c r="G2975" s="417" t="s">
        <v>2286</v>
      </c>
      <c r="I2975" s="379">
        <f t="shared" ca="1" si="213"/>
        <v>-322</v>
      </c>
      <c r="J2975" s="379">
        <f t="shared" ca="1" si="214"/>
        <v>-224</v>
      </c>
      <c r="K2975" s="391" t="str">
        <f t="shared" ca="1" si="215"/>
        <v>24,00</v>
      </c>
      <c r="L2975" s="379"/>
      <c r="O2975" s="379"/>
    </row>
    <row r="2976" spans="1:15">
      <c r="A2976" s="417" t="s">
        <v>2155</v>
      </c>
      <c r="B2976" s="417" t="s">
        <v>17800</v>
      </c>
      <c r="C2976" s="417" t="s">
        <v>2332</v>
      </c>
      <c r="D2976" s="417" t="s">
        <v>3131</v>
      </c>
      <c r="E2976" s="391">
        <v>1.27</v>
      </c>
      <c r="F2976" s="418">
        <v>44249</v>
      </c>
      <c r="G2976" s="417" t="s">
        <v>2286</v>
      </c>
      <c r="I2976" s="379">
        <f t="shared" ca="1" si="213"/>
        <v>-322</v>
      </c>
      <c r="J2976" s="379">
        <f t="shared" ca="1" si="214"/>
        <v>-224</v>
      </c>
      <c r="K2976" s="391" t="str">
        <f t="shared" ca="1" si="215"/>
        <v>24,50</v>
      </c>
      <c r="L2976" s="379"/>
      <c r="O2976" s="379"/>
    </row>
    <row r="2977" spans="1:15">
      <c r="A2977" s="417" t="s">
        <v>2155</v>
      </c>
      <c r="B2977" s="417" t="s">
        <v>10701</v>
      </c>
      <c r="C2977" s="417" t="s">
        <v>2332</v>
      </c>
      <c r="D2977" s="417" t="s">
        <v>3132</v>
      </c>
      <c r="E2977" s="391">
        <v>1.49</v>
      </c>
      <c r="F2977" s="418">
        <v>44249</v>
      </c>
      <c r="G2977" s="417" t="s">
        <v>2286</v>
      </c>
      <c r="I2977" s="379">
        <f t="shared" ca="1" si="213"/>
        <v>-322</v>
      </c>
      <c r="J2977" s="379">
        <f t="shared" ca="1" si="214"/>
        <v>-224</v>
      </c>
      <c r="K2977" s="391" t="str">
        <f t="shared" ca="1" si="215"/>
        <v>25,00</v>
      </c>
      <c r="L2977" s="379"/>
      <c r="O2977" s="379"/>
    </row>
    <row r="2978" spans="1:15">
      <c r="A2978" s="417" t="s">
        <v>2155</v>
      </c>
      <c r="B2978" s="417" t="s">
        <v>10702</v>
      </c>
      <c r="C2978" s="417" t="s">
        <v>2332</v>
      </c>
      <c r="D2978" s="417" t="s">
        <v>6717</v>
      </c>
      <c r="E2978" s="391">
        <v>2.98</v>
      </c>
      <c r="F2978" s="418">
        <v>44249</v>
      </c>
      <c r="G2978" s="417" t="s">
        <v>2286</v>
      </c>
      <c r="I2978" s="379">
        <f t="shared" ca="1" si="213"/>
        <v>-322</v>
      </c>
      <c r="J2978" s="379">
        <f t="shared" ca="1" si="214"/>
        <v>-224</v>
      </c>
      <c r="K2978" s="391" t="str">
        <f t="shared" ca="1" si="215"/>
        <v>25,50</v>
      </c>
      <c r="L2978" s="379"/>
      <c r="O2978" s="379"/>
    </row>
    <row r="2979" spans="1:15">
      <c r="A2979" s="417" t="s">
        <v>2155</v>
      </c>
      <c r="B2979" s="417" t="s">
        <v>10703</v>
      </c>
      <c r="C2979" s="417" t="s">
        <v>2332</v>
      </c>
      <c r="D2979" s="417" t="s">
        <v>3133</v>
      </c>
      <c r="E2979" s="391">
        <v>2.5</v>
      </c>
      <c r="F2979" s="418">
        <v>44249</v>
      </c>
      <c r="G2979" s="417" t="s">
        <v>2286</v>
      </c>
      <c r="I2979" s="379">
        <f t="shared" ca="1" si="213"/>
        <v>-322</v>
      </c>
      <c r="J2979" s="379">
        <f t="shared" ca="1" si="214"/>
        <v>-224</v>
      </c>
      <c r="K2979" s="391" t="str">
        <f t="shared" ca="1" si="215"/>
        <v>26,00</v>
      </c>
      <c r="L2979" s="379"/>
      <c r="O2979" s="379"/>
    </row>
    <row r="2980" spans="1:15">
      <c r="A2980" s="417" t="s">
        <v>2155</v>
      </c>
      <c r="B2980" s="417" t="s">
        <v>17801</v>
      </c>
      <c r="C2980" s="417" t="s">
        <v>2332</v>
      </c>
      <c r="D2980" s="417" t="s">
        <v>6719</v>
      </c>
      <c r="E2980" s="391">
        <v>3.2</v>
      </c>
      <c r="F2980" s="418">
        <v>44249</v>
      </c>
      <c r="G2980" s="417" t="s">
        <v>2286</v>
      </c>
      <c r="I2980" s="379">
        <f t="shared" ca="1" si="213"/>
        <v>-322</v>
      </c>
      <c r="J2980" s="379">
        <f t="shared" ca="1" si="214"/>
        <v>-224</v>
      </c>
      <c r="K2980" s="391" t="str">
        <f t="shared" ca="1" si="215"/>
        <v>27,50</v>
      </c>
      <c r="L2980" s="379"/>
      <c r="O2980" s="379"/>
    </row>
    <row r="2981" spans="1:15">
      <c r="A2981" s="417" t="s">
        <v>2155</v>
      </c>
      <c r="B2981" s="417" t="s">
        <v>17802</v>
      </c>
      <c r="C2981" s="417" t="s">
        <v>2332</v>
      </c>
      <c r="D2981" s="417" t="s">
        <v>6720</v>
      </c>
      <c r="E2981" s="391">
        <v>3.6</v>
      </c>
      <c r="F2981" s="418">
        <v>44249</v>
      </c>
      <c r="G2981" s="417" t="s">
        <v>2286</v>
      </c>
      <c r="I2981" s="379">
        <f t="shared" ca="1" si="213"/>
        <v>-322</v>
      </c>
      <c r="J2981" s="379">
        <f t="shared" ca="1" si="214"/>
        <v>-224</v>
      </c>
      <c r="K2981" s="391" t="str">
        <f t="shared" ca="1" si="215"/>
        <v>28,00</v>
      </c>
      <c r="L2981" s="379"/>
      <c r="O2981" s="379"/>
    </row>
    <row r="2982" spans="1:15">
      <c r="A2982" s="417" t="s">
        <v>2155</v>
      </c>
      <c r="B2982" s="417" t="s">
        <v>18319</v>
      </c>
      <c r="C2982" s="417" t="s">
        <v>2332</v>
      </c>
      <c r="D2982" s="417" t="s">
        <v>18316</v>
      </c>
      <c r="E2982" s="391">
        <v>4.29</v>
      </c>
      <c r="F2982" s="418">
        <v>44249</v>
      </c>
      <c r="G2982" s="417" t="s">
        <v>2286</v>
      </c>
      <c r="I2982" s="379">
        <f t="shared" ca="1" si="213"/>
        <v>-322</v>
      </c>
      <c r="J2982" s="379">
        <f t="shared" ca="1" si="214"/>
        <v>-224</v>
      </c>
      <c r="K2982" s="391" t="str">
        <f t="shared" ca="1" si="215"/>
        <v>29,00</v>
      </c>
      <c r="L2982" s="379"/>
      <c r="O2982" s="379"/>
    </row>
    <row r="2983" spans="1:15">
      <c r="A2983" s="417" t="s">
        <v>2155</v>
      </c>
      <c r="B2983" s="417" t="s">
        <v>17803</v>
      </c>
      <c r="C2983" s="417" t="s">
        <v>2332</v>
      </c>
      <c r="D2983" s="417" t="s">
        <v>17804</v>
      </c>
      <c r="E2983" s="391">
        <v>6.75</v>
      </c>
      <c r="F2983" s="418">
        <v>44249</v>
      </c>
      <c r="G2983" s="417" t="s">
        <v>2286</v>
      </c>
      <c r="I2983" s="379">
        <f t="shared" ca="1" si="213"/>
        <v>-322</v>
      </c>
      <c r="J2983" s="379">
        <f t="shared" ca="1" si="214"/>
        <v>-224</v>
      </c>
      <c r="K2983" s="391" t="str">
        <f t="shared" ca="1" si="215"/>
        <v>31,50</v>
      </c>
      <c r="L2983" s="379"/>
      <c r="O2983" s="379"/>
    </row>
    <row r="2984" spans="1:15">
      <c r="A2984" s="417" t="s">
        <v>2155</v>
      </c>
      <c r="B2984" s="417" t="s">
        <v>10704</v>
      </c>
      <c r="C2984" s="417" t="s">
        <v>2332</v>
      </c>
      <c r="D2984" s="417" t="s">
        <v>3148</v>
      </c>
      <c r="E2984" s="391">
        <v>0.2</v>
      </c>
      <c r="F2984" s="418">
        <v>44270</v>
      </c>
      <c r="G2984" s="417" t="s">
        <v>2286</v>
      </c>
      <c r="I2984" s="379">
        <f t="shared" ca="1" si="213"/>
        <v>-301</v>
      </c>
      <c r="J2984" s="379">
        <f t="shared" ca="1" si="214"/>
        <v>-209</v>
      </c>
      <c r="K2984" s="391" t="str">
        <f t="shared" ca="1" si="215"/>
        <v>18,50</v>
      </c>
      <c r="L2984" s="379"/>
      <c r="O2984" s="379"/>
    </row>
    <row r="2985" spans="1:15">
      <c r="A2985" s="417" t="s">
        <v>2155</v>
      </c>
      <c r="B2985" s="417" t="s">
        <v>10705</v>
      </c>
      <c r="C2985" s="417" t="s">
        <v>2332</v>
      </c>
      <c r="D2985" s="417" t="s">
        <v>3150</v>
      </c>
      <c r="E2985" s="391">
        <v>0.49</v>
      </c>
      <c r="F2985" s="418">
        <v>44270</v>
      </c>
      <c r="G2985" s="417" t="s">
        <v>2286</v>
      </c>
      <c r="I2985" s="379">
        <f t="shared" ca="1" si="213"/>
        <v>-301</v>
      </c>
      <c r="J2985" s="379">
        <f t="shared" ca="1" si="214"/>
        <v>-209</v>
      </c>
      <c r="K2985" s="391" t="str">
        <f t="shared" ca="1" si="215"/>
        <v>20,50</v>
      </c>
      <c r="L2985" s="379"/>
      <c r="O2985" s="379"/>
    </row>
    <row r="2986" spans="1:15">
      <c r="A2986" s="417" t="s">
        <v>2155</v>
      </c>
      <c r="B2986" s="417" t="s">
        <v>10706</v>
      </c>
      <c r="C2986" s="417" t="s">
        <v>2332</v>
      </c>
      <c r="D2986" s="417" t="s">
        <v>6725</v>
      </c>
      <c r="E2986" s="391">
        <v>0.66</v>
      </c>
      <c r="F2986" s="418">
        <v>44270</v>
      </c>
      <c r="G2986" s="417" t="s">
        <v>2286</v>
      </c>
      <c r="I2986" s="379">
        <f t="shared" ca="1" si="213"/>
        <v>-301</v>
      </c>
      <c r="J2986" s="379">
        <f t="shared" ca="1" si="214"/>
        <v>-209</v>
      </c>
      <c r="K2986" s="391" t="str">
        <f t="shared" ca="1" si="215"/>
        <v>20,75</v>
      </c>
      <c r="L2986" s="379"/>
      <c r="O2986" s="379"/>
    </row>
    <row r="2987" spans="1:15">
      <c r="A2987" s="417" t="s">
        <v>2155</v>
      </c>
      <c r="B2987" s="417" t="s">
        <v>16942</v>
      </c>
      <c r="C2987" s="417" t="s">
        <v>2332</v>
      </c>
      <c r="D2987" s="417" t="s">
        <v>3125</v>
      </c>
      <c r="E2987" s="391">
        <v>0.56000000000000005</v>
      </c>
      <c r="F2987" s="418">
        <v>44270</v>
      </c>
      <c r="G2987" s="417" t="s">
        <v>2286</v>
      </c>
      <c r="I2987" s="379">
        <f t="shared" ca="1" si="213"/>
        <v>-301</v>
      </c>
      <c r="J2987" s="379">
        <f t="shared" ca="1" si="214"/>
        <v>-209</v>
      </c>
      <c r="K2987" s="391" t="str">
        <f t="shared" ca="1" si="215"/>
        <v>21,50</v>
      </c>
      <c r="L2987" s="379"/>
      <c r="O2987" s="379"/>
    </row>
    <row r="2988" spans="1:15">
      <c r="A2988" s="417" t="s">
        <v>2155</v>
      </c>
      <c r="B2988" s="417" t="s">
        <v>16274</v>
      </c>
      <c r="C2988" s="417" t="s">
        <v>2332</v>
      </c>
      <c r="D2988" s="417" t="s">
        <v>3126</v>
      </c>
      <c r="E2988" s="391">
        <v>0.56999999999999995</v>
      </c>
      <c r="F2988" s="418">
        <v>44270</v>
      </c>
      <c r="G2988" s="417" t="s">
        <v>2286</v>
      </c>
      <c r="I2988" s="379">
        <f t="shared" ca="1" si="213"/>
        <v>-301</v>
      </c>
      <c r="J2988" s="379">
        <f t="shared" ca="1" si="214"/>
        <v>-209</v>
      </c>
      <c r="K2988" s="391" t="str">
        <f t="shared" ca="1" si="215"/>
        <v>22,00</v>
      </c>
      <c r="L2988" s="379"/>
      <c r="O2988" s="379"/>
    </row>
    <row r="2989" spans="1:15">
      <c r="A2989" s="417" t="s">
        <v>2155</v>
      </c>
      <c r="B2989" s="417" t="s">
        <v>16943</v>
      </c>
      <c r="C2989" s="417" t="s">
        <v>2332</v>
      </c>
      <c r="D2989" s="417" t="s">
        <v>3132</v>
      </c>
      <c r="E2989" s="391">
        <v>1.75</v>
      </c>
      <c r="F2989" s="418">
        <v>44270</v>
      </c>
      <c r="G2989" s="417" t="s">
        <v>2286</v>
      </c>
      <c r="I2989" s="379">
        <f t="shared" ca="1" si="213"/>
        <v>-301</v>
      </c>
      <c r="J2989" s="379">
        <f t="shared" ca="1" si="214"/>
        <v>-209</v>
      </c>
      <c r="K2989" s="391" t="str">
        <f t="shared" ca="1" si="215"/>
        <v>25,00</v>
      </c>
      <c r="L2989" s="379"/>
      <c r="O2989" s="379"/>
    </row>
    <row r="2990" spans="1:15">
      <c r="A2990" s="417" t="s">
        <v>2155</v>
      </c>
      <c r="B2990" s="417" t="s">
        <v>16944</v>
      </c>
      <c r="C2990" s="417" t="s">
        <v>2332</v>
      </c>
      <c r="D2990" s="417" t="s">
        <v>3133</v>
      </c>
      <c r="E2990" s="391">
        <v>2.65</v>
      </c>
      <c r="F2990" s="418">
        <v>44270</v>
      </c>
      <c r="G2990" s="417" t="s">
        <v>2286</v>
      </c>
      <c r="I2990" s="379">
        <f t="shared" ca="1" si="213"/>
        <v>-301</v>
      </c>
      <c r="J2990" s="379">
        <f t="shared" ca="1" si="214"/>
        <v>-209</v>
      </c>
      <c r="K2990" s="391" t="str">
        <f t="shared" ca="1" si="215"/>
        <v>26,00</v>
      </c>
      <c r="L2990" s="379"/>
      <c r="O2990" s="379"/>
    </row>
    <row r="2991" spans="1:15">
      <c r="A2991" s="417" t="s">
        <v>2155</v>
      </c>
      <c r="B2991" s="417" t="s">
        <v>17805</v>
      </c>
      <c r="C2991" s="417" t="s">
        <v>2332</v>
      </c>
      <c r="D2991" s="417" t="s">
        <v>6719</v>
      </c>
      <c r="E2991" s="391">
        <v>3.4</v>
      </c>
      <c r="F2991" s="418">
        <v>44270</v>
      </c>
      <c r="G2991" s="417" t="s">
        <v>2286</v>
      </c>
      <c r="I2991" s="379">
        <f t="shared" ca="1" si="213"/>
        <v>-301</v>
      </c>
      <c r="J2991" s="379">
        <f t="shared" ca="1" si="214"/>
        <v>-209</v>
      </c>
      <c r="K2991" s="391" t="str">
        <f t="shared" ca="1" si="215"/>
        <v>27,50</v>
      </c>
      <c r="L2991" s="379"/>
      <c r="O2991" s="379"/>
    </row>
    <row r="2992" spans="1:15">
      <c r="A2992" s="417" t="s">
        <v>2155</v>
      </c>
      <c r="B2992" s="417" t="s">
        <v>3135</v>
      </c>
      <c r="C2992" s="417" t="s">
        <v>2332</v>
      </c>
      <c r="D2992" s="417" t="s">
        <v>3112</v>
      </c>
      <c r="E2992" s="391">
        <v>13</v>
      </c>
      <c r="F2992" s="418">
        <v>44270</v>
      </c>
      <c r="G2992" s="417" t="s">
        <v>2286</v>
      </c>
      <c r="I2992" s="379">
        <f t="shared" ca="1" si="213"/>
        <v>-301</v>
      </c>
      <c r="J2992" s="379">
        <f t="shared" ca="1" si="214"/>
        <v>-209</v>
      </c>
      <c r="K2992" s="391" t="str">
        <f t="shared" ca="1" si="215"/>
        <v>36,00</v>
      </c>
      <c r="L2992" s="379"/>
      <c r="O2992" s="379"/>
    </row>
    <row r="2993" spans="1:15">
      <c r="A2993" s="417" t="s">
        <v>2155</v>
      </c>
      <c r="B2993" s="417" t="s">
        <v>3136</v>
      </c>
      <c r="C2993" s="417" t="s">
        <v>2332</v>
      </c>
      <c r="D2993" s="417" t="s">
        <v>3137</v>
      </c>
      <c r="E2993" s="391">
        <v>22.48</v>
      </c>
      <c r="F2993" s="418">
        <v>44270</v>
      </c>
      <c r="G2993" s="417" t="s">
        <v>2286</v>
      </c>
      <c r="I2993" s="379">
        <f t="shared" ca="1" si="213"/>
        <v>-301</v>
      </c>
      <c r="J2993" s="379">
        <f t="shared" ca="1" si="214"/>
        <v>-209</v>
      </c>
      <c r="K2993" s="391" t="str">
        <f t="shared" ca="1" si="215"/>
        <v>49,50</v>
      </c>
      <c r="L2993" s="379"/>
      <c r="O2993" s="379"/>
    </row>
    <row r="2994" spans="1:15">
      <c r="A2994" s="417" t="s">
        <v>2155</v>
      </c>
      <c r="B2994" s="417" t="s">
        <v>16945</v>
      </c>
      <c r="C2994" s="417" t="s">
        <v>2332</v>
      </c>
      <c r="D2994" s="417" t="s">
        <v>3150</v>
      </c>
      <c r="E2994" s="391">
        <v>0.64</v>
      </c>
      <c r="F2994" s="418">
        <v>44305</v>
      </c>
      <c r="G2994" s="417" t="s">
        <v>2286</v>
      </c>
      <c r="I2994" s="379">
        <f t="shared" ca="1" si="213"/>
        <v>-266</v>
      </c>
      <c r="J2994" s="379">
        <f t="shared" ca="1" si="214"/>
        <v>-185</v>
      </c>
      <c r="K2994" s="391" t="str">
        <f t="shared" ca="1" si="215"/>
        <v>20,50</v>
      </c>
      <c r="L2994" s="379"/>
      <c r="O2994" s="379"/>
    </row>
    <row r="2995" spans="1:15">
      <c r="A2995" s="417" t="s">
        <v>2155</v>
      </c>
      <c r="B2995" s="417" t="s">
        <v>3138</v>
      </c>
      <c r="C2995" s="417" t="s">
        <v>2332</v>
      </c>
      <c r="D2995" s="417" t="s">
        <v>3139</v>
      </c>
      <c r="E2995" s="391">
        <v>5.95</v>
      </c>
      <c r="F2995" s="418">
        <v>44305</v>
      </c>
      <c r="G2995" s="417" t="s">
        <v>2286</v>
      </c>
      <c r="I2995" s="379">
        <f t="shared" ca="1" si="213"/>
        <v>-266</v>
      </c>
      <c r="J2995" s="379">
        <f t="shared" ca="1" si="214"/>
        <v>-185</v>
      </c>
      <c r="K2995" s="391" t="str">
        <f t="shared" ca="1" si="215"/>
        <v>30,00</v>
      </c>
      <c r="L2995" s="379"/>
      <c r="O2995" s="379"/>
    </row>
    <row r="2996" spans="1:15">
      <c r="A2996" s="417" t="s">
        <v>2155</v>
      </c>
      <c r="B2996" s="417" t="s">
        <v>3140</v>
      </c>
      <c r="C2996" s="417" t="s">
        <v>2332</v>
      </c>
      <c r="D2996" s="417" t="s">
        <v>3114</v>
      </c>
      <c r="E2996" s="391">
        <v>16.7</v>
      </c>
      <c r="F2996" s="418">
        <v>44305</v>
      </c>
      <c r="G2996" s="417" t="s">
        <v>2286</v>
      </c>
      <c r="I2996" s="379">
        <f t="shared" ca="1" si="213"/>
        <v>-266</v>
      </c>
      <c r="J2996" s="379">
        <f t="shared" ca="1" si="214"/>
        <v>-185</v>
      </c>
      <c r="K2996" s="391" t="str">
        <f t="shared" ca="1" si="215"/>
        <v>40,00</v>
      </c>
      <c r="L2996" s="379"/>
      <c r="O2996" s="379"/>
    </row>
    <row r="2997" spans="1:15">
      <c r="A2997" s="417" t="s">
        <v>2155</v>
      </c>
      <c r="B2997" s="417" t="s">
        <v>3141</v>
      </c>
      <c r="C2997" s="417" t="s">
        <v>2332</v>
      </c>
      <c r="D2997" s="417" t="s">
        <v>3116</v>
      </c>
      <c r="E2997" s="391">
        <v>28.8</v>
      </c>
      <c r="F2997" s="418">
        <v>44305</v>
      </c>
      <c r="G2997" s="417" t="s">
        <v>2286</v>
      </c>
      <c r="I2997" s="379">
        <f t="shared" ca="1" si="213"/>
        <v>-266</v>
      </c>
      <c r="J2997" s="379">
        <f t="shared" ca="1" si="214"/>
        <v>-185</v>
      </c>
      <c r="K2997" s="391" t="str">
        <f t="shared" ca="1" si="215"/>
        <v>50,00</v>
      </c>
      <c r="L2997" s="379"/>
      <c r="O2997" s="379"/>
    </row>
    <row r="2998" spans="1:15">
      <c r="A2998" s="417" t="s">
        <v>2155</v>
      </c>
      <c r="B2998" s="417" t="s">
        <v>3142</v>
      </c>
      <c r="C2998" s="417" t="s">
        <v>2332</v>
      </c>
      <c r="D2998" s="417" t="s">
        <v>3123</v>
      </c>
      <c r="E2998" s="391">
        <v>1.9</v>
      </c>
      <c r="F2998" s="418">
        <v>44701</v>
      </c>
      <c r="G2998" s="417" t="s">
        <v>2286</v>
      </c>
      <c r="I2998" s="379">
        <f t="shared" ca="1" si="213"/>
        <v>130</v>
      </c>
      <c r="J2998" s="379">
        <f t="shared" ca="1" si="214"/>
        <v>90</v>
      </c>
      <c r="K2998" s="391" t="str">
        <f t="shared" ca="1" si="215"/>
        <v>20,00</v>
      </c>
      <c r="L2998" s="379"/>
      <c r="O2998" s="379"/>
    </row>
    <row r="2999" spans="1:15">
      <c r="A2999" s="417" t="s">
        <v>2155</v>
      </c>
      <c r="B2999" s="417" t="s">
        <v>3143</v>
      </c>
      <c r="C2999" s="417" t="s">
        <v>2332</v>
      </c>
      <c r="D2999" s="417" t="s">
        <v>3118</v>
      </c>
      <c r="E2999" s="391">
        <v>10.52</v>
      </c>
      <c r="F2999" s="418">
        <v>44729</v>
      </c>
      <c r="G2999" s="417" t="s">
        <v>2286</v>
      </c>
      <c r="I2999" s="379">
        <f t="shared" ca="1" si="213"/>
        <v>158</v>
      </c>
      <c r="J2999" s="379">
        <f t="shared" ca="1" si="214"/>
        <v>109</v>
      </c>
      <c r="K2999" s="391" t="str">
        <f t="shared" ca="1" si="215"/>
        <v>35,00</v>
      </c>
      <c r="L2999" s="379"/>
      <c r="O2999" s="379"/>
    </row>
    <row r="3000" spans="1:15">
      <c r="A3000" s="417" t="s">
        <v>2155</v>
      </c>
      <c r="B3000" s="417" t="s">
        <v>3144</v>
      </c>
      <c r="C3000" s="417" t="s">
        <v>2332</v>
      </c>
      <c r="D3000" s="417" t="s">
        <v>3120</v>
      </c>
      <c r="E3000" s="391">
        <v>1.01</v>
      </c>
      <c r="F3000" s="418">
        <v>44757</v>
      </c>
      <c r="G3000" s="417" t="s">
        <v>2286</v>
      </c>
      <c r="I3000" s="379">
        <f t="shared" ca="1" si="213"/>
        <v>186</v>
      </c>
      <c r="J3000" s="379">
        <f t="shared" ca="1" si="214"/>
        <v>129</v>
      </c>
      <c r="K3000" s="391" t="str">
        <f t="shared" ca="1" si="215"/>
        <v>13,00</v>
      </c>
      <c r="L3000" s="379"/>
      <c r="O3000" s="379"/>
    </row>
    <row r="3001" spans="1:15">
      <c r="A3001" s="417" t="s">
        <v>2155</v>
      </c>
      <c r="B3001" s="417" t="s">
        <v>3145</v>
      </c>
      <c r="C3001" s="417" t="s">
        <v>2332</v>
      </c>
      <c r="D3001" s="417" t="s">
        <v>3122</v>
      </c>
      <c r="E3001" s="391">
        <v>2.52</v>
      </c>
      <c r="F3001" s="418">
        <v>44757</v>
      </c>
      <c r="G3001" s="417" t="s">
        <v>2286</v>
      </c>
      <c r="I3001" s="379">
        <f t="shared" ca="1" si="213"/>
        <v>186</v>
      </c>
      <c r="J3001" s="379">
        <f t="shared" ca="1" si="214"/>
        <v>129</v>
      </c>
      <c r="K3001" s="391" t="str">
        <f t="shared" ca="1" si="215"/>
        <v>15,00</v>
      </c>
      <c r="L3001" s="379"/>
      <c r="O3001" s="379"/>
    </row>
    <row r="3002" spans="1:15">
      <c r="A3002" s="417" t="s">
        <v>73</v>
      </c>
      <c r="B3002" s="417" t="s">
        <v>3151</v>
      </c>
      <c r="C3002" s="417" t="s">
        <v>2281</v>
      </c>
      <c r="D3002" s="417" t="s">
        <v>2870</v>
      </c>
      <c r="E3002" s="391">
        <v>0.02</v>
      </c>
      <c r="F3002" s="418">
        <v>44214</v>
      </c>
      <c r="G3002" s="417" t="s">
        <v>2283</v>
      </c>
      <c r="I3002" s="379">
        <f t="shared" ca="1" si="213"/>
        <v>-357</v>
      </c>
      <c r="J3002" s="379">
        <f t="shared" ca="1" si="214"/>
        <v>-247</v>
      </c>
      <c r="K3002" s="391" t="str">
        <f t="shared" ca="1" si="215"/>
        <v>10,00</v>
      </c>
      <c r="L3002" s="379"/>
      <c r="O3002" s="379"/>
    </row>
    <row r="3003" spans="1:15">
      <c r="A3003" s="417" t="s">
        <v>2155</v>
      </c>
      <c r="B3003" s="417" t="s">
        <v>3152</v>
      </c>
      <c r="C3003" s="417" t="s">
        <v>2281</v>
      </c>
      <c r="D3003" s="417" t="s">
        <v>3153</v>
      </c>
      <c r="E3003" s="391">
        <v>0.02</v>
      </c>
      <c r="F3003" s="418">
        <v>44214</v>
      </c>
      <c r="G3003" s="417" t="s">
        <v>2286</v>
      </c>
      <c r="I3003" s="379">
        <f t="shared" ca="1" si="213"/>
        <v>-357</v>
      </c>
      <c r="J3003" s="379">
        <f t="shared" ca="1" si="214"/>
        <v>-247</v>
      </c>
      <c r="K3003" s="391" t="str">
        <f t="shared" ca="1" si="215"/>
        <v>10,25</v>
      </c>
      <c r="L3003" s="379"/>
      <c r="O3003" s="379"/>
    </row>
    <row r="3004" spans="1:15">
      <c r="A3004" s="417" t="s">
        <v>2155</v>
      </c>
      <c r="B3004" s="417" t="s">
        <v>3154</v>
      </c>
      <c r="C3004" s="417" t="s">
        <v>2281</v>
      </c>
      <c r="D3004" s="417" t="s">
        <v>2866</v>
      </c>
      <c r="E3004" s="391">
        <v>0.02</v>
      </c>
      <c r="F3004" s="418">
        <v>44214</v>
      </c>
      <c r="G3004" s="417" t="s">
        <v>2283</v>
      </c>
      <c r="I3004" s="379">
        <f t="shared" ca="1" si="213"/>
        <v>-357</v>
      </c>
      <c r="J3004" s="379">
        <f t="shared" ca="1" si="214"/>
        <v>-247</v>
      </c>
      <c r="K3004" s="391" t="str">
        <f t="shared" ca="1" si="215"/>
        <v>10,50</v>
      </c>
      <c r="L3004" s="379"/>
      <c r="O3004" s="379"/>
    </row>
    <row r="3005" spans="1:15">
      <c r="A3005" s="417" t="s">
        <v>2155</v>
      </c>
      <c r="B3005" s="417" t="s">
        <v>3155</v>
      </c>
      <c r="C3005" s="417" t="s">
        <v>2281</v>
      </c>
      <c r="D3005" s="417" t="s">
        <v>2868</v>
      </c>
      <c r="E3005" s="391">
        <v>0.01</v>
      </c>
      <c r="F3005" s="418">
        <v>44214</v>
      </c>
      <c r="G3005" s="417" t="s">
        <v>2283</v>
      </c>
      <c r="I3005" s="379">
        <f t="shared" ca="1" si="213"/>
        <v>-357</v>
      </c>
      <c r="J3005" s="379">
        <f t="shared" ca="1" si="214"/>
        <v>-247</v>
      </c>
      <c r="K3005" s="391" t="str">
        <f t="shared" ca="1" si="215"/>
        <v>11,00</v>
      </c>
      <c r="L3005" s="379"/>
      <c r="O3005" s="379"/>
    </row>
    <row r="3006" spans="1:15">
      <c r="A3006" s="417" t="s">
        <v>2155</v>
      </c>
      <c r="B3006" s="417" t="s">
        <v>7869</v>
      </c>
      <c r="C3006" s="417" t="s">
        <v>2281</v>
      </c>
      <c r="D3006" s="417" t="s">
        <v>2901</v>
      </c>
      <c r="E3006" s="391">
        <v>0.02</v>
      </c>
      <c r="F3006" s="418">
        <v>44214</v>
      </c>
      <c r="G3006" s="417" t="s">
        <v>2286</v>
      </c>
      <c r="I3006" s="379">
        <f t="shared" ca="1" si="213"/>
        <v>-357</v>
      </c>
      <c r="J3006" s="379">
        <f t="shared" ca="1" si="214"/>
        <v>-247</v>
      </c>
      <c r="K3006" s="391" t="str">
        <f t="shared" ca="1" si="215"/>
        <v>11,25</v>
      </c>
      <c r="L3006" s="379"/>
      <c r="O3006" s="379"/>
    </row>
    <row r="3007" spans="1:15">
      <c r="A3007" s="417" t="s">
        <v>2155</v>
      </c>
      <c r="B3007" s="417" t="s">
        <v>7870</v>
      </c>
      <c r="C3007" s="417" t="s">
        <v>2281</v>
      </c>
      <c r="D3007" s="417" t="s">
        <v>2348</v>
      </c>
      <c r="E3007" s="391">
        <v>0.01</v>
      </c>
      <c r="F3007" s="418">
        <v>44214</v>
      </c>
      <c r="G3007" s="417" t="s">
        <v>2283</v>
      </c>
      <c r="I3007" s="379">
        <f t="shared" ca="1" si="213"/>
        <v>-357</v>
      </c>
      <c r="J3007" s="379">
        <f t="shared" ca="1" si="214"/>
        <v>-247</v>
      </c>
      <c r="K3007" s="391" t="str">
        <f t="shared" ca="1" si="215"/>
        <v>11,50</v>
      </c>
      <c r="L3007" s="379"/>
      <c r="O3007" s="379"/>
    </row>
    <row r="3008" spans="1:15">
      <c r="A3008" s="417" t="s">
        <v>2155</v>
      </c>
      <c r="B3008" s="417" t="s">
        <v>3156</v>
      </c>
      <c r="C3008" s="417" t="s">
        <v>2281</v>
      </c>
      <c r="D3008" s="417" t="s">
        <v>2320</v>
      </c>
      <c r="E3008" s="391">
        <v>0.03</v>
      </c>
      <c r="F3008" s="418">
        <v>44214</v>
      </c>
      <c r="G3008" s="417" t="s">
        <v>2283</v>
      </c>
      <c r="I3008" s="379">
        <f t="shared" ca="1" si="213"/>
        <v>-357</v>
      </c>
      <c r="J3008" s="379">
        <f t="shared" ca="1" si="214"/>
        <v>-247</v>
      </c>
      <c r="K3008" s="391" t="str">
        <f t="shared" ca="1" si="215"/>
        <v>12,00</v>
      </c>
      <c r="L3008" s="379"/>
      <c r="O3008" s="379"/>
    </row>
    <row r="3009" spans="1:15">
      <c r="A3009" s="417" t="s">
        <v>2155</v>
      </c>
      <c r="B3009" s="417" t="s">
        <v>7871</v>
      </c>
      <c r="C3009" s="417" t="s">
        <v>2281</v>
      </c>
      <c r="D3009" s="417" t="s">
        <v>2333</v>
      </c>
      <c r="E3009" s="391">
        <v>0.01</v>
      </c>
      <c r="F3009" s="418">
        <v>44214</v>
      </c>
      <c r="G3009" s="417" t="s">
        <v>2283</v>
      </c>
      <c r="I3009" s="379">
        <f t="shared" ca="1" si="213"/>
        <v>-357</v>
      </c>
      <c r="J3009" s="379">
        <f t="shared" ca="1" si="214"/>
        <v>-247</v>
      </c>
      <c r="K3009" s="391" t="str">
        <f t="shared" ca="1" si="215"/>
        <v>12,50</v>
      </c>
      <c r="L3009" s="379"/>
      <c r="O3009" s="379"/>
    </row>
    <row r="3010" spans="1:15">
      <c r="A3010" s="417" t="s">
        <v>2155</v>
      </c>
      <c r="B3010" s="417" t="s">
        <v>10707</v>
      </c>
      <c r="C3010" s="417" t="s">
        <v>2281</v>
      </c>
      <c r="D3010" s="417" t="s">
        <v>2865</v>
      </c>
      <c r="E3010" s="391">
        <v>0.02</v>
      </c>
      <c r="F3010" s="418">
        <v>44214</v>
      </c>
      <c r="G3010" s="417" t="s">
        <v>2283</v>
      </c>
      <c r="I3010" s="379">
        <f t="shared" ca="1" si="213"/>
        <v>-357</v>
      </c>
      <c r="J3010" s="379">
        <f t="shared" ca="1" si="214"/>
        <v>-247</v>
      </c>
      <c r="K3010" s="391" t="str">
        <f t="shared" ca="1" si="215"/>
        <v>13,00</v>
      </c>
      <c r="L3010" s="379"/>
      <c r="O3010" s="379"/>
    </row>
    <row r="3011" spans="1:15">
      <c r="A3011" s="417" t="s">
        <v>2155</v>
      </c>
      <c r="B3011" s="417" t="s">
        <v>10708</v>
      </c>
      <c r="C3011" s="417" t="s">
        <v>2281</v>
      </c>
      <c r="D3011" s="417" t="s">
        <v>2304</v>
      </c>
      <c r="E3011" s="391">
        <v>0.02</v>
      </c>
      <c r="F3011" s="418">
        <v>44214</v>
      </c>
      <c r="G3011" s="417" t="s">
        <v>2283</v>
      </c>
      <c r="I3011" s="379">
        <f t="shared" ca="1" si="213"/>
        <v>-357</v>
      </c>
      <c r="J3011" s="379">
        <f t="shared" ca="1" si="214"/>
        <v>-247</v>
      </c>
      <c r="K3011" s="391" t="str">
        <f t="shared" ca="1" si="215"/>
        <v>13,50</v>
      </c>
      <c r="L3011" s="379"/>
      <c r="O3011" s="379"/>
    </row>
    <row r="3012" spans="1:15">
      <c r="A3012" s="417" t="s">
        <v>2155</v>
      </c>
      <c r="B3012" s="417" t="s">
        <v>3157</v>
      </c>
      <c r="C3012" s="417" t="s">
        <v>2281</v>
      </c>
      <c r="D3012" s="417" t="s">
        <v>2327</v>
      </c>
      <c r="E3012" s="391">
        <v>0.02</v>
      </c>
      <c r="F3012" s="418">
        <v>44214</v>
      </c>
      <c r="G3012" s="417" t="s">
        <v>2283</v>
      </c>
      <c r="I3012" s="379">
        <f t="shared" ca="1" si="213"/>
        <v>-357</v>
      </c>
      <c r="J3012" s="379">
        <f t="shared" ca="1" si="214"/>
        <v>-247</v>
      </c>
      <c r="K3012" s="391" t="str">
        <f t="shared" ca="1" si="215"/>
        <v>16,00</v>
      </c>
      <c r="L3012" s="379"/>
      <c r="O3012" s="379"/>
    </row>
    <row r="3013" spans="1:15">
      <c r="A3013" s="417" t="s">
        <v>2155</v>
      </c>
      <c r="B3013" s="417" t="s">
        <v>3158</v>
      </c>
      <c r="C3013" s="417" t="s">
        <v>2281</v>
      </c>
      <c r="D3013" s="417" t="s">
        <v>2292</v>
      </c>
      <c r="E3013" s="391">
        <v>3.24</v>
      </c>
      <c r="F3013" s="418">
        <v>44214</v>
      </c>
      <c r="G3013" s="417" t="s">
        <v>2283</v>
      </c>
      <c r="I3013" s="379">
        <f t="shared" ca="1" si="213"/>
        <v>-357</v>
      </c>
      <c r="J3013" s="379">
        <f t="shared" ca="1" si="214"/>
        <v>-247</v>
      </c>
      <c r="K3013" s="391" t="str">
        <f t="shared" ca="1" si="215"/>
        <v>16,50</v>
      </c>
      <c r="L3013" s="379"/>
      <c r="O3013" s="379"/>
    </row>
    <row r="3014" spans="1:15">
      <c r="A3014" s="417" t="s">
        <v>2155</v>
      </c>
      <c r="B3014" s="417" t="s">
        <v>10709</v>
      </c>
      <c r="C3014" s="417" t="s">
        <v>2281</v>
      </c>
      <c r="D3014" s="417" t="s">
        <v>2294</v>
      </c>
      <c r="E3014" s="391">
        <v>0.42</v>
      </c>
      <c r="F3014" s="418">
        <v>44214</v>
      </c>
      <c r="G3014" s="417" t="s">
        <v>2283</v>
      </c>
      <c r="I3014" s="379">
        <f t="shared" ca="1" si="213"/>
        <v>-357</v>
      </c>
      <c r="J3014" s="379">
        <f t="shared" ca="1" si="214"/>
        <v>-247</v>
      </c>
      <c r="K3014" s="391" t="str">
        <f t="shared" ca="1" si="215"/>
        <v>17,00</v>
      </c>
      <c r="L3014" s="379"/>
      <c r="O3014" s="379"/>
    </row>
    <row r="3015" spans="1:15">
      <c r="A3015" s="417" t="s">
        <v>2155</v>
      </c>
      <c r="B3015" s="417" t="s">
        <v>3159</v>
      </c>
      <c r="C3015" s="417" t="s">
        <v>2281</v>
      </c>
      <c r="D3015" s="417" t="s">
        <v>2298</v>
      </c>
      <c r="E3015" s="391">
        <v>0.01</v>
      </c>
      <c r="F3015" s="418">
        <v>44214</v>
      </c>
      <c r="G3015" s="417" t="s">
        <v>2283</v>
      </c>
      <c r="I3015" s="379">
        <f t="shared" ca="1" si="213"/>
        <v>-357</v>
      </c>
      <c r="J3015" s="379">
        <f t="shared" ca="1" si="214"/>
        <v>-247</v>
      </c>
      <c r="K3015" s="391" t="str">
        <f t="shared" ca="1" si="215"/>
        <v>18,00</v>
      </c>
      <c r="L3015" s="379"/>
      <c r="O3015" s="379"/>
    </row>
    <row r="3016" spans="1:15">
      <c r="A3016" s="417" t="s">
        <v>2155</v>
      </c>
      <c r="B3016" s="417" t="s">
        <v>6727</v>
      </c>
      <c r="C3016" s="417" t="s">
        <v>2281</v>
      </c>
      <c r="D3016" s="417" t="s">
        <v>3180</v>
      </c>
      <c r="E3016" s="391">
        <v>3</v>
      </c>
      <c r="F3016" s="418">
        <v>44214</v>
      </c>
      <c r="G3016" s="417" t="s">
        <v>2286</v>
      </c>
      <c r="I3016" s="379">
        <f t="shared" ca="1" si="213"/>
        <v>-357</v>
      </c>
      <c r="J3016" s="379">
        <f t="shared" ca="1" si="214"/>
        <v>-247</v>
      </c>
      <c r="K3016" s="391" t="str">
        <f t="shared" ca="1" si="215"/>
        <v>7,50</v>
      </c>
      <c r="L3016" s="379"/>
      <c r="O3016" s="379"/>
    </row>
    <row r="3017" spans="1:15">
      <c r="A3017" s="417" t="s">
        <v>2155</v>
      </c>
      <c r="B3017" s="417" t="s">
        <v>7872</v>
      </c>
      <c r="C3017" s="417" t="s">
        <v>2281</v>
      </c>
      <c r="D3017" s="417" t="s">
        <v>3170</v>
      </c>
      <c r="E3017" s="391">
        <v>0.8</v>
      </c>
      <c r="F3017" s="418">
        <v>44214</v>
      </c>
      <c r="G3017" s="417" t="s">
        <v>2283</v>
      </c>
      <c r="I3017" s="379">
        <f t="shared" ca="1" si="213"/>
        <v>-357</v>
      </c>
      <c r="J3017" s="379">
        <f t="shared" ca="1" si="214"/>
        <v>-247</v>
      </c>
      <c r="K3017" s="391" t="str">
        <f t="shared" ca="1" si="215"/>
        <v>8,60</v>
      </c>
      <c r="L3017" s="379"/>
      <c r="O3017" s="379"/>
    </row>
    <row r="3018" spans="1:15">
      <c r="A3018" s="417" t="s">
        <v>2155</v>
      </c>
      <c r="B3018" s="417" t="s">
        <v>10710</v>
      </c>
      <c r="C3018" s="417" t="s">
        <v>2281</v>
      </c>
      <c r="D3018" s="417" t="s">
        <v>3172</v>
      </c>
      <c r="E3018" s="391">
        <v>0.24</v>
      </c>
      <c r="F3018" s="418">
        <v>44214</v>
      </c>
      <c r="G3018" s="417" t="s">
        <v>2283</v>
      </c>
      <c r="I3018" s="379">
        <f t="shared" ref="I3018:I3081" ca="1" si="216">IF(F3018&lt;&gt;"",F3018-$I$199,"")</f>
        <v>-357</v>
      </c>
      <c r="J3018" s="379">
        <f t="shared" ref="J3018:J3081" ca="1" si="217">IF(I3018&lt;&gt;"",NETWORKDAYS($I$199,F3018-1,$N$201:$N$224),"")</f>
        <v>-247</v>
      </c>
      <c r="K3018" s="391" t="str">
        <f t="shared" ref="K3018:K3081" ca="1" si="218">IF(I3018&lt;&gt;"",RIGHT(D3018,LEN(D3018)-FIND(" ",D3018)),"")</f>
        <v>9,00</v>
      </c>
      <c r="L3018" s="379"/>
      <c r="O3018" s="379"/>
    </row>
    <row r="3019" spans="1:15">
      <c r="A3019" s="417" t="s">
        <v>2155</v>
      </c>
      <c r="B3019" s="417" t="s">
        <v>10711</v>
      </c>
      <c r="C3019" s="417" t="s">
        <v>2281</v>
      </c>
      <c r="D3019" s="417" t="s">
        <v>3173</v>
      </c>
      <c r="E3019" s="391">
        <v>0.15</v>
      </c>
      <c r="F3019" s="418">
        <v>44214</v>
      </c>
      <c r="G3019" s="417" t="s">
        <v>2283</v>
      </c>
      <c r="I3019" s="379">
        <f t="shared" ca="1" si="216"/>
        <v>-357</v>
      </c>
      <c r="J3019" s="379">
        <f t="shared" ca="1" si="217"/>
        <v>-247</v>
      </c>
      <c r="K3019" s="391" t="str">
        <f t="shared" ca="1" si="218"/>
        <v>9,20</v>
      </c>
      <c r="L3019" s="379"/>
      <c r="O3019" s="379"/>
    </row>
    <row r="3020" spans="1:15">
      <c r="A3020" s="417" t="s">
        <v>2155</v>
      </c>
      <c r="B3020" s="417" t="s">
        <v>7873</v>
      </c>
      <c r="C3020" s="417" t="s">
        <v>2281</v>
      </c>
      <c r="D3020" s="417" t="s">
        <v>3174</v>
      </c>
      <c r="E3020" s="391">
        <v>0.1</v>
      </c>
      <c r="F3020" s="418">
        <v>44214</v>
      </c>
      <c r="G3020" s="417" t="s">
        <v>2283</v>
      </c>
      <c r="I3020" s="379">
        <f t="shared" ca="1" si="216"/>
        <v>-357</v>
      </c>
      <c r="J3020" s="379">
        <f t="shared" ca="1" si="217"/>
        <v>-247</v>
      </c>
      <c r="K3020" s="391" t="str">
        <f t="shared" ca="1" si="218"/>
        <v>9,40</v>
      </c>
      <c r="L3020" s="379"/>
      <c r="O3020" s="379"/>
    </row>
    <row r="3021" spans="1:15">
      <c r="A3021" s="417" t="s">
        <v>2155</v>
      </c>
      <c r="B3021" s="417" t="s">
        <v>7874</v>
      </c>
      <c r="C3021" s="417" t="s">
        <v>2281</v>
      </c>
      <c r="D3021" s="417" t="s">
        <v>3175</v>
      </c>
      <c r="E3021" s="391">
        <v>0.05</v>
      </c>
      <c r="F3021" s="418">
        <v>44214</v>
      </c>
      <c r="G3021" s="417" t="s">
        <v>2283</v>
      </c>
      <c r="I3021" s="379">
        <f t="shared" ca="1" si="216"/>
        <v>-357</v>
      </c>
      <c r="J3021" s="379">
        <f t="shared" ca="1" si="217"/>
        <v>-247</v>
      </c>
      <c r="K3021" s="391" t="str">
        <f t="shared" ca="1" si="218"/>
        <v>9,60</v>
      </c>
      <c r="L3021" s="379"/>
      <c r="O3021" s="379"/>
    </row>
    <row r="3022" spans="1:15">
      <c r="A3022" s="417" t="s">
        <v>2155</v>
      </c>
      <c r="B3022" s="417" t="s">
        <v>7875</v>
      </c>
      <c r="C3022" s="417" t="s">
        <v>2281</v>
      </c>
      <c r="D3022" s="417" t="s">
        <v>3176</v>
      </c>
      <c r="E3022" s="391">
        <v>0.04</v>
      </c>
      <c r="F3022" s="418">
        <v>44214</v>
      </c>
      <c r="G3022" s="417" t="s">
        <v>2283</v>
      </c>
      <c r="I3022" s="379">
        <f t="shared" ca="1" si="216"/>
        <v>-357</v>
      </c>
      <c r="J3022" s="379">
        <f t="shared" ca="1" si="217"/>
        <v>-247</v>
      </c>
      <c r="K3022" s="391" t="str">
        <f t="shared" ca="1" si="218"/>
        <v>9,80</v>
      </c>
      <c r="L3022" s="379"/>
      <c r="O3022" s="379"/>
    </row>
    <row r="3023" spans="1:15">
      <c r="A3023" s="417" t="s">
        <v>2155</v>
      </c>
      <c r="B3023" s="417" t="s">
        <v>10712</v>
      </c>
      <c r="C3023" s="417" t="s">
        <v>2281</v>
      </c>
      <c r="D3023" s="417" t="s">
        <v>2870</v>
      </c>
      <c r="E3023" s="391">
        <v>0.22</v>
      </c>
      <c r="F3023" s="418">
        <v>44249</v>
      </c>
      <c r="G3023" s="417" t="s">
        <v>2283</v>
      </c>
      <c r="I3023" s="379">
        <f t="shared" ca="1" si="216"/>
        <v>-322</v>
      </c>
      <c r="J3023" s="379">
        <f t="shared" ca="1" si="217"/>
        <v>-224</v>
      </c>
      <c r="K3023" s="391" t="str">
        <f t="shared" ca="1" si="218"/>
        <v>10,00</v>
      </c>
      <c r="L3023" s="379"/>
      <c r="O3023" s="379"/>
    </row>
    <row r="3024" spans="1:15">
      <c r="A3024" s="417" t="s">
        <v>2155</v>
      </c>
      <c r="B3024" s="417" t="s">
        <v>10713</v>
      </c>
      <c r="C3024" s="417" t="s">
        <v>2281</v>
      </c>
      <c r="D3024" s="417" t="s">
        <v>2866</v>
      </c>
      <c r="E3024" s="391">
        <v>0.1</v>
      </c>
      <c r="F3024" s="418">
        <v>44249</v>
      </c>
      <c r="G3024" s="417" t="s">
        <v>2283</v>
      </c>
      <c r="I3024" s="379">
        <f t="shared" ca="1" si="216"/>
        <v>-322</v>
      </c>
      <c r="J3024" s="379">
        <f t="shared" ca="1" si="217"/>
        <v>-224</v>
      </c>
      <c r="K3024" s="391" t="str">
        <f t="shared" ca="1" si="218"/>
        <v>10,50</v>
      </c>
      <c r="L3024" s="379"/>
      <c r="O3024" s="379"/>
    </row>
    <row r="3025" spans="1:15">
      <c r="A3025" s="417" t="s">
        <v>2155</v>
      </c>
      <c r="B3025" s="417" t="s">
        <v>10714</v>
      </c>
      <c r="C3025" s="417" t="s">
        <v>2281</v>
      </c>
      <c r="D3025" s="417" t="s">
        <v>3177</v>
      </c>
      <c r="E3025" s="391">
        <v>0.13</v>
      </c>
      <c r="F3025" s="418">
        <v>44249</v>
      </c>
      <c r="G3025" s="417" t="s">
        <v>2286</v>
      </c>
      <c r="I3025" s="379">
        <f t="shared" ca="1" si="216"/>
        <v>-322</v>
      </c>
      <c r="J3025" s="379">
        <f t="shared" ca="1" si="217"/>
        <v>-224</v>
      </c>
      <c r="K3025" s="391" t="str">
        <f t="shared" ca="1" si="218"/>
        <v>10,75</v>
      </c>
      <c r="L3025" s="379"/>
      <c r="O3025" s="379"/>
    </row>
    <row r="3026" spans="1:15">
      <c r="A3026" s="417" t="s">
        <v>2155</v>
      </c>
      <c r="B3026" s="417" t="s">
        <v>10715</v>
      </c>
      <c r="C3026" s="417" t="s">
        <v>2281</v>
      </c>
      <c r="D3026" s="417" t="s">
        <v>2868</v>
      </c>
      <c r="E3026" s="391">
        <v>0.08</v>
      </c>
      <c r="F3026" s="418">
        <v>44249</v>
      </c>
      <c r="G3026" s="417" t="s">
        <v>2283</v>
      </c>
      <c r="I3026" s="379">
        <f t="shared" ca="1" si="216"/>
        <v>-322</v>
      </c>
      <c r="J3026" s="379">
        <f t="shared" ca="1" si="217"/>
        <v>-224</v>
      </c>
      <c r="K3026" s="391" t="str">
        <f t="shared" ca="1" si="218"/>
        <v>11,00</v>
      </c>
      <c r="L3026" s="379"/>
      <c r="O3026" s="379"/>
    </row>
    <row r="3027" spans="1:15">
      <c r="A3027" s="417" t="s">
        <v>2155</v>
      </c>
      <c r="B3027" s="417" t="s">
        <v>10716</v>
      </c>
      <c r="C3027" s="417" t="s">
        <v>2281</v>
      </c>
      <c r="D3027" s="417" t="s">
        <v>2348</v>
      </c>
      <c r="E3027" s="391">
        <v>7.0000000000000007E-2</v>
      </c>
      <c r="F3027" s="418">
        <v>44249</v>
      </c>
      <c r="G3027" s="417" t="s">
        <v>2283</v>
      </c>
      <c r="I3027" s="379">
        <f t="shared" ca="1" si="216"/>
        <v>-322</v>
      </c>
      <c r="J3027" s="379">
        <f t="shared" ca="1" si="217"/>
        <v>-224</v>
      </c>
      <c r="K3027" s="391" t="str">
        <f t="shared" ca="1" si="218"/>
        <v>11,50</v>
      </c>
      <c r="L3027" s="379"/>
      <c r="O3027" s="379"/>
    </row>
    <row r="3028" spans="1:15">
      <c r="A3028" s="417" t="s">
        <v>2155</v>
      </c>
      <c r="B3028" s="417" t="s">
        <v>10717</v>
      </c>
      <c r="C3028" s="417" t="s">
        <v>2281</v>
      </c>
      <c r="D3028" s="417" t="s">
        <v>2362</v>
      </c>
      <c r="E3028" s="391">
        <v>0.04</v>
      </c>
      <c r="F3028" s="418">
        <v>44249</v>
      </c>
      <c r="G3028" s="417" t="s">
        <v>2286</v>
      </c>
      <c r="I3028" s="379">
        <f t="shared" ca="1" si="216"/>
        <v>-322</v>
      </c>
      <c r="J3028" s="379">
        <f t="shared" ca="1" si="217"/>
        <v>-224</v>
      </c>
      <c r="K3028" s="391" t="str">
        <f t="shared" ca="1" si="218"/>
        <v>11,75</v>
      </c>
      <c r="L3028" s="379"/>
      <c r="O3028" s="379"/>
    </row>
    <row r="3029" spans="1:15">
      <c r="A3029" s="417" t="s">
        <v>2155</v>
      </c>
      <c r="B3029" s="417" t="s">
        <v>3160</v>
      </c>
      <c r="C3029" s="417" t="s">
        <v>2281</v>
      </c>
      <c r="D3029" s="417" t="s">
        <v>2320</v>
      </c>
      <c r="E3029" s="391">
        <v>0.05</v>
      </c>
      <c r="F3029" s="418">
        <v>44249</v>
      </c>
      <c r="G3029" s="417" t="s">
        <v>2283</v>
      </c>
      <c r="I3029" s="379">
        <f t="shared" ca="1" si="216"/>
        <v>-322</v>
      </c>
      <c r="J3029" s="379">
        <f t="shared" ca="1" si="217"/>
        <v>-224</v>
      </c>
      <c r="K3029" s="391" t="str">
        <f t="shared" ca="1" si="218"/>
        <v>12,00</v>
      </c>
      <c r="L3029" s="379"/>
      <c r="O3029" s="379"/>
    </row>
    <row r="3030" spans="1:15">
      <c r="A3030" s="417" t="s">
        <v>2155</v>
      </c>
      <c r="B3030" s="417" t="s">
        <v>3161</v>
      </c>
      <c r="C3030" s="417" t="s">
        <v>2281</v>
      </c>
      <c r="D3030" s="417" t="s">
        <v>2333</v>
      </c>
      <c r="E3030" s="391">
        <v>0.05</v>
      </c>
      <c r="F3030" s="418">
        <v>44249</v>
      </c>
      <c r="G3030" s="417" t="s">
        <v>2283</v>
      </c>
      <c r="I3030" s="379">
        <f t="shared" ca="1" si="216"/>
        <v>-322</v>
      </c>
      <c r="J3030" s="379">
        <f t="shared" ca="1" si="217"/>
        <v>-224</v>
      </c>
      <c r="K3030" s="391" t="str">
        <f t="shared" ca="1" si="218"/>
        <v>12,50</v>
      </c>
      <c r="L3030" s="379"/>
      <c r="O3030" s="379"/>
    </row>
    <row r="3031" spans="1:15">
      <c r="A3031" s="417" t="s">
        <v>2155</v>
      </c>
      <c r="B3031" s="417" t="s">
        <v>3162</v>
      </c>
      <c r="C3031" s="417" t="s">
        <v>2281</v>
      </c>
      <c r="D3031" s="417" t="s">
        <v>2865</v>
      </c>
      <c r="E3031" s="391">
        <v>0.1</v>
      </c>
      <c r="F3031" s="418">
        <v>44249</v>
      </c>
      <c r="G3031" s="417" t="s">
        <v>2283</v>
      </c>
      <c r="I3031" s="379">
        <f t="shared" ca="1" si="216"/>
        <v>-322</v>
      </c>
      <c r="J3031" s="379">
        <f t="shared" ca="1" si="217"/>
        <v>-224</v>
      </c>
      <c r="K3031" s="391" t="str">
        <f t="shared" ca="1" si="218"/>
        <v>13,00</v>
      </c>
      <c r="L3031" s="379"/>
      <c r="O3031" s="379"/>
    </row>
    <row r="3032" spans="1:15">
      <c r="A3032" s="417" t="s">
        <v>2155</v>
      </c>
      <c r="B3032" s="417" t="s">
        <v>6728</v>
      </c>
      <c r="C3032" s="417" t="s">
        <v>2281</v>
      </c>
      <c r="D3032" s="417" t="s">
        <v>2304</v>
      </c>
      <c r="E3032" s="391">
        <v>0.03</v>
      </c>
      <c r="F3032" s="418">
        <v>44249</v>
      </c>
      <c r="G3032" s="417" t="s">
        <v>2283</v>
      </c>
      <c r="I3032" s="379">
        <f t="shared" ca="1" si="216"/>
        <v>-322</v>
      </c>
      <c r="J3032" s="379">
        <f t="shared" ca="1" si="217"/>
        <v>-224</v>
      </c>
      <c r="K3032" s="391" t="str">
        <f t="shared" ca="1" si="218"/>
        <v>13,50</v>
      </c>
      <c r="L3032" s="379"/>
      <c r="O3032" s="379"/>
    </row>
    <row r="3033" spans="1:15">
      <c r="A3033" s="417" t="s">
        <v>2155</v>
      </c>
      <c r="B3033" s="417" t="s">
        <v>3163</v>
      </c>
      <c r="C3033" s="417" t="s">
        <v>2281</v>
      </c>
      <c r="D3033" s="417" t="s">
        <v>3109</v>
      </c>
      <c r="E3033" s="391">
        <v>0.02</v>
      </c>
      <c r="F3033" s="418">
        <v>44249</v>
      </c>
      <c r="G3033" s="417" t="s">
        <v>2283</v>
      </c>
      <c r="I3033" s="379">
        <f t="shared" ca="1" si="216"/>
        <v>-322</v>
      </c>
      <c r="J3033" s="379">
        <f t="shared" ca="1" si="217"/>
        <v>-224</v>
      </c>
      <c r="K3033" s="391" t="str">
        <f t="shared" ca="1" si="218"/>
        <v>14,50</v>
      </c>
      <c r="L3033" s="379"/>
      <c r="O3033" s="379"/>
    </row>
    <row r="3034" spans="1:15">
      <c r="A3034" s="417" t="s">
        <v>2155</v>
      </c>
      <c r="B3034" s="417" t="s">
        <v>10718</v>
      </c>
      <c r="C3034" s="417" t="s">
        <v>2281</v>
      </c>
      <c r="D3034" s="417" t="s">
        <v>2288</v>
      </c>
      <c r="E3034" s="391">
        <v>0.47</v>
      </c>
      <c r="F3034" s="418">
        <v>44249</v>
      </c>
      <c r="G3034" s="417" t="s">
        <v>2283</v>
      </c>
      <c r="I3034" s="379">
        <f t="shared" ca="1" si="216"/>
        <v>-322</v>
      </c>
      <c r="J3034" s="379">
        <f t="shared" ca="1" si="217"/>
        <v>-224</v>
      </c>
      <c r="K3034" s="391" t="str">
        <f t="shared" ca="1" si="218"/>
        <v>15,00</v>
      </c>
      <c r="L3034" s="379"/>
      <c r="O3034" s="379"/>
    </row>
    <row r="3035" spans="1:15">
      <c r="A3035" s="417" t="s">
        <v>2155</v>
      </c>
      <c r="B3035" s="417" t="s">
        <v>10719</v>
      </c>
      <c r="C3035" s="417" t="s">
        <v>2281</v>
      </c>
      <c r="D3035" s="417" t="s">
        <v>2325</v>
      </c>
      <c r="E3035" s="391">
        <v>0.32</v>
      </c>
      <c r="F3035" s="418">
        <v>44249</v>
      </c>
      <c r="G3035" s="417" t="s">
        <v>2283</v>
      </c>
      <c r="I3035" s="379">
        <f t="shared" ca="1" si="216"/>
        <v>-322</v>
      </c>
      <c r="J3035" s="379">
        <f t="shared" ca="1" si="217"/>
        <v>-224</v>
      </c>
      <c r="K3035" s="391" t="str">
        <f t="shared" ca="1" si="218"/>
        <v>15,50</v>
      </c>
      <c r="L3035" s="379"/>
      <c r="O3035" s="379"/>
    </row>
    <row r="3036" spans="1:15">
      <c r="A3036" s="417" t="s">
        <v>2155</v>
      </c>
      <c r="B3036" s="417" t="s">
        <v>3164</v>
      </c>
      <c r="C3036" s="417" t="s">
        <v>2281</v>
      </c>
      <c r="D3036" s="417" t="s">
        <v>3022</v>
      </c>
      <c r="E3036" s="391">
        <v>0.01</v>
      </c>
      <c r="F3036" s="418">
        <v>44249</v>
      </c>
      <c r="G3036" s="417" t="s">
        <v>2286</v>
      </c>
      <c r="I3036" s="379">
        <f t="shared" ca="1" si="216"/>
        <v>-322</v>
      </c>
      <c r="J3036" s="379">
        <f t="shared" ca="1" si="217"/>
        <v>-224</v>
      </c>
      <c r="K3036" s="391" t="str">
        <f t="shared" ca="1" si="218"/>
        <v>16,75</v>
      </c>
      <c r="L3036" s="379"/>
      <c r="O3036" s="379"/>
    </row>
    <row r="3037" spans="1:15">
      <c r="A3037" s="417" t="s">
        <v>2155</v>
      </c>
      <c r="B3037" s="417" t="s">
        <v>17806</v>
      </c>
      <c r="C3037" s="417" t="s">
        <v>2281</v>
      </c>
      <c r="D3037" s="417" t="s">
        <v>3167</v>
      </c>
      <c r="E3037" s="391">
        <v>1.02</v>
      </c>
      <c r="F3037" s="418">
        <v>44249</v>
      </c>
      <c r="G3037" s="417" t="s">
        <v>2283</v>
      </c>
      <c r="I3037" s="379">
        <f t="shared" ca="1" si="216"/>
        <v>-322</v>
      </c>
      <c r="J3037" s="379">
        <f t="shared" ca="1" si="217"/>
        <v>-224</v>
      </c>
      <c r="K3037" s="391" t="str">
        <f t="shared" ca="1" si="218"/>
        <v>8,20</v>
      </c>
      <c r="L3037" s="379"/>
      <c r="O3037" s="379"/>
    </row>
    <row r="3038" spans="1:15">
      <c r="A3038" s="417" t="s">
        <v>2155</v>
      </c>
      <c r="B3038" s="417" t="s">
        <v>18320</v>
      </c>
      <c r="C3038" s="417" t="s">
        <v>2281</v>
      </c>
      <c r="D3038" s="417" t="s">
        <v>3172</v>
      </c>
      <c r="E3038" s="391">
        <v>0.54</v>
      </c>
      <c r="F3038" s="418">
        <v>44249</v>
      </c>
      <c r="G3038" s="417" t="s">
        <v>2283</v>
      </c>
      <c r="I3038" s="379">
        <f t="shared" ca="1" si="216"/>
        <v>-322</v>
      </c>
      <c r="J3038" s="379">
        <f t="shared" ca="1" si="217"/>
        <v>-224</v>
      </c>
      <c r="K3038" s="391" t="str">
        <f t="shared" ca="1" si="218"/>
        <v>9,00</v>
      </c>
      <c r="L3038" s="379"/>
      <c r="O3038" s="379"/>
    </row>
    <row r="3039" spans="1:15">
      <c r="A3039" s="417" t="s">
        <v>2155</v>
      </c>
      <c r="B3039" s="417" t="s">
        <v>16946</v>
      </c>
      <c r="C3039" s="417" t="s">
        <v>2281</v>
      </c>
      <c r="D3039" s="417" t="s">
        <v>3173</v>
      </c>
      <c r="E3039" s="391">
        <v>0.47</v>
      </c>
      <c r="F3039" s="418">
        <v>44249</v>
      </c>
      <c r="G3039" s="417" t="s">
        <v>2283</v>
      </c>
      <c r="I3039" s="379">
        <f t="shared" ca="1" si="216"/>
        <v>-322</v>
      </c>
      <c r="J3039" s="379">
        <f t="shared" ca="1" si="217"/>
        <v>-224</v>
      </c>
      <c r="K3039" s="391" t="str">
        <f t="shared" ca="1" si="218"/>
        <v>9,20</v>
      </c>
      <c r="L3039" s="379"/>
      <c r="O3039" s="379"/>
    </row>
    <row r="3040" spans="1:15">
      <c r="A3040" s="417" t="s">
        <v>2155</v>
      </c>
      <c r="B3040" s="417" t="s">
        <v>16947</v>
      </c>
      <c r="C3040" s="417" t="s">
        <v>2281</v>
      </c>
      <c r="D3040" s="417" t="s">
        <v>3174</v>
      </c>
      <c r="E3040" s="391">
        <v>0.4</v>
      </c>
      <c r="F3040" s="418">
        <v>44249</v>
      </c>
      <c r="G3040" s="417" t="s">
        <v>2283</v>
      </c>
      <c r="I3040" s="379">
        <f t="shared" ca="1" si="216"/>
        <v>-322</v>
      </c>
      <c r="J3040" s="379">
        <f t="shared" ca="1" si="217"/>
        <v>-224</v>
      </c>
      <c r="K3040" s="391" t="str">
        <f t="shared" ca="1" si="218"/>
        <v>9,40</v>
      </c>
      <c r="L3040" s="379"/>
      <c r="O3040" s="379"/>
    </row>
    <row r="3041" spans="1:15">
      <c r="A3041" s="417" t="s">
        <v>2155</v>
      </c>
      <c r="B3041" s="417" t="s">
        <v>10720</v>
      </c>
      <c r="C3041" s="417" t="s">
        <v>2281</v>
      </c>
      <c r="D3041" s="417" t="s">
        <v>3197</v>
      </c>
      <c r="E3041" s="391">
        <v>0.32</v>
      </c>
      <c r="F3041" s="418">
        <v>44249</v>
      </c>
      <c r="G3041" s="417" t="s">
        <v>2286</v>
      </c>
      <c r="I3041" s="379">
        <f t="shared" ca="1" si="216"/>
        <v>-322</v>
      </c>
      <c r="J3041" s="379">
        <f t="shared" ca="1" si="217"/>
        <v>-224</v>
      </c>
      <c r="K3041" s="391" t="str">
        <f t="shared" ca="1" si="218"/>
        <v>9,50</v>
      </c>
      <c r="L3041" s="379"/>
      <c r="O3041" s="379"/>
    </row>
    <row r="3042" spans="1:15">
      <c r="A3042" s="417" t="s">
        <v>2155</v>
      </c>
      <c r="B3042" s="417" t="s">
        <v>16948</v>
      </c>
      <c r="C3042" s="417" t="s">
        <v>2281</v>
      </c>
      <c r="D3042" s="417" t="s">
        <v>3175</v>
      </c>
      <c r="E3042" s="391">
        <v>0.3</v>
      </c>
      <c r="F3042" s="418">
        <v>44249</v>
      </c>
      <c r="G3042" s="417" t="s">
        <v>2283</v>
      </c>
      <c r="I3042" s="379">
        <f t="shared" ca="1" si="216"/>
        <v>-322</v>
      </c>
      <c r="J3042" s="379">
        <f t="shared" ca="1" si="217"/>
        <v>-224</v>
      </c>
      <c r="K3042" s="391" t="str">
        <f t="shared" ca="1" si="218"/>
        <v>9,60</v>
      </c>
      <c r="L3042" s="379"/>
      <c r="O3042" s="379"/>
    </row>
    <row r="3043" spans="1:15">
      <c r="A3043" s="417" t="s">
        <v>2155</v>
      </c>
      <c r="B3043" s="417" t="s">
        <v>10721</v>
      </c>
      <c r="C3043" s="417" t="s">
        <v>2281</v>
      </c>
      <c r="D3043" s="417" t="s">
        <v>3176</v>
      </c>
      <c r="E3043" s="391">
        <v>0.25</v>
      </c>
      <c r="F3043" s="418">
        <v>44249</v>
      </c>
      <c r="G3043" s="417" t="s">
        <v>2283</v>
      </c>
      <c r="I3043" s="379">
        <f t="shared" ca="1" si="216"/>
        <v>-322</v>
      </c>
      <c r="J3043" s="379">
        <f t="shared" ca="1" si="217"/>
        <v>-224</v>
      </c>
      <c r="K3043" s="391" t="str">
        <f t="shared" ca="1" si="218"/>
        <v>9,80</v>
      </c>
      <c r="L3043" s="379"/>
      <c r="O3043" s="379"/>
    </row>
    <row r="3044" spans="1:15">
      <c r="A3044" s="417" t="s">
        <v>2155</v>
      </c>
      <c r="B3044" s="417" t="s">
        <v>10722</v>
      </c>
      <c r="C3044" s="417" t="s">
        <v>2281</v>
      </c>
      <c r="D3044" s="417" t="s">
        <v>2866</v>
      </c>
      <c r="E3044" s="391">
        <v>0.6</v>
      </c>
      <c r="F3044" s="418">
        <v>44270</v>
      </c>
      <c r="G3044" s="417" t="s">
        <v>2283</v>
      </c>
      <c r="I3044" s="379">
        <f t="shared" ca="1" si="216"/>
        <v>-301</v>
      </c>
      <c r="J3044" s="379">
        <f t="shared" ca="1" si="217"/>
        <v>-209</v>
      </c>
      <c r="K3044" s="391" t="str">
        <f t="shared" ca="1" si="218"/>
        <v>10,50</v>
      </c>
      <c r="L3044" s="379"/>
      <c r="O3044" s="379"/>
    </row>
    <row r="3045" spans="1:15">
      <c r="A3045" s="417" t="s">
        <v>2155</v>
      </c>
      <c r="B3045" s="417" t="s">
        <v>7876</v>
      </c>
      <c r="C3045" s="417" t="s">
        <v>2281</v>
      </c>
      <c r="D3045" s="417" t="s">
        <v>3177</v>
      </c>
      <c r="E3045" s="391">
        <v>0.22</v>
      </c>
      <c r="F3045" s="418">
        <v>44270</v>
      </c>
      <c r="G3045" s="417" t="s">
        <v>2286</v>
      </c>
      <c r="I3045" s="379">
        <f t="shared" ca="1" si="216"/>
        <v>-301</v>
      </c>
      <c r="J3045" s="379">
        <f t="shared" ca="1" si="217"/>
        <v>-209</v>
      </c>
      <c r="K3045" s="391" t="str">
        <f t="shared" ca="1" si="218"/>
        <v>10,75</v>
      </c>
      <c r="L3045" s="379"/>
      <c r="O3045" s="379"/>
    </row>
    <row r="3046" spans="1:15">
      <c r="A3046" s="417" t="s">
        <v>2155</v>
      </c>
      <c r="B3046" s="417" t="s">
        <v>10723</v>
      </c>
      <c r="C3046" s="417" t="s">
        <v>2281</v>
      </c>
      <c r="D3046" s="417" t="s">
        <v>2348</v>
      </c>
      <c r="E3046" s="391">
        <v>0.14000000000000001</v>
      </c>
      <c r="F3046" s="418">
        <v>44270</v>
      </c>
      <c r="G3046" s="417" t="s">
        <v>2283</v>
      </c>
      <c r="I3046" s="379">
        <f t="shared" ca="1" si="216"/>
        <v>-301</v>
      </c>
      <c r="J3046" s="379">
        <f t="shared" ca="1" si="217"/>
        <v>-209</v>
      </c>
      <c r="K3046" s="391" t="str">
        <f t="shared" ca="1" si="218"/>
        <v>11,50</v>
      </c>
      <c r="L3046" s="379"/>
      <c r="O3046" s="379"/>
    </row>
    <row r="3047" spans="1:15">
      <c r="A3047" s="417" t="s">
        <v>2155</v>
      </c>
      <c r="B3047" s="417" t="s">
        <v>6729</v>
      </c>
      <c r="C3047" s="417" t="s">
        <v>2281</v>
      </c>
      <c r="D3047" s="417" t="s">
        <v>2865</v>
      </c>
      <c r="E3047" s="391">
        <v>0.05</v>
      </c>
      <c r="F3047" s="418">
        <v>44270</v>
      </c>
      <c r="G3047" s="417" t="s">
        <v>2283</v>
      </c>
      <c r="I3047" s="379">
        <f t="shared" ca="1" si="216"/>
        <v>-301</v>
      </c>
      <c r="J3047" s="379">
        <f t="shared" ca="1" si="217"/>
        <v>-209</v>
      </c>
      <c r="K3047" s="391" t="str">
        <f t="shared" ca="1" si="218"/>
        <v>13,00</v>
      </c>
      <c r="L3047" s="379"/>
      <c r="O3047" s="379"/>
    </row>
    <row r="3048" spans="1:15">
      <c r="A3048" s="417" t="s">
        <v>2155</v>
      </c>
      <c r="B3048" s="417" t="s">
        <v>6730</v>
      </c>
      <c r="C3048" s="417" t="s">
        <v>2281</v>
      </c>
      <c r="D3048" s="417" t="s">
        <v>2282</v>
      </c>
      <c r="E3048" s="391">
        <v>0.08</v>
      </c>
      <c r="F3048" s="418">
        <v>44270</v>
      </c>
      <c r="G3048" s="417" t="s">
        <v>2283</v>
      </c>
      <c r="I3048" s="379">
        <f t="shared" ca="1" si="216"/>
        <v>-301</v>
      </c>
      <c r="J3048" s="379">
        <f t="shared" ca="1" si="217"/>
        <v>-209</v>
      </c>
      <c r="K3048" s="391" t="str">
        <f t="shared" ca="1" si="218"/>
        <v>14,00</v>
      </c>
      <c r="L3048" s="379"/>
      <c r="O3048" s="379"/>
    </row>
    <row r="3049" spans="1:15">
      <c r="A3049" s="417" t="s">
        <v>2155</v>
      </c>
      <c r="B3049" s="417" t="s">
        <v>7877</v>
      </c>
      <c r="C3049" s="417" t="s">
        <v>2281</v>
      </c>
      <c r="D3049" s="417" t="s">
        <v>3180</v>
      </c>
      <c r="E3049" s="391">
        <v>2.35</v>
      </c>
      <c r="F3049" s="418">
        <v>44270</v>
      </c>
      <c r="G3049" s="417" t="s">
        <v>2286</v>
      </c>
      <c r="I3049" s="379">
        <f t="shared" ca="1" si="216"/>
        <v>-301</v>
      </c>
      <c r="J3049" s="379">
        <f t="shared" ca="1" si="217"/>
        <v>-209</v>
      </c>
      <c r="K3049" s="391" t="str">
        <f t="shared" ca="1" si="218"/>
        <v>7,50</v>
      </c>
      <c r="L3049" s="379"/>
      <c r="O3049" s="379"/>
    </row>
    <row r="3050" spans="1:15">
      <c r="A3050" s="417" t="s">
        <v>2155</v>
      </c>
      <c r="B3050" s="417" t="s">
        <v>7878</v>
      </c>
      <c r="C3050" s="417" t="s">
        <v>2281</v>
      </c>
      <c r="D3050" s="417" t="s">
        <v>3197</v>
      </c>
      <c r="E3050" s="391">
        <v>0.53</v>
      </c>
      <c r="F3050" s="418">
        <v>44270</v>
      </c>
      <c r="G3050" s="417" t="s">
        <v>2286</v>
      </c>
      <c r="I3050" s="379">
        <f t="shared" ca="1" si="216"/>
        <v>-301</v>
      </c>
      <c r="J3050" s="379">
        <f t="shared" ca="1" si="217"/>
        <v>-209</v>
      </c>
      <c r="K3050" s="391" t="str">
        <f t="shared" ca="1" si="218"/>
        <v>9,50</v>
      </c>
      <c r="L3050" s="379"/>
      <c r="O3050" s="379"/>
    </row>
    <row r="3051" spans="1:15">
      <c r="A3051" s="417" t="s">
        <v>2155</v>
      </c>
      <c r="B3051" s="417" t="s">
        <v>17807</v>
      </c>
      <c r="C3051" s="417" t="s">
        <v>2281</v>
      </c>
      <c r="D3051" s="417" t="s">
        <v>2348</v>
      </c>
      <c r="E3051" s="391">
        <v>0.2</v>
      </c>
      <c r="F3051" s="418">
        <v>44305</v>
      </c>
      <c r="G3051" s="417" t="s">
        <v>2283</v>
      </c>
      <c r="I3051" s="379">
        <f t="shared" ca="1" si="216"/>
        <v>-266</v>
      </c>
      <c r="J3051" s="379">
        <f t="shared" ca="1" si="217"/>
        <v>-185</v>
      </c>
      <c r="K3051" s="391" t="str">
        <f t="shared" ca="1" si="218"/>
        <v>11,50</v>
      </c>
      <c r="L3051" s="379"/>
      <c r="O3051" s="379"/>
    </row>
    <row r="3052" spans="1:15">
      <c r="A3052" s="417" t="s">
        <v>2155</v>
      </c>
      <c r="B3052" s="417" t="s">
        <v>10724</v>
      </c>
      <c r="C3052" s="417" t="s">
        <v>2281</v>
      </c>
      <c r="D3052" s="417" t="s">
        <v>2320</v>
      </c>
      <c r="E3052" s="391">
        <v>0.14000000000000001</v>
      </c>
      <c r="F3052" s="418">
        <v>44305</v>
      </c>
      <c r="G3052" s="417" t="s">
        <v>2283</v>
      </c>
      <c r="I3052" s="379">
        <f t="shared" ca="1" si="216"/>
        <v>-266</v>
      </c>
      <c r="J3052" s="379">
        <f t="shared" ca="1" si="217"/>
        <v>-185</v>
      </c>
      <c r="K3052" s="391" t="str">
        <f t="shared" ca="1" si="218"/>
        <v>12,00</v>
      </c>
      <c r="L3052" s="379"/>
      <c r="O3052" s="379"/>
    </row>
    <row r="3053" spans="1:15">
      <c r="A3053" s="417" t="s">
        <v>2155</v>
      </c>
      <c r="B3053" s="417" t="s">
        <v>10725</v>
      </c>
      <c r="C3053" s="417" t="s">
        <v>2281</v>
      </c>
      <c r="D3053" s="417" t="s">
        <v>2866</v>
      </c>
      <c r="E3053" s="391">
        <v>0.85</v>
      </c>
      <c r="F3053" s="418">
        <v>44365</v>
      </c>
      <c r="G3053" s="417" t="s">
        <v>2283</v>
      </c>
      <c r="I3053" s="379">
        <f t="shared" ca="1" si="216"/>
        <v>-206</v>
      </c>
      <c r="J3053" s="379">
        <f t="shared" ca="1" si="217"/>
        <v>-144</v>
      </c>
      <c r="K3053" s="391" t="str">
        <f t="shared" ca="1" si="218"/>
        <v>10,50</v>
      </c>
      <c r="L3053" s="379"/>
      <c r="O3053" s="379"/>
    </row>
    <row r="3054" spans="1:15">
      <c r="A3054" s="417" t="s">
        <v>2155</v>
      </c>
      <c r="B3054" s="417" t="s">
        <v>10726</v>
      </c>
      <c r="C3054" s="417" t="s">
        <v>2281</v>
      </c>
      <c r="D3054" s="417" t="s">
        <v>2868</v>
      </c>
      <c r="E3054" s="391">
        <v>1.0900000000000001</v>
      </c>
      <c r="F3054" s="418">
        <v>44365</v>
      </c>
      <c r="G3054" s="417" t="s">
        <v>2283</v>
      </c>
      <c r="I3054" s="379">
        <f t="shared" ca="1" si="216"/>
        <v>-206</v>
      </c>
      <c r="J3054" s="379">
        <f t="shared" ca="1" si="217"/>
        <v>-144</v>
      </c>
      <c r="K3054" s="391" t="str">
        <f t="shared" ca="1" si="218"/>
        <v>11,00</v>
      </c>
      <c r="L3054" s="379"/>
      <c r="O3054" s="379"/>
    </row>
    <row r="3055" spans="1:15">
      <c r="A3055" s="417" t="s">
        <v>2155</v>
      </c>
      <c r="B3055" s="417" t="s">
        <v>6731</v>
      </c>
      <c r="C3055" s="417" t="s">
        <v>2332</v>
      </c>
      <c r="D3055" s="417" t="s">
        <v>2870</v>
      </c>
      <c r="E3055" s="391">
        <v>1</v>
      </c>
      <c r="F3055" s="418">
        <v>44214</v>
      </c>
      <c r="G3055" s="417" t="s">
        <v>2286</v>
      </c>
      <c r="I3055" s="379">
        <f t="shared" ca="1" si="216"/>
        <v>-357</v>
      </c>
      <c r="J3055" s="379">
        <f t="shared" ca="1" si="217"/>
        <v>-247</v>
      </c>
      <c r="K3055" s="391" t="str">
        <f t="shared" ca="1" si="218"/>
        <v>10,00</v>
      </c>
      <c r="L3055" s="379"/>
      <c r="O3055" s="379"/>
    </row>
    <row r="3056" spans="1:15">
      <c r="A3056" s="417" t="s">
        <v>2155</v>
      </c>
      <c r="B3056" s="417" t="s">
        <v>10727</v>
      </c>
      <c r="C3056" s="417" t="s">
        <v>2332</v>
      </c>
      <c r="D3056" s="417" t="s">
        <v>3153</v>
      </c>
      <c r="E3056" s="391">
        <v>1.01</v>
      </c>
      <c r="F3056" s="418">
        <v>44214</v>
      </c>
      <c r="G3056" s="417" t="s">
        <v>2286</v>
      </c>
      <c r="I3056" s="379">
        <f t="shared" ca="1" si="216"/>
        <v>-357</v>
      </c>
      <c r="J3056" s="379">
        <f t="shared" ca="1" si="217"/>
        <v>-247</v>
      </c>
      <c r="K3056" s="391" t="str">
        <f t="shared" ca="1" si="218"/>
        <v>10,25</v>
      </c>
      <c r="L3056" s="379"/>
      <c r="O3056" s="379"/>
    </row>
    <row r="3057" spans="1:15">
      <c r="A3057" s="417" t="s">
        <v>2155</v>
      </c>
      <c r="B3057" s="417" t="s">
        <v>7879</v>
      </c>
      <c r="C3057" s="417" t="s">
        <v>2332</v>
      </c>
      <c r="D3057" s="417" t="s">
        <v>2866</v>
      </c>
      <c r="E3057" s="391">
        <v>1.27</v>
      </c>
      <c r="F3057" s="418">
        <v>44214</v>
      </c>
      <c r="G3057" s="417" t="s">
        <v>2286</v>
      </c>
      <c r="I3057" s="379">
        <f t="shared" ca="1" si="216"/>
        <v>-357</v>
      </c>
      <c r="J3057" s="379">
        <f t="shared" ca="1" si="217"/>
        <v>-247</v>
      </c>
      <c r="K3057" s="391" t="str">
        <f t="shared" ca="1" si="218"/>
        <v>10,50</v>
      </c>
      <c r="L3057" s="379"/>
      <c r="O3057" s="379"/>
    </row>
    <row r="3058" spans="1:15">
      <c r="A3058" s="417" t="s">
        <v>2155</v>
      </c>
      <c r="B3058" s="417" t="s">
        <v>7880</v>
      </c>
      <c r="C3058" s="417" t="s">
        <v>2332</v>
      </c>
      <c r="D3058" s="417" t="s">
        <v>2868</v>
      </c>
      <c r="E3058" s="391">
        <v>1.95</v>
      </c>
      <c r="F3058" s="418">
        <v>44214</v>
      </c>
      <c r="G3058" s="417" t="s">
        <v>2286</v>
      </c>
      <c r="I3058" s="379">
        <f t="shared" ca="1" si="216"/>
        <v>-357</v>
      </c>
      <c r="J3058" s="379">
        <f t="shared" ca="1" si="217"/>
        <v>-247</v>
      </c>
      <c r="K3058" s="391" t="str">
        <f t="shared" ca="1" si="218"/>
        <v>11,00</v>
      </c>
      <c r="L3058" s="379"/>
      <c r="O3058" s="379"/>
    </row>
    <row r="3059" spans="1:15">
      <c r="A3059" s="417" t="s">
        <v>2155</v>
      </c>
      <c r="B3059" s="417" t="s">
        <v>7881</v>
      </c>
      <c r="C3059" s="417" t="s">
        <v>2332</v>
      </c>
      <c r="D3059" s="417" t="s">
        <v>2901</v>
      </c>
      <c r="E3059" s="391">
        <v>0.79</v>
      </c>
      <c r="F3059" s="418">
        <v>44214</v>
      </c>
      <c r="G3059" s="417" t="s">
        <v>2286</v>
      </c>
      <c r="I3059" s="379">
        <f t="shared" ca="1" si="216"/>
        <v>-357</v>
      </c>
      <c r="J3059" s="379">
        <f t="shared" ca="1" si="217"/>
        <v>-247</v>
      </c>
      <c r="K3059" s="391" t="str">
        <f t="shared" ca="1" si="218"/>
        <v>11,25</v>
      </c>
      <c r="L3059" s="379"/>
      <c r="O3059" s="379"/>
    </row>
    <row r="3060" spans="1:15">
      <c r="A3060" s="417" t="s">
        <v>2155</v>
      </c>
      <c r="B3060" s="417" t="s">
        <v>7882</v>
      </c>
      <c r="C3060" s="417" t="s">
        <v>2332</v>
      </c>
      <c r="D3060" s="417" t="s">
        <v>2348</v>
      </c>
      <c r="E3060" s="391">
        <v>2.14</v>
      </c>
      <c r="F3060" s="418">
        <v>44214</v>
      </c>
      <c r="G3060" s="417" t="s">
        <v>2286</v>
      </c>
      <c r="I3060" s="379">
        <f t="shared" ca="1" si="216"/>
        <v>-357</v>
      </c>
      <c r="J3060" s="379">
        <f t="shared" ca="1" si="217"/>
        <v>-247</v>
      </c>
      <c r="K3060" s="391" t="str">
        <f t="shared" ca="1" si="218"/>
        <v>11,50</v>
      </c>
      <c r="L3060" s="379"/>
      <c r="O3060" s="379"/>
    </row>
    <row r="3061" spans="1:15">
      <c r="A3061" s="417" t="s">
        <v>2155</v>
      </c>
      <c r="B3061" s="417" t="s">
        <v>10728</v>
      </c>
      <c r="C3061" s="417" t="s">
        <v>2332</v>
      </c>
      <c r="D3061" s="417" t="s">
        <v>2320</v>
      </c>
      <c r="E3061" s="391">
        <v>1.86</v>
      </c>
      <c r="F3061" s="418">
        <v>44214</v>
      </c>
      <c r="G3061" s="417" t="s">
        <v>2286</v>
      </c>
      <c r="I3061" s="379">
        <f t="shared" ca="1" si="216"/>
        <v>-357</v>
      </c>
      <c r="J3061" s="379">
        <f t="shared" ca="1" si="217"/>
        <v>-247</v>
      </c>
      <c r="K3061" s="391" t="str">
        <f t="shared" ca="1" si="218"/>
        <v>12,00</v>
      </c>
      <c r="L3061" s="379"/>
      <c r="O3061" s="379"/>
    </row>
    <row r="3062" spans="1:15">
      <c r="A3062" s="417" t="s">
        <v>2155</v>
      </c>
      <c r="B3062" s="417" t="s">
        <v>10729</v>
      </c>
      <c r="C3062" s="417" t="s">
        <v>2332</v>
      </c>
      <c r="D3062" s="417" t="s">
        <v>2333</v>
      </c>
      <c r="E3062" s="391">
        <v>3.1</v>
      </c>
      <c r="F3062" s="418">
        <v>44214</v>
      </c>
      <c r="G3062" s="417" t="s">
        <v>2286</v>
      </c>
      <c r="I3062" s="379">
        <f t="shared" ca="1" si="216"/>
        <v>-357</v>
      </c>
      <c r="J3062" s="379">
        <f t="shared" ca="1" si="217"/>
        <v>-247</v>
      </c>
      <c r="K3062" s="391" t="str">
        <f t="shared" ca="1" si="218"/>
        <v>12,50</v>
      </c>
      <c r="L3062" s="379"/>
      <c r="O3062" s="379"/>
    </row>
    <row r="3063" spans="1:15">
      <c r="A3063" s="417" t="s">
        <v>2155</v>
      </c>
      <c r="B3063" s="417" t="s">
        <v>10730</v>
      </c>
      <c r="C3063" s="417" t="s">
        <v>2332</v>
      </c>
      <c r="D3063" s="417" t="s">
        <v>2294</v>
      </c>
      <c r="E3063" s="391">
        <v>6.47</v>
      </c>
      <c r="F3063" s="418">
        <v>44214</v>
      </c>
      <c r="G3063" s="417" t="s">
        <v>2286</v>
      </c>
      <c r="I3063" s="379">
        <f t="shared" ca="1" si="216"/>
        <v>-357</v>
      </c>
      <c r="J3063" s="379">
        <f t="shared" ca="1" si="217"/>
        <v>-247</v>
      </c>
      <c r="K3063" s="391" t="str">
        <f t="shared" ca="1" si="218"/>
        <v>17,00</v>
      </c>
      <c r="L3063" s="379"/>
      <c r="O3063" s="379"/>
    </row>
    <row r="3064" spans="1:15">
      <c r="A3064" s="417" t="s">
        <v>2155</v>
      </c>
      <c r="B3064" s="417" t="s">
        <v>3186</v>
      </c>
      <c r="C3064" s="417" t="s">
        <v>2332</v>
      </c>
      <c r="D3064" s="417" t="s">
        <v>3180</v>
      </c>
      <c r="E3064" s="391">
        <v>0.02</v>
      </c>
      <c r="F3064" s="418">
        <v>44214</v>
      </c>
      <c r="G3064" s="417" t="s">
        <v>2286</v>
      </c>
      <c r="I3064" s="379">
        <f t="shared" ca="1" si="216"/>
        <v>-357</v>
      </c>
      <c r="J3064" s="379">
        <f t="shared" ca="1" si="217"/>
        <v>-247</v>
      </c>
      <c r="K3064" s="391" t="str">
        <f t="shared" ca="1" si="218"/>
        <v>7,50</v>
      </c>
      <c r="L3064" s="379"/>
      <c r="O3064" s="379"/>
    </row>
    <row r="3065" spans="1:15">
      <c r="A3065" s="417" t="s">
        <v>2155</v>
      </c>
      <c r="B3065" s="417" t="s">
        <v>7883</v>
      </c>
      <c r="C3065" s="417" t="s">
        <v>2332</v>
      </c>
      <c r="D3065" s="417" t="s">
        <v>3193</v>
      </c>
      <c r="E3065" s="391">
        <v>0.1</v>
      </c>
      <c r="F3065" s="418">
        <v>44214</v>
      </c>
      <c r="G3065" s="417" t="s">
        <v>2286</v>
      </c>
      <c r="I3065" s="379">
        <f t="shared" ca="1" si="216"/>
        <v>-357</v>
      </c>
      <c r="J3065" s="379">
        <f t="shared" ca="1" si="217"/>
        <v>-247</v>
      </c>
      <c r="K3065" s="391" t="str">
        <f t="shared" ca="1" si="218"/>
        <v>7,90</v>
      </c>
      <c r="L3065" s="379"/>
      <c r="O3065" s="379"/>
    </row>
    <row r="3066" spans="1:15">
      <c r="A3066" s="417" t="s">
        <v>2155</v>
      </c>
      <c r="B3066" s="417" t="s">
        <v>3187</v>
      </c>
      <c r="C3066" s="417" t="s">
        <v>2332</v>
      </c>
      <c r="D3066" s="417" t="s">
        <v>3181</v>
      </c>
      <c r="E3066" s="391">
        <v>0.02</v>
      </c>
      <c r="F3066" s="418">
        <v>44214</v>
      </c>
      <c r="G3066" s="417" t="s">
        <v>2286</v>
      </c>
      <c r="I3066" s="379">
        <f t="shared" ca="1" si="216"/>
        <v>-357</v>
      </c>
      <c r="J3066" s="379">
        <f t="shared" ca="1" si="217"/>
        <v>-247</v>
      </c>
      <c r="K3066" s="391" t="str">
        <f t="shared" ca="1" si="218"/>
        <v>8,00</v>
      </c>
      <c r="L3066" s="379"/>
      <c r="O3066" s="379"/>
    </row>
    <row r="3067" spans="1:15">
      <c r="A3067" s="417" t="s">
        <v>2155</v>
      </c>
      <c r="B3067" s="417" t="s">
        <v>10731</v>
      </c>
      <c r="C3067" s="417" t="s">
        <v>2332</v>
      </c>
      <c r="D3067" s="417" t="s">
        <v>3170</v>
      </c>
      <c r="E3067" s="391">
        <v>0.06</v>
      </c>
      <c r="F3067" s="418">
        <v>44214</v>
      </c>
      <c r="G3067" s="417" t="s">
        <v>2286</v>
      </c>
      <c r="I3067" s="379">
        <f t="shared" ca="1" si="216"/>
        <v>-357</v>
      </c>
      <c r="J3067" s="379">
        <f t="shared" ca="1" si="217"/>
        <v>-247</v>
      </c>
      <c r="K3067" s="391" t="str">
        <f t="shared" ca="1" si="218"/>
        <v>8,60</v>
      </c>
      <c r="L3067" s="379"/>
      <c r="O3067" s="379"/>
    </row>
    <row r="3068" spans="1:15">
      <c r="A3068" s="417" t="s">
        <v>2155</v>
      </c>
      <c r="B3068" s="417" t="s">
        <v>7884</v>
      </c>
      <c r="C3068" s="417" t="s">
        <v>2332</v>
      </c>
      <c r="D3068" s="417" t="s">
        <v>3171</v>
      </c>
      <c r="E3068" s="391">
        <v>0.12</v>
      </c>
      <c r="F3068" s="418">
        <v>44214</v>
      </c>
      <c r="G3068" s="417" t="s">
        <v>2286</v>
      </c>
      <c r="I3068" s="379">
        <f t="shared" ca="1" si="216"/>
        <v>-357</v>
      </c>
      <c r="J3068" s="379">
        <f t="shared" ca="1" si="217"/>
        <v>-247</v>
      </c>
      <c r="K3068" s="391" t="str">
        <f t="shared" ca="1" si="218"/>
        <v>8,80</v>
      </c>
      <c r="L3068" s="379"/>
      <c r="O3068" s="379"/>
    </row>
    <row r="3069" spans="1:15">
      <c r="A3069" s="417" t="s">
        <v>2155</v>
      </c>
      <c r="B3069" s="417" t="s">
        <v>7885</v>
      </c>
      <c r="C3069" s="417" t="s">
        <v>2332</v>
      </c>
      <c r="D3069" s="417" t="s">
        <v>3172</v>
      </c>
      <c r="E3069" s="391">
        <v>0.2</v>
      </c>
      <c r="F3069" s="418">
        <v>44214</v>
      </c>
      <c r="G3069" s="417" t="s">
        <v>2286</v>
      </c>
      <c r="I3069" s="379">
        <f t="shared" ca="1" si="216"/>
        <v>-357</v>
      </c>
      <c r="J3069" s="379">
        <f t="shared" ca="1" si="217"/>
        <v>-247</v>
      </c>
      <c r="K3069" s="391" t="str">
        <f t="shared" ca="1" si="218"/>
        <v>9,00</v>
      </c>
      <c r="L3069" s="379"/>
      <c r="O3069" s="379"/>
    </row>
    <row r="3070" spans="1:15">
      <c r="A3070" s="417" t="s">
        <v>2155</v>
      </c>
      <c r="B3070" s="417" t="s">
        <v>7886</v>
      </c>
      <c r="C3070" s="417" t="s">
        <v>2332</v>
      </c>
      <c r="D3070" s="417" t="s">
        <v>3173</v>
      </c>
      <c r="E3070" s="391">
        <v>0.27</v>
      </c>
      <c r="F3070" s="418">
        <v>44214</v>
      </c>
      <c r="G3070" s="417" t="s">
        <v>2286</v>
      </c>
      <c r="I3070" s="379">
        <f t="shared" ca="1" si="216"/>
        <v>-357</v>
      </c>
      <c r="J3070" s="379">
        <f t="shared" ca="1" si="217"/>
        <v>-247</v>
      </c>
      <c r="K3070" s="391" t="str">
        <f t="shared" ca="1" si="218"/>
        <v>9,20</v>
      </c>
      <c r="L3070" s="379"/>
      <c r="O3070" s="379"/>
    </row>
    <row r="3071" spans="1:15">
      <c r="A3071" s="417" t="s">
        <v>2155</v>
      </c>
      <c r="B3071" s="417" t="s">
        <v>7887</v>
      </c>
      <c r="C3071" s="417" t="s">
        <v>2332</v>
      </c>
      <c r="D3071" s="417" t="s">
        <v>3174</v>
      </c>
      <c r="E3071" s="391">
        <v>0.42</v>
      </c>
      <c r="F3071" s="418">
        <v>44214</v>
      </c>
      <c r="G3071" s="417" t="s">
        <v>2286</v>
      </c>
      <c r="I3071" s="379">
        <f t="shared" ca="1" si="216"/>
        <v>-357</v>
      </c>
      <c r="J3071" s="379">
        <f t="shared" ca="1" si="217"/>
        <v>-247</v>
      </c>
      <c r="K3071" s="391" t="str">
        <f t="shared" ca="1" si="218"/>
        <v>9,40</v>
      </c>
      <c r="L3071" s="379"/>
      <c r="O3071" s="379"/>
    </row>
    <row r="3072" spans="1:15">
      <c r="A3072" s="417" t="s">
        <v>2155</v>
      </c>
      <c r="B3072" s="417" t="s">
        <v>6732</v>
      </c>
      <c r="C3072" s="417" t="s">
        <v>2332</v>
      </c>
      <c r="D3072" s="417" t="s">
        <v>3175</v>
      </c>
      <c r="E3072" s="391">
        <v>0.6</v>
      </c>
      <c r="F3072" s="418">
        <v>44214</v>
      </c>
      <c r="G3072" s="417" t="s">
        <v>2286</v>
      </c>
      <c r="I3072" s="379">
        <f t="shared" ca="1" si="216"/>
        <v>-357</v>
      </c>
      <c r="J3072" s="379">
        <f t="shared" ca="1" si="217"/>
        <v>-247</v>
      </c>
      <c r="K3072" s="391" t="str">
        <f t="shared" ca="1" si="218"/>
        <v>9,60</v>
      </c>
      <c r="L3072" s="379"/>
      <c r="O3072" s="379"/>
    </row>
    <row r="3073" spans="1:15">
      <c r="A3073" s="417" t="s">
        <v>2155</v>
      </c>
      <c r="B3073" s="417" t="s">
        <v>7888</v>
      </c>
      <c r="C3073" s="417" t="s">
        <v>2332</v>
      </c>
      <c r="D3073" s="417" t="s">
        <v>3176</v>
      </c>
      <c r="E3073" s="391">
        <v>0.74</v>
      </c>
      <c r="F3073" s="418">
        <v>44214</v>
      </c>
      <c r="G3073" s="417" t="s">
        <v>2286</v>
      </c>
      <c r="I3073" s="379">
        <f t="shared" ca="1" si="216"/>
        <v>-357</v>
      </c>
      <c r="J3073" s="379">
        <f t="shared" ca="1" si="217"/>
        <v>-247</v>
      </c>
      <c r="K3073" s="391" t="str">
        <f t="shared" ca="1" si="218"/>
        <v>9,80</v>
      </c>
      <c r="L3073" s="379"/>
      <c r="O3073" s="379"/>
    </row>
    <row r="3074" spans="1:15">
      <c r="A3074" s="417" t="s">
        <v>2155</v>
      </c>
      <c r="B3074" s="417" t="s">
        <v>10732</v>
      </c>
      <c r="C3074" s="417" t="s">
        <v>2332</v>
      </c>
      <c r="D3074" s="417" t="s">
        <v>2870</v>
      </c>
      <c r="E3074" s="391">
        <v>1</v>
      </c>
      <c r="F3074" s="418">
        <v>44249</v>
      </c>
      <c r="G3074" s="417" t="s">
        <v>2286</v>
      </c>
      <c r="I3074" s="379">
        <f t="shared" ca="1" si="216"/>
        <v>-322</v>
      </c>
      <c r="J3074" s="379">
        <f t="shared" ca="1" si="217"/>
        <v>-224</v>
      </c>
      <c r="K3074" s="391" t="str">
        <f t="shared" ca="1" si="218"/>
        <v>10,00</v>
      </c>
      <c r="L3074" s="379"/>
      <c r="O3074" s="379"/>
    </row>
    <row r="3075" spans="1:15">
      <c r="A3075" s="417" t="s">
        <v>2155</v>
      </c>
      <c r="B3075" s="417" t="s">
        <v>10733</v>
      </c>
      <c r="C3075" s="417" t="s">
        <v>2332</v>
      </c>
      <c r="D3075" s="417" t="s">
        <v>2866</v>
      </c>
      <c r="E3075" s="391">
        <v>1.47</v>
      </c>
      <c r="F3075" s="418">
        <v>44249</v>
      </c>
      <c r="G3075" s="417" t="s">
        <v>2286</v>
      </c>
      <c r="I3075" s="379">
        <f t="shared" ca="1" si="216"/>
        <v>-322</v>
      </c>
      <c r="J3075" s="379">
        <f t="shared" ca="1" si="217"/>
        <v>-224</v>
      </c>
      <c r="K3075" s="391" t="str">
        <f t="shared" ca="1" si="218"/>
        <v>10,50</v>
      </c>
      <c r="L3075" s="379"/>
      <c r="O3075" s="379"/>
    </row>
    <row r="3076" spans="1:15">
      <c r="A3076" s="417" t="s">
        <v>2155</v>
      </c>
      <c r="B3076" s="417" t="s">
        <v>10734</v>
      </c>
      <c r="C3076" s="417" t="s">
        <v>2332</v>
      </c>
      <c r="D3076" s="417" t="s">
        <v>3177</v>
      </c>
      <c r="E3076" s="391">
        <v>1.51</v>
      </c>
      <c r="F3076" s="418">
        <v>44249</v>
      </c>
      <c r="G3076" s="417" t="s">
        <v>2286</v>
      </c>
      <c r="I3076" s="379">
        <f t="shared" ca="1" si="216"/>
        <v>-322</v>
      </c>
      <c r="J3076" s="379">
        <f t="shared" ca="1" si="217"/>
        <v>-224</v>
      </c>
      <c r="K3076" s="391" t="str">
        <f t="shared" ca="1" si="218"/>
        <v>10,75</v>
      </c>
      <c r="L3076" s="379"/>
      <c r="O3076" s="379"/>
    </row>
    <row r="3077" spans="1:15">
      <c r="A3077" s="417" t="s">
        <v>2155</v>
      </c>
      <c r="B3077" s="417" t="s">
        <v>10735</v>
      </c>
      <c r="C3077" s="417" t="s">
        <v>2332</v>
      </c>
      <c r="D3077" s="417" t="s">
        <v>2868</v>
      </c>
      <c r="E3077" s="391">
        <v>1.85</v>
      </c>
      <c r="F3077" s="418">
        <v>44249</v>
      </c>
      <c r="G3077" s="417" t="s">
        <v>2286</v>
      </c>
      <c r="I3077" s="379">
        <f t="shared" ca="1" si="216"/>
        <v>-322</v>
      </c>
      <c r="J3077" s="379">
        <f t="shared" ca="1" si="217"/>
        <v>-224</v>
      </c>
      <c r="K3077" s="391" t="str">
        <f t="shared" ca="1" si="218"/>
        <v>11,00</v>
      </c>
      <c r="L3077" s="379"/>
      <c r="O3077" s="379"/>
    </row>
    <row r="3078" spans="1:15">
      <c r="A3078" s="417" t="s">
        <v>2155</v>
      </c>
      <c r="B3078" s="417" t="s">
        <v>10736</v>
      </c>
      <c r="C3078" s="417" t="s">
        <v>2332</v>
      </c>
      <c r="D3078" s="417" t="s">
        <v>2348</v>
      </c>
      <c r="E3078" s="391">
        <v>1.48</v>
      </c>
      <c r="F3078" s="418">
        <v>44249</v>
      </c>
      <c r="G3078" s="417" t="s">
        <v>2286</v>
      </c>
      <c r="I3078" s="379">
        <f t="shared" ca="1" si="216"/>
        <v>-322</v>
      </c>
      <c r="J3078" s="379">
        <f t="shared" ca="1" si="217"/>
        <v>-224</v>
      </c>
      <c r="K3078" s="391" t="str">
        <f t="shared" ca="1" si="218"/>
        <v>11,50</v>
      </c>
      <c r="L3078" s="379"/>
      <c r="O3078" s="379"/>
    </row>
    <row r="3079" spans="1:15">
      <c r="A3079" s="417" t="s">
        <v>2155</v>
      </c>
      <c r="B3079" s="417" t="s">
        <v>10737</v>
      </c>
      <c r="C3079" s="417" t="s">
        <v>2332</v>
      </c>
      <c r="D3079" s="417" t="s">
        <v>2362</v>
      </c>
      <c r="E3079" s="391">
        <v>0.01</v>
      </c>
      <c r="F3079" s="418">
        <v>44249</v>
      </c>
      <c r="G3079" s="417" t="s">
        <v>2286</v>
      </c>
      <c r="I3079" s="379">
        <f t="shared" ca="1" si="216"/>
        <v>-322</v>
      </c>
      <c r="J3079" s="379">
        <f t="shared" ca="1" si="217"/>
        <v>-224</v>
      </c>
      <c r="K3079" s="391" t="str">
        <f t="shared" ca="1" si="218"/>
        <v>11,75</v>
      </c>
      <c r="L3079" s="379"/>
      <c r="O3079" s="379"/>
    </row>
    <row r="3080" spans="1:15">
      <c r="A3080" s="417" t="s">
        <v>2155</v>
      </c>
      <c r="B3080" s="417" t="s">
        <v>16275</v>
      </c>
      <c r="C3080" s="417" t="s">
        <v>2332</v>
      </c>
      <c r="D3080" s="417" t="s">
        <v>2320</v>
      </c>
      <c r="E3080" s="391">
        <v>1.94</v>
      </c>
      <c r="F3080" s="418">
        <v>44249</v>
      </c>
      <c r="G3080" s="417" t="s">
        <v>2286</v>
      </c>
      <c r="I3080" s="379">
        <f t="shared" ca="1" si="216"/>
        <v>-322</v>
      </c>
      <c r="J3080" s="379">
        <f t="shared" ca="1" si="217"/>
        <v>-224</v>
      </c>
      <c r="K3080" s="391" t="str">
        <f t="shared" ca="1" si="218"/>
        <v>12,00</v>
      </c>
      <c r="L3080" s="379"/>
      <c r="O3080" s="379"/>
    </row>
    <row r="3081" spans="1:15">
      <c r="A3081" s="417" t="s">
        <v>2155</v>
      </c>
      <c r="B3081" s="417" t="s">
        <v>3188</v>
      </c>
      <c r="C3081" s="417" t="s">
        <v>2332</v>
      </c>
      <c r="D3081" s="417" t="s">
        <v>2333</v>
      </c>
      <c r="E3081" s="391">
        <v>1.98</v>
      </c>
      <c r="F3081" s="418">
        <v>44249</v>
      </c>
      <c r="G3081" s="417" t="s">
        <v>2286</v>
      </c>
      <c r="I3081" s="379">
        <f t="shared" ca="1" si="216"/>
        <v>-322</v>
      </c>
      <c r="J3081" s="379">
        <f t="shared" ca="1" si="217"/>
        <v>-224</v>
      </c>
      <c r="K3081" s="391" t="str">
        <f t="shared" ca="1" si="218"/>
        <v>12,50</v>
      </c>
      <c r="L3081" s="379"/>
      <c r="O3081" s="379"/>
    </row>
    <row r="3082" spans="1:15">
      <c r="A3082" s="417" t="s">
        <v>2155</v>
      </c>
      <c r="B3082" s="417" t="s">
        <v>3189</v>
      </c>
      <c r="C3082" s="417" t="s">
        <v>2332</v>
      </c>
      <c r="D3082" s="417" t="s">
        <v>2865</v>
      </c>
      <c r="E3082" s="391">
        <v>3.6</v>
      </c>
      <c r="F3082" s="418">
        <v>44249</v>
      </c>
      <c r="G3082" s="417" t="s">
        <v>2286</v>
      </c>
      <c r="I3082" s="379">
        <f t="shared" ref="I3082:I3145" ca="1" si="219">IF(F3082&lt;&gt;"",F3082-$I$199,"")</f>
        <v>-322</v>
      </c>
      <c r="J3082" s="379">
        <f t="shared" ref="J3082:J3145" ca="1" si="220">IF(I3082&lt;&gt;"",NETWORKDAYS($I$199,F3082-1,$N$201:$N$224),"")</f>
        <v>-224</v>
      </c>
      <c r="K3082" s="391" t="str">
        <f t="shared" ref="K3082:K3145" ca="1" si="221">IF(I3082&lt;&gt;"",RIGHT(D3082,LEN(D3082)-FIND(" ",D3082)),"")</f>
        <v>13,00</v>
      </c>
      <c r="L3082" s="379"/>
      <c r="O3082" s="379"/>
    </row>
    <row r="3083" spans="1:15">
      <c r="A3083" s="417" t="s">
        <v>2155</v>
      </c>
      <c r="B3083" s="417" t="s">
        <v>6733</v>
      </c>
      <c r="C3083" s="417" t="s">
        <v>2332</v>
      </c>
      <c r="D3083" s="417" t="s">
        <v>2304</v>
      </c>
      <c r="E3083" s="391">
        <v>0.17</v>
      </c>
      <c r="F3083" s="418">
        <v>44249</v>
      </c>
      <c r="G3083" s="417" t="s">
        <v>2286</v>
      </c>
      <c r="I3083" s="379">
        <f t="shared" ca="1" si="219"/>
        <v>-322</v>
      </c>
      <c r="J3083" s="379">
        <f t="shared" ca="1" si="220"/>
        <v>-224</v>
      </c>
      <c r="K3083" s="391" t="str">
        <f t="shared" ca="1" si="221"/>
        <v>13,50</v>
      </c>
      <c r="L3083" s="379"/>
      <c r="O3083" s="379"/>
    </row>
    <row r="3084" spans="1:15">
      <c r="A3084" s="417" t="s">
        <v>2155</v>
      </c>
      <c r="B3084" s="417" t="s">
        <v>10738</v>
      </c>
      <c r="C3084" s="417" t="s">
        <v>2332</v>
      </c>
      <c r="D3084" s="417" t="s">
        <v>2282</v>
      </c>
      <c r="E3084" s="391">
        <v>4.5999999999999996</v>
      </c>
      <c r="F3084" s="418">
        <v>44249</v>
      </c>
      <c r="G3084" s="417" t="s">
        <v>2286</v>
      </c>
      <c r="I3084" s="379">
        <f t="shared" ca="1" si="219"/>
        <v>-322</v>
      </c>
      <c r="J3084" s="379">
        <f t="shared" ca="1" si="220"/>
        <v>-224</v>
      </c>
      <c r="K3084" s="391" t="str">
        <f t="shared" ca="1" si="221"/>
        <v>14,00</v>
      </c>
      <c r="L3084" s="379"/>
      <c r="O3084" s="379"/>
    </row>
    <row r="3085" spans="1:15">
      <c r="A3085" s="417" t="s">
        <v>2155</v>
      </c>
      <c r="B3085" s="417" t="s">
        <v>3190</v>
      </c>
      <c r="C3085" s="417" t="s">
        <v>2332</v>
      </c>
      <c r="D3085" s="417" t="s">
        <v>3191</v>
      </c>
      <c r="E3085" s="391">
        <v>0.01</v>
      </c>
      <c r="F3085" s="418">
        <v>44249</v>
      </c>
      <c r="G3085" s="417" t="s">
        <v>2286</v>
      </c>
      <c r="I3085" s="379">
        <f t="shared" ca="1" si="219"/>
        <v>-322</v>
      </c>
      <c r="J3085" s="379">
        <f t="shared" ca="1" si="220"/>
        <v>-224</v>
      </c>
      <c r="K3085" s="391" t="str">
        <f t="shared" ca="1" si="221"/>
        <v>6,50</v>
      </c>
      <c r="L3085" s="379"/>
      <c r="O3085" s="379"/>
    </row>
    <row r="3086" spans="1:15">
      <c r="A3086" s="417" t="s">
        <v>2155</v>
      </c>
      <c r="B3086" s="417" t="s">
        <v>10739</v>
      </c>
      <c r="C3086" s="417" t="s">
        <v>2332</v>
      </c>
      <c r="D3086" s="417" t="s">
        <v>3167</v>
      </c>
      <c r="E3086" s="391">
        <v>0.19</v>
      </c>
      <c r="F3086" s="418">
        <v>44249</v>
      </c>
      <c r="G3086" s="417" t="s">
        <v>2286</v>
      </c>
      <c r="I3086" s="379">
        <f t="shared" ca="1" si="219"/>
        <v>-322</v>
      </c>
      <c r="J3086" s="379">
        <f t="shared" ca="1" si="220"/>
        <v>-224</v>
      </c>
      <c r="K3086" s="391" t="str">
        <f t="shared" ca="1" si="221"/>
        <v>8,20</v>
      </c>
      <c r="L3086" s="379"/>
      <c r="O3086" s="379"/>
    </row>
    <row r="3087" spans="1:15">
      <c r="A3087" s="417" t="s">
        <v>2155</v>
      </c>
      <c r="B3087" s="417" t="s">
        <v>18321</v>
      </c>
      <c r="C3087" s="417" t="s">
        <v>2332</v>
      </c>
      <c r="D3087" s="417" t="s">
        <v>3171</v>
      </c>
      <c r="E3087" s="391">
        <v>0.38</v>
      </c>
      <c r="F3087" s="418">
        <v>44249</v>
      </c>
      <c r="G3087" s="417" t="s">
        <v>2286</v>
      </c>
      <c r="I3087" s="379">
        <f t="shared" ca="1" si="219"/>
        <v>-322</v>
      </c>
      <c r="J3087" s="379">
        <f t="shared" ca="1" si="220"/>
        <v>-224</v>
      </c>
      <c r="K3087" s="391" t="str">
        <f t="shared" ca="1" si="221"/>
        <v>8,80</v>
      </c>
      <c r="L3087" s="379"/>
      <c r="O3087" s="379"/>
    </row>
    <row r="3088" spans="1:15">
      <c r="A3088" s="417" t="s">
        <v>2155</v>
      </c>
      <c r="B3088" s="417" t="s">
        <v>10740</v>
      </c>
      <c r="C3088" s="417" t="s">
        <v>2332</v>
      </c>
      <c r="D3088" s="417" t="s">
        <v>3172</v>
      </c>
      <c r="E3088" s="391">
        <v>0.44</v>
      </c>
      <c r="F3088" s="418">
        <v>44249</v>
      </c>
      <c r="G3088" s="417" t="s">
        <v>2286</v>
      </c>
      <c r="I3088" s="379">
        <f t="shared" ca="1" si="219"/>
        <v>-322</v>
      </c>
      <c r="J3088" s="379">
        <f t="shared" ca="1" si="220"/>
        <v>-224</v>
      </c>
      <c r="K3088" s="391" t="str">
        <f t="shared" ca="1" si="221"/>
        <v>9,00</v>
      </c>
      <c r="L3088" s="379"/>
      <c r="O3088" s="379"/>
    </row>
    <row r="3089" spans="1:15">
      <c r="A3089" s="417" t="s">
        <v>2155</v>
      </c>
      <c r="B3089" s="417" t="s">
        <v>10741</v>
      </c>
      <c r="C3089" s="417" t="s">
        <v>2332</v>
      </c>
      <c r="D3089" s="417" t="s">
        <v>3173</v>
      </c>
      <c r="E3089" s="391">
        <v>0.57999999999999996</v>
      </c>
      <c r="F3089" s="418">
        <v>44249</v>
      </c>
      <c r="G3089" s="417" t="s">
        <v>2286</v>
      </c>
      <c r="I3089" s="379">
        <f t="shared" ca="1" si="219"/>
        <v>-322</v>
      </c>
      <c r="J3089" s="379">
        <f t="shared" ca="1" si="220"/>
        <v>-224</v>
      </c>
      <c r="K3089" s="391" t="str">
        <f t="shared" ca="1" si="221"/>
        <v>9,20</v>
      </c>
      <c r="L3089" s="379"/>
      <c r="O3089" s="379"/>
    </row>
    <row r="3090" spans="1:15">
      <c r="A3090" s="417" t="s">
        <v>2155</v>
      </c>
      <c r="B3090" s="417" t="s">
        <v>10742</v>
      </c>
      <c r="C3090" s="417" t="s">
        <v>2332</v>
      </c>
      <c r="D3090" s="417" t="s">
        <v>3174</v>
      </c>
      <c r="E3090" s="391">
        <v>0.7</v>
      </c>
      <c r="F3090" s="418">
        <v>44249</v>
      </c>
      <c r="G3090" s="417" t="s">
        <v>2286</v>
      </c>
      <c r="I3090" s="379">
        <f t="shared" ca="1" si="219"/>
        <v>-322</v>
      </c>
      <c r="J3090" s="379">
        <f t="shared" ca="1" si="220"/>
        <v>-224</v>
      </c>
      <c r="K3090" s="391" t="str">
        <f t="shared" ca="1" si="221"/>
        <v>9,40</v>
      </c>
      <c r="L3090" s="379"/>
      <c r="O3090" s="379"/>
    </row>
    <row r="3091" spans="1:15">
      <c r="A3091" s="417" t="s">
        <v>2155</v>
      </c>
      <c r="B3091" s="417" t="s">
        <v>6734</v>
      </c>
      <c r="C3091" s="417" t="s">
        <v>2332</v>
      </c>
      <c r="D3091" s="417" t="s">
        <v>3197</v>
      </c>
      <c r="E3091" s="391">
        <v>0.7</v>
      </c>
      <c r="F3091" s="418">
        <v>44249</v>
      </c>
      <c r="G3091" s="417" t="s">
        <v>2286</v>
      </c>
      <c r="I3091" s="379">
        <f t="shared" ca="1" si="219"/>
        <v>-322</v>
      </c>
      <c r="J3091" s="379">
        <f t="shared" ca="1" si="220"/>
        <v>-224</v>
      </c>
      <c r="K3091" s="391" t="str">
        <f t="shared" ca="1" si="221"/>
        <v>9,50</v>
      </c>
      <c r="L3091" s="379"/>
      <c r="O3091" s="379"/>
    </row>
    <row r="3092" spans="1:15">
      <c r="A3092" s="417" t="s">
        <v>2155</v>
      </c>
      <c r="B3092" s="417" t="s">
        <v>10743</v>
      </c>
      <c r="C3092" s="417" t="s">
        <v>2332</v>
      </c>
      <c r="D3092" s="417" t="s">
        <v>3175</v>
      </c>
      <c r="E3092" s="391">
        <v>0.79</v>
      </c>
      <c r="F3092" s="418">
        <v>44249</v>
      </c>
      <c r="G3092" s="417" t="s">
        <v>2286</v>
      </c>
      <c r="I3092" s="379">
        <f t="shared" ca="1" si="219"/>
        <v>-322</v>
      </c>
      <c r="J3092" s="379">
        <f t="shared" ca="1" si="220"/>
        <v>-224</v>
      </c>
      <c r="K3092" s="391" t="str">
        <f t="shared" ca="1" si="221"/>
        <v>9,60</v>
      </c>
      <c r="L3092" s="379"/>
      <c r="O3092" s="379"/>
    </row>
    <row r="3093" spans="1:15">
      <c r="A3093" s="417" t="s">
        <v>2155</v>
      </c>
      <c r="B3093" s="417" t="s">
        <v>10744</v>
      </c>
      <c r="C3093" s="417" t="s">
        <v>2332</v>
      </c>
      <c r="D3093" s="417" t="s">
        <v>3176</v>
      </c>
      <c r="E3093" s="391">
        <v>0.75</v>
      </c>
      <c r="F3093" s="418">
        <v>44249</v>
      </c>
      <c r="G3093" s="417" t="s">
        <v>2286</v>
      </c>
      <c r="I3093" s="379">
        <f t="shared" ca="1" si="219"/>
        <v>-322</v>
      </c>
      <c r="J3093" s="379">
        <f t="shared" ca="1" si="220"/>
        <v>-224</v>
      </c>
      <c r="K3093" s="391" t="str">
        <f t="shared" ca="1" si="221"/>
        <v>9,80</v>
      </c>
      <c r="L3093" s="379"/>
      <c r="O3093" s="379"/>
    </row>
    <row r="3094" spans="1:15">
      <c r="A3094" s="417" t="s">
        <v>2155</v>
      </c>
      <c r="B3094" s="417" t="s">
        <v>16276</v>
      </c>
      <c r="C3094" s="417" t="s">
        <v>2332</v>
      </c>
      <c r="D3094" s="417" t="s">
        <v>2870</v>
      </c>
      <c r="E3094" s="391">
        <v>0.98</v>
      </c>
      <c r="F3094" s="418">
        <v>44270</v>
      </c>
      <c r="G3094" s="417" t="s">
        <v>2286</v>
      </c>
      <c r="I3094" s="379">
        <f t="shared" ca="1" si="219"/>
        <v>-301</v>
      </c>
      <c r="J3094" s="379">
        <f t="shared" ca="1" si="220"/>
        <v>-209</v>
      </c>
      <c r="K3094" s="391" t="str">
        <f t="shared" ca="1" si="221"/>
        <v>10,00</v>
      </c>
      <c r="L3094" s="379"/>
      <c r="O3094" s="379"/>
    </row>
    <row r="3095" spans="1:15">
      <c r="A3095" s="417" t="s">
        <v>2155</v>
      </c>
      <c r="B3095" s="417" t="s">
        <v>17808</v>
      </c>
      <c r="C3095" s="417" t="s">
        <v>2332</v>
      </c>
      <c r="D3095" s="417" t="s">
        <v>2866</v>
      </c>
      <c r="E3095" s="391">
        <v>1.55</v>
      </c>
      <c r="F3095" s="418">
        <v>44270</v>
      </c>
      <c r="G3095" s="417" t="s">
        <v>2286</v>
      </c>
      <c r="I3095" s="379">
        <f t="shared" ca="1" si="219"/>
        <v>-301</v>
      </c>
      <c r="J3095" s="379">
        <f t="shared" ca="1" si="220"/>
        <v>-209</v>
      </c>
      <c r="K3095" s="391" t="str">
        <f t="shared" ca="1" si="221"/>
        <v>10,50</v>
      </c>
      <c r="L3095" s="379"/>
      <c r="O3095" s="379"/>
    </row>
    <row r="3096" spans="1:15">
      <c r="A3096" s="417" t="s">
        <v>2155</v>
      </c>
      <c r="B3096" s="417" t="s">
        <v>18322</v>
      </c>
      <c r="C3096" s="417" t="s">
        <v>2332</v>
      </c>
      <c r="D3096" s="417" t="s">
        <v>2333</v>
      </c>
      <c r="E3096" s="391">
        <v>3.13</v>
      </c>
      <c r="F3096" s="418">
        <v>44270</v>
      </c>
      <c r="G3096" s="417" t="s">
        <v>2286</v>
      </c>
      <c r="I3096" s="379">
        <f t="shared" ca="1" si="219"/>
        <v>-301</v>
      </c>
      <c r="J3096" s="379">
        <f t="shared" ca="1" si="220"/>
        <v>-209</v>
      </c>
      <c r="K3096" s="391" t="str">
        <f t="shared" ca="1" si="221"/>
        <v>12,50</v>
      </c>
      <c r="L3096" s="379"/>
      <c r="O3096" s="379"/>
    </row>
    <row r="3097" spans="1:15">
      <c r="A3097" s="417" t="s">
        <v>2155</v>
      </c>
      <c r="B3097" s="417" t="s">
        <v>7889</v>
      </c>
      <c r="C3097" s="417" t="s">
        <v>2332</v>
      </c>
      <c r="D3097" s="417" t="s">
        <v>3180</v>
      </c>
      <c r="E3097" s="391">
        <v>0.14000000000000001</v>
      </c>
      <c r="F3097" s="418">
        <v>44270</v>
      </c>
      <c r="G3097" s="417" t="s">
        <v>2286</v>
      </c>
      <c r="I3097" s="379">
        <f t="shared" ca="1" si="219"/>
        <v>-301</v>
      </c>
      <c r="J3097" s="379">
        <f t="shared" ca="1" si="220"/>
        <v>-209</v>
      </c>
      <c r="K3097" s="391" t="str">
        <f t="shared" ca="1" si="221"/>
        <v>7,50</v>
      </c>
      <c r="L3097" s="379"/>
      <c r="O3097" s="379"/>
    </row>
    <row r="3098" spans="1:15">
      <c r="A3098" s="417" t="s">
        <v>2155</v>
      </c>
      <c r="B3098" s="417" t="s">
        <v>16949</v>
      </c>
      <c r="C3098" s="417" t="s">
        <v>2332</v>
      </c>
      <c r="D3098" s="417" t="s">
        <v>3168</v>
      </c>
      <c r="E3098" s="391">
        <v>0.35</v>
      </c>
      <c r="F3098" s="418">
        <v>44270</v>
      </c>
      <c r="G3098" s="417" t="s">
        <v>2286</v>
      </c>
      <c r="I3098" s="379">
        <f t="shared" ca="1" si="219"/>
        <v>-301</v>
      </c>
      <c r="J3098" s="379">
        <f t="shared" ca="1" si="220"/>
        <v>-209</v>
      </c>
      <c r="K3098" s="391" t="str">
        <f t="shared" ca="1" si="221"/>
        <v>8,40</v>
      </c>
      <c r="L3098" s="379"/>
      <c r="O3098" s="379"/>
    </row>
    <row r="3099" spans="1:15">
      <c r="A3099" s="417" t="s">
        <v>2155</v>
      </c>
      <c r="B3099" s="417" t="s">
        <v>16950</v>
      </c>
      <c r="C3099" s="417" t="s">
        <v>2332</v>
      </c>
      <c r="D3099" s="417" t="s">
        <v>3170</v>
      </c>
      <c r="E3099" s="391">
        <v>0.43</v>
      </c>
      <c r="F3099" s="418">
        <v>44270</v>
      </c>
      <c r="G3099" s="417" t="s">
        <v>2286</v>
      </c>
      <c r="I3099" s="379">
        <f t="shared" ca="1" si="219"/>
        <v>-301</v>
      </c>
      <c r="J3099" s="379">
        <f t="shared" ca="1" si="220"/>
        <v>-209</v>
      </c>
      <c r="K3099" s="391" t="str">
        <f t="shared" ca="1" si="221"/>
        <v>8,60</v>
      </c>
      <c r="L3099" s="379"/>
      <c r="O3099" s="379"/>
    </row>
    <row r="3100" spans="1:15">
      <c r="A3100" s="417" t="s">
        <v>2155</v>
      </c>
      <c r="B3100" s="417" t="s">
        <v>16951</v>
      </c>
      <c r="C3100" s="417" t="s">
        <v>2332</v>
      </c>
      <c r="D3100" s="417" t="s">
        <v>3171</v>
      </c>
      <c r="E3100" s="391">
        <v>0.53</v>
      </c>
      <c r="F3100" s="418">
        <v>44270</v>
      </c>
      <c r="G3100" s="417" t="s">
        <v>2286</v>
      </c>
      <c r="I3100" s="379">
        <f t="shared" ca="1" si="219"/>
        <v>-301</v>
      </c>
      <c r="J3100" s="379">
        <f t="shared" ca="1" si="220"/>
        <v>-209</v>
      </c>
      <c r="K3100" s="391" t="str">
        <f t="shared" ca="1" si="221"/>
        <v>8,80</v>
      </c>
      <c r="L3100" s="379"/>
      <c r="O3100" s="379"/>
    </row>
    <row r="3101" spans="1:15">
      <c r="A3101" s="417" t="s">
        <v>2155</v>
      </c>
      <c r="B3101" s="417" t="s">
        <v>10745</v>
      </c>
      <c r="C3101" s="417" t="s">
        <v>2332</v>
      </c>
      <c r="D3101" s="417" t="s">
        <v>3172</v>
      </c>
      <c r="E3101" s="391">
        <v>0.56000000000000005</v>
      </c>
      <c r="F3101" s="418">
        <v>44270</v>
      </c>
      <c r="G3101" s="417" t="s">
        <v>2286</v>
      </c>
      <c r="I3101" s="379">
        <f t="shared" ca="1" si="219"/>
        <v>-301</v>
      </c>
      <c r="J3101" s="379">
        <f t="shared" ca="1" si="220"/>
        <v>-209</v>
      </c>
      <c r="K3101" s="391" t="str">
        <f t="shared" ca="1" si="221"/>
        <v>9,00</v>
      </c>
      <c r="L3101" s="379"/>
      <c r="O3101" s="379"/>
    </row>
    <row r="3102" spans="1:15">
      <c r="A3102" s="417" t="s">
        <v>2155</v>
      </c>
      <c r="B3102" s="417" t="s">
        <v>6735</v>
      </c>
      <c r="C3102" s="417" t="s">
        <v>2332</v>
      </c>
      <c r="D3102" s="417" t="s">
        <v>3197</v>
      </c>
      <c r="E3102" s="391">
        <v>0.89</v>
      </c>
      <c r="F3102" s="418">
        <v>44270</v>
      </c>
      <c r="G3102" s="417" t="s">
        <v>2286</v>
      </c>
      <c r="I3102" s="379">
        <f t="shared" ca="1" si="219"/>
        <v>-301</v>
      </c>
      <c r="J3102" s="379">
        <f t="shared" ca="1" si="220"/>
        <v>-209</v>
      </c>
      <c r="K3102" s="391" t="str">
        <f t="shared" ca="1" si="221"/>
        <v>9,50</v>
      </c>
      <c r="L3102" s="379"/>
      <c r="O3102" s="379"/>
    </row>
    <row r="3103" spans="1:15">
      <c r="A3103" s="417" t="s">
        <v>2155</v>
      </c>
      <c r="B3103" s="417" t="s">
        <v>16952</v>
      </c>
      <c r="C3103" s="417" t="s">
        <v>2332</v>
      </c>
      <c r="D3103" s="417" t="s">
        <v>3175</v>
      </c>
      <c r="E3103" s="391">
        <v>0.85</v>
      </c>
      <c r="F3103" s="418">
        <v>44270</v>
      </c>
      <c r="G3103" s="417" t="s">
        <v>2286</v>
      </c>
      <c r="I3103" s="379">
        <f t="shared" ca="1" si="219"/>
        <v>-301</v>
      </c>
      <c r="J3103" s="379">
        <f t="shared" ca="1" si="220"/>
        <v>-209</v>
      </c>
      <c r="K3103" s="391" t="str">
        <f t="shared" ca="1" si="221"/>
        <v>9,60</v>
      </c>
      <c r="L3103" s="379"/>
      <c r="O3103" s="379"/>
    </row>
    <row r="3104" spans="1:15">
      <c r="A3104" s="417" t="s">
        <v>2155</v>
      </c>
      <c r="B3104" s="417" t="s">
        <v>16953</v>
      </c>
      <c r="C3104" s="417" t="s">
        <v>2332</v>
      </c>
      <c r="D3104" s="417" t="s">
        <v>3176</v>
      </c>
      <c r="E3104" s="391">
        <v>0.95</v>
      </c>
      <c r="F3104" s="418">
        <v>44270</v>
      </c>
      <c r="G3104" s="417" t="s">
        <v>2286</v>
      </c>
      <c r="I3104" s="379">
        <f t="shared" ca="1" si="219"/>
        <v>-301</v>
      </c>
      <c r="J3104" s="379">
        <f t="shared" ca="1" si="220"/>
        <v>-209</v>
      </c>
      <c r="K3104" s="391" t="str">
        <f t="shared" ca="1" si="221"/>
        <v>9,80</v>
      </c>
      <c r="L3104" s="379"/>
      <c r="O3104" s="379"/>
    </row>
    <row r="3105" spans="1:15">
      <c r="A3105" s="417" t="s">
        <v>2155</v>
      </c>
      <c r="B3105" s="417" t="s">
        <v>10746</v>
      </c>
      <c r="C3105" s="417" t="s">
        <v>2332</v>
      </c>
      <c r="D3105" s="417" t="s">
        <v>3180</v>
      </c>
      <c r="E3105" s="391">
        <v>0.11</v>
      </c>
      <c r="F3105" s="418">
        <v>44305</v>
      </c>
      <c r="G3105" s="417" t="s">
        <v>2286</v>
      </c>
      <c r="I3105" s="379">
        <f t="shared" ca="1" si="219"/>
        <v>-266</v>
      </c>
      <c r="J3105" s="379">
        <f t="shared" ca="1" si="220"/>
        <v>-185</v>
      </c>
      <c r="K3105" s="391" t="str">
        <f t="shared" ca="1" si="221"/>
        <v>7,50</v>
      </c>
      <c r="L3105" s="379"/>
      <c r="O3105" s="379"/>
    </row>
    <row r="3106" spans="1:15">
      <c r="A3106" s="417" t="s">
        <v>2155</v>
      </c>
      <c r="B3106" s="417" t="s">
        <v>16954</v>
      </c>
      <c r="C3106" s="417" t="s">
        <v>2332</v>
      </c>
      <c r="D3106" s="417" t="s">
        <v>3181</v>
      </c>
      <c r="E3106" s="391">
        <v>0.23</v>
      </c>
      <c r="F3106" s="418">
        <v>44305</v>
      </c>
      <c r="G3106" s="417" t="s">
        <v>2286</v>
      </c>
      <c r="I3106" s="379">
        <f t="shared" ca="1" si="219"/>
        <v>-266</v>
      </c>
      <c r="J3106" s="379">
        <f t="shared" ca="1" si="220"/>
        <v>-185</v>
      </c>
      <c r="K3106" s="391" t="str">
        <f t="shared" ca="1" si="221"/>
        <v>8,00</v>
      </c>
      <c r="L3106" s="379"/>
      <c r="O3106" s="379"/>
    </row>
    <row r="3107" spans="1:15">
      <c r="A3107" s="417" t="s">
        <v>2155</v>
      </c>
      <c r="B3107" s="417" t="s">
        <v>10747</v>
      </c>
      <c r="C3107" s="417" t="s">
        <v>2332</v>
      </c>
      <c r="D3107" s="417" t="s">
        <v>3172</v>
      </c>
      <c r="E3107" s="391">
        <v>0.5</v>
      </c>
      <c r="F3107" s="418">
        <v>44305</v>
      </c>
      <c r="G3107" s="417" t="s">
        <v>2286</v>
      </c>
      <c r="I3107" s="379">
        <f t="shared" ca="1" si="219"/>
        <v>-266</v>
      </c>
      <c r="J3107" s="379">
        <f t="shared" ca="1" si="220"/>
        <v>-185</v>
      </c>
      <c r="K3107" s="391" t="str">
        <f t="shared" ca="1" si="221"/>
        <v>9,00</v>
      </c>
      <c r="L3107" s="379"/>
      <c r="O3107" s="379"/>
    </row>
    <row r="3108" spans="1:15">
      <c r="A3108" s="417" t="s">
        <v>2155</v>
      </c>
      <c r="B3108" s="417" t="s">
        <v>10748</v>
      </c>
      <c r="C3108" s="417" t="s">
        <v>2332</v>
      </c>
      <c r="D3108" s="417" t="s">
        <v>2866</v>
      </c>
      <c r="E3108" s="391">
        <v>0.84</v>
      </c>
      <c r="F3108" s="418">
        <v>44365</v>
      </c>
      <c r="G3108" s="417" t="s">
        <v>2286</v>
      </c>
      <c r="I3108" s="379">
        <f t="shared" ca="1" si="219"/>
        <v>-206</v>
      </c>
      <c r="J3108" s="379">
        <f t="shared" ca="1" si="220"/>
        <v>-144</v>
      </c>
      <c r="K3108" s="391" t="str">
        <f t="shared" ca="1" si="221"/>
        <v>10,50</v>
      </c>
      <c r="L3108" s="379"/>
      <c r="O3108" s="379"/>
    </row>
    <row r="3109" spans="1:15">
      <c r="A3109" s="417" t="s">
        <v>75</v>
      </c>
      <c r="B3109" s="417" t="s">
        <v>10749</v>
      </c>
      <c r="C3109" s="417" t="s">
        <v>2281</v>
      </c>
      <c r="D3109" s="417" t="s">
        <v>10750</v>
      </c>
      <c r="E3109" s="391">
        <v>0.2</v>
      </c>
      <c r="F3109" s="418">
        <v>44214</v>
      </c>
      <c r="G3109" s="417" t="s">
        <v>2286</v>
      </c>
      <c r="I3109" s="379">
        <f t="shared" ca="1" si="219"/>
        <v>-357</v>
      </c>
      <c r="J3109" s="379">
        <f t="shared" ca="1" si="220"/>
        <v>-247</v>
      </c>
      <c r="K3109" s="391" t="str">
        <f t="shared" ca="1" si="221"/>
        <v>10,20</v>
      </c>
      <c r="L3109" s="379"/>
      <c r="O3109" s="379"/>
    </row>
    <row r="3110" spans="1:15">
      <c r="A3110" s="417"/>
      <c r="B3110" s="417" t="s">
        <v>3198</v>
      </c>
      <c r="C3110" s="417" t="s">
        <v>2281</v>
      </c>
      <c r="D3110" s="417" t="s">
        <v>16277</v>
      </c>
      <c r="E3110" s="391">
        <v>0.47</v>
      </c>
      <c r="F3110" s="418">
        <v>44214</v>
      </c>
      <c r="G3110" s="417" t="s">
        <v>2286</v>
      </c>
      <c r="I3110" s="379">
        <f t="shared" ca="1" si="219"/>
        <v>-357</v>
      </c>
      <c r="J3110" s="379">
        <f t="shared" ca="1" si="220"/>
        <v>-247</v>
      </c>
      <c r="K3110" s="391" t="str">
        <f t="shared" ca="1" si="221"/>
        <v>14,05</v>
      </c>
      <c r="L3110" s="379"/>
      <c r="O3110" s="379"/>
    </row>
    <row r="3111" spans="1:15">
      <c r="A3111" s="417" t="s">
        <v>2155</v>
      </c>
      <c r="B3111" s="417" t="s">
        <v>3199</v>
      </c>
      <c r="C3111" s="417" t="s">
        <v>2281</v>
      </c>
      <c r="D3111" s="417" t="s">
        <v>16278</v>
      </c>
      <c r="E3111" s="391">
        <v>0.13</v>
      </c>
      <c r="F3111" s="418">
        <v>44214</v>
      </c>
      <c r="G3111" s="417" t="s">
        <v>2283</v>
      </c>
      <c r="I3111" s="379">
        <f t="shared" ca="1" si="219"/>
        <v>-357</v>
      </c>
      <c r="J3111" s="379">
        <f t="shared" ca="1" si="220"/>
        <v>-247</v>
      </c>
      <c r="K3111" s="391" t="str">
        <f t="shared" ca="1" si="221"/>
        <v>14,80</v>
      </c>
      <c r="L3111" s="379"/>
      <c r="O3111" s="379"/>
    </row>
    <row r="3112" spans="1:15">
      <c r="A3112" s="417" t="s">
        <v>2155</v>
      </c>
      <c r="B3112" s="417" t="s">
        <v>3200</v>
      </c>
      <c r="C3112" s="417" t="s">
        <v>2281</v>
      </c>
      <c r="D3112" s="417" t="s">
        <v>16279</v>
      </c>
      <c r="E3112" s="391">
        <v>0.02</v>
      </c>
      <c r="F3112" s="418">
        <v>44214</v>
      </c>
      <c r="G3112" s="417" t="s">
        <v>2286</v>
      </c>
      <c r="I3112" s="379">
        <f t="shared" ca="1" si="219"/>
        <v>-357</v>
      </c>
      <c r="J3112" s="379">
        <f t="shared" ca="1" si="220"/>
        <v>-247</v>
      </c>
      <c r="K3112" s="391" t="str">
        <f t="shared" ca="1" si="221"/>
        <v>17,05</v>
      </c>
      <c r="L3112" s="379"/>
      <c r="O3112" s="379"/>
    </row>
    <row r="3113" spans="1:15">
      <c r="A3113" s="417" t="s">
        <v>2155</v>
      </c>
      <c r="B3113" s="417" t="s">
        <v>16955</v>
      </c>
      <c r="C3113" s="417" t="s">
        <v>2281</v>
      </c>
      <c r="D3113" s="417" t="s">
        <v>16956</v>
      </c>
      <c r="E3113" s="391">
        <v>0.48</v>
      </c>
      <c r="F3113" s="418">
        <v>44249</v>
      </c>
      <c r="G3113" s="417" t="s">
        <v>2283</v>
      </c>
      <c r="I3113" s="379">
        <f t="shared" ca="1" si="219"/>
        <v>-322</v>
      </c>
      <c r="J3113" s="379">
        <f t="shared" ca="1" si="220"/>
        <v>-224</v>
      </c>
      <c r="K3113" s="391" t="str">
        <f t="shared" ca="1" si="221"/>
        <v>14,89</v>
      </c>
      <c r="L3113" s="379"/>
      <c r="O3113" s="379"/>
    </row>
    <row r="3114" spans="1:15">
      <c r="A3114" s="417" t="s">
        <v>2155</v>
      </c>
      <c r="B3114" s="417" t="s">
        <v>10751</v>
      </c>
      <c r="C3114" s="417" t="s">
        <v>2281</v>
      </c>
      <c r="D3114" s="417" t="s">
        <v>16280</v>
      </c>
      <c r="E3114" s="391">
        <v>0.14000000000000001</v>
      </c>
      <c r="F3114" s="418">
        <v>44249</v>
      </c>
      <c r="G3114" s="417" t="s">
        <v>2283</v>
      </c>
      <c r="I3114" s="379">
        <f t="shared" ca="1" si="219"/>
        <v>-322</v>
      </c>
      <c r="J3114" s="379">
        <f t="shared" ca="1" si="220"/>
        <v>-224</v>
      </c>
      <c r="K3114" s="391" t="str">
        <f t="shared" ca="1" si="221"/>
        <v>15,89</v>
      </c>
      <c r="L3114" s="379"/>
      <c r="O3114" s="379"/>
    </row>
    <row r="3115" spans="1:15">
      <c r="A3115" s="417" t="s">
        <v>2155</v>
      </c>
      <c r="B3115" s="417" t="s">
        <v>16957</v>
      </c>
      <c r="C3115" s="417" t="s">
        <v>2281</v>
      </c>
      <c r="D3115" s="417" t="s">
        <v>16958</v>
      </c>
      <c r="E3115" s="391">
        <v>0.06</v>
      </c>
      <c r="F3115" s="418">
        <v>44249</v>
      </c>
      <c r="G3115" s="417" t="s">
        <v>2283</v>
      </c>
      <c r="I3115" s="379">
        <f t="shared" ca="1" si="219"/>
        <v>-322</v>
      </c>
      <c r="J3115" s="379">
        <f t="shared" ca="1" si="220"/>
        <v>-224</v>
      </c>
      <c r="K3115" s="391" t="str">
        <f t="shared" ca="1" si="221"/>
        <v>16,89</v>
      </c>
      <c r="L3115" s="379"/>
      <c r="O3115" s="379"/>
    </row>
    <row r="3116" spans="1:15">
      <c r="A3116" s="417" t="s">
        <v>2155</v>
      </c>
      <c r="B3116" s="417" t="s">
        <v>16281</v>
      </c>
      <c r="C3116" s="417" t="s">
        <v>2332</v>
      </c>
      <c r="D3116" s="417" t="s">
        <v>16282</v>
      </c>
      <c r="E3116" s="391">
        <v>0.03</v>
      </c>
      <c r="F3116" s="418">
        <v>44214</v>
      </c>
      <c r="G3116" s="417" t="s">
        <v>2286</v>
      </c>
      <c r="I3116" s="379">
        <f t="shared" ca="1" si="219"/>
        <v>-357</v>
      </c>
      <c r="J3116" s="379">
        <f t="shared" ca="1" si="220"/>
        <v>-247</v>
      </c>
      <c r="K3116" s="391" t="str">
        <f t="shared" ca="1" si="221"/>
        <v>11,05</v>
      </c>
      <c r="L3116" s="379"/>
      <c r="O3116" s="379"/>
    </row>
    <row r="3117" spans="1:15">
      <c r="A3117" s="417" t="s">
        <v>2155</v>
      </c>
      <c r="B3117" s="417" t="s">
        <v>10752</v>
      </c>
      <c r="C3117" s="417" t="s">
        <v>2332</v>
      </c>
      <c r="D3117" s="417" t="s">
        <v>16283</v>
      </c>
      <c r="E3117" s="391">
        <v>0.08</v>
      </c>
      <c r="F3117" s="418">
        <v>44214</v>
      </c>
      <c r="G3117" s="417" t="s">
        <v>2286</v>
      </c>
      <c r="I3117" s="379">
        <f t="shared" ca="1" si="219"/>
        <v>-357</v>
      </c>
      <c r="J3117" s="379">
        <f t="shared" ca="1" si="220"/>
        <v>-247</v>
      </c>
      <c r="K3117" s="391" t="str">
        <f t="shared" ca="1" si="221"/>
        <v>13,30</v>
      </c>
      <c r="L3117" s="379"/>
      <c r="O3117" s="379"/>
    </row>
    <row r="3118" spans="1:15">
      <c r="A3118" s="417" t="s">
        <v>2155</v>
      </c>
      <c r="B3118" s="417" t="s">
        <v>3201</v>
      </c>
      <c r="C3118" s="417" t="s">
        <v>2332</v>
      </c>
      <c r="D3118" s="417" t="s">
        <v>16277</v>
      </c>
      <c r="E3118" s="391">
        <v>0.6</v>
      </c>
      <c r="F3118" s="418">
        <v>44214</v>
      </c>
      <c r="G3118" s="417" t="s">
        <v>2286</v>
      </c>
      <c r="I3118" s="379">
        <f t="shared" ca="1" si="219"/>
        <v>-357</v>
      </c>
      <c r="J3118" s="379">
        <f t="shared" ca="1" si="220"/>
        <v>-247</v>
      </c>
      <c r="K3118" s="391" t="str">
        <f t="shared" ca="1" si="221"/>
        <v>14,05</v>
      </c>
      <c r="L3118" s="379"/>
      <c r="O3118" s="379"/>
    </row>
    <row r="3119" spans="1:15">
      <c r="A3119" s="417" t="s">
        <v>125</v>
      </c>
      <c r="B3119" s="417" t="s">
        <v>10753</v>
      </c>
      <c r="C3119" s="417" t="s">
        <v>2281</v>
      </c>
      <c r="D3119" s="417" t="s">
        <v>7893</v>
      </c>
      <c r="E3119" s="391">
        <v>0.01</v>
      </c>
      <c r="F3119" s="418">
        <v>44214</v>
      </c>
      <c r="G3119" s="417" t="s">
        <v>2283</v>
      </c>
      <c r="I3119" s="379">
        <f t="shared" ca="1" si="219"/>
        <v>-357</v>
      </c>
      <c r="J3119" s="379">
        <f t="shared" ca="1" si="220"/>
        <v>-247</v>
      </c>
      <c r="K3119" s="391" t="str">
        <f t="shared" ca="1" si="221"/>
        <v>104,00</v>
      </c>
      <c r="L3119" s="379"/>
      <c r="O3119" s="379"/>
    </row>
    <row r="3120" spans="1:15">
      <c r="A3120" s="417" t="s">
        <v>2155</v>
      </c>
      <c r="B3120" s="417" t="s">
        <v>16959</v>
      </c>
      <c r="C3120" s="417" t="s">
        <v>2281</v>
      </c>
      <c r="D3120" s="417" t="s">
        <v>3601</v>
      </c>
      <c r="E3120" s="391">
        <v>13.5</v>
      </c>
      <c r="F3120" s="418">
        <v>44214</v>
      </c>
      <c r="G3120" s="417" t="s">
        <v>2283</v>
      </c>
      <c r="I3120" s="379">
        <f t="shared" ca="1" si="219"/>
        <v>-357</v>
      </c>
      <c r="J3120" s="379">
        <f t="shared" ca="1" si="220"/>
        <v>-247</v>
      </c>
      <c r="K3120" s="391" t="str">
        <f t="shared" ca="1" si="221"/>
        <v>58,00</v>
      </c>
      <c r="L3120" s="379"/>
      <c r="O3120" s="379"/>
    </row>
    <row r="3121" spans="1:15">
      <c r="A3121" s="417" t="s">
        <v>2155</v>
      </c>
      <c r="B3121" s="417" t="s">
        <v>16960</v>
      </c>
      <c r="C3121" s="417" t="s">
        <v>2281</v>
      </c>
      <c r="D3121" s="417" t="s">
        <v>3620</v>
      </c>
      <c r="E3121" s="391">
        <v>7.15</v>
      </c>
      <c r="F3121" s="418">
        <v>44214</v>
      </c>
      <c r="G3121" s="417" t="s">
        <v>2283</v>
      </c>
      <c r="I3121" s="379">
        <f t="shared" ca="1" si="219"/>
        <v>-357</v>
      </c>
      <c r="J3121" s="379">
        <f t="shared" ca="1" si="220"/>
        <v>-247</v>
      </c>
      <c r="K3121" s="391" t="str">
        <f t="shared" ca="1" si="221"/>
        <v>64,00</v>
      </c>
      <c r="L3121" s="379"/>
      <c r="O3121" s="379"/>
    </row>
    <row r="3122" spans="1:15">
      <c r="A3122" s="417" t="s">
        <v>2155</v>
      </c>
      <c r="B3122" s="417" t="s">
        <v>10754</v>
      </c>
      <c r="C3122" s="417" t="s">
        <v>2281</v>
      </c>
      <c r="D3122" s="417" t="s">
        <v>3608</v>
      </c>
      <c r="E3122" s="391">
        <v>2.2799999999999998</v>
      </c>
      <c r="F3122" s="418">
        <v>44214</v>
      </c>
      <c r="G3122" s="417" t="s">
        <v>2283</v>
      </c>
      <c r="I3122" s="379">
        <f t="shared" ca="1" si="219"/>
        <v>-357</v>
      </c>
      <c r="J3122" s="379">
        <f t="shared" ca="1" si="220"/>
        <v>-247</v>
      </c>
      <c r="K3122" s="391" t="str">
        <f t="shared" ca="1" si="221"/>
        <v>70,00</v>
      </c>
      <c r="L3122" s="379"/>
      <c r="O3122" s="379"/>
    </row>
    <row r="3123" spans="1:15">
      <c r="A3123" s="417" t="s">
        <v>2155</v>
      </c>
      <c r="B3123" s="417" t="s">
        <v>10755</v>
      </c>
      <c r="C3123" s="417" t="s">
        <v>2281</v>
      </c>
      <c r="D3123" s="417" t="s">
        <v>3209</v>
      </c>
      <c r="E3123" s="391">
        <v>0.57999999999999996</v>
      </c>
      <c r="F3123" s="418">
        <v>44214</v>
      </c>
      <c r="G3123" s="417" t="s">
        <v>2283</v>
      </c>
      <c r="I3123" s="379">
        <f t="shared" ca="1" si="219"/>
        <v>-357</v>
      </c>
      <c r="J3123" s="379">
        <f t="shared" ca="1" si="220"/>
        <v>-247</v>
      </c>
      <c r="K3123" s="391" t="str">
        <f t="shared" ca="1" si="221"/>
        <v>76,00</v>
      </c>
      <c r="L3123" s="379"/>
      <c r="O3123" s="379"/>
    </row>
    <row r="3124" spans="1:15">
      <c r="A3124" s="417" t="s">
        <v>2155</v>
      </c>
      <c r="B3124" s="417" t="s">
        <v>10756</v>
      </c>
      <c r="C3124" s="417" t="s">
        <v>2281</v>
      </c>
      <c r="D3124" s="417" t="s">
        <v>3210</v>
      </c>
      <c r="E3124" s="391">
        <v>0.24</v>
      </c>
      <c r="F3124" s="418">
        <v>44214</v>
      </c>
      <c r="G3124" s="417" t="s">
        <v>2283</v>
      </c>
      <c r="I3124" s="379">
        <f t="shared" ca="1" si="219"/>
        <v>-357</v>
      </c>
      <c r="J3124" s="379">
        <f t="shared" ca="1" si="220"/>
        <v>-247</v>
      </c>
      <c r="K3124" s="391" t="str">
        <f t="shared" ca="1" si="221"/>
        <v>78,00</v>
      </c>
      <c r="L3124" s="379"/>
      <c r="O3124" s="379"/>
    </row>
    <row r="3125" spans="1:15">
      <c r="A3125" s="417" t="s">
        <v>2155</v>
      </c>
      <c r="B3125" s="417" t="s">
        <v>10757</v>
      </c>
      <c r="C3125" s="417" t="s">
        <v>2281</v>
      </c>
      <c r="D3125" s="417" t="s">
        <v>3615</v>
      </c>
      <c r="E3125" s="391">
        <v>0.15</v>
      </c>
      <c r="F3125" s="418">
        <v>44214</v>
      </c>
      <c r="G3125" s="417" t="s">
        <v>2283</v>
      </c>
      <c r="I3125" s="379">
        <f t="shared" ca="1" si="219"/>
        <v>-357</v>
      </c>
      <c r="J3125" s="379">
        <f t="shared" ca="1" si="220"/>
        <v>-247</v>
      </c>
      <c r="K3125" s="391" t="str">
        <f t="shared" ca="1" si="221"/>
        <v>81,00</v>
      </c>
      <c r="L3125" s="379"/>
      <c r="O3125" s="379"/>
    </row>
    <row r="3126" spans="1:15">
      <c r="A3126" s="417" t="s">
        <v>2155</v>
      </c>
      <c r="B3126" s="417" t="s">
        <v>10758</v>
      </c>
      <c r="C3126" s="417" t="s">
        <v>2281</v>
      </c>
      <c r="D3126" s="417" t="s">
        <v>3213</v>
      </c>
      <c r="E3126" s="391">
        <v>0.1</v>
      </c>
      <c r="F3126" s="418">
        <v>44214</v>
      </c>
      <c r="G3126" s="417" t="s">
        <v>2283</v>
      </c>
      <c r="I3126" s="379">
        <f t="shared" ca="1" si="219"/>
        <v>-357</v>
      </c>
      <c r="J3126" s="379">
        <f t="shared" ca="1" si="220"/>
        <v>-247</v>
      </c>
      <c r="K3126" s="391" t="str">
        <f t="shared" ca="1" si="221"/>
        <v>84,00</v>
      </c>
      <c r="L3126" s="379"/>
      <c r="O3126" s="379"/>
    </row>
    <row r="3127" spans="1:15">
      <c r="A3127" s="417" t="s">
        <v>2155</v>
      </c>
      <c r="B3127" s="417" t="s">
        <v>10759</v>
      </c>
      <c r="C3127" s="417" t="s">
        <v>2281</v>
      </c>
      <c r="D3127" s="417" t="s">
        <v>9126</v>
      </c>
      <c r="E3127" s="391">
        <v>0.23</v>
      </c>
      <c r="F3127" s="418">
        <v>44214</v>
      </c>
      <c r="G3127" s="417" t="s">
        <v>2283</v>
      </c>
      <c r="I3127" s="379">
        <f t="shared" ca="1" si="219"/>
        <v>-357</v>
      </c>
      <c r="J3127" s="379">
        <f t="shared" ca="1" si="220"/>
        <v>-247</v>
      </c>
      <c r="K3127" s="391" t="str">
        <f t="shared" ca="1" si="221"/>
        <v>87,00</v>
      </c>
      <c r="L3127" s="379"/>
      <c r="O3127" s="379"/>
    </row>
    <row r="3128" spans="1:15">
      <c r="A3128" s="417" t="s">
        <v>2155</v>
      </c>
      <c r="B3128" s="417" t="s">
        <v>6736</v>
      </c>
      <c r="C3128" s="417" t="s">
        <v>2281</v>
      </c>
      <c r="D3128" s="417" t="s">
        <v>3215</v>
      </c>
      <c r="E3128" s="391">
        <v>0.11</v>
      </c>
      <c r="F3128" s="418">
        <v>44214</v>
      </c>
      <c r="G3128" s="417" t="s">
        <v>2283</v>
      </c>
      <c r="I3128" s="379">
        <f t="shared" ca="1" si="219"/>
        <v>-357</v>
      </c>
      <c r="J3128" s="379">
        <f t="shared" ca="1" si="220"/>
        <v>-247</v>
      </c>
      <c r="K3128" s="391" t="str">
        <f t="shared" ca="1" si="221"/>
        <v>88,00</v>
      </c>
      <c r="L3128" s="379"/>
      <c r="O3128" s="379"/>
    </row>
    <row r="3129" spans="1:15">
      <c r="A3129" s="417" t="s">
        <v>2155</v>
      </c>
      <c r="B3129" s="417" t="s">
        <v>10760</v>
      </c>
      <c r="C3129" s="417" t="s">
        <v>2281</v>
      </c>
      <c r="D3129" s="417" t="s">
        <v>3599</v>
      </c>
      <c r="E3129" s="391">
        <v>2</v>
      </c>
      <c r="F3129" s="418">
        <v>44214</v>
      </c>
      <c r="G3129" s="417" t="s">
        <v>2283</v>
      </c>
      <c r="I3129" s="379">
        <f t="shared" ca="1" si="219"/>
        <v>-357</v>
      </c>
      <c r="J3129" s="379">
        <f t="shared" ca="1" si="220"/>
        <v>-247</v>
      </c>
      <c r="K3129" s="391" t="str">
        <f t="shared" ca="1" si="221"/>
        <v>90,00</v>
      </c>
      <c r="L3129" s="379"/>
      <c r="O3129" s="379"/>
    </row>
    <row r="3130" spans="1:15">
      <c r="A3130" s="417" t="s">
        <v>2155</v>
      </c>
      <c r="B3130" s="417" t="s">
        <v>6737</v>
      </c>
      <c r="C3130" s="417" t="s">
        <v>2281</v>
      </c>
      <c r="D3130" s="417" t="s">
        <v>3221</v>
      </c>
      <c r="E3130" s="391">
        <v>7.0000000000000007E-2</v>
      </c>
      <c r="F3130" s="418">
        <v>44214</v>
      </c>
      <c r="G3130" s="417" t="s">
        <v>2283</v>
      </c>
      <c r="I3130" s="379">
        <f t="shared" ca="1" si="219"/>
        <v>-357</v>
      </c>
      <c r="J3130" s="379">
        <f t="shared" ca="1" si="220"/>
        <v>-247</v>
      </c>
      <c r="K3130" s="391" t="str">
        <f t="shared" ca="1" si="221"/>
        <v>94,00</v>
      </c>
      <c r="L3130" s="379"/>
      <c r="O3130" s="379"/>
    </row>
    <row r="3131" spans="1:15">
      <c r="A3131" s="417" t="s">
        <v>2155</v>
      </c>
      <c r="B3131" s="417" t="s">
        <v>10761</v>
      </c>
      <c r="C3131" s="417" t="s">
        <v>2281</v>
      </c>
      <c r="D3131" s="417" t="s">
        <v>7893</v>
      </c>
      <c r="E3131" s="391">
        <v>0.19</v>
      </c>
      <c r="F3131" s="418">
        <v>44249</v>
      </c>
      <c r="G3131" s="417" t="s">
        <v>2283</v>
      </c>
      <c r="I3131" s="379">
        <f t="shared" ca="1" si="219"/>
        <v>-322</v>
      </c>
      <c r="J3131" s="379">
        <f t="shared" ca="1" si="220"/>
        <v>-224</v>
      </c>
      <c r="K3131" s="391" t="str">
        <f t="shared" ca="1" si="221"/>
        <v>104,00</v>
      </c>
      <c r="L3131" s="379"/>
      <c r="O3131" s="379"/>
    </row>
    <row r="3132" spans="1:15">
      <c r="A3132" s="417" t="s">
        <v>2155</v>
      </c>
      <c r="B3132" s="417" t="s">
        <v>16961</v>
      </c>
      <c r="C3132" s="417" t="s">
        <v>2281</v>
      </c>
      <c r="D3132" s="417" t="s">
        <v>5174</v>
      </c>
      <c r="E3132" s="391">
        <v>15</v>
      </c>
      <c r="F3132" s="418">
        <v>44249</v>
      </c>
      <c r="G3132" s="417" t="s">
        <v>2283</v>
      </c>
      <c r="I3132" s="379">
        <f t="shared" ca="1" si="219"/>
        <v>-322</v>
      </c>
      <c r="J3132" s="379">
        <f t="shared" ca="1" si="220"/>
        <v>-224</v>
      </c>
      <c r="K3132" s="391" t="str">
        <f t="shared" ca="1" si="221"/>
        <v>56,00</v>
      </c>
      <c r="L3132" s="379"/>
      <c r="O3132" s="379"/>
    </row>
    <row r="3133" spans="1:15">
      <c r="A3133" s="417" t="s">
        <v>2155</v>
      </c>
      <c r="B3133" s="417" t="s">
        <v>17809</v>
      </c>
      <c r="C3133" s="417" t="s">
        <v>2281</v>
      </c>
      <c r="D3133" s="417" t="s">
        <v>3608</v>
      </c>
      <c r="E3133" s="391">
        <v>4.42</v>
      </c>
      <c r="F3133" s="418">
        <v>44249</v>
      </c>
      <c r="G3133" s="417" t="s">
        <v>2283</v>
      </c>
      <c r="I3133" s="379">
        <f t="shared" ca="1" si="219"/>
        <v>-322</v>
      </c>
      <c r="J3133" s="379">
        <f t="shared" ca="1" si="220"/>
        <v>-224</v>
      </c>
      <c r="K3133" s="391" t="str">
        <f t="shared" ca="1" si="221"/>
        <v>70,00</v>
      </c>
      <c r="L3133" s="379"/>
      <c r="O3133" s="379"/>
    </row>
    <row r="3134" spans="1:15">
      <c r="A3134" s="417" t="s">
        <v>2155</v>
      </c>
      <c r="B3134" s="417" t="s">
        <v>16962</v>
      </c>
      <c r="C3134" s="417" t="s">
        <v>2281</v>
      </c>
      <c r="D3134" s="417" t="s">
        <v>3610</v>
      </c>
      <c r="E3134" s="391">
        <v>3.97</v>
      </c>
      <c r="F3134" s="418">
        <v>44249</v>
      </c>
      <c r="G3134" s="417" t="s">
        <v>2283</v>
      </c>
      <c r="I3134" s="379">
        <f t="shared" ca="1" si="219"/>
        <v>-322</v>
      </c>
      <c r="J3134" s="379">
        <f t="shared" ca="1" si="220"/>
        <v>-224</v>
      </c>
      <c r="K3134" s="391" t="str">
        <f t="shared" ca="1" si="221"/>
        <v>72,00</v>
      </c>
      <c r="L3134" s="379"/>
      <c r="O3134" s="379"/>
    </row>
    <row r="3135" spans="1:15">
      <c r="A3135" s="417" t="s">
        <v>2155</v>
      </c>
      <c r="B3135" s="417" t="s">
        <v>16963</v>
      </c>
      <c r="C3135" s="417" t="s">
        <v>2281</v>
      </c>
      <c r="D3135" s="417" t="s">
        <v>3208</v>
      </c>
      <c r="E3135" s="391">
        <v>2.62</v>
      </c>
      <c r="F3135" s="418">
        <v>44249</v>
      </c>
      <c r="G3135" s="417" t="s">
        <v>2283</v>
      </c>
      <c r="I3135" s="379">
        <f t="shared" ca="1" si="219"/>
        <v>-322</v>
      </c>
      <c r="J3135" s="379">
        <f t="shared" ca="1" si="220"/>
        <v>-224</v>
      </c>
      <c r="K3135" s="391" t="str">
        <f t="shared" ca="1" si="221"/>
        <v>75,00</v>
      </c>
      <c r="L3135" s="379"/>
      <c r="O3135" s="379"/>
    </row>
    <row r="3136" spans="1:15">
      <c r="A3136" s="417" t="s">
        <v>2155</v>
      </c>
      <c r="B3136" s="417" t="s">
        <v>10762</v>
      </c>
      <c r="C3136" s="417" t="s">
        <v>2281</v>
      </c>
      <c r="D3136" s="417" t="s">
        <v>3210</v>
      </c>
      <c r="E3136" s="391">
        <v>2.93</v>
      </c>
      <c r="F3136" s="418">
        <v>44249</v>
      </c>
      <c r="G3136" s="417" t="s">
        <v>2283</v>
      </c>
      <c r="I3136" s="379">
        <f t="shared" ca="1" si="219"/>
        <v>-322</v>
      </c>
      <c r="J3136" s="379">
        <f t="shared" ca="1" si="220"/>
        <v>-224</v>
      </c>
      <c r="K3136" s="391" t="str">
        <f t="shared" ca="1" si="221"/>
        <v>78,00</v>
      </c>
      <c r="L3136" s="379"/>
      <c r="O3136" s="379"/>
    </row>
    <row r="3137" spans="1:15">
      <c r="A3137" s="417" t="s">
        <v>2155</v>
      </c>
      <c r="B3137" s="417" t="s">
        <v>16964</v>
      </c>
      <c r="C3137" s="417" t="s">
        <v>2281</v>
      </c>
      <c r="D3137" s="417" t="s">
        <v>3211</v>
      </c>
      <c r="E3137" s="391">
        <v>1.98</v>
      </c>
      <c r="F3137" s="418">
        <v>44249</v>
      </c>
      <c r="G3137" s="417" t="s">
        <v>2283</v>
      </c>
      <c r="I3137" s="379">
        <f t="shared" ca="1" si="219"/>
        <v>-322</v>
      </c>
      <c r="J3137" s="379">
        <f t="shared" ca="1" si="220"/>
        <v>-224</v>
      </c>
      <c r="K3137" s="391" t="str">
        <f t="shared" ca="1" si="221"/>
        <v>80,00</v>
      </c>
      <c r="L3137" s="379"/>
      <c r="O3137" s="379"/>
    </row>
    <row r="3138" spans="1:15">
      <c r="A3138" s="417" t="s">
        <v>2155</v>
      </c>
      <c r="B3138" s="417" t="s">
        <v>10763</v>
      </c>
      <c r="C3138" s="417" t="s">
        <v>2281</v>
      </c>
      <c r="D3138" s="417" t="s">
        <v>3212</v>
      </c>
      <c r="E3138" s="391">
        <v>1.73</v>
      </c>
      <c r="F3138" s="418">
        <v>44249</v>
      </c>
      <c r="G3138" s="417" t="s">
        <v>2283</v>
      </c>
      <c r="I3138" s="379">
        <f t="shared" ca="1" si="219"/>
        <v>-322</v>
      </c>
      <c r="J3138" s="379">
        <f t="shared" ca="1" si="220"/>
        <v>-224</v>
      </c>
      <c r="K3138" s="391" t="str">
        <f t="shared" ca="1" si="221"/>
        <v>82,00</v>
      </c>
      <c r="L3138" s="379"/>
      <c r="O3138" s="379"/>
    </row>
    <row r="3139" spans="1:15">
      <c r="A3139" s="417" t="s">
        <v>2155</v>
      </c>
      <c r="B3139" s="417" t="s">
        <v>7890</v>
      </c>
      <c r="C3139" s="417" t="s">
        <v>2281</v>
      </c>
      <c r="D3139" s="417" t="s">
        <v>3213</v>
      </c>
      <c r="E3139" s="391">
        <v>0.9</v>
      </c>
      <c r="F3139" s="418">
        <v>44249</v>
      </c>
      <c r="G3139" s="417" t="s">
        <v>2283</v>
      </c>
      <c r="I3139" s="379">
        <f t="shared" ca="1" si="219"/>
        <v>-322</v>
      </c>
      <c r="J3139" s="379">
        <f t="shared" ca="1" si="220"/>
        <v>-224</v>
      </c>
      <c r="K3139" s="391" t="str">
        <f t="shared" ca="1" si="221"/>
        <v>84,00</v>
      </c>
      <c r="L3139" s="379"/>
      <c r="O3139" s="379"/>
    </row>
    <row r="3140" spans="1:15">
      <c r="A3140" s="417" t="s">
        <v>2155</v>
      </c>
      <c r="B3140" s="417" t="s">
        <v>7891</v>
      </c>
      <c r="C3140" s="417" t="s">
        <v>2281</v>
      </c>
      <c r="D3140" s="417" t="s">
        <v>3599</v>
      </c>
      <c r="E3140" s="391">
        <v>0.65</v>
      </c>
      <c r="F3140" s="418">
        <v>44249</v>
      </c>
      <c r="G3140" s="417" t="s">
        <v>2283</v>
      </c>
      <c r="I3140" s="379">
        <f t="shared" ca="1" si="219"/>
        <v>-322</v>
      </c>
      <c r="J3140" s="379">
        <f t="shared" ca="1" si="220"/>
        <v>-224</v>
      </c>
      <c r="K3140" s="391" t="str">
        <f t="shared" ca="1" si="221"/>
        <v>90,00</v>
      </c>
      <c r="L3140" s="379"/>
      <c r="O3140" s="379"/>
    </row>
    <row r="3141" spans="1:15">
      <c r="A3141" s="417" t="s">
        <v>2155</v>
      </c>
      <c r="B3141" s="417" t="s">
        <v>10764</v>
      </c>
      <c r="C3141" s="417" t="s">
        <v>2281</v>
      </c>
      <c r="D3141" s="417" t="s">
        <v>10765</v>
      </c>
      <c r="E3141" s="391">
        <v>0.69</v>
      </c>
      <c r="F3141" s="418">
        <v>44249</v>
      </c>
      <c r="G3141" s="417" t="s">
        <v>2283</v>
      </c>
      <c r="I3141" s="379">
        <f t="shared" ca="1" si="219"/>
        <v>-322</v>
      </c>
      <c r="J3141" s="379">
        <f t="shared" ca="1" si="220"/>
        <v>-224</v>
      </c>
      <c r="K3141" s="391" t="str">
        <f t="shared" ca="1" si="221"/>
        <v>92,00</v>
      </c>
      <c r="L3141" s="379"/>
      <c r="O3141" s="379"/>
    </row>
    <row r="3142" spans="1:15">
      <c r="A3142" s="417" t="s">
        <v>2155</v>
      </c>
      <c r="B3142" s="417" t="s">
        <v>3202</v>
      </c>
      <c r="C3142" s="417" t="s">
        <v>2281</v>
      </c>
      <c r="D3142" s="417" t="s">
        <v>3203</v>
      </c>
      <c r="E3142" s="391">
        <v>0.35</v>
      </c>
      <c r="F3142" s="418">
        <v>44249</v>
      </c>
      <c r="G3142" s="417" t="s">
        <v>2283</v>
      </c>
      <c r="I3142" s="379">
        <f t="shared" ca="1" si="219"/>
        <v>-322</v>
      </c>
      <c r="J3142" s="379">
        <f t="shared" ca="1" si="220"/>
        <v>-224</v>
      </c>
      <c r="K3142" s="391" t="str">
        <f t="shared" ca="1" si="221"/>
        <v>95,00</v>
      </c>
      <c r="L3142" s="379"/>
      <c r="O3142" s="379"/>
    </row>
    <row r="3143" spans="1:15">
      <c r="A3143" s="417" t="s">
        <v>2155</v>
      </c>
      <c r="B3143" s="417" t="s">
        <v>17810</v>
      </c>
      <c r="C3143" s="417" t="s">
        <v>2281</v>
      </c>
      <c r="D3143" s="417" t="s">
        <v>17811</v>
      </c>
      <c r="E3143" s="391">
        <v>6.2</v>
      </c>
      <c r="F3143" s="418">
        <v>44270</v>
      </c>
      <c r="G3143" s="417" t="s">
        <v>2283</v>
      </c>
      <c r="I3143" s="379">
        <f t="shared" ca="1" si="219"/>
        <v>-301</v>
      </c>
      <c r="J3143" s="379">
        <f t="shared" ca="1" si="220"/>
        <v>-209</v>
      </c>
      <c r="K3143" s="391" t="str">
        <f t="shared" ca="1" si="221"/>
        <v>68,25</v>
      </c>
      <c r="L3143" s="379"/>
      <c r="O3143" s="379"/>
    </row>
    <row r="3144" spans="1:15">
      <c r="A3144" s="417" t="s">
        <v>2155</v>
      </c>
      <c r="B3144" s="417" t="s">
        <v>17812</v>
      </c>
      <c r="C3144" s="417" t="s">
        <v>2281</v>
      </c>
      <c r="D3144" s="417" t="s">
        <v>17813</v>
      </c>
      <c r="E3144" s="391">
        <v>3.1</v>
      </c>
      <c r="F3144" s="418">
        <v>44270</v>
      </c>
      <c r="G3144" s="417" t="s">
        <v>2283</v>
      </c>
      <c r="I3144" s="379">
        <f t="shared" ca="1" si="219"/>
        <v>-301</v>
      </c>
      <c r="J3144" s="379">
        <f t="shared" ca="1" si="220"/>
        <v>-209</v>
      </c>
      <c r="K3144" s="391" t="str">
        <f t="shared" ca="1" si="221"/>
        <v>73,25</v>
      </c>
      <c r="L3144" s="379"/>
      <c r="O3144" s="379"/>
    </row>
    <row r="3145" spans="1:15">
      <c r="A3145" s="417" t="s">
        <v>2155</v>
      </c>
      <c r="B3145" s="417" t="s">
        <v>10766</v>
      </c>
      <c r="C3145" s="417" t="s">
        <v>2281</v>
      </c>
      <c r="D3145" s="417" t="s">
        <v>10767</v>
      </c>
      <c r="E3145" s="391">
        <v>2.36</v>
      </c>
      <c r="F3145" s="418">
        <v>44270</v>
      </c>
      <c r="G3145" s="417" t="s">
        <v>2286</v>
      </c>
      <c r="I3145" s="379">
        <f t="shared" ca="1" si="219"/>
        <v>-301</v>
      </c>
      <c r="J3145" s="379">
        <f t="shared" ca="1" si="220"/>
        <v>-209</v>
      </c>
      <c r="K3145" s="391" t="str">
        <f t="shared" ca="1" si="221"/>
        <v>78,75</v>
      </c>
      <c r="L3145" s="379"/>
      <c r="O3145" s="379"/>
    </row>
    <row r="3146" spans="1:15">
      <c r="A3146" s="417" t="s">
        <v>2155</v>
      </c>
      <c r="B3146" s="417" t="s">
        <v>10768</v>
      </c>
      <c r="C3146" s="417" t="s">
        <v>2281</v>
      </c>
      <c r="D3146" s="417" t="s">
        <v>10769</v>
      </c>
      <c r="E3146" s="391">
        <v>1.52</v>
      </c>
      <c r="F3146" s="418">
        <v>44270</v>
      </c>
      <c r="G3146" s="417" t="s">
        <v>2286</v>
      </c>
      <c r="I3146" s="379">
        <f t="shared" ref="I3146:I3209" ca="1" si="222">IF(F3146&lt;&gt;"",F3146-$I$199,"")</f>
        <v>-301</v>
      </c>
      <c r="J3146" s="379">
        <f t="shared" ref="J3146:J3209" ca="1" si="223">IF(I3146&lt;&gt;"",NETWORKDAYS($I$199,F3146-1,$N$201:$N$224),"")</f>
        <v>-209</v>
      </c>
      <c r="K3146" s="391" t="str">
        <f t="shared" ref="K3146:K3209" ca="1" si="224">IF(I3146&lt;&gt;"",RIGHT(D3146,LEN(D3146)-FIND(" ",D3146)),"")</f>
        <v>87,75</v>
      </c>
      <c r="L3146" s="379"/>
      <c r="O3146" s="379"/>
    </row>
    <row r="3147" spans="1:15">
      <c r="A3147" s="417" t="s">
        <v>2155</v>
      </c>
      <c r="B3147" s="417" t="s">
        <v>3204</v>
      </c>
      <c r="C3147" s="417" t="s">
        <v>2281</v>
      </c>
      <c r="D3147" s="417" t="s">
        <v>3205</v>
      </c>
      <c r="E3147" s="391">
        <v>2.82</v>
      </c>
      <c r="F3147" s="418">
        <v>44305</v>
      </c>
      <c r="G3147" s="417" t="s">
        <v>2283</v>
      </c>
      <c r="I3147" s="379">
        <f t="shared" ca="1" si="222"/>
        <v>-266</v>
      </c>
      <c r="J3147" s="379">
        <f t="shared" ca="1" si="223"/>
        <v>-185</v>
      </c>
      <c r="K3147" s="391" t="str">
        <f t="shared" ca="1" si="224"/>
        <v>49,59</v>
      </c>
      <c r="L3147" s="379"/>
      <c r="O3147" s="379"/>
    </row>
    <row r="3148" spans="1:15">
      <c r="A3148" s="417" t="s">
        <v>2155</v>
      </c>
      <c r="B3148" s="417" t="s">
        <v>18323</v>
      </c>
      <c r="C3148" s="417" t="s">
        <v>2281</v>
      </c>
      <c r="D3148" s="417" t="s">
        <v>18324</v>
      </c>
      <c r="E3148" s="391">
        <v>4.5999999999999996</v>
      </c>
      <c r="F3148" s="418">
        <v>44305</v>
      </c>
      <c r="G3148" s="417" t="s">
        <v>2286</v>
      </c>
      <c r="I3148" s="379">
        <f t="shared" ca="1" si="222"/>
        <v>-266</v>
      </c>
      <c r="J3148" s="379">
        <f t="shared" ca="1" si="223"/>
        <v>-185</v>
      </c>
      <c r="K3148" s="391" t="str">
        <f t="shared" ca="1" si="224"/>
        <v>78,09</v>
      </c>
      <c r="L3148" s="379"/>
      <c r="O3148" s="379"/>
    </row>
    <row r="3149" spans="1:15">
      <c r="A3149" s="417" t="s">
        <v>2155</v>
      </c>
      <c r="B3149" s="417" t="s">
        <v>18325</v>
      </c>
      <c r="C3149" s="417" t="s">
        <v>2281</v>
      </c>
      <c r="D3149" s="417" t="s">
        <v>18326</v>
      </c>
      <c r="E3149" s="391">
        <v>1.6</v>
      </c>
      <c r="F3149" s="418">
        <v>44305</v>
      </c>
      <c r="G3149" s="417" t="s">
        <v>2286</v>
      </c>
      <c r="I3149" s="379">
        <f t="shared" ca="1" si="222"/>
        <v>-266</v>
      </c>
      <c r="J3149" s="379">
        <f t="shared" ca="1" si="223"/>
        <v>-185</v>
      </c>
      <c r="K3149" s="391" t="str">
        <f t="shared" ca="1" si="224"/>
        <v>90,09</v>
      </c>
      <c r="L3149" s="379"/>
      <c r="O3149" s="379"/>
    </row>
    <row r="3150" spans="1:15">
      <c r="A3150" s="417" t="s">
        <v>2155</v>
      </c>
      <c r="B3150" s="417" t="s">
        <v>10770</v>
      </c>
      <c r="C3150" s="417" t="s">
        <v>2281</v>
      </c>
      <c r="D3150" s="417" t="s">
        <v>3607</v>
      </c>
      <c r="E3150" s="391">
        <v>12.5</v>
      </c>
      <c r="F3150" s="418">
        <v>44365</v>
      </c>
      <c r="G3150" s="417" t="s">
        <v>2283</v>
      </c>
      <c r="I3150" s="379">
        <f t="shared" ca="1" si="222"/>
        <v>-206</v>
      </c>
      <c r="J3150" s="379">
        <f t="shared" ca="1" si="223"/>
        <v>-144</v>
      </c>
      <c r="K3150" s="391" t="str">
        <f t="shared" ca="1" si="224"/>
        <v>69,00</v>
      </c>
      <c r="L3150" s="379"/>
      <c r="O3150" s="379"/>
    </row>
    <row r="3151" spans="1:15">
      <c r="A3151" s="417" t="s">
        <v>2155</v>
      </c>
      <c r="B3151" s="417" t="s">
        <v>10771</v>
      </c>
      <c r="C3151" s="417" t="s">
        <v>2281</v>
      </c>
      <c r="D3151" s="417" t="s">
        <v>3210</v>
      </c>
      <c r="E3151" s="391">
        <v>6.25</v>
      </c>
      <c r="F3151" s="418">
        <v>44365</v>
      </c>
      <c r="G3151" s="417" t="s">
        <v>2283</v>
      </c>
      <c r="I3151" s="379">
        <f t="shared" ca="1" si="222"/>
        <v>-206</v>
      </c>
      <c r="J3151" s="379">
        <f t="shared" ca="1" si="223"/>
        <v>-144</v>
      </c>
      <c r="K3151" s="391" t="str">
        <f t="shared" ca="1" si="224"/>
        <v>78,00</v>
      </c>
      <c r="L3151" s="379"/>
      <c r="O3151" s="379"/>
    </row>
    <row r="3152" spans="1:15">
      <c r="A3152" s="417" t="s">
        <v>2155</v>
      </c>
      <c r="B3152" s="417" t="s">
        <v>7892</v>
      </c>
      <c r="C3152" s="417" t="s">
        <v>2332</v>
      </c>
      <c r="D3152" s="417" t="s">
        <v>7893</v>
      </c>
      <c r="E3152" s="391">
        <v>33.299999999999997</v>
      </c>
      <c r="F3152" s="418">
        <v>44214</v>
      </c>
      <c r="G3152" s="417" t="s">
        <v>2286</v>
      </c>
      <c r="I3152" s="379">
        <f t="shared" ca="1" si="222"/>
        <v>-357</v>
      </c>
      <c r="J3152" s="379">
        <f t="shared" ca="1" si="223"/>
        <v>-247</v>
      </c>
      <c r="K3152" s="391" t="str">
        <f t="shared" ca="1" si="224"/>
        <v>104,00</v>
      </c>
      <c r="L3152" s="379"/>
      <c r="O3152" s="379"/>
    </row>
    <row r="3153" spans="1:15">
      <c r="A3153" s="417" t="s">
        <v>2155</v>
      </c>
      <c r="B3153" s="417" t="s">
        <v>10772</v>
      </c>
      <c r="C3153" s="417" t="s">
        <v>2332</v>
      </c>
      <c r="D3153" s="417" t="s">
        <v>3620</v>
      </c>
      <c r="E3153" s="391">
        <v>0.26</v>
      </c>
      <c r="F3153" s="418">
        <v>44214</v>
      </c>
      <c r="G3153" s="417" t="s">
        <v>2286</v>
      </c>
      <c r="I3153" s="379">
        <f t="shared" ca="1" si="222"/>
        <v>-357</v>
      </c>
      <c r="J3153" s="379">
        <f t="shared" ca="1" si="223"/>
        <v>-247</v>
      </c>
      <c r="K3153" s="391" t="str">
        <f t="shared" ca="1" si="224"/>
        <v>64,00</v>
      </c>
      <c r="L3153" s="379"/>
      <c r="O3153" s="379"/>
    </row>
    <row r="3154" spans="1:15">
      <c r="A3154" s="417" t="s">
        <v>2155</v>
      </c>
      <c r="B3154" s="417" t="s">
        <v>10773</v>
      </c>
      <c r="C3154" s="417" t="s">
        <v>2332</v>
      </c>
      <c r="D3154" s="417" t="s">
        <v>3608</v>
      </c>
      <c r="E3154" s="391">
        <v>1.7</v>
      </c>
      <c r="F3154" s="418">
        <v>44214</v>
      </c>
      <c r="G3154" s="417" t="s">
        <v>2286</v>
      </c>
      <c r="I3154" s="379">
        <f t="shared" ca="1" si="222"/>
        <v>-357</v>
      </c>
      <c r="J3154" s="379">
        <f t="shared" ca="1" si="223"/>
        <v>-247</v>
      </c>
      <c r="K3154" s="391" t="str">
        <f t="shared" ca="1" si="224"/>
        <v>70,00</v>
      </c>
      <c r="L3154" s="379"/>
      <c r="O3154" s="379"/>
    </row>
    <row r="3155" spans="1:15">
      <c r="A3155" s="417" t="s">
        <v>2155</v>
      </c>
      <c r="B3155" s="417" t="s">
        <v>10774</v>
      </c>
      <c r="C3155" s="417" t="s">
        <v>2332</v>
      </c>
      <c r="D3155" s="417" t="s">
        <v>3209</v>
      </c>
      <c r="E3155" s="391">
        <v>5.76</v>
      </c>
      <c r="F3155" s="418">
        <v>44214</v>
      </c>
      <c r="G3155" s="417" t="s">
        <v>2286</v>
      </c>
      <c r="I3155" s="379">
        <f t="shared" ca="1" si="222"/>
        <v>-357</v>
      </c>
      <c r="J3155" s="379">
        <f t="shared" ca="1" si="223"/>
        <v>-247</v>
      </c>
      <c r="K3155" s="391" t="str">
        <f t="shared" ca="1" si="224"/>
        <v>76,00</v>
      </c>
      <c r="L3155" s="379"/>
      <c r="O3155" s="379"/>
    </row>
    <row r="3156" spans="1:15">
      <c r="A3156" s="417" t="s">
        <v>2155</v>
      </c>
      <c r="B3156" s="417" t="s">
        <v>10775</v>
      </c>
      <c r="C3156" s="417" t="s">
        <v>2332</v>
      </c>
      <c r="D3156" s="417" t="s">
        <v>3210</v>
      </c>
      <c r="E3156" s="391">
        <v>7.5</v>
      </c>
      <c r="F3156" s="418">
        <v>44214</v>
      </c>
      <c r="G3156" s="417" t="s">
        <v>2286</v>
      </c>
      <c r="I3156" s="379">
        <f t="shared" ca="1" si="222"/>
        <v>-357</v>
      </c>
      <c r="J3156" s="379">
        <f t="shared" ca="1" si="223"/>
        <v>-247</v>
      </c>
      <c r="K3156" s="391" t="str">
        <f t="shared" ca="1" si="224"/>
        <v>78,00</v>
      </c>
      <c r="L3156" s="379"/>
      <c r="O3156" s="379"/>
    </row>
    <row r="3157" spans="1:15">
      <c r="A3157" s="417" t="s">
        <v>2155</v>
      </c>
      <c r="B3157" s="417" t="s">
        <v>10776</v>
      </c>
      <c r="C3157" s="417" t="s">
        <v>2332</v>
      </c>
      <c r="D3157" s="417" t="s">
        <v>3615</v>
      </c>
      <c r="E3157" s="391">
        <v>5.5</v>
      </c>
      <c r="F3157" s="418">
        <v>44214</v>
      </c>
      <c r="G3157" s="417" t="s">
        <v>2286</v>
      </c>
      <c r="I3157" s="379">
        <f t="shared" ca="1" si="222"/>
        <v>-357</v>
      </c>
      <c r="J3157" s="379">
        <f t="shared" ca="1" si="223"/>
        <v>-247</v>
      </c>
      <c r="K3157" s="391" t="str">
        <f t="shared" ca="1" si="224"/>
        <v>81,00</v>
      </c>
      <c r="L3157" s="379"/>
      <c r="O3157" s="379"/>
    </row>
    <row r="3158" spans="1:15">
      <c r="A3158" s="417" t="s">
        <v>2155</v>
      </c>
      <c r="B3158" s="417" t="s">
        <v>10777</v>
      </c>
      <c r="C3158" s="417" t="s">
        <v>2332</v>
      </c>
      <c r="D3158" s="417" t="s">
        <v>3213</v>
      </c>
      <c r="E3158" s="391">
        <v>9.3000000000000007</v>
      </c>
      <c r="F3158" s="418">
        <v>44214</v>
      </c>
      <c r="G3158" s="417" t="s">
        <v>2286</v>
      </c>
      <c r="I3158" s="379">
        <f t="shared" ca="1" si="222"/>
        <v>-357</v>
      </c>
      <c r="J3158" s="379">
        <f t="shared" ca="1" si="223"/>
        <v>-247</v>
      </c>
      <c r="K3158" s="391" t="str">
        <f t="shared" ca="1" si="224"/>
        <v>84,00</v>
      </c>
      <c r="L3158" s="379"/>
      <c r="O3158" s="379"/>
    </row>
    <row r="3159" spans="1:15">
      <c r="A3159" s="417" t="s">
        <v>2155</v>
      </c>
      <c r="B3159" s="417" t="s">
        <v>10778</v>
      </c>
      <c r="C3159" s="417" t="s">
        <v>2332</v>
      </c>
      <c r="D3159" s="417" t="s">
        <v>3215</v>
      </c>
      <c r="E3159" s="391">
        <v>12.52</v>
      </c>
      <c r="F3159" s="418">
        <v>44214</v>
      </c>
      <c r="G3159" s="417" t="s">
        <v>2286</v>
      </c>
      <c r="I3159" s="379">
        <f t="shared" ca="1" si="222"/>
        <v>-357</v>
      </c>
      <c r="J3159" s="379">
        <f t="shared" ca="1" si="223"/>
        <v>-247</v>
      </c>
      <c r="K3159" s="391" t="str">
        <f t="shared" ca="1" si="224"/>
        <v>88,00</v>
      </c>
      <c r="L3159" s="379"/>
      <c r="O3159" s="379"/>
    </row>
    <row r="3160" spans="1:15">
      <c r="A3160" s="417" t="s">
        <v>2155</v>
      </c>
      <c r="B3160" s="417" t="s">
        <v>16965</v>
      </c>
      <c r="C3160" s="417" t="s">
        <v>2332</v>
      </c>
      <c r="D3160" s="417" t="s">
        <v>3221</v>
      </c>
      <c r="E3160" s="391">
        <v>21</v>
      </c>
      <c r="F3160" s="418">
        <v>44214</v>
      </c>
      <c r="G3160" s="417" t="s">
        <v>2286</v>
      </c>
      <c r="I3160" s="379">
        <f t="shared" ca="1" si="222"/>
        <v>-357</v>
      </c>
      <c r="J3160" s="379">
        <f t="shared" ca="1" si="223"/>
        <v>-247</v>
      </c>
      <c r="K3160" s="391" t="str">
        <f t="shared" ca="1" si="224"/>
        <v>94,00</v>
      </c>
      <c r="L3160" s="379"/>
      <c r="O3160" s="379"/>
    </row>
    <row r="3161" spans="1:15">
      <c r="A3161" s="417" t="s">
        <v>2155</v>
      </c>
      <c r="B3161" s="417" t="s">
        <v>10779</v>
      </c>
      <c r="C3161" s="417" t="s">
        <v>2332</v>
      </c>
      <c r="D3161" s="417" t="s">
        <v>7893</v>
      </c>
      <c r="E3161" s="391">
        <v>33</v>
      </c>
      <c r="F3161" s="418">
        <v>44249</v>
      </c>
      <c r="G3161" s="417" t="s">
        <v>2286</v>
      </c>
      <c r="I3161" s="379">
        <f t="shared" ca="1" si="222"/>
        <v>-322</v>
      </c>
      <c r="J3161" s="379">
        <f t="shared" ca="1" si="223"/>
        <v>-224</v>
      </c>
      <c r="K3161" s="391" t="str">
        <f t="shared" ca="1" si="224"/>
        <v>104,00</v>
      </c>
      <c r="L3161" s="379"/>
      <c r="O3161" s="379"/>
    </row>
    <row r="3162" spans="1:15">
      <c r="A3162" s="417" t="s">
        <v>2155</v>
      </c>
      <c r="B3162" s="417" t="s">
        <v>17814</v>
      </c>
      <c r="C3162" s="417" t="s">
        <v>2332</v>
      </c>
      <c r="D3162" s="417" t="s">
        <v>5174</v>
      </c>
      <c r="E3162" s="391">
        <v>0.5</v>
      </c>
      <c r="F3162" s="418">
        <v>44249</v>
      </c>
      <c r="G3162" s="417" t="s">
        <v>2286</v>
      </c>
      <c r="I3162" s="379">
        <f t="shared" ca="1" si="222"/>
        <v>-322</v>
      </c>
      <c r="J3162" s="379">
        <f t="shared" ca="1" si="223"/>
        <v>-224</v>
      </c>
      <c r="K3162" s="391" t="str">
        <f t="shared" ca="1" si="224"/>
        <v>56,00</v>
      </c>
      <c r="L3162" s="379"/>
      <c r="O3162" s="379"/>
    </row>
    <row r="3163" spans="1:15">
      <c r="A3163" s="417" t="s">
        <v>2155</v>
      </c>
      <c r="B3163" s="417" t="s">
        <v>10780</v>
      </c>
      <c r="C3163" s="417" t="s">
        <v>2332</v>
      </c>
      <c r="D3163" s="417" t="s">
        <v>3621</v>
      </c>
      <c r="E3163" s="391">
        <v>1.29</v>
      </c>
      <c r="F3163" s="418">
        <v>44249</v>
      </c>
      <c r="G3163" s="417" t="s">
        <v>2286</v>
      </c>
      <c r="I3163" s="379">
        <f t="shared" ca="1" si="222"/>
        <v>-322</v>
      </c>
      <c r="J3163" s="379">
        <f t="shared" ca="1" si="223"/>
        <v>-224</v>
      </c>
      <c r="K3163" s="391" t="str">
        <f t="shared" ca="1" si="224"/>
        <v>62,00</v>
      </c>
      <c r="L3163" s="379"/>
      <c r="O3163" s="379"/>
    </row>
    <row r="3164" spans="1:15">
      <c r="A3164" s="417" t="s">
        <v>2155</v>
      </c>
      <c r="B3164" s="417" t="s">
        <v>7894</v>
      </c>
      <c r="C3164" s="417" t="s">
        <v>2332</v>
      </c>
      <c r="D3164" s="417" t="s">
        <v>3606</v>
      </c>
      <c r="E3164" s="391">
        <v>3.08</v>
      </c>
      <c r="F3164" s="418">
        <v>44249</v>
      </c>
      <c r="G3164" s="417" t="s">
        <v>2286</v>
      </c>
      <c r="I3164" s="379">
        <f t="shared" ca="1" si="222"/>
        <v>-322</v>
      </c>
      <c r="J3164" s="379">
        <f t="shared" ca="1" si="223"/>
        <v>-224</v>
      </c>
      <c r="K3164" s="391" t="str">
        <f t="shared" ca="1" si="224"/>
        <v>68,00</v>
      </c>
      <c r="L3164" s="379"/>
      <c r="O3164" s="379"/>
    </row>
    <row r="3165" spans="1:15">
      <c r="A3165" s="417" t="s">
        <v>2155</v>
      </c>
      <c r="B3165" s="417" t="s">
        <v>10781</v>
      </c>
      <c r="C3165" s="417" t="s">
        <v>2332</v>
      </c>
      <c r="D3165" s="417" t="s">
        <v>3608</v>
      </c>
      <c r="E3165" s="391">
        <v>4.05</v>
      </c>
      <c r="F3165" s="418">
        <v>44249</v>
      </c>
      <c r="G3165" s="417" t="s">
        <v>2286</v>
      </c>
      <c r="I3165" s="379">
        <f t="shared" ca="1" si="222"/>
        <v>-322</v>
      </c>
      <c r="J3165" s="379">
        <f t="shared" ca="1" si="223"/>
        <v>-224</v>
      </c>
      <c r="K3165" s="391" t="str">
        <f t="shared" ca="1" si="224"/>
        <v>70,00</v>
      </c>
      <c r="L3165" s="379"/>
      <c r="O3165" s="379"/>
    </row>
    <row r="3166" spans="1:15">
      <c r="A3166" s="417" t="s">
        <v>2155</v>
      </c>
      <c r="B3166" s="417" t="s">
        <v>10782</v>
      </c>
      <c r="C3166" s="417" t="s">
        <v>2332</v>
      </c>
      <c r="D3166" s="417" t="s">
        <v>3610</v>
      </c>
      <c r="E3166" s="391">
        <v>6.09</v>
      </c>
      <c r="F3166" s="418">
        <v>44249</v>
      </c>
      <c r="G3166" s="417" t="s">
        <v>2286</v>
      </c>
      <c r="I3166" s="379">
        <f t="shared" ca="1" si="222"/>
        <v>-322</v>
      </c>
      <c r="J3166" s="379">
        <f t="shared" ca="1" si="223"/>
        <v>-224</v>
      </c>
      <c r="K3166" s="391" t="str">
        <f t="shared" ca="1" si="224"/>
        <v>72,00</v>
      </c>
      <c r="L3166" s="379"/>
      <c r="O3166" s="379"/>
    </row>
    <row r="3167" spans="1:15">
      <c r="A3167" s="417" t="s">
        <v>2155</v>
      </c>
      <c r="B3167" s="417" t="s">
        <v>10783</v>
      </c>
      <c r="C3167" s="417" t="s">
        <v>2332</v>
      </c>
      <c r="D3167" s="417" t="s">
        <v>3208</v>
      </c>
      <c r="E3167" s="391">
        <v>5.6</v>
      </c>
      <c r="F3167" s="418">
        <v>44249</v>
      </c>
      <c r="G3167" s="417" t="s">
        <v>2286</v>
      </c>
      <c r="I3167" s="379">
        <f t="shared" ca="1" si="222"/>
        <v>-322</v>
      </c>
      <c r="J3167" s="379">
        <f t="shared" ca="1" si="223"/>
        <v>-224</v>
      </c>
      <c r="K3167" s="391" t="str">
        <f t="shared" ca="1" si="224"/>
        <v>75,00</v>
      </c>
      <c r="L3167" s="379"/>
      <c r="O3167" s="379"/>
    </row>
    <row r="3168" spans="1:15">
      <c r="A3168" s="417" t="s">
        <v>2155</v>
      </c>
      <c r="B3168" s="417" t="s">
        <v>10784</v>
      </c>
      <c r="C3168" s="417" t="s">
        <v>2332</v>
      </c>
      <c r="D3168" s="417" t="s">
        <v>3210</v>
      </c>
      <c r="E3168" s="391">
        <v>8.9</v>
      </c>
      <c r="F3168" s="418">
        <v>44249</v>
      </c>
      <c r="G3168" s="417" t="s">
        <v>2286</v>
      </c>
      <c r="I3168" s="379">
        <f t="shared" ca="1" si="222"/>
        <v>-322</v>
      </c>
      <c r="J3168" s="379">
        <f t="shared" ca="1" si="223"/>
        <v>-224</v>
      </c>
      <c r="K3168" s="391" t="str">
        <f t="shared" ca="1" si="224"/>
        <v>78,00</v>
      </c>
      <c r="L3168" s="379"/>
      <c r="O3168" s="379"/>
    </row>
    <row r="3169" spans="1:15">
      <c r="A3169" s="417" t="s">
        <v>2155</v>
      </c>
      <c r="B3169" s="417" t="s">
        <v>10785</v>
      </c>
      <c r="C3169" s="417" t="s">
        <v>2332</v>
      </c>
      <c r="D3169" s="417" t="s">
        <v>4006</v>
      </c>
      <c r="E3169" s="391">
        <v>10</v>
      </c>
      <c r="F3169" s="418">
        <v>44638</v>
      </c>
      <c r="G3169" s="417" t="s">
        <v>2286</v>
      </c>
      <c r="I3169" s="379">
        <f t="shared" ca="1" si="222"/>
        <v>67</v>
      </c>
      <c r="J3169" s="379">
        <f t="shared" ca="1" si="223"/>
        <v>47</v>
      </c>
      <c r="K3169" s="391" t="str">
        <f t="shared" ca="1" si="224"/>
        <v>45,00</v>
      </c>
      <c r="L3169" s="379"/>
      <c r="O3169" s="379"/>
    </row>
    <row r="3170" spans="1:15">
      <c r="A3170" s="417" t="s">
        <v>2155</v>
      </c>
      <c r="B3170" s="417" t="s">
        <v>10786</v>
      </c>
      <c r="C3170" s="417" t="s">
        <v>2332</v>
      </c>
      <c r="D3170" s="417" t="s">
        <v>3603</v>
      </c>
      <c r="E3170" s="391">
        <v>15.5</v>
      </c>
      <c r="F3170" s="418">
        <v>44638</v>
      </c>
      <c r="G3170" s="417" t="s">
        <v>2286</v>
      </c>
      <c r="I3170" s="379">
        <f t="shared" ca="1" si="222"/>
        <v>67</v>
      </c>
      <c r="J3170" s="379">
        <f t="shared" ca="1" si="223"/>
        <v>47</v>
      </c>
      <c r="K3170" s="391" t="str">
        <f t="shared" ca="1" si="224"/>
        <v>65,00</v>
      </c>
      <c r="L3170" s="379"/>
      <c r="O3170" s="379"/>
    </row>
    <row r="3171" spans="1:15">
      <c r="A3171" s="417" t="s">
        <v>2155</v>
      </c>
      <c r="B3171" s="417" t="s">
        <v>16284</v>
      </c>
      <c r="C3171" s="417" t="s">
        <v>2332</v>
      </c>
      <c r="D3171" s="417" t="s">
        <v>10767</v>
      </c>
      <c r="E3171" s="391">
        <v>11.01</v>
      </c>
      <c r="F3171" s="418">
        <v>44270</v>
      </c>
      <c r="G3171" s="417" t="s">
        <v>2286</v>
      </c>
      <c r="I3171" s="379">
        <f t="shared" ca="1" si="222"/>
        <v>-301</v>
      </c>
      <c r="J3171" s="379">
        <f t="shared" ca="1" si="223"/>
        <v>-209</v>
      </c>
      <c r="K3171" s="391" t="str">
        <f t="shared" ca="1" si="224"/>
        <v>78,75</v>
      </c>
      <c r="L3171" s="379"/>
      <c r="O3171" s="379"/>
    </row>
    <row r="3172" spans="1:15">
      <c r="A3172" s="417" t="s">
        <v>2155</v>
      </c>
      <c r="B3172" s="417" t="s">
        <v>3216</v>
      </c>
      <c r="C3172" s="417" t="s">
        <v>2332</v>
      </c>
      <c r="D3172" s="417" t="s">
        <v>3217</v>
      </c>
      <c r="E3172" s="391">
        <v>33.9</v>
      </c>
      <c r="F3172" s="418">
        <v>44305</v>
      </c>
      <c r="G3172" s="417" t="s">
        <v>2286</v>
      </c>
      <c r="I3172" s="379">
        <f t="shared" ca="1" si="222"/>
        <v>-266</v>
      </c>
      <c r="J3172" s="379">
        <f t="shared" ca="1" si="223"/>
        <v>-185</v>
      </c>
      <c r="K3172" s="391" t="str">
        <f t="shared" ca="1" si="224"/>
        <v>110,09</v>
      </c>
      <c r="L3172" s="379"/>
      <c r="O3172" s="379"/>
    </row>
    <row r="3173" spans="1:15">
      <c r="A3173" s="417" t="s">
        <v>2155</v>
      </c>
      <c r="B3173" s="417" t="s">
        <v>3218</v>
      </c>
      <c r="C3173" s="417" t="s">
        <v>2332</v>
      </c>
      <c r="D3173" s="417" t="s">
        <v>3205</v>
      </c>
      <c r="E3173" s="391">
        <v>0.47</v>
      </c>
      <c r="F3173" s="418">
        <v>44305</v>
      </c>
      <c r="G3173" s="417" t="s">
        <v>2286</v>
      </c>
      <c r="I3173" s="379">
        <f t="shared" ca="1" si="222"/>
        <v>-266</v>
      </c>
      <c r="J3173" s="379">
        <f t="shared" ca="1" si="223"/>
        <v>-185</v>
      </c>
      <c r="K3173" s="391" t="str">
        <f t="shared" ca="1" si="224"/>
        <v>49,59</v>
      </c>
      <c r="L3173" s="379"/>
      <c r="O3173" s="379"/>
    </row>
    <row r="3174" spans="1:15">
      <c r="A3174" s="417" t="s">
        <v>2155</v>
      </c>
      <c r="B3174" s="417" t="s">
        <v>18327</v>
      </c>
      <c r="C3174" s="417" t="s">
        <v>2332</v>
      </c>
      <c r="D3174" s="417" t="s">
        <v>18328</v>
      </c>
      <c r="E3174" s="391">
        <v>3.1</v>
      </c>
      <c r="F3174" s="418">
        <v>44305</v>
      </c>
      <c r="G3174" s="417" t="s">
        <v>2286</v>
      </c>
      <c r="I3174" s="379">
        <f t="shared" ca="1" si="222"/>
        <v>-266</v>
      </c>
      <c r="J3174" s="379">
        <f t="shared" ca="1" si="223"/>
        <v>-185</v>
      </c>
      <c r="K3174" s="391" t="str">
        <f t="shared" ca="1" si="224"/>
        <v>63,09</v>
      </c>
      <c r="L3174" s="379"/>
      <c r="O3174" s="379"/>
    </row>
    <row r="3175" spans="1:15">
      <c r="A3175" s="417" t="s">
        <v>2155</v>
      </c>
      <c r="B3175" s="417" t="s">
        <v>3219</v>
      </c>
      <c r="C3175" s="417" t="s">
        <v>2332</v>
      </c>
      <c r="D3175" s="417" t="s">
        <v>3220</v>
      </c>
      <c r="E3175" s="391">
        <v>7</v>
      </c>
      <c r="F3175" s="418">
        <v>44305</v>
      </c>
      <c r="G3175" s="417" t="s">
        <v>2286</v>
      </c>
      <c r="I3175" s="379">
        <f t="shared" ca="1" si="222"/>
        <v>-266</v>
      </c>
      <c r="J3175" s="379">
        <f t="shared" ca="1" si="223"/>
        <v>-185</v>
      </c>
      <c r="K3175" s="391" t="str">
        <f t="shared" ca="1" si="224"/>
        <v>70,09</v>
      </c>
      <c r="L3175" s="379"/>
      <c r="O3175" s="379"/>
    </row>
    <row r="3176" spans="1:15">
      <c r="A3176" s="417" t="s">
        <v>3222</v>
      </c>
      <c r="B3176" s="417" t="s">
        <v>3223</v>
      </c>
      <c r="C3176" s="417" t="s">
        <v>2281</v>
      </c>
      <c r="D3176" s="417" t="s">
        <v>3224</v>
      </c>
      <c r="E3176" s="391">
        <v>29.47</v>
      </c>
      <c r="F3176" s="418">
        <v>44211</v>
      </c>
      <c r="G3176" s="417" t="s">
        <v>2283</v>
      </c>
      <c r="I3176" s="379">
        <f t="shared" ca="1" si="222"/>
        <v>-360</v>
      </c>
      <c r="J3176" s="379">
        <f t="shared" ca="1" si="223"/>
        <v>-249</v>
      </c>
      <c r="K3176" s="391" t="str">
        <f t="shared" ca="1" si="224"/>
        <v>CAMPINAS</v>
      </c>
      <c r="L3176" s="379"/>
      <c r="O3176" s="379"/>
    </row>
    <row r="3177" spans="1:15">
      <c r="A3177" s="417" t="s">
        <v>2155</v>
      </c>
      <c r="B3177" s="417" t="s">
        <v>3225</v>
      </c>
      <c r="C3177" s="417" t="s">
        <v>2281</v>
      </c>
      <c r="D3177" s="417" t="s">
        <v>3224</v>
      </c>
      <c r="E3177" s="391">
        <v>19.77</v>
      </c>
      <c r="F3177" s="418">
        <v>44211</v>
      </c>
      <c r="G3177" s="417" t="s">
        <v>2283</v>
      </c>
      <c r="I3177" s="379">
        <f t="shared" ca="1" si="222"/>
        <v>-360</v>
      </c>
      <c r="J3177" s="379">
        <f t="shared" ca="1" si="223"/>
        <v>-249</v>
      </c>
      <c r="K3177" s="391" t="str">
        <f t="shared" ca="1" si="224"/>
        <v>CAMPINAS</v>
      </c>
      <c r="L3177" s="379"/>
      <c r="O3177" s="379"/>
    </row>
    <row r="3178" spans="1:15">
      <c r="A3178" s="417" t="s">
        <v>2155</v>
      </c>
      <c r="B3178" s="417" t="s">
        <v>3226</v>
      </c>
      <c r="C3178" s="417" t="s">
        <v>2281</v>
      </c>
      <c r="D3178" s="417" t="s">
        <v>3224</v>
      </c>
      <c r="E3178" s="391">
        <v>11.72</v>
      </c>
      <c r="F3178" s="418">
        <v>44211</v>
      </c>
      <c r="G3178" s="417" t="s">
        <v>2283</v>
      </c>
      <c r="I3178" s="379">
        <f t="shared" ca="1" si="222"/>
        <v>-360</v>
      </c>
      <c r="J3178" s="379">
        <f t="shared" ca="1" si="223"/>
        <v>-249</v>
      </c>
      <c r="K3178" s="391" t="str">
        <f t="shared" ca="1" si="224"/>
        <v>CAMPINAS</v>
      </c>
      <c r="L3178" s="379"/>
      <c r="O3178" s="379"/>
    </row>
    <row r="3179" spans="1:15">
      <c r="A3179" s="417" t="s">
        <v>2155</v>
      </c>
      <c r="B3179" s="417" t="s">
        <v>3227</v>
      </c>
      <c r="C3179" s="417" t="s">
        <v>2281</v>
      </c>
      <c r="D3179" s="417" t="s">
        <v>3224</v>
      </c>
      <c r="E3179" s="391">
        <v>2.85</v>
      </c>
      <c r="F3179" s="418">
        <v>44211</v>
      </c>
      <c r="G3179" s="417" t="s">
        <v>2283</v>
      </c>
      <c r="I3179" s="379">
        <f t="shared" ca="1" si="222"/>
        <v>-360</v>
      </c>
      <c r="J3179" s="379">
        <f t="shared" ca="1" si="223"/>
        <v>-249</v>
      </c>
      <c r="K3179" s="391" t="str">
        <f t="shared" ca="1" si="224"/>
        <v>CAMPINAS</v>
      </c>
      <c r="L3179" s="379"/>
      <c r="O3179" s="379"/>
    </row>
    <row r="3180" spans="1:15">
      <c r="A3180" s="417" t="s">
        <v>2155</v>
      </c>
      <c r="B3180" s="417" t="s">
        <v>3228</v>
      </c>
      <c r="C3180" s="417" t="s">
        <v>2281</v>
      </c>
      <c r="D3180" s="417" t="s">
        <v>3224</v>
      </c>
      <c r="E3180" s="391">
        <v>2.95</v>
      </c>
      <c r="F3180" s="418">
        <v>44211</v>
      </c>
      <c r="G3180" s="417" t="s">
        <v>2283</v>
      </c>
      <c r="I3180" s="379">
        <f t="shared" ca="1" si="222"/>
        <v>-360</v>
      </c>
      <c r="J3180" s="379">
        <f t="shared" ca="1" si="223"/>
        <v>-249</v>
      </c>
      <c r="K3180" s="391" t="str">
        <f t="shared" ca="1" si="224"/>
        <v>CAMPINAS</v>
      </c>
      <c r="L3180" s="379"/>
      <c r="O3180" s="379"/>
    </row>
    <row r="3181" spans="1:15">
      <c r="A3181" s="417" t="s">
        <v>2155</v>
      </c>
      <c r="B3181" s="417" t="s">
        <v>3229</v>
      </c>
      <c r="C3181" s="417" t="s">
        <v>2281</v>
      </c>
      <c r="D3181" s="417" t="s">
        <v>3224</v>
      </c>
      <c r="E3181" s="391">
        <v>2.6</v>
      </c>
      <c r="F3181" s="418">
        <v>44211</v>
      </c>
      <c r="G3181" s="417" t="s">
        <v>2283</v>
      </c>
      <c r="I3181" s="379">
        <f t="shared" ca="1" si="222"/>
        <v>-360</v>
      </c>
      <c r="J3181" s="379">
        <f t="shared" ca="1" si="223"/>
        <v>-249</v>
      </c>
      <c r="K3181" s="391" t="str">
        <f t="shared" ca="1" si="224"/>
        <v>CAMPINAS</v>
      </c>
      <c r="L3181" s="379"/>
      <c r="O3181" s="379"/>
    </row>
    <row r="3182" spans="1:15">
      <c r="A3182" s="417" t="s">
        <v>2155</v>
      </c>
      <c r="B3182" s="417" t="s">
        <v>3230</v>
      </c>
      <c r="C3182" s="417" t="s">
        <v>2281</v>
      </c>
      <c r="D3182" s="417" t="s">
        <v>3224</v>
      </c>
      <c r="E3182" s="391">
        <v>5.47</v>
      </c>
      <c r="F3182" s="418">
        <v>44211</v>
      </c>
      <c r="G3182" s="417" t="s">
        <v>2283</v>
      </c>
      <c r="I3182" s="379">
        <f t="shared" ca="1" si="222"/>
        <v>-360</v>
      </c>
      <c r="J3182" s="379">
        <f t="shared" ca="1" si="223"/>
        <v>-249</v>
      </c>
      <c r="K3182" s="391" t="str">
        <f t="shared" ca="1" si="224"/>
        <v>CAMPINAS</v>
      </c>
      <c r="L3182" s="379"/>
      <c r="O3182" s="379"/>
    </row>
    <row r="3183" spans="1:15">
      <c r="A3183" s="417" t="s">
        <v>2155</v>
      </c>
      <c r="B3183" s="417" t="s">
        <v>3231</v>
      </c>
      <c r="C3183" s="417" t="s">
        <v>2281</v>
      </c>
      <c r="D3183" s="417" t="s">
        <v>3224</v>
      </c>
      <c r="E3183" s="391">
        <v>1.8</v>
      </c>
      <c r="F3183" s="418">
        <v>44211</v>
      </c>
      <c r="G3183" s="417" t="s">
        <v>2283</v>
      </c>
      <c r="I3183" s="379">
        <f t="shared" ca="1" si="222"/>
        <v>-360</v>
      </c>
      <c r="J3183" s="379">
        <f t="shared" ca="1" si="223"/>
        <v>-249</v>
      </c>
      <c r="K3183" s="391" t="str">
        <f t="shared" ca="1" si="224"/>
        <v>CAMPINAS</v>
      </c>
      <c r="L3183" s="379"/>
      <c r="O3183" s="379"/>
    </row>
    <row r="3184" spans="1:15">
      <c r="A3184" s="417" t="s">
        <v>2155</v>
      </c>
      <c r="B3184" s="417" t="s">
        <v>3232</v>
      </c>
      <c r="C3184" s="417" t="s">
        <v>2281</v>
      </c>
      <c r="D3184" s="417" t="s">
        <v>3224</v>
      </c>
      <c r="E3184" s="391">
        <v>1.22</v>
      </c>
      <c r="F3184" s="418">
        <v>44211</v>
      </c>
      <c r="G3184" s="417" t="s">
        <v>2283</v>
      </c>
      <c r="I3184" s="379">
        <f t="shared" ca="1" si="222"/>
        <v>-360</v>
      </c>
      <c r="J3184" s="379">
        <f t="shared" ca="1" si="223"/>
        <v>-249</v>
      </c>
      <c r="K3184" s="391" t="str">
        <f t="shared" ca="1" si="224"/>
        <v>CAMPINAS</v>
      </c>
      <c r="L3184" s="379"/>
      <c r="O3184" s="379"/>
    </row>
    <row r="3185" spans="1:15">
      <c r="A3185" s="417" t="s">
        <v>2155</v>
      </c>
      <c r="B3185" s="417" t="s">
        <v>3233</v>
      </c>
      <c r="C3185" s="417" t="s">
        <v>2281</v>
      </c>
      <c r="D3185" s="417" t="s">
        <v>3224</v>
      </c>
      <c r="E3185" s="391">
        <v>7.85</v>
      </c>
      <c r="F3185" s="418">
        <v>44211</v>
      </c>
      <c r="G3185" s="417" t="s">
        <v>2283</v>
      </c>
      <c r="I3185" s="379">
        <f t="shared" ca="1" si="222"/>
        <v>-360</v>
      </c>
      <c r="J3185" s="379">
        <f t="shared" ca="1" si="223"/>
        <v>-249</v>
      </c>
      <c r="K3185" s="391" t="str">
        <f t="shared" ca="1" si="224"/>
        <v>CAMPINAS</v>
      </c>
      <c r="L3185" s="379"/>
      <c r="O3185" s="379"/>
    </row>
    <row r="3186" spans="1:15">
      <c r="A3186" s="417" t="s">
        <v>2155</v>
      </c>
      <c r="B3186" s="417" t="s">
        <v>3234</v>
      </c>
      <c r="C3186" s="417" t="s">
        <v>2281</v>
      </c>
      <c r="D3186" s="417" t="s">
        <v>3224</v>
      </c>
      <c r="E3186" s="391">
        <v>1.3</v>
      </c>
      <c r="F3186" s="418">
        <v>44211</v>
      </c>
      <c r="G3186" s="417" t="s">
        <v>2283</v>
      </c>
      <c r="I3186" s="379">
        <f t="shared" ca="1" si="222"/>
        <v>-360</v>
      </c>
      <c r="J3186" s="379">
        <f t="shared" ca="1" si="223"/>
        <v>-249</v>
      </c>
      <c r="K3186" s="391" t="str">
        <f t="shared" ca="1" si="224"/>
        <v>CAMPINAS</v>
      </c>
      <c r="L3186" s="379"/>
      <c r="O3186" s="379"/>
    </row>
    <row r="3187" spans="1:15">
      <c r="A3187" s="417" t="s">
        <v>2155</v>
      </c>
      <c r="B3187" s="417" t="s">
        <v>3235</v>
      </c>
      <c r="C3187" s="417" t="s">
        <v>2281</v>
      </c>
      <c r="D3187" s="417" t="s">
        <v>3224</v>
      </c>
      <c r="E3187" s="391">
        <v>2.9</v>
      </c>
      <c r="F3187" s="418">
        <v>44211</v>
      </c>
      <c r="G3187" s="417" t="s">
        <v>2283</v>
      </c>
      <c r="I3187" s="379">
        <f t="shared" ca="1" si="222"/>
        <v>-360</v>
      </c>
      <c r="J3187" s="379">
        <f t="shared" ca="1" si="223"/>
        <v>-249</v>
      </c>
      <c r="K3187" s="391" t="str">
        <f t="shared" ca="1" si="224"/>
        <v>CAMPINAS</v>
      </c>
      <c r="L3187" s="379"/>
      <c r="O3187" s="379"/>
    </row>
    <row r="3188" spans="1:15">
      <c r="A3188" s="417" t="s">
        <v>2155</v>
      </c>
      <c r="B3188" s="417" t="s">
        <v>3236</v>
      </c>
      <c r="C3188" s="417" t="s">
        <v>2281</v>
      </c>
      <c r="D3188" s="417" t="s">
        <v>3224</v>
      </c>
      <c r="E3188" s="391">
        <v>2.8</v>
      </c>
      <c r="F3188" s="418">
        <v>44211</v>
      </c>
      <c r="G3188" s="417" t="s">
        <v>2283</v>
      </c>
      <c r="I3188" s="379">
        <f t="shared" ca="1" si="222"/>
        <v>-360</v>
      </c>
      <c r="J3188" s="379">
        <f t="shared" ca="1" si="223"/>
        <v>-249</v>
      </c>
      <c r="K3188" s="391" t="str">
        <f t="shared" ca="1" si="224"/>
        <v>CAMPINAS</v>
      </c>
      <c r="L3188" s="379"/>
      <c r="O3188" s="379"/>
    </row>
    <row r="3189" spans="1:15">
      <c r="A3189" s="417" t="s">
        <v>2155</v>
      </c>
      <c r="B3189" s="417" t="s">
        <v>3237</v>
      </c>
      <c r="C3189" s="417" t="s">
        <v>2281</v>
      </c>
      <c r="D3189" s="417" t="s">
        <v>3224</v>
      </c>
      <c r="E3189" s="391">
        <v>4.96</v>
      </c>
      <c r="F3189" s="418">
        <v>44211</v>
      </c>
      <c r="G3189" s="417" t="s">
        <v>2283</v>
      </c>
      <c r="I3189" s="379">
        <f t="shared" ca="1" si="222"/>
        <v>-360</v>
      </c>
      <c r="J3189" s="379">
        <f t="shared" ca="1" si="223"/>
        <v>-249</v>
      </c>
      <c r="K3189" s="391" t="str">
        <f t="shared" ca="1" si="224"/>
        <v>CAMPINAS</v>
      </c>
      <c r="L3189" s="379"/>
      <c r="O3189" s="379"/>
    </row>
    <row r="3190" spans="1:15">
      <c r="A3190" s="417" t="s">
        <v>2155</v>
      </c>
      <c r="B3190" s="417" t="s">
        <v>3238</v>
      </c>
      <c r="C3190" s="417" t="s">
        <v>2281</v>
      </c>
      <c r="D3190" s="417" t="s">
        <v>3224</v>
      </c>
      <c r="E3190" s="391">
        <v>7.43</v>
      </c>
      <c r="F3190" s="418">
        <v>44211</v>
      </c>
      <c r="G3190" s="417" t="s">
        <v>2283</v>
      </c>
      <c r="I3190" s="379">
        <f t="shared" ca="1" si="222"/>
        <v>-360</v>
      </c>
      <c r="J3190" s="379">
        <f t="shared" ca="1" si="223"/>
        <v>-249</v>
      </c>
      <c r="K3190" s="391" t="str">
        <f t="shared" ca="1" si="224"/>
        <v>CAMPINAS</v>
      </c>
      <c r="L3190" s="379"/>
      <c r="O3190" s="379"/>
    </row>
    <row r="3191" spans="1:15">
      <c r="A3191" s="417" t="s">
        <v>2155</v>
      </c>
      <c r="B3191" s="417" t="s">
        <v>3239</v>
      </c>
      <c r="C3191" s="417" t="s">
        <v>2281</v>
      </c>
      <c r="D3191" s="417" t="s">
        <v>3224</v>
      </c>
      <c r="E3191" s="391">
        <v>2.12</v>
      </c>
      <c r="F3191" s="418">
        <v>44211</v>
      </c>
      <c r="G3191" s="417" t="s">
        <v>2283</v>
      </c>
      <c r="I3191" s="379">
        <f t="shared" ca="1" si="222"/>
        <v>-360</v>
      </c>
      <c r="J3191" s="379">
        <f t="shared" ca="1" si="223"/>
        <v>-249</v>
      </c>
      <c r="K3191" s="391" t="str">
        <f t="shared" ca="1" si="224"/>
        <v>CAMPINAS</v>
      </c>
      <c r="L3191" s="379"/>
      <c r="O3191" s="379"/>
    </row>
    <row r="3192" spans="1:15">
      <c r="A3192" s="417" t="s">
        <v>2155</v>
      </c>
      <c r="B3192" s="417" t="s">
        <v>3240</v>
      </c>
      <c r="C3192" s="417" t="s">
        <v>2281</v>
      </c>
      <c r="D3192" s="417" t="s">
        <v>3224</v>
      </c>
      <c r="E3192" s="391">
        <v>25</v>
      </c>
      <c r="F3192" s="418">
        <v>44211</v>
      </c>
      <c r="G3192" s="417" t="s">
        <v>2283</v>
      </c>
      <c r="I3192" s="379">
        <f t="shared" ca="1" si="222"/>
        <v>-360</v>
      </c>
      <c r="J3192" s="379">
        <f t="shared" ca="1" si="223"/>
        <v>-249</v>
      </c>
      <c r="K3192" s="391" t="str">
        <f t="shared" ca="1" si="224"/>
        <v>CAMPINAS</v>
      </c>
      <c r="L3192" s="379"/>
      <c r="O3192" s="379"/>
    </row>
    <row r="3193" spans="1:15">
      <c r="A3193" s="417" t="s">
        <v>2155</v>
      </c>
      <c r="B3193" s="417" t="s">
        <v>3241</v>
      </c>
      <c r="C3193" s="417" t="s">
        <v>2281</v>
      </c>
      <c r="D3193" s="417" t="s">
        <v>3224</v>
      </c>
      <c r="E3193" s="391">
        <v>4.75</v>
      </c>
      <c r="F3193" s="418">
        <v>44211</v>
      </c>
      <c r="G3193" s="417" t="s">
        <v>2283</v>
      </c>
      <c r="I3193" s="379">
        <f t="shared" ca="1" si="222"/>
        <v>-360</v>
      </c>
      <c r="J3193" s="379">
        <f t="shared" ca="1" si="223"/>
        <v>-249</v>
      </c>
      <c r="K3193" s="391" t="str">
        <f t="shared" ca="1" si="224"/>
        <v>CAMPINAS</v>
      </c>
      <c r="L3193" s="379"/>
      <c r="O3193" s="379"/>
    </row>
    <row r="3194" spans="1:15">
      <c r="A3194" s="417" t="s">
        <v>2155</v>
      </c>
      <c r="B3194" s="417" t="s">
        <v>3242</v>
      </c>
      <c r="C3194" s="417" t="s">
        <v>2281</v>
      </c>
      <c r="D3194" s="417" t="s">
        <v>3224</v>
      </c>
      <c r="E3194" s="391">
        <v>10.29</v>
      </c>
      <c r="F3194" s="418">
        <v>44211</v>
      </c>
      <c r="G3194" s="417" t="s">
        <v>2283</v>
      </c>
      <c r="I3194" s="379">
        <f t="shared" ca="1" si="222"/>
        <v>-360</v>
      </c>
      <c r="J3194" s="379">
        <f t="shared" ca="1" si="223"/>
        <v>-249</v>
      </c>
      <c r="K3194" s="391" t="str">
        <f t="shared" ca="1" si="224"/>
        <v>CAMPINAS</v>
      </c>
      <c r="L3194" s="379"/>
      <c r="O3194" s="379"/>
    </row>
    <row r="3195" spans="1:15">
      <c r="A3195" s="417" t="s">
        <v>2155</v>
      </c>
      <c r="B3195" s="417" t="s">
        <v>3243</v>
      </c>
      <c r="C3195" s="417" t="s">
        <v>2281</v>
      </c>
      <c r="D3195" s="417" t="s">
        <v>3224</v>
      </c>
      <c r="E3195" s="391">
        <v>8.1999999999999993</v>
      </c>
      <c r="F3195" s="418">
        <v>44211</v>
      </c>
      <c r="G3195" s="417" t="s">
        <v>2283</v>
      </c>
      <c r="I3195" s="379">
        <f t="shared" ca="1" si="222"/>
        <v>-360</v>
      </c>
      <c r="J3195" s="379">
        <f t="shared" ca="1" si="223"/>
        <v>-249</v>
      </c>
      <c r="K3195" s="391" t="str">
        <f t="shared" ca="1" si="224"/>
        <v>CAMPINAS</v>
      </c>
      <c r="L3195" s="379"/>
      <c r="O3195" s="379"/>
    </row>
    <row r="3196" spans="1:15">
      <c r="A3196" s="417" t="s">
        <v>2155</v>
      </c>
      <c r="B3196" s="417" t="s">
        <v>3244</v>
      </c>
      <c r="C3196" s="417" t="s">
        <v>2281</v>
      </c>
      <c r="D3196" s="417" t="s">
        <v>3224</v>
      </c>
      <c r="E3196" s="391">
        <v>3.24</v>
      </c>
      <c r="F3196" s="418">
        <v>44211</v>
      </c>
      <c r="G3196" s="417" t="s">
        <v>2283</v>
      </c>
      <c r="I3196" s="379">
        <f t="shared" ca="1" si="222"/>
        <v>-360</v>
      </c>
      <c r="J3196" s="379">
        <f t="shared" ca="1" si="223"/>
        <v>-249</v>
      </c>
      <c r="K3196" s="391" t="str">
        <f t="shared" ca="1" si="224"/>
        <v>CAMPINAS</v>
      </c>
      <c r="L3196" s="379"/>
      <c r="O3196" s="379"/>
    </row>
    <row r="3197" spans="1:15">
      <c r="A3197" s="417" t="s">
        <v>2155</v>
      </c>
      <c r="B3197" s="417" t="s">
        <v>3245</v>
      </c>
      <c r="C3197" s="417" t="s">
        <v>2281</v>
      </c>
      <c r="D3197" s="417" t="s">
        <v>3224</v>
      </c>
      <c r="E3197" s="391">
        <v>15.85</v>
      </c>
      <c r="F3197" s="418">
        <v>44211</v>
      </c>
      <c r="G3197" s="417" t="s">
        <v>2283</v>
      </c>
      <c r="I3197" s="379">
        <f t="shared" ca="1" si="222"/>
        <v>-360</v>
      </c>
      <c r="J3197" s="379">
        <f t="shared" ca="1" si="223"/>
        <v>-249</v>
      </c>
      <c r="K3197" s="391" t="str">
        <f t="shared" ca="1" si="224"/>
        <v>CAMPINAS</v>
      </c>
      <c r="L3197" s="379"/>
      <c r="O3197" s="379"/>
    </row>
    <row r="3198" spans="1:15">
      <c r="A3198" s="417" t="s">
        <v>2155</v>
      </c>
      <c r="B3198" s="417" t="s">
        <v>3246</v>
      </c>
      <c r="C3198" s="417" t="s">
        <v>2281</v>
      </c>
      <c r="D3198" s="417" t="s">
        <v>3224</v>
      </c>
      <c r="E3198" s="391">
        <v>9.4700000000000006</v>
      </c>
      <c r="F3198" s="418">
        <v>44211</v>
      </c>
      <c r="G3198" s="417" t="s">
        <v>2283</v>
      </c>
      <c r="I3198" s="379">
        <f t="shared" ca="1" si="222"/>
        <v>-360</v>
      </c>
      <c r="J3198" s="379">
        <f t="shared" ca="1" si="223"/>
        <v>-249</v>
      </c>
      <c r="K3198" s="391" t="str">
        <f t="shared" ca="1" si="224"/>
        <v>CAMPINAS</v>
      </c>
      <c r="L3198" s="379"/>
      <c r="O3198" s="379"/>
    </row>
    <row r="3199" spans="1:15">
      <c r="A3199" s="417" t="s">
        <v>2155</v>
      </c>
      <c r="B3199" s="417" t="s">
        <v>3247</v>
      </c>
      <c r="C3199" s="417" t="s">
        <v>2281</v>
      </c>
      <c r="D3199" s="417" t="s">
        <v>3224</v>
      </c>
      <c r="E3199" s="391">
        <v>5.91</v>
      </c>
      <c r="F3199" s="418">
        <v>44211</v>
      </c>
      <c r="G3199" s="417" t="s">
        <v>2283</v>
      </c>
      <c r="I3199" s="379">
        <f t="shared" ca="1" si="222"/>
        <v>-360</v>
      </c>
      <c r="J3199" s="379">
        <f t="shared" ca="1" si="223"/>
        <v>-249</v>
      </c>
      <c r="K3199" s="391" t="str">
        <f t="shared" ca="1" si="224"/>
        <v>CAMPINAS</v>
      </c>
      <c r="L3199" s="379"/>
      <c r="O3199" s="379"/>
    </row>
    <row r="3200" spans="1:15">
      <c r="A3200" s="417" t="s">
        <v>2155</v>
      </c>
      <c r="B3200" s="417" t="s">
        <v>3248</v>
      </c>
      <c r="C3200" s="417" t="s">
        <v>2281</v>
      </c>
      <c r="D3200" s="417" t="s">
        <v>3224</v>
      </c>
      <c r="E3200" s="391">
        <v>1.54</v>
      </c>
      <c r="F3200" s="418">
        <v>44211</v>
      </c>
      <c r="G3200" s="417" t="s">
        <v>2283</v>
      </c>
      <c r="I3200" s="379">
        <f t="shared" ca="1" si="222"/>
        <v>-360</v>
      </c>
      <c r="J3200" s="379">
        <f t="shared" ca="1" si="223"/>
        <v>-249</v>
      </c>
      <c r="K3200" s="391" t="str">
        <f t="shared" ca="1" si="224"/>
        <v>CAMPINAS</v>
      </c>
      <c r="L3200" s="379"/>
      <c r="O3200" s="379"/>
    </row>
    <row r="3201" spans="1:15">
      <c r="A3201" s="417" t="s">
        <v>2155</v>
      </c>
      <c r="B3201" s="417" t="s">
        <v>6738</v>
      </c>
      <c r="C3201" s="417" t="s">
        <v>2281</v>
      </c>
      <c r="D3201" s="417" t="s">
        <v>3224</v>
      </c>
      <c r="E3201" s="391">
        <v>17.37</v>
      </c>
      <c r="F3201" s="418">
        <v>44211</v>
      </c>
      <c r="G3201" s="417" t="s">
        <v>2283</v>
      </c>
      <c r="I3201" s="379">
        <f t="shared" ca="1" si="222"/>
        <v>-360</v>
      </c>
      <c r="J3201" s="379">
        <f t="shared" ca="1" si="223"/>
        <v>-249</v>
      </c>
      <c r="K3201" s="391" t="str">
        <f t="shared" ca="1" si="224"/>
        <v>CAMPINAS</v>
      </c>
      <c r="L3201" s="379"/>
      <c r="O3201" s="379"/>
    </row>
    <row r="3202" spans="1:15">
      <c r="A3202" s="417" t="s">
        <v>2155</v>
      </c>
      <c r="B3202" s="417" t="s">
        <v>3249</v>
      </c>
      <c r="C3202" s="417" t="s">
        <v>2281</v>
      </c>
      <c r="D3202" s="417" t="s">
        <v>3224</v>
      </c>
      <c r="E3202" s="391">
        <v>20</v>
      </c>
      <c r="F3202" s="418">
        <v>44211</v>
      </c>
      <c r="G3202" s="417" t="s">
        <v>2283</v>
      </c>
      <c r="I3202" s="379">
        <f t="shared" ca="1" si="222"/>
        <v>-360</v>
      </c>
      <c r="J3202" s="379">
        <f t="shared" ca="1" si="223"/>
        <v>-249</v>
      </c>
      <c r="K3202" s="391" t="str">
        <f t="shared" ca="1" si="224"/>
        <v>CAMPINAS</v>
      </c>
      <c r="L3202" s="379"/>
      <c r="O3202" s="379"/>
    </row>
    <row r="3203" spans="1:15">
      <c r="A3203" s="417" t="s">
        <v>2155</v>
      </c>
      <c r="B3203" s="417" t="s">
        <v>3250</v>
      </c>
      <c r="C3203" s="417" t="s">
        <v>2281</v>
      </c>
      <c r="D3203" s="417" t="s">
        <v>3224</v>
      </c>
      <c r="E3203" s="391">
        <v>5.4</v>
      </c>
      <c r="F3203" s="418">
        <v>44211</v>
      </c>
      <c r="G3203" s="417" t="s">
        <v>2283</v>
      </c>
      <c r="I3203" s="379">
        <f t="shared" ca="1" si="222"/>
        <v>-360</v>
      </c>
      <c r="J3203" s="379">
        <f t="shared" ca="1" si="223"/>
        <v>-249</v>
      </c>
      <c r="K3203" s="391" t="str">
        <f t="shared" ca="1" si="224"/>
        <v>CAMPINAS</v>
      </c>
      <c r="L3203" s="379"/>
      <c r="O3203" s="379"/>
    </row>
    <row r="3204" spans="1:15">
      <c r="A3204" s="417" t="s">
        <v>2155</v>
      </c>
      <c r="B3204" s="417" t="s">
        <v>3251</v>
      </c>
      <c r="C3204" s="417" t="s">
        <v>2281</v>
      </c>
      <c r="D3204" s="417" t="s">
        <v>3224</v>
      </c>
      <c r="E3204" s="391">
        <v>10.199999999999999</v>
      </c>
      <c r="F3204" s="418">
        <v>44211</v>
      </c>
      <c r="G3204" s="417" t="s">
        <v>2283</v>
      </c>
      <c r="I3204" s="379">
        <f t="shared" ca="1" si="222"/>
        <v>-360</v>
      </c>
      <c r="J3204" s="379">
        <f t="shared" ca="1" si="223"/>
        <v>-249</v>
      </c>
      <c r="K3204" s="391" t="str">
        <f t="shared" ca="1" si="224"/>
        <v>CAMPINAS</v>
      </c>
      <c r="L3204" s="379"/>
      <c r="O3204" s="379"/>
    </row>
    <row r="3205" spans="1:15">
      <c r="A3205" s="417" t="s">
        <v>2155</v>
      </c>
      <c r="B3205" s="417" t="s">
        <v>3252</v>
      </c>
      <c r="C3205" s="417" t="s">
        <v>2281</v>
      </c>
      <c r="D3205" s="417" t="s">
        <v>3224</v>
      </c>
      <c r="E3205" s="391">
        <v>2.5</v>
      </c>
      <c r="F3205" s="418">
        <v>44211</v>
      </c>
      <c r="G3205" s="417" t="s">
        <v>2283</v>
      </c>
      <c r="I3205" s="379">
        <f t="shared" ca="1" si="222"/>
        <v>-360</v>
      </c>
      <c r="J3205" s="379">
        <f t="shared" ca="1" si="223"/>
        <v>-249</v>
      </c>
      <c r="K3205" s="391" t="str">
        <f t="shared" ca="1" si="224"/>
        <v>CAMPINAS</v>
      </c>
      <c r="L3205" s="379"/>
      <c r="O3205" s="379"/>
    </row>
    <row r="3206" spans="1:15">
      <c r="A3206" s="417" t="s">
        <v>2155</v>
      </c>
      <c r="B3206" s="417" t="s">
        <v>3253</v>
      </c>
      <c r="C3206" s="417" t="s">
        <v>2281</v>
      </c>
      <c r="D3206" s="417" t="s">
        <v>3224</v>
      </c>
      <c r="E3206" s="391">
        <v>10.7</v>
      </c>
      <c r="F3206" s="418">
        <v>44211</v>
      </c>
      <c r="G3206" s="417" t="s">
        <v>2283</v>
      </c>
      <c r="I3206" s="379">
        <f t="shared" ca="1" si="222"/>
        <v>-360</v>
      </c>
      <c r="J3206" s="379">
        <f t="shared" ca="1" si="223"/>
        <v>-249</v>
      </c>
      <c r="K3206" s="391" t="str">
        <f t="shared" ca="1" si="224"/>
        <v>CAMPINAS</v>
      </c>
      <c r="L3206" s="379"/>
      <c r="O3206" s="379"/>
    </row>
    <row r="3207" spans="1:15">
      <c r="A3207" s="417" t="s">
        <v>2155</v>
      </c>
      <c r="B3207" s="417" t="s">
        <v>3254</v>
      </c>
      <c r="C3207" s="417" t="s">
        <v>2281</v>
      </c>
      <c r="D3207" s="417" t="s">
        <v>3224</v>
      </c>
      <c r="E3207" s="391">
        <v>14.8</v>
      </c>
      <c r="F3207" s="418">
        <v>44211</v>
      </c>
      <c r="G3207" s="417" t="s">
        <v>2283</v>
      </c>
      <c r="I3207" s="379">
        <f t="shared" ca="1" si="222"/>
        <v>-360</v>
      </c>
      <c r="J3207" s="379">
        <f t="shared" ca="1" si="223"/>
        <v>-249</v>
      </c>
      <c r="K3207" s="391" t="str">
        <f t="shared" ca="1" si="224"/>
        <v>CAMPINAS</v>
      </c>
      <c r="L3207" s="379"/>
      <c r="O3207" s="379"/>
    </row>
    <row r="3208" spans="1:15">
      <c r="A3208" s="417" t="s">
        <v>2155</v>
      </c>
      <c r="B3208" s="417" t="s">
        <v>3255</v>
      </c>
      <c r="C3208" s="417" t="s">
        <v>2281</v>
      </c>
      <c r="D3208" s="417" t="s">
        <v>3224</v>
      </c>
      <c r="E3208" s="391">
        <v>2.9</v>
      </c>
      <c r="F3208" s="418">
        <v>44211</v>
      </c>
      <c r="G3208" s="417" t="s">
        <v>2283</v>
      </c>
      <c r="I3208" s="379">
        <f t="shared" ca="1" si="222"/>
        <v>-360</v>
      </c>
      <c r="J3208" s="379">
        <f t="shared" ca="1" si="223"/>
        <v>-249</v>
      </c>
      <c r="K3208" s="391" t="str">
        <f t="shared" ca="1" si="224"/>
        <v>CAMPINAS</v>
      </c>
      <c r="L3208" s="379"/>
      <c r="O3208" s="379"/>
    </row>
    <row r="3209" spans="1:15">
      <c r="A3209" s="417" t="s">
        <v>2155</v>
      </c>
      <c r="B3209" s="417" t="s">
        <v>3256</v>
      </c>
      <c r="C3209" s="417" t="s">
        <v>2281</v>
      </c>
      <c r="D3209" s="417" t="s">
        <v>3224</v>
      </c>
      <c r="E3209" s="391">
        <v>3</v>
      </c>
      <c r="F3209" s="418">
        <v>44211</v>
      </c>
      <c r="G3209" s="417" t="s">
        <v>2283</v>
      </c>
      <c r="I3209" s="379">
        <f t="shared" ca="1" si="222"/>
        <v>-360</v>
      </c>
      <c r="J3209" s="379">
        <f t="shared" ca="1" si="223"/>
        <v>-249</v>
      </c>
      <c r="K3209" s="391" t="str">
        <f t="shared" ca="1" si="224"/>
        <v>CAMPINAS</v>
      </c>
      <c r="L3209" s="379"/>
      <c r="O3209" s="379"/>
    </row>
    <row r="3210" spans="1:15">
      <c r="A3210" s="417" t="s">
        <v>2155</v>
      </c>
      <c r="B3210" s="417" t="s">
        <v>3257</v>
      </c>
      <c r="C3210" s="417" t="s">
        <v>2281</v>
      </c>
      <c r="D3210" s="417" t="s">
        <v>3224</v>
      </c>
      <c r="E3210" s="391">
        <v>2.8</v>
      </c>
      <c r="F3210" s="418">
        <v>44211</v>
      </c>
      <c r="G3210" s="417" t="s">
        <v>2283</v>
      </c>
      <c r="I3210" s="379">
        <f t="shared" ref="I3210:I3273" ca="1" si="225">IF(F3210&lt;&gt;"",F3210-$I$199,"")</f>
        <v>-360</v>
      </c>
      <c r="J3210" s="379">
        <f t="shared" ref="J3210:J3273" ca="1" si="226">IF(I3210&lt;&gt;"",NETWORKDAYS($I$199,F3210-1,$N$201:$N$224),"")</f>
        <v>-249</v>
      </c>
      <c r="K3210" s="391" t="str">
        <f t="shared" ref="K3210:K3273" ca="1" si="227">IF(I3210&lt;&gt;"",RIGHT(D3210,LEN(D3210)-FIND(" ",D3210)),"")</f>
        <v>CAMPINAS</v>
      </c>
      <c r="L3210" s="379"/>
      <c r="O3210" s="379"/>
    </row>
    <row r="3211" spans="1:15">
      <c r="A3211" s="417" t="s">
        <v>2155</v>
      </c>
      <c r="B3211" s="417" t="s">
        <v>3258</v>
      </c>
      <c r="C3211" s="417" t="s">
        <v>2281</v>
      </c>
      <c r="D3211" s="417" t="s">
        <v>3224</v>
      </c>
      <c r="E3211" s="391">
        <v>13</v>
      </c>
      <c r="F3211" s="418">
        <v>44211</v>
      </c>
      <c r="G3211" s="417" t="s">
        <v>2283</v>
      </c>
      <c r="I3211" s="379">
        <f t="shared" ca="1" si="225"/>
        <v>-360</v>
      </c>
      <c r="J3211" s="379">
        <f t="shared" ca="1" si="226"/>
        <v>-249</v>
      </c>
      <c r="K3211" s="391" t="str">
        <f t="shared" ca="1" si="227"/>
        <v>CAMPINAS</v>
      </c>
      <c r="L3211" s="379"/>
      <c r="O3211" s="379"/>
    </row>
    <row r="3212" spans="1:15">
      <c r="A3212" s="417" t="s">
        <v>2155</v>
      </c>
      <c r="B3212" s="417" t="s">
        <v>3259</v>
      </c>
      <c r="C3212" s="417" t="s">
        <v>2281</v>
      </c>
      <c r="D3212" s="417" t="s">
        <v>3224</v>
      </c>
      <c r="E3212" s="391">
        <v>1.3</v>
      </c>
      <c r="F3212" s="418">
        <v>44211</v>
      </c>
      <c r="G3212" s="417" t="s">
        <v>2283</v>
      </c>
      <c r="I3212" s="379">
        <f t="shared" ca="1" si="225"/>
        <v>-360</v>
      </c>
      <c r="J3212" s="379">
        <f t="shared" ca="1" si="226"/>
        <v>-249</v>
      </c>
      <c r="K3212" s="391" t="str">
        <f t="shared" ca="1" si="227"/>
        <v>CAMPINAS</v>
      </c>
      <c r="L3212" s="379"/>
      <c r="O3212" s="379"/>
    </row>
    <row r="3213" spans="1:15">
      <c r="A3213" s="417" t="s">
        <v>2155</v>
      </c>
      <c r="B3213" s="417" t="s">
        <v>3260</v>
      </c>
      <c r="C3213" s="417" t="s">
        <v>2281</v>
      </c>
      <c r="D3213" s="417" t="s">
        <v>3224</v>
      </c>
      <c r="E3213" s="391">
        <v>2.9</v>
      </c>
      <c r="F3213" s="418">
        <v>44211</v>
      </c>
      <c r="G3213" s="417" t="s">
        <v>2283</v>
      </c>
      <c r="I3213" s="379">
        <f t="shared" ca="1" si="225"/>
        <v>-360</v>
      </c>
      <c r="J3213" s="379">
        <f t="shared" ca="1" si="226"/>
        <v>-249</v>
      </c>
      <c r="K3213" s="391" t="str">
        <f t="shared" ca="1" si="227"/>
        <v>CAMPINAS</v>
      </c>
      <c r="L3213" s="379"/>
      <c r="O3213" s="379"/>
    </row>
    <row r="3214" spans="1:15">
      <c r="A3214" s="417" t="s">
        <v>2155</v>
      </c>
      <c r="B3214" s="417" t="s">
        <v>3261</v>
      </c>
      <c r="C3214" s="417" t="s">
        <v>2281</v>
      </c>
      <c r="D3214" s="417" t="s">
        <v>3224</v>
      </c>
      <c r="E3214" s="391">
        <v>8.9</v>
      </c>
      <c r="F3214" s="418">
        <v>44211</v>
      </c>
      <c r="G3214" s="417" t="s">
        <v>2283</v>
      </c>
      <c r="I3214" s="379">
        <f t="shared" ca="1" si="225"/>
        <v>-360</v>
      </c>
      <c r="J3214" s="379">
        <f t="shared" ca="1" si="226"/>
        <v>-249</v>
      </c>
      <c r="K3214" s="391" t="str">
        <f t="shared" ca="1" si="227"/>
        <v>CAMPINAS</v>
      </c>
      <c r="L3214" s="379"/>
      <c r="O3214" s="379"/>
    </row>
    <row r="3215" spans="1:15">
      <c r="A3215" s="417" t="s">
        <v>2155</v>
      </c>
      <c r="B3215" s="417" t="s">
        <v>3262</v>
      </c>
      <c r="C3215" s="417" t="s">
        <v>2281</v>
      </c>
      <c r="D3215" s="417" t="s">
        <v>3224</v>
      </c>
      <c r="E3215" s="391">
        <v>1.69</v>
      </c>
      <c r="F3215" s="418">
        <v>44211</v>
      </c>
      <c r="G3215" s="417" t="s">
        <v>2283</v>
      </c>
      <c r="I3215" s="379">
        <f t="shared" ca="1" si="225"/>
        <v>-360</v>
      </c>
      <c r="J3215" s="379">
        <f t="shared" ca="1" si="226"/>
        <v>-249</v>
      </c>
      <c r="K3215" s="391" t="str">
        <f t="shared" ca="1" si="227"/>
        <v>CAMPINAS</v>
      </c>
      <c r="L3215" s="379"/>
      <c r="O3215" s="379"/>
    </row>
    <row r="3216" spans="1:15">
      <c r="A3216" s="417" t="s">
        <v>2155</v>
      </c>
      <c r="B3216" s="417" t="s">
        <v>3263</v>
      </c>
      <c r="C3216" s="417" t="s">
        <v>2281</v>
      </c>
      <c r="D3216" s="417" t="s">
        <v>3224</v>
      </c>
      <c r="E3216" s="391">
        <v>0.57999999999999996</v>
      </c>
      <c r="F3216" s="418">
        <v>44211</v>
      </c>
      <c r="G3216" s="417" t="s">
        <v>2283</v>
      </c>
      <c r="I3216" s="379">
        <f t="shared" ca="1" si="225"/>
        <v>-360</v>
      </c>
      <c r="J3216" s="379">
        <f t="shared" ca="1" si="226"/>
        <v>-249</v>
      </c>
      <c r="K3216" s="391" t="str">
        <f t="shared" ca="1" si="227"/>
        <v>CAMPINAS</v>
      </c>
      <c r="L3216" s="379"/>
      <c r="O3216" s="379"/>
    </row>
    <row r="3217" spans="1:15">
      <c r="A3217" s="417" t="s">
        <v>2155</v>
      </c>
      <c r="B3217" s="417" t="s">
        <v>3264</v>
      </c>
      <c r="C3217" s="417" t="s">
        <v>2281</v>
      </c>
      <c r="D3217" s="417" t="s">
        <v>3224</v>
      </c>
      <c r="E3217" s="391">
        <v>10.199999999999999</v>
      </c>
      <c r="F3217" s="418">
        <v>44211</v>
      </c>
      <c r="G3217" s="417" t="s">
        <v>2283</v>
      </c>
      <c r="I3217" s="379">
        <f t="shared" ca="1" si="225"/>
        <v>-360</v>
      </c>
      <c r="J3217" s="379">
        <f t="shared" ca="1" si="226"/>
        <v>-249</v>
      </c>
      <c r="K3217" s="391" t="str">
        <f t="shared" ca="1" si="227"/>
        <v>CAMPINAS</v>
      </c>
      <c r="L3217" s="379"/>
      <c r="O3217" s="379"/>
    </row>
    <row r="3218" spans="1:15">
      <c r="A3218" s="417" t="s">
        <v>2155</v>
      </c>
      <c r="B3218" s="417" t="s">
        <v>3265</v>
      </c>
      <c r="C3218" s="417" t="s">
        <v>2281</v>
      </c>
      <c r="D3218" s="417" t="s">
        <v>3224</v>
      </c>
      <c r="E3218" s="391">
        <v>6.4</v>
      </c>
      <c r="F3218" s="418">
        <v>44211</v>
      </c>
      <c r="G3218" s="417" t="s">
        <v>2283</v>
      </c>
      <c r="I3218" s="379">
        <f t="shared" ca="1" si="225"/>
        <v>-360</v>
      </c>
      <c r="J3218" s="379">
        <f t="shared" ca="1" si="226"/>
        <v>-249</v>
      </c>
      <c r="K3218" s="391" t="str">
        <f t="shared" ca="1" si="227"/>
        <v>CAMPINAS</v>
      </c>
      <c r="L3218" s="379"/>
      <c r="O3218" s="379"/>
    </row>
    <row r="3219" spans="1:15">
      <c r="A3219" s="417" t="s">
        <v>2155</v>
      </c>
      <c r="B3219" s="417" t="s">
        <v>3266</v>
      </c>
      <c r="C3219" s="417" t="s">
        <v>2281</v>
      </c>
      <c r="D3219" s="417" t="s">
        <v>3224</v>
      </c>
      <c r="E3219" s="391">
        <v>8.07</v>
      </c>
      <c r="F3219" s="418">
        <v>44211</v>
      </c>
      <c r="G3219" s="417" t="s">
        <v>2283</v>
      </c>
      <c r="I3219" s="379">
        <f t="shared" ca="1" si="225"/>
        <v>-360</v>
      </c>
      <c r="J3219" s="379">
        <f t="shared" ca="1" si="226"/>
        <v>-249</v>
      </c>
      <c r="K3219" s="391" t="str">
        <f t="shared" ca="1" si="227"/>
        <v>CAMPINAS</v>
      </c>
      <c r="L3219" s="379"/>
      <c r="O3219" s="379"/>
    </row>
    <row r="3220" spans="1:15">
      <c r="A3220" s="417" t="s">
        <v>2155</v>
      </c>
      <c r="B3220" s="417" t="s">
        <v>10787</v>
      </c>
      <c r="C3220" s="417" t="s">
        <v>2281</v>
      </c>
      <c r="D3220" s="417" t="s">
        <v>3224</v>
      </c>
      <c r="E3220" s="391">
        <v>8.85</v>
      </c>
      <c r="F3220" s="418">
        <v>44211</v>
      </c>
      <c r="G3220" s="417" t="s">
        <v>2283</v>
      </c>
      <c r="I3220" s="379">
        <f t="shared" ca="1" si="225"/>
        <v>-360</v>
      </c>
      <c r="J3220" s="379">
        <f t="shared" ca="1" si="226"/>
        <v>-249</v>
      </c>
      <c r="K3220" s="391" t="str">
        <f t="shared" ca="1" si="227"/>
        <v>CAMPINAS</v>
      </c>
      <c r="L3220" s="379"/>
      <c r="O3220" s="379"/>
    </row>
    <row r="3221" spans="1:15">
      <c r="A3221" s="417" t="s">
        <v>2155</v>
      </c>
      <c r="B3221" s="417" t="s">
        <v>3267</v>
      </c>
      <c r="C3221" s="417" t="s">
        <v>2281</v>
      </c>
      <c r="D3221" s="417" t="s">
        <v>3224</v>
      </c>
      <c r="E3221" s="391">
        <v>0.52</v>
      </c>
      <c r="F3221" s="418">
        <v>44211</v>
      </c>
      <c r="G3221" s="417" t="s">
        <v>2283</v>
      </c>
      <c r="I3221" s="379">
        <f t="shared" ca="1" si="225"/>
        <v>-360</v>
      </c>
      <c r="J3221" s="379">
        <f t="shared" ca="1" si="226"/>
        <v>-249</v>
      </c>
      <c r="K3221" s="391" t="str">
        <f t="shared" ca="1" si="227"/>
        <v>CAMPINAS</v>
      </c>
      <c r="L3221" s="379"/>
      <c r="O3221" s="379"/>
    </row>
    <row r="3222" spans="1:15">
      <c r="A3222" s="417" t="s">
        <v>2155</v>
      </c>
      <c r="B3222" s="417" t="s">
        <v>6739</v>
      </c>
      <c r="C3222" s="417" t="s">
        <v>2281</v>
      </c>
      <c r="D3222" s="417" t="s">
        <v>3224</v>
      </c>
      <c r="E3222" s="391">
        <v>6.21</v>
      </c>
      <c r="F3222" s="418">
        <v>44211</v>
      </c>
      <c r="G3222" s="417" t="s">
        <v>2283</v>
      </c>
      <c r="I3222" s="379">
        <f t="shared" ca="1" si="225"/>
        <v>-360</v>
      </c>
      <c r="J3222" s="379">
        <f t="shared" ca="1" si="226"/>
        <v>-249</v>
      </c>
      <c r="K3222" s="391" t="str">
        <f t="shared" ca="1" si="227"/>
        <v>CAMPINAS</v>
      </c>
      <c r="L3222" s="379"/>
      <c r="O3222" s="379"/>
    </row>
    <row r="3223" spans="1:15">
      <c r="A3223" s="417" t="s">
        <v>2155</v>
      </c>
      <c r="B3223" s="417" t="s">
        <v>3268</v>
      </c>
      <c r="C3223" s="417" t="s">
        <v>2281</v>
      </c>
      <c r="D3223" s="417" t="s">
        <v>3224</v>
      </c>
      <c r="E3223" s="391">
        <v>5.05</v>
      </c>
      <c r="F3223" s="418">
        <v>44211</v>
      </c>
      <c r="G3223" s="417" t="s">
        <v>2283</v>
      </c>
      <c r="I3223" s="379">
        <f t="shared" ca="1" si="225"/>
        <v>-360</v>
      </c>
      <c r="J3223" s="379">
        <f t="shared" ca="1" si="226"/>
        <v>-249</v>
      </c>
      <c r="K3223" s="391" t="str">
        <f t="shared" ca="1" si="227"/>
        <v>CAMPINAS</v>
      </c>
      <c r="L3223" s="379"/>
      <c r="O3223" s="379"/>
    </row>
    <row r="3224" spans="1:15">
      <c r="A3224" s="417" t="s">
        <v>2155</v>
      </c>
      <c r="B3224" s="417" t="s">
        <v>6740</v>
      </c>
      <c r="C3224" s="417" t="s">
        <v>2281</v>
      </c>
      <c r="D3224" s="417" t="s">
        <v>3224</v>
      </c>
      <c r="E3224" s="391">
        <v>5.55</v>
      </c>
      <c r="F3224" s="418">
        <v>44211</v>
      </c>
      <c r="G3224" s="417" t="s">
        <v>2283</v>
      </c>
      <c r="I3224" s="379">
        <f t="shared" ca="1" si="225"/>
        <v>-360</v>
      </c>
      <c r="J3224" s="379">
        <f t="shared" ca="1" si="226"/>
        <v>-249</v>
      </c>
      <c r="K3224" s="391" t="str">
        <f t="shared" ca="1" si="227"/>
        <v>CAMPINAS</v>
      </c>
      <c r="L3224" s="379"/>
      <c r="O3224" s="379"/>
    </row>
    <row r="3225" spans="1:15">
      <c r="A3225" s="417" t="s">
        <v>2155</v>
      </c>
      <c r="B3225" s="417" t="s">
        <v>6741</v>
      </c>
      <c r="C3225" s="417" t="s">
        <v>2281</v>
      </c>
      <c r="D3225" s="417" t="s">
        <v>3224</v>
      </c>
      <c r="E3225" s="391">
        <v>4.4400000000000004</v>
      </c>
      <c r="F3225" s="418">
        <v>44211</v>
      </c>
      <c r="G3225" s="417" t="s">
        <v>2283</v>
      </c>
      <c r="I3225" s="379">
        <f t="shared" ca="1" si="225"/>
        <v>-360</v>
      </c>
      <c r="J3225" s="379">
        <f t="shared" ca="1" si="226"/>
        <v>-249</v>
      </c>
      <c r="K3225" s="391" t="str">
        <f t="shared" ca="1" si="227"/>
        <v>CAMPINAS</v>
      </c>
      <c r="L3225" s="379"/>
      <c r="O3225" s="379"/>
    </row>
    <row r="3226" spans="1:15">
      <c r="A3226" s="417" t="s">
        <v>2155</v>
      </c>
      <c r="B3226" s="417" t="s">
        <v>10788</v>
      </c>
      <c r="C3226" s="417" t="s">
        <v>2281</v>
      </c>
      <c r="D3226" s="417" t="s">
        <v>3224</v>
      </c>
      <c r="E3226" s="391">
        <v>3.26</v>
      </c>
      <c r="F3226" s="418">
        <v>44211</v>
      </c>
      <c r="G3226" s="417" t="s">
        <v>2283</v>
      </c>
      <c r="I3226" s="379">
        <f t="shared" ca="1" si="225"/>
        <v>-360</v>
      </c>
      <c r="J3226" s="379">
        <f t="shared" ca="1" si="226"/>
        <v>-249</v>
      </c>
      <c r="K3226" s="391" t="str">
        <f t="shared" ca="1" si="227"/>
        <v>CAMPINAS</v>
      </c>
      <c r="L3226" s="379"/>
      <c r="O3226" s="379"/>
    </row>
    <row r="3227" spans="1:15">
      <c r="A3227" s="417" t="s">
        <v>2155</v>
      </c>
      <c r="B3227" s="417" t="s">
        <v>6742</v>
      </c>
      <c r="C3227" s="417" t="s">
        <v>2281</v>
      </c>
      <c r="D3227" s="417" t="s">
        <v>3224</v>
      </c>
      <c r="E3227" s="391">
        <v>4.9400000000000004</v>
      </c>
      <c r="F3227" s="418">
        <v>44211</v>
      </c>
      <c r="G3227" s="417" t="s">
        <v>2283</v>
      </c>
      <c r="I3227" s="379">
        <f t="shared" ca="1" si="225"/>
        <v>-360</v>
      </c>
      <c r="J3227" s="379">
        <f t="shared" ca="1" si="226"/>
        <v>-249</v>
      </c>
      <c r="K3227" s="391" t="str">
        <f t="shared" ca="1" si="227"/>
        <v>CAMPINAS</v>
      </c>
      <c r="L3227" s="379"/>
      <c r="O3227" s="379"/>
    </row>
    <row r="3228" spans="1:15">
      <c r="A3228" s="417" t="s">
        <v>2155</v>
      </c>
      <c r="B3228" s="417" t="s">
        <v>6743</v>
      </c>
      <c r="C3228" s="417" t="s">
        <v>2281</v>
      </c>
      <c r="D3228" s="417" t="s">
        <v>3224</v>
      </c>
      <c r="E3228" s="391">
        <v>2.97</v>
      </c>
      <c r="F3228" s="418">
        <v>44211</v>
      </c>
      <c r="G3228" s="417" t="s">
        <v>2283</v>
      </c>
      <c r="I3228" s="379">
        <f t="shared" ca="1" si="225"/>
        <v>-360</v>
      </c>
      <c r="J3228" s="379">
        <f t="shared" ca="1" si="226"/>
        <v>-249</v>
      </c>
      <c r="K3228" s="391" t="str">
        <f t="shared" ca="1" si="227"/>
        <v>CAMPINAS</v>
      </c>
      <c r="L3228" s="379"/>
      <c r="O3228" s="379"/>
    </row>
    <row r="3229" spans="1:15">
      <c r="A3229" s="417" t="s">
        <v>2155</v>
      </c>
      <c r="B3229" s="417" t="s">
        <v>10789</v>
      </c>
      <c r="C3229" s="417" t="s">
        <v>2281</v>
      </c>
      <c r="D3229" s="417" t="s">
        <v>3224</v>
      </c>
      <c r="E3229" s="391">
        <v>1.9</v>
      </c>
      <c r="F3229" s="418">
        <v>44211</v>
      </c>
      <c r="G3229" s="417" t="s">
        <v>2283</v>
      </c>
      <c r="I3229" s="379">
        <f t="shared" ca="1" si="225"/>
        <v>-360</v>
      </c>
      <c r="J3229" s="379">
        <f t="shared" ca="1" si="226"/>
        <v>-249</v>
      </c>
      <c r="K3229" s="391" t="str">
        <f t="shared" ca="1" si="227"/>
        <v>CAMPINAS</v>
      </c>
      <c r="L3229" s="379"/>
      <c r="O3229" s="379"/>
    </row>
    <row r="3230" spans="1:15">
      <c r="A3230" s="417" t="s">
        <v>2155</v>
      </c>
      <c r="B3230" s="417" t="s">
        <v>16285</v>
      </c>
      <c r="C3230" s="417" t="s">
        <v>2281</v>
      </c>
      <c r="D3230" s="417" t="s">
        <v>3224</v>
      </c>
      <c r="E3230" s="391">
        <v>0.88</v>
      </c>
      <c r="F3230" s="418">
        <v>44211</v>
      </c>
      <c r="G3230" s="417" t="s">
        <v>2283</v>
      </c>
      <c r="I3230" s="379">
        <f t="shared" ca="1" si="225"/>
        <v>-360</v>
      </c>
      <c r="J3230" s="379">
        <f t="shared" ca="1" si="226"/>
        <v>-249</v>
      </c>
      <c r="K3230" s="391" t="str">
        <f t="shared" ca="1" si="227"/>
        <v>CAMPINAS</v>
      </c>
      <c r="L3230" s="379"/>
      <c r="O3230" s="379"/>
    </row>
    <row r="3231" spans="1:15">
      <c r="A3231" s="417" t="s">
        <v>2155</v>
      </c>
      <c r="B3231" s="417" t="s">
        <v>6744</v>
      </c>
      <c r="C3231" s="417" t="s">
        <v>2281</v>
      </c>
      <c r="D3231" s="417" t="s">
        <v>3224</v>
      </c>
      <c r="E3231" s="391">
        <v>0.86</v>
      </c>
      <c r="F3231" s="418">
        <v>44211</v>
      </c>
      <c r="G3231" s="417" t="s">
        <v>2283</v>
      </c>
      <c r="I3231" s="379">
        <f t="shared" ca="1" si="225"/>
        <v>-360</v>
      </c>
      <c r="J3231" s="379">
        <f t="shared" ca="1" si="226"/>
        <v>-249</v>
      </c>
      <c r="K3231" s="391" t="str">
        <f t="shared" ca="1" si="227"/>
        <v>CAMPINAS</v>
      </c>
      <c r="L3231" s="379"/>
      <c r="O3231" s="379"/>
    </row>
    <row r="3232" spans="1:15">
      <c r="A3232" s="417" t="s">
        <v>2155</v>
      </c>
      <c r="B3232" s="417" t="s">
        <v>6745</v>
      </c>
      <c r="C3232" s="417" t="s">
        <v>2281</v>
      </c>
      <c r="D3232" s="417" t="s">
        <v>3224</v>
      </c>
      <c r="E3232" s="391">
        <v>1.5</v>
      </c>
      <c r="F3232" s="418">
        <v>44211</v>
      </c>
      <c r="G3232" s="417" t="s">
        <v>2283</v>
      </c>
      <c r="I3232" s="379">
        <f t="shared" ca="1" si="225"/>
        <v>-360</v>
      </c>
      <c r="J3232" s="379">
        <f t="shared" ca="1" si="226"/>
        <v>-249</v>
      </c>
      <c r="K3232" s="391" t="str">
        <f t="shared" ca="1" si="227"/>
        <v>CAMPINAS</v>
      </c>
      <c r="L3232" s="379"/>
      <c r="O3232" s="379"/>
    </row>
    <row r="3233" spans="1:15">
      <c r="A3233" s="417" t="s">
        <v>2155</v>
      </c>
      <c r="B3233" s="417" t="s">
        <v>6746</v>
      </c>
      <c r="C3233" s="417" t="s">
        <v>2281</v>
      </c>
      <c r="D3233" s="417" t="s">
        <v>3224</v>
      </c>
      <c r="E3233" s="391">
        <v>2.7</v>
      </c>
      <c r="F3233" s="418">
        <v>44211</v>
      </c>
      <c r="G3233" s="417" t="s">
        <v>2283</v>
      </c>
      <c r="I3233" s="379">
        <f t="shared" ca="1" si="225"/>
        <v>-360</v>
      </c>
      <c r="J3233" s="379">
        <f t="shared" ca="1" si="226"/>
        <v>-249</v>
      </c>
      <c r="K3233" s="391" t="str">
        <f t="shared" ca="1" si="227"/>
        <v>CAMPINAS</v>
      </c>
      <c r="L3233" s="379"/>
      <c r="O3233" s="379"/>
    </row>
    <row r="3234" spans="1:15">
      <c r="A3234" s="417" t="s">
        <v>2155</v>
      </c>
      <c r="B3234" s="417" t="s">
        <v>6747</v>
      </c>
      <c r="C3234" s="417" t="s">
        <v>2281</v>
      </c>
      <c r="D3234" s="417" t="s">
        <v>3224</v>
      </c>
      <c r="E3234" s="391">
        <v>2.1</v>
      </c>
      <c r="F3234" s="418">
        <v>44211</v>
      </c>
      <c r="G3234" s="417" t="s">
        <v>2283</v>
      </c>
      <c r="I3234" s="379">
        <f t="shared" ca="1" si="225"/>
        <v>-360</v>
      </c>
      <c r="J3234" s="379">
        <f t="shared" ca="1" si="226"/>
        <v>-249</v>
      </c>
      <c r="K3234" s="391" t="str">
        <f t="shared" ca="1" si="227"/>
        <v>CAMPINAS</v>
      </c>
      <c r="L3234" s="379"/>
      <c r="O3234" s="379"/>
    </row>
    <row r="3235" spans="1:15">
      <c r="A3235" s="417" t="s">
        <v>2155</v>
      </c>
      <c r="B3235" s="417" t="s">
        <v>6748</v>
      </c>
      <c r="C3235" s="417" t="s">
        <v>2281</v>
      </c>
      <c r="D3235" s="417" t="s">
        <v>3224</v>
      </c>
      <c r="E3235" s="391">
        <v>2.2000000000000002</v>
      </c>
      <c r="F3235" s="418">
        <v>44211</v>
      </c>
      <c r="G3235" s="417" t="s">
        <v>2283</v>
      </c>
      <c r="I3235" s="379">
        <f t="shared" ca="1" si="225"/>
        <v>-360</v>
      </c>
      <c r="J3235" s="379">
        <f t="shared" ca="1" si="226"/>
        <v>-249</v>
      </c>
      <c r="K3235" s="391" t="str">
        <f t="shared" ca="1" si="227"/>
        <v>CAMPINAS</v>
      </c>
      <c r="L3235" s="379"/>
      <c r="O3235" s="379"/>
    </row>
    <row r="3236" spans="1:15">
      <c r="A3236" s="417" t="s">
        <v>2155</v>
      </c>
      <c r="B3236" s="417" t="s">
        <v>6749</v>
      </c>
      <c r="C3236" s="417" t="s">
        <v>2281</v>
      </c>
      <c r="D3236" s="417" t="s">
        <v>3224</v>
      </c>
      <c r="E3236" s="391">
        <v>0.2</v>
      </c>
      <c r="F3236" s="418">
        <v>44211</v>
      </c>
      <c r="G3236" s="417" t="s">
        <v>2283</v>
      </c>
      <c r="I3236" s="379">
        <f t="shared" ca="1" si="225"/>
        <v>-360</v>
      </c>
      <c r="J3236" s="379">
        <f t="shared" ca="1" si="226"/>
        <v>-249</v>
      </c>
      <c r="K3236" s="391" t="str">
        <f t="shared" ca="1" si="227"/>
        <v>CAMPINAS</v>
      </c>
      <c r="L3236" s="379"/>
      <c r="O3236" s="379"/>
    </row>
    <row r="3237" spans="1:15">
      <c r="A3237" s="417" t="s">
        <v>2155</v>
      </c>
      <c r="B3237" s="417" t="s">
        <v>7895</v>
      </c>
      <c r="C3237" s="417" t="s">
        <v>2281</v>
      </c>
      <c r="D3237" s="417" t="s">
        <v>3224</v>
      </c>
      <c r="E3237" s="391">
        <v>1.6</v>
      </c>
      <c r="F3237" s="418">
        <v>44211</v>
      </c>
      <c r="G3237" s="417" t="s">
        <v>2283</v>
      </c>
      <c r="I3237" s="379">
        <f t="shared" ca="1" si="225"/>
        <v>-360</v>
      </c>
      <c r="J3237" s="379">
        <f t="shared" ca="1" si="226"/>
        <v>-249</v>
      </c>
      <c r="K3237" s="391" t="str">
        <f t="shared" ca="1" si="227"/>
        <v>CAMPINAS</v>
      </c>
      <c r="L3237" s="379"/>
      <c r="O3237" s="379"/>
    </row>
    <row r="3238" spans="1:15">
      <c r="A3238" s="417" t="s">
        <v>2155</v>
      </c>
      <c r="B3238" s="417" t="s">
        <v>6750</v>
      </c>
      <c r="C3238" s="417" t="s">
        <v>2281</v>
      </c>
      <c r="D3238" s="417" t="s">
        <v>3224</v>
      </c>
      <c r="E3238" s="391">
        <v>0.5</v>
      </c>
      <c r="F3238" s="418">
        <v>44211</v>
      </c>
      <c r="G3238" s="417" t="s">
        <v>2283</v>
      </c>
      <c r="I3238" s="379">
        <f t="shared" ca="1" si="225"/>
        <v>-360</v>
      </c>
      <c r="J3238" s="379">
        <f t="shared" ca="1" si="226"/>
        <v>-249</v>
      </c>
      <c r="K3238" s="391" t="str">
        <f t="shared" ca="1" si="227"/>
        <v>CAMPINAS</v>
      </c>
      <c r="L3238" s="379"/>
      <c r="O3238" s="379"/>
    </row>
    <row r="3239" spans="1:15">
      <c r="A3239" s="417" t="s">
        <v>2155</v>
      </c>
      <c r="B3239" s="417" t="s">
        <v>6751</v>
      </c>
      <c r="C3239" s="417" t="s">
        <v>2281</v>
      </c>
      <c r="D3239" s="417" t="s">
        <v>3224</v>
      </c>
      <c r="E3239" s="391">
        <v>0.6</v>
      </c>
      <c r="F3239" s="418">
        <v>44211</v>
      </c>
      <c r="G3239" s="417" t="s">
        <v>2283</v>
      </c>
      <c r="I3239" s="379">
        <f t="shared" ca="1" si="225"/>
        <v>-360</v>
      </c>
      <c r="J3239" s="379">
        <f t="shared" ca="1" si="226"/>
        <v>-249</v>
      </c>
      <c r="K3239" s="391" t="str">
        <f t="shared" ca="1" si="227"/>
        <v>CAMPINAS</v>
      </c>
      <c r="L3239" s="379"/>
      <c r="O3239" s="379"/>
    </row>
    <row r="3240" spans="1:15">
      <c r="A3240" s="417" t="s">
        <v>2155</v>
      </c>
      <c r="B3240" s="417" t="s">
        <v>7896</v>
      </c>
      <c r="C3240" s="417" t="s">
        <v>2281</v>
      </c>
      <c r="D3240" s="417" t="s">
        <v>3224</v>
      </c>
      <c r="E3240" s="391">
        <v>0.05</v>
      </c>
      <c r="F3240" s="418">
        <v>44211</v>
      </c>
      <c r="G3240" s="417" t="s">
        <v>2283</v>
      </c>
      <c r="I3240" s="379">
        <f t="shared" ca="1" si="225"/>
        <v>-360</v>
      </c>
      <c r="J3240" s="379">
        <f t="shared" ca="1" si="226"/>
        <v>-249</v>
      </c>
      <c r="K3240" s="391" t="str">
        <f t="shared" ca="1" si="227"/>
        <v>CAMPINAS</v>
      </c>
      <c r="L3240" s="379"/>
      <c r="O3240" s="379"/>
    </row>
    <row r="3241" spans="1:15">
      <c r="A3241" s="417" t="s">
        <v>2155</v>
      </c>
      <c r="B3241" s="417" t="s">
        <v>3269</v>
      </c>
      <c r="C3241" s="417" t="s">
        <v>2332</v>
      </c>
      <c r="D3241" s="417" t="s">
        <v>3224</v>
      </c>
      <c r="E3241" s="391">
        <v>0.7</v>
      </c>
      <c r="F3241" s="418">
        <v>44211</v>
      </c>
      <c r="G3241" s="417" t="s">
        <v>2283</v>
      </c>
      <c r="I3241" s="379">
        <f t="shared" ca="1" si="225"/>
        <v>-360</v>
      </c>
      <c r="J3241" s="379">
        <f t="shared" ca="1" si="226"/>
        <v>-249</v>
      </c>
      <c r="K3241" s="391" t="str">
        <f t="shared" ca="1" si="227"/>
        <v>CAMPINAS</v>
      </c>
      <c r="L3241" s="379"/>
      <c r="O3241" s="379"/>
    </row>
    <row r="3242" spans="1:15">
      <c r="A3242" s="417" t="s">
        <v>2155</v>
      </c>
      <c r="B3242" s="417" t="s">
        <v>3270</v>
      </c>
      <c r="C3242" s="417" t="s">
        <v>2332</v>
      </c>
      <c r="D3242" s="417" t="s">
        <v>3224</v>
      </c>
      <c r="E3242" s="391">
        <v>0.06</v>
      </c>
      <c r="F3242" s="418">
        <v>44211</v>
      </c>
      <c r="G3242" s="417" t="s">
        <v>2283</v>
      </c>
      <c r="I3242" s="379">
        <f t="shared" ca="1" si="225"/>
        <v>-360</v>
      </c>
      <c r="J3242" s="379">
        <f t="shared" ca="1" si="226"/>
        <v>-249</v>
      </c>
      <c r="K3242" s="391" t="str">
        <f t="shared" ca="1" si="227"/>
        <v>CAMPINAS</v>
      </c>
      <c r="L3242" s="379"/>
      <c r="O3242" s="379"/>
    </row>
    <row r="3243" spans="1:15">
      <c r="A3243" s="417" t="s">
        <v>2155</v>
      </c>
      <c r="B3243" s="417" t="s">
        <v>3271</v>
      </c>
      <c r="C3243" s="417" t="s">
        <v>2332</v>
      </c>
      <c r="D3243" s="417" t="s">
        <v>3224</v>
      </c>
      <c r="E3243" s="391">
        <v>1</v>
      </c>
      <c r="F3243" s="418">
        <v>44211</v>
      </c>
      <c r="G3243" s="417" t="s">
        <v>2283</v>
      </c>
      <c r="I3243" s="379">
        <f t="shared" ca="1" si="225"/>
        <v>-360</v>
      </c>
      <c r="J3243" s="379">
        <f t="shared" ca="1" si="226"/>
        <v>-249</v>
      </c>
      <c r="K3243" s="391" t="str">
        <f t="shared" ca="1" si="227"/>
        <v>CAMPINAS</v>
      </c>
      <c r="L3243" s="379"/>
      <c r="O3243" s="379"/>
    </row>
    <row r="3244" spans="1:15">
      <c r="A3244" s="417" t="s">
        <v>2155</v>
      </c>
      <c r="B3244" s="417" t="s">
        <v>3272</v>
      </c>
      <c r="C3244" s="417" t="s">
        <v>2332</v>
      </c>
      <c r="D3244" s="417" t="s">
        <v>3224</v>
      </c>
      <c r="E3244" s="391">
        <v>1.08</v>
      </c>
      <c r="F3244" s="418">
        <v>44211</v>
      </c>
      <c r="G3244" s="417" t="s">
        <v>2283</v>
      </c>
      <c r="I3244" s="379">
        <f t="shared" ca="1" si="225"/>
        <v>-360</v>
      </c>
      <c r="J3244" s="379">
        <f t="shared" ca="1" si="226"/>
        <v>-249</v>
      </c>
      <c r="K3244" s="391" t="str">
        <f t="shared" ca="1" si="227"/>
        <v>CAMPINAS</v>
      </c>
      <c r="L3244" s="379"/>
      <c r="O3244" s="379"/>
    </row>
    <row r="3245" spans="1:15">
      <c r="A3245" s="417" t="s">
        <v>2155</v>
      </c>
      <c r="B3245" s="417" t="s">
        <v>3273</v>
      </c>
      <c r="C3245" s="417" t="s">
        <v>2332</v>
      </c>
      <c r="D3245" s="417" t="s">
        <v>3224</v>
      </c>
      <c r="E3245" s="391">
        <v>0.15</v>
      </c>
      <c r="F3245" s="418">
        <v>44211</v>
      </c>
      <c r="G3245" s="417" t="s">
        <v>2283</v>
      </c>
      <c r="I3245" s="379">
        <f t="shared" ca="1" si="225"/>
        <v>-360</v>
      </c>
      <c r="J3245" s="379">
        <f t="shared" ca="1" si="226"/>
        <v>-249</v>
      </c>
      <c r="K3245" s="391" t="str">
        <f t="shared" ca="1" si="227"/>
        <v>CAMPINAS</v>
      </c>
      <c r="L3245" s="379"/>
      <c r="O3245" s="379"/>
    </row>
    <row r="3246" spans="1:15">
      <c r="A3246" s="417" t="s">
        <v>2155</v>
      </c>
      <c r="B3246" s="417" t="s">
        <v>3274</v>
      </c>
      <c r="C3246" s="417" t="s">
        <v>2332</v>
      </c>
      <c r="D3246" s="417" t="s">
        <v>3224</v>
      </c>
      <c r="E3246" s="391">
        <v>0.7</v>
      </c>
      <c r="F3246" s="418">
        <v>44211</v>
      </c>
      <c r="G3246" s="417" t="s">
        <v>2283</v>
      </c>
      <c r="I3246" s="379">
        <f t="shared" ca="1" si="225"/>
        <v>-360</v>
      </c>
      <c r="J3246" s="379">
        <f t="shared" ca="1" si="226"/>
        <v>-249</v>
      </c>
      <c r="K3246" s="391" t="str">
        <f t="shared" ca="1" si="227"/>
        <v>CAMPINAS</v>
      </c>
      <c r="L3246" s="379"/>
      <c r="O3246" s="379"/>
    </row>
    <row r="3247" spans="1:15">
      <c r="A3247" s="417" t="s">
        <v>2155</v>
      </c>
      <c r="B3247" s="417" t="s">
        <v>3275</v>
      </c>
      <c r="C3247" s="417" t="s">
        <v>2332</v>
      </c>
      <c r="D3247" s="417" t="s">
        <v>3224</v>
      </c>
      <c r="E3247" s="391">
        <v>0.38</v>
      </c>
      <c r="F3247" s="418">
        <v>44211</v>
      </c>
      <c r="G3247" s="417" t="s">
        <v>2283</v>
      </c>
      <c r="I3247" s="379">
        <f t="shared" ca="1" si="225"/>
        <v>-360</v>
      </c>
      <c r="J3247" s="379">
        <f t="shared" ca="1" si="226"/>
        <v>-249</v>
      </c>
      <c r="K3247" s="391" t="str">
        <f t="shared" ca="1" si="227"/>
        <v>CAMPINAS</v>
      </c>
      <c r="L3247" s="379"/>
      <c r="O3247" s="379"/>
    </row>
    <row r="3248" spans="1:15">
      <c r="A3248" s="417" t="s">
        <v>2155</v>
      </c>
      <c r="B3248" s="417" t="s">
        <v>3276</v>
      </c>
      <c r="C3248" s="417" t="s">
        <v>2332</v>
      </c>
      <c r="D3248" s="417" t="s">
        <v>3224</v>
      </c>
      <c r="E3248" s="391">
        <v>0.25</v>
      </c>
      <c r="F3248" s="418">
        <v>44211</v>
      </c>
      <c r="G3248" s="417" t="s">
        <v>2283</v>
      </c>
      <c r="I3248" s="379">
        <f t="shared" ca="1" si="225"/>
        <v>-360</v>
      </c>
      <c r="J3248" s="379">
        <f t="shared" ca="1" si="226"/>
        <v>-249</v>
      </c>
      <c r="K3248" s="391" t="str">
        <f t="shared" ca="1" si="227"/>
        <v>CAMPINAS</v>
      </c>
      <c r="L3248" s="379"/>
      <c r="O3248" s="379"/>
    </row>
    <row r="3249" spans="1:15">
      <c r="A3249" s="417" t="s">
        <v>2155</v>
      </c>
      <c r="B3249" s="417" t="s">
        <v>3277</v>
      </c>
      <c r="C3249" s="417" t="s">
        <v>2332</v>
      </c>
      <c r="D3249" s="417" t="s">
        <v>3224</v>
      </c>
      <c r="E3249" s="391">
        <v>1</v>
      </c>
      <c r="F3249" s="418">
        <v>44211</v>
      </c>
      <c r="G3249" s="417" t="s">
        <v>2283</v>
      </c>
      <c r="I3249" s="379">
        <f t="shared" ca="1" si="225"/>
        <v>-360</v>
      </c>
      <c r="J3249" s="379">
        <f t="shared" ca="1" si="226"/>
        <v>-249</v>
      </c>
      <c r="K3249" s="391" t="str">
        <f t="shared" ca="1" si="227"/>
        <v>CAMPINAS</v>
      </c>
      <c r="L3249" s="379"/>
      <c r="O3249" s="379"/>
    </row>
    <row r="3250" spans="1:15">
      <c r="A3250" s="417" t="s">
        <v>2155</v>
      </c>
      <c r="B3250" s="417" t="s">
        <v>3278</v>
      </c>
      <c r="C3250" s="417" t="s">
        <v>2332</v>
      </c>
      <c r="D3250" s="417" t="s">
        <v>3224</v>
      </c>
      <c r="E3250" s="391">
        <v>1.6</v>
      </c>
      <c r="F3250" s="418">
        <v>44211</v>
      </c>
      <c r="G3250" s="417" t="s">
        <v>2283</v>
      </c>
      <c r="I3250" s="379">
        <f t="shared" ca="1" si="225"/>
        <v>-360</v>
      </c>
      <c r="J3250" s="379">
        <f t="shared" ca="1" si="226"/>
        <v>-249</v>
      </c>
      <c r="K3250" s="391" t="str">
        <f t="shared" ca="1" si="227"/>
        <v>CAMPINAS</v>
      </c>
      <c r="L3250" s="379"/>
      <c r="O3250" s="379"/>
    </row>
    <row r="3251" spans="1:15">
      <c r="A3251" s="417" t="s">
        <v>2155</v>
      </c>
      <c r="B3251" s="417" t="s">
        <v>3279</v>
      </c>
      <c r="C3251" s="417" t="s">
        <v>2332</v>
      </c>
      <c r="D3251" s="417" t="s">
        <v>3224</v>
      </c>
      <c r="E3251" s="391">
        <v>0.52</v>
      </c>
      <c r="F3251" s="418">
        <v>44211</v>
      </c>
      <c r="G3251" s="417" t="s">
        <v>2283</v>
      </c>
      <c r="I3251" s="379">
        <f t="shared" ca="1" si="225"/>
        <v>-360</v>
      </c>
      <c r="J3251" s="379">
        <f t="shared" ca="1" si="226"/>
        <v>-249</v>
      </c>
      <c r="K3251" s="391" t="str">
        <f t="shared" ca="1" si="227"/>
        <v>CAMPINAS</v>
      </c>
      <c r="L3251" s="379"/>
      <c r="O3251" s="379"/>
    </row>
    <row r="3252" spans="1:15">
      <c r="A3252" s="417" t="s">
        <v>2155</v>
      </c>
      <c r="B3252" s="417" t="s">
        <v>3280</v>
      </c>
      <c r="C3252" s="417" t="s">
        <v>2332</v>
      </c>
      <c r="D3252" s="417" t="s">
        <v>3224</v>
      </c>
      <c r="E3252" s="391">
        <v>0.5</v>
      </c>
      <c r="F3252" s="418">
        <v>44211</v>
      </c>
      <c r="G3252" s="417" t="s">
        <v>2283</v>
      </c>
      <c r="I3252" s="379">
        <f t="shared" ca="1" si="225"/>
        <v>-360</v>
      </c>
      <c r="J3252" s="379">
        <f t="shared" ca="1" si="226"/>
        <v>-249</v>
      </c>
      <c r="K3252" s="391" t="str">
        <f t="shared" ca="1" si="227"/>
        <v>CAMPINAS</v>
      </c>
      <c r="L3252" s="379"/>
      <c r="O3252" s="379"/>
    </row>
    <row r="3253" spans="1:15">
      <c r="A3253" s="417" t="s">
        <v>2155</v>
      </c>
      <c r="B3253" s="417" t="s">
        <v>3281</v>
      </c>
      <c r="C3253" s="417" t="s">
        <v>2332</v>
      </c>
      <c r="D3253" s="417" t="s">
        <v>3224</v>
      </c>
      <c r="E3253" s="391">
        <v>1.23</v>
      </c>
      <c r="F3253" s="418">
        <v>44211</v>
      </c>
      <c r="G3253" s="417" t="s">
        <v>2283</v>
      </c>
      <c r="I3253" s="379">
        <f t="shared" ca="1" si="225"/>
        <v>-360</v>
      </c>
      <c r="J3253" s="379">
        <f t="shared" ca="1" si="226"/>
        <v>-249</v>
      </c>
      <c r="K3253" s="391" t="str">
        <f t="shared" ca="1" si="227"/>
        <v>CAMPINAS</v>
      </c>
      <c r="L3253" s="379"/>
      <c r="O3253" s="379"/>
    </row>
    <row r="3254" spans="1:15">
      <c r="A3254" s="417" t="s">
        <v>2155</v>
      </c>
      <c r="B3254" s="417" t="s">
        <v>3282</v>
      </c>
      <c r="C3254" s="417" t="s">
        <v>2332</v>
      </c>
      <c r="D3254" s="417" t="s">
        <v>3224</v>
      </c>
      <c r="E3254" s="391">
        <v>1.4</v>
      </c>
      <c r="F3254" s="418">
        <v>44211</v>
      </c>
      <c r="G3254" s="417" t="s">
        <v>2283</v>
      </c>
      <c r="I3254" s="379">
        <f t="shared" ca="1" si="225"/>
        <v>-360</v>
      </c>
      <c r="J3254" s="379">
        <f t="shared" ca="1" si="226"/>
        <v>-249</v>
      </c>
      <c r="K3254" s="391" t="str">
        <f t="shared" ca="1" si="227"/>
        <v>CAMPINAS</v>
      </c>
      <c r="L3254" s="379"/>
      <c r="O3254" s="379"/>
    </row>
    <row r="3255" spans="1:15">
      <c r="A3255" s="417" t="s">
        <v>2155</v>
      </c>
      <c r="B3255" s="417" t="s">
        <v>3283</v>
      </c>
      <c r="C3255" s="417" t="s">
        <v>2332</v>
      </c>
      <c r="D3255" s="417" t="s">
        <v>3224</v>
      </c>
      <c r="E3255" s="391">
        <v>1.55</v>
      </c>
      <c r="F3255" s="418">
        <v>44211</v>
      </c>
      <c r="G3255" s="417" t="s">
        <v>2283</v>
      </c>
      <c r="I3255" s="379">
        <f t="shared" ca="1" si="225"/>
        <v>-360</v>
      </c>
      <c r="J3255" s="379">
        <f t="shared" ca="1" si="226"/>
        <v>-249</v>
      </c>
      <c r="K3255" s="391" t="str">
        <f t="shared" ca="1" si="227"/>
        <v>CAMPINAS</v>
      </c>
      <c r="L3255" s="379"/>
      <c r="O3255" s="379"/>
    </row>
    <row r="3256" spans="1:15">
      <c r="A3256" s="417" t="s">
        <v>2155</v>
      </c>
      <c r="B3256" s="417" t="s">
        <v>3284</v>
      </c>
      <c r="C3256" s="417" t="s">
        <v>2332</v>
      </c>
      <c r="D3256" s="417" t="s">
        <v>3224</v>
      </c>
      <c r="E3256" s="391">
        <v>1.19</v>
      </c>
      <c r="F3256" s="418">
        <v>44211</v>
      </c>
      <c r="G3256" s="417" t="s">
        <v>2283</v>
      </c>
      <c r="I3256" s="379">
        <f t="shared" ca="1" si="225"/>
        <v>-360</v>
      </c>
      <c r="J3256" s="379">
        <f t="shared" ca="1" si="226"/>
        <v>-249</v>
      </c>
      <c r="K3256" s="391" t="str">
        <f t="shared" ca="1" si="227"/>
        <v>CAMPINAS</v>
      </c>
      <c r="L3256" s="379"/>
      <c r="O3256" s="379"/>
    </row>
    <row r="3257" spans="1:15">
      <c r="A3257" s="417" t="s">
        <v>2155</v>
      </c>
      <c r="B3257" s="417" t="s">
        <v>3285</v>
      </c>
      <c r="C3257" s="417" t="s">
        <v>2332</v>
      </c>
      <c r="D3257" s="417" t="s">
        <v>3224</v>
      </c>
      <c r="E3257" s="391">
        <v>1.25</v>
      </c>
      <c r="F3257" s="418">
        <v>44211</v>
      </c>
      <c r="G3257" s="417" t="s">
        <v>2283</v>
      </c>
      <c r="I3257" s="379">
        <f t="shared" ca="1" si="225"/>
        <v>-360</v>
      </c>
      <c r="J3257" s="379">
        <f t="shared" ca="1" si="226"/>
        <v>-249</v>
      </c>
      <c r="K3257" s="391" t="str">
        <f t="shared" ca="1" si="227"/>
        <v>CAMPINAS</v>
      </c>
      <c r="L3257" s="379"/>
      <c r="O3257" s="379"/>
    </row>
    <row r="3258" spans="1:15">
      <c r="A3258" s="417" t="s">
        <v>2155</v>
      </c>
      <c r="B3258" s="417" t="s">
        <v>3286</v>
      </c>
      <c r="C3258" s="417" t="s">
        <v>2332</v>
      </c>
      <c r="D3258" s="417" t="s">
        <v>3224</v>
      </c>
      <c r="E3258" s="391">
        <v>0.39</v>
      </c>
      <c r="F3258" s="418">
        <v>44211</v>
      </c>
      <c r="G3258" s="417" t="s">
        <v>2283</v>
      </c>
      <c r="I3258" s="379">
        <f t="shared" ca="1" si="225"/>
        <v>-360</v>
      </c>
      <c r="J3258" s="379">
        <f t="shared" ca="1" si="226"/>
        <v>-249</v>
      </c>
      <c r="K3258" s="391" t="str">
        <f t="shared" ca="1" si="227"/>
        <v>CAMPINAS</v>
      </c>
      <c r="L3258" s="379"/>
      <c r="O3258" s="379"/>
    </row>
    <row r="3259" spans="1:15">
      <c r="A3259" s="417" t="s">
        <v>2155</v>
      </c>
      <c r="B3259" s="417" t="s">
        <v>3287</v>
      </c>
      <c r="C3259" s="417" t="s">
        <v>2332</v>
      </c>
      <c r="D3259" s="417" t="s">
        <v>3224</v>
      </c>
      <c r="E3259" s="391">
        <v>1.9</v>
      </c>
      <c r="F3259" s="418">
        <v>44211</v>
      </c>
      <c r="G3259" s="417" t="s">
        <v>2283</v>
      </c>
      <c r="I3259" s="379">
        <f t="shared" ca="1" si="225"/>
        <v>-360</v>
      </c>
      <c r="J3259" s="379">
        <f t="shared" ca="1" si="226"/>
        <v>-249</v>
      </c>
      <c r="K3259" s="391" t="str">
        <f t="shared" ca="1" si="227"/>
        <v>CAMPINAS</v>
      </c>
      <c r="L3259" s="379"/>
      <c r="O3259" s="379"/>
    </row>
    <row r="3260" spans="1:15">
      <c r="A3260" s="417" t="s">
        <v>2155</v>
      </c>
      <c r="B3260" s="417" t="s">
        <v>3288</v>
      </c>
      <c r="C3260" s="417" t="s">
        <v>2332</v>
      </c>
      <c r="D3260" s="417" t="s">
        <v>3224</v>
      </c>
      <c r="E3260" s="391">
        <v>0.5</v>
      </c>
      <c r="F3260" s="418">
        <v>44211</v>
      </c>
      <c r="G3260" s="417" t="s">
        <v>2283</v>
      </c>
      <c r="I3260" s="379">
        <f t="shared" ca="1" si="225"/>
        <v>-360</v>
      </c>
      <c r="J3260" s="379">
        <f t="shared" ca="1" si="226"/>
        <v>-249</v>
      </c>
      <c r="K3260" s="391" t="str">
        <f t="shared" ca="1" si="227"/>
        <v>CAMPINAS</v>
      </c>
      <c r="L3260" s="379"/>
      <c r="O3260" s="379"/>
    </row>
    <row r="3261" spans="1:15">
      <c r="A3261" s="417" t="s">
        <v>2155</v>
      </c>
      <c r="B3261" s="417" t="s">
        <v>3289</v>
      </c>
      <c r="C3261" s="417" t="s">
        <v>2332</v>
      </c>
      <c r="D3261" s="417" t="s">
        <v>3224</v>
      </c>
      <c r="E3261" s="391">
        <v>1.4</v>
      </c>
      <c r="F3261" s="418">
        <v>44211</v>
      </c>
      <c r="G3261" s="417" t="s">
        <v>2283</v>
      </c>
      <c r="I3261" s="379">
        <f t="shared" ca="1" si="225"/>
        <v>-360</v>
      </c>
      <c r="J3261" s="379">
        <f t="shared" ca="1" si="226"/>
        <v>-249</v>
      </c>
      <c r="K3261" s="391" t="str">
        <f t="shared" ca="1" si="227"/>
        <v>CAMPINAS</v>
      </c>
      <c r="L3261" s="379"/>
      <c r="O3261" s="379"/>
    </row>
    <row r="3262" spans="1:15">
      <c r="A3262" s="417" t="s">
        <v>2155</v>
      </c>
      <c r="B3262" s="417" t="s">
        <v>3290</v>
      </c>
      <c r="C3262" s="417" t="s">
        <v>2332</v>
      </c>
      <c r="D3262" s="417" t="s">
        <v>3224</v>
      </c>
      <c r="E3262" s="391">
        <v>0.1</v>
      </c>
      <c r="F3262" s="418">
        <v>44211</v>
      </c>
      <c r="G3262" s="417" t="s">
        <v>2283</v>
      </c>
      <c r="I3262" s="379">
        <f t="shared" ca="1" si="225"/>
        <v>-360</v>
      </c>
      <c r="J3262" s="379">
        <f t="shared" ca="1" si="226"/>
        <v>-249</v>
      </c>
      <c r="K3262" s="391" t="str">
        <f t="shared" ca="1" si="227"/>
        <v>CAMPINAS</v>
      </c>
      <c r="L3262" s="379"/>
      <c r="O3262" s="379"/>
    </row>
    <row r="3263" spans="1:15">
      <c r="A3263" s="417" t="s">
        <v>2155</v>
      </c>
      <c r="B3263" s="417" t="s">
        <v>3291</v>
      </c>
      <c r="C3263" s="417" t="s">
        <v>2332</v>
      </c>
      <c r="D3263" s="417" t="s">
        <v>3224</v>
      </c>
      <c r="E3263" s="391">
        <v>1.2</v>
      </c>
      <c r="F3263" s="418">
        <v>44211</v>
      </c>
      <c r="G3263" s="417" t="s">
        <v>2283</v>
      </c>
      <c r="I3263" s="379">
        <f t="shared" ca="1" si="225"/>
        <v>-360</v>
      </c>
      <c r="J3263" s="379">
        <f t="shared" ca="1" si="226"/>
        <v>-249</v>
      </c>
      <c r="K3263" s="391" t="str">
        <f t="shared" ca="1" si="227"/>
        <v>CAMPINAS</v>
      </c>
      <c r="L3263" s="379"/>
      <c r="O3263" s="379"/>
    </row>
    <row r="3264" spans="1:15">
      <c r="A3264" s="417" t="s">
        <v>2155</v>
      </c>
      <c r="B3264" s="417" t="s">
        <v>3292</v>
      </c>
      <c r="C3264" s="417" t="s">
        <v>2332</v>
      </c>
      <c r="D3264" s="417" t="s">
        <v>3224</v>
      </c>
      <c r="E3264" s="391">
        <v>0.05</v>
      </c>
      <c r="F3264" s="418">
        <v>44211</v>
      </c>
      <c r="G3264" s="417" t="s">
        <v>2283</v>
      </c>
      <c r="I3264" s="379">
        <f t="shared" ca="1" si="225"/>
        <v>-360</v>
      </c>
      <c r="J3264" s="379">
        <f t="shared" ca="1" si="226"/>
        <v>-249</v>
      </c>
      <c r="K3264" s="391" t="str">
        <f t="shared" ca="1" si="227"/>
        <v>CAMPINAS</v>
      </c>
      <c r="L3264" s="379"/>
      <c r="O3264" s="379"/>
    </row>
    <row r="3265" spans="1:15">
      <c r="A3265" s="417" t="s">
        <v>2155</v>
      </c>
      <c r="B3265" s="417" t="s">
        <v>3293</v>
      </c>
      <c r="C3265" s="417" t="s">
        <v>2332</v>
      </c>
      <c r="D3265" s="417" t="s">
        <v>3224</v>
      </c>
      <c r="E3265" s="391">
        <v>2.2000000000000002</v>
      </c>
      <c r="F3265" s="418">
        <v>44211</v>
      </c>
      <c r="G3265" s="417" t="s">
        <v>2283</v>
      </c>
      <c r="I3265" s="379">
        <f t="shared" ca="1" si="225"/>
        <v>-360</v>
      </c>
      <c r="J3265" s="379">
        <f t="shared" ca="1" si="226"/>
        <v>-249</v>
      </c>
      <c r="K3265" s="391" t="str">
        <f t="shared" ca="1" si="227"/>
        <v>CAMPINAS</v>
      </c>
      <c r="L3265" s="379"/>
      <c r="O3265" s="379"/>
    </row>
    <row r="3266" spans="1:15">
      <c r="A3266" s="417" t="s">
        <v>2155</v>
      </c>
      <c r="B3266" s="417" t="s">
        <v>3294</v>
      </c>
      <c r="C3266" s="417" t="s">
        <v>2332</v>
      </c>
      <c r="D3266" s="417" t="s">
        <v>3224</v>
      </c>
      <c r="E3266" s="391">
        <v>2.4</v>
      </c>
      <c r="F3266" s="418">
        <v>44211</v>
      </c>
      <c r="G3266" s="417" t="s">
        <v>2283</v>
      </c>
      <c r="I3266" s="379">
        <f t="shared" ca="1" si="225"/>
        <v>-360</v>
      </c>
      <c r="J3266" s="379">
        <f t="shared" ca="1" si="226"/>
        <v>-249</v>
      </c>
      <c r="K3266" s="391" t="str">
        <f t="shared" ca="1" si="227"/>
        <v>CAMPINAS</v>
      </c>
      <c r="L3266" s="379"/>
      <c r="O3266" s="379"/>
    </row>
    <row r="3267" spans="1:15">
      <c r="A3267" s="417" t="s">
        <v>2155</v>
      </c>
      <c r="B3267" s="417" t="s">
        <v>3295</v>
      </c>
      <c r="C3267" s="417" t="s">
        <v>2332</v>
      </c>
      <c r="D3267" s="417" t="s">
        <v>3224</v>
      </c>
      <c r="E3267" s="391">
        <v>3</v>
      </c>
      <c r="F3267" s="418">
        <v>44211</v>
      </c>
      <c r="G3267" s="417" t="s">
        <v>2283</v>
      </c>
      <c r="I3267" s="379">
        <f t="shared" ca="1" si="225"/>
        <v>-360</v>
      </c>
      <c r="J3267" s="379">
        <f t="shared" ca="1" si="226"/>
        <v>-249</v>
      </c>
      <c r="K3267" s="391" t="str">
        <f t="shared" ca="1" si="227"/>
        <v>CAMPINAS</v>
      </c>
      <c r="L3267" s="379"/>
      <c r="O3267" s="379"/>
    </row>
    <row r="3268" spans="1:15">
      <c r="A3268" s="417" t="s">
        <v>2155</v>
      </c>
      <c r="B3268" s="417" t="s">
        <v>10790</v>
      </c>
      <c r="C3268" s="417" t="s">
        <v>2332</v>
      </c>
      <c r="D3268" s="417" t="s">
        <v>3224</v>
      </c>
      <c r="E3268" s="391">
        <v>1.1100000000000001</v>
      </c>
      <c r="F3268" s="418">
        <v>44211</v>
      </c>
      <c r="G3268" s="417" t="s">
        <v>2283</v>
      </c>
      <c r="I3268" s="379">
        <f t="shared" ca="1" si="225"/>
        <v>-360</v>
      </c>
      <c r="J3268" s="379">
        <f t="shared" ca="1" si="226"/>
        <v>-249</v>
      </c>
      <c r="K3268" s="391" t="str">
        <f t="shared" ca="1" si="227"/>
        <v>CAMPINAS</v>
      </c>
      <c r="L3268" s="379"/>
      <c r="O3268" s="379"/>
    </row>
    <row r="3269" spans="1:15">
      <c r="A3269" s="417" t="s">
        <v>2155</v>
      </c>
      <c r="B3269" s="417" t="s">
        <v>3296</v>
      </c>
      <c r="C3269" s="417" t="s">
        <v>2332</v>
      </c>
      <c r="D3269" s="417" t="s">
        <v>3224</v>
      </c>
      <c r="E3269" s="391">
        <v>0.15</v>
      </c>
      <c r="F3269" s="418">
        <v>44211</v>
      </c>
      <c r="G3269" s="417" t="s">
        <v>2283</v>
      </c>
      <c r="I3269" s="379">
        <f t="shared" ca="1" si="225"/>
        <v>-360</v>
      </c>
      <c r="J3269" s="379">
        <f t="shared" ca="1" si="226"/>
        <v>-249</v>
      </c>
      <c r="K3269" s="391" t="str">
        <f t="shared" ca="1" si="227"/>
        <v>CAMPINAS</v>
      </c>
      <c r="L3269" s="379"/>
      <c r="O3269" s="379"/>
    </row>
    <row r="3270" spans="1:15">
      <c r="A3270" s="417" t="s">
        <v>2155</v>
      </c>
      <c r="B3270" s="417" t="s">
        <v>3297</v>
      </c>
      <c r="C3270" s="417" t="s">
        <v>2332</v>
      </c>
      <c r="D3270" s="417" t="s">
        <v>3224</v>
      </c>
      <c r="E3270" s="391">
        <v>0.3</v>
      </c>
      <c r="F3270" s="418">
        <v>44211</v>
      </c>
      <c r="G3270" s="417" t="s">
        <v>2283</v>
      </c>
      <c r="I3270" s="379">
        <f t="shared" ca="1" si="225"/>
        <v>-360</v>
      </c>
      <c r="J3270" s="379">
        <f t="shared" ca="1" si="226"/>
        <v>-249</v>
      </c>
      <c r="K3270" s="391" t="str">
        <f t="shared" ca="1" si="227"/>
        <v>CAMPINAS</v>
      </c>
      <c r="L3270" s="379"/>
      <c r="O3270" s="379"/>
    </row>
    <row r="3271" spans="1:15">
      <c r="A3271" s="417" t="s">
        <v>2155</v>
      </c>
      <c r="B3271" s="417" t="s">
        <v>3298</v>
      </c>
      <c r="C3271" s="417" t="s">
        <v>2332</v>
      </c>
      <c r="D3271" s="417" t="s">
        <v>3224</v>
      </c>
      <c r="E3271" s="391">
        <v>1.25</v>
      </c>
      <c r="F3271" s="418">
        <v>44211</v>
      </c>
      <c r="G3271" s="417" t="s">
        <v>2283</v>
      </c>
      <c r="I3271" s="379">
        <f t="shared" ca="1" si="225"/>
        <v>-360</v>
      </c>
      <c r="J3271" s="379">
        <f t="shared" ca="1" si="226"/>
        <v>-249</v>
      </c>
      <c r="K3271" s="391" t="str">
        <f t="shared" ca="1" si="227"/>
        <v>CAMPINAS</v>
      </c>
      <c r="L3271" s="379"/>
      <c r="O3271" s="379"/>
    </row>
    <row r="3272" spans="1:15">
      <c r="A3272" s="417" t="s">
        <v>2155</v>
      </c>
      <c r="B3272" s="417" t="s">
        <v>6752</v>
      </c>
      <c r="C3272" s="417" t="s">
        <v>2332</v>
      </c>
      <c r="D3272" s="417" t="s">
        <v>3224</v>
      </c>
      <c r="E3272" s="391">
        <v>1.55</v>
      </c>
      <c r="F3272" s="418">
        <v>44211</v>
      </c>
      <c r="G3272" s="417" t="s">
        <v>2283</v>
      </c>
      <c r="I3272" s="379">
        <f t="shared" ca="1" si="225"/>
        <v>-360</v>
      </c>
      <c r="J3272" s="379">
        <f t="shared" ca="1" si="226"/>
        <v>-249</v>
      </c>
      <c r="K3272" s="391" t="str">
        <f t="shared" ca="1" si="227"/>
        <v>CAMPINAS</v>
      </c>
      <c r="L3272" s="379"/>
      <c r="O3272" s="379"/>
    </row>
    <row r="3273" spans="1:15">
      <c r="A3273" s="417" t="s">
        <v>2155</v>
      </c>
      <c r="B3273" s="417" t="s">
        <v>10791</v>
      </c>
      <c r="C3273" s="417" t="s">
        <v>2332</v>
      </c>
      <c r="D3273" s="417" t="s">
        <v>3224</v>
      </c>
      <c r="E3273" s="391">
        <v>0.8</v>
      </c>
      <c r="F3273" s="418">
        <v>44211</v>
      </c>
      <c r="G3273" s="417" t="s">
        <v>2283</v>
      </c>
      <c r="I3273" s="379">
        <f t="shared" ca="1" si="225"/>
        <v>-360</v>
      </c>
      <c r="J3273" s="379">
        <f t="shared" ca="1" si="226"/>
        <v>-249</v>
      </c>
      <c r="K3273" s="391" t="str">
        <f t="shared" ca="1" si="227"/>
        <v>CAMPINAS</v>
      </c>
      <c r="L3273" s="379"/>
      <c r="O3273" s="379"/>
    </row>
    <row r="3274" spans="1:15">
      <c r="A3274" s="417" t="s">
        <v>2155</v>
      </c>
      <c r="B3274" s="417" t="s">
        <v>10792</v>
      </c>
      <c r="C3274" s="417" t="s">
        <v>2332</v>
      </c>
      <c r="D3274" s="417" t="s">
        <v>3224</v>
      </c>
      <c r="E3274" s="391">
        <v>2.7</v>
      </c>
      <c r="F3274" s="418">
        <v>44211</v>
      </c>
      <c r="G3274" s="417" t="s">
        <v>2283</v>
      </c>
      <c r="I3274" s="379">
        <f t="shared" ref="I3274:I3337" ca="1" si="228">IF(F3274&lt;&gt;"",F3274-$I$199,"")</f>
        <v>-360</v>
      </c>
      <c r="J3274" s="379">
        <f t="shared" ref="J3274:J3337" ca="1" si="229">IF(I3274&lt;&gt;"",NETWORKDAYS($I$199,F3274-1,$N$201:$N$224),"")</f>
        <v>-249</v>
      </c>
      <c r="K3274" s="391" t="str">
        <f t="shared" ref="K3274:K3337" ca="1" si="230">IF(I3274&lt;&gt;"",RIGHT(D3274,LEN(D3274)-FIND(" ",D3274)),"")</f>
        <v>CAMPINAS</v>
      </c>
      <c r="L3274" s="379"/>
      <c r="O3274" s="379"/>
    </row>
    <row r="3275" spans="1:15">
      <c r="A3275" s="417" t="s">
        <v>2155</v>
      </c>
      <c r="B3275" s="417" t="s">
        <v>10793</v>
      </c>
      <c r="C3275" s="417" t="s">
        <v>2332</v>
      </c>
      <c r="D3275" s="417" t="s">
        <v>3224</v>
      </c>
      <c r="E3275" s="391">
        <v>2.38</v>
      </c>
      <c r="F3275" s="418">
        <v>44211</v>
      </c>
      <c r="G3275" s="417" t="s">
        <v>2283</v>
      </c>
      <c r="I3275" s="379">
        <f t="shared" ca="1" si="228"/>
        <v>-360</v>
      </c>
      <c r="J3275" s="379">
        <f t="shared" ca="1" si="229"/>
        <v>-249</v>
      </c>
      <c r="K3275" s="391" t="str">
        <f t="shared" ca="1" si="230"/>
        <v>CAMPINAS</v>
      </c>
      <c r="L3275" s="379"/>
      <c r="O3275" s="379"/>
    </row>
    <row r="3276" spans="1:15">
      <c r="A3276" s="417" t="s">
        <v>2155</v>
      </c>
      <c r="B3276" s="417" t="s">
        <v>10794</v>
      </c>
      <c r="C3276" s="417" t="s">
        <v>2332</v>
      </c>
      <c r="D3276" s="417" t="s">
        <v>3224</v>
      </c>
      <c r="E3276" s="391">
        <v>1.63</v>
      </c>
      <c r="F3276" s="418">
        <v>44211</v>
      </c>
      <c r="G3276" s="417" t="s">
        <v>2283</v>
      </c>
      <c r="I3276" s="379">
        <f t="shared" ca="1" si="228"/>
        <v>-360</v>
      </c>
      <c r="J3276" s="379">
        <f t="shared" ca="1" si="229"/>
        <v>-249</v>
      </c>
      <c r="K3276" s="391" t="str">
        <f t="shared" ca="1" si="230"/>
        <v>CAMPINAS</v>
      </c>
      <c r="L3276" s="379"/>
      <c r="O3276" s="379"/>
    </row>
    <row r="3277" spans="1:15">
      <c r="A3277" s="417" t="s">
        <v>2155</v>
      </c>
      <c r="B3277" s="417" t="s">
        <v>6753</v>
      </c>
      <c r="C3277" s="417" t="s">
        <v>2332</v>
      </c>
      <c r="D3277" s="417" t="s">
        <v>3224</v>
      </c>
      <c r="E3277" s="391">
        <v>2</v>
      </c>
      <c r="F3277" s="418">
        <v>44211</v>
      </c>
      <c r="G3277" s="417" t="s">
        <v>2283</v>
      </c>
      <c r="I3277" s="379">
        <f t="shared" ca="1" si="228"/>
        <v>-360</v>
      </c>
      <c r="J3277" s="379">
        <f t="shared" ca="1" si="229"/>
        <v>-249</v>
      </c>
      <c r="K3277" s="391" t="str">
        <f t="shared" ca="1" si="230"/>
        <v>CAMPINAS</v>
      </c>
      <c r="L3277" s="379"/>
      <c r="O3277" s="379"/>
    </row>
    <row r="3278" spans="1:15">
      <c r="A3278" s="417" t="s">
        <v>2155</v>
      </c>
      <c r="B3278" s="417" t="s">
        <v>10795</v>
      </c>
      <c r="C3278" s="417" t="s">
        <v>2332</v>
      </c>
      <c r="D3278" s="417" t="s">
        <v>3224</v>
      </c>
      <c r="E3278" s="391">
        <v>1.3</v>
      </c>
      <c r="F3278" s="418">
        <v>44211</v>
      </c>
      <c r="G3278" s="417" t="s">
        <v>2283</v>
      </c>
      <c r="I3278" s="379">
        <f t="shared" ca="1" si="228"/>
        <v>-360</v>
      </c>
      <c r="J3278" s="379">
        <f t="shared" ca="1" si="229"/>
        <v>-249</v>
      </c>
      <c r="K3278" s="391" t="str">
        <f t="shared" ca="1" si="230"/>
        <v>CAMPINAS</v>
      </c>
      <c r="L3278" s="379"/>
      <c r="O3278" s="379"/>
    </row>
    <row r="3279" spans="1:15">
      <c r="A3279" s="417" t="s">
        <v>2155</v>
      </c>
      <c r="B3279" s="417" t="s">
        <v>6754</v>
      </c>
      <c r="C3279" s="417" t="s">
        <v>2332</v>
      </c>
      <c r="D3279" s="417" t="s">
        <v>3224</v>
      </c>
      <c r="E3279" s="391">
        <v>1.86</v>
      </c>
      <c r="F3279" s="418">
        <v>44211</v>
      </c>
      <c r="G3279" s="417" t="s">
        <v>2283</v>
      </c>
      <c r="I3279" s="379">
        <f t="shared" ca="1" si="228"/>
        <v>-360</v>
      </c>
      <c r="J3279" s="379">
        <f t="shared" ca="1" si="229"/>
        <v>-249</v>
      </c>
      <c r="K3279" s="391" t="str">
        <f t="shared" ca="1" si="230"/>
        <v>CAMPINAS</v>
      </c>
      <c r="L3279" s="379"/>
      <c r="O3279" s="379"/>
    </row>
    <row r="3280" spans="1:15">
      <c r="A3280" s="417" t="s">
        <v>2155</v>
      </c>
      <c r="B3280" s="417" t="s">
        <v>10796</v>
      </c>
      <c r="C3280" s="417" t="s">
        <v>2332</v>
      </c>
      <c r="D3280" s="417" t="s">
        <v>3224</v>
      </c>
      <c r="E3280" s="391">
        <v>3.07</v>
      </c>
      <c r="F3280" s="418">
        <v>44211</v>
      </c>
      <c r="G3280" s="417" t="s">
        <v>2283</v>
      </c>
      <c r="I3280" s="379">
        <f t="shared" ca="1" si="228"/>
        <v>-360</v>
      </c>
      <c r="J3280" s="379">
        <f t="shared" ca="1" si="229"/>
        <v>-249</v>
      </c>
      <c r="K3280" s="391" t="str">
        <f t="shared" ca="1" si="230"/>
        <v>CAMPINAS</v>
      </c>
      <c r="L3280" s="379"/>
      <c r="O3280" s="379"/>
    </row>
    <row r="3281" spans="1:15">
      <c r="A3281" s="417" t="s">
        <v>2155</v>
      </c>
      <c r="B3281" s="417" t="s">
        <v>6755</v>
      </c>
      <c r="C3281" s="417" t="s">
        <v>2332</v>
      </c>
      <c r="D3281" s="417" t="s">
        <v>3224</v>
      </c>
      <c r="E3281" s="391">
        <v>2.41</v>
      </c>
      <c r="F3281" s="418">
        <v>44211</v>
      </c>
      <c r="G3281" s="417" t="s">
        <v>2283</v>
      </c>
      <c r="I3281" s="379">
        <f t="shared" ca="1" si="228"/>
        <v>-360</v>
      </c>
      <c r="J3281" s="379">
        <f t="shared" ca="1" si="229"/>
        <v>-249</v>
      </c>
      <c r="K3281" s="391" t="str">
        <f t="shared" ca="1" si="230"/>
        <v>CAMPINAS</v>
      </c>
      <c r="L3281" s="379"/>
      <c r="O3281" s="379"/>
    </row>
    <row r="3282" spans="1:15">
      <c r="A3282" s="417" t="s">
        <v>2155</v>
      </c>
      <c r="B3282" s="417" t="s">
        <v>6756</v>
      </c>
      <c r="C3282" s="417" t="s">
        <v>2332</v>
      </c>
      <c r="D3282" s="417" t="s">
        <v>3224</v>
      </c>
      <c r="E3282" s="391">
        <v>0.52</v>
      </c>
      <c r="F3282" s="418">
        <v>44211</v>
      </c>
      <c r="G3282" s="417" t="s">
        <v>2283</v>
      </c>
      <c r="I3282" s="379">
        <f t="shared" ca="1" si="228"/>
        <v>-360</v>
      </c>
      <c r="J3282" s="379">
        <f t="shared" ca="1" si="229"/>
        <v>-249</v>
      </c>
      <c r="K3282" s="391" t="str">
        <f t="shared" ca="1" si="230"/>
        <v>CAMPINAS</v>
      </c>
      <c r="L3282" s="379"/>
      <c r="O3282" s="379"/>
    </row>
    <row r="3283" spans="1:15">
      <c r="A3283" s="417" t="s">
        <v>2155</v>
      </c>
      <c r="B3283" s="417" t="s">
        <v>6757</v>
      </c>
      <c r="C3283" s="417" t="s">
        <v>2332</v>
      </c>
      <c r="D3283" s="417" t="s">
        <v>3224</v>
      </c>
      <c r="E3283" s="391">
        <v>3.34</v>
      </c>
      <c r="F3283" s="418">
        <v>44211</v>
      </c>
      <c r="G3283" s="417" t="s">
        <v>2283</v>
      </c>
      <c r="I3283" s="379">
        <f t="shared" ca="1" si="228"/>
        <v>-360</v>
      </c>
      <c r="J3283" s="379">
        <f t="shared" ca="1" si="229"/>
        <v>-249</v>
      </c>
      <c r="K3283" s="391" t="str">
        <f t="shared" ca="1" si="230"/>
        <v>CAMPINAS</v>
      </c>
      <c r="L3283" s="379"/>
      <c r="O3283" s="379"/>
    </row>
    <row r="3284" spans="1:15">
      <c r="A3284" s="417" t="s">
        <v>2155</v>
      </c>
      <c r="B3284" s="417" t="s">
        <v>7897</v>
      </c>
      <c r="C3284" s="417" t="s">
        <v>2332</v>
      </c>
      <c r="D3284" s="417" t="s">
        <v>3224</v>
      </c>
      <c r="E3284" s="391">
        <v>0.62</v>
      </c>
      <c r="F3284" s="418">
        <v>44211</v>
      </c>
      <c r="G3284" s="417" t="s">
        <v>2283</v>
      </c>
      <c r="I3284" s="379">
        <f t="shared" ca="1" si="228"/>
        <v>-360</v>
      </c>
      <c r="J3284" s="379">
        <f t="shared" ca="1" si="229"/>
        <v>-249</v>
      </c>
      <c r="K3284" s="391" t="str">
        <f t="shared" ca="1" si="230"/>
        <v>CAMPINAS</v>
      </c>
      <c r="L3284" s="379"/>
      <c r="O3284" s="379"/>
    </row>
    <row r="3285" spans="1:15">
      <c r="A3285" s="417" t="s">
        <v>3299</v>
      </c>
      <c r="B3285" s="417" t="s">
        <v>3300</v>
      </c>
      <c r="C3285" s="417" t="s">
        <v>2281</v>
      </c>
      <c r="D3285" s="417" t="s">
        <v>3224</v>
      </c>
      <c r="E3285" s="391">
        <v>3.26</v>
      </c>
      <c r="F3285" s="418">
        <v>44270</v>
      </c>
      <c r="G3285" s="417" t="s">
        <v>2283</v>
      </c>
      <c r="I3285" s="379">
        <f t="shared" ca="1" si="228"/>
        <v>-301</v>
      </c>
      <c r="J3285" s="379">
        <f t="shared" ca="1" si="229"/>
        <v>-209</v>
      </c>
      <c r="K3285" s="391" t="str">
        <f t="shared" ca="1" si="230"/>
        <v>CAMPINAS</v>
      </c>
      <c r="L3285" s="379"/>
      <c r="O3285" s="379"/>
    </row>
    <row r="3286" spans="1:15">
      <c r="A3286" s="417" t="s">
        <v>2155</v>
      </c>
      <c r="B3286" s="417" t="s">
        <v>3301</v>
      </c>
      <c r="C3286" s="417" t="s">
        <v>2281</v>
      </c>
      <c r="D3286" s="417" t="s">
        <v>3224</v>
      </c>
      <c r="E3286" s="391">
        <v>6.2</v>
      </c>
      <c r="F3286" s="418">
        <v>44270</v>
      </c>
      <c r="G3286" s="417" t="s">
        <v>2283</v>
      </c>
      <c r="I3286" s="379">
        <f t="shared" ca="1" si="228"/>
        <v>-301</v>
      </c>
      <c r="J3286" s="379">
        <f t="shared" ca="1" si="229"/>
        <v>-209</v>
      </c>
      <c r="K3286" s="391" t="str">
        <f t="shared" ca="1" si="230"/>
        <v>CAMPINAS</v>
      </c>
      <c r="L3286" s="379"/>
      <c r="O3286" s="379"/>
    </row>
    <row r="3287" spans="1:15">
      <c r="A3287" s="417" t="s">
        <v>2155</v>
      </c>
      <c r="B3287" s="417" t="s">
        <v>3302</v>
      </c>
      <c r="C3287" s="417" t="s">
        <v>2281</v>
      </c>
      <c r="D3287" s="417" t="s">
        <v>3224</v>
      </c>
      <c r="E3287" s="391">
        <v>1.76</v>
      </c>
      <c r="F3287" s="418">
        <v>44270</v>
      </c>
      <c r="G3287" s="417" t="s">
        <v>2283</v>
      </c>
      <c r="I3287" s="379">
        <f t="shared" ca="1" si="228"/>
        <v>-301</v>
      </c>
      <c r="J3287" s="379">
        <f t="shared" ca="1" si="229"/>
        <v>-209</v>
      </c>
      <c r="K3287" s="391" t="str">
        <f t="shared" ca="1" si="230"/>
        <v>CAMPINAS</v>
      </c>
      <c r="L3287" s="379"/>
      <c r="O3287" s="379"/>
    </row>
    <row r="3288" spans="1:15">
      <c r="A3288" s="417" t="s">
        <v>2155</v>
      </c>
      <c r="B3288" s="417" t="s">
        <v>3303</v>
      </c>
      <c r="C3288" s="417" t="s">
        <v>2281</v>
      </c>
      <c r="D3288" s="417" t="s">
        <v>3224</v>
      </c>
      <c r="E3288" s="391">
        <v>1.25</v>
      </c>
      <c r="F3288" s="418">
        <v>44270</v>
      </c>
      <c r="G3288" s="417" t="s">
        <v>2283</v>
      </c>
      <c r="I3288" s="379">
        <f t="shared" ca="1" si="228"/>
        <v>-301</v>
      </c>
      <c r="J3288" s="379">
        <f t="shared" ca="1" si="229"/>
        <v>-209</v>
      </c>
      <c r="K3288" s="391" t="str">
        <f t="shared" ca="1" si="230"/>
        <v>CAMPINAS</v>
      </c>
      <c r="L3288" s="379"/>
      <c r="O3288" s="379"/>
    </row>
    <row r="3289" spans="1:15">
      <c r="A3289" s="417" t="s">
        <v>2155</v>
      </c>
      <c r="B3289" s="417" t="s">
        <v>3304</v>
      </c>
      <c r="C3289" s="417" t="s">
        <v>2281</v>
      </c>
      <c r="D3289" s="417" t="s">
        <v>3224</v>
      </c>
      <c r="E3289" s="391">
        <v>3.12</v>
      </c>
      <c r="F3289" s="418">
        <v>44270</v>
      </c>
      <c r="G3289" s="417" t="s">
        <v>2283</v>
      </c>
      <c r="I3289" s="379">
        <f t="shared" ca="1" si="228"/>
        <v>-301</v>
      </c>
      <c r="J3289" s="379">
        <f t="shared" ca="1" si="229"/>
        <v>-209</v>
      </c>
      <c r="K3289" s="391" t="str">
        <f t="shared" ca="1" si="230"/>
        <v>CAMPINAS</v>
      </c>
      <c r="L3289" s="379"/>
      <c r="O3289" s="379"/>
    </row>
    <row r="3290" spans="1:15">
      <c r="A3290" s="417" t="s">
        <v>2155</v>
      </c>
      <c r="B3290" s="417" t="s">
        <v>3305</v>
      </c>
      <c r="C3290" s="417" t="s">
        <v>2281</v>
      </c>
      <c r="D3290" s="417" t="s">
        <v>3224</v>
      </c>
      <c r="E3290" s="391">
        <v>25.3</v>
      </c>
      <c r="F3290" s="418">
        <v>44270</v>
      </c>
      <c r="G3290" s="417" t="s">
        <v>2283</v>
      </c>
      <c r="I3290" s="379">
        <f t="shared" ca="1" si="228"/>
        <v>-301</v>
      </c>
      <c r="J3290" s="379">
        <f t="shared" ca="1" si="229"/>
        <v>-209</v>
      </c>
      <c r="K3290" s="391" t="str">
        <f t="shared" ca="1" si="230"/>
        <v>CAMPINAS</v>
      </c>
      <c r="L3290" s="379"/>
      <c r="O3290" s="379"/>
    </row>
    <row r="3291" spans="1:15">
      <c r="A3291" s="417" t="s">
        <v>2155</v>
      </c>
      <c r="B3291" s="417" t="s">
        <v>3306</v>
      </c>
      <c r="C3291" s="417" t="s">
        <v>2281</v>
      </c>
      <c r="D3291" s="417" t="s">
        <v>3224</v>
      </c>
      <c r="E3291" s="391">
        <v>3.65</v>
      </c>
      <c r="F3291" s="418">
        <v>44270</v>
      </c>
      <c r="G3291" s="417" t="s">
        <v>2283</v>
      </c>
      <c r="I3291" s="379">
        <f t="shared" ca="1" si="228"/>
        <v>-301</v>
      </c>
      <c r="J3291" s="379">
        <f t="shared" ca="1" si="229"/>
        <v>-209</v>
      </c>
      <c r="K3291" s="391" t="str">
        <f t="shared" ca="1" si="230"/>
        <v>CAMPINAS</v>
      </c>
      <c r="L3291" s="379"/>
      <c r="O3291" s="379"/>
    </row>
    <row r="3292" spans="1:15">
      <c r="A3292" s="417" t="s">
        <v>2155</v>
      </c>
      <c r="B3292" s="417" t="s">
        <v>3307</v>
      </c>
      <c r="C3292" s="417" t="s">
        <v>2281</v>
      </c>
      <c r="D3292" s="417" t="s">
        <v>3224</v>
      </c>
      <c r="E3292" s="391">
        <v>13.31</v>
      </c>
      <c r="F3292" s="418">
        <v>44270</v>
      </c>
      <c r="G3292" s="417" t="s">
        <v>2283</v>
      </c>
      <c r="I3292" s="379">
        <f t="shared" ca="1" si="228"/>
        <v>-301</v>
      </c>
      <c r="J3292" s="379">
        <f t="shared" ca="1" si="229"/>
        <v>-209</v>
      </c>
      <c r="K3292" s="391" t="str">
        <f t="shared" ca="1" si="230"/>
        <v>CAMPINAS</v>
      </c>
      <c r="L3292" s="379"/>
      <c r="O3292" s="379"/>
    </row>
    <row r="3293" spans="1:15">
      <c r="A3293" s="417" t="s">
        <v>2155</v>
      </c>
      <c r="B3293" s="417" t="s">
        <v>3308</v>
      </c>
      <c r="C3293" s="417" t="s">
        <v>2281</v>
      </c>
      <c r="D3293" s="417" t="s">
        <v>3224</v>
      </c>
      <c r="E3293" s="391">
        <v>8.1999999999999993</v>
      </c>
      <c r="F3293" s="418">
        <v>44270</v>
      </c>
      <c r="G3293" s="417" t="s">
        <v>2283</v>
      </c>
      <c r="I3293" s="379">
        <f t="shared" ca="1" si="228"/>
        <v>-301</v>
      </c>
      <c r="J3293" s="379">
        <f t="shared" ca="1" si="229"/>
        <v>-209</v>
      </c>
      <c r="K3293" s="391" t="str">
        <f t="shared" ca="1" si="230"/>
        <v>CAMPINAS</v>
      </c>
      <c r="L3293" s="379"/>
      <c r="O3293" s="379"/>
    </row>
    <row r="3294" spans="1:15">
      <c r="A3294" s="417" t="s">
        <v>2155</v>
      </c>
      <c r="B3294" s="417" t="s">
        <v>3309</v>
      </c>
      <c r="C3294" s="417" t="s">
        <v>2281</v>
      </c>
      <c r="D3294" s="417" t="s">
        <v>3224</v>
      </c>
      <c r="E3294" s="391">
        <v>7.92</v>
      </c>
      <c r="F3294" s="418">
        <v>44270</v>
      </c>
      <c r="G3294" s="417" t="s">
        <v>2283</v>
      </c>
      <c r="I3294" s="379">
        <f t="shared" ca="1" si="228"/>
        <v>-301</v>
      </c>
      <c r="J3294" s="379">
        <f t="shared" ca="1" si="229"/>
        <v>-209</v>
      </c>
      <c r="K3294" s="391" t="str">
        <f t="shared" ca="1" si="230"/>
        <v>CAMPINAS</v>
      </c>
      <c r="L3294" s="379"/>
      <c r="O3294" s="379"/>
    </row>
    <row r="3295" spans="1:15">
      <c r="A3295" s="417" t="s">
        <v>2155</v>
      </c>
      <c r="B3295" s="417" t="s">
        <v>3310</v>
      </c>
      <c r="C3295" s="417" t="s">
        <v>2281</v>
      </c>
      <c r="D3295" s="417" t="s">
        <v>3224</v>
      </c>
      <c r="E3295" s="391">
        <v>6.88</v>
      </c>
      <c r="F3295" s="418">
        <v>44270</v>
      </c>
      <c r="G3295" s="417" t="s">
        <v>2283</v>
      </c>
      <c r="I3295" s="379">
        <f t="shared" ca="1" si="228"/>
        <v>-301</v>
      </c>
      <c r="J3295" s="379">
        <f t="shared" ca="1" si="229"/>
        <v>-209</v>
      </c>
      <c r="K3295" s="391" t="str">
        <f t="shared" ca="1" si="230"/>
        <v>CAMPINAS</v>
      </c>
      <c r="L3295" s="379"/>
      <c r="O3295" s="379"/>
    </row>
    <row r="3296" spans="1:15">
      <c r="A3296" s="417" t="s">
        <v>2155</v>
      </c>
      <c r="B3296" s="417" t="s">
        <v>3311</v>
      </c>
      <c r="C3296" s="417" t="s">
        <v>2281</v>
      </c>
      <c r="D3296" s="417" t="s">
        <v>3224</v>
      </c>
      <c r="E3296" s="391">
        <v>6.1</v>
      </c>
      <c r="F3296" s="418">
        <v>44270</v>
      </c>
      <c r="G3296" s="417" t="s">
        <v>2283</v>
      </c>
      <c r="I3296" s="379">
        <f t="shared" ca="1" si="228"/>
        <v>-301</v>
      </c>
      <c r="J3296" s="379">
        <f t="shared" ca="1" si="229"/>
        <v>-209</v>
      </c>
      <c r="K3296" s="391" t="str">
        <f t="shared" ca="1" si="230"/>
        <v>CAMPINAS</v>
      </c>
      <c r="L3296" s="379"/>
      <c r="O3296" s="379"/>
    </row>
    <row r="3297" spans="1:15">
      <c r="A3297" s="417" t="s">
        <v>2155</v>
      </c>
      <c r="B3297" s="417" t="s">
        <v>3312</v>
      </c>
      <c r="C3297" s="417" t="s">
        <v>2281</v>
      </c>
      <c r="D3297" s="417" t="s">
        <v>3224</v>
      </c>
      <c r="E3297" s="391">
        <v>3.27</v>
      </c>
      <c r="F3297" s="418">
        <v>44270</v>
      </c>
      <c r="G3297" s="417" t="s">
        <v>2283</v>
      </c>
      <c r="I3297" s="379">
        <f t="shared" ca="1" si="228"/>
        <v>-301</v>
      </c>
      <c r="J3297" s="379">
        <f t="shared" ca="1" si="229"/>
        <v>-209</v>
      </c>
      <c r="K3297" s="391" t="str">
        <f t="shared" ca="1" si="230"/>
        <v>CAMPINAS</v>
      </c>
      <c r="L3297" s="379"/>
      <c r="O3297" s="379"/>
    </row>
    <row r="3298" spans="1:15">
      <c r="A3298" s="417" t="s">
        <v>2155</v>
      </c>
      <c r="B3298" s="417" t="s">
        <v>10797</v>
      </c>
      <c r="C3298" s="417" t="s">
        <v>2281</v>
      </c>
      <c r="D3298" s="417" t="s">
        <v>3224</v>
      </c>
      <c r="E3298" s="391">
        <v>3.51</v>
      </c>
      <c r="F3298" s="418">
        <v>44270</v>
      </c>
      <c r="G3298" s="417" t="s">
        <v>2283</v>
      </c>
      <c r="I3298" s="379">
        <f t="shared" ca="1" si="228"/>
        <v>-301</v>
      </c>
      <c r="J3298" s="379">
        <f t="shared" ca="1" si="229"/>
        <v>-209</v>
      </c>
      <c r="K3298" s="391" t="str">
        <f t="shared" ca="1" si="230"/>
        <v>CAMPINAS</v>
      </c>
      <c r="L3298" s="379"/>
      <c r="O3298" s="379"/>
    </row>
    <row r="3299" spans="1:15">
      <c r="A3299" s="417" t="s">
        <v>2155</v>
      </c>
      <c r="B3299" s="417" t="s">
        <v>6758</v>
      </c>
      <c r="C3299" s="417" t="s">
        <v>2281</v>
      </c>
      <c r="D3299" s="417" t="s">
        <v>3224</v>
      </c>
      <c r="E3299" s="391">
        <v>5.28</v>
      </c>
      <c r="F3299" s="418">
        <v>44270</v>
      </c>
      <c r="G3299" s="417" t="s">
        <v>2283</v>
      </c>
      <c r="I3299" s="379">
        <f t="shared" ca="1" si="228"/>
        <v>-301</v>
      </c>
      <c r="J3299" s="379">
        <f t="shared" ca="1" si="229"/>
        <v>-209</v>
      </c>
      <c r="K3299" s="391" t="str">
        <f t="shared" ca="1" si="230"/>
        <v>CAMPINAS</v>
      </c>
      <c r="L3299" s="379"/>
      <c r="O3299" s="379"/>
    </row>
    <row r="3300" spans="1:15">
      <c r="A3300" s="417" t="s">
        <v>2155</v>
      </c>
      <c r="B3300" s="417" t="s">
        <v>3313</v>
      </c>
      <c r="C3300" s="417" t="s">
        <v>2281</v>
      </c>
      <c r="D3300" s="417" t="s">
        <v>3224</v>
      </c>
      <c r="E3300" s="391">
        <v>1.5</v>
      </c>
      <c r="F3300" s="418">
        <v>44270</v>
      </c>
      <c r="G3300" s="417" t="s">
        <v>2283</v>
      </c>
      <c r="I3300" s="379">
        <f t="shared" ca="1" si="228"/>
        <v>-301</v>
      </c>
      <c r="J3300" s="379">
        <f t="shared" ca="1" si="229"/>
        <v>-209</v>
      </c>
      <c r="K3300" s="391" t="str">
        <f t="shared" ca="1" si="230"/>
        <v>CAMPINAS</v>
      </c>
      <c r="L3300" s="379"/>
      <c r="O3300" s="379"/>
    </row>
    <row r="3301" spans="1:15">
      <c r="A3301" s="417" t="s">
        <v>2155</v>
      </c>
      <c r="B3301" s="417" t="s">
        <v>16286</v>
      </c>
      <c r="C3301" s="417" t="s">
        <v>2281</v>
      </c>
      <c r="D3301" s="417" t="s">
        <v>3224</v>
      </c>
      <c r="E3301" s="391">
        <v>13.57</v>
      </c>
      <c r="F3301" s="418">
        <v>44270</v>
      </c>
      <c r="G3301" s="417" t="s">
        <v>2283</v>
      </c>
      <c r="I3301" s="379">
        <f t="shared" ca="1" si="228"/>
        <v>-301</v>
      </c>
      <c r="J3301" s="379">
        <f t="shared" ca="1" si="229"/>
        <v>-209</v>
      </c>
      <c r="K3301" s="391" t="str">
        <f t="shared" ca="1" si="230"/>
        <v>CAMPINAS</v>
      </c>
      <c r="L3301" s="379"/>
      <c r="O3301" s="379"/>
    </row>
    <row r="3302" spans="1:15">
      <c r="A3302" s="417" t="s">
        <v>2155</v>
      </c>
      <c r="B3302" s="417" t="s">
        <v>6759</v>
      </c>
      <c r="C3302" s="417" t="s">
        <v>2281</v>
      </c>
      <c r="D3302" s="417" t="s">
        <v>3224</v>
      </c>
      <c r="E3302" s="391">
        <v>5.13</v>
      </c>
      <c r="F3302" s="418">
        <v>44270</v>
      </c>
      <c r="G3302" s="417" t="s">
        <v>2283</v>
      </c>
      <c r="I3302" s="379">
        <f t="shared" ca="1" si="228"/>
        <v>-301</v>
      </c>
      <c r="J3302" s="379">
        <f t="shared" ca="1" si="229"/>
        <v>-209</v>
      </c>
      <c r="K3302" s="391" t="str">
        <f t="shared" ca="1" si="230"/>
        <v>CAMPINAS</v>
      </c>
      <c r="L3302" s="379"/>
      <c r="O3302" s="379"/>
    </row>
    <row r="3303" spans="1:15">
      <c r="A3303" s="417" t="s">
        <v>2155</v>
      </c>
      <c r="B3303" s="417" t="s">
        <v>10798</v>
      </c>
      <c r="C3303" s="417" t="s">
        <v>2281</v>
      </c>
      <c r="D3303" s="417" t="s">
        <v>3224</v>
      </c>
      <c r="E3303" s="391">
        <v>2.93</v>
      </c>
      <c r="F3303" s="418">
        <v>44270</v>
      </c>
      <c r="G3303" s="417" t="s">
        <v>2283</v>
      </c>
      <c r="I3303" s="379">
        <f t="shared" ca="1" si="228"/>
        <v>-301</v>
      </c>
      <c r="J3303" s="379">
        <f t="shared" ca="1" si="229"/>
        <v>-209</v>
      </c>
      <c r="K3303" s="391" t="str">
        <f t="shared" ca="1" si="230"/>
        <v>CAMPINAS</v>
      </c>
      <c r="L3303" s="379"/>
      <c r="O3303" s="379"/>
    </row>
    <row r="3304" spans="1:15">
      <c r="A3304" s="417" t="s">
        <v>2155</v>
      </c>
      <c r="B3304" s="417" t="s">
        <v>3314</v>
      </c>
      <c r="C3304" s="417" t="s">
        <v>2281</v>
      </c>
      <c r="D3304" s="417" t="s">
        <v>3224</v>
      </c>
      <c r="E3304" s="391">
        <v>7.2</v>
      </c>
      <c r="F3304" s="418">
        <v>44270</v>
      </c>
      <c r="G3304" s="417" t="s">
        <v>2283</v>
      </c>
      <c r="I3304" s="379">
        <f t="shared" ca="1" si="228"/>
        <v>-301</v>
      </c>
      <c r="J3304" s="379">
        <f t="shared" ca="1" si="229"/>
        <v>-209</v>
      </c>
      <c r="K3304" s="391" t="str">
        <f t="shared" ca="1" si="230"/>
        <v>CAMPINAS</v>
      </c>
      <c r="L3304" s="379"/>
      <c r="O3304" s="379"/>
    </row>
    <row r="3305" spans="1:15">
      <c r="A3305" s="417" t="s">
        <v>2155</v>
      </c>
      <c r="B3305" s="417" t="s">
        <v>6760</v>
      </c>
      <c r="C3305" s="417" t="s">
        <v>2281</v>
      </c>
      <c r="D3305" s="417" t="s">
        <v>3224</v>
      </c>
      <c r="E3305" s="391">
        <v>6.64</v>
      </c>
      <c r="F3305" s="418">
        <v>44270</v>
      </c>
      <c r="G3305" s="417" t="s">
        <v>2283</v>
      </c>
      <c r="I3305" s="379">
        <f t="shared" ca="1" si="228"/>
        <v>-301</v>
      </c>
      <c r="J3305" s="379">
        <f t="shared" ca="1" si="229"/>
        <v>-209</v>
      </c>
      <c r="K3305" s="391" t="str">
        <f t="shared" ca="1" si="230"/>
        <v>CAMPINAS</v>
      </c>
      <c r="L3305" s="379"/>
      <c r="O3305" s="379"/>
    </row>
    <row r="3306" spans="1:15">
      <c r="A3306" s="417" t="s">
        <v>2155</v>
      </c>
      <c r="B3306" s="417" t="s">
        <v>10799</v>
      </c>
      <c r="C3306" s="417" t="s">
        <v>2281</v>
      </c>
      <c r="D3306" s="417" t="s">
        <v>3224</v>
      </c>
      <c r="E3306" s="391">
        <v>3.45</v>
      </c>
      <c r="F3306" s="418">
        <v>44270</v>
      </c>
      <c r="G3306" s="417" t="s">
        <v>2283</v>
      </c>
      <c r="I3306" s="379">
        <f t="shared" ca="1" si="228"/>
        <v>-301</v>
      </c>
      <c r="J3306" s="379">
        <f t="shared" ca="1" si="229"/>
        <v>-209</v>
      </c>
      <c r="K3306" s="391" t="str">
        <f t="shared" ca="1" si="230"/>
        <v>CAMPINAS</v>
      </c>
      <c r="L3306" s="379"/>
      <c r="O3306" s="379"/>
    </row>
    <row r="3307" spans="1:15">
      <c r="A3307" s="417" t="s">
        <v>2155</v>
      </c>
      <c r="B3307" s="417" t="s">
        <v>10800</v>
      </c>
      <c r="C3307" s="417" t="s">
        <v>2281</v>
      </c>
      <c r="D3307" s="417" t="s">
        <v>3224</v>
      </c>
      <c r="E3307" s="391">
        <v>3.76</v>
      </c>
      <c r="F3307" s="418">
        <v>44270</v>
      </c>
      <c r="G3307" s="417" t="s">
        <v>2283</v>
      </c>
      <c r="I3307" s="379">
        <f t="shared" ca="1" si="228"/>
        <v>-301</v>
      </c>
      <c r="J3307" s="379">
        <f t="shared" ca="1" si="229"/>
        <v>-209</v>
      </c>
      <c r="K3307" s="391" t="str">
        <f t="shared" ca="1" si="230"/>
        <v>CAMPINAS</v>
      </c>
      <c r="L3307" s="379"/>
      <c r="O3307" s="379"/>
    </row>
    <row r="3308" spans="1:15">
      <c r="A3308" s="417" t="s">
        <v>2155</v>
      </c>
      <c r="B3308" s="417" t="s">
        <v>7898</v>
      </c>
      <c r="C3308" s="417" t="s">
        <v>2281</v>
      </c>
      <c r="D3308" s="417" t="s">
        <v>3224</v>
      </c>
      <c r="E3308" s="391">
        <v>3.2</v>
      </c>
      <c r="F3308" s="418">
        <v>44270</v>
      </c>
      <c r="G3308" s="417" t="s">
        <v>2283</v>
      </c>
      <c r="I3308" s="379">
        <f t="shared" ca="1" si="228"/>
        <v>-301</v>
      </c>
      <c r="J3308" s="379">
        <f t="shared" ca="1" si="229"/>
        <v>-209</v>
      </c>
      <c r="K3308" s="391" t="str">
        <f t="shared" ca="1" si="230"/>
        <v>CAMPINAS</v>
      </c>
      <c r="L3308" s="379"/>
      <c r="O3308" s="379"/>
    </row>
    <row r="3309" spans="1:15">
      <c r="A3309" s="417" t="s">
        <v>2155</v>
      </c>
      <c r="B3309" s="417" t="s">
        <v>10801</v>
      </c>
      <c r="C3309" s="417" t="s">
        <v>2281</v>
      </c>
      <c r="D3309" s="417" t="s">
        <v>3224</v>
      </c>
      <c r="E3309" s="391">
        <v>5.73</v>
      </c>
      <c r="F3309" s="418">
        <v>44270</v>
      </c>
      <c r="G3309" s="417" t="s">
        <v>2283</v>
      </c>
      <c r="I3309" s="379">
        <f t="shared" ca="1" si="228"/>
        <v>-301</v>
      </c>
      <c r="J3309" s="379">
        <f t="shared" ca="1" si="229"/>
        <v>-209</v>
      </c>
      <c r="K3309" s="391" t="str">
        <f t="shared" ca="1" si="230"/>
        <v>CAMPINAS</v>
      </c>
      <c r="L3309" s="379"/>
      <c r="O3309" s="379"/>
    </row>
    <row r="3310" spans="1:15">
      <c r="A3310" s="417" t="s">
        <v>2155</v>
      </c>
      <c r="B3310" s="417" t="s">
        <v>10802</v>
      </c>
      <c r="C3310" s="417" t="s">
        <v>2281</v>
      </c>
      <c r="D3310" s="417" t="s">
        <v>3224</v>
      </c>
      <c r="E3310" s="391">
        <v>3.41</v>
      </c>
      <c r="F3310" s="418">
        <v>44270</v>
      </c>
      <c r="G3310" s="417" t="s">
        <v>2283</v>
      </c>
      <c r="I3310" s="379">
        <f t="shared" ca="1" si="228"/>
        <v>-301</v>
      </c>
      <c r="J3310" s="379">
        <f t="shared" ca="1" si="229"/>
        <v>-209</v>
      </c>
      <c r="K3310" s="391" t="str">
        <f t="shared" ca="1" si="230"/>
        <v>CAMPINAS</v>
      </c>
      <c r="L3310" s="379"/>
      <c r="O3310" s="379"/>
    </row>
    <row r="3311" spans="1:15">
      <c r="A3311" s="417" t="s">
        <v>2155</v>
      </c>
      <c r="B3311" s="417" t="s">
        <v>6761</v>
      </c>
      <c r="C3311" s="417" t="s">
        <v>2281</v>
      </c>
      <c r="D3311" s="417" t="s">
        <v>3224</v>
      </c>
      <c r="E3311" s="391">
        <v>4.3</v>
      </c>
      <c r="F3311" s="418">
        <v>44270</v>
      </c>
      <c r="G3311" s="417" t="s">
        <v>2283</v>
      </c>
      <c r="I3311" s="379">
        <f t="shared" ca="1" si="228"/>
        <v>-301</v>
      </c>
      <c r="J3311" s="379">
        <f t="shared" ca="1" si="229"/>
        <v>-209</v>
      </c>
      <c r="K3311" s="391" t="str">
        <f t="shared" ca="1" si="230"/>
        <v>CAMPINAS</v>
      </c>
      <c r="L3311" s="379"/>
      <c r="O3311" s="379"/>
    </row>
    <row r="3312" spans="1:15">
      <c r="A3312" s="417" t="s">
        <v>2155</v>
      </c>
      <c r="B3312" s="417" t="s">
        <v>10803</v>
      </c>
      <c r="C3312" s="417" t="s">
        <v>2281</v>
      </c>
      <c r="D3312" s="417" t="s">
        <v>3224</v>
      </c>
      <c r="E3312" s="391">
        <v>4</v>
      </c>
      <c r="F3312" s="418">
        <v>44270</v>
      </c>
      <c r="G3312" s="417" t="s">
        <v>2283</v>
      </c>
      <c r="I3312" s="379">
        <f t="shared" ca="1" si="228"/>
        <v>-301</v>
      </c>
      <c r="J3312" s="379">
        <f t="shared" ca="1" si="229"/>
        <v>-209</v>
      </c>
      <c r="K3312" s="391" t="str">
        <f t="shared" ca="1" si="230"/>
        <v>CAMPINAS</v>
      </c>
      <c r="L3312" s="379"/>
      <c r="O3312" s="379"/>
    </row>
    <row r="3313" spans="1:15">
      <c r="A3313" s="417" t="s">
        <v>2155</v>
      </c>
      <c r="B3313" s="417" t="s">
        <v>10804</v>
      </c>
      <c r="C3313" s="417" t="s">
        <v>2281</v>
      </c>
      <c r="D3313" s="417" t="s">
        <v>3224</v>
      </c>
      <c r="E3313" s="391">
        <v>3.22</v>
      </c>
      <c r="F3313" s="418">
        <v>44270</v>
      </c>
      <c r="G3313" s="417" t="s">
        <v>2283</v>
      </c>
      <c r="I3313" s="379">
        <f t="shared" ca="1" si="228"/>
        <v>-301</v>
      </c>
      <c r="J3313" s="379">
        <f t="shared" ca="1" si="229"/>
        <v>-209</v>
      </c>
      <c r="K3313" s="391" t="str">
        <f t="shared" ca="1" si="230"/>
        <v>CAMPINAS</v>
      </c>
      <c r="L3313" s="379"/>
      <c r="O3313" s="379"/>
    </row>
    <row r="3314" spans="1:15">
      <c r="A3314" s="417" t="s">
        <v>2155</v>
      </c>
      <c r="B3314" s="417" t="s">
        <v>7899</v>
      </c>
      <c r="C3314" s="417" t="s">
        <v>2281</v>
      </c>
      <c r="D3314" s="417" t="s">
        <v>3224</v>
      </c>
      <c r="E3314" s="391">
        <v>0.5</v>
      </c>
      <c r="F3314" s="418">
        <v>44270</v>
      </c>
      <c r="G3314" s="417" t="s">
        <v>2283</v>
      </c>
      <c r="I3314" s="379">
        <f t="shared" ca="1" si="228"/>
        <v>-301</v>
      </c>
      <c r="J3314" s="379">
        <f t="shared" ca="1" si="229"/>
        <v>-209</v>
      </c>
      <c r="K3314" s="391" t="str">
        <f t="shared" ca="1" si="230"/>
        <v>CAMPINAS</v>
      </c>
      <c r="L3314" s="379"/>
      <c r="O3314" s="379"/>
    </row>
    <row r="3315" spans="1:15">
      <c r="A3315" s="417" t="s">
        <v>2155</v>
      </c>
      <c r="B3315" s="417" t="s">
        <v>16966</v>
      </c>
      <c r="C3315" s="417" t="s">
        <v>2281</v>
      </c>
      <c r="D3315" s="417" t="s">
        <v>3224</v>
      </c>
      <c r="E3315" s="391">
        <v>2.04</v>
      </c>
      <c r="F3315" s="418">
        <v>44270</v>
      </c>
      <c r="G3315" s="417" t="s">
        <v>2283</v>
      </c>
      <c r="I3315" s="379">
        <f t="shared" ca="1" si="228"/>
        <v>-301</v>
      </c>
      <c r="J3315" s="379">
        <f t="shared" ca="1" si="229"/>
        <v>-209</v>
      </c>
      <c r="K3315" s="391" t="str">
        <f t="shared" ca="1" si="230"/>
        <v>CAMPINAS</v>
      </c>
      <c r="L3315" s="379"/>
      <c r="O3315" s="379"/>
    </row>
    <row r="3316" spans="1:15">
      <c r="A3316" s="417" t="s">
        <v>2155</v>
      </c>
      <c r="B3316" s="417" t="s">
        <v>3315</v>
      </c>
      <c r="C3316" s="417" t="s">
        <v>2332</v>
      </c>
      <c r="D3316" s="417" t="s">
        <v>3224</v>
      </c>
      <c r="E3316" s="391">
        <v>0.05</v>
      </c>
      <c r="F3316" s="418">
        <v>44270</v>
      </c>
      <c r="G3316" s="417" t="s">
        <v>2283</v>
      </c>
      <c r="I3316" s="379">
        <f t="shared" ca="1" si="228"/>
        <v>-301</v>
      </c>
      <c r="J3316" s="379">
        <f t="shared" ca="1" si="229"/>
        <v>-209</v>
      </c>
      <c r="K3316" s="391" t="str">
        <f t="shared" ca="1" si="230"/>
        <v>CAMPINAS</v>
      </c>
      <c r="L3316" s="379"/>
      <c r="O3316" s="379"/>
    </row>
    <row r="3317" spans="1:15">
      <c r="A3317" s="417" t="s">
        <v>2155</v>
      </c>
      <c r="B3317" s="417" t="s">
        <v>3316</v>
      </c>
      <c r="C3317" s="417" t="s">
        <v>2332</v>
      </c>
      <c r="D3317" s="417" t="s">
        <v>3224</v>
      </c>
      <c r="E3317" s="391">
        <v>0.2</v>
      </c>
      <c r="F3317" s="418">
        <v>44270</v>
      </c>
      <c r="G3317" s="417" t="s">
        <v>2283</v>
      </c>
      <c r="I3317" s="379">
        <f t="shared" ca="1" si="228"/>
        <v>-301</v>
      </c>
      <c r="J3317" s="379">
        <f t="shared" ca="1" si="229"/>
        <v>-209</v>
      </c>
      <c r="K3317" s="391" t="str">
        <f t="shared" ca="1" si="230"/>
        <v>CAMPINAS</v>
      </c>
      <c r="L3317" s="379"/>
      <c r="O3317" s="379"/>
    </row>
    <row r="3318" spans="1:15">
      <c r="A3318" s="417" t="s">
        <v>2155</v>
      </c>
      <c r="B3318" s="417" t="s">
        <v>3317</v>
      </c>
      <c r="C3318" s="417" t="s">
        <v>2332</v>
      </c>
      <c r="D3318" s="417" t="s">
        <v>3224</v>
      </c>
      <c r="E3318" s="391">
        <v>1.25</v>
      </c>
      <c r="F3318" s="418">
        <v>44270</v>
      </c>
      <c r="G3318" s="417" t="s">
        <v>2283</v>
      </c>
      <c r="I3318" s="379">
        <f t="shared" ca="1" si="228"/>
        <v>-301</v>
      </c>
      <c r="J3318" s="379">
        <f t="shared" ca="1" si="229"/>
        <v>-209</v>
      </c>
      <c r="K3318" s="391" t="str">
        <f t="shared" ca="1" si="230"/>
        <v>CAMPINAS</v>
      </c>
      <c r="L3318" s="379"/>
      <c r="O3318" s="379"/>
    </row>
    <row r="3319" spans="1:15">
      <c r="A3319" s="417" t="s">
        <v>2155</v>
      </c>
      <c r="B3319" s="417" t="s">
        <v>3318</v>
      </c>
      <c r="C3319" s="417" t="s">
        <v>2332</v>
      </c>
      <c r="D3319" s="417" t="s">
        <v>3224</v>
      </c>
      <c r="E3319" s="391">
        <v>0.47</v>
      </c>
      <c r="F3319" s="418">
        <v>44270</v>
      </c>
      <c r="G3319" s="417" t="s">
        <v>2283</v>
      </c>
      <c r="I3319" s="379">
        <f t="shared" ca="1" si="228"/>
        <v>-301</v>
      </c>
      <c r="J3319" s="379">
        <f t="shared" ca="1" si="229"/>
        <v>-209</v>
      </c>
      <c r="K3319" s="391" t="str">
        <f t="shared" ca="1" si="230"/>
        <v>CAMPINAS</v>
      </c>
      <c r="L3319" s="379"/>
      <c r="O3319" s="379"/>
    </row>
    <row r="3320" spans="1:15">
      <c r="A3320" s="417" t="s">
        <v>2155</v>
      </c>
      <c r="B3320" s="417" t="s">
        <v>3319</v>
      </c>
      <c r="C3320" s="417" t="s">
        <v>2332</v>
      </c>
      <c r="D3320" s="417" t="s">
        <v>3224</v>
      </c>
      <c r="E3320" s="391">
        <v>0.55000000000000004</v>
      </c>
      <c r="F3320" s="418">
        <v>44270</v>
      </c>
      <c r="G3320" s="417" t="s">
        <v>2283</v>
      </c>
      <c r="I3320" s="379">
        <f t="shared" ca="1" si="228"/>
        <v>-301</v>
      </c>
      <c r="J3320" s="379">
        <f t="shared" ca="1" si="229"/>
        <v>-209</v>
      </c>
      <c r="K3320" s="391" t="str">
        <f t="shared" ca="1" si="230"/>
        <v>CAMPINAS</v>
      </c>
      <c r="L3320" s="379"/>
      <c r="O3320" s="379"/>
    </row>
    <row r="3321" spans="1:15">
      <c r="A3321" s="417" t="s">
        <v>2155</v>
      </c>
      <c r="B3321" s="417" t="s">
        <v>3320</v>
      </c>
      <c r="C3321" s="417" t="s">
        <v>2332</v>
      </c>
      <c r="D3321" s="417" t="s">
        <v>3224</v>
      </c>
      <c r="E3321" s="391">
        <v>1.05</v>
      </c>
      <c r="F3321" s="418">
        <v>44270</v>
      </c>
      <c r="G3321" s="417" t="s">
        <v>2283</v>
      </c>
      <c r="I3321" s="379">
        <f t="shared" ca="1" si="228"/>
        <v>-301</v>
      </c>
      <c r="J3321" s="379">
        <f t="shared" ca="1" si="229"/>
        <v>-209</v>
      </c>
      <c r="K3321" s="391" t="str">
        <f t="shared" ca="1" si="230"/>
        <v>CAMPINAS</v>
      </c>
      <c r="L3321" s="379"/>
      <c r="O3321" s="379"/>
    </row>
    <row r="3322" spans="1:15">
      <c r="A3322" s="417" t="s">
        <v>2155</v>
      </c>
      <c r="B3322" s="417" t="s">
        <v>3321</v>
      </c>
      <c r="C3322" s="417" t="s">
        <v>2332</v>
      </c>
      <c r="D3322" s="417" t="s">
        <v>3224</v>
      </c>
      <c r="E3322" s="391">
        <v>1</v>
      </c>
      <c r="F3322" s="418">
        <v>44270</v>
      </c>
      <c r="G3322" s="417" t="s">
        <v>2283</v>
      </c>
      <c r="I3322" s="379">
        <f t="shared" ca="1" si="228"/>
        <v>-301</v>
      </c>
      <c r="J3322" s="379">
        <f t="shared" ca="1" si="229"/>
        <v>-209</v>
      </c>
      <c r="K3322" s="391" t="str">
        <f t="shared" ca="1" si="230"/>
        <v>CAMPINAS</v>
      </c>
      <c r="L3322" s="379"/>
      <c r="O3322" s="379"/>
    </row>
    <row r="3323" spans="1:15">
      <c r="A3323" s="417" t="s">
        <v>2155</v>
      </c>
      <c r="B3323" s="417" t="s">
        <v>3322</v>
      </c>
      <c r="C3323" s="417" t="s">
        <v>2332</v>
      </c>
      <c r="D3323" s="417" t="s">
        <v>3224</v>
      </c>
      <c r="E3323" s="391">
        <v>1.36</v>
      </c>
      <c r="F3323" s="418">
        <v>44270</v>
      </c>
      <c r="G3323" s="417" t="s">
        <v>2283</v>
      </c>
      <c r="I3323" s="379">
        <f t="shared" ca="1" si="228"/>
        <v>-301</v>
      </c>
      <c r="J3323" s="379">
        <f t="shared" ca="1" si="229"/>
        <v>-209</v>
      </c>
      <c r="K3323" s="391" t="str">
        <f t="shared" ca="1" si="230"/>
        <v>CAMPINAS</v>
      </c>
      <c r="L3323" s="379"/>
      <c r="O3323" s="379"/>
    </row>
    <row r="3324" spans="1:15">
      <c r="A3324" s="417" t="s">
        <v>2155</v>
      </c>
      <c r="B3324" s="417" t="s">
        <v>3323</v>
      </c>
      <c r="C3324" s="417" t="s">
        <v>2332</v>
      </c>
      <c r="D3324" s="417" t="s">
        <v>3224</v>
      </c>
      <c r="E3324" s="391">
        <v>0.1</v>
      </c>
      <c r="F3324" s="418">
        <v>44270</v>
      </c>
      <c r="G3324" s="417" t="s">
        <v>2283</v>
      </c>
      <c r="I3324" s="379">
        <f t="shared" ca="1" si="228"/>
        <v>-301</v>
      </c>
      <c r="J3324" s="379">
        <f t="shared" ca="1" si="229"/>
        <v>-209</v>
      </c>
      <c r="K3324" s="391" t="str">
        <f t="shared" ca="1" si="230"/>
        <v>CAMPINAS</v>
      </c>
      <c r="L3324" s="379"/>
      <c r="O3324" s="379"/>
    </row>
    <row r="3325" spans="1:15">
      <c r="A3325" s="417" t="s">
        <v>2155</v>
      </c>
      <c r="B3325" s="417" t="s">
        <v>3324</v>
      </c>
      <c r="C3325" s="417" t="s">
        <v>2332</v>
      </c>
      <c r="D3325" s="417" t="s">
        <v>3224</v>
      </c>
      <c r="E3325" s="391">
        <v>1.48</v>
      </c>
      <c r="F3325" s="418">
        <v>44270</v>
      </c>
      <c r="G3325" s="417" t="s">
        <v>2283</v>
      </c>
      <c r="I3325" s="379">
        <f t="shared" ca="1" si="228"/>
        <v>-301</v>
      </c>
      <c r="J3325" s="379">
        <f t="shared" ca="1" si="229"/>
        <v>-209</v>
      </c>
      <c r="K3325" s="391" t="str">
        <f t="shared" ca="1" si="230"/>
        <v>CAMPINAS</v>
      </c>
      <c r="L3325" s="379"/>
      <c r="O3325" s="379"/>
    </row>
    <row r="3326" spans="1:15">
      <c r="A3326" s="417" t="s">
        <v>2155</v>
      </c>
      <c r="B3326" s="417" t="s">
        <v>3325</v>
      </c>
      <c r="C3326" s="417" t="s">
        <v>2332</v>
      </c>
      <c r="D3326" s="417" t="s">
        <v>3224</v>
      </c>
      <c r="E3326" s="391">
        <v>2</v>
      </c>
      <c r="F3326" s="418">
        <v>44270</v>
      </c>
      <c r="G3326" s="417" t="s">
        <v>2283</v>
      </c>
      <c r="I3326" s="379">
        <f t="shared" ca="1" si="228"/>
        <v>-301</v>
      </c>
      <c r="J3326" s="379">
        <f t="shared" ca="1" si="229"/>
        <v>-209</v>
      </c>
      <c r="K3326" s="391" t="str">
        <f t="shared" ca="1" si="230"/>
        <v>CAMPINAS</v>
      </c>
      <c r="L3326" s="379"/>
      <c r="O3326" s="379"/>
    </row>
    <row r="3327" spans="1:15">
      <c r="A3327" s="417" t="s">
        <v>2155</v>
      </c>
      <c r="B3327" s="417" t="s">
        <v>3326</v>
      </c>
      <c r="C3327" s="417" t="s">
        <v>2332</v>
      </c>
      <c r="D3327" s="417" t="s">
        <v>3224</v>
      </c>
      <c r="E3327" s="391">
        <v>0.09</v>
      </c>
      <c r="F3327" s="418">
        <v>44270</v>
      </c>
      <c r="G3327" s="417" t="s">
        <v>2283</v>
      </c>
      <c r="I3327" s="379">
        <f t="shared" ca="1" si="228"/>
        <v>-301</v>
      </c>
      <c r="J3327" s="379">
        <f t="shared" ca="1" si="229"/>
        <v>-209</v>
      </c>
      <c r="K3327" s="391" t="str">
        <f t="shared" ca="1" si="230"/>
        <v>CAMPINAS</v>
      </c>
      <c r="L3327" s="379"/>
      <c r="O3327" s="379"/>
    </row>
    <row r="3328" spans="1:15">
      <c r="A3328" s="417" t="s">
        <v>2155</v>
      </c>
      <c r="B3328" s="417" t="s">
        <v>3327</v>
      </c>
      <c r="C3328" s="417" t="s">
        <v>2332</v>
      </c>
      <c r="D3328" s="417" t="s">
        <v>3224</v>
      </c>
      <c r="E3328" s="391">
        <v>1</v>
      </c>
      <c r="F3328" s="418">
        <v>44270</v>
      </c>
      <c r="G3328" s="417" t="s">
        <v>2283</v>
      </c>
      <c r="I3328" s="379">
        <f t="shared" ca="1" si="228"/>
        <v>-301</v>
      </c>
      <c r="J3328" s="379">
        <f t="shared" ca="1" si="229"/>
        <v>-209</v>
      </c>
      <c r="K3328" s="391" t="str">
        <f t="shared" ca="1" si="230"/>
        <v>CAMPINAS</v>
      </c>
      <c r="L3328" s="379"/>
      <c r="O3328" s="379"/>
    </row>
    <row r="3329" spans="1:15">
      <c r="A3329" s="417" t="s">
        <v>2155</v>
      </c>
      <c r="B3329" s="417" t="s">
        <v>3328</v>
      </c>
      <c r="C3329" s="417" t="s">
        <v>2332</v>
      </c>
      <c r="D3329" s="417" t="s">
        <v>3224</v>
      </c>
      <c r="E3329" s="391">
        <v>0.3</v>
      </c>
      <c r="F3329" s="418">
        <v>44270</v>
      </c>
      <c r="G3329" s="417" t="s">
        <v>2283</v>
      </c>
      <c r="I3329" s="379">
        <f t="shared" ca="1" si="228"/>
        <v>-301</v>
      </c>
      <c r="J3329" s="379">
        <f t="shared" ca="1" si="229"/>
        <v>-209</v>
      </c>
      <c r="K3329" s="391" t="str">
        <f t="shared" ca="1" si="230"/>
        <v>CAMPINAS</v>
      </c>
      <c r="L3329" s="379"/>
      <c r="O3329" s="379"/>
    </row>
    <row r="3330" spans="1:15">
      <c r="A3330" s="417" t="s">
        <v>2155</v>
      </c>
      <c r="B3330" s="417" t="s">
        <v>3329</v>
      </c>
      <c r="C3330" s="417" t="s">
        <v>2332</v>
      </c>
      <c r="D3330" s="417" t="s">
        <v>3224</v>
      </c>
      <c r="E3330" s="391">
        <v>0.62</v>
      </c>
      <c r="F3330" s="418">
        <v>44270</v>
      </c>
      <c r="G3330" s="417" t="s">
        <v>2283</v>
      </c>
      <c r="I3330" s="379">
        <f t="shared" ca="1" si="228"/>
        <v>-301</v>
      </c>
      <c r="J3330" s="379">
        <f t="shared" ca="1" si="229"/>
        <v>-209</v>
      </c>
      <c r="K3330" s="391" t="str">
        <f t="shared" ca="1" si="230"/>
        <v>CAMPINAS</v>
      </c>
      <c r="L3330" s="379"/>
      <c r="O3330" s="379"/>
    </row>
    <row r="3331" spans="1:15">
      <c r="A3331" s="417" t="s">
        <v>2155</v>
      </c>
      <c r="B3331" s="417" t="s">
        <v>3330</v>
      </c>
      <c r="C3331" s="417" t="s">
        <v>2332</v>
      </c>
      <c r="D3331" s="417" t="s">
        <v>3224</v>
      </c>
      <c r="E3331" s="391">
        <v>1.5</v>
      </c>
      <c r="F3331" s="418">
        <v>44270</v>
      </c>
      <c r="G3331" s="417" t="s">
        <v>2283</v>
      </c>
      <c r="I3331" s="379">
        <f t="shared" ca="1" si="228"/>
        <v>-301</v>
      </c>
      <c r="J3331" s="379">
        <f t="shared" ca="1" si="229"/>
        <v>-209</v>
      </c>
      <c r="K3331" s="391" t="str">
        <f t="shared" ca="1" si="230"/>
        <v>CAMPINAS</v>
      </c>
      <c r="L3331" s="379"/>
      <c r="O3331" s="379"/>
    </row>
    <row r="3332" spans="1:15">
      <c r="A3332" s="417" t="s">
        <v>2155</v>
      </c>
      <c r="B3332" s="417" t="s">
        <v>6762</v>
      </c>
      <c r="C3332" s="417" t="s">
        <v>2332</v>
      </c>
      <c r="D3332" s="417" t="s">
        <v>3224</v>
      </c>
      <c r="E3332" s="391">
        <v>0.56000000000000005</v>
      </c>
      <c r="F3332" s="418">
        <v>44270</v>
      </c>
      <c r="G3332" s="417" t="s">
        <v>2283</v>
      </c>
      <c r="I3332" s="379">
        <f t="shared" ca="1" si="228"/>
        <v>-301</v>
      </c>
      <c r="J3332" s="379">
        <f t="shared" ca="1" si="229"/>
        <v>-209</v>
      </c>
      <c r="K3332" s="391" t="str">
        <f t="shared" ca="1" si="230"/>
        <v>CAMPINAS</v>
      </c>
      <c r="L3332" s="379"/>
      <c r="O3332" s="379"/>
    </row>
    <row r="3333" spans="1:15">
      <c r="A3333" s="417" t="s">
        <v>2155</v>
      </c>
      <c r="B3333" s="417" t="s">
        <v>3331</v>
      </c>
      <c r="C3333" s="417" t="s">
        <v>2332</v>
      </c>
      <c r="D3333" s="417" t="s">
        <v>3224</v>
      </c>
      <c r="E3333" s="391">
        <v>1</v>
      </c>
      <c r="F3333" s="418">
        <v>44270</v>
      </c>
      <c r="G3333" s="417" t="s">
        <v>2283</v>
      </c>
      <c r="I3333" s="379">
        <f t="shared" ca="1" si="228"/>
        <v>-301</v>
      </c>
      <c r="J3333" s="379">
        <f t="shared" ca="1" si="229"/>
        <v>-209</v>
      </c>
      <c r="K3333" s="391" t="str">
        <f t="shared" ca="1" si="230"/>
        <v>CAMPINAS</v>
      </c>
      <c r="L3333" s="379"/>
      <c r="O3333" s="379"/>
    </row>
    <row r="3334" spans="1:15">
      <c r="A3334" s="417" t="s">
        <v>2155</v>
      </c>
      <c r="B3334" s="417" t="s">
        <v>3332</v>
      </c>
      <c r="C3334" s="417" t="s">
        <v>2332</v>
      </c>
      <c r="D3334" s="417" t="s">
        <v>3224</v>
      </c>
      <c r="E3334" s="391">
        <v>1.5</v>
      </c>
      <c r="F3334" s="418">
        <v>44270</v>
      </c>
      <c r="G3334" s="417" t="s">
        <v>2283</v>
      </c>
      <c r="I3334" s="379">
        <f t="shared" ca="1" si="228"/>
        <v>-301</v>
      </c>
      <c r="J3334" s="379">
        <f t="shared" ca="1" si="229"/>
        <v>-209</v>
      </c>
      <c r="K3334" s="391" t="str">
        <f t="shared" ca="1" si="230"/>
        <v>CAMPINAS</v>
      </c>
      <c r="L3334" s="379"/>
      <c r="O3334" s="379"/>
    </row>
    <row r="3335" spans="1:15">
      <c r="A3335" s="417" t="s">
        <v>2155</v>
      </c>
      <c r="B3335" s="417" t="s">
        <v>3333</v>
      </c>
      <c r="C3335" s="417" t="s">
        <v>2332</v>
      </c>
      <c r="D3335" s="417" t="s">
        <v>3224</v>
      </c>
      <c r="E3335" s="391">
        <v>0.38</v>
      </c>
      <c r="F3335" s="418">
        <v>44270</v>
      </c>
      <c r="G3335" s="417" t="s">
        <v>2283</v>
      </c>
      <c r="I3335" s="379">
        <f t="shared" ca="1" si="228"/>
        <v>-301</v>
      </c>
      <c r="J3335" s="379">
        <f t="shared" ca="1" si="229"/>
        <v>-209</v>
      </c>
      <c r="K3335" s="391" t="str">
        <f t="shared" ca="1" si="230"/>
        <v>CAMPINAS</v>
      </c>
      <c r="L3335" s="379"/>
      <c r="O3335" s="379"/>
    </row>
    <row r="3336" spans="1:15">
      <c r="A3336" s="417" t="s">
        <v>2155</v>
      </c>
      <c r="B3336" s="417" t="s">
        <v>7900</v>
      </c>
      <c r="C3336" s="417" t="s">
        <v>2332</v>
      </c>
      <c r="D3336" s="417" t="s">
        <v>3224</v>
      </c>
      <c r="E3336" s="391">
        <v>1.28</v>
      </c>
      <c r="F3336" s="418">
        <v>44270</v>
      </c>
      <c r="G3336" s="417" t="s">
        <v>2283</v>
      </c>
      <c r="I3336" s="379">
        <f t="shared" ca="1" si="228"/>
        <v>-301</v>
      </c>
      <c r="J3336" s="379">
        <f t="shared" ca="1" si="229"/>
        <v>-209</v>
      </c>
      <c r="K3336" s="391" t="str">
        <f t="shared" ca="1" si="230"/>
        <v>CAMPINAS</v>
      </c>
      <c r="L3336" s="379"/>
      <c r="O3336" s="379"/>
    </row>
    <row r="3337" spans="1:15">
      <c r="A3337" s="417" t="s">
        <v>2155</v>
      </c>
      <c r="B3337" s="417" t="s">
        <v>10805</v>
      </c>
      <c r="C3337" s="417" t="s">
        <v>2332</v>
      </c>
      <c r="D3337" s="417" t="s">
        <v>3224</v>
      </c>
      <c r="E3337" s="391">
        <v>1.38</v>
      </c>
      <c r="F3337" s="418">
        <v>44270</v>
      </c>
      <c r="G3337" s="417" t="s">
        <v>2283</v>
      </c>
      <c r="I3337" s="379">
        <f t="shared" ca="1" si="228"/>
        <v>-301</v>
      </c>
      <c r="J3337" s="379">
        <f t="shared" ca="1" si="229"/>
        <v>-209</v>
      </c>
      <c r="K3337" s="391" t="str">
        <f t="shared" ca="1" si="230"/>
        <v>CAMPINAS</v>
      </c>
      <c r="L3337" s="379"/>
      <c r="O3337" s="379"/>
    </row>
    <row r="3338" spans="1:15">
      <c r="A3338" s="417" t="s">
        <v>2155</v>
      </c>
      <c r="B3338" s="417" t="s">
        <v>3334</v>
      </c>
      <c r="C3338" s="417" t="s">
        <v>2332</v>
      </c>
      <c r="D3338" s="417" t="s">
        <v>3224</v>
      </c>
      <c r="E3338" s="391">
        <v>0.8</v>
      </c>
      <c r="F3338" s="418">
        <v>44270</v>
      </c>
      <c r="G3338" s="417" t="s">
        <v>2283</v>
      </c>
      <c r="I3338" s="379">
        <f t="shared" ref="I3338:I3401" ca="1" si="231">IF(F3338&lt;&gt;"",F3338-$I$199,"")</f>
        <v>-301</v>
      </c>
      <c r="J3338" s="379">
        <f t="shared" ref="J3338:J3401" ca="1" si="232">IF(I3338&lt;&gt;"",NETWORKDAYS($I$199,F3338-1,$N$201:$N$224),"")</f>
        <v>-209</v>
      </c>
      <c r="K3338" s="391" t="str">
        <f t="shared" ref="K3338:K3401" ca="1" si="233">IF(I3338&lt;&gt;"",RIGHT(D3338,LEN(D3338)-FIND(" ",D3338)),"")</f>
        <v>CAMPINAS</v>
      </c>
      <c r="L3338" s="379"/>
      <c r="O3338" s="379"/>
    </row>
    <row r="3339" spans="1:15">
      <c r="A3339" s="417" t="s">
        <v>2155</v>
      </c>
      <c r="B3339" s="417" t="s">
        <v>10806</v>
      </c>
      <c r="C3339" s="417" t="s">
        <v>2332</v>
      </c>
      <c r="D3339" s="417" t="s">
        <v>3224</v>
      </c>
      <c r="E3339" s="391">
        <v>0.72</v>
      </c>
      <c r="F3339" s="418">
        <v>44270</v>
      </c>
      <c r="G3339" s="417" t="s">
        <v>2283</v>
      </c>
      <c r="I3339" s="379">
        <f t="shared" ca="1" si="231"/>
        <v>-301</v>
      </c>
      <c r="J3339" s="379">
        <f t="shared" ca="1" si="232"/>
        <v>-209</v>
      </c>
      <c r="K3339" s="391" t="str">
        <f t="shared" ca="1" si="233"/>
        <v>CAMPINAS</v>
      </c>
      <c r="L3339" s="379"/>
      <c r="O3339" s="379"/>
    </row>
    <row r="3340" spans="1:15">
      <c r="A3340" s="417" t="s">
        <v>2155</v>
      </c>
      <c r="B3340" s="417" t="s">
        <v>10807</v>
      </c>
      <c r="C3340" s="417" t="s">
        <v>2332</v>
      </c>
      <c r="D3340" s="417" t="s">
        <v>3224</v>
      </c>
      <c r="E3340" s="391">
        <v>2.09</v>
      </c>
      <c r="F3340" s="418">
        <v>44270</v>
      </c>
      <c r="G3340" s="417" t="s">
        <v>2283</v>
      </c>
      <c r="I3340" s="379">
        <f t="shared" ca="1" si="231"/>
        <v>-301</v>
      </c>
      <c r="J3340" s="379">
        <f t="shared" ca="1" si="232"/>
        <v>-209</v>
      </c>
      <c r="K3340" s="391" t="str">
        <f t="shared" ca="1" si="233"/>
        <v>CAMPINAS</v>
      </c>
      <c r="L3340" s="379"/>
      <c r="O3340" s="379"/>
    </row>
    <row r="3341" spans="1:15">
      <c r="A3341" s="417" t="s">
        <v>2155</v>
      </c>
      <c r="B3341" s="417" t="s">
        <v>6763</v>
      </c>
      <c r="C3341" s="417" t="s">
        <v>2332</v>
      </c>
      <c r="D3341" s="417" t="s">
        <v>3224</v>
      </c>
      <c r="E3341" s="391">
        <v>2</v>
      </c>
      <c r="F3341" s="418">
        <v>44270</v>
      </c>
      <c r="G3341" s="417" t="s">
        <v>2283</v>
      </c>
      <c r="I3341" s="379">
        <f t="shared" ca="1" si="231"/>
        <v>-301</v>
      </c>
      <c r="J3341" s="379">
        <f t="shared" ca="1" si="232"/>
        <v>-209</v>
      </c>
      <c r="K3341" s="391" t="str">
        <f t="shared" ca="1" si="233"/>
        <v>CAMPINAS</v>
      </c>
      <c r="L3341" s="379"/>
      <c r="O3341" s="379"/>
    </row>
    <row r="3342" spans="1:15">
      <c r="A3342" s="417" t="s">
        <v>2155</v>
      </c>
      <c r="B3342" s="417" t="s">
        <v>3335</v>
      </c>
      <c r="C3342" s="417" t="s">
        <v>2332</v>
      </c>
      <c r="D3342" s="417" t="s">
        <v>3224</v>
      </c>
      <c r="E3342" s="391">
        <v>0.4</v>
      </c>
      <c r="F3342" s="418">
        <v>44270</v>
      </c>
      <c r="G3342" s="417" t="s">
        <v>2283</v>
      </c>
      <c r="I3342" s="379">
        <f t="shared" ca="1" si="231"/>
        <v>-301</v>
      </c>
      <c r="J3342" s="379">
        <f t="shared" ca="1" si="232"/>
        <v>-209</v>
      </c>
      <c r="K3342" s="391" t="str">
        <f t="shared" ca="1" si="233"/>
        <v>CAMPINAS</v>
      </c>
      <c r="L3342" s="379"/>
      <c r="O3342" s="379"/>
    </row>
    <row r="3343" spans="1:15">
      <c r="A3343" s="417" t="s">
        <v>2155</v>
      </c>
      <c r="B3343" s="417" t="s">
        <v>10808</v>
      </c>
      <c r="C3343" s="417" t="s">
        <v>2332</v>
      </c>
      <c r="D3343" s="417" t="s">
        <v>3224</v>
      </c>
      <c r="E3343" s="391">
        <v>5</v>
      </c>
      <c r="F3343" s="418">
        <v>44270</v>
      </c>
      <c r="G3343" s="417" t="s">
        <v>2283</v>
      </c>
      <c r="I3343" s="379">
        <f t="shared" ca="1" si="231"/>
        <v>-301</v>
      </c>
      <c r="J3343" s="379">
        <f t="shared" ca="1" si="232"/>
        <v>-209</v>
      </c>
      <c r="K3343" s="391" t="str">
        <f t="shared" ca="1" si="233"/>
        <v>CAMPINAS</v>
      </c>
      <c r="L3343" s="379"/>
      <c r="O3343" s="379"/>
    </row>
    <row r="3344" spans="1:15">
      <c r="A3344" s="417" t="s">
        <v>2155</v>
      </c>
      <c r="B3344" s="417" t="s">
        <v>10809</v>
      </c>
      <c r="C3344" s="417" t="s">
        <v>2332</v>
      </c>
      <c r="D3344" s="417" t="s">
        <v>3224</v>
      </c>
      <c r="E3344" s="391">
        <v>4.3499999999999996</v>
      </c>
      <c r="F3344" s="418">
        <v>44270</v>
      </c>
      <c r="G3344" s="417" t="s">
        <v>2283</v>
      </c>
      <c r="I3344" s="379">
        <f t="shared" ca="1" si="231"/>
        <v>-301</v>
      </c>
      <c r="J3344" s="379">
        <f t="shared" ca="1" si="232"/>
        <v>-209</v>
      </c>
      <c r="K3344" s="391" t="str">
        <f t="shared" ca="1" si="233"/>
        <v>CAMPINAS</v>
      </c>
      <c r="L3344" s="379"/>
      <c r="O3344" s="379"/>
    </row>
    <row r="3345" spans="1:15">
      <c r="A3345" s="417" t="s">
        <v>2155</v>
      </c>
      <c r="B3345" s="417" t="s">
        <v>3336</v>
      </c>
      <c r="C3345" s="417" t="s">
        <v>2332</v>
      </c>
      <c r="D3345" s="417" t="s">
        <v>3224</v>
      </c>
      <c r="E3345" s="391">
        <v>0.24</v>
      </c>
      <c r="F3345" s="418">
        <v>44270</v>
      </c>
      <c r="G3345" s="417" t="s">
        <v>2283</v>
      </c>
      <c r="I3345" s="379">
        <f t="shared" ca="1" si="231"/>
        <v>-301</v>
      </c>
      <c r="J3345" s="379">
        <f t="shared" ca="1" si="232"/>
        <v>-209</v>
      </c>
      <c r="K3345" s="391" t="str">
        <f t="shared" ca="1" si="233"/>
        <v>CAMPINAS</v>
      </c>
      <c r="L3345" s="379"/>
      <c r="O3345" s="379"/>
    </row>
    <row r="3346" spans="1:15">
      <c r="A3346" s="417" t="s">
        <v>2155</v>
      </c>
      <c r="B3346" s="417" t="s">
        <v>10810</v>
      </c>
      <c r="C3346" s="417" t="s">
        <v>2332</v>
      </c>
      <c r="D3346" s="417" t="s">
        <v>3224</v>
      </c>
      <c r="E3346" s="391">
        <v>3</v>
      </c>
      <c r="F3346" s="418">
        <v>44270</v>
      </c>
      <c r="G3346" s="417" t="s">
        <v>2283</v>
      </c>
      <c r="I3346" s="379">
        <f t="shared" ca="1" si="231"/>
        <v>-301</v>
      </c>
      <c r="J3346" s="379">
        <f t="shared" ca="1" si="232"/>
        <v>-209</v>
      </c>
      <c r="K3346" s="391" t="str">
        <f t="shared" ca="1" si="233"/>
        <v>CAMPINAS</v>
      </c>
      <c r="L3346" s="379"/>
      <c r="O3346" s="379"/>
    </row>
    <row r="3347" spans="1:15">
      <c r="A3347" s="417" t="s">
        <v>2155</v>
      </c>
      <c r="B3347" s="417" t="s">
        <v>6764</v>
      </c>
      <c r="C3347" s="417" t="s">
        <v>2332</v>
      </c>
      <c r="D3347" s="417" t="s">
        <v>3224</v>
      </c>
      <c r="E3347" s="391">
        <v>2</v>
      </c>
      <c r="F3347" s="418">
        <v>44270</v>
      </c>
      <c r="G3347" s="417" t="s">
        <v>2283</v>
      </c>
      <c r="I3347" s="379">
        <f t="shared" ca="1" si="231"/>
        <v>-301</v>
      </c>
      <c r="J3347" s="379">
        <f t="shared" ca="1" si="232"/>
        <v>-209</v>
      </c>
      <c r="K3347" s="391" t="str">
        <f t="shared" ca="1" si="233"/>
        <v>CAMPINAS</v>
      </c>
      <c r="L3347" s="379"/>
      <c r="O3347" s="379"/>
    </row>
    <row r="3348" spans="1:15">
      <c r="A3348" s="417" t="s">
        <v>2155</v>
      </c>
      <c r="B3348" s="417" t="s">
        <v>10811</v>
      </c>
      <c r="C3348" s="417" t="s">
        <v>2332</v>
      </c>
      <c r="D3348" s="417" t="s">
        <v>3224</v>
      </c>
      <c r="E3348" s="391">
        <v>1.93</v>
      </c>
      <c r="F3348" s="418">
        <v>44270</v>
      </c>
      <c r="G3348" s="417" t="s">
        <v>2283</v>
      </c>
      <c r="I3348" s="379">
        <f t="shared" ca="1" si="231"/>
        <v>-301</v>
      </c>
      <c r="J3348" s="379">
        <f t="shared" ca="1" si="232"/>
        <v>-209</v>
      </c>
      <c r="K3348" s="391" t="str">
        <f t="shared" ca="1" si="233"/>
        <v>CAMPINAS</v>
      </c>
      <c r="L3348" s="379"/>
      <c r="O3348" s="379"/>
    </row>
    <row r="3349" spans="1:15">
      <c r="A3349" s="417" t="s">
        <v>2155</v>
      </c>
      <c r="B3349" s="417" t="s">
        <v>7901</v>
      </c>
      <c r="C3349" s="417" t="s">
        <v>2332</v>
      </c>
      <c r="D3349" s="417" t="s">
        <v>3224</v>
      </c>
      <c r="E3349" s="391">
        <v>0.89</v>
      </c>
      <c r="F3349" s="418">
        <v>44270</v>
      </c>
      <c r="G3349" s="417" t="s">
        <v>2283</v>
      </c>
      <c r="I3349" s="379">
        <f t="shared" ca="1" si="231"/>
        <v>-301</v>
      </c>
      <c r="J3349" s="379">
        <f t="shared" ca="1" si="232"/>
        <v>-209</v>
      </c>
      <c r="K3349" s="391" t="str">
        <f t="shared" ca="1" si="233"/>
        <v>CAMPINAS</v>
      </c>
      <c r="L3349" s="379"/>
      <c r="O3349" s="379"/>
    </row>
    <row r="3350" spans="1:15">
      <c r="A3350" s="417" t="s">
        <v>2155</v>
      </c>
      <c r="B3350" s="417" t="s">
        <v>10812</v>
      </c>
      <c r="C3350" s="417" t="s">
        <v>2332</v>
      </c>
      <c r="D3350" s="417" t="s">
        <v>3224</v>
      </c>
      <c r="E3350" s="391">
        <v>1.98</v>
      </c>
      <c r="F3350" s="418">
        <v>44270</v>
      </c>
      <c r="G3350" s="417" t="s">
        <v>2283</v>
      </c>
      <c r="I3350" s="379">
        <f t="shared" ca="1" si="231"/>
        <v>-301</v>
      </c>
      <c r="J3350" s="379">
        <f t="shared" ca="1" si="232"/>
        <v>-209</v>
      </c>
      <c r="K3350" s="391" t="str">
        <f t="shared" ca="1" si="233"/>
        <v>CAMPINAS</v>
      </c>
      <c r="L3350" s="379"/>
      <c r="O3350" s="379"/>
    </row>
    <row r="3351" spans="1:15">
      <c r="A3351" s="417" t="s">
        <v>2155</v>
      </c>
      <c r="B3351" s="417" t="s">
        <v>7902</v>
      </c>
      <c r="C3351" s="417" t="s">
        <v>2332</v>
      </c>
      <c r="D3351" s="417" t="s">
        <v>3224</v>
      </c>
      <c r="E3351" s="391">
        <v>8.4499999999999993</v>
      </c>
      <c r="F3351" s="418">
        <v>44270</v>
      </c>
      <c r="G3351" s="417" t="s">
        <v>2283</v>
      </c>
      <c r="I3351" s="379">
        <f t="shared" ca="1" si="231"/>
        <v>-301</v>
      </c>
      <c r="J3351" s="379">
        <f t="shared" ca="1" si="232"/>
        <v>-209</v>
      </c>
      <c r="K3351" s="391" t="str">
        <f t="shared" ca="1" si="233"/>
        <v>CAMPINAS</v>
      </c>
      <c r="L3351" s="379"/>
      <c r="O3351" s="379"/>
    </row>
    <row r="3352" spans="1:15">
      <c r="A3352" s="417" t="s">
        <v>2155</v>
      </c>
      <c r="B3352" s="417" t="s">
        <v>10813</v>
      </c>
      <c r="C3352" s="417" t="s">
        <v>2332</v>
      </c>
      <c r="D3352" s="417" t="s">
        <v>3224</v>
      </c>
      <c r="E3352" s="391">
        <v>1.75</v>
      </c>
      <c r="F3352" s="418">
        <v>44270</v>
      </c>
      <c r="G3352" s="417" t="s">
        <v>2283</v>
      </c>
      <c r="I3352" s="379">
        <f t="shared" ca="1" si="231"/>
        <v>-301</v>
      </c>
      <c r="J3352" s="379">
        <f t="shared" ca="1" si="232"/>
        <v>-209</v>
      </c>
      <c r="K3352" s="391" t="str">
        <f t="shared" ca="1" si="233"/>
        <v>CAMPINAS</v>
      </c>
      <c r="L3352" s="379"/>
      <c r="O3352" s="379"/>
    </row>
    <row r="3353" spans="1:15">
      <c r="A3353" s="417" t="s">
        <v>2155</v>
      </c>
      <c r="B3353" s="417" t="s">
        <v>6765</v>
      </c>
      <c r="C3353" s="417" t="s">
        <v>2332</v>
      </c>
      <c r="D3353" s="417" t="s">
        <v>3224</v>
      </c>
      <c r="E3353" s="391">
        <v>2</v>
      </c>
      <c r="F3353" s="418">
        <v>44270</v>
      </c>
      <c r="G3353" s="417" t="s">
        <v>2283</v>
      </c>
      <c r="I3353" s="379">
        <f t="shared" ca="1" si="231"/>
        <v>-301</v>
      </c>
      <c r="J3353" s="379">
        <f t="shared" ca="1" si="232"/>
        <v>-209</v>
      </c>
      <c r="K3353" s="391" t="str">
        <f t="shared" ca="1" si="233"/>
        <v>CAMPINAS</v>
      </c>
      <c r="L3353" s="379"/>
      <c r="O3353" s="379"/>
    </row>
    <row r="3354" spans="1:15">
      <c r="A3354" s="417" t="s">
        <v>2155</v>
      </c>
      <c r="B3354" s="417" t="s">
        <v>6766</v>
      </c>
      <c r="C3354" s="417" t="s">
        <v>2332</v>
      </c>
      <c r="D3354" s="417" t="s">
        <v>3224</v>
      </c>
      <c r="E3354" s="391">
        <v>1.34</v>
      </c>
      <c r="F3354" s="418">
        <v>44270</v>
      </c>
      <c r="G3354" s="417" t="s">
        <v>2283</v>
      </c>
      <c r="I3354" s="379">
        <f t="shared" ca="1" si="231"/>
        <v>-301</v>
      </c>
      <c r="J3354" s="379">
        <f t="shared" ca="1" si="232"/>
        <v>-209</v>
      </c>
      <c r="K3354" s="391" t="str">
        <f t="shared" ca="1" si="233"/>
        <v>CAMPINAS</v>
      </c>
      <c r="L3354" s="379"/>
      <c r="O3354" s="379"/>
    </row>
    <row r="3355" spans="1:15">
      <c r="A3355" s="417" t="s">
        <v>2155</v>
      </c>
      <c r="B3355" s="417" t="s">
        <v>7903</v>
      </c>
      <c r="C3355" s="417" t="s">
        <v>2332</v>
      </c>
      <c r="D3355" s="417" t="s">
        <v>3224</v>
      </c>
      <c r="E3355" s="391">
        <v>5</v>
      </c>
      <c r="F3355" s="418">
        <v>44270</v>
      </c>
      <c r="G3355" s="417" t="s">
        <v>2283</v>
      </c>
      <c r="I3355" s="379">
        <f t="shared" ca="1" si="231"/>
        <v>-301</v>
      </c>
      <c r="J3355" s="379">
        <f t="shared" ca="1" si="232"/>
        <v>-209</v>
      </c>
      <c r="K3355" s="391" t="str">
        <f t="shared" ca="1" si="233"/>
        <v>CAMPINAS</v>
      </c>
      <c r="L3355" s="379"/>
      <c r="O3355" s="379"/>
    </row>
    <row r="3356" spans="1:15">
      <c r="A3356" s="417" t="s">
        <v>2155</v>
      </c>
      <c r="B3356" s="417" t="s">
        <v>6767</v>
      </c>
      <c r="C3356" s="417" t="s">
        <v>2332</v>
      </c>
      <c r="D3356" s="417" t="s">
        <v>3224</v>
      </c>
      <c r="E3356" s="391">
        <v>3.77</v>
      </c>
      <c r="F3356" s="418">
        <v>44270</v>
      </c>
      <c r="G3356" s="417" t="s">
        <v>2283</v>
      </c>
      <c r="I3356" s="379">
        <f t="shared" ca="1" si="231"/>
        <v>-301</v>
      </c>
      <c r="J3356" s="379">
        <f t="shared" ca="1" si="232"/>
        <v>-209</v>
      </c>
      <c r="K3356" s="391" t="str">
        <f t="shared" ca="1" si="233"/>
        <v>CAMPINAS</v>
      </c>
      <c r="L3356" s="379"/>
      <c r="O3356" s="379"/>
    </row>
    <row r="3357" spans="1:15">
      <c r="A3357" s="417" t="s">
        <v>2155</v>
      </c>
      <c r="B3357" s="417" t="s">
        <v>7904</v>
      </c>
      <c r="C3357" s="417" t="s">
        <v>2332</v>
      </c>
      <c r="D3357" s="417" t="s">
        <v>3224</v>
      </c>
      <c r="E3357" s="391">
        <v>8.9</v>
      </c>
      <c r="F3357" s="418">
        <v>44270</v>
      </c>
      <c r="G3357" s="417" t="s">
        <v>2283</v>
      </c>
      <c r="I3357" s="379">
        <f t="shared" ca="1" si="231"/>
        <v>-301</v>
      </c>
      <c r="J3357" s="379">
        <f t="shared" ca="1" si="232"/>
        <v>-209</v>
      </c>
      <c r="K3357" s="391" t="str">
        <f t="shared" ca="1" si="233"/>
        <v>CAMPINAS</v>
      </c>
      <c r="L3357" s="379"/>
      <c r="O3357" s="379"/>
    </row>
    <row r="3358" spans="1:15">
      <c r="A3358" s="417" t="s">
        <v>3337</v>
      </c>
      <c r="B3358" s="417" t="s">
        <v>3338</v>
      </c>
      <c r="C3358" s="417" t="s">
        <v>2281</v>
      </c>
      <c r="D3358" s="417" t="s">
        <v>3224</v>
      </c>
      <c r="E3358" s="391">
        <v>17.8</v>
      </c>
      <c r="F3358" s="418">
        <v>44333</v>
      </c>
      <c r="G3358" s="417" t="s">
        <v>2283</v>
      </c>
      <c r="I3358" s="379">
        <f t="shared" ca="1" si="231"/>
        <v>-238</v>
      </c>
      <c r="J3358" s="379">
        <f t="shared" ca="1" si="232"/>
        <v>-166</v>
      </c>
      <c r="K3358" s="391" t="str">
        <f t="shared" ca="1" si="233"/>
        <v>CAMPINAS</v>
      </c>
      <c r="L3358" s="379"/>
      <c r="O3358" s="379"/>
    </row>
    <row r="3359" spans="1:15">
      <c r="A3359" s="417" t="s">
        <v>2155</v>
      </c>
      <c r="B3359" s="417" t="s">
        <v>3339</v>
      </c>
      <c r="C3359" s="417" t="s">
        <v>2281</v>
      </c>
      <c r="D3359" s="417" t="s">
        <v>3224</v>
      </c>
      <c r="E3359" s="391">
        <v>18</v>
      </c>
      <c r="F3359" s="418">
        <v>44333</v>
      </c>
      <c r="G3359" s="417" t="s">
        <v>2283</v>
      </c>
      <c r="I3359" s="379">
        <f t="shared" ca="1" si="231"/>
        <v>-238</v>
      </c>
      <c r="J3359" s="379">
        <f t="shared" ca="1" si="232"/>
        <v>-166</v>
      </c>
      <c r="K3359" s="391" t="str">
        <f t="shared" ca="1" si="233"/>
        <v>CAMPINAS</v>
      </c>
      <c r="L3359" s="379"/>
      <c r="O3359" s="379"/>
    </row>
    <row r="3360" spans="1:15">
      <c r="A3360" s="417" t="s">
        <v>2155</v>
      </c>
      <c r="B3360" s="417" t="s">
        <v>10814</v>
      </c>
      <c r="C3360" s="417" t="s">
        <v>2281</v>
      </c>
      <c r="D3360" s="417" t="s">
        <v>3224</v>
      </c>
      <c r="E3360" s="391">
        <v>27.68</v>
      </c>
      <c r="F3360" s="418">
        <v>44333</v>
      </c>
      <c r="G3360" s="417" t="s">
        <v>2283</v>
      </c>
      <c r="I3360" s="379">
        <f t="shared" ca="1" si="231"/>
        <v>-238</v>
      </c>
      <c r="J3360" s="379">
        <f t="shared" ca="1" si="232"/>
        <v>-166</v>
      </c>
      <c r="K3360" s="391" t="str">
        <f t="shared" ca="1" si="233"/>
        <v>CAMPINAS</v>
      </c>
      <c r="L3360" s="379"/>
      <c r="O3360" s="379"/>
    </row>
    <row r="3361" spans="1:15">
      <c r="A3361" s="417" t="s">
        <v>2155</v>
      </c>
      <c r="B3361" s="417" t="s">
        <v>3340</v>
      </c>
      <c r="C3361" s="417" t="s">
        <v>2281</v>
      </c>
      <c r="D3361" s="417" t="s">
        <v>3224</v>
      </c>
      <c r="E3361" s="391">
        <v>4.5</v>
      </c>
      <c r="F3361" s="418">
        <v>44333</v>
      </c>
      <c r="G3361" s="417" t="s">
        <v>2283</v>
      </c>
      <c r="I3361" s="379">
        <f t="shared" ca="1" si="231"/>
        <v>-238</v>
      </c>
      <c r="J3361" s="379">
        <f t="shared" ca="1" si="232"/>
        <v>-166</v>
      </c>
      <c r="K3361" s="391" t="str">
        <f t="shared" ca="1" si="233"/>
        <v>CAMPINAS</v>
      </c>
      <c r="L3361" s="379"/>
      <c r="O3361" s="379"/>
    </row>
    <row r="3362" spans="1:15">
      <c r="A3362" s="417" t="s">
        <v>2155</v>
      </c>
      <c r="B3362" s="417" t="s">
        <v>3341</v>
      </c>
      <c r="C3362" s="417" t="s">
        <v>2281</v>
      </c>
      <c r="D3362" s="417" t="s">
        <v>3224</v>
      </c>
      <c r="E3362" s="391">
        <v>7.6</v>
      </c>
      <c r="F3362" s="418">
        <v>44333</v>
      </c>
      <c r="G3362" s="417" t="s">
        <v>2283</v>
      </c>
      <c r="I3362" s="379">
        <f t="shared" ca="1" si="231"/>
        <v>-238</v>
      </c>
      <c r="J3362" s="379">
        <f t="shared" ca="1" si="232"/>
        <v>-166</v>
      </c>
      <c r="K3362" s="391" t="str">
        <f t="shared" ca="1" si="233"/>
        <v>CAMPINAS</v>
      </c>
      <c r="L3362" s="379"/>
      <c r="O3362" s="379"/>
    </row>
    <row r="3363" spans="1:15">
      <c r="A3363" s="417" t="s">
        <v>2155</v>
      </c>
      <c r="B3363" s="417" t="s">
        <v>3342</v>
      </c>
      <c r="C3363" s="417" t="s">
        <v>2281</v>
      </c>
      <c r="D3363" s="417" t="s">
        <v>3224</v>
      </c>
      <c r="E3363" s="391">
        <v>9.44</v>
      </c>
      <c r="F3363" s="418">
        <v>44333</v>
      </c>
      <c r="G3363" s="417" t="s">
        <v>2283</v>
      </c>
      <c r="I3363" s="379">
        <f t="shared" ca="1" si="231"/>
        <v>-238</v>
      </c>
      <c r="J3363" s="379">
        <f t="shared" ca="1" si="232"/>
        <v>-166</v>
      </c>
      <c r="K3363" s="391" t="str">
        <f t="shared" ca="1" si="233"/>
        <v>CAMPINAS</v>
      </c>
      <c r="L3363" s="379"/>
      <c r="O3363" s="379"/>
    </row>
    <row r="3364" spans="1:15">
      <c r="A3364" s="417" t="s">
        <v>2155</v>
      </c>
      <c r="B3364" s="417" t="s">
        <v>3343</v>
      </c>
      <c r="C3364" s="417" t="s">
        <v>2281</v>
      </c>
      <c r="D3364" s="417" t="s">
        <v>3224</v>
      </c>
      <c r="E3364" s="391">
        <v>22.6</v>
      </c>
      <c r="F3364" s="418">
        <v>44333</v>
      </c>
      <c r="G3364" s="417" t="s">
        <v>2283</v>
      </c>
      <c r="I3364" s="379">
        <f t="shared" ca="1" si="231"/>
        <v>-238</v>
      </c>
      <c r="J3364" s="379">
        <f t="shared" ca="1" si="232"/>
        <v>-166</v>
      </c>
      <c r="K3364" s="391" t="str">
        <f t="shared" ca="1" si="233"/>
        <v>CAMPINAS</v>
      </c>
      <c r="L3364" s="379"/>
      <c r="O3364" s="379"/>
    </row>
    <row r="3365" spans="1:15">
      <c r="A3365" s="417" t="s">
        <v>2155</v>
      </c>
      <c r="B3365" s="417" t="s">
        <v>3344</v>
      </c>
      <c r="C3365" s="417" t="s">
        <v>2281</v>
      </c>
      <c r="D3365" s="417" t="s">
        <v>3224</v>
      </c>
      <c r="E3365" s="391">
        <v>3.65</v>
      </c>
      <c r="F3365" s="418">
        <v>44333</v>
      </c>
      <c r="G3365" s="417" t="s">
        <v>2283</v>
      </c>
      <c r="I3365" s="379">
        <f t="shared" ca="1" si="231"/>
        <v>-238</v>
      </c>
      <c r="J3365" s="379">
        <f t="shared" ca="1" si="232"/>
        <v>-166</v>
      </c>
      <c r="K3365" s="391" t="str">
        <f t="shared" ca="1" si="233"/>
        <v>CAMPINAS</v>
      </c>
      <c r="L3365" s="379"/>
      <c r="O3365" s="379"/>
    </row>
    <row r="3366" spans="1:15">
      <c r="A3366" s="417" t="s">
        <v>2155</v>
      </c>
      <c r="B3366" s="417" t="s">
        <v>3345</v>
      </c>
      <c r="C3366" s="417" t="s">
        <v>2281</v>
      </c>
      <c r="D3366" s="417" t="s">
        <v>3224</v>
      </c>
      <c r="E3366" s="391">
        <v>13.2</v>
      </c>
      <c r="F3366" s="418">
        <v>44333</v>
      </c>
      <c r="G3366" s="417" t="s">
        <v>2283</v>
      </c>
      <c r="I3366" s="379">
        <f t="shared" ca="1" si="231"/>
        <v>-238</v>
      </c>
      <c r="J3366" s="379">
        <f t="shared" ca="1" si="232"/>
        <v>-166</v>
      </c>
      <c r="K3366" s="391" t="str">
        <f t="shared" ca="1" si="233"/>
        <v>CAMPINAS</v>
      </c>
      <c r="L3366" s="379"/>
      <c r="O3366" s="379"/>
    </row>
    <row r="3367" spans="1:15">
      <c r="A3367" s="417" t="s">
        <v>2155</v>
      </c>
      <c r="B3367" s="417" t="s">
        <v>3346</v>
      </c>
      <c r="C3367" s="417" t="s">
        <v>2281</v>
      </c>
      <c r="D3367" s="417" t="s">
        <v>3224</v>
      </c>
      <c r="E3367" s="391">
        <v>12.75</v>
      </c>
      <c r="F3367" s="418">
        <v>44333</v>
      </c>
      <c r="G3367" s="417" t="s">
        <v>2283</v>
      </c>
      <c r="I3367" s="379">
        <f t="shared" ca="1" si="231"/>
        <v>-238</v>
      </c>
      <c r="J3367" s="379">
        <f t="shared" ca="1" si="232"/>
        <v>-166</v>
      </c>
      <c r="K3367" s="391" t="str">
        <f t="shared" ca="1" si="233"/>
        <v>CAMPINAS</v>
      </c>
      <c r="L3367" s="379"/>
      <c r="O3367" s="379"/>
    </row>
    <row r="3368" spans="1:15">
      <c r="A3368" s="417" t="s">
        <v>2155</v>
      </c>
      <c r="B3368" s="417" t="s">
        <v>3347</v>
      </c>
      <c r="C3368" s="417" t="s">
        <v>2281</v>
      </c>
      <c r="D3368" s="417" t="s">
        <v>3224</v>
      </c>
      <c r="E3368" s="391">
        <v>4.5199999999999996</v>
      </c>
      <c r="F3368" s="418">
        <v>44333</v>
      </c>
      <c r="G3368" s="417" t="s">
        <v>2283</v>
      </c>
      <c r="I3368" s="379">
        <f t="shared" ca="1" si="231"/>
        <v>-238</v>
      </c>
      <c r="J3368" s="379">
        <f t="shared" ca="1" si="232"/>
        <v>-166</v>
      </c>
      <c r="K3368" s="391" t="str">
        <f t="shared" ca="1" si="233"/>
        <v>CAMPINAS</v>
      </c>
      <c r="L3368" s="379"/>
      <c r="O3368" s="379"/>
    </row>
    <row r="3369" spans="1:15">
      <c r="A3369" s="417" t="s">
        <v>2155</v>
      </c>
      <c r="B3369" s="417" t="s">
        <v>3348</v>
      </c>
      <c r="C3369" s="417" t="s">
        <v>2281</v>
      </c>
      <c r="D3369" s="417" t="s">
        <v>3224</v>
      </c>
      <c r="E3369" s="391">
        <v>13.72</v>
      </c>
      <c r="F3369" s="418">
        <v>44333</v>
      </c>
      <c r="G3369" s="417" t="s">
        <v>2283</v>
      </c>
      <c r="I3369" s="379">
        <f t="shared" ca="1" si="231"/>
        <v>-238</v>
      </c>
      <c r="J3369" s="379">
        <f t="shared" ca="1" si="232"/>
        <v>-166</v>
      </c>
      <c r="K3369" s="391" t="str">
        <f t="shared" ca="1" si="233"/>
        <v>CAMPINAS</v>
      </c>
      <c r="L3369" s="379"/>
      <c r="O3369" s="379"/>
    </row>
    <row r="3370" spans="1:15">
      <c r="A3370" s="417" t="s">
        <v>2155</v>
      </c>
      <c r="B3370" s="417" t="s">
        <v>3349</v>
      </c>
      <c r="C3370" s="417" t="s">
        <v>2281</v>
      </c>
      <c r="D3370" s="417" t="s">
        <v>3224</v>
      </c>
      <c r="E3370" s="391">
        <v>9.75</v>
      </c>
      <c r="F3370" s="418">
        <v>44333</v>
      </c>
      <c r="G3370" s="417" t="s">
        <v>2283</v>
      </c>
      <c r="I3370" s="379">
        <f t="shared" ca="1" si="231"/>
        <v>-238</v>
      </c>
      <c r="J3370" s="379">
        <f t="shared" ca="1" si="232"/>
        <v>-166</v>
      </c>
      <c r="K3370" s="391" t="str">
        <f t="shared" ca="1" si="233"/>
        <v>CAMPINAS</v>
      </c>
      <c r="L3370" s="379"/>
      <c r="O3370" s="379"/>
    </row>
    <row r="3371" spans="1:15">
      <c r="A3371" s="417" t="s">
        <v>2155</v>
      </c>
      <c r="B3371" s="417" t="s">
        <v>3350</v>
      </c>
      <c r="C3371" s="417" t="s">
        <v>2281</v>
      </c>
      <c r="D3371" s="417" t="s">
        <v>3224</v>
      </c>
      <c r="E3371" s="391">
        <v>2.0499999999999998</v>
      </c>
      <c r="F3371" s="418">
        <v>44333</v>
      </c>
      <c r="G3371" s="417" t="s">
        <v>2283</v>
      </c>
      <c r="I3371" s="379">
        <f t="shared" ca="1" si="231"/>
        <v>-238</v>
      </c>
      <c r="J3371" s="379">
        <f t="shared" ca="1" si="232"/>
        <v>-166</v>
      </c>
      <c r="K3371" s="391" t="str">
        <f t="shared" ca="1" si="233"/>
        <v>CAMPINAS</v>
      </c>
      <c r="L3371" s="379"/>
      <c r="O3371" s="379"/>
    </row>
    <row r="3372" spans="1:15">
      <c r="A3372" s="417" t="s">
        <v>2155</v>
      </c>
      <c r="B3372" s="417" t="s">
        <v>3351</v>
      </c>
      <c r="C3372" s="417" t="s">
        <v>2281</v>
      </c>
      <c r="D3372" s="417" t="s">
        <v>3224</v>
      </c>
      <c r="E3372" s="391">
        <v>4.2300000000000004</v>
      </c>
      <c r="F3372" s="418">
        <v>44333</v>
      </c>
      <c r="G3372" s="417" t="s">
        <v>2283</v>
      </c>
      <c r="I3372" s="379">
        <f t="shared" ca="1" si="231"/>
        <v>-238</v>
      </c>
      <c r="J3372" s="379">
        <f t="shared" ca="1" si="232"/>
        <v>-166</v>
      </c>
      <c r="K3372" s="391" t="str">
        <f t="shared" ca="1" si="233"/>
        <v>CAMPINAS</v>
      </c>
      <c r="L3372" s="379"/>
      <c r="O3372" s="379"/>
    </row>
    <row r="3373" spans="1:15">
      <c r="A3373" s="417" t="s">
        <v>2155</v>
      </c>
      <c r="B3373" s="417" t="s">
        <v>3352</v>
      </c>
      <c r="C3373" s="417" t="s">
        <v>2281</v>
      </c>
      <c r="D3373" s="417" t="s">
        <v>3224</v>
      </c>
      <c r="E3373" s="391">
        <v>2.3199999999999998</v>
      </c>
      <c r="F3373" s="418">
        <v>44333</v>
      </c>
      <c r="G3373" s="417" t="s">
        <v>2283</v>
      </c>
      <c r="I3373" s="379">
        <f t="shared" ca="1" si="231"/>
        <v>-238</v>
      </c>
      <c r="J3373" s="379">
        <f t="shared" ca="1" si="232"/>
        <v>-166</v>
      </c>
      <c r="K3373" s="391" t="str">
        <f t="shared" ca="1" si="233"/>
        <v>CAMPINAS</v>
      </c>
      <c r="L3373" s="379"/>
      <c r="O3373" s="379"/>
    </row>
    <row r="3374" spans="1:15">
      <c r="A3374" s="417" t="s">
        <v>2155</v>
      </c>
      <c r="B3374" s="417" t="s">
        <v>3353</v>
      </c>
      <c r="C3374" s="417" t="s">
        <v>2281</v>
      </c>
      <c r="D3374" s="417" t="s">
        <v>3224</v>
      </c>
      <c r="E3374" s="391">
        <v>8.1999999999999993</v>
      </c>
      <c r="F3374" s="418">
        <v>44333</v>
      </c>
      <c r="G3374" s="417" t="s">
        <v>2283</v>
      </c>
      <c r="I3374" s="379">
        <f t="shared" ca="1" si="231"/>
        <v>-238</v>
      </c>
      <c r="J3374" s="379">
        <f t="shared" ca="1" si="232"/>
        <v>-166</v>
      </c>
      <c r="K3374" s="391" t="str">
        <f t="shared" ca="1" si="233"/>
        <v>CAMPINAS</v>
      </c>
      <c r="L3374" s="379"/>
      <c r="O3374" s="379"/>
    </row>
    <row r="3375" spans="1:15">
      <c r="A3375" s="417" t="s">
        <v>2155</v>
      </c>
      <c r="B3375" s="417" t="s">
        <v>10815</v>
      </c>
      <c r="C3375" s="417" t="s">
        <v>2281</v>
      </c>
      <c r="D3375" s="417" t="s">
        <v>3224</v>
      </c>
      <c r="E3375" s="391">
        <v>8.1199999999999992</v>
      </c>
      <c r="F3375" s="418">
        <v>44333</v>
      </c>
      <c r="G3375" s="417" t="s">
        <v>2283</v>
      </c>
      <c r="I3375" s="379">
        <f t="shared" ca="1" si="231"/>
        <v>-238</v>
      </c>
      <c r="J3375" s="379">
        <f t="shared" ca="1" si="232"/>
        <v>-166</v>
      </c>
      <c r="K3375" s="391" t="str">
        <f t="shared" ca="1" si="233"/>
        <v>CAMPINAS</v>
      </c>
      <c r="L3375" s="379"/>
      <c r="O3375" s="379"/>
    </row>
    <row r="3376" spans="1:15">
      <c r="A3376" s="417" t="s">
        <v>2155</v>
      </c>
      <c r="B3376" s="417" t="s">
        <v>3354</v>
      </c>
      <c r="C3376" s="417" t="s">
        <v>2281</v>
      </c>
      <c r="D3376" s="417" t="s">
        <v>3224</v>
      </c>
      <c r="E3376" s="391">
        <v>1.69</v>
      </c>
      <c r="F3376" s="418">
        <v>44333</v>
      </c>
      <c r="G3376" s="417" t="s">
        <v>2283</v>
      </c>
      <c r="I3376" s="379">
        <f t="shared" ca="1" si="231"/>
        <v>-238</v>
      </c>
      <c r="J3376" s="379">
        <f t="shared" ca="1" si="232"/>
        <v>-166</v>
      </c>
      <c r="K3376" s="391" t="str">
        <f t="shared" ca="1" si="233"/>
        <v>CAMPINAS</v>
      </c>
      <c r="L3376" s="379"/>
      <c r="O3376" s="379"/>
    </row>
    <row r="3377" spans="1:15">
      <c r="A3377" s="417" t="s">
        <v>2155</v>
      </c>
      <c r="B3377" s="417" t="s">
        <v>10816</v>
      </c>
      <c r="C3377" s="417" t="s">
        <v>2281</v>
      </c>
      <c r="D3377" s="417" t="s">
        <v>3224</v>
      </c>
      <c r="E3377" s="391">
        <v>4.8899999999999997</v>
      </c>
      <c r="F3377" s="418">
        <v>44333</v>
      </c>
      <c r="G3377" s="417" t="s">
        <v>2283</v>
      </c>
      <c r="I3377" s="379">
        <f t="shared" ca="1" si="231"/>
        <v>-238</v>
      </c>
      <c r="J3377" s="379">
        <f t="shared" ca="1" si="232"/>
        <v>-166</v>
      </c>
      <c r="K3377" s="391" t="str">
        <f t="shared" ca="1" si="233"/>
        <v>CAMPINAS</v>
      </c>
      <c r="L3377" s="379"/>
      <c r="O3377" s="379"/>
    </row>
    <row r="3378" spans="1:15">
      <c r="A3378" s="417" t="s">
        <v>2155</v>
      </c>
      <c r="B3378" s="417" t="s">
        <v>7905</v>
      </c>
      <c r="C3378" s="417" t="s">
        <v>2281</v>
      </c>
      <c r="D3378" s="417" t="s">
        <v>3224</v>
      </c>
      <c r="E3378" s="391">
        <v>3.95</v>
      </c>
      <c r="F3378" s="418">
        <v>44333</v>
      </c>
      <c r="G3378" s="417" t="s">
        <v>2283</v>
      </c>
      <c r="I3378" s="379">
        <f t="shared" ca="1" si="231"/>
        <v>-238</v>
      </c>
      <c r="J3378" s="379">
        <f t="shared" ca="1" si="232"/>
        <v>-166</v>
      </c>
      <c r="K3378" s="391" t="str">
        <f t="shared" ca="1" si="233"/>
        <v>CAMPINAS</v>
      </c>
      <c r="L3378" s="379"/>
      <c r="O3378" s="379"/>
    </row>
    <row r="3379" spans="1:15">
      <c r="A3379" s="417" t="s">
        <v>2155</v>
      </c>
      <c r="B3379" s="417" t="s">
        <v>7906</v>
      </c>
      <c r="C3379" s="417" t="s">
        <v>2281</v>
      </c>
      <c r="D3379" s="417" t="s">
        <v>3224</v>
      </c>
      <c r="E3379" s="391">
        <v>4.2</v>
      </c>
      <c r="F3379" s="418">
        <v>44333</v>
      </c>
      <c r="G3379" s="417" t="s">
        <v>2283</v>
      </c>
      <c r="I3379" s="379">
        <f t="shared" ca="1" si="231"/>
        <v>-238</v>
      </c>
      <c r="J3379" s="379">
        <f t="shared" ca="1" si="232"/>
        <v>-166</v>
      </c>
      <c r="K3379" s="391" t="str">
        <f t="shared" ca="1" si="233"/>
        <v>CAMPINAS</v>
      </c>
      <c r="L3379" s="379"/>
      <c r="O3379" s="379"/>
    </row>
    <row r="3380" spans="1:15">
      <c r="A3380" s="417" t="s">
        <v>2155</v>
      </c>
      <c r="B3380" s="417" t="s">
        <v>10817</v>
      </c>
      <c r="C3380" s="417" t="s">
        <v>2281</v>
      </c>
      <c r="D3380" s="417" t="s">
        <v>3224</v>
      </c>
      <c r="E3380" s="391">
        <v>4.49</v>
      </c>
      <c r="F3380" s="418">
        <v>44333</v>
      </c>
      <c r="G3380" s="417" t="s">
        <v>2283</v>
      </c>
      <c r="I3380" s="379">
        <f t="shared" ca="1" si="231"/>
        <v>-238</v>
      </c>
      <c r="J3380" s="379">
        <f t="shared" ca="1" si="232"/>
        <v>-166</v>
      </c>
      <c r="K3380" s="391" t="str">
        <f t="shared" ca="1" si="233"/>
        <v>CAMPINAS</v>
      </c>
      <c r="L3380" s="379"/>
      <c r="O3380" s="379"/>
    </row>
    <row r="3381" spans="1:15">
      <c r="A3381" s="417" t="s">
        <v>2155</v>
      </c>
      <c r="B3381" s="417" t="s">
        <v>7907</v>
      </c>
      <c r="C3381" s="417" t="s">
        <v>2281</v>
      </c>
      <c r="D3381" s="417" t="s">
        <v>3224</v>
      </c>
      <c r="E3381" s="391">
        <v>3.67</v>
      </c>
      <c r="F3381" s="418">
        <v>44333</v>
      </c>
      <c r="G3381" s="417" t="s">
        <v>2283</v>
      </c>
      <c r="I3381" s="379">
        <f t="shared" ca="1" si="231"/>
        <v>-238</v>
      </c>
      <c r="J3381" s="379">
        <f t="shared" ca="1" si="232"/>
        <v>-166</v>
      </c>
      <c r="K3381" s="391" t="str">
        <f t="shared" ca="1" si="233"/>
        <v>CAMPINAS</v>
      </c>
      <c r="L3381" s="379"/>
      <c r="O3381" s="379"/>
    </row>
    <row r="3382" spans="1:15">
      <c r="A3382" s="417" t="s">
        <v>2155</v>
      </c>
      <c r="B3382" s="417" t="s">
        <v>10818</v>
      </c>
      <c r="C3382" s="417" t="s">
        <v>2281</v>
      </c>
      <c r="D3382" s="417" t="s">
        <v>3224</v>
      </c>
      <c r="E3382" s="391">
        <v>4.41</v>
      </c>
      <c r="F3382" s="418">
        <v>44333</v>
      </c>
      <c r="G3382" s="417" t="s">
        <v>2283</v>
      </c>
      <c r="I3382" s="379">
        <f t="shared" ca="1" si="231"/>
        <v>-238</v>
      </c>
      <c r="J3382" s="379">
        <f t="shared" ca="1" si="232"/>
        <v>-166</v>
      </c>
      <c r="K3382" s="391" t="str">
        <f t="shared" ca="1" si="233"/>
        <v>CAMPINAS</v>
      </c>
      <c r="L3382" s="379"/>
      <c r="O3382" s="379"/>
    </row>
    <row r="3383" spans="1:15">
      <c r="A3383" s="417" t="s">
        <v>2155</v>
      </c>
      <c r="B3383" s="417" t="s">
        <v>6768</v>
      </c>
      <c r="C3383" s="417" t="s">
        <v>2281</v>
      </c>
      <c r="D3383" s="417" t="s">
        <v>3224</v>
      </c>
      <c r="E3383" s="391">
        <v>2.61</v>
      </c>
      <c r="F3383" s="418">
        <v>44333</v>
      </c>
      <c r="G3383" s="417" t="s">
        <v>2283</v>
      </c>
      <c r="I3383" s="379">
        <f t="shared" ca="1" si="231"/>
        <v>-238</v>
      </c>
      <c r="J3383" s="379">
        <f t="shared" ca="1" si="232"/>
        <v>-166</v>
      </c>
      <c r="K3383" s="391" t="str">
        <f t="shared" ca="1" si="233"/>
        <v>CAMPINAS</v>
      </c>
      <c r="L3383" s="379"/>
      <c r="O3383" s="379"/>
    </row>
    <row r="3384" spans="1:15">
      <c r="A3384" s="417" t="s">
        <v>2155</v>
      </c>
      <c r="B3384" s="417" t="s">
        <v>6769</v>
      </c>
      <c r="C3384" s="417" t="s">
        <v>2281</v>
      </c>
      <c r="D3384" s="417" t="s">
        <v>3224</v>
      </c>
      <c r="E3384" s="391">
        <v>3.5</v>
      </c>
      <c r="F3384" s="418">
        <v>44333</v>
      </c>
      <c r="G3384" s="417" t="s">
        <v>2283</v>
      </c>
      <c r="I3384" s="379">
        <f t="shared" ca="1" si="231"/>
        <v>-238</v>
      </c>
      <c r="J3384" s="379">
        <f t="shared" ca="1" si="232"/>
        <v>-166</v>
      </c>
      <c r="K3384" s="391" t="str">
        <f t="shared" ca="1" si="233"/>
        <v>CAMPINAS</v>
      </c>
      <c r="L3384" s="379"/>
      <c r="O3384" s="379"/>
    </row>
    <row r="3385" spans="1:15">
      <c r="A3385" s="417" t="s">
        <v>2155</v>
      </c>
      <c r="B3385" s="417" t="s">
        <v>6770</v>
      </c>
      <c r="C3385" s="417" t="s">
        <v>2281</v>
      </c>
      <c r="D3385" s="417" t="s">
        <v>3224</v>
      </c>
      <c r="E3385" s="391">
        <v>1.54</v>
      </c>
      <c r="F3385" s="418">
        <v>44333</v>
      </c>
      <c r="G3385" s="417" t="s">
        <v>2283</v>
      </c>
      <c r="I3385" s="379">
        <f t="shared" ca="1" si="231"/>
        <v>-238</v>
      </c>
      <c r="J3385" s="379">
        <f t="shared" ca="1" si="232"/>
        <v>-166</v>
      </c>
      <c r="K3385" s="391" t="str">
        <f t="shared" ca="1" si="233"/>
        <v>CAMPINAS</v>
      </c>
      <c r="L3385" s="379"/>
      <c r="O3385" s="379"/>
    </row>
    <row r="3386" spans="1:15">
      <c r="A3386" s="417" t="s">
        <v>2155</v>
      </c>
      <c r="B3386" s="417" t="s">
        <v>7908</v>
      </c>
      <c r="C3386" s="417" t="s">
        <v>2281</v>
      </c>
      <c r="D3386" s="417" t="s">
        <v>3224</v>
      </c>
      <c r="E3386" s="391">
        <v>2.35</v>
      </c>
      <c r="F3386" s="418">
        <v>44333</v>
      </c>
      <c r="G3386" s="417" t="s">
        <v>2283</v>
      </c>
      <c r="I3386" s="379">
        <f t="shared" ca="1" si="231"/>
        <v>-238</v>
      </c>
      <c r="J3386" s="379">
        <f t="shared" ca="1" si="232"/>
        <v>-166</v>
      </c>
      <c r="K3386" s="391" t="str">
        <f t="shared" ca="1" si="233"/>
        <v>CAMPINAS</v>
      </c>
      <c r="L3386" s="379"/>
      <c r="O3386" s="379"/>
    </row>
    <row r="3387" spans="1:15">
      <c r="A3387" s="417" t="s">
        <v>2155</v>
      </c>
      <c r="B3387" s="417" t="s">
        <v>6771</v>
      </c>
      <c r="C3387" s="417" t="s">
        <v>2281</v>
      </c>
      <c r="D3387" s="417" t="s">
        <v>3224</v>
      </c>
      <c r="E3387" s="391">
        <v>2.4</v>
      </c>
      <c r="F3387" s="418">
        <v>44333</v>
      </c>
      <c r="G3387" s="417" t="s">
        <v>2283</v>
      </c>
      <c r="I3387" s="379">
        <f t="shared" ca="1" si="231"/>
        <v>-238</v>
      </c>
      <c r="J3387" s="379">
        <f t="shared" ca="1" si="232"/>
        <v>-166</v>
      </c>
      <c r="K3387" s="391" t="str">
        <f t="shared" ca="1" si="233"/>
        <v>CAMPINAS</v>
      </c>
      <c r="L3387" s="379"/>
      <c r="O3387" s="379"/>
    </row>
    <row r="3388" spans="1:15">
      <c r="A3388" s="417" t="s">
        <v>2155</v>
      </c>
      <c r="B3388" s="417" t="s">
        <v>6772</v>
      </c>
      <c r="C3388" s="417" t="s">
        <v>2281</v>
      </c>
      <c r="D3388" s="417" t="s">
        <v>3224</v>
      </c>
      <c r="E3388" s="391">
        <v>3.7</v>
      </c>
      <c r="F3388" s="418">
        <v>44333</v>
      </c>
      <c r="G3388" s="417" t="s">
        <v>2283</v>
      </c>
      <c r="I3388" s="379">
        <f t="shared" ca="1" si="231"/>
        <v>-238</v>
      </c>
      <c r="J3388" s="379">
        <f t="shared" ca="1" si="232"/>
        <v>-166</v>
      </c>
      <c r="K3388" s="391" t="str">
        <f t="shared" ca="1" si="233"/>
        <v>CAMPINAS</v>
      </c>
      <c r="L3388" s="379"/>
      <c r="O3388" s="379"/>
    </row>
    <row r="3389" spans="1:15">
      <c r="A3389" s="417" t="s">
        <v>2155</v>
      </c>
      <c r="B3389" s="417" t="s">
        <v>6773</v>
      </c>
      <c r="C3389" s="417" t="s">
        <v>2281</v>
      </c>
      <c r="D3389" s="417" t="s">
        <v>3224</v>
      </c>
      <c r="E3389" s="391">
        <v>0.5</v>
      </c>
      <c r="F3389" s="418">
        <v>44333</v>
      </c>
      <c r="G3389" s="417" t="s">
        <v>2283</v>
      </c>
      <c r="I3389" s="379">
        <f t="shared" ca="1" si="231"/>
        <v>-238</v>
      </c>
      <c r="J3389" s="379">
        <f t="shared" ca="1" si="232"/>
        <v>-166</v>
      </c>
      <c r="K3389" s="391" t="str">
        <f t="shared" ca="1" si="233"/>
        <v>CAMPINAS</v>
      </c>
      <c r="L3389" s="379"/>
      <c r="O3389" s="379"/>
    </row>
    <row r="3390" spans="1:15">
      <c r="A3390" s="417" t="s">
        <v>2155</v>
      </c>
      <c r="B3390" s="417" t="s">
        <v>7909</v>
      </c>
      <c r="C3390" s="417" t="s">
        <v>2281</v>
      </c>
      <c r="D3390" s="417" t="s">
        <v>3224</v>
      </c>
      <c r="E3390" s="391">
        <v>1.8</v>
      </c>
      <c r="F3390" s="418">
        <v>44333</v>
      </c>
      <c r="G3390" s="417" t="s">
        <v>2283</v>
      </c>
      <c r="I3390" s="379">
        <f t="shared" ca="1" si="231"/>
        <v>-238</v>
      </c>
      <c r="J3390" s="379">
        <f t="shared" ca="1" si="232"/>
        <v>-166</v>
      </c>
      <c r="K3390" s="391" t="str">
        <f t="shared" ca="1" si="233"/>
        <v>CAMPINAS</v>
      </c>
      <c r="L3390" s="379"/>
      <c r="O3390" s="379"/>
    </row>
    <row r="3391" spans="1:15">
      <c r="A3391" s="417" t="s">
        <v>2155</v>
      </c>
      <c r="B3391" s="417" t="s">
        <v>10819</v>
      </c>
      <c r="C3391" s="417" t="s">
        <v>2281</v>
      </c>
      <c r="D3391" s="417" t="s">
        <v>3224</v>
      </c>
      <c r="E3391" s="391">
        <v>1.5</v>
      </c>
      <c r="F3391" s="418">
        <v>44333</v>
      </c>
      <c r="G3391" s="417" t="s">
        <v>2283</v>
      </c>
      <c r="I3391" s="379">
        <f t="shared" ca="1" si="231"/>
        <v>-238</v>
      </c>
      <c r="J3391" s="379">
        <f t="shared" ca="1" si="232"/>
        <v>-166</v>
      </c>
      <c r="K3391" s="391" t="str">
        <f t="shared" ca="1" si="233"/>
        <v>CAMPINAS</v>
      </c>
      <c r="L3391" s="379"/>
      <c r="O3391" s="379"/>
    </row>
    <row r="3392" spans="1:15">
      <c r="A3392" s="417" t="s">
        <v>2155</v>
      </c>
      <c r="B3392" s="417" t="s">
        <v>7910</v>
      </c>
      <c r="C3392" s="417" t="s">
        <v>2281</v>
      </c>
      <c r="D3392" s="417" t="s">
        <v>3224</v>
      </c>
      <c r="E3392" s="391">
        <v>2.1</v>
      </c>
      <c r="F3392" s="418">
        <v>44333</v>
      </c>
      <c r="G3392" s="417" t="s">
        <v>2283</v>
      </c>
      <c r="I3392" s="379">
        <f t="shared" ca="1" si="231"/>
        <v>-238</v>
      </c>
      <c r="J3392" s="379">
        <f t="shared" ca="1" si="232"/>
        <v>-166</v>
      </c>
      <c r="K3392" s="391" t="str">
        <f t="shared" ca="1" si="233"/>
        <v>CAMPINAS</v>
      </c>
      <c r="L3392" s="379"/>
      <c r="O3392" s="379"/>
    </row>
    <row r="3393" spans="1:15">
      <c r="A3393" s="417" t="s">
        <v>2155</v>
      </c>
      <c r="B3393" s="417" t="s">
        <v>10820</v>
      </c>
      <c r="C3393" s="417" t="s">
        <v>2281</v>
      </c>
      <c r="D3393" s="417" t="s">
        <v>3224</v>
      </c>
      <c r="E3393" s="391">
        <v>1.1399999999999999</v>
      </c>
      <c r="F3393" s="418">
        <v>44333</v>
      </c>
      <c r="G3393" s="417" t="s">
        <v>2283</v>
      </c>
      <c r="I3393" s="379">
        <f t="shared" ca="1" si="231"/>
        <v>-238</v>
      </c>
      <c r="J3393" s="379">
        <f t="shared" ca="1" si="232"/>
        <v>-166</v>
      </c>
      <c r="K3393" s="391" t="str">
        <f t="shared" ca="1" si="233"/>
        <v>CAMPINAS</v>
      </c>
      <c r="L3393" s="379"/>
      <c r="O3393" s="379"/>
    </row>
    <row r="3394" spans="1:15">
      <c r="A3394" s="417" t="s">
        <v>2155</v>
      </c>
      <c r="B3394" s="417" t="s">
        <v>7911</v>
      </c>
      <c r="C3394" s="417" t="s">
        <v>2281</v>
      </c>
      <c r="D3394" s="417" t="s">
        <v>3224</v>
      </c>
      <c r="E3394" s="391">
        <v>1</v>
      </c>
      <c r="F3394" s="418">
        <v>44333</v>
      </c>
      <c r="G3394" s="417" t="s">
        <v>2283</v>
      </c>
      <c r="I3394" s="379">
        <f t="shared" ca="1" si="231"/>
        <v>-238</v>
      </c>
      <c r="J3394" s="379">
        <f t="shared" ca="1" si="232"/>
        <v>-166</v>
      </c>
      <c r="K3394" s="391" t="str">
        <f t="shared" ca="1" si="233"/>
        <v>CAMPINAS</v>
      </c>
      <c r="L3394" s="379"/>
      <c r="O3394" s="379"/>
    </row>
    <row r="3395" spans="1:15">
      <c r="A3395" s="417" t="s">
        <v>2155</v>
      </c>
      <c r="B3395" s="417" t="s">
        <v>7912</v>
      </c>
      <c r="C3395" s="417" t="s">
        <v>2281</v>
      </c>
      <c r="D3395" s="417" t="s">
        <v>3224</v>
      </c>
      <c r="E3395" s="391">
        <v>0.3</v>
      </c>
      <c r="F3395" s="418">
        <v>44333</v>
      </c>
      <c r="G3395" s="417" t="s">
        <v>2283</v>
      </c>
      <c r="I3395" s="379">
        <f t="shared" ca="1" si="231"/>
        <v>-238</v>
      </c>
      <c r="J3395" s="379">
        <f t="shared" ca="1" si="232"/>
        <v>-166</v>
      </c>
      <c r="K3395" s="391" t="str">
        <f t="shared" ca="1" si="233"/>
        <v>CAMPINAS</v>
      </c>
      <c r="L3395" s="379"/>
      <c r="O3395" s="379"/>
    </row>
    <row r="3396" spans="1:15">
      <c r="A3396" s="417" t="s">
        <v>2155</v>
      </c>
      <c r="B3396" s="417" t="s">
        <v>3355</v>
      </c>
      <c r="C3396" s="417" t="s">
        <v>2332</v>
      </c>
      <c r="D3396" s="417" t="s">
        <v>3224</v>
      </c>
      <c r="E3396" s="391">
        <v>0.46</v>
      </c>
      <c r="F3396" s="418">
        <v>44333</v>
      </c>
      <c r="G3396" s="417" t="s">
        <v>2283</v>
      </c>
      <c r="I3396" s="379">
        <f t="shared" ca="1" si="231"/>
        <v>-238</v>
      </c>
      <c r="J3396" s="379">
        <f t="shared" ca="1" si="232"/>
        <v>-166</v>
      </c>
      <c r="K3396" s="391" t="str">
        <f t="shared" ca="1" si="233"/>
        <v>CAMPINAS</v>
      </c>
      <c r="L3396" s="379"/>
      <c r="O3396" s="379"/>
    </row>
    <row r="3397" spans="1:15">
      <c r="A3397" s="417" t="s">
        <v>2155</v>
      </c>
      <c r="B3397" s="417" t="s">
        <v>3356</v>
      </c>
      <c r="C3397" s="417" t="s">
        <v>2332</v>
      </c>
      <c r="D3397" s="417" t="s">
        <v>3224</v>
      </c>
      <c r="E3397" s="391">
        <v>0.01</v>
      </c>
      <c r="F3397" s="418">
        <v>44333</v>
      </c>
      <c r="G3397" s="417" t="s">
        <v>2283</v>
      </c>
      <c r="I3397" s="379">
        <f t="shared" ca="1" si="231"/>
        <v>-238</v>
      </c>
      <c r="J3397" s="379">
        <f t="shared" ca="1" si="232"/>
        <v>-166</v>
      </c>
      <c r="K3397" s="391" t="str">
        <f t="shared" ca="1" si="233"/>
        <v>CAMPINAS</v>
      </c>
      <c r="L3397" s="379"/>
      <c r="O3397" s="379"/>
    </row>
    <row r="3398" spans="1:15">
      <c r="A3398" s="417" t="s">
        <v>2155</v>
      </c>
      <c r="B3398" s="417" t="s">
        <v>3357</v>
      </c>
      <c r="C3398" s="417" t="s">
        <v>2332</v>
      </c>
      <c r="D3398" s="417" t="s">
        <v>3224</v>
      </c>
      <c r="E3398" s="391">
        <v>2.61</v>
      </c>
      <c r="F3398" s="418">
        <v>44333</v>
      </c>
      <c r="G3398" s="417" t="s">
        <v>2283</v>
      </c>
      <c r="I3398" s="379">
        <f t="shared" ca="1" si="231"/>
        <v>-238</v>
      </c>
      <c r="J3398" s="379">
        <f t="shared" ca="1" si="232"/>
        <v>-166</v>
      </c>
      <c r="K3398" s="391" t="str">
        <f t="shared" ca="1" si="233"/>
        <v>CAMPINAS</v>
      </c>
      <c r="L3398" s="379"/>
      <c r="O3398" s="379"/>
    </row>
    <row r="3399" spans="1:15">
      <c r="A3399" s="417" t="s">
        <v>2155</v>
      </c>
      <c r="B3399" s="417" t="s">
        <v>3358</v>
      </c>
      <c r="C3399" s="417" t="s">
        <v>2332</v>
      </c>
      <c r="D3399" s="417" t="s">
        <v>3224</v>
      </c>
      <c r="E3399" s="391">
        <v>0.97</v>
      </c>
      <c r="F3399" s="418">
        <v>44333</v>
      </c>
      <c r="G3399" s="417" t="s">
        <v>2283</v>
      </c>
      <c r="I3399" s="379">
        <f t="shared" ca="1" si="231"/>
        <v>-238</v>
      </c>
      <c r="J3399" s="379">
        <f t="shared" ca="1" si="232"/>
        <v>-166</v>
      </c>
      <c r="K3399" s="391" t="str">
        <f t="shared" ca="1" si="233"/>
        <v>CAMPINAS</v>
      </c>
      <c r="L3399" s="379"/>
      <c r="O3399" s="379"/>
    </row>
    <row r="3400" spans="1:15">
      <c r="A3400" s="417" t="s">
        <v>2155</v>
      </c>
      <c r="B3400" s="417" t="s">
        <v>3359</v>
      </c>
      <c r="C3400" s="417" t="s">
        <v>2332</v>
      </c>
      <c r="D3400" s="417" t="s">
        <v>3224</v>
      </c>
      <c r="E3400" s="391">
        <v>2.9</v>
      </c>
      <c r="F3400" s="418">
        <v>44333</v>
      </c>
      <c r="G3400" s="417" t="s">
        <v>2283</v>
      </c>
      <c r="I3400" s="379">
        <f t="shared" ca="1" si="231"/>
        <v>-238</v>
      </c>
      <c r="J3400" s="379">
        <f t="shared" ca="1" si="232"/>
        <v>-166</v>
      </c>
      <c r="K3400" s="391" t="str">
        <f t="shared" ca="1" si="233"/>
        <v>CAMPINAS</v>
      </c>
      <c r="L3400" s="379"/>
      <c r="O3400" s="379"/>
    </row>
    <row r="3401" spans="1:15">
      <c r="A3401" s="417" t="s">
        <v>2155</v>
      </c>
      <c r="B3401" s="417" t="s">
        <v>3360</v>
      </c>
      <c r="C3401" s="417" t="s">
        <v>2332</v>
      </c>
      <c r="D3401" s="417" t="s">
        <v>3224</v>
      </c>
      <c r="E3401" s="391">
        <v>1.55</v>
      </c>
      <c r="F3401" s="418">
        <v>44333</v>
      </c>
      <c r="G3401" s="417" t="s">
        <v>2283</v>
      </c>
      <c r="I3401" s="379">
        <f t="shared" ca="1" si="231"/>
        <v>-238</v>
      </c>
      <c r="J3401" s="379">
        <f t="shared" ca="1" si="232"/>
        <v>-166</v>
      </c>
      <c r="K3401" s="391" t="str">
        <f t="shared" ca="1" si="233"/>
        <v>CAMPINAS</v>
      </c>
      <c r="L3401" s="379"/>
      <c r="O3401" s="379"/>
    </row>
    <row r="3402" spans="1:15">
      <c r="A3402" s="417" t="s">
        <v>2155</v>
      </c>
      <c r="B3402" s="417" t="s">
        <v>3361</v>
      </c>
      <c r="C3402" s="417" t="s">
        <v>2332</v>
      </c>
      <c r="D3402" s="417" t="s">
        <v>3224</v>
      </c>
      <c r="E3402" s="391">
        <v>1.18</v>
      </c>
      <c r="F3402" s="418">
        <v>44333</v>
      </c>
      <c r="G3402" s="417" t="s">
        <v>2283</v>
      </c>
      <c r="I3402" s="379">
        <f t="shared" ref="I3402:I3465" ca="1" si="234">IF(F3402&lt;&gt;"",F3402-$I$199,"")</f>
        <v>-238</v>
      </c>
      <c r="J3402" s="379">
        <f t="shared" ref="J3402:J3465" ca="1" si="235">IF(I3402&lt;&gt;"",NETWORKDAYS($I$199,F3402-1,$N$201:$N$224),"")</f>
        <v>-166</v>
      </c>
      <c r="K3402" s="391" t="str">
        <f t="shared" ref="K3402:K3465" ca="1" si="236">IF(I3402&lt;&gt;"",RIGHT(D3402,LEN(D3402)-FIND(" ",D3402)),"")</f>
        <v>CAMPINAS</v>
      </c>
      <c r="L3402" s="379"/>
      <c r="O3402" s="379"/>
    </row>
    <row r="3403" spans="1:15">
      <c r="A3403" s="417" t="s">
        <v>2155</v>
      </c>
      <c r="B3403" s="417" t="s">
        <v>3362</v>
      </c>
      <c r="C3403" s="417" t="s">
        <v>2332</v>
      </c>
      <c r="D3403" s="417" t="s">
        <v>3224</v>
      </c>
      <c r="E3403" s="391">
        <v>1.63</v>
      </c>
      <c r="F3403" s="418">
        <v>44333</v>
      </c>
      <c r="G3403" s="417" t="s">
        <v>2283</v>
      </c>
      <c r="I3403" s="379">
        <f t="shared" ca="1" si="234"/>
        <v>-238</v>
      </c>
      <c r="J3403" s="379">
        <f t="shared" ca="1" si="235"/>
        <v>-166</v>
      </c>
      <c r="K3403" s="391" t="str">
        <f t="shared" ca="1" si="236"/>
        <v>CAMPINAS</v>
      </c>
      <c r="L3403" s="379"/>
      <c r="O3403" s="379"/>
    </row>
    <row r="3404" spans="1:15">
      <c r="A3404" s="417" t="s">
        <v>2155</v>
      </c>
      <c r="B3404" s="417" t="s">
        <v>3363</v>
      </c>
      <c r="C3404" s="417" t="s">
        <v>2332</v>
      </c>
      <c r="D3404" s="417" t="s">
        <v>3224</v>
      </c>
      <c r="E3404" s="391">
        <v>0.15</v>
      </c>
      <c r="F3404" s="418">
        <v>44333</v>
      </c>
      <c r="G3404" s="417" t="s">
        <v>2283</v>
      </c>
      <c r="I3404" s="379">
        <f t="shared" ca="1" si="234"/>
        <v>-238</v>
      </c>
      <c r="J3404" s="379">
        <f t="shared" ca="1" si="235"/>
        <v>-166</v>
      </c>
      <c r="K3404" s="391" t="str">
        <f t="shared" ca="1" si="236"/>
        <v>CAMPINAS</v>
      </c>
      <c r="L3404" s="379"/>
      <c r="O3404" s="379"/>
    </row>
    <row r="3405" spans="1:15">
      <c r="A3405" s="417" t="s">
        <v>2155</v>
      </c>
      <c r="B3405" s="417" t="s">
        <v>3364</v>
      </c>
      <c r="C3405" s="417" t="s">
        <v>2332</v>
      </c>
      <c r="D3405" s="417" t="s">
        <v>3224</v>
      </c>
      <c r="E3405" s="391">
        <v>4.9000000000000004</v>
      </c>
      <c r="F3405" s="418">
        <v>44333</v>
      </c>
      <c r="G3405" s="417" t="s">
        <v>2283</v>
      </c>
      <c r="I3405" s="379">
        <f t="shared" ca="1" si="234"/>
        <v>-238</v>
      </c>
      <c r="J3405" s="379">
        <f t="shared" ca="1" si="235"/>
        <v>-166</v>
      </c>
      <c r="K3405" s="391" t="str">
        <f t="shared" ca="1" si="236"/>
        <v>CAMPINAS</v>
      </c>
      <c r="L3405" s="379"/>
      <c r="O3405" s="379"/>
    </row>
    <row r="3406" spans="1:15">
      <c r="A3406" s="417" t="s">
        <v>2155</v>
      </c>
      <c r="B3406" s="417" t="s">
        <v>3365</v>
      </c>
      <c r="C3406" s="417" t="s">
        <v>2332</v>
      </c>
      <c r="D3406" s="417" t="s">
        <v>3224</v>
      </c>
      <c r="E3406" s="391">
        <v>0.2</v>
      </c>
      <c r="F3406" s="418">
        <v>44333</v>
      </c>
      <c r="G3406" s="417" t="s">
        <v>2283</v>
      </c>
      <c r="I3406" s="379">
        <f t="shared" ca="1" si="234"/>
        <v>-238</v>
      </c>
      <c r="J3406" s="379">
        <f t="shared" ca="1" si="235"/>
        <v>-166</v>
      </c>
      <c r="K3406" s="391" t="str">
        <f t="shared" ca="1" si="236"/>
        <v>CAMPINAS</v>
      </c>
      <c r="L3406" s="379"/>
      <c r="O3406" s="379"/>
    </row>
    <row r="3407" spans="1:15">
      <c r="A3407" s="417" t="s">
        <v>2155</v>
      </c>
      <c r="B3407" s="417" t="s">
        <v>6774</v>
      </c>
      <c r="C3407" s="417" t="s">
        <v>2332</v>
      </c>
      <c r="D3407" s="417" t="s">
        <v>3224</v>
      </c>
      <c r="E3407" s="391">
        <v>0.2</v>
      </c>
      <c r="F3407" s="418">
        <v>44333</v>
      </c>
      <c r="G3407" s="417" t="s">
        <v>2283</v>
      </c>
      <c r="I3407" s="379">
        <f t="shared" ca="1" si="234"/>
        <v>-238</v>
      </c>
      <c r="J3407" s="379">
        <f t="shared" ca="1" si="235"/>
        <v>-166</v>
      </c>
      <c r="K3407" s="391" t="str">
        <f t="shared" ca="1" si="236"/>
        <v>CAMPINAS</v>
      </c>
      <c r="L3407" s="379"/>
      <c r="O3407" s="379"/>
    </row>
    <row r="3408" spans="1:15">
      <c r="A3408" s="417" t="s">
        <v>2155</v>
      </c>
      <c r="B3408" s="417" t="s">
        <v>10821</v>
      </c>
      <c r="C3408" s="417" t="s">
        <v>2332</v>
      </c>
      <c r="D3408" s="417" t="s">
        <v>3224</v>
      </c>
      <c r="E3408" s="391">
        <v>0.5</v>
      </c>
      <c r="F3408" s="418">
        <v>44333</v>
      </c>
      <c r="G3408" s="417" t="s">
        <v>2283</v>
      </c>
      <c r="I3408" s="379">
        <f t="shared" ca="1" si="234"/>
        <v>-238</v>
      </c>
      <c r="J3408" s="379">
        <f t="shared" ca="1" si="235"/>
        <v>-166</v>
      </c>
      <c r="K3408" s="391" t="str">
        <f t="shared" ca="1" si="236"/>
        <v>CAMPINAS</v>
      </c>
      <c r="L3408" s="379"/>
      <c r="O3408" s="379"/>
    </row>
    <row r="3409" spans="1:15">
      <c r="A3409" s="417" t="s">
        <v>2155</v>
      </c>
      <c r="B3409" s="417" t="s">
        <v>10822</v>
      </c>
      <c r="C3409" s="417" t="s">
        <v>2332</v>
      </c>
      <c r="D3409" s="417" t="s">
        <v>3224</v>
      </c>
      <c r="E3409" s="391">
        <v>0.5</v>
      </c>
      <c r="F3409" s="418">
        <v>44333</v>
      </c>
      <c r="G3409" s="417" t="s">
        <v>2283</v>
      </c>
      <c r="I3409" s="379">
        <f t="shared" ca="1" si="234"/>
        <v>-238</v>
      </c>
      <c r="J3409" s="379">
        <f t="shared" ca="1" si="235"/>
        <v>-166</v>
      </c>
      <c r="K3409" s="391" t="str">
        <f t="shared" ca="1" si="236"/>
        <v>CAMPINAS</v>
      </c>
      <c r="L3409" s="379"/>
      <c r="O3409" s="379"/>
    </row>
    <row r="3410" spans="1:15">
      <c r="A3410" s="417" t="s">
        <v>2155</v>
      </c>
      <c r="B3410" s="417" t="s">
        <v>6775</v>
      </c>
      <c r="C3410" s="417" t="s">
        <v>2332</v>
      </c>
      <c r="D3410" s="417" t="s">
        <v>3224</v>
      </c>
      <c r="E3410" s="391">
        <v>0.55000000000000004</v>
      </c>
      <c r="F3410" s="418">
        <v>44333</v>
      </c>
      <c r="G3410" s="417" t="s">
        <v>2283</v>
      </c>
      <c r="I3410" s="379">
        <f t="shared" ca="1" si="234"/>
        <v>-238</v>
      </c>
      <c r="J3410" s="379">
        <f t="shared" ca="1" si="235"/>
        <v>-166</v>
      </c>
      <c r="K3410" s="391" t="str">
        <f t="shared" ca="1" si="236"/>
        <v>CAMPINAS</v>
      </c>
      <c r="L3410" s="379"/>
      <c r="O3410" s="379"/>
    </row>
    <row r="3411" spans="1:15">
      <c r="A3411" s="417" t="s">
        <v>2155</v>
      </c>
      <c r="B3411" s="417" t="s">
        <v>3366</v>
      </c>
      <c r="C3411" s="417" t="s">
        <v>2332</v>
      </c>
      <c r="D3411" s="417" t="s">
        <v>3224</v>
      </c>
      <c r="E3411" s="391">
        <v>1.61</v>
      </c>
      <c r="F3411" s="418">
        <v>44333</v>
      </c>
      <c r="G3411" s="417" t="s">
        <v>2283</v>
      </c>
      <c r="I3411" s="379">
        <f t="shared" ca="1" si="234"/>
        <v>-238</v>
      </c>
      <c r="J3411" s="379">
        <f t="shared" ca="1" si="235"/>
        <v>-166</v>
      </c>
      <c r="K3411" s="391" t="str">
        <f t="shared" ca="1" si="236"/>
        <v>CAMPINAS</v>
      </c>
      <c r="L3411" s="379"/>
      <c r="O3411" s="379"/>
    </row>
    <row r="3412" spans="1:15">
      <c r="A3412" s="417" t="s">
        <v>2155</v>
      </c>
      <c r="B3412" s="417" t="s">
        <v>3367</v>
      </c>
      <c r="C3412" s="417" t="s">
        <v>2332</v>
      </c>
      <c r="D3412" s="417" t="s">
        <v>3224</v>
      </c>
      <c r="E3412" s="391">
        <v>1.2</v>
      </c>
      <c r="F3412" s="418">
        <v>44333</v>
      </c>
      <c r="G3412" s="417" t="s">
        <v>2283</v>
      </c>
      <c r="I3412" s="379">
        <f t="shared" ca="1" si="234"/>
        <v>-238</v>
      </c>
      <c r="J3412" s="379">
        <f t="shared" ca="1" si="235"/>
        <v>-166</v>
      </c>
      <c r="K3412" s="391" t="str">
        <f t="shared" ca="1" si="236"/>
        <v>CAMPINAS</v>
      </c>
      <c r="L3412" s="379"/>
      <c r="O3412" s="379"/>
    </row>
    <row r="3413" spans="1:15">
      <c r="A3413" s="417" t="s">
        <v>2155</v>
      </c>
      <c r="B3413" s="417" t="s">
        <v>6776</v>
      </c>
      <c r="C3413" s="417" t="s">
        <v>2332</v>
      </c>
      <c r="D3413" s="417" t="s">
        <v>3224</v>
      </c>
      <c r="E3413" s="391">
        <v>1.26</v>
      </c>
      <c r="F3413" s="418">
        <v>44333</v>
      </c>
      <c r="G3413" s="417" t="s">
        <v>2283</v>
      </c>
      <c r="I3413" s="379">
        <f t="shared" ca="1" si="234"/>
        <v>-238</v>
      </c>
      <c r="J3413" s="379">
        <f t="shared" ca="1" si="235"/>
        <v>-166</v>
      </c>
      <c r="K3413" s="391" t="str">
        <f t="shared" ca="1" si="236"/>
        <v>CAMPINAS</v>
      </c>
      <c r="L3413" s="379"/>
      <c r="O3413" s="379"/>
    </row>
    <row r="3414" spans="1:15">
      <c r="A3414" s="417" t="s">
        <v>2155</v>
      </c>
      <c r="B3414" s="417" t="s">
        <v>7913</v>
      </c>
      <c r="C3414" s="417" t="s">
        <v>2332</v>
      </c>
      <c r="D3414" s="417" t="s">
        <v>3224</v>
      </c>
      <c r="E3414" s="391">
        <v>1.38</v>
      </c>
      <c r="F3414" s="418">
        <v>44333</v>
      </c>
      <c r="G3414" s="417" t="s">
        <v>2283</v>
      </c>
      <c r="I3414" s="379">
        <f t="shared" ca="1" si="234"/>
        <v>-238</v>
      </c>
      <c r="J3414" s="379">
        <f t="shared" ca="1" si="235"/>
        <v>-166</v>
      </c>
      <c r="K3414" s="391" t="str">
        <f t="shared" ca="1" si="236"/>
        <v>CAMPINAS</v>
      </c>
      <c r="L3414" s="379"/>
      <c r="O3414" s="379"/>
    </row>
    <row r="3415" spans="1:15">
      <c r="A3415" s="417" t="s">
        <v>2155</v>
      </c>
      <c r="B3415" s="417" t="s">
        <v>3368</v>
      </c>
      <c r="C3415" s="417" t="s">
        <v>2332</v>
      </c>
      <c r="D3415" s="417" t="s">
        <v>3224</v>
      </c>
      <c r="E3415" s="391">
        <v>4</v>
      </c>
      <c r="F3415" s="418">
        <v>44333</v>
      </c>
      <c r="G3415" s="417" t="s">
        <v>2283</v>
      </c>
      <c r="I3415" s="379">
        <f t="shared" ca="1" si="234"/>
        <v>-238</v>
      </c>
      <c r="J3415" s="379">
        <f t="shared" ca="1" si="235"/>
        <v>-166</v>
      </c>
      <c r="K3415" s="391" t="str">
        <f t="shared" ca="1" si="236"/>
        <v>CAMPINAS</v>
      </c>
      <c r="L3415" s="379"/>
      <c r="O3415" s="379"/>
    </row>
    <row r="3416" spans="1:15">
      <c r="A3416" s="417" t="s">
        <v>2155</v>
      </c>
      <c r="B3416" s="417" t="s">
        <v>10823</v>
      </c>
      <c r="C3416" s="417" t="s">
        <v>2332</v>
      </c>
      <c r="D3416" s="417" t="s">
        <v>3224</v>
      </c>
      <c r="E3416" s="391">
        <v>1.82</v>
      </c>
      <c r="F3416" s="418">
        <v>44333</v>
      </c>
      <c r="G3416" s="417" t="s">
        <v>2283</v>
      </c>
      <c r="I3416" s="379">
        <f t="shared" ca="1" si="234"/>
        <v>-238</v>
      </c>
      <c r="J3416" s="379">
        <f t="shared" ca="1" si="235"/>
        <v>-166</v>
      </c>
      <c r="K3416" s="391" t="str">
        <f t="shared" ca="1" si="236"/>
        <v>CAMPINAS</v>
      </c>
      <c r="L3416" s="379"/>
      <c r="O3416" s="379"/>
    </row>
    <row r="3417" spans="1:15">
      <c r="A3417" s="417" t="s">
        <v>2155</v>
      </c>
      <c r="B3417" s="417" t="s">
        <v>6777</v>
      </c>
      <c r="C3417" s="417" t="s">
        <v>2332</v>
      </c>
      <c r="D3417" s="417" t="s">
        <v>3224</v>
      </c>
      <c r="E3417" s="391">
        <v>0.55000000000000004</v>
      </c>
      <c r="F3417" s="418">
        <v>44333</v>
      </c>
      <c r="G3417" s="417" t="s">
        <v>2283</v>
      </c>
      <c r="I3417" s="379">
        <f t="shared" ca="1" si="234"/>
        <v>-238</v>
      </c>
      <c r="J3417" s="379">
        <f t="shared" ca="1" si="235"/>
        <v>-166</v>
      </c>
      <c r="K3417" s="391" t="str">
        <f t="shared" ca="1" si="236"/>
        <v>CAMPINAS</v>
      </c>
      <c r="L3417" s="379"/>
      <c r="O3417" s="379"/>
    </row>
    <row r="3418" spans="1:15">
      <c r="A3418" s="417" t="s">
        <v>2155</v>
      </c>
      <c r="B3418" s="417" t="s">
        <v>7914</v>
      </c>
      <c r="C3418" s="417" t="s">
        <v>2332</v>
      </c>
      <c r="D3418" s="417" t="s">
        <v>3224</v>
      </c>
      <c r="E3418" s="391">
        <v>1.99</v>
      </c>
      <c r="F3418" s="418">
        <v>44333</v>
      </c>
      <c r="G3418" s="417" t="s">
        <v>2283</v>
      </c>
      <c r="I3418" s="379">
        <f t="shared" ca="1" si="234"/>
        <v>-238</v>
      </c>
      <c r="J3418" s="379">
        <f t="shared" ca="1" si="235"/>
        <v>-166</v>
      </c>
      <c r="K3418" s="391" t="str">
        <f t="shared" ca="1" si="236"/>
        <v>CAMPINAS</v>
      </c>
      <c r="L3418" s="379"/>
      <c r="O3418" s="379"/>
    </row>
    <row r="3419" spans="1:15">
      <c r="A3419" s="417" t="s">
        <v>2155</v>
      </c>
      <c r="B3419" s="417" t="s">
        <v>7915</v>
      </c>
      <c r="C3419" s="417" t="s">
        <v>2332</v>
      </c>
      <c r="D3419" s="417" t="s">
        <v>3224</v>
      </c>
      <c r="E3419" s="391">
        <v>1.41</v>
      </c>
      <c r="F3419" s="418">
        <v>44333</v>
      </c>
      <c r="G3419" s="417" t="s">
        <v>2283</v>
      </c>
      <c r="I3419" s="379">
        <f t="shared" ca="1" si="234"/>
        <v>-238</v>
      </c>
      <c r="J3419" s="379">
        <f t="shared" ca="1" si="235"/>
        <v>-166</v>
      </c>
      <c r="K3419" s="391" t="str">
        <f t="shared" ca="1" si="236"/>
        <v>CAMPINAS</v>
      </c>
      <c r="L3419" s="379"/>
      <c r="O3419" s="379"/>
    </row>
    <row r="3420" spans="1:15">
      <c r="A3420" s="417" t="s">
        <v>2155</v>
      </c>
      <c r="B3420" s="417" t="s">
        <v>10824</v>
      </c>
      <c r="C3420" s="417" t="s">
        <v>2332</v>
      </c>
      <c r="D3420" s="417" t="s">
        <v>3224</v>
      </c>
      <c r="E3420" s="391">
        <v>4.9000000000000004</v>
      </c>
      <c r="F3420" s="418">
        <v>44333</v>
      </c>
      <c r="G3420" s="417" t="s">
        <v>2283</v>
      </c>
      <c r="I3420" s="379">
        <f t="shared" ca="1" si="234"/>
        <v>-238</v>
      </c>
      <c r="J3420" s="379">
        <f t="shared" ca="1" si="235"/>
        <v>-166</v>
      </c>
      <c r="K3420" s="391" t="str">
        <f t="shared" ca="1" si="236"/>
        <v>CAMPINAS</v>
      </c>
      <c r="L3420" s="379"/>
      <c r="O3420" s="379"/>
    </row>
    <row r="3421" spans="1:15">
      <c r="A3421" s="417" t="s">
        <v>2155</v>
      </c>
      <c r="B3421" s="417" t="s">
        <v>6778</v>
      </c>
      <c r="C3421" s="417" t="s">
        <v>2332</v>
      </c>
      <c r="D3421" s="417" t="s">
        <v>3224</v>
      </c>
      <c r="E3421" s="391">
        <v>3.1</v>
      </c>
      <c r="F3421" s="418">
        <v>44333</v>
      </c>
      <c r="G3421" s="417" t="s">
        <v>2283</v>
      </c>
      <c r="I3421" s="379">
        <f t="shared" ca="1" si="234"/>
        <v>-238</v>
      </c>
      <c r="J3421" s="379">
        <f t="shared" ca="1" si="235"/>
        <v>-166</v>
      </c>
      <c r="K3421" s="391" t="str">
        <f t="shared" ca="1" si="236"/>
        <v>CAMPINAS</v>
      </c>
      <c r="L3421" s="379"/>
      <c r="O3421" s="379"/>
    </row>
    <row r="3422" spans="1:15">
      <c r="A3422" s="417" t="s">
        <v>2155</v>
      </c>
      <c r="B3422" s="417" t="s">
        <v>7916</v>
      </c>
      <c r="C3422" s="417" t="s">
        <v>2332</v>
      </c>
      <c r="D3422" s="417" t="s">
        <v>3224</v>
      </c>
      <c r="E3422" s="391">
        <v>2.4</v>
      </c>
      <c r="F3422" s="418">
        <v>44333</v>
      </c>
      <c r="G3422" s="417" t="s">
        <v>2283</v>
      </c>
      <c r="I3422" s="379">
        <f t="shared" ca="1" si="234"/>
        <v>-238</v>
      </c>
      <c r="J3422" s="379">
        <f t="shared" ca="1" si="235"/>
        <v>-166</v>
      </c>
      <c r="K3422" s="391" t="str">
        <f t="shared" ca="1" si="236"/>
        <v>CAMPINAS</v>
      </c>
      <c r="L3422" s="379"/>
      <c r="O3422" s="379"/>
    </row>
    <row r="3423" spans="1:15">
      <c r="A3423" s="417" t="s">
        <v>2155</v>
      </c>
      <c r="B3423" s="417" t="s">
        <v>7917</v>
      </c>
      <c r="C3423" s="417" t="s">
        <v>2332</v>
      </c>
      <c r="D3423" s="417" t="s">
        <v>3224</v>
      </c>
      <c r="E3423" s="391">
        <v>2.8</v>
      </c>
      <c r="F3423" s="418">
        <v>44333</v>
      </c>
      <c r="G3423" s="417" t="s">
        <v>2283</v>
      </c>
      <c r="I3423" s="379">
        <f t="shared" ca="1" si="234"/>
        <v>-238</v>
      </c>
      <c r="J3423" s="379">
        <f t="shared" ca="1" si="235"/>
        <v>-166</v>
      </c>
      <c r="K3423" s="391" t="str">
        <f t="shared" ca="1" si="236"/>
        <v>CAMPINAS</v>
      </c>
      <c r="L3423" s="379"/>
      <c r="O3423" s="379"/>
    </row>
    <row r="3424" spans="1:15">
      <c r="A3424" s="417" t="s">
        <v>2155</v>
      </c>
      <c r="B3424" s="417" t="s">
        <v>6779</v>
      </c>
      <c r="C3424" s="417" t="s">
        <v>2332</v>
      </c>
      <c r="D3424" s="417" t="s">
        <v>3224</v>
      </c>
      <c r="E3424" s="391">
        <v>5.87</v>
      </c>
      <c r="F3424" s="418">
        <v>44333</v>
      </c>
      <c r="G3424" s="417" t="s">
        <v>2283</v>
      </c>
      <c r="I3424" s="379">
        <f t="shared" ca="1" si="234"/>
        <v>-238</v>
      </c>
      <c r="J3424" s="379">
        <f t="shared" ca="1" si="235"/>
        <v>-166</v>
      </c>
      <c r="K3424" s="391" t="str">
        <f t="shared" ca="1" si="236"/>
        <v>CAMPINAS</v>
      </c>
      <c r="L3424" s="379"/>
      <c r="O3424" s="379"/>
    </row>
    <row r="3425" spans="1:15">
      <c r="A3425" s="417" t="s">
        <v>2155</v>
      </c>
      <c r="B3425" s="417" t="s">
        <v>16967</v>
      </c>
      <c r="C3425" s="417" t="s">
        <v>2332</v>
      </c>
      <c r="D3425" s="417" t="s">
        <v>3224</v>
      </c>
      <c r="E3425" s="391">
        <v>0.97</v>
      </c>
      <c r="F3425" s="418">
        <v>44333</v>
      </c>
      <c r="G3425" s="417" t="s">
        <v>2283</v>
      </c>
      <c r="I3425" s="379">
        <f t="shared" ca="1" si="234"/>
        <v>-238</v>
      </c>
      <c r="J3425" s="379">
        <f t="shared" ca="1" si="235"/>
        <v>-166</v>
      </c>
      <c r="K3425" s="391" t="str">
        <f t="shared" ca="1" si="236"/>
        <v>CAMPINAS</v>
      </c>
      <c r="L3425" s="379"/>
      <c r="O3425" s="379"/>
    </row>
    <row r="3426" spans="1:15">
      <c r="A3426" s="417" t="s">
        <v>2155</v>
      </c>
      <c r="B3426" s="417" t="s">
        <v>6780</v>
      </c>
      <c r="C3426" s="417" t="s">
        <v>2332</v>
      </c>
      <c r="D3426" s="417" t="s">
        <v>3224</v>
      </c>
      <c r="E3426" s="391">
        <v>1.75</v>
      </c>
      <c r="F3426" s="418">
        <v>44333</v>
      </c>
      <c r="G3426" s="417" t="s">
        <v>2283</v>
      </c>
      <c r="I3426" s="379">
        <f t="shared" ca="1" si="234"/>
        <v>-238</v>
      </c>
      <c r="J3426" s="379">
        <f t="shared" ca="1" si="235"/>
        <v>-166</v>
      </c>
      <c r="K3426" s="391" t="str">
        <f t="shared" ca="1" si="236"/>
        <v>CAMPINAS</v>
      </c>
      <c r="L3426" s="379"/>
      <c r="O3426" s="379"/>
    </row>
    <row r="3427" spans="1:15">
      <c r="A3427" s="417" t="s">
        <v>2155</v>
      </c>
      <c r="B3427" s="417" t="s">
        <v>6781</v>
      </c>
      <c r="C3427" s="417" t="s">
        <v>2332</v>
      </c>
      <c r="D3427" s="417" t="s">
        <v>3224</v>
      </c>
      <c r="E3427" s="391">
        <v>3.25</v>
      </c>
      <c r="F3427" s="418">
        <v>44333</v>
      </c>
      <c r="G3427" s="417" t="s">
        <v>2283</v>
      </c>
      <c r="I3427" s="379">
        <f t="shared" ca="1" si="234"/>
        <v>-238</v>
      </c>
      <c r="J3427" s="379">
        <f t="shared" ca="1" si="235"/>
        <v>-166</v>
      </c>
      <c r="K3427" s="391" t="str">
        <f t="shared" ca="1" si="236"/>
        <v>CAMPINAS</v>
      </c>
      <c r="L3427" s="379"/>
      <c r="O3427" s="379"/>
    </row>
    <row r="3428" spans="1:15">
      <c r="A3428" s="417" t="s">
        <v>2155</v>
      </c>
      <c r="B3428" s="417" t="s">
        <v>10825</v>
      </c>
      <c r="C3428" s="417" t="s">
        <v>2332</v>
      </c>
      <c r="D3428" s="417" t="s">
        <v>3224</v>
      </c>
      <c r="E3428" s="391">
        <v>3.7</v>
      </c>
      <c r="F3428" s="418">
        <v>44333</v>
      </c>
      <c r="G3428" s="417" t="s">
        <v>2283</v>
      </c>
      <c r="I3428" s="379">
        <f t="shared" ca="1" si="234"/>
        <v>-238</v>
      </c>
      <c r="J3428" s="379">
        <f t="shared" ca="1" si="235"/>
        <v>-166</v>
      </c>
      <c r="K3428" s="391" t="str">
        <f t="shared" ca="1" si="236"/>
        <v>CAMPINAS</v>
      </c>
      <c r="L3428" s="379"/>
      <c r="O3428" s="379"/>
    </row>
    <row r="3429" spans="1:15">
      <c r="A3429" s="417" t="s">
        <v>2155</v>
      </c>
      <c r="B3429" s="417" t="s">
        <v>6782</v>
      </c>
      <c r="C3429" s="417" t="s">
        <v>2332</v>
      </c>
      <c r="D3429" s="417" t="s">
        <v>3224</v>
      </c>
      <c r="E3429" s="391">
        <v>1.95</v>
      </c>
      <c r="F3429" s="418">
        <v>44333</v>
      </c>
      <c r="G3429" s="417" t="s">
        <v>2283</v>
      </c>
      <c r="I3429" s="379">
        <f t="shared" ca="1" si="234"/>
        <v>-238</v>
      </c>
      <c r="J3429" s="379">
        <f t="shared" ca="1" si="235"/>
        <v>-166</v>
      </c>
      <c r="K3429" s="391" t="str">
        <f t="shared" ca="1" si="236"/>
        <v>CAMPINAS</v>
      </c>
      <c r="L3429" s="379"/>
      <c r="O3429" s="379"/>
    </row>
    <row r="3430" spans="1:15">
      <c r="A3430" s="417" t="s">
        <v>2155</v>
      </c>
      <c r="B3430" s="417" t="s">
        <v>6783</v>
      </c>
      <c r="C3430" s="417" t="s">
        <v>2332</v>
      </c>
      <c r="D3430" s="417" t="s">
        <v>3224</v>
      </c>
      <c r="E3430" s="391">
        <v>1.6</v>
      </c>
      <c r="F3430" s="418">
        <v>44333</v>
      </c>
      <c r="G3430" s="417" t="s">
        <v>2283</v>
      </c>
      <c r="I3430" s="379">
        <f t="shared" ca="1" si="234"/>
        <v>-238</v>
      </c>
      <c r="J3430" s="379">
        <f t="shared" ca="1" si="235"/>
        <v>-166</v>
      </c>
      <c r="K3430" s="391" t="str">
        <f t="shared" ca="1" si="236"/>
        <v>CAMPINAS</v>
      </c>
      <c r="L3430" s="379"/>
      <c r="O3430" s="379"/>
    </row>
    <row r="3431" spans="1:15">
      <c r="A3431" s="417" t="s">
        <v>2155</v>
      </c>
      <c r="B3431" s="417" t="s">
        <v>17815</v>
      </c>
      <c r="C3431" s="417" t="s">
        <v>2332</v>
      </c>
      <c r="D3431" s="417" t="s">
        <v>3224</v>
      </c>
      <c r="E3431" s="391">
        <v>2.94</v>
      </c>
      <c r="F3431" s="418">
        <v>44333</v>
      </c>
      <c r="G3431" s="417" t="s">
        <v>2283</v>
      </c>
      <c r="I3431" s="379">
        <f t="shared" ca="1" si="234"/>
        <v>-238</v>
      </c>
      <c r="J3431" s="379">
        <f t="shared" ca="1" si="235"/>
        <v>-166</v>
      </c>
      <c r="K3431" s="391" t="str">
        <f t="shared" ca="1" si="236"/>
        <v>CAMPINAS</v>
      </c>
      <c r="L3431" s="379"/>
      <c r="O3431" s="379"/>
    </row>
    <row r="3432" spans="1:15">
      <c r="A3432" s="417" t="s">
        <v>2155</v>
      </c>
      <c r="B3432" s="417" t="s">
        <v>18329</v>
      </c>
      <c r="C3432" s="417" t="s">
        <v>2332</v>
      </c>
      <c r="D3432" s="417" t="s">
        <v>3224</v>
      </c>
      <c r="E3432" s="391">
        <v>4.7</v>
      </c>
      <c r="F3432" s="418">
        <v>44333</v>
      </c>
      <c r="G3432" s="417" t="s">
        <v>2283</v>
      </c>
      <c r="I3432" s="379">
        <f t="shared" ca="1" si="234"/>
        <v>-238</v>
      </c>
      <c r="J3432" s="379">
        <f t="shared" ca="1" si="235"/>
        <v>-166</v>
      </c>
      <c r="K3432" s="391" t="str">
        <f t="shared" ca="1" si="236"/>
        <v>CAMPINAS</v>
      </c>
      <c r="L3432" s="379"/>
      <c r="O3432" s="379"/>
    </row>
    <row r="3433" spans="1:15">
      <c r="A3433" s="417" t="s">
        <v>3369</v>
      </c>
      <c r="B3433" s="417" t="s">
        <v>3370</v>
      </c>
      <c r="C3433" s="417" t="s">
        <v>2281</v>
      </c>
      <c r="D3433" s="417" t="s">
        <v>3224</v>
      </c>
      <c r="E3433" s="391">
        <v>4.8</v>
      </c>
      <c r="F3433" s="418">
        <v>44392</v>
      </c>
      <c r="G3433" s="417" t="s">
        <v>2283</v>
      </c>
      <c r="I3433" s="379">
        <f t="shared" ca="1" si="234"/>
        <v>-179</v>
      </c>
      <c r="J3433" s="379">
        <f t="shared" ca="1" si="235"/>
        <v>-125</v>
      </c>
      <c r="K3433" s="391" t="str">
        <f t="shared" ca="1" si="236"/>
        <v>CAMPINAS</v>
      </c>
      <c r="L3433" s="379"/>
      <c r="O3433" s="379"/>
    </row>
    <row r="3434" spans="1:15">
      <c r="A3434" s="417" t="s">
        <v>2155</v>
      </c>
      <c r="B3434" s="417" t="s">
        <v>3371</v>
      </c>
      <c r="C3434" s="417" t="s">
        <v>2281</v>
      </c>
      <c r="D3434" s="417" t="s">
        <v>3224</v>
      </c>
      <c r="E3434" s="391">
        <v>18</v>
      </c>
      <c r="F3434" s="418">
        <v>44392</v>
      </c>
      <c r="G3434" s="417" t="s">
        <v>2283</v>
      </c>
      <c r="I3434" s="379">
        <f t="shared" ca="1" si="234"/>
        <v>-179</v>
      </c>
      <c r="J3434" s="379">
        <f t="shared" ca="1" si="235"/>
        <v>-125</v>
      </c>
      <c r="K3434" s="391" t="str">
        <f t="shared" ca="1" si="236"/>
        <v>CAMPINAS</v>
      </c>
      <c r="L3434" s="379"/>
      <c r="O3434" s="379"/>
    </row>
    <row r="3435" spans="1:15">
      <c r="A3435" s="417" t="s">
        <v>2155</v>
      </c>
      <c r="B3435" s="417" t="s">
        <v>3372</v>
      </c>
      <c r="C3435" s="417" t="s">
        <v>2281</v>
      </c>
      <c r="D3435" s="417" t="s">
        <v>3224</v>
      </c>
      <c r="E3435" s="391">
        <v>3.25</v>
      </c>
      <c r="F3435" s="418">
        <v>44392</v>
      </c>
      <c r="G3435" s="417" t="s">
        <v>2283</v>
      </c>
      <c r="I3435" s="379">
        <f t="shared" ca="1" si="234"/>
        <v>-179</v>
      </c>
      <c r="J3435" s="379">
        <f t="shared" ca="1" si="235"/>
        <v>-125</v>
      </c>
      <c r="K3435" s="391" t="str">
        <f t="shared" ca="1" si="236"/>
        <v>CAMPINAS</v>
      </c>
      <c r="L3435" s="379"/>
      <c r="O3435" s="379"/>
    </row>
    <row r="3436" spans="1:15">
      <c r="A3436" s="417" t="s">
        <v>2155</v>
      </c>
      <c r="B3436" s="417" t="s">
        <v>3373</v>
      </c>
      <c r="C3436" s="417" t="s">
        <v>2281</v>
      </c>
      <c r="D3436" s="417" t="s">
        <v>3224</v>
      </c>
      <c r="E3436" s="391">
        <v>2.59</v>
      </c>
      <c r="F3436" s="418">
        <v>44392</v>
      </c>
      <c r="G3436" s="417" t="s">
        <v>2283</v>
      </c>
      <c r="I3436" s="379">
        <f t="shared" ca="1" si="234"/>
        <v>-179</v>
      </c>
      <c r="J3436" s="379">
        <f t="shared" ca="1" si="235"/>
        <v>-125</v>
      </c>
      <c r="K3436" s="391" t="str">
        <f t="shared" ca="1" si="236"/>
        <v>CAMPINAS</v>
      </c>
      <c r="L3436" s="379"/>
      <c r="O3436" s="379"/>
    </row>
    <row r="3437" spans="1:15">
      <c r="A3437" s="417" t="s">
        <v>2155</v>
      </c>
      <c r="B3437" s="417" t="s">
        <v>3374</v>
      </c>
      <c r="C3437" s="417" t="s">
        <v>2281</v>
      </c>
      <c r="D3437" s="417" t="s">
        <v>3224</v>
      </c>
      <c r="E3437" s="391">
        <v>12.9</v>
      </c>
      <c r="F3437" s="418">
        <v>44392</v>
      </c>
      <c r="G3437" s="417" t="s">
        <v>2283</v>
      </c>
      <c r="I3437" s="379">
        <f t="shared" ca="1" si="234"/>
        <v>-179</v>
      </c>
      <c r="J3437" s="379">
        <f t="shared" ca="1" si="235"/>
        <v>-125</v>
      </c>
      <c r="K3437" s="391" t="str">
        <f t="shared" ca="1" si="236"/>
        <v>CAMPINAS</v>
      </c>
      <c r="L3437" s="379"/>
      <c r="O3437" s="379"/>
    </row>
    <row r="3438" spans="1:15">
      <c r="A3438" s="417" t="s">
        <v>2155</v>
      </c>
      <c r="B3438" s="417" t="s">
        <v>3375</v>
      </c>
      <c r="C3438" s="417" t="s">
        <v>2281</v>
      </c>
      <c r="D3438" s="417" t="s">
        <v>3224</v>
      </c>
      <c r="E3438" s="391">
        <v>1.75</v>
      </c>
      <c r="F3438" s="418">
        <v>44392</v>
      </c>
      <c r="G3438" s="417" t="s">
        <v>2283</v>
      </c>
      <c r="I3438" s="379">
        <f t="shared" ca="1" si="234"/>
        <v>-179</v>
      </c>
      <c r="J3438" s="379">
        <f t="shared" ca="1" si="235"/>
        <v>-125</v>
      </c>
      <c r="K3438" s="391" t="str">
        <f t="shared" ca="1" si="236"/>
        <v>CAMPINAS</v>
      </c>
      <c r="L3438" s="379"/>
      <c r="O3438" s="379"/>
    </row>
    <row r="3439" spans="1:15">
      <c r="A3439" s="417" t="s">
        <v>2155</v>
      </c>
      <c r="B3439" s="417" t="s">
        <v>3376</v>
      </c>
      <c r="C3439" s="417" t="s">
        <v>2281</v>
      </c>
      <c r="D3439" s="417" t="s">
        <v>3224</v>
      </c>
      <c r="E3439" s="391">
        <v>0.9</v>
      </c>
      <c r="F3439" s="418">
        <v>44392</v>
      </c>
      <c r="G3439" s="417" t="s">
        <v>2283</v>
      </c>
      <c r="I3439" s="379">
        <f t="shared" ca="1" si="234"/>
        <v>-179</v>
      </c>
      <c r="J3439" s="379">
        <f t="shared" ca="1" si="235"/>
        <v>-125</v>
      </c>
      <c r="K3439" s="391" t="str">
        <f t="shared" ca="1" si="236"/>
        <v>CAMPINAS</v>
      </c>
      <c r="L3439" s="379"/>
      <c r="O3439" s="379"/>
    </row>
    <row r="3440" spans="1:15">
      <c r="A3440" s="417" t="s">
        <v>2155</v>
      </c>
      <c r="B3440" s="417" t="s">
        <v>3377</v>
      </c>
      <c r="C3440" s="417" t="s">
        <v>2281</v>
      </c>
      <c r="D3440" s="417" t="s">
        <v>3224</v>
      </c>
      <c r="E3440" s="391">
        <v>4.0999999999999996</v>
      </c>
      <c r="F3440" s="418">
        <v>44392</v>
      </c>
      <c r="G3440" s="417" t="s">
        <v>2283</v>
      </c>
      <c r="I3440" s="379">
        <f t="shared" ca="1" si="234"/>
        <v>-179</v>
      </c>
      <c r="J3440" s="379">
        <f t="shared" ca="1" si="235"/>
        <v>-125</v>
      </c>
      <c r="K3440" s="391" t="str">
        <f t="shared" ca="1" si="236"/>
        <v>CAMPINAS</v>
      </c>
      <c r="L3440" s="379"/>
      <c r="O3440" s="379"/>
    </row>
    <row r="3441" spans="1:15">
      <c r="A3441" s="417" t="s">
        <v>2155</v>
      </c>
      <c r="B3441" s="417" t="s">
        <v>7918</v>
      </c>
      <c r="C3441" s="417" t="s">
        <v>2281</v>
      </c>
      <c r="D3441" s="417" t="s">
        <v>3224</v>
      </c>
      <c r="E3441" s="391">
        <v>3.65</v>
      </c>
      <c r="F3441" s="418">
        <v>44392</v>
      </c>
      <c r="G3441" s="417" t="s">
        <v>2283</v>
      </c>
      <c r="I3441" s="379">
        <f t="shared" ca="1" si="234"/>
        <v>-179</v>
      </c>
      <c r="J3441" s="379">
        <f t="shared" ca="1" si="235"/>
        <v>-125</v>
      </c>
      <c r="K3441" s="391" t="str">
        <f t="shared" ca="1" si="236"/>
        <v>CAMPINAS</v>
      </c>
      <c r="L3441" s="379"/>
      <c r="O3441" s="379"/>
    </row>
    <row r="3442" spans="1:15">
      <c r="A3442" s="417" t="s">
        <v>2155</v>
      </c>
      <c r="B3442" s="417" t="s">
        <v>7919</v>
      </c>
      <c r="C3442" s="417" t="s">
        <v>2281</v>
      </c>
      <c r="D3442" s="417" t="s">
        <v>3224</v>
      </c>
      <c r="E3442" s="391">
        <v>5.69</v>
      </c>
      <c r="F3442" s="418">
        <v>44392</v>
      </c>
      <c r="G3442" s="417" t="s">
        <v>2283</v>
      </c>
      <c r="I3442" s="379">
        <f t="shared" ca="1" si="234"/>
        <v>-179</v>
      </c>
      <c r="J3442" s="379">
        <f t="shared" ca="1" si="235"/>
        <v>-125</v>
      </c>
      <c r="K3442" s="391" t="str">
        <f t="shared" ca="1" si="236"/>
        <v>CAMPINAS</v>
      </c>
      <c r="L3442" s="379"/>
      <c r="O3442" s="379"/>
    </row>
    <row r="3443" spans="1:15">
      <c r="A3443" s="417" t="s">
        <v>2155</v>
      </c>
      <c r="B3443" s="417" t="s">
        <v>10826</v>
      </c>
      <c r="C3443" s="417" t="s">
        <v>2281</v>
      </c>
      <c r="D3443" s="417" t="s">
        <v>3224</v>
      </c>
      <c r="E3443" s="391">
        <v>2.63</v>
      </c>
      <c r="F3443" s="418">
        <v>44392</v>
      </c>
      <c r="G3443" s="417" t="s">
        <v>2283</v>
      </c>
      <c r="I3443" s="379">
        <f t="shared" ca="1" si="234"/>
        <v>-179</v>
      </c>
      <c r="J3443" s="379">
        <f t="shared" ca="1" si="235"/>
        <v>-125</v>
      </c>
      <c r="K3443" s="391" t="str">
        <f t="shared" ca="1" si="236"/>
        <v>CAMPINAS</v>
      </c>
      <c r="L3443" s="379"/>
      <c r="O3443" s="379"/>
    </row>
    <row r="3444" spans="1:15">
      <c r="A3444" s="417" t="s">
        <v>2155</v>
      </c>
      <c r="B3444" s="417" t="s">
        <v>16287</v>
      </c>
      <c r="C3444" s="417" t="s">
        <v>2281</v>
      </c>
      <c r="D3444" s="417" t="s">
        <v>3224</v>
      </c>
      <c r="E3444" s="391">
        <v>5</v>
      </c>
      <c r="F3444" s="418">
        <v>44392</v>
      </c>
      <c r="G3444" s="417" t="s">
        <v>2283</v>
      </c>
      <c r="I3444" s="379">
        <f t="shared" ca="1" si="234"/>
        <v>-179</v>
      </c>
      <c r="J3444" s="379">
        <f t="shared" ca="1" si="235"/>
        <v>-125</v>
      </c>
      <c r="K3444" s="391" t="str">
        <f t="shared" ca="1" si="236"/>
        <v>CAMPINAS</v>
      </c>
      <c r="L3444" s="379"/>
      <c r="O3444" s="379"/>
    </row>
    <row r="3445" spans="1:15">
      <c r="A3445" s="417" t="s">
        <v>2155</v>
      </c>
      <c r="B3445" s="417" t="s">
        <v>7920</v>
      </c>
      <c r="C3445" s="417" t="s">
        <v>2281</v>
      </c>
      <c r="D3445" s="417" t="s">
        <v>3224</v>
      </c>
      <c r="E3445" s="391">
        <v>3.02</v>
      </c>
      <c r="F3445" s="418">
        <v>44392</v>
      </c>
      <c r="G3445" s="417" t="s">
        <v>2283</v>
      </c>
      <c r="I3445" s="379">
        <f t="shared" ca="1" si="234"/>
        <v>-179</v>
      </c>
      <c r="J3445" s="379">
        <f t="shared" ca="1" si="235"/>
        <v>-125</v>
      </c>
      <c r="K3445" s="391" t="str">
        <f t="shared" ca="1" si="236"/>
        <v>CAMPINAS</v>
      </c>
      <c r="L3445" s="379"/>
      <c r="O3445" s="379"/>
    </row>
    <row r="3446" spans="1:15">
      <c r="A3446" s="417" t="s">
        <v>2155</v>
      </c>
      <c r="B3446" s="417" t="s">
        <v>3378</v>
      </c>
      <c r="C3446" s="417" t="s">
        <v>2332</v>
      </c>
      <c r="D3446" s="417" t="s">
        <v>3224</v>
      </c>
      <c r="E3446" s="391">
        <v>1.35</v>
      </c>
      <c r="F3446" s="418">
        <v>44392</v>
      </c>
      <c r="G3446" s="417" t="s">
        <v>2283</v>
      </c>
      <c r="I3446" s="379">
        <f t="shared" ca="1" si="234"/>
        <v>-179</v>
      </c>
      <c r="J3446" s="379">
        <f t="shared" ca="1" si="235"/>
        <v>-125</v>
      </c>
      <c r="K3446" s="391" t="str">
        <f t="shared" ca="1" si="236"/>
        <v>CAMPINAS</v>
      </c>
      <c r="L3446" s="379"/>
      <c r="O3446" s="379"/>
    </row>
    <row r="3447" spans="1:15">
      <c r="A3447" s="417" t="s">
        <v>2155</v>
      </c>
      <c r="B3447" s="417" t="s">
        <v>3379</v>
      </c>
      <c r="C3447" s="417" t="s">
        <v>2332</v>
      </c>
      <c r="D3447" s="417" t="s">
        <v>3224</v>
      </c>
      <c r="E3447" s="391">
        <v>0.8</v>
      </c>
      <c r="F3447" s="418">
        <v>44392</v>
      </c>
      <c r="G3447" s="417" t="s">
        <v>2283</v>
      </c>
      <c r="I3447" s="379">
        <f t="shared" ca="1" si="234"/>
        <v>-179</v>
      </c>
      <c r="J3447" s="379">
        <f t="shared" ca="1" si="235"/>
        <v>-125</v>
      </c>
      <c r="K3447" s="391" t="str">
        <f t="shared" ca="1" si="236"/>
        <v>CAMPINAS</v>
      </c>
      <c r="L3447" s="379"/>
      <c r="O3447" s="379"/>
    </row>
    <row r="3448" spans="1:15">
      <c r="A3448" s="417" t="s">
        <v>2155</v>
      </c>
      <c r="B3448" s="417" t="s">
        <v>10827</v>
      </c>
      <c r="C3448" s="417" t="s">
        <v>2332</v>
      </c>
      <c r="D3448" s="417" t="s">
        <v>3224</v>
      </c>
      <c r="E3448" s="391">
        <v>1.37</v>
      </c>
      <c r="F3448" s="418">
        <v>44392</v>
      </c>
      <c r="G3448" s="417" t="s">
        <v>2283</v>
      </c>
      <c r="I3448" s="379">
        <f t="shared" ca="1" si="234"/>
        <v>-179</v>
      </c>
      <c r="J3448" s="379">
        <f t="shared" ca="1" si="235"/>
        <v>-125</v>
      </c>
      <c r="K3448" s="391" t="str">
        <f t="shared" ca="1" si="236"/>
        <v>CAMPINAS</v>
      </c>
      <c r="L3448" s="379"/>
      <c r="O3448" s="379"/>
    </row>
    <row r="3449" spans="1:15">
      <c r="A3449" s="417" t="s">
        <v>2155</v>
      </c>
      <c r="B3449" s="417" t="s">
        <v>10828</v>
      </c>
      <c r="C3449" s="417" t="s">
        <v>2332</v>
      </c>
      <c r="D3449" s="417" t="s">
        <v>3224</v>
      </c>
      <c r="E3449" s="391">
        <v>1.3</v>
      </c>
      <c r="F3449" s="418">
        <v>44392</v>
      </c>
      <c r="G3449" s="417" t="s">
        <v>2283</v>
      </c>
      <c r="I3449" s="379">
        <f t="shared" ca="1" si="234"/>
        <v>-179</v>
      </c>
      <c r="J3449" s="379">
        <f t="shared" ca="1" si="235"/>
        <v>-125</v>
      </c>
      <c r="K3449" s="391" t="str">
        <f t="shared" ca="1" si="236"/>
        <v>CAMPINAS</v>
      </c>
      <c r="L3449" s="379"/>
      <c r="O3449" s="379"/>
    </row>
    <row r="3450" spans="1:15">
      <c r="A3450" s="417" t="s">
        <v>2155</v>
      </c>
      <c r="B3450" s="417" t="s">
        <v>16968</v>
      </c>
      <c r="C3450" s="417" t="s">
        <v>2332</v>
      </c>
      <c r="D3450" s="417" t="s">
        <v>3224</v>
      </c>
      <c r="E3450" s="391">
        <v>0.78</v>
      </c>
      <c r="F3450" s="418">
        <v>44392</v>
      </c>
      <c r="G3450" s="417" t="s">
        <v>2283</v>
      </c>
      <c r="I3450" s="379">
        <f t="shared" ca="1" si="234"/>
        <v>-179</v>
      </c>
      <c r="J3450" s="379">
        <f t="shared" ca="1" si="235"/>
        <v>-125</v>
      </c>
      <c r="K3450" s="391" t="str">
        <f t="shared" ca="1" si="236"/>
        <v>CAMPINAS</v>
      </c>
      <c r="L3450" s="379"/>
      <c r="O3450" s="379"/>
    </row>
    <row r="3451" spans="1:15">
      <c r="A3451" s="417" t="s">
        <v>2155</v>
      </c>
      <c r="B3451" s="417" t="s">
        <v>6784</v>
      </c>
      <c r="C3451" s="417" t="s">
        <v>2332</v>
      </c>
      <c r="D3451" s="417" t="s">
        <v>3224</v>
      </c>
      <c r="E3451" s="391">
        <v>4.95</v>
      </c>
      <c r="F3451" s="418">
        <v>44392</v>
      </c>
      <c r="G3451" s="417" t="s">
        <v>2283</v>
      </c>
      <c r="I3451" s="379">
        <f t="shared" ca="1" si="234"/>
        <v>-179</v>
      </c>
      <c r="J3451" s="379">
        <f t="shared" ca="1" si="235"/>
        <v>-125</v>
      </c>
      <c r="K3451" s="391" t="str">
        <f t="shared" ca="1" si="236"/>
        <v>CAMPINAS</v>
      </c>
      <c r="L3451" s="379"/>
      <c r="O3451" s="379"/>
    </row>
    <row r="3452" spans="1:15">
      <c r="A3452" s="417" t="s">
        <v>2155</v>
      </c>
      <c r="B3452" s="417" t="s">
        <v>16969</v>
      </c>
      <c r="C3452" s="417" t="s">
        <v>2332</v>
      </c>
      <c r="D3452" s="417" t="s">
        <v>3224</v>
      </c>
      <c r="E3452" s="391">
        <v>2.5499999999999998</v>
      </c>
      <c r="F3452" s="418">
        <v>44392</v>
      </c>
      <c r="G3452" s="417" t="s">
        <v>2283</v>
      </c>
      <c r="I3452" s="379">
        <f t="shared" ca="1" si="234"/>
        <v>-179</v>
      </c>
      <c r="J3452" s="379">
        <f t="shared" ca="1" si="235"/>
        <v>-125</v>
      </c>
      <c r="K3452" s="391" t="str">
        <f t="shared" ca="1" si="236"/>
        <v>CAMPINAS</v>
      </c>
      <c r="L3452" s="379"/>
      <c r="O3452" s="379"/>
    </row>
    <row r="3453" spans="1:15">
      <c r="A3453" s="417" t="s">
        <v>3380</v>
      </c>
      <c r="B3453" s="417" t="s">
        <v>10829</v>
      </c>
      <c r="C3453" s="417" t="s">
        <v>2281</v>
      </c>
      <c r="D3453" s="417" t="s">
        <v>3224</v>
      </c>
      <c r="E3453" s="391">
        <v>27.47</v>
      </c>
      <c r="F3453" s="418">
        <v>44454</v>
      </c>
      <c r="G3453" s="417" t="s">
        <v>2283</v>
      </c>
      <c r="I3453" s="379">
        <f t="shared" ca="1" si="234"/>
        <v>-117</v>
      </c>
      <c r="J3453" s="379">
        <f t="shared" ca="1" si="235"/>
        <v>-82</v>
      </c>
      <c r="K3453" s="391" t="str">
        <f t="shared" ca="1" si="236"/>
        <v>CAMPINAS</v>
      </c>
      <c r="L3453" s="379"/>
      <c r="O3453" s="379"/>
    </row>
    <row r="3454" spans="1:15">
      <c r="A3454" s="417" t="s">
        <v>2155</v>
      </c>
      <c r="B3454" s="417" t="s">
        <v>3381</v>
      </c>
      <c r="C3454" s="417" t="s">
        <v>2281</v>
      </c>
      <c r="D3454" s="417" t="s">
        <v>3224</v>
      </c>
      <c r="E3454" s="391">
        <v>3.7</v>
      </c>
      <c r="F3454" s="418">
        <v>44454</v>
      </c>
      <c r="G3454" s="417" t="s">
        <v>2283</v>
      </c>
      <c r="I3454" s="379">
        <f t="shared" ca="1" si="234"/>
        <v>-117</v>
      </c>
      <c r="J3454" s="379">
        <f t="shared" ca="1" si="235"/>
        <v>-82</v>
      </c>
      <c r="K3454" s="391" t="str">
        <f t="shared" ca="1" si="236"/>
        <v>CAMPINAS</v>
      </c>
      <c r="L3454" s="379"/>
      <c r="O3454" s="379"/>
    </row>
    <row r="3455" spans="1:15">
      <c r="A3455" s="417" t="s">
        <v>2155</v>
      </c>
      <c r="B3455" s="417" t="s">
        <v>3382</v>
      </c>
      <c r="C3455" s="417" t="s">
        <v>2281</v>
      </c>
      <c r="D3455" s="417" t="s">
        <v>3224</v>
      </c>
      <c r="E3455" s="391">
        <v>3.8</v>
      </c>
      <c r="F3455" s="418">
        <v>44454</v>
      </c>
      <c r="G3455" s="417" t="s">
        <v>2283</v>
      </c>
      <c r="I3455" s="379">
        <f t="shared" ca="1" si="234"/>
        <v>-117</v>
      </c>
      <c r="J3455" s="379">
        <f t="shared" ca="1" si="235"/>
        <v>-82</v>
      </c>
      <c r="K3455" s="391" t="str">
        <f t="shared" ca="1" si="236"/>
        <v>CAMPINAS</v>
      </c>
      <c r="L3455" s="379"/>
      <c r="O3455" s="379"/>
    </row>
    <row r="3456" spans="1:15">
      <c r="A3456" s="417" t="s">
        <v>2155</v>
      </c>
      <c r="B3456" s="417" t="s">
        <v>3383</v>
      </c>
      <c r="C3456" s="417" t="s">
        <v>2281</v>
      </c>
      <c r="D3456" s="417" t="s">
        <v>3224</v>
      </c>
      <c r="E3456" s="391">
        <v>12.25</v>
      </c>
      <c r="F3456" s="418">
        <v>44454</v>
      </c>
      <c r="G3456" s="417" t="s">
        <v>2283</v>
      </c>
      <c r="I3456" s="379">
        <f t="shared" ca="1" si="234"/>
        <v>-117</v>
      </c>
      <c r="J3456" s="379">
        <f t="shared" ca="1" si="235"/>
        <v>-82</v>
      </c>
      <c r="K3456" s="391" t="str">
        <f t="shared" ca="1" si="236"/>
        <v>CAMPINAS</v>
      </c>
      <c r="L3456" s="379"/>
      <c r="O3456" s="379"/>
    </row>
    <row r="3457" spans="1:15">
      <c r="A3457" s="417" t="s">
        <v>2155</v>
      </c>
      <c r="B3457" s="417" t="s">
        <v>3384</v>
      </c>
      <c r="C3457" s="417" t="s">
        <v>2281</v>
      </c>
      <c r="D3457" s="417" t="s">
        <v>3224</v>
      </c>
      <c r="E3457" s="391">
        <v>3.77</v>
      </c>
      <c r="F3457" s="418">
        <v>44454</v>
      </c>
      <c r="G3457" s="417" t="s">
        <v>2283</v>
      </c>
      <c r="I3457" s="379">
        <f t="shared" ca="1" si="234"/>
        <v>-117</v>
      </c>
      <c r="J3457" s="379">
        <f t="shared" ca="1" si="235"/>
        <v>-82</v>
      </c>
      <c r="K3457" s="391" t="str">
        <f t="shared" ca="1" si="236"/>
        <v>CAMPINAS</v>
      </c>
      <c r="L3457" s="379"/>
      <c r="O3457" s="379"/>
    </row>
    <row r="3458" spans="1:15">
      <c r="A3458" s="417" t="s">
        <v>2155</v>
      </c>
      <c r="B3458" s="417" t="s">
        <v>3385</v>
      </c>
      <c r="C3458" s="417" t="s">
        <v>2281</v>
      </c>
      <c r="D3458" s="417" t="s">
        <v>3224</v>
      </c>
      <c r="E3458" s="391">
        <v>15.54</v>
      </c>
      <c r="F3458" s="418">
        <v>44454</v>
      </c>
      <c r="G3458" s="417" t="s">
        <v>2283</v>
      </c>
      <c r="I3458" s="379">
        <f t="shared" ca="1" si="234"/>
        <v>-117</v>
      </c>
      <c r="J3458" s="379">
        <f t="shared" ca="1" si="235"/>
        <v>-82</v>
      </c>
      <c r="K3458" s="391" t="str">
        <f t="shared" ca="1" si="236"/>
        <v>CAMPINAS</v>
      </c>
      <c r="L3458" s="379"/>
      <c r="O3458" s="379"/>
    </row>
    <row r="3459" spans="1:15">
      <c r="A3459" s="417" t="s">
        <v>2155</v>
      </c>
      <c r="B3459" s="417" t="s">
        <v>3386</v>
      </c>
      <c r="C3459" s="417" t="s">
        <v>2281</v>
      </c>
      <c r="D3459" s="417" t="s">
        <v>3224</v>
      </c>
      <c r="E3459" s="391">
        <v>15.9</v>
      </c>
      <c r="F3459" s="418">
        <v>44454</v>
      </c>
      <c r="G3459" s="417" t="s">
        <v>2283</v>
      </c>
      <c r="I3459" s="379">
        <f t="shared" ca="1" si="234"/>
        <v>-117</v>
      </c>
      <c r="J3459" s="379">
        <f t="shared" ca="1" si="235"/>
        <v>-82</v>
      </c>
      <c r="K3459" s="391" t="str">
        <f t="shared" ca="1" si="236"/>
        <v>CAMPINAS</v>
      </c>
      <c r="L3459" s="379"/>
      <c r="O3459" s="379"/>
    </row>
    <row r="3460" spans="1:15">
      <c r="A3460" s="417" t="s">
        <v>2155</v>
      </c>
      <c r="B3460" s="417" t="s">
        <v>3387</v>
      </c>
      <c r="C3460" s="417" t="s">
        <v>2281</v>
      </c>
      <c r="D3460" s="417" t="s">
        <v>3224</v>
      </c>
      <c r="E3460" s="391">
        <v>16.45</v>
      </c>
      <c r="F3460" s="418">
        <v>44454</v>
      </c>
      <c r="G3460" s="417" t="s">
        <v>2283</v>
      </c>
      <c r="I3460" s="379">
        <f t="shared" ca="1" si="234"/>
        <v>-117</v>
      </c>
      <c r="J3460" s="379">
        <f t="shared" ca="1" si="235"/>
        <v>-82</v>
      </c>
      <c r="K3460" s="391" t="str">
        <f t="shared" ca="1" si="236"/>
        <v>CAMPINAS</v>
      </c>
      <c r="L3460" s="379"/>
      <c r="O3460" s="379"/>
    </row>
    <row r="3461" spans="1:15">
      <c r="A3461" s="417" t="s">
        <v>2155</v>
      </c>
      <c r="B3461" s="417" t="s">
        <v>3388</v>
      </c>
      <c r="C3461" s="417" t="s">
        <v>2281</v>
      </c>
      <c r="D3461" s="417" t="s">
        <v>3224</v>
      </c>
      <c r="E3461" s="391">
        <v>3.95</v>
      </c>
      <c r="F3461" s="418">
        <v>44454</v>
      </c>
      <c r="G3461" s="417" t="s">
        <v>2283</v>
      </c>
      <c r="I3461" s="379">
        <f t="shared" ca="1" si="234"/>
        <v>-117</v>
      </c>
      <c r="J3461" s="379">
        <f t="shared" ca="1" si="235"/>
        <v>-82</v>
      </c>
      <c r="K3461" s="391" t="str">
        <f t="shared" ca="1" si="236"/>
        <v>CAMPINAS</v>
      </c>
      <c r="L3461" s="379"/>
      <c r="O3461" s="379"/>
    </row>
    <row r="3462" spans="1:15">
      <c r="A3462" s="417" t="s">
        <v>2155</v>
      </c>
      <c r="B3462" s="417" t="s">
        <v>3389</v>
      </c>
      <c r="C3462" s="417" t="s">
        <v>2281</v>
      </c>
      <c r="D3462" s="417" t="s">
        <v>3224</v>
      </c>
      <c r="E3462" s="391">
        <v>15.9</v>
      </c>
      <c r="F3462" s="418">
        <v>44454</v>
      </c>
      <c r="G3462" s="417" t="s">
        <v>2283</v>
      </c>
      <c r="I3462" s="379">
        <f t="shared" ca="1" si="234"/>
        <v>-117</v>
      </c>
      <c r="J3462" s="379">
        <f t="shared" ca="1" si="235"/>
        <v>-82</v>
      </c>
      <c r="K3462" s="391" t="str">
        <f t="shared" ca="1" si="236"/>
        <v>CAMPINAS</v>
      </c>
      <c r="L3462" s="379"/>
      <c r="O3462" s="379"/>
    </row>
    <row r="3463" spans="1:15">
      <c r="A3463" s="417" t="s">
        <v>2155</v>
      </c>
      <c r="B3463" s="417" t="s">
        <v>3390</v>
      </c>
      <c r="C3463" s="417" t="s">
        <v>2281</v>
      </c>
      <c r="D3463" s="417" t="s">
        <v>3224</v>
      </c>
      <c r="E3463" s="391">
        <v>3.65</v>
      </c>
      <c r="F3463" s="418">
        <v>44454</v>
      </c>
      <c r="G3463" s="417" t="s">
        <v>2283</v>
      </c>
      <c r="I3463" s="379">
        <f t="shared" ca="1" si="234"/>
        <v>-117</v>
      </c>
      <c r="J3463" s="379">
        <f t="shared" ca="1" si="235"/>
        <v>-82</v>
      </c>
      <c r="K3463" s="391" t="str">
        <f t="shared" ca="1" si="236"/>
        <v>CAMPINAS</v>
      </c>
      <c r="L3463" s="379"/>
      <c r="O3463" s="379"/>
    </row>
    <row r="3464" spans="1:15">
      <c r="A3464" s="417" t="s">
        <v>2155</v>
      </c>
      <c r="B3464" s="417" t="s">
        <v>3391</v>
      </c>
      <c r="C3464" s="417" t="s">
        <v>2281</v>
      </c>
      <c r="D3464" s="417" t="s">
        <v>3224</v>
      </c>
      <c r="E3464" s="391">
        <v>2.35</v>
      </c>
      <c r="F3464" s="418">
        <v>44454</v>
      </c>
      <c r="G3464" s="417" t="s">
        <v>2283</v>
      </c>
      <c r="I3464" s="379">
        <f t="shared" ca="1" si="234"/>
        <v>-117</v>
      </c>
      <c r="J3464" s="379">
        <f t="shared" ca="1" si="235"/>
        <v>-82</v>
      </c>
      <c r="K3464" s="391" t="str">
        <f t="shared" ca="1" si="236"/>
        <v>CAMPINAS</v>
      </c>
      <c r="L3464" s="379"/>
      <c r="O3464" s="379"/>
    </row>
    <row r="3465" spans="1:15">
      <c r="A3465" s="417" t="s">
        <v>2155</v>
      </c>
      <c r="B3465" s="417" t="s">
        <v>3392</v>
      </c>
      <c r="C3465" s="417" t="s">
        <v>2281</v>
      </c>
      <c r="D3465" s="417" t="s">
        <v>3224</v>
      </c>
      <c r="E3465" s="391">
        <v>4.22</v>
      </c>
      <c r="F3465" s="418">
        <v>44454</v>
      </c>
      <c r="G3465" s="417" t="s">
        <v>2283</v>
      </c>
      <c r="I3465" s="379">
        <f t="shared" ca="1" si="234"/>
        <v>-117</v>
      </c>
      <c r="J3465" s="379">
        <f t="shared" ca="1" si="235"/>
        <v>-82</v>
      </c>
      <c r="K3465" s="391" t="str">
        <f t="shared" ca="1" si="236"/>
        <v>CAMPINAS</v>
      </c>
      <c r="L3465" s="379"/>
      <c r="O3465" s="379"/>
    </row>
    <row r="3466" spans="1:15">
      <c r="A3466" s="417" t="s">
        <v>2155</v>
      </c>
      <c r="B3466" s="417" t="s">
        <v>3393</v>
      </c>
      <c r="C3466" s="417" t="s">
        <v>2281</v>
      </c>
      <c r="D3466" s="417" t="s">
        <v>3224</v>
      </c>
      <c r="E3466" s="391">
        <v>2.4</v>
      </c>
      <c r="F3466" s="418">
        <v>44454</v>
      </c>
      <c r="G3466" s="417" t="s">
        <v>2283</v>
      </c>
      <c r="I3466" s="379">
        <f t="shared" ref="I3466:I3529" ca="1" si="237">IF(F3466&lt;&gt;"",F3466-$I$199,"")</f>
        <v>-117</v>
      </c>
      <c r="J3466" s="379">
        <f t="shared" ref="J3466:J3529" ca="1" si="238">IF(I3466&lt;&gt;"",NETWORKDAYS($I$199,F3466-1,$N$201:$N$224),"")</f>
        <v>-82</v>
      </c>
      <c r="K3466" s="391" t="str">
        <f t="shared" ref="K3466:K3529" ca="1" si="239">IF(I3466&lt;&gt;"",RIGHT(D3466,LEN(D3466)-FIND(" ",D3466)),"")</f>
        <v>CAMPINAS</v>
      </c>
      <c r="L3466" s="379"/>
      <c r="O3466" s="379"/>
    </row>
    <row r="3467" spans="1:15">
      <c r="A3467" s="417" t="s">
        <v>2155</v>
      </c>
      <c r="B3467" s="417" t="s">
        <v>3394</v>
      </c>
      <c r="C3467" s="417" t="s">
        <v>2281</v>
      </c>
      <c r="D3467" s="417" t="s">
        <v>3224</v>
      </c>
      <c r="E3467" s="391">
        <v>2.75</v>
      </c>
      <c r="F3467" s="418">
        <v>44454</v>
      </c>
      <c r="G3467" s="417" t="s">
        <v>2283</v>
      </c>
      <c r="I3467" s="379">
        <f t="shared" ca="1" si="237"/>
        <v>-117</v>
      </c>
      <c r="J3467" s="379">
        <f t="shared" ca="1" si="238"/>
        <v>-82</v>
      </c>
      <c r="K3467" s="391" t="str">
        <f t="shared" ca="1" si="239"/>
        <v>CAMPINAS</v>
      </c>
      <c r="L3467" s="379"/>
      <c r="O3467" s="379"/>
    </row>
    <row r="3468" spans="1:15">
      <c r="A3468" s="417" t="s">
        <v>2155</v>
      </c>
      <c r="B3468" s="417" t="s">
        <v>3395</v>
      </c>
      <c r="C3468" s="417" t="s">
        <v>2281</v>
      </c>
      <c r="D3468" s="417" t="s">
        <v>3224</v>
      </c>
      <c r="E3468" s="391">
        <v>3.47</v>
      </c>
      <c r="F3468" s="418">
        <v>44454</v>
      </c>
      <c r="G3468" s="417" t="s">
        <v>2283</v>
      </c>
      <c r="I3468" s="379">
        <f t="shared" ca="1" si="237"/>
        <v>-117</v>
      </c>
      <c r="J3468" s="379">
        <f t="shared" ca="1" si="238"/>
        <v>-82</v>
      </c>
      <c r="K3468" s="391" t="str">
        <f t="shared" ca="1" si="239"/>
        <v>CAMPINAS</v>
      </c>
      <c r="L3468" s="379"/>
      <c r="O3468" s="379"/>
    </row>
    <row r="3469" spans="1:15">
      <c r="A3469" s="417" t="s">
        <v>2155</v>
      </c>
      <c r="B3469" s="417" t="s">
        <v>3396</v>
      </c>
      <c r="C3469" s="417" t="s">
        <v>2281</v>
      </c>
      <c r="D3469" s="417" t="s">
        <v>3224</v>
      </c>
      <c r="E3469" s="391">
        <v>5.24</v>
      </c>
      <c r="F3469" s="418">
        <v>44454</v>
      </c>
      <c r="G3469" s="417" t="s">
        <v>2283</v>
      </c>
      <c r="I3469" s="379">
        <f t="shared" ca="1" si="237"/>
        <v>-117</v>
      </c>
      <c r="J3469" s="379">
        <f t="shared" ca="1" si="238"/>
        <v>-82</v>
      </c>
      <c r="K3469" s="391" t="str">
        <f t="shared" ca="1" si="239"/>
        <v>CAMPINAS</v>
      </c>
      <c r="L3469" s="379"/>
      <c r="O3469" s="379"/>
    </row>
    <row r="3470" spans="1:15">
      <c r="A3470" s="417" t="s">
        <v>2155</v>
      </c>
      <c r="B3470" s="417" t="s">
        <v>3397</v>
      </c>
      <c r="C3470" s="417" t="s">
        <v>2281</v>
      </c>
      <c r="D3470" s="417" t="s">
        <v>3224</v>
      </c>
      <c r="E3470" s="391">
        <v>4.55</v>
      </c>
      <c r="F3470" s="418">
        <v>44454</v>
      </c>
      <c r="G3470" s="417" t="s">
        <v>2283</v>
      </c>
      <c r="I3470" s="379">
        <f t="shared" ca="1" si="237"/>
        <v>-117</v>
      </c>
      <c r="J3470" s="379">
        <f t="shared" ca="1" si="238"/>
        <v>-82</v>
      </c>
      <c r="K3470" s="391" t="str">
        <f t="shared" ca="1" si="239"/>
        <v>CAMPINAS</v>
      </c>
      <c r="L3470" s="379"/>
      <c r="O3470" s="379"/>
    </row>
    <row r="3471" spans="1:15">
      <c r="A3471" s="417" t="s">
        <v>2155</v>
      </c>
      <c r="B3471" s="417" t="s">
        <v>3398</v>
      </c>
      <c r="C3471" s="417" t="s">
        <v>2281</v>
      </c>
      <c r="D3471" s="417" t="s">
        <v>3224</v>
      </c>
      <c r="E3471" s="391">
        <v>2.74</v>
      </c>
      <c r="F3471" s="418">
        <v>44454</v>
      </c>
      <c r="G3471" s="417" t="s">
        <v>2283</v>
      </c>
      <c r="I3471" s="379">
        <f t="shared" ca="1" si="237"/>
        <v>-117</v>
      </c>
      <c r="J3471" s="379">
        <f t="shared" ca="1" si="238"/>
        <v>-82</v>
      </c>
      <c r="K3471" s="391" t="str">
        <f t="shared" ca="1" si="239"/>
        <v>CAMPINAS</v>
      </c>
      <c r="L3471" s="379"/>
      <c r="O3471" s="379"/>
    </row>
    <row r="3472" spans="1:15">
      <c r="A3472" s="417" t="s">
        <v>2155</v>
      </c>
      <c r="B3472" s="417" t="s">
        <v>3399</v>
      </c>
      <c r="C3472" s="417" t="s">
        <v>2281</v>
      </c>
      <c r="D3472" s="417" t="s">
        <v>3224</v>
      </c>
      <c r="E3472" s="391">
        <v>3.16</v>
      </c>
      <c r="F3472" s="418">
        <v>44454</v>
      </c>
      <c r="G3472" s="417" t="s">
        <v>2283</v>
      </c>
      <c r="I3472" s="379">
        <f t="shared" ca="1" si="237"/>
        <v>-117</v>
      </c>
      <c r="J3472" s="379">
        <f t="shared" ca="1" si="238"/>
        <v>-82</v>
      </c>
      <c r="K3472" s="391" t="str">
        <f t="shared" ca="1" si="239"/>
        <v>CAMPINAS</v>
      </c>
      <c r="L3472" s="379"/>
      <c r="O3472" s="379"/>
    </row>
    <row r="3473" spans="1:15">
      <c r="A3473" s="417" t="s">
        <v>2155</v>
      </c>
      <c r="B3473" s="417" t="s">
        <v>3400</v>
      </c>
      <c r="C3473" s="417" t="s">
        <v>2281</v>
      </c>
      <c r="D3473" s="417" t="s">
        <v>3224</v>
      </c>
      <c r="E3473" s="391">
        <v>1.27</v>
      </c>
      <c r="F3473" s="418">
        <v>44454</v>
      </c>
      <c r="G3473" s="417" t="s">
        <v>2283</v>
      </c>
      <c r="I3473" s="379">
        <f t="shared" ca="1" si="237"/>
        <v>-117</v>
      </c>
      <c r="J3473" s="379">
        <f t="shared" ca="1" si="238"/>
        <v>-82</v>
      </c>
      <c r="K3473" s="391" t="str">
        <f t="shared" ca="1" si="239"/>
        <v>CAMPINAS</v>
      </c>
      <c r="L3473" s="379"/>
      <c r="O3473" s="379"/>
    </row>
    <row r="3474" spans="1:15">
      <c r="A3474" s="417" t="s">
        <v>2155</v>
      </c>
      <c r="B3474" s="417" t="s">
        <v>7921</v>
      </c>
      <c r="C3474" s="417" t="s">
        <v>2281</v>
      </c>
      <c r="D3474" s="417" t="s">
        <v>3224</v>
      </c>
      <c r="E3474" s="391">
        <v>5.93</v>
      </c>
      <c r="F3474" s="418">
        <v>44454</v>
      </c>
      <c r="G3474" s="417" t="s">
        <v>2283</v>
      </c>
      <c r="I3474" s="379">
        <f t="shared" ca="1" si="237"/>
        <v>-117</v>
      </c>
      <c r="J3474" s="379">
        <f t="shared" ca="1" si="238"/>
        <v>-82</v>
      </c>
      <c r="K3474" s="391" t="str">
        <f t="shared" ca="1" si="239"/>
        <v>CAMPINAS</v>
      </c>
      <c r="L3474" s="379"/>
      <c r="O3474" s="379"/>
    </row>
    <row r="3475" spans="1:15">
      <c r="A3475" s="417" t="s">
        <v>2155</v>
      </c>
      <c r="B3475" s="417" t="s">
        <v>6785</v>
      </c>
      <c r="C3475" s="417" t="s">
        <v>2281</v>
      </c>
      <c r="D3475" s="417" t="s">
        <v>3224</v>
      </c>
      <c r="E3475" s="391">
        <v>2.85</v>
      </c>
      <c r="F3475" s="418">
        <v>44454</v>
      </c>
      <c r="G3475" s="417" t="s">
        <v>2283</v>
      </c>
      <c r="I3475" s="379">
        <f t="shared" ca="1" si="237"/>
        <v>-117</v>
      </c>
      <c r="J3475" s="379">
        <f t="shared" ca="1" si="238"/>
        <v>-82</v>
      </c>
      <c r="K3475" s="391" t="str">
        <f t="shared" ca="1" si="239"/>
        <v>CAMPINAS</v>
      </c>
      <c r="L3475" s="379"/>
      <c r="O3475" s="379"/>
    </row>
    <row r="3476" spans="1:15">
      <c r="A3476" s="417" t="s">
        <v>2155</v>
      </c>
      <c r="B3476" s="417" t="s">
        <v>7922</v>
      </c>
      <c r="C3476" s="417" t="s">
        <v>2281</v>
      </c>
      <c r="D3476" s="417" t="s">
        <v>3224</v>
      </c>
      <c r="E3476" s="391">
        <v>4.9000000000000004</v>
      </c>
      <c r="F3476" s="418">
        <v>44454</v>
      </c>
      <c r="G3476" s="417" t="s">
        <v>2283</v>
      </c>
      <c r="I3476" s="379">
        <f t="shared" ca="1" si="237"/>
        <v>-117</v>
      </c>
      <c r="J3476" s="379">
        <f t="shared" ca="1" si="238"/>
        <v>-82</v>
      </c>
      <c r="K3476" s="391" t="str">
        <f t="shared" ca="1" si="239"/>
        <v>CAMPINAS</v>
      </c>
      <c r="L3476" s="379"/>
      <c r="O3476" s="379"/>
    </row>
    <row r="3477" spans="1:15">
      <c r="A3477" s="417" t="s">
        <v>2155</v>
      </c>
      <c r="B3477" s="417" t="s">
        <v>10830</v>
      </c>
      <c r="C3477" s="417" t="s">
        <v>2281</v>
      </c>
      <c r="D3477" s="417" t="s">
        <v>3224</v>
      </c>
      <c r="E3477" s="391">
        <v>5.79</v>
      </c>
      <c r="F3477" s="418">
        <v>44454</v>
      </c>
      <c r="G3477" s="417" t="s">
        <v>2283</v>
      </c>
      <c r="I3477" s="379">
        <f t="shared" ca="1" si="237"/>
        <v>-117</v>
      </c>
      <c r="J3477" s="379">
        <f t="shared" ca="1" si="238"/>
        <v>-82</v>
      </c>
      <c r="K3477" s="391" t="str">
        <f t="shared" ca="1" si="239"/>
        <v>CAMPINAS</v>
      </c>
      <c r="L3477" s="379"/>
      <c r="O3477" s="379"/>
    </row>
    <row r="3478" spans="1:15">
      <c r="A3478" s="417" t="s">
        <v>2155</v>
      </c>
      <c r="B3478" s="417" t="s">
        <v>7923</v>
      </c>
      <c r="C3478" s="417" t="s">
        <v>2281</v>
      </c>
      <c r="D3478" s="417" t="s">
        <v>3224</v>
      </c>
      <c r="E3478" s="391">
        <v>3.63</v>
      </c>
      <c r="F3478" s="418">
        <v>44454</v>
      </c>
      <c r="G3478" s="417" t="s">
        <v>2283</v>
      </c>
      <c r="I3478" s="379">
        <f t="shared" ca="1" si="237"/>
        <v>-117</v>
      </c>
      <c r="J3478" s="379">
        <f t="shared" ca="1" si="238"/>
        <v>-82</v>
      </c>
      <c r="K3478" s="391" t="str">
        <f t="shared" ca="1" si="239"/>
        <v>CAMPINAS</v>
      </c>
      <c r="L3478" s="379"/>
      <c r="O3478" s="379"/>
    </row>
    <row r="3479" spans="1:15">
      <c r="A3479" s="417" t="s">
        <v>2155</v>
      </c>
      <c r="B3479" s="417" t="s">
        <v>7924</v>
      </c>
      <c r="C3479" s="417" t="s">
        <v>2281</v>
      </c>
      <c r="D3479" s="417" t="s">
        <v>3224</v>
      </c>
      <c r="E3479" s="391">
        <v>2.93</v>
      </c>
      <c r="F3479" s="418">
        <v>44454</v>
      </c>
      <c r="G3479" s="417" t="s">
        <v>2283</v>
      </c>
      <c r="I3479" s="379">
        <f t="shared" ca="1" si="237"/>
        <v>-117</v>
      </c>
      <c r="J3479" s="379">
        <f t="shared" ca="1" si="238"/>
        <v>-82</v>
      </c>
      <c r="K3479" s="391" t="str">
        <f t="shared" ca="1" si="239"/>
        <v>CAMPINAS</v>
      </c>
      <c r="L3479" s="379"/>
      <c r="O3479" s="379"/>
    </row>
    <row r="3480" spans="1:15">
      <c r="A3480" s="417" t="s">
        <v>2155</v>
      </c>
      <c r="B3480" s="417" t="s">
        <v>6786</v>
      </c>
      <c r="C3480" s="417" t="s">
        <v>2281</v>
      </c>
      <c r="D3480" s="417" t="s">
        <v>3224</v>
      </c>
      <c r="E3480" s="391">
        <v>4.05</v>
      </c>
      <c r="F3480" s="418">
        <v>44454</v>
      </c>
      <c r="G3480" s="417" t="s">
        <v>2283</v>
      </c>
      <c r="I3480" s="379">
        <f t="shared" ca="1" si="237"/>
        <v>-117</v>
      </c>
      <c r="J3480" s="379">
        <f t="shared" ca="1" si="238"/>
        <v>-82</v>
      </c>
      <c r="K3480" s="391" t="str">
        <f t="shared" ca="1" si="239"/>
        <v>CAMPINAS</v>
      </c>
      <c r="L3480" s="379"/>
      <c r="O3480" s="379"/>
    </row>
    <row r="3481" spans="1:15">
      <c r="A3481" s="417" t="s">
        <v>2155</v>
      </c>
      <c r="B3481" s="417" t="s">
        <v>10831</v>
      </c>
      <c r="C3481" s="417" t="s">
        <v>2281</v>
      </c>
      <c r="D3481" s="417" t="s">
        <v>3224</v>
      </c>
      <c r="E3481" s="391">
        <v>2.87</v>
      </c>
      <c r="F3481" s="418">
        <v>44454</v>
      </c>
      <c r="G3481" s="417" t="s">
        <v>2283</v>
      </c>
      <c r="I3481" s="379">
        <f t="shared" ca="1" si="237"/>
        <v>-117</v>
      </c>
      <c r="J3481" s="379">
        <f t="shared" ca="1" si="238"/>
        <v>-82</v>
      </c>
      <c r="K3481" s="391" t="str">
        <f t="shared" ca="1" si="239"/>
        <v>CAMPINAS</v>
      </c>
      <c r="L3481" s="379"/>
      <c r="O3481" s="379"/>
    </row>
    <row r="3482" spans="1:15">
      <c r="A3482" s="417" t="s">
        <v>2155</v>
      </c>
      <c r="B3482" s="417" t="s">
        <v>10832</v>
      </c>
      <c r="C3482" s="417" t="s">
        <v>2281</v>
      </c>
      <c r="D3482" s="417" t="s">
        <v>3224</v>
      </c>
      <c r="E3482" s="391">
        <v>2.62</v>
      </c>
      <c r="F3482" s="418">
        <v>44454</v>
      </c>
      <c r="G3482" s="417" t="s">
        <v>2283</v>
      </c>
      <c r="I3482" s="379">
        <f t="shared" ca="1" si="237"/>
        <v>-117</v>
      </c>
      <c r="J3482" s="379">
        <f t="shared" ca="1" si="238"/>
        <v>-82</v>
      </c>
      <c r="K3482" s="391" t="str">
        <f t="shared" ca="1" si="239"/>
        <v>CAMPINAS</v>
      </c>
      <c r="L3482" s="379"/>
      <c r="O3482" s="379"/>
    </row>
    <row r="3483" spans="1:15">
      <c r="A3483" s="417" t="s">
        <v>2155</v>
      </c>
      <c r="B3483" s="417" t="s">
        <v>3401</v>
      </c>
      <c r="C3483" s="417" t="s">
        <v>2332</v>
      </c>
      <c r="D3483" s="417" t="s">
        <v>3224</v>
      </c>
      <c r="E3483" s="391">
        <v>1.1499999999999999</v>
      </c>
      <c r="F3483" s="418">
        <v>44454</v>
      </c>
      <c r="G3483" s="417" t="s">
        <v>2283</v>
      </c>
      <c r="I3483" s="379">
        <f t="shared" ca="1" si="237"/>
        <v>-117</v>
      </c>
      <c r="J3483" s="379">
        <f t="shared" ca="1" si="238"/>
        <v>-82</v>
      </c>
      <c r="K3483" s="391" t="str">
        <f t="shared" ca="1" si="239"/>
        <v>CAMPINAS</v>
      </c>
      <c r="L3483" s="379"/>
      <c r="O3483" s="379"/>
    </row>
    <row r="3484" spans="1:15">
      <c r="A3484" s="417" t="s">
        <v>2155</v>
      </c>
      <c r="B3484" s="417" t="s">
        <v>3402</v>
      </c>
      <c r="C3484" s="417" t="s">
        <v>2332</v>
      </c>
      <c r="D3484" s="417" t="s">
        <v>3224</v>
      </c>
      <c r="E3484" s="391">
        <v>0.55000000000000004</v>
      </c>
      <c r="F3484" s="418">
        <v>44454</v>
      </c>
      <c r="G3484" s="417" t="s">
        <v>2283</v>
      </c>
      <c r="I3484" s="379">
        <f t="shared" ca="1" si="237"/>
        <v>-117</v>
      </c>
      <c r="J3484" s="379">
        <f t="shared" ca="1" si="238"/>
        <v>-82</v>
      </c>
      <c r="K3484" s="391" t="str">
        <f t="shared" ca="1" si="239"/>
        <v>CAMPINAS</v>
      </c>
      <c r="L3484" s="379"/>
      <c r="O3484" s="379"/>
    </row>
    <row r="3485" spans="1:15">
      <c r="A3485" s="417" t="s">
        <v>2155</v>
      </c>
      <c r="B3485" s="417" t="s">
        <v>3403</v>
      </c>
      <c r="C3485" s="417" t="s">
        <v>2332</v>
      </c>
      <c r="D3485" s="417" t="s">
        <v>3224</v>
      </c>
      <c r="E3485" s="391">
        <v>0.03</v>
      </c>
      <c r="F3485" s="418">
        <v>44454</v>
      </c>
      <c r="G3485" s="417" t="s">
        <v>2283</v>
      </c>
      <c r="I3485" s="379">
        <f t="shared" ca="1" si="237"/>
        <v>-117</v>
      </c>
      <c r="J3485" s="379">
        <f t="shared" ca="1" si="238"/>
        <v>-82</v>
      </c>
      <c r="K3485" s="391" t="str">
        <f t="shared" ca="1" si="239"/>
        <v>CAMPINAS</v>
      </c>
      <c r="L3485" s="379"/>
      <c r="O3485" s="379"/>
    </row>
    <row r="3486" spans="1:15">
      <c r="A3486" s="417" t="s">
        <v>2155</v>
      </c>
      <c r="B3486" s="417" t="s">
        <v>3404</v>
      </c>
      <c r="C3486" s="417" t="s">
        <v>2332</v>
      </c>
      <c r="D3486" s="417" t="s">
        <v>3224</v>
      </c>
      <c r="E3486" s="391">
        <v>1.85</v>
      </c>
      <c r="F3486" s="418">
        <v>44454</v>
      </c>
      <c r="G3486" s="417" t="s">
        <v>2283</v>
      </c>
      <c r="I3486" s="379">
        <f t="shared" ca="1" si="237"/>
        <v>-117</v>
      </c>
      <c r="J3486" s="379">
        <f t="shared" ca="1" si="238"/>
        <v>-82</v>
      </c>
      <c r="K3486" s="391" t="str">
        <f t="shared" ca="1" si="239"/>
        <v>CAMPINAS</v>
      </c>
      <c r="L3486" s="379"/>
      <c r="O3486" s="379"/>
    </row>
    <row r="3487" spans="1:15">
      <c r="A3487" s="417" t="s">
        <v>2155</v>
      </c>
      <c r="B3487" s="417" t="s">
        <v>3405</v>
      </c>
      <c r="C3487" s="417" t="s">
        <v>2332</v>
      </c>
      <c r="D3487" s="417" t="s">
        <v>3224</v>
      </c>
      <c r="E3487" s="391">
        <v>1.6</v>
      </c>
      <c r="F3487" s="418">
        <v>44454</v>
      </c>
      <c r="G3487" s="417" t="s">
        <v>2283</v>
      </c>
      <c r="I3487" s="379">
        <f t="shared" ca="1" si="237"/>
        <v>-117</v>
      </c>
      <c r="J3487" s="379">
        <f t="shared" ca="1" si="238"/>
        <v>-82</v>
      </c>
      <c r="K3487" s="391" t="str">
        <f t="shared" ca="1" si="239"/>
        <v>CAMPINAS</v>
      </c>
      <c r="L3487" s="379"/>
      <c r="O3487" s="379"/>
    </row>
    <row r="3488" spans="1:15">
      <c r="A3488" s="417" t="s">
        <v>2155</v>
      </c>
      <c r="B3488" s="417" t="s">
        <v>3406</v>
      </c>
      <c r="C3488" s="417" t="s">
        <v>2332</v>
      </c>
      <c r="D3488" s="417" t="s">
        <v>3224</v>
      </c>
      <c r="E3488" s="391">
        <v>2.6</v>
      </c>
      <c r="F3488" s="418">
        <v>44454</v>
      </c>
      <c r="G3488" s="417" t="s">
        <v>2283</v>
      </c>
      <c r="I3488" s="379">
        <f t="shared" ca="1" si="237"/>
        <v>-117</v>
      </c>
      <c r="J3488" s="379">
        <f t="shared" ca="1" si="238"/>
        <v>-82</v>
      </c>
      <c r="K3488" s="391" t="str">
        <f t="shared" ca="1" si="239"/>
        <v>CAMPINAS</v>
      </c>
      <c r="L3488" s="379"/>
      <c r="O3488" s="379"/>
    </row>
    <row r="3489" spans="1:15">
      <c r="A3489" s="417" t="s">
        <v>2155</v>
      </c>
      <c r="B3489" s="417" t="s">
        <v>3407</v>
      </c>
      <c r="C3489" s="417" t="s">
        <v>2332</v>
      </c>
      <c r="D3489" s="417" t="s">
        <v>3224</v>
      </c>
      <c r="E3489" s="391">
        <v>2</v>
      </c>
      <c r="F3489" s="418">
        <v>44454</v>
      </c>
      <c r="G3489" s="417" t="s">
        <v>2283</v>
      </c>
      <c r="I3489" s="379">
        <f t="shared" ca="1" si="237"/>
        <v>-117</v>
      </c>
      <c r="J3489" s="379">
        <f t="shared" ca="1" si="238"/>
        <v>-82</v>
      </c>
      <c r="K3489" s="391" t="str">
        <f t="shared" ca="1" si="239"/>
        <v>CAMPINAS</v>
      </c>
      <c r="L3489" s="379"/>
      <c r="O3489" s="379"/>
    </row>
    <row r="3490" spans="1:15">
      <c r="A3490" s="417" t="s">
        <v>2155</v>
      </c>
      <c r="B3490" s="417" t="s">
        <v>3408</v>
      </c>
      <c r="C3490" s="417" t="s">
        <v>2332</v>
      </c>
      <c r="D3490" s="417" t="s">
        <v>3224</v>
      </c>
      <c r="E3490" s="391">
        <v>2.0499999999999998</v>
      </c>
      <c r="F3490" s="418">
        <v>44454</v>
      </c>
      <c r="G3490" s="417" t="s">
        <v>2283</v>
      </c>
      <c r="I3490" s="379">
        <f t="shared" ca="1" si="237"/>
        <v>-117</v>
      </c>
      <c r="J3490" s="379">
        <f t="shared" ca="1" si="238"/>
        <v>-82</v>
      </c>
      <c r="K3490" s="391" t="str">
        <f t="shared" ca="1" si="239"/>
        <v>CAMPINAS</v>
      </c>
      <c r="L3490" s="379"/>
      <c r="O3490" s="379"/>
    </row>
    <row r="3491" spans="1:15">
      <c r="A3491" s="417" t="s">
        <v>2155</v>
      </c>
      <c r="B3491" s="417" t="s">
        <v>3409</v>
      </c>
      <c r="C3491" s="417" t="s">
        <v>2332</v>
      </c>
      <c r="D3491" s="417" t="s">
        <v>3224</v>
      </c>
      <c r="E3491" s="391">
        <v>0.35</v>
      </c>
      <c r="F3491" s="418">
        <v>44454</v>
      </c>
      <c r="G3491" s="417" t="s">
        <v>2283</v>
      </c>
      <c r="I3491" s="379">
        <f t="shared" ca="1" si="237"/>
        <v>-117</v>
      </c>
      <c r="J3491" s="379">
        <f t="shared" ca="1" si="238"/>
        <v>-82</v>
      </c>
      <c r="K3491" s="391" t="str">
        <f t="shared" ca="1" si="239"/>
        <v>CAMPINAS</v>
      </c>
      <c r="L3491" s="379"/>
      <c r="O3491" s="379"/>
    </row>
    <row r="3492" spans="1:15">
      <c r="A3492" s="417" t="s">
        <v>2155</v>
      </c>
      <c r="B3492" s="417" t="s">
        <v>3410</v>
      </c>
      <c r="C3492" s="417" t="s">
        <v>2332</v>
      </c>
      <c r="D3492" s="417" t="s">
        <v>3224</v>
      </c>
      <c r="E3492" s="391">
        <v>0.45</v>
      </c>
      <c r="F3492" s="418">
        <v>44454</v>
      </c>
      <c r="G3492" s="417" t="s">
        <v>2283</v>
      </c>
      <c r="I3492" s="379">
        <f t="shared" ca="1" si="237"/>
        <v>-117</v>
      </c>
      <c r="J3492" s="379">
        <f t="shared" ca="1" si="238"/>
        <v>-82</v>
      </c>
      <c r="K3492" s="391" t="str">
        <f t="shared" ca="1" si="239"/>
        <v>CAMPINAS</v>
      </c>
      <c r="L3492" s="379"/>
      <c r="O3492" s="379"/>
    </row>
    <row r="3493" spans="1:15">
      <c r="A3493" s="417" t="s">
        <v>2155</v>
      </c>
      <c r="B3493" s="417" t="s">
        <v>3411</v>
      </c>
      <c r="C3493" s="417" t="s">
        <v>2332</v>
      </c>
      <c r="D3493" s="417" t="s">
        <v>3224</v>
      </c>
      <c r="E3493" s="391">
        <v>0.4</v>
      </c>
      <c r="F3493" s="418">
        <v>44454</v>
      </c>
      <c r="G3493" s="417" t="s">
        <v>2283</v>
      </c>
      <c r="I3493" s="379">
        <f t="shared" ca="1" si="237"/>
        <v>-117</v>
      </c>
      <c r="J3493" s="379">
        <f t="shared" ca="1" si="238"/>
        <v>-82</v>
      </c>
      <c r="K3493" s="391" t="str">
        <f t="shared" ca="1" si="239"/>
        <v>CAMPINAS</v>
      </c>
      <c r="L3493" s="379"/>
      <c r="O3493" s="379"/>
    </row>
    <row r="3494" spans="1:15">
      <c r="A3494" s="417" t="s">
        <v>2155</v>
      </c>
      <c r="B3494" s="417" t="s">
        <v>3412</v>
      </c>
      <c r="C3494" s="417" t="s">
        <v>2332</v>
      </c>
      <c r="D3494" s="417" t="s">
        <v>3224</v>
      </c>
      <c r="E3494" s="391">
        <v>4</v>
      </c>
      <c r="F3494" s="418">
        <v>44454</v>
      </c>
      <c r="G3494" s="417" t="s">
        <v>2283</v>
      </c>
      <c r="I3494" s="379">
        <f t="shared" ca="1" si="237"/>
        <v>-117</v>
      </c>
      <c r="J3494" s="379">
        <f t="shared" ca="1" si="238"/>
        <v>-82</v>
      </c>
      <c r="K3494" s="391" t="str">
        <f t="shared" ca="1" si="239"/>
        <v>CAMPINAS</v>
      </c>
      <c r="L3494" s="379"/>
      <c r="O3494" s="379"/>
    </row>
    <row r="3495" spans="1:15">
      <c r="A3495" s="417" t="s">
        <v>2155</v>
      </c>
      <c r="B3495" s="417" t="s">
        <v>6787</v>
      </c>
      <c r="C3495" s="417" t="s">
        <v>2332</v>
      </c>
      <c r="D3495" s="417" t="s">
        <v>3224</v>
      </c>
      <c r="E3495" s="391">
        <v>0.33</v>
      </c>
      <c r="F3495" s="418">
        <v>44454</v>
      </c>
      <c r="G3495" s="417" t="s">
        <v>2283</v>
      </c>
      <c r="I3495" s="379">
        <f t="shared" ca="1" si="237"/>
        <v>-117</v>
      </c>
      <c r="J3495" s="379">
        <f t="shared" ca="1" si="238"/>
        <v>-82</v>
      </c>
      <c r="K3495" s="391" t="str">
        <f t="shared" ca="1" si="239"/>
        <v>CAMPINAS</v>
      </c>
      <c r="L3495" s="379"/>
      <c r="O3495" s="379"/>
    </row>
    <row r="3496" spans="1:15">
      <c r="A3496" s="417" t="s">
        <v>2155</v>
      </c>
      <c r="B3496" s="417" t="s">
        <v>3413</v>
      </c>
      <c r="C3496" s="417" t="s">
        <v>2332</v>
      </c>
      <c r="D3496" s="417" t="s">
        <v>3224</v>
      </c>
      <c r="E3496" s="391">
        <v>1</v>
      </c>
      <c r="F3496" s="418">
        <v>44454</v>
      </c>
      <c r="G3496" s="417" t="s">
        <v>2283</v>
      </c>
      <c r="I3496" s="379">
        <f t="shared" ca="1" si="237"/>
        <v>-117</v>
      </c>
      <c r="J3496" s="379">
        <f t="shared" ca="1" si="238"/>
        <v>-82</v>
      </c>
      <c r="K3496" s="391" t="str">
        <f t="shared" ca="1" si="239"/>
        <v>CAMPINAS</v>
      </c>
      <c r="L3496" s="379"/>
      <c r="O3496" s="379"/>
    </row>
    <row r="3497" spans="1:15">
      <c r="A3497" s="417" t="s">
        <v>2155</v>
      </c>
      <c r="B3497" s="417" t="s">
        <v>3414</v>
      </c>
      <c r="C3497" s="417" t="s">
        <v>2332</v>
      </c>
      <c r="D3497" s="417" t="s">
        <v>3224</v>
      </c>
      <c r="E3497" s="391">
        <v>0.75</v>
      </c>
      <c r="F3497" s="418">
        <v>44454</v>
      </c>
      <c r="G3497" s="417" t="s">
        <v>2283</v>
      </c>
      <c r="I3497" s="379">
        <f t="shared" ca="1" si="237"/>
        <v>-117</v>
      </c>
      <c r="J3497" s="379">
        <f t="shared" ca="1" si="238"/>
        <v>-82</v>
      </c>
      <c r="K3497" s="391" t="str">
        <f t="shared" ca="1" si="239"/>
        <v>CAMPINAS</v>
      </c>
      <c r="L3497" s="379"/>
      <c r="O3497" s="379"/>
    </row>
    <row r="3498" spans="1:15">
      <c r="A3498" s="417" t="s">
        <v>2155</v>
      </c>
      <c r="B3498" s="417" t="s">
        <v>3415</v>
      </c>
      <c r="C3498" s="417" t="s">
        <v>2332</v>
      </c>
      <c r="D3498" s="417" t="s">
        <v>3224</v>
      </c>
      <c r="E3498" s="391">
        <v>1.25</v>
      </c>
      <c r="F3498" s="418">
        <v>44454</v>
      </c>
      <c r="G3498" s="417" t="s">
        <v>2283</v>
      </c>
      <c r="I3498" s="379">
        <f t="shared" ca="1" si="237"/>
        <v>-117</v>
      </c>
      <c r="J3498" s="379">
        <f t="shared" ca="1" si="238"/>
        <v>-82</v>
      </c>
      <c r="K3498" s="391" t="str">
        <f t="shared" ca="1" si="239"/>
        <v>CAMPINAS</v>
      </c>
      <c r="L3498" s="379"/>
      <c r="O3498" s="379"/>
    </row>
    <row r="3499" spans="1:15">
      <c r="A3499" s="417" t="s">
        <v>2155</v>
      </c>
      <c r="B3499" s="417" t="s">
        <v>6788</v>
      </c>
      <c r="C3499" s="417" t="s">
        <v>2332</v>
      </c>
      <c r="D3499" s="417" t="s">
        <v>3224</v>
      </c>
      <c r="E3499" s="391">
        <v>1.68</v>
      </c>
      <c r="F3499" s="418">
        <v>44454</v>
      </c>
      <c r="G3499" s="417" t="s">
        <v>2283</v>
      </c>
      <c r="I3499" s="379">
        <f t="shared" ca="1" si="237"/>
        <v>-117</v>
      </c>
      <c r="J3499" s="379">
        <f t="shared" ca="1" si="238"/>
        <v>-82</v>
      </c>
      <c r="K3499" s="391" t="str">
        <f t="shared" ca="1" si="239"/>
        <v>CAMPINAS</v>
      </c>
      <c r="L3499" s="379"/>
      <c r="O3499" s="379"/>
    </row>
    <row r="3500" spans="1:15">
      <c r="A3500" s="417" t="s">
        <v>2155</v>
      </c>
      <c r="B3500" s="417" t="s">
        <v>3416</v>
      </c>
      <c r="C3500" s="417" t="s">
        <v>2332</v>
      </c>
      <c r="D3500" s="417" t="s">
        <v>3224</v>
      </c>
      <c r="E3500" s="391">
        <v>0.95</v>
      </c>
      <c r="F3500" s="418">
        <v>44454</v>
      </c>
      <c r="G3500" s="417" t="s">
        <v>2283</v>
      </c>
      <c r="I3500" s="379">
        <f t="shared" ca="1" si="237"/>
        <v>-117</v>
      </c>
      <c r="J3500" s="379">
        <f t="shared" ca="1" si="238"/>
        <v>-82</v>
      </c>
      <c r="K3500" s="391" t="str">
        <f t="shared" ca="1" si="239"/>
        <v>CAMPINAS</v>
      </c>
      <c r="L3500" s="379"/>
      <c r="O3500" s="379"/>
    </row>
    <row r="3501" spans="1:15">
      <c r="A3501" s="417" t="s">
        <v>2155</v>
      </c>
      <c r="B3501" s="417" t="s">
        <v>3417</v>
      </c>
      <c r="C3501" s="417" t="s">
        <v>2332</v>
      </c>
      <c r="D3501" s="417" t="s">
        <v>3224</v>
      </c>
      <c r="E3501" s="391">
        <v>1.65</v>
      </c>
      <c r="F3501" s="418">
        <v>44454</v>
      </c>
      <c r="G3501" s="417" t="s">
        <v>2283</v>
      </c>
      <c r="I3501" s="379">
        <f t="shared" ca="1" si="237"/>
        <v>-117</v>
      </c>
      <c r="J3501" s="379">
        <f t="shared" ca="1" si="238"/>
        <v>-82</v>
      </c>
      <c r="K3501" s="391" t="str">
        <f t="shared" ca="1" si="239"/>
        <v>CAMPINAS</v>
      </c>
      <c r="L3501" s="379"/>
      <c r="O3501" s="379"/>
    </row>
    <row r="3502" spans="1:15">
      <c r="A3502" s="417" t="s">
        <v>2155</v>
      </c>
      <c r="B3502" s="417" t="s">
        <v>6789</v>
      </c>
      <c r="C3502" s="417" t="s">
        <v>2332</v>
      </c>
      <c r="D3502" s="417" t="s">
        <v>3224</v>
      </c>
      <c r="E3502" s="391">
        <v>2</v>
      </c>
      <c r="F3502" s="418">
        <v>44454</v>
      </c>
      <c r="G3502" s="417" t="s">
        <v>2283</v>
      </c>
      <c r="I3502" s="379">
        <f t="shared" ca="1" si="237"/>
        <v>-117</v>
      </c>
      <c r="J3502" s="379">
        <f t="shared" ca="1" si="238"/>
        <v>-82</v>
      </c>
      <c r="K3502" s="391" t="str">
        <f t="shared" ca="1" si="239"/>
        <v>CAMPINAS</v>
      </c>
      <c r="L3502" s="379"/>
      <c r="O3502" s="379"/>
    </row>
    <row r="3503" spans="1:15">
      <c r="A3503" s="417" t="s">
        <v>2155</v>
      </c>
      <c r="B3503" s="417" t="s">
        <v>3418</v>
      </c>
      <c r="C3503" s="417" t="s">
        <v>2332</v>
      </c>
      <c r="D3503" s="417" t="s">
        <v>3224</v>
      </c>
      <c r="E3503" s="391">
        <v>1.35</v>
      </c>
      <c r="F3503" s="418">
        <v>44454</v>
      </c>
      <c r="G3503" s="417" t="s">
        <v>2283</v>
      </c>
      <c r="I3503" s="379">
        <f t="shared" ca="1" si="237"/>
        <v>-117</v>
      </c>
      <c r="J3503" s="379">
        <f t="shared" ca="1" si="238"/>
        <v>-82</v>
      </c>
      <c r="K3503" s="391" t="str">
        <f t="shared" ca="1" si="239"/>
        <v>CAMPINAS</v>
      </c>
      <c r="L3503" s="379"/>
      <c r="O3503" s="379"/>
    </row>
    <row r="3504" spans="1:15">
      <c r="A3504" s="417" t="s">
        <v>2155</v>
      </c>
      <c r="B3504" s="417" t="s">
        <v>6790</v>
      </c>
      <c r="C3504" s="417" t="s">
        <v>2332</v>
      </c>
      <c r="D3504" s="417" t="s">
        <v>3224</v>
      </c>
      <c r="E3504" s="391">
        <v>2.2000000000000002</v>
      </c>
      <c r="F3504" s="418">
        <v>44454</v>
      </c>
      <c r="G3504" s="417" t="s">
        <v>2283</v>
      </c>
      <c r="I3504" s="379">
        <f t="shared" ca="1" si="237"/>
        <v>-117</v>
      </c>
      <c r="J3504" s="379">
        <f t="shared" ca="1" si="238"/>
        <v>-82</v>
      </c>
      <c r="K3504" s="391" t="str">
        <f t="shared" ca="1" si="239"/>
        <v>CAMPINAS</v>
      </c>
      <c r="L3504" s="379"/>
      <c r="O3504" s="379"/>
    </row>
    <row r="3505" spans="1:15">
      <c r="A3505" s="417" t="s">
        <v>2155</v>
      </c>
      <c r="B3505" s="417" t="s">
        <v>7925</v>
      </c>
      <c r="C3505" s="417" t="s">
        <v>2332</v>
      </c>
      <c r="D3505" s="417" t="s">
        <v>3224</v>
      </c>
      <c r="E3505" s="391">
        <v>2.48</v>
      </c>
      <c r="F3505" s="418">
        <v>44454</v>
      </c>
      <c r="G3505" s="417" t="s">
        <v>2283</v>
      </c>
      <c r="I3505" s="379">
        <f t="shared" ca="1" si="237"/>
        <v>-117</v>
      </c>
      <c r="J3505" s="379">
        <f t="shared" ca="1" si="238"/>
        <v>-82</v>
      </c>
      <c r="K3505" s="391" t="str">
        <f t="shared" ca="1" si="239"/>
        <v>CAMPINAS</v>
      </c>
      <c r="L3505" s="379"/>
      <c r="O3505" s="379"/>
    </row>
    <row r="3506" spans="1:15">
      <c r="A3506" s="417" t="s">
        <v>2155</v>
      </c>
      <c r="B3506" s="417" t="s">
        <v>6791</v>
      </c>
      <c r="C3506" s="417" t="s">
        <v>2332</v>
      </c>
      <c r="D3506" s="417" t="s">
        <v>3224</v>
      </c>
      <c r="E3506" s="391">
        <v>1.7</v>
      </c>
      <c r="F3506" s="418">
        <v>44454</v>
      </c>
      <c r="G3506" s="417" t="s">
        <v>2283</v>
      </c>
      <c r="I3506" s="379">
        <f t="shared" ca="1" si="237"/>
        <v>-117</v>
      </c>
      <c r="J3506" s="379">
        <f t="shared" ca="1" si="238"/>
        <v>-82</v>
      </c>
      <c r="K3506" s="391" t="str">
        <f t="shared" ca="1" si="239"/>
        <v>CAMPINAS</v>
      </c>
      <c r="L3506" s="379"/>
      <c r="O3506" s="379"/>
    </row>
    <row r="3507" spans="1:15">
      <c r="A3507" s="417" t="s">
        <v>2155</v>
      </c>
      <c r="B3507" s="417" t="s">
        <v>6792</v>
      </c>
      <c r="C3507" s="417" t="s">
        <v>2332</v>
      </c>
      <c r="D3507" s="417" t="s">
        <v>3224</v>
      </c>
      <c r="E3507" s="391">
        <v>2.7</v>
      </c>
      <c r="F3507" s="418">
        <v>44454</v>
      </c>
      <c r="G3507" s="417" t="s">
        <v>2283</v>
      </c>
      <c r="I3507" s="379">
        <f t="shared" ca="1" si="237"/>
        <v>-117</v>
      </c>
      <c r="J3507" s="379">
        <f t="shared" ca="1" si="238"/>
        <v>-82</v>
      </c>
      <c r="K3507" s="391" t="str">
        <f t="shared" ca="1" si="239"/>
        <v>CAMPINAS</v>
      </c>
      <c r="L3507" s="379"/>
      <c r="O3507" s="379"/>
    </row>
    <row r="3508" spans="1:15">
      <c r="A3508" s="417" t="s">
        <v>2155</v>
      </c>
      <c r="B3508" s="417" t="s">
        <v>7926</v>
      </c>
      <c r="C3508" s="417" t="s">
        <v>2332</v>
      </c>
      <c r="D3508" s="417" t="s">
        <v>3224</v>
      </c>
      <c r="E3508" s="391">
        <v>5.01</v>
      </c>
      <c r="F3508" s="418">
        <v>44454</v>
      </c>
      <c r="G3508" s="417" t="s">
        <v>2283</v>
      </c>
      <c r="I3508" s="379">
        <f t="shared" ca="1" si="237"/>
        <v>-117</v>
      </c>
      <c r="J3508" s="379">
        <f t="shared" ca="1" si="238"/>
        <v>-82</v>
      </c>
      <c r="K3508" s="391" t="str">
        <f t="shared" ca="1" si="239"/>
        <v>CAMPINAS</v>
      </c>
      <c r="L3508" s="379"/>
      <c r="O3508" s="379"/>
    </row>
    <row r="3509" spans="1:15">
      <c r="A3509" s="417" t="s">
        <v>2155</v>
      </c>
      <c r="B3509" s="417" t="s">
        <v>7927</v>
      </c>
      <c r="C3509" s="417" t="s">
        <v>2332</v>
      </c>
      <c r="D3509" s="417" t="s">
        <v>3224</v>
      </c>
      <c r="E3509" s="391">
        <v>1.94</v>
      </c>
      <c r="F3509" s="418">
        <v>44454</v>
      </c>
      <c r="G3509" s="417" t="s">
        <v>2283</v>
      </c>
      <c r="I3509" s="379">
        <f t="shared" ca="1" si="237"/>
        <v>-117</v>
      </c>
      <c r="J3509" s="379">
        <f t="shared" ca="1" si="238"/>
        <v>-82</v>
      </c>
      <c r="K3509" s="391" t="str">
        <f t="shared" ca="1" si="239"/>
        <v>CAMPINAS</v>
      </c>
      <c r="L3509" s="379"/>
      <c r="O3509" s="379"/>
    </row>
    <row r="3510" spans="1:15">
      <c r="A3510" s="417" t="s">
        <v>2155</v>
      </c>
      <c r="B3510" s="417" t="s">
        <v>6793</v>
      </c>
      <c r="C3510" s="417" t="s">
        <v>2332</v>
      </c>
      <c r="D3510" s="417" t="s">
        <v>3224</v>
      </c>
      <c r="E3510" s="391">
        <v>3.35</v>
      </c>
      <c r="F3510" s="418">
        <v>44454</v>
      </c>
      <c r="G3510" s="417" t="s">
        <v>2283</v>
      </c>
      <c r="I3510" s="379">
        <f t="shared" ca="1" si="237"/>
        <v>-117</v>
      </c>
      <c r="J3510" s="379">
        <f t="shared" ca="1" si="238"/>
        <v>-82</v>
      </c>
      <c r="K3510" s="391" t="str">
        <f t="shared" ca="1" si="239"/>
        <v>CAMPINAS</v>
      </c>
      <c r="L3510" s="379"/>
      <c r="O3510" s="379"/>
    </row>
    <row r="3511" spans="1:15">
      <c r="A3511" s="417" t="s">
        <v>2155</v>
      </c>
      <c r="B3511" s="417" t="s">
        <v>10833</v>
      </c>
      <c r="C3511" s="417" t="s">
        <v>2332</v>
      </c>
      <c r="D3511" s="417" t="s">
        <v>3224</v>
      </c>
      <c r="E3511" s="391">
        <v>3.56</v>
      </c>
      <c r="F3511" s="418">
        <v>44454</v>
      </c>
      <c r="G3511" s="417" t="s">
        <v>2283</v>
      </c>
      <c r="I3511" s="379">
        <f t="shared" ca="1" si="237"/>
        <v>-117</v>
      </c>
      <c r="J3511" s="379">
        <f t="shared" ca="1" si="238"/>
        <v>-82</v>
      </c>
      <c r="K3511" s="391" t="str">
        <f t="shared" ca="1" si="239"/>
        <v>CAMPINAS</v>
      </c>
      <c r="L3511" s="379"/>
      <c r="O3511" s="379"/>
    </row>
    <row r="3512" spans="1:15">
      <c r="A3512" s="417" t="s">
        <v>2155</v>
      </c>
      <c r="B3512" s="417" t="s">
        <v>6794</v>
      </c>
      <c r="C3512" s="417" t="s">
        <v>2332</v>
      </c>
      <c r="D3512" s="417" t="s">
        <v>3224</v>
      </c>
      <c r="E3512" s="391">
        <v>3.45</v>
      </c>
      <c r="F3512" s="418">
        <v>44454</v>
      </c>
      <c r="G3512" s="417" t="s">
        <v>2283</v>
      </c>
      <c r="I3512" s="379">
        <f t="shared" ca="1" si="237"/>
        <v>-117</v>
      </c>
      <c r="J3512" s="379">
        <f t="shared" ca="1" si="238"/>
        <v>-82</v>
      </c>
      <c r="K3512" s="391" t="str">
        <f t="shared" ca="1" si="239"/>
        <v>CAMPINAS</v>
      </c>
      <c r="L3512" s="379"/>
      <c r="O3512" s="379"/>
    </row>
    <row r="3513" spans="1:15">
      <c r="A3513" s="417" t="s">
        <v>2155</v>
      </c>
      <c r="B3513" s="417" t="s">
        <v>18330</v>
      </c>
      <c r="C3513" s="417" t="s">
        <v>2332</v>
      </c>
      <c r="D3513" s="417" t="s">
        <v>3224</v>
      </c>
      <c r="E3513" s="391">
        <v>3.72</v>
      </c>
      <c r="F3513" s="418">
        <v>44454</v>
      </c>
      <c r="G3513" s="417" t="s">
        <v>2283</v>
      </c>
      <c r="I3513" s="379">
        <f t="shared" ca="1" si="237"/>
        <v>-117</v>
      </c>
      <c r="J3513" s="379">
        <f t="shared" ca="1" si="238"/>
        <v>-82</v>
      </c>
      <c r="K3513" s="391" t="str">
        <f t="shared" ca="1" si="239"/>
        <v>CAMPINAS</v>
      </c>
      <c r="L3513" s="379"/>
      <c r="O3513" s="379"/>
    </row>
    <row r="3514" spans="1:15">
      <c r="A3514" s="417" t="s">
        <v>2155</v>
      </c>
      <c r="B3514" s="417" t="s">
        <v>18331</v>
      </c>
      <c r="C3514" s="417" t="s">
        <v>2332</v>
      </c>
      <c r="D3514" s="417" t="s">
        <v>3224</v>
      </c>
      <c r="E3514" s="391">
        <v>3.95</v>
      </c>
      <c r="F3514" s="418">
        <v>44454</v>
      </c>
      <c r="G3514" s="417" t="s">
        <v>2283</v>
      </c>
      <c r="I3514" s="379">
        <f t="shared" ca="1" si="237"/>
        <v>-117</v>
      </c>
      <c r="J3514" s="379">
        <f t="shared" ca="1" si="238"/>
        <v>-82</v>
      </c>
      <c r="K3514" s="391" t="str">
        <f t="shared" ca="1" si="239"/>
        <v>CAMPINAS</v>
      </c>
      <c r="L3514" s="379"/>
      <c r="O3514" s="379"/>
    </row>
    <row r="3515" spans="1:15">
      <c r="A3515" s="417" t="s">
        <v>7928</v>
      </c>
      <c r="B3515" s="417" t="s">
        <v>10834</v>
      </c>
      <c r="C3515" s="417" t="s">
        <v>2281</v>
      </c>
      <c r="D3515" s="417" t="s">
        <v>3224</v>
      </c>
      <c r="E3515" s="391">
        <v>7.02</v>
      </c>
      <c r="F3515" s="418">
        <v>44516</v>
      </c>
      <c r="G3515" s="417" t="s">
        <v>2283</v>
      </c>
      <c r="I3515" s="379">
        <f t="shared" ca="1" si="237"/>
        <v>-55</v>
      </c>
      <c r="J3515" s="379">
        <f t="shared" ca="1" si="238"/>
        <v>-40</v>
      </c>
      <c r="K3515" s="391" t="str">
        <f t="shared" ca="1" si="239"/>
        <v>CAMPINAS</v>
      </c>
      <c r="L3515" s="379"/>
      <c r="O3515" s="379"/>
    </row>
    <row r="3516" spans="1:15">
      <c r="A3516" s="417" t="s">
        <v>2155</v>
      </c>
      <c r="B3516" s="417" t="s">
        <v>7929</v>
      </c>
      <c r="C3516" s="417" t="s">
        <v>2281</v>
      </c>
      <c r="D3516" s="417" t="s">
        <v>3224</v>
      </c>
      <c r="E3516" s="391">
        <v>4.8</v>
      </c>
      <c r="F3516" s="418">
        <v>44516</v>
      </c>
      <c r="G3516" s="417" t="s">
        <v>2283</v>
      </c>
      <c r="I3516" s="379">
        <f t="shared" ca="1" si="237"/>
        <v>-55</v>
      </c>
      <c r="J3516" s="379">
        <f t="shared" ca="1" si="238"/>
        <v>-40</v>
      </c>
      <c r="K3516" s="391" t="str">
        <f t="shared" ca="1" si="239"/>
        <v>CAMPINAS</v>
      </c>
      <c r="L3516" s="379"/>
      <c r="O3516" s="379"/>
    </row>
    <row r="3517" spans="1:15">
      <c r="A3517" s="417" t="s">
        <v>2155</v>
      </c>
      <c r="B3517" s="417" t="s">
        <v>10835</v>
      </c>
      <c r="C3517" s="417" t="s">
        <v>2332</v>
      </c>
      <c r="D3517" s="417" t="s">
        <v>3224</v>
      </c>
      <c r="E3517" s="391">
        <v>1.25</v>
      </c>
      <c r="F3517" s="418">
        <v>44516</v>
      </c>
      <c r="G3517" s="417" t="s">
        <v>2283</v>
      </c>
      <c r="I3517" s="379">
        <f t="shared" ca="1" si="237"/>
        <v>-55</v>
      </c>
      <c r="J3517" s="379">
        <f t="shared" ca="1" si="238"/>
        <v>-40</v>
      </c>
      <c r="K3517" s="391" t="str">
        <f t="shared" ca="1" si="239"/>
        <v>CAMPINAS</v>
      </c>
      <c r="L3517" s="379"/>
      <c r="O3517" s="379"/>
    </row>
    <row r="3518" spans="1:15">
      <c r="A3518" s="417" t="s">
        <v>2155</v>
      </c>
      <c r="B3518" s="417" t="s">
        <v>10836</v>
      </c>
      <c r="C3518" s="417" t="s">
        <v>2332</v>
      </c>
      <c r="D3518" s="417" t="s">
        <v>3224</v>
      </c>
      <c r="E3518" s="391">
        <v>1</v>
      </c>
      <c r="F3518" s="418">
        <v>44516</v>
      </c>
      <c r="G3518" s="417" t="s">
        <v>2283</v>
      </c>
      <c r="I3518" s="379">
        <f t="shared" ca="1" si="237"/>
        <v>-55</v>
      </c>
      <c r="J3518" s="379">
        <f t="shared" ca="1" si="238"/>
        <v>-40</v>
      </c>
      <c r="K3518" s="391" t="str">
        <f t="shared" ca="1" si="239"/>
        <v>CAMPINAS</v>
      </c>
      <c r="L3518" s="379"/>
      <c r="O3518" s="379"/>
    </row>
    <row r="3519" spans="1:15">
      <c r="A3519" s="417" t="s">
        <v>2155</v>
      </c>
      <c r="B3519" s="417" t="s">
        <v>7930</v>
      </c>
      <c r="C3519" s="417" t="s">
        <v>2332</v>
      </c>
      <c r="D3519" s="417" t="s">
        <v>3224</v>
      </c>
      <c r="E3519" s="391">
        <v>1.82</v>
      </c>
      <c r="F3519" s="418">
        <v>44516</v>
      </c>
      <c r="G3519" s="417" t="s">
        <v>2283</v>
      </c>
      <c r="I3519" s="379">
        <f t="shared" ca="1" si="237"/>
        <v>-55</v>
      </c>
      <c r="J3519" s="379">
        <f t="shared" ca="1" si="238"/>
        <v>-40</v>
      </c>
      <c r="K3519" s="391" t="str">
        <f t="shared" ca="1" si="239"/>
        <v>CAMPINAS</v>
      </c>
      <c r="L3519" s="379"/>
      <c r="O3519" s="379"/>
    </row>
    <row r="3520" spans="1:15">
      <c r="A3520" s="417"/>
      <c r="B3520" s="417" t="s">
        <v>7931</v>
      </c>
      <c r="C3520" s="417" t="s">
        <v>2281</v>
      </c>
      <c r="D3520" s="417" t="s">
        <v>3461</v>
      </c>
      <c r="E3520" s="391">
        <v>0.8</v>
      </c>
      <c r="F3520" s="418">
        <v>44214</v>
      </c>
      <c r="G3520" s="417" t="s">
        <v>2283</v>
      </c>
      <c r="I3520" s="379">
        <f t="shared" ca="1" si="237"/>
        <v>-357</v>
      </c>
      <c r="J3520" s="379">
        <f t="shared" ca="1" si="238"/>
        <v>-247</v>
      </c>
      <c r="K3520" s="391" t="str">
        <f t="shared" ca="1" si="239"/>
        <v>11,52</v>
      </c>
      <c r="L3520" s="379"/>
      <c r="O3520" s="379"/>
    </row>
    <row r="3521" spans="1:15">
      <c r="A3521" s="417" t="s">
        <v>2155</v>
      </c>
      <c r="B3521" s="417" t="s">
        <v>7932</v>
      </c>
      <c r="C3521" s="417" t="s">
        <v>2281</v>
      </c>
      <c r="D3521" s="417" t="s">
        <v>3462</v>
      </c>
      <c r="E3521" s="391">
        <v>2.17</v>
      </c>
      <c r="F3521" s="418">
        <v>44214</v>
      </c>
      <c r="G3521" s="417" t="s">
        <v>2283</v>
      </c>
      <c r="I3521" s="379">
        <f t="shared" ca="1" si="237"/>
        <v>-357</v>
      </c>
      <c r="J3521" s="379">
        <f t="shared" ca="1" si="238"/>
        <v>-247</v>
      </c>
      <c r="K3521" s="391" t="str">
        <f t="shared" ca="1" si="239"/>
        <v>12,02</v>
      </c>
      <c r="L3521" s="379"/>
      <c r="O3521" s="379"/>
    </row>
    <row r="3522" spans="1:15">
      <c r="A3522" s="417" t="s">
        <v>2155</v>
      </c>
      <c r="B3522" s="417" t="s">
        <v>10837</v>
      </c>
      <c r="C3522" s="417" t="s">
        <v>2281</v>
      </c>
      <c r="D3522" s="417" t="s">
        <v>6801</v>
      </c>
      <c r="E3522" s="391">
        <v>0.95</v>
      </c>
      <c r="F3522" s="418">
        <v>44214</v>
      </c>
      <c r="G3522" s="417" t="s">
        <v>2286</v>
      </c>
      <c r="I3522" s="379">
        <f t="shared" ca="1" si="237"/>
        <v>-357</v>
      </c>
      <c r="J3522" s="379">
        <f t="shared" ca="1" si="238"/>
        <v>-247</v>
      </c>
      <c r="K3522" s="391" t="str">
        <f t="shared" ca="1" si="239"/>
        <v>12,27</v>
      </c>
      <c r="L3522" s="379"/>
      <c r="O3522" s="379"/>
    </row>
    <row r="3523" spans="1:15">
      <c r="A3523" s="417" t="s">
        <v>2155</v>
      </c>
      <c r="B3523" s="417" t="s">
        <v>7933</v>
      </c>
      <c r="C3523" s="417" t="s">
        <v>2281</v>
      </c>
      <c r="D3523" s="417" t="s">
        <v>3448</v>
      </c>
      <c r="E3523" s="391">
        <v>0.56000000000000005</v>
      </c>
      <c r="F3523" s="418">
        <v>44214</v>
      </c>
      <c r="G3523" s="417" t="s">
        <v>2283</v>
      </c>
      <c r="I3523" s="379">
        <f t="shared" ca="1" si="237"/>
        <v>-357</v>
      </c>
      <c r="J3523" s="379">
        <f t="shared" ca="1" si="238"/>
        <v>-247</v>
      </c>
      <c r="K3523" s="391" t="str">
        <f t="shared" ca="1" si="239"/>
        <v>12,52</v>
      </c>
      <c r="L3523" s="379"/>
      <c r="O3523" s="379"/>
    </row>
    <row r="3524" spans="1:15">
      <c r="A3524" s="417" t="s">
        <v>2155</v>
      </c>
      <c r="B3524" s="417" t="s">
        <v>7934</v>
      </c>
      <c r="C3524" s="417" t="s">
        <v>2281</v>
      </c>
      <c r="D3524" s="417" t="s">
        <v>3463</v>
      </c>
      <c r="E3524" s="391">
        <v>0.24</v>
      </c>
      <c r="F3524" s="418">
        <v>44214</v>
      </c>
      <c r="G3524" s="417" t="s">
        <v>2283</v>
      </c>
      <c r="I3524" s="379">
        <f t="shared" ca="1" si="237"/>
        <v>-357</v>
      </c>
      <c r="J3524" s="379">
        <f t="shared" ca="1" si="238"/>
        <v>-247</v>
      </c>
      <c r="K3524" s="391" t="str">
        <f t="shared" ca="1" si="239"/>
        <v>13,02</v>
      </c>
      <c r="L3524" s="379"/>
      <c r="O3524" s="379"/>
    </row>
    <row r="3525" spans="1:15">
      <c r="A3525" s="417" t="s">
        <v>2155</v>
      </c>
      <c r="B3525" s="417" t="s">
        <v>10838</v>
      </c>
      <c r="C3525" s="417" t="s">
        <v>2281</v>
      </c>
      <c r="D3525" s="417" t="s">
        <v>3428</v>
      </c>
      <c r="E3525" s="391">
        <v>0.09</v>
      </c>
      <c r="F3525" s="418">
        <v>44214</v>
      </c>
      <c r="G3525" s="417" t="s">
        <v>2283</v>
      </c>
      <c r="I3525" s="379">
        <f t="shared" ca="1" si="237"/>
        <v>-357</v>
      </c>
      <c r="J3525" s="379">
        <f t="shared" ca="1" si="238"/>
        <v>-247</v>
      </c>
      <c r="K3525" s="391" t="str">
        <f t="shared" ca="1" si="239"/>
        <v>13,52</v>
      </c>
      <c r="L3525" s="379"/>
      <c r="O3525" s="379"/>
    </row>
    <row r="3526" spans="1:15">
      <c r="A3526" s="417" t="s">
        <v>2155</v>
      </c>
      <c r="B3526" s="417" t="s">
        <v>3419</v>
      </c>
      <c r="C3526" s="417" t="s">
        <v>2281</v>
      </c>
      <c r="D3526" s="417" t="s">
        <v>3420</v>
      </c>
      <c r="E3526" s="391">
        <v>0.03</v>
      </c>
      <c r="F3526" s="418">
        <v>44214</v>
      </c>
      <c r="G3526" s="417" t="s">
        <v>2283</v>
      </c>
      <c r="I3526" s="379">
        <f t="shared" ca="1" si="237"/>
        <v>-357</v>
      </c>
      <c r="J3526" s="379">
        <f t="shared" ca="1" si="238"/>
        <v>-247</v>
      </c>
      <c r="K3526" s="391" t="str">
        <f t="shared" ca="1" si="239"/>
        <v>14,02</v>
      </c>
      <c r="L3526" s="379"/>
      <c r="O3526" s="379"/>
    </row>
    <row r="3527" spans="1:15">
      <c r="A3527" s="417" t="s">
        <v>2155</v>
      </c>
      <c r="B3527" s="417" t="s">
        <v>6795</v>
      </c>
      <c r="C3527" s="417" t="s">
        <v>2281</v>
      </c>
      <c r="D3527" s="417" t="s">
        <v>6796</v>
      </c>
      <c r="E3527" s="391">
        <v>0.02</v>
      </c>
      <c r="F3527" s="418">
        <v>44214</v>
      </c>
      <c r="G3527" s="417" t="s">
        <v>2286</v>
      </c>
      <c r="I3527" s="379">
        <f t="shared" ca="1" si="237"/>
        <v>-357</v>
      </c>
      <c r="J3527" s="379">
        <f t="shared" ca="1" si="238"/>
        <v>-247</v>
      </c>
      <c r="K3527" s="391" t="str">
        <f t="shared" ca="1" si="239"/>
        <v>14,27</v>
      </c>
      <c r="L3527" s="379"/>
      <c r="O3527" s="379"/>
    </row>
    <row r="3528" spans="1:15">
      <c r="A3528" s="417" t="s">
        <v>2155</v>
      </c>
      <c r="B3528" s="417" t="s">
        <v>10839</v>
      </c>
      <c r="C3528" s="417" t="s">
        <v>2281</v>
      </c>
      <c r="D3528" s="417" t="s">
        <v>3449</v>
      </c>
      <c r="E3528" s="391">
        <v>0.02</v>
      </c>
      <c r="F3528" s="418">
        <v>44214</v>
      </c>
      <c r="G3528" s="417" t="s">
        <v>2283</v>
      </c>
      <c r="I3528" s="379">
        <f t="shared" ca="1" si="237"/>
        <v>-357</v>
      </c>
      <c r="J3528" s="379">
        <f t="shared" ca="1" si="238"/>
        <v>-247</v>
      </c>
      <c r="K3528" s="391" t="str">
        <f t="shared" ca="1" si="239"/>
        <v>14,52</v>
      </c>
      <c r="L3528" s="379"/>
      <c r="O3528" s="379"/>
    </row>
    <row r="3529" spans="1:15">
      <c r="A3529" s="417" t="s">
        <v>2155</v>
      </c>
      <c r="B3529" s="417" t="s">
        <v>7935</v>
      </c>
      <c r="C3529" s="417" t="s">
        <v>2281</v>
      </c>
      <c r="D3529" s="417" t="s">
        <v>3450</v>
      </c>
      <c r="E3529" s="391">
        <v>0.01</v>
      </c>
      <c r="F3529" s="418">
        <v>44214</v>
      </c>
      <c r="G3529" s="417" t="s">
        <v>2283</v>
      </c>
      <c r="I3529" s="379">
        <f t="shared" ca="1" si="237"/>
        <v>-357</v>
      </c>
      <c r="J3529" s="379">
        <f t="shared" ca="1" si="238"/>
        <v>-247</v>
      </c>
      <c r="K3529" s="391" t="str">
        <f t="shared" ca="1" si="239"/>
        <v>15,02</v>
      </c>
      <c r="L3529" s="379"/>
      <c r="O3529" s="379"/>
    </row>
    <row r="3530" spans="1:15">
      <c r="A3530" s="417" t="s">
        <v>2155</v>
      </c>
      <c r="B3530" s="417" t="s">
        <v>10840</v>
      </c>
      <c r="C3530" s="417" t="s">
        <v>2281</v>
      </c>
      <c r="D3530" s="417" t="s">
        <v>6799</v>
      </c>
      <c r="E3530" s="391">
        <v>0.01</v>
      </c>
      <c r="F3530" s="418">
        <v>44214</v>
      </c>
      <c r="G3530" s="417" t="s">
        <v>2283</v>
      </c>
      <c r="I3530" s="379">
        <f t="shared" ref="I3530:I3593" ca="1" si="240">IF(F3530&lt;&gt;"",F3530-$I$199,"")</f>
        <v>-357</v>
      </c>
      <c r="J3530" s="379">
        <f t="shared" ref="J3530:J3593" ca="1" si="241">IF(I3530&lt;&gt;"",NETWORKDAYS($I$199,F3530-1,$N$201:$N$224),"")</f>
        <v>-247</v>
      </c>
      <c r="K3530" s="391" t="str">
        <f t="shared" ref="K3530:K3593" ca="1" si="242">IF(I3530&lt;&gt;"",RIGHT(D3530,LEN(D3530)-FIND(" ",D3530)),"")</f>
        <v>15,52</v>
      </c>
      <c r="L3530" s="379"/>
      <c r="O3530" s="379"/>
    </row>
    <row r="3531" spans="1:15">
      <c r="A3531" s="417" t="s">
        <v>2155</v>
      </c>
      <c r="B3531" s="417" t="s">
        <v>10841</v>
      </c>
      <c r="C3531" s="417" t="s">
        <v>2281</v>
      </c>
      <c r="D3531" s="417" t="s">
        <v>10842</v>
      </c>
      <c r="E3531" s="391">
        <v>0.03</v>
      </c>
      <c r="F3531" s="418">
        <v>44214</v>
      </c>
      <c r="G3531" s="417" t="s">
        <v>2283</v>
      </c>
      <c r="I3531" s="379">
        <f t="shared" ca="1" si="240"/>
        <v>-357</v>
      </c>
      <c r="J3531" s="379">
        <f t="shared" ca="1" si="241"/>
        <v>-247</v>
      </c>
      <c r="K3531" s="391" t="str">
        <f t="shared" ca="1" si="242"/>
        <v>16,02</v>
      </c>
      <c r="L3531" s="379"/>
      <c r="O3531" s="379"/>
    </row>
    <row r="3532" spans="1:15">
      <c r="A3532" s="417" t="s">
        <v>2155</v>
      </c>
      <c r="B3532" s="417" t="s">
        <v>10843</v>
      </c>
      <c r="C3532" s="417" t="s">
        <v>2281</v>
      </c>
      <c r="D3532" s="417" t="s">
        <v>3452</v>
      </c>
      <c r="E3532" s="391">
        <v>0.01</v>
      </c>
      <c r="F3532" s="418">
        <v>44214</v>
      </c>
      <c r="G3532" s="417" t="s">
        <v>2283</v>
      </c>
      <c r="I3532" s="379">
        <f t="shared" ca="1" si="240"/>
        <v>-357</v>
      </c>
      <c r="J3532" s="379">
        <f t="shared" ca="1" si="241"/>
        <v>-247</v>
      </c>
      <c r="K3532" s="391" t="str">
        <f t="shared" ca="1" si="242"/>
        <v>16,52</v>
      </c>
      <c r="L3532" s="379"/>
      <c r="O3532" s="379"/>
    </row>
    <row r="3533" spans="1:15">
      <c r="A3533" s="417" t="s">
        <v>2155</v>
      </c>
      <c r="B3533" s="417" t="s">
        <v>10844</v>
      </c>
      <c r="C3533" s="417" t="s">
        <v>2281</v>
      </c>
      <c r="D3533" s="417" t="s">
        <v>3451</v>
      </c>
      <c r="E3533" s="391">
        <v>0.09</v>
      </c>
      <c r="F3533" s="418">
        <v>44214</v>
      </c>
      <c r="G3533" s="417" t="s">
        <v>2283</v>
      </c>
      <c r="I3533" s="379">
        <f t="shared" ca="1" si="240"/>
        <v>-357</v>
      </c>
      <c r="J3533" s="379">
        <f t="shared" ca="1" si="241"/>
        <v>-247</v>
      </c>
      <c r="K3533" s="391" t="str">
        <f t="shared" ca="1" si="242"/>
        <v>17,02</v>
      </c>
      <c r="L3533" s="379"/>
      <c r="O3533" s="379"/>
    </row>
    <row r="3534" spans="1:15">
      <c r="A3534" s="417" t="s">
        <v>2155</v>
      </c>
      <c r="B3534" s="417" t="s">
        <v>6797</v>
      </c>
      <c r="C3534" s="417" t="s">
        <v>2281</v>
      </c>
      <c r="D3534" s="417" t="s">
        <v>6798</v>
      </c>
      <c r="E3534" s="391">
        <v>0.06</v>
      </c>
      <c r="F3534" s="418">
        <v>44214</v>
      </c>
      <c r="G3534" s="417" t="s">
        <v>2286</v>
      </c>
      <c r="I3534" s="379">
        <f t="shared" ca="1" si="240"/>
        <v>-357</v>
      </c>
      <c r="J3534" s="379">
        <f t="shared" ca="1" si="241"/>
        <v>-247</v>
      </c>
      <c r="K3534" s="391" t="str">
        <f t="shared" ca="1" si="242"/>
        <v>17,27</v>
      </c>
      <c r="L3534" s="379"/>
      <c r="O3534" s="379"/>
    </row>
    <row r="3535" spans="1:15">
      <c r="A3535" s="417" t="s">
        <v>2155</v>
      </c>
      <c r="B3535" s="417" t="s">
        <v>10845</v>
      </c>
      <c r="C3535" s="417" t="s">
        <v>2281</v>
      </c>
      <c r="D3535" s="417" t="s">
        <v>10846</v>
      </c>
      <c r="E3535" s="391">
        <v>0.14000000000000001</v>
      </c>
      <c r="F3535" s="418">
        <v>44214</v>
      </c>
      <c r="G3535" s="417" t="s">
        <v>2283</v>
      </c>
      <c r="I3535" s="379">
        <f t="shared" ca="1" si="240"/>
        <v>-357</v>
      </c>
      <c r="J3535" s="379">
        <f t="shared" ca="1" si="241"/>
        <v>-247</v>
      </c>
      <c r="K3535" s="391" t="str">
        <f t="shared" ca="1" si="242"/>
        <v>17,52</v>
      </c>
      <c r="L3535" s="379"/>
      <c r="O3535" s="379"/>
    </row>
    <row r="3536" spans="1:15">
      <c r="A3536" s="417" t="s">
        <v>2155</v>
      </c>
      <c r="B3536" s="417" t="s">
        <v>18332</v>
      </c>
      <c r="C3536" s="417" t="s">
        <v>2281</v>
      </c>
      <c r="D3536" s="417" t="s">
        <v>3436</v>
      </c>
      <c r="E3536" s="391">
        <v>1.18</v>
      </c>
      <c r="F3536" s="418">
        <v>44249</v>
      </c>
      <c r="G3536" s="417" t="s">
        <v>2283</v>
      </c>
      <c r="I3536" s="379">
        <f t="shared" ca="1" si="240"/>
        <v>-322</v>
      </c>
      <c r="J3536" s="379">
        <f t="shared" ca="1" si="241"/>
        <v>-224</v>
      </c>
      <c r="K3536" s="391" t="str">
        <f t="shared" ca="1" si="242"/>
        <v>12,32</v>
      </c>
      <c r="L3536" s="379"/>
      <c r="O3536" s="379"/>
    </row>
    <row r="3537" spans="1:15">
      <c r="A3537" s="417" t="s">
        <v>2155</v>
      </c>
      <c r="B3537" s="417" t="s">
        <v>10847</v>
      </c>
      <c r="C3537" s="417" t="s">
        <v>2281</v>
      </c>
      <c r="D3537" s="417" t="s">
        <v>3438</v>
      </c>
      <c r="E3537" s="391">
        <v>0.75</v>
      </c>
      <c r="F3537" s="418">
        <v>44249</v>
      </c>
      <c r="G3537" s="417" t="s">
        <v>2283</v>
      </c>
      <c r="I3537" s="379">
        <f t="shared" ca="1" si="240"/>
        <v>-322</v>
      </c>
      <c r="J3537" s="379">
        <f t="shared" ca="1" si="241"/>
        <v>-224</v>
      </c>
      <c r="K3537" s="391" t="str">
        <f t="shared" ca="1" si="242"/>
        <v>12,82</v>
      </c>
      <c r="L3537" s="379"/>
      <c r="O3537" s="379"/>
    </row>
    <row r="3538" spans="1:15">
      <c r="A3538" s="417" t="s">
        <v>2155</v>
      </c>
      <c r="B3538" s="417" t="s">
        <v>10848</v>
      </c>
      <c r="C3538" s="417" t="s">
        <v>2281</v>
      </c>
      <c r="D3538" s="417" t="s">
        <v>3443</v>
      </c>
      <c r="E3538" s="391">
        <v>0.52</v>
      </c>
      <c r="F3538" s="418">
        <v>44249</v>
      </c>
      <c r="G3538" s="417" t="s">
        <v>2283</v>
      </c>
      <c r="I3538" s="379">
        <f t="shared" ca="1" si="240"/>
        <v>-322</v>
      </c>
      <c r="J3538" s="379">
        <f t="shared" ca="1" si="241"/>
        <v>-224</v>
      </c>
      <c r="K3538" s="391" t="str">
        <f t="shared" ca="1" si="242"/>
        <v>13,32</v>
      </c>
      <c r="L3538" s="379"/>
      <c r="O3538" s="379"/>
    </row>
    <row r="3539" spans="1:15">
      <c r="A3539" s="417" t="s">
        <v>2155</v>
      </c>
      <c r="B3539" s="417" t="s">
        <v>3421</v>
      </c>
      <c r="C3539" s="417" t="s">
        <v>2281</v>
      </c>
      <c r="D3539" s="417" t="s">
        <v>3422</v>
      </c>
      <c r="E3539" s="391">
        <v>0.42</v>
      </c>
      <c r="F3539" s="418">
        <v>44249</v>
      </c>
      <c r="G3539" s="417" t="s">
        <v>2286</v>
      </c>
      <c r="I3539" s="379">
        <f t="shared" ca="1" si="240"/>
        <v>-322</v>
      </c>
      <c r="J3539" s="379">
        <f t="shared" ca="1" si="241"/>
        <v>-224</v>
      </c>
      <c r="K3539" s="391" t="str">
        <f t="shared" ca="1" si="242"/>
        <v>13,57</v>
      </c>
      <c r="L3539" s="379"/>
      <c r="O3539" s="379"/>
    </row>
    <row r="3540" spans="1:15">
      <c r="A3540" s="417" t="s">
        <v>2155</v>
      </c>
      <c r="B3540" s="417" t="s">
        <v>10849</v>
      </c>
      <c r="C3540" s="417" t="s">
        <v>2281</v>
      </c>
      <c r="D3540" s="417" t="s">
        <v>3444</v>
      </c>
      <c r="E3540" s="391">
        <v>0.38</v>
      </c>
      <c r="F3540" s="418">
        <v>44249</v>
      </c>
      <c r="G3540" s="417" t="s">
        <v>2283</v>
      </c>
      <c r="I3540" s="379">
        <f t="shared" ca="1" si="240"/>
        <v>-322</v>
      </c>
      <c r="J3540" s="379">
        <f t="shared" ca="1" si="241"/>
        <v>-224</v>
      </c>
      <c r="K3540" s="391" t="str">
        <f t="shared" ca="1" si="242"/>
        <v>13,82</v>
      </c>
      <c r="L3540" s="379"/>
      <c r="O3540" s="379"/>
    </row>
    <row r="3541" spans="1:15">
      <c r="A3541" s="417" t="s">
        <v>2155</v>
      </c>
      <c r="B3541" s="417" t="s">
        <v>3423</v>
      </c>
      <c r="C3541" s="417" t="s">
        <v>2281</v>
      </c>
      <c r="D3541" s="417" t="s">
        <v>3424</v>
      </c>
      <c r="E3541" s="391">
        <v>0.27</v>
      </c>
      <c r="F3541" s="418">
        <v>44249</v>
      </c>
      <c r="G3541" s="417" t="s">
        <v>2286</v>
      </c>
      <c r="I3541" s="379">
        <f t="shared" ca="1" si="240"/>
        <v>-322</v>
      </c>
      <c r="J3541" s="379">
        <f t="shared" ca="1" si="241"/>
        <v>-224</v>
      </c>
      <c r="K3541" s="391" t="str">
        <f t="shared" ca="1" si="242"/>
        <v>14,07</v>
      </c>
      <c r="L3541" s="379"/>
      <c r="O3541" s="379"/>
    </row>
    <row r="3542" spans="1:15">
      <c r="A3542" s="417" t="s">
        <v>2155</v>
      </c>
      <c r="B3542" s="417" t="s">
        <v>10850</v>
      </c>
      <c r="C3542" s="417" t="s">
        <v>2281</v>
      </c>
      <c r="D3542" s="417" t="s">
        <v>3445</v>
      </c>
      <c r="E3542" s="391">
        <v>0.21</v>
      </c>
      <c r="F3542" s="418">
        <v>44249</v>
      </c>
      <c r="G3542" s="417" t="s">
        <v>2283</v>
      </c>
      <c r="I3542" s="379">
        <f t="shared" ca="1" si="240"/>
        <v>-322</v>
      </c>
      <c r="J3542" s="379">
        <f t="shared" ca="1" si="241"/>
        <v>-224</v>
      </c>
      <c r="K3542" s="391" t="str">
        <f t="shared" ca="1" si="242"/>
        <v>14,32</v>
      </c>
      <c r="L3542" s="379"/>
      <c r="O3542" s="379"/>
    </row>
    <row r="3543" spans="1:15">
      <c r="A3543" s="417" t="s">
        <v>2155</v>
      </c>
      <c r="B3543" s="417" t="s">
        <v>10851</v>
      </c>
      <c r="C3543" s="417" t="s">
        <v>2281</v>
      </c>
      <c r="D3543" s="417" t="s">
        <v>3446</v>
      </c>
      <c r="E3543" s="391">
        <v>0.17</v>
      </c>
      <c r="F3543" s="418">
        <v>44249</v>
      </c>
      <c r="G3543" s="417" t="s">
        <v>2283</v>
      </c>
      <c r="I3543" s="379">
        <f t="shared" ca="1" si="240"/>
        <v>-322</v>
      </c>
      <c r="J3543" s="379">
        <f t="shared" ca="1" si="241"/>
        <v>-224</v>
      </c>
      <c r="K3543" s="391" t="str">
        <f t="shared" ca="1" si="242"/>
        <v>14,82</v>
      </c>
      <c r="L3543" s="379"/>
      <c r="O3543" s="379"/>
    </row>
    <row r="3544" spans="1:15">
      <c r="A3544" s="417" t="s">
        <v>2155</v>
      </c>
      <c r="B3544" s="417" t="s">
        <v>10852</v>
      </c>
      <c r="C3544" s="417" t="s">
        <v>2281</v>
      </c>
      <c r="D3544" s="417" t="s">
        <v>3447</v>
      </c>
      <c r="E3544" s="391">
        <v>0.08</v>
      </c>
      <c r="F3544" s="418">
        <v>44249</v>
      </c>
      <c r="G3544" s="417" t="s">
        <v>2283</v>
      </c>
      <c r="I3544" s="379">
        <f t="shared" ca="1" si="240"/>
        <v>-322</v>
      </c>
      <c r="J3544" s="379">
        <f t="shared" ca="1" si="241"/>
        <v>-224</v>
      </c>
      <c r="K3544" s="391" t="str">
        <f t="shared" ca="1" si="242"/>
        <v>15,32</v>
      </c>
      <c r="L3544" s="379"/>
      <c r="O3544" s="379"/>
    </row>
    <row r="3545" spans="1:15">
      <c r="A3545" s="417" t="s">
        <v>2155</v>
      </c>
      <c r="B3545" s="417" t="s">
        <v>3425</v>
      </c>
      <c r="C3545" s="417" t="s">
        <v>2281</v>
      </c>
      <c r="D3545" s="417" t="s">
        <v>3426</v>
      </c>
      <c r="E3545" s="391">
        <v>0.2</v>
      </c>
      <c r="F3545" s="418">
        <v>44249</v>
      </c>
      <c r="G3545" s="417" t="s">
        <v>2286</v>
      </c>
      <c r="I3545" s="379">
        <f t="shared" ca="1" si="240"/>
        <v>-322</v>
      </c>
      <c r="J3545" s="379">
        <f t="shared" ca="1" si="241"/>
        <v>-224</v>
      </c>
      <c r="K3545" s="391" t="str">
        <f t="shared" ca="1" si="242"/>
        <v>15,57</v>
      </c>
      <c r="L3545" s="379"/>
      <c r="O3545" s="379"/>
    </row>
    <row r="3546" spans="1:15">
      <c r="A3546" s="417" t="s">
        <v>2155</v>
      </c>
      <c r="B3546" s="417" t="s">
        <v>10853</v>
      </c>
      <c r="C3546" s="417" t="s">
        <v>2281</v>
      </c>
      <c r="D3546" s="417" t="s">
        <v>10854</v>
      </c>
      <c r="E3546" s="391">
        <v>0.06</v>
      </c>
      <c r="F3546" s="418">
        <v>44249</v>
      </c>
      <c r="G3546" s="417" t="s">
        <v>2283</v>
      </c>
      <c r="I3546" s="379">
        <f t="shared" ca="1" si="240"/>
        <v>-322</v>
      </c>
      <c r="J3546" s="379">
        <f t="shared" ca="1" si="241"/>
        <v>-224</v>
      </c>
      <c r="K3546" s="391" t="str">
        <f t="shared" ca="1" si="242"/>
        <v>17,82</v>
      </c>
      <c r="L3546" s="379"/>
      <c r="O3546" s="379"/>
    </row>
    <row r="3547" spans="1:15">
      <c r="A3547" s="417" t="s">
        <v>2155</v>
      </c>
      <c r="B3547" s="417" t="s">
        <v>10855</v>
      </c>
      <c r="C3547" s="417" t="s">
        <v>2281</v>
      </c>
      <c r="D3547" s="417" t="s">
        <v>2333</v>
      </c>
      <c r="E3547" s="391">
        <v>0.79</v>
      </c>
      <c r="F3547" s="418">
        <v>44270</v>
      </c>
      <c r="G3547" s="417" t="s">
        <v>2283</v>
      </c>
      <c r="I3547" s="379">
        <f t="shared" ca="1" si="240"/>
        <v>-301</v>
      </c>
      <c r="J3547" s="379">
        <f t="shared" ca="1" si="241"/>
        <v>-209</v>
      </c>
      <c r="K3547" s="391" t="str">
        <f t="shared" ca="1" si="242"/>
        <v>12,50</v>
      </c>
      <c r="L3547" s="379"/>
      <c r="O3547" s="379"/>
    </row>
    <row r="3548" spans="1:15">
      <c r="A3548" s="417" t="s">
        <v>2155</v>
      </c>
      <c r="B3548" s="417" t="s">
        <v>18333</v>
      </c>
      <c r="C3548" s="417" t="s">
        <v>2281</v>
      </c>
      <c r="D3548" s="417" t="s">
        <v>3109</v>
      </c>
      <c r="E3548" s="391">
        <v>0.36</v>
      </c>
      <c r="F3548" s="418">
        <v>44270</v>
      </c>
      <c r="G3548" s="417" t="s">
        <v>2283</v>
      </c>
      <c r="I3548" s="379">
        <f t="shared" ca="1" si="240"/>
        <v>-301</v>
      </c>
      <c r="J3548" s="379">
        <f t="shared" ca="1" si="241"/>
        <v>-209</v>
      </c>
      <c r="K3548" s="391" t="str">
        <f t="shared" ca="1" si="242"/>
        <v>14,50</v>
      </c>
      <c r="L3548" s="379"/>
      <c r="O3548" s="379"/>
    </row>
    <row r="3549" spans="1:15">
      <c r="A3549" s="417" t="s">
        <v>2155</v>
      </c>
      <c r="B3549" s="417" t="s">
        <v>3427</v>
      </c>
      <c r="C3549" s="417" t="s">
        <v>2281</v>
      </c>
      <c r="D3549" s="417" t="s">
        <v>3428</v>
      </c>
      <c r="E3549" s="391">
        <v>0.83</v>
      </c>
      <c r="F3549" s="418">
        <v>44305</v>
      </c>
      <c r="G3549" s="417" t="s">
        <v>2283</v>
      </c>
      <c r="I3549" s="379">
        <f t="shared" ca="1" si="240"/>
        <v>-266</v>
      </c>
      <c r="J3549" s="379">
        <f t="shared" ca="1" si="241"/>
        <v>-185</v>
      </c>
      <c r="K3549" s="391" t="str">
        <f t="shared" ca="1" si="242"/>
        <v>13,52</v>
      </c>
      <c r="L3549" s="379"/>
      <c r="O3549" s="379"/>
    </row>
    <row r="3550" spans="1:15">
      <c r="A3550" s="417" t="s">
        <v>2155</v>
      </c>
      <c r="B3550" s="417" t="s">
        <v>10856</v>
      </c>
      <c r="C3550" s="417" t="s">
        <v>2281</v>
      </c>
      <c r="D3550" s="417" t="s">
        <v>10857</v>
      </c>
      <c r="E3550" s="391">
        <v>0.53</v>
      </c>
      <c r="F3550" s="418">
        <v>44305</v>
      </c>
      <c r="G3550" s="417" t="s">
        <v>2286</v>
      </c>
      <c r="I3550" s="379">
        <f t="shared" ca="1" si="240"/>
        <v>-266</v>
      </c>
      <c r="J3550" s="379">
        <f t="shared" ca="1" si="241"/>
        <v>-185</v>
      </c>
      <c r="K3550" s="391" t="str">
        <f t="shared" ca="1" si="242"/>
        <v>15,27</v>
      </c>
      <c r="L3550" s="379"/>
      <c r="O3550" s="379"/>
    </row>
    <row r="3551" spans="1:15">
      <c r="A3551" s="417" t="s">
        <v>2155</v>
      </c>
      <c r="B3551" s="417" t="s">
        <v>10858</v>
      </c>
      <c r="C3551" s="417" t="s">
        <v>2281</v>
      </c>
      <c r="D3551" s="417" t="s">
        <v>10846</v>
      </c>
      <c r="E3551" s="391">
        <v>0.2</v>
      </c>
      <c r="F3551" s="418">
        <v>44305</v>
      </c>
      <c r="G3551" s="417" t="s">
        <v>2283</v>
      </c>
      <c r="I3551" s="379">
        <f t="shared" ca="1" si="240"/>
        <v>-266</v>
      </c>
      <c r="J3551" s="379">
        <f t="shared" ca="1" si="241"/>
        <v>-185</v>
      </c>
      <c r="K3551" s="391" t="str">
        <f t="shared" ca="1" si="242"/>
        <v>17,52</v>
      </c>
      <c r="L3551" s="379"/>
      <c r="O3551" s="379"/>
    </row>
    <row r="3552" spans="1:15">
      <c r="A3552" s="417" t="s">
        <v>2155</v>
      </c>
      <c r="B3552" s="417" t="s">
        <v>3429</v>
      </c>
      <c r="C3552" s="417" t="s">
        <v>2281</v>
      </c>
      <c r="D3552" s="417" t="s">
        <v>3430</v>
      </c>
      <c r="E3552" s="391">
        <v>3</v>
      </c>
      <c r="F3552" s="418">
        <v>44337</v>
      </c>
      <c r="G3552" s="417" t="s">
        <v>2283</v>
      </c>
      <c r="I3552" s="379">
        <f t="shared" ca="1" si="240"/>
        <v>-234</v>
      </c>
      <c r="J3552" s="379">
        <f t="shared" ca="1" si="241"/>
        <v>-163</v>
      </c>
      <c r="K3552" s="391" t="str">
        <f t="shared" ca="1" si="242"/>
        <v>10,82</v>
      </c>
      <c r="L3552" s="379"/>
      <c r="O3552" s="379"/>
    </row>
    <row r="3553" spans="1:15">
      <c r="A3553" s="417" t="s">
        <v>2155</v>
      </c>
      <c r="B3553" s="417" t="s">
        <v>3431</v>
      </c>
      <c r="C3553" s="417" t="s">
        <v>2281</v>
      </c>
      <c r="D3553" s="417" t="s">
        <v>3432</v>
      </c>
      <c r="E3553" s="391">
        <v>0.76</v>
      </c>
      <c r="F3553" s="418">
        <v>44337</v>
      </c>
      <c r="G3553" s="417" t="s">
        <v>2283</v>
      </c>
      <c r="I3553" s="379">
        <f t="shared" ca="1" si="240"/>
        <v>-234</v>
      </c>
      <c r="J3553" s="379">
        <f t="shared" ca="1" si="241"/>
        <v>-163</v>
      </c>
      <c r="K3553" s="391" t="str">
        <f t="shared" ca="1" si="242"/>
        <v>11,32</v>
      </c>
      <c r="L3553" s="379"/>
      <c r="O3553" s="379"/>
    </row>
    <row r="3554" spans="1:15">
      <c r="A3554" s="417" t="s">
        <v>2155</v>
      </c>
      <c r="B3554" s="417" t="s">
        <v>3433</v>
      </c>
      <c r="C3554" s="417" t="s">
        <v>2281</v>
      </c>
      <c r="D3554" s="417" t="s">
        <v>3434</v>
      </c>
      <c r="E3554" s="391">
        <v>0.33</v>
      </c>
      <c r="F3554" s="418">
        <v>44337</v>
      </c>
      <c r="G3554" s="417" t="s">
        <v>2283</v>
      </c>
      <c r="I3554" s="379">
        <f t="shared" ca="1" si="240"/>
        <v>-234</v>
      </c>
      <c r="J3554" s="379">
        <f t="shared" ca="1" si="241"/>
        <v>-163</v>
      </c>
      <c r="K3554" s="391" t="str">
        <f t="shared" ca="1" si="242"/>
        <v>11,82</v>
      </c>
      <c r="L3554" s="379"/>
      <c r="O3554" s="379"/>
    </row>
    <row r="3555" spans="1:15">
      <c r="A3555" s="417" t="s">
        <v>2155</v>
      </c>
      <c r="B3555" s="417" t="s">
        <v>3435</v>
      </c>
      <c r="C3555" s="417" t="s">
        <v>2281</v>
      </c>
      <c r="D3555" s="417" t="s">
        <v>3436</v>
      </c>
      <c r="E3555" s="391">
        <v>0.02</v>
      </c>
      <c r="F3555" s="418">
        <v>44337</v>
      </c>
      <c r="G3555" s="417" t="s">
        <v>2283</v>
      </c>
      <c r="I3555" s="379">
        <f t="shared" ca="1" si="240"/>
        <v>-234</v>
      </c>
      <c r="J3555" s="379">
        <f t="shared" ca="1" si="241"/>
        <v>-163</v>
      </c>
      <c r="K3555" s="391" t="str">
        <f t="shared" ca="1" si="242"/>
        <v>12,32</v>
      </c>
      <c r="L3555" s="379"/>
      <c r="O3555" s="379"/>
    </row>
    <row r="3556" spans="1:15">
      <c r="A3556" s="417" t="s">
        <v>2155</v>
      </c>
      <c r="B3556" s="417" t="s">
        <v>10859</v>
      </c>
      <c r="C3556" s="417" t="s">
        <v>2281</v>
      </c>
      <c r="D3556" s="417" t="s">
        <v>10860</v>
      </c>
      <c r="E3556" s="391">
        <v>1.5</v>
      </c>
      <c r="F3556" s="418">
        <v>44337</v>
      </c>
      <c r="G3556" s="417" t="s">
        <v>2286</v>
      </c>
      <c r="I3556" s="379">
        <f t="shared" ca="1" si="240"/>
        <v>-234</v>
      </c>
      <c r="J3556" s="379">
        <f t="shared" ca="1" si="241"/>
        <v>-163</v>
      </c>
      <c r="K3556" s="391" t="str">
        <f t="shared" ca="1" si="242"/>
        <v>12,57</v>
      </c>
      <c r="L3556" s="379"/>
      <c r="O3556" s="379"/>
    </row>
    <row r="3557" spans="1:15">
      <c r="A3557" s="417" t="s">
        <v>2155</v>
      </c>
      <c r="B3557" s="417" t="s">
        <v>3437</v>
      </c>
      <c r="C3557" s="417" t="s">
        <v>2281</v>
      </c>
      <c r="D3557" s="417" t="s">
        <v>3438</v>
      </c>
      <c r="E3557" s="391">
        <v>0.01</v>
      </c>
      <c r="F3557" s="418">
        <v>44337</v>
      </c>
      <c r="G3557" s="417" t="s">
        <v>2283</v>
      </c>
      <c r="I3557" s="379">
        <f t="shared" ca="1" si="240"/>
        <v>-234</v>
      </c>
      <c r="J3557" s="379">
        <f t="shared" ca="1" si="241"/>
        <v>-163</v>
      </c>
      <c r="K3557" s="391" t="str">
        <f t="shared" ca="1" si="242"/>
        <v>12,82</v>
      </c>
      <c r="L3557" s="379"/>
      <c r="O3557" s="379"/>
    </row>
    <row r="3558" spans="1:15">
      <c r="A3558" s="417" t="s">
        <v>2155</v>
      </c>
      <c r="B3558" s="417" t="s">
        <v>10861</v>
      </c>
      <c r="C3558" s="417" t="s">
        <v>2281</v>
      </c>
      <c r="D3558" s="417" t="s">
        <v>3444</v>
      </c>
      <c r="E3558" s="391">
        <v>1</v>
      </c>
      <c r="F3558" s="418">
        <v>44337</v>
      </c>
      <c r="G3558" s="417" t="s">
        <v>2283</v>
      </c>
      <c r="I3558" s="379">
        <f t="shared" ca="1" si="240"/>
        <v>-234</v>
      </c>
      <c r="J3558" s="379">
        <f t="shared" ca="1" si="241"/>
        <v>-163</v>
      </c>
      <c r="K3558" s="391" t="str">
        <f t="shared" ca="1" si="242"/>
        <v>13,82</v>
      </c>
      <c r="L3558" s="379"/>
      <c r="O3558" s="379"/>
    </row>
    <row r="3559" spans="1:15">
      <c r="A3559" s="417" t="s">
        <v>2155</v>
      </c>
      <c r="B3559" s="417" t="s">
        <v>10862</v>
      </c>
      <c r="C3559" s="417" t="s">
        <v>2281</v>
      </c>
      <c r="D3559" s="417" t="s">
        <v>10863</v>
      </c>
      <c r="E3559" s="391">
        <v>1</v>
      </c>
      <c r="F3559" s="418">
        <v>44337</v>
      </c>
      <c r="G3559" s="417" t="s">
        <v>2286</v>
      </c>
      <c r="I3559" s="379">
        <f t="shared" ca="1" si="240"/>
        <v>-234</v>
      </c>
      <c r="J3559" s="379">
        <f t="shared" ca="1" si="241"/>
        <v>-163</v>
      </c>
      <c r="K3559" s="391" t="str">
        <f t="shared" ca="1" si="242"/>
        <v>15,07</v>
      </c>
      <c r="L3559" s="379"/>
      <c r="O3559" s="379"/>
    </row>
    <row r="3560" spans="1:15">
      <c r="A3560" s="417" t="s">
        <v>2155</v>
      </c>
      <c r="B3560" s="417" t="s">
        <v>3439</v>
      </c>
      <c r="C3560" s="417" t="s">
        <v>2281</v>
      </c>
      <c r="D3560" s="417" t="s">
        <v>3440</v>
      </c>
      <c r="E3560" s="391">
        <v>0.34</v>
      </c>
      <c r="F3560" s="418">
        <v>44337</v>
      </c>
      <c r="G3560" s="417" t="s">
        <v>2286</v>
      </c>
      <c r="I3560" s="379">
        <f t="shared" ca="1" si="240"/>
        <v>-234</v>
      </c>
      <c r="J3560" s="379">
        <f t="shared" ca="1" si="241"/>
        <v>-163</v>
      </c>
      <c r="K3560" s="391" t="str">
        <f t="shared" ca="1" si="242"/>
        <v>16,07</v>
      </c>
      <c r="L3560" s="379"/>
      <c r="O3560" s="379"/>
    </row>
    <row r="3561" spans="1:15">
      <c r="A3561" s="417" t="s">
        <v>2155</v>
      </c>
      <c r="B3561" s="417" t="s">
        <v>3441</v>
      </c>
      <c r="C3561" s="417" t="s">
        <v>2281</v>
      </c>
      <c r="D3561" s="417" t="s">
        <v>3442</v>
      </c>
      <c r="E3561" s="391">
        <v>0.25</v>
      </c>
      <c r="F3561" s="418">
        <v>44337</v>
      </c>
      <c r="G3561" s="417" t="s">
        <v>2283</v>
      </c>
      <c r="I3561" s="379">
        <f t="shared" ca="1" si="240"/>
        <v>-234</v>
      </c>
      <c r="J3561" s="379">
        <f t="shared" ca="1" si="241"/>
        <v>-163</v>
      </c>
      <c r="K3561" s="391" t="str">
        <f t="shared" ca="1" si="242"/>
        <v>18,82</v>
      </c>
      <c r="L3561" s="379"/>
      <c r="O3561" s="379"/>
    </row>
    <row r="3562" spans="1:15">
      <c r="A3562" s="417" t="s">
        <v>2155</v>
      </c>
      <c r="B3562" s="417" t="s">
        <v>10864</v>
      </c>
      <c r="C3562" s="417" t="s">
        <v>2332</v>
      </c>
      <c r="D3562" s="417" t="s">
        <v>6802</v>
      </c>
      <c r="E3562" s="391">
        <v>0.02</v>
      </c>
      <c r="F3562" s="418">
        <v>44214</v>
      </c>
      <c r="G3562" s="417" t="s">
        <v>2286</v>
      </c>
      <c r="I3562" s="379">
        <f t="shared" ca="1" si="240"/>
        <v>-357</v>
      </c>
      <c r="J3562" s="379">
        <f t="shared" ca="1" si="241"/>
        <v>-247</v>
      </c>
      <c r="K3562" s="391" t="str">
        <f t="shared" ca="1" si="242"/>
        <v>10,52</v>
      </c>
      <c r="L3562" s="379"/>
      <c r="O3562" s="379"/>
    </row>
    <row r="3563" spans="1:15">
      <c r="A3563" s="417" t="s">
        <v>2155</v>
      </c>
      <c r="B3563" s="417" t="s">
        <v>7936</v>
      </c>
      <c r="C3563" s="417" t="s">
        <v>2332</v>
      </c>
      <c r="D3563" s="417" t="s">
        <v>6803</v>
      </c>
      <c r="E3563" s="391">
        <v>0.02</v>
      </c>
      <c r="F3563" s="418">
        <v>44214</v>
      </c>
      <c r="G3563" s="417" t="s">
        <v>2286</v>
      </c>
      <c r="I3563" s="379">
        <f t="shared" ca="1" si="240"/>
        <v>-357</v>
      </c>
      <c r="J3563" s="379">
        <f t="shared" ca="1" si="241"/>
        <v>-247</v>
      </c>
      <c r="K3563" s="391" t="str">
        <f t="shared" ca="1" si="242"/>
        <v>11,02</v>
      </c>
      <c r="L3563" s="379"/>
      <c r="O3563" s="379"/>
    </row>
    <row r="3564" spans="1:15">
      <c r="A3564" s="417" t="s">
        <v>2155</v>
      </c>
      <c r="B3564" s="417" t="s">
        <v>7937</v>
      </c>
      <c r="C3564" s="417" t="s">
        <v>2332</v>
      </c>
      <c r="D3564" s="417" t="s">
        <v>3461</v>
      </c>
      <c r="E3564" s="391">
        <v>0.02</v>
      </c>
      <c r="F3564" s="418">
        <v>44214</v>
      </c>
      <c r="G3564" s="417" t="s">
        <v>2286</v>
      </c>
      <c r="I3564" s="379">
        <f t="shared" ca="1" si="240"/>
        <v>-357</v>
      </c>
      <c r="J3564" s="379">
        <f t="shared" ca="1" si="241"/>
        <v>-247</v>
      </c>
      <c r="K3564" s="391" t="str">
        <f t="shared" ca="1" si="242"/>
        <v>11,52</v>
      </c>
      <c r="L3564" s="379"/>
      <c r="O3564" s="379"/>
    </row>
    <row r="3565" spans="1:15">
      <c r="A3565" s="417" t="s">
        <v>2155</v>
      </c>
      <c r="B3565" s="417" t="s">
        <v>7938</v>
      </c>
      <c r="C3565" s="417" t="s">
        <v>2332</v>
      </c>
      <c r="D3565" s="417" t="s">
        <v>3462</v>
      </c>
      <c r="E3565" s="391">
        <v>0.04</v>
      </c>
      <c r="F3565" s="418">
        <v>44214</v>
      </c>
      <c r="G3565" s="417" t="s">
        <v>2286</v>
      </c>
      <c r="I3565" s="379">
        <f t="shared" ca="1" si="240"/>
        <v>-357</v>
      </c>
      <c r="J3565" s="379">
        <f t="shared" ca="1" si="241"/>
        <v>-247</v>
      </c>
      <c r="K3565" s="391" t="str">
        <f t="shared" ca="1" si="242"/>
        <v>12,02</v>
      </c>
      <c r="L3565" s="379"/>
      <c r="O3565" s="379"/>
    </row>
    <row r="3566" spans="1:15">
      <c r="A3566" s="417" t="s">
        <v>2155</v>
      </c>
      <c r="B3566" s="417" t="s">
        <v>6800</v>
      </c>
      <c r="C3566" s="417" t="s">
        <v>2332</v>
      </c>
      <c r="D3566" s="417" t="s">
        <v>6801</v>
      </c>
      <c r="E3566" s="391">
        <v>0.05</v>
      </c>
      <c r="F3566" s="418">
        <v>44214</v>
      </c>
      <c r="G3566" s="417" t="s">
        <v>2286</v>
      </c>
      <c r="I3566" s="379">
        <f t="shared" ca="1" si="240"/>
        <v>-357</v>
      </c>
      <c r="J3566" s="379">
        <f t="shared" ca="1" si="241"/>
        <v>-247</v>
      </c>
      <c r="K3566" s="391" t="str">
        <f t="shared" ca="1" si="242"/>
        <v>12,27</v>
      </c>
      <c r="L3566" s="379"/>
      <c r="O3566" s="379"/>
    </row>
    <row r="3567" spans="1:15">
      <c r="A3567" s="417" t="s">
        <v>2155</v>
      </c>
      <c r="B3567" s="417" t="s">
        <v>10865</v>
      </c>
      <c r="C3567" s="417" t="s">
        <v>2332</v>
      </c>
      <c r="D3567" s="417" t="s">
        <v>3448</v>
      </c>
      <c r="E3567" s="391">
        <v>0.1</v>
      </c>
      <c r="F3567" s="418">
        <v>44214</v>
      </c>
      <c r="G3567" s="417" t="s">
        <v>2286</v>
      </c>
      <c r="I3567" s="379">
        <f t="shared" ca="1" si="240"/>
        <v>-357</v>
      </c>
      <c r="J3567" s="379">
        <f t="shared" ca="1" si="241"/>
        <v>-247</v>
      </c>
      <c r="K3567" s="391" t="str">
        <f t="shared" ca="1" si="242"/>
        <v>12,52</v>
      </c>
      <c r="L3567" s="379"/>
      <c r="O3567" s="379"/>
    </row>
    <row r="3568" spans="1:15">
      <c r="A3568" s="417" t="s">
        <v>2155</v>
      </c>
      <c r="B3568" s="417" t="s">
        <v>10866</v>
      </c>
      <c r="C3568" s="417" t="s">
        <v>2332</v>
      </c>
      <c r="D3568" s="417" t="s">
        <v>3463</v>
      </c>
      <c r="E3568" s="391">
        <v>0.28999999999999998</v>
      </c>
      <c r="F3568" s="418">
        <v>44214</v>
      </c>
      <c r="G3568" s="417" t="s">
        <v>2286</v>
      </c>
      <c r="I3568" s="379">
        <f t="shared" ca="1" si="240"/>
        <v>-357</v>
      </c>
      <c r="J3568" s="379">
        <f t="shared" ca="1" si="241"/>
        <v>-247</v>
      </c>
      <c r="K3568" s="391" t="str">
        <f t="shared" ca="1" si="242"/>
        <v>13,02</v>
      </c>
      <c r="L3568" s="379"/>
      <c r="O3568" s="379"/>
    </row>
    <row r="3569" spans="1:15">
      <c r="A3569" s="417" t="s">
        <v>2155</v>
      </c>
      <c r="B3569" s="417" t="s">
        <v>10867</v>
      </c>
      <c r="C3569" s="417" t="s">
        <v>2332</v>
      </c>
      <c r="D3569" s="417" t="s">
        <v>3428</v>
      </c>
      <c r="E3569" s="391">
        <v>0.59</v>
      </c>
      <c r="F3569" s="418">
        <v>44214</v>
      </c>
      <c r="G3569" s="417" t="s">
        <v>2286</v>
      </c>
      <c r="I3569" s="379">
        <f t="shared" ca="1" si="240"/>
        <v>-357</v>
      </c>
      <c r="J3569" s="379">
        <f t="shared" ca="1" si="241"/>
        <v>-247</v>
      </c>
      <c r="K3569" s="391" t="str">
        <f t="shared" ca="1" si="242"/>
        <v>13,52</v>
      </c>
      <c r="L3569" s="379"/>
      <c r="O3569" s="379"/>
    </row>
    <row r="3570" spans="1:15">
      <c r="A3570" s="417" t="s">
        <v>2155</v>
      </c>
      <c r="B3570" s="417" t="s">
        <v>10868</v>
      </c>
      <c r="C3570" s="417" t="s">
        <v>2332</v>
      </c>
      <c r="D3570" s="417" t="s">
        <v>3420</v>
      </c>
      <c r="E3570" s="391">
        <v>1.05</v>
      </c>
      <c r="F3570" s="418">
        <v>44214</v>
      </c>
      <c r="G3570" s="417" t="s">
        <v>2286</v>
      </c>
      <c r="I3570" s="379">
        <f t="shared" ca="1" si="240"/>
        <v>-357</v>
      </c>
      <c r="J3570" s="379">
        <f t="shared" ca="1" si="241"/>
        <v>-247</v>
      </c>
      <c r="K3570" s="391" t="str">
        <f t="shared" ca="1" si="242"/>
        <v>14,02</v>
      </c>
      <c r="L3570" s="379"/>
      <c r="O3570" s="379"/>
    </row>
    <row r="3571" spans="1:15">
      <c r="A3571" s="417" t="s">
        <v>2155</v>
      </c>
      <c r="B3571" s="417" t="s">
        <v>10869</v>
      </c>
      <c r="C3571" s="417" t="s">
        <v>2332</v>
      </c>
      <c r="D3571" s="417" t="s">
        <v>6796</v>
      </c>
      <c r="E3571" s="391">
        <v>0.9</v>
      </c>
      <c r="F3571" s="418">
        <v>44214</v>
      </c>
      <c r="G3571" s="417" t="s">
        <v>2286</v>
      </c>
      <c r="I3571" s="379">
        <f t="shared" ca="1" si="240"/>
        <v>-357</v>
      </c>
      <c r="J3571" s="379">
        <f t="shared" ca="1" si="241"/>
        <v>-247</v>
      </c>
      <c r="K3571" s="391" t="str">
        <f t="shared" ca="1" si="242"/>
        <v>14,27</v>
      </c>
      <c r="L3571" s="379"/>
      <c r="O3571" s="379"/>
    </row>
    <row r="3572" spans="1:15">
      <c r="A3572" s="417" t="s">
        <v>2155</v>
      </c>
      <c r="B3572" s="417" t="s">
        <v>10870</v>
      </c>
      <c r="C3572" s="417" t="s">
        <v>2332</v>
      </c>
      <c r="D3572" s="417" t="s">
        <v>3449</v>
      </c>
      <c r="E3572" s="391">
        <v>1.06</v>
      </c>
      <c r="F3572" s="418">
        <v>44214</v>
      </c>
      <c r="G3572" s="417" t="s">
        <v>2286</v>
      </c>
      <c r="I3572" s="379">
        <f t="shared" ca="1" si="240"/>
        <v>-357</v>
      </c>
      <c r="J3572" s="379">
        <f t="shared" ca="1" si="241"/>
        <v>-247</v>
      </c>
      <c r="K3572" s="391" t="str">
        <f t="shared" ca="1" si="242"/>
        <v>14,52</v>
      </c>
      <c r="L3572" s="379"/>
      <c r="O3572" s="379"/>
    </row>
    <row r="3573" spans="1:15">
      <c r="A3573" s="417" t="s">
        <v>2155</v>
      </c>
      <c r="B3573" s="417" t="s">
        <v>16288</v>
      </c>
      <c r="C3573" s="417" t="s">
        <v>2332</v>
      </c>
      <c r="D3573" s="417" t="s">
        <v>6799</v>
      </c>
      <c r="E3573" s="391">
        <v>2</v>
      </c>
      <c r="F3573" s="418">
        <v>44214</v>
      </c>
      <c r="G3573" s="417" t="s">
        <v>2286</v>
      </c>
      <c r="I3573" s="379">
        <f t="shared" ca="1" si="240"/>
        <v>-357</v>
      </c>
      <c r="J3573" s="379">
        <f t="shared" ca="1" si="241"/>
        <v>-247</v>
      </c>
      <c r="K3573" s="391" t="str">
        <f t="shared" ca="1" si="242"/>
        <v>15,52</v>
      </c>
      <c r="L3573" s="379"/>
      <c r="O3573" s="379"/>
    </row>
    <row r="3574" spans="1:15">
      <c r="A3574" s="417" t="s">
        <v>2155</v>
      </c>
      <c r="B3574" s="417" t="s">
        <v>10871</v>
      </c>
      <c r="C3574" s="417" t="s">
        <v>2332</v>
      </c>
      <c r="D3574" s="417" t="s">
        <v>10872</v>
      </c>
      <c r="E3574" s="391">
        <v>0.01</v>
      </c>
      <c r="F3574" s="418">
        <v>44214</v>
      </c>
      <c r="G3574" s="417" t="s">
        <v>2286</v>
      </c>
      <c r="I3574" s="379">
        <f t="shared" ca="1" si="240"/>
        <v>-357</v>
      </c>
      <c r="J3574" s="379">
        <f t="shared" ca="1" si="241"/>
        <v>-247</v>
      </c>
      <c r="K3574" s="391" t="str">
        <f t="shared" ca="1" si="242"/>
        <v>9,07</v>
      </c>
      <c r="L3574" s="379"/>
      <c r="O3574" s="379"/>
    </row>
    <row r="3575" spans="1:15">
      <c r="A3575" s="417" t="s">
        <v>2155</v>
      </c>
      <c r="B3575" s="417" t="s">
        <v>16970</v>
      </c>
      <c r="C3575" s="417" t="s">
        <v>2332</v>
      </c>
      <c r="D3575" s="417" t="s">
        <v>16971</v>
      </c>
      <c r="E3575" s="391">
        <v>0.12</v>
      </c>
      <c r="F3575" s="418">
        <v>44249</v>
      </c>
      <c r="G3575" s="417" t="s">
        <v>2286</v>
      </c>
      <c r="I3575" s="379">
        <f t="shared" ca="1" si="240"/>
        <v>-322</v>
      </c>
      <c r="J3575" s="379">
        <f t="shared" ca="1" si="241"/>
        <v>-224</v>
      </c>
      <c r="K3575" s="391" t="str">
        <f t="shared" ca="1" si="242"/>
        <v>11,07</v>
      </c>
      <c r="L3575" s="379"/>
      <c r="O3575" s="379"/>
    </row>
    <row r="3576" spans="1:15">
      <c r="A3576" s="417" t="s">
        <v>2155</v>
      </c>
      <c r="B3576" s="417" t="s">
        <v>16972</v>
      </c>
      <c r="C3576" s="417" t="s">
        <v>2332</v>
      </c>
      <c r="D3576" s="417" t="s">
        <v>3432</v>
      </c>
      <c r="E3576" s="391">
        <v>0.17</v>
      </c>
      <c r="F3576" s="418">
        <v>44249</v>
      </c>
      <c r="G3576" s="417" t="s">
        <v>2286</v>
      </c>
      <c r="I3576" s="379">
        <f t="shared" ca="1" si="240"/>
        <v>-322</v>
      </c>
      <c r="J3576" s="379">
        <f t="shared" ca="1" si="241"/>
        <v>-224</v>
      </c>
      <c r="K3576" s="391" t="str">
        <f t="shared" ca="1" si="242"/>
        <v>11,32</v>
      </c>
      <c r="L3576" s="379"/>
      <c r="O3576" s="379"/>
    </row>
    <row r="3577" spans="1:15">
      <c r="A3577" s="417" t="s">
        <v>2155</v>
      </c>
      <c r="B3577" s="417" t="s">
        <v>16973</v>
      </c>
      <c r="C3577" s="417" t="s">
        <v>2332</v>
      </c>
      <c r="D3577" s="417" t="s">
        <v>12328</v>
      </c>
      <c r="E3577" s="391">
        <v>0.16</v>
      </c>
      <c r="F3577" s="418">
        <v>44249</v>
      </c>
      <c r="G3577" s="417" t="s">
        <v>2286</v>
      </c>
      <c r="I3577" s="379">
        <f t="shared" ca="1" si="240"/>
        <v>-322</v>
      </c>
      <c r="J3577" s="379">
        <f t="shared" ca="1" si="241"/>
        <v>-224</v>
      </c>
      <c r="K3577" s="391" t="str">
        <f t="shared" ca="1" si="242"/>
        <v>11,57</v>
      </c>
      <c r="L3577" s="379"/>
      <c r="O3577" s="379"/>
    </row>
    <row r="3578" spans="1:15">
      <c r="A3578" s="417" t="s">
        <v>2155</v>
      </c>
      <c r="B3578" s="417" t="s">
        <v>16974</v>
      </c>
      <c r="C3578" s="417" t="s">
        <v>2332</v>
      </c>
      <c r="D3578" s="417" t="s">
        <v>3434</v>
      </c>
      <c r="E3578" s="391">
        <v>0.2</v>
      </c>
      <c r="F3578" s="418">
        <v>44249</v>
      </c>
      <c r="G3578" s="417" t="s">
        <v>2286</v>
      </c>
      <c r="I3578" s="379">
        <f t="shared" ca="1" si="240"/>
        <v>-322</v>
      </c>
      <c r="J3578" s="379">
        <f t="shared" ca="1" si="241"/>
        <v>-224</v>
      </c>
      <c r="K3578" s="391" t="str">
        <f t="shared" ca="1" si="242"/>
        <v>11,82</v>
      </c>
      <c r="L3578" s="379"/>
      <c r="O3578" s="379"/>
    </row>
    <row r="3579" spans="1:15">
      <c r="A3579" s="417" t="s">
        <v>2155</v>
      </c>
      <c r="B3579" s="417" t="s">
        <v>16975</v>
      </c>
      <c r="C3579" s="417" t="s">
        <v>2332</v>
      </c>
      <c r="D3579" s="417" t="s">
        <v>12325</v>
      </c>
      <c r="E3579" s="391">
        <v>0.28000000000000003</v>
      </c>
      <c r="F3579" s="418">
        <v>44249</v>
      </c>
      <c r="G3579" s="417" t="s">
        <v>2286</v>
      </c>
      <c r="I3579" s="379">
        <f t="shared" ca="1" si="240"/>
        <v>-322</v>
      </c>
      <c r="J3579" s="379">
        <f t="shared" ca="1" si="241"/>
        <v>-224</v>
      </c>
      <c r="K3579" s="391" t="str">
        <f t="shared" ca="1" si="242"/>
        <v>12,07</v>
      </c>
      <c r="L3579" s="379"/>
      <c r="O3579" s="379"/>
    </row>
    <row r="3580" spans="1:15">
      <c r="A3580" s="417" t="s">
        <v>2155</v>
      </c>
      <c r="B3580" s="417" t="s">
        <v>10873</v>
      </c>
      <c r="C3580" s="417" t="s">
        <v>2332</v>
      </c>
      <c r="D3580" s="417" t="s">
        <v>3436</v>
      </c>
      <c r="E3580" s="391">
        <v>0.35</v>
      </c>
      <c r="F3580" s="418">
        <v>44249</v>
      </c>
      <c r="G3580" s="417" t="s">
        <v>2286</v>
      </c>
      <c r="I3580" s="379">
        <f t="shared" ca="1" si="240"/>
        <v>-322</v>
      </c>
      <c r="J3580" s="379">
        <f t="shared" ca="1" si="241"/>
        <v>-224</v>
      </c>
      <c r="K3580" s="391" t="str">
        <f t="shared" ca="1" si="242"/>
        <v>12,32</v>
      </c>
      <c r="L3580" s="379"/>
      <c r="O3580" s="379"/>
    </row>
    <row r="3581" spans="1:15">
      <c r="A3581" s="417" t="s">
        <v>2155</v>
      </c>
      <c r="B3581" s="417" t="s">
        <v>10874</v>
      </c>
      <c r="C3581" s="417" t="s">
        <v>2332</v>
      </c>
      <c r="D3581" s="417" t="s">
        <v>10860</v>
      </c>
      <c r="E3581" s="391">
        <v>0.43</v>
      </c>
      <c r="F3581" s="418">
        <v>44249</v>
      </c>
      <c r="G3581" s="417" t="s">
        <v>2286</v>
      </c>
      <c r="I3581" s="379">
        <f t="shared" ca="1" si="240"/>
        <v>-322</v>
      </c>
      <c r="J3581" s="379">
        <f t="shared" ca="1" si="241"/>
        <v>-224</v>
      </c>
      <c r="K3581" s="391" t="str">
        <f t="shared" ca="1" si="242"/>
        <v>12,57</v>
      </c>
      <c r="L3581" s="379"/>
      <c r="O3581" s="379"/>
    </row>
    <row r="3582" spans="1:15">
      <c r="A3582" s="417" t="s">
        <v>2155</v>
      </c>
      <c r="B3582" s="417" t="s">
        <v>10875</v>
      </c>
      <c r="C3582" s="417" t="s">
        <v>2332</v>
      </c>
      <c r="D3582" s="417" t="s">
        <v>3438</v>
      </c>
      <c r="E3582" s="391">
        <v>0.56000000000000005</v>
      </c>
      <c r="F3582" s="418">
        <v>44249</v>
      </c>
      <c r="G3582" s="417" t="s">
        <v>2286</v>
      </c>
      <c r="I3582" s="379">
        <f t="shared" ca="1" si="240"/>
        <v>-322</v>
      </c>
      <c r="J3582" s="379">
        <f t="shared" ca="1" si="241"/>
        <v>-224</v>
      </c>
      <c r="K3582" s="391" t="str">
        <f t="shared" ca="1" si="242"/>
        <v>12,82</v>
      </c>
      <c r="L3582" s="379"/>
      <c r="O3582" s="379"/>
    </row>
    <row r="3583" spans="1:15">
      <c r="A3583" s="417" t="s">
        <v>2155</v>
      </c>
      <c r="B3583" s="417" t="s">
        <v>10876</v>
      </c>
      <c r="C3583" s="417" t="s">
        <v>2332</v>
      </c>
      <c r="D3583" s="417" t="s">
        <v>3443</v>
      </c>
      <c r="E3583" s="391">
        <v>0.85</v>
      </c>
      <c r="F3583" s="418">
        <v>44249</v>
      </c>
      <c r="G3583" s="417" t="s">
        <v>2286</v>
      </c>
      <c r="I3583" s="379">
        <f t="shared" ca="1" si="240"/>
        <v>-322</v>
      </c>
      <c r="J3583" s="379">
        <f t="shared" ca="1" si="241"/>
        <v>-224</v>
      </c>
      <c r="K3583" s="391" t="str">
        <f t="shared" ca="1" si="242"/>
        <v>13,32</v>
      </c>
      <c r="L3583" s="379"/>
      <c r="O3583" s="379"/>
    </row>
    <row r="3584" spans="1:15">
      <c r="A3584" s="417" t="s">
        <v>2155</v>
      </c>
      <c r="B3584" s="417" t="s">
        <v>3455</v>
      </c>
      <c r="C3584" s="417" t="s">
        <v>2332</v>
      </c>
      <c r="D3584" s="417" t="s">
        <v>3422</v>
      </c>
      <c r="E3584" s="391">
        <v>1.17</v>
      </c>
      <c r="F3584" s="418">
        <v>44249</v>
      </c>
      <c r="G3584" s="417" t="s">
        <v>2286</v>
      </c>
      <c r="I3584" s="379">
        <f t="shared" ca="1" si="240"/>
        <v>-322</v>
      </c>
      <c r="J3584" s="379">
        <f t="shared" ca="1" si="241"/>
        <v>-224</v>
      </c>
      <c r="K3584" s="391" t="str">
        <f t="shared" ca="1" si="242"/>
        <v>13,57</v>
      </c>
      <c r="L3584" s="379"/>
      <c r="O3584" s="379"/>
    </row>
    <row r="3585" spans="1:15">
      <c r="A3585" s="417" t="s">
        <v>2155</v>
      </c>
      <c r="B3585" s="417" t="s">
        <v>10877</v>
      </c>
      <c r="C3585" s="417" t="s">
        <v>2332</v>
      </c>
      <c r="D3585" s="417" t="s">
        <v>3444</v>
      </c>
      <c r="E3585" s="391">
        <v>1.1200000000000001</v>
      </c>
      <c r="F3585" s="418">
        <v>44249</v>
      </c>
      <c r="G3585" s="417" t="s">
        <v>2286</v>
      </c>
      <c r="I3585" s="379">
        <f t="shared" ca="1" si="240"/>
        <v>-322</v>
      </c>
      <c r="J3585" s="379">
        <f t="shared" ca="1" si="241"/>
        <v>-224</v>
      </c>
      <c r="K3585" s="391" t="str">
        <f t="shared" ca="1" si="242"/>
        <v>13,82</v>
      </c>
      <c r="L3585" s="379"/>
      <c r="O3585" s="379"/>
    </row>
    <row r="3586" spans="1:15">
      <c r="A3586" s="417" t="s">
        <v>2155</v>
      </c>
      <c r="B3586" s="417" t="s">
        <v>10878</v>
      </c>
      <c r="C3586" s="417" t="s">
        <v>2332</v>
      </c>
      <c r="D3586" s="417" t="s">
        <v>3447</v>
      </c>
      <c r="E3586" s="391">
        <v>2</v>
      </c>
      <c r="F3586" s="418">
        <v>44249</v>
      </c>
      <c r="G3586" s="417" t="s">
        <v>2286</v>
      </c>
      <c r="I3586" s="379">
        <f t="shared" ca="1" si="240"/>
        <v>-322</v>
      </c>
      <c r="J3586" s="379">
        <f t="shared" ca="1" si="241"/>
        <v>-224</v>
      </c>
      <c r="K3586" s="391" t="str">
        <f t="shared" ca="1" si="242"/>
        <v>15,32</v>
      </c>
      <c r="L3586" s="379"/>
      <c r="O3586" s="379"/>
    </row>
    <row r="3587" spans="1:15">
      <c r="A3587" s="417" t="s">
        <v>2155</v>
      </c>
      <c r="B3587" s="417" t="s">
        <v>17816</v>
      </c>
      <c r="C3587" s="417" t="s">
        <v>2332</v>
      </c>
      <c r="D3587" s="417" t="s">
        <v>17817</v>
      </c>
      <c r="E3587" s="391">
        <v>0.03</v>
      </c>
      <c r="F3587" s="418">
        <v>44249</v>
      </c>
      <c r="G3587" s="417" t="s">
        <v>2286</v>
      </c>
      <c r="I3587" s="379">
        <f t="shared" ca="1" si="240"/>
        <v>-322</v>
      </c>
      <c r="J3587" s="379">
        <f t="shared" ca="1" si="241"/>
        <v>-224</v>
      </c>
      <c r="K3587" s="391" t="str">
        <f t="shared" ca="1" si="242"/>
        <v>9,22</v>
      </c>
      <c r="L3587" s="379"/>
      <c r="O3587" s="379"/>
    </row>
    <row r="3588" spans="1:15">
      <c r="A3588" s="417" t="s">
        <v>2155</v>
      </c>
      <c r="B3588" s="417" t="s">
        <v>17818</v>
      </c>
      <c r="C3588" s="417" t="s">
        <v>2332</v>
      </c>
      <c r="D3588" s="417" t="s">
        <v>17819</v>
      </c>
      <c r="E3588" s="391">
        <v>0.03</v>
      </c>
      <c r="F3588" s="418">
        <v>44249</v>
      </c>
      <c r="G3588" s="417" t="s">
        <v>2286</v>
      </c>
      <c r="I3588" s="379">
        <f t="shared" ca="1" si="240"/>
        <v>-322</v>
      </c>
      <c r="J3588" s="379">
        <f t="shared" ca="1" si="241"/>
        <v>-224</v>
      </c>
      <c r="K3588" s="391" t="str">
        <f t="shared" ca="1" si="242"/>
        <v>9,42</v>
      </c>
      <c r="L3588" s="379"/>
      <c r="O3588" s="379"/>
    </row>
    <row r="3589" spans="1:15">
      <c r="A3589" s="417" t="s">
        <v>2155</v>
      </c>
      <c r="B3589" s="417" t="s">
        <v>10879</v>
      </c>
      <c r="C3589" s="417" t="s">
        <v>2332</v>
      </c>
      <c r="D3589" s="417" t="s">
        <v>2333</v>
      </c>
      <c r="E3589" s="391">
        <v>0.11</v>
      </c>
      <c r="F3589" s="418">
        <v>44270</v>
      </c>
      <c r="G3589" s="417" t="s">
        <v>2286</v>
      </c>
      <c r="I3589" s="379">
        <f t="shared" ca="1" si="240"/>
        <v>-301</v>
      </c>
      <c r="J3589" s="379">
        <f t="shared" ca="1" si="241"/>
        <v>-209</v>
      </c>
      <c r="K3589" s="391" t="str">
        <f t="shared" ca="1" si="242"/>
        <v>12,50</v>
      </c>
      <c r="L3589" s="379"/>
      <c r="O3589" s="379"/>
    </row>
    <row r="3590" spans="1:15">
      <c r="A3590" s="417" t="s">
        <v>2155</v>
      </c>
      <c r="B3590" s="417" t="s">
        <v>18334</v>
      </c>
      <c r="C3590" s="417" t="s">
        <v>2332</v>
      </c>
      <c r="D3590" s="417" t="s">
        <v>2865</v>
      </c>
      <c r="E3590" s="391">
        <v>0.71</v>
      </c>
      <c r="F3590" s="418">
        <v>44270</v>
      </c>
      <c r="G3590" s="417" t="s">
        <v>2286</v>
      </c>
      <c r="I3590" s="379">
        <f t="shared" ca="1" si="240"/>
        <v>-301</v>
      </c>
      <c r="J3590" s="379">
        <f t="shared" ca="1" si="241"/>
        <v>-209</v>
      </c>
      <c r="K3590" s="391" t="str">
        <f t="shared" ca="1" si="242"/>
        <v>13,00</v>
      </c>
      <c r="L3590" s="379"/>
      <c r="O3590" s="379"/>
    </row>
    <row r="3591" spans="1:15">
      <c r="A3591" s="417" t="s">
        <v>2155</v>
      </c>
      <c r="B3591" s="417" t="s">
        <v>10880</v>
      </c>
      <c r="C3591" s="417" t="s">
        <v>2332</v>
      </c>
      <c r="D3591" s="417" t="s">
        <v>2298</v>
      </c>
      <c r="E3591" s="391">
        <v>5.3</v>
      </c>
      <c r="F3591" s="418">
        <v>44270</v>
      </c>
      <c r="G3591" s="417" t="s">
        <v>2286</v>
      </c>
      <c r="I3591" s="379">
        <f t="shared" ca="1" si="240"/>
        <v>-301</v>
      </c>
      <c r="J3591" s="379">
        <f t="shared" ca="1" si="241"/>
        <v>-209</v>
      </c>
      <c r="K3591" s="391" t="str">
        <f t="shared" ca="1" si="242"/>
        <v>18,00</v>
      </c>
      <c r="L3591" s="379"/>
      <c r="O3591" s="379"/>
    </row>
    <row r="3592" spans="1:15">
      <c r="A3592" s="417" t="s">
        <v>2155</v>
      </c>
      <c r="B3592" s="417" t="s">
        <v>10881</v>
      </c>
      <c r="C3592" s="417" t="s">
        <v>2332</v>
      </c>
      <c r="D3592" s="417" t="s">
        <v>10882</v>
      </c>
      <c r="E3592" s="391">
        <v>0.8</v>
      </c>
      <c r="F3592" s="418">
        <v>44305</v>
      </c>
      <c r="G3592" s="417" t="s">
        <v>2286</v>
      </c>
      <c r="I3592" s="379">
        <f t="shared" ca="1" si="240"/>
        <v>-266</v>
      </c>
      <c r="J3592" s="379">
        <f t="shared" ca="1" si="241"/>
        <v>-185</v>
      </c>
      <c r="K3592" s="391" t="str">
        <f t="shared" ca="1" si="242"/>
        <v>13,27</v>
      </c>
      <c r="L3592" s="379"/>
      <c r="O3592" s="379"/>
    </row>
    <row r="3593" spans="1:15">
      <c r="A3593" s="417" t="s">
        <v>2155</v>
      </c>
      <c r="B3593" s="417" t="s">
        <v>3456</v>
      </c>
      <c r="C3593" s="417" t="s">
        <v>2332</v>
      </c>
      <c r="D3593" s="417" t="s">
        <v>3430</v>
      </c>
      <c r="E3593" s="391">
        <v>0.01</v>
      </c>
      <c r="F3593" s="418">
        <v>44337</v>
      </c>
      <c r="G3593" s="417" t="s">
        <v>2286</v>
      </c>
      <c r="I3593" s="379">
        <f t="shared" ca="1" si="240"/>
        <v>-234</v>
      </c>
      <c r="J3593" s="379">
        <f t="shared" ca="1" si="241"/>
        <v>-163</v>
      </c>
      <c r="K3593" s="391" t="str">
        <f t="shared" ca="1" si="242"/>
        <v>10,82</v>
      </c>
      <c r="L3593" s="379"/>
      <c r="O3593" s="379"/>
    </row>
    <row r="3594" spans="1:15">
      <c r="A3594" s="417" t="s">
        <v>2155</v>
      </c>
      <c r="B3594" s="417" t="s">
        <v>3457</v>
      </c>
      <c r="C3594" s="417" t="s">
        <v>2332</v>
      </c>
      <c r="D3594" s="417" t="s">
        <v>3432</v>
      </c>
      <c r="E3594" s="391">
        <v>0.02</v>
      </c>
      <c r="F3594" s="418">
        <v>44337</v>
      </c>
      <c r="G3594" s="417" t="s">
        <v>2286</v>
      </c>
      <c r="I3594" s="379">
        <f t="shared" ref="I3594:I3657" ca="1" si="243">IF(F3594&lt;&gt;"",F3594-$I$199,"")</f>
        <v>-234</v>
      </c>
      <c r="J3594" s="379">
        <f t="shared" ref="J3594:J3657" ca="1" si="244">IF(I3594&lt;&gt;"",NETWORKDAYS($I$199,F3594-1,$N$201:$N$224),"")</f>
        <v>-163</v>
      </c>
      <c r="K3594" s="391" t="str">
        <f t="shared" ref="K3594:K3657" ca="1" si="245">IF(I3594&lt;&gt;"",RIGHT(D3594,LEN(D3594)-FIND(" ",D3594)),"")</f>
        <v>11,32</v>
      </c>
      <c r="L3594" s="379"/>
      <c r="O3594" s="379"/>
    </row>
    <row r="3595" spans="1:15">
      <c r="A3595" s="417" t="s">
        <v>2155</v>
      </c>
      <c r="B3595" s="417" t="s">
        <v>3458</v>
      </c>
      <c r="C3595" s="417" t="s">
        <v>2332</v>
      </c>
      <c r="D3595" s="417" t="s">
        <v>3434</v>
      </c>
      <c r="E3595" s="391">
        <v>0.05</v>
      </c>
      <c r="F3595" s="418">
        <v>44337</v>
      </c>
      <c r="G3595" s="417" t="s">
        <v>2286</v>
      </c>
      <c r="I3595" s="379">
        <f t="shared" ca="1" si="243"/>
        <v>-234</v>
      </c>
      <c r="J3595" s="379">
        <f t="shared" ca="1" si="244"/>
        <v>-163</v>
      </c>
      <c r="K3595" s="391" t="str">
        <f t="shared" ca="1" si="245"/>
        <v>11,82</v>
      </c>
      <c r="L3595" s="379"/>
      <c r="O3595" s="379"/>
    </row>
    <row r="3596" spans="1:15">
      <c r="A3596" s="417" t="s">
        <v>2155</v>
      </c>
      <c r="B3596" s="417" t="s">
        <v>3459</v>
      </c>
      <c r="C3596" s="417" t="s">
        <v>2332</v>
      </c>
      <c r="D3596" s="417" t="s">
        <v>3436</v>
      </c>
      <c r="E3596" s="391">
        <v>0.38</v>
      </c>
      <c r="F3596" s="418">
        <v>44337</v>
      </c>
      <c r="G3596" s="417" t="s">
        <v>2286</v>
      </c>
      <c r="I3596" s="379">
        <f t="shared" ca="1" si="243"/>
        <v>-234</v>
      </c>
      <c r="J3596" s="379">
        <f t="shared" ca="1" si="244"/>
        <v>-163</v>
      </c>
      <c r="K3596" s="391" t="str">
        <f t="shared" ca="1" si="245"/>
        <v>12,32</v>
      </c>
      <c r="L3596" s="379"/>
      <c r="O3596" s="379"/>
    </row>
    <row r="3597" spans="1:15">
      <c r="A3597" s="417" t="s">
        <v>2155</v>
      </c>
      <c r="B3597" s="417" t="s">
        <v>3460</v>
      </c>
      <c r="C3597" s="417" t="s">
        <v>2332</v>
      </c>
      <c r="D3597" s="417" t="s">
        <v>3438</v>
      </c>
      <c r="E3597" s="391">
        <v>0.65</v>
      </c>
      <c r="F3597" s="418">
        <v>44337</v>
      </c>
      <c r="G3597" s="417" t="s">
        <v>2286</v>
      </c>
      <c r="I3597" s="379">
        <f t="shared" ca="1" si="243"/>
        <v>-234</v>
      </c>
      <c r="J3597" s="379">
        <f t="shared" ca="1" si="244"/>
        <v>-163</v>
      </c>
      <c r="K3597" s="391" t="str">
        <f t="shared" ca="1" si="245"/>
        <v>12,82</v>
      </c>
      <c r="L3597" s="379"/>
      <c r="O3597" s="379"/>
    </row>
    <row r="3598" spans="1:15">
      <c r="A3598" s="417" t="s">
        <v>257</v>
      </c>
      <c r="B3598" s="417" t="s">
        <v>10883</v>
      </c>
      <c r="C3598" s="417" t="s">
        <v>2281</v>
      </c>
      <c r="D3598" s="417" t="s">
        <v>2288</v>
      </c>
      <c r="E3598" s="391">
        <v>0.7</v>
      </c>
      <c r="F3598" s="418">
        <v>44305</v>
      </c>
      <c r="G3598" s="417" t="s">
        <v>2283</v>
      </c>
      <c r="I3598" s="379">
        <f t="shared" ca="1" si="243"/>
        <v>-266</v>
      </c>
      <c r="J3598" s="379">
        <f t="shared" ca="1" si="244"/>
        <v>-185</v>
      </c>
      <c r="K3598" s="391" t="str">
        <f t="shared" ca="1" si="245"/>
        <v>15,00</v>
      </c>
      <c r="L3598" s="379"/>
      <c r="O3598" s="379"/>
    </row>
    <row r="3599" spans="1:15">
      <c r="A3599" s="417" t="s">
        <v>2155</v>
      </c>
      <c r="B3599" s="417" t="s">
        <v>10884</v>
      </c>
      <c r="C3599" s="417" t="s">
        <v>2332</v>
      </c>
      <c r="D3599" s="417" t="s">
        <v>2333</v>
      </c>
      <c r="E3599" s="391">
        <v>0.77</v>
      </c>
      <c r="F3599" s="418">
        <v>44305</v>
      </c>
      <c r="G3599" s="417" t="s">
        <v>2286</v>
      </c>
      <c r="I3599" s="379">
        <f t="shared" ca="1" si="243"/>
        <v>-266</v>
      </c>
      <c r="J3599" s="379">
        <f t="shared" ca="1" si="244"/>
        <v>-185</v>
      </c>
      <c r="K3599" s="391" t="str">
        <f t="shared" ca="1" si="245"/>
        <v>12,50</v>
      </c>
      <c r="L3599" s="379"/>
      <c r="O3599" s="379"/>
    </row>
    <row r="3600" spans="1:15">
      <c r="A3600" s="417"/>
      <c r="B3600" s="417" t="s">
        <v>10885</v>
      </c>
      <c r="C3600" s="417" t="s">
        <v>2281</v>
      </c>
      <c r="D3600" s="417" t="s">
        <v>10886</v>
      </c>
      <c r="E3600" s="391">
        <v>0.37</v>
      </c>
      <c r="F3600" s="418">
        <v>44214</v>
      </c>
      <c r="G3600" s="417" t="s">
        <v>2283</v>
      </c>
      <c r="I3600" s="379">
        <f t="shared" ca="1" si="243"/>
        <v>-357</v>
      </c>
      <c r="J3600" s="379">
        <f t="shared" ca="1" si="244"/>
        <v>-247</v>
      </c>
      <c r="K3600" s="391" t="str">
        <f t="shared" ca="1" si="245"/>
        <v>28,64</v>
      </c>
      <c r="L3600" s="379"/>
      <c r="O3600" s="379"/>
    </row>
    <row r="3601" spans="1:15">
      <c r="A3601" s="417" t="s">
        <v>2155</v>
      </c>
      <c r="B3601" s="417" t="s">
        <v>10887</v>
      </c>
      <c r="C3601" s="417" t="s">
        <v>2281</v>
      </c>
      <c r="D3601" s="417" t="s">
        <v>10888</v>
      </c>
      <c r="E3601" s="391">
        <v>0.1</v>
      </c>
      <c r="F3601" s="418">
        <v>44214</v>
      </c>
      <c r="G3601" s="417" t="s">
        <v>2283</v>
      </c>
      <c r="I3601" s="379">
        <f t="shared" ca="1" si="243"/>
        <v>-357</v>
      </c>
      <c r="J3601" s="379">
        <f t="shared" ca="1" si="244"/>
        <v>-247</v>
      </c>
      <c r="K3601" s="391" t="str">
        <f t="shared" ca="1" si="245"/>
        <v>29,64</v>
      </c>
      <c r="L3601" s="379"/>
      <c r="O3601" s="379"/>
    </row>
    <row r="3602" spans="1:15">
      <c r="A3602" s="417" t="s">
        <v>2155</v>
      </c>
      <c r="B3602" s="417" t="s">
        <v>10889</v>
      </c>
      <c r="C3602" s="417" t="s">
        <v>2281</v>
      </c>
      <c r="D3602" s="417" t="s">
        <v>10890</v>
      </c>
      <c r="E3602" s="391">
        <v>0.32</v>
      </c>
      <c r="F3602" s="418">
        <v>44214</v>
      </c>
      <c r="G3602" s="417" t="s">
        <v>2283</v>
      </c>
      <c r="I3602" s="379">
        <f t="shared" ca="1" si="243"/>
        <v>-357</v>
      </c>
      <c r="J3602" s="379">
        <f t="shared" ca="1" si="244"/>
        <v>-247</v>
      </c>
      <c r="K3602" s="391" t="str">
        <f t="shared" ca="1" si="245"/>
        <v>30,64</v>
      </c>
      <c r="L3602" s="379"/>
      <c r="O3602" s="379"/>
    </row>
    <row r="3603" spans="1:15">
      <c r="A3603" s="417" t="s">
        <v>2155</v>
      </c>
      <c r="B3603" s="417" t="s">
        <v>10891</v>
      </c>
      <c r="C3603" s="417" t="s">
        <v>2281</v>
      </c>
      <c r="D3603" s="417" t="s">
        <v>10892</v>
      </c>
      <c r="E3603" s="391">
        <v>2</v>
      </c>
      <c r="F3603" s="418">
        <v>44249</v>
      </c>
      <c r="G3603" s="417" t="s">
        <v>2286</v>
      </c>
      <c r="I3603" s="379">
        <f t="shared" ca="1" si="243"/>
        <v>-322</v>
      </c>
      <c r="J3603" s="379">
        <f t="shared" ca="1" si="244"/>
        <v>-224</v>
      </c>
      <c r="K3603" s="391" t="str">
        <f t="shared" ca="1" si="245"/>
        <v>28,39</v>
      </c>
      <c r="L3603" s="379"/>
      <c r="O3603" s="379"/>
    </row>
    <row r="3604" spans="1:15">
      <c r="A3604" s="417" t="s">
        <v>2155</v>
      </c>
      <c r="B3604" s="417" t="s">
        <v>16976</v>
      </c>
      <c r="C3604" s="417" t="s">
        <v>2281</v>
      </c>
      <c r="D3604" s="417" t="s">
        <v>10886</v>
      </c>
      <c r="E3604" s="391">
        <v>1.1299999999999999</v>
      </c>
      <c r="F3604" s="418">
        <v>44249</v>
      </c>
      <c r="G3604" s="417" t="s">
        <v>2283</v>
      </c>
      <c r="I3604" s="379">
        <f t="shared" ca="1" si="243"/>
        <v>-322</v>
      </c>
      <c r="J3604" s="379">
        <f t="shared" ca="1" si="244"/>
        <v>-224</v>
      </c>
      <c r="K3604" s="391" t="str">
        <f t="shared" ca="1" si="245"/>
        <v>28,64</v>
      </c>
      <c r="L3604" s="379"/>
      <c r="O3604" s="379"/>
    </row>
    <row r="3605" spans="1:15">
      <c r="A3605" s="417" t="s">
        <v>2155</v>
      </c>
      <c r="B3605" s="417" t="s">
        <v>6804</v>
      </c>
      <c r="C3605" s="417" t="s">
        <v>2281</v>
      </c>
      <c r="D3605" s="417" t="s">
        <v>10893</v>
      </c>
      <c r="E3605" s="391">
        <v>0.89</v>
      </c>
      <c r="F3605" s="418">
        <v>44249</v>
      </c>
      <c r="G3605" s="417" t="s">
        <v>2286</v>
      </c>
      <c r="I3605" s="379">
        <f t="shared" ca="1" si="243"/>
        <v>-322</v>
      </c>
      <c r="J3605" s="379">
        <f t="shared" ca="1" si="244"/>
        <v>-224</v>
      </c>
      <c r="K3605" s="391" t="str">
        <f t="shared" ca="1" si="245"/>
        <v>29,39</v>
      </c>
      <c r="L3605" s="379"/>
      <c r="O3605" s="379"/>
    </row>
    <row r="3606" spans="1:15">
      <c r="A3606" s="417" t="s">
        <v>2155</v>
      </c>
      <c r="B3606" s="417" t="s">
        <v>10894</v>
      </c>
      <c r="C3606" s="417" t="s">
        <v>2281</v>
      </c>
      <c r="D3606" s="417" t="s">
        <v>10895</v>
      </c>
      <c r="E3606" s="391">
        <v>0.3</v>
      </c>
      <c r="F3606" s="418">
        <v>44249</v>
      </c>
      <c r="G3606" s="417" t="s">
        <v>2283</v>
      </c>
      <c r="I3606" s="379">
        <f t="shared" ca="1" si="243"/>
        <v>-322</v>
      </c>
      <c r="J3606" s="379">
        <f t="shared" ca="1" si="244"/>
        <v>-224</v>
      </c>
      <c r="K3606" s="391" t="str">
        <f t="shared" ca="1" si="245"/>
        <v>31,14</v>
      </c>
      <c r="L3606" s="379"/>
      <c r="O3606" s="379"/>
    </row>
    <row r="3607" spans="1:15">
      <c r="A3607" s="417" t="s">
        <v>2155</v>
      </c>
      <c r="B3607" s="417" t="s">
        <v>6805</v>
      </c>
      <c r="C3607" s="417" t="s">
        <v>2281</v>
      </c>
      <c r="D3607" s="417" t="s">
        <v>10896</v>
      </c>
      <c r="E3607" s="391">
        <v>0.48</v>
      </c>
      <c r="F3607" s="418">
        <v>44249</v>
      </c>
      <c r="G3607" s="417" t="s">
        <v>2283</v>
      </c>
      <c r="I3607" s="379">
        <f t="shared" ca="1" si="243"/>
        <v>-322</v>
      </c>
      <c r="J3607" s="379">
        <f t="shared" ca="1" si="244"/>
        <v>-224</v>
      </c>
      <c r="K3607" s="391" t="str">
        <f t="shared" ca="1" si="245"/>
        <v>32,14</v>
      </c>
      <c r="L3607" s="379"/>
      <c r="O3607" s="379"/>
    </row>
    <row r="3608" spans="1:15">
      <c r="A3608" s="417" t="s">
        <v>2155</v>
      </c>
      <c r="B3608" s="417" t="s">
        <v>10897</v>
      </c>
      <c r="C3608" s="417" t="s">
        <v>2332</v>
      </c>
      <c r="D3608" s="417" t="s">
        <v>10898</v>
      </c>
      <c r="E3608" s="391">
        <v>0.4</v>
      </c>
      <c r="F3608" s="418">
        <v>44214</v>
      </c>
      <c r="G3608" s="417" t="s">
        <v>2286</v>
      </c>
      <c r="I3608" s="379">
        <f t="shared" ca="1" si="243"/>
        <v>-357</v>
      </c>
      <c r="J3608" s="379">
        <f t="shared" ca="1" si="244"/>
        <v>-247</v>
      </c>
      <c r="K3608" s="391" t="str">
        <f t="shared" ca="1" si="245"/>
        <v>24,89</v>
      </c>
      <c r="L3608" s="379"/>
      <c r="O3608" s="379"/>
    </row>
    <row r="3609" spans="1:15">
      <c r="A3609" s="417" t="s">
        <v>2155</v>
      </c>
      <c r="B3609" s="417" t="s">
        <v>10899</v>
      </c>
      <c r="C3609" s="417" t="s">
        <v>2332</v>
      </c>
      <c r="D3609" s="417" t="s">
        <v>10900</v>
      </c>
      <c r="E3609" s="391">
        <v>0.66</v>
      </c>
      <c r="F3609" s="418">
        <v>44214</v>
      </c>
      <c r="G3609" s="417" t="s">
        <v>2286</v>
      </c>
      <c r="I3609" s="379">
        <f t="shared" ca="1" si="243"/>
        <v>-357</v>
      </c>
      <c r="J3609" s="379">
        <f t="shared" ca="1" si="244"/>
        <v>-247</v>
      </c>
      <c r="K3609" s="391" t="str">
        <f t="shared" ca="1" si="245"/>
        <v>27,14</v>
      </c>
      <c r="L3609" s="379"/>
      <c r="O3609" s="379"/>
    </row>
    <row r="3610" spans="1:15">
      <c r="A3610" s="417" t="s">
        <v>2155</v>
      </c>
      <c r="B3610" s="417" t="s">
        <v>10901</v>
      </c>
      <c r="C3610" s="417" t="s">
        <v>2332</v>
      </c>
      <c r="D3610" s="417" t="s">
        <v>10902</v>
      </c>
      <c r="E3610" s="391">
        <v>0.01</v>
      </c>
      <c r="F3610" s="418">
        <v>44249</v>
      </c>
      <c r="G3610" s="417" t="s">
        <v>2286</v>
      </c>
      <c r="I3610" s="379">
        <f t="shared" ca="1" si="243"/>
        <v>-322</v>
      </c>
      <c r="J3610" s="379">
        <f t="shared" ca="1" si="244"/>
        <v>-224</v>
      </c>
      <c r="K3610" s="391" t="str">
        <f t="shared" ca="1" si="245"/>
        <v>21,89</v>
      </c>
      <c r="L3610" s="379"/>
      <c r="O3610" s="379"/>
    </row>
    <row r="3611" spans="1:15">
      <c r="A3611" s="417" t="s">
        <v>2155</v>
      </c>
      <c r="B3611" s="417" t="s">
        <v>10903</v>
      </c>
      <c r="C3611" s="417" t="s">
        <v>2332</v>
      </c>
      <c r="D3611" s="417" t="s">
        <v>10904</v>
      </c>
      <c r="E3611" s="391">
        <v>0.11</v>
      </c>
      <c r="F3611" s="418">
        <v>44249</v>
      </c>
      <c r="G3611" s="417" t="s">
        <v>2286</v>
      </c>
      <c r="I3611" s="379">
        <f t="shared" ca="1" si="243"/>
        <v>-322</v>
      </c>
      <c r="J3611" s="379">
        <f t="shared" ca="1" si="244"/>
        <v>-224</v>
      </c>
      <c r="K3611" s="391" t="str">
        <f t="shared" ca="1" si="245"/>
        <v>25,89</v>
      </c>
      <c r="L3611" s="379"/>
      <c r="O3611" s="379"/>
    </row>
    <row r="3612" spans="1:15">
      <c r="A3612" s="417" t="s">
        <v>2155</v>
      </c>
      <c r="B3612" s="417" t="s">
        <v>6807</v>
      </c>
      <c r="C3612" s="417" t="s">
        <v>2332</v>
      </c>
      <c r="D3612" s="417" t="s">
        <v>10900</v>
      </c>
      <c r="E3612" s="391">
        <v>0.6</v>
      </c>
      <c r="F3612" s="418">
        <v>44249</v>
      </c>
      <c r="G3612" s="417" t="s">
        <v>2286</v>
      </c>
      <c r="I3612" s="379">
        <f t="shared" ca="1" si="243"/>
        <v>-322</v>
      </c>
      <c r="J3612" s="379">
        <f t="shared" ca="1" si="244"/>
        <v>-224</v>
      </c>
      <c r="K3612" s="391" t="str">
        <f t="shared" ca="1" si="245"/>
        <v>27,14</v>
      </c>
      <c r="L3612" s="379"/>
      <c r="O3612" s="379"/>
    </row>
    <row r="3613" spans="1:15">
      <c r="A3613" s="417" t="s">
        <v>2155</v>
      </c>
      <c r="B3613" s="417" t="s">
        <v>17820</v>
      </c>
      <c r="C3613" s="417" t="s">
        <v>2332</v>
      </c>
      <c r="D3613" s="417" t="s">
        <v>17821</v>
      </c>
      <c r="E3613" s="391">
        <v>1</v>
      </c>
      <c r="F3613" s="418">
        <v>44249</v>
      </c>
      <c r="G3613" s="417" t="s">
        <v>2286</v>
      </c>
      <c r="I3613" s="379">
        <f t="shared" ca="1" si="243"/>
        <v>-322</v>
      </c>
      <c r="J3613" s="379">
        <f t="shared" ca="1" si="244"/>
        <v>-224</v>
      </c>
      <c r="K3613" s="391" t="str">
        <f t="shared" ca="1" si="245"/>
        <v>28,14</v>
      </c>
      <c r="L3613" s="379"/>
      <c r="O3613" s="379"/>
    </row>
    <row r="3614" spans="1:15">
      <c r="A3614" s="417" t="s">
        <v>2155</v>
      </c>
      <c r="B3614" s="417" t="s">
        <v>6808</v>
      </c>
      <c r="C3614" s="417" t="s">
        <v>2332</v>
      </c>
      <c r="D3614" s="417" t="s">
        <v>10886</v>
      </c>
      <c r="E3614" s="391">
        <v>0.82</v>
      </c>
      <c r="F3614" s="418">
        <v>44249</v>
      </c>
      <c r="G3614" s="417" t="s">
        <v>2286</v>
      </c>
      <c r="I3614" s="379">
        <f t="shared" ca="1" si="243"/>
        <v>-322</v>
      </c>
      <c r="J3614" s="379">
        <f t="shared" ca="1" si="244"/>
        <v>-224</v>
      </c>
      <c r="K3614" s="391" t="str">
        <f t="shared" ca="1" si="245"/>
        <v>28,64</v>
      </c>
      <c r="L3614" s="379"/>
      <c r="O3614" s="379"/>
    </row>
    <row r="3615" spans="1:15">
      <c r="A3615" s="417" t="s">
        <v>2155</v>
      </c>
      <c r="B3615" s="417" t="s">
        <v>10905</v>
      </c>
      <c r="C3615" s="417" t="s">
        <v>2281</v>
      </c>
      <c r="D3615" s="417" t="s">
        <v>10906</v>
      </c>
      <c r="E3615" s="391">
        <v>0.85</v>
      </c>
      <c r="F3615" s="418">
        <v>44214</v>
      </c>
      <c r="G3615" s="417" t="s">
        <v>2283</v>
      </c>
      <c r="I3615" s="379">
        <f t="shared" ca="1" si="243"/>
        <v>-357</v>
      </c>
      <c r="J3615" s="379">
        <f t="shared" ca="1" si="244"/>
        <v>-247</v>
      </c>
      <c r="K3615" s="391" t="str">
        <f t="shared" ca="1" si="245"/>
        <v>2,95</v>
      </c>
      <c r="L3615" s="379"/>
      <c r="O3615" s="379"/>
    </row>
    <row r="3616" spans="1:15">
      <c r="A3616" s="417" t="s">
        <v>2155</v>
      </c>
      <c r="B3616" s="417" t="s">
        <v>6809</v>
      </c>
      <c r="C3616" s="417" t="s">
        <v>2281</v>
      </c>
      <c r="D3616" s="417" t="s">
        <v>10907</v>
      </c>
      <c r="E3616" s="391">
        <v>0.59</v>
      </c>
      <c r="F3616" s="418">
        <v>44214</v>
      </c>
      <c r="G3616" s="417" t="s">
        <v>2283</v>
      </c>
      <c r="I3616" s="379">
        <f t="shared" ca="1" si="243"/>
        <v>-357</v>
      </c>
      <c r="J3616" s="379">
        <f t="shared" ca="1" si="244"/>
        <v>-247</v>
      </c>
      <c r="K3616" s="391" t="str">
        <f t="shared" ca="1" si="245"/>
        <v>3,15</v>
      </c>
      <c r="L3616" s="379"/>
      <c r="O3616" s="379"/>
    </row>
    <row r="3617" spans="1:15">
      <c r="A3617" s="417" t="s">
        <v>2155</v>
      </c>
      <c r="B3617" s="417" t="s">
        <v>6811</v>
      </c>
      <c r="C3617" s="417" t="s">
        <v>2281</v>
      </c>
      <c r="D3617" s="417" t="s">
        <v>10908</v>
      </c>
      <c r="E3617" s="391">
        <v>0.5</v>
      </c>
      <c r="F3617" s="418">
        <v>44214</v>
      </c>
      <c r="G3617" s="417" t="s">
        <v>2283</v>
      </c>
      <c r="I3617" s="379">
        <f t="shared" ca="1" si="243"/>
        <v>-357</v>
      </c>
      <c r="J3617" s="379">
        <f t="shared" ca="1" si="244"/>
        <v>-247</v>
      </c>
      <c r="K3617" s="391" t="str">
        <f t="shared" ca="1" si="245"/>
        <v>3,25</v>
      </c>
      <c r="L3617" s="379"/>
      <c r="O3617" s="379"/>
    </row>
    <row r="3618" spans="1:15">
      <c r="A3618" s="417" t="s">
        <v>2155</v>
      </c>
      <c r="B3618" s="417" t="s">
        <v>10909</v>
      </c>
      <c r="C3618" s="417" t="s">
        <v>2281</v>
      </c>
      <c r="D3618" s="417" t="s">
        <v>10910</v>
      </c>
      <c r="E3618" s="391">
        <v>0.36</v>
      </c>
      <c r="F3618" s="418">
        <v>44214</v>
      </c>
      <c r="G3618" s="417" t="s">
        <v>2283</v>
      </c>
      <c r="I3618" s="379">
        <f t="shared" ca="1" si="243"/>
        <v>-357</v>
      </c>
      <c r="J3618" s="379">
        <f t="shared" ca="1" si="244"/>
        <v>-247</v>
      </c>
      <c r="K3618" s="391" t="str">
        <f t="shared" ca="1" si="245"/>
        <v>3,35</v>
      </c>
      <c r="L3618" s="379"/>
      <c r="O3618" s="379"/>
    </row>
    <row r="3619" spans="1:15">
      <c r="A3619" s="417" t="s">
        <v>2155</v>
      </c>
      <c r="B3619" s="417" t="s">
        <v>7939</v>
      </c>
      <c r="C3619" s="417" t="s">
        <v>2281</v>
      </c>
      <c r="D3619" s="417" t="s">
        <v>10911</v>
      </c>
      <c r="E3619" s="391">
        <v>0.23</v>
      </c>
      <c r="F3619" s="418">
        <v>44214</v>
      </c>
      <c r="G3619" s="417" t="s">
        <v>2283</v>
      </c>
      <c r="I3619" s="379">
        <f t="shared" ca="1" si="243"/>
        <v>-357</v>
      </c>
      <c r="J3619" s="379">
        <f t="shared" ca="1" si="244"/>
        <v>-247</v>
      </c>
      <c r="K3619" s="391" t="str">
        <f t="shared" ca="1" si="245"/>
        <v>3,45</v>
      </c>
      <c r="L3619" s="379"/>
      <c r="O3619" s="379"/>
    </row>
    <row r="3620" spans="1:15">
      <c r="A3620" s="417" t="s">
        <v>2155</v>
      </c>
      <c r="B3620" s="417" t="s">
        <v>7940</v>
      </c>
      <c r="C3620" s="417" t="s">
        <v>2281</v>
      </c>
      <c r="D3620" s="417" t="s">
        <v>10912</v>
      </c>
      <c r="E3620" s="391">
        <v>0.2</v>
      </c>
      <c r="F3620" s="418">
        <v>44214</v>
      </c>
      <c r="G3620" s="417" t="s">
        <v>2283</v>
      </c>
      <c r="I3620" s="379">
        <f t="shared" ca="1" si="243"/>
        <v>-357</v>
      </c>
      <c r="J3620" s="379">
        <f t="shared" ca="1" si="244"/>
        <v>-247</v>
      </c>
      <c r="K3620" s="391" t="str">
        <f t="shared" ca="1" si="245"/>
        <v>3,55</v>
      </c>
      <c r="L3620" s="379"/>
      <c r="O3620" s="379"/>
    </row>
    <row r="3621" spans="1:15">
      <c r="A3621" s="417" t="s">
        <v>2155</v>
      </c>
      <c r="B3621" s="417" t="s">
        <v>7941</v>
      </c>
      <c r="C3621" s="417" t="s">
        <v>2281</v>
      </c>
      <c r="D3621" s="417" t="s">
        <v>10913</v>
      </c>
      <c r="E3621" s="391">
        <v>0.12</v>
      </c>
      <c r="F3621" s="418">
        <v>44214</v>
      </c>
      <c r="G3621" s="417" t="s">
        <v>2283</v>
      </c>
      <c r="I3621" s="379">
        <f t="shared" ca="1" si="243"/>
        <v>-357</v>
      </c>
      <c r="J3621" s="379">
        <f t="shared" ca="1" si="244"/>
        <v>-247</v>
      </c>
      <c r="K3621" s="391" t="str">
        <f t="shared" ca="1" si="245"/>
        <v>3,65</v>
      </c>
      <c r="L3621" s="379"/>
      <c r="O3621" s="379"/>
    </row>
    <row r="3622" spans="1:15">
      <c r="A3622" s="417" t="s">
        <v>2155</v>
      </c>
      <c r="B3622" s="417" t="s">
        <v>6813</v>
      </c>
      <c r="C3622" s="417" t="s">
        <v>2281</v>
      </c>
      <c r="D3622" s="417" t="s">
        <v>10914</v>
      </c>
      <c r="E3622" s="391">
        <v>7.0000000000000007E-2</v>
      </c>
      <c r="F3622" s="418">
        <v>44214</v>
      </c>
      <c r="G3622" s="417" t="s">
        <v>2283</v>
      </c>
      <c r="I3622" s="379">
        <f t="shared" ca="1" si="243"/>
        <v>-357</v>
      </c>
      <c r="J3622" s="379">
        <f t="shared" ca="1" si="244"/>
        <v>-247</v>
      </c>
      <c r="K3622" s="391" t="str">
        <f t="shared" ca="1" si="245"/>
        <v>3,75</v>
      </c>
      <c r="L3622" s="379"/>
      <c r="O3622" s="379"/>
    </row>
    <row r="3623" spans="1:15">
      <c r="A3623" s="417" t="s">
        <v>2155</v>
      </c>
      <c r="B3623" s="417" t="s">
        <v>7942</v>
      </c>
      <c r="C3623" s="417" t="s">
        <v>2281</v>
      </c>
      <c r="D3623" s="417" t="s">
        <v>10915</v>
      </c>
      <c r="E3623" s="391">
        <v>0.04</v>
      </c>
      <c r="F3623" s="418">
        <v>44214</v>
      </c>
      <c r="G3623" s="417" t="s">
        <v>2283</v>
      </c>
      <c r="I3623" s="379">
        <f t="shared" ca="1" si="243"/>
        <v>-357</v>
      </c>
      <c r="J3623" s="379">
        <f t="shared" ca="1" si="244"/>
        <v>-247</v>
      </c>
      <c r="K3623" s="391" t="str">
        <f t="shared" ca="1" si="245"/>
        <v>3,85</v>
      </c>
      <c r="L3623" s="379"/>
      <c r="O3623" s="379"/>
    </row>
    <row r="3624" spans="1:15">
      <c r="A3624" s="417" t="s">
        <v>2155</v>
      </c>
      <c r="B3624" s="417" t="s">
        <v>3465</v>
      </c>
      <c r="C3624" s="417" t="s">
        <v>2281</v>
      </c>
      <c r="D3624" s="417" t="s">
        <v>10916</v>
      </c>
      <c r="E3624" s="391">
        <v>0.02</v>
      </c>
      <c r="F3624" s="418">
        <v>44214</v>
      </c>
      <c r="G3624" s="417" t="s">
        <v>2283</v>
      </c>
      <c r="I3624" s="379">
        <f t="shared" ca="1" si="243"/>
        <v>-357</v>
      </c>
      <c r="J3624" s="379">
        <f t="shared" ca="1" si="244"/>
        <v>-247</v>
      </c>
      <c r="K3624" s="391" t="str">
        <f t="shared" ca="1" si="245"/>
        <v>3,95</v>
      </c>
      <c r="L3624" s="379"/>
      <c r="O3624" s="379"/>
    </row>
    <row r="3625" spans="1:15">
      <c r="A3625" s="417" t="s">
        <v>2155</v>
      </c>
      <c r="B3625" s="417" t="s">
        <v>7943</v>
      </c>
      <c r="C3625" s="417" t="s">
        <v>2281</v>
      </c>
      <c r="D3625" s="417" t="s">
        <v>10917</v>
      </c>
      <c r="E3625" s="391">
        <v>0.01</v>
      </c>
      <c r="F3625" s="418">
        <v>44214</v>
      </c>
      <c r="G3625" s="417" t="s">
        <v>2283</v>
      </c>
      <c r="I3625" s="379">
        <f t="shared" ca="1" si="243"/>
        <v>-357</v>
      </c>
      <c r="J3625" s="379">
        <f t="shared" ca="1" si="244"/>
        <v>-247</v>
      </c>
      <c r="K3625" s="391" t="str">
        <f t="shared" ca="1" si="245"/>
        <v>4,05</v>
      </c>
      <c r="L3625" s="379"/>
      <c r="O3625" s="379"/>
    </row>
    <row r="3626" spans="1:15">
      <c r="A3626" s="417" t="s">
        <v>2155</v>
      </c>
      <c r="B3626" s="417" t="s">
        <v>3467</v>
      </c>
      <c r="C3626" s="417" t="s">
        <v>2281</v>
      </c>
      <c r="D3626" s="417" t="s">
        <v>10918</v>
      </c>
      <c r="E3626" s="391">
        <v>0.01</v>
      </c>
      <c r="F3626" s="418">
        <v>44214</v>
      </c>
      <c r="G3626" s="417" t="s">
        <v>2283</v>
      </c>
      <c r="I3626" s="379">
        <f t="shared" ca="1" si="243"/>
        <v>-357</v>
      </c>
      <c r="J3626" s="379">
        <f t="shared" ca="1" si="244"/>
        <v>-247</v>
      </c>
      <c r="K3626" s="391" t="str">
        <f t="shared" ca="1" si="245"/>
        <v>4,15</v>
      </c>
      <c r="L3626" s="379"/>
      <c r="O3626" s="379"/>
    </row>
    <row r="3627" spans="1:15">
      <c r="A3627" s="417" t="s">
        <v>2155</v>
      </c>
      <c r="B3627" s="417" t="s">
        <v>10919</v>
      </c>
      <c r="C3627" s="417" t="s">
        <v>2281</v>
      </c>
      <c r="D3627" s="417" t="s">
        <v>3468</v>
      </c>
      <c r="E3627" s="391">
        <v>0.02</v>
      </c>
      <c r="F3627" s="418">
        <v>44214</v>
      </c>
      <c r="G3627" s="417" t="s">
        <v>2286</v>
      </c>
      <c r="I3627" s="379">
        <f t="shared" ca="1" si="243"/>
        <v>-357</v>
      </c>
      <c r="J3627" s="379">
        <f t="shared" ca="1" si="244"/>
        <v>-247</v>
      </c>
      <c r="K3627" s="391" t="str">
        <f t="shared" ca="1" si="245"/>
        <v>4,20</v>
      </c>
      <c r="L3627" s="379"/>
      <c r="O3627" s="379"/>
    </row>
    <row r="3628" spans="1:15">
      <c r="A3628" s="417" t="s">
        <v>2155</v>
      </c>
      <c r="B3628" s="417" t="s">
        <v>10920</v>
      </c>
      <c r="C3628" s="417" t="s">
        <v>2281</v>
      </c>
      <c r="D3628" s="417" t="s">
        <v>3508</v>
      </c>
      <c r="E3628" s="391">
        <v>0.01</v>
      </c>
      <c r="F3628" s="418">
        <v>44214</v>
      </c>
      <c r="G3628" s="417" t="s">
        <v>2283</v>
      </c>
      <c r="I3628" s="379">
        <f t="shared" ca="1" si="243"/>
        <v>-357</v>
      </c>
      <c r="J3628" s="379">
        <f t="shared" ca="1" si="244"/>
        <v>-247</v>
      </c>
      <c r="K3628" s="391" t="str">
        <f t="shared" ca="1" si="245"/>
        <v>4,25</v>
      </c>
      <c r="L3628" s="379"/>
      <c r="O3628" s="379"/>
    </row>
    <row r="3629" spans="1:15">
      <c r="A3629" s="417" t="s">
        <v>2155</v>
      </c>
      <c r="B3629" s="417" t="s">
        <v>3469</v>
      </c>
      <c r="C3629" s="417" t="s">
        <v>2281</v>
      </c>
      <c r="D3629" s="417" t="s">
        <v>10921</v>
      </c>
      <c r="E3629" s="391">
        <v>0.01</v>
      </c>
      <c r="F3629" s="418">
        <v>44214</v>
      </c>
      <c r="G3629" s="417" t="s">
        <v>2283</v>
      </c>
      <c r="I3629" s="379">
        <f t="shared" ca="1" si="243"/>
        <v>-357</v>
      </c>
      <c r="J3629" s="379">
        <f t="shared" ca="1" si="244"/>
        <v>-247</v>
      </c>
      <c r="K3629" s="391" t="str">
        <f t="shared" ca="1" si="245"/>
        <v>4,35</v>
      </c>
      <c r="L3629" s="379"/>
      <c r="O3629" s="379"/>
    </row>
    <row r="3630" spans="1:15">
      <c r="A3630" s="417" t="s">
        <v>2155</v>
      </c>
      <c r="B3630" s="417" t="s">
        <v>7944</v>
      </c>
      <c r="C3630" s="417" t="s">
        <v>2281</v>
      </c>
      <c r="D3630" s="417" t="s">
        <v>10922</v>
      </c>
      <c r="E3630" s="391">
        <v>0.01</v>
      </c>
      <c r="F3630" s="418">
        <v>44214</v>
      </c>
      <c r="G3630" s="417" t="s">
        <v>2283</v>
      </c>
      <c r="I3630" s="379">
        <f t="shared" ca="1" si="243"/>
        <v>-357</v>
      </c>
      <c r="J3630" s="379">
        <f t="shared" ca="1" si="244"/>
        <v>-247</v>
      </c>
      <c r="K3630" s="391" t="str">
        <f t="shared" ca="1" si="245"/>
        <v>4,45</v>
      </c>
      <c r="L3630" s="379"/>
      <c r="O3630" s="379"/>
    </row>
    <row r="3631" spans="1:15">
      <c r="A3631" s="417" t="s">
        <v>2155</v>
      </c>
      <c r="B3631" s="417" t="s">
        <v>7945</v>
      </c>
      <c r="C3631" s="417" t="s">
        <v>2281</v>
      </c>
      <c r="D3631" s="417" t="s">
        <v>10923</v>
      </c>
      <c r="E3631" s="391">
        <v>0.01</v>
      </c>
      <c r="F3631" s="418">
        <v>44214</v>
      </c>
      <c r="G3631" s="417" t="s">
        <v>2283</v>
      </c>
      <c r="I3631" s="379">
        <f t="shared" ca="1" si="243"/>
        <v>-357</v>
      </c>
      <c r="J3631" s="379">
        <f t="shared" ca="1" si="244"/>
        <v>-247</v>
      </c>
      <c r="K3631" s="391" t="str">
        <f t="shared" ca="1" si="245"/>
        <v>4,55</v>
      </c>
      <c r="L3631" s="379"/>
      <c r="O3631" s="379"/>
    </row>
    <row r="3632" spans="1:15">
      <c r="A3632" s="417" t="s">
        <v>2155</v>
      </c>
      <c r="B3632" s="417" t="s">
        <v>3471</v>
      </c>
      <c r="C3632" s="417" t="s">
        <v>2281</v>
      </c>
      <c r="D3632" s="417" t="s">
        <v>10924</v>
      </c>
      <c r="E3632" s="391">
        <v>0.01</v>
      </c>
      <c r="F3632" s="418">
        <v>44214</v>
      </c>
      <c r="G3632" s="417" t="s">
        <v>2283</v>
      </c>
      <c r="I3632" s="379">
        <f t="shared" ca="1" si="243"/>
        <v>-357</v>
      </c>
      <c r="J3632" s="379">
        <f t="shared" ca="1" si="244"/>
        <v>-247</v>
      </c>
      <c r="K3632" s="391" t="str">
        <f t="shared" ca="1" si="245"/>
        <v>4,65</v>
      </c>
      <c r="L3632" s="379"/>
      <c r="O3632" s="379"/>
    </row>
    <row r="3633" spans="1:15">
      <c r="A3633" s="417" t="s">
        <v>2155</v>
      </c>
      <c r="B3633" s="417" t="s">
        <v>6814</v>
      </c>
      <c r="C3633" s="417" t="s">
        <v>2281</v>
      </c>
      <c r="D3633" s="417" t="s">
        <v>10925</v>
      </c>
      <c r="E3633" s="391">
        <v>0.01</v>
      </c>
      <c r="F3633" s="418">
        <v>44214</v>
      </c>
      <c r="G3633" s="417" t="s">
        <v>2283</v>
      </c>
      <c r="I3633" s="379">
        <f t="shared" ca="1" si="243"/>
        <v>-357</v>
      </c>
      <c r="J3633" s="379">
        <f t="shared" ca="1" si="244"/>
        <v>-247</v>
      </c>
      <c r="K3633" s="391" t="str">
        <f t="shared" ca="1" si="245"/>
        <v>4,75</v>
      </c>
      <c r="L3633" s="379"/>
      <c r="O3633" s="379"/>
    </row>
    <row r="3634" spans="1:15">
      <c r="A3634" s="417" t="s">
        <v>2155</v>
      </c>
      <c r="B3634" s="417" t="s">
        <v>3473</v>
      </c>
      <c r="C3634" s="417" t="s">
        <v>2281</v>
      </c>
      <c r="D3634" s="417" t="s">
        <v>10926</v>
      </c>
      <c r="E3634" s="391">
        <v>0.01</v>
      </c>
      <c r="F3634" s="418">
        <v>44214</v>
      </c>
      <c r="G3634" s="417" t="s">
        <v>2283</v>
      </c>
      <c r="I3634" s="379">
        <f t="shared" ca="1" si="243"/>
        <v>-357</v>
      </c>
      <c r="J3634" s="379">
        <f t="shared" ca="1" si="244"/>
        <v>-247</v>
      </c>
      <c r="K3634" s="391" t="str">
        <f t="shared" ca="1" si="245"/>
        <v>4,85</v>
      </c>
      <c r="L3634" s="379"/>
      <c r="O3634" s="379"/>
    </row>
    <row r="3635" spans="1:15">
      <c r="A3635" s="417" t="s">
        <v>2155</v>
      </c>
      <c r="B3635" s="417" t="s">
        <v>3475</v>
      </c>
      <c r="C3635" s="417" t="s">
        <v>2281</v>
      </c>
      <c r="D3635" s="417" t="s">
        <v>10927</v>
      </c>
      <c r="E3635" s="391">
        <v>0.01</v>
      </c>
      <c r="F3635" s="418">
        <v>44214</v>
      </c>
      <c r="G3635" s="417" t="s">
        <v>2283</v>
      </c>
      <c r="I3635" s="379">
        <f t="shared" ca="1" si="243"/>
        <v>-357</v>
      </c>
      <c r="J3635" s="379">
        <f t="shared" ca="1" si="244"/>
        <v>-247</v>
      </c>
      <c r="K3635" s="391" t="str">
        <f t="shared" ca="1" si="245"/>
        <v>5,15</v>
      </c>
      <c r="L3635" s="379"/>
      <c r="O3635" s="379"/>
    </row>
    <row r="3636" spans="1:15">
      <c r="A3636" s="417" t="s">
        <v>2155</v>
      </c>
      <c r="B3636" s="417" t="s">
        <v>3477</v>
      </c>
      <c r="C3636" s="417" t="s">
        <v>2281</v>
      </c>
      <c r="D3636" s="417" t="s">
        <v>10928</v>
      </c>
      <c r="E3636" s="391">
        <v>0.01</v>
      </c>
      <c r="F3636" s="418">
        <v>44214</v>
      </c>
      <c r="G3636" s="417" t="s">
        <v>2283</v>
      </c>
      <c r="I3636" s="379">
        <f t="shared" ca="1" si="243"/>
        <v>-357</v>
      </c>
      <c r="J3636" s="379">
        <f t="shared" ca="1" si="244"/>
        <v>-247</v>
      </c>
      <c r="K3636" s="391" t="str">
        <f t="shared" ca="1" si="245"/>
        <v>5,55</v>
      </c>
      <c r="L3636" s="379"/>
      <c r="O3636" s="379"/>
    </row>
    <row r="3637" spans="1:15">
      <c r="A3637" s="417" t="s">
        <v>2155</v>
      </c>
      <c r="B3637" s="417" t="s">
        <v>3479</v>
      </c>
      <c r="C3637" s="417" t="s">
        <v>2281</v>
      </c>
      <c r="D3637" s="417" t="s">
        <v>10929</v>
      </c>
      <c r="E3637" s="391">
        <v>0.01</v>
      </c>
      <c r="F3637" s="418">
        <v>44214</v>
      </c>
      <c r="G3637" s="417" t="s">
        <v>2286</v>
      </c>
      <c r="I3637" s="379">
        <f t="shared" ca="1" si="243"/>
        <v>-357</v>
      </c>
      <c r="J3637" s="379">
        <f t="shared" ca="1" si="244"/>
        <v>-247</v>
      </c>
      <c r="K3637" s="391" t="str">
        <f t="shared" ca="1" si="245"/>
        <v>5,65</v>
      </c>
      <c r="L3637" s="379"/>
      <c r="O3637" s="379"/>
    </row>
    <row r="3638" spans="1:15">
      <c r="A3638" s="417" t="s">
        <v>2155</v>
      </c>
      <c r="B3638" s="417" t="s">
        <v>3481</v>
      </c>
      <c r="C3638" s="417" t="s">
        <v>2281</v>
      </c>
      <c r="D3638" s="417" t="s">
        <v>5015</v>
      </c>
      <c r="E3638" s="391">
        <v>0.01</v>
      </c>
      <c r="F3638" s="418">
        <v>44214</v>
      </c>
      <c r="G3638" s="417" t="s">
        <v>2286</v>
      </c>
      <c r="I3638" s="379">
        <f t="shared" ca="1" si="243"/>
        <v>-357</v>
      </c>
      <c r="J3638" s="379">
        <f t="shared" ca="1" si="244"/>
        <v>-247</v>
      </c>
      <c r="K3638" s="391" t="str">
        <f t="shared" ca="1" si="245"/>
        <v>5,85</v>
      </c>
      <c r="L3638" s="379"/>
      <c r="O3638" s="379"/>
    </row>
    <row r="3639" spans="1:15">
      <c r="A3639" s="417" t="s">
        <v>2155</v>
      </c>
      <c r="B3639" s="417" t="s">
        <v>3483</v>
      </c>
      <c r="C3639" s="417" t="s">
        <v>2281</v>
      </c>
      <c r="D3639" s="417" t="s">
        <v>10930</v>
      </c>
      <c r="E3639" s="391">
        <v>0.01</v>
      </c>
      <c r="F3639" s="418">
        <v>44214</v>
      </c>
      <c r="G3639" s="417" t="s">
        <v>2286</v>
      </c>
      <c r="I3639" s="379">
        <f t="shared" ca="1" si="243"/>
        <v>-357</v>
      </c>
      <c r="J3639" s="379">
        <f t="shared" ca="1" si="244"/>
        <v>-247</v>
      </c>
      <c r="K3639" s="391" t="str">
        <f t="shared" ca="1" si="245"/>
        <v>6,25</v>
      </c>
      <c r="L3639" s="379"/>
      <c r="O3639" s="379"/>
    </row>
    <row r="3640" spans="1:15">
      <c r="A3640" s="417" t="s">
        <v>2155</v>
      </c>
      <c r="B3640" s="417" t="s">
        <v>3485</v>
      </c>
      <c r="C3640" s="417" t="s">
        <v>2281</v>
      </c>
      <c r="D3640" s="417" t="s">
        <v>5016</v>
      </c>
      <c r="E3640" s="391">
        <v>0.01</v>
      </c>
      <c r="F3640" s="418">
        <v>44214</v>
      </c>
      <c r="G3640" s="417" t="s">
        <v>2286</v>
      </c>
      <c r="I3640" s="379">
        <f t="shared" ca="1" si="243"/>
        <v>-357</v>
      </c>
      <c r="J3640" s="379">
        <f t="shared" ca="1" si="244"/>
        <v>-247</v>
      </c>
      <c r="K3640" s="391" t="str">
        <f t="shared" ca="1" si="245"/>
        <v>7,25</v>
      </c>
      <c r="L3640" s="379"/>
      <c r="O3640" s="379"/>
    </row>
    <row r="3641" spans="1:15">
      <c r="A3641" s="417" t="s">
        <v>2155</v>
      </c>
      <c r="B3641" s="417" t="s">
        <v>3486</v>
      </c>
      <c r="C3641" s="417" t="s">
        <v>2281</v>
      </c>
      <c r="D3641" s="417" t="s">
        <v>10931</v>
      </c>
      <c r="E3641" s="391">
        <v>0.01</v>
      </c>
      <c r="F3641" s="418">
        <v>44214</v>
      </c>
      <c r="G3641" s="417" t="s">
        <v>2286</v>
      </c>
      <c r="I3641" s="379">
        <f t="shared" ca="1" si="243"/>
        <v>-357</v>
      </c>
      <c r="J3641" s="379">
        <f t="shared" ca="1" si="244"/>
        <v>-247</v>
      </c>
      <c r="K3641" s="391" t="str">
        <f t="shared" ca="1" si="245"/>
        <v>7,65</v>
      </c>
      <c r="L3641" s="379"/>
      <c r="O3641" s="379"/>
    </row>
    <row r="3642" spans="1:15">
      <c r="A3642" s="417" t="s">
        <v>2155</v>
      </c>
      <c r="B3642" s="417" t="s">
        <v>10932</v>
      </c>
      <c r="C3642" s="417" t="s">
        <v>2281</v>
      </c>
      <c r="D3642" s="417" t="s">
        <v>3505</v>
      </c>
      <c r="E3642" s="391">
        <v>0.52</v>
      </c>
      <c r="F3642" s="418">
        <v>44249</v>
      </c>
      <c r="G3642" s="417" t="s">
        <v>2283</v>
      </c>
      <c r="I3642" s="379">
        <f t="shared" ca="1" si="243"/>
        <v>-322</v>
      </c>
      <c r="J3642" s="379">
        <f t="shared" ca="1" si="244"/>
        <v>-224</v>
      </c>
      <c r="K3642" s="391" t="str">
        <f t="shared" ca="1" si="245"/>
        <v>3,40</v>
      </c>
      <c r="L3642" s="379"/>
      <c r="O3642" s="379"/>
    </row>
    <row r="3643" spans="1:15">
      <c r="A3643" s="417" t="s">
        <v>2155</v>
      </c>
      <c r="B3643" s="417" t="s">
        <v>10933</v>
      </c>
      <c r="C3643" s="417" t="s">
        <v>2281</v>
      </c>
      <c r="D3643" s="417" t="s">
        <v>10911</v>
      </c>
      <c r="E3643" s="391">
        <v>0.42</v>
      </c>
      <c r="F3643" s="418">
        <v>44249</v>
      </c>
      <c r="G3643" s="417" t="s">
        <v>2286</v>
      </c>
      <c r="I3643" s="379">
        <f t="shared" ca="1" si="243"/>
        <v>-322</v>
      </c>
      <c r="J3643" s="379">
        <f t="shared" ca="1" si="244"/>
        <v>-224</v>
      </c>
      <c r="K3643" s="391" t="str">
        <f t="shared" ca="1" si="245"/>
        <v>3,45</v>
      </c>
      <c r="L3643" s="379"/>
      <c r="O3643" s="379"/>
    </row>
    <row r="3644" spans="1:15">
      <c r="A3644" s="417" t="s">
        <v>2155</v>
      </c>
      <c r="B3644" s="417" t="s">
        <v>10934</v>
      </c>
      <c r="C3644" s="417" t="s">
        <v>2281</v>
      </c>
      <c r="D3644" s="417" t="s">
        <v>3488</v>
      </c>
      <c r="E3644" s="391">
        <v>0.36</v>
      </c>
      <c r="F3644" s="418">
        <v>44249</v>
      </c>
      <c r="G3644" s="417" t="s">
        <v>2283</v>
      </c>
      <c r="I3644" s="379">
        <f t="shared" ca="1" si="243"/>
        <v>-322</v>
      </c>
      <c r="J3644" s="379">
        <f t="shared" ca="1" si="244"/>
        <v>-224</v>
      </c>
      <c r="K3644" s="391" t="str">
        <f t="shared" ca="1" si="245"/>
        <v>3,50</v>
      </c>
      <c r="L3644" s="379"/>
      <c r="O3644" s="379"/>
    </row>
    <row r="3645" spans="1:15">
      <c r="A3645" s="417" t="s">
        <v>2155</v>
      </c>
      <c r="B3645" s="417" t="s">
        <v>10935</v>
      </c>
      <c r="C3645" s="417" t="s">
        <v>2281</v>
      </c>
      <c r="D3645" s="417" t="s">
        <v>3489</v>
      </c>
      <c r="E3645" s="391">
        <v>0.36</v>
      </c>
      <c r="F3645" s="418">
        <v>44249</v>
      </c>
      <c r="G3645" s="417" t="s">
        <v>2283</v>
      </c>
      <c r="I3645" s="379">
        <f t="shared" ca="1" si="243"/>
        <v>-322</v>
      </c>
      <c r="J3645" s="379">
        <f t="shared" ca="1" si="244"/>
        <v>-224</v>
      </c>
      <c r="K3645" s="391" t="str">
        <f t="shared" ca="1" si="245"/>
        <v>3,60</v>
      </c>
      <c r="L3645" s="379"/>
      <c r="O3645" s="379"/>
    </row>
    <row r="3646" spans="1:15">
      <c r="A3646" s="417" t="s">
        <v>2155</v>
      </c>
      <c r="B3646" s="417" t="s">
        <v>10936</v>
      </c>
      <c r="C3646" s="417" t="s">
        <v>2281</v>
      </c>
      <c r="D3646" s="417" t="s">
        <v>10913</v>
      </c>
      <c r="E3646" s="391">
        <v>0.27</v>
      </c>
      <c r="F3646" s="418">
        <v>44249</v>
      </c>
      <c r="G3646" s="417" t="s">
        <v>2286</v>
      </c>
      <c r="I3646" s="379">
        <f t="shared" ca="1" si="243"/>
        <v>-322</v>
      </c>
      <c r="J3646" s="379">
        <f t="shared" ca="1" si="244"/>
        <v>-224</v>
      </c>
      <c r="K3646" s="391" t="str">
        <f t="shared" ca="1" si="245"/>
        <v>3,65</v>
      </c>
      <c r="L3646" s="379"/>
      <c r="O3646" s="379"/>
    </row>
    <row r="3647" spans="1:15">
      <c r="A3647" s="417" t="s">
        <v>2155</v>
      </c>
      <c r="B3647" s="417" t="s">
        <v>10937</v>
      </c>
      <c r="C3647" s="417" t="s">
        <v>2281</v>
      </c>
      <c r="D3647" s="417" t="s">
        <v>3490</v>
      </c>
      <c r="E3647" s="391">
        <v>0.25</v>
      </c>
      <c r="F3647" s="418">
        <v>44249</v>
      </c>
      <c r="G3647" s="417" t="s">
        <v>2283</v>
      </c>
      <c r="I3647" s="379">
        <f t="shared" ca="1" si="243"/>
        <v>-322</v>
      </c>
      <c r="J3647" s="379">
        <f t="shared" ca="1" si="244"/>
        <v>-224</v>
      </c>
      <c r="K3647" s="391" t="str">
        <f t="shared" ca="1" si="245"/>
        <v>3,70</v>
      </c>
      <c r="L3647" s="379"/>
      <c r="O3647" s="379"/>
    </row>
    <row r="3648" spans="1:15">
      <c r="A3648" s="417" t="s">
        <v>2155</v>
      </c>
      <c r="B3648" s="417" t="s">
        <v>10938</v>
      </c>
      <c r="C3648" s="417" t="s">
        <v>2281</v>
      </c>
      <c r="D3648" s="417" t="s">
        <v>3491</v>
      </c>
      <c r="E3648" s="391">
        <v>0.2</v>
      </c>
      <c r="F3648" s="418">
        <v>44249</v>
      </c>
      <c r="G3648" s="417" t="s">
        <v>2283</v>
      </c>
      <c r="I3648" s="379">
        <f t="shared" ca="1" si="243"/>
        <v>-322</v>
      </c>
      <c r="J3648" s="379">
        <f t="shared" ca="1" si="244"/>
        <v>-224</v>
      </c>
      <c r="K3648" s="391" t="str">
        <f t="shared" ca="1" si="245"/>
        <v>3,80</v>
      </c>
      <c r="L3648" s="379"/>
      <c r="O3648" s="379"/>
    </row>
    <row r="3649" spans="1:15">
      <c r="A3649" s="417" t="s">
        <v>2155</v>
      </c>
      <c r="B3649" s="417" t="s">
        <v>10939</v>
      </c>
      <c r="C3649" s="417" t="s">
        <v>2281</v>
      </c>
      <c r="D3649" s="417" t="s">
        <v>10915</v>
      </c>
      <c r="E3649" s="391">
        <v>0.18</v>
      </c>
      <c r="F3649" s="418">
        <v>44249</v>
      </c>
      <c r="G3649" s="417" t="s">
        <v>2286</v>
      </c>
      <c r="I3649" s="379">
        <f t="shared" ca="1" si="243"/>
        <v>-322</v>
      </c>
      <c r="J3649" s="379">
        <f t="shared" ca="1" si="244"/>
        <v>-224</v>
      </c>
      <c r="K3649" s="391" t="str">
        <f t="shared" ca="1" si="245"/>
        <v>3,85</v>
      </c>
      <c r="L3649" s="379"/>
      <c r="O3649" s="379"/>
    </row>
    <row r="3650" spans="1:15">
      <c r="A3650" s="417" t="s">
        <v>2155</v>
      </c>
      <c r="B3650" s="417" t="s">
        <v>10940</v>
      </c>
      <c r="C3650" s="417" t="s">
        <v>2281</v>
      </c>
      <c r="D3650" s="417" t="s">
        <v>3492</v>
      </c>
      <c r="E3650" s="391">
        <v>0.17</v>
      </c>
      <c r="F3650" s="418">
        <v>44249</v>
      </c>
      <c r="G3650" s="417" t="s">
        <v>2283</v>
      </c>
      <c r="I3650" s="379">
        <f t="shared" ca="1" si="243"/>
        <v>-322</v>
      </c>
      <c r="J3650" s="379">
        <f t="shared" ca="1" si="244"/>
        <v>-224</v>
      </c>
      <c r="K3650" s="391" t="str">
        <f t="shared" ca="1" si="245"/>
        <v>3,90</v>
      </c>
      <c r="L3650" s="379"/>
      <c r="O3650" s="379"/>
    </row>
    <row r="3651" spans="1:15">
      <c r="A3651" s="417" t="s">
        <v>2155</v>
      </c>
      <c r="B3651" s="417" t="s">
        <v>3487</v>
      </c>
      <c r="C3651" s="417" t="s">
        <v>2281</v>
      </c>
      <c r="D3651" s="417" t="s">
        <v>10916</v>
      </c>
      <c r="E3651" s="391">
        <v>0.17</v>
      </c>
      <c r="F3651" s="418">
        <v>44249</v>
      </c>
      <c r="G3651" s="417" t="s">
        <v>2286</v>
      </c>
      <c r="I3651" s="379">
        <f t="shared" ca="1" si="243"/>
        <v>-322</v>
      </c>
      <c r="J3651" s="379">
        <f t="shared" ca="1" si="244"/>
        <v>-224</v>
      </c>
      <c r="K3651" s="391" t="str">
        <f t="shared" ca="1" si="245"/>
        <v>3,95</v>
      </c>
      <c r="L3651" s="379"/>
      <c r="O3651" s="379"/>
    </row>
    <row r="3652" spans="1:15">
      <c r="A3652" s="417" t="s">
        <v>2155</v>
      </c>
      <c r="B3652" s="417" t="s">
        <v>10941</v>
      </c>
      <c r="C3652" s="417" t="s">
        <v>2281</v>
      </c>
      <c r="D3652" s="417" t="s">
        <v>3466</v>
      </c>
      <c r="E3652" s="391">
        <v>0.14000000000000001</v>
      </c>
      <c r="F3652" s="418">
        <v>44249</v>
      </c>
      <c r="G3652" s="417" t="s">
        <v>2283</v>
      </c>
      <c r="I3652" s="379">
        <f t="shared" ca="1" si="243"/>
        <v>-322</v>
      </c>
      <c r="J3652" s="379">
        <f t="shared" ca="1" si="244"/>
        <v>-224</v>
      </c>
      <c r="K3652" s="391" t="str">
        <f t="shared" ca="1" si="245"/>
        <v>4,00</v>
      </c>
      <c r="L3652" s="379"/>
      <c r="O3652" s="379"/>
    </row>
    <row r="3653" spans="1:15">
      <c r="A3653" s="417" t="s">
        <v>2155</v>
      </c>
      <c r="B3653" s="417" t="s">
        <v>10942</v>
      </c>
      <c r="C3653" s="417" t="s">
        <v>2281</v>
      </c>
      <c r="D3653" s="417" t="s">
        <v>10917</v>
      </c>
      <c r="E3653" s="391">
        <v>0.12</v>
      </c>
      <c r="F3653" s="418">
        <v>44249</v>
      </c>
      <c r="G3653" s="417" t="s">
        <v>2286</v>
      </c>
      <c r="I3653" s="379">
        <f t="shared" ca="1" si="243"/>
        <v>-322</v>
      </c>
      <c r="J3653" s="379">
        <f t="shared" ca="1" si="244"/>
        <v>-224</v>
      </c>
      <c r="K3653" s="391" t="str">
        <f t="shared" ca="1" si="245"/>
        <v>4,05</v>
      </c>
      <c r="L3653" s="379"/>
      <c r="O3653" s="379"/>
    </row>
    <row r="3654" spans="1:15">
      <c r="A3654" s="417" t="s">
        <v>2155</v>
      </c>
      <c r="B3654" s="417" t="s">
        <v>10943</v>
      </c>
      <c r="C3654" s="417" t="s">
        <v>2281</v>
      </c>
      <c r="D3654" s="417" t="s">
        <v>3493</v>
      </c>
      <c r="E3654" s="391">
        <v>0.12</v>
      </c>
      <c r="F3654" s="418">
        <v>44249</v>
      </c>
      <c r="G3654" s="417" t="s">
        <v>2283</v>
      </c>
      <c r="I3654" s="379">
        <f t="shared" ca="1" si="243"/>
        <v>-322</v>
      </c>
      <c r="J3654" s="379">
        <f t="shared" ca="1" si="244"/>
        <v>-224</v>
      </c>
      <c r="K3654" s="391" t="str">
        <f t="shared" ca="1" si="245"/>
        <v>4,10</v>
      </c>
      <c r="L3654" s="379"/>
      <c r="O3654" s="379"/>
    </row>
    <row r="3655" spans="1:15">
      <c r="A3655" s="417" t="s">
        <v>2155</v>
      </c>
      <c r="B3655" s="417" t="s">
        <v>10944</v>
      </c>
      <c r="C3655" s="417" t="s">
        <v>2281</v>
      </c>
      <c r="D3655" s="417" t="s">
        <v>3468</v>
      </c>
      <c r="E3655" s="391">
        <v>0.09</v>
      </c>
      <c r="F3655" s="418">
        <v>44249</v>
      </c>
      <c r="G3655" s="417" t="s">
        <v>2283</v>
      </c>
      <c r="I3655" s="379">
        <f t="shared" ca="1" si="243"/>
        <v>-322</v>
      </c>
      <c r="J3655" s="379">
        <f t="shared" ca="1" si="244"/>
        <v>-224</v>
      </c>
      <c r="K3655" s="391" t="str">
        <f t="shared" ca="1" si="245"/>
        <v>4,20</v>
      </c>
      <c r="L3655" s="379"/>
      <c r="O3655" s="379"/>
    </row>
    <row r="3656" spans="1:15">
      <c r="A3656" s="417" t="s">
        <v>2155</v>
      </c>
      <c r="B3656" s="417" t="s">
        <v>10945</v>
      </c>
      <c r="C3656" s="417" t="s">
        <v>2281</v>
      </c>
      <c r="D3656" s="417" t="s">
        <v>3494</v>
      </c>
      <c r="E3656" s="391">
        <v>0.08</v>
      </c>
      <c r="F3656" s="418">
        <v>44249</v>
      </c>
      <c r="G3656" s="417" t="s">
        <v>2283</v>
      </c>
      <c r="I3656" s="379">
        <f t="shared" ca="1" si="243"/>
        <v>-322</v>
      </c>
      <c r="J3656" s="379">
        <f t="shared" ca="1" si="244"/>
        <v>-224</v>
      </c>
      <c r="K3656" s="391" t="str">
        <f t="shared" ca="1" si="245"/>
        <v>4,30</v>
      </c>
      <c r="L3656" s="379"/>
      <c r="O3656" s="379"/>
    </row>
    <row r="3657" spans="1:15">
      <c r="A3657" s="417" t="s">
        <v>2155</v>
      </c>
      <c r="B3657" s="417" t="s">
        <v>10946</v>
      </c>
      <c r="C3657" s="417" t="s">
        <v>2281</v>
      </c>
      <c r="D3657" s="417" t="s">
        <v>3470</v>
      </c>
      <c r="E3657" s="391">
        <v>0.06</v>
      </c>
      <c r="F3657" s="418">
        <v>44249</v>
      </c>
      <c r="G3657" s="417" t="s">
        <v>2283</v>
      </c>
      <c r="I3657" s="379">
        <f t="shared" ca="1" si="243"/>
        <v>-322</v>
      </c>
      <c r="J3657" s="379">
        <f t="shared" ca="1" si="244"/>
        <v>-224</v>
      </c>
      <c r="K3657" s="391" t="str">
        <f t="shared" ca="1" si="245"/>
        <v>4,40</v>
      </c>
      <c r="L3657" s="379"/>
      <c r="O3657" s="379"/>
    </row>
    <row r="3658" spans="1:15">
      <c r="A3658" s="417" t="s">
        <v>2155</v>
      </c>
      <c r="B3658" s="417" t="s">
        <v>10947</v>
      </c>
      <c r="C3658" s="417" t="s">
        <v>2281</v>
      </c>
      <c r="D3658" s="417" t="s">
        <v>3495</v>
      </c>
      <c r="E3658" s="391">
        <v>0.05</v>
      </c>
      <c r="F3658" s="418">
        <v>44249</v>
      </c>
      <c r="G3658" s="417" t="s">
        <v>2283</v>
      </c>
      <c r="I3658" s="379">
        <f t="shared" ref="I3658:I3721" ca="1" si="246">IF(F3658&lt;&gt;"",F3658-$I$199,"")</f>
        <v>-322</v>
      </c>
      <c r="J3658" s="379">
        <f t="shared" ref="J3658:J3721" ca="1" si="247">IF(I3658&lt;&gt;"",NETWORKDAYS($I$199,F3658-1,$N$201:$N$224),"")</f>
        <v>-224</v>
      </c>
      <c r="K3658" s="391" t="str">
        <f t="shared" ref="K3658:K3721" ca="1" si="248">IF(I3658&lt;&gt;"",RIGHT(D3658,LEN(D3658)-FIND(" ",D3658)),"")</f>
        <v>4,50</v>
      </c>
      <c r="L3658" s="379"/>
      <c r="O3658" s="379"/>
    </row>
    <row r="3659" spans="1:15">
      <c r="A3659" s="417" t="s">
        <v>2155</v>
      </c>
      <c r="B3659" s="417" t="s">
        <v>10948</v>
      </c>
      <c r="C3659" s="417" t="s">
        <v>2281</v>
      </c>
      <c r="D3659" s="417" t="s">
        <v>3496</v>
      </c>
      <c r="E3659" s="391">
        <v>0.05</v>
      </c>
      <c r="F3659" s="418">
        <v>44249</v>
      </c>
      <c r="G3659" s="417" t="s">
        <v>2283</v>
      </c>
      <c r="I3659" s="379">
        <f t="shared" ca="1" si="246"/>
        <v>-322</v>
      </c>
      <c r="J3659" s="379">
        <f t="shared" ca="1" si="247"/>
        <v>-224</v>
      </c>
      <c r="K3659" s="391" t="str">
        <f t="shared" ca="1" si="248"/>
        <v>4,60</v>
      </c>
      <c r="L3659" s="379"/>
      <c r="O3659" s="379"/>
    </row>
    <row r="3660" spans="1:15">
      <c r="A3660" s="417" t="s">
        <v>2155</v>
      </c>
      <c r="B3660" s="417" t="s">
        <v>16977</v>
      </c>
      <c r="C3660" s="417" t="s">
        <v>2281</v>
      </c>
      <c r="D3660" s="417" t="s">
        <v>3472</v>
      </c>
      <c r="E3660" s="391">
        <v>0.04</v>
      </c>
      <c r="F3660" s="418">
        <v>44249</v>
      </c>
      <c r="G3660" s="417" t="s">
        <v>2283</v>
      </c>
      <c r="I3660" s="379">
        <f t="shared" ca="1" si="246"/>
        <v>-322</v>
      </c>
      <c r="J3660" s="379">
        <f t="shared" ca="1" si="247"/>
        <v>-224</v>
      </c>
      <c r="K3660" s="391" t="str">
        <f t="shared" ca="1" si="248"/>
        <v>4,70</v>
      </c>
      <c r="L3660" s="379"/>
      <c r="O3660" s="379"/>
    </row>
    <row r="3661" spans="1:15">
      <c r="A3661" s="417" t="s">
        <v>2155</v>
      </c>
      <c r="B3661" s="417" t="s">
        <v>18335</v>
      </c>
      <c r="C3661" s="417" t="s">
        <v>2281</v>
      </c>
      <c r="D3661" s="417" t="s">
        <v>3497</v>
      </c>
      <c r="E3661" s="391">
        <v>0.04</v>
      </c>
      <c r="F3661" s="418">
        <v>44249</v>
      </c>
      <c r="G3661" s="417" t="s">
        <v>2283</v>
      </c>
      <c r="I3661" s="379">
        <f t="shared" ca="1" si="246"/>
        <v>-322</v>
      </c>
      <c r="J3661" s="379">
        <f t="shared" ca="1" si="247"/>
        <v>-224</v>
      </c>
      <c r="K3661" s="391" t="str">
        <f t="shared" ca="1" si="248"/>
        <v>4,80</v>
      </c>
      <c r="L3661" s="379"/>
      <c r="O3661" s="379"/>
    </row>
    <row r="3662" spans="1:15">
      <c r="A3662" s="417" t="s">
        <v>2155</v>
      </c>
      <c r="B3662" s="417" t="s">
        <v>10949</v>
      </c>
      <c r="C3662" s="417" t="s">
        <v>2281</v>
      </c>
      <c r="D3662" s="417" t="s">
        <v>3474</v>
      </c>
      <c r="E3662" s="391">
        <v>0.04</v>
      </c>
      <c r="F3662" s="418">
        <v>44249</v>
      </c>
      <c r="G3662" s="417" t="s">
        <v>2283</v>
      </c>
      <c r="I3662" s="379">
        <f t="shared" ca="1" si="246"/>
        <v>-322</v>
      </c>
      <c r="J3662" s="379">
        <f t="shared" ca="1" si="247"/>
        <v>-224</v>
      </c>
      <c r="K3662" s="391" t="str">
        <f t="shared" ca="1" si="248"/>
        <v>4,90</v>
      </c>
      <c r="L3662" s="379"/>
      <c r="O3662" s="379"/>
    </row>
    <row r="3663" spans="1:15">
      <c r="A3663" s="417" t="s">
        <v>2155</v>
      </c>
      <c r="B3663" s="417" t="s">
        <v>16978</v>
      </c>
      <c r="C3663" s="417" t="s">
        <v>2281</v>
      </c>
      <c r="D3663" s="417" t="s">
        <v>10982</v>
      </c>
      <c r="E3663" s="391">
        <v>0.01</v>
      </c>
      <c r="F3663" s="418">
        <v>44249</v>
      </c>
      <c r="G3663" s="417" t="s">
        <v>2283</v>
      </c>
      <c r="I3663" s="379">
        <f t="shared" ca="1" si="246"/>
        <v>-322</v>
      </c>
      <c r="J3663" s="379">
        <f t="shared" ca="1" si="247"/>
        <v>-224</v>
      </c>
      <c r="K3663" s="391" t="str">
        <f t="shared" ca="1" si="248"/>
        <v>8,45</v>
      </c>
      <c r="L3663" s="379"/>
      <c r="O3663" s="379"/>
    </row>
    <row r="3664" spans="1:15">
      <c r="A3664" s="417" t="s">
        <v>2155</v>
      </c>
      <c r="B3664" s="417" t="s">
        <v>16979</v>
      </c>
      <c r="C3664" s="417" t="s">
        <v>2281</v>
      </c>
      <c r="D3664" s="417" t="s">
        <v>16980</v>
      </c>
      <c r="E3664" s="391">
        <v>0.01</v>
      </c>
      <c r="F3664" s="418">
        <v>44249</v>
      </c>
      <c r="G3664" s="417" t="s">
        <v>2286</v>
      </c>
      <c r="I3664" s="379">
        <f t="shared" ca="1" si="246"/>
        <v>-322</v>
      </c>
      <c r="J3664" s="379">
        <f t="shared" ca="1" si="247"/>
        <v>-224</v>
      </c>
      <c r="K3664" s="391" t="str">
        <f t="shared" ca="1" si="248"/>
        <v>8,55</v>
      </c>
      <c r="L3664" s="379"/>
      <c r="O3664" s="379"/>
    </row>
    <row r="3665" spans="1:15">
      <c r="A3665" s="417" t="s">
        <v>2155</v>
      </c>
      <c r="B3665" s="417" t="s">
        <v>10950</v>
      </c>
      <c r="C3665" s="417" t="s">
        <v>2281</v>
      </c>
      <c r="D3665" s="417" t="s">
        <v>10951</v>
      </c>
      <c r="E3665" s="391">
        <v>0.2</v>
      </c>
      <c r="F3665" s="418">
        <v>44270</v>
      </c>
      <c r="G3665" s="417" t="s">
        <v>2283</v>
      </c>
      <c r="I3665" s="379">
        <f t="shared" ca="1" si="246"/>
        <v>-301</v>
      </c>
      <c r="J3665" s="379">
        <f t="shared" ca="1" si="247"/>
        <v>-209</v>
      </c>
      <c r="K3665" s="391" t="str">
        <f t="shared" ca="1" si="248"/>
        <v>2,65</v>
      </c>
      <c r="L3665" s="379"/>
      <c r="O3665" s="379"/>
    </row>
    <row r="3666" spans="1:15">
      <c r="A3666" s="417" t="s">
        <v>2155</v>
      </c>
      <c r="B3666" s="417" t="s">
        <v>17822</v>
      </c>
      <c r="C3666" s="417" t="s">
        <v>2281</v>
      </c>
      <c r="D3666" s="417" t="s">
        <v>10906</v>
      </c>
      <c r="E3666" s="391">
        <v>0.8</v>
      </c>
      <c r="F3666" s="418">
        <v>44270</v>
      </c>
      <c r="G3666" s="417" t="s">
        <v>2283</v>
      </c>
      <c r="I3666" s="379">
        <f t="shared" ca="1" si="246"/>
        <v>-301</v>
      </c>
      <c r="J3666" s="379">
        <f t="shared" ca="1" si="247"/>
        <v>-209</v>
      </c>
      <c r="K3666" s="391" t="str">
        <f t="shared" ca="1" si="248"/>
        <v>2,95</v>
      </c>
      <c r="L3666" s="379"/>
      <c r="O3666" s="379"/>
    </row>
    <row r="3667" spans="1:15">
      <c r="A3667" s="417" t="s">
        <v>2155</v>
      </c>
      <c r="B3667" s="417" t="s">
        <v>18336</v>
      </c>
      <c r="C3667" s="417" t="s">
        <v>2281</v>
      </c>
      <c r="D3667" s="417" t="s">
        <v>10914</v>
      </c>
      <c r="E3667" s="391">
        <v>0.3</v>
      </c>
      <c r="F3667" s="418">
        <v>44270</v>
      </c>
      <c r="G3667" s="417" t="s">
        <v>2283</v>
      </c>
      <c r="I3667" s="379">
        <f t="shared" ca="1" si="246"/>
        <v>-301</v>
      </c>
      <c r="J3667" s="379">
        <f t="shared" ca="1" si="247"/>
        <v>-209</v>
      </c>
      <c r="K3667" s="391" t="str">
        <f t="shared" ca="1" si="248"/>
        <v>3,75</v>
      </c>
      <c r="L3667" s="379"/>
      <c r="O3667" s="379"/>
    </row>
    <row r="3668" spans="1:15">
      <c r="A3668" s="417" t="s">
        <v>2155</v>
      </c>
      <c r="B3668" s="417" t="s">
        <v>16981</v>
      </c>
      <c r="C3668" s="417" t="s">
        <v>2281</v>
      </c>
      <c r="D3668" s="417" t="s">
        <v>10916</v>
      </c>
      <c r="E3668" s="391">
        <v>0.27</v>
      </c>
      <c r="F3668" s="418">
        <v>44270</v>
      </c>
      <c r="G3668" s="417" t="s">
        <v>2283</v>
      </c>
      <c r="I3668" s="379">
        <f t="shared" ca="1" si="246"/>
        <v>-301</v>
      </c>
      <c r="J3668" s="379">
        <f t="shared" ca="1" si="247"/>
        <v>-209</v>
      </c>
      <c r="K3668" s="391" t="str">
        <f t="shared" ca="1" si="248"/>
        <v>3,95</v>
      </c>
      <c r="L3668" s="379"/>
      <c r="O3668" s="379"/>
    </row>
    <row r="3669" spans="1:15">
      <c r="A3669" s="417" t="s">
        <v>2155</v>
      </c>
      <c r="B3669" s="417" t="s">
        <v>16982</v>
      </c>
      <c r="C3669" s="417" t="s">
        <v>2281</v>
      </c>
      <c r="D3669" s="417" t="s">
        <v>3508</v>
      </c>
      <c r="E3669" s="391">
        <v>0.15</v>
      </c>
      <c r="F3669" s="418">
        <v>44270</v>
      </c>
      <c r="G3669" s="417" t="s">
        <v>2283</v>
      </c>
      <c r="I3669" s="379">
        <f t="shared" ca="1" si="246"/>
        <v>-301</v>
      </c>
      <c r="J3669" s="379">
        <f t="shared" ca="1" si="247"/>
        <v>-209</v>
      </c>
      <c r="K3669" s="391" t="str">
        <f t="shared" ca="1" si="248"/>
        <v>4,25</v>
      </c>
      <c r="L3669" s="379"/>
      <c r="O3669" s="379"/>
    </row>
    <row r="3670" spans="1:15">
      <c r="A3670" s="417" t="s">
        <v>2155</v>
      </c>
      <c r="B3670" s="417" t="s">
        <v>16983</v>
      </c>
      <c r="C3670" s="417" t="s">
        <v>2281</v>
      </c>
      <c r="D3670" s="417" t="s">
        <v>10922</v>
      </c>
      <c r="E3670" s="391">
        <v>0.1</v>
      </c>
      <c r="F3670" s="418">
        <v>44270</v>
      </c>
      <c r="G3670" s="417" t="s">
        <v>2283</v>
      </c>
      <c r="I3670" s="379">
        <f t="shared" ca="1" si="246"/>
        <v>-301</v>
      </c>
      <c r="J3670" s="379">
        <f t="shared" ca="1" si="247"/>
        <v>-209</v>
      </c>
      <c r="K3670" s="391" t="str">
        <f t="shared" ca="1" si="248"/>
        <v>4,45</v>
      </c>
      <c r="L3670" s="379"/>
      <c r="O3670" s="379"/>
    </row>
    <row r="3671" spans="1:15">
      <c r="A3671" s="417" t="s">
        <v>2155</v>
      </c>
      <c r="B3671" s="417" t="s">
        <v>10952</v>
      </c>
      <c r="C3671" s="417" t="s">
        <v>2281</v>
      </c>
      <c r="D3671" s="417" t="s">
        <v>4998</v>
      </c>
      <c r="E3671" s="391">
        <v>0.04</v>
      </c>
      <c r="F3671" s="418">
        <v>44365</v>
      </c>
      <c r="G3671" s="417" t="s">
        <v>2286</v>
      </c>
      <c r="I3671" s="379">
        <f t="shared" ca="1" si="246"/>
        <v>-206</v>
      </c>
      <c r="J3671" s="379">
        <f t="shared" ca="1" si="247"/>
        <v>-144</v>
      </c>
      <c r="K3671" s="391" t="str">
        <f t="shared" ca="1" si="248"/>
        <v>9,45</v>
      </c>
      <c r="L3671" s="379"/>
      <c r="O3671" s="379"/>
    </row>
    <row r="3672" spans="1:15">
      <c r="A3672" s="417" t="s">
        <v>2155</v>
      </c>
      <c r="B3672" s="417" t="s">
        <v>10953</v>
      </c>
      <c r="C3672" s="417" t="s">
        <v>2281</v>
      </c>
      <c r="D3672" s="417" t="s">
        <v>10954</v>
      </c>
      <c r="E3672" s="391">
        <v>0.14000000000000001</v>
      </c>
      <c r="F3672" s="418">
        <v>44484</v>
      </c>
      <c r="G3672" s="417" t="s">
        <v>2286</v>
      </c>
      <c r="I3672" s="379">
        <f t="shared" ca="1" si="246"/>
        <v>-87</v>
      </c>
      <c r="J3672" s="379">
        <f t="shared" ca="1" si="247"/>
        <v>-61</v>
      </c>
      <c r="K3672" s="391" t="str">
        <f t="shared" ca="1" si="248"/>
        <v>6,45</v>
      </c>
      <c r="L3672" s="379"/>
      <c r="O3672" s="379"/>
    </row>
    <row r="3673" spans="1:15">
      <c r="A3673" s="417" t="s">
        <v>2155</v>
      </c>
      <c r="B3673" s="417" t="s">
        <v>10955</v>
      </c>
      <c r="C3673" s="417" t="s">
        <v>2332</v>
      </c>
      <c r="D3673" s="417" t="s">
        <v>10906</v>
      </c>
      <c r="E3673" s="391">
        <v>0.01</v>
      </c>
      <c r="F3673" s="418">
        <v>44214</v>
      </c>
      <c r="G3673" s="417" t="s">
        <v>2286</v>
      </c>
      <c r="I3673" s="379">
        <f t="shared" ca="1" si="246"/>
        <v>-357</v>
      </c>
      <c r="J3673" s="379">
        <f t="shared" ca="1" si="247"/>
        <v>-247</v>
      </c>
      <c r="K3673" s="391" t="str">
        <f t="shared" ca="1" si="248"/>
        <v>2,95</v>
      </c>
      <c r="L3673" s="379"/>
      <c r="O3673" s="379"/>
    </row>
    <row r="3674" spans="1:15">
      <c r="A3674" s="417" t="s">
        <v>2155</v>
      </c>
      <c r="B3674" s="417" t="s">
        <v>7946</v>
      </c>
      <c r="C3674" s="417" t="s">
        <v>2332</v>
      </c>
      <c r="D3674" s="417" t="s">
        <v>10907</v>
      </c>
      <c r="E3674" s="391">
        <v>0.01</v>
      </c>
      <c r="F3674" s="418">
        <v>44214</v>
      </c>
      <c r="G3674" s="417" t="s">
        <v>2286</v>
      </c>
      <c r="I3674" s="379">
        <f t="shared" ca="1" si="246"/>
        <v>-357</v>
      </c>
      <c r="J3674" s="379">
        <f t="shared" ca="1" si="247"/>
        <v>-247</v>
      </c>
      <c r="K3674" s="391" t="str">
        <f t="shared" ca="1" si="248"/>
        <v>3,15</v>
      </c>
      <c r="L3674" s="379"/>
      <c r="O3674" s="379"/>
    </row>
    <row r="3675" spans="1:15">
      <c r="A3675" s="417" t="s">
        <v>2155</v>
      </c>
      <c r="B3675" s="417" t="s">
        <v>10956</v>
      </c>
      <c r="C3675" s="417" t="s">
        <v>2332</v>
      </c>
      <c r="D3675" s="417" t="s">
        <v>10908</v>
      </c>
      <c r="E3675" s="391">
        <v>0.02</v>
      </c>
      <c r="F3675" s="418">
        <v>44214</v>
      </c>
      <c r="G3675" s="417" t="s">
        <v>2286</v>
      </c>
      <c r="I3675" s="379">
        <f t="shared" ca="1" si="246"/>
        <v>-357</v>
      </c>
      <c r="J3675" s="379">
        <f t="shared" ca="1" si="247"/>
        <v>-247</v>
      </c>
      <c r="K3675" s="391" t="str">
        <f t="shared" ca="1" si="248"/>
        <v>3,25</v>
      </c>
      <c r="L3675" s="379"/>
      <c r="O3675" s="379"/>
    </row>
    <row r="3676" spans="1:15">
      <c r="A3676" s="417" t="s">
        <v>2155</v>
      </c>
      <c r="B3676" s="417" t="s">
        <v>10957</v>
      </c>
      <c r="C3676" s="417" t="s">
        <v>2332</v>
      </c>
      <c r="D3676" s="417" t="s">
        <v>10910</v>
      </c>
      <c r="E3676" s="391">
        <v>0.01</v>
      </c>
      <c r="F3676" s="418">
        <v>44214</v>
      </c>
      <c r="G3676" s="417" t="s">
        <v>2286</v>
      </c>
      <c r="I3676" s="379">
        <f t="shared" ca="1" si="246"/>
        <v>-357</v>
      </c>
      <c r="J3676" s="379">
        <f t="shared" ca="1" si="247"/>
        <v>-247</v>
      </c>
      <c r="K3676" s="391" t="str">
        <f t="shared" ca="1" si="248"/>
        <v>3,35</v>
      </c>
      <c r="L3676" s="379"/>
      <c r="O3676" s="379"/>
    </row>
    <row r="3677" spans="1:15">
      <c r="A3677" s="417" t="s">
        <v>2155</v>
      </c>
      <c r="B3677" s="417" t="s">
        <v>7947</v>
      </c>
      <c r="C3677" s="417" t="s">
        <v>2332</v>
      </c>
      <c r="D3677" s="417" t="s">
        <v>10911</v>
      </c>
      <c r="E3677" s="391">
        <v>0.02</v>
      </c>
      <c r="F3677" s="418">
        <v>44214</v>
      </c>
      <c r="G3677" s="417" t="s">
        <v>2286</v>
      </c>
      <c r="I3677" s="379">
        <f t="shared" ca="1" si="246"/>
        <v>-357</v>
      </c>
      <c r="J3677" s="379">
        <f t="shared" ca="1" si="247"/>
        <v>-247</v>
      </c>
      <c r="K3677" s="391" t="str">
        <f t="shared" ca="1" si="248"/>
        <v>3,45</v>
      </c>
      <c r="L3677" s="379"/>
      <c r="O3677" s="379"/>
    </row>
    <row r="3678" spans="1:15">
      <c r="A3678" s="417" t="s">
        <v>2155</v>
      </c>
      <c r="B3678" s="417" t="s">
        <v>7948</v>
      </c>
      <c r="C3678" s="417" t="s">
        <v>2332</v>
      </c>
      <c r="D3678" s="417" t="s">
        <v>10912</v>
      </c>
      <c r="E3678" s="391">
        <v>0.03</v>
      </c>
      <c r="F3678" s="418">
        <v>44214</v>
      </c>
      <c r="G3678" s="417" t="s">
        <v>2286</v>
      </c>
      <c r="I3678" s="379">
        <f t="shared" ca="1" si="246"/>
        <v>-357</v>
      </c>
      <c r="J3678" s="379">
        <f t="shared" ca="1" si="247"/>
        <v>-247</v>
      </c>
      <c r="K3678" s="391" t="str">
        <f t="shared" ca="1" si="248"/>
        <v>3,55</v>
      </c>
      <c r="L3678" s="379"/>
      <c r="O3678" s="379"/>
    </row>
    <row r="3679" spans="1:15">
      <c r="A3679" s="417" t="s">
        <v>2155</v>
      </c>
      <c r="B3679" s="417" t="s">
        <v>6815</v>
      </c>
      <c r="C3679" s="417" t="s">
        <v>2332</v>
      </c>
      <c r="D3679" s="417" t="s">
        <v>10913</v>
      </c>
      <c r="E3679" s="391">
        <v>0.06</v>
      </c>
      <c r="F3679" s="418">
        <v>44214</v>
      </c>
      <c r="G3679" s="417" t="s">
        <v>2286</v>
      </c>
      <c r="I3679" s="379">
        <f t="shared" ca="1" si="246"/>
        <v>-357</v>
      </c>
      <c r="J3679" s="379">
        <f t="shared" ca="1" si="247"/>
        <v>-247</v>
      </c>
      <c r="K3679" s="391" t="str">
        <f t="shared" ca="1" si="248"/>
        <v>3,65</v>
      </c>
      <c r="L3679" s="379"/>
      <c r="O3679" s="379"/>
    </row>
    <row r="3680" spans="1:15">
      <c r="A3680" s="417" t="s">
        <v>2155</v>
      </c>
      <c r="B3680" s="417" t="s">
        <v>6816</v>
      </c>
      <c r="C3680" s="417" t="s">
        <v>2332</v>
      </c>
      <c r="D3680" s="417" t="s">
        <v>10914</v>
      </c>
      <c r="E3680" s="391">
        <v>0.12</v>
      </c>
      <c r="F3680" s="418">
        <v>44214</v>
      </c>
      <c r="G3680" s="417" t="s">
        <v>2286</v>
      </c>
      <c r="I3680" s="379">
        <f t="shared" ca="1" si="246"/>
        <v>-357</v>
      </c>
      <c r="J3680" s="379">
        <f t="shared" ca="1" si="247"/>
        <v>-247</v>
      </c>
      <c r="K3680" s="391" t="str">
        <f t="shared" ca="1" si="248"/>
        <v>3,75</v>
      </c>
      <c r="L3680" s="379"/>
      <c r="O3680" s="379"/>
    </row>
    <row r="3681" spans="1:15">
      <c r="A3681" s="417" t="s">
        <v>2155</v>
      </c>
      <c r="B3681" s="417" t="s">
        <v>7949</v>
      </c>
      <c r="C3681" s="417" t="s">
        <v>2332</v>
      </c>
      <c r="D3681" s="417" t="s">
        <v>10915</v>
      </c>
      <c r="E3681" s="391">
        <v>0.2</v>
      </c>
      <c r="F3681" s="418">
        <v>44214</v>
      </c>
      <c r="G3681" s="417" t="s">
        <v>2286</v>
      </c>
      <c r="I3681" s="379">
        <f t="shared" ca="1" si="246"/>
        <v>-357</v>
      </c>
      <c r="J3681" s="379">
        <f t="shared" ca="1" si="247"/>
        <v>-247</v>
      </c>
      <c r="K3681" s="391" t="str">
        <f t="shared" ca="1" si="248"/>
        <v>3,85</v>
      </c>
      <c r="L3681" s="379"/>
      <c r="O3681" s="379"/>
    </row>
    <row r="3682" spans="1:15">
      <c r="A3682" s="417" t="s">
        <v>2155</v>
      </c>
      <c r="B3682" s="417" t="s">
        <v>6817</v>
      </c>
      <c r="C3682" s="417" t="s">
        <v>2332</v>
      </c>
      <c r="D3682" s="417" t="s">
        <v>10916</v>
      </c>
      <c r="E3682" s="391">
        <v>0.27</v>
      </c>
      <c r="F3682" s="418">
        <v>44214</v>
      </c>
      <c r="G3682" s="417" t="s">
        <v>2286</v>
      </c>
      <c r="I3682" s="379">
        <f t="shared" ca="1" si="246"/>
        <v>-357</v>
      </c>
      <c r="J3682" s="379">
        <f t="shared" ca="1" si="247"/>
        <v>-247</v>
      </c>
      <c r="K3682" s="391" t="str">
        <f t="shared" ca="1" si="248"/>
        <v>3,95</v>
      </c>
      <c r="L3682" s="379"/>
      <c r="O3682" s="379"/>
    </row>
    <row r="3683" spans="1:15">
      <c r="A3683" s="417" t="s">
        <v>2155</v>
      </c>
      <c r="B3683" s="417" t="s">
        <v>10958</v>
      </c>
      <c r="C3683" s="417" t="s">
        <v>2332</v>
      </c>
      <c r="D3683" s="417" t="s">
        <v>10917</v>
      </c>
      <c r="E3683" s="391">
        <v>0.41</v>
      </c>
      <c r="F3683" s="418">
        <v>44214</v>
      </c>
      <c r="G3683" s="417" t="s">
        <v>2286</v>
      </c>
      <c r="I3683" s="379">
        <f t="shared" ca="1" si="246"/>
        <v>-357</v>
      </c>
      <c r="J3683" s="379">
        <f t="shared" ca="1" si="247"/>
        <v>-247</v>
      </c>
      <c r="K3683" s="391" t="str">
        <f t="shared" ca="1" si="248"/>
        <v>4,05</v>
      </c>
      <c r="L3683" s="379"/>
      <c r="O3683" s="379"/>
    </row>
    <row r="3684" spans="1:15">
      <c r="A3684" s="417" t="s">
        <v>2155</v>
      </c>
      <c r="B3684" s="417" t="s">
        <v>10959</v>
      </c>
      <c r="C3684" s="417" t="s">
        <v>2332</v>
      </c>
      <c r="D3684" s="417" t="s">
        <v>10918</v>
      </c>
      <c r="E3684" s="391">
        <v>0.43</v>
      </c>
      <c r="F3684" s="418">
        <v>44214</v>
      </c>
      <c r="G3684" s="417" t="s">
        <v>2286</v>
      </c>
      <c r="I3684" s="379">
        <f t="shared" ca="1" si="246"/>
        <v>-357</v>
      </c>
      <c r="J3684" s="379">
        <f t="shared" ca="1" si="247"/>
        <v>-247</v>
      </c>
      <c r="K3684" s="391" t="str">
        <f t="shared" ca="1" si="248"/>
        <v>4,15</v>
      </c>
      <c r="L3684" s="379"/>
      <c r="O3684" s="379"/>
    </row>
    <row r="3685" spans="1:15">
      <c r="A3685" s="417" t="s">
        <v>2155</v>
      </c>
      <c r="B3685" s="417" t="s">
        <v>3507</v>
      </c>
      <c r="C3685" s="417" t="s">
        <v>2332</v>
      </c>
      <c r="D3685" s="417" t="s">
        <v>3468</v>
      </c>
      <c r="E3685" s="391">
        <v>0.45</v>
      </c>
      <c r="F3685" s="418">
        <v>44214</v>
      </c>
      <c r="G3685" s="417" t="s">
        <v>2286</v>
      </c>
      <c r="I3685" s="379">
        <f t="shared" ca="1" si="246"/>
        <v>-357</v>
      </c>
      <c r="J3685" s="379">
        <f t="shared" ca="1" si="247"/>
        <v>-247</v>
      </c>
      <c r="K3685" s="391" t="str">
        <f t="shared" ca="1" si="248"/>
        <v>4,20</v>
      </c>
      <c r="L3685" s="379"/>
      <c r="O3685" s="379"/>
    </row>
    <row r="3686" spans="1:15">
      <c r="A3686" s="417" t="s">
        <v>2155</v>
      </c>
      <c r="B3686" s="417" t="s">
        <v>10960</v>
      </c>
      <c r="C3686" s="417" t="s">
        <v>2332</v>
      </c>
      <c r="D3686" s="417" t="s">
        <v>3508</v>
      </c>
      <c r="E3686" s="391">
        <v>0.55000000000000004</v>
      </c>
      <c r="F3686" s="418">
        <v>44214</v>
      </c>
      <c r="G3686" s="417" t="s">
        <v>2286</v>
      </c>
      <c r="I3686" s="379">
        <f t="shared" ca="1" si="246"/>
        <v>-357</v>
      </c>
      <c r="J3686" s="379">
        <f t="shared" ca="1" si="247"/>
        <v>-247</v>
      </c>
      <c r="K3686" s="391" t="str">
        <f t="shared" ca="1" si="248"/>
        <v>4,25</v>
      </c>
      <c r="L3686" s="379"/>
      <c r="O3686" s="379"/>
    </row>
    <row r="3687" spans="1:15">
      <c r="A3687" s="417" t="s">
        <v>2155</v>
      </c>
      <c r="B3687" s="417" t="s">
        <v>3509</v>
      </c>
      <c r="C3687" s="417" t="s">
        <v>2332</v>
      </c>
      <c r="D3687" s="417" t="s">
        <v>10921</v>
      </c>
      <c r="E3687" s="391">
        <v>0.62</v>
      </c>
      <c r="F3687" s="418">
        <v>44214</v>
      </c>
      <c r="G3687" s="417" t="s">
        <v>2286</v>
      </c>
      <c r="I3687" s="379">
        <f t="shared" ca="1" si="246"/>
        <v>-357</v>
      </c>
      <c r="J3687" s="379">
        <f t="shared" ca="1" si="247"/>
        <v>-247</v>
      </c>
      <c r="K3687" s="391" t="str">
        <f t="shared" ca="1" si="248"/>
        <v>4,35</v>
      </c>
      <c r="L3687" s="379"/>
      <c r="O3687" s="379"/>
    </row>
    <row r="3688" spans="1:15">
      <c r="A3688" s="417" t="s">
        <v>2155</v>
      </c>
      <c r="B3688" s="417" t="s">
        <v>7950</v>
      </c>
      <c r="C3688" s="417" t="s">
        <v>2332</v>
      </c>
      <c r="D3688" s="417" t="s">
        <v>10922</v>
      </c>
      <c r="E3688" s="391">
        <v>0.75</v>
      </c>
      <c r="F3688" s="418">
        <v>44214</v>
      </c>
      <c r="G3688" s="417" t="s">
        <v>2286</v>
      </c>
      <c r="I3688" s="379">
        <f t="shared" ca="1" si="246"/>
        <v>-357</v>
      </c>
      <c r="J3688" s="379">
        <f t="shared" ca="1" si="247"/>
        <v>-247</v>
      </c>
      <c r="K3688" s="391" t="str">
        <f t="shared" ca="1" si="248"/>
        <v>4,45</v>
      </c>
      <c r="L3688" s="379"/>
      <c r="O3688" s="379"/>
    </row>
    <row r="3689" spans="1:15">
      <c r="A3689" s="417" t="s">
        <v>2155</v>
      </c>
      <c r="B3689" s="417" t="s">
        <v>3510</v>
      </c>
      <c r="C3689" s="417" t="s">
        <v>2332</v>
      </c>
      <c r="D3689" s="417" t="s">
        <v>10923</v>
      </c>
      <c r="E3689" s="391">
        <v>0.83</v>
      </c>
      <c r="F3689" s="418">
        <v>44214</v>
      </c>
      <c r="G3689" s="417" t="s">
        <v>2286</v>
      </c>
      <c r="I3689" s="379">
        <f t="shared" ca="1" si="246"/>
        <v>-357</v>
      </c>
      <c r="J3689" s="379">
        <f t="shared" ca="1" si="247"/>
        <v>-247</v>
      </c>
      <c r="K3689" s="391" t="str">
        <f t="shared" ca="1" si="248"/>
        <v>4,55</v>
      </c>
      <c r="L3689" s="379"/>
      <c r="O3689" s="379"/>
    </row>
    <row r="3690" spans="1:15">
      <c r="A3690" s="417" t="s">
        <v>2155</v>
      </c>
      <c r="B3690" s="417" t="s">
        <v>10961</v>
      </c>
      <c r="C3690" s="417" t="s">
        <v>2332</v>
      </c>
      <c r="D3690" s="417" t="s">
        <v>10924</v>
      </c>
      <c r="E3690" s="391">
        <v>0.73</v>
      </c>
      <c r="F3690" s="418">
        <v>44214</v>
      </c>
      <c r="G3690" s="417" t="s">
        <v>2286</v>
      </c>
      <c r="I3690" s="379">
        <f t="shared" ca="1" si="246"/>
        <v>-357</v>
      </c>
      <c r="J3690" s="379">
        <f t="shared" ca="1" si="247"/>
        <v>-247</v>
      </c>
      <c r="K3690" s="391" t="str">
        <f t="shared" ca="1" si="248"/>
        <v>4,65</v>
      </c>
      <c r="L3690" s="379"/>
      <c r="O3690" s="379"/>
    </row>
    <row r="3691" spans="1:15">
      <c r="A3691" s="417" t="s">
        <v>2155</v>
      </c>
      <c r="B3691" s="417" t="s">
        <v>7951</v>
      </c>
      <c r="C3691" s="417" t="s">
        <v>2332</v>
      </c>
      <c r="D3691" s="417" t="s">
        <v>10925</v>
      </c>
      <c r="E3691" s="391">
        <v>1.06</v>
      </c>
      <c r="F3691" s="418">
        <v>44214</v>
      </c>
      <c r="G3691" s="417" t="s">
        <v>2286</v>
      </c>
      <c r="I3691" s="379">
        <f t="shared" ca="1" si="246"/>
        <v>-357</v>
      </c>
      <c r="J3691" s="379">
        <f t="shared" ca="1" si="247"/>
        <v>-247</v>
      </c>
      <c r="K3691" s="391" t="str">
        <f t="shared" ca="1" si="248"/>
        <v>4,75</v>
      </c>
      <c r="L3691" s="379"/>
      <c r="O3691" s="379"/>
    </row>
    <row r="3692" spans="1:15">
      <c r="A3692" s="417" t="s">
        <v>2155</v>
      </c>
      <c r="B3692" s="417" t="s">
        <v>3511</v>
      </c>
      <c r="C3692" s="417" t="s">
        <v>2332</v>
      </c>
      <c r="D3692" s="417" t="s">
        <v>10926</v>
      </c>
      <c r="E3692" s="391">
        <v>1.2</v>
      </c>
      <c r="F3692" s="418">
        <v>44214</v>
      </c>
      <c r="G3692" s="417" t="s">
        <v>2286</v>
      </c>
      <c r="I3692" s="379">
        <f t="shared" ca="1" si="246"/>
        <v>-357</v>
      </c>
      <c r="J3692" s="379">
        <f t="shared" ca="1" si="247"/>
        <v>-247</v>
      </c>
      <c r="K3692" s="391" t="str">
        <f t="shared" ca="1" si="248"/>
        <v>4,85</v>
      </c>
      <c r="L3692" s="379"/>
      <c r="O3692" s="379"/>
    </row>
    <row r="3693" spans="1:15">
      <c r="A3693" s="417" t="s">
        <v>2155</v>
      </c>
      <c r="B3693" s="417" t="s">
        <v>3512</v>
      </c>
      <c r="C3693" s="417" t="s">
        <v>2332</v>
      </c>
      <c r="D3693" s="417" t="s">
        <v>10927</v>
      </c>
      <c r="E3693" s="391">
        <v>1.45</v>
      </c>
      <c r="F3693" s="418">
        <v>44214</v>
      </c>
      <c r="G3693" s="417" t="s">
        <v>2286</v>
      </c>
      <c r="I3693" s="379">
        <f t="shared" ca="1" si="246"/>
        <v>-357</v>
      </c>
      <c r="J3693" s="379">
        <f t="shared" ca="1" si="247"/>
        <v>-247</v>
      </c>
      <c r="K3693" s="391" t="str">
        <f t="shared" ca="1" si="248"/>
        <v>5,15</v>
      </c>
      <c r="L3693" s="379"/>
      <c r="O3693" s="379"/>
    </row>
    <row r="3694" spans="1:15">
      <c r="A3694" s="417" t="s">
        <v>2155</v>
      </c>
      <c r="B3694" s="417" t="s">
        <v>3513</v>
      </c>
      <c r="C3694" s="417" t="s">
        <v>2332</v>
      </c>
      <c r="D3694" s="417" t="s">
        <v>10928</v>
      </c>
      <c r="E3694" s="391">
        <v>1.79</v>
      </c>
      <c r="F3694" s="418">
        <v>44214</v>
      </c>
      <c r="G3694" s="417" t="s">
        <v>2286</v>
      </c>
      <c r="I3694" s="379">
        <f t="shared" ca="1" si="246"/>
        <v>-357</v>
      </c>
      <c r="J3694" s="379">
        <f t="shared" ca="1" si="247"/>
        <v>-247</v>
      </c>
      <c r="K3694" s="391" t="str">
        <f t="shared" ca="1" si="248"/>
        <v>5,55</v>
      </c>
      <c r="L3694" s="379"/>
      <c r="O3694" s="379"/>
    </row>
    <row r="3695" spans="1:15">
      <c r="A3695" s="417" t="s">
        <v>2155</v>
      </c>
      <c r="B3695" s="417" t="s">
        <v>10962</v>
      </c>
      <c r="C3695" s="417" t="s">
        <v>2332</v>
      </c>
      <c r="D3695" s="417" t="s">
        <v>10929</v>
      </c>
      <c r="E3695" s="391">
        <v>1.94</v>
      </c>
      <c r="F3695" s="418">
        <v>44214</v>
      </c>
      <c r="G3695" s="417" t="s">
        <v>2286</v>
      </c>
      <c r="I3695" s="379">
        <f t="shared" ca="1" si="246"/>
        <v>-357</v>
      </c>
      <c r="J3695" s="379">
        <f t="shared" ca="1" si="247"/>
        <v>-247</v>
      </c>
      <c r="K3695" s="391" t="str">
        <f t="shared" ca="1" si="248"/>
        <v>5,65</v>
      </c>
      <c r="L3695" s="379"/>
      <c r="O3695" s="379"/>
    </row>
    <row r="3696" spans="1:15">
      <c r="A3696" s="417" t="s">
        <v>2155</v>
      </c>
      <c r="B3696" s="417" t="s">
        <v>7952</v>
      </c>
      <c r="C3696" s="417" t="s">
        <v>2332</v>
      </c>
      <c r="D3696" s="417" t="s">
        <v>5015</v>
      </c>
      <c r="E3696" s="391">
        <v>2.09</v>
      </c>
      <c r="F3696" s="418">
        <v>44214</v>
      </c>
      <c r="G3696" s="417" t="s">
        <v>2286</v>
      </c>
      <c r="I3696" s="379">
        <f t="shared" ca="1" si="246"/>
        <v>-357</v>
      </c>
      <c r="J3696" s="379">
        <f t="shared" ca="1" si="247"/>
        <v>-247</v>
      </c>
      <c r="K3696" s="391" t="str">
        <f t="shared" ca="1" si="248"/>
        <v>5,85</v>
      </c>
      <c r="L3696" s="379"/>
      <c r="O3696" s="379"/>
    </row>
    <row r="3697" spans="1:15">
      <c r="A3697" s="417" t="s">
        <v>2155</v>
      </c>
      <c r="B3697" s="417" t="s">
        <v>3514</v>
      </c>
      <c r="C3697" s="417" t="s">
        <v>2332</v>
      </c>
      <c r="D3697" s="417" t="s">
        <v>10930</v>
      </c>
      <c r="E3697" s="391">
        <v>2.5</v>
      </c>
      <c r="F3697" s="418">
        <v>44214</v>
      </c>
      <c r="G3697" s="417" t="s">
        <v>2286</v>
      </c>
      <c r="I3697" s="379">
        <f t="shared" ca="1" si="246"/>
        <v>-357</v>
      </c>
      <c r="J3697" s="379">
        <f t="shared" ca="1" si="247"/>
        <v>-247</v>
      </c>
      <c r="K3697" s="391" t="str">
        <f t="shared" ca="1" si="248"/>
        <v>6,25</v>
      </c>
      <c r="L3697" s="379"/>
      <c r="O3697" s="379"/>
    </row>
    <row r="3698" spans="1:15">
      <c r="A3698" s="417" t="s">
        <v>2155</v>
      </c>
      <c r="B3698" s="417" t="s">
        <v>3515</v>
      </c>
      <c r="C3698" s="417" t="s">
        <v>2332</v>
      </c>
      <c r="D3698" s="417" t="s">
        <v>10931</v>
      </c>
      <c r="E3698" s="391">
        <v>3.88</v>
      </c>
      <c r="F3698" s="418">
        <v>44214</v>
      </c>
      <c r="G3698" s="417" t="s">
        <v>2286</v>
      </c>
      <c r="I3698" s="379">
        <f t="shared" ca="1" si="246"/>
        <v>-357</v>
      </c>
      <c r="J3698" s="379">
        <f t="shared" ca="1" si="247"/>
        <v>-247</v>
      </c>
      <c r="K3698" s="391" t="str">
        <f t="shared" ca="1" si="248"/>
        <v>7,65</v>
      </c>
      <c r="L3698" s="379"/>
      <c r="O3698" s="379"/>
    </row>
    <row r="3699" spans="1:15">
      <c r="A3699" s="417" t="s">
        <v>2155</v>
      </c>
      <c r="B3699" s="417" t="s">
        <v>16984</v>
      </c>
      <c r="C3699" s="417" t="s">
        <v>2332</v>
      </c>
      <c r="D3699" s="417" t="s">
        <v>16985</v>
      </c>
      <c r="E3699" s="391">
        <v>0.01</v>
      </c>
      <c r="F3699" s="418">
        <v>44249</v>
      </c>
      <c r="G3699" s="417" t="s">
        <v>2286</v>
      </c>
      <c r="I3699" s="379">
        <f t="shared" ca="1" si="246"/>
        <v>-322</v>
      </c>
      <c r="J3699" s="379">
        <f t="shared" ca="1" si="247"/>
        <v>-224</v>
      </c>
      <c r="K3699" s="391" t="str">
        <f t="shared" ca="1" si="248"/>
        <v>2,75</v>
      </c>
      <c r="L3699" s="379"/>
      <c r="O3699" s="379"/>
    </row>
    <row r="3700" spans="1:15">
      <c r="A3700" s="417" t="s">
        <v>2155</v>
      </c>
      <c r="B3700" s="417" t="s">
        <v>10963</v>
      </c>
      <c r="C3700" s="417" t="s">
        <v>2332</v>
      </c>
      <c r="D3700" s="417" t="s">
        <v>4633</v>
      </c>
      <c r="E3700" s="391">
        <v>0.04</v>
      </c>
      <c r="F3700" s="418">
        <v>44249</v>
      </c>
      <c r="G3700" s="417" t="s">
        <v>2286</v>
      </c>
      <c r="I3700" s="379">
        <f t="shared" ca="1" si="246"/>
        <v>-322</v>
      </c>
      <c r="J3700" s="379">
        <f t="shared" ca="1" si="247"/>
        <v>-224</v>
      </c>
      <c r="K3700" s="391" t="str">
        <f t="shared" ca="1" si="248"/>
        <v>3,00</v>
      </c>
      <c r="L3700" s="379"/>
      <c r="O3700" s="379"/>
    </row>
    <row r="3701" spans="1:15">
      <c r="A3701" s="417" t="s">
        <v>2155</v>
      </c>
      <c r="B3701" s="417" t="s">
        <v>10964</v>
      </c>
      <c r="C3701" s="417" t="s">
        <v>2332</v>
      </c>
      <c r="D3701" s="417" t="s">
        <v>10965</v>
      </c>
      <c r="E3701" s="391">
        <v>0.05</v>
      </c>
      <c r="F3701" s="418">
        <v>44249</v>
      </c>
      <c r="G3701" s="417" t="s">
        <v>2286</v>
      </c>
      <c r="I3701" s="379">
        <f t="shared" ca="1" si="246"/>
        <v>-322</v>
      </c>
      <c r="J3701" s="379">
        <f t="shared" ca="1" si="247"/>
        <v>-224</v>
      </c>
      <c r="K3701" s="391" t="str">
        <f t="shared" ca="1" si="248"/>
        <v>3,10</v>
      </c>
      <c r="L3701" s="379"/>
      <c r="O3701" s="379"/>
    </row>
    <row r="3702" spans="1:15">
      <c r="A3702" s="417" t="s">
        <v>2155</v>
      </c>
      <c r="B3702" s="417" t="s">
        <v>10966</v>
      </c>
      <c r="C3702" s="417" t="s">
        <v>2332</v>
      </c>
      <c r="D3702" s="417" t="s">
        <v>6810</v>
      </c>
      <c r="E3702" s="391">
        <v>7.0000000000000007E-2</v>
      </c>
      <c r="F3702" s="418">
        <v>44249</v>
      </c>
      <c r="G3702" s="417" t="s">
        <v>2286</v>
      </c>
      <c r="I3702" s="379">
        <f t="shared" ca="1" si="246"/>
        <v>-322</v>
      </c>
      <c r="J3702" s="379">
        <f t="shared" ca="1" si="247"/>
        <v>-224</v>
      </c>
      <c r="K3702" s="391" t="str">
        <f t="shared" ca="1" si="248"/>
        <v>3,20</v>
      </c>
      <c r="L3702" s="379"/>
      <c r="O3702" s="379"/>
    </row>
    <row r="3703" spans="1:15">
      <c r="A3703" s="417" t="s">
        <v>2155</v>
      </c>
      <c r="B3703" s="417" t="s">
        <v>10967</v>
      </c>
      <c r="C3703" s="417" t="s">
        <v>2332</v>
      </c>
      <c r="D3703" s="417" t="s">
        <v>6812</v>
      </c>
      <c r="E3703" s="391">
        <v>0.09</v>
      </c>
      <c r="F3703" s="418">
        <v>44249</v>
      </c>
      <c r="G3703" s="417" t="s">
        <v>2286</v>
      </c>
      <c r="I3703" s="379">
        <f t="shared" ca="1" si="246"/>
        <v>-322</v>
      </c>
      <c r="J3703" s="379">
        <f t="shared" ca="1" si="247"/>
        <v>-224</v>
      </c>
      <c r="K3703" s="391" t="str">
        <f t="shared" ca="1" si="248"/>
        <v>3,30</v>
      </c>
      <c r="L3703" s="379"/>
      <c r="O3703" s="379"/>
    </row>
    <row r="3704" spans="1:15">
      <c r="A3704" s="417" t="s">
        <v>2155</v>
      </c>
      <c r="B3704" s="417" t="s">
        <v>10968</v>
      </c>
      <c r="C3704" s="417" t="s">
        <v>2332</v>
      </c>
      <c r="D3704" s="417" t="s">
        <v>3505</v>
      </c>
      <c r="E3704" s="391">
        <v>0.11</v>
      </c>
      <c r="F3704" s="418">
        <v>44249</v>
      </c>
      <c r="G3704" s="417" t="s">
        <v>2286</v>
      </c>
      <c r="I3704" s="379">
        <f t="shared" ca="1" si="246"/>
        <v>-322</v>
      </c>
      <c r="J3704" s="379">
        <f t="shared" ca="1" si="247"/>
        <v>-224</v>
      </c>
      <c r="K3704" s="391" t="str">
        <f t="shared" ca="1" si="248"/>
        <v>3,40</v>
      </c>
      <c r="L3704" s="379"/>
      <c r="O3704" s="379"/>
    </row>
    <row r="3705" spans="1:15">
      <c r="A3705" s="417" t="s">
        <v>2155</v>
      </c>
      <c r="B3705" s="417" t="s">
        <v>10969</v>
      </c>
      <c r="C3705" s="417" t="s">
        <v>2332</v>
      </c>
      <c r="D3705" s="417" t="s">
        <v>10911</v>
      </c>
      <c r="E3705" s="391">
        <v>0.14000000000000001</v>
      </c>
      <c r="F3705" s="418">
        <v>44249</v>
      </c>
      <c r="G3705" s="417" t="s">
        <v>2286</v>
      </c>
      <c r="I3705" s="379">
        <f t="shared" ca="1" si="246"/>
        <v>-322</v>
      </c>
      <c r="J3705" s="379">
        <f t="shared" ca="1" si="247"/>
        <v>-224</v>
      </c>
      <c r="K3705" s="391" t="str">
        <f t="shared" ca="1" si="248"/>
        <v>3,45</v>
      </c>
      <c r="L3705" s="379"/>
      <c r="O3705" s="379"/>
    </row>
    <row r="3706" spans="1:15">
      <c r="A3706" s="417" t="s">
        <v>2155</v>
      </c>
      <c r="B3706" s="417" t="s">
        <v>10970</v>
      </c>
      <c r="C3706" s="417" t="s">
        <v>2332</v>
      </c>
      <c r="D3706" s="417" t="s">
        <v>3488</v>
      </c>
      <c r="E3706" s="391">
        <v>0.15</v>
      </c>
      <c r="F3706" s="418">
        <v>44249</v>
      </c>
      <c r="G3706" s="417" t="s">
        <v>2286</v>
      </c>
      <c r="I3706" s="379">
        <f t="shared" ca="1" si="246"/>
        <v>-322</v>
      </c>
      <c r="J3706" s="379">
        <f t="shared" ca="1" si="247"/>
        <v>-224</v>
      </c>
      <c r="K3706" s="391" t="str">
        <f t="shared" ca="1" si="248"/>
        <v>3,50</v>
      </c>
      <c r="L3706" s="379"/>
      <c r="O3706" s="379"/>
    </row>
    <row r="3707" spans="1:15">
      <c r="A3707" s="417" t="s">
        <v>2155</v>
      </c>
      <c r="B3707" s="417" t="s">
        <v>10971</v>
      </c>
      <c r="C3707" s="417" t="s">
        <v>2332</v>
      </c>
      <c r="D3707" s="417" t="s">
        <v>3489</v>
      </c>
      <c r="E3707" s="391">
        <v>0.19</v>
      </c>
      <c r="F3707" s="418">
        <v>44249</v>
      </c>
      <c r="G3707" s="417" t="s">
        <v>2286</v>
      </c>
      <c r="I3707" s="379">
        <f t="shared" ca="1" si="246"/>
        <v>-322</v>
      </c>
      <c r="J3707" s="379">
        <f t="shared" ca="1" si="247"/>
        <v>-224</v>
      </c>
      <c r="K3707" s="391" t="str">
        <f t="shared" ca="1" si="248"/>
        <v>3,60</v>
      </c>
      <c r="L3707" s="379"/>
      <c r="O3707" s="379"/>
    </row>
    <row r="3708" spans="1:15">
      <c r="A3708" s="417" t="s">
        <v>2155</v>
      </c>
      <c r="B3708" s="417" t="s">
        <v>10972</v>
      </c>
      <c r="C3708" s="417" t="s">
        <v>2332</v>
      </c>
      <c r="D3708" s="417" t="s">
        <v>10913</v>
      </c>
      <c r="E3708" s="391">
        <v>0.22</v>
      </c>
      <c r="F3708" s="418">
        <v>44249</v>
      </c>
      <c r="G3708" s="417" t="s">
        <v>2286</v>
      </c>
      <c r="I3708" s="379">
        <f t="shared" ca="1" si="246"/>
        <v>-322</v>
      </c>
      <c r="J3708" s="379">
        <f t="shared" ca="1" si="247"/>
        <v>-224</v>
      </c>
      <c r="K3708" s="391" t="str">
        <f t="shared" ca="1" si="248"/>
        <v>3,65</v>
      </c>
      <c r="L3708" s="379"/>
      <c r="O3708" s="379"/>
    </row>
    <row r="3709" spans="1:15">
      <c r="A3709" s="417" t="s">
        <v>2155</v>
      </c>
      <c r="B3709" s="417" t="s">
        <v>10973</v>
      </c>
      <c r="C3709" s="417" t="s">
        <v>2332</v>
      </c>
      <c r="D3709" s="417" t="s">
        <v>3490</v>
      </c>
      <c r="E3709" s="391">
        <v>0.24</v>
      </c>
      <c r="F3709" s="418">
        <v>44249</v>
      </c>
      <c r="G3709" s="417" t="s">
        <v>2286</v>
      </c>
      <c r="I3709" s="379">
        <f t="shared" ca="1" si="246"/>
        <v>-322</v>
      </c>
      <c r="J3709" s="379">
        <f t="shared" ca="1" si="247"/>
        <v>-224</v>
      </c>
      <c r="K3709" s="391" t="str">
        <f t="shared" ca="1" si="248"/>
        <v>3,70</v>
      </c>
      <c r="L3709" s="379"/>
      <c r="O3709" s="379"/>
    </row>
    <row r="3710" spans="1:15">
      <c r="A3710" s="417" t="s">
        <v>2155</v>
      </c>
      <c r="B3710" s="417" t="s">
        <v>10974</v>
      </c>
      <c r="C3710" s="417" t="s">
        <v>2332</v>
      </c>
      <c r="D3710" s="417" t="s">
        <v>3491</v>
      </c>
      <c r="E3710" s="391">
        <v>0.3</v>
      </c>
      <c r="F3710" s="418">
        <v>44249</v>
      </c>
      <c r="G3710" s="417" t="s">
        <v>2286</v>
      </c>
      <c r="I3710" s="379">
        <f t="shared" ca="1" si="246"/>
        <v>-322</v>
      </c>
      <c r="J3710" s="379">
        <f t="shared" ca="1" si="247"/>
        <v>-224</v>
      </c>
      <c r="K3710" s="391" t="str">
        <f t="shared" ca="1" si="248"/>
        <v>3,80</v>
      </c>
      <c r="L3710" s="379"/>
      <c r="O3710" s="379"/>
    </row>
    <row r="3711" spans="1:15">
      <c r="A3711" s="417" t="s">
        <v>2155</v>
      </c>
      <c r="B3711" s="417" t="s">
        <v>16289</v>
      </c>
      <c r="C3711" s="417" t="s">
        <v>2332</v>
      </c>
      <c r="D3711" s="417" t="s">
        <v>10915</v>
      </c>
      <c r="E3711" s="391">
        <v>0.32</v>
      </c>
      <c r="F3711" s="418">
        <v>44249</v>
      </c>
      <c r="G3711" s="417" t="s">
        <v>2286</v>
      </c>
      <c r="I3711" s="379">
        <f t="shared" ca="1" si="246"/>
        <v>-322</v>
      </c>
      <c r="J3711" s="379">
        <f t="shared" ca="1" si="247"/>
        <v>-224</v>
      </c>
      <c r="K3711" s="391" t="str">
        <f t="shared" ca="1" si="248"/>
        <v>3,85</v>
      </c>
      <c r="L3711" s="379"/>
      <c r="O3711" s="379"/>
    </row>
    <row r="3712" spans="1:15">
      <c r="A3712" s="417" t="s">
        <v>2155</v>
      </c>
      <c r="B3712" s="417" t="s">
        <v>10975</v>
      </c>
      <c r="C3712" s="417" t="s">
        <v>2332</v>
      </c>
      <c r="D3712" s="417" t="s">
        <v>3492</v>
      </c>
      <c r="E3712" s="391">
        <v>0.37</v>
      </c>
      <c r="F3712" s="418">
        <v>44249</v>
      </c>
      <c r="G3712" s="417" t="s">
        <v>2286</v>
      </c>
      <c r="I3712" s="379">
        <f t="shared" ca="1" si="246"/>
        <v>-322</v>
      </c>
      <c r="J3712" s="379">
        <f t="shared" ca="1" si="247"/>
        <v>-224</v>
      </c>
      <c r="K3712" s="391" t="str">
        <f t="shared" ca="1" si="248"/>
        <v>3,90</v>
      </c>
      <c r="L3712" s="379"/>
      <c r="O3712" s="379"/>
    </row>
    <row r="3713" spans="1:15">
      <c r="A3713" s="417" t="s">
        <v>2155</v>
      </c>
      <c r="B3713" s="417" t="s">
        <v>10976</v>
      </c>
      <c r="C3713" s="417" t="s">
        <v>2332</v>
      </c>
      <c r="D3713" s="417" t="s">
        <v>10916</v>
      </c>
      <c r="E3713" s="391">
        <v>0.4</v>
      </c>
      <c r="F3713" s="418">
        <v>44249</v>
      </c>
      <c r="G3713" s="417" t="s">
        <v>2286</v>
      </c>
      <c r="I3713" s="379">
        <f t="shared" ca="1" si="246"/>
        <v>-322</v>
      </c>
      <c r="J3713" s="379">
        <f t="shared" ca="1" si="247"/>
        <v>-224</v>
      </c>
      <c r="K3713" s="391" t="str">
        <f t="shared" ca="1" si="248"/>
        <v>3,95</v>
      </c>
      <c r="L3713" s="379"/>
      <c r="O3713" s="379"/>
    </row>
    <row r="3714" spans="1:15">
      <c r="A3714" s="417" t="s">
        <v>2155</v>
      </c>
      <c r="B3714" s="417" t="s">
        <v>16986</v>
      </c>
      <c r="C3714" s="417" t="s">
        <v>2332</v>
      </c>
      <c r="D3714" s="417" t="s">
        <v>3466</v>
      </c>
      <c r="E3714" s="391">
        <v>0.44</v>
      </c>
      <c r="F3714" s="418">
        <v>44249</v>
      </c>
      <c r="G3714" s="417" t="s">
        <v>2286</v>
      </c>
      <c r="I3714" s="379">
        <f t="shared" ca="1" si="246"/>
        <v>-322</v>
      </c>
      <c r="J3714" s="379">
        <f t="shared" ca="1" si="247"/>
        <v>-224</v>
      </c>
      <c r="K3714" s="391" t="str">
        <f t="shared" ca="1" si="248"/>
        <v>4,00</v>
      </c>
      <c r="L3714" s="379"/>
      <c r="O3714" s="379"/>
    </row>
    <row r="3715" spans="1:15">
      <c r="A3715" s="417" t="s">
        <v>2155</v>
      </c>
      <c r="B3715" s="417" t="s">
        <v>7953</v>
      </c>
      <c r="C3715" s="417" t="s">
        <v>2332</v>
      </c>
      <c r="D3715" s="417" t="s">
        <v>10917</v>
      </c>
      <c r="E3715" s="391">
        <v>0.47</v>
      </c>
      <c r="F3715" s="418">
        <v>44249</v>
      </c>
      <c r="G3715" s="417" t="s">
        <v>2286</v>
      </c>
      <c r="I3715" s="379">
        <f t="shared" ca="1" si="246"/>
        <v>-322</v>
      </c>
      <c r="J3715" s="379">
        <f t="shared" ca="1" si="247"/>
        <v>-224</v>
      </c>
      <c r="K3715" s="391" t="str">
        <f t="shared" ca="1" si="248"/>
        <v>4,05</v>
      </c>
      <c r="L3715" s="379"/>
      <c r="O3715" s="379"/>
    </row>
    <row r="3716" spans="1:15">
      <c r="A3716" s="417" t="s">
        <v>2155</v>
      </c>
      <c r="B3716" s="417" t="s">
        <v>16987</v>
      </c>
      <c r="C3716" s="417" t="s">
        <v>2332</v>
      </c>
      <c r="D3716" s="417" t="s">
        <v>3493</v>
      </c>
      <c r="E3716" s="391">
        <v>0.39</v>
      </c>
      <c r="F3716" s="418">
        <v>44249</v>
      </c>
      <c r="G3716" s="417" t="s">
        <v>2286</v>
      </c>
      <c r="I3716" s="379">
        <f t="shared" ca="1" si="246"/>
        <v>-322</v>
      </c>
      <c r="J3716" s="379">
        <f t="shared" ca="1" si="247"/>
        <v>-224</v>
      </c>
      <c r="K3716" s="391" t="str">
        <f t="shared" ca="1" si="248"/>
        <v>4,10</v>
      </c>
      <c r="L3716" s="379"/>
      <c r="O3716" s="379"/>
    </row>
    <row r="3717" spans="1:15">
      <c r="A3717" s="417" t="s">
        <v>2155</v>
      </c>
      <c r="B3717" s="417" t="s">
        <v>10977</v>
      </c>
      <c r="C3717" s="417" t="s">
        <v>2332</v>
      </c>
      <c r="D3717" s="417" t="s">
        <v>3468</v>
      </c>
      <c r="E3717" s="391">
        <v>0.55000000000000004</v>
      </c>
      <c r="F3717" s="418">
        <v>44249</v>
      </c>
      <c r="G3717" s="417" t="s">
        <v>2286</v>
      </c>
      <c r="I3717" s="379">
        <f t="shared" ca="1" si="246"/>
        <v>-322</v>
      </c>
      <c r="J3717" s="379">
        <f t="shared" ca="1" si="247"/>
        <v>-224</v>
      </c>
      <c r="K3717" s="391" t="str">
        <f t="shared" ca="1" si="248"/>
        <v>4,20</v>
      </c>
      <c r="L3717" s="379"/>
      <c r="O3717" s="379"/>
    </row>
    <row r="3718" spans="1:15">
      <c r="A3718" s="417" t="s">
        <v>2155</v>
      </c>
      <c r="B3718" s="417" t="s">
        <v>16988</v>
      </c>
      <c r="C3718" s="417" t="s">
        <v>2332</v>
      </c>
      <c r="D3718" s="417" t="s">
        <v>3494</v>
      </c>
      <c r="E3718" s="391">
        <v>0.65</v>
      </c>
      <c r="F3718" s="418">
        <v>44249</v>
      </c>
      <c r="G3718" s="417" t="s">
        <v>2286</v>
      </c>
      <c r="I3718" s="379">
        <f t="shared" ca="1" si="246"/>
        <v>-322</v>
      </c>
      <c r="J3718" s="379">
        <f t="shared" ca="1" si="247"/>
        <v>-224</v>
      </c>
      <c r="K3718" s="391" t="str">
        <f t="shared" ca="1" si="248"/>
        <v>4,30</v>
      </c>
      <c r="L3718" s="379"/>
      <c r="O3718" s="379"/>
    </row>
    <row r="3719" spans="1:15">
      <c r="A3719" s="417" t="s">
        <v>2155</v>
      </c>
      <c r="B3719" s="417" t="s">
        <v>18337</v>
      </c>
      <c r="C3719" s="417" t="s">
        <v>2332</v>
      </c>
      <c r="D3719" s="417" t="s">
        <v>3470</v>
      </c>
      <c r="E3719" s="391">
        <v>0.75</v>
      </c>
      <c r="F3719" s="418">
        <v>44249</v>
      </c>
      <c r="G3719" s="417" t="s">
        <v>2286</v>
      </c>
      <c r="I3719" s="379">
        <f t="shared" ca="1" si="246"/>
        <v>-322</v>
      </c>
      <c r="J3719" s="379">
        <f t="shared" ca="1" si="247"/>
        <v>-224</v>
      </c>
      <c r="K3719" s="391" t="str">
        <f t="shared" ca="1" si="248"/>
        <v>4,40</v>
      </c>
      <c r="L3719" s="379"/>
      <c r="O3719" s="379"/>
    </row>
    <row r="3720" spans="1:15">
      <c r="A3720" s="417" t="s">
        <v>2155</v>
      </c>
      <c r="B3720" s="417" t="s">
        <v>10978</v>
      </c>
      <c r="C3720" s="417" t="s">
        <v>2332</v>
      </c>
      <c r="D3720" s="417" t="s">
        <v>3495</v>
      </c>
      <c r="E3720" s="391">
        <v>0.83</v>
      </c>
      <c r="F3720" s="418">
        <v>44249</v>
      </c>
      <c r="G3720" s="417" t="s">
        <v>2286</v>
      </c>
      <c r="I3720" s="379">
        <f t="shared" ca="1" si="246"/>
        <v>-322</v>
      </c>
      <c r="J3720" s="379">
        <f t="shared" ca="1" si="247"/>
        <v>-224</v>
      </c>
      <c r="K3720" s="391" t="str">
        <f t="shared" ca="1" si="248"/>
        <v>4,50</v>
      </c>
      <c r="L3720" s="379"/>
      <c r="O3720" s="379"/>
    </row>
    <row r="3721" spans="1:15">
      <c r="A3721" s="417" t="s">
        <v>2155</v>
      </c>
      <c r="B3721" s="417" t="s">
        <v>10979</v>
      </c>
      <c r="C3721" s="417" t="s">
        <v>2332</v>
      </c>
      <c r="D3721" s="417" t="s">
        <v>3496</v>
      </c>
      <c r="E3721" s="391">
        <v>0.7</v>
      </c>
      <c r="F3721" s="418">
        <v>44249</v>
      </c>
      <c r="G3721" s="417" t="s">
        <v>2286</v>
      </c>
      <c r="I3721" s="379">
        <f t="shared" ca="1" si="246"/>
        <v>-322</v>
      </c>
      <c r="J3721" s="379">
        <f t="shared" ca="1" si="247"/>
        <v>-224</v>
      </c>
      <c r="K3721" s="391" t="str">
        <f t="shared" ca="1" si="248"/>
        <v>4,60</v>
      </c>
      <c r="L3721" s="379"/>
      <c r="O3721" s="379"/>
    </row>
    <row r="3722" spans="1:15">
      <c r="A3722" s="417" t="s">
        <v>2155</v>
      </c>
      <c r="B3722" s="417" t="s">
        <v>10980</v>
      </c>
      <c r="C3722" s="417" t="s">
        <v>2332</v>
      </c>
      <c r="D3722" s="417" t="s">
        <v>3472</v>
      </c>
      <c r="E3722" s="391">
        <v>0.98</v>
      </c>
      <c r="F3722" s="418">
        <v>44249</v>
      </c>
      <c r="G3722" s="417" t="s">
        <v>2286</v>
      </c>
      <c r="I3722" s="379">
        <f t="shared" ref="I3722:I3785" ca="1" si="249">IF(F3722&lt;&gt;"",F3722-$I$199,"")</f>
        <v>-322</v>
      </c>
      <c r="J3722" s="379">
        <f t="shared" ref="J3722:J3785" ca="1" si="250">IF(I3722&lt;&gt;"",NETWORKDAYS($I$199,F3722-1,$N$201:$N$224),"")</f>
        <v>-224</v>
      </c>
      <c r="K3722" s="391" t="str">
        <f t="shared" ref="K3722:K3785" ca="1" si="251">IF(I3722&lt;&gt;"",RIGHT(D3722,LEN(D3722)-FIND(" ",D3722)),"")</f>
        <v>4,70</v>
      </c>
      <c r="L3722" s="379"/>
      <c r="O3722" s="379"/>
    </row>
    <row r="3723" spans="1:15">
      <c r="A3723" s="417" t="s">
        <v>2155</v>
      </c>
      <c r="B3723" s="417" t="s">
        <v>17823</v>
      </c>
      <c r="C3723" s="417" t="s">
        <v>2332</v>
      </c>
      <c r="D3723" s="417" t="s">
        <v>3497</v>
      </c>
      <c r="E3723" s="391">
        <v>1.0900000000000001</v>
      </c>
      <c r="F3723" s="418">
        <v>44249</v>
      </c>
      <c r="G3723" s="417" t="s">
        <v>2286</v>
      </c>
      <c r="I3723" s="379">
        <f t="shared" ca="1" si="249"/>
        <v>-322</v>
      </c>
      <c r="J3723" s="379">
        <f t="shared" ca="1" si="250"/>
        <v>-224</v>
      </c>
      <c r="K3723" s="391" t="str">
        <f t="shared" ca="1" si="251"/>
        <v>4,80</v>
      </c>
      <c r="L3723" s="379"/>
      <c r="O3723" s="379"/>
    </row>
    <row r="3724" spans="1:15">
      <c r="A3724" s="417" t="s">
        <v>2155</v>
      </c>
      <c r="B3724" s="417" t="s">
        <v>16989</v>
      </c>
      <c r="C3724" s="417" t="s">
        <v>2332</v>
      </c>
      <c r="D3724" s="417" t="s">
        <v>3474</v>
      </c>
      <c r="E3724" s="391">
        <v>1.22</v>
      </c>
      <c r="F3724" s="418">
        <v>44249</v>
      </c>
      <c r="G3724" s="417" t="s">
        <v>2286</v>
      </c>
      <c r="I3724" s="379">
        <f t="shared" ca="1" si="249"/>
        <v>-322</v>
      </c>
      <c r="J3724" s="379">
        <f t="shared" ca="1" si="250"/>
        <v>-224</v>
      </c>
      <c r="K3724" s="391" t="str">
        <f t="shared" ca="1" si="251"/>
        <v>4,90</v>
      </c>
      <c r="L3724" s="379"/>
      <c r="O3724" s="379"/>
    </row>
    <row r="3725" spans="1:15">
      <c r="A3725" s="417" t="s">
        <v>2155</v>
      </c>
      <c r="B3725" s="417" t="s">
        <v>10981</v>
      </c>
      <c r="C3725" s="417" t="s">
        <v>2332</v>
      </c>
      <c r="D3725" s="417" t="s">
        <v>10982</v>
      </c>
      <c r="E3725" s="391">
        <v>4.62</v>
      </c>
      <c r="F3725" s="418">
        <v>44249</v>
      </c>
      <c r="G3725" s="417" t="s">
        <v>2286</v>
      </c>
      <c r="I3725" s="379">
        <f t="shared" ca="1" si="249"/>
        <v>-322</v>
      </c>
      <c r="J3725" s="379">
        <f t="shared" ca="1" si="250"/>
        <v>-224</v>
      </c>
      <c r="K3725" s="391" t="str">
        <f t="shared" ca="1" si="251"/>
        <v>8,45</v>
      </c>
      <c r="L3725" s="379"/>
      <c r="O3725" s="379"/>
    </row>
    <row r="3726" spans="1:15">
      <c r="A3726" s="417" t="s">
        <v>2155</v>
      </c>
      <c r="B3726" s="417" t="s">
        <v>16990</v>
      </c>
      <c r="C3726" s="417" t="s">
        <v>2332</v>
      </c>
      <c r="D3726" s="417" t="s">
        <v>16980</v>
      </c>
      <c r="E3726" s="391">
        <v>4.75</v>
      </c>
      <c r="F3726" s="418">
        <v>44249</v>
      </c>
      <c r="G3726" s="417" t="s">
        <v>2286</v>
      </c>
      <c r="I3726" s="379">
        <f t="shared" ca="1" si="249"/>
        <v>-322</v>
      </c>
      <c r="J3726" s="379">
        <f t="shared" ca="1" si="250"/>
        <v>-224</v>
      </c>
      <c r="K3726" s="391" t="str">
        <f t="shared" ca="1" si="251"/>
        <v>8,55</v>
      </c>
      <c r="L3726" s="379"/>
      <c r="O3726" s="379"/>
    </row>
    <row r="3727" spans="1:15">
      <c r="A3727" s="417" t="s">
        <v>2155</v>
      </c>
      <c r="B3727" s="417" t="s">
        <v>10983</v>
      </c>
      <c r="C3727" s="417" t="s">
        <v>2332</v>
      </c>
      <c r="D3727" s="417" t="s">
        <v>10951</v>
      </c>
      <c r="E3727" s="391">
        <v>4.5999999999999996</v>
      </c>
      <c r="F3727" s="418">
        <v>44270</v>
      </c>
      <c r="G3727" s="417" t="s">
        <v>2286</v>
      </c>
      <c r="I3727" s="379">
        <f t="shared" ca="1" si="249"/>
        <v>-301</v>
      </c>
      <c r="J3727" s="379">
        <f t="shared" ca="1" si="250"/>
        <v>-209</v>
      </c>
      <c r="K3727" s="391" t="str">
        <f t="shared" ca="1" si="251"/>
        <v>2,65</v>
      </c>
      <c r="L3727" s="379"/>
      <c r="O3727" s="379"/>
    </row>
    <row r="3728" spans="1:15">
      <c r="A3728" s="417" t="s">
        <v>2155</v>
      </c>
      <c r="B3728" s="417" t="s">
        <v>16991</v>
      </c>
      <c r="C3728" s="417" t="s">
        <v>2332</v>
      </c>
      <c r="D3728" s="417" t="s">
        <v>16992</v>
      </c>
      <c r="E3728" s="391">
        <v>7.0000000000000007E-2</v>
      </c>
      <c r="F3728" s="418">
        <v>44270</v>
      </c>
      <c r="G3728" s="417" t="s">
        <v>2286</v>
      </c>
      <c r="I3728" s="379">
        <f t="shared" ca="1" si="249"/>
        <v>-301</v>
      </c>
      <c r="J3728" s="379">
        <f t="shared" ca="1" si="250"/>
        <v>-209</v>
      </c>
      <c r="K3728" s="391" t="str">
        <f t="shared" ca="1" si="251"/>
        <v>3,05</v>
      </c>
      <c r="L3728" s="379"/>
      <c r="O3728" s="379"/>
    </row>
    <row r="3729" spans="1:15">
      <c r="A3729" s="417" t="s">
        <v>2155</v>
      </c>
      <c r="B3729" s="417" t="s">
        <v>16290</v>
      </c>
      <c r="C3729" s="417" t="s">
        <v>2332</v>
      </c>
      <c r="D3729" s="417" t="s">
        <v>10911</v>
      </c>
      <c r="E3729" s="391">
        <v>0.2</v>
      </c>
      <c r="F3729" s="418">
        <v>44270</v>
      </c>
      <c r="G3729" s="417" t="s">
        <v>2286</v>
      </c>
      <c r="I3729" s="379">
        <f t="shared" ca="1" si="249"/>
        <v>-301</v>
      </c>
      <c r="J3729" s="379">
        <f t="shared" ca="1" si="250"/>
        <v>-209</v>
      </c>
      <c r="K3729" s="391" t="str">
        <f t="shared" ca="1" si="251"/>
        <v>3,45</v>
      </c>
      <c r="L3729" s="379"/>
      <c r="O3729" s="379"/>
    </row>
    <row r="3730" spans="1:15">
      <c r="A3730" s="417" t="s">
        <v>2155</v>
      </c>
      <c r="B3730" s="417" t="s">
        <v>16291</v>
      </c>
      <c r="C3730" s="417" t="s">
        <v>2332</v>
      </c>
      <c r="D3730" s="417" t="s">
        <v>10913</v>
      </c>
      <c r="E3730" s="391">
        <v>0.23</v>
      </c>
      <c r="F3730" s="418">
        <v>44270</v>
      </c>
      <c r="G3730" s="417" t="s">
        <v>2286</v>
      </c>
      <c r="I3730" s="379">
        <f t="shared" ca="1" si="249"/>
        <v>-301</v>
      </c>
      <c r="J3730" s="379">
        <f t="shared" ca="1" si="250"/>
        <v>-209</v>
      </c>
      <c r="K3730" s="391" t="str">
        <f t="shared" ca="1" si="251"/>
        <v>3,65</v>
      </c>
      <c r="L3730" s="379"/>
      <c r="O3730" s="379"/>
    </row>
    <row r="3731" spans="1:15">
      <c r="A3731" s="417" t="s">
        <v>2155</v>
      </c>
      <c r="B3731" s="417" t="s">
        <v>16292</v>
      </c>
      <c r="C3731" s="417" t="s">
        <v>2332</v>
      </c>
      <c r="D3731" s="417" t="s">
        <v>10914</v>
      </c>
      <c r="E3731" s="391">
        <v>0.33</v>
      </c>
      <c r="F3731" s="418">
        <v>44270</v>
      </c>
      <c r="G3731" s="417" t="s">
        <v>2286</v>
      </c>
      <c r="I3731" s="379">
        <f t="shared" ca="1" si="249"/>
        <v>-301</v>
      </c>
      <c r="J3731" s="379">
        <f t="shared" ca="1" si="250"/>
        <v>-209</v>
      </c>
      <c r="K3731" s="391" t="str">
        <f t="shared" ca="1" si="251"/>
        <v>3,75</v>
      </c>
      <c r="L3731" s="379"/>
      <c r="O3731" s="379"/>
    </row>
    <row r="3732" spans="1:15">
      <c r="A3732" s="417" t="s">
        <v>2155</v>
      </c>
      <c r="B3732" s="417" t="s">
        <v>10984</v>
      </c>
      <c r="C3732" s="417" t="s">
        <v>2332</v>
      </c>
      <c r="D3732" s="417" t="s">
        <v>10917</v>
      </c>
      <c r="E3732" s="391">
        <v>0.48</v>
      </c>
      <c r="F3732" s="418">
        <v>44270</v>
      </c>
      <c r="G3732" s="417" t="s">
        <v>2286</v>
      </c>
      <c r="I3732" s="379">
        <f t="shared" ca="1" si="249"/>
        <v>-301</v>
      </c>
      <c r="J3732" s="379">
        <f t="shared" ca="1" si="250"/>
        <v>-209</v>
      </c>
      <c r="K3732" s="391" t="str">
        <f t="shared" ca="1" si="251"/>
        <v>4,05</v>
      </c>
      <c r="L3732" s="379"/>
      <c r="O3732" s="379"/>
    </row>
    <row r="3733" spans="1:15">
      <c r="A3733" s="417" t="s">
        <v>2155</v>
      </c>
      <c r="B3733" s="417" t="s">
        <v>10985</v>
      </c>
      <c r="C3733" s="417" t="s">
        <v>2332</v>
      </c>
      <c r="D3733" s="417" t="s">
        <v>10921</v>
      </c>
      <c r="E3733" s="391">
        <v>0.53</v>
      </c>
      <c r="F3733" s="418">
        <v>44270</v>
      </c>
      <c r="G3733" s="417" t="s">
        <v>2286</v>
      </c>
      <c r="I3733" s="379">
        <f t="shared" ca="1" si="249"/>
        <v>-301</v>
      </c>
      <c r="J3733" s="379">
        <f t="shared" ca="1" si="250"/>
        <v>-209</v>
      </c>
      <c r="K3733" s="391" t="str">
        <f t="shared" ca="1" si="251"/>
        <v>4,35</v>
      </c>
      <c r="L3733" s="379"/>
      <c r="O3733" s="379"/>
    </row>
    <row r="3734" spans="1:15">
      <c r="A3734" s="417" t="s">
        <v>2155</v>
      </c>
      <c r="B3734" s="417" t="s">
        <v>17824</v>
      </c>
      <c r="C3734" s="417" t="s">
        <v>2332</v>
      </c>
      <c r="D3734" s="417" t="s">
        <v>17825</v>
      </c>
      <c r="E3734" s="391">
        <v>1.98</v>
      </c>
      <c r="F3734" s="418">
        <v>44365</v>
      </c>
      <c r="G3734" s="417" t="s">
        <v>2286</v>
      </c>
      <c r="I3734" s="379">
        <f t="shared" ca="1" si="249"/>
        <v>-206</v>
      </c>
      <c r="J3734" s="379">
        <f t="shared" ca="1" si="250"/>
        <v>-144</v>
      </c>
      <c r="K3734" s="391" t="str">
        <f t="shared" ca="1" si="251"/>
        <v>5,75</v>
      </c>
      <c r="L3734" s="379"/>
      <c r="O3734" s="379"/>
    </row>
    <row r="3735" spans="1:15">
      <c r="A3735" s="417" t="s">
        <v>2155</v>
      </c>
      <c r="B3735" s="417" t="s">
        <v>10986</v>
      </c>
      <c r="C3735" s="417" t="s">
        <v>2332</v>
      </c>
      <c r="D3735" s="417" t="s">
        <v>4998</v>
      </c>
      <c r="E3735" s="391">
        <v>5.56</v>
      </c>
      <c r="F3735" s="418">
        <v>44365</v>
      </c>
      <c r="G3735" s="417" t="s">
        <v>2286</v>
      </c>
      <c r="I3735" s="379">
        <f t="shared" ca="1" si="249"/>
        <v>-206</v>
      </c>
      <c r="J3735" s="379">
        <f t="shared" ca="1" si="250"/>
        <v>-144</v>
      </c>
      <c r="K3735" s="391" t="str">
        <f t="shared" ca="1" si="251"/>
        <v>9,45</v>
      </c>
      <c r="L3735" s="379"/>
      <c r="O3735" s="379"/>
    </row>
    <row r="3736" spans="1:15">
      <c r="A3736" s="417" t="s">
        <v>2155</v>
      </c>
      <c r="B3736" s="417" t="s">
        <v>7954</v>
      </c>
      <c r="C3736" s="417" t="s">
        <v>2332</v>
      </c>
      <c r="D3736" s="417" t="s">
        <v>10954</v>
      </c>
      <c r="E3736" s="391">
        <v>2.69</v>
      </c>
      <c r="F3736" s="418">
        <v>44484</v>
      </c>
      <c r="G3736" s="417" t="s">
        <v>2286</v>
      </c>
      <c r="I3736" s="379">
        <f t="shared" ca="1" si="249"/>
        <v>-87</v>
      </c>
      <c r="J3736" s="379">
        <f t="shared" ca="1" si="250"/>
        <v>-61</v>
      </c>
      <c r="K3736" s="391" t="str">
        <f t="shared" ca="1" si="251"/>
        <v>6,45</v>
      </c>
      <c r="L3736" s="379"/>
      <c r="O3736" s="379"/>
    </row>
    <row r="3737" spans="1:15">
      <c r="A3737" s="417" t="s">
        <v>2155</v>
      </c>
      <c r="B3737" s="417" t="s">
        <v>10987</v>
      </c>
      <c r="C3737" s="417" t="s">
        <v>2281</v>
      </c>
      <c r="D3737" s="417" t="s">
        <v>16293</v>
      </c>
      <c r="E3737" s="391">
        <v>5</v>
      </c>
      <c r="F3737" s="418">
        <v>44214</v>
      </c>
      <c r="G3737" s="417" t="s">
        <v>2283</v>
      </c>
      <c r="I3737" s="379">
        <f t="shared" ca="1" si="249"/>
        <v>-357</v>
      </c>
      <c r="J3737" s="379">
        <f t="shared" ca="1" si="250"/>
        <v>-247</v>
      </c>
      <c r="K3737" s="391" t="str">
        <f t="shared" ca="1" si="251"/>
        <v>10,26</v>
      </c>
      <c r="L3737" s="379"/>
      <c r="O3737" s="379"/>
    </row>
    <row r="3738" spans="1:15">
      <c r="A3738" s="417" t="s">
        <v>2155</v>
      </c>
      <c r="B3738" s="417" t="s">
        <v>7955</v>
      </c>
      <c r="C3738" s="417" t="s">
        <v>2281</v>
      </c>
      <c r="D3738" s="417" t="s">
        <v>16294</v>
      </c>
      <c r="E3738" s="391">
        <v>3.33</v>
      </c>
      <c r="F3738" s="418">
        <v>44214</v>
      </c>
      <c r="G3738" s="417" t="s">
        <v>2283</v>
      </c>
      <c r="I3738" s="379">
        <f t="shared" ca="1" si="249"/>
        <v>-357</v>
      </c>
      <c r="J3738" s="379">
        <f t="shared" ca="1" si="250"/>
        <v>-247</v>
      </c>
      <c r="K3738" s="391" t="str">
        <f t="shared" ca="1" si="251"/>
        <v>10,76</v>
      </c>
      <c r="L3738" s="379"/>
      <c r="O3738" s="379"/>
    </row>
    <row r="3739" spans="1:15">
      <c r="A3739" s="417" t="s">
        <v>2155</v>
      </c>
      <c r="B3739" s="417" t="s">
        <v>7956</v>
      </c>
      <c r="C3739" s="417" t="s">
        <v>2281</v>
      </c>
      <c r="D3739" s="417" t="s">
        <v>16295</v>
      </c>
      <c r="E3739" s="391">
        <v>3.38</v>
      </c>
      <c r="F3739" s="418">
        <v>44214</v>
      </c>
      <c r="G3739" s="417" t="s">
        <v>2283</v>
      </c>
      <c r="I3739" s="379">
        <f t="shared" ca="1" si="249"/>
        <v>-357</v>
      </c>
      <c r="J3739" s="379">
        <f t="shared" ca="1" si="250"/>
        <v>-247</v>
      </c>
      <c r="K3739" s="391" t="str">
        <f t="shared" ca="1" si="251"/>
        <v>11,26</v>
      </c>
      <c r="L3739" s="379"/>
      <c r="O3739" s="379"/>
    </row>
    <row r="3740" spans="1:15">
      <c r="A3740" s="417" t="s">
        <v>2155</v>
      </c>
      <c r="B3740" s="417" t="s">
        <v>7957</v>
      </c>
      <c r="C3740" s="417" t="s">
        <v>2281</v>
      </c>
      <c r="D3740" s="417" t="s">
        <v>16296</v>
      </c>
      <c r="E3740" s="391">
        <v>2.93</v>
      </c>
      <c r="F3740" s="418">
        <v>44214</v>
      </c>
      <c r="G3740" s="417" t="s">
        <v>2283</v>
      </c>
      <c r="I3740" s="379">
        <f t="shared" ca="1" si="249"/>
        <v>-357</v>
      </c>
      <c r="J3740" s="379">
        <f t="shared" ca="1" si="250"/>
        <v>-247</v>
      </c>
      <c r="K3740" s="391" t="str">
        <f t="shared" ca="1" si="251"/>
        <v>11,76</v>
      </c>
      <c r="L3740" s="379"/>
      <c r="O3740" s="379"/>
    </row>
    <row r="3741" spans="1:15">
      <c r="A3741" s="417" t="s">
        <v>2155</v>
      </c>
      <c r="B3741" s="417" t="s">
        <v>7958</v>
      </c>
      <c r="C3741" s="417" t="s">
        <v>2281</v>
      </c>
      <c r="D3741" s="417" t="s">
        <v>16297</v>
      </c>
      <c r="E3741" s="391">
        <v>2.4700000000000002</v>
      </c>
      <c r="F3741" s="418">
        <v>44214</v>
      </c>
      <c r="G3741" s="417" t="s">
        <v>2283</v>
      </c>
      <c r="I3741" s="379">
        <f t="shared" ca="1" si="249"/>
        <v>-357</v>
      </c>
      <c r="J3741" s="379">
        <f t="shared" ca="1" si="250"/>
        <v>-247</v>
      </c>
      <c r="K3741" s="391" t="str">
        <f t="shared" ca="1" si="251"/>
        <v>12,26</v>
      </c>
      <c r="L3741" s="379"/>
      <c r="O3741" s="379"/>
    </row>
    <row r="3742" spans="1:15">
      <c r="A3742" s="417" t="s">
        <v>2155</v>
      </c>
      <c r="B3742" s="417" t="s">
        <v>7959</v>
      </c>
      <c r="C3742" s="417" t="s">
        <v>2281</v>
      </c>
      <c r="D3742" s="417" t="s">
        <v>16298</v>
      </c>
      <c r="E3742" s="391">
        <v>1.95</v>
      </c>
      <c r="F3742" s="418">
        <v>44214</v>
      </c>
      <c r="G3742" s="417" t="s">
        <v>2283</v>
      </c>
      <c r="I3742" s="379">
        <f t="shared" ca="1" si="249"/>
        <v>-357</v>
      </c>
      <c r="J3742" s="379">
        <f t="shared" ca="1" si="250"/>
        <v>-247</v>
      </c>
      <c r="K3742" s="391" t="str">
        <f t="shared" ca="1" si="251"/>
        <v>12,76</v>
      </c>
      <c r="L3742" s="379"/>
      <c r="O3742" s="379"/>
    </row>
    <row r="3743" spans="1:15">
      <c r="A3743" s="417" t="s">
        <v>2155</v>
      </c>
      <c r="B3743" s="417" t="s">
        <v>10988</v>
      </c>
      <c r="C3743" s="417" t="s">
        <v>2281</v>
      </c>
      <c r="D3743" s="417" t="s">
        <v>16299</v>
      </c>
      <c r="E3743" s="391">
        <v>1.49</v>
      </c>
      <c r="F3743" s="418">
        <v>44214</v>
      </c>
      <c r="G3743" s="417" t="s">
        <v>2283</v>
      </c>
      <c r="I3743" s="379">
        <f t="shared" ca="1" si="249"/>
        <v>-357</v>
      </c>
      <c r="J3743" s="379">
        <f t="shared" ca="1" si="250"/>
        <v>-247</v>
      </c>
      <c r="K3743" s="391" t="str">
        <f t="shared" ca="1" si="251"/>
        <v>13,26</v>
      </c>
      <c r="L3743" s="379"/>
      <c r="O3743" s="379"/>
    </row>
    <row r="3744" spans="1:15">
      <c r="A3744" s="417" t="s">
        <v>2155</v>
      </c>
      <c r="B3744" s="417" t="s">
        <v>10989</v>
      </c>
      <c r="C3744" s="417" t="s">
        <v>2281</v>
      </c>
      <c r="D3744" s="417" t="s">
        <v>16300</v>
      </c>
      <c r="E3744" s="391">
        <v>1.06</v>
      </c>
      <c r="F3744" s="418">
        <v>44214</v>
      </c>
      <c r="G3744" s="417" t="s">
        <v>2283</v>
      </c>
      <c r="I3744" s="379">
        <f t="shared" ca="1" si="249"/>
        <v>-357</v>
      </c>
      <c r="J3744" s="379">
        <f t="shared" ca="1" si="250"/>
        <v>-247</v>
      </c>
      <c r="K3744" s="391" t="str">
        <f t="shared" ca="1" si="251"/>
        <v>13,76</v>
      </c>
      <c r="L3744" s="379"/>
      <c r="O3744" s="379"/>
    </row>
    <row r="3745" spans="1:15">
      <c r="A3745" s="417" t="s">
        <v>2155</v>
      </c>
      <c r="B3745" s="417" t="s">
        <v>10990</v>
      </c>
      <c r="C3745" s="417" t="s">
        <v>2281</v>
      </c>
      <c r="D3745" s="417" t="s">
        <v>16301</v>
      </c>
      <c r="E3745" s="391">
        <v>0.7</v>
      </c>
      <c r="F3745" s="418">
        <v>44214</v>
      </c>
      <c r="G3745" s="417" t="s">
        <v>2283</v>
      </c>
      <c r="I3745" s="379">
        <f t="shared" ca="1" si="249"/>
        <v>-357</v>
      </c>
      <c r="J3745" s="379">
        <f t="shared" ca="1" si="250"/>
        <v>-247</v>
      </c>
      <c r="K3745" s="391" t="str">
        <f t="shared" ca="1" si="251"/>
        <v>14,26</v>
      </c>
      <c r="L3745" s="379"/>
      <c r="O3745" s="379"/>
    </row>
    <row r="3746" spans="1:15">
      <c r="A3746" s="417" t="s">
        <v>2155</v>
      </c>
      <c r="B3746" s="417" t="s">
        <v>10991</v>
      </c>
      <c r="C3746" s="417" t="s">
        <v>2281</v>
      </c>
      <c r="D3746" s="417" t="s">
        <v>16302</v>
      </c>
      <c r="E3746" s="391">
        <v>0.36</v>
      </c>
      <c r="F3746" s="418">
        <v>44214</v>
      </c>
      <c r="G3746" s="417" t="s">
        <v>2283</v>
      </c>
      <c r="I3746" s="379">
        <f t="shared" ca="1" si="249"/>
        <v>-357</v>
      </c>
      <c r="J3746" s="379">
        <f t="shared" ca="1" si="250"/>
        <v>-247</v>
      </c>
      <c r="K3746" s="391" t="str">
        <f t="shared" ca="1" si="251"/>
        <v>14,76</v>
      </c>
      <c r="L3746" s="379"/>
      <c r="O3746" s="379"/>
    </row>
    <row r="3747" spans="1:15">
      <c r="A3747" s="417" t="s">
        <v>2155</v>
      </c>
      <c r="B3747" s="417" t="s">
        <v>10992</v>
      </c>
      <c r="C3747" s="417" t="s">
        <v>2281</v>
      </c>
      <c r="D3747" s="417" t="s">
        <v>16303</v>
      </c>
      <c r="E3747" s="391">
        <v>0.22</v>
      </c>
      <c r="F3747" s="418">
        <v>44214</v>
      </c>
      <c r="G3747" s="417" t="s">
        <v>2283</v>
      </c>
      <c r="I3747" s="379">
        <f t="shared" ca="1" si="249"/>
        <v>-357</v>
      </c>
      <c r="J3747" s="379">
        <f t="shared" ca="1" si="250"/>
        <v>-247</v>
      </c>
      <c r="K3747" s="391" t="str">
        <f t="shared" ca="1" si="251"/>
        <v>15,26</v>
      </c>
      <c r="L3747" s="379"/>
      <c r="O3747" s="379"/>
    </row>
    <row r="3748" spans="1:15">
      <c r="A3748" s="417" t="s">
        <v>2155</v>
      </c>
      <c r="B3748" s="417" t="s">
        <v>16993</v>
      </c>
      <c r="C3748" s="417" t="s">
        <v>2281</v>
      </c>
      <c r="D3748" s="417" t="s">
        <v>16308</v>
      </c>
      <c r="E3748" s="391">
        <v>0.12</v>
      </c>
      <c r="F3748" s="418">
        <v>44214</v>
      </c>
      <c r="G3748" s="417" t="s">
        <v>2283</v>
      </c>
      <c r="I3748" s="379">
        <f t="shared" ca="1" si="249"/>
        <v>-357</v>
      </c>
      <c r="J3748" s="379">
        <f t="shared" ca="1" si="250"/>
        <v>-247</v>
      </c>
      <c r="K3748" s="391" t="str">
        <f t="shared" ca="1" si="251"/>
        <v>15,76</v>
      </c>
      <c r="L3748" s="379"/>
      <c r="O3748" s="379"/>
    </row>
    <row r="3749" spans="1:15">
      <c r="A3749" s="417" t="s">
        <v>2155</v>
      </c>
      <c r="B3749" s="417" t="s">
        <v>10993</v>
      </c>
      <c r="C3749" s="417" t="s">
        <v>2281</v>
      </c>
      <c r="D3749" s="417" t="s">
        <v>16304</v>
      </c>
      <c r="E3749" s="391">
        <v>7.0000000000000007E-2</v>
      </c>
      <c r="F3749" s="418">
        <v>44214</v>
      </c>
      <c r="G3749" s="417" t="s">
        <v>2283</v>
      </c>
      <c r="I3749" s="379">
        <f t="shared" ca="1" si="249"/>
        <v>-357</v>
      </c>
      <c r="J3749" s="379">
        <f t="shared" ca="1" si="250"/>
        <v>-247</v>
      </c>
      <c r="K3749" s="391" t="str">
        <f t="shared" ca="1" si="251"/>
        <v>16,26</v>
      </c>
      <c r="L3749" s="379"/>
      <c r="O3749" s="379"/>
    </row>
    <row r="3750" spans="1:15">
      <c r="A3750" s="417" t="s">
        <v>2155</v>
      </c>
      <c r="B3750" s="417" t="s">
        <v>10994</v>
      </c>
      <c r="C3750" s="417" t="s">
        <v>2281</v>
      </c>
      <c r="D3750" s="417" t="s">
        <v>16305</v>
      </c>
      <c r="E3750" s="391">
        <v>0.04</v>
      </c>
      <c r="F3750" s="418">
        <v>44214</v>
      </c>
      <c r="G3750" s="417" t="s">
        <v>2283</v>
      </c>
      <c r="I3750" s="379">
        <f t="shared" ca="1" si="249"/>
        <v>-357</v>
      </c>
      <c r="J3750" s="379">
        <f t="shared" ca="1" si="250"/>
        <v>-247</v>
      </c>
      <c r="K3750" s="391" t="str">
        <f t="shared" ca="1" si="251"/>
        <v>16,76</v>
      </c>
      <c r="L3750" s="379"/>
      <c r="O3750" s="379"/>
    </row>
    <row r="3751" spans="1:15">
      <c r="A3751" s="417" t="s">
        <v>2155</v>
      </c>
      <c r="B3751" s="417" t="s">
        <v>17826</v>
      </c>
      <c r="C3751" s="417" t="s">
        <v>2281</v>
      </c>
      <c r="D3751" s="417" t="s">
        <v>16310</v>
      </c>
      <c r="E3751" s="391">
        <v>0.02</v>
      </c>
      <c r="F3751" s="418">
        <v>44214</v>
      </c>
      <c r="G3751" s="417" t="s">
        <v>2283</v>
      </c>
      <c r="I3751" s="379">
        <f t="shared" ca="1" si="249"/>
        <v>-357</v>
      </c>
      <c r="J3751" s="379">
        <f t="shared" ca="1" si="250"/>
        <v>-247</v>
      </c>
      <c r="K3751" s="391" t="str">
        <f t="shared" ca="1" si="251"/>
        <v>17,76</v>
      </c>
      <c r="L3751" s="379"/>
      <c r="O3751" s="379"/>
    </row>
    <row r="3752" spans="1:15">
      <c r="A3752" s="417" t="s">
        <v>2155</v>
      </c>
      <c r="B3752" s="417" t="s">
        <v>10995</v>
      </c>
      <c r="C3752" s="417" t="s">
        <v>2281</v>
      </c>
      <c r="D3752" s="417" t="s">
        <v>16306</v>
      </c>
      <c r="E3752" s="391">
        <v>5.65</v>
      </c>
      <c r="F3752" s="418">
        <v>44214</v>
      </c>
      <c r="G3752" s="417" t="s">
        <v>2286</v>
      </c>
      <c r="I3752" s="379">
        <f t="shared" ca="1" si="249"/>
        <v>-357</v>
      </c>
      <c r="J3752" s="379">
        <f t="shared" ca="1" si="250"/>
        <v>-247</v>
      </c>
      <c r="K3752" s="391" t="str">
        <f t="shared" ca="1" si="251"/>
        <v>9,26</v>
      </c>
      <c r="L3752" s="379"/>
      <c r="O3752" s="379"/>
    </row>
    <row r="3753" spans="1:15">
      <c r="A3753" s="417" t="s">
        <v>2155</v>
      </c>
      <c r="B3753" s="417" t="s">
        <v>10996</v>
      </c>
      <c r="C3753" s="417" t="s">
        <v>2281</v>
      </c>
      <c r="D3753" s="417" t="s">
        <v>16293</v>
      </c>
      <c r="E3753" s="391">
        <v>5.15</v>
      </c>
      <c r="F3753" s="418">
        <v>44249</v>
      </c>
      <c r="G3753" s="417" t="s">
        <v>2283</v>
      </c>
      <c r="I3753" s="379">
        <f t="shared" ca="1" si="249"/>
        <v>-322</v>
      </c>
      <c r="J3753" s="379">
        <f t="shared" ca="1" si="250"/>
        <v>-224</v>
      </c>
      <c r="K3753" s="391" t="str">
        <f t="shared" ca="1" si="251"/>
        <v>10,26</v>
      </c>
      <c r="L3753" s="379"/>
      <c r="O3753" s="379"/>
    </row>
    <row r="3754" spans="1:15">
      <c r="A3754" s="417" t="s">
        <v>2155</v>
      </c>
      <c r="B3754" s="417" t="s">
        <v>10997</v>
      </c>
      <c r="C3754" s="417" t="s">
        <v>2281</v>
      </c>
      <c r="D3754" s="417" t="s">
        <v>16294</v>
      </c>
      <c r="E3754" s="391">
        <v>2.77</v>
      </c>
      <c r="F3754" s="418">
        <v>44249</v>
      </c>
      <c r="G3754" s="417" t="s">
        <v>2283</v>
      </c>
      <c r="I3754" s="379">
        <f t="shared" ca="1" si="249"/>
        <v>-322</v>
      </c>
      <c r="J3754" s="379">
        <f t="shared" ca="1" si="250"/>
        <v>-224</v>
      </c>
      <c r="K3754" s="391" t="str">
        <f t="shared" ca="1" si="251"/>
        <v>10,76</v>
      </c>
      <c r="L3754" s="379"/>
      <c r="O3754" s="379"/>
    </row>
    <row r="3755" spans="1:15">
      <c r="A3755" s="417" t="s">
        <v>2155</v>
      </c>
      <c r="B3755" s="417" t="s">
        <v>10998</v>
      </c>
      <c r="C3755" s="417" t="s">
        <v>2281</v>
      </c>
      <c r="D3755" s="417" t="s">
        <v>16295</v>
      </c>
      <c r="E3755" s="391">
        <v>2.2400000000000002</v>
      </c>
      <c r="F3755" s="418">
        <v>44249</v>
      </c>
      <c r="G3755" s="417" t="s">
        <v>2283</v>
      </c>
      <c r="I3755" s="379">
        <f t="shared" ca="1" si="249"/>
        <v>-322</v>
      </c>
      <c r="J3755" s="379">
        <f t="shared" ca="1" si="250"/>
        <v>-224</v>
      </c>
      <c r="K3755" s="391" t="str">
        <f t="shared" ca="1" si="251"/>
        <v>11,26</v>
      </c>
      <c r="L3755" s="379"/>
      <c r="O3755" s="379"/>
    </row>
    <row r="3756" spans="1:15">
      <c r="A3756" s="417" t="s">
        <v>2155</v>
      </c>
      <c r="B3756" s="417" t="s">
        <v>10999</v>
      </c>
      <c r="C3756" s="417" t="s">
        <v>2281</v>
      </c>
      <c r="D3756" s="417" t="s">
        <v>16307</v>
      </c>
      <c r="E3756" s="391">
        <v>1.99</v>
      </c>
      <c r="F3756" s="418">
        <v>44249</v>
      </c>
      <c r="G3756" s="417" t="s">
        <v>2286</v>
      </c>
      <c r="I3756" s="379">
        <f t="shared" ca="1" si="249"/>
        <v>-322</v>
      </c>
      <c r="J3756" s="379">
        <f t="shared" ca="1" si="250"/>
        <v>-224</v>
      </c>
      <c r="K3756" s="391" t="str">
        <f t="shared" ca="1" si="251"/>
        <v>11,51</v>
      </c>
      <c r="L3756" s="379"/>
      <c r="O3756" s="379"/>
    </row>
    <row r="3757" spans="1:15">
      <c r="A3757" s="417" t="s">
        <v>2155</v>
      </c>
      <c r="B3757" s="417" t="s">
        <v>16994</v>
      </c>
      <c r="C3757" s="417" t="s">
        <v>2281</v>
      </c>
      <c r="D3757" s="417" t="s">
        <v>16995</v>
      </c>
      <c r="E3757" s="391">
        <v>2.73</v>
      </c>
      <c r="F3757" s="418">
        <v>44249</v>
      </c>
      <c r="G3757" s="417" t="s">
        <v>2286</v>
      </c>
      <c r="I3757" s="379">
        <f t="shared" ca="1" si="249"/>
        <v>-322</v>
      </c>
      <c r="J3757" s="379">
        <f t="shared" ca="1" si="250"/>
        <v>-224</v>
      </c>
      <c r="K3757" s="391" t="str">
        <f t="shared" ca="1" si="251"/>
        <v>12,01</v>
      </c>
      <c r="L3757" s="379"/>
      <c r="O3757" s="379"/>
    </row>
    <row r="3758" spans="1:15">
      <c r="A3758" s="417" t="s">
        <v>2155</v>
      </c>
      <c r="B3758" s="417" t="s">
        <v>16996</v>
      </c>
      <c r="C3758" s="417" t="s">
        <v>2281</v>
      </c>
      <c r="D3758" s="417" t="s">
        <v>16297</v>
      </c>
      <c r="E3758" s="391">
        <v>2.38</v>
      </c>
      <c r="F3758" s="418">
        <v>44249</v>
      </c>
      <c r="G3758" s="417" t="s">
        <v>2283</v>
      </c>
      <c r="I3758" s="379">
        <f t="shared" ca="1" si="249"/>
        <v>-322</v>
      </c>
      <c r="J3758" s="379">
        <f t="shared" ca="1" si="250"/>
        <v>-224</v>
      </c>
      <c r="K3758" s="391" t="str">
        <f t="shared" ca="1" si="251"/>
        <v>12,26</v>
      </c>
      <c r="L3758" s="379"/>
      <c r="O3758" s="379"/>
    </row>
    <row r="3759" spans="1:15">
      <c r="A3759" s="417" t="s">
        <v>2155</v>
      </c>
      <c r="B3759" s="417" t="s">
        <v>11001</v>
      </c>
      <c r="C3759" s="417" t="s">
        <v>2281</v>
      </c>
      <c r="D3759" s="417" t="s">
        <v>16298</v>
      </c>
      <c r="E3759" s="391">
        <v>2.1800000000000002</v>
      </c>
      <c r="F3759" s="418">
        <v>44249</v>
      </c>
      <c r="G3759" s="417" t="s">
        <v>2283</v>
      </c>
      <c r="I3759" s="379">
        <f t="shared" ca="1" si="249"/>
        <v>-322</v>
      </c>
      <c r="J3759" s="379">
        <f t="shared" ca="1" si="250"/>
        <v>-224</v>
      </c>
      <c r="K3759" s="391" t="str">
        <f t="shared" ca="1" si="251"/>
        <v>12,76</v>
      </c>
      <c r="L3759" s="379"/>
      <c r="O3759" s="379"/>
    </row>
    <row r="3760" spans="1:15">
      <c r="A3760" s="417" t="s">
        <v>2155</v>
      </c>
      <c r="B3760" s="417" t="s">
        <v>11002</v>
      </c>
      <c r="C3760" s="417" t="s">
        <v>2281</v>
      </c>
      <c r="D3760" s="417" t="s">
        <v>16299</v>
      </c>
      <c r="E3760" s="391">
        <v>1.75</v>
      </c>
      <c r="F3760" s="418">
        <v>44249</v>
      </c>
      <c r="G3760" s="417" t="s">
        <v>2283</v>
      </c>
      <c r="I3760" s="379">
        <f t="shared" ca="1" si="249"/>
        <v>-322</v>
      </c>
      <c r="J3760" s="379">
        <f t="shared" ca="1" si="250"/>
        <v>-224</v>
      </c>
      <c r="K3760" s="391" t="str">
        <f t="shared" ca="1" si="251"/>
        <v>13,26</v>
      </c>
      <c r="L3760" s="379"/>
      <c r="O3760" s="379"/>
    </row>
    <row r="3761" spans="1:15">
      <c r="A3761" s="417" t="s">
        <v>2155</v>
      </c>
      <c r="B3761" s="417" t="s">
        <v>11003</v>
      </c>
      <c r="C3761" s="417" t="s">
        <v>2281</v>
      </c>
      <c r="D3761" s="417" t="s">
        <v>16300</v>
      </c>
      <c r="E3761" s="391">
        <v>1.51</v>
      </c>
      <c r="F3761" s="418">
        <v>44249</v>
      </c>
      <c r="G3761" s="417" t="s">
        <v>2283</v>
      </c>
      <c r="I3761" s="379">
        <f t="shared" ca="1" si="249"/>
        <v>-322</v>
      </c>
      <c r="J3761" s="379">
        <f t="shared" ca="1" si="250"/>
        <v>-224</v>
      </c>
      <c r="K3761" s="391" t="str">
        <f t="shared" ca="1" si="251"/>
        <v>13,76</v>
      </c>
      <c r="L3761" s="379"/>
      <c r="O3761" s="379"/>
    </row>
    <row r="3762" spans="1:15">
      <c r="A3762" s="417" t="s">
        <v>2155</v>
      </c>
      <c r="B3762" s="417" t="s">
        <v>11004</v>
      </c>
      <c r="C3762" s="417" t="s">
        <v>2281</v>
      </c>
      <c r="D3762" s="417" t="s">
        <v>16301</v>
      </c>
      <c r="E3762" s="391">
        <v>1.06</v>
      </c>
      <c r="F3762" s="418">
        <v>44249</v>
      </c>
      <c r="G3762" s="417" t="s">
        <v>2283</v>
      </c>
      <c r="I3762" s="379">
        <f t="shared" ca="1" si="249"/>
        <v>-322</v>
      </c>
      <c r="J3762" s="379">
        <f t="shared" ca="1" si="250"/>
        <v>-224</v>
      </c>
      <c r="K3762" s="391" t="str">
        <f t="shared" ca="1" si="251"/>
        <v>14,26</v>
      </c>
      <c r="L3762" s="379"/>
      <c r="O3762" s="379"/>
    </row>
    <row r="3763" spans="1:15">
      <c r="A3763" s="417" t="s">
        <v>2155</v>
      </c>
      <c r="B3763" s="417" t="s">
        <v>11005</v>
      </c>
      <c r="C3763" s="417" t="s">
        <v>2281</v>
      </c>
      <c r="D3763" s="417" t="s">
        <v>16302</v>
      </c>
      <c r="E3763" s="391">
        <v>0.83</v>
      </c>
      <c r="F3763" s="418">
        <v>44249</v>
      </c>
      <c r="G3763" s="417" t="s">
        <v>2283</v>
      </c>
      <c r="I3763" s="379">
        <f t="shared" ca="1" si="249"/>
        <v>-322</v>
      </c>
      <c r="J3763" s="379">
        <f t="shared" ca="1" si="250"/>
        <v>-224</v>
      </c>
      <c r="K3763" s="391" t="str">
        <f t="shared" ca="1" si="251"/>
        <v>14,76</v>
      </c>
      <c r="L3763" s="379"/>
      <c r="O3763" s="379"/>
    </row>
    <row r="3764" spans="1:15">
      <c r="A3764" s="417" t="s">
        <v>2155</v>
      </c>
      <c r="B3764" s="417" t="s">
        <v>11006</v>
      </c>
      <c r="C3764" s="417" t="s">
        <v>2281</v>
      </c>
      <c r="D3764" s="417" t="s">
        <v>16303</v>
      </c>
      <c r="E3764" s="391">
        <v>0.6</v>
      </c>
      <c r="F3764" s="418">
        <v>44249</v>
      </c>
      <c r="G3764" s="417" t="s">
        <v>2283</v>
      </c>
      <c r="I3764" s="379">
        <f t="shared" ca="1" si="249"/>
        <v>-322</v>
      </c>
      <c r="J3764" s="379">
        <f t="shared" ca="1" si="250"/>
        <v>-224</v>
      </c>
      <c r="K3764" s="391" t="str">
        <f t="shared" ca="1" si="251"/>
        <v>15,26</v>
      </c>
      <c r="L3764" s="379"/>
      <c r="O3764" s="379"/>
    </row>
    <row r="3765" spans="1:15">
      <c r="A3765" s="417" t="s">
        <v>2155</v>
      </c>
      <c r="B3765" s="417" t="s">
        <v>11007</v>
      </c>
      <c r="C3765" s="417" t="s">
        <v>2281</v>
      </c>
      <c r="D3765" s="417" t="s">
        <v>16308</v>
      </c>
      <c r="E3765" s="391">
        <v>0.45</v>
      </c>
      <c r="F3765" s="418">
        <v>44249</v>
      </c>
      <c r="G3765" s="417" t="s">
        <v>2283</v>
      </c>
      <c r="I3765" s="379">
        <f t="shared" ca="1" si="249"/>
        <v>-322</v>
      </c>
      <c r="J3765" s="379">
        <f t="shared" ca="1" si="250"/>
        <v>-224</v>
      </c>
      <c r="K3765" s="391" t="str">
        <f t="shared" ca="1" si="251"/>
        <v>15,76</v>
      </c>
      <c r="L3765" s="379"/>
      <c r="O3765" s="379"/>
    </row>
    <row r="3766" spans="1:15">
      <c r="A3766" s="417" t="s">
        <v>2155</v>
      </c>
      <c r="B3766" s="417" t="s">
        <v>16309</v>
      </c>
      <c r="C3766" s="417" t="s">
        <v>2281</v>
      </c>
      <c r="D3766" s="417" t="s">
        <v>16304</v>
      </c>
      <c r="E3766" s="391">
        <v>0.31</v>
      </c>
      <c r="F3766" s="418">
        <v>44249</v>
      </c>
      <c r="G3766" s="417" t="s">
        <v>2283</v>
      </c>
      <c r="I3766" s="379">
        <f t="shared" ca="1" si="249"/>
        <v>-322</v>
      </c>
      <c r="J3766" s="379">
        <f t="shared" ca="1" si="250"/>
        <v>-224</v>
      </c>
      <c r="K3766" s="391" t="str">
        <f t="shared" ca="1" si="251"/>
        <v>16,26</v>
      </c>
      <c r="L3766" s="379"/>
      <c r="O3766" s="379"/>
    </row>
    <row r="3767" spans="1:15">
      <c r="A3767" s="417" t="s">
        <v>2155</v>
      </c>
      <c r="B3767" s="417" t="s">
        <v>16997</v>
      </c>
      <c r="C3767" s="417" t="s">
        <v>2281</v>
      </c>
      <c r="D3767" s="417" t="s">
        <v>16305</v>
      </c>
      <c r="E3767" s="391">
        <v>0.22</v>
      </c>
      <c r="F3767" s="418">
        <v>44249</v>
      </c>
      <c r="G3767" s="417" t="s">
        <v>2283</v>
      </c>
      <c r="I3767" s="379">
        <f t="shared" ca="1" si="249"/>
        <v>-322</v>
      </c>
      <c r="J3767" s="379">
        <f t="shared" ca="1" si="250"/>
        <v>-224</v>
      </c>
      <c r="K3767" s="391" t="str">
        <f t="shared" ca="1" si="251"/>
        <v>16,76</v>
      </c>
      <c r="L3767" s="379"/>
      <c r="O3767" s="379"/>
    </row>
    <row r="3768" spans="1:15">
      <c r="A3768" s="417" t="s">
        <v>2155</v>
      </c>
      <c r="B3768" s="417" t="s">
        <v>17827</v>
      </c>
      <c r="C3768" s="417" t="s">
        <v>2281</v>
      </c>
      <c r="D3768" s="417" t="s">
        <v>17828</v>
      </c>
      <c r="E3768" s="391">
        <v>0.17</v>
      </c>
      <c r="F3768" s="418">
        <v>44249</v>
      </c>
      <c r="G3768" s="417" t="s">
        <v>2283</v>
      </c>
      <c r="I3768" s="379">
        <f t="shared" ca="1" si="249"/>
        <v>-322</v>
      </c>
      <c r="J3768" s="379">
        <f t="shared" ca="1" si="250"/>
        <v>-224</v>
      </c>
      <c r="K3768" s="391" t="str">
        <f t="shared" ca="1" si="251"/>
        <v>17,26</v>
      </c>
      <c r="L3768" s="379"/>
      <c r="O3768" s="379"/>
    </row>
    <row r="3769" spans="1:15">
      <c r="A3769" s="417" t="s">
        <v>2155</v>
      </c>
      <c r="B3769" s="417" t="s">
        <v>11008</v>
      </c>
      <c r="C3769" s="417" t="s">
        <v>2281</v>
      </c>
      <c r="D3769" s="417" t="s">
        <v>16310</v>
      </c>
      <c r="E3769" s="391">
        <v>0.13</v>
      </c>
      <c r="F3769" s="418">
        <v>44249</v>
      </c>
      <c r="G3769" s="417" t="s">
        <v>2283</v>
      </c>
      <c r="I3769" s="379">
        <f t="shared" ca="1" si="249"/>
        <v>-322</v>
      </c>
      <c r="J3769" s="379">
        <f t="shared" ca="1" si="250"/>
        <v>-224</v>
      </c>
      <c r="K3769" s="391" t="str">
        <f t="shared" ca="1" si="251"/>
        <v>17,76</v>
      </c>
      <c r="L3769" s="379"/>
      <c r="O3769" s="379"/>
    </row>
    <row r="3770" spans="1:15">
      <c r="A3770" s="417" t="s">
        <v>2155</v>
      </c>
      <c r="B3770" s="417" t="s">
        <v>11009</v>
      </c>
      <c r="C3770" s="417" t="s">
        <v>2281</v>
      </c>
      <c r="D3770" s="417" t="s">
        <v>16311</v>
      </c>
      <c r="E3770" s="391">
        <v>1.1599999999999999</v>
      </c>
      <c r="F3770" s="418">
        <v>44249</v>
      </c>
      <c r="G3770" s="417" t="s">
        <v>2283</v>
      </c>
      <c r="I3770" s="379">
        <f t="shared" ca="1" si="249"/>
        <v>-322</v>
      </c>
      <c r="J3770" s="379">
        <f t="shared" ca="1" si="250"/>
        <v>-224</v>
      </c>
      <c r="K3770" s="391" t="str">
        <f t="shared" ca="1" si="251"/>
        <v>9,16</v>
      </c>
      <c r="L3770" s="379"/>
      <c r="O3770" s="379"/>
    </row>
    <row r="3771" spans="1:15">
      <c r="A3771" s="417" t="s">
        <v>2155</v>
      </c>
      <c r="B3771" s="417" t="s">
        <v>11010</v>
      </c>
      <c r="C3771" s="417" t="s">
        <v>2281</v>
      </c>
      <c r="D3771" s="417" t="s">
        <v>16312</v>
      </c>
      <c r="E3771" s="391">
        <v>1</v>
      </c>
      <c r="F3771" s="418">
        <v>44249</v>
      </c>
      <c r="G3771" s="417" t="s">
        <v>2283</v>
      </c>
      <c r="I3771" s="379">
        <f t="shared" ca="1" si="249"/>
        <v>-322</v>
      </c>
      <c r="J3771" s="379">
        <f t="shared" ca="1" si="250"/>
        <v>-224</v>
      </c>
      <c r="K3771" s="391" t="str">
        <f t="shared" ca="1" si="251"/>
        <v>9,36</v>
      </c>
      <c r="L3771" s="379"/>
      <c r="O3771" s="379"/>
    </row>
    <row r="3772" spans="1:15">
      <c r="A3772" s="417" t="s">
        <v>2155</v>
      </c>
      <c r="B3772" s="417" t="s">
        <v>11011</v>
      </c>
      <c r="C3772" s="417" t="s">
        <v>2281</v>
      </c>
      <c r="D3772" s="417" t="s">
        <v>16313</v>
      </c>
      <c r="E3772" s="391">
        <v>0.77</v>
      </c>
      <c r="F3772" s="418">
        <v>44249</v>
      </c>
      <c r="G3772" s="417" t="s">
        <v>2283</v>
      </c>
      <c r="I3772" s="379">
        <f t="shared" ca="1" si="249"/>
        <v>-322</v>
      </c>
      <c r="J3772" s="379">
        <f t="shared" ca="1" si="250"/>
        <v>-224</v>
      </c>
      <c r="K3772" s="391" t="str">
        <f t="shared" ca="1" si="251"/>
        <v>9,56</v>
      </c>
      <c r="L3772" s="379"/>
      <c r="O3772" s="379"/>
    </row>
    <row r="3773" spans="1:15">
      <c r="A3773" s="417" t="s">
        <v>2155</v>
      </c>
      <c r="B3773" s="417" t="s">
        <v>16998</v>
      </c>
      <c r="C3773" s="417" t="s">
        <v>2281</v>
      </c>
      <c r="D3773" s="417" t="s">
        <v>16301</v>
      </c>
      <c r="E3773" s="391">
        <v>0.8</v>
      </c>
      <c r="F3773" s="418">
        <v>44270</v>
      </c>
      <c r="G3773" s="417" t="s">
        <v>2283</v>
      </c>
      <c r="I3773" s="379">
        <f t="shared" ca="1" si="249"/>
        <v>-301</v>
      </c>
      <c r="J3773" s="379">
        <f t="shared" ca="1" si="250"/>
        <v>-209</v>
      </c>
      <c r="K3773" s="391" t="str">
        <f t="shared" ca="1" si="251"/>
        <v>14,26</v>
      </c>
      <c r="L3773" s="379"/>
      <c r="O3773" s="379"/>
    </row>
    <row r="3774" spans="1:15">
      <c r="A3774" s="417" t="s">
        <v>2155</v>
      </c>
      <c r="B3774" s="417" t="s">
        <v>18338</v>
      </c>
      <c r="C3774" s="417" t="s">
        <v>2281</v>
      </c>
      <c r="D3774" s="417" t="s">
        <v>16302</v>
      </c>
      <c r="E3774" s="391">
        <v>1.1100000000000001</v>
      </c>
      <c r="F3774" s="418">
        <v>44270</v>
      </c>
      <c r="G3774" s="417" t="s">
        <v>2283</v>
      </c>
      <c r="I3774" s="379">
        <f t="shared" ca="1" si="249"/>
        <v>-301</v>
      </c>
      <c r="J3774" s="379">
        <f t="shared" ca="1" si="250"/>
        <v>-209</v>
      </c>
      <c r="K3774" s="391" t="str">
        <f t="shared" ca="1" si="251"/>
        <v>14,76</v>
      </c>
      <c r="L3774" s="379"/>
      <c r="O3774" s="379"/>
    </row>
    <row r="3775" spans="1:15">
      <c r="A3775" s="417" t="s">
        <v>2155</v>
      </c>
      <c r="B3775" s="417" t="s">
        <v>11012</v>
      </c>
      <c r="C3775" s="417" t="s">
        <v>2281</v>
      </c>
      <c r="D3775" s="417" t="s">
        <v>16313</v>
      </c>
      <c r="E3775" s="391">
        <v>2</v>
      </c>
      <c r="F3775" s="418">
        <v>44270</v>
      </c>
      <c r="G3775" s="417" t="s">
        <v>2283</v>
      </c>
      <c r="I3775" s="379">
        <f t="shared" ca="1" si="249"/>
        <v>-301</v>
      </c>
      <c r="J3775" s="379">
        <f t="shared" ca="1" si="250"/>
        <v>-209</v>
      </c>
      <c r="K3775" s="391" t="str">
        <f t="shared" ca="1" si="251"/>
        <v>9,56</v>
      </c>
      <c r="L3775" s="379"/>
      <c r="O3775" s="379"/>
    </row>
    <row r="3776" spans="1:15">
      <c r="A3776" s="417" t="s">
        <v>2155</v>
      </c>
      <c r="B3776" s="417" t="s">
        <v>11013</v>
      </c>
      <c r="C3776" s="417" t="s">
        <v>2281</v>
      </c>
      <c r="D3776" s="417" t="s">
        <v>16314</v>
      </c>
      <c r="E3776" s="391">
        <v>1.68</v>
      </c>
      <c r="F3776" s="418">
        <v>44270</v>
      </c>
      <c r="G3776" s="417" t="s">
        <v>2283</v>
      </c>
      <c r="I3776" s="379">
        <f t="shared" ca="1" si="249"/>
        <v>-301</v>
      </c>
      <c r="J3776" s="379">
        <f t="shared" ca="1" si="250"/>
        <v>-209</v>
      </c>
      <c r="K3776" s="391" t="str">
        <f t="shared" ca="1" si="251"/>
        <v>9,76</v>
      </c>
      <c r="L3776" s="379"/>
      <c r="O3776" s="379"/>
    </row>
    <row r="3777" spans="1:15">
      <c r="A3777" s="417" t="s">
        <v>2155</v>
      </c>
      <c r="B3777" s="417" t="s">
        <v>7960</v>
      </c>
      <c r="C3777" s="417" t="s">
        <v>2332</v>
      </c>
      <c r="D3777" s="417" t="s">
        <v>16293</v>
      </c>
      <c r="E3777" s="391">
        <v>0.01</v>
      </c>
      <c r="F3777" s="418">
        <v>44214</v>
      </c>
      <c r="G3777" s="417" t="s">
        <v>2286</v>
      </c>
      <c r="I3777" s="379">
        <f t="shared" ca="1" si="249"/>
        <v>-357</v>
      </c>
      <c r="J3777" s="379">
        <f t="shared" ca="1" si="250"/>
        <v>-247</v>
      </c>
      <c r="K3777" s="391" t="str">
        <f t="shared" ca="1" si="251"/>
        <v>10,26</v>
      </c>
      <c r="L3777" s="379"/>
      <c r="O3777" s="379"/>
    </row>
    <row r="3778" spans="1:15">
      <c r="A3778" s="417" t="s">
        <v>2155</v>
      </c>
      <c r="B3778" s="417" t="s">
        <v>6818</v>
      </c>
      <c r="C3778" s="417" t="s">
        <v>2332</v>
      </c>
      <c r="D3778" s="417" t="s">
        <v>16294</v>
      </c>
      <c r="E3778" s="391">
        <v>0.01</v>
      </c>
      <c r="F3778" s="418">
        <v>44214</v>
      </c>
      <c r="G3778" s="417" t="s">
        <v>2286</v>
      </c>
      <c r="I3778" s="379">
        <f t="shared" ca="1" si="249"/>
        <v>-357</v>
      </c>
      <c r="J3778" s="379">
        <f t="shared" ca="1" si="250"/>
        <v>-247</v>
      </c>
      <c r="K3778" s="391" t="str">
        <f t="shared" ca="1" si="251"/>
        <v>10,76</v>
      </c>
      <c r="L3778" s="379"/>
      <c r="O3778" s="379"/>
    </row>
    <row r="3779" spans="1:15">
      <c r="A3779" s="417" t="s">
        <v>2155</v>
      </c>
      <c r="B3779" s="417" t="s">
        <v>7961</v>
      </c>
      <c r="C3779" s="417" t="s">
        <v>2332</v>
      </c>
      <c r="D3779" s="417" t="s">
        <v>16295</v>
      </c>
      <c r="E3779" s="391">
        <v>0.01</v>
      </c>
      <c r="F3779" s="418">
        <v>44214</v>
      </c>
      <c r="G3779" s="417" t="s">
        <v>2286</v>
      </c>
      <c r="I3779" s="379">
        <f t="shared" ca="1" si="249"/>
        <v>-357</v>
      </c>
      <c r="J3779" s="379">
        <f t="shared" ca="1" si="250"/>
        <v>-247</v>
      </c>
      <c r="K3779" s="391" t="str">
        <f t="shared" ca="1" si="251"/>
        <v>11,26</v>
      </c>
      <c r="L3779" s="379"/>
      <c r="O3779" s="379"/>
    </row>
    <row r="3780" spans="1:15">
      <c r="A3780" s="417" t="s">
        <v>2155</v>
      </c>
      <c r="B3780" s="417" t="s">
        <v>7962</v>
      </c>
      <c r="C3780" s="417" t="s">
        <v>2332</v>
      </c>
      <c r="D3780" s="417" t="s">
        <v>16296</v>
      </c>
      <c r="E3780" s="391">
        <v>0.02</v>
      </c>
      <c r="F3780" s="418">
        <v>44214</v>
      </c>
      <c r="G3780" s="417" t="s">
        <v>2286</v>
      </c>
      <c r="I3780" s="379">
        <f t="shared" ca="1" si="249"/>
        <v>-357</v>
      </c>
      <c r="J3780" s="379">
        <f t="shared" ca="1" si="250"/>
        <v>-247</v>
      </c>
      <c r="K3780" s="391" t="str">
        <f t="shared" ca="1" si="251"/>
        <v>11,76</v>
      </c>
      <c r="L3780" s="379"/>
      <c r="O3780" s="379"/>
    </row>
    <row r="3781" spans="1:15">
      <c r="A3781" s="417" t="s">
        <v>2155</v>
      </c>
      <c r="B3781" s="417" t="s">
        <v>7963</v>
      </c>
      <c r="C3781" s="417" t="s">
        <v>2332</v>
      </c>
      <c r="D3781" s="417" t="s">
        <v>16297</v>
      </c>
      <c r="E3781" s="391">
        <v>0.02</v>
      </c>
      <c r="F3781" s="418">
        <v>44214</v>
      </c>
      <c r="G3781" s="417" t="s">
        <v>2286</v>
      </c>
      <c r="I3781" s="379">
        <f t="shared" ca="1" si="249"/>
        <v>-357</v>
      </c>
      <c r="J3781" s="379">
        <f t="shared" ca="1" si="250"/>
        <v>-247</v>
      </c>
      <c r="K3781" s="391" t="str">
        <f t="shared" ca="1" si="251"/>
        <v>12,26</v>
      </c>
      <c r="L3781" s="379"/>
      <c r="O3781" s="379"/>
    </row>
    <row r="3782" spans="1:15">
      <c r="A3782" s="417" t="s">
        <v>2155</v>
      </c>
      <c r="B3782" s="417" t="s">
        <v>7964</v>
      </c>
      <c r="C3782" s="417" t="s">
        <v>2332</v>
      </c>
      <c r="D3782" s="417" t="s">
        <v>16298</v>
      </c>
      <c r="E3782" s="391">
        <v>0.04</v>
      </c>
      <c r="F3782" s="418">
        <v>44214</v>
      </c>
      <c r="G3782" s="417" t="s">
        <v>2286</v>
      </c>
      <c r="I3782" s="379">
        <f t="shared" ca="1" si="249"/>
        <v>-357</v>
      </c>
      <c r="J3782" s="379">
        <f t="shared" ca="1" si="250"/>
        <v>-247</v>
      </c>
      <c r="K3782" s="391" t="str">
        <f t="shared" ca="1" si="251"/>
        <v>12,76</v>
      </c>
      <c r="L3782" s="379"/>
      <c r="O3782" s="379"/>
    </row>
    <row r="3783" spans="1:15">
      <c r="A3783" s="417" t="s">
        <v>2155</v>
      </c>
      <c r="B3783" s="417" t="s">
        <v>11014</v>
      </c>
      <c r="C3783" s="417" t="s">
        <v>2332</v>
      </c>
      <c r="D3783" s="417" t="s">
        <v>16299</v>
      </c>
      <c r="E3783" s="391">
        <v>0.05</v>
      </c>
      <c r="F3783" s="418">
        <v>44214</v>
      </c>
      <c r="G3783" s="417" t="s">
        <v>2286</v>
      </c>
      <c r="I3783" s="379">
        <f t="shared" ca="1" si="249"/>
        <v>-357</v>
      </c>
      <c r="J3783" s="379">
        <f t="shared" ca="1" si="250"/>
        <v>-247</v>
      </c>
      <c r="K3783" s="391" t="str">
        <f t="shared" ca="1" si="251"/>
        <v>13,26</v>
      </c>
      <c r="L3783" s="379"/>
      <c r="O3783" s="379"/>
    </row>
    <row r="3784" spans="1:15">
      <c r="A3784" s="417" t="s">
        <v>2155</v>
      </c>
      <c r="B3784" s="417" t="s">
        <v>11015</v>
      </c>
      <c r="C3784" s="417" t="s">
        <v>2332</v>
      </c>
      <c r="D3784" s="417" t="s">
        <v>16300</v>
      </c>
      <c r="E3784" s="391">
        <v>0.13</v>
      </c>
      <c r="F3784" s="418">
        <v>44214</v>
      </c>
      <c r="G3784" s="417" t="s">
        <v>2286</v>
      </c>
      <c r="I3784" s="379">
        <f t="shared" ca="1" si="249"/>
        <v>-357</v>
      </c>
      <c r="J3784" s="379">
        <f t="shared" ca="1" si="250"/>
        <v>-247</v>
      </c>
      <c r="K3784" s="391" t="str">
        <f t="shared" ca="1" si="251"/>
        <v>13,76</v>
      </c>
      <c r="L3784" s="379"/>
      <c r="O3784" s="379"/>
    </row>
    <row r="3785" spans="1:15">
      <c r="A3785" s="417" t="s">
        <v>2155</v>
      </c>
      <c r="B3785" s="417" t="s">
        <v>11016</v>
      </c>
      <c r="C3785" s="417" t="s">
        <v>2332</v>
      </c>
      <c r="D3785" s="417" t="s">
        <v>16301</v>
      </c>
      <c r="E3785" s="391">
        <v>0.26</v>
      </c>
      <c r="F3785" s="418">
        <v>44214</v>
      </c>
      <c r="G3785" s="417" t="s">
        <v>2286</v>
      </c>
      <c r="I3785" s="379">
        <f t="shared" ca="1" si="249"/>
        <v>-357</v>
      </c>
      <c r="J3785" s="379">
        <f t="shared" ca="1" si="250"/>
        <v>-247</v>
      </c>
      <c r="K3785" s="391" t="str">
        <f t="shared" ca="1" si="251"/>
        <v>14,26</v>
      </c>
      <c r="L3785" s="379"/>
      <c r="O3785" s="379"/>
    </row>
    <row r="3786" spans="1:15">
      <c r="A3786" s="417" t="s">
        <v>2155</v>
      </c>
      <c r="B3786" s="417" t="s">
        <v>11017</v>
      </c>
      <c r="C3786" s="417" t="s">
        <v>2332</v>
      </c>
      <c r="D3786" s="417" t="s">
        <v>16302</v>
      </c>
      <c r="E3786" s="391">
        <v>0.45</v>
      </c>
      <c r="F3786" s="418">
        <v>44214</v>
      </c>
      <c r="G3786" s="417" t="s">
        <v>2286</v>
      </c>
      <c r="I3786" s="379">
        <f t="shared" ref="I3786:I3849" ca="1" si="252">IF(F3786&lt;&gt;"",F3786-$I$199,"")</f>
        <v>-357</v>
      </c>
      <c r="J3786" s="379">
        <f t="shared" ref="J3786:J3849" ca="1" si="253">IF(I3786&lt;&gt;"",NETWORKDAYS($I$199,F3786-1,$N$201:$N$224),"")</f>
        <v>-247</v>
      </c>
      <c r="K3786" s="391" t="str">
        <f t="shared" ref="K3786:K3849" ca="1" si="254">IF(I3786&lt;&gt;"",RIGHT(D3786,LEN(D3786)-FIND(" ",D3786)),"")</f>
        <v>14,76</v>
      </c>
      <c r="L3786" s="379"/>
      <c r="O3786" s="379"/>
    </row>
    <row r="3787" spans="1:15">
      <c r="A3787" s="417" t="s">
        <v>2155</v>
      </c>
      <c r="B3787" s="417" t="s">
        <v>18339</v>
      </c>
      <c r="C3787" s="417" t="s">
        <v>2332</v>
      </c>
      <c r="D3787" s="417" t="s">
        <v>16303</v>
      </c>
      <c r="E3787" s="391">
        <v>0.78</v>
      </c>
      <c r="F3787" s="418">
        <v>44214</v>
      </c>
      <c r="G3787" s="417" t="s">
        <v>2286</v>
      </c>
      <c r="I3787" s="379">
        <f t="shared" ca="1" si="252"/>
        <v>-357</v>
      </c>
      <c r="J3787" s="379">
        <f t="shared" ca="1" si="253"/>
        <v>-247</v>
      </c>
      <c r="K3787" s="391" t="str">
        <f t="shared" ca="1" si="254"/>
        <v>15,26</v>
      </c>
      <c r="L3787" s="379"/>
      <c r="O3787" s="379"/>
    </row>
    <row r="3788" spans="1:15">
      <c r="A3788" s="417" t="s">
        <v>2155</v>
      </c>
      <c r="B3788" s="417" t="s">
        <v>7965</v>
      </c>
      <c r="C3788" s="417" t="s">
        <v>2332</v>
      </c>
      <c r="D3788" s="417" t="s">
        <v>16306</v>
      </c>
      <c r="E3788" s="391">
        <v>0.01</v>
      </c>
      <c r="F3788" s="418">
        <v>44214</v>
      </c>
      <c r="G3788" s="417" t="s">
        <v>2286</v>
      </c>
      <c r="I3788" s="379">
        <f t="shared" ca="1" si="252"/>
        <v>-357</v>
      </c>
      <c r="J3788" s="379">
        <f t="shared" ca="1" si="253"/>
        <v>-247</v>
      </c>
      <c r="K3788" s="391" t="str">
        <f t="shared" ca="1" si="254"/>
        <v>9,26</v>
      </c>
      <c r="L3788" s="379"/>
      <c r="O3788" s="379"/>
    </row>
    <row r="3789" spans="1:15">
      <c r="A3789" s="417" t="s">
        <v>2155</v>
      </c>
      <c r="B3789" s="417" t="s">
        <v>11018</v>
      </c>
      <c r="C3789" s="417" t="s">
        <v>2332</v>
      </c>
      <c r="D3789" s="417" t="s">
        <v>16314</v>
      </c>
      <c r="E3789" s="391">
        <v>0.01</v>
      </c>
      <c r="F3789" s="418">
        <v>44214</v>
      </c>
      <c r="G3789" s="417" t="s">
        <v>2286</v>
      </c>
      <c r="I3789" s="379">
        <f t="shared" ca="1" si="252"/>
        <v>-357</v>
      </c>
      <c r="J3789" s="379">
        <f t="shared" ca="1" si="253"/>
        <v>-247</v>
      </c>
      <c r="K3789" s="391" t="str">
        <f t="shared" ca="1" si="254"/>
        <v>9,76</v>
      </c>
      <c r="L3789" s="379"/>
      <c r="O3789" s="379"/>
    </row>
    <row r="3790" spans="1:15">
      <c r="A3790" s="417" t="s">
        <v>2155</v>
      </c>
      <c r="B3790" s="417" t="s">
        <v>16999</v>
      </c>
      <c r="C3790" s="417" t="s">
        <v>2332</v>
      </c>
      <c r="D3790" s="417" t="s">
        <v>16293</v>
      </c>
      <c r="E3790" s="391">
        <v>0.04</v>
      </c>
      <c r="F3790" s="418">
        <v>44249</v>
      </c>
      <c r="G3790" s="417" t="s">
        <v>2286</v>
      </c>
      <c r="I3790" s="379">
        <f t="shared" ca="1" si="252"/>
        <v>-322</v>
      </c>
      <c r="J3790" s="379">
        <f t="shared" ca="1" si="253"/>
        <v>-224</v>
      </c>
      <c r="K3790" s="391" t="str">
        <f t="shared" ca="1" si="254"/>
        <v>10,26</v>
      </c>
      <c r="L3790" s="379"/>
      <c r="O3790" s="379"/>
    </row>
    <row r="3791" spans="1:15">
      <c r="A3791" s="417" t="s">
        <v>2155</v>
      </c>
      <c r="B3791" s="417" t="s">
        <v>17000</v>
      </c>
      <c r="C3791" s="417" t="s">
        <v>2332</v>
      </c>
      <c r="D3791" s="417" t="s">
        <v>16307</v>
      </c>
      <c r="E3791" s="391">
        <v>7.0000000000000007E-2</v>
      </c>
      <c r="F3791" s="418">
        <v>44249</v>
      </c>
      <c r="G3791" s="417" t="s">
        <v>2286</v>
      </c>
      <c r="I3791" s="379">
        <f t="shared" ca="1" si="252"/>
        <v>-322</v>
      </c>
      <c r="J3791" s="379">
        <f t="shared" ca="1" si="253"/>
        <v>-224</v>
      </c>
      <c r="K3791" s="391" t="str">
        <f t="shared" ca="1" si="254"/>
        <v>11,51</v>
      </c>
      <c r="L3791" s="379"/>
      <c r="O3791" s="379"/>
    </row>
    <row r="3792" spans="1:15">
      <c r="A3792" s="417" t="s">
        <v>2155</v>
      </c>
      <c r="B3792" s="417" t="s">
        <v>17829</v>
      </c>
      <c r="C3792" s="417" t="s">
        <v>2332</v>
      </c>
      <c r="D3792" s="417" t="s">
        <v>16296</v>
      </c>
      <c r="E3792" s="391">
        <v>7.0000000000000007E-2</v>
      </c>
      <c r="F3792" s="418">
        <v>44249</v>
      </c>
      <c r="G3792" s="417" t="s">
        <v>2286</v>
      </c>
      <c r="I3792" s="379">
        <f t="shared" ca="1" si="252"/>
        <v>-322</v>
      </c>
      <c r="J3792" s="379">
        <f t="shared" ca="1" si="253"/>
        <v>-224</v>
      </c>
      <c r="K3792" s="391" t="str">
        <f t="shared" ca="1" si="254"/>
        <v>11,76</v>
      </c>
      <c r="L3792" s="379"/>
      <c r="O3792" s="379"/>
    </row>
    <row r="3793" spans="1:15">
      <c r="A3793" s="417" t="s">
        <v>2155</v>
      </c>
      <c r="B3793" s="417" t="s">
        <v>17001</v>
      </c>
      <c r="C3793" s="417" t="s">
        <v>2332</v>
      </c>
      <c r="D3793" s="417" t="s">
        <v>16995</v>
      </c>
      <c r="E3793" s="391">
        <v>0.1</v>
      </c>
      <c r="F3793" s="418">
        <v>44249</v>
      </c>
      <c r="G3793" s="417" t="s">
        <v>2286</v>
      </c>
      <c r="I3793" s="379">
        <f t="shared" ca="1" si="252"/>
        <v>-322</v>
      </c>
      <c r="J3793" s="379">
        <f t="shared" ca="1" si="253"/>
        <v>-224</v>
      </c>
      <c r="K3793" s="391" t="str">
        <f t="shared" ca="1" si="254"/>
        <v>12,01</v>
      </c>
      <c r="L3793" s="379"/>
      <c r="O3793" s="379"/>
    </row>
    <row r="3794" spans="1:15">
      <c r="A3794" s="417" t="s">
        <v>2155</v>
      </c>
      <c r="B3794" s="417" t="s">
        <v>11019</v>
      </c>
      <c r="C3794" s="417" t="s">
        <v>2332</v>
      </c>
      <c r="D3794" s="417" t="s">
        <v>16297</v>
      </c>
      <c r="E3794" s="391">
        <v>0.17</v>
      </c>
      <c r="F3794" s="418">
        <v>44249</v>
      </c>
      <c r="G3794" s="417" t="s">
        <v>2286</v>
      </c>
      <c r="I3794" s="379">
        <f t="shared" ca="1" si="252"/>
        <v>-322</v>
      </c>
      <c r="J3794" s="379">
        <f t="shared" ca="1" si="253"/>
        <v>-224</v>
      </c>
      <c r="K3794" s="391" t="str">
        <f t="shared" ca="1" si="254"/>
        <v>12,26</v>
      </c>
      <c r="L3794" s="379"/>
      <c r="O3794" s="379"/>
    </row>
    <row r="3795" spans="1:15">
      <c r="A3795" s="417" t="s">
        <v>2155</v>
      </c>
      <c r="B3795" s="417" t="s">
        <v>11020</v>
      </c>
      <c r="C3795" s="417" t="s">
        <v>2332</v>
      </c>
      <c r="D3795" s="417" t="s">
        <v>16298</v>
      </c>
      <c r="E3795" s="391">
        <v>0.2</v>
      </c>
      <c r="F3795" s="418">
        <v>44249</v>
      </c>
      <c r="G3795" s="417" t="s">
        <v>2286</v>
      </c>
      <c r="I3795" s="379">
        <f t="shared" ca="1" si="252"/>
        <v>-322</v>
      </c>
      <c r="J3795" s="379">
        <f t="shared" ca="1" si="253"/>
        <v>-224</v>
      </c>
      <c r="K3795" s="391" t="str">
        <f t="shared" ca="1" si="254"/>
        <v>12,76</v>
      </c>
      <c r="L3795" s="379"/>
      <c r="O3795" s="379"/>
    </row>
    <row r="3796" spans="1:15">
      <c r="A3796" s="417" t="s">
        <v>2155</v>
      </c>
      <c r="B3796" s="417" t="s">
        <v>11021</v>
      </c>
      <c r="C3796" s="417" t="s">
        <v>2332</v>
      </c>
      <c r="D3796" s="417" t="s">
        <v>16299</v>
      </c>
      <c r="E3796" s="391">
        <v>0.3</v>
      </c>
      <c r="F3796" s="418">
        <v>44249</v>
      </c>
      <c r="G3796" s="417" t="s">
        <v>2286</v>
      </c>
      <c r="I3796" s="379">
        <f t="shared" ca="1" si="252"/>
        <v>-322</v>
      </c>
      <c r="J3796" s="379">
        <f t="shared" ca="1" si="253"/>
        <v>-224</v>
      </c>
      <c r="K3796" s="391" t="str">
        <f t="shared" ca="1" si="254"/>
        <v>13,26</v>
      </c>
      <c r="L3796" s="379"/>
      <c r="O3796" s="379"/>
    </row>
    <row r="3797" spans="1:15">
      <c r="A3797" s="417" t="s">
        <v>2155</v>
      </c>
      <c r="B3797" s="417" t="s">
        <v>11022</v>
      </c>
      <c r="C3797" s="417" t="s">
        <v>2332</v>
      </c>
      <c r="D3797" s="417" t="s">
        <v>16300</v>
      </c>
      <c r="E3797" s="391">
        <v>0.46</v>
      </c>
      <c r="F3797" s="418">
        <v>44249</v>
      </c>
      <c r="G3797" s="417" t="s">
        <v>2286</v>
      </c>
      <c r="I3797" s="379">
        <f t="shared" ca="1" si="252"/>
        <v>-322</v>
      </c>
      <c r="J3797" s="379">
        <f t="shared" ca="1" si="253"/>
        <v>-224</v>
      </c>
      <c r="K3797" s="391" t="str">
        <f t="shared" ca="1" si="254"/>
        <v>13,76</v>
      </c>
      <c r="L3797" s="379"/>
      <c r="O3797" s="379"/>
    </row>
    <row r="3798" spans="1:15">
      <c r="A3798" s="417" t="s">
        <v>2155</v>
      </c>
      <c r="B3798" s="417" t="s">
        <v>11023</v>
      </c>
      <c r="C3798" s="417" t="s">
        <v>2332</v>
      </c>
      <c r="D3798" s="417" t="s">
        <v>16301</v>
      </c>
      <c r="E3798" s="391">
        <v>0.65</v>
      </c>
      <c r="F3798" s="418">
        <v>44249</v>
      </c>
      <c r="G3798" s="417" t="s">
        <v>2286</v>
      </c>
      <c r="I3798" s="379">
        <f t="shared" ca="1" si="252"/>
        <v>-322</v>
      </c>
      <c r="J3798" s="379">
        <f t="shared" ca="1" si="253"/>
        <v>-224</v>
      </c>
      <c r="K3798" s="391" t="str">
        <f t="shared" ca="1" si="254"/>
        <v>14,26</v>
      </c>
      <c r="L3798" s="379"/>
      <c r="O3798" s="379"/>
    </row>
    <row r="3799" spans="1:15">
      <c r="A3799" s="417" t="s">
        <v>2155</v>
      </c>
      <c r="B3799" s="417" t="s">
        <v>11024</v>
      </c>
      <c r="C3799" s="417" t="s">
        <v>2332</v>
      </c>
      <c r="D3799" s="417" t="s">
        <v>16302</v>
      </c>
      <c r="E3799" s="391">
        <v>0.91</v>
      </c>
      <c r="F3799" s="418">
        <v>44249</v>
      </c>
      <c r="G3799" s="417" t="s">
        <v>2286</v>
      </c>
      <c r="I3799" s="379">
        <f t="shared" ca="1" si="252"/>
        <v>-322</v>
      </c>
      <c r="J3799" s="379">
        <f t="shared" ca="1" si="253"/>
        <v>-224</v>
      </c>
      <c r="K3799" s="391" t="str">
        <f t="shared" ca="1" si="254"/>
        <v>14,76</v>
      </c>
      <c r="L3799" s="379"/>
      <c r="O3799" s="379"/>
    </row>
    <row r="3800" spans="1:15">
      <c r="A3800" s="417" t="s">
        <v>2155</v>
      </c>
      <c r="B3800" s="417" t="s">
        <v>18340</v>
      </c>
      <c r="C3800" s="417" t="s">
        <v>2332</v>
      </c>
      <c r="D3800" s="417" t="s">
        <v>16303</v>
      </c>
      <c r="E3800" s="391">
        <v>1.1599999999999999</v>
      </c>
      <c r="F3800" s="418">
        <v>44249</v>
      </c>
      <c r="G3800" s="417" t="s">
        <v>2286</v>
      </c>
      <c r="I3800" s="379">
        <f t="shared" ca="1" si="252"/>
        <v>-322</v>
      </c>
      <c r="J3800" s="379">
        <f t="shared" ca="1" si="253"/>
        <v>-224</v>
      </c>
      <c r="K3800" s="391" t="str">
        <f t="shared" ca="1" si="254"/>
        <v>15,26</v>
      </c>
      <c r="L3800" s="379"/>
      <c r="O3800" s="379"/>
    </row>
    <row r="3801" spans="1:15">
      <c r="A3801" s="417" t="s">
        <v>2155</v>
      </c>
      <c r="B3801" s="417" t="s">
        <v>11025</v>
      </c>
      <c r="C3801" s="417" t="s">
        <v>2332</v>
      </c>
      <c r="D3801" s="417" t="s">
        <v>16311</v>
      </c>
      <c r="E3801" s="391">
        <v>0.36</v>
      </c>
      <c r="F3801" s="418">
        <v>44249</v>
      </c>
      <c r="G3801" s="417" t="s">
        <v>2286</v>
      </c>
      <c r="I3801" s="379">
        <f t="shared" ca="1" si="252"/>
        <v>-322</v>
      </c>
      <c r="J3801" s="379">
        <f t="shared" ca="1" si="253"/>
        <v>-224</v>
      </c>
      <c r="K3801" s="391" t="str">
        <f t="shared" ca="1" si="254"/>
        <v>9,16</v>
      </c>
      <c r="L3801" s="379"/>
      <c r="O3801" s="379"/>
    </row>
    <row r="3802" spans="1:15">
      <c r="A3802" s="417" t="s">
        <v>2155</v>
      </c>
      <c r="B3802" s="417" t="s">
        <v>11026</v>
      </c>
      <c r="C3802" s="417" t="s">
        <v>2332</v>
      </c>
      <c r="D3802" s="417" t="s">
        <v>16313</v>
      </c>
      <c r="E3802" s="391">
        <v>0.15</v>
      </c>
      <c r="F3802" s="418">
        <v>44270</v>
      </c>
      <c r="G3802" s="417" t="s">
        <v>2286</v>
      </c>
      <c r="I3802" s="379">
        <f t="shared" ca="1" si="252"/>
        <v>-301</v>
      </c>
      <c r="J3802" s="379">
        <f t="shared" ca="1" si="253"/>
        <v>-209</v>
      </c>
      <c r="K3802" s="391" t="str">
        <f t="shared" ca="1" si="254"/>
        <v>9,56</v>
      </c>
      <c r="L3802" s="379"/>
      <c r="O3802" s="379"/>
    </row>
    <row r="3803" spans="1:15">
      <c r="A3803" s="417" t="s">
        <v>2155</v>
      </c>
      <c r="B3803" s="417" t="s">
        <v>11027</v>
      </c>
      <c r="C3803" s="417" t="s">
        <v>2332</v>
      </c>
      <c r="D3803" s="417" t="s">
        <v>16314</v>
      </c>
      <c r="E3803" s="391">
        <v>0.12</v>
      </c>
      <c r="F3803" s="418">
        <v>44270</v>
      </c>
      <c r="G3803" s="417" t="s">
        <v>2286</v>
      </c>
      <c r="I3803" s="379">
        <f t="shared" ca="1" si="252"/>
        <v>-301</v>
      </c>
      <c r="J3803" s="379">
        <f t="shared" ca="1" si="253"/>
        <v>-209</v>
      </c>
      <c r="K3803" s="391" t="str">
        <f t="shared" ca="1" si="254"/>
        <v>9,76</v>
      </c>
      <c r="L3803" s="379"/>
      <c r="O3803" s="379"/>
    </row>
    <row r="3804" spans="1:15">
      <c r="A3804" s="417" t="s">
        <v>123</v>
      </c>
      <c r="B3804" s="417" t="s">
        <v>7966</v>
      </c>
      <c r="C3804" s="417" t="s">
        <v>2332</v>
      </c>
      <c r="D3804" s="417" t="s">
        <v>2842</v>
      </c>
      <c r="E3804" s="391">
        <v>1.76</v>
      </c>
      <c r="F3804" s="418">
        <v>44249</v>
      </c>
      <c r="G3804" s="417" t="s">
        <v>2286</v>
      </c>
      <c r="I3804" s="379">
        <f t="shared" ca="1" si="252"/>
        <v>-322</v>
      </c>
      <c r="J3804" s="379">
        <f t="shared" ca="1" si="253"/>
        <v>-224</v>
      </c>
      <c r="K3804" s="391" t="str">
        <f t="shared" ca="1" si="254"/>
        <v>27,00</v>
      </c>
      <c r="L3804" s="379"/>
      <c r="O3804" s="379"/>
    </row>
    <row r="3805" spans="1:15">
      <c r="A3805" s="417" t="s">
        <v>179</v>
      </c>
      <c r="B3805" s="417" t="s">
        <v>3521</v>
      </c>
      <c r="C3805" s="417" t="s">
        <v>2281</v>
      </c>
      <c r="D3805" s="417" t="s">
        <v>3177</v>
      </c>
      <c r="E3805" s="391">
        <v>0.01</v>
      </c>
      <c r="F3805" s="418">
        <v>44214</v>
      </c>
      <c r="G3805" s="417" t="s">
        <v>2286</v>
      </c>
      <c r="I3805" s="379">
        <f t="shared" ca="1" si="252"/>
        <v>-357</v>
      </c>
      <c r="J3805" s="379">
        <f t="shared" ca="1" si="253"/>
        <v>-247</v>
      </c>
      <c r="K3805" s="391" t="str">
        <f t="shared" ca="1" si="254"/>
        <v>10,75</v>
      </c>
      <c r="L3805" s="379"/>
      <c r="O3805" s="379"/>
    </row>
    <row r="3806" spans="1:15">
      <c r="A3806" s="417" t="s">
        <v>2155</v>
      </c>
      <c r="B3806" s="417" t="s">
        <v>3522</v>
      </c>
      <c r="C3806" s="417" t="s">
        <v>2281</v>
      </c>
      <c r="D3806" s="417" t="s">
        <v>2320</v>
      </c>
      <c r="E3806" s="391">
        <v>0.01</v>
      </c>
      <c r="F3806" s="418">
        <v>44214</v>
      </c>
      <c r="G3806" s="417" t="s">
        <v>2283</v>
      </c>
      <c r="I3806" s="379">
        <f t="shared" ca="1" si="252"/>
        <v>-357</v>
      </c>
      <c r="J3806" s="379">
        <f t="shared" ca="1" si="253"/>
        <v>-247</v>
      </c>
      <c r="K3806" s="391" t="str">
        <f t="shared" ca="1" si="254"/>
        <v>12,00</v>
      </c>
      <c r="L3806" s="379"/>
      <c r="O3806" s="379"/>
    </row>
    <row r="3807" spans="1:15">
      <c r="A3807" s="417" t="s">
        <v>2155</v>
      </c>
      <c r="B3807" s="417" t="s">
        <v>11028</v>
      </c>
      <c r="C3807" s="417" t="s">
        <v>2281</v>
      </c>
      <c r="D3807" s="417" t="s">
        <v>2870</v>
      </c>
      <c r="E3807" s="391">
        <v>0.01</v>
      </c>
      <c r="F3807" s="418">
        <v>44214</v>
      </c>
      <c r="G3807" s="417" t="s">
        <v>2283</v>
      </c>
      <c r="I3807" s="379">
        <f t="shared" ca="1" si="252"/>
        <v>-357</v>
      </c>
      <c r="J3807" s="379">
        <f t="shared" ca="1" si="253"/>
        <v>-247</v>
      </c>
      <c r="K3807" s="391" t="str">
        <f t="shared" ca="1" si="254"/>
        <v>10,00</v>
      </c>
      <c r="L3807" s="379"/>
      <c r="O3807" s="379"/>
    </row>
    <row r="3808" spans="1:15">
      <c r="A3808" s="417" t="s">
        <v>2155</v>
      </c>
      <c r="B3808" s="417" t="s">
        <v>11029</v>
      </c>
      <c r="C3808" s="417" t="s">
        <v>2281</v>
      </c>
      <c r="D3808" s="417" t="s">
        <v>3490</v>
      </c>
      <c r="E3808" s="391">
        <v>1.1399999999999999</v>
      </c>
      <c r="F3808" s="418">
        <v>44214</v>
      </c>
      <c r="G3808" s="417" t="s">
        <v>2283</v>
      </c>
      <c r="I3808" s="379">
        <f t="shared" ca="1" si="252"/>
        <v>-357</v>
      </c>
      <c r="J3808" s="379">
        <f t="shared" ca="1" si="253"/>
        <v>-247</v>
      </c>
      <c r="K3808" s="391" t="str">
        <f t="shared" ca="1" si="254"/>
        <v>3,70</v>
      </c>
      <c r="L3808" s="379"/>
      <c r="O3808" s="379"/>
    </row>
    <row r="3809" spans="1:15">
      <c r="A3809" s="417" t="s">
        <v>2155</v>
      </c>
      <c r="B3809" s="417" t="s">
        <v>11030</v>
      </c>
      <c r="C3809" s="417" t="s">
        <v>2281</v>
      </c>
      <c r="D3809" s="417" t="s">
        <v>3491</v>
      </c>
      <c r="E3809" s="391">
        <v>0.9</v>
      </c>
      <c r="F3809" s="418">
        <v>44214</v>
      </c>
      <c r="G3809" s="417" t="s">
        <v>2283</v>
      </c>
      <c r="I3809" s="379">
        <f t="shared" ca="1" si="252"/>
        <v>-357</v>
      </c>
      <c r="J3809" s="379">
        <f t="shared" ca="1" si="253"/>
        <v>-247</v>
      </c>
      <c r="K3809" s="391" t="str">
        <f t="shared" ca="1" si="254"/>
        <v>3,80</v>
      </c>
      <c r="L3809" s="379"/>
      <c r="O3809" s="379"/>
    </row>
    <row r="3810" spans="1:15">
      <c r="A3810" s="417" t="s">
        <v>2155</v>
      </c>
      <c r="B3810" s="417" t="s">
        <v>11031</v>
      </c>
      <c r="C3810" s="417" t="s">
        <v>2281</v>
      </c>
      <c r="D3810" s="417" t="s">
        <v>3492</v>
      </c>
      <c r="E3810" s="391">
        <v>0.81</v>
      </c>
      <c r="F3810" s="418">
        <v>44214</v>
      </c>
      <c r="G3810" s="417" t="s">
        <v>2283</v>
      </c>
      <c r="I3810" s="379">
        <f t="shared" ca="1" si="252"/>
        <v>-357</v>
      </c>
      <c r="J3810" s="379">
        <f t="shared" ca="1" si="253"/>
        <v>-247</v>
      </c>
      <c r="K3810" s="391" t="str">
        <f t="shared" ca="1" si="254"/>
        <v>3,90</v>
      </c>
      <c r="L3810" s="379"/>
      <c r="O3810" s="379"/>
    </row>
    <row r="3811" spans="1:15">
      <c r="A3811" s="417" t="s">
        <v>2155</v>
      </c>
      <c r="B3811" s="417" t="s">
        <v>6819</v>
      </c>
      <c r="C3811" s="417" t="s">
        <v>2281</v>
      </c>
      <c r="D3811" s="417" t="s">
        <v>3466</v>
      </c>
      <c r="E3811" s="391">
        <v>0.56999999999999995</v>
      </c>
      <c r="F3811" s="418">
        <v>44214</v>
      </c>
      <c r="G3811" s="417" t="s">
        <v>2283</v>
      </c>
      <c r="I3811" s="379">
        <f t="shared" ca="1" si="252"/>
        <v>-357</v>
      </c>
      <c r="J3811" s="379">
        <f t="shared" ca="1" si="253"/>
        <v>-247</v>
      </c>
      <c r="K3811" s="391" t="str">
        <f t="shared" ca="1" si="254"/>
        <v>4,00</v>
      </c>
      <c r="L3811" s="379"/>
      <c r="O3811" s="379"/>
    </row>
    <row r="3812" spans="1:15">
      <c r="A3812" s="417" t="s">
        <v>2155</v>
      </c>
      <c r="B3812" s="417" t="s">
        <v>11032</v>
      </c>
      <c r="C3812" s="417" t="s">
        <v>2281</v>
      </c>
      <c r="D3812" s="417" t="s">
        <v>3493</v>
      </c>
      <c r="E3812" s="391">
        <v>0.44</v>
      </c>
      <c r="F3812" s="418">
        <v>44214</v>
      </c>
      <c r="G3812" s="417" t="s">
        <v>2283</v>
      </c>
      <c r="I3812" s="379">
        <f t="shared" ca="1" si="252"/>
        <v>-357</v>
      </c>
      <c r="J3812" s="379">
        <f t="shared" ca="1" si="253"/>
        <v>-247</v>
      </c>
      <c r="K3812" s="391" t="str">
        <f t="shared" ca="1" si="254"/>
        <v>4,10</v>
      </c>
      <c r="L3812" s="379"/>
      <c r="O3812" s="379"/>
    </row>
    <row r="3813" spans="1:15">
      <c r="A3813" s="417" t="s">
        <v>2155</v>
      </c>
      <c r="B3813" s="417" t="s">
        <v>11033</v>
      </c>
      <c r="C3813" s="417" t="s">
        <v>2281</v>
      </c>
      <c r="D3813" s="417" t="s">
        <v>3468</v>
      </c>
      <c r="E3813" s="391">
        <v>0.43</v>
      </c>
      <c r="F3813" s="418">
        <v>44214</v>
      </c>
      <c r="G3813" s="417" t="s">
        <v>2283</v>
      </c>
      <c r="I3813" s="379">
        <f t="shared" ca="1" si="252"/>
        <v>-357</v>
      </c>
      <c r="J3813" s="379">
        <f t="shared" ca="1" si="253"/>
        <v>-247</v>
      </c>
      <c r="K3813" s="391" t="str">
        <f t="shared" ca="1" si="254"/>
        <v>4,20</v>
      </c>
      <c r="L3813" s="379"/>
      <c r="O3813" s="379"/>
    </row>
    <row r="3814" spans="1:15">
      <c r="A3814" s="417" t="s">
        <v>2155</v>
      </c>
      <c r="B3814" s="417" t="s">
        <v>6820</v>
      </c>
      <c r="C3814" s="417" t="s">
        <v>2281</v>
      </c>
      <c r="D3814" s="417" t="s">
        <v>3494</v>
      </c>
      <c r="E3814" s="391">
        <v>0.35</v>
      </c>
      <c r="F3814" s="418">
        <v>44214</v>
      </c>
      <c r="G3814" s="417" t="s">
        <v>2283</v>
      </c>
      <c r="I3814" s="379">
        <f t="shared" ca="1" si="252"/>
        <v>-357</v>
      </c>
      <c r="J3814" s="379">
        <f t="shared" ca="1" si="253"/>
        <v>-247</v>
      </c>
      <c r="K3814" s="391" t="str">
        <f t="shared" ca="1" si="254"/>
        <v>4,30</v>
      </c>
      <c r="L3814" s="379"/>
      <c r="O3814" s="379"/>
    </row>
    <row r="3815" spans="1:15">
      <c r="A3815" s="417" t="s">
        <v>2155</v>
      </c>
      <c r="B3815" s="417" t="s">
        <v>7967</v>
      </c>
      <c r="C3815" s="417" t="s">
        <v>2281</v>
      </c>
      <c r="D3815" s="417" t="s">
        <v>3470</v>
      </c>
      <c r="E3815" s="391">
        <v>0.28000000000000003</v>
      </c>
      <c r="F3815" s="418">
        <v>44214</v>
      </c>
      <c r="G3815" s="417" t="s">
        <v>2283</v>
      </c>
      <c r="I3815" s="379">
        <f t="shared" ca="1" si="252"/>
        <v>-357</v>
      </c>
      <c r="J3815" s="379">
        <f t="shared" ca="1" si="253"/>
        <v>-247</v>
      </c>
      <c r="K3815" s="391" t="str">
        <f t="shared" ca="1" si="254"/>
        <v>4,40</v>
      </c>
      <c r="L3815" s="379"/>
      <c r="O3815" s="379"/>
    </row>
    <row r="3816" spans="1:15">
      <c r="A3816" s="417" t="s">
        <v>2155</v>
      </c>
      <c r="B3816" s="417" t="s">
        <v>6821</v>
      </c>
      <c r="C3816" s="417" t="s">
        <v>2281</v>
      </c>
      <c r="D3816" s="417" t="s">
        <v>3495</v>
      </c>
      <c r="E3816" s="391">
        <v>0.2</v>
      </c>
      <c r="F3816" s="418">
        <v>44214</v>
      </c>
      <c r="G3816" s="417" t="s">
        <v>2283</v>
      </c>
      <c r="I3816" s="379">
        <f t="shared" ca="1" si="252"/>
        <v>-357</v>
      </c>
      <c r="J3816" s="379">
        <f t="shared" ca="1" si="253"/>
        <v>-247</v>
      </c>
      <c r="K3816" s="391" t="str">
        <f t="shared" ca="1" si="254"/>
        <v>4,50</v>
      </c>
      <c r="L3816" s="379"/>
      <c r="O3816" s="379"/>
    </row>
    <row r="3817" spans="1:15">
      <c r="A3817" s="417" t="s">
        <v>2155</v>
      </c>
      <c r="B3817" s="417" t="s">
        <v>6822</v>
      </c>
      <c r="C3817" s="417" t="s">
        <v>2281</v>
      </c>
      <c r="D3817" s="417" t="s">
        <v>3496</v>
      </c>
      <c r="E3817" s="391">
        <v>0.15</v>
      </c>
      <c r="F3817" s="418">
        <v>44214</v>
      </c>
      <c r="G3817" s="417" t="s">
        <v>2283</v>
      </c>
      <c r="I3817" s="379">
        <f t="shared" ca="1" si="252"/>
        <v>-357</v>
      </c>
      <c r="J3817" s="379">
        <f t="shared" ca="1" si="253"/>
        <v>-247</v>
      </c>
      <c r="K3817" s="391" t="str">
        <f t="shared" ca="1" si="254"/>
        <v>4,60</v>
      </c>
      <c r="L3817" s="379"/>
      <c r="O3817" s="379"/>
    </row>
    <row r="3818" spans="1:15">
      <c r="A3818" s="417" t="s">
        <v>2155</v>
      </c>
      <c r="B3818" s="417" t="s">
        <v>7968</v>
      </c>
      <c r="C3818" s="417" t="s">
        <v>2281</v>
      </c>
      <c r="D3818" s="417" t="s">
        <v>3472</v>
      </c>
      <c r="E3818" s="391">
        <v>0.09</v>
      </c>
      <c r="F3818" s="418">
        <v>44214</v>
      </c>
      <c r="G3818" s="417" t="s">
        <v>2283</v>
      </c>
      <c r="I3818" s="379">
        <f t="shared" ca="1" si="252"/>
        <v>-357</v>
      </c>
      <c r="J3818" s="379">
        <f t="shared" ca="1" si="253"/>
        <v>-247</v>
      </c>
      <c r="K3818" s="391" t="str">
        <f t="shared" ca="1" si="254"/>
        <v>4,70</v>
      </c>
      <c r="L3818" s="379"/>
      <c r="O3818" s="379"/>
    </row>
    <row r="3819" spans="1:15">
      <c r="A3819" s="417" t="s">
        <v>2155</v>
      </c>
      <c r="B3819" s="417" t="s">
        <v>7969</v>
      </c>
      <c r="C3819" s="417" t="s">
        <v>2281</v>
      </c>
      <c r="D3819" s="417" t="s">
        <v>3497</v>
      </c>
      <c r="E3819" s="391">
        <v>0.06</v>
      </c>
      <c r="F3819" s="418">
        <v>44214</v>
      </c>
      <c r="G3819" s="417" t="s">
        <v>2283</v>
      </c>
      <c r="I3819" s="379">
        <f t="shared" ca="1" si="252"/>
        <v>-357</v>
      </c>
      <c r="J3819" s="379">
        <f t="shared" ca="1" si="253"/>
        <v>-247</v>
      </c>
      <c r="K3819" s="391" t="str">
        <f t="shared" ca="1" si="254"/>
        <v>4,80</v>
      </c>
      <c r="L3819" s="379"/>
      <c r="O3819" s="379"/>
    </row>
    <row r="3820" spans="1:15">
      <c r="A3820" s="417" t="s">
        <v>2155</v>
      </c>
      <c r="B3820" s="417" t="s">
        <v>7970</v>
      </c>
      <c r="C3820" s="417" t="s">
        <v>2281</v>
      </c>
      <c r="D3820" s="417" t="s">
        <v>3474</v>
      </c>
      <c r="E3820" s="391">
        <v>0.04</v>
      </c>
      <c r="F3820" s="418">
        <v>44214</v>
      </c>
      <c r="G3820" s="417" t="s">
        <v>2283</v>
      </c>
      <c r="I3820" s="379">
        <f t="shared" ca="1" si="252"/>
        <v>-357</v>
      </c>
      <c r="J3820" s="379">
        <f t="shared" ca="1" si="253"/>
        <v>-247</v>
      </c>
      <c r="K3820" s="391" t="str">
        <f t="shared" ca="1" si="254"/>
        <v>4,90</v>
      </c>
      <c r="L3820" s="379"/>
      <c r="O3820" s="379"/>
    </row>
    <row r="3821" spans="1:15">
      <c r="A3821" s="417" t="s">
        <v>2155</v>
      </c>
      <c r="B3821" s="417" t="s">
        <v>6823</v>
      </c>
      <c r="C3821" s="417" t="s">
        <v>2281</v>
      </c>
      <c r="D3821" s="417" t="s">
        <v>3498</v>
      </c>
      <c r="E3821" s="391">
        <v>0.03</v>
      </c>
      <c r="F3821" s="418">
        <v>44214</v>
      </c>
      <c r="G3821" s="417" t="s">
        <v>2283</v>
      </c>
      <c r="I3821" s="379">
        <f t="shared" ca="1" si="252"/>
        <v>-357</v>
      </c>
      <c r="J3821" s="379">
        <f t="shared" ca="1" si="253"/>
        <v>-247</v>
      </c>
      <c r="K3821" s="391" t="str">
        <f t="shared" ca="1" si="254"/>
        <v>5,00</v>
      </c>
      <c r="L3821" s="379"/>
      <c r="O3821" s="379"/>
    </row>
    <row r="3822" spans="1:15">
      <c r="A3822" s="417" t="s">
        <v>2155</v>
      </c>
      <c r="B3822" s="417" t="s">
        <v>11034</v>
      </c>
      <c r="C3822" s="417" t="s">
        <v>2281</v>
      </c>
      <c r="D3822" s="417" t="s">
        <v>3506</v>
      </c>
      <c r="E3822" s="391">
        <v>0.02</v>
      </c>
      <c r="F3822" s="418">
        <v>44214</v>
      </c>
      <c r="G3822" s="417" t="s">
        <v>2286</v>
      </c>
      <c r="I3822" s="379">
        <f t="shared" ca="1" si="252"/>
        <v>-357</v>
      </c>
      <c r="J3822" s="379">
        <f t="shared" ca="1" si="253"/>
        <v>-247</v>
      </c>
      <c r="K3822" s="391" t="str">
        <f t="shared" ca="1" si="254"/>
        <v>5,10</v>
      </c>
      <c r="L3822" s="379"/>
      <c r="O3822" s="379"/>
    </row>
    <row r="3823" spans="1:15">
      <c r="A3823" s="417" t="s">
        <v>2155</v>
      </c>
      <c r="B3823" s="417" t="s">
        <v>7971</v>
      </c>
      <c r="C3823" s="417" t="s">
        <v>2281</v>
      </c>
      <c r="D3823" s="417" t="s">
        <v>3476</v>
      </c>
      <c r="E3823" s="391">
        <v>0.02</v>
      </c>
      <c r="F3823" s="418">
        <v>44214</v>
      </c>
      <c r="G3823" s="417" t="s">
        <v>2283</v>
      </c>
      <c r="I3823" s="379">
        <f t="shared" ca="1" si="252"/>
        <v>-357</v>
      </c>
      <c r="J3823" s="379">
        <f t="shared" ca="1" si="253"/>
        <v>-247</v>
      </c>
      <c r="K3823" s="391" t="str">
        <f t="shared" ca="1" si="254"/>
        <v>5,20</v>
      </c>
      <c r="L3823" s="379"/>
      <c r="O3823" s="379"/>
    </row>
    <row r="3824" spans="1:15">
      <c r="A3824" s="417" t="s">
        <v>2155</v>
      </c>
      <c r="B3824" s="417" t="s">
        <v>11035</v>
      </c>
      <c r="C3824" s="417" t="s">
        <v>2281</v>
      </c>
      <c r="D3824" s="417" t="s">
        <v>11036</v>
      </c>
      <c r="E3824" s="391">
        <v>0.02</v>
      </c>
      <c r="F3824" s="418">
        <v>44214</v>
      </c>
      <c r="G3824" s="417" t="s">
        <v>2286</v>
      </c>
      <c r="I3824" s="379">
        <f t="shared" ca="1" si="252"/>
        <v>-357</v>
      </c>
      <c r="J3824" s="379">
        <f t="shared" ca="1" si="253"/>
        <v>-247</v>
      </c>
      <c r="K3824" s="391" t="str">
        <f t="shared" ca="1" si="254"/>
        <v>5,30</v>
      </c>
      <c r="L3824" s="379"/>
      <c r="O3824" s="379"/>
    </row>
    <row r="3825" spans="1:15">
      <c r="A3825" s="417" t="s">
        <v>2155</v>
      </c>
      <c r="B3825" s="417" t="s">
        <v>6824</v>
      </c>
      <c r="C3825" s="417" t="s">
        <v>2281</v>
      </c>
      <c r="D3825" s="417" t="s">
        <v>3499</v>
      </c>
      <c r="E3825" s="391">
        <v>0.01</v>
      </c>
      <c r="F3825" s="418">
        <v>44214</v>
      </c>
      <c r="G3825" s="417" t="s">
        <v>2283</v>
      </c>
      <c r="I3825" s="379">
        <f t="shared" ca="1" si="252"/>
        <v>-357</v>
      </c>
      <c r="J3825" s="379">
        <f t="shared" ca="1" si="253"/>
        <v>-247</v>
      </c>
      <c r="K3825" s="391" t="str">
        <f t="shared" ca="1" si="254"/>
        <v>5,40</v>
      </c>
      <c r="L3825" s="379"/>
      <c r="O3825" s="379"/>
    </row>
    <row r="3826" spans="1:15">
      <c r="A3826" s="417" t="s">
        <v>2155</v>
      </c>
      <c r="B3826" s="417" t="s">
        <v>11037</v>
      </c>
      <c r="C3826" s="417" t="s">
        <v>2281</v>
      </c>
      <c r="D3826" s="417" t="s">
        <v>3500</v>
      </c>
      <c r="E3826" s="391">
        <v>0.01</v>
      </c>
      <c r="F3826" s="418">
        <v>44214</v>
      </c>
      <c r="G3826" s="417" t="s">
        <v>2286</v>
      </c>
      <c r="I3826" s="379">
        <f t="shared" ca="1" si="252"/>
        <v>-357</v>
      </c>
      <c r="J3826" s="379">
        <f t="shared" ca="1" si="253"/>
        <v>-247</v>
      </c>
      <c r="K3826" s="391" t="str">
        <f t="shared" ca="1" si="254"/>
        <v>5,50</v>
      </c>
      <c r="L3826" s="379"/>
      <c r="O3826" s="379"/>
    </row>
    <row r="3827" spans="1:15">
      <c r="A3827" s="417" t="s">
        <v>2155</v>
      </c>
      <c r="B3827" s="417" t="s">
        <v>11038</v>
      </c>
      <c r="C3827" s="417" t="s">
        <v>2281</v>
      </c>
      <c r="D3827" s="417" t="s">
        <v>3478</v>
      </c>
      <c r="E3827" s="391">
        <v>0.01</v>
      </c>
      <c r="F3827" s="418">
        <v>44214</v>
      </c>
      <c r="G3827" s="417" t="s">
        <v>2283</v>
      </c>
      <c r="I3827" s="379">
        <f t="shared" ca="1" si="252"/>
        <v>-357</v>
      </c>
      <c r="J3827" s="379">
        <f t="shared" ca="1" si="253"/>
        <v>-247</v>
      </c>
      <c r="K3827" s="391" t="str">
        <f t="shared" ca="1" si="254"/>
        <v>5,60</v>
      </c>
      <c r="L3827" s="379"/>
      <c r="O3827" s="379"/>
    </row>
    <row r="3828" spans="1:15">
      <c r="A3828" s="417" t="s">
        <v>2155</v>
      </c>
      <c r="B3828" s="417" t="s">
        <v>11039</v>
      </c>
      <c r="C3828" s="417" t="s">
        <v>2281</v>
      </c>
      <c r="D3828" s="417" t="s">
        <v>3480</v>
      </c>
      <c r="E3828" s="391">
        <v>0.01</v>
      </c>
      <c r="F3828" s="418">
        <v>44214</v>
      </c>
      <c r="G3828" s="417" t="s">
        <v>2286</v>
      </c>
      <c r="I3828" s="379">
        <f t="shared" ca="1" si="252"/>
        <v>-357</v>
      </c>
      <c r="J3828" s="379">
        <f t="shared" ca="1" si="253"/>
        <v>-247</v>
      </c>
      <c r="K3828" s="391" t="str">
        <f t="shared" ca="1" si="254"/>
        <v>5,70</v>
      </c>
      <c r="L3828" s="379"/>
      <c r="O3828" s="379"/>
    </row>
    <row r="3829" spans="1:15">
      <c r="A3829" s="417" t="s">
        <v>2155</v>
      </c>
      <c r="B3829" s="417" t="s">
        <v>3523</v>
      </c>
      <c r="C3829" s="417" t="s">
        <v>2281</v>
      </c>
      <c r="D3829" s="417" t="s">
        <v>3501</v>
      </c>
      <c r="E3829" s="391">
        <v>0.01</v>
      </c>
      <c r="F3829" s="418">
        <v>44214</v>
      </c>
      <c r="G3829" s="417" t="s">
        <v>2283</v>
      </c>
      <c r="I3829" s="379">
        <f t="shared" ca="1" si="252"/>
        <v>-357</v>
      </c>
      <c r="J3829" s="379">
        <f t="shared" ca="1" si="253"/>
        <v>-247</v>
      </c>
      <c r="K3829" s="391" t="str">
        <f t="shared" ca="1" si="254"/>
        <v>5,80</v>
      </c>
      <c r="L3829" s="379"/>
      <c r="O3829" s="379"/>
    </row>
    <row r="3830" spans="1:15">
      <c r="A3830" s="417" t="s">
        <v>2155</v>
      </c>
      <c r="B3830" s="417" t="s">
        <v>11040</v>
      </c>
      <c r="C3830" s="417" t="s">
        <v>2281</v>
      </c>
      <c r="D3830" s="417" t="s">
        <v>3482</v>
      </c>
      <c r="E3830" s="391">
        <v>0.01</v>
      </c>
      <c r="F3830" s="418">
        <v>44214</v>
      </c>
      <c r="G3830" s="417" t="s">
        <v>2286</v>
      </c>
      <c r="I3830" s="379">
        <f t="shared" ca="1" si="252"/>
        <v>-357</v>
      </c>
      <c r="J3830" s="379">
        <f t="shared" ca="1" si="253"/>
        <v>-247</v>
      </c>
      <c r="K3830" s="391" t="str">
        <f t="shared" ca="1" si="254"/>
        <v>5,90</v>
      </c>
      <c r="L3830" s="379"/>
      <c r="O3830" s="379"/>
    </row>
    <row r="3831" spans="1:15">
      <c r="A3831" s="417" t="s">
        <v>2155</v>
      </c>
      <c r="B3831" s="417" t="s">
        <v>6825</v>
      </c>
      <c r="C3831" s="417" t="s">
        <v>2281</v>
      </c>
      <c r="D3831" s="417" t="s">
        <v>3502</v>
      </c>
      <c r="E3831" s="391">
        <v>0.01</v>
      </c>
      <c r="F3831" s="418">
        <v>44214</v>
      </c>
      <c r="G3831" s="417" t="s">
        <v>2283</v>
      </c>
      <c r="I3831" s="379">
        <f t="shared" ca="1" si="252"/>
        <v>-357</v>
      </c>
      <c r="J3831" s="379">
        <f t="shared" ca="1" si="253"/>
        <v>-247</v>
      </c>
      <c r="K3831" s="391" t="str">
        <f t="shared" ca="1" si="254"/>
        <v>6,00</v>
      </c>
      <c r="L3831" s="379"/>
      <c r="O3831" s="379"/>
    </row>
    <row r="3832" spans="1:15">
      <c r="A3832" s="417" t="s">
        <v>2155</v>
      </c>
      <c r="B3832" s="417" t="s">
        <v>11041</v>
      </c>
      <c r="C3832" s="417" t="s">
        <v>2281</v>
      </c>
      <c r="D3832" s="417" t="s">
        <v>3548</v>
      </c>
      <c r="E3832" s="391">
        <v>0.01</v>
      </c>
      <c r="F3832" s="418">
        <v>44214</v>
      </c>
      <c r="G3832" s="417" t="s">
        <v>2286</v>
      </c>
      <c r="I3832" s="379">
        <f t="shared" ca="1" si="252"/>
        <v>-357</v>
      </c>
      <c r="J3832" s="379">
        <f t="shared" ca="1" si="253"/>
        <v>-247</v>
      </c>
      <c r="K3832" s="391" t="str">
        <f t="shared" ca="1" si="254"/>
        <v>6,10</v>
      </c>
      <c r="L3832" s="379"/>
      <c r="O3832" s="379"/>
    </row>
    <row r="3833" spans="1:15">
      <c r="A3833" s="417" t="s">
        <v>2155</v>
      </c>
      <c r="B3833" s="417" t="s">
        <v>11042</v>
      </c>
      <c r="C3833" s="417" t="s">
        <v>2281</v>
      </c>
      <c r="D3833" s="417" t="s">
        <v>3503</v>
      </c>
      <c r="E3833" s="391">
        <v>0.01</v>
      </c>
      <c r="F3833" s="418">
        <v>44214</v>
      </c>
      <c r="G3833" s="417" t="s">
        <v>2283</v>
      </c>
      <c r="I3833" s="379">
        <f t="shared" ca="1" si="252"/>
        <v>-357</v>
      </c>
      <c r="J3833" s="379">
        <f t="shared" ca="1" si="253"/>
        <v>-247</v>
      </c>
      <c r="K3833" s="391" t="str">
        <f t="shared" ca="1" si="254"/>
        <v>6,20</v>
      </c>
      <c r="L3833" s="379"/>
      <c r="O3833" s="379"/>
    </row>
    <row r="3834" spans="1:15">
      <c r="A3834" s="417" t="s">
        <v>2155</v>
      </c>
      <c r="B3834" s="417" t="s">
        <v>11043</v>
      </c>
      <c r="C3834" s="417" t="s">
        <v>2281</v>
      </c>
      <c r="D3834" s="417" t="s">
        <v>3484</v>
      </c>
      <c r="E3834" s="391">
        <v>0.01</v>
      </c>
      <c r="F3834" s="418">
        <v>44214</v>
      </c>
      <c r="G3834" s="417" t="s">
        <v>2286</v>
      </c>
      <c r="I3834" s="379">
        <f t="shared" ca="1" si="252"/>
        <v>-357</v>
      </c>
      <c r="J3834" s="379">
        <f t="shared" ca="1" si="253"/>
        <v>-247</v>
      </c>
      <c r="K3834" s="391" t="str">
        <f t="shared" ca="1" si="254"/>
        <v>6,30</v>
      </c>
      <c r="L3834" s="379"/>
      <c r="O3834" s="379"/>
    </row>
    <row r="3835" spans="1:15">
      <c r="A3835" s="417" t="s">
        <v>2155</v>
      </c>
      <c r="B3835" s="417" t="s">
        <v>3524</v>
      </c>
      <c r="C3835" s="417" t="s">
        <v>2281</v>
      </c>
      <c r="D3835" s="417" t="s">
        <v>3504</v>
      </c>
      <c r="E3835" s="391">
        <v>0.01</v>
      </c>
      <c r="F3835" s="418">
        <v>44214</v>
      </c>
      <c r="G3835" s="417" t="s">
        <v>2283</v>
      </c>
      <c r="I3835" s="379">
        <f t="shared" ca="1" si="252"/>
        <v>-357</v>
      </c>
      <c r="J3835" s="379">
        <f t="shared" ca="1" si="253"/>
        <v>-247</v>
      </c>
      <c r="K3835" s="391" t="str">
        <f t="shared" ca="1" si="254"/>
        <v>6,40</v>
      </c>
      <c r="L3835" s="379"/>
      <c r="O3835" s="379"/>
    </row>
    <row r="3836" spans="1:15">
      <c r="A3836" s="417" t="s">
        <v>2155</v>
      </c>
      <c r="B3836" s="417" t="s">
        <v>11044</v>
      </c>
      <c r="C3836" s="417" t="s">
        <v>2281</v>
      </c>
      <c r="D3836" s="417" t="s">
        <v>3191</v>
      </c>
      <c r="E3836" s="391">
        <v>0.01</v>
      </c>
      <c r="F3836" s="418">
        <v>44214</v>
      </c>
      <c r="G3836" s="417" t="s">
        <v>2286</v>
      </c>
      <c r="I3836" s="379">
        <f t="shared" ca="1" si="252"/>
        <v>-357</v>
      </c>
      <c r="J3836" s="379">
        <f t="shared" ca="1" si="253"/>
        <v>-247</v>
      </c>
      <c r="K3836" s="391" t="str">
        <f t="shared" ca="1" si="254"/>
        <v>6,50</v>
      </c>
      <c r="L3836" s="379"/>
      <c r="O3836" s="379"/>
    </row>
    <row r="3837" spans="1:15">
      <c r="A3837" s="417" t="s">
        <v>2155</v>
      </c>
      <c r="B3837" s="417" t="s">
        <v>11045</v>
      </c>
      <c r="C3837" s="417" t="s">
        <v>2281</v>
      </c>
      <c r="D3837" s="417" t="s">
        <v>3516</v>
      </c>
      <c r="E3837" s="391">
        <v>0.01</v>
      </c>
      <c r="F3837" s="418">
        <v>44214</v>
      </c>
      <c r="G3837" s="417" t="s">
        <v>2283</v>
      </c>
      <c r="I3837" s="379">
        <f t="shared" ca="1" si="252"/>
        <v>-357</v>
      </c>
      <c r="J3837" s="379">
        <f t="shared" ca="1" si="253"/>
        <v>-247</v>
      </c>
      <c r="K3837" s="391" t="str">
        <f t="shared" ca="1" si="254"/>
        <v>6,60</v>
      </c>
      <c r="L3837" s="379"/>
      <c r="O3837" s="379"/>
    </row>
    <row r="3838" spans="1:15">
      <c r="A3838" s="417" t="s">
        <v>2155</v>
      </c>
      <c r="B3838" s="417" t="s">
        <v>11046</v>
      </c>
      <c r="C3838" s="417" t="s">
        <v>2281</v>
      </c>
      <c r="D3838" s="417" t="s">
        <v>3549</v>
      </c>
      <c r="E3838" s="391">
        <v>0.01</v>
      </c>
      <c r="F3838" s="418">
        <v>44214</v>
      </c>
      <c r="G3838" s="417" t="s">
        <v>2286</v>
      </c>
      <c r="I3838" s="379">
        <f t="shared" ca="1" si="252"/>
        <v>-357</v>
      </c>
      <c r="J3838" s="379">
        <f t="shared" ca="1" si="253"/>
        <v>-247</v>
      </c>
      <c r="K3838" s="391" t="str">
        <f t="shared" ca="1" si="254"/>
        <v>6,70</v>
      </c>
      <c r="L3838" s="379"/>
      <c r="O3838" s="379"/>
    </row>
    <row r="3839" spans="1:15">
      <c r="A3839" s="417" t="s">
        <v>2155</v>
      </c>
      <c r="B3839" s="417" t="s">
        <v>11047</v>
      </c>
      <c r="C3839" s="417" t="s">
        <v>2281</v>
      </c>
      <c r="D3839" s="417" t="s">
        <v>3550</v>
      </c>
      <c r="E3839" s="391">
        <v>0.01</v>
      </c>
      <c r="F3839" s="418">
        <v>44214</v>
      </c>
      <c r="G3839" s="417" t="s">
        <v>2283</v>
      </c>
      <c r="I3839" s="379">
        <f t="shared" ca="1" si="252"/>
        <v>-357</v>
      </c>
      <c r="J3839" s="379">
        <f t="shared" ca="1" si="253"/>
        <v>-247</v>
      </c>
      <c r="K3839" s="391" t="str">
        <f t="shared" ca="1" si="254"/>
        <v>6,80</v>
      </c>
      <c r="L3839" s="379"/>
      <c r="O3839" s="379"/>
    </row>
    <row r="3840" spans="1:15">
      <c r="A3840" s="417" t="s">
        <v>2155</v>
      </c>
      <c r="B3840" s="417" t="s">
        <v>11048</v>
      </c>
      <c r="C3840" s="417" t="s">
        <v>2281</v>
      </c>
      <c r="D3840" s="417" t="s">
        <v>3551</v>
      </c>
      <c r="E3840" s="391">
        <v>0.01</v>
      </c>
      <c r="F3840" s="418">
        <v>44214</v>
      </c>
      <c r="G3840" s="417" t="s">
        <v>2286</v>
      </c>
      <c r="I3840" s="379">
        <f t="shared" ca="1" si="252"/>
        <v>-357</v>
      </c>
      <c r="J3840" s="379">
        <f t="shared" ca="1" si="253"/>
        <v>-247</v>
      </c>
      <c r="K3840" s="391" t="str">
        <f t="shared" ca="1" si="254"/>
        <v>6,90</v>
      </c>
      <c r="L3840" s="379"/>
      <c r="O3840" s="379"/>
    </row>
    <row r="3841" spans="1:15">
      <c r="A3841" s="417" t="s">
        <v>2155</v>
      </c>
      <c r="B3841" s="417" t="s">
        <v>6826</v>
      </c>
      <c r="C3841" s="417" t="s">
        <v>2281</v>
      </c>
      <c r="D3841" s="417" t="s">
        <v>3552</v>
      </c>
      <c r="E3841" s="391">
        <v>0.01</v>
      </c>
      <c r="F3841" s="418">
        <v>44214</v>
      </c>
      <c r="G3841" s="417" t="s">
        <v>2283</v>
      </c>
      <c r="I3841" s="379">
        <f t="shared" ca="1" si="252"/>
        <v>-357</v>
      </c>
      <c r="J3841" s="379">
        <f t="shared" ca="1" si="253"/>
        <v>-247</v>
      </c>
      <c r="K3841" s="391" t="str">
        <f t="shared" ca="1" si="254"/>
        <v>7,00</v>
      </c>
      <c r="L3841" s="379"/>
      <c r="O3841" s="379"/>
    </row>
    <row r="3842" spans="1:15">
      <c r="A3842" s="417" t="s">
        <v>2155</v>
      </c>
      <c r="B3842" s="417" t="s">
        <v>11049</v>
      </c>
      <c r="C3842" s="417" t="s">
        <v>2281</v>
      </c>
      <c r="D3842" s="417" t="s">
        <v>8357</v>
      </c>
      <c r="E3842" s="391">
        <v>0.01</v>
      </c>
      <c r="F3842" s="418">
        <v>44214</v>
      </c>
      <c r="G3842" s="417" t="s">
        <v>2286</v>
      </c>
      <c r="I3842" s="379">
        <f t="shared" ca="1" si="252"/>
        <v>-357</v>
      </c>
      <c r="J3842" s="379">
        <f t="shared" ca="1" si="253"/>
        <v>-247</v>
      </c>
      <c r="K3842" s="391" t="str">
        <f t="shared" ca="1" si="254"/>
        <v>7,10</v>
      </c>
      <c r="L3842" s="379"/>
      <c r="O3842" s="379"/>
    </row>
    <row r="3843" spans="1:15">
      <c r="A3843" s="417" t="s">
        <v>2155</v>
      </c>
      <c r="B3843" s="417" t="s">
        <v>11050</v>
      </c>
      <c r="C3843" s="417" t="s">
        <v>2281</v>
      </c>
      <c r="D3843" s="417" t="s">
        <v>3553</v>
      </c>
      <c r="E3843" s="391">
        <v>0.01</v>
      </c>
      <c r="F3843" s="418">
        <v>44214</v>
      </c>
      <c r="G3843" s="417" t="s">
        <v>2283</v>
      </c>
      <c r="I3843" s="379">
        <f t="shared" ca="1" si="252"/>
        <v>-357</v>
      </c>
      <c r="J3843" s="379">
        <f t="shared" ca="1" si="253"/>
        <v>-247</v>
      </c>
      <c r="K3843" s="391" t="str">
        <f t="shared" ca="1" si="254"/>
        <v>7,20</v>
      </c>
      <c r="L3843" s="379"/>
      <c r="O3843" s="379"/>
    </row>
    <row r="3844" spans="1:15">
      <c r="A3844" s="417" t="s">
        <v>2155</v>
      </c>
      <c r="B3844" s="417" t="s">
        <v>11051</v>
      </c>
      <c r="C3844" s="417" t="s">
        <v>2281</v>
      </c>
      <c r="D3844" s="417" t="s">
        <v>3192</v>
      </c>
      <c r="E3844" s="391">
        <v>0.01</v>
      </c>
      <c r="F3844" s="418">
        <v>44214</v>
      </c>
      <c r="G3844" s="417" t="s">
        <v>2286</v>
      </c>
      <c r="I3844" s="379">
        <f t="shared" ca="1" si="252"/>
        <v>-357</v>
      </c>
      <c r="J3844" s="379">
        <f t="shared" ca="1" si="253"/>
        <v>-247</v>
      </c>
      <c r="K3844" s="391" t="str">
        <f t="shared" ca="1" si="254"/>
        <v>7,30</v>
      </c>
      <c r="L3844" s="379"/>
      <c r="O3844" s="379"/>
    </row>
    <row r="3845" spans="1:15">
      <c r="A3845" s="417" t="s">
        <v>2155</v>
      </c>
      <c r="B3845" s="417" t="s">
        <v>11052</v>
      </c>
      <c r="C3845" s="417" t="s">
        <v>2281</v>
      </c>
      <c r="D3845" s="417" t="s">
        <v>3194</v>
      </c>
      <c r="E3845" s="391">
        <v>0.01</v>
      </c>
      <c r="F3845" s="418">
        <v>44214</v>
      </c>
      <c r="G3845" s="417" t="s">
        <v>2283</v>
      </c>
      <c r="I3845" s="379">
        <f t="shared" ca="1" si="252"/>
        <v>-357</v>
      </c>
      <c r="J3845" s="379">
        <f t="shared" ca="1" si="253"/>
        <v>-247</v>
      </c>
      <c r="K3845" s="391" t="str">
        <f t="shared" ca="1" si="254"/>
        <v>7,40</v>
      </c>
      <c r="L3845" s="379"/>
      <c r="O3845" s="379"/>
    </row>
    <row r="3846" spans="1:15">
      <c r="A3846" s="417" t="s">
        <v>2155</v>
      </c>
      <c r="B3846" s="417" t="s">
        <v>3525</v>
      </c>
      <c r="C3846" s="417" t="s">
        <v>2281</v>
      </c>
      <c r="D3846" s="417" t="s">
        <v>3180</v>
      </c>
      <c r="E3846" s="391">
        <v>0.01</v>
      </c>
      <c r="F3846" s="418">
        <v>44214</v>
      </c>
      <c r="G3846" s="417" t="s">
        <v>2286</v>
      </c>
      <c r="I3846" s="379">
        <f t="shared" ca="1" si="252"/>
        <v>-357</v>
      </c>
      <c r="J3846" s="379">
        <f t="shared" ca="1" si="253"/>
        <v>-247</v>
      </c>
      <c r="K3846" s="391" t="str">
        <f t="shared" ca="1" si="254"/>
        <v>7,50</v>
      </c>
      <c r="L3846" s="379"/>
      <c r="O3846" s="379"/>
    </row>
    <row r="3847" spans="1:15">
      <c r="A3847" s="417" t="s">
        <v>2155</v>
      </c>
      <c r="B3847" s="417" t="s">
        <v>11053</v>
      </c>
      <c r="C3847" s="417" t="s">
        <v>2281</v>
      </c>
      <c r="D3847" s="417" t="s">
        <v>3195</v>
      </c>
      <c r="E3847" s="391">
        <v>0.01</v>
      </c>
      <c r="F3847" s="418">
        <v>44214</v>
      </c>
      <c r="G3847" s="417" t="s">
        <v>2283</v>
      </c>
      <c r="I3847" s="379">
        <f t="shared" ca="1" si="252"/>
        <v>-357</v>
      </c>
      <c r="J3847" s="379">
        <f t="shared" ca="1" si="253"/>
        <v>-247</v>
      </c>
      <c r="K3847" s="391" t="str">
        <f t="shared" ca="1" si="254"/>
        <v>7,60</v>
      </c>
      <c r="L3847" s="379"/>
      <c r="O3847" s="379"/>
    </row>
    <row r="3848" spans="1:15">
      <c r="A3848" s="417" t="s">
        <v>2155</v>
      </c>
      <c r="B3848" s="417" t="s">
        <v>11054</v>
      </c>
      <c r="C3848" s="417" t="s">
        <v>2281</v>
      </c>
      <c r="D3848" s="417" t="s">
        <v>3184</v>
      </c>
      <c r="E3848" s="391">
        <v>0.01</v>
      </c>
      <c r="F3848" s="418">
        <v>44214</v>
      </c>
      <c r="G3848" s="417" t="s">
        <v>2283</v>
      </c>
      <c r="I3848" s="379">
        <f t="shared" ca="1" si="252"/>
        <v>-357</v>
      </c>
      <c r="J3848" s="379">
        <f t="shared" ca="1" si="253"/>
        <v>-247</v>
      </c>
      <c r="K3848" s="391" t="str">
        <f t="shared" ca="1" si="254"/>
        <v>7,80</v>
      </c>
      <c r="L3848" s="379"/>
      <c r="O3848" s="379"/>
    </row>
    <row r="3849" spans="1:15">
      <c r="A3849" s="417" t="s">
        <v>2155</v>
      </c>
      <c r="B3849" s="417" t="s">
        <v>3526</v>
      </c>
      <c r="C3849" s="417" t="s">
        <v>2281</v>
      </c>
      <c r="D3849" s="417" t="s">
        <v>3181</v>
      </c>
      <c r="E3849" s="391">
        <v>0.01</v>
      </c>
      <c r="F3849" s="418">
        <v>44214</v>
      </c>
      <c r="G3849" s="417" t="s">
        <v>2283</v>
      </c>
      <c r="I3849" s="379">
        <f t="shared" ca="1" si="252"/>
        <v>-357</v>
      </c>
      <c r="J3849" s="379">
        <f t="shared" ca="1" si="253"/>
        <v>-247</v>
      </c>
      <c r="K3849" s="391" t="str">
        <f t="shared" ca="1" si="254"/>
        <v>8,00</v>
      </c>
      <c r="L3849" s="379"/>
      <c r="O3849" s="379"/>
    </row>
    <row r="3850" spans="1:15">
      <c r="A3850" s="417" t="s">
        <v>2155</v>
      </c>
      <c r="B3850" s="417" t="s">
        <v>3527</v>
      </c>
      <c r="C3850" s="417" t="s">
        <v>2281</v>
      </c>
      <c r="D3850" s="417" t="s">
        <v>3168</v>
      </c>
      <c r="E3850" s="391">
        <v>0.01</v>
      </c>
      <c r="F3850" s="418">
        <v>44214</v>
      </c>
      <c r="G3850" s="417" t="s">
        <v>2283</v>
      </c>
      <c r="I3850" s="379">
        <f t="shared" ref="I3850:I3913" ca="1" si="255">IF(F3850&lt;&gt;"",F3850-$I$199,"")</f>
        <v>-357</v>
      </c>
      <c r="J3850" s="379">
        <f t="shared" ref="J3850:J3913" ca="1" si="256">IF(I3850&lt;&gt;"",NETWORKDAYS($I$199,F3850-1,$N$201:$N$224),"")</f>
        <v>-247</v>
      </c>
      <c r="K3850" s="391" t="str">
        <f t="shared" ref="K3850:K3913" ca="1" si="257">IF(I3850&lt;&gt;"",RIGHT(D3850,LEN(D3850)-FIND(" ",D3850)),"")</f>
        <v>8,40</v>
      </c>
      <c r="L3850" s="379"/>
      <c r="O3850" s="379"/>
    </row>
    <row r="3851" spans="1:15">
      <c r="A3851" s="417" t="s">
        <v>2155</v>
      </c>
      <c r="B3851" s="417" t="s">
        <v>17830</v>
      </c>
      <c r="C3851" s="417" t="s">
        <v>2281</v>
      </c>
      <c r="D3851" s="417" t="s">
        <v>3641</v>
      </c>
      <c r="E3851" s="391">
        <v>0.01</v>
      </c>
      <c r="F3851" s="418">
        <v>44214</v>
      </c>
      <c r="G3851" s="417" t="s">
        <v>2286</v>
      </c>
      <c r="I3851" s="379">
        <f t="shared" ca="1" si="255"/>
        <v>-357</v>
      </c>
      <c r="J3851" s="379">
        <f t="shared" ca="1" si="256"/>
        <v>-247</v>
      </c>
      <c r="K3851" s="391" t="str">
        <f t="shared" ca="1" si="257"/>
        <v>8,70</v>
      </c>
      <c r="L3851" s="379"/>
      <c r="O3851" s="379"/>
    </row>
    <row r="3852" spans="1:15">
      <c r="A3852" s="417" t="s">
        <v>2155</v>
      </c>
      <c r="B3852" s="417" t="s">
        <v>6827</v>
      </c>
      <c r="C3852" s="417" t="s">
        <v>2281</v>
      </c>
      <c r="D3852" s="417" t="s">
        <v>3171</v>
      </c>
      <c r="E3852" s="391">
        <v>0.01</v>
      </c>
      <c r="F3852" s="418">
        <v>44214</v>
      </c>
      <c r="G3852" s="417" t="s">
        <v>2283</v>
      </c>
      <c r="I3852" s="379">
        <f t="shared" ca="1" si="255"/>
        <v>-357</v>
      </c>
      <c r="J3852" s="379">
        <f t="shared" ca="1" si="256"/>
        <v>-247</v>
      </c>
      <c r="K3852" s="391" t="str">
        <f t="shared" ca="1" si="257"/>
        <v>8,80</v>
      </c>
      <c r="L3852" s="379"/>
      <c r="O3852" s="379"/>
    </row>
    <row r="3853" spans="1:15">
      <c r="A3853" s="417" t="s">
        <v>2155</v>
      </c>
      <c r="B3853" s="417" t="s">
        <v>6828</v>
      </c>
      <c r="C3853" s="417" t="s">
        <v>2281</v>
      </c>
      <c r="D3853" s="417" t="s">
        <v>3564</v>
      </c>
      <c r="E3853" s="391">
        <v>0.01</v>
      </c>
      <c r="F3853" s="418">
        <v>44214</v>
      </c>
      <c r="G3853" s="417" t="s">
        <v>2286</v>
      </c>
      <c r="I3853" s="379">
        <f t="shared" ca="1" si="255"/>
        <v>-357</v>
      </c>
      <c r="J3853" s="379">
        <f t="shared" ca="1" si="256"/>
        <v>-247</v>
      </c>
      <c r="K3853" s="391" t="str">
        <f t="shared" ca="1" si="257"/>
        <v>8,90</v>
      </c>
      <c r="L3853" s="379"/>
      <c r="O3853" s="379"/>
    </row>
    <row r="3854" spans="1:15">
      <c r="A3854" s="417" t="s">
        <v>2155</v>
      </c>
      <c r="B3854" s="417" t="s">
        <v>3528</v>
      </c>
      <c r="C3854" s="417" t="s">
        <v>2281</v>
      </c>
      <c r="D3854" s="417" t="s">
        <v>3529</v>
      </c>
      <c r="E3854" s="391">
        <v>0.01</v>
      </c>
      <c r="F3854" s="418">
        <v>44214</v>
      </c>
      <c r="G3854" s="417" t="s">
        <v>2286</v>
      </c>
      <c r="I3854" s="379">
        <f t="shared" ca="1" si="255"/>
        <v>-357</v>
      </c>
      <c r="J3854" s="379">
        <f t="shared" ca="1" si="256"/>
        <v>-247</v>
      </c>
      <c r="K3854" s="391" t="str">
        <f t="shared" ca="1" si="257"/>
        <v>9,10</v>
      </c>
      <c r="L3854" s="379"/>
      <c r="O3854" s="379"/>
    </row>
    <row r="3855" spans="1:15">
      <c r="A3855" s="417" t="s">
        <v>2155</v>
      </c>
      <c r="B3855" s="417" t="s">
        <v>3530</v>
      </c>
      <c r="C3855" s="417" t="s">
        <v>2281</v>
      </c>
      <c r="D3855" s="417" t="s">
        <v>3196</v>
      </c>
      <c r="E3855" s="391">
        <v>0.01</v>
      </c>
      <c r="F3855" s="418">
        <v>44214</v>
      </c>
      <c r="G3855" s="417" t="s">
        <v>2286</v>
      </c>
      <c r="I3855" s="379">
        <f t="shared" ca="1" si="255"/>
        <v>-357</v>
      </c>
      <c r="J3855" s="379">
        <f t="shared" ca="1" si="256"/>
        <v>-247</v>
      </c>
      <c r="K3855" s="391" t="str">
        <f t="shared" ca="1" si="257"/>
        <v>9,30</v>
      </c>
      <c r="L3855" s="379"/>
      <c r="O3855" s="379"/>
    </row>
    <row r="3856" spans="1:15">
      <c r="A3856" s="417" t="s">
        <v>2155</v>
      </c>
      <c r="B3856" s="417" t="s">
        <v>11055</v>
      </c>
      <c r="C3856" s="417" t="s">
        <v>2281</v>
      </c>
      <c r="D3856" s="417" t="s">
        <v>3197</v>
      </c>
      <c r="E3856" s="391">
        <v>0.01</v>
      </c>
      <c r="F3856" s="418">
        <v>44214</v>
      </c>
      <c r="G3856" s="417" t="s">
        <v>2286</v>
      </c>
      <c r="I3856" s="379">
        <f t="shared" ca="1" si="255"/>
        <v>-357</v>
      </c>
      <c r="J3856" s="379">
        <f t="shared" ca="1" si="256"/>
        <v>-247</v>
      </c>
      <c r="K3856" s="391" t="str">
        <f t="shared" ca="1" si="257"/>
        <v>9,50</v>
      </c>
      <c r="L3856" s="379"/>
      <c r="O3856" s="379"/>
    </row>
    <row r="3857" spans="1:15">
      <c r="A3857" s="417" t="s">
        <v>2155</v>
      </c>
      <c r="B3857" s="417" t="s">
        <v>11056</v>
      </c>
      <c r="C3857" s="417" t="s">
        <v>2281</v>
      </c>
      <c r="D3857" s="417" t="s">
        <v>3175</v>
      </c>
      <c r="E3857" s="391">
        <v>0.01</v>
      </c>
      <c r="F3857" s="418">
        <v>44214</v>
      </c>
      <c r="G3857" s="417" t="s">
        <v>2283</v>
      </c>
      <c r="I3857" s="379">
        <f t="shared" ca="1" si="255"/>
        <v>-357</v>
      </c>
      <c r="J3857" s="379">
        <f t="shared" ca="1" si="256"/>
        <v>-247</v>
      </c>
      <c r="K3857" s="391" t="str">
        <f t="shared" ca="1" si="257"/>
        <v>9,60</v>
      </c>
      <c r="L3857" s="379"/>
      <c r="O3857" s="379"/>
    </row>
    <row r="3858" spans="1:15">
      <c r="A3858" s="417" t="s">
        <v>2155</v>
      </c>
      <c r="B3858" s="417" t="s">
        <v>11057</v>
      </c>
      <c r="C3858" s="417" t="s">
        <v>2281</v>
      </c>
      <c r="D3858" s="417" t="s">
        <v>3176</v>
      </c>
      <c r="E3858" s="391">
        <v>0.01</v>
      </c>
      <c r="F3858" s="418">
        <v>44214</v>
      </c>
      <c r="G3858" s="417" t="s">
        <v>2283</v>
      </c>
      <c r="I3858" s="379">
        <f t="shared" ca="1" si="255"/>
        <v>-357</v>
      </c>
      <c r="J3858" s="379">
        <f t="shared" ca="1" si="256"/>
        <v>-247</v>
      </c>
      <c r="K3858" s="391" t="str">
        <f t="shared" ca="1" si="257"/>
        <v>9,80</v>
      </c>
      <c r="L3858" s="379"/>
      <c r="O3858" s="379"/>
    </row>
    <row r="3859" spans="1:15">
      <c r="A3859" s="417" t="s">
        <v>2155</v>
      </c>
      <c r="B3859" s="417" t="s">
        <v>3531</v>
      </c>
      <c r="C3859" s="417" t="s">
        <v>2281</v>
      </c>
      <c r="D3859" s="417" t="s">
        <v>3532</v>
      </c>
      <c r="E3859" s="391">
        <v>0.01</v>
      </c>
      <c r="F3859" s="418">
        <v>44214</v>
      </c>
      <c r="G3859" s="417" t="s">
        <v>2286</v>
      </c>
      <c r="I3859" s="379">
        <f t="shared" ca="1" si="255"/>
        <v>-357</v>
      </c>
      <c r="J3859" s="379">
        <f t="shared" ca="1" si="256"/>
        <v>-247</v>
      </c>
      <c r="K3859" s="391" t="str">
        <f t="shared" ca="1" si="257"/>
        <v>9,90</v>
      </c>
      <c r="L3859" s="379"/>
      <c r="O3859" s="379"/>
    </row>
    <row r="3860" spans="1:15">
      <c r="A3860" s="417" t="s">
        <v>2155</v>
      </c>
      <c r="B3860" s="417" t="s">
        <v>11058</v>
      </c>
      <c r="C3860" s="417" t="s">
        <v>2281</v>
      </c>
      <c r="D3860" s="417" t="s">
        <v>2870</v>
      </c>
      <c r="E3860" s="391">
        <v>0.01</v>
      </c>
      <c r="F3860" s="418">
        <v>44249</v>
      </c>
      <c r="G3860" s="417" t="s">
        <v>2283</v>
      </c>
      <c r="I3860" s="379">
        <f t="shared" ca="1" si="255"/>
        <v>-322</v>
      </c>
      <c r="J3860" s="379">
        <f t="shared" ca="1" si="256"/>
        <v>-224</v>
      </c>
      <c r="K3860" s="391" t="str">
        <f t="shared" ca="1" si="257"/>
        <v>10,00</v>
      </c>
      <c r="L3860" s="379"/>
      <c r="O3860" s="379"/>
    </row>
    <row r="3861" spans="1:15">
      <c r="A3861" s="417" t="s">
        <v>2155</v>
      </c>
      <c r="B3861" s="417" t="s">
        <v>6829</v>
      </c>
      <c r="C3861" s="417" t="s">
        <v>2281</v>
      </c>
      <c r="D3861" s="417" t="s">
        <v>3177</v>
      </c>
      <c r="E3861" s="391">
        <v>0.01</v>
      </c>
      <c r="F3861" s="418">
        <v>44249</v>
      </c>
      <c r="G3861" s="417" t="s">
        <v>2286</v>
      </c>
      <c r="I3861" s="379">
        <f t="shared" ca="1" si="255"/>
        <v>-322</v>
      </c>
      <c r="J3861" s="379">
        <f t="shared" ca="1" si="256"/>
        <v>-224</v>
      </c>
      <c r="K3861" s="391" t="str">
        <f t="shared" ca="1" si="257"/>
        <v>10,75</v>
      </c>
      <c r="L3861" s="379"/>
      <c r="O3861" s="379"/>
    </row>
    <row r="3862" spans="1:15">
      <c r="A3862" s="417" t="s">
        <v>2155</v>
      </c>
      <c r="B3862" s="417" t="s">
        <v>11059</v>
      </c>
      <c r="C3862" s="417" t="s">
        <v>2281</v>
      </c>
      <c r="D3862" s="417" t="s">
        <v>2868</v>
      </c>
      <c r="E3862" s="391">
        <v>0.01</v>
      </c>
      <c r="F3862" s="418">
        <v>44249</v>
      </c>
      <c r="G3862" s="417" t="s">
        <v>2283</v>
      </c>
      <c r="I3862" s="379">
        <f t="shared" ca="1" si="255"/>
        <v>-322</v>
      </c>
      <c r="J3862" s="379">
        <f t="shared" ca="1" si="256"/>
        <v>-224</v>
      </c>
      <c r="K3862" s="391" t="str">
        <f t="shared" ca="1" si="257"/>
        <v>11,00</v>
      </c>
      <c r="L3862" s="379"/>
      <c r="O3862" s="379"/>
    </row>
    <row r="3863" spans="1:15">
      <c r="A3863" s="417" t="s">
        <v>2155</v>
      </c>
      <c r="B3863" s="417" t="s">
        <v>17831</v>
      </c>
      <c r="C3863" s="417" t="s">
        <v>2281</v>
      </c>
      <c r="D3863" s="417" t="s">
        <v>3492</v>
      </c>
      <c r="E3863" s="391">
        <v>0.9</v>
      </c>
      <c r="F3863" s="418">
        <v>44249</v>
      </c>
      <c r="G3863" s="417" t="s">
        <v>2283</v>
      </c>
      <c r="I3863" s="379">
        <f t="shared" ca="1" si="255"/>
        <v>-322</v>
      </c>
      <c r="J3863" s="379">
        <f t="shared" ca="1" si="256"/>
        <v>-224</v>
      </c>
      <c r="K3863" s="391" t="str">
        <f t="shared" ca="1" si="257"/>
        <v>3,90</v>
      </c>
      <c r="L3863" s="379"/>
      <c r="O3863" s="379"/>
    </row>
    <row r="3864" spans="1:15">
      <c r="A3864" s="417" t="s">
        <v>2155</v>
      </c>
      <c r="B3864" s="417" t="s">
        <v>11060</v>
      </c>
      <c r="C3864" s="417" t="s">
        <v>2281</v>
      </c>
      <c r="D3864" s="417" t="s">
        <v>3493</v>
      </c>
      <c r="E3864" s="391">
        <v>0.65</v>
      </c>
      <c r="F3864" s="418">
        <v>44249</v>
      </c>
      <c r="G3864" s="417" t="s">
        <v>2283</v>
      </c>
      <c r="I3864" s="379">
        <f t="shared" ca="1" si="255"/>
        <v>-322</v>
      </c>
      <c r="J3864" s="379">
        <f t="shared" ca="1" si="256"/>
        <v>-224</v>
      </c>
      <c r="K3864" s="391" t="str">
        <f t="shared" ca="1" si="257"/>
        <v>4,10</v>
      </c>
      <c r="L3864" s="379"/>
      <c r="O3864" s="379"/>
    </row>
    <row r="3865" spans="1:15">
      <c r="A3865" s="417" t="s">
        <v>2155</v>
      </c>
      <c r="B3865" s="417" t="s">
        <v>11061</v>
      </c>
      <c r="C3865" s="417" t="s">
        <v>2281</v>
      </c>
      <c r="D3865" s="417" t="s">
        <v>3468</v>
      </c>
      <c r="E3865" s="391">
        <v>0.53</v>
      </c>
      <c r="F3865" s="418">
        <v>44249</v>
      </c>
      <c r="G3865" s="417" t="s">
        <v>2283</v>
      </c>
      <c r="I3865" s="379">
        <f t="shared" ca="1" si="255"/>
        <v>-322</v>
      </c>
      <c r="J3865" s="379">
        <f t="shared" ca="1" si="256"/>
        <v>-224</v>
      </c>
      <c r="K3865" s="391" t="str">
        <f t="shared" ca="1" si="257"/>
        <v>4,20</v>
      </c>
      <c r="L3865" s="379"/>
      <c r="O3865" s="379"/>
    </row>
    <row r="3866" spans="1:15">
      <c r="A3866" s="417" t="s">
        <v>2155</v>
      </c>
      <c r="B3866" s="417" t="s">
        <v>11062</v>
      </c>
      <c r="C3866" s="417" t="s">
        <v>2281</v>
      </c>
      <c r="D3866" s="417" t="s">
        <v>3494</v>
      </c>
      <c r="E3866" s="391">
        <v>0.48</v>
      </c>
      <c r="F3866" s="418">
        <v>44249</v>
      </c>
      <c r="G3866" s="417" t="s">
        <v>2283</v>
      </c>
      <c r="I3866" s="379">
        <f t="shared" ca="1" si="255"/>
        <v>-322</v>
      </c>
      <c r="J3866" s="379">
        <f t="shared" ca="1" si="256"/>
        <v>-224</v>
      </c>
      <c r="K3866" s="391" t="str">
        <f t="shared" ca="1" si="257"/>
        <v>4,30</v>
      </c>
      <c r="L3866" s="379"/>
      <c r="O3866" s="379"/>
    </row>
    <row r="3867" spans="1:15">
      <c r="A3867" s="417" t="s">
        <v>2155</v>
      </c>
      <c r="B3867" s="417" t="s">
        <v>11063</v>
      </c>
      <c r="C3867" s="417" t="s">
        <v>2281</v>
      </c>
      <c r="D3867" s="417" t="s">
        <v>3470</v>
      </c>
      <c r="E3867" s="391">
        <v>0.56999999999999995</v>
      </c>
      <c r="F3867" s="418">
        <v>44249</v>
      </c>
      <c r="G3867" s="417" t="s">
        <v>2283</v>
      </c>
      <c r="I3867" s="379">
        <f t="shared" ca="1" si="255"/>
        <v>-322</v>
      </c>
      <c r="J3867" s="379">
        <f t="shared" ca="1" si="256"/>
        <v>-224</v>
      </c>
      <c r="K3867" s="391" t="str">
        <f t="shared" ca="1" si="257"/>
        <v>4,40</v>
      </c>
      <c r="L3867" s="379"/>
      <c r="O3867" s="379"/>
    </row>
    <row r="3868" spans="1:15">
      <c r="A3868" s="417" t="s">
        <v>2155</v>
      </c>
      <c r="B3868" s="417" t="s">
        <v>11064</v>
      </c>
      <c r="C3868" s="417" t="s">
        <v>2281</v>
      </c>
      <c r="D3868" s="417" t="s">
        <v>3495</v>
      </c>
      <c r="E3868" s="391">
        <v>0.35</v>
      </c>
      <c r="F3868" s="418">
        <v>44249</v>
      </c>
      <c r="G3868" s="417" t="s">
        <v>2283</v>
      </c>
      <c r="I3868" s="379">
        <f t="shared" ca="1" si="255"/>
        <v>-322</v>
      </c>
      <c r="J3868" s="379">
        <f t="shared" ca="1" si="256"/>
        <v>-224</v>
      </c>
      <c r="K3868" s="391" t="str">
        <f t="shared" ca="1" si="257"/>
        <v>4,50</v>
      </c>
      <c r="L3868" s="379"/>
      <c r="O3868" s="379"/>
    </row>
    <row r="3869" spans="1:15">
      <c r="A3869" s="417" t="s">
        <v>2155</v>
      </c>
      <c r="B3869" s="417" t="s">
        <v>11065</v>
      </c>
      <c r="C3869" s="417" t="s">
        <v>2281</v>
      </c>
      <c r="D3869" s="417" t="s">
        <v>3496</v>
      </c>
      <c r="E3869" s="391">
        <v>0.33</v>
      </c>
      <c r="F3869" s="418">
        <v>44249</v>
      </c>
      <c r="G3869" s="417" t="s">
        <v>2283</v>
      </c>
      <c r="I3869" s="379">
        <f t="shared" ca="1" si="255"/>
        <v>-322</v>
      </c>
      <c r="J3869" s="379">
        <f t="shared" ca="1" si="256"/>
        <v>-224</v>
      </c>
      <c r="K3869" s="391" t="str">
        <f t="shared" ca="1" si="257"/>
        <v>4,60</v>
      </c>
      <c r="L3869" s="379"/>
      <c r="O3869" s="379"/>
    </row>
    <row r="3870" spans="1:15">
      <c r="A3870" s="417" t="s">
        <v>2155</v>
      </c>
      <c r="B3870" s="417" t="s">
        <v>11066</v>
      </c>
      <c r="C3870" s="417" t="s">
        <v>2281</v>
      </c>
      <c r="D3870" s="417" t="s">
        <v>3472</v>
      </c>
      <c r="E3870" s="391">
        <v>0.27</v>
      </c>
      <c r="F3870" s="418">
        <v>44249</v>
      </c>
      <c r="G3870" s="417" t="s">
        <v>2283</v>
      </c>
      <c r="I3870" s="379">
        <f t="shared" ca="1" si="255"/>
        <v>-322</v>
      </c>
      <c r="J3870" s="379">
        <f t="shared" ca="1" si="256"/>
        <v>-224</v>
      </c>
      <c r="K3870" s="391" t="str">
        <f t="shared" ca="1" si="257"/>
        <v>4,70</v>
      </c>
      <c r="L3870" s="379"/>
      <c r="O3870" s="379"/>
    </row>
    <row r="3871" spans="1:15">
      <c r="A3871" s="417" t="s">
        <v>2155</v>
      </c>
      <c r="B3871" s="417" t="s">
        <v>11067</v>
      </c>
      <c r="C3871" s="417" t="s">
        <v>2281</v>
      </c>
      <c r="D3871" s="417" t="s">
        <v>3497</v>
      </c>
      <c r="E3871" s="391">
        <v>0.23</v>
      </c>
      <c r="F3871" s="418">
        <v>44249</v>
      </c>
      <c r="G3871" s="417" t="s">
        <v>2283</v>
      </c>
      <c r="I3871" s="379">
        <f t="shared" ca="1" si="255"/>
        <v>-322</v>
      </c>
      <c r="J3871" s="379">
        <f t="shared" ca="1" si="256"/>
        <v>-224</v>
      </c>
      <c r="K3871" s="391" t="str">
        <f t="shared" ca="1" si="257"/>
        <v>4,80</v>
      </c>
      <c r="L3871" s="379"/>
      <c r="O3871" s="379"/>
    </row>
    <row r="3872" spans="1:15">
      <c r="A3872" s="417" t="s">
        <v>2155</v>
      </c>
      <c r="B3872" s="417" t="s">
        <v>11068</v>
      </c>
      <c r="C3872" s="417" t="s">
        <v>2281</v>
      </c>
      <c r="D3872" s="417" t="s">
        <v>3474</v>
      </c>
      <c r="E3872" s="391">
        <v>0.19</v>
      </c>
      <c r="F3872" s="418">
        <v>44249</v>
      </c>
      <c r="G3872" s="417" t="s">
        <v>2283</v>
      </c>
      <c r="I3872" s="379">
        <f t="shared" ca="1" si="255"/>
        <v>-322</v>
      </c>
      <c r="J3872" s="379">
        <f t="shared" ca="1" si="256"/>
        <v>-224</v>
      </c>
      <c r="K3872" s="391" t="str">
        <f t="shared" ca="1" si="257"/>
        <v>4,90</v>
      </c>
      <c r="L3872" s="379"/>
      <c r="O3872" s="379"/>
    </row>
    <row r="3873" spans="1:15">
      <c r="A3873" s="417" t="s">
        <v>2155</v>
      </c>
      <c r="B3873" s="417" t="s">
        <v>11069</v>
      </c>
      <c r="C3873" s="417" t="s">
        <v>2281</v>
      </c>
      <c r="D3873" s="417" t="s">
        <v>3498</v>
      </c>
      <c r="E3873" s="391">
        <v>0.17</v>
      </c>
      <c r="F3873" s="418">
        <v>44249</v>
      </c>
      <c r="G3873" s="417" t="s">
        <v>2283</v>
      </c>
      <c r="I3873" s="379">
        <f t="shared" ca="1" si="255"/>
        <v>-322</v>
      </c>
      <c r="J3873" s="379">
        <f t="shared" ca="1" si="256"/>
        <v>-224</v>
      </c>
      <c r="K3873" s="391" t="str">
        <f t="shared" ca="1" si="257"/>
        <v>5,00</v>
      </c>
      <c r="L3873" s="379"/>
      <c r="O3873" s="379"/>
    </row>
    <row r="3874" spans="1:15">
      <c r="A3874" s="417" t="s">
        <v>2155</v>
      </c>
      <c r="B3874" s="417" t="s">
        <v>11070</v>
      </c>
      <c r="C3874" s="417" t="s">
        <v>2281</v>
      </c>
      <c r="D3874" s="417" t="s">
        <v>3506</v>
      </c>
      <c r="E3874" s="391">
        <v>0.14000000000000001</v>
      </c>
      <c r="F3874" s="418">
        <v>44249</v>
      </c>
      <c r="G3874" s="417" t="s">
        <v>2286</v>
      </c>
      <c r="I3874" s="379">
        <f t="shared" ca="1" si="255"/>
        <v>-322</v>
      </c>
      <c r="J3874" s="379">
        <f t="shared" ca="1" si="256"/>
        <v>-224</v>
      </c>
      <c r="K3874" s="391" t="str">
        <f t="shared" ca="1" si="257"/>
        <v>5,10</v>
      </c>
      <c r="L3874" s="379"/>
      <c r="O3874" s="379"/>
    </row>
    <row r="3875" spans="1:15">
      <c r="A3875" s="417" t="s">
        <v>2155</v>
      </c>
      <c r="B3875" s="417" t="s">
        <v>6830</v>
      </c>
      <c r="C3875" s="417" t="s">
        <v>2281</v>
      </c>
      <c r="D3875" s="417" t="s">
        <v>3476</v>
      </c>
      <c r="E3875" s="391">
        <v>0.13</v>
      </c>
      <c r="F3875" s="418">
        <v>44249</v>
      </c>
      <c r="G3875" s="417" t="s">
        <v>2283</v>
      </c>
      <c r="I3875" s="379">
        <f t="shared" ca="1" si="255"/>
        <v>-322</v>
      </c>
      <c r="J3875" s="379">
        <f t="shared" ca="1" si="256"/>
        <v>-224</v>
      </c>
      <c r="K3875" s="391" t="str">
        <f t="shared" ca="1" si="257"/>
        <v>5,20</v>
      </c>
      <c r="L3875" s="379"/>
      <c r="O3875" s="379"/>
    </row>
    <row r="3876" spans="1:15">
      <c r="A3876" s="417" t="s">
        <v>2155</v>
      </c>
      <c r="B3876" s="417" t="s">
        <v>11071</v>
      </c>
      <c r="C3876" s="417" t="s">
        <v>2281</v>
      </c>
      <c r="D3876" s="417" t="s">
        <v>3499</v>
      </c>
      <c r="E3876" s="391">
        <v>0.09</v>
      </c>
      <c r="F3876" s="418">
        <v>44249</v>
      </c>
      <c r="G3876" s="417" t="s">
        <v>2283</v>
      </c>
      <c r="I3876" s="379">
        <f t="shared" ca="1" si="255"/>
        <v>-322</v>
      </c>
      <c r="J3876" s="379">
        <f t="shared" ca="1" si="256"/>
        <v>-224</v>
      </c>
      <c r="K3876" s="391" t="str">
        <f t="shared" ca="1" si="257"/>
        <v>5,40</v>
      </c>
      <c r="L3876" s="379"/>
      <c r="O3876" s="379"/>
    </row>
    <row r="3877" spans="1:15">
      <c r="A3877" s="417" t="s">
        <v>2155</v>
      </c>
      <c r="B3877" s="417" t="s">
        <v>3533</v>
      </c>
      <c r="C3877" s="417" t="s">
        <v>2281</v>
      </c>
      <c r="D3877" s="417" t="s">
        <v>3500</v>
      </c>
      <c r="E3877" s="391">
        <v>0.08</v>
      </c>
      <c r="F3877" s="418">
        <v>44249</v>
      </c>
      <c r="G3877" s="417" t="s">
        <v>2286</v>
      </c>
      <c r="I3877" s="379">
        <f t="shared" ca="1" si="255"/>
        <v>-322</v>
      </c>
      <c r="J3877" s="379">
        <f t="shared" ca="1" si="256"/>
        <v>-224</v>
      </c>
      <c r="K3877" s="391" t="str">
        <f t="shared" ca="1" si="257"/>
        <v>5,50</v>
      </c>
      <c r="L3877" s="379"/>
      <c r="O3877" s="379"/>
    </row>
    <row r="3878" spans="1:15">
      <c r="A3878" s="417" t="s">
        <v>2155</v>
      </c>
      <c r="B3878" s="417" t="s">
        <v>11072</v>
      </c>
      <c r="C3878" s="417" t="s">
        <v>2281</v>
      </c>
      <c r="D3878" s="417" t="s">
        <v>3478</v>
      </c>
      <c r="E3878" s="391">
        <v>7.0000000000000007E-2</v>
      </c>
      <c r="F3878" s="418">
        <v>44249</v>
      </c>
      <c r="G3878" s="417" t="s">
        <v>2283</v>
      </c>
      <c r="I3878" s="379">
        <f t="shared" ca="1" si="255"/>
        <v>-322</v>
      </c>
      <c r="J3878" s="379">
        <f t="shared" ca="1" si="256"/>
        <v>-224</v>
      </c>
      <c r="K3878" s="391" t="str">
        <f t="shared" ca="1" si="257"/>
        <v>5,60</v>
      </c>
      <c r="L3878" s="379"/>
      <c r="O3878" s="379"/>
    </row>
    <row r="3879" spans="1:15">
      <c r="A3879" s="417" t="s">
        <v>2155</v>
      </c>
      <c r="B3879" s="417" t="s">
        <v>7972</v>
      </c>
      <c r="C3879" s="417" t="s">
        <v>2281</v>
      </c>
      <c r="D3879" s="417" t="s">
        <v>3501</v>
      </c>
      <c r="E3879" s="391">
        <v>0.06</v>
      </c>
      <c r="F3879" s="418">
        <v>44249</v>
      </c>
      <c r="G3879" s="417" t="s">
        <v>2283</v>
      </c>
      <c r="I3879" s="379">
        <f t="shared" ca="1" si="255"/>
        <v>-322</v>
      </c>
      <c r="J3879" s="379">
        <f t="shared" ca="1" si="256"/>
        <v>-224</v>
      </c>
      <c r="K3879" s="391" t="str">
        <f t="shared" ca="1" si="257"/>
        <v>5,80</v>
      </c>
      <c r="L3879" s="379"/>
      <c r="O3879" s="379"/>
    </row>
    <row r="3880" spans="1:15">
      <c r="A3880" s="417" t="s">
        <v>2155</v>
      </c>
      <c r="B3880" s="417" t="s">
        <v>11073</v>
      </c>
      <c r="C3880" s="417" t="s">
        <v>2281</v>
      </c>
      <c r="D3880" s="417" t="s">
        <v>3502</v>
      </c>
      <c r="E3880" s="391">
        <v>0.05</v>
      </c>
      <c r="F3880" s="418">
        <v>44249</v>
      </c>
      <c r="G3880" s="417" t="s">
        <v>2283</v>
      </c>
      <c r="I3880" s="379">
        <f t="shared" ca="1" si="255"/>
        <v>-322</v>
      </c>
      <c r="J3880" s="379">
        <f t="shared" ca="1" si="256"/>
        <v>-224</v>
      </c>
      <c r="K3880" s="391" t="str">
        <f t="shared" ca="1" si="257"/>
        <v>6,00</v>
      </c>
      <c r="L3880" s="379"/>
      <c r="O3880" s="379"/>
    </row>
    <row r="3881" spans="1:15">
      <c r="A3881" s="417" t="s">
        <v>2155</v>
      </c>
      <c r="B3881" s="417" t="s">
        <v>11074</v>
      </c>
      <c r="C3881" s="417" t="s">
        <v>2281</v>
      </c>
      <c r="D3881" s="417" t="s">
        <v>3503</v>
      </c>
      <c r="E3881" s="391">
        <v>0.03</v>
      </c>
      <c r="F3881" s="418">
        <v>44249</v>
      </c>
      <c r="G3881" s="417" t="s">
        <v>2283</v>
      </c>
      <c r="I3881" s="379">
        <f t="shared" ca="1" si="255"/>
        <v>-322</v>
      </c>
      <c r="J3881" s="379">
        <f t="shared" ca="1" si="256"/>
        <v>-224</v>
      </c>
      <c r="K3881" s="391" t="str">
        <f t="shared" ca="1" si="257"/>
        <v>6,20</v>
      </c>
      <c r="L3881" s="379"/>
      <c r="O3881" s="379"/>
    </row>
    <row r="3882" spans="1:15">
      <c r="A3882" s="417" t="s">
        <v>2155</v>
      </c>
      <c r="B3882" s="417" t="s">
        <v>11075</v>
      </c>
      <c r="C3882" s="417" t="s">
        <v>2281</v>
      </c>
      <c r="D3882" s="417" t="s">
        <v>3504</v>
      </c>
      <c r="E3882" s="391">
        <v>0.04</v>
      </c>
      <c r="F3882" s="418">
        <v>44249</v>
      </c>
      <c r="G3882" s="417" t="s">
        <v>2283</v>
      </c>
      <c r="I3882" s="379">
        <f t="shared" ca="1" si="255"/>
        <v>-322</v>
      </c>
      <c r="J3882" s="379">
        <f t="shared" ca="1" si="256"/>
        <v>-224</v>
      </c>
      <c r="K3882" s="391" t="str">
        <f t="shared" ca="1" si="257"/>
        <v>6,40</v>
      </c>
      <c r="L3882" s="379"/>
      <c r="O3882" s="379"/>
    </row>
    <row r="3883" spans="1:15">
      <c r="A3883" s="417" t="s">
        <v>2155</v>
      </c>
      <c r="B3883" s="417" t="s">
        <v>11076</v>
      </c>
      <c r="C3883" s="417" t="s">
        <v>2281</v>
      </c>
      <c r="D3883" s="417" t="s">
        <v>3516</v>
      </c>
      <c r="E3883" s="391">
        <v>0.03</v>
      </c>
      <c r="F3883" s="418">
        <v>44249</v>
      </c>
      <c r="G3883" s="417" t="s">
        <v>2283</v>
      </c>
      <c r="I3883" s="379">
        <f t="shared" ca="1" si="255"/>
        <v>-322</v>
      </c>
      <c r="J3883" s="379">
        <f t="shared" ca="1" si="256"/>
        <v>-224</v>
      </c>
      <c r="K3883" s="391" t="str">
        <f t="shared" ca="1" si="257"/>
        <v>6,60</v>
      </c>
      <c r="L3883" s="379"/>
      <c r="O3883" s="379"/>
    </row>
    <row r="3884" spans="1:15">
      <c r="A3884" s="417" t="s">
        <v>2155</v>
      </c>
      <c r="B3884" s="417" t="s">
        <v>11077</v>
      </c>
      <c r="C3884" s="417" t="s">
        <v>2281</v>
      </c>
      <c r="D3884" s="417" t="s">
        <v>3550</v>
      </c>
      <c r="E3884" s="391">
        <v>0.02</v>
      </c>
      <c r="F3884" s="418">
        <v>44249</v>
      </c>
      <c r="G3884" s="417" t="s">
        <v>2283</v>
      </c>
      <c r="I3884" s="379">
        <f t="shared" ca="1" si="255"/>
        <v>-322</v>
      </c>
      <c r="J3884" s="379">
        <f t="shared" ca="1" si="256"/>
        <v>-224</v>
      </c>
      <c r="K3884" s="391" t="str">
        <f t="shared" ca="1" si="257"/>
        <v>6,80</v>
      </c>
      <c r="L3884" s="379"/>
      <c r="O3884" s="379"/>
    </row>
    <row r="3885" spans="1:15">
      <c r="A3885" s="417" t="s">
        <v>2155</v>
      </c>
      <c r="B3885" s="417" t="s">
        <v>6831</v>
      </c>
      <c r="C3885" s="417" t="s">
        <v>2281</v>
      </c>
      <c r="D3885" s="417" t="s">
        <v>3552</v>
      </c>
      <c r="E3885" s="391">
        <v>0.02</v>
      </c>
      <c r="F3885" s="418">
        <v>44249</v>
      </c>
      <c r="G3885" s="417" t="s">
        <v>2283</v>
      </c>
      <c r="I3885" s="379">
        <f t="shared" ca="1" si="255"/>
        <v>-322</v>
      </c>
      <c r="J3885" s="379">
        <f t="shared" ca="1" si="256"/>
        <v>-224</v>
      </c>
      <c r="K3885" s="391" t="str">
        <f t="shared" ca="1" si="257"/>
        <v>7,00</v>
      </c>
      <c r="L3885" s="379"/>
      <c r="O3885" s="379"/>
    </row>
    <row r="3886" spans="1:15">
      <c r="A3886" s="417" t="s">
        <v>2155</v>
      </c>
      <c r="B3886" s="417" t="s">
        <v>6832</v>
      </c>
      <c r="C3886" s="417" t="s">
        <v>2281</v>
      </c>
      <c r="D3886" s="417" t="s">
        <v>3192</v>
      </c>
      <c r="E3886" s="391">
        <v>0.01</v>
      </c>
      <c r="F3886" s="418">
        <v>44249</v>
      </c>
      <c r="G3886" s="417" t="s">
        <v>2286</v>
      </c>
      <c r="I3886" s="379">
        <f t="shared" ca="1" si="255"/>
        <v>-322</v>
      </c>
      <c r="J3886" s="379">
        <f t="shared" ca="1" si="256"/>
        <v>-224</v>
      </c>
      <c r="K3886" s="391" t="str">
        <f t="shared" ca="1" si="257"/>
        <v>7,30</v>
      </c>
      <c r="L3886" s="379"/>
      <c r="O3886" s="379"/>
    </row>
    <row r="3887" spans="1:15">
      <c r="A3887" s="417" t="s">
        <v>2155</v>
      </c>
      <c r="B3887" s="417" t="s">
        <v>17832</v>
      </c>
      <c r="C3887" s="417" t="s">
        <v>2281</v>
      </c>
      <c r="D3887" s="417" t="s">
        <v>3180</v>
      </c>
      <c r="E3887" s="391">
        <v>0.02</v>
      </c>
      <c r="F3887" s="418">
        <v>44249</v>
      </c>
      <c r="G3887" s="417" t="s">
        <v>2286</v>
      </c>
      <c r="I3887" s="379">
        <f t="shared" ca="1" si="255"/>
        <v>-322</v>
      </c>
      <c r="J3887" s="379">
        <f t="shared" ca="1" si="256"/>
        <v>-224</v>
      </c>
      <c r="K3887" s="391" t="str">
        <f t="shared" ca="1" si="257"/>
        <v>7,50</v>
      </c>
      <c r="L3887" s="379"/>
      <c r="O3887" s="379"/>
    </row>
    <row r="3888" spans="1:15">
      <c r="A3888" s="417" t="s">
        <v>2155</v>
      </c>
      <c r="B3888" s="417" t="s">
        <v>17002</v>
      </c>
      <c r="C3888" s="417" t="s">
        <v>2281</v>
      </c>
      <c r="D3888" s="417" t="s">
        <v>3181</v>
      </c>
      <c r="E3888" s="391">
        <v>0.02</v>
      </c>
      <c r="F3888" s="418">
        <v>44249</v>
      </c>
      <c r="G3888" s="417" t="s">
        <v>2283</v>
      </c>
      <c r="I3888" s="379">
        <f t="shared" ca="1" si="255"/>
        <v>-322</v>
      </c>
      <c r="J3888" s="379">
        <f t="shared" ca="1" si="256"/>
        <v>-224</v>
      </c>
      <c r="K3888" s="391" t="str">
        <f t="shared" ca="1" si="257"/>
        <v>8,00</v>
      </c>
      <c r="L3888" s="379"/>
      <c r="O3888" s="379"/>
    </row>
    <row r="3889" spans="1:15">
      <c r="A3889" s="417" t="s">
        <v>2155</v>
      </c>
      <c r="B3889" s="417" t="s">
        <v>6833</v>
      </c>
      <c r="C3889" s="417" t="s">
        <v>2281</v>
      </c>
      <c r="D3889" s="417" t="s">
        <v>3564</v>
      </c>
      <c r="E3889" s="391">
        <v>0.01</v>
      </c>
      <c r="F3889" s="418">
        <v>44249</v>
      </c>
      <c r="G3889" s="417" t="s">
        <v>2286</v>
      </c>
      <c r="I3889" s="379">
        <f t="shared" ca="1" si="255"/>
        <v>-322</v>
      </c>
      <c r="J3889" s="379">
        <f t="shared" ca="1" si="256"/>
        <v>-224</v>
      </c>
      <c r="K3889" s="391" t="str">
        <f t="shared" ca="1" si="257"/>
        <v>8,90</v>
      </c>
      <c r="L3889" s="379"/>
      <c r="O3889" s="379"/>
    </row>
    <row r="3890" spans="1:15">
      <c r="A3890" s="417" t="s">
        <v>2155</v>
      </c>
      <c r="B3890" s="417" t="s">
        <v>7973</v>
      </c>
      <c r="C3890" s="417" t="s">
        <v>2281</v>
      </c>
      <c r="D3890" s="417" t="s">
        <v>3183</v>
      </c>
      <c r="E3890" s="391">
        <v>0.01</v>
      </c>
      <c r="F3890" s="418">
        <v>44270</v>
      </c>
      <c r="G3890" s="417" t="s">
        <v>2286</v>
      </c>
      <c r="I3890" s="379">
        <f t="shared" ca="1" si="255"/>
        <v>-301</v>
      </c>
      <c r="J3890" s="379">
        <f t="shared" ca="1" si="256"/>
        <v>-209</v>
      </c>
      <c r="K3890" s="391" t="str">
        <f t="shared" ca="1" si="257"/>
        <v>12,25</v>
      </c>
      <c r="L3890" s="379"/>
      <c r="O3890" s="379"/>
    </row>
    <row r="3891" spans="1:15">
      <c r="A3891" s="417" t="s">
        <v>2155</v>
      </c>
      <c r="B3891" s="417" t="s">
        <v>3534</v>
      </c>
      <c r="C3891" s="417" t="s">
        <v>2281</v>
      </c>
      <c r="D3891" s="417" t="s">
        <v>3535</v>
      </c>
      <c r="E3891" s="391">
        <v>2.2599999999999998</v>
      </c>
      <c r="F3891" s="418">
        <v>44270</v>
      </c>
      <c r="G3891" s="417" t="s">
        <v>2283</v>
      </c>
      <c r="I3891" s="379">
        <f t="shared" ca="1" si="255"/>
        <v>-301</v>
      </c>
      <c r="J3891" s="379">
        <f t="shared" ca="1" si="256"/>
        <v>-209</v>
      </c>
      <c r="K3891" s="391" t="str">
        <f t="shared" ca="1" si="257"/>
        <v>2,50</v>
      </c>
      <c r="L3891" s="379"/>
      <c r="O3891" s="379"/>
    </row>
    <row r="3892" spans="1:15">
      <c r="A3892" s="417" t="s">
        <v>2155</v>
      </c>
      <c r="B3892" s="417" t="s">
        <v>3536</v>
      </c>
      <c r="C3892" s="417" t="s">
        <v>2281</v>
      </c>
      <c r="D3892" s="417" t="s">
        <v>3466</v>
      </c>
      <c r="E3892" s="391">
        <v>1.53</v>
      </c>
      <c r="F3892" s="418">
        <v>44638</v>
      </c>
      <c r="G3892" s="417" t="s">
        <v>2283</v>
      </c>
      <c r="I3892" s="379">
        <f t="shared" ca="1" si="255"/>
        <v>67</v>
      </c>
      <c r="J3892" s="379">
        <f t="shared" ca="1" si="256"/>
        <v>47</v>
      </c>
      <c r="K3892" s="391" t="str">
        <f t="shared" ca="1" si="257"/>
        <v>4,00</v>
      </c>
      <c r="L3892" s="379"/>
      <c r="O3892" s="379"/>
    </row>
    <row r="3893" spans="1:15">
      <c r="A3893" s="417" t="s">
        <v>2155</v>
      </c>
      <c r="B3893" s="417" t="s">
        <v>11078</v>
      </c>
      <c r="C3893" s="417" t="s">
        <v>2281</v>
      </c>
      <c r="D3893" s="417" t="s">
        <v>3495</v>
      </c>
      <c r="E3893" s="391">
        <v>0.47</v>
      </c>
      <c r="F3893" s="418">
        <v>44270</v>
      </c>
      <c r="G3893" s="417" t="s">
        <v>2283</v>
      </c>
      <c r="I3893" s="379">
        <f t="shared" ca="1" si="255"/>
        <v>-301</v>
      </c>
      <c r="J3893" s="379">
        <f t="shared" ca="1" si="256"/>
        <v>-209</v>
      </c>
      <c r="K3893" s="391" t="str">
        <f t="shared" ca="1" si="257"/>
        <v>4,50</v>
      </c>
      <c r="L3893" s="379"/>
      <c r="O3893" s="379"/>
    </row>
    <row r="3894" spans="1:15">
      <c r="A3894" s="417" t="s">
        <v>2155</v>
      </c>
      <c r="B3894" s="417" t="s">
        <v>17003</v>
      </c>
      <c r="C3894" s="417" t="s">
        <v>2281</v>
      </c>
      <c r="D3894" s="417" t="s">
        <v>3472</v>
      </c>
      <c r="E3894" s="391">
        <v>0.36</v>
      </c>
      <c r="F3894" s="418">
        <v>44270</v>
      </c>
      <c r="G3894" s="417" t="s">
        <v>2283</v>
      </c>
      <c r="I3894" s="379">
        <f t="shared" ca="1" si="255"/>
        <v>-301</v>
      </c>
      <c r="J3894" s="379">
        <f t="shared" ca="1" si="256"/>
        <v>-209</v>
      </c>
      <c r="K3894" s="391" t="str">
        <f t="shared" ca="1" si="257"/>
        <v>4,70</v>
      </c>
      <c r="L3894" s="379"/>
      <c r="O3894" s="379"/>
    </row>
    <row r="3895" spans="1:15">
      <c r="A3895" s="417" t="s">
        <v>2155</v>
      </c>
      <c r="B3895" s="417" t="s">
        <v>11079</v>
      </c>
      <c r="C3895" s="417" t="s">
        <v>2281</v>
      </c>
      <c r="D3895" s="417" t="s">
        <v>3497</v>
      </c>
      <c r="E3895" s="391">
        <v>0.32</v>
      </c>
      <c r="F3895" s="418">
        <v>44270</v>
      </c>
      <c r="G3895" s="417" t="s">
        <v>2283</v>
      </c>
      <c r="I3895" s="379">
        <f t="shared" ca="1" si="255"/>
        <v>-301</v>
      </c>
      <c r="J3895" s="379">
        <f t="shared" ca="1" si="256"/>
        <v>-209</v>
      </c>
      <c r="K3895" s="391" t="str">
        <f t="shared" ca="1" si="257"/>
        <v>4,80</v>
      </c>
      <c r="L3895" s="379"/>
      <c r="O3895" s="379"/>
    </row>
    <row r="3896" spans="1:15">
      <c r="A3896" s="417" t="s">
        <v>2155</v>
      </c>
      <c r="B3896" s="417" t="s">
        <v>17004</v>
      </c>
      <c r="C3896" s="417" t="s">
        <v>2281</v>
      </c>
      <c r="D3896" s="417" t="s">
        <v>3474</v>
      </c>
      <c r="E3896" s="391">
        <v>0.26</v>
      </c>
      <c r="F3896" s="418">
        <v>44270</v>
      </c>
      <c r="G3896" s="417" t="s">
        <v>2283</v>
      </c>
      <c r="I3896" s="379">
        <f t="shared" ca="1" si="255"/>
        <v>-301</v>
      </c>
      <c r="J3896" s="379">
        <f t="shared" ca="1" si="256"/>
        <v>-209</v>
      </c>
      <c r="K3896" s="391" t="str">
        <f t="shared" ca="1" si="257"/>
        <v>4,90</v>
      </c>
      <c r="L3896" s="379"/>
      <c r="O3896" s="379"/>
    </row>
    <row r="3897" spans="1:15">
      <c r="A3897" s="417" t="s">
        <v>2155</v>
      </c>
      <c r="B3897" s="417" t="s">
        <v>6834</v>
      </c>
      <c r="C3897" s="417" t="s">
        <v>2281</v>
      </c>
      <c r="D3897" s="417" t="s">
        <v>3498</v>
      </c>
      <c r="E3897" s="391">
        <v>0.25</v>
      </c>
      <c r="F3897" s="418">
        <v>44270</v>
      </c>
      <c r="G3897" s="417" t="s">
        <v>2283</v>
      </c>
      <c r="I3897" s="379">
        <f t="shared" ca="1" si="255"/>
        <v>-301</v>
      </c>
      <c r="J3897" s="379">
        <f t="shared" ca="1" si="256"/>
        <v>-209</v>
      </c>
      <c r="K3897" s="391" t="str">
        <f t="shared" ca="1" si="257"/>
        <v>5,00</v>
      </c>
      <c r="L3897" s="379"/>
      <c r="O3897" s="379"/>
    </row>
    <row r="3898" spans="1:15">
      <c r="A3898" s="417" t="s">
        <v>2155</v>
      </c>
      <c r="B3898" s="417" t="s">
        <v>11080</v>
      </c>
      <c r="C3898" s="417" t="s">
        <v>2281</v>
      </c>
      <c r="D3898" s="417" t="s">
        <v>3476</v>
      </c>
      <c r="E3898" s="391">
        <v>0.2</v>
      </c>
      <c r="F3898" s="418">
        <v>44270</v>
      </c>
      <c r="G3898" s="417" t="s">
        <v>2283</v>
      </c>
      <c r="I3898" s="379">
        <f t="shared" ca="1" si="255"/>
        <v>-301</v>
      </c>
      <c r="J3898" s="379">
        <f t="shared" ca="1" si="256"/>
        <v>-209</v>
      </c>
      <c r="K3898" s="391" t="str">
        <f t="shared" ca="1" si="257"/>
        <v>5,20</v>
      </c>
      <c r="L3898" s="379"/>
      <c r="O3898" s="379"/>
    </row>
    <row r="3899" spans="1:15">
      <c r="A3899" s="417" t="s">
        <v>2155</v>
      </c>
      <c r="B3899" s="417" t="s">
        <v>16315</v>
      </c>
      <c r="C3899" s="417" t="s">
        <v>2281</v>
      </c>
      <c r="D3899" s="417" t="s">
        <v>3499</v>
      </c>
      <c r="E3899" s="391">
        <v>0.16</v>
      </c>
      <c r="F3899" s="418">
        <v>44270</v>
      </c>
      <c r="G3899" s="417" t="s">
        <v>2283</v>
      </c>
      <c r="I3899" s="379">
        <f t="shared" ca="1" si="255"/>
        <v>-301</v>
      </c>
      <c r="J3899" s="379">
        <f t="shared" ca="1" si="256"/>
        <v>-209</v>
      </c>
      <c r="K3899" s="391" t="str">
        <f t="shared" ca="1" si="257"/>
        <v>5,40</v>
      </c>
      <c r="L3899" s="379"/>
      <c r="O3899" s="379"/>
    </row>
    <row r="3900" spans="1:15">
      <c r="A3900" s="417" t="s">
        <v>2155</v>
      </c>
      <c r="B3900" s="417" t="s">
        <v>11081</v>
      </c>
      <c r="C3900" s="417" t="s">
        <v>2281</v>
      </c>
      <c r="D3900" s="417" t="s">
        <v>3478</v>
      </c>
      <c r="E3900" s="391">
        <v>0.12</v>
      </c>
      <c r="F3900" s="418">
        <v>44270</v>
      </c>
      <c r="G3900" s="417" t="s">
        <v>2283</v>
      </c>
      <c r="I3900" s="379">
        <f t="shared" ca="1" si="255"/>
        <v>-301</v>
      </c>
      <c r="J3900" s="379">
        <f t="shared" ca="1" si="256"/>
        <v>-209</v>
      </c>
      <c r="K3900" s="391" t="str">
        <f t="shared" ca="1" si="257"/>
        <v>5,60</v>
      </c>
      <c r="L3900" s="379"/>
      <c r="O3900" s="379"/>
    </row>
    <row r="3901" spans="1:15">
      <c r="A3901" s="417" t="s">
        <v>2155</v>
      </c>
      <c r="B3901" s="417" t="s">
        <v>11082</v>
      </c>
      <c r="C3901" s="417" t="s">
        <v>2281</v>
      </c>
      <c r="D3901" s="417" t="s">
        <v>3501</v>
      </c>
      <c r="E3901" s="391">
        <v>0.13</v>
      </c>
      <c r="F3901" s="418">
        <v>44270</v>
      </c>
      <c r="G3901" s="417" t="s">
        <v>2283</v>
      </c>
      <c r="I3901" s="379">
        <f t="shared" ca="1" si="255"/>
        <v>-301</v>
      </c>
      <c r="J3901" s="379">
        <f t="shared" ca="1" si="256"/>
        <v>-209</v>
      </c>
      <c r="K3901" s="391" t="str">
        <f t="shared" ca="1" si="257"/>
        <v>5,80</v>
      </c>
      <c r="L3901" s="379"/>
      <c r="O3901" s="379"/>
    </row>
    <row r="3902" spans="1:15">
      <c r="A3902" s="417" t="s">
        <v>2155</v>
      </c>
      <c r="B3902" s="417" t="s">
        <v>3537</v>
      </c>
      <c r="C3902" s="417" t="s">
        <v>2281</v>
      </c>
      <c r="D3902" s="417" t="s">
        <v>3502</v>
      </c>
      <c r="E3902" s="391">
        <v>0.73</v>
      </c>
      <c r="F3902" s="418">
        <v>44638</v>
      </c>
      <c r="G3902" s="417" t="s">
        <v>2283</v>
      </c>
      <c r="I3902" s="379">
        <f t="shared" ca="1" si="255"/>
        <v>67</v>
      </c>
      <c r="J3902" s="379">
        <f t="shared" ca="1" si="256"/>
        <v>47</v>
      </c>
      <c r="K3902" s="391" t="str">
        <f t="shared" ca="1" si="257"/>
        <v>6,00</v>
      </c>
      <c r="L3902" s="379"/>
      <c r="O3902" s="379"/>
    </row>
    <row r="3903" spans="1:15">
      <c r="A3903" s="417" t="s">
        <v>2155</v>
      </c>
      <c r="B3903" s="417" t="s">
        <v>11083</v>
      </c>
      <c r="C3903" s="417" t="s">
        <v>2281</v>
      </c>
      <c r="D3903" s="417" t="s">
        <v>3502</v>
      </c>
      <c r="E3903" s="391">
        <v>0.08</v>
      </c>
      <c r="F3903" s="418">
        <v>44270</v>
      </c>
      <c r="G3903" s="417" t="s">
        <v>2283</v>
      </c>
      <c r="I3903" s="379">
        <f t="shared" ca="1" si="255"/>
        <v>-301</v>
      </c>
      <c r="J3903" s="379">
        <f t="shared" ca="1" si="256"/>
        <v>-209</v>
      </c>
      <c r="K3903" s="391" t="str">
        <f t="shared" ca="1" si="257"/>
        <v>6,00</v>
      </c>
      <c r="L3903" s="379"/>
      <c r="O3903" s="379"/>
    </row>
    <row r="3904" spans="1:15">
      <c r="A3904" s="417" t="s">
        <v>2155</v>
      </c>
      <c r="B3904" s="417" t="s">
        <v>11084</v>
      </c>
      <c r="C3904" s="417" t="s">
        <v>2281</v>
      </c>
      <c r="D3904" s="417" t="s">
        <v>3191</v>
      </c>
      <c r="E3904" s="391">
        <v>0.06</v>
      </c>
      <c r="F3904" s="418">
        <v>44270</v>
      </c>
      <c r="G3904" s="417" t="s">
        <v>2286</v>
      </c>
      <c r="I3904" s="379">
        <f t="shared" ca="1" si="255"/>
        <v>-301</v>
      </c>
      <c r="J3904" s="379">
        <f t="shared" ca="1" si="256"/>
        <v>-209</v>
      </c>
      <c r="K3904" s="391" t="str">
        <f t="shared" ca="1" si="257"/>
        <v>6,50</v>
      </c>
      <c r="L3904" s="379"/>
      <c r="O3904" s="379"/>
    </row>
    <row r="3905" spans="1:15">
      <c r="A3905" s="417" t="s">
        <v>2155</v>
      </c>
      <c r="B3905" s="417" t="s">
        <v>3538</v>
      </c>
      <c r="C3905" s="417" t="s">
        <v>2281</v>
      </c>
      <c r="D3905" s="417" t="s">
        <v>3180</v>
      </c>
      <c r="E3905" s="391">
        <v>0.04</v>
      </c>
      <c r="F3905" s="418">
        <v>44270</v>
      </c>
      <c r="G3905" s="417" t="s">
        <v>2286</v>
      </c>
      <c r="I3905" s="379">
        <f t="shared" ca="1" si="255"/>
        <v>-301</v>
      </c>
      <c r="J3905" s="379">
        <f t="shared" ca="1" si="256"/>
        <v>-209</v>
      </c>
      <c r="K3905" s="391" t="str">
        <f t="shared" ca="1" si="257"/>
        <v>7,50</v>
      </c>
      <c r="L3905" s="379"/>
      <c r="O3905" s="379"/>
    </row>
    <row r="3906" spans="1:15">
      <c r="A3906" s="417" t="s">
        <v>2155</v>
      </c>
      <c r="B3906" s="417" t="s">
        <v>11085</v>
      </c>
      <c r="C3906" s="417" t="s">
        <v>2281</v>
      </c>
      <c r="D3906" s="417" t="s">
        <v>3181</v>
      </c>
      <c r="E3906" s="391">
        <v>0.03</v>
      </c>
      <c r="F3906" s="418">
        <v>44270</v>
      </c>
      <c r="G3906" s="417" t="s">
        <v>2283</v>
      </c>
      <c r="I3906" s="379">
        <f t="shared" ca="1" si="255"/>
        <v>-301</v>
      </c>
      <c r="J3906" s="379">
        <f t="shared" ca="1" si="256"/>
        <v>-209</v>
      </c>
      <c r="K3906" s="391" t="str">
        <f t="shared" ca="1" si="257"/>
        <v>8,00</v>
      </c>
      <c r="L3906" s="379"/>
      <c r="O3906" s="379"/>
    </row>
    <row r="3907" spans="1:15">
      <c r="A3907" s="417" t="s">
        <v>2155</v>
      </c>
      <c r="B3907" s="417" t="s">
        <v>3539</v>
      </c>
      <c r="C3907" s="417" t="s">
        <v>2281</v>
      </c>
      <c r="D3907" s="417" t="s">
        <v>3168</v>
      </c>
      <c r="E3907" s="391">
        <v>0.33</v>
      </c>
      <c r="F3907" s="418">
        <v>44638</v>
      </c>
      <c r="G3907" s="417" t="s">
        <v>2283</v>
      </c>
      <c r="I3907" s="379">
        <f t="shared" ca="1" si="255"/>
        <v>67</v>
      </c>
      <c r="J3907" s="379">
        <f t="shared" ca="1" si="256"/>
        <v>47</v>
      </c>
      <c r="K3907" s="391" t="str">
        <f t="shared" ca="1" si="257"/>
        <v>8,40</v>
      </c>
      <c r="L3907" s="379"/>
      <c r="O3907" s="379"/>
    </row>
    <row r="3908" spans="1:15">
      <c r="A3908" s="417" t="s">
        <v>2155</v>
      </c>
      <c r="B3908" s="417" t="s">
        <v>6835</v>
      </c>
      <c r="C3908" s="417" t="s">
        <v>2281</v>
      </c>
      <c r="D3908" s="417" t="s">
        <v>3169</v>
      </c>
      <c r="E3908" s="391">
        <v>0.03</v>
      </c>
      <c r="F3908" s="418">
        <v>44270</v>
      </c>
      <c r="G3908" s="417" t="s">
        <v>2286</v>
      </c>
      <c r="I3908" s="379">
        <f t="shared" ca="1" si="255"/>
        <v>-301</v>
      </c>
      <c r="J3908" s="379">
        <f t="shared" ca="1" si="256"/>
        <v>-209</v>
      </c>
      <c r="K3908" s="391" t="str">
        <f t="shared" ca="1" si="257"/>
        <v>8,50</v>
      </c>
      <c r="L3908" s="379"/>
      <c r="O3908" s="379"/>
    </row>
    <row r="3909" spans="1:15">
      <c r="A3909" s="417" t="s">
        <v>2155</v>
      </c>
      <c r="B3909" s="417" t="s">
        <v>3540</v>
      </c>
      <c r="C3909" s="417" t="s">
        <v>2281</v>
      </c>
      <c r="D3909" s="417" t="s">
        <v>2866</v>
      </c>
      <c r="E3909" s="391">
        <v>0.03</v>
      </c>
      <c r="F3909" s="418">
        <v>44305</v>
      </c>
      <c r="G3909" s="417" t="s">
        <v>2283</v>
      </c>
      <c r="I3909" s="379">
        <f t="shared" ca="1" si="255"/>
        <v>-266</v>
      </c>
      <c r="J3909" s="379">
        <f t="shared" ca="1" si="256"/>
        <v>-185</v>
      </c>
      <c r="K3909" s="391" t="str">
        <f t="shared" ca="1" si="257"/>
        <v>10,50</v>
      </c>
      <c r="L3909" s="379"/>
      <c r="O3909" s="379"/>
    </row>
    <row r="3910" spans="1:15">
      <c r="A3910" s="417" t="s">
        <v>2155</v>
      </c>
      <c r="B3910" s="417" t="s">
        <v>11086</v>
      </c>
      <c r="C3910" s="417" t="s">
        <v>2281</v>
      </c>
      <c r="D3910" s="417" t="s">
        <v>3177</v>
      </c>
      <c r="E3910" s="391">
        <v>0.01</v>
      </c>
      <c r="F3910" s="418">
        <v>44305</v>
      </c>
      <c r="G3910" s="417" t="s">
        <v>2286</v>
      </c>
      <c r="I3910" s="379">
        <f t="shared" ca="1" si="255"/>
        <v>-266</v>
      </c>
      <c r="J3910" s="379">
        <f t="shared" ca="1" si="256"/>
        <v>-185</v>
      </c>
      <c r="K3910" s="391" t="str">
        <f t="shared" ca="1" si="257"/>
        <v>10,75</v>
      </c>
      <c r="L3910" s="379"/>
      <c r="O3910" s="379"/>
    </row>
    <row r="3911" spans="1:15">
      <c r="A3911" s="417" t="s">
        <v>2155</v>
      </c>
      <c r="B3911" s="417" t="s">
        <v>3541</v>
      </c>
      <c r="C3911" s="417" t="s">
        <v>2281</v>
      </c>
      <c r="D3911" s="417" t="s">
        <v>2868</v>
      </c>
      <c r="E3911" s="391">
        <v>0.02</v>
      </c>
      <c r="F3911" s="418">
        <v>44305</v>
      </c>
      <c r="G3911" s="417" t="s">
        <v>2283</v>
      </c>
      <c r="I3911" s="379">
        <f t="shared" ca="1" si="255"/>
        <v>-266</v>
      </c>
      <c r="J3911" s="379">
        <f t="shared" ca="1" si="256"/>
        <v>-185</v>
      </c>
      <c r="K3911" s="391" t="str">
        <f t="shared" ca="1" si="257"/>
        <v>11,00</v>
      </c>
      <c r="L3911" s="379"/>
      <c r="O3911" s="379"/>
    </row>
    <row r="3912" spans="1:15">
      <c r="A3912" s="417" t="s">
        <v>2155</v>
      </c>
      <c r="B3912" s="417" t="s">
        <v>3542</v>
      </c>
      <c r="C3912" s="417" t="s">
        <v>2281</v>
      </c>
      <c r="D3912" s="417" t="s">
        <v>2304</v>
      </c>
      <c r="E3912" s="391">
        <v>1.33</v>
      </c>
      <c r="F3912" s="418">
        <v>44305</v>
      </c>
      <c r="G3912" s="417" t="s">
        <v>2283</v>
      </c>
      <c r="I3912" s="379">
        <f t="shared" ca="1" si="255"/>
        <v>-266</v>
      </c>
      <c r="J3912" s="379">
        <f t="shared" ca="1" si="256"/>
        <v>-185</v>
      </c>
      <c r="K3912" s="391" t="str">
        <f t="shared" ca="1" si="257"/>
        <v>13,50</v>
      </c>
      <c r="L3912" s="379"/>
      <c r="O3912" s="379"/>
    </row>
    <row r="3913" spans="1:15">
      <c r="A3913" s="417" t="s">
        <v>2155</v>
      </c>
      <c r="B3913" s="417" t="s">
        <v>3543</v>
      </c>
      <c r="C3913" s="417" t="s">
        <v>2281</v>
      </c>
      <c r="D3913" s="417" t="s">
        <v>2282</v>
      </c>
      <c r="E3913" s="391">
        <v>0.02</v>
      </c>
      <c r="F3913" s="418">
        <v>44305</v>
      </c>
      <c r="G3913" s="417" t="s">
        <v>2283</v>
      </c>
      <c r="I3913" s="379">
        <f t="shared" ca="1" si="255"/>
        <v>-266</v>
      </c>
      <c r="J3913" s="379">
        <f t="shared" ca="1" si="256"/>
        <v>-185</v>
      </c>
      <c r="K3913" s="391" t="str">
        <f t="shared" ca="1" si="257"/>
        <v>14,00</v>
      </c>
      <c r="L3913" s="379"/>
      <c r="O3913" s="379"/>
    </row>
    <row r="3914" spans="1:15">
      <c r="A3914" s="417" t="s">
        <v>2155</v>
      </c>
      <c r="B3914" s="417" t="s">
        <v>11087</v>
      </c>
      <c r="C3914" s="417" t="s">
        <v>2281</v>
      </c>
      <c r="D3914" s="417" t="s">
        <v>3472</v>
      </c>
      <c r="E3914" s="391">
        <v>0.47</v>
      </c>
      <c r="F3914" s="418">
        <v>44305</v>
      </c>
      <c r="G3914" s="417" t="s">
        <v>2283</v>
      </c>
      <c r="I3914" s="379">
        <f t="shared" ref="I3914:I3977" ca="1" si="258">IF(F3914&lt;&gt;"",F3914-$I$199,"")</f>
        <v>-266</v>
      </c>
      <c r="J3914" s="379">
        <f t="shared" ref="J3914:J3977" ca="1" si="259">IF(I3914&lt;&gt;"",NETWORKDAYS($I$199,F3914-1,$N$201:$N$224),"")</f>
        <v>-185</v>
      </c>
      <c r="K3914" s="391" t="str">
        <f t="shared" ref="K3914:K3977" ca="1" si="260">IF(I3914&lt;&gt;"",RIGHT(D3914,LEN(D3914)-FIND(" ",D3914)),"")</f>
        <v>4,70</v>
      </c>
      <c r="L3914" s="379"/>
      <c r="O3914" s="379"/>
    </row>
    <row r="3915" spans="1:15">
      <c r="A3915" s="417" t="s">
        <v>2155</v>
      </c>
      <c r="B3915" s="417" t="s">
        <v>11088</v>
      </c>
      <c r="C3915" s="417" t="s">
        <v>2281</v>
      </c>
      <c r="D3915" s="417" t="s">
        <v>3474</v>
      </c>
      <c r="E3915" s="391">
        <v>0.37</v>
      </c>
      <c r="F3915" s="418">
        <v>44305</v>
      </c>
      <c r="G3915" s="417" t="s">
        <v>2283</v>
      </c>
      <c r="I3915" s="379">
        <f t="shared" ca="1" si="258"/>
        <v>-266</v>
      </c>
      <c r="J3915" s="379">
        <f t="shared" ca="1" si="259"/>
        <v>-185</v>
      </c>
      <c r="K3915" s="391" t="str">
        <f t="shared" ca="1" si="260"/>
        <v>4,90</v>
      </c>
      <c r="L3915" s="379"/>
      <c r="O3915" s="379"/>
    </row>
    <row r="3916" spans="1:15">
      <c r="A3916" s="417" t="s">
        <v>2155</v>
      </c>
      <c r="B3916" s="417" t="s">
        <v>11089</v>
      </c>
      <c r="C3916" s="417" t="s">
        <v>2281</v>
      </c>
      <c r="D3916" s="417" t="s">
        <v>3476</v>
      </c>
      <c r="E3916" s="391">
        <v>0.41</v>
      </c>
      <c r="F3916" s="418">
        <v>44305</v>
      </c>
      <c r="G3916" s="417" t="s">
        <v>2283</v>
      </c>
      <c r="I3916" s="379">
        <f t="shared" ca="1" si="258"/>
        <v>-266</v>
      </c>
      <c r="J3916" s="379">
        <f t="shared" ca="1" si="259"/>
        <v>-185</v>
      </c>
      <c r="K3916" s="391" t="str">
        <f t="shared" ca="1" si="260"/>
        <v>5,20</v>
      </c>
      <c r="L3916" s="379"/>
      <c r="O3916" s="379"/>
    </row>
    <row r="3917" spans="1:15">
      <c r="A3917" s="417" t="s">
        <v>2155</v>
      </c>
      <c r="B3917" s="417" t="s">
        <v>11090</v>
      </c>
      <c r="C3917" s="417" t="s">
        <v>2281</v>
      </c>
      <c r="D3917" s="417" t="s">
        <v>3500</v>
      </c>
      <c r="E3917" s="391">
        <v>0.3</v>
      </c>
      <c r="F3917" s="418">
        <v>44305</v>
      </c>
      <c r="G3917" s="417" t="s">
        <v>2286</v>
      </c>
      <c r="I3917" s="379">
        <f t="shared" ca="1" si="258"/>
        <v>-266</v>
      </c>
      <c r="J3917" s="379">
        <f t="shared" ca="1" si="259"/>
        <v>-185</v>
      </c>
      <c r="K3917" s="391" t="str">
        <f t="shared" ca="1" si="260"/>
        <v>5,50</v>
      </c>
      <c r="L3917" s="379"/>
      <c r="O3917" s="379"/>
    </row>
    <row r="3918" spans="1:15">
      <c r="A3918" s="417" t="s">
        <v>2155</v>
      </c>
      <c r="B3918" s="417" t="s">
        <v>11091</v>
      </c>
      <c r="C3918" s="417" t="s">
        <v>2281</v>
      </c>
      <c r="D3918" s="417" t="s">
        <v>3502</v>
      </c>
      <c r="E3918" s="391">
        <v>0.15</v>
      </c>
      <c r="F3918" s="418">
        <v>44305</v>
      </c>
      <c r="G3918" s="417" t="s">
        <v>2283</v>
      </c>
      <c r="I3918" s="379">
        <f t="shared" ca="1" si="258"/>
        <v>-266</v>
      </c>
      <c r="J3918" s="379">
        <f t="shared" ca="1" si="259"/>
        <v>-185</v>
      </c>
      <c r="K3918" s="391" t="str">
        <f t="shared" ca="1" si="260"/>
        <v>6,00</v>
      </c>
      <c r="L3918" s="379"/>
      <c r="O3918" s="379"/>
    </row>
    <row r="3919" spans="1:15">
      <c r="A3919" s="417" t="s">
        <v>2155</v>
      </c>
      <c r="B3919" s="417" t="s">
        <v>11092</v>
      </c>
      <c r="C3919" s="417" t="s">
        <v>2281</v>
      </c>
      <c r="D3919" s="417" t="s">
        <v>3548</v>
      </c>
      <c r="E3919" s="391">
        <v>0.15</v>
      </c>
      <c r="F3919" s="418">
        <v>44305</v>
      </c>
      <c r="G3919" s="417" t="s">
        <v>2286</v>
      </c>
      <c r="I3919" s="379">
        <f t="shared" ca="1" si="258"/>
        <v>-266</v>
      </c>
      <c r="J3919" s="379">
        <f t="shared" ca="1" si="259"/>
        <v>-185</v>
      </c>
      <c r="K3919" s="391" t="str">
        <f t="shared" ca="1" si="260"/>
        <v>6,10</v>
      </c>
      <c r="L3919" s="379"/>
      <c r="O3919" s="379"/>
    </row>
    <row r="3920" spans="1:15">
      <c r="A3920" s="417" t="s">
        <v>2155</v>
      </c>
      <c r="B3920" s="417" t="s">
        <v>7974</v>
      </c>
      <c r="C3920" s="417" t="s">
        <v>2281</v>
      </c>
      <c r="D3920" s="417" t="s">
        <v>3504</v>
      </c>
      <c r="E3920" s="391">
        <v>0.19</v>
      </c>
      <c r="F3920" s="418">
        <v>44305</v>
      </c>
      <c r="G3920" s="417" t="s">
        <v>2283</v>
      </c>
      <c r="I3920" s="379">
        <f t="shared" ca="1" si="258"/>
        <v>-266</v>
      </c>
      <c r="J3920" s="379">
        <f t="shared" ca="1" si="259"/>
        <v>-185</v>
      </c>
      <c r="K3920" s="391" t="str">
        <f t="shared" ca="1" si="260"/>
        <v>6,40</v>
      </c>
      <c r="L3920" s="379"/>
      <c r="O3920" s="379"/>
    </row>
    <row r="3921" spans="1:15">
      <c r="A3921" s="417" t="s">
        <v>2155</v>
      </c>
      <c r="B3921" s="417" t="s">
        <v>6836</v>
      </c>
      <c r="C3921" s="417" t="s">
        <v>2281</v>
      </c>
      <c r="D3921" s="417" t="s">
        <v>3516</v>
      </c>
      <c r="E3921" s="391">
        <v>0.1</v>
      </c>
      <c r="F3921" s="418">
        <v>44305</v>
      </c>
      <c r="G3921" s="417" t="s">
        <v>2283</v>
      </c>
      <c r="I3921" s="379">
        <f t="shared" ca="1" si="258"/>
        <v>-266</v>
      </c>
      <c r="J3921" s="379">
        <f t="shared" ca="1" si="259"/>
        <v>-185</v>
      </c>
      <c r="K3921" s="391" t="str">
        <f t="shared" ca="1" si="260"/>
        <v>6,60</v>
      </c>
      <c r="L3921" s="379"/>
      <c r="O3921" s="379"/>
    </row>
    <row r="3922" spans="1:15">
      <c r="A3922" s="417" t="s">
        <v>2155</v>
      </c>
      <c r="B3922" s="417" t="s">
        <v>3544</v>
      </c>
      <c r="C3922" s="417" t="s">
        <v>2281</v>
      </c>
      <c r="D3922" s="417" t="s">
        <v>3181</v>
      </c>
      <c r="E3922" s="391">
        <v>0.05</v>
      </c>
      <c r="F3922" s="418">
        <v>44305</v>
      </c>
      <c r="G3922" s="417" t="s">
        <v>2283</v>
      </c>
      <c r="I3922" s="379">
        <f t="shared" ca="1" si="258"/>
        <v>-266</v>
      </c>
      <c r="J3922" s="379">
        <f t="shared" ca="1" si="259"/>
        <v>-185</v>
      </c>
      <c r="K3922" s="391" t="str">
        <f t="shared" ca="1" si="260"/>
        <v>8,00</v>
      </c>
      <c r="L3922" s="379"/>
      <c r="O3922" s="379"/>
    </row>
    <row r="3923" spans="1:15">
      <c r="A3923" s="417" t="s">
        <v>2155</v>
      </c>
      <c r="B3923" s="417" t="s">
        <v>3545</v>
      </c>
      <c r="C3923" s="417" t="s">
        <v>2281</v>
      </c>
      <c r="D3923" s="417" t="s">
        <v>3172</v>
      </c>
      <c r="E3923" s="391">
        <v>0.03</v>
      </c>
      <c r="F3923" s="418">
        <v>44305</v>
      </c>
      <c r="G3923" s="417" t="s">
        <v>2283</v>
      </c>
      <c r="I3923" s="379">
        <f t="shared" ca="1" si="258"/>
        <v>-266</v>
      </c>
      <c r="J3923" s="379">
        <f t="shared" ca="1" si="259"/>
        <v>-185</v>
      </c>
      <c r="K3923" s="391" t="str">
        <f t="shared" ca="1" si="260"/>
        <v>9,00</v>
      </c>
      <c r="L3923" s="379"/>
      <c r="O3923" s="379"/>
    </row>
    <row r="3924" spans="1:15">
      <c r="A3924" s="417" t="s">
        <v>2155</v>
      </c>
      <c r="B3924" s="417" t="s">
        <v>18341</v>
      </c>
      <c r="C3924" s="417" t="s">
        <v>2281</v>
      </c>
      <c r="D3924" s="417" t="s">
        <v>3506</v>
      </c>
      <c r="E3924" s="391">
        <v>0.5</v>
      </c>
      <c r="F3924" s="418">
        <v>44337</v>
      </c>
      <c r="G3924" s="417" t="s">
        <v>2286</v>
      </c>
      <c r="I3924" s="379">
        <f t="shared" ca="1" si="258"/>
        <v>-234</v>
      </c>
      <c r="J3924" s="379">
        <f t="shared" ca="1" si="259"/>
        <v>-163</v>
      </c>
      <c r="K3924" s="391" t="str">
        <f t="shared" ca="1" si="260"/>
        <v>5,10</v>
      </c>
      <c r="L3924" s="379"/>
      <c r="O3924" s="379"/>
    </row>
    <row r="3925" spans="1:15">
      <c r="A3925" s="417" t="s">
        <v>2155</v>
      </c>
      <c r="B3925" s="417" t="s">
        <v>11093</v>
      </c>
      <c r="C3925" s="417" t="s">
        <v>2281</v>
      </c>
      <c r="D3925" s="417" t="s">
        <v>3502</v>
      </c>
      <c r="E3925" s="391">
        <v>0.26</v>
      </c>
      <c r="F3925" s="418">
        <v>44337</v>
      </c>
      <c r="G3925" s="417" t="s">
        <v>2283</v>
      </c>
      <c r="I3925" s="379">
        <f t="shared" ca="1" si="258"/>
        <v>-234</v>
      </c>
      <c r="J3925" s="379">
        <f t="shared" ca="1" si="259"/>
        <v>-163</v>
      </c>
      <c r="K3925" s="391" t="str">
        <f t="shared" ca="1" si="260"/>
        <v>6,00</v>
      </c>
      <c r="L3925" s="379"/>
      <c r="O3925" s="379"/>
    </row>
    <row r="3926" spans="1:15">
      <c r="A3926" s="417" t="s">
        <v>2155</v>
      </c>
      <c r="B3926" s="417" t="s">
        <v>3546</v>
      </c>
      <c r="C3926" s="417" t="s">
        <v>2281</v>
      </c>
      <c r="D3926" s="417" t="s">
        <v>2870</v>
      </c>
      <c r="E3926" s="391">
        <v>0.33</v>
      </c>
      <c r="F3926" s="418">
        <v>44792</v>
      </c>
      <c r="G3926" s="417" t="s">
        <v>2283</v>
      </c>
      <c r="I3926" s="379">
        <f t="shared" ca="1" si="258"/>
        <v>221</v>
      </c>
      <c r="J3926" s="379">
        <f t="shared" ca="1" si="259"/>
        <v>154</v>
      </c>
      <c r="K3926" s="391" t="str">
        <f t="shared" ca="1" si="260"/>
        <v>10,00</v>
      </c>
      <c r="L3926" s="379"/>
      <c r="O3926" s="379"/>
    </row>
    <row r="3927" spans="1:15">
      <c r="A3927" s="417" t="s">
        <v>2155</v>
      </c>
      <c r="B3927" s="417" t="s">
        <v>6837</v>
      </c>
      <c r="C3927" s="417" t="s">
        <v>2281</v>
      </c>
      <c r="D3927" s="417" t="s">
        <v>3500</v>
      </c>
      <c r="E3927" s="391">
        <v>0.64</v>
      </c>
      <c r="F3927" s="418">
        <v>44456</v>
      </c>
      <c r="G3927" s="417" t="s">
        <v>2286</v>
      </c>
      <c r="I3927" s="379">
        <f t="shared" ca="1" si="258"/>
        <v>-115</v>
      </c>
      <c r="J3927" s="379">
        <f t="shared" ca="1" si="259"/>
        <v>-80</v>
      </c>
      <c r="K3927" s="391" t="str">
        <f t="shared" ca="1" si="260"/>
        <v>5,50</v>
      </c>
      <c r="L3927" s="379"/>
      <c r="O3927" s="379"/>
    </row>
    <row r="3928" spans="1:15">
      <c r="A3928" s="417" t="s">
        <v>2155</v>
      </c>
      <c r="B3928" s="417" t="s">
        <v>3547</v>
      </c>
      <c r="C3928" s="417" t="s">
        <v>2281</v>
      </c>
      <c r="D3928" s="417" t="s">
        <v>3180</v>
      </c>
      <c r="E3928" s="391">
        <v>0.25</v>
      </c>
      <c r="F3928" s="418">
        <v>44456</v>
      </c>
      <c r="G3928" s="417" t="s">
        <v>2286</v>
      </c>
      <c r="I3928" s="379">
        <f t="shared" ca="1" si="258"/>
        <v>-115</v>
      </c>
      <c r="J3928" s="379">
        <f t="shared" ca="1" si="259"/>
        <v>-80</v>
      </c>
      <c r="K3928" s="391" t="str">
        <f t="shared" ca="1" si="260"/>
        <v>7,50</v>
      </c>
      <c r="L3928" s="379"/>
      <c r="O3928" s="379"/>
    </row>
    <row r="3929" spans="1:15">
      <c r="A3929" s="417" t="s">
        <v>2155</v>
      </c>
      <c r="B3929" s="417" t="s">
        <v>6838</v>
      </c>
      <c r="C3929" s="417" t="s">
        <v>2281</v>
      </c>
      <c r="D3929" s="417" t="s">
        <v>3474</v>
      </c>
      <c r="E3929" s="391">
        <v>0.8</v>
      </c>
      <c r="F3929" s="418">
        <v>44484</v>
      </c>
      <c r="G3929" s="417" t="s">
        <v>2283</v>
      </c>
      <c r="I3929" s="379">
        <f t="shared" ca="1" si="258"/>
        <v>-87</v>
      </c>
      <c r="J3929" s="379">
        <f t="shared" ca="1" si="259"/>
        <v>-61</v>
      </c>
      <c r="K3929" s="391" t="str">
        <f t="shared" ca="1" si="260"/>
        <v>4,90</v>
      </c>
      <c r="L3929" s="379"/>
      <c r="O3929" s="379"/>
    </row>
    <row r="3930" spans="1:15">
      <c r="A3930" s="417" t="s">
        <v>2155</v>
      </c>
      <c r="B3930" s="417" t="s">
        <v>6839</v>
      </c>
      <c r="C3930" s="417" t="s">
        <v>2281</v>
      </c>
      <c r="D3930" s="417" t="s">
        <v>3548</v>
      </c>
      <c r="E3930" s="391">
        <v>0.56000000000000005</v>
      </c>
      <c r="F3930" s="418">
        <v>44484</v>
      </c>
      <c r="G3930" s="417" t="s">
        <v>2286</v>
      </c>
      <c r="I3930" s="379">
        <f t="shared" ca="1" si="258"/>
        <v>-87</v>
      </c>
      <c r="J3930" s="379">
        <f t="shared" ca="1" si="259"/>
        <v>-61</v>
      </c>
      <c r="K3930" s="391" t="str">
        <f t="shared" ca="1" si="260"/>
        <v>6,10</v>
      </c>
      <c r="L3930" s="379"/>
      <c r="O3930" s="379"/>
    </row>
    <row r="3931" spans="1:15">
      <c r="A3931" s="417" t="s">
        <v>2155</v>
      </c>
      <c r="B3931" s="417" t="s">
        <v>11094</v>
      </c>
      <c r="C3931" s="417" t="s">
        <v>2281</v>
      </c>
      <c r="D3931" s="417" t="s">
        <v>3195</v>
      </c>
      <c r="E3931" s="391">
        <v>0.3</v>
      </c>
      <c r="F3931" s="418">
        <v>44519</v>
      </c>
      <c r="G3931" s="417" t="s">
        <v>2283</v>
      </c>
      <c r="I3931" s="379">
        <f t="shared" ca="1" si="258"/>
        <v>-52</v>
      </c>
      <c r="J3931" s="379">
        <f t="shared" ca="1" si="259"/>
        <v>-38</v>
      </c>
      <c r="K3931" s="391" t="str">
        <f t="shared" ca="1" si="260"/>
        <v>7,60</v>
      </c>
      <c r="L3931" s="379"/>
      <c r="O3931" s="379"/>
    </row>
    <row r="3932" spans="1:15">
      <c r="A3932" s="417" t="s">
        <v>2155</v>
      </c>
      <c r="B3932" s="417" t="s">
        <v>17005</v>
      </c>
      <c r="C3932" s="417" t="s">
        <v>2281</v>
      </c>
      <c r="D3932" s="417" t="s">
        <v>3498</v>
      </c>
      <c r="E3932" s="391">
        <v>1.18</v>
      </c>
      <c r="F3932" s="418">
        <v>44547</v>
      </c>
      <c r="G3932" s="417" t="s">
        <v>2283</v>
      </c>
      <c r="I3932" s="379">
        <f t="shared" ca="1" si="258"/>
        <v>-24</v>
      </c>
      <c r="J3932" s="379">
        <f t="shared" ca="1" si="259"/>
        <v>-18</v>
      </c>
      <c r="K3932" s="391" t="str">
        <f t="shared" ca="1" si="260"/>
        <v>5,00</v>
      </c>
      <c r="L3932" s="379"/>
      <c r="O3932" s="379"/>
    </row>
    <row r="3933" spans="1:15">
      <c r="A3933" s="417" t="s">
        <v>2155</v>
      </c>
      <c r="B3933" s="417" t="s">
        <v>3555</v>
      </c>
      <c r="C3933" s="417" t="s">
        <v>2332</v>
      </c>
      <c r="D3933" s="417" t="s">
        <v>3177</v>
      </c>
      <c r="E3933" s="391">
        <v>6.14</v>
      </c>
      <c r="F3933" s="418">
        <v>44214</v>
      </c>
      <c r="G3933" s="417" t="s">
        <v>2286</v>
      </c>
      <c r="I3933" s="379">
        <f t="shared" ca="1" si="258"/>
        <v>-357</v>
      </c>
      <c r="J3933" s="379">
        <f t="shared" ca="1" si="259"/>
        <v>-247</v>
      </c>
      <c r="K3933" s="391" t="str">
        <f t="shared" ca="1" si="260"/>
        <v>10,75</v>
      </c>
      <c r="L3933" s="379"/>
      <c r="O3933" s="379"/>
    </row>
    <row r="3934" spans="1:15">
      <c r="A3934" s="417" t="s">
        <v>2155</v>
      </c>
      <c r="B3934" s="417" t="s">
        <v>3556</v>
      </c>
      <c r="C3934" s="417" t="s">
        <v>2332</v>
      </c>
      <c r="D3934" s="417" t="s">
        <v>2320</v>
      </c>
      <c r="E3934" s="391">
        <v>7.3</v>
      </c>
      <c r="F3934" s="418">
        <v>44214</v>
      </c>
      <c r="G3934" s="417" t="s">
        <v>2286</v>
      </c>
      <c r="I3934" s="379">
        <f t="shared" ca="1" si="258"/>
        <v>-357</v>
      </c>
      <c r="J3934" s="379">
        <f t="shared" ca="1" si="259"/>
        <v>-247</v>
      </c>
      <c r="K3934" s="391" t="str">
        <f t="shared" ca="1" si="260"/>
        <v>12,00</v>
      </c>
      <c r="L3934" s="379"/>
      <c r="O3934" s="379"/>
    </row>
    <row r="3935" spans="1:15">
      <c r="A3935" s="417" t="s">
        <v>2155</v>
      </c>
      <c r="B3935" s="417" t="s">
        <v>11095</v>
      </c>
      <c r="C3935" s="417" t="s">
        <v>2332</v>
      </c>
      <c r="D3935" s="417" t="s">
        <v>4633</v>
      </c>
      <c r="E3935" s="391">
        <v>0.01</v>
      </c>
      <c r="F3935" s="418">
        <v>44214</v>
      </c>
      <c r="G3935" s="417" t="s">
        <v>2286</v>
      </c>
      <c r="I3935" s="379">
        <f t="shared" ca="1" si="258"/>
        <v>-357</v>
      </c>
      <c r="J3935" s="379">
        <f t="shared" ca="1" si="259"/>
        <v>-247</v>
      </c>
      <c r="K3935" s="391" t="str">
        <f t="shared" ca="1" si="260"/>
        <v>3,00</v>
      </c>
      <c r="L3935" s="379"/>
      <c r="O3935" s="379"/>
    </row>
    <row r="3936" spans="1:15">
      <c r="A3936" s="417" t="s">
        <v>2155</v>
      </c>
      <c r="B3936" s="417" t="s">
        <v>11096</v>
      </c>
      <c r="C3936" s="417" t="s">
        <v>2332</v>
      </c>
      <c r="D3936" s="417" t="s">
        <v>6810</v>
      </c>
      <c r="E3936" s="391">
        <v>0.01</v>
      </c>
      <c r="F3936" s="418">
        <v>44214</v>
      </c>
      <c r="G3936" s="417" t="s">
        <v>2286</v>
      </c>
      <c r="I3936" s="379">
        <f t="shared" ca="1" si="258"/>
        <v>-357</v>
      </c>
      <c r="J3936" s="379">
        <f t="shared" ca="1" si="259"/>
        <v>-247</v>
      </c>
      <c r="K3936" s="391" t="str">
        <f t="shared" ca="1" si="260"/>
        <v>3,20</v>
      </c>
      <c r="L3936" s="379"/>
      <c r="O3936" s="379"/>
    </row>
    <row r="3937" spans="1:15">
      <c r="A3937" s="417" t="s">
        <v>2155</v>
      </c>
      <c r="B3937" s="417" t="s">
        <v>11097</v>
      </c>
      <c r="C3937" s="417" t="s">
        <v>2332</v>
      </c>
      <c r="D3937" s="417" t="s">
        <v>6812</v>
      </c>
      <c r="E3937" s="391">
        <v>0.01</v>
      </c>
      <c r="F3937" s="418">
        <v>44214</v>
      </c>
      <c r="G3937" s="417" t="s">
        <v>2286</v>
      </c>
      <c r="I3937" s="379">
        <f t="shared" ca="1" si="258"/>
        <v>-357</v>
      </c>
      <c r="J3937" s="379">
        <f t="shared" ca="1" si="259"/>
        <v>-247</v>
      </c>
      <c r="K3937" s="391" t="str">
        <f t="shared" ca="1" si="260"/>
        <v>3,30</v>
      </c>
      <c r="L3937" s="379"/>
      <c r="O3937" s="379"/>
    </row>
    <row r="3938" spans="1:15">
      <c r="A3938" s="417" t="s">
        <v>2155</v>
      </c>
      <c r="B3938" s="417" t="s">
        <v>11098</v>
      </c>
      <c r="C3938" s="417" t="s">
        <v>2332</v>
      </c>
      <c r="D3938" s="417" t="s">
        <v>3505</v>
      </c>
      <c r="E3938" s="391">
        <v>0.01</v>
      </c>
      <c r="F3938" s="418">
        <v>44214</v>
      </c>
      <c r="G3938" s="417" t="s">
        <v>2286</v>
      </c>
      <c r="I3938" s="379">
        <f t="shared" ca="1" si="258"/>
        <v>-357</v>
      </c>
      <c r="J3938" s="379">
        <f t="shared" ca="1" si="259"/>
        <v>-247</v>
      </c>
      <c r="K3938" s="391" t="str">
        <f t="shared" ca="1" si="260"/>
        <v>3,40</v>
      </c>
      <c r="L3938" s="379"/>
      <c r="O3938" s="379"/>
    </row>
    <row r="3939" spans="1:15">
      <c r="A3939" s="417" t="s">
        <v>2155</v>
      </c>
      <c r="B3939" s="417" t="s">
        <v>11099</v>
      </c>
      <c r="C3939" s="417" t="s">
        <v>2332</v>
      </c>
      <c r="D3939" s="417" t="s">
        <v>3488</v>
      </c>
      <c r="E3939" s="391">
        <v>0.01</v>
      </c>
      <c r="F3939" s="418">
        <v>44214</v>
      </c>
      <c r="G3939" s="417" t="s">
        <v>2286</v>
      </c>
      <c r="I3939" s="379">
        <f t="shared" ca="1" si="258"/>
        <v>-357</v>
      </c>
      <c r="J3939" s="379">
        <f t="shared" ca="1" si="259"/>
        <v>-247</v>
      </c>
      <c r="K3939" s="391" t="str">
        <f t="shared" ca="1" si="260"/>
        <v>3,50</v>
      </c>
      <c r="L3939" s="379"/>
      <c r="O3939" s="379"/>
    </row>
    <row r="3940" spans="1:15">
      <c r="A3940" s="417" t="s">
        <v>2155</v>
      </c>
      <c r="B3940" s="417" t="s">
        <v>11100</v>
      </c>
      <c r="C3940" s="417" t="s">
        <v>2332</v>
      </c>
      <c r="D3940" s="417" t="s">
        <v>3489</v>
      </c>
      <c r="E3940" s="391">
        <v>0.01</v>
      </c>
      <c r="F3940" s="418">
        <v>44214</v>
      </c>
      <c r="G3940" s="417" t="s">
        <v>2286</v>
      </c>
      <c r="I3940" s="379">
        <f t="shared" ca="1" si="258"/>
        <v>-357</v>
      </c>
      <c r="J3940" s="379">
        <f t="shared" ca="1" si="259"/>
        <v>-247</v>
      </c>
      <c r="K3940" s="391" t="str">
        <f t="shared" ca="1" si="260"/>
        <v>3,60</v>
      </c>
      <c r="L3940" s="379"/>
      <c r="O3940" s="379"/>
    </row>
    <row r="3941" spans="1:15">
      <c r="A3941" s="417" t="s">
        <v>2155</v>
      </c>
      <c r="B3941" s="417" t="s">
        <v>11101</v>
      </c>
      <c r="C3941" s="417" t="s">
        <v>2332</v>
      </c>
      <c r="D3941" s="417" t="s">
        <v>3490</v>
      </c>
      <c r="E3941" s="391">
        <v>0.01</v>
      </c>
      <c r="F3941" s="418">
        <v>44214</v>
      </c>
      <c r="G3941" s="417" t="s">
        <v>2286</v>
      </c>
      <c r="I3941" s="379">
        <f t="shared" ca="1" si="258"/>
        <v>-357</v>
      </c>
      <c r="J3941" s="379">
        <f t="shared" ca="1" si="259"/>
        <v>-247</v>
      </c>
      <c r="K3941" s="391" t="str">
        <f t="shared" ca="1" si="260"/>
        <v>3,70</v>
      </c>
      <c r="L3941" s="379"/>
      <c r="O3941" s="379"/>
    </row>
    <row r="3942" spans="1:15">
      <c r="A3942" s="417" t="s">
        <v>2155</v>
      </c>
      <c r="B3942" s="417" t="s">
        <v>11102</v>
      </c>
      <c r="C3942" s="417" t="s">
        <v>2332</v>
      </c>
      <c r="D3942" s="417" t="s">
        <v>3491</v>
      </c>
      <c r="E3942" s="391">
        <v>0.01</v>
      </c>
      <c r="F3942" s="418">
        <v>44214</v>
      </c>
      <c r="G3942" s="417" t="s">
        <v>2286</v>
      </c>
      <c r="I3942" s="379">
        <f t="shared" ca="1" si="258"/>
        <v>-357</v>
      </c>
      <c r="J3942" s="379">
        <f t="shared" ca="1" si="259"/>
        <v>-247</v>
      </c>
      <c r="K3942" s="391" t="str">
        <f t="shared" ca="1" si="260"/>
        <v>3,80</v>
      </c>
      <c r="L3942" s="379"/>
      <c r="O3942" s="379"/>
    </row>
    <row r="3943" spans="1:15">
      <c r="A3943" s="417" t="s">
        <v>2155</v>
      </c>
      <c r="B3943" s="417" t="s">
        <v>11103</v>
      </c>
      <c r="C3943" s="417" t="s">
        <v>2332</v>
      </c>
      <c r="D3943" s="417" t="s">
        <v>3492</v>
      </c>
      <c r="E3943" s="391">
        <v>0.01</v>
      </c>
      <c r="F3943" s="418">
        <v>44214</v>
      </c>
      <c r="G3943" s="417" t="s">
        <v>2286</v>
      </c>
      <c r="I3943" s="379">
        <f t="shared" ca="1" si="258"/>
        <v>-357</v>
      </c>
      <c r="J3943" s="379">
        <f t="shared" ca="1" si="259"/>
        <v>-247</v>
      </c>
      <c r="K3943" s="391" t="str">
        <f t="shared" ca="1" si="260"/>
        <v>3,90</v>
      </c>
      <c r="L3943" s="379"/>
      <c r="O3943" s="379"/>
    </row>
    <row r="3944" spans="1:15">
      <c r="A3944" s="417" t="s">
        <v>2155</v>
      </c>
      <c r="B3944" s="417" t="s">
        <v>6840</v>
      </c>
      <c r="C3944" s="417" t="s">
        <v>2332</v>
      </c>
      <c r="D3944" s="417" t="s">
        <v>3466</v>
      </c>
      <c r="E3944" s="391">
        <v>0.01</v>
      </c>
      <c r="F3944" s="418">
        <v>44214</v>
      </c>
      <c r="G3944" s="417" t="s">
        <v>2286</v>
      </c>
      <c r="I3944" s="379">
        <f t="shared" ca="1" si="258"/>
        <v>-357</v>
      </c>
      <c r="J3944" s="379">
        <f t="shared" ca="1" si="259"/>
        <v>-247</v>
      </c>
      <c r="K3944" s="391" t="str">
        <f t="shared" ca="1" si="260"/>
        <v>4,00</v>
      </c>
      <c r="L3944" s="379"/>
      <c r="O3944" s="379"/>
    </row>
    <row r="3945" spans="1:15">
      <c r="A3945" s="417" t="s">
        <v>2155</v>
      </c>
      <c r="B3945" s="417" t="s">
        <v>11104</v>
      </c>
      <c r="C3945" s="417" t="s">
        <v>2332</v>
      </c>
      <c r="D3945" s="417" t="s">
        <v>3493</v>
      </c>
      <c r="E3945" s="391">
        <v>0.01</v>
      </c>
      <c r="F3945" s="418">
        <v>44214</v>
      </c>
      <c r="G3945" s="417" t="s">
        <v>2286</v>
      </c>
      <c r="I3945" s="379">
        <f t="shared" ca="1" si="258"/>
        <v>-357</v>
      </c>
      <c r="J3945" s="379">
        <f t="shared" ca="1" si="259"/>
        <v>-247</v>
      </c>
      <c r="K3945" s="391" t="str">
        <f t="shared" ca="1" si="260"/>
        <v>4,10</v>
      </c>
      <c r="L3945" s="379"/>
      <c r="O3945" s="379"/>
    </row>
    <row r="3946" spans="1:15">
      <c r="A3946" s="417" t="s">
        <v>2155</v>
      </c>
      <c r="B3946" s="417" t="s">
        <v>7975</v>
      </c>
      <c r="C3946" s="417" t="s">
        <v>2332</v>
      </c>
      <c r="D3946" s="417" t="s">
        <v>3468</v>
      </c>
      <c r="E3946" s="391">
        <v>0.01</v>
      </c>
      <c r="F3946" s="418">
        <v>44214</v>
      </c>
      <c r="G3946" s="417" t="s">
        <v>2286</v>
      </c>
      <c r="I3946" s="379">
        <f t="shared" ca="1" si="258"/>
        <v>-357</v>
      </c>
      <c r="J3946" s="379">
        <f t="shared" ca="1" si="259"/>
        <v>-247</v>
      </c>
      <c r="K3946" s="391" t="str">
        <f t="shared" ca="1" si="260"/>
        <v>4,20</v>
      </c>
      <c r="L3946" s="379"/>
      <c r="O3946" s="379"/>
    </row>
    <row r="3947" spans="1:15">
      <c r="A3947" s="417" t="s">
        <v>2155</v>
      </c>
      <c r="B3947" s="417" t="s">
        <v>7976</v>
      </c>
      <c r="C3947" s="417" t="s">
        <v>2332</v>
      </c>
      <c r="D3947" s="417" t="s">
        <v>3494</v>
      </c>
      <c r="E3947" s="391">
        <v>0.03</v>
      </c>
      <c r="F3947" s="418">
        <v>44214</v>
      </c>
      <c r="G3947" s="417" t="s">
        <v>2286</v>
      </c>
      <c r="I3947" s="379">
        <f t="shared" ca="1" si="258"/>
        <v>-357</v>
      </c>
      <c r="J3947" s="379">
        <f t="shared" ca="1" si="259"/>
        <v>-247</v>
      </c>
      <c r="K3947" s="391" t="str">
        <f t="shared" ca="1" si="260"/>
        <v>4,30</v>
      </c>
      <c r="L3947" s="379"/>
      <c r="O3947" s="379"/>
    </row>
    <row r="3948" spans="1:15">
      <c r="A3948" s="417" t="s">
        <v>2155</v>
      </c>
      <c r="B3948" s="417" t="s">
        <v>6841</v>
      </c>
      <c r="C3948" s="417" t="s">
        <v>2332</v>
      </c>
      <c r="D3948" s="417" t="s">
        <v>3470</v>
      </c>
      <c r="E3948" s="391">
        <v>0.04</v>
      </c>
      <c r="F3948" s="418">
        <v>44214</v>
      </c>
      <c r="G3948" s="417" t="s">
        <v>2286</v>
      </c>
      <c r="I3948" s="379">
        <f t="shared" ca="1" si="258"/>
        <v>-357</v>
      </c>
      <c r="J3948" s="379">
        <f t="shared" ca="1" si="259"/>
        <v>-247</v>
      </c>
      <c r="K3948" s="391" t="str">
        <f t="shared" ca="1" si="260"/>
        <v>4,40</v>
      </c>
      <c r="L3948" s="379"/>
      <c r="O3948" s="379"/>
    </row>
    <row r="3949" spans="1:15">
      <c r="A3949" s="417" t="s">
        <v>2155</v>
      </c>
      <c r="B3949" s="417" t="s">
        <v>7977</v>
      </c>
      <c r="C3949" s="417" t="s">
        <v>2332</v>
      </c>
      <c r="D3949" s="417" t="s">
        <v>3495</v>
      </c>
      <c r="E3949" s="391">
        <v>7.0000000000000007E-2</v>
      </c>
      <c r="F3949" s="418">
        <v>44214</v>
      </c>
      <c r="G3949" s="417" t="s">
        <v>2286</v>
      </c>
      <c r="I3949" s="379">
        <f t="shared" ca="1" si="258"/>
        <v>-357</v>
      </c>
      <c r="J3949" s="379">
        <f t="shared" ca="1" si="259"/>
        <v>-247</v>
      </c>
      <c r="K3949" s="391" t="str">
        <f t="shared" ca="1" si="260"/>
        <v>4,50</v>
      </c>
      <c r="L3949" s="379"/>
      <c r="O3949" s="379"/>
    </row>
    <row r="3950" spans="1:15">
      <c r="A3950" s="417" t="s">
        <v>2155</v>
      </c>
      <c r="B3950" s="417" t="s">
        <v>6842</v>
      </c>
      <c r="C3950" s="417" t="s">
        <v>2332</v>
      </c>
      <c r="D3950" s="417" t="s">
        <v>3496</v>
      </c>
      <c r="E3950" s="391">
        <v>0.1</v>
      </c>
      <c r="F3950" s="418">
        <v>44214</v>
      </c>
      <c r="G3950" s="417" t="s">
        <v>2286</v>
      </c>
      <c r="I3950" s="379">
        <f t="shared" ca="1" si="258"/>
        <v>-357</v>
      </c>
      <c r="J3950" s="379">
        <f t="shared" ca="1" si="259"/>
        <v>-247</v>
      </c>
      <c r="K3950" s="391" t="str">
        <f t="shared" ca="1" si="260"/>
        <v>4,60</v>
      </c>
      <c r="L3950" s="379"/>
      <c r="O3950" s="379"/>
    </row>
    <row r="3951" spans="1:15">
      <c r="A3951" s="417" t="s">
        <v>2155</v>
      </c>
      <c r="B3951" s="417" t="s">
        <v>6843</v>
      </c>
      <c r="C3951" s="417" t="s">
        <v>2332</v>
      </c>
      <c r="D3951" s="417" t="s">
        <v>3472</v>
      </c>
      <c r="E3951" s="391">
        <v>0.15</v>
      </c>
      <c r="F3951" s="418">
        <v>44214</v>
      </c>
      <c r="G3951" s="417" t="s">
        <v>2286</v>
      </c>
      <c r="I3951" s="379">
        <f t="shared" ca="1" si="258"/>
        <v>-357</v>
      </c>
      <c r="J3951" s="379">
        <f t="shared" ca="1" si="259"/>
        <v>-247</v>
      </c>
      <c r="K3951" s="391" t="str">
        <f t="shared" ca="1" si="260"/>
        <v>4,70</v>
      </c>
      <c r="L3951" s="379"/>
      <c r="O3951" s="379"/>
    </row>
    <row r="3952" spans="1:15">
      <c r="A3952" s="417" t="s">
        <v>2155</v>
      </c>
      <c r="B3952" s="417" t="s">
        <v>6844</v>
      </c>
      <c r="C3952" s="417" t="s">
        <v>2332</v>
      </c>
      <c r="D3952" s="417" t="s">
        <v>3497</v>
      </c>
      <c r="E3952" s="391">
        <v>0.23</v>
      </c>
      <c r="F3952" s="418">
        <v>44214</v>
      </c>
      <c r="G3952" s="417" t="s">
        <v>2286</v>
      </c>
      <c r="I3952" s="379">
        <f t="shared" ca="1" si="258"/>
        <v>-357</v>
      </c>
      <c r="J3952" s="379">
        <f t="shared" ca="1" si="259"/>
        <v>-247</v>
      </c>
      <c r="K3952" s="391" t="str">
        <f t="shared" ca="1" si="260"/>
        <v>4,80</v>
      </c>
      <c r="L3952" s="379"/>
      <c r="O3952" s="379"/>
    </row>
    <row r="3953" spans="1:15">
      <c r="A3953" s="417" t="s">
        <v>2155</v>
      </c>
      <c r="B3953" s="417" t="s">
        <v>6845</v>
      </c>
      <c r="C3953" s="417" t="s">
        <v>2332</v>
      </c>
      <c r="D3953" s="417" t="s">
        <v>3474</v>
      </c>
      <c r="E3953" s="391">
        <v>0.32</v>
      </c>
      <c r="F3953" s="418">
        <v>44214</v>
      </c>
      <c r="G3953" s="417" t="s">
        <v>2286</v>
      </c>
      <c r="I3953" s="379">
        <f t="shared" ca="1" si="258"/>
        <v>-357</v>
      </c>
      <c r="J3953" s="379">
        <f t="shared" ca="1" si="259"/>
        <v>-247</v>
      </c>
      <c r="K3953" s="391" t="str">
        <f t="shared" ca="1" si="260"/>
        <v>4,90</v>
      </c>
      <c r="L3953" s="379"/>
      <c r="O3953" s="379"/>
    </row>
    <row r="3954" spans="1:15">
      <c r="A3954" s="417" t="s">
        <v>2155</v>
      </c>
      <c r="B3954" s="417" t="s">
        <v>6846</v>
      </c>
      <c r="C3954" s="417" t="s">
        <v>2332</v>
      </c>
      <c r="D3954" s="417" t="s">
        <v>3498</v>
      </c>
      <c r="E3954" s="391">
        <v>0.4</v>
      </c>
      <c r="F3954" s="418">
        <v>44214</v>
      </c>
      <c r="G3954" s="417" t="s">
        <v>2286</v>
      </c>
      <c r="I3954" s="379">
        <f t="shared" ca="1" si="258"/>
        <v>-357</v>
      </c>
      <c r="J3954" s="379">
        <f t="shared" ca="1" si="259"/>
        <v>-247</v>
      </c>
      <c r="K3954" s="391" t="str">
        <f t="shared" ca="1" si="260"/>
        <v>5,00</v>
      </c>
      <c r="L3954" s="379"/>
      <c r="O3954" s="379"/>
    </row>
    <row r="3955" spans="1:15">
      <c r="A3955" s="417" t="s">
        <v>2155</v>
      </c>
      <c r="B3955" s="417" t="s">
        <v>11105</v>
      </c>
      <c r="C3955" s="417" t="s">
        <v>2332</v>
      </c>
      <c r="D3955" s="417" t="s">
        <v>3506</v>
      </c>
      <c r="E3955" s="391">
        <v>0.56999999999999995</v>
      </c>
      <c r="F3955" s="418">
        <v>44214</v>
      </c>
      <c r="G3955" s="417" t="s">
        <v>2286</v>
      </c>
      <c r="I3955" s="379">
        <f t="shared" ca="1" si="258"/>
        <v>-357</v>
      </c>
      <c r="J3955" s="379">
        <f t="shared" ca="1" si="259"/>
        <v>-247</v>
      </c>
      <c r="K3955" s="391" t="str">
        <f t="shared" ca="1" si="260"/>
        <v>5,10</v>
      </c>
      <c r="L3955" s="379"/>
      <c r="O3955" s="379"/>
    </row>
    <row r="3956" spans="1:15">
      <c r="A3956" s="417" t="s">
        <v>2155</v>
      </c>
      <c r="B3956" s="417" t="s">
        <v>6847</v>
      </c>
      <c r="C3956" s="417" t="s">
        <v>2332</v>
      </c>
      <c r="D3956" s="417" t="s">
        <v>3476</v>
      </c>
      <c r="E3956" s="391">
        <v>0.65</v>
      </c>
      <c r="F3956" s="418">
        <v>44214</v>
      </c>
      <c r="G3956" s="417" t="s">
        <v>2286</v>
      </c>
      <c r="I3956" s="379">
        <f t="shared" ca="1" si="258"/>
        <v>-357</v>
      </c>
      <c r="J3956" s="379">
        <f t="shared" ca="1" si="259"/>
        <v>-247</v>
      </c>
      <c r="K3956" s="391" t="str">
        <f t="shared" ca="1" si="260"/>
        <v>5,20</v>
      </c>
      <c r="L3956" s="379"/>
      <c r="O3956" s="379"/>
    </row>
    <row r="3957" spans="1:15">
      <c r="A3957" s="417" t="s">
        <v>2155</v>
      </c>
      <c r="B3957" s="417" t="s">
        <v>11106</v>
      </c>
      <c r="C3957" s="417" t="s">
        <v>2332</v>
      </c>
      <c r="D3957" s="417" t="s">
        <v>11036</v>
      </c>
      <c r="E3957" s="391">
        <v>0.75</v>
      </c>
      <c r="F3957" s="418">
        <v>44214</v>
      </c>
      <c r="G3957" s="417" t="s">
        <v>2286</v>
      </c>
      <c r="I3957" s="379">
        <f t="shared" ca="1" si="258"/>
        <v>-357</v>
      </c>
      <c r="J3957" s="379">
        <f t="shared" ca="1" si="259"/>
        <v>-247</v>
      </c>
      <c r="K3957" s="391" t="str">
        <f t="shared" ca="1" si="260"/>
        <v>5,30</v>
      </c>
      <c r="L3957" s="379"/>
      <c r="O3957" s="379"/>
    </row>
    <row r="3958" spans="1:15">
      <c r="A3958" s="417" t="s">
        <v>2155</v>
      </c>
      <c r="B3958" s="417" t="s">
        <v>7978</v>
      </c>
      <c r="C3958" s="417" t="s">
        <v>2332</v>
      </c>
      <c r="D3958" s="417" t="s">
        <v>3499</v>
      </c>
      <c r="E3958" s="391">
        <v>0.82</v>
      </c>
      <c r="F3958" s="418">
        <v>44214</v>
      </c>
      <c r="G3958" s="417" t="s">
        <v>2286</v>
      </c>
      <c r="I3958" s="379">
        <f t="shared" ca="1" si="258"/>
        <v>-357</v>
      </c>
      <c r="J3958" s="379">
        <f t="shared" ca="1" si="259"/>
        <v>-247</v>
      </c>
      <c r="K3958" s="391" t="str">
        <f t="shared" ca="1" si="260"/>
        <v>5,40</v>
      </c>
      <c r="L3958" s="379"/>
      <c r="O3958" s="379"/>
    </row>
    <row r="3959" spans="1:15">
      <c r="A3959" s="417" t="s">
        <v>2155</v>
      </c>
      <c r="B3959" s="417" t="s">
        <v>11107</v>
      </c>
      <c r="C3959" s="417" t="s">
        <v>2332</v>
      </c>
      <c r="D3959" s="417" t="s">
        <v>3500</v>
      </c>
      <c r="E3959" s="391">
        <v>0.73</v>
      </c>
      <c r="F3959" s="418">
        <v>44214</v>
      </c>
      <c r="G3959" s="417" t="s">
        <v>2286</v>
      </c>
      <c r="I3959" s="379">
        <f t="shared" ca="1" si="258"/>
        <v>-357</v>
      </c>
      <c r="J3959" s="379">
        <f t="shared" ca="1" si="259"/>
        <v>-247</v>
      </c>
      <c r="K3959" s="391" t="str">
        <f t="shared" ca="1" si="260"/>
        <v>5,50</v>
      </c>
      <c r="L3959" s="379"/>
      <c r="O3959" s="379"/>
    </row>
    <row r="3960" spans="1:15">
      <c r="A3960" s="417" t="s">
        <v>2155</v>
      </c>
      <c r="B3960" s="417" t="s">
        <v>11108</v>
      </c>
      <c r="C3960" s="417" t="s">
        <v>2332</v>
      </c>
      <c r="D3960" s="417" t="s">
        <v>3478</v>
      </c>
      <c r="E3960" s="391">
        <v>1.01</v>
      </c>
      <c r="F3960" s="418">
        <v>44214</v>
      </c>
      <c r="G3960" s="417" t="s">
        <v>2286</v>
      </c>
      <c r="I3960" s="379">
        <f t="shared" ca="1" si="258"/>
        <v>-357</v>
      </c>
      <c r="J3960" s="379">
        <f t="shared" ca="1" si="259"/>
        <v>-247</v>
      </c>
      <c r="K3960" s="391" t="str">
        <f t="shared" ca="1" si="260"/>
        <v>5,60</v>
      </c>
      <c r="L3960" s="379"/>
      <c r="O3960" s="379"/>
    </row>
    <row r="3961" spans="1:15">
      <c r="A3961" s="417" t="s">
        <v>2155</v>
      </c>
      <c r="B3961" s="417" t="s">
        <v>18342</v>
      </c>
      <c r="C3961" s="417" t="s">
        <v>2332</v>
      </c>
      <c r="D3961" s="417" t="s">
        <v>3480</v>
      </c>
      <c r="E3961" s="391">
        <v>0.82</v>
      </c>
      <c r="F3961" s="418">
        <v>44214</v>
      </c>
      <c r="G3961" s="417" t="s">
        <v>2286</v>
      </c>
      <c r="I3961" s="379">
        <f t="shared" ca="1" si="258"/>
        <v>-357</v>
      </c>
      <c r="J3961" s="379">
        <f t="shared" ca="1" si="259"/>
        <v>-247</v>
      </c>
      <c r="K3961" s="391" t="str">
        <f t="shared" ca="1" si="260"/>
        <v>5,70</v>
      </c>
      <c r="L3961" s="379"/>
      <c r="O3961" s="379"/>
    </row>
    <row r="3962" spans="1:15">
      <c r="A3962" s="417" t="s">
        <v>2155</v>
      </c>
      <c r="B3962" s="417" t="s">
        <v>3557</v>
      </c>
      <c r="C3962" s="417" t="s">
        <v>2332</v>
      </c>
      <c r="D3962" s="417" t="s">
        <v>3501</v>
      </c>
      <c r="E3962" s="391">
        <v>1.19</v>
      </c>
      <c r="F3962" s="418">
        <v>44214</v>
      </c>
      <c r="G3962" s="417" t="s">
        <v>2286</v>
      </c>
      <c r="I3962" s="379">
        <f t="shared" ca="1" si="258"/>
        <v>-357</v>
      </c>
      <c r="J3962" s="379">
        <f t="shared" ca="1" si="259"/>
        <v>-247</v>
      </c>
      <c r="K3962" s="391" t="str">
        <f t="shared" ca="1" si="260"/>
        <v>5,80</v>
      </c>
      <c r="L3962" s="379"/>
      <c r="O3962" s="379"/>
    </row>
    <row r="3963" spans="1:15">
      <c r="A3963" s="417" t="s">
        <v>2155</v>
      </c>
      <c r="B3963" s="417" t="s">
        <v>11109</v>
      </c>
      <c r="C3963" s="417" t="s">
        <v>2332</v>
      </c>
      <c r="D3963" s="417" t="s">
        <v>3482</v>
      </c>
      <c r="E3963" s="391">
        <v>1.05</v>
      </c>
      <c r="F3963" s="418">
        <v>44214</v>
      </c>
      <c r="G3963" s="417" t="s">
        <v>2286</v>
      </c>
      <c r="I3963" s="379">
        <f t="shared" ca="1" si="258"/>
        <v>-357</v>
      </c>
      <c r="J3963" s="379">
        <f t="shared" ca="1" si="259"/>
        <v>-247</v>
      </c>
      <c r="K3963" s="391" t="str">
        <f t="shared" ca="1" si="260"/>
        <v>5,90</v>
      </c>
      <c r="L3963" s="379"/>
      <c r="O3963" s="379"/>
    </row>
    <row r="3964" spans="1:15">
      <c r="A3964" s="417" t="s">
        <v>2155</v>
      </c>
      <c r="B3964" s="417" t="s">
        <v>6848</v>
      </c>
      <c r="C3964" s="417" t="s">
        <v>2332</v>
      </c>
      <c r="D3964" s="417" t="s">
        <v>3502</v>
      </c>
      <c r="E3964" s="391">
        <v>1.38</v>
      </c>
      <c r="F3964" s="418">
        <v>44214</v>
      </c>
      <c r="G3964" s="417" t="s">
        <v>2286</v>
      </c>
      <c r="I3964" s="379">
        <f t="shared" ca="1" si="258"/>
        <v>-357</v>
      </c>
      <c r="J3964" s="379">
        <f t="shared" ca="1" si="259"/>
        <v>-247</v>
      </c>
      <c r="K3964" s="391" t="str">
        <f t="shared" ca="1" si="260"/>
        <v>6,00</v>
      </c>
      <c r="L3964" s="379"/>
      <c r="O3964" s="379"/>
    </row>
    <row r="3965" spans="1:15">
      <c r="A3965" s="417" t="s">
        <v>2155</v>
      </c>
      <c r="B3965" s="417" t="s">
        <v>11110</v>
      </c>
      <c r="C3965" s="417" t="s">
        <v>2332</v>
      </c>
      <c r="D3965" s="417" t="s">
        <v>3503</v>
      </c>
      <c r="E3965" s="391">
        <v>1.46</v>
      </c>
      <c r="F3965" s="418">
        <v>44214</v>
      </c>
      <c r="G3965" s="417" t="s">
        <v>2286</v>
      </c>
      <c r="I3965" s="379">
        <f t="shared" ca="1" si="258"/>
        <v>-357</v>
      </c>
      <c r="J3965" s="379">
        <f t="shared" ca="1" si="259"/>
        <v>-247</v>
      </c>
      <c r="K3965" s="391" t="str">
        <f t="shared" ca="1" si="260"/>
        <v>6,20</v>
      </c>
      <c r="L3965" s="379"/>
      <c r="O3965" s="379"/>
    </row>
    <row r="3966" spans="1:15">
      <c r="A3966" s="417" t="s">
        <v>2155</v>
      </c>
      <c r="B3966" s="417" t="s">
        <v>11111</v>
      </c>
      <c r="C3966" s="417" t="s">
        <v>2332</v>
      </c>
      <c r="D3966" s="417" t="s">
        <v>3484</v>
      </c>
      <c r="E3966" s="391">
        <v>1.46</v>
      </c>
      <c r="F3966" s="418">
        <v>44214</v>
      </c>
      <c r="G3966" s="417" t="s">
        <v>2286</v>
      </c>
      <c r="I3966" s="379">
        <f t="shared" ca="1" si="258"/>
        <v>-357</v>
      </c>
      <c r="J3966" s="379">
        <f t="shared" ca="1" si="259"/>
        <v>-247</v>
      </c>
      <c r="K3966" s="391" t="str">
        <f t="shared" ca="1" si="260"/>
        <v>6,30</v>
      </c>
      <c r="L3966" s="379"/>
      <c r="O3966" s="379"/>
    </row>
    <row r="3967" spans="1:15">
      <c r="A3967" s="417" t="s">
        <v>2155</v>
      </c>
      <c r="B3967" s="417" t="s">
        <v>3558</v>
      </c>
      <c r="C3967" s="417" t="s">
        <v>2332</v>
      </c>
      <c r="D3967" s="417" t="s">
        <v>3504</v>
      </c>
      <c r="E3967" s="391">
        <v>1.7</v>
      </c>
      <c r="F3967" s="418">
        <v>44214</v>
      </c>
      <c r="G3967" s="417" t="s">
        <v>2286</v>
      </c>
      <c r="I3967" s="379">
        <f t="shared" ca="1" si="258"/>
        <v>-357</v>
      </c>
      <c r="J3967" s="379">
        <f t="shared" ca="1" si="259"/>
        <v>-247</v>
      </c>
      <c r="K3967" s="391" t="str">
        <f t="shared" ca="1" si="260"/>
        <v>6,40</v>
      </c>
      <c r="L3967" s="379"/>
      <c r="O3967" s="379"/>
    </row>
    <row r="3968" spans="1:15">
      <c r="A3968" s="417" t="s">
        <v>2155</v>
      </c>
      <c r="B3968" s="417" t="s">
        <v>11112</v>
      </c>
      <c r="C3968" s="417" t="s">
        <v>2332</v>
      </c>
      <c r="D3968" s="417" t="s">
        <v>3191</v>
      </c>
      <c r="E3968" s="391">
        <v>1.75</v>
      </c>
      <c r="F3968" s="418">
        <v>44214</v>
      </c>
      <c r="G3968" s="417" t="s">
        <v>2286</v>
      </c>
      <c r="I3968" s="379">
        <f t="shared" ca="1" si="258"/>
        <v>-357</v>
      </c>
      <c r="J3968" s="379">
        <f t="shared" ca="1" si="259"/>
        <v>-247</v>
      </c>
      <c r="K3968" s="391" t="str">
        <f t="shared" ca="1" si="260"/>
        <v>6,50</v>
      </c>
      <c r="L3968" s="379"/>
      <c r="O3968" s="379"/>
    </row>
    <row r="3969" spans="1:15">
      <c r="A3969" s="417" t="s">
        <v>2155</v>
      </c>
      <c r="B3969" s="417" t="s">
        <v>11113</v>
      </c>
      <c r="C3969" s="417" t="s">
        <v>2332</v>
      </c>
      <c r="D3969" s="417" t="s">
        <v>3516</v>
      </c>
      <c r="E3969" s="391">
        <v>1.86</v>
      </c>
      <c r="F3969" s="418">
        <v>44214</v>
      </c>
      <c r="G3969" s="417" t="s">
        <v>2286</v>
      </c>
      <c r="I3969" s="379">
        <f t="shared" ca="1" si="258"/>
        <v>-357</v>
      </c>
      <c r="J3969" s="379">
        <f t="shared" ca="1" si="259"/>
        <v>-247</v>
      </c>
      <c r="K3969" s="391" t="str">
        <f t="shared" ca="1" si="260"/>
        <v>6,60</v>
      </c>
      <c r="L3969" s="379"/>
      <c r="O3969" s="379"/>
    </row>
    <row r="3970" spans="1:15">
      <c r="A3970" s="417" t="s">
        <v>2155</v>
      </c>
      <c r="B3970" s="417" t="s">
        <v>11114</v>
      </c>
      <c r="C3970" s="417" t="s">
        <v>2332</v>
      </c>
      <c r="D3970" s="417" t="s">
        <v>3549</v>
      </c>
      <c r="E3970" s="391">
        <v>1.88</v>
      </c>
      <c r="F3970" s="418">
        <v>44214</v>
      </c>
      <c r="G3970" s="417" t="s">
        <v>2286</v>
      </c>
      <c r="I3970" s="379">
        <f t="shared" ca="1" si="258"/>
        <v>-357</v>
      </c>
      <c r="J3970" s="379">
        <f t="shared" ca="1" si="259"/>
        <v>-247</v>
      </c>
      <c r="K3970" s="391" t="str">
        <f t="shared" ca="1" si="260"/>
        <v>6,70</v>
      </c>
      <c r="L3970" s="379"/>
      <c r="O3970" s="379"/>
    </row>
    <row r="3971" spans="1:15">
      <c r="A3971" s="417" t="s">
        <v>2155</v>
      </c>
      <c r="B3971" s="417" t="s">
        <v>11115</v>
      </c>
      <c r="C3971" s="417" t="s">
        <v>2332</v>
      </c>
      <c r="D3971" s="417" t="s">
        <v>3550</v>
      </c>
      <c r="E3971" s="391">
        <v>1.98</v>
      </c>
      <c r="F3971" s="418">
        <v>44214</v>
      </c>
      <c r="G3971" s="417" t="s">
        <v>2286</v>
      </c>
      <c r="I3971" s="379">
        <f t="shared" ca="1" si="258"/>
        <v>-357</v>
      </c>
      <c r="J3971" s="379">
        <f t="shared" ca="1" si="259"/>
        <v>-247</v>
      </c>
      <c r="K3971" s="391" t="str">
        <f t="shared" ca="1" si="260"/>
        <v>6,80</v>
      </c>
      <c r="L3971" s="379"/>
      <c r="O3971" s="379"/>
    </row>
    <row r="3972" spans="1:15">
      <c r="A3972" s="417" t="s">
        <v>2155</v>
      </c>
      <c r="B3972" s="417" t="s">
        <v>6849</v>
      </c>
      <c r="C3972" s="417" t="s">
        <v>2332</v>
      </c>
      <c r="D3972" s="417" t="s">
        <v>3552</v>
      </c>
      <c r="E3972" s="391">
        <v>2.4</v>
      </c>
      <c r="F3972" s="418">
        <v>44214</v>
      </c>
      <c r="G3972" s="417" t="s">
        <v>2286</v>
      </c>
      <c r="I3972" s="379">
        <f t="shared" ca="1" si="258"/>
        <v>-357</v>
      </c>
      <c r="J3972" s="379">
        <f t="shared" ca="1" si="259"/>
        <v>-247</v>
      </c>
      <c r="K3972" s="391" t="str">
        <f t="shared" ca="1" si="260"/>
        <v>7,00</v>
      </c>
      <c r="L3972" s="379"/>
      <c r="O3972" s="379"/>
    </row>
    <row r="3973" spans="1:15">
      <c r="A3973" s="417" t="s">
        <v>2155</v>
      </c>
      <c r="B3973" s="417" t="s">
        <v>11116</v>
      </c>
      <c r="C3973" s="417" t="s">
        <v>2332</v>
      </c>
      <c r="D3973" s="417" t="s">
        <v>3553</v>
      </c>
      <c r="E3973" s="391">
        <v>2.36</v>
      </c>
      <c r="F3973" s="418">
        <v>44214</v>
      </c>
      <c r="G3973" s="417" t="s">
        <v>2286</v>
      </c>
      <c r="I3973" s="379">
        <f t="shared" ca="1" si="258"/>
        <v>-357</v>
      </c>
      <c r="J3973" s="379">
        <f t="shared" ca="1" si="259"/>
        <v>-247</v>
      </c>
      <c r="K3973" s="391" t="str">
        <f t="shared" ca="1" si="260"/>
        <v>7,20</v>
      </c>
      <c r="L3973" s="379"/>
      <c r="O3973" s="379"/>
    </row>
    <row r="3974" spans="1:15">
      <c r="A3974" s="417" t="s">
        <v>2155</v>
      </c>
      <c r="B3974" s="417" t="s">
        <v>3559</v>
      </c>
      <c r="C3974" s="417" t="s">
        <v>2332</v>
      </c>
      <c r="D3974" s="417" t="s">
        <v>3180</v>
      </c>
      <c r="E3974" s="391">
        <v>2.9</v>
      </c>
      <c r="F3974" s="418">
        <v>44214</v>
      </c>
      <c r="G3974" s="417" t="s">
        <v>2286</v>
      </c>
      <c r="I3974" s="379">
        <f t="shared" ca="1" si="258"/>
        <v>-357</v>
      </c>
      <c r="J3974" s="379">
        <f t="shared" ca="1" si="259"/>
        <v>-247</v>
      </c>
      <c r="K3974" s="391" t="str">
        <f t="shared" ca="1" si="260"/>
        <v>7,50</v>
      </c>
      <c r="L3974" s="379"/>
      <c r="O3974" s="379"/>
    </row>
    <row r="3975" spans="1:15">
      <c r="A3975" s="417" t="s">
        <v>2155</v>
      </c>
      <c r="B3975" s="417" t="s">
        <v>11117</v>
      </c>
      <c r="C3975" s="417" t="s">
        <v>2332</v>
      </c>
      <c r="D3975" s="417" t="s">
        <v>3195</v>
      </c>
      <c r="E3975" s="391">
        <v>2.8</v>
      </c>
      <c r="F3975" s="418">
        <v>44214</v>
      </c>
      <c r="G3975" s="417" t="s">
        <v>2286</v>
      </c>
      <c r="I3975" s="379">
        <f t="shared" ca="1" si="258"/>
        <v>-357</v>
      </c>
      <c r="J3975" s="379">
        <f t="shared" ca="1" si="259"/>
        <v>-247</v>
      </c>
      <c r="K3975" s="391" t="str">
        <f t="shared" ca="1" si="260"/>
        <v>7,60</v>
      </c>
      <c r="L3975" s="379"/>
      <c r="O3975" s="379"/>
    </row>
    <row r="3976" spans="1:15">
      <c r="A3976" s="417" t="s">
        <v>2155</v>
      </c>
      <c r="B3976" s="417" t="s">
        <v>3560</v>
      </c>
      <c r="C3976" s="417" t="s">
        <v>2332</v>
      </c>
      <c r="D3976" s="417" t="s">
        <v>3181</v>
      </c>
      <c r="E3976" s="391">
        <v>3.37</v>
      </c>
      <c r="F3976" s="418">
        <v>44214</v>
      </c>
      <c r="G3976" s="417" t="s">
        <v>2286</v>
      </c>
      <c r="I3976" s="379">
        <f t="shared" ca="1" si="258"/>
        <v>-357</v>
      </c>
      <c r="J3976" s="379">
        <f t="shared" ca="1" si="259"/>
        <v>-247</v>
      </c>
      <c r="K3976" s="391" t="str">
        <f t="shared" ca="1" si="260"/>
        <v>8,00</v>
      </c>
      <c r="L3976" s="379"/>
      <c r="O3976" s="379"/>
    </row>
    <row r="3977" spans="1:15">
      <c r="A3977" s="417" t="s">
        <v>2155</v>
      </c>
      <c r="B3977" s="417" t="s">
        <v>11118</v>
      </c>
      <c r="C3977" s="417" t="s">
        <v>2332</v>
      </c>
      <c r="D3977" s="417" t="s">
        <v>3167</v>
      </c>
      <c r="E3977" s="391">
        <v>0.15</v>
      </c>
      <c r="F3977" s="418">
        <v>44214</v>
      </c>
      <c r="G3977" s="417" t="s">
        <v>2286</v>
      </c>
      <c r="I3977" s="379">
        <f t="shared" ca="1" si="258"/>
        <v>-357</v>
      </c>
      <c r="J3977" s="379">
        <f t="shared" ca="1" si="259"/>
        <v>-247</v>
      </c>
      <c r="K3977" s="391" t="str">
        <f t="shared" ca="1" si="260"/>
        <v>8,20</v>
      </c>
      <c r="L3977" s="379"/>
      <c r="O3977" s="379"/>
    </row>
    <row r="3978" spans="1:15">
      <c r="A3978" s="417" t="s">
        <v>2155</v>
      </c>
      <c r="B3978" s="417" t="s">
        <v>3561</v>
      </c>
      <c r="C3978" s="417" t="s">
        <v>2332</v>
      </c>
      <c r="D3978" s="417" t="s">
        <v>3168</v>
      </c>
      <c r="E3978" s="391">
        <v>3.78</v>
      </c>
      <c r="F3978" s="418">
        <v>44214</v>
      </c>
      <c r="G3978" s="417" t="s">
        <v>2286</v>
      </c>
      <c r="I3978" s="379">
        <f t="shared" ref="I3978:I4041" ca="1" si="261">IF(F3978&lt;&gt;"",F3978-$I$199,"")</f>
        <v>-357</v>
      </c>
      <c r="J3978" s="379">
        <f t="shared" ref="J3978:J4041" ca="1" si="262">IF(I3978&lt;&gt;"",NETWORKDAYS($I$199,F3978-1,$N$201:$N$224),"")</f>
        <v>-247</v>
      </c>
      <c r="K3978" s="391" t="str">
        <f t="shared" ref="K3978:K4041" ca="1" si="263">IF(I3978&lt;&gt;"",RIGHT(D3978,LEN(D3978)-FIND(" ",D3978)),"")</f>
        <v>8,40</v>
      </c>
      <c r="L3978" s="379"/>
      <c r="O3978" s="379"/>
    </row>
    <row r="3979" spans="1:15">
      <c r="A3979" s="417" t="s">
        <v>2155</v>
      </c>
      <c r="B3979" s="417" t="s">
        <v>3562</v>
      </c>
      <c r="C3979" s="417" t="s">
        <v>2332</v>
      </c>
      <c r="D3979" s="417" t="s">
        <v>3171</v>
      </c>
      <c r="E3979" s="391">
        <v>3.99</v>
      </c>
      <c r="F3979" s="418">
        <v>44214</v>
      </c>
      <c r="G3979" s="417" t="s">
        <v>2286</v>
      </c>
      <c r="I3979" s="379">
        <f t="shared" ca="1" si="261"/>
        <v>-357</v>
      </c>
      <c r="J3979" s="379">
        <f t="shared" ca="1" si="262"/>
        <v>-247</v>
      </c>
      <c r="K3979" s="391" t="str">
        <f t="shared" ca="1" si="263"/>
        <v>8,80</v>
      </c>
      <c r="L3979" s="379"/>
      <c r="O3979" s="379"/>
    </row>
    <row r="3980" spans="1:15">
      <c r="A3980" s="417" t="s">
        <v>2155</v>
      </c>
      <c r="B3980" s="417" t="s">
        <v>3563</v>
      </c>
      <c r="C3980" s="417" t="s">
        <v>2332</v>
      </c>
      <c r="D3980" s="417" t="s">
        <v>3564</v>
      </c>
      <c r="E3980" s="391">
        <v>4.25</v>
      </c>
      <c r="F3980" s="418">
        <v>44214</v>
      </c>
      <c r="G3980" s="417" t="s">
        <v>2286</v>
      </c>
      <c r="I3980" s="379">
        <f t="shared" ca="1" si="261"/>
        <v>-357</v>
      </c>
      <c r="J3980" s="379">
        <f t="shared" ca="1" si="262"/>
        <v>-247</v>
      </c>
      <c r="K3980" s="391" t="str">
        <f t="shared" ca="1" si="263"/>
        <v>8,90</v>
      </c>
      <c r="L3980" s="379"/>
      <c r="O3980" s="379"/>
    </row>
    <row r="3981" spans="1:15">
      <c r="A3981" s="417" t="s">
        <v>2155</v>
      </c>
      <c r="B3981" s="417" t="s">
        <v>11119</v>
      </c>
      <c r="C3981" s="417" t="s">
        <v>2332</v>
      </c>
      <c r="D3981" s="417" t="s">
        <v>3172</v>
      </c>
      <c r="E3981" s="391">
        <v>4.3499999999999996</v>
      </c>
      <c r="F3981" s="418">
        <v>44214</v>
      </c>
      <c r="G3981" s="417" t="s">
        <v>2286</v>
      </c>
      <c r="I3981" s="379">
        <f t="shared" ca="1" si="261"/>
        <v>-357</v>
      </c>
      <c r="J3981" s="379">
        <f t="shared" ca="1" si="262"/>
        <v>-247</v>
      </c>
      <c r="K3981" s="391" t="str">
        <f t="shared" ca="1" si="263"/>
        <v>9,00</v>
      </c>
      <c r="L3981" s="379"/>
      <c r="O3981" s="379"/>
    </row>
    <row r="3982" spans="1:15">
      <c r="A3982" s="417" t="s">
        <v>2155</v>
      </c>
      <c r="B3982" s="417" t="s">
        <v>11120</v>
      </c>
      <c r="C3982" s="417" t="s">
        <v>2332</v>
      </c>
      <c r="D3982" s="417" t="s">
        <v>3529</v>
      </c>
      <c r="E3982" s="391">
        <v>4.3</v>
      </c>
      <c r="F3982" s="418">
        <v>44214</v>
      </c>
      <c r="G3982" s="417" t="s">
        <v>2286</v>
      </c>
      <c r="I3982" s="379">
        <f t="shared" ca="1" si="261"/>
        <v>-357</v>
      </c>
      <c r="J3982" s="379">
        <f t="shared" ca="1" si="262"/>
        <v>-247</v>
      </c>
      <c r="K3982" s="391" t="str">
        <f t="shared" ca="1" si="263"/>
        <v>9,10</v>
      </c>
      <c r="L3982" s="379"/>
      <c r="O3982" s="379"/>
    </row>
    <row r="3983" spans="1:15">
      <c r="A3983" s="417" t="s">
        <v>2155</v>
      </c>
      <c r="B3983" s="417" t="s">
        <v>3565</v>
      </c>
      <c r="C3983" s="417" t="s">
        <v>2332</v>
      </c>
      <c r="D3983" s="417" t="s">
        <v>3196</v>
      </c>
      <c r="E3983" s="391">
        <v>4.55</v>
      </c>
      <c r="F3983" s="418">
        <v>44214</v>
      </c>
      <c r="G3983" s="417" t="s">
        <v>2286</v>
      </c>
      <c r="I3983" s="379">
        <f t="shared" ca="1" si="261"/>
        <v>-357</v>
      </c>
      <c r="J3983" s="379">
        <f t="shared" ca="1" si="262"/>
        <v>-247</v>
      </c>
      <c r="K3983" s="391" t="str">
        <f t="shared" ca="1" si="263"/>
        <v>9,30</v>
      </c>
      <c r="L3983" s="379"/>
      <c r="O3983" s="379"/>
    </row>
    <row r="3984" spans="1:15">
      <c r="A3984" s="417" t="s">
        <v>2155</v>
      </c>
      <c r="B3984" s="417" t="s">
        <v>3566</v>
      </c>
      <c r="C3984" s="417" t="s">
        <v>2332</v>
      </c>
      <c r="D3984" s="417" t="s">
        <v>3175</v>
      </c>
      <c r="E3984" s="391">
        <v>4.8</v>
      </c>
      <c r="F3984" s="418">
        <v>44214</v>
      </c>
      <c r="G3984" s="417" t="s">
        <v>2286</v>
      </c>
      <c r="I3984" s="379">
        <f t="shared" ca="1" si="261"/>
        <v>-357</v>
      </c>
      <c r="J3984" s="379">
        <f t="shared" ca="1" si="262"/>
        <v>-247</v>
      </c>
      <c r="K3984" s="391" t="str">
        <f t="shared" ca="1" si="263"/>
        <v>9,60</v>
      </c>
      <c r="L3984" s="379"/>
      <c r="O3984" s="379"/>
    </row>
    <row r="3985" spans="1:15">
      <c r="A3985" s="417" t="s">
        <v>2155</v>
      </c>
      <c r="B3985" s="417" t="s">
        <v>3567</v>
      </c>
      <c r="C3985" s="417" t="s">
        <v>2332</v>
      </c>
      <c r="D3985" s="417" t="s">
        <v>3176</v>
      </c>
      <c r="E3985" s="391">
        <v>5.21</v>
      </c>
      <c r="F3985" s="418">
        <v>44214</v>
      </c>
      <c r="G3985" s="417" t="s">
        <v>2286</v>
      </c>
      <c r="I3985" s="379">
        <f t="shared" ca="1" si="261"/>
        <v>-357</v>
      </c>
      <c r="J3985" s="379">
        <f t="shared" ca="1" si="262"/>
        <v>-247</v>
      </c>
      <c r="K3985" s="391" t="str">
        <f t="shared" ca="1" si="263"/>
        <v>9,80</v>
      </c>
      <c r="L3985" s="379"/>
      <c r="O3985" s="379"/>
    </row>
    <row r="3986" spans="1:15">
      <c r="A3986" s="417" t="s">
        <v>2155</v>
      </c>
      <c r="B3986" s="417" t="s">
        <v>11121</v>
      </c>
      <c r="C3986" s="417" t="s">
        <v>2332</v>
      </c>
      <c r="D3986" s="417" t="s">
        <v>3532</v>
      </c>
      <c r="E3986" s="391">
        <v>5.15</v>
      </c>
      <c r="F3986" s="418">
        <v>44214</v>
      </c>
      <c r="G3986" s="417" t="s">
        <v>2286</v>
      </c>
      <c r="I3986" s="379">
        <f t="shared" ca="1" si="261"/>
        <v>-357</v>
      </c>
      <c r="J3986" s="379">
        <f t="shared" ca="1" si="262"/>
        <v>-247</v>
      </c>
      <c r="K3986" s="391" t="str">
        <f t="shared" ca="1" si="263"/>
        <v>9,90</v>
      </c>
      <c r="L3986" s="379"/>
      <c r="O3986" s="379"/>
    </row>
    <row r="3987" spans="1:15">
      <c r="A3987" s="417" t="s">
        <v>2155</v>
      </c>
      <c r="B3987" s="417" t="s">
        <v>11122</v>
      </c>
      <c r="C3987" s="417" t="s">
        <v>2332</v>
      </c>
      <c r="D3987" s="417" t="s">
        <v>2870</v>
      </c>
      <c r="E3987" s="391">
        <v>5.37</v>
      </c>
      <c r="F3987" s="418">
        <v>44249</v>
      </c>
      <c r="G3987" s="417" t="s">
        <v>2286</v>
      </c>
      <c r="I3987" s="379">
        <f t="shared" ca="1" si="261"/>
        <v>-322</v>
      </c>
      <c r="J3987" s="379">
        <f t="shared" ca="1" si="262"/>
        <v>-224</v>
      </c>
      <c r="K3987" s="391" t="str">
        <f t="shared" ca="1" si="263"/>
        <v>10,00</v>
      </c>
      <c r="L3987" s="379"/>
      <c r="O3987" s="379"/>
    </row>
    <row r="3988" spans="1:15">
      <c r="A3988" s="417" t="s">
        <v>2155</v>
      </c>
      <c r="B3988" s="417" t="s">
        <v>6850</v>
      </c>
      <c r="C3988" s="417" t="s">
        <v>2332</v>
      </c>
      <c r="D3988" s="417" t="s">
        <v>3177</v>
      </c>
      <c r="E3988" s="391">
        <v>6.12</v>
      </c>
      <c r="F3988" s="418">
        <v>44249</v>
      </c>
      <c r="G3988" s="417" t="s">
        <v>2286</v>
      </c>
      <c r="I3988" s="379">
        <f t="shared" ca="1" si="261"/>
        <v>-322</v>
      </c>
      <c r="J3988" s="379">
        <f t="shared" ca="1" si="262"/>
        <v>-224</v>
      </c>
      <c r="K3988" s="391" t="str">
        <f t="shared" ca="1" si="263"/>
        <v>10,75</v>
      </c>
      <c r="L3988" s="379"/>
      <c r="O3988" s="379"/>
    </row>
    <row r="3989" spans="1:15">
      <c r="A3989" s="417" t="s">
        <v>2155</v>
      </c>
      <c r="B3989" s="417" t="s">
        <v>11123</v>
      </c>
      <c r="C3989" s="417" t="s">
        <v>2332</v>
      </c>
      <c r="D3989" s="417" t="s">
        <v>2868</v>
      </c>
      <c r="E3989" s="391">
        <v>6.31</v>
      </c>
      <c r="F3989" s="418">
        <v>44249</v>
      </c>
      <c r="G3989" s="417" t="s">
        <v>2286</v>
      </c>
      <c r="I3989" s="379">
        <f t="shared" ca="1" si="261"/>
        <v>-322</v>
      </c>
      <c r="J3989" s="379">
        <f t="shared" ca="1" si="262"/>
        <v>-224</v>
      </c>
      <c r="K3989" s="391" t="str">
        <f t="shared" ca="1" si="263"/>
        <v>11,00</v>
      </c>
      <c r="L3989" s="379"/>
      <c r="O3989" s="379"/>
    </row>
    <row r="3990" spans="1:15">
      <c r="A3990" s="417" t="s">
        <v>2155</v>
      </c>
      <c r="B3990" s="417" t="s">
        <v>17006</v>
      </c>
      <c r="C3990" s="417" t="s">
        <v>2332</v>
      </c>
      <c r="D3990" s="417" t="s">
        <v>3490</v>
      </c>
      <c r="E3990" s="391">
        <v>0.04</v>
      </c>
      <c r="F3990" s="418">
        <v>44249</v>
      </c>
      <c r="G3990" s="417" t="s">
        <v>2286</v>
      </c>
      <c r="I3990" s="379">
        <f t="shared" ca="1" si="261"/>
        <v>-322</v>
      </c>
      <c r="J3990" s="379">
        <f t="shared" ca="1" si="262"/>
        <v>-224</v>
      </c>
      <c r="K3990" s="391" t="str">
        <f t="shared" ca="1" si="263"/>
        <v>3,70</v>
      </c>
      <c r="L3990" s="379"/>
      <c r="O3990" s="379"/>
    </row>
    <row r="3991" spans="1:15">
      <c r="A3991" s="417" t="s">
        <v>2155</v>
      </c>
      <c r="B3991" s="417" t="s">
        <v>11124</v>
      </c>
      <c r="C3991" s="417" t="s">
        <v>2332</v>
      </c>
      <c r="D3991" s="417" t="s">
        <v>3492</v>
      </c>
      <c r="E3991" s="391">
        <v>7.0000000000000007E-2</v>
      </c>
      <c r="F3991" s="418">
        <v>44249</v>
      </c>
      <c r="G3991" s="417" t="s">
        <v>2286</v>
      </c>
      <c r="I3991" s="379">
        <f t="shared" ca="1" si="261"/>
        <v>-322</v>
      </c>
      <c r="J3991" s="379">
        <f t="shared" ca="1" si="262"/>
        <v>-224</v>
      </c>
      <c r="K3991" s="391" t="str">
        <f t="shared" ca="1" si="263"/>
        <v>3,90</v>
      </c>
      <c r="L3991" s="379"/>
      <c r="O3991" s="379"/>
    </row>
    <row r="3992" spans="1:15">
      <c r="A3992" s="417" t="s">
        <v>2155</v>
      </c>
      <c r="B3992" s="417" t="s">
        <v>11125</v>
      </c>
      <c r="C3992" s="417" t="s">
        <v>2332</v>
      </c>
      <c r="D3992" s="417" t="s">
        <v>3493</v>
      </c>
      <c r="E3992" s="391">
        <v>0.1</v>
      </c>
      <c r="F3992" s="418">
        <v>44249</v>
      </c>
      <c r="G3992" s="417" t="s">
        <v>2286</v>
      </c>
      <c r="I3992" s="379">
        <f t="shared" ca="1" si="261"/>
        <v>-322</v>
      </c>
      <c r="J3992" s="379">
        <f t="shared" ca="1" si="262"/>
        <v>-224</v>
      </c>
      <c r="K3992" s="391" t="str">
        <f t="shared" ca="1" si="263"/>
        <v>4,10</v>
      </c>
      <c r="L3992" s="379"/>
      <c r="O3992" s="379"/>
    </row>
    <row r="3993" spans="1:15">
      <c r="A3993" s="417" t="s">
        <v>2155</v>
      </c>
      <c r="B3993" s="417" t="s">
        <v>11126</v>
      </c>
      <c r="C3993" s="417" t="s">
        <v>2332</v>
      </c>
      <c r="D3993" s="417" t="s">
        <v>3468</v>
      </c>
      <c r="E3993" s="391">
        <v>0.12</v>
      </c>
      <c r="F3993" s="418">
        <v>44249</v>
      </c>
      <c r="G3993" s="417" t="s">
        <v>2286</v>
      </c>
      <c r="I3993" s="379">
        <f t="shared" ca="1" si="261"/>
        <v>-322</v>
      </c>
      <c r="J3993" s="379">
        <f t="shared" ca="1" si="262"/>
        <v>-224</v>
      </c>
      <c r="K3993" s="391" t="str">
        <f t="shared" ca="1" si="263"/>
        <v>4,20</v>
      </c>
      <c r="L3993" s="379"/>
      <c r="O3993" s="379"/>
    </row>
    <row r="3994" spans="1:15">
      <c r="A3994" s="417" t="s">
        <v>2155</v>
      </c>
      <c r="B3994" s="417" t="s">
        <v>11127</v>
      </c>
      <c r="C3994" s="417" t="s">
        <v>2332</v>
      </c>
      <c r="D3994" s="417" t="s">
        <v>3494</v>
      </c>
      <c r="E3994" s="391">
        <v>0.14000000000000001</v>
      </c>
      <c r="F3994" s="418">
        <v>44249</v>
      </c>
      <c r="G3994" s="417" t="s">
        <v>2286</v>
      </c>
      <c r="I3994" s="379">
        <f t="shared" ca="1" si="261"/>
        <v>-322</v>
      </c>
      <c r="J3994" s="379">
        <f t="shared" ca="1" si="262"/>
        <v>-224</v>
      </c>
      <c r="K3994" s="391" t="str">
        <f t="shared" ca="1" si="263"/>
        <v>4,30</v>
      </c>
      <c r="L3994" s="379"/>
      <c r="O3994" s="379"/>
    </row>
    <row r="3995" spans="1:15">
      <c r="A3995" s="417" t="s">
        <v>2155</v>
      </c>
      <c r="B3995" s="417" t="s">
        <v>11128</v>
      </c>
      <c r="C3995" s="417" t="s">
        <v>2332</v>
      </c>
      <c r="D3995" s="417" t="s">
        <v>3470</v>
      </c>
      <c r="E3995" s="391">
        <v>0.19</v>
      </c>
      <c r="F3995" s="418">
        <v>44249</v>
      </c>
      <c r="G3995" s="417" t="s">
        <v>2286</v>
      </c>
      <c r="I3995" s="379">
        <f t="shared" ca="1" si="261"/>
        <v>-322</v>
      </c>
      <c r="J3995" s="379">
        <f t="shared" ca="1" si="262"/>
        <v>-224</v>
      </c>
      <c r="K3995" s="391" t="str">
        <f t="shared" ca="1" si="263"/>
        <v>4,40</v>
      </c>
      <c r="L3995" s="379"/>
      <c r="O3995" s="379"/>
    </row>
    <row r="3996" spans="1:15">
      <c r="A3996" s="417" t="s">
        <v>2155</v>
      </c>
      <c r="B3996" s="417" t="s">
        <v>11129</v>
      </c>
      <c r="C3996" s="417" t="s">
        <v>2332</v>
      </c>
      <c r="D3996" s="417" t="s">
        <v>3495</v>
      </c>
      <c r="E3996" s="391">
        <v>0.23</v>
      </c>
      <c r="F3996" s="418">
        <v>44249</v>
      </c>
      <c r="G3996" s="417" t="s">
        <v>2286</v>
      </c>
      <c r="I3996" s="379">
        <f t="shared" ca="1" si="261"/>
        <v>-322</v>
      </c>
      <c r="J3996" s="379">
        <f t="shared" ca="1" si="262"/>
        <v>-224</v>
      </c>
      <c r="K3996" s="391" t="str">
        <f t="shared" ca="1" si="263"/>
        <v>4,50</v>
      </c>
      <c r="L3996" s="379"/>
      <c r="O3996" s="379"/>
    </row>
    <row r="3997" spans="1:15">
      <c r="A3997" s="417" t="s">
        <v>2155</v>
      </c>
      <c r="B3997" s="417" t="s">
        <v>11130</v>
      </c>
      <c r="C3997" s="417" t="s">
        <v>2332</v>
      </c>
      <c r="D3997" s="417" t="s">
        <v>3496</v>
      </c>
      <c r="E3997" s="391">
        <v>0.26</v>
      </c>
      <c r="F3997" s="418">
        <v>44249</v>
      </c>
      <c r="G3997" s="417" t="s">
        <v>2286</v>
      </c>
      <c r="I3997" s="379">
        <f t="shared" ca="1" si="261"/>
        <v>-322</v>
      </c>
      <c r="J3997" s="379">
        <f t="shared" ca="1" si="262"/>
        <v>-224</v>
      </c>
      <c r="K3997" s="391" t="str">
        <f t="shared" ca="1" si="263"/>
        <v>4,60</v>
      </c>
      <c r="L3997" s="379"/>
      <c r="O3997" s="379"/>
    </row>
    <row r="3998" spans="1:15">
      <c r="A3998" s="417" t="s">
        <v>2155</v>
      </c>
      <c r="B3998" s="417" t="s">
        <v>11131</v>
      </c>
      <c r="C3998" s="417" t="s">
        <v>2332</v>
      </c>
      <c r="D3998" s="417" t="s">
        <v>3472</v>
      </c>
      <c r="E3998" s="391">
        <v>0.31</v>
      </c>
      <c r="F3998" s="418">
        <v>44249</v>
      </c>
      <c r="G3998" s="417" t="s">
        <v>2286</v>
      </c>
      <c r="I3998" s="379">
        <f t="shared" ca="1" si="261"/>
        <v>-322</v>
      </c>
      <c r="J3998" s="379">
        <f t="shared" ca="1" si="262"/>
        <v>-224</v>
      </c>
      <c r="K3998" s="391" t="str">
        <f t="shared" ca="1" si="263"/>
        <v>4,70</v>
      </c>
      <c r="L3998" s="379"/>
      <c r="O3998" s="379"/>
    </row>
    <row r="3999" spans="1:15">
      <c r="A3999" s="417" t="s">
        <v>2155</v>
      </c>
      <c r="B3999" s="417" t="s">
        <v>11132</v>
      </c>
      <c r="C3999" s="417" t="s">
        <v>2332</v>
      </c>
      <c r="D3999" s="417" t="s">
        <v>3497</v>
      </c>
      <c r="E3999" s="391">
        <v>0.38</v>
      </c>
      <c r="F3999" s="418">
        <v>44249</v>
      </c>
      <c r="G3999" s="417" t="s">
        <v>2286</v>
      </c>
      <c r="I3999" s="379">
        <f t="shared" ca="1" si="261"/>
        <v>-322</v>
      </c>
      <c r="J3999" s="379">
        <f t="shared" ca="1" si="262"/>
        <v>-224</v>
      </c>
      <c r="K3999" s="391" t="str">
        <f t="shared" ca="1" si="263"/>
        <v>4,80</v>
      </c>
      <c r="L3999" s="379"/>
      <c r="O3999" s="379"/>
    </row>
    <row r="4000" spans="1:15">
      <c r="A4000" s="417" t="s">
        <v>2155</v>
      </c>
      <c r="B4000" s="417" t="s">
        <v>11133</v>
      </c>
      <c r="C4000" s="417" t="s">
        <v>2332</v>
      </c>
      <c r="D4000" s="417" t="s">
        <v>3474</v>
      </c>
      <c r="E4000" s="391">
        <v>0.44</v>
      </c>
      <c r="F4000" s="418">
        <v>44249</v>
      </c>
      <c r="G4000" s="417" t="s">
        <v>2286</v>
      </c>
      <c r="I4000" s="379">
        <f t="shared" ca="1" si="261"/>
        <v>-322</v>
      </c>
      <c r="J4000" s="379">
        <f t="shared" ca="1" si="262"/>
        <v>-224</v>
      </c>
      <c r="K4000" s="391" t="str">
        <f t="shared" ca="1" si="263"/>
        <v>4,90</v>
      </c>
      <c r="L4000" s="379"/>
      <c r="O4000" s="379"/>
    </row>
    <row r="4001" spans="1:15">
      <c r="A4001" s="417" t="s">
        <v>2155</v>
      </c>
      <c r="B4001" s="417" t="s">
        <v>11134</v>
      </c>
      <c r="C4001" s="417" t="s">
        <v>2332</v>
      </c>
      <c r="D4001" s="417" t="s">
        <v>3498</v>
      </c>
      <c r="E4001" s="391">
        <v>0.51</v>
      </c>
      <c r="F4001" s="418">
        <v>44249</v>
      </c>
      <c r="G4001" s="417" t="s">
        <v>2286</v>
      </c>
      <c r="I4001" s="379">
        <f t="shared" ca="1" si="261"/>
        <v>-322</v>
      </c>
      <c r="J4001" s="379">
        <f t="shared" ca="1" si="262"/>
        <v>-224</v>
      </c>
      <c r="K4001" s="391" t="str">
        <f t="shared" ca="1" si="263"/>
        <v>5,00</v>
      </c>
      <c r="L4001" s="379"/>
      <c r="O4001" s="379"/>
    </row>
    <row r="4002" spans="1:15">
      <c r="A4002" s="417" t="s">
        <v>2155</v>
      </c>
      <c r="B4002" s="417" t="s">
        <v>11135</v>
      </c>
      <c r="C4002" s="417" t="s">
        <v>2332</v>
      </c>
      <c r="D4002" s="417" t="s">
        <v>3506</v>
      </c>
      <c r="E4002" s="391">
        <v>0.55000000000000004</v>
      </c>
      <c r="F4002" s="418">
        <v>44249</v>
      </c>
      <c r="G4002" s="417" t="s">
        <v>2286</v>
      </c>
      <c r="I4002" s="379">
        <f t="shared" ca="1" si="261"/>
        <v>-322</v>
      </c>
      <c r="J4002" s="379">
        <f t="shared" ca="1" si="262"/>
        <v>-224</v>
      </c>
      <c r="K4002" s="391" t="str">
        <f t="shared" ca="1" si="263"/>
        <v>5,10</v>
      </c>
      <c r="L4002" s="379"/>
      <c r="O4002" s="379"/>
    </row>
    <row r="4003" spans="1:15">
      <c r="A4003" s="417" t="s">
        <v>2155</v>
      </c>
      <c r="B4003" s="417" t="s">
        <v>6851</v>
      </c>
      <c r="C4003" s="417" t="s">
        <v>2332</v>
      </c>
      <c r="D4003" s="417" t="s">
        <v>3476</v>
      </c>
      <c r="E4003" s="391">
        <v>0.69</v>
      </c>
      <c r="F4003" s="418">
        <v>44249</v>
      </c>
      <c r="G4003" s="417" t="s">
        <v>2286</v>
      </c>
      <c r="I4003" s="379">
        <f t="shared" ca="1" si="261"/>
        <v>-322</v>
      </c>
      <c r="J4003" s="379">
        <f t="shared" ca="1" si="262"/>
        <v>-224</v>
      </c>
      <c r="K4003" s="391" t="str">
        <f t="shared" ca="1" si="263"/>
        <v>5,20</v>
      </c>
      <c r="L4003" s="379"/>
      <c r="O4003" s="379"/>
    </row>
    <row r="4004" spans="1:15">
      <c r="A4004" s="417" t="s">
        <v>2155</v>
      </c>
      <c r="B4004" s="417" t="s">
        <v>11136</v>
      </c>
      <c r="C4004" s="417" t="s">
        <v>2332</v>
      </c>
      <c r="D4004" s="417" t="s">
        <v>3499</v>
      </c>
      <c r="E4004" s="391">
        <v>0.87</v>
      </c>
      <c r="F4004" s="418">
        <v>44249</v>
      </c>
      <c r="G4004" s="417" t="s">
        <v>2286</v>
      </c>
      <c r="I4004" s="379">
        <f t="shared" ca="1" si="261"/>
        <v>-322</v>
      </c>
      <c r="J4004" s="379">
        <f t="shared" ca="1" si="262"/>
        <v>-224</v>
      </c>
      <c r="K4004" s="391" t="str">
        <f t="shared" ca="1" si="263"/>
        <v>5,40</v>
      </c>
      <c r="L4004" s="379"/>
      <c r="O4004" s="379"/>
    </row>
    <row r="4005" spans="1:15">
      <c r="A4005" s="417" t="s">
        <v>2155</v>
      </c>
      <c r="B4005" s="417" t="s">
        <v>11137</v>
      </c>
      <c r="C4005" s="417" t="s">
        <v>2332</v>
      </c>
      <c r="D4005" s="417" t="s">
        <v>3500</v>
      </c>
      <c r="E4005" s="391">
        <v>0.95</v>
      </c>
      <c r="F4005" s="418">
        <v>44249</v>
      </c>
      <c r="G4005" s="417" t="s">
        <v>2286</v>
      </c>
      <c r="I4005" s="379">
        <f t="shared" ca="1" si="261"/>
        <v>-322</v>
      </c>
      <c r="J4005" s="379">
        <f t="shared" ca="1" si="262"/>
        <v>-224</v>
      </c>
      <c r="K4005" s="391" t="str">
        <f t="shared" ca="1" si="263"/>
        <v>5,50</v>
      </c>
      <c r="L4005" s="379"/>
      <c r="O4005" s="379"/>
    </row>
    <row r="4006" spans="1:15">
      <c r="A4006" s="417" t="s">
        <v>2155</v>
      </c>
      <c r="B4006" s="417" t="s">
        <v>11138</v>
      </c>
      <c r="C4006" s="417" t="s">
        <v>2332</v>
      </c>
      <c r="D4006" s="417" t="s">
        <v>3478</v>
      </c>
      <c r="E4006" s="391">
        <v>1.05</v>
      </c>
      <c r="F4006" s="418">
        <v>44249</v>
      </c>
      <c r="G4006" s="417" t="s">
        <v>2286</v>
      </c>
      <c r="I4006" s="379">
        <f t="shared" ca="1" si="261"/>
        <v>-322</v>
      </c>
      <c r="J4006" s="379">
        <f t="shared" ca="1" si="262"/>
        <v>-224</v>
      </c>
      <c r="K4006" s="391" t="str">
        <f t="shared" ca="1" si="263"/>
        <v>5,60</v>
      </c>
      <c r="L4006" s="379"/>
      <c r="O4006" s="379"/>
    </row>
    <row r="4007" spans="1:15">
      <c r="A4007" s="417" t="s">
        <v>2155</v>
      </c>
      <c r="B4007" s="417" t="s">
        <v>7979</v>
      </c>
      <c r="C4007" s="417" t="s">
        <v>2332</v>
      </c>
      <c r="D4007" s="417" t="s">
        <v>3501</v>
      </c>
      <c r="E4007" s="391">
        <v>1.22</v>
      </c>
      <c r="F4007" s="418">
        <v>44249</v>
      </c>
      <c r="G4007" s="417" t="s">
        <v>2286</v>
      </c>
      <c r="I4007" s="379">
        <f t="shared" ca="1" si="261"/>
        <v>-322</v>
      </c>
      <c r="J4007" s="379">
        <f t="shared" ca="1" si="262"/>
        <v>-224</v>
      </c>
      <c r="K4007" s="391" t="str">
        <f t="shared" ca="1" si="263"/>
        <v>5,80</v>
      </c>
      <c r="L4007" s="379"/>
      <c r="O4007" s="379"/>
    </row>
    <row r="4008" spans="1:15">
      <c r="A4008" s="417" t="s">
        <v>2155</v>
      </c>
      <c r="B4008" s="417" t="s">
        <v>11139</v>
      </c>
      <c r="C4008" s="417" t="s">
        <v>2332</v>
      </c>
      <c r="D4008" s="417" t="s">
        <v>3502</v>
      </c>
      <c r="E4008" s="391">
        <v>1.39</v>
      </c>
      <c r="F4008" s="418">
        <v>44249</v>
      </c>
      <c r="G4008" s="417" t="s">
        <v>2286</v>
      </c>
      <c r="I4008" s="379">
        <f t="shared" ca="1" si="261"/>
        <v>-322</v>
      </c>
      <c r="J4008" s="379">
        <f t="shared" ca="1" si="262"/>
        <v>-224</v>
      </c>
      <c r="K4008" s="391" t="str">
        <f t="shared" ca="1" si="263"/>
        <v>6,00</v>
      </c>
      <c r="L4008" s="379"/>
      <c r="O4008" s="379"/>
    </row>
    <row r="4009" spans="1:15">
      <c r="A4009" s="417" t="s">
        <v>2155</v>
      </c>
      <c r="B4009" s="417" t="s">
        <v>11140</v>
      </c>
      <c r="C4009" s="417" t="s">
        <v>2332</v>
      </c>
      <c r="D4009" s="417" t="s">
        <v>3503</v>
      </c>
      <c r="E4009" s="391">
        <v>1.48</v>
      </c>
      <c r="F4009" s="418">
        <v>44249</v>
      </c>
      <c r="G4009" s="417" t="s">
        <v>2286</v>
      </c>
      <c r="I4009" s="379">
        <f t="shared" ca="1" si="261"/>
        <v>-322</v>
      </c>
      <c r="J4009" s="379">
        <f t="shared" ca="1" si="262"/>
        <v>-224</v>
      </c>
      <c r="K4009" s="391" t="str">
        <f t="shared" ca="1" si="263"/>
        <v>6,20</v>
      </c>
      <c r="L4009" s="379"/>
      <c r="O4009" s="379"/>
    </row>
    <row r="4010" spans="1:15">
      <c r="A4010" s="417" t="s">
        <v>2155</v>
      </c>
      <c r="B4010" s="417" t="s">
        <v>11141</v>
      </c>
      <c r="C4010" s="417" t="s">
        <v>2332</v>
      </c>
      <c r="D4010" s="417" t="s">
        <v>3504</v>
      </c>
      <c r="E4010" s="391">
        <v>1.73</v>
      </c>
      <c r="F4010" s="418">
        <v>44249</v>
      </c>
      <c r="G4010" s="417" t="s">
        <v>2286</v>
      </c>
      <c r="I4010" s="379">
        <f t="shared" ca="1" si="261"/>
        <v>-322</v>
      </c>
      <c r="J4010" s="379">
        <f t="shared" ca="1" si="262"/>
        <v>-224</v>
      </c>
      <c r="K4010" s="391" t="str">
        <f t="shared" ca="1" si="263"/>
        <v>6,40</v>
      </c>
      <c r="L4010" s="379"/>
      <c r="O4010" s="379"/>
    </row>
    <row r="4011" spans="1:15">
      <c r="A4011" s="417" t="s">
        <v>2155</v>
      </c>
      <c r="B4011" s="417" t="s">
        <v>11142</v>
      </c>
      <c r="C4011" s="417" t="s">
        <v>2332</v>
      </c>
      <c r="D4011" s="417" t="s">
        <v>3516</v>
      </c>
      <c r="E4011" s="391">
        <v>1.9</v>
      </c>
      <c r="F4011" s="418">
        <v>44249</v>
      </c>
      <c r="G4011" s="417" t="s">
        <v>2286</v>
      </c>
      <c r="I4011" s="379">
        <f t="shared" ca="1" si="261"/>
        <v>-322</v>
      </c>
      <c r="J4011" s="379">
        <f t="shared" ca="1" si="262"/>
        <v>-224</v>
      </c>
      <c r="K4011" s="391" t="str">
        <f t="shared" ca="1" si="263"/>
        <v>6,60</v>
      </c>
      <c r="L4011" s="379"/>
      <c r="O4011" s="379"/>
    </row>
    <row r="4012" spans="1:15">
      <c r="A4012" s="417" t="s">
        <v>2155</v>
      </c>
      <c r="B4012" s="417" t="s">
        <v>17007</v>
      </c>
      <c r="C4012" s="417" t="s">
        <v>2332</v>
      </c>
      <c r="D4012" s="417" t="s">
        <v>3550</v>
      </c>
      <c r="E4012" s="391">
        <v>2.19</v>
      </c>
      <c r="F4012" s="418">
        <v>44249</v>
      </c>
      <c r="G4012" s="417" t="s">
        <v>2286</v>
      </c>
      <c r="I4012" s="379">
        <f t="shared" ca="1" si="261"/>
        <v>-322</v>
      </c>
      <c r="J4012" s="379">
        <f t="shared" ca="1" si="262"/>
        <v>-224</v>
      </c>
      <c r="K4012" s="391" t="str">
        <f t="shared" ca="1" si="263"/>
        <v>6,80</v>
      </c>
      <c r="L4012" s="379"/>
      <c r="O4012" s="379"/>
    </row>
    <row r="4013" spans="1:15">
      <c r="A4013" s="417" t="s">
        <v>2155</v>
      </c>
      <c r="B4013" s="417" t="s">
        <v>6852</v>
      </c>
      <c r="C4013" s="417" t="s">
        <v>2332</v>
      </c>
      <c r="D4013" s="417" t="s">
        <v>3552</v>
      </c>
      <c r="E4013" s="391">
        <v>2.36</v>
      </c>
      <c r="F4013" s="418">
        <v>44249</v>
      </c>
      <c r="G4013" s="417" t="s">
        <v>2286</v>
      </c>
      <c r="I4013" s="379">
        <f t="shared" ca="1" si="261"/>
        <v>-322</v>
      </c>
      <c r="J4013" s="379">
        <f t="shared" ca="1" si="262"/>
        <v>-224</v>
      </c>
      <c r="K4013" s="391" t="str">
        <f t="shared" ca="1" si="263"/>
        <v>7,00</v>
      </c>
      <c r="L4013" s="379"/>
      <c r="O4013" s="379"/>
    </row>
    <row r="4014" spans="1:15">
      <c r="A4014" s="417" t="s">
        <v>2155</v>
      </c>
      <c r="B4014" s="417" t="s">
        <v>7980</v>
      </c>
      <c r="C4014" s="417" t="s">
        <v>2332</v>
      </c>
      <c r="D4014" s="417" t="s">
        <v>3192</v>
      </c>
      <c r="E4014" s="391">
        <v>2.5</v>
      </c>
      <c r="F4014" s="418">
        <v>44249</v>
      </c>
      <c r="G4014" s="417" t="s">
        <v>2286</v>
      </c>
      <c r="I4014" s="379">
        <f t="shared" ca="1" si="261"/>
        <v>-322</v>
      </c>
      <c r="J4014" s="379">
        <f t="shared" ca="1" si="262"/>
        <v>-224</v>
      </c>
      <c r="K4014" s="391" t="str">
        <f t="shared" ca="1" si="263"/>
        <v>7,30</v>
      </c>
      <c r="L4014" s="379"/>
      <c r="O4014" s="379"/>
    </row>
    <row r="4015" spans="1:15">
      <c r="A4015" s="417" t="s">
        <v>2155</v>
      </c>
      <c r="B4015" s="417" t="s">
        <v>17833</v>
      </c>
      <c r="C4015" s="417" t="s">
        <v>2332</v>
      </c>
      <c r="D4015" s="417" t="s">
        <v>3180</v>
      </c>
      <c r="E4015" s="391">
        <v>2.89</v>
      </c>
      <c r="F4015" s="418">
        <v>44249</v>
      </c>
      <c r="G4015" s="417" t="s">
        <v>2286</v>
      </c>
      <c r="I4015" s="379">
        <f t="shared" ca="1" si="261"/>
        <v>-322</v>
      </c>
      <c r="J4015" s="379">
        <f t="shared" ca="1" si="262"/>
        <v>-224</v>
      </c>
      <c r="K4015" s="391" t="str">
        <f t="shared" ca="1" si="263"/>
        <v>7,50</v>
      </c>
      <c r="L4015" s="379"/>
      <c r="O4015" s="379"/>
    </row>
    <row r="4016" spans="1:15">
      <c r="A4016" s="417" t="s">
        <v>2155</v>
      </c>
      <c r="B4016" s="417" t="s">
        <v>17008</v>
      </c>
      <c r="C4016" s="417" t="s">
        <v>2332</v>
      </c>
      <c r="D4016" s="417" t="s">
        <v>3181</v>
      </c>
      <c r="E4016" s="391">
        <v>3.39</v>
      </c>
      <c r="F4016" s="418">
        <v>44249</v>
      </c>
      <c r="G4016" s="417" t="s">
        <v>2286</v>
      </c>
      <c r="I4016" s="379">
        <f t="shared" ca="1" si="261"/>
        <v>-322</v>
      </c>
      <c r="J4016" s="379">
        <f t="shared" ca="1" si="262"/>
        <v>-224</v>
      </c>
      <c r="K4016" s="391" t="str">
        <f t="shared" ca="1" si="263"/>
        <v>8,00</v>
      </c>
      <c r="L4016" s="379"/>
      <c r="O4016" s="379"/>
    </row>
    <row r="4017" spans="1:15">
      <c r="A4017" s="417" t="s">
        <v>2155</v>
      </c>
      <c r="B4017" s="417" t="s">
        <v>11143</v>
      </c>
      <c r="C4017" s="417" t="s">
        <v>2332</v>
      </c>
      <c r="D4017" s="417" t="s">
        <v>3564</v>
      </c>
      <c r="E4017" s="391">
        <v>4.2</v>
      </c>
      <c r="F4017" s="418">
        <v>44249</v>
      </c>
      <c r="G4017" s="417" t="s">
        <v>2286</v>
      </c>
      <c r="I4017" s="379">
        <f t="shared" ca="1" si="261"/>
        <v>-322</v>
      </c>
      <c r="J4017" s="379">
        <f t="shared" ca="1" si="262"/>
        <v>-224</v>
      </c>
      <c r="K4017" s="391" t="str">
        <f t="shared" ca="1" si="263"/>
        <v>8,90</v>
      </c>
      <c r="L4017" s="379"/>
      <c r="O4017" s="379"/>
    </row>
    <row r="4018" spans="1:15">
      <c r="A4018" s="417" t="s">
        <v>2155</v>
      </c>
      <c r="B4018" s="417" t="s">
        <v>3568</v>
      </c>
      <c r="C4018" s="417" t="s">
        <v>2332</v>
      </c>
      <c r="D4018" s="417" t="s">
        <v>2362</v>
      </c>
      <c r="E4018" s="391">
        <v>6.94</v>
      </c>
      <c r="F4018" s="418">
        <v>44270</v>
      </c>
      <c r="G4018" s="417" t="s">
        <v>2286</v>
      </c>
      <c r="I4018" s="379">
        <f t="shared" ca="1" si="261"/>
        <v>-301</v>
      </c>
      <c r="J4018" s="379">
        <f t="shared" ca="1" si="262"/>
        <v>-209</v>
      </c>
      <c r="K4018" s="391" t="str">
        <f t="shared" ca="1" si="263"/>
        <v>11,75</v>
      </c>
      <c r="L4018" s="379"/>
      <c r="O4018" s="379"/>
    </row>
    <row r="4019" spans="1:15">
      <c r="A4019" s="417" t="s">
        <v>2155</v>
      </c>
      <c r="B4019" s="417" t="s">
        <v>7981</v>
      </c>
      <c r="C4019" s="417" t="s">
        <v>2332</v>
      </c>
      <c r="D4019" s="417" t="s">
        <v>3183</v>
      </c>
      <c r="E4019" s="391">
        <v>7.63</v>
      </c>
      <c r="F4019" s="418">
        <v>44270</v>
      </c>
      <c r="G4019" s="417" t="s">
        <v>2286</v>
      </c>
      <c r="I4019" s="379">
        <f t="shared" ca="1" si="261"/>
        <v>-301</v>
      </c>
      <c r="J4019" s="379">
        <f t="shared" ca="1" si="262"/>
        <v>-209</v>
      </c>
      <c r="K4019" s="391" t="str">
        <f t="shared" ca="1" si="263"/>
        <v>12,25</v>
      </c>
      <c r="L4019" s="379"/>
      <c r="O4019" s="379"/>
    </row>
    <row r="4020" spans="1:15">
      <c r="A4020" s="417" t="s">
        <v>2155</v>
      </c>
      <c r="B4020" s="417" t="s">
        <v>3569</v>
      </c>
      <c r="C4020" s="417" t="s">
        <v>2332</v>
      </c>
      <c r="D4020" s="417" t="s">
        <v>3535</v>
      </c>
      <c r="E4020" s="391">
        <v>0.01</v>
      </c>
      <c r="F4020" s="418">
        <v>44270</v>
      </c>
      <c r="G4020" s="417" t="s">
        <v>2286</v>
      </c>
      <c r="I4020" s="379">
        <f t="shared" ca="1" si="261"/>
        <v>-301</v>
      </c>
      <c r="J4020" s="379">
        <f t="shared" ca="1" si="262"/>
        <v>-209</v>
      </c>
      <c r="K4020" s="391" t="str">
        <f t="shared" ca="1" si="263"/>
        <v>2,50</v>
      </c>
      <c r="L4020" s="379"/>
      <c r="O4020" s="379"/>
    </row>
    <row r="4021" spans="1:15">
      <c r="A4021" s="417" t="s">
        <v>2155</v>
      </c>
      <c r="B4021" s="417" t="s">
        <v>17834</v>
      </c>
      <c r="C4021" s="417" t="s">
        <v>2332</v>
      </c>
      <c r="D4021" s="417" t="s">
        <v>3492</v>
      </c>
      <c r="E4021" s="391">
        <v>0.1</v>
      </c>
      <c r="F4021" s="418">
        <v>44270</v>
      </c>
      <c r="G4021" s="417" t="s">
        <v>2286</v>
      </c>
      <c r="I4021" s="379">
        <f t="shared" ca="1" si="261"/>
        <v>-301</v>
      </c>
      <c r="J4021" s="379">
        <f t="shared" ca="1" si="262"/>
        <v>-209</v>
      </c>
      <c r="K4021" s="391" t="str">
        <f t="shared" ca="1" si="263"/>
        <v>3,90</v>
      </c>
      <c r="L4021" s="379"/>
      <c r="O4021" s="379"/>
    </row>
    <row r="4022" spans="1:15">
      <c r="A4022" s="417" t="s">
        <v>2155</v>
      </c>
      <c r="B4022" s="417" t="s">
        <v>3570</v>
      </c>
      <c r="C4022" s="417" t="s">
        <v>2332</v>
      </c>
      <c r="D4022" s="417" t="s">
        <v>3466</v>
      </c>
      <c r="E4022" s="391">
        <v>0.7</v>
      </c>
      <c r="F4022" s="418">
        <v>44638</v>
      </c>
      <c r="G4022" s="417" t="s">
        <v>2286</v>
      </c>
      <c r="I4022" s="379">
        <f t="shared" ca="1" si="261"/>
        <v>67</v>
      </c>
      <c r="J4022" s="379">
        <f t="shared" ca="1" si="262"/>
        <v>47</v>
      </c>
      <c r="K4022" s="391" t="str">
        <f t="shared" ca="1" si="263"/>
        <v>4,00</v>
      </c>
      <c r="L4022" s="379"/>
      <c r="O4022" s="379"/>
    </row>
    <row r="4023" spans="1:15">
      <c r="A4023" s="417" t="s">
        <v>2155</v>
      </c>
      <c r="B4023" s="417" t="s">
        <v>17009</v>
      </c>
      <c r="C4023" s="417" t="s">
        <v>2332</v>
      </c>
      <c r="D4023" s="417" t="s">
        <v>3466</v>
      </c>
      <c r="E4023" s="391">
        <v>0.14000000000000001</v>
      </c>
      <c r="F4023" s="418">
        <v>44270</v>
      </c>
      <c r="G4023" s="417" t="s">
        <v>2286</v>
      </c>
      <c r="I4023" s="379">
        <f t="shared" ca="1" si="261"/>
        <v>-301</v>
      </c>
      <c r="J4023" s="379">
        <f t="shared" ca="1" si="262"/>
        <v>-209</v>
      </c>
      <c r="K4023" s="391" t="str">
        <f t="shared" ca="1" si="263"/>
        <v>4,00</v>
      </c>
      <c r="L4023" s="379"/>
      <c r="O4023" s="379"/>
    </row>
    <row r="4024" spans="1:15">
      <c r="A4024" s="417" t="s">
        <v>2155</v>
      </c>
      <c r="B4024" s="417" t="s">
        <v>11144</v>
      </c>
      <c r="C4024" s="417" t="s">
        <v>2332</v>
      </c>
      <c r="D4024" s="417" t="s">
        <v>3493</v>
      </c>
      <c r="E4024" s="391">
        <v>0.16</v>
      </c>
      <c r="F4024" s="418">
        <v>44270</v>
      </c>
      <c r="G4024" s="417" t="s">
        <v>2286</v>
      </c>
      <c r="I4024" s="379">
        <f t="shared" ca="1" si="261"/>
        <v>-301</v>
      </c>
      <c r="J4024" s="379">
        <f t="shared" ca="1" si="262"/>
        <v>-209</v>
      </c>
      <c r="K4024" s="391" t="str">
        <f t="shared" ca="1" si="263"/>
        <v>4,10</v>
      </c>
      <c r="L4024" s="379"/>
      <c r="O4024" s="379"/>
    </row>
    <row r="4025" spans="1:15">
      <c r="A4025" s="417" t="s">
        <v>2155</v>
      </c>
      <c r="B4025" s="417" t="s">
        <v>17010</v>
      </c>
      <c r="C4025" s="417" t="s">
        <v>2332</v>
      </c>
      <c r="D4025" s="417" t="s">
        <v>3468</v>
      </c>
      <c r="E4025" s="391">
        <v>0.2</v>
      </c>
      <c r="F4025" s="418">
        <v>44270</v>
      </c>
      <c r="G4025" s="417" t="s">
        <v>2286</v>
      </c>
      <c r="I4025" s="379">
        <f t="shared" ca="1" si="261"/>
        <v>-301</v>
      </c>
      <c r="J4025" s="379">
        <f t="shared" ca="1" si="262"/>
        <v>-209</v>
      </c>
      <c r="K4025" s="391" t="str">
        <f t="shared" ca="1" si="263"/>
        <v>4,20</v>
      </c>
      <c r="L4025" s="379"/>
      <c r="O4025" s="379"/>
    </row>
    <row r="4026" spans="1:15">
      <c r="A4026" s="417" t="s">
        <v>2155</v>
      </c>
      <c r="B4026" s="417" t="s">
        <v>17835</v>
      </c>
      <c r="C4026" s="417" t="s">
        <v>2332</v>
      </c>
      <c r="D4026" s="417" t="s">
        <v>3494</v>
      </c>
      <c r="E4026" s="391">
        <v>0.22</v>
      </c>
      <c r="F4026" s="418">
        <v>44270</v>
      </c>
      <c r="G4026" s="417" t="s">
        <v>2286</v>
      </c>
      <c r="I4026" s="379">
        <f t="shared" ca="1" si="261"/>
        <v>-301</v>
      </c>
      <c r="J4026" s="379">
        <f t="shared" ca="1" si="262"/>
        <v>-209</v>
      </c>
      <c r="K4026" s="391" t="str">
        <f t="shared" ca="1" si="263"/>
        <v>4,30</v>
      </c>
      <c r="L4026" s="379"/>
      <c r="O4026" s="379"/>
    </row>
    <row r="4027" spans="1:15">
      <c r="A4027" s="417" t="s">
        <v>2155</v>
      </c>
      <c r="B4027" s="417" t="s">
        <v>11145</v>
      </c>
      <c r="C4027" s="417" t="s">
        <v>2332</v>
      </c>
      <c r="D4027" s="417" t="s">
        <v>3470</v>
      </c>
      <c r="E4027" s="391">
        <v>0.25</v>
      </c>
      <c r="F4027" s="418">
        <v>44270</v>
      </c>
      <c r="G4027" s="417" t="s">
        <v>2286</v>
      </c>
      <c r="I4027" s="379">
        <f t="shared" ca="1" si="261"/>
        <v>-301</v>
      </c>
      <c r="J4027" s="379">
        <f t="shared" ca="1" si="262"/>
        <v>-209</v>
      </c>
      <c r="K4027" s="391" t="str">
        <f t="shared" ca="1" si="263"/>
        <v>4,40</v>
      </c>
      <c r="L4027" s="379"/>
      <c r="O4027" s="379"/>
    </row>
    <row r="4028" spans="1:15">
      <c r="A4028" s="417" t="s">
        <v>2155</v>
      </c>
      <c r="B4028" s="417" t="s">
        <v>11146</v>
      </c>
      <c r="C4028" s="417" t="s">
        <v>2332</v>
      </c>
      <c r="D4028" s="417" t="s">
        <v>3495</v>
      </c>
      <c r="E4028" s="391">
        <v>0.3</v>
      </c>
      <c r="F4028" s="418">
        <v>44270</v>
      </c>
      <c r="G4028" s="417" t="s">
        <v>2286</v>
      </c>
      <c r="I4028" s="379">
        <f t="shared" ca="1" si="261"/>
        <v>-301</v>
      </c>
      <c r="J4028" s="379">
        <f t="shared" ca="1" si="262"/>
        <v>-209</v>
      </c>
      <c r="K4028" s="391" t="str">
        <f t="shared" ca="1" si="263"/>
        <v>4,50</v>
      </c>
      <c r="L4028" s="379"/>
      <c r="O4028" s="379"/>
    </row>
    <row r="4029" spans="1:15">
      <c r="A4029" s="417" t="s">
        <v>2155</v>
      </c>
      <c r="B4029" s="417" t="s">
        <v>17011</v>
      </c>
      <c r="C4029" s="417" t="s">
        <v>2332</v>
      </c>
      <c r="D4029" s="417" t="s">
        <v>3496</v>
      </c>
      <c r="E4029" s="391">
        <v>0.31</v>
      </c>
      <c r="F4029" s="418">
        <v>44270</v>
      </c>
      <c r="G4029" s="417" t="s">
        <v>2286</v>
      </c>
      <c r="I4029" s="379">
        <f t="shared" ca="1" si="261"/>
        <v>-301</v>
      </c>
      <c r="J4029" s="379">
        <f t="shared" ca="1" si="262"/>
        <v>-209</v>
      </c>
      <c r="K4029" s="391" t="str">
        <f t="shared" ca="1" si="263"/>
        <v>4,60</v>
      </c>
      <c r="L4029" s="379"/>
      <c r="O4029" s="379"/>
    </row>
    <row r="4030" spans="1:15">
      <c r="A4030" s="417" t="s">
        <v>2155</v>
      </c>
      <c r="B4030" s="417" t="s">
        <v>17012</v>
      </c>
      <c r="C4030" s="417" t="s">
        <v>2332</v>
      </c>
      <c r="D4030" s="417" t="s">
        <v>3472</v>
      </c>
      <c r="E4030" s="391">
        <v>0.4</v>
      </c>
      <c r="F4030" s="418">
        <v>44270</v>
      </c>
      <c r="G4030" s="417" t="s">
        <v>2286</v>
      </c>
      <c r="I4030" s="379">
        <f t="shared" ca="1" si="261"/>
        <v>-301</v>
      </c>
      <c r="J4030" s="379">
        <f t="shared" ca="1" si="262"/>
        <v>-209</v>
      </c>
      <c r="K4030" s="391" t="str">
        <f t="shared" ca="1" si="263"/>
        <v>4,70</v>
      </c>
      <c r="L4030" s="379"/>
      <c r="O4030" s="379"/>
    </row>
    <row r="4031" spans="1:15">
      <c r="A4031" s="417" t="s">
        <v>2155</v>
      </c>
      <c r="B4031" s="417" t="s">
        <v>17013</v>
      </c>
      <c r="C4031" s="417" t="s">
        <v>2332</v>
      </c>
      <c r="D4031" s="417" t="s">
        <v>3497</v>
      </c>
      <c r="E4031" s="391">
        <v>0.46</v>
      </c>
      <c r="F4031" s="418">
        <v>44270</v>
      </c>
      <c r="G4031" s="417" t="s">
        <v>2286</v>
      </c>
      <c r="I4031" s="379">
        <f t="shared" ca="1" si="261"/>
        <v>-301</v>
      </c>
      <c r="J4031" s="379">
        <f t="shared" ca="1" si="262"/>
        <v>-209</v>
      </c>
      <c r="K4031" s="391" t="str">
        <f t="shared" ca="1" si="263"/>
        <v>4,80</v>
      </c>
      <c r="L4031" s="379"/>
      <c r="O4031" s="379"/>
    </row>
    <row r="4032" spans="1:15">
      <c r="A4032" s="417" t="s">
        <v>2155</v>
      </c>
      <c r="B4032" s="417" t="s">
        <v>11147</v>
      </c>
      <c r="C4032" s="417" t="s">
        <v>2332</v>
      </c>
      <c r="D4032" s="417" t="s">
        <v>3474</v>
      </c>
      <c r="E4032" s="391">
        <v>0.52</v>
      </c>
      <c r="F4032" s="418">
        <v>44270</v>
      </c>
      <c r="G4032" s="417" t="s">
        <v>2286</v>
      </c>
      <c r="I4032" s="379">
        <f t="shared" ca="1" si="261"/>
        <v>-301</v>
      </c>
      <c r="J4032" s="379">
        <f t="shared" ca="1" si="262"/>
        <v>-209</v>
      </c>
      <c r="K4032" s="391" t="str">
        <f t="shared" ca="1" si="263"/>
        <v>4,90</v>
      </c>
      <c r="L4032" s="379"/>
      <c r="O4032" s="379"/>
    </row>
    <row r="4033" spans="1:15">
      <c r="A4033" s="417" t="s">
        <v>2155</v>
      </c>
      <c r="B4033" s="417" t="s">
        <v>3571</v>
      </c>
      <c r="C4033" s="417" t="s">
        <v>2332</v>
      </c>
      <c r="D4033" s="417" t="s">
        <v>3498</v>
      </c>
      <c r="E4033" s="391">
        <v>0.55000000000000004</v>
      </c>
      <c r="F4033" s="418">
        <v>44270</v>
      </c>
      <c r="G4033" s="417" t="s">
        <v>2286</v>
      </c>
      <c r="I4033" s="379">
        <f t="shared" ca="1" si="261"/>
        <v>-301</v>
      </c>
      <c r="J4033" s="379">
        <f t="shared" ca="1" si="262"/>
        <v>-209</v>
      </c>
      <c r="K4033" s="391" t="str">
        <f t="shared" ca="1" si="263"/>
        <v>5,00</v>
      </c>
      <c r="L4033" s="379"/>
      <c r="O4033" s="379"/>
    </row>
    <row r="4034" spans="1:15">
      <c r="A4034" s="417" t="s">
        <v>2155</v>
      </c>
      <c r="B4034" s="417" t="s">
        <v>17014</v>
      </c>
      <c r="C4034" s="417" t="s">
        <v>2332</v>
      </c>
      <c r="D4034" s="417" t="s">
        <v>3499</v>
      </c>
      <c r="E4034" s="391">
        <v>0.78</v>
      </c>
      <c r="F4034" s="418">
        <v>44270</v>
      </c>
      <c r="G4034" s="417" t="s">
        <v>2286</v>
      </c>
      <c r="I4034" s="379">
        <f t="shared" ca="1" si="261"/>
        <v>-301</v>
      </c>
      <c r="J4034" s="379">
        <f t="shared" ca="1" si="262"/>
        <v>-209</v>
      </c>
      <c r="K4034" s="391" t="str">
        <f t="shared" ca="1" si="263"/>
        <v>5,40</v>
      </c>
      <c r="L4034" s="379"/>
      <c r="O4034" s="379"/>
    </row>
    <row r="4035" spans="1:15">
      <c r="A4035" s="417" t="s">
        <v>2155</v>
      </c>
      <c r="B4035" s="417" t="s">
        <v>18343</v>
      </c>
      <c r="C4035" s="417" t="s">
        <v>2332</v>
      </c>
      <c r="D4035" s="417" t="s">
        <v>3478</v>
      </c>
      <c r="E4035" s="391">
        <v>1.08</v>
      </c>
      <c r="F4035" s="418">
        <v>44270</v>
      </c>
      <c r="G4035" s="417" t="s">
        <v>2286</v>
      </c>
      <c r="I4035" s="379">
        <f t="shared" ca="1" si="261"/>
        <v>-301</v>
      </c>
      <c r="J4035" s="379">
        <f t="shared" ca="1" si="262"/>
        <v>-209</v>
      </c>
      <c r="K4035" s="391" t="str">
        <f t="shared" ca="1" si="263"/>
        <v>5,60</v>
      </c>
      <c r="L4035" s="379"/>
      <c r="O4035" s="379"/>
    </row>
    <row r="4036" spans="1:15">
      <c r="A4036" s="417" t="s">
        <v>2155</v>
      </c>
      <c r="B4036" s="417" t="s">
        <v>11148</v>
      </c>
      <c r="C4036" s="417" t="s">
        <v>2332</v>
      </c>
      <c r="D4036" s="417" t="s">
        <v>3501</v>
      </c>
      <c r="E4036" s="391">
        <v>1.24</v>
      </c>
      <c r="F4036" s="418">
        <v>44270</v>
      </c>
      <c r="G4036" s="417" t="s">
        <v>2286</v>
      </c>
      <c r="I4036" s="379">
        <f t="shared" ca="1" si="261"/>
        <v>-301</v>
      </c>
      <c r="J4036" s="379">
        <f t="shared" ca="1" si="262"/>
        <v>-209</v>
      </c>
      <c r="K4036" s="391" t="str">
        <f t="shared" ca="1" si="263"/>
        <v>5,80</v>
      </c>
      <c r="L4036" s="379"/>
      <c r="O4036" s="379"/>
    </row>
    <row r="4037" spans="1:15">
      <c r="A4037" s="417" t="s">
        <v>2155</v>
      </c>
      <c r="B4037" s="417" t="s">
        <v>3572</v>
      </c>
      <c r="C4037" s="417" t="s">
        <v>2332</v>
      </c>
      <c r="D4037" s="417" t="s">
        <v>3502</v>
      </c>
      <c r="E4037" s="391">
        <v>1.84</v>
      </c>
      <c r="F4037" s="418">
        <v>44638</v>
      </c>
      <c r="G4037" s="417" t="s">
        <v>2286</v>
      </c>
      <c r="I4037" s="379">
        <f t="shared" ca="1" si="261"/>
        <v>67</v>
      </c>
      <c r="J4037" s="379">
        <f t="shared" ca="1" si="262"/>
        <v>47</v>
      </c>
      <c r="K4037" s="391" t="str">
        <f t="shared" ca="1" si="263"/>
        <v>6,00</v>
      </c>
      <c r="L4037" s="379"/>
      <c r="O4037" s="379"/>
    </row>
    <row r="4038" spans="1:15">
      <c r="A4038" s="417" t="s">
        <v>2155</v>
      </c>
      <c r="B4038" s="417" t="s">
        <v>11149</v>
      </c>
      <c r="C4038" s="417" t="s">
        <v>2332</v>
      </c>
      <c r="D4038" s="417" t="s">
        <v>3502</v>
      </c>
      <c r="E4038" s="391">
        <v>1.5</v>
      </c>
      <c r="F4038" s="418">
        <v>44270</v>
      </c>
      <c r="G4038" s="417" t="s">
        <v>2286</v>
      </c>
      <c r="I4038" s="379">
        <f t="shared" ca="1" si="261"/>
        <v>-301</v>
      </c>
      <c r="J4038" s="379">
        <f t="shared" ca="1" si="262"/>
        <v>-209</v>
      </c>
      <c r="K4038" s="391" t="str">
        <f t="shared" ca="1" si="263"/>
        <v>6,00</v>
      </c>
      <c r="L4038" s="379"/>
      <c r="O4038" s="379"/>
    </row>
    <row r="4039" spans="1:15">
      <c r="A4039" s="417" t="s">
        <v>2155</v>
      </c>
      <c r="B4039" s="417" t="s">
        <v>17015</v>
      </c>
      <c r="C4039" s="417" t="s">
        <v>2332</v>
      </c>
      <c r="D4039" s="417" t="s">
        <v>3191</v>
      </c>
      <c r="E4039" s="391">
        <v>1.92</v>
      </c>
      <c r="F4039" s="418">
        <v>44270</v>
      </c>
      <c r="G4039" s="417" t="s">
        <v>2286</v>
      </c>
      <c r="I4039" s="379">
        <f t="shared" ca="1" si="261"/>
        <v>-301</v>
      </c>
      <c r="J4039" s="379">
        <f t="shared" ca="1" si="262"/>
        <v>-209</v>
      </c>
      <c r="K4039" s="391" t="str">
        <f t="shared" ca="1" si="263"/>
        <v>6,50</v>
      </c>
      <c r="L4039" s="379"/>
      <c r="O4039" s="379"/>
    </row>
    <row r="4040" spans="1:15">
      <c r="A4040" s="417" t="s">
        <v>2155</v>
      </c>
      <c r="B4040" s="417" t="s">
        <v>3573</v>
      </c>
      <c r="C4040" s="417" t="s">
        <v>2332</v>
      </c>
      <c r="D4040" s="417" t="s">
        <v>3180</v>
      </c>
      <c r="E4040" s="391">
        <v>2.88</v>
      </c>
      <c r="F4040" s="418">
        <v>44270</v>
      </c>
      <c r="G4040" s="417" t="s">
        <v>2286</v>
      </c>
      <c r="I4040" s="379">
        <f t="shared" ca="1" si="261"/>
        <v>-301</v>
      </c>
      <c r="J4040" s="379">
        <f t="shared" ca="1" si="262"/>
        <v>-209</v>
      </c>
      <c r="K4040" s="391" t="str">
        <f t="shared" ca="1" si="263"/>
        <v>7,50</v>
      </c>
      <c r="L4040" s="379"/>
      <c r="O4040" s="379"/>
    </row>
    <row r="4041" spans="1:15">
      <c r="A4041" s="417" t="s">
        <v>2155</v>
      </c>
      <c r="B4041" s="417" t="s">
        <v>11150</v>
      </c>
      <c r="C4041" s="417" t="s">
        <v>2332</v>
      </c>
      <c r="D4041" s="417" t="s">
        <v>3181</v>
      </c>
      <c r="E4041" s="391">
        <v>3.2</v>
      </c>
      <c r="F4041" s="418">
        <v>44270</v>
      </c>
      <c r="G4041" s="417" t="s">
        <v>2286</v>
      </c>
      <c r="I4041" s="379">
        <f t="shared" ca="1" si="261"/>
        <v>-301</v>
      </c>
      <c r="J4041" s="379">
        <f t="shared" ca="1" si="262"/>
        <v>-209</v>
      </c>
      <c r="K4041" s="391" t="str">
        <f t="shared" ca="1" si="263"/>
        <v>8,00</v>
      </c>
      <c r="L4041" s="379"/>
      <c r="O4041" s="379"/>
    </row>
    <row r="4042" spans="1:15">
      <c r="A4042" s="417" t="s">
        <v>2155</v>
      </c>
      <c r="B4042" s="417" t="s">
        <v>3574</v>
      </c>
      <c r="C4042" s="417" t="s">
        <v>2332</v>
      </c>
      <c r="D4042" s="417" t="s">
        <v>3168</v>
      </c>
      <c r="E4042" s="391">
        <v>3.72</v>
      </c>
      <c r="F4042" s="418">
        <v>44638</v>
      </c>
      <c r="G4042" s="417" t="s">
        <v>2286</v>
      </c>
      <c r="I4042" s="379">
        <f t="shared" ref="I4042:I4105" ca="1" si="264">IF(F4042&lt;&gt;"",F4042-$I$199,"")</f>
        <v>67</v>
      </c>
      <c r="J4042" s="379">
        <f t="shared" ref="J4042:J4105" ca="1" si="265">IF(I4042&lt;&gt;"",NETWORKDAYS($I$199,F4042-1,$N$201:$N$224),"")</f>
        <v>47</v>
      </c>
      <c r="K4042" s="391" t="str">
        <f t="shared" ref="K4042:K4105" ca="1" si="266">IF(I4042&lt;&gt;"",RIGHT(D4042,LEN(D4042)-FIND(" ",D4042)),"")</f>
        <v>8,40</v>
      </c>
      <c r="L4042" s="379"/>
      <c r="O4042" s="379"/>
    </row>
    <row r="4043" spans="1:15">
      <c r="A4043" s="417" t="s">
        <v>2155</v>
      </c>
      <c r="B4043" s="417" t="s">
        <v>3575</v>
      </c>
      <c r="C4043" s="417" t="s">
        <v>2332</v>
      </c>
      <c r="D4043" s="417" t="s">
        <v>3169</v>
      </c>
      <c r="E4043" s="391">
        <v>3.9</v>
      </c>
      <c r="F4043" s="418">
        <v>44270</v>
      </c>
      <c r="G4043" s="417" t="s">
        <v>2286</v>
      </c>
      <c r="I4043" s="379">
        <f t="shared" ca="1" si="264"/>
        <v>-301</v>
      </c>
      <c r="J4043" s="379">
        <f t="shared" ca="1" si="265"/>
        <v>-209</v>
      </c>
      <c r="K4043" s="391" t="str">
        <f t="shared" ca="1" si="266"/>
        <v>8,50</v>
      </c>
      <c r="L4043" s="379"/>
      <c r="O4043" s="379"/>
    </row>
    <row r="4044" spans="1:15">
      <c r="A4044" s="417" t="s">
        <v>2155</v>
      </c>
      <c r="B4044" s="417" t="s">
        <v>11151</v>
      </c>
      <c r="C4044" s="417" t="s">
        <v>2332</v>
      </c>
      <c r="D4044" s="417" t="s">
        <v>3153</v>
      </c>
      <c r="E4044" s="391">
        <v>4.8600000000000003</v>
      </c>
      <c r="F4044" s="418">
        <v>44305</v>
      </c>
      <c r="G4044" s="417" t="s">
        <v>2286</v>
      </c>
      <c r="I4044" s="379">
        <f t="shared" ca="1" si="264"/>
        <v>-266</v>
      </c>
      <c r="J4044" s="379">
        <f t="shared" ca="1" si="265"/>
        <v>-185</v>
      </c>
      <c r="K4044" s="391" t="str">
        <f t="shared" ca="1" si="266"/>
        <v>10,25</v>
      </c>
      <c r="L4044" s="379"/>
      <c r="O4044" s="379"/>
    </row>
    <row r="4045" spans="1:15">
      <c r="A4045" s="417" t="s">
        <v>2155</v>
      </c>
      <c r="B4045" s="417" t="s">
        <v>11152</v>
      </c>
      <c r="C4045" s="417" t="s">
        <v>2332</v>
      </c>
      <c r="D4045" s="417" t="s">
        <v>2866</v>
      </c>
      <c r="E4045" s="391">
        <v>5.2</v>
      </c>
      <c r="F4045" s="418">
        <v>44305</v>
      </c>
      <c r="G4045" s="417" t="s">
        <v>2286</v>
      </c>
      <c r="I4045" s="379">
        <f t="shared" ca="1" si="264"/>
        <v>-266</v>
      </c>
      <c r="J4045" s="379">
        <f t="shared" ca="1" si="265"/>
        <v>-185</v>
      </c>
      <c r="K4045" s="391" t="str">
        <f t="shared" ca="1" si="266"/>
        <v>10,50</v>
      </c>
      <c r="L4045" s="379"/>
      <c r="O4045" s="379"/>
    </row>
    <row r="4046" spans="1:15">
      <c r="A4046" s="417" t="s">
        <v>2155</v>
      </c>
      <c r="B4046" s="417" t="s">
        <v>11153</v>
      </c>
      <c r="C4046" s="417" t="s">
        <v>2332</v>
      </c>
      <c r="D4046" s="417" t="s">
        <v>3177</v>
      </c>
      <c r="E4046" s="391">
        <v>5.77</v>
      </c>
      <c r="F4046" s="418">
        <v>44305</v>
      </c>
      <c r="G4046" s="417" t="s">
        <v>2286</v>
      </c>
      <c r="I4046" s="379">
        <f t="shared" ca="1" si="264"/>
        <v>-266</v>
      </c>
      <c r="J4046" s="379">
        <f t="shared" ca="1" si="265"/>
        <v>-185</v>
      </c>
      <c r="K4046" s="391" t="str">
        <f t="shared" ca="1" si="266"/>
        <v>10,75</v>
      </c>
      <c r="L4046" s="379"/>
      <c r="O4046" s="379"/>
    </row>
    <row r="4047" spans="1:15">
      <c r="A4047" s="417" t="s">
        <v>2155</v>
      </c>
      <c r="B4047" s="417" t="s">
        <v>6853</v>
      </c>
      <c r="C4047" s="417" t="s">
        <v>2332</v>
      </c>
      <c r="D4047" s="417" t="s">
        <v>2304</v>
      </c>
      <c r="E4047" s="391">
        <v>8.6</v>
      </c>
      <c r="F4047" s="418">
        <v>44305</v>
      </c>
      <c r="G4047" s="417" t="s">
        <v>2286</v>
      </c>
      <c r="I4047" s="379">
        <f t="shared" ca="1" si="264"/>
        <v>-266</v>
      </c>
      <c r="J4047" s="379">
        <f t="shared" ca="1" si="265"/>
        <v>-185</v>
      </c>
      <c r="K4047" s="391" t="str">
        <f t="shared" ca="1" si="266"/>
        <v>13,50</v>
      </c>
      <c r="L4047" s="379"/>
      <c r="O4047" s="379"/>
    </row>
    <row r="4048" spans="1:15">
      <c r="A4048" s="417" t="s">
        <v>2155</v>
      </c>
      <c r="B4048" s="417" t="s">
        <v>11154</v>
      </c>
      <c r="C4048" s="417" t="s">
        <v>2332</v>
      </c>
      <c r="D4048" s="417" t="s">
        <v>3472</v>
      </c>
      <c r="E4048" s="391">
        <v>0.52</v>
      </c>
      <c r="F4048" s="418">
        <v>44305</v>
      </c>
      <c r="G4048" s="417" t="s">
        <v>2286</v>
      </c>
      <c r="I4048" s="379">
        <f t="shared" ca="1" si="264"/>
        <v>-266</v>
      </c>
      <c r="J4048" s="379">
        <f t="shared" ca="1" si="265"/>
        <v>-185</v>
      </c>
      <c r="K4048" s="391" t="str">
        <f t="shared" ca="1" si="266"/>
        <v>4,70</v>
      </c>
      <c r="L4048" s="379"/>
      <c r="O4048" s="379"/>
    </row>
    <row r="4049" spans="1:15">
      <c r="A4049" s="417" t="s">
        <v>2155</v>
      </c>
      <c r="B4049" s="417" t="s">
        <v>7982</v>
      </c>
      <c r="C4049" s="417" t="s">
        <v>2332</v>
      </c>
      <c r="D4049" s="417" t="s">
        <v>3502</v>
      </c>
      <c r="E4049" s="391">
        <v>1.3</v>
      </c>
      <c r="F4049" s="418">
        <v>44305</v>
      </c>
      <c r="G4049" s="417" t="s">
        <v>2286</v>
      </c>
      <c r="I4049" s="379">
        <f t="shared" ca="1" si="264"/>
        <v>-266</v>
      </c>
      <c r="J4049" s="379">
        <f t="shared" ca="1" si="265"/>
        <v>-185</v>
      </c>
      <c r="K4049" s="391" t="str">
        <f t="shared" ca="1" si="266"/>
        <v>6,00</v>
      </c>
      <c r="L4049" s="379"/>
      <c r="O4049" s="379"/>
    </row>
    <row r="4050" spans="1:15">
      <c r="A4050" s="417" t="s">
        <v>2155</v>
      </c>
      <c r="B4050" s="417" t="s">
        <v>6854</v>
      </c>
      <c r="C4050" s="417" t="s">
        <v>2332</v>
      </c>
      <c r="D4050" s="417" t="s">
        <v>3504</v>
      </c>
      <c r="E4050" s="391">
        <v>1.5</v>
      </c>
      <c r="F4050" s="418">
        <v>44305</v>
      </c>
      <c r="G4050" s="417" t="s">
        <v>2286</v>
      </c>
      <c r="I4050" s="379">
        <f t="shared" ca="1" si="264"/>
        <v>-266</v>
      </c>
      <c r="J4050" s="379">
        <f t="shared" ca="1" si="265"/>
        <v>-185</v>
      </c>
      <c r="K4050" s="391" t="str">
        <f t="shared" ca="1" si="266"/>
        <v>6,40</v>
      </c>
      <c r="L4050" s="379"/>
      <c r="O4050" s="379"/>
    </row>
    <row r="4051" spans="1:15">
      <c r="A4051" s="417" t="s">
        <v>2155</v>
      </c>
      <c r="B4051" s="417" t="s">
        <v>6855</v>
      </c>
      <c r="C4051" s="417" t="s">
        <v>2332</v>
      </c>
      <c r="D4051" s="417" t="s">
        <v>3516</v>
      </c>
      <c r="E4051" s="391">
        <v>2</v>
      </c>
      <c r="F4051" s="418">
        <v>44305</v>
      </c>
      <c r="G4051" s="417" t="s">
        <v>2286</v>
      </c>
      <c r="I4051" s="379">
        <f t="shared" ca="1" si="264"/>
        <v>-266</v>
      </c>
      <c r="J4051" s="379">
        <f t="shared" ca="1" si="265"/>
        <v>-185</v>
      </c>
      <c r="K4051" s="391" t="str">
        <f t="shared" ca="1" si="266"/>
        <v>6,60</v>
      </c>
      <c r="L4051" s="379"/>
      <c r="O4051" s="379"/>
    </row>
    <row r="4052" spans="1:15">
      <c r="A4052" s="417" t="s">
        <v>2155</v>
      </c>
      <c r="B4052" s="417" t="s">
        <v>3576</v>
      </c>
      <c r="C4052" s="417" t="s">
        <v>2332</v>
      </c>
      <c r="D4052" s="417" t="s">
        <v>3181</v>
      </c>
      <c r="E4052" s="391">
        <v>3.38</v>
      </c>
      <c r="F4052" s="418">
        <v>44305</v>
      </c>
      <c r="G4052" s="417" t="s">
        <v>2286</v>
      </c>
      <c r="I4052" s="379">
        <f t="shared" ca="1" si="264"/>
        <v>-266</v>
      </c>
      <c r="J4052" s="379">
        <f t="shared" ca="1" si="265"/>
        <v>-185</v>
      </c>
      <c r="K4052" s="391" t="str">
        <f t="shared" ca="1" si="266"/>
        <v>8,00</v>
      </c>
      <c r="L4052" s="379"/>
      <c r="O4052" s="379"/>
    </row>
    <row r="4053" spans="1:15">
      <c r="A4053" s="417" t="s">
        <v>2155</v>
      </c>
      <c r="B4053" s="417" t="s">
        <v>3577</v>
      </c>
      <c r="C4053" s="417" t="s">
        <v>2332</v>
      </c>
      <c r="D4053" s="417" t="s">
        <v>3172</v>
      </c>
      <c r="E4053" s="391">
        <v>3.83</v>
      </c>
      <c r="F4053" s="418">
        <v>44305</v>
      </c>
      <c r="G4053" s="417" t="s">
        <v>2286</v>
      </c>
      <c r="I4053" s="379">
        <f t="shared" ca="1" si="264"/>
        <v>-266</v>
      </c>
      <c r="J4053" s="379">
        <f t="shared" ca="1" si="265"/>
        <v>-185</v>
      </c>
      <c r="K4053" s="391" t="str">
        <f t="shared" ca="1" si="266"/>
        <v>9,00</v>
      </c>
      <c r="L4053" s="379"/>
      <c r="O4053" s="379"/>
    </row>
    <row r="4054" spans="1:15">
      <c r="A4054" s="417" t="s">
        <v>2155</v>
      </c>
      <c r="B4054" s="417" t="s">
        <v>11155</v>
      </c>
      <c r="C4054" s="417" t="s">
        <v>2332</v>
      </c>
      <c r="D4054" s="417" t="s">
        <v>3506</v>
      </c>
      <c r="E4054" s="391">
        <v>0.8</v>
      </c>
      <c r="F4054" s="418">
        <v>44337</v>
      </c>
      <c r="G4054" s="417" t="s">
        <v>2286</v>
      </c>
      <c r="I4054" s="379">
        <f t="shared" ca="1" si="264"/>
        <v>-234</v>
      </c>
      <c r="J4054" s="379">
        <f t="shared" ca="1" si="265"/>
        <v>-163</v>
      </c>
      <c r="K4054" s="391" t="str">
        <f t="shared" ca="1" si="266"/>
        <v>5,10</v>
      </c>
      <c r="L4054" s="379"/>
      <c r="O4054" s="379"/>
    </row>
    <row r="4055" spans="1:15">
      <c r="A4055" s="417" t="s">
        <v>2155</v>
      </c>
      <c r="B4055" s="417" t="s">
        <v>17836</v>
      </c>
      <c r="C4055" s="417" t="s">
        <v>2332</v>
      </c>
      <c r="D4055" s="417" t="s">
        <v>3552</v>
      </c>
      <c r="E4055" s="391">
        <v>2.2000000000000002</v>
      </c>
      <c r="F4055" s="418">
        <v>44365</v>
      </c>
      <c r="G4055" s="417" t="s">
        <v>2286</v>
      </c>
      <c r="I4055" s="379">
        <f t="shared" ca="1" si="264"/>
        <v>-206</v>
      </c>
      <c r="J4055" s="379">
        <f t="shared" ca="1" si="265"/>
        <v>-144</v>
      </c>
      <c r="K4055" s="391" t="str">
        <f t="shared" ca="1" si="266"/>
        <v>7,00</v>
      </c>
      <c r="L4055" s="379"/>
      <c r="O4055" s="379"/>
    </row>
    <row r="4056" spans="1:15">
      <c r="A4056" s="417" t="s">
        <v>2155</v>
      </c>
      <c r="B4056" s="417" t="s">
        <v>3578</v>
      </c>
      <c r="C4056" s="417" t="s">
        <v>2332</v>
      </c>
      <c r="D4056" s="417" t="s">
        <v>2870</v>
      </c>
      <c r="E4056" s="391">
        <v>5.0999999999999996</v>
      </c>
      <c r="F4056" s="418">
        <v>44792</v>
      </c>
      <c r="G4056" s="417" t="s">
        <v>2286</v>
      </c>
      <c r="I4056" s="379">
        <f t="shared" ca="1" si="264"/>
        <v>221</v>
      </c>
      <c r="J4056" s="379">
        <f t="shared" ca="1" si="265"/>
        <v>154</v>
      </c>
      <c r="K4056" s="391" t="str">
        <f t="shared" ca="1" si="266"/>
        <v>10,00</v>
      </c>
      <c r="L4056" s="379"/>
      <c r="O4056" s="379"/>
    </row>
    <row r="4057" spans="1:15">
      <c r="A4057" s="417" t="s">
        <v>2155</v>
      </c>
      <c r="B4057" s="417" t="s">
        <v>3579</v>
      </c>
      <c r="C4057" s="417" t="s">
        <v>2332</v>
      </c>
      <c r="D4057" s="417" t="s">
        <v>3500</v>
      </c>
      <c r="E4057" s="391">
        <v>1.3</v>
      </c>
      <c r="F4057" s="418">
        <v>44456</v>
      </c>
      <c r="G4057" s="417" t="s">
        <v>2286</v>
      </c>
      <c r="I4057" s="379">
        <f t="shared" ca="1" si="264"/>
        <v>-115</v>
      </c>
      <c r="J4057" s="379">
        <f t="shared" ca="1" si="265"/>
        <v>-80</v>
      </c>
      <c r="K4057" s="391" t="str">
        <f t="shared" ca="1" si="266"/>
        <v>5,50</v>
      </c>
      <c r="L4057" s="379"/>
      <c r="O4057" s="379"/>
    </row>
    <row r="4058" spans="1:15">
      <c r="A4058" s="417" t="s">
        <v>2155</v>
      </c>
      <c r="B4058" s="417" t="s">
        <v>7983</v>
      </c>
      <c r="C4058" s="417" t="s">
        <v>2332</v>
      </c>
      <c r="D4058" s="417" t="s">
        <v>3195</v>
      </c>
      <c r="E4058" s="391">
        <v>3</v>
      </c>
      <c r="F4058" s="418">
        <v>44519</v>
      </c>
      <c r="G4058" s="417" t="s">
        <v>2286</v>
      </c>
      <c r="I4058" s="379">
        <f t="shared" ca="1" si="264"/>
        <v>-52</v>
      </c>
      <c r="J4058" s="379">
        <f t="shared" ca="1" si="265"/>
        <v>-38</v>
      </c>
      <c r="K4058" s="391" t="str">
        <f t="shared" ca="1" si="266"/>
        <v>7,60</v>
      </c>
      <c r="L4058" s="379"/>
      <c r="O4058" s="379"/>
    </row>
    <row r="4059" spans="1:15">
      <c r="A4059" s="417" t="s">
        <v>2155</v>
      </c>
      <c r="B4059" s="417" t="s">
        <v>17016</v>
      </c>
      <c r="C4059" s="417" t="s">
        <v>2332</v>
      </c>
      <c r="D4059" s="417" t="s">
        <v>3498</v>
      </c>
      <c r="E4059" s="391">
        <v>0.36</v>
      </c>
      <c r="F4059" s="418">
        <v>44547</v>
      </c>
      <c r="G4059" s="417" t="s">
        <v>2286</v>
      </c>
      <c r="I4059" s="379">
        <f t="shared" ca="1" si="264"/>
        <v>-24</v>
      </c>
      <c r="J4059" s="379">
        <f t="shared" ca="1" si="265"/>
        <v>-18</v>
      </c>
      <c r="K4059" s="391" t="str">
        <f t="shared" ca="1" si="266"/>
        <v>5,00</v>
      </c>
      <c r="L4059" s="379"/>
      <c r="O4059" s="379"/>
    </row>
    <row r="4060" spans="1:15">
      <c r="A4060" s="417" t="s">
        <v>108</v>
      </c>
      <c r="B4060" s="417" t="s">
        <v>18344</v>
      </c>
      <c r="C4060" s="417" t="s">
        <v>2281</v>
      </c>
      <c r="D4060" s="417" t="s">
        <v>2359</v>
      </c>
      <c r="E4060" s="391">
        <v>0.43</v>
      </c>
      <c r="F4060" s="418">
        <v>44214</v>
      </c>
      <c r="G4060" s="417" t="s">
        <v>2283</v>
      </c>
      <c r="I4060" s="379">
        <f t="shared" ca="1" si="264"/>
        <v>-357</v>
      </c>
      <c r="J4060" s="379">
        <f t="shared" ca="1" si="265"/>
        <v>-247</v>
      </c>
      <c r="K4060" s="391" t="str">
        <f t="shared" ca="1" si="266"/>
        <v>31,00</v>
      </c>
      <c r="L4060" s="379"/>
      <c r="O4060" s="379"/>
    </row>
    <row r="4061" spans="1:15">
      <c r="A4061" s="417" t="s">
        <v>2155</v>
      </c>
      <c r="B4061" s="417" t="s">
        <v>11156</v>
      </c>
      <c r="C4061" s="417" t="s">
        <v>2281</v>
      </c>
      <c r="D4061" s="417" t="s">
        <v>3580</v>
      </c>
      <c r="E4061" s="391">
        <v>0.22</v>
      </c>
      <c r="F4061" s="418">
        <v>44214</v>
      </c>
      <c r="G4061" s="417" t="s">
        <v>2283</v>
      </c>
      <c r="I4061" s="379">
        <f t="shared" ca="1" si="264"/>
        <v>-357</v>
      </c>
      <c r="J4061" s="379">
        <f t="shared" ca="1" si="265"/>
        <v>-247</v>
      </c>
      <c r="K4061" s="391" t="str">
        <f t="shared" ca="1" si="266"/>
        <v>33,00</v>
      </c>
      <c r="L4061" s="379"/>
      <c r="O4061" s="379"/>
    </row>
    <row r="4062" spans="1:15">
      <c r="A4062" s="417" t="s">
        <v>2155</v>
      </c>
      <c r="B4062" s="417" t="s">
        <v>11157</v>
      </c>
      <c r="C4062" s="417" t="s">
        <v>2281</v>
      </c>
      <c r="D4062" s="417" t="s">
        <v>2359</v>
      </c>
      <c r="E4062" s="391">
        <v>1.25</v>
      </c>
      <c r="F4062" s="418">
        <v>44249</v>
      </c>
      <c r="G4062" s="417" t="s">
        <v>2283</v>
      </c>
      <c r="I4062" s="379">
        <f t="shared" ca="1" si="264"/>
        <v>-322</v>
      </c>
      <c r="J4062" s="379">
        <f t="shared" ca="1" si="265"/>
        <v>-224</v>
      </c>
      <c r="K4062" s="391" t="str">
        <f t="shared" ca="1" si="266"/>
        <v>31,00</v>
      </c>
      <c r="L4062" s="379"/>
      <c r="O4062" s="379"/>
    </row>
    <row r="4063" spans="1:15">
      <c r="A4063" s="417" t="s">
        <v>2155</v>
      </c>
      <c r="B4063" s="417" t="s">
        <v>11158</v>
      </c>
      <c r="C4063" s="417" t="s">
        <v>2281</v>
      </c>
      <c r="D4063" s="417" t="s">
        <v>3918</v>
      </c>
      <c r="E4063" s="391">
        <v>0.16</v>
      </c>
      <c r="F4063" s="418">
        <v>44249</v>
      </c>
      <c r="G4063" s="417" t="s">
        <v>2283</v>
      </c>
      <c r="I4063" s="379">
        <f t="shared" ca="1" si="264"/>
        <v>-322</v>
      </c>
      <c r="J4063" s="379">
        <f t="shared" ca="1" si="265"/>
        <v>-224</v>
      </c>
      <c r="K4063" s="391" t="str">
        <f t="shared" ca="1" si="266"/>
        <v>34,00</v>
      </c>
      <c r="L4063" s="379"/>
      <c r="O4063" s="379"/>
    </row>
    <row r="4064" spans="1:15">
      <c r="A4064" s="417" t="s">
        <v>2155</v>
      </c>
      <c r="B4064" s="417" t="s">
        <v>18345</v>
      </c>
      <c r="C4064" s="417" t="s">
        <v>2281</v>
      </c>
      <c r="D4064" s="417" t="s">
        <v>3580</v>
      </c>
      <c r="E4064" s="391">
        <v>0.06</v>
      </c>
      <c r="F4064" s="418">
        <v>44270</v>
      </c>
      <c r="G4064" s="417" t="s">
        <v>2283</v>
      </c>
      <c r="I4064" s="379">
        <f t="shared" ca="1" si="264"/>
        <v>-301</v>
      </c>
      <c r="J4064" s="379">
        <f t="shared" ca="1" si="265"/>
        <v>-209</v>
      </c>
      <c r="K4064" s="391" t="str">
        <f t="shared" ca="1" si="266"/>
        <v>33,00</v>
      </c>
      <c r="L4064" s="379"/>
      <c r="O4064" s="379"/>
    </row>
    <row r="4065" spans="1:15">
      <c r="A4065" s="417" t="s">
        <v>2155</v>
      </c>
      <c r="B4065" s="417" t="s">
        <v>7984</v>
      </c>
      <c r="C4065" s="417" t="s">
        <v>2332</v>
      </c>
      <c r="D4065" s="417" t="s">
        <v>3034</v>
      </c>
      <c r="E4065" s="391">
        <v>0.48</v>
      </c>
      <c r="F4065" s="418">
        <v>44214</v>
      </c>
      <c r="G4065" s="417" t="s">
        <v>2286</v>
      </c>
      <c r="I4065" s="379">
        <f t="shared" ca="1" si="264"/>
        <v>-357</v>
      </c>
      <c r="J4065" s="379">
        <f t="shared" ca="1" si="265"/>
        <v>-247</v>
      </c>
      <c r="K4065" s="391" t="str">
        <f t="shared" ca="1" si="266"/>
        <v>32,00</v>
      </c>
      <c r="L4065" s="379"/>
      <c r="O4065" s="379"/>
    </row>
    <row r="4066" spans="1:15">
      <c r="A4066" s="417" t="s">
        <v>2155</v>
      </c>
      <c r="B4066" s="417" t="s">
        <v>11159</v>
      </c>
      <c r="C4066" s="417" t="s">
        <v>2332</v>
      </c>
      <c r="D4066" s="417" t="s">
        <v>2844</v>
      </c>
      <c r="E4066" s="391">
        <v>0.2</v>
      </c>
      <c r="F4066" s="418">
        <v>44249</v>
      </c>
      <c r="G4066" s="417" t="s">
        <v>2286</v>
      </c>
      <c r="I4066" s="379">
        <f t="shared" ca="1" si="264"/>
        <v>-322</v>
      </c>
      <c r="J4066" s="379">
        <f t="shared" ca="1" si="265"/>
        <v>-224</v>
      </c>
      <c r="K4066" s="391" t="str">
        <f t="shared" ca="1" si="266"/>
        <v>28,00</v>
      </c>
      <c r="L4066" s="379"/>
      <c r="O4066" s="379"/>
    </row>
    <row r="4067" spans="1:15">
      <c r="A4067" s="417" t="s">
        <v>2155</v>
      </c>
      <c r="B4067" s="417" t="s">
        <v>18346</v>
      </c>
      <c r="C4067" s="417" t="s">
        <v>2332</v>
      </c>
      <c r="D4067" s="417" t="s">
        <v>2588</v>
      </c>
      <c r="E4067" s="391">
        <v>0.62</v>
      </c>
      <c r="F4067" s="418">
        <v>44249</v>
      </c>
      <c r="G4067" s="417" t="s">
        <v>2286</v>
      </c>
      <c r="I4067" s="379">
        <f t="shared" ca="1" si="264"/>
        <v>-322</v>
      </c>
      <c r="J4067" s="379">
        <f t="shared" ca="1" si="265"/>
        <v>-224</v>
      </c>
      <c r="K4067" s="391" t="str">
        <f t="shared" ca="1" si="266"/>
        <v>29,00</v>
      </c>
      <c r="L4067" s="379"/>
      <c r="O4067" s="379"/>
    </row>
    <row r="4068" spans="1:15">
      <c r="A4068" s="417" t="s">
        <v>2155</v>
      </c>
      <c r="B4068" s="417" t="s">
        <v>18347</v>
      </c>
      <c r="C4068" s="417" t="s">
        <v>2332</v>
      </c>
      <c r="D4068" s="417" t="s">
        <v>2842</v>
      </c>
      <c r="E4068" s="391">
        <v>0.03</v>
      </c>
      <c r="F4068" s="418">
        <v>44270</v>
      </c>
      <c r="G4068" s="417" t="s">
        <v>2286</v>
      </c>
      <c r="I4068" s="379">
        <f t="shared" ca="1" si="264"/>
        <v>-301</v>
      </c>
      <c r="J4068" s="379">
        <f t="shared" ca="1" si="265"/>
        <v>-209</v>
      </c>
      <c r="K4068" s="391" t="str">
        <f t="shared" ca="1" si="266"/>
        <v>27,00</v>
      </c>
      <c r="L4068" s="379"/>
      <c r="O4068" s="379"/>
    </row>
    <row r="4069" spans="1:15">
      <c r="A4069" s="417"/>
      <c r="B4069" s="417" t="s">
        <v>11160</v>
      </c>
      <c r="C4069" s="417" t="s">
        <v>2281</v>
      </c>
      <c r="D4069" s="417" t="s">
        <v>11161</v>
      </c>
      <c r="E4069" s="391">
        <v>15.88</v>
      </c>
      <c r="F4069" s="418">
        <v>44214</v>
      </c>
      <c r="G4069" s="417" t="s">
        <v>2283</v>
      </c>
      <c r="I4069" s="379">
        <f t="shared" ca="1" si="264"/>
        <v>-357</v>
      </c>
      <c r="J4069" s="379">
        <f t="shared" ca="1" si="265"/>
        <v>-247</v>
      </c>
      <c r="K4069" s="391" t="str">
        <f t="shared" ca="1" si="266"/>
        <v>51,36</v>
      </c>
      <c r="L4069" s="379"/>
      <c r="O4069" s="379"/>
    </row>
    <row r="4070" spans="1:15">
      <c r="A4070" s="417" t="s">
        <v>2155</v>
      </c>
      <c r="B4070" s="417" t="s">
        <v>6856</v>
      </c>
      <c r="C4070" s="417" t="s">
        <v>2281</v>
      </c>
      <c r="D4070" s="417" t="s">
        <v>11162</v>
      </c>
      <c r="E4070" s="391">
        <v>3.97</v>
      </c>
      <c r="F4070" s="418">
        <v>44214</v>
      </c>
      <c r="G4070" s="417" t="s">
        <v>2283</v>
      </c>
      <c r="I4070" s="379">
        <f t="shared" ca="1" si="264"/>
        <v>-357</v>
      </c>
      <c r="J4070" s="379">
        <f t="shared" ca="1" si="265"/>
        <v>-247</v>
      </c>
      <c r="K4070" s="391" t="str">
        <f t="shared" ca="1" si="266"/>
        <v>55,36</v>
      </c>
      <c r="L4070" s="379"/>
      <c r="O4070" s="379"/>
    </row>
    <row r="4071" spans="1:15">
      <c r="A4071" s="417" t="s">
        <v>2155</v>
      </c>
      <c r="B4071" s="417" t="s">
        <v>6857</v>
      </c>
      <c r="C4071" s="417" t="s">
        <v>2281</v>
      </c>
      <c r="D4071" s="417" t="s">
        <v>11163</v>
      </c>
      <c r="E4071" s="391">
        <v>3.34</v>
      </c>
      <c r="F4071" s="418">
        <v>44214</v>
      </c>
      <c r="G4071" s="417" t="s">
        <v>2283</v>
      </c>
      <c r="I4071" s="379">
        <f t="shared" ca="1" si="264"/>
        <v>-357</v>
      </c>
      <c r="J4071" s="379">
        <f t="shared" ca="1" si="265"/>
        <v>-247</v>
      </c>
      <c r="K4071" s="391" t="str">
        <f t="shared" ca="1" si="266"/>
        <v>56,36</v>
      </c>
      <c r="L4071" s="379"/>
      <c r="O4071" s="379"/>
    </row>
    <row r="4072" spans="1:15">
      <c r="A4072" s="417" t="s">
        <v>2155</v>
      </c>
      <c r="B4072" s="417" t="s">
        <v>6858</v>
      </c>
      <c r="C4072" s="417" t="s">
        <v>2281</v>
      </c>
      <c r="D4072" s="417" t="s">
        <v>11164</v>
      </c>
      <c r="E4072" s="391">
        <v>2.76</v>
      </c>
      <c r="F4072" s="418">
        <v>44214</v>
      </c>
      <c r="G4072" s="417" t="s">
        <v>2283</v>
      </c>
      <c r="I4072" s="379">
        <f t="shared" ca="1" si="264"/>
        <v>-357</v>
      </c>
      <c r="J4072" s="379">
        <f t="shared" ca="1" si="265"/>
        <v>-247</v>
      </c>
      <c r="K4072" s="391" t="str">
        <f t="shared" ca="1" si="266"/>
        <v>57,36</v>
      </c>
      <c r="L4072" s="379"/>
      <c r="O4072" s="379"/>
    </row>
    <row r="4073" spans="1:15">
      <c r="A4073" s="417" t="s">
        <v>2155</v>
      </c>
      <c r="B4073" s="417" t="s">
        <v>6859</v>
      </c>
      <c r="C4073" s="417" t="s">
        <v>2281</v>
      </c>
      <c r="D4073" s="417" t="s">
        <v>11165</v>
      </c>
      <c r="E4073" s="391">
        <v>3.26</v>
      </c>
      <c r="F4073" s="418">
        <v>44214</v>
      </c>
      <c r="G4073" s="417" t="s">
        <v>2283</v>
      </c>
      <c r="I4073" s="379">
        <f t="shared" ca="1" si="264"/>
        <v>-357</v>
      </c>
      <c r="J4073" s="379">
        <f t="shared" ca="1" si="265"/>
        <v>-247</v>
      </c>
      <c r="K4073" s="391" t="str">
        <f t="shared" ca="1" si="266"/>
        <v>58,36</v>
      </c>
      <c r="L4073" s="379"/>
      <c r="O4073" s="379"/>
    </row>
    <row r="4074" spans="1:15">
      <c r="A4074" s="417" t="s">
        <v>2155</v>
      </c>
      <c r="B4074" s="417" t="s">
        <v>6860</v>
      </c>
      <c r="C4074" s="417" t="s">
        <v>2281</v>
      </c>
      <c r="D4074" s="417" t="s">
        <v>11166</v>
      </c>
      <c r="E4074" s="391">
        <v>4.88</v>
      </c>
      <c r="F4074" s="418">
        <v>44214</v>
      </c>
      <c r="G4074" s="417" t="s">
        <v>2283</v>
      </c>
      <c r="I4074" s="379">
        <f t="shared" ca="1" si="264"/>
        <v>-357</v>
      </c>
      <c r="J4074" s="379">
        <f t="shared" ca="1" si="265"/>
        <v>-247</v>
      </c>
      <c r="K4074" s="391" t="str">
        <f t="shared" ca="1" si="266"/>
        <v>59,36</v>
      </c>
      <c r="L4074" s="379"/>
      <c r="O4074" s="379"/>
    </row>
    <row r="4075" spans="1:15">
      <c r="A4075" s="417" t="s">
        <v>2155</v>
      </c>
      <c r="B4075" s="417" t="s">
        <v>6861</v>
      </c>
      <c r="C4075" s="417" t="s">
        <v>2281</v>
      </c>
      <c r="D4075" s="417" t="s">
        <v>11167</v>
      </c>
      <c r="E4075" s="391">
        <v>6.23</v>
      </c>
      <c r="F4075" s="418">
        <v>44214</v>
      </c>
      <c r="G4075" s="417" t="s">
        <v>2283</v>
      </c>
      <c r="I4075" s="379">
        <f t="shared" ca="1" si="264"/>
        <v>-357</v>
      </c>
      <c r="J4075" s="379">
        <f t="shared" ca="1" si="265"/>
        <v>-247</v>
      </c>
      <c r="K4075" s="391" t="str">
        <f t="shared" ca="1" si="266"/>
        <v>60,36</v>
      </c>
      <c r="L4075" s="379"/>
      <c r="O4075" s="379"/>
    </row>
    <row r="4076" spans="1:15">
      <c r="A4076" s="417" t="s">
        <v>2155</v>
      </c>
      <c r="B4076" s="417" t="s">
        <v>6862</v>
      </c>
      <c r="C4076" s="417" t="s">
        <v>2281</v>
      </c>
      <c r="D4076" s="417" t="s">
        <v>11168</v>
      </c>
      <c r="E4076" s="391">
        <v>2.95</v>
      </c>
      <c r="F4076" s="418">
        <v>44214</v>
      </c>
      <c r="G4076" s="417" t="s">
        <v>2283</v>
      </c>
      <c r="I4076" s="379">
        <f t="shared" ca="1" si="264"/>
        <v>-357</v>
      </c>
      <c r="J4076" s="379">
        <f t="shared" ca="1" si="265"/>
        <v>-247</v>
      </c>
      <c r="K4076" s="391" t="str">
        <f t="shared" ca="1" si="266"/>
        <v>61,36</v>
      </c>
      <c r="L4076" s="379"/>
      <c r="O4076" s="379"/>
    </row>
    <row r="4077" spans="1:15">
      <c r="A4077" s="417" t="s">
        <v>2155</v>
      </c>
      <c r="B4077" s="417" t="s">
        <v>11169</v>
      </c>
      <c r="C4077" s="417" t="s">
        <v>2281</v>
      </c>
      <c r="D4077" s="417" t="s">
        <v>11170</v>
      </c>
      <c r="E4077" s="391">
        <v>7.81</v>
      </c>
      <c r="F4077" s="418">
        <v>44214</v>
      </c>
      <c r="G4077" s="417" t="s">
        <v>2283</v>
      </c>
      <c r="I4077" s="379">
        <f t="shared" ca="1" si="264"/>
        <v>-357</v>
      </c>
      <c r="J4077" s="379">
        <f t="shared" ca="1" si="265"/>
        <v>-247</v>
      </c>
      <c r="K4077" s="391" t="str">
        <f t="shared" ca="1" si="266"/>
        <v>62,36</v>
      </c>
      <c r="L4077" s="379"/>
      <c r="O4077" s="379"/>
    </row>
    <row r="4078" spans="1:15">
      <c r="A4078" s="417" t="s">
        <v>2155</v>
      </c>
      <c r="B4078" s="417" t="s">
        <v>11171</v>
      </c>
      <c r="C4078" s="417" t="s">
        <v>2281</v>
      </c>
      <c r="D4078" s="417" t="s">
        <v>11172</v>
      </c>
      <c r="E4078" s="391">
        <v>4.6100000000000003</v>
      </c>
      <c r="F4078" s="418">
        <v>44214</v>
      </c>
      <c r="G4078" s="417" t="s">
        <v>2283</v>
      </c>
      <c r="I4078" s="379">
        <f t="shared" ca="1" si="264"/>
        <v>-357</v>
      </c>
      <c r="J4078" s="379">
        <f t="shared" ca="1" si="265"/>
        <v>-247</v>
      </c>
      <c r="K4078" s="391" t="str">
        <f t="shared" ca="1" si="266"/>
        <v>64,36</v>
      </c>
      <c r="L4078" s="379"/>
      <c r="O4078" s="379"/>
    </row>
    <row r="4079" spans="1:15">
      <c r="A4079" s="417" t="s">
        <v>2155</v>
      </c>
      <c r="B4079" s="417" t="s">
        <v>7985</v>
      </c>
      <c r="C4079" s="417" t="s">
        <v>2281</v>
      </c>
      <c r="D4079" s="417" t="s">
        <v>11173</v>
      </c>
      <c r="E4079" s="391">
        <v>5.5</v>
      </c>
      <c r="F4079" s="418">
        <v>44214</v>
      </c>
      <c r="G4079" s="417" t="s">
        <v>2283</v>
      </c>
      <c r="I4079" s="379">
        <f t="shared" ca="1" si="264"/>
        <v>-357</v>
      </c>
      <c r="J4079" s="379">
        <f t="shared" ca="1" si="265"/>
        <v>-247</v>
      </c>
      <c r="K4079" s="391" t="str">
        <f t="shared" ca="1" si="266"/>
        <v>65,36</v>
      </c>
      <c r="L4079" s="379"/>
      <c r="O4079" s="379"/>
    </row>
    <row r="4080" spans="1:15">
      <c r="A4080" s="417" t="s">
        <v>2155</v>
      </c>
      <c r="B4080" s="417" t="s">
        <v>7986</v>
      </c>
      <c r="C4080" s="417" t="s">
        <v>2281</v>
      </c>
      <c r="D4080" s="417" t="s">
        <v>11174</v>
      </c>
      <c r="E4080" s="391">
        <v>5</v>
      </c>
      <c r="F4080" s="418">
        <v>44214</v>
      </c>
      <c r="G4080" s="417" t="s">
        <v>2283</v>
      </c>
      <c r="I4080" s="379">
        <f t="shared" ca="1" si="264"/>
        <v>-357</v>
      </c>
      <c r="J4080" s="379">
        <f t="shared" ca="1" si="265"/>
        <v>-247</v>
      </c>
      <c r="K4080" s="391" t="str">
        <f t="shared" ca="1" si="266"/>
        <v>66,36</v>
      </c>
      <c r="L4080" s="379"/>
      <c r="O4080" s="379"/>
    </row>
    <row r="4081" spans="1:15">
      <c r="A4081" s="417" t="s">
        <v>2155</v>
      </c>
      <c r="B4081" s="417" t="s">
        <v>11175</v>
      </c>
      <c r="C4081" s="417" t="s">
        <v>2281</v>
      </c>
      <c r="D4081" s="417" t="s">
        <v>11176</v>
      </c>
      <c r="E4081" s="391">
        <v>5.55</v>
      </c>
      <c r="F4081" s="418">
        <v>44214</v>
      </c>
      <c r="G4081" s="417" t="s">
        <v>2286</v>
      </c>
      <c r="I4081" s="379">
        <f t="shared" ca="1" si="264"/>
        <v>-357</v>
      </c>
      <c r="J4081" s="379">
        <f t="shared" ca="1" si="265"/>
        <v>-247</v>
      </c>
      <c r="K4081" s="391" t="str">
        <f t="shared" ca="1" si="266"/>
        <v>66,86</v>
      </c>
      <c r="L4081" s="379"/>
      <c r="O4081" s="379"/>
    </row>
    <row r="4082" spans="1:15">
      <c r="A4082" s="417" t="s">
        <v>2155</v>
      </c>
      <c r="B4082" s="417" t="s">
        <v>11177</v>
      </c>
      <c r="C4082" s="417" t="s">
        <v>2281</v>
      </c>
      <c r="D4082" s="417" t="s">
        <v>11178</v>
      </c>
      <c r="E4082" s="391">
        <v>4.5199999999999996</v>
      </c>
      <c r="F4082" s="418">
        <v>44214</v>
      </c>
      <c r="G4082" s="417" t="s">
        <v>2283</v>
      </c>
      <c r="I4082" s="379">
        <f t="shared" ca="1" si="264"/>
        <v>-357</v>
      </c>
      <c r="J4082" s="379">
        <f t="shared" ca="1" si="265"/>
        <v>-247</v>
      </c>
      <c r="K4082" s="391" t="str">
        <f t="shared" ca="1" si="266"/>
        <v>67,36</v>
      </c>
      <c r="L4082" s="379"/>
      <c r="O4082" s="379"/>
    </row>
    <row r="4083" spans="1:15">
      <c r="A4083" s="417" t="s">
        <v>2155</v>
      </c>
      <c r="B4083" s="417" t="s">
        <v>7987</v>
      </c>
      <c r="C4083" s="417" t="s">
        <v>2281</v>
      </c>
      <c r="D4083" s="417" t="s">
        <v>11179</v>
      </c>
      <c r="E4083" s="391">
        <v>5.2</v>
      </c>
      <c r="F4083" s="418">
        <v>44214</v>
      </c>
      <c r="G4083" s="417" t="s">
        <v>2283</v>
      </c>
      <c r="I4083" s="379">
        <f t="shared" ca="1" si="264"/>
        <v>-357</v>
      </c>
      <c r="J4083" s="379">
        <f t="shared" ca="1" si="265"/>
        <v>-247</v>
      </c>
      <c r="K4083" s="391" t="str">
        <f t="shared" ca="1" si="266"/>
        <v>68,36</v>
      </c>
      <c r="L4083" s="379"/>
      <c r="O4083" s="379"/>
    </row>
    <row r="4084" spans="1:15">
      <c r="A4084" s="417" t="s">
        <v>2155</v>
      </c>
      <c r="B4084" s="417" t="s">
        <v>11180</v>
      </c>
      <c r="C4084" s="417" t="s">
        <v>2281</v>
      </c>
      <c r="D4084" s="417" t="s">
        <v>11181</v>
      </c>
      <c r="E4084" s="391">
        <v>3.45</v>
      </c>
      <c r="F4084" s="418">
        <v>44214</v>
      </c>
      <c r="G4084" s="417" t="s">
        <v>2283</v>
      </c>
      <c r="I4084" s="379">
        <f t="shared" ca="1" si="264"/>
        <v>-357</v>
      </c>
      <c r="J4084" s="379">
        <f t="shared" ca="1" si="265"/>
        <v>-247</v>
      </c>
      <c r="K4084" s="391" t="str">
        <f t="shared" ca="1" si="266"/>
        <v>69,36</v>
      </c>
      <c r="L4084" s="379"/>
      <c r="O4084" s="379"/>
    </row>
    <row r="4085" spans="1:15">
      <c r="A4085" s="417" t="s">
        <v>2155</v>
      </c>
      <c r="B4085" s="417" t="s">
        <v>11182</v>
      </c>
      <c r="C4085" s="417" t="s">
        <v>2281</v>
      </c>
      <c r="D4085" s="417" t="s">
        <v>11183</v>
      </c>
      <c r="E4085" s="391">
        <v>0.82</v>
      </c>
      <c r="F4085" s="418">
        <v>44214</v>
      </c>
      <c r="G4085" s="417" t="s">
        <v>2283</v>
      </c>
      <c r="I4085" s="379">
        <f t="shared" ca="1" si="264"/>
        <v>-357</v>
      </c>
      <c r="J4085" s="379">
        <f t="shared" ca="1" si="265"/>
        <v>-247</v>
      </c>
      <c r="K4085" s="391" t="str">
        <f t="shared" ca="1" si="266"/>
        <v>70,36</v>
      </c>
      <c r="L4085" s="379"/>
      <c r="O4085" s="379"/>
    </row>
    <row r="4086" spans="1:15">
      <c r="A4086" s="417" t="s">
        <v>2155</v>
      </c>
      <c r="B4086" s="417" t="s">
        <v>11184</v>
      </c>
      <c r="C4086" s="417" t="s">
        <v>2281</v>
      </c>
      <c r="D4086" s="417" t="s">
        <v>11185</v>
      </c>
      <c r="E4086" s="391">
        <v>2.4900000000000002</v>
      </c>
      <c r="F4086" s="418">
        <v>44214</v>
      </c>
      <c r="G4086" s="417" t="s">
        <v>2283</v>
      </c>
      <c r="I4086" s="379">
        <f t="shared" ca="1" si="264"/>
        <v>-357</v>
      </c>
      <c r="J4086" s="379">
        <f t="shared" ca="1" si="265"/>
        <v>-247</v>
      </c>
      <c r="K4086" s="391" t="str">
        <f t="shared" ca="1" si="266"/>
        <v>71,36</v>
      </c>
      <c r="L4086" s="379"/>
      <c r="O4086" s="379"/>
    </row>
    <row r="4087" spans="1:15">
      <c r="A4087" s="417" t="s">
        <v>2155</v>
      </c>
      <c r="B4087" s="417" t="s">
        <v>11186</v>
      </c>
      <c r="C4087" s="417" t="s">
        <v>2281</v>
      </c>
      <c r="D4087" s="417" t="s">
        <v>11187</v>
      </c>
      <c r="E4087" s="391">
        <v>0.34</v>
      </c>
      <c r="F4087" s="418">
        <v>44214</v>
      </c>
      <c r="G4087" s="417" t="s">
        <v>2283</v>
      </c>
      <c r="I4087" s="379">
        <f t="shared" ca="1" si="264"/>
        <v>-357</v>
      </c>
      <c r="J4087" s="379">
        <f t="shared" ca="1" si="265"/>
        <v>-247</v>
      </c>
      <c r="K4087" s="391" t="str">
        <f t="shared" ca="1" si="266"/>
        <v>72,36</v>
      </c>
      <c r="L4087" s="379"/>
      <c r="O4087" s="379"/>
    </row>
    <row r="4088" spans="1:15">
      <c r="A4088" s="417" t="s">
        <v>2155</v>
      </c>
      <c r="B4088" s="417" t="s">
        <v>11188</v>
      </c>
      <c r="C4088" s="417" t="s">
        <v>2281</v>
      </c>
      <c r="D4088" s="417" t="s">
        <v>11189</v>
      </c>
      <c r="E4088" s="391">
        <v>1.0900000000000001</v>
      </c>
      <c r="F4088" s="418">
        <v>44214</v>
      </c>
      <c r="G4088" s="417" t="s">
        <v>2286</v>
      </c>
      <c r="I4088" s="379">
        <f t="shared" ca="1" si="264"/>
        <v>-357</v>
      </c>
      <c r="J4088" s="379">
        <f t="shared" ca="1" si="265"/>
        <v>-247</v>
      </c>
      <c r="K4088" s="391" t="str">
        <f t="shared" ca="1" si="266"/>
        <v>72,86</v>
      </c>
      <c r="L4088" s="379"/>
      <c r="O4088" s="379"/>
    </row>
    <row r="4089" spans="1:15">
      <c r="A4089" s="417" t="s">
        <v>2155</v>
      </c>
      <c r="B4089" s="417" t="s">
        <v>7988</v>
      </c>
      <c r="C4089" s="417" t="s">
        <v>2281</v>
      </c>
      <c r="D4089" s="417" t="s">
        <v>11190</v>
      </c>
      <c r="E4089" s="391">
        <v>1.1499999999999999</v>
      </c>
      <c r="F4089" s="418">
        <v>44214</v>
      </c>
      <c r="G4089" s="417" t="s">
        <v>2283</v>
      </c>
      <c r="I4089" s="379">
        <f t="shared" ca="1" si="264"/>
        <v>-357</v>
      </c>
      <c r="J4089" s="379">
        <f t="shared" ca="1" si="265"/>
        <v>-247</v>
      </c>
      <c r="K4089" s="391" t="str">
        <f t="shared" ca="1" si="266"/>
        <v>73,36</v>
      </c>
      <c r="L4089" s="379"/>
      <c r="O4089" s="379"/>
    </row>
    <row r="4090" spans="1:15">
      <c r="A4090" s="417" t="s">
        <v>2155</v>
      </c>
      <c r="B4090" s="417" t="s">
        <v>11191</v>
      </c>
      <c r="C4090" s="417" t="s">
        <v>2281</v>
      </c>
      <c r="D4090" s="417" t="s">
        <v>11192</v>
      </c>
      <c r="E4090" s="391">
        <v>0.15</v>
      </c>
      <c r="F4090" s="418">
        <v>44214</v>
      </c>
      <c r="G4090" s="417" t="s">
        <v>2283</v>
      </c>
      <c r="I4090" s="379">
        <f t="shared" ca="1" si="264"/>
        <v>-357</v>
      </c>
      <c r="J4090" s="379">
        <f t="shared" ca="1" si="265"/>
        <v>-247</v>
      </c>
      <c r="K4090" s="391" t="str">
        <f t="shared" ca="1" si="266"/>
        <v>74,36</v>
      </c>
      <c r="L4090" s="379"/>
      <c r="O4090" s="379"/>
    </row>
    <row r="4091" spans="1:15">
      <c r="A4091" s="417" t="s">
        <v>2155</v>
      </c>
      <c r="B4091" s="417" t="s">
        <v>11193</v>
      </c>
      <c r="C4091" s="417" t="s">
        <v>2281</v>
      </c>
      <c r="D4091" s="417" t="s">
        <v>11194</v>
      </c>
      <c r="E4091" s="391">
        <v>0.66</v>
      </c>
      <c r="F4091" s="418">
        <v>44214</v>
      </c>
      <c r="G4091" s="417" t="s">
        <v>2283</v>
      </c>
      <c r="I4091" s="379">
        <f t="shared" ca="1" si="264"/>
        <v>-357</v>
      </c>
      <c r="J4091" s="379">
        <f t="shared" ca="1" si="265"/>
        <v>-247</v>
      </c>
      <c r="K4091" s="391" t="str">
        <f t="shared" ca="1" si="266"/>
        <v>75,36</v>
      </c>
      <c r="L4091" s="379"/>
      <c r="O4091" s="379"/>
    </row>
    <row r="4092" spans="1:15">
      <c r="A4092" s="417" t="s">
        <v>2155</v>
      </c>
      <c r="B4092" s="417" t="s">
        <v>7989</v>
      </c>
      <c r="C4092" s="417" t="s">
        <v>2281</v>
      </c>
      <c r="D4092" s="417" t="s">
        <v>11195</v>
      </c>
      <c r="E4092" s="391">
        <v>0.43</v>
      </c>
      <c r="F4092" s="418">
        <v>44214</v>
      </c>
      <c r="G4092" s="417" t="s">
        <v>2283</v>
      </c>
      <c r="I4092" s="379">
        <f t="shared" ca="1" si="264"/>
        <v>-357</v>
      </c>
      <c r="J4092" s="379">
        <f t="shared" ca="1" si="265"/>
        <v>-247</v>
      </c>
      <c r="K4092" s="391" t="str">
        <f t="shared" ca="1" si="266"/>
        <v>76,36</v>
      </c>
      <c r="L4092" s="379"/>
      <c r="O4092" s="379"/>
    </row>
    <row r="4093" spans="1:15">
      <c r="A4093" s="417" t="s">
        <v>2155</v>
      </c>
      <c r="B4093" s="417" t="s">
        <v>11196</v>
      </c>
      <c r="C4093" s="417" t="s">
        <v>2281</v>
      </c>
      <c r="D4093" s="417" t="s">
        <v>11197</v>
      </c>
      <c r="E4093" s="391">
        <v>0.32</v>
      </c>
      <c r="F4093" s="418">
        <v>44214</v>
      </c>
      <c r="G4093" s="417" t="s">
        <v>2283</v>
      </c>
      <c r="I4093" s="379">
        <f t="shared" ca="1" si="264"/>
        <v>-357</v>
      </c>
      <c r="J4093" s="379">
        <f t="shared" ca="1" si="265"/>
        <v>-247</v>
      </c>
      <c r="K4093" s="391" t="str">
        <f t="shared" ca="1" si="266"/>
        <v>77,36</v>
      </c>
      <c r="L4093" s="379"/>
      <c r="O4093" s="379"/>
    </row>
    <row r="4094" spans="1:15">
      <c r="A4094" s="417" t="s">
        <v>2155</v>
      </c>
      <c r="B4094" s="417" t="s">
        <v>11198</v>
      </c>
      <c r="C4094" s="417" t="s">
        <v>2281</v>
      </c>
      <c r="D4094" s="417" t="s">
        <v>11170</v>
      </c>
      <c r="E4094" s="391">
        <v>7.32</v>
      </c>
      <c r="F4094" s="418">
        <v>44249</v>
      </c>
      <c r="G4094" s="417" t="s">
        <v>2283</v>
      </c>
      <c r="I4094" s="379">
        <f t="shared" ca="1" si="264"/>
        <v>-322</v>
      </c>
      <c r="J4094" s="379">
        <f t="shared" ca="1" si="265"/>
        <v>-224</v>
      </c>
      <c r="K4094" s="391" t="str">
        <f t="shared" ca="1" si="266"/>
        <v>62,36</v>
      </c>
      <c r="L4094" s="379"/>
      <c r="O4094" s="379"/>
    </row>
    <row r="4095" spans="1:15">
      <c r="A4095" s="417" t="s">
        <v>2155</v>
      </c>
      <c r="B4095" s="417" t="s">
        <v>11199</v>
      </c>
      <c r="C4095" s="417" t="s">
        <v>2281</v>
      </c>
      <c r="D4095" s="417" t="s">
        <v>11200</v>
      </c>
      <c r="E4095" s="391">
        <v>2.69</v>
      </c>
      <c r="F4095" s="418">
        <v>44249</v>
      </c>
      <c r="G4095" s="417" t="s">
        <v>2283</v>
      </c>
      <c r="I4095" s="379">
        <f t="shared" ca="1" si="264"/>
        <v>-322</v>
      </c>
      <c r="J4095" s="379">
        <f t="shared" ca="1" si="265"/>
        <v>-224</v>
      </c>
      <c r="K4095" s="391" t="str">
        <f t="shared" ca="1" si="266"/>
        <v>63,36</v>
      </c>
      <c r="L4095" s="379"/>
      <c r="O4095" s="379"/>
    </row>
    <row r="4096" spans="1:15">
      <c r="A4096" s="417" t="s">
        <v>2155</v>
      </c>
      <c r="B4096" s="417" t="s">
        <v>11201</v>
      </c>
      <c r="C4096" s="417" t="s">
        <v>2281</v>
      </c>
      <c r="D4096" s="417" t="s">
        <v>11174</v>
      </c>
      <c r="E4096" s="391">
        <v>4.07</v>
      </c>
      <c r="F4096" s="418">
        <v>44249</v>
      </c>
      <c r="G4096" s="417" t="s">
        <v>2283</v>
      </c>
      <c r="I4096" s="379">
        <f t="shared" ca="1" si="264"/>
        <v>-322</v>
      </c>
      <c r="J4096" s="379">
        <f t="shared" ca="1" si="265"/>
        <v>-224</v>
      </c>
      <c r="K4096" s="391" t="str">
        <f t="shared" ca="1" si="266"/>
        <v>66,36</v>
      </c>
      <c r="L4096" s="379"/>
      <c r="O4096" s="379"/>
    </row>
    <row r="4097" spans="1:15">
      <c r="A4097" s="417" t="s">
        <v>2155</v>
      </c>
      <c r="B4097" s="417" t="s">
        <v>11202</v>
      </c>
      <c r="C4097" s="417" t="s">
        <v>2281</v>
      </c>
      <c r="D4097" s="417" t="s">
        <v>11178</v>
      </c>
      <c r="E4097" s="391">
        <v>7.25</v>
      </c>
      <c r="F4097" s="418">
        <v>44249</v>
      </c>
      <c r="G4097" s="417" t="s">
        <v>2283</v>
      </c>
      <c r="I4097" s="379">
        <f t="shared" ca="1" si="264"/>
        <v>-322</v>
      </c>
      <c r="J4097" s="379">
        <f t="shared" ca="1" si="265"/>
        <v>-224</v>
      </c>
      <c r="K4097" s="391" t="str">
        <f t="shared" ca="1" si="266"/>
        <v>67,36</v>
      </c>
      <c r="L4097" s="379"/>
      <c r="O4097" s="379"/>
    </row>
    <row r="4098" spans="1:15">
      <c r="A4098" s="417" t="s">
        <v>2155</v>
      </c>
      <c r="B4098" s="417" t="s">
        <v>11203</v>
      </c>
      <c r="C4098" s="417" t="s">
        <v>2281</v>
      </c>
      <c r="D4098" s="417" t="s">
        <v>11179</v>
      </c>
      <c r="E4098" s="391">
        <v>2.35</v>
      </c>
      <c r="F4098" s="418">
        <v>44249</v>
      </c>
      <c r="G4098" s="417" t="s">
        <v>2283</v>
      </c>
      <c r="I4098" s="379">
        <f t="shared" ca="1" si="264"/>
        <v>-322</v>
      </c>
      <c r="J4098" s="379">
        <f t="shared" ca="1" si="265"/>
        <v>-224</v>
      </c>
      <c r="K4098" s="391" t="str">
        <f t="shared" ca="1" si="266"/>
        <v>68,36</v>
      </c>
      <c r="L4098" s="379"/>
      <c r="O4098" s="379"/>
    </row>
    <row r="4099" spans="1:15">
      <c r="A4099" s="417" t="s">
        <v>2155</v>
      </c>
      <c r="B4099" s="417" t="s">
        <v>11204</v>
      </c>
      <c r="C4099" s="417" t="s">
        <v>2281</v>
      </c>
      <c r="D4099" s="417" t="s">
        <v>11181</v>
      </c>
      <c r="E4099" s="391">
        <v>3.55</v>
      </c>
      <c r="F4099" s="418">
        <v>44249</v>
      </c>
      <c r="G4099" s="417" t="s">
        <v>2283</v>
      </c>
      <c r="I4099" s="379">
        <f t="shared" ca="1" si="264"/>
        <v>-322</v>
      </c>
      <c r="J4099" s="379">
        <f t="shared" ca="1" si="265"/>
        <v>-224</v>
      </c>
      <c r="K4099" s="391" t="str">
        <f t="shared" ca="1" si="266"/>
        <v>69,36</v>
      </c>
      <c r="L4099" s="379"/>
      <c r="O4099" s="379"/>
    </row>
    <row r="4100" spans="1:15">
      <c r="A4100" s="417" t="s">
        <v>2155</v>
      </c>
      <c r="B4100" s="417" t="s">
        <v>11205</v>
      </c>
      <c r="C4100" s="417" t="s">
        <v>2281</v>
      </c>
      <c r="D4100" s="417" t="s">
        <v>11183</v>
      </c>
      <c r="E4100" s="391">
        <v>2.4</v>
      </c>
      <c r="F4100" s="418">
        <v>44249</v>
      </c>
      <c r="G4100" s="417" t="s">
        <v>2283</v>
      </c>
      <c r="I4100" s="379">
        <f t="shared" ca="1" si="264"/>
        <v>-322</v>
      </c>
      <c r="J4100" s="379">
        <f t="shared" ca="1" si="265"/>
        <v>-224</v>
      </c>
      <c r="K4100" s="391" t="str">
        <f t="shared" ca="1" si="266"/>
        <v>70,36</v>
      </c>
      <c r="L4100" s="379"/>
      <c r="O4100" s="379"/>
    </row>
    <row r="4101" spans="1:15">
      <c r="A4101" s="417" t="s">
        <v>2155</v>
      </c>
      <c r="B4101" s="417" t="s">
        <v>11206</v>
      </c>
      <c r="C4101" s="417" t="s">
        <v>2281</v>
      </c>
      <c r="D4101" s="417" t="s">
        <v>11185</v>
      </c>
      <c r="E4101" s="391">
        <v>2.0099999999999998</v>
      </c>
      <c r="F4101" s="418">
        <v>44249</v>
      </c>
      <c r="G4101" s="417" t="s">
        <v>2283</v>
      </c>
      <c r="I4101" s="379">
        <f t="shared" ca="1" si="264"/>
        <v>-322</v>
      </c>
      <c r="J4101" s="379">
        <f t="shared" ca="1" si="265"/>
        <v>-224</v>
      </c>
      <c r="K4101" s="391" t="str">
        <f t="shared" ca="1" si="266"/>
        <v>71,36</v>
      </c>
      <c r="L4101" s="379"/>
      <c r="O4101" s="379"/>
    </row>
    <row r="4102" spans="1:15">
      <c r="A4102" s="417" t="s">
        <v>2155</v>
      </c>
      <c r="B4102" s="417" t="s">
        <v>11207</v>
      </c>
      <c r="C4102" s="417" t="s">
        <v>2281</v>
      </c>
      <c r="D4102" s="417" t="s">
        <v>11187</v>
      </c>
      <c r="E4102" s="391">
        <v>2.7</v>
      </c>
      <c r="F4102" s="418">
        <v>44249</v>
      </c>
      <c r="G4102" s="417" t="s">
        <v>2283</v>
      </c>
      <c r="I4102" s="379">
        <f t="shared" ca="1" si="264"/>
        <v>-322</v>
      </c>
      <c r="J4102" s="379">
        <f t="shared" ca="1" si="265"/>
        <v>-224</v>
      </c>
      <c r="K4102" s="391" t="str">
        <f t="shared" ca="1" si="266"/>
        <v>72,36</v>
      </c>
      <c r="L4102" s="379"/>
      <c r="O4102" s="379"/>
    </row>
    <row r="4103" spans="1:15">
      <c r="A4103" s="417" t="s">
        <v>2155</v>
      </c>
      <c r="B4103" s="417" t="s">
        <v>11208</v>
      </c>
      <c r="C4103" s="417" t="s">
        <v>2281</v>
      </c>
      <c r="D4103" s="417" t="s">
        <v>11190</v>
      </c>
      <c r="E4103" s="391">
        <v>2.84</v>
      </c>
      <c r="F4103" s="418">
        <v>44249</v>
      </c>
      <c r="G4103" s="417" t="s">
        <v>2283</v>
      </c>
      <c r="I4103" s="379">
        <f t="shared" ca="1" si="264"/>
        <v>-322</v>
      </c>
      <c r="J4103" s="379">
        <f t="shared" ca="1" si="265"/>
        <v>-224</v>
      </c>
      <c r="K4103" s="391" t="str">
        <f t="shared" ca="1" si="266"/>
        <v>73,36</v>
      </c>
      <c r="L4103" s="379"/>
      <c r="O4103" s="379"/>
    </row>
    <row r="4104" spans="1:15">
      <c r="A4104" s="417" t="s">
        <v>2155</v>
      </c>
      <c r="B4104" s="417" t="s">
        <v>11209</v>
      </c>
      <c r="C4104" s="417" t="s">
        <v>2281</v>
      </c>
      <c r="D4104" s="417" t="s">
        <v>11192</v>
      </c>
      <c r="E4104" s="391">
        <v>1.43</v>
      </c>
      <c r="F4104" s="418">
        <v>44249</v>
      </c>
      <c r="G4104" s="417" t="s">
        <v>2283</v>
      </c>
      <c r="I4104" s="379">
        <f t="shared" ca="1" si="264"/>
        <v>-322</v>
      </c>
      <c r="J4104" s="379">
        <f t="shared" ca="1" si="265"/>
        <v>-224</v>
      </c>
      <c r="K4104" s="391" t="str">
        <f t="shared" ca="1" si="266"/>
        <v>74,36</v>
      </c>
      <c r="L4104" s="379"/>
      <c r="O4104" s="379"/>
    </row>
    <row r="4105" spans="1:15">
      <c r="A4105" s="417" t="s">
        <v>2155</v>
      </c>
      <c r="B4105" s="417" t="s">
        <v>11210</v>
      </c>
      <c r="C4105" s="417" t="s">
        <v>2281</v>
      </c>
      <c r="D4105" s="417" t="s">
        <v>11194</v>
      </c>
      <c r="E4105" s="391">
        <v>0.9</v>
      </c>
      <c r="F4105" s="418">
        <v>44249</v>
      </c>
      <c r="G4105" s="417" t="s">
        <v>2283</v>
      </c>
      <c r="I4105" s="379">
        <f t="shared" ca="1" si="264"/>
        <v>-322</v>
      </c>
      <c r="J4105" s="379">
        <f t="shared" ca="1" si="265"/>
        <v>-224</v>
      </c>
      <c r="K4105" s="391" t="str">
        <f t="shared" ca="1" si="266"/>
        <v>75,36</v>
      </c>
      <c r="L4105" s="379"/>
      <c r="O4105" s="379"/>
    </row>
    <row r="4106" spans="1:15">
      <c r="A4106" s="417" t="s">
        <v>2155</v>
      </c>
      <c r="B4106" s="417" t="s">
        <v>11211</v>
      </c>
      <c r="C4106" s="417" t="s">
        <v>2281</v>
      </c>
      <c r="D4106" s="417" t="s">
        <v>11197</v>
      </c>
      <c r="E4106" s="391">
        <v>1.5</v>
      </c>
      <c r="F4106" s="418">
        <v>44249</v>
      </c>
      <c r="G4106" s="417" t="s">
        <v>2283</v>
      </c>
      <c r="I4106" s="379">
        <f t="shared" ref="I4106:I4169" ca="1" si="267">IF(F4106&lt;&gt;"",F4106-$I$199,"")</f>
        <v>-322</v>
      </c>
      <c r="J4106" s="379">
        <f t="shared" ref="J4106:J4169" ca="1" si="268">IF(I4106&lt;&gt;"",NETWORKDAYS($I$199,F4106-1,$N$201:$N$224),"")</f>
        <v>-224</v>
      </c>
      <c r="K4106" s="391" t="str">
        <f t="shared" ref="K4106:K4169" ca="1" si="269">IF(I4106&lt;&gt;"",RIGHT(D4106,LEN(D4106)-FIND(" ",D4106)),"")</f>
        <v>77,36</v>
      </c>
      <c r="L4106" s="379"/>
      <c r="O4106" s="379"/>
    </row>
    <row r="4107" spans="1:15">
      <c r="A4107" s="417" t="s">
        <v>2155</v>
      </c>
      <c r="B4107" s="417" t="s">
        <v>11212</v>
      </c>
      <c r="C4107" s="417" t="s">
        <v>2281</v>
      </c>
      <c r="D4107" s="417" t="s">
        <v>11213</v>
      </c>
      <c r="E4107" s="391">
        <v>1.23</v>
      </c>
      <c r="F4107" s="418">
        <v>44249</v>
      </c>
      <c r="G4107" s="417" t="s">
        <v>2283</v>
      </c>
      <c r="I4107" s="379">
        <f t="shared" ca="1" si="267"/>
        <v>-322</v>
      </c>
      <c r="J4107" s="379">
        <f t="shared" ca="1" si="268"/>
        <v>-224</v>
      </c>
      <c r="K4107" s="391" t="str">
        <f t="shared" ca="1" si="269"/>
        <v>78,36</v>
      </c>
      <c r="L4107" s="379"/>
      <c r="O4107" s="379"/>
    </row>
    <row r="4108" spans="1:15">
      <c r="A4108" s="417" t="s">
        <v>2155</v>
      </c>
      <c r="B4108" s="417" t="s">
        <v>11214</v>
      </c>
      <c r="C4108" s="417" t="s">
        <v>2281</v>
      </c>
      <c r="D4108" s="417" t="s">
        <v>11215</v>
      </c>
      <c r="E4108" s="391">
        <v>0.4</v>
      </c>
      <c r="F4108" s="418">
        <v>44249</v>
      </c>
      <c r="G4108" s="417" t="s">
        <v>2283</v>
      </c>
      <c r="I4108" s="379">
        <f t="shared" ca="1" si="267"/>
        <v>-322</v>
      </c>
      <c r="J4108" s="379">
        <f t="shared" ca="1" si="268"/>
        <v>-224</v>
      </c>
      <c r="K4108" s="391" t="str">
        <f t="shared" ca="1" si="269"/>
        <v>79,36</v>
      </c>
      <c r="L4108" s="379"/>
      <c r="O4108" s="379"/>
    </row>
    <row r="4109" spans="1:15">
      <c r="A4109" s="417" t="s">
        <v>2155</v>
      </c>
      <c r="B4109" s="417" t="s">
        <v>7990</v>
      </c>
      <c r="C4109" s="417" t="s">
        <v>2281</v>
      </c>
      <c r="D4109" s="417" t="s">
        <v>11216</v>
      </c>
      <c r="E4109" s="391">
        <v>6</v>
      </c>
      <c r="F4109" s="418">
        <v>44305</v>
      </c>
      <c r="G4109" s="417" t="s">
        <v>2286</v>
      </c>
      <c r="I4109" s="379">
        <f t="shared" ca="1" si="267"/>
        <v>-266</v>
      </c>
      <c r="J4109" s="379">
        <f t="shared" ca="1" si="268"/>
        <v>-185</v>
      </c>
      <c r="K4109" s="391" t="str">
        <f t="shared" ca="1" si="269"/>
        <v>62,86</v>
      </c>
      <c r="L4109" s="379"/>
      <c r="O4109" s="379"/>
    </row>
    <row r="4110" spans="1:15">
      <c r="A4110" s="417" t="s">
        <v>2155</v>
      </c>
      <c r="B4110" s="417" t="s">
        <v>7991</v>
      </c>
      <c r="C4110" s="417" t="s">
        <v>2281</v>
      </c>
      <c r="D4110" s="417" t="s">
        <v>11217</v>
      </c>
      <c r="E4110" s="391">
        <v>3</v>
      </c>
      <c r="F4110" s="418">
        <v>44305</v>
      </c>
      <c r="G4110" s="417" t="s">
        <v>2286</v>
      </c>
      <c r="I4110" s="379">
        <f t="shared" ca="1" si="267"/>
        <v>-266</v>
      </c>
      <c r="J4110" s="379">
        <f t="shared" ca="1" si="268"/>
        <v>-185</v>
      </c>
      <c r="K4110" s="391" t="str">
        <f t="shared" ca="1" si="269"/>
        <v>69,86</v>
      </c>
      <c r="L4110" s="379"/>
      <c r="O4110" s="379"/>
    </row>
    <row r="4111" spans="1:15">
      <c r="A4111" s="417" t="s">
        <v>2155</v>
      </c>
      <c r="B4111" s="417" t="s">
        <v>6863</v>
      </c>
      <c r="C4111" s="417" t="s">
        <v>2332</v>
      </c>
      <c r="D4111" s="417" t="s">
        <v>11162</v>
      </c>
      <c r="E4111" s="391">
        <v>0.04</v>
      </c>
      <c r="F4111" s="418">
        <v>44214</v>
      </c>
      <c r="G4111" s="417" t="s">
        <v>2286</v>
      </c>
      <c r="I4111" s="379">
        <f t="shared" ca="1" si="267"/>
        <v>-357</v>
      </c>
      <c r="J4111" s="379">
        <f t="shared" ca="1" si="268"/>
        <v>-247</v>
      </c>
      <c r="K4111" s="391" t="str">
        <f t="shared" ca="1" si="269"/>
        <v>55,36</v>
      </c>
      <c r="L4111" s="379"/>
      <c r="O4111" s="379"/>
    </row>
    <row r="4112" spans="1:15">
      <c r="A4112" s="417" t="s">
        <v>2155</v>
      </c>
      <c r="B4112" s="417" t="s">
        <v>6864</v>
      </c>
      <c r="C4112" s="417" t="s">
        <v>2332</v>
      </c>
      <c r="D4112" s="417" t="s">
        <v>11163</v>
      </c>
      <c r="E4112" s="391">
        <v>1.95</v>
      </c>
      <c r="F4112" s="418">
        <v>44214</v>
      </c>
      <c r="G4112" s="417" t="s">
        <v>2286</v>
      </c>
      <c r="I4112" s="379">
        <f t="shared" ca="1" si="267"/>
        <v>-357</v>
      </c>
      <c r="J4112" s="379">
        <f t="shared" ca="1" si="268"/>
        <v>-247</v>
      </c>
      <c r="K4112" s="391" t="str">
        <f t="shared" ca="1" si="269"/>
        <v>56,36</v>
      </c>
      <c r="L4112" s="379"/>
      <c r="O4112" s="379"/>
    </row>
    <row r="4113" spans="1:15">
      <c r="A4113" s="417" t="s">
        <v>2155</v>
      </c>
      <c r="B4113" s="417" t="s">
        <v>6865</v>
      </c>
      <c r="C4113" s="417" t="s">
        <v>2332</v>
      </c>
      <c r="D4113" s="417" t="s">
        <v>11164</v>
      </c>
      <c r="E4113" s="391">
        <v>0.5</v>
      </c>
      <c r="F4113" s="418">
        <v>44214</v>
      </c>
      <c r="G4113" s="417" t="s">
        <v>2286</v>
      </c>
      <c r="I4113" s="379">
        <f t="shared" ca="1" si="267"/>
        <v>-357</v>
      </c>
      <c r="J4113" s="379">
        <f t="shared" ca="1" si="268"/>
        <v>-247</v>
      </c>
      <c r="K4113" s="391" t="str">
        <f t="shared" ca="1" si="269"/>
        <v>57,36</v>
      </c>
      <c r="L4113" s="379"/>
      <c r="O4113" s="379"/>
    </row>
    <row r="4114" spans="1:15">
      <c r="A4114" s="417" t="s">
        <v>2155</v>
      </c>
      <c r="B4114" s="417" t="s">
        <v>6866</v>
      </c>
      <c r="C4114" s="417" t="s">
        <v>2332</v>
      </c>
      <c r="D4114" s="417" t="s">
        <v>11165</v>
      </c>
      <c r="E4114" s="391">
        <v>2.1</v>
      </c>
      <c r="F4114" s="418">
        <v>44214</v>
      </c>
      <c r="G4114" s="417" t="s">
        <v>2286</v>
      </c>
      <c r="I4114" s="379">
        <f t="shared" ca="1" si="267"/>
        <v>-357</v>
      </c>
      <c r="J4114" s="379">
        <f t="shared" ca="1" si="268"/>
        <v>-247</v>
      </c>
      <c r="K4114" s="391" t="str">
        <f t="shared" ca="1" si="269"/>
        <v>58,36</v>
      </c>
      <c r="L4114" s="379"/>
      <c r="O4114" s="379"/>
    </row>
    <row r="4115" spans="1:15">
      <c r="A4115" s="417" t="s">
        <v>2155</v>
      </c>
      <c r="B4115" s="417" t="s">
        <v>6867</v>
      </c>
      <c r="C4115" s="417" t="s">
        <v>2332</v>
      </c>
      <c r="D4115" s="417" t="s">
        <v>11166</v>
      </c>
      <c r="E4115" s="391">
        <v>0.03</v>
      </c>
      <c r="F4115" s="418">
        <v>44214</v>
      </c>
      <c r="G4115" s="417" t="s">
        <v>2286</v>
      </c>
      <c r="I4115" s="379">
        <f t="shared" ca="1" si="267"/>
        <v>-357</v>
      </c>
      <c r="J4115" s="379">
        <f t="shared" ca="1" si="268"/>
        <v>-247</v>
      </c>
      <c r="K4115" s="391" t="str">
        <f t="shared" ca="1" si="269"/>
        <v>59,36</v>
      </c>
      <c r="L4115" s="379"/>
      <c r="O4115" s="379"/>
    </row>
    <row r="4116" spans="1:15">
      <c r="A4116" s="417" t="s">
        <v>2155</v>
      </c>
      <c r="B4116" s="417" t="s">
        <v>6868</v>
      </c>
      <c r="C4116" s="417" t="s">
        <v>2332</v>
      </c>
      <c r="D4116" s="417" t="s">
        <v>11167</v>
      </c>
      <c r="E4116" s="391">
        <v>0.96</v>
      </c>
      <c r="F4116" s="418">
        <v>44214</v>
      </c>
      <c r="G4116" s="417" t="s">
        <v>2286</v>
      </c>
      <c r="I4116" s="379">
        <f t="shared" ca="1" si="267"/>
        <v>-357</v>
      </c>
      <c r="J4116" s="379">
        <f t="shared" ca="1" si="268"/>
        <v>-247</v>
      </c>
      <c r="K4116" s="391" t="str">
        <f t="shared" ca="1" si="269"/>
        <v>60,36</v>
      </c>
      <c r="L4116" s="379"/>
      <c r="O4116" s="379"/>
    </row>
    <row r="4117" spans="1:15">
      <c r="A4117" s="417" t="s">
        <v>2155</v>
      </c>
      <c r="B4117" s="417" t="s">
        <v>6869</v>
      </c>
      <c r="C4117" s="417" t="s">
        <v>2332</v>
      </c>
      <c r="D4117" s="417" t="s">
        <v>11168</v>
      </c>
      <c r="E4117" s="391">
        <v>0.61</v>
      </c>
      <c r="F4117" s="418">
        <v>44214</v>
      </c>
      <c r="G4117" s="417" t="s">
        <v>2286</v>
      </c>
      <c r="I4117" s="379">
        <f t="shared" ca="1" si="267"/>
        <v>-357</v>
      </c>
      <c r="J4117" s="379">
        <f t="shared" ca="1" si="268"/>
        <v>-247</v>
      </c>
      <c r="K4117" s="391" t="str">
        <f t="shared" ca="1" si="269"/>
        <v>61,36</v>
      </c>
      <c r="L4117" s="379"/>
      <c r="O4117" s="379"/>
    </row>
    <row r="4118" spans="1:15">
      <c r="A4118" s="417" t="s">
        <v>2155</v>
      </c>
      <c r="B4118" s="417" t="s">
        <v>7992</v>
      </c>
      <c r="C4118" s="417" t="s">
        <v>2332</v>
      </c>
      <c r="D4118" s="417" t="s">
        <v>11170</v>
      </c>
      <c r="E4118" s="391">
        <v>0.42</v>
      </c>
      <c r="F4118" s="418">
        <v>44214</v>
      </c>
      <c r="G4118" s="417" t="s">
        <v>2286</v>
      </c>
      <c r="I4118" s="379">
        <f t="shared" ca="1" si="267"/>
        <v>-357</v>
      </c>
      <c r="J4118" s="379">
        <f t="shared" ca="1" si="268"/>
        <v>-247</v>
      </c>
      <c r="K4118" s="391" t="str">
        <f t="shared" ca="1" si="269"/>
        <v>62,36</v>
      </c>
      <c r="L4118" s="379"/>
      <c r="O4118" s="379"/>
    </row>
    <row r="4119" spans="1:15">
      <c r="A4119" s="417" t="s">
        <v>2155</v>
      </c>
      <c r="B4119" s="417" t="s">
        <v>11218</v>
      </c>
      <c r="C4119" s="417" t="s">
        <v>2332</v>
      </c>
      <c r="D4119" s="417" t="s">
        <v>11200</v>
      </c>
      <c r="E4119" s="391">
        <v>0.1</v>
      </c>
      <c r="F4119" s="418">
        <v>44214</v>
      </c>
      <c r="G4119" s="417" t="s">
        <v>2286</v>
      </c>
      <c r="I4119" s="379">
        <f t="shared" ca="1" si="267"/>
        <v>-357</v>
      </c>
      <c r="J4119" s="379">
        <f t="shared" ca="1" si="268"/>
        <v>-247</v>
      </c>
      <c r="K4119" s="391" t="str">
        <f t="shared" ca="1" si="269"/>
        <v>63,36</v>
      </c>
      <c r="L4119" s="379"/>
      <c r="O4119" s="379"/>
    </row>
    <row r="4120" spans="1:15">
      <c r="A4120" s="417" t="s">
        <v>2155</v>
      </c>
      <c r="B4120" s="417" t="s">
        <v>7993</v>
      </c>
      <c r="C4120" s="417" t="s">
        <v>2332</v>
      </c>
      <c r="D4120" s="417" t="s">
        <v>11172</v>
      </c>
      <c r="E4120" s="391">
        <v>0.25</v>
      </c>
      <c r="F4120" s="418">
        <v>44214</v>
      </c>
      <c r="G4120" s="417" t="s">
        <v>2286</v>
      </c>
      <c r="I4120" s="379">
        <f t="shared" ca="1" si="267"/>
        <v>-357</v>
      </c>
      <c r="J4120" s="379">
        <f t="shared" ca="1" si="268"/>
        <v>-247</v>
      </c>
      <c r="K4120" s="391" t="str">
        <f t="shared" ca="1" si="269"/>
        <v>64,36</v>
      </c>
      <c r="L4120" s="379"/>
      <c r="O4120" s="379"/>
    </row>
    <row r="4121" spans="1:15">
      <c r="A4121" s="417" t="s">
        <v>2155</v>
      </c>
      <c r="B4121" s="417" t="s">
        <v>7994</v>
      </c>
      <c r="C4121" s="417" t="s">
        <v>2332</v>
      </c>
      <c r="D4121" s="417" t="s">
        <v>11173</v>
      </c>
      <c r="E4121" s="391">
        <v>0.1</v>
      </c>
      <c r="F4121" s="418">
        <v>44214</v>
      </c>
      <c r="G4121" s="417" t="s">
        <v>2286</v>
      </c>
      <c r="I4121" s="379">
        <f t="shared" ca="1" si="267"/>
        <v>-357</v>
      </c>
      <c r="J4121" s="379">
        <f t="shared" ca="1" si="268"/>
        <v>-247</v>
      </c>
      <c r="K4121" s="391" t="str">
        <f t="shared" ca="1" si="269"/>
        <v>65,36</v>
      </c>
      <c r="L4121" s="379"/>
      <c r="O4121" s="379"/>
    </row>
    <row r="4122" spans="1:15">
      <c r="A4122" s="417" t="s">
        <v>2155</v>
      </c>
      <c r="B4122" s="417" t="s">
        <v>11219</v>
      </c>
      <c r="C4122" s="417" t="s">
        <v>2332</v>
      </c>
      <c r="D4122" s="417" t="s">
        <v>11174</v>
      </c>
      <c r="E4122" s="391">
        <v>0.1</v>
      </c>
      <c r="F4122" s="418">
        <v>44214</v>
      </c>
      <c r="G4122" s="417" t="s">
        <v>2286</v>
      </c>
      <c r="I4122" s="379">
        <f t="shared" ca="1" si="267"/>
        <v>-357</v>
      </c>
      <c r="J4122" s="379">
        <f t="shared" ca="1" si="268"/>
        <v>-247</v>
      </c>
      <c r="K4122" s="391" t="str">
        <f t="shared" ca="1" si="269"/>
        <v>66,36</v>
      </c>
      <c r="L4122" s="379"/>
      <c r="O4122" s="379"/>
    </row>
    <row r="4123" spans="1:15">
      <c r="A4123" s="417" t="s">
        <v>2155</v>
      </c>
      <c r="B4123" s="417" t="s">
        <v>11220</v>
      </c>
      <c r="C4123" s="417" t="s">
        <v>2332</v>
      </c>
      <c r="D4123" s="417" t="s">
        <v>11176</v>
      </c>
      <c r="E4123" s="391">
        <v>0.79</v>
      </c>
      <c r="F4123" s="418">
        <v>44214</v>
      </c>
      <c r="G4123" s="417" t="s">
        <v>2286</v>
      </c>
      <c r="I4123" s="379">
        <f t="shared" ca="1" si="267"/>
        <v>-357</v>
      </c>
      <c r="J4123" s="379">
        <f t="shared" ca="1" si="268"/>
        <v>-247</v>
      </c>
      <c r="K4123" s="391" t="str">
        <f t="shared" ca="1" si="269"/>
        <v>66,86</v>
      </c>
      <c r="L4123" s="379"/>
      <c r="O4123" s="379"/>
    </row>
    <row r="4124" spans="1:15">
      <c r="A4124" s="417" t="s">
        <v>2155</v>
      </c>
      <c r="B4124" s="417" t="s">
        <v>7995</v>
      </c>
      <c r="C4124" s="417" t="s">
        <v>2332</v>
      </c>
      <c r="D4124" s="417" t="s">
        <v>11178</v>
      </c>
      <c r="E4124" s="391">
        <v>0.22</v>
      </c>
      <c r="F4124" s="418">
        <v>44214</v>
      </c>
      <c r="G4124" s="417" t="s">
        <v>2286</v>
      </c>
      <c r="I4124" s="379">
        <f t="shared" ca="1" si="267"/>
        <v>-357</v>
      </c>
      <c r="J4124" s="379">
        <f t="shared" ca="1" si="268"/>
        <v>-247</v>
      </c>
      <c r="K4124" s="391" t="str">
        <f t="shared" ca="1" si="269"/>
        <v>67,36</v>
      </c>
      <c r="L4124" s="379"/>
      <c r="O4124" s="379"/>
    </row>
    <row r="4125" spans="1:15">
      <c r="A4125" s="417" t="s">
        <v>2155</v>
      </c>
      <c r="B4125" s="417" t="s">
        <v>11221</v>
      </c>
      <c r="C4125" s="417" t="s">
        <v>2332</v>
      </c>
      <c r="D4125" s="417" t="s">
        <v>11179</v>
      </c>
      <c r="E4125" s="391">
        <v>1.2</v>
      </c>
      <c r="F4125" s="418">
        <v>44214</v>
      </c>
      <c r="G4125" s="417" t="s">
        <v>2286</v>
      </c>
      <c r="I4125" s="379">
        <f t="shared" ca="1" si="267"/>
        <v>-357</v>
      </c>
      <c r="J4125" s="379">
        <f t="shared" ca="1" si="268"/>
        <v>-247</v>
      </c>
      <c r="K4125" s="391" t="str">
        <f t="shared" ca="1" si="269"/>
        <v>68,36</v>
      </c>
      <c r="L4125" s="379"/>
      <c r="O4125" s="379"/>
    </row>
    <row r="4126" spans="1:15">
      <c r="A4126" s="417" t="s">
        <v>2155</v>
      </c>
      <c r="B4126" s="417" t="s">
        <v>11222</v>
      </c>
      <c r="C4126" s="417" t="s">
        <v>2332</v>
      </c>
      <c r="D4126" s="417" t="s">
        <v>11181</v>
      </c>
      <c r="E4126" s="391">
        <v>1.35</v>
      </c>
      <c r="F4126" s="418">
        <v>44214</v>
      </c>
      <c r="G4126" s="417" t="s">
        <v>2286</v>
      </c>
      <c r="I4126" s="379">
        <f t="shared" ca="1" si="267"/>
        <v>-357</v>
      </c>
      <c r="J4126" s="379">
        <f t="shared" ca="1" si="268"/>
        <v>-247</v>
      </c>
      <c r="K4126" s="391" t="str">
        <f t="shared" ca="1" si="269"/>
        <v>69,36</v>
      </c>
      <c r="L4126" s="379"/>
      <c r="O4126" s="379"/>
    </row>
    <row r="4127" spans="1:15">
      <c r="A4127" s="417" t="s">
        <v>2155</v>
      </c>
      <c r="B4127" s="417" t="s">
        <v>11223</v>
      </c>
      <c r="C4127" s="417" t="s">
        <v>2332</v>
      </c>
      <c r="D4127" s="417" t="s">
        <v>11183</v>
      </c>
      <c r="E4127" s="391">
        <v>2.39</v>
      </c>
      <c r="F4127" s="418">
        <v>44214</v>
      </c>
      <c r="G4127" s="417" t="s">
        <v>2286</v>
      </c>
      <c r="I4127" s="379">
        <f t="shared" ca="1" si="267"/>
        <v>-357</v>
      </c>
      <c r="J4127" s="379">
        <f t="shared" ca="1" si="268"/>
        <v>-247</v>
      </c>
      <c r="K4127" s="391" t="str">
        <f t="shared" ca="1" si="269"/>
        <v>70,36</v>
      </c>
      <c r="L4127" s="379"/>
      <c r="O4127" s="379"/>
    </row>
    <row r="4128" spans="1:15">
      <c r="A4128" s="417" t="s">
        <v>2155</v>
      </c>
      <c r="B4128" s="417" t="s">
        <v>11224</v>
      </c>
      <c r="C4128" s="417" t="s">
        <v>2332</v>
      </c>
      <c r="D4128" s="417" t="s">
        <v>11185</v>
      </c>
      <c r="E4128" s="391">
        <v>1.39</v>
      </c>
      <c r="F4128" s="418">
        <v>44214</v>
      </c>
      <c r="G4128" s="417" t="s">
        <v>2286</v>
      </c>
      <c r="I4128" s="379">
        <f t="shared" ca="1" si="267"/>
        <v>-357</v>
      </c>
      <c r="J4128" s="379">
        <f t="shared" ca="1" si="268"/>
        <v>-247</v>
      </c>
      <c r="K4128" s="391" t="str">
        <f t="shared" ca="1" si="269"/>
        <v>71,36</v>
      </c>
      <c r="L4128" s="379"/>
      <c r="O4128" s="379"/>
    </row>
    <row r="4129" spans="1:15">
      <c r="A4129" s="417" t="s">
        <v>2155</v>
      </c>
      <c r="B4129" s="417" t="s">
        <v>11225</v>
      </c>
      <c r="C4129" s="417" t="s">
        <v>2332</v>
      </c>
      <c r="D4129" s="417" t="s">
        <v>11187</v>
      </c>
      <c r="E4129" s="391">
        <v>1.47</v>
      </c>
      <c r="F4129" s="418">
        <v>44214</v>
      </c>
      <c r="G4129" s="417" t="s">
        <v>2286</v>
      </c>
      <c r="I4129" s="379">
        <f t="shared" ca="1" si="267"/>
        <v>-357</v>
      </c>
      <c r="J4129" s="379">
        <f t="shared" ca="1" si="268"/>
        <v>-247</v>
      </c>
      <c r="K4129" s="391" t="str">
        <f t="shared" ca="1" si="269"/>
        <v>72,36</v>
      </c>
      <c r="L4129" s="379"/>
      <c r="O4129" s="379"/>
    </row>
    <row r="4130" spans="1:15">
      <c r="A4130" s="417" t="s">
        <v>2155</v>
      </c>
      <c r="B4130" s="417" t="s">
        <v>11226</v>
      </c>
      <c r="C4130" s="417" t="s">
        <v>2332</v>
      </c>
      <c r="D4130" s="417" t="s">
        <v>11189</v>
      </c>
      <c r="E4130" s="391">
        <v>3.1</v>
      </c>
      <c r="F4130" s="418">
        <v>44214</v>
      </c>
      <c r="G4130" s="417" t="s">
        <v>2286</v>
      </c>
      <c r="I4130" s="379">
        <f t="shared" ca="1" si="267"/>
        <v>-357</v>
      </c>
      <c r="J4130" s="379">
        <f t="shared" ca="1" si="268"/>
        <v>-247</v>
      </c>
      <c r="K4130" s="391" t="str">
        <f t="shared" ca="1" si="269"/>
        <v>72,86</v>
      </c>
      <c r="L4130" s="379"/>
      <c r="O4130" s="379"/>
    </row>
    <row r="4131" spans="1:15">
      <c r="A4131" s="417" t="s">
        <v>2155</v>
      </c>
      <c r="B4131" s="417" t="s">
        <v>11227</v>
      </c>
      <c r="C4131" s="417" t="s">
        <v>2332</v>
      </c>
      <c r="D4131" s="417" t="s">
        <v>11190</v>
      </c>
      <c r="E4131" s="391">
        <v>1.87</v>
      </c>
      <c r="F4131" s="418">
        <v>44214</v>
      </c>
      <c r="G4131" s="417" t="s">
        <v>2286</v>
      </c>
      <c r="I4131" s="379">
        <f t="shared" ca="1" si="267"/>
        <v>-357</v>
      </c>
      <c r="J4131" s="379">
        <f t="shared" ca="1" si="268"/>
        <v>-247</v>
      </c>
      <c r="K4131" s="391" t="str">
        <f t="shared" ca="1" si="269"/>
        <v>73,36</v>
      </c>
      <c r="L4131" s="379"/>
      <c r="O4131" s="379"/>
    </row>
    <row r="4132" spans="1:15">
      <c r="A4132" s="417" t="s">
        <v>2155</v>
      </c>
      <c r="B4132" s="417" t="s">
        <v>17017</v>
      </c>
      <c r="C4132" s="417" t="s">
        <v>2332</v>
      </c>
      <c r="D4132" s="417" t="s">
        <v>11192</v>
      </c>
      <c r="E4132" s="391">
        <v>2.63</v>
      </c>
      <c r="F4132" s="418">
        <v>44214</v>
      </c>
      <c r="G4132" s="417" t="s">
        <v>2286</v>
      </c>
      <c r="I4132" s="379">
        <f t="shared" ca="1" si="267"/>
        <v>-357</v>
      </c>
      <c r="J4132" s="379">
        <f t="shared" ca="1" si="268"/>
        <v>-247</v>
      </c>
      <c r="K4132" s="391" t="str">
        <f t="shared" ca="1" si="269"/>
        <v>74,36</v>
      </c>
      <c r="L4132" s="379"/>
      <c r="O4132" s="379"/>
    </row>
    <row r="4133" spans="1:15">
      <c r="A4133" s="417" t="s">
        <v>2155</v>
      </c>
      <c r="B4133" s="417" t="s">
        <v>17018</v>
      </c>
      <c r="C4133" s="417" t="s">
        <v>2332</v>
      </c>
      <c r="D4133" s="417" t="s">
        <v>11194</v>
      </c>
      <c r="E4133" s="391">
        <v>1.59</v>
      </c>
      <c r="F4133" s="418">
        <v>44214</v>
      </c>
      <c r="G4133" s="417" t="s">
        <v>2286</v>
      </c>
      <c r="I4133" s="379">
        <f t="shared" ca="1" si="267"/>
        <v>-357</v>
      </c>
      <c r="J4133" s="379">
        <f t="shared" ca="1" si="268"/>
        <v>-247</v>
      </c>
      <c r="K4133" s="391" t="str">
        <f t="shared" ca="1" si="269"/>
        <v>75,36</v>
      </c>
      <c r="L4133" s="379"/>
      <c r="O4133" s="379"/>
    </row>
    <row r="4134" spans="1:15">
      <c r="A4134" s="417" t="s">
        <v>2155</v>
      </c>
      <c r="B4134" s="417" t="s">
        <v>11228</v>
      </c>
      <c r="C4134" s="417" t="s">
        <v>2332</v>
      </c>
      <c r="D4134" s="417" t="s">
        <v>11163</v>
      </c>
      <c r="E4134" s="391">
        <v>0.02</v>
      </c>
      <c r="F4134" s="418">
        <v>44249</v>
      </c>
      <c r="G4134" s="417" t="s">
        <v>2286</v>
      </c>
      <c r="I4134" s="379">
        <f t="shared" ca="1" si="267"/>
        <v>-322</v>
      </c>
      <c r="J4134" s="379">
        <f t="shared" ca="1" si="268"/>
        <v>-224</v>
      </c>
      <c r="K4134" s="391" t="str">
        <f t="shared" ca="1" si="269"/>
        <v>56,36</v>
      </c>
      <c r="L4134" s="379"/>
      <c r="O4134" s="379"/>
    </row>
    <row r="4135" spans="1:15">
      <c r="A4135" s="417" t="s">
        <v>2155</v>
      </c>
      <c r="B4135" s="417" t="s">
        <v>11229</v>
      </c>
      <c r="C4135" s="417" t="s">
        <v>2332</v>
      </c>
      <c r="D4135" s="417" t="s">
        <v>11165</v>
      </c>
      <c r="E4135" s="391">
        <v>0.52</v>
      </c>
      <c r="F4135" s="418">
        <v>44249</v>
      </c>
      <c r="G4135" s="417" t="s">
        <v>2286</v>
      </c>
      <c r="I4135" s="379">
        <f t="shared" ca="1" si="267"/>
        <v>-322</v>
      </c>
      <c r="J4135" s="379">
        <f t="shared" ca="1" si="268"/>
        <v>-224</v>
      </c>
      <c r="K4135" s="391" t="str">
        <f t="shared" ca="1" si="269"/>
        <v>58,36</v>
      </c>
      <c r="L4135" s="379"/>
      <c r="O4135" s="379"/>
    </row>
    <row r="4136" spans="1:15">
      <c r="A4136" s="417" t="s">
        <v>2155</v>
      </c>
      <c r="B4136" s="417" t="s">
        <v>11230</v>
      </c>
      <c r="C4136" s="417" t="s">
        <v>2332</v>
      </c>
      <c r="D4136" s="417" t="s">
        <v>11166</v>
      </c>
      <c r="E4136" s="391">
        <v>0.51</v>
      </c>
      <c r="F4136" s="418">
        <v>44249</v>
      </c>
      <c r="G4136" s="417" t="s">
        <v>2286</v>
      </c>
      <c r="I4136" s="379">
        <f t="shared" ca="1" si="267"/>
        <v>-322</v>
      </c>
      <c r="J4136" s="379">
        <f t="shared" ca="1" si="268"/>
        <v>-224</v>
      </c>
      <c r="K4136" s="391" t="str">
        <f t="shared" ca="1" si="269"/>
        <v>59,36</v>
      </c>
      <c r="L4136" s="379"/>
      <c r="O4136" s="379"/>
    </row>
    <row r="4137" spans="1:15">
      <c r="A4137" s="417" t="s">
        <v>2155</v>
      </c>
      <c r="B4137" s="417" t="s">
        <v>11231</v>
      </c>
      <c r="C4137" s="417" t="s">
        <v>2332</v>
      </c>
      <c r="D4137" s="417" t="s">
        <v>11200</v>
      </c>
      <c r="E4137" s="391">
        <v>1.22</v>
      </c>
      <c r="F4137" s="418">
        <v>44249</v>
      </c>
      <c r="G4137" s="417" t="s">
        <v>2286</v>
      </c>
      <c r="I4137" s="379">
        <f t="shared" ca="1" si="267"/>
        <v>-322</v>
      </c>
      <c r="J4137" s="379">
        <f t="shared" ca="1" si="268"/>
        <v>-224</v>
      </c>
      <c r="K4137" s="391" t="str">
        <f t="shared" ca="1" si="269"/>
        <v>63,36</v>
      </c>
      <c r="L4137" s="379"/>
      <c r="O4137" s="379"/>
    </row>
    <row r="4138" spans="1:15">
      <c r="A4138" s="417" t="s">
        <v>2155</v>
      </c>
      <c r="B4138" s="417" t="s">
        <v>11232</v>
      </c>
      <c r="C4138" s="417" t="s">
        <v>2332</v>
      </c>
      <c r="D4138" s="417" t="s">
        <v>11172</v>
      </c>
      <c r="E4138" s="391">
        <v>0.8</v>
      </c>
      <c r="F4138" s="418">
        <v>44249</v>
      </c>
      <c r="G4138" s="417" t="s">
        <v>2286</v>
      </c>
      <c r="I4138" s="379">
        <f t="shared" ca="1" si="267"/>
        <v>-322</v>
      </c>
      <c r="J4138" s="379">
        <f t="shared" ca="1" si="268"/>
        <v>-224</v>
      </c>
      <c r="K4138" s="391" t="str">
        <f t="shared" ca="1" si="269"/>
        <v>64,36</v>
      </c>
      <c r="L4138" s="379"/>
      <c r="O4138" s="379"/>
    </row>
    <row r="4139" spans="1:15">
      <c r="A4139" s="417" t="s">
        <v>2155</v>
      </c>
      <c r="B4139" s="417" t="s">
        <v>17019</v>
      </c>
      <c r="C4139" s="417" t="s">
        <v>2332</v>
      </c>
      <c r="D4139" s="417" t="s">
        <v>11173</v>
      </c>
      <c r="E4139" s="391">
        <v>0.7</v>
      </c>
      <c r="F4139" s="418">
        <v>44249</v>
      </c>
      <c r="G4139" s="417" t="s">
        <v>2286</v>
      </c>
      <c r="I4139" s="379">
        <f t="shared" ca="1" si="267"/>
        <v>-322</v>
      </c>
      <c r="J4139" s="379">
        <f t="shared" ca="1" si="268"/>
        <v>-224</v>
      </c>
      <c r="K4139" s="391" t="str">
        <f t="shared" ca="1" si="269"/>
        <v>65,36</v>
      </c>
      <c r="L4139" s="379"/>
      <c r="O4139" s="379"/>
    </row>
    <row r="4140" spans="1:15">
      <c r="A4140" s="417" t="s">
        <v>2155</v>
      </c>
      <c r="B4140" s="417" t="s">
        <v>11233</v>
      </c>
      <c r="C4140" s="417" t="s">
        <v>2332</v>
      </c>
      <c r="D4140" s="417" t="s">
        <v>11174</v>
      </c>
      <c r="E4140" s="391">
        <v>1.04</v>
      </c>
      <c r="F4140" s="418">
        <v>44249</v>
      </c>
      <c r="G4140" s="417" t="s">
        <v>2286</v>
      </c>
      <c r="I4140" s="379">
        <f t="shared" ca="1" si="267"/>
        <v>-322</v>
      </c>
      <c r="J4140" s="379">
        <f t="shared" ca="1" si="268"/>
        <v>-224</v>
      </c>
      <c r="K4140" s="391" t="str">
        <f t="shared" ca="1" si="269"/>
        <v>66,36</v>
      </c>
      <c r="L4140" s="379"/>
      <c r="O4140" s="379"/>
    </row>
    <row r="4141" spans="1:15">
      <c r="A4141" s="417" t="s">
        <v>2155</v>
      </c>
      <c r="B4141" s="417" t="s">
        <v>11234</v>
      </c>
      <c r="C4141" s="417" t="s">
        <v>2332</v>
      </c>
      <c r="D4141" s="417" t="s">
        <v>11178</v>
      </c>
      <c r="E4141" s="391">
        <v>1.8</v>
      </c>
      <c r="F4141" s="418">
        <v>44249</v>
      </c>
      <c r="G4141" s="417" t="s">
        <v>2286</v>
      </c>
      <c r="I4141" s="379">
        <f t="shared" ca="1" si="267"/>
        <v>-322</v>
      </c>
      <c r="J4141" s="379">
        <f t="shared" ca="1" si="268"/>
        <v>-224</v>
      </c>
      <c r="K4141" s="391" t="str">
        <f t="shared" ca="1" si="269"/>
        <v>67,36</v>
      </c>
      <c r="L4141" s="379"/>
      <c r="O4141" s="379"/>
    </row>
    <row r="4142" spans="1:15">
      <c r="A4142" s="417" t="s">
        <v>2155</v>
      </c>
      <c r="B4142" s="417" t="s">
        <v>11235</v>
      </c>
      <c r="C4142" s="417" t="s">
        <v>2332</v>
      </c>
      <c r="D4142" s="417" t="s">
        <v>11179</v>
      </c>
      <c r="E4142" s="391">
        <v>2.2000000000000002</v>
      </c>
      <c r="F4142" s="418">
        <v>44249</v>
      </c>
      <c r="G4142" s="417" t="s">
        <v>2286</v>
      </c>
      <c r="I4142" s="379">
        <f t="shared" ca="1" si="267"/>
        <v>-322</v>
      </c>
      <c r="J4142" s="379">
        <f t="shared" ca="1" si="268"/>
        <v>-224</v>
      </c>
      <c r="K4142" s="391" t="str">
        <f t="shared" ca="1" si="269"/>
        <v>68,36</v>
      </c>
      <c r="L4142" s="379"/>
      <c r="O4142" s="379"/>
    </row>
    <row r="4143" spans="1:15">
      <c r="A4143" s="417" t="s">
        <v>2155</v>
      </c>
      <c r="B4143" s="417" t="s">
        <v>11236</v>
      </c>
      <c r="C4143" s="417" t="s">
        <v>2332</v>
      </c>
      <c r="D4143" s="417" t="s">
        <v>11181</v>
      </c>
      <c r="E4143" s="391">
        <v>3.15</v>
      </c>
      <c r="F4143" s="418">
        <v>44249</v>
      </c>
      <c r="G4143" s="417" t="s">
        <v>2286</v>
      </c>
      <c r="I4143" s="379">
        <f t="shared" ca="1" si="267"/>
        <v>-322</v>
      </c>
      <c r="J4143" s="379">
        <f t="shared" ca="1" si="268"/>
        <v>-224</v>
      </c>
      <c r="K4143" s="391" t="str">
        <f t="shared" ca="1" si="269"/>
        <v>69,36</v>
      </c>
      <c r="L4143" s="379"/>
      <c r="O4143" s="379"/>
    </row>
    <row r="4144" spans="1:15">
      <c r="A4144" s="417" t="s">
        <v>2155</v>
      </c>
      <c r="B4144" s="417" t="s">
        <v>11237</v>
      </c>
      <c r="C4144" s="417" t="s">
        <v>2332</v>
      </c>
      <c r="D4144" s="417" t="s">
        <v>11183</v>
      </c>
      <c r="E4144" s="391">
        <v>2.91</v>
      </c>
      <c r="F4144" s="418">
        <v>44249</v>
      </c>
      <c r="G4144" s="417" t="s">
        <v>2286</v>
      </c>
      <c r="I4144" s="379">
        <f t="shared" ca="1" si="267"/>
        <v>-322</v>
      </c>
      <c r="J4144" s="379">
        <f t="shared" ca="1" si="268"/>
        <v>-224</v>
      </c>
      <c r="K4144" s="391" t="str">
        <f t="shared" ca="1" si="269"/>
        <v>70,36</v>
      </c>
      <c r="L4144" s="379"/>
      <c r="O4144" s="379"/>
    </row>
    <row r="4145" spans="1:15">
      <c r="A4145" s="417" t="s">
        <v>2155</v>
      </c>
      <c r="B4145" s="417" t="s">
        <v>11238</v>
      </c>
      <c r="C4145" s="417" t="s">
        <v>2332</v>
      </c>
      <c r="D4145" s="417" t="s">
        <v>11185</v>
      </c>
      <c r="E4145" s="391">
        <v>2.1</v>
      </c>
      <c r="F4145" s="418">
        <v>44249</v>
      </c>
      <c r="G4145" s="417" t="s">
        <v>2286</v>
      </c>
      <c r="I4145" s="379">
        <f t="shared" ca="1" si="267"/>
        <v>-322</v>
      </c>
      <c r="J4145" s="379">
        <f t="shared" ca="1" si="268"/>
        <v>-224</v>
      </c>
      <c r="K4145" s="391" t="str">
        <f t="shared" ca="1" si="269"/>
        <v>71,36</v>
      </c>
      <c r="L4145" s="379"/>
      <c r="O4145" s="379"/>
    </row>
    <row r="4146" spans="1:15">
      <c r="A4146" s="417" t="s">
        <v>2155</v>
      </c>
      <c r="B4146" s="417" t="s">
        <v>11239</v>
      </c>
      <c r="C4146" s="417" t="s">
        <v>2332</v>
      </c>
      <c r="D4146" s="417" t="s">
        <v>11187</v>
      </c>
      <c r="E4146" s="391">
        <v>3.44</v>
      </c>
      <c r="F4146" s="418">
        <v>44249</v>
      </c>
      <c r="G4146" s="417" t="s">
        <v>2286</v>
      </c>
      <c r="I4146" s="379">
        <f t="shared" ca="1" si="267"/>
        <v>-322</v>
      </c>
      <c r="J4146" s="379">
        <f t="shared" ca="1" si="268"/>
        <v>-224</v>
      </c>
      <c r="K4146" s="391" t="str">
        <f t="shared" ca="1" si="269"/>
        <v>72,36</v>
      </c>
      <c r="L4146" s="379"/>
      <c r="O4146" s="379"/>
    </row>
    <row r="4147" spans="1:15">
      <c r="A4147" s="417" t="s">
        <v>2155</v>
      </c>
      <c r="B4147" s="417" t="s">
        <v>16316</v>
      </c>
      <c r="C4147" s="417" t="s">
        <v>2332</v>
      </c>
      <c r="D4147" s="417" t="s">
        <v>11190</v>
      </c>
      <c r="E4147" s="391">
        <v>4.08</v>
      </c>
      <c r="F4147" s="418">
        <v>44249</v>
      </c>
      <c r="G4147" s="417" t="s">
        <v>2286</v>
      </c>
      <c r="I4147" s="379">
        <f t="shared" ca="1" si="267"/>
        <v>-322</v>
      </c>
      <c r="J4147" s="379">
        <f t="shared" ca="1" si="268"/>
        <v>-224</v>
      </c>
      <c r="K4147" s="391" t="str">
        <f t="shared" ca="1" si="269"/>
        <v>73,36</v>
      </c>
      <c r="L4147" s="379"/>
      <c r="O4147" s="379"/>
    </row>
    <row r="4148" spans="1:15">
      <c r="A4148" s="417" t="s">
        <v>2155</v>
      </c>
      <c r="B4148" s="417" t="s">
        <v>17020</v>
      </c>
      <c r="C4148" s="417" t="s">
        <v>2332</v>
      </c>
      <c r="D4148" s="417" t="s">
        <v>11192</v>
      </c>
      <c r="E4148" s="391">
        <v>2.63</v>
      </c>
      <c r="F4148" s="418">
        <v>44249</v>
      </c>
      <c r="G4148" s="417" t="s">
        <v>2286</v>
      </c>
      <c r="I4148" s="379">
        <f t="shared" ca="1" si="267"/>
        <v>-322</v>
      </c>
      <c r="J4148" s="379">
        <f t="shared" ca="1" si="268"/>
        <v>-224</v>
      </c>
      <c r="K4148" s="391" t="str">
        <f t="shared" ca="1" si="269"/>
        <v>74,36</v>
      </c>
      <c r="L4148" s="379"/>
      <c r="O4148" s="379"/>
    </row>
    <row r="4149" spans="1:15">
      <c r="A4149" s="417" t="s">
        <v>2155</v>
      </c>
      <c r="B4149" s="417" t="s">
        <v>17021</v>
      </c>
      <c r="C4149" s="417" t="s">
        <v>2332</v>
      </c>
      <c r="D4149" s="417" t="s">
        <v>11194</v>
      </c>
      <c r="E4149" s="391">
        <v>3.07</v>
      </c>
      <c r="F4149" s="418">
        <v>44249</v>
      </c>
      <c r="G4149" s="417" t="s">
        <v>2286</v>
      </c>
      <c r="I4149" s="379">
        <f t="shared" ca="1" si="267"/>
        <v>-322</v>
      </c>
      <c r="J4149" s="379">
        <f t="shared" ca="1" si="268"/>
        <v>-224</v>
      </c>
      <c r="K4149" s="391" t="str">
        <f t="shared" ca="1" si="269"/>
        <v>75,36</v>
      </c>
      <c r="L4149" s="379"/>
      <c r="O4149" s="379"/>
    </row>
    <row r="4150" spans="1:15">
      <c r="A4150" s="417" t="s">
        <v>2155</v>
      </c>
      <c r="B4150" s="417" t="s">
        <v>18348</v>
      </c>
      <c r="C4150" s="417" t="s">
        <v>2332</v>
      </c>
      <c r="D4150" s="417" t="s">
        <v>11165</v>
      </c>
      <c r="E4150" s="391">
        <v>0.57999999999999996</v>
      </c>
      <c r="F4150" s="418">
        <v>44270</v>
      </c>
      <c r="G4150" s="417" t="s">
        <v>2286</v>
      </c>
      <c r="I4150" s="379">
        <f t="shared" ca="1" si="267"/>
        <v>-301</v>
      </c>
      <c r="J4150" s="379">
        <f t="shared" ca="1" si="268"/>
        <v>-209</v>
      </c>
      <c r="K4150" s="391" t="str">
        <f t="shared" ca="1" si="269"/>
        <v>58,36</v>
      </c>
      <c r="L4150" s="379"/>
      <c r="O4150" s="379"/>
    </row>
    <row r="4151" spans="1:15">
      <c r="A4151" s="417" t="s">
        <v>2155</v>
      </c>
      <c r="B4151" s="417" t="s">
        <v>11240</v>
      </c>
      <c r="C4151" s="417" t="s">
        <v>2332</v>
      </c>
      <c r="D4151" s="417" t="s">
        <v>11170</v>
      </c>
      <c r="E4151" s="391">
        <v>0.5</v>
      </c>
      <c r="F4151" s="418">
        <v>44270</v>
      </c>
      <c r="G4151" s="417" t="s">
        <v>2286</v>
      </c>
      <c r="I4151" s="379">
        <f t="shared" ca="1" si="267"/>
        <v>-301</v>
      </c>
      <c r="J4151" s="379">
        <f t="shared" ca="1" si="268"/>
        <v>-209</v>
      </c>
      <c r="K4151" s="391" t="str">
        <f t="shared" ca="1" si="269"/>
        <v>62,36</v>
      </c>
      <c r="L4151" s="379"/>
      <c r="O4151" s="379"/>
    </row>
    <row r="4152" spans="1:15">
      <c r="A4152" s="417" t="s">
        <v>2155</v>
      </c>
      <c r="B4152" s="417" t="s">
        <v>7996</v>
      </c>
      <c r="C4152" s="417" t="s">
        <v>2332</v>
      </c>
      <c r="D4152" s="417" t="s">
        <v>11241</v>
      </c>
      <c r="E4152" s="391">
        <v>3</v>
      </c>
      <c r="F4152" s="418">
        <v>44305</v>
      </c>
      <c r="G4152" s="417" t="s">
        <v>2286</v>
      </c>
      <c r="I4152" s="379">
        <f t="shared" ca="1" si="267"/>
        <v>-266</v>
      </c>
      <c r="J4152" s="379">
        <f t="shared" ca="1" si="268"/>
        <v>-185</v>
      </c>
      <c r="K4152" s="391" t="str">
        <f t="shared" ca="1" si="269"/>
        <v>61,86</v>
      </c>
      <c r="L4152" s="379"/>
      <c r="O4152" s="379"/>
    </row>
    <row r="4153" spans="1:15">
      <c r="A4153" s="417" t="s">
        <v>2155</v>
      </c>
      <c r="B4153" s="417" t="s">
        <v>7997</v>
      </c>
      <c r="C4153" s="417" t="s">
        <v>2281</v>
      </c>
      <c r="D4153" s="417" t="s">
        <v>3581</v>
      </c>
      <c r="E4153" s="391">
        <v>93</v>
      </c>
      <c r="F4153" s="418">
        <v>44217</v>
      </c>
      <c r="G4153" s="417" t="s">
        <v>3582</v>
      </c>
      <c r="I4153" s="379">
        <f t="shared" ca="1" si="267"/>
        <v>-354</v>
      </c>
      <c r="J4153" s="379">
        <f t="shared" ca="1" si="268"/>
        <v>-245</v>
      </c>
      <c r="K4153" s="391" t="str">
        <f t="shared" ca="1" si="269"/>
        <v>de COPOM</v>
      </c>
      <c r="L4153" s="379"/>
      <c r="O4153" s="379"/>
    </row>
    <row r="4154" spans="1:15">
      <c r="A4154" s="417" t="s">
        <v>2155</v>
      </c>
      <c r="B4154" s="417" t="s">
        <v>11242</v>
      </c>
      <c r="C4154" s="417" t="s">
        <v>2281</v>
      </c>
      <c r="D4154" s="417" t="s">
        <v>3581</v>
      </c>
      <c r="E4154" s="391">
        <v>69</v>
      </c>
      <c r="F4154" s="418">
        <v>44273</v>
      </c>
      <c r="G4154" s="417" t="s">
        <v>3582</v>
      </c>
      <c r="I4154" s="379">
        <f t="shared" ca="1" si="267"/>
        <v>-298</v>
      </c>
      <c r="J4154" s="379">
        <f t="shared" ca="1" si="268"/>
        <v>-207</v>
      </c>
      <c r="K4154" s="391" t="str">
        <f t="shared" ca="1" si="269"/>
        <v>de COPOM</v>
      </c>
      <c r="L4154" s="379"/>
      <c r="O4154" s="379"/>
    </row>
    <row r="4155" spans="1:15">
      <c r="A4155" s="417" t="s">
        <v>2155</v>
      </c>
      <c r="B4155" s="417" t="s">
        <v>11243</v>
      </c>
      <c r="C4155" s="417" t="s">
        <v>2281</v>
      </c>
      <c r="D4155" s="417" t="s">
        <v>3581</v>
      </c>
      <c r="E4155" s="391">
        <v>46</v>
      </c>
      <c r="F4155" s="418">
        <v>44322</v>
      </c>
      <c r="G4155" s="417" t="s">
        <v>3582</v>
      </c>
      <c r="I4155" s="379">
        <f t="shared" ca="1" si="267"/>
        <v>-249</v>
      </c>
      <c r="J4155" s="379">
        <f t="shared" ca="1" si="268"/>
        <v>-174</v>
      </c>
      <c r="K4155" s="391" t="str">
        <f t="shared" ca="1" si="269"/>
        <v>de COPOM</v>
      </c>
      <c r="L4155" s="379"/>
      <c r="O4155" s="379"/>
    </row>
    <row r="4156" spans="1:15">
      <c r="A4156" s="417" t="s">
        <v>2155</v>
      </c>
      <c r="B4156" s="417" t="s">
        <v>11244</v>
      </c>
      <c r="C4156" s="417" t="s">
        <v>2281</v>
      </c>
      <c r="D4156" s="417" t="s">
        <v>3179</v>
      </c>
      <c r="E4156" s="391">
        <v>0.5</v>
      </c>
      <c r="F4156" s="418">
        <v>44214</v>
      </c>
      <c r="G4156" s="417" t="s">
        <v>2286</v>
      </c>
      <c r="I4156" s="379">
        <f t="shared" ca="1" si="267"/>
        <v>-357</v>
      </c>
      <c r="J4156" s="379">
        <f t="shared" ca="1" si="268"/>
        <v>-247</v>
      </c>
      <c r="K4156" s="391" t="str">
        <f t="shared" ca="1" si="269"/>
        <v>18,75</v>
      </c>
      <c r="L4156" s="379"/>
      <c r="O4156" s="379"/>
    </row>
    <row r="4157" spans="1:15">
      <c r="A4157" s="417" t="s">
        <v>2155</v>
      </c>
      <c r="B4157" s="417" t="s">
        <v>11245</v>
      </c>
      <c r="C4157" s="417" t="s">
        <v>2281</v>
      </c>
      <c r="D4157" s="417" t="s">
        <v>3043</v>
      </c>
      <c r="E4157" s="391">
        <v>0.35</v>
      </c>
      <c r="F4157" s="418">
        <v>44214</v>
      </c>
      <c r="G4157" s="417" t="s">
        <v>2286</v>
      </c>
      <c r="I4157" s="379">
        <f t="shared" ca="1" si="267"/>
        <v>-357</v>
      </c>
      <c r="J4157" s="379">
        <f t="shared" ca="1" si="268"/>
        <v>-247</v>
      </c>
      <c r="K4157" s="391" t="str">
        <f t="shared" ca="1" si="269"/>
        <v>19,25</v>
      </c>
      <c r="L4157" s="379"/>
      <c r="O4157" s="379"/>
    </row>
    <row r="4158" spans="1:15">
      <c r="A4158" s="417" t="s">
        <v>2155</v>
      </c>
      <c r="B4158" s="417" t="s">
        <v>11246</v>
      </c>
      <c r="C4158" s="417" t="s">
        <v>2281</v>
      </c>
      <c r="D4158" s="417" t="s">
        <v>3024</v>
      </c>
      <c r="E4158" s="391">
        <v>0.2</v>
      </c>
      <c r="F4158" s="418">
        <v>44214</v>
      </c>
      <c r="G4158" s="417" t="s">
        <v>2286</v>
      </c>
      <c r="I4158" s="379">
        <f t="shared" ca="1" si="267"/>
        <v>-357</v>
      </c>
      <c r="J4158" s="379">
        <f t="shared" ca="1" si="268"/>
        <v>-247</v>
      </c>
      <c r="K4158" s="391" t="str">
        <f t="shared" ca="1" si="269"/>
        <v>19,75</v>
      </c>
      <c r="L4158" s="379"/>
      <c r="O4158" s="379"/>
    </row>
    <row r="4159" spans="1:15">
      <c r="A4159" s="417" t="s">
        <v>2155</v>
      </c>
      <c r="B4159" s="417" t="s">
        <v>11247</v>
      </c>
      <c r="C4159" s="417" t="s">
        <v>2281</v>
      </c>
      <c r="D4159" s="417" t="s">
        <v>3026</v>
      </c>
      <c r="E4159" s="391">
        <v>7.0000000000000007E-2</v>
      </c>
      <c r="F4159" s="418">
        <v>44214</v>
      </c>
      <c r="G4159" s="417" t="s">
        <v>2286</v>
      </c>
      <c r="I4159" s="379">
        <f t="shared" ca="1" si="267"/>
        <v>-357</v>
      </c>
      <c r="J4159" s="379">
        <f t="shared" ca="1" si="268"/>
        <v>-247</v>
      </c>
      <c r="K4159" s="391" t="str">
        <f t="shared" ca="1" si="269"/>
        <v>20,25</v>
      </c>
      <c r="L4159" s="379"/>
      <c r="O4159" s="379"/>
    </row>
    <row r="4160" spans="1:15">
      <c r="A4160" s="417" t="s">
        <v>2155</v>
      </c>
      <c r="B4160" s="417" t="s">
        <v>11248</v>
      </c>
      <c r="C4160" s="417" t="s">
        <v>2281</v>
      </c>
      <c r="D4160" s="417" t="s">
        <v>2368</v>
      </c>
      <c r="E4160" s="391">
        <v>7.0000000000000007E-2</v>
      </c>
      <c r="F4160" s="418">
        <v>44214</v>
      </c>
      <c r="G4160" s="417" t="s">
        <v>2283</v>
      </c>
      <c r="I4160" s="379">
        <f t="shared" ca="1" si="267"/>
        <v>-357</v>
      </c>
      <c r="J4160" s="379">
        <f t="shared" ca="1" si="268"/>
        <v>-247</v>
      </c>
      <c r="K4160" s="391" t="str">
        <f t="shared" ca="1" si="269"/>
        <v>20,50</v>
      </c>
      <c r="L4160" s="379"/>
      <c r="O4160" s="379"/>
    </row>
    <row r="4161" spans="1:15">
      <c r="A4161" s="417" t="s">
        <v>2155</v>
      </c>
      <c r="B4161" s="417" t="s">
        <v>11249</v>
      </c>
      <c r="C4161" s="417" t="s">
        <v>2281</v>
      </c>
      <c r="D4161" s="417" t="s">
        <v>3027</v>
      </c>
      <c r="E4161" s="391">
        <v>0.02</v>
      </c>
      <c r="F4161" s="418">
        <v>44214</v>
      </c>
      <c r="G4161" s="417" t="s">
        <v>2283</v>
      </c>
      <c r="I4161" s="379">
        <f t="shared" ca="1" si="267"/>
        <v>-357</v>
      </c>
      <c r="J4161" s="379">
        <f t="shared" ca="1" si="268"/>
        <v>-247</v>
      </c>
      <c r="K4161" s="391" t="str">
        <f t="shared" ca="1" si="269"/>
        <v>21,00</v>
      </c>
      <c r="L4161" s="379"/>
      <c r="O4161" s="379"/>
    </row>
    <row r="4162" spans="1:15">
      <c r="A4162" s="417" t="s">
        <v>2155</v>
      </c>
      <c r="B4162" s="417" t="s">
        <v>11250</v>
      </c>
      <c r="C4162" s="417" t="s">
        <v>2281</v>
      </c>
      <c r="D4162" s="417" t="s">
        <v>2836</v>
      </c>
      <c r="E4162" s="391">
        <v>0.03</v>
      </c>
      <c r="F4162" s="418">
        <v>44214</v>
      </c>
      <c r="G4162" s="417" t="s">
        <v>2283</v>
      </c>
      <c r="I4162" s="379">
        <f t="shared" ca="1" si="267"/>
        <v>-357</v>
      </c>
      <c r="J4162" s="379">
        <f t="shared" ca="1" si="268"/>
        <v>-247</v>
      </c>
      <c r="K4162" s="391" t="str">
        <f t="shared" ca="1" si="269"/>
        <v>23,50</v>
      </c>
      <c r="L4162" s="379"/>
      <c r="O4162" s="379"/>
    </row>
    <row r="4163" spans="1:15">
      <c r="A4163" s="417" t="s">
        <v>2155</v>
      </c>
      <c r="B4163" s="417" t="s">
        <v>17837</v>
      </c>
      <c r="C4163" s="417" t="s">
        <v>2281</v>
      </c>
      <c r="D4163" s="417" t="s">
        <v>2298</v>
      </c>
      <c r="E4163" s="391">
        <v>1.01</v>
      </c>
      <c r="F4163" s="418">
        <v>44249</v>
      </c>
      <c r="G4163" s="417" t="s">
        <v>2283</v>
      </c>
      <c r="I4163" s="379">
        <f t="shared" ca="1" si="267"/>
        <v>-322</v>
      </c>
      <c r="J4163" s="379">
        <f t="shared" ca="1" si="268"/>
        <v>-224</v>
      </c>
      <c r="K4163" s="391" t="str">
        <f t="shared" ca="1" si="269"/>
        <v>18,00</v>
      </c>
      <c r="L4163" s="379"/>
      <c r="O4163" s="379"/>
    </row>
    <row r="4164" spans="1:15">
      <c r="A4164" s="417" t="s">
        <v>2155</v>
      </c>
      <c r="B4164" s="417" t="s">
        <v>11251</v>
      </c>
      <c r="C4164" s="417" t="s">
        <v>2281</v>
      </c>
      <c r="D4164" s="417" t="s">
        <v>3027</v>
      </c>
      <c r="E4164" s="391">
        <v>0.22</v>
      </c>
      <c r="F4164" s="418">
        <v>44249</v>
      </c>
      <c r="G4164" s="417" t="s">
        <v>2283</v>
      </c>
      <c r="I4164" s="379">
        <f t="shared" ca="1" si="267"/>
        <v>-322</v>
      </c>
      <c r="J4164" s="379">
        <f t="shared" ca="1" si="268"/>
        <v>-224</v>
      </c>
      <c r="K4164" s="391" t="str">
        <f t="shared" ca="1" si="269"/>
        <v>21,00</v>
      </c>
      <c r="L4164" s="379"/>
      <c r="O4164" s="379"/>
    </row>
    <row r="4165" spans="1:15">
      <c r="A4165" s="417" t="s">
        <v>2155</v>
      </c>
      <c r="B4165" s="417" t="s">
        <v>11252</v>
      </c>
      <c r="C4165" s="417" t="s">
        <v>2332</v>
      </c>
      <c r="D4165" s="417" t="s">
        <v>3044</v>
      </c>
      <c r="E4165" s="391">
        <v>0.21</v>
      </c>
      <c r="F4165" s="418">
        <v>44214</v>
      </c>
      <c r="G4165" s="417" t="s">
        <v>2286</v>
      </c>
      <c r="I4165" s="379">
        <f t="shared" ca="1" si="267"/>
        <v>-357</v>
      </c>
      <c r="J4165" s="379">
        <f t="shared" ca="1" si="268"/>
        <v>-247</v>
      </c>
      <c r="K4165" s="391" t="str">
        <f t="shared" ca="1" si="269"/>
        <v>18,25</v>
      </c>
      <c r="L4165" s="379"/>
      <c r="O4165" s="379"/>
    </row>
    <row r="4166" spans="1:15">
      <c r="A4166" s="417" t="s">
        <v>2155</v>
      </c>
      <c r="B4166" s="417" t="s">
        <v>11253</v>
      </c>
      <c r="C4166" s="417" t="s">
        <v>2332</v>
      </c>
      <c r="D4166" s="417" t="s">
        <v>3179</v>
      </c>
      <c r="E4166" s="391">
        <v>0.08</v>
      </c>
      <c r="F4166" s="418">
        <v>44214</v>
      </c>
      <c r="G4166" s="417" t="s">
        <v>2286</v>
      </c>
      <c r="I4166" s="379">
        <f t="shared" ca="1" si="267"/>
        <v>-357</v>
      </c>
      <c r="J4166" s="379">
        <f t="shared" ca="1" si="268"/>
        <v>-247</v>
      </c>
      <c r="K4166" s="391" t="str">
        <f t="shared" ca="1" si="269"/>
        <v>18,75</v>
      </c>
      <c r="L4166" s="379"/>
      <c r="O4166" s="379"/>
    </row>
    <row r="4167" spans="1:15">
      <c r="A4167" s="417" t="s">
        <v>2155</v>
      </c>
      <c r="B4167" s="417" t="s">
        <v>7998</v>
      </c>
      <c r="C4167" s="417" t="s">
        <v>2332</v>
      </c>
      <c r="D4167" s="417" t="s">
        <v>3043</v>
      </c>
      <c r="E4167" s="391">
        <v>0.15</v>
      </c>
      <c r="F4167" s="418">
        <v>44214</v>
      </c>
      <c r="G4167" s="417" t="s">
        <v>2286</v>
      </c>
      <c r="I4167" s="379">
        <f t="shared" ca="1" si="267"/>
        <v>-357</v>
      </c>
      <c r="J4167" s="379">
        <f t="shared" ca="1" si="268"/>
        <v>-247</v>
      </c>
      <c r="K4167" s="391" t="str">
        <f t="shared" ca="1" si="269"/>
        <v>19,25</v>
      </c>
      <c r="L4167" s="379"/>
      <c r="O4167" s="379"/>
    </row>
    <row r="4168" spans="1:15">
      <c r="A4168" s="417" t="s">
        <v>2155</v>
      </c>
      <c r="B4168" s="417" t="s">
        <v>11254</v>
      </c>
      <c r="C4168" s="417" t="s">
        <v>2332</v>
      </c>
      <c r="D4168" s="417" t="s">
        <v>3024</v>
      </c>
      <c r="E4168" s="391">
        <v>0.92</v>
      </c>
      <c r="F4168" s="418">
        <v>44214</v>
      </c>
      <c r="G4168" s="417" t="s">
        <v>2286</v>
      </c>
      <c r="I4168" s="379">
        <f t="shared" ca="1" si="267"/>
        <v>-357</v>
      </c>
      <c r="J4168" s="379">
        <f t="shared" ca="1" si="268"/>
        <v>-247</v>
      </c>
      <c r="K4168" s="391" t="str">
        <f t="shared" ca="1" si="269"/>
        <v>19,75</v>
      </c>
      <c r="L4168" s="379"/>
      <c r="O4168" s="379"/>
    </row>
    <row r="4169" spans="1:15">
      <c r="A4169" s="417" t="s">
        <v>2155</v>
      </c>
      <c r="B4169" s="417" t="s">
        <v>6870</v>
      </c>
      <c r="C4169" s="417" t="s">
        <v>2332</v>
      </c>
      <c r="D4169" s="417" t="s">
        <v>3026</v>
      </c>
      <c r="E4169" s="391">
        <v>1.1200000000000001</v>
      </c>
      <c r="F4169" s="418">
        <v>44214</v>
      </c>
      <c r="G4169" s="417" t="s">
        <v>2286</v>
      </c>
      <c r="I4169" s="379">
        <f t="shared" ca="1" si="267"/>
        <v>-357</v>
      </c>
      <c r="J4169" s="379">
        <f t="shared" ca="1" si="268"/>
        <v>-247</v>
      </c>
      <c r="K4169" s="391" t="str">
        <f t="shared" ca="1" si="269"/>
        <v>20,25</v>
      </c>
      <c r="L4169" s="379"/>
      <c r="O4169" s="379"/>
    </row>
    <row r="4170" spans="1:15">
      <c r="A4170" s="417" t="s">
        <v>2155</v>
      </c>
      <c r="B4170" s="417" t="s">
        <v>6871</v>
      </c>
      <c r="C4170" s="417" t="s">
        <v>2332</v>
      </c>
      <c r="D4170" s="417" t="s">
        <v>2368</v>
      </c>
      <c r="E4170" s="391">
        <v>1.1499999999999999</v>
      </c>
      <c r="F4170" s="418">
        <v>44214</v>
      </c>
      <c r="G4170" s="417" t="s">
        <v>2286</v>
      </c>
      <c r="I4170" s="379">
        <f t="shared" ref="I4170:I4233" ca="1" si="270">IF(F4170&lt;&gt;"",F4170-$I$199,"")</f>
        <v>-357</v>
      </c>
      <c r="J4170" s="379">
        <f t="shared" ref="J4170:J4233" ca="1" si="271">IF(I4170&lt;&gt;"",NETWORKDAYS($I$199,F4170-1,$N$201:$N$224),"")</f>
        <v>-247</v>
      </c>
      <c r="K4170" s="391" t="str">
        <f t="shared" ref="K4170:K4233" ca="1" si="272">IF(I4170&lt;&gt;"",RIGHT(D4170,LEN(D4170)-FIND(" ",D4170)),"")</f>
        <v>20,50</v>
      </c>
      <c r="L4170" s="379"/>
      <c r="O4170" s="379"/>
    </row>
    <row r="4171" spans="1:15">
      <c r="A4171" s="417" t="s">
        <v>2155</v>
      </c>
      <c r="B4171" s="417" t="s">
        <v>11255</v>
      </c>
      <c r="C4171" s="417" t="s">
        <v>2332</v>
      </c>
      <c r="D4171" s="417" t="s">
        <v>2344</v>
      </c>
      <c r="E4171" s="391">
        <v>3.55</v>
      </c>
      <c r="F4171" s="418">
        <v>44214</v>
      </c>
      <c r="G4171" s="417" t="s">
        <v>2286</v>
      </c>
      <c r="I4171" s="379">
        <f t="shared" ca="1" si="270"/>
        <v>-357</v>
      </c>
      <c r="J4171" s="379">
        <f t="shared" ca="1" si="271"/>
        <v>-247</v>
      </c>
      <c r="K4171" s="391" t="str">
        <f t="shared" ca="1" si="272"/>
        <v>23,00</v>
      </c>
      <c r="L4171" s="379"/>
      <c r="O4171" s="379"/>
    </row>
    <row r="4172" spans="1:15">
      <c r="A4172" s="417" t="s">
        <v>2155</v>
      </c>
      <c r="B4172" s="417" t="s">
        <v>17838</v>
      </c>
      <c r="C4172" s="417" t="s">
        <v>2332</v>
      </c>
      <c r="D4172" s="417" t="s">
        <v>2327</v>
      </c>
      <c r="E4172" s="391">
        <v>0.04</v>
      </c>
      <c r="F4172" s="418">
        <v>44249</v>
      </c>
      <c r="G4172" s="417" t="s">
        <v>2286</v>
      </c>
      <c r="I4172" s="379">
        <f t="shared" ca="1" si="270"/>
        <v>-322</v>
      </c>
      <c r="J4172" s="379">
        <f t="shared" ca="1" si="271"/>
        <v>-224</v>
      </c>
      <c r="K4172" s="391" t="str">
        <f t="shared" ca="1" si="272"/>
        <v>16,00</v>
      </c>
      <c r="L4172" s="379"/>
      <c r="O4172" s="379"/>
    </row>
    <row r="4173" spans="1:15">
      <c r="A4173" s="417" t="s">
        <v>2155</v>
      </c>
      <c r="B4173" s="417" t="s">
        <v>16317</v>
      </c>
      <c r="C4173" s="417" t="s">
        <v>2332</v>
      </c>
      <c r="D4173" s="417" t="s">
        <v>2298</v>
      </c>
      <c r="E4173" s="391">
        <v>0.35</v>
      </c>
      <c r="F4173" s="418">
        <v>44249</v>
      </c>
      <c r="G4173" s="417" t="s">
        <v>2286</v>
      </c>
      <c r="I4173" s="379">
        <f t="shared" ca="1" si="270"/>
        <v>-322</v>
      </c>
      <c r="J4173" s="379">
        <f t="shared" ca="1" si="271"/>
        <v>-224</v>
      </c>
      <c r="K4173" s="391" t="str">
        <f t="shared" ca="1" si="272"/>
        <v>18,00</v>
      </c>
      <c r="L4173" s="379"/>
      <c r="O4173" s="379"/>
    </row>
    <row r="4174" spans="1:15">
      <c r="A4174" s="417" t="s">
        <v>77</v>
      </c>
      <c r="B4174" s="417" t="s">
        <v>11256</v>
      </c>
      <c r="C4174" s="417" t="s">
        <v>2281</v>
      </c>
      <c r="D4174" s="417" t="s">
        <v>3621</v>
      </c>
      <c r="E4174" s="391">
        <v>12</v>
      </c>
      <c r="F4174" s="418">
        <v>44214</v>
      </c>
      <c r="G4174" s="417" t="s">
        <v>2283</v>
      </c>
      <c r="I4174" s="379">
        <f t="shared" ca="1" si="270"/>
        <v>-357</v>
      </c>
      <c r="J4174" s="379">
        <f t="shared" ca="1" si="271"/>
        <v>-247</v>
      </c>
      <c r="K4174" s="391" t="str">
        <f t="shared" ca="1" si="272"/>
        <v>62,00</v>
      </c>
      <c r="L4174" s="379"/>
      <c r="O4174" s="379"/>
    </row>
    <row r="4175" spans="1:15">
      <c r="A4175" s="417" t="s">
        <v>2155</v>
      </c>
      <c r="B4175" s="417" t="s">
        <v>6872</v>
      </c>
      <c r="C4175" s="417" t="s">
        <v>2281</v>
      </c>
      <c r="D4175" s="417" t="s">
        <v>4140</v>
      </c>
      <c r="E4175" s="391">
        <v>17.8</v>
      </c>
      <c r="F4175" s="418">
        <v>44214</v>
      </c>
      <c r="G4175" s="417" t="s">
        <v>2283</v>
      </c>
      <c r="I4175" s="379">
        <f t="shared" ca="1" si="270"/>
        <v>-357</v>
      </c>
      <c r="J4175" s="379">
        <f t="shared" ca="1" si="271"/>
        <v>-247</v>
      </c>
      <c r="K4175" s="391" t="str">
        <f t="shared" ca="1" si="272"/>
        <v>63,00</v>
      </c>
      <c r="L4175" s="379"/>
      <c r="O4175" s="379"/>
    </row>
    <row r="4176" spans="1:15">
      <c r="A4176" s="417" t="s">
        <v>2155</v>
      </c>
      <c r="B4176" s="417" t="s">
        <v>6873</v>
      </c>
      <c r="C4176" s="417" t="s">
        <v>2281</v>
      </c>
      <c r="D4176" s="417" t="s">
        <v>3620</v>
      </c>
      <c r="E4176" s="391">
        <v>17.48</v>
      </c>
      <c r="F4176" s="418">
        <v>44214</v>
      </c>
      <c r="G4176" s="417" t="s">
        <v>2283</v>
      </c>
      <c r="I4176" s="379">
        <f t="shared" ca="1" si="270"/>
        <v>-357</v>
      </c>
      <c r="J4176" s="379">
        <f t="shared" ca="1" si="271"/>
        <v>-247</v>
      </c>
      <c r="K4176" s="391" t="str">
        <f t="shared" ca="1" si="272"/>
        <v>64,00</v>
      </c>
      <c r="L4176" s="379"/>
      <c r="O4176" s="379"/>
    </row>
    <row r="4177" spans="1:15">
      <c r="A4177" s="417" t="s">
        <v>2155</v>
      </c>
      <c r="B4177" s="417" t="s">
        <v>11257</v>
      </c>
      <c r="C4177" s="417" t="s">
        <v>2281</v>
      </c>
      <c r="D4177" s="417" t="s">
        <v>3607</v>
      </c>
      <c r="E4177" s="391">
        <v>11.96</v>
      </c>
      <c r="F4177" s="418">
        <v>44214</v>
      </c>
      <c r="G4177" s="417" t="s">
        <v>2283</v>
      </c>
      <c r="I4177" s="379">
        <f t="shared" ca="1" si="270"/>
        <v>-357</v>
      </c>
      <c r="J4177" s="379">
        <f t="shared" ca="1" si="271"/>
        <v>-247</v>
      </c>
      <c r="K4177" s="391" t="str">
        <f t="shared" ca="1" si="272"/>
        <v>69,00</v>
      </c>
      <c r="L4177" s="379"/>
      <c r="O4177" s="379"/>
    </row>
    <row r="4178" spans="1:15">
      <c r="A4178" s="417" t="s">
        <v>2155</v>
      </c>
      <c r="B4178" s="417" t="s">
        <v>7999</v>
      </c>
      <c r="C4178" s="417" t="s">
        <v>2281</v>
      </c>
      <c r="D4178" s="417" t="s">
        <v>3608</v>
      </c>
      <c r="E4178" s="391">
        <v>5.5</v>
      </c>
      <c r="F4178" s="418">
        <v>44214</v>
      </c>
      <c r="G4178" s="417" t="s">
        <v>2283</v>
      </c>
      <c r="I4178" s="379">
        <f t="shared" ca="1" si="270"/>
        <v>-357</v>
      </c>
      <c r="J4178" s="379">
        <f t="shared" ca="1" si="271"/>
        <v>-247</v>
      </c>
      <c r="K4178" s="391" t="str">
        <f t="shared" ca="1" si="272"/>
        <v>70,00</v>
      </c>
      <c r="L4178" s="379"/>
      <c r="O4178" s="379"/>
    </row>
    <row r="4179" spans="1:15">
      <c r="A4179" s="417" t="s">
        <v>2155</v>
      </c>
      <c r="B4179" s="417" t="s">
        <v>8000</v>
      </c>
      <c r="C4179" s="417" t="s">
        <v>2281</v>
      </c>
      <c r="D4179" s="417" t="s">
        <v>3609</v>
      </c>
      <c r="E4179" s="391">
        <v>9.99</v>
      </c>
      <c r="F4179" s="418">
        <v>44214</v>
      </c>
      <c r="G4179" s="417" t="s">
        <v>2283</v>
      </c>
      <c r="I4179" s="379">
        <f t="shared" ca="1" si="270"/>
        <v>-357</v>
      </c>
      <c r="J4179" s="379">
        <f t="shared" ca="1" si="271"/>
        <v>-247</v>
      </c>
      <c r="K4179" s="391" t="str">
        <f t="shared" ca="1" si="272"/>
        <v>71,00</v>
      </c>
      <c r="L4179" s="379"/>
      <c r="O4179" s="379"/>
    </row>
    <row r="4180" spans="1:15">
      <c r="A4180" s="417" t="s">
        <v>2155</v>
      </c>
      <c r="B4180" s="417" t="s">
        <v>8001</v>
      </c>
      <c r="C4180" s="417" t="s">
        <v>2281</v>
      </c>
      <c r="D4180" s="417" t="s">
        <v>3610</v>
      </c>
      <c r="E4180" s="391">
        <v>9.58</v>
      </c>
      <c r="F4180" s="418">
        <v>44214</v>
      </c>
      <c r="G4180" s="417" t="s">
        <v>2283</v>
      </c>
      <c r="I4180" s="379">
        <f t="shared" ca="1" si="270"/>
        <v>-357</v>
      </c>
      <c r="J4180" s="379">
        <f t="shared" ca="1" si="271"/>
        <v>-247</v>
      </c>
      <c r="K4180" s="391" t="str">
        <f t="shared" ca="1" si="272"/>
        <v>72,00</v>
      </c>
      <c r="L4180" s="379"/>
      <c r="O4180" s="379"/>
    </row>
    <row r="4181" spans="1:15">
      <c r="A4181" s="417" t="s">
        <v>2155</v>
      </c>
      <c r="B4181" s="417" t="s">
        <v>8002</v>
      </c>
      <c r="C4181" s="417" t="s">
        <v>2281</v>
      </c>
      <c r="D4181" s="417" t="s">
        <v>3594</v>
      </c>
      <c r="E4181" s="391">
        <v>4.09</v>
      </c>
      <c r="F4181" s="418">
        <v>44214</v>
      </c>
      <c r="G4181" s="417" t="s">
        <v>2286</v>
      </c>
      <c r="I4181" s="379">
        <f t="shared" ca="1" si="270"/>
        <v>-357</v>
      </c>
      <c r="J4181" s="379">
        <f t="shared" ca="1" si="271"/>
        <v>-247</v>
      </c>
      <c r="K4181" s="391" t="str">
        <f t="shared" ca="1" si="272"/>
        <v>72,50</v>
      </c>
      <c r="L4181" s="379"/>
      <c r="O4181" s="379"/>
    </row>
    <row r="4182" spans="1:15">
      <c r="A4182" s="417" t="s">
        <v>2155</v>
      </c>
      <c r="B4182" s="417" t="s">
        <v>8003</v>
      </c>
      <c r="C4182" s="417" t="s">
        <v>2281</v>
      </c>
      <c r="D4182" s="417" t="s">
        <v>3611</v>
      </c>
      <c r="E4182" s="391">
        <v>7.2</v>
      </c>
      <c r="F4182" s="418">
        <v>44214</v>
      </c>
      <c r="G4182" s="417" t="s">
        <v>2283</v>
      </c>
      <c r="I4182" s="379">
        <f t="shared" ca="1" si="270"/>
        <v>-357</v>
      </c>
      <c r="J4182" s="379">
        <f t="shared" ca="1" si="271"/>
        <v>-247</v>
      </c>
      <c r="K4182" s="391" t="str">
        <f t="shared" ca="1" si="272"/>
        <v>73,00</v>
      </c>
      <c r="L4182" s="379"/>
      <c r="O4182" s="379"/>
    </row>
    <row r="4183" spans="1:15">
      <c r="A4183" s="417" t="s">
        <v>2155</v>
      </c>
      <c r="B4183" s="417" t="s">
        <v>8004</v>
      </c>
      <c r="C4183" s="417" t="s">
        <v>2281</v>
      </c>
      <c r="D4183" s="417" t="s">
        <v>3612</v>
      </c>
      <c r="E4183" s="391">
        <v>6.2</v>
      </c>
      <c r="F4183" s="418">
        <v>44214</v>
      </c>
      <c r="G4183" s="417" t="s">
        <v>2283</v>
      </c>
      <c r="I4183" s="379">
        <f t="shared" ca="1" si="270"/>
        <v>-357</v>
      </c>
      <c r="J4183" s="379">
        <f t="shared" ca="1" si="271"/>
        <v>-247</v>
      </c>
      <c r="K4183" s="391" t="str">
        <f t="shared" ca="1" si="272"/>
        <v>74,00</v>
      </c>
      <c r="L4183" s="379"/>
      <c r="O4183" s="379"/>
    </row>
    <row r="4184" spans="1:15">
      <c r="A4184" s="417" t="s">
        <v>2155</v>
      </c>
      <c r="B4184" s="417" t="s">
        <v>3583</v>
      </c>
      <c r="C4184" s="417" t="s">
        <v>2281</v>
      </c>
      <c r="D4184" s="417" t="s">
        <v>3208</v>
      </c>
      <c r="E4184" s="391">
        <v>6.18</v>
      </c>
      <c r="F4184" s="418">
        <v>44214</v>
      </c>
      <c r="G4184" s="417" t="s">
        <v>2283</v>
      </c>
      <c r="I4184" s="379">
        <f t="shared" ca="1" si="270"/>
        <v>-357</v>
      </c>
      <c r="J4184" s="379">
        <f t="shared" ca="1" si="271"/>
        <v>-247</v>
      </c>
      <c r="K4184" s="391" t="str">
        <f t="shared" ca="1" si="272"/>
        <v>75,00</v>
      </c>
      <c r="L4184" s="379"/>
      <c r="O4184" s="379"/>
    </row>
    <row r="4185" spans="1:15">
      <c r="A4185" s="417" t="s">
        <v>2155</v>
      </c>
      <c r="B4185" s="417" t="s">
        <v>8005</v>
      </c>
      <c r="C4185" s="417" t="s">
        <v>2281</v>
      </c>
      <c r="D4185" s="417" t="s">
        <v>3209</v>
      </c>
      <c r="E4185" s="391">
        <v>4.7300000000000004</v>
      </c>
      <c r="F4185" s="418">
        <v>44214</v>
      </c>
      <c r="G4185" s="417" t="s">
        <v>2283</v>
      </c>
      <c r="I4185" s="379">
        <f t="shared" ca="1" si="270"/>
        <v>-357</v>
      </c>
      <c r="J4185" s="379">
        <f t="shared" ca="1" si="271"/>
        <v>-247</v>
      </c>
      <c r="K4185" s="391" t="str">
        <f t="shared" ca="1" si="272"/>
        <v>76,00</v>
      </c>
      <c r="L4185" s="379"/>
      <c r="O4185" s="379"/>
    </row>
    <row r="4186" spans="1:15">
      <c r="A4186" s="417" t="s">
        <v>2155</v>
      </c>
      <c r="B4186" s="417" t="s">
        <v>8006</v>
      </c>
      <c r="C4186" s="417" t="s">
        <v>2281</v>
      </c>
      <c r="D4186" s="417" t="s">
        <v>3613</v>
      </c>
      <c r="E4186" s="391">
        <v>4.1500000000000004</v>
      </c>
      <c r="F4186" s="418">
        <v>44214</v>
      </c>
      <c r="G4186" s="417" t="s">
        <v>2283</v>
      </c>
      <c r="I4186" s="379">
        <f t="shared" ca="1" si="270"/>
        <v>-357</v>
      </c>
      <c r="J4186" s="379">
        <f t="shared" ca="1" si="271"/>
        <v>-247</v>
      </c>
      <c r="K4186" s="391" t="str">
        <f t="shared" ca="1" si="272"/>
        <v>77,00</v>
      </c>
      <c r="L4186" s="379"/>
      <c r="O4186" s="379"/>
    </row>
    <row r="4187" spans="1:15">
      <c r="A4187" s="417" t="s">
        <v>2155</v>
      </c>
      <c r="B4187" s="417" t="s">
        <v>8007</v>
      </c>
      <c r="C4187" s="417" t="s">
        <v>2281</v>
      </c>
      <c r="D4187" s="417" t="s">
        <v>3210</v>
      </c>
      <c r="E4187" s="391">
        <v>3.52</v>
      </c>
      <c r="F4187" s="418">
        <v>44214</v>
      </c>
      <c r="G4187" s="417" t="s">
        <v>2283</v>
      </c>
      <c r="I4187" s="379">
        <f t="shared" ca="1" si="270"/>
        <v>-357</v>
      </c>
      <c r="J4187" s="379">
        <f t="shared" ca="1" si="271"/>
        <v>-247</v>
      </c>
      <c r="K4187" s="391" t="str">
        <f t="shared" ca="1" si="272"/>
        <v>78,00</v>
      </c>
      <c r="L4187" s="379"/>
      <c r="O4187" s="379"/>
    </row>
    <row r="4188" spans="1:15">
      <c r="A4188" s="417" t="s">
        <v>2155</v>
      </c>
      <c r="B4188" s="417" t="s">
        <v>3584</v>
      </c>
      <c r="C4188" s="417" t="s">
        <v>2281</v>
      </c>
      <c r="D4188" s="417" t="s">
        <v>3585</v>
      </c>
      <c r="E4188" s="391">
        <v>3.11</v>
      </c>
      <c r="F4188" s="418">
        <v>44214</v>
      </c>
      <c r="G4188" s="417" t="s">
        <v>2286</v>
      </c>
      <c r="I4188" s="379">
        <f t="shared" ca="1" si="270"/>
        <v>-357</v>
      </c>
      <c r="J4188" s="379">
        <f t="shared" ca="1" si="271"/>
        <v>-247</v>
      </c>
      <c r="K4188" s="391" t="str">
        <f t="shared" ca="1" si="272"/>
        <v>78,50</v>
      </c>
      <c r="L4188" s="379"/>
      <c r="O4188" s="379"/>
    </row>
    <row r="4189" spans="1:15">
      <c r="A4189" s="417" t="s">
        <v>2155</v>
      </c>
      <c r="B4189" s="417" t="s">
        <v>8008</v>
      </c>
      <c r="C4189" s="417" t="s">
        <v>2281</v>
      </c>
      <c r="D4189" s="417" t="s">
        <v>3614</v>
      </c>
      <c r="E4189" s="391">
        <v>2.78</v>
      </c>
      <c r="F4189" s="418">
        <v>44214</v>
      </c>
      <c r="G4189" s="417" t="s">
        <v>2283</v>
      </c>
      <c r="I4189" s="379">
        <f t="shared" ca="1" si="270"/>
        <v>-357</v>
      </c>
      <c r="J4189" s="379">
        <f t="shared" ca="1" si="271"/>
        <v>-247</v>
      </c>
      <c r="K4189" s="391" t="str">
        <f t="shared" ca="1" si="272"/>
        <v>79,00</v>
      </c>
      <c r="L4189" s="379"/>
      <c r="O4189" s="379"/>
    </row>
    <row r="4190" spans="1:15">
      <c r="A4190" s="417" t="s">
        <v>2155</v>
      </c>
      <c r="B4190" s="417" t="s">
        <v>8009</v>
      </c>
      <c r="C4190" s="417" t="s">
        <v>2281</v>
      </c>
      <c r="D4190" s="417" t="s">
        <v>3211</v>
      </c>
      <c r="E4190" s="391">
        <v>2</v>
      </c>
      <c r="F4190" s="418">
        <v>44214</v>
      </c>
      <c r="G4190" s="417" t="s">
        <v>2283</v>
      </c>
      <c r="I4190" s="379">
        <f t="shared" ca="1" si="270"/>
        <v>-357</v>
      </c>
      <c r="J4190" s="379">
        <f t="shared" ca="1" si="271"/>
        <v>-247</v>
      </c>
      <c r="K4190" s="391" t="str">
        <f t="shared" ca="1" si="272"/>
        <v>80,00</v>
      </c>
      <c r="L4190" s="379"/>
      <c r="O4190" s="379"/>
    </row>
    <row r="4191" spans="1:15">
      <c r="A4191" s="417" t="s">
        <v>2155</v>
      </c>
      <c r="B4191" s="417" t="s">
        <v>8010</v>
      </c>
      <c r="C4191" s="417" t="s">
        <v>2281</v>
      </c>
      <c r="D4191" s="417" t="s">
        <v>3615</v>
      </c>
      <c r="E4191" s="391">
        <v>1.34</v>
      </c>
      <c r="F4191" s="418">
        <v>44214</v>
      </c>
      <c r="G4191" s="417" t="s">
        <v>2283</v>
      </c>
      <c r="I4191" s="379">
        <f t="shared" ca="1" si="270"/>
        <v>-357</v>
      </c>
      <c r="J4191" s="379">
        <f t="shared" ca="1" si="271"/>
        <v>-247</v>
      </c>
      <c r="K4191" s="391" t="str">
        <f t="shared" ca="1" si="272"/>
        <v>81,00</v>
      </c>
      <c r="L4191" s="379"/>
      <c r="O4191" s="379"/>
    </row>
    <row r="4192" spans="1:15">
      <c r="A4192" s="417" t="s">
        <v>2155</v>
      </c>
      <c r="B4192" s="417" t="s">
        <v>8011</v>
      </c>
      <c r="C4192" s="417" t="s">
        <v>2281</v>
      </c>
      <c r="D4192" s="417" t="s">
        <v>3212</v>
      </c>
      <c r="E4192" s="391">
        <v>1.17</v>
      </c>
      <c r="F4192" s="418">
        <v>44214</v>
      </c>
      <c r="G4192" s="417" t="s">
        <v>2283</v>
      </c>
      <c r="I4192" s="379">
        <f t="shared" ca="1" si="270"/>
        <v>-357</v>
      </c>
      <c r="J4192" s="379">
        <f t="shared" ca="1" si="271"/>
        <v>-247</v>
      </c>
      <c r="K4192" s="391" t="str">
        <f t="shared" ca="1" si="272"/>
        <v>82,00</v>
      </c>
      <c r="L4192" s="379"/>
      <c r="O4192" s="379"/>
    </row>
    <row r="4193" spans="1:15">
      <c r="A4193" s="417" t="s">
        <v>2155</v>
      </c>
      <c r="B4193" s="417" t="s">
        <v>11258</v>
      </c>
      <c r="C4193" s="417" t="s">
        <v>2281</v>
      </c>
      <c r="D4193" s="417" t="s">
        <v>11259</v>
      </c>
      <c r="E4193" s="391">
        <v>0.95</v>
      </c>
      <c r="F4193" s="418">
        <v>44214</v>
      </c>
      <c r="G4193" s="417" t="s">
        <v>2283</v>
      </c>
      <c r="I4193" s="379">
        <f t="shared" ca="1" si="270"/>
        <v>-357</v>
      </c>
      <c r="J4193" s="379">
        <f t="shared" ca="1" si="271"/>
        <v>-247</v>
      </c>
      <c r="K4193" s="391" t="str">
        <f t="shared" ca="1" si="272"/>
        <v>83,00</v>
      </c>
      <c r="L4193" s="379"/>
      <c r="O4193" s="379"/>
    </row>
    <row r="4194" spans="1:15">
      <c r="A4194" s="417" t="s">
        <v>2155</v>
      </c>
      <c r="B4194" s="417" t="s">
        <v>11260</v>
      </c>
      <c r="C4194" s="417" t="s">
        <v>2281</v>
      </c>
      <c r="D4194" s="417" t="s">
        <v>3213</v>
      </c>
      <c r="E4194" s="391">
        <v>0.62</v>
      </c>
      <c r="F4194" s="418">
        <v>44214</v>
      </c>
      <c r="G4194" s="417" t="s">
        <v>2283</v>
      </c>
      <c r="I4194" s="379">
        <f t="shared" ca="1" si="270"/>
        <v>-357</v>
      </c>
      <c r="J4194" s="379">
        <f t="shared" ca="1" si="271"/>
        <v>-247</v>
      </c>
      <c r="K4194" s="391" t="str">
        <f t="shared" ca="1" si="272"/>
        <v>84,00</v>
      </c>
      <c r="L4194" s="379"/>
      <c r="O4194" s="379"/>
    </row>
    <row r="4195" spans="1:15">
      <c r="A4195" s="417" t="s">
        <v>2155</v>
      </c>
      <c r="B4195" s="417" t="s">
        <v>11261</v>
      </c>
      <c r="C4195" s="417" t="s">
        <v>2281</v>
      </c>
      <c r="D4195" s="417" t="s">
        <v>3616</v>
      </c>
      <c r="E4195" s="391">
        <v>0.26</v>
      </c>
      <c r="F4195" s="418">
        <v>44214</v>
      </c>
      <c r="G4195" s="417" t="s">
        <v>2283</v>
      </c>
      <c r="I4195" s="379">
        <f t="shared" ca="1" si="270"/>
        <v>-357</v>
      </c>
      <c r="J4195" s="379">
        <f t="shared" ca="1" si="271"/>
        <v>-247</v>
      </c>
      <c r="K4195" s="391" t="str">
        <f t="shared" ca="1" si="272"/>
        <v>85,00</v>
      </c>
      <c r="L4195" s="379"/>
      <c r="O4195" s="379"/>
    </row>
    <row r="4196" spans="1:15">
      <c r="A4196" s="417" t="s">
        <v>2155</v>
      </c>
      <c r="B4196" s="417" t="s">
        <v>11262</v>
      </c>
      <c r="C4196" s="417" t="s">
        <v>2281</v>
      </c>
      <c r="D4196" s="417" t="s">
        <v>3214</v>
      </c>
      <c r="E4196" s="391">
        <v>0.21</v>
      </c>
      <c r="F4196" s="418">
        <v>44214</v>
      </c>
      <c r="G4196" s="417" t="s">
        <v>2283</v>
      </c>
      <c r="I4196" s="379">
        <f t="shared" ca="1" si="270"/>
        <v>-357</v>
      </c>
      <c r="J4196" s="379">
        <f t="shared" ca="1" si="271"/>
        <v>-247</v>
      </c>
      <c r="K4196" s="391" t="str">
        <f t="shared" ca="1" si="272"/>
        <v>86,00</v>
      </c>
      <c r="L4196" s="379"/>
      <c r="O4196" s="379"/>
    </row>
    <row r="4197" spans="1:15">
      <c r="A4197" s="417" t="s">
        <v>2155</v>
      </c>
      <c r="B4197" s="417" t="s">
        <v>11263</v>
      </c>
      <c r="C4197" s="417" t="s">
        <v>2281</v>
      </c>
      <c r="D4197" s="417" t="s">
        <v>9126</v>
      </c>
      <c r="E4197" s="391">
        <v>0.18</v>
      </c>
      <c r="F4197" s="418">
        <v>44214</v>
      </c>
      <c r="G4197" s="417" t="s">
        <v>2283</v>
      </c>
      <c r="I4197" s="379">
        <f t="shared" ca="1" si="270"/>
        <v>-357</v>
      </c>
      <c r="J4197" s="379">
        <f t="shared" ca="1" si="271"/>
        <v>-247</v>
      </c>
      <c r="K4197" s="391" t="str">
        <f t="shared" ca="1" si="272"/>
        <v>87,00</v>
      </c>
      <c r="L4197" s="379"/>
      <c r="O4197" s="379"/>
    </row>
    <row r="4198" spans="1:15">
      <c r="A4198" s="417" t="s">
        <v>2155</v>
      </c>
      <c r="B4198" s="417" t="s">
        <v>6874</v>
      </c>
      <c r="C4198" s="417" t="s">
        <v>2281</v>
      </c>
      <c r="D4198" s="417" t="s">
        <v>6875</v>
      </c>
      <c r="E4198" s="391">
        <v>0.05</v>
      </c>
      <c r="F4198" s="418">
        <v>44214</v>
      </c>
      <c r="G4198" s="417" t="s">
        <v>2283</v>
      </c>
      <c r="I4198" s="379">
        <f t="shared" ca="1" si="270"/>
        <v>-357</v>
      </c>
      <c r="J4198" s="379">
        <f t="shared" ca="1" si="271"/>
        <v>-247</v>
      </c>
      <c r="K4198" s="391" t="str">
        <f t="shared" ca="1" si="272"/>
        <v>91,00</v>
      </c>
      <c r="L4198" s="379"/>
      <c r="O4198" s="379"/>
    </row>
    <row r="4199" spans="1:15">
      <c r="A4199" s="417" t="s">
        <v>2155</v>
      </c>
      <c r="B4199" s="417" t="s">
        <v>6876</v>
      </c>
      <c r="C4199" s="417" t="s">
        <v>2281</v>
      </c>
      <c r="D4199" s="417" t="s">
        <v>3221</v>
      </c>
      <c r="E4199" s="391">
        <v>0.18</v>
      </c>
      <c r="F4199" s="418">
        <v>44214</v>
      </c>
      <c r="G4199" s="417" t="s">
        <v>2283</v>
      </c>
      <c r="I4199" s="379">
        <f t="shared" ca="1" si="270"/>
        <v>-357</v>
      </c>
      <c r="J4199" s="379">
        <f t="shared" ca="1" si="271"/>
        <v>-247</v>
      </c>
      <c r="K4199" s="391" t="str">
        <f t="shared" ca="1" si="272"/>
        <v>94,00</v>
      </c>
      <c r="L4199" s="379"/>
      <c r="O4199" s="379"/>
    </row>
    <row r="4200" spans="1:15">
      <c r="A4200" s="417" t="s">
        <v>2155</v>
      </c>
      <c r="B4200" s="417" t="s">
        <v>11264</v>
      </c>
      <c r="C4200" s="417" t="s">
        <v>2281</v>
      </c>
      <c r="D4200" s="417" t="s">
        <v>3591</v>
      </c>
      <c r="E4200" s="391">
        <v>7.34</v>
      </c>
      <c r="F4200" s="418">
        <v>44249</v>
      </c>
      <c r="G4200" s="417" t="s">
        <v>2286</v>
      </c>
      <c r="I4200" s="379">
        <f t="shared" ca="1" si="270"/>
        <v>-322</v>
      </c>
      <c r="J4200" s="379">
        <f t="shared" ca="1" si="271"/>
        <v>-224</v>
      </c>
      <c r="K4200" s="391" t="str">
        <f t="shared" ca="1" si="272"/>
        <v>67,50</v>
      </c>
      <c r="L4200" s="379"/>
      <c r="O4200" s="379"/>
    </row>
    <row r="4201" spans="1:15">
      <c r="A4201" s="417" t="s">
        <v>2155</v>
      </c>
      <c r="B4201" s="417" t="s">
        <v>11265</v>
      </c>
      <c r="C4201" s="417" t="s">
        <v>2281</v>
      </c>
      <c r="D4201" s="417" t="s">
        <v>3608</v>
      </c>
      <c r="E4201" s="391">
        <v>7.06</v>
      </c>
      <c r="F4201" s="418">
        <v>44249</v>
      </c>
      <c r="G4201" s="417" t="s">
        <v>2283</v>
      </c>
      <c r="I4201" s="379">
        <f t="shared" ca="1" si="270"/>
        <v>-322</v>
      </c>
      <c r="J4201" s="379">
        <f t="shared" ca="1" si="271"/>
        <v>-224</v>
      </c>
      <c r="K4201" s="391" t="str">
        <f t="shared" ca="1" si="272"/>
        <v>70,00</v>
      </c>
      <c r="L4201" s="379"/>
      <c r="O4201" s="379"/>
    </row>
    <row r="4202" spans="1:15">
      <c r="A4202" s="417" t="s">
        <v>2155</v>
      </c>
      <c r="B4202" s="417" t="s">
        <v>11266</v>
      </c>
      <c r="C4202" s="417" t="s">
        <v>2281</v>
      </c>
      <c r="D4202" s="417" t="s">
        <v>3609</v>
      </c>
      <c r="E4202" s="391">
        <v>6.55</v>
      </c>
      <c r="F4202" s="418">
        <v>44249</v>
      </c>
      <c r="G4202" s="417" t="s">
        <v>2283</v>
      </c>
      <c r="I4202" s="379">
        <f t="shared" ca="1" si="270"/>
        <v>-322</v>
      </c>
      <c r="J4202" s="379">
        <f t="shared" ca="1" si="271"/>
        <v>-224</v>
      </c>
      <c r="K4202" s="391" t="str">
        <f t="shared" ca="1" si="272"/>
        <v>71,00</v>
      </c>
      <c r="L4202" s="379"/>
      <c r="O4202" s="379"/>
    </row>
    <row r="4203" spans="1:15">
      <c r="A4203" s="417" t="s">
        <v>2155</v>
      </c>
      <c r="B4203" s="417" t="s">
        <v>11267</v>
      </c>
      <c r="C4203" s="417" t="s">
        <v>2281</v>
      </c>
      <c r="D4203" s="417" t="s">
        <v>3610</v>
      </c>
      <c r="E4203" s="391">
        <v>11.49</v>
      </c>
      <c r="F4203" s="418">
        <v>44249</v>
      </c>
      <c r="G4203" s="417" t="s">
        <v>2283</v>
      </c>
      <c r="I4203" s="379">
        <f t="shared" ca="1" si="270"/>
        <v>-322</v>
      </c>
      <c r="J4203" s="379">
        <f t="shared" ca="1" si="271"/>
        <v>-224</v>
      </c>
      <c r="K4203" s="391" t="str">
        <f t="shared" ca="1" si="272"/>
        <v>72,00</v>
      </c>
      <c r="L4203" s="379"/>
      <c r="O4203" s="379"/>
    </row>
    <row r="4204" spans="1:15">
      <c r="A4204" s="417" t="s">
        <v>2155</v>
      </c>
      <c r="B4204" s="417" t="s">
        <v>11268</v>
      </c>
      <c r="C4204" s="417" t="s">
        <v>2281</v>
      </c>
      <c r="D4204" s="417" t="s">
        <v>3611</v>
      </c>
      <c r="E4204" s="391">
        <v>4.75</v>
      </c>
      <c r="F4204" s="418">
        <v>44249</v>
      </c>
      <c r="G4204" s="417" t="s">
        <v>2283</v>
      </c>
      <c r="I4204" s="379">
        <f t="shared" ca="1" si="270"/>
        <v>-322</v>
      </c>
      <c r="J4204" s="379">
        <f t="shared" ca="1" si="271"/>
        <v>-224</v>
      </c>
      <c r="K4204" s="391" t="str">
        <f t="shared" ca="1" si="272"/>
        <v>73,00</v>
      </c>
      <c r="L4204" s="379"/>
      <c r="O4204" s="379"/>
    </row>
    <row r="4205" spans="1:15">
      <c r="A4205" s="417" t="s">
        <v>2155</v>
      </c>
      <c r="B4205" s="417" t="s">
        <v>11269</v>
      </c>
      <c r="C4205" s="417" t="s">
        <v>2281</v>
      </c>
      <c r="D4205" s="417" t="s">
        <v>3612</v>
      </c>
      <c r="E4205" s="391">
        <v>4.71</v>
      </c>
      <c r="F4205" s="418">
        <v>44249</v>
      </c>
      <c r="G4205" s="417" t="s">
        <v>2283</v>
      </c>
      <c r="I4205" s="379">
        <f t="shared" ca="1" si="270"/>
        <v>-322</v>
      </c>
      <c r="J4205" s="379">
        <f t="shared" ca="1" si="271"/>
        <v>-224</v>
      </c>
      <c r="K4205" s="391" t="str">
        <f t="shared" ca="1" si="272"/>
        <v>74,00</v>
      </c>
      <c r="L4205" s="379"/>
      <c r="O4205" s="379"/>
    </row>
    <row r="4206" spans="1:15">
      <c r="A4206" s="417" t="s">
        <v>2155</v>
      </c>
      <c r="B4206" s="417" t="s">
        <v>11270</v>
      </c>
      <c r="C4206" s="417" t="s">
        <v>2281</v>
      </c>
      <c r="D4206" s="417" t="s">
        <v>3208</v>
      </c>
      <c r="E4206" s="391">
        <v>8.65</v>
      </c>
      <c r="F4206" s="418">
        <v>44249</v>
      </c>
      <c r="G4206" s="417" t="s">
        <v>2283</v>
      </c>
      <c r="I4206" s="379">
        <f t="shared" ca="1" si="270"/>
        <v>-322</v>
      </c>
      <c r="J4206" s="379">
        <f t="shared" ca="1" si="271"/>
        <v>-224</v>
      </c>
      <c r="K4206" s="391" t="str">
        <f t="shared" ca="1" si="272"/>
        <v>75,00</v>
      </c>
      <c r="L4206" s="379"/>
      <c r="O4206" s="379"/>
    </row>
    <row r="4207" spans="1:15">
      <c r="A4207" s="417" t="s">
        <v>2155</v>
      </c>
      <c r="B4207" s="417" t="s">
        <v>11271</v>
      </c>
      <c r="C4207" s="417" t="s">
        <v>2281</v>
      </c>
      <c r="D4207" s="417" t="s">
        <v>3209</v>
      </c>
      <c r="E4207" s="391">
        <v>5.4</v>
      </c>
      <c r="F4207" s="418">
        <v>44249</v>
      </c>
      <c r="G4207" s="417" t="s">
        <v>2283</v>
      </c>
      <c r="I4207" s="379">
        <f t="shared" ca="1" si="270"/>
        <v>-322</v>
      </c>
      <c r="J4207" s="379">
        <f t="shared" ca="1" si="271"/>
        <v>-224</v>
      </c>
      <c r="K4207" s="391" t="str">
        <f t="shared" ca="1" si="272"/>
        <v>76,00</v>
      </c>
      <c r="L4207" s="379"/>
      <c r="O4207" s="379"/>
    </row>
    <row r="4208" spans="1:15">
      <c r="A4208" s="417" t="s">
        <v>2155</v>
      </c>
      <c r="B4208" s="417" t="s">
        <v>11272</v>
      </c>
      <c r="C4208" s="417" t="s">
        <v>2281</v>
      </c>
      <c r="D4208" s="417" t="s">
        <v>3596</v>
      </c>
      <c r="E4208" s="391">
        <v>3.81</v>
      </c>
      <c r="F4208" s="418">
        <v>44249</v>
      </c>
      <c r="G4208" s="417" t="s">
        <v>2286</v>
      </c>
      <c r="I4208" s="379">
        <f t="shared" ca="1" si="270"/>
        <v>-322</v>
      </c>
      <c r="J4208" s="379">
        <f t="shared" ca="1" si="271"/>
        <v>-224</v>
      </c>
      <c r="K4208" s="391" t="str">
        <f t="shared" ca="1" si="272"/>
        <v>76,50</v>
      </c>
      <c r="L4208" s="379"/>
      <c r="O4208" s="379"/>
    </row>
    <row r="4209" spans="1:15">
      <c r="A4209" s="417" t="s">
        <v>2155</v>
      </c>
      <c r="B4209" s="417" t="s">
        <v>11273</v>
      </c>
      <c r="C4209" s="417" t="s">
        <v>2281</v>
      </c>
      <c r="D4209" s="417" t="s">
        <v>3613</v>
      </c>
      <c r="E4209" s="391">
        <v>5.14</v>
      </c>
      <c r="F4209" s="418">
        <v>44249</v>
      </c>
      <c r="G4209" s="417" t="s">
        <v>2283</v>
      </c>
      <c r="I4209" s="379">
        <f t="shared" ca="1" si="270"/>
        <v>-322</v>
      </c>
      <c r="J4209" s="379">
        <f t="shared" ca="1" si="271"/>
        <v>-224</v>
      </c>
      <c r="K4209" s="391" t="str">
        <f t="shared" ca="1" si="272"/>
        <v>77,00</v>
      </c>
      <c r="L4209" s="379"/>
      <c r="O4209" s="379"/>
    </row>
    <row r="4210" spans="1:15">
      <c r="A4210" s="417" t="s">
        <v>2155</v>
      </c>
      <c r="B4210" s="417" t="s">
        <v>11274</v>
      </c>
      <c r="C4210" s="417" t="s">
        <v>2281</v>
      </c>
      <c r="D4210" s="417" t="s">
        <v>3210</v>
      </c>
      <c r="E4210" s="391">
        <v>6</v>
      </c>
      <c r="F4210" s="418">
        <v>44249</v>
      </c>
      <c r="G4210" s="417" t="s">
        <v>2283</v>
      </c>
      <c r="I4210" s="379">
        <f t="shared" ca="1" si="270"/>
        <v>-322</v>
      </c>
      <c r="J4210" s="379">
        <f t="shared" ca="1" si="271"/>
        <v>-224</v>
      </c>
      <c r="K4210" s="391" t="str">
        <f t="shared" ca="1" si="272"/>
        <v>78,00</v>
      </c>
      <c r="L4210" s="379"/>
      <c r="O4210" s="379"/>
    </row>
    <row r="4211" spans="1:15">
      <c r="A4211" s="417" t="s">
        <v>2155</v>
      </c>
      <c r="B4211" s="417" t="s">
        <v>11275</v>
      </c>
      <c r="C4211" s="417" t="s">
        <v>2281</v>
      </c>
      <c r="D4211" s="417" t="s">
        <v>3614</v>
      </c>
      <c r="E4211" s="391">
        <v>6.33</v>
      </c>
      <c r="F4211" s="418">
        <v>44249</v>
      </c>
      <c r="G4211" s="417" t="s">
        <v>2283</v>
      </c>
      <c r="I4211" s="379">
        <f t="shared" ca="1" si="270"/>
        <v>-322</v>
      </c>
      <c r="J4211" s="379">
        <f t="shared" ca="1" si="271"/>
        <v>-224</v>
      </c>
      <c r="K4211" s="391" t="str">
        <f t="shared" ca="1" si="272"/>
        <v>79,00</v>
      </c>
      <c r="L4211" s="379"/>
      <c r="O4211" s="379"/>
    </row>
    <row r="4212" spans="1:15">
      <c r="A4212" s="417" t="s">
        <v>2155</v>
      </c>
      <c r="B4212" s="417" t="s">
        <v>11276</v>
      </c>
      <c r="C4212" s="417" t="s">
        <v>2281</v>
      </c>
      <c r="D4212" s="417" t="s">
        <v>3211</v>
      </c>
      <c r="E4212" s="391">
        <v>5.32</v>
      </c>
      <c r="F4212" s="418">
        <v>44249</v>
      </c>
      <c r="G4212" s="417" t="s">
        <v>2283</v>
      </c>
      <c r="I4212" s="379">
        <f t="shared" ca="1" si="270"/>
        <v>-322</v>
      </c>
      <c r="J4212" s="379">
        <f t="shared" ca="1" si="271"/>
        <v>-224</v>
      </c>
      <c r="K4212" s="391" t="str">
        <f t="shared" ca="1" si="272"/>
        <v>80,00</v>
      </c>
      <c r="L4212" s="379"/>
      <c r="O4212" s="379"/>
    </row>
    <row r="4213" spans="1:15">
      <c r="A4213" s="417" t="s">
        <v>2155</v>
      </c>
      <c r="B4213" s="417" t="s">
        <v>11277</v>
      </c>
      <c r="C4213" s="417" t="s">
        <v>2281</v>
      </c>
      <c r="D4213" s="417" t="s">
        <v>3615</v>
      </c>
      <c r="E4213" s="391">
        <v>4.34</v>
      </c>
      <c r="F4213" s="418">
        <v>44249</v>
      </c>
      <c r="G4213" s="417" t="s">
        <v>2283</v>
      </c>
      <c r="I4213" s="379">
        <f t="shared" ca="1" si="270"/>
        <v>-322</v>
      </c>
      <c r="J4213" s="379">
        <f t="shared" ca="1" si="271"/>
        <v>-224</v>
      </c>
      <c r="K4213" s="391" t="str">
        <f t="shared" ca="1" si="272"/>
        <v>81,00</v>
      </c>
      <c r="L4213" s="379"/>
      <c r="O4213" s="379"/>
    </row>
    <row r="4214" spans="1:15">
      <c r="A4214" s="417" t="s">
        <v>2155</v>
      </c>
      <c r="B4214" s="417" t="s">
        <v>11278</v>
      </c>
      <c r="C4214" s="417" t="s">
        <v>2281</v>
      </c>
      <c r="D4214" s="417" t="s">
        <v>3212</v>
      </c>
      <c r="E4214" s="391">
        <v>3.69</v>
      </c>
      <c r="F4214" s="418">
        <v>44249</v>
      </c>
      <c r="G4214" s="417" t="s">
        <v>2283</v>
      </c>
      <c r="I4214" s="379">
        <f t="shared" ca="1" si="270"/>
        <v>-322</v>
      </c>
      <c r="J4214" s="379">
        <f t="shared" ca="1" si="271"/>
        <v>-224</v>
      </c>
      <c r="K4214" s="391" t="str">
        <f t="shared" ca="1" si="272"/>
        <v>82,00</v>
      </c>
      <c r="L4214" s="379"/>
      <c r="O4214" s="379"/>
    </row>
    <row r="4215" spans="1:15">
      <c r="A4215" s="417" t="s">
        <v>2155</v>
      </c>
      <c r="B4215" s="417" t="s">
        <v>11279</v>
      </c>
      <c r="C4215" s="417" t="s">
        <v>2281</v>
      </c>
      <c r="D4215" s="417" t="s">
        <v>11259</v>
      </c>
      <c r="E4215" s="391">
        <v>3.13</v>
      </c>
      <c r="F4215" s="418">
        <v>44249</v>
      </c>
      <c r="G4215" s="417" t="s">
        <v>2283</v>
      </c>
      <c r="I4215" s="379">
        <f t="shared" ca="1" si="270"/>
        <v>-322</v>
      </c>
      <c r="J4215" s="379">
        <f t="shared" ca="1" si="271"/>
        <v>-224</v>
      </c>
      <c r="K4215" s="391" t="str">
        <f t="shared" ca="1" si="272"/>
        <v>83,00</v>
      </c>
      <c r="L4215" s="379"/>
      <c r="O4215" s="379"/>
    </row>
    <row r="4216" spans="1:15">
      <c r="A4216" s="417" t="s">
        <v>2155</v>
      </c>
      <c r="B4216" s="417" t="s">
        <v>11280</v>
      </c>
      <c r="C4216" s="417" t="s">
        <v>2281</v>
      </c>
      <c r="D4216" s="417" t="s">
        <v>3213</v>
      </c>
      <c r="E4216" s="391">
        <v>2.89</v>
      </c>
      <c r="F4216" s="418">
        <v>44249</v>
      </c>
      <c r="G4216" s="417" t="s">
        <v>2283</v>
      </c>
      <c r="I4216" s="379">
        <f t="shared" ca="1" si="270"/>
        <v>-322</v>
      </c>
      <c r="J4216" s="379">
        <f t="shared" ca="1" si="271"/>
        <v>-224</v>
      </c>
      <c r="K4216" s="391" t="str">
        <f t="shared" ca="1" si="272"/>
        <v>84,00</v>
      </c>
      <c r="L4216" s="379"/>
      <c r="O4216" s="379"/>
    </row>
    <row r="4217" spans="1:15">
      <c r="A4217" s="417" t="s">
        <v>2155</v>
      </c>
      <c r="B4217" s="417" t="s">
        <v>11281</v>
      </c>
      <c r="C4217" s="417" t="s">
        <v>2281</v>
      </c>
      <c r="D4217" s="417" t="s">
        <v>3616</v>
      </c>
      <c r="E4217" s="391">
        <v>2.4500000000000002</v>
      </c>
      <c r="F4217" s="418">
        <v>44249</v>
      </c>
      <c r="G4217" s="417" t="s">
        <v>2283</v>
      </c>
      <c r="I4217" s="379">
        <f t="shared" ca="1" si="270"/>
        <v>-322</v>
      </c>
      <c r="J4217" s="379">
        <f t="shared" ca="1" si="271"/>
        <v>-224</v>
      </c>
      <c r="K4217" s="391" t="str">
        <f t="shared" ca="1" si="272"/>
        <v>85,00</v>
      </c>
      <c r="L4217" s="379"/>
      <c r="O4217" s="379"/>
    </row>
    <row r="4218" spans="1:15">
      <c r="A4218" s="417" t="s">
        <v>2155</v>
      </c>
      <c r="B4218" s="417" t="s">
        <v>18349</v>
      </c>
      <c r="C4218" s="417" t="s">
        <v>2281</v>
      </c>
      <c r="D4218" s="417" t="s">
        <v>3214</v>
      </c>
      <c r="E4218" s="391">
        <v>2.72</v>
      </c>
      <c r="F4218" s="418">
        <v>44249</v>
      </c>
      <c r="G4218" s="417" t="s">
        <v>2283</v>
      </c>
      <c r="I4218" s="379">
        <f t="shared" ca="1" si="270"/>
        <v>-322</v>
      </c>
      <c r="J4218" s="379">
        <f t="shared" ca="1" si="271"/>
        <v>-224</v>
      </c>
      <c r="K4218" s="391" t="str">
        <f t="shared" ca="1" si="272"/>
        <v>86,00</v>
      </c>
      <c r="L4218" s="379"/>
      <c r="O4218" s="379"/>
    </row>
    <row r="4219" spans="1:15">
      <c r="A4219" s="417" t="s">
        <v>2155</v>
      </c>
      <c r="B4219" s="417" t="s">
        <v>11282</v>
      </c>
      <c r="C4219" s="417" t="s">
        <v>2281</v>
      </c>
      <c r="D4219" s="417" t="s">
        <v>3209</v>
      </c>
      <c r="E4219" s="391">
        <v>0.7</v>
      </c>
      <c r="F4219" s="418">
        <v>44270</v>
      </c>
      <c r="G4219" s="417" t="s">
        <v>2283</v>
      </c>
      <c r="I4219" s="379">
        <f t="shared" ca="1" si="270"/>
        <v>-301</v>
      </c>
      <c r="J4219" s="379">
        <f t="shared" ca="1" si="271"/>
        <v>-209</v>
      </c>
      <c r="K4219" s="391" t="str">
        <f t="shared" ca="1" si="272"/>
        <v>76,00</v>
      </c>
      <c r="L4219" s="379"/>
      <c r="O4219" s="379"/>
    </row>
    <row r="4220" spans="1:15">
      <c r="A4220" s="417" t="s">
        <v>2155</v>
      </c>
      <c r="B4220" s="417" t="s">
        <v>11283</v>
      </c>
      <c r="C4220" s="417" t="s">
        <v>2281</v>
      </c>
      <c r="D4220" s="417" t="s">
        <v>3613</v>
      </c>
      <c r="E4220" s="391">
        <v>0.1</v>
      </c>
      <c r="F4220" s="418">
        <v>44270</v>
      </c>
      <c r="G4220" s="417" t="s">
        <v>2283</v>
      </c>
      <c r="I4220" s="379">
        <f t="shared" ca="1" si="270"/>
        <v>-301</v>
      </c>
      <c r="J4220" s="379">
        <f t="shared" ca="1" si="271"/>
        <v>-209</v>
      </c>
      <c r="K4220" s="391" t="str">
        <f t="shared" ca="1" si="272"/>
        <v>77,00</v>
      </c>
      <c r="L4220" s="379"/>
      <c r="O4220" s="379"/>
    </row>
    <row r="4221" spans="1:15">
      <c r="A4221" s="417" t="s">
        <v>2155</v>
      </c>
      <c r="B4221" s="417" t="s">
        <v>11284</v>
      </c>
      <c r="C4221" s="417" t="s">
        <v>2281</v>
      </c>
      <c r="D4221" s="417" t="s">
        <v>3210</v>
      </c>
      <c r="E4221" s="391">
        <v>0.8</v>
      </c>
      <c r="F4221" s="418">
        <v>44270</v>
      </c>
      <c r="G4221" s="417" t="s">
        <v>2283</v>
      </c>
      <c r="I4221" s="379">
        <f t="shared" ca="1" si="270"/>
        <v>-301</v>
      </c>
      <c r="J4221" s="379">
        <f t="shared" ca="1" si="271"/>
        <v>-209</v>
      </c>
      <c r="K4221" s="391" t="str">
        <f t="shared" ca="1" si="272"/>
        <v>78,00</v>
      </c>
      <c r="L4221" s="379"/>
      <c r="O4221" s="379"/>
    </row>
    <row r="4222" spans="1:15">
      <c r="A4222" s="417" t="s">
        <v>2155</v>
      </c>
      <c r="B4222" s="417" t="s">
        <v>11285</v>
      </c>
      <c r="C4222" s="417" t="s">
        <v>2281</v>
      </c>
      <c r="D4222" s="417" t="s">
        <v>3614</v>
      </c>
      <c r="E4222" s="391">
        <v>1.26</v>
      </c>
      <c r="F4222" s="418">
        <v>44270</v>
      </c>
      <c r="G4222" s="417" t="s">
        <v>2283</v>
      </c>
      <c r="I4222" s="379">
        <f t="shared" ca="1" si="270"/>
        <v>-301</v>
      </c>
      <c r="J4222" s="379">
        <f t="shared" ca="1" si="271"/>
        <v>-209</v>
      </c>
      <c r="K4222" s="391" t="str">
        <f t="shared" ca="1" si="272"/>
        <v>79,00</v>
      </c>
      <c r="L4222" s="379"/>
      <c r="O4222" s="379"/>
    </row>
    <row r="4223" spans="1:15">
      <c r="A4223" s="417" t="s">
        <v>2155</v>
      </c>
      <c r="B4223" s="417" t="s">
        <v>11286</v>
      </c>
      <c r="C4223" s="417" t="s">
        <v>2281</v>
      </c>
      <c r="D4223" s="417" t="s">
        <v>3211</v>
      </c>
      <c r="E4223" s="391">
        <v>0.3</v>
      </c>
      <c r="F4223" s="418">
        <v>44270</v>
      </c>
      <c r="G4223" s="417" t="s">
        <v>2283</v>
      </c>
      <c r="I4223" s="379">
        <f t="shared" ca="1" si="270"/>
        <v>-301</v>
      </c>
      <c r="J4223" s="379">
        <f t="shared" ca="1" si="271"/>
        <v>-209</v>
      </c>
      <c r="K4223" s="391" t="str">
        <f t="shared" ca="1" si="272"/>
        <v>80,00</v>
      </c>
      <c r="L4223" s="379"/>
      <c r="O4223" s="379"/>
    </row>
    <row r="4224" spans="1:15">
      <c r="A4224" s="417" t="s">
        <v>2155</v>
      </c>
      <c r="B4224" s="417" t="s">
        <v>11287</v>
      </c>
      <c r="C4224" s="417" t="s">
        <v>2281</v>
      </c>
      <c r="D4224" s="417" t="s">
        <v>3615</v>
      </c>
      <c r="E4224" s="391">
        <v>0.89</v>
      </c>
      <c r="F4224" s="418">
        <v>44270</v>
      </c>
      <c r="G4224" s="417" t="s">
        <v>2283</v>
      </c>
      <c r="I4224" s="379">
        <f t="shared" ca="1" si="270"/>
        <v>-301</v>
      </c>
      <c r="J4224" s="379">
        <f t="shared" ca="1" si="271"/>
        <v>-209</v>
      </c>
      <c r="K4224" s="391" t="str">
        <f t="shared" ca="1" si="272"/>
        <v>81,00</v>
      </c>
      <c r="L4224" s="379"/>
      <c r="O4224" s="379"/>
    </row>
    <row r="4225" spans="1:15">
      <c r="A4225" s="417" t="s">
        <v>2155</v>
      </c>
      <c r="B4225" s="417" t="s">
        <v>11288</v>
      </c>
      <c r="C4225" s="417" t="s">
        <v>2281</v>
      </c>
      <c r="D4225" s="417" t="s">
        <v>3212</v>
      </c>
      <c r="E4225" s="391">
        <v>0.1</v>
      </c>
      <c r="F4225" s="418">
        <v>44270</v>
      </c>
      <c r="G4225" s="417" t="s">
        <v>2283</v>
      </c>
      <c r="I4225" s="379">
        <f t="shared" ca="1" si="270"/>
        <v>-301</v>
      </c>
      <c r="J4225" s="379">
        <f t="shared" ca="1" si="271"/>
        <v>-209</v>
      </c>
      <c r="K4225" s="391" t="str">
        <f t="shared" ca="1" si="272"/>
        <v>82,00</v>
      </c>
      <c r="L4225" s="379"/>
      <c r="O4225" s="379"/>
    </row>
    <row r="4226" spans="1:15">
      <c r="A4226" s="417" t="s">
        <v>2155</v>
      </c>
      <c r="B4226" s="417" t="s">
        <v>11289</v>
      </c>
      <c r="C4226" s="417" t="s">
        <v>2281</v>
      </c>
      <c r="D4226" s="417" t="s">
        <v>11259</v>
      </c>
      <c r="E4226" s="391">
        <v>0.4</v>
      </c>
      <c r="F4226" s="418">
        <v>44270</v>
      </c>
      <c r="G4226" s="417" t="s">
        <v>2283</v>
      </c>
      <c r="I4226" s="379">
        <f t="shared" ca="1" si="270"/>
        <v>-301</v>
      </c>
      <c r="J4226" s="379">
        <f t="shared" ca="1" si="271"/>
        <v>-209</v>
      </c>
      <c r="K4226" s="391" t="str">
        <f t="shared" ca="1" si="272"/>
        <v>83,00</v>
      </c>
      <c r="L4226" s="379"/>
      <c r="O4226" s="379"/>
    </row>
    <row r="4227" spans="1:15">
      <c r="A4227" s="417" t="s">
        <v>2155</v>
      </c>
      <c r="B4227" s="417" t="s">
        <v>11290</v>
      </c>
      <c r="C4227" s="417" t="s">
        <v>2281</v>
      </c>
      <c r="D4227" s="417" t="s">
        <v>3213</v>
      </c>
      <c r="E4227" s="391">
        <v>0.1</v>
      </c>
      <c r="F4227" s="418">
        <v>44270</v>
      </c>
      <c r="G4227" s="417" t="s">
        <v>2283</v>
      </c>
      <c r="I4227" s="379">
        <f t="shared" ca="1" si="270"/>
        <v>-301</v>
      </c>
      <c r="J4227" s="379">
        <f t="shared" ca="1" si="271"/>
        <v>-209</v>
      </c>
      <c r="K4227" s="391" t="str">
        <f t="shared" ca="1" si="272"/>
        <v>84,00</v>
      </c>
      <c r="L4227" s="379"/>
      <c r="O4227" s="379"/>
    </row>
    <row r="4228" spans="1:15">
      <c r="A4228" s="417" t="s">
        <v>2155</v>
      </c>
      <c r="B4228" s="417" t="s">
        <v>11291</v>
      </c>
      <c r="C4228" s="417" t="s">
        <v>2281</v>
      </c>
      <c r="D4228" s="417" t="s">
        <v>3616</v>
      </c>
      <c r="E4228" s="391">
        <v>0.01</v>
      </c>
      <c r="F4228" s="418">
        <v>44270</v>
      </c>
      <c r="G4228" s="417" t="s">
        <v>2283</v>
      </c>
      <c r="I4228" s="379">
        <f t="shared" ca="1" si="270"/>
        <v>-301</v>
      </c>
      <c r="J4228" s="379">
        <f t="shared" ca="1" si="271"/>
        <v>-209</v>
      </c>
      <c r="K4228" s="391" t="str">
        <f t="shared" ca="1" si="272"/>
        <v>85,00</v>
      </c>
      <c r="L4228" s="379"/>
      <c r="O4228" s="379"/>
    </row>
    <row r="4229" spans="1:15">
      <c r="A4229" s="417" t="s">
        <v>2155</v>
      </c>
      <c r="B4229" s="417" t="s">
        <v>11292</v>
      </c>
      <c r="C4229" s="417" t="s">
        <v>2332</v>
      </c>
      <c r="D4229" s="417" t="s">
        <v>2374</v>
      </c>
      <c r="E4229" s="391">
        <v>7.0000000000000007E-2</v>
      </c>
      <c r="F4229" s="418">
        <v>44214</v>
      </c>
      <c r="G4229" s="417" t="s">
        <v>2286</v>
      </c>
      <c r="I4229" s="379">
        <f t="shared" ca="1" si="270"/>
        <v>-357</v>
      </c>
      <c r="J4229" s="379">
        <f t="shared" ca="1" si="271"/>
        <v>-247</v>
      </c>
      <c r="K4229" s="391" t="str">
        <f t="shared" ca="1" si="272"/>
        <v>61,00</v>
      </c>
      <c r="L4229" s="379"/>
      <c r="O4229" s="379"/>
    </row>
    <row r="4230" spans="1:15">
      <c r="A4230" s="417" t="s">
        <v>2155</v>
      </c>
      <c r="B4230" s="417" t="s">
        <v>11293</v>
      </c>
      <c r="C4230" s="417" t="s">
        <v>2332</v>
      </c>
      <c r="D4230" s="417" t="s">
        <v>3621</v>
      </c>
      <c r="E4230" s="391">
        <v>0.18</v>
      </c>
      <c r="F4230" s="418">
        <v>44214</v>
      </c>
      <c r="G4230" s="417" t="s">
        <v>2286</v>
      </c>
      <c r="I4230" s="379">
        <f t="shared" ca="1" si="270"/>
        <v>-357</v>
      </c>
      <c r="J4230" s="379">
        <f t="shared" ca="1" si="271"/>
        <v>-247</v>
      </c>
      <c r="K4230" s="391" t="str">
        <f t="shared" ca="1" si="272"/>
        <v>62,00</v>
      </c>
      <c r="L4230" s="379"/>
      <c r="O4230" s="379"/>
    </row>
    <row r="4231" spans="1:15">
      <c r="A4231" s="417" t="s">
        <v>2155</v>
      </c>
      <c r="B4231" s="417" t="s">
        <v>6877</v>
      </c>
      <c r="C4231" s="417" t="s">
        <v>2332</v>
      </c>
      <c r="D4231" s="417" t="s">
        <v>4140</v>
      </c>
      <c r="E4231" s="391">
        <v>0.05</v>
      </c>
      <c r="F4231" s="418">
        <v>44214</v>
      </c>
      <c r="G4231" s="417" t="s">
        <v>2286</v>
      </c>
      <c r="I4231" s="379">
        <f t="shared" ca="1" si="270"/>
        <v>-357</v>
      </c>
      <c r="J4231" s="379">
        <f t="shared" ca="1" si="271"/>
        <v>-247</v>
      </c>
      <c r="K4231" s="391" t="str">
        <f t="shared" ca="1" si="272"/>
        <v>63,00</v>
      </c>
      <c r="L4231" s="379"/>
      <c r="O4231" s="379"/>
    </row>
    <row r="4232" spans="1:15">
      <c r="A4232" s="417" t="s">
        <v>2155</v>
      </c>
      <c r="B4232" s="417" t="s">
        <v>6878</v>
      </c>
      <c r="C4232" s="417" t="s">
        <v>2332</v>
      </c>
      <c r="D4232" s="417" t="s">
        <v>3620</v>
      </c>
      <c r="E4232" s="391">
        <v>0.01</v>
      </c>
      <c r="F4232" s="418">
        <v>44214</v>
      </c>
      <c r="G4232" s="417" t="s">
        <v>2286</v>
      </c>
      <c r="I4232" s="379">
        <f t="shared" ca="1" si="270"/>
        <v>-357</v>
      </c>
      <c r="J4232" s="379">
        <f t="shared" ca="1" si="271"/>
        <v>-247</v>
      </c>
      <c r="K4232" s="391" t="str">
        <f t="shared" ca="1" si="272"/>
        <v>64,00</v>
      </c>
      <c r="L4232" s="379"/>
      <c r="O4232" s="379"/>
    </row>
    <row r="4233" spans="1:15">
      <c r="A4233" s="417" t="s">
        <v>2155</v>
      </c>
      <c r="B4233" s="417" t="s">
        <v>11294</v>
      </c>
      <c r="C4233" s="417" t="s">
        <v>2332</v>
      </c>
      <c r="D4233" s="417" t="s">
        <v>3603</v>
      </c>
      <c r="E4233" s="391">
        <v>0.06</v>
      </c>
      <c r="F4233" s="418">
        <v>44214</v>
      </c>
      <c r="G4233" s="417" t="s">
        <v>2286</v>
      </c>
      <c r="I4233" s="379">
        <f t="shared" ca="1" si="270"/>
        <v>-357</v>
      </c>
      <c r="J4233" s="379">
        <f t="shared" ca="1" si="271"/>
        <v>-247</v>
      </c>
      <c r="K4233" s="391" t="str">
        <f t="shared" ca="1" si="272"/>
        <v>65,00</v>
      </c>
      <c r="L4233" s="379"/>
      <c r="O4233" s="379"/>
    </row>
    <row r="4234" spans="1:15">
      <c r="A4234" s="417" t="s">
        <v>2155</v>
      </c>
      <c r="B4234" s="417" t="s">
        <v>8012</v>
      </c>
      <c r="C4234" s="417" t="s">
        <v>2332</v>
      </c>
      <c r="D4234" s="417" t="s">
        <v>3604</v>
      </c>
      <c r="E4234" s="391">
        <v>0.15</v>
      </c>
      <c r="F4234" s="418">
        <v>44214</v>
      </c>
      <c r="G4234" s="417" t="s">
        <v>2286</v>
      </c>
      <c r="I4234" s="379">
        <f t="shared" ref="I4234:I4297" ca="1" si="273">IF(F4234&lt;&gt;"",F4234-$I$199,"")</f>
        <v>-357</v>
      </c>
      <c r="J4234" s="379">
        <f t="shared" ref="J4234:J4297" ca="1" si="274">IF(I4234&lt;&gt;"",NETWORKDAYS($I$199,F4234-1,$N$201:$N$224),"")</f>
        <v>-247</v>
      </c>
      <c r="K4234" s="391" t="str">
        <f t="shared" ref="K4234:K4297" ca="1" si="275">IF(I4234&lt;&gt;"",RIGHT(D4234,LEN(D4234)-FIND(" ",D4234)),"")</f>
        <v>66,00</v>
      </c>
      <c r="L4234" s="379"/>
      <c r="O4234" s="379"/>
    </row>
    <row r="4235" spans="1:15">
      <c r="A4235" s="417" t="s">
        <v>2155</v>
      </c>
      <c r="B4235" s="417" t="s">
        <v>11295</v>
      </c>
      <c r="C4235" s="417" t="s">
        <v>2332</v>
      </c>
      <c r="D4235" s="417" t="s">
        <v>3605</v>
      </c>
      <c r="E4235" s="391">
        <v>0.21</v>
      </c>
      <c r="F4235" s="418">
        <v>44214</v>
      </c>
      <c r="G4235" s="417" t="s">
        <v>2286</v>
      </c>
      <c r="I4235" s="379">
        <f t="shared" ca="1" si="273"/>
        <v>-357</v>
      </c>
      <c r="J4235" s="379">
        <f t="shared" ca="1" si="274"/>
        <v>-247</v>
      </c>
      <c r="K4235" s="391" t="str">
        <f t="shared" ca="1" si="275"/>
        <v>67,00</v>
      </c>
      <c r="L4235" s="379"/>
      <c r="O4235" s="379"/>
    </row>
    <row r="4236" spans="1:15">
      <c r="A4236" s="417" t="s">
        <v>2155</v>
      </c>
      <c r="B4236" s="417" t="s">
        <v>11296</v>
      </c>
      <c r="C4236" s="417" t="s">
        <v>2332</v>
      </c>
      <c r="D4236" s="417" t="s">
        <v>3606</v>
      </c>
      <c r="E4236" s="391">
        <v>0.11</v>
      </c>
      <c r="F4236" s="418">
        <v>44214</v>
      </c>
      <c r="G4236" s="417" t="s">
        <v>2286</v>
      </c>
      <c r="I4236" s="379">
        <f t="shared" ca="1" si="273"/>
        <v>-357</v>
      </c>
      <c r="J4236" s="379">
        <f t="shared" ca="1" si="274"/>
        <v>-247</v>
      </c>
      <c r="K4236" s="391" t="str">
        <f t="shared" ca="1" si="275"/>
        <v>68,00</v>
      </c>
      <c r="L4236" s="379"/>
      <c r="O4236" s="379"/>
    </row>
    <row r="4237" spans="1:15">
      <c r="A4237" s="417" t="s">
        <v>2155</v>
      </c>
      <c r="B4237" s="417" t="s">
        <v>11297</v>
      </c>
      <c r="C4237" s="417" t="s">
        <v>2332</v>
      </c>
      <c r="D4237" s="417" t="s">
        <v>3607</v>
      </c>
      <c r="E4237" s="391">
        <v>0.03</v>
      </c>
      <c r="F4237" s="418">
        <v>44214</v>
      </c>
      <c r="G4237" s="417" t="s">
        <v>2286</v>
      </c>
      <c r="I4237" s="379">
        <f t="shared" ca="1" si="273"/>
        <v>-357</v>
      </c>
      <c r="J4237" s="379">
        <f t="shared" ca="1" si="274"/>
        <v>-247</v>
      </c>
      <c r="K4237" s="391" t="str">
        <f t="shared" ca="1" si="275"/>
        <v>69,00</v>
      </c>
      <c r="L4237" s="379"/>
      <c r="O4237" s="379"/>
    </row>
    <row r="4238" spans="1:15">
      <c r="A4238" s="417" t="s">
        <v>2155</v>
      </c>
      <c r="B4238" s="417" t="s">
        <v>6879</v>
      </c>
      <c r="C4238" s="417" t="s">
        <v>2332</v>
      </c>
      <c r="D4238" s="417" t="s">
        <v>3608</v>
      </c>
      <c r="E4238" s="391">
        <v>7.0000000000000007E-2</v>
      </c>
      <c r="F4238" s="418">
        <v>44214</v>
      </c>
      <c r="G4238" s="417" t="s">
        <v>2286</v>
      </c>
      <c r="I4238" s="379">
        <f t="shared" ca="1" si="273"/>
        <v>-357</v>
      </c>
      <c r="J4238" s="379">
        <f t="shared" ca="1" si="274"/>
        <v>-247</v>
      </c>
      <c r="K4238" s="391" t="str">
        <f t="shared" ca="1" si="275"/>
        <v>70,00</v>
      </c>
      <c r="L4238" s="379"/>
      <c r="O4238" s="379"/>
    </row>
    <row r="4239" spans="1:15">
      <c r="A4239" s="417" t="s">
        <v>2155</v>
      </c>
      <c r="B4239" s="417" t="s">
        <v>11298</v>
      </c>
      <c r="C4239" s="417" t="s">
        <v>2332</v>
      </c>
      <c r="D4239" s="417" t="s">
        <v>3609</v>
      </c>
      <c r="E4239" s="391">
        <v>0.15</v>
      </c>
      <c r="F4239" s="418">
        <v>44214</v>
      </c>
      <c r="G4239" s="417" t="s">
        <v>2286</v>
      </c>
      <c r="I4239" s="379">
        <f t="shared" ca="1" si="273"/>
        <v>-357</v>
      </c>
      <c r="J4239" s="379">
        <f t="shared" ca="1" si="274"/>
        <v>-247</v>
      </c>
      <c r="K4239" s="391" t="str">
        <f t="shared" ca="1" si="275"/>
        <v>71,00</v>
      </c>
      <c r="L4239" s="379"/>
      <c r="O4239" s="379"/>
    </row>
    <row r="4240" spans="1:15">
      <c r="A4240" s="417" t="s">
        <v>2155</v>
      </c>
      <c r="B4240" s="417" t="s">
        <v>11299</v>
      </c>
      <c r="C4240" s="417" t="s">
        <v>2332</v>
      </c>
      <c r="D4240" s="417" t="s">
        <v>3610</v>
      </c>
      <c r="E4240" s="391">
        <v>0.19</v>
      </c>
      <c r="F4240" s="418">
        <v>44214</v>
      </c>
      <c r="G4240" s="417" t="s">
        <v>2286</v>
      </c>
      <c r="I4240" s="379">
        <f t="shared" ca="1" si="273"/>
        <v>-357</v>
      </c>
      <c r="J4240" s="379">
        <f t="shared" ca="1" si="274"/>
        <v>-247</v>
      </c>
      <c r="K4240" s="391" t="str">
        <f t="shared" ca="1" si="275"/>
        <v>72,00</v>
      </c>
      <c r="L4240" s="379"/>
      <c r="O4240" s="379"/>
    </row>
    <row r="4241" spans="1:15">
      <c r="A4241" s="417" t="s">
        <v>2155</v>
      </c>
      <c r="B4241" s="417" t="s">
        <v>6880</v>
      </c>
      <c r="C4241" s="417" t="s">
        <v>2332</v>
      </c>
      <c r="D4241" s="417" t="s">
        <v>3594</v>
      </c>
      <c r="E4241" s="391">
        <v>0.11</v>
      </c>
      <c r="F4241" s="418">
        <v>44214</v>
      </c>
      <c r="G4241" s="417" t="s">
        <v>2286</v>
      </c>
      <c r="I4241" s="379">
        <f t="shared" ca="1" si="273"/>
        <v>-357</v>
      </c>
      <c r="J4241" s="379">
        <f t="shared" ca="1" si="274"/>
        <v>-247</v>
      </c>
      <c r="K4241" s="391" t="str">
        <f t="shared" ca="1" si="275"/>
        <v>72,50</v>
      </c>
      <c r="L4241" s="379"/>
      <c r="O4241" s="379"/>
    </row>
    <row r="4242" spans="1:15">
      <c r="A4242" s="417" t="s">
        <v>2155</v>
      </c>
      <c r="B4242" s="417" t="s">
        <v>11300</v>
      </c>
      <c r="C4242" s="417" t="s">
        <v>2332</v>
      </c>
      <c r="D4242" s="417" t="s">
        <v>3611</v>
      </c>
      <c r="E4242" s="391">
        <v>0.18</v>
      </c>
      <c r="F4242" s="418">
        <v>44214</v>
      </c>
      <c r="G4242" s="417" t="s">
        <v>2286</v>
      </c>
      <c r="I4242" s="379">
        <f t="shared" ca="1" si="273"/>
        <v>-357</v>
      </c>
      <c r="J4242" s="379">
        <f t="shared" ca="1" si="274"/>
        <v>-247</v>
      </c>
      <c r="K4242" s="391" t="str">
        <f t="shared" ca="1" si="275"/>
        <v>73,00</v>
      </c>
      <c r="L4242" s="379"/>
      <c r="O4242" s="379"/>
    </row>
    <row r="4243" spans="1:15">
      <c r="A4243" s="417" t="s">
        <v>2155</v>
      </c>
      <c r="B4243" s="417" t="s">
        <v>8013</v>
      </c>
      <c r="C4243" s="417" t="s">
        <v>2332</v>
      </c>
      <c r="D4243" s="417" t="s">
        <v>3612</v>
      </c>
      <c r="E4243" s="391">
        <v>0.15</v>
      </c>
      <c r="F4243" s="418">
        <v>44214</v>
      </c>
      <c r="G4243" s="417" t="s">
        <v>2286</v>
      </c>
      <c r="I4243" s="379">
        <f t="shared" ca="1" si="273"/>
        <v>-357</v>
      </c>
      <c r="J4243" s="379">
        <f t="shared" ca="1" si="274"/>
        <v>-247</v>
      </c>
      <c r="K4243" s="391" t="str">
        <f t="shared" ca="1" si="275"/>
        <v>74,00</v>
      </c>
      <c r="L4243" s="379"/>
      <c r="O4243" s="379"/>
    </row>
    <row r="4244" spans="1:15">
      <c r="A4244" s="417" t="s">
        <v>2155</v>
      </c>
      <c r="B4244" s="417" t="s">
        <v>11301</v>
      </c>
      <c r="C4244" s="417" t="s">
        <v>2332</v>
      </c>
      <c r="D4244" s="417" t="s">
        <v>3208</v>
      </c>
      <c r="E4244" s="391">
        <v>0.33</v>
      </c>
      <c r="F4244" s="418">
        <v>44214</v>
      </c>
      <c r="G4244" s="417" t="s">
        <v>2286</v>
      </c>
      <c r="I4244" s="379">
        <f t="shared" ca="1" si="273"/>
        <v>-357</v>
      </c>
      <c r="J4244" s="379">
        <f t="shared" ca="1" si="274"/>
        <v>-247</v>
      </c>
      <c r="K4244" s="391" t="str">
        <f t="shared" ca="1" si="275"/>
        <v>75,00</v>
      </c>
      <c r="L4244" s="379"/>
      <c r="O4244" s="379"/>
    </row>
    <row r="4245" spans="1:15">
      <c r="A4245" s="417" t="s">
        <v>2155</v>
      </c>
      <c r="B4245" s="417" t="s">
        <v>8014</v>
      </c>
      <c r="C4245" s="417" t="s">
        <v>2332</v>
      </c>
      <c r="D4245" s="417" t="s">
        <v>3209</v>
      </c>
      <c r="E4245" s="391">
        <v>0.42</v>
      </c>
      <c r="F4245" s="418">
        <v>44214</v>
      </c>
      <c r="G4245" s="417" t="s">
        <v>2286</v>
      </c>
      <c r="I4245" s="379">
        <f t="shared" ca="1" si="273"/>
        <v>-357</v>
      </c>
      <c r="J4245" s="379">
        <f t="shared" ca="1" si="274"/>
        <v>-247</v>
      </c>
      <c r="K4245" s="391" t="str">
        <f t="shared" ca="1" si="275"/>
        <v>76,00</v>
      </c>
      <c r="L4245" s="379"/>
      <c r="O4245" s="379"/>
    </row>
    <row r="4246" spans="1:15">
      <c r="A4246" s="417" t="s">
        <v>2155</v>
      </c>
      <c r="B4246" s="417" t="s">
        <v>8015</v>
      </c>
      <c r="C4246" s="417" t="s">
        <v>2332</v>
      </c>
      <c r="D4246" s="417" t="s">
        <v>3613</v>
      </c>
      <c r="E4246" s="391">
        <v>0.4</v>
      </c>
      <c r="F4246" s="418">
        <v>44214</v>
      </c>
      <c r="G4246" s="417" t="s">
        <v>2286</v>
      </c>
      <c r="I4246" s="379">
        <f t="shared" ca="1" si="273"/>
        <v>-357</v>
      </c>
      <c r="J4246" s="379">
        <f t="shared" ca="1" si="274"/>
        <v>-247</v>
      </c>
      <c r="K4246" s="391" t="str">
        <f t="shared" ca="1" si="275"/>
        <v>77,00</v>
      </c>
      <c r="L4246" s="379"/>
      <c r="O4246" s="379"/>
    </row>
    <row r="4247" spans="1:15">
      <c r="A4247" s="417" t="s">
        <v>2155</v>
      </c>
      <c r="B4247" s="417" t="s">
        <v>8016</v>
      </c>
      <c r="C4247" s="417" t="s">
        <v>2332</v>
      </c>
      <c r="D4247" s="417" t="s">
        <v>3210</v>
      </c>
      <c r="E4247" s="391">
        <v>0.69</v>
      </c>
      <c r="F4247" s="418">
        <v>44214</v>
      </c>
      <c r="G4247" s="417" t="s">
        <v>2286</v>
      </c>
      <c r="I4247" s="379">
        <f t="shared" ca="1" si="273"/>
        <v>-357</v>
      </c>
      <c r="J4247" s="379">
        <f t="shared" ca="1" si="274"/>
        <v>-247</v>
      </c>
      <c r="K4247" s="391" t="str">
        <f t="shared" ca="1" si="275"/>
        <v>78,00</v>
      </c>
      <c r="L4247" s="379"/>
      <c r="O4247" s="379"/>
    </row>
    <row r="4248" spans="1:15">
      <c r="A4248" s="417" t="s">
        <v>2155</v>
      </c>
      <c r="B4248" s="417" t="s">
        <v>8017</v>
      </c>
      <c r="C4248" s="417" t="s">
        <v>2332</v>
      </c>
      <c r="D4248" s="417" t="s">
        <v>3614</v>
      </c>
      <c r="E4248" s="391">
        <v>1.2</v>
      </c>
      <c r="F4248" s="418">
        <v>44214</v>
      </c>
      <c r="G4248" s="417" t="s">
        <v>2286</v>
      </c>
      <c r="I4248" s="379">
        <f t="shared" ca="1" si="273"/>
        <v>-357</v>
      </c>
      <c r="J4248" s="379">
        <f t="shared" ca="1" si="274"/>
        <v>-247</v>
      </c>
      <c r="K4248" s="391" t="str">
        <f t="shared" ca="1" si="275"/>
        <v>79,00</v>
      </c>
      <c r="L4248" s="379"/>
      <c r="O4248" s="379"/>
    </row>
    <row r="4249" spans="1:15">
      <c r="A4249" s="417" t="s">
        <v>2155</v>
      </c>
      <c r="B4249" s="417" t="s">
        <v>8018</v>
      </c>
      <c r="C4249" s="417" t="s">
        <v>2332</v>
      </c>
      <c r="D4249" s="417" t="s">
        <v>3211</v>
      </c>
      <c r="E4249" s="391">
        <v>0.99</v>
      </c>
      <c r="F4249" s="418">
        <v>44214</v>
      </c>
      <c r="G4249" s="417" t="s">
        <v>2286</v>
      </c>
      <c r="I4249" s="379">
        <f t="shared" ca="1" si="273"/>
        <v>-357</v>
      </c>
      <c r="J4249" s="379">
        <f t="shared" ca="1" si="274"/>
        <v>-247</v>
      </c>
      <c r="K4249" s="391" t="str">
        <f t="shared" ca="1" si="275"/>
        <v>80,00</v>
      </c>
      <c r="L4249" s="379"/>
      <c r="O4249" s="379"/>
    </row>
    <row r="4250" spans="1:15">
      <c r="A4250" s="417" t="s">
        <v>2155</v>
      </c>
      <c r="B4250" s="417" t="s">
        <v>11302</v>
      </c>
      <c r="C4250" s="417" t="s">
        <v>2332</v>
      </c>
      <c r="D4250" s="417" t="s">
        <v>3615</v>
      </c>
      <c r="E4250" s="391">
        <v>1.59</v>
      </c>
      <c r="F4250" s="418">
        <v>44214</v>
      </c>
      <c r="G4250" s="417" t="s">
        <v>2286</v>
      </c>
      <c r="I4250" s="379">
        <f t="shared" ca="1" si="273"/>
        <v>-357</v>
      </c>
      <c r="J4250" s="379">
        <f t="shared" ca="1" si="274"/>
        <v>-247</v>
      </c>
      <c r="K4250" s="391" t="str">
        <f t="shared" ca="1" si="275"/>
        <v>81,00</v>
      </c>
      <c r="L4250" s="379"/>
      <c r="O4250" s="379"/>
    </row>
    <row r="4251" spans="1:15">
      <c r="A4251" s="417" t="s">
        <v>2155</v>
      </c>
      <c r="B4251" s="417" t="s">
        <v>11303</v>
      </c>
      <c r="C4251" s="417" t="s">
        <v>2332</v>
      </c>
      <c r="D4251" s="417" t="s">
        <v>3212</v>
      </c>
      <c r="E4251" s="391">
        <v>2.2000000000000002</v>
      </c>
      <c r="F4251" s="418">
        <v>44214</v>
      </c>
      <c r="G4251" s="417" t="s">
        <v>2286</v>
      </c>
      <c r="I4251" s="379">
        <f t="shared" ca="1" si="273"/>
        <v>-357</v>
      </c>
      <c r="J4251" s="379">
        <f t="shared" ca="1" si="274"/>
        <v>-247</v>
      </c>
      <c r="K4251" s="391" t="str">
        <f t="shared" ca="1" si="275"/>
        <v>82,00</v>
      </c>
      <c r="L4251" s="379"/>
      <c r="O4251" s="379"/>
    </row>
    <row r="4252" spans="1:15">
      <c r="A4252" s="417" t="s">
        <v>2155</v>
      </c>
      <c r="B4252" s="417" t="s">
        <v>11304</v>
      </c>
      <c r="C4252" s="417" t="s">
        <v>2332</v>
      </c>
      <c r="D4252" s="417" t="s">
        <v>11259</v>
      </c>
      <c r="E4252" s="391">
        <v>2.6</v>
      </c>
      <c r="F4252" s="418">
        <v>44214</v>
      </c>
      <c r="G4252" s="417" t="s">
        <v>2286</v>
      </c>
      <c r="I4252" s="379">
        <f t="shared" ca="1" si="273"/>
        <v>-357</v>
      </c>
      <c r="J4252" s="379">
        <f t="shared" ca="1" si="274"/>
        <v>-247</v>
      </c>
      <c r="K4252" s="391" t="str">
        <f t="shared" ca="1" si="275"/>
        <v>83,00</v>
      </c>
      <c r="L4252" s="379"/>
      <c r="O4252" s="379"/>
    </row>
    <row r="4253" spans="1:15">
      <c r="A4253" s="417" t="s">
        <v>2155</v>
      </c>
      <c r="B4253" s="417" t="s">
        <v>11305</v>
      </c>
      <c r="C4253" s="417" t="s">
        <v>2332</v>
      </c>
      <c r="D4253" s="417" t="s">
        <v>3213</v>
      </c>
      <c r="E4253" s="391">
        <v>3.25</v>
      </c>
      <c r="F4253" s="418">
        <v>44214</v>
      </c>
      <c r="G4253" s="417" t="s">
        <v>2286</v>
      </c>
      <c r="I4253" s="379">
        <f t="shared" ca="1" si="273"/>
        <v>-357</v>
      </c>
      <c r="J4253" s="379">
        <f t="shared" ca="1" si="274"/>
        <v>-247</v>
      </c>
      <c r="K4253" s="391" t="str">
        <f t="shared" ca="1" si="275"/>
        <v>84,00</v>
      </c>
      <c r="L4253" s="379"/>
      <c r="O4253" s="379"/>
    </row>
    <row r="4254" spans="1:15">
      <c r="A4254" s="417" t="s">
        <v>2155</v>
      </c>
      <c r="B4254" s="417" t="s">
        <v>11306</v>
      </c>
      <c r="C4254" s="417" t="s">
        <v>2332</v>
      </c>
      <c r="D4254" s="417" t="s">
        <v>3616</v>
      </c>
      <c r="E4254" s="391">
        <v>5.44</v>
      </c>
      <c r="F4254" s="418">
        <v>44214</v>
      </c>
      <c r="G4254" s="417" t="s">
        <v>2286</v>
      </c>
      <c r="I4254" s="379">
        <f t="shared" ca="1" si="273"/>
        <v>-357</v>
      </c>
      <c r="J4254" s="379">
        <f t="shared" ca="1" si="274"/>
        <v>-247</v>
      </c>
      <c r="K4254" s="391" t="str">
        <f t="shared" ca="1" si="275"/>
        <v>85,00</v>
      </c>
      <c r="L4254" s="379"/>
      <c r="O4254" s="379"/>
    </row>
    <row r="4255" spans="1:15">
      <c r="A4255" s="417" t="s">
        <v>2155</v>
      </c>
      <c r="B4255" s="417" t="s">
        <v>6881</v>
      </c>
      <c r="C4255" s="417" t="s">
        <v>2332</v>
      </c>
      <c r="D4255" s="417" t="s">
        <v>6875</v>
      </c>
      <c r="E4255" s="391">
        <v>10.35</v>
      </c>
      <c r="F4255" s="418">
        <v>44214</v>
      </c>
      <c r="G4255" s="417" t="s">
        <v>2286</v>
      </c>
      <c r="I4255" s="379">
        <f t="shared" ca="1" si="273"/>
        <v>-357</v>
      </c>
      <c r="J4255" s="379">
        <f t="shared" ca="1" si="274"/>
        <v>-247</v>
      </c>
      <c r="K4255" s="391" t="str">
        <f t="shared" ca="1" si="275"/>
        <v>91,00</v>
      </c>
      <c r="L4255" s="379"/>
      <c r="O4255" s="379"/>
    </row>
    <row r="4256" spans="1:15">
      <c r="A4256" s="417" t="s">
        <v>2155</v>
      </c>
      <c r="B4256" s="417" t="s">
        <v>3618</v>
      </c>
      <c r="C4256" s="417" t="s">
        <v>2332</v>
      </c>
      <c r="D4256" s="417" t="s">
        <v>3619</v>
      </c>
      <c r="E4256" s="391">
        <v>24.7</v>
      </c>
      <c r="F4256" s="418">
        <v>44214</v>
      </c>
      <c r="G4256" s="417" t="s">
        <v>2286</v>
      </c>
      <c r="I4256" s="379">
        <f t="shared" ca="1" si="273"/>
        <v>-357</v>
      </c>
      <c r="J4256" s="379">
        <f t="shared" ca="1" si="274"/>
        <v>-247</v>
      </c>
      <c r="K4256" s="391" t="str">
        <f t="shared" ca="1" si="275"/>
        <v>93,00</v>
      </c>
      <c r="L4256" s="379"/>
      <c r="O4256" s="379"/>
    </row>
    <row r="4257" spans="1:15">
      <c r="A4257" s="417" t="s">
        <v>2155</v>
      </c>
      <c r="B4257" s="417" t="s">
        <v>11307</v>
      </c>
      <c r="C4257" s="417" t="s">
        <v>2332</v>
      </c>
      <c r="D4257" s="417" t="s">
        <v>3221</v>
      </c>
      <c r="E4257" s="391">
        <v>11</v>
      </c>
      <c r="F4257" s="418">
        <v>44214</v>
      </c>
      <c r="G4257" s="417" t="s">
        <v>2286</v>
      </c>
      <c r="I4257" s="379">
        <f t="shared" ca="1" si="273"/>
        <v>-357</v>
      </c>
      <c r="J4257" s="379">
        <f t="shared" ca="1" si="274"/>
        <v>-247</v>
      </c>
      <c r="K4257" s="391" t="str">
        <f t="shared" ca="1" si="275"/>
        <v>94,00</v>
      </c>
      <c r="L4257" s="379"/>
      <c r="O4257" s="379"/>
    </row>
    <row r="4258" spans="1:15">
      <c r="A4258" s="417" t="s">
        <v>2155</v>
      </c>
      <c r="B4258" s="417" t="s">
        <v>8019</v>
      </c>
      <c r="C4258" s="417" t="s">
        <v>2332</v>
      </c>
      <c r="D4258" s="417" t="s">
        <v>3206</v>
      </c>
      <c r="E4258" s="391">
        <v>18.03</v>
      </c>
      <c r="F4258" s="418">
        <v>44249</v>
      </c>
      <c r="G4258" s="417" t="s">
        <v>2286</v>
      </c>
      <c r="I4258" s="379">
        <f t="shared" ca="1" si="273"/>
        <v>-322</v>
      </c>
      <c r="J4258" s="379">
        <f t="shared" ca="1" si="274"/>
        <v>-224</v>
      </c>
      <c r="K4258" s="391" t="str">
        <f t="shared" ca="1" si="275"/>
        <v>100,00</v>
      </c>
      <c r="L4258" s="379"/>
      <c r="O4258" s="379"/>
    </row>
    <row r="4259" spans="1:15">
      <c r="A4259" s="417" t="s">
        <v>2155</v>
      </c>
      <c r="B4259" s="417" t="s">
        <v>11308</v>
      </c>
      <c r="C4259" s="417" t="s">
        <v>2332</v>
      </c>
      <c r="D4259" s="417" t="s">
        <v>3591</v>
      </c>
      <c r="E4259" s="391">
        <v>3</v>
      </c>
      <c r="F4259" s="418">
        <v>44249</v>
      </c>
      <c r="G4259" s="417" t="s">
        <v>2286</v>
      </c>
      <c r="I4259" s="379">
        <f t="shared" ca="1" si="273"/>
        <v>-322</v>
      </c>
      <c r="J4259" s="379">
        <f t="shared" ca="1" si="274"/>
        <v>-224</v>
      </c>
      <c r="K4259" s="391" t="str">
        <f t="shared" ca="1" si="275"/>
        <v>67,50</v>
      </c>
      <c r="L4259" s="379"/>
      <c r="O4259" s="379"/>
    </row>
    <row r="4260" spans="1:15">
      <c r="A4260" s="417" t="s">
        <v>2155</v>
      </c>
      <c r="B4260" s="417" t="s">
        <v>11309</v>
      </c>
      <c r="C4260" s="417" t="s">
        <v>2332</v>
      </c>
      <c r="D4260" s="417" t="s">
        <v>3607</v>
      </c>
      <c r="E4260" s="391">
        <v>2.21</v>
      </c>
      <c r="F4260" s="418">
        <v>44249</v>
      </c>
      <c r="G4260" s="417" t="s">
        <v>2286</v>
      </c>
      <c r="I4260" s="379">
        <f t="shared" ca="1" si="273"/>
        <v>-322</v>
      </c>
      <c r="J4260" s="379">
        <f t="shared" ca="1" si="274"/>
        <v>-224</v>
      </c>
      <c r="K4260" s="391" t="str">
        <f t="shared" ca="1" si="275"/>
        <v>69,00</v>
      </c>
      <c r="L4260" s="379"/>
      <c r="O4260" s="379"/>
    </row>
    <row r="4261" spans="1:15">
      <c r="A4261" s="417" t="s">
        <v>2155</v>
      </c>
      <c r="B4261" s="417" t="s">
        <v>11310</v>
      </c>
      <c r="C4261" s="417" t="s">
        <v>2332</v>
      </c>
      <c r="D4261" s="417" t="s">
        <v>3608</v>
      </c>
      <c r="E4261" s="391">
        <v>2.15</v>
      </c>
      <c r="F4261" s="418">
        <v>44249</v>
      </c>
      <c r="G4261" s="417" t="s">
        <v>2286</v>
      </c>
      <c r="I4261" s="379">
        <f t="shared" ca="1" si="273"/>
        <v>-322</v>
      </c>
      <c r="J4261" s="379">
        <f t="shared" ca="1" si="274"/>
        <v>-224</v>
      </c>
      <c r="K4261" s="391" t="str">
        <f t="shared" ca="1" si="275"/>
        <v>70,00</v>
      </c>
      <c r="L4261" s="379"/>
      <c r="O4261" s="379"/>
    </row>
    <row r="4262" spans="1:15">
      <c r="A4262" s="417" t="s">
        <v>2155</v>
      </c>
      <c r="B4262" s="417" t="s">
        <v>11311</v>
      </c>
      <c r="C4262" s="417" t="s">
        <v>2332</v>
      </c>
      <c r="D4262" s="417" t="s">
        <v>3609</v>
      </c>
      <c r="E4262" s="391">
        <v>2.67</v>
      </c>
      <c r="F4262" s="418">
        <v>44249</v>
      </c>
      <c r="G4262" s="417" t="s">
        <v>2286</v>
      </c>
      <c r="I4262" s="379">
        <f t="shared" ca="1" si="273"/>
        <v>-322</v>
      </c>
      <c r="J4262" s="379">
        <f t="shared" ca="1" si="274"/>
        <v>-224</v>
      </c>
      <c r="K4262" s="391" t="str">
        <f t="shared" ca="1" si="275"/>
        <v>71,00</v>
      </c>
      <c r="L4262" s="379"/>
      <c r="O4262" s="379"/>
    </row>
    <row r="4263" spans="1:15">
      <c r="A4263" s="417" t="s">
        <v>2155</v>
      </c>
      <c r="B4263" s="417" t="s">
        <v>11312</v>
      </c>
      <c r="C4263" s="417" t="s">
        <v>2332</v>
      </c>
      <c r="D4263" s="417" t="s">
        <v>11313</v>
      </c>
      <c r="E4263" s="391">
        <v>4.9000000000000004</v>
      </c>
      <c r="F4263" s="418">
        <v>44249</v>
      </c>
      <c r="G4263" s="417" t="s">
        <v>2286</v>
      </c>
      <c r="I4263" s="379">
        <f t="shared" ca="1" si="273"/>
        <v>-322</v>
      </c>
      <c r="J4263" s="379">
        <f t="shared" ca="1" si="274"/>
        <v>-224</v>
      </c>
      <c r="K4263" s="391" t="str">
        <f t="shared" ca="1" si="275"/>
        <v>71,50</v>
      </c>
      <c r="L4263" s="379"/>
      <c r="O4263" s="379"/>
    </row>
    <row r="4264" spans="1:15">
      <c r="A4264" s="417" t="s">
        <v>2155</v>
      </c>
      <c r="B4264" s="417" t="s">
        <v>11314</v>
      </c>
      <c r="C4264" s="417" t="s">
        <v>2332</v>
      </c>
      <c r="D4264" s="417" t="s">
        <v>3610</v>
      </c>
      <c r="E4264" s="391">
        <v>1.59</v>
      </c>
      <c r="F4264" s="418">
        <v>44249</v>
      </c>
      <c r="G4264" s="417" t="s">
        <v>2286</v>
      </c>
      <c r="I4264" s="379">
        <f t="shared" ca="1" si="273"/>
        <v>-322</v>
      </c>
      <c r="J4264" s="379">
        <f t="shared" ca="1" si="274"/>
        <v>-224</v>
      </c>
      <c r="K4264" s="391" t="str">
        <f t="shared" ca="1" si="275"/>
        <v>72,00</v>
      </c>
      <c r="L4264" s="379"/>
      <c r="O4264" s="379"/>
    </row>
    <row r="4265" spans="1:15">
      <c r="A4265" s="417" t="s">
        <v>2155</v>
      </c>
      <c r="B4265" s="417" t="s">
        <v>11315</v>
      </c>
      <c r="C4265" s="417" t="s">
        <v>2332</v>
      </c>
      <c r="D4265" s="417" t="s">
        <v>3611</v>
      </c>
      <c r="E4265" s="391">
        <v>1.36</v>
      </c>
      <c r="F4265" s="418">
        <v>44249</v>
      </c>
      <c r="G4265" s="417" t="s">
        <v>2286</v>
      </c>
      <c r="I4265" s="379">
        <f t="shared" ca="1" si="273"/>
        <v>-322</v>
      </c>
      <c r="J4265" s="379">
        <f t="shared" ca="1" si="274"/>
        <v>-224</v>
      </c>
      <c r="K4265" s="391" t="str">
        <f t="shared" ca="1" si="275"/>
        <v>73,00</v>
      </c>
      <c r="L4265" s="379"/>
      <c r="O4265" s="379"/>
    </row>
    <row r="4266" spans="1:15">
      <c r="A4266" s="417" t="s">
        <v>2155</v>
      </c>
      <c r="B4266" s="417" t="s">
        <v>11316</v>
      </c>
      <c r="C4266" s="417" t="s">
        <v>2332</v>
      </c>
      <c r="D4266" s="417" t="s">
        <v>3612</v>
      </c>
      <c r="E4266" s="391">
        <v>1.55</v>
      </c>
      <c r="F4266" s="418">
        <v>44249</v>
      </c>
      <c r="G4266" s="417" t="s">
        <v>2286</v>
      </c>
      <c r="I4266" s="379">
        <f t="shared" ca="1" si="273"/>
        <v>-322</v>
      </c>
      <c r="J4266" s="379">
        <f t="shared" ca="1" si="274"/>
        <v>-224</v>
      </c>
      <c r="K4266" s="391" t="str">
        <f t="shared" ca="1" si="275"/>
        <v>74,00</v>
      </c>
      <c r="L4266" s="379"/>
      <c r="O4266" s="379"/>
    </row>
    <row r="4267" spans="1:15">
      <c r="A4267" s="417" t="s">
        <v>2155</v>
      </c>
      <c r="B4267" s="417" t="s">
        <v>11317</v>
      </c>
      <c r="C4267" s="417" t="s">
        <v>2332</v>
      </c>
      <c r="D4267" s="417" t="s">
        <v>3208</v>
      </c>
      <c r="E4267" s="391">
        <v>1.58</v>
      </c>
      <c r="F4267" s="418">
        <v>44249</v>
      </c>
      <c r="G4267" s="417" t="s">
        <v>2286</v>
      </c>
      <c r="I4267" s="379">
        <f t="shared" ca="1" si="273"/>
        <v>-322</v>
      </c>
      <c r="J4267" s="379">
        <f t="shared" ca="1" si="274"/>
        <v>-224</v>
      </c>
      <c r="K4267" s="391" t="str">
        <f t="shared" ca="1" si="275"/>
        <v>75,00</v>
      </c>
      <c r="L4267" s="379"/>
      <c r="O4267" s="379"/>
    </row>
    <row r="4268" spans="1:15">
      <c r="A4268" s="417" t="s">
        <v>2155</v>
      </c>
      <c r="B4268" s="417" t="s">
        <v>11318</v>
      </c>
      <c r="C4268" s="417" t="s">
        <v>2332</v>
      </c>
      <c r="D4268" s="417" t="s">
        <v>3209</v>
      </c>
      <c r="E4268" s="391">
        <v>1.9</v>
      </c>
      <c r="F4268" s="418">
        <v>44249</v>
      </c>
      <c r="G4268" s="417" t="s">
        <v>2286</v>
      </c>
      <c r="I4268" s="379">
        <f t="shared" ca="1" si="273"/>
        <v>-322</v>
      </c>
      <c r="J4268" s="379">
        <f t="shared" ca="1" si="274"/>
        <v>-224</v>
      </c>
      <c r="K4268" s="391" t="str">
        <f t="shared" ca="1" si="275"/>
        <v>76,00</v>
      </c>
      <c r="L4268" s="379"/>
      <c r="O4268" s="379"/>
    </row>
    <row r="4269" spans="1:15">
      <c r="A4269" s="417" t="s">
        <v>2155</v>
      </c>
      <c r="B4269" s="417" t="s">
        <v>11319</v>
      </c>
      <c r="C4269" s="417" t="s">
        <v>2332</v>
      </c>
      <c r="D4269" s="417" t="s">
        <v>3596</v>
      </c>
      <c r="E4269" s="391">
        <v>3.2</v>
      </c>
      <c r="F4269" s="418">
        <v>44249</v>
      </c>
      <c r="G4269" s="417" t="s">
        <v>2286</v>
      </c>
      <c r="I4269" s="379">
        <f t="shared" ca="1" si="273"/>
        <v>-322</v>
      </c>
      <c r="J4269" s="379">
        <f t="shared" ca="1" si="274"/>
        <v>-224</v>
      </c>
      <c r="K4269" s="391" t="str">
        <f t="shared" ca="1" si="275"/>
        <v>76,50</v>
      </c>
      <c r="L4269" s="379"/>
      <c r="O4269" s="379"/>
    </row>
    <row r="4270" spans="1:15">
      <c r="A4270" s="417" t="s">
        <v>2155</v>
      </c>
      <c r="B4270" s="417" t="s">
        <v>11320</v>
      </c>
      <c r="C4270" s="417" t="s">
        <v>2332</v>
      </c>
      <c r="D4270" s="417" t="s">
        <v>3613</v>
      </c>
      <c r="E4270" s="391">
        <v>4.71</v>
      </c>
      <c r="F4270" s="418">
        <v>44249</v>
      </c>
      <c r="G4270" s="417" t="s">
        <v>2286</v>
      </c>
      <c r="I4270" s="379">
        <f t="shared" ca="1" si="273"/>
        <v>-322</v>
      </c>
      <c r="J4270" s="379">
        <f t="shared" ca="1" si="274"/>
        <v>-224</v>
      </c>
      <c r="K4270" s="391" t="str">
        <f t="shared" ca="1" si="275"/>
        <v>77,00</v>
      </c>
      <c r="L4270" s="379"/>
      <c r="O4270" s="379"/>
    </row>
    <row r="4271" spans="1:15">
      <c r="A4271" s="417" t="s">
        <v>2155</v>
      </c>
      <c r="B4271" s="417" t="s">
        <v>11321</v>
      </c>
      <c r="C4271" s="417" t="s">
        <v>2332</v>
      </c>
      <c r="D4271" s="417" t="s">
        <v>3210</v>
      </c>
      <c r="E4271" s="391">
        <v>2.86</v>
      </c>
      <c r="F4271" s="418">
        <v>44249</v>
      </c>
      <c r="G4271" s="417" t="s">
        <v>2286</v>
      </c>
      <c r="I4271" s="379">
        <f t="shared" ca="1" si="273"/>
        <v>-322</v>
      </c>
      <c r="J4271" s="379">
        <f t="shared" ca="1" si="274"/>
        <v>-224</v>
      </c>
      <c r="K4271" s="391" t="str">
        <f t="shared" ca="1" si="275"/>
        <v>78,00</v>
      </c>
      <c r="L4271" s="379"/>
      <c r="O4271" s="379"/>
    </row>
    <row r="4272" spans="1:15">
      <c r="A4272" s="417" t="s">
        <v>2155</v>
      </c>
      <c r="B4272" s="417" t="s">
        <v>11322</v>
      </c>
      <c r="C4272" s="417" t="s">
        <v>2332</v>
      </c>
      <c r="D4272" s="417" t="s">
        <v>3614</v>
      </c>
      <c r="E4272" s="391">
        <v>2.87</v>
      </c>
      <c r="F4272" s="418">
        <v>44249</v>
      </c>
      <c r="G4272" s="417" t="s">
        <v>2286</v>
      </c>
      <c r="I4272" s="379">
        <f t="shared" ca="1" si="273"/>
        <v>-322</v>
      </c>
      <c r="J4272" s="379">
        <f t="shared" ca="1" si="274"/>
        <v>-224</v>
      </c>
      <c r="K4272" s="391" t="str">
        <f t="shared" ca="1" si="275"/>
        <v>79,00</v>
      </c>
      <c r="L4272" s="379"/>
      <c r="O4272" s="379"/>
    </row>
    <row r="4273" spans="1:15">
      <c r="A4273" s="417" t="s">
        <v>2155</v>
      </c>
      <c r="B4273" s="417" t="s">
        <v>11323</v>
      </c>
      <c r="C4273" s="417" t="s">
        <v>2332</v>
      </c>
      <c r="D4273" s="417" t="s">
        <v>3211</v>
      </c>
      <c r="E4273" s="391">
        <v>3.66</v>
      </c>
      <c r="F4273" s="418">
        <v>44249</v>
      </c>
      <c r="G4273" s="417" t="s">
        <v>2286</v>
      </c>
      <c r="I4273" s="379">
        <f t="shared" ca="1" si="273"/>
        <v>-322</v>
      </c>
      <c r="J4273" s="379">
        <f t="shared" ca="1" si="274"/>
        <v>-224</v>
      </c>
      <c r="K4273" s="391" t="str">
        <f t="shared" ca="1" si="275"/>
        <v>80,00</v>
      </c>
      <c r="L4273" s="379"/>
      <c r="O4273" s="379"/>
    </row>
    <row r="4274" spans="1:15">
      <c r="A4274" s="417" t="s">
        <v>2155</v>
      </c>
      <c r="B4274" s="417" t="s">
        <v>11324</v>
      </c>
      <c r="C4274" s="417" t="s">
        <v>2332</v>
      </c>
      <c r="D4274" s="417" t="s">
        <v>3615</v>
      </c>
      <c r="E4274" s="391">
        <v>0.56000000000000005</v>
      </c>
      <c r="F4274" s="418">
        <v>44249</v>
      </c>
      <c r="G4274" s="417" t="s">
        <v>2286</v>
      </c>
      <c r="I4274" s="379">
        <f t="shared" ca="1" si="273"/>
        <v>-322</v>
      </c>
      <c r="J4274" s="379">
        <f t="shared" ca="1" si="274"/>
        <v>-224</v>
      </c>
      <c r="K4274" s="391" t="str">
        <f t="shared" ca="1" si="275"/>
        <v>81,00</v>
      </c>
      <c r="L4274" s="379"/>
      <c r="O4274" s="379"/>
    </row>
    <row r="4275" spans="1:15">
      <c r="A4275" s="417" t="s">
        <v>2155</v>
      </c>
      <c r="B4275" s="417" t="s">
        <v>11325</v>
      </c>
      <c r="C4275" s="417" t="s">
        <v>2332</v>
      </c>
      <c r="D4275" s="417" t="s">
        <v>3212</v>
      </c>
      <c r="E4275" s="391">
        <v>4.3</v>
      </c>
      <c r="F4275" s="418">
        <v>44249</v>
      </c>
      <c r="G4275" s="417" t="s">
        <v>2286</v>
      </c>
      <c r="I4275" s="379">
        <f t="shared" ca="1" si="273"/>
        <v>-322</v>
      </c>
      <c r="J4275" s="379">
        <f t="shared" ca="1" si="274"/>
        <v>-224</v>
      </c>
      <c r="K4275" s="391" t="str">
        <f t="shared" ca="1" si="275"/>
        <v>82,00</v>
      </c>
      <c r="L4275" s="379"/>
      <c r="O4275" s="379"/>
    </row>
    <row r="4276" spans="1:15">
      <c r="A4276" s="417" t="s">
        <v>2155</v>
      </c>
      <c r="B4276" s="417" t="s">
        <v>17022</v>
      </c>
      <c r="C4276" s="417" t="s">
        <v>2332</v>
      </c>
      <c r="D4276" s="417" t="s">
        <v>3616</v>
      </c>
      <c r="E4276" s="391">
        <v>5.57</v>
      </c>
      <c r="F4276" s="418">
        <v>44249</v>
      </c>
      <c r="G4276" s="417" t="s">
        <v>2286</v>
      </c>
      <c r="I4276" s="379">
        <f t="shared" ca="1" si="273"/>
        <v>-322</v>
      </c>
      <c r="J4276" s="379">
        <f t="shared" ca="1" si="274"/>
        <v>-224</v>
      </c>
      <c r="K4276" s="391" t="str">
        <f t="shared" ca="1" si="275"/>
        <v>85,00</v>
      </c>
      <c r="L4276" s="379"/>
      <c r="O4276" s="379"/>
    </row>
    <row r="4277" spans="1:15">
      <c r="A4277" s="417" t="s">
        <v>2155</v>
      </c>
      <c r="B4277" s="417" t="s">
        <v>17023</v>
      </c>
      <c r="C4277" s="417" t="s">
        <v>2332</v>
      </c>
      <c r="D4277" s="417" t="s">
        <v>3208</v>
      </c>
      <c r="E4277" s="391">
        <v>2.65</v>
      </c>
      <c r="F4277" s="418">
        <v>44270</v>
      </c>
      <c r="G4277" s="417" t="s">
        <v>2286</v>
      </c>
      <c r="I4277" s="379">
        <f t="shared" ca="1" si="273"/>
        <v>-301</v>
      </c>
      <c r="J4277" s="379">
        <f t="shared" ca="1" si="274"/>
        <v>-209</v>
      </c>
      <c r="K4277" s="391" t="str">
        <f t="shared" ca="1" si="275"/>
        <v>75,00</v>
      </c>
      <c r="L4277" s="379"/>
      <c r="O4277" s="379"/>
    </row>
    <row r="4278" spans="1:15">
      <c r="A4278" s="417" t="s">
        <v>2155</v>
      </c>
      <c r="B4278" s="417" t="s">
        <v>11326</v>
      </c>
      <c r="C4278" s="417" t="s">
        <v>2332</v>
      </c>
      <c r="D4278" s="417" t="s">
        <v>3209</v>
      </c>
      <c r="E4278" s="391">
        <v>4.2</v>
      </c>
      <c r="F4278" s="418">
        <v>44270</v>
      </c>
      <c r="G4278" s="417" t="s">
        <v>2286</v>
      </c>
      <c r="I4278" s="379">
        <f t="shared" ca="1" si="273"/>
        <v>-301</v>
      </c>
      <c r="J4278" s="379">
        <f t="shared" ca="1" si="274"/>
        <v>-209</v>
      </c>
      <c r="K4278" s="391" t="str">
        <f t="shared" ca="1" si="275"/>
        <v>76,00</v>
      </c>
      <c r="L4278" s="379"/>
      <c r="O4278" s="379"/>
    </row>
    <row r="4279" spans="1:15">
      <c r="A4279" s="417" t="s">
        <v>2155</v>
      </c>
      <c r="B4279" s="417" t="s">
        <v>11327</v>
      </c>
      <c r="C4279" s="417" t="s">
        <v>2332</v>
      </c>
      <c r="D4279" s="417" t="s">
        <v>3613</v>
      </c>
      <c r="E4279" s="391">
        <v>24.88</v>
      </c>
      <c r="F4279" s="418">
        <v>44270</v>
      </c>
      <c r="G4279" s="417" t="s">
        <v>2286</v>
      </c>
      <c r="I4279" s="379">
        <f t="shared" ca="1" si="273"/>
        <v>-301</v>
      </c>
      <c r="J4279" s="379">
        <f t="shared" ca="1" si="274"/>
        <v>-209</v>
      </c>
      <c r="K4279" s="391" t="str">
        <f t="shared" ca="1" si="275"/>
        <v>77,00</v>
      </c>
      <c r="L4279" s="379"/>
      <c r="O4279" s="379"/>
    </row>
    <row r="4280" spans="1:15">
      <c r="A4280" s="417" t="s">
        <v>2155</v>
      </c>
      <c r="B4280" s="417" t="s">
        <v>11328</v>
      </c>
      <c r="C4280" s="417" t="s">
        <v>2332</v>
      </c>
      <c r="D4280" s="417" t="s">
        <v>3210</v>
      </c>
      <c r="E4280" s="391">
        <v>22</v>
      </c>
      <c r="F4280" s="418">
        <v>44270</v>
      </c>
      <c r="G4280" s="417" t="s">
        <v>2286</v>
      </c>
      <c r="I4280" s="379">
        <f t="shared" ca="1" si="273"/>
        <v>-301</v>
      </c>
      <c r="J4280" s="379">
        <f t="shared" ca="1" si="274"/>
        <v>-209</v>
      </c>
      <c r="K4280" s="391" t="str">
        <f t="shared" ca="1" si="275"/>
        <v>78,00</v>
      </c>
      <c r="L4280" s="379"/>
      <c r="O4280" s="379"/>
    </row>
    <row r="4281" spans="1:15">
      <c r="A4281" s="417" t="s">
        <v>2155</v>
      </c>
      <c r="B4281" s="417" t="s">
        <v>11329</v>
      </c>
      <c r="C4281" s="417" t="s">
        <v>2332</v>
      </c>
      <c r="D4281" s="417" t="s">
        <v>3614</v>
      </c>
      <c r="E4281" s="391">
        <v>25</v>
      </c>
      <c r="F4281" s="418">
        <v>44270</v>
      </c>
      <c r="G4281" s="417" t="s">
        <v>2286</v>
      </c>
      <c r="I4281" s="379">
        <f t="shared" ca="1" si="273"/>
        <v>-301</v>
      </c>
      <c r="J4281" s="379">
        <f t="shared" ca="1" si="274"/>
        <v>-209</v>
      </c>
      <c r="K4281" s="391" t="str">
        <f t="shared" ca="1" si="275"/>
        <v>79,00</v>
      </c>
      <c r="L4281" s="379"/>
      <c r="O4281" s="379"/>
    </row>
    <row r="4282" spans="1:15">
      <c r="A4282" s="417" t="s">
        <v>2155</v>
      </c>
      <c r="B4282" s="417" t="s">
        <v>11330</v>
      </c>
      <c r="C4282" s="417" t="s">
        <v>2332</v>
      </c>
      <c r="D4282" s="417" t="s">
        <v>3211</v>
      </c>
      <c r="E4282" s="391">
        <v>25.1</v>
      </c>
      <c r="F4282" s="418">
        <v>44270</v>
      </c>
      <c r="G4282" s="417" t="s">
        <v>2286</v>
      </c>
      <c r="I4282" s="379">
        <f t="shared" ca="1" si="273"/>
        <v>-301</v>
      </c>
      <c r="J4282" s="379">
        <f t="shared" ca="1" si="274"/>
        <v>-209</v>
      </c>
      <c r="K4282" s="391" t="str">
        <f t="shared" ca="1" si="275"/>
        <v>80,00</v>
      </c>
      <c r="L4282" s="379"/>
      <c r="O4282" s="379"/>
    </row>
    <row r="4283" spans="1:15">
      <c r="A4283" s="417" t="s">
        <v>2155</v>
      </c>
      <c r="B4283" s="417" t="s">
        <v>11331</v>
      </c>
      <c r="C4283" s="417" t="s">
        <v>2332</v>
      </c>
      <c r="D4283" s="417" t="s">
        <v>3615</v>
      </c>
      <c r="E4283" s="391">
        <v>27</v>
      </c>
      <c r="F4283" s="418">
        <v>44270</v>
      </c>
      <c r="G4283" s="417" t="s">
        <v>2286</v>
      </c>
      <c r="I4283" s="379">
        <f t="shared" ca="1" si="273"/>
        <v>-301</v>
      </c>
      <c r="J4283" s="379">
        <f t="shared" ca="1" si="274"/>
        <v>-209</v>
      </c>
      <c r="K4283" s="391" t="str">
        <f t="shared" ca="1" si="275"/>
        <v>81,00</v>
      </c>
      <c r="L4283" s="379"/>
      <c r="O4283" s="379"/>
    </row>
    <row r="4284" spans="1:15">
      <c r="A4284" s="417" t="s">
        <v>2155</v>
      </c>
      <c r="B4284" s="417" t="s">
        <v>11332</v>
      </c>
      <c r="C4284" s="417" t="s">
        <v>2332</v>
      </c>
      <c r="D4284" s="417" t="s">
        <v>3212</v>
      </c>
      <c r="E4284" s="391">
        <v>19.41</v>
      </c>
      <c r="F4284" s="418">
        <v>44270</v>
      </c>
      <c r="G4284" s="417" t="s">
        <v>2286</v>
      </c>
      <c r="I4284" s="379">
        <f t="shared" ca="1" si="273"/>
        <v>-301</v>
      </c>
      <c r="J4284" s="379">
        <f t="shared" ca="1" si="274"/>
        <v>-209</v>
      </c>
      <c r="K4284" s="391" t="str">
        <f t="shared" ca="1" si="275"/>
        <v>82,00</v>
      </c>
      <c r="L4284" s="379"/>
      <c r="O4284" s="379"/>
    </row>
    <row r="4285" spans="1:15">
      <c r="A4285" s="417" t="s">
        <v>2155</v>
      </c>
      <c r="B4285" s="417" t="s">
        <v>11333</v>
      </c>
      <c r="C4285" s="417" t="s">
        <v>2332</v>
      </c>
      <c r="D4285" s="417" t="s">
        <v>11259</v>
      </c>
      <c r="E4285" s="391">
        <v>4.58</v>
      </c>
      <c r="F4285" s="418">
        <v>44270</v>
      </c>
      <c r="G4285" s="417" t="s">
        <v>2286</v>
      </c>
      <c r="I4285" s="379">
        <f t="shared" ca="1" si="273"/>
        <v>-301</v>
      </c>
      <c r="J4285" s="379">
        <f t="shared" ca="1" si="274"/>
        <v>-209</v>
      </c>
      <c r="K4285" s="391" t="str">
        <f t="shared" ca="1" si="275"/>
        <v>83,00</v>
      </c>
      <c r="L4285" s="379"/>
      <c r="O4285" s="379"/>
    </row>
    <row r="4286" spans="1:15">
      <c r="A4286" s="417" t="s">
        <v>2155</v>
      </c>
      <c r="B4286" s="417" t="s">
        <v>11334</v>
      </c>
      <c r="C4286" s="417" t="s">
        <v>2332</v>
      </c>
      <c r="D4286" s="417" t="s">
        <v>3213</v>
      </c>
      <c r="E4286" s="391">
        <v>5.5</v>
      </c>
      <c r="F4286" s="418">
        <v>44270</v>
      </c>
      <c r="G4286" s="417" t="s">
        <v>2286</v>
      </c>
      <c r="I4286" s="379">
        <f t="shared" ca="1" si="273"/>
        <v>-301</v>
      </c>
      <c r="J4286" s="379">
        <f t="shared" ca="1" si="274"/>
        <v>-209</v>
      </c>
      <c r="K4286" s="391" t="str">
        <f t="shared" ca="1" si="275"/>
        <v>84,00</v>
      </c>
      <c r="L4286" s="379"/>
      <c r="O4286" s="379"/>
    </row>
    <row r="4287" spans="1:15">
      <c r="A4287" s="417" t="s">
        <v>2155</v>
      </c>
      <c r="B4287" s="417" t="s">
        <v>11335</v>
      </c>
      <c r="C4287" s="417" t="s">
        <v>2332</v>
      </c>
      <c r="D4287" s="417" t="s">
        <v>3616</v>
      </c>
      <c r="E4287" s="391">
        <v>4</v>
      </c>
      <c r="F4287" s="418">
        <v>44270</v>
      </c>
      <c r="G4287" s="417" t="s">
        <v>2286</v>
      </c>
      <c r="I4287" s="379">
        <f t="shared" ca="1" si="273"/>
        <v>-301</v>
      </c>
      <c r="J4287" s="379">
        <f t="shared" ca="1" si="274"/>
        <v>-209</v>
      </c>
      <c r="K4287" s="391" t="str">
        <f t="shared" ca="1" si="275"/>
        <v>85,00</v>
      </c>
      <c r="L4287" s="379"/>
      <c r="O4287" s="379"/>
    </row>
    <row r="4288" spans="1:15">
      <c r="A4288" s="417"/>
      <c r="B4288" s="417" t="s">
        <v>11336</v>
      </c>
      <c r="C4288" s="417" t="s">
        <v>2281</v>
      </c>
      <c r="D4288" s="417" t="s">
        <v>5164</v>
      </c>
      <c r="E4288" s="391">
        <v>0.36</v>
      </c>
      <c r="F4288" s="418">
        <v>44214</v>
      </c>
      <c r="G4288" s="417" t="s">
        <v>2283</v>
      </c>
      <c r="I4288" s="379">
        <f t="shared" ca="1" si="273"/>
        <v>-357</v>
      </c>
      <c r="J4288" s="379">
        <f t="shared" ca="1" si="274"/>
        <v>-247</v>
      </c>
      <c r="K4288" s="391" t="str">
        <f t="shared" ca="1" si="275"/>
        <v>15,84</v>
      </c>
      <c r="L4288" s="379"/>
      <c r="O4288" s="379"/>
    </row>
    <row r="4289" spans="1:15">
      <c r="A4289" s="417" t="s">
        <v>2155</v>
      </c>
      <c r="B4289" s="417" t="s">
        <v>11337</v>
      </c>
      <c r="C4289" s="417" t="s">
        <v>2281</v>
      </c>
      <c r="D4289" s="417" t="s">
        <v>7685</v>
      </c>
      <c r="E4289" s="391">
        <v>0.41</v>
      </c>
      <c r="F4289" s="418">
        <v>44214</v>
      </c>
      <c r="G4289" s="417" t="s">
        <v>2283</v>
      </c>
      <c r="I4289" s="379">
        <f t="shared" ca="1" si="273"/>
        <v>-357</v>
      </c>
      <c r="J4289" s="379">
        <f t="shared" ca="1" si="274"/>
        <v>-247</v>
      </c>
      <c r="K4289" s="391" t="str">
        <f t="shared" ca="1" si="275"/>
        <v>16,17</v>
      </c>
      <c r="L4289" s="379"/>
      <c r="O4289" s="379"/>
    </row>
    <row r="4290" spans="1:15">
      <c r="A4290" s="417" t="s">
        <v>2155</v>
      </c>
      <c r="B4290" s="417" t="s">
        <v>17024</v>
      </c>
      <c r="C4290" s="417" t="s">
        <v>2281</v>
      </c>
      <c r="D4290" s="417" t="s">
        <v>2292</v>
      </c>
      <c r="E4290" s="391">
        <v>0.37</v>
      </c>
      <c r="F4290" s="418">
        <v>44214</v>
      </c>
      <c r="G4290" s="417" t="s">
        <v>2283</v>
      </c>
      <c r="I4290" s="379">
        <f t="shared" ca="1" si="273"/>
        <v>-357</v>
      </c>
      <c r="J4290" s="379">
        <f t="shared" ca="1" si="274"/>
        <v>-247</v>
      </c>
      <c r="K4290" s="391" t="str">
        <f t="shared" ca="1" si="275"/>
        <v>16,50</v>
      </c>
      <c r="L4290" s="379"/>
      <c r="O4290" s="379"/>
    </row>
    <row r="4291" spans="1:15">
      <c r="A4291" s="417" t="s">
        <v>2155</v>
      </c>
      <c r="B4291" s="417" t="s">
        <v>17025</v>
      </c>
      <c r="C4291" s="417" t="s">
        <v>2281</v>
      </c>
      <c r="D4291" s="417" t="s">
        <v>17026</v>
      </c>
      <c r="E4291" s="391">
        <v>0.1</v>
      </c>
      <c r="F4291" s="418">
        <v>44214</v>
      </c>
      <c r="G4291" s="417" t="s">
        <v>2283</v>
      </c>
      <c r="I4291" s="379">
        <f t="shared" ca="1" si="273"/>
        <v>-357</v>
      </c>
      <c r="J4291" s="379">
        <f t="shared" ca="1" si="274"/>
        <v>-247</v>
      </c>
      <c r="K4291" s="391" t="str">
        <f t="shared" ca="1" si="275"/>
        <v>16,84</v>
      </c>
      <c r="L4291" s="379"/>
      <c r="O4291" s="379"/>
    </row>
    <row r="4292" spans="1:15">
      <c r="A4292" s="417" t="s">
        <v>2155</v>
      </c>
      <c r="B4292" s="417" t="s">
        <v>11338</v>
      </c>
      <c r="C4292" s="417" t="s">
        <v>2281</v>
      </c>
      <c r="D4292" s="417" t="s">
        <v>2296</v>
      </c>
      <c r="E4292" s="391">
        <v>7.0000000000000007E-2</v>
      </c>
      <c r="F4292" s="418">
        <v>44214</v>
      </c>
      <c r="G4292" s="417" t="s">
        <v>2283</v>
      </c>
      <c r="I4292" s="379">
        <f t="shared" ca="1" si="273"/>
        <v>-357</v>
      </c>
      <c r="J4292" s="379">
        <f t="shared" ca="1" si="274"/>
        <v>-247</v>
      </c>
      <c r="K4292" s="391" t="str">
        <f t="shared" ca="1" si="275"/>
        <v>17,50</v>
      </c>
      <c r="L4292" s="379"/>
      <c r="O4292" s="379"/>
    </row>
    <row r="4293" spans="1:15">
      <c r="A4293" s="417" t="s">
        <v>2155</v>
      </c>
      <c r="B4293" s="417" t="s">
        <v>18350</v>
      </c>
      <c r="C4293" s="417" t="s">
        <v>2281</v>
      </c>
      <c r="D4293" s="417" t="s">
        <v>18351</v>
      </c>
      <c r="E4293" s="391">
        <v>0.64</v>
      </c>
      <c r="F4293" s="418">
        <v>44249</v>
      </c>
      <c r="G4293" s="417" t="s">
        <v>2283</v>
      </c>
      <c r="I4293" s="379">
        <f t="shared" ca="1" si="273"/>
        <v>-322</v>
      </c>
      <c r="J4293" s="379">
        <f t="shared" ca="1" si="274"/>
        <v>-224</v>
      </c>
      <c r="K4293" s="391" t="str">
        <f t="shared" ca="1" si="275"/>
        <v>16,34</v>
      </c>
      <c r="L4293" s="379"/>
      <c r="O4293" s="379"/>
    </row>
    <row r="4294" spans="1:15">
      <c r="A4294" s="417" t="s">
        <v>2155</v>
      </c>
      <c r="B4294" s="417" t="s">
        <v>17027</v>
      </c>
      <c r="C4294" s="417" t="s">
        <v>2281</v>
      </c>
      <c r="D4294" s="417" t="s">
        <v>17028</v>
      </c>
      <c r="E4294" s="391">
        <v>0.3</v>
      </c>
      <c r="F4294" s="418">
        <v>44249</v>
      </c>
      <c r="G4294" s="417" t="s">
        <v>2283</v>
      </c>
      <c r="I4294" s="379">
        <f t="shared" ca="1" si="273"/>
        <v>-322</v>
      </c>
      <c r="J4294" s="379">
        <f t="shared" ca="1" si="274"/>
        <v>-224</v>
      </c>
      <c r="K4294" s="391" t="str">
        <f t="shared" ca="1" si="275"/>
        <v>17,34</v>
      </c>
      <c r="L4294" s="379"/>
      <c r="O4294" s="379"/>
    </row>
    <row r="4295" spans="1:15">
      <c r="A4295" s="417" t="s">
        <v>2155</v>
      </c>
      <c r="B4295" s="417" t="s">
        <v>18352</v>
      </c>
      <c r="C4295" s="417" t="s">
        <v>2332</v>
      </c>
      <c r="D4295" s="417" t="s">
        <v>7685</v>
      </c>
      <c r="E4295" s="391">
        <v>0.27</v>
      </c>
      <c r="F4295" s="418">
        <v>44214</v>
      </c>
      <c r="G4295" s="417" t="s">
        <v>2286</v>
      </c>
      <c r="I4295" s="379">
        <f t="shared" ca="1" si="273"/>
        <v>-357</v>
      </c>
      <c r="J4295" s="379">
        <f t="shared" ca="1" si="274"/>
        <v>-247</v>
      </c>
      <c r="K4295" s="391" t="str">
        <f t="shared" ca="1" si="275"/>
        <v>16,17</v>
      </c>
      <c r="L4295" s="379"/>
      <c r="O4295" s="379"/>
    </row>
    <row r="4296" spans="1:15">
      <c r="A4296" s="417" t="s">
        <v>2155</v>
      </c>
      <c r="B4296" s="417" t="s">
        <v>17839</v>
      </c>
      <c r="C4296" s="417" t="s">
        <v>2332</v>
      </c>
      <c r="D4296" s="417" t="s">
        <v>17840</v>
      </c>
      <c r="E4296" s="391">
        <v>0.43</v>
      </c>
      <c r="F4296" s="418">
        <v>44249</v>
      </c>
      <c r="G4296" s="417" t="s">
        <v>2286</v>
      </c>
      <c r="I4296" s="379">
        <f t="shared" ca="1" si="273"/>
        <v>-322</v>
      </c>
      <c r="J4296" s="379">
        <f t="shared" ca="1" si="274"/>
        <v>-224</v>
      </c>
      <c r="K4296" s="391" t="str">
        <f t="shared" ca="1" si="275"/>
        <v>15,34</v>
      </c>
      <c r="L4296" s="379"/>
      <c r="O4296" s="379"/>
    </row>
    <row r="4297" spans="1:15">
      <c r="A4297" s="417" t="s">
        <v>2155</v>
      </c>
      <c r="B4297" s="417" t="s">
        <v>18353</v>
      </c>
      <c r="C4297" s="417" t="s">
        <v>2332</v>
      </c>
      <c r="D4297" s="417" t="s">
        <v>18351</v>
      </c>
      <c r="E4297" s="391">
        <v>0.69</v>
      </c>
      <c r="F4297" s="418">
        <v>44249</v>
      </c>
      <c r="G4297" s="417" t="s">
        <v>2286</v>
      </c>
      <c r="I4297" s="379">
        <f t="shared" ca="1" si="273"/>
        <v>-322</v>
      </c>
      <c r="J4297" s="379">
        <f t="shared" ca="1" si="274"/>
        <v>-224</v>
      </c>
      <c r="K4297" s="391" t="str">
        <f t="shared" ca="1" si="275"/>
        <v>16,34</v>
      </c>
      <c r="L4297" s="379"/>
      <c r="O4297" s="379"/>
    </row>
    <row r="4298" spans="1:15">
      <c r="A4298" s="417" t="s">
        <v>219</v>
      </c>
      <c r="B4298" s="417" t="s">
        <v>11339</v>
      </c>
      <c r="C4298" s="417" t="s">
        <v>2281</v>
      </c>
      <c r="D4298" s="417" t="s">
        <v>2866</v>
      </c>
      <c r="E4298" s="391">
        <v>15.56</v>
      </c>
      <c r="F4298" s="418">
        <v>44214</v>
      </c>
      <c r="G4298" s="417" t="s">
        <v>2283</v>
      </c>
      <c r="I4298" s="379">
        <f t="shared" ref="I4298:I4361" ca="1" si="276">IF(F4298&lt;&gt;"",F4298-$I$199,"")</f>
        <v>-357</v>
      </c>
      <c r="J4298" s="379">
        <f t="shared" ref="J4298:J4361" ca="1" si="277">IF(I4298&lt;&gt;"",NETWORKDAYS($I$199,F4298-1,$N$201:$N$224),"")</f>
        <v>-247</v>
      </c>
      <c r="K4298" s="391" t="str">
        <f t="shared" ref="K4298:K4361" ca="1" si="278">IF(I4298&lt;&gt;"",RIGHT(D4298,LEN(D4298)-FIND(" ",D4298)),"")</f>
        <v>10,50</v>
      </c>
      <c r="L4298" s="379"/>
      <c r="O4298" s="379"/>
    </row>
    <row r="4299" spans="1:15">
      <c r="A4299" s="417" t="s">
        <v>2155</v>
      </c>
      <c r="B4299" s="417" t="s">
        <v>8020</v>
      </c>
      <c r="C4299" s="417" t="s">
        <v>2281</v>
      </c>
      <c r="D4299" s="417" t="s">
        <v>2868</v>
      </c>
      <c r="E4299" s="391">
        <v>8.89</v>
      </c>
      <c r="F4299" s="418">
        <v>44214</v>
      </c>
      <c r="G4299" s="417" t="s">
        <v>2283</v>
      </c>
      <c r="I4299" s="379">
        <f t="shared" ca="1" si="276"/>
        <v>-357</v>
      </c>
      <c r="J4299" s="379">
        <f t="shared" ca="1" si="277"/>
        <v>-247</v>
      </c>
      <c r="K4299" s="391" t="str">
        <f t="shared" ca="1" si="278"/>
        <v>11,00</v>
      </c>
      <c r="L4299" s="379"/>
      <c r="O4299" s="379"/>
    </row>
    <row r="4300" spans="1:15">
      <c r="A4300" s="417" t="s">
        <v>2155</v>
      </c>
      <c r="B4300" s="417" t="s">
        <v>3622</v>
      </c>
      <c r="C4300" s="417" t="s">
        <v>2281</v>
      </c>
      <c r="D4300" s="417" t="s">
        <v>2362</v>
      </c>
      <c r="E4300" s="391">
        <v>26.2</v>
      </c>
      <c r="F4300" s="418">
        <v>44214</v>
      </c>
      <c r="G4300" s="417" t="s">
        <v>2286</v>
      </c>
      <c r="I4300" s="379">
        <f t="shared" ca="1" si="276"/>
        <v>-357</v>
      </c>
      <c r="J4300" s="379">
        <f t="shared" ca="1" si="277"/>
        <v>-247</v>
      </c>
      <c r="K4300" s="391" t="str">
        <f t="shared" ca="1" si="278"/>
        <v>11,75</v>
      </c>
      <c r="L4300" s="379"/>
      <c r="O4300" s="379"/>
    </row>
    <row r="4301" spans="1:15">
      <c r="A4301" s="417" t="s">
        <v>2155</v>
      </c>
      <c r="B4301" s="417" t="s">
        <v>8021</v>
      </c>
      <c r="C4301" s="417" t="s">
        <v>2281</v>
      </c>
      <c r="D4301" s="417" t="s">
        <v>2350</v>
      </c>
      <c r="E4301" s="391">
        <v>1.85</v>
      </c>
      <c r="F4301" s="418">
        <v>44214</v>
      </c>
      <c r="G4301" s="417" t="s">
        <v>2286</v>
      </c>
      <c r="I4301" s="379">
        <f t="shared" ca="1" si="276"/>
        <v>-357</v>
      </c>
      <c r="J4301" s="379">
        <f t="shared" ca="1" si="277"/>
        <v>-247</v>
      </c>
      <c r="K4301" s="391" t="str">
        <f t="shared" ca="1" si="278"/>
        <v>12,75</v>
      </c>
      <c r="L4301" s="379"/>
      <c r="O4301" s="379"/>
    </row>
    <row r="4302" spans="1:15">
      <c r="A4302" s="417" t="s">
        <v>2155</v>
      </c>
      <c r="B4302" s="417" t="s">
        <v>11340</v>
      </c>
      <c r="C4302" s="417" t="s">
        <v>2281</v>
      </c>
      <c r="D4302" s="417" t="s">
        <v>2865</v>
      </c>
      <c r="E4302" s="391">
        <v>14.47</v>
      </c>
      <c r="F4302" s="418">
        <v>44214</v>
      </c>
      <c r="G4302" s="417" t="s">
        <v>2283</v>
      </c>
      <c r="I4302" s="379">
        <f t="shared" ca="1" si="276"/>
        <v>-357</v>
      </c>
      <c r="J4302" s="379">
        <f t="shared" ca="1" si="277"/>
        <v>-247</v>
      </c>
      <c r="K4302" s="391" t="str">
        <f t="shared" ca="1" si="278"/>
        <v>13,00</v>
      </c>
      <c r="L4302" s="379"/>
      <c r="O4302" s="379"/>
    </row>
    <row r="4303" spans="1:15">
      <c r="A4303" s="417" t="s">
        <v>2155</v>
      </c>
      <c r="B4303" s="417" t="s">
        <v>3623</v>
      </c>
      <c r="C4303" s="417" t="s">
        <v>2281</v>
      </c>
      <c r="D4303" s="417" t="s">
        <v>2335</v>
      </c>
      <c r="E4303" s="391">
        <v>1.1000000000000001</v>
      </c>
      <c r="F4303" s="418">
        <v>44214</v>
      </c>
      <c r="G4303" s="417" t="s">
        <v>2286</v>
      </c>
      <c r="I4303" s="379">
        <f t="shared" ca="1" si="276"/>
        <v>-357</v>
      </c>
      <c r="J4303" s="379">
        <f t="shared" ca="1" si="277"/>
        <v>-247</v>
      </c>
      <c r="K4303" s="391" t="str">
        <f t="shared" ca="1" si="278"/>
        <v>13,25</v>
      </c>
      <c r="L4303" s="379"/>
      <c r="O4303" s="379"/>
    </row>
    <row r="4304" spans="1:15">
      <c r="A4304" s="417" t="s">
        <v>2155</v>
      </c>
      <c r="B4304" s="417" t="s">
        <v>8022</v>
      </c>
      <c r="C4304" s="417" t="s">
        <v>2281</v>
      </c>
      <c r="D4304" s="417" t="s">
        <v>2308</v>
      </c>
      <c r="E4304" s="391">
        <v>5.93</v>
      </c>
      <c r="F4304" s="418">
        <v>44214</v>
      </c>
      <c r="G4304" s="417" t="s">
        <v>2286</v>
      </c>
      <c r="I4304" s="379">
        <f t="shared" ca="1" si="276"/>
        <v>-357</v>
      </c>
      <c r="J4304" s="379">
        <f t="shared" ca="1" si="277"/>
        <v>-247</v>
      </c>
      <c r="K4304" s="391" t="str">
        <f t="shared" ca="1" si="278"/>
        <v>13,75</v>
      </c>
      <c r="L4304" s="379"/>
      <c r="O4304" s="379"/>
    </row>
    <row r="4305" spans="1:15">
      <c r="A4305" s="417" t="s">
        <v>2155</v>
      </c>
      <c r="B4305" s="417" t="s">
        <v>3624</v>
      </c>
      <c r="C4305" s="417" t="s">
        <v>2281</v>
      </c>
      <c r="D4305" s="417" t="s">
        <v>2282</v>
      </c>
      <c r="E4305" s="391">
        <v>3</v>
      </c>
      <c r="F4305" s="418">
        <v>44214</v>
      </c>
      <c r="G4305" s="417" t="s">
        <v>2283</v>
      </c>
      <c r="I4305" s="379">
        <f t="shared" ca="1" si="276"/>
        <v>-357</v>
      </c>
      <c r="J4305" s="379">
        <f t="shared" ca="1" si="277"/>
        <v>-247</v>
      </c>
      <c r="K4305" s="391" t="str">
        <f t="shared" ca="1" si="278"/>
        <v>14,00</v>
      </c>
      <c r="L4305" s="379"/>
      <c r="O4305" s="379"/>
    </row>
    <row r="4306" spans="1:15">
      <c r="A4306" s="417" t="s">
        <v>2155</v>
      </c>
      <c r="B4306" s="417" t="s">
        <v>8023</v>
      </c>
      <c r="C4306" s="417" t="s">
        <v>2281</v>
      </c>
      <c r="D4306" s="417" t="s">
        <v>2867</v>
      </c>
      <c r="E4306" s="391">
        <v>11.24</v>
      </c>
      <c r="F4306" s="418">
        <v>44214</v>
      </c>
      <c r="G4306" s="417" t="s">
        <v>2286</v>
      </c>
      <c r="I4306" s="379">
        <f t="shared" ca="1" si="276"/>
        <v>-357</v>
      </c>
      <c r="J4306" s="379">
        <f t="shared" ca="1" si="277"/>
        <v>-247</v>
      </c>
      <c r="K4306" s="391" t="str">
        <f t="shared" ca="1" si="278"/>
        <v>14,25</v>
      </c>
      <c r="L4306" s="379"/>
      <c r="O4306" s="379"/>
    </row>
    <row r="4307" spans="1:15">
      <c r="A4307" s="417" t="s">
        <v>2155</v>
      </c>
      <c r="B4307" s="417" t="s">
        <v>8024</v>
      </c>
      <c r="C4307" s="417" t="s">
        <v>2281</v>
      </c>
      <c r="D4307" s="417" t="s">
        <v>2285</v>
      </c>
      <c r="E4307" s="391">
        <v>0.14000000000000001</v>
      </c>
      <c r="F4307" s="418">
        <v>44214</v>
      </c>
      <c r="G4307" s="417" t="s">
        <v>2286</v>
      </c>
      <c r="I4307" s="379">
        <f t="shared" ca="1" si="276"/>
        <v>-357</v>
      </c>
      <c r="J4307" s="379">
        <f t="shared" ca="1" si="277"/>
        <v>-247</v>
      </c>
      <c r="K4307" s="391" t="str">
        <f t="shared" ca="1" si="278"/>
        <v>14,75</v>
      </c>
      <c r="L4307" s="379"/>
      <c r="O4307" s="379"/>
    </row>
    <row r="4308" spans="1:15">
      <c r="A4308" s="417" t="s">
        <v>2155</v>
      </c>
      <c r="B4308" s="417" t="s">
        <v>3625</v>
      </c>
      <c r="C4308" s="417" t="s">
        <v>2281</v>
      </c>
      <c r="D4308" s="417" t="s">
        <v>3178</v>
      </c>
      <c r="E4308" s="391">
        <v>16.829999999999998</v>
      </c>
      <c r="F4308" s="418">
        <v>44214</v>
      </c>
      <c r="G4308" s="417" t="s">
        <v>2286</v>
      </c>
      <c r="I4308" s="379">
        <f t="shared" ca="1" si="276"/>
        <v>-357</v>
      </c>
      <c r="J4308" s="379">
        <f t="shared" ca="1" si="277"/>
        <v>-247</v>
      </c>
      <c r="K4308" s="391" t="str">
        <f t="shared" ca="1" si="278"/>
        <v>15,25</v>
      </c>
      <c r="L4308" s="379"/>
      <c r="O4308" s="379"/>
    </row>
    <row r="4309" spans="1:15">
      <c r="A4309" s="417" t="s">
        <v>2155</v>
      </c>
      <c r="B4309" s="417" t="s">
        <v>6882</v>
      </c>
      <c r="C4309" s="417" t="s">
        <v>2281</v>
      </c>
      <c r="D4309" s="417" t="s">
        <v>2290</v>
      </c>
      <c r="E4309" s="391">
        <v>0.02</v>
      </c>
      <c r="F4309" s="418">
        <v>44214</v>
      </c>
      <c r="G4309" s="417" t="s">
        <v>2286</v>
      </c>
      <c r="I4309" s="379">
        <f t="shared" ca="1" si="276"/>
        <v>-357</v>
      </c>
      <c r="J4309" s="379">
        <f t="shared" ca="1" si="277"/>
        <v>-247</v>
      </c>
      <c r="K4309" s="391" t="str">
        <f t="shared" ca="1" si="278"/>
        <v>15,75</v>
      </c>
      <c r="L4309" s="379"/>
      <c r="O4309" s="379"/>
    </row>
    <row r="4310" spans="1:15">
      <c r="A4310" s="417" t="s">
        <v>2155</v>
      </c>
      <c r="B4310" s="417" t="s">
        <v>6883</v>
      </c>
      <c r="C4310" s="417" t="s">
        <v>2281</v>
      </c>
      <c r="D4310" s="417" t="s">
        <v>3633</v>
      </c>
      <c r="E4310" s="391">
        <v>0.01</v>
      </c>
      <c r="F4310" s="418">
        <v>44214</v>
      </c>
      <c r="G4310" s="417" t="s">
        <v>2286</v>
      </c>
      <c r="I4310" s="379">
        <f t="shared" ca="1" si="276"/>
        <v>-357</v>
      </c>
      <c r="J4310" s="379">
        <f t="shared" ca="1" si="277"/>
        <v>-247</v>
      </c>
      <c r="K4310" s="391" t="str">
        <f t="shared" ca="1" si="278"/>
        <v>16,25</v>
      </c>
      <c r="L4310" s="379"/>
      <c r="O4310" s="379"/>
    </row>
    <row r="4311" spans="1:15">
      <c r="A4311" s="417" t="s">
        <v>2155</v>
      </c>
      <c r="B4311" s="417" t="s">
        <v>6884</v>
      </c>
      <c r="C4311" s="417" t="s">
        <v>2281</v>
      </c>
      <c r="D4311" s="417" t="s">
        <v>3022</v>
      </c>
      <c r="E4311" s="391">
        <v>0.04</v>
      </c>
      <c r="F4311" s="418">
        <v>44214</v>
      </c>
      <c r="G4311" s="417" t="s">
        <v>2286</v>
      </c>
      <c r="I4311" s="379">
        <f t="shared" ca="1" si="276"/>
        <v>-357</v>
      </c>
      <c r="J4311" s="379">
        <f t="shared" ca="1" si="277"/>
        <v>-247</v>
      </c>
      <c r="K4311" s="391" t="str">
        <f t="shared" ca="1" si="278"/>
        <v>16,75</v>
      </c>
      <c r="L4311" s="379"/>
      <c r="O4311" s="379"/>
    </row>
    <row r="4312" spans="1:15">
      <c r="A4312" s="417" t="s">
        <v>2155</v>
      </c>
      <c r="B4312" s="417" t="s">
        <v>8025</v>
      </c>
      <c r="C4312" s="417" t="s">
        <v>2281</v>
      </c>
      <c r="D4312" s="417" t="s">
        <v>2296</v>
      </c>
      <c r="E4312" s="391">
        <v>3.15</v>
      </c>
      <c r="F4312" s="418">
        <v>44214</v>
      </c>
      <c r="G4312" s="417" t="s">
        <v>2283</v>
      </c>
      <c r="I4312" s="379">
        <f t="shared" ca="1" si="276"/>
        <v>-357</v>
      </c>
      <c r="J4312" s="379">
        <f t="shared" ca="1" si="277"/>
        <v>-247</v>
      </c>
      <c r="K4312" s="391" t="str">
        <f t="shared" ca="1" si="278"/>
        <v>17,50</v>
      </c>
      <c r="L4312" s="379"/>
      <c r="O4312" s="379"/>
    </row>
    <row r="4313" spans="1:15">
      <c r="A4313" s="417" t="s">
        <v>2155</v>
      </c>
      <c r="B4313" s="417" t="s">
        <v>11341</v>
      </c>
      <c r="C4313" s="417" t="s">
        <v>2281</v>
      </c>
      <c r="D4313" s="417" t="s">
        <v>3166</v>
      </c>
      <c r="E4313" s="391">
        <v>8.2200000000000006</v>
      </c>
      <c r="F4313" s="418">
        <v>44214</v>
      </c>
      <c r="G4313" s="417" t="s">
        <v>2286</v>
      </c>
      <c r="I4313" s="379">
        <f t="shared" ca="1" si="276"/>
        <v>-357</v>
      </c>
      <c r="J4313" s="379">
        <f t="shared" ca="1" si="277"/>
        <v>-247</v>
      </c>
      <c r="K4313" s="391" t="str">
        <f t="shared" ca="1" si="278"/>
        <v>17,75</v>
      </c>
      <c r="L4313" s="379"/>
      <c r="O4313" s="379"/>
    </row>
    <row r="4314" spans="1:15">
      <c r="A4314" s="417" t="s">
        <v>2155</v>
      </c>
      <c r="B4314" s="417" t="s">
        <v>8026</v>
      </c>
      <c r="C4314" s="417" t="s">
        <v>2281</v>
      </c>
      <c r="D4314" s="417" t="s">
        <v>2302</v>
      </c>
      <c r="E4314" s="391">
        <v>4.49</v>
      </c>
      <c r="F4314" s="418">
        <v>44214</v>
      </c>
      <c r="G4314" s="417" t="s">
        <v>2283</v>
      </c>
      <c r="I4314" s="379">
        <f t="shared" ca="1" si="276"/>
        <v>-357</v>
      </c>
      <c r="J4314" s="379">
        <f t="shared" ca="1" si="277"/>
        <v>-247</v>
      </c>
      <c r="K4314" s="391" t="str">
        <f t="shared" ca="1" si="278"/>
        <v>19,00</v>
      </c>
      <c r="L4314" s="379"/>
      <c r="O4314" s="379"/>
    </row>
    <row r="4315" spans="1:15">
      <c r="A4315" s="417" t="s">
        <v>2155</v>
      </c>
      <c r="B4315" s="417" t="s">
        <v>8027</v>
      </c>
      <c r="C4315" s="417" t="s">
        <v>2281</v>
      </c>
      <c r="D4315" s="417" t="s">
        <v>3023</v>
      </c>
      <c r="E4315" s="391">
        <v>18.899999999999999</v>
      </c>
      <c r="F4315" s="418">
        <v>44214</v>
      </c>
      <c r="G4315" s="417" t="s">
        <v>2283</v>
      </c>
      <c r="I4315" s="379">
        <f t="shared" ca="1" si="276"/>
        <v>-357</v>
      </c>
      <c r="J4315" s="379">
        <f t="shared" ca="1" si="277"/>
        <v>-247</v>
      </c>
      <c r="K4315" s="391" t="str">
        <f t="shared" ca="1" si="278"/>
        <v>19,50</v>
      </c>
      <c r="L4315" s="379"/>
      <c r="O4315" s="379"/>
    </row>
    <row r="4316" spans="1:15">
      <c r="A4316" s="417" t="s">
        <v>2155</v>
      </c>
      <c r="B4316" s="417" t="s">
        <v>8028</v>
      </c>
      <c r="C4316" s="417" t="s">
        <v>2281</v>
      </c>
      <c r="D4316" s="417" t="s">
        <v>3025</v>
      </c>
      <c r="E4316" s="391">
        <v>16.7</v>
      </c>
      <c r="F4316" s="418">
        <v>44214</v>
      </c>
      <c r="G4316" s="417" t="s">
        <v>2283</v>
      </c>
      <c r="I4316" s="379">
        <f t="shared" ca="1" si="276"/>
        <v>-357</v>
      </c>
      <c r="J4316" s="379">
        <f t="shared" ca="1" si="277"/>
        <v>-247</v>
      </c>
      <c r="K4316" s="391" t="str">
        <f t="shared" ca="1" si="278"/>
        <v>20,00</v>
      </c>
      <c r="L4316" s="379"/>
      <c r="O4316" s="379"/>
    </row>
    <row r="4317" spans="1:15">
      <c r="A4317" s="417" t="s">
        <v>2155</v>
      </c>
      <c r="B4317" s="417" t="s">
        <v>8029</v>
      </c>
      <c r="C4317" s="417" t="s">
        <v>2281</v>
      </c>
      <c r="D4317" s="417" t="s">
        <v>2368</v>
      </c>
      <c r="E4317" s="391">
        <v>5.5</v>
      </c>
      <c r="F4317" s="418">
        <v>44214</v>
      </c>
      <c r="G4317" s="417" t="s">
        <v>2283</v>
      </c>
      <c r="I4317" s="379">
        <f t="shared" ca="1" si="276"/>
        <v>-357</v>
      </c>
      <c r="J4317" s="379">
        <f t="shared" ca="1" si="277"/>
        <v>-247</v>
      </c>
      <c r="K4317" s="391" t="str">
        <f t="shared" ca="1" si="278"/>
        <v>20,50</v>
      </c>
      <c r="L4317" s="379"/>
      <c r="O4317" s="379"/>
    </row>
    <row r="4318" spans="1:15">
      <c r="A4318" s="417" t="s">
        <v>2155</v>
      </c>
      <c r="B4318" s="417" t="s">
        <v>8030</v>
      </c>
      <c r="C4318" s="417" t="s">
        <v>2281</v>
      </c>
      <c r="D4318" s="417" t="s">
        <v>2312</v>
      </c>
      <c r="E4318" s="391">
        <v>10</v>
      </c>
      <c r="F4318" s="418">
        <v>44214</v>
      </c>
      <c r="G4318" s="417" t="s">
        <v>2286</v>
      </c>
      <c r="I4318" s="379">
        <f t="shared" ca="1" si="276"/>
        <v>-357</v>
      </c>
      <c r="J4318" s="379">
        <f t="shared" ca="1" si="277"/>
        <v>-247</v>
      </c>
      <c r="K4318" s="391" t="str">
        <f t="shared" ca="1" si="278"/>
        <v>20,75</v>
      </c>
      <c r="L4318" s="379"/>
      <c r="O4318" s="379"/>
    </row>
    <row r="4319" spans="1:15">
      <c r="A4319" s="417" t="s">
        <v>2155</v>
      </c>
      <c r="B4319" s="417" t="s">
        <v>6885</v>
      </c>
      <c r="C4319" s="417" t="s">
        <v>2281</v>
      </c>
      <c r="D4319" s="417" t="s">
        <v>3027</v>
      </c>
      <c r="E4319" s="391">
        <v>17.48</v>
      </c>
      <c r="F4319" s="418">
        <v>44214</v>
      </c>
      <c r="G4319" s="417" t="s">
        <v>2283</v>
      </c>
      <c r="I4319" s="379">
        <f t="shared" ca="1" si="276"/>
        <v>-357</v>
      </c>
      <c r="J4319" s="379">
        <f t="shared" ca="1" si="277"/>
        <v>-247</v>
      </c>
      <c r="K4319" s="391" t="str">
        <f t="shared" ca="1" si="278"/>
        <v>21,00</v>
      </c>
      <c r="L4319" s="379"/>
      <c r="O4319" s="379"/>
    </row>
    <row r="4320" spans="1:15">
      <c r="A4320" s="417" t="s">
        <v>2155</v>
      </c>
      <c r="B4320" s="417" t="s">
        <v>8031</v>
      </c>
      <c r="C4320" s="417" t="s">
        <v>2281</v>
      </c>
      <c r="D4320" s="417" t="s">
        <v>3028</v>
      </c>
      <c r="E4320" s="391">
        <v>7.85</v>
      </c>
      <c r="F4320" s="418">
        <v>44214</v>
      </c>
      <c r="G4320" s="417" t="s">
        <v>2286</v>
      </c>
      <c r="I4320" s="379">
        <f t="shared" ca="1" si="276"/>
        <v>-357</v>
      </c>
      <c r="J4320" s="379">
        <f t="shared" ca="1" si="277"/>
        <v>-247</v>
      </c>
      <c r="K4320" s="391" t="str">
        <f t="shared" ca="1" si="278"/>
        <v>21,25</v>
      </c>
      <c r="L4320" s="379"/>
      <c r="O4320" s="379"/>
    </row>
    <row r="4321" spans="1:15">
      <c r="A4321" s="417" t="s">
        <v>2155</v>
      </c>
      <c r="B4321" s="417" t="s">
        <v>11342</v>
      </c>
      <c r="C4321" s="417" t="s">
        <v>2281</v>
      </c>
      <c r="D4321" s="417" t="s">
        <v>2856</v>
      </c>
      <c r="E4321" s="391">
        <v>2.25</v>
      </c>
      <c r="F4321" s="418">
        <v>44214</v>
      </c>
      <c r="G4321" s="417" t="s">
        <v>2283</v>
      </c>
      <c r="I4321" s="379">
        <f t="shared" ca="1" si="276"/>
        <v>-357</v>
      </c>
      <c r="J4321" s="379">
        <f t="shared" ca="1" si="277"/>
        <v>-247</v>
      </c>
      <c r="K4321" s="391" t="str">
        <f t="shared" ca="1" si="278"/>
        <v>21,50</v>
      </c>
      <c r="L4321" s="379"/>
      <c r="O4321" s="379"/>
    </row>
    <row r="4322" spans="1:15">
      <c r="A4322" s="417" t="s">
        <v>2155</v>
      </c>
      <c r="B4322" s="417" t="s">
        <v>6886</v>
      </c>
      <c r="C4322" s="417" t="s">
        <v>2281</v>
      </c>
      <c r="D4322" s="417" t="s">
        <v>2314</v>
      </c>
      <c r="E4322" s="391">
        <v>6</v>
      </c>
      <c r="F4322" s="418">
        <v>44214</v>
      </c>
      <c r="G4322" s="417" t="s">
        <v>2286</v>
      </c>
      <c r="I4322" s="379">
        <f t="shared" ca="1" si="276"/>
        <v>-357</v>
      </c>
      <c r="J4322" s="379">
        <f t="shared" ca="1" si="277"/>
        <v>-247</v>
      </c>
      <c r="K4322" s="391" t="str">
        <f t="shared" ca="1" si="278"/>
        <v>21,75</v>
      </c>
      <c r="L4322" s="379"/>
      <c r="O4322" s="379"/>
    </row>
    <row r="4323" spans="1:15">
      <c r="A4323" s="417" t="s">
        <v>2155</v>
      </c>
      <c r="B4323" s="417" t="s">
        <v>8032</v>
      </c>
      <c r="C4323" s="417" t="s">
        <v>2281</v>
      </c>
      <c r="D4323" s="417" t="s">
        <v>2857</v>
      </c>
      <c r="E4323" s="391">
        <v>16</v>
      </c>
      <c r="F4323" s="418">
        <v>44214</v>
      </c>
      <c r="G4323" s="417" t="s">
        <v>2283</v>
      </c>
      <c r="I4323" s="379">
        <f t="shared" ca="1" si="276"/>
        <v>-357</v>
      </c>
      <c r="J4323" s="379">
        <f t="shared" ca="1" si="277"/>
        <v>-247</v>
      </c>
      <c r="K4323" s="391" t="str">
        <f t="shared" ca="1" si="278"/>
        <v>22,00</v>
      </c>
      <c r="L4323" s="379"/>
      <c r="O4323" s="379"/>
    </row>
    <row r="4324" spans="1:15">
      <c r="A4324" s="417" t="s">
        <v>2155</v>
      </c>
      <c r="B4324" s="417" t="s">
        <v>6887</v>
      </c>
      <c r="C4324" s="417" t="s">
        <v>2281</v>
      </c>
      <c r="D4324" s="417" t="s">
        <v>2330</v>
      </c>
      <c r="E4324" s="391">
        <v>8.34</v>
      </c>
      <c r="F4324" s="418">
        <v>44214</v>
      </c>
      <c r="G4324" s="417" t="s">
        <v>2286</v>
      </c>
      <c r="I4324" s="379">
        <f t="shared" ca="1" si="276"/>
        <v>-357</v>
      </c>
      <c r="J4324" s="379">
        <f t="shared" ca="1" si="277"/>
        <v>-247</v>
      </c>
      <c r="K4324" s="391" t="str">
        <f t="shared" ca="1" si="278"/>
        <v>22,25</v>
      </c>
      <c r="L4324" s="379"/>
      <c r="O4324" s="379"/>
    </row>
    <row r="4325" spans="1:15">
      <c r="A4325" s="417" t="s">
        <v>2155</v>
      </c>
      <c r="B4325" s="417" t="s">
        <v>8033</v>
      </c>
      <c r="C4325" s="417" t="s">
        <v>2281</v>
      </c>
      <c r="D4325" s="417" t="s">
        <v>2858</v>
      </c>
      <c r="E4325" s="391">
        <v>11.5</v>
      </c>
      <c r="F4325" s="418">
        <v>44214</v>
      </c>
      <c r="G4325" s="417" t="s">
        <v>2283</v>
      </c>
      <c r="I4325" s="379">
        <f t="shared" ca="1" si="276"/>
        <v>-357</v>
      </c>
      <c r="J4325" s="379">
        <f t="shared" ca="1" si="277"/>
        <v>-247</v>
      </c>
      <c r="K4325" s="391" t="str">
        <f t="shared" ca="1" si="278"/>
        <v>22,50</v>
      </c>
      <c r="L4325" s="379"/>
      <c r="O4325" s="379"/>
    </row>
    <row r="4326" spans="1:15">
      <c r="A4326" s="417" t="s">
        <v>2155</v>
      </c>
      <c r="B4326" s="417" t="s">
        <v>6888</v>
      </c>
      <c r="C4326" s="417" t="s">
        <v>2281</v>
      </c>
      <c r="D4326" s="417" t="s">
        <v>3029</v>
      </c>
      <c r="E4326" s="391">
        <v>15</v>
      </c>
      <c r="F4326" s="418">
        <v>44214</v>
      </c>
      <c r="G4326" s="417" t="s">
        <v>2286</v>
      </c>
      <c r="I4326" s="379">
        <f t="shared" ca="1" si="276"/>
        <v>-357</v>
      </c>
      <c r="J4326" s="379">
        <f t="shared" ca="1" si="277"/>
        <v>-247</v>
      </c>
      <c r="K4326" s="391" t="str">
        <f t="shared" ca="1" si="278"/>
        <v>22,75</v>
      </c>
      <c r="L4326" s="379"/>
      <c r="O4326" s="379"/>
    </row>
    <row r="4327" spans="1:15">
      <c r="A4327" s="417" t="s">
        <v>2155</v>
      </c>
      <c r="B4327" s="417" t="s">
        <v>6889</v>
      </c>
      <c r="C4327" s="417" t="s">
        <v>2281</v>
      </c>
      <c r="D4327" s="417" t="s">
        <v>2344</v>
      </c>
      <c r="E4327" s="391">
        <v>15</v>
      </c>
      <c r="F4327" s="418">
        <v>44214</v>
      </c>
      <c r="G4327" s="417" t="s">
        <v>2283</v>
      </c>
      <c r="I4327" s="379">
        <f t="shared" ca="1" si="276"/>
        <v>-357</v>
      </c>
      <c r="J4327" s="379">
        <f t="shared" ca="1" si="277"/>
        <v>-247</v>
      </c>
      <c r="K4327" s="391" t="str">
        <f t="shared" ca="1" si="278"/>
        <v>23,00</v>
      </c>
      <c r="L4327" s="379"/>
      <c r="O4327" s="379"/>
    </row>
    <row r="4328" spans="1:15">
      <c r="A4328" s="417" t="s">
        <v>2155</v>
      </c>
      <c r="B4328" s="417" t="s">
        <v>8034</v>
      </c>
      <c r="C4328" s="417" t="s">
        <v>2281</v>
      </c>
      <c r="D4328" s="417" t="s">
        <v>3030</v>
      </c>
      <c r="E4328" s="391">
        <v>11</v>
      </c>
      <c r="F4328" s="418">
        <v>44214</v>
      </c>
      <c r="G4328" s="417" t="s">
        <v>2286</v>
      </c>
      <c r="I4328" s="379">
        <f t="shared" ca="1" si="276"/>
        <v>-357</v>
      </c>
      <c r="J4328" s="379">
        <f t="shared" ca="1" si="277"/>
        <v>-247</v>
      </c>
      <c r="K4328" s="391" t="str">
        <f t="shared" ca="1" si="278"/>
        <v>23,25</v>
      </c>
      <c r="L4328" s="379"/>
      <c r="O4328" s="379"/>
    </row>
    <row r="4329" spans="1:15">
      <c r="A4329" s="417" t="s">
        <v>2155</v>
      </c>
      <c r="B4329" s="417" t="s">
        <v>6890</v>
      </c>
      <c r="C4329" s="417" t="s">
        <v>2281</v>
      </c>
      <c r="D4329" s="417" t="s">
        <v>2836</v>
      </c>
      <c r="E4329" s="391">
        <v>14.53</v>
      </c>
      <c r="F4329" s="418">
        <v>44214</v>
      </c>
      <c r="G4329" s="417" t="s">
        <v>2283</v>
      </c>
      <c r="I4329" s="379">
        <f t="shared" ca="1" si="276"/>
        <v>-357</v>
      </c>
      <c r="J4329" s="379">
        <f t="shared" ca="1" si="277"/>
        <v>-247</v>
      </c>
      <c r="K4329" s="391" t="str">
        <f t="shared" ca="1" si="278"/>
        <v>23,50</v>
      </c>
      <c r="L4329" s="379"/>
      <c r="O4329" s="379"/>
    </row>
    <row r="4330" spans="1:15">
      <c r="A4330" s="417" t="s">
        <v>2155</v>
      </c>
      <c r="B4330" s="417" t="s">
        <v>11343</v>
      </c>
      <c r="C4330" s="417" t="s">
        <v>2281</v>
      </c>
      <c r="D4330" s="417" t="s">
        <v>2854</v>
      </c>
      <c r="E4330" s="391">
        <v>8.1999999999999993</v>
      </c>
      <c r="F4330" s="418">
        <v>44214</v>
      </c>
      <c r="G4330" s="417" t="s">
        <v>2286</v>
      </c>
      <c r="I4330" s="379">
        <f t="shared" ca="1" si="276"/>
        <v>-357</v>
      </c>
      <c r="J4330" s="379">
        <f t="shared" ca="1" si="277"/>
        <v>-247</v>
      </c>
      <c r="K4330" s="391" t="str">
        <f t="shared" ca="1" si="278"/>
        <v>23,75</v>
      </c>
      <c r="L4330" s="379"/>
      <c r="O4330" s="379"/>
    </row>
    <row r="4331" spans="1:15">
      <c r="A4331" s="417" t="s">
        <v>2155</v>
      </c>
      <c r="B4331" s="417" t="s">
        <v>6891</v>
      </c>
      <c r="C4331" s="417" t="s">
        <v>2281</v>
      </c>
      <c r="D4331" s="417" t="s">
        <v>2837</v>
      </c>
      <c r="E4331" s="391">
        <v>14</v>
      </c>
      <c r="F4331" s="418">
        <v>44214</v>
      </c>
      <c r="G4331" s="417" t="s">
        <v>2283</v>
      </c>
      <c r="I4331" s="379">
        <f t="shared" ca="1" si="276"/>
        <v>-357</v>
      </c>
      <c r="J4331" s="379">
        <f t="shared" ca="1" si="277"/>
        <v>-247</v>
      </c>
      <c r="K4331" s="391" t="str">
        <f t="shared" ca="1" si="278"/>
        <v>24,00</v>
      </c>
      <c r="L4331" s="379"/>
      <c r="O4331" s="379"/>
    </row>
    <row r="4332" spans="1:15">
      <c r="A4332" s="417" t="s">
        <v>2155</v>
      </c>
      <c r="B4332" s="417" t="s">
        <v>6892</v>
      </c>
      <c r="C4332" s="417" t="s">
        <v>2281</v>
      </c>
      <c r="D4332" s="417" t="s">
        <v>2832</v>
      </c>
      <c r="E4332" s="391">
        <v>12.4</v>
      </c>
      <c r="F4332" s="418">
        <v>44214</v>
      </c>
      <c r="G4332" s="417" t="s">
        <v>2283</v>
      </c>
      <c r="I4332" s="379">
        <f t="shared" ca="1" si="276"/>
        <v>-357</v>
      </c>
      <c r="J4332" s="379">
        <f t="shared" ca="1" si="277"/>
        <v>-247</v>
      </c>
      <c r="K4332" s="391" t="str">
        <f t="shared" ca="1" si="278"/>
        <v>24,50</v>
      </c>
      <c r="L4332" s="379"/>
      <c r="O4332" s="379"/>
    </row>
    <row r="4333" spans="1:15">
      <c r="A4333" s="417" t="s">
        <v>2155</v>
      </c>
      <c r="B4333" s="417" t="s">
        <v>11344</v>
      </c>
      <c r="C4333" s="417" t="s">
        <v>2281</v>
      </c>
      <c r="D4333" s="417" t="s">
        <v>2838</v>
      </c>
      <c r="E4333" s="391">
        <v>13</v>
      </c>
      <c r="F4333" s="418">
        <v>44214</v>
      </c>
      <c r="G4333" s="417" t="s">
        <v>2283</v>
      </c>
      <c r="I4333" s="379">
        <f t="shared" ca="1" si="276"/>
        <v>-357</v>
      </c>
      <c r="J4333" s="379">
        <f t="shared" ca="1" si="277"/>
        <v>-247</v>
      </c>
      <c r="K4333" s="391" t="str">
        <f t="shared" ca="1" si="278"/>
        <v>25,00</v>
      </c>
      <c r="L4333" s="379"/>
      <c r="O4333" s="379"/>
    </row>
    <row r="4334" spans="1:15">
      <c r="A4334" s="417" t="s">
        <v>2155</v>
      </c>
      <c r="B4334" s="417" t="s">
        <v>11345</v>
      </c>
      <c r="C4334" s="417" t="s">
        <v>2281</v>
      </c>
      <c r="D4334" s="417" t="s">
        <v>2840</v>
      </c>
      <c r="E4334" s="391">
        <v>12</v>
      </c>
      <c r="F4334" s="418">
        <v>44214</v>
      </c>
      <c r="G4334" s="417" t="s">
        <v>2283</v>
      </c>
      <c r="I4334" s="379">
        <f t="shared" ca="1" si="276"/>
        <v>-357</v>
      </c>
      <c r="J4334" s="379">
        <f t="shared" ca="1" si="277"/>
        <v>-247</v>
      </c>
      <c r="K4334" s="391" t="str">
        <f t="shared" ca="1" si="278"/>
        <v>26,00</v>
      </c>
      <c r="L4334" s="379"/>
      <c r="O4334" s="379"/>
    </row>
    <row r="4335" spans="1:15">
      <c r="A4335" s="417" t="s">
        <v>2155</v>
      </c>
      <c r="B4335" s="417" t="s">
        <v>11346</v>
      </c>
      <c r="C4335" s="417" t="s">
        <v>2281</v>
      </c>
      <c r="D4335" s="417" t="s">
        <v>2842</v>
      </c>
      <c r="E4335" s="391">
        <v>11.5</v>
      </c>
      <c r="F4335" s="418">
        <v>44214</v>
      </c>
      <c r="G4335" s="417" t="s">
        <v>2283</v>
      </c>
      <c r="I4335" s="379">
        <f t="shared" ca="1" si="276"/>
        <v>-357</v>
      </c>
      <c r="J4335" s="379">
        <f t="shared" ca="1" si="277"/>
        <v>-247</v>
      </c>
      <c r="K4335" s="391" t="str">
        <f t="shared" ca="1" si="278"/>
        <v>27,00</v>
      </c>
      <c r="L4335" s="379"/>
      <c r="O4335" s="379"/>
    </row>
    <row r="4336" spans="1:15">
      <c r="A4336" s="417" t="s">
        <v>2155</v>
      </c>
      <c r="B4336" s="417" t="s">
        <v>11347</v>
      </c>
      <c r="C4336" s="417" t="s">
        <v>2281</v>
      </c>
      <c r="D4336" s="417" t="s">
        <v>2844</v>
      </c>
      <c r="E4336" s="391">
        <v>10.6</v>
      </c>
      <c r="F4336" s="418">
        <v>44214</v>
      </c>
      <c r="G4336" s="417" t="s">
        <v>2283</v>
      </c>
      <c r="I4336" s="379">
        <f t="shared" ca="1" si="276"/>
        <v>-357</v>
      </c>
      <c r="J4336" s="379">
        <f t="shared" ca="1" si="277"/>
        <v>-247</v>
      </c>
      <c r="K4336" s="391" t="str">
        <f t="shared" ca="1" si="278"/>
        <v>28,00</v>
      </c>
      <c r="L4336" s="379"/>
      <c r="O4336" s="379"/>
    </row>
    <row r="4337" spans="1:15">
      <c r="A4337" s="417" t="s">
        <v>2155</v>
      </c>
      <c r="B4337" s="417" t="s">
        <v>11348</v>
      </c>
      <c r="C4337" s="417" t="s">
        <v>2281</v>
      </c>
      <c r="D4337" s="417" t="s">
        <v>2588</v>
      </c>
      <c r="E4337" s="391">
        <v>9.7100000000000009</v>
      </c>
      <c r="F4337" s="418">
        <v>44214</v>
      </c>
      <c r="G4337" s="417" t="s">
        <v>2283</v>
      </c>
      <c r="I4337" s="379">
        <f t="shared" ca="1" si="276"/>
        <v>-357</v>
      </c>
      <c r="J4337" s="379">
        <f t="shared" ca="1" si="277"/>
        <v>-247</v>
      </c>
      <c r="K4337" s="391" t="str">
        <f t="shared" ca="1" si="278"/>
        <v>29,00</v>
      </c>
      <c r="L4337" s="379"/>
      <c r="O4337" s="379"/>
    </row>
    <row r="4338" spans="1:15">
      <c r="A4338" s="417" t="s">
        <v>2155</v>
      </c>
      <c r="B4338" s="417" t="s">
        <v>11349</v>
      </c>
      <c r="C4338" s="417" t="s">
        <v>2281</v>
      </c>
      <c r="D4338" s="417" t="s">
        <v>3033</v>
      </c>
      <c r="E4338" s="391">
        <v>8</v>
      </c>
      <c r="F4338" s="418">
        <v>44214</v>
      </c>
      <c r="G4338" s="417" t="s">
        <v>2283</v>
      </c>
      <c r="I4338" s="379">
        <f t="shared" ca="1" si="276"/>
        <v>-357</v>
      </c>
      <c r="J4338" s="379">
        <f t="shared" ca="1" si="277"/>
        <v>-247</v>
      </c>
      <c r="K4338" s="391" t="str">
        <f t="shared" ca="1" si="278"/>
        <v>30,00</v>
      </c>
      <c r="L4338" s="379"/>
      <c r="O4338" s="379"/>
    </row>
    <row r="4339" spans="1:15">
      <c r="A4339" s="417" t="s">
        <v>2155</v>
      </c>
      <c r="B4339" s="417" t="s">
        <v>11350</v>
      </c>
      <c r="C4339" s="417" t="s">
        <v>2281</v>
      </c>
      <c r="D4339" s="417" t="s">
        <v>2359</v>
      </c>
      <c r="E4339" s="391">
        <v>7.02</v>
      </c>
      <c r="F4339" s="418">
        <v>44214</v>
      </c>
      <c r="G4339" s="417" t="s">
        <v>2283</v>
      </c>
      <c r="I4339" s="379">
        <f t="shared" ca="1" si="276"/>
        <v>-357</v>
      </c>
      <c r="J4339" s="379">
        <f t="shared" ca="1" si="277"/>
        <v>-247</v>
      </c>
      <c r="K4339" s="391" t="str">
        <f t="shared" ca="1" si="278"/>
        <v>31,00</v>
      </c>
      <c r="L4339" s="379"/>
      <c r="O4339" s="379"/>
    </row>
    <row r="4340" spans="1:15">
      <c r="A4340" s="417" t="s">
        <v>2155</v>
      </c>
      <c r="B4340" s="417" t="s">
        <v>11351</v>
      </c>
      <c r="C4340" s="417" t="s">
        <v>2281</v>
      </c>
      <c r="D4340" s="417" t="s">
        <v>3034</v>
      </c>
      <c r="E4340" s="391">
        <v>6.1</v>
      </c>
      <c r="F4340" s="418">
        <v>44214</v>
      </c>
      <c r="G4340" s="417" t="s">
        <v>2283</v>
      </c>
      <c r="I4340" s="379">
        <f t="shared" ca="1" si="276"/>
        <v>-357</v>
      </c>
      <c r="J4340" s="379">
        <f t="shared" ca="1" si="277"/>
        <v>-247</v>
      </c>
      <c r="K4340" s="391" t="str">
        <f t="shared" ca="1" si="278"/>
        <v>32,00</v>
      </c>
      <c r="L4340" s="379"/>
      <c r="O4340" s="379"/>
    </row>
    <row r="4341" spans="1:15">
      <c r="A4341" s="417" t="s">
        <v>2155</v>
      </c>
      <c r="B4341" s="417" t="s">
        <v>11352</v>
      </c>
      <c r="C4341" s="417" t="s">
        <v>2281</v>
      </c>
      <c r="D4341" s="417" t="s">
        <v>3580</v>
      </c>
      <c r="E4341" s="391">
        <v>5.13</v>
      </c>
      <c r="F4341" s="418">
        <v>44214</v>
      </c>
      <c r="G4341" s="417" t="s">
        <v>2283</v>
      </c>
      <c r="I4341" s="379">
        <f t="shared" ca="1" si="276"/>
        <v>-357</v>
      </c>
      <c r="J4341" s="379">
        <f t="shared" ca="1" si="277"/>
        <v>-247</v>
      </c>
      <c r="K4341" s="391" t="str">
        <f t="shared" ca="1" si="278"/>
        <v>33,00</v>
      </c>
      <c r="L4341" s="379"/>
      <c r="O4341" s="379"/>
    </row>
    <row r="4342" spans="1:15">
      <c r="A4342" s="417" t="s">
        <v>2155</v>
      </c>
      <c r="B4342" s="417" t="s">
        <v>11353</v>
      </c>
      <c r="C4342" s="417" t="s">
        <v>2281</v>
      </c>
      <c r="D4342" s="417" t="s">
        <v>3918</v>
      </c>
      <c r="E4342" s="391">
        <v>4.4400000000000004</v>
      </c>
      <c r="F4342" s="418">
        <v>44214</v>
      </c>
      <c r="G4342" s="417" t="s">
        <v>2283</v>
      </c>
      <c r="I4342" s="379">
        <f t="shared" ca="1" si="276"/>
        <v>-357</v>
      </c>
      <c r="J4342" s="379">
        <f t="shared" ca="1" si="277"/>
        <v>-247</v>
      </c>
      <c r="K4342" s="391" t="str">
        <f t="shared" ca="1" si="278"/>
        <v>34,00</v>
      </c>
      <c r="L4342" s="379"/>
      <c r="O4342" s="379"/>
    </row>
    <row r="4343" spans="1:15">
      <c r="A4343" s="417" t="s">
        <v>2155</v>
      </c>
      <c r="B4343" s="417" t="s">
        <v>16318</v>
      </c>
      <c r="C4343" s="417" t="s">
        <v>2281</v>
      </c>
      <c r="D4343" s="417" t="s">
        <v>3076</v>
      </c>
      <c r="E4343" s="391">
        <v>3.25</v>
      </c>
      <c r="F4343" s="418">
        <v>44214</v>
      </c>
      <c r="G4343" s="417" t="s">
        <v>2283</v>
      </c>
      <c r="I4343" s="379">
        <f t="shared" ca="1" si="276"/>
        <v>-357</v>
      </c>
      <c r="J4343" s="379">
        <f t="shared" ca="1" si="277"/>
        <v>-247</v>
      </c>
      <c r="K4343" s="391" t="str">
        <f t="shared" ca="1" si="278"/>
        <v>35,00</v>
      </c>
      <c r="L4343" s="379"/>
      <c r="O4343" s="379"/>
    </row>
    <row r="4344" spans="1:15">
      <c r="A4344" s="417" t="s">
        <v>2155</v>
      </c>
      <c r="B4344" s="417" t="s">
        <v>17029</v>
      </c>
      <c r="C4344" s="417" t="s">
        <v>2281</v>
      </c>
      <c r="D4344" s="417" t="s">
        <v>3058</v>
      </c>
      <c r="E4344" s="391">
        <v>2.5</v>
      </c>
      <c r="F4344" s="418">
        <v>44214</v>
      </c>
      <c r="G4344" s="417" t="s">
        <v>2283</v>
      </c>
      <c r="I4344" s="379">
        <f t="shared" ca="1" si="276"/>
        <v>-357</v>
      </c>
      <c r="J4344" s="379">
        <f t="shared" ca="1" si="277"/>
        <v>-247</v>
      </c>
      <c r="K4344" s="391" t="str">
        <f t="shared" ca="1" si="278"/>
        <v>36,00</v>
      </c>
      <c r="L4344" s="379"/>
      <c r="O4344" s="379"/>
    </row>
    <row r="4345" spans="1:15">
      <c r="A4345" s="417" t="s">
        <v>2155</v>
      </c>
      <c r="B4345" s="417" t="s">
        <v>17030</v>
      </c>
      <c r="C4345" s="417" t="s">
        <v>2281</v>
      </c>
      <c r="D4345" s="417" t="s">
        <v>3969</v>
      </c>
      <c r="E4345" s="391">
        <v>1.84</v>
      </c>
      <c r="F4345" s="418">
        <v>44214</v>
      </c>
      <c r="G4345" s="417" t="s">
        <v>2283</v>
      </c>
      <c r="I4345" s="379">
        <f t="shared" ca="1" si="276"/>
        <v>-357</v>
      </c>
      <c r="J4345" s="379">
        <f t="shared" ca="1" si="277"/>
        <v>-247</v>
      </c>
      <c r="K4345" s="391" t="str">
        <f t="shared" ca="1" si="278"/>
        <v>37,00</v>
      </c>
      <c r="L4345" s="379"/>
      <c r="O4345" s="379"/>
    </row>
    <row r="4346" spans="1:15">
      <c r="A4346" s="417" t="s">
        <v>2155</v>
      </c>
      <c r="B4346" s="417" t="s">
        <v>11354</v>
      </c>
      <c r="C4346" s="417" t="s">
        <v>2281</v>
      </c>
      <c r="D4346" s="417" t="s">
        <v>3207</v>
      </c>
      <c r="E4346" s="391">
        <v>1.28</v>
      </c>
      <c r="F4346" s="418">
        <v>44214</v>
      </c>
      <c r="G4346" s="417" t="s">
        <v>2283</v>
      </c>
      <c r="I4346" s="379">
        <f t="shared" ca="1" si="276"/>
        <v>-357</v>
      </c>
      <c r="J4346" s="379">
        <f t="shared" ca="1" si="277"/>
        <v>-247</v>
      </c>
      <c r="K4346" s="391" t="str">
        <f t="shared" ca="1" si="278"/>
        <v>38,00</v>
      </c>
      <c r="L4346" s="379"/>
      <c r="O4346" s="379"/>
    </row>
    <row r="4347" spans="1:15">
      <c r="A4347" s="417" t="s">
        <v>2155</v>
      </c>
      <c r="B4347" s="417" t="s">
        <v>11355</v>
      </c>
      <c r="C4347" s="417" t="s">
        <v>2281</v>
      </c>
      <c r="D4347" s="417" t="s">
        <v>4054</v>
      </c>
      <c r="E4347" s="391">
        <v>0.86</v>
      </c>
      <c r="F4347" s="418">
        <v>44214</v>
      </c>
      <c r="G4347" s="417" t="s">
        <v>2283</v>
      </c>
      <c r="I4347" s="379">
        <f t="shared" ca="1" si="276"/>
        <v>-357</v>
      </c>
      <c r="J4347" s="379">
        <f t="shared" ca="1" si="277"/>
        <v>-247</v>
      </c>
      <c r="K4347" s="391" t="str">
        <f t="shared" ca="1" si="278"/>
        <v>39,00</v>
      </c>
      <c r="L4347" s="379"/>
      <c r="O4347" s="379"/>
    </row>
    <row r="4348" spans="1:15">
      <c r="A4348" s="417" t="s">
        <v>2155</v>
      </c>
      <c r="B4348" s="417" t="s">
        <v>11356</v>
      </c>
      <c r="C4348" s="417" t="s">
        <v>2281</v>
      </c>
      <c r="D4348" s="417" t="s">
        <v>3974</v>
      </c>
      <c r="E4348" s="391">
        <v>0.63</v>
      </c>
      <c r="F4348" s="418">
        <v>44214</v>
      </c>
      <c r="G4348" s="417" t="s">
        <v>2283</v>
      </c>
      <c r="I4348" s="379">
        <f t="shared" ca="1" si="276"/>
        <v>-357</v>
      </c>
      <c r="J4348" s="379">
        <f t="shared" ca="1" si="277"/>
        <v>-247</v>
      </c>
      <c r="K4348" s="391" t="str">
        <f t="shared" ca="1" si="278"/>
        <v>40,00</v>
      </c>
      <c r="L4348" s="379"/>
      <c r="O4348" s="379"/>
    </row>
    <row r="4349" spans="1:15">
      <c r="A4349" s="417" t="s">
        <v>2155</v>
      </c>
      <c r="B4349" s="417" t="s">
        <v>17031</v>
      </c>
      <c r="C4349" s="417" t="s">
        <v>2281</v>
      </c>
      <c r="D4349" s="417" t="s">
        <v>3976</v>
      </c>
      <c r="E4349" s="391">
        <v>0.4</v>
      </c>
      <c r="F4349" s="418">
        <v>44214</v>
      </c>
      <c r="G4349" s="417" t="s">
        <v>2283</v>
      </c>
      <c r="I4349" s="379">
        <f t="shared" ca="1" si="276"/>
        <v>-357</v>
      </c>
      <c r="J4349" s="379">
        <f t="shared" ca="1" si="277"/>
        <v>-247</v>
      </c>
      <c r="K4349" s="391" t="str">
        <f t="shared" ca="1" si="278"/>
        <v>41,00</v>
      </c>
      <c r="L4349" s="379"/>
      <c r="O4349" s="379"/>
    </row>
    <row r="4350" spans="1:15">
      <c r="A4350" s="417" t="s">
        <v>2155</v>
      </c>
      <c r="B4350" s="417" t="s">
        <v>17032</v>
      </c>
      <c r="C4350" s="417" t="s">
        <v>2281</v>
      </c>
      <c r="D4350" s="417" t="s">
        <v>3074</v>
      </c>
      <c r="E4350" s="391">
        <v>0.3</v>
      </c>
      <c r="F4350" s="418">
        <v>44214</v>
      </c>
      <c r="G4350" s="417" t="s">
        <v>2283</v>
      </c>
      <c r="I4350" s="379">
        <f t="shared" ca="1" si="276"/>
        <v>-357</v>
      </c>
      <c r="J4350" s="379">
        <f t="shared" ca="1" si="277"/>
        <v>-247</v>
      </c>
      <c r="K4350" s="391" t="str">
        <f t="shared" ca="1" si="278"/>
        <v>42,00</v>
      </c>
      <c r="L4350" s="379"/>
      <c r="O4350" s="379"/>
    </row>
    <row r="4351" spans="1:15">
      <c r="A4351" s="417" t="s">
        <v>2155</v>
      </c>
      <c r="B4351" s="417" t="s">
        <v>17033</v>
      </c>
      <c r="C4351" s="417" t="s">
        <v>2281</v>
      </c>
      <c r="D4351" s="417" t="s">
        <v>4025</v>
      </c>
      <c r="E4351" s="391">
        <v>0.22</v>
      </c>
      <c r="F4351" s="418">
        <v>44214</v>
      </c>
      <c r="G4351" s="417" t="s">
        <v>2283</v>
      </c>
      <c r="I4351" s="379">
        <f t="shared" ca="1" si="276"/>
        <v>-357</v>
      </c>
      <c r="J4351" s="379">
        <f t="shared" ca="1" si="277"/>
        <v>-247</v>
      </c>
      <c r="K4351" s="391" t="str">
        <f t="shared" ca="1" si="278"/>
        <v>43,00</v>
      </c>
      <c r="L4351" s="379"/>
      <c r="O4351" s="379"/>
    </row>
    <row r="4352" spans="1:15">
      <c r="A4352" s="417" t="s">
        <v>2155</v>
      </c>
      <c r="B4352" s="417" t="s">
        <v>17034</v>
      </c>
      <c r="C4352" s="417" t="s">
        <v>2281</v>
      </c>
      <c r="D4352" s="417" t="s">
        <v>2373</v>
      </c>
      <c r="E4352" s="391">
        <v>0.17</v>
      </c>
      <c r="F4352" s="418">
        <v>44214</v>
      </c>
      <c r="G4352" s="417" t="s">
        <v>2283</v>
      </c>
      <c r="I4352" s="379">
        <f t="shared" ca="1" si="276"/>
        <v>-357</v>
      </c>
      <c r="J4352" s="379">
        <f t="shared" ca="1" si="277"/>
        <v>-247</v>
      </c>
      <c r="K4352" s="391" t="str">
        <f t="shared" ca="1" si="278"/>
        <v>44,00</v>
      </c>
      <c r="L4352" s="379"/>
      <c r="O4352" s="379"/>
    </row>
    <row r="4353" spans="1:15">
      <c r="A4353" s="417" t="s">
        <v>2155</v>
      </c>
      <c r="B4353" s="417" t="s">
        <v>17035</v>
      </c>
      <c r="C4353" s="417" t="s">
        <v>2281</v>
      </c>
      <c r="D4353" s="417" t="s">
        <v>4006</v>
      </c>
      <c r="E4353" s="391">
        <v>0.12</v>
      </c>
      <c r="F4353" s="418">
        <v>44214</v>
      </c>
      <c r="G4353" s="417" t="s">
        <v>2283</v>
      </c>
      <c r="I4353" s="379">
        <f t="shared" ca="1" si="276"/>
        <v>-357</v>
      </c>
      <c r="J4353" s="379">
        <f t="shared" ca="1" si="277"/>
        <v>-247</v>
      </c>
      <c r="K4353" s="391" t="str">
        <f t="shared" ca="1" si="278"/>
        <v>45,00</v>
      </c>
      <c r="L4353" s="379"/>
      <c r="O4353" s="379"/>
    </row>
    <row r="4354" spans="1:15">
      <c r="A4354" s="417" t="s">
        <v>2155</v>
      </c>
      <c r="B4354" s="417" t="s">
        <v>8035</v>
      </c>
      <c r="C4354" s="417" t="s">
        <v>2281</v>
      </c>
      <c r="D4354" s="417" t="s">
        <v>2866</v>
      </c>
      <c r="E4354" s="391">
        <v>28.31</v>
      </c>
      <c r="F4354" s="418">
        <v>44249</v>
      </c>
      <c r="G4354" s="417" t="s">
        <v>2283</v>
      </c>
      <c r="I4354" s="379">
        <f t="shared" ca="1" si="276"/>
        <v>-322</v>
      </c>
      <c r="J4354" s="379">
        <f t="shared" ca="1" si="277"/>
        <v>-224</v>
      </c>
      <c r="K4354" s="391" t="str">
        <f t="shared" ca="1" si="278"/>
        <v>10,50</v>
      </c>
      <c r="L4354" s="379"/>
      <c r="O4354" s="379"/>
    </row>
    <row r="4355" spans="1:15">
      <c r="A4355" s="417" t="s">
        <v>2155</v>
      </c>
      <c r="B4355" s="417" t="s">
        <v>18354</v>
      </c>
      <c r="C4355" s="417" t="s">
        <v>2281</v>
      </c>
      <c r="D4355" s="417" t="s">
        <v>2325</v>
      </c>
      <c r="E4355" s="391">
        <v>23.25</v>
      </c>
      <c r="F4355" s="418">
        <v>44249</v>
      </c>
      <c r="G4355" s="417" t="s">
        <v>2283</v>
      </c>
      <c r="I4355" s="379">
        <f t="shared" ca="1" si="276"/>
        <v>-322</v>
      </c>
      <c r="J4355" s="379">
        <f t="shared" ca="1" si="277"/>
        <v>-224</v>
      </c>
      <c r="K4355" s="391" t="str">
        <f t="shared" ca="1" si="278"/>
        <v>15,50</v>
      </c>
      <c r="L4355" s="379"/>
      <c r="O4355" s="379"/>
    </row>
    <row r="4356" spans="1:15">
      <c r="A4356" s="417" t="s">
        <v>2155</v>
      </c>
      <c r="B4356" s="417" t="s">
        <v>11357</v>
      </c>
      <c r="C4356" s="417" t="s">
        <v>2281</v>
      </c>
      <c r="D4356" s="417" t="s">
        <v>2290</v>
      </c>
      <c r="E4356" s="391">
        <v>23.1</v>
      </c>
      <c r="F4356" s="418">
        <v>44249</v>
      </c>
      <c r="G4356" s="417" t="s">
        <v>2286</v>
      </c>
      <c r="I4356" s="379">
        <f t="shared" ca="1" si="276"/>
        <v>-322</v>
      </c>
      <c r="J4356" s="379">
        <f t="shared" ca="1" si="277"/>
        <v>-224</v>
      </c>
      <c r="K4356" s="391" t="str">
        <f t="shared" ca="1" si="278"/>
        <v>15,75</v>
      </c>
      <c r="L4356" s="379"/>
      <c r="O4356" s="379"/>
    </row>
    <row r="4357" spans="1:15">
      <c r="A4357" s="417" t="s">
        <v>2155</v>
      </c>
      <c r="B4357" s="417" t="s">
        <v>11358</v>
      </c>
      <c r="C4357" s="417" t="s">
        <v>2281</v>
      </c>
      <c r="D4357" s="417" t="s">
        <v>2327</v>
      </c>
      <c r="E4357" s="391">
        <v>22.85</v>
      </c>
      <c r="F4357" s="418">
        <v>44249</v>
      </c>
      <c r="G4357" s="417" t="s">
        <v>2283</v>
      </c>
      <c r="I4357" s="379">
        <f t="shared" ca="1" si="276"/>
        <v>-322</v>
      </c>
      <c r="J4357" s="379">
        <f t="shared" ca="1" si="277"/>
        <v>-224</v>
      </c>
      <c r="K4357" s="391" t="str">
        <f t="shared" ca="1" si="278"/>
        <v>16,00</v>
      </c>
      <c r="L4357" s="379"/>
      <c r="O4357" s="379"/>
    </row>
    <row r="4358" spans="1:15">
      <c r="A4358" s="417" t="s">
        <v>2155</v>
      </c>
      <c r="B4358" s="417" t="s">
        <v>11359</v>
      </c>
      <c r="C4358" s="417" t="s">
        <v>2281</v>
      </c>
      <c r="D4358" s="417" t="s">
        <v>3633</v>
      </c>
      <c r="E4358" s="391">
        <v>22.7</v>
      </c>
      <c r="F4358" s="418">
        <v>44249</v>
      </c>
      <c r="G4358" s="417" t="s">
        <v>2286</v>
      </c>
      <c r="I4358" s="379">
        <f t="shared" ca="1" si="276"/>
        <v>-322</v>
      </c>
      <c r="J4358" s="379">
        <f t="shared" ca="1" si="277"/>
        <v>-224</v>
      </c>
      <c r="K4358" s="391" t="str">
        <f t="shared" ca="1" si="278"/>
        <v>16,25</v>
      </c>
      <c r="L4358" s="379"/>
      <c r="O4358" s="379"/>
    </row>
    <row r="4359" spans="1:15">
      <c r="A4359" s="417" t="s">
        <v>2155</v>
      </c>
      <c r="B4359" s="417" t="s">
        <v>18355</v>
      </c>
      <c r="C4359" s="417" t="s">
        <v>2281</v>
      </c>
      <c r="D4359" s="417" t="s">
        <v>2292</v>
      </c>
      <c r="E4359" s="391">
        <v>22.2</v>
      </c>
      <c r="F4359" s="418">
        <v>44249</v>
      </c>
      <c r="G4359" s="417" t="s">
        <v>2283</v>
      </c>
      <c r="I4359" s="379">
        <f t="shared" ca="1" si="276"/>
        <v>-322</v>
      </c>
      <c r="J4359" s="379">
        <f t="shared" ca="1" si="277"/>
        <v>-224</v>
      </c>
      <c r="K4359" s="391" t="str">
        <f t="shared" ca="1" si="278"/>
        <v>16,50</v>
      </c>
      <c r="L4359" s="379"/>
      <c r="O4359" s="379"/>
    </row>
    <row r="4360" spans="1:15">
      <c r="A4360" s="417" t="s">
        <v>2155</v>
      </c>
      <c r="B4360" s="417" t="s">
        <v>11360</v>
      </c>
      <c r="C4360" s="417" t="s">
        <v>2281</v>
      </c>
      <c r="D4360" s="417" t="s">
        <v>3022</v>
      </c>
      <c r="E4360" s="391">
        <v>22</v>
      </c>
      <c r="F4360" s="418">
        <v>44249</v>
      </c>
      <c r="G4360" s="417" t="s">
        <v>2286</v>
      </c>
      <c r="I4360" s="379">
        <f t="shared" ca="1" si="276"/>
        <v>-322</v>
      </c>
      <c r="J4360" s="379">
        <f t="shared" ca="1" si="277"/>
        <v>-224</v>
      </c>
      <c r="K4360" s="391" t="str">
        <f t="shared" ca="1" si="278"/>
        <v>16,75</v>
      </c>
      <c r="L4360" s="379"/>
      <c r="O4360" s="379"/>
    </row>
    <row r="4361" spans="1:15">
      <c r="A4361" s="417" t="s">
        <v>2155</v>
      </c>
      <c r="B4361" s="417" t="s">
        <v>11361</v>
      </c>
      <c r="C4361" s="417" t="s">
        <v>2281</v>
      </c>
      <c r="D4361" s="417" t="s">
        <v>3044</v>
      </c>
      <c r="E4361" s="391">
        <v>10.25</v>
      </c>
      <c r="F4361" s="418">
        <v>44249</v>
      </c>
      <c r="G4361" s="417" t="s">
        <v>2286</v>
      </c>
      <c r="I4361" s="379">
        <f t="shared" ca="1" si="276"/>
        <v>-322</v>
      </c>
      <c r="J4361" s="379">
        <f t="shared" ca="1" si="277"/>
        <v>-224</v>
      </c>
      <c r="K4361" s="391" t="str">
        <f t="shared" ca="1" si="278"/>
        <v>18,25</v>
      </c>
      <c r="L4361" s="379"/>
      <c r="O4361" s="379"/>
    </row>
    <row r="4362" spans="1:15">
      <c r="A4362" s="417" t="s">
        <v>2155</v>
      </c>
      <c r="B4362" s="417" t="s">
        <v>11362</v>
      </c>
      <c r="C4362" s="417" t="s">
        <v>2281</v>
      </c>
      <c r="D4362" s="417" t="s">
        <v>2300</v>
      </c>
      <c r="E4362" s="391">
        <v>0.01</v>
      </c>
      <c r="F4362" s="418">
        <v>44249</v>
      </c>
      <c r="G4362" s="417" t="s">
        <v>2283</v>
      </c>
      <c r="I4362" s="379">
        <f t="shared" ref="I4362:I4425" ca="1" si="279">IF(F4362&lt;&gt;"",F4362-$I$199,"")</f>
        <v>-322</v>
      </c>
      <c r="J4362" s="379">
        <f t="shared" ref="J4362:J4425" ca="1" si="280">IF(I4362&lt;&gt;"",NETWORKDAYS($I$199,F4362-1,$N$201:$N$224),"")</f>
        <v>-224</v>
      </c>
      <c r="K4362" s="391" t="str">
        <f t="shared" ref="K4362:K4425" ca="1" si="281">IF(I4362&lt;&gt;"",RIGHT(D4362,LEN(D4362)-FIND(" ",D4362)),"")</f>
        <v>18,50</v>
      </c>
      <c r="L4362" s="379"/>
      <c r="O4362" s="379"/>
    </row>
    <row r="4363" spans="1:15">
      <c r="A4363" s="417" t="s">
        <v>2155</v>
      </c>
      <c r="B4363" s="417" t="s">
        <v>18356</v>
      </c>
      <c r="C4363" s="417" t="s">
        <v>2281</v>
      </c>
      <c r="D4363" s="417" t="s">
        <v>3023</v>
      </c>
      <c r="E4363" s="391">
        <v>19</v>
      </c>
      <c r="F4363" s="418">
        <v>44249</v>
      </c>
      <c r="G4363" s="417" t="s">
        <v>2283</v>
      </c>
      <c r="I4363" s="379">
        <f t="shared" ca="1" si="279"/>
        <v>-322</v>
      </c>
      <c r="J4363" s="379">
        <f t="shared" ca="1" si="280"/>
        <v>-224</v>
      </c>
      <c r="K4363" s="391" t="str">
        <f t="shared" ca="1" si="281"/>
        <v>19,50</v>
      </c>
      <c r="L4363" s="379"/>
      <c r="O4363" s="379"/>
    </row>
    <row r="4364" spans="1:15">
      <c r="A4364" s="417" t="s">
        <v>2155</v>
      </c>
      <c r="B4364" s="417" t="s">
        <v>11363</v>
      </c>
      <c r="C4364" s="417" t="s">
        <v>2281</v>
      </c>
      <c r="D4364" s="417" t="s">
        <v>3025</v>
      </c>
      <c r="E4364" s="391">
        <v>0.01</v>
      </c>
      <c r="F4364" s="418">
        <v>44249</v>
      </c>
      <c r="G4364" s="417" t="s">
        <v>2283</v>
      </c>
      <c r="I4364" s="379">
        <f t="shared" ca="1" si="279"/>
        <v>-322</v>
      </c>
      <c r="J4364" s="379">
        <f t="shared" ca="1" si="280"/>
        <v>-224</v>
      </c>
      <c r="K4364" s="391" t="str">
        <f t="shared" ca="1" si="281"/>
        <v>20,00</v>
      </c>
      <c r="L4364" s="379"/>
      <c r="O4364" s="379"/>
    </row>
    <row r="4365" spans="1:15">
      <c r="A4365" s="417" t="s">
        <v>2155</v>
      </c>
      <c r="B4365" s="417" t="s">
        <v>18357</v>
      </c>
      <c r="C4365" s="417" t="s">
        <v>2281</v>
      </c>
      <c r="D4365" s="417" t="s">
        <v>2312</v>
      </c>
      <c r="E4365" s="391">
        <v>18</v>
      </c>
      <c r="F4365" s="418">
        <v>44249</v>
      </c>
      <c r="G4365" s="417" t="s">
        <v>2286</v>
      </c>
      <c r="I4365" s="379">
        <f t="shared" ca="1" si="279"/>
        <v>-322</v>
      </c>
      <c r="J4365" s="379">
        <f t="shared" ca="1" si="280"/>
        <v>-224</v>
      </c>
      <c r="K4365" s="391" t="str">
        <f t="shared" ca="1" si="281"/>
        <v>20,75</v>
      </c>
      <c r="L4365" s="379"/>
      <c r="O4365" s="379"/>
    </row>
    <row r="4366" spans="1:15">
      <c r="A4366" s="417" t="s">
        <v>2155</v>
      </c>
      <c r="B4366" s="417" t="s">
        <v>18358</v>
      </c>
      <c r="C4366" s="417" t="s">
        <v>2281</v>
      </c>
      <c r="D4366" s="417" t="s">
        <v>3027</v>
      </c>
      <c r="E4366" s="391">
        <v>17.41</v>
      </c>
      <c r="F4366" s="418">
        <v>44249</v>
      </c>
      <c r="G4366" s="417" t="s">
        <v>2283</v>
      </c>
      <c r="I4366" s="379">
        <f t="shared" ca="1" si="279"/>
        <v>-322</v>
      </c>
      <c r="J4366" s="379">
        <f t="shared" ca="1" si="280"/>
        <v>-224</v>
      </c>
      <c r="K4366" s="391" t="str">
        <f t="shared" ca="1" si="281"/>
        <v>21,00</v>
      </c>
      <c r="L4366" s="379"/>
      <c r="O4366" s="379"/>
    </row>
    <row r="4367" spans="1:15">
      <c r="A4367" s="417" t="s">
        <v>2155</v>
      </c>
      <c r="B4367" s="417" t="s">
        <v>18359</v>
      </c>
      <c r="C4367" s="417" t="s">
        <v>2281</v>
      </c>
      <c r="D4367" s="417" t="s">
        <v>3028</v>
      </c>
      <c r="E4367" s="391">
        <v>17.600000000000001</v>
      </c>
      <c r="F4367" s="418">
        <v>44249</v>
      </c>
      <c r="G4367" s="417" t="s">
        <v>2286</v>
      </c>
      <c r="I4367" s="379">
        <f t="shared" ca="1" si="279"/>
        <v>-322</v>
      </c>
      <c r="J4367" s="379">
        <f t="shared" ca="1" si="280"/>
        <v>-224</v>
      </c>
      <c r="K4367" s="391" t="str">
        <f t="shared" ca="1" si="281"/>
        <v>21,25</v>
      </c>
      <c r="L4367" s="379"/>
      <c r="O4367" s="379"/>
    </row>
    <row r="4368" spans="1:15">
      <c r="A4368" s="417" t="s">
        <v>2155</v>
      </c>
      <c r="B4368" s="417" t="s">
        <v>18360</v>
      </c>
      <c r="C4368" s="417" t="s">
        <v>2281</v>
      </c>
      <c r="D4368" s="417" t="s">
        <v>2856</v>
      </c>
      <c r="E4368" s="391">
        <v>17.350000000000001</v>
      </c>
      <c r="F4368" s="418">
        <v>44249</v>
      </c>
      <c r="G4368" s="417" t="s">
        <v>2283</v>
      </c>
      <c r="I4368" s="379">
        <f t="shared" ca="1" si="279"/>
        <v>-322</v>
      </c>
      <c r="J4368" s="379">
        <f t="shared" ca="1" si="280"/>
        <v>-224</v>
      </c>
      <c r="K4368" s="391" t="str">
        <f t="shared" ca="1" si="281"/>
        <v>21,50</v>
      </c>
      <c r="L4368" s="379"/>
      <c r="O4368" s="379"/>
    </row>
    <row r="4369" spans="1:15">
      <c r="A4369" s="417" t="s">
        <v>2155</v>
      </c>
      <c r="B4369" s="417" t="s">
        <v>18361</v>
      </c>
      <c r="C4369" s="417" t="s">
        <v>2281</v>
      </c>
      <c r="D4369" s="417" t="s">
        <v>2314</v>
      </c>
      <c r="E4369" s="391">
        <v>17.149999999999999</v>
      </c>
      <c r="F4369" s="418">
        <v>44249</v>
      </c>
      <c r="G4369" s="417" t="s">
        <v>2286</v>
      </c>
      <c r="I4369" s="379">
        <f t="shared" ca="1" si="279"/>
        <v>-322</v>
      </c>
      <c r="J4369" s="379">
        <f t="shared" ca="1" si="280"/>
        <v>-224</v>
      </c>
      <c r="K4369" s="391" t="str">
        <f t="shared" ca="1" si="281"/>
        <v>21,75</v>
      </c>
      <c r="L4369" s="379"/>
      <c r="O4369" s="379"/>
    </row>
    <row r="4370" spans="1:15">
      <c r="A4370" s="417" t="s">
        <v>2155</v>
      </c>
      <c r="B4370" s="417" t="s">
        <v>18362</v>
      </c>
      <c r="C4370" s="417" t="s">
        <v>2281</v>
      </c>
      <c r="D4370" s="417" t="s">
        <v>2857</v>
      </c>
      <c r="E4370" s="391">
        <v>16.95</v>
      </c>
      <c r="F4370" s="418">
        <v>44249</v>
      </c>
      <c r="G4370" s="417" t="s">
        <v>2283</v>
      </c>
      <c r="I4370" s="379">
        <f t="shared" ca="1" si="279"/>
        <v>-322</v>
      </c>
      <c r="J4370" s="379">
        <f t="shared" ca="1" si="280"/>
        <v>-224</v>
      </c>
      <c r="K4370" s="391" t="str">
        <f t="shared" ca="1" si="281"/>
        <v>22,00</v>
      </c>
      <c r="L4370" s="379"/>
      <c r="O4370" s="379"/>
    </row>
    <row r="4371" spans="1:15">
      <c r="A4371" s="417" t="s">
        <v>2155</v>
      </c>
      <c r="B4371" s="417" t="s">
        <v>18363</v>
      </c>
      <c r="C4371" s="417" t="s">
        <v>2281</v>
      </c>
      <c r="D4371" s="417" t="s">
        <v>2330</v>
      </c>
      <c r="E4371" s="391">
        <v>16.5</v>
      </c>
      <c r="F4371" s="418">
        <v>44249</v>
      </c>
      <c r="G4371" s="417" t="s">
        <v>2286</v>
      </c>
      <c r="I4371" s="379">
        <f t="shared" ca="1" si="279"/>
        <v>-322</v>
      </c>
      <c r="J4371" s="379">
        <f t="shared" ca="1" si="280"/>
        <v>-224</v>
      </c>
      <c r="K4371" s="391" t="str">
        <f t="shared" ca="1" si="281"/>
        <v>22,25</v>
      </c>
      <c r="L4371" s="379"/>
      <c r="O4371" s="379"/>
    </row>
    <row r="4372" spans="1:15">
      <c r="A4372" s="417" t="s">
        <v>2155</v>
      </c>
      <c r="B4372" s="417" t="s">
        <v>18364</v>
      </c>
      <c r="C4372" s="417" t="s">
        <v>2281</v>
      </c>
      <c r="D4372" s="417" t="s">
        <v>2858</v>
      </c>
      <c r="E4372" s="391">
        <v>16.32</v>
      </c>
      <c r="F4372" s="418">
        <v>44249</v>
      </c>
      <c r="G4372" s="417" t="s">
        <v>2283</v>
      </c>
      <c r="I4372" s="379">
        <f t="shared" ca="1" si="279"/>
        <v>-322</v>
      </c>
      <c r="J4372" s="379">
        <f t="shared" ca="1" si="280"/>
        <v>-224</v>
      </c>
      <c r="K4372" s="391" t="str">
        <f t="shared" ca="1" si="281"/>
        <v>22,50</v>
      </c>
      <c r="L4372" s="379"/>
      <c r="O4372" s="379"/>
    </row>
    <row r="4373" spans="1:15">
      <c r="A4373" s="417" t="s">
        <v>2155</v>
      </c>
      <c r="B4373" s="417" t="s">
        <v>11364</v>
      </c>
      <c r="C4373" s="417" t="s">
        <v>2281</v>
      </c>
      <c r="D4373" s="417" t="s">
        <v>3029</v>
      </c>
      <c r="E4373" s="391">
        <v>16.100000000000001</v>
      </c>
      <c r="F4373" s="418">
        <v>44249</v>
      </c>
      <c r="G4373" s="417" t="s">
        <v>2286</v>
      </c>
      <c r="I4373" s="379">
        <f t="shared" ca="1" si="279"/>
        <v>-322</v>
      </c>
      <c r="J4373" s="379">
        <f t="shared" ca="1" si="280"/>
        <v>-224</v>
      </c>
      <c r="K4373" s="391" t="str">
        <f t="shared" ca="1" si="281"/>
        <v>22,75</v>
      </c>
      <c r="L4373" s="379"/>
      <c r="O4373" s="379"/>
    </row>
    <row r="4374" spans="1:15">
      <c r="A4374" s="417" t="s">
        <v>2155</v>
      </c>
      <c r="B4374" s="417" t="s">
        <v>18365</v>
      </c>
      <c r="C4374" s="417" t="s">
        <v>2281</v>
      </c>
      <c r="D4374" s="417" t="s">
        <v>2344</v>
      </c>
      <c r="E4374" s="391">
        <v>15.8</v>
      </c>
      <c r="F4374" s="418">
        <v>44249</v>
      </c>
      <c r="G4374" s="417" t="s">
        <v>2283</v>
      </c>
      <c r="I4374" s="379">
        <f t="shared" ca="1" si="279"/>
        <v>-322</v>
      </c>
      <c r="J4374" s="379">
        <f t="shared" ca="1" si="280"/>
        <v>-224</v>
      </c>
      <c r="K4374" s="391" t="str">
        <f t="shared" ca="1" si="281"/>
        <v>23,00</v>
      </c>
      <c r="L4374" s="379"/>
      <c r="O4374" s="379"/>
    </row>
    <row r="4375" spans="1:15">
      <c r="A4375" s="417" t="s">
        <v>2155</v>
      </c>
      <c r="B4375" s="417" t="s">
        <v>18366</v>
      </c>
      <c r="C4375" s="417" t="s">
        <v>2281</v>
      </c>
      <c r="D4375" s="417" t="s">
        <v>3030</v>
      </c>
      <c r="E4375" s="391">
        <v>15.7</v>
      </c>
      <c r="F4375" s="418">
        <v>44249</v>
      </c>
      <c r="G4375" s="417" t="s">
        <v>2286</v>
      </c>
      <c r="I4375" s="379">
        <f t="shared" ca="1" si="279"/>
        <v>-322</v>
      </c>
      <c r="J4375" s="379">
        <f t="shared" ca="1" si="280"/>
        <v>-224</v>
      </c>
      <c r="K4375" s="391" t="str">
        <f t="shared" ca="1" si="281"/>
        <v>23,25</v>
      </c>
      <c r="L4375" s="379"/>
      <c r="O4375" s="379"/>
    </row>
    <row r="4376" spans="1:15">
      <c r="A4376" s="417" t="s">
        <v>2155</v>
      </c>
      <c r="B4376" s="417" t="s">
        <v>11365</v>
      </c>
      <c r="C4376" s="417" t="s">
        <v>2281</v>
      </c>
      <c r="D4376" s="417" t="s">
        <v>2836</v>
      </c>
      <c r="E4376" s="391">
        <v>3.5</v>
      </c>
      <c r="F4376" s="418">
        <v>44249</v>
      </c>
      <c r="G4376" s="417" t="s">
        <v>2283</v>
      </c>
      <c r="I4376" s="379">
        <f t="shared" ca="1" si="279"/>
        <v>-322</v>
      </c>
      <c r="J4376" s="379">
        <f t="shared" ca="1" si="280"/>
        <v>-224</v>
      </c>
      <c r="K4376" s="391" t="str">
        <f t="shared" ca="1" si="281"/>
        <v>23,50</v>
      </c>
      <c r="L4376" s="379"/>
      <c r="O4376" s="379"/>
    </row>
    <row r="4377" spans="1:15">
      <c r="A4377" s="417" t="s">
        <v>2155</v>
      </c>
      <c r="B4377" s="417" t="s">
        <v>18367</v>
      </c>
      <c r="C4377" s="417" t="s">
        <v>2281</v>
      </c>
      <c r="D4377" s="417" t="s">
        <v>2854</v>
      </c>
      <c r="E4377" s="391">
        <v>15</v>
      </c>
      <c r="F4377" s="418">
        <v>44249</v>
      </c>
      <c r="G4377" s="417" t="s">
        <v>2286</v>
      </c>
      <c r="I4377" s="379">
        <f t="shared" ca="1" si="279"/>
        <v>-322</v>
      </c>
      <c r="J4377" s="379">
        <f t="shared" ca="1" si="280"/>
        <v>-224</v>
      </c>
      <c r="K4377" s="391" t="str">
        <f t="shared" ca="1" si="281"/>
        <v>23,75</v>
      </c>
      <c r="L4377" s="379"/>
      <c r="O4377" s="379"/>
    </row>
    <row r="4378" spans="1:15">
      <c r="A4378" s="417" t="s">
        <v>2155</v>
      </c>
      <c r="B4378" s="417" t="s">
        <v>11366</v>
      </c>
      <c r="C4378" s="417" t="s">
        <v>2281</v>
      </c>
      <c r="D4378" s="417" t="s">
        <v>2837</v>
      </c>
      <c r="E4378" s="391">
        <v>14.7</v>
      </c>
      <c r="F4378" s="418">
        <v>44249</v>
      </c>
      <c r="G4378" s="417" t="s">
        <v>2283</v>
      </c>
      <c r="I4378" s="379">
        <f t="shared" ca="1" si="279"/>
        <v>-322</v>
      </c>
      <c r="J4378" s="379">
        <f t="shared" ca="1" si="280"/>
        <v>-224</v>
      </c>
      <c r="K4378" s="391" t="str">
        <f t="shared" ca="1" si="281"/>
        <v>24,00</v>
      </c>
      <c r="L4378" s="379"/>
      <c r="O4378" s="379"/>
    </row>
    <row r="4379" spans="1:15">
      <c r="A4379" s="417" t="s">
        <v>2155</v>
      </c>
      <c r="B4379" s="417" t="s">
        <v>11367</v>
      </c>
      <c r="C4379" s="417" t="s">
        <v>2281</v>
      </c>
      <c r="D4379" s="417" t="s">
        <v>2840</v>
      </c>
      <c r="E4379" s="391">
        <v>11.55</v>
      </c>
      <c r="F4379" s="418">
        <v>44249</v>
      </c>
      <c r="G4379" s="417" t="s">
        <v>2283</v>
      </c>
      <c r="I4379" s="379">
        <f t="shared" ca="1" si="279"/>
        <v>-322</v>
      </c>
      <c r="J4379" s="379">
        <f t="shared" ca="1" si="280"/>
        <v>-224</v>
      </c>
      <c r="K4379" s="391" t="str">
        <f t="shared" ca="1" si="281"/>
        <v>26,00</v>
      </c>
      <c r="L4379" s="379"/>
      <c r="O4379" s="379"/>
    </row>
    <row r="4380" spans="1:15">
      <c r="A4380" s="417" t="s">
        <v>2155</v>
      </c>
      <c r="B4380" s="417" t="s">
        <v>11368</v>
      </c>
      <c r="C4380" s="417" t="s">
        <v>2281</v>
      </c>
      <c r="D4380" s="417" t="s">
        <v>2841</v>
      </c>
      <c r="E4380" s="391">
        <v>10.45</v>
      </c>
      <c r="F4380" s="418">
        <v>44249</v>
      </c>
      <c r="G4380" s="417" t="s">
        <v>2283</v>
      </c>
      <c r="I4380" s="379">
        <f t="shared" ca="1" si="279"/>
        <v>-322</v>
      </c>
      <c r="J4380" s="379">
        <f t="shared" ca="1" si="280"/>
        <v>-224</v>
      </c>
      <c r="K4380" s="391" t="str">
        <f t="shared" ca="1" si="281"/>
        <v>26,50</v>
      </c>
      <c r="L4380" s="379"/>
      <c r="O4380" s="379"/>
    </row>
    <row r="4381" spans="1:15">
      <c r="A4381" s="417" t="s">
        <v>2155</v>
      </c>
      <c r="B4381" s="417" t="s">
        <v>11369</v>
      </c>
      <c r="C4381" s="417" t="s">
        <v>2281</v>
      </c>
      <c r="D4381" s="417" t="s">
        <v>2842</v>
      </c>
      <c r="E4381" s="391">
        <v>10.65</v>
      </c>
      <c r="F4381" s="418">
        <v>44249</v>
      </c>
      <c r="G4381" s="417" t="s">
        <v>2283</v>
      </c>
      <c r="I4381" s="379">
        <f t="shared" ca="1" si="279"/>
        <v>-322</v>
      </c>
      <c r="J4381" s="379">
        <f t="shared" ca="1" si="280"/>
        <v>-224</v>
      </c>
      <c r="K4381" s="391" t="str">
        <f t="shared" ca="1" si="281"/>
        <v>27,00</v>
      </c>
      <c r="L4381" s="379"/>
      <c r="O4381" s="379"/>
    </row>
    <row r="4382" spans="1:15">
      <c r="A4382" s="417" t="s">
        <v>2155</v>
      </c>
      <c r="B4382" s="417" t="s">
        <v>11370</v>
      </c>
      <c r="C4382" s="417" t="s">
        <v>2281</v>
      </c>
      <c r="D4382" s="417" t="s">
        <v>4067</v>
      </c>
      <c r="E4382" s="391">
        <v>4.25</v>
      </c>
      <c r="F4382" s="418">
        <v>44249</v>
      </c>
      <c r="G4382" s="417" t="s">
        <v>2286</v>
      </c>
      <c r="I4382" s="379">
        <f t="shared" ca="1" si="279"/>
        <v>-322</v>
      </c>
      <c r="J4382" s="379">
        <f t="shared" ca="1" si="280"/>
        <v>-224</v>
      </c>
      <c r="K4382" s="391" t="str">
        <f t="shared" ca="1" si="281"/>
        <v>27,75</v>
      </c>
      <c r="L4382" s="379"/>
      <c r="O4382" s="379"/>
    </row>
    <row r="4383" spans="1:15">
      <c r="A4383" s="417" t="s">
        <v>2155</v>
      </c>
      <c r="B4383" s="417" t="s">
        <v>11371</v>
      </c>
      <c r="C4383" s="417" t="s">
        <v>2281</v>
      </c>
      <c r="D4383" s="417" t="s">
        <v>2844</v>
      </c>
      <c r="E4383" s="391">
        <v>9.8000000000000007</v>
      </c>
      <c r="F4383" s="418">
        <v>44249</v>
      </c>
      <c r="G4383" s="417" t="s">
        <v>2283</v>
      </c>
      <c r="I4383" s="379">
        <f t="shared" ca="1" si="279"/>
        <v>-322</v>
      </c>
      <c r="J4383" s="379">
        <f t="shared" ca="1" si="280"/>
        <v>-224</v>
      </c>
      <c r="K4383" s="391" t="str">
        <f t="shared" ca="1" si="281"/>
        <v>28,00</v>
      </c>
      <c r="L4383" s="379"/>
      <c r="O4383" s="379"/>
    </row>
    <row r="4384" spans="1:15">
      <c r="A4384" s="417" t="s">
        <v>2155</v>
      </c>
      <c r="B4384" s="417" t="s">
        <v>11372</v>
      </c>
      <c r="C4384" s="417" t="s">
        <v>2281</v>
      </c>
      <c r="D4384" s="417" t="s">
        <v>2588</v>
      </c>
      <c r="E4384" s="391">
        <v>8.77</v>
      </c>
      <c r="F4384" s="418">
        <v>44249</v>
      </c>
      <c r="G4384" s="417" t="s">
        <v>2283</v>
      </c>
      <c r="I4384" s="379">
        <f t="shared" ca="1" si="279"/>
        <v>-322</v>
      </c>
      <c r="J4384" s="379">
        <f t="shared" ca="1" si="280"/>
        <v>-224</v>
      </c>
      <c r="K4384" s="391" t="str">
        <f t="shared" ca="1" si="281"/>
        <v>29,00</v>
      </c>
      <c r="L4384" s="379"/>
      <c r="O4384" s="379"/>
    </row>
    <row r="4385" spans="1:15">
      <c r="A4385" s="417" t="s">
        <v>2155</v>
      </c>
      <c r="B4385" s="417" t="s">
        <v>11373</v>
      </c>
      <c r="C4385" s="417" t="s">
        <v>2281</v>
      </c>
      <c r="D4385" s="417" t="s">
        <v>3045</v>
      </c>
      <c r="E4385" s="391">
        <v>5.0999999999999996</v>
      </c>
      <c r="F4385" s="418">
        <v>44249</v>
      </c>
      <c r="G4385" s="417" t="s">
        <v>2286</v>
      </c>
      <c r="I4385" s="379">
        <f t="shared" ca="1" si="279"/>
        <v>-322</v>
      </c>
      <c r="J4385" s="379">
        <f t="shared" ca="1" si="280"/>
        <v>-224</v>
      </c>
      <c r="K4385" s="391" t="str">
        <f t="shared" ca="1" si="281"/>
        <v>29,25</v>
      </c>
      <c r="L4385" s="379"/>
      <c r="O4385" s="379"/>
    </row>
    <row r="4386" spans="1:15">
      <c r="A4386" s="417" t="s">
        <v>2155</v>
      </c>
      <c r="B4386" s="417" t="s">
        <v>18368</v>
      </c>
      <c r="C4386" s="417" t="s">
        <v>2281</v>
      </c>
      <c r="D4386" s="417" t="s">
        <v>4024</v>
      </c>
      <c r="E4386" s="391">
        <v>8.9600000000000009</v>
      </c>
      <c r="F4386" s="418">
        <v>44249</v>
      </c>
      <c r="G4386" s="417" t="s">
        <v>2286</v>
      </c>
      <c r="I4386" s="379">
        <f t="shared" ca="1" si="279"/>
        <v>-322</v>
      </c>
      <c r="J4386" s="379">
        <f t="shared" ca="1" si="280"/>
        <v>-224</v>
      </c>
      <c r="K4386" s="391" t="str">
        <f t="shared" ca="1" si="281"/>
        <v>29,75</v>
      </c>
      <c r="L4386" s="379"/>
      <c r="O4386" s="379"/>
    </row>
    <row r="4387" spans="1:15">
      <c r="A4387" s="417" t="s">
        <v>2155</v>
      </c>
      <c r="B4387" s="417" t="s">
        <v>11374</v>
      </c>
      <c r="C4387" s="417" t="s">
        <v>2281</v>
      </c>
      <c r="D4387" s="417" t="s">
        <v>3033</v>
      </c>
      <c r="E4387" s="391">
        <v>8.5</v>
      </c>
      <c r="F4387" s="418">
        <v>44249</v>
      </c>
      <c r="G4387" s="417" t="s">
        <v>2283</v>
      </c>
      <c r="I4387" s="379">
        <f t="shared" ca="1" si="279"/>
        <v>-322</v>
      </c>
      <c r="J4387" s="379">
        <f t="shared" ca="1" si="280"/>
        <v>-224</v>
      </c>
      <c r="K4387" s="391" t="str">
        <f t="shared" ca="1" si="281"/>
        <v>30,00</v>
      </c>
      <c r="L4387" s="379"/>
      <c r="O4387" s="379"/>
    </row>
    <row r="4388" spans="1:15">
      <c r="A4388" s="417" t="s">
        <v>2155</v>
      </c>
      <c r="B4388" s="417" t="s">
        <v>18369</v>
      </c>
      <c r="C4388" s="417" t="s">
        <v>2281</v>
      </c>
      <c r="D4388" s="417" t="s">
        <v>2865</v>
      </c>
      <c r="E4388" s="391">
        <v>25.8</v>
      </c>
      <c r="F4388" s="418">
        <v>44249</v>
      </c>
      <c r="G4388" s="417" t="s">
        <v>2283</v>
      </c>
      <c r="I4388" s="379">
        <f t="shared" ca="1" si="279"/>
        <v>-322</v>
      </c>
      <c r="J4388" s="379">
        <f t="shared" ca="1" si="280"/>
        <v>-224</v>
      </c>
      <c r="K4388" s="391" t="str">
        <f t="shared" ca="1" si="281"/>
        <v>13,00</v>
      </c>
      <c r="L4388" s="379"/>
      <c r="O4388" s="379"/>
    </row>
    <row r="4389" spans="1:15">
      <c r="A4389" s="417" t="s">
        <v>2155</v>
      </c>
      <c r="B4389" s="417" t="s">
        <v>11375</v>
      </c>
      <c r="C4389" s="417" t="s">
        <v>2281</v>
      </c>
      <c r="D4389" s="417" t="s">
        <v>2359</v>
      </c>
      <c r="E4389" s="391">
        <v>7.5</v>
      </c>
      <c r="F4389" s="418">
        <v>44249</v>
      </c>
      <c r="G4389" s="417" t="s">
        <v>2283</v>
      </c>
      <c r="I4389" s="379">
        <f t="shared" ca="1" si="279"/>
        <v>-322</v>
      </c>
      <c r="J4389" s="379">
        <f t="shared" ca="1" si="280"/>
        <v>-224</v>
      </c>
      <c r="K4389" s="391" t="str">
        <f t="shared" ca="1" si="281"/>
        <v>31,00</v>
      </c>
      <c r="L4389" s="379"/>
      <c r="O4389" s="379"/>
    </row>
    <row r="4390" spans="1:15">
      <c r="A4390" s="417" t="s">
        <v>2155</v>
      </c>
      <c r="B4390" s="417" t="s">
        <v>18370</v>
      </c>
      <c r="C4390" s="417" t="s">
        <v>2281</v>
      </c>
      <c r="D4390" s="417" t="s">
        <v>2335</v>
      </c>
      <c r="E4390" s="391">
        <v>25.69</v>
      </c>
      <c r="F4390" s="418">
        <v>44249</v>
      </c>
      <c r="G4390" s="417" t="s">
        <v>2286</v>
      </c>
      <c r="I4390" s="379">
        <f t="shared" ca="1" si="279"/>
        <v>-322</v>
      </c>
      <c r="J4390" s="379">
        <f t="shared" ca="1" si="280"/>
        <v>-224</v>
      </c>
      <c r="K4390" s="391" t="str">
        <f t="shared" ca="1" si="281"/>
        <v>13,25</v>
      </c>
      <c r="L4390" s="379"/>
      <c r="O4390" s="379"/>
    </row>
    <row r="4391" spans="1:15">
      <c r="A4391" s="417" t="s">
        <v>2155</v>
      </c>
      <c r="B4391" s="417" t="s">
        <v>18371</v>
      </c>
      <c r="C4391" s="417" t="s">
        <v>2281</v>
      </c>
      <c r="D4391" s="417" t="s">
        <v>2304</v>
      </c>
      <c r="E4391" s="391">
        <v>25.8</v>
      </c>
      <c r="F4391" s="418">
        <v>44249</v>
      </c>
      <c r="G4391" s="417" t="s">
        <v>2283</v>
      </c>
      <c r="I4391" s="379">
        <f t="shared" ca="1" si="279"/>
        <v>-322</v>
      </c>
      <c r="J4391" s="379">
        <f t="shared" ca="1" si="280"/>
        <v>-224</v>
      </c>
      <c r="K4391" s="391" t="str">
        <f t="shared" ca="1" si="281"/>
        <v>13,50</v>
      </c>
      <c r="L4391" s="379"/>
      <c r="O4391" s="379"/>
    </row>
    <row r="4392" spans="1:15">
      <c r="A4392" s="417" t="s">
        <v>2155</v>
      </c>
      <c r="B4392" s="417" t="s">
        <v>18372</v>
      </c>
      <c r="C4392" s="417" t="s">
        <v>2281</v>
      </c>
      <c r="D4392" s="417" t="s">
        <v>2308</v>
      </c>
      <c r="E4392" s="391">
        <v>25.25</v>
      </c>
      <c r="F4392" s="418">
        <v>44249</v>
      </c>
      <c r="G4392" s="417" t="s">
        <v>2286</v>
      </c>
      <c r="I4392" s="379">
        <f t="shared" ca="1" si="279"/>
        <v>-322</v>
      </c>
      <c r="J4392" s="379">
        <f t="shared" ca="1" si="280"/>
        <v>-224</v>
      </c>
      <c r="K4392" s="391" t="str">
        <f t="shared" ca="1" si="281"/>
        <v>13,75</v>
      </c>
      <c r="L4392" s="379"/>
      <c r="O4392" s="379"/>
    </row>
    <row r="4393" spans="1:15">
      <c r="A4393" s="417" t="s">
        <v>2155</v>
      </c>
      <c r="B4393" s="417" t="s">
        <v>11376</v>
      </c>
      <c r="C4393" s="417" t="s">
        <v>2281</v>
      </c>
      <c r="D4393" s="417" t="s">
        <v>3034</v>
      </c>
      <c r="E4393" s="391">
        <v>6.82</v>
      </c>
      <c r="F4393" s="418">
        <v>44249</v>
      </c>
      <c r="G4393" s="417" t="s">
        <v>2283</v>
      </c>
      <c r="I4393" s="379">
        <f t="shared" ca="1" si="279"/>
        <v>-322</v>
      </c>
      <c r="J4393" s="379">
        <f t="shared" ca="1" si="280"/>
        <v>-224</v>
      </c>
      <c r="K4393" s="391" t="str">
        <f t="shared" ca="1" si="281"/>
        <v>32,00</v>
      </c>
      <c r="L4393" s="379"/>
      <c r="O4393" s="379"/>
    </row>
    <row r="4394" spans="1:15">
      <c r="A4394" s="417" t="s">
        <v>2155</v>
      </c>
      <c r="B4394" s="417" t="s">
        <v>18373</v>
      </c>
      <c r="C4394" s="417" t="s">
        <v>2281</v>
      </c>
      <c r="D4394" s="417" t="s">
        <v>2282</v>
      </c>
      <c r="E4394" s="391">
        <v>24.8</v>
      </c>
      <c r="F4394" s="418">
        <v>44249</v>
      </c>
      <c r="G4394" s="417" t="s">
        <v>2283</v>
      </c>
      <c r="I4394" s="379">
        <f t="shared" ca="1" si="279"/>
        <v>-322</v>
      </c>
      <c r="J4394" s="379">
        <f t="shared" ca="1" si="280"/>
        <v>-224</v>
      </c>
      <c r="K4394" s="391" t="str">
        <f t="shared" ca="1" si="281"/>
        <v>14,00</v>
      </c>
      <c r="L4394" s="379"/>
      <c r="O4394" s="379"/>
    </row>
    <row r="4395" spans="1:15">
      <c r="A4395" s="417" t="s">
        <v>2155</v>
      </c>
      <c r="B4395" s="417" t="s">
        <v>18374</v>
      </c>
      <c r="C4395" s="417" t="s">
        <v>2281</v>
      </c>
      <c r="D4395" s="417" t="s">
        <v>2867</v>
      </c>
      <c r="E4395" s="391">
        <v>24.4</v>
      </c>
      <c r="F4395" s="418">
        <v>44249</v>
      </c>
      <c r="G4395" s="417" t="s">
        <v>2286</v>
      </c>
      <c r="I4395" s="379">
        <f t="shared" ca="1" si="279"/>
        <v>-322</v>
      </c>
      <c r="J4395" s="379">
        <f t="shared" ca="1" si="280"/>
        <v>-224</v>
      </c>
      <c r="K4395" s="391" t="str">
        <f t="shared" ca="1" si="281"/>
        <v>14,25</v>
      </c>
      <c r="L4395" s="379"/>
      <c r="O4395" s="379"/>
    </row>
    <row r="4396" spans="1:15">
      <c r="A4396" s="417" t="s">
        <v>2155</v>
      </c>
      <c r="B4396" s="417" t="s">
        <v>18375</v>
      </c>
      <c r="C4396" s="417" t="s">
        <v>2281</v>
      </c>
      <c r="D4396" s="417" t="s">
        <v>3109</v>
      </c>
      <c r="E4396" s="391">
        <v>24.4</v>
      </c>
      <c r="F4396" s="418">
        <v>44249</v>
      </c>
      <c r="G4396" s="417" t="s">
        <v>2283</v>
      </c>
      <c r="I4396" s="379">
        <f t="shared" ca="1" si="279"/>
        <v>-322</v>
      </c>
      <c r="J4396" s="379">
        <f t="shared" ca="1" si="280"/>
        <v>-224</v>
      </c>
      <c r="K4396" s="391" t="str">
        <f t="shared" ca="1" si="281"/>
        <v>14,50</v>
      </c>
      <c r="L4396" s="379"/>
      <c r="O4396" s="379"/>
    </row>
    <row r="4397" spans="1:15">
      <c r="A4397" s="417" t="s">
        <v>2155</v>
      </c>
      <c r="B4397" s="417" t="s">
        <v>18376</v>
      </c>
      <c r="C4397" s="417" t="s">
        <v>2281</v>
      </c>
      <c r="D4397" s="417" t="s">
        <v>2285</v>
      </c>
      <c r="E4397" s="391">
        <v>24</v>
      </c>
      <c r="F4397" s="418">
        <v>44249</v>
      </c>
      <c r="G4397" s="417" t="s">
        <v>2286</v>
      </c>
      <c r="I4397" s="379">
        <f t="shared" ca="1" si="279"/>
        <v>-322</v>
      </c>
      <c r="J4397" s="379">
        <f t="shared" ca="1" si="280"/>
        <v>-224</v>
      </c>
      <c r="K4397" s="391" t="str">
        <f t="shared" ca="1" si="281"/>
        <v>14,75</v>
      </c>
      <c r="L4397" s="379"/>
      <c r="O4397" s="379"/>
    </row>
    <row r="4398" spans="1:15">
      <c r="A4398" s="417" t="s">
        <v>2155</v>
      </c>
      <c r="B4398" s="417" t="s">
        <v>11377</v>
      </c>
      <c r="C4398" s="417" t="s">
        <v>2281</v>
      </c>
      <c r="D4398" s="417" t="s">
        <v>3580</v>
      </c>
      <c r="E4398" s="391">
        <v>6.3</v>
      </c>
      <c r="F4398" s="418">
        <v>44249</v>
      </c>
      <c r="G4398" s="417" t="s">
        <v>2283</v>
      </c>
      <c r="I4398" s="379">
        <f t="shared" ca="1" si="279"/>
        <v>-322</v>
      </c>
      <c r="J4398" s="379">
        <f t="shared" ca="1" si="280"/>
        <v>-224</v>
      </c>
      <c r="K4398" s="391" t="str">
        <f t="shared" ca="1" si="281"/>
        <v>33,00</v>
      </c>
      <c r="L4398" s="379"/>
      <c r="O4398" s="379"/>
    </row>
    <row r="4399" spans="1:15">
      <c r="A4399" s="417" t="s">
        <v>2155</v>
      </c>
      <c r="B4399" s="417" t="s">
        <v>18377</v>
      </c>
      <c r="C4399" s="417" t="s">
        <v>2281</v>
      </c>
      <c r="D4399" s="417" t="s">
        <v>2288</v>
      </c>
      <c r="E4399" s="391">
        <v>23.88</v>
      </c>
      <c r="F4399" s="418">
        <v>44249</v>
      </c>
      <c r="G4399" s="417" t="s">
        <v>2283</v>
      </c>
      <c r="I4399" s="379">
        <f t="shared" ca="1" si="279"/>
        <v>-322</v>
      </c>
      <c r="J4399" s="379">
        <f t="shared" ca="1" si="280"/>
        <v>-224</v>
      </c>
      <c r="K4399" s="391" t="str">
        <f t="shared" ca="1" si="281"/>
        <v>15,00</v>
      </c>
      <c r="L4399" s="379"/>
      <c r="O4399" s="379"/>
    </row>
    <row r="4400" spans="1:15">
      <c r="A4400" s="417" t="s">
        <v>2155</v>
      </c>
      <c r="B4400" s="417" t="s">
        <v>18378</v>
      </c>
      <c r="C4400" s="417" t="s">
        <v>2281</v>
      </c>
      <c r="D4400" s="417" t="s">
        <v>3178</v>
      </c>
      <c r="E4400" s="391">
        <v>23.6</v>
      </c>
      <c r="F4400" s="418">
        <v>44249</v>
      </c>
      <c r="G4400" s="417" t="s">
        <v>2286</v>
      </c>
      <c r="I4400" s="379">
        <f t="shared" ca="1" si="279"/>
        <v>-322</v>
      </c>
      <c r="J4400" s="379">
        <f t="shared" ca="1" si="280"/>
        <v>-224</v>
      </c>
      <c r="K4400" s="391" t="str">
        <f t="shared" ca="1" si="281"/>
        <v>15,25</v>
      </c>
      <c r="L4400" s="379"/>
      <c r="O4400" s="379"/>
    </row>
    <row r="4401" spans="1:15">
      <c r="A4401" s="417" t="s">
        <v>2155</v>
      </c>
      <c r="B4401" s="417" t="s">
        <v>11378</v>
      </c>
      <c r="C4401" s="417" t="s">
        <v>2281</v>
      </c>
      <c r="D4401" s="417" t="s">
        <v>3918</v>
      </c>
      <c r="E4401" s="391">
        <v>5.25</v>
      </c>
      <c r="F4401" s="418">
        <v>44249</v>
      </c>
      <c r="G4401" s="417" t="s">
        <v>2283</v>
      </c>
      <c r="I4401" s="379">
        <f t="shared" ca="1" si="279"/>
        <v>-322</v>
      </c>
      <c r="J4401" s="379">
        <f t="shared" ca="1" si="280"/>
        <v>-224</v>
      </c>
      <c r="K4401" s="391" t="str">
        <f t="shared" ca="1" si="281"/>
        <v>34,00</v>
      </c>
      <c r="L4401" s="379"/>
      <c r="O4401" s="379"/>
    </row>
    <row r="4402" spans="1:15">
      <c r="A4402" s="417" t="s">
        <v>2155</v>
      </c>
      <c r="B4402" s="417" t="s">
        <v>11379</v>
      </c>
      <c r="C4402" s="417" t="s">
        <v>2281</v>
      </c>
      <c r="D4402" s="417" t="s">
        <v>3076</v>
      </c>
      <c r="E4402" s="391">
        <v>4.16</v>
      </c>
      <c r="F4402" s="418">
        <v>44249</v>
      </c>
      <c r="G4402" s="417" t="s">
        <v>2283</v>
      </c>
      <c r="I4402" s="379">
        <f t="shared" ca="1" si="279"/>
        <v>-322</v>
      </c>
      <c r="J4402" s="379">
        <f t="shared" ca="1" si="280"/>
        <v>-224</v>
      </c>
      <c r="K4402" s="391" t="str">
        <f t="shared" ca="1" si="281"/>
        <v>35,00</v>
      </c>
      <c r="L4402" s="379"/>
      <c r="O4402" s="379"/>
    </row>
    <row r="4403" spans="1:15">
      <c r="A4403" s="417" t="s">
        <v>2155</v>
      </c>
      <c r="B4403" s="417" t="s">
        <v>11380</v>
      </c>
      <c r="C4403" s="417" t="s">
        <v>2281</v>
      </c>
      <c r="D4403" s="417" t="s">
        <v>3058</v>
      </c>
      <c r="E4403" s="391">
        <v>3.9</v>
      </c>
      <c r="F4403" s="418">
        <v>44249</v>
      </c>
      <c r="G4403" s="417" t="s">
        <v>2283</v>
      </c>
      <c r="I4403" s="379">
        <f t="shared" ca="1" si="279"/>
        <v>-322</v>
      </c>
      <c r="J4403" s="379">
        <f t="shared" ca="1" si="280"/>
        <v>-224</v>
      </c>
      <c r="K4403" s="391" t="str">
        <f t="shared" ca="1" si="281"/>
        <v>36,00</v>
      </c>
      <c r="L4403" s="379"/>
      <c r="O4403" s="379"/>
    </row>
    <row r="4404" spans="1:15">
      <c r="A4404" s="417" t="s">
        <v>2155</v>
      </c>
      <c r="B4404" s="417" t="s">
        <v>11381</v>
      </c>
      <c r="C4404" s="417" t="s">
        <v>2281</v>
      </c>
      <c r="D4404" s="417" t="s">
        <v>3969</v>
      </c>
      <c r="E4404" s="391">
        <v>3.35</v>
      </c>
      <c r="F4404" s="418">
        <v>44249</v>
      </c>
      <c r="G4404" s="417" t="s">
        <v>2283</v>
      </c>
      <c r="I4404" s="379">
        <f t="shared" ca="1" si="279"/>
        <v>-322</v>
      </c>
      <c r="J4404" s="379">
        <f t="shared" ca="1" si="280"/>
        <v>-224</v>
      </c>
      <c r="K4404" s="391" t="str">
        <f t="shared" ca="1" si="281"/>
        <v>37,00</v>
      </c>
      <c r="L4404" s="379"/>
      <c r="O4404" s="379"/>
    </row>
    <row r="4405" spans="1:15">
      <c r="A4405" s="417" t="s">
        <v>2155</v>
      </c>
      <c r="B4405" s="417" t="s">
        <v>17036</v>
      </c>
      <c r="C4405" s="417" t="s">
        <v>2281</v>
      </c>
      <c r="D4405" s="417" t="s">
        <v>3207</v>
      </c>
      <c r="E4405" s="391">
        <v>2.86</v>
      </c>
      <c r="F4405" s="418">
        <v>44249</v>
      </c>
      <c r="G4405" s="417" t="s">
        <v>2283</v>
      </c>
      <c r="I4405" s="379">
        <f t="shared" ca="1" si="279"/>
        <v>-322</v>
      </c>
      <c r="J4405" s="379">
        <f t="shared" ca="1" si="280"/>
        <v>-224</v>
      </c>
      <c r="K4405" s="391" t="str">
        <f t="shared" ca="1" si="281"/>
        <v>38,00</v>
      </c>
      <c r="L4405" s="379"/>
      <c r="O4405" s="379"/>
    </row>
    <row r="4406" spans="1:15">
      <c r="A4406" s="417" t="s">
        <v>2155</v>
      </c>
      <c r="B4406" s="417" t="s">
        <v>17037</v>
      </c>
      <c r="C4406" s="417" t="s">
        <v>2281</v>
      </c>
      <c r="D4406" s="417" t="s">
        <v>4054</v>
      </c>
      <c r="E4406" s="391">
        <v>2.4</v>
      </c>
      <c r="F4406" s="418">
        <v>44249</v>
      </c>
      <c r="G4406" s="417" t="s">
        <v>2283</v>
      </c>
      <c r="I4406" s="379">
        <f t="shared" ca="1" si="279"/>
        <v>-322</v>
      </c>
      <c r="J4406" s="379">
        <f t="shared" ca="1" si="280"/>
        <v>-224</v>
      </c>
      <c r="K4406" s="391" t="str">
        <f t="shared" ca="1" si="281"/>
        <v>39,00</v>
      </c>
      <c r="L4406" s="379"/>
      <c r="O4406" s="379"/>
    </row>
    <row r="4407" spans="1:15">
      <c r="A4407" s="417" t="s">
        <v>2155</v>
      </c>
      <c r="B4407" s="417" t="s">
        <v>17038</v>
      </c>
      <c r="C4407" s="417" t="s">
        <v>2281</v>
      </c>
      <c r="D4407" s="417" t="s">
        <v>3974</v>
      </c>
      <c r="E4407" s="391">
        <v>2.1</v>
      </c>
      <c r="F4407" s="418">
        <v>44249</v>
      </c>
      <c r="G4407" s="417" t="s">
        <v>2283</v>
      </c>
      <c r="I4407" s="379">
        <f t="shared" ca="1" si="279"/>
        <v>-322</v>
      </c>
      <c r="J4407" s="379">
        <f t="shared" ca="1" si="280"/>
        <v>-224</v>
      </c>
      <c r="K4407" s="391" t="str">
        <f t="shared" ca="1" si="281"/>
        <v>40,00</v>
      </c>
      <c r="L4407" s="379"/>
      <c r="O4407" s="379"/>
    </row>
    <row r="4408" spans="1:15">
      <c r="A4408" s="417" t="s">
        <v>2155</v>
      </c>
      <c r="B4408" s="417" t="s">
        <v>17039</v>
      </c>
      <c r="C4408" s="417" t="s">
        <v>2281</v>
      </c>
      <c r="D4408" s="417" t="s">
        <v>3976</v>
      </c>
      <c r="E4408" s="391">
        <v>1.75</v>
      </c>
      <c r="F4408" s="418">
        <v>44249</v>
      </c>
      <c r="G4408" s="417" t="s">
        <v>2283</v>
      </c>
      <c r="I4408" s="379">
        <f t="shared" ca="1" si="279"/>
        <v>-322</v>
      </c>
      <c r="J4408" s="379">
        <f t="shared" ca="1" si="280"/>
        <v>-224</v>
      </c>
      <c r="K4408" s="391" t="str">
        <f t="shared" ca="1" si="281"/>
        <v>41,00</v>
      </c>
      <c r="L4408" s="379"/>
      <c r="O4408" s="379"/>
    </row>
    <row r="4409" spans="1:15">
      <c r="A4409" s="417" t="s">
        <v>2155</v>
      </c>
      <c r="B4409" s="417" t="s">
        <v>17040</v>
      </c>
      <c r="C4409" s="417" t="s">
        <v>2281</v>
      </c>
      <c r="D4409" s="417" t="s">
        <v>3074</v>
      </c>
      <c r="E4409" s="391">
        <v>1.43</v>
      </c>
      <c r="F4409" s="418">
        <v>44249</v>
      </c>
      <c r="G4409" s="417" t="s">
        <v>2283</v>
      </c>
      <c r="I4409" s="379">
        <f t="shared" ca="1" si="279"/>
        <v>-322</v>
      </c>
      <c r="J4409" s="379">
        <f t="shared" ca="1" si="280"/>
        <v>-224</v>
      </c>
      <c r="K4409" s="391" t="str">
        <f t="shared" ca="1" si="281"/>
        <v>42,00</v>
      </c>
      <c r="L4409" s="379"/>
      <c r="O4409" s="379"/>
    </row>
    <row r="4410" spans="1:15">
      <c r="A4410" s="417" t="s">
        <v>2155</v>
      </c>
      <c r="B4410" s="417" t="s">
        <v>18379</v>
      </c>
      <c r="C4410" s="417" t="s">
        <v>2281</v>
      </c>
      <c r="D4410" s="417" t="s">
        <v>5173</v>
      </c>
      <c r="E4410" s="391">
        <v>0.81</v>
      </c>
      <c r="F4410" s="418">
        <v>44249</v>
      </c>
      <c r="G4410" s="417" t="s">
        <v>2283</v>
      </c>
      <c r="I4410" s="379">
        <f t="shared" ca="1" si="279"/>
        <v>-322</v>
      </c>
      <c r="J4410" s="379">
        <f t="shared" ca="1" si="280"/>
        <v>-224</v>
      </c>
      <c r="K4410" s="391" t="str">
        <f t="shared" ca="1" si="281"/>
        <v>47,00</v>
      </c>
      <c r="L4410" s="379"/>
      <c r="O4410" s="379"/>
    </row>
    <row r="4411" spans="1:15">
      <c r="A4411" s="417" t="s">
        <v>2155</v>
      </c>
      <c r="B4411" s="417" t="s">
        <v>17841</v>
      </c>
      <c r="C4411" s="417" t="s">
        <v>2281</v>
      </c>
      <c r="D4411" s="417" t="s">
        <v>4025</v>
      </c>
      <c r="E4411" s="391">
        <v>1.24</v>
      </c>
      <c r="F4411" s="418">
        <v>44249</v>
      </c>
      <c r="G4411" s="417" t="s">
        <v>2283</v>
      </c>
      <c r="I4411" s="379">
        <f t="shared" ca="1" si="279"/>
        <v>-322</v>
      </c>
      <c r="J4411" s="379">
        <f t="shared" ca="1" si="280"/>
        <v>-224</v>
      </c>
      <c r="K4411" s="391" t="str">
        <f t="shared" ca="1" si="281"/>
        <v>43,00</v>
      </c>
      <c r="L4411" s="379"/>
      <c r="O4411" s="379"/>
    </row>
    <row r="4412" spans="1:15">
      <c r="A4412" s="417" t="s">
        <v>2155</v>
      </c>
      <c r="B4412" s="417" t="s">
        <v>17842</v>
      </c>
      <c r="C4412" s="417" t="s">
        <v>2281</v>
      </c>
      <c r="D4412" s="417" t="s">
        <v>4022</v>
      </c>
      <c r="E4412" s="391">
        <v>0.57999999999999996</v>
      </c>
      <c r="F4412" s="418">
        <v>44249</v>
      </c>
      <c r="G4412" s="417" t="s">
        <v>2283</v>
      </c>
      <c r="I4412" s="379">
        <f t="shared" ca="1" si="279"/>
        <v>-322</v>
      </c>
      <c r="J4412" s="379">
        <f t="shared" ca="1" si="280"/>
        <v>-224</v>
      </c>
      <c r="K4412" s="391" t="str">
        <f t="shared" ca="1" si="281"/>
        <v>48,00</v>
      </c>
      <c r="L4412" s="379"/>
      <c r="O4412" s="379"/>
    </row>
    <row r="4413" spans="1:15">
      <c r="A4413" s="417" t="s">
        <v>2155</v>
      </c>
      <c r="B4413" s="417" t="s">
        <v>17843</v>
      </c>
      <c r="C4413" s="417" t="s">
        <v>2281</v>
      </c>
      <c r="D4413" s="417" t="s">
        <v>2373</v>
      </c>
      <c r="E4413" s="391">
        <v>1.07</v>
      </c>
      <c r="F4413" s="418">
        <v>44249</v>
      </c>
      <c r="G4413" s="417" t="s">
        <v>2283</v>
      </c>
      <c r="I4413" s="379">
        <f t="shared" ca="1" si="279"/>
        <v>-322</v>
      </c>
      <c r="J4413" s="379">
        <f t="shared" ca="1" si="280"/>
        <v>-224</v>
      </c>
      <c r="K4413" s="391" t="str">
        <f t="shared" ca="1" si="281"/>
        <v>44,00</v>
      </c>
      <c r="L4413" s="379"/>
      <c r="O4413" s="379"/>
    </row>
    <row r="4414" spans="1:15">
      <c r="A4414" s="417" t="s">
        <v>2155</v>
      </c>
      <c r="B4414" s="417" t="s">
        <v>17041</v>
      </c>
      <c r="C4414" s="417" t="s">
        <v>2281</v>
      </c>
      <c r="D4414" s="417" t="s">
        <v>4012</v>
      </c>
      <c r="E4414" s="391">
        <v>0.5</v>
      </c>
      <c r="F4414" s="418">
        <v>44249</v>
      </c>
      <c r="G4414" s="417" t="s">
        <v>2283</v>
      </c>
      <c r="I4414" s="379">
        <f t="shared" ca="1" si="279"/>
        <v>-322</v>
      </c>
      <c r="J4414" s="379">
        <f t="shared" ca="1" si="280"/>
        <v>-224</v>
      </c>
      <c r="K4414" s="391" t="str">
        <f t="shared" ca="1" si="281"/>
        <v>49,00</v>
      </c>
      <c r="L4414" s="379"/>
      <c r="O4414" s="379"/>
    </row>
    <row r="4415" spans="1:15">
      <c r="A4415" s="417" t="s">
        <v>2155</v>
      </c>
      <c r="B4415" s="417" t="s">
        <v>17844</v>
      </c>
      <c r="C4415" s="417" t="s">
        <v>2281</v>
      </c>
      <c r="D4415" s="417" t="s">
        <v>4006</v>
      </c>
      <c r="E4415" s="391">
        <v>0.9</v>
      </c>
      <c r="F4415" s="418">
        <v>44249</v>
      </c>
      <c r="G4415" s="417" t="s">
        <v>2283</v>
      </c>
      <c r="I4415" s="379">
        <f t="shared" ca="1" si="279"/>
        <v>-322</v>
      </c>
      <c r="J4415" s="379">
        <f t="shared" ca="1" si="280"/>
        <v>-224</v>
      </c>
      <c r="K4415" s="391" t="str">
        <f t="shared" ca="1" si="281"/>
        <v>45,00</v>
      </c>
      <c r="L4415" s="379"/>
      <c r="O4415" s="379"/>
    </row>
    <row r="4416" spans="1:15">
      <c r="A4416" s="417" t="s">
        <v>2155</v>
      </c>
      <c r="B4416" s="417" t="s">
        <v>17845</v>
      </c>
      <c r="C4416" s="417" t="s">
        <v>2281</v>
      </c>
      <c r="D4416" s="417" t="s">
        <v>5176</v>
      </c>
      <c r="E4416" s="391">
        <v>0.82</v>
      </c>
      <c r="F4416" s="418">
        <v>44249</v>
      </c>
      <c r="G4416" s="417" t="s">
        <v>2283</v>
      </c>
      <c r="I4416" s="379">
        <f t="shared" ca="1" si="279"/>
        <v>-322</v>
      </c>
      <c r="J4416" s="379">
        <f t="shared" ca="1" si="280"/>
        <v>-224</v>
      </c>
      <c r="K4416" s="391" t="str">
        <f t="shared" ca="1" si="281"/>
        <v>46,00</v>
      </c>
      <c r="L4416" s="379"/>
      <c r="O4416" s="379"/>
    </row>
    <row r="4417" spans="1:15">
      <c r="A4417" s="417" t="s">
        <v>2155</v>
      </c>
      <c r="B4417" s="417" t="s">
        <v>17042</v>
      </c>
      <c r="C4417" s="417" t="s">
        <v>2281</v>
      </c>
      <c r="D4417" s="417" t="s">
        <v>4027</v>
      </c>
      <c r="E4417" s="391">
        <v>0.43</v>
      </c>
      <c r="F4417" s="418">
        <v>44249</v>
      </c>
      <c r="G4417" s="417" t="s">
        <v>2283</v>
      </c>
      <c r="I4417" s="379">
        <f t="shared" ca="1" si="279"/>
        <v>-322</v>
      </c>
      <c r="J4417" s="379">
        <f t="shared" ca="1" si="280"/>
        <v>-224</v>
      </c>
      <c r="K4417" s="391" t="str">
        <f t="shared" ca="1" si="281"/>
        <v>50,00</v>
      </c>
      <c r="L4417" s="379"/>
      <c r="O4417" s="379"/>
    </row>
    <row r="4418" spans="1:15">
      <c r="A4418" s="417" t="s">
        <v>2155</v>
      </c>
      <c r="B4418" s="417" t="s">
        <v>3626</v>
      </c>
      <c r="C4418" s="417" t="s">
        <v>2281</v>
      </c>
      <c r="D4418" s="417" t="s">
        <v>3627</v>
      </c>
      <c r="E4418" s="391">
        <v>3</v>
      </c>
      <c r="F4418" s="418">
        <v>44270</v>
      </c>
      <c r="G4418" s="417" t="s">
        <v>2286</v>
      </c>
      <c r="I4418" s="379">
        <f t="shared" ca="1" si="279"/>
        <v>-301</v>
      </c>
      <c r="J4418" s="379">
        <f t="shared" ca="1" si="280"/>
        <v>-209</v>
      </c>
      <c r="K4418" s="391" t="str">
        <f t="shared" ca="1" si="281"/>
        <v>14,24</v>
      </c>
      <c r="L4418" s="379"/>
      <c r="O4418" s="379"/>
    </row>
    <row r="4419" spans="1:15">
      <c r="A4419" s="417" t="s">
        <v>2155</v>
      </c>
      <c r="B4419" s="417" t="s">
        <v>3628</v>
      </c>
      <c r="C4419" s="417" t="s">
        <v>2281</v>
      </c>
      <c r="D4419" s="417" t="s">
        <v>3629</v>
      </c>
      <c r="E4419" s="391">
        <v>3</v>
      </c>
      <c r="F4419" s="418">
        <v>44270</v>
      </c>
      <c r="G4419" s="417" t="s">
        <v>2286</v>
      </c>
      <c r="I4419" s="379">
        <f t="shared" ca="1" si="279"/>
        <v>-301</v>
      </c>
      <c r="J4419" s="379">
        <f t="shared" ca="1" si="280"/>
        <v>-209</v>
      </c>
      <c r="K4419" s="391" t="str">
        <f t="shared" ca="1" si="281"/>
        <v>16,24</v>
      </c>
      <c r="L4419" s="379"/>
      <c r="O4419" s="379"/>
    </row>
    <row r="4420" spans="1:15">
      <c r="A4420" s="417" t="s">
        <v>2155</v>
      </c>
      <c r="B4420" s="417" t="s">
        <v>3630</v>
      </c>
      <c r="C4420" s="417" t="s">
        <v>2281</v>
      </c>
      <c r="D4420" s="417" t="s">
        <v>3631</v>
      </c>
      <c r="E4420" s="391">
        <v>1.5</v>
      </c>
      <c r="F4420" s="418">
        <v>44270</v>
      </c>
      <c r="G4420" s="417" t="s">
        <v>2286</v>
      </c>
      <c r="I4420" s="379">
        <f t="shared" ca="1" si="279"/>
        <v>-301</v>
      </c>
      <c r="J4420" s="379">
        <f t="shared" ca="1" si="280"/>
        <v>-209</v>
      </c>
      <c r="K4420" s="391" t="str">
        <f t="shared" ca="1" si="281"/>
        <v>18,24</v>
      </c>
      <c r="L4420" s="379"/>
      <c r="O4420" s="379"/>
    </row>
    <row r="4421" spans="1:15">
      <c r="A4421" s="417" t="s">
        <v>2155</v>
      </c>
      <c r="B4421" s="417" t="s">
        <v>11382</v>
      </c>
      <c r="C4421" s="417" t="s">
        <v>2281</v>
      </c>
      <c r="D4421" s="417" t="s">
        <v>6449</v>
      </c>
      <c r="E4421" s="391">
        <v>5.2</v>
      </c>
      <c r="F4421" s="418">
        <v>44270</v>
      </c>
      <c r="G4421" s="417" t="s">
        <v>2283</v>
      </c>
      <c r="I4421" s="379">
        <f t="shared" ca="1" si="279"/>
        <v>-301</v>
      </c>
      <c r="J4421" s="379">
        <f t="shared" ca="1" si="280"/>
        <v>-209</v>
      </c>
      <c r="K4421" s="391" t="str">
        <f t="shared" ca="1" si="281"/>
        <v>26,99</v>
      </c>
      <c r="L4421" s="379"/>
      <c r="O4421" s="379"/>
    </row>
    <row r="4422" spans="1:15">
      <c r="A4422" s="417" t="s">
        <v>2155</v>
      </c>
      <c r="B4422" s="417" t="s">
        <v>11383</v>
      </c>
      <c r="C4422" s="417" t="s">
        <v>2281</v>
      </c>
      <c r="D4422" s="417" t="s">
        <v>3696</v>
      </c>
      <c r="E4422" s="391">
        <v>5</v>
      </c>
      <c r="F4422" s="418">
        <v>44270</v>
      </c>
      <c r="G4422" s="417" t="s">
        <v>2283</v>
      </c>
      <c r="I4422" s="379">
        <f t="shared" ca="1" si="279"/>
        <v>-301</v>
      </c>
      <c r="J4422" s="379">
        <f t="shared" ca="1" si="280"/>
        <v>-209</v>
      </c>
      <c r="K4422" s="391" t="str">
        <f t="shared" ca="1" si="281"/>
        <v>30,99</v>
      </c>
      <c r="L4422" s="379"/>
      <c r="O4422" s="379"/>
    </row>
    <row r="4423" spans="1:15">
      <c r="A4423" s="417" t="s">
        <v>2155</v>
      </c>
      <c r="B4423" s="417" t="s">
        <v>17043</v>
      </c>
      <c r="C4423" s="417" t="s">
        <v>2281</v>
      </c>
      <c r="D4423" s="417" t="s">
        <v>6452</v>
      </c>
      <c r="E4423" s="391">
        <v>4.72</v>
      </c>
      <c r="F4423" s="418">
        <v>44270</v>
      </c>
      <c r="G4423" s="417" t="s">
        <v>2283</v>
      </c>
      <c r="I4423" s="379">
        <f t="shared" ca="1" si="279"/>
        <v>-301</v>
      </c>
      <c r="J4423" s="379">
        <f t="shared" ca="1" si="280"/>
        <v>-209</v>
      </c>
      <c r="K4423" s="391" t="str">
        <f t="shared" ca="1" si="281"/>
        <v>31,49</v>
      </c>
      <c r="L4423" s="379"/>
      <c r="O4423" s="379"/>
    </row>
    <row r="4424" spans="1:15">
      <c r="A4424" s="417" t="s">
        <v>2155</v>
      </c>
      <c r="B4424" s="417" t="s">
        <v>11384</v>
      </c>
      <c r="C4424" s="417" t="s">
        <v>2281</v>
      </c>
      <c r="D4424" s="417" t="s">
        <v>6454</v>
      </c>
      <c r="E4424" s="391">
        <v>7.14</v>
      </c>
      <c r="F4424" s="418">
        <v>44270</v>
      </c>
      <c r="G4424" s="417" t="s">
        <v>2283</v>
      </c>
      <c r="I4424" s="379">
        <f t="shared" ca="1" si="279"/>
        <v>-301</v>
      </c>
      <c r="J4424" s="379">
        <f t="shared" ca="1" si="280"/>
        <v>-209</v>
      </c>
      <c r="K4424" s="391" t="str">
        <f t="shared" ca="1" si="281"/>
        <v>32,99</v>
      </c>
      <c r="L4424" s="379"/>
      <c r="O4424" s="379"/>
    </row>
    <row r="4425" spans="1:15">
      <c r="A4425" s="417" t="s">
        <v>2155</v>
      </c>
      <c r="B4425" s="417" t="s">
        <v>16319</v>
      </c>
      <c r="C4425" s="417" t="s">
        <v>2281</v>
      </c>
      <c r="D4425" s="417" t="s">
        <v>9555</v>
      </c>
      <c r="E4425" s="391">
        <v>3.16</v>
      </c>
      <c r="F4425" s="418">
        <v>44270</v>
      </c>
      <c r="G4425" s="417" t="s">
        <v>2283</v>
      </c>
      <c r="I4425" s="379">
        <f t="shared" ca="1" si="279"/>
        <v>-301</v>
      </c>
      <c r="J4425" s="379">
        <f t="shared" ca="1" si="280"/>
        <v>-209</v>
      </c>
      <c r="K4425" s="391" t="str">
        <f t="shared" ca="1" si="281"/>
        <v>33,99</v>
      </c>
      <c r="L4425" s="379"/>
      <c r="O4425" s="379"/>
    </row>
    <row r="4426" spans="1:15">
      <c r="A4426" s="417" t="s">
        <v>2155</v>
      </c>
      <c r="B4426" s="417" t="s">
        <v>17044</v>
      </c>
      <c r="C4426" s="417" t="s">
        <v>2281</v>
      </c>
      <c r="D4426" s="417" t="s">
        <v>9556</v>
      </c>
      <c r="E4426" s="391">
        <v>3.31</v>
      </c>
      <c r="F4426" s="418">
        <v>44270</v>
      </c>
      <c r="G4426" s="417" t="s">
        <v>2283</v>
      </c>
      <c r="I4426" s="379">
        <f t="shared" ref="I4426:I4489" ca="1" si="282">IF(F4426&lt;&gt;"",F4426-$I$199,"")</f>
        <v>-301</v>
      </c>
      <c r="J4426" s="379">
        <f t="shared" ref="J4426:J4489" ca="1" si="283">IF(I4426&lt;&gt;"",NETWORKDAYS($I$199,F4426-1,$N$201:$N$224),"")</f>
        <v>-209</v>
      </c>
      <c r="K4426" s="391" t="str">
        <f t="shared" ref="K4426:K4489" ca="1" si="284">IF(I4426&lt;&gt;"",RIGHT(D4426,LEN(D4426)-FIND(" ",D4426)),"")</f>
        <v>34,49</v>
      </c>
      <c r="L4426" s="379"/>
      <c r="O4426" s="379"/>
    </row>
    <row r="4427" spans="1:15">
      <c r="A4427" s="417" t="s">
        <v>2155</v>
      </c>
      <c r="B4427" s="417" t="s">
        <v>11385</v>
      </c>
      <c r="C4427" s="417" t="s">
        <v>2281</v>
      </c>
      <c r="D4427" s="417" t="s">
        <v>3700</v>
      </c>
      <c r="E4427" s="391">
        <v>3.58</v>
      </c>
      <c r="F4427" s="418">
        <v>44270</v>
      </c>
      <c r="G4427" s="417" t="s">
        <v>2283</v>
      </c>
      <c r="I4427" s="379">
        <f t="shared" ca="1" si="282"/>
        <v>-301</v>
      </c>
      <c r="J4427" s="379">
        <f t="shared" ca="1" si="283"/>
        <v>-209</v>
      </c>
      <c r="K4427" s="391" t="str">
        <f t="shared" ca="1" si="284"/>
        <v>34,99</v>
      </c>
      <c r="L4427" s="379"/>
      <c r="O4427" s="379"/>
    </row>
    <row r="4428" spans="1:15">
      <c r="A4428" s="417" t="s">
        <v>2155</v>
      </c>
      <c r="B4428" s="417" t="s">
        <v>17045</v>
      </c>
      <c r="C4428" s="417" t="s">
        <v>2281</v>
      </c>
      <c r="D4428" s="417" t="s">
        <v>9558</v>
      </c>
      <c r="E4428" s="391">
        <v>4.99</v>
      </c>
      <c r="F4428" s="418">
        <v>44270</v>
      </c>
      <c r="G4428" s="417" t="s">
        <v>2283</v>
      </c>
      <c r="I4428" s="379">
        <f t="shared" ca="1" si="282"/>
        <v>-301</v>
      </c>
      <c r="J4428" s="379">
        <f t="shared" ca="1" si="283"/>
        <v>-209</v>
      </c>
      <c r="K4428" s="391" t="str">
        <f t="shared" ca="1" si="284"/>
        <v>35,49</v>
      </c>
      <c r="L4428" s="379"/>
      <c r="O4428" s="379"/>
    </row>
    <row r="4429" spans="1:15">
      <c r="A4429" s="417" t="s">
        <v>2155</v>
      </c>
      <c r="B4429" s="417" t="s">
        <v>17846</v>
      </c>
      <c r="C4429" s="417" t="s">
        <v>2281</v>
      </c>
      <c r="D4429" s="417" t="s">
        <v>5901</v>
      </c>
      <c r="E4429" s="391">
        <v>3.89</v>
      </c>
      <c r="F4429" s="418">
        <v>44270</v>
      </c>
      <c r="G4429" s="417" t="s">
        <v>2283</v>
      </c>
      <c r="I4429" s="379">
        <f t="shared" ca="1" si="282"/>
        <v>-301</v>
      </c>
      <c r="J4429" s="379">
        <f t="shared" ca="1" si="283"/>
        <v>-209</v>
      </c>
      <c r="K4429" s="391" t="str">
        <f t="shared" ca="1" si="284"/>
        <v>37,49</v>
      </c>
      <c r="L4429" s="379"/>
      <c r="O4429" s="379"/>
    </row>
    <row r="4430" spans="1:15">
      <c r="A4430" s="417" t="s">
        <v>2155</v>
      </c>
      <c r="B4430" s="417" t="s">
        <v>17847</v>
      </c>
      <c r="C4430" s="417" t="s">
        <v>2281</v>
      </c>
      <c r="D4430" s="417" t="s">
        <v>9562</v>
      </c>
      <c r="E4430" s="391">
        <v>3.36</v>
      </c>
      <c r="F4430" s="418">
        <v>44270</v>
      </c>
      <c r="G4430" s="417" t="s">
        <v>2283</v>
      </c>
      <c r="I4430" s="379">
        <f t="shared" ca="1" si="282"/>
        <v>-301</v>
      </c>
      <c r="J4430" s="379">
        <f t="shared" ca="1" si="283"/>
        <v>-209</v>
      </c>
      <c r="K4430" s="391" t="str">
        <f t="shared" ca="1" si="284"/>
        <v>38,49</v>
      </c>
      <c r="L4430" s="379"/>
      <c r="O4430" s="379"/>
    </row>
    <row r="4431" spans="1:15">
      <c r="A4431" s="417" t="s">
        <v>2155</v>
      </c>
      <c r="B4431" s="417" t="s">
        <v>17848</v>
      </c>
      <c r="C4431" s="417" t="s">
        <v>2281</v>
      </c>
      <c r="D4431" s="417" t="s">
        <v>6079</v>
      </c>
      <c r="E4431" s="391">
        <v>3.15</v>
      </c>
      <c r="F4431" s="418">
        <v>44270</v>
      </c>
      <c r="G4431" s="417" t="s">
        <v>2283</v>
      </c>
      <c r="I4431" s="379">
        <f t="shared" ca="1" si="282"/>
        <v>-301</v>
      </c>
      <c r="J4431" s="379">
        <f t="shared" ca="1" si="283"/>
        <v>-209</v>
      </c>
      <c r="K4431" s="391" t="str">
        <f t="shared" ca="1" si="284"/>
        <v>39,49</v>
      </c>
      <c r="L4431" s="379"/>
      <c r="O4431" s="379"/>
    </row>
    <row r="4432" spans="1:15">
      <c r="A4432" s="417" t="s">
        <v>2155</v>
      </c>
      <c r="B4432" s="417" t="s">
        <v>18380</v>
      </c>
      <c r="C4432" s="417" t="s">
        <v>2281</v>
      </c>
      <c r="D4432" s="417" t="s">
        <v>6083</v>
      </c>
      <c r="E4432" s="391">
        <v>2.6</v>
      </c>
      <c r="F4432" s="418">
        <v>44270</v>
      </c>
      <c r="G4432" s="417" t="s">
        <v>2283</v>
      </c>
      <c r="I4432" s="379">
        <f t="shared" ca="1" si="282"/>
        <v>-301</v>
      </c>
      <c r="J4432" s="379">
        <f t="shared" ca="1" si="283"/>
        <v>-209</v>
      </c>
      <c r="K4432" s="391" t="str">
        <f t="shared" ca="1" si="284"/>
        <v>40,49</v>
      </c>
      <c r="L4432" s="379"/>
      <c r="O4432" s="379"/>
    </row>
    <row r="4433" spans="1:15">
      <c r="A4433" s="417" t="s">
        <v>2155</v>
      </c>
      <c r="B4433" s="417" t="s">
        <v>18381</v>
      </c>
      <c r="C4433" s="417" t="s">
        <v>2281</v>
      </c>
      <c r="D4433" s="417" t="s">
        <v>9567</v>
      </c>
      <c r="E4433" s="391">
        <v>2.36</v>
      </c>
      <c r="F4433" s="418">
        <v>44270</v>
      </c>
      <c r="G4433" s="417" t="s">
        <v>2283</v>
      </c>
      <c r="I4433" s="379">
        <f t="shared" ca="1" si="282"/>
        <v>-301</v>
      </c>
      <c r="J4433" s="379">
        <f t="shared" ca="1" si="283"/>
        <v>-209</v>
      </c>
      <c r="K4433" s="391" t="str">
        <f t="shared" ca="1" si="284"/>
        <v>41,49</v>
      </c>
      <c r="L4433" s="379"/>
      <c r="O4433" s="379"/>
    </row>
    <row r="4434" spans="1:15">
      <c r="A4434" s="417" t="s">
        <v>2155</v>
      </c>
      <c r="B4434" s="417" t="s">
        <v>17849</v>
      </c>
      <c r="C4434" s="417" t="s">
        <v>2281</v>
      </c>
      <c r="D4434" s="417" t="s">
        <v>6286</v>
      </c>
      <c r="E4434" s="391">
        <v>2.04</v>
      </c>
      <c r="F4434" s="418">
        <v>44270</v>
      </c>
      <c r="G4434" s="417" t="s">
        <v>2283</v>
      </c>
      <c r="I4434" s="379">
        <f t="shared" ca="1" si="282"/>
        <v>-301</v>
      </c>
      <c r="J4434" s="379">
        <f t="shared" ca="1" si="283"/>
        <v>-209</v>
      </c>
      <c r="K4434" s="391" t="str">
        <f t="shared" ca="1" si="284"/>
        <v>42,49</v>
      </c>
      <c r="L4434" s="379"/>
      <c r="O4434" s="379"/>
    </row>
    <row r="4435" spans="1:15">
      <c r="A4435" s="417" t="s">
        <v>2155</v>
      </c>
      <c r="B4435" s="417" t="s">
        <v>18382</v>
      </c>
      <c r="C4435" s="417" t="s">
        <v>2281</v>
      </c>
      <c r="D4435" s="417" t="s">
        <v>9572</v>
      </c>
      <c r="E4435" s="391">
        <v>1.8</v>
      </c>
      <c r="F4435" s="418">
        <v>44270</v>
      </c>
      <c r="G4435" s="417" t="s">
        <v>2283</v>
      </c>
      <c r="I4435" s="379">
        <f t="shared" ca="1" si="282"/>
        <v>-301</v>
      </c>
      <c r="J4435" s="379">
        <f t="shared" ca="1" si="283"/>
        <v>-209</v>
      </c>
      <c r="K4435" s="391" t="str">
        <f t="shared" ca="1" si="284"/>
        <v>43,49</v>
      </c>
      <c r="L4435" s="379"/>
      <c r="O4435" s="379"/>
    </row>
    <row r="4436" spans="1:15">
      <c r="A4436" s="417" t="s">
        <v>2155</v>
      </c>
      <c r="B4436" s="417" t="s">
        <v>17850</v>
      </c>
      <c r="C4436" s="417" t="s">
        <v>2281</v>
      </c>
      <c r="D4436" s="417" t="s">
        <v>6088</v>
      </c>
      <c r="E4436" s="391">
        <v>1.57</v>
      </c>
      <c r="F4436" s="418">
        <v>44270</v>
      </c>
      <c r="G4436" s="417" t="s">
        <v>2283</v>
      </c>
      <c r="I4436" s="379">
        <f t="shared" ca="1" si="282"/>
        <v>-301</v>
      </c>
      <c r="J4436" s="379">
        <f t="shared" ca="1" si="283"/>
        <v>-209</v>
      </c>
      <c r="K4436" s="391" t="str">
        <f t="shared" ca="1" si="284"/>
        <v>44,49</v>
      </c>
      <c r="L4436" s="379"/>
      <c r="O4436" s="379"/>
    </row>
    <row r="4437" spans="1:15">
      <c r="A4437" s="417" t="s">
        <v>2155</v>
      </c>
      <c r="B4437" s="417" t="s">
        <v>18383</v>
      </c>
      <c r="C4437" s="417" t="s">
        <v>2281</v>
      </c>
      <c r="D4437" s="417" t="s">
        <v>9582</v>
      </c>
      <c r="E4437" s="391">
        <v>1.19</v>
      </c>
      <c r="F4437" s="418">
        <v>44270</v>
      </c>
      <c r="G4437" s="417" t="s">
        <v>2283</v>
      </c>
      <c r="I4437" s="379">
        <f t="shared" ca="1" si="282"/>
        <v>-301</v>
      </c>
      <c r="J4437" s="379">
        <f t="shared" ca="1" si="283"/>
        <v>-209</v>
      </c>
      <c r="K4437" s="391" t="str">
        <f t="shared" ca="1" si="284"/>
        <v>46,99</v>
      </c>
      <c r="L4437" s="379"/>
      <c r="O4437" s="379"/>
    </row>
    <row r="4438" spans="1:15">
      <c r="A4438" s="417" t="s">
        <v>2155</v>
      </c>
      <c r="B4438" s="417" t="s">
        <v>8036</v>
      </c>
      <c r="C4438" s="417" t="s">
        <v>2281</v>
      </c>
      <c r="D4438" s="417" t="s">
        <v>2866</v>
      </c>
      <c r="E4438" s="391">
        <v>31</v>
      </c>
      <c r="F4438" s="418">
        <v>44305</v>
      </c>
      <c r="G4438" s="417" t="s">
        <v>2283</v>
      </c>
      <c r="I4438" s="379">
        <f t="shared" ca="1" si="282"/>
        <v>-266</v>
      </c>
      <c r="J4438" s="379">
        <f t="shared" ca="1" si="283"/>
        <v>-185</v>
      </c>
      <c r="K4438" s="391" t="str">
        <f t="shared" ca="1" si="284"/>
        <v>10,50</v>
      </c>
      <c r="L4438" s="379"/>
      <c r="O4438" s="379"/>
    </row>
    <row r="4439" spans="1:15">
      <c r="A4439" s="417" t="s">
        <v>2155</v>
      </c>
      <c r="B4439" s="417" t="s">
        <v>3632</v>
      </c>
      <c r="C4439" s="417" t="s">
        <v>2281</v>
      </c>
      <c r="D4439" s="417" t="s">
        <v>2870</v>
      </c>
      <c r="E4439" s="391">
        <v>3.67</v>
      </c>
      <c r="F4439" s="418">
        <v>44701</v>
      </c>
      <c r="G4439" s="417" t="s">
        <v>2283</v>
      </c>
      <c r="I4439" s="379">
        <f t="shared" ca="1" si="282"/>
        <v>130</v>
      </c>
      <c r="J4439" s="379">
        <f t="shared" ca="1" si="283"/>
        <v>90</v>
      </c>
      <c r="K4439" s="391" t="str">
        <f t="shared" ca="1" si="284"/>
        <v>10,00</v>
      </c>
      <c r="L4439" s="379"/>
      <c r="O4439" s="379"/>
    </row>
    <row r="4440" spans="1:15">
      <c r="A4440" s="417" t="s">
        <v>2155</v>
      </c>
      <c r="B4440" s="417" t="s">
        <v>11386</v>
      </c>
      <c r="C4440" s="417" t="s">
        <v>2281</v>
      </c>
      <c r="D4440" s="417" t="s">
        <v>2285</v>
      </c>
      <c r="E4440" s="391">
        <v>6.3</v>
      </c>
      <c r="F4440" s="418">
        <v>44365</v>
      </c>
      <c r="G4440" s="417" t="s">
        <v>2286</v>
      </c>
      <c r="I4440" s="379">
        <f t="shared" ca="1" si="282"/>
        <v>-206</v>
      </c>
      <c r="J4440" s="379">
        <f t="shared" ca="1" si="283"/>
        <v>-144</v>
      </c>
      <c r="K4440" s="391" t="str">
        <f t="shared" ca="1" si="284"/>
        <v>14,75</v>
      </c>
      <c r="L4440" s="379"/>
      <c r="O4440" s="379"/>
    </row>
    <row r="4441" spans="1:15">
      <c r="A4441" s="417" t="s">
        <v>2155</v>
      </c>
      <c r="B4441" s="417" t="s">
        <v>11387</v>
      </c>
      <c r="C4441" s="417" t="s">
        <v>2332</v>
      </c>
      <c r="D4441" s="417" t="s">
        <v>2870</v>
      </c>
      <c r="E4441" s="391">
        <v>0.1</v>
      </c>
      <c r="F4441" s="418">
        <v>44214</v>
      </c>
      <c r="G4441" s="417" t="s">
        <v>2286</v>
      </c>
      <c r="I4441" s="379">
        <f t="shared" ca="1" si="282"/>
        <v>-357</v>
      </c>
      <c r="J4441" s="379">
        <f t="shared" ca="1" si="283"/>
        <v>-247</v>
      </c>
      <c r="K4441" s="391" t="str">
        <f t="shared" ca="1" si="284"/>
        <v>10,00</v>
      </c>
      <c r="L4441" s="379"/>
      <c r="O4441" s="379"/>
    </row>
    <row r="4442" spans="1:15">
      <c r="A4442" s="417" t="s">
        <v>2155</v>
      </c>
      <c r="B4442" s="417" t="s">
        <v>8037</v>
      </c>
      <c r="C4442" s="417" t="s">
        <v>2332</v>
      </c>
      <c r="D4442" s="417" t="s">
        <v>3177</v>
      </c>
      <c r="E4442" s="391">
        <v>0.01</v>
      </c>
      <c r="F4442" s="418">
        <v>44214</v>
      </c>
      <c r="G4442" s="417" t="s">
        <v>2286</v>
      </c>
      <c r="I4442" s="379">
        <f t="shared" ca="1" si="282"/>
        <v>-357</v>
      </c>
      <c r="J4442" s="379">
        <f t="shared" ca="1" si="283"/>
        <v>-247</v>
      </c>
      <c r="K4442" s="391" t="str">
        <f t="shared" ca="1" si="284"/>
        <v>10,75</v>
      </c>
      <c r="L4442" s="379"/>
      <c r="O4442" s="379"/>
    </row>
    <row r="4443" spans="1:15">
      <c r="A4443" s="417" t="s">
        <v>2155</v>
      </c>
      <c r="B4443" s="417" t="s">
        <v>8038</v>
      </c>
      <c r="C4443" s="417" t="s">
        <v>2332</v>
      </c>
      <c r="D4443" s="417" t="s">
        <v>2901</v>
      </c>
      <c r="E4443" s="391">
        <v>0.02</v>
      </c>
      <c r="F4443" s="418">
        <v>44214</v>
      </c>
      <c r="G4443" s="417" t="s">
        <v>2286</v>
      </c>
      <c r="I4443" s="379">
        <f t="shared" ca="1" si="282"/>
        <v>-357</v>
      </c>
      <c r="J4443" s="379">
        <f t="shared" ca="1" si="283"/>
        <v>-247</v>
      </c>
      <c r="K4443" s="391" t="str">
        <f t="shared" ca="1" si="284"/>
        <v>11,25</v>
      </c>
      <c r="L4443" s="379"/>
      <c r="O4443" s="379"/>
    </row>
    <row r="4444" spans="1:15">
      <c r="A4444" s="417" t="s">
        <v>2155</v>
      </c>
      <c r="B4444" s="417" t="s">
        <v>3634</v>
      </c>
      <c r="C4444" s="417" t="s">
        <v>2332</v>
      </c>
      <c r="D4444" s="417" t="s">
        <v>2362</v>
      </c>
      <c r="E4444" s="391">
        <v>0.01</v>
      </c>
      <c r="F4444" s="418">
        <v>44214</v>
      </c>
      <c r="G4444" s="417" t="s">
        <v>2286</v>
      </c>
      <c r="I4444" s="379">
        <f t="shared" ca="1" si="282"/>
        <v>-357</v>
      </c>
      <c r="J4444" s="379">
        <f t="shared" ca="1" si="283"/>
        <v>-247</v>
      </c>
      <c r="K4444" s="391" t="str">
        <f t="shared" ca="1" si="284"/>
        <v>11,75</v>
      </c>
      <c r="L4444" s="379"/>
      <c r="O4444" s="379"/>
    </row>
    <row r="4445" spans="1:15">
      <c r="A4445" s="417" t="s">
        <v>2155</v>
      </c>
      <c r="B4445" s="417" t="s">
        <v>8039</v>
      </c>
      <c r="C4445" s="417" t="s">
        <v>2332</v>
      </c>
      <c r="D4445" s="417" t="s">
        <v>3183</v>
      </c>
      <c r="E4445" s="391">
        <v>0.02</v>
      </c>
      <c r="F4445" s="418">
        <v>44214</v>
      </c>
      <c r="G4445" s="417" t="s">
        <v>2286</v>
      </c>
      <c r="I4445" s="379">
        <f t="shared" ca="1" si="282"/>
        <v>-357</v>
      </c>
      <c r="J4445" s="379">
        <f t="shared" ca="1" si="283"/>
        <v>-247</v>
      </c>
      <c r="K4445" s="391" t="str">
        <f t="shared" ca="1" si="284"/>
        <v>12,25</v>
      </c>
      <c r="L4445" s="379"/>
      <c r="O4445" s="379"/>
    </row>
    <row r="4446" spans="1:15">
      <c r="A4446" s="417" t="s">
        <v>2155</v>
      </c>
      <c r="B4446" s="417" t="s">
        <v>8040</v>
      </c>
      <c r="C4446" s="417" t="s">
        <v>2332</v>
      </c>
      <c r="D4446" s="417" t="s">
        <v>2350</v>
      </c>
      <c r="E4446" s="391">
        <v>0.04</v>
      </c>
      <c r="F4446" s="418">
        <v>44214</v>
      </c>
      <c r="G4446" s="417" t="s">
        <v>2286</v>
      </c>
      <c r="I4446" s="379">
        <f t="shared" ca="1" si="282"/>
        <v>-357</v>
      </c>
      <c r="J4446" s="379">
        <f t="shared" ca="1" si="283"/>
        <v>-247</v>
      </c>
      <c r="K4446" s="391" t="str">
        <f t="shared" ca="1" si="284"/>
        <v>12,75</v>
      </c>
      <c r="L4446" s="379"/>
      <c r="O4446" s="379"/>
    </row>
    <row r="4447" spans="1:15">
      <c r="A4447" s="417" t="s">
        <v>2155</v>
      </c>
      <c r="B4447" s="417" t="s">
        <v>3635</v>
      </c>
      <c r="C4447" s="417" t="s">
        <v>2332</v>
      </c>
      <c r="D4447" s="417" t="s">
        <v>2335</v>
      </c>
      <c r="E4447" s="391">
        <v>7.0000000000000007E-2</v>
      </c>
      <c r="F4447" s="418">
        <v>44214</v>
      </c>
      <c r="G4447" s="417" t="s">
        <v>2286</v>
      </c>
      <c r="I4447" s="379">
        <f t="shared" ca="1" si="282"/>
        <v>-357</v>
      </c>
      <c r="J4447" s="379">
        <f t="shared" ca="1" si="283"/>
        <v>-247</v>
      </c>
      <c r="K4447" s="391" t="str">
        <f t="shared" ca="1" si="284"/>
        <v>13,25</v>
      </c>
      <c r="L4447" s="379"/>
      <c r="O4447" s="379"/>
    </row>
    <row r="4448" spans="1:15">
      <c r="A4448" s="417" t="s">
        <v>2155</v>
      </c>
      <c r="B4448" s="417" t="s">
        <v>8041</v>
      </c>
      <c r="C4448" s="417" t="s">
        <v>2332</v>
      </c>
      <c r="D4448" s="417" t="s">
        <v>2308</v>
      </c>
      <c r="E4448" s="391">
        <v>0.01</v>
      </c>
      <c r="F4448" s="418">
        <v>44214</v>
      </c>
      <c r="G4448" s="417" t="s">
        <v>2286</v>
      </c>
      <c r="I4448" s="379">
        <f t="shared" ca="1" si="282"/>
        <v>-357</v>
      </c>
      <c r="J4448" s="379">
        <f t="shared" ca="1" si="283"/>
        <v>-247</v>
      </c>
      <c r="K4448" s="391" t="str">
        <f t="shared" ca="1" si="284"/>
        <v>13,75</v>
      </c>
      <c r="L4448" s="379"/>
      <c r="O4448" s="379"/>
    </row>
    <row r="4449" spans="1:15">
      <c r="A4449" s="417" t="s">
        <v>2155</v>
      </c>
      <c r="B4449" s="417" t="s">
        <v>8042</v>
      </c>
      <c r="C4449" s="417" t="s">
        <v>2332</v>
      </c>
      <c r="D4449" s="417" t="s">
        <v>2867</v>
      </c>
      <c r="E4449" s="391">
        <v>0.02</v>
      </c>
      <c r="F4449" s="418">
        <v>44214</v>
      </c>
      <c r="G4449" s="417" t="s">
        <v>2286</v>
      </c>
      <c r="I4449" s="379">
        <f t="shared" ca="1" si="282"/>
        <v>-357</v>
      </c>
      <c r="J4449" s="379">
        <f t="shared" ca="1" si="283"/>
        <v>-247</v>
      </c>
      <c r="K4449" s="391" t="str">
        <f t="shared" ca="1" si="284"/>
        <v>14,25</v>
      </c>
      <c r="L4449" s="379"/>
      <c r="O4449" s="379"/>
    </row>
    <row r="4450" spans="1:15">
      <c r="A4450" s="417" t="s">
        <v>2155</v>
      </c>
      <c r="B4450" s="417" t="s">
        <v>8043</v>
      </c>
      <c r="C4450" s="417" t="s">
        <v>2332</v>
      </c>
      <c r="D4450" s="417" t="s">
        <v>2285</v>
      </c>
      <c r="E4450" s="391">
        <v>7.0000000000000007E-2</v>
      </c>
      <c r="F4450" s="418">
        <v>44214</v>
      </c>
      <c r="G4450" s="417" t="s">
        <v>2286</v>
      </c>
      <c r="I4450" s="379">
        <f t="shared" ca="1" si="282"/>
        <v>-357</v>
      </c>
      <c r="J4450" s="379">
        <f t="shared" ca="1" si="283"/>
        <v>-247</v>
      </c>
      <c r="K4450" s="391" t="str">
        <f t="shared" ca="1" si="284"/>
        <v>14,75</v>
      </c>
      <c r="L4450" s="379"/>
      <c r="O4450" s="379"/>
    </row>
    <row r="4451" spans="1:15">
      <c r="A4451" s="417" t="s">
        <v>2155</v>
      </c>
      <c r="B4451" s="417" t="s">
        <v>11388</v>
      </c>
      <c r="C4451" s="417" t="s">
        <v>2332</v>
      </c>
      <c r="D4451" s="417" t="s">
        <v>2288</v>
      </c>
      <c r="E4451" s="391">
        <v>0.01</v>
      </c>
      <c r="F4451" s="418">
        <v>44214</v>
      </c>
      <c r="G4451" s="417" t="s">
        <v>2286</v>
      </c>
      <c r="I4451" s="379">
        <f t="shared" ca="1" si="282"/>
        <v>-357</v>
      </c>
      <c r="J4451" s="379">
        <f t="shared" ca="1" si="283"/>
        <v>-247</v>
      </c>
      <c r="K4451" s="391" t="str">
        <f t="shared" ca="1" si="284"/>
        <v>15,00</v>
      </c>
      <c r="L4451" s="379"/>
      <c r="O4451" s="379"/>
    </row>
    <row r="4452" spans="1:15">
      <c r="A4452" s="417" t="s">
        <v>2155</v>
      </c>
      <c r="B4452" s="417" t="s">
        <v>6893</v>
      </c>
      <c r="C4452" s="417" t="s">
        <v>2332</v>
      </c>
      <c r="D4452" s="417" t="s">
        <v>2290</v>
      </c>
      <c r="E4452" s="391">
        <v>0.68</v>
      </c>
      <c r="F4452" s="418">
        <v>44214</v>
      </c>
      <c r="G4452" s="417" t="s">
        <v>2286</v>
      </c>
      <c r="I4452" s="379">
        <f t="shared" ca="1" si="282"/>
        <v>-357</v>
      </c>
      <c r="J4452" s="379">
        <f t="shared" ca="1" si="283"/>
        <v>-247</v>
      </c>
      <c r="K4452" s="391" t="str">
        <f t="shared" ca="1" si="284"/>
        <v>15,75</v>
      </c>
      <c r="L4452" s="379"/>
      <c r="O4452" s="379"/>
    </row>
    <row r="4453" spans="1:15">
      <c r="A4453" s="417" t="s">
        <v>2155</v>
      </c>
      <c r="B4453" s="417" t="s">
        <v>11389</v>
      </c>
      <c r="C4453" s="417" t="s">
        <v>2332</v>
      </c>
      <c r="D4453" s="417" t="s">
        <v>2327</v>
      </c>
      <c r="E4453" s="391">
        <v>0.01</v>
      </c>
      <c r="F4453" s="418">
        <v>44214</v>
      </c>
      <c r="G4453" s="417" t="s">
        <v>2286</v>
      </c>
      <c r="I4453" s="379">
        <f t="shared" ca="1" si="282"/>
        <v>-357</v>
      </c>
      <c r="J4453" s="379">
        <f t="shared" ca="1" si="283"/>
        <v>-247</v>
      </c>
      <c r="K4453" s="391" t="str">
        <f t="shared" ca="1" si="284"/>
        <v>16,00</v>
      </c>
      <c r="L4453" s="379"/>
      <c r="O4453" s="379"/>
    </row>
    <row r="4454" spans="1:15">
      <c r="A4454" s="417" t="s">
        <v>2155</v>
      </c>
      <c r="B4454" s="417" t="s">
        <v>11390</v>
      </c>
      <c r="C4454" s="417" t="s">
        <v>2332</v>
      </c>
      <c r="D4454" s="417" t="s">
        <v>2294</v>
      </c>
      <c r="E4454" s="391">
        <v>0.01</v>
      </c>
      <c r="F4454" s="418">
        <v>44214</v>
      </c>
      <c r="G4454" s="417" t="s">
        <v>2286</v>
      </c>
      <c r="I4454" s="379">
        <f t="shared" ca="1" si="282"/>
        <v>-357</v>
      </c>
      <c r="J4454" s="379">
        <f t="shared" ca="1" si="283"/>
        <v>-247</v>
      </c>
      <c r="K4454" s="391" t="str">
        <f t="shared" ca="1" si="284"/>
        <v>17,00</v>
      </c>
      <c r="L4454" s="379"/>
      <c r="O4454" s="379"/>
    </row>
    <row r="4455" spans="1:15">
      <c r="A4455" s="417" t="s">
        <v>2155</v>
      </c>
      <c r="B4455" s="417" t="s">
        <v>11391</v>
      </c>
      <c r="C4455" s="417" t="s">
        <v>2332</v>
      </c>
      <c r="D4455" s="417" t="s">
        <v>2296</v>
      </c>
      <c r="E4455" s="391">
        <v>0.02</v>
      </c>
      <c r="F4455" s="418">
        <v>44214</v>
      </c>
      <c r="G4455" s="417" t="s">
        <v>2286</v>
      </c>
      <c r="I4455" s="379">
        <f t="shared" ca="1" si="282"/>
        <v>-357</v>
      </c>
      <c r="J4455" s="379">
        <f t="shared" ca="1" si="283"/>
        <v>-247</v>
      </c>
      <c r="K4455" s="391" t="str">
        <f t="shared" ca="1" si="284"/>
        <v>17,50</v>
      </c>
      <c r="L4455" s="379"/>
      <c r="O4455" s="379"/>
    </row>
    <row r="4456" spans="1:15">
      <c r="A4456" s="417" t="s">
        <v>2155</v>
      </c>
      <c r="B4456" s="417" t="s">
        <v>8044</v>
      </c>
      <c r="C4456" s="417" t="s">
        <v>2332</v>
      </c>
      <c r="D4456" s="417" t="s">
        <v>3166</v>
      </c>
      <c r="E4456" s="391">
        <v>0.01</v>
      </c>
      <c r="F4456" s="418">
        <v>44214</v>
      </c>
      <c r="G4456" s="417" t="s">
        <v>2286</v>
      </c>
      <c r="I4456" s="379">
        <f t="shared" ca="1" si="282"/>
        <v>-357</v>
      </c>
      <c r="J4456" s="379">
        <f t="shared" ca="1" si="283"/>
        <v>-247</v>
      </c>
      <c r="K4456" s="391" t="str">
        <f t="shared" ca="1" si="284"/>
        <v>17,75</v>
      </c>
      <c r="L4456" s="379"/>
      <c r="O4456" s="379"/>
    </row>
    <row r="4457" spans="1:15">
      <c r="A4457" s="417" t="s">
        <v>2155</v>
      </c>
      <c r="B4457" s="417" t="s">
        <v>11392</v>
      </c>
      <c r="C4457" s="417" t="s">
        <v>2332</v>
      </c>
      <c r="D4457" s="417" t="s">
        <v>2298</v>
      </c>
      <c r="E4457" s="391">
        <v>0.12</v>
      </c>
      <c r="F4457" s="418">
        <v>44214</v>
      </c>
      <c r="G4457" s="417" t="s">
        <v>2286</v>
      </c>
      <c r="I4457" s="379">
        <f t="shared" ca="1" si="282"/>
        <v>-357</v>
      </c>
      <c r="J4457" s="379">
        <f t="shared" ca="1" si="283"/>
        <v>-247</v>
      </c>
      <c r="K4457" s="391" t="str">
        <f t="shared" ca="1" si="284"/>
        <v>18,00</v>
      </c>
      <c r="L4457" s="379"/>
      <c r="O4457" s="379"/>
    </row>
    <row r="4458" spans="1:15">
      <c r="A4458" s="417" t="s">
        <v>2155</v>
      </c>
      <c r="B4458" s="417" t="s">
        <v>11393</v>
      </c>
      <c r="C4458" s="417" t="s">
        <v>2332</v>
      </c>
      <c r="D4458" s="417" t="s">
        <v>3044</v>
      </c>
      <c r="E4458" s="391">
        <v>0.1</v>
      </c>
      <c r="F4458" s="418">
        <v>44214</v>
      </c>
      <c r="G4458" s="417" t="s">
        <v>2286</v>
      </c>
      <c r="I4458" s="379">
        <f t="shared" ca="1" si="282"/>
        <v>-357</v>
      </c>
      <c r="J4458" s="379">
        <f t="shared" ca="1" si="283"/>
        <v>-247</v>
      </c>
      <c r="K4458" s="391" t="str">
        <f t="shared" ca="1" si="284"/>
        <v>18,25</v>
      </c>
      <c r="L4458" s="379"/>
      <c r="O4458" s="379"/>
    </row>
    <row r="4459" spans="1:15">
      <c r="A4459" s="417" t="s">
        <v>2155</v>
      </c>
      <c r="B4459" s="417" t="s">
        <v>8045</v>
      </c>
      <c r="C4459" s="417" t="s">
        <v>2332</v>
      </c>
      <c r="D4459" s="417" t="s">
        <v>2300</v>
      </c>
      <c r="E4459" s="391">
        <v>0.01</v>
      </c>
      <c r="F4459" s="418">
        <v>44214</v>
      </c>
      <c r="G4459" s="417" t="s">
        <v>2286</v>
      </c>
      <c r="I4459" s="379">
        <f t="shared" ca="1" si="282"/>
        <v>-357</v>
      </c>
      <c r="J4459" s="379">
        <f t="shared" ca="1" si="283"/>
        <v>-247</v>
      </c>
      <c r="K4459" s="391" t="str">
        <f t="shared" ca="1" si="284"/>
        <v>18,50</v>
      </c>
      <c r="L4459" s="379"/>
      <c r="O4459" s="379"/>
    </row>
    <row r="4460" spans="1:15">
      <c r="A4460" s="417" t="s">
        <v>2155</v>
      </c>
      <c r="B4460" s="417" t="s">
        <v>11394</v>
      </c>
      <c r="C4460" s="417" t="s">
        <v>2332</v>
      </c>
      <c r="D4460" s="417" t="s">
        <v>3179</v>
      </c>
      <c r="E4460" s="391">
        <v>0.08</v>
      </c>
      <c r="F4460" s="418">
        <v>44214</v>
      </c>
      <c r="G4460" s="417" t="s">
        <v>2286</v>
      </c>
      <c r="I4460" s="379">
        <f t="shared" ca="1" si="282"/>
        <v>-357</v>
      </c>
      <c r="J4460" s="379">
        <f t="shared" ca="1" si="283"/>
        <v>-247</v>
      </c>
      <c r="K4460" s="391" t="str">
        <f t="shared" ca="1" si="284"/>
        <v>18,75</v>
      </c>
      <c r="L4460" s="379"/>
      <c r="O4460" s="379"/>
    </row>
    <row r="4461" spans="1:15">
      <c r="A4461" s="417" t="s">
        <v>2155</v>
      </c>
      <c r="B4461" s="417" t="s">
        <v>8046</v>
      </c>
      <c r="C4461" s="417" t="s">
        <v>2332</v>
      </c>
      <c r="D4461" s="417" t="s">
        <v>2302</v>
      </c>
      <c r="E4461" s="391">
        <v>0.01</v>
      </c>
      <c r="F4461" s="418">
        <v>44214</v>
      </c>
      <c r="G4461" s="417" t="s">
        <v>2286</v>
      </c>
      <c r="I4461" s="379">
        <f t="shared" ca="1" si="282"/>
        <v>-357</v>
      </c>
      <c r="J4461" s="379">
        <f t="shared" ca="1" si="283"/>
        <v>-247</v>
      </c>
      <c r="K4461" s="391" t="str">
        <f t="shared" ca="1" si="284"/>
        <v>19,00</v>
      </c>
      <c r="L4461" s="379"/>
      <c r="O4461" s="379"/>
    </row>
    <row r="4462" spans="1:15">
      <c r="A4462" s="417" t="s">
        <v>2155</v>
      </c>
      <c r="B4462" s="417" t="s">
        <v>11395</v>
      </c>
      <c r="C4462" s="417" t="s">
        <v>2332</v>
      </c>
      <c r="D4462" s="417" t="s">
        <v>3043</v>
      </c>
      <c r="E4462" s="391">
        <v>0.01</v>
      </c>
      <c r="F4462" s="418">
        <v>44214</v>
      </c>
      <c r="G4462" s="417" t="s">
        <v>2286</v>
      </c>
      <c r="I4462" s="379">
        <f t="shared" ca="1" si="282"/>
        <v>-357</v>
      </c>
      <c r="J4462" s="379">
        <f t="shared" ca="1" si="283"/>
        <v>-247</v>
      </c>
      <c r="K4462" s="391" t="str">
        <f t="shared" ca="1" si="284"/>
        <v>19,25</v>
      </c>
      <c r="L4462" s="379"/>
      <c r="O4462" s="379"/>
    </row>
    <row r="4463" spans="1:15">
      <c r="A4463" s="417" t="s">
        <v>2155</v>
      </c>
      <c r="B4463" s="417" t="s">
        <v>8047</v>
      </c>
      <c r="C4463" s="417" t="s">
        <v>2332</v>
      </c>
      <c r="D4463" s="417" t="s">
        <v>3023</v>
      </c>
      <c r="E4463" s="391">
        <v>0.01</v>
      </c>
      <c r="F4463" s="418">
        <v>44214</v>
      </c>
      <c r="G4463" s="417" t="s">
        <v>2286</v>
      </c>
      <c r="I4463" s="379">
        <f t="shared" ca="1" si="282"/>
        <v>-357</v>
      </c>
      <c r="J4463" s="379">
        <f t="shared" ca="1" si="283"/>
        <v>-247</v>
      </c>
      <c r="K4463" s="391" t="str">
        <f t="shared" ca="1" si="284"/>
        <v>19,50</v>
      </c>
      <c r="L4463" s="379"/>
      <c r="O4463" s="379"/>
    </row>
    <row r="4464" spans="1:15">
      <c r="A4464" s="417" t="s">
        <v>2155</v>
      </c>
      <c r="B4464" s="417" t="s">
        <v>11396</v>
      </c>
      <c r="C4464" s="417" t="s">
        <v>2332</v>
      </c>
      <c r="D4464" s="417" t="s">
        <v>3024</v>
      </c>
      <c r="E4464" s="391">
        <v>0.01</v>
      </c>
      <c r="F4464" s="418">
        <v>44214</v>
      </c>
      <c r="G4464" s="417" t="s">
        <v>2286</v>
      </c>
      <c r="I4464" s="379">
        <f t="shared" ca="1" si="282"/>
        <v>-357</v>
      </c>
      <c r="J4464" s="379">
        <f t="shared" ca="1" si="283"/>
        <v>-247</v>
      </c>
      <c r="K4464" s="391" t="str">
        <f t="shared" ca="1" si="284"/>
        <v>19,75</v>
      </c>
      <c r="L4464" s="379"/>
      <c r="O4464" s="379"/>
    </row>
    <row r="4465" spans="1:15">
      <c r="A4465" s="417" t="s">
        <v>2155</v>
      </c>
      <c r="B4465" s="417" t="s">
        <v>8048</v>
      </c>
      <c r="C4465" s="417" t="s">
        <v>2332</v>
      </c>
      <c r="D4465" s="417" t="s">
        <v>3025</v>
      </c>
      <c r="E4465" s="391">
        <v>0.01</v>
      </c>
      <c r="F4465" s="418">
        <v>44214</v>
      </c>
      <c r="G4465" s="417" t="s">
        <v>2286</v>
      </c>
      <c r="I4465" s="379">
        <f t="shared" ca="1" si="282"/>
        <v>-357</v>
      </c>
      <c r="J4465" s="379">
        <f t="shared" ca="1" si="283"/>
        <v>-247</v>
      </c>
      <c r="K4465" s="391" t="str">
        <f t="shared" ca="1" si="284"/>
        <v>20,00</v>
      </c>
      <c r="L4465" s="379"/>
      <c r="O4465" s="379"/>
    </row>
    <row r="4466" spans="1:15">
      <c r="A4466" s="417" t="s">
        <v>2155</v>
      </c>
      <c r="B4466" s="417" t="s">
        <v>11397</v>
      </c>
      <c r="C4466" s="417" t="s">
        <v>2332</v>
      </c>
      <c r="D4466" s="417" t="s">
        <v>3026</v>
      </c>
      <c r="E4466" s="391">
        <v>0.09</v>
      </c>
      <c r="F4466" s="418">
        <v>44214</v>
      </c>
      <c r="G4466" s="417" t="s">
        <v>2286</v>
      </c>
      <c r="I4466" s="379">
        <f t="shared" ca="1" si="282"/>
        <v>-357</v>
      </c>
      <c r="J4466" s="379">
        <f t="shared" ca="1" si="283"/>
        <v>-247</v>
      </c>
      <c r="K4466" s="391" t="str">
        <f t="shared" ca="1" si="284"/>
        <v>20,25</v>
      </c>
      <c r="L4466" s="379"/>
      <c r="O4466" s="379"/>
    </row>
    <row r="4467" spans="1:15">
      <c r="A4467" s="417" t="s">
        <v>2155</v>
      </c>
      <c r="B4467" s="417" t="s">
        <v>8049</v>
      </c>
      <c r="C4467" s="417" t="s">
        <v>2332</v>
      </c>
      <c r="D4467" s="417" t="s">
        <v>2368</v>
      </c>
      <c r="E4467" s="391">
        <v>0.01</v>
      </c>
      <c r="F4467" s="418">
        <v>44214</v>
      </c>
      <c r="G4467" s="417" t="s">
        <v>2286</v>
      </c>
      <c r="I4467" s="379">
        <f t="shared" ca="1" si="282"/>
        <v>-357</v>
      </c>
      <c r="J4467" s="379">
        <f t="shared" ca="1" si="283"/>
        <v>-247</v>
      </c>
      <c r="K4467" s="391" t="str">
        <f t="shared" ca="1" si="284"/>
        <v>20,50</v>
      </c>
      <c r="L4467" s="379"/>
      <c r="O4467" s="379"/>
    </row>
    <row r="4468" spans="1:15">
      <c r="A4468" s="417" t="s">
        <v>2155</v>
      </c>
      <c r="B4468" s="417" t="s">
        <v>11398</v>
      </c>
      <c r="C4468" s="417" t="s">
        <v>2332</v>
      </c>
      <c r="D4468" s="417" t="s">
        <v>2312</v>
      </c>
      <c r="E4468" s="391">
        <v>0.06</v>
      </c>
      <c r="F4468" s="418">
        <v>44214</v>
      </c>
      <c r="G4468" s="417" t="s">
        <v>2286</v>
      </c>
      <c r="I4468" s="379">
        <f t="shared" ca="1" si="282"/>
        <v>-357</v>
      </c>
      <c r="J4468" s="379">
        <f t="shared" ca="1" si="283"/>
        <v>-247</v>
      </c>
      <c r="K4468" s="391" t="str">
        <f t="shared" ca="1" si="284"/>
        <v>20,75</v>
      </c>
      <c r="L4468" s="379"/>
      <c r="O4468" s="379"/>
    </row>
    <row r="4469" spans="1:15">
      <c r="A4469" s="417" t="s">
        <v>2155</v>
      </c>
      <c r="B4469" s="417" t="s">
        <v>6894</v>
      </c>
      <c r="C4469" s="417" t="s">
        <v>2332</v>
      </c>
      <c r="D4469" s="417" t="s">
        <v>3027</v>
      </c>
      <c r="E4469" s="391">
        <v>0.03</v>
      </c>
      <c r="F4469" s="418">
        <v>44214</v>
      </c>
      <c r="G4469" s="417" t="s">
        <v>2286</v>
      </c>
      <c r="I4469" s="379">
        <f t="shared" ca="1" si="282"/>
        <v>-357</v>
      </c>
      <c r="J4469" s="379">
        <f t="shared" ca="1" si="283"/>
        <v>-247</v>
      </c>
      <c r="K4469" s="391" t="str">
        <f t="shared" ca="1" si="284"/>
        <v>21,00</v>
      </c>
      <c r="L4469" s="379"/>
      <c r="O4469" s="379"/>
    </row>
    <row r="4470" spans="1:15">
      <c r="A4470" s="417" t="s">
        <v>2155</v>
      </c>
      <c r="B4470" s="417" t="s">
        <v>11399</v>
      </c>
      <c r="C4470" s="417" t="s">
        <v>2332</v>
      </c>
      <c r="D4470" s="417" t="s">
        <v>3028</v>
      </c>
      <c r="E4470" s="391">
        <v>0.02</v>
      </c>
      <c r="F4470" s="418">
        <v>44214</v>
      </c>
      <c r="G4470" s="417" t="s">
        <v>2286</v>
      </c>
      <c r="I4470" s="379">
        <f t="shared" ca="1" si="282"/>
        <v>-357</v>
      </c>
      <c r="J4470" s="379">
        <f t="shared" ca="1" si="283"/>
        <v>-247</v>
      </c>
      <c r="K4470" s="391" t="str">
        <f t="shared" ca="1" si="284"/>
        <v>21,25</v>
      </c>
      <c r="L4470" s="379"/>
      <c r="O4470" s="379"/>
    </row>
    <row r="4471" spans="1:15">
      <c r="A4471" s="417" t="s">
        <v>2155</v>
      </c>
      <c r="B4471" s="417" t="s">
        <v>6895</v>
      </c>
      <c r="C4471" s="417" t="s">
        <v>2332</v>
      </c>
      <c r="D4471" s="417" t="s">
        <v>2856</v>
      </c>
      <c r="E4471" s="391">
        <v>0.1</v>
      </c>
      <c r="F4471" s="418">
        <v>44214</v>
      </c>
      <c r="G4471" s="417" t="s">
        <v>2286</v>
      </c>
      <c r="I4471" s="379">
        <f t="shared" ca="1" si="282"/>
        <v>-357</v>
      </c>
      <c r="J4471" s="379">
        <f t="shared" ca="1" si="283"/>
        <v>-247</v>
      </c>
      <c r="K4471" s="391" t="str">
        <f t="shared" ca="1" si="284"/>
        <v>21,50</v>
      </c>
      <c r="L4471" s="379"/>
      <c r="O4471" s="379"/>
    </row>
    <row r="4472" spans="1:15">
      <c r="A4472" s="417" t="s">
        <v>2155</v>
      </c>
      <c r="B4472" s="417" t="s">
        <v>11400</v>
      </c>
      <c r="C4472" s="417" t="s">
        <v>2332</v>
      </c>
      <c r="D4472" s="417" t="s">
        <v>2314</v>
      </c>
      <c r="E4472" s="391">
        <v>0.02</v>
      </c>
      <c r="F4472" s="418">
        <v>44214</v>
      </c>
      <c r="G4472" s="417" t="s">
        <v>2286</v>
      </c>
      <c r="I4472" s="379">
        <f t="shared" ca="1" si="282"/>
        <v>-357</v>
      </c>
      <c r="J4472" s="379">
        <f t="shared" ca="1" si="283"/>
        <v>-247</v>
      </c>
      <c r="K4472" s="391" t="str">
        <f t="shared" ca="1" si="284"/>
        <v>21,75</v>
      </c>
      <c r="L4472" s="379"/>
      <c r="O4472" s="379"/>
    </row>
    <row r="4473" spans="1:15">
      <c r="A4473" s="417" t="s">
        <v>2155</v>
      </c>
      <c r="B4473" s="417" t="s">
        <v>11401</v>
      </c>
      <c r="C4473" s="417" t="s">
        <v>2332</v>
      </c>
      <c r="D4473" s="417" t="s">
        <v>2857</v>
      </c>
      <c r="E4473" s="391">
        <v>0.02</v>
      </c>
      <c r="F4473" s="418">
        <v>44214</v>
      </c>
      <c r="G4473" s="417" t="s">
        <v>2286</v>
      </c>
      <c r="I4473" s="379">
        <f t="shared" ca="1" si="282"/>
        <v>-357</v>
      </c>
      <c r="J4473" s="379">
        <f t="shared" ca="1" si="283"/>
        <v>-247</v>
      </c>
      <c r="K4473" s="391" t="str">
        <f t="shared" ca="1" si="284"/>
        <v>22,00</v>
      </c>
      <c r="L4473" s="379"/>
      <c r="O4473" s="379"/>
    </row>
    <row r="4474" spans="1:15">
      <c r="A4474" s="417" t="s">
        <v>2155</v>
      </c>
      <c r="B4474" s="417" t="s">
        <v>11402</v>
      </c>
      <c r="C4474" s="417" t="s">
        <v>2332</v>
      </c>
      <c r="D4474" s="417" t="s">
        <v>2330</v>
      </c>
      <c r="E4474" s="391">
        <v>0.05</v>
      </c>
      <c r="F4474" s="418">
        <v>44214</v>
      </c>
      <c r="G4474" s="417" t="s">
        <v>2286</v>
      </c>
      <c r="I4474" s="379">
        <f t="shared" ca="1" si="282"/>
        <v>-357</v>
      </c>
      <c r="J4474" s="379">
        <f t="shared" ca="1" si="283"/>
        <v>-247</v>
      </c>
      <c r="K4474" s="391" t="str">
        <f t="shared" ca="1" si="284"/>
        <v>22,25</v>
      </c>
      <c r="L4474" s="379"/>
      <c r="O4474" s="379"/>
    </row>
    <row r="4475" spans="1:15">
      <c r="A4475" s="417" t="s">
        <v>2155</v>
      </c>
      <c r="B4475" s="417" t="s">
        <v>11403</v>
      </c>
      <c r="C4475" s="417" t="s">
        <v>2332</v>
      </c>
      <c r="D4475" s="417" t="s">
        <v>2858</v>
      </c>
      <c r="E4475" s="391">
        <v>0.01</v>
      </c>
      <c r="F4475" s="418">
        <v>44214</v>
      </c>
      <c r="G4475" s="417" t="s">
        <v>2286</v>
      </c>
      <c r="I4475" s="379">
        <f t="shared" ca="1" si="282"/>
        <v>-357</v>
      </c>
      <c r="J4475" s="379">
        <f t="shared" ca="1" si="283"/>
        <v>-247</v>
      </c>
      <c r="K4475" s="391" t="str">
        <f t="shared" ca="1" si="284"/>
        <v>22,50</v>
      </c>
      <c r="L4475" s="379"/>
      <c r="O4475" s="379"/>
    </row>
    <row r="4476" spans="1:15">
      <c r="A4476" s="417" t="s">
        <v>2155</v>
      </c>
      <c r="B4476" s="417" t="s">
        <v>11404</v>
      </c>
      <c r="C4476" s="417" t="s">
        <v>2332</v>
      </c>
      <c r="D4476" s="417" t="s">
        <v>3029</v>
      </c>
      <c r="E4476" s="391">
        <v>0.09</v>
      </c>
      <c r="F4476" s="418">
        <v>44214</v>
      </c>
      <c r="G4476" s="417" t="s">
        <v>2286</v>
      </c>
      <c r="I4476" s="379">
        <f t="shared" ca="1" si="282"/>
        <v>-357</v>
      </c>
      <c r="J4476" s="379">
        <f t="shared" ca="1" si="283"/>
        <v>-247</v>
      </c>
      <c r="K4476" s="391" t="str">
        <f t="shared" ca="1" si="284"/>
        <v>22,75</v>
      </c>
      <c r="L4476" s="379"/>
      <c r="O4476" s="379"/>
    </row>
    <row r="4477" spans="1:15">
      <c r="A4477" s="417" t="s">
        <v>2155</v>
      </c>
      <c r="B4477" s="417" t="s">
        <v>11405</v>
      </c>
      <c r="C4477" s="417" t="s">
        <v>2332</v>
      </c>
      <c r="D4477" s="417" t="s">
        <v>2344</v>
      </c>
      <c r="E4477" s="391">
        <v>7.0000000000000007E-2</v>
      </c>
      <c r="F4477" s="418">
        <v>44214</v>
      </c>
      <c r="G4477" s="417" t="s">
        <v>2286</v>
      </c>
      <c r="I4477" s="379">
        <f t="shared" ca="1" si="282"/>
        <v>-357</v>
      </c>
      <c r="J4477" s="379">
        <f t="shared" ca="1" si="283"/>
        <v>-247</v>
      </c>
      <c r="K4477" s="391" t="str">
        <f t="shared" ca="1" si="284"/>
        <v>23,00</v>
      </c>
      <c r="L4477" s="379"/>
      <c r="O4477" s="379"/>
    </row>
    <row r="4478" spans="1:15">
      <c r="A4478" s="417" t="s">
        <v>2155</v>
      </c>
      <c r="B4478" s="417" t="s">
        <v>8050</v>
      </c>
      <c r="C4478" s="417" t="s">
        <v>2332</v>
      </c>
      <c r="D4478" s="417" t="s">
        <v>3030</v>
      </c>
      <c r="E4478" s="391">
        <v>0.09</v>
      </c>
      <c r="F4478" s="418">
        <v>44214</v>
      </c>
      <c r="G4478" s="417" t="s">
        <v>2286</v>
      </c>
      <c r="I4478" s="379">
        <f t="shared" ca="1" si="282"/>
        <v>-357</v>
      </c>
      <c r="J4478" s="379">
        <f t="shared" ca="1" si="283"/>
        <v>-247</v>
      </c>
      <c r="K4478" s="391" t="str">
        <f t="shared" ca="1" si="284"/>
        <v>23,25</v>
      </c>
      <c r="L4478" s="379"/>
      <c r="O4478" s="379"/>
    </row>
    <row r="4479" spans="1:15">
      <c r="A4479" s="417" t="s">
        <v>2155</v>
      </c>
      <c r="B4479" s="417" t="s">
        <v>11406</v>
      </c>
      <c r="C4479" s="417" t="s">
        <v>2332</v>
      </c>
      <c r="D4479" s="417" t="s">
        <v>2836</v>
      </c>
      <c r="E4479" s="391">
        <v>0.02</v>
      </c>
      <c r="F4479" s="418">
        <v>44214</v>
      </c>
      <c r="G4479" s="417" t="s">
        <v>2286</v>
      </c>
      <c r="I4479" s="379">
        <f t="shared" ca="1" si="282"/>
        <v>-357</v>
      </c>
      <c r="J4479" s="379">
        <f t="shared" ca="1" si="283"/>
        <v>-247</v>
      </c>
      <c r="K4479" s="391" t="str">
        <f t="shared" ca="1" si="284"/>
        <v>23,50</v>
      </c>
      <c r="L4479" s="379"/>
      <c r="O4479" s="379"/>
    </row>
    <row r="4480" spans="1:15">
      <c r="A4480" s="417" t="s">
        <v>2155</v>
      </c>
      <c r="B4480" s="417" t="s">
        <v>11407</v>
      </c>
      <c r="C4480" s="417" t="s">
        <v>2332</v>
      </c>
      <c r="D4480" s="417" t="s">
        <v>2854</v>
      </c>
      <c r="E4480" s="391">
        <v>0.03</v>
      </c>
      <c r="F4480" s="418">
        <v>44214</v>
      </c>
      <c r="G4480" s="417" t="s">
        <v>2286</v>
      </c>
      <c r="I4480" s="379">
        <f t="shared" ca="1" si="282"/>
        <v>-357</v>
      </c>
      <c r="J4480" s="379">
        <f t="shared" ca="1" si="283"/>
        <v>-247</v>
      </c>
      <c r="K4480" s="391" t="str">
        <f t="shared" ca="1" si="284"/>
        <v>23,75</v>
      </c>
      <c r="L4480" s="379"/>
      <c r="O4480" s="379"/>
    </row>
    <row r="4481" spans="1:15">
      <c r="A4481" s="417" t="s">
        <v>2155</v>
      </c>
      <c r="B4481" s="417" t="s">
        <v>11408</v>
      </c>
      <c r="C4481" s="417" t="s">
        <v>2332</v>
      </c>
      <c r="D4481" s="417" t="s">
        <v>2837</v>
      </c>
      <c r="E4481" s="391">
        <v>0.01</v>
      </c>
      <c r="F4481" s="418">
        <v>44214</v>
      </c>
      <c r="G4481" s="417" t="s">
        <v>2286</v>
      </c>
      <c r="I4481" s="379">
        <f t="shared" ca="1" si="282"/>
        <v>-357</v>
      </c>
      <c r="J4481" s="379">
        <f t="shared" ca="1" si="283"/>
        <v>-247</v>
      </c>
      <c r="K4481" s="391" t="str">
        <f t="shared" ca="1" si="284"/>
        <v>24,00</v>
      </c>
      <c r="L4481" s="379"/>
      <c r="O4481" s="379"/>
    </row>
    <row r="4482" spans="1:15">
      <c r="A4482" s="417" t="s">
        <v>2155</v>
      </c>
      <c r="B4482" s="417" t="s">
        <v>8051</v>
      </c>
      <c r="C4482" s="417" t="s">
        <v>2332</v>
      </c>
      <c r="D4482" s="417" t="s">
        <v>2832</v>
      </c>
      <c r="E4482" s="391">
        <v>0.01</v>
      </c>
      <c r="F4482" s="418">
        <v>44214</v>
      </c>
      <c r="G4482" s="417" t="s">
        <v>2286</v>
      </c>
      <c r="I4482" s="379">
        <f t="shared" ca="1" si="282"/>
        <v>-357</v>
      </c>
      <c r="J4482" s="379">
        <f t="shared" ca="1" si="283"/>
        <v>-247</v>
      </c>
      <c r="K4482" s="391" t="str">
        <f t="shared" ca="1" si="284"/>
        <v>24,50</v>
      </c>
      <c r="L4482" s="379"/>
      <c r="O4482" s="379"/>
    </row>
    <row r="4483" spans="1:15">
      <c r="A4483" s="417" t="s">
        <v>2155</v>
      </c>
      <c r="B4483" s="417" t="s">
        <v>11409</v>
      </c>
      <c r="C4483" s="417" t="s">
        <v>2332</v>
      </c>
      <c r="D4483" s="417" t="s">
        <v>2838</v>
      </c>
      <c r="E4483" s="391">
        <v>0.01</v>
      </c>
      <c r="F4483" s="418">
        <v>44214</v>
      </c>
      <c r="G4483" s="417" t="s">
        <v>2286</v>
      </c>
      <c r="I4483" s="379">
        <f t="shared" ca="1" si="282"/>
        <v>-357</v>
      </c>
      <c r="J4483" s="379">
        <f t="shared" ca="1" si="283"/>
        <v>-247</v>
      </c>
      <c r="K4483" s="391" t="str">
        <f t="shared" ca="1" si="284"/>
        <v>25,00</v>
      </c>
      <c r="L4483" s="379"/>
      <c r="O4483" s="379"/>
    </row>
    <row r="4484" spans="1:15">
      <c r="A4484" s="417" t="s">
        <v>2155</v>
      </c>
      <c r="B4484" s="417" t="s">
        <v>11410</v>
      </c>
      <c r="C4484" s="417" t="s">
        <v>2332</v>
      </c>
      <c r="D4484" s="417" t="s">
        <v>2840</v>
      </c>
      <c r="E4484" s="391">
        <v>0.02</v>
      </c>
      <c r="F4484" s="418">
        <v>44214</v>
      </c>
      <c r="G4484" s="417" t="s">
        <v>2286</v>
      </c>
      <c r="I4484" s="379">
        <f t="shared" ca="1" si="282"/>
        <v>-357</v>
      </c>
      <c r="J4484" s="379">
        <f t="shared" ca="1" si="283"/>
        <v>-247</v>
      </c>
      <c r="K4484" s="391" t="str">
        <f t="shared" ca="1" si="284"/>
        <v>26,00</v>
      </c>
      <c r="L4484" s="379"/>
      <c r="O4484" s="379"/>
    </row>
    <row r="4485" spans="1:15">
      <c r="A4485" s="417" t="s">
        <v>2155</v>
      </c>
      <c r="B4485" s="417" t="s">
        <v>11411</v>
      </c>
      <c r="C4485" s="417" t="s">
        <v>2332</v>
      </c>
      <c r="D4485" s="417" t="s">
        <v>2842</v>
      </c>
      <c r="E4485" s="391">
        <v>0.01</v>
      </c>
      <c r="F4485" s="418">
        <v>44214</v>
      </c>
      <c r="G4485" s="417" t="s">
        <v>2286</v>
      </c>
      <c r="I4485" s="379">
        <f t="shared" ca="1" si="282"/>
        <v>-357</v>
      </c>
      <c r="J4485" s="379">
        <f t="shared" ca="1" si="283"/>
        <v>-247</v>
      </c>
      <c r="K4485" s="391" t="str">
        <f t="shared" ca="1" si="284"/>
        <v>27,00</v>
      </c>
      <c r="L4485" s="379"/>
      <c r="O4485" s="379"/>
    </row>
    <row r="4486" spans="1:15">
      <c r="A4486" s="417" t="s">
        <v>2155</v>
      </c>
      <c r="B4486" s="417" t="s">
        <v>11412</v>
      </c>
      <c r="C4486" s="417" t="s">
        <v>2332</v>
      </c>
      <c r="D4486" s="417" t="s">
        <v>2844</v>
      </c>
      <c r="E4486" s="391">
        <v>0.04</v>
      </c>
      <c r="F4486" s="418">
        <v>44214</v>
      </c>
      <c r="G4486" s="417" t="s">
        <v>2286</v>
      </c>
      <c r="I4486" s="379">
        <f t="shared" ca="1" si="282"/>
        <v>-357</v>
      </c>
      <c r="J4486" s="379">
        <f t="shared" ca="1" si="283"/>
        <v>-247</v>
      </c>
      <c r="K4486" s="391" t="str">
        <f t="shared" ca="1" si="284"/>
        <v>28,00</v>
      </c>
      <c r="L4486" s="379"/>
      <c r="O4486" s="379"/>
    </row>
    <row r="4487" spans="1:15">
      <c r="A4487" s="417" t="s">
        <v>2155</v>
      </c>
      <c r="B4487" s="417" t="s">
        <v>11413</v>
      </c>
      <c r="C4487" s="417" t="s">
        <v>2332</v>
      </c>
      <c r="D4487" s="417" t="s">
        <v>2588</v>
      </c>
      <c r="E4487" s="391">
        <v>0.02</v>
      </c>
      <c r="F4487" s="418">
        <v>44214</v>
      </c>
      <c r="G4487" s="417" t="s">
        <v>2286</v>
      </c>
      <c r="I4487" s="379">
        <f t="shared" ca="1" si="282"/>
        <v>-357</v>
      </c>
      <c r="J4487" s="379">
        <f t="shared" ca="1" si="283"/>
        <v>-247</v>
      </c>
      <c r="K4487" s="391" t="str">
        <f t="shared" ca="1" si="284"/>
        <v>29,00</v>
      </c>
      <c r="L4487" s="379"/>
      <c r="O4487" s="379"/>
    </row>
    <row r="4488" spans="1:15">
      <c r="A4488" s="417" t="s">
        <v>2155</v>
      </c>
      <c r="B4488" s="417" t="s">
        <v>11414</v>
      </c>
      <c r="C4488" s="417" t="s">
        <v>2332</v>
      </c>
      <c r="D4488" s="417" t="s">
        <v>3033</v>
      </c>
      <c r="E4488" s="391">
        <v>0.03</v>
      </c>
      <c r="F4488" s="418">
        <v>44214</v>
      </c>
      <c r="G4488" s="417" t="s">
        <v>2286</v>
      </c>
      <c r="I4488" s="379">
        <f t="shared" ca="1" si="282"/>
        <v>-357</v>
      </c>
      <c r="J4488" s="379">
        <f t="shared" ca="1" si="283"/>
        <v>-247</v>
      </c>
      <c r="K4488" s="391" t="str">
        <f t="shared" ca="1" si="284"/>
        <v>30,00</v>
      </c>
      <c r="L4488" s="379"/>
      <c r="O4488" s="379"/>
    </row>
    <row r="4489" spans="1:15">
      <c r="A4489" s="417" t="s">
        <v>2155</v>
      </c>
      <c r="B4489" s="417" t="s">
        <v>11415</v>
      </c>
      <c r="C4489" s="417" t="s">
        <v>2332</v>
      </c>
      <c r="D4489" s="417" t="s">
        <v>2359</v>
      </c>
      <c r="E4489" s="391">
        <v>0.05</v>
      </c>
      <c r="F4489" s="418">
        <v>44214</v>
      </c>
      <c r="G4489" s="417" t="s">
        <v>2286</v>
      </c>
      <c r="I4489" s="379">
        <f t="shared" ca="1" si="282"/>
        <v>-357</v>
      </c>
      <c r="J4489" s="379">
        <f t="shared" ca="1" si="283"/>
        <v>-247</v>
      </c>
      <c r="K4489" s="391" t="str">
        <f t="shared" ca="1" si="284"/>
        <v>31,00</v>
      </c>
      <c r="L4489" s="379"/>
      <c r="O4489" s="379"/>
    </row>
    <row r="4490" spans="1:15">
      <c r="A4490" s="417" t="s">
        <v>2155</v>
      </c>
      <c r="B4490" s="417" t="s">
        <v>11416</v>
      </c>
      <c r="C4490" s="417" t="s">
        <v>2332</v>
      </c>
      <c r="D4490" s="417" t="s">
        <v>3034</v>
      </c>
      <c r="E4490" s="391">
        <v>0.06</v>
      </c>
      <c r="F4490" s="418">
        <v>44214</v>
      </c>
      <c r="G4490" s="417" t="s">
        <v>2286</v>
      </c>
      <c r="I4490" s="379">
        <f t="shared" ref="I4490:I4553" ca="1" si="285">IF(F4490&lt;&gt;"",F4490-$I$199,"")</f>
        <v>-357</v>
      </c>
      <c r="J4490" s="379">
        <f t="shared" ref="J4490:J4553" ca="1" si="286">IF(I4490&lt;&gt;"",NETWORKDAYS($I$199,F4490-1,$N$201:$N$224),"")</f>
        <v>-247</v>
      </c>
      <c r="K4490" s="391" t="str">
        <f t="shared" ref="K4490:K4553" ca="1" si="287">IF(I4490&lt;&gt;"",RIGHT(D4490,LEN(D4490)-FIND(" ",D4490)),"")</f>
        <v>32,00</v>
      </c>
      <c r="L4490" s="379"/>
      <c r="O4490" s="379"/>
    </row>
    <row r="4491" spans="1:15">
      <c r="A4491" s="417" t="s">
        <v>2155</v>
      </c>
      <c r="B4491" s="417" t="s">
        <v>11417</v>
      </c>
      <c r="C4491" s="417" t="s">
        <v>2332</v>
      </c>
      <c r="D4491" s="417" t="s">
        <v>3580</v>
      </c>
      <c r="E4491" s="391">
        <v>0.11</v>
      </c>
      <c r="F4491" s="418">
        <v>44214</v>
      </c>
      <c r="G4491" s="417" t="s">
        <v>2286</v>
      </c>
      <c r="I4491" s="379">
        <f t="shared" ca="1" si="285"/>
        <v>-357</v>
      </c>
      <c r="J4491" s="379">
        <f t="shared" ca="1" si="286"/>
        <v>-247</v>
      </c>
      <c r="K4491" s="391" t="str">
        <f t="shared" ca="1" si="287"/>
        <v>33,00</v>
      </c>
      <c r="L4491" s="379"/>
      <c r="O4491" s="379"/>
    </row>
    <row r="4492" spans="1:15">
      <c r="A4492" s="417" t="s">
        <v>2155</v>
      </c>
      <c r="B4492" s="417" t="s">
        <v>11418</v>
      </c>
      <c r="C4492" s="417" t="s">
        <v>2332</v>
      </c>
      <c r="D4492" s="417" t="s">
        <v>3918</v>
      </c>
      <c r="E4492" s="391">
        <v>0.18</v>
      </c>
      <c r="F4492" s="418">
        <v>44214</v>
      </c>
      <c r="G4492" s="417" t="s">
        <v>2286</v>
      </c>
      <c r="I4492" s="379">
        <f t="shared" ca="1" si="285"/>
        <v>-357</v>
      </c>
      <c r="J4492" s="379">
        <f t="shared" ca="1" si="286"/>
        <v>-247</v>
      </c>
      <c r="K4492" s="391" t="str">
        <f t="shared" ca="1" si="287"/>
        <v>34,00</v>
      </c>
      <c r="L4492" s="379"/>
      <c r="O4492" s="379"/>
    </row>
    <row r="4493" spans="1:15">
      <c r="A4493" s="417" t="s">
        <v>2155</v>
      </c>
      <c r="B4493" s="417" t="s">
        <v>17046</v>
      </c>
      <c r="C4493" s="417" t="s">
        <v>2332</v>
      </c>
      <c r="D4493" s="417" t="s">
        <v>3076</v>
      </c>
      <c r="E4493" s="391">
        <v>0.28000000000000003</v>
      </c>
      <c r="F4493" s="418">
        <v>44214</v>
      </c>
      <c r="G4493" s="417" t="s">
        <v>2286</v>
      </c>
      <c r="I4493" s="379">
        <f t="shared" ca="1" si="285"/>
        <v>-357</v>
      </c>
      <c r="J4493" s="379">
        <f t="shared" ca="1" si="286"/>
        <v>-247</v>
      </c>
      <c r="K4493" s="391" t="str">
        <f t="shared" ca="1" si="287"/>
        <v>35,00</v>
      </c>
      <c r="L4493" s="379"/>
      <c r="O4493" s="379"/>
    </row>
    <row r="4494" spans="1:15">
      <c r="A4494" s="417" t="s">
        <v>2155</v>
      </c>
      <c r="B4494" s="417" t="s">
        <v>17047</v>
      </c>
      <c r="C4494" s="417" t="s">
        <v>2332</v>
      </c>
      <c r="D4494" s="417" t="s">
        <v>3058</v>
      </c>
      <c r="E4494" s="391">
        <v>0.5</v>
      </c>
      <c r="F4494" s="418">
        <v>44214</v>
      </c>
      <c r="G4494" s="417" t="s">
        <v>2286</v>
      </c>
      <c r="I4494" s="379">
        <f t="shared" ca="1" si="285"/>
        <v>-357</v>
      </c>
      <c r="J4494" s="379">
        <f t="shared" ca="1" si="286"/>
        <v>-247</v>
      </c>
      <c r="K4494" s="391" t="str">
        <f t="shared" ca="1" si="287"/>
        <v>36,00</v>
      </c>
      <c r="L4494" s="379"/>
      <c r="O4494" s="379"/>
    </row>
    <row r="4495" spans="1:15">
      <c r="A4495" s="417" t="s">
        <v>2155</v>
      </c>
      <c r="B4495" s="417" t="s">
        <v>17048</v>
      </c>
      <c r="C4495" s="417" t="s">
        <v>2332</v>
      </c>
      <c r="D4495" s="417" t="s">
        <v>3969</v>
      </c>
      <c r="E4495" s="391">
        <v>0.83</v>
      </c>
      <c r="F4495" s="418">
        <v>44214</v>
      </c>
      <c r="G4495" s="417" t="s">
        <v>2286</v>
      </c>
      <c r="I4495" s="379">
        <f t="shared" ca="1" si="285"/>
        <v>-357</v>
      </c>
      <c r="J4495" s="379">
        <f t="shared" ca="1" si="286"/>
        <v>-247</v>
      </c>
      <c r="K4495" s="391" t="str">
        <f t="shared" ca="1" si="287"/>
        <v>37,00</v>
      </c>
      <c r="L4495" s="379"/>
      <c r="O4495" s="379"/>
    </row>
    <row r="4496" spans="1:15">
      <c r="A4496" s="417" t="s">
        <v>2155</v>
      </c>
      <c r="B4496" s="417" t="s">
        <v>17049</v>
      </c>
      <c r="C4496" s="417" t="s">
        <v>2332</v>
      </c>
      <c r="D4496" s="417" t="s">
        <v>3207</v>
      </c>
      <c r="E4496" s="391">
        <v>1.29</v>
      </c>
      <c r="F4496" s="418">
        <v>44214</v>
      </c>
      <c r="G4496" s="417" t="s">
        <v>2286</v>
      </c>
      <c r="I4496" s="379">
        <f t="shared" ca="1" si="285"/>
        <v>-357</v>
      </c>
      <c r="J4496" s="379">
        <f t="shared" ca="1" si="286"/>
        <v>-247</v>
      </c>
      <c r="K4496" s="391" t="str">
        <f t="shared" ca="1" si="287"/>
        <v>38,00</v>
      </c>
      <c r="L4496" s="379"/>
      <c r="O4496" s="379"/>
    </row>
    <row r="4497" spans="1:15">
      <c r="A4497" s="417" t="s">
        <v>2155</v>
      </c>
      <c r="B4497" s="417" t="s">
        <v>11419</v>
      </c>
      <c r="C4497" s="417" t="s">
        <v>2332</v>
      </c>
      <c r="D4497" s="417" t="s">
        <v>4054</v>
      </c>
      <c r="E4497" s="391">
        <v>1.89</v>
      </c>
      <c r="F4497" s="418">
        <v>44214</v>
      </c>
      <c r="G4497" s="417" t="s">
        <v>2286</v>
      </c>
      <c r="I4497" s="379">
        <f t="shared" ca="1" si="285"/>
        <v>-357</v>
      </c>
      <c r="J4497" s="379">
        <f t="shared" ca="1" si="286"/>
        <v>-247</v>
      </c>
      <c r="K4497" s="391" t="str">
        <f t="shared" ca="1" si="287"/>
        <v>39,00</v>
      </c>
      <c r="L4497" s="379"/>
      <c r="O4497" s="379"/>
    </row>
    <row r="4498" spans="1:15">
      <c r="A4498" s="417" t="s">
        <v>2155</v>
      </c>
      <c r="B4498" s="417" t="s">
        <v>18384</v>
      </c>
      <c r="C4498" s="417" t="s">
        <v>2332</v>
      </c>
      <c r="D4498" s="417" t="s">
        <v>3974</v>
      </c>
      <c r="E4498" s="391">
        <v>2.39</v>
      </c>
      <c r="F4498" s="418">
        <v>44214</v>
      </c>
      <c r="G4498" s="417" t="s">
        <v>2286</v>
      </c>
      <c r="I4498" s="379">
        <f t="shared" ca="1" si="285"/>
        <v>-357</v>
      </c>
      <c r="J4498" s="379">
        <f t="shared" ca="1" si="286"/>
        <v>-247</v>
      </c>
      <c r="K4498" s="391" t="str">
        <f t="shared" ca="1" si="287"/>
        <v>40,00</v>
      </c>
      <c r="L4498" s="379"/>
      <c r="O4498" s="379"/>
    </row>
    <row r="4499" spans="1:15">
      <c r="A4499" s="417" t="s">
        <v>2155</v>
      </c>
      <c r="B4499" s="417" t="s">
        <v>17851</v>
      </c>
      <c r="C4499" s="417" t="s">
        <v>2332</v>
      </c>
      <c r="D4499" s="417" t="s">
        <v>3976</v>
      </c>
      <c r="E4499" s="391">
        <v>3.43</v>
      </c>
      <c r="F4499" s="418">
        <v>44214</v>
      </c>
      <c r="G4499" s="417" t="s">
        <v>2286</v>
      </c>
      <c r="I4499" s="379">
        <f t="shared" ca="1" si="285"/>
        <v>-357</v>
      </c>
      <c r="J4499" s="379">
        <f t="shared" ca="1" si="286"/>
        <v>-247</v>
      </c>
      <c r="K4499" s="391" t="str">
        <f t="shared" ca="1" si="287"/>
        <v>41,00</v>
      </c>
      <c r="L4499" s="379"/>
      <c r="O4499" s="379"/>
    </row>
    <row r="4500" spans="1:15">
      <c r="A4500" s="417" t="s">
        <v>2155</v>
      </c>
      <c r="B4500" s="417" t="s">
        <v>8052</v>
      </c>
      <c r="C4500" s="417" t="s">
        <v>2332</v>
      </c>
      <c r="D4500" s="417" t="s">
        <v>2866</v>
      </c>
      <c r="E4500" s="391">
        <v>0.45</v>
      </c>
      <c r="F4500" s="418">
        <v>44249</v>
      </c>
      <c r="G4500" s="417" t="s">
        <v>2286</v>
      </c>
      <c r="I4500" s="379">
        <f t="shared" ca="1" si="285"/>
        <v>-322</v>
      </c>
      <c r="J4500" s="379">
        <f t="shared" ca="1" si="286"/>
        <v>-224</v>
      </c>
      <c r="K4500" s="391" t="str">
        <f t="shared" ca="1" si="287"/>
        <v>10,50</v>
      </c>
      <c r="L4500" s="379"/>
      <c r="O4500" s="379"/>
    </row>
    <row r="4501" spans="1:15">
      <c r="A4501" s="417" t="s">
        <v>2155</v>
      </c>
      <c r="B4501" s="417" t="s">
        <v>11420</v>
      </c>
      <c r="C4501" s="417" t="s">
        <v>2332</v>
      </c>
      <c r="D4501" s="417" t="s">
        <v>2290</v>
      </c>
      <c r="E4501" s="391">
        <v>2.78</v>
      </c>
      <c r="F4501" s="418">
        <v>44249</v>
      </c>
      <c r="G4501" s="417" t="s">
        <v>2286</v>
      </c>
      <c r="I4501" s="379">
        <f t="shared" ca="1" si="285"/>
        <v>-322</v>
      </c>
      <c r="J4501" s="379">
        <f t="shared" ca="1" si="286"/>
        <v>-224</v>
      </c>
      <c r="K4501" s="391" t="str">
        <f t="shared" ca="1" si="287"/>
        <v>15,75</v>
      </c>
      <c r="L4501" s="379"/>
      <c r="O4501" s="379"/>
    </row>
    <row r="4502" spans="1:15">
      <c r="A4502" s="417" t="s">
        <v>2155</v>
      </c>
      <c r="B4502" s="417" t="s">
        <v>11421</v>
      </c>
      <c r="C4502" s="417" t="s">
        <v>2332</v>
      </c>
      <c r="D4502" s="417" t="s">
        <v>3633</v>
      </c>
      <c r="E4502" s="391">
        <v>3.25</v>
      </c>
      <c r="F4502" s="418">
        <v>44249</v>
      </c>
      <c r="G4502" s="417" t="s">
        <v>2286</v>
      </c>
      <c r="I4502" s="379">
        <f t="shared" ca="1" si="285"/>
        <v>-322</v>
      </c>
      <c r="J4502" s="379">
        <f t="shared" ca="1" si="286"/>
        <v>-224</v>
      </c>
      <c r="K4502" s="391" t="str">
        <f t="shared" ca="1" si="287"/>
        <v>16,25</v>
      </c>
      <c r="L4502" s="379"/>
      <c r="O4502" s="379"/>
    </row>
    <row r="4503" spans="1:15">
      <c r="A4503" s="417" t="s">
        <v>2155</v>
      </c>
      <c r="B4503" s="417" t="s">
        <v>11422</v>
      </c>
      <c r="C4503" s="417" t="s">
        <v>2332</v>
      </c>
      <c r="D4503" s="417" t="s">
        <v>3165</v>
      </c>
      <c r="E4503" s="391">
        <v>0.28999999999999998</v>
      </c>
      <c r="F4503" s="418">
        <v>44249</v>
      </c>
      <c r="G4503" s="417" t="s">
        <v>2286</v>
      </c>
      <c r="I4503" s="379">
        <f t="shared" ca="1" si="285"/>
        <v>-322</v>
      </c>
      <c r="J4503" s="379">
        <f t="shared" ca="1" si="286"/>
        <v>-224</v>
      </c>
      <c r="K4503" s="391" t="str">
        <f t="shared" ca="1" si="287"/>
        <v>17,25</v>
      </c>
      <c r="L4503" s="379"/>
      <c r="O4503" s="379"/>
    </row>
    <row r="4504" spans="1:15">
      <c r="A4504" s="417" t="s">
        <v>2155</v>
      </c>
      <c r="B4504" s="417" t="s">
        <v>11423</v>
      </c>
      <c r="C4504" s="417" t="s">
        <v>2332</v>
      </c>
      <c r="D4504" s="417" t="s">
        <v>3044</v>
      </c>
      <c r="E4504" s="391">
        <v>0.06</v>
      </c>
      <c r="F4504" s="418">
        <v>44249</v>
      </c>
      <c r="G4504" s="417" t="s">
        <v>2286</v>
      </c>
      <c r="I4504" s="379">
        <f t="shared" ca="1" si="285"/>
        <v>-322</v>
      </c>
      <c r="J4504" s="379">
        <f t="shared" ca="1" si="286"/>
        <v>-224</v>
      </c>
      <c r="K4504" s="391" t="str">
        <f t="shared" ca="1" si="287"/>
        <v>18,25</v>
      </c>
      <c r="L4504" s="379"/>
      <c r="O4504" s="379"/>
    </row>
    <row r="4505" spans="1:15">
      <c r="A4505" s="417" t="s">
        <v>2155</v>
      </c>
      <c r="B4505" s="417" t="s">
        <v>11424</v>
      </c>
      <c r="C4505" s="417" t="s">
        <v>2332</v>
      </c>
      <c r="D4505" s="417" t="s">
        <v>2300</v>
      </c>
      <c r="E4505" s="391">
        <v>0.13</v>
      </c>
      <c r="F4505" s="418">
        <v>44249</v>
      </c>
      <c r="G4505" s="417" t="s">
        <v>2286</v>
      </c>
      <c r="I4505" s="379">
        <f t="shared" ca="1" si="285"/>
        <v>-322</v>
      </c>
      <c r="J4505" s="379">
        <f t="shared" ca="1" si="286"/>
        <v>-224</v>
      </c>
      <c r="K4505" s="391" t="str">
        <f t="shared" ca="1" si="287"/>
        <v>18,50</v>
      </c>
      <c r="L4505" s="379"/>
      <c r="O4505" s="379"/>
    </row>
    <row r="4506" spans="1:15">
      <c r="A4506" s="417" t="s">
        <v>2155</v>
      </c>
      <c r="B4506" s="417" t="s">
        <v>11425</v>
      </c>
      <c r="C4506" s="417" t="s">
        <v>2332</v>
      </c>
      <c r="D4506" s="417" t="s">
        <v>3179</v>
      </c>
      <c r="E4506" s="391">
        <v>0.14000000000000001</v>
      </c>
      <c r="F4506" s="418">
        <v>44249</v>
      </c>
      <c r="G4506" s="417" t="s">
        <v>2286</v>
      </c>
      <c r="I4506" s="379">
        <f t="shared" ca="1" si="285"/>
        <v>-322</v>
      </c>
      <c r="J4506" s="379">
        <f t="shared" ca="1" si="286"/>
        <v>-224</v>
      </c>
      <c r="K4506" s="391" t="str">
        <f t="shared" ca="1" si="287"/>
        <v>18,75</v>
      </c>
      <c r="L4506" s="379"/>
      <c r="O4506" s="379"/>
    </row>
    <row r="4507" spans="1:15">
      <c r="A4507" s="417" t="s">
        <v>2155</v>
      </c>
      <c r="B4507" s="417" t="s">
        <v>11426</v>
      </c>
      <c r="C4507" s="417" t="s">
        <v>2332</v>
      </c>
      <c r="D4507" s="417" t="s">
        <v>3024</v>
      </c>
      <c r="E4507" s="391">
        <v>0.6</v>
      </c>
      <c r="F4507" s="418">
        <v>44249</v>
      </c>
      <c r="G4507" s="417" t="s">
        <v>2286</v>
      </c>
      <c r="I4507" s="379">
        <f t="shared" ca="1" si="285"/>
        <v>-322</v>
      </c>
      <c r="J4507" s="379">
        <f t="shared" ca="1" si="286"/>
        <v>-224</v>
      </c>
      <c r="K4507" s="391" t="str">
        <f t="shared" ca="1" si="287"/>
        <v>19,75</v>
      </c>
      <c r="L4507" s="379"/>
      <c r="O4507" s="379"/>
    </row>
    <row r="4508" spans="1:15">
      <c r="A4508" s="417" t="s">
        <v>2155</v>
      </c>
      <c r="B4508" s="417" t="s">
        <v>11427</v>
      </c>
      <c r="C4508" s="417" t="s">
        <v>2332</v>
      </c>
      <c r="D4508" s="417" t="s">
        <v>3025</v>
      </c>
      <c r="E4508" s="391">
        <v>0.19</v>
      </c>
      <c r="F4508" s="418">
        <v>44249</v>
      </c>
      <c r="G4508" s="417" t="s">
        <v>2286</v>
      </c>
      <c r="I4508" s="379">
        <f t="shared" ca="1" si="285"/>
        <v>-322</v>
      </c>
      <c r="J4508" s="379">
        <f t="shared" ca="1" si="286"/>
        <v>-224</v>
      </c>
      <c r="K4508" s="391" t="str">
        <f t="shared" ca="1" si="287"/>
        <v>20,00</v>
      </c>
      <c r="L4508" s="379"/>
      <c r="O4508" s="379"/>
    </row>
    <row r="4509" spans="1:15">
      <c r="A4509" s="417" t="s">
        <v>2155</v>
      </c>
      <c r="B4509" s="417" t="s">
        <v>11428</v>
      </c>
      <c r="C4509" s="417" t="s">
        <v>2332</v>
      </c>
      <c r="D4509" s="417" t="s">
        <v>3027</v>
      </c>
      <c r="E4509" s="391">
        <v>0.66</v>
      </c>
      <c r="F4509" s="418">
        <v>44249</v>
      </c>
      <c r="G4509" s="417" t="s">
        <v>2286</v>
      </c>
      <c r="I4509" s="379">
        <f t="shared" ca="1" si="285"/>
        <v>-322</v>
      </c>
      <c r="J4509" s="379">
        <f t="shared" ca="1" si="286"/>
        <v>-224</v>
      </c>
      <c r="K4509" s="391" t="str">
        <f t="shared" ca="1" si="287"/>
        <v>21,00</v>
      </c>
      <c r="L4509" s="379"/>
      <c r="O4509" s="379"/>
    </row>
    <row r="4510" spans="1:15">
      <c r="A4510" s="417" t="s">
        <v>2155</v>
      </c>
      <c r="B4510" s="417" t="s">
        <v>11429</v>
      </c>
      <c r="C4510" s="417" t="s">
        <v>2332</v>
      </c>
      <c r="D4510" s="417" t="s">
        <v>3028</v>
      </c>
      <c r="E4510" s="391">
        <v>0.14000000000000001</v>
      </c>
      <c r="F4510" s="418">
        <v>44249</v>
      </c>
      <c r="G4510" s="417" t="s">
        <v>2286</v>
      </c>
      <c r="I4510" s="379">
        <f t="shared" ca="1" si="285"/>
        <v>-322</v>
      </c>
      <c r="J4510" s="379">
        <f t="shared" ca="1" si="286"/>
        <v>-224</v>
      </c>
      <c r="K4510" s="391" t="str">
        <f t="shared" ca="1" si="287"/>
        <v>21,25</v>
      </c>
      <c r="L4510" s="379"/>
      <c r="O4510" s="379"/>
    </row>
    <row r="4511" spans="1:15">
      <c r="A4511" s="417" t="s">
        <v>2155</v>
      </c>
      <c r="B4511" s="417" t="s">
        <v>11430</v>
      </c>
      <c r="C4511" s="417" t="s">
        <v>2332</v>
      </c>
      <c r="D4511" s="417" t="s">
        <v>2314</v>
      </c>
      <c r="E4511" s="391">
        <v>0.16</v>
      </c>
      <c r="F4511" s="418">
        <v>44249</v>
      </c>
      <c r="G4511" s="417" t="s">
        <v>2286</v>
      </c>
      <c r="I4511" s="379">
        <f t="shared" ca="1" si="285"/>
        <v>-322</v>
      </c>
      <c r="J4511" s="379">
        <f t="shared" ca="1" si="286"/>
        <v>-224</v>
      </c>
      <c r="K4511" s="391" t="str">
        <f t="shared" ca="1" si="287"/>
        <v>21,75</v>
      </c>
      <c r="L4511" s="379"/>
      <c r="O4511" s="379"/>
    </row>
    <row r="4512" spans="1:15">
      <c r="A4512" s="417" t="s">
        <v>2155</v>
      </c>
      <c r="B4512" s="417" t="s">
        <v>11431</v>
      </c>
      <c r="C4512" s="417" t="s">
        <v>2332</v>
      </c>
      <c r="D4512" s="417" t="s">
        <v>2857</v>
      </c>
      <c r="E4512" s="391">
        <v>0.33</v>
      </c>
      <c r="F4512" s="418">
        <v>44249</v>
      </c>
      <c r="G4512" s="417" t="s">
        <v>2286</v>
      </c>
      <c r="I4512" s="379">
        <f t="shared" ca="1" si="285"/>
        <v>-322</v>
      </c>
      <c r="J4512" s="379">
        <f t="shared" ca="1" si="286"/>
        <v>-224</v>
      </c>
      <c r="K4512" s="391" t="str">
        <f t="shared" ca="1" si="287"/>
        <v>22,00</v>
      </c>
      <c r="L4512" s="379"/>
      <c r="O4512" s="379"/>
    </row>
    <row r="4513" spans="1:15">
      <c r="A4513" s="417" t="s">
        <v>2155</v>
      </c>
      <c r="B4513" s="417" t="s">
        <v>17050</v>
      </c>
      <c r="C4513" s="417" t="s">
        <v>2332</v>
      </c>
      <c r="D4513" s="417" t="s">
        <v>2858</v>
      </c>
      <c r="E4513" s="391">
        <v>0.1</v>
      </c>
      <c r="F4513" s="418">
        <v>44249</v>
      </c>
      <c r="G4513" s="417" t="s">
        <v>2286</v>
      </c>
      <c r="I4513" s="379">
        <f t="shared" ca="1" si="285"/>
        <v>-322</v>
      </c>
      <c r="J4513" s="379">
        <f t="shared" ca="1" si="286"/>
        <v>-224</v>
      </c>
      <c r="K4513" s="391" t="str">
        <f t="shared" ca="1" si="287"/>
        <v>22,50</v>
      </c>
      <c r="L4513" s="379"/>
      <c r="O4513" s="379"/>
    </row>
    <row r="4514" spans="1:15">
      <c r="A4514" s="417" t="s">
        <v>2155</v>
      </c>
      <c r="B4514" s="417" t="s">
        <v>11432</v>
      </c>
      <c r="C4514" s="417" t="s">
        <v>2332</v>
      </c>
      <c r="D4514" s="417" t="s">
        <v>3029</v>
      </c>
      <c r="E4514" s="391">
        <v>0.48</v>
      </c>
      <c r="F4514" s="418">
        <v>44249</v>
      </c>
      <c r="G4514" s="417" t="s">
        <v>2286</v>
      </c>
      <c r="I4514" s="379">
        <f t="shared" ca="1" si="285"/>
        <v>-322</v>
      </c>
      <c r="J4514" s="379">
        <f t="shared" ca="1" si="286"/>
        <v>-224</v>
      </c>
      <c r="K4514" s="391" t="str">
        <f t="shared" ca="1" si="287"/>
        <v>22,75</v>
      </c>
      <c r="L4514" s="379"/>
      <c r="O4514" s="379"/>
    </row>
    <row r="4515" spans="1:15">
      <c r="A4515" s="417" t="s">
        <v>2155</v>
      </c>
      <c r="B4515" s="417" t="s">
        <v>11433</v>
      </c>
      <c r="C4515" s="417" t="s">
        <v>2332</v>
      </c>
      <c r="D4515" s="417" t="s">
        <v>2344</v>
      </c>
      <c r="E4515" s="391">
        <v>0.14000000000000001</v>
      </c>
      <c r="F4515" s="418">
        <v>44249</v>
      </c>
      <c r="G4515" s="417" t="s">
        <v>2286</v>
      </c>
      <c r="I4515" s="379">
        <f t="shared" ca="1" si="285"/>
        <v>-322</v>
      </c>
      <c r="J4515" s="379">
        <f t="shared" ca="1" si="286"/>
        <v>-224</v>
      </c>
      <c r="K4515" s="391" t="str">
        <f t="shared" ca="1" si="287"/>
        <v>23,00</v>
      </c>
      <c r="L4515" s="379"/>
      <c r="O4515" s="379"/>
    </row>
    <row r="4516" spans="1:15">
      <c r="A4516" s="417" t="s">
        <v>2155</v>
      </c>
      <c r="B4516" s="417" t="s">
        <v>11434</v>
      </c>
      <c r="C4516" s="417" t="s">
        <v>2332</v>
      </c>
      <c r="D4516" s="417" t="s">
        <v>2854</v>
      </c>
      <c r="E4516" s="391">
        <v>0.55000000000000004</v>
      </c>
      <c r="F4516" s="418">
        <v>44249</v>
      </c>
      <c r="G4516" s="417" t="s">
        <v>2286</v>
      </c>
      <c r="I4516" s="379">
        <f t="shared" ca="1" si="285"/>
        <v>-322</v>
      </c>
      <c r="J4516" s="379">
        <f t="shared" ca="1" si="286"/>
        <v>-224</v>
      </c>
      <c r="K4516" s="391" t="str">
        <f t="shared" ca="1" si="287"/>
        <v>23,75</v>
      </c>
      <c r="L4516" s="379"/>
      <c r="O4516" s="379"/>
    </row>
    <row r="4517" spans="1:15">
      <c r="A4517" s="417" t="s">
        <v>2155</v>
      </c>
      <c r="B4517" s="417" t="s">
        <v>11435</v>
      </c>
      <c r="C4517" s="417" t="s">
        <v>2332</v>
      </c>
      <c r="D4517" s="417" t="s">
        <v>2837</v>
      </c>
      <c r="E4517" s="391">
        <v>0.09</v>
      </c>
      <c r="F4517" s="418">
        <v>44249</v>
      </c>
      <c r="G4517" s="417" t="s">
        <v>2286</v>
      </c>
      <c r="I4517" s="379">
        <f t="shared" ca="1" si="285"/>
        <v>-322</v>
      </c>
      <c r="J4517" s="379">
        <f t="shared" ca="1" si="286"/>
        <v>-224</v>
      </c>
      <c r="K4517" s="391" t="str">
        <f t="shared" ca="1" si="287"/>
        <v>24,00</v>
      </c>
      <c r="L4517" s="379"/>
      <c r="O4517" s="379"/>
    </row>
    <row r="4518" spans="1:15">
      <c r="A4518" s="417" t="s">
        <v>2155</v>
      </c>
      <c r="B4518" s="417" t="s">
        <v>11436</v>
      </c>
      <c r="C4518" s="417" t="s">
        <v>2332</v>
      </c>
      <c r="D4518" s="417" t="s">
        <v>2832</v>
      </c>
      <c r="E4518" s="391">
        <v>0.2</v>
      </c>
      <c r="F4518" s="418">
        <v>44249</v>
      </c>
      <c r="G4518" s="417" t="s">
        <v>2286</v>
      </c>
      <c r="I4518" s="379">
        <f t="shared" ca="1" si="285"/>
        <v>-322</v>
      </c>
      <c r="J4518" s="379">
        <f t="shared" ca="1" si="286"/>
        <v>-224</v>
      </c>
      <c r="K4518" s="391" t="str">
        <f t="shared" ca="1" si="287"/>
        <v>24,50</v>
      </c>
      <c r="L4518" s="379"/>
      <c r="O4518" s="379"/>
    </row>
    <row r="4519" spans="1:15">
      <c r="A4519" s="417" t="s">
        <v>2155</v>
      </c>
      <c r="B4519" s="417" t="s">
        <v>11437</v>
      </c>
      <c r="C4519" s="417" t="s">
        <v>2332</v>
      </c>
      <c r="D4519" s="417" t="s">
        <v>3031</v>
      </c>
      <c r="E4519" s="391">
        <v>0.37</v>
      </c>
      <c r="F4519" s="418">
        <v>44249</v>
      </c>
      <c r="G4519" s="417" t="s">
        <v>2286</v>
      </c>
      <c r="I4519" s="379">
        <f t="shared" ca="1" si="285"/>
        <v>-322</v>
      </c>
      <c r="J4519" s="379">
        <f t="shared" ca="1" si="286"/>
        <v>-224</v>
      </c>
      <c r="K4519" s="391" t="str">
        <f t="shared" ca="1" si="287"/>
        <v>24,75</v>
      </c>
      <c r="L4519" s="379"/>
      <c r="O4519" s="379"/>
    </row>
    <row r="4520" spans="1:15">
      <c r="A4520" s="417" t="s">
        <v>2155</v>
      </c>
      <c r="B4520" s="417" t="s">
        <v>11438</v>
      </c>
      <c r="C4520" s="417" t="s">
        <v>2332</v>
      </c>
      <c r="D4520" s="417" t="s">
        <v>2838</v>
      </c>
      <c r="E4520" s="391">
        <v>0.12</v>
      </c>
      <c r="F4520" s="418">
        <v>44249</v>
      </c>
      <c r="G4520" s="417" t="s">
        <v>2286</v>
      </c>
      <c r="I4520" s="379">
        <f t="shared" ca="1" si="285"/>
        <v>-322</v>
      </c>
      <c r="J4520" s="379">
        <f t="shared" ca="1" si="286"/>
        <v>-224</v>
      </c>
      <c r="K4520" s="391" t="str">
        <f t="shared" ca="1" si="287"/>
        <v>25,00</v>
      </c>
      <c r="L4520" s="379"/>
      <c r="O4520" s="379"/>
    </row>
    <row r="4521" spans="1:15">
      <c r="A4521" s="417" t="s">
        <v>2155</v>
      </c>
      <c r="B4521" s="417" t="s">
        <v>17051</v>
      </c>
      <c r="C4521" s="417" t="s">
        <v>2332</v>
      </c>
      <c r="D4521" s="417" t="s">
        <v>3014</v>
      </c>
      <c r="E4521" s="391">
        <v>0.13</v>
      </c>
      <c r="F4521" s="418">
        <v>44249</v>
      </c>
      <c r="G4521" s="417" t="s">
        <v>2286</v>
      </c>
      <c r="I4521" s="379">
        <f t="shared" ca="1" si="285"/>
        <v>-322</v>
      </c>
      <c r="J4521" s="379">
        <f t="shared" ca="1" si="286"/>
        <v>-224</v>
      </c>
      <c r="K4521" s="391" t="str">
        <f t="shared" ca="1" si="287"/>
        <v>25,25</v>
      </c>
      <c r="L4521" s="379"/>
      <c r="O4521" s="379"/>
    </row>
    <row r="4522" spans="1:15">
      <c r="A4522" s="417" t="s">
        <v>2155</v>
      </c>
      <c r="B4522" s="417" t="s">
        <v>11439</v>
      </c>
      <c r="C4522" s="417" t="s">
        <v>2332</v>
      </c>
      <c r="D4522" s="417" t="s">
        <v>2839</v>
      </c>
      <c r="E4522" s="391">
        <v>0.13</v>
      </c>
      <c r="F4522" s="418">
        <v>44249</v>
      </c>
      <c r="G4522" s="417" t="s">
        <v>2286</v>
      </c>
      <c r="I4522" s="379">
        <f t="shared" ca="1" si="285"/>
        <v>-322</v>
      </c>
      <c r="J4522" s="379">
        <f t="shared" ca="1" si="286"/>
        <v>-224</v>
      </c>
      <c r="K4522" s="391" t="str">
        <f t="shared" ca="1" si="287"/>
        <v>25,50</v>
      </c>
      <c r="L4522" s="379"/>
      <c r="O4522" s="379"/>
    </row>
    <row r="4523" spans="1:15">
      <c r="A4523" s="417" t="s">
        <v>2155</v>
      </c>
      <c r="B4523" s="417" t="s">
        <v>11440</v>
      </c>
      <c r="C4523" s="417" t="s">
        <v>2332</v>
      </c>
      <c r="D4523" s="417" t="s">
        <v>2371</v>
      </c>
      <c r="E4523" s="391">
        <v>0.31</v>
      </c>
      <c r="F4523" s="418">
        <v>44249</v>
      </c>
      <c r="G4523" s="417" t="s">
        <v>2286</v>
      </c>
      <c r="I4523" s="379">
        <f t="shared" ca="1" si="285"/>
        <v>-322</v>
      </c>
      <c r="J4523" s="379">
        <f t="shared" ca="1" si="286"/>
        <v>-224</v>
      </c>
      <c r="K4523" s="391" t="str">
        <f t="shared" ca="1" si="287"/>
        <v>25,75</v>
      </c>
      <c r="L4523" s="379"/>
      <c r="O4523" s="379"/>
    </row>
    <row r="4524" spans="1:15">
      <c r="A4524" s="417" t="s">
        <v>2155</v>
      </c>
      <c r="B4524" s="417" t="s">
        <v>11441</v>
      </c>
      <c r="C4524" s="417" t="s">
        <v>2332</v>
      </c>
      <c r="D4524" s="417" t="s">
        <v>2840</v>
      </c>
      <c r="E4524" s="391">
        <v>0.16</v>
      </c>
      <c r="F4524" s="418">
        <v>44249</v>
      </c>
      <c r="G4524" s="417" t="s">
        <v>2286</v>
      </c>
      <c r="I4524" s="379">
        <f t="shared" ca="1" si="285"/>
        <v>-322</v>
      </c>
      <c r="J4524" s="379">
        <f t="shared" ca="1" si="286"/>
        <v>-224</v>
      </c>
      <c r="K4524" s="391" t="str">
        <f t="shared" ca="1" si="287"/>
        <v>26,00</v>
      </c>
      <c r="L4524" s="379"/>
      <c r="O4524" s="379"/>
    </row>
    <row r="4525" spans="1:15">
      <c r="A4525" s="417" t="s">
        <v>2155</v>
      </c>
      <c r="B4525" s="417" t="s">
        <v>11442</v>
      </c>
      <c r="C4525" s="417" t="s">
        <v>2332</v>
      </c>
      <c r="D4525" s="417" t="s">
        <v>2841</v>
      </c>
      <c r="E4525" s="391">
        <v>0.19</v>
      </c>
      <c r="F4525" s="418">
        <v>44249</v>
      </c>
      <c r="G4525" s="417" t="s">
        <v>2286</v>
      </c>
      <c r="I4525" s="379">
        <f t="shared" ca="1" si="285"/>
        <v>-322</v>
      </c>
      <c r="J4525" s="379">
        <f t="shared" ca="1" si="286"/>
        <v>-224</v>
      </c>
      <c r="K4525" s="391" t="str">
        <f t="shared" ca="1" si="287"/>
        <v>26,50</v>
      </c>
      <c r="L4525" s="379"/>
      <c r="O4525" s="379"/>
    </row>
    <row r="4526" spans="1:15">
      <c r="A4526" s="417" t="s">
        <v>2155</v>
      </c>
      <c r="B4526" s="417" t="s">
        <v>16320</v>
      </c>
      <c r="C4526" s="417" t="s">
        <v>2332</v>
      </c>
      <c r="D4526" s="417" t="s">
        <v>2834</v>
      </c>
      <c r="E4526" s="391">
        <v>0.44</v>
      </c>
      <c r="F4526" s="418">
        <v>44249</v>
      </c>
      <c r="G4526" s="417" t="s">
        <v>2286</v>
      </c>
      <c r="I4526" s="379">
        <f t="shared" ca="1" si="285"/>
        <v>-322</v>
      </c>
      <c r="J4526" s="379">
        <f t="shared" ca="1" si="286"/>
        <v>-224</v>
      </c>
      <c r="K4526" s="391" t="str">
        <f t="shared" ca="1" si="287"/>
        <v>26,75</v>
      </c>
      <c r="L4526" s="379"/>
      <c r="O4526" s="379"/>
    </row>
    <row r="4527" spans="1:15">
      <c r="A4527" s="417" t="s">
        <v>2155</v>
      </c>
      <c r="B4527" s="417" t="s">
        <v>11443</v>
      </c>
      <c r="C4527" s="417" t="s">
        <v>2332</v>
      </c>
      <c r="D4527" s="417" t="s">
        <v>2842</v>
      </c>
      <c r="E4527" s="391">
        <v>0.21</v>
      </c>
      <c r="F4527" s="418">
        <v>44249</v>
      </c>
      <c r="G4527" s="417" t="s">
        <v>2286</v>
      </c>
      <c r="I4527" s="379">
        <f t="shared" ca="1" si="285"/>
        <v>-322</v>
      </c>
      <c r="J4527" s="379">
        <f t="shared" ca="1" si="286"/>
        <v>-224</v>
      </c>
      <c r="K4527" s="391" t="str">
        <f t="shared" ca="1" si="287"/>
        <v>27,00</v>
      </c>
      <c r="L4527" s="379"/>
      <c r="O4527" s="379"/>
    </row>
    <row r="4528" spans="1:15">
      <c r="A4528" s="417" t="s">
        <v>2155</v>
      </c>
      <c r="B4528" s="417" t="s">
        <v>17052</v>
      </c>
      <c r="C4528" s="417" t="s">
        <v>2332</v>
      </c>
      <c r="D4528" s="417" t="s">
        <v>5717</v>
      </c>
      <c r="E4528" s="391">
        <v>0.22</v>
      </c>
      <c r="F4528" s="418">
        <v>44249</v>
      </c>
      <c r="G4528" s="417" t="s">
        <v>2286</v>
      </c>
      <c r="I4528" s="379">
        <f t="shared" ca="1" si="285"/>
        <v>-322</v>
      </c>
      <c r="J4528" s="379">
        <f t="shared" ca="1" si="286"/>
        <v>-224</v>
      </c>
      <c r="K4528" s="391" t="str">
        <f t="shared" ca="1" si="287"/>
        <v>27,25</v>
      </c>
      <c r="L4528" s="379"/>
      <c r="O4528" s="379"/>
    </row>
    <row r="4529" spans="1:15">
      <c r="A4529" s="417" t="s">
        <v>2155</v>
      </c>
      <c r="B4529" s="417" t="s">
        <v>11444</v>
      </c>
      <c r="C4529" s="417" t="s">
        <v>2332</v>
      </c>
      <c r="D4529" s="417" t="s">
        <v>2843</v>
      </c>
      <c r="E4529" s="391">
        <v>0.19</v>
      </c>
      <c r="F4529" s="418">
        <v>44249</v>
      </c>
      <c r="G4529" s="417" t="s">
        <v>2286</v>
      </c>
      <c r="I4529" s="379">
        <f t="shared" ca="1" si="285"/>
        <v>-322</v>
      </c>
      <c r="J4529" s="379">
        <f t="shared" ca="1" si="286"/>
        <v>-224</v>
      </c>
      <c r="K4529" s="391" t="str">
        <f t="shared" ca="1" si="287"/>
        <v>27,50</v>
      </c>
      <c r="L4529" s="379"/>
      <c r="O4529" s="379"/>
    </row>
    <row r="4530" spans="1:15">
      <c r="A4530" s="417" t="s">
        <v>2155</v>
      </c>
      <c r="B4530" s="417" t="s">
        <v>17053</v>
      </c>
      <c r="C4530" s="417" t="s">
        <v>2332</v>
      </c>
      <c r="D4530" s="417" t="s">
        <v>4067</v>
      </c>
      <c r="E4530" s="391">
        <v>0.21</v>
      </c>
      <c r="F4530" s="418">
        <v>44249</v>
      </c>
      <c r="G4530" s="417" t="s">
        <v>2286</v>
      </c>
      <c r="I4530" s="379">
        <f t="shared" ca="1" si="285"/>
        <v>-322</v>
      </c>
      <c r="J4530" s="379">
        <f t="shared" ca="1" si="286"/>
        <v>-224</v>
      </c>
      <c r="K4530" s="391" t="str">
        <f t="shared" ca="1" si="287"/>
        <v>27,75</v>
      </c>
      <c r="L4530" s="379"/>
      <c r="O4530" s="379"/>
    </row>
    <row r="4531" spans="1:15">
      <c r="A4531" s="417" t="s">
        <v>2155</v>
      </c>
      <c r="B4531" s="417" t="s">
        <v>11445</v>
      </c>
      <c r="C4531" s="417" t="s">
        <v>2332</v>
      </c>
      <c r="D4531" s="417" t="s">
        <v>2844</v>
      </c>
      <c r="E4531" s="391">
        <v>0.23</v>
      </c>
      <c r="F4531" s="418">
        <v>44249</v>
      </c>
      <c r="G4531" s="417" t="s">
        <v>2286</v>
      </c>
      <c r="I4531" s="379">
        <f t="shared" ca="1" si="285"/>
        <v>-322</v>
      </c>
      <c r="J4531" s="379">
        <f t="shared" ca="1" si="286"/>
        <v>-224</v>
      </c>
      <c r="K4531" s="391" t="str">
        <f t="shared" ca="1" si="287"/>
        <v>28,00</v>
      </c>
      <c r="L4531" s="379"/>
      <c r="O4531" s="379"/>
    </row>
    <row r="4532" spans="1:15">
      <c r="A4532" s="417" t="s">
        <v>2155</v>
      </c>
      <c r="B4532" s="417" t="s">
        <v>11446</v>
      </c>
      <c r="C4532" s="417" t="s">
        <v>2332</v>
      </c>
      <c r="D4532" s="417" t="s">
        <v>4061</v>
      </c>
      <c r="E4532" s="391">
        <v>0.67</v>
      </c>
      <c r="F4532" s="418">
        <v>44249</v>
      </c>
      <c r="G4532" s="417" t="s">
        <v>2286</v>
      </c>
      <c r="I4532" s="379">
        <f t="shared" ca="1" si="285"/>
        <v>-322</v>
      </c>
      <c r="J4532" s="379">
        <f t="shared" ca="1" si="286"/>
        <v>-224</v>
      </c>
      <c r="K4532" s="391" t="str">
        <f t="shared" ca="1" si="287"/>
        <v>28,25</v>
      </c>
      <c r="L4532" s="379"/>
      <c r="O4532" s="379"/>
    </row>
    <row r="4533" spans="1:15">
      <c r="A4533" s="417" t="s">
        <v>2155</v>
      </c>
      <c r="B4533" s="417" t="s">
        <v>11447</v>
      </c>
      <c r="C4533" s="417" t="s">
        <v>2332</v>
      </c>
      <c r="D4533" s="417" t="s">
        <v>2845</v>
      </c>
      <c r="E4533" s="391">
        <v>0.25</v>
      </c>
      <c r="F4533" s="418">
        <v>44249</v>
      </c>
      <c r="G4533" s="417" t="s">
        <v>2286</v>
      </c>
      <c r="I4533" s="379">
        <f t="shared" ca="1" si="285"/>
        <v>-322</v>
      </c>
      <c r="J4533" s="379">
        <f t="shared" ca="1" si="286"/>
        <v>-224</v>
      </c>
      <c r="K4533" s="391" t="str">
        <f t="shared" ca="1" si="287"/>
        <v>28,50</v>
      </c>
      <c r="L4533" s="379"/>
      <c r="O4533" s="379"/>
    </row>
    <row r="4534" spans="1:15">
      <c r="A4534" s="417" t="s">
        <v>2155</v>
      </c>
      <c r="B4534" s="417" t="s">
        <v>16321</v>
      </c>
      <c r="C4534" s="417" t="s">
        <v>2332</v>
      </c>
      <c r="D4534" s="417" t="s">
        <v>5048</v>
      </c>
      <c r="E4534" s="391">
        <v>0.38</v>
      </c>
      <c r="F4534" s="418">
        <v>44249</v>
      </c>
      <c r="G4534" s="417" t="s">
        <v>2286</v>
      </c>
      <c r="I4534" s="379">
        <f t="shared" ca="1" si="285"/>
        <v>-322</v>
      </c>
      <c r="J4534" s="379">
        <f t="shared" ca="1" si="286"/>
        <v>-224</v>
      </c>
      <c r="K4534" s="391" t="str">
        <f t="shared" ca="1" si="287"/>
        <v>28,75</v>
      </c>
      <c r="L4534" s="379"/>
      <c r="O4534" s="379"/>
    </row>
    <row r="4535" spans="1:15">
      <c r="A4535" s="417" t="s">
        <v>2155</v>
      </c>
      <c r="B4535" s="417" t="s">
        <v>11448</v>
      </c>
      <c r="C4535" s="417" t="s">
        <v>2332</v>
      </c>
      <c r="D4535" s="417" t="s">
        <v>2588</v>
      </c>
      <c r="E4535" s="391">
        <v>0.28000000000000003</v>
      </c>
      <c r="F4535" s="418">
        <v>44249</v>
      </c>
      <c r="G4535" s="417" t="s">
        <v>2286</v>
      </c>
      <c r="I4535" s="379">
        <f t="shared" ca="1" si="285"/>
        <v>-322</v>
      </c>
      <c r="J4535" s="379">
        <f t="shared" ca="1" si="286"/>
        <v>-224</v>
      </c>
      <c r="K4535" s="391" t="str">
        <f t="shared" ca="1" si="287"/>
        <v>29,00</v>
      </c>
      <c r="L4535" s="379"/>
      <c r="O4535" s="379"/>
    </row>
    <row r="4536" spans="1:15">
      <c r="A4536" s="417" t="s">
        <v>2155</v>
      </c>
      <c r="B4536" s="417" t="s">
        <v>11449</v>
      </c>
      <c r="C4536" s="417" t="s">
        <v>2332</v>
      </c>
      <c r="D4536" s="417" t="s">
        <v>3017</v>
      </c>
      <c r="E4536" s="391">
        <v>0.31</v>
      </c>
      <c r="F4536" s="418">
        <v>44249</v>
      </c>
      <c r="G4536" s="417" t="s">
        <v>2286</v>
      </c>
      <c r="I4536" s="379">
        <f t="shared" ca="1" si="285"/>
        <v>-322</v>
      </c>
      <c r="J4536" s="379">
        <f t="shared" ca="1" si="286"/>
        <v>-224</v>
      </c>
      <c r="K4536" s="391" t="str">
        <f t="shared" ca="1" si="287"/>
        <v>29,50</v>
      </c>
      <c r="L4536" s="379"/>
      <c r="O4536" s="379"/>
    </row>
    <row r="4537" spans="1:15">
      <c r="A4537" s="417" t="s">
        <v>2155</v>
      </c>
      <c r="B4537" s="417" t="s">
        <v>11450</v>
      </c>
      <c r="C4537" s="417" t="s">
        <v>2332</v>
      </c>
      <c r="D4537" s="417" t="s">
        <v>4024</v>
      </c>
      <c r="E4537" s="391">
        <v>0.36</v>
      </c>
      <c r="F4537" s="418">
        <v>44249</v>
      </c>
      <c r="G4537" s="417" t="s">
        <v>2286</v>
      </c>
      <c r="I4537" s="379">
        <f t="shared" ca="1" si="285"/>
        <v>-322</v>
      </c>
      <c r="J4537" s="379">
        <f t="shared" ca="1" si="286"/>
        <v>-224</v>
      </c>
      <c r="K4537" s="391" t="str">
        <f t="shared" ca="1" si="287"/>
        <v>29,75</v>
      </c>
      <c r="L4537" s="379"/>
      <c r="O4537" s="379"/>
    </row>
    <row r="4538" spans="1:15">
      <c r="A4538" s="417" t="s">
        <v>2155</v>
      </c>
      <c r="B4538" s="417" t="s">
        <v>11451</v>
      </c>
      <c r="C4538" s="417" t="s">
        <v>2332</v>
      </c>
      <c r="D4538" s="417" t="s">
        <v>3033</v>
      </c>
      <c r="E4538" s="391">
        <v>0.4</v>
      </c>
      <c r="F4538" s="418">
        <v>44249</v>
      </c>
      <c r="G4538" s="417" t="s">
        <v>2286</v>
      </c>
      <c r="I4538" s="379">
        <f t="shared" ca="1" si="285"/>
        <v>-322</v>
      </c>
      <c r="J4538" s="379">
        <f t="shared" ca="1" si="286"/>
        <v>-224</v>
      </c>
      <c r="K4538" s="391" t="str">
        <f t="shared" ca="1" si="287"/>
        <v>30,00</v>
      </c>
      <c r="L4538" s="379"/>
      <c r="O4538" s="379"/>
    </row>
    <row r="4539" spans="1:15">
      <c r="A4539" s="417" t="s">
        <v>2155</v>
      </c>
      <c r="B4539" s="417" t="s">
        <v>11452</v>
      </c>
      <c r="C4539" s="417" t="s">
        <v>2332</v>
      </c>
      <c r="D4539" s="417" t="s">
        <v>2359</v>
      </c>
      <c r="E4539" s="391">
        <v>0.5</v>
      </c>
      <c r="F4539" s="418">
        <v>44249</v>
      </c>
      <c r="G4539" s="417" t="s">
        <v>2286</v>
      </c>
      <c r="I4539" s="379">
        <f t="shared" ca="1" si="285"/>
        <v>-322</v>
      </c>
      <c r="J4539" s="379">
        <f t="shared" ca="1" si="286"/>
        <v>-224</v>
      </c>
      <c r="K4539" s="391" t="str">
        <f t="shared" ca="1" si="287"/>
        <v>31,00</v>
      </c>
      <c r="L4539" s="379"/>
      <c r="O4539" s="379"/>
    </row>
    <row r="4540" spans="1:15">
      <c r="A4540" s="417" t="s">
        <v>2155</v>
      </c>
      <c r="B4540" s="417" t="s">
        <v>11453</v>
      </c>
      <c r="C4540" s="417" t="s">
        <v>2332</v>
      </c>
      <c r="D4540" s="417" t="s">
        <v>3034</v>
      </c>
      <c r="E4540" s="391">
        <v>0.67</v>
      </c>
      <c r="F4540" s="418">
        <v>44249</v>
      </c>
      <c r="G4540" s="417" t="s">
        <v>2286</v>
      </c>
      <c r="I4540" s="379">
        <f t="shared" ca="1" si="285"/>
        <v>-322</v>
      </c>
      <c r="J4540" s="379">
        <f t="shared" ca="1" si="286"/>
        <v>-224</v>
      </c>
      <c r="K4540" s="391" t="str">
        <f t="shared" ca="1" si="287"/>
        <v>32,00</v>
      </c>
      <c r="L4540" s="379"/>
      <c r="O4540" s="379"/>
    </row>
    <row r="4541" spans="1:15">
      <c r="A4541" s="417" t="s">
        <v>2155</v>
      </c>
      <c r="B4541" s="417" t="s">
        <v>11454</v>
      </c>
      <c r="C4541" s="417" t="s">
        <v>2332</v>
      </c>
      <c r="D4541" s="417" t="s">
        <v>3580</v>
      </c>
      <c r="E4541" s="391">
        <v>0.91</v>
      </c>
      <c r="F4541" s="418">
        <v>44249</v>
      </c>
      <c r="G4541" s="417" t="s">
        <v>2286</v>
      </c>
      <c r="I4541" s="379">
        <f t="shared" ca="1" si="285"/>
        <v>-322</v>
      </c>
      <c r="J4541" s="379">
        <f t="shared" ca="1" si="286"/>
        <v>-224</v>
      </c>
      <c r="K4541" s="391" t="str">
        <f t="shared" ca="1" si="287"/>
        <v>33,00</v>
      </c>
      <c r="L4541" s="379"/>
      <c r="O4541" s="379"/>
    </row>
    <row r="4542" spans="1:15">
      <c r="A4542" s="417" t="s">
        <v>2155</v>
      </c>
      <c r="B4542" s="417" t="s">
        <v>17054</v>
      </c>
      <c r="C4542" s="417" t="s">
        <v>2332</v>
      </c>
      <c r="D4542" s="417" t="s">
        <v>3918</v>
      </c>
      <c r="E4542" s="391">
        <v>1.19</v>
      </c>
      <c r="F4542" s="418">
        <v>44249</v>
      </c>
      <c r="G4542" s="417" t="s">
        <v>2286</v>
      </c>
      <c r="I4542" s="379">
        <f t="shared" ca="1" si="285"/>
        <v>-322</v>
      </c>
      <c r="J4542" s="379">
        <f t="shared" ca="1" si="286"/>
        <v>-224</v>
      </c>
      <c r="K4542" s="391" t="str">
        <f t="shared" ca="1" si="287"/>
        <v>34,00</v>
      </c>
      <c r="L4542" s="379"/>
      <c r="O4542" s="379"/>
    </row>
    <row r="4543" spans="1:15">
      <c r="A4543" s="417" t="s">
        <v>2155</v>
      </c>
      <c r="B4543" s="417" t="s">
        <v>17055</v>
      </c>
      <c r="C4543" s="417" t="s">
        <v>2332</v>
      </c>
      <c r="D4543" s="417" t="s">
        <v>3076</v>
      </c>
      <c r="E4543" s="391">
        <v>1.48</v>
      </c>
      <c r="F4543" s="418">
        <v>44249</v>
      </c>
      <c r="G4543" s="417" t="s">
        <v>2286</v>
      </c>
      <c r="I4543" s="379">
        <f t="shared" ca="1" si="285"/>
        <v>-322</v>
      </c>
      <c r="J4543" s="379">
        <f t="shared" ca="1" si="286"/>
        <v>-224</v>
      </c>
      <c r="K4543" s="391" t="str">
        <f t="shared" ca="1" si="287"/>
        <v>35,00</v>
      </c>
      <c r="L4543" s="379"/>
      <c r="O4543" s="379"/>
    </row>
    <row r="4544" spans="1:15">
      <c r="A4544" s="417" t="s">
        <v>2155</v>
      </c>
      <c r="B4544" s="417" t="s">
        <v>17056</v>
      </c>
      <c r="C4544" s="417" t="s">
        <v>2332</v>
      </c>
      <c r="D4544" s="417" t="s">
        <v>3058</v>
      </c>
      <c r="E4544" s="391">
        <v>1.82</v>
      </c>
      <c r="F4544" s="418">
        <v>44249</v>
      </c>
      <c r="G4544" s="417" t="s">
        <v>2286</v>
      </c>
      <c r="I4544" s="379">
        <f t="shared" ca="1" si="285"/>
        <v>-322</v>
      </c>
      <c r="J4544" s="379">
        <f t="shared" ca="1" si="286"/>
        <v>-224</v>
      </c>
      <c r="K4544" s="391" t="str">
        <f t="shared" ca="1" si="287"/>
        <v>36,00</v>
      </c>
      <c r="L4544" s="379"/>
      <c r="O4544" s="379"/>
    </row>
    <row r="4545" spans="1:15">
      <c r="A4545" s="417" t="s">
        <v>2155</v>
      </c>
      <c r="B4545" s="417" t="s">
        <v>17057</v>
      </c>
      <c r="C4545" s="417" t="s">
        <v>2332</v>
      </c>
      <c r="D4545" s="417" t="s">
        <v>3969</v>
      </c>
      <c r="E4545" s="391">
        <v>2.2999999999999998</v>
      </c>
      <c r="F4545" s="418">
        <v>44249</v>
      </c>
      <c r="G4545" s="417" t="s">
        <v>2286</v>
      </c>
      <c r="I4545" s="379">
        <f t="shared" ca="1" si="285"/>
        <v>-322</v>
      </c>
      <c r="J4545" s="379">
        <f t="shared" ca="1" si="286"/>
        <v>-224</v>
      </c>
      <c r="K4545" s="391" t="str">
        <f t="shared" ca="1" si="287"/>
        <v>37,00</v>
      </c>
      <c r="L4545" s="379"/>
      <c r="O4545" s="379"/>
    </row>
    <row r="4546" spans="1:15">
      <c r="A4546" s="417" t="s">
        <v>2155</v>
      </c>
      <c r="B4546" s="417" t="s">
        <v>17852</v>
      </c>
      <c r="C4546" s="417" t="s">
        <v>2332</v>
      </c>
      <c r="D4546" s="417" t="s">
        <v>3207</v>
      </c>
      <c r="E4546" s="391">
        <v>2.81</v>
      </c>
      <c r="F4546" s="418">
        <v>44249</v>
      </c>
      <c r="G4546" s="417" t="s">
        <v>2286</v>
      </c>
      <c r="I4546" s="379">
        <f t="shared" ca="1" si="285"/>
        <v>-322</v>
      </c>
      <c r="J4546" s="379">
        <f t="shared" ca="1" si="286"/>
        <v>-224</v>
      </c>
      <c r="K4546" s="391" t="str">
        <f t="shared" ca="1" si="287"/>
        <v>38,00</v>
      </c>
      <c r="L4546" s="379"/>
      <c r="O4546" s="379"/>
    </row>
    <row r="4547" spans="1:15">
      <c r="A4547" s="417" t="s">
        <v>2155</v>
      </c>
      <c r="B4547" s="417" t="s">
        <v>18385</v>
      </c>
      <c r="C4547" s="417" t="s">
        <v>2332</v>
      </c>
      <c r="D4547" s="417" t="s">
        <v>4054</v>
      </c>
      <c r="E4547" s="391">
        <v>3.35</v>
      </c>
      <c r="F4547" s="418">
        <v>44249</v>
      </c>
      <c r="G4547" s="417" t="s">
        <v>2286</v>
      </c>
      <c r="I4547" s="379">
        <f t="shared" ca="1" si="285"/>
        <v>-322</v>
      </c>
      <c r="J4547" s="379">
        <f t="shared" ca="1" si="286"/>
        <v>-224</v>
      </c>
      <c r="K4547" s="391" t="str">
        <f t="shared" ca="1" si="287"/>
        <v>39,00</v>
      </c>
      <c r="L4547" s="379"/>
      <c r="O4547" s="379"/>
    </row>
    <row r="4548" spans="1:15">
      <c r="A4548" s="417" t="s">
        <v>2155</v>
      </c>
      <c r="B4548" s="417" t="s">
        <v>17058</v>
      </c>
      <c r="C4548" s="417" t="s">
        <v>2332</v>
      </c>
      <c r="D4548" s="417" t="s">
        <v>4027</v>
      </c>
      <c r="E4548" s="391">
        <v>14.3</v>
      </c>
      <c r="F4548" s="418">
        <v>44249</v>
      </c>
      <c r="G4548" s="417" t="s">
        <v>2286</v>
      </c>
      <c r="I4548" s="379">
        <f t="shared" ca="1" si="285"/>
        <v>-322</v>
      </c>
      <c r="J4548" s="379">
        <f t="shared" ca="1" si="286"/>
        <v>-224</v>
      </c>
      <c r="K4548" s="391" t="str">
        <f t="shared" ca="1" si="287"/>
        <v>50,00</v>
      </c>
      <c r="L4548" s="379"/>
      <c r="O4548" s="379"/>
    </row>
    <row r="4549" spans="1:15">
      <c r="A4549" s="417" t="s">
        <v>2155</v>
      </c>
      <c r="B4549" s="417" t="s">
        <v>3636</v>
      </c>
      <c r="C4549" s="417" t="s">
        <v>2332</v>
      </c>
      <c r="D4549" s="417" t="s">
        <v>3627</v>
      </c>
      <c r="E4549" s="391">
        <v>1</v>
      </c>
      <c r="F4549" s="418">
        <v>44270</v>
      </c>
      <c r="G4549" s="417" t="s">
        <v>2286</v>
      </c>
      <c r="I4549" s="379">
        <f t="shared" ca="1" si="285"/>
        <v>-301</v>
      </c>
      <c r="J4549" s="379">
        <f t="shared" ca="1" si="286"/>
        <v>-209</v>
      </c>
      <c r="K4549" s="391" t="str">
        <f t="shared" ca="1" si="287"/>
        <v>14,24</v>
      </c>
      <c r="L4549" s="379"/>
      <c r="O4549" s="379"/>
    </row>
    <row r="4550" spans="1:15">
      <c r="A4550" s="417" t="s">
        <v>2155</v>
      </c>
      <c r="B4550" s="417" t="s">
        <v>3637</v>
      </c>
      <c r="C4550" s="417" t="s">
        <v>2332</v>
      </c>
      <c r="D4550" s="417" t="s">
        <v>3638</v>
      </c>
      <c r="E4550" s="391">
        <v>0.1</v>
      </c>
      <c r="F4550" s="418">
        <v>44270</v>
      </c>
      <c r="G4550" s="417" t="s">
        <v>2286</v>
      </c>
      <c r="I4550" s="379">
        <f t="shared" ca="1" si="285"/>
        <v>-301</v>
      </c>
      <c r="J4550" s="379">
        <f t="shared" ca="1" si="286"/>
        <v>-209</v>
      </c>
      <c r="K4550" s="391" t="str">
        <f t="shared" ca="1" si="287"/>
        <v>14,74</v>
      </c>
      <c r="L4550" s="379"/>
      <c r="O4550" s="379"/>
    </row>
    <row r="4551" spans="1:15">
      <c r="A4551" s="417" t="s">
        <v>2155</v>
      </c>
      <c r="B4551" s="417" t="s">
        <v>3639</v>
      </c>
      <c r="C4551" s="417" t="s">
        <v>2332</v>
      </c>
      <c r="D4551" s="417" t="s">
        <v>3629</v>
      </c>
      <c r="E4551" s="391">
        <v>3</v>
      </c>
      <c r="F4551" s="418">
        <v>44270</v>
      </c>
      <c r="G4551" s="417" t="s">
        <v>2286</v>
      </c>
      <c r="I4551" s="379">
        <f t="shared" ca="1" si="285"/>
        <v>-301</v>
      </c>
      <c r="J4551" s="379">
        <f t="shared" ca="1" si="286"/>
        <v>-209</v>
      </c>
      <c r="K4551" s="391" t="str">
        <f t="shared" ca="1" si="287"/>
        <v>16,24</v>
      </c>
      <c r="L4551" s="379"/>
      <c r="O4551" s="379"/>
    </row>
    <row r="4552" spans="1:15">
      <c r="A4552" s="417" t="s">
        <v>2155</v>
      </c>
      <c r="B4552" s="417" t="s">
        <v>17059</v>
      </c>
      <c r="C4552" s="417" t="s">
        <v>2332</v>
      </c>
      <c r="D4552" s="417" t="s">
        <v>3694</v>
      </c>
      <c r="E4552" s="391">
        <v>0.41</v>
      </c>
      <c r="F4552" s="418">
        <v>44270</v>
      </c>
      <c r="G4552" s="417" t="s">
        <v>2286</v>
      </c>
      <c r="I4552" s="379">
        <f t="shared" ca="1" si="285"/>
        <v>-301</v>
      </c>
      <c r="J4552" s="379">
        <f t="shared" ca="1" si="286"/>
        <v>-209</v>
      </c>
      <c r="K4552" s="391" t="str">
        <f t="shared" ca="1" si="287"/>
        <v>26,49</v>
      </c>
      <c r="L4552" s="379"/>
      <c r="O4552" s="379"/>
    </row>
    <row r="4553" spans="1:15">
      <c r="A4553" s="417" t="s">
        <v>2155</v>
      </c>
      <c r="B4553" s="417" t="s">
        <v>11455</v>
      </c>
      <c r="C4553" s="417" t="s">
        <v>2332</v>
      </c>
      <c r="D4553" s="417" t="s">
        <v>6449</v>
      </c>
      <c r="E4553" s="391">
        <v>1.57</v>
      </c>
      <c r="F4553" s="418">
        <v>44270</v>
      </c>
      <c r="G4553" s="417" t="s">
        <v>2286</v>
      </c>
      <c r="I4553" s="379">
        <f t="shared" ca="1" si="285"/>
        <v>-301</v>
      </c>
      <c r="J4553" s="379">
        <f t="shared" ca="1" si="286"/>
        <v>-209</v>
      </c>
      <c r="K4553" s="391" t="str">
        <f t="shared" ca="1" si="287"/>
        <v>26,99</v>
      </c>
      <c r="L4553" s="379"/>
      <c r="O4553" s="379"/>
    </row>
    <row r="4554" spans="1:15">
      <c r="A4554" s="417" t="s">
        <v>2155</v>
      </c>
      <c r="B4554" s="417" t="s">
        <v>17060</v>
      </c>
      <c r="C4554" s="417" t="s">
        <v>2332</v>
      </c>
      <c r="D4554" s="417" t="s">
        <v>6442</v>
      </c>
      <c r="E4554" s="391">
        <v>1.49</v>
      </c>
      <c r="F4554" s="418">
        <v>44270</v>
      </c>
      <c r="G4554" s="417" t="s">
        <v>2286</v>
      </c>
      <c r="I4554" s="379">
        <f t="shared" ref="I4554:I4617" ca="1" si="288">IF(F4554&lt;&gt;"",F4554-$I$199,"")</f>
        <v>-301</v>
      </c>
      <c r="J4554" s="379">
        <f t="shared" ref="J4554:J4617" ca="1" si="289">IF(I4554&lt;&gt;"",NETWORKDAYS($I$199,F4554-1,$N$201:$N$224),"")</f>
        <v>-209</v>
      </c>
      <c r="K4554" s="391" t="str">
        <f t="shared" ref="K4554:K4617" ca="1" si="290">IF(I4554&lt;&gt;"",RIGHT(D4554,LEN(D4554)-FIND(" ",D4554)),"")</f>
        <v>29,99</v>
      </c>
      <c r="L4554" s="379"/>
      <c r="O4554" s="379"/>
    </row>
    <row r="4555" spans="1:15">
      <c r="A4555" s="417" t="s">
        <v>2155</v>
      </c>
      <c r="B4555" s="417" t="s">
        <v>16322</v>
      </c>
      <c r="C4555" s="417" t="s">
        <v>2332</v>
      </c>
      <c r="D4555" s="417" t="s">
        <v>9143</v>
      </c>
      <c r="E4555" s="391">
        <v>1</v>
      </c>
      <c r="F4555" s="418">
        <v>44270</v>
      </c>
      <c r="G4555" s="417" t="s">
        <v>2286</v>
      </c>
      <c r="I4555" s="379">
        <f t="shared" ca="1" si="288"/>
        <v>-301</v>
      </c>
      <c r="J4555" s="379">
        <f t="shared" ca="1" si="289"/>
        <v>-209</v>
      </c>
      <c r="K4555" s="391" t="str">
        <f t="shared" ca="1" si="290"/>
        <v>30,49</v>
      </c>
      <c r="L4555" s="379"/>
      <c r="O4555" s="379"/>
    </row>
    <row r="4556" spans="1:15">
      <c r="A4556" s="417" t="s">
        <v>2155</v>
      </c>
      <c r="B4556" s="417" t="s">
        <v>11456</v>
      </c>
      <c r="C4556" s="417" t="s">
        <v>2332</v>
      </c>
      <c r="D4556" s="417" t="s">
        <v>3696</v>
      </c>
      <c r="E4556" s="391">
        <v>1</v>
      </c>
      <c r="F4556" s="418">
        <v>44270</v>
      </c>
      <c r="G4556" s="417" t="s">
        <v>2286</v>
      </c>
      <c r="I4556" s="379">
        <f t="shared" ca="1" si="288"/>
        <v>-301</v>
      </c>
      <c r="J4556" s="379">
        <f t="shared" ca="1" si="289"/>
        <v>-209</v>
      </c>
      <c r="K4556" s="391" t="str">
        <f t="shared" ca="1" si="290"/>
        <v>30,99</v>
      </c>
      <c r="L4556" s="379"/>
      <c r="O4556" s="379"/>
    </row>
    <row r="4557" spans="1:15">
      <c r="A4557" s="417" t="s">
        <v>2155</v>
      </c>
      <c r="B4557" s="417" t="s">
        <v>17061</v>
      </c>
      <c r="C4557" s="417" t="s">
        <v>2332</v>
      </c>
      <c r="D4557" s="417" t="s">
        <v>6452</v>
      </c>
      <c r="E4557" s="391">
        <v>1.41</v>
      </c>
      <c r="F4557" s="418">
        <v>44270</v>
      </c>
      <c r="G4557" s="417" t="s">
        <v>2286</v>
      </c>
      <c r="I4557" s="379">
        <f t="shared" ca="1" si="288"/>
        <v>-301</v>
      </c>
      <c r="J4557" s="379">
        <f t="shared" ca="1" si="289"/>
        <v>-209</v>
      </c>
      <c r="K4557" s="391" t="str">
        <f t="shared" ca="1" si="290"/>
        <v>31,49</v>
      </c>
      <c r="L4557" s="379"/>
      <c r="O4557" s="379"/>
    </row>
    <row r="4558" spans="1:15">
      <c r="A4558" s="417" t="s">
        <v>2155</v>
      </c>
      <c r="B4558" s="417" t="s">
        <v>18386</v>
      </c>
      <c r="C4558" s="417" t="s">
        <v>2332</v>
      </c>
      <c r="D4558" s="417" t="s">
        <v>9144</v>
      </c>
      <c r="E4558" s="391">
        <v>1.25</v>
      </c>
      <c r="F4558" s="418">
        <v>44270</v>
      </c>
      <c r="G4558" s="417" t="s">
        <v>2286</v>
      </c>
      <c r="I4558" s="379">
        <f t="shared" ca="1" si="288"/>
        <v>-301</v>
      </c>
      <c r="J4558" s="379">
        <f t="shared" ca="1" si="289"/>
        <v>-209</v>
      </c>
      <c r="K4558" s="391" t="str">
        <f t="shared" ca="1" si="290"/>
        <v>32,49</v>
      </c>
      <c r="L4558" s="379"/>
      <c r="O4558" s="379"/>
    </row>
    <row r="4559" spans="1:15">
      <c r="A4559" s="417" t="s">
        <v>2155</v>
      </c>
      <c r="B4559" s="417" t="s">
        <v>16323</v>
      </c>
      <c r="C4559" s="417" t="s">
        <v>2332</v>
      </c>
      <c r="D4559" s="417" t="s">
        <v>9555</v>
      </c>
      <c r="E4559" s="391">
        <v>2.21</v>
      </c>
      <c r="F4559" s="418">
        <v>44270</v>
      </c>
      <c r="G4559" s="417" t="s">
        <v>2286</v>
      </c>
      <c r="I4559" s="379">
        <f t="shared" ca="1" si="288"/>
        <v>-301</v>
      </c>
      <c r="J4559" s="379">
        <f t="shared" ca="1" si="289"/>
        <v>-209</v>
      </c>
      <c r="K4559" s="391" t="str">
        <f t="shared" ca="1" si="290"/>
        <v>33,99</v>
      </c>
      <c r="L4559" s="379"/>
      <c r="O4559" s="379"/>
    </row>
    <row r="4560" spans="1:15">
      <c r="A4560" s="417" t="s">
        <v>2155</v>
      </c>
      <c r="B4560" s="417" t="s">
        <v>18387</v>
      </c>
      <c r="C4560" s="417" t="s">
        <v>2332</v>
      </c>
      <c r="D4560" s="417" t="s">
        <v>9556</v>
      </c>
      <c r="E4560" s="391">
        <v>1.85</v>
      </c>
      <c r="F4560" s="418">
        <v>44270</v>
      </c>
      <c r="G4560" s="417" t="s">
        <v>2286</v>
      </c>
      <c r="I4560" s="379">
        <f t="shared" ca="1" si="288"/>
        <v>-301</v>
      </c>
      <c r="J4560" s="379">
        <f t="shared" ca="1" si="289"/>
        <v>-209</v>
      </c>
      <c r="K4560" s="391" t="str">
        <f t="shared" ca="1" si="290"/>
        <v>34,49</v>
      </c>
      <c r="L4560" s="379"/>
      <c r="O4560" s="379"/>
    </row>
    <row r="4561" spans="1:15">
      <c r="A4561" s="417" t="s">
        <v>2155</v>
      </c>
      <c r="B4561" s="417" t="s">
        <v>18388</v>
      </c>
      <c r="C4561" s="417" t="s">
        <v>2332</v>
      </c>
      <c r="D4561" s="417" t="s">
        <v>3700</v>
      </c>
      <c r="E4561" s="391">
        <v>2.12</v>
      </c>
      <c r="F4561" s="418">
        <v>44270</v>
      </c>
      <c r="G4561" s="417" t="s">
        <v>2286</v>
      </c>
      <c r="I4561" s="379">
        <f t="shared" ca="1" si="288"/>
        <v>-301</v>
      </c>
      <c r="J4561" s="379">
        <f t="shared" ca="1" si="289"/>
        <v>-209</v>
      </c>
      <c r="K4561" s="391" t="str">
        <f t="shared" ca="1" si="290"/>
        <v>34,99</v>
      </c>
      <c r="L4561" s="379"/>
      <c r="O4561" s="379"/>
    </row>
    <row r="4562" spans="1:15">
      <c r="A4562" s="417" t="s">
        <v>2155</v>
      </c>
      <c r="B4562" s="417" t="s">
        <v>17062</v>
      </c>
      <c r="C4562" s="417" t="s">
        <v>2332</v>
      </c>
      <c r="D4562" s="417" t="s">
        <v>9558</v>
      </c>
      <c r="E4562" s="391">
        <v>2.37</v>
      </c>
      <c r="F4562" s="418">
        <v>44270</v>
      </c>
      <c r="G4562" s="417" t="s">
        <v>2286</v>
      </c>
      <c r="I4562" s="379">
        <f t="shared" ca="1" si="288"/>
        <v>-301</v>
      </c>
      <c r="J4562" s="379">
        <f t="shared" ca="1" si="289"/>
        <v>-209</v>
      </c>
      <c r="K4562" s="391" t="str">
        <f t="shared" ca="1" si="290"/>
        <v>35,49</v>
      </c>
      <c r="L4562" s="379"/>
      <c r="O4562" s="379"/>
    </row>
    <row r="4563" spans="1:15">
      <c r="A4563" s="417" t="s">
        <v>2155</v>
      </c>
      <c r="B4563" s="417" t="s">
        <v>17853</v>
      </c>
      <c r="C4563" s="417" t="s">
        <v>2332</v>
      </c>
      <c r="D4563" s="417" t="s">
        <v>6072</v>
      </c>
      <c r="E4563" s="391">
        <v>2.74</v>
      </c>
      <c r="F4563" s="418">
        <v>44270</v>
      </c>
      <c r="G4563" s="417" t="s">
        <v>2286</v>
      </c>
      <c r="I4563" s="379">
        <f t="shared" ca="1" si="288"/>
        <v>-301</v>
      </c>
      <c r="J4563" s="379">
        <f t="shared" ca="1" si="289"/>
        <v>-209</v>
      </c>
      <c r="K4563" s="391" t="str">
        <f t="shared" ca="1" si="290"/>
        <v>36,49</v>
      </c>
      <c r="L4563" s="379"/>
      <c r="O4563" s="379"/>
    </row>
    <row r="4564" spans="1:15">
      <c r="A4564" s="417" t="s">
        <v>2155</v>
      </c>
      <c r="B4564" s="417" t="s">
        <v>17854</v>
      </c>
      <c r="C4564" s="417" t="s">
        <v>2332</v>
      </c>
      <c r="D4564" s="417" t="s">
        <v>5901</v>
      </c>
      <c r="E4564" s="391">
        <v>3.21</v>
      </c>
      <c r="F4564" s="418">
        <v>44270</v>
      </c>
      <c r="G4564" s="417" t="s">
        <v>2286</v>
      </c>
      <c r="I4564" s="379">
        <f t="shared" ca="1" si="288"/>
        <v>-301</v>
      </c>
      <c r="J4564" s="379">
        <f t="shared" ca="1" si="289"/>
        <v>-209</v>
      </c>
      <c r="K4564" s="391" t="str">
        <f t="shared" ca="1" si="290"/>
        <v>37,49</v>
      </c>
      <c r="L4564" s="379"/>
      <c r="O4564" s="379"/>
    </row>
    <row r="4565" spans="1:15">
      <c r="A4565" s="417" t="s">
        <v>2155</v>
      </c>
      <c r="B4565" s="417" t="s">
        <v>18389</v>
      </c>
      <c r="C4565" s="417" t="s">
        <v>2332</v>
      </c>
      <c r="D4565" s="417" t="s">
        <v>6079</v>
      </c>
      <c r="E4565" s="391">
        <v>4.09</v>
      </c>
      <c r="F4565" s="418">
        <v>44270</v>
      </c>
      <c r="G4565" s="417" t="s">
        <v>2286</v>
      </c>
      <c r="I4565" s="379">
        <f t="shared" ca="1" si="288"/>
        <v>-301</v>
      </c>
      <c r="J4565" s="379">
        <f t="shared" ca="1" si="289"/>
        <v>-209</v>
      </c>
      <c r="K4565" s="391" t="str">
        <f t="shared" ca="1" si="290"/>
        <v>39,49</v>
      </c>
      <c r="L4565" s="379"/>
      <c r="O4565" s="379"/>
    </row>
    <row r="4566" spans="1:15">
      <c r="A4566" s="417" t="s">
        <v>2155</v>
      </c>
      <c r="B4566" s="417" t="s">
        <v>8053</v>
      </c>
      <c r="C4566" s="417" t="s">
        <v>2332</v>
      </c>
      <c r="D4566" s="417" t="s">
        <v>2866</v>
      </c>
      <c r="E4566" s="391">
        <v>1.79</v>
      </c>
      <c r="F4566" s="418">
        <v>44305</v>
      </c>
      <c r="G4566" s="417" t="s">
        <v>2286</v>
      </c>
      <c r="I4566" s="379">
        <f t="shared" ca="1" si="288"/>
        <v>-266</v>
      </c>
      <c r="J4566" s="379">
        <f t="shared" ca="1" si="289"/>
        <v>-185</v>
      </c>
      <c r="K4566" s="391" t="str">
        <f t="shared" ca="1" si="290"/>
        <v>10,50</v>
      </c>
      <c r="L4566" s="379"/>
      <c r="O4566" s="379"/>
    </row>
    <row r="4567" spans="1:15">
      <c r="A4567" s="417" t="s">
        <v>2155</v>
      </c>
      <c r="B4567" s="417" t="s">
        <v>18390</v>
      </c>
      <c r="C4567" s="417" t="s">
        <v>2332</v>
      </c>
      <c r="D4567" s="417" t="s">
        <v>4024</v>
      </c>
      <c r="E4567" s="391">
        <v>1.01</v>
      </c>
      <c r="F4567" s="418">
        <v>44305</v>
      </c>
      <c r="G4567" s="417" t="s">
        <v>2286</v>
      </c>
      <c r="I4567" s="379">
        <f t="shared" ca="1" si="288"/>
        <v>-266</v>
      </c>
      <c r="J4567" s="379">
        <f t="shared" ca="1" si="289"/>
        <v>-185</v>
      </c>
      <c r="K4567" s="391" t="str">
        <f t="shared" ca="1" si="290"/>
        <v>29,75</v>
      </c>
      <c r="L4567" s="379"/>
      <c r="O4567" s="379"/>
    </row>
    <row r="4568" spans="1:15">
      <c r="A4568" s="417" t="s">
        <v>2155</v>
      </c>
      <c r="B4568" s="417" t="s">
        <v>3640</v>
      </c>
      <c r="C4568" s="417" t="s">
        <v>2332</v>
      </c>
      <c r="D4568" s="417" t="s">
        <v>2870</v>
      </c>
      <c r="E4568" s="391">
        <v>1.75</v>
      </c>
      <c r="F4568" s="418">
        <v>44701</v>
      </c>
      <c r="G4568" s="417" t="s">
        <v>2286</v>
      </c>
      <c r="I4568" s="379">
        <f t="shared" ca="1" si="288"/>
        <v>130</v>
      </c>
      <c r="J4568" s="379">
        <f t="shared" ca="1" si="289"/>
        <v>90</v>
      </c>
      <c r="K4568" s="391" t="str">
        <f t="shared" ca="1" si="290"/>
        <v>10,00</v>
      </c>
      <c r="L4568" s="379"/>
      <c r="O4568" s="379"/>
    </row>
    <row r="4569" spans="1:15">
      <c r="A4569" s="417" t="s">
        <v>2155</v>
      </c>
      <c r="B4569" s="417" t="s">
        <v>11457</v>
      </c>
      <c r="C4569" s="417" t="s">
        <v>2332</v>
      </c>
      <c r="D4569" s="417" t="s">
        <v>2320</v>
      </c>
      <c r="E4569" s="391">
        <v>0.56999999999999995</v>
      </c>
      <c r="F4569" s="418">
        <v>44820</v>
      </c>
      <c r="G4569" s="417" t="s">
        <v>2286</v>
      </c>
      <c r="I4569" s="379">
        <f t="shared" ca="1" si="288"/>
        <v>249</v>
      </c>
      <c r="J4569" s="379">
        <f t="shared" ca="1" si="289"/>
        <v>174</v>
      </c>
      <c r="K4569" s="391" t="str">
        <f t="shared" ca="1" si="290"/>
        <v>12,00</v>
      </c>
      <c r="L4569" s="379"/>
      <c r="O4569" s="379"/>
    </row>
    <row r="4570" spans="1:15">
      <c r="A4570" s="417" t="s">
        <v>114</v>
      </c>
      <c r="B4570" s="417" t="s">
        <v>11458</v>
      </c>
      <c r="C4570" s="417" t="s">
        <v>2281</v>
      </c>
      <c r="D4570" s="417" t="s">
        <v>8056</v>
      </c>
      <c r="E4570" s="391">
        <v>4.78</v>
      </c>
      <c r="F4570" s="418">
        <v>44214</v>
      </c>
      <c r="G4570" s="417" t="s">
        <v>2286</v>
      </c>
      <c r="I4570" s="379">
        <f t="shared" ca="1" si="288"/>
        <v>-357</v>
      </c>
      <c r="J4570" s="379">
        <f t="shared" ca="1" si="289"/>
        <v>-247</v>
      </c>
      <c r="K4570" s="391" t="str">
        <f t="shared" ca="1" si="290"/>
        <v>14,51</v>
      </c>
      <c r="L4570" s="379"/>
      <c r="O4570" s="379"/>
    </row>
    <row r="4571" spans="1:15">
      <c r="A4571" s="417" t="s">
        <v>2155</v>
      </c>
      <c r="B4571" s="417" t="s">
        <v>11459</v>
      </c>
      <c r="C4571" s="417" t="s">
        <v>2281</v>
      </c>
      <c r="D4571" s="417" t="s">
        <v>5447</v>
      </c>
      <c r="E4571" s="391">
        <v>1.99</v>
      </c>
      <c r="F4571" s="418">
        <v>44214</v>
      </c>
      <c r="G4571" s="417" t="s">
        <v>2283</v>
      </c>
      <c r="I4571" s="379">
        <f t="shared" ca="1" si="288"/>
        <v>-357</v>
      </c>
      <c r="J4571" s="379">
        <f t="shared" ca="1" si="289"/>
        <v>-247</v>
      </c>
      <c r="K4571" s="391" t="str">
        <f t="shared" ca="1" si="290"/>
        <v>17,26</v>
      </c>
      <c r="L4571" s="379"/>
      <c r="O4571" s="379"/>
    </row>
    <row r="4572" spans="1:15">
      <c r="A4572" s="417" t="s">
        <v>2155</v>
      </c>
      <c r="B4572" s="417" t="s">
        <v>11460</v>
      </c>
      <c r="C4572" s="417" t="s">
        <v>2281</v>
      </c>
      <c r="D4572" s="417" t="s">
        <v>3653</v>
      </c>
      <c r="E4572" s="391">
        <v>1</v>
      </c>
      <c r="F4572" s="418">
        <v>44214</v>
      </c>
      <c r="G4572" s="417" t="s">
        <v>2283</v>
      </c>
      <c r="I4572" s="379">
        <f t="shared" ca="1" si="288"/>
        <v>-357</v>
      </c>
      <c r="J4572" s="379">
        <f t="shared" ca="1" si="289"/>
        <v>-247</v>
      </c>
      <c r="K4572" s="391" t="str">
        <f t="shared" ca="1" si="290"/>
        <v>18,26</v>
      </c>
      <c r="L4572" s="379"/>
      <c r="O4572" s="379"/>
    </row>
    <row r="4573" spans="1:15">
      <c r="A4573" s="417" t="s">
        <v>2155</v>
      </c>
      <c r="B4573" s="417" t="s">
        <v>11461</v>
      </c>
      <c r="C4573" s="417" t="s">
        <v>2281</v>
      </c>
      <c r="D4573" s="417" t="s">
        <v>9586</v>
      </c>
      <c r="E4573" s="391">
        <v>0.52</v>
      </c>
      <c r="F4573" s="418">
        <v>44214</v>
      </c>
      <c r="G4573" s="417" t="s">
        <v>2283</v>
      </c>
      <c r="I4573" s="379">
        <f t="shared" ca="1" si="288"/>
        <v>-357</v>
      </c>
      <c r="J4573" s="379">
        <f t="shared" ca="1" si="289"/>
        <v>-247</v>
      </c>
      <c r="K4573" s="391" t="str">
        <f t="shared" ca="1" si="290"/>
        <v>19,26</v>
      </c>
      <c r="L4573" s="379"/>
      <c r="O4573" s="379"/>
    </row>
    <row r="4574" spans="1:15">
      <c r="A4574" s="417" t="s">
        <v>2155</v>
      </c>
      <c r="B4574" s="417" t="s">
        <v>11462</v>
      </c>
      <c r="C4574" s="417" t="s">
        <v>2281</v>
      </c>
      <c r="D4574" s="417" t="s">
        <v>5450</v>
      </c>
      <c r="E4574" s="391">
        <v>0.21</v>
      </c>
      <c r="F4574" s="418">
        <v>44214</v>
      </c>
      <c r="G4574" s="417" t="s">
        <v>2283</v>
      </c>
      <c r="I4574" s="379">
        <f t="shared" ca="1" si="288"/>
        <v>-357</v>
      </c>
      <c r="J4574" s="379">
        <f t="shared" ca="1" si="289"/>
        <v>-247</v>
      </c>
      <c r="K4574" s="391" t="str">
        <f t="shared" ca="1" si="290"/>
        <v>20,26</v>
      </c>
      <c r="L4574" s="379"/>
      <c r="O4574" s="379"/>
    </row>
    <row r="4575" spans="1:15">
      <c r="A4575" s="417" t="s">
        <v>2155</v>
      </c>
      <c r="B4575" s="417" t="s">
        <v>8054</v>
      </c>
      <c r="C4575" s="417" t="s">
        <v>2281</v>
      </c>
      <c r="D4575" s="417" t="s">
        <v>5451</v>
      </c>
      <c r="E4575" s="391">
        <v>0.09</v>
      </c>
      <c r="F4575" s="418">
        <v>44214</v>
      </c>
      <c r="G4575" s="417" t="s">
        <v>2283</v>
      </c>
      <c r="I4575" s="379">
        <f t="shared" ca="1" si="288"/>
        <v>-357</v>
      </c>
      <c r="J4575" s="379">
        <f t="shared" ca="1" si="289"/>
        <v>-247</v>
      </c>
      <c r="K4575" s="391" t="str">
        <f t="shared" ca="1" si="290"/>
        <v>21,26</v>
      </c>
      <c r="L4575" s="379"/>
      <c r="O4575" s="379"/>
    </row>
    <row r="4576" spans="1:15">
      <c r="A4576" s="417" t="s">
        <v>2155</v>
      </c>
      <c r="B4576" s="417" t="s">
        <v>11463</v>
      </c>
      <c r="C4576" s="417" t="s">
        <v>2281</v>
      </c>
      <c r="D4576" s="417" t="s">
        <v>9654</v>
      </c>
      <c r="E4576" s="391">
        <v>0.04</v>
      </c>
      <c r="F4576" s="418">
        <v>44214</v>
      </c>
      <c r="G4576" s="417" t="s">
        <v>2283</v>
      </c>
      <c r="I4576" s="379">
        <f t="shared" ca="1" si="288"/>
        <v>-357</v>
      </c>
      <c r="J4576" s="379">
        <f t="shared" ca="1" si="289"/>
        <v>-247</v>
      </c>
      <c r="K4576" s="391" t="str">
        <f t="shared" ca="1" si="290"/>
        <v>22,26</v>
      </c>
      <c r="L4576" s="379"/>
      <c r="O4576" s="379"/>
    </row>
    <row r="4577" spans="1:15">
      <c r="A4577" s="417" t="s">
        <v>2155</v>
      </c>
      <c r="B4577" s="417" t="s">
        <v>11464</v>
      </c>
      <c r="C4577" s="417" t="s">
        <v>2281</v>
      </c>
      <c r="D4577" s="417" t="s">
        <v>5453</v>
      </c>
      <c r="E4577" s="391">
        <v>0.01</v>
      </c>
      <c r="F4577" s="418">
        <v>44214</v>
      </c>
      <c r="G4577" s="417" t="s">
        <v>2283</v>
      </c>
      <c r="I4577" s="379">
        <f t="shared" ca="1" si="288"/>
        <v>-357</v>
      </c>
      <c r="J4577" s="379">
        <f t="shared" ca="1" si="289"/>
        <v>-247</v>
      </c>
      <c r="K4577" s="391" t="str">
        <f t="shared" ca="1" si="290"/>
        <v>23,26</v>
      </c>
      <c r="L4577" s="379"/>
      <c r="O4577" s="379"/>
    </row>
    <row r="4578" spans="1:15">
      <c r="A4578" s="417" t="s">
        <v>2155</v>
      </c>
      <c r="B4578" s="417" t="s">
        <v>11465</v>
      </c>
      <c r="C4578" s="417" t="s">
        <v>2281</v>
      </c>
      <c r="D4578" s="417" t="s">
        <v>9630</v>
      </c>
      <c r="E4578" s="391">
        <v>0.01</v>
      </c>
      <c r="F4578" s="418">
        <v>44214</v>
      </c>
      <c r="G4578" s="417" t="s">
        <v>2283</v>
      </c>
      <c r="I4578" s="379">
        <f t="shared" ca="1" si="288"/>
        <v>-357</v>
      </c>
      <c r="J4578" s="379">
        <f t="shared" ca="1" si="289"/>
        <v>-247</v>
      </c>
      <c r="K4578" s="391" t="str">
        <f t="shared" ca="1" si="290"/>
        <v>25,26</v>
      </c>
      <c r="L4578" s="379"/>
      <c r="O4578" s="379"/>
    </row>
    <row r="4579" spans="1:15">
      <c r="A4579" s="417" t="s">
        <v>2155</v>
      </c>
      <c r="B4579" s="417" t="s">
        <v>11466</v>
      </c>
      <c r="C4579" s="417" t="s">
        <v>2281</v>
      </c>
      <c r="D4579" s="417" t="s">
        <v>2608</v>
      </c>
      <c r="E4579" s="391">
        <v>0.01</v>
      </c>
      <c r="F4579" s="418">
        <v>44214</v>
      </c>
      <c r="G4579" s="417" t="s">
        <v>2283</v>
      </c>
      <c r="I4579" s="379">
        <f t="shared" ca="1" si="288"/>
        <v>-357</v>
      </c>
      <c r="J4579" s="379">
        <f t="shared" ca="1" si="289"/>
        <v>-247</v>
      </c>
      <c r="K4579" s="391" t="str">
        <f t="shared" ca="1" si="290"/>
        <v>29,26</v>
      </c>
      <c r="L4579" s="379"/>
      <c r="O4579" s="379"/>
    </row>
    <row r="4580" spans="1:15">
      <c r="A4580" s="417" t="s">
        <v>2155</v>
      </c>
      <c r="B4580" s="417" t="s">
        <v>11467</v>
      </c>
      <c r="C4580" s="417" t="s">
        <v>2281</v>
      </c>
      <c r="D4580" s="417" t="s">
        <v>3648</v>
      </c>
      <c r="E4580" s="391">
        <v>0.01</v>
      </c>
      <c r="F4580" s="418">
        <v>44214</v>
      </c>
      <c r="G4580" s="417" t="s">
        <v>2283</v>
      </c>
      <c r="I4580" s="379">
        <f t="shared" ca="1" si="288"/>
        <v>-357</v>
      </c>
      <c r="J4580" s="379">
        <f t="shared" ca="1" si="289"/>
        <v>-247</v>
      </c>
      <c r="K4580" s="391" t="str">
        <f t="shared" ca="1" si="290"/>
        <v>33,26</v>
      </c>
      <c r="L4580" s="379"/>
      <c r="O4580" s="379"/>
    </row>
    <row r="4581" spans="1:15">
      <c r="A4581" s="417" t="s">
        <v>2155</v>
      </c>
      <c r="B4581" s="417" t="s">
        <v>3642</v>
      </c>
      <c r="C4581" s="417" t="s">
        <v>2281</v>
      </c>
      <c r="D4581" s="417" t="s">
        <v>3643</v>
      </c>
      <c r="E4581" s="391">
        <v>0.01</v>
      </c>
      <c r="F4581" s="418">
        <v>44214</v>
      </c>
      <c r="G4581" s="417" t="s">
        <v>2283</v>
      </c>
      <c r="I4581" s="379">
        <f t="shared" ca="1" si="288"/>
        <v>-357</v>
      </c>
      <c r="J4581" s="379">
        <f t="shared" ca="1" si="289"/>
        <v>-247</v>
      </c>
      <c r="K4581" s="391" t="str">
        <f t="shared" ca="1" si="290"/>
        <v>41,26</v>
      </c>
      <c r="L4581" s="379"/>
      <c r="O4581" s="379"/>
    </row>
    <row r="4582" spans="1:15">
      <c r="A4582" s="417" t="s">
        <v>2155</v>
      </c>
      <c r="B4582" s="417" t="s">
        <v>3644</v>
      </c>
      <c r="C4582" s="417" t="s">
        <v>2281</v>
      </c>
      <c r="D4582" s="417" t="s">
        <v>3645</v>
      </c>
      <c r="E4582" s="391">
        <v>0.02</v>
      </c>
      <c r="F4582" s="418">
        <v>44214</v>
      </c>
      <c r="G4582" s="417" t="s">
        <v>2283</v>
      </c>
      <c r="I4582" s="379">
        <f t="shared" ca="1" si="288"/>
        <v>-357</v>
      </c>
      <c r="J4582" s="379">
        <f t="shared" ca="1" si="289"/>
        <v>-247</v>
      </c>
      <c r="K4582" s="391" t="str">
        <f t="shared" ca="1" si="290"/>
        <v>43,26</v>
      </c>
      <c r="L4582" s="379"/>
      <c r="O4582" s="379"/>
    </row>
    <row r="4583" spans="1:15">
      <c r="A4583" s="417" t="s">
        <v>2155</v>
      </c>
      <c r="B4583" s="417" t="s">
        <v>11468</v>
      </c>
      <c r="C4583" s="417" t="s">
        <v>2281</v>
      </c>
      <c r="D4583" s="417" t="s">
        <v>2368</v>
      </c>
      <c r="E4583" s="391">
        <v>0.9</v>
      </c>
      <c r="F4583" s="418">
        <v>44249</v>
      </c>
      <c r="G4583" s="417" t="s">
        <v>2283</v>
      </c>
      <c r="I4583" s="379">
        <f t="shared" ca="1" si="288"/>
        <v>-322</v>
      </c>
      <c r="J4583" s="379">
        <f t="shared" ca="1" si="289"/>
        <v>-224</v>
      </c>
      <c r="K4583" s="391" t="str">
        <f t="shared" ca="1" si="290"/>
        <v>20,50</v>
      </c>
      <c r="L4583" s="379"/>
      <c r="O4583" s="379"/>
    </row>
    <row r="4584" spans="1:15">
      <c r="A4584" s="417" t="s">
        <v>2155</v>
      </c>
      <c r="B4584" s="417" t="s">
        <v>11469</v>
      </c>
      <c r="C4584" s="417" t="s">
        <v>2281</v>
      </c>
      <c r="D4584" s="417" t="s">
        <v>2858</v>
      </c>
      <c r="E4584" s="391">
        <v>0.4</v>
      </c>
      <c r="F4584" s="418">
        <v>44249</v>
      </c>
      <c r="G4584" s="417" t="s">
        <v>2283</v>
      </c>
      <c r="I4584" s="379">
        <f t="shared" ca="1" si="288"/>
        <v>-322</v>
      </c>
      <c r="J4584" s="379">
        <f t="shared" ca="1" si="289"/>
        <v>-224</v>
      </c>
      <c r="K4584" s="391" t="str">
        <f t="shared" ca="1" si="290"/>
        <v>22,50</v>
      </c>
      <c r="L4584" s="379"/>
      <c r="O4584" s="379"/>
    </row>
    <row r="4585" spans="1:15">
      <c r="A4585" s="417" t="s">
        <v>2155</v>
      </c>
      <c r="B4585" s="417" t="s">
        <v>11470</v>
      </c>
      <c r="C4585" s="417" t="s">
        <v>2281</v>
      </c>
      <c r="D4585" s="417" t="s">
        <v>2832</v>
      </c>
      <c r="E4585" s="391">
        <v>0.27</v>
      </c>
      <c r="F4585" s="418">
        <v>44249</v>
      </c>
      <c r="G4585" s="417" t="s">
        <v>2283</v>
      </c>
      <c r="I4585" s="379">
        <f t="shared" ca="1" si="288"/>
        <v>-322</v>
      </c>
      <c r="J4585" s="379">
        <f t="shared" ca="1" si="289"/>
        <v>-224</v>
      </c>
      <c r="K4585" s="391" t="str">
        <f t="shared" ca="1" si="290"/>
        <v>24,50</v>
      </c>
      <c r="L4585" s="379"/>
      <c r="O4585" s="379"/>
    </row>
    <row r="4586" spans="1:15">
      <c r="A4586" s="417" t="s">
        <v>2155</v>
      </c>
      <c r="B4586" s="417" t="s">
        <v>11471</v>
      </c>
      <c r="C4586" s="417" t="s">
        <v>2281</v>
      </c>
      <c r="D4586" s="417" t="s">
        <v>2841</v>
      </c>
      <c r="E4586" s="391">
        <v>0.25</v>
      </c>
      <c r="F4586" s="418">
        <v>44249</v>
      </c>
      <c r="G4586" s="417" t="s">
        <v>2283</v>
      </c>
      <c r="I4586" s="379">
        <f t="shared" ca="1" si="288"/>
        <v>-322</v>
      </c>
      <c r="J4586" s="379">
        <f t="shared" ca="1" si="289"/>
        <v>-224</v>
      </c>
      <c r="K4586" s="391" t="str">
        <f t="shared" ca="1" si="290"/>
        <v>26,50</v>
      </c>
      <c r="L4586" s="379"/>
      <c r="O4586" s="379"/>
    </row>
    <row r="4587" spans="1:15">
      <c r="A4587" s="417" t="s">
        <v>2155</v>
      </c>
      <c r="B4587" s="417" t="s">
        <v>11472</v>
      </c>
      <c r="C4587" s="417" t="s">
        <v>2281</v>
      </c>
      <c r="D4587" s="417" t="s">
        <v>2845</v>
      </c>
      <c r="E4587" s="391">
        <v>0.2</v>
      </c>
      <c r="F4587" s="418">
        <v>44249</v>
      </c>
      <c r="G4587" s="417" t="s">
        <v>2283</v>
      </c>
      <c r="I4587" s="379">
        <f t="shared" ca="1" si="288"/>
        <v>-322</v>
      </c>
      <c r="J4587" s="379">
        <f t="shared" ca="1" si="289"/>
        <v>-224</v>
      </c>
      <c r="K4587" s="391" t="str">
        <f t="shared" ca="1" si="290"/>
        <v>28,50</v>
      </c>
      <c r="L4587" s="379"/>
      <c r="O4587" s="379"/>
    </row>
    <row r="4588" spans="1:15">
      <c r="A4588" s="417" t="s">
        <v>2155</v>
      </c>
      <c r="B4588" s="417" t="s">
        <v>11473</v>
      </c>
      <c r="C4588" s="417" t="s">
        <v>2281</v>
      </c>
      <c r="D4588" s="417" t="s">
        <v>3092</v>
      </c>
      <c r="E4588" s="391">
        <v>0.09</v>
      </c>
      <c r="F4588" s="418">
        <v>44249</v>
      </c>
      <c r="G4588" s="417" t="s">
        <v>2283</v>
      </c>
      <c r="I4588" s="379">
        <f t="shared" ca="1" si="288"/>
        <v>-322</v>
      </c>
      <c r="J4588" s="379">
        <f t="shared" ca="1" si="289"/>
        <v>-224</v>
      </c>
      <c r="K4588" s="391" t="str">
        <f t="shared" ca="1" si="290"/>
        <v>32,50</v>
      </c>
      <c r="L4588" s="379"/>
      <c r="O4588" s="379"/>
    </row>
    <row r="4589" spans="1:15">
      <c r="A4589" s="417" t="s">
        <v>2155</v>
      </c>
      <c r="B4589" s="417" t="s">
        <v>8055</v>
      </c>
      <c r="C4589" s="417" t="s">
        <v>2281</v>
      </c>
      <c r="D4589" s="417" t="s">
        <v>3078</v>
      </c>
      <c r="E4589" s="391">
        <v>0.05</v>
      </c>
      <c r="F4589" s="418">
        <v>44249</v>
      </c>
      <c r="G4589" s="417" t="s">
        <v>2283</v>
      </c>
      <c r="I4589" s="379">
        <f t="shared" ca="1" si="288"/>
        <v>-322</v>
      </c>
      <c r="J4589" s="379">
        <f t="shared" ca="1" si="289"/>
        <v>-224</v>
      </c>
      <c r="K4589" s="391" t="str">
        <f t="shared" ca="1" si="290"/>
        <v>37,50</v>
      </c>
      <c r="L4589" s="379"/>
      <c r="O4589" s="379"/>
    </row>
    <row r="4590" spans="1:15">
      <c r="A4590" s="417" t="s">
        <v>2155</v>
      </c>
      <c r="B4590" s="417" t="s">
        <v>3646</v>
      </c>
      <c r="C4590" s="417" t="s">
        <v>2281</v>
      </c>
      <c r="D4590" s="417" t="s">
        <v>2603</v>
      </c>
      <c r="E4590" s="391">
        <v>3.26</v>
      </c>
      <c r="F4590" s="418">
        <v>44638</v>
      </c>
      <c r="G4590" s="417" t="s">
        <v>2283</v>
      </c>
      <c r="I4590" s="379">
        <f t="shared" ca="1" si="288"/>
        <v>67</v>
      </c>
      <c r="J4590" s="379">
        <f t="shared" ca="1" si="289"/>
        <v>47</v>
      </c>
      <c r="K4590" s="391" t="str">
        <f t="shared" ca="1" si="290"/>
        <v>24,26</v>
      </c>
      <c r="L4590" s="379"/>
      <c r="O4590" s="379"/>
    </row>
    <row r="4591" spans="1:15">
      <c r="A4591" s="417" t="s">
        <v>2155</v>
      </c>
      <c r="B4591" s="417" t="s">
        <v>3647</v>
      </c>
      <c r="C4591" s="417" t="s">
        <v>2281</v>
      </c>
      <c r="D4591" s="417" t="s">
        <v>3648</v>
      </c>
      <c r="E4591" s="391">
        <v>0.17</v>
      </c>
      <c r="F4591" s="418">
        <v>44270</v>
      </c>
      <c r="G4591" s="417" t="s">
        <v>2283</v>
      </c>
      <c r="I4591" s="379">
        <f t="shared" ca="1" si="288"/>
        <v>-301</v>
      </c>
      <c r="J4591" s="379">
        <f t="shared" ca="1" si="289"/>
        <v>-209</v>
      </c>
      <c r="K4591" s="391" t="str">
        <f t="shared" ca="1" si="290"/>
        <v>33,26</v>
      </c>
      <c r="L4591" s="379"/>
      <c r="O4591" s="379"/>
    </row>
    <row r="4592" spans="1:15">
      <c r="A4592" s="417" t="s">
        <v>2155</v>
      </c>
      <c r="B4592" s="417" t="s">
        <v>11474</v>
      </c>
      <c r="C4592" s="417" t="s">
        <v>2281</v>
      </c>
      <c r="D4592" s="417" t="s">
        <v>3179</v>
      </c>
      <c r="E4592" s="391">
        <v>4</v>
      </c>
      <c r="F4592" s="418">
        <v>44337</v>
      </c>
      <c r="G4592" s="417" t="s">
        <v>2286</v>
      </c>
      <c r="I4592" s="379">
        <f t="shared" ca="1" si="288"/>
        <v>-234</v>
      </c>
      <c r="J4592" s="379">
        <f t="shared" ca="1" si="289"/>
        <v>-163</v>
      </c>
      <c r="K4592" s="391" t="str">
        <f t="shared" ca="1" si="290"/>
        <v>18,75</v>
      </c>
      <c r="L4592" s="379"/>
      <c r="O4592" s="379"/>
    </row>
    <row r="4593" spans="1:15">
      <c r="A4593" s="417" t="s">
        <v>2155</v>
      </c>
      <c r="B4593" s="417" t="s">
        <v>11475</v>
      </c>
      <c r="C4593" s="417" t="s">
        <v>2281</v>
      </c>
      <c r="D4593" s="417" t="s">
        <v>2857</v>
      </c>
      <c r="E4593" s="391">
        <v>1.76</v>
      </c>
      <c r="F4593" s="418">
        <v>44337</v>
      </c>
      <c r="G4593" s="417" t="s">
        <v>2283</v>
      </c>
      <c r="I4593" s="379">
        <f t="shared" ca="1" si="288"/>
        <v>-234</v>
      </c>
      <c r="J4593" s="379">
        <f t="shared" ca="1" si="289"/>
        <v>-163</v>
      </c>
      <c r="K4593" s="391" t="str">
        <f t="shared" ca="1" si="290"/>
        <v>22,00</v>
      </c>
      <c r="L4593" s="379"/>
      <c r="O4593" s="379"/>
    </row>
    <row r="4594" spans="1:15">
      <c r="A4594" s="417" t="s">
        <v>2155</v>
      </c>
      <c r="B4594" s="417" t="s">
        <v>11476</v>
      </c>
      <c r="C4594" s="417" t="s">
        <v>2281</v>
      </c>
      <c r="D4594" s="417" t="s">
        <v>2330</v>
      </c>
      <c r="E4594" s="391">
        <v>3.5</v>
      </c>
      <c r="F4594" s="418">
        <v>44337</v>
      </c>
      <c r="G4594" s="417" t="s">
        <v>2286</v>
      </c>
      <c r="I4594" s="379">
        <f t="shared" ca="1" si="288"/>
        <v>-234</v>
      </c>
      <c r="J4594" s="379">
        <f t="shared" ca="1" si="289"/>
        <v>-163</v>
      </c>
      <c r="K4594" s="391" t="str">
        <f t="shared" ca="1" si="290"/>
        <v>22,25</v>
      </c>
      <c r="L4594" s="379"/>
      <c r="O4594" s="379"/>
    </row>
    <row r="4595" spans="1:15">
      <c r="A4595" s="417" t="s">
        <v>2155</v>
      </c>
      <c r="B4595" s="417" t="s">
        <v>11477</v>
      </c>
      <c r="C4595" s="417" t="s">
        <v>2281</v>
      </c>
      <c r="D4595" s="417" t="s">
        <v>2841</v>
      </c>
      <c r="E4595" s="391">
        <v>1.1499999999999999</v>
      </c>
      <c r="F4595" s="418">
        <v>44337</v>
      </c>
      <c r="G4595" s="417" t="s">
        <v>2283</v>
      </c>
      <c r="I4595" s="379">
        <f t="shared" ca="1" si="288"/>
        <v>-234</v>
      </c>
      <c r="J4595" s="379">
        <f t="shared" ca="1" si="289"/>
        <v>-163</v>
      </c>
      <c r="K4595" s="391" t="str">
        <f t="shared" ca="1" si="290"/>
        <v>26,50</v>
      </c>
      <c r="L4595" s="379"/>
      <c r="O4595" s="379"/>
    </row>
    <row r="4596" spans="1:15">
      <c r="A4596" s="417" t="s">
        <v>2155</v>
      </c>
      <c r="B4596" s="417" t="s">
        <v>11478</v>
      </c>
      <c r="C4596" s="417" t="s">
        <v>2281</v>
      </c>
      <c r="D4596" s="417" t="s">
        <v>2314</v>
      </c>
      <c r="E4596" s="391">
        <v>3.9</v>
      </c>
      <c r="F4596" s="418">
        <v>44365</v>
      </c>
      <c r="G4596" s="417" t="s">
        <v>2283</v>
      </c>
      <c r="I4596" s="379">
        <f t="shared" ca="1" si="288"/>
        <v>-206</v>
      </c>
      <c r="J4596" s="379">
        <f t="shared" ca="1" si="289"/>
        <v>-144</v>
      </c>
      <c r="K4596" s="391" t="str">
        <f t="shared" ca="1" si="290"/>
        <v>21,75</v>
      </c>
      <c r="L4596" s="379"/>
      <c r="O4596" s="379"/>
    </row>
    <row r="4597" spans="1:15">
      <c r="A4597" s="417" t="s">
        <v>2155</v>
      </c>
      <c r="B4597" s="417" t="s">
        <v>11479</v>
      </c>
      <c r="C4597" s="417" t="s">
        <v>2281</v>
      </c>
      <c r="D4597" s="417" t="s">
        <v>2840</v>
      </c>
      <c r="E4597" s="391">
        <v>1.7</v>
      </c>
      <c r="F4597" s="418">
        <v>44365</v>
      </c>
      <c r="G4597" s="417" t="s">
        <v>2286</v>
      </c>
      <c r="I4597" s="379">
        <f t="shared" ca="1" si="288"/>
        <v>-206</v>
      </c>
      <c r="J4597" s="379">
        <f t="shared" ca="1" si="289"/>
        <v>-144</v>
      </c>
      <c r="K4597" s="391" t="str">
        <f t="shared" ca="1" si="290"/>
        <v>26,00</v>
      </c>
      <c r="L4597" s="379"/>
      <c r="O4597" s="379"/>
    </row>
    <row r="4598" spans="1:15">
      <c r="A4598" s="417" t="s">
        <v>2155</v>
      </c>
      <c r="B4598" s="417" t="s">
        <v>11480</v>
      </c>
      <c r="C4598" s="417" t="s">
        <v>2281</v>
      </c>
      <c r="D4598" s="417" t="s">
        <v>2603</v>
      </c>
      <c r="E4598" s="391">
        <v>3.2</v>
      </c>
      <c r="F4598" s="418">
        <v>44547</v>
      </c>
      <c r="G4598" s="417" t="s">
        <v>2283</v>
      </c>
      <c r="I4598" s="379">
        <f t="shared" ca="1" si="288"/>
        <v>-24</v>
      </c>
      <c r="J4598" s="379">
        <f t="shared" ca="1" si="289"/>
        <v>-18</v>
      </c>
      <c r="K4598" s="391" t="str">
        <f t="shared" ca="1" si="290"/>
        <v>24,26</v>
      </c>
      <c r="L4598" s="379"/>
      <c r="O4598" s="379"/>
    </row>
    <row r="4599" spans="1:15">
      <c r="A4599" s="417" t="s">
        <v>2155</v>
      </c>
      <c r="B4599" s="417" t="s">
        <v>8057</v>
      </c>
      <c r="C4599" s="417" t="s">
        <v>2332</v>
      </c>
      <c r="D4599" s="417" t="s">
        <v>8058</v>
      </c>
      <c r="E4599" s="391">
        <v>0.2</v>
      </c>
      <c r="F4599" s="418">
        <v>44214</v>
      </c>
      <c r="G4599" s="417" t="s">
        <v>2286</v>
      </c>
      <c r="I4599" s="379">
        <f t="shared" ca="1" si="288"/>
        <v>-357</v>
      </c>
      <c r="J4599" s="379">
        <f t="shared" ca="1" si="289"/>
        <v>-247</v>
      </c>
      <c r="K4599" s="391" t="str">
        <f t="shared" ca="1" si="290"/>
        <v>13,26</v>
      </c>
      <c r="L4599" s="379"/>
      <c r="O4599" s="379"/>
    </row>
    <row r="4600" spans="1:15">
      <c r="A4600" s="417" t="s">
        <v>2155</v>
      </c>
      <c r="B4600" s="417" t="s">
        <v>11481</v>
      </c>
      <c r="C4600" s="417" t="s">
        <v>2332</v>
      </c>
      <c r="D4600" s="417" t="s">
        <v>8056</v>
      </c>
      <c r="E4600" s="391">
        <v>0.02</v>
      </c>
      <c r="F4600" s="418">
        <v>44214</v>
      </c>
      <c r="G4600" s="417" t="s">
        <v>2286</v>
      </c>
      <c r="I4600" s="379">
        <f t="shared" ca="1" si="288"/>
        <v>-357</v>
      </c>
      <c r="J4600" s="379">
        <f t="shared" ca="1" si="289"/>
        <v>-247</v>
      </c>
      <c r="K4600" s="391" t="str">
        <f t="shared" ca="1" si="290"/>
        <v>14,51</v>
      </c>
      <c r="L4600" s="379"/>
      <c r="O4600" s="379"/>
    </row>
    <row r="4601" spans="1:15">
      <c r="A4601" s="417" t="s">
        <v>2155</v>
      </c>
      <c r="B4601" s="417" t="s">
        <v>11482</v>
      </c>
      <c r="C4601" s="417" t="s">
        <v>2332</v>
      </c>
      <c r="D4601" s="417" t="s">
        <v>5447</v>
      </c>
      <c r="E4601" s="391">
        <v>0.09</v>
      </c>
      <c r="F4601" s="418">
        <v>44214</v>
      </c>
      <c r="G4601" s="417" t="s">
        <v>2286</v>
      </c>
      <c r="I4601" s="379">
        <f t="shared" ca="1" si="288"/>
        <v>-357</v>
      </c>
      <c r="J4601" s="379">
        <f t="shared" ca="1" si="289"/>
        <v>-247</v>
      </c>
      <c r="K4601" s="391" t="str">
        <f t="shared" ca="1" si="290"/>
        <v>17,26</v>
      </c>
      <c r="L4601" s="379"/>
      <c r="O4601" s="379"/>
    </row>
    <row r="4602" spans="1:15">
      <c r="A4602" s="417" t="s">
        <v>2155</v>
      </c>
      <c r="B4602" s="417" t="s">
        <v>11483</v>
      </c>
      <c r="C4602" s="417" t="s">
        <v>2332</v>
      </c>
      <c r="D4602" s="417" t="s">
        <v>3653</v>
      </c>
      <c r="E4602" s="391">
        <v>0.25</v>
      </c>
      <c r="F4602" s="418">
        <v>44214</v>
      </c>
      <c r="G4602" s="417" t="s">
        <v>2286</v>
      </c>
      <c r="I4602" s="379">
        <f t="shared" ca="1" si="288"/>
        <v>-357</v>
      </c>
      <c r="J4602" s="379">
        <f t="shared" ca="1" si="289"/>
        <v>-247</v>
      </c>
      <c r="K4602" s="391" t="str">
        <f t="shared" ca="1" si="290"/>
        <v>18,26</v>
      </c>
      <c r="L4602" s="379"/>
      <c r="O4602" s="379"/>
    </row>
    <row r="4603" spans="1:15">
      <c r="A4603" s="417" t="s">
        <v>2155</v>
      </c>
      <c r="B4603" s="417" t="s">
        <v>11484</v>
      </c>
      <c r="C4603" s="417" t="s">
        <v>2332</v>
      </c>
      <c r="D4603" s="417" t="s">
        <v>9586</v>
      </c>
      <c r="E4603" s="391">
        <v>0.69</v>
      </c>
      <c r="F4603" s="418">
        <v>44214</v>
      </c>
      <c r="G4603" s="417" t="s">
        <v>2286</v>
      </c>
      <c r="I4603" s="379">
        <f t="shared" ca="1" si="288"/>
        <v>-357</v>
      </c>
      <c r="J4603" s="379">
        <f t="shared" ca="1" si="289"/>
        <v>-247</v>
      </c>
      <c r="K4603" s="391" t="str">
        <f t="shared" ca="1" si="290"/>
        <v>19,26</v>
      </c>
      <c r="L4603" s="379"/>
      <c r="O4603" s="379"/>
    </row>
    <row r="4604" spans="1:15">
      <c r="A4604" s="417" t="s">
        <v>2155</v>
      </c>
      <c r="B4604" s="417" t="s">
        <v>11485</v>
      </c>
      <c r="C4604" s="417" t="s">
        <v>2332</v>
      </c>
      <c r="D4604" s="417" t="s">
        <v>5450</v>
      </c>
      <c r="E4604" s="391">
        <v>1</v>
      </c>
      <c r="F4604" s="418">
        <v>44214</v>
      </c>
      <c r="G4604" s="417" t="s">
        <v>2286</v>
      </c>
      <c r="I4604" s="379">
        <f t="shared" ca="1" si="288"/>
        <v>-357</v>
      </c>
      <c r="J4604" s="379">
        <f t="shared" ca="1" si="289"/>
        <v>-247</v>
      </c>
      <c r="K4604" s="391" t="str">
        <f t="shared" ca="1" si="290"/>
        <v>20,26</v>
      </c>
      <c r="L4604" s="379"/>
      <c r="O4604" s="379"/>
    </row>
    <row r="4605" spans="1:15">
      <c r="A4605" s="417" t="s">
        <v>2155</v>
      </c>
      <c r="B4605" s="417" t="s">
        <v>11486</v>
      </c>
      <c r="C4605" s="417" t="s">
        <v>2332</v>
      </c>
      <c r="D4605" s="417" t="s">
        <v>5451</v>
      </c>
      <c r="E4605" s="391">
        <v>1.65</v>
      </c>
      <c r="F4605" s="418">
        <v>44214</v>
      </c>
      <c r="G4605" s="417" t="s">
        <v>2286</v>
      </c>
      <c r="I4605" s="379">
        <f t="shared" ca="1" si="288"/>
        <v>-357</v>
      </c>
      <c r="J4605" s="379">
        <f t="shared" ca="1" si="289"/>
        <v>-247</v>
      </c>
      <c r="K4605" s="391" t="str">
        <f t="shared" ca="1" si="290"/>
        <v>21,26</v>
      </c>
      <c r="L4605" s="379"/>
      <c r="O4605" s="379"/>
    </row>
    <row r="4606" spans="1:15">
      <c r="A4606" s="417" t="s">
        <v>2155</v>
      </c>
      <c r="B4606" s="417" t="s">
        <v>11487</v>
      </c>
      <c r="C4606" s="417" t="s">
        <v>2332</v>
      </c>
      <c r="D4606" s="417" t="s">
        <v>9654</v>
      </c>
      <c r="E4606" s="391">
        <v>2.6</v>
      </c>
      <c r="F4606" s="418">
        <v>44214</v>
      </c>
      <c r="G4606" s="417" t="s">
        <v>2286</v>
      </c>
      <c r="I4606" s="379">
        <f t="shared" ca="1" si="288"/>
        <v>-357</v>
      </c>
      <c r="J4606" s="379">
        <f t="shared" ca="1" si="289"/>
        <v>-247</v>
      </c>
      <c r="K4606" s="391" t="str">
        <f t="shared" ca="1" si="290"/>
        <v>22,26</v>
      </c>
      <c r="L4606" s="379"/>
      <c r="O4606" s="379"/>
    </row>
    <row r="4607" spans="1:15">
      <c r="A4607" s="417" t="s">
        <v>2155</v>
      </c>
      <c r="B4607" s="417" t="s">
        <v>11488</v>
      </c>
      <c r="C4607" s="417" t="s">
        <v>2332</v>
      </c>
      <c r="D4607" s="417" t="s">
        <v>5453</v>
      </c>
      <c r="E4607" s="391">
        <v>3.32</v>
      </c>
      <c r="F4607" s="418">
        <v>44214</v>
      </c>
      <c r="G4607" s="417" t="s">
        <v>2286</v>
      </c>
      <c r="I4607" s="379">
        <f t="shared" ca="1" si="288"/>
        <v>-357</v>
      </c>
      <c r="J4607" s="379">
        <f t="shared" ca="1" si="289"/>
        <v>-247</v>
      </c>
      <c r="K4607" s="391" t="str">
        <f t="shared" ca="1" si="290"/>
        <v>23,26</v>
      </c>
      <c r="L4607" s="379"/>
      <c r="O4607" s="379"/>
    </row>
    <row r="4608" spans="1:15">
      <c r="A4608" s="417" t="s">
        <v>2155</v>
      </c>
      <c r="B4608" s="417" t="s">
        <v>11489</v>
      </c>
      <c r="C4608" s="417" t="s">
        <v>2332</v>
      </c>
      <c r="D4608" s="417" t="s">
        <v>9630</v>
      </c>
      <c r="E4608" s="391">
        <v>4.8</v>
      </c>
      <c r="F4608" s="418">
        <v>44214</v>
      </c>
      <c r="G4608" s="417" t="s">
        <v>2286</v>
      </c>
      <c r="I4608" s="379">
        <f t="shared" ca="1" si="288"/>
        <v>-357</v>
      </c>
      <c r="J4608" s="379">
        <f t="shared" ca="1" si="289"/>
        <v>-247</v>
      </c>
      <c r="K4608" s="391" t="str">
        <f t="shared" ca="1" si="290"/>
        <v>25,26</v>
      </c>
      <c r="L4608" s="379"/>
      <c r="O4608" s="379"/>
    </row>
    <row r="4609" spans="1:15">
      <c r="A4609" s="417" t="s">
        <v>2155</v>
      </c>
      <c r="B4609" s="417" t="s">
        <v>11490</v>
      </c>
      <c r="C4609" s="417" t="s">
        <v>2332</v>
      </c>
      <c r="D4609" s="417" t="s">
        <v>3648</v>
      </c>
      <c r="E4609" s="391">
        <v>12.44</v>
      </c>
      <c r="F4609" s="418">
        <v>44214</v>
      </c>
      <c r="G4609" s="417" t="s">
        <v>2286</v>
      </c>
      <c r="I4609" s="379">
        <f t="shared" ca="1" si="288"/>
        <v>-357</v>
      </c>
      <c r="J4609" s="379">
        <f t="shared" ca="1" si="289"/>
        <v>-247</v>
      </c>
      <c r="K4609" s="391" t="str">
        <f t="shared" ca="1" si="290"/>
        <v>33,26</v>
      </c>
      <c r="L4609" s="379"/>
      <c r="O4609" s="379"/>
    </row>
    <row r="4610" spans="1:15">
      <c r="A4610" s="417" t="s">
        <v>2155</v>
      </c>
      <c r="B4610" s="417" t="s">
        <v>3656</v>
      </c>
      <c r="C4610" s="417" t="s">
        <v>2332</v>
      </c>
      <c r="D4610" s="417" t="s">
        <v>3657</v>
      </c>
      <c r="E4610" s="391">
        <v>16.149999999999999</v>
      </c>
      <c r="F4610" s="418">
        <v>44214</v>
      </c>
      <c r="G4610" s="417" t="s">
        <v>2286</v>
      </c>
      <c r="I4610" s="379">
        <f t="shared" ca="1" si="288"/>
        <v>-357</v>
      </c>
      <c r="J4610" s="379">
        <f t="shared" ca="1" si="289"/>
        <v>-247</v>
      </c>
      <c r="K4610" s="391" t="str">
        <f t="shared" ca="1" si="290"/>
        <v>37,26</v>
      </c>
      <c r="L4610" s="379"/>
      <c r="O4610" s="379"/>
    </row>
    <row r="4611" spans="1:15">
      <c r="A4611" s="417" t="s">
        <v>2155</v>
      </c>
      <c r="B4611" s="417" t="s">
        <v>3658</v>
      </c>
      <c r="C4611" s="417" t="s">
        <v>2332</v>
      </c>
      <c r="D4611" s="417" t="s">
        <v>3659</v>
      </c>
      <c r="E4611" s="391">
        <v>24.9</v>
      </c>
      <c r="F4611" s="418">
        <v>44214</v>
      </c>
      <c r="G4611" s="417" t="s">
        <v>2286</v>
      </c>
      <c r="I4611" s="379">
        <f t="shared" ca="1" si="288"/>
        <v>-357</v>
      </c>
      <c r="J4611" s="379">
        <f t="shared" ca="1" si="289"/>
        <v>-247</v>
      </c>
      <c r="K4611" s="391" t="str">
        <f t="shared" ca="1" si="290"/>
        <v>45,26</v>
      </c>
      <c r="L4611" s="379"/>
      <c r="O4611" s="379"/>
    </row>
    <row r="4612" spans="1:15">
      <c r="A4612" s="417" t="s">
        <v>2155</v>
      </c>
      <c r="B4612" s="417" t="s">
        <v>3660</v>
      </c>
      <c r="C4612" s="417" t="s">
        <v>2332</v>
      </c>
      <c r="D4612" s="417" t="s">
        <v>3645</v>
      </c>
      <c r="E4612" s="391">
        <v>25.3</v>
      </c>
      <c r="F4612" s="418">
        <v>44214</v>
      </c>
      <c r="G4612" s="417" t="s">
        <v>2286</v>
      </c>
      <c r="I4612" s="379">
        <f t="shared" ca="1" si="288"/>
        <v>-357</v>
      </c>
      <c r="J4612" s="379">
        <f t="shared" ca="1" si="289"/>
        <v>-247</v>
      </c>
      <c r="K4612" s="391" t="str">
        <f t="shared" ca="1" si="290"/>
        <v>43,26</v>
      </c>
      <c r="L4612" s="379"/>
      <c r="O4612" s="379"/>
    </row>
    <row r="4613" spans="1:15">
      <c r="A4613" s="417" t="s">
        <v>2155</v>
      </c>
      <c r="B4613" s="417" t="s">
        <v>17063</v>
      </c>
      <c r="C4613" s="417" t="s">
        <v>2332</v>
      </c>
      <c r="D4613" s="417" t="s">
        <v>3109</v>
      </c>
      <c r="E4613" s="391">
        <v>0.21</v>
      </c>
      <c r="F4613" s="418">
        <v>44249</v>
      </c>
      <c r="G4613" s="417" t="s">
        <v>2286</v>
      </c>
      <c r="I4613" s="379">
        <f t="shared" ca="1" si="288"/>
        <v>-322</v>
      </c>
      <c r="J4613" s="379">
        <f t="shared" ca="1" si="289"/>
        <v>-224</v>
      </c>
      <c r="K4613" s="391" t="str">
        <f t="shared" ca="1" si="290"/>
        <v>14,50</v>
      </c>
      <c r="L4613" s="379"/>
      <c r="O4613" s="379"/>
    </row>
    <row r="4614" spans="1:15">
      <c r="A4614" s="417" t="s">
        <v>2155</v>
      </c>
      <c r="B4614" s="417" t="s">
        <v>11491</v>
      </c>
      <c r="C4614" s="417" t="s">
        <v>2332</v>
      </c>
      <c r="D4614" s="417" t="s">
        <v>2292</v>
      </c>
      <c r="E4614" s="391">
        <v>0.56000000000000005</v>
      </c>
      <c r="F4614" s="418">
        <v>44249</v>
      </c>
      <c r="G4614" s="417" t="s">
        <v>2286</v>
      </c>
      <c r="I4614" s="379">
        <f t="shared" ca="1" si="288"/>
        <v>-322</v>
      </c>
      <c r="J4614" s="379">
        <f t="shared" ca="1" si="289"/>
        <v>-224</v>
      </c>
      <c r="K4614" s="391" t="str">
        <f t="shared" ca="1" si="290"/>
        <v>16,50</v>
      </c>
      <c r="L4614" s="379"/>
      <c r="O4614" s="379"/>
    </row>
    <row r="4615" spans="1:15">
      <c r="A4615" s="417" t="s">
        <v>2155</v>
      </c>
      <c r="B4615" s="417" t="s">
        <v>11492</v>
      </c>
      <c r="C4615" s="417" t="s">
        <v>2332</v>
      </c>
      <c r="D4615" s="417" t="s">
        <v>2300</v>
      </c>
      <c r="E4615" s="391">
        <v>1.1200000000000001</v>
      </c>
      <c r="F4615" s="418">
        <v>44249</v>
      </c>
      <c r="G4615" s="417" t="s">
        <v>2286</v>
      </c>
      <c r="I4615" s="379">
        <f t="shared" ca="1" si="288"/>
        <v>-322</v>
      </c>
      <c r="J4615" s="379">
        <f t="shared" ca="1" si="289"/>
        <v>-224</v>
      </c>
      <c r="K4615" s="391" t="str">
        <f t="shared" ca="1" si="290"/>
        <v>18,50</v>
      </c>
      <c r="L4615" s="379"/>
      <c r="O4615" s="379"/>
    </row>
    <row r="4616" spans="1:15">
      <c r="A4616" s="417" t="s">
        <v>2155</v>
      </c>
      <c r="B4616" s="417" t="s">
        <v>11493</v>
      </c>
      <c r="C4616" s="417" t="s">
        <v>2332</v>
      </c>
      <c r="D4616" s="417" t="s">
        <v>2368</v>
      </c>
      <c r="E4616" s="391">
        <v>2.2999999999999998</v>
      </c>
      <c r="F4616" s="418">
        <v>44249</v>
      </c>
      <c r="G4616" s="417" t="s">
        <v>2286</v>
      </c>
      <c r="I4616" s="379">
        <f t="shared" ca="1" si="288"/>
        <v>-322</v>
      </c>
      <c r="J4616" s="379">
        <f t="shared" ca="1" si="289"/>
        <v>-224</v>
      </c>
      <c r="K4616" s="391" t="str">
        <f t="shared" ca="1" si="290"/>
        <v>20,50</v>
      </c>
      <c r="L4616" s="379"/>
      <c r="O4616" s="379"/>
    </row>
    <row r="4617" spans="1:15">
      <c r="A4617" s="417" t="s">
        <v>2155</v>
      </c>
      <c r="B4617" s="417" t="s">
        <v>11494</v>
      </c>
      <c r="C4617" s="417" t="s">
        <v>2332</v>
      </c>
      <c r="D4617" s="417" t="s">
        <v>2858</v>
      </c>
      <c r="E4617" s="391">
        <v>3.4</v>
      </c>
      <c r="F4617" s="418">
        <v>44249</v>
      </c>
      <c r="G4617" s="417" t="s">
        <v>2286</v>
      </c>
      <c r="I4617" s="379">
        <f t="shared" ca="1" si="288"/>
        <v>-322</v>
      </c>
      <c r="J4617" s="379">
        <f t="shared" ca="1" si="289"/>
        <v>-224</v>
      </c>
      <c r="K4617" s="391" t="str">
        <f t="shared" ca="1" si="290"/>
        <v>22,50</v>
      </c>
      <c r="L4617" s="379"/>
      <c r="O4617" s="379"/>
    </row>
    <row r="4618" spans="1:15">
      <c r="A4618" s="417" t="s">
        <v>2155</v>
      </c>
      <c r="B4618" s="417" t="s">
        <v>11495</v>
      </c>
      <c r="C4618" s="417" t="s">
        <v>2332</v>
      </c>
      <c r="D4618" s="417" t="s">
        <v>2832</v>
      </c>
      <c r="E4618" s="391">
        <v>5.23</v>
      </c>
      <c r="F4618" s="418">
        <v>44249</v>
      </c>
      <c r="G4618" s="417" t="s">
        <v>2286</v>
      </c>
      <c r="I4618" s="379">
        <f t="shared" ref="I4618:I4681" ca="1" si="291">IF(F4618&lt;&gt;"",F4618-$I$199,"")</f>
        <v>-322</v>
      </c>
      <c r="J4618" s="379">
        <f t="shared" ref="J4618:J4681" ca="1" si="292">IF(I4618&lt;&gt;"",NETWORKDAYS($I$199,F4618-1,$N$201:$N$224),"")</f>
        <v>-224</v>
      </c>
      <c r="K4618" s="391" t="str">
        <f t="shared" ref="K4618:K4681" ca="1" si="293">IF(I4618&lt;&gt;"",RIGHT(D4618,LEN(D4618)-FIND(" ",D4618)),"")</f>
        <v>24,50</v>
      </c>
      <c r="L4618" s="379"/>
      <c r="O4618" s="379"/>
    </row>
    <row r="4619" spans="1:15">
      <c r="A4619" s="417" t="s">
        <v>2155</v>
      </c>
      <c r="B4619" s="417" t="s">
        <v>11496</v>
      </c>
      <c r="C4619" s="417" t="s">
        <v>2332</v>
      </c>
      <c r="D4619" s="417" t="s">
        <v>2841</v>
      </c>
      <c r="E4619" s="391">
        <v>7.01</v>
      </c>
      <c r="F4619" s="418">
        <v>44249</v>
      </c>
      <c r="G4619" s="417" t="s">
        <v>2286</v>
      </c>
      <c r="I4619" s="379">
        <f t="shared" ca="1" si="291"/>
        <v>-322</v>
      </c>
      <c r="J4619" s="379">
        <f t="shared" ca="1" si="292"/>
        <v>-224</v>
      </c>
      <c r="K4619" s="391" t="str">
        <f t="shared" ca="1" si="293"/>
        <v>26,50</v>
      </c>
      <c r="L4619" s="379"/>
      <c r="O4619" s="379"/>
    </row>
    <row r="4620" spans="1:15">
      <c r="A4620" s="417" t="s">
        <v>2155</v>
      </c>
      <c r="B4620" s="417" t="s">
        <v>3661</v>
      </c>
      <c r="C4620" s="417" t="s">
        <v>2332</v>
      </c>
      <c r="D4620" s="417" t="s">
        <v>3078</v>
      </c>
      <c r="E4620" s="391">
        <v>17.45</v>
      </c>
      <c r="F4620" s="418">
        <v>44249</v>
      </c>
      <c r="G4620" s="417" t="s">
        <v>2286</v>
      </c>
      <c r="I4620" s="379">
        <f t="shared" ca="1" si="291"/>
        <v>-322</v>
      </c>
      <c r="J4620" s="379">
        <f t="shared" ca="1" si="292"/>
        <v>-224</v>
      </c>
      <c r="K4620" s="391" t="str">
        <f t="shared" ca="1" si="293"/>
        <v>37,50</v>
      </c>
      <c r="L4620" s="379"/>
      <c r="O4620" s="379"/>
    </row>
    <row r="4621" spans="1:15">
      <c r="A4621" s="417" t="s">
        <v>2155</v>
      </c>
      <c r="B4621" s="417" t="s">
        <v>11497</v>
      </c>
      <c r="C4621" s="417" t="s">
        <v>2332</v>
      </c>
      <c r="D4621" s="417" t="s">
        <v>9612</v>
      </c>
      <c r="E4621" s="391">
        <v>16.87</v>
      </c>
      <c r="F4621" s="418">
        <v>44270</v>
      </c>
      <c r="G4621" s="417" t="s">
        <v>2286</v>
      </c>
      <c r="I4621" s="379">
        <f t="shared" ca="1" si="291"/>
        <v>-301</v>
      </c>
      <c r="J4621" s="379">
        <f t="shared" ca="1" si="292"/>
        <v>-209</v>
      </c>
      <c r="K4621" s="391" t="str">
        <f t="shared" ca="1" si="293"/>
        <v>39,26</v>
      </c>
      <c r="L4621" s="379"/>
      <c r="O4621" s="379"/>
    </row>
    <row r="4622" spans="1:15">
      <c r="A4622" s="417" t="s">
        <v>2155</v>
      </c>
      <c r="B4622" s="417" t="s">
        <v>3662</v>
      </c>
      <c r="C4622" s="417" t="s">
        <v>2332</v>
      </c>
      <c r="D4622" s="417" t="s">
        <v>3663</v>
      </c>
      <c r="E4622" s="391">
        <v>22.92</v>
      </c>
      <c r="F4622" s="418">
        <v>44270</v>
      </c>
      <c r="G4622" s="417" t="s">
        <v>2286</v>
      </c>
      <c r="I4622" s="379">
        <f t="shared" ca="1" si="291"/>
        <v>-301</v>
      </c>
      <c r="J4622" s="379">
        <f t="shared" ca="1" si="292"/>
        <v>-209</v>
      </c>
      <c r="K4622" s="391" t="str">
        <f t="shared" ca="1" si="293"/>
        <v>42,01</v>
      </c>
      <c r="L4622" s="379"/>
      <c r="O4622" s="379"/>
    </row>
    <row r="4623" spans="1:15">
      <c r="A4623" s="417" t="s">
        <v>2155</v>
      </c>
      <c r="B4623" s="417" t="s">
        <v>3664</v>
      </c>
      <c r="C4623" s="417" t="s">
        <v>2332</v>
      </c>
      <c r="D4623" s="417" t="s">
        <v>2511</v>
      </c>
      <c r="E4623" s="391">
        <v>26</v>
      </c>
      <c r="F4623" s="418">
        <v>44305</v>
      </c>
      <c r="G4623" s="417" t="s">
        <v>2286</v>
      </c>
      <c r="I4623" s="379">
        <f t="shared" ca="1" si="291"/>
        <v>-266</v>
      </c>
      <c r="J4623" s="379">
        <f t="shared" ca="1" si="292"/>
        <v>-185</v>
      </c>
      <c r="K4623" s="391" t="str">
        <f t="shared" ca="1" si="293"/>
        <v>32,26</v>
      </c>
      <c r="L4623" s="379"/>
      <c r="O4623" s="379"/>
    </row>
    <row r="4624" spans="1:15">
      <c r="A4624" s="417" t="s">
        <v>2155</v>
      </c>
      <c r="B4624" s="417" t="s">
        <v>11498</v>
      </c>
      <c r="C4624" s="417" t="s">
        <v>2332</v>
      </c>
      <c r="D4624" s="417" t="s">
        <v>2327</v>
      </c>
      <c r="E4624" s="391">
        <v>2</v>
      </c>
      <c r="F4624" s="418">
        <v>44337</v>
      </c>
      <c r="G4624" s="417" t="s">
        <v>2286</v>
      </c>
      <c r="I4624" s="379">
        <f t="shared" ca="1" si="291"/>
        <v>-234</v>
      </c>
      <c r="J4624" s="379">
        <f t="shared" ca="1" si="292"/>
        <v>-163</v>
      </c>
      <c r="K4624" s="391" t="str">
        <f t="shared" ca="1" si="293"/>
        <v>16,00</v>
      </c>
      <c r="L4624" s="379"/>
      <c r="O4624" s="379"/>
    </row>
    <row r="4625" spans="1:15">
      <c r="A4625" s="417" t="s">
        <v>2155</v>
      </c>
      <c r="B4625" s="417" t="s">
        <v>11499</v>
      </c>
      <c r="C4625" s="417" t="s">
        <v>2332</v>
      </c>
      <c r="D4625" s="417" t="s">
        <v>2302</v>
      </c>
      <c r="E4625" s="391">
        <v>2</v>
      </c>
      <c r="F4625" s="418">
        <v>44337</v>
      </c>
      <c r="G4625" s="417" t="s">
        <v>2286</v>
      </c>
      <c r="I4625" s="379">
        <f t="shared" ca="1" si="291"/>
        <v>-234</v>
      </c>
      <c r="J4625" s="379">
        <f t="shared" ca="1" si="292"/>
        <v>-163</v>
      </c>
      <c r="K4625" s="391" t="str">
        <f t="shared" ca="1" si="293"/>
        <v>19,00</v>
      </c>
      <c r="L4625" s="379"/>
      <c r="O4625" s="379"/>
    </row>
    <row r="4626" spans="1:15">
      <c r="A4626" s="417" t="s">
        <v>2155</v>
      </c>
      <c r="B4626" s="417" t="s">
        <v>11500</v>
      </c>
      <c r="C4626" s="417" t="s">
        <v>2332</v>
      </c>
      <c r="D4626" s="417" t="s">
        <v>3023</v>
      </c>
      <c r="E4626" s="391">
        <v>2.2000000000000002</v>
      </c>
      <c r="F4626" s="418">
        <v>44365</v>
      </c>
      <c r="G4626" s="417" t="s">
        <v>2286</v>
      </c>
      <c r="I4626" s="379">
        <f t="shared" ca="1" si="291"/>
        <v>-206</v>
      </c>
      <c r="J4626" s="379">
        <f t="shared" ca="1" si="292"/>
        <v>-144</v>
      </c>
      <c r="K4626" s="391" t="str">
        <f t="shared" ca="1" si="293"/>
        <v>19,50</v>
      </c>
      <c r="L4626" s="379"/>
      <c r="O4626" s="379"/>
    </row>
    <row r="4627" spans="1:15">
      <c r="A4627" s="417" t="s">
        <v>2155</v>
      </c>
      <c r="B4627" s="417" t="s">
        <v>11501</v>
      </c>
      <c r="C4627" s="417" t="s">
        <v>2332</v>
      </c>
      <c r="D4627" s="417" t="s">
        <v>5473</v>
      </c>
      <c r="E4627" s="391">
        <v>5</v>
      </c>
      <c r="F4627" s="418">
        <v>44547</v>
      </c>
      <c r="G4627" s="417" t="s">
        <v>2286</v>
      </c>
      <c r="I4627" s="379">
        <f t="shared" ca="1" si="291"/>
        <v>-24</v>
      </c>
      <c r="J4627" s="379">
        <f t="shared" ca="1" si="292"/>
        <v>-18</v>
      </c>
      <c r="K4627" s="391" t="str">
        <f t="shared" ca="1" si="293"/>
        <v>20,51</v>
      </c>
      <c r="L4627" s="379"/>
      <c r="O4627" s="379"/>
    </row>
    <row r="4628" spans="1:15">
      <c r="A4628" s="417"/>
      <c r="B4628" s="417" t="s">
        <v>8059</v>
      </c>
      <c r="C4628" s="417" t="s">
        <v>2281</v>
      </c>
      <c r="D4628" s="417" t="s">
        <v>11502</v>
      </c>
      <c r="E4628" s="391">
        <v>9.1300000000000008</v>
      </c>
      <c r="F4628" s="418">
        <v>44214</v>
      </c>
      <c r="G4628" s="417" t="s">
        <v>2283</v>
      </c>
      <c r="I4628" s="379">
        <f t="shared" ca="1" si="291"/>
        <v>-357</v>
      </c>
      <c r="J4628" s="379">
        <f t="shared" ca="1" si="292"/>
        <v>-247</v>
      </c>
      <c r="K4628" s="391" t="str">
        <f t="shared" ca="1" si="293"/>
        <v>19,43</v>
      </c>
      <c r="L4628" s="379"/>
      <c r="O4628" s="379"/>
    </row>
    <row r="4629" spans="1:15">
      <c r="A4629" s="417" t="s">
        <v>2155</v>
      </c>
      <c r="B4629" s="417" t="s">
        <v>11503</v>
      </c>
      <c r="C4629" s="417" t="s">
        <v>2281</v>
      </c>
      <c r="D4629" s="417" t="s">
        <v>11504</v>
      </c>
      <c r="E4629" s="391">
        <v>7.6</v>
      </c>
      <c r="F4629" s="418">
        <v>44214</v>
      </c>
      <c r="G4629" s="417" t="s">
        <v>2283</v>
      </c>
      <c r="I4629" s="379">
        <f t="shared" ca="1" si="291"/>
        <v>-357</v>
      </c>
      <c r="J4629" s="379">
        <f t="shared" ca="1" si="292"/>
        <v>-247</v>
      </c>
      <c r="K4629" s="391" t="str">
        <f t="shared" ca="1" si="293"/>
        <v>20,43</v>
      </c>
      <c r="L4629" s="379"/>
      <c r="O4629" s="379"/>
    </row>
    <row r="4630" spans="1:15">
      <c r="A4630" s="417" t="s">
        <v>2155</v>
      </c>
      <c r="B4630" s="417" t="s">
        <v>11505</v>
      </c>
      <c r="C4630" s="417" t="s">
        <v>2281</v>
      </c>
      <c r="D4630" s="417" t="s">
        <v>11506</v>
      </c>
      <c r="E4630" s="391">
        <v>7.19</v>
      </c>
      <c r="F4630" s="418">
        <v>44214</v>
      </c>
      <c r="G4630" s="417" t="s">
        <v>2283</v>
      </c>
      <c r="I4630" s="379">
        <f t="shared" ca="1" si="291"/>
        <v>-357</v>
      </c>
      <c r="J4630" s="379">
        <f t="shared" ca="1" si="292"/>
        <v>-247</v>
      </c>
      <c r="K4630" s="391" t="str">
        <f t="shared" ca="1" si="293"/>
        <v>21,43</v>
      </c>
      <c r="L4630" s="379"/>
      <c r="O4630" s="379"/>
    </row>
    <row r="4631" spans="1:15">
      <c r="A4631" s="417" t="s">
        <v>2155</v>
      </c>
      <c r="B4631" s="417" t="s">
        <v>8060</v>
      </c>
      <c r="C4631" s="417" t="s">
        <v>2281</v>
      </c>
      <c r="D4631" s="417" t="s">
        <v>11507</v>
      </c>
      <c r="E4631" s="391">
        <v>5.05</v>
      </c>
      <c r="F4631" s="418">
        <v>44214</v>
      </c>
      <c r="G4631" s="417" t="s">
        <v>2283</v>
      </c>
      <c r="I4631" s="379">
        <f t="shared" ca="1" si="291"/>
        <v>-357</v>
      </c>
      <c r="J4631" s="379">
        <f t="shared" ca="1" si="292"/>
        <v>-247</v>
      </c>
      <c r="K4631" s="391" t="str">
        <f t="shared" ca="1" si="293"/>
        <v>22,43</v>
      </c>
      <c r="L4631" s="379"/>
      <c r="O4631" s="379"/>
    </row>
    <row r="4632" spans="1:15">
      <c r="A4632" s="417" t="s">
        <v>2155</v>
      </c>
      <c r="B4632" s="417" t="s">
        <v>6896</v>
      </c>
      <c r="C4632" s="417" t="s">
        <v>2281</v>
      </c>
      <c r="D4632" s="417" t="s">
        <v>11508</v>
      </c>
      <c r="E4632" s="391">
        <v>4.87</v>
      </c>
      <c r="F4632" s="418">
        <v>44214</v>
      </c>
      <c r="G4632" s="417" t="s">
        <v>2283</v>
      </c>
      <c r="I4632" s="379">
        <f t="shared" ca="1" si="291"/>
        <v>-357</v>
      </c>
      <c r="J4632" s="379">
        <f t="shared" ca="1" si="292"/>
        <v>-247</v>
      </c>
      <c r="K4632" s="391" t="str">
        <f t="shared" ca="1" si="293"/>
        <v>23,43</v>
      </c>
      <c r="L4632" s="379"/>
      <c r="O4632" s="379"/>
    </row>
    <row r="4633" spans="1:15">
      <c r="A4633" s="417" t="s">
        <v>2155</v>
      </c>
      <c r="B4633" s="417" t="s">
        <v>8061</v>
      </c>
      <c r="C4633" s="417" t="s">
        <v>2281</v>
      </c>
      <c r="D4633" s="417" t="s">
        <v>11509</v>
      </c>
      <c r="E4633" s="391">
        <v>1.29</v>
      </c>
      <c r="F4633" s="418">
        <v>44214</v>
      </c>
      <c r="G4633" s="417" t="s">
        <v>2283</v>
      </c>
      <c r="I4633" s="379">
        <f t="shared" ca="1" si="291"/>
        <v>-357</v>
      </c>
      <c r="J4633" s="379">
        <f t="shared" ca="1" si="292"/>
        <v>-247</v>
      </c>
      <c r="K4633" s="391" t="str">
        <f t="shared" ca="1" si="293"/>
        <v>23,93</v>
      </c>
      <c r="L4633" s="379"/>
      <c r="O4633" s="379"/>
    </row>
    <row r="4634" spans="1:15">
      <c r="A4634" s="417" t="s">
        <v>2155</v>
      </c>
      <c r="B4634" s="417" t="s">
        <v>6897</v>
      </c>
      <c r="C4634" s="417" t="s">
        <v>2281</v>
      </c>
      <c r="D4634" s="417" t="s">
        <v>11510</v>
      </c>
      <c r="E4634" s="391">
        <v>3.63</v>
      </c>
      <c r="F4634" s="418">
        <v>44214</v>
      </c>
      <c r="G4634" s="417" t="s">
        <v>2283</v>
      </c>
      <c r="I4634" s="379">
        <f t="shared" ca="1" si="291"/>
        <v>-357</v>
      </c>
      <c r="J4634" s="379">
        <f t="shared" ca="1" si="292"/>
        <v>-247</v>
      </c>
      <c r="K4634" s="391" t="str">
        <f t="shared" ca="1" si="293"/>
        <v>24,43</v>
      </c>
      <c r="L4634" s="379"/>
      <c r="O4634" s="379"/>
    </row>
    <row r="4635" spans="1:15">
      <c r="A4635" s="417" t="s">
        <v>2155</v>
      </c>
      <c r="B4635" s="417" t="s">
        <v>8063</v>
      </c>
      <c r="C4635" s="417" t="s">
        <v>2281</v>
      </c>
      <c r="D4635" s="417" t="s">
        <v>11511</v>
      </c>
      <c r="E4635" s="391">
        <v>1.29</v>
      </c>
      <c r="F4635" s="418">
        <v>44214</v>
      </c>
      <c r="G4635" s="417" t="s">
        <v>2283</v>
      </c>
      <c r="I4635" s="379">
        <f t="shared" ca="1" si="291"/>
        <v>-357</v>
      </c>
      <c r="J4635" s="379">
        <f t="shared" ca="1" si="292"/>
        <v>-247</v>
      </c>
      <c r="K4635" s="391" t="str">
        <f t="shared" ca="1" si="293"/>
        <v>24,93</v>
      </c>
      <c r="L4635" s="379"/>
      <c r="O4635" s="379"/>
    </row>
    <row r="4636" spans="1:15">
      <c r="A4636" s="417" t="s">
        <v>2155</v>
      </c>
      <c r="B4636" s="417" t="s">
        <v>8064</v>
      </c>
      <c r="C4636" s="417" t="s">
        <v>2281</v>
      </c>
      <c r="D4636" s="417" t="s">
        <v>4042</v>
      </c>
      <c r="E4636" s="391">
        <v>2.56</v>
      </c>
      <c r="F4636" s="418">
        <v>44214</v>
      </c>
      <c r="G4636" s="417" t="s">
        <v>2283</v>
      </c>
      <c r="I4636" s="379">
        <f t="shared" ca="1" si="291"/>
        <v>-357</v>
      </c>
      <c r="J4636" s="379">
        <f t="shared" ca="1" si="292"/>
        <v>-247</v>
      </c>
      <c r="K4636" s="391" t="str">
        <f t="shared" ca="1" si="293"/>
        <v>25,43</v>
      </c>
      <c r="L4636" s="379"/>
      <c r="O4636" s="379"/>
    </row>
    <row r="4637" spans="1:15">
      <c r="A4637" s="417" t="s">
        <v>2155</v>
      </c>
      <c r="B4637" s="417" t="s">
        <v>8065</v>
      </c>
      <c r="C4637" s="417" t="s">
        <v>2281</v>
      </c>
      <c r="D4637" s="417" t="s">
        <v>11512</v>
      </c>
      <c r="E4637" s="391">
        <v>1.51</v>
      </c>
      <c r="F4637" s="418">
        <v>44214</v>
      </c>
      <c r="G4637" s="417" t="s">
        <v>2283</v>
      </c>
      <c r="I4637" s="379">
        <f t="shared" ca="1" si="291"/>
        <v>-357</v>
      </c>
      <c r="J4637" s="379">
        <f t="shared" ca="1" si="292"/>
        <v>-247</v>
      </c>
      <c r="K4637" s="391" t="str">
        <f t="shared" ca="1" si="293"/>
        <v>25,93</v>
      </c>
      <c r="L4637" s="379"/>
      <c r="O4637" s="379"/>
    </row>
    <row r="4638" spans="1:15">
      <c r="A4638" s="417" t="s">
        <v>2155</v>
      </c>
      <c r="B4638" s="417" t="s">
        <v>3666</v>
      </c>
      <c r="C4638" s="417" t="s">
        <v>2281</v>
      </c>
      <c r="D4638" s="417" t="s">
        <v>4033</v>
      </c>
      <c r="E4638" s="391">
        <v>2.0699999999999998</v>
      </c>
      <c r="F4638" s="418">
        <v>44214</v>
      </c>
      <c r="G4638" s="417" t="s">
        <v>2286</v>
      </c>
      <c r="I4638" s="379">
        <f t="shared" ca="1" si="291"/>
        <v>-357</v>
      </c>
      <c r="J4638" s="379">
        <f t="shared" ca="1" si="292"/>
        <v>-247</v>
      </c>
      <c r="K4638" s="391" t="str">
        <f t="shared" ca="1" si="293"/>
        <v>26,18</v>
      </c>
      <c r="L4638" s="379"/>
      <c r="O4638" s="379"/>
    </row>
    <row r="4639" spans="1:15">
      <c r="A4639" s="417" t="s">
        <v>2155</v>
      </c>
      <c r="B4639" s="417" t="s">
        <v>8066</v>
      </c>
      <c r="C4639" s="417" t="s">
        <v>2281</v>
      </c>
      <c r="D4639" s="417" t="s">
        <v>11513</v>
      </c>
      <c r="E4639" s="391">
        <v>1.43</v>
      </c>
      <c r="F4639" s="418">
        <v>44214</v>
      </c>
      <c r="G4639" s="417" t="s">
        <v>2283</v>
      </c>
      <c r="I4639" s="379">
        <f t="shared" ca="1" si="291"/>
        <v>-357</v>
      </c>
      <c r="J4639" s="379">
        <f t="shared" ca="1" si="292"/>
        <v>-247</v>
      </c>
      <c r="K4639" s="391" t="str">
        <f t="shared" ca="1" si="293"/>
        <v>26,43</v>
      </c>
      <c r="L4639" s="379"/>
      <c r="O4639" s="379"/>
    </row>
    <row r="4640" spans="1:15">
      <c r="A4640" s="417" t="s">
        <v>2155</v>
      </c>
      <c r="B4640" s="417" t="s">
        <v>8067</v>
      </c>
      <c r="C4640" s="417" t="s">
        <v>2281</v>
      </c>
      <c r="D4640" s="417" t="s">
        <v>11514</v>
      </c>
      <c r="E4640" s="391">
        <v>1.9</v>
      </c>
      <c r="F4640" s="418">
        <v>44214</v>
      </c>
      <c r="G4640" s="417" t="s">
        <v>2283</v>
      </c>
      <c r="I4640" s="379">
        <f t="shared" ca="1" si="291"/>
        <v>-357</v>
      </c>
      <c r="J4640" s="379">
        <f t="shared" ca="1" si="292"/>
        <v>-247</v>
      </c>
      <c r="K4640" s="391" t="str">
        <f t="shared" ca="1" si="293"/>
        <v>26,93</v>
      </c>
      <c r="L4640" s="379"/>
      <c r="O4640" s="379"/>
    </row>
    <row r="4641" spans="1:15">
      <c r="A4641" s="417" t="s">
        <v>2155</v>
      </c>
      <c r="B4641" s="417" t="s">
        <v>8068</v>
      </c>
      <c r="C4641" s="417" t="s">
        <v>2281</v>
      </c>
      <c r="D4641" s="417" t="s">
        <v>11515</v>
      </c>
      <c r="E4641" s="391">
        <v>1.58</v>
      </c>
      <c r="F4641" s="418">
        <v>44214</v>
      </c>
      <c r="G4641" s="417" t="s">
        <v>2283</v>
      </c>
      <c r="I4641" s="379">
        <f t="shared" ca="1" si="291"/>
        <v>-357</v>
      </c>
      <c r="J4641" s="379">
        <f t="shared" ca="1" si="292"/>
        <v>-247</v>
      </c>
      <c r="K4641" s="391" t="str">
        <f t="shared" ca="1" si="293"/>
        <v>27,43</v>
      </c>
      <c r="L4641" s="379"/>
      <c r="O4641" s="379"/>
    </row>
    <row r="4642" spans="1:15">
      <c r="A4642" s="417" t="s">
        <v>2155</v>
      </c>
      <c r="B4642" s="417" t="s">
        <v>8069</v>
      </c>
      <c r="C4642" s="417" t="s">
        <v>2281</v>
      </c>
      <c r="D4642" s="417" t="s">
        <v>11516</v>
      </c>
      <c r="E4642" s="391">
        <v>0.55000000000000004</v>
      </c>
      <c r="F4642" s="418">
        <v>44214</v>
      </c>
      <c r="G4642" s="417" t="s">
        <v>2283</v>
      </c>
      <c r="I4642" s="379">
        <f t="shared" ca="1" si="291"/>
        <v>-357</v>
      </c>
      <c r="J4642" s="379">
        <f t="shared" ca="1" si="292"/>
        <v>-247</v>
      </c>
      <c r="K4642" s="391" t="str">
        <f t="shared" ca="1" si="293"/>
        <v>27,93</v>
      </c>
      <c r="L4642" s="379"/>
      <c r="O4642" s="379"/>
    </row>
    <row r="4643" spans="1:15">
      <c r="A4643" s="417" t="s">
        <v>2155</v>
      </c>
      <c r="B4643" s="417" t="s">
        <v>8070</v>
      </c>
      <c r="C4643" s="417" t="s">
        <v>2281</v>
      </c>
      <c r="D4643" s="417" t="s">
        <v>10080</v>
      </c>
      <c r="E4643" s="391">
        <v>0.95</v>
      </c>
      <c r="F4643" s="418">
        <v>44214</v>
      </c>
      <c r="G4643" s="417" t="s">
        <v>2283</v>
      </c>
      <c r="I4643" s="379">
        <f t="shared" ca="1" si="291"/>
        <v>-357</v>
      </c>
      <c r="J4643" s="379">
        <f t="shared" ca="1" si="292"/>
        <v>-247</v>
      </c>
      <c r="K4643" s="391" t="str">
        <f t="shared" ca="1" si="293"/>
        <v>28,43</v>
      </c>
      <c r="L4643" s="379"/>
      <c r="O4643" s="379"/>
    </row>
    <row r="4644" spans="1:15">
      <c r="A4644" s="417" t="s">
        <v>2155</v>
      </c>
      <c r="B4644" s="417" t="s">
        <v>11517</v>
      </c>
      <c r="C4644" s="417" t="s">
        <v>2281</v>
      </c>
      <c r="D4644" s="417" t="s">
        <v>11518</v>
      </c>
      <c r="E4644" s="391">
        <v>0.24</v>
      </c>
      <c r="F4644" s="418">
        <v>44214</v>
      </c>
      <c r="G4644" s="417" t="s">
        <v>2283</v>
      </c>
      <c r="I4644" s="379">
        <f t="shared" ca="1" si="291"/>
        <v>-357</v>
      </c>
      <c r="J4644" s="379">
        <f t="shared" ca="1" si="292"/>
        <v>-247</v>
      </c>
      <c r="K4644" s="391" t="str">
        <f t="shared" ca="1" si="293"/>
        <v>28,93</v>
      </c>
      <c r="L4644" s="379"/>
      <c r="O4644" s="379"/>
    </row>
    <row r="4645" spans="1:15">
      <c r="A4645" s="417" t="s">
        <v>2155</v>
      </c>
      <c r="B4645" s="417" t="s">
        <v>3668</v>
      </c>
      <c r="C4645" s="417" t="s">
        <v>2281</v>
      </c>
      <c r="D4645" s="417" t="s">
        <v>4035</v>
      </c>
      <c r="E4645" s="391">
        <v>0.3</v>
      </c>
      <c r="F4645" s="418">
        <v>44214</v>
      </c>
      <c r="G4645" s="417" t="s">
        <v>2286</v>
      </c>
      <c r="I4645" s="379">
        <f t="shared" ca="1" si="291"/>
        <v>-357</v>
      </c>
      <c r="J4645" s="379">
        <f t="shared" ca="1" si="292"/>
        <v>-247</v>
      </c>
      <c r="K4645" s="391" t="str">
        <f t="shared" ca="1" si="293"/>
        <v>29,18</v>
      </c>
      <c r="L4645" s="379"/>
      <c r="O4645" s="379"/>
    </row>
    <row r="4646" spans="1:15">
      <c r="A4646" s="417" t="s">
        <v>2155</v>
      </c>
      <c r="B4646" s="417" t="s">
        <v>11519</v>
      </c>
      <c r="C4646" s="417" t="s">
        <v>2281</v>
      </c>
      <c r="D4646" s="417" t="s">
        <v>11520</v>
      </c>
      <c r="E4646" s="391">
        <v>0.15</v>
      </c>
      <c r="F4646" s="418">
        <v>44214</v>
      </c>
      <c r="G4646" s="417" t="s">
        <v>2283</v>
      </c>
      <c r="I4646" s="379">
        <f t="shared" ca="1" si="291"/>
        <v>-357</v>
      </c>
      <c r="J4646" s="379">
        <f t="shared" ca="1" si="292"/>
        <v>-247</v>
      </c>
      <c r="K4646" s="391" t="str">
        <f t="shared" ca="1" si="293"/>
        <v>29,43</v>
      </c>
      <c r="L4646" s="379"/>
      <c r="O4646" s="379"/>
    </row>
    <row r="4647" spans="1:15">
      <c r="A4647" s="417" t="s">
        <v>2155</v>
      </c>
      <c r="B4647" s="417" t="s">
        <v>11521</v>
      </c>
      <c r="C4647" s="417" t="s">
        <v>2281</v>
      </c>
      <c r="D4647" s="417" t="s">
        <v>11522</v>
      </c>
      <c r="E4647" s="391">
        <v>0.16</v>
      </c>
      <c r="F4647" s="418">
        <v>44214</v>
      </c>
      <c r="G4647" s="417" t="s">
        <v>2286</v>
      </c>
      <c r="I4647" s="379">
        <f t="shared" ca="1" si="291"/>
        <v>-357</v>
      </c>
      <c r="J4647" s="379">
        <f t="shared" ca="1" si="292"/>
        <v>-247</v>
      </c>
      <c r="K4647" s="391" t="str">
        <f t="shared" ca="1" si="293"/>
        <v>29,68</v>
      </c>
      <c r="L4647" s="379"/>
      <c r="O4647" s="379"/>
    </row>
    <row r="4648" spans="1:15">
      <c r="A4648" s="417" t="s">
        <v>2155</v>
      </c>
      <c r="B4648" s="417" t="s">
        <v>11523</v>
      </c>
      <c r="C4648" s="417" t="s">
        <v>2281</v>
      </c>
      <c r="D4648" s="417" t="s">
        <v>4036</v>
      </c>
      <c r="E4648" s="391">
        <v>0.1</v>
      </c>
      <c r="F4648" s="418">
        <v>44214</v>
      </c>
      <c r="G4648" s="417" t="s">
        <v>2286</v>
      </c>
      <c r="I4648" s="379">
        <f t="shared" ca="1" si="291"/>
        <v>-357</v>
      </c>
      <c r="J4648" s="379">
        <f t="shared" ca="1" si="292"/>
        <v>-247</v>
      </c>
      <c r="K4648" s="391" t="str">
        <f t="shared" ca="1" si="293"/>
        <v>30,18</v>
      </c>
      <c r="L4648" s="379"/>
      <c r="O4648" s="379"/>
    </row>
    <row r="4649" spans="1:15">
      <c r="A4649" s="417" t="s">
        <v>2155</v>
      </c>
      <c r="B4649" s="417" t="s">
        <v>11524</v>
      </c>
      <c r="C4649" s="417" t="s">
        <v>2281</v>
      </c>
      <c r="D4649" s="417" t="s">
        <v>11525</v>
      </c>
      <c r="E4649" s="391">
        <v>0.05</v>
      </c>
      <c r="F4649" s="418">
        <v>44214</v>
      </c>
      <c r="G4649" s="417" t="s">
        <v>2283</v>
      </c>
      <c r="I4649" s="379">
        <f t="shared" ca="1" si="291"/>
        <v>-357</v>
      </c>
      <c r="J4649" s="379">
        <f t="shared" ca="1" si="292"/>
        <v>-247</v>
      </c>
      <c r="K4649" s="391" t="str">
        <f t="shared" ca="1" si="293"/>
        <v>31,93</v>
      </c>
      <c r="L4649" s="379"/>
      <c r="O4649" s="379"/>
    </row>
    <row r="4650" spans="1:15">
      <c r="A4650" s="417" t="s">
        <v>2155</v>
      </c>
      <c r="B4650" s="417" t="s">
        <v>11526</v>
      </c>
      <c r="C4650" s="417" t="s">
        <v>2281</v>
      </c>
      <c r="D4650" s="417" t="s">
        <v>11527</v>
      </c>
      <c r="E4650" s="391">
        <v>0.08</v>
      </c>
      <c r="F4650" s="418">
        <v>44214</v>
      </c>
      <c r="G4650" s="417" t="s">
        <v>2283</v>
      </c>
      <c r="I4650" s="379">
        <f t="shared" ca="1" si="291"/>
        <v>-357</v>
      </c>
      <c r="J4650" s="379">
        <f t="shared" ca="1" si="292"/>
        <v>-247</v>
      </c>
      <c r="K4650" s="391" t="str">
        <f t="shared" ca="1" si="293"/>
        <v>30,43</v>
      </c>
      <c r="L4650" s="379"/>
      <c r="O4650" s="379"/>
    </row>
    <row r="4651" spans="1:15">
      <c r="A4651" s="417" t="s">
        <v>2155</v>
      </c>
      <c r="B4651" s="417" t="s">
        <v>11528</v>
      </c>
      <c r="C4651" s="417" t="s">
        <v>2281</v>
      </c>
      <c r="D4651" s="417" t="s">
        <v>11529</v>
      </c>
      <c r="E4651" s="391">
        <v>0.08</v>
      </c>
      <c r="F4651" s="418">
        <v>44214</v>
      </c>
      <c r="G4651" s="417" t="s">
        <v>2286</v>
      </c>
      <c r="I4651" s="379">
        <f t="shared" ca="1" si="291"/>
        <v>-357</v>
      </c>
      <c r="J4651" s="379">
        <f t="shared" ca="1" si="292"/>
        <v>-247</v>
      </c>
      <c r="K4651" s="391" t="str">
        <f t="shared" ca="1" si="293"/>
        <v>30,68</v>
      </c>
      <c r="L4651" s="379"/>
      <c r="O4651" s="379"/>
    </row>
    <row r="4652" spans="1:15">
      <c r="A4652" s="417" t="s">
        <v>2155</v>
      </c>
      <c r="B4652" s="417" t="s">
        <v>11530</v>
      </c>
      <c r="C4652" s="417" t="s">
        <v>2281</v>
      </c>
      <c r="D4652" s="417" t="s">
        <v>11531</v>
      </c>
      <c r="E4652" s="391">
        <v>0.05</v>
      </c>
      <c r="F4652" s="418">
        <v>44214</v>
      </c>
      <c r="G4652" s="417" t="s">
        <v>2283</v>
      </c>
      <c r="I4652" s="379">
        <f t="shared" ca="1" si="291"/>
        <v>-357</v>
      </c>
      <c r="J4652" s="379">
        <f t="shared" ca="1" si="292"/>
        <v>-247</v>
      </c>
      <c r="K4652" s="391" t="str">
        <f t="shared" ca="1" si="293"/>
        <v>31,43</v>
      </c>
      <c r="L4652" s="379"/>
      <c r="O4652" s="379"/>
    </row>
    <row r="4653" spans="1:15">
      <c r="A4653" s="417" t="s">
        <v>2155</v>
      </c>
      <c r="B4653" s="417" t="s">
        <v>11532</v>
      </c>
      <c r="C4653" s="417" t="s">
        <v>2281</v>
      </c>
      <c r="D4653" s="417" t="s">
        <v>11533</v>
      </c>
      <c r="E4653" s="391">
        <v>0.18</v>
      </c>
      <c r="F4653" s="418">
        <v>44214</v>
      </c>
      <c r="G4653" s="417" t="s">
        <v>2286</v>
      </c>
      <c r="I4653" s="379">
        <f t="shared" ca="1" si="291"/>
        <v>-357</v>
      </c>
      <c r="J4653" s="379">
        <f t="shared" ca="1" si="292"/>
        <v>-247</v>
      </c>
      <c r="K4653" s="391" t="str">
        <f t="shared" ca="1" si="293"/>
        <v>32,18</v>
      </c>
      <c r="L4653" s="379"/>
      <c r="O4653" s="379"/>
    </row>
    <row r="4654" spans="1:15">
      <c r="A4654" s="417" t="s">
        <v>2155</v>
      </c>
      <c r="B4654" s="417" t="s">
        <v>11534</v>
      </c>
      <c r="C4654" s="417" t="s">
        <v>2281</v>
      </c>
      <c r="D4654" s="417" t="s">
        <v>11535</v>
      </c>
      <c r="E4654" s="391">
        <v>7.0000000000000007E-2</v>
      </c>
      <c r="F4654" s="418">
        <v>44214</v>
      </c>
      <c r="G4654" s="417" t="s">
        <v>2283</v>
      </c>
      <c r="I4654" s="379">
        <f t="shared" ca="1" si="291"/>
        <v>-357</v>
      </c>
      <c r="J4654" s="379">
        <f t="shared" ca="1" si="292"/>
        <v>-247</v>
      </c>
      <c r="K4654" s="391" t="str">
        <f t="shared" ca="1" si="293"/>
        <v>34,43</v>
      </c>
      <c r="L4654" s="379"/>
      <c r="O4654" s="379"/>
    </row>
    <row r="4655" spans="1:15">
      <c r="A4655" s="417" t="s">
        <v>2155</v>
      </c>
      <c r="B4655" s="417" t="s">
        <v>11536</v>
      </c>
      <c r="C4655" s="417" t="s">
        <v>2281</v>
      </c>
      <c r="D4655" s="417" t="s">
        <v>11537</v>
      </c>
      <c r="E4655" s="391">
        <v>0.14000000000000001</v>
      </c>
      <c r="F4655" s="418">
        <v>44214</v>
      </c>
      <c r="G4655" s="417" t="s">
        <v>2283</v>
      </c>
      <c r="I4655" s="379">
        <f t="shared" ca="1" si="291"/>
        <v>-357</v>
      </c>
      <c r="J4655" s="379">
        <f t="shared" ca="1" si="292"/>
        <v>-247</v>
      </c>
      <c r="K4655" s="391" t="str">
        <f t="shared" ca="1" si="293"/>
        <v>32,93</v>
      </c>
      <c r="L4655" s="379"/>
      <c r="O4655" s="379"/>
    </row>
    <row r="4656" spans="1:15">
      <c r="A4656" s="417" t="s">
        <v>2155</v>
      </c>
      <c r="B4656" s="417" t="s">
        <v>3670</v>
      </c>
      <c r="C4656" s="417" t="s">
        <v>2281</v>
      </c>
      <c r="D4656" s="417" t="s">
        <v>4031</v>
      </c>
      <c r="E4656" s="391">
        <v>4.9000000000000004</v>
      </c>
      <c r="F4656" s="418">
        <v>44249</v>
      </c>
      <c r="G4656" s="417" t="s">
        <v>2283</v>
      </c>
      <c r="I4656" s="379">
        <f t="shared" ca="1" si="291"/>
        <v>-322</v>
      </c>
      <c r="J4656" s="379">
        <f t="shared" ca="1" si="292"/>
        <v>-224</v>
      </c>
      <c r="K4656" s="391" t="str">
        <f t="shared" ca="1" si="293"/>
        <v>23,18</v>
      </c>
      <c r="L4656" s="379"/>
      <c r="O4656" s="379"/>
    </row>
    <row r="4657" spans="1:15">
      <c r="A4657" s="417" t="s">
        <v>2155</v>
      </c>
      <c r="B4657" s="417" t="s">
        <v>3672</v>
      </c>
      <c r="C4657" s="417" t="s">
        <v>2281</v>
      </c>
      <c r="D4657" s="417" t="s">
        <v>4032</v>
      </c>
      <c r="E4657" s="391">
        <v>1.24</v>
      </c>
      <c r="F4657" s="418">
        <v>44249</v>
      </c>
      <c r="G4657" s="417" t="s">
        <v>2283</v>
      </c>
      <c r="I4657" s="379">
        <f t="shared" ca="1" si="291"/>
        <v>-322</v>
      </c>
      <c r="J4657" s="379">
        <f t="shared" ca="1" si="292"/>
        <v>-224</v>
      </c>
      <c r="K4657" s="391" t="str">
        <f t="shared" ca="1" si="293"/>
        <v>24,68</v>
      </c>
      <c r="L4657" s="379"/>
      <c r="O4657" s="379"/>
    </row>
    <row r="4658" spans="1:15">
      <c r="A4658" s="417" t="s">
        <v>2155</v>
      </c>
      <c r="B4658" s="417" t="s">
        <v>11538</v>
      </c>
      <c r="C4658" s="417" t="s">
        <v>2281</v>
      </c>
      <c r="D4658" s="417" t="s">
        <v>4033</v>
      </c>
      <c r="E4658" s="391">
        <v>1.52</v>
      </c>
      <c r="F4658" s="418">
        <v>44249</v>
      </c>
      <c r="G4658" s="417" t="s">
        <v>2283</v>
      </c>
      <c r="I4658" s="379">
        <f t="shared" ca="1" si="291"/>
        <v>-322</v>
      </c>
      <c r="J4658" s="379">
        <f t="shared" ca="1" si="292"/>
        <v>-224</v>
      </c>
      <c r="K4658" s="391" t="str">
        <f t="shared" ca="1" si="293"/>
        <v>26,18</v>
      </c>
      <c r="L4658" s="379"/>
      <c r="O4658" s="379"/>
    </row>
    <row r="4659" spans="1:15">
      <c r="A4659" s="417" t="s">
        <v>2155</v>
      </c>
      <c r="B4659" s="417" t="s">
        <v>6898</v>
      </c>
      <c r="C4659" s="417" t="s">
        <v>2281</v>
      </c>
      <c r="D4659" s="417" t="s">
        <v>11513</v>
      </c>
      <c r="E4659" s="391">
        <v>1.75</v>
      </c>
      <c r="F4659" s="418">
        <v>44249</v>
      </c>
      <c r="G4659" s="417" t="s">
        <v>2286</v>
      </c>
      <c r="I4659" s="379">
        <f t="shared" ca="1" si="291"/>
        <v>-322</v>
      </c>
      <c r="J4659" s="379">
        <f t="shared" ca="1" si="292"/>
        <v>-224</v>
      </c>
      <c r="K4659" s="391" t="str">
        <f t="shared" ca="1" si="293"/>
        <v>26,43</v>
      </c>
      <c r="L4659" s="379"/>
      <c r="O4659" s="379"/>
    </row>
    <row r="4660" spans="1:15">
      <c r="A4660" s="417" t="s">
        <v>2155</v>
      </c>
      <c r="B4660" s="417" t="s">
        <v>11539</v>
      </c>
      <c r="C4660" s="417" t="s">
        <v>2281</v>
      </c>
      <c r="D4660" s="417" t="s">
        <v>11540</v>
      </c>
      <c r="E4660" s="391">
        <v>1.79</v>
      </c>
      <c r="F4660" s="418">
        <v>44249</v>
      </c>
      <c r="G4660" s="417" t="s">
        <v>2283</v>
      </c>
      <c r="I4660" s="379">
        <f t="shared" ca="1" si="291"/>
        <v>-322</v>
      </c>
      <c r="J4660" s="379">
        <f t="shared" ca="1" si="292"/>
        <v>-224</v>
      </c>
      <c r="K4660" s="391" t="str">
        <f t="shared" ca="1" si="293"/>
        <v>26,68</v>
      </c>
      <c r="L4660" s="379"/>
      <c r="O4660" s="379"/>
    </row>
    <row r="4661" spans="1:15">
      <c r="A4661" s="417" t="s">
        <v>2155</v>
      </c>
      <c r="B4661" s="417" t="s">
        <v>6899</v>
      </c>
      <c r="C4661" s="417" t="s">
        <v>2281</v>
      </c>
      <c r="D4661" s="417" t="s">
        <v>4034</v>
      </c>
      <c r="E4661" s="391">
        <v>1.6</v>
      </c>
      <c r="F4661" s="418">
        <v>44249</v>
      </c>
      <c r="G4661" s="417" t="s">
        <v>2283</v>
      </c>
      <c r="I4661" s="379">
        <f t="shared" ca="1" si="291"/>
        <v>-322</v>
      </c>
      <c r="J4661" s="379">
        <f t="shared" ca="1" si="292"/>
        <v>-224</v>
      </c>
      <c r="K4661" s="391" t="str">
        <f t="shared" ca="1" si="293"/>
        <v>27,18</v>
      </c>
      <c r="L4661" s="379"/>
      <c r="O4661" s="379"/>
    </row>
    <row r="4662" spans="1:15">
      <c r="A4662" s="417" t="s">
        <v>2155</v>
      </c>
      <c r="B4662" s="417" t="s">
        <v>11541</v>
      </c>
      <c r="C4662" s="417" t="s">
        <v>2281</v>
      </c>
      <c r="D4662" s="417" t="s">
        <v>11542</v>
      </c>
      <c r="E4662" s="391">
        <v>1.7</v>
      </c>
      <c r="F4662" s="418">
        <v>44249</v>
      </c>
      <c r="G4662" s="417" t="s">
        <v>2283</v>
      </c>
      <c r="I4662" s="379">
        <f t="shared" ca="1" si="291"/>
        <v>-322</v>
      </c>
      <c r="J4662" s="379">
        <f t="shared" ca="1" si="292"/>
        <v>-224</v>
      </c>
      <c r="K4662" s="391" t="str">
        <f t="shared" ca="1" si="293"/>
        <v>27,68</v>
      </c>
      <c r="L4662" s="379"/>
      <c r="O4662" s="379"/>
    </row>
    <row r="4663" spans="1:15">
      <c r="A4663" s="417" t="s">
        <v>2155</v>
      </c>
      <c r="B4663" s="417" t="s">
        <v>11543</v>
      </c>
      <c r="C4663" s="417" t="s">
        <v>2281</v>
      </c>
      <c r="D4663" s="417" t="s">
        <v>11544</v>
      </c>
      <c r="E4663" s="391">
        <v>1.92</v>
      </c>
      <c r="F4663" s="418">
        <v>44249</v>
      </c>
      <c r="G4663" s="417" t="s">
        <v>2283</v>
      </c>
      <c r="I4663" s="379">
        <f t="shared" ca="1" si="291"/>
        <v>-322</v>
      </c>
      <c r="J4663" s="379">
        <f t="shared" ca="1" si="292"/>
        <v>-224</v>
      </c>
      <c r="K4663" s="391" t="str">
        <f t="shared" ca="1" si="293"/>
        <v>28,18</v>
      </c>
      <c r="L4663" s="379"/>
      <c r="O4663" s="379"/>
    </row>
    <row r="4664" spans="1:15">
      <c r="A4664" s="417" t="s">
        <v>2155</v>
      </c>
      <c r="B4664" s="417" t="s">
        <v>11545</v>
      </c>
      <c r="C4664" s="417" t="s">
        <v>2281</v>
      </c>
      <c r="D4664" s="417" t="s">
        <v>11546</v>
      </c>
      <c r="E4664" s="391">
        <v>1.1200000000000001</v>
      </c>
      <c r="F4664" s="418">
        <v>44249</v>
      </c>
      <c r="G4664" s="417" t="s">
        <v>2283</v>
      </c>
      <c r="I4664" s="379">
        <f t="shared" ca="1" si="291"/>
        <v>-322</v>
      </c>
      <c r="J4664" s="379">
        <f t="shared" ca="1" si="292"/>
        <v>-224</v>
      </c>
      <c r="K4664" s="391" t="str">
        <f t="shared" ca="1" si="293"/>
        <v>28,68</v>
      </c>
      <c r="L4664" s="379"/>
      <c r="O4664" s="379"/>
    </row>
    <row r="4665" spans="1:15">
      <c r="A4665" s="417" t="s">
        <v>2155</v>
      </c>
      <c r="B4665" s="417" t="s">
        <v>11547</v>
      </c>
      <c r="C4665" s="417" t="s">
        <v>2281</v>
      </c>
      <c r="D4665" s="417" t="s">
        <v>4035</v>
      </c>
      <c r="E4665" s="391">
        <v>0.83</v>
      </c>
      <c r="F4665" s="418">
        <v>44249</v>
      </c>
      <c r="G4665" s="417" t="s">
        <v>2283</v>
      </c>
      <c r="I4665" s="379">
        <f t="shared" ca="1" si="291"/>
        <v>-322</v>
      </c>
      <c r="J4665" s="379">
        <f t="shared" ca="1" si="292"/>
        <v>-224</v>
      </c>
      <c r="K4665" s="391" t="str">
        <f t="shared" ca="1" si="293"/>
        <v>29,18</v>
      </c>
      <c r="L4665" s="379"/>
      <c r="O4665" s="379"/>
    </row>
    <row r="4666" spans="1:15">
      <c r="A4666" s="417" t="s">
        <v>2155</v>
      </c>
      <c r="B4666" s="417" t="s">
        <v>8071</v>
      </c>
      <c r="C4666" s="417" t="s">
        <v>2281</v>
      </c>
      <c r="D4666" s="417" t="s">
        <v>11527</v>
      </c>
      <c r="E4666" s="391">
        <v>1.01</v>
      </c>
      <c r="F4666" s="418">
        <v>44249</v>
      </c>
      <c r="G4666" s="417" t="s">
        <v>2286</v>
      </c>
      <c r="I4666" s="379">
        <f t="shared" ca="1" si="291"/>
        <v>-322</v>
      </c>
      <c r="J4666" s="379">
        <f t="shared" ca="1" si="292"/>
        <v>-224</v>
      </c>
      <c r="K4666" s="391" t="str">
        <f t="shared" ca="1" si="293"/>
        <v>30,43</v>
      </c>
      <c r="L4666" s="379"/>
      <c r="O4666" s="379"/>
    </row>
    <row r="4667" spans="1:15">
      <c r="A4667" s="417" t="s">
        <v>2155</v>
      </c>
      <c r="B4667" s="417" t="s">
        <v>11548</v>
      </c>
      <c r="C4667" s="417" t="s">
        <v>2281</v>
      </c>
      <c r="D4667" s="417" t="s">
        <v>4036</v>
      </c>
      <c r="E4667" s="391">
        <v>0.65</v>
      </c>
      <c r="F4667" s="418">
        <v>44249</v>
      </c>
      <c r="G4667" s="417" t="s">
        <v>2283</v>
      </c>
      <c r="I4667" s="379">
        <f t="shared" ca="1" si="291"/>
        <v>-322</v>
      </c>
      <c r="J4667" s="379">
        <f t="shared" ca="1" si="292"/>
        <v>-224</v>
      </c>
      <c r="K4667" s="391" t="str">
        <f t="shared" ca="1" si="293"/>
        <v>30,18</v>
      </c>
      <c r="L4667" s="379"/>
      <c r="O4667" s="379"/>
    </row>
    <row r="4668" spans="1:15">
      <c r="A4668" s="417" t="s">
        <v>2155</v>
      </c>
      <c r="B4668" s="417" t="s">
        <v>11549</v>
      </c>
      <c r="C4668" s="417" t="s">
        <v>2281</v>
      </c>
      <c r="D4668" s="417" t="s">
        <v>11550</v>
      </c>
      <c r="E4668" s="391">
        <v>0.4</v>
      </c>
      <c r="F4668" s="418">
        <v>44249</v>
      </c>
      <c r="G4668" s="417" t="s">
        <v>2283</v>
      </c>
      <c r="I4668" s="379">
        <f t="shared" ca="1" si="291"/>
        <v>-322</v>
      </c>
      <c r="J4668" s="379">
        <f t="shared" ca="1" si="292"/>
        <v>-224</v>
      </c>
      <c r="K4668" s="391" t="str">
        <f t="shared" ca="1" si="293"/>
        <v>31,18</v>
      </c>
      <c r="L4668" s="379"/>
      <c r="O4668" s="379"/>
    </row>
    <row r="4669" spans="1:15">
      <c r="A4669" s="417" t="s">
        <v>2155</v>
      </c>
      <c r="B4669" s="417" t="s">
        <v>11551</v>
      </c>
      <c r="C4669" s="417" t="s">
        <v>2281</v>
      </c>
      <c r="D4669" s="417" t="s">
        <v>11533</v>
      </c>
      <c r="E4669" s="391">
        <v>0.28999999999999998</v>
      </c>
      <c r="F4669" s="418">
        <v>44249</v>
      </c>
      <c r="G4669" s="417" t="s">
        <v>2283</v>
      </c>
      <c r="I4669" s="379">
        <f t="shared" ca="1" si="291"/>
        <v>-322</v>
      </c>
      <c r="J4669" s="379">
        <f t="shared" ca="1" si="292"/>
        <v>-224</v>
      </c>
      <c r="K4669" s="391" t="str">
        <f t="shared" ca="1" si="293"/>
        <v>32,18</v>
      </c>
      <c r="L4669" s="379"/>
      <c r="O4669" s="379"/>
    </row>
    <row r="4670" spans="1:15">
      <c r="A4670" s="417" t="s">
        <v>2155</v>
      </c>
      <c r="B4670" s="417" t="s">
        <v>6900</v>
      </c>
      <c r="C4670" s="417" t="s">
        <v>2281</v>
      </c>
      <c r="D4670" s="417" t="s">
        <v>11535</v>
      </c>
      <c r="E4670" s="391">
        <v>0.1</v>
      </c>
      <c r="F4670" s="418">
        <v>44249</v>
      </c>
      <c r="G4670" s="417" t="s">
        <v>2286</v>
      </c>
      <c r="I4670" s="379">
        <f t="shared" ca="1" si="291"/>
        <v>-322</v>
      </c>
      <c r="J4670" s="379">
        <f t="shared" ca="1" si="292"/>
        <v>-224</v>
      </c>
      <c r="K4670" s="391" t="str">
        <f t="shared" ca="1" si="293"/>
        <v>34,43</v>
      </c>
      <c r="L4670" s="379"/>
      <c r="O4670" s="379"/>
    </row>
    <row r="4671" spans="1:15">
      <c r="A4671" s="417" t="s">
        <v>2155</v>
      </c>
      <c r="B4671" s="417" t="s">
        <v>6901</v>
      </c>
      <c r="C4671" s="417" t="s">
        <v>2281</v>
      </c>
      <c r="D4671" s="417" t="s">
        <v>11552</v>
      </c>
      <c r="E4671" s="391">
        <v>0.05</v>
      </c>
      <c r="F4671" s="418">
        <v>44249</v>
      </c>
      <c r="G4671" s="417" t="s">
        <v>2286</v>
      </c>
      <c r="I4671" s="379">
        <f t="shared" ca="1" si="291"/>
        <v>-322</v>
      </c>
      <c r="J4671" s="379">
        <f t="shared" ca="1" si="292"/>
        <v>-224</v>
      </c>
      <c r="K4671" s="391" t="str">
        <f t="shared" ca="1" si="293"/>
        <v>35,43</v>
      </c>
      <c r="L4671" s="379"/>
      <c r="O4671" s="379"/>
    </row>
    <row r="4672" spans="1:15">
      <c r="A4672" s="417" t="s">
        <v>2155</v>
      </c>
      <c r="B4672" s="417" t="s">
        <v>3674</v>
      </c>
      <c r="C4672" s="417" t="s">
        <v>2281</v>
      </c>
      <c r="D4672" s="417" t="s">
        <v>11553</v>
      </c>
      <c r="E4672" s="391">
        <v>3.36</v>
      </c>
      <c r="F4672" s="418">
        <v>44249</v>
      </c>
      <c r="G4672" s="417" t="s">
        <v>2283</v>
      </c>
      <c r="I4672" s="379">
        <f t="shared" ca="1" si="291"/>
        <v>-322</v>
      </c>
      <c r="J4672" s="379">
        <f t="shared" ca="1" si="292"/>
        <v>-224</v>
      </c>
      <c r="K4672" s="391" t="str">
        <f t="shared" ca="1" si="293"/>
        <v>35,18</v>
      </c>
      <c r="L4672" s="379"/>
      <c r="O4672" s="379"/>
    </row>
    <row r="4673" spans="1:15">
      <c r="A4673" s="417" t="s">
        <v>2155</v>
      </c>
      <c r="B4673" s="417" t="s">
        <v>3676</v>
      </c>
      <c r="C4673" s="417" t="s">
        <v>2281</v>
      </c>
      <c r="D4673" s="417" t="s">
        <v>11554</v>
      </c>
      <c r="E4673" s="391">
        <v>1</v>
      </c>
      <c r="F4673" s="418">
        <v>44249</v>
      </c>
      <c r="G4673" s="417" t="s">
        <v>2283</v>
      </c>
      <c r="I4673" s="379">
        <f t="shared" ca="1" si="291"/>
        <v>-322</v>
      </c>
      <c r="J4673" s="379">
        <f t="shared" ca="1" si="292"/>
        <v>-224</v>
      </c>
      <c r="K4673" s="391" t="str">
        <f t="shared" ca="1" si="293"/>
        <v>38,18</v>
      </c>
      <c r="L4673" s="379"/>
      <c r="O4673" s="379"/>
    </row>
    <row r="4674" spans="1:15">
      <c r="A4674" s="417" t="s">
        <v>2155</v>
      </c>
      <c r="B4674" s="417" t="s">
        <v>3678</v>
      </c>
      <c r="C4674" s="417" t="s">
        <v>2281</v>
      </c>
      <c r="D4674" s="417" t="s">
        <v>11555</v>
      </c>
      <c r="E4674" s="391">
        <v>1</v>
      </c>
      <c r="F4674" s="418">
        <v>44249</v>
      </c>
      <c r="G4674" s="417" t="s">
        <v>2283</v>
      </c>
      <c r="I4674" s="379">
        <f t="shared" ca="1" si="291"/>
        <v>-322</v>
      </c>
      <c r="J4674" s="379">
        <f t="shared" ca="1" si="292"/>
        <v>-224</v>
      </c>
      <c r="K4674" s="391" t="str">
        <f t="shared" ca="1" si="293"/>
        <v>38,68</v>
      </c>
      <c r="L4674" s="379"/>
      <c r="O4674" s="379"/>
    </row>
    <row r="4675" spans="1:15">
      <c r="A4675" s="417" t="s">
        <v>2155</v>
      </c>
      <c r="B4675" s="417" t="s">
        <v>3680</v>
      </c>
      <c r="C4675" s="417" t="s">
        <v>2281</v>
      </c>
      <c r="D4675" s="417" t="s">
        <v>11556</v>
      </c>
      <c r="E4675" s="391">
        <v>6.14</v>
      </c>
      <c r="F4675" s="418">
        <v>44270</v>
      </c>
      <c r="G4675" s="417" t="s">
        <v>2283</v>
      </c>
      <c r="I4675" s="379">
        <f t="shared" ca="1" si="291"/>
        <v>-301</v>
      </c>
      <c r="J4675" s="379">
        <f t="shared" ca="1" si="292"/>
        <v>-209</v>
      </c>
      <c r="K4675" s="391" t="str">
        <f t="shared" ca="1" si="293"/>
        <v>21,94</v>
      </c>
      <c r="L4675" s="379"/>
      <c r="O4675" s="379"/>
    </row>
    <row r="4676" spans="1:15">
      <c r="A4676" s="417" t="s">
        <v>2155</v>
      </c>
      <c r="B4676" s="417" t="s">
        <v>8072</v>
      </c>
      <c r="C4676" s="417" t="s">
        <v>2281</v>
      </c>
      <c r="D4676" s="417" t="s">
        <v>11557</v>
      </c>
      <c r="E4676" s="391">
        <v>1.5</v>
      </c>
      <c r="F4676" s="418">
        <v>44270</v>
      </c>
      <c r="G4676" s="417" t="s">
        <v>2283</v>
      </c>
      <c r="I4676" s="379">
        <f t="shared" ca="1" si="291"/>
        <v>-301</v>
      </c>
      <c r="J4676" s="379">
        <f t="shared" ca="1" si="292"/>
        <v>-209</v>
      </c>
      <c r="K4676" s="391" t="str">
        <f t="shared" ca="1" si="293"/>
        <v>22,94</v>
      </c>
      <c r="L4676" s="379"/>
      <c r="O4676" s="379"/>
    </row>
    <row r="4677" spans="1:15">
      <c r="A4677" s="417" t="s">
        <v>2155</v>
      </c>
      <c r="B4677" s="417" t="s">
        <v>17064</v>
      </c>
      <c r="C4677" s="417" t="s">
        <v>2281</v>
      </c>
      <c r="D4677" s="417" t="s">
        <v>11596</v>
      </c>
      <c r="E4677" s="391">
        <v>5.0999999999999996</v>
      </c>
      <c r="F4677" s="418">
        <v>44270</v>
      </c>
      <c r="G4677" s="417" t="s">
        <v>2286</v>
      </c>
      <c r="I4677" s="379">
        <f t="shared" ca="1" si="291"/>
        <v>-301</v>
      </c>
      <c r="J4677" s="379">
        <f t="shared" ca="1" si="292"/>
        <v>-209</v>
      </c>
      <c r="K4677" s="391" t="str">
        <f t="shared" ca="1" si="293"/>
        <v>24,19</v>
      </c>
      <c r="L4677" s="379"/>
      <c r="O4677" s="379"/>
    </row>
    <row r="4678" spans="1:15">
      <c r="A4678" s="417" t="s">
        <v>2155</v>
      </c>
      <c r="B4678" s="417" t="s">
        <v>8073</v>
      </c>
      <c r="C4678" s="417" t="s">
        <v>2281</v>
      </c>
      <c r="D4678" s="417" t="s">
        <v>11558</v>
      </c>
      <c r="E4678" s="391">
        <v>3.38</v>
      </c>
      <c r="F4678" s="418">
        <v>44270</v>
      </c>
      <c r="G4678" s="417" t="s">
        <v>2283</v>
      </c>
      <c r="I4678" s="379">
        <f t="shared" ca="1" si="291"/>
        <v>-301</v>
      </c>
      <c r="J4678" s="379">
        <f t="shared" ca="1" si="292"/>
        <v>-209</v>
      </c>
      <c r="K4678" s="391" t="str">
        <f t="shared" ca="1" si="293"/>
        <v>25,94</v>
      </c>
      <c r="L4678" s="379"/>
      <c r="O4678" s="379"/>
    </row>
    <row r="4679" spans="1:15">
      <c r="A4679" s="417" t="s">
        <v>2155</v>
      </c>
      <c r="B4679" s="417" t="s">
        <v>17065</v>
      </c>
      <c r="C4679" s="417" t="s">
        <v>2281</v>
      </c>
      <c r="D4679" s="417" t="s">
        <v>17066</v>
      </c>
      <c r="E4679" s="391">
        <v>2.15</v>
      </c>
      <c r="F4679" s="418">
        <v>44270</v>
      </c>
      <c r="G4679" s="417" t="s">
        <v>2283</v>
      </c>
      <c r="I4679" s="379">
        <f t="shared" ca="1" si="291"/>
        <v>-301</v>
      </c>
      <c r="J4679" s="379">
        <f t="shared" ca="1" si="292"/>
        <v>-209</v>
      </c>
      <c r="K4679" s="391" t="str">
        <f t="shared" ca="1" si="293"/>
        <v>28,44</v>
      </c>
      <c r="L4679" s="379"/>
      <c r="O4679" s="379"/>
    </row>
    <row r="4680" spans="1:15">
      <c r="A4680" s="417" t="s">
        <v>2155</v>
      </c>
      <c r="B4680" s="417" t="s">
        <v>17067</v>
      </c>
      <c r="C4680" s="417" t="s">
        <v>2281</v>
      </c>
      <c r="D4680" s="417" t="s">
        <v>17068</v>
      </c>
      <c r="E4680" s="391">
        <v>1.23</v>
      </c>
      <c r="F4680" s="418">
        <v>44270</v>
      </c>
      <c r="G4680" s="417" t="s">
        <v>2283</v>
      </c>
      <c r="I4680" s="379">
        <f t="shared" ca="1" si="291"/>
        <v>-301</v>
      </c>
      <c r="J4680" s="379">
        <f t="shared" ca="1" si="292"/>
        <v>-209</v>
      </c>
      <c r="K4680" s="391" t="str">
        <f t="shared" ca="1" si="293"/>
        <v>28,94</v>
      </c>
      <c r="L4680" s="379"/>
      <c r="O4680" s="379"/>
    </row>
    <row r="4681" spans="1:15">
      <c r="A4681" s="417" t="s">
        <v>2155</v>
      </c>
      <c r="B4681" s="417" t="s">
        <v>17069</v>
      </c>
      <c r="C4681" s="417" t="s">
        <v>2281</v>
      </c>
      <c r="D4681" s="417" t="s">
        <v>9681</v>
      </c>
      <c r="E4681" s="391">
        <v>1.1299999999999999</v>
      </c>
      <c r="F4681" s="418">
        <v>44270</v>
      </c>
      <c r="G4681" s="417" t="s">
        <v>2283</v>
      </c>
      <c r="I4681" s="379">
        <f t="shared" ca="1" si="291"/>
        <v>-301</v>
      </c>
      <c r="J4681" s="379">
        <f t="shared" ca="1" si="292"/>
        <v>-209</v>
      </c>
      <c r="K4681" s="391" t="str">
        <f t="shared" ca="1" si="293"/>
        <v>29,94</v>
      </c>
      <c r="L4681" s="379"/>
      <c r="O4681" s="379"/>
    </row>
    <row r="4682" spans="1:15">
      <c r="A4682" s="417" t="s">
        <v>2155</v>
      </c>
      <c r="B4682" s="417" t="s">
        <v>11559</v>
      </c>
      <c r="C4682" s="417" t="s">
        <v>2281</v>
      </c>
      <c r="D4682" s="417" t="s">
        <v>11560</v>
      </c>
      <c r="E4682" s="391">
        <v>1.65</v>
      </c>
      <c r="F4682" s="418">
        <v>44270</v>
      </c>
      <c r="G4682" s="417" t="s">
        <v>2283</v>
      </c>
      <c r="I4682" s="379">
        <f t="shared" ref="I4682:I4745" ca="1" si="294">IF(F4682&lt;&gt;"",F4682-$I$199,"")</f>
        <v>-301</v>
      </c>
      <c r="J4682" s="379">
        <f t="shared" ref="J4682:J4745" ca="1" si="295">IF(I4682&lt;&gt;"",NETWORKDAYS($I$199,F4682-1,$N$201:$N$224),"")</f>
        <v>-209</v>
      </c>
      <c r="K4682" s="391" t="str">
        <f t="shared" ref="K4682:K4745" ca="1" si="296">IF(I4682&lt;&gt;"",RIGHT(D4682,LEN(D4682)-FIND(" ",D4682)),"")</f>
        <v>29,44</v>
      </c>
      <c r="L4682" s="379"/>
      <c r="O4682" s="379"/>
    </row>
    <row r="4683" spans="1:15">
      <c r="A4683" s="417" t="s">
        <v>2155</v>
      </c>
      <c r="B4683" s="417" t="s">
        <v>8074</v>
      </c>
      <c r="C4683" s="417" t="s">
        <v>2281</v>
      </c>
      <c r="D4683" s="417" t="s">
        <v>11561</v>
      </c>
      <c r="E4683" s="391">
        <v>1.4</v>
      </c>
      <c r="F4683" s="418">
        <v>44270</v>
      </c>
      <c r="G4683" s="417" t="s">
        <v>2286</v>
      </c>
      <c r="I4683" s="379">
        <f t="shared" ca="1" si="294"/>
        <v>-301</v>
      </c>
      <c r="J4683" s="379">
        <f t="shared" ca="1" si="295"/>
        <v>-209</v>
      </c>
      <c r="K4683" s="391" t="str">
        <f t="shared" ca="1" si="296"/>
        <v>30,19</v>
      </c>
      <c r="L4683" s="379"/>
      <c r="O4683" s="379"/>
    </row>
    <row r="4684" spans="1:15">
      <c r="A4684" s="417" t="s">
        <v>2155</v>
      </c>
      <c r="B4684" s="417" t="s">
        <v>11562</v>
      </c>
      <c r="C4684" s="417" t="s">
        <v>2281</v>
      </c>
      <c r="D4684" s="417" t="s">
        <v>11563</v>
      </c>
      <c r="E4684" s="391">
        <v>0.56000000000000005</v>
      </c>
      <c r="F4684" s="418">
        <v>44270</v>
      </c>
      <c r="G4684" s="417" t="s">
        <v>2286</v>
      </c>
      <c r="I4684" s="379">
        <f t="shared" ca="1" si="294"/>
        <v>-301</v>
      </c>
      <c r="J4684" s="379">
        <f t="shared" ca="1" si="295"/>
        <v>-209</v>
      </c>
      <c r="K4684" s="391" t="str">
        <f t="shared" ca="1" si="296"/>
        <v>33,19</v>
      </c>
      <c r="L4684" s="379"/>
      <c r="O4684" s="379"/>
    </row>
    <row r="4685" spans="1:15">
      <c r="A4685" s="417" t="s">
        <v>2155</v>
      </c>
      <c r="B4685" s="417" t="s">
        <v>11564</v>
      </c>
      <c r="C4685" s="417" t="s">
        <v>2281</v>
      </c>
      <c r="D4685" s="417" t="s">
        <v>7623</v>
      </c>
      <c r="E4685" s="391">
        <v>5.35</v>
      </c>
      <c r="F4685" s="418">
        <v>44305</v>
      </c>
      <c r="G4685" s="417" t="s">
        <v>2286</v>
      </c>
      <c r="I4685" s="379">
        <f t="shared" ca="1" si="294"/>
        <v>-266</v>
      </c>
      <c r="J4685" s="379">
        <f t="shared" ca="1" si="295"/>
        <v>-185</v>
      </c>
      <c r="K4685" s="391" t="str">
        <f t="shared" ca="1" si="296"/>
        <v>22,42</v>
      </c>
      <c r="L4685" s="379"/>
      <c r="O4685" s="379"/>
    </row>
    <row r="4686" spans="1:15">
      <c r="A4686" s="417" t="s">
        <v>2155</v>
      </c>
      <c r="B4686" s="417" t="s">
        <v>3681</v>
      </c>
      <c r="C4686" s="417" t="s">
        <v>2281</v>
      </c>
      <c r="D4686" s="417" t="s">
        <v>11565</v>
      </c>
      <c r="E4686" s="391">
        <v>1.64</v>
      </c>
      <c r="F4686" s="418">
        <v>44305</v>
      </c>
      <c r="G4686" s="417" t="s">
        <v>2286</v>
      </c>
      <c r="I4686" s="379">
        <f t="shared" ca="1" si="294"/>
        <v>-266</v>
      </c>
      <c r="J4686" s="379">
        <f t="shared" ca="1" si="295"/>
        <v>-185</v>
      </c>
      <c r="K4686" s="391" t="str">
        <f t="shared" ca="1" si="296"/>
        <v>25,92</v>
      </c>
      <c r="L4686" s="379"/>
      <c r="O4686" s="379"/>
    </row>
    <row r="4687" spans="1:15">
      <c r="A4687" s="417" t="s">
        <v>2155</v>
      </c>
      <c r="B4687" s="417" t="s">
        <v>3682</v>
      </c>
      <c r="C4687" s="417" t="s">
        <v>2281</v>
      </c>
      <c r="D4687" s="417" t="s">
        <v>11566</v>
      </c>
      <c r="E4687" s="391">
        <v>1.3</v>
      </c>
      <c r="F4687" s="418">
        <v>44365</v>
      </c>
      <c r="G4687" s="417" t="s">
        <v>2283</v>
      </c>
      <c r="I4687" s="379">
        <f t="shared" ca="1" si="294"/>
        <v>-206</v>
      </c>
      <c r="J4687" s="379">
        <f t="shared" ca="1" si="295"/>
        <v>-144</v>
      </c>
      <c r="K4687" s="391" t="str">
        <f t="shared" ca="1" si="296"/>
        <v>32,68</v>
      </c>
      <c r="L4687" s="379"/>
      <c r="O4687" s="379"/>
    </row>
    <row r="4688" spans="1:15">
      <c r="A4688" s="417" t="s">
        <v>2155</v>
      </c>
      <c r="B4688" s="417" t="s">
        <v>18391</v>
      </c>
      <c r="C4688" s="417" t="s">
        <v>2281</v>
      </c>
      <c r="D4688" s="417" t="s">
        <v>5717</v>
      </c>
      <c r="E4688" s="391">
        <v>3.73</v>
      </c>
      <c r="F4688" s="418">
        <v>44547</v>
      </c>
      <c r="G4688" s="417" t="s">
        <v>2286</v>
      </c>
      <c r="I4688" s="379">
        <f t="shared" ca="1" si="294"/>
        <v>-24</v>
      </c>
      <c r="J4688" s="379">
        <f t="shared" ca="1" si="295"/>
        <v>-18</v>
      </c>
      <c r="K4688" s="391" t="str">
        <f t="shared" ca="1" si="296"/>
        <v>27,25</v>
      </c>
      <c r="L4688" s="379"/>
      <c r="O4688" s="379"/>
    </row>
    <row r="4689" spans="1:15">
      <c r="A4689" s="417" t="s">
        <v>2155</v>
      </c>
      <c r="B4689" s="417" t="s">
        <v>18392</v>
      </c>
      <c r="C4689" s="417" t="s">
        <v>2281</v>
      </c>
      <c r="D4689" s="417" t="s">
        <v>3580</v>
      </c>
      <c r="E4689" s="391">
        <v>2.83</v>
      </c>
      <c r="F4689" s="418">
        <v>44547</v>
      </c>
      <c r="G4689" s="417" t="s">
        <v>2283</v>
      </c>
      <c r="I4689" s="379">
        <f t="shared" ca="1" si="294"/>
        <v>-24</v>
      </c>
      <c r="J4689" s="379">
        <f t="shared" ca="1" si="295"/>
        <v>-18</v>
      </c>
      <c r="K4689" s="391" t="str">
        <f t="shared" ca="1" si="296"/>
        <v>33,00</v>
      </c>
      <c r="L4689" s="379"/>
      <c r="O4689" s="379"/>
    </row>
    <row r="4690" spans="1:15">
      <c r="A4690" s="417" t="s">
        <v>2155</v>
      </c>
      <c r="B4690" s="417" t="s">
        <v>11567</v>
      </c>
      <c r="C4690" s="417" t="s">
        <v>2332</v>
      </c>
      <c r="D4690" s="417" t="s">
        <v>11568</v>
      </c>
      <c r="E4690" s="391">
        <v>7.0000000000000007E-2</v>
      </c>
      <c r="F4690" s="418">
        <v>44214</v>
      </c>
      <c r="G4690" s="417" t="s">
        <v>2286</v>
      </c>
      <c r="I4690" s="379">
        <f t="shared" ca="1" si="294"/>
        <v>-357</v>
      </c>
      <c r="J4690" s="379">
        <f t="shared" ca="1" si="295"/>
        <v>-247</v>
      </c>
      <c r="K4690" s="391" t="str">
        <f t="shared" ca="1" si="296"/>
        <v>19,93</v>
      </c>
      <c r="L4690" s="379"/>
      <c r="O4690" s="379"/>
    </row>
    <row r="4691" spans="1:15">
      <c r="A4691" s="417" t="s">
        <v>2155</v>
      </c>
      <c r="B4691" s="417" t="s">
        <v>11569</v>
      </c>
      <c r="C4691" s="417" t="s">
        <v>2332</v>
      </c>
      <c r="D4691" s="417" t="s">
        <v>11570</v>
      </c>
      <c r="E4691" s="391">
        <v>0.3</v>
      </c>
      <c r="F4691" s="418">
        <v>44214</v>
      </c>
      <c r="G4691" s="417" t="s">
        <v>2286</v>
      </c>
      <c r="I4691" s="379">
        <f t="shared" ca="1" si="294"/>
        <v>-357</v>
      </c>
      <c r="J4691" s="379">
        <f t="shared" ca="1" si="295"/>
        <v>-247</v>
      </c>
      <c r="K4691" s="391" t="str">
        <f t="shared" ca="1" si="296"/>
        <v>20,93</v>
      </c>
      <c r="L4691" s="379"/>
      <c r="O4691" s="379"/>
    </row>
    <row r="4692" spans="1:15">
      <c r="A4692" s="417" t="s">
        <v>2155</v>
      </c>
      <c r="B4692" s="417" t="s">
        <v>8075</v>
      </c>
      <c r="C4692" s="417" t="s">
        <v>2332</v>
      </c>
      <c r="D4692" s="417" t="s">
        <v>11506</v>
      </c>
      <c r="E4692" s="391">
        <v>0.02</v>
      </c>
      <c r="F4692" s="418">
        <v>44214</v>
      </c>
      <c r="G4692" s="417" t="s">
        <v>2286</v>
      </c>
      <c r="I4692" s="379">
        <f t="shared" ca="1" si="294"/>
        <v>-357</v>
      </c>
      <c r="J4692" s="379">
        <f t="shared" ca="1" si="295"/>
        <v>-247</v>
      </c>
      <c r="K4692" s="391" t="str">
        <f t="shared" ca="1" si="296"/>
        <v>21,43</v>
      </c>
      <c r="L4692" s="379"/>
      <c r="O4692" s="379"/>
    </row>
    <row r="4693" spans="1:15">
      <c r="A4693" s="417" t="s">
        <v>2155</v>
      </c>
      <c r="B4693" s="417" t="s">
        <v>6902</v>
      </c>
      <c r="C4693" s="417" t="s">
        <v>2332</v>
      </c>
      <c r="D4693" s="417" t="s">
        <v>11571</v>
      </c>
      <c r="E4693" s="391">
        <v>0.03</v>
      </c>
      <c r="F4693" s="418">
        <v>44214</v>
      </c>
      <c r="G4693" s="417" t="s">
        <v>2286</v>
      </c>
      <c r="I4693" s="379">
        <f t="shared" ca="1" si="294"/>
        <v>-357</v>
      </c>
      <c r="J4693" s="379">
        <f t="shared" ca="1" si="295"/>
        <v>-247</v>
      </c>
      <c r="K4693" s="391" t="str">
        <f t="shared" ca="1" si="296"/>
        <v>21,93</v>
      </c>
      <c r="L4693" s="379"/>
      <c r="O4693" s="379"/>
    </row>
    <row r="4694" spans="1:15">
      <c r="A4694" s="417" t="s">
        <v>2155</v>
      </c>
      <c r="B4694" s="417" t="s">
        <v>8076</v>
      </c>
      <c r="C4694" s="417" t="s">
        <v>2332</v>
      </c>
      <c r="D4694" s="417" t="s">
        <v>11507</v>
      </c>
      <c r="E4694" s="391">
        <v>0.1</v>
      </c>
      <c r="F4694" s="418">
        <v>44214</v>
      </c>
      <c r="G4694" s="417" t="s">
        <v>2286</v>
      </c>
      <c r="I4694" s="379">
        <f t="shared" ca="1" si="294"/>
        <v>-357</v>
      </c>
      <c r="J4694" s="379">
        <f t="shared" ca="1" si="295"/>
        <v>-247</v>
      </c>
      <c r="K4694" s="391" t="str">
        <f t="shared" ca="1" si="296"/>
        <v>22,43</v>
      </c>
      <c r="L4694" s="379"/>
      <c r="O4694" s="379"/>
    </row>
    <row r="4695" spans="1:15">
      <c r="A4695" s="417" t="s">
        <v>2155</v>
      </c>
      <c r="B4695" s="417" t="s">
        <v>6903</v>
      </c>
      <c r="C4695" s="417" t="s">
        <v>2332</v>
      </c>
      <c r="D4695" s="417" t="s">
        <v>11508</v>
      </c>
      <c r="E4695" s="391">
        <v>0.2</v>
      </c>
      <c r="F4695" s="418">
        <v>44214</v>
      </c>
      <c r="G4695" s="417" t="s">
        <v>2286</v>
      </c>
      <c r="I4695" s="379">
        <f t="shared" ca="1" si="294"/>
        <v>-357</v>
      </c>
      <c r="J4695" s="379">
        <f t="shared" ca="1" si="295"/>
        <v>-247</v>
      </c>
      <c r="K4695" s="391" t="str">
        <f t="shared" ca="1" si="296"/>
        <v>23,43</v>
      </c>
      <c r="L4695" s="379"/>
      <c r="O4695" s="379"/>
    </row>
    <row r="4696" spans="1:15">
      <c r="A4696" s="417" t="s">
        <v>2155</v>
      </c>
      <c r="B4696" s="417" t="s">
        <v>8077</v>
      </c>
      <c r="C4696" s="417" t="s">
        <v>2332</v>
      </c>
      <c r="D4696" s="417" t="s">
        <v>11509</v>
      </c>
      <c r="E4696" s="391">
        <v>0.03</v>
      </c>
      <c r="F4696" s="418">
        <v>44214</v>
      </c>
      <c r="G4696" s="417" t="s">
        <v>2286</v>
      </c>
      <c r="I4696" s="379">
        <f t="shared" ca="1" si="294"/>
        <v>-357</v>
      </c>
      <c r="J4696" s="379">
        <f t="shared" ca="1" si="295"/>
        <v>-247</v>
      </c>
      <c r="K4696" s="391" t="str">
        <f t="shared" ca="1" si="296"/>
        <v>23,93</v>
      </c>
      <c r="L4696" s="379"/>
      <c r="O4696" s="379"/>
    </row>
    <row r="4697" spans="1:15">
      <c r="A4697" s="417" t="s">
        <v>2155</v>
      </c>
      <c r="B4697" s="417" t="s">
        <v>6904</v>
      </c>
      <c r="C4697" s="417" t="s">
        <v>2332</v>
      </c>
      <c r="D4697" s="417" t="s">
        <v>11510</v>
      </c>
      <c r="E4697" s="391">
        <v>0.1</v>
      </c>
      <c r="F4697" s="418">
        <v>44214</v>
      </c>
      <c r="G4697" s="417" t="s">
        <v>2286</v>
      </c>
      <c r="I4697" s="379">
        <f t="shared" ca="1" si="294"/>
        <v>-357</v>
      </c>
      <c r="J4697" s="379">
        <f t="shared" ca="1" si="295"/>
        <v>-247</v>
      </c>
      <c r="K4697" s="391" t="str">
        <f t="shared" ca="1" si="296"/>
        <v>24,43</v>
      </c>
      <c r="L4697" s="379"/>
      <c r="O4697" s="379"/>
    </row>
    <row r="4698" spans="1:15">
      <c r="A4698" s="417" t="s">
        <v>2155</v>
      </c>
      <c r="B4698" s="417" t="s">
        <v>3697</v>
      </c>
      <c r="C4698" s="417" t="s">
        <v>2332</v>
      </c>
      <c r="D4698" s="417" t="s">
        <v>11511</v>
      </c>
      <c r="E4698" s="391">
        <v>0.05</v>
      </c>
      <c r="F4698" s="418">
        <v>44214</v>
      </c>
      <c r="G4698" s="417" t="s">
        <v>2286</v>
      </c>
      <c r="I4698" s="379">
        <f t="shared" ca="1" si="294"/>
        <v>-357</v>
      </c>
      <c r="J4698" s="379">
        <f t="shared" ca="1" si="295"/>
        <v>-247</v>
      </c>
      <c r="K4698" s="391" t="str">
        <f t="shared" ca="1" si="296"/>
        <v>24,93</v>
      </c>
      <c r="L4698" s="379"/>
      <c r="O4698" s="379"/>
    </row>
    <row r="4699" spans="1:15">
      <c r="A4699" s="417" t="s">
        <v>2155</v>
      </c>
      <c r="B4699" s="417" t="s">
        <v>8078</v>
      </c>
      <c r="C4699" s="417" t="s">
        <v>2332</v>
      </c>
      <c r="D4699" s="417" t="s">
        <v>4042</v>
      </c>
      <c r="E4699" s="391">
        <v>0.12</v>
      </c>
      <c r="F4699" s="418">
        <v>44214</v>
      </c>
      <c r="G4699" s="417" t="s">
        <v>2286</v>
      </c>
      <c r="I4699" s="379">
        <f t="shared" ca="1" si="294"/>
        <v>-357</v>
      </c>
      <c r="J4699" s="379">
        <f t="shared" ca="1" si="295"/>
        <v>-247</v>
      </c>
      <c r="K4699" s="391" t="str">
        <f t="shared" ca="1" si="296"/>
        <v>25,43</v>
      </c>
      <c r="L4699" s="379"/>
      <c r="O4699" s="379"/>
    </row>
    <row r="4700" spans="1:15">
      <c r="A4700" s="417" t="s">
        <v>2155</v>
      </c>
      <c r="B4700" s="417" t="s">
        <v>17070</v>
      </c>
      <c r="C4700" s="417" t="s">
        <v>2332</v>
      </c>
      <c r="D4700" s="417" t="s">
        <v>11512</v>
      </c>
      <c r="E4700" s="391">
        <v>0.2</v>
      </c>
      <c r="F4700" s="418">
        <v>44214</v>
      </c>
      <c r="G4700" s="417" t="s">
        <v>2286</v>
      </c>
      <c r="I4700" s="379">
        <f t="shared" ca="1" si="294"/>
        <v>-357</v>
      </c>
      <c r="J4700" s="379">
        <f t="shared" ca="1" si="295"/>
        <v>-247</v>
      </c>
      <c r="K4700" s="391" t="str">
        <f t="shared" ca="1" si="296"/>
        <v>25,93</v>
      </c>
      <c r="L4700" s="379"/>
      <c r="O4700" s="379"/>
    </row>
    <row r="4701" spans="1:15">
      <c r="A4701" s="417" t="s">
        <v>2155</v>
      </c>
      <c r="B4701" s="417" t="s">
        <v>3698</v>
      </c>
      <c r="C4701" s="417" t="s">
        <v>2332</v>
      </c>
      <c r="D4701" s="417" t="s">
        <v>4033</v>
      </c>
      <c r="E4701" s="391">
        <v>0.13</v>
      </c>
      <c r="F4701" s="418">
        <v>44214</v>
      </c>
      <c r="G4701" s="417" t="s">
        <v>2286</v>
      </c>
      <c r="I4701" s="379">
        <f t="shared" ca="1" si="294"/>
        <v>-357</v>
      </c>
      <c r="J4701" s="379">
        <f t="shared" ca="1" si="295"/>
        <v>-247</v>
      </c>
      <c r="K4701" s="391" t="str">
        <f t="shared" ca="1" si="296"/>
        <v>26,18</v>
      </c>
      <c r="L4701" s="379"/>
      <c r="O4701" s="379"/>
    </row>
    <row r="4702" spans="1:15">
      <c r="A4702" s="417" t="s">
        <v>2155</v>
      </c>
      <c r="B4702" s="417" t="s">
        <v>8079</v>
      </c>
      <c r="C4702" s="417" t="s">
        <v>2332</v>
      </c>
      <c r="D4702" s="417" t="s">
        <v>11513</v>
      </c>
      <c r="E4702" s="391">
        <v>0.21</v>
      </c>
      <c r="F4702" s="418">
        <v>44214</v>
      </c>
      <c r="G4702" s="417" t="s">
        <v>2286</v>
      </c>
      <c r="I4702" s="379">
        <f t="shared" ca="1" si="294"/>
        <v>-357</v>
      </c>
      <c r="J4702" s="379">
        <f t="shared" ca="1" si="295"/>
        <v>-247</v>
      </c>
      <c r="K4702" s="391" t="str">
        <f t="shared" ca="1" si="296"/>
        <v>26,43</v>
      </c>
      <c r="L4702" s="379"/>
      <c r="O4702" s="379"/>
    </row>
    <row r="4703" spans="1:15">
      <c r="A4703" s="417" t="s">
        <v>2155</v>
      </c>
      <c r="B4703" s="417" t="s">
        <v>11572</v>
      </c>
      <c r="C4703" s="417" t="s">
        <v>2332</v>
      </c>
      <c r="D4703" s="417" t="s">
        <v>11514</v>
      </c>
      <c r="E4703" s="391">
        <v>0.38</v>
      </c>
      <c r="F4703" s="418">
        <v>44214</v>
      </c>
      <c r="G4703" s="417" t="s">
        <v>2286</v>
      </c>
      <c r="I4703" s="379">
        <f t="shared" ca="1" si="294"/>
        <v>-357</v>
      </c>
      <c r="J4703" s="379">
        <f t="shared" ca="1" si="295"/>
        <v>-247</v>
      </c>
      <c r="K4703" s="391" t="str">
        <f t="shared" ca="1" si="296"/>
        <v>26,93</v>
      </c>
      <c r="L4703" s="379"/>
      <c r="O4703" s="379"/>
    </row>
    <row r="4704" spans="1:15">
      <c r="A4704" s="417" t="s">
        <v>2155</v>
      </c>
      <c r="B4704" s="417" t="s">
        <v>11573</v>
      </c>
      <c r="C4704" s="417" t="s">
        <v>2332</v>
      </c>
      <c r="D4704" s="417" t="s">
        <v>11515</v>
      </c>
      <c r="E4704" s="391">
        <v>0.42</v>
      </c>
      <c r="F4704" s="418">
        <v>44214</v>
      </c>
      <c r="G4704" s="417" t="s">
        <v>2286</v>
      </c>
      <c r="I4704" s="379">
        <f t="shared" ca="1" si="294"/>
        <v>-357</v>
      </c>
      <c r="J4704" s="379">
        <f t="shared" ca="1" si="295"/>
        <v>-247</v>
      </c>
      <c r="K4704" s="391" t="str">
        <f t="shared" ca="1" si="296"/>
        <v>27,43</v>
      </c>
      <c r="L4704" s="379"/>
      <c r="O4704" s="379"/>
    </row>
    <row r="4705" spans="1:15">
      <c r="A4705" s="417" t="s">
        <v>2155</v>
      </c>
      <c r="B4705" s="417" t="s">
        <v>11574</v>
      </c>
      <c r="C4705" s="417" t="s">
        <v>2332</v>
      </c>
      <c r="D4705" s="417" t="s">
        <v>11516</v>
      </c>
      <c r="E4705" s="391">
        <v>0.6</v>
      </c>
      <c r="F4705" s="418">
        <v>44214</v>
      </c>
      <c r="G4705" s="417" t="s">
        <v>2286</v>
      </c>
      <c r="I4705" s="379">
        <f t="shared" ca="1" si="294"/>
        <v>-357</v>
      </c>
      <c r="J4705" s="379">
        <f t="shared" ca="1" si="295"/>
        <v>-247</v>
      </c>
      <c r="K4705" s="391" t="str">
        <f t="shared" ca="1" si="296"/>
        <v>27,93</v>
      </c>
      <c r="L4705" s="379"/>
      <c r="O4705" s="379"/>
    </row>
    <row r="4706" spans="1:15">
      <c r="A4706" s="417" t="s">
        <v>2155</v>
      </c>
      <c r="B4706" s="417" t="s">
        <v>11575</v>
      </c>
      <c r="C4706" s="417" t="s">
        <v>2332</v>
      </c>
      <c r="D4706" s="417" t="s">
        <v>10080</v>
      </c>
      <c r="E4706" s="391">
        <v>0.77</v>
      </c>
      <c r="F4706" s="418">
        <v>44214</v>
      </c>
      <c r="G4706" s="417" t="s">
        <v>2286</v>
      </c>
      <c r="I4706" s="379">
        <f t="shared" ca="1" si="294"/>
        <v>-357</v>
      </c>
      <c r="J4706" s="379">
        <f t="shared" ca="1" si="295"/>
        <v>-247</v>
      </c>
      <c r="K4706" s="391" t="str">
        <f t="shared" ca="1" si="296"/>
        <v>28,43</v>
      </c>
      <c r="L4706" s="379"/>
      <c r="O4706" s="379"/>
    </row>
    <row r="4707" spans="1:15">
      <c r="A4707" s="417" t="s">
        <v>2155</v>
      </c>
      <c r="B4707" s="417" t="s">
        <v>11576</v>
      </c>
      <c r="C4707" s="417" t="s">
        <v>2332</v>
      </c>
      <c r="D4707" s="417" t="s">
        <v>11518</v>
      </c>
      <c r="E4707" s="391">
        <v>1.5</v>
      </c>
      <c r="F4707" s="418">
        <v>44214</v>
      </c>
      <c r="G4707" s="417" t="s">
        <v>2286</v>
      </c>
      <c r="I4707" s="379">
        <f t="shared" ca="1" si="294"/>
        <v>-357</v>
      </c>
      <c r="J4707" s="379">
        <f t="shared" ca="1" si="295"/>
        <v>-247</v>
      </c>
      <c r="K4707" s="391" t="str">
        <f t="shared" ca="1" si="296"/>
        <v>28,93</v>
      </c>
      <c r="L4707" s="379"/>
      <c r="O4707" s="379"/>
    </row>
    <row r="4708" spans="1:15">
      <c r="A4708" s="417" t="s">
        <v>2155</v>
      </c>
      <c r="B4708" s="417" t="s">
        <v>11577</v>
      </c>
      <c r="C4708" s="417" t="s">
        <v>2332</v>
      </c>
      <c r="D4708" s="417" t="s">
        <v>4035</v>
      </c>
      <c r="E4708" s="391">
        <v>1.7</v>
      </c>
      <c r="F4708" s="418">
        <v>44214</v>
      </c>
      <c r="G4708" s="417" t="s">
        <v>2286</v>
      </c>
      <c r="I4708" s="379">
        <f t="shared" ca="1" si="294"/>
        <v>-357</v>
      </c>
      <c r="J4708" s="379">
        <f t="shared" ca="1" si="295"/>
        <v>-247</v>
      </c>
      <c r="K4708" s="391" t="str">
        <f t="shared" ca="1" si="296"/>
        <v>29,18</v>
      </c>
      <c r="L4708" s="379"/>
      <c r="O4708" s="379"/>
    </row>
    <row r="4709" spans="1:15">
      <c r="A4709" s="417" t="s">
        <v>2155</v>
      </c>
      <c r="B4709" s="417" t="s">
        <v>11578</v>
      </c>
      <c r="C4709" s="417" t="s">
        <v>2332</v>
      </c>
      <c r="D4709" s="417" t="s">
        <v>11520</v>
      </c>
      <c r="E4709" s="391">
        <v>2.33</v>
      </c>
      <c r="F4709" s="418">
        <v>44214</v>
      </c>
      <c r="G4709" s="417" t="s">
        <v>2286</v>
      </c>
      <c r="I4709" s="379">
        <f t="shared" ca="1" si="294"/>
        <v>-357</v>
      </c>
      <c r="J4709" s="379">
        <f t="shared" ca="1" si="295"/>
        <v>-247</v>
      </c>
      <c r="K4709" s="391" t="str">
        <f t="shared" ca="1" si="296"/>
        <v>29,43</v>
      </c>
      <c r="L4709" s="379"/>
      <c r="O4709" s="379"/>
    </row>
    <row r="4710" spans="1:15">
      <c r="A4710" s="417" t="s">
        <v>2155</v>
      </c>
      <c r="B4710" s="417" t="s">
        <v>11579</v>
      </c>
      <c r="C4710" s="417" t="s">
        <v>2332</v>
      </c>
      <c r="D4710" s="417" t="s">
        <v>11522</v>
      </c>
      <c r="E4710" s="391">
        <v>2.15</v>
      </c>
      <c r="F4710" s="418">
        <v>44214</v>
      </c>
      <c r="G4710" s="417" t="s">
        <v>2286</v>
      </c>
      <c r="I4710" s="379">
        <f t="shared" ca="1" si="294"/>
        <v>-357</v>
      </c>
      <c r="J4710" s="379">
        <f t="shared" ca="1" si="295"/>
        <v>-247</v>
      </c>
      <c r="K4710" s="391" t="str">
        <f t="shared" ca="1" si="296"/>
        <v>29,68</v>
      </c>
      <c r="L4710" s="379"/>
      <c r="O4710" s="379"/>
    </row>
    <row r="4711" spans="1:15">
      <c r="A4711" s="417" t="s">
        <v>2155</v>
      </c>
      <c r="B4711" s="417" t="s">
        <v>11580</v>
      </c>
      <c r="C4711" s="417" t="s">
        <v>2332</v>
      </c>
      <c r="D4711" s="417" t="s">
        <v>4036</v>
      </c>
      <c r="E4711" s="391">
        <v>2.65</v>
      </c>
      <c r="F4711" s="418">
        <v>44214</v>
      </c>
      <c r="G4711" s="417" t="s">
        <v>2286</v>
      </c>
      <c r="I4711" s="379">
        <f t="shared" ca="1" si="294"/>
        <v>-357</v>
      </c>
      <c r="J4711" s="379">
        <f t="shared" ca="1" si="295"/>
        <v>-247</v>
      </c>
      <c r="K4711" s="391" t="str">
        <f t="shared" ca="1" si="296"/>
        <v>30,18</v>
      </c>
      <c r="L4711" s="379"/>
      <c r="O4711" s="379"/>
    </row>
    <row r="4712" spans="1:15">
      <c r="A4712" s="417" t="s">
        <v>2155</v>
      </c>
      <c r="B4712" s="417" t="s">
        <v>11581</v>
      </c>
      <c r="C4712" s="417" t="s">
        <v>2332</v>
      </c>
      <c r="D4712" s="417" t="s">
        <v>11525</v>
      </c>
      <c r="E4712" s="391">
        <v>0.12</v>
      </c>
      <c r="F4712" s="418">
        <v>44214</v>
      </c>
      <c r="G4712" s="417" t="s">
        <v>2286</v>
      </c>
      <c r="I4712" s="379">
        <f t="shared" ca="1" si="294"/>
        <v>-357</v>
      </c>
      <c r="J4712" s="379">
        <f t="shared" ca="1" si="295"/>
        <v>-247</v>
      </c>
      <c r="K4712" s="391" t="str">
        <f t="shared" ca="1" si="296"/>
        <v>31,93</v>
      </c>
      <c r="L4712" s="379"/>
      <c r="O4712" s="379"/>
    </row>
    <row r="4713" spans="1:15">
      <c r="A4713" s="417" t="s">
        <v>2155</v>
      </c>
      <c r="B4713" s="417" t="s">
        <v>11582</v>
      </c>
      <c r="C4713" s="417" t="s">
        <v>2332</v>
      </c>
      <c r="D4713" s="417" t="s">
        <v>11527</v>
      </c>
      <c r="E4713" s="391">
        <v>1.6</v>
      </c>
      <c r="F4713" s="418">
        <v>44214</v>
      </c>
      <c r="G4713" s="417" t="s">
        <v>2286</v>
      </c>
      <c r="I4713" s="379">
        <f t="shared" ca="1" si="294"/>
        <v>-357</v>
      </c>
      <c r="J4713" s="379">
        <f t="shared" ca="1" si="295"/>
        <v>-247</v>
      </c>
      <c r="K4713" s="391" t="str">
        <f t="shared" ca="1" si="296"/>
        <v>30,43</v>
      </c>
      <c r="L4713" s="379"/>
      <c r="O4713" s="379"/>
    </row>
    <row r="4714" spans="1:15">
      <c r="A4714" s="417" t="s">
        <v>2155</v>
      </c>
      <c r="B4714" s="417" t="s">
        <v>11583</v>
      </c>
      <c r="C4714" s="417" t="s">
        <v>2332</v>
      </c>
      <c r="D4714" s="417" t="s">
        <v>11529</v>
      </c>
      <c r="E4714" s="391">
        <v>1.85</v>
      </c>
      <c r="F4714" s="418">
        <v>44214</v>
      </c>
      <c r="G4714" s="417" t="s">
        <v>2286</v>
      </c>
      <c r="I4714" s="379">
        <f t="shared" ca="1" si="294"/>
        <v>-357</v>
      </c>
      <c r="J4714" s="379">
        <f t="shared" ca="1" si="295"/>
        <v>-247</v>
      </c>
      <c r="K4714" s="391" t="str">
        <f t="shared" ca="1" si="296"/>
        <v>30,68</v>
      </c>
      <c r="L4714" s="379"/>
      <c r="O4714" s="379"/>
    </row>
    <row r="4715" spans="1:15">
      <c r="A4715" s="417" t="s">
        <v>2155</v>
      </c>
      <c r="B4715" s="417" t="s">
        <v>6905</v>
      </c>
      <c r="C4715" s="417" t="s">
        <v>2332</v>
      </c>
      <c r="D4715" s="417" t="s">
        <v>2757</v>
      </c>
      <c r="E4715" s="391">
        <v>0.04</v>
      </c>
      <c r="F4715" s="418">
        <v>44249</v>
      </c>
      <c r="G4715" s="417" t="s">
        <v>2286</v>
      </c>
      <c r="I4715" s="379">
        <f t="shared" ca="1" si="294"/>
        <v>-322</v>
      </c>
      <c r="J4715" s="379">
        <f t="shared" ca="1" si="295"/>
        <v>-224</v>
      </c>
      <c r="K4715" s="391" t="str">
        <f t="shared" ca="1" si="296"/>
        <v>19,68</v>
      </c>
      <c r="L4715" s="379"/>
      <c r="O4715" s="379"/>
    </row>
    <row r="4716" spans="1:15">
      <c r="A4716" s="417" t="s">
        <v>2155</v>
      </c>
      <c r="B4716" s="417" t="s">
        <v>6906</v>
      </c>
      <c r="C4716" s="417" t="s">
        <v>2332</v>
      </c>
      <c r="D4716" s="417" t="s">
        <v>2758</v>
      </c>
      <c r="E4716" s="391">
        <v>0.04</v>
      </c>
      <c r="F4716" s="418">
        <v>44249</v>
      </c>
      <c r="G4716" s="417" t="s">
        <v>2286</v>
      </c>
      <c r="I4716" s="379">
        <f t="shared" ca="1" si="294"/>
        <v>-322</v>
      </c>
      <c r="J4716" s="379">
        <f t="shared" ca="1" si="295"/>
        <v>-224</v>
      </c>
      <c r="K4716" s="391" t="str">
        <f t="shared" ca="1" si="296"/>
        <v>20,18</v>
      </c>
      <c r="L4716" s="379"/>
      <c r="O4716" s="379"/>
    </row>
    <row r="4717" spans="1:15">
      <c r="A4717" s="417" t="s">
        <v>2155</v>
      </c>
      <c r="B4717" s="417" t="s">
        <v>11584</v>
      </c>
      <c r="C4717" s="417" t="s">
        <v>2332</v>
      </c>
      <c r="D4717" s="417" t="s">
        <v>4030</v>
      </c>
      <c r="E4717" s="391">
        <v>0.35</v>
      </c>
      <c r="F4717" s="418">
        <v>44249</v>
      </c>
      <c r="G4717" s="417" t="s">
        <v>2286</v>
      </c>
      <c r="I4717" s="379">
        <f t="shared" ca="1" si="294"/>
        <v>-322</v>
      </c>
      <c r="J4717" s="379">
        <f t="shared" ca="1" si="295"/>
        <v>-224</v>
      </c>
      <c r="K4717" s="391" t="str">
        <f t="shared" ca="1" si="296"/>
        <v>22,18</v>
      </c>
      <c r="L4717" s="379"/>
      <c r="O4717" s="379"/>
    </row>
    <row r="4718" spans="1:15">
      <c r="A4718" s="417" t="s">
        <v>2155</v>
      </c>
      <c r="B4718" s="417" t="s">
        <v>17071</v>
      </c>
      <c r="C4718" s="417" t="s">
        <v>2332</v>
      </c>
      <c r="D4718" s="417" t="s">
        <v>17072</v>
      </c>
      <c r="E4718" s="391">
        <v>0.4</v>
      </c>
      <c r="F4718" s="418">
        <v>44249</v>
      </c>
      <c r="G4718" s="417" t="s">
        <v>2286</v>
      </c>
      <c r="I4718" s="379">
        <f t="shared" ca="1" si="294"/>
        <v>-322</v>
      </c>
      <c r="J4718" s="379">
        <f t="shared" ca="1" si="295"/>
        <v>-224</v>
      </c>
      <c r="K4718" s="391" t="str">
        <f t="shared" ca="1" si="296"/>
        <v>23,68</v>
      </c>
      <c r="L4718" s="379"/>
      <c r="O4718" s="379"/>
    </row>
    <row r="4719" spans="1:15">
      <c r="A4719" s="417" t="s">
        <v>2155</v>
      </c>
      <c r="B4719" s="417" t="s">
        <v>17073</v>
      </c>
      <c r="C4719" s="417" t="s">
        <v>2332</v>
      </c>
      <c r="D4719" s="417" t="s">
        <v>4032</v>
      </c>
      <c r="E4719" s="391">
        <v>0.4</v>
      </c>
      <c r="F4719" s="418">
        <v>44249</v>
      </c>
      <c r="G4719" s="417" t="s">
        <v>2286</v>
      </c>
      <c r="I4719" s="379">
        <f t="shared" ca="1" si="294"/>
        <v>-322</v>
      </c>
      <c r="J4719" s="379">
        <f t="shared" ca="1" si="295"/>
        <v>-224</v>
      </c>
      <c r="K4719" s="391" t="str">
        <f t="shared" ca="1" si="296"/>
        <v>24,68</v>
      </c>
      <c r="L4719" s="379"/>
      <c r="O4719" s="379"/>
    </row>
    <row r="4720" spans="1:15">
      <c r="A4720" s="417" t="s">
        <v>2155</v>
      </c>
      <c r="B4720" s="417" t="s">
        <v>6907</v>
      </c>
      <c r="C4720" s="417" t="s">
        <v>2332</v>
      </c>
      <c r="D4720" s="417" t="s">
        <v>11511</v>
      </c>
      <c r="E4720" s="391">
        <v>0.5</v>
      </c>
      <c r="F4720" s="418">
        <v>44249</v>
      </c>
      <c r="G4720" s="417" t="s">
        <v>2286</v>
      </c>
      <c r="I4720" s="379">
        <f t="shared" ca="1" si="294"/>
        <v>-322</v>
      </c>
      <c r="J4720" s="379">
        <f t="shared" ca="1" si="295"/>
        <v>-224</v>
      </c>
      <c r="K4720" s="391" t="str">
        <f t="shared" ca="1" si="296"/>
        <v>24,93</v>
      </c>
      <c r="L4720" s="379"/>
      <c r="O4720" s="379"/>
    </row>
    <row r="4721" spans="1:15">
      <c r="A4721" s="417" t="s">
        <v>2155</v>
      </c>
      <c r="B4721" s="417" t="s">
        <v>6908</v>
      </c>
      <c r="C4721" s="417" t="s">
        <v>2332</v>
      </c>
      <c r="D4721" s="417" t="s">
        <v>11585</v>
      </c>
      <c r="E4721" s="391">
        <v>0.5</v>
      </c>
      <c r="F4721" s="418">
        <v>44249</v>
      </c>
      <c r="G4721" s="417" t="s">
        <v>2286</v>
      </c>
      <c r="I4721" s="379">
        <f t="shared" ca="1" si="294"/>
        <v>-322</v>
      </c>
      <c r="J4721" s="379">
        <f t="shared" ca="1" si="295"/>
        <v>-224</v>
      </c>
      <c r="K4721" s="391" t="str">
        <f t="shared" ca="1" si="296"/>
        <v>25,68</v>
      </c>
      <c r="L4721" s="379"/>
      <c r="O4721" s="379"/>
    </row>
    <row r="4722" spans="1:15">
      <c r="A4722" s="417" t="s">
        <v>2155</v>
      </c>
      <c r="B4722" s="417" t="s">
        <v>11586</v>
      </c>
      <c r="C4722" s="417" t="s">
        <v>2332</v>
      </c>
      <c r="D4722" s="417" t="s">
        <v>4033</v>
      </c>
      <c r="E4722" s="391">
        <v>0.8</v>
      </c>
      <c r="F4722" s="418">
        <v>44249</v>
      </c>
      <c r="G4722" s="417" t="s">
        <v>2286</v>
      </c>
      <c r="I4722" s="379">
        <f t="shared" ca="1" si="294"/>
        <v>-322</v>
      </c>
      <c r="J4722" s="379">
        <f t="shared" ca="1" si="295"/>
        <v>-224</v>
      </c>
      <c r="K4722" s="391" t="str">
        <f t="shared" ca="1" si="296"/>
        <v>26,18</v>
      </c>
      <c r="L4722" s="379"/>
      <c r="O4722" s="379"/>
    </row>
    <row r="4723" spans="1:15">
      <c r="A4723" s="417" t="s">
        <v>2155</v>
      </c>
      <c r="B4723" s="417" t="s">
        <v>11587</v>
      </c>
      <c r="C4723" s="417" t="s">
        <v>2332</v>
      </c>
      <c r="D4723" s="417" t="s">
        <v>11513</v>
      </c>
      <c r="E4723" s="391">
        <v>0.71</v>
      </c>
      <c r="F4723" s="418">
        <v>44249</v>
      </c>
      <c r="G4723" s="417" t="s">
        <v>2286</v>
      </c>
      <c r="I4723" s="379">
        <f t="shared" ca="1" si="294"/>
        <v>-322</v>
      </c>
      <c r="J4723" s="379">
        <f t="shared" ca="1" si="295"/>
        <v>-224</v>
      </c>
      <c r="K4723" s="391" t="str">
        <f t="shared" ca="1" si="296"/>
        <v>26,43</v>
      </c>
      <c r="L4723" s="379"/>
      <c r="O4723" s="379"/>
    </row>
    <row r="4724" spans="1:15">
      <c r="A4724" s="417" t="s">
        <v>2155</v>
      </c>
      <c r="B4724" s="417" t="s">
        <v>11588</v>
      </c>
      <c r="C4724" s="417" t="s">
        <v>2332</v>
      </c>
      <c r="D4724" s="417" t="s">
        <v>11540</v>
      </c>
      <c r="E4724" s="391">
        <v>1.1399999999999999</v>
      </c>
      <c r="F4724" s="418">
        <v>44249</v>
      </c>
      <c r="G4724" s="417" t="s">
        <v>2286</v>
      </c>
      <c r="I4724" s="379">
        <f t="shared" ca="1" si="294"/>
        <v>-322</v>
      </c>
      <c r="J4724" s="379">
        <f t="shared" ca="1" si="295"/>
        <v>-224</v>
      </c>
      <c r="K4724" s="391" t="str">
        <f t="shared" ca="1" si="296"/>
        <v>26,68</v>
      </c>
      <c r="L4724" s="379"/>
      <c r="O4724" s="379"/>
    </row>
    <row r="4725" spans="1:15">
      <c r="A4725" s="417" t="s">
        <v>2155</v>
      </c>
      <c r="B4725" s="417" t="s">
        <v>17074</v>
      </c>
      <c r="C4725" s="417" t="s">
        <v>2332</v>
      </c>
      <c r="D4725" s="417" t="s">
        <v>4034</v>
      </c>
      <c r="E4725" s="391">
        <v>0.97</v>
      </c>
      <c r="F4725" s="418">
        <v>44249</v>
      </c>
      <c r="G4725" s="417" t="s">
        <v>2286</v>
      </c>
      <c r="I4725" s="379">
        <f t="shared" ca="1" si="294"/>
        <v>-322</v>
      </c>
      <c r="J4725" s="379">
        <f t="shared" ca="1" si="295"/>
        <v>-224</v>
      </c>
      <c r="K4725" s="391" t="str">
        <f t="shared" ca="1" si="296"/>
        <v>27,18</v>
      </c>
      <c r="L4725" s="379"/>
      <c r="O4725" s="379"/>
    </row>
    <row r="4726" spans="1:15">
      <c r="A4726" s="417" t="s">
        <v>2155</v>
      </c>
      <c r="B4726" s="417" t="s">
        <v>11589</v>
      </c>
      <c r="C4726" s="417" t="s">
        <v>2332</v>
      </c>
      <c r="D4726" s="417" t="s">
        <v>11542</v>
      </c>
      <c r="E4726" s="391">
        <v>1.53</v>
      </c>
      <c r="F4726" s="418">
        <v>44249</v>
      </c>
      <c r="G4726" s="417" t="s">
        <v>2286</v>
      </c>
      <c r="I4726" s="379">
        <f t="shared" ca="1" si="294"/>
        <v>-322</v>
      </c>
      <c r="J4726" s="379">
        <f t="shared" ca="1" si="295"/>
        <v>-224</v>
      </c>
      <c r="K4726" s="391" t="str">
        <f t="shared" ca="1" si="296"/>
        <v>27,68</v>
      </c>
      <c r="L4726" s="379"/>
      <c r="O4726" s="379"/>
    </row>
    <row r="4727" spans="1:15">
      <c r="A4727" s="417" t="s">
        <v>2155</v>
      </c>
      <c r="B4727" s="417" t="s">
        <v>11590</v>
      </c>
      <c r="C4727" s="417" t="s">
        <v>2332</v>
      </c>
      <c r="D4727" s="417" t="s">
        <v>11544</v>
      </c>
      <c r="E4727" s="391">
        <v>1.26</v>
      </c>
      <c r="F4727" s="418">
        <v>44249</v>
      </c>
      <c r="G4727" s="417" t="s">
        <v>2286</v>
      </c>
      <c r="I4727" s="379">
        <f t="shared" ca="1" si="294"/>
        <v>-322</v>
      </c>
      <c r="J4727" s="379">
        <f t="shared" ca="1" si="295"/>
        <v>-224</v>
      </c>
      <c r="K4727" s="391" t="str">
        <f t="shared" ca="1" si="296"/>
        <v>28,18</v>
      </c>
      <c r="L4727" s="379"/>
      <c r="O4727" s="379"/>
    </row>
    <row r="4728" spans="1:15">
      <c r="A4728" s="417" t="s">
        <v>2155</v>
      </c>
      <c r="B4728" s="417" t="s">
        <v>11591</v>
      </c>
      <c r="C4728" s="417" t="s">
        <v>2332</v>
      </c>
      <c r="D4728" s="417" t="s">
        <v>11546</v>
      </c>
      <c r="E4728" s="391">
        <v>2.16</v>
      </c>
      <c r="F4728" s="418">
        <v>44249</v>
      </c>
      <c r="G4728" s="417" t="s">
        <v>2286</v>
      </c>
      <c r="I4728" s="379">
        <f t="shared" ca="1" si="294"/>
        <v>-322</v>
      </c>
      <c r="J4728" s="379">
        <f t="shared" ca="1" si="295"/>
        <v>-224</v>
      </c>
      <c r="K4728" s="391" t="str">
        <f t="shared" ca="1" si="296"/>
        <v>28,68</v>
      </c>
      <c r="L4728" s="379"/>
      <c r="O4728" s="379"/>
    </row>
    <row r="4729" spans="1:15">
      <c r="A4729" s="417" t="s">
        <v>2155</v>
      </c>
      <c r="B4729" s="417" t="s">
        <v>11592</v>
      </c>
      <c r="C4729" s="417" t="s">
        <v>2332</v>
      </c>
      <c r="D4729" s="417" t="s">
        <v>4035</v>
      </c>
      <c r="E4729" s="391">
        <v>2.36</v>
      </c>
      <c r="F4729" s="418">
        <v>44249</v>
      </c>
      <c r="G4729" s="417" t="s">
        <v>2286</v>
      </c>
      <c r="I4729" s="379">
        <f t="shared" ca="1" si="294"/>
        <v>-322</v>
      </c>
      <c r="J4729" s="379">
        <f t="shared" ca="1" si="295"/>
        <v>-224</v>
      </c>
      <c r="K4729" s="391" t="str">
        <f t="shared" ca="1" si="296"/>
        <v>29,18</v>
      </c>
      <c r="L4729" s="379"/>
      <c r="O4729" s="379"/>
    </row>
    <row r="4730" spans="1:15">
      <c r="A4730" s="417" t="s">
        <v>2155</v>
      </c>
      <c r="B4730" s="417" t="s">
        <v>8080</v>
      </c>
      <c r="C4730" s="417" t="s">
        <v>2332</v>
      </c>
      <c r="D4730" s="417" t="s">
        <v>11527</v>
      </c>
      <c r="E4730" s="391">
        <v>2.41</v>
      </c>
      <c r="F4730" s="418">
        <v>44249</v>
      </c>
      <c r="G4730" s="417" t="s">
        <v>2286</v>
      </c>
      <c r="I4730" s="379">
        <f t="shared" ca="1" si="294"/>
        <v>-322</v>
      </c>
      <c r="J4730" s="379">
        <f t="shared" ca="1" si="295"/>
        <v>-224</v>
      </c>
      <c r="K4730" s="391" t="str">
        <f t="shared" ca="1" si="296"/>
        <v>30,43</v>
      </c>
      <c r="L4730" s="379"/>
      <c r="O4730" s="379"/>
    </row>
    <row r="4731" spans="1:15">
      <c r="A4731" s="417" t="s">
        <v>2155</v>
      </c>
      <c r="B4731" s="417" t="s">
        <v>11593</v>
      </c>
      <c r="C4731" s="417" t="s">
        <v>2332</v>
      </c>
      <c r="D4731" s="417" t="s">
        <v>4036</v>
      </c>
      <c r="E4731" s="391">
        <v>2.65</v>
      </c>
      <c r="F4731" s="418">
        <v>44249</v>
      </c>
      <c r="G4731" s="417" t="s">
        <v>2286</v>
      </c>
      <c r="I4731" s="379">
        <f t="shared" ca="1" si="294"/>
        <v>-322</v>
      </c>
      <c r="J4731" s="379">
        <f t="shared" ca="1" si="295"/>
        <v>-224</v>
      </c>
      <c r="K4731" s="391" t="str">
        <f t="shared" ca="1" si="296"/>
        <v>30,18</v>
      </c>
      <c r="L4731" s="379"/>
      <c r="O4731" s="379"/>
    </row>
    <row r="4732" spans="1:15">
      <c r="A4732" s="417" t="s">
        <v>2155</v>
      </c>
      <c r="B4732" s="417" t="s">
        <v>3699</v>
      </c>
      <c r="C4732" s="417" t="s">
        <v>2332</v>
      </c>
      <c r="D4732" s="417" t="s">
        <v>11594</v>
      </c>
      <c r="E4732" s="391">
        <v>8.1</v>
      </c>
      <c r="F4732" s="418">
        <v>44249</v>
      </c>
      <c r="G4732" s="417" t="s">
        <v>2286</v>
      </c>
      <c r="I4732" s="379">
        <f t="shared" ca="1" si="294"/>
        <v>-322</v>
      </c>
      <c r="J4732" s="379">
        <f t="shared" ca="1" si="295"/>
        <v>-224</v>
      </c>
      <c r="K4732" s="391" t="str">
        <f t="shared" ca="1" si="296"/>
        <v>33,43</v>
      </c>
      <c r="L4732" s="379"/>
      <c r="O4732" s="379"/>
    </row>
    <row r="4733" spans="1:15">
      <c r="A4733" s="417" t="s">
        <v>2155</v>
      </c>
      <c r="B4733" s="417" t="s">
        <v>3701</v>
      </c>
      <c r="C4733" s="417" t="s">
        <v>2332</v>
      </c>
      <c r="D4733" s="417" t="s">
        <v>11595</v>
      </c>
      <c r="E4733" s="391">
        <v>9.1999999999999993</v>
      </c>
      <c r="F4733" s="418">
        <v>44249</v>
      </c>
      <c r="G4733" s="417" t="s">
        <v>2286</v>
      </c>
      <c r="I4733" s="379">
        <f t="shared" ca="1" si="294"/>
        <v>-322</v>
      </c>
      <c r="J4733" s="379">
        <f t="shared" ca="1" si="295"/>
        <v>-224</v>
      </c>
      <c r="K4733" s="391" t="str">
        <f t="shared" ca="1" si="296"/>
        <v>34,18</v>
      </c>
      <c r="L4733" s="379"/>
      <c r="O4733" s="379"/>
    </row>
    <row r="4734" spans="1:15">
      <c r="A4734" s="417" t="s">
        <v>2155</v>
      </c>
      <c r="B4734" s="417" t="s">
        <v>8081</v>
      </c>
      <c r="C4734" s="417" t="s">
        <v>2332</v>
      </c>
      <c r="D4734" s="417" t="s">
        <v>11557</v>
      </c>
      <c r="E4734" s="391">
        <v>1.69</v>
      </c>
      <c r="F4734" s="418">
        <v>44270</v>
      </c>
      <c r="G4734" s="417" t="s">
        <v>2286</v>
      </c>
      <c r="I4734" s="379">
        <f t="shared" ca="1" si="294"/>
        <v>-301</v>
      </c>
      <c r="J4734" s="379">
        <f t="shared" ca="1" si="295"/>
        <v>-209</v>
      </c>
      <c r="K4734" s="391" t="str">
        <f t="shared" ca="1" si="296"/>
        <v>22,94</v>
      </c>
      <c r="L4734" s="379"/>
      <c r="O4734" s="379"/>
    </row>
    <row r="4735" spans="1:15">
      <c r="A4735" s="417" t="s">
        <v>2155</v>
      </c>
      <c r="B4735" s="417" t="s">
        <v>8082</v>
      </c>
      <c r="C4735" s="417" t="s">
        <v>2332</v>
      </c>
      <c r="D4735" s="417" t="s">
        <v>11596</v>
      </c>
      <c r="E4735" s="391">
        <v>2.16</v>
      </c>
      <c r="F4735" s="418">
        <v>44270</v>
      </c>
      <c r="G4735" s="417" t="s">
        <v>2286</v>
      </c>
      <c r="I4735" s="379">
        <f t="shared" ca="1" si="294"/>
        <v>-301</v>
      </c>
      <c r="J4735" s="379">
        <f t="shared" ca="1" si="295"/>
        <v>-209</v>
      </c>
      <c r="K4735" s="391" t="str">
        <f t="shared" ca="1" si="296"/>
        <v>24,19</v>
      </c>
      <c r="L4735" s="379"/>
      <c r="O4735" s="379"/>
    </row>
    <row r="4736" spans="1:15">
      <c r="A4736" s="417" t="s">
        <v>2155</v>
      </c>
      <c r="B4736" s="417" t="s">
        <v>17075</v>
      </c>
      <c r="C4736" s="417" t="s">
        <v>2332</v>
      </c>
      <c r="D4736" s="417" t="s">
        <v>17066</v>
      </c>
      <c r="E4736" s="391">
        <v>2.37</v>
      </c>
      <c r="F4736" s="418">
        <v>44270</v>
      </c>
      <c r="G4736" s="417" t="s">
        <v>2286</v>
      </c>
      <c r="I4736" s="379">
        <f t="shared" ca="1" si="294"/>
        <v>-301</v>
      </c>
      <c r="J4736" s="379">
        <f t="shared" ca="1" si="295"/>
        <v>-209</v>
      </c>
      <c r="K4736" s="391" t="str">
        <f t="shared" ca="1" si="296"/>
        <v>28,44</v>
      </c>
      <c r="L4736" s="379"/>
      <c r="O4736" s="379"/>
    </row>
    <row r="4737" spans="1:15">
      <c r="A4737" s="417" t="s">
        <v>2155</v>
      </c>
      <c r="B4737" s="417" t="s">
        <v>11597</v>
      </c>
      <c r="C4737" s="417" t="s">
        <v>2332</v>
      </c>
      <c r="D4737" s="417" t="s">
        <v>11560</v>
      </c>
      <c r="E4737" s="391">
        <v>2.2000000000000002</v>
      </c>
      <c r="F4737" s="418">
        <v>44270</v>
      </c>
      <c r="G4737" s="417" t="s">
        <v>2286</v>
      </c>
      <c r="I4737" s="379">
        <f t="shared" ca="1" si="294"/>
        <v>-301</v>
      </c>
      <c r="J4737" s="379">
        <f t="shared" ca="1" si="295"/>
        <v>-209</v>
      </c>
      <c r="K4737" s="391" t="str">
        <f t="shared" ca="1" si="296"/>
        <v>29,44</v>
      </c>
      <c r="L4737" s="379"/>
      <c r="O4737" s="379"/>
    </row>
    <row r="4738" spans="1:15">
      <c r="A4738" s="417" t="s">
        <v>2155</v>
      </c>
      <c r="B4738" s="417" t="s">
        <v>17855</v>
      </c>
      <c r="C4738" s="417" t="s">
        <v>2332</v>
      </c>
      <c r="D4738" s="417" t="s">
        <v>11561</v>
      </c>
      <c r="E4738" s="391">
        <v>3.73</v>
      </c>
      <c r="F4738" s="418">
        <v>44270</v>
      </c>
      <c r="G4738" s="417" t="s">
        <v>2286</v>
      </c>
      <c r="I4738" s="379">
        <f t="shared" ca="1" si="294"/>
        <v>-301</v>
      </c>
      <c r="J4738" s="379">
        <f t="shared" ca="1" si="295"/>
        <v>-209</v>
      </c>
      <c r="K4738" s="391" t="str">
        <f t="shared" ca="1" si="296"/>
        <v>30,19</v>
      </c>
      <c r="L4738" s="379"/>
      <c r="O4738" s="379"/>
    </row>
    <row r="4739" spans="1:15">
      <c r="A4739" s="417" t="s">
        <v>2155</v>
      </c>
      <c r="B4739" s="417" t="s">
        <v>3703</v>
      </c>
      <c r="C4739" s="417" t="s">
        <v>2332</v>
      </c>
      <c r="D4739" s="417" t="s">
        <v>11598</v>
      </c>
      <c r="E4739" s="391">
        <v>0.85</v>
      </c>
      <c r="F4739" s="418">
        <v>44305</v>
      </c>
      <c r="G4739" s="417" t="s">
        <v>2286</v>
      </c>
      <c r="I4739" s="379">
        <f t="shared" ca="1" si="294"/>
        <v>-266</v>
      </c>
      <c r="J4739" s="379">
        <f t="shared" ca="1" si="295"/>
        <v>-185</v>
      </c>
      <c r="K4739" s="391" t="str">
        <f t="shared" ca="1" si="296"/>
        <v>19,42</v>
      </c>
      <c r="L4739" s="379"/>
      <c r="O4739" s="379"/>
    </row>
    <row r="4740" spans="1:15">
      <c r="A4740" s="417" t="s">
        <v>2155</v>
      </c>
      <c r="B4740" s="417" t="s">
        <v>3704</v>
      </c>
      <c r="C4740" s="417" t="s">
        <v>2332</v>
      </c>
      <c r="D4740" s="417" t="s">
        <v>7622</v>
      </c>
      <c r="E4740" s="391">
        <v>2.95</v>
      </c>
      <c r="F4740" s="418">
        <v>44305</v>
      </c>
      <c r="G4740" s="417" t="s">
        <v>2286</v>
      </c>
      <c r="I4740" s="379">
        <f t="shared" ca="1" si="294"/>
        <v>-266</v>
      </c>
      <c r="J4740" s="379">
        <f t="shared" ca="1" si="295"/>
        <v>-185</v>
      </c>
      <c r="K4740" s="391" t="str">
        <f t="shared" ca="1" si="296"/>
        <v>22,67</v>
      </c>
      <c r="L4740" s="379"/>
      <c r="O4740" s="379"/>
    </row>
    <row r="4741" spans="1:15">
      <c r="A4741" s="417" t="s">
        <v>2155</v>
      </c>
      <c r="B4741" s="417" t="s">
        <v>3705</v>
      </c>
      <c r="C4741" s="417" t="s">
        <v>2332</v>
      </c>
      <c r="D4741" s="417" t="s">
        <v>4030</v>
      </c>
      <c r="E4741" s="391">
        <v>2.8</v>
      </c>
      <c r="F4741" s="418">
        <v>44365</v>
      </c>
      <c r="G4741" s="417" t="s">
        <v>2286</v>
      </c>
      <c r="I4741" s="379">
        <f t="shared" ca="1" si="294"/>
        <v>-206</v>
      </c>
      <c r="J4741" s="379">
        <f t="shared" ca="1" si="295"/>
        <v>-144</v>
      </c>
      <c r="K4741" s="391" t="str">
        <f t="shared" ca="1" si="296"/>
        <v>22,18</v>
      </c>
      <c r="L4741" s="379"/>
      <c r="O4741" s="379"/>
    </row>
    <row r="4742" spans="1:15">
      <c r="A4742" s="417" t="s">
        <v>2155</v>
      </c>
      <c r="B4742" s="417" t="s">
        <v>11599</v>
      </c>
      <c r="C4742" s="417" t="s">
        <v>2332</v>
      </c>
      <c r="D4742" s="417" t="s">
        <v>4032</v>
      </c>
      <c r="E4742" s="391">
        <v>1.51</v>
      </c>
      <c r="F4742" s="418">
        <v>44365</v>
      </c>
      <c r="G4742" s="417" t="s">
        <v>2286</v>
      </c>
      <c r="I4742" s="379">
        <f t="shared" ca="1" si="294"/>
        <v>-206</v>
      </c>
      <c r="J4742" s="379">
        <f t="shared" ca="1" si="295"/>
        <v>-144</v>
      </c>
      <c r="K4742" s="391" t="str">
        <f t="shared" ca="1" si="296"/>
        <v>24,68</v>
      </c>
      <c r="L4742" s="379"/>
      <c r="O4742" s="379"/>
    </row>
    <row r="4743" spans="1:15">
      <c r="A4743" s="417" t="s">
        <v>2155</v>
      </c>
      <c r="B4743" s="417" t="s">
        <v>18393</v>
      </c>
      <c r="C4743" s="417" t="s">
        <v>2332</v>
      </c>
      <c r="D4743" s="417" t="s">
        <v>2856</v>
      </c>
      <c r="E4743" s="391">
        <v>1.1399999999999999</v>
      </c>
      <c r="F4743" s="418">
        <v>44547</v>
      </c>
      <c r="G4743" s="417" t="s">
        <v>2286</v>
      </c>
      <c r="I4743" s="379">
        <f t="shared" ca="1" si="294"/>
        <v>-24</v>
      </c>
      <c r="J4743" s="379">
        <f t="shared" ca="1" si="295"/>
        <v>-18</v>
      </c>
      <c r="K4743" s="391" t="str">
        <f t="shared" ca="1" si="296"/>
        <v>21,50</v>
      </c>
      <c r="L4743" s="379"/>
      <c r="O4743" s="379"/>
    </row>
    <row r="4744" spans="1:15">
      <c r="A4744" s="417" t="s">
        <v>2155</v>
      </c>
      <c r="B4744" s="417" t="s">
        <v>18394</v>
      </c>
      <c r="C4744" s="417" t="s">
        <v>2332</v>
      </c>
      <c r="D4744" s="417" t="s">
        <v>5717</v>
      </c>
      <c r="E4744" s="391">
        <v>3.97</v>
      </c>
      <c r="F4744" s="418">
        <v>44547</v>
      </c>
      <c r="G4744" s="417" t="s">
        <v>2286</v>
      </c>
      <c r="I4744" s="379">
        <f t="shared" ca="1" si="294"/>
        <v>-24</v>
      </c>
      <c r="J4744" s="379">
        <f t="shared" ca="1" si="295"/>
        <v>-18</v>
      </c>
      <c r="K4744" s="391" t="str">
        <f t="shared" ca="1" si="296"/>
        <v>27,25</v>
      </c>
      <c r="L4744" s="379"/>
      <c r="O4744" s="379"/>
    </row>
    <row r="4745" spans="1:15">
      <c r="A4745" s="417" t="s">
        <v>2155</v>
      </c>
      <c r="B4745" s="417" t="s">
        <v>11600</v>
      </c>
      <c r="C4745" s="417" t="s">
        <v>2281</v>
      </c>
      <c r="D4745" s="417" t="s">
        <v>3713</v>
      </c>
      <c r="E4745" s="391">
        <v>0.99</v>
      </c>
      <c r="F4745" s="418">
        <v>44214</v>
      </c>
      <c r="G4745" s="417" t="s">
        <v>2283</v>
      </c>
      <c r="I4745" s="379">
        <f t="shared" ca="1" si="294"/>
        <v>-357</v>
      </c>
      <c r="J4745" s="379">
        <f t="shared" ca="1" si="295"/>
        <v>-247</v>
      </c>
      <c r="K4745" s="391" t="str">
        <f t="shared" ca="1" si="296"/>
        <v>12,60</v>
      </c>
      <c r="L4745" s="379"/>
      <c r="O4745" s="379"/>
    </row>
    <row r="4746" spans="1:15">
      <c r="A4746" s="417" t="s">
        <v>2155</v>
      </c>
      <c r="B4746" s="417" t="s">
        <v>3708</v>
      </c>
      <c r="C4746" s="417" t="s">
        <v>2281</v>
      </c>
      <c r="D4746" s="417" t="s">
        <v>3709</v>
      </c>
      <c r="E4746" s="391">
        <v>0.17</v>
      </c>
      <c r="F4746" s="418">
        <v>44214</v>
      </c>
      <c r="G4746" s="417" t="s">
        <v>2283</v>
      </c>
      <c r="I4746" s="379">
        <f t="shared" ref="I4746:I4809" ca="1" si="297">IF(F4746&lt;&gt;"",F4746-$I$199,"")</f>
        <v>-357</v>
      </c>
      <c r="J4746" s="379">
        <f t="shared" ref="J4746:J4809" ca="1" si="298">IF(I4746&lt;&gt;"",NETWORKDAYS($I$199,F4746-1,$N$201:$N$224),"")</f>
        <v>-247</v>
      </c>
      <c r="K4746" s="391" t="str">
        <f t="shared" ref="K4746:K4809" ca="1" si="299">IF(I4746&lt;&gt;"",RIGHT(D4746,LEN(D4746)-FIND(" ",D4746)),"")</f>
        <v>14,10</v>
      </c>
      <c r="L4746" s="379"/>
      <c r="O4746" s="379"/>
    </row>
    <row r="4747" spans="1:15">
      <c r="A4747" s="417" t="s">
        <v>2155</v>
      </c>
      <c r="B4747" s="417" t="s">
        <v>3710</v>
      </c>
      <c r="C4747" s="417" t="s">
        <v>2281</v>
      </c>
      <c r="D4747" s="417" t="s">
        <v>3711</v>
      </c>
      <c r="E4747" s="391">
        <v>0.04</v>
      </c>
      <c r="F4747" s="418">
        <v>44214</v>
      </c>
      <c r="G4747" s="417" t="s">
        <v>2286</v>
      </c>
      <c r="I4747" s="379">
        <f t="shared" ca="1" si="297"/>
        <v>-357</v>
      </c>
      <c r="J4747" s="379">
        <f t="shared" ca="1" si="298"/>
        <v>-247</v>
      </c>
      <c r="K4747" s="391" t="str">
        <f t="shared" ca="1" si="299"/>
        <v>16,35</v>
      </c>
      <c r="L4747" s="379"/>
      <c r="O4747" s="379"/>
    </row>
    <row r="4748" spans="1:15">
      <c r="A4748" s="417" t="s">
        <v>2155</v>
      </c>
      <c r="B4748" s="417" t="s">
        <v>18395</v>
      </c>
      <c r="C4748" s="417" t="s">
        <v>2281</v>
      </c>
      <c r="D4748" s="417" t="s">
        <v>2282</v>
      </c>
      <c r="E4748" s="391">
        <v>0.75</v>
      </c>
      <c r="F4748" s="418">
        <v>44249</v>
      </c>
      <c r="G4748" s="417" t="s">
        <v>2283</v>
      </c>
      <c r="I4748" s="379">
        <f t="shared" ca="1" si="297"/>
        <v>-322</v>
      </c>
      <c r="J4748" s="379">
        <f t="shared" ca="1" si="298"/>
        <v>-224</v>
      </c>
      <c r="K4748" s="391" t="str">
        <f t="shared" ca="1" si="299"/>
        <v>14,00</v>
      </c>
      <c r="L4748" s="379"/>
      <c r="O4748" s="379"/>
    </row>
    <row r="4749" spans="1:15">
      <c r="A4749" s="417" t="s">
        <v>2155</v>
      </c>
      <c r="B4749" s="417" t="s">
        <v>18396</v>
      </c>
      <c r="C4749" s="417" t="s">
        <v>2281</v>
      </c>
      <c r="D4749" s="417" t="s">
        <v>2327</v>
      </c>
      <c r="E4749" s="391">
        <v>0.25</v>
      </c>
      <c r="F4749" s="418">
        <v>44249</v>
      </c>
      <c r="G4749" s="417" t="s">
        <v>2283</v>
      </c>
      <c r="I4749" s="379">
        <f t="shared" ca="1" si="297"/>
        <v>-322</v>
      </c>
      <c r="J4749" s="379">
        <f t="shared" ca="1" si="298"/>
        <v>-224</v>
      </c>
      <c r="K4749" s="391" t="str">
        <f t="shared" ca="1" si="299"/>
        <v>16,00</v>
      </c>
      <c r="L4749" s="379"/>
      <c r="O4749" s="379"/>
    </row>
    <row r="4750" spans="1:15">
      <c r="A4750" s="417" t="s">
        <v>2155</v>
      </c>
      <c r="B4750" s="417" t="s">
        <v>18397</v>
      </c>
      <c r="C4750" s="417" t="s">
        <v>2281</v>
      </c>
      <c r="D4750" s="417" t="s">
        <v>2325</v>
      </c>
      <c r="E4750" s="391">
        <v>0.41</v>
      </c>
      <c r="F4750" s="418">
        <v>44270</v>
      </c>
      <c r="G4750" s="417" t="s">
        <v>2283</v>
      </c>
      <c r="I4750" s="379">
        <f t="shared" ca="1" si="297"/>
        <v>-301</v>
      </c>
      <c r="J4750" s="379">
        <f t="shared" ca="1" si="298"/>
        <v>-209</v>
      </c>
      <c r="K4750" s="391" t="str">
        <f t="shared" ca="1" si="299"/>
        <v>15,50</v>
      </c>
      <c r="L4750" s="379"/>
      <c r="O4750" s="379"/>
    </row>
    <row r="4751" spans="1:15">
      <c r="A4751" s="417" t="s">
        <v>2155</v>
      </c>
      <c r="B4751" s="417" t="s">
        <v>3712</v>
      </c>
      <c r="C4751" s="417" t="s">
        <v>2332</v>
      </c>
      <c r="D4751" s="417" t="s">
        <v>3713</v>
      </c>
      <c r="E4751" s="391">
        <v>0.04</v>
      </c>
      <c r="F4751" s="418">
        <v>44214</v>
      </c>
      <c r="G4751" s="417" t="s">
        <v>2286</v>
      </c>
      <c r="I4751" s="379">
        <f t="shared" ca="1" si="297"/>
        <v>-357</v>
      </c>
      <c r="J4751" s="379">
        <f t="shared" ca="1" si="298"/>
        <v>-247</v>
      </c>
      <c r="K4751" s="391" t="str">
        <f t="shared" ca="1" si="299"/>
        <v>12,60</v>
      </c>
      <c r="L4751" s="379"/>
      <c r="O4751" s="379"/>
    </row>
    <row r="4752" spans="1:15">
      <c r="A4752" s="417" t="s">
        <v>2155</v>
      </c>
      <c r="B4752" s="417" t="s">
        <v>3714</v>
      </c>
      <c r="C4752" s="417" t="s">
        <v>2332</v>
      </c>
      <c r="D4752" s="417" t="s">
        <v>3715</v>
      </c>
      <c r="E4752" s="391">
        <v>0.23</v>
      </c>
      <c r="F4752" s="418">
        <v>44214</v>
      </c>
      <c r="G4752" s="417" t="s">
        <v>2286</v>
      </c>
      <c r="I4752" s="379">
        <f t="shared" ca="1" si="297"/>
        <v>-357</v>
      </c>
      <c r="J4752" s="379">
        <f t="shared" ca="1" si="298"/>
        <v>-247</v>
      </c>
      <c r="K4752" s="391" t="str">
        <f t="shared" ca="1" si="299"/>
        <v>13,35</v>
      </c>
      <c r="L4752" s="379"/>
      <c r="O4752" s="379"/>
    </row>
    <row r="4753" spans="1:15">
      <c r="A4753" s="417" t="s">
        <v>2155</v>
      </c>
      <c r="B4753" s="417" t="s">
        <v>18398</v>
      </c>
      <c r="C4753" s="417" t="s">
        <v>2332</v>
      </c>
      <c r="D4753" s="417" t="s">
        <v>2282</v>
      </c>
      <c r="E4753" s="391">
        <v>0.97</v>
      </c>
      <c r="F4753" s="418">
        <v>44249</v>
      </c>
      <c r="G4753" s="417" t="s">
        <v>2286</v>
      </c>
      <c r="I4753" s="379">
        <f t="shared" ca="1" si="297"/>
        <v>-322</v>
      </c>
      <c r="J4753" s="379">
        <f t="shared" ca="1" si="298"/>
        <v>-224</v>
      </c>
      <c r="K4753" s="391" t="str">
        <f t="shared" ca="1" si="299"/>
        <v>14,00</v>
      </c>
      <c r="L4753" s="379"/>
      <c r="O4753" s="379"/>
    </row>
    <row r="4754" spans="1:15">
      <c r="A4754" s="417" t="s">
        <v>2155</v>
      </c>
      <c r="B4754" s="417" t="s">
        <v>18399</v>
      </c>
      <c r="C4754" s="417" t="s">
        <v>2332</v>
      </c>
      <c r="D4754" s="417" t="s">
        <v>2304</v>
      </c>
      <c r="E4754" s="391">
        <v>0.84</v>
      </c>
      <c r="F4754" s="418">
        <v>44270</v>
      </c>
      <c r="G4754" s="417" t="s">
        <v>2286</v>
      </c>
      <c r="I4754" s="379">
        <f t="shared" ca="1" si="297"/>
        <v>-301</v>
      </c>
      <c r="J4754" s="379">
        <f t="shared" ca="1" si="298"/>
        <v>-209</v>
      </c>
      <c r="K4754" s="391" t="str">
        <f t="shared" ca="1" si="299"/>
        <v>13,50</v>
      </c>
      <c r="L4754" s="379"/>
      <c r="O4754" s="379"/>
    </row>
    <row r="4755" spans="1:15">
      <c r="A4755" s="417" t="s">
        <v>2155</v>
      </c>
      <c r="B4755" s="417" t="s">
        <v>3717</v>
      </c>
      <c r="C4755" s="417" t="s">
        <v>2281</v>
      </c>
      <c r="D4755" s="417" t="s">
        <v>3716</v>
      </c>
      <c r="E4755" s="391">
        <v>191318</v>
      </c>
      <c r="F4755" s="418">
        <v>44564</v>
      </c>
      <c r="G4755" s="417" t="s">
        <v>3582</v>
      </c>
      <c r="I4755" s="379">
        <f t="shared" ca="1" si="297"/>
        <v>-7</v>
      </c>
      <c r="J4755" s="379">
        <f t="shared" ca="1" si="298"/>
        <v>-6</v>
      </c>
      <c r="K4755" s="391" t="e">
        <f t="shared" ca="1" si="299"/>
        <v>#VALUE!</v>
      </c>
      <c r="L4755" s="379"/>
      <c r="O4755" s="379"/>
    </row>
    <row r="4756" spans="1:15">
      <c r="A4756" s="417" t="s">
        <v>2155</v>
      </c>
      <c r="B4756" s="417" t="s">
        <v>3718</v>
      </c>
      <c r="C4756" s="417" t="s">
        <v>2281</v>
      </c>
      <c r="D4756" s="417" t="s">
        <v>3716</v>
      </c>
      <c r="E4756" s="391">
        <v>526300</v>
      </c>
      <c r="F4756" s="418">
        <v>44564</v>
      </c>
      <c r="G4756" s="417" t="s">
        <v>3582</v>
      </c>
      <c r="I4756" s="379">
        <f t="shared" ca="1" si="297"/>
        <v>-7</v>
      </c>
      <c r="J4756" s="379">
        <f t="shared" ca="1" si="298"/>
        <v>-6</v>
      </c>
      <c r="K4756" s="391" t="e">
        <f t="shared" ca="1" si="299"/>
        <v>#VALUE!</v>
      </c>
      <c r="L4756" s="379"/>
      <c r="O4756" s="379"/>
    </row>
    <row r="4757" spans="1:15">
      <c r="A4757" s="417" t="s">
        <v>2155</v>
      </c>
      <c r="B4757" s="417" t="s">
        <v>11601</v>
      </c>
      <c r="C4757" s="417" t="s">
        <v>2281</v>
      </c>
      <c r="D4757" s="417" t="s">
        <v>3716</v>
      </c>
      <c r="E4757" s="391">
        <v>389000</v>
      </c>
      <c r="F4757" s="418">
        <v>44564</v>
      </c>
      <c r="G4757" s="417" t="s">
        <v>3582</v>
      </c>
      <c r="I4757" s="379">
        <f t="shared" ca="1" si="297"/>
        <v>-7</v>
      </c>
      <c r="J4757" s="379">
        <f t="shared" ca="1" si="298"/>
        <v>-6</v>
      </c>
      <c r="K4757" s="391" t="e">
        <f t="shared" ca="1" si="299"/>
        <v>#VALUE!</v>
      </c>
      <c r="L4757" s="379"/>
      <c r="O4757" s="379"/>
    </row>
    <row r="4758" spans="1:15">
      <c r="A4758" s="417" t="s">
        <v>2155</v>
      </c>
      <c r="B4758" s="417" t="s">
        <v>3719</v>
      </c>
      <c r="C4758" s="417" t="s">
        <v>2281</v>
      </c>
      <c r="D4758" s="417" t="s">
        <v>3716</v>
      </c>
      <c r="E4758" s="391">
        <v>438000</v>
      </c>
      <c r="F4758" s="418">
        <v>44564</v>
      </c>
      <c r="G4758" s="417" t="s">
        <v>3582</v>
      </c>
      <c r="I4758" s="379">
        <f t="shared" ca="1" si="297"/>
        <v>-7</v>
      </c>
      <c r="J4758" s="379">
        <f t="shared" ca="1" si="298"/>
        <v>-6</v>
      </c>
      <c r="K4758" s="391" t="e">
        <f t="shared" ca="1" si="299"/>
        <v>#VALUE!</v>
      </c>
      <c r="L4758" s="379"/>
      <c r="O4758" s="379"/>
    </row>
    <row r="4759" spans="1:15">
      <c r="A4759" s="417" t="s">
        <v>2155</v>
      </c>
      <c r="B4759" s="417" t="s">
        <v>6909</v>
      </c>
      <c r="C4759" s="417" t="s">
        <v>2281</v>
      </c>
      <c r="D4759" s="417" t="s">
        <v>3716</v>
      </c>
      <c r="E4759" s="391">
        <v>560000</v>
      </c>
      <c r="F4759" s="418">
        <v>44564</v>
      </c>
      <c r="G4759" s="417" t="s">
        <v>3582</v>
      </c>
      <c r="I4759" s="379">
        <f t="shared" ca="1" si="297"/>
        <v>-7</v>
      </c>
      <c r="J4759" s="379">
        <f t="shared" ca="1" si="298"/>
        <v>-6</v>
      </c>
      <c r="K4759" s="391" t="e">
        <f t="shared" ca="1" si="299"/>
        <v>#VALUE!</v>
      </c>
      <c r="L4759" s="379"/>
      <c r="O4759" s="379"/>
    </row>
    <row r="4760" spans="1:15">
      <c r="A4760" s="417" t="s">
        <v>2155</v>
      </c>
      <c r="B4760" s="417" t="s">
        <v>3720</v>
      </c>
      <c r="C4760" s="417" t="s">
        <v>2281</v>
      </c>
      <c r="D4760" s="417" t="s">
        <v>3716</v>
      </c>
      <c r="E4760" s="391">
        <v>444520</v>
      </c>
      <c r="F4760" s="418">
        <v>44564</v>
      </c>
      <c r="G4760" s="417" t="s">
        <v>3582</v>
      </c>
      <c r="I4760" s="379">
        <f t="shared" ca="1" si="297"/>
        <v>-7</v>
      </c>
      <c r="J4760" s="379">
        <f t="shared" ca="1" si="298"/>
        <v>-6</v>
      </c>
      <c r="K4760" s="391" t="e">
        <f t="shared" ca="1" si="299"/>
        <v>#VALUE!</v>
      </c>
      <c r="L4760" s="379"/>
      <c r="O4760" s="379"/>
    </row>
    <row r="4761" spans="1:15">
      <c r="A4761" s="417" t="s">
        <v>2155</v>
      </c>
      <c r="B4761" s="417" t="s">
        <v>6910</v>
      </c>
      <c r="C4761" s="417" t="s">
        <v>2281</v>
      </c>
      <c r="D4761" s="417" t="s">
        <v>3716</v>
      </c>
      <c r="E4761" s="391">
        <v>418000</v>
      </c>
      <c r="F4761" s="418">
        <v>44564</v>
      </c>
      <c r="G4761" s="417" t="s">
        <v>3582</v>
      </c>
      <c r="I4761" s="379">
        <f t="shared" ca="1" si="297"/>
        <v>-7</v>
      </c>
      <c r="J4761" s="379">
        <f t="shared" ca="1" si="298"/>
        <v>-6</v>
      </c>
      <c r="K4761" s="391" t="e">
        <f t="shared" ca="1" si="299"/>
        <v>#VALUE!</v>
      </c>
      <c r="L4761" s="379"/>
      <c r="O4761" s="379"/>
    </row>
    <row r="4762" spans="1:15">
      <c r="A4762" s="417" t="s">
        <v>2155</v>
      </c>
      <c r="B4762" s="417" t="s">
        <v>3721</v>
      </c>
      <c r="C4762" s="417" t="s">
        <v>2281</v>
      </c>
      <c r="D4762" s="417" t="s">
        <v>3716</v>
      </c>
      <c r="E4762" s="391">
        <v>255000</v>
      </c>
      <c r="F4762" s="418">
        <v>44564</v>
      </c>
      <c r="G4762" s="417" t="s">
        <v>3582</v>
      </c>
      <c r="I4762" s="379">
        <f t="shared" ca="1" si="297"/>
        <v>-7</v>
      </c>
      <c r="J4762" s="379">
        <f t="shared" ca="1" si="298"/>
        <v>-6</v>
      </c>
      <c r="K4762" s="391" t="e">
        <f t="shared" ca="1" si="299"/>
        <v>#VALUE!</v>
      </c>
      <c r="L4762" s="379"/>
      <c r="O4762" s="379"/>
    </row>
    <row r="4763" spans="1:15">
      <c r="A4763" s="417" t="s">
        <v>2155</v>
      </c>
      <c r="B4763" s="417" t="s">
        <v>3722</v>
      </c>
      <c r="C4763" s="417" t="s">
        <v>2281</v>
      </c>
      <c r="D4763" s="417" t="s">
        <v>3716</v>
      </c>
      <c r="E4763" s="391">
        <v>250000</v>
      </c>
      <c r="F4763" s="418">
        <v>44564</v>
      </c>
      <c r="G4763" s="417" t="s">
        <v>3582</v>
      </c>
      <c r="I4763" s="379">
        <f t="shared" ca="1" si="297"/>
        <v>-7</v>
      </c>
      <c r="J4763" s="379">
        <f t="shared" ca="1" si="298"/>
        <v>-6</v>
      </c>
      <c r="K4763" s="391" t="e">
        <f t="shared" ca="1" si="299"/>
        <v>#VALUE!</v>
      </c>
      <c r="L4763" s="379"/>
      <c r="O4763" s="379"/>
    </row>
    <row r="4764" spans="1:15">
      <c r="A4764" s="417" t="s">
        <v>2155</v>
      </c>
      <c r="B4764" s="417" t="s">
        <v>3723</v>
      </c>
      <c r="C4764" s="417" t="s">
        <v>2281</v>
      </c>
      <c r="D4764" s="417" t="s">
        <v>3716</v>
      </c>
      <c r="E4764" s="391">
        <v>250000</v>
      </c>
      <c r="F4764" s="418">
        <v>44564</v>
      </c>
      <c r="G4764" s="417" t="s">
        <v>3582</v>
      </c>
      <c r="I4764" s="379">
        <f t="shared" ca="1" si="297"/>
        <v>-7</v>
      </c>
      <c r="J4764" s="379">
        <f t="shared" ca="1" si="298"/>
        <v>-6</v>
      </c>
      <c r="K4764" s="391" t="e">
        <f t="shared" ca="1" si="299"/>
        <v>#VALUE!</v>
      </c>
      <c r="L4764" s="379"/>
      <c r="O4764" s="379"/>
    </row>
    <row r="4765" spans="1:15">
      <c r="A4765" s="417" t="s">
        <v>2155</v>
      </c>
      <c r="B4765" s="417" t="s">
        <v>3724</v>
      </c>
      <c r="C4765" s="417" t="s">
        <v>2281</v>
      </c>
      <c r="D4765" s="417" t="s">
        <v>3716</v>
      </c>
      <c r="E4765" s="391">
        <v>150000</v>
      </c>
      <c r="F4765" s="418">
        <v>44564</v>
      </c>
      <c r="G4765" s="417" t="s">
        <v>3582</v>
      </c>
      <c r="I4765" s="379">
        <f t="shared" ca="1" si="297"/>
        <v>-7</v>
      </c>
      <c r="J4765" s="379">
        <f t="shared" ca="1" si="298"/>
        <v>-6</v>
      </c>
      <c r="K4765" s="391" t="e">
        <f t="shared" ca="1" si="299"/>
        <v>#VALUE!</v>
      </c>
      <c r="L4765" s="379"/>
      <c r="O4765" s="379"/>
    </row>
    <row r="4766" spans="1:15">
      <c r="A4766" s="417" t="s">
        <v>2155</v>
      </c>
      <c r="B4766" s="417" t="s">
        <v>3725</v>
      </c>
      <c r="C4766" s="417" t="s">
        <v>2281</v>
      </c>
      <c r="D4766" s="417" t="s">
        <v>3716</v>
      </c>
      <c r="E4766" s="391">
        <v>186000</v>
      </c>
      <c r="F4766" s="418">
        <v>44564</v>
      </c>
      <c r="G4766" s="417" t="s">
        <v>3582</v>
      </c>
      <c r="I4766" s="379">
        <f t="shared" ca="1" si="297"/>
        <v>-7</v>
      </c>
      <c r="J4766" s="379">
        <f t="shared" ca="1" si="298"/>
        <v>-6</v>
      </c>
      <c r="K4766" s="391" t="e">
        <f t="shared" ca="1" si="299"/>
        <v>#VALUE!</v>
      </c>
      <c r="L4766" s="379"/>
      <c r="O4766" s="379"/>
    </row>
    <row r="4767" spans="1:15">
      <c r="A4767" s="417" t="s">
        <v>2155</v>
      </c>
      <c r="B4767" s="417" t="s">
        <v>3726</v>
      </c>
      <c r="C4767" s="417" t="s">
        <v>2281</v>
      </c>
      <c r="D4767" s="417" t="s">
        <v>3716</v>
      </c>
      <c r="E4767" s="391">
        <v>150000</v>
      </c>
      <c r="F4767" s="418">
        <v>44564</v>
      </c>
      <c r="G4767" s="417" t="s">
        <v>3582</v>
      </c>
      <c r="I4767" s="379">
        <f t="shared" ca="1" si="297"/>
        <v>-7</v>
      </c>
      <c r="J4767" s="379">
        <f t="shared" ca="1" si="298"/>
        <v>-6</v>
      </c>
      <c r="K4767" s="391" t="e">
        <f t="shared" ca="1" si="299"/>
        <v>#VALUE!</v>
      </c>
      <c r="L4767" s="379"/>
      <c r="O4767" s="379"/>
    </row>
    <row r="4768" spans="1:15">
      <c r="A4768" s="417" t="s">
        <v>2155</v>
      </c>
      <c r="B4768" s="417" t="s">
        <v>3727</v>
      </c>
      <c r="C4768" s="417" t="s">
        <v>2332</v>
      </c>
      <c r="D4768" s="417" t="s">
        <v>3716</v>
      </c>
      <c r="E4768" s="391">
        <v>82000</v>
      </c>
      <c r="F4768" s="418">
        <v>44564</v>
      </c>
      <c r="G4768" s="417" t="s">
        <v>3582</v>
      </c>
      <c r="I4768" s="379">
        <f t="shared" ca="1" si="297"/>
        <v>-7</v>
      </c>
      <c r="J4768" s="379">
        <f t="shared" ca="1" si="298"/>
        <v>-6</v>
      </c>
      <c r="K4768" s="391" t="e">
        <f t="shared" ca="1" si="299"/>
        <v>#VALUE!</v>
      </c>
      <c r="L4768" s="379"/>
      <c r="O4768" s="379"/>
    </row>
    <row r="4769" spans="1:15">
      <c r="A4769" s="417" t="s">
        <v>2155</v>
      </c>
      <c r="B4769" s="417" t="s">
        <v>3728</v>
      </c>
      <c r="C4769" s="417" t="s">
        <v>2332</v>
      </c>
      <c r="D4769" s="417" t="s">
        <v>3716</v>
      </c>
      <c r="E4769" s="391">
        <v>100000</v>
      </c>
      <c r="F4769" s="418">
        <v>44564</v>
      </c>
      <c r="G4769" s="417" t="s">
        <v>3582</v>
      </c>
      <c r="I4769" s="379">
        <f t="shared" ca="1" si="297"/>
        <v>-7</v>
      </c>
      <c r="J4769" s="379">
        <f t="shared" ca="1" si="298"/>
        <v>-6</v>
      </c>
      <c r="K4769" s="391" t="e">
        <f t="shared" ca="1" si="299"/>
        <v>#VALUE!</v>
      </c>
      <c r="L4769" s="379"/>
      <c r="O4769" s="379"/>
    </row>
    <row r="4770" spans="1:15">
      <c r="A4770" s="417" t="s">
        <v>2155</v>
      </c>
      <c r="B4770" s="417" t="s">
        <v>3729</v>
      </c>
      <c r="C4770" s="417" t="s">
        <v>2332</v>
      </c>
      <c r="D4770" s="417" t="s">
        <v>3716</v>
      </c>
      <c r="E4770" s="391">
        <v>118000</v>
      </c>
      <c r="F4770" s="418">
        <v>44564</v>
      </c>
      <c r="G4770" s="417" t="s">
        <v>3582</v>
      </c>
      <c r="I4770" s="379">
        <f t="shared" ca="1" si="297"/>
        <v>-7</v>
      </c>
      <c r="J4770" s="379">
        <f t="shared" ca="1" si="298"/>
        <v>-6</v>
      </c>
      <c r="K4770" s="391" t="e">
        <f t="shared" ca="1" si="299"/>
        <v>#VALUE!</v>
      </c>
      <c r="L4770" s="379"/>
      <c r="O4770" s="379"/>
    </row>
    <row r="4771" spans="1:15">
      <c r="A4771" s="417" t="s">
        <v>2155</v>
      </c>
      <c r="B4771" s="417" t="s">
        <v>8083</v>
      </c>
      <c r="C4771" s="417" t="s">
        <v>2332</v>
      </c>
      <c r="D4771" s="417" t="s">
        <v>3716</v>
      </c>
      <c r="E4771" s="391">
        <v>150000</v>
      </c>
      <c r="F4771" s="418">
        <v>44564</v>
      </c>
      <c r="G4771" s="417" t="s">
        <v>3582</v>
      </c>
      <c r="I4771" s="379">
        <f t="shared" ca="1" si="297"/>
        <v>-7</v>
      </c>
      <c r="J4771" s="379">
        <f t="shared" ca="1" si="298"/>
        <v>-6</v>
      </c>
      <c r="K4771" s="391" t="e">
        <f t="shared" ca="1" si="299"/>
        <v>#VALUE!</v>
      </c>
      <c r="L4771" s="379"/>
      <c r="O4771" s="379"/>
    </row>
    <row r="4772" spans="1:15">
      <c r="A4772" s="417" t="s">
        <v>2155</v>
      </c>
      <c r="B4772" s="417" t="s">
        <v>3730</v>
      </c>
      <c r="C4772" s="417" t="s">
        <v>2332</v>
      </c>
      <c r="D4772" s="417" t="s">
        <v>3716</v>
      </c>
      <c r="E4772" s="391">
        <v>152500</v>
      </c>
      <c r="F4772" s="418">
        <v>44564</v>
      </c>
      <c r="G4772" s="417" t="s">
        <v>3582</v>
      </c>
      <c r="I4772" s="379">
        <f t="shared" ca="1" si="297"/>
        <v>-7</v>
      </c>
      <c r="J4772" s="379">
        <f t="shared" ca="1" si="298"/>
        <v>-6</v>
      </c>
      <c r="K4772" s="391" t="e">
        <f t="shared" ca="1" si="299"/>
        <v>#VALUE!</v>
      </c>
      <c r="L4772" s="379"/>
      <c r="O4772" s="379"/>
    </row>
    <row r="4773" spans="1:15">
      <c r="A4773" s="417" t="s">
        <v>2155</v>
      </c>
      <c r="B4773" s="417" t="s">
        <v>3731</v>
      </c>
      <c r="C4773" s="417" t="s">
        <v>2332</v>
      </c>
      <c r="D4773" s="417" t="s">
        <v>3716</v>
      </c>
      <c r="E4773" s="391">
        <v>200000</v>
      </c>
      <c r="F4773" s="418">
        <v>44564</v>
      </c>
      <c r="G4773" s="417" t="s">
        <v>3582</v>
      </c>
      <c r="I4773" s="379">
        <f t="shared" ca="1" si="297"/>
        <v>-7</v>
      </c>
      <c r="J4773" s="379">
        <f t="shared" ca="1" si="298"/>
        <v>-6</v>
      </c>
      <c r="K4773" s="391" t="e">
        <f t="shared" ca="1" si="299"/>
        <v>#VALUE!</v>
      </c>
      <c r="L4773" s="379"/>
      <c r="O4773" s="379"/>
    </row>
    <row r="4774" spans="1:15">
      <c r="A4774" s="417" t="s">
        <v>2155</v>
      </c>
      <c r="B4774" s="417" t="s">
        <v>3732</v>
      </c>
      <c r="C4774" s="417" t="s">
        <v>2332</v>
      </c>
      <c r="D4774" s="417" t="s">
        <v>3716</v>
      </c>
      <c r="E4774" s="391">
        <v>202500</v>
      </c>
      <c r="F4774" s="418">
        <v>44564</v>
      </c>
      <c r="G4774" s="417" t="s">
        <v>3582</v>
      </c>
      <c r="I4774" s="379">
        <f t="shared" ca="1" si="297"/>
        <v>-7</v>
      </c>
      <c r="J4774" s="379">
        <f t="shared" ca="1" si="298"/>
        <v>-6</v>
      </c>
      <c r="K4774" s="391" t="e">
        <f t="shared" ca="1" si="299"/>
        <v>#VALUE!</v>
      </c>
      <c r="L4774" s="379"/>
      <c r="O4774" s="379"/>
    </row>
    <row r="4775" spans="1:15">
      <c r="A4775" s="417" t="s">
        <v>2155</v>
      </c>
      <c r="B4775" s="417" t="s">
        <v>3733</v>
      </c>
      <c r="C4775" s="417" t="s">
        <v>2332</v>
      </c>
      <c r="D4775" s="417" t="s">
        <v>3716</v>
      </c>
      <c r="E4775" s="391">
        <v>282000</v>
      </c>
      <c r="F4775" s="418">
        <v>44564</v>
      </c>
      <c r="G4775" s="417" t="s">
        <v>3582</v>
      </c>
      <c r="I4775" s="379">
        <f t="shared" ca="1" si="297"/>
        <v>-7</v>
      </c>
      <c r="J4775" s="379">
        <f t="shared" ca="1" si="298"/>
        <v>-6</v>
      </c>
      <c r="K4775" s="391" t="e">
        <f t="shared" ca="1" si="299"/>
        <v>#VALUE!</v>
      </c>
      <c r="L4775" s="379"/>
      <c r="O4775" s="379"/>
    </row>
    <row r="4776" spans="1:15">
      <c r="A4776" s="417" t="s">
        <v>2155</v>
      </c>
      <c r="B4776" s="417" t="s">
        <v>3734</v>
      </c>
      <c r="C4776" s="417" t="s">
        <v>2332</v>
      </c>
      <c r="D4776" s="417" t="s">
        <v>3716</v>
      </c>
      <c r="E4776" s="391">
        <v>350000</v>
      </c>
      <c r="F4776" s="418">
        <v>44564</v>
      </c>
      <c r="G4776" s="417" t="s">
        <v>3582</v>
      </c>
      <c r="I4776" s="379">
        <f t="shared" ca="1" si="297"/>
        <v>-7</v>
      </c>
      <c r="J4776" s="379">
        <f t="shared" ca="1" si="298"/>
        <v>-6</v>
      </c>
      <c r="K4776" s="391" t="e">
        <f t="shared" ca="1" si="299"/>
        <v>#VALUE!</v>
      </c>
      <c r="L4776" s="379"/>
      <c r="O4776" s="379"/>
    </row>
    <row r="4777" spans="1:15">
      <c r="A4777" s="417" t="s">
        <v>2155</v>
      </c>
      <c r="B4777" s="417" t="s">
        <v>3735</v>
      </c>
      <c r="C4777" s="417" t="s">
        <v>2332</v>
      </c>
      <c r="D4777" s="417" t="s">
        <v>3716</v>
      </c>
      <c r="E4777" s="391">
        <v>350000</v>
      </c>
      <c r="F4777" s="418">
        <v>44564</v>
      </c>
      <c r="G4777" s="417" t="s">
        <v>3582</v>
      </c>
      <c r="I4777" s="379">
        <f t="shared" ca="1" si="297"/>
        <v>-7</v>
      </c>
      <c r="J4777" s="379">
        <f t="shared" ca="1" si="298"/>
        <v>-6</v>
      </c>
      <c r="K4777" s="391" t="e">
        <f t="shared" ca="1" si="299"/>
        <v>#VALUE!</v>
      </c>
      <c r="L4777" s="379"/>
      <c r="O4777" s="379"/>
    </row>
    <row r="4778" spans="1:15">
      <c r="A4778" s="417" t="s">
        <v>2155</v>
      </c>
      <c r="B4778" s="417" t="s">
        <v>3736</v>
      </c>
      <c r="C4778" s="417" t="s">
        <v>2332</v>
      </c>
      <c r="D4778" s="417" t="s">
        <v>3716</v>
      </c>
      <c r="E4778" s="391">
        <v>350000</v>
      </c>
      <c r="F4778" s="418">
        <v>44564</v>
      </c>
      <c r="G4778" s="417" t="s">
        <v>3582</v>
      </c>
      <c r="I4778" s="379">
        <f t="shared" ca="1" si="297"/>
        <v>-7</v>
      </c>
      <c r="J4778" s="379">
        <f t="shared" ca="1" si="298"/>
        <v>-6</v>
      </c>
      <c r="K4778" s="391" t="e">
        <f t="shared" ca="1" si="299"/>
        <v>#VALUE!</v>
      </c>
      <c r="L4778" s="379"/>
      <c r="O4778" s="379"/>
    </row>
    <row r="4779" spans="1:15">
      <c r="A4779" s="417" t="s">
        <v>2155</v>
      </c>
      <c r="B4779" s="417" t="s">
        <v>3737</v>
      </c>
      <c r="C4779" s="417" t="s">
        <v>2332</v>
      </c>
      <c r="D4779" s="417" t="s">
        <v>3716</v>
      </c>
      <c r="E4779" s="391">
        <v>295250</v>
      </c>
      <c r="F4779" s="418">
        <v>44564</v>
      </c>
      <c r="G4779" s="417" t="s">
        <v>3582</v>
      </c>
      <c r="I4779" s="379">
        <f t="shared" ca="1" si="297"/>
        <v>-7</v>
      </c>
      <c r="J4779" s="379">
        <f t="shared" ca="1" si="298"/>
        <v>-6</v>
      </c>
      <c r="K4779" s="391" t="e">
        <f t="shared" ca="1" si="299"/>
        <v>#VALUE!</v>
      </c>
      <c r="L4779" s="379"/>
      <c r="O4779" s="379"/>
    </row>
    <row r="4780" spans="1:15">
      <c r="A4780" s="417" t="s">
        <v>2155</v>
      </c>
      <c r="B4780" s="417" t="s">
        <v>8084</v>
      </c>
      <c r="C4780" s="417" t="s">
        <v>2332</v>
      </c>
      <c r="D4780" s="417" t="s">
        <v>3716</v>
      </c>
      <c r="E4780" s="391">
        <v>300000</v>
      </c>
      <c r="F4780" s="418">
        <v>44564</v>
      </c>
      <c r="G4780" s="417" t="s">
        <v>3582</v>
      </c>
      <c r="I4780" s="379">
        <f t="shared" ca="1" si="297"/>
        <v>-7</v>
      </c>
      <c r="J4780" s="379">
        <f t="shared" ca="1" si="298"/>
        <v>-6</v>
      </c>
      <c r="K4780" s="391" t="e">
        <f t="shared" ca="1" si="299"/>
        <v>#VALUE!</v>
      </c>
      <c r="L4780" s="379"/>
      <c r="O4780" s="379"/>
    </row>
    <row r="4781" spans="1:15">
      <c r="A4781" s="417" t="s">
        <v>2155</v>
      </c>
      <c r="B4781" s="417" t="s">
        <v>3738</v>
      </c>
      <c r="C4781" s="417" t="s">
        <v>2332</v>
      </c>
      <c r="D4781" s="417" t="s">
        <v>3716</v>
      </c>
      <c r="E4781" s="391">
        <v>233000</v>
      </c>
      <c r="F4781" s="418">
        <v>44564</v>
      </c>
      <c r="G4781" s="417" t="s">
        <v>3582</v>
      </c>
      <c r="I4781" s="379">
        <f t="shared" ca="1" si="297"/>
        <v>-7</v>
      </c>
      <c r="J4781" s="379">
        <f t="shared" ca="1" si="298"/>
        <v>-6</v>
      </c>
      <c r="K4781" s="391" t="e">
        <f t="shared" ca="1" si="299"/>
        <v>#VALUE!</v>
      </c>
      <c r="L4781" s="379"/>
      <c r="O4781" s="379"/>
    </row>
    <row r="4782" spans="1:15">
      <c r="A4782" s="417" t="s">
        <v>2155</v>
      </c>
      <c r="B4782" s="417" t="s">
        <v>3739</v>
      </c>
      <c r="C4782" s="417" t="s">
        <v>2332</v>
      </c>
      <c r="D4782" s="417" t="s">
        <v>3716</v>
      </c>
      <c r="E4782" s="391">
        <v>433000</v>
      </c>
      <c r="F4782" s="418">
        <v>44564</v>
      </c>
      <c r="G4782" s="417" t="s">
        <v>3582</v>
      </c>
      <c r="I4782" s="379">
        <f t="shared" ca="1" si="297"/>
        <v>-7</v>
      </c>
      <c r="J4782" s="379">
        <f t="shared" ca="1" si="298"/>
        <v>-6</v>
      </c>
      <c r="K4782" s="391" t="e">
        <f t="shared" ca="1" si="299"/>
        <v>#VALUE!</v>
      </c>
      <c r="L4782" s="379"/>
      <c r="O4782" s="379"/>
    </row>
    <row r="4783" spans="1:15">
      <c r="A4783" s="417" t="s">
        <v>2155</v>
      </c>
      <c r="B4783" s="417" t="s">
        <v>3740</v>
      </c>
      <c r="C4783" s="417" t="s">
        <v>2281</v>
      </c>
      <c r="D4783" s="417" t="s">
        <v>3716</v>
      </c>
      <c r="E4783" s="391">
        <v>535175</v>
      </c>
      <c r="F4783" s="418">
        <v>44928</v>
      </c>
      <c r="G4783" s="417" t="s">
        <v>3582</v>
      </c>
      <c r="I4783" s="379">
        <f t="shared" ca="1" si="297"/>
        <v>357</v>
      </c>
      <c r="J4783" s="379">
        <f t="shared" ca="1" si="298"/>
        <v>250</v>
      </c>
      <c r="K4783" s="391" t="e">
        <f t="shared" ca="1" si="299"/>
        <v>#VALUE!</v>
      </c>
      <c r="L4783" s="379"/>
      <c r="O4783" s="379"/>
    </row>
    <row r="4784" spans="1:15">
      <c r="A4784" s="417" t="s">
        <v>2155</v>
      </c>
      <c r="B4784" s="417" t="s">
        <v>3741</v>
      </c>
      <c r="C4784" s="417" t="s">
        <v>2332</v>
      </c>
      <c r="D4784" s="417" t="s">
        <v>3716</v>
      </c>
      <c r="E4784" s="391">
        <v>310000</v>
      </c>
      <c r="F4784" s="418">
        <v>44928</v>
      </c>
      <c r="G4784" s="417" t="s">
        <v>3582</v>
      </c>
      <c r="I4784" s="379">
        <f t="shared" ca="1" si="297"/>
        <v>357</v>
      </c>
      <c r="J4784" s="379">
        <f t="shared" ca="1" si="298"/>
        <v>250</v>
      </c>
      <c r="K4784" s="391" t="e">
        <f t="shared" ca="1" si="299"/>
        <v>#VALUE!</v>
      </c>
      <c r="L4784" s="379"/>
      <c r="O4784" s="379"/>
    </row>
    <row r="4785" spans="1:15">
      <c r="A4785" s="417" t="s">
        <v>2155</v>
      </c>
      <c r="B4785" s="417" t="s">
        <v>3742</v>
      </c>
      <c r="C4785" s="417" t="s">
        <v>2281</v>
      </c>
      <c r="D4785" s="417" t="s">
        <v>3716</v>
      </c>
      <c r="E4785" s="391">
        <v>242328</v>
      </c>
      <c r="F4785" s="418">
        <v>44228</v>
      </c>
      <c r="G4785" s="417" t="s">
        <v>3582</v>
      </c>
      <c r="I4785" s="379">
        <f t="shared" ca="1" si="297"/>
        <v>-343</v>
      </c>
      <c r="J4785" s="379">
        <f t="shared" ca="1" si="298"/>
        <v>-237</v>
      </c>
      <c r="K4785" s="391" t="e">
        <f t="shared" ca="1" si="299"/>
        <v>#VALUE!</v>
      </c>
      <c r="L4785" s="379"/>
      <c r="O4785" s="379"/>
    </row>
    <row r="4786" spans="1:15">
      <c r="A4786" s="417" t="s">
        <v>2155</v>
      </c>
      <c r="B4786" s="417" t="s">
        <v>11602</v>
      </c>
      <c r="C4786" s="417" t="s">
        <v>2281</v>
      </c>
      <c r="D4786" s="417" t="s">
        <v>3716</v>
      </c>
      <c r="E4786" s="391">
        <v>838000</v>
      </c>
      <c r="F4786" s="418">
        <v>44228</v>
      </c>
      <c r="G4786" s="417" t="s">
        <v>3582</v>
      </c>
      <c r="I4786" s="379">
        <f t="shared" ca="1" si="297"/>
        <v>-343</v>
      </c>
      <c r="J4786" s="379">
        <f t="shared" ca="1" si="298"/>
        <v>-237</v>
      </c>
      <c r="K4786" s="391" t="e">
        <f t="shared" ca="1" si="299"/>
        <v>#VALUE!</v>
      </c>
      <c r="L4786" s="379"/>
      <c r="O4786" s="379"/>
    </row>
    <row r="4787" spans="1:15">
      <c r="A4787" s="417" t="s">
        <v>2155</v>
      </c>
      <c r="B4787" s="417" t="s">
        <v>11603</v>
      </c>
      <c r="C4787" s="417" t="s">
        <v>2281</v>
      </c>
      <c r="D4787" s="417" t="s">
        <v>3716</v>
      </c>
      <c r="E4787" s="391">
        <v>755000</v>
      </c>
      <c r="F4787" s="418">
        <v>44228</v>
      </c>
      <c r="G4787" s="417" t="s">
        <v>3582</v>
      </c>
      <c r="I4787" s="379">
        <f t="shared" ca="1" si="297"/>
        <v>-343</v>
      </c>
      <c r="J4787" s="379">
        <f t="shared" ca="1" si="298"/>
        <v>-237</v>
      </c>
      <c r="K4787" s="391" t="e">
        <f t="shared" ca="1" si="299"/>
        <v>#VALUE!</v>
      </c>
      <c r="L4787" s="379"/>
      <c r="O4787" s="379"/>
    </row>
    <row r="4788" spans="1:15">
      <c r="A4788" s="417" t="s">
        <v>2155</v>
      </c>
      <c r="B4788" s="417" t="s">
        <v>11604</v>
      </c>
      <c r="C4788" s="417" t="s">
        <v>2281</v>
      </c>
      <c r="D4788" s="417" t="s">
        <v>3716</v>
      </c>
      <c r="E4788" s="391">
        <v>471000</v>
      </c>
      <c r="F4788" s="418">
        <v>44228</v>
      </c>
      <c r="G4788" s="417" t="s">
        <v>3582</v>
      </c>
      <c r="I4788" s="379">
        <f t="shared" ca="1" si="297"/>
        <v>-343</v>
      </c>
      <c r="J4788" s="379">
        <f t="shared" ca="1" si="298"/>
        <v>-237</v>
      </c>
      <c r="K4788" s="391" t="e">
        <f t="shared" ca="1" si="299"/>
        <v>#VALUE!</v>
      </c>
      <c r="L4788" s="379"/>
      <c r="O4788" s="379"/>
    </row>
    <row r="4789" spans="1:15">
      <c r="A4789" s="417" t="s">
        <v>2155</v>
      </c>
      <c r="B4789" s="417" t="s">
        <v>11605</v>
      </c>
      <c r="C4789" s="417" t="s">
        <v>2281</v>
      </c>
      <c r="D4789" s="417" t="s">
        <v>3716</v>
      </c>
      <c r="E4789" s="391">
        <v>361750</v>
      </c>
      <c r="F4789" s="418">
        <v>44228</v>
      </c>
      <c r="G4789" s="417" t="s">
        <v>3582</v>
      </c>
      <c r="I4789" s="379">
        <f t="shared" ca="1" si="297"/>
        <v>-343</v>
      </c>
      <c r="J4789" s="379">
        <f t="shared" ca="1" si="298"/>
        <v>-237</v>
      </c>
      <c r="K4789" s="391" t="e">
        <f t="shared" ca="1" si="299"/>
        <v>#VALUE!</v>
      </c>
      <c r="L4789" s="379"/>
      <c r="O4789" s="379"/>
    </row>
    <row r="4790" spans="1:15">
      <c r="A4790" s="417" t="s">
        <v>2155</v>
      </c>
      <c r="B4790" s="417" t="s">
        <v>3743</v>
      </c>
      <c r="C4790" s="417" t="s">
        <v>2281</v>
      </c>
      <c r="D4790" s="417" t="s">
        <v>3716</v>
      </c>
      <c r="E4790" s="391">
        <v>184000</v>
      </c>
      <c r="F4790" s="418">
        <v>44228</v>
      </c>
      <c r="G4790" s="417" t="s">
        <v>3582</v>
      </c>
      <c r="I4790" s="379">
        <f t="shared" ca="1" si="297"/>
        <v>-343</v>
      </c>
      <c r="J4790" s="379">
        <f t="shared" ca="1" si="298"/>
        <v>-237</v>
      </c>
      <c r="K4790" s="391" t="e">
        <f t="shared" ca="1" si="299"/>
        <v>#VALUE!</v>
      </c>
      <c r="L4790" s="379"/>
      <c r="O4790" s="379"/>
    </row>
    <row r="4791" spans="1:15">
      <c r="A4791" s="417" t="s">
        <v>2155</v>
      </c>
      <c r="B4791" s="417" t="s">
        <v>11606</v>
      </c>
      <c r="C4791" s="417" t="s">
        <v>2281</v>
      </c>
      <c r="D4791" s="417" t="s">
        <v>3716</v>
      </c>
      <c r="E4791" s="391">
        <v>170000</v>
      </c>
      <c r="F4791" s="418">
        <v>44228</v>
      </c>
      <c r="G4791" s="417" t="s">
        <v>3582</v>
      </c>
      <c r="I4791" s="379">
        <f t="shared" ca="1" si="297"/>
        <v>-343</v>
      </c>
      <c r="J4791" s="379">
        <f t="shared" ca="1" si="298"/>
        <v>-237</v>
      </c>
      <c r="K4791" s="391" t="e">
        <f t="shared" ca="1" si="299"/>
        <v>#VALUE!</v>
      </c>
      <c r="L4791" s="379"/>
      <c r="O4791" s="379"/>
    </row>
    <row r="4792" spans="1:15">
      <c r="A4792" s="417" t="s">
        <v>2155</v>
      </c>
      <c r="B4792" s="417" t="s">
        <v>3744</v>
      </c>
      <c r="C4792" s="417" t="s">
        <v>2281</v>
      </c>
      <c r="D4792" s="417" t="s">
        <v>3716</v>
      </c>
      <c r="E4792" s="391">
        <v>153650</v>
      </c>
      <c r="F4792" s="418">
        <v>44228</v>
      </c>
      <c r="G4792" s="417" t="s">
        <v>3582</v>
      </c>
      <c r="I4792" s="379">
        <f t="shared" ca="1" si="297"/>
        <v>-343</v>
      </c>
      <c r="J4792" s="379">
        <f t="shared" ca="1" si="298"/>
        <v>-237</v>
      </c>
      <c r="K4792" s="391" t="e">
        <f t="shared" ca="1" si="299"/>
        <v>#VALUE!</v>
      </c>
      <c r="L4792" s="379"/>
      <c r="O4792" s="379"/>
    </row>
    <row r="4793" spans="1:15">
      <c r="A4793" s="417" t="s">
        <v>2155</v>
      </c>
      <c r="B4793" s="417" t="s">
        <v>11607</v>
      </c>
      <c r="C4793" s="417" t="s">
        <v>2281</v>
      </c>
      <c r="D4793" s="417" t="s">
        <v>3716</v>
      </c>
      <c r="E4793" s="391">
        <v>400000</v>
      </c>
      <c r="F4793" s="418">
        <v>44228</v>
      </c>
      <c r="G4793" s="417" t="s">
        <v>3582</v>
      </c>
      <c r="I4793" s="379">
        <f t="shared" ca="1" si="297"/>
        <v>-343</v>
      </c>
      <c r="J4793" s="379">
        <f t="shared" ca="1" si="298"/>
        <v>-237</v>
      </c>
      <c r="K4793" s="391" t="e">
        <f t="shared" ca="1" si="299"/>
        <v>#VALUE!</v>
      </c>
      <c r="L4793" s="379"/>
      <c r="O4793" s="379"/>
    </row>
    <row r="4794" spans="1:15">
      <c r="A4794" s="417" t="s">
        <v>2155</v>
      </c>
      <c r="B4794" s="417" t="s">
        <v>11608</v>
      </c>
      <c r="C4794" s="417" t="s">
        <v>2281</v>
      </c>
      <c r="D4794" s="417" t="s">
        <v>3716</v>
      </c>
      <c r="E4794" s="391">
        <v>190750</v>
      </c>
      <c r="F4794" s="418">
        <v>44228</v>
      </c>
      <c r="G4794" s="417" t="s">
        <v>3582</v>
      </c>
      <c r="I4794" s="379">
        <f t="shared" ca="1" si="297"/>
        <v>-343</v>
      </c>
      <c r="J4794" s="379">
        <f t="shared" ca="1" si="298"/>
        <v>-237</v>
      </c>
      <c r="K4794" s="391" t="e">
        <f t="shared" ca="1" si="299"/>
        <v>#VALUE!</v>
      </c>
      <c r="L4794" s="379"/>
      <c r="O4794" s="379"/>
    </row>
    <row r="4795" spans="1:15">
      <c r="A4795" s="417" t="s">
        <v>2155</v>
      </c>
      <c r="B4795" s="417" t="s">
        <v>16324</v>
      </c>
      <c r="C4795" s="417" t="s">
        <v>2281</v>
      </c>
      <c r="D4795" s="417" t="s">
        <v>3716</v>
      </c>
      <c r="E4795" s="391">
        <v>125000</v>
      </c>
      <c r="F4795" s="418">
        <v>44228</v>
      </c>
      <c r="G4795" s="417" t="s">
        <v>3582</v>
      </c>
      <c r="I4795" s="379">
        <f t="shared" ca="1" si="297"/>
        <v>-343</v>
      </c>
      <c r="J4795" s="379">
        <f t="shared" ca="1" si="298"/>
        <v>-237</v>
      </c>
      <c r="K4795" s="391" t="e">
        <f t="shared" ca="1" si="299"/>
        <v>#VALUE!</v>
      </c>
      <c r="L4795" s="379"/>
      <c r="O4795" s="379"/>
    </row>
    <row r="4796" spans="1:15">
      <c r="A4796" s="417" t="s">
        <v>2155</v>
      </c>
      <c r="B4796" s="417" t="s">
        <v>11609</v>
      </c>
      <c r="C4796" s="417" t="s">
        <v>2281</v>
      </c>
      <c r="D4796" s="417" t="s">
        <v>3716</v>
      </c>
      <c r="E4796" s="391">
        <v>233000</v>
      </c>
      <c r="F4796" s="418">
        <v>44228</v>
      </c>
      <c r="G4796" s="417" t="s">
        <v>3582</v>
      </c>
      <c r="I4796" s="379">
        <f t="shared" ca="1" si="297"/>
        <v>-343</v>
      </c>
      <c r="J4796" s="379">
        <f t="shared" ca="1" si="298"/>
        <v>-237</v>
      </c>
      <c r="K4796" s="391" t="e">
        <f t="shared" ca="1" si="299"/>
        <v>#VALUE!</v>
      </c>
      <c r="L4796" s="379"/>
      <c r="O4796" s="379"/>
    </row>
    <row r="4797" spans="1:15">
      <c r="A4797" s="417" t="s">
        <v>2155</v>
      </c>
      <c r="B4797" s="417" t="s">
        <v>11610</v>
      </c>
      <c r="C4797" s="417" t="s">
        <v>2281</v>
      </c>
      <c r="D4797" s="417" t="s">
        <v>3716</v>
      </c>
      <c r="E4797" s="391">
        <v>255290</v>
      </c>
      <c r="F4797" s="418">
        <v>44228</v>
      </c>
      <c r="G4797" s="417" t="s">
        <v>3582</v>
      </c>
      <c r="I4797" s="379">
        <f t="shared" ca="1" si="297"/>
        <v>-343</v>
      </c>
      <c r="J4797" s="379">
        <f t="shared" ca="1" si="298"/>
        <v>-237</v>
      </c>
      <c r="K4797" s="391" t="e">
        <f t="shared" ca="1" si="299"/>
        <v>#VALUE!</v>
      </c>
      <c r="L4797" s="379"/>
      <c r="O4797" s="379"/>
    </row>
    <row r="4798" spans="1:15">
      <c r="A4798" s="417" t="s">
        <v>2155</v>
      </c>
      <c r="B4798" s="417" t="s">
        <v>11611</v>
      </c>
      <c r="C4798" s="417" t="s">
        <v>2281</v>
      </c>
      <c r="D4798" s="417" t="s">
        <v>3716</v>
      </c>
      <c r="E4798" s="391">
        <v>240500</v>
      </c>
      <c r="F4798" s="418">
        <v>44228</v>
      </c>
      <c r="G4798" s="417" t="s">
        <v>3582</v>
      </c>
      <c r="I4798" s="379">
        <f t="shared" ca="1" si="297"/>
        <v>-343</v>
      </c>
      <c r="J4798" s="379">
        <f t="shared" ca="1" si="298"/>
        <v>-237</v>
      </c>
      <c r="K4798" s="391" t="e">
        <f t="shared" ca="1" si="299"/>
        <v>#VALUE!</v>
      </c>
      <c r="L4798" s="379"/>
      <c r="O4798" s="379"/>
    </row>
    <row r="4799" spans="1:15">
      <c r="A4799" s="417" t="s">
        <v>2155</v>
      </c>
      <c r="B4799" s="417" t="s">
        <v>11612</v>
      </c>
      <c r="C4799" s="417" t="s">
        <v>2281</v>
      </c>
      <c r="D4799" s="417" t="s">
        <v>3716</v>
      </c>
      <c r="E4799" s="391">
        <v>225805</v>
      </c>
      <c r="F4799" s="418">
        <v>44228</v>
      </c>
      <c r="G4799" s="417" t="s">
        <v>3582</v>
      </c>
      <c r="I4799" s="379">
        <f t="shared" ca="1" si="297"/>
        <v>-343</v>
      </c>
      <c r="J4799" s="379">
        <f t="shared" ca="1" si="298"/>
        <v>-237</v>
      </c>
      <c r="K4799" s="391" t="e">
        <f t="shared" ca="1" si="299"/>
        <v>#VALUE!</v>
      </c>
      <c r="L4799" s="379"/>
      <c r="O4799" s="379"/>
    </row>
    <row r="4800" spans="1:15">
      <c r="A4800" s="417" t="s">
        <v>2155</v>
      </c>
      <c r="B4800" s="417" t="s">
        <v>11613</v>
      </c>
      <c r="C4800" s="417" t="s">
        <v>2281</v>
      </c>
      <c r="D4800" s="417" t="s">
        <v>3716</v>
      </c>
      <c r="E4800" s="391">
        <v>136000</v>
      </c>
      <c r="F4800" s="418">
        <v>44228</v>
      </c>
      <c r="G4800" s="417" t="s">
        <v>3582</v>
      </c>
      <c r="I4800" s="379">
        <f t="shared" ca="1" si="297"/>
        <v>-343</v>
      </c>
      <c r="J4800" s="379">
        <f t="shared" ca="1" si="298"/>
        <v>-237</v>
      </c>
      <c r="K4800" s="391" t="e">
        <f t="shared" ca="1" si="299"/>
        <v>#VALUE!</v>
      </c>
      <c r="L4800" s="379"/>
      <c r="O4800" s="379"/>
    </row>
    <row r="4801" spans="1:15">
      <c r="A4801" s="417" t="s">
        <v>2155</v>
      </c>
      <c r="B4801" s="417" t="s">
        <v>11614</v>
      </c>
      <c r="C4801" s="417" t="s">
        <v>2281</v>
      </c>
      <c r="D4801" s="417" t="s">
        <v>3716</v>
      </c>
      <c r="E4801" s="391">
        <v>170000</v>
      </c>
      <c r="F4801" s="418">
        <v>44228</v>
      </c>
      <c r="G4801" s="417" t="s">
        <v>3582</v>
      </c>
      <c r="I4801" s="379">
        <f t="shared" ca="1" si="297"/>
        <v>-343</v>
      </c>
      <c r="J4801" s="379">
        <f t="shared" ca="1" si="298"/>
        <v>-237</v>
      </c>
      <c r="K4801" s="391" t="e">
        <f t="shared" ca="1" si="299"/>
        <v>#VALUE!</v>
      </c>
      <c r="L4801" s="379"/>
      <c r="O4801" s="379"/>
    </row>
    <row r="4802" spans="1:15">
      <c r="A4802" s="417" t="s">
        <v>2155</v>
      </c>
      <c r="B4802" s="417" t="s">
        <v>3745</v>
      </c>
      <c r="C4802" s="417" t="s">
        <v>2281</v>
      </c>
      <c r="D4802" s="417" t="s">
        <v>3716</v>
      </c>
      <c r="E4802" s="391">
        <v>89000</v>
      </c>
      <c r="F4802" s="418">
        <v>44228</v>
      </c>
      <c r="G4802" s="417" t="s">
        <v>3582</v>
      </c>
      <c r="I4802" s="379">
        <f t="shared" ca="1" si="297"/>
        <v>-343</v>
      </c>
      <c r="J4802" s="379">
        <f t="shared" ca="1" si="298"/>
        <v>-237</v>
      </c>
      <c r="K4802" s="391" t="e">
        <f t="shared" ca="1" si="299"/>
        <v>#VALUE!</v>
      </c>
      <c r="L4802" s="379"/>
      <c r="O4802" s="379"/>
    </row>
    <row r="4803" spans="1:15">
      <c r="A4803" s="417" t="s">
        <v>2155</v>
      </c>
      <c r="B4803" s="417" t="s">
        <v>11615</v>
      </c>
      <c r="C4803" s="417" t="s">
        <v>2281</v>
      </c>
      <c r="D4803" s="417" t="s">
        <v>3716</v>
      </c>
      <c r="E4803" s="391">
        <v>99700</v>
      </c>
      <c r="F4803" s="418">
        <v>44228</v>
      </c>
      <c r="G4803" s="417" t="s">
        <v>3582</v>
      </c>
      <c r="I4803" s="379">
        <f t="shared" ca="1" si="297"/>
        <v>-343</v>
      </c>
      <c r="J4803" s="379">
        <f t="shared" ca="1" si="298"/>
        <v>-237</v>
      </c>
      <c r="K4803" s="391" t="e">
        <f t="shared" ca="1" si="299"/>
        <v>#VALUE!</v>
      </c>
      <c r="L4803" s="379"/>
      <c r="O4803" s="379"/>
    </row>
    <row r="4804" spans="1:15">
      <c r="A4804" s="417" t="s">
        <v>2155</v>
      </c>
      <c r="B4804" s="417" t="s">
        <v>11616</v>
      </c>
      <c r="C4804" s="417" t="s">
        <v>2281</v>
      </c>
      <c r="D4804" s="417" t="s">
        <v>3716</v>
      </c>
      <c r="E4804" s="391">
        <v>23250</v>
      </c>
      <c r="F4804" s="418">
        <v>44228</v>
      </c>
      <c r="G4804" s="417" t="s">
        <v>3582</v>
      </c>
      <c r="I4804" s="379">
        <f t="shared" ca="1" si="297"/>
        <v>-343</v>
      </c>
      <c r="J4804" s="379">
        <f t="shared" ca="1" si="298"/>
        <v>-237</v>
      </c>
      <c r="K4804" s="391" t="e">
        <f t="shared" ca="1" si="299"/>
        <v>#VALUE!</v>
      </c>
      <c r="L4804" s="379"/>
      <c r="O4804" s="379"/>
    </row>
    <row r="4805" spans="1:15">
      <c r="A4805" s="417" t="s">
        <v>2155</v>
      </c>
      <c r="B4805" s="417" t="s">
        <v>8085</v>
      </c>
      <c r="C4805" s="417" t="s">
        <v>2281</v>
      </c>
      <c r="D4805" s="417" t="s">
        <v>3716</v>
      </c>
      <c r="E4805" s="391">
        <v>75000</v>
      </c>
      <c r="F4805" s="418">
        <v>44228</v>
      </c>
      <c r="G4805" s="417" t="s">
        <v>3582</v>
      </c>
      <c r="I4805" s="379">
        <f t="shared" ca="1" si="297"/>
        <v>-343</v>
      </c>
      <c r="J4805" s="379">
        <f t="shared" ca="1" si="298"/>
        <v>-237</v>
      </c>
      <c r="K4805" s="391" t="e">
        <f t="shared" ca="1" si="299"/>
        <v>#VALUE!</v>
      </c>
      <c r="L4805" s="379"/>
      <c r="O4805" s="379"/>
    </row>
    <row r="4806" spans="1:15">
      <c r="A4806" s="417" t="s">
        <v>2155</v>
      </c>
      <c r="B4806" s="417" t="s">
        <v>3746</v>
      </c>
      <c r="C4806" s="417" t="s">
        <v>2281</v>
      </c>
      <c r="D4806" s="417" t="s">
        <v>3716</v>
      </c>
      <c r="E4806" s="391">
        <v>24500</v>
      </c>
      <c r="F4806" s="418">
        <v>44228</v>
      </c>
      <c r="G4806" s="417" t="s">
        <v>3582</v>
      </c>
      <c r="I4806" s="379">
        <f t="shared" ca="1" si="297"/>
        <v>-343</v>
      </c>
      <c r="J4806" s="379">
        <f t="shared" ca="1" si="298"/>
        <v>-237</v>
      </c>
      <c r="K4806" s="391" t="e">
        <f t="shared" ca="1" si="299"/>
        <v>#VALUE!</v>
      </c>
      <c r="L4806" s="379"/>
      <c r="O4806" s="379"/>
    </row>
    <row r="4807" spans="1:15">
      <c r="A4807" s="417" t="s">
        <v>2155</v>
      </c>
      <c r="B4807" s="417" t="s">
        <v>8086</v>
      </c>
      <c r="C4807" s="417" t="s">
        <v>2281</v>
      </c>
      <c r="D4807" s="417" t="s">
        <v>3716</v>
      </c>
      <c r="E4807" s="391">
        <v>48000</v>
      </c>
      <c r="F4807" s="418">
        <v>44228</v>
      </c>
      <c r="G4807" s="417" t="s">
        <v>3582</v>
      </c>
      <c r="I4807" s="379">
        <f t="shared" ca="1" si="297"/>
        <v>-343</v>
      </c>
      <c r="J4807" s="379">
        <f t="shared" ca="1" si="298"/>
        <v>-237</v>
      </c>
      <c r="K4807" s="391" t="e">
        <f t="shared" ca="1" si="299"/>
        <v>#VALUE!</v>
      </c>
      <c r="L4807" s="379"/>
      <c r="O4807" s="379"/>
    </row>
    <row r="4808" spans="1:15">
      <c r="A4808" s="417" t="s">
        <v>2155</v>
      </c>
      <c r="B4808" s="417" t="s">
        <v>11617</v>
      </c>
      <c r="C4808" s="417" t="s">
        <v>2281</v>
      </c>
      <c r="D4808" s="417" t="s">
        <v>3716</v>
      </c>
      <c r="E4808" s="391">
        <v>17000</v>
      </c>
      <c r="F4808" s="418">
        <v>44228</v>
      </c>
      <c r="G4808" s="417" t="s">
        <v>3582</v>
      </c>
      <c r="I4808" s="379">
        <f t="shared" ca="1" si="297"/>
        <v>-343</v>
      </c>
      <c r="J4808" s="379">
        <f t="shared" ca="1" si="298"/>
        <v>-237</v>
      </c>
      <c r="K4808" s="391" t="e">
        <f t="shared" ca="1" si="299"/>
        <v>#VALUE!</v>
      </c>
      <c r="L4808" s="379"/>
      <c r="O4808" s="379"/>
    </row>
    <row r="4809" spans="1:15">
      <c r="A4809" s="417" t="s">
        <v>2155</v>
      </c>
      <c r="B4809" s="417" t="s">
        <v>3747</v>
      </c>
      <c r="C4809" s="417" t="s">
        <v>2281</v>
      </c>
      <c r="D4809" s="417" t="s">
        <v>3716</v>
      </c>
      <c r="E4809" s="391">
        <v>28000</v>
      </c>
      <c r="F4809" s="418">
        <v>44228</v>
      </c>
      <c r="G4809" s="417" t="s">
        <v>3582</v>
      </c>
      <c r="I4809" s="379">
        <f t="shared" ca="1" si="297"/>
        <v>-343</v>
      </c>
      <c r="J4809" s="379">
        <f t="shared" ca="1" si="298"/>
        <v>-237</v>
      </c>
      <c r="K4809" s="391" t="e">
        <f t="shared" ca="1" si="299"/>
        <v>#VALUE!</v>
      </c>
      <c r="L4809" s="379"/>
      <c r="O4809" s="379"/>
    </row>
    <row r="4810" spans="1:15">
      <c r="A4810" s="417" t="s">
        <v>2155</v>
      </c>
      <c r="B4810" s="417" t="s">
        <v>3748</v>
      </c>
      <c r="C4810" s="417" t="s">
        <v>2281</v>
      </c>
      <c r="D4810" s="417" t="s">
        <v>3716</v>
      </c>
      <c r="E4810" s="391">
        <v>2000</v>
      </c>
      <c r="F4810" s="418">
        <v>44228</v>
      </c>
      <c r="G4810" s="417" t="s">
        <v>3582</v>
      </c>
      <c r="I4810" s="379">
        <f t="shared" ref="I4810:I4873" ca="1" si="300">IF(F4810&lt;&gt;"",F4810-$I$199,"")</f>
        <v>-343</v>
      </c>
      <c r="J4810" s="379">
        <f t="shared" ref="J4810:J4873" ca="1" si="301">IF(I4810&lt;&gt;"",NETWORKDAYS($I$199,F4810-1,$N$201:$N$224),"")</f>
        <v>-237</v>
      </c>
      <c r="K4810" s="391" t="e">
        <f t="shared" ref="K4810:K4873" ca="1" si="302">IF(I4810&lt;&gt;"",RIGHT(D4810,LEN(D4810)-FIND(" ",D4810)),"")</f>
        <v>#VALUE!</v>
      </c>
      <c r="L4810" s="379"/>
      <c r="O4810" s="379"/>
    </row>
    <row r="4811" spans="1:15">
      <c r="A4811" s="417" t="s">
        <v>2155</v>
      </c>
      <c r="B4811" s="417" t="s">
        <v>18400</v>
      </c>
      <c r="C4811" s="417" t="s">
        <v>2281</v>
      </c>
      <c r="D4811" s="417" t="s">
        <v>3716</v>
      </c>
      <c r="E4811" s="391">
        <v>18350</v>
      </c>
      <c r="F4811" s="418">
        <v>44228</v>
      </c>
      <c r="G4811" s="417" t="s">
        <v>3582</v>
      </c>
      <c r="I4811" s="379">
        <f t="shared" ca="1" si="300"/>
        <v>-343</v>
      </c>
      <c r="J4811" s="379">
        <f t="shared" ca="1" si="301"/>
        <v>-237</v>
      </c>
      <c r="K4811" s="391" t="e">
        <f t="shared" ca="1" si="302"/>
        <v>#VALUE!</v>
      </c>
      <c r="L4811" s="379"/>
      <c r="O4811" s="379"/>
    </row>
    <row r="4812" spans="1:15">
      <c r="A4812" s="417" t="s">
        <v>2155</v>
      </c>
      <c r="B4812" s="417" t="s">
        <v>3749</v>
      </c>
      <c r="C4812" s="417" t="s">
        <v>2281</v>
      </c>
      <c r="D4812" s="417" t="s">
        <v>3716</v>
      </c>
      <c r="E4812" s="391">
        <v>8950</v>
      </c>
      <c r="F4812" s="418">
        <v>44228</v>
      </c>
      <c r="G4812" s="417" t="s">
        <v>3582</v>
      </c>
      <c r="I4812" s="379">
        <f t="shared" ca="1" si="300"/>
        <v>-343</v>
      </c>
      <c r="J4812" s="379">
        <f t="shared" ca="1" si="301"/>
        <v>-237</v>
      </c>
      <c r="K4812" s="391" t="e">
        <f t="shared" ca="1" si="302"/>
        <v>#VALUE!</v>
      </c>
      <c r="L4812" s="379"/>
      <c r="O4812" s="379"/>
    </row>
    <row r="4813" spans="1:15">
      <c r="A4813" s="417" t="s">
        <v>2155</v>
      </c>
      <c r="B4813" s="417" t="s">
        <v>3750</v>
      </c>
      <c r="C4813" s="417" t="s">
        <v>2281</v>
      </c>
      <c r="D4813" s="417" t="s">
        <v>3716</v>
      </c>
      <c r="E4813" s="391">
        <v>38500</v>
      </c>
      <c r="F4813" s="418">
        <v>44228</v>
      </c>
      <c r="G4813" s="417" t="s">
        <v>3582</v>
      </c>
      <c r="I4813" s="379">
        <f t="shared" ca="1" si="300"/>
        <v>-343</v>
      </c>
      <c r="J4813" s="379">
        <f t="shared" ca="1" si="301"/>
        <v>-237</v>
      </c>
      <c r="K4813" s="391" t="e">
        <f t="shared" ca="1" si="302"/>
        <v>#VALUE!</v>
      </c>
      <c r="L4813" s="379"/>
      <c r="O4813" s="379"/>
    </row>
    <row r="4814" spans="1:15">
      <c r="A4814" s="417" t="s">
        <v>2155</v>
      </c>
      <c r="B4814" s="417" t="s">
        <v>6911</v>
      </c>
      <c r="C4814" s="417" t="s">
        <v>2281</v>
      </c>
      <c r="D4814" s="417" t="s">
        <v>3716</v>
      </c>
      <c r="E4814" s="391">
        <v>4000</v>
      </c>
      <c r="F4814" s="418">
        <v>44228</v>
      </c>
      <c r="G4814" s="417" t="s">
        <v>3582</v>
      </c>
      <c r="I4814" s="379">
        <f t="shared" ca="1" si="300"/>
        <v>-343</v>
      </c>
      <c r="J4814" s="379">
        <f t="shared" ca="1" si="301"/>
        <v>-237</v>
      </c>
      <c r="K4814" s="391" t="e">
        <f t="shared" ca="1" si="302"/>
        <v>#VALUE!</v>
      </c>
      <c r="L4814" s="379"/>
      <c r="O4814" s="379"/>
    </row>
    <row r="4815" spans="1:15">
      <c r="A4815" s="417" t="s">
        <v>2155</v>
      </c>
      <c r="B4815" s="417" t="s">
        <v>3751</v>
      </c>
      <c r="C4815" s="417" t="s">
        <v>2281</v>
      </c>
      <c r="D4815" s="417" t="s">
        <v>3716</v>
      </c>
      <c r="E4815" s="391">
        <v>56000</v>
      </c>
      <c r="F4815" s="418">
        <v>44228</v>
      </c>
      <c r="G4815" s="417" t="s">
        <v>3582</v>
      </c>
      <c r="I4815" s="379">
        <f t="shared" ca="1" si="300"/>
        <v>-343</v>
      </c>
      <c r="J4815" s="379">
        <f t="shared" ca="1" si="301"/>
        <v>-237</v>
      </c>
      <c r="K4815" s="391" t="e">
        <f t="shared" ca="1" si="302"/>
        <v>#VALUE!</v>
      </c>
      <c r="L4815" s="379"/>
      <c r="O4815" s="379"/>
    </row>
    <row r="4816" spans="1:15">
      <c r="A4816" s="417" t="s">
        <v>2155</v>
      </c>
      <c r="B4816" s="417" t="s">
        <v>3752</v>
      </c>
      <c r="C4816" s="417" t="s">
        <v>2281</v>
      </c>
      <c r="D4816" s="417" t="s">
        <v>3716</v>
      </c>
      <c r="E4816" s="391">
        <v>41800</v>
      </c>
      <c r="F4816" s="418">
        <v>44228</v>
      </c>
      <c r="G4816" s="417" t="s">
        <v>3582</v>
      </c>
      <c r="I4816" s="379">
        <f t="shared" ca="1" si="300"/>
        <v>-343</v>
      </c>
      <c r="J4816" s="379">
        <f t="shared" ca="1" si="301"/>
        <v>-237</v>
      </c>
      <c r="K4816" s="391" t="e">
        <f t="shared" ca="1" si="302"/>
        <v>#VALUE!</v>
      </c>
      <c r="L4816" s="379"/>
      <c r="O4816" s="379"/>
    </row>
    <row r="4817" spans="1:15">
      <c r="A4817" s="417" t="s">
        <v>2155</v>
      </c>
      <c r="B4817" s="417" t="s">
        <v>3753</v>
      </c>
      <c r="C4817" s="417" t="s">
        <v>2281</v>
      </c>
      <c r="D4817" s="417" t="s">
        <v>3716</v>
      </c>
      <c r="E4817" s="391">
        <v>38300</v>
      </c>
      <c r="F4817" s="418">
        <v>44228</v>
      </c>
      <c r="G4817" s="417" t="s">
        <v>3582</v>
      </c>
      <c r="I4817" s="379">
        <f t="shared" ca="1" si="300"/>
        <v>-343</v>
      </c>
      <c r="J4817" s="379">
        <f t="shared" ca="1" si="301"/>
        <v>-237</v>
      </c>
      <c r="K4817" s="391" t="e">
        <f t="shared" ca="1" si="302"/>
        <v>#VALUE!</v>
      </c>
      <c r="L4817" s="379"/>
      <c r="O4817" s="379"/>
    </row>
    <row r="4818" spans="1:15">
      <c r="A4818" s="417" t="s">
        <v>2155</v>
      </c>
      <c r="B4818" s="417" t="s">
        <v>3754</v>
      </c>
      <c r="C4818" s="417" t="s">
        <v>2332</v>
      </c>
      <c r="D4818" s="417" t="s">
        <v>3716</v>
      </c>
      <c r="E4818" s="391">
        <v>14000</v>
      </c>
      <c r="F4818" s="418">
        <v>44228</v>
      </c>
      <c r="G4818" s="417" t="s">
        <v>3582</v>
      </c>
      <c r="I4818" s="379">
        <f t="shared" ca="1" si="300"/>
        <v>-343</v>
      </c>
      <c r="J4818" s="379">
        <f t="shared" ca="1" si="301"/>
        <v>-237</v>
      </c>
      <c r="K4818" s="391" t="e">
        <f t="shared" ca="1" si="302"/>
        <v>#VALUE!</v>
      </c>
      <c r="L4818" s="379"/>
      <c r="O4818" s="379"/>
    </row>
    <row r="4819" spans="1:15">
      <c r="A4819" s="417" t="s">
        <v>2155</v>
      </c>
      <c r="B4819" s="417" t="s">
        <v>3755</v>
      </c>
      <c r="C4819" s="417" t="s">
        <v>2332</v>
      </c>
      <c r="D4819" s="417" t="s">
        <v>3716</v>
      </c>
      <c r="E4819" s="391">
        <v>9790</v>
      </c>
      <c r="F4819" s="418">
        <v>44228</v>
      </c>
      <c r="G4819" s="417" t="s">
        <v>3582</v>
      </c>
      <c r="I4819" s="379">
        <f t="shared" ca="1" si="300"/>
        <v>-343</v>
      </c>
      <c r="J4819" s="379">
        <f t="shared" ca="1" si="301"/>
        <v>-237</v>
      </c>
      <c r="K4819" s="391" t="e">
        <f t="shared" ca="1" si="302"/>
        <v>#VALUE!</v>
      </c>
      <c r="L4819" s="379"/>
      <c r="O4819" s="379"/>
    </row>
    <row r="4820" spans="1:15">
      <c r="A4820" s="417" t="s">
        <v>2155</v>
      </c>
      <c r="B4820" s="417" t="s">
        <v>3756</v>
      </c>
      <c r="C4820" s="417" t="s">
        <v>2332</v>
      </c>
      <c r="D4820" s="417" t="s">
        <v>3716</v>
      </c>
      <c r="E4820" s="391">
        <v>11430</v>
      </c>
      <c r="F4820" s="418">
        <v>44228</v>
      </c>
      <c r="G4820" s="417" t="s">
        <v>3582</v>
      </c>
      <c r="I4820" s="379">
        <f t="shared" ca="1" si="300"/>
        <v>-343</v>
      </c>
      <c r="J4820" s="379">
        <f t="shared" ca="1" si="301"/>
        <v>-237</v>
      </c>
      <c r="K4820" s="391" t="e">
        <f t="shared" ca="1" si="302"/>
        <v>#VALUE!</v>
      </c>
      <c r="L4820" s="379"/>
      <c r="O4820" s="379"/>
    </row>
    <row r="4821" spans="1:15">
      <c r="A4821" s="417" t="s">
        <v>2155</v>
      </c>
      <c r="B4821" s="417" t="s">
        <v>3757</v>
      </c>
      <c r="C4821" s="417" t="s">
        <v>2332</v>
      </c>
      <c r="D4821" s="417" t="s">
        <v>3716</v>
      </c>
      <c r="E4821" s="391">
        <v>5100</v>
      </c>
      <c r="F4821" s="418">
        <v>44228</v>
      </c>
      <c r="G4821" s="417" t="s">
        <v>3582</v>
      </c>
      <c r="I4821" s="379">
        <f t="shared" ca="1" si="300"/>
        <v>-343</v>
      </c>
      <c r="J4821" s="379">
        <f t="shared" ca="1" si="301"/>
        <v>-237</v>
      </c>
      <c r="K4821" s="391" t="e">
        <f t="shared" ca="1" si="302"/>
        <v>#VALUE!</v>
      </c>
      <c r="L4821" s="379"/>
      <c r="O4821" s="379"/>
    </row>
    <row r="4822" spans="1:15">
      <c r="A4822" s="417" t="s">
        <v>2155</v>
      </c>
      <c r="B4822" s="417" t="s">
        <v>3758</v>
      </c>
      <c r="C4822" s="417" t="s">
        <v>2332</v>
      </c>
      <c r="D4822" s="417" t="s">
        <v>3716</v>
      </c>
      <c r="E4822" s="391">
        <v>21150</v>
      </c>
      <c r="F4822" s="418">
        <v>44228</v>
      </c>
      <c r="G4822" s="417" t="s">
        <v>3582</v>
      </c>
      <c r="I4822" s="379">
        <f t="shared" ca="1" si="300"/>
        <v>-343</v>
      </c>
      <c r="J4822" s="379">
        <f t="shared" ca="1" si="301"/>
        <v>-237</v>
      </c>
      <c r="K4822" s="391" t="e">
        <f t="shared" ca="1" si="302"/>
        <v>#VALUE!</v>
      </c>
      <c r="L4822" s="379"/>
      <c r="O4822" s="379"/>
    </row>
    <row r="4823" spans="1:15">
      <c r="A4823" s="417" t="s">
        <v>2155</v>
      </c>
      <c r="B4823" s="417" t="s">
        <v>3759</v>
      </c>
      <c r="C4823" s="417" t="s">
        <v>2332</v>
      </c>
      <c r="D4823" s="417" t="s">
        <v>3716</v>
      </c>
      <c r="E4823" s="391">
        <v>128000</v>
      </c>
      <c r="F4823" s="418">
        <v>44228</v>
      </c>
      <c r="G4823" s="417" t="s">
        <v>3582</v>
      </c>
      <c r="I4823" s="379">
        <f t="shared" ca="1" si="300"/>
        <v>-343</v>
      </c>
      <c r="J4823" s="379">
        <f t="shared" ca="1" si="301"/>
        <v>-237</v>
      </c>
      <c r="K4823" s="391" t="e">
        <f t="shared" ca="1" si="302"/>
        <v>#VALUE!</v>
      </c>
      <c r="L4823" s="379"/>
      <c r="O4823" s="379"/>
    </row>
    <row r="4824" spans="1:15">
      <c r="A4824" s="417" t="s">
        <v>2155</v>
      </c>
      <c r="B4824" s="417" t="s">
        <v>3760</v>
      </c>
      <c r="C4824" s="417" t="s">
        <v>2332</v>
      </c>
      <c r="D4824" s="417" t="s">
        <v>3716</v>
      </c>
      <c r="E4824" s="391">
        <v>6000</v>
      </c>
      <c r="F4824" s="418">
        <v>44228</v>
      </c>
      <c r="G4824" s="417" t="s">
        <v>3582</v>
      </c>
      <c r="I4824" s="379">
        <f t="shared" ca="1" si="300"/>
        <v>-343</v>
      </c>
      <c r="J4824" s="379">
        <f t="shared" ca="1" si="301"/>
        <v>-237</v>
      </c>
      <c r="K4824" s="391" t="e">
        <f t="shared" ca="1" si="302"/>
        <v>#VALUE!</v>
      </c>
      <c r="L4824" s="379"/>
      <c r="O4824" s="379"/>
    </row>
    <row r="4825" spans="1:15">
      <c r="A4825" s="417" t="s">
        <v>2155</v>
      </c>
      <c r="B4825" s="417" t="s">
        <v>3761</v>
      </c>
      <c r="C4825" s="417" t="s">
        <v>2332</v>
      </c>
      <c r="D4825" s="417" t="s">
        <v>3716</v>
      </c>
      <c r="E4825" s="391">
        <v>2500</v>
      </c>
      <c r="F4825" s="418">
        <v>44228</v>
      </c>
      <c r="G4825" s="417" t="s">
        <v>3582</v>
      </c>
      <c r="I4825" s="379">
        <f t="shared" ca="1" si="300"/>
        <v>-343</v>
      </c>
      <c r="J4825" s="379">
        <f t="shared" ca="1" si="301"/>
        <v>-237</v>
      </c>
      <c r="K4825" s="391" t="e">
        <f t="shared" ca="1" si="302"/>
        <v>#VALUE!</v>
      </c>
      <c r="L4825" s="379"/>
      <c r="O4825" s="379"/>
    </row>
    <row r="4826" spans="1:15">
      <c r="A4826" s="417" t="s">
        <v>2155</v>
      </c>
      <c r="B4826" s="417" t="s">
        <v>11618</v>
      </c>
      <c r="C4826" s="417" t="s">
        <v>2332</v>
      </c>
      <c r="D4826" s="417" t="s">
        <v>3716</v>
      </c>
      <c r="E4826" s="391">
        <v>1000</v>
      </c>
      <c r="F4826" s="418">
        <v>44228</v>
      </c>
      <c r="G4826" s="417" t="s">
        <v>3582</v>
      </c>
      <c r="I4826" s="379">
        <f t="shared" ca="1" si="300"/>
        <v>-343</v>
      </c>
      <c r="J4826" s="379">
        <f t="shared" ca="1" si="301"/>
        <v>-237</v>
      </c>
      <c r="K4826" s="391" t="e">
        <f t="shared" ca="1" si="302"/>
        <v>#VALUE!</v>
      </c>
      <c r="L4826" s="379"/>
      <c r="O4826" s="379"/>
    </row>
    <row r="4827" spans="1:15">
      <c r="A4827" s="417" t="s">
        <v>2155</v>
      </c>
      <c r="B4827" s="417" t="s">
        <v>3762</v>
      </c>
      <c r="C4827" s="417" t="s">
        <v>2332</v>
      </c>
      <c r="D4827" s="417" t="s">
        <v>3716</v>
      </c>
      <c r="E4827" s="391">
        <v>400</v>
      </c>
      <c r="F4827" s="418">
        <v>44228</v>
      </c>
      <c r="G4827" s="417" t="s">
        <v>3582</v>
      </c>
      <c r="I4827" s="379">
        <f t="shared" ca="1" si="300"/>
        <v>-343</v>
      </c>
      <c r="J4827" s="379">
        <f t="shared" ca="1" si="301"/>
        <v>-237</v>
      </c>
      <c r="K4827" s="391" t="e">
        <f t="shared" ca="1" si="302"/>
        <v>#VALUE!</v>
      </c>
      <c r="L4827" s="379"/>
      <c r="O4827" s="379"/>
    </row>
    <row r="4828" spans="1:15">
      <c r="A4828" s="417" t="s">
        <v>2155</v>
      </c>
      <c r="B4828" s="417" t="s">
        <v>11619</v>
      </c>
      <c r="C4828" s="417" t="s">
        <v>2332</v>
      </c>
      <c r="D4828" s="417" t="s">
        <v>3716</v>
      </c>
      <c r="E4828" s="391">
        <v>8800</v>
      </c>
      <c r="F4828" s="418">
        <v>44228</v>
      </c>
      <c r="G4828" s="417" t="s">
        <v>3582</v>
      </c>
      <c r="I4828" s="379">
        <f t="shared" ca="1" si="300"/>
        <v>-343</v>
      </c>
      <c r="J4828" s="379">
        <f t="shared" ca="1" si="301"/>
        <v>-237</v>
      </c>
      <c r="K4828" s="391" t="e">
        <f t="shared" ca="1" si="302"/>
        <v>#VALUE!</v>
      </c>
      <c r="L4828" s="379"/>
      <c r="O4828" s="379"/>
    </row>
    <row r="4829" spans="1:15">
      <c r="A4829" s="417" t="s">
        <v>2155</v>
      </c>
      <c r="B4829" s="417" t="s">
        <v>11620</v>
      </c>
      <c r="C4829" s="417" t="s">
        <v>2332</v>
      </c>
      <c r="D4829" s="417" t="s">
        <v>3716</v>
      </c>
      <c r="E4829" s="391">
        <v>4850</v>
      </c>
      <c r="F4829" s="418">
        <v>44228</v>
      </c>
      <c r="G4829" s="417" t="s">
        <v>3582</v>
      </c>
      <c r="I4829" s="379">
        <f t="shared" ca="1" si="300"/>
        <v>-343</v>
      </c>
      <c r="J4829" s="379">
        <f t="shared" ca="1" si="301"/>
        <v>-237</v>
      </c>
      <c r="K4829" s="391" t="e">
        <f t="shared" ca="1" si="302"/>
        <v>#VALUE!</v>
      </c>
      <c r="L4829" s="379"/>
      <c r="O4829" s="379"/>
    </row>
    <row r="4830" spans="1:15">
      <c r="A4830" s="417" t="s">
        <v>2155</v>
      </c>
      <c r="B4830" s="417" t="s">
        <v>3763</v>
      </c>
      <c r="C4830" s="417" t="s">
        <v>2332</v>
      </c>
      <c r="D4830" s="417" t="s">
        <v>3716</v>
      </c>
      <c r="E4830" s="391">
        <v>2240</v>
      </c>
      <c r="F4830" s="418">
        <v>44228</v>
      </c>
      <c r="G4830" s="417" t="s">
        <v>3582</v>
      </c>
      <c r="I4830" s="379">
        <f t="shared" ca="1" si="300"/>
        <v>-343</v>
      </c>
      <c r="J4830" s="379">
        <f t="shared" ca="1" si="301"/>
        <v>-237</v>
      </c>
      <c r="K4830" s="391" t="e">
        <f t="shared" ca="1" si="302"/>
        <v>#VALUE!</v>
      </c>
      <c r="L4830" s="379"/>
      <c r="O4830" s="379"/>
    </row>
    <row r="4831" spans="1:15">
      <c r="A4831" s="417" t="s">
        <v>2155</v>
      </c>
      <c r="B4831" s="417" t="s">
        <v>11621</v>
      </c>
      <c r="C4831" s="417" t="s">
        <v>2332</v>
      </c>
      <c r="D4831" s="417" t="s">
        <v>3716</v>
      </c>
      <c r="E4831" s="391">
        <v>6850</v>
      </c>
      <c r="F4831" s="418">
        <v>44228</v>
      </c>
      <c r="G4831" s="417" t="s">
        <v>3582</v>
      </c>
      <c r="I4831" s="379">
        <f t="shared" ca="1" si="300"/>
        <v>-343</v>
      </c>
      <c r="J4831" s="379">
        <f t="shared" ca="1" si="301"/>
        <v>-237</v>
      </c>
      <c r="K4831" s="391" t="e">
        <f t="shared" ca="1" si="302"/>
        <v>#VALUE!</v>
      </c>
      <c r="L4831" s="379"/>
      <c r="O4831" s="379"/>
    </row>
    <row r="4832" spans="1:15">
      <c r="A4832" s="417" t="s">
        <v>2155</v>
      </c>
      <c r="B4832" s="417" t="s">
        <v>3764</v>
      </c>
      <c r="C4832" s="417" t="s">
        <v>2332</v>
      </c>
      <c r="D4832" s="417" t="s">
        <v>3716</v>
      </c>
      <c r="E4832" s="391">
        <v>1000</v>
      </c>
      <c r="F4832" s="418">
        <v>44228</v>
      </c>
      <c r="G4832" s="417" t="s">
        <v>3582</v>
      </c>
      <c r="I4832" s="379">
        <f t="shared" ca="1" si="300"/>
        <v>-343</v>
      </c>
      <c r="J4832" s="379">
        <f t="shared" ca="1" si="301"/>
        <v>-237</v>
      </c>
      <c r="K4832" s="391" t="e">
        <f t="shared" ca="1" si="302"/>
        <v>#VALUE!</v>
      </c>
      <c r="L4832" s="379"/>
      <c r="O4832" s="379"/>
    </row>
    <row r="4833" spans="1:15">
      <c r="A4833" s="417" t="s">
        <v>2155</v>
      </c>
      <c r="B4833" s="417" t="s">
        <v>11622</v>
      </c>
      <c r="C4833" s="417" t="s">
        <v>2332</v>
      </c>
      <c r="D4833" s="417" t="s">
        <v>3716</v>
      </c>
      <c r="E4833" s="391">
        <v>17330</v>
      </c>
      <c r="F4833" s="418">
        <v>44228</v>
      </c>
      <c r="G4833" s="417" t="s">
        <v>3582</v>
      </c>
      <c r="I4833" s="379">
        <f t="shared" ca="1" si="300"/>
        <v>-343</v>
      </c>
      <c r="J4833" s="379">
        <f t="shared" ca="1" si="301"/>
        <v>-237</v>
      </c>
      <c r="K4833" s="391" t="e">
        <f t="shared" ca="1" si="302"/>
        <v>#VALUE!</v>
      </c>
      <c r="L4833" s="379"/>
      <c r="O4833" s="379"/>
    </row>
    <row r="4834" spans="1:15">
      <c r="A4834" s="417" t="s">
        <v>2155</v>
      </c>
      <c r="B4834" s="417" t="s">
        <v>11623</v>
      </c>
      <c r="C4834" s="417" t="s">
        <v>2332</v>
      </c>
      <c r="D4834" s="417" t="s">
        <v>3716</v>
      </c>
      <c r="E4834" s="391">
        <v>5000</v>
      </c>
      <c r="F4834" s="418">
        <v>44228</v>
      </c>
      <c r="G4834" s="417" t="s">
        <v>3582</v>
      </c>
      <c r="I4834" s="379">
        <f t="shared" ca="1" si="300"/>
        <v>-343</v>
      </c>
      <c r="J4834" s="379">
        <f t="shared" ca="1" si="301"/>
        <v>-237</v>
      </c>
      <c r="K4834" s="391" t="e">
        <f t="shared" ca="1" si="302"/>
        <v>#VALUE!</v>
      </c>
      <c r="L4834" s="379"/>
      <c r="O4834" s="379"/>
    </row>
    <row r="4835" spans="1:15">
      <c r="A4835" s="417" t="s">
        <v>2155</v>
      </c>
      <c r="B4835" s="417" t="s">
        <v>11624</v>
      </c>
      <c r="C4835" s="417" t="s">
        <v>2332</v>
      </c>
      <c r="D4835" s="417" t="s">
        <v>3716</v>
      </c>
      <c r="E4835" s="391">
        <v>25270</v>
      </c>
      <c r="F4835" s="418">
        <v>44228</v>
      </c>
      <c r="G4835" s="417" t="s">
        <v>3582</v>
      </c>
      <c r="I4835" s="379">
        <f t="shared" ca="1" si="300"/>
        <v>-343</v>
      </c>
      <c r="J4835" s="379">
        <f t="shared" ca="1" si="301"/>
        <v>-237</v>
      </c>
      <c r="K4835" s="391" t="e">
        <f t="shared" ca="1" si="302"/>
        <v>#VALUE!</v>
      </c>
      <c r="L4835" s="379"/>
      <c r="O4835" s="379"/>
    </row>
    <row r="4836" spans="1:15">
      <c r="A4836" s="417" t="s">
        <v>2155</v>
      </c>
      <c r="B4836" s="417" t="s">
        <v>3765</v>
      </c>
      <c r="C4836" s="417" t="s">
        <v>2332</v>
      </c>
      <c r="D4836" s="417" t="s">
        <v>3716</v>
      </c>
      <c r="E4836" s="391">
        <v>3000</v>
      </c>
      <c r="F4836" s="418">
        <v>44228</v>
      </c>
      <c r="G4836" s="417" t="s">
        <v>3582</v>
      </c>
      <c r="I4836" s="379">
        <f t="shared" ca="1" si="300"/>
        <v>-343</v>
      </c>
      <c r="J4836" s="379">
        <f t="shared" ca="1" si="301"/>
        <v>-237</v>
      </c>
      <c r="K4836" s="391" t="e">
        <f t="shared" ca="1" si="302"/>
        <v>#VALUE!</v>
      </c>
      <c r="L4836" s="379"/>
      <c r="O4836" s="379"/>
    </row>
    <row r="4837" spans="1:15">
      <c r="A4837" s="417" t="s">
        <v>2155</v>
      </c>
      <c r="B4837" s="417" t="s">
        <v>11625</v>
      </c>
      <c r="C4837" s="417" t="s">
        <v>2332</v>
      </c>
      <c r="D4837" s="417" t="s">
        <v>3716</v>
      </c>
      <c r="E4837" s="391">
        <v>28000</v>
      </c>
      <c r="F4837" s="418">
        <v>44228</v>
      </c>
      <c r="G4837" s="417" t="s">
        <v>3582</v>
      </c>
      <c r="I4837" s="379">
        <f t="shared" ca="1" si="300"/>
        <v>-343</v>
      </c>
      <c r="J4837" s="379">
        <f t="shared" ca="1" si="301"/>
        <v>-237</v>
      </c>
      <c r="K4837" s="391" t="e">
        <f t="shared" ca="1" si="302"/>
        <v>#VALUE!</v>
      </c>
      <c r="L4837" s="379"/>
      <c r="O4837" s="379"/>
    </row>
    <row r="4838" spans="1:15">
      <c r="A4838" s="417" t="s">
        <v>2155</v>
      </c>
      <c r="B4838" s="417" t="s">
        <v>3766</v>
      </c>
      <c r="C4838" s="417" t="s">
        <v>2332</v>
      </c>
      <c r="D4838" s="417" t="s">
        <v>3716</v>
      </c>
      <c r="E4838" s="391">
        <v>5000</v>
      </c>
      <c r="F4838" s="418">
        <v>44228</v>
      </c>
      <c r="G4838" s="417" t="s">
        <v>3582</v>
      </c>
      <c r="I4838" s="379">
        <f t="shared" ca="1" si="300"/>
        <v>-343</v>
      </c>
      <c r="J4838" s="379">
        <f t="shared" ca="1" si="301"/>
        <v>-237</v>
      </c>
      <c r="K4838" s="391" t="e">
        <f t="shared" ca="1" si="302"/>
        <v>#VALUE!</v>
      </c>
      <c r="L4838" s="379"/>
      <c r="O4838" s="379"/>
    </row>
    <row r="4839" spans="1:15">
      <c r="A4839" s="417" t="s">
        <v>2155</v>
      </c>
      <c r="B4839" s="417" t="s">
        <v>3767</v>
      </c>
      <c r="C4839" s="417" t="s">
        <v>2332</v>
      </c>
      <c r="D4839" s="417" t="s">
        <v>3716</v>
      </c>
      <c r="E4839" s="391">
        <v>7100</v>
      </c>
      <c r="F4839" s="418">
        <v>44228</v>
      </c>
      <c r="G4839" s="417" t="s">
        <v>3582</v>
      </c>
      <c r="I4839" s="379">
        <f t="shared" ca="1" si="300"/>
        <v>-343</v>
      </c>
      <c r="J4839" s="379">
        <f t="shared" ca="1" si="301"/>
        <v>-237</v>
      </c>
      <c r="K4839" s="391" t="e">
        <f t="shared" ca="1" si="302"/>
        <v>#VALUE!</v>
      </c>
      <c r="L4839" s="379"/>
      <c r="O4839" s="379"/>
    </row>
    <row r="4840" spans="1:15">
      <c r="A4840" s="417" t="s">
        <v>2155</v>
      </c>
      <c r="B4840" s="417" t="s">
        <v>17076</v>
      </c>
      <c r="C4840" s="417" t="s">
        <v>2332</v>
      </c>
      <c r="D4840" s="417" t="s">
        <v>3716</v>
      </c>
      <c r="E4840" s="391">
        <v>42000</v>
      </c>
      <c r="F4840" s="418">
        <v>44228</v>
      </c>
      <c r="G4840" s="417" t="s">
        <v>3582</v>
      </c>
      <c r="I4840" s="379">
        <f t="shared" ca="1" si="300"/>
        <v>-343</v>
      </c>
      <c r="J4840" s="379">
        <f t="shared" ca="1" si="301"/>
        <v>-237</v>
      </c>
      <c r="K4840" s="391" t="e">
        <f t="shared" ca="1" si="302"/>
        <v>#VALUE!</v>
      </c>
      <c r="L4840" s="379"/>
      <c r="O4840" s="379"/>
    </row>
    <row r="4841" spans="1:15">
      <c r="A4841" s="417" t="s">
        <v>2155</v>
      </c>
      <c r="B4841" s="417" t="s">
        <v>8087</v>
      </c>
      <c r="C4841" s="417" t="s">
        <v>2332</v>
      </c>
      <c r="D4841" s="417" t="s">
        <v>3716</v>
      </c>
      <c r="E4841" s="391">
        <v>10600</v>
      </c>
      <c r="F4841" s="418">
        <v>44228</v>
      </c>
      <c r="G4841" s="417" t="s">
        <v>3582</v>
      </c>
      <c r="I4841" s="379">
        <f t="shared" ca="1" si="300"/>
        <v>-343</v>
      </c>
      <c r="J4841" s="379">
        <f t="shared" ca="1" si="301"/>
        <v>-237</v>
      </c>
      <c r="K4841" s="391" t="e">
        <f t="shared" ca="1" si="302"/>
        <v>#VALUE!</v>
      </c>
      <c r="L4841" s="379"/>
      <c r="O4841" s="379"/>
    </row>
    <row r="4842" spans="1:15">
      <c r="A4842" s="417" t="s">
        <v>2155</v>
      </c>
      <c r="B4842" s="417" t="s">
        <v>16325</v>
      </c>
      <c r="C4842" s="417" t="s">
        <v>2332</v>
      </c>
      <c r="D4842" s="417" t="s">
        <v>3716</v>
      </c>
      <c r="E4842" s="391">
        <v>125000</v>
      </c>
      <c r="F4842" s="418">
        <v>44228</v>
      </c>
      <c r="G4842" s="417" t="s">
        <v>3582</v>
      </c>
      <c r="I4842" s="379">
        <f t="shared" ca="1" si="300"/>
        <v>-343</v>
      </c>
      <c r="J4842" s="379">
        <f t="shared" ca="1" si="301"/>
        <v>-237</v>
      </c>
      <c r="K4842" s="391" t="e">
        <f t="shared" ca="1" si="302"/>
        <v>#VALUE!</v>
      </c>
      <c r="L4842" s="379"/>
      <c r="O4842" s="379"/>
    </row>
    <row r="4843" spans="1:15">
      <c r="A4843" s="417" t="s">
        <v>2155</v>
      </c>
      <c r="B4843" s="417" t="s">
        <v>3768</v>
      </c>
      <c r="C4843" s="417" t="s">
        <v>2332</v>
      </c>
      <c r="D4843" s="417" t="s">
        <v>3716</v>
      </c>
      <c r="E4843" s="391">
        <v>18000</v>
      </c>
      <c r="F4843" s="418">
        <v>44228</v>
      </c>
      <c r="G4843" s="417" t="s">
        <v>3582</v>
      </c>
      <c r="I4843" s="379">
        <f t="shared" ca="1" si="300"/>
        <v>-343</v>
      </c>
      <c r="J4843" s="379">
        <f t="shared" ca="1" si="301"/>
        <v>-237</v>
      </c>
      <c r="K4843" s="391" t="e">
        <f t="shared" ca="1" si="302"/>
        <v>#VALUE!</v>
      </c>
      <c r="L4843" s="379"/>
      <c r="O4843" s="379"/>
    </row>
    <row r="4844" spans="1:15">
      <c r="A4844" s="417" t="s">
        <v>2155</v>
      </c>
      <c r="B4844" s="417" t="s">
        <v>17077</v>
      </c>
      <c r="C4844" s="417" t="s">
        <v>2332</v>
      </c>
      <c r="D4844" s="417" t="s">
        <v>3716</v>
      </c>
      <c r="E4844" s="391">
        <v>101110</v>
      </c>
      <c r="F4844" s="418">
        <v>44228</v>
      </c>
      <c r="G4844" s="417" t="s">
        <v>3582</v>
      </c>
      <c r="I4844" s="379">
        <f t="shared" ca="1" si="300"/>
        <v>-343</v>
      </c>
      <c r="J4844" s="379">
        <f t="shared" ca="1" si="301"/>
        <v>-237</v>
      </c>
      <c r="K4844" s="391" t="e">
        <f t="shared" ca="1" si="302"/>
        <v>#VALUE!</v>
      </c>
      <c r="L4844" s="379"/>
      <c r="O4844" s="379"/>
    </row>
    <row r="4845" spans="1:15">
      <c r="A4845" s="417" t="s">
        <v>2155</v>
      </c>
      <c r="B4845" s="417" t="s">
        <v>11626</v>
      </c>
      <c r="C4845" s="417" t="s">
        <v>2332</v>
      </c>
      <c r="D4845" s="417" t="s">
        <v>3716</v>
      </c>
      <c r="E4845" s="391">
        <v>25350</v>
      </c>
      <c r="F4845" s="418">
        <v>44228</v>
      </c>
      <c r="G4845" s="417" t="s">
        <v>3582</v>
      </c>
      <c r="I4845" s="379">
        <f t="shared" ca="1" si="300"/>
        <v>-343</v>
      </c>
      <c r="J4845" s="379">
        <f t="shared" ca="1" si="301"/>
        <v>-237</v>
      </c>
      <c r="K4845" s="391" t="e">
        <f t="shared" ca="1" si="302"/>
        <v>#VALUE!</v>
      </c>
      <c r="L4845" s="379"/>
      <c r="O4845" s="379"/>
    </row>
    <row r="4846" spans="1:15">
      <c r="A4846" s="417" t="s">
        <v>2155</v>
      </c>
      <c r="B4846" s="417" t="s">
        <v>3769</v>
      </c>
      <c r="C4846" s="417" t="s">
        <v>2332</v>
      </c>
      <c r="D4846" s="417" t="s">
        <v>3716</v>
      </c>
      <c r="E4846" s="391">
        <v>35500</v>
      </c>
      <c r="F4846" s="418">
        <v>44228</v>
      </c>
      <c r="G4846" s="417" t="s">
        <v>3582</v>
      </c>
      <c r="I4846" s="379">
        <f t="shared" ca="1" si="300"/>
        <v>-343</v>
      </c>
      <c r="J4846" s="379">
        <f t="shared" ca="1" si="301"/>
        <v>-237</v>
      </c>
      <c r="K4846" s="391" t="e">
        <f t="shared" ca="1" si="302"/>
        <v>#VALUE!</v>
      </c>
      <c r="L4846" s="379"/>
      <c r="O4846" s="379"/>
    </row>
    <row r="4847" spans="1:15">
      <c r="A4847" s="417" t="s">
        <v>2155</v>
      </c>
      <c r="B4847" s="417" t="s">
        <v>11627</v>
      </c>
      <c r="C4847" s="417" t="s">
        <v>2332</v>
      </c>
      <c r="D4847" s="417" t="s">
        <v>3716</v>
      </c>
      <c r="E4847" s="391">
        <v>45000</v>
      </c>
      <c r="F4847" s="418">
        <v>44228</v>
      </c>
      <c r="G4847" s="417" t="s">
        <v>3582</v>
      </c>
      <c r="I4847" s="379">
        <f t="shared" ca="1" si="300"/>
        <v>-343</v>
      </c>
      <c r="J4847" s="379">
        <f t="shared" ca="1" si="301"/>
        <v>-237</v>
      </c>
      <c r="K4847" s="391" t="e">
        <f t="shared" ca="1" si="302"/>
        <v>#VALUE!</v>
      </c>
      <c r="L4847" s="379"/>
      <c r="O4847" s="379"/>
    </row>
    <row r="4848" spans="1:15">
      <c r="A4848" s="417" t="s">
        <v>2155</v>
      </c>
      <c r="B4848" s="417" t="s">
        <v>11628</v>
      </c>
      <c r="C4848" s="417" t="s">
        <v>2332</v>
      </c>
      <c r="D4848" s="417" t="s">
        <v>3716</v>
      </c>
      <c r="E4848" s="391">
        <v>48000</v>
      </c>
      <c r="F4848" s="418">
        <v>44228</v>
      </c>
      <c r="G4848" s="417" t="s">
        <v>3582</v>
      </c>
      <c r="I4848" s="379">
        <f t="shared" ca="1" si="300"/>
        <v>-343</v>
      </c>
      <c r="J4848" s="379">
        <f t="shared" ca="1" si="301"/>
        <v>-237</v>
      </c>
      <c r="K4848" s="391" t="e">
        <f t="shared" ca="1" si="302"/>
        <v>#VALUE!</v>
      </c>
      <c r="L4848" s="379"/>
      <c r="O4848" s="379"/>
    </row>
    <row r="4849" spans="1:15">
      <c r="A4849" s="417" t="s">
        <v>2155</v>
      </c>
      <c r="B4849" s="417" t="s">
        <v>6912</v>
      </c>
      <c r="C4849" s="417" t="s">
        <v>2332</v>
      </c>
      <c r="D4849" s="417" t="s">
        <v>3716</v>
      </c>
      <c r="E4849" s="391">
        <v>67150</v>
      </c>
      <c r="F4849" s="418">
        <v>44228</v>
      </c>
      <c r="G4849" s="417" t="s">
        <v>3582</v>
      </c>
      <c r="I4849" s="379">
        <f t="shared" ca="1" si="300"/>
        <v>-343</v>
      </c>
      <c r="J4849" s="379">
        <f t="shared" ca="1" si="301"/>
        <v>-237</v>
      </c>
      <c r="K4849" s="391" t="e">
        <f t="shared" ca="1" si="302"/>
        <v>#VALUE!</v>
      </c>
      <c r="L4849" s="379"/>
      <c r="O4849" s="379"/>
    </row>
    <row r="4850" spans="1:15">
      <c r="A4850" s="417" t="s">
        <v>2155</v>
      </c>
      <c r="B4850" s="417" t="s">
        <v>11629</v>
      </c>
      <c r="C4850" s="417" t="s">
        <v>2332</v>
      </c>
      <c r="D4850" s="417" t="s">
        <v>3716</v>
      </c>
      <c r="E4850" s="391">
        <v>84000</v>
      </c>
      <c r="F4850" s="418">
        <v>44228</v>
      </c>
      <c r="G4850" s="417" t="s">
        <v>3582</v>
      </c>
      <c r="I4850" s="379">
        <f t="shared" ca="1" si="300"/>
        <v>-343</v>
      </c>
      <c r="J4850" s="379">
        <f t="shared" ca="1" si="301"/>
        <v>-237</v>
      </c>
      <c r="K4850" s="391" t="e">
        <f t="shared" ca="1" si="302"/>
        <v>#VALUE!</v>
      </c>
      <c r="L4850" s="379"/>
      <c r="O4850" s="379"/>
    </row>
    <row r="4851" spans="1:15">
      <c r="A4851" s="417" t="s">
        <v>2155</v>
      </c>
      <c r="B4851" s="417" t="s">
        <v>6913</v>
      </c>
      <c r="C4851" s="417" t="s">
        <v>2332</v>
      </c>
      <c r="D4851" s="417" t="s">
        <v>3716</v>
      </c>
      <c r="E4851" s="391">
        <v>120000</v>
      </c>
      <c r="F4851" s="418">
        <v>44228</v>
      </c>
      <c r="G4851" s="417" t="s">
        <v>3582</v>
      </c>
      <c r="I4851" s="379">
        <f t="shared" ca="1" si="300"/>
        <v>-343</v>
      </c>
      <c r="J4851" s="379">
        <f t="shared" ca="1" si="301"/>
        <v>-237</v>
      </c>
      <c r="K4851" s="391" t="e">
        <f t="shared" ca="1" si="302"/>
        <v>#VALUE!</v>
      </c>
      <c r="L4851" s="379"/>
      <c r="O4851" s="379"/>
    </row>
    <row r="4852" spans="1:15">
      <c r="A4852" s="417" t="s">
        <v>2155</v>
      </c>
      <c r="B4852" s="417" t="s">
        <v>17856</v>
      </c>
      <c r="C4852" s="417" t="s">
        <v>2332</v>
      </c>
      <c r="D4852" s="417" t="s">
        <v>3716</v>
      </c>
      <c r="E4852" s="391">
        <v>300000</v>
      </c>
      <c r="F4852" s="418">
        <v>44228</v>
      </c>
      <c r="G4852" s="417" t="s">
        <v>3582</v>
      </c>
      <c r="I4852" s="379">
        <f t="shared" ca="1" si="300"/>
        <v>-343</v>
      </c>
      <c r="J4852" s="379">
        <f t="shared" ca="1" si="301"/>
        <v>-237</v>
      </c>
      <c r="K4852" s="391" t="e">
        <f t="shared" ca="1" si="302"/>
        <v>#VALUE!</v>
      </c>
      <c r="L4852" s="379"/>
      <c r="O4852" s="379"/>
    </row>
    <row r="4853" spans="1:15">
      <c r="A4853" s="417" t="s">
        <v>2155</v>
      </c>
      <c r="B4853" s="417" t="s">
        <v>3770</v>
      </c>
      <c r="C4853" s="417" t="s">
        <v>2332</v>
      </c>
      <c r="D4853" s="417" t="s">
        <v>3716</v>
      </c>
      <c r="E4853" s="391">
        <v>540000</v>
      </c>
      <c r="F4853" s="418">
        <v>44228</v>
      </c>
      <c r="G4853" s="417" t="s">
        <v>3582</v>
      </c>
      <c r="I4853" s="379">
        <f t="shared" ca="1" si="300"/>
        <v>-343</v>
      </c>
      <c r="J4853" s="379">
        <f t="shared" ca="1" si="301"/>
        <v>-237</v>
      </c>
      <c r="K4853" s="391" t="e">
        <f t="shared" ca="1" si="302"/>
        <v>#VALUE!</v>
      </c>
      <c r="L4853" s="379"/>
      <c r="O4853" s="379"/>
    </row>
    <row r="4854" spans="1:15">
      <c r="A4854" s="417" t="s">
        <v>2155</v>
      </c>
      <c r="B4854" s="417" t="s">
        <v>11630</v>
      </c>
      <c r="C4854" s="417" t="s">
        <v>2332</v>
      </c>
      <c r="D4854" s="417" t="s">
        <v>3716</v>
      </c>
      <c r="E4854" s="391">
        <v>601777</v>
      </c>
      <c r="F4854" s="418">
        <v>44228</v>
      </c>
      <c r="G4854" s="417" t="s">
        <v>3582</v>
      </c>
      <c r="I4854" s="379">
        <f t="shared" ca="1" si="300"/>
        <v>-343</v>
      </c>
      <c r="J4854" s="379">
        <f t="shared" ca="1" si="301"/>
        <v>-237</v>
      </c>
      <c r="K4854" s="391" t="e">
        <f t="shared" ca="1" si="302"/>
        <v>#VALUE!</v>
      </c>
      <c r="L4854" s="379"/>
      <c r="O4854" s="379"/>
    </row>
    <row r="4855" spans="1:15">
      <c r="A4855" s="417" t="s">
        <v>2155</v>
      </c>
      <c r="B4855" s="417" t="s">
        <v>3771</v>
      </c>
      <c r="C4855" s="417" t="s">
        <v>2332</v>
      </c>
      <c r="D4855" s="417" t="s">
        <v>3716</v>
      </c>
      <c r="E4855" s="391">
        <v>610200</v>
      </c>
      <c r="F4855" s="418">
        <v>44228</v>
      </c>
      <c r="G4855" s="417" t="s">
        <v>3582</v>
      </c>
      <c r="I4855" s="379">
        <f t="shared" ca="1" si="300"/>
        <v>-343</v>
      </c>
      <c r="J4855" s="379">
        <f t="shared" ca="1" si="301"/>
        <v>-237</v>
      </c>
      <c r="K4855" s="391" t="e">
        <f t="shared" ca="1" si="302"/>
        <v>#VALUE!</v>
      </c>
      <c r="L4855" s="379"/>
      <c r="O4855" s="379"/>
    </row>
    <row r="4856" spans="1:15">
      <c r="A4856" s="417" t="s">
        <v>2155</v>
      </c>
      <c r="B4856" s="417" t="s">
        <v>18401</v>
      </c>
      <c r="C4856" s="417" t="s">
        <v>2332</v>
      </c>
      <c r="D4856" s="417" t="s">
        <v>3716</v>
      </c>
      <c r="E4856" s="391">
        <v>921638</v>
      </c>
      <c r="F4856" s="418">
        <v>44228</v>
      </c>
      <c r="G4856" s="417" t="s">
        <v>3582</v>
      </c>
      <c r="I4856" s="379">
        <f t="shared" ca="1" si="300"/>
        <v>-343</v>
      </c>
      <c r="J4856" s="379">
        <f t="shared" ca="1" si="301"/>
        <v>-237</v>
      </c>
      <c r="K4856" s="391" t="e">
        <f t="shared" ca="1" si="302"/>
        <v>#VALUE!</v>
      </c>
      <c r="L4856" s="379"/>
      <c r="O4856" s="379"/>
    </row>
    <row r="4857" spans="1:15">
      <c r="A4857" s="417" t="s">
        <v>2155</v>
      </c>
      <c r="B4857" s="417" t="s">
        <v>3772</v>
      </c>
      <c r="C4857" s="417" t="s">
        <v>2332</v>
      </c>
      <c r="D4857" s="417" t="s">
        <v>3716</v>
      </c>
      <c r="E4857" s="391">
        <v>1030600</v>
      </c>
      <c r="F4857" s="418">
        <v>44228</v>
      </c>
      <c r="G4857" s="417" t="s">
        <v>3582</v>
      </c>
      <c r="I4857" s="379">
        <f t="shared" ca="1" si="300"/>
        <v>-343</v>
      </c>
      <c r="J4857" s="379">
        <f t="shared" ca="1" si="301"/>
        <v>-237</v>
      </c>
      <c r="K4857" s="391" t="e">
        <f t="shared" ca="1" si="302"/>
        <v>#VALUE!</v>
      </c>
      <c r="L4857" s="379"/>
      <c r="O4857" s="379"/>
    </row>
    <row r="4858" spans="1:15">
      <c r="A4858" s="417" t="s">
        <v>2155</v>
      </c>
      <c r="B4858" s="417" t="s">
        <v>3773</v>
      </c>
      <c r="C4858" s="417" t="s">
        <v>2332</v>
      </c>
      <c r="D4858" s="417" t="s">
        <v>3716</v>
      </c>
      <c r="E4858" s="391">
        <v>1076600</v>
      </c>
      <c r="F4858" s="418">
        <v>44228</v>
      </c>
      <c r="G4858" s="417" t="s">
        <v>3582</v>
      </c>
      <c r="I4858" s="379">
        <f t="shared" ca="1" si="300"/>
        <v>-343</v>
      </c>
      <c r="J4858" s="379">
        <f t="shared" ca="1" si="301"/>
        <v>-237</v>
      </c>
      <c r="K4858" s="391" t="e">
        <f t="shared" ca="1" si="302"/>
        <v>#VALUE!</v>
      </c>
      <c r="L4858" s="379"/>
      <c r="O4858" s="379"/>
    </row>
    <row r="4859" spans="1:15">
      <c r="A4859" s="417" t="s">
        <v>2155</v>
      </c>
      <c r="B4859" s="417" t="s">
        <v>11631</v>
      </c>
      <c r="C4859" s="417" t="s">
        <v>2281</v>
      </c>
      <c r="D4859" s="417" t="s">
        <v>3716</v>
      </c>
      <c r="E4859" s="391">
        <v>349850</v>
      </c>
      <c r="F4859" s="418">
        <v>44256</v>
      </c>
      <c r="G4859" s="417" t="s">
        <v>3582</v>
      </c>
      <c r="I4859" s="379">
        <f t="shared" ca="1" si="300"/>
        <v>-315</v>
      </c>
      <c r="J4859" s="379">
        <f t="shared" ca="1" si="301"/>
        <v>-219</v>
      </c>
      <c r="K4859" s="391" t="e">
        <f t="shared" ca="1" si="302"/>
        <v>#VALUE!</v>
      </c>
      <c r="L4859" s="379"/>
      <c r="O4859" s="379"/>
    </row>
    <row r="4860" spans="1:15">
      <c r="A4860" s="417" t="s">
        <v>2155</v>
      </c>
      <c r="B4860" s="417" t="s">
        <v>11632</v>
      </c>
      <c r="C4860" s="417" t="s">
        <v>2281</v>
      </c>
      <c r="D4860" s="417" t="s">
        <v>3716</v>
      </c>
      <c r="E4860" s="391">
        <v>274400</v>
      </c>
      <c r="F4860" s="418">
        <v>44256</v>
      </c>
      <c r="G4860" s="417" t="s">
        <v>3582</v>
      </c>
      <c r="I4860" s="379">
        <f t="shared" ca="1" si="300"/>
        <v>-315</v>
      </c>
      <c r="J4860" s="379">
        <f t="shared" ca="1" si="301"/>
        <v>-219</v>
      </c>
      <c r="K4860" s="391" t="e">
        <f t="shared" ca="1" si="302"/>
        <v>#VALUE!</v>
      </c>
      <c r="L4860" s="379"/>
      <c r="O4860" s="379"/>
    </row>
    <row r="4861" spans="1:15">
      <c r="A4861" s="417" t="s">
        <v>2155</v>
      </c>
      <c r="B4861" s="417" t="s">
        <v>3774</v>
      </c>
      <c r="C4861" s="417" t="s">
        <v>2281</v>
      </c>
      <c r="D4861" s="417" t="s">
        <v>3716</v>
      </c>
      <c r="E4861" s="391">
        <v>245500</v>
      </c>
      <c r="F4861" s="418">
        <v>44256</v>
      </c>
      <c r="G4861" s="417" t="s">
        <v>3582</v>
      </c>
      <c r="I4861" s="379">
        <f t="shared" ca="1" si="300"/>
        <v>-315</v>
      </c>
      <c r="J4861" s="379">
        <f t="shared" ca="1" si="301"/>
        <v>-219</v>
      </c>
      <c r="K4861" s="391" t="e">
        <f t="shared" ca="1" si="302"/>
        <v>#VALUE!</v>
      </c>
      <c r="L4861" s="379"/>
      <c r="O4861" s="379"/>
    </row>
    <row r="4862" spans="1:15">
      <c r="A4862" s="417" t="s">
        <v>2155</v>
      </c>
      <c r="B4862" s="417" t="s">
        <v>11633</v>
      </c>
      <c r="C4862" s="417" t="s">
        <v>2281</v>
      </c>
      <c r="D4862" s="417" t="s">
        <v>3716</v>
      </c>
      <c r="E4862" s="391">
        <v>158900</v>
      </c>
      <c r="F4862" s="418">
        <v>44256</v>
      </c>
      <c r="G4862" s="417" t="s">
        <v>3582</v>
      </c>
      <c r="I4862" s="379">
        <f t="shared" ca="1" si="300"/>
        <v>-315</v>
      </c>
      <c r="J4862" s="379">
        <f t="shared" ca="1" si="301"/>
        <v>-219</v>
      </c>
      <c r="K4862" s="391" t="e">
        <f t="shared" ca="1" si="302"/>
        <v>#VALUE!</v>
      </c>
      <c r="L4862" s="379"/>
      <c r="O4862" s="379"/>
    </row>
    <row r="4863" spans="1:15">
      <c r="A4863" s="417" t="s">
        <v>2155</v>
      </c>
      <c r="B4863" s="417" t="s">
        <v>11634</v>
      </c>
      <c r="C4863" s="417" t="s">
        <v>2281</v>
      </c>
      <c r="D4863" s="417" t="s">
        <v>3716</v>
      </c>
      <c r="E4863" s="391">
        <v>142000</v>
      </c>
      <c r="F4863" s="418">
        <v>44256</v>
      </c>
      <c r="G4863" s="417" t="s">
        <v>3582</v>
      </c>
      <c r="I4863" s="379">
        <f t="shared" ca="1" si="300"/>
        <v>-315</v>
      </c>
      <c r="J4863" s="379">
        <f t="shared" ca="1" si="301"/>
        <v>-219</v>
      </c>
      <c r="K4863" s="391" t="e">
        <f t="shared" ca="1" si="302"/>
        <v>#VALUE!</v>
      </c>
      <c r="L4863" s="379"/>
      <c r="O4863" s="379"/>
    </row>
    <row r="4864" spans="1:15">
      <c r="A4864" s="417" t="s">
        <v>2155</v>
      </c>
      <c r="B4864" s="417" t="s">
        <v>11635</v>
      </c>
      <c r="C4864" s="417" t="s">
        <v>2281</v>
      </c>
      <c r="D4864" s="417" t="s">
        <v>3716</v>
      </c>
      <c r="E4864" s="391">
        <v>165000</v>
      </c>
      <c r="F4864" s="418">
        <v>44256</v>
      </c>
      <c r="G4864" s="417" t="s">
        <v>3582</v>
      </c>
      <c r="I4864" s="379">
        <f t="shared" ca="1" si="300"/>
        <v>-315</v>
      </c>
      <c r="J4864" s="379">
        <f t="shared" ca="1" si="301"/>
        <v>-219</v>
      </c>
      <c r="K4864" s="391" t="e">
        <f t="shared" ca="1" si="302"/>
        <v>#VALUE!</v>
      </c>
      <c r="L4864" s="379"/>
      <c r="O4864" s="379"/>
    </row>
    <row r="4865" spans="1:15">
      <c r="A4865" s="417" t="s">
        <v>2155</v>
      </c>
      <c r="B4865" s="417" t="s">
        <v>17078</v>
      </c>
      <c r="C4865" s="417" t="s">
        <v>2281</v>
      </c>
      <c r="D4865" s="417" t="s">
        <v>3716</v>
      </c>
      <c r="E4865" s="391">
        <v>183067</v>
      </c>
      <c r="F4865" s="418">
        <v>44256</v>
      </c>
      <c r="G4865" s="417" t="s">
        <v>3582</v>
      </c>
      <c r="I4865" s="379">
        <f t="shared" ca="1" si="300"/>
        <v>-315</v>
      </c>
      <c r="J4865" s="379">
        <f t="shared" ca="1" si="301"/>
        <v>-219</v>
      </c>
      <c r="K4865" s="391" t="e">
        <f t="shared" ca="1" si="302"/>
        <v>#VALUE!</v>
      </c>
      <c r="L4865" s="379"/>
      <c r="O4865" s="379"/>
    </row>
    <row r="4866" spans="1:15">
      <c r="A4866" s="417" t="s">
        <v>2155</v>
      </c>
      <c r="B4866" s="417" t="s">
        <v>3775</v>
      </c>
      <c r="C4866" s="417" t="s">
        <v>2281</v>
      </c>
      <c r="D4866" s="417" t="s">
        <v>3716</v>
      </c>
      <c r="E4866" s="391">
        <v>153080</v>
      </c>
      <c r="F4866" s="418">
        <v>44256</v>
      </c>
      <c r="G4866" s="417" t="s">
        <v>3582</v>
      </c>
      <c r="I4866" s="379">
        <f t="shared" ca="1" si="300"/>
        <v>-315</v>
      </c>
      <c r="J4866" s="379">
        <f t="shared" ca="1" si="301"/>
        <v>-219</v>
      </c>
      <c r="K4866" s="391" t="e">
        <f t="shared" ca="1" si="302"/>
        <v>#VALUE!</v>
      </c>
      <c r="L4866" s="379"/>
      <c r="O4866" s="379"/>
    </row>
    <row r="4867" spans="1:15">
      <c r="A4867" s="417" t="s">
        <v>2155</v>
      </c>
      <c r="B4867" s="417" t="s">
        <v>11636</v>
      </c>
      <c r="C4867" s="417" t="s">
        <v>2281</v>
      </c>
      <c r="D4867" s="417" t="s">
        <v>3716</v>
      </c>
      <c r="E4867" s="391">
        <v>120650</v>
      </c>
      <c r="F4867" s="418">
        <v>44256</v>
      </c>
      <c r="G4867" s="417" t="s">
        <v>3582</v>
      </c>
      <c r="I4867" s="379">
        <f t="shared" ca="1" si="300"/>
        <v>-315</v>
      </c>
      <c r="J4867" s="379">
        <f t="shared" ca="1" si="301"/>
        <v>-219</v>
      </c>
      <c r="K4867" s="391" t="e">
        <f t="shared" ca="1" si="302"/>
        <v>#VALUE!</v>
      </c>
      <c r="L4867" s="379"/>
      <c r="O4867" s="379"/>
    </row>
    <row r="4868" spans="1:15">
      <c r="A4868" s="417" t="s">
        <v>2155</v>
      </c>
      <c r="B4868" s="417" t="s">
        <v>8088</v>
      </c>
      <c r="C4868" s="417" t="s">
        <v>2281</v>
      </c>
      <c r="D4868" s="417" t="s">
        <v>3716</v>
      </c>
      <c r="E4868" s="391">
        <v>212000</v>
      </c>
      <c r="F4868" s="418">
        <v>44256</v>
      </c>
      <c r="G4868" s="417" t="s">
        <v>3582</v>
      </c>
      <c r="I4868" s="379">
        <f t="shared" ca="1" si="300"/>
        <v>-315</v>
      </c>
      <c r="J4868" s="379">
        <f t="shared" ca="1" si="301"/>
        <v>-219</v>
      </c>
      <c r="K4868" s="391" t="e">
        <f t="shared" ca="1" si="302"/>
        <v>#VALUE!</v>
      </c>
      <c r="L4868" s="379"/>
      <c r="O4868" s="379"/>
    </row>
    <row r="4869" spans="1:15">
      <c r="A4869" s="417" t="s">
        <v>2155</v>
      </c>
      <c r="B4869" s="417" t="s">
        <v>11637</v>
      </c>
      <c r="C4869" s="417" t="s">
        <v>2281</v>
      </c>
      <c r="D4869" s="417" t="s">
        <v>3716</v>
      </c>
      <c r="E4869" s="391">
        <v>153000</v>
      </c>
      <c r="F4869" s="418">
        <v>44256</v>
      </c>
      <c r="G4869" s="417" t="s">
        <v>3582</v>
      </c>
      <c r="I4869" s="379">
        <f t="shared" ca="1" si="300"/>
        <v>-315</v>
      </c>
      <c r="J4869" s="379">
        <f t="shared" ca="1" si="301"/>
        <v>-219</v>
      </c>
      <c r="K4869" s="391" t="e">
        <f t="shared" ca="1" si="302"/>
        <v>#VALUE!</v>
      </c>
      <c r="L4869" s="379"/>
      <c r="O4869" s="379"/>
    </row>
    <row r="4870" spans="1:15">
      <c r="A4870" s="417" t="s">
        <v>2155</v>
      </c>
      <c r="B4870" s="417" t="s">
        <v>3776</v>
      </c>
      <c r="C4870" s="417" t="s">
        <v>2281</v>
      </c>
      <c r="D4870" s="417" t="s">
        <v>3716</v>
      </c>
      <c r="E4870" s="391">
        <v>141000</v>
      </c>
      <c r="F4870" s="418">
        <v>44256</v>
      </c>
      <c r="G4870" s="417" t="s">
        <v>3582</v>
      </c>
      <c r="I4870" s="379">
        <f t="shared" ca="1" si="300"/>
        <v>-315</v>
      </c>
      <c r="J4870" s="379">
        <f t="shared" ca="1" si="301"/>
        <v>-219</v>
      </c>
      <c r="K4870" s="391" t="e">
        <f t="shared" ca="1" si="302"/>
        <v>#VALUE!</v>
      </c>
      <c r="L4870" s="379"/>
      <c r="O4870" s="379"/>
    </row>
    <row r="4871" spans="1:15">
      <c r="A4871" s="417" t="s">
        <v>2155</v>
      </c>
      <c r="B4871" s="417" t="s">
        <v>11638</v>
      </c>
      <c r="C4871" s="417" t="s">
        <v>2281</v>
      </c>
      <c r="D4871" s="417" t="s">
        <v>3716</v>
      </c>
      <c r="E4871" s="391">
        <v>116500</v>
      </c>
      <c r="F4871" s="418">
        <v>44256</v>
      </c>
      <c r="G4871" s="417" t="s">
        <v>3582</v>
      </c>
      <c r="I4871" s="379">
        <f t="shared" ca="1" si="300"/>
        <v>-315</v>
      </c>
      <c r="J4871" s="379">
        <f t="shared" ca="1" si="301"/>
        <v>-219</v>
      </c>
      <c r="K4871" s="391" t="e">
        <f t="shared" ca="1" si="302"/>
        <v>#VALUE!</v>
      </c>
      <c r="L4871" s="379"/>
      <c r="O4871" s="379"/>
    </row>
    <row r="4872" spans="1:15">
      <c r="A4872" s="417" t="s">
        <v>2155</v>
      </c>
      <c r="B4872" s="417" t="s">
        <v>11639</v>
      </c>
      <c r="C4872" s="417" t="s">
        <v>2281</v>
      </c>
      <c r="D4872" s="417" t="s">
        <v>3716</v>
      </c>
      <c r="E4872" s="391">
        <v>70000</v>
      </c>
      <c r="F4872" s="418">
        <v>44256</v>
      </c>
      <c r="G4872" s="417" t="s">
        <v>3582</v>
      </c>
      <c r="I4872" s="379">
        <f t="shared" ca="1" si="300"/>
        <v>-315</v>
      </c>
      <c r="J4872" s="379">
        <f t="shared" ca="1" si="301"/>
        <v>-219</v>
      </c>
      <c r="K4872" s="391" t="e">
        <f t="shared" ca="1" si="302"/>
        <v>#VALUE!</v>
      </c>
      <c r="L4872" s="379"/>
      <c r="O4872" s="379"/>
    </row>
    <row r="4873" spans="1:15">
      <c r="A4873" s="417" t="s">
        <v>2155</v>
      </c>
      <c r="B4873" s="417" t="s">
        <v>11640</v>
      </c>
      <c r="C4873" s="417" t="s">
        <v>2281</v>
      </c>
      <c r="D4873" s="417" t="s">
        <v>3716</v>
      </c>
      <c r="E4873" s="391">
        <v>89499</v>
      </c>
      <c r="F4873" s="418">
        <v>44256</v>
      </c>
      <c r="G4873" s="417" t="s">
        <v>3582</v>
      </c>
      <c r="I4873" s="379">
        <f t="shared" ca="1" si="300"/>
        <v>-315</v>
      </c>
      <c r="J4873" s="379">
        <f t="shared" ca="1" si="301"/>
        <v>-219</v>
      </c>
      <c r="K4873" s="391" t="e">
        <f t="shared" ca="1" si="302"/>
        <v>#VALUE!</v>
      </c>
      <c r="L4873" s="379"/>
      <c r="O4873" s="379"/>
    </row>
    <row r="4874" spans="1:15">
      <c r="A4874" s="417" t="s">
        <v>2155</v>
      </c>
      <c r="B4874" s="417" t="s">
        <v>6914</v>
      </c>
      <c r="C4874" s="417" t="s">
        <v>2281</v>
      </c>
      <c r="D4874" s="417" t="s">
        <v>3716</v>
      </c>
      <c r="E4874" s="391">
        <v>79206</v>
      </c>
      <c r="F4874" s="418">
        <v>44256</v>
      </c>
      <c r="G4874" s="417" t="s">
        <v>3582</v>
      </c>
      <c r="I4874" s="379">
        <f t="shared" ref="I4874:I4937" ca="1" si="303">IF(F4874&lt;&gt;"",F4874-$I$199,"")</f>
        <v>-315</v>
      </c>
      <c r="J4874" s="379">
        <f t="shared" ref="J4874:J4937" ca="1" si="304">IF(I4874&lt;&gt;"",NETWORKDAYS($I$199,F4874-1,$N$201:$N$224),"")</f>
        <v>-219</v>
      </c>
      <c r="K4874" s="391" t="e">
        <f t="shared" ref="K4874:K4937" ca="1" si="305">IF(I4874&lt;&gt;"",RIGHT(D4874,LEN(D4874)-FIND(" ",D4874)),"")</f>
        <v>#VALUE!</v>
      </c>
      <c r="L4874" s="379"/>
      <c r="O4874" s="379"/>
    </row>
    <row r="4875" spans="1:15">
      <c r="A4875" s="417" t="s">
        <v>2155</v>
      </c>
      <c r="B4875" s="417" t="s">
        <v>11641</v>
      </c>
      <c r="C4875" s="417" t="s">
        <v>2281</v>
      </c>
      <c r="D4875" s="417" t="s">
        <v>3716</v>
      </c>
      <c r="E4875" s="391">
        <v>65183</v>
      </c>
      <c r="F4875" s="418">
        <v>44256</v>
      </c>
      <c r="G4875" s="417" t="s">
        <v>3582</v>
      </c>
      <c r="I4875" s="379">
        <f t="shared" ca="1" si="303"/>
        <v>-315</v>
      </c>
      <c r="J4875" s="379">
        <f t="shared" ca="1" si="304"/>
        <v>-219</v>
      </c>
      <c r="K4875" s="391" t="e">
        <f t="shared" ca="1" si="305"/>
        <v>#VALUE!</v>
      </c>
      <c r="L4875" s="379"/>
      <c r="O4875" s="379"/>
    </row>
    <row r="4876" spans="1:15">
      <c r="A4876" s="417" t="s">
        <v>2155</v>
      </c>
      <c r="B4876" s="417" t="s">
        <v>8089</v>
      </c>
      <c r="C4876" s="417" t="s">
        <v>2281</v>
      </c>
      <c r="D4876" s="417" t="s">
        <v>3716</v>
      </c>
      <c r="E4876" s="391">
        <v>47000</v>
      </c>
      <c r="F4876" s="418">
        <v>44256</v>
      </c>
      <c r="G4876" s="417" t="s">
        <v>3582</v>
      </c>
      <c r="I4876" s="379">
        <f t="shared" ca="1" si="303"/>
        <v>-315</v>
      </c>
      <c r="J4876" s="379">
        <f t="shared" ca="1" si="304"/>
        <v>-219</v>
      </c>
      <c r="K4876" s="391" t="e">
        <f t="shared" ca="1" si="305"/>
        <v>#VALUE!</v>
      </c>
      <c r="L4876" s="379"/>
      <c r="O4876" s="379"/>
    </row>
    <row r="4877" spans="1:15">
      <c r="A4877" s="417" t="s">
        <v>2155</v>
      </c>
      <c r="B4877" s="417" t="s">
        <v>3777</v>
      </c>
      <c r="C4877" s="417" t="s">
        <v>2281</v>
      </c>
      <c r="D4877" s="417" t="s">
        <v>3716</v>
      </c>
      <c r="E4877" s="391">
        <v>72500</v>
      </c>
      <c r="F4877" s="418">
        <v>44256</v>
      </c>
      <c r="G4877" s="417" t="s">
        <v>3582</v>
      </c>
      <c r="I4877" s="379">
        <f t="shared" ca="1" si="303"/>
        <v>-315</v>
      </c>
      <c r="J4877" s="379">
        <f t="shared" ca="1" si="304"/>
        <v>-219</v>
      </c>
      <c r="K4877" s="391" t="e">
        <f t="shared" ca="1" si="305"/>
        <v>#VALUE!</v>
      </c>
      <c r="L4877" s="379"/>
      <c r="O4877" s="379"/>
    </row>
    <row r="4878" spans="1:15">
      <c r="A4878" s="417" t="s">
        <v>2155</v>
      </c>
      <c r="B4878" s="417" t="s">
        <v>11642</v>
      </c>
      <c r="C4878" s="417" t="s">
        <v>2281</v>
      </c>
      <c r="D4878" s="417" t="s">
        <v>3716</v>
      </c>
      <c r="E4878" s="391">
        <v>46921</v>
      </c>
      <c r="F4878" s="418">
        <v>44256</v>
      </c>
      <c r="G4878" s="417" t="s">
        <v>3582</v>
      </c>
      <c r="I4878" s="379">
        <f t="shared" ca="1" si="303"/>
        <v>-315</v>
      </c>
      <c r="J4878" s="379">
        <f t="shared" ca="1" si="304"/>
        <v>-219</v>
      </c>
      <c r="K4878" s="391" t="e">
        <f t="shared" ca="1" si="305"/>
        <v>#VALUE!</v>
      </c>
      <c r="L4878" s="379"/>
      <c r="O4878" s="379"/>
    </row>
    <row r="4879" spans="1:15">
      <c r="A4879" s="417" t="s">
        <v>2155</v>
      </c>
      <c r="B4879" s="417" t="s">
        <v>11643</v>
      </c>
      <c r="C4879" s="417" t="s">
        <v>2281</v>
      </c>
      <c r="D4879" s="417" t="s">
        <v>3716</v>
      </c>
      <c r="E4879" s="391">
        <v>13000</v>
      </c>
      <c r="F4879" s="418">
        <v>44256</v>
      </c>
      <c r="G4879" s="417" t="s">
        <v>3582</v>
      </c>
      <c r="I4879" s="379">
        <f t="shared" ca="1" si="303"/>
        <v>-315</v>
      </c>
      <c r="J4879" s="379">
        <f t="shared" ca="1" si="304"/>
        <v>-219</v>
      </c>
      <c r="K4879" s="391" t="e">
        <f t="shared" ca="1" si="305"/>
        <v>#VALUE!</v>
      </c>
      <c r="L4879" s="379"/>
      <c r="O4879" s="379"/>
    </row>
    <row r="4880" spans="1:15">
      <c r="A4880" s="417" t="s">
        <v>2155</v>
      </c>
      <c r="B4880" s="417" t="s">
        <v>3778</v>
      </c>
      <c r="C4880" s="417" t="s">
        <v>2281</v>
      </c>
      <c r="D4880" s="417" t="s">
        <v>3716</v>
      </c>
      <c r="E4880" s="391">
        <v>29660</v>
      </c>
      <c r="F4880" s="418">
        <v>44256</v>
      </c>
      <c r="G4880" s="417" t="s">
        <v>3582</v>
      </c>
      <c r="I4880" s="379">
        <f t="shared" ca="1" si="303"/>
        <v>-315</v>
      </c>
      <c r="J4880" s="379">
        <f t="shared" ca="1" si="304"/>
        <v>-219</v>
      </c>
      <c r="K4880" s="391" t="e">
        <f t="shared" ca="1" si="305"/>
        <v>#VALUE!</v>
      </c>
      <c r="L4880" s="379"/>
      <c r="O4880" s="379"/>
    </row>
    <row r="4881" spans="1:15">
      <c r="A4881" s="417" t="s">
        <v>2155</v>
      </c>
      <c r="B4881" s="417" t="s">
        <v>6915</v>
      </c>
      <c r="C4881" s="417" t="s">
        <v>2281</v>
      </c>
      <c r="D4881" s="417" t="s">
        <v>3716</v>
      </c>
      <c r="E4881" s="391">
        <v>16000</v>
      </c>
      <c r="F4881" s="418">
        <v>44256</v>
      </c>
      <c r="G4881" s="417" t="s">
        <v>3582</v>
      </c>
      <c r="I4881" s="379">
        <f t="shared" ca="1" si="303"/>
        <v>-315</v>
      </c>
      <c r="J4881" s="379">
        <f t="shared" ca="1" si="304"/>
        <v>-219</v>
      </c>
      <c r="K4881" s="391" t="e">
        <f t="shared" ca="1" si="305"/>
        <v>#VALUE!</v>
      </c>
      <c r="L4881" s="379"/>
      <c r="O4881" s="379"/>
    </row>
    <row r="4882" spans="1:15">
      <c r="A4882" s="417" t="s">
        <v>2155</v>
      </c>
      <c r="B4882" s="417" t="s">
        <v>8090</v>
      </c>
      <c r="C4882" s="417" t="s">
        <v>2281</v>
      </c>
      <c r="D4882" s="417" t="s">
        <v>3716</v>
      </c>
      <c r="E4882" s="391">
        <v>22000</v>
      </c>
      <c r="F4882" s="418">
        <v>44256</v>
      </c>
      <c r="G4882" s="417" t="s">
        <v>3582</v>
      </c>
      <c r="I4882" s="379">
        <f t="shared" ca="1" si="303"/>
        <v>-315</v>
      </c>
      <c r="J4882" s="379">
        <f t="shared" ca="1" si="304"/>
        <v>-219</v>
      </c>
      <c r="K4882" s="391" t="e">
        <f t="shared" ca="1" si="305"/>
        <v>#VALUE!</v>
      </c>
      <c r="L4882" s="379"/>
      <c r="O4882" s="379"/>
    </row>
    <row r="4883" spans="1:15">
      <c r="A4883" s="417" t="s">
        <v>2155</v>
      </c>
      <c r="B4883" s="417" t="s">
        <v>11644</v>
      </c>
      <c r="C4883" s="417" t="s">
        <v>2332</v>
      </c>
      <c r="D4883" s="417" t="s">
        <v>3716</v>
      </c>
      <c r="E4883" s="391">
        <v>3000</v>
      </c>
      <c r="F4883" s="418">
        <v>44256</v>
      </c>
      <c r="G4883" s="417" t="s">
        <v>3582</v>
      </c>
      <c r="I4883" s="379">
        <f t="shared" ca="1" si="303"/>
        <v>-315</v>
      </c>
      <c r="J4883" s="379">
        <f t="shared" ca="1" si="304"/>
        <v>-219</v>
      </c>
      <c r="K4883" s="391" t="e">
        <f t="shared" ca="1" si="305"/>
        <v>#VALUE!</v>
      </c>
      <c r="L4883" s="379"/>
      <c r="O4883" s="379"/>
    </row>
    <row r="4884" spans="1:15">
      <c r="A4884" s="417" t="s">
        <v>2155</v>
      </c>
      <c r="B4884" s="417" t="s">
        <v>8091</v>
      </c>
      <c r="C4884" s="417" t="s">
        <v>2332</v>
      </c>
      <c r="D4884" s="417" t="s">
        <v>3716</v>
      </c>
      <c r="E4884" s="391">
        <v>26950</v>
      </c>
      <c r="F4884" s="418">
        <v>44256</v>
      </c>
      <c r="G4884" s="417" t="s">
        <v>3582</v>
      </c>
      <c r="I4884" s="379">
        <f t="shared" ca="1" si="303"/>
        <v>-315</v>
      </c>
      <c r="J4884" s="379">
        <f t="shared" ca="1" si="304"/>
        <v>-219</v>
      </c>
      <c r="K4884" s="391" t="e">
        <f t="shared" ca="1" si="305"/>
        <v>#VALUE!</v>
      </c>
      <c r="L4884" s="379"/>
      <c r="O4884" s="379"/>
    </row>
    <row r="4885" spans="1:15">
      <c r="A4885" s="417" t="s">
        <v>2155</v>
      </c>
      <c r="B4885" s="417" t="s">
        <v>3779</v>
      </c>
      <c r="C4885" s="417" t="s">
        <v>2332</v>
      </c>
      <c r="D4885" s="417" t="s">
        <v>3716</v>
      </c>
      <c r="E4885" s="391">
        <v>4000</v>
      </c>
      <c r="F4885" s="418">
        <v>44256</v>
      </c>
      <c r="G4885" s="417" t="s">
        <v>3582</v>
      </c>
      <c r="I4885" s="379">
        <f t="shared" ca="1" si="303"/>
        <v>-315</v>
      </c>
      <c r="J4885" s="379">
        <f t="shared" ca="1" si="304"/>
        <v>-219</v>
      </c>
      <c r="K4885" s="391" t="e">
        <f t="shared" ca="1" si="305"/>
        <v>#VALUE!</v>
      </c>
      <c r="L4885" s="379"/>
      <c r="O4885" s="379"/>
    </row>
    <row r="4886" spans="1:15">
      <c r="A4886" s="417" t="s">
        <v>2155</v>
      </c>
      <c r="B4886" s="417" t="s">
        <v>3780</v>
      </c>
      <c r="C4886" s="417" t="s">
        <v>2332</v>
      </c>
      <c r="D4886" s="417" t="s">
        <v>3716</v>
      </c>
      <c r="E4886" s="391">
        <v>15000</v>
      </c>
      <c r="F4886" s="418">
        <v>44256</v>
      </c>
      <c r="G4886" s="417" t="s">
        <v>3582</v>
      </c>
      <c r="I4886" s="379">
        <f t="shared" ca="1" si="303"/>
        <v>-315</v>
      </c>
      <c r="J4886" s="379">
        <f t="shared" ca="1" si="304"/>
        <v>-219</v>
      </c>
      <c r="K4886" s="391" t="e">
        <f t="shared" ca="1" si="305"/>
        <v>#VALUE!</v>
      </c>
      <c r="L4886" s="379"/>
      <c r="O4886" s="379"/>
    </row>
    <row r="4887" spans="1:15">
      <c r="A4887" s="417" t="s">
        <v>2155</v>
      </c>
      <c r="B4887" s="417" t="s">
        <v>3781</v>
      </c>
      <c r="C4887" s="417" t="s">
        <v>2332</v>
      </c>
      <c r="D4887" s="417" t="s">
        <v>3716</v>
      </c>
      <c r="E4887" s="391">
        <v>9000</v>
      </c>
      <c r="F4887" s="418">
        <v>44256</v>
      </c>
      <c r="G4887" s="417" t="s">
        <v>3582</v>
      </c>
      <c r="I4887" s="379">
        <f t="shared" ca="1" si="303"/>
        <v>-315</v>
      </c>
      <c r="J4887" s="379">
        <f t="shared" ca="1" si="304"/>
        <v>-219</v>
      </c>
      <c r="K4887" s="391" t="e">
        <f t="shared" ca="1" si="305"/>
        <v>#VALUE!</v>
      </c>
      <c r="L4887" s="379"/>
      <c r="O4887" s="379"/>
    </row>
    <row r="4888" spans="1:15">
      <c r="A4888" s="417" t="s">
        <v>2155</v>
      </c>
      <c r="B4888" s="417" t="s">
        <v>17079</v>
      </c>
      <c r="C4888" s="417" t="s">
        <v>2332</v>
      </c>
      <c r="D4888" s="417" t="s">
        <v>3716</v>
      </c>
      <c r="E4888" s="391">
        <v>32000</v>
      </c>
      <c r="F4888" s="418">
        <v>44256</v>
      </c>
      <c r="G4888" s="417" t="s">
        <v>3582</v>
      </c>
      <c r="I4888" s="379">
        <f t="shared" ca="1" si="303"/>
        <v>-315</v>
      </c>
      <c r="J4888" s="379">
        <f t="shared" ca="1" si="304"/>
        <v>-219</v>
      </c>
      <c r="K4888" s="391" t="e">
        <f t="shared" ca="1" si="305"/>
        <v>#VALUE!</v>
      </c>
      <c r="L4888" s="379"/>
      <c r="O4888" s="379"/>
    </row>
    <row r="4889" spans="1:15">
      <c r="A4889" s="417" t="s">
        <v>2155</v>
      </c>
      <c r="B4889" s="417" t="s">
        <v>11645</v>
      </c>
      <c r="C4889" s="417" t="s">
        <v>2332</v>
      </c>
      <c r="D4889" s="417" t="s">
        <v>3716</v>
      </c>
      <c r="E4889" s="391">
        <v>70000</v>
      </c>
      <c r="F4889" s="418">
        <v>44256</v>
      </c>
      <c r="G4889" s="417" t="s">
        <v>3582</v>
      </c>
      <c r="I4889" s="379">
        <f t="shared" ca="1" si="303"/>
        <v>-315</v>
      </c>
      <c r="J4889" s="379">
        <f t="shared" ca="1" si="304"/>
        <v>-219</v>
      </c>
      <c r="K4889" s="391" t="e">
        <f t="shared" ca="1" si="305"/>
        <v>#VALUE!</v>
      </c>
      <c r="L4889" s="379"/>
      <c r="O4889" s="379"/>
    </row>
    <row r="4890" spans="1:15">
      <c r="A4890" s="417" t="s">
        <v>2155</v>
      </c>
      <c r="B4890" s="417" t="s">
        <v>3782</v>
      </c>
      <c r="C4890" s="417" t="s">
        <v>2332</v>
      </c>
      <c r="D4890" s="417" t="s">
        <v>3716</v>
      </c>
      <c r="E4890" s="391">
        <v>15750</v>
      </c>
      <c r="F4890" s="418">
        <v>44256</v>
      </c>
      <c r="G4890" s="417" t="s">
        <v>3582</v>
      </c>
      <c r="I4890" s="379">
        <f t="shared" ca="1" si="303"/>
        <v>-315</v>
      </c>
      <c r="J4890" s="379">
        <f t="shared" ca="1" si="304"/>
        <v>-219</v>
      </c>
      <c r="K4890" s="391" t="e">
        <f t="shared" ca="1" si="305"/>
        <v>#VALUE!</v>
      </c>
      <c r="L4890" s="379"/>
      <c r="O4890" s="379"/>
    </row>
    <row r="4891" spans="1:15">
      <c r="A4891" s="417" t="s">
        <v>2155</v>
      </c>
      <c r="B4891" s="417" t="s">
        <v>11646</v>
      </c>
      <c r="C4891" s="417" t="s">
        <v>2332</v>
      </c>
      <c r="D4891" s="417" t="s">
        <v>3716</v>
      </c>
      <c r="E4891" s="391">
        <v>42000</v>
      </c>
      <c r="F4891" s="418">
        <v>44256</v>
      </c>
      <c r="G4891" s="417" t="s">
        <v>3582</v>
      </c>
      <c r="I4891" s="379">
        <f t="shared" ca="1" si="303"/>
        <v>-315</v>
      </c>
      <c r="J4891" s="379">
        <f t="shared" ca="1" si="304"/>
        <v>-219</v>
      </c>
      <c r="K4891" s="391" t="e">
        <f t="shared" ca="1" si="305"/>
        <v>#VALUE!</v>
      </c>
      <c r="L4891" s="379"/>
      <c r="O4891" s="379"/>
    </row>
    <row r="4892" spans="1:15">
      <c r="A4892" s="417" t="s">
        <v>2155</v>
      </c>
      <c r="B4892" s="417" t="s">
        <v>3783</v>
      </c>
      <c r="C4892" s="417" t="s">
        <v>2332</v>
      </c>
      <c r="D4892" s="417" t="s">
        <v>3716</v>
      </c>
      <c r="E4892" s="391">
        <v>27550</v>
      </c>
      <c r="F4892" s="418">
        <v>44256</v>
      </c>
      <c r="G4892" s="417" t="s">
        <v>3582</v>
      </c>
      <c r="I4892" s="379">
        <f t="shared" ca="1" si="303"/>
        <v>-315</v>
      </c>
      <c r="J4892" s="379">
        <f t="shared" ca="1" si="304"/>
        <v>-219</v>
      </c>
      <c r="K4892" s="391" t="e">
        <f t="shared" ca="1" si="305"/>
        <v>#VALUE!</v>
      </c>
      <c r="L4892" s="379"/>
      <c r="O4892" s="379"/>
    </row>
    <row r="4893" spans="1:15">
      <c r="A4893" s="417" t="s">
        <v>2155</v>
      </c>
      <c r="B4893" s="417" t="s">
        <v>11647</v>
      </c>
      <c r="C4893" s="417" t="s">
        <v>2332</v>
      </c>
      <c r="D4893" s="417" t="s">
        <v>3716</v>
      </c>
      <c r="E4893" s="391">
        <v>60000</v>
      </c>
      <c r="F4893" s="418">
        <v>44256</v>
      </c>
      <c r="G4893" s="417" t="s">
        <v>3582</v>
      </c>
      <c r="I4893" s="379">
        <f t="shared" ca="1" si="303"/>
        <v>-315</v>
      </c>
      <c r="J4893" s="379">
        <f t="shared" ca="1" si="304"/>
        <v>-219</v>
      </c>
      <c r="K4893" s="391" t="e">
        <f t="shared" ca="1" si="305"/>
        <v>#VALUE!</v>
      </c>
      <c r="L4893" s="379"/>
      <c r="O4893" s="379"/>
    </row>
    <row r="4894" spans="1:15">
      <c r="A4894" s="417" t="s">
        <v>2155</v>
      </c>
      <c r="B4894" s="417" t="s">
        <v>11648</v>
      </c>
      <c r="C4894" s="417" t="s">
        <v>2332</v>
      </c>
      <c r="D4894" s="417" t="s">
        <v>3716</v>
      </c>
      <c r="E4894" s="391">
        <v>65000</v>
      </c>
      <c r="F4894" s="418">
        <v>44256</v>
      </c>
      <c r="G4894" s="417" t="s">
        <v>3582</v>
      </c>
      <c r="I4894" s="379">
        <f t="shared" ca="1" si="303"/>
        <v>-315</v>
      </c>
      <c r="J4894" s="379">
        <f t="shared" ca="1" si="304"/>
        <v>-219</v>
      </c>
      <c r="K4894" s="391" t="e">
        <f t="shared" ca="1" si="305"/>
        <v>#VALUE!</v>
      </c>
      <c r="L4894" s="379"/>
      <c r="O4894" s="379"/>
    </row>
    <row r="4895" spans="1:15">
      <c r="A4895" s="417" t="s">
        <v>2155</v>
      </c>
      <c r="B4895" s="417" t="s">
        <v>11649</v>
      </c>
      <c r="C4895" s="417" t="s">
        <v>2332</v>
      </c>
      <c r="D4895" s="417" t="s">
        <v>3716</v>
      </c>
      <c r="E4895" s="391">
        <v>84023</v>
      </c>
      <c r="F4895" s="418">
        <v>44256</v>
      </c>
      <c r="G4895" s="417" t="s">
        <v>3582</v>
      </c>
      <c r="I4895" s="379">
        <f t="shared" ca="1" si="303"/>
        <v>-315</v>
      </c>
      <c r="J4895" s="379">
        <f t="shared" ca="1" si="304"/>
        <v>-219</v>
      </c>
      <c r="K4895" s="391" t="e">
        <f t="shared" ca="1" si="305"/>
        <v>#VALUE!</v>
      </c>
      <c r="L4895" s="379"/>
      <c r="O4895" s="379"/>
    </row>
    <row r="4896" spans="1:15">
      <c r="A4896" s="417" t="s">
        <v>2155</v>
      </c>
      <c r="B4896" s="417" t="s">
        <v>6916</v>
      </c>
      <c r="C4896" s="417" t="s">
        <v>2332</v>
      </c>
      <c r="D4896" s="417" t="s">
        <v>3716</v>
      </c>
      <c r="E4896" s="391">
        <v>61879</v>
      </c>
      <c r="F4896" s="418">
        <v>44256</v>
      </c>
      <c r="G4896" s="417" t="s">
        <v>3582</v>
      </c>
      <c r="I4896" s="379">
        <f t="shared" ca="1" si="303"/>
        <v>-315</v>
      </c>
      <c r="J4896" s="379">
        <f t="shared" ca="1" si="304"/>
        <v>-219</v>
      </c>
      <c r="K4896" s="391" t="e">
        <f t="shared" ca="1" si="305"/>
        <v>#VALUE!</v>
      </c>
      <c r="L4896" s="379"/>
      <c r="O4896" s="379"/>
    </row>
    <row r="4897" spans="1:15">
      <c r="A4897" s="417" t="s">
        <v>2155</v>
      </c>
      <c r="B4897" s="417" t="s">
        <v>3784</v>
      </c>
      <c r="C4897" s="417" t="s">
        <v>2332</v>
      </c>
      <c r="D4897" s="417" t="s">
        <v>3716</v>
      </c>
      <c r="E4897" s="391">
        <v>77550</v>
      </c>
      <c r="F4897" s="418">
        <v>44256</v>
      </c>
      <c r="G4897" s="417" t="s">
        <v>3582</v>
      </c>
      <c r="I4897" s="379">
        <f t="shared" ca="1" si="303"/>
        <v>-315</v>
      </c>
      <c r="J4897" s="379">
        <f t="shared" ca="1" si="304"/>
        <v>-219</v>
      </c>
      <c r="K4897" s="391" t="e">
        <f t="shared" ca="1" si="305"/>
        <v>#VALUE!</v>
      </c>
      <c r="L4897" s="379"/>
      <c r="O4897" s="379"/>
    </row>
    <row r="4898" spans="1:15">
      <c r="A4898" s="417" t="s">
        <v>2155</v>
      </c>
      <c r="B4898" s="417" t="s">
        <v>8092</v>
      </c>
      <c r="C4898" s="417" t="s">
        <v>2332</v>
      </c>
      <c r="D4898" s="417" t="s">
        <v>3716</v>
      </c>
      <c r="E4898" s="391">
        <v>97000</v>
      </c>
      <c r="F4898" s="418">
        <v>44256</v>
      </c>
      <c r="G4898" s="417" t="s">
        <v>3582</v>
      </c>
      <c r="I4898" s="379">
        <f t="shared" ca="1" si="303"/>
        <v>-315</v>
      </c>
      <c r="J4898" s="379">
        <f t="shared" ca="1" si="304"/>
        <v>-219</v>
      </c>
      <c r="K4898" s="391" t="e">
        <f t="shared" ca="1" si="305"/>
        <v>#VALUE!</v>
      </c>
      <c r="L4898" s="379"/>
      <c r="O4898" s="379"/>
    </row>
    <row r="4899" spans="1:15">
      <c r="A4899" s="417" t="s">
        <v>2155</v>
      </c>
      <c r="B4899" s="417" t="s">
        <v>3785</v>
      </c>
      <c r="C4899" s="417" t="s">
        <v>2332</v>
      </c>
      <c r="D4899" s="417" t="s">
        <v>3716</v>
      </c>
      <c r="E4899" s="391">
        <v>168000</v>
      </c>
      <c r="F4899" s="418">
        <v>44256</v>
      </c>
      <c r="G4899" s="417" t="s">
        <v>3582</v>
      </c>
      <c r="I4899" s="379">
        <f t="shared" ca="1" si="303"/>
        <v>-315</v>
      </c>
      <c r="J4899" s="379">
        <f t="shared" ca="1" si="304"/>
        <v>-219</v>
      </c>
      <c r="K4899" s="391" t="e">
        <f t="shared" ca="1" si="305"/>
        <v>#VALUE!</v>
      </c>
      <c r="L4899" s="379"/>
      <c r="O4899" s="379"/>
    </row>
    <row r="4900" spans="1:15">
      <c r="A4900" s="417" t="s">
        <v>2155</v>
      </c>
      <c r="B4900" s="417" t="s">
        <v>6917</v>
      </c>
      <c r="C4900" s="417" t="s">
        <v>2332</v>
      </c>
      <c r="D4900" s="417" t="s">
        <v>3716</v>
      </c>
      <c r="E4900" s="391">
        <v>176000</v>
      </c>
      <c r="F4900" s="418">
        <v>44256</v>
      </c>
      <c r="G4900" s="417" t="s">
        <v>3582</v>
      </c>
      <c r="I4900" s="379">
        <f t="shared" ca="1" si="303"/>
        <v>-315</v>
      </c>
      <c r="J4900" s="379">
        <f t="shared" ca="1" si="304"/>
        <v>-219</v>
      </c>
      <c r="K4900" s="391" t="e">
        <f t="shared" ca="1" si="305"/>
        <v>#VALUE!</v>
      </c>
      <c r="L4900" s="379"/>
      <c r="O4900" s="379"/>
    </row>
    <row r="4901" spans="1:15">
      <c r="A4901" s="417" t="s">
        <v>2155</v>
      </c>
      <c r="B4901" s="417" t="s">
        <v>6918</v>
      </c>
      <c r="C4901" s="417" t="s">
        <v>2332</v>
      </c>
      <c r="D4901" s="417" t="s">
        <v>3716</v>
      </c>
      <c r="E4901" s="391">
        <v>289000</v>
      </c>
      <c r="F4901" s="418">
        <v>44256</v>
      </c>
      <c r="G4901" s="417" t="s">
        <v>3582</v>
      </c>
      <c r="I4901" s="379">
        <f t="shared" ca="1" si="303"/>
        <v>-315</v>
      </c>
      <c r="J4901" s="379">
        <f t="shared" ca="1" si="304"/>
        <v>-219</v>
      </c>
      <c r="K4901" s="391" t="e">
        <f t="shared" ca="1" si="305"/>
        <v>#VALUE!</v>
      </c>
      <c r="L4901" s="379"/>
      <c r="O4901" s="379"/>
    </row>
    <row r="4902" spans="1:15">
      <c r="A4902" s="417" t="s">
        <v>2155</v>
      </c>
      <c r="B4902" s="417" t="s">
        <v>11650</v>
      </c>
      <c r="C4902" s="417" t="s">
        <v>2332</v>
      </c>
      <c r="D4902" s="417" t="s">
        <v>3716</v>
      </c>
      <c r="E4902" s="391">
        <v>485000</v>
      </c>
      <c r="F4902" s="418">
        <v>44256</v>
      </c>
      <c r="G4902" s="417" t="s">
        <v>3582</v>
      </c>
      <c r="I4902" s="379">
        <f t="shared" ca="1" si="303"/>
        <v>-315</v>
      </c>
      <c r="J4902" s="379">
        <f t="shared" ca="1" si="304"/>
        <v>-219</v>
      </c>
      <c r="K4902" s="391" t="e">
        <f t="shared" ca="1" si="305"/>
        <v>#VALUE!</v>
      </c>
      <c r="L4902" s="379"/>
      <c r="O4902" s="379"/>
    </row>
    <row r="4903" spans="1:15">
      <c r="A4903" s="417" t="s">
        <v>2155</v>
      </c>
      <c r="B4903" s="417" t="s">
        <v>11651</v>
      </c>
      <c r="C4903" s="417" t="s">
        <v>2281</v>
      </c>
      <c r="D4903" s="417" t="s">
        <v>3716</v>
      </c>
      <c r="E4903" s="391">
        <v>922300</v>
      </c>
      <c r="F4903" s="418">
        <v>44287</v>
      </c>
      <c r="G4903" s="417" t="s">
        <v>3582</v>
      </c>
      <c r="I4903" s="379">
        <f t="shared" ca="1" si="303"/>
        <v>-284</v>
      </c>
      <c r="J4903" s="379">
        <f t="shared" ca="1" si="304"/>
        <v>-197</v>
      </c>
      <c r="K4903" s="391" t="e">
        <f t="shared" ca="1" si="305"/>
        <v>#VALUE!</v>
      </c>
      <c r="L4903" s="379"/>
      <c r="O4903" s="379"/>
    </row>
    <row r="4904" spans="1:15">
      <c r="A4904" s="417" t="s">
        <v>2155</v>
      </c>
      <c r="B4904" s="417" t="s">
        <v>3786</v>
      </c>
      <c r="C4904" s="417" t="s">
        <v>2281</v>
      </c>
      <c r="D4904" s="417" t="s">
        <v>3716</v>
      </c>
      <c r="E4904" s="391">
        <v>216000</v>
      </c>
      <c r="F4904" s="418">
        <v>44287</v>
      </c>
      <c r="G4904" s="417" t="s">
        <v>3582</v>
      </c>
      <c r="I4904" s="379">
        <f t="shared" ca="1" si="303"/>
        <v>-284</v>
      </c>
      <c r="J4904" s="379">
        <f t="shared" ca="1" si="304"/>
        <v>-197</v>
      </c>
      <c r="K4904" s="391" t="e">
        <f t="shared" ca="1" si="305"/>
        <v>#VALUE!</v>
      </c>
      <c r="L4904" s="379"/>
      <c r="O4904" s="379"/>
    </row>
    <row r="4905" spans="1:15">
      <c r="A4905" s="417" t="s">
        <v>2155</v>
      </c>
      <c r="B4905" s="417" t="s">
        <v>3787</v>
      </c>
      <c r="C4905" s="417" t="s">
        <v>2281</v>
      </c>
      <c r="D4905" s="417" t="s">
        <v>3716</v>
      </c>
      <c r="E4905" s="391">
        <v>124500</v>
      </c>
      <c r="F4905" s="418">
        <v>44287</v>
      </c>
      <c r="G4905" s="417" t="s">
        <v>3582</v>
      </c>
      <c r="I4905" s="379">
        <f t="shared" ca="1" si="303"/>
        <v>-284</v>
      </c>
      <c r="J4905" s="379">
        <f t="shared" ca="1" si="304"/>
        <v>-197</v>
      </c>
      <c r="K4905" s="391" t="e">
        <f t="shared" ca="1" si="305"/>
        <v>#VALUE!</v>
      </c>
      <c r="L4905" s="379"/>
      <c r="O4905" s="379"/>
    </row>
    <row r="4906" spans="1:15">
      <c r="A4906" s="417" t="s">
        <v>2155</v>
      </c>
      <c r="B4906" s="417" t="s">
        <v>3788</v>
      </c>
      <c r="C4906" s="417" t="s">
        <v>2281</v>
      </c>
      <c r="D4906" s="417" t="s">
        <v>3716</v>
      </c>
      <c r="E4906" s="391">
        <v>283000</v>
      </c>
      <c r="F4906" s="418">
        <v>44287</v>
      </c>
      <c r="G4906" s="417" t="s">
        <v>3582</v>
      </c>
      <c r="I4906" s="379">
        <f t="shared" ca="1" si="303"/>
        <v>-284</v>
      </c>
      <c r="J4906" s="379">
        <f t="shared" ca="1" si="304"/>
        <v>-197</v>
      </c>
      <c r="K4906" s="391" t="e">
        <f t="shared" ca="1" si="305"/>
        <v>#VALUE!</v>
      </c>
      <c r="L4906" s="379"/>
      <c r="O4906" s="379"/>
    </row>
    <row r="4907" spans="1:15">
      <c r="A4907" s="417" t="s">
        <v>2155</v>
      </c>
      <c r="B4907" s="417" t="s">
        <v>11652</v>
      </c>
      <c r="C4907" s="417" t="s">
        <v>2281</v>
      </c>
      <c r="D4907" s="417" t="s">
        <v>3716</v>
      </c>
      <c r="E4907" s="391">
        <v>180600</v>
      </c>
      <c r="F4907" s="418">
        <v>44287</v>
      </c>
      <c r="G4907" s="417" t="s">
        <v>3582</v>
      </c>
      <c r="I4907" s="379">
        <f t="shared" ca="1" si="303"/>
        <v>-284</v>
      </c>
      <c r="J4907" s="379">
        <f t="shared" ca="1" si="304"/>
        <v>-197</v>
      </c>
      <c r="K4907" s="391" t="e">
        <f t="shared" ca="1" si="305"/>
        <v>#VALUE!</v>
      </c>
      <c r="L4907" s="379"/>
      <c r="O4907" s="379"/>
    </row>
    <row r="4908" spans="1:15">
      <c r="A4908" s="417" t="s">
        <v>2155</v>
      </c>
      <c r="B4908" s="417" t="s">
        <v>18402</v>
      </c>
      <c r="C4908" s="417" t="s">
        <v>2281</v>
      </c>
      <c r="D4908" s="417" t="s">
        <v>3716</v>
      </c>
      <c r="E4908" s="391">
        <v>376450</v>
      </c>
      <c r="F4908" s="418">
        <v>44287</v>
      </c>
      <c r="G4908" s="417" t="s">
        <v>3582</v>
      </c>
      <c r="I4908" s="379">
        <f t="shared" ca="1" si="303"/>
        <v>-284</v>
      </c>
      <c r="J4908" s="379">
        <f t="shared" ca="1" si="304"/>
        <v>-197</v>
      </c>
      <c r="K4908" s="391" t="e">
        <f t="shared" ca="1" si="305"/>
        <v>#VALUE!</v>
      </c>
      <c r="L4908" s="379"/>
      <c r="O4908" s="379"/>
    </row>
    <row r="4909" spans="1:15">
      <c r="A4909" s="417" t="s">
        <v>2155</v>
      </c>
      <c r="B4909" s="417" t="s">
        <v>11653</v>
      </c>
      <c r="C4909" s="417" t="s">
        <v>2281</v>
      </c>
      <c r="D4909" s="417" t="s">
        <v>3716</v>
      </c>
      <c r="E4909" s="391">
        <v>176000</v>
      </c>
      <c r="F4909" s="418">
        <v>44287</v>
      </c>
      <c r="G4909" s="417" t="s">
        <v>3582</v>
      </c>
      <c r="I4909" s="379">
        <f t="shared" ca="1" si="303"/>
        <v>-284</v>
      </c>
      <c r="J4909" s="379">
        <f t="shared" ca="1" si="304"/>
        <v>-197</v>
      </c>
      <c r="K4909" s="391" t="e">
        <f t="shared" ca="1" si="305"/>
        <v>#VALUE!</v>
      </c>
      <c r="L4909" s="379"/>
      <c r="O4909" s="379"/>
    </row>
    <row r="4910" spans="1:15">
      <c r="A4910" s="417" t="s">
        <v>2155</v>
      </c>
      <c r="B4910" s="417" t="s">
        <v>11654</v>
      </c>
      <c r="C4910" s="417" t="s">
        <v>2281</v>
      </c>
      <c r="D4910" s="417" t="s">
        <v>3716</v>
      </c>
      <c r="E4910" s="391">
        <v>205000</v>
      </c>
      <c r="F4910" s="418">
        <v>44287</v>
      </c>
      <c r="G4910" s="417" t="s">
        <v>3582</v>
      </c>
      <c r="I4910" s="379">
        <f t="shared" ca="1" si="303"/>
        <v>-284</v>
      </c>
      <c r="J4910" s="379">
        <f t="shared" ca="1" si="304"/>
        <v>-197</v>
      </c>
      <c r="K4910" s="391" t="e">
        <f t="shared" ca="1" si="305"/>
        <v>#VALUE!</v>
      </c>
      <c r="L4910" s="379"/>
      <c r="O4910" s="379"/>
    </row>
    <row r="4911" spans="1:15">
      <c r="A4911" s="417" t="s">
        <v>2155</v>
      </c>
      <c r="B4911" s="417" t="s">
        <v>8093</v>
      </c>
      <c r="C4911" s="417" t="s">
        <v>2281</v>
      </c>
      <c r="D4911" s="417" t="s">
        <v>3716</v>
      </c>
      <c r="E4911" s="391">
        <v>255000</v>
      </c>
      <c r="F4911" s="418">
        <v>44287</v>
      </c>
      <c r="G4911" s="417" t="s">
        <v>3582</v>
      </c>
      <c r="I4911" s="379">
        <f t="shared" ca="1" si="303"/>
        <v>-284</v>
      </c>
      <c r="J4911" s="379">
        <f t="shared" ca="1" si="304"/>
        <v>-197</v>
      </c>
      <c r="K4911" s="391" t="e">
        <f t="shared" ca="1" si="305"/>
        <v>#VALUE!</v>
      </c>
      <c r="L4911" s="379"/>
      <c r="O4911" s="379"/>
    </row>
    <row r="4912" spans="1:15">
      <c r="A4912" s="417" t="s">
        <v>2155</v>
      </c>
      <c r="B4912" s="417" t="s">
        <v>11655</v>
      </c>
      <c r="C4912" s="417" t="s">
        <v>2281</v>
      </c>
      <c r="D4912" s="417" t="s">
        <v>3716</v>
      </c>
      <c r="E4912" s="391">
        <v>111000</v>
      </c>
      <c r="F4912" s="418">
        <v>44287</v>
      </c>
      <c r="G4912" s="417" t="s">
        <v>3582</v>
      </c>
      <c r="I4912" s="379">
        <f t="shared" ca="1" si="303"/>
        <v>-284</v>
      </c>
      <c r="J4912" s="379">
        <f t="shared" ca="1" si="304"/>
        <v>-197</v>
      </c>
      <c r="K4912" s="391" t="e">
        <f t="shared" ca="1" si="305"/>
        <v>#VALUE!</v>
      </c>
      <c r="L4912" s="379"/>
      <c r="O4912" s="379"/>
    </row>
    <row r="4913" spans="1:15">
      <c r="A4913" s="417" t="s">
        <v>2155</v>
      </c>
      <c r="B4913" s="417" t="s">
        <v>11656</v>
      </c>
      <c r="C4913" s="417" t="s">
        <v>2281</v>
      </c>
      <c r="D4913" s="417" t="s">
        <v>3716</v>
      </c>
      <c r="E4913" s="391">
        <v>173300</v>
      </c>
      <c r="F4913" s="418">
        <v>44287</v>
      </c>
      <c r="G4913" s="417" t="s">
        <v>3582</v>
      </c>
      <c r="I4913" s="379">
        <f t="shared" ca="1" si="303"/>
        <v>-284</v>
      </c>
      <c r="J4913" s="379">
        <f t="shared" ca="1" si="304"/>
        <v>-197</v>
      </c>
      <c r="K4913" s="391" t="e">
        <f t="shared" ca="1" si="305"/>
        <v>#VALUE!</v>
      </c>
      <c r="L4913" s="379"/>
      <c r="O4913" s="379"/>
    </row>
    <row r="4914" spans="1:15">
      <c r="A4914" s="417" t="s">
        <v>2155</v>
      </c>
      <c r="B4914" s="417" t="s">
        <v>18403</v>
      </c>
      <c r="C4914" s="417" t="s">
        <v>2281</v>
      </c>
      <c r="D4914" s="417" t="s">
        <v>3716</v>
      </c>
      <c r="E4914" s="391">
        <v>187000</v>
      </c>
      <c r="F4914" s="418">
        <v>44287</v>
      </c>
      <c r="G4914" s="417" t="s">
        <v>3582</v>
      </c>
      <c r="I4914" s="379">
        <f t="shared" ca="1" si="303"/>
        <v>-284</v>
      </c>
      <c r="J4914" s="379">
        <f t="shared" ca="1" si="304"/>
        <v>-197</v>
      </c>
      <c r="K4914" s="391" t="e">
        <f t="shared" ca="1" si="305"/>
        <v>#VALUE!</v>
      </c>
      <c r="L4914" s="379"/>
      <c r="O4914" s="379"/>
    </row>
    <row r="4915" spans="1:15">
      <c r="A4915" s="417" t="s">
        <v>2155</v>
      </c>
      <c r="B4915" s="417" t="s">
        <v>8094</v>
      </c>
      <c r="C4915" s="417" t="s">
        <v>2281</v>
      </c>
      <c r="D4915" s="417" t="s">
        <v>3716</v>
      </c>
      <c r="E4915" s="391">
        <v>78867</v>
      </c>
      <c r="F4915" s="418">
        <v>44287</v>
      </c>
      <c r="G4915" s="417" t="s">
        <v>3582</v>
      </c>
      <c r="I4915" s="379">
        <f t="shared" ca="1" si="303"/>
        <v>-284</v>
      </c>
      <c r="J4915" s="379">
        <f t="shared" ca="1" si="304"/>
        <v>-197</v>
      </c>
      <c r="K4915" s="391" t="e">
        <f t="shared" ca="1" si="305"/>
        <v>#VALUE!</v>
      </c>
      <c r="L4915" s="379"/>
      <c r="O4915" s="379"/>
    </row>
    <row r="4916" spans="1:15">
      <c r="A4916" s="417" t="s">
        <v>2155</v>
      </c>
      <c r="B4916" s="417" t="s">
        <v>6919</v>
      </c>
      <c r="C4916" s="417" t="s">
        <v>2281</v>
      </c>
      <c r="D4916" s="417" t="s">
        <v>3716</v>
      </c>
      <c r="E4916" s="391">
        <v>78000</v>
      </c>
      <c r="F4916" s="418">
        <v>44287</v>
      </c>
      <c r="G4916" s="417" t="s">
        <v>3582</v>
      </c>
      <c r="I4916" s="379">
        <f t="shared" ca="1" si="303"/>
        <v>-284</v>
      </c>
      <c r="J4916" s="379">
        <f t="shared" ca="1" si="304"/>
        <v>-197</v>
      </c>
      <c r="K4916" s="391" t="e">
        <f t="shared" ca="1" si="305"/>
        <v>#VALUE!</v>
      </c>
      <c r="L4916" s="379"/>
      <c r="O4916" s="379"/>
    </row>
    <row r="4917" spans="1:15">
      <c r="A4917" s="417" t="s">
        <v>2155</v>
      </c>
      <c r="B4917" s="417" t="s">
        <v>3789</v>
      </c>
      <c r="C4917" s="417" t="s">
        <v>2281</v>
      </c>
      <c r="D4917" s="417" t="s">
        <v>3716</v>
      </c>
      <c r="E4917" s="391">
        <v>133000</v>
      </c>
      <c r="F4917" s="418">
        <v>44287</v>
      </c>
      <c r="G4917" s="417" t="s">
        <v>3582</v>
      </c>
      <c r="I4917" s="379">
        <f t="shared" ca="1" si="303"/>
        <v>-284</v>
      </c>
      <c r="J4917" s="379">
        <f t="shared" ca="1" si="304"/>
        <v>-197</v>
      </c>
      <c r="K4917" s="391" t="e">
        <f t="shared" ca="1" si="305"/>
        <v>#VALUE!</v>
      </c>
      <c r="L4917" s="379"/>
      <c r="O4917" s="379"/>
    </row>
    <row r="4918" spans="1:15">
      <c r="A4918" s="417" t="s">
        <v>2155</v>
      </c>
      <c r="B4918" s="417" t="s">
        <v>11657</v>
      </c>
      <c r="C4918" s="417" t="s">
        <v>2281</v>
      </c>
      <c r="D4918" s="417" t="s">
        <v>3716</v>
      </c>
      <c r="E4918" s="391">
        <v>121000</v>
      </c>
      <c r="F4918" s="418">
        <v>44287</v>
      </c>
      <c r="G4918" s="417" t="s">
        <v>3582</v>
      </c>
      <c r="I4918" s="379">
        <f t="shared" ca="1" si="303"/>
        <v>-284</v>
      </c>
      <c r="J4918" s="379">
        <f t="shared" ca="1" si="304"/>
        <v>-197</v>
      </c>
      <c r="K4918" s="391" t="e">
        <f t="shared" ca="1" si="305"/>
        <v>#VALUE!</v>
      </c>
      <c r="L4918" s="379"/>
      <c r="O4918" s="379"/>
    </row>
    <row r="4919" spans="1:15">
      <c r="A4919" s="417" t="s">
        <v>2155</v>
      </c>
      <c r="B4919" s="417" t="s">
        <v>11658</v>
      </c>
      <c r="C4919" s="417" t="s">
        <v>2281</v>
      </c>
      <c r="D4919" s="417" t="s">
        <v>3716</v>
      </c>
      <c r="E4919" s="391">
        <v>45500</v>
      </c>
      <c r="F4919" s="418">
        <v>44287</v>
      </c>
      <c r="G4919" s="417" t="s">
        <v>3582</v>
      </c>
      <c r="I4919" s="379">
        <f t="shared" ca="1" si="303"/>
        <v>-284</v>
      </c>
      <c r="J4919" s="379">
        <f t="shared" ca="1" si="304"/>
        <v>-197</v>
      </c>
      <c r="K4919" s="391" t="e">
        <f t="shared" ca="1" si="305"/>
        <v>#VALUE!</v>
      </c>
      <c r="L4919" s="379"/>
      <c r="O4919" s="379"/>
    </row>
    <row r="4920" spans="1:15">
      <c r="A4920" s="417" t="s">
        <v>2155</v>
      </c>
      <c r="B4920" s="417" t="s">
        <v>11659</v>
      </c>
      <c r="C4920" s="417" t="s">
        <v>2281</v>
      </c>
      <c r="D4920" s="417" t="s">
        <v>3716</v>
      </c>
      <c r="E4920" s="391">
        <v>85600</v>
      </c>
      <c r="F4920" s="418">
        <v>44287</v>
      </c>
      <c r="G4920" s="417" t="s">
        <v>3582</v>
      </c>
      <c r="I4920" s="379">
        <f t="shared" ca="1" si="303"/>
        <v>-284</v>
      </c>
      <c r="J4920" s="379">
        <f t="shared" ca="1" si="304"/>
        <v>-197</v>
      </c>
      <c r="K4920" s="391" t="e">
        <f t="shared" ca="1" si="305"/>
        <v>#VALUE!</v>
      </c>
      <c r="L4920" s="379"/>
      <c r="O4920" s="379"/>
    </row>
    <row r="4921" spans="1:15">
      <c r="A4921" s="417" t="s">
        <v>2155</v>
      </c>
      <c r="B4921" s="417" t="s">
        <v>3790</v>
      </c>
      <c r="C4921" s="417" t="s">
        <v>2281</v>
      </c>
      <c r="D4921" s="417" t="s">
        <v>3716</v>
      </c>
      <c r="E4921" s="391">
        <v>31000</v>
      </c>
      <c r="F4921" s="418">
        <v>44287</v>
      </c>
      <c r="G4921" s="417" t="s">
        <v>3582</v>
      </c>
      <c r="I4921" s="379">
        <f t="shared" ca="1" si="303"/>
        <v>-284</v>
      </c>
      <c r="J4921" s="379">
        <f t="shared" ca="1" si="304"/>
        <v>-197</v>
      </c>
      <c r="K4921" s="391" t="e">
        <f t="shared" ca="1" si="305"/>
        <v>#VALUE!</v>
      </c>
      <c r="L4921" s="379"/>
      <c r="O4921" s="379"/>
    </row>
    <row r="4922" spans="1:15">
      <c r="A4922" s="417" t="s">
        <v>2155</v>
      </c>
      <c r="B4922" s="417" t="s">
        <v>3791</v>
      </c>
      <c r="C4922" s="417" t="s">
        <v>2281</v>
      </c>
      <c r="D4922" s="417" t="s">
        <v>3716</v>
      </c>
      <c r="E4922" s="391">
        <v>270000</v>
      </c>
      <c r="F4922" s="418">
        <v>44287</v>
      </c>
      <c r="G4922" s="417" t="s">
        <v>3582</v>
      </c>
      <c r="I4922" s="379">
        <f t="shared" ca="1" si="303"/>
        <v>-284</v>
      </c>
      <c r="J4922" s="379">
        <f t="shared" ca="1" si="304"/>
        <v>-197</v>
      </c>
      <c r="K4922" s="391" t="e">
        <f t="shared" ca="1" si="305"/>
        <v>#VALUE!</v>
      </c>
      <c r="L4922" s="379"/>
      <c r="O4922" s="379"/>
    </row>
    <row r="4923" spans="1:15">
      <c r="A4923" s="417" t="s">
        <v>2155</v>
      </c>
      <c r="B4923" s="417" t="s">
        <v>17080</v>
      </c>
      <c r="C4923" s="417" t="s">
        <v>2281</v>
      </c>
      <c r="D4923" s="417" t="s">
        <v>3716</v>
      </c>
      <c r="E4923" s="391">
        <v>21500</v>
      </c>
      <c r="F4923" s="418">
        <v>44287</v>
      </c>
      <c r="G4923" s="417" t="s">
        <v>3582</v>
      </c>
      <c r="I4923" s="379">
        <f t="shared" ca="1" si="303"/>
        <v>-284</v>
      </c>
      <c r="J4923" s="379">
        <f t="shared" ca="1" si="304"/>
        <v>-197</v>
      </c>
      <c r="K4923" s="391" t="e">
        <f t="shared" ca="1" si="305"/>
        <v>#VALUE!</v>
      </c>
      <c r="L4923" s="379"/>
      <c r="O4923" s="379"/>
    </row>
    <row r="4924" spans="1:15">
      <c r="A4924" s="417" t="s">
        <v>2155</v>
      </c>
      <c r="B4924" s="417" t="s">
        <v>3792</v>
      </c>
      <c r="C4924" s="417" t="s">
        <v>2281</v>
      </c>
      <c r="D4924" s="417" t="s">
        <v>3716</v>
      </c>
      <c r="E4924" s="391">
        <v>17140</v>
      </c>
      <c r="F4924" s="418">
        <v>44287</v>
      </c>
      <c r="G4924" s="417" t="s">
        <v>3582</v>
      </c>
      <c r="I4924" s="379">
        <f t="shared" ca="1" si="303"/>
        <v>-284</v>
      </c>
      <c r="J4924" s="379">
        <f t="shared" ca="1" si="304"/>
        <v>-197</v>
      </c>
      <c r="K4924" s="391" t="e">
        <f t="shared" ca="1" si="305"/>
        <v>#VALUE!</v>
      </c>
      <c r="L4924" s="379"/>
      <c r="O4924" s="379"/>
    </row>
    <row r="4925" spans="1:15">
      <c r="A4925" s="417" t="s">
        <v>2155</v>
      </c>
      <c r="B4925" s="417" t="s">
        <v>3793</v>
      </c>
      <c r="C4925" s="417" t="s">
        <v>2281</v>
      </c>
      <c r="D4925" s="417" t="s">
        <v>3716</v>
      </c>
      <c r="E4925" s="391">
        <v>70500</v>
      </c>
      <c r="F4925" s="418">
        <v>44287</v>
      </c>
      <c r="G4925" s="417" t="s">
        <v>3582</v>
      </c>
      <c r="I4925" s="379">
        <f t="shared" ca="1" si="303"/>
        <v>-284</v>
      </c>
      <c r="J4925" s="379">
        <f t="shared" ca="1" si="304"/>
        <v>-197</v>
      </c>
      <c r="K4925" s="391" t="e">
        <f t="shared" ca="1" si="305"/>
        <v>#VALUE!</v>
      </c>
      <c r="L4925" s="379"/>
      <c r="O4925" s="379"/>
    </row>
    <row r="4926" spans="1:15">
      <c r="A4926" s="417" t="s">
        <v>2155</v>
      </c>
      <c r="B4926" s="417" t="s">
        <v>3794</v>
      </c>
      <c r="C4926" s="417" t="s">
        <v>2332</v>
      </c>
      <c r="D4926" s="417" t="s">
        <v>3716</v>
      </c>
      <c r="E4926" s="391">
        <v>180100</v>
      </c>
      <c r="F4926" s="418">
        <v>44287</v>
      </c>
      <c r="G4926" s="417" t="s">
        <v>3582</v>
      </c>
      <c r="I4926" s="379">
        <f t="shared" ca="1" si="303"/>
        <v>-284</v>
      </c>
      <c r="J4926" s="379">
        <f t="shared" ca="1" si="304"/>
        <v>-197</v>
      </c>
      <c r="K4926" s="391" t="e">
        <f t="shared" ca="1" si="305"/>
        <v>#VALUE!</v>
      </c>
      <c r="L4926" s="379"/>
      <c r="O4926" s="379"/>
    </row>
    <row r="4927" spans="1:15">
      <c r="A4927" s="417" t="s">
        <v>2155</v>
      </c>
      <c r="B4927" s="417" t="s">
        <v>3795</v>
      </c>
      <c r="C4927" s="417" t="s">
        <v>2332</v>
      </c>
      <c r="D4927" s="417" t="s">
        <v>3716</v>
      </c>
      <c r="E4927" s="391">
        <v>56000</v>
      </c>
      <c r="F4927" s="418">
        <v>44287</v>
      </c>
      <c r="G4927" s="417" t="s">
        <v>3582</v>
      </c>
      <c r="I4927" s="379">
        <f t="shared" ca="1" si="303"/>
        <v>-284</v>
      </c>
      <c r="J4927" s="379">
        <f t="shared" ca="1" si="304"/>
        <v>-197</v>
      </c>
      <c r="K4927" s="391" t="e">
        <f t="shared" ca="1" si="305"/>
        <v>#VALUE!</v>
      </c>
      <c r="L4927" s="379"/>
      <c r="O4927" s="379"/>
    </row>
    <row r="4928" spans="1:15">
      <c r="A4928" s="417" t="s">
        <v>2155</v>
      </c>
      <c r="B4928" s="417" t="s">
        <v>3796</v>
      </c>
      <c r="C4928" s="417" t="s">
        <v>2332</v>
      </c>
      <c r="D4928" s="417" t="s">
        <v>3716</v>
      </c>
      <c r="E4928" s="391">
        <v>63100</v>
      </c>
      <c r="F4928" s="418">
        <v>44287</v>
      </c>
      <c r="G4928" s="417" t="s">
        <v>3582</v>
      </c>
      <c r="I4928" s="379">
        <f t="shared" ca="1" si="303"/>
        <v>-284</v>
      </c>
      <c r="J4928" s="379">
        <f t="shared" ca="1" si="304"/>
        <v>-197</v>
      </c>
      <c r="K4928" s="391" t="e">
        <f t="shared" ca="1" si="305"/>
        <v>#VALUE!</v>
      </c>
      <c r="L4928" s="379"/>
      <c r="O4928" s="379"/>
    </row>
    <row r="4929" spans="1:15">
      <c r="A4929" s="417" t="s">
        <v>2155</v>
      </c>
      <c r="B4929" s="417" t="s">
        <v>17081</v>
      </c>
      <c r="C4929" s="417" t="s">
        <v>2332</v>
      </c>
      <c r="D4929" s="417" t="s">
        <v>3716</v>
      </c>
      <c r="E4929" s="391">
        <v>500</v>
      </c>
      <c r="F4929" s="418">
        <v>44287</v>
      </c>
      <c r="G4929" s="417" t="s">
        <v>3582</v>
      </c>
      <c r="I4929" s="379">
        <f t="shared" ca="1" si="303"/>
        <v>-284</v>
      </c>
      <c r="J4929" s="379">
        <f t="shared" ca="1" si="304"/>
        <v>-197</v>
      </c>
      <c r="K4929" s="391" t="e">
        <f t="shared" ca="1" si="305"/>
        <v>#VALUE!</v>
      </c>
      <c r="L4929" s="379"/>
      <c r="O4929" s="379"/>
    </row>
    <row r="4930" spans="1:15">
      <c r="A4930" s="417" t="s">
        <v>2155</v>
      </c>
      <c r="B4930" s="417" t="s">
        <v>17082</v>
      </c>
      <c r="C4930" s="417" t="s">
        <v>2332</v>
      </c>
      <c r="D4930" s="417" t="s">
        <v>3716</v>
      </c>
      <c r="E4930" s="391">
        <v>2000</v>
      </c>
      <c r="F4930" s="418">
        <v>44287</v>
      </c>
      <c r="G4930" s="417" t="s">
        <v>3582</v>
      </c>
      <c r="I4930" s="379">
        <f t="shared" ca="1" si="303"/>
        <v>-284</v>
      </c>
      <c r="J4930" s="379">
        <f t="shared" ca="1" si="304"/>
        <v>-197</v>
      </c>
      <c r="K4930" s="391" t="e">
        <f t="shared" ca="1" si="305"/>
        <v>#VALUE!</v>
      </c>
      <c r="L4930" s="379"/>
      <c r="O4930" s="379"/>
    </row>
    <row r="4931" spans="1:15">
      <c r="A4931" s="417" t="s">
        <v>2155</v>
      </c>
      <c r="B4931" s="417" t="s">
        <v>3797</v>
      </c>
      <c r="C4931" s="417" t="s">
        <v>2332</v>
      </c>
      <c r="D4931" s="417" t="s">
        <v>3716</v>
      </c>
      <c r="E4931" s="391">
        <v>3200</v>
      </c>
      <c r="F4931" s="418">
        <v>44287</v>
      </c>
      <c r="G4931" s="417" t="s">
        <v>3582</v>
      </c>
      <c r="I4931" s="379">
        <f t="shared" ca="1" si="303"/>
        <v>-284</v>
      </c>
      <c r="J4931" s="379">
        <f t="shared" ca="1" si="304"/>
        <v>-197</v>
      </c>
      <c r="K4931" s="391" t="e">
        <f t="shared" ca="1" si="305"/>
        <v>#VALUE!</v>
      </c>
      <c r="L4931" s="379"/>
      <c r="O4931" s="379"/>
    </row>
    <row r="4932" spans="1:15">
      <c r="A4932" s="417" t="s">
        <v>2155</v>
      </c>
      <c r="B4932" s="417" t="s">
        <v>3798</v>
      </c>
      <c r="C4932" s="417" t="s">
        <v>2332</v>
      </c>
      <c r="D4932" s="417" t="s">
        <v>3716</v>
      </c>
      <c r="E4932" s="391">
        <v>8500</v>
      </c>
      <c r="F4932" s="418">
        <v>44287</v>
      </c>
      <c r="G4932" s="417" t="s">
        <v>3582</v>
      </c>
      <c r="I4932" s="379">
        <f t="shared" ca="1" si="303"/>
        <v>-284</v>
      </c>
      <c r="J4932" s="379">
        <f t="shared" ca="1" si="304"/>
        <v>-197</v>
      </c>
      <c r="K4932" s="391" t="e">
        <f t="shared" ca="1" si="305"/>
        <v>#VALUE!</v>
      </c>
      <c r="L4932" s="379"/>
      <c r="O4932" s="379"/>
    </row>
    <row r="4933" spans="1:15">
      <c r="A4933" s="417" t="s">
        <v>2155</v>
      </c>
      <c r="B4933" s="417" t="s">
        <v>11660</v>
      </c>
      <c r="C4933" s="417" t="s">
        <v>2332</v>
      </c>
      <c r="D4933" s="417" t="s">
        <v>3716</v>
      </c>
      <c r="E4933" s="391">
        <v>16700</v>
      </c>
      <c r="F4933" s="418">
        <v>44287</v>
      </c>
      <c r="G4933" s="417" t="s">
        <v>3582</v>
      </c>
      <c r="I4933" s="379">
        <f t="shared" ca="1" si="303"/>
        <v>-284</v>
      </c>
      <c r="J4933" s="379">
        <f t="shared" ca="1" si="304"/>
        <v>-197</v>
      </c>
      <c r="K4933" s="391" t="e">
        <f t="shared" ca="1" si="305"/>
        <v>#VALUE!</v>
      </c>
      <c r="L4933" s="379"/>
      <c r="O4933" s="379"/>
    </row>
    <row r="4934" spans="1:15">
      <c r="A4934" s="417" t="s">
        <v>2155</v>
      </c>
      <c r="B4934" s="417" t="s">
        <v>11661</v>
      </c>
      <c r="C4934" s="417" t="s">
        <v>2332</v>
      </c>
      <c r="D4934" s="417" t="s">
        <v>3716</v>
      </c>
      <c r="E4934" s="391">
        <v>45000</v>
      </c>
      <c r="F4934" s="418">
        <v>44287</v>
      </c>
      <c r="G4934" s="417" t="s">
        <v>3582</v>
      </c>
      <c r="I4934" s="379">
        <f t="shared" ca="1" si="303"/>
        <v>-284</v>
      </c>
      <c r="J4934" s="379">
        <f t="shared" ca="1" si="304"/>
        <v>-197</v>
      </c>
      <c r="K4934" s="391" t="e">
        <f t="shared" ca="1" si="305"/>
        <v>#VALUE!</v>
      </c>
      <c r="L4934" s="379"/>
      <c r="O4934" s="379"/>
    </row>
    <row r="4935" spans="1:15">
      <c r="A4935" s="417" t="s">
        <v>2155</v>
      </c>
      <c r="B4935" s="417" t="s">
        <v>8095</v>
      </c>
      <c r="C4935" s="417" t="s">
        <v>2332</v>
      </c>
      <c r="D4935" s="417" t="s">
        <v>3716</v>
      </c>
      <c r="E4935" s="391">
        <v>16800</v>
      </c>
      <c r="F4935" s="418">
        <v>44287</v>
      </c>
      <c r="G4935" s="417" t="s">
        <v>3582</v>
      </c>
      <c r="I4935" s="379">
        <f t="shared" ca="1" si="303"/>
        <v>-284</v>
      </c>
      <c r="J4935" s="379">
        <f t="shared" ca="1" si="304"/>
        <v>-197</v>
      </c>
      <c r="K4935" s="391" t="e">
        <f t="shared" ca="1" si="305"/>
        <v>#VALUE!</v>
      </c>
      <c r="L4935" s="379"/>
      <c r="O4935" s="379"/>
    </row>
    <row r="4936" spans="1:15">
      <c r="A4936" s="417" t="s">
        <v>2155</v>
      </c>
      <c r="B4936" s="417" t="s">
        <v>3799</v>
      </c>
      <c r="C4936" s="417" t="s">
        <v>2332</v>
      </c>
      <c r="D4936" s="417" t="s">
        <v>3716</v>
      </c>
      <c r="E4936" s="391">
        <v>18825</v>
      </c>
      <c r="F4936" s="418">
        <v>44287</v>
      </c>
      <c r="G4936" s="417" t="s">
        <v>3582</v>
      </c>
      <c r="I4936" s="379">
        <f t="shared" ca="1" si="303"/>
        <v>-284</v>
      </c>
      <c r="J4936" s="379">
        <f t="shared" ca="1" si="304"/>
        <v>-197</v>
      </c>
      <c r="K4936" s="391" t="e">
        <f t="shared" ca="1" si="305"/>
        <v>#VALUE!</v>
      </c>
      <c r="L4936" s="379"/>
      <c r="O4936" s="379"/>
    </row>
    <row r="4937" spans="1:15">
      <c r="A4937" s="417" t="s">
        <v>2155</v>
      </c>
      <c r="B4937" s="417" t="s">
        <v>3800</v>
      </c>
      <c r="C4937" s="417" t="s">
        <v>2332</v>
      </c>
      <c r="D4937" s="417" t="s">
        <v>3716</v>
      </c>
      <c r="E4937" s="391">
        <v>28000</v>
      </c>
      <c r="F4937" s="418">
        <v>44287</v>
      </c>
      <c r="G4937" s="417" t="s">
        <v>3582</v>
      </c>
      <c r="I4937" s="379">
        <f t="shared" ca="1" si="303"/>
        <v>-284</v>
      </c>
      <c r="J4937" s="379">
        <f t="shared" ca="1" si="304"/>
        <v>-197</v>
      </c>
      <c r="K4937" s="391" t="e">
        <f t="shared" ca="1" si="305"/>
        <v>#VALUE!</v>
      </c>
      <c r="L4937" s="379"/>
      <c r="O4937" s="379"/>
    </row>
    <row r="4938" spans="1:15">
      <c r="A4938" s="417" t="s">
        <v>2155</v>
      </c>
      <c r="B4938" s="417" t="s">
        <v>8096</v>
      </c>
      <c r="C4938" s="417" t="s">
        <v>2332</v>
      </c>
      <c r="D4938" s="417" t="s">
        <v>3716</v>
      </c>
      <c r="E4938" s="391">
        <v>100400</v>
      </c>
      <c r="F4938" s="418">
        <v>44287</v>
      </c>
      <c r="G4938" s="417" t="s">
        <v>3582</v>
      </c>
      <c r="I4938" s="379">
        <f t="shared" ref="I4938:I5001" ca="1" si="306">IF(F4938&lt;&gt;"",F4938-$I$199,"")</f>
        <v>-284</v>
      </c>
      <c r="J4938" s="379">
        <f t="shared" ref="J4938:J5001" ca="1" si="307">IF(I4938&lt;&gt;"",NETWORKDAYS($I$199,F4938-1,$N$201:$N$224),"")</f>
        <v>-197</v>
      </c>
      <c r="K4938" s="391" t="e">
        <f t="shared" ref="K4938:K5001" ca="1" si="308">IF(I4938&lt;&gt;"",RIGHT(D4938,LEN(D4938)-FIND(" ",D4938)),"")</f>
        <v>#VALUE!</v>
      </c>
      <c r="L4938" s="379"/>
      <c r="O4938" s="379"/>
    </row>
    <row r="4939" spans="1:15">
      <c r="A4939" s="417" t="s">
        <v>2155</v>
      </c>
      <c r="B4939" s="417" t="s">
        <v>8097</v>
      </c>
      <c r="C4939" s="417" t="s">
        <v>2332</v>
      </c>
      <c r="D4939" s="417" t="s">
        <v>3716</v>
      </c>
      <c r="E4939" s="391">
        <v>186750</v>
      </c>
      <c r="F4939" s="418">
        <v>44287</v>
      </c>
      <c r="G4939" s="417" t="s">
        <v>3582</v>
      </c>
      <c r="I4939" s="379">
        <f t="shared" ca="1" si="306"/>
        <v>-284</v>
      </c>
      <c r="J4939" s="379">
        <f t="shared" ca="1" si="307"/>
        <v>-197</v>
      </c>
      <c r="K4939" s="391" t="e">
        <f t="shared" ca="1" si="308"/>
        <v>#VALUE!</v>
      </c>
      <c r="L4939" s="379"/>
      <c r="O4939" s="379"/>
    </row>
    <row r="4940" spans="1:15">
      <c r="A4940" s="417" t="s">
        <v>2155</v>
      </c>
      <c r="B4940" s="417" t="s">
        <v>3801</v>
      </c>
      <c r="C4940" s="417" t="s">
        <v>2332</v>
      </c>
      <c r="D4940" s="417" t="s">
        <v>3716</v>
      </c>
      <c r="E4940" s="391">
        <v>108453</v>
      </c>
      <c r="F4940" s="418">
        <v>44287</v>
      </c>
      <c r="G4940" s="417" t="s">
        <v>3582</v>
      </c>
      <c r="I4940" s="379">
        <f t="shared" ca="1" si="306"/>
        <v>-284</v>
      </c>
      <c r="J4940" s="379">
        <f t="shared" ca="1" si="307"/>
        <v>-197</v>
      </c>
      <c r="K4940" s="391" t="e">
        <f t="shared" ca="1" si="308"/>
        <v>#VALUE!</v>
      </c>
      <c r="L4940" s="379"/>
      <c r="O4940" s="379"/>
    </row>
    <row r="4941" spans="1:15">
      <c r="A4941" s="417" t="s">
        <v>2155</v>
      </c>
      <c r="B4941" s="417" t="s">
        <v>11662</v>
      </c>
      <c r="C4941" s="417" t="s">
        <v>2332</v>
      </c>
      <c r="D4941" s="417" t="s">
        <v>3716</v>
      </c>
      <c r="E4941" s="391">
        <v>200000</v>
      </c>
      <c r="F4941" s="418">
        <v>44287</v>
      </c>
      <c r="G4941" s="417" t="s">
        <v>3582</v>
      </c>
      <c r="I4941" s="379">
        <f t="shared" ca="1" si="306"/>
        <v>-284</v>
      </c>
      <c r="J4941" s="379">
        <f t="shared" ca="1" si="307"/>
        <v>-197</v>
      </c>
      <c r="K4941" s="391" t="e">
        <f t="shared" ca="1" si="308"/>
        <v>#VALUE!</v>
      </c>
      <c r="L4941" s="379"/>
      <c r="O4941" s="379"/>
    </row>
    <row r="4942" spans="1:15">
      <c r="A4942" s="417" t="s">
        <v>2155</v>
      </c>
      <c r="B4942" s="417" t="s">
        <v>3802</v>
      </c>
      <c r="C4942" s="417" t="s">
        <v>2332</v>
      </c>
      <c r="D4942" s="417" t="s">
        <v>3716</v>
      </c>
      <c r="E4942" s="391">
        <v>113250</v>
      </c>
      <c r="F4942" s="418">
        <v>44287</v>
      </c>
      <c r="G4942" s="417" t="s">
        <v>3582</v>
      </c>
      <c r="I4942" s="379">
        <f t="shared" ca="1" si="306"/>
        <v>-284</v>
      </c>
      <c r="J4942" s="379">
        <f t="shared" ca="1" si="307"/>
        <v>-197</v>
      </c>
      <c r="K4942" s="391" t="e">
        <f t="shared" ca="1" si="308"/>
        <v>#VALUE!</v>
      </c>
      <c r="L4942" s="379"/>
      <c r="O4942" s="379"/>
    </row>
    <row r="4943" spans="1:15">
      <c r="A4943" s="417" t="s">
        <v>2155</v>
      </c>
      <c r="B4943" s="417" t="s">
        <v>3803</v>
      </c>
      <c r="C4943" s="417" t="s">
        <v>2332</v>
      </c>
      <c r="D4943" s="417" t="s">
        <v>3716</v>
      </c>
      <c r="E4943" s="391">
        <v>114000</v>
      </c>
      <c r="F4943" s="418">
        <v>44287</v>
      </c>
      <c r="G4943" s="417" t="s">
        <v>3582</v>
      </c>
      <c r="I4943" s="379">
        <f t="shared" ca="1" si="306"/>
        <v>-284</v>
      </c>
      <c r="J4943" s="379">
        <f t="shared" ca="1" si="307"/>
        <v>-197</v>
      </c>
      <c r="K4943" s="391" t="e">
        <f t="shared" ca="1" si="308"/>
        <v>#VALUE!</v>
      </c>
      <c r="L4943" s="379"/>
      <c r="O4943" s="379"/>
    </row>
    <row r="4944" spans="1:15">
      <c r="A4944" s="417" t="s">
        <v>2155</v>
      </c>
      <c r="B4944" s="417" t="s">
        <v>8098</v>
      </c>
      <c r="C4944" s="417" t="s">
        <v>2332</v>
      </c>
      <c r="D4944" s="417" t="s">
        <v>3716</v>
      </c>
      <c r="E4944" s="391">
        <v>229000</v>
      </c>
      <c r="F4944" s="418">
        <v>44287</v>
      </c>
      <c r="G4944" s="417" t="s">
        <v>3582</v>
      </c>
      <c r="I4944" s="379">
        <f t="shared" ca="1" si="306"/>
        <v>-284</v>
      </c>
      <c r="J4944" s="379">
        <f t="shared" ca="1" si="307"/>
        <v>-197</v>
      </c>
      <c r="K4944" s="391" t="e">
        <f t="shared" ca="1" si="308"/>
        <v>#VALUE!</v>
      </c>
      <c r="L4944" s="379"/>
      <c r="O4944" s="379"/>
    </row>
    <row r="4945" spans="1:15">
      <c r="A4945" s="417" t="s">
        <v>2155</v>
      </c>
      <c r="B4945" s="417" t="s">
        <v>3804</v>
      </c>
      <c r="C4945" s="417" t="s">
        <v>2332</v>
      </c>
      <c r="D4945" s="417" t="s">
        <v>3716</v>
      </c>
      <c r="E4945" s="391">
        <v>374000</v>
      </c>
      <c r="F4945" s="418">
        <v>44287</v>
      </c>
      <c r="G4945" s="417" t="s">
        <v>3582</v>
      </c>
      <c r="I4945" s="379">
        <f t="shared" ca="1" si="306"/>
        <v>-284</v>
      </c>
      <c r="J4945" s="379">
        <f t="shared" ca="1" si="307"/>
        <v>-197</v>
      </c>
      <c r="K4945" s="391" t="e">
        <f t="shared" ca="1" si="308"/>
        <v>#VALUE!</v>
      </c>
      <c r="L4945" s="379"/>
      <c r="O4945" s="379"/>
    </row>
    <row r="4946" spans="1:15">
      <c r="A4946" s="417" t="s">
        <v>2155</v>
      </c>
      <c r="B4946" s="417" t="s">
        <v>3805</v>
      </c>
      <c r="C4946" s="417" t="s">
        <v>2332</v>
      </c>
      <c r="D4946" s="417" t="s">
        <v>3716</v>
      </c>
      <c r="E4946" s="391">
        <v>210376</v>
      </c>
      <c r="F4946" s="418">
        <v>44287</v>
      </c>
      <c r="G4946" s="417" t="s">
        <v>3582</v>
      </c>
      <c r="I4946" s="379">
        <f t="shared" ca="1" si="306"/>
        <v>-284</v>
      </c>
      <c r="J4946" s="379">
        <f t="shared" ca="1" si="307"/>
        <v>-197</v>
      </c>
      <c r="K4946" s="391" t="e">
        <f t="shared" ca="1" si="308"/>
        <v>#VALUE!</v>
      </c>
      <c r="L4946" s="379"/>
      <c r="O4946" s="379"/>
    </row>
    <row r="4947" spans="1:15">
      <c r="A4947" s="417" t="s">
        <v>2155</v>
      </c>
      <c r="B4947" s="417" t="s">
        <v>3806</v>
      </c>
      <c r="C4947" s="417" t="s">
        <v>2332</v>
      </c>
      <c r="D4947" s="417" t="s">
        <v>3716</v>
      </c>
      <c r="E4947" s="391">
        <v>248300</v>
      </c>
      <c r="F4947" s="418">
        <v>44287</v>
      </c>
      <c r="G4947" s="417" t="s">
        <v>3582</v>
      </c>
      <c r="I4947" s="379">
        <f t="shared" ca="1" si="306"/>
        <v>-284</v>
      </c>
      <c r="J4947" s="379">
        <f t="shared" ca="1" si="307"/>
        <v>-197</v>
      </c>
      <c r="K4947" s="391" t="e">
        <f t="shared" ca="1" si="308"/>
        <v>#VALUE!</v>
      </c>
      <c r="L4947" s="379"/>
      <c r="O4947" s="379"/>
    </row>
    <row r="4948" spans="1:15">
      <c r="A4948" s="417" t="s">
        <v>2155</v>
      </c>
      <c r="B4948" s="417" t="s">
        <v>8099</v>
      </c>
      <c r="C4948" s="417" t="s">
        <v>2332</v>
      </c>
      <c r="D4948" s="417" t="s">
        <v>3716</v>
      </c>
      <c r="E4948" s="391">
        <v>289000</v>
      </c>
      <c r="F4948" s="418">
        <v>44287</v>
      </c>
      <c r="G4948" s="417" t="s">
        <v>3582</v>
      </c>
      <c r="I4948" s="379">
        <f t="shared" ca="1" si="306"/>
        <v>-284</v>
      </c>
      <c r="J4948" s="379">
        <f t="shared" ca="1" si="307"/>
        <v>-197</v>
      </c>
      <c r="K4948" s="391" t="e">
        <f t="shared" ca="1" si="308"/>
        <v>#VALUE!</v>
      </c>
      <c r="L4948" s="379"/>
      <c r="O4948" s="379"/>
    </row>
    <row r="4949" spans="1:15">
      <c r="A4949" s="417" t="s">
        <v>2155</v>
      </c>
      <c r="B4949" s="417" t="s">
        <v>6920</v>
      </c>
      <c r="C4949" s="417" t="s">
        <v>2332</v>
      </c>
      <c r="D4949" s="417" t="s">
        <v>3716</v>
      </c>
      <c r="E4949" s="391">
        <v>561000</v>
      </c>
      <c r="F4949" s="418">
        <v>44287</v>
      </c>
      <c r="G4949" s="417" t="s">
        <v>3582</v>
      </c>
      <c r="I4949" s="379">
        <f t="shared" ca="1" si="306"/>
        <v>-284</v>
      </c>
      <c r="J4949" s="379">
        <f t="shared" ca="1" si="307"/>
        <v>-197</v>
      </c>
      <c r="K4949" s="391" t="e">
        <f t="shared" ca="1" si="308"/>
        <v>#VALUE!</v>
      </c>
      <c r="L4949" s="379"/>
      <c r="O4949" s="379"/>
    </row>
    <row r="4950" spans="1:15">
      <c r="A4950" s="417" t="s">
        <v>2155</v>
      </c>
      <c r="B4950" s="417" t="s">
        <v>3807</v>
      </c>
      <c r="C4950" s="417" t="s">
        <v>2332</v>
      </c>
      <c r="D4950" s="417" t="s">
        <v>3716</v>
      </c>
      <c r="E4950" s="391">
        <v>336200</v>
      </c>
      <c r="F4950" s="418">
        <v>44287</v>
      </c>
      <c r="G4950" s="417" t="s">
        <v>3582</v>
      </c>
      <c r="I4950" s="379">
        <f t="shared" ca="1" si="306"/>
        <v>-284</v>
      </c>
      <c r="J4950" s="379">
        <f t="shared" ca="1" si="307"/>
        <v>-197</v>
      </c>
      <c r="K4950" s="391" t="e">
        <f t="shared" ca="1" si="308"/>
        <v>#VALUE!</v>
      </c>
      <c r="L4950" s="379"/>
      <c r="O4950" s="379"/>
    </row>
    <row r="4951" spans="1:15">
      <c r="A4951" s="417" t="s">
        <v>2155</v>
      </c>
      <c r="B4951" s="417" t="s">
        <v>11663</v>
      </c>
      <c r="C4951" s="417" t="s">
        <v>2332</v>
      </c>
      <c r="D4951" s="417" t="s">
        <v>3716</v>
      </c>
      <c r="E4951" s="391">
        <v>550000</v>
      </c>
      <c r="F4951" s="418">
        <v>44287</v>
      </c>
      <c r="G4951" s="417" t="s">
        <v>3582</v>
      </c>
      <c r="I4951" s="379">
        <f t="shared" ca="1" si="306"/>
        <v>-284</v>
      </c>
      <c r="J4951" s="379">
        <f t="shared" ca="1" si="307"/>
        <v>-197</v>
      </c>
      <c r="K4951" s="391" t="e">
        <f t="shared" ca="1" si="308"/>
        <v>#VALUE!</v>
      </c>
      <c r="L4951" s="379"/>
      <c r="O4951" s="379"/>
    </row>
    <row r="4952" spans="1:15">
      <c r="A4952" s="417" t="s">
        <v>2155</v>
      </c>
      <c r="B4952" s="417" t="s">
        <v>3808</v>
      </c>
      <c r="C4952" s="417" t="s">
        <v>2281</v>
      </c>
      <c r="D4952" s="417" t="s">
        <v>3716</v>
      </c>
      <c r="E4952" s="391">
        <v>2883100</v>
      </c>
      <c r="F4952" s="418">
        <v>44319</v>
      </c>
      <c r="G4952" s="417" t="s">
        <v>3582</v>
      </c>
      <c r="I4952" s="379">
        <f t="shared" ca="1" si="306"/>
        <v>-252</v>
      </c>
      <c r="J4952" s="379">
        <f t="shared" ca="1" si="307"/>
        <v>-176</v>
      </c>
      <c r="K4952" s="391" t="e">
        <f t="shared" ca="1" si="308"/>
        <v>#VALUE!</v>
      </c>
      <c r="L4952" s="379"/>
      <c r="O4952" s="379"/>
    </row>
    <row r="4953" spans="1:15">
      <c r="A4953" s="417" t="s">
        <v>2155</v>
      </c>
      <c r="B4953" s="417" t="s">
        <v>3809</v>
      </c>
      <c r="C4953" s="417" t="s">
        <v>2281</v>
      </c>
      <c r="D4953" s="417" t="s">
        <v>3716</v>
      </c>
      <c r="E4953" s="391">
        <v>2400000</v>
      </c>
      <c r="F4953" s="418">
        <v>44319</v>
      </c>
      <c r="G4953" s="417" t="s">
        <v>3582</v>
      </c>
      <c r="I4953" s="379">
        <f t="shared" ca="1" si="306"/>
        <v>-252</v>
      </c>
      <c r="J4953" s="379">
        <f t="shared" ca="1" si="307"/>
        <v>-176</v>
      </c>
      <c r="K4953" s="391" t="e">
        <f t="shared" ca="1" si="308"/>
        <v>#VALUE!</v>
      </c>
      <c r="L4953" s="379"/>
      <c r="O4953" s="379"/>
    </row>
    <row r="4954" spans="1:15">
      <c r="A4954" s="417" t="s">
        <v>2155</v>
      </c>
      <c r="B4954" s="417" t="s">
        <v>11664</v>
      </c>
      <c r="C4954" s="417" t="s">
        <v>2281</v>
      </c>
      <c r="D4954" s="417" t="s">
        <v>3716</v>
      </c>
      <c r="E4954" s="391">
        <v>150000</v>
      </c>
      <c r="F4954" s="418">
        <v>44319</v>
      </c>
      <c r="G4954" s="417" t="s">
        <v>3582</v>
      </c>
      <c r="I4954" s="379">
        <f t="shared" ca="1" si="306"/>
        <v>-252</v>
      </c>
      <c r="J4954" s="379">
        <f t="shared" ca="1" si="307"/>
        <v>-176</v>
      </c>
      <c r="K4954" s="391" t="e">
        <f t="shared" ca="1" si="308"/>
        <v>#VALUE!</v>
      </c>
      <c r="L4954" s="379"/>
      <c r="O4954" s="379"/>
    </row>
    <row r="4955" spans="1:15">
      <c r="A4955" s="417" t="s">
        <v>2155</v>
      </c>
      <c r="B4955" s="417" t="s">
        <v>3810</v>
      </c>
      <c r="C4955" s="417" t="s">
        <v>2281</v>
      </c>
      <c r="D4955" s="417" t="s">
        <v>3716</v>
      </c>
      <c r="E4955" s="391">
        <v>302200</v>
      </c>
      <c r="F4955" s="418">
        <v>44319</v>
      </c>
      <c r="G4955" s="417" t="s">
        <v>3582</v>
      </c>
      <c r="I4955" s="379">
        <f t="shared" ca="1" si="306"/>
        <v>-252</v>
      </c>
      <c r="J4955" s="379">
        <f t="shared" ca="1" si="307"/>
        <v>-176</v>
      </c>
      <c r="K4955" s="391" t="e">
        <f t="shared" ca="1" si="308"/>
        <v>#VALUE!</v>
      </c>
      <c r="L4955" s="379"/>
      <c r="O4955" s="379"/>
    </row>
    <row r="4956" spans="1:15">
      <c r="A4956" s="417" t="s">
        <v>2155</v>
      </c>
      <c r="B4956" s="417" t="s">
        <v>11665</v>
      </c>
      <c r="C4956" s="417" t="s">
        <v>2281</v>
      </c>
      <c r="D4956" s="417" t="s">
        <v>3716</v>
      </c>
      <c r="E4956" s="391">
        <v>91000</v>
      </c>
      <c r="F4956" s="418">
        <v>44319</v>
      </c>
      <c r="G4956" s="417" t="s">
        <v>3582</v>
      </c>
      <c r="I4956" s="379">
        <f t="shared" ca="1" si="306"/>
        <v>-252</v>
      </c>
      <c r="J4956" s="379">
        <f t="shared" ca="1" si="307"/>
        <v>-176</v>
      </c>
      <c r="K4956" s="391" t="e">
        <f t="shared" ca="1" si="308"/>
        <v>#VALUE!</v>
      </c>
      <c r="L4956" s="379"/>
      <c r="O4956" s="379"/>
    </row>
    <row r="4957" spans="1:15">
      <c r="A4957" s="417" t="s">
        <v>2155</v>
      </c>
      <c r="B4957" s="417" t="s">
        <v>11666</v>
      </c>
      <c r="C4957" s="417" t="s">
        <v>2281</v>
      </c>
      <c r="D4957" s="417" t="s">
        <v>3716</v>
      </c>
      <c r="E4957" s="391">
        <v>135620</v>
      </c>
      <c r="F4957" s="418">
        <v>44319</v>
      </c>
      <c r="G4957" s="417" t="s">
        <v>3582</v>
      </c>
      <c r="I4957" s="379">
        <f t="shared" ca="1" si="306"/>
        <v>-252</v>
      </c>
      <c r="J4957" s="379">
        <f t="shared" ca="1" si="307"/>
        <v>-176</v>
      </c>
      <c r="K4957" s="391" t="e">
        <f t="shared" ca="1" si="308"/>
        <v>#VALUE!</v>
      </c>
      <c r="L4957" s="379"/>
      <c r="O4957" s="379"/>
    </row>
    <row r="4958" spans="1:15">
      <c r="A4958" s="417" t="s">
        <v>2155</v>
      </c>
      <c r="B4958" s="417" t="s">
        <v>11667</v>
      </c>
      <c r="C4958" s="417" t="s">
        <v>2281</v>
      </c>
      <c r="D4958" s="417" t="s">
        <v>3716</v>
      </c>
      <c r="E4958" s="391">
        <v>47000</v>
      </c>
      <c r="F4958" s="418">
        <v>44319</v>
      </c>
      <c r="G4958" s="417" t="s">
        <v>3582</v>
      </c>
      <c r="I4958" s="379">
        <f t="shared" ca="1" si="306"/>
        <v>-252</v>
      </c>
      <c r="J4958" s="379">
        <f t="shared" ca="1" si="307"/>
        <v>-176</v>
      </c>
      <c r="K4958" s="391" t="e">
        <f t="shared" ca="1" si="308"/>
        <v>#VALUE!</v>
      </c>
      <c r="L4958" s="379"/>
      <c r="O4958" s="379"/>
    </row>
    <row r="4959" spans="1:15">
      <c r="A4959" s="417" t="s">
        <v>2155</v>
      </c>
      <c r="B4959" s="417" t="s">
        <v>11668</v>
      </c>
      <c r="C4959" s="417" t="s">
        <v>2281</v>
      </c>
      <c r="D4959" s="417" t="s">
        <v>3716</v>
      </c>
      <c r="E4959" s="391">
        <v>80450</v>
      </c>
      <c r="F4959" s="418">
        <v>44319</v>
      </c>
      <c r="G4959" s="417" t="s">
        <v>3582</v>
      </c>
      <c r="I4959" s="379">
        <f t="shared" ca="1" si="306"/>
        <v>-252</v>
      </c>
      <c r="J4959" s="379">
        <f t="shared" ca="1" si="307"/>
        <v>-176</v>
      </c>
      <c r="K4959" s="391" t="e">
        <f t="shared" ca="1" si="308"/>
        <v>#VALUE!</v>
      </c>
      <c r="L4959" s="379"/>
      <c r="O4959" s="379"/>
    </row>
    <row r="4960" spans="1:15">
      <c r="A4960" s="417" t="s">
        <v>2155</v>
      </c>
      <c r="B4960" s="417" t="s">
        <v>18404</v>
      </c>
      <c r="C4960" s="417" t="s">
        <v>2281</v>
      </c>
      <c r="D4960" s="417" t="s">
        <v>3716</v>
      </c>
      <c r="E4960" s="391">
        <v>71000</v>
      </c>
      <c r="F4960" s="418">
        <v>44319</v>
      </c>
      <c r="G4960" s="417" t="s">
        <v>3582</v>
      </c>
      <c r="I4960" s="379">
        <f t="shared" ca="1" si="306"/>
        <v>-252</v>
      </c>
      <c r="J4960" s="379">
        <f t="shared" ca="1" si="307"/>
        <v>-176</v>
      </c>
      <c r="K4960" s="391" t="e">
        <f t="shared" ca="1" si="308"/>
        <v>#VALUE!</v>
      </c>
      <c r="L4960" s="379"/>
      <c r="O4960" s="379"/>
    </row>
    <row r="4961" spans="1:15">
      <c r="A4961" s="417" t="s">
        <v>2155</v>
      </c>
      <c r="B4961" s="417" t="s">
        <v>8100</v>
      </c>
      <c r="C4961" s="417" t="s">
        <v>2281</v>
      </c>
      <c r="D4961" s="417" t="s">
        <v>3716</v>
      </c>
      <c r="E4961" s="391">
        <v>164000</v>
      </c>
      <c r="F4961" s="418">
        <v>44319</v>
      </c>
      <c r="G4961" s="417" t="s">
        <v>3582</v>
      </c>
      <c r="I4961" s="379">
        <f t="shared" ca="1" si="306"/>
        <v>-252</v>
      </c>
      <c r="J4961" s="379">
        <f t="shared" ca="1" si="307"/>
        <v>-176</v>
      </c>
      <c r="K4961" s="391" t="e">
        <f t="shared" ca="1" si="308"/>
        <v>#VALUE!</v>
      </c>
      <c r="L4961" s="379"/>
      <c r="O4961" s="379"/>
    </row>
    <row r="4962" spans="1:15">
      <c r="A4962" s="417" t="s">
        <v>2155</v>
      </c>
      <c r="B4962" s="417" t="s">
        <v>11669</v>
      </c>
      <c r="C4962" s="417" t="s">
        <v>2281</v>
      </c>
      <c r="D4962" s="417" t="s">
        <v>3716</v>
      </c>
      <c r="E4962" s="391">
        <v>39000</v>
      </c>
      <c r="F4962" s="418">
        <v>44319</v>
      </c>
      <c r="G4962" s="417" t="s">
        <v>3582</v>
      </c>
      <c r="I4962" s="379">
        <f t="shared" ca="1" si="306"/>
        <v>-252</v>
      </c>
      <c r="J4962" s="379">
        <f t="shared" ca="1" si="307"/>
        <v>-176</v>
      </c>
      <c r="K4962" s="391" t="e">
        <f t="shared" ca="1" si="308"/>
        <v>#VALUE!</v>
      </c>
      <c r="L4962" s="379"/>
      <c r="O4962" s="379"/>
    </row>
    <row r="4963" spans="1:15">
      <c r="A4963" s="417" t="s">
        <v>2155</v>
      </c>
      <c r="B4963" s="417" t="s">
        <v>11670</v>
      </c>
      <c r="C4963" s="417" t="s">
        <v>2281</v>
      </c>
      <c r="D4963" s="417" t="s">
        <v>3716</v>
      </c>
      <c r="E4963" s="391">
        <v>28000</v>
      </c>
      <c r="F4963" s="418">
        <v>44319</v>
      </c>
      <c r="G4963" s="417" t="s">
        <v>3582</v>
      </c>
      <c r="I4963" s="379">
        <f t="shared" ca="1" si="306"/>
        <v>-252</v>
      </c>
      <c r="J4963" s="379">
        <f t="shared" ca="1" si="307"/>
        <v>-176</v>
      </c>
      <c r="K4963" s="391" t="e">
        <f t="shared" ca="1" si="308"/>
        <v>#VALUE!</v>
      </c>
      <c r="L4963" s="379"/>
      <c r="O4963" s="379"/>
    </row>
    <row r="4964" spans="1:15">
      <c r="A4964" s="417" t="s">
        <v>2155</v>
      </c>
      <c r="B4964" s="417" t="s">
        <v>3811</v>
      </c>
      <c r="C4964" s="417" t="s">
        <v>2281</v>
      </c>
      <c r="D4964" s="417" t="s">
        <v>3716</v>
      </c>
      <c r="E4964" s="391">
        <v>163272</v>
      </c>
      <c r="F4964" s="418">
        <v>44319</v>
      </c>
      <c r="G4964" s="417" t="s">
        <v>3582</v>
      </c>
      <c r="I4964" s="379">
        <f t="shared" ca="1" si="306"/>
        <v>-252</v>
      </c>
      <c r="J4964" s="379">
        <f t="shared" ca="1" si="307"/>
        <v>-176</v>
      </c>
      <c r="K4964" s="391" t="e">
        <f t="shared" ca="1" si="308"/>
        <v>#VALUE!</v>
      </c>
      <c r="L4964" s="379"/>
      <c r="O4964" s="379"/>
    </row>
    <row r="4965" spans="1:15">
      <c r="A4965" s="417" t="s">
        <v>2155</v>
      </c>
      <c r="B4965" s="417" t="s">
        <v>11671</v>
      </c>
      <c r="C4965" s="417" t="s">
        <v>2332</v>
      </c>
      <c r="D4965" s="417" t="s">
        <v>3716</v>
      </c>
      <c r="E4965" s="391">
        <v>70000</v>
      </c>
      <c r="F4965" s="418">
        <v>44319</v>
      </c>
      <c r="G4965" s="417" t="s">
        <v>3582</v>
      </c>
      <c r="I4965" s="379">
        <f t="shared" ca="1" si="306"/>
        <v>-252</v>
      </c>
      <c r="J4965" s="379">
        <f t="shared" ca="1" si="307"/>
        <v>-176</v>
      </c>
      <c r="K4965" s="391" t="e">
        <f t="shared" ca="1" si="308"/>
        <v>#VALUE!</v>
      </c>
      <c r="L4965" s="379"/>
      <c r="O4965" s="379"/>
    </row>
    <row r="4966" spans="1:15">
      <c r="A4966" s="417" t="s">
        <v>2155</v>
      </c>
      <c r="B4966" s="417" t="s">
        <v>3812</v>
      </c>
      <c r="C4966" s="417" t="s">
        <v>2332</v>
      </c>
      <c r="D4966" s="417" t="s">
        <v>3716</v>
      </c>
      <c r="E4966" s="391">
        <v>22000</v>
      </c>
      <c r="F4966" s="418">
        <v>44319</v>
      </c>
      <c r="G4966" s="417" t="s">
        <v>3582</v>
      </c>
      <c r="I4966" s="379">
        <f t="shared" ca="1" si="306"/>
        <v>-252</v>
      </c>
      <c r="J4966" s="379">
        <f t="shared" ca="1" si="307"/>
        <v>-176</v>
      </c>
      <c r="K4966" s="391" t="e">
        <f t="shared" ca="1" si="308"/>
        <v>#VALUE!</v>
      </c>
      <c r="L4966" s="379"/>
      <c r="O4966" s="379"/>
    </row>
    <row r="4967" spans="1:15">
      <c r="A4967" s="417" t="s">
        <v>2155</v>
      </c>
      <c r="B4967" s="417" t="s">
        <v>11672</v>
      </c>
      <c r="C4967" s="417" t="s">
        <v>2332</v>
      </c>
      <c r="D4967" s="417" t="s">
        <v>3716</v>
      </c>
      <c r="E4967" s="391">
        <v>33000</v>
      </c>
      <c r="F4967" s="418">
        <v>44319</v>
      </c>
      <c r="G4967" s="417" t="s">
        <v>3582</v>
      </c>
      <c r="I4967" s="379">
        <f t="shared" ca="1" si="306"/>
        <v>-252</v>
      </c>
      <c r="J4967" s="379">
        <f t="shared" ca="1" si="307"/>
        <v>-176</v>
      </c>
      <c r="K4967" s="391" t="e">
        <f t="shared" ca="1" si="308"/>
        <v>#VALUE!</v>
      </c>
      <c r="L4967" s="379"/>
      <c r="O4967" s="379"/>
    </row>
    <row r="4968" spans="1:15">
      <c r="A4968" s="417" t="s">
        <v>2155</v>
      </c>
      <c r="B4968" s="417" t="s">
        <v>3813</v>
      </c>
      <c r="C4968" s="417" t="s">
        <v>2332</v>
      </c>
      <c r="D4968" s="417" t="s">
        <v>3716</v>
      </c>
      <c r="E4968" s="391">
        <v>50810</v>
      </c>
      <c r="F4968" s="418">
        <v>44319</v>
      </c>
      <c r="G4968" s="417" t="s">
        <v>3582</v>
      </c>
      <c r="I4968" s="379">
        <f t="shared" ca="1" si="306"/>
        <v>-252</v>
      </c>
      <c r="J4968" s="379">
        <f t="shared" ca="1" si="307"/>
        <v>-176</v>
      </c>
      <c r="K4968" s="391" t="e">
        <f t="shared" ca="1" si="308"/>
        <v>#VALUE!</v>
      </c>
      <c r="L4968" s="379"/>
      <c r="O4968" s="379"/>
    </row>
    <row r="4969" spans="1:15">
      <c r="A4969" s="417" t="s">
        <v>2155</v>
      </c>
      <c r="B4969" s="417" t="s">
        <v>11673</v>
      </c>
      <c r="C4969" s="417" t="s">
        <v>2332</v>
      </c>
      <c r="D4969" s="417" t="s">
        <v>3716</v>
      </c>
      <c r="E4969" s="391">
        <v>214362</v>
      </c>
      <c r="F4969" s="418">
        <v>44319</v>
      </c>
      <c r="G4969" s="417" t="s">
        <v>3582</v>
      </c>
      <c r="I4969" s="379">
        <f t="shared" ca="1" si="306"/>
        <v>-252</v>
      </c>
      <c r="J4969" s="379">
        <f t="shared" ca="1" si="307"/>
        <v>-176</v>
      </c>
      <c r="K4969" s="391" t="e">
        <f t="shared" ca="1" si="308"/>
        <v>#VALUE!</v>
      </c>
      <c r="L4969" s="379"/>
      <c r="O4969" s="379"/>
    </row>
    <row r="4970" spans="1:15">
      <c r="A4970" s="417" t="s">
        <v>2155</v>
      </c>
      <c r="B4970" s="417" t="s">
        <v>11674</v>
      </c>
      <c r="C4970" s="417" t="s">
        <v>2332</v>
      </c>
      <c r="D4970" s="417" t="s">
        <v>3716</v>
      </c>
      <c r="E4970" s="391">
        <v>299000</v>
      </c>
      <c r="F4970" s="418">
        <v>44319</v>
      </c>
      <c r="G4970" s="417" t="s">
        <v>3582</v>
      </c>
      <c r="I4970" s="379">
        <f t="shared" ca="1" si="306"/>
        <v>-252</v>
      </c>
      <c r="J4970" s="379">
        <f t="shared" ca="1" si="307"/>
        <v>-176</v>
      </c>
      <c r="K4970" s="391" t="e">
        <f t="shared" ca="1" si="308"/>
        <v>#VALUE!</v>
      </c>
      <c r="L4970" s="379"/>
      <c r="O4970" s="379"/>
    </row>
    <row r="4971" spans="1:15">
      <c r="A4971" s="417" t="s">
        <v>2155</v>
      </c>
      <c r="B4971" s="417" t="s">
        <v>3814</v>
      </c>
      <c r="C4971" s="417" t="s">
        <v>2332</v>
      </c>
      <c r="D4971" s="417" t="s">
        <v>3716</v>
      </c>
      <c r="E4971" s="391">
        <v>134600</v>
      </c>
      <c r="F4971" s="418">
        <v>44319</v>
      </c>
      <c r="G4971" s="417" t="s">
        <v>3582</v>
      </c>
      <c r="I4971" s="379">
        <f t="shared" ca="1" si="306"/>
        <v>-252</v>
      </c>
      <c r="J4971" s="379">
        <f t="shared" ca="1" si="307"/>
        <v>-176</v>
      </c>
      <c r="K4971" s="391" t="e">
        <f t="shared" ca="1" si="308"/>
        <v>#VALUE!</v>
      </c>
      <c r="L4971" s="379"/>
      <c r="O4971" s="379"/>
    </row>
    <row r="4972" spans="1:15">
      <c r="A4972" s="417" t="s">
        <v>2155</v>
      </c>
      <c r="B4972" s="417" t="s">
        <v>8101</v>
      </c>
      <c r="C4972" s="417" t="s">
        <v>2332</v>
      </c>
      <c r="D4972" s="417" t="s">
        <v>3716</v>
      </c>
      <c r="E4972" s="391">
        <v>219000</v>
      </c>
      <c r="F4972" s="418">
        <v>44319</v>
      </c>
      <c r="G4972" s="417" t="s">
        <v>3582</v>
      </c>
      <c r="I4972" s="379">
        <f t="shared" ca="1" si="306"/>
        <v>-252</v>
      </c>
      <c r="J4972" s="379">
        <f t="shared" ca="1" si="307"/>
        <v>-176</v>
      </c>
      <c r="K4972" s="391" t="e">
        <f t="shared" ca="1" si="308"/>
        <v>#VALUE!</v>
      </c>
      <c r="L4972" s="379"/>
      <c r="O4972" s="379"/>
    </row>
    <row r="4973" spans="1:15">
      <c r="A4973" s="417" t="s">
        <v>2155</v>
      </c>
      <c r="B4973" s="417" t="s">
        <v>8102</v>
      </c>
      <c r="C4973" s="417" t="s">
        <v>2332</v>
      </c>
      <c r="D4973" s="417" t="s">
        <v>3716</v>
      </c>
      <c r="E4973" s="391">
        <v>152000</v>
      </c>
      <c r="F4973" s="418">
        <v>44319</v>
      </c>
      <c r="G4973" s="417" t="s">
        <v>3582</v>
      </c>
      <c r="I4973" s="379">
        <f t="shared" ca="1" si="306"/>
        <v>-252</v>
      </c>
      <c r="J4973" s="379">
        <f t="shared" ca="1" si="307"/>
        <v>-176</v>
      </c>
      <c r="K4973" s="391" t="e">
        <f t="shared" ca="1" si="308"/>
        <v>#VALUE!</v>
      </c>
      <c r="L4973" s="379"/>
      <c r="O4973" s="379"/>
    </row>
    <row r="4974" spans="1:15">
      <c r="A4974" s="417" t="s">
        <v>2155</v>
      </c>
      <c r="B4974" s="417" t="s">
        <v>11675</v>
      </c>
      <c r="C4974" s="417" t="s">
        <v>2281</v>
      </c>
      <c r="D4974" s="417" t="s">
        <v>3716</v>
      </c>
      <c r="E4974" s="391">
        <v>2183565</v>
      </c>
      <c r="F4974" s="418">
        <v>44348</v>
      </c>
      <c r="G4974" s="417" t="s">
        <v>3582</v>
      </c>
      <c r="I4974" s="379">
        <f t="shared" ca="1" si="306"/>
        <v>-223</v>
      </c>
      <c r="J4974" s="379">
        <f t="shared" ca="1" si="307"/>
        <v>-156</v>
      </c>
      <c r="K4974" s="391" t="e">
        <f t="shared" ca="1" si="308"/>
        <v>#VALUE!</v>
      </c>
      <c r="L4974" s="379"/>
      <c r="O4974" s="379"/>
    </row>
    <row r="4975" spans="1:15">
      <c r="A4975" s="417" t="s">
        <v>2155</v>
      </c>
      <c r="B4975" s="417" t="s">
        <v>11676</v>
      </c>
      <c r="C4975" s="417" t="s">
        <v>2281</v>
      </c>
      <c r="D4975" s="417" t="s">
        <v>3716</v>
      </c>
      <c r="E4975" s="391">
        <v>938700</v>
      </c>
      <c r="F4975" s="418">
        <v>44348</v>
      </c>
      <c r="G4975" s="417" t="s">
        <v>3582</v>
      </c>
      <c r="I4975" s="379">
        <f t="shared" ca="1" si="306"/>
        <v>-223</v>
      </c>
      <c r="J4975" s="379">
        <f t="shared" ca="1" si="307"/>
        <v>-156</v>
      </c>
      <c r="K4975" s="391" t="e">
        <f t="shared" ca="1" si="308"/>
        <v>#VALUE!</v>
      </c>
      <c r="L4975" s="379"/>
      <c r="O4975" s="379"/>
    </row>
    <row r="4976" spans="1:15">
      <c r="A4976" s="417" t="s">
        <v>2155</v>
      </c>
      <c r="B4976" s="417" t="s">
        <v>11677</v>
      </c>
      <c r="C4976" s="417" t="s">
        <v>2281</v>
      </c>
      <c r="D4976" s="417" t="s">
        <v>3716</v>
      </c>
      <c r="E4976" s="391">
        <v>891000</v>
      </c>
      <c r="F4976" s="418">
        <v>44348</v>
      </c>
      <c r="G4976" s="417" t="s">
        <v>3582</v>
      </c>
      <c r="I4976" s="379">
        <f t="shared" ca="1" si="306"/>
        <v>-223</v>
      </c>
      <c r="J4976" s="379">
        <f t="shared" ca="1" si="307"/>
        <v>-156</v>
      </c>
      <c r="K4976" s="391" t="e">
        <f t="shared" ca="1" si="308"/>
        <v>#VALUE!</v>
      </c>
      <c r="L4976" s="379"/>
      <c r="O4976" s="379"/>
    </row>
    <row r="4977" spans="1:15">
      <c r="A4977" s="417" t="s">
        <v>2155</v>
      </c>
      <c r="B4977" s="417" t="s">
        <v>11678</v>
      </c>
      <c r="C4977" s="417" t="s">
        <v>2281</v>
      </c>
      <c r="D4977" s="417" t="s">
        <v>3716</v>
      </c>
      <c r="E4977" s="391">
        <v>173000</v>
      </c>
      <c r="F4977" s="418">
        <v>44348</v>
      </c>
      <c r="G4977" s="417" t="s">
        <v>3582</v>
      </c>
      <c r="I4977" s="379">
        <f t="shared" ca="1" si="306"/>
        <v>-223</v>
      </c>
      <c r="J4977" s="379">
        <f t="shared" ca="1" si="307"/>
        <v>-156</v>
      </c>
      <c r="K4977" s="391" t="e">
        <f t="shared" ca="1" si="308"/>
        <v>#VALUE!</v>
      </c>
      <c r="L4977" s="379"/>
      <c r="O4977" s="379"/>
    </row>
    <row r="4978" spans="1:15">
      <c r="A4978" s="417" t="s">
        <v>2155</v>
      </c>
      <c r="B4978" s="417" t="s">
        <v>11679</v>
      </c>
      <c r="C4978" s="417" t="s">
        <v>2281</v>
      </c>
      <c r="D4978" s="417" t="s">
        <v>3716</v>
      </c>
      <c r="E4978" s="391">
        <v>120000</v>
      </c>
      <c r="F4978" s="418">
        <v>44348</v>
      </c>
      <c r="G4978" s="417" t="s">
        <v>3582</v>
      </c>
      <c r="I4978" s="379">
        <f t="shared" ca="1" si="306"/>
        <v>-223</v>
      </c>
      <c r="J4978" s="379">
        <f t="shared" ca="1" si="307"/>
        <v>-156</v>
      </c>
      <c r="K4978" s="391" t="e">
        <f t="shared" ca="1" si="308"/>
        <v>#VALUE!</v>
      </c>
      <c r="L4978" s="379"/>
      <c r="O4978" s="379"/>
    </row>
    <row r="4979" spans="1:15">
      <c r="A4979" s="417" t="s">
        <v>2155</v>
      </c>
      <c r="B4979" s="417" t="s">
        <v>11680</v>
      </c>
      <c r="C4979" s="417" t="s">
        <v>2281</v>
      </c>
      <c r="D4979" s="417" t="s">
        <v>3716</v>
      </c>
      <c r="E4979" s="391">
        <v>64000</v>
      </c>
      <c r="F4979" s="418">
        <v>44348</v>
      </c>
      <c r="G4979" s="417" t="s">
        <v>3582</v>
      </c>
      <c r="I4979" s="379">
        <f t="shared" ca="1" si="306"/>
        <v>-223</v>
      </c>
      <c r="J4979" s="379">
        <f t="shared" ca="1" si="307"/>
        <v>-156</v>
      </c>
      <c r="K4979" s="391" t="e">
        <f t="shared" ca="1" si="308"/>
        <v>#VALUE!</v>
      </c>
      <c r="L4979" s="379"/>
      <c r="O4979" s="379"/>
    </row>
    <row r="4980" spans="1:15">
      <c r="A4980" s="417" t="s">
        <v>2155</v>
      </c>
      <c r="B4980" s="417" t="s">
        <v>11681</v>
      </c>
      <c r="C4980" s="417" t="s">
        <v>2281</v>
      </c>
      <c r="D4980" s="417" t="s">
        <v>3716</v>
      </c>
      <c r="E4980" s="391">
        <v>70000</v>
      </c>
      <c r="F4980" s="418">
        <v>44348</v>
      </c>
      <c r="G4980" s="417" t="s">
        <v>3582</v>
      </c>
      <c r="I4980" s="379">
        <f t="shared" ca="1" si="306"/>
        <v>-223</v>
      </c>
      <c r="J4980" s="379">
        <f t="shared" ca="1" si="307"/>
        <v>-156</v>
      </c>
      <c r="K4980" s="391" t="e">
        <f t="shared" ca="1" si="308"/>
        <v>#VALUE!</v>
      </c>
      <c r="L4980" s="379"/>
      <c r="O4980" s="379"/>
    </row>
    <row r="4981" spans="1:15">
      <c r="A4981" s="417" t="s">
        <v>2155</v>
      </c>
      <c r="B4981" s="417" t="s">
        <v>11682</v>
      </c>
      <c r="C4981" s="417" t="s">
        <v>2332</v>
      </c>
      <c r="D4981" s="417" t="s">
        <v>3716</v>
      </c>
      <c r="E4981" s="391">
        <v>10</v>
      </c>
      <c r="F4981" s="418">
        <v>44348</v>
      </c>
      <c r="G4981" s="417" t="s">
        <v>3582</v>
      </c>
      <c r="I4981" s="379">
        <f t="shared" ca="1" si="306"/>
        <v>-223</v>
      </c>
      <c r="J4981" s="379">
        <f t="shared" ca="1" si="307"/>
        <v>-156</v>
      </c>
      <c r="K4981" s="391" t="e">
        <f t="shared" ca="1" si="308"/>
        <v>#VALUE!</v>
      </c>
      <c r="L4981" s="379"/>
      <c r="O4981" s="379"/>
    </row>
    <row r="4982" spans="1:15">
      <c r="A4982" s="417" t="s">
        <v>2155</v>
      </c>
      <c r="B4982" s="417" t="s">
        <v>11683</v>
      </c>
      <c r="C4982" s="417" t="s">
        <v>2332</v>
      </c>
      <c r="D4982" s="417" t="s">
        <v>3716</v>
      </c>
      <c r="E4982" s="391">
        <v>7000</v>
      </c>
      <c r="F4982" s="418">
        <v>44348</v>
      </c>
      <c r="G4982" s="417" t="s">
        <v>3582</v>
      </c>
      <c r="I4982" s="379">
        <f t="shared" ca="1" si="306"/>
        <v>-223</v>
      </c>
      <c r="J4982" s="379">
        <f t="shared" ca="1" si="307"/>
        <v>-156</v>
      </c>
      <c r="K4982" s="391" t="e">
        <f t="shared" ca="1" si="308"/>
        <v>#VALUE!</v>
      </c>
      <c r="L4982" s="379"/>
      <c r="O4982" s="379"/>
    </row>
    <row r="4983" spans="1:15">
      <c r="A4983" s="417" t="s">
        <v>2155</v>
      </c>
      <c r="B4983" s="417" t="s">
        <v>11684</v>
      </c>
      <c r="C4983" s="417" t="s">
        <v>2332</v>
      </c>
      <c r="D4983" s="417" t="s">
        <v>3716</v>
      </c>
      <c r="E4983" s="391">
        <v>8700</v>
      </c>
      <c r="F4983" s="418">
        <v>44348</v>
      </c>
      <c r="G4983" s="417" t="s">
        <v>3582</v>
      </c>
      <c r="I4983" s="379">
        <f t="shared" ca="1" si="306"/>
        <v>-223</v>
      </c>
      <c r="J4983" s="379">
        <f t="shared" ca="1" si="307"/>
        <v>-156</v>
      </c>
      <c r="K4983" s="391" t="e">
        <f t="shared" ca="1" si="308"/>
        <v>#VALUE!</v>
      </c>
      <c r="L4983" s="379"/>
      <c r="O4983" s="379"/>
    </row>
    <row r="4984" spans="1:15">
      <c r="A4984" s="417" t="s">
        <v>2155</v>
      </c>
      <c r="B4984" s="417" t="s">
        <v>11685</v>
      </c>
      <c r="C4984" s="417" t="s">
        <v>2332</v>
      </c>
      <c r="D4984" s="417" t="s">
        <v>3716</v>
      </c>
      <c r="E4984" s="391">
        <v>60000</v>
      </c>
      <c r="F4984" s="418">
        <v>44348</v>
      </c>
      <c r="G4984" s="417" t="s">
        <v>3582</v>
      </c>
      <c r="I4984" s="379">
        <f t="shared" ca="1" si="306"/>
        <v>-223</v>
      </c>
      <c r="J4984" s="379">
        <f t="shared" ca="1" si="307"/>
        <v>-156</v>
      </c>
      <c r="K4984" s="391" t="e">
        <f t="shared" ca="1" si="308"/>
        <v>#VALUE!</v>
      </c>
      <c r="L4984" s="379"/>
      <c r="O4984" s="379"/>
    </row>
    <row r="4985" spans="1:15">
      <c r="A4985" s="417" t="s">
        <v>2155</v>
      </c>
      <c r="B4985" s="417" t="s">
        <v>11686</v>
      </c>
      <c r="C4985" s="417" t="s">
        <v>2332</v>
      </c>
      <c r="D4985" s="417" t="s">
        <v>3716</v>
      </c>
      <c r="E4985" s="391">
        <v>118512</v>
      </c>
      <c r="F4985" s="418">
        <v>44348</v>
      </c>
      <c r="G4985" s="417" t="s">
        <v>3582</v>
      </c>
      <c r="I4985" s="379">
        <f t="shared" ca="1" si="306"/>
        <v>-223</v>
      </c>
      <c r="J4985" s="379">
        <f t="shared" ca="1" si="307"/>
        <v>-156</v>
      </c>
      <c r="K4985" s="391" t="e">
        <f t="shared" ca="1" si="308"/>
        <v>#VALUE!</v>
      </c>
      <c r="L4985" s="379"/>
      <c r="O4985" s="379"/>
    </row>
    <row r="4986" spans="1:15">
      <c r="A4986" s="417" t="s">
        <v>2155</v>
      </c>
      <c r="B4986" s="417" t="s">
        <v>11687</v>
      </c>
      <c r="C4986" s="417" t="s">
        <v>2332</v>
      </c>
      <c r="D4986" s="417" t="s">
        <v>3716</v>
      </c>
      <c r="E4986" s="391">
        <v>55000</v>
      </c>
      <c r="F4986" s="418">
        <v>44348</v>
      </c>
      <c r="G4986" s="417" t="s">
        <v>3582</v>
      </c>
      <c r="I4986" s="379">
        <f t="shared" ca="1" si="306"/>
        <v>-223</v>
      </c>
      <c r="J4986" s="379">
        <f t="shared" ca="1" si="307"/>
        <v>-156</v>
      </c>
      <c r="K4986" s="391" t="e">
        <f t="shared" ca="1" si="308"/>
        <v>#VALUE!</v>
      </c>
      <c r="L4986" s="379"/>
      <c r="O4986" s="379"/>
    </row>
    <row r="4987" spans="1:15">
      <c r="A4987" s="417" t="s">
        <v>2155</v>
      </c>
      <c r="B4987" s="417" t="s">
        <v>18405</v>
      </c>
      <c r="C4987" s="417" t="s">
        <v>2332</v>
      </c>
      <c r="D4987" s="417" t="s">
        <v>3716</v>
      </c>
      <c r="E4987" s="391">
        <v>135000</v>
      </c>
      <c r="F4987" s="418">
        <v>44348</v>
      </c>
      <c r="G4987" s="417" t="s">
        <v>3582</v>
      </c>
      <c r="I4987" s="379">
        <f t="shared" ca="1" si="306"/>
        <v>-223</v>
      </c>
      <c r="J4987" s="379">
        <f t="shared" ca="1" si="307"/>
        <v>-156</v>
      </c>
      <c r="K4987" s="391" t="e">
        <f t="shared" ca="1" si="308"/>
        <v>#VALUE!</v>
      </c>
      <c r="L4987" s="379"/>
      <c r="O4987" s="379"/>
    </row>
    <row r="4988" spans="1:15">
      <c r="A4988" s="417" t="s">
        <v>2155</v>
      </c>
      <c r="B4988" s="417" t="s">
        <v>3815</v>
      </c>
      <c r="C4988" s="417" t="s">
        <v>2281</v>
      </c>
      <c r="D4988" s="417" t="s">
        <v>3716</v>
      </c>
      <c r="E4988" s="391">
        <v>444500</v>
      </c>
      <c r="F4988" s="418">
        <v>44378</v>
      </c>
      <c r="G4988" s="417" t="s">
        <v>3582</v>
      </c>
      <c r="I4988" s="379">
        <f t="shared" ca="1" si="306"/>
        <v>-193</v>
      </c>
      <c r="J4988" s="379">
        <f t="shared" ca="1" si="307"/>
        <v>-135</v>
      </c>
      <c r="K4988" s="391" t="e">
        <f t="shared" ca="1" si="308"/>
        <v>#VALUE!</v>
      </c>
      <c r="L4988" s="379"/>
      <c r="O4988" s="379"/>
    </row>
    <row r="4989" spans="1:15">
      <c r="A4989" s="417" t="s">
        <v>2155</v>
      </c>
      <c r="B4989" s="417" t="s">
        <v>3816</v>
      </c>
      <c r="C4989" s="417" t="s">
        <v>2281</v>
      </c>
      <c r="D4989" s="417" t="s">
        <v>3716</v>
      </c>
      <c r="E4989" s="391">
        <v>1548000</v>
      </c>
      <c r="F4989" s="418">
        <v>44378</v>
      </c>
      <c r="G4989" s="417" t="s">
        <v>3582</v>
      </c>
      <c r="I4989" s="379">
        <f t="shared" ca="1" si="306"/>
        <v>-193</v>
      </c>
      <c r="J4989" s="379">
        <f t="shared" ca="1" si="307"/>
        <v>-135</v>
      </c>
      <c r="K4989" s="391" t="e">
        <f t="shared" ca="1" si="308"/>
        <v>#VALUE!</v>
      </c>
      <c r="L4989" s="379"/>
      <c r="O4989" s="379"/>
    </row>
    <row r="4990" spans="1:15">
      <c r="A4990" s="417" t="s">
        <v>2155</v>
      </c>
      <c r="B4990" s="417" t="s">
        <v>3817</v>
      </c>
      <c r="C4990" s="417" t="s">
        <v>2281</v>
      </c>
      <c r="D4990" s="417" t="s">
        <v>3716</v>
      </c>
      <c r="E4990" s="391">
        <v>1162350</v>
      </c>
      <c r="F4990" s="418">
        <v>44378</v>
      </c>
      <c r="G4990" s="417" t="s">
        <v>3582</v>
      </c>
      <c r="I4990" s="379">
        <f t="shared" ca="1" si="306"/>
        <v>-193</v>
      </c>
      <c r="J4990" s="379">
        <f t="shared" ca="1" si="307"/>
        <v>-135</v>
      </c>
      <c r="K4990" s="391" t="e">
        <f t="shared" ca="1" si="308"/>
        <v>#VALUE!</v>
      </c>
      <c r="L4990" s="379"/>
      <c r="O4990" s="379"/>
    </row>
    <row r="4991" spans="1:15">
      <c r="A4991" s="417" t="s">
        <v>2155</v>
      </c>
      <c r="B4991" s="417" t="s">
        <v>3818</v>
      </c>
      <c r="C4991" s="417" t="s">
        <v>2281</v>
      </c>
      <c r="D4991" s="417" t="s">
        <v>3716</v>
      </c>
      <c r="E4991" s="391">
        <v>443400</v>
      </c>
      <c r="F4991" s="418">
        <v>44378</v>
      </c>
      <c r="G4991" s="417" t="s">
        <v>3582</v>
      </c>
      <c r="I4991" s="379">
        <f t="shared" ca="1" si="306"/>
        <v>-193</v>
      </c>
      <c r="J4991" s="379">
        <f t="shared" ca="1" si="307"/>
        <v>-135</v>
      </c>
      <c r="K4991" s="391" t="e">
        <f t="shared" ca="1" si="308"/>
        <v>#VALUE!</v>
      </c>
      <c r="L4991" s="379"/>
      <c r="O4991" s="379"/>
    </row>
    <row r="4992" spans="1:15">
      <c r="A4992" s="417" t="s">
        <v>2155</v>
      </c>
      <c r="B4992" s="417" t="s">
        <v>3819</v>
      </c>
      <c r="C4992" s="417" t="s">
        <v>2281</v>
      </c>
      <c r="D4992" s="417" t="s">
        <v>3716</v>
      </c>
      <c r="E4992" s="391">
        <v>1070300</v>
      </c>
      <c r="F4992" s="418">
        <v>44378</v>
      </c>
      <c r="G4992" s="417" t="s">
        <v>3582</v>
      </c>
      <c r="I4992" s="379">
        <f t="shared" ca="1" si="306"/>
        <v>-193</v>
      </c>
      <c r="J4992" s="379">
        <f t="shared" ca="1" si="307"/>
        <v>-135</v>
      </c>
      <c r="K4992" s="391" t="e">
        <f t="shared" ca="1" si="308"/>
        <v>#VALUE!</v>
      </c>
      <c r="L4992" s="379"/>
      <c r="O4992" s="379"/>
    </row>
    <row r="4993" spans="1:15">
      <c r="A4993" s="417" t="s">
        <v>2155</v>
      </c>
      <c r="B4993" s="417" t="s">
        <v>3820</v>
      </c>
      <c r="C4993" s="417" t="s">
        <v>2281</v>
      </c>
      <c r="D4993" s="417" t="s">
        <v>3716</v>
      </c>
      <c r="E4993" s="391">
        <v>1009500</v>
      </c>
      <c r="F4993" s="418">
        <v>44378</v>
      </c>
      <c r="G4993" s="417" t="s">
        <v>3582</v>
      </c>
      <c r="I4993" s="379">
        <f t="shared" ca="1" si="306"/>
        <v>-193</v>
      </c>
      <c r="J4993" s="379">
        <f t="shared" ca="1" si="307"/>
        <v>-135</v>
      </c>
      <c r="K4993" s="391" t="e">
        <f t="shared" ca="1" si="308"/>
        <v>#VALUE!</v>
      </c>
      <c r="L4993" s="379"/>
      <c r="O4993" s="379"/>
    </row>
    <row r="4994" spans="1:15">
      <c r="A4994" s="417" t="s">
        <v>2155</v>
      </c>
      <c r="B4994" s="417" t="s">
        <v>3821</v>
      </c>
      <c r="C4994" s="417" t="s">
        <v>2281</v>
      </c>
      <c r="D4994" s="417" t="s">
        <v>3716</v>
      </c>
      <c r="E4994" s="391">
        <v>976000</v>
      </c>
      <c r="F4994" s="418">
        <v>44378</v>
      </c>
      <c r="G4994" s="417" t="s">
        <v>3582</v>
      </c>
      <c r="I4994" s="379">
        <f t="shared" ca="1" si="306"/>
        <v>-193</v>
      </c>
      <c r="J4994" s="379">
        <f t="shared" ca="1" si="307"/>
        <v>-135</v>
      </c>
      <c r="K4994" s="391" t="e">
        <f t="shared" ca="1" si="308"/>
        <v>#VALUE!</v>
      </c>
      <c r="L4994" s="379"/>
      <c r="O4994" s="379"/>
    </row>
    <row r="4995" spans="1:15">
      <c r="A4995" s="417" t="s">
        <v>2155</v>
      </c>
      <c r="B4995" s="417" t="s">
        <v>3822</v>
      </c>
      <c r="C4995" s="417" t="s">
        <v>2281</v>
      </c>
      <c r="D4995" s="417" t="s">
        <v>3716</v>
      </c>
      <c r="E4995" s="391">
        <v>900250</v>
      </c>
      <c r="F4995" s="418">
        <v>44378</v>
      </c>
      <c r="G4995" s="417" t="s">
        <v>3582</v>
      </c>
      <c r="I4995" s="379">
        <f t="shared" ca="1" si="306"/>
        <v>-193</v>
      </c>
      <c r="J4995" s="379">
        <f t="shared" ca="1" si="307"/>
        <v>-135</v>
      </c>
      <c r="K4995" s="391" t="e">
        <f t="shared" ca="1" si="308"/>
        <v>#VALUE!</v>
      </c>
      <c r="L4995" s="379"/>
      <c r="O4995" s="379"/>
    </row>
    <row r="4996" spans="1:15">
      <c r="A4996" s="417" t="s">
        <v>2155</v>
      </c>
      <c r="B4996" s="417" t="s">
        <v>3823</v>
      </c>
      <c r="C4996" s="417" t="s">
        <v>2281</v>
      </c>
      <c r="D4996" s="417" t="s">
        <v>3716</v>
      </c>
      <c r="E4996" s="391">
        <v>870000</v>
      </c>
      <c r="F4996" s="418">
        <v>44378</v>
      </c>
      <c r="G4996" s="417" t="s">
        <v>3582</v>
      </c>
      <c r="I4996" s="379">
        <f t="shared" ca="1" si="306"/>
        <v>-193</v>
      </c>
      <c r="J4996" s="379">
        <f t="shared" ca="1" si="307"/>
        <v>-135</v>
      </c>
      <c r="K4996" s="391" t="e">
        <f t="shared" ca="1" si="308"/>
        <v>#VALUE!</v>
      </c>
      <c r="L4996" s="379"/>
      <c r="O4996" s="379"/>
    </row>
    <row r="4997" spans="1:15">
      <c r="A4997" s="417" t="s">
        <v>2155</v>
      </c>
      <c r="B4997" s="417" t="s">
        <v>3824</v>
      </c>
      <c r="C4997" s="417" t="s">
        <v>2281</v>
      </c>
      <c r="D4997" s="417" t="s">
        <v>3716</v>
      </c>
      <c r="E4997" s="391">
        <v>340000</v>
      </c>
      <c r="F4997" s="418">
        <v>44378</v>
      </c>
      <c r="G4997" s="417" t="s">
        <v>3582</v>
      </c>
      <c r="I4997" s="379">
        <f t="shared" ca="1" si="306"/>
        <v>-193</v>
      </c>
      <c r="J4997" s="379">
        <f t="shared" ca="1" si="307"/>
        <v>-135</v>
      </c>
      <c r="K4997" s="391" t="e">
        <f t="shared" ca="1" si="308"/>
        <v>#VALUE!</v>
      </c>
      <c r="L4997" s="379"/>
      <c r="O4997" s="379"/>
    </row>
    <row r="4998" spans="1:15">
      <c r="A4998" s="417" t="s">
        <v>2155</v>
      </c>
      <c r="B4998" s="417" t="s">
        <v>3825</v>
      </c>
      <c r="C4998" s="417" t="s">
        <v>2281</v>
      </c>
      <c r="D4998" s="417" t="s">
        <v>3716</v>
      </c>
      <c r="E4998" s="391">
        <v>861500</v>
      </c>
      <c r="F4998" s="418">
        <v>44378</v>
      </c>
      <c r="G4998" s="417" t="s">
        <v>3582</v>
      </c>
      <c r="I4998" s="379">
        <f t="shared" ca="1" si="306"/>
        <v>-193</v>
      </c>
      <c r="J4998" s="379">
        <f t="shared" ca="1" si="307"/>
        <v>-135</v>
      </c>
      <c r="K4998" s="391" t="e">
        <f t="shared" ca="1" si="308"/>
        <v>#VALUE!</v>
      </c>
      <c r="L4998" s="379"/>
      <c r="O4998" s="379"/>
    </row>
    <row r="4999" spans="1:15">
      <c r="A4999" s="417" t="s">
        <v>2155</v>
      </c>
      <c r="B4999" s="417" t="s">
        <v>3826</v>
      </c>
      <c r="C4999" s="417" t="s">
        <v>2281</v>
      </c>
      <c r="D4999" s="417" t="s">
        <v>3716</v>
      </c>
      <c r="E4999" s="391">
        <v>177000</v>
      </c>
      <c r="F4999" s="418">
        <v>44378</v>
      </c>
      <c r="G4999" s="417" t="s">
        <v>3582</v>
      </c>
      <c r="I4999" s="379">
        <f t="shared" ca="1" si="306"/>
        <v>-193</v>
      </c>
      <c r="J4999" s="379">
        <f t="shared" ca="1" si="307"/>
        <v>-135</v>
      </c>
      <c r="K4999" s="391" t="e">
        <f t="shared" ca="1" si="308"/>
        <v>#VALUE!</v>
      </c>
      <c r="L4999" s="379"/>
      <c r="O4999" s="379"/>
    </row>
    <row r="5000" spans="1:15">
      <c r="A5000" s="417" t="s">
        <v>2155</v>
      </c>
      <c r="B5000" s="417" t="s">
        <v>3827</v>
      </c>
      <c r="C5000" s="417" t="s">
        <v>2281</v>
      </c>
      <c r="D5000" s="417" t="s">
        <v>3716</v>
      </c>
      <c r="E5000" s="391">
        <v>227500</v>
      </c>
      <c r="F5000" s="418">
        <v>44378</v>
      </c>
      <c r="G5000" s="417" t="s">
        <v>3582</v>
      </c>
      <c r="I5000" s="379">
        <f t="shared" ca="1" si="306"/>
        <v>-193</v>
      </c>
      <c r="J5000" s="379">
        <f t="shared" ca="1" si="307"/>
        <v>-135</v>
      </c>
      <c r="K5000" s="391" t="e">
        <f t="shared" ca="1" si="308"/>
        <v>#VALUE!</v>
      </c>
      <c r="L5000" s="379"/>
      <c r="O5000" s="379"/>
    </row>
    <row r="5001" spans="1:15">
      <c r="A5001" s="417" t="s">
        <v>2155</v>
      </c>
      <c r="B5001" s="417" t="s">
        <v>3828</v>
      </c>
      <c r="C5001" s="417" t="s">
        <v>2281</v>
      </c>
      <c r="D5001" s="417" t="s">
        <v>3716</v>
      </c>
      <c r="E5001" s="391">
        <v>919000</v>
      </c>
      <c r="F5001" s="418">
        <v>44378</v>
      </c>
      <c r="G5001" s="417" t="s">
        <v>3582</v>
      </c>
      <c r="I5001" s="379">
        <f t="shared" ca="1" si="306"/>
        <v>-193</v>
      </c>
      <c r="J5001" s="379">
        <f t="shared" ca="1" si="307"/>
        <v>-135</v>
      </c>
      <c r="K5001" s="391" t="e">
        <f t="shared" ca="1" si="308"/>
        <v>#VALUE!</v>
      </c>
      <c r="L5001" s="379"/>
      <c r="O5001" s="379"/>
    </row>
    <row r="5002" spans="1:15">
      <c r="A5002" s="417" t="s">
        <v>2155</v>
      </c>
      <c r="B5002" s="417" t="s">
        <v>3829</v>
      </c>
      <c r="C5002" s="417" t="s">
        <v>2281</v>
      </c>
      <c r="D5002" s="417" t="s">
        <v>3716</v>
      </c>
      <c r="E5002" s="391">
        <v>770000</v>
      </c>
      <c r="F5002" s="418">
        <v>44378</v>
      </c>
      <c r="G5002" s="417" t="s">
        <v>3582</v>
      </c>
      <c r="I5002" s="379">
        <f t="shared" ref="I5002:I5065" ca="1" si="309">IF(F5002&lt;&gt;"",F5002-$I$199,"")</f>
        <v>-193</v>
      </c>
      <c r="J5002" s="379">
        <f t="shared" ref="J5002:J5065" ca="1" si="310">IF(I5002&lt;&gt;"",NETWORKDAYS($I$199,F5002-1,$N$201:$N$224),"")</f>
        <v>-135</v>
      </c>
      <c r="K5002" s="391" t="e">
        <f t="shared" ref="K5002:K5065" ca="1" si="311">IF(I5002&lt;&gt;"",RIGHT(D5002,LEN(D5002)-FIND(" ",D5002)),"")</f>
        <v>#VALUE!</v>
      </c>
      <c r="L5002" s="379"/>
      <c r="O5002" s="379"/>
    </row>
    <row r="5003" spans="1:15">
      <c r="A5003" s="417" t="s">
        <v>2155</v>
      </c>
      <c r="B5003" s="417" t="s">
        <v>3830</v>
      </c>
      <c r="C5003" s="417" t="s">
        <v>2281</v>
      </c>
      <c r="D5003" s="417" t="s">
        <v>3716</v>
      </c>
      <c r="E5003" s="391">
        <v>231000</v>
      </c>
      <c r="F5003" s="418">
        <v>44378</v>
      </c>
      <c r="G5003" s="417" t="s">
        <v>3582</v>
      </c>
      <c r="I5003" s="379">
        <f t="shared" ca="1" si="309"/>
        <v>-193</v>
      </c>
      <c r="J5003" s="379">
        <f t="shared" ca="1" si="310"/>
        <v>-135</v>
      </c>
      <c r="K5003" s="391" t="e">
        <f t="shared" ca="1" si="311"/>
        <v>#VALUE!</v>
      </c>
      <c r="L5003" s="379"/>
      <c r="O5003" s="379"/>
    </row>
    <row r="5004" spans="1:15">
      <c r="A5004" s="417" t="s">
        <v>2155</v>
      </c>
      <c r="B5004" s="417" t="s">
        <v>17083</v>
      </c>
      <c r="C5004" s="417" t="s">
        <v>2281</v>
      </c>
      <c r="D5004" s="417" t="s">
        <v>3716</v>
      </c>
      <c r="E5004" s="391">
        <v>538500</v>
      </c>
      <c r="F5004" s="418">
        <v>44378</v>
      </c>
      <c r="G5004" s="417" t="s">
        <v>3582</v>
      </c>
      <c r="I5004" s="379">
        <f t="shared" ca="1" si="309"/>
        <v>-193</v>
      </c>
      <c r="J5004" s="379">
        <f t="shared" ca="1" si="310"/>
        <v>-135</v>
      </c>
      <c r="K5004" s="391" t="e">
        <f t="shared" ca="1" si="311"/>
        <v>#VALUE!</v>
      </c>
      <c r="L5004" s="379"/>
      <c r="O5004" s="379"/>
    </row>
    <row r="5005" spans="1:15">
      <c r="A5005" s="417" t="s">
        <v>2155</v>
      </c>
      <c r="B5005" s="417" t="s">
        <v>3831</v>
      </c>
      <c r="C5005" s="417" t="s">
        <v>2281</v>
      </c>
      <c r="D5005" s="417" t="s">
        <v>3716</v>
      </c>
      <c r="E5005" s="391">
        <v>177750</v>
      </c>
      <c r="F5005" s="418">
        <v>44378</v>
      </c>
      <c r="G5005" s="417" t="s">
        <v>3582</v>
      </c>
      <c r="I5005" s="379">
        <f t="shared" ca="1" si="309"/>
        <v>-193</v>
      </c>
      <c r="J5005" s="379">
        <f t="shared" ca="1" si="310"/>
        <v>-135</v>
      </c>
      <c r="K5005" s="391" t="e">
        <f t="shared" ca="1" si="311"/>
        <v>#VALUE!</v>
      </c>
      <c r="L5005" s="379"/>
      <c r="O5005" s="379"/>
    </row>
    <row r="5006" spans="1:15">
      <c r="A5006" s="417" t="s">
        <v>2155</v>
      </c>
      <c r="B5006" s="417" t="s">
        <v>3832</v>
      </c>
      <c r="C5006" s="417" t="s">
        <v>2281</v>
      </c>
      <c r="D5006" s="417" t="s">
        <v>3716</v>
      </c>
      <c r="E5006" s="391">
        <v>372000</v>
      </c>
      <c r="F5006" s="418">
        <v>44378</v>
      </c>
      <c r="G5006" s="417" t="s">
        <v>3582</v>
      </c>
      <c r="I5006" s="379">
        <f t="shared" ca="1" si="309"/>
        <v>-193</v>
      </c>
      <c r="J5006" s="379">
        <f t="shared" ca="1" si="310"/>
        <v>-135</v>
      </c>
      <c r="K5006" s="391" t="e">
        <f t="shared" ca="1" si="311"/>
        <v>#VALUE!</v>
      </c>
      <c r="L5006" s="379"/>
      <c r="O5006" s="379"/>
    </row>
    <row r="5007" spans="1:15">
      <c r="A5007" s="417" t="s">
        <v>2155</v>
      </c>
      <c r="B5007" s="417" t="s">
        <v>3833</v>
      </c>
      <c r="C5007" s="417" t="s">
        <v>2281</v>
      </c>
      <c r="D5007" s="417" t="s">
        <v>3716</v>
      </c>
      <c r="E5007" s="391">
        <v>500000</v>
      </c>
      <c r="F5007" s="418">
        <v>44378</v>
      </c>
      <c r="G5007" s="417" t="s">
        <v>3582</v>
      </c>
      <c r="I5007" s="379">
        <f t="shared" ca="1" si="309"/>
        <v>-193</v>
      </c>
      <c r="J5007" s="379">
        <f t="shared" ca="1" si="310"/>
        <v>-135</v>
      </c>
      <c r="K5007" s="391" t="e">
        <f t="shared" ca="1" si="311"/>
        <v>#VALUE!</v>
      </c>
      <c r="L5007" s="379"/>
      <c r="O5007" s="379"/>
    </row>
    <row r="5008" spans="1:15">
      <c r="A5008" s="417" t="s">
        <v>2155</v>
      </c>
      <c r="B5008" s="417" t="s">
        <v>11688</v>
      </c>
      <c r="C5008" s="417" t="s">
        <v>2281</v>
      </c>
      <c r="D5008" s="417" t="s">
        <v>3716</v>
      </c>
      <c r="E5008" s="391">
        <v>271000</v>
      </c>
      <c r="F5008" s="418">
        <v>44378</v>
      </c>
      <c r="G5008" s="417" t="s">
        <v>3582</v>
      </c>
      <c r="I5008" s="379">
        <f t="shared" ca="1" si="309"/>
        <v>-193</v>
      </c>
      <c r="J5008" s="379">
        <f t="shared" ca="1" si="310"/>
        <v>-135</v>
      </c>
      <c r="K5008" s="391" t="e">
        <f t="shared" ca="1" si="311"/>
        <v>#VALUE!</v>
      </c>
      <c r="L5008" s="379"/>
      <c r="O5008" s="379"/>
    </row>
    <row r="5009" spans="1:15">
      <c r="A5009" s="417" t="s">
        <v>2155</v>
      </c>
      <c r="B5009" s="417" t="s">
        <v>11689</v>
      </c>
      <c r="C5009" s="417" t="s">
        <v>2281</v>
      </c>
      <c r="D5009" s="417" t="s">
        <v>3716</v>
      </c>
      <c r="E5009" s="391">
        <v>250000</v>
      </c>
      <c r="F5009" s="418">
        <v>44378</v>
      </c>
      <c r="G5009" s="417" t="s">
        <v>3582</v>
      </c>
      <c r="I5009" s="379">
        <f t="shared" ca="1" si="309"/>
        <v>-193</v>
      </c>
      <c r="J5009" s="379">
        <f t="shared" ca="1" si="310"/>
        <v>-135</v>
      </c>
      <c r="K5009" s="391" t="e">
        <f t="shared" ca="1" si="311"/>
        <v>#VALUE!</v>
      </c>
      <c r="L5009" s="379"/>
      <c r="O5009" s="379"/>
    </row>
    <row r="5010" spans="1:15">
      <c r="A5010" s="417" t="s">
        <v>2155</v>
      </c>
      <c r="B5010" s="417" t="s">
        <v>3834</v>
      </c>
      <c r="C5010" s="417" t="s">
        <v>2281</v>
      </c>
      <c r="D5010" s="417" t="s">
        <v>3716</v>
      </c>
      <c r="E5010" s="391">
        <v>335000</v>
      </c>
      <c r="F5010" s="418">
        <v>44378</v>
      </c>
      <c r="G5010" s="417" t="s">
        <v>3582</v>
      </c>
      <c r="I5010" s="379">
        <f t="shared" ca="1" si="309"/>
        <v>-193</v>
      </c>
      <c r="J5010" s="379">
        <f t="shared" ca="1" si="310"/>
        <v>-135</v>
      </c>
      <c r="K5010" s="391" t="e">
        <f t="shared" ca="1" si="311"/>
        <v>#VALUE!</v>
      </c>
      <c r="L5010" s="379"/>
      <c r="O5010" s="379"/>
    </row>
    <row r="5011" spans="1:15">
      <c r="A5011" s="417" t="s">
        <v>2155</v>
      </c>
      <c r="B5011" s="417" t="s">
        <v>3835</v>
      </c>
      <c r="C5011" s="417" t="s">
        <v>2281</v>
      </c>
      <c r="D5011" s="417" t="s">
        <v>3716</v>
      </c>
      <c r="E5011" s="391">
        <v>200000</v>
      </c>
      <c r="F5011" s="418">
        <v>44378</v>
      </c>
      <c r="G5011" s="417" t="s">
        <v>3582</v>
      </c>
      <c r="I5011" s="379">
        <f t="shared" ca="1" si="309"/>
        <v>-193</v>
      </c>
      <c r="J5011" s="379">
        <f t="shared" ca="1" si="310"/>
        <v>-135</v>
      </c>
      <c r="K5011" s="391" t="e">
        <f t="shared" ca="1" si="311"/>
        <v>#VALUE!</v>
      </c>
      <c r="L5011" s="379"/>
      <c r="O5011" s="379"/>
    </row>
    <row r="5012" spans="1:15">
      <c r="A5012" s="417" t="s">
        <v>2155</v>
      </c>
      <c r="B5012" s="417" t="s">
        <v>3836</v>
      </c>
      <c r="C5012" s="417" t="s">
        <v>2281</v>
      </c>
      <c r="D5012" s="417" t="s">
        <v>3716</v>
      </c>
      <c r="E5012" s="391">
        <v>159880</v>
      </c>
      <c r="F5012" s="418">
        <v>44378</v>
      </c>
      <c r="G5012" s="417" t="s">
        <v>3582</v>
      </c>
      <c r="I5012" s="379">
        <f t="shared" ca="1" si="309"/>
        <v>-193</v>
      </c>
      <c r="J5012" s="379">
        <f t="shared" ca="1" si="310"/>
        <v>-135</v>
      </c>
      <c r="K5012" s="391" t="e">
        <f t="shared" ca="1" si="311"/>
        <v>#VALUE!</v>
      </c>
      <c r="L5012" s="379"/>
      <c r="O5012" s="379"/>
    </row>
    <row r="5013" spans="1:15">
      <c r="A5013" s="417" t="s">
        <v>2155</v>
      </c>
      <c r="B5013" s="417" t="s">
        <v>3837</v>
      </c>
      <c r="C5013" s="417" t="s">
        <v>2281</v>
      </c>
      <c r="D5013" s="417" t="s">
        <v>3716</v>
      </c>
      <c r="E5013" s="391">
        <v>200000</v>
      </c>
      <c r="F5013" s="418">
        <v>44378</v>
      </c>
      <c r="G5013" s="417" t="s">
        <v>3582</v>
      </c>
      <c r="I5013" s="379">
        <f t="shared" ca="1" si="309"/>
        <v>-193</v>
      </c>
      <c r="J5013" s="379">
        <f t="shared" ca="1" si="310"/>
        <v>-135</v>
      </c>
      <c r="K5013" s="391" t="e">
        <f t="shared" ca="1" si="311"/>
        <v>#VALUE!</v>
      </c>
      <c r="L5013" s="379"/>
      <c r="O5013" s="379"/>
    </row>
    <row r="5014" spans="1:15">
      <c r="A5014" s="417" t="s">
        <v>2155</v>
      </c>
      <c r="B5014" s="417" t="s">
        <v>3838</v>
      </c>
      <c r="C5014" s="417" t="s">
        <v>2281</v>
      </c>
      <c r="D5014" s="417" t="s">
        <v>3716</v>
      </c>
      <c r="E5014" s="391">
        <v>304500</v>
      </c>
      <c r="F5014" s="418">
        <v>44378</v>
      </c>
      <c r="G5014" s="417" t="s">
        <v>3582</v>
      </c>
      <c r="I5014" s="379">
        <f t="shared" ca="1" si="309"/>
        <v>-193</v>
      </c>
      <c r="J5014" s="379">
        <f t="shared" ca="1" si="310"/>
        <v>-135</v>
      </c>
      <c r="K5014" s="391" t="e">
        <f t="shared" ca="1" si="311"/>
        <v>#VALUE!</v>
      </c>
      <c r="L5014" s="379"/>
      <c r="O5014" s="379"/>
    </row>
    <row r="5015" spans="1:15">
      <c r="A5015" s="417" t="s">
        <v>2155</v>
      </c>
      <c r="B5015" s="417" t="s">
        <v>3839</v>
      </c>
      <c r="C5015" s="417" t="s">
        <v>2281</v>
      </c>
      <c r="D5015" s="417" t="s">
        <v>3716</v>
      </c>
      <c r="E5015" s="391">
        <v>295125</v>
      </c>
      <c r="F5015" s="418">
        <v>44378</v>
      </c>
      <c r="G5015" s="417" t="s">
        <v>3582</v>
      </c>
      <c r="I5015" s="379">
        <f t="shared" ca="1" si="309"/>
        <v>-193</v>
      </c>
      <c r="J5015" s="379">
        <f t="shared" ca="1" si="310"/>
        <v>-135</v>
      </c>
      <c r="K5015" s="391" t="e">
        <f t="shared" ca="1" si="311"/>
        <v>#VALUE!</v>
      </c>
      <c r="L5015" s="379"/>
      <c r="O5015" s="379"/>
    </row>
    <row r="5016" spans="1:15">
      <c r="A5016" s="417" t="s">
        <v>2155</v>
      </c>
      <c r="B5016" s="417" t="s">
        <v>17084</v>
      </c>
      <c r="C5016" s="417" t="s">
        <v>2281</v>
      </c>
      <c r="D5016" s="417" t="s">
        <v>3716</v>
      </c>
      <c r="E5016" s="391">
        <v>143800</v>
      </c>
      <c r="F5016" s="418">
        <v>44378</v>
      </c>
      <c r="G5016" s="417" t="s">
        <v>3582</v>
      </c>
      <c r="I5016" s="379">
        <f t="shared" ca="1" si="309"/>
        <v>-193</v>
      </c>
      <c r="J5016" s="379">
        <f t="shared" ca="1" si="310"/>
        <v>-135</v>
      </c>
      <c r="K5016" s="391" t="e">
        <f t="shared" ca="1" si="311"/>
        <v>#VALUE!</v>
      </c>
      <c r="L5016" s="379"/>
      <c r="O5016" s="379"/>
    </row>
    <row r="5017" spans="1:15">
      <c r="A5017" s="417" t="s">
        <v>2155</v>
      </c>
      <c r="B5017" s="417" t="s">
        <v>3840</v>
      </c>
      <c r="C5017" s="417" t="s">
        <v>2281</v>
      </c>
      <c r="D5017" s="417" t="s">
        <v>3716</v>
      </c>
      <c r="E5017" s="391">
        <v>346800</v>
      </c>
      <c r="F5017" s="418">
        <v>44378</v>
      </c>
      <c r="G5017" s="417" t="s">
        <v>3582</v>
      </c>
      <c r="I5017" s="379">
        <f t="shared" ca="1" si="309"/>
        <v>-193</v>
      </c>
      <c r="J5017" s="379">
        <f t="shared" ca="1" si="310"/>
        <v>-135</v>
      </c>
      <c r="K5017" s="391" t="e">
        <f t="shared" ca="1" si="311"/>
        <v>#VALUE!</v>
      </c>
      <c r="L5017" s="379"/>
      <c r="O5017" s="379"/>
    </row>
    <row r="5018" spans="1:15">
      <c r="A5018" s="417" t="s">
        <v>2155</v>
      </c>
      <c r="B5018" s="417" t="s">
        <v>3841</v>
      </c>
      <c r="C5018" s="417" t="s">
        <v>2281</v>
      </c>
      <c r="D5018" s="417" t="s">
        <v>3716</v>
      </c>
      <c r="E5018" s="391">
        <v>198500</v>
      </c>
      <c r="F5018" s="418">
        <v>44378</v>
      </c>
      <c r="G5018" s="417" t="s">
        <v>3582</v>
      </c>
      <c r="I5018" s="379">
        <f t="shared" ca="1" si="309"/>
        <v>-193</v>
      </c>
      <c r="J5018" s="379">
        <f t="shared" ca="1" si="310"/>
        <v>-135</v>
      </c>
      <c r="K5018" s="391" t="e">
        <f t="shared" ca="1" si="311"/>
        <v>#VALUE!</v>
      </c>
      <c r="L5018" s="379"/>
      <c r="O5018" s="379"/>
    </row>
    <row r="5019" spans="1:15">
      <c r="A5019" s="417" t="s">
        <v>2155</v>
      </c>
      <c r="B5019" s="417" t="s">
        <v>6921</v>
      </c>
      <c r="C5019" s="417" t="s">
        <v>2281</v>
      </c>
      <c r="D5019" s="417" t="s">
        <v>3716</v>
      </c>
      <c r="E5019" s="391">
        <v>145375</v>
      </c>
      <c r="F5019" s="418">
        <v>44378</v>
      </c>
      <c r="G5019" s="417" t="s">
        <v>3582</v>
      </c>
      <c r="I5019" s="379">
        <f t="shared" ca="1" si="309"/>
        <v>-193</v>
      </c>
      <c r="J5019" s="379">
        <f t="shared" ca="1" si="310"/>
        <v>-135</v>
      </c>
      <c r="K5019" s="391" t="e">
        <f t="shared" ca="1" si="311"/>
        <v>#VALUE!</v>
      </c>
      <c r="L5019" s="379"/>
      <c r="O5019" s="379"/>
    </row>
    <row r="5020" spans="1:15">
      <c r="A5020" s="417" t="s">
        <v>2155</v>
      </c>
      <c r="B5020" s="417" t="s">
        <v>6922</v>
      </c>
      <c r="C5020" s="417" t="s">
        <v>2281</v>
      </c>
      <c r="D5020" s="417" t="s">
        <v>3716</v>
      </c>
      <c r="E5020" s="391">
        <v>103200</v>
      </c>
      <c r="F5020" s="418">
        <v>44378</v>
      </c>
      <c r="G5020" s="417" t="s">
        <v>3582</v>
      </c>
      <c r="I5020" s="379">
        <f t="shared" ca="1" si="309"/>
        <v>-193</v>
      </c>
      <c r="J5020" s="379">
        <f t="shared" ca="1" si="310"/>
        <v>-135</v>
      </c>
      <c r="K5020" s="391" t="e">
        <f t="shared" ca="1" si="311"/>
        <v>#VALUE!</v>
      </c>
      <c r="L5020" s="379"/>
      <c r="O5020" s="379"/>
    </row>
    <row r="5021" spans="1:15">
      <c r="A5021" s="417" t="s">
        <v>2155</v>
      </c>
      <c r="B5021" s="417" t="s">
        <v>6923</v>
      </c>
      <c r="C5021" s="417" t="s">
        <v>2281</v>
      </c>
      <c r="D5021" s="417" t="s">
        <v>3716</v>
      </c>
      <c r="E5021" s="391">
        <v>60000</v>
      </c>
      <c r="F5021" s="418">
        <v>44378</v>
      </c>
      <c r="G5021" s="417" t="s">
        <v>3582</v>
      </c>
      <c r="I5021" s="379">
        <f t="shared" ca="1" si="309"/>
        <v>-193</v>
      </c>
      <c r="J5021" s="379">
        <f t="shared" ca="1" si="310"/>
        <v>-135</v>
      </c>
      <c r="K5021" s="391" t="e">
        <f t="shared" ca="1" si="311"/>
        <v>#VALUE!</v>
      </c>
      <c r="L5021" s="379"/>
      <c r="O5021" s="379"/>
    </row>
    <row r="5022" spans="1:15">
      <c r="A5022" s="417" t="s">
        <v>2155</v>
      </c>
      <c r="B5022" s="417" t="s">
        <v>3842</v>
      </c>
      <c r="C5022" s="417" t="s">
        <v>2332</v>
      </c>
      <c r="D5022" s="417" t="s">
        <v>3716</v>
      </c>
      <c r="E5022" s="391">
        <v>10000</v>
      </c>
      <c r="F5022" s="418">
        <v>44378</v>
      </c>
      <c r="G5022" s="417" t="s">
        <v>3582</v>
      </c>
      <c r="I5022" s="379">
        <f t="shared" ca="1" si="309"/>
        <v>-193</v>
      </c>
      <c r="J5022" s="379">
        <f t="shared" ca="1" si="310"/>
        <v>-135</v>
      </c>
      <c r="K5022" s="391" t="e">
        <f t="shared" ca="1" si="311"/>
        <v>#VALUE!</v>
      </c>
      <c r="L5022" s="379"/>
      <c r="O5022" s="379"/>
    </row>
    <row r="5023" spans="1:15">
      <c r="A5023" s="417" t="s">
        <v>2155</v>
      </c>
      <c r="B5023" s="417" t="s">
        <v>3843</v>
      </c>
      <c r="C5023" s="417" t="s">
        <v>2332</v>
      </c>
      <c r="D5023" s="417" t="s">
        <v>3716</v>
      </c>
      <c r="E5023" s="391">
        <v>1000</v>
      </c>
      <c r="F5023" s="418">
        <v>44378</v>
      </c>
      <c r="G5023" s="417" t="s">
        <v>3582</v>
      </c>
      <c r="I5023" s="379">
        <f t="shared" ca="1" si="309"/>
        <v>-193</v>
      </c>
      <c r="J5023" s="379">
        <f t="shared" ca="1" si="310"/>
        <v>-135</v>
      </c>
      <c r="K5023" s="391" t="e">
        <f t="shared" ca="1" si="311"/>
        <v>#VALUE!</v>
      </c>
      <c r="L5023" s="379"/>
      <c r="O5023" s="379"/>
    </row>
    <row r="5024" spans="1:15">
      <c r="A5024" s="417" t="s">
        <v>2155</v>
      </c>
      <c r="B5024" s="417" t="s">
        <v>3844</v>
      </c>
      <c r="C5024" s="417" t="s">
        <v>2332</v>
      </c>
      <c r="D5024" s="417" t="s">
        <v>3716</v>
      </c>
      <c r="E5024" s="391">
        <v>3000</v>
      </c>
      <c r="F5024" s="418">
        <v>44378</v>
      </c>
      <c r="G5024" s="417" t="s">
        <v>3582</v>
      </c>
      <c r="I5024" s="379">
        <f t="shared" ca="1" si="309"/>
        <v>-193</v>
      </c>
      <c r="J5024" s="379">
        <f t="shared" ca="1" si="310"/>
        <v>-135</v>
      </c>
      <c r="K5024" s="391" t="e">
        <f t="shared" ca="1" si="311"/>
        <v>#VALUE!</v>
      </c>
      <c r="L5024" s="379"/>
      <c r="O5024" s="379"/>
    </row>
    <row r="5025" spans="1:15">
      <c r="A5025" s="417" t="s">
        <v>2155</v>
      </c>
      <c r="B5025" s="417" t="s">
        <v>3845</v>
      </c>
      <c r="C5025" s="417" t="s">
        <v>2332</v>
      </c>
      <c r="D5025" s="417" t="s">
        <v>3716</v>
      </c>
      <c r="E5025" s="391">
        <v>7000</v>
      </c>
      <c r="F5025" s="418">
        <v>44378</v>
      </c>
      <c r="G5025" s="417" t="s">
        <v>3582</v>
      </c>
      <c r="I5025" s="379">
        <f t="shared" ca="1" si="309"/>
        <v>-193</v>
      </c>
      <c r="J5025" s="379">
        <f t="shared" ca="1" si="310"/>
        <v>-135</v>
      </c>
      <c r="K5025" s="391" t="e">
        <f t="shared" ca="1" si="311"/>
        <v>#VALUE!</v>
      </c>
      <c r="L5025" s="379"/>
      <c r="O5025" s="379"/>
    </row>
    <row r="5026" spans="1:15">
      <c r="A5026" s="417" t="s">
        <v>2155</v>
      </c>
      <c r="B5026" s="417" t="s">
        <v>3846</v>
      </c>
      <c r="C5026" s="417" t="s">
        <v>2332</v>
      </c>
      <c r="D5026" s="417" t="s">
        <v>3716</v>
      </c>
      <c r="E5026" s="391">
        <v>7900</v>
      </c>
      <c r="F5026" s="418">
        <v>44378</v>
      </c>
      <c r="G5026" s="417" t="s">
        <v>3582</v>
      </c>
      <c r="I5026" s="379">
        <f t="shared" ca="1" si="309"/>
        <v>-193</v>
      </c>
      <c r="J5026" s="379">
        <f t="shared" ca="1" si="310"/>
        <v>-135</v>
      </c>
      <c r="K5026" s="391" t="e">
        <f t="shared" ca="1" si="311"/>
        <v>#VALUE!</v>
      </c>
      <c r="L5026" s="379"/>
      <c r="O5026" s="379"/>
    </row>
    <row r="5027" spans="1:15">
      <c r="A5027" s="417" t="s">
        <v>2155</v>
      </c>
      <c r="B5027" s="417" t="s">
        <v>3847</v>
      </c>
      <c r="C5027" s="417" t="s">
        <v>2332</v>
      </c>
      <c r="D5027" s="417" t="s">
        <v>3716</v>
      </c>
      <c r="E5027" s="391">
        <v>8000</v>
      </c>
      <c r="F5027" s="418">
        <v>44378</v>
      </c>
      <c r="G5027" s="417" t="s">
        <v>3582</v>
      </c>
      <c r="I5027" s="379">
        <f t="shared" ca="1" si="309"/>
        <v>-193</v>
      </c>
      <c r="J5027" s="379">
        <f t="shared" ca="1" si="310"/>
        <v>-135</v>
      </c>
      <c r="K5027" s="391" t="e">
        <f t="shared" ca="1" si="311"/>
        <v>#VALUE!</v>
      </c>
      <c r="L5027" s="379"/>
      <c r="O5027" s="379"/>
    </row>
    <row r="5028" spans="1:15">
      <c r="A5028" s="417" t="s">
        <v>2155</v>
      </c>
      <c r="B5028" s="417" t="s">
        <v>3848</v>
      </c>
      <c r="C5028" s="417" t="s">
        <v>2332</v>
      </c>
      <c r="D5028" s="417" t="s">
        <v>3716</v>
      </c>
      <c r="E5028" s="391">
        <v>1980</v>
      </c>
      <c r="F5028" s="418">
        <v>44378</v>
      </c>
      <c r="G5028" s="417" t="s">
        <v>3582</v>
      </c>
      <c r="I5028" s="379">
        <f t="shared" ca="1" si="309"/>
        <v>-193</v>
      </c>
      <c r="J5028" s="379">
        <f t="shared" ca="1" si="310"/>
        <v>-135</v>
      </c>
      <c r="K5028" s="391" t="e">
        <f t="shared" ca="1" si="311"/>
        <v>#VALUE!</v>
      </c>
      <c r="L5028" s="379"/>
      <c r="O5028" s="379"/>
    </row>
    <row r="5029" spans="1:15">
      <c r="A5029" s="417" t="s">
        <v>2155</v>
      </c>
      <c r="B5029" s="417" t="s">
        <v>3849</v>
      </c>
      <c r="C5029" s="417" t="s">
        <v>2332</v>
      </c>
      <c r="D5029" s="417" t="s">
        <v>3716</v>
      </c>
      <c r="E5029" s="391">
        <v>2000</v>
      </c>
      <c r="F5029" s="418">
        <v>44378</v>
      </c>
      <c r="G5029" s="417" t="s">
        <v>3582</v>
      </c>
      <c r="I5029" s="379">
        <f t="shared" ca="1" si="309"/>
        <v>-193</v>
      </c>
      <c r="J5029" s="379">
        <f t="shared" ca="1" si="310"/>
        <v>-135</v>
      </c>
      <c r="K5029" s="391" t="e">
        <f t="shared" ca="1" si="311"/>
        <v>#VALUE!</v>
      </c>
      <c r="L5029" s="379"/>
      <c r="O5029" s="379"/>
    </row>
    <row r="5030" spans="1:15">
      <c r="A5030" s="417" t="s">
        <v>2155</v>
      </c>
      <c r="B5030" s="417" t="s">
        <v>3850</v>
      </c>
      <c r="C5030" s="417" t="s">
        <v>2332</v>
      </c>
      <c r="D5030" s="417" t="s">
        <v>3716</v>
      </c>
      <c r="E5030" s="391">
        <v>3500</v>
      </c>
      <c r="F5030" s="418">
        <v>44378</v>
      </c>
      <c r="G5030" s="417" t="s">
        <v>3582</v>
      </c>
      <c r="I5030" s="379">
        <f t="shared" ca="1" si="309"/>
        <v>-193</v>
      </c>
      <c r="J5030" s="379">
        <f t="shared" ca="1" si="310"/>
        <v>-135</v>
      </c>
      <c r="K5030" s="391" t="e">
        <f t="shared" ca="1" si="311"/>
        <v>#VALUE!</v>
      </c>
      <c r="L5030" s="379"/>
      <c r="O5030" s="379"/>
    </row>
    <row r="5031" spans="1:15">
      <c r="A5031" s="417" t="s">
        <v>2155</v>
      </c>
      <c r="B5031" s="417" t="s">
        <v>3851</v>
      </c>
      <c r="C5031" s="417" t="s">
        <v>2332</v>
      </c>
      <c r="D5031" s="417" t="s">
        <v>3716</v>
      </c>
      <c r="E5031" s="391">
        <v>15500</v>
      </c>
      <c r="F5031" s="418">
        <v>44378</v>
      </c>
      <c r="G5031" s="417" t="s">
        <v>3582</v>
      </c>
      <c r="I5031" s="379">
        <f t="shared" ca="1" si="309"/>
        <v>-193</v>
      </c>
      <c r="J5031" s="379">
        <f t="shared" ca="1" si="310"/>
        <v>-135</v>
      </c>
      <c r="K5031" s="391" t="e">
        <f t="shared" ca="1" si="311"/>
        <v>#VALUE!</v>
      </c>
      <c r="L5031" s="379"/>
      <c r="O5031" s="379"/>
    </row>
    <row r="5032" spans="1:15">
      <c r="A5032" s="417" t="s">
        <v>2155</v>
      </c>
      <c r="B5032" s="417" t="s">
        <v>3852</v>
      </c>
      <c r="C5032" s="417" t="s">
        <v>2332</v>
      </c>
      <c r="D5032" s="417" t="s">
        <v>3716</v>
      </c>
      <c r="E5032" s="391">
        <v>20000</v>
      </c>
      <c r="F5032" s="418">
        <v>44378</v>
      </c>
      <c r="G5032" s="417" t="s">
        <v>3582</v>
      </c>
      <c r="I5032" s="379">
        <f t="shared" ca="1" si="309"/>
        <v>-193</v>
      </c>
      <c r="J5032" s="379">
        <f t="shared" ca="1" si="310"/>
        <v>-135</v>
      </c>
      <c r="K5032" s="391" t="e">
        <f t="shared" ca="1" si="311"/>
        <v>#VALUE!</v>
      </c>
      <c r="L5032" s="379"/>
      <c r="O5032" s="379"/>
    </row>
    <row r="5033" spans="1:15">
      <c r="A5033" s="417" t="s">
        <v>2155</v>
      </c>
      <c r="B5033" s="417" t="s">
        <v>3853</v>
      </c>
      <c r="C5033" s="417" t="s">
        <v>2332</v>
      </c>
      <c r="D5033" s="417" t="s">
        <v>3716</v>
      </c>
      <c r="E5033" s="391">
        <v>350000</v>
      </c>
      <c r="F5033" s="418">
        <v>44378</v>
      </c>
      <c r="G5033" s="417" t="s">
        <v>3582</v>
      </c>
      <c r="I5033" s="379">
        <f t="shared" ca="1" si="309"/>
        <v>-193</v>
      </c>
      <c r="J5033" s="379">
        <f t="shared" ca="1" si="310"/>
        <v>-135</v>
      </c>
      <c r="K5033" s="391" t="e">
        <f t="shared" ca="1" si="311"/>
        <v>#VALUE!</v>
      </c>
      <c r="L5033" s="379"/>
      <c r="O5033" s="379"/>
    </row>
    <row r="5034" spans="1:15">
      <c r="A5034" s="417" t="s">
        <v>2155</v>
      </c>
      <c r="B5034" s="417" t="s">
        <v>3854</v>
      </c>
      <c r="C5034" s="417" t="s">
        <v>2332</v>
      </c>
      <c r="D5034" s="417" t="s">
        <v>3716</v>
      </c>
      <c r="E5034" s="391">
        <v>18900</v>
      </c>
      <c r="F5034" s="418">
        <v>44378</v>
      </c>
      <c r="G5034" s="417" t="s">
        <v>3582</v>
      </c>
      <c r="I5034" s="379">
        <f t="shared" ca="1" si="309"/>
        <v>-193</v>
      </c>
      <c r="J5034" s="379">
        <f t="shared" ca="1" si="310"/>
        <v>-135</v>
      </c>
      <c r="K5034" s="391" t="e">
        <f t="shared" ca="1" si="311"/>
        <v>#VALUE!</v>
      </c>
      <c r="L5034" s="379"/>
      <c r="O5034" s="379"/>
    </row>
    <row r="5035" spans="1:15">
      <c r="A5035" s="417" t="s">
        <v>2155</v>
      </c>
      <c r="B5035" s="417" t="s">
        <v>3855</v>
      </c>
      <c r="C5035" s="417" t="s">
        <v>2332</v>
      </c>
      <c r="D5035" s="417" t="s">
        <v>3716</v>
      </c>
      <c r="E5035" s="391">
        <v>23000</v>
      </c>
      <c r="F5035" s="418">
        <v>44378</v>
      </c>
      <c r="G5035" s="417" t="s">
        <v>3582</v>
      </c>
      <c r="I5035" s="379">
        <f t="shared" ca="1" si="309"/>
        <v>-193</v>
      </c>
      <c r="J5035" s="379">
        <f t="shared" ca="1" si="310"/>
        <v>-135</v>
      </c>
      <c r="K5035" s="391" t="e">
        <f t="shared" ca="1" si="311"/>
        <v>#VALUE!</v>
      </c>
      <c r="L5035" s="379"/>
      <c r="O5035" s="379"/>
    </row>
    <row r="5036" spans="1:15">
      <c r="A5036" s="417" t="s">
        <v>2155</v>
      </c>
      <c r="B5036" s="417" t="s">
        <v>3856</v>
      </c>
      <c r="C5036" s="417" t="s">
        <v>2332</v>
      </c>
      <c r="D5036" s="417" t="s">
        <v>3716</v>
      </c>
      <c r="E5036" s="391">
        <v>44500</v>
      </c>
      <c r="F5036" s="418">
        <v>44378</v>
      </c>
      <c r="G5036" s="417" t="s">
        <v>3582</v>
      </c>
      <c r="I5036" s="379">
        <f t="shared" ca="1" si="309"/>
        <v>-193</v>
      </c>
      <c r="J5036" s="379">
        <f t="shared" ca="1" si="310"/>
        <v>-135</v>
      </c>
      <c r="K5036" s="391" t="e">
        <f t="shared" ca="1" si="311"/>
        <v>#VALUE!</v>
      </c>
      <c r="L5036" s="379"/>
      <c r="O5036" s="379"/>
    </row>
    <row r="5037" spans="1:15">
      <c r="A5037" s="417" t="s">
        <v>2155</v>
      </c>
      <c r="B5037" s="417" t="s">
        <v>3857</v>
      </c>
      <c r="C5037" s="417" t="s">
        <v>2332</v>
      </c>
      <c r="D5037" s="417" t="s">
        <v>3716</v>
      </c>
      <c r="E5037" s="391">
        <v>59200</v>
      </c>
      <c r="F5037" s="418">
        <v>44378</v>
      </c>
      <c r="G5037" s="417" t="s">
        <v>3582</v>
      </c>
      <c r="I5037" s="379">
        <f t="shared" ca="1" si="309"/>
        <v>-193</v>
      </c>
      <c r="J5037" s="379">
        <f t="shared" ca="1" si="310"/>
        <v>-135</v>
      </c>
      <c r="K5037" s="391" t="e">
        <f t="shared" ca="1" si="311"/>
        <v>#VALUE!</v>
      </c>
      <c r="L5037" s="379"/>
      <c r="O5037" s="379"/>
    </row>
    <row r="5038" spans="1:15">
      <c r="A5038" s="417" t="s">
        <v>2155</v>
      </c>
      <c r="B5038" s="417" t="s">
        <v>3858</v>
      </c>
      <c r="C5038" s="417" t="s">
        <v>2332</v>
      </c>
      <c r="D5038" s="417" t="s">
        <v>3716</v>
      </c>
      <c r="E5038" s="391">
        <v>45000</v>
      </c>
      <c r="F5038" s="418">
        <v>44378</v>
      </c>
      <c r="G5038" s="417" t="s">
        <v>3582</v>
      </c>
      <c r="I5038" s="379">
        <f t="shared" ca="1" si="309"/>
        <v>-193</v>
      </c>
      <c r="J5038" s="379">
        <f t="shared" ca="1" si="310"/>
        <v>-135</v>
      </c>
      <c r="K5038" s="391" t="e">
        <f t="shared" ca="1" si="311"/>
        <v>#VALUE!</v>
      </c>
      <c r="L5038" s="379"/>
      <c r="O5038" s="379"/>
    </row>
    <row r="5039" spans="1:15">
      <c r="A5039" s="417" t="s">
        <v>2155</v>
      </c>
      <c r="B5039" s="417" t="s">
        <v>3859</v>
      </c>
      <c r="C5039" s="417" t="s">
        <v>2332</v>
      </c>
      <c r="D5039" s="417" t="s">
        <v>3716</v>
      </c>
      <c r="E5039" s="391">
        <v>70200</v>
      </c>
      <c r="F5039" s="418">
        <v>44378</v>
      </c>
      <c r="G5039" s="417" t="s">
        <v>3582</v>
      </c>
      <c r="I5039" s="379">
        <f t="shared" ca="1" si="309"/>
        <v>-193</v>
      </c>
      <c r="J5039" s="379">
        <f t="shared" ca="1" si="310"/>
        <v>-135</v>
      </c>
      <c r="K5039" s="391" t="e">
        <f t="shared" ca="1" si="311"/>
        <v>#VALUE!</v>
      </c>
      <c r="L5039" s="379"/>
      <c r="O5039" s="379"/>
    </row>
    <row r="5040" spans="1:15">
      <c r="A5040" s="417" t="s">
        <v>2155</v>
      </c>
      <c r="B5040" s="417" t="s">
        <v>11690</v>
      </c>
      <c r="C5040" s="417" t="s">
        <v>2332</v>
      </c>
      <c r="D5040" s="417" t="s">
        <v>3716</v>
      </c>
      <c r="E5040" s="391">
        <v>102000</v>
      </c>
      <c r="F5040" s="418">
        <v>44378</v>
      </c>
      <c r="G5040" s="417" t="s">
        <v>3582</v>
      </c>
      <c r="I5040" s="379">
        <f t="shared" ca="1" si="309"/>
        <v>-193</v>
      </c>
      <c r="J5040" s="379">
        <f t="shared" ca="1" si="310"/>
        <v>-135</v>
      </c>
      <c r="K5040" s="391" t="e">
        <f t="shared" ca="1" si="311"/>
        <v>#VALUE!</v>
      </c>
      <c r="L5040" s="379"/>
      <c r="O5040" s="379"/>
    </row>
    <row r="5041" spans="1:15">
      <c r="A5041" s="417" t="s">
        <v>2155</v>
      </c>
      <c r="B5041" s="417" t="s">
        <v>3860</v>
      </c>
      <c r="C5041" s="417" t="s">
        <v>2332</v>
      </c>
      <c r="D5041" s="417" t="s">
        <v>3716</v>
      </c>
      <c r="E5041" s="391">
        <v>80000</v>
      </c>
      <c r="F5041" s="418">
        <v>44378</v>
      </c>
      <c r="G5041" s="417" t="s">
        <v>3582</v>
      </c>
      <c r="I5041" s="379">
        <f t="shared" ca="1" si="309"/>
        <v>-193</v>
      </c>
      <c r="J5041" s="379">
        <f t="shared" ca="1" si="310"/>
        <v>-135</v>
      </c>
      <c r="K5041" s="391" t="e">
        <f t="shared" ca="1" si="311"/>
        <v>#VALUE!</v>
      </c>
      <c r="L5041" s="379"/>
      <c r="O5041" s="379"/>
    </row>
    <row r="5042" spans="1:15">
      <c r="A5042" s="417" t="s">
        <v>2155</v>
      </c>
      <c r="B5042" s="417" t="s">
        <v>3861</v>
      </c>
      <c r="C5042" s="417" t="s">
        <v>2332</v>
      </c>
      <c r="D5042" s="417" t="s">
        <v>3716</v>
      </c>
      <c r="E5042" s="391">
        <v>117000</v>
      </c>
      <c r="F5042" s="418">
        <v>44378</v>
      </c>
      <c r="G5042" s="417" t="s">
        <v>3582</v>
      </c>
      <c r="I5042" s="379">
        <f t="shared" ca="1" si="309"/>
        <v>-193</v>
      </c>
      <c r="J5042" s="379">
        <f t="shared" ca="1" si="310"/>
        <v>-135</v>
      </c>
      <c r="K5042" s="391" t="e">
        <f t="shared" ca="1" si="311"/>
        <v>#VALUE!</v>
      </c>
      <c r="L5042" s="379"/>
      <c r="O5042" s="379"/>
    </row>
    <row r="5043" spans="1:15">
      <c r="A5043" s="417" t="s">
        <v>2155</v>
      </c>
      <c r="B5043" s="417" t="s">
        <v>3862</v>
      </c>
      <c r="C5043" s="417" t="s">
        <v>2332</v>
      </c>
      <c r="D5043" s="417" t="s">
        <v>3716</v>
      </c>
      <c r="E5043" s="391">
        <v>170000</v>
      </c>
      <c r="F5043" s="418">
        <v>44378</v>
      </c>
      <c r="G5043" s="417" t="s">
        <v>3582</v>
      </c>
      <c r="I5043" s="379">
        <f t="shared" ca="1" si="309"/>
        <v>-193</v>
      </c>
      <c r="J5043" s="379">
        <f t="shared" ca="1" si="310"/>
        <v>-135</v>
      </c>
      <c r="K5043" s="391" t="e">
        <f t="shared" ca="1" si="311"/>
        <v>#VALUE!</v>
      </c>
      <c r="L5043" s="379"/>
      <c r="O5043" s="379"/>
    </row>
    <row r="5044" spans="1:15">
      <c r="A5044" s="417" t="s">
        <v>2155</v>
      </c>
      <c r="B5044" s="417" t="s">
        <v>3863</v>
      </c>
      <c r="C5044" s="417" t="s">
        <v>2332</v>
      </c>
      <c r="D5044" s="417" t="s">
        <v>3716</v>
      </c>
      <c r="E5044" s="391">
        <v>300000</v>
      </c>
      <c r="F5044" s="418">
        <v>44378</v>
      </c>
      <c r="G5044" s="417" t="s">
        <v>3582</v>
      </c>
      <c r="I5044" s="379">
        <f t="shared" ca="1" si="309"/>
        <v>-193</v>
      </c>
      <c r="J5044" s="379">
        <f t="shared" ca="1" si="310"/>
        <v>-135</v>
      </c>
      <c r="K5044" s="391" t="e">
        <f t="shared" ca="1" si="311"/>
        <v>#VALUE!</v>
      </c>
      <c r="L5044" s="379"/>
      <c r="O5044" s="379"/>
    </row>
    <row r="5045" spans="1:15">
      <c r="A5045" s="417" t="s">
        <v>2155</v>
      </c>
      <c r="B5045" s="417" t="s">
        <v>11691</v>
      </c>
      <c r="C5045" s="417" t="s">
        <v>2332</v>
      </c>
      <c r="D5045" s="417" t="s">
        <v>3716</v>
      </c>
      <c r="E5045" s="391">
        <v>270000</v>
      </c>
      <c r="F5045" s="418">
        <v>44378</v>
      </c>
      <c r="G5045" s="417" t="s">
        <v>3582</v>
      </c>
      <c r="I5045" s="379">
        <f t="shared" ca="1" si="309"/>
        <v>-193</v>
      </c>
      <c r="J5045" s="379">
        <f t="shared" ca="1" si="310"/>
        <v>-135</v>
      </c>
      <c r="K5045" s="391" t="e">
        <f t="shared" ca="1" si="311"/>
        <v>#VALUE!</v>
      </c>
      <c r="L5045" s="379"/>
      <c r="O5045" s="379"/>
    </row>
    <row r="5046" spans="1:15">
      <c r="A5046" s="417" t="s">
        <v>2155</v>
      </c>
      <c r="B5046" s="417" t="s">
        <v>3864</v>
      </c>
      <c r="C5046" s="417" t="s">
        <v>2332</v>
      </c>
      <c r="D5046" s="417" t="s">
        <v>3716</v>
      </c>
      <c r="E5046" s="391">
        <v>329000</v>
      </c>
      <c r="F5046" s="418">
        <v>44378</v>
      </c>
      <c r="G5046" s="417" t="s">
        <v>3582</v>
      </c>
      <c r="I5046" s="379">
        <f t="shared" ca="1" si="309"/>
        <v>-193</v>
      </c>
      <c r="J5046" s="379">
        <f t="shared" ca="1" si="310"/>
        <v>-135</v>
      </c>
      <c r="K5046" s="391" t="e">
        <f t="shared" ca="1" si="311"/>
        <v>#VALUE!</v>
      </c>
      <c r="L5046" s="379"/>
      <c r="O5046" s="379"/>
    </row>
    <row r="5047" spans="1:15">
      <c r="A5047" s="417" t="s">
        <v>2155</v>
      </c>
      <c r="B5047" s="417" t="s">
        <v>3865</v>
      </c>
      <c r="C5047" s="417" t="s">
        <v>2332</v>
      </c>
      <c r="D5047" s="417" t="s">
        <v>3716</v>
      </c>
      <c r="E5047" s="391">
        <v>392000</v>
      </c>
      <c r="F5047" s="418">
        <v>44378</v>
      </c>
      <c r="G5047" s="417" t="s">
        <v>3582</v>
      </c>
      <c r="I5047" s="379">
        <f t="shared" ca="1" si="309"/>
        <v>-193</v>
      </c>
      <c r="J5047" s="379">
        <f t="shared" ca="1" si="310"/>
        <v>-135</v>
      </c>
      <c r="K5047" s="391" t="e">
        <f t="shared" ca="1" si="311"/>
        <v>#VALUE!</v>
      </c>
      <c r="L5047" s="379"/>
      <c r="O5047" s="379"/>
    </row>
    <row r="5048" spans="1:15">
      <c r="A5048" s="417" t="s">
        <v>2155</v>
      </c>
      <c r="B5048" s="417" t="s">
        <v>3866</v>
      </c>
      <c r="C5048" s="417" t="s">
        <v>2332</v>
      </c>
      <c r="D5048" s="417" t="s">
        <v>3716</v>
      </c>
      <c r="E5048" s="391">
        <v>427000</v>
      </c>
      <c r="F5048" s="418">
        <v>44378</v>
      </c>
      <c r="G5048" s="417" t="s">
        <v>3582</v>
      </c>
      <c r="I5048" s="379">
        <f t="shared" ca="1" si="309"/>
        <v>-193</v>
      </c>
      <c r="J5048" s="379">
        <f t="shared" ca="1" si="310"/>
        <v>-135</v>
      </c>
      <c r="K5048" s="391" t="e">
        <f t="shared" ca="1" si="311"/>
        <v>#VALUE!</v>
      </c>
      <c r="L5048" s="379"/>
      <c r="O5048" s="379"/>
    </row>
    <row r="5049" spans="1:15">
      <c r="A5049" s="417" t="s">
        <v>2155</v>
      </c>
      <c r="B5049" s="417" t="s">
        <v>3867</v>
      </c>
      <c r="C5049" s="417" t="s">
        <v>2332</v>
      </c>
      <c r="D5049" s="417" t="s">
        <v>3716</v>
      </c>
      <c r="E5049" s="391">
        <v>463500</v>
      </c>
      <c r="F5049" s="418">
        <v>44378</v>
      </c>
      <c r="G5049" s="417" t="s">
        <v>3582</v>
      </c>
      <c r="I5049" s="379">
        <f t="shared" ca="1" si="309"/>
        <v>-193</v>
      </c>
      <c r="J5049" s="379">
        <f t="shared" ca="1" si="310"/>
        <v>-135</v>
      </c>
      <c r="K5049" s="391" t="e">
        <f t="shared" ca="1" si="311"/>
        <v>#VALUE!</v>
      </c>
      <c r="L5049" s="379"/>
      <c r="O5049" s="379"/>
    </row>
    <row r="5050" spans="1:15">
      <c r="A5050" s="417" t="s">
        <v>2155</v>
      </c>
      <c r="B5050" s="417" t="s">
        <v>3868</v>
      </c>
      <c r="C5050" s="417" t="s">
        <v>2332</v>
      </c>
      <c r="D5050" s="417" t="s">
        <v>3716</v>
      </c>
      <c r="E5050" s="391">
        <v>540500</v>
      </c>
      <c r="F5050" s="418">
        <v>44378</v>
      </c>
      <c r="G5050" s="417" t="s">
        <v>3582</v>
      </c>
      <c r="I5050" s="379">
        <f t="shared" ca="1" si="309"/>
        <v>-193</v>
      </c>
      <c r="J5050" s="379">
        <f t="shared" ca="1" si="310"/>
        <v>-135</v>
      </c>
      <c r="K5050" s="391" t="e">
        <f t="shared" ca="1" si="311"/>
        <v>#VALUE!</v>
      </c>
      <c r="L5050" s="379"/>
      <c r="O5050" s="379"/>
    </row>
    <row r="5051" spans="1:15">
      <c r="A5051" s="417" t="s">
        <v>2155</v>
      </c>
      <c r="B5051" s="417" t="s">
        <v>17085</v>
      </c>
      <c r="C5051" s="417" t="s">
        <v>2332</v>
      </c>
      <c r="D5051" s="417" t="s">
        <v>3716</v>
      </c>
      <c r="E5051" s="391">
        <v>633800</v>
      </c>
      <c r="F5051" s="418">
        <v>44378</v>
      </c>
      <c r="G5051" s="417" t="s">
        <v>3582</v>
      </c>
      <c r="I5051" s="379">
        <f t="shared" ca="1" si="309"/>
        <v>-193</v>
      </c>
      <c r="J5051" s="379">
        <f t="shared" ca="1" si="310"/>
        <v>-135</v>
      </c>
      <c r="K5051" s="391" t="e">
        <f t="shared" ca="1" si="311"/>
        <v>#VALUE!</v>
      </c>
      <c r="L5051" s="379"/>
      <c r="O5051" s="379"/>
    </row>
    <row r="5052" spans="1:15">
      <c r="A5052" s="417" t="s">
        <v>2155</v>
      </c>
      <c r="B5052" s="417" t="s">
        <v>3869</v>
      </c>
      <c r="C5052" s="417" t="s">
        <v>2281</v>
      </c>
      <c r="D5052" s="417" t="s">
        <v>3716</v>
      </c>
      <c r="E5052" s="391">
        <v>1421000</v>
      </c>
      <c r="F5052" s="418">
        <v>44743</v>
      </c>
      <c r="G5052" s="417" t="s">
        <v>3582</v>
      </c>
      <c r="I5052" s="379">
        <f t="shared" ca="1" si="309"/>
        <v>172</v>
      </c>
      <c r="J5052" s="379">
        <f t="shared" ca="1" si="310"/>
        <v>119</v>
      </c>
      <c r="K5052" s="391" t="e">
        <f t="shared" ca="1" si="311"/>
        <v>#VALUE!</v>
      </c>
      <c r="L5052" s="379"/>
      <c r="O5052" s="379"/>
    </row>
    <row r="5053" spans="1:15">
      <c r="A5053" s="417" t="s">
        <v>2155</v>
      </c>
      <c r="B5053" s="417" t="s">
        <v>3870</v>
      </c>
      <c r="C5053" s="417" t="s">
        <v>2281</v>
      </c>
      <c r="D5053" s="417" t="s">
        <v>3716</v>
      </c>
      <c r="E5053" s="391">
        <v>1378520</v>
      </c>
      <c r="F5053" s="418">
        <v>44743</v>
      </c>
      <c r="G5053" s="417" t="s">
        <v>3582</v>
      </c>
      <c r="I5053" s="379">
        <f t="shared" ca="1" si="309"/>
        <v>172</v>
      </c>
      <c r="J5053" s="379">
        <f t="shared" ca="1" si="310"/>
        <v>119</v>
      </c>
      <c r="K5053" s="391" t="e">
        <f t="shared" ca="1" si="311"/>
        <v>#VALUE!</v>
      </c>
      <c r="L5053" s="379"/>
      <c r="O5053" s="379"/>
    </row>
    <row r="5054" spans="1:15">
      <c r="A5054" s="417" t="s">
        <v>2155</v>
      </c>
      <c r="B5054" s="417" t="s">
        <v>3871</v>
      </c>
      <c r="C5054" s="417" t="s">
        <v>2281</v>
      </c>
      <c r="D5054" s="417" t="s">
        <v>3716</v>
      </c>
      <c r="E5054" s="391">
        <v>1125500</v>
      </c>
      <c r="F5054" s="418">
        <v>44743</v>
      </c>
      <c r="G5054" s="417" t="s">
        <v>3582</v>
      </c>
      <c r="I5054" s="379">
        <f t="shared" ca="1" si="309"/>
        <v>172</v>
      </c>
      <c r="J5054" s="379">
        <f t="shared" ca="1" si="310"/>
        <v>119</v>
      </c>
      <c r="K5054" s="391" t="e">
        <f t="shared" ca="1" si="311"/>
        <v>#VALUE!</v>
      </c>
      <c r="L5054" s="379"/>
      <c r="O5054" s="379"/>
    </row>
    <row r="5055" spans="1:15">
      <c r="A5055" s="417" t="s">
        <v>2155</v>
      </c>
      <c r="B5055" s="417" t="s">
        <v>3872</v>
      </c>
      <c r="C5055" s="417" t="s">
        <v>2281</v>
      </c>
      <c r="D5055" s="417" t="s">
        <v>3716</v>
      </c>
      <c r="E5055" s="391">
        <v>498400</v>
      </c>
      <c r="F5055" s="418">
        <v>44743</v>
      </c>
      <c r="G5055" s="417" t="s">
        <v>3582</v>
      </c>
      <c r="I5055" s="379">
        <f t="shared" ca="1" si="309"/>
        <v>172</v>
      </c>
      <c r="J5055" s="379">
        <f t="shared" ca="1" si="310"/>
        <v>119</v>
      </c>
      <c r="K5055" s="391" t="e">
        <f t="shared" ca="1" si="311"/>
        <v>#VALUE!</v>
      </c>
      <c r="L5055" s="379"/>
      <c r="O5055" s="379"/>
    </row>
    <row r="5056" spans="1:15">
      <c r="A5056" s="417" t="s">
        <v>2155</v>
      </c>
      <c r="B5056" s="417" t="s">
        <v>3873</v>
      </c>
      <c r="C5056" s="417" t="s">
        <v>2281</v>
      </c>
      <c r="D5056" s="417" t="s">
        <v>3716</v>
      </c>
      <c r="E5056" s="391">
        <v>348100</v>
      </c>
      <c r="F5056" s="418">
        <v>44743</v>
      </c>
      <c r="G5056" s="417" t="s">
        <v>3582</v>
      </c>
      <c r="I5056" s="379">
        <f t="shared" ca="1" si="309"/>
        <v>172</v>
      </c>
      <c r="J5056" s="379">
        <f t="shared" ca="1" si="310"/>
        <v>119</v>
      </c>
      <c r="K5056" s="391" t="e">
        <f t="shared" ca="1" si="311"/>
        <v>#VALUE!</v>
      </c>
      <c r="L5056" s="379"/>
      <c r="O5056" s="379"/>
    </row>
    <row r="5057" spans="1:15">
      <c r="A5057" s="417" t="s">
        <v>2155</v>
      </c>
      <c r="B5057" s="417" t="s">
        <v>3874</v>
      </c>
      <c r="C5057" s="417" t="s">
        <v>2281</v>
      </c>
      <c r="D5057" s="417" t="s">
        <v>3716</v>
      </c>
      <c r="E5057" s="391">
        <v>282400</v>
      </c>
      <c r="F5057" s="418">
        <v>44743</v>
      </c>
      <c r="G5057" s="417" t="s">
        <v>3582</v>
      </c>
      <c r="I5057" s="379">
        <f t="shared" ca="1" si="309"/>
        <v>172</v>
      </c>
      <c r="J5057" s="379">
        <f t="shared" ca="1" si="310"/>
        <v>119</v>
      </c>
      <c r="K5057" s="391" t="e">
        <f t="shared" ca="1" si="311"/>
        <v>#VALUE!</v>
      </c>
      <c r="L5057" s="379"/>
      <c r="O5057" s="379"/>
    </row>
    <row r="5058" spans="1:15">
      <c r="A5058" s="417" t="s">
        <v>2155</v>
      </c>
      <c r="B5058" s="417" t="s">
        <v>3875</v>
      </c>
      <c r="C5058" s="417" t="s">
        <v>2281</v>
      </c>
      <c r="D5058" s="417" t="s">
        <v>3716</v>
      </c>
      <c r="E5058" s="391">
        <v>1072500</v>
      </c>
      <c r="F5058" s="418">
        <v>44743</v>
      </c>
      <c r="G5058" s="417" t="s">
        <v>3582</v>
      </c>
      <c r="I5058" s="379">
        <f t="shared" ca="1" si="309"/>
        <v>172</v>
      </c>
      <c r="J5058" s="379">
        <f t="shared" ca="1" si="310"/>
        <v>119</v>
      </c>
      <c r="K5058" s="391" t="e">
        <f t="shared" ca="1" si="311"/>
        <v>#VALUE!</v>
      </c>
      <c r="L5058" s="379"/>
      <c r="O5058" s="379"/>
    </row>
    <row r="5059" spans="1:15">
      <c r="A5059" s="417" t="s">
        <v>2155</v>
      </c>
      <c r="B5059" s="417" t="s">
        <v>3876</v>
      </c>
      <c r="C5059" s="417" t="s">
        <v>2281</v>
      </c>
      <c r="D5059" s="417" t="s">
        <v>3716</v>
      </c>
      <c r="E5059" s="391">
        <v>1037200</v>
      </c>
      <c r="F5059" s="418">
        <v>44743</v>
      </c>
      <c r="G5059" s="417" t="s">
        <v>3582</v>
      </c>
      <c r="I5059" s="379">
        <f t="shared" ca="1" si="309"/>
        <v>172</v>
      </c>
      <c r="J5059" s="379">
        <f t="shared" ca="1" si="310"/>
        <v>119</v>
      </c>
      <c r="K5059" s="391" t="e">
        <f t="shared" ca="1" si="311"/>
        <v>#VALUE!</v>
      </c>
      <c r="L5059" s="379"/>
      <c r="O5059" s="379"/>
    </row>
    <row r="5060" spans="1:15">
      <c r="A5060" s="417" t="s">
        <v>2155</v>
      </c>
      <c r="B5060" s="417" t="s">
        <v>3877</v>
      </c>
      <c r="C5060" s="417" t="s">
        <v>2281</v>
      </c>
      <c r="D5060" s="417" t="s">
        <v>3716</v>
      </c>
      <c r="E5060" s="391">
        <v>382600</v>
      </c>
      <c r="F5060" s="418">
        <v>44743</v>
      </c>
      <c r="G5060" s="417" t="s">
        <v>3582</v>
      </c>
      <c r="I5060" s="379">
        <f t="shared" ca="1" si="309"/>
        <v>172</v>
      </c>
      <c r="J5060" s="379">
        <f t="shared" ca="1" si="310"/>
        <v>119</v>
      </c>
      <c r="K5060" s="391" t="e">
        <f t="shared" ca="1" si="311"/>
        <v>#VALUE!</v>
      </c>
      <c r="L5060" s="379"/>
      <c r="O5060" s="379"/>
    </row>
    <row r="5061" spans="1:15">
      <c r="A5061" s="417" t="s">
        <v>2155</v>
      </c>
      <c r="B5061" s="417" t="s">
        <v>3878</v>
      </c>
      <c r="C5061" s="417" t="s">
        <v>2281</v>
      </c>
      <c r="D5061" s="417" t="s">
        <v>3716</v>
      </c>
      <c r="E5061" s="391">
        <v>260500</v>
      </c>
      <c r="F5061" s="418">
        <v>44743</v>
      </c>
      <c r="G5061" s="417" t="s">
        <v>3582</v>
      </c>
      <c r="I5061" s="379">
        <f t="shared" ca="1" si="309"/>
        <v>172</v>
      </c>
      <c r="J5061" s="379">
        <f t="shared" ca="1" si="310"/>
        <v>119</v>
      </c>
      <c r="K5061" s="391" t="e">
        <f t="shared" ca="1" si="311"/>
        <v>#VALUE!</v>
      </c>
      <c r="L5061" s="379"/>
      <c r="O5061" s="379"/>
    </row>
    <row r="5062" spans="1:15">
      <c r="A5062" s="417" t="s">
        <v>2155</v>
      </c>
      <c r="B5062" s="417" t="s">
        <v>3879</v>
      </c>
      <c r="C5062" s="417" t="s">
        <v>2281</v>
      </c>
      <c r="D5062" s="417" t="s">
        <v>3716</v>
      </c>
      <c r="E5062" s="391">
        <v>854000</v>
      </c>
      <c r="F5062" s="418">
        <v>44743</v>
      </c>
      <c r="G5062" s="417" t="s">
        <v>3582</v>
      </c>
      <c r="I5062" s="379">
        <f t="shared" ca="1" si="309"/>
        <v>172</v>
      </c>
      <c r="J5062" s="379">
        <f t="shared" ca="1" si="310"/>
        <v>119</v>
      </c>
      <c r="K5062" s="391" t="e">
        <f t="shared" ca="1" si="311"/>
        <v>#VALUE!</v>
      </c>
      <c r="L5062" s="379"/>
      <c r="O5062" s="379"/>
    </row>
    <row r="5063" spans="1:15">
      <c r="A5063" s="417" t="s">
        <v>2155</v>
      </c>
      <c r="B5063" s="417" t="s">
        <v>3880</v>
      </c>
      <c r="C5063" s="417" t="s">
        <v>2281</v>
      </c>
      <c r="D5063" s="417" t="s">
        <v>3716</v>
      </c>
      <c r="E5063" s="391">
        <v>819000</v>
      </c>
      <c r="F5063" s="418">
        <v>44743</v>
      </c>
      <c r="G5063" s="417" t="s">
        <v>3582</v>
      </c>
      <c r="I5063" s="379">
        <f t="shared" ca="1" si="309"/>
        <v>172</v>
      </c>
      <c r="J5063" s="379">
        <f t="shared" ca="1" si="310"/>
        <v>119</v>
      </c>
      <c r="K5063" s="391" t="e">
        <f t="shared" ca="1" si="311"/>
        <v>#VALUE!</v>
      </c>
      <c r="L5063" s="379"/>
      <c r="O5063" s="379"/>
    </row>
    <row r="5064" spans="1:15">
      <c r="A5064" s="417" t="s">
        <v>2155</v>
      </c>
      <c r="B5064" s="417" t="s">
        <v>3881</v>
      </c>
      <c r="C5064" s="417" t="s">
        <v>2281</v>
      </c>
      <c r="D5064" s="417" t="s">
        <v>3716</v>
      </c>
      <c r="E5064" s="391">
        <v>242500</v>
      </c>
      <c r="F5064" s="418">
        <v>44743</v>
      </c>
      <c r="G5064" s="417" t="s">
        <v>3582</v>
      </c>
      <c r="I5064" s="379">
        <f t="shared" ca="1" si="309"/>
        <v>172</v>
      </c>
      <c r="J5064" s="379">
        <f t="shared" ca="1" si="310"/>
        <v>119</v>
      </c>
      <c r="K5064" s="391" t="e">
        <f t="shared" ca="1" si="311"/>
        <v>#VALUE!</v>
      </c>
      <c r="L5064" s="379"/>
      <c r="O5064" s="379"/>
    </row>
    <row r="5065" spans="1:15">
      <c r="A5065" s="417" t="s">
        <v>2155</v>
      </c>
      <c r="B5065" s="417" t="s">
        <v>3882</v>
      </c>
      <c r="C5065" s="417" t="s">
        <v>2281</v>
      </c>
      <c r="D5065" s="417" t="s">
        <v>3716</v>
      </c>
      <c r="E5065" s="391">
        <v>560000</v>
      </c>
      <c r="F5065" s="418">
        <v>44743</v>
      </c>
      <c r="G5065" s="417" t="s">
        <v>3582</v>
      </c>
      <c r="I5065" s="379">
        <f t="shared" ca="1" si="309"/>
        <v>172</v>
      </c>
      <c r="J5065" s="379">
        <f t="shared" ca="1" si="310"/>
        <v>119</v>
      </c>
      <c r="K5065" s="391" t="e">
        <f t="shared" ca="1" si="311"/>
        <v>#VALUE!</v>
      </c>
      <c r="L5065" s="379"/>
      <c r="O5065" s="379"/>
    </row>
    <row r="5066" spans="1:15">
      <c r="A5066" s="417" t="s">
        <v>2155</v>
      </c>
      <c r="B5066" s="417" t="s">
        <v>3883</v>
      </c>
      <c r="C5066" s="417" t="s">
        <v>2281</v>
      </c>
      <c r="D5066" s="417" t="s">
        <v>3716</v>
      </c>
      <c r="E5066" s="391">
        <v>380200</v>
      </c>
      <c r="F5066" s="418">
        <v>44743</v>
      </c>
      <c r="G5066" s="417" t="s">
        <v>3582</v>
      </c>
      <c r="I5066" s="379">
        <f t="shared" ref="I5066:I5129" ca="1" si="312">IF(F5066&lt;&gt;"",F5066-$I$199,"")</f>
        <v>172</v>
      </c>
      <c r="J5066" s="379">
        <f t="shared" ref="J5066:J5129" ca="1" si="313">IF(I5066&lt;&gt;"",NETWORKDAYS($I$199,F5066-1,$N$201:$N$224),"")</f>
        <v>119</v>
      </c>
      <c r="K5066" s="391" t="e">
        <f t="shared" ref="K5066:K5129" ca="1" si="314">IF(I5066&lt;&gt;"",RIGHT(D5066,LEN(D5066)-FIND(" ",D5066)),"")</f>
        <v>#VALUE!</v>
      </c>
      <c r="L5066" s="379"/>
      <c r="O5066" s="379"/>
    </row>
    <row r="5067" spans="1:15">
      <c r="A5067" s="417" t="s">
        <v>2155</v>
      </c>
      <c r="B5067" s="417" t="s">
        <v>3884</v>
      </c>
      <c r="C5067" s="417" t="s">
        <v>2332</v>
      </c>
      <c r="D5067" s="417" t="s">
        <v>3716</v>
      </c>
      <c r="E5067" s="391">
        <v>31000</v>
      </c>
      <c r="F5067" s="418">
        <v>44743</v>
      </c>
      <c r="G5067" s="417" t="s">
        <v>3582</v>
      </c>
      <c r="I5067" s="379">
        <f t="shared" ca="1" si="312"/>
        <v>172</v>
      </c>
      <c r="J5067" s="379">
        <f t="shared" ca="1" si="313"/>
        <v>119</v>
      </c>
      <c r="K5067" s="391" t="e">
        <f t="shared" ca="1" si="314"/>
        <v>#VALUE!</v>
      </c>
      <c r="L5067" s="379"/>
      <c r="O5067" s="379"/>
    </row>
    <row r="5068" spans="1:15">
      <c r="A5068" s="417" t="s">
        <v>2155</v>
      </c>
      <c r="B5068" s="417" t="s">
        <v>3885</v>
      </c>
      <c r="C5068" s="417" t="s">
        <v>2332</v>
      </c>
      <c r="D5068" s="417" t="s">
        <v>3716</v>
      </c>
      <c r="E5068" s="391">
        <v>35500</v>
      </c>
      <c r="F5068" s="418">
        <v>44743</v>
      </c>
      <c r="G5068" s="417" t="s">
        <v>3582</v>
      </c>
      <c r="I5068" s="379">
        <f t="shared" ca="1" si="312"/>
        <v>172</v>
      </c>
      <c r="J5068" s="379">
        <f t="shared" ca="1" si="313"/>
        <v>119</v>
      </c>
      <c r="K5068" s="391" t="e">
        <f t="shared" ca="1" si="314"/>
        <v>#VALUE!</v>
      </c>
      <c r="L5068" s="379"/>
      <c r="O5068" s="379"/>
    </row>
    <row r="5069" spans="1:15">
      <c r="A5069" s="417" t="s">
        <v>2155</v>
      </c>
      <c r="B5069" s="417" t="s">
        <v>3886</v>
      </c>
      <c r="C5069" s="417" t="s">
        <v>2332</v>
      </c>
      <c r="D5069" s="417" t="s">
        <v>3716</v>
      </c>
      <c r="E5069" s="391">
        <v>34900</v>
      </c>
      <c r="F5069" s="418">
        <v>44743</v>
      </c>
      <c r="G5069" s="417" t="s">
        <v>3582</v>
      </c>
      <c r="I5069" s="379">
        <f t="shared" ca="1" si="312"/>
        <v>172</v>
      </c>
      <c r="J5069" s="379">
        <f t="shared" ca="1" si="313"/>
        <v>119</v>
      </c>
      <c r="K5069" s="391" t="e">
        <f t="shared" ca="1" si="314"/>
        <v>#VALUE!</v>
      </c>
      <c r="L5069" s="379"/>
      <c r="O5069" s="379"/>
    </row>
    <row r="5070" spans="1:15">
      <c r="A5070" s="417" t="s">
        <v>2155</v>
      </c>
      <c r="B5070" s="417" t="s">
        <v>3887</v>
      </c>
      <c r="C5070" s="417" t="s">
        <v>2332</v>
      </c>
      <c r="D5070" s="417" t="s">
        <v>3716</v>
      </c>
      <c r="E5070" s="391">
        <v>102860</v>
      </c>
      <c r="F5070" s="418">
        <v>44743</v>
      </c>
      <c r="G5070" s="417" t="s">
        <v>3582</v>
      </c>
      <c r="I5070" s="379">
        <f t="shared" ca="1" si="312"/>
        <v>172</v>
      </c>
      <c r="J5070" s="379">
        <f t="shared" ca="1" si="313"/>
        <v>119</v>
      </c>
      <c r="K5070" s="391" t="e">
        <f t="shared" ca="1" si="314"/>
        <v>#VALUE!</v>
      </c>
      <c r="L5070" s="379"/>
      <c r="O5070" s="379"/>
    </row>
    <row r="5071" spans="1:15">
      <c r="A5071" s="417" t="s">
        <v>2155</v>
      </c>
      <c r="B5071" s="417" t="s">
        <v>3888</v>
      </c>
      <c r="C5071" s="417" t="s">
        <v>2332</v>
      </c>
      <c r="D5071" s="417" t="s">
        <v>3716</v>
      </c>
      <c r="E5071" s="391">
        <v>194200</v>
      </c>
      <c r="F5071" s="418">
        <v>44743</v>
      </c>
      <c r="G5071" s="417" t="s">
        <v>3582</v>
      </c>
      <c r="I5071" s="379">
        <f t="shared" ca="1" si="312"/>
        <v>172</v>
      </c>
      <c r="J5071" s="379">
        <f t="shared" ca="1" si="313"/>
        <v>119</v>
      </c>
      <c r="K5071" s="391" t="e">
        <f t="shared" ca="1" si="314"/>
        <v>#VALUE!</v>
      </c>
      <c r="L5071" s="379"/>
      <c r="O5071" s="379"/>
    </row>
    <row r="5072" spans="1:15">
      <c r="A5072" s="417" t="s">
        <v>2155</v>
      </c>
      <c r="B5072" s="417" t="s">
        <v>3889</v>
      </c>
      <c r="C5072" s="417" t="s">
        <v>2332</v>
      </c>
      <c r="D5072" s="417" t="s">
        <v>3716</v>
      </c>
      <c r="E5072" s="391">
        <v>292380</v>
      </c>
      <c r="F5072" s="418">
        <v>44743</v>
      </c>
      <c r="G5072" s="417" t="s">
        <v>3582</v>
      </c>
      <c r="I5072" s="379">
        <f t="shared" ca="1" si="312"/>
        <v>172</v>
      </c>
      <c r="J5072" s="379">
        <f t="shared" ca="1" si="313"/>
        <v>119</v>
      </c>
      <c r="K5072" s="391" t="e">
        <f t="shared" ca="1" si="314"/>
        <v>#VALUE!</v>
      </c>
      <c r="L5072" s="379"/>
      <c r="O5072" s="379"/>
    </row>
    <row r="5073" spans="1:15">
      <c r="A5073" s="417" t="s">
        <v>2155</v>
      </c>
      <c r="B5073" s="417" t="s">
        <v>3890</v>
      </c>
      <c r="C5073" s="417" t="s">
        <v>2332</v>
      </c>
      <c r="D5073" s="417" t="s">
        <v>3716</v>
      </c>
      <c r="E5073" s="391">
        <v>73000</v>
      </c>
      <c r="F5073" s="418">
        <v>44743</v>
      </c>
      <c r="G5073" s="417" t="s">
        <v>3582</v>
      </c>
      <c r="I5073" s="379">
        <f t="shared" ca="1" si="312"/>
        <v>172</v>
      </c>
      <c r="J5073" s="379">
        <f t="shared" ca="1" si="313"/>
        <v>119</v>
      </c>
      <c r="K5073" s="391" t="e">
        <f t="shared" ca="1" si="314"/>
        <v>#VALUE!</v>
      </c>
      <c r="L5073" s="379"/>
      <c r="O5073" s="379"/>
    </row>
    <row r="5074" spans="1:15">
      <c r="A5074" s="417" t="s">
        <v>2155</v>
      </c>
      <c r="B5074" s="417" t="s">
        <v>3891</v>
      </c>
      <c r="C5074" s="417" t="s">
        <v>2332</v>
      </c>
      <c r="D5074" s="417" t="s">
        <v>3716</v>
      </c>
      <c r="E5074" s="391">
        <v>83100</v>
      </c>
      <c r="F5074" s="418">
        <v>44743</v>
      </c>
      <c r="G5074" s="417" t="s">
        <v>3582</v>
      </c>
      <c r="I5074" s="379">
        <f t="shared" ca="1" si="312"/>
        <v>172</v>
      </c>
      <c r="J5074" s="379">
        <f t="shared" ca="1" si="313"/>
        <v>119</v>
      </c>
      <c r="K5074" s="391" t="e">
        <f t="shared" ca="1" si="314"/>
        <v>#VALUE!</v>
      </c>
      <c r="L5074" s="379"/>
      <c r="O5074" s="379"/>
    </row>
    <row r="5075" spans="1:15">
      <c r="A5075" s="417" t="s">
        <v>2155</v>
      </c>
      <c r="B5075" s="417" t="s">
        <v>3892</v>
      </c>
      <c r="C5075" s="417" t="s">
        <v>2332</v>
      </c>
      <c r="D5075" s="417" t="s">
        <v>3716</v>
      </c>
      <c r="E5075" s="391">
        <v>177340</v>
      </c>
      <c r="F5075" s="418">
        <v>44743</v>
      </c>
      <c r="G5075" s="417" t="s">
        <v>3582</v>
      </c>
      <c r="I5075" s="379">
        <f t="shared" ca="1" si="312"/>
        <v>172</v>
      </c>
      <c r="J5075" s="379">
        <f t="shared" ca="1" si="313"/>
        <v>119</v>
      </c>
      <c r="K5075" s="391" t="e">
        <f t="shared" ca="1" si="314"/>
        <v>#VALUE!</v>
      </c>
      <c r="L5075" s="379"/>
      <c r="O5075" s="379"/>
    </row>
    <row r="5076" spans="1:15">
      <c r="A5076" s="417" t="s">
        <v>2155</v>
      </c>
      <c r="B5076" s="417" t="s">
        <v>3893</v>
      </c>
      <c r="C5076" s="417" t="s">
        <v>2332</v>
      </c>
      <c r="D5076" s="417" t="s">
        <v>3716</v>
      </c>
      <c r="E5076" s="391">
        <v>303000</v>
      </c>
      <c r="F5076" s="418">
        <v>44743</v>
      </c>
      <c r="G5076" s="417" t="s">
        <v>3582</v>
      </c>
      <c r="I5076" s="379">
        <f t="shared" ca="1" si="312"/>
        <v>172</v>
      </c>
      <c r="J5076" s="379">
        <f t="shared" ca="1" si="313"/>
        <v>119</v>
      </c>
      <c r="K5076" s="391" t="e">
        <f t="shared" ca="1" si="314"/>
        <v>#VALUE!</v>
      </c>
      <c r="L5076" s="379"/>
      <c r="O5076" s="379"/>
    </row>
    <row r="5077" spans="1:15">
      <c r="A5077" s="417" t="s">
        <v>2155</v>
      </c>
      <c r="B5077" s="417" t="s">
        <v>3894</v>
      </c>
      <c r="C5077" s="417" t="s">
        <v>2332</v>
      </c>
      <c r="D5077" s="417" t="s">
        <v>3716</v>
      </c>
      <c r="E5077" s="391">
        <v>93000</v>
      </c>
      <c r="F5077" s="418">
        <v>44743</v>
      </c>
      <c r="G5077" s="417" t="s">
        <v>3582</v>
      </c>
      <c r="I5077" s="379">
        <f t="shared" ca="1" si="312"/>
        <v>172</v>
      </c>
      <c r="J5077" s="379">
        <f t="shared" ca="1" si="313"/>
        <v>119</v>
      </c>
      <c r="K5077" s="391" t="e">
        <f t="shared" ca="1" si="314"/>
        <v>#VALUE!</v>
      </c>
      <c r="L5077" s="379"/>
      <c r="O5077" s="379"/>
    </row>
    <row r="5078" spans="1:15">
      <c r="A5078" s="417" t="s">
        <v>2155</v>
      </c>
      <c r="B5078" s="417" t="s">
        <v>3895</v>
      </c>
      <c r="C5078" s="417" t="s">
        <v>2332</v>
      </c>
      <c r="D5078" s="417" t="s">
        <v>3716</v>
      </c>
      <c r="E5078" s="391">
        <v>103100</v>
      </c>
      <c r="F5078" s="418">
        <v>44743</v>
      </c>
      <c r="G5078" s="417" t="s">
        <v>3582</v>
      </c>
      <c r="I5078" s="379">
        <f t="shared" ca="1" si="312"/>
        <v>172</v>
      </c>
      <c r="J5078" s="379">
        <f t="shared" ca="1" si="313"/>
        <v>119</v>
      </c>
      <c r="K5078" s="391" t="e">
        <f t="shared" ca="1" si="314"/>
        <v>#VALUE!</v>
      </c>
      <c r="L5078" s="379"/>
      <c r="O5078" s="379"/>
    </row>
    <row r="5079" spans="1:15">
      <c r="A5079" s="417" t="s">
        <v>2155</v>
      </c>
      <c r="B5079" s="417" t="s">
        <v>3896</v>
      </c>
      <c r="C5079" s="417" t="s">
        <v>2332</v>
      </c>
      <c r="D5079" s="417" t="s">
        <v>3716</v>
      </c>
      <c r="E5079" s="391">
        <v>338000</v>
      </c>
      <c r="F5079" s="418">
        <v>44743</v>
      </c>
      <c r="G5079" s="417" t="s">
        <v>3582</v>
      </c>
      <c r="I5079" s="379">
        <f t="shared" ca="1" si="312"/>
        <v>172</v>
      </c>
      <c r="J5079" s="379">
        <f t="shared" ca="1" si="313"/>
        <v>119</v>
      </c>
      <c r="K5079" s="391" t="e">
        <f t="shared" ca="1" si="314"/>
        <v>#VALUE!</v>
      </c>
      <c r="L5079" s="379"/>
      <c r="O5079" s="379"/>
    </row>
    <row r="5080" spans="1:15">
      <c r="A5080" s="417" t="s">
        <v>2155</v>
      </c>
      <c r="B5080" s="417" t="s">
        <v>3897</v>
      </c>
      <c r="C5080" s="417" t="s">
        <v>2332</v>
      </c>
      <c r="D5080" s="417" t="s">
        <v>3716</v>
      </c>
      <c r="E5080" s="391">
        <v>322000</v>
      </c>
      <c r="F5080" s="418">
        <v>44743</v>
      </c>
      <c r="G5080" s="417" t="s">
        <v>3582</v>
      </c>
      <c r="I5080" s="379">
        <f t="shared" ca="1" si="312"/>
        <v>172</v>
      </c>
      <c r="J5080" s="379">
        <f t="shared" ca="1" si="313"/>
        <v>119</v>
      </c>
      <c r="K5080" s="391" t="e">
        <f t="shared" ca="1" si="314"/>
        <v>#VALUE!</v>
      </c>
      <c r="L5080" s="379"/>
      <c r="O5080" s="379"/>
    </row>
    <row r="5081" spans="1:15">
      <c r="A5081" s="417" t="s">
        <v>2155</v>
      </c>
      <c r="B5081" s="417" t="s">
        <v>3898</v>
      </c>
      <c r="C5081" s="417" t="s">
        <v>2281</v>
      </c>
      <c r="D5081" s="417" t="s">
        <v>3716</v>
      </c>
      <c r="E5081" s="391">
        <v>388600</v>
      </c>
      <c r="F5081" s="418">
        <v>44440</v>
      </c>
      <c r="G5081" s="417" t="s">
        <v>3582</v>
      </c>
      <c r="I5081" s="379">
        <f t="shared" ca="1" si="312"/>
        <v>-131</v>
      </c>
      <c r="J5081" s="379">
        <f t="shared" ca="1" si="313"/>
        <v>-91</v>
      </c>
      <c r="K5081" s="391" t="e">
        <f t="shared" ca="1" si="314"/>
        <v>#VALUE!</v>
      </c>
      <c r="L5081" s="379"/>
      <c r="O5081" s="379"/>
    </row>
    <row r="5082" spans="1:15">
      <c r="A5082" s="417" t="s">
        <v>2155</v>
      </c>
      <c r="B5082" s="417" t="s">
        <v>6924</v>
      </c>
      <c r="C5082" s="417" t="s">
        <v>2281</v>
      </c>
      <c r="D5082" s="417" t="s">
        <v>3716</v>
      </c>
      <c r="E5082" s="391">
        <v>248000</v>
      </c>
      <c r="F5082" s="418">
        <v>44440</v>
      </c>
      <c r="G5082" s="417" t="s">
        <v>3582</v>
      </c>
      <c r="I5082" s="379">
        <f t="shared" ca="1" si="312"/>
        <v>-131</v>
      </c>
      <c r="J5082" s="379">
        <f t="shared" ca="1" si="313"/>
        <v>-91</v>
      </c>
      <c r="K5082" s="391" t="e">
        <f t="shared" ca="1" si="314"/>
        <v>#VALUE!</v>
      </c>
      <c r="L5082" s="379"/>
      <c r="O5082" s="379"/>
    </row>
    <row r="5083" spans="1:15">
      <c r="A5083" s="417" t="s">
        <v>2155</v>
      </c>
      <c r="B5083" s="417" t="s">
        <v>3899</v>
      </c>
      <c r="C5083" s="417" t="s">
        <v>2281</v>
      </c>
      <c r="D5083" s="417" t="s">
        <v>3716</v>
      </c>
      <c r="E5083" s="391">
        <v>145000</v>
      </c>
      <c r="F5083" s="418">
        <v>44440</v>
      </c>
      <c r="G5083" s="417" t="s">
        <v>3582</v>
      </c>
      <c r="I5083" s="379">
        <f t="shared" ca="1" si="312"/>
        <v>-131</v>
      </c>
      <c r="J5083" s="379">
        <f t="shared" ca="1" si="313"/>
        <v>-91</v>
      </c>
      <c r="K5083" s="391" t="e">
        <f t="shared" ca="1" si="314"/>
        <v>#VALUE!</v>
      </c>
      <c r="L5083" s="379"/>
      <c r="O5083" s="379"/>
    </row>
    <row r="5084" spans="1:15">
      <c r="A5084" s="417" t="s">
        <v>2155</v>
      </c>
      <c r="B5084" s="417" t="s">
        <v>3900</v>
      </c>
      <c r="C5084" s="417" t="s">
        <v>2332</v>
      </c>
      <c r="D5084" s="417" t="s">
        <v>3716</v>
      </c>
      <c r="E5084" s="391">
        <v>146000</v>
      </c>
      <c r="F5084" s="418">
        <v>44440</v>
      </c>
      <c r="G5084" s="417" t="s">
        <v>3582</v>
      </c>
      <c r="I5084" s="379">
        <f t="shared" ca="1" si="312"/>
        <v>-131</v>
      </c>
      <c r="J5084" s="379">
        <f t="shared" ca="1" si="313"/>
        <v>-91</v>
      </c>
      <c r="K5084" s="391" t="e">
        <f t="shared" ca="1" si="314"/>
        <v>#VALUE!</v>
      </c>
      <c r="L5084" s="379"/>
      <c r="O5084" s="379"/>
    </row>
    <row r="5085" spans="1:15">
      <c r="A5085" s="417" t="s">
        <v>2155</v>
      </c>
      <c r="B5085" s="417" t="s">
        <v>6925</v>
      </c>
      <c r="C5085" s="417" t="s">
        <v>2332</v>
      </c>
      <c r="D5085" s="417" t="s">
        <v>3716</v>
      </c>
      <c r="E5085" s="391">
        <v>88000</v>
      </c>
      <c r="F5085" s="418">
        <v>44440</v>
      </c>
      <c r="G5085" s="417" t="s">
        <v>3582</v>
      </c>
      <c r="I5085" s="379">
        <f t="shared" ca="1" si="312"/>
        <v>-131</v>
      </c>
      <c r="J5085" s="379">
        <f t="shared" ca="1" si="313"/>
        <v>-91</v>
      </c>
      <c r="K5085" s="391" t="e">
        <f t="shared" ca="1" si="314"/>
        <v>#VALUE!</v>
      </c>
      <c r="L5085" s="379"/>
      <c r="O5085" s="379"/>
    </row>
    <row r="5086" spans="1:15">
      <c r="A5086" s="417" t="s">
        <v>2155</v>
      </c>
      <c r="B5086" s="417" t="s">
        <v>3901</v>
      </c>
      <c r="C5086" s="417" t="s">
        <v>2332</v>
      </c>
      <c r="D5086" s="417" t="s">
        <v>3716</v>
      </c>
      <c r="E5086" s="391">
        <v>172000</v>
      </c>
      <c r="F5086" s="418">
        <v>44440</v>
      </c>
      <c r="G5086" s="417" t="s">
        <v>3582</v>
      </c>
      <c r="I5086" s="379">
        <f t="shared" ca="1" si="312"/>
        <v>-131</v>
      </c>
      <c r="J5086" s="379">
        <f t="shared" ca="1" si="313"/>
        <v>-91</v>
      </c>
      <c r="K5086" s="391" t="e">
        <f t="shared" ca="1" si="314"/>
        <v>#VALUE!</v>
      </c>
      <c r="L5086" s="379"/>
      <c r="O5086" s="379"/>
    </row>
    <row r="5087" spans="1:15">
      <c r="A5087" s="417" t="s">
        <v>2155</v>
      </c>
      <c r="B5087" s="417" t="s">
        <v>11692</v>
      </c>
      <c r="C5087" s="417" t="s">
        <v>2332</v>
      </c>
      <c r="D5087" s="417" t="s">
        <v>3716</v>
      </c>
      <c r="E5087" s="391">
        <v>301000</v>
      </c>
      <c r="F5087" s="418">
        <v>44440</v>
      </c>
      <c r="G5087" s="417" t="s">
        <v>3582</v>
      </c>
      <c r="I5087" s="379">
        <f t="shared" ca="1" si="312"/>
        <v>-131</v>
      </c>
      <c r="J5087" s="379">
        <f t="shared" ca="1" si="313"/>
        <v>-91</v>
      </c>
      <c r="K5087" s="391" t="e">
        <f t="shared" ca="1" si="314"/>
        <v>#VALUE!</v>
      </c>
      <c r="L5087" s="379"/>
      <c r="O5087" s="379"/>
    </row>
    <row r="5088" spans="1:15">
      <c r="A5088" s="417" t="s">
        <v>2155</v>
      </c>
      <c r="B5088" s="417" t="s">
        <v>6926</v>
      </c>
      <c r="C5088" s="417" t="s">
        <v>2332</v>
      </c>
      <c r="D5088" s="417" t="s">
        <v>3716</v>
      </c>
      <c r="E5088" s="391">
        <v>309350</v>
      </c>
      <c r="F5088" s="418">
        <v>44440</v>
      </c>
      <c r="G5088" s="417" t="s">
        <v>3582</v>
      </c>
      <c r="I5088" s="379">
        <f t="shared" ca="1" si="312"/>
        <v>-131</v>
      </c>
      <c r="J5088" s="379">
        <f t="shared" ca="1" si="313"/>
        <v>-91</v>
      </c>
      <c r="K5088" s="391" t="e">
        <f t="shared" ca="1" si="314"/>
        <v>#VALUE!</v>
      </c>
      <c r="L5088" s="379"/>
      <c r="O5088" s="379"/>
    </row>
    <row r="5089" spans="1:15">
      <c r="A5089" s="417" t="s">
        <v>2155</v>
      </c>
      <c r="B5089" s="417" t="s">
        <v>3902</v>
      </c>
      <c r="C5089" s="417" t="s">
        <v>2332</v>
      </c>
      <c r="D5089" s="417" t="s">
        <v>3716</v>
      </c>
      <c r="E5089" s="391">
        <v>411083</v>
      </c>
      <c r="F5089" s="418">
        <v>44440</v>
      </c>
      <c r="G5089" s="417" t="s">
        <v>3582</v>
      </c>
      <c r="I5089" s="379">
        <f t="shared" ca="1" si="312"/>
        <v>-131</v>
      </c>
      <c r="J5089" s="379">
        <f t="shared" ca="1" si="313"/>
        <v>-91</v>
      </c>
      <c r="K5089" s="391" t="e">
        <f t="shared" ca="1" si="314"/>
        <v>#VALUE!</v>
      </c>
      <c r="L5089" s="379"/>
      <c r="O5089" s="379"/>
    </row>
    <row r="5090" spans="1:15">
      <c r="A5090" s="417" t="s">
        <v>2155</v>
      </c>
      <c r="B5090" s="417" t="s">
        <v>8103</v>
      </c>
      <c r="C5090" s="417" t="s">
        <v>2281</v>
      </c>
      <c r="D5090" s="417" t="s">
        <v>3716</v>
      </c>
      <c r="E5090" s="391">
        <v>235000</v>
      </c>
      <c r="F5090" s="418">
        <v>44470</v>
      </c>
      <c r="G5090" s="417" t="s">
        <v>3582</v>
      </c>
      <c r="I5090" s="379">
        <f t="shared" ca="1" si="312"/>
        <v>-101</v>
      </c>
      <c r="J5090" s="379">
        <f t="shared" ca="1" si="313"/>
        <v>-70</v>
      </c>
      <c r="K5090" s="391" t="e">
        <f t="shared" ca="1" si="314"/>
        <v>#VALUE!</v>
      </c>
      <c r="L5090" s="379"/>
      <c r="O5090" s="379"/>
    </row>
    <row r="5091" spans="1:15">
      <c r="A5091" s="417" t="s">
        <v>2155</v>
      </c>
      <c r="B5091" s="417" t="s">
        <v>11693</v>
      </c>
      <c r="C5091" s="417" t="s">
        <v>2332</v>
      </c>
      <c r="D5091" s="417" t="s">
        <v>3716</v>
      </c>
      <c r="E5091" s="391">
        <v>104500</v>
      </c>
      <c r="F5091" s="418">
        <v>44470</v>
      </c>
      <c r="G5091" s="417" t="s">
        <v>3582</v>
      </c>
      <c r="I5091" s="379">
        <f t="shared" ca="1" si="312"/>
        <v>-101</v>
      </c>
      <c r="J5091" s="379">
        <f t="shared" ca="1" si="313"/>
        <v>-70</v>
      </c>
      <c r="K5091" s="391" t="e">
        <f t="shared" ca="1" si="314"/>
        <v>#VALUE!</v>
      </c>
      <c r="L5091" s="379"/>
      <c r="O5091" s="379"/>
    </row>
    <row r="5092" spans="1:15">
      <c r="A5092" s="417" t="s">
        <v>2155</v>
      </c>
      <c r="B5092" s="417" t="s">
        <v>18406</v>
      </c>
      <c r="C5092" s="417" t="s">
        <v>2281</v>
      </c>
      <c r="D5092" s="417" t="s">
        <v>18407</v>
      </c>
      <c r="E5092" s="391">
        <v>80.5</v>
      </c>
      <c r="F5092" s="418">
        <v>44214</v>
      </c>
      <c r="G5092" s="417" t="s">
        <v>2283</v>
      </c>
      <c r="I5092" s="379">
        <f t="shared" ca="1" si="312"/>
        <v>-357</v>
      </c>
      <c r="J5092" s="379">
        <f t="shared" ca="1" si="313"/>
        <v>-247</v>
      </c>
      <c r="K5092" s="391" t="str">
        <f t="shared" ca="1" si="314"/>
        <v>SEMANA 3</v>
      </c>
      <c r="L5092" s="379"/>
      <c r="O5092" s="379"/>
    </row>
    <row r="5093" spans="1:15">
      <c r="A5093" s="417" t="s">
        <v>2155</v>
      </c>
      <c r="B5093" s="417" t="s">
        <v>17086</v>
      </c>
      <c r="C5093" s="417" t="s">
        <v>2281</v>
      </c>
      <c r="D5093" s="417" t="s">
        <v>13415</v>
      </c>
      <c r="E5093" s="391">
        <v>0.15</v>
      </c>
      <c r="F5093" s="418">
        <v>44214</v>
      </c>
      <c r="G5093" s="417" t="s">
        <v>2283</v>
      </c>
      <c r="I5093" s="379">
        <f t="shared" ca="1" si="312"/>
        <v>-357</v>
      </c>
      <c r="J5093" s="379">
        <f t="shared" ca="1" si="313"/>
        <v>-247</v>
      </c>
      <c r="K5093" s="391" t="str">
        <f t="shared" ca="1" si="314"/>
        <v>19,73</v>
      </c>
      <c r="L5093" s="379"/>
      <c r="O5093" s="379"/>
    </row>
    <row r="5094" spans="1:15">
      <c r="A5094" s="417" t="s">
        <v>2155</v>
      </c>
      <c r="B5094" s="417" t="s">
        <v>17857</v>
      </c>
      <c r="C5094" s="417" t="s">
        <v>2281</v>
      </c>
      <c r="D5094" s="417" t="s">
        <v>13412</v>
      </c>
      <c r="E5094" s="391">
        <v>0.97</v>
      </c>
      <c r="F5094" s="418">
        <v>44249</v>
      </c>
      <c r="G5094" s="417" t="s">
        <v>2283</v>
      </c>
      <c r="I5094" s="379">
        <f t="shared" ca="1" si="312"/>
        <v>-322</v>
      </c>
      <c r="J5094" s="379">
        <f t="shared" ca="1" si="313"/>
        <v>-224</v>
      </c>
      <c r="K5094" s="391" t="str">
        <f t="shared" ca="1" si="314"/>
        <v>18,73</v>
      </c>
      <c r="L5094" s="379"/>
      <c r="O5094" s="379"/>
    </row>
    <row r="5095" spans="1:15">
      <c r="A5095" s="417" t="s">
        <v>2155</v>
      </c>
      <c r="B5095" s="417" t="s">
        <v>17087</v>
      </c>
      <c r="C5095" s="417" t="s">
        <v>2281</v>
      </c>
      <c r="D5095" s="417" t="s">
        <v>13420</v>
      </c>
      <c r="E5095" s="391">
        <v>0.34</v>
      </c>
      <c r="F5095" s="418">
        <v>44249</v>
      </c>
      <c r="G5095" s="417" t="s">
        <v>2283</v>
      </c>
      <c r="I5095" s="379">
        <f t="shared" ca="1" si="312"/>
        <v>-322</v>
      </c>
      <c r="J5095" s="379">
        <f t="shared" ca="1" si="313"/>
        <v>-224</v>
      </c>
      <c r="K5095" s="391" t="str">
        <f t="shared" ca="1" si="314"/>
        <v>21,73</v>
      </c>
      <c r="L5095" s="379"/>
      <c r="O5095" s="379"/>
    </row>
    <row r="5096" spans="1:15">
      <c r="A5096" s="417" t="s">
        <v>2155</v>
      </c>
      <c r="B5096" s="417" t="s">
        <v>18408</v>
      </c>
      <c r="C5096" s="417" t="s">
        <v>2281</v>
      </c>
      <c r="D5096" s="417" t="s">
        <v>2294</v>
      </c>
      <c r="E5096" s="391">
        <v>1.57</v>
      </c>
      <c r="F5096" s="418">
        <v>44270</v>
      </c>
      <c r="G5096" s="417" t="s">
        <v>2283</v>
      </c>
      <c r="I5096" s="379">
        <f t="shared" ca="1" si="312"/>
        <v>-301</v>
      </c>
      <c r="J5096" s="379">
        <f t="shared" ca="1" si="313"/>
        <v>-209</v>
      </c>
      <c r="K5096" s="391" t="str">
        <f t="shared" ca="1" si="314"/>
        <v>17,00</v>
      </c>
      <c r="L5096" s="379"/>
      <c r="O5096" s="379"/>
    </row>
    <row r="5097" spans="1:15">
      <c r="A5097" s="417" t="s">
        <v>2155</v>
      </c>
      <c r="B5097" s="417" t="s">
        <v>18409</v>
      </c>
      <c r="C5097" s="417" t="s">
        <v>2332</v>
      </c>
      <c r="D5097" s="417" t="s">
        <v>13412</v>
      </c>
      <c r="E5097" s="391">
        <v>0.48</v>
      </c>
      <c r="F5097" s="418">
        <v>44249</v>
      </c>
      <c r="G5097" s="417" t="s">
        <v>2286</v>
      </c>
      <c r="I5097" s="379">
        <f t="shared" ca="1" si="312"/>
        <v>-322</v>
      </c>
      <c r="J5097" s="379">
        <f t="shared" ca="1" si="313"/>
        <v>-224</v>
      </c>
      <c r="K5097" s="391" t="str">
        <f t="shared" ca="1" si="314"/>
        <v>18,73</v>
      </c>
      <c r="L5097" s="379"/>
      <c r="O5097" s="379"/>
    </row>
    <row r="5098" spans="1:15">
      <c r="A5098" s="417" t="s">
        <v>44</v>
      </c>
      <c r="B5098" s="417" t="s">
        <v>6927</v>
      </c>
      <c r="C5098" s="417" t="s">
        <v>2281</v>
      </c>
      <c r="D5098" s="417" t="s">
        <v>2870</v>
      </c>
      <c r="E5098" s="391">
        <v>0.3</v>
      </c>
      <c r="F5098" s="418">
        <v>44214</v>
      </c>
      <c r="G5098" s="417" t="s">
        <v>2283</v>
      </c>
      <c r="I5098" s="379">
        <f t="shared" ca="1" si="312"/>
        <v>-357</v>
      </c>
      <c r="J5098" s="379">
        <f t="shared" ca="1" si="313"/>
        <v>-247</v>
      </c>
      <c r="K5098" s="391" t="str">
        <f t="shared" ca="1" si="314"/>
        <v>10,00</v>
      </c>
      <c r="L5098" s="379"/>
      <c r="O5098" s="379"/>
    </row>
    <row r="5099" spans="1:15">
      <c r="A5099" s="417" t="s">
        <v>2155</v>
      </c>
      <c r="B5099" s="417" t="s">
        <v>6928</v>
      </c>
      <c r="C5099" s="417" t="s">
        <v>2281</v>
      </c>
      <c r="D5099" s="417" t="s">
        <v>2866</v>
      </c>
      <c r="E5099" s="391">
        <v>2.6</v>
      </c>
      <c r="F5099" s="418">
        <v>44214</v>
      </c>
      <c r="G5099" s="417" t="s">
        <v>2283</v>
      </c>
      <c r="I5099" s="379">
        <f t="shared" ca="1" si="312"/>
        <v>-357</v>
      </c>
      <c r="J5099" s="379">
        <f t="shared" ca="1" si="313"/>
        <v>-247</v>
      </c>
      <c r="K5099" s="391" t="str">
        <f t="shared" ca="1" si="314"/>
        <v>10,50</v>
      </c>
      <c r="L5099" s="379"/>
      <c r="O5099" s="379"/>
    </row>
    <row r="5100" spans="1:15">
      <c r="A5100" s="417" t="s">
        <v>2155</v>
      </c>
      <c r="B5100" s="417" t="s">
        <v>6929</v>
      </c>
      <c r="C5100" s="417" t="s">
        <v>2281</v>
      </c>
      <c r="D5100" s="417" t="s">
        <v>2868</v>
      </c>
      <c r="E5100" s="391">
        <v>2.42</v>
      </c>
      <c r="F5100" s="418">
        <v>44214</v>
      </c>
      <c r="G5100" s="417" t="s">
        <v>2283</v>
      </c>
      <c r="I5100" s="379">
        <f t="shared" ca="1" si="312"/>
        <v>-357</v>
      </c>
      <c r="J5100" s="379">
        <f t="shared" ca="1" si="313"/>
        <v>-247</v>
      </c>
      <c r="K5100" s="391" t="str">
        <f t="shared" ca="1" si="314"/>
        <v>11,00</v>
      </c>
      <c r="L5100" s="379"/>
      <c r="O5100" s="379"/>
    </row>
    <row r="5101" spans="1:15">
      <c r="A5101" s="417" t="s">
        <v>2155</v>
      </c>
      <c r="B5101" s="417" t="s">
        <v>6930</v>
      </c>
      <c r="C5101" s="417" t="s">
        <v>2281</v>
      </c>
      <c r="D5101" s="417" t="s">
        <v>2348</v>
      </c>
      <c r="E5101" s="391">
        <v>0.92</v>
      </c>
      <c r="F5101" s="418">
        <v>44214</v>
      </c>
      <c r="G5101" s="417" t="s">
        <v>2283</v>
      </c>
      <c r="I5101" s="379">
        <f t="shared" ca="1" si="312"/>
        <v>-357</v>
      </c>
      <c r="J5101" s="379">
        <f t="shared" ca="1" si="313"/>
        <v>-247</v>
      </c>
      <c r="K5101" s="391" t="str">
        <f t="shared" ca="1" si="314"/>
        <v>11,50</v>
      </c>
      <c r="L5101" s="379"/>
      <c r="O5101" s="379"/>
    </row>
    <row r="5102" spans="1:15">
      <c r="A5102" s="417" t="s">
        <v>2155</v>
      </c>
      <c r="B5102" s="417" t="s">
        <v>8104</v>
      </c>
      <c r="C5102" s="417" t="s">
        <v>2281</v>
      </c>
      <c r="D5102" s="417" t="s">
        <v>2320</v>
      </c>
      <c r="E5102" s="391">
        <v>0.96</v>
      </c>
      <c r="F5102" s="418">
        <v>44214</v>
      </c>
      <c r="G5102" s="417" t="s">
        <v>2283</v>
      </c>
      <c r="I5102" s="379">
        <f t="shared" ca="1" si="312"/>
        <v>-357</v>
      </c>
      <c r="J5102" s="379">
        <f t="shared" ca="1" si="313"/>
        <v>-247</v>
      </c>
      <c r="K5102" s="391" t="str">
        <f t="shared" ca="1" si="314"/>
        <v>12,00</v>
      </c>
      <c r="L5102" s="379"/>
      <c r="O5102" s="379"/>
    </row>
    <row r="5103" spans="1:15">
      <c r="A5103" s="417" t="s">
        <v>2155</v>
      </c>
      <c r="B5103" s="417" t="s">
        <v>8105</v>
      </c>
      <c r="C5103" s="417" t="s">
        <v>2281</v>
      </c>
      <c r="D5103" s="417" t="s">
        <v>2333</v>
      </c>
      <c r="E5103" s="391">
        <v>0.52</v>
      </c>
      <c r="F5103" s="418">
        <v>44214</v>
      </c>
      <c r="G5103" s="417" t="s">
        <v>2283</v>
      </c>
      <c r="I5103" s="379">
        <f t="shared" ca="1" si="312"/>
        <v>-357</v>
      </c>
      <c r="J5103" s="379">
        <f t="shared" ca="1" si="313"/>
        <v>-247</v>
      </c>
      <c r="K5103" s="391" t="str">
        <f t="shared" ca="1" si="314"/>
        <v>12,50</v>
      </c>
      <c r="L5103" s="379"/>
      <c r="O5103" s="379"/>
    </row>
    <row r="5104" spans="1:15">
      <c r="A5104" s="417" t="s">
        <v>2155</v>
      </c>
      <c r="B5104" s="417" t="s">
        <v>6931</v>
      </c>
      <c r="C5104" s="417" t="s">
        <v>2281</v>
      </c>
      <c r="D5104" s="417" t="s">
        <v>2865</v>
      </c>
      <c r="E5104" s="391">
        <v>0.17</v>
      </c>
      <c r="F5104" s="418">
        <v>44214</v>
      </c>
      <c r="G5104" s="417" t="s">
        <v>2283</v>
      </c>
      <c r="I5104" s="379">
        <f t="shared" ca="1" si="312"/>
        <v>-357</v>
      </c>
      <c r="J5104" s="379">
        <f t="shared" ca="1" si="313"/>
        <v>-247</v>
      </c>
      <c r="K5104" s="391" t="str">
        <f t="shared" ca="1" si="314"/>
        <v>13,00</v>
      </c>
      <c r="L5104" s="379"/>
      <c r="O5104" s="379"/>
    </row>
    <row r="5105" spans="1:15">
      <c r="A5105" s="417" t="s">
        <v>2155</v>
      </c>
      <c r="B5105" s="417" t="s">
        <v>3903</v>
      </c>
      <c r="C5105" s="417" t="s">
        <v>2281</v>
      </c>
      <c r="D5105" s="417" t="s">
        <v>2335</v>
      </c>
      <c r="E5105" s="391">
        <v>0.2</v>
      </c>
      <c r="F5105" s="418">
        <v>44214</v>
      </c>
      <c r="G5105" s="417" t="s">
        <v>2286</v>
      </c>
      <c r="I5105" s="379">
        <f t="shared" ca="1" si="312"/>
        <v>-357</v>
      </c>
      <c r="J5105" s="379">
        <f t="shared" ca="1" si="313"/>
        <v>-247</v>
      </c>
      <c r="K5105" s="391" t="str">
        <f t="shared" ca="1" si="314"/>
        <v>13,25</v>
      </c>
      <c r="L5105" s="379"/>
      <c r="O5105" s="379"/>
    </row>
    <row r="5106" spans="1:15">
      <c r="A5106" s="417" t="s">
        <v>2155</v>
      </c>
      <c r="B5106" s="417" t="s">
        <v>6932</v>
      </c>
      <c r="C5106" s="417" t="s">
        <v>2281</v>
      </c>
      <c r="D5106" s="417" t="s">
        <v>2304</v>
      </c>
      <c r="E5106" s="391">
        <v>0.1</v>
      </c>
      <c r="F5106" s="418">
        <v>44214</v>
      </c>
      <c r="G5106" s="417" t="s">
        <v>2283</v>
      </c>
      <c r="I5106" s="379">
        <f t="shared" ca="1" si="312"/>
        <v>-357</v>
      </c>
      <c r="J5106" s="379">
        <f t="shared" ca="1" si="313"/>
        <v>-247</v>
      </c>
      <c r="K5106" s="391" t="str">
        <f t="shared" ca="1" si="314"/>
        <v>13,50</v>
      </c>
      <c r="L5106" s="379"/>
      <c r="O5106" s="379"/>
    </row>
    <row r="5107" spans="1:15">
      <c r="A5107" s="417" t="s">
        <v>2155</v>
      </c>
      <c r="B5107" s="417" t="s">
        <v>11694</v>
      </c>
      <c r="C5107" s="417" t="s">
        <v>2281</v>
      </c>
      <c r="D5107" s="417" t="s">
        <v>2282</v>
      </c>
      <c r="E5107" s="391">
        <v>0.02</v>
      </c>
      <c r="F5107" s="418">
        <v>44214</v>
      </c>
      <c r="G5107" s="417" t="s">
        <v>2283</v>
      </c>
      <c r="I5107" s="379">
        <f t="shared" ca="1" si="312"/>
        <v>-357</v>
      </c>
      <c r="J5107" s="379">
        <f t="shared" ca="1" si="313"/>
        <v>-247</v>
      </c>
      <c r="K5107" s="391" t="str">
        <f t="shared" ca="1" si="314"/>
        <v>14,00</v>
      </c>
      <c r="L5107" s="379"/>
      <c r="O5107" s="379"/>
    </row>
    <row r="5108" spans="1:15">
      <c r="A5108" s="417" t="s">
        <v>2155</v>
      </c>
      <c r="B5108" s="417" t="s">
        <v>3904</v>
      </c>
      <c r="C5108" s="417" t="s">
        <v>2281</v>
      </c>
      <c r="D5108" s="417" t="s">
        <v>3109</v>
      </c>
      <c r="E5108" s="391">
        <v>0.03</v>
      </c>
      <c r="F5108" s="418">
        <v>44214</v>
      </c>
      <c r="G5108" s="417" t="s">
        <v>2283</v>
      </c>
      <c r="I5108" s="379">
        <f t="shared" ca="1" si="312"/>
        <v>-357</v>
      </c>
      <c r="J5108" s="379">
        <f t="shared" ca="1" si="313"/>
        <v>-247</v>
      </c>
      <c r="K5108" s="391" t="str">
        <f t="shared" ca="1" si="314"/>
        <v>14,50</v>
      </c>
      <c r="L5108" s="379"/>
      <c r="O5108" s="379"/>
    </row>
    <row r="5109" spans="1:15">
      <c r="A5109" s="417" t="s">
        <v>2155</v>
      </c>
      <c r="B5109" s="417" t="s">
        <v>11695</v>
      </c>
      <c r="C5109" s="417" t="s">
        <v>2281</v>
      </c>
      <c r="D5109" s="417" t="s">
        <v>2288</v>
      </c>
      <c r="E5109" s="391">
        <v>0.06</v>
      </c>
      <c r="F5109" s="418">
        <v>44214</v>
      </c>
      <c r="G5109" s="417" t="s">
        <v>2283</v>
      </c>
      <c r="I5109" s="379">
        <f t="shared" ca="1" si="312"/>
        <v>-357</v>
      </c>
      <c r="J5109" s="379">
        <f t="shared" ca="1" si="313"/>
        <v>-247</v>
      </c>
      <c r="K5109" s="391" t="str">
        <f t="shared" ca="1" si="314"/>
        <v>15,00</v>
      </c>
      <c r="L5109" s="379"/>
      <c r="O5109" s="379"/>
    </row>
    <row r="5110" spans="1:15">
      <c r="A5110" s="417" t="s">
        <v>2155</v>
      </c>
      <c r="B5110" s="417" t="s">
        <v>3905</v>
      </c>
      <c r="C5110" s="417" t="s">
        <v>2281</v>
      </c>
      <c r="D5110" s="417" t="s">
        <v>3178</v>
      </c>
      <c r="E5110" s="391">
        <v>0.01</v>
      </c>
      <c r="F5110" s="418">
        <v>44214</v>
      </c>
      <c r="G5110" s="417" t="s">
        <v>2286</v>
      </c>
      <c r="I5110" s="379">
        <f t="shared" ca="1" si="312"/>
        <v>-357</v>
      </c>
      <c r="J5110" s="379">
        <f t="shared" ca="1" si="313"/>
        <v>-247</v>
      </c>
      <c r="K5110" s="391" t="str">
        <f t="shared" ca="1" si="314"/>
        <v>15,25</v>
      </c>
      <c r="L5110" s="379"/>
      <c r="O5110" s="379"/>
    </row>
    <row r="5111" spans="1:15">
      <c r="A5111" s="417" t="s">
        <v>2155</v>
      </c>
      <c r="B5111" s="417" t="s">
        <v>3906</v>
      </c>
      <c r="C5111" s="417" t="s">
        <v>2281</v>
      </c>
      <c r="D5111" s="417" t="s">
        <v>3633</v>
      </c>
      <c r="E5111" s="391">
        <v>1</v>
      </c>
      <c r="F5111" s="418">
        <v>44214</v>
      </c>
      <c r="G5111" s="417" t="s">
        <v>2286</v>
      </c>
      <c r="I5111" s="379">
        <f t="shared" ca="1" si="312"/>
        <v>-357</v>
      </c>
      <c r="J5111" s="379">
        <f t="shared" ca="1" si="313"/>
        <v>-247</v>
      </c>
      <c r="K5111" s="391" t="str">
        <f t="shared" ca="1" si="314"/>
        <v>16,25</v>
      </c>
      <c r="L5111" s="379"/>
      <c r="O5111" s="379"/>
    </row>
    <row r="5112" spans="1:15">
      <c r="A5112" s="417" t="s">
        <v>2155</v>
      </c>
      <c r="B5112" s="417" t="s">
        <v>6933</v>
      </c>
      <c r="C5112" s="417" t="s">
        <v>2281</v>
      </c>
      <c r="D5112" s="417" t="s">
        <v>3174</v>
      </c>
      <c r="E5112" s="391">
        <v>0.64</v>
      </c>
      <c r="F5112" s="418">
        <v>44214</v>
      </c>
      <c r="G5112" s="417" t="s">
        <v>2283</v>
      </c>
      <c r="I5112" s="379">
        <f t="shared" ca="1" si="312"/>
        <v>-357</v>
      </c>
      <c r="J5112" s="379">
        <f t="shared" ca="1" si="313"/>
        <v>-247</v>
      </c>
      <c r="K5112" s="391" t="str">
        <f t="shared" ca="1" si="314"/>
        <v>9,40</v>
      </c>
      <c r="L5112" s="379"/>
      <c r="O5112" s="379"/>
    </row>
    <row r="5113" spans="1:15">
      <c r="A5113" s="417" t="s">
        <v>2155</v>
      </c>
      <c r="B5113" s="417" t="s">
        <v>11696</v>
      </c>
      <c r="C5113" s="417" t="s">
        <v>2281</v>
      </c>
      <c r="D5113" s="417" t="s">
        <v>2870</v>
      </c>
      <c r="E5113" s="391">
        <v>1.4</v>
      </c>
      <c r="F5113" s="418">
        <v>44249</v>
      </c>
      <c r="G5113" s="417" t="s">
        <v>2283</v>
      </c>
      <c r="I5113" s="379">
        <f t="shared" ca="1" si="312"/>
        <v>-322</v>
      </c>
      <c r="J5113" s="379">
        <f t="shared" ca="1" si="313"/>
        <v>-224</v>
      </c>
      <c r="K5113" s="391" t="str">
        <f t="shared" ca="1" si="314"/>
        <v>10,00</v>
      </c>
      <c r="L5113" s="379"/>
      <c r="O5113" s="379"/>
    </row>
    <row r="5114" spans="1:15">
      <c r="A5114" s="417" t="s">
        <v>2155</v>
      </c>
      <c r="B5114" s="417" t="s">
        <v>11697</v>
      </c>
      <c r="C5114" s="417" t="s">
        <v>2281</v>
      </c>
      <c r="D5114" s="417" t="s">
        <v>2866</v>
      </c>
      <c r="E5114" s="391">
        <v>2.7</v>
      </c>
      <c r="F5114" s="418">
        <v>44249</v>
      </c>
      <c r="G5114" s="417" t="s">
        <v>2283</v>
      </c>
      <c r="I5114" s="379">
        <f t="shared" ca="1" si="312"/>
        <v>-322</v>
      </c>
      <c r="J5114" s="379">
        <f t="shared" ca="1" si="313"/>
        <v>-224</v>
      </c>
      <c r="K5114" s="391" t="str">
        <f t="shared" ca="1" si="314"/>
        <v>10,50</v>
      </c>
      <c r="L5114" s="379"/>
      <c r="O5114" s="379"/>
    </row>
    <row r="5115" spans="1:15">
      <c r="A5115" s="417" t="s">
        <v>2155</v>
      </c>
      <c r="B5115" s="417" t="s">
        <v>11698</v>
      </c>
      <c r="C5115" s="417" t="s">
        <v>2281</v>
      </c>
      <c r="D5115" s="417" t="s">
        <v>2868</v>
      </c>
      <c r="E5115" s="391">
        <v>2.46</v>
      </c>
      <c r="F5115" s="418">
        <v>44249</v>
      </c>
      <c r="G5115" s="417" t="s">
        <v>2283</v>
      </c>
      <c r="I5115" s="379">
        <f t="shared" ca="1" si="312"/>
        <v>-322</v>
      </c>
      <c r="J5115" s="379">
        <f t="shared" ca="1" si="313"/>
        <v>-224</v>
      </c>
      <c r="K5115" s="391" t="str">
        <f t="shared" ca="1" si="314"/>
        <v>11,00</v>
      </c>
      <c r="L5115" s="379"/>
      <c r="O5115" s="379"/>
    </row>
    <row r="5116" spans="1:15">
      <c r="A5116" s="417" t="s">
        <v>2155</v>
      </c>
      <c r="B5116" s="417" t="s">
        <v>11699</v>
      </c>
      <c r="C5116" s="417" t="s">
        <v>2281</v>
      </c>
      <c r="D5116" s="417" t="s">
        <v>2348</v>
      </c>
      <c r="E5116" s="391">
        <v>0.01</v>
      </c>
      <c r="F5116" s="418">
        <v>44249</v>
      </c>
      <c r="G5116" s="417" t="s">
        <v>2283</v>
      </c>
      <c r="I5116" s="379">
        <f t="shared" ca="1" si="312"/>
        <v>-322</v>
      </c>
      <c r="J5116" s="379">
        <f t="shared" ca="1" si="313"/>
        <v>-224</v>
      </c>
      <c r="K5116" s="391" t="str">
        <f t="shared" ca="1" si="314"/>
        <v>11,50</v>
      </c>
      <c r="L5116" s="379"/>
      <c r="O5116" s="379"/>
    </row>
    <row r="5117" spans="1:15">
      <c r="A5117" s="417" t="s">
        <v>2155</v>
      </c>
      <c r="B5117" s="417" t="s">
        <v>11700</v>
      </c>
      <c r="C5117" s="417" t="s">
        <v>2281</v>
      </c>
      <c r="D5117" s="417" t="s">
        <v>2320</v>
      </c>
      <c r="E5117" s="391">
        <v>0.01</v>
      </c>
      <c r="F5117" s="418">
        <v>44249</v>
      </c>
      <c r="G5117" s="417" t="s">
        <v>2283</v>
      </c>
      <c r="I5117" s="379">
        <f t="shared" ca="1" si="312"/>
        <v>-322</v>
      </c>
      <c r="J5117" s="379">
        <f t="shared" ca="1" si="313"/>
        <v>-224</v>
      </c>
      <c r="K5117" s="391" t="str">
        <f t="shared" ca="1" si="314"/>
        <v>12,00</v>
      </c>
      <c r="L5117" s="379"/>
      <c r="O5117" s="379"/>
    </row>
    <row r="5118" spans="1:15">
      <c r="A5118" s="417" t="s">
        <v>2155</v>
      </c>
      <c r="B5118" s="417" t="s">
        <v>11701</v>
      </c>
      <c r="C5118" s="417" t="s">
        <v>2281</v>
      </c>
      <c r="D5118" s="417" t="s">
        <v>2333</v>
      </c>
      <c r="E5118" s="391">
        <v>0.71</v>
      </c>
      <c r="F5118" s="418">
        <v>44249</v>
      </c>
      <c r="G5118" s="417" t="s">
        <v>2283</v>
      </c>
      <c r="I5118" s="379">
        <f t="shared" ca="1" si="312"/>
        <v>-322</v>
      </c>
      <c r="J5118" s="379">
        <f t="shared" ca="1" si="313"/>
        <v>-224</v>
      </c>
      <c r="K5118" s="391" t="str">
        <f t="shared" ca="1" si="314"/>
        <v>12,50</v>
      </c>
      <c r="L5118" s="379"/>
      <c r="O5118" s="379"/>
    </row>
    <row r="5119" spans="1:15">
      <c r="A5119" s="417" t="s">
        <v>2155</v>
      </c>
      <c r="B5119" s="417" t="s">
        <v>11702</v>
      </c>
      <c r="C5119" s="417" t="s">
        <v>2281</v>
      </c>
      <c r="D5119" s="417" t="s">
        <v>2865</v>
      </c>
      <c r="E5119" s="391">
        <v>0.57999999999999996</v>
      </c>
      <c r="F5119" s="418">
        <v>44249</v>
      </c>
      <c r="G5119" s="417" t="s">
        <v>2283</v>
      </c>
      <c r="I5119" s="379">
        <f t="shared" ca="1" si="312"/>
        <v>-322</v>
      </c>
      <c r="J5119" s="379">
        <f t="shared" ca="1" si="313"/>
        <v>-224</v>
      </c>
      <c r="K5119" s="391" t="str">
        <f t="shared" ca="1" si="314"/>
        <v>13,00</v>
      </c>
      <c r="L5119" s="379"/>
      <c r="O5119" s="379"/>
    </row>
    <row r="5120" spans="1:15">
      <c r="A5120" s="417" t="s">
        <v>2155</v>
      </c>
      <c r="B5120" s="417" t="s">
        <v>17088</v>
      </c>
      <c r="C5120" s="417" t="s">
        <v>2281</v>
      </c>
      <c r="D5120" s="417" t="s">
        <v>2304</v>
      </c>
      <c r="E5120" s="391">
        <v>0.49</v>
      </c>
      <c r="F5120" s="418">
        <v>44249</v>
      </c>
      <c r="G5120" s="417" t="s">
        <v>2283</v>
      </c>
      <c r="I5120" s="379">
        <f t="shared" ca="1" si="312"/>
        <v>-322</v>
      </c>
      <c r="J5120" s="379">
        <f t="shared" ca="1" si="313"/>
        <v>-224</v>
      </c>
      <c r="K5120" s="391" t="str">
        <f t="shared" ca="1" si="314"/>
        <v>13,50</v>
      </c>
      <c r="L5120" s="379"/>
      <c r="O5120" s="379"/>
    </row>
    <row r="5121" spans="1:15">
      <c r="A5121" s="417" t="s">
        <v>2155</v>
      </c>
      <c r="B5121" s="417" t="s">
        <v>11703</v>
      </c>
      <c r="C5121" s="417" t="s">
        <v>2281</v>
      </c>
      <c r="D5121" s="417" t="s">
        <v>2282</v>
      </c>
      <c r="E5121" s="391">
        <v>0.33</v>
      </c>
      <c r="F5121" s="418">
        <v>44249</v>
      </c>
      <c r="G5121" s="417" t="s">
        <v>2283</v>
      </c>
      <c r="I5121" s="379">
        <f t="shared" ca="1" si="312"/>
        <v>-322</v>
      </c>
      <c r="J5121" s="379">
        <f t="shared" ca="1" si="313"/>
        <v>-224</v>
      </c>
      <c r="K5121" s="391" t="str">
        <f t="shared" ca="1" si="314"/>
        <v>14,00</v>
      </c>
      <c r="L5121" s="379"/>
      <c r="O5121" s="379"/>
    </row>
    <row r="5122" spans="1:15">
      <c r="A5122" s="417" t="s">
        <v>2155</v>
      </c>
      <c r="B5122" s="417" t="s">
        <v>16326</v>
      </c>
      <c r="C5122" s="417" t="s">
        <v>2281</v>
      </c>
      <c r="D5122" s="417" t="s">
        <v>3109</v>
      </c>
      <c r="E5122" s="391">
        <v>0.19</v>
      </c>
      <c r="F5122" s="418">
        <v>44249</v>
      </c>
      <c r="G5122" s="417" t="s">
        <v>2283</v>
      </c>
      <c r="I5122" s="379">
        <f t="shared" ca="1" si="312"/>
        <v>-322</v>
      </c>
      <c r="J5122" s="379">
        <f t="shared" ca="1" si="313"/>
        <v>-224</v>
      </c>
      <c r="K5122" s="391" t="str">
        <f t="shared" ca="1" si="314"/>
        <v>14,50</v>
      </c>
      <c r="L5122" s="379"/>
      <c r="O5122" s="379"/>
    </row>
    <row r="5123" spans="1:15">
      <c r="A5123" s="417" t="s">
        <v>2155</v>
      </c>
      <c r="B5123" s="417" t="s">
        <v>11704</v>
      </c>
      <c r="C5123" s="417" t="s">
        <v>2281</v>
      </c>
      <c r="D5123" s="417" t="s">
        <v>3175</v>
      </c>
      <c r="E5123" s="391">
        <v>1.21</v>
      </c>
      <c r="F5123" s="418">
        <v>44249</v>
      </c>
      <c r="G5123" s="417" t="s">
        <v>2283</v>
      </c>
      <c r="I5123" s="379">
        <f t="shared" ca="1" si="312"/>
        <v>-322</v>
      </c>
      <c r="J5123" s="379">
        <f t="shared" ca="1" si="313"/>
        <v>-224</v>
      </c>
      <c r="K5123" s="391" t="str">
        <f t="shared" ca="1" si="314"/>
        <v>9,60</v>
      </c>
      <c r="L5123" s="379"/>
      <c r="O5123" s="379"/>
    </row>
    <row r="5124" spans="1:15">
      <c r="A5124" s="417" t="s">
        <v>2155</v>
      </c>
      <c r="B5124" s="417" t="s">
        <v>11705</v>
      </c>
      <c r="C5124" s="417" t="s">
        <v>2281</v>
      </c>
      <c r="D5124" s="417" t="s">
        <v>3176</v>
      </c>
      <c r="E5124" s="391">
        <v>0.95</v>
      </c>
      <c r="F5124" s="418">
        <v>44249</v>
      </c>
      <c r="G5124" s="417" t="s">
        <v>2283</v>
      </c>
      <c r="I5124" s="379">
        <f t="shared" ca="1" si="312"/>
        <v>-322</v>
      </c>
      <c r="J5124" s="379">
        <f t="shared" ca="1" si="313"/>
        <v>-224</v>
      </c>
      <c r="K5124" s="391" t="str">
        <f t="shared" ca="1" si="314"/>
        <v>9,80</v>
      </c>
      <c r="L5124" s="379"/>
      <c r="O5124" s="379"/>
    </row>
    <row r="5125" spans="1:15">
      <c r="A5125" s="417" t="s">
        <v>2155</v>
      </c>
      <c r="B5125" s="417" t="s">
        <v>3907</v>
      </c>
      <c r="C5125" s="417" t="s">
        <v>2281</v>
      </c>
      <c r="D5125" s="417" t="s">
        <v>2304</v>
      </c>
      <c r="E5125" s="391">
        <v>0.56999999999999995</v>
      </c>
      <c r="F5125" s="418">
        <v>44270</v>
      </c>
      <c r="G5125" s="417" t="s">
        <v>2283</v>
      </c>
      <c r="I5125" s="379">
        <f t="shared" ca="1" si="312"/>
        <v>-301</v>
      </c>
      <c r="J5125" s="379">
        <f t="shared" ca="1" si="313"/>
        <v>-209</v>
      </c>
      <c r="K5125" s="391" t="str">
        <f t="shared" ca="1" si="314"/>
        <v>13,50</v>
      </c>
      <c r="L5125" s="379"/>
      <c r="O5125" s="379"/>
    </row>
    <row r="5126" spans="1:15">
      <c r="A5126" s="417" t="s">
        <v>2155</v>
      </c>
      <c r="B5126" s="417" t="s">
        <v>3908</v>
      </c>
      <c r="C5126" s="417" t="s">
        <v>2281</v>
      </c>
      <c r="D5126" s="417" t="s">
        <v>3178</v>
      </c>
      <c r="E5126" s="391">
        <v>0.34</v>
      </c>
      <c r="F5126" s="418">
        <v>44270</v>
      </c>
      <c r="G5126" s="417" t="s">
        <v>2286</v>
      </c>
      <c r="I5126" s="379">
        <f t="shared" ca="1" si="312"/>
        <v>-301</v>
      </c>
      <c r="J5126" s="379">
        <f t="shared" ca="1" si="313"/>
        <v>-209</v>
      </c>
      <c r="K5126" s="391" t="str">
        <f t="shared" ca="1" si="314"/>
        <v>15,25</v>
      </c>
      <c r="L5126" s="379"/>
      <c r="O5126" s="379"/>
    </row>
    <row r="5127" spans="1:15">
      <c r="A5127" s="417" t="s">
        <v>2155</v>
      </c>
      <c r="B5127" s="417" t="s">
        <v>8106</v>
      </c>
      <c r="C5127" s="417" t="s">
        <v>2281</v>
      </c>
      <c r="D5127" s="417" t="s">
        <v>2282</v>
      </c>
      <c r="E5127" s="391">
        <v>0.17</v>
      </c>
      <c r="F5127" s="418">
        <v>44305</v>
      </c>
      <c r="G5127" s="417" t="s">
        <v>2286</v>
      </c>
      <c r="I5127" s="379">
        <f t="shared" ca="1" si="312"/>
        <v>-266</v>
      </c>
      <c r="J5127" s="379">
        <f t="shared" ca="1" si="313"/>
        <v>-185</v>
      </c>
      <c r="K5127" s="391" t="str">
        <f t="shared" ca="1" si="314"/>
        <v>14,00</v>
      </c>
      <c r="L5127" s="379"/>
      <c r="O5127" s="379"/>
    </row>
    <row r="5128" spans="1:15">
      <c r="A5128" s="417" t="s">
        <v>2155</v>
      </c>
      <c r="B5128" s="417" t="s">
        <v>11706</v>
      </c>
      <c r="C5128" s="417" t="s">
        <v>2281</v>
      </c>
      <c r="D5128" s="417" t="s">
        <v>2285</v>
      </c>
      <c r="E5128" s="391">
        <v>1</v>
      </c>
      <c r="F5128" s="418">
        <v>44337</v>
      </c>
      <c r="G5128" s="417" t="s">
        <v>2286</v>
      </c>
      <c r="I5128" s="379">
        <f t="shared" ca="1" si="312"/>
        <v>-234</v>
      </c>
      <c r="J5128" s="379">
        <f t="shared" ca="1" si="313"/>
        <v>-163</v>
      </c>
      <c r="K5128" s="391" t="str">
        <f t="shared" ca="1" si="314"/>
        <v>14,75</v>
      </c>
      <c r="L5128" s="379"/>
      <c r="O5128" s="379"/>
    </row>
    <row r="5129" spans="1:15">
      <c r="A5129" s="417" t="s">
        <v>2155</v>
      </c>
      <c r="B5129" s="417" t="s">
        <v>8107</v>
      </c>
      <c r="C5129" s="417" t="s">
        <v>2332</v>
      </c>
      <c r="D5129" s="417" t="s">
        <v>2866</v>
      </c>
      <c r="E5129" s="391">
        <v>0.16</v>
      </c>
      <c r="F5129" s="418">
        <v>44214</v>
      </c>
      <c r="G5129" s="417" t="s">
        <v>2286</v>
      </c>
      <c r="I5129" s="379">
        <f t="shared" ca="1" si="312"/>
        <v>-357</v>
      </c>
      <c r="J5129" s="379">
        <f t="shared" ca="1" si="313"/>
        <v>-247</v>
      </c>
      <c r="K5129" s="391" t="str">
        <f t="shared" ca="1" si="314"/>
        <v>10,50</v>
      </c>
      <c r="L5129" s="379"/>
      <c r="O5129" s="379"/>
    </row>
    <row r="5130" spans="1:15">
      <c r="A5130" s="417" t="s">
        <v>2155</v>
      </c>
      <c r="B5130" s="417" t="s">
        <v>8108</v>
      </c>
      <c r="C5130" s="417" t="s">
        <v>2332</v>
      </c>
      <c r="D5130" s="417" t="s">
        <v>2868</v>
      </c>
      <c r="E5130" s="391">
        <v>0.02</v>
      </c>
      <c r="F5130" s="418">
        <v>44214</v>
      </c>
      <c r="G5130" s="417" t="s">
        <v>2286</v>
      </c>
      <c r="I5130" s="379">
        <f t="shared" ref="I5130:I5193" ca="1" si="315">IF(F5130&lt;&gt;"",F5130-$I$199,"")</f>
        <v>-357</v>
      </c>
      <c r="J5130" s="379">
        <f t="shared" ref="J5130:J5193" ca="1" si="316">IF(I5130&lt;&gt;"",NETWORKDAYS($I$199,F5130-1,$N$201:$N$224),"")</f>
        <v>-247</v>
      </c>
      <c r="K5130" s="391" t="str">
        <f t="shared" ref="K5130:K5193" ca="1" si="317">IF(I5130&lt;&gt;"",RIGHT(D5130,LEN(D5130)-FIND(" ",D5130)),"")</f>
        <v>11,00</v>
      </c>
      <c r="L5130" s="379"/>
      <c r="O5130" s="379"/>
    </row>
    <row r="5131" spans="1:15">
      <c r="A5131" s="417" t="s">
        <v>2155</v>
      </c>
      <c r="B5131" s="417" t="s">
        <v>8109</v>
      </c>
      <c r="C5131" s="417" t="s">
        <v>2332</v>
      </c>
      <c r="D5131" s="417" t="s">
        <v>2348</v>
      </c>
      <c r="E5131" s="391">
        <v>0.2</v>
      </c>
      <c r="F5131" s="418">
        <v>44214</v>
      </c>
      <c r="G5131" s="417" t="s">
        <v>2286</v>
      </c>
      <c r="I5131" s="379">
        <f t="shared" ca="1" si="315"/>
        <v>-357</v>
      </c>
      <c r="J5131" s="379">
        <f t="shared" ca="1" si="316"/>
        <v>-247</v>
      </c>
      <c r="K5131" s="391" t="str">
        <f t="shared" ca="1" si="317"/>
        <v>11,50</v>
      </c>
      <c r="L5131" s="379"/>
      <c r="O5131" s="379"/>
    </row>
    <row r="5132" spans="1:15">
      <c r="A5132" s="417" t="s">
        <v>2155</v>
      </c>
      <c r="B5132" s="417" t="s">
        <v>8110</v>
      </c>
      <c r="C5132" s="417" t="s">
        <v>2332</v>
      </c>
      <c r="D5132" s="417" t="s">
        <v>2320</v>
      </c>
      <c r="E5132" s="391">
        <v>0.15</v>
      </c>
      <c r="F5132" s="418">
        <v>44214</v>
      </c>
      <c r="G5132" s="417" t="s">
        <v>2286</v>
      </c>
      <c r="I5132" s="379">
        <f t="shared" ca="1" si="315"/>
        <v>-357</v>
      </c>
      <c r="J5132" s="379">
        <f t="shared" ca="1" si="316"/>
        <v>-247</v>
      </c>
      <c r="K5132" s="391" t="str">
        <f t="shared" ca="1" si="317"/>
        <v>12,00</v>
      </c>
      <c r="L5132" s="379"/>
      <c r="O5132" s="379"/>
    </row>
    <row r="5133" spans="1:15">
      <c r="A5133" s="417" t="s">
        <v>2155</v>
      </c>
      <c r="B5133" s="417" t="s">
        <v>11707</v>
      </c>
      <c r="C5133" s="417" t="s">
        <v>2332</v>
      </c>
      <c r="D5133" s="417" t="s">
        <v>2333</v>
      </c>
      <c r="E5133" s="391">
        <v>0.09</v>
      </c>
      <c r="F5133" s="418">
        <v>44214</v>
      </c>
      <c r="G5133" s="417" t="s">
        <v>2286</v>
      </c>
      <c r="I5133" s="379">
        <f t="shared" ca="1" si="315"/>
        <v>-357</v>
      </c>
      <c r="J5133" s="379">
        <f t="shared" ca="1" si="316"/>
        <v>-247</v>
      </c>
      <c r="K5133" s="391" t="str">
        <f t="shared" ca="1" si="317"/>
        <v>12,50</v>
      </c>
      <c r="L5133" s="379"/>
      <c r="O5133" s="379"/>
    </row>
    <row r="5134" spans="1:15">
      <c r="A5134" s="417" t="s">
        <v>2155</v>
      </c>
      <c r="B5134" s="417" t="s">
        <v>3909</v>
      </c>
      <c r="C5134" s="417" t="s">
        <v>2332</v>
      </c>
      <c r="D5134" s="417" t="s">
        <v>2865</v>
      </c>
      <c r="E5134" s="391">
        <v>0.4</v>
      </c>
      <c r="F5134" s="418">
        <v>44214</v>
      </c>
      <c r="G5134" s="417" t="s">
        <v>2286</v>
      </c>
      <c r="I5134" s="379">
        <f t="shared" ca="1" si="315"/>
        <v>-357</v>
      </c>
      <c r="J5134" s="379">
        <f t="shared" ca="1" si="316"/>
        <v>-247</v>
      </c>
      <c r="K5134" s="391" t="str">
        <f t="shared" ca="1" si="317"/>
        <v>13,00</v>
      </c>
      <c r="L5134" s="379"/>
      <c r="O5134" s="379"/>
    </row>
    <row r="5135" spans="1:15">
      <c r="A5135" s="417" t="s">
        <v>2155</v>
      </c>
      <c r="B5135" s="417" t="s">
        <v>11708</v>
      </c>
      <c r="C5135" s="417" t="s">
        <v>2332</v>
      </c>
      <c r="D5135" s="417" t="s">
        <v>2304</v>
      </c>
      <c r="E5135" s="391">
        <v>1.07</v>
      </c>
      <c r="F5135" s="418">
        <v>44214</v>
      </c>
      <c r="G5135" s="417" t="s">
        <v>2286</v>
      </c>
      <c r="I5135" s="379">
        <f t="shared" ca="1" si="315"/>
        <v>-357</v>
      </c>
      <c r="J5135" s="379">
        <f t="shared" ca="1" si="316"/>
        <v>-247</v>
      </c>
      <c r="K5135" s="391" t="str">
        <f t="shared" ca="1" si="317"/>
        <v>13,50</v>
      </c>
      <c r="L5135" s="379"/>
      <c r="O5135" s="379"/>
    </row>
    <row r="5136" spans="1:15">
      <c r="A5136" s="417" t="s">
        <v>2155</v>
      </c>
      <c r="B5136" s="417" t="s">
        <v>3910</v>
      </c>
      <c r="C5136" s="417" t="s">
        <v>2332</v>
      </c>
      <c r="D5136" s="417" t="s">
        <v>2282</v>
      </c>
      <c r="E5136" s="391">
        <v>1</v>
      </c>
      <c r="F5136" s="418">
        <v>44214</v>
      </c>
      <c r="G5136" s="417" t="s">
        <v>2286</v>
      </c>
      <c r="I5136" s="379">
        <f t="shared" ca="1" si="315"/>
        <v>-357</v>
      </c>
      <c r="J5136" s="379">
        <f t="shared" ca="1" si="316"/>
        <v>-247</v>
      </c>
      <c r="K5136" s="391" t="str">
        <f t="shared" ca="1" si="317"/>
        <v>14,00</v>
      </c>
      <c r="L5136" s="379"/>
      <c r="O5136" s="379"/>
    </row>
    <row r="5137" spans="1:15">
      <c r="A5137" s="417" t="s">
        <v>2155</v>
      </c>
      <c r="B5137" s="417" t="s">
        <v>11709</v>
      </c>
      <c r="C5137" s="417" t="s">
        <v>2332</v>
      </c>
      <c r="D5137" s="417" t="s">
        <v>3633</v>
      </c>
      <c r="E5137" s="391">
        <v>3.22</v>
      </c>
      <c r="F5137" s="418">
        <v>44214</v>
      </c>
      <c r="G5137" s="417" t="s">
        <v>2286</v>
      </c>
      <c r="I5137" s="379">
        <f t="shared" ca="1" si="315"/>
        <v>-357</v>
      </c>
      <c r="J5137" s="379">
        <f t="shared" ca="1" si="316"/>
        <v>-247</v>
      </c>
      <c r="K5137" s="391" t="str">
        <f t="shared" ca="1" si="317"/>
        <v>16,25</v>
      </c>
      <c r="L5137" s="379"/>
      <c r="O5137" s="379"/>
    </row>
    <row r="5138" spans="1:15">
      <c r="A5138" s="417" t="s">
        <v>2155</v>
      </c>
      <c r="B5138" s="417" t="s">
        <v>11710</v>
      </c>
      <c r="C5138" s="417" t="s">
        <v>2332</v>
      </c>
      <c r="D5138" s="417" t="s">
        <v>2292</v>
      </c>
      <c r="E5138" s="391">
        <v>3.49</v>
      </c>
      <c r="F5138" s="418">
        <v>44214</v>
      </c>
      <c r="G5138" s="417" t="s">
        <v>2286</v>
      </c>
      <c r="I5138" s="379">
        <f t="shared" ca="1" si="315"/>
        <v>-357</v>
      </c>
      <c r="J5138" s="379">
        <f t="shared" ca="1" si="316"/>
        <v>-247</v>
      </c>
      <c r="K5138" s="391" t="str">
        <f t="shared" ca="1" si="317"/>
        <v>16,50</v>
      </c>
      <c r="L5138" s="379"/>
      <c r="O5138" s="379"/>
    </row>
    <row r="5139" spans="1:15">
      <c r="A5139" s="417" t="s">
        <v>2155</v>
      </c>
      <c r="B5139" s="417" t="s">
        <v>6934</v>
      </c>
      <c r="C5139" s="417" t="s">
        <v>2332</v>
      </c>
      <c r="D5139" s="417" t="s">
        <v>3174</v>
      </c>
      <c r="E5139" s="391">
        <v>0.23</v>
      </c>
      <c r="F5139" s="418">
        <v>44214</v>
      </c>
      <c r="G5139" s="417" t="s">
        <v>2286</v>
      </c>
      <c r="I5139" s="379">
        <f t="shared" ca="1" si="315"/>
        <v>-357</v>
      </c>
      <c r="J5139" s="379">
        <f t="shared" ca="1" si="316"/>
        <v>-247</v>
      </c>
      <c r="K5139" s="391" t="str">
        <f t="shared" ca="1" si="317"/>
        <v>9,40</v>
      </c>
      <c r="L5139" s="379"/>
      <c r="O5139" s="379"/>
    </row>
    <row r="5140" spans="1:15">
      <c r="A5140" s="417" t="s">
        <v>2155</v>
      </c>
      <c r="B5140" s="417" t="s">
        <v>11711</v>
      </c>
      <c r="C5140" s="417" t="s">
        <v>2332</v>
      </c>
      <c r="D5140" s="417" t="s">
        <v>2870</v>
      </c>
      <c r="E5140" s="391">
        <v>0.02</v>
      </c>
      <c r="F5140" s="418">
        <v>44249</v>
      </c>
      <c r="G5140" s="417" t="s">
        <v>2286</v>
      </c>
      <c r="I5140" s="379">
        <f t="shared" ca="1" si="315"/>
        <v>-322</v>
      </c>
      <c r="J5140" s="379">
        <f t="shared" ca="1" si="316"/>
        <v>-224</v>
      </c>
      <c r="K5140" s="391" t="str">
        <f t="shared" ca="1" si="317"/>
        <v>10,00</v>
      </c>
      <c r="L5140" s="379"/>
      <c r="O5140" s="379"/>
    </row>
    <row r="5141" spans="1:15">
      <c r="A5141" s="417" t="s">
        <v>2155</v>
      </c>
      <c r="B5141" s="417" t="s">
        <v>11712</v>
      </c>
      <c r="C5141" s="417" t="s">
        <v>2332</v>
      </c>
      <c r="D5141" s="417" t="s">
        <v>2866</v>
      </c>
      <c r="E5141" s="391">
        <v>0.02</v>
      </c>
      <c r="F5141" s="418">
        <v>44249</v>
      </c>
      <c r="G5141" s="417" t="s">
        <v>2286</v>
      </c>
      <c r="I5141" s="379">
        <f t="shared" ca="1" si="315"/>
        <v>-322</v>
      </c>
      <c r="J5141" s="379">
        <f t="shared" ca="1" si="316"/>
        <v>-224</v>
      </c>
      <c r="K5141" s="391" t="str">
        <f t="shared" ca="1" si="317"/>
        <v>10,50</v>
      </c>
      <c r="L5141" s="379"/>
      <c r="O5141" s="379"/>
    </row>
    <row r="5142" spans="1:15">
      <c r="A5142" s="417" t="s">
        <v>2155</v>
      </c>
      <c r="B5142" s="417" t="s">
        <v>11713</v>
      </c>
      <c r="C5142" s="417" t="s">
        <v>2332</v>
      </c>
      <c r="D5142" s="417" t="s">
        <v>2868</v>
      </c>
      <c r="E5142" s="391">
        <v>0.16</v>
      </c>
      <c r="F5142" s="418">
        <v>44249</v>
      </c>
      <c r="G5142" s="417" t="s">
        <v>2286</v>
      </c>
      <c r="I5142" s="379">
        <f t="shared" ca="1" si="315"/>
        <v>-322</v>
      </c>
      <c r="J5142" s="379">
        <f t="shared" ca="1" si="316"/>
        <v>-224</v>
      </c>
      <c r="K5142" s="391" t="str">
        <f t="shared" ca="1" si="317"/>
        <v>11,00</v>
      </c>
      <c r="L5142" s="379"/>
      <c r="O5142" s="379"/>
    </row>
    <row r="5143" spans="1:15">
      <c r="A5143" s="417" t="s">
        <v>2155</v>
      </c>
      <c r="B5143" s="417" t="s">
        <v>11714</v>
      </c>
      <c r="C5143" s="417" t="s">
        <v>2332</v>
      </c>
      <c r="D5143" s="417" t="s">
        <v>2348</v>
      </c>
      <c r="E5143" s="391">
        <v>0.3</v>
      </c>
      <c r="F5143" s="418">
        <v>44249</v>
      </c>
      <c r="G5143" s="417" t="s">
        <v>2286</v>
      </c>
      <c r="I5143" s="379">
        <f t="shared" ca="1" si="315"/>
        <v>-322</v>
      </c>
      <c r="J5143" s="379">
        <f t="shared" ca="1" si="316"/>
        <v>-224</v>
      </c>
      <c r="K5143" s="391" t="str">
        <f t="shared" ca="1" si="317"/>
        <v>11,50</v>
      </c>
      <c r="L5143" s="379"/>
      <c r="O5143" s="379"/>
    </row>
    <row r="5144" spans="1:15">
      <c r="A5144" s="417" t="s">
        <v>2155</v>
      </c>
      <c r="B5144" s="417" t="s">
        <v>11715</v>
      </c>
      <c r="C5144" s="417" t="s">
        <v>2332</v>
      </c>
      <c r="D5144" s="417" t="s">
        <v>2320</v>
      </c>
      <c r="E5144" s="391">
        <v>0.36</v>
      </c>
      <c r="F5144" s="418">
        <v>44249</v>
      </c>
      <c r="G5144" s="417" t="s">
        <v>2286</v>
      </c>
      <c r="I5144" s="379">
        <f t="shared" ca="1" si="315"/>
        <v>-322</v>
      </c>
      <c r="J5144" s="379">
        <f t="shared" ca="1" si="316"/>
        <v>-224</v>
      </c>
      <c r="K5144" s="391" t="str">
        <f t="shared" ca="1" si="317"/>
        <v>12,00</v>
      </c>
      <c r="L5144" s="379"/>
      <c r="O5144" s="379"/>
    </row>
    <row r="5145" spans="1:15">
      <c r="A5145" s="417" t="s">
        <v>2155</v>
      </c>
      <c r="B5145" s="417" t="s">
        <v>11716</v>
      </c>
      <c r="C5145" s="417" t="s">
        <v>2332</v>
      </c>
      <c r="D5145" s="417" t="s">
        <v>2333</v>
      </c>
      <c r="E5145" s="391">
        <v>0.56000000000000005</v>
      </c>
      <c r="F5145" s="418">
        <v>44249</v>
      </c>
      <c r="G5145" s="417" t="s">
        <v>2286</v>
      </c>
      <c r="I5145" s="379">
        <f t="shared" ca="1" si="315"/>
        <v>-322</v>
      </c>
      <c r="J5145" s="379">
        <f t="shared" ca="1" si="316"/>
        <v>-224</v>
      </c>
      <c r="K5145" s="391" t="str">
        <f t="shared" ca="1" si="317"/>
        <v>12,50</v>
      </c>
      <c r="L5145" s="379"/>
      <c r="O5145" s="379"/>
    </row>
    <row r="5146" spans="1:15">
      <c r="A5146" s="417" t="s">
        <v>2155</v>
      </c>
      <c r="B5146" s="417" t="s">
        <v>11717</v>
      </c>
      <c r="C5146" s="417" t="s">
        <v>2332</v>
      </c>
      <c r="D5146" s="417" t="s">
        <v>2865</v>
      </c>
      <c r="E5146" s="391">
        <v>0.7</v>
      </c>
      <c r="F5146" s="418">
        <v>44249</v>
      </c>
      <c r="G5146" s="417" t="s">
        <v>2286</v>
      </c>
      <c r="I5146" s="379">
        <f t="shared" ca="1" si="315"/>
        <v>-322</v>
      </c>
      <c r="J5146" s="379">
        <f t="shared" ca="1" si="316"/>
        <v>-224</v>
      </c>
      <c r="K5146" s="391" t="str">
        <f t="shared" ca="1" si="317"/>
        <v>13,00</v>
      </c>
      <c r="L5146" s="379"/>
      <c r="O5146" s="379"/>
    </row>
    <row r="5147" spans="1:15">
      <c r="A5147" s="417" t="s">
        <v>2155</v>
      </c>
      <c r="B5147" s="417" t="s">
        <v>11718</v>
      </c>
      <c r="C5147" s="417" t="s">
        <v>2332</v>
      </c>
      <c r="D5147" s="417" t="s">
        <v>2304</v>
      </c>
      <c r="E5147" s="391">
        <v>0.78</v>
      </c>
      <c r="F5147" s="418">
        <v>44249</v>
      </c>
      <c r="G5147" s="417" t="s">
        <v>2286</v>
      </c>
      <c r="I5147" s="379">
        <f t="shared" ca="1" si="315"/>
        <v>-322</v>
      </c>
      <c r="J5147" s="379">
        <f t="shared" ca="1" si="316"/>
        <v>-224</v>
      </c>
      <c r="K5147" s="391" t="str">
        <f t="shared" ca="1" si="317"/>
        <v>13,50</v>
      </c>
      <c r="L5147" s="379"/>
      <c r="O5147" s="379"/>
    </row>
    <row r="5148" spans="1:15">
      <c r="A5148" s="417" t="s">
        <v>2155</v>
      </c>
      <c r="B5148" s="417" t="s">
        <v>11719</v>
      </c>
      <c r="C5148" s="417" t="s">
        <v>2332</v>
      </c>
      <c r="D5148" s="417" t="s">
        <v>2282</v>
      </c>
      <c r="E5148" s="391">
        <v>1.25</v>
      </c>
      <c r="F5148" s="418">
        <v>44249</v>
      </c>
      <c r="G5148" s="417" t="s">
        <v>2286</v>
      </c>
      <c r="I5148" s="379">
        <f t="shared" ca="1" si="315"/>
        <v>-322</v>
      </c>
      <c r="J5148" s="379">
        <f t="shared" ca="1" si="316"/>
        <v>-224</v>
      </c>
      <c r="K5148" s="391" t="str">
        <f t="shared" ca="1" si="317"/>
        <v>14,00</v>
      </c>
      <c r="L5148" s="379"/>
      <c r="O5148" s="379"/>
    </row>
    <row r="5149" spans="1:15">
      <c r="A5149" s="417" t="s">
        <v>2155</v>
      </c>
      <c r="B5149" s="417" t="s">
        <v>18410</v>
      </c>
      <c r="C5149" s="417" t="s">
        <v>2332</v>
      </c>
      <c r="D5149" s="417" t="s">
        <v>2292</v>
      </c>
      <c r="E5149" s="391">
        <v>3.45</v>
      </c>
      <c r="F5149" s="418">
        <v>44249</v>
      </c>
      <c r="G5149" s="417" t="s">
        <v>2286</v>
      </c>
      <c r="I5149" s="379">
        <f t="shared" ca="1" si="315"/>
        <v>-322</v>
      </c>
      <c r="J5149" s="379">
        <f t="shared" ca="1" si="316"/>
        <v>-224</v>
      </c>
      <c r="K5149" s="391" t="str">
        <f t="shared" ca="1" si="317"/>
        <v>16,50</v>
      </c>
      <c r="L5149" s="379"/>
      <c r="O5149" s="379"/>
    </row>
    <row r="5150" spans="1:15">
      <c r="A5150" s="417" t="s">
        <v>2155</v>
      </c>
      <c r="B5150" s="417" t="s">
        <v>11720</v>
      </c>
      <c r="C5150" s="417" t="s">
        <v>2332</v>
      </c>
      <c r="D5150" s="417" t="s">
        <v>3173</v>
      </c>
      <c r="E5150" s="391">
        <v>0.32</v>
      </c>
      <c r="F5150" s="418">
        <v>44249</v>
      </c>
      <c r="G5150" s="417" t="s">
        <v>2286</v>
      </c>
      <c r="I5150" s="379">
        <f t="shared" ca="1" si="315"/>
        <v>-322</v>
      </c>
      <c r="J5150" s="379">
        <f t="shared" ca="1" si="316"/>
        <v>-224</v>
      </c>
      <c r="K5150" s="391" t="str">
        <f t="shared" ca="1" si="317"/>
        <v>9,20</v>
      </c>
      <c r="L5150" s="379"/>
      <c r="O5150" s="379"/>
    </row>
    <row r="5151" spans="1:15">
      <c r="A5151" s="417" t="s">
        <v>2155</v>
      </c>
      <c r="B5151" s="417" t="s">
        <v>11721</v>
      </c>
      <c r="C5151" s="417" t="s">
        <v>2332</v>
      </c>
      <c r="D5151" s="417" t="s">
        <v>3174</v>
      </c>
      <c r="E5151" s="391">
        <v>0.02</v>
      </c>
      <c r="F5151" s="418">
        <v>44249</v>
      </c>
      <c r="G5151" s="417" t="s">
        <v>2286</v>
      </c>
      <c r="I5151" s="379">
        <f t="shared" ca="1" si="315"/>
        <v>-322</v>
      </c>
      <c r="J5151" s="379">
        <f t="shared" ca="1" si="316"/>
        <v>-224</v>
      </c>
      <c r="K5151" s="391" t="str">
        <f t="shared" ca="1" si="317"/>
        <v>9,40</v>
      </c>
      <c r="L5151" s="379"/>
      <c r="O5151" s="379"/>
    </row>
    <row r="5152" spans="1:15">
      <c r="A5152" s="417" t="s">
        <v>2155</v>
      </c>
      <c r="B5152" s="417" t="s">
        <v>11722</v>
      </c>
      <c r="C5152" s="417" t="s">
        <v>2332</v>
      </c>
      <c r="D5152" s="417" t="s">
        <v>3175</v>
      </c>
      <c r="E5152" s="391">
        <v>0.21</v>
      </c>
      <c r="F5152" s="418">
        <v>44249</v>
      </c>
      <c r="G5152" s="417" t="s">
        <v>2286</v>
      </c>
      <c r="I5152" s="379">
        <f t="shared" ca="1" si="315"/>
        <v>-322</v>
      </c>
      <c r="J5152" s="379">
        <f t="shared" ca="1" si="316"/>
        <v>-224</v>
      </c>
      <c r="K5152" s="391" t="str">
        <f t="shared" ca="1" si="317"/>
        <v>9,60</v>
      </c>
      <c r="L5152" s="379"/>
      <c r="O5152" s="379"/>
    </row>
    <row r="5153" spans="1:15">
      <c r="A5153" s="417" t="s">
        <v>2155</v>
      </c>
      <c r="B5153" s="417" t="s">
        <v>11723</v>
      </c>
      <c r="C5153" s="417" t="s">
        <v>2332</v>
      </c>
      <c r="D5153" s="417" t="s">
        <v>3176</v>
      </c>
      <c r="E5153" s="391">
        <v>0.57999999999999996</v>
      </c>
      <c r="F5153" s="418">
        <v>44249</v>
      </c>
      <c r="G5153" s="417" t="s">
        <v>2286</v>
      </c>
      <c r="I5153" s="379">
        <f t="shared" ca="1" si="315"/>
        <v>-322</v>
      </c>
      <c r="J5153" s="379">
        <f t="shared" ca="1" si="316"/>
        <v>-224</v>
      </c>
      <c r="K5153" s="391" t="str">
        <f t="shared" ca="1" si="317"/>
        <v>9,80</v>
      </c>
      <c r="L5153" s="379"/>
      <c r="O5153" s="379"/>
    </row>
    <row r="5154" spans="1:15">
      <c r="A5154" s="417" t="s">
        <v>2155</v>
      </c>
      <c r="B5154" s="417" t="s">
        <v>17858</v>
      </c>
      <c r="C5154" s="417" t="s">
        <v>2332</v>
      </c>
      <c r="D5154" s="417" t="s">
        <v>2348</v>
      </c>
      <c r="E5154" s="391">
        <v>0.5</v>
      </c>
      <c r="F5154" s="418">
        <v>44270</v>
      </c>
      <c r="G5154" s="417" t="s">
        <v>2286</v>
      </c>
      <c r="I5154" s="379">
        <f t="shared" ca="1" si="315"/>
        <v>-301</v>
      </c>
      <c r="J5154" s="379">
        <f t="shared" ca="1" si="316"/>
        <v>-209</v>
      </c>
      <c r="K5154" s="391" t="str">
        <f t="shared" ca="1" si="317"/>
        <v>11,50</v>
      </c>
      <c r="L5154" s="379"/>
      <c r="O5154" s="379"/>
    </row>
    <row r="5155" spans="1:15">
      <c r="A5155" s="417" t="s">
        <v>2155</v>
      </c>
      <c r="B5155" s="417" t="s">
        <v>17089</v>
      </c>
      <c r="C5155" s="417" t="s">
        <v>2332</v>
      </c>
      <c r="D5155" s="417" t="s">
        <v>2320</v>
      </c>
      <c r="E5155" s="391">
        <v>0.54</v>
      </c>
      <c r="F5155" s="418">
        <v>44270</v>
      </c>
      <c r="G5155" s="417" t="s">
        <v>2286</v>
      </c>
      <c r="I5155" s="379">
        <f t="shared" ca="1" si="315"/>
        <v>-301</v>
      </c>
      <c r="J5155" s="379">
        <f t="shared" ca="1" si="316"/>
        <v>-209</v>
      </c>
      <c r="K5155" s="391" t="str">
        <f t="shared" ca="1" si="317"/>
        <v>12,00</v>
      </c>
      <c r="L5155" s="379"/>
      <c r="O5155" s="379"/>
    </row>
    <row r="5156" spans="1:15">
      <c r="A5156" s="417" t="s">
        <v>2155</v>
      </c>
      <c r="B5156" s="417" t="s">
        <v>16327</v>
      </c>
      <c r="C5156" s="417" t="s">
        <v>2332</v>
      </c>
      <c r="D5156" s="417" t="s">
        <v>2333</v>
      </c>
      <c r="E5156" s="391">
        <v>0.88</v>
      </c>
      <c r="F5156" s="418">
        <v>44270</v>
      </c>
      <c r="G5156" s="417" t="s">
        <v>2286</v>
      </c>
      <c r="I5156" s="379">
        <f t="shared" ca="1" si="315"/>
        <v>-301</v>
      </c>
      <c r="J5156" s="379">
        <f t="shared" ca="1" si="316"/>
        <v>-209</v>
      </c>
      <c r="K5156" s="391" t="str">
        <f t="shared" ca="1" si="317"/>
        <v>12,50</v>
      </c>
      <c r="L5156" s="379"/>
      <c r="O5156" s="379"/>
    </row>
    <row r="5157" spans="1:15">
      <c r="A5157" s="417" t="s">
        <v>2155</v>
      </c>
      <c r="B5157" s="417" t="s">
        <v>16328</v>
      </c>
      <c r="C5157" s="417" t="s">
        <v>2332</v>
      </c>
      <c r="D5157" s="417" t="s">
        <v>2865</v>
      </c>
      <c r="E5157" s="391">
        <v>0.7</v>
      </c>
      <c r="F5157" s="418">
        <v>44270</v>
      </c>
      <c r="G5157" s="417" t="s">
        <v>2286</v>
      </c>
      <c r="I5157" s="379">
        <f t="shared" ca="1" si="315"/>
        <v>-301</v>
      </c>
      <c r="J5157" s="379">
        <f t="shared" ca="1" si="316"/>
        <v>-209</v>
      </c>
      <c r="K5157" s="391" t="str">
        <f t="shared" ca="1" si="317"/>
        <v>13,00</v>
      </c>
      <c r="L5157" s="379"/>
      <c r="O5157" s="379"/>
    </row>
    <row r="5158" spans="1:15">
      <c r="A5158" s="417" t="s">
        <v>2155</v>
      </c>
      <c r="B5158" s="417" t="s">
        <v>3911</v>
      </c>
      <c r="C5158" s="417" t="s">
        <v>2332</v>
      </c>
      <c r="D5158" s="417" t="s">
        <v>2335</v>
      </c>
      <c r="E5158" s="391">
        <v>1.1399999999999999</v>
      </c>
      <c r="F5158" s="418">
        <v>44270</v>
      </c>
      <c r="G5158" s="417" t="s">
        <v>2286</v>
      </c>
      <c r="I5158" s="379">
        <f t="shared" ca="1" si="315"/>
        <v>-301</v>
      </c>
      <c r="J5158" s="379">
        <f t="shared" ca="1" si="316"/>
        <v>-209</v>
      </c>
      <c r="K5158" s="391" t="str">
        <f t="shared" ca="1" si="317"/>
        <v>13,25</v>
      </c>
      <c r="L5158" s="379"/>
      <c r="O5158" s="379"/>
    </row>
    <row r="5159" spans="1:15">
      <c r="A5159" s="417" t="s">
        <v>2155</v>
      </c>
      <c r="B5159" s="417" t="s">
        <v>11724</v>
      </c>
      <c r="C5159" s="417" t="s">
        <v>2332</v>
      </c>
      <c r="D5159" s="417" t="s">
        <v>2333</v>
      </c>
      <c r="E5159" s="391">
        <v>1</v>
      </c>
      <c r="F5159" s="418">
        <v>44337</v>
      </c>
      <c r="G5159" s="417" t="s">
        <v>2286</v>
      </c>
      <c r="I5159" s="379">
        <f t="shared" ca="1" si="315"/>
        <v>-234</v>
      </c>
      <c r="J5159" s="379">
        <f t="shared" ca="1" si="316"/>
        <v>-163</v>
      </c>
      <c r="K5159" s="391" t="str">
        <f t="shared" ca="1" si="317"/>
        <v>12,50</v>
      </c>
      <c r="L5159" s="379"/>
      <c r="O5159" s="379"/>
    </row>
    <row r="5160" spans="1:15">
      <c r="A5160" s="417"/>
      <c r="B5160" s="417" t="s">
        <v>3912</v>
      </c>
      <c r="C5160" s="417" t="s">
        <v>2281</v>
      </c>
      <c r="D5160" s="417" t="s">
        <v>7577</v>
      </c>
      <c r="E5160" s="391">
        <v>15.95</v>
      </c>
      <c r="F5160" s="418">
        <v>44214</v>
      </c>
      <c r="G5160" s="417" t="s">
        <v>2286</v>
      </c>
      <c r="I5160" s="379">
        <f t="shared" ca="1" si="315"/>
        <v>-357</v>
      </c>
      <c r="J5160" s="379">
        <f t="shared" ca="1" si="316"/>
        <v>-247</v>
      </c>
      <c r="K5160" s="391" t="str">
        <f t="shared" ca="1" si="317"/>
        <v>26,06</v>
      </c>
      <c r="L5160" s="379"/>
      <c r="O5160" s="379"/>
    </row>
    <row r="5161" spans="1:15">
      <c r="A5161" s="417" t="s">
        <v>2155</v>
      </c>
      <c r="B5161" s="417" t="s">
        <v>11725</v>
      </c>
      <c r="C5161" s="417" t="s">
        <v>2281</v>
      </c>
      <c r="D5161" s="417" t="s">
        <v>7529</v>
      </c>
      <c r="E5161" s="391">
        <v>2.5099999999999998</v>
      </c>
      <c r="F5161" s="418">
        <v>44214</v>
      </c>
      <c r="G5161" s="417" t="s">
        <v>2283</v>
      </c>
      <c r="I5161" s="379">
        <f t="shared" ca="1" si="315"/>
        <v>-357</v>
      </c>
      <c r="J5161" s="379">
        <f t="shared" ca="1" si="316"/>
        <v>-247</v>
      </c>
      <c r="K5161" s="391" t="str">
        <f t="shared" ca="1" si="317"/>
        <v>41,81</v>
      </c>
      <c r="L5161" s="379"/>
      <c r="O5161" s="379"/>
    </row>
    <row r="5162" spans="1:15">
      <c r="A5162" s="417" t="s">
        <v>2155</v>
      </c>
      <c r="B5162" s="417" t="s">
        <v>11726</v>
      </c>
      <c r="C5162" s="417" t="s">
        <v>2281</v>
      </c>
      <c r="D5162" s="417" t="s">
        <v>7531</v>
      </c>
      <c r="E5162" s="391">
        <v>1.48</v>
      </c>
      <c r="F5162" s="418">
        <v>44214</v>
      </c>
      <c r="G5162" s="417" t="s">
        <v>2283</v>
      </c>
      <c r="I5162" s="379">
        <f t="shared" ca="1" si="315"/>
        <v>-357</v>
      </c>
      <c r="J5162" s="379">
        <f t="shared" ca="1" si="316"/>
        <v>-247</v>
      </c>
      <c r="K5162" s="391" t="str">
        <f t="shared" ca="1" si="317"/>
        <v>42,81</v>
      </c>
      <c r="L5162" s="379"/>
      <c r="O5162" s="379"/>
    </row>
    <row r="5163" spans="1:15">
      <c r="A5163" s="417" t="s">
        <v>2155</v>
      </c>
      <c r="B5163" s="417" t="s">
        <v>6935</v>
      </c>
      <c r="C5163" s="417" t="s">
        <v>2281</v>
      </c>
      <c r="D5163" s="417" t="s">
        <v>7532</v>
      </c>
      <c r="E5163" s="391">
        <v>0.39</v>
      </c>
      <c r="F5163" s="418">
        <v>44214</v>
      </c>
      <c r="G5163" s="417" t="s">
        <v>2283</v>
      </c>
      <c r="I5163" s="379">
        <f t="shared" ca="1" si="315"/>
        <v>-357</v>
      </c>
      <c r="J5163" s="379">
        <f t="shared" ca="1" si="316"/>
        <v>-247</v>
      </c>
      <c r="K5163" s="391" t="str">
        <f t="shared" ca="1" si="317"/>
        <v>43,31</v>
      </c>
      <c r="L5163" s="379"/>
      <c r="O5163" s="379"/>
    </row>
    <row r="5164" spans="1:15">
      <c r="A5164" s="417" t="s">
        <v>2155</v>
      </c>
      <c r="B5164" s="417" t="s">
        <v>8111</v>
      </c>
      <c r="C5164" s="417" t="s">
        <v>2281</v>
      </c>
      <c r="D5164" s="417" t="s">
        <v>11727</v>
      </c>
      <c r="E5164" s="391">
        <v>0.37</v>
      </c>
      <c r="F5164" s="418">
        <v>44214</v>
      </c>
      <c r="G5164" s="417" t="s">
        <v>2283</v>
      </c>
      <c r="I5164" s="379">
        <f t="shared" ca="1" si="315"/>
        <v>-357</v>
      </c>
      <c r="J5164" s="379">
        <f t="shared" ca="1" si="316"/>
        <v>-247</v>
      </c>
      <c r="K5164" s="391" t="str">
        <f t="shared" ca="1" si="317"/>
        <v>43,81</v>
      </c>
      <c r="L5164" s="379"/>
      <c r="O5164" s="379"/>
    </row>
    <row r="5165" spans="1:15">
      <c r="A5165" s="417" t="s">
        <v>2155</v>
      </c>
      <c r="B5165" s="417" t="s">
        <v>8112</v>
      </c>
      <c r="C5165" s="417" t="s">
        <v>2281</v>
      </c>
      <c r="D5165" s="417" t="s">
        <v>7533</v>
      </c>
      <c r="E5165" s="391">
        <v>0.42</v>
      </c>
      <c r="F5165" s="418">
        <v>44214</v>
      </c>
      <c r="G5165" s="417" t="s">
        <v>2283</v>
      </c>
      <c r="I5165" s="379">
        <f t="shared" ca="1" si="315"/>
        <v>-357</v>
      </c>
      <c r="J5165" s="379">
        <f t="shared" ca="1" si="316"/>
        <v>-247</v>
      </c>
      <c r="K5165" s="391" t="str">
        <f t="shared" ca="1" si="317"/>
        <v>44,31</v>
      </c>
      <c r="L5165" s="379"/>
      <c r="O5165" s="379"/>
    </row>
    <row r="5166" spans="1:15">
      <c r="A5166" s="417" t="s">
        <v>2155</v>
      </c>
      <c r="B5166" s="417" t="s">
        <v>8113</v>
      </c>
      <c r="C5166" s="417" t="s">
        <v>2281</v>
      </c>
      <c r="D5166" s="417" t="s">
        <v>11728</v>
      </c>
      <c r="E5166" s="391">
        <v>0.14000000000000001</v>
      </c>
      <c r="F5166" s="418">
        <v>44214</v>
      </c>
      <c r="G5166" s="417" t="s">
        <v>2283</v>
      </c>
      <c r="I5166" s="379">
        <f t="shared" ca="1" si="315"/>
        <v>-357</v>
      </c>
      <c r="J5166" s="379">
        <f t="shared" ca="1" si="316"/>
        <v>-247</v>
      </c>
      <c r="K5166" s="391" t="str">
        <f t="shared" ca="1" si="317"/>
        <v>44,81</v>
      </c>
      <c r="L5166" s="379"/>
      <c r="O5166" s="379"/>
    </row>
    <row r="5167" spans="1:15">
      <c r="A5167" s="417" t="s">
        <v>2155</v>
      </c>
      <c r="B5167" s="417" t="s">
        <v>6936</v>
      </c>
      <c r="C5167" s="417" t="s">
        <v>2281</v>
      </c>
      <c r="D5167" s="417" t="s">
        <v>6434</v>
      </c>
      <c r="E5167" s="391">
        <v>0.08</v>
      </c>
      <c r="F5167" s="418">
        <v>44214</v>
      </c>
      <c r="G5167" s="417" t="s">
        <v>2283</v>
      </c>
      <c r="I5167" s="379">
        <f t="shared" ca="1" si="315"/>
        <v>-357</v>
      </c>
      <c r="J5167" s="379">
        <f t="shared" ca="1" si="316"/>
        <v>-247</v>
      </c>
      <c r="K5167" s="391" t="str">
        <f t="shared" ca="1" si="317"/>
        <v>45,81</v>
      </c>
      <c r="L5167" s="379"/>
      <c r="O5167" s="379"/>
    </row>
    <row r="5168" spans="1:15">
      <c r="A5168" s="417" t="s">
        <v>2155</v>
      </c>
      <c r="B5168" s="417" t="s">
        <v>8114</v>
      </c>
      <c r="C5168" s="417" t="s">
        <v>2281</v>
      </c>
      <c r="D5168" s="417" t="s">
        <v>11729</v>
      </c>
      <c r="E5168" s="391">
        <v>0.03</v>
      </c>
      <c r="F5168" s="418">
        <v>44214</v>
      </c>
      <c r="G5168" s="417" t="s">
        <v>2283</v>
      </c>
      <c r="I5168" s="379">
        <f t="shared" ca="1" si="315"/>
        <v>-357</v>
      </c>
      <c r="J5168" s="379">
        <f t="shared" ca="1" si="316"/>
        <v>-247</v>
      </c>
      <c r="K5168" s="391" t="str">
        <f t="shared" ca="1" si="317"/>
        <v>46,81</v>
      </c>
      <c r="L5168" s="379"/>
      <c r="O5168" s="379"/>
    </row>
    <row r="5169" spans="1:15">
      <c r="A5169" s="417" t="s">
        <v>2155</v>
      </c>
      <c r="B5169" s="417" t="s">
        <v>11730</v>
      </c>
      <c r="C5169" s="417" t="s">
        <v>2281</v>
      </c>
      <c r="D5169" s="417" t="s">
        <v>7537</v>
      </c>
      <c r="E5169" s="391">
        <v>7.0000000000000007E-2</v>
      </c>
      <c r="F5169" s="418">
        <v>44214</v>
      </c>
      <c r="G5169" s="417" t="s">
        <v>2283</v>
      </c>
      <c r="I5169" s="379">
        <f t="shared" ca="1" si="315"/>
        <v>-357</v>
      </c>
      <c r="J5169" s="379">
        <f t="shared" ca="1" si="316"/>
        <v>-247</v>
      </c>
      <c r="K5169" s="391" t="str">
        <f t="shared" ca="1" si="317"/>
        <v>47,81</v>
      </c>
      <c r="L5169" s="379"/>
      <c r="O5169" s="379"/>
    </row>
    <row r="5170" spans="1:15">
      <c r="A5170" s="417" t="s">
        <v>2155</v>
      </c>
      <c r="B5170" s="417" t="s">
        <v>11731</v>
      </c>
      <c r="C5170" s="417" t="s">
        <v>2281</v>
      </c>
      <c r="D5170" s="417" t="s">
        <v>11732</v>
      </c>
      <c r="E5170" s="391">
        <v>0.09</v>
      </c>
      <c r="F5170" s="418">
        <v>44214</v>
      </c>
      <c r="G5170" s="417" t="s">
        <v>2283</v>
      </c>
      <c r="I5170" s="379">
        <f t="shared" ca="1" si="315"/>
        <v>-357</v>
      </c>
      <c r="J5170" s="379">
        <f t="shared" ca="1" si="316"/>
        <v>-247</v>
      </c>
      <c r="K5170" s="391" t="str">
        <f t="shared" ca="1" si="317"/>
        <v>48,81</v>
      </c>
      <c r="L5170" s="379"/>
      <c r="O5170" s="379"/>
    </row>
    <row r="5171" spans="1:15">
      <c r="A5171" s="417" t="s">
        <v>2155</v>
      </c>
      <c r="B5171" s="417" t="s">
        <v>8115</v>
      </c>
      <c r="C5171" s="417" t="s">
        <v>2281</v>
      </c>
      <c r="D5171" s="417" t="s">
        <v>11733</v>
      </c>
      <c r="E5171" s="391">
        <v>1.77</v>
      </c>
      <c r="F5171" s="418">
        <v>44214</v>
      </c>
      <c r="G5171" s="417" t="s">
        <v>2286</v>
      </c>
      <c r="I5171" s="379">
        <f t="shared" ca="1" si="315"/>
        <v>-357</v>
      </c>
      <c r="J5171" s="379">
        <f t="shared" ca="1" si="316"/>
        <v>-247</v>
      </c>
      <c r="K5171" s="391" t="str">
        <f t="shared" ca="1" si="317"/>
        <v>50,81</v>
      </c>
      <c r="L5171" s="379"/>
      <c r="O5171" s="379"/>
    </row>
    <row r="5172" spans="1:15">
      <c r="A5172" s="417" t="s">
        <v>2155</v>
      </c>
      <c r="B5172" s="417" t="s">
        <v>3913</v>
      </c>
      <c r="C5172" s="417" t="s">
        <v>2281</v>
      </c>
      <c r="D5172" s="417" t="s">
        <v>7577</v>
      </c>
      <c r="E5172" s="391">
        <v>16</v>
      </c>
      <c r="F5172" s="418">
        <v>44249</v>
      </c>
      <c r="G5172" s="417" t="s">
        <v>2286</v>
      </c>
      <c r="I5172" s="379">
        <f t="shared" ca="1" si="315"/>
        <v>-322</v>
      </c>
      <c r="J5172" s="379">
        <f t="shared" ca="1" si="316"/>
        <v>-224</v>
      </c>
      <c r="K5172" s="391" t="str">
        <f t="shared" ca="1" si="317"/>
        <v>26,06</v>
      </c>
      <c r="L5172" s="379"/>
      <c r="O5172" s="379"/>
    </row>
    <row r="5173" spans="1:15">
      <c r="A5173" s="417" t="s">
        <v>2155</v>
      </c>
      <c r="B5173" s="417" t="s">
        <v>11734</v>
      </c>
      <c r="C5173" s="417" t="s">
        <v>2281</v>
      </c>
      <c r="D5173" s="417" t="s">
        <v>7531</v>
      </c>
      <c r="E5173" s="391">
        <v>1.76</v>
      </c>
      <c r="F5173" s="418">
        <v>44249</v>
      </c>
      <c r="G5173" s="417" t="s">
        <v>2283</v>
      </c>
      <c r="I5173" s="379">
        <f t="shared" ca="1" si="315"/>
        <v>-322</v>
      </c>
      <c r="J5173" s="379">
        <f t="shared" ca="1" si="316"/>
        <v>-224</v>
      </c>
      <c r="K5173" s="391" t="str">
        <f t="shared" ca="1" si="317"/>
        <v>42,81</v>
      </c>
      <c r="L5173" s="379"/>
      <c r="O5173" s="379"/>
    </row>
    <row r="5174" spans="1:15">
      <c r="A5174" s="417" t="s">
        <v>2155</v>
      </c>
      <c r="B5174" s="417" t="s">
        <v>11735</v>
      </c>
      <c r="C5174" s="417" t="s">
        <v>2281</v>
      </c>
      <c r="D5174" s="417" t="s">
        <v>11727</v>
      </c>
      <c r="E5174" s="391">
        <v>1.42</v>
      </c>
      <c r="F5174" s="418">
        <v>44249</v>
      </c>
      <c r="G5174" s="417" t="s">
        <v>2283</v>
      </c>
      <c r="I5174" s="379">
        <f t="shared" ca="1" si="315"/>
        <v>-322</v>
      </c>
      <c r="J5174" s="379">
        <f t="shared" ca="1" si="316"/>
        <v>-224</v>
      </c>
      <c r="K5174" s="391" t="str">
        <f t="shared" ca="1" si="317"/>
        <v>43,81</v>
      </c>
      <c r="L5174" s="379"/>
      <c r="O5174" s="379"/>
    </row>
    <row r="5175" spans="1:15">
      <c r="A5175" s="417" t="s">
        <v>2155</v>
      </c>
      <c r="B5175" s="417" t="s">
        <v>17090</v>
      </c>
      <c r="C5175" s="417" t="s">
        <v>2281</v>
      </c>
      <c r="D5175" s="417" t="s">
        <v>7533</v>
      </c>
      <c r="E5175" s="391">
        <v>1.36</v>
      </c>
      <c r="F5175" s="418">
        <v>44249</v>
      </c>
      <c r="G5175" s="417" t="s">
        <v>2283</v>
      </c>
      <c r="I5175" s="379">
        <f t="shared" ca="1" si="315"/>
        <v>-322</v>
      </c>
      <c r="J5175" s="379">
        <f t="shared" ca="1" si="316"/>
        <v>-224</v>
      </c>
      <c r="K5175" s="391" t="str">
        <f t="shared" ca="1" si="317"/>
        <v>44,31</v>
      </c>
      <c r="L5175" s="379"/>
      <c r="O5175" s="379"/>
    </row>
    <row r="5176" spans="1:15">
      <c r="A5176" s="417" t="s">
        <v>2155</v>
      </c>
      <c r="B5176" s="417" t="s">
        <v>11736</v>
      </c>
      <c r="C5176" s="417" t="s">
        <v>2281</v>
      </c>
      <c r="D5176" s="417" t="s">
        <v>11728</v>
      </c>
      <c r="E5176" s="391">
        <v>1.17</v>
      </c>
      <c r="F5176" s="418">
        <v>44249</v>
      </c>
      <c r="G5176" s="417" t="s">
        <v>2283</v>
      </c>
      <c r="I5176" s="379">
        <f t="shared" ca="1" si="315"/>
        <v>-322</v>
      </c>
      <c r="J5176" s="379">
        <f t="shared" ca="1" si="316"/>
        <v>-224</v>
      </c>
      <c r="K5176" s="391" t="str">
        <f t="shared" ca="1" si="317"/>
        <v>44,81</v>
      </c>
      <c r="L5176" s="379"/>
      <c r="O5176" s="379"/>
    </row>
    <row r="5177" spans="1:15">
      <c r="A5177" s="417" t="s">
        <v>2155</v>
      </c>
      <c r="B5177" s="417" t="s">
        <v>11737</v>
      </c>
      <c r="C5177" s="417" t="s">
        <v>2281</v>
      </c>
      <c r="D5177" s="417" t="s">
        <v>7535</v>
      </c>
      <c r="E5177" s="391">
        <v>1.07</v>
      </c>
      <c r="F5177" s="418">
        <v>44249</v>
      </c>
      <c r="G5177" s="417" t="s">
        <v>2283</v>
      </c>
      <c r="I5177" s="379">
        <f t="shared" ca="1" si="315"/>
        <v>-322</v>
      </c>
      <c r="J5177" s="379">
        <f t="shared" ca="1" si="316"/>
        <v>-224</v>
      </c>
      <c r="K5177" s="391" t="str">
        <f t="shared" ca="1" si="317"/>
        <v>45,31</v>
      </c>
      <c r="L5177" s="379"/>
      <c r="O5177" s="379"/>
    </row>
    <row r="5178" spans="1:15">
      <c r="A5178" s="417" t="s">
        <v>2155</v>
      </c>
      <c r="B5178" s="417" t="s">
        <v>11738</v>
      </c>
      <c r="C5178" s="417" t="s">
        <v>2281</v>
      </c>
      <c r="D5178" s="417" t="s">
        <v>6434</v>
      </c>
      <c r="E5178" s="391">
        <v>0.62</v>
      </c>
      <c r="F5178" s="418">
        <v>44249</v>
      </c>
      <c r="G5178" s="417" t="s">
        <v>2283</v>
      </c>
      <c r="I5178" s="379">
        <f t="shared" ca="1" si="315"/>
        <v>-322</v>
      </c>
      <c r="J5178" s="379">
        <f t="shared" ca="1" si="316"/>
        <v>-224</v>
      </c>
      <c r="K5178" s="391" t="str">
        <f t="shared" ca="1" si="317"/>
        <v>45,81</v>
      </c>
      <c r="L5178" s="379"/>
      <c r="O5178" s="379"/>
    </row>
    <row r="5179" spans="1:15">
      <c r="A5179" s="417" t="s">
        <v>2155</v>
      </c>
      <c r="B5179" s="417" t="s">
        <v>11739</v>
      </c>
      <c r="C5179" s="417" t="s">
        <v>2281</v>
      </c>
      <c r="D5179" s="417" t="s">
        <v>7536</v>
      </c>
      <c r="E5179" s="391">
        <v>0.53</v>
      </c>
      <c r="F5179" s="418">
        <v>44249</v>
      </c>
      <c r="G5179" s="417" t="s">
        <v>2283</v>
      </c>
      <c r="I5179" s="379">
        <f t="shared" ca="1" si="315"/>
        <v>-322</v>
      </c>
      <c r="J5179" s="379">
        <f t="shared" ca="1" si="316"/>
        <v>-224</v>
      </c>
      <c r="K5179" s="391" t="str">
        <f t="shared" ca="1" si="317"/>
        <v>46,31</v>
      </c>
      <c r="L5179" s="379"/>
      <c r="O5179" s="379"/>
    </row>
    <row r="5180" spans="1:15">
      <c r="A5180" s="417" t="s">
        <v>2155</v>
      </c>
      <c r="B5180" s="417" t="s">
        <v>11740</v>
      </c>
      <c r="C5180" s="417" t="s">
        <v>2281</v>
      </c>
      <c r="D5180" s="417" t="s">
        <v>11729</v>
      </c>
      <c r="E5180" s="391">
        <v>0.42</v>
      </c>
      <c r="F5180" s="418">
        <v>44249</v>
      </c>
      <c r="G5180" s="417" t="s">
        <v>2283</v>
      </c>
      <c r="I5180" s="379">
        <f t="shared" ca="1" si="315"/>
        <v>-322</v>
      </c>
      <c r="J5180" s="379">
        <f t="shared" ca="1" si="316"/>
        <v>-224</v>
      </c>
      <c r="K5180" s="391" t="str">
        <f t="shared" ca="1" si="317"/>
        <v>46,81</v>
      </c>
      <c r="L5180" s="379"/>
      <c r="O5180" s="379"/>
    </row>
    <row r="5181" spans="1:15">
      <c r="A5181" s="417" t="s">
        <v>2155</v>
      </c>
      <c r="B5181" s="417" t="s">
        <v>18411</v>
      </c>
      <c r="C5181" s="417" t="s">
        <v>2281</v>
      </c>
      <c r="D5181" s="417" t="s">
        <v>18412</v>
      </c>
      <c r="E5181" s="391">
        <v>0.34</v>
      </c>
      <c r="F5181" s="418">
        <v>44249</v>
      </c>
      <c r="G5181" s="417" t="s">
        <v>2283</v>
      </c>
      <c r="I5181" s="379">
        <f t="shared" ca="1" si="315"/>
        <v>-322</v>
      </c>
      <c r="J5181" s="379">
        <f t="shared" ca="1" si="316"/>
        <v>-224</v>
      </c>
      <c r="K5181" s="391" t="str">
        <f t="shared" ca="1" si="317"/>
        <v>47,31</v>
      </c>
      <c r="L5181" s="379"/>
      <c r="O5181" s="379"/>
    </row>
    <row r="5182" spans="1:15">
      <c r="A5182" s="417" t="s">
        <v>2155</v>
      </c>
      <c r="B5182" s="417" t="s">
        <v>11741</v>
      </c>
      <c r="C5182" s="417" t="s">
        <v>2281</v>
      </c>
      <c r="D5182" s="417" t="s">
        <v>7537</v>
      </c>
      <c r="E5182" s="391">
        <v>0.3</v>
      </c>
      <c r="F5182" s="418">
        <v>44249</v>
      </c>
      <c r="G5182" s="417" t="s">
        <v>2283</v>
      </c>
      <c r="I5182" s="379">
        <f t="shared" ca="1" si="315"/>
        <v>-322</v>
      </c>
      <c r="J5182" s="379">
        <f t="shared" ca="1" si="316"/>
        <v>-224</v>
      </c>
      <c r="K5182" s="391" t="str">
        <f t="shared" ca="1" si="317"/>
        <v>47,81</v>
      </c>
      <c r="L5182" s="379"/>
      <c r="O5182" s="379"/>
    </row>
    <row r="5183" spans="1:15">
      <c r="A5183" s="417" t="s">
        <v>2155</v>
      </c>
      <c r="B5183" s="417" t="s">
        <v>16329</v>
      </c>
      <c r="C5183" s="417" t="s">
        <v>2281</v>
      </c>
      <c r="D5183" s="417" t="s">
        <v>16330</v>
      </c>
      <c r="E5183" s="391">
        <v>0.28000000000000003</v>
      </c>
      <c r="F5183" s="418">
        <v>44249</v>
      </c>
      <c r="G5183" s="417" t="s">
        <v>2286</v>
      </c>
      <c r="I5183" s="379">
        <f t="shared" ca="1" si="315"/>
        <v>-322</v>
      </c>
      <c r="J5183" s="379">
        <f t="shared" ca="1" si="316"/>
        <v>-224</v>
      </c>
      <c r="K5183" s="391" t="str">
        <f t="shared" ca="1" si="317"/>
        <v>49,56</v>
      </c>
      <c r="L5183" s="379"/>
      <c r="O5183" s="379"/>
    </row>
    <row r="5184" spans="1:15">
      <c r="A5184" s="417" t="s">
        <v>2155</v>
      </c>
      <c r="B5184" s="417" t="s">
        <v>11742</v>
      </c>
      <c r="C5184" s="417" t="s">
        <v>2281</v>
      </c>
      <c r="D5184" s="417" t="s">
        <v>3977</v>
      </c>
      <c r="E5184" s="391">
        <v>1.03</v>
      </c>
      <c r="F5184" s="418">
        <v>44270</v>
      </c>
      <c r="G5184" s="417" t="s">
        <v>2286</v>
      </c>
      <c r="I5184" s="379">
        <f t="shared" ca="1" si="315"/>
        <v>-301</v>
      </c>
      <c r="J5184" s="379">
        <f t="shared" ca="1" si="316"/>
        <v>-209</v>
      </c>
      <c r="K5184" s="391" t="str">
        <f t="shared" ca="1" si="317"/>
        <v>39,14</v>
      </c>
      <c r="L5184" s="379"/>
      <c r="O5184" s="379"/>
    </row>
    <row r="5185" spans="1:15">
      <c r="A5185" s="417" t="s">
        <v>2155</v>
      </c>
      <c r="B5185" s="417" t="s">
        <v>16331</v>
      </c>
      <c r="C5185" s="417" t="s">
        <v>2281</v>
      </c>
      <c r="D5185" s="417" t="s">
        <v>16332</v>
      </c>
      <c r="E5185" s="391">
        <v>2.2000000000000002</v>
      </c>
      <c r="F5185" s="418">
        <v>44270</v>
      </c>
      <c r="G5185" s="417" t="s">
        <v>2283</v>
      </c>
      <c r="I5185" s="379">
        <f t="shared" ca="1" si="315"/>
        <v>-301</v>
      </c>
      <c r="J5185" s="379">
        <f t="shared" ca="1" si="316"/>
        <v>-209</v>
      </c>
      <c r="K5185" s="391" t="str">
        <f t="shared" ca="1" si="317"/>
        <v>43,39</v>
      </c>
      <c r="L5185" s="379"/>
      <c r="O5185" s="379"/>
    </row>
    <row r="5186" spans="1:15">
      <c r="A5186" s="417" t="s">
        <v>2155</v>
      </c>
      <c r="B5186" s="417" t="s">
        <v>17091</v>
      </c>
      <c r="C5186" s="417" t="s">
        <v>2281</v>
      </c>
      <c r="D5186" s="417" t="s">
        <v>17092</v>
      </c>
      <c r="E5186" s="391">
        <v>2.16</v>
      </c>
      <c r="F5186" s="418">
        <v>44270</v>
      </c>
      <c r="G5186" s="417" t="s">
        <v>2283</v>
      </c>
      <c r="I5186" s="379">
        <f t="shared" ca="1" si="315"/>
        <v>-301</v>
      </c>
      <c r="J5186" s="379">
        <f t="shared" ca="1" si="316"/>
        <v>-209</v>
      </c>
      <c r="K5186" s="391" t="str">
        <f t="shared" ca="1" si="317"/>
        <v>44,39</v>
      </c>
      <c r="L5186" s="379"/>
      <c r="O5186" s="379"/>
    </row>
    <row r="5187" spans="1:15">
      <c r="A5187" s="417" t="s">
        <v>2155</v>
      </c>
      <c r="B5187" s="417" t="s">
        <v>11743</v>
      </c>
      <c r="C5187" s="417" t="s">
        <v>2281</v>
      </c>
      <c r="D5187" s="417" t="s">
        <v>11744</v>
      </c>
      <c r="E5187" s="391">
        <v>1.6</v>
      </c>
      <c r="F5187" s="418">
        <v>44270</v>
      </c>
      <c r="G5187" s="417" t="s">
        <v>2283</v>
      </c>
      <c r="I5187" s="379">
        <f t="shared" ca="1" si="315"/>
        <v>-301</v>
      </c>
      <c r="J5187" s="379">
        <f t="shared" ca="1" si="316"/>
        <v>-209</v>
      </c>
      <c r="K5187" s="391" t="str">
        <f t="shared" ca="1" si="317"/>
        <v>47,89</v>
      </c>
      <c r="L5187" s="379"/>
      <c r="O5187" s="379"/>
    </row>
    <row r="5188" spans="1:15">
      <c r="A5188" s="417" t="s">
        <v>2155</v>
      </c>
      <c r="B5188" s="417" t="s">
        <v>11745</v>
      </c>
      <c r="C5188" s="417" t="s">
        <v>2332</v>
      </c>
      <c r="D5188" s="417" t="s">
        <v>7524</v>
      </c>
      <c r="E5188" s="391">
        <v>0.05</v>
      </c>
      <c r="F5188" s="418">
        <v>44214</v>
      </c>
      <c r="G5188" s="417" t="s">
        <v>2286</v>
      </c>
      <c r="I5188" s="379">
        <f t="shared" ca="1" si="315"/>
        <v>-357</v>
      </c>
      <c r="J5188" s="379">
        <f t="shared" ca="1" si="316"/>
        <v>-247</v>
      </c>
      <c r="K5188" s="391" t="str">
        <f t="shared" ca="1" si="317"/>
        <v>39,81</v>
      </c>
      <c r="L5188" s="379"/>
      <c r="O5188" s="379"/>
    </row>
    <row r="5189" spans="1:15">
      <c r="A5189" s="417" t="s">
        <v>2155</v>
      </c>
      <c r="B5189" s="417" t="s">
        <v>8116</v>
      </c>
      <c r="C5189" s="417" t="s">
        <v>2332</v>
      </c>
      <c r="D5189" s="417" t="s">
        <v>7528</v>
      </c>
      <c r="E5189" s="391">
        <v>7.0000000000000007E-2</v>
      </c>
      <c r="F5189" s="418">
        <v>44214</v>
      </c>
      <c r="G5189" s="417" t="s">
        <v>2286</v>
      </c>
      <c r="I5189" s="379">
        <f t="shared" ca="1" si="315"/>
        <v>-357</v>
      </c>
      <c r="J5189" s="379">
        <f t="shared" ca="1" si="316"/>
        <v>-247</v>
      </c>
      <c r="K5189" s="391" t="str">
        <f t="shared" ca="1" si="317"/>
        <v>40,81</v>
      </c>
      <c r="L5189" s="379"/>
      <c r="O5189" s="379"/>
    </row>
    <row r="5190" spans="1:15">
      <c r="A5190" s="417" t="s">
        <v>2155</v>
      </c>
      <c r="B5190" s="417" t="s">
        <v>6937</v>
      </c>
      <c r="C5190" s="417" t="s">
        <v>2332</v>
      </c>
      <c r="D5190" s="417" t="s">
        <v>11746</v>
      </c>
      <c r="E5190" s="391">
        <v>0.09</v>
      </c>
      <c r="F5190" s="418">
        <v>44214</v>
      </c>
      <c r="G5190" s="417" t="s">
        <v>2286</v>
      </c>
      <c r="I5190" s="379">
        <f t="shared" ca="1" si="315"/>
        <v>-357</v>
      </c>
      <c r="J5190" s="379">
        <f t="shared" ca="1" si="316"/>
        <v>-247</v>
      </c>
      <c r="K5190" s="391" t="str">
        <f t="shared" ca="1" si="317"/>
        <v>41,31</v>
      </c>
      <c r="L5190" s="379"/>
      <c r="O5190" s="379"/>
    </row>
    <row r="5191" spans="1:15">
      <c r="A5191" s="417" t="s">
        <v>2155</v>
      </c>
      <c r="B5191" s="417" t="s">
        <v>8117</v>
      </c>
      <c r="C5191" s="417" t="s">
        <v>2332</v>
      </c>
      <c r="D5191" s="417" t="s">
        <v>7529</v>
      </c>
      <c r="E5191" s="391">
        <v>0.1</v>
      </c>
      <c r="F5191" s="418">
        <v>44214</v>
      </c>
      <c r="G5191" s="417" t="s">
        <v>2286</v>
      </c>
      <c r="I5191" s="379">
        <f t="shared" ca="1" si="315"/>
        <v>-357</v>
      </c>
      <c r="J5191" s="379">
        <f t="shared" ca="1" si="316"/>
        <v>-247</v>
      </c>
      <c r="K5191" s="391" t="str">
        <f t="shared" ca="1" si="317"/>
        <v>41,81</v>
      </c>
      <c r="L5191" s="379"/>
      <c r="O5191" s="379"/>
    </row>
    <row r="5192" spans="1:15">
      <c r="A5192" s="417" t="s">
        <v>2155</v>
      </c>
      <c r="B5192" s="417" t="s">
        <v>11747</v>
      </c>
      <c r="C5192" s="417" t="s">
        <v>2332</v>
      </c>
      <c r="D5192" s="417" t="s">
        <v>7530</v>
      </c>
      <c r="E5192" s="391">
        <v>0.23</v>
      </c>
      <c r="F5192" s="418">
        <v>44214</v>
      </c>
      <c r="G5192" s="417" t="s">
        <v>2286</v>
      </c>
      <c r="I5192" s="379">
        <f t="shared" ca="1" si="315"/>
        <v>-357</v>
      </c>
      <c r="J5192" s="379">
        <f t="shared" ca="1" si="316"/>
        <v>-247</v>
      </c>
      <c r="K5192" s="391" t="str">
        <f t="shared" ca="1" si="317"/>
        <v>42,31</v>
      </c>
      <c r="L5192" s="379"/>
      <c r="O5192" s="379"/>
    </row>
    <row r="5193" spans="1:15">
      <c r="A5193" s="417" t="s">
        <v>2155</v>
      </c>
      <c r="B5193" s="417" t="s">
        <v>6938</v>
      </c>
      <c r="C5193" s="417" t="s">
        <v>2332</v>
      </c>
      <c r="D5193" s="417" t="s">
        <v>7531</v>
      </c>
      <c r="E5193" s="391">
        <v>0.42</v>
      </c>
      <c r="F5193" s="418">
        <v>44214</v>
      </c>
      <c r="G5193" s="417" t="s">
        <v>2286</v>
      </c>
      <c r="I5193" s="379">
        <f t="shared" ca="1" si="315"/>
        <v>-357</v>
      </c>
      <c r="J5193" s="379">
        <f t="shared" ca="1" si="316"/>
        <v>-247</v>
      </c>
      <c r="K5193" s="391" t="str">
        <f t="shared" ca="1" si="317"/>
        <v>42,81</v>
      </c>
      <c r="L5193" s="379"/>
      <c r="O5193" s="379"/>
    </row>
    <row r="5194" spans="1:15">
      <c r="A5194" s="417" t="s">
        <v>2155</v>
      </c>
      <c r="B5194" s="417" t="s">
        <v>16333</v>
      </c>
      <c r="C5194" s="417" t="s">
        <v>2332</v>
      </c>
      <c r="D5194" s="417" t="s">
        <v>7532</v>
      </c>
      <c r="E5194" s="391">
        <v>0.8</v>
      </c>
      <c r="F5194" s="418">
        <v>44214</v>
      </c>
      <c r="G5194" s="417" t="s">
        <v>2286</v>
      </c>
      <c r="I5194" s="379">
        <f t="shared" ref="I5194:I5257" ca="1" si="318">IF(F5194&lt;&gt;"",F5194-$I$199,"")</f>
        <v>-357</v>
      </c>
      <c r="J5194" s="379">
        <f t="shared" ref="J5194:J5257" ca="1" si="319">IF(I5194&lt;&gt;"",NETWORKDAYS($I$199,F5194-1,$N$201:$N$224),"")</f>
        <v>-247</v>
      </c>
      <c r="K5194" s="391" t="str">
        <f t="shared" ref="K5194:K5257" ca="1" si="320">IF(I5194&lt;&gt;"",RIGHT(D5194,LEN(D5194)-FIND(" ",D5194)),"")</f>
        <v>43,31</v>
      </c>
      <c r="L5194" s="379"/>
      <c r="O5194" s="379"/>
    </row>
    <row r="5195" spans="1:15">
      <c r="A5195" s="417" t="s">
        <v>2155</v>
      </c>
      <c r="B5195" s="417" t="s">
        <v>8118</v>
      </c>
      <c r="C5195" s="417" t="s">
        <v>2332</v>
      </c>
      <c r="D5195" s="417" t="s">
        <v>11727</v>
      </c>
      <c r="E5195" s="391">
        <v>0.83</v>
      </c>
      <c r="F5195" s="418">
        <v>44214</v>
      </c>
      <c r="G5195" s="417" t="s">
        <v>2286</v>
      </c>
      <c r="I5195" s="379">
        <f t="shared" ca="1" si="318"/>
        <v>-357</v>
      </c>
      <c r="J5195" s="379">
        <f t="shared" ca="1" si="319"/>
        <v>-247</v>
      </c>
      <c r="K5195" s="391" t="str">
        <f t="shared" ca="1" si="320"/>
        <v>43,81</v>
      </c>
      <c r="L5195" s="379"/>
      <c r="O5195" s="379"/>
    </row>
    <row r="5196" spans="1:15">
      <c r="A5196" s="417" t="s">
        <v>2155</v>
      </c>
      <c r="B5196" s="417" t="s">
        <v>16334</v>
      </c>
      <c r="C5196" s="417" t="s">
        <v>2332</v>
      </c>
      <c r="D5196" s="417" t="s">
        <v>7533</v>
      </c>
      <c r="E5196" s="391">
        <v>0.95</v>
      </c>
      <c r="F5196" s="418">
        <v>44214</v>
      </c>
      <c r="G5196" s="417" t="s">
        <v>2286</v>
      </c>
      <c r="I5196" s="379">
        <f t="shared" ca="1" si="318"/>
        <v>-357</v>
      </c>
      <c r="J5196" s="379">
        <f t="shared" ca="1" si="319"/>
        <v>-247</v>
      </c>
      <c r="K5196" s="391" t="str">
        <f t="shared" ca="1" si="320"/>
        <v>44,31</v>
      </c>
      <c r="L5196" s="379"/>
      <c r="O5196" s="379"/>
    </row>
    <row r="5197" spans="1:15">
      <c r="A5197" s="417" t="s">
        <v>2155</v>
      </c>
      <c r="B5197" s="417" t="s">
        <v>8119</v>
      </c>
      <c r="C5197" s="417" t="s">
        <v>2332</v>
      </c>
      <c r="D5197" s="417" t="s">
        <v>11728</v>
      </c>
      <c r="E5197" s="391">
        <v>1.31</v>
      </c>
      <c r="F5197" s="418">
        <v>44214</v>
      </c>
      <c r="G5197" s="417" t="s">
        <v>2286</v>
      </c>
      <c r="I5197" s="379">
        <f t="shared" ca="1" si="318"/>
        <v>-357</v>
      </c>
      <c r="J5197" s="379">
        <f t="shared" ca="1" si="319"/>
        <v>-247</v>
      </c>
      <c r="K5197" s="391" t="str">
        <f t="shared" ca="1" si="320"/>
        <v>44,81</v>
      </c>
      <c r="L5197" s="379"/>
      <c r="O5197" s="379"/>
    </row>
    <row r="5198" spans="1:15">
      <c r="A5198" s="417" t="s">
        <v>2155</v>
      </c>
      <c r="B5198" s="417" t="s">
        <v>8120</v>
      </c>
      <c r="C5198" s="417" t="s">
        <v>2332</v>
      </c>
      <c r="D5198" s="417" t="s">
        <v>6434</v>
      </c>
      <c r="E5198" s="391">
        <v>2.2999999999999998</v>
      </c>
      <c r="F5198" s="418">
        <v>44214</v>
      </c>
      <c r="G5198" s="417" t="s">
        <v>2286</v>
      </c>
      <c r="I5198" s="379">
        <f t="shared" ca="1" si="318"/>
        <v>-357</v>
      </c>
      <c r="J5198" s="379">
        <f t="shared" ca="1" si="319"/>
        <v>-247</v>
      </c>
      <c r="K5198" s="391" t="str">
        <f t="shared" ca="1" si="320"/>
        <v>45,81</v>
      </c>
      <c r="L5198" s="379"/>
      <c r="O5198" s="379"/>
    </row>
    <row r="5199" spans="1:15">
      <c r="A5199" s="417" t="s">
        <v>2155</v>
      </c>
      <c r="B5199" s="417" t="s">
        <v>8121</v>
      </c>
      <c r="C5199" s="417" t="s">
        <v>2332</v>
      </c>
      <c r="D5199" s="417" t="s">
        <v>11729</v>
      </c>
      <c r="E5199" s="391">
        <v>1.46</v>
      </c>
      <c r="F5199" s="418">
        <v>44214</v>
      </c>
      <c r="G5199" s="417" t="s">
        <v>2286</v>
      </c>
      <c r="I5199" s="379">
        <f t="shared" ca="1" si="318"/>
        <v>-357</v>
      </c>
      <c r="J5199" s="379">
        <f t="shared" ca="1" si="319"/>
        <v>-247</v>
      </c>
      <c r="K5199" s="391" t="str">
        <f t="shared" ca="1" si="320"/>
        <v>46,81</v>
      </c>
      <c r="L5199" s="379"/>
      <c r="O5199" s="379"/>
    </row>
    <row r="5200" spans="1:15">
      <c r="A5200" s="417" t="s">
        <v>2155</v>
      </c>
      <c r="B5200" s="417" t="s">
        <v>8122</v>
      </c>
      <c r="C5200" s="417" t="s">
        <v>2332</v>
      </c>
      <c r="D5200" s="417" t="s">
        <v>11733</v>
      </c>
      <c r="E5200" s="391">
        <v>0.25</v>
      </c>
      <c r="F5200" s="418">
        <v>44214</v>
      </c>
      <c r="G5200" s="417" t="s">
        <v>2286</v>
      </c>
      <c r="I5200" s="379">
        <f t="shared" ca="1" si="318"/>
        <v>-357</v>
      </c>
      <c r="J5200" s="379">
        <f t="shared" ca="1" si="319"/>
        <v>-247</v>
      </c>
      <c r="K5200" s="391" t="str">
        <f t="shared" ca="1" si="320"/>
        <v>50,81</v>
      </c>
      <c r="L5200" s="379"/>
      <c r="O5200" s="379"/>
    </row>
    <row r="5201" spans="1:15">
      <c r="A5201" s="417" t="s">
        <v>2155</v>
      </c>
      <c r="B5201" s="417" t="s">
        <v>3915</v>
      </c>
      <c r="C5201" s="417" t="s">
        <v>2332</v>
      </c>
      <c r="D5201" s="417" t="s">
        <v>7577</v>
      </c>
      <c r="E5201" s="391">
        <v>1.2</v>
      </c>
      <c r="F5201" s="418">
        <v>44249</v>
      </c>
      <c r="G5201" s="417" t="s">
        <v>2286</v>
      </c>
      <c r="I5201" s="379">
        <f t="shared" ca="1" si="318"/>
        <v>-322</v>
      </c>
      <c r="J5201" s="379">
        <f t="shared" ca="1" si="319"/>
        <v>-224</v>
      </c>
      <c r="K5201" s="391" t="str">
        <f t="shared" ca="1" si="320"/>
        <v>26,06</v>
      </c>
      <c r="L5201" s="379"/>
      <c r="O5201" s="379"/>
    </row>
    <row r="5202" spans="1:15">
      <c r="A5202" s="417" t="s">
        <v>2155</v>
      </c>
      <c r="B5202" s="417" t="s">
        <v>11748</v>
      </c>
      <c r="C5202" s="417" t="s">
        <v>2332</v>
      </c>
      <c r="D5202" s="417" t="s">
        <v>7523</v>
      </c>
      <c r="E5202" s="391">
        <v>0.45</v>
      </c>
      <c r="F5202" s="418">
        <v>44249</v>
      </c>
      <c r="G5202" s="417" t="s">
        <v>2286</v>
      </c>
      <c r="I5202" s="379">
        <f t="shared" ca="1" si="318"/>
        <v>-322</v>
      </c>
      <c r="J5202" s="379">
        <f t="shared" ca="1" si="319"/>
        <v>-224</v>
      </c>
      <c r="K5202" s="391" t="str">
        <f t="shared" ca="1" si="320"/>
        <v>38,81</v>
      </c>
      <c r="L5202" s="379"/>
      <c r="O5202" s="379"/>
    </row>
    <row r="5203" spans="1:15">
      <c r="A5203" s="417" t="s">
        <v>2155</v>
      </c>
      <c r="B5203" s="417" t="s">
        <v>17093</v>
      </c>
      <c r="C5203" s="417" t="s">
        <v>2332</v>
      </c>
      <c r="D5203" s="417" t="s">
        <v>7524</v>
      </c>
      <c r="E5203" s="391">
        <v>0.57999999999999996</v>
      </c>
      <c r="F5203" s="418">
        <v>44249</v>
      </c>
      <c r="G5203" s="417" t="s">
        <v>2286</v>
      </c>
      <c r="I5203" s="379">
        <f t="shared" ca="1" si="318"/>
        <v>-322</v>
      </c>
      <c r="J5203" s="379">
        <f t="shared" ca="1" si="319"/>
        <v>-224</v>
      </c>
      <c r="K5203" s="391" t="str">
        <f t="shared" ca="1" si="320"/>
        <v>39,81</v>
      </c>
      <c r="L5203" s="379"/>
      <c r="O5203" s="379"/>
    </row>
    <row r="5204" spans="1:15">
      <c r="A5204" s="417" t="s">
        <v>2155</v>
      </c>
      <c r="B5204" s="417" t="s">
        <v>17094</v>
      </c>
      <c r="C5204" s="417" t="s">
        <v>2332</v>
      </c>
      <c r="D5204" s="417" t="s">
        <v>7527</v>
      </c>
      <c r="E5204" s="391">
        <v>0.37</v>
      </c>
      <c r="F5204" s="418">
        <v>44249</v>
      </c>
      <c r="G5204" s="417" t="s">
        <v>2286</v>
      </c>
      <c r="I5204" s="379">
        <f t="shared" ca="1" si="318"/>
        <v>-322</v>
      </c>
      <c r="J5204" s="379">
        <f t="shared" ca="1" si="319"/>
        <v>-224</v>
      </c>
      <c r="K5204" s="391" t="str">
        <f t="shared" ca="1" si="320"/>
        <v>40,31</v>
      </c>
      <c r="L5204" s="379"/>
      <c r="O5204" s="379"/>
    </row>
    <row r="5205" spans="1:15">
      <c r="A5205" s="417" t="s">
        <v>2155</v>
      </c>
      <c r="B5205" s="417" t="s">
        <v>11749</v>
      </c>
      <c r="C5205" s="417" t="s">
        <v>2332</v>
      </c>
      <c r="D5205" s="417" t="s">
        <v>7528</v>
      </c>
      <c r="E5205" s="391">
        <v>0.62</v>
      </c>
      <c r="F5205" s="418">
        <v>44249</v>
      </c>
      <c r="G5205" s="417" t="s">
        <v>2286</v>
      </c>
      <c r="I5205" s="379">
        <f t="shared" ca="1" si="318"/>
        <v>-322</v>
      </c>
      <c r="J5205" s="379">
        <f t="shared" ca="1" si="319"/>
        <v>-224</v>
      </c>
      <c r="K5205" s="391" t="str">
        <f t="shared" ca="1" si="320"/>
        <v>40,81</v>
      </c>
      <c r="L5205" s="379"/>
      <c r="O5205" s="379"/>
    </row>
    <row r="5206" spans="1:15">
      <c r="A5206" s="417" t="s">
        <v>2155</v>
      </c>
      <c r="B5206" s="417" t="s">
        <v>17095</v>
      </c>
      <c r="C5206" s="417" t="s">
        <v>2332</v>
      </c>
      <c r="D5206" s="417" t="s">
        <v>11746</v>
      </c>
      <c r="E5206" s="391">
        <v>0.67</v>
      </c>
      <c r="F5206" s="418">
        <v>44249</v>
      </c>
      <c r="G5206" s="417" t="s">
        <v>2286</v>
      </c>
      <c r="I5206" s="379">
        <f t="shared" ca="1" si="318"/>
        <v>-322</v>
      </c>
      <c r="J5206" s="379">
        <f t="shared" ca="1" si="319"/>
        <v>-224</v>
      </c>
      <c r="K5206" s="391" t="str">
        <f t="shared" ca="1" si="320"/>
        <v>41,31</v>
      </c>
      <c r="L5206" s="379"/>
      <c r="O5206" s="379"/>
    </row>
    <row r="5207" spans="1:15">
      <c r="A5207" s="417" t="s">
        <v>2155</v>
      </c>
      <c r="B5207" s="417" t="s">
        <v>11750</v>
      </c>
      <c r="C5207" s="417" t="s">
        <v>2332</v>
      </c>
      <c r="D5207" s="417" t="s">
        <v>7529</v>
      </c>
      <c r="E5207" s="391">
        <v>0.95</v>
      </c>
      <c r="F5207" s="418">
        <v>44249</v>
      </c>
      <c r="G5207" s="417" t="s">
        <v>2286</v>
      </c>
      <c r="I5207" s="379">
        <f t="shared" ca="1" si="318"/>
        <v>-322</v>
      </c>
      <c r="J5207" s="379">
        <f t="shared" ca="1" si="319"/>
        <v>-224</v>
      </c>
      <c r="K5207" s="391" t="str">
        <f t="shared" ca="1" si="320"/>
        <v>41,81</v>
      </c>
      <c r="L5207" s="379"/>
      <c r="O5207" s="379"/>
    </row>
    <row r="5208" spans="1:15">
      <c r="A5208" s="417" t="s">
        <v>2155</v>
      </c>
      <c r="B5208" s="417" t="s">
        <v>17096</v>
      </c>
      <c r="C5208" s="417" t="s">
        <v>2332</v>
      </c>
      <c r="D5208" s="417" t="s">
        <v>7530</v>
      </c>
      <c r="E5208" s="391">
        <v>1.18</v>
      </c>
      <c r="F5208" s="418">
        <v>44249</v>
      </c>
      <c r="G5208" s="417" t="s">
        <v>2286</v>
      </c>
      <c r="I5208" s="379">
        <f t="shared" ca="1" si="318"/>
        <v>-322</v>
      </c>
      <c r="J5208" s="379">
        <f t="shared" ca="1" si="319"/>
        <v>-224</v>
      </c>
      <c r="K5208" s="391" t="str">
        <f t="shared" ca="1" si="320"/>
        <v>42,31</v>
      </c>
      <c r="L5208" s="379"/>
      <c r="O5208" s="379"/>
    </row>
    <row r="5209" spans="1:15">
      <c r="A5209" s="417" t="s">
        <v>2155</v>
      </c>
      <c r="B5209" s="417" t="s">
        <v>11751</v>
      </c>
      <c r="C5209" s="417" t="s">
        <v>2332</v>
      </c>
      <c r="D5209" s="417" t="s">
        <v>7531</v>
      </c>
      <c r="E5209" s="391">
        <v>1.23</v>
      </c>
      <c r="F5209" s="418">
        <v>44249</v>
      </c>
      <c r="G5209" s="417" t="s">
        <v>2286</v>
      </c>
      <c r="I5209" s="379">
        <f t="shared" ca="1" si="318"/>
        <v>-322</v>
      </c>
      <c r="J5209" s="379">
        <f t="shared" ca="1" si="319"/>
        <v>-224</v>
      </c>
      <c r="K5209" s="391" t="str">
        <f t="shared" ca="1" si="320"/>
        <v>42,81</v>
      </c>
      <c r="L5209" s="379"/>
      <c r="O5209" s="379"/>
    </row>
    <row r="5210" spans="1:15">
      <c r="A5210" s="417" t="s">
        <v>2155</v>
      </c>
      <c r="B5210" s="417" t="s">
        <v>18413</v>
      </c>
      <c r="C5210" s="417" t="s">
        <v>2332</v>
      </c>
      <c r="D5210" s="417" t="s">
        <v>7532</v>
      </c>
      <c r="E5210" s="391">
        <v>1.49</v>
      </c>
      <c r="F5210" s="418">
        <v>44249</v>
      </c>
      <c r="G5210" s="417" t="s">
        <v>2286</v>
      </c>
      <c r="I5210" s="379">
        <f t="shared" ca="1" si="318"/>
        <v>-322</v>
      </c>
      <c r="J5210" s="379">
        <f t="shared" ca="1" si="319"/>
        <v>-224</v>
      </c>
      <c r="K5210" s="391" t="str">
        <f t="shared" ca="1" si="320"/>
        <v>43,31</v>
      </c>
      <c r="L5210" s="379"/>
      <c r="O5210" s="379"/>
    </row>
    <row r="5211" spans="1:15">
      <c r="A5211" s="417" t="s">
        <v>2155</v>
      </c>
      <c r="B5211" s="417" t="s">
        <v>11752</v>
      </c>
      <c r="C5211" s="417" t="s">
        <v>2332</v>
      </c>
      <c r="D5211" s="417" t="s">
        <v>11727</v>
      </c>
      <c r="E5211" s="391">
        <v>1.65</v>
      </c>
      <c r="F5211" s="418">
        <v>44249</v>
      </c>
      <c r="G5211" s="417" t="s">
        <v>2286</v>
      </c>
      <c r="I5211" s="379">
        <f t="shared" ca="1" si="318"/>
        <v>-322</v>
      </c>
      <c r="J5211" s="379">
        <f t="shared" ca="1" si="319"/>
        <v>-224</v>
      </c>
      <c r="K5211" s="391" t="str">
        <f t="shared" ca="1" si="320"/>
        <v>43,81</v>
      </c>
      <c r="L5211" s="379"/>
      <c r="O5211" s="379"/>
    </row>
    <row r="5212" spans="1:15">
      <c r="A5212" s="417" t="s">
        <v>2155</v>
      </c>
      <c r="B5212" s="417" t="s">
        <v>17097</v>
      </c>
      <c r="C5212" s="417" t="s">
        <v>2332</v>
      </c>
      <c r="D5212" s="417" t="s">
        <v>11728</v>
      </c>
      <c r="E5212" s="391">
        <v>2.99</v>
      </c>
      <c r="F5212" s="418">
        <v>44249</v>
      </c>
      <c r="G5212" s="417" t="s">
        <v>2286</v>
      </c>
      <c r="I5212" s="379">
        <f t="shared" ca="1" si="318"/>
        <v>-322</v>
      </c>
      <c r="J5212" s="379">
        <f t="shared" ca="1" si="319"/>
        <v>-224</v>
      </c>
      <c r="K5212" s="391" t="str">
        <f t="shared" ca="1" si="320"/>
        <v>44,81</v>
      </c>
      <c r="L5212" s="379"/>
      <c r="O5212" s="379"/>
    </row>
    <row r="5213" spans="1:15">
      <c r="A5213" s="417" t="s">
        <v>2155</v>
      </c>
      <c r="B5213" s="417" t="s">
        <v>17098</v>
      </c>
      <c r="C5213" s="417" t="s">
        <v>2332</v>
      </c>
      <c r="D5213" s="417" t="s">
        <v>17099</v>
      </c>
      <c r="E5213" s="391">
        <v>0.82</v>
      </c>
      <c r="F5213" s="418">
        <v>44270</v>
      </c>
      <c r="G5213" s="417" t="s">
        <v>2286</v>
      </c>
      <c r="I5213" s="379">
        <f t="shared" ca="1" si="318"/>
        <v>-301</v>
      </c>
      <c r="J5213" s="379">
        <f t="shared" ca="1" si="319"/>
        <v>-209</v>
      </c>
      <c r="K5213" s="391" t="str">
        <f t="shared" ca="1" si="320"/>
        <v>39,89</v>
      </c>
      <c r="L5213" s="379"/>
      <c r="O5213" s="379"/>
    </row>
    <row r="5214" spans="1:15">
      <c r="A5214" s="417" t="s">
        <v>2155</v>
      </c>
      <c r="B5214" s="417" t="s">
        <v>11753</v>
      </c>
      <c r="C5214" s="417" t="s">
        <v>2332</v>
      </c>
      <c r="D5214" s="417" t="s">
        <v>3977</v>
      </c>
      <c r="E5214" s="391">
        <v>0.6</v>
      </c>
      <c r="F5214" s="418">
        <v>44270</v>
      </c>
      <c r="G5214" s="417" t="s">
        <v>2286</v>
      </c>
      <c r="I5214" s="379">
        <f t="shared" ca="1" si="318"/>
        <v>-301</v>
      </c>
      <c r="J5214" s="379">
        <f t="shared" ca="1" si="319"/>
        <v>-209</v>
      </c>
      <c r="K5214" s="391" t="str">
        <f t="shared" ca="1" si="320"/>
        <v>39,14</v>
      </c>
      <c r="L5214" s="379"/>
      <c r="O5214" s="379"/>
    </row>
    <row r="5215" spans="1:15">
      <c r="A5215" s="417" t="s">
        <v>2155</v>
      </c>
      <c r="B5215" s="417" t="s">
        <v>11754</v>
      </c>
      <c r="C5215" s="417" t="s">
        <v>2332</v>
      </c>
      <c r="D5215" s="417" t="s">
        <v>3978</v>
      </c>
      <c r="E5215" s="391">
        <v>0.95</v>
      </c>
      <c r="F5215" s="418">
        <v>44270</v>
      </c>
      <c r="G5215" s="417" t="s">
        <v>2286</v>
      </c>
      <c r="I5215" s="379">
        <f t="shared" ca="1" si="318"/>
        <v>-301</v>
      </c>
      <c r="J5215" s="379">
        <f t="shared" ca="1" si="319"/>
        <v>-209</v>
      </c>
      <c r="K5215" s="391" t="str">
        <f t="shared" ca="1" si="320"/>
        <v>40,39</v>
      </c>
      <c r="L5215" s="379"/>
      <c r="O5215" s="379"/>
    </row>
    <row r="5216" spans="1:15">
      <c r="A5216" s="417" t="s">
        <v>2155</v>
      </c>
      <c r="B5216" s="417" t="s">
        <v>18414</v>
      </c>
      <c r="C5216" s="417" t="s">
        <v>2332</v>
      </c>
      <c r="D5216" s="417" t="s">
        <v>9703</v>
      </c>
      <c r="E5216" s="391">
        <v>0.98</v>
      </c>
      <c r="F5216" s="418">
        <v>44270</v>
      </c>
      <c r="G5216" s="417" t="s">
        <v>2286</v>
      </c>
      <c r="I5216" s="379">
        <f t="shared" ca="1" si="318"/>
        <v>-301</v>
      </c>
      <c r="J5216" s="379">
        <f t="shared" ca="1" si="319"/>
        <v>-209</v>
      </c>
      <c r="K5216" s="391" t="str">
        <f t="shared" ca="1" si="320"/>
        <v>41,39</v>
      </c>
      <c r="L5216" s="379"/>
      <c r="O5216" s="379"/>
    </row>
    <row r="5217" spans="1:15">
      <c r="A5217" s="417" t="s">
        <v>2155</v>
      </c>
      <c r="B5217" s="417" t="s">
        <v>17100</v>
      </c>
      <c r="C5217" s="417" t="s">
        <v>2332</v>
      </c>
      <c r="D5217" s="417" t="s">
        <v>17101</v>
      </c>
      <c r="E5217" s="391">
        <v>2.1</v>
      </c>
      <c r="F5217" s="418">
        <v>44270</v>
      </c>
      <c r="G5217" s="417" t="s">
        <v>2286</v>
      </c>
      <c r="I5217" s="379">
        <f t="shared" ca="1" si="318"/>
        <v>-301</v>
      </c>
      <c r="J5217" s="379">
        <f t="shared" ca="1" si="319"/>
        <v>-209</v>
      </c>
      <c r="K5217" s="391" t="str">
        <f t="shared" ca="1" si="320"/>
        <v>43,89</v>
      </c>
      <c r="L5217" s="379"/>
      <c r="O5217" s="379"/>
    </row>
    <row r="5218" spans="1:15">
      <c r="A5218" s="417" t="s">
        <v>2155</v>
      </c>
      <c r="B5218" s="417" t="s">
        <v>11755</v>
      </c>
      <c r="C5218" s="417" t="s">
        <v>2332</v>
      </c>
      <c r="D5218" s="417" t="s">
        <v>11744</v>
      </c>
      <c r="E5218" s="391">
        <v>0.7</v>
      </c>
      <c r="F5218" s="418">
        <v>44270</v>
      </c>
      <c r="G5218" s="417" t="s">
        <v>2286</v>
      </c>
      <c r="I5218" s="379">
        <f t="shared" ca="1" si="318"/>
        <v>-301</v>
      </c>
      <c r="J5218" s="379">
        <f t="shared" ca="1" si="319"/>
        <v>-209</v>
      </c>
      <c r="K5218" s="391" t="str">
        <f t="shared" ca="1" si="320"/>
        <v>47,89</v>
      </c>
      <c r="L5218" s="379"/>
      <c r="O5218" s="379"/>
    </row>
    <row r="5219" spans="1:15">
      <c r="A5219" s="417" t="s">
        <v>201</v>
      </c>
      <c r="B5219" s="417" t="s">
        <v>11756</v>
      </c>
      <c r="C5219" s="417" t="s">
        <v>2281</v>
      </c>
      <c r="D5219" s="417" t="s">
        <v>11757</v>
      </c>
      <c r="E5219" s="391">
        <v>9.9600000000000009</v>
      </c>
      <c r="F5219" s="418">
        <v>44214</v>
      </c>
      <c r="G5219" s="417" t="s">
        <v>2283</v>
      </c>
      <c r="I5219" s="379">
        <f t="shared" ca="1" si="318"/>
        <v>-357</v>
      </c>
      <c r="J5219" s="379">
        <f t="shared" ca="1" si="319"/>
        <v>-247</v>
      </c>
      <c r="K5219" s="391" t="str">
        <f t="shared" ca="1" si="320"/>
        <v>27,22</v>
      </c>
      <c r="L5219" s="379"/>
      <c r="O5219" s="379"/>
    </row>
    <row r="5220" spans="1:15">
      <c r="A5220" s="417" t="s">
        <v>200</v>
      </c>
      <c r="B5220" s="417" t="s">
        <v>11758</v>
      </c>
      <c r="C5220" s="417" t="s">
        <v>2281</v>
      </c>
      <c r="D5220" s="417" t="s">
        <v>2840</v>
      </c>
      <c r="E5220" s="391">
        <v>10.54</v>
      </c>
      <c r="F5220" s="418">
        <v>44214</v>
      </c>
      <c r="G5220" s="417" t="s">
        <v>2283</v>
      </c>
      <c r="I5220" s="379">
        <f t="shared" ca="1" si="318"/>
        <v>-357</v>
      </c>
      <c r="J5220" s="379">
        <f t="shared" ca="1" si="319"/>
        <v>-247</v>
      </c>
      <c r="K5220" s="391" t="str">
        <f t="shared" ca="1" si="320"/>
        <v>26,00</v>
      </c>
      <c r="L5220" s="379"/>
      <c r="O5220" s="379"/>
    </row>
    <row r="5221" spans="1:15">
      <c r="A5221" s="417" t="s">
        <v>2155</v>
      </c>
      <c r="B5221" s="417" t="s">
        <v>11759</v>
      </c>
      <c r="C5221" s="417" t="s">
        <v>2281</v>
      </c>
      <c r="D5221" s="417" t="s">
        <v>2841</v>
      </c>
      <c r="E5221" s="391">
        <v>9.6999999999999993</v>
      </c>
      <c r="F5221" s="418">
        <v>44214</v>
      </c>
      <c r="G5221" s="417" t="s">
        <v>2283</v>
      </c>
      <c r="I5221" s="379">
        <f t="shared" ca="1" si="318"/>
        <v>-357</v>
      </c>
      <c r="J5221" s="379">
        <f t="shared" ca="1" si="319"/>
        <v>-247</v>
      </c>
      <c r="K5221" s="391" t="str">
        <f t="shared" ca="1" si="320"/>
        <v>26,50</v>
      </c>
      <c r="L5221" s="379"/>
      <c r="O5221" s="379"/>
    </row>
    <row r="5222" spans="1:15">
      <c r="A5222" s="417" t="s">
        <v>2155</v>
      </c>
      <c r="B5222" s="417" t="s">
        <v>8123</v>
      </c>
      <c r="C5222" s="417" t="s">
        <v>2281</v>
      </c>
      <c r="D5222" s="417" t="s">
        <v>2842</v>
      </c>
      <c r="E5222" s="391">
        <v>9.2899999999999991</v>
      </c>
      <c r="F5222" s="418">
        <v>44214</v>
      </c>
      <c r="G5222" s="417" t="s">
        <v>2283</v>
      </c>
      <c r="I5222" s="379">
        <f t="shared" ca="1" si="318"/>
        <v>-357</v>
      </c>
      <c r="J5222" s="379">
        <f t="shared" ca="1" si="319"/>
        <v>-247</v>
      </c>
      <c r="K5222" s="391" t="str">
        <f t="shared" ca="1" si="320"/>
        <v>27,00</v>
      </c>
      <c r="L5222" s="379"/>
      <c r="O5222" s="379"/>
    </row>
    <row r="5223" spans="1:15">
      <c r="A5223" s="417" t="s">
        <v>2155</v>
      </c>
      <c r="B5223" s="417" t="s">
        <v>11760</v>
      </c>
      <c r="C5223" s="417" t="s">
        <v>2281</v>
      </c>
      <c r="D5223" s="417" t="s">
        <v>2843</v>
      </c>
      <c r="E5223" s="391">
        <v>8.7200000000000006</v>
      </c>
      <c r="F5223" s="418">
        <v>44214</v>
      </c>
      <c r="G5223" s="417" t="s">
        <v>2283</v>
      </c>
      <c r="I5223" s="379">
        <f t="shared" ca="1" si="318"/>
        <v>-357</v>
      </c>
      <c r="J5223" s="379">
        <f t="shared" ca="1" si="319"/>
        <v>-247</v>
      </c>
      <c r="K5223" s="391" t="str">
        <f t="shared" ca="1" si="320"/>
        <v>27,50</v>
      </c>
      <c r="L5223" s="379"/>
      <c r="O5223" s="379"/>
    </row>
    <row r="5224" spans="1:15">
      <c r="A5224" s="417" t="s">
        <v>2155</v>
      </c>
      <c r="B5224" s="417" t="s">
        <v>8124</v>
      </c>
      <c r="C5224" s="417" t="s">
        <v>2281</v>
      </c>
      <c r="D5224" s="417" t="s">
        <v>2844</v>
      </c>
      <c r="E5224" s="391">
        <v>7.5</v>
      </c>
      <c r="F5224" s="418">
        <v>44214</v>
      </c>
      <c r="G5224" s="417" t="s">
        <v>2283</v>
      </c>
      <c r="I5224" s="379">
        <f t="shared" ca="1" si="318"/>
        <v>-357</v>
      </c>
      <c r="J5224" s="379">
        <f t="shared" ca="1" si="319"/>
        <v>-247</v>
      </c>
      <c r="K5224" s="391" t="str">
        <f t="shared" ca="1" si="320"/>
        <v>28,00</v>
      </c>
      <c r="L5224" s="379"/>
      <c r="O5224" s="379"/>
    </row>
    <row r="5225" spans="1:15">
      <c r="A5225" s="417" t="s">
        <v>2155</v>
      </c>
      <c r="B5225" s="417" t="s">
        <v>6939</v>
      </c>
      <c r="C5225" s="417" t="s">
        <v>2281</v>
      </c>
      <c r="D5225" s="417" t="s">
        <v>2845</v>
      </c>
      <c r="E5225" s="391">
        <v>5</v>
      </c>
      <c r="F5225" s="418">
        <v>44214</v>
      </c>
      <c r="G5225" s="417" t="s">
        <v>2283</v>
      </c>
      <c r="I5225" s="379">
        <f t="shared" ca="1" si="318"/>
        <v>-357</v>
      </c>
      <c r="J5225" s="379">
        <f t="shared" ca="1" si="319"/>
        <v>-247</v>
      </c>
      <c r="K5225" s="391" t="str">
        <f t="shared" ca="1" si="320"/>
        <v>28,50</v>
      </c>
      <c r="L5225" s="379"/>
      <c r="O5225" s="379"/>
    </row>
    <row r="5226" spans="1:15">
      <c r="A5226" s="417" t="s">
        <v>2155</v>
      </c>
      <c r="B5226" s="417" t="s">
        <v>6940</v>
      </c>
      <c r="C5226" s="417" t="s">
        <v>2281</v>
      </c>
      <c r="D5226" s="417" t="s">
        <v>2588</v>
      </c>
      <c r="E5226" s="391">
        <v>3.8</v>
      </c>
      <c r="F5226" s="418">
        <v>44214</v>
      </c>
      <c r="G5226" s="417" t="s">
        <v>2283</v>
      </c>
      <c r="I5226" s="379">
        <f t="shared" ca="1" si="318"/>
        <v>-357</v>
      </c>
      <c r="J5226" s="379">
        <f t="shared" ca="1" si="319"/>
        <v>-247</v>
      </c>
      <c r="K5226" s="391" t="str">
        <f t="shared" ca="1" si="320"/>
        <v>29,00</v>
      </c>
      <c r="L5226" s="379"/>
      <c r="O5226" s="379"/>
    </row>
    <row r="5227" spans="1:15">
      <c r="A5227" s="417" t="s">
        <v>201</v>
      </c>
      <c r="B5227" s="417" t="s">
        <v>8125</v>
      </c>
      <c r="C5227" s="417" t="s">
        <v>2281</v>
      </c>
      <c r="D5227" s="417" t="s">
        <v>3994</v>
      </c>
      <c r="E5227" s="391">
        <v>3.7</v>
      </c>
      <c r="F5227" s="418">
        <v>44214</v>
      </c>
      <c r="G5227" s="417" t="s">
        <v>2283</v>
      </c>
      <c r="I5227" s="379">
        <f t="shared" ca="1" si="318"/>
        <v>-357</v>
      </c>
      <c r="J5227" s="379">
        <f t="shared" ca="1" si="319"/>
        <v>-247</v>
      </c>
      <c r="K5227" s="391" t="str">
        <f t="shared" ca="1" si="320"/>
        <v>29,22</v>
      </c>
      <c r="L5227" s="379"/>
      <c r="O5227" s="379"/>
    </row>
    <row r="5228" spans="1:15">
      <c r="A5228" s="417" t="s">
        <v>200</v>
      </c>
      <c r="B5228" s="417" t="s">
        <v>6941</v>
      </c>
      <c r="C5228" s="417" t="s">
        <v>2281</v>
      </c>
      <c r="D5228" s="417" t="s">
        <v>3017</v>
      </c>
      <c r="E5228" s="391">
        <v>7.15</v>
      </c>
      <c r="F5228" s="418">
        <v>44214</v>
      </c>
      <c r="G5228" s="417" t="s">
        <v>2283</v>
      </c>
      <c r="I5228" s="379">
        <f t="shared" ca="1" si="318"/>
        <v>-357</v>
      </c>
      <c r="J5228" s="379">
        <f t="shared" ca="1" si="319"/>
        <v>-247</v>
      </c>
      <c r="K5228" s="391" t="str">
        <f t="shared" ca="1" si="320"/>
        <v>29,50</v>
      </c>
      <c r="L5228" s="379"/>
      <c r="O5228" s="379"/>
    </row>
    <row r="5229" spans="1:15">
      <c r="A5229" s="417" t="s">
        <v>2155</v>
      </c>
      <c r="B5229" s="417" t="s">
        <v>6942</v>
      </c>
      <c r="C5229" s="417" t="s">
        <v>2281</v>
      </c>
      <c r="D5229" s="417" t="s">
        <v>3033</v>
      </c>
      <c r="E5229" s="391">
        <v>6.45</v>
      </c>
      <c r="F5229" s="418">
        <v>44214</v>
      </c>
      <c r="G5229" s="417" t="s">
        <v>2283</v>
      </c>
      <c r="I5229" s="379">
        <f t="shared" ca="1" si="318"/>
        <v>-357</v>
      </c>
      <c r="J5229" s="379">
        <f t="shared" ca="1" si="319"/>
        <v>-247</v>
      </c>
      <c r="K5229" s="391" t="str">
        <f t="shared" ca="1" si="320"/>
        <v>30,00</v>
      </c>
      <c r="L5229" s="379"/>
      <c r="O5229" s="379"/>
    </row>
    <row r="5230" spans="1:15">
      <c r="A5230" s="417" t="s">
        <v>2155</v>
      </c>
      <c r="B5230" s="417" t="s">
        <v>6943</v>
      </c>
      <c r="C5230" s="417" t="s">
        <v>2281</v>
      </c>
      <c r="D5230" s="417" t="s">
        <v>2359</v>
      </c>
      <c r="E5230" s="391">
        <v>7</v>
      </c>
      <c r="F5230" s="418">
        <v>44214</v>
      </c>
      <c r="G5230" s="417" t="s">
        <v>2283</v>
      </c>
      <c r="I5230" s="379">
        <f t="shared" ca="1" si="318"/>
        <v>-357</v>
      </c>
      <c r="J5230" s="379">
        <f t="shared" ca="1" si="319"/>
        <v>-247</v>
      </c>
      <c r="K5230" s="391" t="str">
        <f t="shared" ca="1" si="320"/>
        <v>31,00</v>
      </c>
      <c r="L5230" s="379"/>
      <c r="O5230" s="379"/>
    </row>
    <row r="5231" spans="1:15">
      <c r="A5231" s="417" t="s">
        <v>2155</v>
      </c>
      <c r="B5231" s="417" t="s">
        <v>6944</v>
      </c>
      <c r="C5231" s="417" t="s">
        <v>2281</v>
      </c>
      <c r="D5231" s="417" t="s">
        <v>3964</v>
      </c>
      <c r="E5231" s="391">
        <v>0.8</v>
      </c>
      <c r="F5231" s="418">
        <v>44214</v>
      </c>
      <c r="G5231" s="417" t="s">
        <v>2283</v>
      </c>
      <c r="I5231" s="379">
        <f t="shared" ca="1" si="318"/>
        <v>-357</v>
      </c>
      <c r="J5231" s="379">
        <f t="shared" ca="1" si="319"/>
        <v>-247</v>
      </c>
      <c r="K5231" s="391" t="str">
        <f t="shared" ca="1" si="320"/>
        <v>31,50</v>
      </c>
      <c r="L5231" s="379"/>
      <c r="O5231" s="379"/>
    </row>
    <row r="5232" spans="1:15">
      <c r="A5232" s="417" t="s">
        <v>201</v>
      </c>
      <c r="B5232" s="417" t="s">
        <v>8126</v>
      </c>
      <c r="C5232" s="417" t="s">
        <v>2281</v>
      </c>
      <c r="D5232" s="417" t="s">
        <v>3954</v>
      </c>
      <c r="E5232" s="391">
        <v>7.2</v>
      </c>
      <c r="F5232" s="418">
        <v>44214</v>
      </c>
      <c r="G5232" s="417" t="s">
        <v>2283</v>
      </c>
      <c r="I5232" s="379">
        <f t="shared" ca="1" si="318"/>
        <v>-357</v>
      </c>
      <c r="J5232" s="379">
        <f t="shared" ca="1" si="319"/>
        <v>-247</v>
      </c>
      <c r="K5232" s="391" t="str">
        <f t="shared" ca="1" si="320"/>
        <v>31,72</v>
      </c>
      <c r="L5232" s="379"/>
      <c r="O5232" s="379"/>
    </row>
    <row r="5233" spans="1:15">
      <c r="A5233" s="417" t="s">
        <v>200</v>
      </c>
      <c r="B5233" s="417" t="s">
        <v>6945</v>
      </c>
      <c r="C5233" s="417" t="s">
        <v>2281</v>
      </c>
      <c r="D5233" s="417" t="s">
        <v>3034</v>
      </c>
      <c r="E5233" s="391">
        <v>2.75</v>
      </c>
      <c r="F5233" s="418">
        <v>44214</v>
      </c>
      <c r="G5233" s="417" t="s">
        <v>2283</v>
      </c>
      <c r="I5233" s="379">
        <f t="shared" ca="1" si="318"/>
        <v>-357</v>
      </c>
      <c r="J5233" s="379">
        <f t="shared" ca="1" si="319"/>
        <v>-247</v>
      </c>
      <c r="K5233" s="391" t="str">
        <f t="shared" ca="1" si="320"/>
        <v>32,00</v>
      </c>
      <c r="L5233" s="379"/>
      <c r="O5233" s="379"/>
    </row>
    <row r="5234" spans="1:15">
      <c r="A5234" s="417" t="s">
        <v>201</v>
      </c>
      <c r="B5234" s="417" t="s">
        <v>6946</v>
      </c>
      <c r="C5234" s="417" t="s">
        <v>2281</v>
      </c>
      <c r="D5234" s="417" t="s">
        <v>3957</v>
      </c>
      <c r="E5234" s="391">
        <v>3.75</v>
      </c>
      <c r="F5234" s="418">
        <v>44214</v>
      </c>
      <c r="G5234" s="417" t="s">
        <v>2283</v>
      </c>
      <c r="I5234" s="379">
        <f t="shared" ca="1" si="318"/>
        <v>-357</v>
      </c>
      <c r="J5234" s="379">
        <f t="shared" ca="1" si="319"/>
        <v>-247</v>
      </c>
      <c r="K5234" s="391" t="str">
        <f t="shared" ca="1" si="320"/>
        <v>32,72</v>
      </c>
      <c r="L5234" s="379"/>
      <c r="O5234" s="379"/>
    </row>
    <row r="5235" spans="1:15">
      <c r="A5235" s="417" t="s">
        <v>200</v>
      </c>
      <c r="B5235" s="417" t="s">
        <v>3916</v>
      </c>
      <c r="C5235" s="417" t="s">
        <v>2281</v>
      </c>
      <c r="D5235" s="417" t="s">
        <v>3580</v>
      </c>
      <c r="E5235" s="391">
        <v>1.65</v>
      </c>
      <c r="F5235" s="418">
        <v>44214</v>
      </c>
      <c r="G5235" s="417" t="s">
        <v>2283</v>
      </c>
      <c r="I5235" s="379">
        <f t="shared" ca="1" si="318"/>
        <v>-357</v>
      </c>
      <c r="J5235" s="379">
        <f t="shared" ca="1" si="319"/>
        <v>-247</v>
      </c>
      <c r="K5235" s="391" t="str">
        <f t="shared" ca="1" si="320"/>
        <v>33,00</v>
      </c>
      <c r="L5235" s="379"/>
      <c r="O5235" s="379"/>
    </row>
    <row r="5236" spans="1:15">
      <c r="A5236" s="417" t="s">
        <v>2155</v>
      </c>
      <c r="B5236" s="417" t="s">
        <v>6947</v>
      </c>
      <c r="C5236" s="417" t="s">
        <v>2281</v>
      </c>
      <c r="D5236" s="417" t="s">
        <v>3965</v>
      </c>
      <c r="E5236" s="391">
        <v>4</v>
      </c>
      <c r="F5236" s="418">
        <v>44214</v>
      </c>
      <c r="G5236" s="417" t="s">
        <v>2283</v>
      </c>
      <c r="I5236" s="379">
        <f t="shared" ca="1" si="318"/>
        <v>-357</v>
      </c>
      <c r="J5236" s="379">
        <f t="shared" ca="1" si="319"/>
        <v>-247</v>
      </c>
      <c r="K5236" s="391" t="str">
        <f t="shared" ca="1" si="320"/>
        <v>33,50</v>
      </c>
      <c r="L5236" s="379"/>
      <c r="O5236" s="379"/>
    </row>
    <row r="5237" spans="1:15">
      <c r="A5237" s="417" t="s">
        <v>201</v>
      </c>
      <c r="B5237" s="417" t="s">
        <v>8127</v>
      </c>
      <c r="C5237" s="417" t="s">
        <v>2281</v>
      </c>
      <c r="D5237" s="417" t="s">
        <v>3956</v>
      </c>
      <c r="E5237" s="391">
        <v>1.85</v>
      </c>
      <c r="F5237" s="418">
        <v>44214</v>
      </c>
      <c r="G5237" s="417" t="s">
        <v>2283</v>
      </c>
      <c r="I5237" s="379">
        <f t="shared" ca="1" si="318"/>
        <v>-357</v>
      </c>
      <c r="J5237" s="379">
        <f t="shared" ca="1" si="319"/>
        <v>-247</v>
      </c>
      <c r="K5237" s="391" t="str">
        <f t="shared" ca="1" si="320"/>
        <v>33,72</v>
      </c>
      <c r="L5237" s="379"/>
      <c r="O5237" s="379"/>
    </row>
    <row r="5238" spans="1:15">
      <c r="A5238" s="417" t="s">
        <v>200</v>
      </c>
      <c r="B5238" s="417" t="s">
        <v>3917</v>
      </c>
      <c r="C5238" s="417" t="s">
        <v>2281</v>
      </c>
      <c r="D5238" s="417" t="s">
        <v>3918</v>
      </c>
      <c r="E5238" s="391">
        <v>0.66</v>
      </c>
      <c r="F5238" s="418">
        <v>44214</v>
      </c>
      <c r="G5238" s="417" t="s">
        <v>2283</v>
      </c>
      <c r="I5238" s="379">
        <f t="shared" ca="1" si="318"/>
        <v>-357</v>
      </c>
      <c r="J5238" s="379">
        <f t="shared" ca="1" si="319"/>
        <v>-247</v>
      </c>
      <c r="K5238" s="391" t="str">
        <f t="shared" ca="1" si="320"/>
        <v>34,00</v>
      </c>
      <c r="L5238" s="379"/>
      <c r="O5238" s="379"/>
    </row>
    <row r="5239" spans="1:15">
      <c r="A5239" s="417" t="s">
        <v>2155</v>
      </c>
      <c r="B5239" s="417" t="s">
        <v>11761</v>
      </c>
      <c r="C5239" s="417" t="s">
        <v>2281</v>
      </c>
      <c r="D5239" s="417" t="s">
        <v>3966</v>
      </c>
      <c r="E5239" s="391">
        <v>0.5</v>
      </c>
      <c r="F5239" s="418">
        <v>44214</v>
      </c>
      <c r="G5239" s="417" t="s">
        <v>2283</v>
      </c>
      <c r="I5239" s="379">
        <f t="shared" ca="1" si="318"/>
        <v>-357</v>
      </c>
      <c r="J5239" s="379">
        <f t="shared" ca="1" si="319"/>
        <v>-247</v>
      </c>
      <c r="K5239" s="391" t="str">
        <f t="shared" ca="1" si="320"/>
        <v>34,50</v>
      </c>
      <c r="L5239" s="379"/>
      <c r="O5239" s="379"/>
    </row>
    <row r="5240" spans="1:15">
      <c r="A5240" s="417" t="s">
        <v>201</v>
      </c>
      <c r="B5240" s="417" t="s">
        <v>8128</v>
      </c>
      <c r="C5240" s="417" t="s">
        <v>2281</v>
      </c>
      <c r="D5240" s="417" t="s">
        <v>3960</v>
      </c>
      <c r="E5240" s="391">
        <v>0.64</v>
      </c>
      <c r="F5240" s="418">
        <v>44214</v>
      </c>
      <c r="G5240" s="417" t="s">
        <v>2283</v>
      </c>
      <c r="I5240" s="379">
        <f t="shared" ca="1" si="318"/>
        <v>-357</v>
      </c>
      <c r="J5240" s="379">
        <f t="shared" ca="1" si="319"/>
        <v>-247</v>
      </c>
      <c r="K5240" s="391" t="str">
        <f t="shared" ca="1" si="320"/>
        <v>34,72</v>
      </c>
      <c r="L5240" s="379"/>
      <c r="O5240" s="379"/>
    </row>
    <row r="5241" spans="1:15">
      <c r="A5241" s="417" t="s">
        <v>200</v>
      </c>
      <c r="B5241" s="417" t="s">
        <v>6948</v>
      </c>
      <c r="C5241" s="417" t="s">
        <v>2281</v>
      </c>
      <c r="D5241" s="417" t="s">
        <v>3076</v>
      </c>
      <c r="E5241" s="391">
        <v>0.28999999999999998</v>
      </c>
      <c r="F5241" s="418">
        <v>44214</v>
      </c>
      <c r="G5241" s="417" t="s">
        <v>2283</v>
      </c>
      <c r="I5241" s="379">
        <f t="shared" ca="1" si="318"/>
        <v>-357</v>
      </c>
      <c r="J5241" s="379">
        <f t="shared" ca="1" si="319"/>
        <v>-247</v>
      </c>
      <c r="K5241" s="391" t="str">
        <f t="shared" ca="1" si="320"/>
        <v>35,00</v>
      </c>
      <c r="L5241" s="379"/>
      <c r="O5241" s="379"/>
    </row>
    <row r="5242" spans="1:15">
      <c r="A5242" s="417" t="s">
        <v>201</v>
      </c>
      <c r="B5242" s="417" t="s">
        <v>8129</v>
      </c>
      <c r="C5242" s="417" t="s">
        <v>2281</v>
      </c>
      <c r="D5242" s="417" t="s">
        <v>3959</v>
      </c>
      <c r="E5242" s="391">
        <v>1.07</v>
      </c>
      <c r="F5242" s="418">
        <v>44214</v>
      </c>
      <c r="G5242" s="417" t="s">
        <v>2283</v>
      </c>
      <c r="I5242" s="379">
        <f t="shared" ca="1" si="318"/>
        <v>-357</v>
      </c>
      <c r="J5242" s="379">
        <f t="shared" ca="1" si="319"/>
        <v>-247</v>
      </c>
      <c r="K5242" s="391" t="str">
        <f t="shared" ca="1" si="320"/>
        <v>35,22</v>
      </c>
      <c r="L5242" s="379"/>
      <c r="O5242" s="379"/>
    </row>
    <row r="5243" spans="1:15">
      <c r="A5243" s="417" t="s">
        <v>200</v>
      </c>
      <c r="B5243" s="417" t="s">
        <v>11762</v>
      </c>
      <c r="C5243" s="417" t="s">
        <v>2281</v>
      </c>
      <c r="D5243" s="417" t="s">
        <v>3967</v>
      </c>
      <c r="E5243" s="391">
        <v>0.26</v>
      </c>
      <c r="F5243" s="418">
        <v>44214</v>
      </c>
      <c r="G5243" s="417" t="s">
        <v>2283</v>
      </c>
      <c r="I5243" s="379">
        <f t="shared" ca="1" si="318"/>
        <v>-357</v>
      </c>
      <c r="J5243" s="379">
        <f t="shared" ca="1" si="319"/>
        <v>-247</v>
      </c>
      <c r="K5243" s="391" t="str">
        <f t="shared" ca="1" si="320"/>
        <v>35,50</v>
      </c>
      <c r="L5243" s="379"/>
      <c r="O5243" s="379"/>
    </row>
    <row r="5244" spans="1:15">
      <c r="A5244" s="417" t="s">
        <v>2155</v>
      </c>
      <c r="B5244" s="417" t="s">
        <v>6949</v>
      </c>
      <c r="C5244" s="417" t="s">
        <v>2281</v>
      </c>
      <c r="D5244" s="417" t="s">
        <v>3058</v>
      </c>
      <c r="E5244" s="391">
        <v>0.14000000000000001</v>
      </c>
      <c r="F5244" s="418">
        <v>44214</v>
      </c>
      <c r="G5244" s="417" t="s">
        <v>2283</v>
      </c>
      <c r="I5244" s="379">
        <f t="shared" ca="1" si="318"/>
        <v>-357</v>
      </c>
      <c r="J5244" s="379">
        <f t="shared" ca="1" si="319"/>
        <v>-247</v>
      </c>
      <c r="K5244" s="391" t="str">
        <f t="shared" ca="1" si="320"/>
        <v>36,00</v>
      </c>
      <c r="L5244" s="379"/>
      <c r="O5244" s="379"/>
    </row>
    <row r="5245" spans="1:15">
      <c r="A5245" s="417" t="s">
        <v>201</v>
      </c>
      <c r="B5245" s="417" t="s">
        <v>3919</v>
      </c>
      <c r="C5245" s="417" t="s">
        <v>2281</v>
      </c>
      <c r="D5245" s="417" t="s">
        <v>3920</v>
      </c>
      <c r="E5245" s="391">
        <v>1.79</v>
      </c>
      <c r="F5245" s="418">
        <v>44214</v>
      </c>
      <c r="G5245" s="417" t="s">
        <v>2283</v>
      </c>
      <c r="I5245" s="379">
        <f t="shared" ca="1" si="318"/>
        <v>-357</v>
      </c>
      <c r="J5245" s="379">
        <f t="shared" ca="1" si="319"/>
        <v>-247</v>
      </c>
      <c r="K5245" s="391" t="str">
        <f t="shared" ca="1" si="320"/>
        <v>34,22</v>
      </c>
      <c r="L5245" s="379"/>
      <c r="O5245" s="379"/>
    </row>
    <row r="5246" spans="1:15">
      <c r="A5246" s="417" t="s">
        <v>2155</v>
      </c>
      <c r="B5246" s="417" t="s">
        <v>8130</v>
      </c>
      <c r="C5246" s="417" t="s">
        <v>2281</v>
      </c>
      <c r="D5246" s="417" t="s">
        <v>3961</v>
      </c>
      <c r="E5246" s="391">
        <v>0.26</v>
      </c>
      <c r="F5246" s="418">
        <v>44214</v>
      </c>
      <c r="G5246" s="417" t="s">
        <v>2283</v>
      </c>
      <c r="I5246" s="379">
        <f t="shared" ca="1" si="318"/>
        <v>-357</v>
      </c>
      <c r="J5246" s="379">
        <f t="shared" ca="1" si="319"/>
        <v>-247</v>
      </c>
      <c r="K5246" s="391" t="str">
        <f t="shared" ca="1" si="320"/>
        <v>36,22</v>
      </c>
      <c r="L5246" s="379"/>
      <c r="O5246" s="379"/>
    </row>
    <row r="5247" spans="1:15">
      <c r="A5247" s="417" t="s">
        <v>200</v>
      </c>
      <c r="B5247" s="417" t="s">
        <v>6950</v>
      </c>
      <c r="C5247" s="417" t="s">
        <v>2281</v>
      </c>
      <c r="D5247" s="417" t="s">
        <v>3968</v>
      </c>
      <c r="E5247" s="391">
        <v>7.0000000000000007E-2</v>
      </c>
      <c r="F5247" s="418">
        <v>44214</v>
      </c>
      <c r="G5247" s="417" t="s">
        <v>2283</v>
      </c>
      <c r="I5247" s="379">
        <f t="shared" ca="1" si="318"/>
        <v>-357</v>
      </c>
      <c r="J5247" s="379">
        <f t="shared" ca="1" si="319"/>
        <v>-247</v>
      </c>
      <c r="K5247" s="391" t="str">
        <f t="shared" ca="1" si="320"/>
        <v>36,50</v>
      </c>
      <c r="L5247" s="379"/>
      <c r="O5247" s="379"/>
    </row>
    <row r="5248" spans="1:15">
      <c r="A5248" s="417" t="s">
        <v>201</v>
      </c>
      <c r="B5248" s="417" t="s">
        <v>8131</v>
      </c>
      <c r="C5248" s="417" t="s">
        <v>2281</v>
      </c>
      <c r="D5248" s="417" t="s">
        <v>3983</v>
      </c>
      <c r="E5248" s="391">
        <v>2.4</v>
      </c>
      <c r="F5248" s="418">
        <v>44214</v>
      </c>
      <c r="G5248" s="417" t="s">
        <v>2286</v>
      </c>
      <c r="I5248" s="379">
        <f t="shared" ca="1" si="318"/>
        <v>-357</v>
      </c>
      <c r="J5248" s="379">
        <f t="shared" ca="1" si="319"/>
        <v>-247</v>
      </c>
      <c r="K5248" s="391" t="str">
        <f t="shared" ca="1" si="320"/>
        <v>34,97</v>
      </c>
      <c r="L5248" s="379"/>
      <c r="O5248" s="379"/>
    </row>
    <row r="5249" spans="1:15">
      <c r="A5249" s="417" t="s">
        <v>200</v>
      </c>
      <c r="B5249" s="417" t="s">
        <v>6951</v>
      </c>
      <c r="C5249" s="417" t="s">
        <v>2281</v>
      </c>
      <c r="D5249" s="417" t="s">
        <v>3969</v>
      </c>
      <c r="E5249" s="391">
        <v>0.08</v>
      </c>
      <c r="F5249" s="418">
        <v>44214</v>
      </c>
      <c r="G5249" s="417" t="s">
        <v>2283</v>
      </c>
      <c r="I5249" s="379">
        <f t="shared" ca="1" si="318"/>
        <v>-357</v>
      </c>
      <c r="J5249" s="379">
        <f t="shared" ca="1" si="319"/>
        <v>-247</v>
      </c>
      <c r="K5249" s="391" t="str">
        <f t="shared" ca="1" si="320"/>
        <v>37,00</v>
      </c>
      <c r="L5249" s="379"/>
      <c r="O5249" s="379"/>
    </row>
    <row r="5250" spans="1:15">
      <c r="A5250" s="417" t="s">
        <v>201</v>
      </c>
      <c r="B5250" s="417" t="s">
        <v>3921</v>
      </c>
      <c r="C5250" s="417" t="s">
        <v>2281</v>
      </c>
      <c r="D5250" s="417" t="s">
        <v>3922</v>
      </c>
      <c r="E5250" s="391">
        <v>0.3</v>
      </c>
      <c r="F5250" s="418">
        <v>44214</v>
      </c>
      <c r="G5250" s="417" t="s">
        <v>2283</v>
      </c>
      <c r="I5250" s="379">
        <f t="shared" ca="1" si="318"/>
        <v>-357</v>
      </c>
      <c r="J5250" s="379">
        <f t="shared" ca="1" si="319"/>
        <v>-247</v>
      </c>
      <c r="K5250" s="391" t="str">
        <f t="shared" ca="1" si="320"/>
        <v>35,72</v>
      </c>
      <c r="L5250" s="379"/>
      <c r="O5250" s="379"/>
    </row>
    <row r="5251" spans="1:15">
      <c r="A5251" s="417" t="s">
        <v>200</v>
      </c>
      <c r="B5251" s="417" t="s">
        <v>11763</v>
      </c>
      <c r="C5251" s="417" t="s">
        <v>2281</v>
      </c>
      <c r="D5251" s="417" t="s">
        <v>3078</v>
      </c>
      <c r="E5251" s="391">
        <v>0.06</v>
      </c>
      <c r="F5251" s="418">
        <v>44214</v>
      </c>
      <c r="G5251" s="417" t="s">
        <v>2283</v>
      </c>
      <c r="I5251" s="379">
        <f t="shared" ca="1" si="318"/>
        <v>-357</v>
      </c>
      <c r="J5251" s="379">
        <f t="shared" ca="1" si="319"/>
        <v>-247</v>
      </c>
      <c r="K5251" s="391" t="str">
        <f t="shared" ca="1" si="320"/>
        <v>37,50</v>
      </c>
      <c r="L5251" s="379"/>
      <c r="O5251" s="379"/>
    </row>
    <row r="5252" spans="1:15">
      <c r="A5252" s="417" t="s">
        <v>201</v>
      </c>
      <c r="B5252" s="417" t="s">
        <v>11764</v>
      </c>
      <c r="C5252" s="417" t="s">
        <v>2281</v>
      </c>
      <c r="D5252" s="417" t="s">
        <v>3970</v>
      </c>
      <c r="E5252" s="391">
        <v>0.08</v>
      </c>
      <c r="F5252" s="418">
        <v>44214</v>
      </c>
      <c r="G5252" s="417" t="s">
        <v>2283</v>
      </c>
      <c r="I5252" s="379">
        <f t="shared" ca="1" si="318"/>
        <v>-357</v>
      </c>
      <c r="J5252" s="379">
        <f t="shared" ca="1" si="319"/>
        <v>-247</v>
      </c>
      <c r="K5252" s="391" t="str">
        <f t="shared" ca="1" si="320"/>
        <v>37,72</v>
      </c>
      <c r="L5252" s="379"/>
      <c r="O5252" s="379"/>
    </row>
    <row r="5253" spans="1:15">
      <c r="A5253" s="417" t="s">
        <v>200</v>
      </c>
      <c r="B5253" s="417" t="s">
        <v>6952</v>
      </c>
      <c r="C5253" s="417" t="s">
        <v>2281</v>
      </c>
      <c r="D5253" s="417" t="s">
        <v>3207</v>
      </c>
      <c r="E5253" s="391">
        <v>0.05</v>
      </c>
      <c r="F5253" s="418">
        <v>44214</v>
      </c>
      <c r="G5253" s="417" t="s">
        <v>2283</v>
      </c>
      <c r="I5253" s="379">
        <f t="shared" ca="1" si="318"/>
        <v>-357</v>
      </c>
      <c r="J5253" s="379">
        <f t="shared" ca="1" si="319"/>
        <v>-247</v>
      </c>
      <c r="K5253" s="391" t="str">
        <f t="shared" ca="1" si="320"/>
        <v>38,00</v>
      </c>
      <c r="L5253" s="379"/>
      <c r="O5253" s="379"/>
    </row>
    <row r="5254" spans="1:15">
      <c r="A5254" s="417" t="s">
        <v>2155</v>
      </c>
      <c r="B5254" s="417" t="s">
        <v>11765</v>
      </c>
      <c r="C5254" s="417" t="s">
        <v>2281</v>
      </c>
      <c r="D5254" s="417" t="s">
        <v>3971</v>
      </c>
      <c r="E5254" s="391">
        <v>0.05</v>
      </c>
      <c r="F5254" s="418">
        <v>44214</v>
      </c>
      <c r="G5254" s="417" t="s">
        <v>2283</v>
      </c>
      <c r="I5254" s="379">
        <f t="shared" ca="1" si="318"/>
        <v>-357</v>
      </c>
      <c r="J5254" s="379">
        <f t="shared" ca="1" si="319"/>
        <v>-247</v>
      </c>
      <c r="K5254" s="391" t="str">
        <f t="shared" ca="1" si="320"/>
        <v>38,50</v>
      </c>
      <c r="L5254" s="379"/>
      <c r="O5254" s="379"/>
    </row>
    <row r="5255" spans="1:15">
      <c r="A5255" s="417" t="s">
        <v>201</v>
      </c>
      <c r="B5255" s="417" t="s">
        <v>3923</v>
      </c>
      <c r="C5255" s="417" t="s">
        <v>2281</v>
      </c>
      <c r="D5255" s="417" t="s">
        <v>3924</v>
      </c>
      <c r="E5255" s="391">
        <v>0.7</v>
      </c>
      <c r="F5255" s="418">
        <v>44214</v>
      </c>
      <c r="G5255" s="417" t="s">
        <v>2283</v>
      </c>
      <c r="I5255" s="379">
        <f t="shared" ca="1" si="318"/>
        <v>-357</v>
      </c>
      <c r="J5255" s="379">
        <f t="shared" ca="1" si="319"/>
        <v>-247</v>
      </c>
      <c r="K5255" s="391" t="str">
        <f t="shared" ca="1" si="320"/>
        <v>36,72</v>
      </c>
      <c r="L5255" s="379"/>
      <c r="O5255" s="379"/>
    </row>
    <row r="5256" spans="1:15">
      <c r="A5256" s="417" t="s">
        <v>2155</v>
      </c>
      <c r="B5256" s="417" t="s">
        <v>11766</v>
      </c>
      <c r="C5256" s="417" t="s">
        <v>2281</v>
      </c>
      <c r="D5256" s="417" t="s">
        <v>3986</v>
      </c>
      <c r="E5256" s="391">
        <v>0.3</v>
      </c>
      <c r="F5256" s="418">
        <v>44214</v>
      </c>
      <c r="G5256" s="417" t="s">
        <v>2286</v>
      </c>
      <c r="I5256" s="379">
        <f t="shared" ca="1" si="318"/>
        <v>-357</v>
      </c>
      <c r="J5256" s="379">
        <f t="shared" ca="1" si="319"/>
        <v>-247</v>
      </c>
      <c r="K5256" s="391" t="str">
        <f t="shared" ca="1" si="320"/>
        <v>36,97</v>
      </c>
      <c r="L5256" s="379"/>
      <c r="O5256" s="379"/>
    </row>
    <row r="5257" spans="1:15">
      <c r="A5257" s="417" t="s">
        <v>2155</v>
      </c>
      <c r="B5257" s="417" t="s">
        <v>11767</v>
      </c>
      <c r="C5257" s="417" t="s">
        <v>2281</v>
      </c>
      <c r="D5257" s="417" t="s">
        <v>3962</v>
      </c>
      <c r="E5257" s="391">
        <v>0.28000000000000003</v>
      </c>
      <c r="F5257" s="418">
        <v>44214</v>
      </c>
      <c r="G5257" s="417" t="s">
        <v>2283</v>
      </c>
      <c r="I5257" s="379">
        <f t="shared" ca="1" si="318"/>
        <v>-357</v>
      </c>
      <c r="J5257" s="379">
        <f t="shared" ca="1" si="319"/>
        <v>-247</v>
      </c>
      <c r="K5257" s="391" t="str">
        <f t="shared" ca="1" si="320"/>
        <v>37,22</v>
      </c>
      <c r="L5257" s="379"/>
      <c r="O5257" s="379"/>
    </row>
    <row r="5258" spans="1:15">
      <c r="A5258" s="417" t="s">
        <v>2155</v>
      </c>
      <c r="B5258" s="417" t="s">
        <v>11768</v>
      </c>
      <c r="C5258" s="417" t="s">
        <v>2281</v>
      </c>
      <c r="D5258" s="417" t="s">
        <v>3972</v>
      </c>
      <c r="E5258" s="391">
        <v>0.12</v>
      </c>
      <c r="F5258" s="418">
        <v>44214</v>
      </c>
      <c r="G5258" s="417" t="s">
        <v>2283</v>
      </c>
      <c r="I5258" s="379">
        <f t="shared" ref="I5258:I5321" ca="1" si="321">IF(F5258&lt;&gt;"",F5258-$I$199,"")</f>
        <v>-357</v>
      </c>
      <c r="J5258" s="379">
        <f t="shared" ref="J5258:J5321" ca="1" si="322">IF(I5258&lt;&gt;"",NETWORKDAYS($I$199,F5258-1,$N$201:$N$224),"")</f>
        <v>-247</v>
      </c>
      <c r="K5258" s="391" t="str">
        <f t="shared" ref="K5258:K5321" ca="1" si="323">IF(I5258&lt;&gt;"",RIGHT(D5258,LEN(D5258)-FIND(" ",D5258)),"")</f>
        <v>38,72</v>
      </c>
      <c r="L5258" s="379"/>
      <c r="O5258" s="379"/>
    </row>
    <row r="5259" spans="1:15">
      <c r="A5259" s="417" t="s">
        <v>200</v>
      </c>
      <c r="B5259" s="417" t="s">
        <v>8132</v>
      </c>
      <c r="C5259" s="417" t="s">
        <v>2281</v>
      </c>
      <c r="D5259" s="417" t="s">
        <v>4054</v>
      </c>
      <c r="E5259" s="391">
        <v>0.02</v>
      </c>
      <c r="F5259" s="418">
        <v>44214</v>
      </c>
      <c r="G5259" s="417" t="s">
        <v>2283</v>
      </c>
      <c r="I5259" s="379">
        <f t="shared" ca="1" si="321"/>
        <v>-357</v>
      </c>
      <c r="J5259" s="379">
        <f t="shared" ca="1" si="322"/>
        <v>-247</v>
      </c>
      <c r="K5259" s="391" t="str">
        <f t="shared" ca="1" si="323"/>
        <v>39,00</v>
      </c>
      <c r="L5259" s="379"/>
      <c r="O5259" s="379"/>
    </row>
    <row r="5260" spans="1:15">
      <c r="A5260" s="417" t="s">
        <v>2155</v>
      </c>
      <c r="B5260" s="417" t="s">
        <v>11769</v>
      </c>
      <c r="C5260" s="417" t="s">
        <v>2281</v>
      </c>
      <c r="D5260" s="417" t="s">
        <v>3973</v>
      </c>
      <c r="E5260" s="391">
        <v>7.0000000000000007E-2</v>
      </c>
      <c r="F5260" s="418">
        <v>44214</v>
      </c>
      <c r="G5260" s="417" t="s">
        <v>2283</v>
      </c>
      <c r="I5260" s="379">
        <f t="shared" ca="1" si="321"/>
        <v>-357</v>
      </c>
      <c r="J5260" s="379">
        <f t="shared" ca="1" si="322"/>
        <v>-247</v>
      </c>
      <c r="K5260" s="391" t="str">
        <f t="shared" ca="1" si="323"/>
        <v>39,50</v>
      </c>
      <c r="L5260" s="379"/>
      <c r="O5260" s="379"/>
    </row>
    <row r="5261" spans="1:15">
      <c r="A5261" s="417" t="s">
        <v>201</v>
      </c>
      <c r="B5261" s="417" t="s">
        <v>11770</v>
      </c>
      <c r="C5261" s="417" t="s">
        <v>2281</v>
      </c>
      <c r="D5261" s="417" t="s">
        <v>11771</v>
      </c>
      <c r="E5261" s="391">
        <v>0.05</v>
      </c>
      <c r="F5261" s="418">
        <v>44214</v>
      </c>
      <c r="G5261" s="417" t="s">
        <v>2283</v>
      </c>
      <c r="I5261" s="379">
        <f t="shared" ca="1" si="321"/>
        <v>-357</v>
      </c>
      <c r="J5261" s="379">
        <f t="shared" ca="1" si="322"/>
        <v>-247</v>
      </c>
      <c r="K5261" s="391" t="str">
        <f t="shared" ca="1" si="323"/>
        <v>39,72</v>
      </c>
      <c r="L5261" s="379"/>
      <c r="O5261" s="379"/>
    </row>
    <row r="5262" spans="1:15">
      <c r="A5262" s="417" t="s">
        <v>200</v>
      </c>
      <c r="B5262" s="417" t="s">
        <v>11772</v>
      </c>
      <c r="C5262" s="417" t="s">
        <v>2281</v>
      </c>
      <c r="D5262" s="417" t="s">
        <v>3974</v>
      </c>
      <c r="E5262" s="391">
        <v>0.01</v>
      </c>
      <c r="F5262" s="418">
        <v>44214</v>
      </c>
      <c r="G5262" s="417" t="s">
        <v>2283</v>
      </c>
      <c r="I5262" s="379">
        <f t="shared" ca="1" si="321"/>
        <v>-357</v>
      </c>
      <c r="J5262" s="379">
        <f t="shared" ca="1" si="322"/>
        <v>-247</v>
      </c>
      <c r="K5262" s="391" t="str">
        <f t="shared" ca="1" si="323"/>
        <v>40,00</v>
      </c>
      <c r="L5262" s="379"/>
      <c r="O5262" s="379"/>
    </row>
    <row r="5263" spans="1:15">
      <c r="A5263" s="417" t="s">
        <v>2155</v>
      </c>
      <c r="B5263" s="417" t="s">
        <v>11773</v>
      </c>
      <c r="C5263" s="417" t="s">
        <v>2281</v>
      </c>
      <c r="D5263" s="417" t="s">
        <v>3975</v>
      </c>
      <c r="E5263" s="391">
        <v>0.04</v>
      </c>
      <c r="F5263" s="418">
        <v>44214</v>
      </c>
      <c r="G5263" s="417" t="s">
        <v>2283</v>
      </c>
      <c r="I5263" s="379">
        <f t="shared" ca="1" si="321"/>
        <v>-357</v>
      </c>
      <c r="J5263" s="379">
        <f t="shared" ca="1" si="322"/>
        <v>-247</v>
      </c>
      <c r="K5263" s="391" t="str">
        <f t="shared" ca="1" si="323"/>
        <v>40,50</v>
      </c>
      <c r="L5263" s="379"/>
      <c r="O5263" s="379"/>
    </row>
    <row r="5264" spans="1:15">
      <c r="A5264" s="417" t="s">
        <v>201</v>
      </c>
      <c r="B5264" s="417" t="s">
        <v>3925</v>
      </c>
      <c r="C5264" s="417" t="s">
        <v>2281</v>
      </c>
      <c r="D5264" s="417" t="s">
        <v>3926</v>
      </c>
      <c r="E5264" s="391">
        <v>0.04</v>
      </c>
      <c r="F5264" s="418">
        <v>44214</v>
      </c>
      <c r="G5264" s="417" t="s">
        <v>2286</v>
      </c>
      <c r="I5264" s="379">
        <f t="shared" ca="1" si="321"/>
        <v>-357</v>
      </c>
      <c r="J5264" s="379">
        <f t="shared" ca="1" si="322"/>
        <v>-247</v>
      </c>
      <c r="K5264" s="391" t="str">
        <f t="shared" ca="1" si="323"/>
        <v>38,97</v>
      </c>
      <c r="L5264" s="379"/>
      <c r="O5264" s="379"/>
    </row>
    <row r="5265" spans="1:15">
      <c r="A5265" s="417" t="s">
        <v>2155</v>
      </c>
      <c r="B5265" s="417" t="s">
        <v>11774</v>
      </c>
      <c r="C5265" s="417" t="s">
        <v>2281</v>
      </c>
      <c r="D5265" s="417" t="s">
        <v>11775</v>
      </c>
      <c r="E5265" s="391">
        <v>0.12</v>
      </c>
      <c r="F5265" s="418">
        <v>44214</v>
      </c>
      <c r="G5265" s="417" t="s">
        <v>2283</v>
      </c>
      <c r="I5265" s="379">
        <f t="shared" ca="1" si="321"/>
        <v>-357</v>
      </c>
      <c r="J5265" s="379">
        <f t="shared" ca="1" si="322"/>
        <v>-247</v>
      </c>
      <c r="K5265" s="391" t="str">
        <f t="shared" ca="1" si="323"/>
        <v>40,72</v>
      </c>
      <c r="L5265" s="379"/>
      <c r="O5265" s="379"/>
    </row>
    <row r="5266" spans="1:15">
      <c r="A5266" s="417" t="s">
        <v>200</v>
      </c>
      <c r="B5266" s="417" t="s">
        <v>11776</v>
      </c>
      <c r="C5266" s="417" t="s">
        <v>2281</v>
      </c>
      <c r="D5266" s="417" t="s">
        <v>3976</v>
      </c>
      <c r="E5266" s="391">
        <v>0.04</v>
      </c>
      <c r="F5266" s="418">
        <v>44214</v>
      </c>
      <c r="G5266" s="417" t="s">
        <v>2283</v>
      </c>
      <c r="I5266" s="379">
        <f t="shared" ca="1" si="321"/>
        <v>-357</v>
      </c>
      <c r="J5266" s="379">
        <f t="shared" ca="1" si="322"/>
        <v>-247</v>
      </c>
      <c r="K5266" s="391" t="str">
        <f t="shared" ca="1" si="323"/>
        <v>41,00</v>
      </c>
      <c r="L5266" s="379"/>
      <c r="O5266" s="379"/>
    </row>
    <row r="5267" spans="1:15">
      <c r="A5267" s="417" t="s">
        <v>2155</v>
      </c>
      <c r="B5267" s="417" t="s">
        <v>11777</v>
      </c>
      <c r="C5267" s="417" t="s">
        <v>2281</v>
      </c>
      <c r="D5267" s="417" t="s">
        <v>4025</v>
      </c>
      <c r="E5267" s="391">
        <v>0.1</v>
      </c>
      <c r="F5267" s="418">
        <v>44214</v>
      </c>
      <c r="G5267" s="417" t="s">
        <v>2283</v>
      </c>
      <c r="I5267" s="379">
        <f t="shared" ca="1" si="321"/>
        <v>-357</v>
      </c>
      <c r="J5267" s="379">
        <f t="shared" ca="1" si="322"/>
        <v>-247</v>
      </c>
      <c r="K5267" s="391" t="str">
        <f t="shared" ca="1" si="323"/>
        <v>43,00</v>
      </c>
      <c r="L5267" s="379"/>
      <c r="O5267" s="379"/>
    </row>
    <row r="5268" spans="1:15">
      <c r="A5268" s="417" t="s">
        <v>201</v>
      </c>
      <c r="B5268" s="417" t="s">
        <v>3927</v>
      </c>
      <c r="C5268" s="417" t="s">
        <v>2281</v>
      </c>
      <c r="D5268" s="417" t="s">
        <v>3928</v>
      </c>
      <c r="E5268" s="391">
        <v>0.01</v>
      </c>
      <c r="F5268" s="418">
        <v>44214</v>
      </c>
      <c r="G5268" s="417" t="s">
        <v>2283</v>
      </c>
      <c r="I5268" s="379">
        <f t="shared" ca="1" si="321"/>
        <v>-357</v>
      </c>
      <c r="J5268" s="379">
        <f t="shared" ca="1" si="322"/>
        <v>-247</v>
      </c>
      <c r="K5268" s="391" t="str">
        <f t="shared" ca="1" si="323"/>
        <v>42,72</v>
      </c>
      <c r="L5268" s="379"/>
      <c r="O5268" s="379"/>
    </row>
    <row r="5269" spans="1:15">
      <c r="A5269" s="417" t="s">
        <v>200</v>
      </c>
      <c r="B5269" s="417" t="s">
        <v>11778</v>
      </c>
      <c r="C5269" s="417" t="s">
        <v>2281</v>
      </c>
      <c r="D5269" s="417" t="s">
        <v>2373</v>
      </c>
      <c r="E5269" s="391">
        <v>0.08</v>
      </c>
      <c r="F5269" s="418">
        <v>44214</v>
      </c>
      <c r="G5269" s="417" t="s">
        <v>2283</v>
      </c>
      <c r="I5269" s="379">
        <f t="shared" ca="1" si="321"/>
        <v>-357</v>
      </c>
      <c r="J5269" s="379">
        <f t="shared" ca="1" si="322"/>
        <v>-247</v>
      </c>
      <c r="K5269" s="391" t="str">
        <f t="shared" ca="1" si="323"/>
        <v>44,00</v>
      </c>
      <c r="L5269" s="379"/>
      <c r="O5269" s="379"/>
    </row>
    <row r="5270" spans="1:15">
      <c r="A5270" s="417" t="s">
        <v>201</v>
      </c>
      <c r="B5270" s="417" t="s">
        <v>3929</v>
      </c>
      <c r="C5270" s="417" t="s">
        <v>2281</v>
      </c>
      <c r="D5270" s="417" t="s">
        <v>3930</v>
      </c>
      <c r="E5270" s="391">
        <v>0.12</v>
      </c>
      <c r="F5270" s="418">
        <v>44214</v>
      </c>
      <c r="G5270" s="417" t="s">
        <v>2286</v>
      </c>
      <c r="I5270" s="379">
        <f t="shared" ca="1" si="321"/>
        <v>-357</v>
      </c>
      <c r="J5270" s="379">
        <f t="shared" ca="1" si="322"/>
        <v>-247</v>
      </c>
      <c r="K5270" s="391" t="str">
        <f t="shared" ca="1" si="323"/>
        <v>42,47</v>
      </c>
      <c r="L5270" s="379"/>
      <c r="O5270" s="379"/>
    </row>
    <row r="5271" spans="1:15">
      <c r="A5271" s="417" t="s">
        <v>2155</v>
      </c>
      <c r="B5271" s="417" t="s">
        <v>3931</v>
      </c>
      <c r="C5271" s="417" t="s">
        <v>2281</v>
      </c>
      <c r="D5271" s="417" t="s">
        <v>3932</v>
      </c>
      <c r="E5271" s="391">
        <v>0.28999999999999998</v>
      </c>
      <c r="F5271" s="418">
        <v>44214</v>
      </c>
      <c r="G5271" s="417" t="s">
        <v>2283</v>
      </c>
      <c r="I5271" s="379">
        <f t="shared" ca="1" si="321"/>
        <v>-357</v>
      </c>
      <c r="J5271" s="379">
        <f t="shared" ca="1" si="322"/>
        <v>-247</v>
      </c>
      <c r="K5271" s="391" t="str">
        <f t="shared" ca="1" si="323"/>
        <v>43,22</v>
      </c>
      <c r="L5271" s="379"/>
      <c r="O5271" s="379"/>
    </row>
    <row r="5272" spans="1:15">
      <c r="A5272" s="417" t="s">
        <v>200</v>
      </c>
      <c r="B5272" s="417" t="s">
        <v>11779</v>
      </c>
      <c r="C5272" s="417" t="s">
        <v>2281</v>
      </c>
      <c r="D5272" s="417" t="s">
        <v>4006</v>
      </c>
      <c r="E5272" s="391">
        <v>0.02</v>
      </c>
      <c r="F5272" s="418">
        <v>44214</v>
      </c>
      <c r="G5272" s="417" t="s">
        <v>2283</v>
      </c>
      <c r="I5272" s="379">
        <f t="shared" ca="1" si="321"/>
        <v>-357</v>
      </c>
      <c r="J5272" s="379">
        <f t="shared" ca="1" si="322"/>
        <v>-247</v>
      </c>
      <c r="K5272" s="391" t="str">
        <f t="shared" ca="1" si="323"/>
        <v>45,00</v>
      </c>
      <c r="L5272" s="379"/>
      <c r="O5272" s="379"/>
    </row>
    <row r="5273" spans="1:15">
      <c r="A5273" s="417" t="s">
        <v>201</v>
      </c>
      <c r="B5273" s="417" t="s">
        <v>3933</v>
      </c>
      <c r="C5273" s="417" t="s">
        <v>2281</v>
      </c>
      <c r="D5273" s="417" t="s">
        <v>3934</v>
      </c>
      <c r="E5273" s="391">
        <v>0.01</v>
      </c>
      <c r="F5273" s="418">
        <v>44214</v>
      </c>
      <c r="G5273" s="417" t="s">
        <v>2286</v>
      </c>
      <c r="I5273" s="379">
        <f t="shared" ca="1" si="321"/>
        <v>-357</v>
      </c>
      <c r="J5273" s="379">
        <f t="shared" ca="1" si="322"/>
        <v>-247</v>
      </c>
      <c r="K5273" s="391" t="str">
        <f t="shared" ca="1" si="323"/>
        <v>43,47</v>
      </c>
      <c r="L5273" s="379"/>
      <c r="O5273" s="379"/>
    </row>
    <row r="5274" spans="1:15">
      <c r="A5274" s="417" t="s">
        <v>200</v>
      </c>
      <c r="B5274" s="417" t="s">
        <v>18415</v>
      </c>
      <c r="C5274" s="417" t="s">
        <v>2281</v>
      </c>
      <c r="D5274" s="417" t="s">
        <v>5717</v>
      </c>
      <c r="E5274" s="391">
        <v>7.25</v>
      </c>
      <c r="F5274" s="418">
        <v>44249</v>
      </c>
      <c r="G5274" s="417" t="s">
        <v>2283</v>
      </c>
      <c r="I5274" s="379">
        <f t="shared" ca="1" si="321"/>
        <v>-322</v>
      </c>
      <c r="J5274" s="379">
        <f t="shared" ca="1" si="322"/>
        <v>-224</v>
      </c>
      <c r="K5274" s="391" t="str">
        <f t="shared" ca="1" si="323"/>
        <v>27,25</v>
      </c>
      <c r="L5274" s="379"/>
      <c r="O5274" s="379"/>
    </row>
    <row r="5275" spans="1:15">
      <c r="A5275" s="417" t="s">
        <v>2155</v>
      </c>
      <c r="B5275" s="417" t="s">
        <v>18416</v>
      </c>
      <c r="C5275" s="417" t="s">
        <v>2281</v>
      </c>
      <c r="D5275" s="417" t="s">
        <v>4067</v>
      </c>
      <c r="E5275" s="391">
        <v>6.8</v>
      </c>
      <c r="F5275" s="418">
        <v>44249</v>
      </c>
      <c r="G5275" s="417" t="s">
        <v>2283</v>
      </c>
      <c r="I5275" s="379">
        <f t="shared" ca="1" si="321"/>
        <v>-322</v>
      </c>
      <c r="J5275" s="379">
        <f t="shared" ca="1" si="322"/>
        <v>-224</v>
      </c>
      <c r="K5275" s="391" t="str">
        <f t="shared" ca="1" si="323"/>
        <v>27,75</v>
      </c>
      <c r="L5275" s="379"/>
      <c r="O5275" s="379"/>
    </row>
    <row r="5276" spans="1:15">
      <c r="A5276" s="417" t="s">
        <v>2155</v>
      </c>
      <c r="B5276" s="417" t="s">
        <v>18417</v>
      </c>
      <c r="C5276" s="417" t="s">
        <v>2281</v>
      </c>
      <c r="D5276" s="417" t="s">
        <v>4061</v>
      </c>
      <c r="E5276" s="391">
        <v>6.35</v>
      </c>
      <c r="F5276" s="418">
        <v>44249</v>
      </c>
      <c r="G5276" s="417" t="s">
        <v>2283</v>
      </c>
      <c r="I5276" s="379">
        <f t="shared" ca="1" si="321"/>
        <v>-322</v>
      </c>
      <c r="J5276" s="379">
        <f t="shared" ca="1" si="322"/>
        <v>-224</v>
      </c>
      <c r="K5276" s="391" t="str">
        <f t="shared" ca="1" si="323"/>
        <v>28,25</v>
      </c>
      <c r="L5276" s="379"/>
      <c r="O5276" s="379"/>
    </row>
    <row r="5277" spans="1:15">
      <c r="A5277" s="417" t="s">
        <v>201</v>
      </c>
      <c r="B5277" s="417" t="s">
        <v>11780</v>
      </c>
      <c r="C5277" s="417" t="s">
        <v>2281</v>
      </c>
      <c r="D5277" s="417" t="s">
        <v>11781</v>
      </c>
      <c r="E5277" s="391">
        <v>8.15</v>
      </c>
      <c r="F5277" s="418">
        <v>44249</v>
      </c>
      <c r="G5277" s="417" t="s">
        <v>2283</v>
      </c>
      <c r="I5277" s="379">
        <f t="shared" ca="1" si="321"/>
        <v>-322</v>
      </c>
      <c r="J5277" s="379">
        <f t="shared" ca="1" si="322"/>
        <v>-224</v>
      </c>
      <c r="K5277" s="391" t="str">
        <f t="shared" ca="1" si="323"/>
        <v>28,50</v>
      </c>
      <c r="L5277" s="379"/>
      <c r="O5277" s="379"/>
    </row>
    <row r="5278" spans="1:15">
      <c r="A5278" s="417" t="s">
        <v>200</v>
      </c>
      <c r="B5278" s="417" t="s">
        <v>18418</v>
      </c>
      <c r="C5278" s="417" t="s">
        <v>2281</v>
      </c>
      <c r="D5278" s="417" t="s">
        <v>5048</v>
      </c>
      <c r="E5278" s="391">
        <v>5.9</v>
      </c>
      <c r="F5278" s="418">
        <v>44249</v>
      </c>
      <c r="G5278" s="417" t="s">
        <v>2283</v>
      </c>
      <c r="I5278" s="379">
        <f t="shared" ca="1" si="321"/>
        <v>-322</v>
      </c>
      <c r="J5278" s="379">
        <f t="shared" ca="1" si="322"/>
        <v>-224</v>
      </c>
      <c r="K5278" s="391" t="str">
        <f t="shared" ca="1" si="323"/>
        <v>28,75</v>
      </c>
      <c r="L5278" s="379"/>
      <c r="O5278" s="379"/>
    </row>
    <row r="5279" spans="1:15">
      <c r="A5279" s="417" t="s">
        <v>201</v>
      </c>
      <c r="B5279" s="417" t="s">
        <v>11782</v>
      </c>
      <c r="C5279" s="417" t="s">
        <v>2281</v>
      </c>
      <c r="D5279" s="417" t="s">
        <v>11783</v>
      </c>
      <c r="E5279" s="391">
        <v>6.09</v>
      </c>
      <c r="F5279" s="418">
        <v>44249</v>
      </c>
      <c r="G5279" s="417" t="s">
        <v>2283</v>
      </c>
      <c r="I5279" s="379">
        <f t="shared" ca="1" si="321"/>
        <v>-322</v>
      </c>
      <c r="J5279" s="379">
        <f t="shared" ca="1" si="322"/>
        <v>-224</v>
      </c>
      <c r="K5279" s="391" t="str">
        <f t="shared" ca="1" si="323"/>
        <v>31,00</v>
      </c>
      <c r="L5279" s="379"/>
      <c r="O5279" s="379"/>
    </row>
    <row r="5280" spans="1:15">
      <c r="A5280" s="417" t="s">
        <v>2155</v>
      </c>
      <c r="B5280" s="417" t="s">
        <v>11784</v>
      </c>
      <c r="C5280" s="417" t="s">
        <v>2281</v>
      </c>
      <c r="D5280" s="417" t="s">
        <v>11785</v>
      </c>
      <c r="E5280" s="391">
        <v>4.9000000000000004</v>
      </c>
      <c r="F5280" s="418">
        <v>44249</v>
      </c>
      <c r="G5280" s="417" t="s">
        <v>2283</v>
      </c>
      <c r="I5280" s="379">
        <f t="shared" ca="1" si="321"/>
        <v>-322</v>
      </c>
      <c r="J5280" s="379">
        <f t="shared" ca="1" si="322"/>
        <v>-224</v>
      </c>
      <c r="K5280" s="391" t="str">
        <f t="shared" ca="1" si="323"/>
        <v>30,50</v>
      </c>
      <c r="L5280" s="379"/>
      <c r="O5280" s="379"/>
    </row>
    <row r="5281" spans="1:15">
      <c r="A5281" s="417" t="s">
        <v>2155</v>
      </c>
      <c r="B5281" s="417" t="s">
        <v>11786</v>
      </c>
      <c r="C5281" s="417" t="s">
        <v>2281</v>
      </c>
      <c r="D5281" s="417" t="s">
        <v>11787</v>
      </c>
      <c r="E5281" s="391">
        <v>2.4500000000000002</v>
      </c>
      <c r="F5281" s="418">
        <v>44249</v>
      </c>
      <c r="G5281" s="417" t="s">
        <v>2283</v>
      </c>
      <c r="I5281" s="379">
        <f t="shared" ca="1" si="321"/>
        <v>-322</v>
      </c>
      <c r="J5281" s="379">
        <f t="shared" ca="1" si="322"/>
        <v>-224</v>
      </c>
      <c r="K5281" s="391" t="str">
        <f t="shared" ca="1" si="323"/>
        <v>32,00</v>
      </c>
      <c r="L5281" s="379"/>
      <c r="O5281" s="379"/>
    </row>
    <row r="5282" spans="1:15">
      <c r="A5282" s="417" t="s">
        <v>200</v>
      </c>
      <c r="B5282" s="417" t="s">
        <v>18419</v>
      </c>
      <c r="C5282" s="417" t="s">
        <v>2281</v>
      </c>
      <c r="D5282" s="417" t="s">
        <v>3073</v>
      </c>
      <c r="E5282" s="391">
        <v>3.42</v>
      </c>
      <c r="F5282" s="418">
        <v>44249</v>
      </c>
      <c r="G5282" s="417" t="s">
        <v>2283</v>
      </c>
      <c r="I5282" s="379">
        <f t="shared" ca="1" si="321"/>
        <v>-322</v>
      </c>
      <c r="J5282" s="379">
        <f t="shared" ca="1" si="322"/>
        <v>-224</v>
      </c>
      <c r="K5282" s="391" t="str">
        <f t="shared" ca="1" si="323"/>
        <v>32,25</v>
      </c>
      <c r="L5282" s="379"/>
      <c r="O5282" s="379"/>
    </row>
    <row r="5283" spans="1:15">
      <c r="A5283" s="417" t="s">
        <v>201</v>
      </c>
      <c r="B5283" s="417" t="s">
        <v>11788</v>
      </c>
      <c r="C5283" s="417" t="s">
        <v>2281</v>
      </c>
      <c r="D5283" s="417" t="s">
        <v>6806</v>
      </c>
      <c r="E5283" s="391">
        <v>4.92</v>
      </c>
      <c r="F5283" s="418">
        <v>44249</v>
      </c>
      <c r="G5283" s="417" t="s">
        <v>2283</v>
      </c>
      <c r="I5283" s="379">
        <f t="shared" ca="1" si="321"/>
        <v>-322</v>
      </c>
      <c r="J5283" s="379">
        <f t="shared" ca="1" si="322"/>
        <v>-224</v>
      </c>
      <c r="K5283" s="391" t="str">
        <f t="shared" ca="1" si="323"/>
        <v>32,50</v>
      </c>
      <c r="L5283" s="379"/>
      <c r="O5283" s="379"/>
    </row>
    <row r="5284" spans="1:15">
      <c r="A5284" s="417" t="s">
        <v>2155</v>
      </c>
      <c r="B5284" s="417" t="s">
        <v>17859</v>
      </c>
      <c r="C5284" s="417" t="s">
        <v>2281</v>
      </c>
      <c r="D5284" s="417" t="s">
        <v>3942</v>
      </c>
      <c r="E5284" s="391">
        <v>2.9</v>
      </c>
      <c r="F5284" s="418">
        <v>44249</v>
      </c>
      <c r="G5284" s="417" t="s">
        <v>2283</v>
      </c>
      <c r="I5284" s="379">
        <f t="shared" ca="1" si="321"/>
        <v>-322</v>
      </c>
      <c r="J5284" s="379">
        <f t="shared" ca="1" si="322"/>
        <v>-224</v>
      </c>
      <c r="K5284" s="391" t="str">
        <f t="shared" ca="1" si="323"/>
        <v>33,00</v>
      </c>
      <c r="L5284" s="379"/>
      <c r="O5284" s="379"/>
    </row>
    <row r="5285" spans="1:15">
      <c r="A5285" s="417" t="s">
        <v>2155</v>
      </c>
      <c r="B5285" s="417" t="s">
        <v>17860</v>
      </c>
      <c r="C5285" s="417" t="s">
        <v>2281</v>
      </c>
      <c r="D5285" s="417" t="s">
        <v>17861</v>
      </c>
      <c r="E5285" s="391">
        <v>2.56</v>
      </c>
      <c r="F5285" s="418">
        <v>44249</v>
      </c>
      <c r="G5285" s="417" t="s">
        <v>2283</v>
      </c>
      <c r="I5285" s="379">
        <f t="shared" ca="1" si="321"/>
        <v>-322</v>
      </c>
      <c r="J5285" s="379">
        <f t="shared" ca="1" si="322"/>
        <v>-224</v>
      </c>
      <c r="K5285" s="391" t="str">
        <f t="shared" ca="1" si="323"/>
        <v>34,00</v>
      </c>
      <c r="L5285" s="379"/>
      <c r="O5285" s="379"/>
    </row>
    <row r="5286" spans="1:15">
      <c r="A5286" s="417" t="s">
        <v>200</v>
      </c>
      <c r="B5286" s="417" t="s">
        <v>6953</v>
      </c>
      <c r="C5286" s="417" t="s">
        <v>2281</v>
      </c>
      <c r="D5286" s="417" t="s">
        <v>3965</v>
      </c>
      <c r="E5286" s="391">
        <v>1.36</v>
      </c>
      <c r="F5286" s="418">
        <v>44249</v>
      </c>
      <c r="G5286" s="417" t="s">
        <v>2286</v>
      </c>
      <c r="I5286" s="379">
        <f t="shared" ca="1" si="321"/>
        <v>-322</v>
      </c>
      <c r="J5286" s="379">
        <f t="shared" ca="1" si="322"/>
        <v>-224</v>
      </c>
      <c r="K5286" s="391" t="str">
        <f t="shared" ca="1" si="323"/>
        <v>33,50</v>
      </c>
      <c r="L5286" s="379"/>
      <c r="O5286" s="379"/>
    </row>
    <row r="5287" spans="1:15">
      <c r="A5287" s="417" t="s">
        <v>2155</v>
      </c>
      <c r="B5287" s="417" t="s">
        <v>17102</v>
      </c>
      <c r="C5287" s="417" t="s">
        <v>2281</v>
      </c>
      <c r="D5287" s="417" t="s">
        <v>7004</v>
      </c>
      <c r="E5287" s="391">
        <v>1.96</v>
      </c>
      <c r="F5287" s="418">
        <v>44249</v>
      </c>
      <c r="G5287" s="417" t="s">
        <v>2283</v>
      </c>
      <c r="I5287" s="379">
        <f t="shared" ca="1" si="321"/>
        <v>-322</v>
      </c>
      <c r="J5287" s="379">
        <f t="shared" ca="1" si="322"/>
        <v>-224</v>
      </c>
      <c r="K5287" s="391" t="str">
        <f t="shared" ca="1" si="323"/>
        <v>33,75</v>
      </c>
      <c r="L5287" s="379"/>
      <c r="O5287" s="379"/>
    </row>
    <row r="5288" spans="1:15">
      <c r="A5288" s="417" t="s">
        <v>2155</v>
      </c>
      <c r="B5288" s="417" t="s">
        <v>17862</v>
      </c>
      <c r="C5288" s="417" t="s">
        <v>2281</v>
      </c>
      <c r="D5288" s="417" t="s">
        <v>5678</v>
      </c>
      <c r="E5288" s="391">
        <v>1.86</v>
      </c>
      <c r="F5288" s="418">
        <v>44249</v>
      </c>
      <c r="G5288" s="417" t="s">
        <v>2283</v>
      </c>
      <c r="I5288" s="379">
        <f t="shared" ca="1" si="321"/>
        <v>-322</v>
      </c>
      <c r="J5288" s="379">
        <f t="shared" ca="1" si="322"/>
        <v>-224</v>
      </c>
      <c r="K5288" s="391" t="str">
        <f t="shared" ca="1" si="323"/>
        <v>34,25</v>
      </c>
      <c r="L5288" s="379"/>
      <c r="O5288" s="379"/>
    </row>
    <row r="5289" spans="1:15">
      <c r="A5289" s="417" t="s">
        <v>201</v>
      </c>
      <c r="B5289" s="417" t="s">
        <v>18420</v>
      </c>
      <c r="C5289" s="417" t="s">
        <v>2281</v>
      </c>
      <c r="D5289" s="417" t="s">
        <v>11873</v>
      </c>
      <c r="E5289" s="391">
        <v>2.1</v>
      </c>
      <c r="F5289" s="418">
        <v>44249</v>
      </c>
      <c r="G5289" s="417" t="s">
        <v>2283</v>
      </c>
      <c r="I5289" s="379">
        <f t="shared" ca="1" si="321"/>
        <v>-322</v>
      </c>
      <c r="J5289" s="379">
        <f t="shared" ca="1" si="322"/>
        <v>-224</v>
      </c>
      <c r="K5289" s="391" t="str">
        <f t="shared" ca="1" si="323"/>
        <v>34,50</v>
      </c>
      <c r="L5289" s="379"/>
      <c r="O5289" s="379"/>
    </row>
    <row r="5290" spans="1:15">
      <c r="A5290" s="417" t="s">
        <v>200</v>
      </c>
      <c r="B5290" s="417" t="s">
        <v>11789</v>
      </c>
      <c r="C5290" s="417" t="s">
        <v>2281</v>
      </c>
      <c r="D5290" s="417" t="s">
        <v>4594</v>
      </c>
      <c r="E5290" s="391">
        <v>1.53</v>
      </c>
      <c r="F5290" s="418">
        <v>44249</v>
      </c>
      <c r="G5290" s="417" t="s">
        <v>2283</v>
      </c>
      <c r="I5290" s="379">
        <f t="shared" ca="1" si="321"/>
        <v>-322</v>
      </c>
      <c r="J5290" s="379">
        <f t="shared" ca="1" si="322"/>
        <v>-224</v>
      </c>
      <c r="K5290" s="391" t="str">
        <f t="shared" ca="1" si="323"/>
        <v>34,75</v>
      </c>
      <c r="L5290" s="379"/>
      <c r="O5290" s="379"/>
    </row>
    <row r="5291" spans="1:15">
      <c r="A5291" s="417" t="s">
        <v>201</v>
      </c>
      <c r="B5291" s="417" t="s">
        <v>11790</v>
      </c>
      <c r="C5291" s="417" t="s">
        <v>2281</v>
      </c>
      <c r="D5291" s="417" t="s">
        <v>11791</v>
      </c>
      <c r="E5291" s="391">
        <v>1.81</v>
      </c>
      <c r="F5291" s="418">
        <v>44249</v>
      </c>
      <c r="G5291" s="417" t="s">
        <v>2283</v>
      </c>
      <c r="I5291" s="379">
        <f t="shared" ca="1" si="321"/>
        <v>-322</v>
      </c>
      <c r="J5291" s="379">
        <f t="shared" ca="1" si="322"/>
        <v>-224</v>
      </c>
      <c r="K5291" s="391" t="str">
        <f t="shared" ca="1" si="323"/>
        <v>35,00</v>
      </c>
      <c r="L5291" s="379"/>
      <c r="O5291" s="379"/>
    </row>
    <row r="5292" spans="1:15">
      <c r="A5292" s="417" t="s">
        <v>2155</v>
      </c>
      <c r="B5292" s="417" t="s">
        <v>17103</v>
      </c>
      <c r="C5292" s="417" t="s">
        <v>2281</v>
      </c>
      <c r="D5292" s="417" t="s">
        <v>17104</v>
      </c>
      <c r="E5292" s="391">
        <v>2.12</v>
      </c>
      <c r="F5292" s="418">
        <v>44249</v>
      </c>
      <c r="G5292" s="417" t="s">
        <v>2283</v>
      </c>
      <c r="I5292" s="379">
        <f t="shared" ca="1" si="321"/>
        <v>-322</v>
      </c>
      <c r="J5292" s="379">
        <f t="shared" ca="1" si="322"/>
        <v>-224</v>
      </c>
      <c r="K5292" s="391" t="str">
        <f t="shared" ca="1" si="323"/>
        <v>35,50</v>
      </c>
      <c r="L5292" s="379"/>
      <c r="O5292" s="379"/>
    </row>
    <row r="5293" spans="1:15">
      <c r="A5293" s="417" t="s">
        <v>200</v>
      </c>
      <c r="B5293" s="417" t="s">
        <v>17105</v>
      </c>
      <c r="C5293" s="417" t="s">
        <v>2281</v>
      </c>
      <c r="D5293" s="417" t="s">
        <v>5679</v>
      </c>
      <c r="E5293" s="391">
        <v>1.55</v>
      </c>
      <c r="F5293" s="418">
        <v>44249</v>
      </c>
      <c r="G5293" s="417" t="s">
        <v>2283</v>
      </c>
      <c r="I5293" s="379">
        <f t="shared" ca="1" si="321"/>
        <v>-322</v>
      </c>
      <c r="J5293" s="379">
        <f t="shared" ca="1" si="322"/>
        <v>-224</v>
      </c>
      <c r="K5293" s="391" t="str">
        <f t="shared" ca="1" si="323"/>
        <v>35,25</v>
      </c>
      <c r="L5293" s="379"/>
      <c r="O5293" s="379"/>
    </row>
    <row r="5294" spans="1:15">
      <c r="A5294" s="417" t="s">
        <v>201</v>
      </c>
      <c r="B5294" s="417" t="s">
        <v>11792</v>
      </c>
      <c r="C5294" s="417" t="s">
        <v>2281</v>
      </c>
      <c r="D5294" s="417" t="s">
        <v>3990</v>
      </c>
      <c r="E5294" s="391">
        <v>1.8</v>
      </c>
      <c r="F5294" s="418">
        <v>44249</v>
      </c>
      <c r="G5294" s="417" t="s">
        <v>2286</v>
      </c>
      <c r="I5294" s="379">
        <f t="shared" ca="1" si="321"/>
        <v>-322</v>
      </c>
      <c r="J5294" s="379">
        <f t="shared" ca="1" si="322"/>
        <v>-224</v>
      </c>
      <c r="K5294" s="391" t="str">
        <f t="shared" ca="1" si="323"/>
        <v>35,75</v>
      </c>
      <c r="L5294" s="379"/>
      <c r="O5294" s="379"/>
    </row>
    <row r="5295" spans="1:15">
      <c r="A5295" s="417" t="s">
        <v>200</v>
      </c>
      <c r="B5295" s="417" t="s">
        <v>11793</v>
      </c>
      <c r="C5295" s="417" t="s">
        <v>2281</v>
      </c>
      <c r="D5295" s="417" t="s">
        <v>3077</v>
      </c>
      <c r="E5295" s="391">
        <v>1.1599999999999999</v>
      </c>
      <c r="F5295" s="418">
        <v>44249</v>
      </c>
      <c r="G5295" s="417" t="s">
        <v>2283</v>
      </c>
      <c r="I5295" s="379">
        <f t="shared" ca="1" si="321"/>
        <v>-322</v>
      </c>
      <c r="J5295" s="379">
        <f t="shared" ca="1" si="322"/>
        <v>-224</v>
      </c>
      <c r="K5295" s="391" t="str">
        <f t="shared" ca="1" si="323"/>
        <v>35,75</v>
      </c>
      <c r="L5295" s="379"/>
      <c r="O5295" s="379"/>
    </row>
    <row r="5296" spans="1:15">
      <c r="A5296" s="417" t="s">
        <v>201</v>
      </c>
      <c r="B5296" s="417" t="s">
        <v>11794</v>
      </c>
      <c r="C5296" s="417" t="s">
        <v>2281</v>
      </c>
      <c r="D5296" s="417" t="s">
        <v>11795</v>
      </c>
      <c r="E5296" s="391">
        <v>1.35</v>
      </c>
      <c r="F5296" s="418">
        <v>44249</v>
      </c>
      <c r="G5296" s="417" t="s">
        <v>2283</v>
      </c>
      <c r="I5296" s="379">
        <f t="shared" ca="1" si="321"/>
        <v>-322</v>
      </c>
      <c r="J5296" s="379">
        <f t="shared" ca="1" si="322"/>
        <v>-224</v>
      </c>
      <c r="K5296" s="391" t="str">
        <f t="shared" ca="1" si="323"/>
        <v>36,00</v>
      </c>
      <c r="L5296" s="379"/>
      <c r="O5296" s="379"/>
    </row>
    <row r="5297" spans="1:15">
      <c r="A5297" s="417" t="s">
        <v>200</v>
      </c>
      <c r="B5297" s="417" t="s">
        <v>11796</v>
      </c>
      <c r="C5297" s="417" t="s">
        <v>2281</v>
      </c>
      <c r="D5297" s="417" t="s">
        <v>3058</v>
      </c>
      <c r="E5297" s="391">
        <v>1.2</v>
      </c>
      <c r="F5297" s="418">
        <v>44249</v>
      </c>
      <c r="G5297" s="417" t="s">
        <v>2286</v>
      </c>
      <c r="I5297" s="379">
        <f t="shared" ca="1" si="321"/>
        <v>-322</v>
      </c>
      <c r="J5297" s="379">
        <f t="shared" ca="1" si="322"/>
        <v>-224</v>
      </c>
      <c r="K5297" s="391" t="str">
        <f t="shared" ca="1" si="323"/>
        <v>36,00</v>
      </c>
      <c r="L5297" s="379"/>
      <c r="O5297" s="379"/>
    </row>
    <row r="5298" spans="1:15">
      <c r="A5298" s="417" t="s">
        <v>2155</v>
      </c>
      <c r="B5298" s="417" t="s">
        <v>11797</v>
      </c>
      <c r="C5298" s="417" t="s">
        <v>2281</v>
      </c>
      <c r="D5298" s="417" t="s">
        <v>3948</v>
      </c>
      <c r="E5298" s="391">
        <v>1.6</v>
      </c>
      <c r="F5298" s="418">
        <v>44249</v>
      </c>
      <c r="G5298" s="417" t="s">
        <v>2283</v>
      </c>
      <c r="I5298" s="379">
        <f t="shared" ca="1" si="321"/>
        <v>-322</v>
      </c>
      <c r="J5298" s="379">
        <f t="shared" ca="1" si="322"/>
        <v>-224</v>
      </c>
      <c r="K5298" s="391" t="str">
        <f t="shared" ca="1" si="323"/>
        <v>36,25</v>
      </c>
      <c r="L5298" s="379"/>
      <c r="O5298" s="379"/>
    </row>
    <row r="5299" spans="1:15">
      <c r="A5299" s="417" t="s">
        <v>2155</v>
      </c>
      <c r="B5299" s="417" t="s">
        <v>6954</v>
      </c>
      <c r="C5299" s="417" t="s">
        <v>2281</v>
      </c>
      <c r="D5299" s="417" t="s">
        <v>3968</v>
      </c>
      <c r="E5299" s="391">
        <v>1.2</v>
      </c>
      <c r="F5299" s="418">
        <v>44249</v>
      </c>
      <c r="G5299" s="417" t="s">
        <v>2286</v>
      </c>
      <c r="I5299" s="379">
        <f t="shared" ca="1" si="321"/>
        <v>-322</v>
      </c>
      <c r="J5299" s="379">
        <f t="shared" ca="1" si="322"/>
        <v>-224</v>
      </c>
      <c r="K5299" s="391" t="str">
        <f t="shared" ca="1" si="323"/>
        <v>36,50</v>
      </c>
      <c r="L5299" s="379"/>
      <c r="O5299" s="379"/>
    </row>
    <row r="5300" spans="1:15">
      <c r="A5300" s="417" t="s">
        <v>2155</v>
      </c>
      <c r="B5300" s="417" t="s">
        <v>11798</v>
      </c>
      <c r="C5300" s="417" t="s">
        <v>2281</v>
      </c>
      <c r="D5300" s="417" t="s">
        <v>6694</v>
      </c>
      <c r="E5300" s="391">
        <v>0.95</v>
      </c>
      <c r="F5300" s="418">
        <v>44249</v>
      </c>
      <c r="G5300" s="417" t="s">
        <v>2283</v>
      </c>
      <c r="I5300" s="379">
        <f t="shared" ca="1" si="321"/>
        <v>-322</v>
      </c>
      <c r="J5300" s="379">
        <f t="shared" ca="1" si="322"/>
        <v>-224</v>
      </c>
      <c r="K5300" s="391" t="str">
        <f t="shared" ca="1" si="323"/>
        <v>36,75</v>
      </c>
      <c r="L5300" s="379"/>
      <c r="O5300" s="379"/>
    </row>
    <row r="5301" spans="1:15">
      <c r="A5301" s="417" t="s">
        <v>201</v>
      </c>
      <c r="B5301" s="417" t="s">
        <v>11799</v>
      </c>
      <c r="C5301" s="417" t="s">
        <v>2281</v>
      </c>
      <c r="D5301" s="417" t="s">
        <v>3992</v>
      </c>
      <c r="E5301" s="391">
        <v>1.05</v>
      </c>
      <c r="F5301" s="418">
        <v>44249</v>
      </c>
      <c r="G5301" s="417" t="s">
        <v>2283</v>
      </c>
      <c r="I5301" s="379">
        <f t="shared" ca="1" si="321"/>
        <v>-322</v>
      </c>
      <c r="J5301" s="379">
        <f t="shared" ca="1" si="322"/>
        <v>-224</v>
      </c>
      <c r="K5301" s="391" t="str">
        <f t="shared" ca="1" si="323"/>
        <v>37,00</v>
      </c>
      <c r="L5301" s="379"/>
      <c r="O5301" s="379"/>
    </row>
    <row r="5302" spans="1:15">
      <c r="A5302" s="417" t="s">
        <v>2155</v>
      </c>
      <c r="B5302" s="417" t="s">
        <v>11800</v>
      </c>
      <c r="C5302" s="417" t="s">
        <v>2281</v>
      </c>
      <c r="D5302" s="417" t="s">
        <v>11801</v>
      </c>
      <c r="E5302" s="391">
        <v>0.98</v>
      </c>
      <c r="F5302" s="418">
        <v>44249</v>
      </c>
      <c r="G5302" s="417" t="s">
        <v>2283</v>
      </c>
      <c r="I5302" s="379">
        <f t="shared" ca="1" si="321"/>
        <v>-322</v>
      </c>
      <c r="J5302" s="379">
        <f t="shared" ca="1" si="322"/>
        <v>-224</v>
      </c>
      <c r="K5302" s="391" t="str">
        <f t="shared" ca="1" si="323"/>
        <v>37,50</v>
      </c>
      <c r="L5302" s="379"/>
      <c r="O5302" s="379"/>
    </row>
    <row r="5303" spans="1:15">
      <c r="A5303" s="417" t="s">
        <v>200</v>
      </c>
      <c r="B5303" s="417" t="s">
        <v>11802</v>
      </c>
      <c r="C5303" s="417" t="s">
        <v>2281</v>
      </c>
      <c r="D5303" s="417" t="s">
        <v>3078</v>
      </c>
      <c r="E5303" s="391">
        <v>1.18</v>
      </c>
      <c r="F5303" s="418">
        <v>44249</v>
      </c>
      <c r="G5303" s="417" t="s">
        <v>2286</v>
      </c>
      <c r="I5303" s="379">
        <f t="shared" ca="1" si="321"/>
        <v>-322</v>
      </c>
      <c r="J5303" s="379">
        <f t="shared" ca="1" si="322"/>
        <v>-224</v>
      </c>
      <c r="K5303" s="391" t="str">
        <f t="shared" ca="1" si="323"/>
        <v>37,50</v>
      </c>
      <c r="L5303" s="379"/>
      <c r="O5303" s="379"/>
    </row>
    <row r="5304" spans="1:15">
      <c r="A5304" s="417" t="s">
        <v>201</v>
      </c>
      <c r="B5304" s="417" t="s">
        <v>11803</v>
      </c>
      <c r="C5304" s="417" t="s">
        <v>2281</v>
      </c>
      <c r="D5304" s="417" t="s">
        <v>11804</v>
      </c>
      <c r="E5304" s="391">
        <v>0.76</v>
      </c>
      <c r="F5304" s="418">
        <v>44249</v>
      </c>
      <c r="G5304" s="417" t="s">
        <v>2283</v>
      </c>
      <c r="I5304" s="379">
        <f t="shared" ca="1" si="321"/>
        <v>-322</v>
      </c>
      <c r="J5304" s="379">
        <f t="shared" ca="1" si="322"/>
        <v>-224</v>
      </c>
      <c r="K5304" s="391" t="str">
        <f t="shared" ca="1" si="323"/>
        <v>38,00</v>
      </c>
      <c r="L5304" s="379"/>
      <c r="O5304" s="379"/>
    </row>
    <row r="5305" spans="1:15">
      <c r="A5305" s="417" t="s">
        <v>200</v>
      </c>
      <c r="B5305" s="417" t="s">
        <v>11805</v>
      </c>
      <c r="C5305" s="417" t="s">
        <v>2281</v>
      </c>
      <c r="D5305" s="417" t="s">
        <v>3207</v>
      </c>
      <c r="E5305" s="391">
        <v>0.36</v>
      </c>
      <c r="F5305" s="418">
        <v>44249</v>
      </c>
      <c r="G5305" s="417" t="s">
        <v>2286</v>
      </c>
      <c r="I5305" s="379">
        <f t="shared" ca="1" si="321"/>
        <v>-322</v>
      </c>
      <c r="J5305" s="379">
        <f t="shared" ca="1" si="322"/>
        <v>-224</v>
      </c>
      <c r="K5305" s="391" t="str">
        <f t="shared" ca="1" si="323"/>
        <v>38,00</v>
      </c>
      <c r="L5305" s="379"/>
      <c r="O5305" s="379"/>
    </row>
    <row r="5306" spans="1:15">
      <c r="A5306" s="417" t="s">
        <v>201</v>
      </c>
      <c r="B5306" s="417" t="s">
        <v>11806</v>
      </c>
      <c r="C5306" s="417" t="s">
        <v>2281</v>
      </c>
      <c r="D5306" s="417" t="s">
        <v>11807</v>
      </c>
      <c r="E5306" s="391">
        <v>0.85</v>
      </c>
      <c r="F5306" s="418">
        <v>44249</v>
      </c>
      <c r="G5306" s="417" t="s">
        <v>2283</v>
      </c>
      <c r="I5306" s="379">
        <f t="shared" ca="1" si="321"/>
        <v>-322</v>
      </c>
      <c r="J5306" s="379">
        <f t="shared" ca="1" si="322"/>
        <v>-224</v>
      </c>
      <c r="K5306" s="391" t="str">
        <f t="shared" ca="1" si="323"/>
        <v>39,00</v>
      </c>
      <c r="L5306" s="379"/>
      <c r="O5306" s="379"/>
    </row>
    <row r="5307" spans="1:15">
      <c r="A5307" s="417" t="s">
        <v>200</v>
      </c>
      <c r="B5307" s="417" t="s">
        <v>11808</v>
      </c>
      <c r="C5307" s="417" t="s">
        <v>2281</v>
      </c>
      <c r="D5307" s="417" t="s">
        <v>4054</v>
      </c>
      <c r="E5307" s="391">
        <v>0.6</v>
      </c>
      <c r="F5307" s="418">
        <v>44249</v>
      </c>
      <c r="G5307" s="417" t="s">
        <v>2286</v>
      </c>
      <c r="I5307" s="379">
        <f t="shared" ca="1" si="321"/>
        <v>-322</v>
      </c>
      <c r="J5307" s="379">
        <f t="shared" ca="1" si="322"/>
        <v>-224</v>
      </c>
      <c r="K5307" s="391" t="str">
        <f t="shared" ca="1" si="323"/>
        <v>39,00</v>
      </c>
      <c r="L5307" s="379"/>
      <c r="O5307" s="379"/>
    </row>
    <row r="5308" spans="1:15">
      <c r="A5308" s="417" t="s">
        <v>201</v>
      </c>
      <c r="B5308" s="417" t="s">
        <v>11809</v>
      </c>
      <c r="C5308" s="417" t="s">
        <v>2281</v>
      </c>
      <c r="D5308" s="417" t="s">
        <v>3944</v>
      </c>
      <c r="E5308" s="391">
        <v>1.25</v>
      </c>
      <c r="F5308" s="418">
        <v>44249</v>
      </c>
      <c r="G5308" s="417" t="s">
        <v>2283</v>
      </c>
      <c r="I5308" s="379">
        <f t="shared" ca="1" si="321"/>
        <v>-322</v>
      </c>
      <c r="J5308" s="379">
        <f t="shared" ca="1" si="322"/>
        <v>-224</v>
      </c>
      <c r="K5308" s="391" t="str">
        <f t="shared" ca="1" si="323"/>
        <v>40,00</v>
      </c>
      <c r="L5308" s="379"/>
      <c r="O5308" s="379"/>
    </row>
    <row r="5309" spans="1:15">
      <c r="A5309" s="417" t="s">
        <v>200</v>
      </c>
      <c r="B5309" s="417" t="s">
        <v>11810</v>
      </c>
      <c r="C5309" s="417" t="s">
        <v>2281</v>
      </c>
      <c r="D5309" s="417" t="s">
        <v>3974</v>
      </c>
      <c r="E5309" s="391">
        <v>0.88</v>
      </c>
      <c r="F5309" s="418">
        <v>44249</v>
      </c>
      <c r="G5309" s="417" t="s">
        <v>2286</v>
      </c>
      <c r="I5309" s="379">
        <f t="shared" ca="1" si="321"/>
        <v>-322</v>
      </c>
      <c r="J5309" s="379">
        <f t="shared" ca="1" si="322"/>
        <v>-224</v>
      </c>
      <c r="K5309" s="391" t="str">
        <f t="shared" ca="1" si="323"/>
        <v>40,00</v>
      </c>
      <c r="L5309" s="379"/>
      <c r="O5309" s="379"/>
    </row>
    <row r="5310" spans="1:15">
      <c r="A5310" s="417" t="s">
        <v>201</v>
      </c>
      <c r="B5310" s="417" t="s">
        <v>3935</v>
      </c>
      <c r="C5310" s="417" t="s">
        <v>2281</v>
      </c>
      <c r="D5310" s="417" t="s">
        <v>3936</v>
      </c>
      <c r="E5310" s="391">
        <v>0.89</v>
      </c>
      <c r="F5310" s="418">
        <v>44249</v>
      </c>
      <c r="G5310" s="417" t="s">
        <v>2286</v>
      </c>
      <c r="I5310" s="379">
        <f t="shared" ca="1" si="321"/>
        <v>-322</v>
      </c>
      <c r="J5310" s="379">
        <f t="shared" ca="1" si="322"/>
        <v>-224</v>
      </c>
      <c r="K5310" s="391" t="str">
        <f t="shared" ca="1" si="323"/>
        <v>41,25</v>
      </c>
      <c r="L5310" s="379"/>
      <c r="O5310" s="379"/>
    </row>
    <row r="5311" spans="1:15">
      <c r="A5311" s="417" t="s">
        <v>2155</v>
      </c>
      <c r="B5311" s="417" t="s">
        <v>3937</v>
      </c>
      <c r="C5311" s="417" t="s">
        <v>2281</v>
      </c>
      <c r="D5311" s="417" t="s">
        <v>3938</v>
      </c>
      <c r="E5311" s="391">
        <v>0.9</v>
      </c>
      <c r="F5311" s="418">
        <v>44249</v>
      </c>
      <c r="G5311" s="417" t="s">
        <v>2283</v>
      </c>
      <c r="I5311" s="379">
        <f t="shared" ca="1" si="321"/>
        <v>-322</v>
      </c>
      <c r="J5311" s="379">
        <f t="shared" ca="1" si="322"/>
        <v>-224</v>
      </c>
      <c r="K5311" s="391" t="str">
        <f t="shared" ca="1" si="323"/>
        <v>41,00</v>
      </c>
      <c r="L5311" s="379"/>
      <c r="O5311" s="379"/>
    </row>
    <row r="5312" spans="1:15">
      <c r="A5312" s="417" t="s">
        <v>200</v>
      </c>
      <c r="B5312" s="417" t="s">
        <v>11811</v>
      </c>
      <c r="C5312" s="417" t="s">
        <v>2281</v>
      </c>
      <c r="D5312" s="417" t="s">
        <v>3976</v>
      </c>
      <c r="E5312" s="391">
        <v>0.65</v>
      </c>
      <c r="F5312" s="418">
        <v>44249</v>
      </c>
      <c r="G5312" s="417" t="s">
        <v>2286</v>
      </c>
      <c r="I5312" s="379">
        <f t="shared" ca="1" si="321"/>
        <v>-322</v>
      </c>
      <c r="J5312" s="379">
        <f t="shared" ca="1" si="322"/>
        <v>-224</v>
      </c>
      <c r="K5312" s="391" t="str">
        <f t="shared" ca="1" si="323"/>
        <v>41,00</v>
      </c>
      <c r="L5312" s="379"/>
      <c r="O5312" s="379"/>
    </row>
    <row r="5313" spans="1:15">
      <c r="A5313" s="417" t="s">
        <v>201</v>
      </c>
      <c r="B5313" s="417" t="s">
        <v>3939</v>
      </c>
      <c r="C5313" s="417" t="s">
        <v>2281</v>
      </c>
      <c r="D5313" s="417" t="s">
        <v>3940</v>
      </c>
      <c r="E5313" s="391">
        <v>0.65</v>
      </c>
      <c r="F5313" s="418">
        <v>44249</v>
      </c>
      <c r="G5313" s="417" t="s">
        <v>2286</v>
      </c>
      <c r="I5313" s="379">
        <f t="shared" ca="1" si="321"/>
        <v>-322</v>
      </c>
      <c r="J5313" s="379">
        <f t="shared" ca="1" si="322"/>
        <v>-224</v>
      </c>
      <c r="K5313" s="391" t="str">
        <f t="shared" ca="1" si="323"/>
        <v>42,25</v>
      </c>
      <c r="L5313" s="379"/>
      <c r="O5313" s="379"/>
    </row>
    <row r="5314" spans="1:15">
      <c r="A5314" s="417" t="s">
        <v>2155</v>
      </c>
      <c r="B5314" s="417" t="s">
        <v>11812</v>
      </c>
      <c r="C5314" s="417" t="s">
        <v>2281</v>
      </c>
      <c r="D5314" s="417" t="s">
        <v>11813</v>
      </c>
      <c r="E5314" s="391">
        <v>0.56000000000000005</v>
      </c>
      <c r="F5314" s="418">
        <v>44249</v>
      </c>
      <c r="G5314" s="417" t="s">
        <v>2286</v>
      </c>
      <c r="I5314" s="379">
        <f t="shared" ca="1" si="321"/>
        <v>-322</v>
      </c>
      <c r="J5314" s="379">
        <f t="shared" ca="1" si="322"/>
        <v>-224</v>
      </c>
      <c r="K5314" s="391" t="str">
        <f t="shared" ca="1" si="323"/>
        <v>43,25</v>
      </c>
      <c r="L5314" s="379"/>
      <c r="O5314" s="379"/>
    </row>
    <row r="5315" spans="1:15">
      <c r="A5315" s="417" t="s">
        <v>200</v>
      </c>
      <c r="B5315" s="417" t="s">
        <v>11814</v>
      </c>
      <c r="C5315" s="417" t="s">
        <v>2281</v>
      </c>
      <c r="D5315" s="417" t="s">
        <v>3110</v>
      </c>
      <c r="E5315" s="391">
        <v>0.38</v>
      </c>
      <c r="F5315" s="418">
        <v>44249</v>
      </c>
      <c r="G5315" s="417" t="s">
        <v>2286</v>
      </c>
      <c r="I5315" s="379">
        <f t="shared" ca="1" si="321"/>
        <v>-322</v>
      </c>
      <c r="J5315" s="379">
        <f t="shared" ca="1" si="322"/>
        <v>-224</v>
      </c>
      <c r="K5315" s="391" t="str">
        <f t="shared" ca="1" si="323"/>
        <v>44,50</v>
      </c>
      <c r="L5315" s="379"/>
      <c r="O5315" s="379"/>
    </row>
    <row r="5316" spans="1:15">
      <c r="A5316" s="417" t="s">
        <v>2155</v>
      </c>
      <c r="B5316" s="417" t="s">
        <v>11815</v>
      </c>
      <c r="C5316" s="417" t="s">
        <v>2281</v>
      </c>
      <c r="D5316" s="417" t="s">
        <v>4019</v>
      </c>
      <c r="E5316" s="391">
        <v>0.5</v>
      </c>
      <c r="F5316" s="418">
        <v>44249</v>
      </c>
      <c r="G5316" s="417" t="s">
        <v>2286</v>
      </c>
      <c r="I5316" s="379">
        <f t="shared" ca="1" si="321"/>
        <v>-322</v>
      </c>
      <c r="J5316" s="379">
        <f t="shared" ca="1" si="322"/>
        <v>-224</v>
      </c>
      <c r="K5316" s="391" t="str">
        <f t="shared" ca="1" si="323"/>
        <v>46,50</v>
      </c>
      <c r="L5316" s="379"/>
      <c r="O5316" s="379"/>
    </row>
    <row r="5317" spans="1:15">
      <c r="A5317" s="417" t="s">
        <v>2155</v>
      </c>
      <c r="B5317" s="417" t="s">
        <v>11816</v>
      </c>
      <c r="C5317" s="417" t="s">
        <v>2281</v>
      </c>
      <c r="D5317" s="417" t="s">
        <v>4002</v>
      </c>
      <c r="E5317" s="391">
        <v>0.05</v>
      </c>
      <c r="F5317" s="418">
        <v>44249</v>
      </c>
      <c r="G5317" s="417" t="s">
        <v>2283</v>
      </c>
      <c r="I5317" s="379">
        <f t="shared" ca="1" si="321"/>
        <v>-322</v>
      </c>
      <c r="J5317" s="379">
        <f t="shared" ca="1" si="322"/>
        <v>-224</v>
      </c>
      <c r="K5317" s="391" t="str">
        <f t="shared" ca="1" si="323"/>
        <v>50,50</v>
      </c>
      <c r="L5317" s="379"/>
      <c r="O5317" s="379"/>
    </row>
    <row r="5318" spans="1:15">
      <c r="A5318" s="417" t="s">
        <v>2155</v>
      </c>
      <c r="B5318" s="417" t="s">
        <v>11817</v>
      </c>
      <c r="C5318" s="417" t="s">
        <v>2281</v>
      </c>
      <c r="D5318" s="417" t="s">
        <v>3107</v>
      </c>
      <c r="E5318" s="391">
        <v>0.81</v>
      </c>
      <c r="F5318" s="418">
        <v>44249</v>
      </c>
      <c r="G5318" s="417" t="s">
        <v>2283</v>
      </c>
      <c r="I5318" s="379">
        <f t="shared" ca="1" si="321"/>
        <v>-322</v>
      </c>
      <c r="J5318" s="379">
        <f t="shared" ca="1" si="322"/>
        <v>-224</v>
      </c>
      <c r="K5318" s="391" t="str">
        <f t="shared" ca="1" si="323"/>
        <v>40,25</v>
      </c>
      <c r="L5318" s="379"/>
      <c r="O5318" s="379"/>
    </row>
    <row r="5319" spans="1:15">
      <c r="A5319" s="417" t="s">
        <v>2155</v>
      </c>
      <c r="B5319" s="417" t="s">
        <v>11818</v>
      </c>
      <c r="C5319" s="417" t="s">
        <v>2281</v>
      </c>
      <c r="D5319" s="417" t="s">
        <v>5177</v>
      </c>
      <c r="E5319" s="391">
        <v>0.82</v>
      </c>
      <c r="F5319" s="418">
        <v>44249</v>
      </c>
      <c r="G5319" s="417" t="s">
        <v>2283</v>
      </c>
      <c r="I5319" s="379">
        <f t="shared" ca="1" si="321"/>
        <v>-322</v>
      </c>
      <c r="J5319" s="379">
        <f t="shared" ca="1" si="322"/>
        <v>-224</v>
      </c>
      <c r="K5319" s="391" t="str">
        <f t="shared" ca="1" si="323"/>
        <v>41,25</v>
      </c>
      <c r="L5319" s="379"/>
      <c r="O5319" s="379"/>
    </row>
    <row r="5320" spans="1:15">
      <c r="A5320" s="417" t="s">
        <v>2155</v>
      </c>
      <c r="B5320" s="417" t="s">
        <v>11819</v>
      </c>
      <c r="C5320" s="417" t="s">
        <v>2281</v>
      </c>
      <c r="D5320" s="417" t="s">
        <v>5812</v>
      </c>
      <c r="E5320" s="391">
        <v>0.63</v>
      </c>
      <c r="F5320" s="418">
        <v>44249</v>
      </c>
      <c r="G5320" s="417" t="s">
        <v>2283</v>
      </c>
      <c r="I5320" s="379">
        <f t="shared" ca="1" si="321"/>
        <v>-322</v>
      </c>
      <c r="J5320" s="379">
        <f t="shared" ca="1" si="322"/>
        <v>-224</v>
      </c>
      <c r="K5320" s="391" t="str">
        <f t="shared" ca="1" si="323"/>
        <v>38,25</v>
      </c>
      <c r="L5320" s="379"/>
      <c r="O5320" s="379"/>
    </row>
    <row r="5321" spans="1:15">
      <c r="A5321" s="417" t="s">
        <v>2155</v>
      </c>
      <c r="B5321" s="417" t="s">
        <v>11820</v>
      </c>
      <c r="C5321" s="417" t="s">
        <v>2281</v>
      </c>
      <c r="D5321" s="417" t="s">
        <v>5816</v>
      </c>
      <c r="E5321" s="391">
        <v>0.7</v>
      </c>
      <c r="F5321" s="418">
        <v>44249</v>
      </c>
      <c r="G5321" s="417" t="s">
        <v>2283</v>
      </c>
      <c r="I5321" s="379">
        <f t="shared" ca="1" si="321"/>
        <v>-322</v>
      </c>
      <c r="J5321" s="379">
        <f t="shared" ca="1" si="322"/>
        <v>-224</v>
      </c>
      <c r="K5321" s="391" t="str">
        <f t="shared" ca="1" si="323"/>
        <v>39,25</v>
      </c>
      <c r="L5321" s="379"/>
      <c r="O5321" s="379"/>
    </row>
    <row r="5322" spans="1:15">
      <c r="A5322" s="417" t="s">
        <v>201</v>
      </c>
      <c r="B5322" s="417" t="s">
        <v>18421</v>
      </c>
      <c r="C5322" s="417" t="s">
        <v>2281</v>
      </c>
      <c r="D5322" s="417" t="s">
        <v>18422</v>
      </c>
      <c r="E5322" s="391">
        <v>8.2100000000000009</v>
      </c>
      <c r="F5322" s="418">
        <v>44270</v>
      </c>
      <c r="G5322" s="417" t="s">
        <v>2283</v>
      </c>
      <c r="I5322" s="379">
        <f t="shared" ref="I5322:I5385" ca="1" si="324">IF(F5322&lt;&gt;"",F5322-$I$199,"")</f>
        <v>-301</v>
      </c>
      <c r="J5322" s="379">
        <f t="shared" ref="J5322:J5385" ca="1" si="325">IF(I5322&lt;&gt;"",NETWORKDAYS($I$199,F5322-1,$N$201:$N$224),"")</f>
        <v>-209</v>
      </c>
      <c r="K5322" s="391" t="str">
        <f t="shared" ref="K5322:K5385" ca="1" si="326">IF(I5322&lt;&gt;"",RIGHT(D5322,LEN(D5322)-FIND(" ",D5322)),"")</f>
        <v>27,00</v>
      </c>
      <c r="L5322" s="379"/>
      <c r="O5322" s="379"/>
    </row>
    <row r="5323" spans="1:15">
      <c r="A5323" s="417" t="s">
        <v>2155</v>
      </c>
      <c r="B5323" s="417" t="s">
        <v>17106</v>
      </c>
      <c r="C5323" s="417" t="s">
        <v>2281</v>
      </c>
      <c r="D5323" s="417" t="s">
        <v>3464</v>
      </c>
      <c r="E5323" s="391">
        <v>4.5</v>
      </c>
      <c r="F5323" s="418">
        <v>44270</v>
      </c>
      <c r="G5323" s="417" t="s">
        <v>2283</v>
      </c>
      <c r="I5323" s="379">
        <f t="shared" ca="1" si="324"/>
        <v>-301</v>
      </c>
      <c r="J5323" s="379">
        <f t="shared" ca="1" si="325"/>
        <v>-209</v>
      </c>
      <c r="K5323" s="391" t="str">
        <f t="shared" ca="1" si="326"/>
        <v>31,50</v>
      </c>
      <c r="L5323" s="379"/>
      <c r="O5323" s="379"/>
    </row>
    <row r="5324" spans="1:15">
      <c r="A5324" s="417" t="s">
        <v>2155</v>
      </c>
      <c r="B5324" s="417" t="s">
        <v>18423</v>
      </c>
      <c r="C5324" s="417" t="s">
        <v>2281</v>
      </c>
      <c r="D5324" s="417" t="s">
        <v>11787</v>
      </c>
      <c r="E5324" s="391">
        <v>4.2</v>
      </c>
      <c r="F5324" s="418">
        <v>44270</v>
      </c>
      <c r="G5324" s="417" t="s">
        <v>2283</v>
      </c>
      <c r="I5324" s="379">
        <f t="shared" ca="1" si="324"/>
        <v>-301</v>
      </c>
      <c r="J5324" s="379">
        <f t="shared" ca="1" si="325"/>
        <v>-209</v>
      </c>
      <c r="K5324" s="391" t="str">
        <f t="shared" ca="1" si="326"/>
        <v>32,00</v>
      </c>
      <c r="L5324" s="379"/>
      <c r="O5324" s="379"/>
    </row>
    <row r="5325" spans="1:15">
      <c r="A5325" s="417" t="s">
        <v>200</v>
      </c>
      <c r="B5325" s="417" t="s">
        <v>11821</v>
      </c>
      <c r="C5325" s="417" t="s">
        <v>2281</v>
      </c>
      <c r="D5325" s="417" t="s">
        <v>3034</v>
      </c>
      <c r="E5325" s="391">
        <v>3.79</v>
      </c>
      <c r="F5325" s="418">
        <v>44270</v>
      </c>
      <c r="G5325" s="417" t="s">
        <v>2283</v>
      </c>
      <c r="I5325" s="379">
        <f t="shared" ca="1" si="324"/>
        <v>-301</v>
      </c>
      <c r="J5325" s="379">
        <f t="shared" ca="1" si="325"/>
        <v>-209</v>
      </c>
      <c r="K5325" s="391" t="str">
        <f t="shared" ca="1" si="326"/>
        <v>32,00</v>
      </c>
      <c r="L5325" s="379"/>
      <c r="O5325" s="379"/>
    </row>
    <row r="5326" spans="1:15">
      <c r="A5326" s="417" t="s">
        <v>201</v>
      </c>
      <c r="B5326" s="417" t="s">
        <v>3941</v>
      </c>
      <c r="C5326" s="417" t="s">
        <v>2281</v>
      </c>
      <c r="D5326" s="417" t="s">
        <v>3942</v>
      </c>
      <c r="E5326" s="391">
        <v>3.45</v>
      </c>
      <c r="F5326" s="418">
        <v>44270</v>
      </c>
      <c r="G5326" s="417" t="s">
        <v>2283</v>
      </c>
      <c r="I5326" s="379">
        <f t="shared" ca="1" si="324"/>
        <v>-301</v>
      </c>
      <c r="J5326" s="379">
        <f t="shared" ca="1" si="325"/>
        <v>-209</v>
      </c>
      <c r="K5326" s="391" t="str">
        <f t="shared" ca="1" si="326"/>
        <v>33,00</v>
      </c>
      <c r="L5326" s="379"/>
      <c r="O5326" s="379"/>
    </row>
    <row r="5327" spans="1:15">
      <c r="A5327" s="417" t="s">
        <v>200</v>
      </c>
      <c r="B5327" s="417" t="s">
        <v>11822</v>
      </c>
      <c r="C5327" s="417" t="s">
        <v>2281</v>
      </c>
      <c r="D5327" s="417" t="s">
        <v>3580</v>
      </c>
      <c r="E5327" s="391">
        <v>2.02</v>
      </c>
      <c r="F5327" s="418">
        <v>44270</v>
      </c>
      <c r="G5327" s="417" t="s">
        <v>2283</v>
      </c>
      <c r="I5327" s="379">
        <f t="shared" ca="1" si="324"/>
        <v>-301</v>
      </c>
      <c r="J5327" s="379">
        <f t="shared" ca="1" si="325"/>
        <v>-209</v>
      </c>
      <c r="K5327" s="391" t="str">
        <f t="shared" ca="1" si="326"/>
        <v>33,00</v>
      </c>
      <c r="L5327" s="379"/>
      <c r="O5327" s="379"/>
    </row>
    <row r="5328" spans="1:15">
      <c r="A5328" s="417" t="s">
        <v>2155</v>
      </c>
      <c r="B5328" s="417" t="s">
        <v>11823</v>
      </c>
      <c r="C5328" s="417" t="s">
        <v>2281</v>
      </c>
      <c r="D5328" s="417" t="s">
        <v>3918</v>
      </c>
      <c r="E5328" s="391">
        <v>0.68</v>
      </c>
      <c r="F5328" s="418">
        <v>44270</v>
      </c>
      <c r="G5328" s="417" t="s">
        <v>2283</v>
      </c>
      <c r="I5328" s="379">
        <f t="shared" ca="1" si="324"/>
        <v>-301</v>
      </c>
      <c r="J5328" s="379">
        <f t="shared" ca="1" si="325"/>
        <v>-209</v>
      </c>
      <c r="K5328" s="391" t="str">
        <f t="shared" ca="1" si="326"/>
        <v>34,00</v>
      </c>
      <c r="L5328" s="379"/>
      <c r="O5328" s="379"/>
    </row>
    <row r="5329" spans="1:15">
      <c r="A5329" s="417" t="s">
        <v>2155</v>
      </c>
      <c r="B5329" s="417" t="s">
        <v>11824</v>
      </c>
      <c r="C5329" s="417" t="s">
        <v>2281</v>
      </c>
      <c r="D5329" s="417" t="s">
        <v>3076</v>
      </c>
      <c r="E5329" s="391">
        <v>1.99</v>
      </c>
      <c r="F5329" s="418">
        <v>44270</v>
      </c>
      <c r="G5329" s="417" t="s">
        <v>2283</v>
      </c>
      <c r="I5329" s="379">
        <f t="shared" ca="1" si="324"/>
        <v>-301</v>
      </c>
      <c r="J5329" s="379">
        <f t="shared" ca="1" si="325"/>
        <v>-209</v>
      </c>
      <c r="K5329" s="391" t="str">
        <f t="shared" ca="1" si="326"/>
        <v>35,00</v>
      </c>
      <c r="L5329" s="379"/>
      <c r="O5329" s="379"/>
    </row>
    <row r="5330" spans="1:15">
      <c r="A5330" s="417" t="s">
        <v>2155</v>
      </c>
      <c r="B5330" s="417" t="s">
        <v>11825</v>
      </c>
      <c r="C5330" s="417" t="s">
        <v>2281</v>
      </c>
      <c r="D5330" s="417" t="s">
        <v>3967</v>
      </c>
      <c r="E5330" s="391">
        <v>0.62</v>
      </c>
      <c r="F5330" s="418">
        <v>44270</v>
      </c>
      <c r="G5330" s="417" t="s">
        <v>2283</v>
      </c>
      <c r="I5330" s="379">
        <f t="shared" ca="1" si="324"/>
        <v>-301</v>
      </c>
      <c r="J5330" s="379">
        <f t="shared" ca="1" si="325"/>
        <v>-209</v>
      </c>
      <c r="K5330" s="391" t="str">
        <f t="shared" ca="1" si="326"/>
        <v>35,50</v>
      </c>
      <c r="L5330" s="379"/>
      <c r="O5330" s="379"/>
    </row>
    <row r="5331" spans="1:15">
      <c r="A5331" s="417" t="s">
        <v>2155</v>
      </c>
      <c r="B5331" s="417" t="s">
        <v>11826</v>
      </c>
      <c r="C5331" s="417" t="s">
        <v>2281</v>
      </c>
      <c r="D5331" s="417" t="s">
        <v>3058</v>
      </c>
      <c r="E5331" s="391">
        <v>0.5</v>
      </c>
      <c r="F5331" s="418">
        <v>44270</v>
      </c>
      <c r="G5331" s="417" t="s">
        <v>2283</v>
      </c>
      <c r="I5331" s="379">
        <f t="shared" ca="1" si="324"/>
        <v>-301</v>
      </c>
      <c r="J5331" s="379">
        <f t="shared" ca="1" si="325"/>
        <v>-209</v>
      </c>
      <c r="K5331" s="391" t="str">
        <f t="shared" ca="1" si="326"/>
        <v>36,00</v>
      </c>
      <c r="L5331" s="379"/>
      <c r="O5331" s="379"/>
    </row>
    <row r="5332" spans="1:15">
      <c r="A5332" s="417" t="s">
        <v>2155</v>
      </c>
      <c r="B5332" s="417" t="s">
        <v>11827</v>
      </c>
      <c r="C5332" s="417" t="s">
        <v>2281</v>
      </c>
      <c r="D5332" s="417" t="s">
        <v>3968</v>
      </c>
      <c r="E5332" s="391">
        <v>1.05</v>
      </c>
      <c r="F5332" s="418">
        <v>44270</v>
      </c>
      <c r="G5332" s="417" t="s">
        <v>2283</v>
      </c>
      <c r="I5332" s="379">
        <f t="shared" ca="1" si="324"/>
        <v>-301</v>
      </c>
      <c r="J5332" s="379">
        <f t="shared" ca="1" si="325"/>
        <v>-209</v>
      </c>
      <c r="K5332" s="391" t="str">
        <f t="shared" ca="1" si="326"/>
        <v>36,50</v>
      </c>
      <c r="L5332" s="379"/>
      <c r="O5332" s="379"/>
    </row>
    <row r="5333" spans="1:15">
      <c r="A5333" s="417" t="s">
        <v>2155</v>
      </c>
      <c r="B5333" s="417" t="s">
        <v>6955</v>
      </c>
      <c r="C5333" s="417" t="s">
        <v>2281</v>
      </c>
      <c r="D5333" s="417" t="s">
        <v>6694</v>
      </c>
      <c r="E5333" s="391">
        <v>1.92</v>
      </c>
      <c r="F5333" s="418">
        <v>44270</v>
      </c>
      <c r="G5333" s="417" t="s">
        <v>2286</v>
      </c>
      <c r="I5333" s="379">
        <f t="shared" ca="1" si="324"/>
        <v>-301</v>
      </c>
      <c r="J5333" s="379">
        <f t="shared" ca="1" si="325"/>
        <v>-209</v>
      </c>
      <c r="K5333" s="391" t="str">
        <f t="shared" ca="1" si="326"/>
        <v>36,75</v>
      </c>
      <c r="L5333" s="379"/>
      <c r="O5333" s="379"/>
    </row>
    <row r="5334" spans="1:15">
      <c r="A5334" s="417" t="s">
        <v>2155</v>
      </c>
      <c r="B5334" s="417" t="s">
        <v>8133</v>
      </c>
      <c r="C5334" s="417" t="s">
        <v>2281</v>
      </c>
      <c r="D5334" s="417" t="s">
        <v>3071</v>
      </c>
      <c r="E5334" s="391">
        <v>1.1000000000000001</v>
      </c>
      <c r="F5334" s="418">
        <v>44270</v>
      </c>
      <c r="G5334" s="417" t="s">
        <v>2286</v>
      </c>
      <c r="I5334" s="379">
        <f t="shared" ca="1" si="324"/>
        <v>-301</v>
      </c>
      <c r="J5334" s="379">
        <f t="shared" ca="1" si="325"/>
        <v>-209</v>
      </c>
      <c r="K5334" s="391" t="str">
        <f t="shared" ca="1" si="326"/>
        <v>37,25</v>
      </c>
      <c r="L5334" s="379"/>
      <c r="O5334" s="379"/>
    </row>
    <row r="5335" spans="1:15">
      <c r="A5335" s="417" t="s">
        <v>2155</v>
      </c>
      <c r="B5335" s="417" t="s">
        <v>11828</v>
      </c>
      <c r="C5335" s="417" t="s">
        <v>2281</v>
      </c>
      <c r="D5335" s="417" t="s">
        <v>3078</v>
      </c>
      <c r="E5335" s="391">
        <v>1.22</v>
      </c>
      <c r="F5335" s="418">
        <v>44270</v>
      </c>
      <c r="G5335" s="417" t="s">
        <v>2283</v>
      </c>
      <c r="I5335" s="379">
        <f t="shared" ca="1" si="324"/>
        <v>-301</v>
      </c>
      <c r="J5335" s="379">
        <f t="shared" ca="1" si="325"/>
        <v>-209</v>
      </c>
      <c r="K5335" s="391" t="str">
        <f t="shared" ca="1" si="326"/>
        <v>37,50</v>
      </c>
      <c r="L5335" s="379"/>
      <c r="O5335" s="379"/>
    </row>
    <row r="5336" spans="1:15">
      <c r="A5336" s="417" t="s">
        <v>2155</v>
      </c>
      <c r="B5336" s="417" t="s">
        <v>11829</v>
      </c>
      <c r="C5336" s="417" t="s">
        <v>2281</v>
      </c>
      <c r="D5336" s="417" t="s">
        <v>3207</v>
      </c>
      <c r="E5336" s="391">
        <v>0.46</v>
      </c>
      <c r="F5336" s="418">
        <v>44270</v>
      </c>
      <c r="G5336" s="417" t="s">
        <v>2283</v>
      </c>
      <c r="I5336" s="379">
        <f t="shared" ca="1" si="324"/>
        <v>-301</v>
      </c>
      <c r="J5336" s="379">
        <f t="shared" ca="1" si="325"/>
        <v>-209</v>
      </c>
      <c r="K5336" s="391" t="str">
        <f t="shared" ca="1" si="326"/>
        <v>38,00</v>
      </c>
      <c r="L5336" s="379"/>
      <c r="O5336" s="379"/>
    </row>
    <row r="5337" spans="1:15">
      <c r="A5337" s="417" t="s">
        <v>2155</v>
      </c>
      <c r="B5337" s="417" t="s">
        <v>11830</v>
      </c>
      <c r="C5337" s="417" t="s">
        <v>2281</v>
      </c>
      <c r="D5337" s="417" t="s">
        <v>3971</v>
      </c>
      <c r="E5337" s="391">
        <v>0.57999999999999996</v>
      </c>
      <c r="F5337" s="418">
        <v>44270</v>
      </c>
      <c r="G5337" s="417" t="s">
        <v>2283</v>
      </c>
      <c r="I5337" s="379">
        <f t="shared" ca="1" si="324"/>
        <v>-301</v>
      </c>
      <c r="J5337" s="379">
        <f t="shared" ca="1" si="325"/>
        <v>-209</v>
      </c>
      <c r="K5337" s="391" t="str">
        <f t="shared" ca="1" si="326"/>
        <v>38,50</v>
      </c>
      <c r="L5337" s="379"/>
      <c r="O5337" s="379"/>
    </row>
    <row r="5338" spans="1:15">
      <c r="A5338" s="417" t="s">
        <v>2155</v>
      </c>
      <c r="B5338" s="417" t="s">
        <v>11831</v>
      </c>
      <c r="C5338" s="417" t="s">
        <v>2281</v>
      </c>
      <c r="D5338" s="417" t="s">
        <v>4054</v>
      </c>
      <c r="E5338" s="391">
        <v>1.81</v>
      </c>
      <c r="F5338" s="418">
        <v>44270</v>
      </c>
      <c r="G5338" s="417" t="s">
        <v>2283</v>
      </c>
      <c r="I5338" s="379">
        <f t="shared" ca="1" si="324"/>
        <v>-301</v>
      </c>
      <c r="J5338" s="379">
        <f t="shared" ca="1" si="325"/>
        <v>-209</v>
      </c>
      <c r="K5338" s="391" t="str">
        <f t="shared" ca="1" si="326"/>
        <v>39,00</v>
      </c>
      <c r="L5338" s="379"/>
      <c r="O5338" s="379"/>
    </row>
    <row r="5339" spans="1:15">
      <c r="A5339" s="417" t="s">
        <v>2155</v>
      </c>
      <c r="B5339" s="417" t="s">
        <v>11832</v>
      </c>
      <c r="C5339" s="417" t="s">
        <v>2281</v>
      </c>
      <c r="D5339" s="417" t="s">
        <v>3973</v>
      </c>
      <c r="E5339" s="391">
        <v>0.48</v>
      </c>
      <c r="F5339" s="418">
        <v>44270</v>
      </c>
      <c r="G5339" s="417" t="s">
        <v>2283</v>
      </c>
      <c r="I5339" s="379">
        <f t="shared" ca="1" si="324"/>
        <v>-301</v>
      </c>
      <c r="J5339" s="379">
        <f t="shared" ca="1" si="325"/>
        <v>-209</v>
      </c>
      <c r="K5339" s="391" t="str">
        <f t="shared" ca="1" si="326"/>
        <v>39,50</v>
      </c>
      <c r="L5339" s="379"/>
      <c r="O5339" s="379"/>
    </row>
    <row r="5340" spans="1:15">
      <c r="A5340" s="417" t="s">
        <v>201</v>
      </c>
      <c r="B5340" s="417" t="s">
        <v>3943</v>
      </c>
      <c r="C5340" s="417" t="s">
        <v>2281</v>
      </c>
      <c r="D5340" s="417" t="s">
        <v>3944</v>
      </c>
      <c r="E5340" s="391">
        <v>1.6</v>
      </c>
      <c r="F5340" s="418">
        <v>44270</v>
      </c>
      <c r="G5340" s="417" t="s">
        <v>2283</v>
      </c>
      <c r="I5340" s="379">
        <f t="shared" ca="1" si="324"/>
        <v>-301</v>
      </c>
      <c r="J5340" s="379">
        <f t="shared" ca="1" si="325"/>
        <v>-209</v>
      </c>
      <c r="K5340" s="391" t="str">
        <f t="shared" ca="1" si="326"/>
        <v>40,00</v>
      </c>
      <c r="L5340" s="379"/>
      <c r="O5340" s="379"/>
    </row>
    <row r="5341" spans="1:15">
      <c r="A5341" s="417" t="s">
        <v>200</v>
      </c>
      <c r="B5341" s="417" t="s">
        <v>11833</v>
      </c>
      <c r="C5341" s="417" t="s">
        <v>2281</v>
      </c>
      <c r="D5341" s="417" t="s">
        <v>3974</v>
      </c>
      <c r="E5341" s="391">
        <v>0.95</v>
      </c>
      <c r="F5341" s="418">
        <v>44270</v>
      </c>
      <c r="G5341" s="417" t="s">
        <v>2283</v>
      </c>
      <c r="I5341" s="379">
        <f t="shared" ca="1" si="324"/>
        <v>-301</v>
      </c>
      <c r="J5341" s="379">
        <f t="shared" ca="1" si="325"/>
        <v>-209</v>
      </c>
      <c r="K5341" s="391" t="str">
        <f t="shared" ca="1" si="326"/>
        <v>40,00</v>
      </c>
      <c r="L5341" s="379"/>
      <c r="O5341" s="379"/>
    </row>
    <row r="5342" spans="1:15">
      <c r="A5342" s="417" t="s">
        <v>2155</v>
      </c>
      <c r="B5342" s="417" t="s">
        <v>11834</v>
      </c>
      <c r="C5342" s="417" t="s">
        <v>2281</v>
      </c>
      <c r="D5342" s="417" t="s">
        <v>3975</v>
      </c>
      <c r="E5342" s="391">
        <v>0.91</v>
      </c>
      <c r="F5342" s="418">
        <v>44270</v>
      </c>
      <c r="G5342" s="417" t="s">
        <v>2283</v>
      </c>
      <c r="I5342" s="379">
        <f t="shared" ca="1" si="324"/>
        <v>-301</v>
      </c>
      <c r="J5342" s="379">
        <f t="shared" ca="1" si="325"/>
        <v>-209</v>
      </c>
      <c r="K5342" s="391" t="str">
        <f t="shared" ca="1" si="326"/>
        <v>40,50</v>
      </c>
      <c r="L5342" s="379"/>
      <c r="O5342" s="379"/>
    </row>
    <row r="5343" spans="1:15">
      <c r="A5343" s="417" t="s">
        <v>2155</v>
      </c>
      <c r="B5343" s="417" t="s">
        <v>11835</v>
      </c>
      <c r="C5343" s="417" t="s">
        <v>2281</v>
      </c>
      <c r="D5343" s="417" t="s">
        <v>5177</v>
      </c>
      <c r="E5343" s="391">
        <v>1</v>
      </c>
      <c r="F5343" s="418">
        <v>44270</v>
      </c>
      <c r="G5343" s="417" t="s">
        <v>2286</v>
      </c>
      <c r="I5343" s="379">
        <f t="shared" ca="1" si="324"/>
        <v>-301</v>
      </c>
      <c r="J5343" s="379">
        <f t="shared" ca="1" si="325"/>
        <v>-209</v>
      </c>
      <c r="K5343" s="391" t="str">
        <f t="shared" ca="1" si="326"/>
        <v>41,25</v>
      </c>
      <c r="L5343" s="379"/>
      <c r="O5343" s="379"/>
    </row>
    <row r="5344" spans="1:15">
      <c r="A5344" s="417" t="s">
        <v>2155</v>
      </c>
      <c r="B5344" s="417" t="s">
        <v>3945</v>
      </c>
      <c r="C5344" s="417" t="s">
        <v>2281</v>
      </c>
      <c r="D5344" s="417" t="s">
        <v>3946</v>
      </c>
      <c r="E5344" s="391">
        <v>8.1999999999999993</v>
      </c>
      <c r="F5344" s="418">
        <v>44305</v>
      </c>
      <c r="G5344" s="417" t="s">
        <v>2286</v>
      </c>
      <c r="I5344" s="379">
        <f t="shared" ca="1" si="324"/>
        <v>-266</v>
      </c>
      <c r="J5344" s="379">
        <f t="shared" ca="1" si="325"/>
        <v>-185</v>
      </c>
      <c r="K5344" s="391" t="str">
        <f t="shared" ca="1" si="326"/>
        <v>31,75</v>
      </c>
      <c r="L5344" s="379"/>
      <c r="O5344" s="379"/>
    </row>
    <row r="5345" spans="1:15">
      <c r="A5345" s="417" t="s">
        <v>2155</v>
      </c>
      <c r="B5345" s="417" t="s">
        <v>3947</v>
      </c>
      <c r="C5345" s="417" t="s">
        <v>2281</v>
      </c>
      <c r="D5345" s="417" t="s">
        <v>3948</v>
      </c>
      <c r="E5345" s="391">
        <v>3.9</v>
      </c>
      <c r="F5345" s="418">
        <v>44305</v>
      </c>
      <c r="G5345" s="417" t="s">
        <v>2286</v>
      </c>
      <c r="I5345" s="379">
        <f t="shared" ca="1" si="324"/>
        <v>-266</v>
      </c>
      <c r="J5345" s="379">
        <f t="shared" ca="1" si="325"/>
        <v>-185</v>
      </c>
      <c r="K5345" s="391" t="str">
        <f t="shared" ca="1" si="326"/>
        <v>36,25</v>
      </c>
      <c r="L5345" s="379"/>
      <c r="O5345" s="379"/>
    </row>
    <row r="5346" spans="1:15">
      <c r="A5346" s="417" t="s">
        <v>2155</v>
      </c>
      <c r="B5346" s="417" t="s">
        <v>11836</v>
      </c>
      <c r="C5346" s="417" t="s">
        <v>2281</v>
      </c>
      <c r="D5346" s="417" t="s">
        <v>5828</v>
      </c>
      <c r="E5346" s="391">
        <v>3.78</v>
      </c>
      <c r="F5346" s="418">
        <v>44305</v>
      </c>
      <c r="G5346" s="417" t="s">
        <v>2286</v>
      </c>
      <c r="I5346" s="379">
        <f t="shared" ca="1" si="324"/>
        <v>-266</v>
      </c>
      <c r="J5346" s="379">
        <f t="shared" ca="1" si="325"/>
        <v>-185</v>
      </c>
      <c r="K5346" s="391" t="str">
        <f t="shared" ca="1" si="326"/>
        <v>37,75</v>
      </c>
      <c r="L5346" s="379"/>
      <c r="O5346" s="379"/>
    </row>
    <row r="5347" spans="1:15">
      <c r="A5347" s="417" t="s">
        <v>2155</v>
      </c>
      <c r="B5347" s="417" t="s">
        <v>11837</v>
      </c>
      <c r="C5347" s="417" t="s">
        <v>2281</v>
      </c>
      <c r="D5347" s="417" t="s">
        <v>3974</v>
      </c>
      <c r="E5347" s="391">
        <v>1.95</v>
      </c>
      <c r="F5347" s="418">
        <v>44305</v>
      </c>
      <c r="G5347" s="417" t="s">
        <v>2283</v>
      </c>
      <c r="I5347" s="379">
        <f t="shared" ca="1" si="324"/>
        <v>-266</v>
      </c>
      <c r="J5347" s="379">
        <f t="shared" ca="1" si="325"/>
        <v>-185</v>
      </c>
      <c r="K5347" s="391" t="str">
        <f t="shared" ca="1" si="326"/>
        <v>40,00</v>
      </c>
      <c r="L5347" s="379"/>
      <c r="O5347" s="379"/>
    </row>
    <row r="5348" spans="1:15">
      <c r="A5348" s="417" t="s">
        <v>2155</v>
      </c>
      <c r="B5348" s="417" t="s">
        <v>11838</v>
      </c>
      <c r="C5348" s="417" t="s">
        <v>2281</v>
      </c>
      <c r="D5348" s="417" t="s">
        <v>3975</v>
      </c>
      <c r="E5348" s="391">
        <v>3</v>
      </c>
      <c r="F5348" s="418">
        <v>44305</v>
      </c>
      <c r="G5348" s="417" t="s">
        <v>2283</v>
      </c>
      <c r="I5348" s="379">
        <f t="shared" ca="1" si="324"/>
        <v>-266</v>
      </c>
      <c r="J5348" s="379">
        <f t="shared" ca="1" si="325"/>
        <v>-185</v>
      </c>
      <c r="K5348" s="391" t="str">
        <f t="shared" ca="1" si="326"/>
        <v>40,50</v>
      </c>
      <c r="L5348" s="379"/>
      <c r="O5348" s="379"/>
    </row>
    <row r="5349" spans="1:15">
      <c r="A5349" s="417" t="s">
        <v>2155</v>
      </c>
      <c r="B5349" s="417" t="s">
        <v>11839</v>
      </c>
      <c r="C5349" s="417" t="s">
        <v>2281</v>
      </c>
      <c r="D5349" s="417" t="s">
        <v>2373</v>
      </c>
      <c r="E5349" s="391">
        <v>2.0299999999999998</v>
      </c>
      <c r="F5349" s="418">
        <v>44305</v>
      </c>
      <c r="G5349" s="417" t="s">
        <v>2283</v>
      </c>
      <c r="I5349" s="379">
        <f t="shared" ca="1" si="324"/>
        <v>-266</v>
      </c>
      <c r="J5349" s="379">
        <f t="shared" ca="1" si="325"/>
        <v>-185</v>
      </c>
      <c r="K5349" s="391" t="str">
        <f t="shared" ca="1" si="326"/>
        <v>44,00</v>
      </c>
      <c r="L5349" s="379"/>
      <c r="O5349" s="379"/>
    </row>
    <row r="5350" spans="1:15">
      <c r="A5350" s="417" t="s">
        <v>2155</v>
      </c>
      <c r="B5350" s="417" t="s">
        <v>11840</v>
      </c>
      <c r="C5350" s="417" t="s">
        <v>2281</v>
      </c>
      <c r="D5350" s="417" t="s">
        <v>6694</v>
      </c>
      <c r="E5350" s="391">
        <v>6</v>
      </c>
      <c r="F5350" s="418">
        <v>44337</v>
      </c>
      <c r="G5350" s="417" t="s">
        <v>2286</v>
      </c>
      <c r="I5350" s="379">
        <f t="shared" ca="1" si="324"/>
        <v>-234</v>
      </c>
      <c r="J5350" s="379">
        <f t="shared" ca="1" si="325"/>
        <v>-163</v>
      </c>
      <c r="K5350" s="391" t="str">
        <f t="shared" ca="1" si="326"/>
        <v>36,75</v>
      </c>
      <c r="L5350" s="379"/>
      <c r="O5350" s="379"/>
    </row>
    <row r="5351" spans="1:15">
      <c r="A5351" s="417" t="s">
        <v>2155</v>
      </c>
      <c r="B5351" s="417" t="s">
        <v>11841</v>
      </c>
      <c r="C5351" s="417" t="s">
        <v>2281</v>
      </c>
      <c r="D5351" s="417" t="s">
        <v>4597</v>
      </c>
      <c r="E5351" s="391">
        <v>3</v>
      </c>
      <c r="F5351" s="418">
        <v>44337</v>
      </c>
      <c r="G5351" s="417" t="s">
        <v>2286</v>
      </c>
      <c r="I5351" s="379">
        <f t="shared" ca="1" si="324"/>
        <v>-234</v>
      </c>
      <c r="J5351" s="379">
        <f t="shared" ca="1" si="325"/>
        <v>-163</v>
      </c>
      <c r="K5351" s="391" t="str">
        <f t="shared" ca="1" si="326"/>
        <v>39,75</v>
      </c>
      <c r="L5351" s="379"/>
      <c r="O5351" s="379"/>
    </row>
    <row r="5352" spans="1:15">
      <c r="A5352" s="417" t="s">
        <v>2155</v>
      </c>
      <c r="B5352" s="417" t="s">
        <v>16335</v>
      </c>
      <c r="C5352" s="417" t="s">
        <v>2281</v>
      </c>
      <c r="D5352" s="417" t="s">
        <v>3033</v>
      </c>
      <c r="E5352" s="391">
        <v>1.1499999999999999</v>
      </c>
      <c r="F5352" s="418">
        <v>44365</v>
      </c>
      <c r="G5352" s="417" t="s">
        <v>2283</v>
      </c>
      <c r="I5352" s="379">
        <f t="shared" ca="1" si="324"/>
        <v>-206</v>
      </c>
      <c r="J5352" s="379">
        <f t="shared" ca="1" si="325"/>
        <v>-144</v>
      </c>
      <c r="K5352" s="391" t="str">
        <f t="shared" ca="1" si="326"/>
        <v>30,00</v>
      </c>
      <c r="L5352" s="379"/>
      <c r="O5352" s="379"/>
    </row>
    <row r="5353" spans="1:15">
      <c r="A5353" s="417" t="s">
        <v>2155</v>
      </c>
      <c r="B5353" s="417" t="s">
        <v>18424</v>
      </c>
      <c r="C5353" s="417" t="s">
        <v>2281</v>
      </c>
      <c r="D5353" s="417" t="s">
        <v>7004</v>
      </c>
      <c r="E5353" s="391">
        <v>5</v>
      </c>
      <c r="F5353" s="418">
        <v>44365</v>
      </c>
      <c r="G5353" s="417" t="s">
        <v>2286</v>
      </c>
      <c r="I5353" s="379">
        <f t="shared" ca="1" si="324"/>
        <v>-206</v>
      </c>
      <c r="J5353" s="379">
        <f t="shared" ca="1" si="325"/>
        <v>-144</v>
      </c>
      <c r="K5353" s="391" t="str">
        <f t="shared" ca="1" si="326"/>
        <v>33,75</v>
      </c>
      <c r="L5353" s="379"/>
      <c r="O5353" s="379"/>
    </row>
    <row r="5354" spans="1:15">
      <c r="A5354" s="417" t="s">
        <v>201</v>
      </c>
      <c r="B5354" s="417" t="s">
        <v>18425</v>
      </c>
      <c r="C5354" s="417" t="s">
        <v>2281</v>
      </c>
      <c r="D5354" s="417" t="s">
        <v>11795</v>
      </c>
      <c r="E5354" s="391">
        <v>0.5</v>
      </c>
      <c r="F5354" s="418">
        <v>44365</v>
      </c>
      <c r="G5354" s="417" t="s">
        <v>2283</v>
      </c>
      <c r="I5354" s="379">
        <f t="shared" ca="1" si="324"/>
        <v>-206</v>
      </c>
      <c r="J5354" s="379">
        <f t="shared" ca="1" si="325"/>
        <v>-144</v>
      </c>
      <c r="K5354" s="391" t="str">
        <f t="shared" ca="1" si="326"/>
        <v>36,00</v>
      </c>
      <c r="L5354" s="379"/>
      <c r="O5354" s="379"/>
    </row>
    <row r="5355" spans="1:15">
      <c r="A5355" s="417" t="s">
        <v>200</v>
      </c>
      <c r="B5355" s="417" t="s">
        <v>17107</v>
      </c>
      <c r="C5355" s="417" t="s">
        <v>2281</v>
      </c>
      <c r="D5355" s="417" t="s">
        <v>3974</v>
      </c>
      <c r="E5355" s="391">
        <v>5.03</v>
      </c>
      <c r="F5355" s="418">
        <v>44365</v>
      </c>
      <c r="G5355" s="417" t="s">
        <v>2283</v>
      </c>
      <c r="I5355" s="379">
        <f t="shared" ca="1" si="324"/>
        <v>-206</v>
      </c>
      <c r="J5355" s="379">
        <f t="shared" ca="1" si="325"/>
        <v>-144</v>
      </c>
      <c r="K5355" s="391" t="str">
        <f t="shared" ca="1" si="326"/>
        <v>40,00</v>
      </c>
      <c r="L5355" s="379"/>
      <c r="O5355" s="379"/>
    </row>
    <row r="5356" spans="1:15">
      <c r="A5356" s="417" t="s">
        <v>2155</v>
      </c>
      <c r="B5356" s="417" t="s">
        <v>17108</v>
      </c>
      <c r="C5356" s="417" t="s">
        <v>2281</v>
      </c>
      <c r="D5356" s="417" t="s">
        <v>2372</v>
      </c>
      <c r="E5356" s="391">
        <v>0.67</v>
      </c>
      <c r="F5356" s="418">
        <v>44365</v>
      </c>
      <c r="G5356" s="417" t="s">
        <v>2283</v>
      </c>
      <c r="I5356" s="379">
        <f t="shared" ca="1" si="324"/>
        <v>-206</v>
      </c>
      <c r="J5356" s="379">
        <f t="shared" ca="1" si="325"/>
        <v>-144</v>
      </c>
      <c r="K5356" s="391" t="str">
        <f t="shared" ca="1" si="326"/>
        <v>60,00</v>
      </c>
      <c r="L5356" s="379"/>
      <c r="O5356" s="379"/>
    </row>
    <row r="5357" spans="1:15">
      <c r="A5357" s="417" t="s">
        <v>2155</v>
      </c>
      <c r="B5357" s="417" t="s">
        <v>17109</v>
      </c>
      <c r="C5357" s="417" t="s">
        <v>2281</v>
      </c>
      <c r="D5357" s="417" t="s">
        <v>3603</v>
      </c>
      <c r="E5357" s="391">
        <v>0.46</v>
      </c>
      <c r="F5357" s="418">
        <v>44365</v>
      </c>
      <c r="G5357" s="417" t="s">
        <v>2283</v>
      </c>
      <c r="I5357" s="379">
        <f t="shared" ca="1" si="324"/>
        <v>-206</v>
      </c>
      <c r="J5357" s="379">
        <f t="shared" ca="1" si="325"/>
        <v>-144</v>
      </c>
      <c r="K5357" s="391" t="str">
        <f t="shared" ca="1" si="326"/>
        <v>65,00</v>
      </c>
      <c r="L5357" s="379"/>
      <c r="O5357" s="379"/>
    </row>
    <row r="5358" spans="1:15">
      <c r="A5358" s="417" t="s">
        <v>2155</v>
      </c>
      <c r="B5358" s="417" t="s">
        <v>3949</v>
      </c>
      <c r="C5358" s="417" t="s">
        <v>2281</v>
      </c>
      <c r="D5358" s="417" t="s">
        <v>3950</v>
      </c>
      <c r="E5358" s="391">
        <v>1.02</v>
      </c>
      <c r="F5358" s="418">
        <v>44393</v>
      </c>
      <c r="G5358" s="417" t="s">
        <v>2286</v>
      </c>
      <c r="I5358" s="379">
        <f t="shared" ca="1" si="324"/>
        <v>-178</v>
      </c>
      <c r="J5358" s="379">
        <f t="shared" ca="1" si="325"/>
        <v>-124</v>
      </c>
      <c r="K5358" s="391" t="str">
        <f t="shared" ca="1" si="326"/>
        <v>49,25</v>
      </c>
      <c r="L5358" s="379"/>
      <c r="O5358" s="379"/>
    </row>
    <row r="5359" spans="1:15">
      <c r="A5359" s="417" t="s">
        <v>2155</v>
      </c>
      <c r="B5359" s="417" t="s">
        <v>3951</v>
      </c>
      <c r="C5359" s="417" t="s">
        <v>2281</v>
      </c>
      <c r="D5359" s="417" t="s">
        <v>3608</v>
      </c>
      <c r="E5359" s="391">
        <v>0.35</v>
      </c>
      <c r="F5359" s="418">
        <v>44393</v>
      </c>
      <c r="G5359" s="417" t="s">
        <v>2283</v>
      </c>
      <c r="I5359" s="379">
        <f t="shared" ca="1" si="324"/>
        <v>-178</v>
      </c>
      <c r="J5359" s="379">
        <f t="shared" ca="1" si="325"/>
        <v>-124</v>
      </c>
      <c r="K5359" s="391" t="str">
        <f t="shared" ca="1" si="326"/>
        <v>70,00</v>
      </c>
      <c r="L5359" s="379"/>
      <c r="O5359" s="379"/>
    </row>
    <row r="5360" spans="1:15">
      <c r="A5360" s="417" t="s">
        <v>201</v>
      </c>
      <c r="B5360" s="417" t="s">
        <v>11842</v>
      </c>
      <c r="C5360" s="417" t="s">
        <v>2332</v>
      </c>
      <c r="D5360" s="417" t="s">
        <v>11757</v>
      </c>
      <c r="E5360" s="391">
        <v>0.03</v>
      </c>
      <c r="F5360" s="418">
        <v>44214</v>
      </c>
      <c r="G5360" s="417" t="s">
        <v>2286</v>
      </c>
      <c r="I5360" s="379">
        <f t="shared" ca="1" si="324"/>
        <v>-357</v>
      </c>
      <c r="J5360" s="379">
        <f t="shared" ca="1" si="325"/>
        <v>-247</v>
      </c>
      <c r="K5360" s="391" t="str">
        <f t="shared" ca="1" si="326"/>
        <v>27,22</v>
      </c>
      <c r="L5360" s="379"/>
      <c r="O5360" s="379"/>
    </row>
    <row r="5361" spans="1:15">
      <c r="A5361" s="417" t="s">
        <v>200</v>
      </c>
      <c r="B5361" s="417" t="s">
        <v>8136</v>
      </c>
      <c r="C5361" s="417" t="s">
        <v>2332</v>
      </c>
      <c r="D5361" s="417" t="s">
        <v>2840</v>
      </c>
      <c r="E5361" s="391">
        <v>0.01</v>
      </c>
      <c r="F5361" s="418">
        <v>44214</v>
      </c>
      <c r="G5361" s="417" t="s">
        <v>2286</v>
      </c>
      <c r="I5361" s="379">
        <f t="shared" ca="1" si="324"/>
        <v>-357</v>
      </c>
      <c r="J5361" s="379">
        <f t="shared" ca="1" si="325"/>
        <v>-247</v>
      </c>
      <c r="K5361" s="391" t="str">
        <f t="shared" ca="1" si="326"/>
        <v>26,00</v>
      </c>
      <c r="L5361" s="379"/>
      <c r="O5361" s="379"/>
    </row>
    <row r="5362" spans="1:15">
      <c r="A5362" s="417" t="s">
        <v>201</v>
      </c>
      <c r="B5362" s="417" t="s">
        <v>8137</v>
      </c>
      <c r="C5362" s="417" t="s">
        <v>2332</v>
      </c>
      <c r="D5362" s="417" t="s">
        <v>6973</v>
      </c>
      <c r="E5362" s="391">
        <v>0.51</v>
      </c>
      <c r="F5362" s="418">
        <v>44214</v>
      </c>
      <c r="G5362" s="417" t="s">
        <v>2286</v>
      </c>
      <c r="I5362" s="379">
        <f t="shared" ca="1" si="324"/>
        <v>-357</v>
      </c>
      <c r="J5362" s="379">
        <f t="shared" ca="1" si="325"/>
        <v>-247</v>
      </c>
      <c r="K5362" s="391" t="str">
        <f t="shared" ca="1" si="326"/>
        <v>29,47</v>
      </c>
      <c r="L5362" s="379"/>
      <c r="O5362" s="379"/>
    </row>
    <row r="5363" spans="1:15">
      <c r="A5363" s="417" t="s">
        <v>200</v>
      </c>
      <c r="B5363" s="417" t="s">
        <v>17110</v>
      </c>
      <c r="C5363" s="417" t="s">
        <v>2332</v>
      </c>
      <c r="D5363" s="417" t="s">
        <v>2841</v>
      </c>
      <c r="E5363" s="391">
        <v>0.1</v>
      </c>
      <c r="F5363" s="418">
        <v>44214</v>
      </c>
      <c r="G5363" s="417" t="s">
        <v>2286</v>
      </c>
      <c r="I5363" s="379">
        <f t="shared" ca="1" si="324"/>
        <v>-357</v>
      </c>
      <c r="J5363" s="379">
        <f t="shared" ca="1" si="325"/>
        <v>-247</v>
      </c>
      <c r="K5363" s="391" t="str">
        <f t="shared" ca="1" si="326"/>
        <v>26,50</v>
      </c>
      <c r="L5363" s="379"/>
      <c r="O5363" s="379"/>
    </row>
    <row r="5364" spans="1:15">
      <c r="A5364" s="417" t="s">
        <v>2155</v>
      </c>
      <c r="B5364" s="417" t="s">
        <v>8138</v>
      </c>
      <c r="C5364" s="417" t="s">
        <v>2332</v>
      </c>
      <c r="D5364" s="417" t="s">
        <v>2842</v>
      </c>
      <c r="E5364" s="391">
        <v>0.01</v>
      </c>
      <c r="F5364" s="418">
        <v>44214</v>
      </c>
      <c r="G5364" s="417" t="s">
        <v>2286</v>
      </c>
      <c r="I5364" s="379">
        <f t="shared" ca="1" si="324"/>
        <v>-357</v>
      </c>
      <c r="J5364" s="379">
        <f t="shared" ca="1" si="325"/>
        <v>-247</v>
      </c>
      <c r="K5364" s="391" t="str">
        <f t="shared" ca="1" si="326"/>
        <v>27,00</v>
      </c>
      <c r="L5364" s="379"/>
      <c r="O5364" s="379"/>
    </row>
    <row r="5365" spans="1:15">
      <c r="A5365" s="417" t="s">
        <v>2155</v>
      </c>
      <c r="B5365" s="417" t="s">
        <v>8139</v>
      </c>
      <c r="C5365" s="417" t="s">
        <v>2332</v>
      </c>
      <c r="D5365" s="417" t="s">
        <v>2844</v>
      </c>
      <c r="E5365" s="391">
        <v>0.03</v>
      </c>
      <c r="F5365" s="418">
        <v>44214</v>
      </c>
      <c r="G5365" s="417" t="s">
        <v>2286</v>
      </c>
      <c r="I5365" s="379">
        <f t="shared" ca="1" si="324"/>
        <v>-357</v>
      </c>
      <c r="J5365" s="379">
        <f t="shared" ca="1" si="325"/>
        <v>-247</v>
      </c>
      <c r="K5365" s="391" t="str">
        <f t="shared" ca="1" si="326"/>
        <v>28,00</v>
      </c>
      <c r="L5365" s="379"/>
      <c r="O5365" s="379"/>
    </row>
    <row r="5366" spans="1:15">
      <c r="A5366" s="417" t="s">
        <v>2155</v>
      </c>
      <c r="B5366" s="417" t="s">
        <v>8140</v>
      </c>
      <c r="C5366" s="417" t="s">
        <v>2332</v>
      </c>
      <c r="D5366" s="417" t="s">
        <v>2845</v>
      </c>
      <c r="E5366" s="391">
        <v>0.05</v>
      </c>
      <c r="F5366" s="418">
        <v>44214</v>
      </c>
      <c r="G5366" s="417" t="s">
        <v>2286</v>
      </c>
      <c r="I5366" s="379">
        <f t="shared" ca="1" si="324"/>
        <v>-357</v>
      </c>
      <c r="J5366" s="379">
        <f t="shared" ca="1" si="325"/>
        <v>-247</v>
      </c>
      <c r="K5366" s="391" t="str">
        <f t="shared" ca="1" si="326"/>
        <v>28,50</v>
      </c>
      <c r="L5366" s="379"/>
      <c r="O5366" s="379"/>
    </row>
    <row r="5367" spans="1:15">
      <c r="A5367" s="417" t="s">
        <v>2155</v>
      </c>
      <c r="B5367" s="417" t="s">
        <v>6956</v>
      </c>
      <c r="C5367" s="417" t="s">
        <v>2332</v>
      </c>
      <c r="D5367" s="417" t="s">
        <v>2588</v>
      </c>
      <c r="E5367" s="391">
        <v>0.06</v>
      </c>
      <c r="F5367" s="418">
        <v>44214</v>
      </c>
      <c r="G5367" s="417" t="s">
        <v>2286</v>
      </c>
      <c r="I5367" s="379">
        <f t="shared" ca="1" si="324"/>
        <v>-357</v>
      </c>
      <c r="J5367" s="379">
        <f t="shared" ca="1" si="325"/>
        <v>-247</v>
      </c>
      <c r="K5367" s="391" t="str">
        <f t="shared" ca="1" si="326"/>
        <v>29,00</v>
      </c>
      <c r="L5367" s="379"/>
      <c r="O5367" s="379"/>
    </row>
    <row r="5368" spans="1:15">
      <c r="A5368" s="417" t="s">
        <v>201</v>
      </c>
      <c r="B5368" s="417" t="s">
        <v>6957</v>
      </c>
      <c r="C5368" s="417" t="s">
        <v>2332</v>
      </c>
      <c r="D5368" s="417" t="s">
        <v>3994</v>
      </c>
      <c r="E5368" s="391">
        <v>0.1</v>
      </c>
      <c r="F5368" s="418">
        <v>44214</v>
      </c>
      <c r="G5368" s="417" t="s">
        <v>2286</v>
      </c>
      <c r="I5368" s="379">
        <f t="shared" ca="1" si="324"/>
        <v>-357</v>
      </c>
      <c r="J5368" s="379">
        <f t="shared" ca="1" si="325"/>
        <v>-247</v>
      </c>
      <c r="K5368" s="391" t="str">
        <f t="shared" ca="1" si="326"/>
        <v>29,22</v>
      </c>
      <c r="L5368" s="379"/>
      <c r="O5368" s="379"/>
    </row>
    <row r="5369" spans="1:15">
      <c r="A5369" s="417" t="s">
        <v>200</v>
      </c>
      <c r="B5369" s="417" t="s">
        <v>8141</v>
      </c>
      <c r="C5369" s="417" t="s">
        <v>2332</v>
      </c>
      <c r="D5369" s="417" t="s">
        <v>3017</v>
      </c>
      <c r="E5369" s="391">
        <v>0.41</v>
      </c>
      <c r="F5369" s="418">
        <v>44214</v>
      </c>
      <c r="G5369" s="417" t="s">
        <v>2286</v>
      </c>
      <c r="I5369" s="379">
        <f t="shared" ca="1" si="324"/>
        <v>-357</v>
      </c>
      <c r="J5369" s="379">
        <f t="shared" ca="1" si="325"/>
        <v>-247</v>
      </c>
      <c r="K5369" s="391" t="str">
        <f t="shared" ca="1" si="326"/>
        <v>29,50</v>
      </c>
      <c r="L5369" s="379"/>
      <c r="O5369" s="379"/>
    </row>
    <row r="5370" spans="1:15">
      <c r="A5370" s="417" t="s">
        <v>201</v>
      </c>
      <c r="B5370" s="417" t="s">
        <v>6958</v>
      </c>
      <c r="C5370" s="417" t="s">
        <v>2332</v>
      </c>
      <c r="D5370" s="417" t="s">
        <v>3952</v>
      </c>
      <c r="E5370" s="391">
        <v>0.21</v>
      </c>
      <c r="F5370" s="418">
        <v>44214</v>
      </c>
      <c r="G5370" s="417" t="s">
        <v>2286</v>
      </c>
      <c r="I5370" s="379">
        <f t="shared" ca="1" si="324"/>
        <v>-357</v>
      </c>
      <c r="J5370" s="379">
        <f t="shared" ca="1" si="325"/>
        <v>-247</v>
      </c>
      <c r="K5370" s="391" t="str">
        <f t="shared" ca="1" si="326"/>
        <v>29,72</v>
      </c>
      <c r="L5370" s="379"/>
      <c r="O5370" s="379"/>
    </row>
    <row r="5371" spans="1:15">
      <c r="A5371" s="417" t="s">
        <v>200</v>
      </c>
      <c r="B5371" s="417" t="s">
        <v>6959</v>
      </c>
      <c r="C5371" s="417" t="s">
        <v>2332</v>
      </c>
      <c r="D5371" s="417" t="s">
        <v>3033</v>
      </c>
      <c r="E5371" s="391">
        <v>0.06</v>
      </c>
      <c r="F5371" s="418">
        <v>44214</v>
      </c>
      <c r="G5371" s="417" t="s">
        <v>2286</v>
      </c>
      <c r="I5371" s="379">
        <f t="shared" ca="1" si="324"/>
        <v>-357</v>
      </c>
      <c r="J5371" s="379">
        <f t="shared" ca="1" si="325"/>
        <v>-247</v>
      </c>
      <c r="K5371" s="391" t="str">
        <f t="shared" ca="1" si="326"/>
        <v>30,00</v>
      </c>
      <c r="L5371" s="379"/>
      <c r="O5371" s="379"/>
    </row>
    <row r="5372" spans="1:15">
      <c r="A5372" s="417" t="s">
        <v>201</v>
      </c>
      <c r="B5372" s="417" t="s">
        <v>11843</v>
      </c>
      <c r="C5372" s="417" t="s">
        <v>2332</v>
      </c>
      <c r="D5372" s="417" t="s">
        <v>8148</v>
      </c>
      <c r="E5372" s="391">
        <v>0.05</v>
      </c>
      <c r="F5372" s="418">
        <v>44214</v>
      </c>
      <c r="G5372" s="417" t="s">
        <v>2286</v>
      </c>
      <c r="I5372" s="379">
        <f t="shared" ca="1" si="324"/>
        <v>-357</v>
      </c>
      <c r="J5372" s="379">
        <f t="shared" ca="1" si="325"/>
        <v>-247</v>
      </c>
      <c r="K5372" s="391" t="str">
        <f t="shared" ca="1" si="326"/>
        <v>30,22</v>
      </c>
      <c r="L5372" s="379"/>
      <c r="O5372" s="379"/>
    </row>
    <row r="5373" spans="1:15">
      <c r="A5373" s="417" t="s">
        <v>200</v>
      </c>
      <c r="B5373" s="417" t="s">
        <v>6960</v>
      </c>
      <c r="C5373" s="417" t="s">
        <v>2332</v>
      </c>
      <c r="D5373" s="417" t="s">
        <v>3963</v>
      </c>
      <c r="E5373" s="391">
        <v>0.12</v>
      </c>
      <c r="F5373" s="418">
        <v>44214</v>
      </c>
      <c r="G5373" s="417" t="s">
        <v>2286</v>
      </c>
      <c r="I5373" s="379">
        <f t="shared" ca="1" si="324"/>
        <v>-357</v>
      </c>
      <c r="J5373" s="379">
        <f t="shared" ca="1" si="325"/>
        <v>-247</v>
      </c>
      <c r="K5373" s="391" t="str">
        <f t="shared" ca="1" si="326"/>
        <v>30,50</v>
      </c>
      <c r="L5373" s="379"/>
      <c r="O5373" s="379"/>
    </row>
    <row r="5374" spans="1:15">
      <c r="A5374" s="417" t="s">
        <v>201</v>
      </c>
      <c r="B5374" s="417" t="s">
        <v>11844</v>
      </c>
      <c r="C5374" s="417" t="s">
        <v>2332</v>
      </c>
      <c r="D5374" s="417" t="s">
        <v>3953</v>
      </c>
      <c r="E5374" s="391">
        <v>0.36</v>
      </c>
      <c r="F5374" s="418">
        <v>44214</v>
      </c>
      <c r="G5374" s="417" t="s">
        <v>2286</v>
      </c>
      <c r="I5374" s="379">
        <f t="shared" ca="1" si="324"/>
        <v>-357</v>
      </c>
      <c r="J5374" s="379">
        <f t="shared" ca="1" si="325"/>
        <v>-247</v>
      </c>
      <c r="K5374" s="391" t="str">
        <f t="shared" ca="1" si="326"/>
        <v>30,72</v>
      </c>
      <c r="L5374" s="379"/>
      <c r="O5374" s="379"/>
    </row>
    <row r="5375" spans="1:15">
      <c r="A5375" s="417" t="s">
        <v>200</v>
      </c>
      <c r="B5375" s="417" t="s">
        <v>6961</v>
      </c>
      <c r="C5375" s="417" t="s">
        <v>2332</v>
      </c>
      <c r="D5375" s="417" t="s">
        <v>2359</v>
      </c>
      <c r="E5375" s="391">
        <v>0.16</v>
      </c>
      <c r="F5375" s="418">
        <v>44214</v>
      </c>
      <c r="G5375" s="417" t="s">
        <v>2286</v>
      </c>
      <c r="I5375" s="379">
        <f t="shared" ca="1" si="324"/>
        <v>-357</v>
      </c>
      <c r="J5375" s="379">
        <f t="shared" ca="1" si="325"/>
        <v>-247</v>
      </c>
      <c r="K5375" s="391" t="str">
        <f t="shared" ca="1" si="326"/>
        <v>31,00</v>
      </c>
      <c r="L5375" s="379"/>
      <c r="O5375" s="379"/>
    </row>
    <row r="5376" spans="1:15">
      <c r="A5376" s="417" t="s">
        <v>201</v>
      </c>
      <c r="B5376" s="417" t="s">
        <v>17863</v>
      </c>
      <c r="C5376" s="417" t="s">
        <v>2332</v>
      </c>
      <c r="D5376" s="417" t="s">
        <v>17864</v>
      </c>
      <c r="E5376" s="391">
        <v>0.09</v>
      </c>
      <c r="F5376" s="418">
        <v>44214</v>
      </c>
      <c r="G5376" s="417" t="s">
        <v>2286</v>
      </c>
      <c r="I5376" s="379">
        <f t="shared" ca="1" si="324"/>
        <v>-357</v>
      </c>
      <c r="J5376" s="379">
        <f t="shared" ca="1" si="325"/>
        <v>-247</v>
      </c>
      <c r="K5376" s="391" t="str">
        <f t="shared" ca="1" si="326"/>
        <v>31,22</v>
      </c>
      <c r="L5376" s="379"/>
      <c r="O5376" s="379"/>
    </row>
    <row r="5377" spans="1:15">
      <c r="A5377" s="417" t="s">
        <v>200</v>
      </c>
      <c r="B5377" s="417" t="s">
        <v>11845</v>
      </c>
      <c r="C5377" s="417" t="s">
        <v>2332</v>
      </c>
      <c r="D5377" s="417" t="s">
        <v>3964</v>
      </c>
      <c r="E5377" s="391">
        <v>0.09</v>
      </c>
      <c r="F5377" s="418">
        <v>44214</v>
      </c>
      <c r="G5377" s="417" t="s">
        <v>2286</v>
      </c>
      <c r="I5377" s="379">
        <f t="shared" ca="1" si="324"/>
        <v>-357</v>
      </c>
      <c r="J5377" s="379">
        <f t="shared" ca="1" si="325"/>
        <v>-247</v>
      </c>
      <c r="K5377" s="391" t="str">
        <f t="shared" ca="1" si="326"/>
        <v>31,50</v>
      </c>
      <c r="L5377" s="379"/>
      <c r="O5377" s="379"/>
    </row>
    <row r="5378" spans="1:15">
      <c r="A5378" s="417" t="s">
        <v>201</v>
      </c>
      <c r="B5378" s="417" t="s">
        <v>8142</v>
      </c>
      <c r="C5378" s="417" t="s">
        <v>2332</v>
      </c>
      <c r="D5378" s="417" t="s">
        <v>3954</v>
      </c>
      <c r="E5378" s="391">
        <v>0.1</v>
      </c>
      <c r="F5378" s="418">
        <v>44214</v>
      </c>
      <c r="G5378" s="417" t="s">
        <v>2286</v>
      </c>
      <c r="I5378" s="379">
        <f t="shared" ca="1" si="324"/>
        <v>-357</v>
      </c>
      <c r="J5378" s="379">
        <f t="shared" ca="1" si="325"/>
        <v>-247</v>
      </c>
      <c r="K5378" s="391" t="str">
        <f t="shared" ca="1" si="326"/>
        <v>31,72</v>
      </c>
      <c r="L5378" s="379"/>
      <c r="O5378" s="379"/>
    </row>
    <row r="5379" spans="1:15">
      <c r="A5379" s="417" t="s">
        <v>200</v>
      </c>
      <c r="B5379" s="417" t="s">
        <v>6962</v>
      </c>
      <c r="C5379" s="417" t="s">
        <v>2332</v>
      </c>
      <c r="D5379" s="417" t="s">
        <v>3034</v>
      </c>
      <c r="E5379" s="391">
        <v>0.22</v>
      </c>
      <c r="F5379" s="418">
        <v>44214</v>
      </c>
      <c r="G5379" s="417" t="s">
        <v>2286</v>
      </c>
      <c r="I5379" s="379">
        <f t="shared" ca="1" si="324"/>
        <v>-357</v>
      </c>
      <c r="J5379" s="379">
        <f t="shared" ca="1" si="325"/>
        <v>-247</v>
      </c>
      <c r="K5379" s="391" t="str">
        <f t="shared" ca="1" si="326"/>
        <v>32,00</v>
      </c>
      <c r="L5379" s="379"/>
      <c r="O5379" s="379"/>
    </row>
    <row r="5380" spans="1:15">
      <c r="A5380" s="417" t="s">
        <v>201</v>
      </c>
      <c r="B5380" s="417" t="s">
        <v>11846</v>
      </c>
      <c r="C5380" s="417" t="s">
        <v>2332</v>
      </c>
      <c r="D5380" s="417" t="s">
        <v>3955</v>
      </c>
      <c r="E5380" s="391">
        <v>0.24</v>
      </c>
      <c r="F5380" s="418">
        <v>44214</v>
      </c>
      <c r="G5380" s="417" t="s">
        <v>2286</v>
      </c>
      <c r="I5380" s="379">
        <f t="shared" ca="1" si="324"/>
        <v>-357</v>
      </c>
      <c r="J5380" s="379">
        <f t="shared" ca="1" si="325"/>
        <v>-247</v>
      </c>
      <c r="K5380" s="391" t="str">
        <f t="shared" ca="1" si="326"/>
        <v>32,22</v>
      </c>
      <c r="L5380" s="379"/>
      <c r="O5380" s="379"/>
    </row>
    <row r="5381" spans="1:15">
      <c r="A5381" s="417" t="s">
        <v>200</v>
      </c>
      <c r="B5381" s="417" t="s">
        <v>8143</v>
      </c>
      <c r="C5381" s="417" t="s">
        <v>2332</v>
      </c>
      <c r="D5381" s="417" t="s">
        <v>3092</v>
      </c>
      <c r="E5381" s="391">
        <v>0.25</v>
      </c>
      <c r="F5381" s="418">
        <v>44214</v>
      </c>
      <c r="G5381" s="417" t="s">
        <v>2286</v>
      </c>
      <c r="I5381" s="379">
        <f t="shared" ca="1" si="324"/>
        <v>-357</v>
      </c>
      <c r="J5381" s="379">
        <f t="shared" ca="1" si="325"/>
        <v>-247</v>
      </c>
      <c r="K5381" s="391" t="str">
        <f t="shared" ca="1" si="326"/>
        <v>32,50</v>
      </c>
      <c r="L5381" s="379"/>
      <c r="O5381" s="379"/>
    </row>
    <row r="5382" spans="1:15">
      <c r="A5382" s="417" t="s">
        <v>201</v>
      </c>
      <c r="B5382" s="417" t="s">
        <v>8144</v>
      </c>
      <c r="C5382" s="417" t="s">
        <v>2332</v>
      </c>
      <c r="D5382" s="417" t="s">
        <v>3957</v>
      </c>
      <c r="E5382" s="391">
        <v>0.47</v>
      </c>
      <c r="F5382" s="418">
        <v>44214</v>
      </c>
      <c r="G5382" s="417" t="s">
        <v>2286</v>
      </c>
      <c r="I5382" s="379">
        <f t="shared" ca="1" si="324"/>
        <v>-357</v>
      </c>
      <c r="J5382" s="379">
        <f t="shared" ca="1" si="325"/>
        <v>-247</v>
      </c>
      <c r="K5382" s="391" t="str">
        <f t="shared" ca="1" si="326"/>
        <v>32,72</v>
      </c>
      <c r="L5382" s="379"/>
      <c r="O5382" s="379"/>
    </row>
    <row r="5383" spans="1:15">
      <c r="A5383" s="417" t="s">
        <v>200</v>
      </c>
      <c r="B5383" s="417" t="s">
        <v>3979</v>
      </c>
      <c r="C5383" s="417" t="s">
        <v>2332</v>
      </c>
      <c r="D5383" s="417" t="s">
        <v>3580</v>
      </c>
      <c r="E5383" s="391">
        <v>0.53</v>
      </c>
      <c r="F5383" s="418">
        <v>44214</v>
      </c>
      <c r="G5383" s="417" t="s">
        <v>2286</v>
      </c>
      <c r="I5383" s="379">
        <f t="shared" ca="1" si="324"/>
        <v>-357</v>
      </c>
      <c r="J5383" s="379">
        <f t="shared" ca="1" si="325"/>
        <v>-247</v>
      </c>
      <c r="K5383" s="391" t="str">
        <f t="shared" ca="1" si="326"/>
        <v>33,00</v>
      </c>
      <c r="L5383" s="379"/>
      <c r="O5383" s="379"/>
    </row>
    <row r="5384" spans="1:15">
      <c r="A5384" s="417" t="s">
        <v>201</v>
      </c>
      <c r="B5384" s="417" t="s">
        <v>11847</v>
      </c>
      <c r="C5384" s="417" t="s">
        <v>2332</v>
      </c>
      <c r="D5384" s="417" t="s">
        <v>3958</v>
      </c>
      <c r="E5384" s="391">
        <v>0.46</v>
      </c>
      <c r="F5384" s="418">
        <v>44214</v>
      </c>
      <c r="G5384" s="417" t="s">
        <v>2286</v>
      </c>
      <c r="I5384" s="379">
        <f t="shared" ca="1" si="324"/>
        <v>-357</v>
      </c>
      <c r="J5384" s="379">
        <f t="shared" ca="1" si="325"/>
        <v>-247</v>
      </c>
      <c r="K5384" s="391" t="str">
        <f t="shared" ca="1" si="326"/>
        <v>33,22</v>
      </c>
      <c r="L5384" s="379"/>
      <c r="O5384" s="379"/>
    </row>
    <row r="5385" spans="1:15">
      <c r="A5385" s="417" t="s">
        <v>200</v>
      </c>
      <c r="B5385" s="417" t="s">
        <v>11848</v>
      </c>
      <c r="C5385" s="417" t="s">
        <v>2332</v>
      </c>
      <c r="D5385" s="417" t="s">
        <v>3965</v>
      </c>
      <c r="E5385" s="391">
        <v>0.68</v>
      </c>
      <c r="F5385" s="418">
        <v>44214</v>
      </c>
      <c r="G5385" s="417" t="s">
        <v>2286</v>
      </c>
      <c r="I5385" s="379">
        <f t="shared" ca="1" si="324"/>
        <v>-357</v>
      </c>
      <c r="J5385" s="379">
        <f t="shared" ca="1" si="325"/>
        <v>-247</v>
      </c>
      <c r="K5385" s="391" t="str">
        <f t="shared" ca="1" si="326"/>
        <v>33,50</v>
      </c>
      <c r="L5385" s="379"/>
      <c r="O5385" s="379"/>
    </row>
    <row r="5386" spans="1:15">
      <c r="A5386" s="417" t="s">
        <v>201</v>
      </c>
      <c r="B5386" s="417" t="s">
        <v>8145</v>
      </c>
      <c r="C5386" s="417" t="s">
        <v>2332</v>
      </c>
      <c r="D5386" s="417" t="s">
        <v>3956</v>
      </c>
      <c r="E5386" s="391">
        <v>0.54</v>
      </c>
      <c r="F5386" s="418">
        <v>44214</v>
      </c>
      <c r="G5386" s="417" t="s">
        <v>2286</v>
      </c>
      <c r="I5386" s="379">
        <f t="shared" ref="I5386:I5449" ca="1" si="327">IF(F5386&lt;&gt;"",F5386-$I$199,"")</f>
        <v>-357</v>
      </c>
      <c r="J5386" s="379">
        <f t="shared" ref="J5386:J5449" ca="1" si="328">IF(I5386&lt;&gt;"",NETWORKDAYS($I$199,F5386-1,$N$201:$N$224),"")</f>
        <v>-247</v>
      </c>
      <c r="K5386" s="391" t="str">
        <f t="shared" ref="K5386:K5449" ca="1" si="329">IF(I5386&lt;&gt;"",RIGHT(D5386,LEN(D5386)-FIND(" ",D5386)),"")</f>
        <v>33,72</v>
      </c>
      <c r="L5386" s="379"/>
      <c r="O5386" s="379"/>
    </row>
    <row r="5387" spans="1:15">
      <c r="A5387" s="417" t="s">
        <v>200</v>
      </c>
      <c r="B5387" s="417" t="s">
        <v>3980</v>
      </c>
      <c r="C5387" s="417" t="s">
        <v>2332</v>
      </c>
      <c r="D5387" s="417" t="s">
        <v>3918</v>
      </c>
      <c r="E5387" s="391">
        <v>0.98</v>
      </c>
      <c r="F5387" s="418">
        <v>44214</v>
      </c>
      <c r="G5387" s="417" t="s">
        <v>2286</v>
      </c>
      <c r="I5387" s="379">
        <f t="shared" ca="1" si="327"/>
        <v>-357</v>
      </c>
      <c r="J5387" s="379">
        <f t="shared" ca="1" si="328"/>
        <v>-247</v>
      </c>
      <c r="K5387" s="391" t="str">
        <f t="shared" ca="1" si="329"/>
        <v>34,00</v>
      </c>
      <c r="L5387" s="379"/>
      <c r="O5387" s="379"/>
    </row>
    <row r="5388" spans="1:15">
      <c r="A5388" s="417" t="s">
        <v>2155</v>
      </c>
      <c r="B5388" s="417" t="s">
        <v>6963</v>
      </c>
      <c r="C5388" s="417" t="s">
        <v>2332</v>
      </c>
      <c r="D5388" s="417" t="s">
        <v>3966</v>
      </c>
      <c r="E5388" s="391">
        <v>1.24</v>
      </c>
      <c r="F5388" s="418">
        <v>44214</v>
      </c>
      <c r="G5388" s="417" t="s">
        <v>2286</v>
      </c>
      <c r="I5388" s="379">
        <f t="shared" ca="1" si="327"/>
        <v>-357</v>
      </c>
      <c r="J5388" s="379">
        <f t="shared" ca="1" si="328"/>
        <v>-247</v>
      </c>
      <c r="K5388" s="391" t="str">
        <f t="shared" ca="1" si="329"/>
        <v>34,50</v>
      </c>
      <c r="L5388" s="379"/>
      <c r="O5388" s="379"/>
    </row>
    <row r="5389" spans="1:15">
      <c r="A5389" s="417" t="s">
        <v>201</v>
      </c>
      <c r="B5389" s="417" t="s">
        <v>11849</v>
      </c>
      <c r="C5389" s="417" t="s">
        <v>2332</v>
      </c>
      <c r="D5389" s="417" t="s">
        <v>3960</v>
      </c>
      <c r="E5389" s="391">
        <v>0.93</v>
      </c>
      <c r="F5389" s="418">
        <v>44214</v>
      </c>
      <c r="G5389" s="417" t="s">
        <v>2286</v>
      </c>
      <c r="I5389" s="379">
        <f t="shared" ca="1" si="327"/>
        <v>-357</v>
      </c>
      <c r="J5389" s="379">
        <f t="shared" ca="1" si="328"/>
        <v>-247</v>
      </c>
      <c r="K5389" s="391" t="str">
        <f t="shared" ca="1" si="329"/>
        <v>34,72</v>
      </c>
      <c r="L5389" s="379"/>
      <c r="O5389" s="379"/>
    </row>
    <row r="5390" spans="1:15">
      <c r="A5390" s="417" t="s">
        <v>200</v>
      </c>
      <c r="B5390" s="417" t="s">
        <v>6964</v>
      </c>
      <c r="C5390" s="417" t="s">
        <v>2332</v>
      </c>
      <c r="D5390" s="417" t="s">
        <v>3076</v>
      </c>
      <c r="E5390" s="391">
        <v>1.7</v>
      </c>
      <c r="F5390" s="418">
        <v>44214</v>
      </c>
      <c r="G5390" s="417" t="s">
        <v>2286</v>
      </c>
      <c r="I5390" s="379">
        <f t="shared" ca="1" si="327"/>
        <v>-357</v>
      </c>
      <c r="J5390" s="379">
        <f t="shared" ca="1" si="328"/>
        <v>-247</v>
      </c>
      <c r="K5390" s="391" t="str">
        <f t="shared" ca="1" si="329"/>
        <v>35,00</v>
      </c>
      <c r="L5390" s="379"/>
      <c r="O5390" s="379"/>
    </row>
    <row r="5391" spans="1:15">
      <c r="A5391" s="417" t="s">
        <v>201</v>
      </c>
      <c r="B5391" s="417" t="s">
        <v>17111</v>
      </c>
      <c r="C5391" s="417" t="s">
        <v>2332</v>
      </c>
      <c r="D5391" s="417" t="s">
        <v>3959</v>
      </c>
      <c r="E5391" s="391">
        <v>0.95</v>
      </c>
      <c r="F5391" s="418">
        <v>44214</v>
      </c>
      <c r="G5391" s="417" t="s">
        <v>2286</v>
      </c>
      <c r="I5391" s="379">
        <f t="shared" ca="1" si="327"/>
        <v>-357</v>
      </c>
      <c r="J5391" s="379">
        <f t="shared" ca="1" si="328"/>
        <v>-247</v>
      </c>
      <c r="K5391" s="391" t="str">
        <f t="shared" ca="1" si="329"/>
        <v>35,22</v>
      </c>
      <c r="L5391" s="379"/>
      <c r="O5391" s="379"/>
    </row>
    <row r="5392" spans="1:15">
      <c r="A5392" s="417" t="s">
        <v>200</v>
      </c>
      <c r="B5392" s="417" t="s">
        <v>6965</v>
      </c>
      <c r="C5392" s="417" t="s">
        <v>2332</v>
      </c>
      <c r="D5392" s="417" t="s">
        <v>3967</v>
      </c>
      <c r="E5392" s="391">
        <v>1.65</v>
      </c>
      <c r="F5392" s="418">
        <v>44214</v>
      </c>
      <c r="G5392" s="417" t="s">
        <v>2286</v>
      </c>
      <c r="I5392" s="379">
        <f t="shared" ca="1" si="327"/>
        <v>-357</v>
      </c>
      <c r="J5392" s="379">
        <f t="shared" ca="1" si="328"/>
        <v>-247</v>
      </c>
      <c r="K5392" s="391" t="str">
        <f t="shared" ca="1" si="329"/>
        <v>35,50</v>
      </c>
      <c r="L5392" s="379"/>
      <c r="O5392" s="379"/>
    </row>
    <row r="5393" spans="1:15">
      <c r="A5393" s="417" t="s">
        <v>2155</v>
      </c>
      <c r="B5393" s="417" t="s">
        <v>6966</v>
      </c>
      <c r="C5393" s="417" t="s">
        <v>2332</v>
      </c>
      <c r="D5393" s="417" t="s">
        <v>3058</v>
      </c>
      <c r="E5393" s="391">
        <v>2</v>
      </c>
      <c r="F5393" s="418">
        <v>44214</v>
      </c>
      <c r="G5393" s="417" t="s">
        <v>2286</v>
      </c>
      <c r="I5393" s="379">
        <f t="shared" ca="1" si="327"/>
        <v>-357</v>
      </c>
      <c r="J5393" s="379">
        <f t="shared" ca="1" si="328"/>
        <v>-247</v>
      </c>
      <c r="K5393" s="391" t="str">
        <f t="shared" ca="1" si="329"/>
        <v>36,00</v>
      </c>
      <c r="L5393" s="379"/>
      <c r="O5393" s="379"/>
    </row>
    <row r="5394" spans="1:15">
      <c r="A5394" s="417" t="s">
        <v>201</v>
      </c>
      <c r="B5394" s="417" t="s">
        <v>3981</v>
      </c>
      <c r="C5394" s="417" t="s">
        <v>2332</v>
      </c>
      <c r="D5394" s="417" t="s">
        <v>3920</v>
      </c>
      <c r="E5394" s="391">
        <v>0.74</v>
      </c>
      <c r="F5394" s="418">
        <v>44214</v>
      </c>
      <c r="G5394" s="417" t="s">
        <v>2286</v>
      </c>
      <c r="I5394" s="379">
        <f t="shared" ca="1" si="327"/>
        <v>-357</v>
      </c>
      <c r="J5394" s="379">
        <f t="shared" ca="1" si="328"/>
        <v>-247</v>
      </c>
      <c r="K5394" s="391" t="str">
        <f t="shared" ca="1" si="329"/>
        <v>34,22</v>
      </c>
      <c r="L5394" s="379"/>
      <c r="O5394" s="379"/>
    </row>
    <row r="5395" spans="1:15">
      <c r="A5395" s="417" t="s">
        <v>2155</v>
      </c>
      <c r="B5395" s="417" t="s">
        <v>11850</v>
      </c>
      <c r="C5395" s="417" t="s">
        <v>2332</v>
      </c>
      <c r="D5395" s="417" t="s">
        <v>3961</v>
      </c>
      <c r="E5395" s="391">
        <v>1.1000000000000001</v>
      </c>
      <c r="F5395" s="418">
        <v>44214</v>
      </c>
      <c r="G5395" s="417" t="s">
        <v>2286</v>
      </c>
      <c r="I5395" s="379">
        <f t="shared" ca="1" si="327"/>
        <v>-357</v>
      </c>
      <c r="J5395" s="379">
        <f t="shared" ca="1" si="328"/>
        <v>-247</v>
      </c>
      <c r="K5395" s="391" t="str">
        <f t="shared" ca="1" si="329"/>
        <v>36,22</v>
      </c>
      <c r="L5395" s="379"/>
      <c r="O5395" s="379"/>
    </row>
    <row r="5396" spans="1:15">
      <c r="A5396" s="417" t="s">
        <v>200</v>
      </c>
      <c r="B5396" s="417" t="s">
        <v>6967</v>
      </c>
      <c r="C5396" s="417" t="s">
        <v>2332</v>
      </c>
      <c r="D5396" s="417" t="s">
        <v>3968</v>
      </c>
      <c r="E5396" s="391">
        <v>2.86</v>
      </c>
      <c r="F5396" s="418">
        <v>44214</v>
      </c>
      <c r="G5396" s="417" t="s">
        <v>2286</v>
      </c>
      <c r="I5396" s="379">
        <f t="shared" ca="1" si="327"/>
        <v>-357</v>
      </c>
      <c r="J5396" s="379">
        <f t="shared" ca="1" si="328"/>
        <v>-247</v>
      </c>
      <c r="K5396" s="391" t="str">
        <f t="shared" ca="1" si="329"/>
        <v>36,50</v>
      </c>
      <c r="L5396" s="379"/>
      <c r="O5396" s="379"/>
    </row>
    <row r="5397" spans="1:15">
      <c r="A5397" s="417" t="s">
        <v>201</v>
      </c>
      <c r="B5397" s="417" t="s">
        <v>3982</v>
      </c>
      <c r="C5397" s="417" t="s">
        <v>2332</v>
      </c>
      <c r="D5397" s="417" t="s">
        <v>3983</v>
      </c>
      <c r="E5397" s="391">
        <v>0.85</v>
      </c>
      <c r="F5397" s="418">
        <v>44214</v>
      </c>
      <c r="G5397" s="417" t="s">
        <v>2286</v>
      </c>
      <c r="I5397" s="379">
        <f t="shared" ca="1" si="327"/>
        <v>-357</v>
      </c>
      <c r="J5397" s="379">
        <f t="shared" ca="1" si="328"/>
        <v>-247</v>
      </c>
      <c r="K5397" s="391" t="str">
        <f t="shared" ca="1" si="329"/>
        <v>34,97</v>
      </c>
      <c r="L5397" s="379"/>
      <c r="O5397" s="379"/>
    </row>
    <row r="5398" spans="1:15">
      <c r="A5398" s="417" t="s">
        <v>200</v>
      </c>
      <c r="B5398" s="417" t="s">
        <v>6968</v>
      </c>
      <c r="C5398" s="417" t="s">
        <v>2332</v>
      </c>
      <c r="D5398" s="417" t="s">
        <v>3969</v>
      </c>
      <c r="E5398" s="391">
        <v>2.76</v>
      </c>
      <c r="F5398" s="418">
        <v>44214</v>
      </c>
      <c r="G5398" s="417" t="s">
        <v>2286</v>
      </c>
      <c r="I5398" s="379">
        <f t="shared" ca="1" si="327"/>
        <v>-357</v>
      </c>
      <c r="J5398" s="379">
        <f t="shared" ca="1" si="328"/>
        <v>-247</v>
      </c>
      <c r="K5398" s="391" t="str">
        <f t="shared" ca="1" si="329"/>
        <v>37,00</v>
      </c>
      <c r="L5398" s="379"/>
      <c r="O5398" s="379"/>
    </row>
    <row r="5399" spans="1:15">
      <c r="A5399" s="417" t="s">
        <v>201</v>
      </c>
      <c r="B5399" s="417" t="s">
        <v>11851</v>
      </c>
      <c r="C5399" s="417" t="s">
        <v>2332</v>
      </c>
      <c r="D5399" s="417" t="s">
        <v>3922</v>
      </c>
      <c r="E5399" s="391">
        <v>1.48</v>
      </c>
      <c r="F5399" s="418">
        <v>44214</v>
      </c>
      <c r="G5399" s="417" t="s">
        <v>2286</v>
      </c>
      <c r="I5399" s="379">
        <f t="shared" ca="1" si="327"/>
        <v>-357</v>
      </c>
      <c r="J5399" s="379">
        <f t="shared" ca="1" si="328"/>
        <v>-247</v>
      </c>
      <c r="K5399" s="391" t="str">
        <f t="shared" ca="1" si="329"/>
        <v>35,72</v>
      </c>
      <c r="L5399" s="379"/>
      <c r="O5399" s="379"/>
    </row>
    <row r="5400" spans="1:15">
      <c r="A5400" s="417" t="s">
        <v>200</v>
      </c>
      <c r="B5400" s="417" t="s">
        <v>6969</v>
      </c>
      <c r="C5400" s="417" t="s">
        <v>2332</v>
      </c>
      <c r="D5400" s="417" t="s">
        <v>3078</v>
      </c>
      <c r="E5400" s="391">
        <v>2.2999999999999998</v>
      </c>
      <c r="F5400" s="418">
        <v>44214</v>
      </c>
      <c r="G5400" s="417" t="s">
        <v>2286</v>
      </c>
      <c r="I5400" s="379">
        <f t="shared" ca="1" si="327"/>
        <v>-357</v>
      </c>
      <c r="J5400" s="379">
        <f t="shared" ca="1" si="328"/>
        <v>-247</v>
      </c>
      <c r="K5400" s="391" t="str">
        <f t="shared" ca="1" si="329"/>
        <v>37,50</v>
      </c>
      <c r="L5400" s="379"/>
      <c r="O5400" s="379"/>
    </row>
    <row r="5401" spans="1:15">
      <c r="A5401" s="417" t="s">
        <v>201</v>
      </c>
      <c r="B5401" s="417" t="s">
        <v>11852</v>
      </c>
      <c r="C5401" s="417" t="s">
        <v>2332</v>
      </c>
      <c r="D5401" s="417" t="s">
        <v>3970</v>
      </c>
      <c r="E5401" s="391">
        <v>2.77</v>
      </c>
      <c r="F5401" s="418">
        <v>44214</v>
      </c>
      <c r="G5401" s="417" t="s">
        <v>2286</v>
      </c>
      <c r="I5401" s="379">
        <f t="shared" ca="1" si="327"/>
        <v>-357</v>
      </c>
      <c r="J5401" s="379">
        <f t="shared" ca="1" si="328"/>
        <v>-247</v>
      </c>
      <c r="K5401" s="391" t="str">
        <f t="shared" ca="1" si="329"/>
        <v>37,72</v>
      </c>
      <c r="L5401" s="379"/>
      <c r="O5401" s="379"/>
    </row>
    <row r="5402" spans="1:15">
      <c r="A5402" s="417" t="s">
        <v>200</v>
      </c>
      <c r="B5402" s="417" t="s">
        <v>6970</v>
      </c>
      <c r="C5402" s="417" t="s">
        <v>2332</v>
      </c>
      <c r="D5402" s="417" t="s">
        <v>3207</v>
      </c>
      <c r="E5402" s="391">
        <v>4.4400000000000004</v>
      </c>
      <c r="F5402" s="418">
        <v>44214</v>
      </c>
      <c r="G5402" s="417" t="s">
        <v>2286</v>
      </c>
      <c r="I5402" s="379">
        <f t="shared" ca="1" si="327"/>
        <v>-357</v>
      </c>
      <c r="J5402" s="379">
        <f t="shared" ca="1" si="328"/>
        <v>-247</v>
      </c>
      <c r="K5402" s="391" t="str">
        <f t="shared" ca="1" si="329"/>
        <v>38,00</v>
      </c>
      <c r="L5402" s="379"/>
      <c r="O5402" s="379"/>
    </row>
    <row r="5403" spans="1:15">
      <c r="A5403" s="417" t="s">
        <v>2155</v>
      </c>
      <c r="B5403" s="417" t="s">
        <v>11853</v>
      </c>
      <c r="C5403" s="417" t="s">
        <v>2332</v>
      </c>
      <c r="D5403" s="417" t="s">
        <v>3971</v>
      </c>
      <c r="E5403" s="391">
        <v>3.16</v>
      </c>
      <c r="F5403" s="418">
        <v>44214</v>
      </c>
      <c r="G5403" s="417" t="s">
        <v>2286</v>
      </c>
      <c r="I5403" s="379">
        <f t="shared" ca="1" si="327"/>
        <v>-357</v>
      </c>
      <c r="J5403" s="379">
        <f t="shared" ca="1" si="328"/>
        <v>-247</v>
      </c>
      <c r="K5403" s="391" t="str">
        <f t="shared" ca="1" si="329"/>
        <v>38,50</v>
      </c>
      <c r="L5403" s="379"/>
      <c r="O5403" s="379"/>
    </row>
    <row r="5404" spans="1:15">
      <c r="A5404" s="417" t="s">
        <v>201</v>
      </c>
      <c r="B5404" s="417" t="s">
        <v>3984</v>
      </c>
      <c r="C5404" s="417" t="s">
        <v>2332</v>
      </c>
      <c r="D5404" s="417" t="s">
        <v>3924</v>
      </c>
      <c r="E5404" s="391">
        <v>1.75</v>
      </c>
      <c r="F5404" s="418">
        <v>44214</v>
      </c>
      <c r="G5404" s="417" t="s">
        <v>2286</v>
      </c>
      <c r="I5404" s="379">
        <f t="shared" ca="1" si="327"/>
        <v>-357</v>
      </c>
      <c r="J5404" s="379">
        <f t="shared" ca="1" si="328"/>
        <v>-247</v>
      </c>
      <c r="K5404" s="391" t="str">
        <f t="shared" ca="1" si="329"/>
        <v>36,72</v>
      </c>
      <c r="L5404" s="379"/>
      <c r="O5404" s="379"/>
    </row>
    <row r="5405" spans="1:15">
      <c r="A5405" s="417" t="s">
        <v>2155</v>
      </c>
      <c r="B5405" s="417" t="s">
        <v>3985</v>
      </c>
      <c r="C5405" s="417" t="s">
        <v>2332</v>
      </c>
      <c r="D5405" s="417" t="s">
        <v>3986</v>
      </c>
      <c r="E5405" s="391">
        <v>2.91</v>
      </c>
      <c r="F5405" s="418">
        <v>44214</v>
      </c>
      <c r="G5405" s="417" t="s">
        <v>2286</v>
      </c>
      <c r="I5405" s="379">
        <f t="shared" ca="1" si="327"/>
        <v>-357</v>
      </c>
      <c r="J5405" s="379">
        <f t="shared" ca="1" si="328"/>
        <v>-247</v>
      </c>
      <c r="K5405" s="391" t="str">
        <f t="shared" ca="1" si="329"/>
        <v>36,97</v>
      </c>
      <c r="L5405" s="379"/>
      <c r="O5405" s="379"/>
    </row>
    <row r="5406" spans="1:15">
      <c r="A5406" s="417" t="s">
        <v>2155</v>
      </c>
      <c r="B5406" s="417" t="s">
        <v>3987</v>
      </c>
      <c r="C5406" s="417" t="s">
        <v>2332</v>
      </c>
      <c r="D5406" s="417" t="s">
        <v>3962</v>
      </c>
      <c r="E5406" s="391">
        <v>3.16</v>
      </c>
      <c r="F5406" s="418">
        <v>44214</v>
      </c>
      <c r="G5406" s="417" t="s">
        <v>2286</v>
      </c>
      <c r="I5406" s="379">
        <f t="shared" ca="1" si="327"/>
        <v>-357</v>
      </c>
      <c r="J5406" s="379">
        <f t="shared" ca="1" si="328"/>
        <v>-247</v>
      </c>
      <c r="K5406" s="391" t="str">
        <f t="shared" ca="1" si="329"/>
        <v>37,22</v>
      </c>
      <c r="L5406" s="379"/>
      <c r="O5406" s="379"/>
    </row>
    <row r="5407" spans="1:15">
      <c r="A5407" s="417" t="s">
        <v>2155</v>
      </c>
      <c r="B5407" s="417" t="s">
        <v>11854</v>
      </c>
      <c r="C5407" s="417" t="s">
        <v>2332</v>
      </c>
      <c r="D5407" s="417" t="s">
        <v>3972</v>
      </c>
      <c r="E5407" s="391">
        <v>0.01</v>
      </c>
      <c r="F5407" s="418">
        <v>44214</v>
      </c>
      <c r="G5407" s="417" t="s">
        <v>2286</v>
      </c>
      <c r="I5407" s="379">
        <f t="shared" ca="1" si="327"/>
        <v>-357</v>
      </c>
      <c r="J5407" s="379">
        <f t="shared" ca="1" si="328"/>
        <v>-247</v>
      </c>
      <c r="K5407" s="391" t="str">
        <f t="shared" ca="1" si="329"/>
        <v>38,72</v>
      </c>
      <c r="L5407" s="379"/>
      <c r="O5407" s="379"/>
    </row>
    <row r="5408" spans="1:15">
      <c r="A5408" s="417" t="s">
        <v>200</v>
      </c>
      <c r="B5408" s="417" t="s">
        <v>8146</v>
      </c>
      <c r="C5408" s="417" t="s">
        <v>2332</v>
      </c>
      <c r="D5408" s="417" t="s">
        <v>4054</v>
      </c>
      <c r="E5408" s="391">
        <v>4.42</v>
      </c>
      <c r="F5408" s="418">
        <v>44214</v>
      </c>
      <c r="G5408" s="417" t="s">
        <v>2286</v>
      </c>
      <c r="I5408" s="379">
        <f t="shared" ca="1" si="327"/>
        <v>-357</v>
      </c>
      <c r="J5408" s="379">
        <f t="shared" ca="1" si="328"/>
        <v>-247</v>
      </c>
      <c r="K5408" s="391" t="str">
        <f t="shared" ca="1" si="329"/>
        <v>39,00</v>
      </c>
      <c r="L5408" s="379"/>
      <c r="O5408" s="379"/>
    </row>
    <row r="5409" spans="1:15">
      <c r="A5409" s="417" t="s">
        <v>2155</v>
      </c>
      <c r="B5409" s="417" t="s">
        <v>11855</v>
      </c>
      <c r="C5409" s="417" t="s">
        <v>2332</v>
      </c>
      <c r="D5409" s="417" t="s">
        <v>3973</v>
      </c>
      <c r="E5409" s="391">
        <v>0.25</v>
      </c>
      <c r="F5409" s="418">
        <v>44214</v>
      </c>
      <c r="G5409" s="417" t="s">
        <v>2286</v>
      </c>
      <c r="I5409" s="379">
        <f t="shared" ca="1" si="327"/>
        <v>-357</v>
      </c>
      <c r="J5409" s="379">
        <f t="shared" ca="1" si="328"/>
        <v>-247</v>
      </c>
      <c r="K5409" s="391" t="str">
        <f t="shared" ca="1" si="329"/>
        <v>39,50</v>
      </c>
      <c r="L5409" s="379"/>
      <c r="O5409" s="379"/>
    </row>
    <row r="5410" spans="1:15">
      <c r="A5410" s="417" t="s">
        <v>201</v>
      </c>
      <c r="B5410" s="417" t="s">
        <v>11856</v>
      </c>
      <c r="C5410" s="417" t="s">
        <v>2332</v>
      </c>
      <c r="D5410" s="417" t="s">
        <v>11771</v>
      </c>
      <c r="E5410" s="391">
        <v>0.16</v>
      </c>
      <c r="F5410" s="418">
        <v>44214</v>
      </c>
      <c r="G5410" s="417" t="s">
        <v>2286</v>
      </c>
      <c r="I5410" s="379">
        <f t="shared" ca="1" si="327"/>
        <v>-357</v>
      </c>
      <c r="J5410" s="379">
        <f t="shared" ca="1" si="328"/>
        <v>-247</v>
      </c>
      <c r="K5410" s="391" t="str">
        <f t="shared" ca="1" si="329"/>
        <v>39,72</v>
      </c>
      <c r="L5410" s="379"/>
      <c r="O5410" s="379"/>
    </row>
    <row r="5411" spans="1:15">
      <c r="A5411" s="417" t="s">
        <v>200</v>
      </c>
      <c r="B5411" s="417" t="s">
        <v>11857</v>
      </c>
      <c r="C5411" s="417" t="s">
        <v>2332</v>
      </c>
      <c r="D5411" s="417" t="s">
        <v>3974</v>
      </c>
      <c r="E5411" s="391">
        <v>0.08</v>
      </c>
      <c r="F5411" s="418">
        <v>44214</v>
      </c>
      <c r="G5411" s="417" t="s">
        <v>2286</v>
      </c>
      <c r="I5411" s="379">
        <f t="shared" ca="1" si="327"/>
        <v>-357</v>
      </c>
      <c r="J5411" s="379">
        <f t="shared" ca="1" si="328"/>
        <v>-247</v>
      </c>
      <c r="K5411" s="391" t="str">
        <f t="shared" ca="1" si="329"/>
        <v>40,00</v>
      </c>
      <c r="L5411" s="379"/>
      <c r="O5411" s="379"/>
    </row>
    <row r="5412" spans="1:15">
      <c r="A5412" s="417" t="s">
        <v>201</v>
      </c>
      <c r="B5412" s="417" t="s">
        <v>3988</v>
      </c>
      <c r="C5412" s="417" t="s">
        <v>2332</v>
      </c>
      <c r="D5412" s="417" t="s">
        <v>3926</v>
      </c>
      <c r="E5412" s="391">
        <v>2.63</v>
      </c>
      <c r="F5412" s="418">
        <v>44214</v>
      </c>
      <c r="G5412" s="417" t="s">
        <v>2286</v>
      </c>
      <c r="I5412" s="379">
        <f t="shared" ca="1" si="327"/>
        <v>-357</v>
      </c>
      <c r="J5412" s="379">
        <f t="shared" ca="1" si="328"/>
        <v>-247</v>
      </c>
      <c r="K5412" s="391" t="str">
        <f t="shared" ca="1" si="329"/>
        <v>38,97</v>
      </c>
      <c r="L5412" s="379"/>
      <c r="O5412" s="379"/>
    </row>
    <row r="5413" spans="1:15">
      <c r="A5413" s="417" t="s">
        <v>2155</v>
      </c>
      <c r="B5413" s="417" t="s">
        <v>11858</v>
      </c>
      <c r="C5413" s="417" t="s">
        <v>2332</v>
      </c>
      <c r="D5413" s="417" t="s">
        <v>11775</v>
      </c>
      <c r="E5413" s="391">
        <v>0.18</v>
      </c>
      <c r="F5413" s="418">
        <v>44214</v>
      </c>
      <c r="G5413" s="417" t="s">
        <v>2286</v>
      </c>
      <c r="I5413" s="379">
        <f t="shared" ca="1" si="327"/>
        <v>-357</v>
      </c>
      <c r="J5413" s="379">
        <f t="shared" ca="1" si="328"/>
        <v>-247</v>
      </c>
      <c r="K5413" s="391" t="str">
        <f t="shared" ca="1" si="329"/>
        <v>40,72</v>
      </c>
      <c r="L5413" s="379"/>
      <c r="O5413" s="379"/>
    </row>
    <row r="5414" spans="1:15">
      <c r="A5414" s="417" t="s">
        <v>2155</v>
      </c>
      <c r="B5414" s="417" t="s">
        <v>11859</v>
      </c>
      <c r="C5414" s="417" t="s">
        <v>2332</v>
      </c>
      <c r="D5414" s="417" t="s">
        <v>3934</v>
      </c>
      <c r="E5414" s="391">
        <v>7.7</v>
      </c>
      <c r="F5414" s="418">
        <v>44214</v>
      </c>
      <c r="G5414" s="417" t="s">
        <v>2286</v>
      </c>
      <c r="I5414" s="379">
        <f t="shared" ca="1" si="327"/>
        <v>-357</v>
      </c>
      <c r="J5414" s="379">
        <f t="shared" ca="1" si="328"/>
        <v>-247</v>
      </c>
      <c r="K5414" s="391" t="str">
        <f t="shared" ca="1" si="329"/>
        <v>43,47</v>
      </c>
      <c r="L5414" s="379"/>
      <c r="O5414" s="379"/>
    </row>
    <row r="5415" spans="1:15">
      <c r="A5415" s="417" t="s">
        <v>200</v>
      </c>
      <c r="B5415" s="417" t="s">
        <v>17865</v>
      </c>
      <c r="C5415" s="417" t="s">
        <v>2332</v>
      </c>
      <c r="D5415" s="417" t="s">
        <v>5048</v>
      </c>
      <c r="E5415" s="391">
        <v>0.38</v>
      </c>
      <c r="F5415" s="418">
        <v>44249</v>
      </c>
      <c r="G5415" s="417" t="s">
        <v>2286</v>
      </c>
      <c r="I5415" s="379">
        <f t="shared" ca="1" si="327"/>
        <v>-322</v>
      </c>
      <c r="J5415" s="379">
        <f t="shared" ca="1" si="328"/>
        <v>-224</v>
      </c>
      <c r="K5415" s="391" t="str">
        <f t="shared" ca="1" si="329"/>
        <v>28,75</v>
      </c>
      <c r="L5415" s="379"/>
      <c r="O5415" s="379"/>
    </row>
    <row r="5416" spans="1:15">
      <c r="A5416" s="417" t="s">
        <v>201</v>
      </c>
      <c r="B5416" s="417" t="s">
        <v>11860</v>
      </c>
      <c r="C5416" s="417" t="s">
        <v>2332</v>
      </c>
      <c r="D5416" s="417" t="s">
        <v>11783</v>
      </c>
      <c r="E5416" s="391">
        <v>0.6</v>
      </c>
      <c r="F5416" s="418">
        <v>44249</v>
      </c>
      <c r="G5416" s="417" t="s">
        <v>2286</v>
      </c>
      <c r="I5416" s="379">
        <f t="shared" ca="1" si="327"/>
        <v>-322</v>
      </c>
      <c r="J5416" s="379">
        <f t="shared" ca="1" si="328"/>
        <v>-224</v>
      </c>
      <c r="K5416" s="391" t="str">
        <f t="shared" ca="1" si="329"/>
        <v>31,00</v>
      </c>
      <c r="L5416" s="379"/>
      <c r="O5416" s="379"/>
    </row>
    <row r="5417" spans="1:15">
      <c r="A5417" s="417" t="s">
        <v>2155</v>
      </c>
      <c r="B5417" s="417" t="s">
        <v>11861</v>
      </c>
      <c r="C5417" s="417" t="s">
        <v>2332</v>
      </c>
      <c r="D5417" s="417" t="s">
        <v>11862</v>
      </c>
      <c r="E5417" s="391">
        <v>0.53</v>
      </c>
      <c r="F5417" s="418">
        <v>44249</v>
      </c>
      <c r="G5417" s="417" t="s">
        <v>2286</v>
      </c>
      <c r="I5417" s="379">
        <f t="shared" ca="1" si="327"/>
        <v>-322</v>
      </c>
      <c r="J5417" s="379">
        <f t="shared" ca="1" si="328"/>
        <v>-224</v>
      </c>
      <c r="K5417" s="391" t="str">
        <f t="shared" ca="1" si="329"/>
        <v>30,00</v>
      </c>
      <c r="L5417" s="379"/>
      <c r="O5417" s="379"/>
    </row>
    <row r="5418" spans="1:15">
      <c r="A5418" s="417" t="s">
        <v>2155</v>
      </c>
      <c r="B5418" s="417" t="s">
        <v>11863</v>
      </c>
      <c r="C5418" s="417" t="s">
        <v>2332</v>
      </c>
      <c r="D5418" s="417" t="s">
        <v>11864</v>
      </c>
      <c r="E5418" s="391">
        <v>0.65</v>
      </c>
      <c r="F5418" s="418">
        <v>44249</v>
      </c>
      <c r="G5418" s="417" t="s">
        <v>2286</v>
      </c>
      <c r="I5418" s="379">
        <f t="shared" ca="1" si="327"/>
        <v>-322</v>
      </c>
      <c r="J5418" s="379">
        <f t="shared" ca="1" si="328"/>
        <v>-224</v>
      </c>
      <c r="K5418" s="391" t="str">
        <f t="shared" ca="1" si="329"/>
        <v>31,25</v>
      </c>
      <c r="L5418" s="379"/>
      <c r="O5418" s="379"/>
    </row>
    <row r="5419" spans="1:15">
      <c r="A5419" s="417" t="s">
        <v>2155</v>
      </c>
      <c r="B5419" s="417" t="s">
        <v>11865</v>
      </c>
      <c r="C5419" s="417" t="s">
        <v>2332</v>
      </c>
      <c r="D5419" s="417" t="s">
        <v>11785</v>
      </c>
      <c r="E5419" s="391">
        <v>0.59</v>
      </c>
      <c r="F5419" s="418">
        <v>44249</v>
      </c>
      <c r="G5419" s="417" t="s">
        <v>2286</v>
      </c>
      <c r="I5419" s="379">
        <f t="shared" ca="1" si="327"/>
        <v>-322</v>
      </c>
      <c r="J5419" s="379">
        <f t="shared" ca="1" si="328"/>
        <v>-224</v>
      </c>
      <c r="K5419" s="391" t="str">
        <f t="shared" ca="1" si="329"/>
        <v>30,50</v>
      </c>
      <c r="L5419" s="379"/>
      <c r="O5419" s="379"/>
    </row>
    <row r="5420" spans="1:15">
      <c r="A5420" s="417" t="s">
        <v>200</v>
      </c>
      <c r="B5420" s="417" t="s">
        <v>18426</v>
      </c>
      <c r="C5420" s="417" t="s">
        <v>2332</v>
      </c>
      <c r="D5420" s="417" t="s">
        <v>5827</v>
      </c>
      <c r="E5420" s="391">
        <v>0.83</v>
      </c>
      <c r="F5420" s="418">
        <v>44249</v>
      </c>
      <c r="G5420" s="417" t="s">
        <v>2286</v>
      </c>
      <c r="I5420" s="379">
        <f t="shared" ca="1" si="327"/>
        <v>-322</v>
      </c>
      <c r="J5420" s="379">
        <f t="shared" ca="1" si="328"/>
        <v>-224</v>
      </c>
      <c r="K5420" s="391" t="str">
        <f t="shared" ca="1" si="329"/>
        <v>30,75</v>
      </c>
      <c r="L5420" s="379"/>
      <c r="O5420" s="379"/>
    </row>
    <row r="5421" spans="1:15">
      <c r="A5421" s="417" t="s">
        <v>201</v>
      </c>
      <c r="B5421" s="417" t="s">
        <v>11866</v>
      </c>
      <c r="C5421" s="417" t="s">
        <v>2332</v>
      </c>
      <c r="D5421" s="417" t="s">
        <v>3464</v>
      </c>
      <c r="E5421" s="391">
        <v>0.75</v>
      </c>
      <c r="F5421" s="418">
        <v>44249</v>
      </c>
      <c r="G5421" s="417" t="s">
        <v>2286</v>
      </c>
      <c r="I5421" s="379">
        <f t="shared" ca="1" si="327"/>
        <v>-322</v>
      </c>
      <c r="J5421" s="379">
        <f t="shared" ca="1" si="328"/>
        <v>-224</v>
      </c>
      <c r="K5421" s="391" t="str">
        <f t="shared" ca="1" si="329"/>
        <v>31,50</v>
      </c>
      <c r="L5421" s="379"/>
      <c r="O5421" s="379"/>
    </row>
    <row r="5422" spans="1:15">
      <c r="A5422" s="417" t="s">
        <v>200</v>
      </c>
      <c r="B5422" s="417" t="s">
        <v>11867</v>
      </c>
      <c r="C5422" s="417" t="s">
        <v>2332</v>
      </c>
      <c r="D5422" s="417" t="s">
        <v>3946</v>
      </c>
      <c r="E5422" s="391">
        <v>1.1299999999999999</v>
      </c>
      <c r="F5422" s="418">
        <v>44249</v>
      </c>
      <c r="G5422" s="417" t="s">
        <v>2286</v>
      </c>
      <c r="I5422" s="379">
        <f t="shared" ca="1" si="327"/>
        <v>-322</v>
      </c>
      <c r="J5422" s="379">
        <f t="shared" ca="1" si="328"/>
        <v>-224</v>
      </c>
      <c r="K5422" s="391" t="str">
        <f t="shared" ca="1" si="329"/>
        <v>31,75</v>
      </c>
      <c r="L5422" s="379"/>
      <c r="O5422" s="379"/>
    </row>
    <row r="5423" spans="1:15">
      <c r="A5423" s="417" t="s">
        <v>201</v>
      </c>
      <c r="B5423" s="417" t="s">
        <v>11868</v>
      </c>
      <c r="C5423" s="417" t="s">
        <v>2332</v>
      </c>
      <c r="D5423" s="417" t="s">
        <v>11787</v>
      </c>
      <c r="E5423" s="391">
        <v>0.86</v>
      </c>
      <c r="F5423" s="418">
        <v>44249</v>
      </c>
      <c r="G5423" s="417" t="s">
        <v>2286</v>
      </c>
      <c r="I5423" s="379">
        <f t="shared" ca="1" si="327"/>
        <v>-322</v>
      </c>
      <c r="J5423" s="379">
        <f t="shared" ca="1" si="328"/>
        <v>-224</v>
      </c>
      <c r="K5423" s="391" t="str">
        <f t="shared" ca="1" si="329"/>
        <v>32,00</v>
      </c>
      <c r="L5423" s="379"/>
      <c r="O5423" s="379"/>
    </row>
    <row r="5424" spans="1:15">
      <c r="A5424" s="417" t="s">
        <v>200</v>
      </c>
      <c r="B5424" s="417" t="s">
        <v>17112</v>
      </c>
      <c r="C5424" s="417" t="s">
        <v>2332</v>
      </c>
      <c r="D5424" s="417" t="s">
        <v>3073</v>
      </c>
      <c r="E5424" s="391">
        <v>1.3</v>
      </c>
      <c r="F5424" s="418">
        <v>44249</v>
      </c>
      <c r="G5424" s="417" t="s">
        <v>2286</v>
      </c>
      <c r="I5424" s="379">
        <f t="shared" ca="1" si="327"/>
        <v>-322</v>
      </c>
      <c r="J5424" s="379">
        <f t="shared" ca="1" si="328"/>
        <v>-224</v>
      </c>
      <c r="K5424" s="391" t="str">
        <f t="shared" ca="1" si="329"/>
        <v>32,25</v>
      </c>
      <c r="L5424" s="379"/>
      <c r="O5424" s="379"/>
    </row>
    <row r="5425" spans="1:15">
      <c r="A5425" s="417" t="s">
        <v>201</v>
      </c>
      <c r="B5425" s="417" t="s">
        <v>17113</v>
      </c>
      <c r="C5425" s="417" t="s">
        <v>2332</v>
      </c>
      <c r="D5425" s="417" t="s">
        <v>6806</v>
      </c>
      <c r="E5425" s="391">
        <v>1</v>
      </c>
      <c r="F5425" s="418">
        <v>44249</v>
      </c>
      <c r="G5425" s="417" t="s">
        <v>2286</v>
      </c>
      <c r="I5425" s="379">
        <f t="shared" ca="1" si="327"/>
        <v>-322</v>
      </c>
      <c r="J5425" s="379">
        <f t="shared" ca="1" si="328"/>
        <v>-224</v>
      </c>
      <c r="K5425" s="391" t="str">
        <f t="shared" ca="1" si="329"/>
        <v>32,50</v>
      </c>
      <c r="L5425" s="379"/>
      <c r="O5425" s="379"/>
    </row>
    <row r="5426" spans="1:15">
      <c r="A5426" s="417" t="s">
        <v>200</v>
      </c>
      <c r="B5426" s="417" t="s">
        <v>17114</v>
      </c>
      <c r="C5426" s="417" t="s">
        <v>2332</v>
      </c>
      <c r="D5426" s="417" t="s">
        <v>7003</v>
      </c>
      <c r="E5426" s="391">
        <v>1.46</v>
      </c>
      <c r="F5426" s="418">
        <v>44249</v>
      </c>
      <c r="G5426" s="417" t="s">
        <v>2286</v>
      </c>
      <c r="I5426" s="379">
        <f t="shared" ca="1" si="327"/>
        <v>-322</v>
      </c>
      <c r="J5426" s="379">
        <f t="shared" ca="1" si="328"/>
        <v>-224</v>
      </c>
      <c r="K5426" s="391" t="str">
        <f t="shared" ca="1" si="329"/>
        <v>32,75</v>
      </c>
      <c r="L5426" s="379"/>
      <c r="O5426" s="379"/>
    </row>
    <row r="5427" spans="1:15">
      <c r="A5427" s="417" t="s">
        <v>201</v>
      </c>
      <c r="B5427" s="417" t="s">
        <v>17866</v>
      </c>
      <c r="C5427" s="417" t="s">
        <v>2332</v>
      </c>
      <c r="D5427" s="417" t="s">
        <v>3942</v>
      </c>
      <c r="E5427" s="391">
        <v>1.3</v>
      </c>
      <c r="F5427" s="418">
        <v>44249</v>
      </c>
      <c r="G5427" s="417" t="s">
        <v>2286</v>
      </c>
      <c r="I5427" s="379">
        <f t="shared" ca="1" si="327"/>
        <v>-322</v>
      </c>
      <c r="J5427" s="379">
        <f t="shared" ca="1" si="328"/>
        <v>-224</v>
      </c>
      <c r="K5427" s="391" t="str">
        <f t="shared" ca="1" si="329"/>
        <v>33,00</v>
      </c>
      <c r="L5427" s="379"/>
      <c r="O5427" s="379"/>
    </row>
    <row r="5428" spans="1:15">
      <c r="A5428" s="417" t="s">
        <v>2155</v>
      </c>
      <c r="B5428" s="417" t="s">
        <v>17867</v>
      </c>
      <c r="C5428" s="417" t="s">
        <v>2332</v>
      </c>
      <c r="D5428" s="417" t="s">
        <v>17861</v>
      </c>
      <c r="E5428" s="391">
        <v>1.76</v>
      </c>
      <c r="F5428" s="418">
        <v>44249</v>
      </c>
      <c r="G5428" s="417" t="s">
        <v>2286</v>
      </c>
      <c r="I5428" s="379">
        <f t="shared" ca="1" si="327"/>
        <v>-322</v>
      </c>
      <c r="J5428" s="379">
        <f t="shared" ca="1" si="328"/>
        <v>-224</v>
      </c>
      <c r="K5428" s="391" t="str">
        <f t="shared" ca="1" si="329"/>
        <v>34,00</v>
      </c>
      <c r="L5428" s="379"/>
      <c r="O5428" s="379"/>
    </row>
    <row r="5429" spans="1:15">
      <c r="A5429" s="417" t="s">
        <v>200</v>
      </c>
      <c r="B5429" s="417" t="s">
        <v>11869</v>
      </c>
      <c r="C5429" s="417" t="s">
        <v>2332</v>
      </c>
      <c r="D5429" s="417" t="s">
        <v>3075</v>
      </c>
      <c r="E5429" s="391">
        <v>1.77</v>
      </c>
      <c r="F5429" s="418">
        <v>44249</v>
      </c>
      <c r="G5429" s="417" t="s">
        <v>2286</v>
      </c>
      <c r="I5429" s="379">
        <f t="shared" ca="1" si="327"/>
        <v>-322</v>
      </c>
      <c r="J5429" s="379">
        <f t="shared" ca="1" si="328"/>
        <v>-224</v>
      </c>
      <c r="K5429" s="391" t="str">
        <f t="shared" ca="1" si="329"/>
        <v>33,25</v>
      </c>
      <c r="L5429" s="379"/>
      <c r="O5429" s="379"/>
    </row>
    <row r="5430" spans="1:15">
      <c r="A5430" s="417" t="s">
        <v>201</v>
      </c>
      <c r="B5430" s="417" t="s">
        <v>17868</v>
      </c>
      <c r="C5430" s="417" t="s">
        <v>2332</v>
      </c>
      <c r="D5430" s="417" t="s">
        <v>17869</v>
      </c>
      <c r="E5430" s="391">
        <v>1.32</v>
      </c>
      <c r="F5430" s="418">
        <v>44249</v>
      </c>
      <c r="G5430" s="417" t="s">
        <v>2286</v>
      </c>
      <c r="I5430" s="379">
        <f t="shared" ca="1" si="327"/>
        <v>-322</v>
      </c>
      <c r="J5430" s="379">
        <f t="shared" ca="1" si="328"/>
        <v>-224</v>
      </c>
      <c r="K5430" s="391" t="str">
        <f t="shared" ca="1" si="329"/>
        <v>33,50</v>
      </c>
      <c r="L5430" s="379"/>
      <c r="O5430" s="379"/>
    </row>
    <row r="5431" spans="1:15">
      <c r="A5431" s="417" t="s">
        <v>200</v>
      </c>
      <c r="B5431" s="417" t="s">
        <v>8147</v>
      </c>
      <c r="C5431" s="417" t="s">
        <v>2332</v>
      </c>
      <c r="D5431" s="417" t="s">
        <v>3965</v>
      </c>
      <c r="E5431" s="391">
        <v>1.78</v>
      </c>
      <c r="F5431" s="418">
        <v>44249</v>
      </c>
      <c r="G5431" s="417" t="s">
        <v>2286</v>
      </c>
      <c r="I5431" s="379">
        <f t="shared" ca="1" si="327"/>
        <v>-322</v>
      </c>
      <c r="J5431" s="379">
        <f t="shared" ca="1" si="328"/>
        <v>-224</v>
      </c>
      <c r="K5431" s="391" t="str">
        <f t="shared" ca="1" si="329"/>
        <v>33,50</v>
      </c>
      <c r="L5431" s="379"/>
      <c r="O5431" s="379"/>
    </row>
    <row r="5432" spans="1:15">
      <c r="A5432" s="417" t="s">
        <v>2155</v>
      </c>
      <c r="B5432" s="417" t="s">
        <v>11870</v>
      </c>
      <c r="C5432" s="417" t="s">
        <v>2332</v>
      </c>
      <c r="D5432" s="417" t="s">
        <v>7004</v>
      </c>
      <c r="E5432" s="391">
        <v>2</v>
      </c>
      <c r="F5432" s="418">
        <v>44249</v>
      </c>
      <c r="G5432" s="417" t="s">
        <v>2286</v>
      </c>
      <c r="I5432" s="379">
        <f t="shared" ca="1" si="327"/>
        <v>-322</v>
      </c>
      <c r="J5432" s="379">
        <f t="shared" ca="1" si="328"/>
        <v>-224</v>
      </c>
      <c r="K5432" s="391" t="str">
        <f t="shared" ca="1" si="329"/>
        <v>33,75</v>
      </c>
      <c r="L5432" s="379"/>
      <c r="O5432" s="379"/>
    </row>
    <row r="5433" spans="1:15">
      <c r="A5433" s="417" t="s">
        <v>2155</v>
      </c>
      <c r="B5433" s="417" t="s">
        <v>11871</v>
      </c>
      <c r="C5433" s="417" t="s">
        <v>2332</v>
      </c>
      <c r="D5433" s="417" t="s">
        <v>5678</v>
      </c>
      <c r="E5433" s="391">
        <v>2.14</v>
      </c>
      <c r="F5433" s="418">
        <v>44249</v>
      </c>
      <c r="G5433" s="417" t="s">
        <v>2286</v>
      </c>
      <c r="I5433" s="379">
        <f t="shared" ca="1" si="327"/>
        <v>-322</v>
      </c>
      <c r="J5433" s="379">
        <f t="shared" ca="1" si="328"/>
        <v>-224</v>
      </c>
      <c r="K5433" s="391" t="str">
        <f t="shared" ca="1" si="329"/>
        <v>34,25</v>
      </c>
      <c r="L5433" s="379"/>
      <c r="O5433" s="379"/>
    </row>
    <row r="5434" spans="1:15">
      <c r="A5434" s="417" t="s">
        <v>201</v>
      </c>
      <c r="B5434" s="417" t="s">
        <v>11872</v>
      </c>
      <c r="C5434" s="417" t="s">
        <v>2332</v>
      </c>
      <c r="D5434" s="417" t="s">
        <v>11873</v>
      </c>
      <c r="E5434" s="391">
        <v>1.88</v>
      </c>
      <c r="F5434" s="418">
        <v>44249</v>
      </c>
      <c r="G5434" s="417" t="s">
        <v>2286</v>
      </c>
      <c r="I5434" s="379">
        <f t="shared" ca="1" si="327"/>
        <v>-322</v>
      </c>
      <c r="J5434" s="379">
        <f t="shared" ca="1" si="328"/>
        <v>-224</v>
      </c>
      <c r="K5434" s="391" t="str">
        <f t="shared" ca="1" si="329"/>
        <v>34,50</v>
      </c>
      <c r="L5434" s="379"/>
      <c r="O5434" s="379"/>
    </row>
    <row r="5435" spans="1:15">
      <c r="A5435" s="417" t="s">
        <v>200</v>
      </c>
      <c r="B5435" s="417" t="s">
        <v>11874</v>
      </c>
      <c r="C5435" s="417" t="s">
        <v>2332</v>
      </c>
      <c r="D5435" s="417" t="s">
        <v>4594</v>
      </c>
      <c r="E5435" s="391">
        <v>2.5499999999999998</v>
      </c>
      <c r="F5435" s="418">
        <v>44249</v>
      </c>
      <c r="G5435" s="417" t="s">
        <v>2286</v>
      </c>
      <c r="I5435" s="379">
        <f t="shared" ca="1" si="327"/>
        <v>-322</v>
      </c>
      <c r="J5435" s="379">
        <f t="shared" ca="1" si="328"/>
        <v>-224</v>
      </c>
      <c r="K5435" s="391" t="str">
        <f t="shared" ca="1" si="329"/>
        <v>34,75</v>
      </c>
      <c r="L5435" s="379"/>
      <c r="O5435" s="379"/>
    </row>
    <row r="5436" spans="1:15">
      <c r="A5436" s="417" t="s">
        <v>201</v>
      </c>
      <c r="B5436" s="417" t="s">
        <v>11875</v>
      </c>
      <c r="C5436" s="417" t="s">
        <v>2332</v>
      </c>
      <c r="D5436" s="417" t="s">
        <v>11791</v>
      </c>
      <c r="E5436" s="391">
        <v>2.25</v>
      </c>
      <c r="F5436" s="418">
        <v>44249</v>
      </c>
      <c r="G5436" s="417" t="s">
        <v>2286</v>
      </c>
      <c r="I5436" s="379">
        <f t="shared" ca="1" si="327"/>
        <v>-322</v>
      </c>
      <c r="J5436" s="379">
        <f t="shared" ca="1" si="328"/>
        <v>-224</v>
      </c>
      <c r="K5436" s="391" t="str">
        <f t="shared" ca="1" si="329"/>
        <v>35,00</v>
      </c>
      <c r="L5436" s="379"/>
      <c r="O5436" s="379"/>
    </row>
    <row r="5437" spans="1:15">
      <c r="A5437" s="417" t="s">
        <v>2155</v>
      </c>
      <c r="B5437" s="417" t="s">
        <v>17115</v>
      </c>
      <c r="C5437" s="417" t="s">
        <v>2332</v>
      </c>
      <c r="D5437" s="417" t="s">
        <v>17104</v>
      </c>
      <c r="E5437" s="391">
        <v>1.85</v>
      </c>
      <c r="F5437" s="418">
        <v>44249</v>
      </c>
      <c r="G5437" s="417" t="s">
        <v>2286</v>
      </c>
      <c r="I5437" s="379">
        <f t="shared" ca="1" si="327"/>
        <v>-322</v>
      </c>
      <c r="J5437" s="379">
        <f t="shared" ca="1" si="328"/>
        <v>-224</v>
      </c>
      <c r="K5437" s="391" t="str">
        <f t="shared" ca="1" si="329"/>
        <v>35,50</v>
      </c>
      <c r="L5437" s="379"/>
      <c r="O5437" s="379"/>
    </row>
    <row r="5438" spans="1:15">
      <c r="A5438" s="417" t="s">
        <v>200</v>
      </c>
      <c r="B5438" s="417" t="s">
        <v>17116</v>
      </c>
      <c r="C5438" s="417" t="s">
        <v>2332</v>
      </c>
      <c r="D5438" s="417" t="s">
        <v>5679</v>
      </c>
      <c r="E5438" s="391">
        <v>2.2799999999999998</v>
      </c>
      <c r="F5438" s="418">
        <v>44249</v>
      </c>
      <c r="G5438" s="417" t="s">
        <v>2286</v>
      </c>
      <c r="I5438" s="379">
        <f t="shared" ca="1" si="327"/>
        <v>-322</v>
      </c>
      <c r="J5438" s="379">
        <f t="shared" ca="1" si="328"/>
        <v>-224</v>
      </c>
      <c r="K5438" s="391" t="str">
        <f t="shared" ca="1" si="329"/>
        <v>35,25</v>
      </c>
      <c r="L5438" s="379"/>
      <c r="O5438" s="379"/>
    </row>
    <row r="5439" spans="1:15">
      <c r="A5439" s="417" t="s">
        <v>201</v>
      </c>
      <c r="B5439" s="417" t="s">
        <v>3989</v>
      </c>
      <c r="C5439" s="417" t="s">
        <v>2332</v>
      </c>
      <c r="D5439" s="417" t="s">
        <v>3990</v>
      </c>
      <c r="E5439" s="391">
        <v>4</v>
      </c>
      <c r="F5439" s="418">
        <v>44249</v>
      </c>
      <c r="G5439" s="417" t="s">
        <v>2286</v>
      </c>
      <c r="I5439" s="379">
        <f t="shared" ca="1" si="327"/>
        <v>-322</v>
      </c>
      <c r="J5439" s="379">
        <f t="shared" ca="1" si="328"/>
        <v>-224</v>
      </c>
      <c r="K5439" s="391" t="str">
        <f t="shared" ca="1" si="329"/>
        <v>35,75</v>
      </c>
      <c r="L5439" s="379"/>
      <c r="O5439" s="379"/>
    </row>
    <row r="5440" spans="1:15">
      <c r="A5440" s="417" t="s">
        <v>200</v>
      </c>
      <c r="B5440" s="417" t="s">
        <v>11876</v>
      </c>
      <c r="C5440" s="417" t="s">
        <v>2332</v>
      </c>
      <c r="D5440" s="417" t="s">
        <v>3077</v>
      </c>
      <c r="E5440" s="391">
        <v>2.6</v>
      </c>
      <c r="F5440" s="418">
        <v>44249</v>
      </c>
      <c r="G5440" s="417" t="s">
        <v>2286</v>
      </c>
      <c r="I5440" s="379">
        <f t="shared" ca="1" si="327"/>
        <v>-322</v>
      </c>
      <c r="J5440" s="379">
        <f t="shared" ca="1" si="328"/>
        <v>-224</v>
      </c>
      <c r="K5440" s="391" t="str">
        <f t="shared" ca="1" si="329"/>
        <v>35,75</v>
      </c>
      <c r="L5440" s="379"/>
      <c r="O5440" s="379"/>
    </row>
    <row r="5441" spans="1:15">
      <c r="A5441" s="417" t="s">
        <v>201</v>
      </c>
      <c r="B5441" s="417" t="s">
        <v>11877</v>
      </c>
      <c r="C5441" s="417" t="s">
        <v>2332</v>
      </c>
      <c r="D5441" s="417" t="s">
        <v>11795</v>
      </c>
      <c r="E5441" s="391">
        <v>2.87</v>
      </c>
      <c r="F5441" s="418">
        <v>44249</v>
      </c>
      <c r="G5441" s="417" t="s">
        <v>2286</v>
      </c>
      <c r="I5441" s="379">
        <f t="shared" ca="1" si="327"/>
        <v>-322</v>
      </c>
      <c r="J5441" s="379">
        <f t="shared" ca="1" si="328"/>
        <v>-224</v>
      </c>
      <c r="K5441" s="391" t="str">
        <f t="shared" ca="1" si="329"/>
        <v>36,00</v>
      </c>
      <c r="L5441" s="379"/>
      <c r="O5441" s="379"/>
    </row>
    <row r="5442" spans="1:15">
      <c r="A5442" s="417" t="s">
        <v>200</v>
      </c>
      <c r="B5442" s="417" t="s">
        <v>11878</v>
      </c>
      <c r="C5442" s="417" t="s">
        <v>2332</v>
      </c>
      <c r="D5442" s="417" t="s">
        <v>3058</v>
      </c>
      <c r="E5442" s="391">
        <v>2.77</v>
      </c>
      <c r="F5442" s="418">
        <v>44249</v>
      </c>
      <c r="G5442" s="417" t="s">
        <v>2286</v>
      </c>
      <c r="I5442" s="379">
        <f t="shared" ca="1" si="327"/>
        <v>-322</v>
      </c>
      <c r="J5442" s="379">
        <f t="shared" ca="1" si="328"/>
        <v>-224</v>
      </c>
      <c r="K5442" s="391" t="str">
        <f t="shared" ca="1" si="329"/>
        <v>36,00</v>
      </c>
      <c r="L5442" s="379"/>
      <c r="O5442" s="379"/>
    </row>
    <row r="5443" spans="1:15">
      <c r="A5443" s="417" t="s">
        <v>201</v>
      </c>
      <c r="B5443" s="417" t="s">
        <v>11879</v>
      </c>
      <c r="C5443" s="417" t="s">
        <v>2332</v>
      </c>
      <c r="D5443" s="417" t="s">
        <v>11880</v>
      </c>
      <c r="E5443" s="391">
        <v>2.5</v>
      </c>
      <c r="F5443" s="418">
        <v>44249</v>
      </c>
      <c r="G5443" s="417" t="s">
        <v>2286</v>
      </c>
      <c r="I5443" s="379">
        <f t="shared" ca="1" si="327"/>
        <v>-322</v>
      </c>
      <c r="J5443" s="379">
        <f t="shared" ca="1" si="328"/>
        <v>-224</v>
      </c>
      <c r="K5443" s="391" t="str">
        <f t="shared" ca="1" si="329"/>
        <v>36,50</v>
      </c>
      <c r="L5443" s="379"/>
      <c r="O5443" s="379"/>
    </row>
    <row r="5444" spans="1:15">
      <c r="A5444" s="417" t="s">
        <v>200</v>
      </c>
      <c r="B5444" s="417" t="s">
        <v>6971</v>
      </c>
      <c r="C5444" s="417" t="s">
        <v>2332</v>
      </c>
      <c r="D5444" s="417" t="s">
        <v>3968</v>
      </c>
      <c r="E5444" s="391">
        <v>0.75</v>
      </c>
      <c r="F5444" s="418">
        <v>44249</v>
      </c>
      <c r="G5444" s="417" t="s">
        <v>2286</v>
      </c>
      <c r="I5444" s="379">
        <f t="shared" ca="1" si="327"/>
        <v>-322</v>
      </c>
      <c r="J5444" s="379">
        <f t="shared" ca="1" si="328"/>
        <v>-224</v>
      </c>
      <c r="K5444" s="391" t="str">
        <f t="shared" ca="1" si="329"/>
        <v>36,50</v>
      </c>
      <c r="L5444" s="379"/>
      <c r="O5444" s="379"/>
    </row>
    <row r="5445" spans="1:15">
      <c r="A5445" s="417" t="s">
        <v>2155</v>
      </c>
      <c r="B5445" s="417" t="s">
        <v>11881</v>
      </c>
      <c r="C5445" s="417" t="s">
        <v>2332</v>
      </c>
      <c r="D5445" s="417" t="s">
        <v>6694</v>
      </c>
      <c r="E5445" s="391">
        <v>3.23</v>
      </c>
      <c r="F5445" s="418">
        <v>44249</v>
      </c>
      <c r="G5445" s="417" t="s">
        <v>2286</v>
      </c>
      <c r="I5445" s="379">
        <f t="shared" ca="1" si="327"/>
        <v>-322</v>
      </c>
      <c r="J5445" s="379">
        <f t="shared" ca="1" si="328"/>
        <v>-224</v>
      </c>
      <c r="K5445" s="391" t="str">
        <f t="shared" ca="1" si="329"/>
        <v>36,75</v>
      </c>
      <c r="L5445" s="379"/>
      <c r="O5445" s="379"/>
    </row>
    <row r="5446" spans="1:15">
      <c r="A5446" s="417" t="s">
        <v>201</v>
      </c>
      <c r="B5446" s="417" t="s">
        <v>3991</v>
      </c>
      <c r="C5446" s="417" t="s">
        <v>2332</v>
      </c>
      <c r="D5446" s="417" t="s">
        <v>3992</v>
      </c>
      <c r="E5446" s="391">
        <v>2.86</v>
      </c>
      <c r="F5446" s="418">
        <v>44249</v>
      </c>
      <c r="G5446" s="417" t="s">
        <v>2286</v>
      </c>
      <c r="I5446" s="379">
        <f t="shared" ca="1" si="327"/>
        <v>-322</v>
      </c>
      <c r="J5446" s="379">
        <f t="shared" ca="1" si="328"/>
        <v>-224</v>
      </c>
      <c r="K5446" s="391" t="str">
        <f t="shared" ca="1" si="329"/>
        <v>37,00</v>
      </c>
      <c r="L5446" s="379"/>
      <c r="O5446" s="379"/>
    </row>
    <row r="5447" spans="1:15">
      <c r="A5447" s="417" t="s">
        <v>200</v>
      </c>
      <c r="B5447" s="417" t="s">
        <v>11882</v>
      </c>
      <c r="C5447" s="417" t="s">
        <v>2332</v>
      </c>
      <c r="D5447" s="417" t="s">
        <v>3078</v>
      </c>
      <c r="E5447" s="391">
        <v>1.6</v>
      </c>
      <c r="F5447" s="418">
        <v>44249</v>
      </c>
      <c r="G5447" s="417" t="s">
        <v>2286</v>
      </c>
      <c r="I5447" s="379">
        <f t="shared" ca="1" si="327"/>
        <v>-322</v>
      </c>
      <c r="J5447" s="379">
        <f t="shared" ca="1" si="328"/>
        <v>-224</v>
      </c>
      <c r="K5447" s="391" t="str">
        <f t="shared" ca="1" si="329"/>
        <v>37,50</v>
      </c>
      <c r="L5447" s="379"/>
      <c r="O5447" s="379"/>
    </row>
    <row r="5448" spans="1:15">
      <c r="A5448" s="417" t="s">
        <v>201</v>
      </c>
      <c r="B5448" s="417" t="s">
        <v>11883</v>
      </c>
      <c r="C5448" s="417" t="s">
        <v>2332</v>
      </c>
      <c r="D5448" s="417" t="s">
        <v>11804</v>
      </c>
      <c r="E5448" s="391">
        <v>4.2</v>
      </c>
      <c r="F5448" s="418">
        <v>44249</v>
      </c>
      <c r="G5448" s="417" t="s">
        <v>2286</v>
      </c>
      <c r="I5448" s="379">
        <f t="shared" ca="1" si="327"/>
        <v>-322</v>
      </c>
      <c r="J5448" s="379">
        <f t="shared" ca="1" si="328"/>
        <v>-224</v>
      </c>
      <c r="K5448" s="391" t="str">
        <f t="shared" ca="1" si="329"/>
        <v>38,00</v>
      </c>
      <c r="L5448" s="379"/>
      <c r="O5448" s="379"/>
    </row>
    <row r="5449" spans="1:15">
      <c r="A5449" s="417" t="s">
        <v>200</v>
      </c>
      <c r="B5449" s="417" t="s">
        <v>11884</v>
      </c>
      <c r="C5449" s="417" t="s">
        <v>2332</v>
      </c>
      <c r="D5449" s="417" t="s">
        <v>3207</v>
      </c>
      <c r="E5449" s="391">
        <v>3.25</v>
      </c>
      <c r="F5449" s="418">
        <v>44249</v>
      </c>
      <c r="G5449" s="417" t="s">
        <v>2286</v>
      </c>
      <c r="I5449" s="379">
        <f t="shared" ca="1" si="327"/>
        <v>-322</v>
      </c>
      <c r="J5449" s="379">
        <f t="shared" ca="1" si="328"/>
        <v>-224</v>
      </c>
      <c r="K5449" s="391" t="str">
        <f t="shared" ca="1" si="329"/>
        <v>38,00</v>
      </c>
      <c r="L5449" s="379"/>
      <c r="O5449" s="379"/>
    </row>
    <row r="5450" spans="1:15">
      <c r="A5450" s="417" t="s">
        <v>201</v>
      </c>
      <c r="B5450" s="417" t="s">
        <v>11885</v>
      </c>
      <c r="C5450" s="417" t="s">
        <v>2332</v>
      </c>
      <c r="D5450" s="417" t="s">
        <v>11807</v>
      </c>
      <c r="E5450" s="391">
        <v>3.53</v>
      </c>
      <c r="F5450" s="418">
        <v>44249</v>
      </c>
      <c r="G5450" s="417" t="s">
        <v>2286</v>
      </c>
      <c r="I5450" s="379">
        <f t="shared" ref="I5450:I5513" ca="1" si="330">IF(F5450&lt;&gt;"",F5450-$I$199,"")</f>
        <v>-322</v>
      </c>
      <c r="J5450" s="379">
        <f t="shared" ref="J5450:J5513" ca="1" si="331">IF(I5450&lt;&gt;"",NETWORKDAYS($I$199,F5450-1,$N$201:$N$224),"")</f>
        <v>-224</v>
      </c>
      <c r="K5450" s="391" t="str">
        <f t="shared" ref="K5450:K5513" ca="1" si="332">IF(I5450&lt;&gt;"",RIGHT(D5450,LEN(D5450)-FIND(" ",D5450)),"")</f>
        <v>39,00</v>
      </c>
      <c r="L5450" s="379"/>
      <c r="O5450" s="379"/>
    </row>
    <row r="5451" spans="1:15">
      <c r="A5451" s="417" t="s">
        <v>200</v>
      </c>
      <c r="B5451" s="417" t="s">
        <v>11886</v>
      </c>
      <c r="C5451" s="417" t="s">
        <v>2332</v>
      </c>
      <c r="D5451" s="417" t="s">
        <v>4054</v>
      </c>
      <c r="E5451" s="391">
        <v>4.8</v>
      </c>
      <c r="F5451" s="418">
        <v>44249</v>
      </c>
      <c r="G5451" s="417" t="s">
        <v>2286</v>
      </c>
      <c r="I5451" s="379">
        <f t="shared" ca="1" si="330"/>
        <v>-322</v>
      </c>
      <c r="J5451" s="379">
        <f t="shared" ca="1" si="331"/>
        <v>-224</v>
      </c>
      <c r="K5451" s="391" t="str">
        <f t="shared" ca="1" si="332"/>
        <v>39,00</v>
      </c>
      <c r="L5451" s="379"/>
      <c r="O5451" s="379"/>
    </row>
    <row r="5452" spans="1:15">
      <c r="A5452" s="417" t="s">
        <v>201</v>
      </c>
      <c r="B5452" s="417" t="s">
        <v>11887</v>
      </c>
      <c r="C5452" s="417" t="s">
        <v>2332</v>
      </c>
      <c r="D5452" s="417" t="s">
        <v>3944</v>
      </c>
      <c r="E5452" s="391">
        <v>3.35</v>
      </c>
      <c r="F5452" s="418">
        <v>44249</v>
      </c>
      <c r="G5452" s="417" t="s">
        <v>2286</v>
      </c>
      <c r="I5452" s="379">
        <f t="shared" ca="1" si="330"/>
        <v>-322</v>
      </c>
      <c r="J5452" s="379">
        <f t="shared" ca="1" si="331"/>
        <v>-224</v>
      </c>
      <c r="K5452" s="391" t="str">
        <f t="shared" ca="1" si="332"/>
        <v>40,00</v>
      </c>
      <c r="L5452" s="379"/>
      <c r="O5452" s="379"/>
    </row>
    <row r="5453" spans="1:15">
      <c r="A5453" s="417" t="s">
        <v>200</v>
      </c>
      <c r="B5453" s="417" t="s">
        <v>11888</v>
      </c>
      <c r="C5453" s="417" t="s">
        <v>2332</v>
      </c>
      <c r="D5453" s="417" t="s">
        <v>3974</v>
      </c>
      <c r="E5453" s="391">
        <v>1.98</v>
      </c>
      <c r="F5453" s="418">
        <v>44249</v>
      </c>
      <c r="G5453" s="417" t="s">
        <v>2286</v>
      </c>
      <c r="I5453" s="379">
        <f t="shared" ca="1" si="330"/>
        <v>-322</v>
      </c>
      <c r="J5453" s="379">
        <f t="shared" ca="1" si="331"/>
        <v>-224</v>
      </c>
      <c r="K5453" s="391" t="str">
        <f t="shared" ca="1" si="332"/>
        <v>40,00</v>
      </c>
      <c r="L5453" s="379"/>
      <c r="O5453" s="379"/>
    </row>
    <row r="5454" spans="1:15">
      <c r="A5454" s="417" t="s">
        <v>201</v>
      </c>
      <c r="B5454" s="417" t="s">
        <v>11889</v>
      </c>
      <c r="C5454" s="417" t="s">
        <v>2332</v>
      </c>
      <c r="D5454" s="417" t="s">
        <v>3936</v>
      </c>
      <c r="E5454" s="391">
        <v>4.16</v>
      </c>
      <c r="F5454" s="418">
        <v>44249</v>
      </c>
      <c r="G5454" s="417" t="s">
        <v>2286</v>
      </c>
      <c r="I5454" s="379">
        <f t="shared" ca="1" si="330"/>
        <v>-322</v>
      </c>
      <c r="J5454" s="379">
        <f t="shared" ca="1" si="331"/>
        <v>-224</v>
      </c>
      <c r="K5454" s="391" t="str">
        <f t="shared" ca="1" si="332"/>
        <v>41,25</v>
      </c>
      <c r="L5454" s="379"/>
      <c r="O5454" s="379"/>
    </row>
    <row r="5455" spans="1:15">
      <c r="A5455" s="417" t="s">
        <v>2155</v>
      </c>
      <c r="B5455" s="417" t="s">
        <v>11890</v>
      </c>
      <c r="C5455" s="417" t="s">
        <v>2332</v>
      </c>
      <c r="D5455" s="417" t="s">
        <v>3938</v>
      </c>
      <c r="E5455" s="391">
        <v>3.99</v>
      </c>
      <c r="F5455" s="418">
        <v>44249</v>
      </c>
      <c r="G5455" s="417" t="s">
        <v>2286</v>
      </c>
      <c r="I5455" s="379">
        <f t="shared" ca="1" si="330"/>
        <v>-322</v>
      </c>
      <c r="J5455" s="379">
        <f t="shared" ca="1" si="331"/>
        <v>-224</v>
      </c>
      <c r="K5455" s="391" t="str">
        <f t="shared" ca="1" si="332"/>
        <v>41,00</v>
      </c>
      <c r="L5455" s="379"/>
      <c r="O5455" s="379"/>
    </row>
    <row r="5456" spans="1:15">
      <c r="A5456" s="417" t="s">
        <v>200</v>
      </c>
      <c r="B5456" s="417" t="s">
        <v>11891</v>
      </c>
      <c r="C5456" s="417" t="s">
        <v>2332</v>
      </c>
      <c r="D5456" s="417" t="s">
        <v>3976</v>
      </c>
      <c r="E5456" s="391">
        <v>2.6</v>
      </c>
      <c r="F5456" s="418">
        <v>44249</v>
      </c>
      <c r="G5456" s="417" t="s">
        <v>2286</v>
      </c>
      <c r="I5456" s="379">
        <f t="shared" ca="1" si="330"/>
        <v>-322</v>
      </c>
      <c r="J5456" s="379">
        <f t="shared" ca="1" si="331"/>
        <v>-224</v>
      </c>
      <c r="K5456" s="391" t="str">
        <f t="shared" ca="1" si="332"/>
        <v>41,00</v>
      </c>
      <c r="L5456" s="379"/>
      <c r="O5456" s="379"/>
    </row>
    <row r="5457" spans="1:15">
      <c r="A5457" s="417" t="s">
        <v>201</v>
      </c>
      <c r="B5457" s="417" t="s">
        <v>11892</v>
      </c>
      <c r="C5457" s="417" t="s">
        <v>2332</v>
      </c>
      <c r="D5457" s="417" t="s">
        <v>3940</v>
      </c>
      <c r="E5457" s="391">
        <v>4.88</v>
      </c>
      <c r="F5457" s="418">
        <v>44249</v>
      </c>
      <c r="G5457" s="417" t="s">
        <v>2286</v>
      </c>
      <c r="I5457" s="379">
        <f t="shared" ca="1" si="330"/>
        <v>-322</v>
      </c>
      <c r="J5457" s="379">
        <f t="shared" ca="1" si="331"/>
        <v>-224</v>
      </c>
      <c r="K5457" s="391" t="str">
        <f t="shared" ca="1" si="332"/>
        <v>42,25</v>
      </c>
      <c r="L5457" s="379"/>
      <c r="O5457" s="379"/>
    </row>
    <row r="5458" spans="1:15">
      <c r="A5458" s="417" t="s">
        <v>2155</v>
      </c>
      <c r="B5458" s="417" t="s">
        <v>11893</v>
      </c>
      <c r="C5458" s="417" t="s">
        <v>2332</v>
      </c>
      <c r="D5458" s="417" t="s">
        <v>11813</v>
      </c>
      <c r="E5458" s="391">
        <v>7.28</v>
      </c>
      <c r="F5458" s="418">
        <v>44249</v>
      </c>
      <c r="G5458" s="417" t="s">
        <v>2286</v>
      </c>
      <c r="I5458" s="379">
        <f t="shared" ca="1" si="330"/>
        <v>-322</v>
      </c>
      <c r="J5458" s="379">
        <f t="shared" ca="1" si="331"/>
        <v>-224</v>
      </c>
      <c r="K5458" s="391" t="str">
        <f t="shared" ca="1" si="332"/>
        <v>43,25</v>
      </c>
      <c r="L5458" s="379"/>
      <c r="O5458" s="379"/>
    </row>
    <row r="5459" spans="1:15">
      <c r="A5459" s="417" t="s">
        <v>200</v>
      </c>
      <c r="B5459" s="417" t="s">
        <v>11894</v>
      </c>
      <c r="C5459" s="417" t="s">
        <v>2332</v>
      </c>
      <c r="D5459" s="417" t="s">
        <v>4021</v>
      </c>
      <c r="E5459" s="391">
        <v>10.29</v>
      </c>
      <c r="F5459" s="418">
        <v>44249</v>
      </c>
      <c r="G5459" s="417" t="s">
        <v>2286</v>
      </c>
      <c r="I5459" s="379">
        <f t="shared" ca="1" si="330"/>
        <v>-322</v>
      </c>
      <c r="J5459" s="379">
        <f t="shared" ca="1" si="331"/>
        <v>-224</v>
      </c>
      <c r="K5459" s="391" t="str">
        <f t="shared" ca="1" si="332"/>
        <v>47,50</v>
      </c>
      <c r="L5459" s="379"/>
      <c r="O5459" s="379"/>
    </row>
    <row r="5460" spans="1:15">
      <c r="A5460" s="417" t="s">
        <v>2155</v>
      </c>
      <c r="B5460" s="417" t="s">
        <v>11895</v>
      </c>
      <c r="C5460" s="417" t="s">
        <v>2332</v>
      </c>
      <c r="D5460" s="417" t="s">
        <v>2838</v>
      </c>
      <c r="E5460" s="391">
        <v>0.12</v>
      </c>
      <c r="F5460" s="418">
        <v>44270</v>
      </c>
      <c r="G5460" s="417" t="s">
        <v>2286</v>
      </c>
      <c r="I5460" s="379">
        <f t="shared" ca="1" si="330"/>
        <v>-301</v>
      </c>
      <c r="J5460" s="379">
        <f t="shared" ca="1" si="331"/>
        <v>-209</v>
      </c>
      <c r="K5460" s="391" t="str">
        <f t="shared" ca="1" si="332"/>
        <v>25,00</v>
      </c>
      <c r="L5460" s="379"/>
      <c r="O5460" s="379"/>
    </row>
    <row r="5461" spans="1:15">
      <c r="A5461" s="417" t="s">
        <v>2155</v>
      </c>
      <c r="B5461" s="417" t="s">
        <v>11896</v>
      </c>
      <c r="C5461" s="417" t="s">
        <v>2332</v>
      </c>
      <c r="D5461" s="417" t="s">
        <v>3033</v>
      </c>
      <c r="E5461" s="391">
        <v>0.14000000000000001</v>
      </c>
      <c r="F5461" s="418">
        <v>44270</v>
      </c>
      <c r="G5461" s="417" t="s">
        <v>2286</v>
      </c>
      <c r="I5461" s="379">
        <f t="shared" ca="1" si="330"/>
        <v>-301</v>
      </c>
      <c r="J5461" s="379">
        <f t="shared" ca="1" si="331"/>
        <v>-209</v>
      </c>
      <c r="K5461" s="391" t="str">
        <f t="shared" ca="1" si="332"/>
        <v>30,00</v>
      </c>
      <c r="L5461" s="379"/>
      <c r="O5461" s="379"/>
    </row>
    <row r="5462" spans="1:15">
      <c r="A5462" s="417" t="s">
        <v>2155</v>
      </c>
      <c r="B5462" s="417" t="s">
        <v>11897</v>
      </c>
      <c r="C5462" s="417" t="s">
        <v>2332</v>
      </c>
      <c r="D5462" s="417" t="s">
        <v>3034</v>
      </c>
      <c r="E5462" s="391">
        <v>2</v>
      </c>
      <c r="F5462" s="418">
        <v>44270</v>
      </c>
      <c r="G5462" s="417" t="s">
        <v>2286</v>
      </c>
      <c r="I5462" s="379">
        <f t="shared" ca="1" si="330"/>
        <v>-301</v>
      </c>
      <c r="J5462" s="379">
        <f t="shared" ca="1" si="331"/>
        <v>-209</v>
      </c>
      <c r="K5462" s="391" t="str">
        <f t="shared" ca="1" si="332"/>
        <v>32,00</v>
      </c>
      <c r="L5462" s="379"/>
      <c r="O5462" s="379"/>
    </row>
    <row r="5463" spans="1:15">
      <c r="A5463" s="417" t="s">
        <v>201</v>
      </c>
      <c r="B5463" s="417" t="s">
        <v>17117</v>
      </c>
      <c r="C5463" s="417" t="s">
        <v>2332</v>
      </c>
      <c r="D5463" s="417" t="s">
        <v>3942</v>
      </c>
      <c r="E5463" s="391">
        <v>1.42</v>
      </c>
      <c r="F5463" s="418">
        <v>44270</v>
      </c>
      <c r="G5463" s="417" t="s">
        <v>2286</v>
      </c>
      <c r="I5463" s="379">
        <f t="shared" ca="1" si="330"/>
        <v>-301</v>
      </c>
      <c r="J5463" s="379">
        <f t="shared" ca="1" si="331"/>
        <v>-209</v>
      </c>
      <c r="K5463" s="391" t="str">
        <f t="shared" ca="1" si="332"/>
        <v>33,00</v>
      </c>
      <c r="L5463" s="379"/>
      <c r="O5463" s="379"/>
    </row>
    <row r="5464" spans="1:15">
      <c r="A5464" s="417" t="s">
        <v>200</v>
      </c>
      <c r="B5464" s="417" t="s">
        <v>11898</v>
      </c>
      <c r="C5464" s="417" t="s">
        <v>2332</v>
      </c>
      <c r="D5464" s="417" t="s">
        <v>3580</v>
      </c>
      <c r="E5464" s="391">
        <v>1.75</v>
      </c>
      <c r="F5464" s="418">
        <v>44270</v>
      </c>
      <c r="G5464" s="417" t="s">
        <v>2286</v>
      </c>
      <c r="I5464" s="379">
        <f t="shared" ca="1" si="330"/>
        <v>-301</v>
      </c>
      <c r="J5464" s="379">
        <f t="shared" ca="1" si="331"/>
        <v>-209</v>
      </c>
      <c r="K5464" s="391" t="str">
        <f t="shared" ca="1" si="332"/>
        <v>33,00</v>
      </c>
      <c r="L5464" s="379"/>
      <c r="O5464" s="379"/>
    </row>
    <row r="5465" spans="1:15">
      <c r="A5465" s="417" t="s">
        <v>2155</v>
      </c>
      <c r="B5465" s="417" t="s">
        <v>11899</v>
      </c>
      <c r="C5465" s="417" t="s">
        <v>2332</v>
      </c>
      <c r="D5465" s="417" t="s">
        <v>3918</v>
      </c>
      <c r="E5465" s="391">
        <v>0.21</v>
      </c>
      <c r="F5465" s="418">
        <v>44270</v>
      </c>
      <c r="G5465" s="417" t="s">
        <v>2286</v>
      </c>
      <c r="I5465" s="379">
        <f t="shared" ca="1" si="330"/>
        <v>-301</v>
      </c>
      <c r="J5465" s="379">
        <f t="shared" ca="1" si="331"/>
        <v>-209</v>
      </c>
      <c r="K5465" s="391" t="str">
        <f t="shared" ca="1" si="332"/>
        <v>34,00</v>
      </c>
      <c r="L5465" s="379"/>
      <c r="O5465" s="379"/>
    </row>
    <row r="5466" spans="1:15">
      <c r="A5466" s="417" t="s">
        <v>2155</v>
      </c>
      <c r="B5466" s="417" t="s">
        <v>11900</v>
      </c>
      <c r="C5466" s="417" t="s">
        <v>2332</v>
      </c>
      <c r="D5466" s="417" t="s">
        <v>3966</v>
      </c>
      <c r="E5466" s="391">
        <v>2.7</v>
      </c>
      <c r="F5466" s="418">
        <v>44270</v>
      </c>
      <c r="G5466" s="417" t="s">
        <v>2286</v>
      </c>
      <c r="I5466" s="379">
        <f t="shared" ca="1" si="330"/>
        <v>-301</v>
      </c>
      <c r="J5466" s="379">
        <f t="shared" ca="1" si="331"/>
        <v>-209</v>
      </c>
      <c r="K5466" s="391" t="str">
        <f t="shared" ca="1" si="332"/>
        <v>34,50</v>
      </c>
      <c r="L5466" s="379"/>
      <c r="O5466" s="379"/>
    </row>
    <row r="5467" spans="1:15">
      <c r="A5467" s="417" t="s">
        <v>201</v>
      </c>
      <c r="B5467" s="417" t="s">
        <v>11901</v>
      </c>
      <c r="C5467" s="417" t="s">
        <v>2332</v>
      </c>
      <c r="D5467" s="417" t="s">
        <v>11791</v>
      </c>
      <c r="E5467" s="391">
        <v>1.75</v>
      </c>
      <c r="F5467" s="418">
        <v>44270</v>
      </c>
      <c r="G5467" s="417" t="s">
        <v>2286</v>
      </c>
      <c r="I5467" s="379">
        <f t="shared" ca="1" si="330"/>
        <v>-301</v>
      </c>
      <c r="J5467" s="379">
        <f t="shared" ca="1" si="331"/>
        <v>-209</v>
      </c>
      <c r="K5467" s="391" t="str">
        <f t="shared" ca="1" si="332"/>
        <v>35,00</v>
      </c>
      <c r="L5467" s="379"/>
      <c r="O5467" s="379"/>
    </row>
    <row r="5468" spans="1:15">
      <c r="A5468" s="417" t="s">
        <v>200</v>
      </c>
      <c r="B5468" s="417" t="s">
        <v>11902</v>
      </c>
      <c r="C5468" s="417" t="s">
        <v>2332</v>
      </c>
      <c r="D5468" s="417" t="s">
        <v>3076</v>
      </c>
      <c r="E5468" s="391">
        <v>3.1</v>
      </c>
      <c r="F5468" s="418">
        <v>44270</v>
      </c>
      <c r="G5468" s="417" t="s">
        <v>2286</v>
      </c>
      <c r="I5468" s="379">
        <f t="shared" ca="1" si="330"/>
        <v>-301</v>
      </c>
      <c r="J5468" s="379">
        <f t="shared" ca="1" si="331"/>
        <v>-209</v>
      </c>
      <c r="K5468" s="391" t="str">
        <f t="shared" ca="1" si="332"/>
        <v>35,00</v>
      </c>
      <c r="L5468" s="379"/>
      <c r="O5468" s="379"/>
    </row>
    <row r="5469" spans="1:15">
      <c r="A5469" s="417" t="s">
        <v>201</v>
      </c>
      <c r="B5469" s="417" t="s">
        <v>17118</v>
      </c>
      <c r="C5469" s="417" t="s">
        <v>2332</v>
      </c>
      <c r="D5469" s="417" t="s">
        <v>17104</v>
      </c>
      <c r="E5469" s="391">
        <v>2.9</v>
      </c>
      <c r="F5469" s="418">
        <v>44270</v>
      </c>
      <c r="G5469" s="417" t="s">
        <v>2286</v>
      </c>
      <c r="I5469" s="379">
        <f t="shared" ca="1" si="330"/>
        <v>-301</v>
      </c>
      <c r="J5469" s="379">
        <f t="shared" ca="1" si="331"/>
        <v>-209</v>
      </c>
      <c r="K5469" s="391" t="str">
        <f t="shared" ca="1" si="332"/>
        <v>35,50</v>
      </c>
      <c r="L5469" s="379"/>
      <c r="O5469" s="379"/>
    </row>
    <row r="5470" spans="1:15">
      <c r="A5470" s="417" t="s">
        <v>200</v>
      </c>
      <c r="B5470" s="417" t="s">
        <v>11903</v>
      </c>
      <c r="C5470" s="417" t="s">
        <v>2332</v>
      </c>
      <c r="D5470" s="417" t="s">
        <v>3967</v>
      </c>
      <c r="E5470" s="391">
        <v>0.7</v>
      </c>
      <c r="F5470" s="418">
        <v>44270</v>
      </c>
      <c r="G5470" s="417" t="s">
        <v>2286</v>
      </c>
      <c r="I5470" s="379">
        <f t="shared" ca="1" si="330"/>
        <v>-301</v>
      </c>
      <c r="J5470" s="379">
        <f t="shared" ca="1" si="331"/>
        <v>-209</v>
      </c>
      <c r="K5470" s="391" t="str">
        <f t="shared" ca="1" si="332"/>
        <v>35,50</v>
      </c>
      <c r="L5470" s="379"/>
      <c r="O5470" s="379"/>
    </row>
    <row r="5471" spans="1:15">
      <c r="A5471" s="417" t="s">
        <v>201</v>
      </c>
      <c r="B5471" s="417" t="s">
        <v>17119</v>
      </c>
      <c r="C5471" s="417" t="s">
        <v>2332</v>
      </c>
      <c r="D5471" s="417" t="s">
        <v>11795</v>
      </c>
      <c r="E5471" s="391">
        <v>2.2999999999999998</v>
      </c>
      <c r="F5471" s="418">
        <v>44270</v>
      </c>
      <c r="G5471" s="417" t="s">
        <v>2286</v>
      </c>
      <c r="I5471" s="379">
        <f t="shared" ca="1" si="330"/>
        <v>-301</v>
      </c>
      <c r="J5471" s="379">
        <f t="shared" ca="1" si="331"/>
        <v>-209</v>
      </c>
      <c r="K5471" s="391" t="str">
        <f t="shared" ca="1" si="332"/>
        <v>36,00</v>
      </c>
      <c r="L5471" s="379"/>
      <c r="O5471" s="379"/>
    </row>
    <row r="5472" spans="1:15">
      <c r="A5472" s="417" t="s">
        <v>200</v>
      </c>
      <c r="B5472" s="417" t="s">
        <v>11904</v>
      </c>
      <c r="C5472" s="417" t="s">
        <v>2332</v>
      </c>
      <c r="D5472" s="417" t="s">
        <v>3058</v>
      </c>
      <c r="E5472" s="391">
        <v>3.3</v>
      </c>
      <c r="F5472" s="418">
        <v>44270</v>
      </c>
      <c r="G5472" s="417" t="s">
        <v>2286</v>
      </c>
      <c r="I5472" s="379">
        <f t="shared" ca="1" si="330"/>
        <v>-301</v>
      </c>
      <c r="J5472" s="379">
        <f t="shared" ca="1" si="331"/>
        <v>-209</v>
      </c>
      <c r="K5472" s="391" t="str">
        <f t="shared" ca="1" si="332"/>
        <v>36,00</v>
      </c>
      <c r="L5472" s="379"/>
      <c r="O5472" s="379"/>
    </row>
    <row r="5473" spans="1:15">
      <c r="A5473" s="417" t="s">
        <v>2155</v>
      </c>
      <c r="B5473" s="417" t="s">
        <v>11905</v>
      </c>
      <c r="C5473" s="417" t="s">
        <v>2332</v>
      </c>
      <c r="D5473" s="417" t="s">
        <v>3968</v>
      </c>
      <c r="E5473" s="391">
        <v>1.1299999999999999</v>
      </c>
      <c r="F5473" s="418">
        <v>44270</v>
      </c>
      <c r="G5473" s="417" t="s">
        <v>2286</v>
      </c>
      <c r="I5473" s="379">
        <f t="shared" ca="1" si="330"/>
        <v>-301</v>
      </c>
      <c r="J5473" s="379">
        <f t="shared" ca="1" si="331"/>
        <v>-209</v>
      </c>
      <c r="K5473" s="391" t="str">
        <f t="shared" ca="1" si="332"/>
        <v>36,50</v>
      </c>
      <c r="L5473" s="379"/>
      <c r="O5473" s="379"/>
    </row>
    <row r="5474" spans="1:15">
      <c r="A5474" s="417" t="s">
        <v>2155</v>
      </c>
      <c r="B5474" s="417" t="s">
        <v>6972</v>
      </c>
      <c r="C5474" s="417" t="s">
        <v>2332</v>
      </c>
      <c r="D5474" s="417" t="s">
        <v>6694</v>
      </c>
      <c r="E5474" s="391">
        <v>2.8</v>
      </c>
      <c r="F5474" s="418">
        <v>44270</v>
      </c>
      <c r="G5474" s="417" t="s">
        <v>2286</v>
      </c>
      <c r="I5474" s="379">
        <f t="shared" ca="1" si="330"/>
        <v>-301</v>
      </c>
      <c r="J5474" s="379">
        <f t="shared" ca="1" si="331"/>
        <v>-209</v>
      </c>
      <c r="K5474" s="391" t="str">
        <f t="shared" ca="1" si="332"/>
        <v>36,75</v>
      </c>
      <c r="L5474" s="379"/>
      <c r="O5474" s="379"/>
    </row>
    <row r="5475" spans="1:15">
      <c r="A5475" s="417" t="s">
        <v>201</v>
      </c>
      <c r="B5475" s="417" t="s">
        <v>11906</v>
      </c>
      <c r="C5475" s="417" t="s">
        <v>2332</v>
      </c>
      <c r="D5475" s="417" t="s">
        <v>3992</v>
      </c>
      <c r="E5475" s="391">
        <v>2.69</v>
      </c>
      <c r="F5475" s="418">
        <v>44270</v>
      </c>
      <c r="G5475" s="417" t="s">
        <v>2286</v>
      </c>
      <c r="I5475" s="379">
        <f t="shared" ca="1" si="330"/>
        <v>-301</v>
      </c>
      <c r="J5475" s="379">
        <f t="shared" ca="1" si="331"/>
        <v>-209</v>
      </c>
      <c r="K5475" s="391" t="str">
        <f t="shared" ca="1" si="332"/>
        <v>37,00</v>
      </c>
      <c r="L5475" s="379"/>
      <c r="O5475" s="379"/>
    </row>
    <row r="5476" spans="1:15">
      <c r="A5476" s="417" t="s">
        <v>200</v>
      </c>
      <c r="B5476" s="417" t="s">
        <v>11907</v>
      </c>
      <c r="C5476" s="417" t="s">
        <v>2332</v>
      </c>
      <c r="D5476" s="417" t="s">
        <v>3078</v>
      </c>
      <c r="E5476" s="391">
        <v>0.35</v>
      </c>
      <c r="F5476" s="418">
        <v>44270</v>
      </c>
      <c r="G5476" s="417" t="s">
        <v>2286</v>
      </c>
      <c r="I5476" s="379">
        <f t="shared" ca="1" si="330"/>
        <v>-301</v>
      </c>
      <c r="J5476" s="379">
        <f t="shared" ca="1" si="331"/>
        <v>-209</v>
      </c>
      <c r="K5476" s="391" t="str">
        <f t="shared" ca="1" si="332"/>
        <v>37,50</v>
      </c>
      <c r="L5476" s="379"/>
      <c r="O5476" s="379"/>
    </row>
    <row r="5477" spans="1:15">
      <c r="A5477" s="417" t="s">
        <v>2155</v>
      </c>
      <c r="B5477" s="417" t="s">
        <v>11908</v>
      </c>
      <c r="C5477" s="417" t="s">
        <v>2332</v>
      </c>
      <c r="D5477" s="417" t="s">
        <v>3207</v>
      </c>
      <c r="E5477" s="391">
        <v>1.78</v>
      </c>
      <c r="F5477" s="418">
        <v>44270</v>
      </c>
      <c r="G5477" s="417" t="s">
        <v>2286</v>
      </c>
      <c r="I5477" s="379">
        <f t="shared" ca="1" si="330"/>
        <v>-301</v>
      </c>
      <c r="J5477" s="379">
        <f t="shared" ca="1" si="331"/>
        <v>-209</v>
      </c>
      <c r="K5477" s="391" t="str">
        <f t="shared" ca="1" si="332"/>
        <v>38,00</v>
      </c>
      <c r="L5477" s="379"/>
      <c r="O5477" s="379"/>
    </row>
    <row r="5478" spans="1:15">
      <c r="A5478" s="417" t="s">
        <v>2155</v>
      </c>
      <c r="B5478" s="417" t="s">
        <v>11909</v>
      </c>
      <c r="C5478" s="417" t="s">
        <v>2332</v>
      </c>
      <c r="D5478" s="417" t="s">
        <v>3971</v>
      </c>
      <c r="E5478" s="391">
        <v>1.89</v>
      </c>
      <c r="F5478" s="418">
        <v>44270</v>
      </c>
      <c r="G5478" s="417" t="s">
        <v>2286</v>
      </c>
      <c r="I5478" s="379">
        <f t="shared" ca="1" si="330"/>
        <v>-301</v>
      </c>
      <c r="J5478" s="379">
        <f t="shared" ca="1" si="331"/>
        <v>-209</v>
      </c>
      <c r="K5478" s="391" t="str">
        <f t="shared" ca="1" si="332"/>
        <v>38,50</v>
      </c>
      <c r="L5478" s="379"/>
      <c r="O5478" s="379"/>
    </row>
    <row r="5479" spans="1:15">
      <c r="A5479" s="417" t="s">
        <v>2155</v>
      </c>
      <c r="B5479" s="417" t="s">
        <v>11910</v>
      </c>
      <c r="C5479" s="417" t="s">
        <v>2332</v>
      </c>
      <c r="D5479" s="417" t="s">
        <v>4054</v>
      </c>
      <c r="E5479" s="391">
        <v>2.62</v>
      </c>
      <c r="F5479" s="418">
        <v>44270</v>
      </c>
      <c r="G5479" s="417" t="s">
        <v>2286</v>
      </c>
      <c r="I5479" s="379">
        <f t="shared" ca="1" si="330"/>
        <v>-301</v>
      </c>
      <c r="J5479" s="379">
        <f t="shared" ca="1" si="331"/>
        <v>-209</v>
      </c>
      <c r="K5479" s="391" t="str">
        <f t="shared" ca="1" si="332"/>
        <v>39,00</v>
      </c>
      <c r="L5479" s="379"/>
      <c r="O5479" s="379"/>
    </row>
    <row r="5480" spans="1:15">
      <c r="A5480" s="417" t="s">
        <v>2155</v>
      </c>
      <c r="B5480" s="417" t="s">
        <v>11911</v>
      </c>
      <c r="C5480" s="417" t="s">
        <v>2332</v>
      </c>
      <c r="D5480" s="417" t="s">
        <v>3974</v>
      </c>
      <c r="E5480" s="391">
        <v>3.42</v>
      </c>
      <c r="F5480" s="418">
        <v>44270</v>
      </c>
      <c r="G5480" s="417" t="s">
        <v>2286</v>
      </c>
      <c r="I5480" s="379">
        <f t="shared" ca="1" si="330"/>
        <v>-301</v>
      </c>
      <c r="J5480" s="379">
        <f t="shared" ca="1" si="331"/>
        <v>-209</v>
      </c>
      <c r="K5480" s="391" t="str">
        <f t="shared" ca="1" si="332"/>
        <v>40,00</v>
      </c>
      <c r="L5480" s="379"/>
      <c r="O5480" s="379"/>
    </row>
    <row r="5481" spans="1:15">
      <c r="A5481" s="417" t="s">
        <v>2155</v>
      </c>
      <c r="B5481" s="417" t="s">
        <v>11912</v>
      </c>
      <c r="C5481" s="417" t="s">
        <v>2332</v>
      </c>
      <c r="D5481" s="417" t="s">
        <v>3975</v>
      </c>
      <c r="E5481" s="391">
        <v>1.1299999999999999</v>
      </c>
      <c r="F5481" s="418">
        <v>44270</v>
      </c>
      <c r="G5481" s="417" t="s">
        <v>2286</v>
      </c>
      <c r="I5481" s="379">
        <f t="shared" ca="1" si="330"/>
        <v>-301</v>
      </c>
      <c r="J5481" s="379">
        <f t="shared" ca="1" si="331"/>
        <v>-209</v>
      </c>
      <c r="K5481" s="391" t="str">
        <f t="shared" ca="1" si="332"/>
        <v>40,50</v>
      </c>
      <c r="L5481" s="379"/>
      <c r="O5481" s="379"/>
    </row>
    <row r="5482" spans="1:15">
      <c r="A5482" s="417" t="s">
        <v>2155</v>
      </c>
      <c r="B5482" s="417" t="s">
        <v>11913</v>
      </c>
      <c r="C5482" s="417" t="s">
        <v>2332</v>
      </c>
      <c r="D5482" s="417" t="s">
        <v>3946</v>
      </c>
      <c r="E5482" s="391">
        <v>1.6</v>
      </c>
      <c r="F5482" s="418">
        <v>44305</v>
      </c>
      <c r="G5482" s="417" t="s">
        <v>2286</v>
      </c>
      <c r="I5482" s="379">
        <f t="shared" ca="1" si="330"/>
        <v>-266</v>
      </c>
      <c r="J5482" s="379">
        <f t="shared" ca="1" si="331"/>
        <v>-185</v>
      </c>
      <c r="K5482" s="391" t="str">
        <f t="shared" ca="1" si="332"/>
        <v>31,75</v>
      </c>
      <c r="L5482" s="379"/>
      <c r="O5482" s="379"/>
    </row>
    <row r="5483" spans="1:15">
      <c r="A5483" s="417" t="s">
        <v>2155</v>
      </c>
      <c r="B5483" s="417" t="s">
        <v>3993</v>
      </c>
      <c r="C5483" s="417" t="s">
        <v>2332</v>
      </c>
      <c r="D5483" s="417" t="s">
        <v>3948</v>
      </c>
      <c r="E5483" s="391">
        <v>6.63</v>
      </c>
      <c r="F5483" s="418">
        <v>44305</v>
      </c>
      <c r="G5483" s="417" t="s">
        <v>2286</v>
      </c>
      <c r="I5483" s="379">
        <f t="shared" ca="1" si="330"/>
        <v>-266</v>
      </c>
      <c r="J5483" s="379">
        <f t="shared" ca="1" si="331"/>
        <v>-185</v>
      </c>
      <c r="K5483" s="391" t="str">
        <f t="shared" ca="1" si="332"/>
        <v>36,25</v>
      </c>
      <c r="L5483" s="379"/>
      <c r="O5483" s="379"/>
    </row>
    <row r="5484" spans="1:15">
      <c r="A5484" s="417" t="s">
        <v>2155</v>
      </c>
      <c r="B5484" s="417" t="s">
        <v>11914</v>
      </c>
      <c r="C5484" s="417" t="s">
        <v>2332</v>
      </c>
      <c r="D5484" s="417" t="s">
        <v>5828</v>
      </c>
      <c r="E5484" s="391">
        <v>3</v>
      </c>
      <c r="F5484" s="418">
        <v>44305</v>
      </c>
      <c r="G5484" s="417" t="s">
        <v>2286</v>
      </c>
      <c r="I5484" s="379">
        <f t="shared" ca="1" si="330"/>
        <v>-266</v>
      </c>
      <c r="J5484" s="379">
        <f t="shared" ca="1" si="331"/>
        <v>-185</v>
      </c>
      <c r="K5484" s="391" t="str">
        <f t="shared" ca="1" si="332"/>
        <v>37,75</v>
      </c>
      <c r="L5484" s="379"/>
      <c r="O5484" s="379"/>
    </row>
    <row r="5485" spans="1:15">
      <c r="A5485" s="417" t="s">
        <v>2155</v>
      </c>
      <c r="B5485" s="417" t="s">
        <v>11915</v>
      </c>
      <c r="C5485" s="417" t="s">
        <v>2332</v>
      </c>
      <c r="D5485" s="417" t="s">
        <v>3974</v>
      </c>
      <c r="E5485" s="391">
        <v>2.4500000000000002</v>
      </c>
      <c r="F5485" s="418">
        <v>44305</v>
      </c>
      <c r="G5485" s="417" t="s">
        <v>2286</v>
      </c>
      <c r="I5485" s="379">
        <f t="shared" ca="1" si="330"/>
        <v>-266</v>
      </c>
      <c r="J5485" s="379">
        <f t="shared" ca="1" si="331"/>
        <v>-185</v>
      </c>
      <c r="K5485" s="391" t="str">
        <f t="shared" ca="1" si="332"/>
        <v>40,00</v>
      </c>
      <c r="L5485" s="379"/>
      <c r="O5485" s="379"/>
    </row>
    <row r="5486" spans="1:15">
      <c r="A5486" s="417" t="s">
        <v>2155</v>
      </c>
      <c r="B5486" s="417" t="s">
        <v>16336</v>
      </c>
      <c r="C5486" s="417" t="s">
        <v>2332</v>
      </c>
      <c r="D5486" s="417" t="s">
        <v>3033</v>
      </c>
      <c r="E5486" s="391">
        <v>2.19</v>
      </c>
      <c r="F5486" s="418">
        <v>44365</v>
      </c>
      <c r="G5486" s="417" t="s">
        <v>2286</v>
      </c>
      <c r="I5486" s="379">
        <f t="shared" ca="1" si="330"/>
        <v>-206</v>
      </c>
      <c r="J5486" s="379">
        <f t="shared" ca="1" si="331"/>
        <v>-144</v>
      </c>
      <c r="K5486" s="391" t="str">
        <f t="shared" ca="1" si="332"/>
        <v>30,00</v>
      </c>
      <c r="L5486" s="379"/>
      <c r="O5486" s="379"/>
    </row>
    <row r="5487" spans="1:15">
      <c r="A5487" s="417" t="s">
        <v>201</v>
      </c>
      <c r="B5487" s="417" t="s">
        <v>18427</v>
      </c>
      <c r="C5487" s="417" t="s">
        <v>2332</v>
      </c>
      <c r="D5487" s="417" t="s">
        <v>11795</v>
      </c>
      <c r="E5487" s="391">
        <v>3.15</v>
      </c>
      <c r="F5487" s="418">
        <v>44365</v>
      </c>
      <c r="G5487" s="417" t="s">
        <v>2286</v>
      </c>
      <c r="I5487" s="379">
        <f t="shared" ca="1" si="330"/>
        <v>-206</v>
      </c>
      <c r="J5487" s="379">
        <f t="shared" ca="1" si="331"/>
        <v>-144</v>
      </c>
      <c r="K5487" s="391" t="str">
        <f t="shared" ca="1" si="332"/>
        <v>36,00</v>
      </c>
      <c r="L5487" s="379"/>
      <c r="O5487" s="379"/>
    </row>
    <row r="5488" spans="1:15">
      <c r="A5488" s="417" t="s">
        <v>200</v>
      </c>
      <c r="B5488" s="417" t="s">
        <v>17120</v>
      </c>
      <c r="C5488" s="417" t="s">
        <v>2332</v>
      </c>
      <c r="D5488" s="417" t="s">
        <v>3974</v>
      </c>
      <c r="E5488" s="391">
        <v>7.15</v>
      </c>
      <c r="F5488" s="418">
        <v>44365</v>
      </c>
      <c r="G5488" s="417" t="s">
        <v>2286</v>
      </c>
      <c r="I5488" s="379">
        <f t="shared" ca="1" si="330"/>
        <v>-206</v>
      </c>
      <c r="J5488" s="379">
        <f t="shared" ca="1" si="331"/>
        <v>-144</v>
      </c>
      <c r="K5488" s="391" t="str">
        <f t="shared" ca="1" si="332"/>
        <v>40,00</v>
      </c>
      <c r="L5488" s="379"/>
      <c r="O5488" s="379"/>
    </row>
    <row r="5489" spans="1:15">
      <c r="A5489" s="417" t="s">
        <v>2155</v>
      </c>
      <c r="B5489" s="417" t="s">
        <v>16337</v>
      </c>
      <c r="C5489" s="417" t="s">
        <v>2332</v>
      </c>
      <c r="D5489" s="417" t="s">
        <v>2372</v>
      </c>
      <c r="E5489" s="391">
        <v>0.22</v>
      </c>
      <c r="F5489" s="418">
        <v>44365</v>
      </c>
      <c r="G5489" s="417" t="s">
        <v>2286</v>
      </c>
      <c r="I5489" s="379">
        <f t="shared" ca="1" si="330"/>
        <v>-206</v>
      </c>
      <c r="J5489" s="379">
        <f t="shared" ca="1" si="331"/>
        <v>-144</v>
      </c>
      <c r="K5489" s="391" t="str">
        <f t="shared" ca="1" si="332"/>
        <v>60,00</v>
      </c>
      <c r="L5489" s="379"/>
      <c r="O5489" s="379"/>
    </row>
    <row r="5490" spans="1:15">
      <c r="A5490" s="417" t="s">
        <v>244</v>
      </c>
      <c r="B5490" s="417" t="s">
        <v>11916</v>
      </c>
      <c r="C5490" s="417" t="s">
        <v>2281</v>
      </c>
      <c r="D5490" s="417" t="s">
        <v>2870</v>
      </c>
      <c r="E5490" s="391">
        <v>0.02</v>
      </c>
      <c r="F5490" s="418">
        <v>44214</v>
      </c>
      <c r="G5490" s="417" t="s">
        <v>2283</v>
      </c>
      <c r="I5490" s="379">
        <f t="shared" ca="1" si="330"/>
        <v>-357</v>
      </c>
      <c r="J5490" s="379">
        <f t="shared" ca="1" si="331"/>
        <v>-247</v>
      </c>
      <c r="K5490" s="391" t="str">
        <f t="shared" ca="1" si="332"/>
        <v>10,00</v>
      </c>
      <c r="L5490" s="379"/>
      <c r="O5490" s="379"/>
    </row>
    <row r="5491" spans="1:15">
      <c r="A5491" s="417" t="s">
        <v>2155</v>
      </c>
      <c r="B5491" s="417" t="s">
        <v>11917</v>
      </c>
      <c r="C5491" s="417" t="s">
        <v>2281</v>
      </c>
      <c r="D5491" s="417" t="s">
        <v>3153</v>
      </c>
      <c r="E5491" s="391">
        <v>0.04</v>
      </c>
      <c r="F5491" s="418">
        <v>44214</v>
      </c>
      <c r="G5491" s="417" t="s">
        <v>2286</v>
      </c>
      <c r="I5491" s="379">
        <f t="shared" ca="1" si="330"/>
        <v>-357</v>
      </c>
      <c r="J5491" s="379">
        <f t="shared" ca="1" si="331"/>
        <v>-247</v>
      </c>
      <c r="K5491" s="391" t="str">
        <f t="shared" ca="1" si="332"/>
        <v>10,25</v>
      </c>
      <c r="L5491" s="379"/>
      <c r="O5491" s="379"/>
    </row>
    <row r="5492" spans="1:15">
      <c r="A5492" s="417" t="s">
        <v>2155</v>
      </c>
      <c r="B5492" s="417" t="s">
        <v>11918</v>
      </c>
      <c r="C5492" s="417" t="s">
        <v>2281</v>
      </c>
      <c r="D5492" s="417" t="s">
        <v>2866</v>
      </c>
      <c r="E5492" s="391">
        <v>0.03</v>
      </c>
      <c r="F5492" s="418">
        <v>44214</v>
      </c>
      <c r="G5492" s="417" t="s">
        <v>2283</v>
      </c>
      <c r="I5492" s="379">
        <f t="shared" ca="1" si="330"/>
        <v>-357</v>
      </c>
      <c r="J5492" s="379">
        <f t="shared" ca="1" si="331"/>
        <v>-247</v>
      </c>
      <c r="K5492" s="391" t="str">
        <f t="shared" ca="1" si="332"/>
        <v>10,50</v>
      </c>
      <c r="L5492" s="379"/>
      <c r="O5492" s="379"/>
    </row>
    <row r="5493" spans="1:15">
      <c r="A5493" s="417" t="s">
        <v>2155</v>
      </c>
      <c r="B5493" s="417" t="s">
        <v>11919</v>
      </c>
      <c r="C5493" s="417" t="s">
        <v>2281</v>
      </c>
      <c r="D5493" s="417" t="s">
        <v>3177</v>
      </c>
      <c r="E5493" s="391">
        <v>0.01</v>
      </c>
      <c r="F5493" s="418">
        <v>44214</v>
      </c>
      <c r="G5493" s="417" t="s">
        <v>2286</v>
      </c>
      <c r="I5493" s="379">
        <f t="shared" ca="1" si="330"/>
        <v>-357</v>
      </c>
      <c r="J5493" s="379">
        <f t="shared" ca="1" si="331"/>
        <v>-247</v>
      </c>
      <c r="K5493" s="391" t="str">
        <f t="shared" ca="1" si="332"/>
        <v>10,75</v>
      </c>
      <c r="L5493" s="379"/>
      <c r="O5493" s="379"/>
    </row>
    <row r="5494" spans="1:15">
      <c r="A5494" s="417" t="s">
        <v>2155</v>
      </c>
      <c r="B5494" s="417" t="s">
        <v>11920</v>
      </c>
      <c r="C5494" s="417" t="s">
        <v>2281</v>
      </c>
      <c r="D5494" s="417" t="s">
        <v>2868</v>
      </c>
      <c r="E5494" s="391">
        <v>0.01</v>
      </c>
      <c r="F5494" s="418">
        <v>44214</v>
      </c>
      <c r="G5494" s="417" t="s">
        <v>2283</v>
      </c>
      <c r="I5494" s="379">
        <f t="shared" ca="1" si="330"/>
        <v>-357</v>
      </c>
      <c r="J5494" s="379">
        <f t="shared" ca="1" si="331"/>
        <v>-247</v>
      </c>
      <c r="K5494" s="391" t="str">
        <f t="shared" ca="1" si="332"/>
        <v>11,00</v>
      </c>
      <c r="L5494" s="379"/>
      <c r="O5494" s="379"/>
    </row>
    <row r="5495" spans="1:15">
      <c r="A5495" s="417" t="s">
        <v>2155</v>
      </c>
      <c r="B5495" s="417" t="s">
        <v>11921</v>
      </c>
      <c r="C5495" s="417" t="s">
        <v>2281</v>
      </c>
      <c r="D5495" s="417" t="s">
        <v>2901</v>
      </c>
      <c r="E5495" s="391">
        <v>0.01</v>
      </c>
      <c r="F5495" s="418">
        <v>44214</v>
      </c>
      <c r="G5495" s="417" t="s">
        <v>2286</v>
      </c>
      <c r="I5495" s="379">
        <f t="shared" ca="1" si="330"/>
        <v>-357</v>
      </c>
      <c r="J5495" s="379">
        <f t="shared" ca="1" si="331"/>
        <v>-247</v>
      </c>
      <c r="K5495" s="391" t="str">
        <f t="shared" ca="1" si="332"/>
        <v>11,25</v>
      </c>
      <c r="L5495" s="379"/>
      <c r="O5495" s="379"/>
    </row>
    <row r="5496" spans="1:15">
      <c r="A5496" s="417" t="s">
        <v>2155</v>
      </c>
      <c r="B5496" s="417" t="s">
        <v>11922</v>
      </c>
      <c r="C5496" s="417" t="s">
        <v>2281</v>
      </c>
      <c r="D5496" s="417" t="s">
        <v>2362</v>
      </c>
      <c r="E5496" s="391">
        <v>0.02</v>
      </c>
      <c r="F5496" s="418">
        <v>44214</v>
      </c>
      <c r="G5496" s="417" t="s">
        <v>2286</v>
      </c>
      <c r="I5496" s="379">
        <f t="shared" ca="1" si="330"/>
        <v>-357</v>
      </c>
      <c r="J5496" s="379">
        <f t="shared" ca="1" si="331"/>
        <v>-247</v>
      </c>
      <c r="K5496" s="391" t="str">
        <f t="shared" ca="1" si="332"/>
        <v>11,75</v>
      </c>
      <c r="L5496" s="379"/>
      <c r="O5496" s="379"/>
    </row>
    <row r="5497" spans="1:15">
      <c r="A5497" s="417" t="s">
        <v>2155</v>
      </c>
      <c r="B5497" s="417" t="s">
        <v>17870</v>
      </c>
      <c r="C5497" s="417" t="s">
        <v>2281</v>
      </c>
      <c r="D5497" s="417" t="s">
        <v>2320</v>
      </c>
      <c r="E5497" s="391">
        <v>0.01</v>
      </c>
      <c r="F5497" s="418">
        <v>44214</v>
      </c>
      <c r="G5497" s="417" t="s">
        <v>2283</v>
      </c>
      <c r="I5497" s="379">
        <f t="shared" ca="1" si="330"/>
        <v>-357</v>
      </c>
      <c r="J5497" s="379">
        <f t="shared" ca="1" si="331"/>
        <v>-247</v>
      </c>
      <c r="K5497" s="391" t="str">
        <f t="shared" ca="1" si="332"/>
        <v>12,00</v>
      </c>
      <c r="L5497" s="379"/>
      <c r="O5497" s="379"/>
    </row>
    <row r="5498" spans="1:15">
      <c r="A5498" s="417" t="s">
        <v>2155</v>
      </c>
      <c r="B5498" s="417" t="s">
        <v>11923</v>
      </c>
      <c r="C5498" s="417" t="s">
        <v>2281</v>
      </c>
      <c r="D5498" s="417" t="s">
        <v>2865</v>
      </c>
      <c r="E5498" s="391">
        <v>0.01</v>
      </c>
      <c r="F5498" s="418">
        <v>44214</v>
      </c>
      <c r="G5498" s="417" t="s">
        <v>2283</v>
      </c>
      <c r="I5498" s="379">
        <f t="shared" ca="1" si="330"/>
        <v>-357</v>
      </c>
      <c r="J5498" s="379">
        <f t="shared" ca="1" si="331"/>
        <v>-247</v>
      </c>
      <c r="K5498" s="391" t="str">
        <f t="shared" ca="1" si="332"/>
        <v>13,00</v>
      </c>
      <c r="L5498" s="379"/>
      <c r="O5498" s="379"/>
    </row>
    <row r="5499" spans="1:15">
      <c r="A5499" s="417" t="s">
        <v>2155</v>
      </c>
      <c r="B5499" s="417" t="s">
        <v>8149</v>
      </c>
      <c r="C5499" s="417" t="s">
        <v>2281</v>
      </c>
      <c r="D5499" s="417" t="s">
        <v>3516</v>
      </c>
      <c r="E5499" s="391">
        <v>2</v>
      </c>
      <c r="F5499" s="418">
        <v>44214</v>
      </c>
      <c r="G5499" s="417" t="s">
        <v>2283</v>
      </c>
      <c r="I5499" s="379">
        <f t="shared" ca="1" si="330"/>
        <v>-357</v>
      </c>
      <c r="J5499" s="379">
        <f t="shared" ca="1" si="331"/>
        <v>-247</v>
      </c>
      <c r="K5499" s="391" t="str">
        <f t="shared" ca="1" si="332"/>
        <v>6,60</v>
      </c>
      <c r="L5499" s="379"/>
      <c r="O5499" s="379"/>
    </row>
    <row r="5500" spans="1:15">
      <c r="A5500" s="417" t="s">
        <v>2155</v>
      </c>
      <c r="B5500" s="417" t="s">
        <v>8150</v>
      </c>
      <c r="C5500" s="417" t="s">
        <v>2281</v>
      </c>
      <c r="D5500" s="417" t="s">
        <v>3552</v>
      </c>
      <c r="E5500" s="391">
        <v>1.85</v>
      </c>
      <c r="F5500" s="418">
        <v>44214</v>
      </c>
      <c r="G5500" s="417" t="s">
        <v>2283</v>
      </c>
      <c r="I5500" s="379">
        <f t="shared" ca="1" si="330"/>
        <v>-357</v>
      </c>
      <c r="J5500" s="379">
        <f t="shared" ca="1" si="331"/>
        <v>-247</v>
      </c>
      <c r="K5500" s="391" t="str">
        <f t="shared" ca="1" si="332"/>
        <v>7,00</v>
      </c>
      <c r="L5500" s="379"/>
      <c r="O5500" s="379"/>
    </row>
    <row r="5501" spans="1:15">
      <c r="A5501" s="417" t="s">
        <v>2155</v>
      </c>
      <c r="B5501" s="417" t="s">
        <v>8151</v>
      </c>
      <c r="C5501" s="417" t="s">
        <v>2281</v>
      </c>
      <c r="D5501" s="417" t="s">
        <v>3553</v>
      </c>
      <c r="E5501" s="391">
        <v>1.5</v>
      </c>
      <c r="F5501" s="418">
        <v>44214</v>
      </c>
      <c r="G5501" s="417" t="s">
        <v>2283</v>
      </c>
      <c r="I5501" s="379">
        <f t="shared" ca="1" si="330"/>
        <v>-357</v>
      </c>
      <c r="J5501" s="379">
        <f t="shared" ca="1" si="331"/>
        <v>-247</v>
      </c>
      <c r="K5501" s="391" t="str">
        <f t="shared" ca="1" si="332"/>
        <v>7,20</v>
      </c>
      <c r="L5501" s="379"/>
      <c r="O5501" s="379"/>
    </row>
    <row r="5502" spans="1:15">
      <c r="A5502" s="417" t="s">
        <v>2155</v>
      </c>
      <c r="B5502" s="417" t="s">
        <v>8152</v>
      </c>
      <c r="C5502" s="417" t="s">
        <v>2281</v>
      </c>
      <c r="D5502" s="417" t="s">
        <v>3194</v>
      </c>
      <c r="E5502" s="391">
        <v>1.19</v>
      </c>
      <c r="F5502" s="418">
        <v>44214</v>
      </c>
      <c r="G5502" s="417" t="s">
        <v>2283</v>
      </c>
      <c r="I5502" s="379">
        <f t="shared" ca="1" si="330"/>
        <v>-357</v>
      </c>
      <c r="J5502" s="379">
        <f t="shared" ca="1" si="331"/>
        <v>-247</v>
      </c>
      <c r="K5502" s="391" t="str">
        <f t="shared" ca="1" si="332"/>
        <v>7,40</v>
      </c>
      <c r="L5502" s="379"/>
      <c r="O5502" s="379"/>
    </row>
    <row r="5503" spans="1:15">
      <c r="A5503" s="417" t="s">
        <v>2155</v>
      </c>
      <c r="B5503" s="417" t="s">
        <v>8153</v>
      </c>
      <c r="C5503" s="417" t="s">
        <v>2281</v>
      </c>
      <c r="D5503" s="417" t="s">
        <v>3195</v>
      </c>
      <c r="E5503" s="391">
        <v>1.21</v>
      </c>
      <c r="F5503" s="418">
        <v>44214</v>
      </c>
      <c r="G5503" s="417" t="s">
        <v>2283</v>
      </c>
      <c r="I5503" s="379">
        <f t="shared" ca="1" si="330"/>
        <v>-357</v>
      </c>
      <c r="J5503" s="379">
        <f t="shared" ca="1" si="331"/>
        <v>-247</v>
      </c>
      <c r="K5503" s="391" t="str">
        <f t="shared" ca="1" si="332"/>
        <v>7,60</v>
      </c>
      <c r="L5503" s="379"/>
      <c r="O5503" s="379"/>
    </row>
    <row r="5504" spans="1:15">
      <c r="A5504" s="417" t="s">
        <v>2155</v>
      </c>
      <c r="B5504" s="417" t="s">
        <v>8154</v>
      </c>
      <c r="C5504" s="417" t="s">
        <v>2281</v>
      </c>
      <c r="D5504" s="417" t="s">
        <v>3184</v>
      </c>
      <c r="E5504" s="391">
        <v>0.95</v>
      </c>
      <c r="F5504" s="418">
        <v>44214</v>
      </c>
      <c r="G5504" s="417" t="s">
        <v>2283</v>
      </c>
      <c r="I5504" s="379">
        <f t="shared" ca="1" si="330"/>
        <v>-357</v>
      </c>
      <c r="J5504" s="379">
        <f t="shared" ca="1" si="331"/>
        <v>-247</v>
      </c>
      <c r="K5504" s="391" t="str">
        <f t="shared" ca="1" si="332"/>
        <v>7,80</v>
      </c>
      <c r="L5504" s="379"/>
      <c r="O5504" s="379"/>
    </row>
    <row r="5505" spans="1:15">
      <c r="A5505" s="417" t="s">
        <v>2155</v>
      </c>
      <c r="B5505" s="417" t="s">
        <v>8155</v>
      </c>
      <c r="C5505" s="417" t="s">
        <v>2281</v>
      </c>
      <c r="D5505" s="417" t="s">
        <v>3181</v>
      </c>
      <c r="E5505" s="391">
        <v>0.65</v>
      </c>
      <c r="F5505" s="418">
        <v>44214</v>
      </c>
      <c r="G5505" s="417" t="s">
        <v>2283</v>
      </c>
      <c r="I5505" s="379">
        <f t="shared" ca="1" si="330"/>
        <v>-357</v>
      </c>
      <c r="J5505" s="379">
        <f t="shared" ca="1" si="331"/>
        <v>-247</v>
      </c>
      <c r="K5505" s="391" t="str">
        <f t="shared" ca="1" si="332"/>
        <v>8,00</v>
      </c>
      <c r="L5505" s="379"/>
      <c r="O5505" s="379"/>
    </row>
    <row r="5506" spans="1:15">
      <c r="A5506" s="417" t="s">
        <v>2155</v>
      </c>
      <c r="B5506" s="417" t="s">
        <v>8156</v>
      </c>
      <c r="C5506" s="417" t="s">
        <v>2281</v>
      </c>
      <c r="D5506" s="417" t="s">
        <v>3167</v>
      </c>
      <c r="E5506" s="391">
        <v>0.65</v>
      </c>
      <c r="F5506" s="418">
        <v>44214</v>
      </c>
      <c r="G5506" s="417" t="s">
        <v>2283</v>
      </c>
      <c r="I5506" s="379">
        <f t="shared" ca="1" si="330"/>
        <v>-357</v>
      </c>
      <c r="J5506" s="379">
        <f t="shared" ca="1" si="331"/>
        <v>-247</v>
      </c>
      <c r="K5506" s="391" t="str">
        <f t="shared" ca="1" si="332"/>
        <v>8,20</v>
      </c>
      <c r="L5506" s="379"/>
      <c r="O5506" s="379"/>
    </row>
    <row r="5507" spans="1:15">
      <c r="A5507" s="417" t="s">
        <v>2155</v>
      </c>
      <c r="B5507" s="417" t="s">
        <v>8157</v>
      </c>
      <c r="C5507" s="417" t="s">
        <v>2281</v>
      </c>
      <c r="D5507" s="417" t="s">
        <v>3168</v>
      </c>
      <c r="E5507" s="391">
        <v>0.36</v>
      </c>
      <c r="F5507" s="418">
        <v>44214</v>
      </c>
      <c r="G5507" s="417" t="s">
        <v>2283</v>
      </c>
      <c r="I5507" s="379">
        <f t="shared" ca="1" si="330"/>
        <v>-357</v>
      </c>
      <c r="J5507" s="379">
        <f t="shared" ca="1" si="331"/>
        <v>-247</v>
      </c>
      <c r="K5507" s="391" t="str">
        <f t="shared" ca="1" si="332"/>
        <v>8,40</v>
      </c>
      <c r="L5507" s="379"/>
      <c r="O5507" s="379"/>
    </row>
    <row r="5508" spans="1:15">
      <c r="A5508" s="417" t="s">
        <v>2155</v>
      </c>
      <c r="B5508" s="417" t="s">
        <v>8158</v>
      </c>
      <c r="C5508" s="417" t="s">
        <v>2281</v>
      </c>
      <c r="D5508" s="417" t="s">
        <v>3170</v>
      </c>
      <c r="E5508" s="391">
        <v>0.28999999999999998</v>
      </c>
      <c r="F5508" s="418">
        <v>44214</v>
      </c>
      <c r="G5508" s="417" t="s">
        <v>2283</v>
      </c>
      <c r="I5508" s="379">
        <f t="shared" ca="1" si="330"/>
        <v>-357</v>
      </c>
      <c r="J5508" s="379">
        <f t="shared" ca="1" si="331"/>
        <v>-247</v>
      </c>
      <c r="K5508" s="391" t="str">
        <f t="shared" ca="1" si="332"/>
        <v>8,60</v>
      </c>
      <c r="L5508" s="379"/>
      <c r="O5508" s="379"/>
    </row>
    <row r="5509" spans="1:15">
      <c r="A5509" s="417" t="s">
        <v>2155</v>
      </c>
      <c r="B5509" s="417" t="s">
        <v>11924</v>
      </c>
      <c r="C5509" s="417" t="s">
        <v>2281</v>
      </c>
      <c r="D5509" s="417" t="s">
        <v>3171</v>
      </c>
      <c r="E5509" s="391">
        <v>0.18</v>
      </c>
      <c r="F5509" s="418">
        <v>44214</v>
      </c>
      <c r="G5509" s="417" t="s">
        <v>2283</v>
      </c>
      <c r="I5509" s="379">
        <f t="shared" ca="1" si="330"/>
        <v>-357</v>
      </c>
      <c r="J5509" s="379">
        <f t="shared" ca="1" si="331"/>
        <v>-247</v>
      </c>
      <c r="K5509" s="391" t="str">
        <f t="shared" ca="1" si="332"/>
        <v>8,80</v>
      </c>
      <c r="L5509" s="379"/>
      <c r="O5509" s="379"/>
    </row>
    <row r="5510" spans="1:15">
      <c r="A5510" s="417" t="s">
        <v>2155</v>
      </c>
      <c r="B5510" s="417" t="s">
        <v>11925</v>
      </c>
      <c r="C5510" s="417" t="s">
        <v>2281</v>
      </c>
      <c r="D5510" s="417" t="s">
        <v>3172</v>
      </c>
      <c r="E5510" s="391">
        <v>0.14000000000000001</v>
      </c>
      <c r="F5510" s="418">
        <v>44214</v>
      </c>
      <c r="G5510" s="417" t="s">
        <v>2283</v>
      </c>
      <c r="I5510" s="379">
        <f t="shared" ca="1" si="330"/>
        <v>-357</v>
      </c>
      <c r="J5510" s="379">
        <f t="shared" ca="1" si="331"/>
        <v>-247</v>
      </c>
      <c r="K5510" s="391" t="str">
        <f t="shared" ca="1" si="332"/>
        <v>9,00</v>
      </c>
      <c r="L5510" s="379"/>
      <c r="O5510" s="379"/>
    </row>
    <row r="5511" spans="1:15">
      <c r="A5511" s="417" t="s">
        <v>2155</v>
      </c>
      <c r="B5511" s="417" t="s">
        <v>11926</v>
      </c>
      <c r="C5511" s="417" t="s">
        <v>2281</v>
      </c>
      <c r="D5511" s="417" t="s">
        <v>3529</v>
      </c>
      <c r="E5511" s="391">
        <v>0.11</v>
      </c>
      <c r="F5511" s="418">
        <v>44214</v>
      </c>
      <c r="G5511" s="417" t="s">
        <v>2286</v>
      </c>
      <c r="I5511" s="379">
        <f t="shared" ca="1" si="330"/>
        <v>-357</v>
      </c>
      <c r="J5511" s="379">
        <f t="shared" ca="1" si="331"/>
        <v>-247</v>
      </c>
      <c r="K5511" s="391" t="str">
        <f t="shared" ca="1" si="332"/>
        <v>9,10</v>
      </c>
      <c r="L5511" s="379"/>
      <c r="O5511" s="379"/>
    </row>
    <row r="5512" spans="1:15">
      <c r="A5512" s="417" t="s">
        <v>2155</v>
      </c>
      <c r="B5512" s="417" t="s">
        <v>11927</v>
      </c>
      <c r="C5512" s="417" t="s">
        <v>2281</v>
      </c>
      <c r="D5512" s="417" t="s">
        <v>3173</v>
      </c>
      <c r="E5512" s="391">
        <v>0.09</v>
      </c>
      <c r="F5512" s="418">
        <v>44214</v>
      </c>
      <c r="G5512" s="417" t="s">
        <v>2283</v>
      </c>
      <c r="I5512" s="379">
        <f t="shared" ca="1" si="330"/>
        <v>-357</v>
      </c>
      <c r="J5512" s="379">
        <f t="shared" ca="1" si="331"/>
        <v>-247</v>
      </c>
      <c r="K5512" s="391" t="str">
        <f t="shared" ca="1" si="332"/>
        <v>9,20</v>
      </c>
      <c r="L5512" s="379"/>
      <c r="O5512" s="379"/>
    </row>
    <row r="5513" spans="1:15">
      <c r="A5513" s="417" t="s">
        <v>2155</v>
      </c>
      <c r="B5513" s="417" t="s">
        <v>11928</v>
      </c>
      <c r="C5513" s="417" t="s">
        <v>2281</v>
      </c>
      <c r="D5513" s="417" t="s">
        <v>3174</v>
      </c>
      <c r="E5513" s="391">
        <v>7.0000000000000007E-2</v>
      </c>
      <c r="F5513" s="418">
        <v>44214</v>
      </c>
      <c r="G5513" s="417" t="s">
        <v>2283</v>
      </c>
      <c r="I5513" s="379">
        <f t="shared" ca="1" si="330"/>
        <v>-357</v>
      </c>
      <c r="J5513" s="379">
        <f t="shared" ca="1" si="331"/>
        <v>-247</v>
      </c>
      <c r="K5513" s="391" t="str">
        <f t="shared" ca="1" si="332"/>
        <v>9,40</v>
      </c>
      <c r="L5513" s="379"/>
      <c r="O5513" s="379"/>
    </row>
    <row r="5514" spans="1:15">
      <c r="A5514" s="417" t="s">
        <v>2155</v>
      </c>
      <c r="B5514" s="417" t="s">
        <v>11929</v>
      </c>
      <c r="C5514" s="417" t="s">
        <v>2281</v>
      </c>
      <c r="D5514" s="417" t="s">
        <v>3175</v>
      </c>
      <c r="E5514" s="391">
        <v>0.04</v>
      </c>
      <c r="F5514" s="418">
        <v>44214</v>
      </c>
      <c r="G5514" s="417" t="s">
        <v>2283</v>
      </c>
      <c r="I5514" s="379">
        <f t="shared" ref="I5514:I5577" ca="1" si="333">IF(F5514&lt;&gt;"",F5514-$I$199,"")</f>
        <v>-357</v>
      </c>
      <c r="J5514" s="379">
        <f t="shared" ref="J5514:J5577" ca="1" si="334">IF(I5514&lt;&gt;"",NETWORKDAYS($I$199,F5514-1,$N$201:$N$224),"")</f>
        <v>-247</v>
      </c>
      <c r="K5514" s="391" t="str">
        <f t="shared" ref="K5514:K5577" ca="1" si="335">IF(I5514&lt;&gt;"",RIGHT(D5514,LEN(D5514)-FIND(" ",D5514)),"")</f>
        <v>9,60</v>
      </c>
      <c r="L5514" s="379"/>
      <c r="O5514" s="379"/>
    </row>
    <row r="5515" spans="1:15">
      <c r="A5515" s="417" t="s">
        <v>2155</v>
      </c>
      <c r="B5515" s="417" t="s">
        <v>11930</v>
      </c>
      <c r="C5515" s="417" t="s">
        <v>2281</v>
      </c>
      <c r="D5515" s="417" t="s">
        <v>3176</v>
      </c>
      <c r="E5515" s="391">
        <v>0.03</v>
      </c>
      <c r="F5515" s="418">
        <v>44214</v>
      </c>
      <c r="G5515" s="417" t="s">
        <v>2283</v>
      </c>
      <c r="I5515" s="379">
        <f t="shared" ca="1" si="333"/>
        <v>-357</v>
      </c>
      <c r="J5515" s="379">
        <f t="shared" ca="1" si="334"/>
        <v>-247</v>
      </c>
      <c r="K5515" s="391" t="str">
        <f t="shared" ca="1" si="335"/>
        <v>9,80</v>
      </c>
      <c r="L5515" s="379"/>
      <c r="O5515" s="379"/>
    </row>
    <row r="5516" spans="1:15">
      <c r="A5516" s="417" t="s">
        <v>2155</v>
      </c>
      <c r="B5516" s="417" t="s">
        <v>11931</v>
      </c>
      <c r="C5516" s="417" t="s">
        <v>2281</v>
      </c>
      <c r="D5516" s="417" t="s">
        <v>2870</v>
      </c>
      <c r="E5516" s="391">
        <v>0.19</v>
      </c>
      <c r="F5516" s="418">
        <v>44249</v>
      </c>
      <c r="G5516" s="417" t="s">
        <v>2283</v>
      </c>
      <c r="I5516" s="379">
        <f t="shared" ca="1" si="333"/>
        <v>-322</v>
      </c>
      <c r="J5516" s="379">
        <f t="shared" ca="1" si="334"/>
        <v>-224</v>
      </c>
      <c r="K5516" s="391" t="str">
        <f t="shared" ca="1" si="335"/>
        <v>10,00</v>
      </c>
      <c r="L5516" s="379"/>
      <c r="O5516" s="379"/>
    </row>
    <row r="5517" spans="1:15">
      <c r="A5517" s="417" t="s">
        <v>2155</v>
      </c>
      <c r="B5517" s="417" t="s">
        <v>17121</v>
      </c>
      <c r="C5517" s="417" t="s">
        <v>2281</v>
      </c>
      <c r="D5517" s="417" t="s">
        <v>2866</v>
      </c>
      <c r="E5517" s="391">
        <v>0.15</v>
      </c>
      <c r="F5517" s="418">
        <v>44249</v>
      </c>
      <c r="G5517" s="417" t="s">
        <v>2283</v>
      </c>
      <c r="I5517" s="379">
        <f t="shared" ca="1" si="333"/>
        <v>-322</v>
      </c>
      <c r="J5517" s="379">
        <f t="shared" ca="1" si="334"/>
        <v>-224</v>
      </c>
      <c r="K5517" s="391" t="str">
        <f t="shared" ca="1" si="335"/>
        <v>10,50</v>
      </c>
      <c r="L5517" s="379"/>
      <c r="O5517" s="379"/>
    </row>
    <row r="5518" spans="1:15">
      <c r="A5518" s="417" t="s">
        <v>2155</v>
      </c>
      <c r="B5518" s="417" t="s">
        <v>11932</v>
      </c>
      <c r="C5518" s="417" t="s">
        <v>2281</v>
      </c>
      <c r="D5518" s="417" t="s">
        <v>2868</v>
      </c>
      <c r="E5518" s="391">
        <v>0.14000000000000001</v>
      </c>
      <c r="F5518" s="418">
        <v>44249</v>
      </c>
      <c r="G5518" s="417" t="s">
        <v>2283</v>
      </c>
      <c r="I5518" s="379">
        <f t="shared" ca="1" si="333"/>
        <v>-322</v>
      </c>
      <c r="J5518" s="379">
        <f t="shared" ca="1" si="334"/>
        <v>-224</v>
      </c>
      <c r="K5518" s="391" t="str">
        <f t="shared" ca="1" si="335"/>
        <v>11,00</v>
      </c>
      <c r="L5518" s="379"/>
      <c r="O5518" s="379"/>
    </row>
    <row r="5519" spans="1:15">
      <c r="A5519" s="417" t="s">
        <v>2155</v>
      </c>
      <c r="B5519" s="417" t="s">
        <v>11933</v>
      </c>
      <c r="C5519" s="417" t="s">
        <v>2281</v>
      </c>
      <c r="D5519" s="417" t="s">
        <v>2348</v>
      </c>
      <c r="E5519" s="391">
        <v>0.1</v>
      </c>
      <c r="F5519" s="418">
        <v>44249</v>
      </c>
      <c r="G5519" s="417" t="s">
        <v>2283</v>
      </c>
      <c r="I5519" s="379">
        <f t="shared" ca="1" si="333"/>
        <v>-322</v>
      </c>
      <c r="J5519" s="379">
        <f t="shared" ca="1" si="334"/>
        <v>-224</v>
      </c>
      <c r="K5519" s="391" t="str">
        <f t="shared" ca="1" si="335"/>
        <v>11,50</v>
      </c>
      <c r="L5519" s="379"/>
      <c r="O5519" s="379"/>
    </row>
    <row r="5520" spans="1:15">
      <c r="A5520" s="417" t="s">
        <v>2155</v>
      </c>
      <c r="B5520" s="417" t="s">
        <v>11934</v>
      </c>
      <c r="C5520" s="417" t="s">
        <v>2281</v>
      </c>
      <c r="D5520" s="417" t="s">
        <v>3552</v>
      </c>
      <c r="E5520" s="391">
        <v>1.9</v>
      </c>
      <c r="F5520" s="418">
        <v>44249</v>
      </c>
      <c r="G5520" s="417" t="s">
        <v>2283</v>
      </c>
      <c r="I5520" s="379">
        <f t="shared" ca="1" si="333"/>
        <v>-322</v>
      </c>
      <c r="J5520" s="379">
        <f t="shared" ca="1" si="334"/>
        <v>-224</v>
      </c>
      <c r="K5520" s="391" t="str">
        <f t="shared" ca="1" si="335"/>
        <v>7,00</v>
      </c>
      <c r="L5520" s="379"/>
      <c r="O5520" s="379"/>
    </row>
    <row r="5521" spans="1:15">
      <c r="A5521" s="417" t="s">
        <v>2155</v>
      </c>
      <c r="B5521" s="417" t="s">
        <v>11935</v>
      </c>
      <c r="C5521" s="417" t="s">
        <v>2281</v>
      </c>
      <c r="D5521" s="417" t="s">
        <v>3553</v>
      </c>
      <c r="E5521" s="391">
        <v>1.58</v>
      </c>
      <c r="F5521" s="418">
        <v>44249</v>
      </c>
      <c r="G5521" s="417" t="s">
        <v>2283</v>
      </c>
      <c r="I5521" s="379">
        <f t="shared" ca="1" si="333"/>
        <v>-322</v>
      </c>
      <c r="J5521" s="379">
        <f t="shared" ca="1" si="334"/>
        <v>-224</v>
      </c>
      <c r="K5521" s="391" t="str">
        <f t="shared" ca="1" si="335"/>
        <v>7,20</v>
      </c>
      <c r="L5521" s="379"/>
      <c r="O5521" s="379"/>
    </row>
    <row r="5522" spans="1:15">
      <c r="A5522" s="417" t="s">
        <v>2155</v>
      </c>
      <c r="B5522" s="417" t="s">
        <v>11936</v>
      </c>
      <c r="C5522" s="417" t="s">
        <v>2281</v>
      </c>
      <c r="D5522" s="417" t="s">
        <v>3167</v>
      </c>
      <c r="E5522" s="391">
        <v>1.1000000000000001</v>
      </c>
      <c r="F5522" s="418">
        <v>44249</v>
      </c>
      <c r="G5522" s="417" t="s">
        <v>2283</v>
      </c>
      <c r="I5522" s="379">
        <f t="shared" ca="1" si="333"/>
        <v>-322</v>
      </c>
      <c r="J5522" s="379">
        <f t="shared" ca="1" si="334"/>
        <v>-224</v>
      </c>
      <c r="K5522" s="391" t="str">
        <f t="shared" ca="1" si="335"/>
        <v>8,20</v>
      </c>
      <c r="L5522" s="379"/>
      <c r="O5522" s="379"/>
    </row>
    <row r="5523" spans="1:15">
      <c r="A5523" s="417" t="s">
        <v>2155</v>
      </c>
      <c r="B5523" s="417" t="s">
        <v>11937</v>
      </c>
      <c r="C5523" s="417" t="s">
        <v>2281</v>
      </c>
      <c r="D5523" s="417" t="s">
        <v>3168</v>
      </c>
      <c r="E5523" s="391">
        <v>0.7</v>
      </c>
      <c r="F5523" s="418">
        <v>44249</v>
      </c>
      <c r="G5523" s="417" t="s">
        <v>2283</v>
      </c>
      <c r="I5523" s="379">
        <f t="shared" ca="1" si="333"/>
        <v>-322</v>
      </c>
      <c r="J5523" s="379">
        <f t="shared" ca="1" si="334"/>
        <v>-224</v>
      </c>
      <c r="K5523" s="391" t="str">
        <f t="shared" ca="1" si="335"/>
        <v>8,40</v>
      </c>
      <c r="L5523" s="379"/>
      <c r="O5523" s="379"/>
    </row>
    <row r="5524" spans="1:15">
      <c r="A5524" s="417" t="s">
        <v>2155</v>
      </c>
      <c r="B5524" s="417" t="s">
        <v>11938</v>
      </c>
      <c r="C5524" s="417" t="s">
        <v>2281</v>
      </c>
      <c r="D5524" s="417" t="s">
        <v>3170</v>
      </c>
      <c r="E5524" s="391">
        <v>0.64</v>
      </c>
      <c r="F5524" s="418">
        <v>44249</v>
      </c>
      <c r="G5524" s="417" t="s">
        <v>2283</v>
      </c>
      <c r="I5524" s="379">
        <f t="shared" ca="1" si="333"/>
        <v>-322</v>
      </c>
      <c r="J5524" s="379">
        <f t="shared" ca="1" si="334"/>
        <v>-224</v>
      </c>
      <c r="K5524" s="391" t="str">
        <f t="shared" ca="1" si="335"/>
        <v>8,60</v>
      </c>
      <c r="L5524" s="379"/>
      <c r="O5524" s="379"/>
    </row>
    <row r="5525" spans="1:15">
      <c r="A5525" s="417" t="s">
        <v>2155</v>
      </c>
      <c r="B5525" s="417" t="s">
        <v>11939</v>
      </c>
      <c r="C5525" s="417" t="s">
        <v>2281</v>
      </c>
      <c r="D5525" s="417" t="s">
        <v>3171</v>
      </c>
      <c r="E5525" s="391">
        <v>0.54</v>
      </c>
      <c r="F5525" s="418">
        <v>44249</v>
      </c>
      <c r="G5525" s="417" t="s">
        <v>2283</v>
      </c>
      <c r="I5525" s="379">
        <f t="shared" ca="1" si="333"/>
        <v>-322</v>
      </c>
      <c r="J5525" s="379">
        <f t="shared" ca="1" si="334"/>
        <v>-224</v>
      </c>
      <c r="K5525" s="391" t="str">
        <f t="shared" ca="1" si="335"/>
        <v>8,80</v>
      </c>
      <c r="L5525" s="379"/>
      <c r="O5525" s="379"/>
    </row>
    <row r="5526" spans="1:15">
      <c r="A5526" s="417" t="s">
        <v>2155</v>
      </c>
      <c r="B5526" s="417" t="s">
        <v>11940</v>
      </c>
      <c r="C5526" s="417" t="s">
        <v>2281</v>
      </c>
      <c r="D5526" s="417" t="s">
        <v>3172</v>
      </c>
      <c r="E5526" s="391">
        <v>0.44</v>
      </c>
      <c r="F5526" s="418">
        <v>44249</v>
      </c>
      <c r="G5526" s="417" t="s">
        <v>2283</v>
      </c>
      <c r="I5526" s="379">
        <f t="shared" ca="1" si="333"/>
        <v>-322</v>
      </c>
      <c r="J5526" s="379">
        <f t="shared" ca="1" si="334"/>
        <v>-224</v>
      </c>
      <c r="K5526" s="391" t="str">
        <f t="shared" ca="1" si="335"/>
        <v>9,00</v>
      </c>
      <c r="L5526" s="379"/>
      <c r="O5526" s="379"/>
    </row>
    <row r="5527" spans="1:15">
      <c r="A5527" s="417" t="s">
        <v>2155</v>
      </c>
      <c r="B5527" s="417" t="s">
        <v>11941</v>
      </c>
      <c r="C5527" s="417" t="s">
        <v>2281</v>
      </c>
      <c r="D5527" s="417" t="s">
        <v>3173</v>
      </c>
      <c r="E5527" s="391">
        <v>0.41</v>
      </c>
      <c r="F5527" s="418">
        <v>44249</v>
      </c>
      <c r="G5527" s="417" t="s">
        <v>2283</v>
      </c>
      <c r="I5527" s="379">
        <f t="shared" ca="1" si="333"/>
        <v>-322</v>
      </c>
      <c r="J5527" s="379">
        <f t="shared" ca="1" si="334"/>
        <v>-224</v>
      </c>
      <c r="K5527" s="391" t="str">
        <f t="shared" ca="1" si="335"/>
        <v>9,20</v>
      </c>
      <c r="L5527" s="379"/>
      <c r="O5527" s="379"/>
    </row>
    <row r="5528" spans="1:15">
      <c r="A5528" s="417" t="s">
        <v>2155</v>
      </c>
      <c r="B5528" s="417" t="s">
        <v>11942</v>
      </c>
      <c r="C5528" s="417" t="s">
        <v>2281</v>
      </c>
      <c r="D5528" s="417" t="s">
        <v>3174</v>
      </c>
      <c r="E5528" s="391">
        <v>0.32</v>
      </c>
      <c r="F5528" s="418">
        <v>44249</v>
      </c>
      <c r="G5528" s="417" t="s">
        <v>2283</v>
      </c>
      <c r="I5528" s="379">
        <f t="shared" ca="1" si="333"/>
        <v>-322</v>
      </c>
      <c r="J5528" s="379">
        <f t="shared" ca="1" si="334"/>
        <v>-224</v>
      </c>
      <c r="K5528" s="391" t="str">
        <f t="shared" ca="1" si="335"/>
        <v>9,40</v>
      </c>
      <c r="L5528" s="379"/>
      <c r="O5528" s="379"/>
    </row>
    <row r="5529" spans="1:15">
      <c r="A5529" s="417" t="s">
        <v>2155</v>
      </c>
      <c r="B5529" s="417" t="s">
        <v>11943</v>
      </c>
      <c r="C5529" s="417" t="s">
        <v>2281</v>
      </c>
      <c r="D5529" s="417" t="s">
        <v>3175</v>
      </c>
      <c r="E5529" s="391">
        <v>0.3</v>
      </c>
      <c r="F5529" s="418">
        <v>44249</v>
      </c>
      <c r="G5529" s="417" t="s">
        <v>2283</v>
      </c>
      <c r="I5529" s="379">
        <f t="shared" ca="1" si="333"/>
        <v>-322</v>
      </c>
      <c r="J5529" s="379">
        <f t="shared" ca="1" si="334"/>
        <v>-224</v>
      </c>
      <c r="K5529" s="391" t="str">
        <f t="shared" ca="1" si="335"/>
        <v>9,60</v>
      </c>
      <c r="L5529" s="379"/>
      <c r="O5529" s="379"/>
    </row>
    <row r="5530" spans="1:15">
      <c r="A5530" s="417" t="s">
        <v>2155</v>
      </c>
      <c r="B5530" s="417" t="s">
        <v>11944</v>
      </c>
      <c r="C5530" s="417" t="s">
        <v>2281</v>
      </c>
      <c r="D5530" s="417" t="s">
        <v>3176</v>
      </c>
      <c r="E5530" s="391">
        <v>0.25</v>
      </c>
      <c r="F5530" s="418">
        <v>44249</v>
      </c>
      <c r="G5530" s="417" t="s">
        <v>2283</v>
      </c>
      <c r="I5530" s="379">
        <f t="shared" ca="1" si="333"/>
        <v>-322</v>
      </c>
      <c r="J5530" s="379">
        <f t="shared" ca="1" si="334"/>
        <v>-224</v>
      </c>
      <c r="K5530" s="391" t="str">
        <f t="shared" ca="1" si="335"/>
        <v>9,80</v>
      </c>
      <c r="L5530" s="379"/>
      <c r="O5530" s="379"/>
    </row>
    <row r="5531" spans="1:15">
      <c r="A5531" s="417" t="s">
        <v>2155</v>
      </c>
      <c r="B5531" s="417" t="s">
        <v>16338</v>
      </c>
      <c r="C5531" s="417" t="s">
        <v>2281</v>
      </c>
      <c r="D5531" s="417" t="s">
        <v>2870</v>
      </c>
      <c r="E5531" s="391">
        <v>0.45</v>
      </c>
      <c r="F5531" s="418">
        <v>44270</v>
      </c>
      <c r="G5531" s="417" t="s">
        <v>2283</v>
      </c>
      <c r="I5531" s="379">
        <f t="shared" ca="1" si="333"/>
        <v>-301</v>
      </c>
      <c r="J5531" s="379">
        <f t="shared" ca="1" si="334"/>
        <v>-209</v>
      </c>
      <c r="K5531" s="391" t="str">
        <f t="shared" ca="1" si="335"/>
        <v>10,00</v>
      </c>
      <c r="L5531" s="379"/>
      <c r="O5531" s="379"/>
    </row>
    <row r="5532" spans="1:15">
      <c r="A5532" s="417" t="s">
        <v>2155</v>
      </c>
      <c r="B5532" s="417" t="s">
        <v>8159</v>
      </c>
      <c r="C5532" s="417" t="s">
        <v>2281</v>
      </c>
      <c r="D5532" s="417" t="s">
        <v>2304</v>
      </c>
      <c r="E5532" s="391">
        <v>0.13</v>
      </c>
      <c r="F5532" s="418">
        <v>44270</v>
      </c>
      <c r="G5532" s="417" t="s">
        <v>2283</v>
      </c>
      <c r="I5532" s="379">
        <f t="shared" ca="1" si="333"/>
        <v>-301</v>
      </c>
      <c r="J5532" s="379">
        <f t="shared" ca="1" si="334"/>
        <v>-209</v>
      </c>
      <c r="K5532" s="391" t="str">
        <f t="shared" ca="1" si="335"/>
        <v>13,50</v>
      </c>
      <c r="L5532" s="379"/>
      <c r="O5532" s="379"/>
    </row>
    <row r="5533" spans="1:15">
      <c r="A5533" s="417" t="s">
        <v>2155</v>
      </c>
      <c r="B5533" s="417" t="s">
        <v>11945</v>
      </c>
      <c r="C5533" s="417" t="s">
        <v>2281</v>
      </c>
      <c r="D5533" s="417" t="s">
        <v>3168</v>
      </c>
      <c r="E5533" s="391">
        <v>1.05</v>
      </c>
      <c r="F5533" s="418">
        <v>44270</v>
      </c>
      <c r="G5533" s="417" t="s">
        <v>2283</v>
      </c>
      <c r="I5533" s="379">
        <f t="shared" ca="1" si="333"/>
        <v>-301</v>
      </c>
      <c r="J5533" s="379">
        <f t="shared" ca="1" si="334"/>
        <v>-209</v>
      </c>
      <c r="K5533" s="391" t="str">
        <f t="shared" ca="1" si="335"/>
        <v>8,40</v>
      </c>
      <c r="L5533" s="379"/>
      <c r="O5533" s="379"/>
    </row>
    <row r="5534" spans="1:15">
      <c r="A5534" s="417" t="s">
        <v>2155</v>
      </c>
      <c r="B5534" s="417" t="s">
        <v>17122</v>
      </c>
      <c r="C5534" s="417" t="s">
        <v>2281</v>
      </c>
      <c r="D5534" s="417" t="s">
        <v>3170</v>
      </c>
      <c r="E5534" s="391">
        <v>0.75</v>
      </c>
      <c r="F5534" s="418">
        <v>44270</v>
      </c>
      <c r="G5534" s="417" t="s">
        <v>2283</v>
      </c>
      <c r="I5534" s="379">
        <f t="shared" ca="1" si="333"/>
        <v>-301</v>
      </c>
      <c r="J5534" s="379">
        <f t="shared" ca="1" si="334"/>
        <v>-209</v>
      </c>
      <c r="K5534" s="391" t="str">
        <f t="shared" ca="1" si="335"/>
        <v>8,60</v>
      </c>
      <c r="L5534" s="379"/>
      <c r="O5534" s="379"/>
    </row>
    <row r="5535" spans="1:15">
      <c r="A5535" s="417" t="s">
        <v>2155</v>
      </c>
      <c r="B5535" s="417" t="s">
        <v>17123</v>
      </c>
      <c r="C5535" s="417" t="s">
        <v>2281</v>
      </c>
      <c r="D5535" s="417" t="s">
        <v>3171</v>
      </c>
      <c r="E5535" s="391">
        <v>0.7</v>
      </c>
      <c r="F5535" s="418">
        <v>44270</v>
      </c>
      <c r="G5535" s="417" t="s">
        <v>2283</v>
      </c>
      <c r="I5535" s="379">
        <f t="shared" ca="1" si="333"/>
        <v>-301</v>
      </c>
      <c r="J5535" s="379">
        <f t="shared" ca="1" si="334"/>
        <v>-209</v>
      </c>
      <c r="K5535" s="391" t="str">
        <f t="shared" ca="1" si="335"/>
        <v>8,80</v>
      </c>
      <c r="L5535" s="379"/>
      <c r="O5535" s="379"/>
    </row>
    <row r="5536" spans="1:15">
      <c r="A5536" s="417" t="s">
        <v>2155</v>
      </c>
      <c r="B5536" s="417" t="s">
        <v>17124</v>
      </c>
      <c r="C5536" s="417" t="s">
        <v>2281</v>
      </c>
      <c r="D5536" s="417" t="s">
        <v>3172</v>
      </c>
      <c r="E5536" s="391">
        <v>0.64</v>
      </c>
      <c r="F5536" s="418">
        <v>44270</v>
      </c>
      <c r="G5536" s="417" t="s">
        <v>2283</v>
      </c>
      <c r="I5536" s="379">
        <f t="shared" ca="1" si="333"/>
        <v>-301</v>
      </c>
      <c r="J5536" s="379">
        <f t="shared" ca="1" si="334"/>
        <v>-209</v>
      </c>
      <c r="K5536" s="391" t="str">
        <f t="shared" ca="1" si="335"/>
        <v>9,00</v>
      </c>
      <c r="L5536" s="379"/>
      <c r="O5536" s="379"/>
    </row>
    <row r="5537" spans="1:15">
      <c r="A5537" s="417" t="s">
        <v>2155</v>
      </c>
      <c r="B5537" s="417" t="s">
        <v>11946</v>
      </c>
      <c r="C5537" s="417" t="s">
        <v>2281</v>
      </c>
      <c r="D5537" s="417" t="s">
        <v>3173</v>
      </c>
      <c r="E5537" s="391">
        <v>0.55000000000000004</v>
      </c>
      <c r="F5537" s="418">
        <v>44270</v>
      </c>
      <c r="G5537" s="417" t="s">
        <v>2283</v>
      </c>
      <c r="I5537" s="379">
        <f t="shared" ca="1" si="333"/>
        <v>-301</v>
      </c>
      <c r="J5537" s="379">
        <f t="shared" ca="1" si="334"/>
        <v>-209</v>
      </c>
      <c r="K5537" s="391" t="str">
        <f t="shared" ca="1" si="335"/>
        <v>9,20</v>
      </c>
      <c r="L5537" s="379"/>
      <c r="O5537" s="379"/>
    </row>
    <row r="5538" spans="1:15">
      <c r="A5538" s="417" t="s">
        <v>2155</v>
      </c>
      <c r="B5538" s="417" t="s">
        <v>11947</v>
      </c>
      <c r="C5538" s="417" t="s">
        <v>2281</v>
      </c>
      <c r="D5538" s="417" t="s">
        <v>3174</v>
      </c>
      <c r="E5538" s="391">
        <v>0.45</v>
      </c>
      <c r="F5538" s="418">
        <v>44270</v>
      </c>
      <c r="G5538" s="417" t="s">
        <v>2283</v>
      </c>
      <c r="I5538" s="379">
        <f t="shared" ca="1" si="333"/>
        <v>-301</v>
      </c>
      <c r="J5538" s="379">
        <f t="shared" ca="1" si="334"/>
        <v>-209</v>
      </c>
      <c r="K5538" s="391" t="str">
        <f t="shared" ca="1" si="335"/>
        <v>9,40</v>
      </c>
      <c r="L5538" s="379"/>
      <c r="O5538" s="379"/>
    </row>
    <row r="5539" spans="1:15">
      <c r="A5539" s="417" t="s">
        <v>2155</v>
      </c>
      <c r="B5539" s="417" t="s">
        <v>11948</v>
      </c>
      <c r="C5539" s="417" t="s">
        <v>2281</v>
      </c>
      <c r="D5539" s="417" t="s">
        <v>3175</v>
      </c>
      <c r="E5539" s="391">
        <v>0.41</v>
      </c>
      <c r="F5539" s="418">
        <v>44270</v>
      </c>
      <c r="G5539" s="417" t="s">
        <v>2283</v>
      </c>
      <c r="I5539" s="379">
        <f t="shared" ca="1" si="333"/>
        <v>-301</v>
      </c>
      <c r="J5539" s="379">
        <f t="shared" ca="1" si="334"/>
        <v>-209</v>
      </c>
      <c r="K5539" s="391" t="str">
        <f t="shared" ca="1" si="335"/>
        <v>9,60</v>
      </c>
      <c r="L5539" s="379"/>
      <c r="O5539" s="379"/>
    </row>
    <row r="5540" spans="1:15">
      <c r="A5540" s="417" t="s">
        <v>2155</v>
      </c>
      <c r="B5540" s="417" t="s">
        <v>17871</v>
      </c>
      <c r="C5540" s="417" t="s">
        <v>2281</v>
      </c>
      <c r="D5540" s="417" t="s">
        <v>2868</v>
      </c>
      <c r="E5540" s="391">
        <v>0.68</v>
      </c>
      <c r="F5540" s="418">
        <v>44337</v>
      </c>
      <c r="G5540" s="417" t="s">
        <v>2286</v>
      </c>
      <c r="I5540" s="379">
        <f t="shared" ca="1" si="333"/>
        <v>-234</v>
      </c>
      <c r="J5540" s="379">
        <f t="shared" ca="1" si="334"/>
        <v>-163</v>
      </c>
      <c r="K5540" s="391" t="str">
        <f t="shared" ca="1" si="335"/>
        <v>11,00</v>
      </c>
      <c r="L5540" s="379"/>
      <c r="O5540" s="379"/>
    </row>
    <row r="5541" spans="1:15">
      <c r="A5541" s="417" t="s">
        <v>2155</v>
      </c>
      <c r="B5541" s="417" t="s">
        <v>17872</v>
      </c>
      <c r="C5541" s="417" t="s">
        <v>2281</v>
      </c>
      <c r="D5541" s="417" t="s">
        <v>2327</v>
      </c>
      <c r="E5541" s="391">
        <v>0.1</v>
      </c>
      <c r="F5541" s="418">
        <v>44337</v>
      </c>
      <c r="G5541" s="417" t="s">
        <v>2286</v>
      </c>
      <c r="I5541" s="379">
        <f t="shared" ca="1" si="333"/>
        <v>-234</v>
      </c>
      <c r="J5541" s="379">
        <f t="shared" ca="1" si="334"/>
        <v>-163</v>
      </c>
      <c r="K5541" s="391" t="str">
        <f t="shared" ca="1" si="335"/>
        <v>16,00</v>
      </c>
      <c r="L5541" s="379"/>
      <c r="O5541" s="379"/>
    </row>
    <row r="5542" spans="1:15">
      <c r="A5542" s="417" t="s">
        <v>2155</v>
      </c>
      <c r="B5542" s="417" t="s">
        <v>6974</v>
      </c>
      <c r="C5542" s="417" t="s">
        <v>2281</v>
      </c>
      <c r="D5542" s="417" t="s">
        <v>3552</v>
      </c>
      <c r="E5542" s="391">
        <v>2.8</v>
      </c>
      <c r="F5542" s="418">
        <v>44519</v>
      </c>
      <c r="G5542" s="417" t="s">
        <v>2283</v>
      </c>
      <c r="I5542" s="379">
        <f t="shared" ca="1" si="333"/>
        <v>-52</v>
      </c>
      <c r="J5542" s="379">
        <f t="shared" ca="1" si="334"/>
        <v>-38</v>
      </c>
      <c r="K5542" s="391" t="str">
        <f t="shared" ca="1" si="335"/>
        <v>7,00</v>
      </c>
      <c r="L5542" s="379"/>
      <c r="O5542" s="379"/>
    </row>
    <row r="5543" spans="1:15">
      <c r="A5543" s="417" t="s">
        <v>2155</v>
      </c>
      <c r="B5543" s="417" t="s">
        <v>18428</v>
      </c>
      <c r="C5543" s="417" t="s">
        <v>2332</v>
      </c>
      <c r="D5543" s="417" t="s">
        <v>2327</v>
      </c>
      <c r="E5543" s="391">
        <v>7.03</v>
      </c>
      <c r="F5543" s="418">
        <v>44214</v>
      </c>
      <c r="G5543" s="417" t="s">
        <v>2286</v>
      </c>
      <c r="I5543" s="379">
        <f t="shared" ca="1" si="333"/>
        <v>-357</v>
      </c>
      <c r="J5543" s="379">
        <f t="shared" ca="1" si="334"/>
        <v>-247</v>
      </c>
      <c r="K5543" s="391" t="str">
        <f t="shared" ca="1" si="335"/>
        <v>16,00</v>
      </c>
      <c r="L5543" s="379"/>
      <c r="O5543" s="379"/>
    </row>
    <row r="5544" spans="1:15">
      <c r="A5544" s="417" t="s">
        <v>2155</v>
      </c>
      <c r="B5544" s="417" t="s">
        <v>11949</v>
      </c>
      <c r="C5544" s="417" t="s">
        <v>2332</v>
      </c>
      <c r="D5544" s="417" t="s">
        <v>3497</v>
      </c>
      <c r="E5544" s="391">
        <v>0.01</v>
      </c>
      <c r="F5544" s="418">
        <v>44214</v>
      </c>
      <c r="G5544" s="417" t="s">
        <v>2286</v>
      </c>
      <c r="I5544" s="379">
        <f t="shared" ca="1" si="333"/>
        <v>-357</v>
      </c>
      <c r="J5544" s="379">
        <f t="shared" ca="1" si="334"/>
        <v>-247</v>
      </c>
      <c r="K5544" s="391" t="str">
        <f t="shared" ca="1" si="335"/>
        <v>4,80</v>
      </c>
      <c r="L5544" s="379"/>
      <c r="O5544" s="379"/>
    </row>
    <row r="5545" spans="1:15">
      <c r="A5545" s="417" t="s">
        <v>2155</v>
      </c>
      <c r="B5545" s="417" t="s">
        <v>11950</v>
      </c>
      <c r="C5545" s="417" t="s">
        <v>2332</v>
      </c>
      <c r="D5545" s="417" t="s">
        <v>3474</v>
      </c>
      <c r="E5545" s="391">
        <v>0.08</v>
      </c>
      <c r="F5545" s="418">
        <v>44214</v>
      </c>
      <c r="G5545" s="417" t="s">
        <v>2286</v>
      </c>
      <c r="I5545" s="379">
        <f t="shared" ca="1" si="333"/>
        <v>-357</v>
      </c>
      <c r="J5545" s="379">
        <f t="shared" ca="1" si="334"/>
        <v>-247</v>
      </c>
      <c r="K5545" s="391" t="str">
        <f t="shared" ca="1" si="335"/>
        <v>4,90</v>
      </c>
      <c r="L5545" s="379"/>
      <c r="O5545" s="379"/>
    </row>
    <row r="5546" spans="1:15">
      <c r="A5546" s="417" t="s">
        <v>2155</v>
      </c>
      <c r="B5546" s="417" t="s">
        <v>11951</v>
      </c>
      <c r="C5546" s="417" t="s">
        <v>2332</v>
      </c>
      <c r="D5546" s="417" t="s">
        <v>3498</v>
      </c>
      <c r="E5546" s="391">
        <v>0.1</v>
      </c>
      <c r="F5546" s="418">
        <v>44214</v>
      </c>
      <c r="G5546" s="417" t="s">
        <v>2286</v>
      </c>
      <c r="I5546" s="379">
        <f t="shared" ca="1" si="333"/>
        <v>-357</v>
      </c>
      <c r="J5546" s="379">
        <f t="shared" ca="1" si="334"/>
        <v>-247</v>
      </c>
      <c r="K5546" s="391" t="str">
        <f t="shared" ca="1" si="335"/>
        <v>5,00</v>
      </c>
      <c r="L5546" s="379"/>
      <c r="O5546" s="379"/>
    </row>
    <row r="5547" spans="1:15">
      <c r="A5547" s="417" t="s">
        <v>2155</v>
      </c>
      <c r="B5547" s="417" t="s">
        <v>6975</v>
      </c>
      <c r="C5547" s="417" t="s">
        <v>2332</v>
      </c>
      <c r="D5547" s="417" t="s">
        <v>3502</v>
      </c>
      <c r="E5547" s="391">
        <v>0.04</v>
      </c>
      <c r="F5547" s="418">
        <v>44214</v>
      </c>
      <c r="G5547" s="417" t="s">
        <v>2286</v>
      </c>
      <c r="I5547" s="379">
        <f t="shared" ca="1" si="333"/>
        <v>-357</v>
      </c>
      <c r="J5547" s="379">
        <f t="shared" ca="1" si="334"/>
        <v>-247</v>
      </c>
      <c r="K5547" s="391" t="str">
        <f t="shared" ca="1" si="335"/>
        <v>6,00</v>
      </c>
      <c r="L5547" s="379"/>
      <c r="O5547" s="379"/>
    </row>
    <row r="5548" spans="1:15">
      <c r="A5548" s="417" t="s">
        <v>2155</v>
      </c>
      <c r="B5548" s="417" t="s">
        <v>8160</v>
      </c>
      <c r="C5548" s="417" t="s">
        <v>2332</v>
      </c>
      <c r="D5548" s="417" t="s">
        <v>3504</v>
      </c>
      <c r="E5548" s="391">
        <v>0.01</v>
      </c>
      <c r="F5548" s="418">
        <v>44214</v>
      </c>
      <c r="G5548" s="417" t="s">
        <v>2286</v>
      </c>
      <c r="I5548" s="379">
        <f t="shared" ca="1" si="333"/>
        <v>-357</v>
      </c>
      <c r="J5548" s="379">
        <f t="shared" ca="1" si="334"/>
        <v>-247</v>
      </c>
      <c r="K5548" s="391" t="str">
        <f t="shared" ca="1" si="335"/>
        <v>6,40</v>
      </c>
      <c r="L5548" s="379"/>
      <c r="O5548" s="379"/>
    </row>
    <row r="5549" spans="1:15">
      <c r="A5549" s="417" t="s">
        <v>2155</v>
      </c>
      <c r="B5549" s="417" t="s">
        <v>8161</v>
      </c>
      <c r="C5549" s="417" t="s">
        <v>2332</v>
      </c>
      <c r="D5549" s="417" t="s">
        <v>3516</v>
      </c>
      <c r="E5549" s="391">
        <v>0.05</v>
      </c>
      <c r="F5549" s="418">
        <v>44214</v>
      </c>
      <c r="G5549" s="417" t="s">
        <v>2286</v>
      </c>
      <c r="I5549" s="379">
        <f t="shared" ca="1" si="333"/>
        <v>-357</v>
      </c>
      <c r="J5549" s="379">
        <f t="shared" ca="1" si="334"/>
        <v>-247</v>
      </c>
      <c r="K5549" s="391" t="str">
        <f t="shared" ca="1" si="335"/>
        <v>6,60</v>
      </c>
      <c r="L5549" s="379"/>
      <c r="O5549" s="379"/>
    </row>
    <row r="5550" spans="1:15">
      <c r="A5550" s="417" t="s">
        <v>2155</v>
      </c>
      <c r="B5550" s="417" t="s">
        <v>6976</v>
      </c>
      <c r="C5550" s="417" t="s">
        <v>2332</v>
      </c>
      <c r="D5550" s="417" t="s">
        <v>3550</v>
      </c>
      <c r="E5550" s="391">
        <v>0.01</v>
      </c>
      <c r="F5550" s="418">
        <v>44214</v>
      </c>
      <c r="G5550" s="417" t="s">
        <v>2286</v>
      </c>
      <c r="I5550" s="379">
        <f t="shared" ca="1" si="333"/>
        <v>-357</v>
      </c>
      <c r="J5550" s="379">
        <f t="shared" ca="1" si="334"/>
        <v>-247</v>
      </c>
      <c r="K5550" s="391" t="str">
        <f t="shared" ca="1" si="335"/>
        <v>6,80</v>
      </c>
      <c r="L5550" s="379"/>
      <c r="O5550" s="379"/>
    </row>
    <row r="5551" spans="1:15">
      <c r="A5551" s="417" t="s">
        <v>2155</v>
      </c>
      <c r="B5551" s="417" t="s">
        <v>8162</v>
      </c>
      <c r="C5551" s="417" t="s">
        <v>2332</v>
      </c>
      <c r="D5551" s="417" t="s">
        <v>3552</v>
      </c>
      <c r="E5551" s="391">
        <v>0.01</v>
      </c>
      <c r="F5551" s="418">
        <v>44214</v>
      </c>
      <c r="G5551" s="417" t="s">
        <v>2286</v>
      </c>
      <c r="I5551" s="379">
        <f t="shared" ca="1" si="333"/>
        <v>-357</v>
      </c>
      <c r="J5551" s="379">
        <f t="shared" ca="1" si="334"/>
        <v>-247</v>
      </c>
      <c r="K5551" s="391" t="str">
        <f t="shared" ca="1" si="335"/>
        <v>7,00</v>
      </c>
      <c r="L5551" s="379"/>
      <c r="O5551" s="379"/>
    </row>
    <row r="5552" spans="1:15">
      <c r="A5552" s="417" t="s">
        <v>2155</v>
      </c>
      <c r="B5552" s="417" t="s">
        <v>8163</v>
      </c>
      <c r="C5552" s="417" t="s">
        <v>2332</v>
      </c>
      <c r="D5552" s="417" t="s">
        <v>3553</v>
      </c>
      <c r="E5552" s="391">
        <v>0.01</v>
      </c>
      <c r="F5552" s="418">
        <v>44214</v>
      </c>
      <c r="G5552" s="417" t="s">
        <v>2286</v>
      </c>
      <c r="I5552" s="379">
        <f t="shared" ca="1" si="333"/>
        <v>-357</v>
      </c>
      <c r="J5552" s="379">
        <f t="shared" ca="1" si="334"/>
        <v>-247</v>
      </c>
      <c r="K5552" s="391" t="str">
        <f t="shared" ca="1" si="335"/>
        <v>7,20</v>
      </c>
      <c r="L5552" s="379"/>
      <c r="O5552" s="379"/>
    </row>
    <row r="5553" spans="1:15">
      <c r="A5553" s="417" t="s">
        <v>2155</v>
      </c>
      <c r="B5553" s="417" t="s">
        <v>6977</v>
      </c>
      <c r="C5553" s="417" t="s">
        <v>2332</v>
      </c>
      <c r="D5553" s="417" t="s">
        <v>3194</v>
      </c>
      <c r="E5553" s="391">
        <v>0.01</v>
      </c>
      <c r="F5553" s="418">
        <v>44214</v>
      </c>
      <c r="G5553" s="417" t="s">
        <v>2286</v>
      </c>
      <c r="I5553" s="379">
        <f t="shared" ca="1" si="333"/>
        <v>-357</v>
      </c>
      <c r="J5553" s="379">
        <f t="shared" ca="1" si="334"/>
        <v>-247</v>
      </c>
      <c r="K5553" s="391" t="str">
        <f t="shared" ca="1" si="335"/>
        <v>7,40</v>
      </c>
      <c r="L5553" s="379"/>
      <c r="O5553" s="379"/>
    </row>
    <row r="5554" spans="1:15">
      <c r="A5554" s="417" t="s">
        <v>2155</v>
      </c>
      <c r="B5554" s="417" t="s">
        <v>8164</v>
      </c>
      <c r="C5554" s="417" t="s">
        <v>2332</v>
      </c>
      <c r="D5554" s="417" t="s">
        <v>3195</v>
      </c>
      <c r="E5554" s="391">
        <v>0.03</v>
      </c>
      <c r="F5554" s="418">
        <v>44214</v>
      </c>
      <c r="G5554" s="417" t="s">
        <v>2286</v>
      </c>
      <c r="I5554" s="379">
        <f t="shared" ca="1" si="333"/>
        <v>-357</v>
      </c>
      <c r="J5554" s="379">
        <f t="shared" ca="1" si="334"/>
        <v>-247</v>
      </c>
      <c r="K5554" s="391" t="str">
        <f t="shared" ca="1" si="335"/>
        <v>7,60</v>
      </c>
      <c r="L5554" s="379"/>
      <c r="O5554" s="379"/>
    </row>
    <row r="5555" spans="1:15">
      <c r="A5555" s="417" t="s">
        <v>2155</v>
      </c>
      <c r="B5555" s="417" t="s">
        <v>8165</v>
      </c>
      <c r="C5555" s="417" t="s">
        <v>2332</v>
      </c>
      <c r="D5555" s="417" t="s">
        <v>3184</v>
      </c>
      <c r="E5555" s="391">
        <v>0.04</v>
      </c>
      <c r="F5555" s="418">
        <v>44214</v>
      </c>
      <c r="G5555" s="417" t="s">
        <v>2286</v>
      </c>
      <c r="I5555" s="379">
        <f t="shared" ca="1" si="333"/>
        <v>-357</v>
      </c>
      <c r="J5555" s="379">
        <f t="shared" ca="1" si="334"/>
        <v>-247</v>
      </c>
      <c r="K5555" s="391" t="str">
        <f t="shared" ca="1" si="335"/>
        <v>7,80</v>
      </c>
      <c r="L5555" s="379"/>
      <c r="O5555" s="379"/>
    </row>
    <row r="5556" spans="1:15">
      <c r="A5556" s="417" t="s">
        <v>2155</v>
      </c>
      <c r="B5556" s="417" t="s">
        <v>8166</v>
      </c>
      <c r="C5556" s="417" t="s">
        <v>2332</v>
      </c>
      <c r="D5556" s="417" t="s">
        <v>3181</v>
      </c>
      <c r="E5556" s="391">
        <v>0.06</v>
      </c>
      <c r="F5556" s="418">
        <v>44214</v>
      </c>
      <c r="G5556" s="417" t="s">
        <v>2286</v>
      </c>
      <c r="I5556" s="379">
        <f t="shared" ca="1" si="333"/>
        <v>-357</v>
      </c>
      <c r="J5556" s="379">
        <f t="shared" ca="1" si="334"/>
        <v>-247</v>
      </c>
      <c r="K5556" s="391" t="str">
        <f t="shared" ca="1" si="335"/>
        <v>8,00</v>
      </c>
      <c r="L5556" s="379"/>
      <c r="O5556" s="379"/>
    </row>
    <row r="5557" spans="1:15">
      <c r="A5557" s="417" t="s">
        <v>2155</v>
      </c>
      <c r="B5557" s="417" t="s">
        <v>8167</v>
      </c>
      <c r="C5557" s="417" t="s">
        <v>2332</v>
      </c>
      <c r="D5557" s="417" t="s">
        <v>3167</v>
      </c>
      <c r="E5557" s="391">
        <v>0.1</v>
      </c>
      <c r="F5557" s="418">
        <v>44214</v>
      </c>
      <c r="G5557" s="417" t="s">
        <v>2286</v>
      </c>
      <c r="I5557" s="379">
        <f t="shared" ca="1" si="333"/>
        <v>-357</v>
      </c>
      <c r="J5557" s="379">
        <f t="shared" ca="1" si="334"/>
        <v>-247</v>
      </c>
      <c r="K5557" s="391" t="str">
        <f t="shared" ca="1" si="335"/>
        <v>8,20</v>
      </c>
      <c r="L5557" s="379"/>
      <c r="O5557" s="379"/>
    </row>
    <row r="5558" spans="1:15">
      <c r="A5558" s="417" t="s">
        <v>2155</v>
      </c>
      <c r="B5558" s="417" t="s">
        <v>8168</v>
      </c>
      <c r="C5558" s="417" t="s">
        <v>2332</v>
      </c>
      <c r="D5558" s="417" t="s">
        <v>3168</v>
      </c>
      <c r="E5558" s="391">
        <v>0.16</v>
      </c>
      <c r="F5558" s="418">
        <v>44214</v>
      </c>
      <c r="G5558" s="417" t="s">
        <v>2286</v>
      </c>
      <c r="I5558" s="379">
        <f t="shared" ca="1" si="333"/>
        <v>-357</v>
      </c>
      <c r="J5558" s="379">
        <f t="shared" ca="1" si="334"/>
        <v>-247</v>
      </c>
      <c r="K5558" s="391" t="str">
        <f t="shared" ca="1" si="335"/>
        <v>8,40</v>
      </c>
      <c r="L5558" s="379"/>
      <c r="O5558" s="379"/>
    </row>
    <row r="5559" spans="1:15">
      <c r="A5559" s="417" t="s">
        <v>2155</v>
      </c>
      <c r="B5559" s="417" t="s">
        <v>8169</v>
      </c>
      <c r="C5559" s="417" t="s">
        <v>2332</v>
      </c>
      <c r="D5559" s="417" t="s">
        <v>3170</v>
      </c>
      <c r="E5559" s="391">
        <v>0.21</v>
      </c>
      <c r="F5559" s="418">
        <v>44214</v>
      </c>
      <c r="G5559" s="417" t="s">
        <v>2286</v>
      </c>
      <c r="I5559" s="379">
        <f t="shared" ca="1" si="333"/>
        <v>-357</v>
      </c>
      <c r="J5559" s="379">
        <f t="shared" ca="1" si="334"/>
        <v>-247</v>
      </c>
      <c r="K5559" s="391" t="str">
        <f t="shared" ca="1" si="335"/>
        <v>8,60</v>
      </c>
      <c r="L5559" s="379"/>
      <c r="O5559" s="379"/>
    </row>
    <row r="5560" spans="1:15">
      <c r="A5560" s="417" t="s">
        <v>2155</v>
      </c>
      <c r="B5560" s="417" t="s">
        <v>11952</v>
      </c>
      <c r="C5560" s="417" t="s">
        <v>2332</v>
      </c>
      <c r="D5560" s="417" t="s">
        <v>3171</v>
      </c>
      <c r="E5560" s="391">
        <v>0.36</v>
      </c>
      <c r="F5560" s="418">
        <v>44214</v>
      </c>
      <c r="G5560" s="417" t="s">
        <v>2286</v>
      </c>
      <c r="I5560" s="379">
        <f t="shared" ca="1" si="333"/>
        <v>-357</v>
      </c>
      <c r="J5560" s="379">
        <f t="shared" ca="1" si="334"/>
        <v>-247</v>
      </c>
      <c r="K5560" s="391" t="str">
        <f t="shared" ca="1" si="335"/>
        <v>8,80</v>
      </c>
      <c r="L5560" s="379"/>
      <c r="O5560" s="379"/>
    </row>
    <row r="5561" spans="1:15">
      <c r="A5561" s="417" t="s">
        <v>2155</v>
      </c>
      <c r="B5561" s="417" t="s">
        <v>11953</v>
      </c>
      <c r="C5561" s="417" t="s">
        <v>2332</v>
      </c>
      <c r="D5561" s="417" t="s">
        <v>3172</v>
      </c>
      <c r="E5561" s="391">
        <v>0.48</v>
      </c>
      <c r="F5561" s="418">
        <v>44214</v>
      </c>
      <c r="G5561" s="417" t="s">
        <v>2286</v>
      </c>
      <c r="I5561" s="379">
        <f t="shared" ca="1" si="333"/>
        <v>-357</v>
      </c>
      <c r="J5561" s="379">
        <f t="shared" ca="1" si="334"/>
        <v>-247</v>
      </c>
      <c r="K5561" s="391" t="str">
        <f t="shared" ca="1" si="335"/>
        <v>9,00</v>
      </c>
      <c r="L5561" s="379"/>
      <c r="O5561" s="379"/>
    </row>
    <row r="5562" spans="1:15">
      <c r="A5562" s="417" t="s">
        <v>2155</v>
      </c>
      <c r="B5562" s="417" t="s">
        <v>11954</v>
      </c>
      <c r="C5562" s="417" t="s">
        <v>2332</v>
      </c>
      <c r="D5562" s="417" t="s">
        <v>3529</v>
      </c>
      <c r="E5562" s="391">
        <v>0.55000000000000004</v>
      </c>
      <c r="F5562" s="418">
        <v>44214</v>
      </c>
      <c r="G5562" s="417" t="s">
        <v>2286</v>
      </c>
      <c r="I5562" s="379">
        <f t="shared" ca="1" si="333"/>
        <v>-357</v>
      </c>
      <c r="J5562" s="379">
        <f t="shared" ca="1" si="334"/>
        <v>-247</v>
      </c>
      <c r="K5562" s="391" t="str">
        <f t="shared" ca="1" si="335"/>
        <v>9,10</v>
      </c>
      <c r="L5562" s="379"/>
      <c r="O5562" s="379"/>
    </row>
    <row r="5563" spans="1:15">
      <c r="A5563" s="417" t="s">
        <v>2155</v>
      </c>
      <c r="B5563" s="417" t="s">
        <v>11955</v>
      </c>
      <c r="C5563" s="417" t="s">
        <v>2332</v>
      </c>
      <c r="D5563" s="417" t="s">
        <v>3173</v>
      </c>
      <c r="E5563" s="391">
        <v>0.55000000000000004</v>
      </c>
      <c r="F5563" s="418">
        <v>44214</v>
      </c>
      <c r="G5563" s="417" t="s">
        <v>2286</v>
      </c>
      <c r="I5563" s="379">
        <f t="shared" ca="1" si="333"/>
        <v>-357</v>
      </c>
      <c r="J5563" s="379">
        <f t="shared" ca="1" si="334"/>
        <v>-247</v>
      </c>
      <c r="K5563" s="391" t="str">
        <f t="shared" ca="1" si="335"/>
        <v>9,20</v>
      </c>
      <c r="L5563" s="379"/>
      <c r="O5563" s="379"/>
    </row>
    <row r="5564" spans="1:15">
      <c r="A5564" s="417" t="s">
        <v>2155</v>
      </c>
      <c r="B5564" s="417" t="s">
        <v>11956</v>
      </c>
      <c r="C5564" s="417" t="s">
        <v>2332</v>
      </c>
      <c r="D5564" s="417" t="s">
        <v>3174</v>
      </c>
      <c r="E5564" s="391">
        <v>0.55000000000000004</v>
      </c>
      <c r="F5564" s="418">
        <v>44214</v>
      </c>
      <c r="G5564" s="417" t="s">
        <v>2286</v>
      </c>
      <c r="I5564" s="379">
        <f t="shared" ca="1" si="333"/>
        <v>-357</v>
      </c>
      <c r="J5564" s="379">
        <f t="shared" ca="1" si="334"/>
        <v>-247</v>
      </c>
      <c r="K5564" s="391" t="str">
        <f t="shared" ca="1" si="335"/>
        <v>9,40</v>
      </c>
      <c r="L5564" s="379"/>
      <c r="O5564" s="379"/>
    </row>
    <row r="5565" spans="1:15">
      <c r="A5565" s="417" t="s">
        <v>2155</v>
      </c>
      <c r="B5565" s="417" t="s">
        <v>11957</v>
      </c>
      <c r="C5565" s="417" t="s">
        <v>2332</v>
      </c>
      <c r="D5565" s="417" t="s">
        <v>3175</v>
      </c>
      <c r="E5565" s="391">
        <v>1.05</v>
      </c>
      <c r="F5565" s="418">
        <v>44214</v>
      </c>
      <c r="G5565" s="417" t="s">
        <v>2286</v>
      </c>
      <c r="I5565" s="379">
        <f t="shared" ca="1" si="333"/>
        <v>-357</v>
      </c>
      <c r="J5565" s="379">
        <f t="shared" ca="1" si="334"/>
        <v>-247</v>
      </c>
      <c r="K5565" s="391" t="str">
        <f t="shared" ca="1" si="335"/>
        <v>9,60</v>
      </c>
      <c r="L5565" s="379"/>
      <c r="O5565" s="379"/>
    </row>
    <row r="5566" spans="1:15">
      <c r="A5566" s="417" t="s">
        <v>2155</v>
      </c>
      <c r="B5566" s="417" t="s">
        <v>11958</v>
      </c>
      <c r="C5566" s="417" t="s">
        <v>2332</v>
      </c>
      <c r="D5566" s="417" t="s">
        <v>3176</v>
      </c>
      <c r="E5566" s="391">
        <v>1.32</v>
      </c>
      <c r="F5566" s="418">
        <v>44214</v>
      </c>
      <c r="G5566" s="417" t="s">
        <v>2286</v>
      </c>
      <c r="I5566" s="379">
        <f t="shared" ca="1" si="333"/>
        <v>-357</v>
      </c>
      <c r="J5566" s="379">
        <f t="shared" ca="1" si="334"/>
        <v>-247</v>
      </c>
      <c r="K5566" s="391" t="str">
        <f t="shared" ca="1" si="335"/>
        <v>9,80</v>
      </c>
      <c r="L5566" s="379"/>
      <c r="O5566" s="379"/>
    </row>
    <row r="5567" spans="1:15">
      <c r="A5567" s="417" t="s">
        <v>2155</v>
      </c>
      <c r="B5567" s="417" t="s">
        <v>11959</v>
      </c>
      <c r="C5567" s="417" t="s">
        <v>2332</v>
      </c>
      <c r="D5567" s="417" t="s">
        <v>3553</v>
      </c>
      <c r="E5567" s="391">
        <v>0.14000000000000001</v>
      </c>
      <c r="F5567" s="418">
        <v>44249</v>
      </c>
      <c r="G5567" s="417" t="s">
        <v>2286</v>
      </c>
      <c r="I5567" s="379">
        <f t="shared" ca="1" si="333"/>
        <v>-322</v>
      </c>
      <c r="J5567" s="379">
        <f t="shared" ca="1" si="334"/>
        <v>-224</v>
      </c>
      <c r="K5567" s="391" t="str">
        <f t="shared" ca="1" si="335"/>
        <v>7,20</v>
      </c>
      <c r="L5567" s="379"/>
      <c r="O5567" s="379"/>
    </row>
    <row r="5568" spans="1:15">
      <c r="A5568" s="417" t="s">
        <v>2155</v>
      </c>
      <c r="B5568" s="417" t="s">
        <v>11960</v>
      </c>
      <c r="C5568" s="417" t="s">
        <v>2332</v>
      </c>
      <c r="D5568" s="417" t="s">
        <v>3194</v>
      </c>
      <c r="E5568" s="391">
        <v>0.18</v>
      </c>
      <c r="F5568" s="418">
        <v>44249</v>
      </c>
      <c r="G5568" s="417" t="s">
        <v>2286</v>
      </c>
      <c r="I5568" s="379">
        <f t="shared" ca="1" si="333"/>
        <v>-322</v>
      </c>
      <c r="J5568" s="379">
        <f t="shared" ca="1" si="334"/>
        <v>-224</v>
      </c>
      <c r="K5568" s="391" t="str">
        <f t="shared" ca="1" si="335"/>
        <v>7,40</v>
      </c>
      <c r="L5568" s="379"/>
      <c r="O5568" s="379"/>
    </row>
    <row r="5569" spans="1:15">
      <c r="A5569" s="417" t="s">
        <v>2155</v>
      </c>
      <c r="B5569" s="417" t="s">
        <v>17125</v>
      </c>
      <c r="C5569" s="417" t="s">
        <v>2332</v>
      </c>
      <c r="D5569" s="417" t="s">
        <v>3195</v>
      </c>
      <c r="E5569" s="391">
        <v>0.22</v>
      </c>
      <c r="F5569" s="418">
        <v>44249</v>
      </c>
      <c r="G5569" s="417" t="s">
        <v>2286</v>
      </c>
      <c r="I5569" s="379">
        <f t="shared" ca="1" si="333"/>
        <v>-322</v>
      </c>
      <c r="J5569" s="379">
        <f t="shared" ca="1" si="334"/>
        <v>-224</v>
      </c>
      <c r="K5569" s="391" t="str">
        <f t="shared" ca="1" si="335"/>
        <v>7,60</v>
      </c>
      <c r="L5569" s="379"/>
      <c r="O5569" s="379"/>
    </row>
    <row r="5570" spans="1:15">
      <c r="A5570" s="417" t="s">
        <v>2155</v>
      </c>
      <c r="B5570" s="417" t="s">
        <v>11961</v>
      </c>
      <c r="C5570" s="417" t="s">
        <v>2332</v>
      </c>
      <c r="D5570" s="417" t="s">
        <v>3184</v>
      </c>
      <c r="E5570" s="391">
        <v>0.25</v>
      </c>
      <c r="F5570" s="418">
        <v>44249</v>
      </c>
      <c r="G5570" s="417" t="s">
        <v>2286</v>
      </c>
      <c r="I5570" s="379">
        <f t="shared" ca="1" si="333"/>
        <v>-322</v>
      </c>
      <c r="J5570" s="379">
        <f t="shared" ca="1" si="334"/>
        <v>-224</v>
      </c>
      <c r="K5570" s="391" t="str">
        <f t="shared" ca="1" si="335"/>
        <v>7,80</v>
      </c>
      <c r="L5570" s="379"/>
      <c r="O5570" s="379"/>
    </row>
    <row r="5571" spans="1:15">
      <c r="A5571" s="417" t="s">
        <v>2155</v>
      </c>
      <c r="B5571" s="417" t="s">
        <v>11962</v>
      </c>
      <c r="C5571" s="417" t="s">
        <v>2332</v>
      </c>
      <c r="D5571" s="417" t="s">
        <v>3181</v>
      </c>
      <c r="E5571" s="391">
        <v>0.35</v>
      </c>
      <c r="F5571" s="418">
        <v>44249</v>
      </c>
      <c r="G5571" s="417" t="s">
        <v>2286</v>
      </c>
      <c r="I5571" s="379">
        <f t="shared" ca="1" si="333"/>
        <v>-322</v>
      </c>
      <c r="J5571" s="379">
        <f t="shared" ca="1" si="334"/>
        <v>-224</v>
      </c>
      <c r="K5571" s="391" t="str">
        <f t="shared" ca="1" si="335"/>
        <v>8,00</v>
      </c>
      <c r="L5571" s="379"/>
      <c r="O5571" s="379"/>
    </row>
    <row r="5572" spans="1:15">
      <c r="A5572" s="417" t="s">
        <v>2155</v>
      </c>
      <c r="B5572" s="417" t="s">
        <v>11963</v>
      </c>
      <c r="C5572" s="417" t="s">
        <v>2332</v>
      </c>
      <c r="D5572" s="417" t="s">
        <v>3167</v>
      </c>
      <c r="E5572" s="391">
        <v>0.36</v>
      </c>
      <c r="F5572" s="418">
        <v>44249</v>
      </c>
      <c r="G5572" s="417" t="s">
        <v>2286</v>
      </c>
      <c r="I5572" s="379">
        <f t="shared" ca="1" si="333"/>
        <v>-322</v>
      </c>
      <c r="J5572" s="379">
        <f t="shared" ca="1" si="334"/>
        <v>-224</v>
      </c>
      <c r="K5572" s="391" t="str">
        <f t="shared" ca="1" si="335"/>
        <v>8,20</v>
      </c>
      <c r="L5572" s="379"/>
      <c r="O5572" s="379"/>
    </row>
    <row r="5573" spans="1:15">
      <c r="A5573" s="417" t="s">
        <v>2155</v>
      </c>
      <c r="B5573" s="417" t="s">
        <v>11964</v>
      </c>
      <c r="C5573" s="417" t="s">
        <v>2332</v>
      </c>
      <c r="D5573" s="417" t="s">
        <v>3168</v>
      </c>
      <c r="E5573" s="391">
        <v>0.48</v>
      </c>
      <c r="F5573" s="418">
        <v>44249</v>
      </c>
      <c r="G5573" s="417" t="s">
        <v>2286</v>
      </c>
      <c r="I5573" s="379">
        <f t="shared" ca="1" si="333"/>
        <v>-322</v>
      </c>
      <c r="J5573" s="379">
        <f t="shared" ca="1" si="334"/>
        <v>-224</v>
      </c>
      <c r="K5573" s="391" t="str">
        <f t="shared" ca="1" si="335"/>
        <v>8,40</v>
      </c>
      <c r="L5573" s="379"/>
      <c r="O5573" s="379"/>
    </row>
    <row r="5574" spans="1:15">
      <c r="A5574" s="417" t="s">
        <v>2155</v>
      </c>
      <c r="B5574" s="417" t="s">
        <v>11965</v>
      </c>
      <c r="C5574" s="417" t="s">
        <v>2332</v>
      </c>
      <c r="D5574" s="417" t="s">
        <v>3170</v>
      </c>
      <c r="E5574" s="391">
        <v>0.56999999999999995</v>
      </c>
      <c r="F5574" s="418">
        <v>44249</v>
      </c>
      <c r="G5574" s="417" t="s">
        <v>2286</v>
      </c>
      <c r="I5574" s="379">
        <f t="shared" ca="1" si="333"/>
        <v>-322</v>
      </c>
      <c r="J5574" s="379">
        <f t="shared" ca="1" si="334"/>
        <v>-224</v>
      </c>
      <c r="K5574" s="391" t="str">
        <f t="shared" ca="1" si="335"/>
        <v>8,60</v>
      </c>
      <c r="L5574" s="379"/>
      <c r="O5574" s="379"/>
    </row>
    <row r="5575" spans="1:15">
      <c r="A5575" s="417" t="s">
        <v>2155</v>
      </c>
      <c r="B5575" s="417" t="s">
        <v>11966</v>
      </c>
      <c r="C5575" s="417" t="s">
        <v>2332</v>
      </c>
      <c r="D5575" s="417" t="s">
        <v>3171</v>
      </c>
      <c r="E5575" s="391">
        <v>0.67</v>
      </c>
      <c r="F5575" s="418">
        <v>44249</v>
      </c>
      <c r="G5575" s="417" t="s">
        <v>2286</v>
      </c>
      <c r="I5575" s="379">
        <f t="shared" ca="1" si="333"/>
        <v>-322</v>
      </c>
      <c r="J5575" s="379">
        <f t="shared" ca="1" si="334"/>
        <v>-224</v>
      </c>
      <c r="K5575" s="391" t="str">
        <f t="shared" ca="1" si="335"/>
        <v>8,80</v>
      </c>
      <c r="L5575" s="379"/>
      <c r="O5575" s="379"/>
    </row>
    <row r="5576" spans="1:15">
      <c r="A5576" s="417" t="s">
        <v>2155</v>
      </c>
      <c r="B5576" s="417" t="s">
        <v>11967</v>
      </c>
      <c r="C5576" s="417" t="s">
        <v>2332</v>
      </c>
      <c r="D5576" s="417" t="s">
        <v>3172</v>
      </c>
      <c r="E5576" s="391">
        <v>0.83</v>
      </c>
      <c r="F5576" s="418">
        <v>44249</v>
      </c>
      <c r="G5576" s="417" t="s">
        <v>2286</v>
      </c>
      <c r="I5576" s="379">
        <f t="shared" ca="1" si="333"/>
        <v>-322</v>
      </c>
      <c r="J5576" s="379">
        <f t="shared" ca="1" si="334"/>
        <v>-224</v>
      </c>
      <c r="K5576" s="391" t="str">
        <f t="shared" ca="1" si="335"/>
        <v>9,00</v>
      </c>
      <c r="L5576" s="379"/>
      <c r="O5576" s="379"/>
    </row>
    <row r="5577" spans="1:15">
      <c r="A5577" s="417" t="s">
        <v>2155</v>
      </c>
      <c r="B5577" s="417" t="s">
        <v>11968</v>
      </c>
      <c r="C5577" s="417" t="s">
        <v>2332</v>
      </c>
      <c r="D5577" s="417" t="s">
        <v>3173</v>
      </c>
      <c r="E5577" s="391">
        <v>0.85</v>
      </c>
      <c r="F5577" s="418">
        <v>44249</v>
      </c>
      <c r="G5577" s="417" t="s">
        <v>2286</v>
      </c>
      <c r="I5577" s="379">
        <f t="shared" ca="1" si="333"/>
        <v>-322</v>
      </c>
      <c r="J5577" s="379">
        <f t="shared" ca="1" si="334"/>
        <v>-224</v>
      </c>
      <c r="K5577" s="391" t="str">
        <f t="shared" ca="1" si="335"/>
        <v>9,20</v>
      </c>
      <c r="L5577" s="379"/>
      <c r="O5577" s="379"/>
    </row>
    <row r="5578" spans="1:15">
      <c r="A5578" s="417" t="s">
        <v>2155</v>
      </c>
      <c r="B5578" s="417" t="s">
        <v>11969</v>
      </c>
      <c r="C5578" s="417" t="s">
        <v>2332</v>
      </c>
      <c r="D5578" s="417" t="s">
        <v>3174</v>
      </c>
      <c r="E5578" s="391">
        <v>1.07</v>
      </c>
      <c r="F5578" s="418">
        <v>44249</v>
      </c>
      <c r="G5578" s="417" t="s">
        <v>2286</v>
      </c>
      <c r="I5578" s="379">
        <f t="shared" ref="I5578:I5641" ca="1" si="336">IF(F5578&lt;&gt;"",F5578-$I$199,"")</f>
        <v>-322</v>
      </c>
      <c r="J5578" s="379">
        <f t="shared" ref="J5578:J5641" ca="1" si="337">IF(I5578&lt;&gt;"",NETWORKDAYS($I$199,F5578-1,$N$201:$N$224),"")</f>
        <v>-224</v>
      </c>
      <c r="K5578" s="391" t="str">
        <f t="shared" ref="K5578:K5641" ca="1" si="338">IF(I5578&lt;&gt;"",RIGHT(D5578,LEN(D5578)-FIND(" ",D5578)),"")</f>
        <v>9,40</v>
      </c>
      <c r="L5578" s="379"/>
      <c r="O5578" s="379"/>
    </row>
    <row r="5579" spans="1:15">
      <c r="A5579" s="417" t="s">
        <v>2155</v>
      </c>
      <c r="B5579" s="417" t="s">
        <v>8170</v>
      </c>
      <c r="C5579" s="417" t="s">
        <v>2332</v>
      </c>
      <c r="D5579" s="417" t="s">
        <v>2304</v>
      </c>
      <c r="E5579" s="391">
        <v>4.75</v>
      </c>
      <c r="F5579" s="418">
        <v>44270</v>
      </c>
      <c r="G5579" s="417" t="s">
        <v>2286</v>
      </c>
      <c r="I5579" s="379">
        <f t="shared" ca="1" si="336"/>
        <v>-301</v>
      </c>
      <c r="J5579" s="379">
        <f t="shared" ca="1" si="337"/>
        <v>-209</v>
      </c>
      <c r="K5579" s="391" t="str">
        <f t="shared" ca="1" si="338"/>
        <v>13,50</v>
      </c>
      <c r="L5579" s="379"/>
      <c r="O5579" s="379"/>
    </row>
    <row r="5580" spans="1:15">
      <c r="A5580" s="417" t="s">
        <v>2155</v>
      </c>
      <c r="B5580" s="417" t="s">
        <v>17126</v>
      </c>
      <c r="C5580" s="417" t="s">
        <v>2332</v>
      </c>
      <c r="D5580" s="417" t="s">
        <v>3553</v>
      </c>
      <c r="E5580" s="391">
        <v>0.31</v>
      </c>
      <c r="F5580" s="418">
        <v>44270</v>
      </c>
      <c r="G5580" s="417" t="s">
        <v>2286</v>
      </c>
      <c r="I5580" s="379">
        <f t="shared" ca="1" si="336"/>
        <v>-301</v>
      </c>
      <c r="J5580" s="379">
        <f t="shared" ca="1" si="337"/>
        <v>-209</v>
      </c>
      <c r="K5580" s="391" t="str">
        <f t="shared" ca="1" si="338"/>
        <v>7,20</v>
      </c>
      <c r="L5580" s="379"/>
      <c r="O5580" s="379"/>
    </row>
    <row r="5581" spans="1:15">
      <c r="A5581" s="417" t="s">
        <v>2155</v>
      </c>
      <c r="B5581" s="417" t="s">
        <v>17127</v>
      </c>
      <c r="C5581" s="417" t="s">
        <v>2332</v>
      </c>
      <c r="D5581" s="417" t="s">
        <v>3184</v>
      </c>
      <c r="E5581" s="391">
        <v>0.39</v>
      </c>
      <c r="F5581" s="418">
        <v>44270</v>
      </c>
      <c r="G5581" s="417" t="s">
        <v>2286</v>
      </c>
      <c r="I5581" s="379">
        <f t="shared" ca="1" si="336"/>
        <v>-301</v>
      </c>
      <c r="J5581" s="379">
        <f t="shared" ca="1" si="337"/>
        <v>-209</v>
      </c>
      <c r="K5581" s="391" t="str">
        <f t="shared" ca="1" si="338"/>
        <v>7,80</v>
      </c>
      <c r="L5581" s="379"/>
      <c r="O5581" s="379"/>
    </row>
    <row r="5582" spans="1:15">
      <c r="A5582" s="417" t="s">
        <v>2155</v>
      </c>
      <c r="B5582" s="417" t="s">
        <v>17128</v>
      </c>
      <c r="C5582" s="417" t="s">
        <v>2332</v>
      </c>
      <c r="D5582" s="417" t="s">
        <v>3181</v>
      </c>
      <c r="E5582" s="391">
        <v>0.46</v>
      </c>
      <c r="F5582" s="418">
        <v>44270</v>
      </c>
      <c r="G5582" s="417" t="s">
        <v>2286</v>
      </c>
      <c r="I5582" s="379">
        <f t="shared" ca="1" si="336"/>
        <v>-301</v>
      </c>
      <c r="J5582" s="379">
        <f t="shared" ca="1" si="337"/>
        <v>-209</v>
      </c>
      <c r="K5582" s="391" t="str">
        <f t="shared" ca="1" si="338"/>
        <v>8,00</v>
      </c>
      <c r="L5582" s="379"/>
      <c r="O5582" s="379"/>
    </row>
    <row r="5583" spans="1:15">
      <c r="A5583" s="417" t="s">
        <v>2155</v>
      </c>
      <c r="B5583" s="417" t="s">
        <v>18429</v>
      </c>
      <c r="C5583" s="417" t="s">
        <v>2332</v>
      </c>
      <c r="D5583" s="417" t="s">
        <v>3168</v>
      </c>
      <c r="E5583" s="391">
        <v>0.61</v>
      </c>
      <c r="F5583" s="418">
        <v>44270</v>
      </c>
      <c r="G5583" s="417" t="s">
        <v>2286</v>
      </c>
      <c r="I5583" s="379">
        <f t="shared" ca="1" si="336"/>
        <v>-301</v>
      </c>
      <c r="J5583" s="379">
        <f t="shared" ca="1" si="337"/>
        <v>-209</v>
      </c>
      <c r="K5583" s="391" t="str">
        <f t="shared" ca="1" si="338"/>
        <v>8,40</v>
      </c>
      <c r="L5583" s="379"/>
      <c r="O5583" s="379"/>
    </row>
    <row r="5584" spans="1:15">
      <c r="A5584" s="417" t="s">
        <v>2155</v>
      </c>
      <c r="B5584" s="417" t="s">
        <v>11970</v>
      </c>
      <c r="C5584" s="417" t="s">
        <v>2332</v>
      </c>
      <c r="D5584" s="417" t="s">
        <v>3171</v>
      </c>
      <c r="E5584" s="391">
        <v>0.74</v>
      </c>
      <c r="F5584" s="418">
        <v>44270</v>
      </c>
      <c r="G5584" s="417" t="s">
        <v>2286</v>
      </c>
      <c r="I5584" s="379">
        <f t="shared" ca="1" si="336"/>
        <v>-301</v>
      </c>
      <c r="J5584" s="379">
        <f t="shared" ca="1" si="337"/>
        <v>-209</v>
      </c>
      <c r="K5584" s="391" t="str">
        <f t="shared" ca="1" si="338"/>
        <v>8,80</v>
      </c>
      <c r="L5584" s="379"/>
      <c r="O5584" s="379"/>
    </row>
    <row r="5585" spans="1:15">
      <c r="A5585" s="417" t="s">
        <v>2155</v>
      </c>
      <c r="B5585" s="417" t="s">
        <v>11971</v>
      </c>
      <c r="C5585" s="417" t="s">
        <v>2332</v>
      </c>
      <c r="D5585" s="417" t="s">
        <v>3172</v>
      </c>
      <c r="E5585" s="391">
        <v>0.7</v>
      </c>
      <c r="F5585" s="418">
        <v>44270</v>
      </c>
      <c r="G5585" s="417" t="s">
        <v>2286</v>
      </c>
      <c r="I5585" s="379">
        <f t="shared" ca="1" si="336"/>
        <v>-301</v>
      </c>
      <c r="J5585" s="379">
        <f t="shared" ca="1" si="337"/>
        <v>-209</v>
      </c>
      <c r="K5585" s="391" t="str">
        <f t="shared" ca="1" si="338"/>
        <v>9,00</v>
      </c>
      <c r="L5585" s="379"/>
      <c r="O5585" s="379"/>
    </row>
    <row r="5586" spans="1:15">
      <c r="A5586" s="417" t="s">
        <v>2155</v>
      </c>
      <c r="B5586" s="417" t="s">
        <v>17873</v>
      </c>
      <c r="C5586" s="417" t="s">
        <v>2332</v>
      </c>
      <c r="D5586" s="417" t="s">
        <v>3181</v>
      </c>
      <c r="E5586" s="391">
        <v>0.38</v>
      </c>
      <c r="F5586" s="418">
        <v>44337</v>
      </c>
      <c r="G5586" s="417" t="s">
        <v>2286</v>
      </c>
      <c r="I5586" s="379">
        <f t="shared" ca="1" si="336"/>
        <v>-234</v>
      </c>
      <c r="J5586" s="379">
        <f t="shared" ca="1" si="337"/>
        <v>-163</v>
      </c>
      <c r="K5586" s="391" t="str">
        <f t="shared" ca="1" si="338"/>
        <v>8,00</v>
      </c>
      <c r="L5586" s="379"/>
      <c r="O5586" s="379"/>
    </row>
    <row r="5587" spans="1:15">
      <c r="A5587" s="417" t="s">
        <v>2155</v>
      </c>
      <c r="B5587" s="417" t="s">
        <v>6978</v>
      </c>
      <c r="C5587" s="417" t="s">
        <v>2332</v>
      </c>
      <c r="D5587" s="417" t="s">
        <v>3552</v>
      </c>
      <c r="E5587" s="391">
        <v>0.9</v>
      </c>
      <c r="F5587" s="418">
        <v>44519</v>
      </c>
      <c r="G5587" s="417" t="s">
        <v>2286</v>
      </c>
      <c r="I5587" s="379">
        <f t="shared" ca="1" si="336"/>
        <v>-52</v>
      </c>
      <c r="J5587" s="379">
        <f t="shared" ca="1" si="337"/>
        <v>-38</v>
      </c>
      <c r="K5587" s="391" t="str">
        <f t="shared" ca="1" si="338"/>
        <v>7,00</v>
      </c>
      <c r="L5587" s="379"/>
      <c r="O5587" s="379"/>
    </row>
    <row r="5588" spans="1:15">
      <c r="A5588" s="417" t="s">
        <v>253</v>
      </c>
      <c r="B5588" s="417" t="s">
        <v>17129</v>
      </c>
      <c r="C5588" s="417" t="s">
        <v>2281</v>
      </c>
      <c r="D5588" s="417" t="s">
        <v>2866</v>
      </c>
      <c r="E5588" s="391">
        <v>1.53</v>
      </c>
      <c r="F5588" s="418">
        <v>44249</v>
      </c>
      <c r="G5588" s="417" t="s">
        <v>2283</v>
      </c>
      <c r="I5588" s="379">
        <f t="shared" ca="1" si="336"/>
        <v>-322</v>
      </c>
      <c r="J5588" s="379">
        <f t="shared" ca="1" si="337"/>
        <v>-224</v>
      </c>
      <c r="K5588" s="391" t="str">
        <f t="shared" ca="1" si="338"/>
        <v>10,50</v>
      </c>
      <c r="L5588" s="379"/>
      <c r="O5588" s="379"/>
    </row>
    <row r="5589" spans="1:15">
      <c r="A5589" s="417"/>
      <c r="B5589" s="417" t="s">
        <v>11972</v>
      </c>
      <c r="C5589" s="417" t="s">
        <v>2281</v>
      </c>
      <c r="D5589" s="417" t="s">
        <v>16339</v>
      </c>
      <c r="E5589" s="391">
        <v>1.1399999999999999</v>
      </c>
      <c r="F5589" s="418">
        <v>44214</v>
      </c>
      <c r="G5589" s="417" t="s">
        <v>2283</v>
      </c>
      <c r="I5589" s="379">
        <f t="shared" ca="1" si="336"/>
        <v>-357</v>
      </c>
      <c r="J5589" s="379">
        <f t="shared" ca="1" si="337"/>
        <v>-247</v>
      </c>
      <c r="K5589" s="391" t="str">
        <f t="shared" ca="1" si="338"/>
        <v>17,77</v>
      </c>
      <c r="L5589" s="379"/>
      <c r="O5589" s="379"/>
    </row>
    <row r="5590" spans="1:15">
      <c r="A5590" s="417" t="s">
        <v>2155</v>
      </c>
      <c r="B5590" s="417" t="s">
        <v>8171</v>
      </c>
      <c r="C5590" s="417" t="s">
        <v>2281</v>
      </c>
      <c r="D5590" s="417" t="s">
        <v>16340</v>
      </c>
      <c r="E5590" s="391">
        <v>1.03</v>
      </c>
      <c r="F5590" s="418">
        <v>44214</v>
      </c>
      <c r="G5590" s="417" t="s">
        <v>2283</v>
      </c>
      <c r="I5590" s="379">
        <f t="shared" ca="1" si="336"/>
        <v>-357</v>
      </c>
      <c r="J5590" s="379">
        <f t="shared" ca="1" si="337"/>
        <v>-247</v>
      </c>
      <c r="K5590" s="391" t="str">
        <f t="shared" ca="1" si="338"/>
        <v>18,27</v>
      </c>
      <c r="L5590" s="379"/>
      <c r="O5590" s="379"/>
    </row>
    <row r="5591" spans="1:15">
      <c r="A5591" s="417" t="s">
        <v>2155</v>
      </c>
      <c r="B5591" s="417" t="s">
        <v>8172</v>
      </c>
      <c r="C5591" s="417" t="s">
        <v>2281</v>
      </c>
      <c r="D5591" s="417" t="s">
        <v>16341</v>
      </c>
      <c r="E5591" s="391">
        <v>0.64</v>
      </c>
      <c r="F5591" s="418">
        <v>44214</v>
      </c>
      <c r="G5591" s="417" t="s">
        <v>2283</v>
      </c>
      <c r="I5591" s="379">
        <f t="shared" ca="1" si="336"/>
        <v>-357</v>
      </c>
      <c r="J5591" s="379">
        <f t="shared" ca="1" si="337"/>
        <v>-247</v>
      </c>
      <c r="K5591" s="391" t="str">
        <f t="shared" ca="1" si="338"/>
        <v>18,77</v>
      </c>
      <c r="L5591" s="379"/>
      <c r="O5591" s="379"/>
    </row>
    <row r="5592" spans="1:15">
      <c r="A5592" s="417" t="s">
        <v>2155</v>
      </c>
      <c r="B5592" s="417" t="s">
        <v>8173</v>
      </c>
      <c r="C5592" s="417" t="s">
        <v>2281</v>
      </c>
      <c r="D5592" s="417" t="s">
        <v>16342</v>
      </c>
      <c r="E5592" s="391">
        <v>0.42</v>
      </c>
      <c r="F5592" s="418">
        <v>44214</v>
      </c>
      <c r="G5592" s="417" t="s">
        <v>2283</v>
      </c>
      <c r="I5592" s="379">
        <f t="shared" ca="1" si="336"/>
        <v>-357</v>
      </c>
      <c r="J5592" s="379">
        <f t="shared" ca="1" si="337"/>
        <v>-247</v>
      </c>
      <c r="K5592" s="391" t="str">
        <f t="shared" ca="1" si="338"/>
        <v>19,27</v>
      </c>
      <c r="L5592" s="379"/>
      <c r="O5592" s="379"/>
    </row>
    <row r="5593" spans="1:15">
      <c r="A5593" s="417" t="s">
        <v>2155</v>
      </c>
      <c r="B5593" s="417" t="s">
        <v>8174</v>
      </c>
      <c r="C5593" s="417" t="s">
        <v>2281</v>
      </c>
      <c r="D5593" s="417" t="s">
        <v>16343</v>
      </c>
      <c r="E5593" s="391">
        <v>0.14000000000000001</v>
      </c>
      <c r="F5593" s="418">
        <v>44214</v>
      </c>
      <c r="G5593" s="417" t="s">
        <v>2283</v>
      </c>
      <c r="I5593" s="379">
        <f t="shared" ca="1" si="336"/>
        <v>-357</v>
      </c>
      <c r="J5593" s="379">
        <f t="shared" ca="1" si="337"/>
        <v>-247</v>
      </c>
      <c r="K5593" s="391" t="str">
        <f t="shared" ca="1" si="338"/>
        <v>19,77</v>
      </c>
      <c r="L5593" s="379"/>
      <c r="O5593" s="379"/>
    </row>
    <row r="5594" spans="1:15">
      <c r="A5594" s="417" t="s">
        <v>2155</v>
      </c>
      <c r="B5594" s="417" t="s">
        <v>11973</v>
      </c>
      <c r="C5594" s="417" t="s">
        <v>2281</v>
      </c>
      <c r="D5594" s="417" t="s">
        <v>16344</v>
      </c>
      <c r="E5594" s="391">
        <v>0.03</v>
      </c>
      <c r="F5594" s="418">
        <v>44214</v>
      </c>
      <c r="G5594" s="417" t="s">
        <v>2283</v>
      </c>
      <c r="I5594" s="379">
        <f t="shared" ca="1" si="336"/>
        <v>-357</v>
      </c>
      <c r="J5594" s="379">
        <f t="shared" ca="1" si="337"/>
        <v>-247</v>
      </c>
      <c r="K5594" s="391" t="str">
        <f t="shared" ca="1" si="338"/>
        <v>20,27</v>
      </c>
      <c r="L5594" s="379"/>
      <c r="O5594" s="379"/>
    </row>
    <row r="5595" spans="1:15">
      <c r="A5595" s="417" t="s">
        <v>2155</v>
      </c>
      <c r="B5595" s="417" t="s">
        <v>11974</v>
      </c>
      <c r="C5595" s="417" t="s">
        <v>2281</v>
      </c>
      <c r="D5595" s="417" t="s">
        <v>16345</v>
      </c>
      <c r="E5595" s="391">
        <v>0.02</v>
      </c>
      <c r="F5595" s="418">
        <v>44214</v>
      </c>
      <c r="G5595" s="417" t="s">
        <v>2283</v>
      </c>
      <c r="I5595" s="379">
        <f t="shared" ca="1" si="336"/>
        <v>-357</v>
      </c>
      <c r="J5595" s="379">
        <f t="shared" ca="1" si="337"/>
        <v>-247</v>
      </c>
      <c r="K5595" s="391" t="str">
        <f t="shared" ca="1" si="338"/>
        <v>20,77</v>
      </c>
      <c r="L5595" s="379"/>
      <c r="O5595" s="379"/>
    </row>
    <row r="5596" spans="1:15">
      <c r="A5596" s="417" t="s">
        <v>2155</v>
      </c>
      <c r="B5596" s="417" t="s">
        <v>8175</v>
      </c>
      <c r="C5596" s="417" t="s">
        <v>2281</v>
      </c>
      <c r="D5596" s="417" t="s">
        <v>16346</v>
      </c>
      <c r="E5596" s="391">
        <v>0.06</v>
      </c>
      <c r="F5596" s="418">
        <v>44214</v>
      </c>
      <c r="G5596" s="417" t="s">
        <v>2283</v>
      </c>
      <c r="I5596" s="379">
        <f t="shared" ca="1" si="336"/>
        <v>-357</v>
      </c>
      <c r="J5596" s="379">
        <f t="shared" ca="1" si="337"/>
        <v>-247</v>
      </c>
      <c r="K5596" s="391" t="str">
        <f t="shared" ca="1" si="338"/>
        <v>21,27</v>
      </c>
      <c r="L5596" s="379"/>
      <c r="O5596" s="379"/>
    </row>
    <row r="5597" spans="1:15">
      <c r="A5597" s="417" t="s">
        <v>2155</v>
      </c>
      <c r="B5597" s="417" t="s">
        <v>11975</v>
      </c>
      <c r="C5597" s="417" t="s">
        <v>2281</v>
      </c>
      <c r="D5597" s="417" t="s">
        <v>16347</v>
      </c>
      <c r="E5597" s="391">
        <v>0.01</v>
      </c>
      <c r="F5597" s="418">
        <v>44214</v>
      </c>
      <c r="G5597" s="417" t="s">
        <v>2283</v>
      </c>
      <c r="I5597" s="379">
        <f t="shared" ca="1" si="336"/>
        <v>-357</v>
      </c>
      <c r="J5597" s="379">
        <f t="shared" ca="1" si="337"/>
        <v>-247</v>
      </c>
      <c r="K5597" s="391" t="str">
        <f t="shared" ca="1" si="338"/>
        <v>21,77</v>
      </c>
      <c r="L5597" s="379"/>
      <c r="O5597" s="379"/>
    </row>
    <row r="5598" spans="1:15">
      <c r="A5598" s="417" t="s">
        <v>2155</v>
      </c>
      <c r="B5598" s="417" t="s">
        <v>11976</v>
      </c>
      <c r="C5598" s="417" t="s">
        <v>2281</v>
      </c>
      <c r="D5598" s="417" t="s">
        <v>16348</v>
      </c>
      <c r="E5598" s="391">
        <v>0.04</v>
      </c>
      <c r="F5598" s="418">
        <v>44214</v>
      </c>
      <c r="G5598" s="417" t="s">
        <v>2283</v>
      </c>
      <c r="I5598" s="379">
        <f t="shared" ca="1" si="336"/>
        <v>-357</v>
      </c>
      <c r="J5598" s="379">
        <f t="shared" ca="1" si="337"/>
        <v>-247</v>
      </c>
      <c r="K5598" s="391" t="str">
        <f t="shared" ca="1" si="338"/>
        <v>22,27</v>
      </c>
      <c r="L5598" s="379"/>
      <c r="O5598" s="379"/>
    </row>
    <row r="5599" spans="1:15">
      <c r="A5599" s="417" t="s">
        <v>2155</v>
      </c>
      <c r="B5599" s="417" t="s">
        <v>11977</v>
      </c>
      <c r="C5599" s="417" t="s">
        <v>2281</v>
      </c>
      <c r="D5599" s="417" t="s">
        <v>13356</v>
      </c>
      <c r="E5599" s="391">
        <v>0.01</v>
      </c>
      <c r="F5599" s="418">
        <v>44214</v>
      </c>
      <c r="G5599" s="417" t="s">
        <v>2283</v>
      </c>
      <c r="I5599" s="379">
        <f t="shared" ca="1" si="336"/>
        <v>-357</v>
      </c>
      <c r="J5599" s="379">
        <f t="shared" ca="1" si="337"/>
        <v>-247</v>
      </c>
      <c r="K5599" s="391" t="str">
        <f t="shared" ca="1" si="338"/>
        <v>22,77</v>
      </c>
      <c r="L5599" s="379"/>
      <c r="O5599" s="379"/>
    </row>
    <row r="5600" spans="1:15">
      <c r="A5600" s="417" t="s">
        <v>2155</v>
      </c>
      <c r="B5600" s="417" t="s">
        <v>18430</v>
      </c>
      <c r="C5600" s="417" t="s">
        <v>2281</v>
      </c>
      <c r="D5600" s="417" t="s">
        <v>16340</v>
      </c>
      <c r="E5600" s="391">
        <v>1.32</v>
      </c>
      <c r="F5600" s="418">
        <v>44249</v>
      </c>
      <c r="G5600" s="417" t="s">
        <v>2283</v>
      </c>
      <c r="I5600" s="379">
        <f t="shared" ca="1" si="336"/>
        <v>-322</v>
      </c>
      <c r="J5600" s="379">
        <f t="shared" ca="1" si="337"/>
        <v>-224</v>
      </c>
      <c r="K5600" s="391" t="str">
        <f t="shared" ca="1" si="338"/>
        <v>18,27</v>
      </c>
      <c r="L5600" s="379"/>
      <c r="O5600" s="379"/>
    </row>
    <row r="5601" spans="1:15">
      <c r="A5601" s="417" t="s">
        <v>2155</v>
      </c>
      <c r="B5601" s="417" t="s">
        <v>17130</v>
      </c>
      <c r="C5601" s="417" t="s">
        <v>2281</v>
      </c>
      <c r="D5601" s="417" t="s">
        <v>16341</v>
      </c>
      <c r="E5601" s="391">
        <v>0.98</v>
      </c>
      <c r="F5601" s="418">
        <v>44249</v>
      </c>
      <c r="G5601" s="417" t="s">
        <v>2283</v>
      </c>
      <c r="I5601" s="379">
        <f t="shared" ca="1" si="336"/>
        <v>-322</v>
      </c>
      <c r="J5601" s="379">
        <f t="shared" ca="1" si="337"/>
        <v>-224</v>
      </c>
      <c r="K5601" s="391" t="str">
        <f t="shared" ca="1" si="338"/>
        <v>18,77</v>
      </c>
      <c r="L5601" s="379"/>
      <c r="O5601" s="379"/>
    </row>
    <row r="5602" spans="1:15">
      <c r="A5602" s="417" t="s">
        <v>2155</v>
      </c>
      <c r="B5602" s="417" t="s">
        <v>11978</v>
      </c>
      <c r="C5602" s="417" t="s">
        <v>2281</v>
      </c>
      <c r="D5602" s="417" t="s">
        <v>16342</v>
      </c>
      <c r="E5602" s="391">
        <v>0.74</v>
      </c>
      <c r="F5602" s="418">
        <v>44249</v>
      </c>
      <c r="G5602" s="417" t="s">
        <v>2283</v>
      </c>
      <c r="I5602" s="379">
        <f t="shared" ca="1" si="336"/>
        <v>-322</v>
      </c>
      <c r="J5602" s="379">
        <f t="shared" ca="1" si="337"/>
        <v>-224</v>
      </c>
      <c r="K5602" s="391" t="str">
        <f t="shared" ca="1" si="338"/>
        <v>19,27</v>
      </c>
      <c r="L5602" s="379"/>
      <c r="O5602" s="379"/>
    </row>
    <row r="5603" spans="1:15">
      <c r="A5603" s="417" t="s">
        <v>2155</v>
      </c>
      <c r="B5603" s="417" t="s">
        <v>11979</v>
      </c>
      <c r="C5603" s="417" t="s">
        <v>2281</v>
      </c>
      <c r="D5603" s="417" t="s">
        <v>16343</v>
      </c>
      <c r="E5603" s="391">
        <v>0.5</v>
      </c>
      <c r="F5603" s="418">
        <v>44249</v>
      </c>
      <c r="G5603" s="417" t="s">
        <v>2283</v>
      </c>
      <c r="I5603" s="379">
        <f t="shared" ca="1" si="336"/>
        <v>-322</v>
      </c>
      <c r="J5603" s="379">
        <f t="shared" ca="1" si="337"/>
        <v>-224</v>
      </c>
      <c r="K5603" s="391" t="str">
        <f t="shared" ca="1" si="338"/>
        <v>19,77</v>
      </c>
      <c r="L5603" s="379"/>
      <c r="O5603" s="379"/>
    </row>
    <row r="5604" spans="1:15">
      <c r="A5604" s="417" t="s">
        <v>2155</v>
      </c>
      <c r="B5604" s="417" t="s">
        <v>11980</v>
      </c>
      <c r="C5604" s="417" t="s">
        <v>2281</v>
      </c>
      <c r="D5604" s="417" t="s">
        <v>16344</v>
      </c>
      <c r="E5604" s="391">
        <v>0.31</v>
      </c>
      <c r="F5604" s="418">
        <v>44249</v>
      </c>
      <c r="G5604" s="417" t="s">
        <v>2283</v>
      </c>
      <c r="I5604" s="379">
        <f t="shared" ca="1" si="336"/>
        <v>-322</v>
      </c>
      <c r="J5604" s="379">
        <f t="shared" ca="1" si="337"/>
        <v>-224</v>
      </c>
      <c r="K5604" s="391" t="str">
        <f t="shared" ca="1" si="338"/>
        <v>20,27</v>
      </c>
      <c r="L5604" s="379"/>
      <c r="O5604" s="379"/>
    </row>
    <row r="5605" spans="1:15">
      <c r="A5605" s="417" t="s">
        <v>2155</v>
      </c>
      <c r="B5605" s="417" t="s">
        <v>11981</v>
      </c>
      <c r="C5605" s="417" t="s">
        <v>2281</v>
      </c>
      <c r="D5605" s="417" t="s">
        <v>16345</v>
      </c>
      <c r="E5605" s="391">
        <v>0.21</v>
      </c>
      <c r="F5605" s="418">
        <v>44249</v>
      </c>
      <c r="G5605" s="417" t="s">
        <v>2283</v>
      </c>
      <c r="I5605" s="379">
        <f t="shared" ca="1" si="336"/>
        <v>-322</v>
      </c>
      <c r="J5605" s="379">
        <f t="shared" ca="1" si="337"/>
        <v>-224</v>
      </c>
      <c r="K5605" s="391" t="str">
        <f t="shared" ca="1" si="338"/>
        <v>20,77</v>
      </c>
      <c r="L5605" s="379"/>
      <c r="O5605" s="379"/>
    </row>
    <row r="5606" spans="1:15">
      <c r="A5606" s="417" t="s">
        <v>2155</v>
      </c>
      <c r="B5606" s="417" t="s">
        <v>11982</v>
      </c>
      <c r="C5606" s="417" t="s">
        <v>2281</v>
      </c>
      <c r="D5606" s="417" t="s">
        <v>16346</v>
      </c>
      <c r="E5606" s="391">
        <v>0.3</v>
      </c>
      <c r="F5606" s="418">
        <v>44249</v>
      </c>
      <c r="G5606" s="417" t="s">
        <v>2283</v>
      </c>
      <c r="I5606" s="379">
        <f t="shared" ca="1" si="336"/>
        <v>-322</v>
      </c>
      <c r="J5606" s="379">
        <f t="shared" ca="1" si="337"/>
        <v>-224</v>
      </c>
      <c r="K5606" s="391" t="str">
        <f t="shared" ca="1" si="338"/>
        <v>21,27</v>
      </c>
      <c r="L5606" s="379"/>
      <c r="O5606" s="379"/>
    </row>
    <row r="5607" spans="1:15">
      <c r="A5607" s="417" t="s">
        <v>2155</v>
      </c>
      <c r="B5607" s="417" t="s">
        <v>11983</v>
      </c>
      <c r="C5607" s="417" t="s">
        <v>2281</v>
      </c>
      <c r="D5607" s="417" t="s">
        <v>16347</v>
      </c>
      <c r="E5607" s="391">
        <v>0.11</v>
      </c>
      <c r="F5607" s="418">
        <v>44249</v>
      </c>
      <c r="G5607" s="417" t="s">
        <v>2283</v>
      </c>
      <c r="I5607" s="379">
        <f t="shared" ca="1" si="336"/>
        <v>-322</v>
      </c>
      <c r="J5607" s="379">
        <f t="shared" ca="1" si="337"/>
        <v>-224</v>
      </c>
      <c r="K5607" s="391" t="str">
        <f t="shared" ca="1" si="338"/>
        <v>21,77</v>
      </c>
      <c r="L5607" s="379"/>
      <c r="O5607" s="379"/>
    </row>
    <row r="5608" spans="1:15">
      <c r="A5608" s="417" t="s">
        <v>2155</v>
      </c>
      <c r="B5608" s="417" t="s">
        <v>11984</v>
      </c>
      <c r="C5608" s="417" t="s">
        <v>2281</v>
      </c>
      <c r="D5608" s="417" t="s">
        <v>16342</v>
      </c>
      <c r="E5608" s="391">
        <v>1.2</v>
      </c>
      <c r="F5608" s="418">
        <v>44270</v>
      </c>
      <c r="G5608" s="417" t="s">
        <v>2283</v>
      </c>
      <c r="I5608" s="379">
        <f t="shared" ca="1" si="336"/>
        <v>-301</v>
      </c>
      <c r="J5608" s="379">
        <f t="shared" ca="1" si="337"/>
        <v>-209</v>
      </c>
      <c r="K5608" s="391" t="str">
        <f t="shared" ca="1" si="338"/>
        <v>19,27</v>
      </c>
      <c r="L5608" s="379"/>
      <c r="O5608" s="379"/>
    </row>
    <row r="5609" spans="1:15">
      <c r="A5609" s="417" t="s">
        <v>2155</v>
      </c>
      <c r="B5609" s="417" t="s">
        <v>17131</v>
      </c>
      <c r="C5609" s="417" t="s">
        <v>2281</v>
      </c>
      <c r="D5609" s="417" t="s">
        <v>16343</v>
      </c>
      <c r="E5609" s="391">
        <v>1.02</v>
      </c>
      <c r="F5609" s="418">
        <v>44270</v>
      </c>
      <c r="G5609" s="417" t="s">
        <v>2283</v>
      </c>
      <c r="I5609" s="379">
        <f t="shared" ca="1" si="336"/>
        <v>-301</v>
      </c>
      <c r="J5609" s="379">
        <f t="shared" ca="1" si="337"/>
        <v>-209</v>
      </c>
      <c r="K5609" s="391" t="str">
        <f t="shared" ca="1" si="338"/>
        <v>19,77</v>
      </c>
      <c r="L5609" s="379"/>
      <c r="O5609" s="379"/>
    </row>
    <row r="5610" spans="1:15">
      <c r="A5610" s="417" t="s">
        <v>2155</v>
      </c>
      <c r="B5610" s="417" t="s">
        <v>8176</v>
      </c>
      <c r="C5610" s="417" t="s">
        <v>2332</v>
      </c>
      <c r="D5610" s="417" t="s">
        <v>16349</v>
      </c>
      <c r="E5610" s="391">
        <v>0.11</v>
      </c>
      <c r="F5610" s="418">
        <v>44214</v>
      </c>
      <c r="G5610" s="417" t="s">
        <v>2286</v>
      </c>
      <c r="I5610" s="379">
        <f t="shared" ca="1" si="336"/>
        <v>-357</v>
      </c>
      <c r="J5610" s="379">
        <f t="shared" ca="1" si="337"/>
        <v>-247</v>
      </c>
      <c r="K5610" s="391" t="str">
        <f t="shared" ca="1" si="338"/>
        <v>15,77</v>
      </c>
      <c r="L5610" s="379"/>
      <c r="O5610" s="379"/>
    </row>
    <row r="5611" spans="1:15">
      <c r="A5611" s="417" t="s">
        <v>2155</v>
      </c>
      <c r="B5611" s="417" t="s">
        <v>11985</v>
      </c>
      <c r="C5611" s="417" t="s">
        <v>2332</v>
      </c>
      <c r="D5611" s="417" t="s">
        <v>6798</v>
      </c>
      <c r="E5611" s="391">
        <v>0.04</v>
      </c>
      <c r="F5611" s="418">
        <v>44214</v>
      </c>
      <c r="G5611" s="417" t="s">
        <v>2286</v>
      </c>
      <c r="I5611" s="379">
        <f t="shared" ca="1" si="336"/>
        <v>-357</v>
      </c>
      <c r="J5611" s="379">
        <f t="shared" ca="1" si="337"/>
        <v>-247</v>
      </c>
      <c r="K5611" s="391" t="str">
        <f t="shared" ca="1" si="338"/>
        <v>17,27</v>
      </c>
      <c r="L5611" s="379"/>
      <c r="O5611" s="379"/>
    </row>
    <row r="5612" spans="1:15">
      <c r="A5612" s="417" t="s">
        <v>2155</v>
      </c>
      <c r="B5612" s="417" t="s">
        <v>6979</v>
      </c>
      <c r="C5612" s="417" t="s">
        <v>2332</v>
      </c>
      <c r="D5612" s="417" t="s">
        <v>16339</v>
      </c>
      <c r="E5612" s="391">
        <v>0.04</v>
      </c>
      <c r="F5612" s="418">
        <v>44214</v>
      </c>
      <c r="G5612" s="417" t="s">
        <v>2286</v>
      </c>
      <c r="I5612" s="379">
        <f t="shared" ca="1" si="336"/>
        <v>-357</v>
      </c>
      <c r="J5612" s="379">
        <f t="shared" ca="1" si="337"/>
        <v>-247</v>
      </c>
      <c r="K5612" s="391" t="str">
        <f t="shared" ca="1" si="338"/>
        <v>17,77</v>
      </c>
      <c r="L5612" s="379"/>
      <c r="O5612" s="379"/>
    </row>
    <row r="5613" spans="1:15">
      <c r="A5613" s="417" t="s">
        <v>2155</v>
      </c>
      <c r="B5613" s="417" t="s">
        <v>8177</v>
      </c>
      <c r="C5613" s="417" t="s">
        <v>2332</v>
      </c>
      <c r="D5613" s="417" t="s">
        <v>16340</v>
      </c>
      <c r="E5613" s="391">
        <v>0.05</v>
      </c>
      <c r="F5613" s="418">
        <v>44214</v>
      </c>
      <c r="G5613" s="417" t="s">
        <v>2286</v>
      </c>
      <c r="I5613" s="379">
        <f t="shared" ca="1" si="336"/>
        <v>-357</v>
      </c>
      <c r="J5613" s="379">
        <f t="shared" ca="1" si="337"/>
        <v>-247</v>
      </c>
      <c r="K5613" s="391" t="str">
        <f t="shared" ca="1" si="338"/>
        <v>18,27</v>
      </c>
      <c r="L5613" s="379"/>
      <c r="O5613" s="379"/>
    </row>
    <row r="5614" spans="1:15">
      <c r="A5614" s="417" t="s">
        <v>2155</v>
      </c>
      <c r="B5614" s="417" t="s">
        <v>8178</v>
      </c>
      <c r="C5614" s="417" t="s">
        <v>2332</v>
      </c>
      <c r="D5614" s="417" t="s">
        <v>16341</v>
      </c>
      <c r="E5614" s="391">
        <v>0.11</v>
      </c>
      <c r="F5614" s="418">
        <v>44214</v>
      </c>
      <c r="G5614" s="417" t="s">
        <v>2286</v>
      </c>
      <c r="I5614" s="379">
        <f t="shared" ca="1" si="336"/>
        <v>-357</v>
      </c>
      <c r="J5614" s="379">
        <f t="shared" ca="1" si="337"/>
        <v>-247</v>
      </c>
      <c r="K5614" s="391" t="str">
        <f t="shared" ca="1" si="338"/>
        <v>18,77</v>
      </c>
      <c r="L5614" s="379"/>
      <c r="O5614" s="379"/>
    </row>
    <row r="5615" spans="1:15">
      <c r="A5615" s="417" t="s">
        <v>2155</v>
      </c>
      <c r="B5615" s="417" t="s">
        <v>8179</v>
      </c>
      <c r="C5615" s="417" t="s">
        <v>2332</v>
      </c>
      <c r="D5615" s="417" t="s">
        <v>16342</v>
      </c>
      <c r="E5615" s="391">
        <v>0.34</v>
      </c>
      <c r="F5615" s="418">
        <v>44214</v>
      </c>
      <c r="G5615" s="417" t="s">
        <v>2286</v>
      </c>
      <c r="I5615" s="379">
        <f t="shared" ca="1" si="336"/>
        <v>-357</v>
      </c>
      <c r="J5615" s="379">
        <f t="shared" ca="1" si="337"/>
        <v>-247</v>
      </c>
      <c r="K5615" s="391" t="str">
        <f t="shared" ca="1" si="338"/>
        <v>19,27</v>
      </c>
      <c r="L5615" s="379"/>
      <c r="O5615" s="379"/>
    </row>
    <row r="5616" spans="1:15">
      <c r="A5616" s="417" t="s">
        <v>2155</v>
      </c>
      <c r="B5616" s="417" t="s">
        <v>11986</v>
      </c>
      <c r="C5616" s="417" t="s">
        <v>2332</v>
      </c>
      <c r="D5616" s="417" t="s">
        <v>16343</v>
      </c>
      <c r="E5616" s="391">
        <v>0.71</v>
      </c>
      <c r="F5616" s="418">
        <v>44214</v>
      </c>
      <c r="G5616" s="417" t="s">
        <v>2286</v>
      </c>
      <c r="I5616" s="379">
        <f t="shared" ca="1" si="336"/>
        <v>-357</v>
      </c>
      <c r="J5616" s="379">
        <f t="shared" ca="1" si="337"/>
        <v>-247</v>
      </c>
      <c r="K5616" s="391" t="str">
        <f t="shared" ca="1" si="338"/>
        <v>19,77</v>
      </c>
      <c r="L5616" s="379"/>
      <c r="O5616" s="379"/>
    </row>
    <row r="5617" spans="1:15">
      <c r="A5617" s="417" t="s">
        <v>2155</v>
      </c>
      <c r="B5617" s="417" t="s">
        <v>11987</v>
      </c>
      <c r="C5617" s="417" t="s">
        <v>2332</v>
      </c>
      <c r="D5617" s="417" t="s">
        <v>10857</v>
      </c>
      <c r="E5617" s="391">
        <v>0.12</v>
      </c>
      <c r="F5617" s="418">
        <v>44249</v>
      </c>
      <c r="G5617" s="417" t="s">
        <v>2286</v>
      </c>
      <c r="I5617" s="379">
        <f t="shared" ca="1" si="336"/>
        <v>-322</v>
      </c>
      <c r="J5617" s="379">
        <f t="shared" ca="1" si="337"/>
        <v>-224</v>
      </c>
      <c r="K5617" s="391" t="str">
        <f t="shared" ca="1" si="338"/>
        <v>15,27</v>
      </c>
      <c r="L5617" s="379"/>
      <c r="O5617" s="379"/>
    </row>
    <row r="5618" spans="1:15">
      <c r="A5618" s="417" t="s">
        <v>2155</v>
      </c>
      <c r="B5618" s="417" t="s">
        <v>17874</v>
      </c>
      <c r="C5618" s="417" t="s">
        <v>2332</v>
      </c>
      <c r="D5618" s="417" t="s">
        <v>3453</v>
      </c>
      <c r="E5618" s="391">
        <v>0.14000000000000001</v>
      </c>
      <c r="F5618" s="418">
        <v>44249</v>
      </c>
      <c r="G5618" s="417" t="s">
        <v>2286</v>
      </c>
      <c r="I5618" s="379">
        <f t="shared" ca="1" si="336"/>
        <v>-322</v>
      </c>
      <c r="J5618" s="379">
        <f t="shared" ca="1" si="337"/>
        <v>-224</v>
      </c>
      <c r="K5618" s="391" t="str">
        <f t="shared" ca="1" si="338"/>
        <v>16,77</v>
      </c>
      <c r="L5618" s="379"/>
      <c r="O5618" s="379"/>
    </row>
    <row r="5619" spans="1:15">
      <c r="A5619" s="417" t="s">
        <v>2155</v>
      </c>
      <c r="B5619" s="417" t="s">
        <v>11988</v>
      </c>
      <c r="C5619" s="417" t="s">
        <v>2332</v>
      </c>
      <c r="D5619" s="417" t="s">
        <v>16339</v>
      </c>
      <c r="E5619" s="391">
        <v>0.18</v>
      </c>
      <c r="F5619" s="418">
        <v>44249</v>
      </c>
      <c r="G5619" s="417" t="s">
        <v>2286</v>
      </c>
      <c r="I5619" s="379">
        <f t="shared" ca="1" si="336"/>
        <v>-322</v>
      </c>
      <c r="J5619" s="379">
        <f t="shared" ca="1" si="337"/>
        <v>-224</v>
      </c>
      <c r="K5619" s="391" t="str">
        <f t="shared" ca="1" si="338"/>
        <v>17,77</v>
      </c>
      <c r="L5619" s="379"/>
      <c r="O5619" s="379"/>
    </row>
    <row r="5620" spans="1:15">
      <c r="A5620" s="417" t="s">
        <v>2155</v>
      </c>
      <c r="B5620" s="417" t="s">
        <v>11989</v>
      </c>
      <c r="C5620" s="417" t="s">
        <v>2332</v>
      </c>
      <c r="D5620" s="417" t="s">
        <v>16340</v>
      </c>
      <c r="E5620" s="391">
        <v>0.34</v>
      </c>
      <c r="F5620" s="418">
        <v>44249</v>
      </c>
      <c r="G5620" s="417" t="s">
        <v>2286</v>
      </c>
      <c r="I5620" s="379">
        <f t="shared" ca="1" si="336"/>
        <v>-322</v>
      </c>
      <c r="J5620" s="379">
        <f t="shared" ca="1" si="337"/>
        <v>-224</v>
      </c>
      <c r="K5620" s="391" t="str">
        <f t="shared" ca="1" si="338"/>
        <v>18,27</v>
      </c>
      <c r="L5620" s="379"/>
      <c r="O5620" s="379"/>
    </row>
    <row r="5621" spans="1:15">
      <c r="A5621" s="417" t="s">
        <v>2155</v>
      </c>
      <c r="B5621" s="417" t="s">
        <v>11990</v>
      </c>
      <c r="C5621" s="417" t="s">
        <v>2332</v>
      </c>
      <c r="D5621" s="417" t="s">
        <v>16341</v>
      </c>
      <c r="E5621" s="391">
        <v>0.47</v>
      </c>
      <c r="F5621" s="418">
        <v>44249</v>
      </c>
      <c r="G5621" s="417" t="s">
        <v>2286</v>
      </c>
      <c r="I5621" s="379">
        <f t="shared" ca="1" si="336"/>
        <v>-322</v>
      </c>
      <c r="J5621" s="379">
        <f t="shared" ca="1" si="337"/>
        <v>-224</v>
      </c>
      <c r="K5621" s="391" t="str">
        <f t="shared" ca="1" si="338"/>
        <v>18,77</v>
      </c>
      <c r="L5621" s="379"/>
      <c r="O5621" s="379"/>
    </row>
    <row r="5622" spans="1:15">
      <c r="A5622" s="417" t="s">
        <v>2155</v>
      </c>
      <c r="B5622" s="417" t="s">
        <v>11991</v>
      </c>
      <c r="C5622" s="417" t="s">
        <v>2332</v>
      </c>
      <c r="D5622" s="417" t="s">
        <v>16342</v>
      </c>
      <c r="E5622" s="391">
        <v>0.69</v>
      </c>
      <c r="F5622" s="418">
        <v>44249</v>
      </c>
      <c r="G5622" s="417" t="s">
        <v>2286</v>
      </c>
      <c r="I5622" s="379">
        <f t="shared" ca="1" si="336"/>
        <v>-322</v>
      </c>
      <c r="J5622" s="379">
        <f t="shared" ca="1" si="337"/>
        <v>-224</v>
      </c>
      <c r="K5622" s="391" t="str">
        <f t="shared" ca="1" si="338"/>
        <v>19,27</v>
      </c>
      <c r="L5622" s="379"/>
      <c r="O5622" s="379"/>
    </row>
    <row r="5623" spans="1:15">
      <c r="A5623" s="417" t="s">
        <v>2155</v>
      </c>
      <c r="B5623" s="417" t="s">
        <v>11992</v>
      </c>
      <c r="C5623" s="417" t="s">
        <v>2332</v>
      </c>
      <c r="D5623" s="417" t="s">
        <v>16343</v>
      </c>
      <c r="E5623" s="391">
        <v>1.48</v>
      </c>
      <c r="F5623" s="418">
        <v>44249</v>
      </c>
      <c r="G5623" s="417" t="s">
        <v>2286</v>
      </c>
      <c r="I5623" s="379">
        <f t="shared" ca="1" si="336"/>
        <v>-322</v>
      </c>
      <c r="J5623" s="379">
        <f t="shared" ca="1" si="337"/>
        <v>-224</v>
      </c>
      <c r="K5623" s="391" t="str">
        <f t="shared" ca="1" si="338"/>
        <v>19,77</v>
      </c>
      <c r="L5623" s="379"/>
      <c r="O5623" s="379"/>
    </row>
    <row r="5624" spans="1:15">
      <c r="A5624" s="417" t="s">
        <v>2155</v>
      </c>
      <c r="B5624" s="417" t="s">
        <v>11993</v>
      </c>
      <c r="C5624" s="417" t="s">
        <v>2332</v>
      </c>
      <c r="D5624" s="417" t="s">
        <v>16339</v>
      </c>
      <c r="E5624" s="391">
        <v>0.5</v>
      </c>
      <c r="F5624" s="418">
        <v>44270</v>
      </c>
      <c r="G5624" s="417" t="s">
        <v>2286</v>
      </c>
      <c r="I5624" s="379">
        <f t="shared" ca="1" si="336"/>
        <v>-301</v>
      </c>
      <c r="J5624" s="379">
        <f t="shared" ca="1" si="337"/>
        <v>-209</v>
      </c>
      <c r="K5624" s="391" t="str">
        <f t="shared" ca="1" si="338"/>
        <v>17,77</v>
      </c>
      <c r="L5624" s="379"/>
      <c r="O5624" s="379"/>
    </row>
    <row r="5625" spans="1:15">
      <c r="A5625" s="417" t="s">
        <v>2155</v>
      </c>
      <c r="B5625" s="417" t="s">
        <v>11994</v>
      </c>
      <c r="C5625" s="417" t="s">
        <v>2332</v>
      </c>
      <c r="D5625" s="417" t="s">
        <v>16340</v>
      </c>
      <c r="E5625" s="391">
        <v>0.49</v>
      </c>
      <c r="F5625" s="418">
        <v>44270</v>
      </c>
      <c r="G5625" s="417" t="s">
        <v>2286</v>
      </c>
      <c r="I5625" s="379">
        <f t="shared" ca="1" si="336"/>
        <v>-301</v>
      </c>
      <c r="J5625" s="379">
        <f t="shared" ca="1" si="337"/>
        <v>-209</v>
      </c>
      <c r="K5625" s="391" t="str">
        <f t="shared" ca="1" si="338"/>
        <v>18,27</v>
      </c>
      <c r="L5625" s="379"/>
      <c r="O5625" s="379"/>
    </row>
    <row r="5626" spans="1:15">
      <c r="A5626" s="417" t="s">
        <v>2155</v>
      </c>
      <c r="B5626" s="417" t="s">
        <v>17132</v>
      </c>
      <c r="C5626" s="417" t="s">
        <v>2332</v>
      </c>
      <c r="D5626" s="417" t="s">
        <v>16341</v>
      </c>
      <c r="E5626" s="391">
        <v>0.95</v>
      </c>
      <c r="F5626" s="418">
        <v>44270</v>
      </c>
      <c r="G5626" s="417" t="s">
        <v>2286</v>
      </c>
      <c r="I5626" s="379">
        <f t="shared" ca="1" si="336"/>
        <v>-301</v>
      </c>
      <c r="J5626" s="379">
        <f t="shared" ca="1" si="337"/>
        <v>-209</v>
      </c>
      <c r="K5626" s="391" t="str">
        <f t="shared" ca="1" si="338"/>
        <v>18,77</v>
      </c>
      <c r="L5626" s="379"/>
      <c r="O5626" s="379"/>
    </row>
    <row r="5627" spans="1:15">
      <c r="A5627" s="417" t="s">
        <v>2155</v>
      </c>
      <c r="B5627" s="417" t="s">
        <v>17133</v>
      </c>
      <c r="C5627" s="417" t="s">
        <v>2332</v>
      </c>
      <c r="D5627" s="417" t="s">
        <v>16342</v>
      </c>
      <c r="E5627" s="391">
        <v>1</v>
      </c>
      <c r="F5627" s="418">
        <v>44270</v>
      </c>
      <c r="G5627" s="417" t="s">
        <v>2286</v>
      </c>
      <c r="I5627" s="379">
        <f t="shared" ca="1" si="336"/>
        <v>-301</v>
      </c>
      <c r="J5627" s="379">
        <f t="shared" ca="1" si="337"/>
        <v>-209</v>
      </c>
      <c r="K5627" s="391" t="str">
        <f t="shared" ca="1" si="338"/>
        <v>19,27</v>
      </c>
      <c r="L5627" s="379"/>
      <c r="O5627" s="379"/>
    </row>
    <row r="5628" spans="1:15">
      <c r="A5628" s="417" t="s">
        <v>101</v>
      </c>
      <c r="B5628" s="417" t="s">
        <v>11995</v>
      </c>
      <c r="C5628" s="417" t="s">
        <v>2281</v>
      </c>
      <c r="D5628" s="417" t="s">
        <v>4004</v>
      </c>
      <c r="E5628" s="391">
        <v>3.04</v>
      </c>
      <c r="F5628" s="418">
        <v>44214</v>
      </c>
      <c r="G5628" s="417" t="s">
        <v>2286</v>
      </c>
      <c r="I5628" s="379">
        <f t="shared" ca="1" si="336"/>
        <v>-357</v>
      </c>
      <c r="J5628" s="379">
        <f t="shared" ca="1" si="337"/>
        <v>-247</v>
      </c>
      <c r="K5628" s="391" t="str">
        <f t="shared" ca="1" si="338"/>
        <v>53,00</v>
      </c>
      <c r="L5628" s="379"/>
      <c r="O5628" s="379"/>
    </row>
    <row r="5629" spans="1:15">
      <c r="A5629" s="417" t="s">
        <v>2155</v>
      </c>
      <c r="B5629" s="417" t="s">
        <v>3997</v>
      </c>
      <c r="C5629" s="417" t="s">
        <v>2281</v>
      </c>
      <c r="D5629" s="417" t="s">
        <v>3998</v>
      </c>
      <c r="E5629" s="391">
        <v>2.4700000000000002</v>
      </c>
      <c r="F5629" s="418">
        <v>44214</v>
      </c>
      <c r="G5629" s="417" t="s">
        <v>2286</v>
      </c>
      <c r="I5629" s="379">
        <f t="shared" ca="1" si="336"/>
        <v>-357</v>
      </c>
      <c r="J5629" s="379">
        <f t="shared" ca="1" si="337"/>
        <v>-247</v>
      </c>
      <c r="K5629" s="391" t="str">
        <f t="shared" ca="1" si="338"/>
        <v>55,00</v>
      </c>
      <c r="L5629" s="379"/>
      <c r="O5629" s="379"/>
    </row>
    <row r="5630" spans="1:15">
      <c r="A5630" s="417" t="s">
        <v>2155</v>
      </c>
      <c r="B5630" s="417" t="s">
        <v>11996</v>
      </c>
      <c r="C5630" s="417" t="s">
        <v>2281</v>
      </c>
      <c r="D5630" s="417" t="s">
        <v>3600</v>
      </c>
      <c r="E5630" s="391">
        <v>2.06</v>
      </c>
      <c r="F5630" s="418">
        <v>44214</v>
      </c>
      <c r="G5630" s="417" t="s">
        <v>2286</v>
      </c>
      <c r="I5630" s="379">
        <f t="shared" ca="1" si="336"/>
        <v>-357</v>
      </c>
      <c r="J5630" s="379">
        <f t="shared" ca="1" si="337"/>
        <v>-247</v>
      </c>
      <c r="K5630" s="391" t="str">
        <f t="shared" ca="1" si="338"/>
        <v>57,00</v>
      </c>
      <c r="L5630" s="379"/>
      <c r="O5630" s="379"/>
    </row>
    <row r="5631" spans="1:15">
      <c r="A5631" s="417" t="s">
        <v>2155</v>
      </c>
      <c r="B5631" s="417" t="s">
        <v>11997</v>
      </c>
      <c r="C5631" s="417" t="s">
        <v>2281</v>
      </c>
      <c r="D5631" s="417" t="s">
        <v>3602</v>
      </c>
      <c r="E5631" s="391">
        <v>1.23</v>
      </c>
      <c r="F5631" s="418">
        <v>44214</v>
      </c>
      <c r="G5631" s="417" t="s">
        <v>2286</v>
      </c>
      <c r="I5631" s="379">
        <f t="shared" ca="1" si="336"/>
        <v>-357</v>
      </c>
      <c r="J5631" s="379">
        <f t="shared" ca="1" si="337"/>
        <v>-247</v>
      </c>
      <c r="K5631" s="391" t="str">
        <f t="shared" ca="1" si="338"/>
        <v>59,00</v>
      </c>
      <c r="L5631" s="379"/>
      <c r="O5631" s="379"/>
    </row>
    <row r="5632" spans="1:15">
      <c r="A5632" s="417" t="s">
        <v>2155</v>
      </c>
      <c r="B5632" s="417" t="s">
        <v>11998</v>
      </c>
      <c r="C5632" s="417" t="s">
        <v>2281</v>
      </c>
      <c r="D5632" s="417" t="s">
        <v>2372</v>
      </c>
      <c r="E5632" s="391">
        <v>3.57</v>
      </c>
      <c r="F5632" s="418">
        <v>44214</v>
      </c>
      <c r="G5632" s="417" t="s">
        <v>2286</v>
      </c>
      <c r="I5632" s="379">
        <f t="shared" ca="1" si="336"/>
        <v>-357</v>
      </c>
      <c r="J5632" s="379">
        <f t="shared" ca="1" si="337"/>
        <v>-247</v>
      </c>
      <c r="K5632" s="391" t="str">
        <f t="shared" ca="1" si="338"/>
        <v>60,00</v>
      </c>
      <c r="L5632" s="379"/>
      <c r="O5632" s="379"/>
    </row>
    <row r="5633" spans="1:15">
      <c r="A5633" s="417" t="s">
        <v>2155</v>
      </c>
      <c r="B5633" s="417" t="s">
        <v>16350</v>
      </c>
      <c r="C5633" s="417" t="s">
        <v>2281</v>
      </c>
      <c r="D5633" s="417" t="s">
        <v>4140</v>
      </c>
      <c r="E5633" s="391">
        <v>1.05</v>
      </c>
      <c r="F5633" s="418">
        <v>44214</v>
      </c>
      <c r="G5633" s="417" t="s">
        <v>2286</v>
      </c>
      <c r="I5633" s="379">
        <f t="shared" ca="1" si="336"/>
        <v>-357</v>
      </c>
      <c r="J5633" s="379">
        <f t="shared" ca="1" si="337"/>
        <v>-247</v>
      </c>
      <c r="K5633" s="391" t="str">
        <f t="shared" ca="1" si="338"/>
        <v>63,00</v>
      </c>
      <c r="L5633" s="379"/>
      <c r="O5633" s="379"/>
    </row>
    <row r="5634" spans="1:15">
      <c r="A5634" s="417" t="s">
        <v>2155</v>
      </c>
      <c r="B5634" s="417" t="s">
        <v>11999</v>
      </c>
      <c r="C5634" s="417" t="s">
        <v>2281</v>
      </c>
      <c r="D5634" s="417" t="s">
        <v>3603</v>
      </c>
      <c r="E5634" s="391">
        <v>0.35</v>
      </c>
      <c r="F5634" s="418">
        <v>44214</v>
      </c>
      <c r="G5634" s="417" t="s">
        <v>2286</v>
      </c>
      <c r="I5634" s="379">
        <f t="shared" ca="1" si="336"/>
        <v>-357</v>
      </c>
      <c r="J5634" s="379">
        <f t="shared" ca="1" si="337"/>
        <v>-247</v>
      </c>
      <c r="K5634" s="391" t="str">
        <f t="shared" ca="1" si="338"/>
        <v>65,00</v>
      </c>
      <c r="L5634" s="379"/>
      <c r="O5634" s="379"/>
    </row>
    <row r="5635" spans="1:15">
      <c r="A5635" s="417" t="s">
        <v>2155</v>
      </c>
      <c r="B5635" s="417" t="s">
        <v>16351</v>
      </c>
      <c r="C5635" s="417" t="s">
        <v>2281</v>
      </c>
      <c r="D5635" s="417" t="s">
        <v>3606</v>
      </c>
      <c r="E5635" s="391">
        <v>0.12</v>
      </c>
      <c r="F5635" s="418">
        <v>44214</v>
      </c>
      <c r="G5635" s="417" t="s">
        <v>2286</v>
      </c>
      <c r="I5635" s="379">
        <f t="shared" ca="1" si="336"/>
        <v>-357</v>
      </c>
      <c r="J5635" s="379">
        <f t="shared" ca="1" si="337"/>
        <v>-247</v>
      </c>
      <c r="K5635" s="391" t="str">
        <f t="shared" ca="1" si="338"/>
        <v>68,00</v>
      </c>
      <c r="L5635" s="379"/>
      <c r="O5635" s="379"/>
    </row>
    <row r="5636" spans="1:15">
      <c r="A5636" s="417" t="s">
        <v>2155</v>
      </c>
      <c r="B5636" s="417" t="s">
        <v>12000</v>
      </c>
      <c r="C5636" s="417" t="s">
        <v>2281</v>
      </c>
      <c r="D5636" s="417" t="s">
        <v>5198</v>
      </c>
      <c r="E5636" s="391">
        <v>5.4</v>
      </c>
      <c r="F5636" s="418">
        <v>44249</v>
      </c>
      <c r="G5636" s="417" t="s">
        <v>2286</v>
      </c>
      <c r="I5636" s="379">
        <f t="shared" ca="1" si="336"/>
        <v>-322</v>
      </c>
      <c r="J5636" s="379">
        <f t="shared" ca="1" si="337"/>
        <v>-224</v>
      </c>
      <c r="K5636" s="391" t="str">
        <f t="shared" ca="1" si="338"/>
        <v>57,50</v>
      </c>
      <c r="L5636" s="379"/>
      <c r="O5636" s="379"/>
    </row>
    <row r="5637" spans="1:15">
      <c r="A5637" s="417" t="s">
        <v>2155</v>
      </c>
      <c r="B5637" s="417" t="s">
        <v>12001</v>
      </c>
      <c r="C5637" s="417" t="s">
        <v>2281</v>
      </c>
      <c r="D5637" s="417" t="s">
        <v>8180</v>
      </c>
      <c r="E5637" s="391">
        <v>2.85</v>
      </c>
      <c r="F5637" s="418">
        <v>44249</v>
      </c>
      <c r="G5637" s="417" t="s">
        <v>2286</v>
      </c>
      <c r="I5637" s="379">
        <f t="shared" ca="1" si="336"/>
        <v>-322</v>
      </c>
      <c r="J5637" s="379">
        <f t="shared" ca="1" si="337"/>
        <v>-224</v>
      </c>
      <c r="K5637" s="391" t="str">
        <f t="shared" ca="1" si="338"/>
        <v>58,50</v>
      </c>
      <c r="L5637" s="379"/>
      <c r="O5637" s="379"/>
    </row>
    <row r="5638" spans="1:15">
      <c r="A5638" s="417" t="s">
        <v>2155</v>
      </c>
      <c r="B5638" s="417" t="s">
        <v>12002</v>
      </c>
      <c r="C5638" s="417" t="s">
        <v>2281</v>
      </c>
      <c r="D5638" s="417" t="s">
        <v>3586</v>
      </c>
      <c r="E5638" s="391">
        <v>4.1100000000000003</v>
      </c>
      <c r="F5638" s="418">
        <v>44249</v>
      </c>
      <c r="G5638" s="417" t="s">
        <v>2286</v>
      </c>
      <c r="I5638" s="379">
        <f t="shared" ca="1" si="336"/>
        <v>-322</v>
      </c>
      <c r="J5638" s="379">
        <f t="shared" ca="1" si="337"/>
        <v>-224</v>
      </c>
      <c r="K5638" s="391" t="str">
        <f t="shared" ca="1" si="338"/>
        <v>60,50</v>
      </c>
      <c r="L5638" s="379"/>
      <c r="O5638" s="379"/>
    </row>
    <row r="5639" spans="1:15">
      <c r="A5639" s="417" t="s">
        <v>2155</v>
      </c>
      <c r="B5639" s="417" t="s">
        <v>12003</v>
      </c>
      <c r="C5639" s="417" t="s">
        <v>2281</v>
      </c>
      <c r="D5639" s="417" t="s">
        <v>4140</v>
      </c>
      <c r="E5639" s="391">
        <v>2.4</v>
      </c>
      <c r="F5639" s="418">
        <v>44249</v>
      </c>
      <c r="G5639" s="417" t="s">
        <v>2283</v>
      </c>
      <c r="I5639" s="379">
        <f t="shared" ca="1" si="336"/>
        <v>-322</v>
      </c>
      <c r="J5639" s="379">
        <f t="shared" ca="1" si="337"/>
        <v>-224</v>
      </c>
      <c r="K5639" s="391" t="str">
        <f t="shared" ca="1" si="338"/>
        <v>63,00</v>
      </c>
      <c r="L5639" s="379"/>
      <c r="O5639" s="379"/>
    </row>
    <row r="5640" spans="1:15">
      <c r="A5640" s="417" t="s">
        <v>2155</v>
      </c>
      <c r="B5640" s="417" t="s">
        <v>12004</v>
      </c>
      <c r="C5640" s="417" t="s">
        <v>2281</v>
      </c>
      <c r="D5640" s="417" t="s">
        <v>3588</v>
      </c>
      <c r="E5640" s="391">
        <v>1.68</v>
      </c>
      <c r="F5640" s="418">
        <v>44249</v>
      </c>
      <c r="G5640" s="417" t="s">
        <v>2286</v>
      </c>
      <c r="I5640" s="379">
        <f t="shared" ca="1" si="336"/>
        <v>-322</v>
      </c>
      <c r="J5640" s="379">
        <f t="shared" ca="1" si="337"/>
        <v>-224</v>
      </c>
      <c r="K5640" s="391" t="str">
        <f t="shared" ca="1" si="338"/>
        <v>64,50</v>
      </c>
      <c r="L5640" s="379"/>
      <c r="O5640" s="379"/>
    </row>
    <row r="5641" spans="1:15">
      <c r="A5641" s="417" t="s">
        <v>2155</v>
      </c>
      <c r="B5641" s="417" t="s">
        <v>12005</v>
      </c>
      <c r="C5641" s="417" t="s">
        <v>2281</v>
      </c>
      <c r="D5641" s="417" t="s">
        <v>3590</v>
      </c>
      <c r="E5641" s="391">
        <v>1.22</v>
      </c>
      <c r="F5641" s="418">
        <v>44249</v>
      </c>
      <c r="G5641" s="417" t="s">
        <v>2286</v>
      </c>
      <c r="I5641" s="379">
        <f t="shared" ca="1" si="336"/>
        <v>-322</v>
      </c>
      <c r="J5641" s="379">
        <f t="shared" ca="1" si="337"/>
        <v>-224</v>
      </c>
      <c r="K5641" s="391" t="str">
        <f t="shared" ca="1" si="338"/>
        <v>66,50</v>
      </c>
      <c r="L5641" s="379"/>
      <c r="O5641" s="379"/>
    </row>
    <row r="5642" spans="1:15">
      <c r="A5642" s="417" t="s">
        <v>2155</v>
      </c>
      <c r="B5642" s="417" t="s">
        <v>3999</v>
      </c>
      <c r="C5642" s="417" t="s">
        <v>2281</v>
      </c>
      <c r="D5642" s="417" t="s">
        <v>4000</v>
      </c>
      <c r="E5642" s="391">
        <v>2</v>
      </c>
      <c r="F5642" s="418">
        <v>44305</v>
      </c>
      <c r="G5642" s="417" t="s">
        <v>2286</v>
      </c>
      <c r="I5642" s="379">
        <f t="shared" ref="I5642:I5705" ca="1" si="339">IF(F5642&lt;&gt;"",F5642-$I$199,"")</f>
        <v>-266</v>
      </c>
      <c r="J5642" s="379">
        <f t="shared" ref="J5642:J5705" ca="1" si="340">IF(I5642&lt;&gt;"",NETWORKDAYS($I$199,F5642-1,$N$201:$N$224),"")</f>
        <v>-185</v>
      </c>
      <c r="K5642" s="391" t="str">
        <f t="shared" ref="K5642:K5705" ca="1" si="341">IF(I5642&lt;&gt;"",RIGHT(D5642,LEN(D5642)-FIND(" ",D5642)),"")</f>
        <v>54,48</v>
      </c>
      <c r="L5642" s="379"/>
      <c r="O5642" s="379"/>
    </row>
    <row r="5643" spans="1:15">
      <c r="A5643" s="417" t="s">
        <v>2155</v>
      </c>
      <c r="B5643" s="417" t="s">
        <v>4013</v>
      </c>
      <c r="C5643" s="417" t="s">
        <v>2332</v>
      </c>
      <c r="D5643" s="417" t="s">
        <v>4002</v>
      </c>
      <c r="E5643" s="391">
        <v>5.45</v>
      </c>
      <c r="F5643" s="418">
        <v>44214</v>
      </c>
      <c r="G5643" s="417" t="s">
        <v>2286</v>
      </c>
      <c r="I5643" s="379">
        <f t="shared" ca="1" si="339"/>
        <v>-357</v>
      </c>
      <c r="J5643" s="379">
        <f t="shared" ca="1" si="340"/>
        <v>-247</v>
      </c>
      <c r="K5643" s="391" t="str">
        <f t="shared" ca="1" si="341"/>
        <v>50,50</v>
      </c>
      <c r="L5643" s="379"/>
      <c r="O5643" s="379"/>
    </row>
    <row r="5644" spans="1:15">
      <c r="A5644" s="417" t="s">
        <v>2155</v>
      </c>
      <c r="B5644" s="417" t="s">
        <v>4014</v>
      </c>
      <c r="C5644" s="417" t="s">
        <v>2332</v>
      </c>
      <c r="D5644" s="417" t="s">
        <v>4004</v>
      </c>
      <c r="E5644" s="391">
        <v>7.2</v>
      </c>
      <c r="F5644" s="418">
        <v>44214</v>
      </c>
      <c r="G5644" s="417" t="s">
        <v>2286</v>
      </c>
      <c r="I5644" s="379">
        <f t="shared" ca="1" si="339"/>
        <v>-357</v>
      </c>
      <c r="J5644" s="379">
        <f t="shared" ca="1" si="340"/>
        <v>-247</v>
      </c>
      <c r="K5644" s="391" t="str">
        <f t="shared" ca="1" si="341"/>
        <v>53,00</v>
      </c>
      <c r="L5644" s="379"/>
      <c r="O5644" s="379"/>
    </row>
    <row r="5645" spans="1:15">
      <c r="A5645" s="417" t="s">
        <v>2155</v>
      </c>
      <c r="B5645" s="417" t="s">
        <v>16352</v>
      </c>
      <c r="C5645" s="417" t="s">
        <v>2332</v>
      </c>
      <c r="D5645" s="417" t="s">
        <v>3998</v>
      </c>
      <c r="E5645" s="391">
        <v>0.14000000000000001</v>
      </c>
      <c r="F5645" s="418">
        <v>44214</v>
      </c>
      <c r="G5645" s="417" t="s">
        <v>2286</v>
      </c>
      <c r="I5645" s="379">
        <f t="shared" ca="1" si="339"/>
        <v>-357</v>
      </c>
      <c r="J5645" s="379">
        <f t="shared" ca="1" si="340"/>
        <v>-247</v>
      </c>
      <c r="K5645" s="391" t="str">
        <f t="shared" ca="1" si="341"/>
        <v>55,00</v>
      </c>
      <c r="L5645" s="379"/>
      <c r="O5645" s="379"/>
    </row>
    <row r="5646" spans="1:15">
      <c r="A5646" s="417" t="s">
        <v>2155</v>
      </c>
      <c r="B5646" s="417" t="s">
        <v>16353</v>
      </c>
      <c r="C5646" s="417" t="s">
        <v>2332</v>
      </c>
      <c r="D5646" s="417" t="s">
        <v>3602</v>
      </c>
      <c r="E5646" s="391">
        <v>1</v>
      </c>
      <c r="F5646" s="418">
        <v>44214</v>
      </c>
      <c r="G5646" s="417" t="s">
        <v>2286</v>
      </c>
      <c r="I5646" s="379">
        <f t="shared" ca="1" si="339"/>
        <v>-357</v>
      </c>
      <c r="J5646" s="379">
        <f t="shared" ca="1" si="340"/>
        <v>-247</v>
      </c>
      <c r="K5646" s="391" t="str">
        <f t="shared" ca="1" si="341"/>
        <v>59,00</v>
      </c>
      <c r="L5646" s="379"/>
      <c r="O5646" s="379"/>
    </row>
    <row r="5647" spans="1:15">
      <c r="A5647" s="417" t="s">
        <v>2155</v>
      </c>
      <c r="B5647" s="417" t="s">
        <v>16354</v>
      </c>
      <c r="C5647" s="417" t="s">
        <v>2332</v>
      </c>
      <c r="D5647" s="417" t="s">
        <v>2372</v>
      </c>
      <c r="E5647" s="391">
        <v>0.54</v>
      </c>
      <c r="F5647" s="418">
        <v>44214</v>
      </c>
      <c r="G5647" s="417" t="s">
        <v>2286</v>
      </c>
      <c r="I5647" s="379">
        <f t="shared" ca="1" si="339"/>
        <v>-357</v>
      </c>
      <c r="J5647" s="379">
        <f t="shared" ca="1" si="340"/>
        <v>-247</v>
      </c>
      <c r="K5647" s="391" t="str">
        <f t="shared" ca="1" si="341"/>
        <v>60,00</v>
      </c>
      <c r="L5647" s="379"/>
      <c r="O5647" s="379"/>
    </row>
    <row r="5648" spans="1:15">
      <c r="A5648" s="417" t="s">
        <v>2155</v>
      </c>
      <c r="B5648" s="417" t="s">
        <v>12006</v>
      </c>
      <c r="C5648" s="417" t="s">
        <v>2332</v>
      </c>
      <c r="D5648" s="417" t="s">
        <v>3605</v>
      </c>
      <c r="E5648" s="391">
        <v>4.1500000000000004</v>
      </c>
      <c r="F5648" s="418">
        <v>44214</v>
      </c>
      <c r="G5648" s="417" t="s">
        <v>2286</v>
      </c>
      <c r="I5648" s="379">
        <f t="shared" ca="1" si="339"/>
        <v>-357</v>
      </c>
      <c r="J5648" s="379">
        <f t="shared" ca="1" si="340"/>
        <v>-247</v>
      </c>
      <c r="K5648" s="391" t="str">
        <f t="shared" ca="1" si="341"/>
        <v>67,00</v>
      </c>
      <c r="L5648" s="379"/>
      <c r="O5648" s="379"/>
    </row>
    <row r="5649" spans="1:15">
      <c r="A5649" s="417" t="s">
        <v>2155</v>
      </c>
      <c r="B5649" s="417" t="s">
        <v>12007</v>
      </c>
      <c r="C5649" s="417" t="s">
        <v>2332</v>
      </c>
      <c r="D5649" s="417" t="s">
        <v>8903</v>
      </c>
      <c r="E5649" s="391">
        <v>1.73</v>
      </c>
      <c r="F5649" s="418">
        <v>44249</v>
      </c>
      <c r="G5649" s="417" t="s">
        <v>2286</v>
      </c>
      <c r="I5649" s="379">
        <f t="shared" ca="1" si="339"/>
        <v>-322</v>
      </c>
      <c r="J5649" s="379">
        <f t="shared" ca="1" si="340"/>
        <v>-224</v>
      </c>
      <c r="K5649" s="391" t="str">
        <f t="shared" ca="1" si="341"/>
        <v>52,50</v>
      </c>
      <c r="L5649" s="379"/>
      <c r="O5649" s="379"/>
    </row>
    <row r="5650" spans="1:15">
      <c r="A5650" s="417" t="s">
        <v>2155</v>
      </c>
      <c r="B5650" s="417" t="s">
        <v>12008</v>
      </c>
      <c r="C5650" s="417" t="s">
        <v>2332</v>
      </c>
      <c r="D5650" s="417" t="s">
        <v>4009</v>
      </c>
      <c r="E5650" s="391">
        <v>0.41</v>
      </c>
      <c r="F5650" s="418">
        <v>44249</v>
      </c>
      <c r="G5650" s="417" t="s">
        <v>2286</v>
      </c>
      <c r="I5650" s="379">
        <f t="shared" ca="1" si="339"/>
        <v>-322</v>
      </c>
      <c r="J5650" s="379">
        <f t="shared" ca="1" si="340"/>
        <v>-224</v>
      </c>
      <c r="K5650" s="391" t="str">
        <f t="shared" ca="1" si="341"/>
        <v>54,50</v>
      </c>
      <c r="L5650" s="379"/>
      <c r="O5650" s="379"/>
    </row>
    <row r="5651" spans="1:15">
      <c r="A5651" s="417" t="s">
        <v>2155</v>
      </c>
      <c r="B5651" s="417" t="s">
        <v>12009</v>
      </c>
      <c r="C5651" s="417" t="s">
        <v>2332</v>
      </c>
      <c r="D5651" s="417" t="s">
        <v>3998</v>
      </c>
      <c r="E5651" s="391">
        <v>0.43</v>
      </c>
      <c r="F5651" s="418">
        <v>44249</v>
      </c>
      <c r="G5651" s="417" t="s">
        <v>2286</v>
      </c>
      <c r="I5651" s="379">
        <f t="shared" ca="1" si="339"/>
        <v>-322</v>
      </c>
      <c r="J5651" s="379">
        <f t="shared" ca="1" si="340"/>
        <v>-224</v>
      </c>
      <c r="K5651" s="391" t="str">
        <f t="shared" ca="1" si="341"/>
        <v>55,00</v>
      </c>
      <c r="L5651" s="379"/>
      <c r="O5651" s="379"/>
    </row>
    <row r="5652" spans="1:15">
      <c r="A5652" s="417" t="s">
        <v>2155</v>
      </c>
      <c r="B5652" s="417" t="s">
        <v>12010</v>
      </c>
      <c r="C5652" s="417" t="s">
        <v>2332</v>
      </c>
      <c r="D5652" s="417" t="s">
        <v>5198</v>
      </c>
      <c r="E5652" s="391">
        <v>1.2</v>
      </c>
      <c r="F5652" s="418">
        <v>44249</v>
      </c>
      <c r="G5652" s="417" t="s">
        <v>2286</v>
      </c>
      <c r="I5652" s="379">
        <f t="shared" ca="1" si="339"/>
        <v>-322</v>
      </c>
      <c r="J5652" s="379">
        <f t="shared" ca="1" si="340"/>
        <v>-224</v>
      </c>
      <c r="K5652" s="391" t="str">
        <f t="shared" ca="1" si="341"/>
        <v>57,50</v>
      </c>
      <c r="L5652" s="379"/>
      <c r="O5652" s="379"/>
    </row>
    <row r="5653" spans="1:15">
      <c r="A5653" s="417" t="s">
        <v>2155</v>
      </c>
      <c r="B5653" s="417" t="s">
        <v>18431</v>
      </c>
      <c r="C5653" s="417" t="s">
        <v>2332</v>
      </c>
      <c r="D5653" s="417" t="s">
        <v>3601</v>
      </c>
      <c r="E5653" s="391">
        <v>1.27</v>
      </c>
      <c r="F5653" s="418">
        <v>44249</v>
      </c>
      <c r="G5653" s="417" t="s">
        <v>2286</v>
      </c>
      <c r="I5653" s="379">
        <f t="shared" ca="1" si="339"/>
        <v>-322</v>
      </c>
      <c r="J5653" s="379">
        <f t="shared" ca="1" si="340"/>
        <v>-224</v>
      </c>
      <c r="K5653" s="391" t="str">
        <f t="shared" ca="1" si="341"/>
        <v>58,00</v>
      </c>
      <c r="L5653" s="379"/>
      <c r="O5653" s="379"/>
    </row>
    <row r="5654" spans="1:15">
      <c r="A5654" s="417" t="s">
        <v>2155</v>
      </c>
      <c r="B5654" s="417" t="s">
        <v>18432</v>
      </c>
      <c r="C5654" s="417" t="s">
        <v>2332</v>
      </c>
      <c r="D5654" s="417" t="s">
        <v>8180</v>
      </c>
      <c r="E5654" s="391">
        <v>1.2</v>
      </c>
      <c r="F5654" s="418">
        <v>44249</v>
      </c>
      <c r="G5654" s="417" t="s">
        <v>2286</v>
      </c>
      <c r="I5654" s="379">
        <f t="shared" ca="1" si="339"/>
        <v>-322</v>
      </c>
      <c r="J5654" s="379">
        <f t="shared" ca="1" si="340"/>
        <v>-224</v>
      </c>
      <c r="K5654" s="391" t="str">
        <f t="shared" ca="1" si="341"/>
        <v>58,50</v>
      </c>
      <c r="L5654" s="379"/>
      <c r="O5654" s="379"/>
    </row>
    <row r="5655" spans="1:15">
      <c r="A5655" s="417" t="s">
        <v>2155</v>
      </c>
      <c r="B5655" s="417" t="s">
        <v>17134</v>
      </c>
      <c r="C5655" s="417" t="s">
        <v>2332</v>
      </c>
      <c r="D5655" s="417" t="s">
        <v>3586</v>
      </c>
      <c r="E5655" s="391">
        <v>2.74</v>
      </c>
      <c r="F5655" s="418">
        <v>44249</v>
      </c>
      <c r="G5655" s="417" t="s">
        <v>2286</v>
      </c>
      <c r="I5655" s="379">
        <f t="shared" ca="1" si="339"/>
        <v>-322</v>
      </c>
      <c r="J5655" s="379">
        <f t="shared" ca="1" si="340"/>
        <v>-224</v>
      </c>
      <c r="K5655" s="391" t="str">
        <f t="shared" ca="1" si="341"/>
        <v>60,50</v>
      </c>
      <c r="L5655" s="379"/>
      <c r="O5655" s="379"/>
    </row>
    <row r="5656" spans="1:15">
      <c r="A5656" s="417" t="s">
        <v>2155</v>
      </c>
      <c r="B5656" s="417" t="s">
        <v>4015</v>
      </c>
      <c r="C5656" s="417" t="s">
        <v>2332</v>
      </c>
      <c r="D5656" s="417" t="s">
        <v>2601</v>
      </c>
      <c r="E5656" s="391">
        <v>2</v>
      </c>
      <c r="F5656" s="418">
        <v>44305</v>
      </c>
      <c r="G5656" s="417" t="s">
        <v>2286</v>
      </c>
      <c r="I5656" s="379">
        <f t="shared" ca="1" si="339"/>
        <v>-266</v>
      </c>
      <c r="J5656" s="379">
        <f t="shared" ca="1" si="340"/>
        <v>-185</v>
      </c>
      <c r="K5656" s="391" t="str">
        <f t="shared" ca="1" si="341"/>
        <v>42,48</v>
      </c>
      <c r="L5656" s="379"/>
      <c r="O5656" s="379"/>
    </row>
    <row r="5657" spans="1:15">
      <c r="A5657" s="417" t="s">
        <v>2155</v>
      </c>
      <c r="B5657" s="417" t="s">
        <v>4016</v>
      </c>
      <c r="C5657" s="417" t="s">
        <v>2332</v>
      </c>
      <c r="D5657" s="417" t="s">
        <v>2675</v>
      </c>
      <c r="E5657" s="391">
        <v>4</v>
      </c>
      <c r="F5657" s="418">
        <v>44305</v>
      </c>
      <c r="G5657" s="417" t="s">
        <v>2286</v>
      </c>
      <c r="I5657" s="379">
        <f t="shared" ca="1" si="339"/>
        <v>-266</v>
      </c>
      <c r="J5657" s="379">
        <f t="shared" ca="1" si="340"/>
        <v>-185</v>
      </c>
      <c r="K5657" s="391" t="str">
        <f t="shared" ca="1" si="341"/>
        <v>47,48</v>
      </c>
      <c r="L5657" s="379"/>
      <c r="O5657" s="379"/>
    </row>
    <row r="5658" spans="1:15">
      <c r="A5658" s="417"/>
      <c r="B5658" s="417" t="s">
        <v>12011</v>
      </c>
      <c r="C5658" s="417" t="s">
        <v>2281</v>
      </c>
      <c r="D5658" s="417" t="s">
        <v>2974</v>
      </c>
      <c r="E5658" s="391">
        <v>0.24</v>
      </c>
      <c r="F5658" s="418">
        <v>44214</v>
      </c>
      <c r="G5658" s="417" t="s">
        <v>2283</v>
      </c>
      <c r="I5658" s="379">
        <f t="shared" ca="1" si="339"/>
        <v>-357</v>
      </c>
      <c r="J5658" s="379">
        <f t="shared" ca="1" si="340"/>
        <v>-247</v>
      </c>
      <c r="K5658" s="391" t="str">
        <f t="shared" ca="1" si="341"/>
        <v>51,00</v>
      </c>
      <c r="L5658" s="379"/>
      <c r="O5658" s="379"/>
    </row>
    <row r="5659" spans="1:15">
      <c r="A5659" s="417" t="s">
        <v>2155</v>
      </c>
      <c r="B5659" s="417" t="s">
        <v>12012</v>
      </c>
      <c r="C5659" s="417" t="s">
        <v>2281</v>
      </c>
      <c r="D5659" s="417" t="s">
        <v>2975</v>
      </c>
      <c r="E5659" s="391">
        <v>1.18</v>
      </c>
      <c r="F5659" s="418">
        <v>44214</v>
      </c>
      <c r="G5659" s="417" t="s">
        <v>2283</v>
      </c>
      <c r="I5659" s="379">
        <f t="shared" ca="1" si="339"/>
        <v>-357</v>
      </c>
      <c r="J5659" s="379">
        <f t="shared" ca="1" si="340"/>
        <v>-247</v>
      </c>
      <c r="K5659" s="391" t="str">
        <f t="shared" ca="1" si="341"/>
        <v>52,00</v>
      </c>
      <c r="L5659" s="379"/>
      <c r="O5659" s="379"/>
    </row>
    <row r="5660" spans="1:15">
      <c r="A5660" s="417" t="s">
        <v>2155</v>
      </c>
      <c r="B5660" s="417" t="s">
        <v>12013</v>
      </c>
      <c r="C5660" s="417" t="s">
        <v>2281</v>
      </c>
      <c r="D5660" s="417" t="s">
        <v>12014</v>
      </c>
      <c r="E5660" s="391">
        <v>2.42</v>
      </c>
      <c r="F5660" s="418">
        <v>44249</v>
      </c>
      <c r="G5660" s="417" t="s">
        <v>2283</v>
      </c>
      <c r="I5660" s="379">
        <f t="shared" ca="1" si="339"/>
        <v>-322</v>
      </c>
      <c r="J5660" s="379">
        <f t="shared" ca="1" si="340"/>
        <v>-224</v>
      </c>
      <c r="K5660" s="391" t="str">
        <f t="shared" ca="1" si="341"/>
        <v>49,50</v>
      </c>
      <c r="L5660" s="379"/>
      <c r="O5660" s="379"/>
    </row>
    <row r="5661" spans="1:15">
      <c r="A5661" s="417" t="s">
        <v>2155</v>
      </c>
      <c r="B5661" s="417" t="s">
        <v>17875</v>
      </c>
      <c r="C5661" s="417" t="s">
        <v>2281</v>
      </c>
      <c r="D5661" s="417" t="s">
        <v>17876</v>
      </c>
      <c r="E5661" s="391">
        <v>0.52</v>
      </c>
      <c r="F5661" s="418">
        <v>44249</v>
      </c>
      <c r="G5661" s="417" t="s">
        <v>2283</v>
      </c>
      <c r="I5661" s="379">
        <f t="shared" ca="1" si="339"/>
        <v>-322</v>
      </c>
      <c r="J5661" s="379">
        <f t="shared" ca="1" si="340"/>
        <v>-224</v>
      </c>
      <c r="K5661" s="391" t="str">
        <f t="shared" ca="1" si="341"/>
        <v>54,00</v>
      </c>
      <c r="L5661" s="379"/>
      <c r="O5661" s="379"/>
    </row>
    <row r="5662" spans="1:15">
      <c r="A5662" s="417" t="s">
        <v>2155</v>
      </c>
      <c r="B5662" s="417" t="s">
        <v>18433</v>
      </c>
      <c r="C5662" s="417" t="s">
        <v>2281</v>
      </c>
      <c r="D5662" s="417" t="s">
        <v>12018</v>
      </c>
      <c r="E5662" s="391">
        <v>0.13</v>
      </c>
      <c r="F5662" s="418">
        <v>44270</v>
      </c>
      <c r="G5662" s="417" t="s">
        <v>2283</v>
      </c>
      <c r="I5662" s="379">
        <f t="shared" ca="1" si="339"/>
        <v>-301</v>
      </c>
      <c r="J5662" s="379">
        <f t="shared" ca="1" si="340"/>
        <v>-209</v>
      </c>
      <c r="K5662" s="391" t="str">
        <f t="shared" ca="1" si="341"/>
        <v>44,00</v>
      </c>
      <c r="L5662" s="379"/>
      <c r="O5662" s="379"/>
    </row>
    <row r="5663" spans="1:15">
      <c r="A5663" s="417" t="s">
        <v>2155</v>
      </c>
      <c r="B5663" s="417" t="s">
        <v>18434</v>
      </c>
      <c r="C5663" s="417" t="s">
        <v>2281</v>
      </c>
      <c r="D5663" s="417" t="s">
        <v>18435</v>
      </c>
      <c r="E5663" s="391">
        <v>0.04</v>
      </c>
      <c r="F5663" s="418">
        <v>44270</v>
      </c>
      <c r="G5663" s="417" t="s">
        <v>2283</v>
      </c>
      <c r="I5663" s="379">
        <f t="shared" ca="1" si="339"/>
        <v>-301</v>
      </c>
      <c r="J5663" s="379">
        <f t="shared" ca="1" si="340"/>
        <v>-209</v>
      </c>
      <c r="K5663" s="391" t="str">
        <f t="shared" ca="1" si="341"/>
        <v>46,00</v>
      </c>
      <c r="L5663" s="379"/>
      <c r="O5663" s="379"/>
    </row>
    <row r="5664" spans="1:15">
      <c r="A5664" s="417" t="s">
        <v>2155</v>
      </c>
      <c r="B5664" s="417" t="s">
        <v>12015</v>
      </c>
      <c r="C5664" s="417" t="s">
        <v>2332</v>
      </c>
      <c r="D5664" s="417" t="s">
        <v>12016</v>
      </c>
      <c r="E5664" s="391">
        <v>1</v>
      </c>
      <c r="F5664" s="418">
        <v>44214</v>
      </c>
      <c r="G5664" s="417" t="s">
        <v>2286</v>
      </c>
      <c r="I5664" s="379">
        <f t="shared" ca="1" si="339"/>
        <v>-357</v>
      </c>
      <c r="J5664" s="379">
        <f t="shared" ca="1" si="340"/>
        <v>-247</v>
      </c>
      <c r="K5664" s="391" t="str">
        <f t="shared" ca="1" si="341"/>
        <v>43,00</v>
      </c>
      <c r="L5664" s="379"/>
      <c r="O5664" s="379"/>
    </row>
    <row r="5665" spans="1:15">
      <c r="A5665" s="417" t="s">
        <v>2155</v>
      </c>
      <c r="B5665" s="417" t="s">
        <v>12017</v>
      </c>
      <c r="C5665" s="417" t="s">
        <v>2332</v>
      </c>
      <c r="D5665" s="417" t="s">
        <v>12018</v>
      </c>
      <c r="E5665" s="391">
        <v>0.8</v>
      </c>
      <c r="F5665" s="418">
        <v>44214</v>
      </c>
      <c r="G5665" s="417" t="s">
        <v>2286</v>
      </c>
      <c r="I5665" s="379">
        <f t="shared" ca="1" si="339"/>
        <v>-357</v>
      </c>
      <c r="J5665" s="379">
        <f t="shared" ca="1" si="340"/>
        <v>-247</v>
      </c>
      <c r="K5665" s="391" t="str">
        <f t="shared" ca="1" si="341"/>
        <v>44,00</v>
      </c>
      <c r="L5665" s="379"/>
      <c r="O5665" s="379"/>
    </row>
    <row r="5666" spans="1:15">
      <c r="A5666" s="417" t="s">
        <v>2155</v>
      </c>
      <c r="B5666" s="417" t="s">
        <v>16355</v>
      </c>
      <c r="C5666" s="417" t="s">
        <v>2332</v>
      </c>
      <c r="D5666" s="417" t="s">
        <v>2974</v>
      </c>
      <c r="E5666" s="391">
        <v>0.88</v>
      </c>
      <c r="F5666" s="418">
        <v>44214</v>
      </c>
      <c r="G5666" s="417" t="s">
        <v>2286</v>
      </c>
      <c r="I5666" s="379">
        <f t="shared" ca="1" si="339"/>
        <v>-357</v>
      </c>
      <c r="J5666" s="379">
        <f t="shared" ca="1" si="340"/>
        <v>-247</v>
      </c>
      <c r="K5666" s="391" t="str">
        <f t="shared" ca="1" si="341"/>
        <v>51,00</v>
      </c>
      <c r="L5666" s="379"/>
      <c r="O5666" s="379"/>
    </row>
    <row r="5667" spans="1:15">
      <c r="A5667" s="417" t="s">
        <v>2155</v>
      </c>
      <c r="B5667" s="417" t="s">
        <v>17877</v>
      </c>
      <c r="C5667" s="417" t="s">
        <v>2332</v>
      </c>
      <c r="D5667" s="417" t="s">
        <v>17878</v>
      </c>
      <c r="E5667" s="391">
        <v>0.54</v>
      </c>
      <c r="F5667" s="418">
        <v>44249</v>
      </c>
      <c r="G5667" s="417" t="s">
        <v>2286</v>
      </c>
      <c r="I5667" s="379">
        <f t="shared" ca="1" si="339"/>
        <v>-322</v>
      </c>
      <c r="J5667" s="379">
        <f t="shared" ca="1" si="340"/>
        <v>-224</v>
      </c>
      <c r="K5667" s="391" t="str">
        <f t="shared" ca="1" si="341"/>
        <v>42,50</v>
      </c>
      <c r="L5667" s="379"/>
      <c r="O5667" s="379"/>
    </row>
    <row r="5668" spans="1:15">
      <c r="A5668" s="417" t="s">
        <v>2155</v>
      </c>
      <c r="B5668" s="417" t="s">
        <v>17135</v>
      </c>
      <c r="C5668" s="417" t="s">
        <v>2332</v>
      </c>
      <c r="D5668" s="417" t="s">
        <v>17136</v>
      </c>
      <c r="E5668" s="391">
        <v>0.89</v>
      </c>
      <c r="F5668" s="418">
        <v>44249</v>
      </c>
      <c r="G5668" s="417" t="s">
        <v>2286</v>
      </c>
      <c r="I5668" s="379">
        <f t="shared" ca="1" si="339"/>
        <v>-322</v>
      </c>
      <c r="J5668" s="379">
        <f t="shared" ca="1" si="340"/>
        <v>-224</v>
      </c>
      <c r="K5668" s="391" t="str">
        <f t="shared" ca="1" si="341"/>
        <v>45,00</v>
      </c>
      <c r="L5668" s="379"/>
      <c r="O5668" s="379"/>
    </row>
    <row r="5669" spans="1:15">
      <c r="A5669" s="417" t="s">
        <v>2155</v>
      </c>
      <c r="B5669" s="417" t="s">
        <v>17137</v>
      </c>
      <c r="C5669" s="417" t="s">
        <v>2332</v>
      </c>
      <c r="D5669" s="417" t="s">
        <v>12014</v>
      </c>
      <c r="E5669" s="391">
        <v>1.19</v>
      </c>
      <c r="F5669" s="418">
        <v>44249</v>
      </c>
      <c r="G5669" s="417" t="s">
        <v>2286</v>
      </c>
      <c r="I5669" s="379">
        <f t="shared" ca="1" si="339"/>
        <v>-322</v>
      </c>
      <c r="J5669" s="379">
        <f t="shared" ca="1" si="340"/>
        <v>-224</v>
      </c>
      <c r="K5669" s="391" t="str">
        <f t="shared" ca="1" si="341"/>
        <v>49,50</v>
      </c>
      <c r="L5669" s="379"/>
      <c r="O5669" s="379"/>
    </row>
    <row r="5670" spans="1:15">
      <c r="A5670" s="417" t="s">
        <v>98</v>
      </c>
      <c r="B5670" s="417" t="s">
        <v>8181</v>
      </c>
      <c r="C5670" s="417" t="s">
        <v>2281</v>
      </c>
      <c r="D5670" s="417" t="s">
        <v>3025</v>
      </c>
      <c r="E5670" s="391">
        <v>1.7</v>
      </c>
      <c r="F5670" s="418">
        <v>44214</v>
      </c>
      <c r="G5670" s="417" t="s">
        <v>2283</v>
      </c>
      <c r="I5670" s="379">
        <f t="shared" ca="1" si="339"/>
        <v>-357</v>
      </c>
      <c r="J5670" s="379">
        <f t="shared" ca="1" si="340"/>
        <v>-247</v>
      </c>
      <c r="K5670" s="391" t="str">
        <f t="shared" ca="1" si="341"/>
        <v>20,00</v>
      </c>
      <c r="L5670" s="379"/>
      <c r="O5670" s="379"/>
    </row>
    <row r="5671" spans="1:15">
      <c r="A5671" s="417" t="s">
        <v>2155</v>
      </c>
      <c r="B5671" s="417" t="s">
        <v>12019</v>
      </c>
      <c r="C5671" s="417" t="s">
        <v>2281</v>
      </c>
      <c r="D5671" s="417" t="s">
        <v>2368</v>
      </c>
      <c r="E5671" s="391">
        <v>1.55</v>
      </c>
      <c r="F5671" s="418">
        <v>44214</v>
      </c>
      <c r="G5671" s="417" t="s">
        <v>2283</v>
      </c>
      <c r="I5671" s="379">
        <f t="shared" ca="1" si="339"/>
        <v>-357</v>
      </c>
      <c r="J5671" s="379">
        <f t="shared" ca="1" si="340"/>
        <v>-247</v>
      </c>
      <c r="K5671" s="391" t="str">
        <f t="shared" ca="1" si="341"/>
        <v>20,50</v>
      </c>
      <c r="L5671" s="379"/>
      <c r="O5671" s="379"/>
    </row>
    <row r="5672" spans="1:15">
      <c r="A5672" s="417" t="s">
        <v>2155</v>
      </c>
      <c r="B5672" s="417" t="s">
        <v>8182</v>
      </c>
      <c r="C5672" s="417" t="s">
        <v>2281</v>
      </c>
      <c r="D5672" s="417" t="s">
        <v>3027</v>
      </c>
      <c r="E5672" s="391">
        <v>1.36</v>
      </c>
      <c r="F5672" s="418">
        <v>44214</v>
      </c>
      <c r="G5672" s="417" t="s">
        <v>2283</v>
      </c>
      <c r="I5672" s="379">
        <f t="shared" ca="1" si="339"/>
        <v>-357</v>
      </c>
      <c r="J5672" s="379">
        <f t="shared" ca="1" si="340"/>
        <v>-247</v>
      </c>
      <c r="K5672" s="391" t="str">
        <f t="shared" ca="1" si="341"/>
        <v>21,00</v>
      </c>
      <c r="L5672" s="379"/>
      <c r="O5672" s="379"/>
    </row>
    <row r="5673" spans="1:15">
      <c r="A5673" s="417" t="s">
        <v>2155</v>
      </c>
      <c r="B5673" s="417" t="s">
        <v>12020</v>
      </c>
      <c r="C5673" s="417" t="s">
        <v>2281</v>
      </c>
      <c r="D5673" s="417" t="s">
        <v>2856</v>
      </c>
      <c r="E5673" s="391">
        <v>1.59</v>
      </c>
      <c r="F5673" s="418">
        <v>44214</v>
      </c>
      <c r="G5673" s="417" t="s">
        <v>2283</v>
      </c>
      <c r="I5673" s="379">
        <f t="shared" ca="1" si="339"/>
        <v>-357</v>
      </c>
      <c r="J5673" s="379">
        <f t="shared" ca="1" si="340"/>
        <v>-247</v>
      </c>
      <c r="K5673" s="391" t="str">
        <f t="shared" ca="1" si="341"/>
        <v>21,50</v>
      </c>
      <c r="L5673" s="379"/>
      <c r="O5673" s="379"/>
    </row>
    <row r="5674" spans="1:15">
      <c r="A5674" s="417" t="s">
        <v>2155</v>
      </c>
      <c r="B5674" s="417" t="s">
        <v>8183</v>
      </c>
      <c r="C5674" s="417" t="s">
        <v>2281</v>
      </c>
      <c r="D5674" s="417" t="s">
        <v>2857</v>
      </c>
      <c r="E5674" s="391">
        <v>0.3</v>
      </c>
      <c r="F5674" s="418">
        <v>44214</v>
      </c>
      <c r="G5674" s="417" t="s">
        <v>2283</v>
      </c>
      <c r="I5674" s="379">
        <f t="shared" ca="1" si="339"/>
        <v>-357</v>
      </c>
      <c r="J5674" s="379">
        <f t="shared" ca="1" si="340"/>
        <v>-247</v>
      </c>
      <c r="K5674" s="391" t="str">
        <f t="shared" ca="1" si="341"/>
        <v>22,00</v>
      </c>
      <c r="L5674" s="379"/>
      <c r="O5674" s="379"/>
    </row>
    <row r="5675" spans="1:15">
      <c r="A5675" s="417" t="s">
        <v>2155</v>
      </c>
      <c r="B5675" s="417" t="s">
        <v>12021</v>
      </c>
      <c r="C5675" s="417" t="s">
        <v>2281</v>
      </c>
      <c r="D5675" s="417" t="s">
        <v>2858</v>
      </c>
      <c r="E5675" s="391">
        <v>0.12</v>
      </c>
      <c r="F5675" s="418">
        <v>44214</v>
      </c>
      <c r="G5675" s="417" t="s">
        <v>2283</v>
      </c>
      <c r="I5675" s="379">
        <f t="shared" ca="1" si="339"/>
        <v>-357</v>
      </c>
      <c r="J5675" s="379">
        <f t="shared" ca="1" si="340"/>
        <v>-247</v>
      </c>
      <c r="K5675" s="391" t="str">
        <f t="shared" ca="1" si="341"/>
        <v>22,50</v>
      </c>
      <c r="L5675" s="379"/>
      <c r="O5675" s="379"/>
    </row>
    <row r="5676" spans="1:15">
      <c r="A5676" s="417" t="s">
        <v>2155</v>
      </c>
      <c r="B5676" s="417" t="s">
        <v>8184</v>
      </c>
      <c r="C5676" s="417" t="s">
        <v>2281</v>
      </c>
      <c r="D5676" s="417" t="s">
        <v>2344</v>
      </c>
      <c r="E5676" s="391">
        <v>7.0000000000000007E-2</v>
      </c>
      <c r="F5676" s="418">
        <v>44214</v>
      </c>
      <c r="G5676" s="417" t="s">
        <v>2283</v>
      </c>
      <c r="I5676" s="379">
        <f t="shared" ca="1" si="339"/>
        <v>-357</v>
      </c>
      <c r="J5676" s="379">
        <f t="shared" ca="1" si="340"/>
        <v>-247</v>
      </c>
      <c r="K5676" s="391" t="str">
        <f t="shared" ca="1" si="341"/>
        <v>23,00</v>
      </c>
      <c r="L5676" s="379"/>
      <c r="O5676" s="379"/>
    </row>
    <row r="5677" spans="1:15">
      <c r="A5677" s="417" t="s">
        <v>2155</v>
      </c>
      <c r="B5677" s="417" t="s">
        <v>12022</v>
      </c>
      <c r="C5677" s="417" t="s">
        <v>2281</v>
      </c>
      <c r="D5677" s="417" t="s">
        <v>2836</v>
      </c>
      <c r="E5677" s="391">
        <v>0.03</v>
      </c>
      <c r="F5677" s="418">
        <v>44214</v>
      </c>
      <c r="G5677" s="417" t="s">
        <v>2283</v>
      </c>
      <c r="I5677" s="379">
        <f t="shared" ca="1" si="339"/>
        <v>-357</v>
      </c>
      <c r="J5677" s="379">
        <f t="shared" ca="1" si="340"/>
        <v>-247</v>
      </c>
      <c r="K5677" s="391" t="str">
        <f t="shared" ca="1" si="341"/>
        <v>23,50</v>
      </c>
      <c r="L5677" s="379"/>
      <c r="O5677" s="379"/>
    </row>
    <row r="5678" spans="1:15">
      <c r="A5678" s="417" t="s">
        <v>2155</v>
      </c>
      <c r="B5678" s="417" t="s">
        <v>8185</v>
      </c>
      <c r="C5678" s="417" t="s">
        <v>2281</v>
      </c>
      <c r="D5678" s="417" t="s">
        <v>2837</v>
      </c>
      <c r="E5678" s="391">
        <v>0.03</v>
      </c>
      <c r="F5678" s="418">
        <v>44214</v>
      </c>
      <c r="G5678" s="417" t="s">
        <v>2283</v>
      </c>
      <c r="I5678" s="379">
        <f t="shared" ca="1" si="339"/>
        <v>-357</v>
      </c>
      <c r="J5678" s="379">
        <f t="shared" ca="1" si="340"/>
        <v>-247</v>
      </c>
      <c r="K5678" s="391" t="str">
        <f t="shared" ca="1" si="341"/>
        <v>24,00</v>
      </c>
      <c r="L5678" s="379"/>
      <c r="O5678" s="379"/>
    </row>
    <row r="5679" spans="1:15">
      <c r="A5679" s="417" t="s">
        <v>2155</v>
      </c>
      <c r="B5679" s="417" t="s">
        <v>12023</v>
      </c>
      <c r="C5679" s="417" t="s">
        <v>2281</v>
      </c>
      <c r="D5679" s="417" t="s">
        <v>2832</v>
      </c>
      <c r="E5679" s="391">
        <v>0.06</v>
      </c>
      <c r="F5679" s="418">
        <v>44214</v>
      </c>
      <c r="G5679" s="417" t="s">
        <v>2283</v>
      </c>
      <c r="I5679" s="379">
        <f t="shared" ca="1" si="339"/>
        <v>-357</v>
      </c>
      <c r="J5679" s="379">
        <f t="shared" ca="1" si="340"/>
        <v>-247</v>
      </c>
      <c r="K5679" s="391" t="str">
        <f t="shared" ca="1" si="341"/>
        <v>24,50</v>
      </c>
      <c r="L5679" s="379"/>
      <c r="O5679" s="379"/>
    </row>
    <row r="5680" spans="1:15">
      <c r="A5680" s="417" t="s">
        <v>2155</v>
      </c>
      <c r="B5680" s="417" t="s">
        <v>12024</v>
      </c>
      <c r="C5680" s="417" t="s">
        <v>2281</v>
      </c>
      <c r="D5680" s="417" t="s">
        <v>2838</v>
      </c>
      <c r="E5680" s="391">
        <v>0.02</v>
      </c>
      <c r="F5680" s="418">
        <v>44214</v>
      </c>
      <c r="G5680" s="417" t="s">
        <v>2283</v>
      </c>
      <c r="I5680" s="379">
        <f t="shared" ca="1" si="339"/>
        <v>-357</v>
      </c>
      <c r="J5680" s="379">
        <f t="shared" ca="1" si="340"/>
        <v>-247</v>
      </c>
      <c r="K5680" s="391" t="str">
        <f t="shared" ca="1" si="341"/>
        <v>25,00</v>
      </c>
      <c r="L5680" s="379"/>
      <c r="O5680" s="379"/>
    </row>
    <row r="5681" spans="1:15">
      <c r="A5681" s="417" t="s">
        <v>2155</v>
      </c>
      <c r="B5681" s="417" t="s">
        <v>12025</v>
      </c>
      <c r="C5681" s="417" t="s">
        <v>2281</v>
      </c>
      <c r="D5681" s="417" t="s">
        <v>2839</v>
      </c>
      <c r="E5681" s="391">
        <v>0.02</v>
      </c>
      <c r="F5681" s="418">
        <v>44214</v>
      </c>
      <c r="G5681" s="417" t="s">
        <v>2283</v>
      </c>
      <c r="I5681" s="379">
        <f t="shared" ca="1" si="339"/>
        <v>-357</v>
      </c>
      <c r="J5681" s="379">
        <f t="shared" ca="1" si="340"/>
        <v>-247</v>
      </c>
      <c r="K5681" s="391" t="str">
        <f t="shared" ca="1" si="341"/>
        <v>25,50</v>
      </c>
      <c r="L5681" s="379"/>
      <c r="O5681" s="379"/>
    </row>
    <row r="5682" spans="1:15">
      <c r="A5682" s="417" t="s">
        <v>2155</v>
      </c>
      <c r="B5682" s="417" t="s">
        <v>12026</v>
      </c>
      <c r="C5682" s="417" t="s">
        <v>2281</v>
      </c>
      <c r="D5682" s="417" t="s">
        <v>2840</v>
      </c>
      <c r="E5682" s="391">
        <v>0.05</v>
      </c>
      <c r="F5682" s="418">
        <v>44214</v>
      </c>
      <c r="G5682" s="417" t="s">
        <v>2283</v>
      </c>
      <c r="I5682" s="379">
        <f t="shared" ca="1" si="339"/>
        <v>-357</v>
      </c>
      <c r="J5682" s="379">
        <f t="shared" ca="1" si="340"/>
        <v>-247</v>
      </c>
      <c r="K5682" s="391" t="str">
        <f t="shared" ca="1" si="341"/>
        <v>26,00</v>
      </c>
      <c r="L5682" s="379"/>
      <c r="O5682" s="379"/>
    </row>
    <row r="5683" spans="1:15">
      <c r="A5683" s="417" t="s">
        <v>2155</v>
      </c>
      <c r="B5683" s="417" t="s">
        <v>12027</v>
      </c>
      <c r="C5683" s="417" t="s">
        <v>2281</v>
      </c>
      <c r="D5683" s="417" t="s">
        <v>3025</v>
      </c>
      <c r="E5683" s="391">
        <v>2.04</v>
      </c>
      <c r="F5683" s="418">
        <v>44249</v>
      </c>
      <c r="G5683" s="417" t="s">
        <v>2283</v>
      </c>
      <c r="I5683" s="379">
        <f t="shared" ca="1" si="339"/>
        <v>-322</v>
      </c>
      <c r="J5683" s="379">
        <f t="shared" ca="1" si="340"/>
        <v>-224</v>
      </c>
      <c r="K5683" s="391" t="str">
        <f t="shared" ca="1" si="341"/>
        <v>20,00</v>
      </c>
      <c r="L5683" s="379"/>
      <c r="O5683" s="379"/>
    </row>
    <row r="5684" spans="1:15">
      <c r="A5684" s="417" t="s">
        <v>2155</v>
      </c>
      <c r="B5684" s="417" t="s">
        <v>12028</v>
      </c>
      <c r="C5684" s="417" t="s">
        <v>2281</v>
      </c>
      <c r="D5684" s="417" t="s">
        <v>3027</v>
      </c>
      <c r="E5684" s="391">
        <v>1.9</v>
      </c>
      <c r="F5684" s="418">
        <v>44249</v>
      </c>
      <c r="G5684" s="417" t="s">
        <v>2283</v>
      </c>
      <c r="I5684" s="379">
        <f t="shared" ca="1" si="339"/>
        <v>-322</v>
      </c>
      <c r="J5684" s="379">
        <f t="shared" ca="1" si="340"/>
        <v>-224</v>
      </c>
      <c r="K5684" s="391" t="str">
        <f t="shared" ca="1" si="341"/>
        <v>21,00</v>
      </c>
      <c r="L5684" s="379"/>
      <c r="O5684" s="379"/>
    </row>
    <row r="5685" spans="1:15">
      <c r="A5685" s="417" t="s">
        <v>2155</v>
      </c>
      <c r="B5685" s="417" t="s">
        <v>12029</v>
      </c>
      <c r="C5685" s="417" t="s">
        <v>2281</v>
      </c>
      <c r="D5685" s="417" t="s">
        <v>2857</v>
      </c>
      <c r="E5685" s="391">
        <v>0.9</v>
      </c>
      <c r="F5685" s="418">
        <v>44249</v>
      </c>
      <c r="G5685" s="417" t="s">
        <v>2283</v>
      </c>
      <c r="I5685" s="379">
        <f t="shared" ca="1" si="339"/>
        <v>-322</v>
      </c>
      <c r="J5685" s="379">
        <f t="shared" ca="1" si="340"/>
        <v>-224</v>
      </c>
      <c r="K5685" s="391" t="str">
        <f t="shared" ca="1" si="341"/>
        <v>22,00</v>
      </c>
      <c r="L5685" s="379"/>
      <c r="O5685" s="379"/>
    </row>
    <row r="5686" spans="1:15">
      <c r="A5686" s="417" t="s">
        <v>2155</v>
      </c>
      <c r="B5686" s="417" t="s">
        <v>12030</v>
      </c>
      <c r="C5686" s="417" t="s">
        <v>2281</v>
      </c>
      <c r="D5686" s="417" t="s">
        <v>2858</v>
      </c>
      <c r="E5686" s="391">
        <v>0.68</v>
      </c>
      <c r="F5686" s="418">
        <v>44249</v>
      </c>
      <c r="G5686" s="417" t="s">
        <v>2283</v>
      </c>
      <c r="I5686" s="379">
        <f t="shared" ca="1" si="339"/>
        <v>-322</v>
      </c>
      <c r="J5686" s="379">
        <f t="shared" ca="1" si="340"/>
        <v>-224</v>
      </c>
      <c r="K5686" s="391" t="str">
        <f t="shared" ca="1" si="341"/>
        <v>22,50</v>
      </c>
      <c r="L5686" s="379"/>
      <c r="O5686" s="379"/>
    </row>
    <row r="5687" spans="1:15">
      <c r="A5687" s="417" t="s">
        <v>2155</v>
      </c>
      <c r="B5687" s="417" t="s">
        <v>12031</v>
      </c>
      <c r="C5687" s="417" t="s">
        <v>2281</v>
      </c>
      <c r="D5687" s="417" t="s">
        <v>2344</v>
      </c>
      <c r="E5687" s="391">
        <v>0.48</v>
      </c>
      <c r="F5687" s="418">
        <v>44249</v>
      </c>
      <c r="G5687" s="417" t="s">
        <v>2283</v>
      </c>
      <c r="I5687" s="379">
        <f t="shared" ca="1" si="339"/>
        <v>-322</v>
      </c>
      <c r="J5687" s="379">
        <f t="shared" ca="1" si="340"/>
        <v>-224</v>
      </c>
      <c r="K5687" s="391" t="str">
        <f t="shared" ca="1" si="341"/>
        <v>23,00</v>
      </c>
      <c r="L5687" s="379"/>
      <c r="O5687" s="379"/>
    </row>
    <row r="5688" spans="1:15">
      <c r="A5688" s="417" t="s">
        <v>2155</v>
      </c>
      <c r="B5688" s="417" t="s">
        <v>12032</v>
      </c>
      <c r="C5688" s="417" t="s">
        <v>2281</v>
      </c>
      <c r="D5688" s="417" t="s">
        <v>2836</v>
      </c>
      <c r="E5688" s="391">
        <v>0.41</v>
      </c>
      <c r="F5688" s="418">
        <v>44249</v>
      </c>
      <c r="G5688" s="417" t="s">
        <v>2283</v>
      </c>
      <c r="I5688" s="379">
        <f t="shared" ca="1" si="339"/>
        <v>-322</v>
      </c>
      <c r="J5688" s="379">
        <f t="shared" ca="1" si="340"/>
        <v>-224</v>
      </c>
      <c r="K5688" s="391" t="str">
        <f t="shared" ca="1" si="341"/>
        <v>23,50</v>
      </c>
      <c r="L5688" s="379"/>
      <c r="O5688" s="379"/>
    </row>
    <row r="5689" spans="1:15">
      <c r="A5689" s="417" t="s">
        <v>2155</v>
      </c>
      <c r="B5689" s="417" t="s">
        <v>12033</v>
      </c>
      <c r="C5689" s="417" t="s">
        <v>2281</v>
      </c>
      <c r="D5689" s="417" t="s">
        <v>2837</v>
      </c>
      <c r="E5689" s="391">
        <v>0.22</v>
      </c>
      <c r="F5689" s="418">
        <v>44249</v>
      </c>
      <c r="G5689" s="417" t="s">
        <v>2283</v>
      </c>
      <c r="I5689" s="379">
        <f t="shared" ca="1" si="339"/>
        <v>-322</v>
      </c>
      <c r="J5689" s="379">
        <f t="shared" ca="1" si="340"/>
        <v>-224</v>
      </c>
      <c r="K5689" s="391" t="str">
        <f t="shared" ca="1" si="341"/>
        <v>24,00</v>
      </c>
      <c r="L5689" s="379"/>
      <c r="O5689" s="379"/>
    </row>
    <row r="5690" spans="1:15">
      <c r="A5690" s="417" t="s">
        <v>2155</v>
      </c>
      <c r="B5690" s="417" t="s">
        <v>12034</v>
      </c>
      <c r="C5690" s="417" t="s">
        <v>2281</v>
      </c>
      <c r="D5690" s="417" t="s">
        <v>2838</v>
      </c>
      <c r="E5690" s="391">
        <v>0.09</v>
      </c>
      <c r="F5690" s="418">
        <v>44249</v>
      </c>
      <c r="G5690" s="417" t="s">
        <v>2283</v>
      </c>
      <c r="I5690" s="379">
        <f t="shared" ca="1" si="339"/>
        <v>-322</v>
      </c>
      <c r="J5690" s="379">
        <f t="shared" ca="1" si="340"/>
        <v>-224</v>
      </c>
      <c r="K5690" s="391" t="str">
        <f t="shared" ca="1" si="341"/>
        <v>25,00</v>
      </c>
      <c r="L5690" s="379"/>
      <c r="O5690" s="379"/>
    </row>
    <row r="5691" spans="1:15">
      <c r="A5691" s="417" t="s">
        <v>2155</v>
      </c>
      <c r="B5691" s="417" t="s">
        <v>12035</v>
      </c>
      <c r="C5691" s="417" t="s">
        <v>2281</v>
      </c>
      <c r="D5691" s="417" t="s">
        <v>2839</v>
      </c>
      <c r="E5691" s="391">
        <v>0.25</v>
      </c>
      <c r="F5691" s="418">
        <v>44249</v>
      </c>
      <c r="G5691" s="417" t="s">
        <v>2283</v>
      </c>
      <c r="I5691" s="379">
        <f t="shared" ca="1" si="339"/>
        <v>-322</v>
      </c>
      <c r="J5691" s="379">
        <f t="shared" ca="1" si="340"/>
        <v>-224</v>
      </c>
      <c r="K5691" s="391" t="str">
        <f t="shared" ca="1" si="341"/>
        <v>25,50</v>
      </c>
      <c r="L5691" s="379"/>
      <c r="O5691" s="379"/>
    </row>
    <row r="5692" spans="1:15">
      <c r="A5692" s="417" t="s">
        <v>2155</v>
      </c>
      <c r="B5692" s="417" t="s">
        <v>12036</v>
      </c>
      <c r="C5692" s="417" t="s">
        <v>2281</v>
      </c>
      <c r="D5692" s="417" t="s">
        <v>2840</v>
      </c>
      <c r="E5692" s="391">
        <v>0.1</v>
      </c>
      <c r="F5692" s="418">
        <v>44249</v>
      </c>
      <c r="G5692" s="417" t="s">
        <v>2283</v>
      </c>
      <c r="I5692" s="379">
        <f t="shared" ca="1" si="339"/>
        <v>-322</v>
      </c>
      <c r="J5692" s="379">
        <f t="shared" ca="1" si="340"/>
        <v>-224</v>
      </c>
      <c r="K5692" s="391" t="str">
        <f t="shared" ca="1" si="341"/>
        <v>26,00</v>
      </c>
      <c r="L5692" s="379"/>
      <c r="O5692" s="379"/>
    </row>
    <row r="5693" spans="1:15">
      <c r="A5693" s="417" t="s">
        <v>2155</v>
      </c>
      <c r="B5693" s="417" t="s">
        <v>12037</v>
      </c>
      <c r="C5693" s="417" t="s">
        <v>2281</v>
      </c>
      <c r="D5693" s="417" t="s">
        <v>2843</v>
      </c>
      <c r="E5693" s="391">
        <v>0.03</v>
      </c>
      <c r="F5693" s="418">
        <v>44249</v>
      </c>
      <c r="G5693" s="417" t="s">
        <v>2283</v>
      </c>
      <c r="I5693" s="379">
        <f t="shared" ca="1" si="339"/>
        <v>-322</v>
      </c>
      <c r="J5693" s="379">
        <f t="shared" ca="1" si="340"/>
        <v>-224</v>
      </c>
      <c r="K5693" s="391" t="str">
        <f t="shared" ca="1" si="341"/>
        <v>27,50</v>
      </c>
      <c r="L5693" s="379"/>
      <c r="O5693" s="379"/>
    </row>
    <row r="5694" spans="1:15">
      <c r="A5694" s="417" t="s">
        <v>2155</v>
      </c>
      <c r="B5694" s="417" t="s">
        <v>17879</v>
      </c>
      <c r="C5694" s="417" t="s">
        <v>2281</v>
      </c>
      <c r="D5694" s="417" t="s">
        <v>2857</v>
      </c>
      <c r="E5694" s="391">
        <v>1.1200000000000001</v>
      </c>
      <c r="F5694" s="418">
        <v>44270</v>
      </c>
      <c r="G5694" s="417" t="s">
        <v>2283</v>
      </c>
      <c r="I5694" s="379">
        <f t="shared" ca="1" si="339"/>
        <v>-301</v>
      </c>
      <c r="J5694" s="379">
        <f t="shared" ca="1" si="340"/>
        <v>-209</v>
      </c>
      <c r="K5694" s="391" t="str">
        <f t="shared" ca="1" si="341"/>
        <v>22,00</v>
      </c>
      <c r="L5694" s="379"/>
      <c r="O5694" s="379"/>
    </row>
    <row r="5695" spans="1:15">
      <c r="A5695" s="417" t="s">
        <v>2155</v>
      </c>
      <c r="B5695" s="417" t="s">
        <v>18436</v>
      </c>
      <c r="C5695" s="417" t="s">
        <v>2281</v>
      </c>
      <c r="D5695" s="417" t="s">
        <v>2344</v>
      </c>
      <c r="E5695" s="391">
        <v>0.85</v>
      </c>
      <c r="F5695" s="418">
        <v>44270</v>
      </c>
      <c r="G5695" s="417" t="s">
        <v>2283</v>
      </c>
      <c r="I5695" s="379">
        <f t="shared" ca="1" si="339"/>
        <v>-301</v>
      </c>
      <c r="J5695" s="379">
        <f t="shared" ca="1" si="340"/>
        <v>-209</v>
      </c>
      <c r="K5695" s="391" t="str">
        <f t="shared" ca="1" si="341"/>
        <v>23,00</v>
      </c>
      <c r="L5695" s="379"/>
      <c r="O5695" s="379"/>
    </row>
    <row r="5696" spans="1:15">
      <c r="A5696" s="417" t="s">
        <v>2155</v>
      </c>
      <c r="B5696" s="417" t="s">
        <v>17138</v>
      </c>
      <c r="C5696" s="417" t="s">
        <v>2281</v>
      </c>
      <c r="D5696" s="417" t="s">
        <v>2837</v>
      </c>
      <c r="E5696" s="391">
        <v>0.4</v>
      </c>
      <c r="F5696" s="418">
        <v>44270</v>
      </c>
      <c r="G5696" s="417" t="s">
        <v>2283</v>
      </c>
      <c r="I5696" s="379">
        <f t="shared" ca="1" si="339"/>
        <v>-301</v>
      </c>
      <c r="J5696" s="379">
        <f t="shared" ca="1" si="340"/>
        <v>-209</v>
      </c>
      <c r="K5696" s="391" t="str">
        <f t="shared" ca="1" si="341"/>
        <v>24,00</v>
      </c>
      <c r="L5696" s="379"/>
      <c r="O5696" s="379"/>
    </row>
    <row r="5697" spans="1:15">
      <c r="A5697" s="417" t="s">
        <v>2155</v>
      </c>
      <c r="B5697" s="417" t="s">
        <v>6980</v>
      </c>
      <c r="C5697" s="417" t="s">
        <v>2281</v>
      </c>
      <c r="D5697" s="417" t="s">
        <v>4038</v>
      </c>
      <c r="E5697" s="391">
        <v>2.8</v>
      </c>
      <c r="F5697" s="418">
        <v>44305</v>
      </c>
      <c r="G5697" s="417" t="s">
        <v>2286</v>
      </c>
      <c r="I5697" s="379">
        <f t="shared" ca="1" si="339"/>
        <v>-266</v>
      </c>
      <c r="J5697" s="379">
        <f t="shared" ca="1" si="340"/>
        <v>-185</v>
      </c>
      <c r="K5697" s="391" t="str">
        <f t="shared" ca="1" si="341"/>
        <v>18,70</v>
      </c>
      <c r="L5697" s="379"/>
      <c r="O5697" s="379"/>
    </row>
    <row r="5698" spans="1:15">
      <c r="A5698" s="417" t="s">
        <v>2155</v>
      </c>
      <c r="B5698" s="417" t="s">
        <v>17880</v>
      </c>
      <c r="C5698" s="417" t="s">
        <v>2281</v>
      </c>
      <c r="D5698" s="417" t="s">
        <v>4040</v>
      </c>
      <c r="E5698" s="391">
        <v>2.5</v>
      </c>
      <c r="F5698" s="418">
        <v>44305</v>
      </c>
      <c r="G5698" s="417" t="s">
        <v>2286</v>
      </c>
      <c r="I5698" s="379">
        <f t="shared" ca="1" si="339"/>
        <v>-266</v>
      </c>
      <c r="J5698" s="379">
        <f t="shared" ca="1" si="340"/>
        <v>-185</v>
      </c>
      <c r="K5698" s="391" t="str">
        <f t="shared" ca="1" si="341"/>
        <v>20,70</v>
      </c>
      <c r="L5698" s="379"/>
      <c r="O5698" s="379"/>
    </row>
    <row r="5699" spans="1:15">
      <c r="A5699" s="417" t="s">
        <v>2155</v>
      </c>
      <c r="B5699" s="417" t="s">
        <v>4028</v>
      </c>
      <c r="C5699" s="417" t="s">
        <v>2281</v>
      </c>
      <c r="D5699" s="417" t="s">
        <v>4029</v>
      </c>
      <c r="E5699" s="391">
        <v>1</v>
      </c>
      <c r="F5699" s="418">
        <v>44305</v>
      </c>
      <c r="G5699" s="417" t="s">
        <v>2286</v>
      </c>
      <c r="I5699" s="379">
        <f t="shared" ca="1" si="339"/>
        <v>-266</v>
      </c>
      <c r="J5699" s="379">
        <f t="shared" ca="1" si="340"/>
        <v>-185</v>
      </c>
      <c r="K5699" s="391" t="str">
        <f t="shared" ca="1" si="341"/>
        <v>23,70</v>
      </c>
      <c r="L5699" s="379"/>
      <c r="O5699" s="379"/>
    </row>
    <row r="5700" spans="1:15">
      <c r="A5700" s="417" t="s">
        <v>2155</v>
      </c>
      <c r="B5700" s="417" t="s">
        <v>12038</v>
      </c>
      <c r="C5700" s="417" t="s">
        <v>2332</v>
      </c>
      <c r="D5700" s="417" t="s">
        <v>2327</v>
      </c>
      <c r="E5700" s="391">
        <v>0.01</v>
      </c>
      <c r="F5700" s="418">
        <v>44214</v>
      </c>
      <c r="G5700" s="417" t="s">
        <v>2286</v>
      </c>
      <c r="I5700" s="379">
        <f t="shared" ca="1" si="339"/>
        <v>-357</v>
      </c>
      <c r="J5700" s="379">
        <f t="shared" ca="1" si="340"/>
        <v>-247</v>
      </c>
      <c r="K5700" s="391" t="str">
        <f t="shared" ca="1" si="341"/>
        <v>16,00</v>
      </c>
      <c r="L5700" s="379"/>
      <c r="O5700" s="379"/>
    </row>
    <row r="5701" spans="1:15">
      <c r="A5701" s="417" t="s">
        <v>2155</v>
      </c>
      <c r="B5701" s="417" t="s">
        <v>12039</v>
      </c>
      <c r="C5701" s="417" t="s">
        <v>2332</v>
      </c>
      <c r="D5701" s="417" t="s">
        <v>2294</v>
      </c>
      <c r="E5701" s="391">
        <v>0.1</v>
      </c>
      <c r="F5701" s="418">
        <v>44214</v>
      </c>
      <c r="G5701" s="417" t="s">
        <v>2286</v>
      </c>
      <c r="I5701" s="379">
        <f t="shared" ca="1" si="339"/>
        <v>-357</v>
      </c>
      <c r="J5701" s="379">
        <f t="shared" ca="1" si="340"/>
        <v>-247</v>
      </c>
      <c r="K5701" s="391" t="str">
        <f t="shared" ca="1" si="341"/>
        <v>17,00</v>
      </c>
      <c r="L5701" s="379"/>
      <c r="O5701" s="379"/>
    </row>
    <row r="5702" spans="1:15">
      <c r="A5702" s="417" t="s">
        <v>2155</v>
      </c>
      <c r="B5702" s="417" t="s">
        <v>12040</v>
      </c>
      <c r="C5702" s="417" t="s">
        <v>2332</v>
      </c>
      <c r="D5702" s="417" t="s">
        <v>2296</v>
      </c>
      <c r="E5702" s="391">
        <v>0.15</v>
      </c>
      <c r="F5702" s="418">
        <v>44214</v>
      </c>
      <c r="G5702" s="417" t="s">
        <v>2286</v>
      </c>
      <c r="I5702" s="379">
        <f t="shared" ca="1" si="339"/>
        <v>-357</v>
      </c>
      <c r="J5702" s="379">
        <f t="shared" ca="1" si="340"/>
        <v>-247</v>
      </c>
      <c r="K5702" s="391" t="str">
        <f t="shared" ca="1" si="341"/>
        <v>17,50</v>
      </c>
      <c r="L5702" s="379"/>
      <c r="O5702" s="379"/>
    </row>
    <row r="5703" spans="1:15">
      <c r="A5703" s="417" t="s">
        <v>2155</v>
      </c>
      <c r="B5703" s="417" t="s">
        <v>8186</v>
      </c>
      <c r="C5703" s="417" t="s">
        <v>2332</v>
      </c>
      <c r="D5703" s="417" t="s">
        <v>2298</v>
      </c>
      <c r="E5703" s="391">
        <v>0.04</v>
      </c>
      <c r="F5703" s="418">
        <v>44214</v>
      </c>
      <c r="G5703" s="417" t="s">
        <v>2286</v>
      </c>
      <c r="I5703" s="379">
        <f t="shared" ca="1" si="339"/>
        <v>-357</v>
      </c>
      <c r="J5703" s="379">
        <f t="shared" ca="1" si="340"/>
        <v>-247</v>
      </c>
      <c r="K5703" s="391" t="str">
        <f t="shared" ca="1" si="341"/>
        <v>18,00</v>
      </c>
      <c r="L5703" s="379"/>
      <c r="O5703" s="379"/>
    </row>
    <row r="5704" spans="1:15">
      <c r="A5704" s="417" t="s">
        <v>2155</v>
      </c>
      <c r="B5704" s="417" t="s">
        <v>6981</v>
      </c>
      <c r="C5704" s="417" t="s">
        <v>2332</v>
      </c>
      <c r="D5704" s="417" t="s">
        <v>2300</v>
      </c>
      <c r="E5704" s="391">
        <v>0.1</v>
      </c>
      <c r="F5704" s="418">
        <v>44214</v>
      </c>
      <c r="G5704" s="417" t="s">
        <v>2286</v>
      </c>
      <c r="I5704" s="379">
        <f t="shared" ca="1" si="339"/>
        <v>-357</v>
      </c>
      <c r="J5704" s="379">
        <f t="shared" ca="1" si="340"/>
        <v>-247</v>
      </c>
      <c r="K5704" s="391" t="str">
        <f t="shared" ca="1" si="341"/>
        <v>18,50</v>
      </c>
      <c r="L5704" s="379"/>
      <c r="O5704" s="379"/>
    </row>
    <row r="5705" spans="1:15">
      <c r="A5705" s="417" t="s">
        <v>2155</v>
      </c>
      <c r="B5705" s="417" t="s">
        <v>6982</v>
      </c>
      <c r="C5705" s="417" t="s">
        <v>2332</v>
      </c>
      <c r="D5705" s="417" t="s">
        <v>2302</v>
      </c>
      <c r="E5705" s="391">
        <v>0.06</v>
      </c>
      <c r="F5705" s="418">
        <v>44214</v>
      </c>
      <c r="G5705" s="417" t="s">
        <v>2286</v>
      </c>
      <c r="I5705" s="379">
        <f t="shared" ca="1" si="339"/>
        <v>-357</v>
      </c>
      <c r="J5705" s="379">
        <f t="shared" ca="1" si="340"/>
        <v>-247</v>
      </c>
      <c r="K5705" s="391" t="str">
        <f t="shared" ca="1" si="341"/>
        <v>19,00</v>
      </c>
      <c r="L5705" s="379"/>
      <c r="O5705" s="379"/>
    </row>
    <row r="5706" spans="1:15">
      <c r="A5706" s="417" t="s">
        <v>2155</v>
      </c>
      <c r="B5706" s="417" t="s">
        <v>8187</v>
      </c>
      <c r="C5706" s="417" t="s">
        <v>2332</v>
      </c>
      <c r="D5706" s="417" t="s">
        <v>3023</v>
      </c>
      <c r="E5706" s="391">
        <v>0.02</v>
      </c>
      <c r="F5706" s="418">
        <v>44214</v>
      </c>
      <c r="G5706" s="417" t="s">
        <v>2286</v>
      </c>
      <c r="I5706" s="379">
        <f t="shared" ref="I5706:I5769" ca="1" si="342">IF(F5706&lt;&gt;"",F5706-$I$199,"")</f>
        <v>-357</v>
      </c>
      <c r="J5706" s="379">
        <f t="shared" ref="J5706:J5769" ca="1" si="343">IF(I5706&lt;&gt;"",NETWORKDAYS($I$199,F5706-1,$N$201:$N$224),"")</f>
        <v>-247</v>
      </c>
      <c r="K5706" s="391" t="str">
        <f t="shared" ref="K5706:K5769" ca="1" si="344">IF(I5706&lt;&gt;"",RIGHT(D5706,LEN(D5706)-FIND(" ",D5706)),"")</f>
        <v>19,50</v>
      </c>
      <c r="L5706" s="379"/>
      <c r="O5706" s="379"/>
    </row>
    <row r="5707" spans="1:15">
      <c r="A5707" s="417" t="s">
        <v>2155</v>
      </c>
      <c r="B5707" s="417" t="s">
        <v>6983</v>
      </c>
      <c r="C5707" s="417" t="s">
        <v>2332</v>
      </c>
      <c r="D5707" s="417" t="s">
        <v>3025</v>
      </c>
      <c r="E5707" s="391">
        <v>0.03</v>
      </c>
      <c r="F5707" s="418">
        <v>44214</v>
      </c>
      <c r="G5707" s="417" t="s">
        <v>2286</v>
      </c>
      <c r="I5707" s="379">
        <f t="shared" ca="1" si="342"/>
        <v>-357</v>
      </c>
      <c r="J5707" s="379">
        <f t="shared" ca="1" si="343"/>
        <v>-247</v>
      </c>
      <c r="K5707" s="391" t="str">
        <f t="shared" ca="1" si="344"/>
        <v>20,00</v>
      </c>
      <c r="L5707" s="379"/>
      <c r="O5707" s="379"/>
    </row>
    <row r="5708" spans="1:15">
      <c r="A5708" s="417" t="s">
        <v>2155</v>
      </c>
      <c r="B5708" s="417" t="s">
        <v>8188</v>
      </c>
      <c r="C5708" s="417" t="s">
        <v>2332</v>
      </c>
      <c r="D5708" s="417" t="s">
        <v>2368</v>
      </c>
      <c r="E5708" s="391">
        <v>0.03</v>
      </c>
      <c r="F5708" s="418">
        <v>44214</v>
      </c>
      <c r="G5708" s="417" t="s">
        <v>2286</v>
      </c>
      <c r="I5708" s="379">
        <f t="shared" ca="1" si="342"/>
        <v>-357</v>
      </c>
      <c r="J5708" s="379">
        <f t="shared" ca="1" si="343"/>
        <v>-247</v>
      </c>
      <c r="K5708" s="391" t="str">
        <f t="shared" ca="1" si="344"/>
        <v>20,50</v>
      </c>
      <c r="L5708" s="379"/>
      <c r="O5708" s="379"/>
    </row>
    <row r="5709" spans="1:15">
      <c r="A5709" s="417" t="s">
        <v>2155</v>
      </c>
      <c r="B5709" s="417" t="s">
        <v>8189</v>
      </c>
      <c r="C5709" s="417" t="s">
        <v>2332</v>
      </c>
      <c r="D5709" s="417" t="s">
        <v>3027</v>
      </c>
      <c r="E5709" s="391">
        <v>7.0000000000000007E-2</v>
      </c>
      <c r="F5709" s="418">
        <v>44214</v>
      </c>
      <c r="G5709" s="417" t="s">
        <v>2286</v>
      </c>
      <c r="I5709" s="379">
        <f t="shared" ca="1" si="342"/>
        <v>-357</v>
      </c>
      <c r="J5709" s="379">
        <f t="shared" ca="1" si="343"/>
        <v>-247</v>
      </c>
      <c r="K5709" s="391" t="str">
        <f t="shared" ca="1" si="344"/>
        <v>21,00</v>
      </c>
      <c r="L5709" s="379"/>
      <c r="O5709" s="379"/>
    </row>
    <row r="5710" spans="1:15">
      <c r="A5710" s="417" t="s">
        <v>2155</v>
      </c>
      <c r="B5710" s="417" t="s">
        <v>8190</v>
      </c>
      <c r="C5710" s="417" t="s">
        <v>2332</v>
      </c>
      <c r="D5710" s="417" t="s">
        <v>2856</v>
      </c>
      <c r="E5710" s="391">
        <v>0.13</v>
      </c>
      <c r="F5710" s="418">
        <v>44214</v>
      </c>
      <c r="G5710" s="417" t="s">
        <v>2286</v>
      </c>
      <c r="I5710" s="379">
        <f t="shared" ca="1" si="342"/>
        <v>-357</v>
      </c>
      <c r="J5710" s="379">
        <f t="shared" ca="1" si="343"/>
        <v>-247</v>
      </c>
      <c r="K5710" s="391" t="str">
        <f t="shared" ca="1" si="344"/>
        <v>21,50</v>
      </c>
      <c r="L5710" s="379"/>
      <c r="O5710" s="379"/>
    </row>
    <row r="5711" spans="1:15">
      <c r="A5711" s="417" t="s">
        <v>2155</v>
      </c>
      <c r="B5711" s="417" t="s">
        <v>8191</v>
      </c>
      <c r="C5711" s="417" t="s">
        <v>2332</v>
      </c>
      <c r="D5711" s="417" t="s">
        <v>2857</v>
      </c>
      <c r="E5711" s="391">
        <v>0.39</v>
      </c>
      <c r="F5711" s="418">
        <v>44214</v>
      </c>
      <c r="G5711" s="417" t="s">
        <v>2286</v>
      </c>
      <c r="I5711" s="379">
        <f t="shared" ca="1" si="342"/>
        <v>-357</v>
      </c>
      <c r="J5711" s="379">
        <f t="shared" ca="1" si="343"/>
        <v>-247</v>
      </c>
      <c r="K5711" s="391" t="str">
        <f t="shared" ca="1" si="344"/>
        <v>22,00</v>
      </c>
      <c r="L5711" s="379"/>
      <c r="O5711" s="379"/>
    </row>
    <row r="5712" spans="1:15">
      <c r="A5712" s="417" t="s">
        <v>2155</v>
      </c>
      <c r="B5712" s="417" t="s">
        <v>12041</v>
      </c>
      <c r="C5712" s="417" t="s">
        <v>2332</v>
      </c>
      <c r="D5712" s="417" t="s">
        <v>2858</v>
      </c>
      <c r="E5712" s="391">
        <v>0.7</v>
      </c>
      <c r="F5712" s="418">
        <v>44214</v>
      </c>
      <c r="G5712" s="417" t="s">
        <v>2286</v>
      </c>
      <c r="I5712" s="379">
        <f t="shared" ca="1" si="342"/>
        <v>-357</v>
      </c>
      <c r="J5712" s="379">
        <f t="shared" ca="1" si="343"/>
        <v>-247</v>
      </c>
      <c r="K5712" s="391" t="str">
        <f t="shared" ca="1" si="344"/>
        <v>22,50</v>
      </c>
      <c r="L5712" s="379"/>
      <c r="O5712" s="379"/>
    </row>
    <row r="5713" spans="1:15">
      <c r="A5713" s="417" t="s">
        <v>2155</v>
      </c>
      <c r="B5713" s="417" t="s">
        <v>12042</v>
      </c>
      <c r="C5713" s="417" t="s">
        <v>2332</v>
      </c>
      <c r="D5713" s="417" t="s">
        <v>2344</v>
      </c>
      <c r="E5713" s="391">
        <v>1.1299999999999999</v>
      </c>
      <c r="F5713" s="418">
        <v>44214</v>
      </c>
      <c r="G5713" s="417" t="s">
        <v>2286</v>
      </c>
      <c r="I5713" s="379">
        <f t="shared" ca="1" si="342"/>
        <v>-357</v>
      </c>
      <c r="J5713" s="379">
        <f t="shared" ca="1" si="343"/>
        <v>-247</v>
      </c>
      <c r="K5713" s="391" t="str">
        <f t="shared" ca="1" si="344"/>
        <v>23,00</v>
      </c>
      <c r="L5713" s="379"/>
      <c r="O5713" s="379"/>
    </row>
    <row r="5714" spans="1:15">
      <c r="A5714" s="417" t="s">
        <v>2155</v>
      </c>
      <c r="B5714" s="417" t="s">
        <v>12043</v>
      </c>
      <c r="C5714" s="417" t="s">
        <v>2332</v>
      </c>
      <c r="D5714" s="417" t="s">
        <v>2837</v>
      </c>
      <c r="E5714" s="391">
        <v>2.38</v>
      </c>
      <c r="F5714" s="418">
        <v>44214</v>
      </c>
      <c r="G5714" s="417" t="s">
        <v>2286</v>
      </c>
      <c r="I5714" s="379">
        <f t="shared" ca="1" si="342"/>
        <v>-357</v>
      </c>
      <c r="J5714" s="379">
        <f t="shared" ca="1" si="343"/>
        <v>-247</v>
      </c>
      <c r="K5714" s="391" t="str">
        <f t="shared" ca="1" si="344"/>
        <v>24,00</v>
      </c>
      <c r="L5714" s="379"/>
      <c r="O5714" s="379"/>
    </row>
    <row r="5715" spans="1:15">
      <c r="A5715" s="417" t="s">
        <v>2155</v>
      </c>
      <c r="B5715" s="417" t="s">
        <v>18437</v>
      </c>
      <c r="C5715" s="417" t="s">
        <v>2332</v>
      </c>
      <c r="D5715" s="417" t="s">
        <v>2842</v>
      </c>
      <c r="E5715" s="391">
        <v>4.7300000000000004</v>
      </c>
      <c r="F5715" s="418">
        <v>44214</v>
      </c>
      <c r="G5715" s="417" t="s">
        <v>2286</v>
      </c>
      <c r="I5715" s="379">
        <f t="shared" ca="1" si="342"/>
        <v>-357</v>
      </c>
      <c r="J5715" s="379">
        <f t="shared" ca="1" si="343"/>
        <v>-247</v>
      </c>
      <c r="K5715" s="391" t="str">
        <f t="shared" ca="1" si="344"/>
        <v>27,00</v>
      </c>
      <c r="L5715" s="379"/>
      <c r="O5715" s="379"/>
    </row>
    <row r="5716" spans="1:15">
      <c r="A5716" s="417" t="s">
        <v>2155</v>
      </c>
      <c r="B5716" s="417" t="s">
        <v>12044</v>
      </c>
      <c r="C5716" s="417" t="s">
        <v>2332</v>
      </c>
      <c r="D5716" s="417" t="s">
        <v>2298</v>
      </c>
      <c r="E5716" s="391">
        <v>0.09</v>
      </c>
      <c r="F5716" s="418">
        <v>44249</v>
      </c>
      <c r="G5716" s="417" t="s">
        <v>2286</v>
      </c>
      <c r="I5716" s="379">
        <f t="shared" ca="1" si="342"/>
        <v>-322</v>
      </c>
      <c r="J5716" s="379">
        <f t="shared" ca="1" si="343"/>
        <v>-224</v>
      </c>
      <c r="K5716" s="391" t="str">
        <f t="shared" ca="1" si="344"/>
        <v>18,00</v>
      </c>
      <c r="L5716" s="379"/>
      <c r="O5716" s="379"/>
    </row>
    <row r="5717" spans="1:15">
      <c r="A5717" s="417" t="s">
        <v>2155</v>
      </c>
      <c r="B5717" s="417" t="s">
        <v>12045</v>
      </c>
      <c r="C5717" s="417" t="s">
        <v>2332</v>
      </c>
      <c r="D5717" s="417" t="s">
        <v>3179</v>
      </c>
      <c r="E5717" s="391">
        <v>0.19</v>
      </c>
      <c r="F5717" s="418">
        <v>44249</v>
      </c>
      <c r="G5717" s="417" t="s">
        <v>2286</v>
      </c>
      <c r="I5717" s="379">
        <f t="shared" ca="1" si="342"/>
        <v>-322</v>
      </c>
      <c r="J5717" s="379">
        <f t="shared" ca="1" si="343"/>
        <v>-224</v>
      </c>
      <c r="K5717" s="391" t="str">
        <f t="shared" ca="1" si="344"/>
        <v>18,75</v>
      </c>
      <c r="L5717" s="379"/>
      <c r="O5717" s="379"/>
    </row>
    <row r="5718" spans="1:15">
      <c r="A5718" s="417" t="s">
        <v>2155</v>
      </c>
      <c r="B5718" s="417" t="s">
        <v>12046</v>
      </c>
      <c r="C5718" s="417" t="s">
        <v>2332</v>
      </c>
      <c r="D5718" s="417" t="s">
        <v>2302</v>
      </c>
      <c r="E5718" s="391">
        <v>0.3</v>
      </c>
      <c r="F5718" s="418">
        <v>44249</v>
      </c>
      <c r="G5718" s="417" t="s">
        <v>2286</v>
      </c>
      <c r="I5718" s="379">
        <f t="shared" ca="1" si="342"/>
        <v>-322</v>
      </c>
      <c r="J5718" s="379">
        <f t="shared" ca="1" si="343"/>
        <v>-224</v>
      </c>
      <c r="K5718" s="391" t="str">
        <f t="shared" ca="1" si="344"/>
        <v>19,00</v>
      </c>
      <c r="L5718" s="379"/>
      <c r="O5718" s="379"/>
    </row>
    <row r="5719" spans="1:15">
      <c r="A5719" s="417" t="s">
        <v>2155</v>
      </c>
      <c r="B5719" s="417" t="s">
        <v>12047</v>
      </c>
      <c r="C5719" s="417" t="s">
        <v>2332</v>
      </c>
      <c r="D5719" s="417" t="s">
        <v>3023</v>
      </c>
      <c r="E5719" s="391">
        <v>0.32</v>
      </c>
      <c r="F5719" s="418">
        <v>44249</v>
      </c>
      <c r="G5719" s="417" t="s">
        <v>2286</v>
      </c>
      <c r="I5719" s="379">
        <f t="shared" ca="1" si="342"/>
        <v>-322</v>
      </c>
      <c r="J5719" s="379">
        <f t="shared" ca="1" si="343"/>
        <v>-224</v>
      </c>
      <c r="K5719" s="391" t="str">
        <f t="shared" ca="1" si="344"/>
        <v>19,50</v>
      </c>
      <c r="L5719" s="379"/>
      <c r="O5719" s="379"/>
    </row>
    <row r="5720" spans="1:15">
      <c r="A5720" s="417" t="s">
        <v>2155</v>
      </c>
      <c r="B5720" s="417" t="s">
        <v>12048</v>
      </c>
      <c r="C5720" s="417" t="s">
        <v>2332</v>
      </c>
      <c r="D5720" s="417" t="s">
        <v>3025</v>
      </c>
      <c r="E5720" s="391">
        <v>0.26</v>
      </c>
      <c r="F5720" s="418">
        <v>44249</v>
      </c>
      <c r="G5720" s="417" t="s">
        <v>2286</v>
      </c>
      <c r="I5720" s="379">
        <f t="shared" ca="1" si="342"/>
        <v>-322</v>
      </c>
      <c r="J5720" s="379">
        <f t="shared" ca="1" si="343"/>
        <v>-224</v>
      </c>
      <c r="K5720" s="391" t="str">
        <f t="shared" ca="1" si="344"/>
        <v>20,00</v>
      </c>
      <c r="L5720" s="379"/>
      <c r="O5720" s="379"/>
    </row>
    <row r="5721" spans="1:15">
      <c r="A5721" s="417" t="s">
        <v>2155</v>
      </c>
      <c r="B5721" s="417" t="s">
        <v>12049</v>
      </c>
      <c r="C5721" s="417" t="s">
        <v>2332</v>
      </c>
      <c r="D5721" s="417" t="s">
        <v>3027</v>
      </c>
      <c r="E5721" s="391">
        <v>0.5</v>
      </c>
      <c r="F5721" s="418">
        <v>44249</v>
      </c>
      <c r="G5721" s="417" t="s">
        <v>2286</v>
      </c>
      <c r="I5721" s="379">
        <f t="shared" ca="1" si="342"/>
        <v>-322</v>
      </c>
      <c r="J5721" s="379">
        <f t="shared" ca="1" si="343"/>
        <v>-224</v>
      </c>
      <c r="K5721" s="391" t="str">
        <f t="shared" ca="1" si="344"/>
        <v>21,00</v>
      </c>
      <c r="L5721" s="379"/>
      <c r="O5721" s="379"/>
    </row>
    <row r="5722" spans="1:15">
      <c r="A5722" s="417" t="s">
        <v>2155</v>
      </c>
      <c r="B5722" s="417" t="s">
        <v>12050</v>
      </c>
      <c r="C5722" s="417" t="s">
        <v>2332</v>
      </c>
      <c r="D5722" s="417" t="s">
        <v>2856</v>
      </c>
      <c r="E5722" s="391">
        <v>0.65</v>
      </c>
      <c r="F5722" s="418">
        <v>44249</v>
      </c>
      <c r="G5722" s="417" t="s">
        <v>2286</v>
      </c>
      <c r="I5722" s="379">
        <f t="shared" ca="1" si="342"/>
        <v>-322</v>
      </c>
      <c r="J5722" s="379">
        <f t="shared" ca="1" si="343"/>
        <v>-224</v>
      </c>
      <c r="K5722" s="391" t="str">
        <f t="shared" ca="1" si="344"/>
        <v>21,50</v>
      </c>
      <c r="L5722" s="379"/>
      <c r="O5722" s="379"/>
    </row>
    <row r="5723" spans="1:15">
      <c r="A5723" s="417" t="s">
        <v>2155</v>
      </c>
      <c r="B5723" s="417" t="s">
        <v>12051</v>
      </c>
      <c r="C5723" s="417" t="s">
        <v>2332</v>
      </c>
      <c r="D5723" s="417" t="s">
        <v>2314</v>
      </c>
      <c r="E5723" s="391">
        <v>0.79</v>
      </c>
      <c r="F5723" s="418">
        <v>44249</v>
      </c>
      <c r="G5723" s="417" t="s">
        <v>2286</v>
      </c>
      <c r="I5723" s="379">
        <f t="shared" ca="1" si="342"/>
        <v>-322</v>
      </c>
      <c r="J5723" s="379">
        <f t="shared" ca="1" si="343"/>
        <v>-224</v>
      </c>
      <c r="K5723" s="391" t="str">
        <f t="shared" ca="1" si="344"/>
        <v>21,75</v>
      </c>
      <c r="L5723" s="379"/>
      <c r="O5723" s="379"/>
    </row>
    <row r="5724" spans="1:15">
      <c r="A5724" s="417" t="s">
        <v>2155</v>
      </c>
      <c r="B5724" s="417" t="s">
        <v>12052</v>
      </c>
      <c r="C5724" s="417" t="s">
        <v>2332</v>
      </c>
      <c r="D5724" s="417" t="s">
        <v>2857</v>
      </c>
      <c r="E5724" s="391">
        <v>0.9</v>
      </c>
      <c r="F5724" s="418">
        <v>44249</v>
      </c>
      <c r="G5724" s="417" t="s">
        <v>2286</v>
      </c>
      <c r="I5724" s="379">
        <f t="shared" ca="1" si="342"/>
        <v>-322</v>
      </c>
      <c r="J5724" s="379">
        <f t="shared" ca="1" si="343"/>
        <v>-224</v>
      </c>
      <c r="K5724" s="391" t="str">
        <f t="shared" ca="1" si="344"/>
        <v>22,00</v>
      </c>
      <c r="L5724" s="379"/>
      <c r="O5724" s="379"/>
    </row>
    <row r="5725" spans="1:15">
      <c r="A5725" s="417" t="s">
        <v>2155</v>
      </c>
      <c r="B5725" s="417" t="s">
        <v>12053</v>
      </c>
      <c r="C5725" s="417" t="s">
        <v>2332</v>
      </c>
      <c r="D5725" s="417" t="s">
        <v>2858</v>
      </c>
      <c r="E5725" s="391">
        <v>1.41</v>
      </c>
      <c r="F5725" s="418">
        <v>44249</v>
      </c>
      <c r="G5725" s="417" t="s">
        <v>2286</v>
      </c>
      <c r="I5725" s="379">
        <f t="shared" ca="1" si="342"/>
        <v>-322</v>
      </c>
      <c r="J5725" s="379">
        <f t="shared" ca="1" si="343"/>
        <v>-224</v>
      </c>
      <c r="K5725" s="391" t="str">
        <f t="shared" ca="1" si="344"/>
        <v>22,50</v>
      </c>
      <c r="L5725" s="379"/>
      <c r="O5725" s="379"/>
    </row>
    <row r="5726" spans="1:15">
      <c r="A5726" s="417" t="s">
        <v>2155</v>
      </c>
      <c r="B5726" s="417" t="s">
        <v>12054</v>
      </c>
      <c r="C5726" s="417" t="s">
        <v>2332</v>
      </c>
      <c r="D5726" s="417" t="s">
        <v>2344</v>
      </c>
      <c r="E5726" s="391">
        <v>1.53</v>
      </c>
      <c r="F5726" s="418">
        <v>44249</v>
      </c>
      <c r="G5726" s="417" t="s">
        <v>2286</v>
      </c>
      <c r="I5726" s="379">
        <f t="shared" ca="1" si="342"/>
        <v>-322</v>
      </c>
      <c r="J5726" s="379">
        <f t="shared" ca="1" si="343"/>
        <v>-224</v>
      </c>
      <c r="K5726" s="391" t="str">
        <f t="shared" ca="1" si="344"/>
        <v>23,00</v>
      </c>
      <c r="L5726" s="379"/>
      <c r="O5726" s="379"/>
    </row>
    <row r="5727" spans="1:15">
      <c r="A5727" s="417" t="s">
        <v>2155</v>
      </c>
      <c r="B5727" s="417" t="s">
        <v>12055</v>
      </c>
      <c r="C5727" s="417" t="s">
        <v>2332</v>
      </c>
      <c r="D5727" s="417" t="s">
        <v>2837</v>
      </c>
      <c r="E5727" s="391">
        <v>1.99</v>
      </c>
      <c r="F5727" s="418">
        <v>44249</v>
      </c>
      <c r="G5727" s="417" t="s">
        <v>2286</v>
      </c>
      <c r="I5727" s="379">
        <f t="shared" ca="1" si="342"/>
        <v>-322</v>
      </c>
      <c r="J5727" s="379">
        <f t="shared" ca="1" si="343"/>
        <v>-224</v>
      </c>
      <c r="K5727" s="391" t="str">
        <f t="shared" ca="1" si="344"/>
        <v>24,00</v>
      </c>
      <c r="L5727" s="379"/>
      <c r="O5727" s="379"/>
    </row>
    <row r="5728" spans="1:15">
      <c r="A5728" s="417" t="s">
        <v>2155</v>
      </c>
      <c r="B5728" s="417" t="s">
        <v>17881</v>
      </c>
      <c r="C5728" s="417" t="s">
        <v>2332</v>
      </c>
      <c r="D5728" s="417" t="s">
        <v>2300</v>
      </c>
      <c r="E5728" s="391">
        <v>0.08</v>
      </c>
      <c r="F5728" s="418">
        <v>44270</v>
      </c>
      <c r="G5728" s="417" t="s">
        <v>2286</v>
      </c>
      <c r="I5728" s="379">
        <f t="shared" ca="1" si="342"/>
        <v>-301</v>
      </c>
      <c r="J5728" s="379">
        <f t="shared" ca="1" si="343"/>
        <v>-209</v>
      </c>
      <c r="K5728" s="391" t="str">
        <f t="shared" ca="1" si="344"/>
        <v>18,50</v>
      </c>
      <c r="L5728" s="379"/>
      <c r="O5728" s="379"/>
    </row>
    <row r="5729" spans="1:15">
      <c r="A5729" s="417" t="s">
        <v>2155</v>
      </c>
      <c r="B5729" s="417" t="s">
        <v>12056</v>
      </c>
      <c r="C5729" s="417" t="s">
        <v>2332</v>
      </c>
      <c r="D5729" s="417" t="s">
        <v>2302</v>
      </c>
      <c r="E5729" s="391">
        <v>0.25</v>
      </c>
      <c r="F5729" s="418">
        <v>44270</v>
      </c>
      <c r="G5729" s="417" t="s">
        <v>2286</v>
      </c>
      <c r="I5729" s="379">
        <f t="shared" ca="1" si="342"/>
        <v>-301</v>
      </c>
      <c r="J5729" s="379">
        <f t="shared" ca="1" si="343"/>
        <v>-209</v>
      </c>
      <c r="K5729" s="391" t="str">
        <f t="shared" ca="1" si="344"/>
        <v>19,00</v>
      </c>
      <c r="L5729" s="379"/>
      <c r="O5729" s="379"/>
    </row>
    <row r="5730" spans="1:15">
      <c r="A5730" s="417" t="s">
        <v>2155</v>
      </c>
      <c r="B5730" s="417" t="s">
        <v>17882</v>
      </c>
      <c r="C5730" s="417" t="s">
        <v>2332</v>
      </c>
      <c r="D5730" s="417" t="s">
        <v>3027</v>
      </c>
      <c r="E5730" s="391">
        <v>0.8</v>
      </c>
      <c r="F5730" s="418">
        <v>44270</v>
      </c>
      <c r="G5730" s="417" t="s">
        <v>2286</v>
      </c>
      <c r="I5730" s="379">
        <f t="shared" ca="1" si="342"/>
        <v>-301</v>
      </c>
      <c r="J5730" s="379">
        <f t="shared" ca="1" si="343"/>
        <v>-209</v>
      </c>
      <c r="K5730" s="391" t="str">
        <f t="shared" ca="1" si="344"/>
        <v>21,00</v>
      </c>
      <c r="L5730" s="379"/>
      <c r="O5730" s="379"/>
    </row>
    <row r="5731" spans="1:15">
      <c r="A5731" s="417" t="s">
        <v>2155</v>
      </c>
      <c r="B5731" s="417" t="s">
        <v>17883</v>
      </c>
      <c r="C5731" s="417" t="s">
        <v>2332</v>
      </c>
      <c r="D5731" s="417" t="s">
        <v>2856</v>
      </c>
      <c r="E5731" s="391">
        <v>1</v>
      </c>
      <c r="F5731" s="418">
        <v>44270</v>
      </c>
      <c r="G5731" s="417" t="s">
        <v>2286</v>
      </c>
      <c r="I5731" s="379">
        <f t="shared" ca="1" si="342"/>
        <v>-301</v>
      </c>
      <c r="J5731" s="379">
        <f t="shared" ca="1" si="343"/>
        <v>-209</v>
      </c>
      <c r="K5731" s="391" t="str">
        <f t="shared" ca="1" si="344"/>
        <v>21,50</v>
      </c>
      <c r="L5731" s="379"/>
      <c r="O5731" s="379"/>
    </row>
    <row r="5732" spans="1:15">
      <c r="A5732" s="417" t="s">
        <v>2155</v>
      </c>
      <c r="B5732" s="417" t="s">
        <v>17139</v>
      </c>
      <c r="C5732" s="417" t="s">
        <v>2332</v>
      </c>
      <c r="D5732" s="417" t="s">
        <v>2857</v>
      </c>
      <c r="E5732" s="391">
        <v>1.1000000000000001</v>
      </c>
      <c r="F5732" s="418">
        <v>44270</v>
      </c>
      <c r="G5732" s="417" t="s">
        <v>2286</v>
      </c>
      <c r="I5732" s="379">
        <f t="shared" ca="1" si="342"/>
        <v>-301</v>
      </c>
      <c r="J5732" s="379">
        <f t="shared" ca="1" si="343"/>
        <v>-209</v>
      </c>
      <c r="K5732" s="391" t="str">
        <f t="shared" ca="1" si="344"/>
        <v>22,00</v>
      </c>
      <c r="L5732" s="379"/>
      <c r="O5732" s="379"/>
    </row>
    <row r="5733" spans="1:15">
      <c r="A5733" s="417" t="s">
        <v>2155</v>
      </c>
      <c r="B5733" s="417" t="s">
        <v>17884</v>
      </c>
      <c r="C5733" s="417" t="s">
        <v>2332</v>
      </c>
      <c r="D5733" s="417" t="s">
        <v>2858</v>
      </c>
      <c r="E5733" s="391">
        <v>1.2</v>
      </c>
      <c r="F5733" s="418">
        <v>44270</v>
      </c>
      <c r="G5733" s="417" t="s">
        <v>2286</v>
      </c>
      <c r="I5733" s="379">
        <f t="shared" ca="1" si="342"/>
        <v>-301</v>
      </c>
      <c r="J5733" s="379">
        <f t="shared" ca="1" si="343"/>
        <v>-209</v>
      </c>
      <c r="K5733" s="391" t="str">
        <f t="shared" ca="1" si="344"/>
        <v>22,50</v>
      </c>
      <c r="L5733" s="379"/>
      <c r="O5733" s="379"/>
    </row>
    <row r="5734" spans="1:15">
      <c r="A5734" s="417" t="s">
        <v>2155</v>
      </c>
      <c r="B5734" s="417" t="s">
        <v>4037</v>
      </c>
      <c r="C5734" s="417" t="s">
        <v>2332</v>
      </c>
      <c r="D5734" s="417" t="s">
        <v>4038</v>
      </c>
      <c r="E5734" s="391">
        <v>0.18</v>
      </c>
      <c r="F5734" s="418">
        <v>44305</v>
      </c>
      <c r="G5734" s="417" t="s">
        <v>2286</v>
      </c>
      <c r="I5734" s="379">
        <f t="shared" ca="1" si="342"/>
        <v>-266</v>
      </c>
      <c r="J5734" s="379">
        <f t="shared" ca="1" si="343"/>
        <v>-185</v>
      </c>
      <c r="K5734" s="391" t="str">
        <f t="shared" ca="1" si="344"/>
        <v>18,70</v>
      </c>
      <c r="L5734" s="379"/>
      <c r="O5734" s="379"/>
    </row>
    <row r="5735" spans="1:15">
      <c r="A5735" s="417" t="s">
        <v>2155</v>
      </c>
      <c r="B5735" s="417" t="s">
        <v>4039</v>
      </c>
      <c r="C5735" s="417" t="s">
        <v>2332</v>
      </c>
      <c r="D5735" s="417" t="s">
        <v>4040</v>
      </c>
      <c r="E5735" s="391">
        <v>1</v>
      </c>
      <c r="F5735" s="418">
        <v>44305</v>
      </c>
      <c r="G5735" s="417" t="s">
        <v>2286</v>
      </c>
      <c r="I5735" s="379">
        <f t="shared" ca="1" si="342"/>
        <v>-266</v>
      </c>
      <c r="J5735" s="379">
        <f t="shared" ca="1" si="343"/>
        <v>-185</v>
      </c>
      <c r="K5735" s="391" t="str">
        <f t="shared" ca="1" si="344"/>
        <v>20,70</v>
      </c>
      <c r="L5735" s="379"/>
      <c r="O5735" s="379"/>
    </row>
    <row r="5736" spans="1:15">
      <c r="A5736" s="417" t="s">
        <v>2155</v>
      </c>
      <c r="B5736" s="417" t="s">
        <v>4041</v>
      </c>
      <c r="C5736" s="417" t="s">
        <v>2332</v>
      </c>
      <c r="D5736" s="417" t="s">
        <v>4029</v>
      </c>
      <c r="E5736" s="391">
        <v>2.34</v>
      </c>
      <c r="F5736" s="418">
        <v>44305</v>
      </c>
      <c r="G5736" s="417" t="s">
        <v>2286</v>
      </c>
      <c r="I5736" s="379">
        <f t="shared" ca="1" si="342"/>
        <v>-266</v>
      </c>
      <c r="J5736" s="379">
        <f t="shared" ca="1" si="343"/>
        <v>-185</v>
      </c>
      <c r="K5736" s="391" t="str">
        <f t="shared" ca="1" si="344"/>
        <v>23,70</v>
      </c>
      <c r="L5736" s="379"/>
      <c r="O5736" s="379"/>
    </row>
    <row r="5737" spans="1:15">
      <c r="A5737" s="417" t="s">
        <v>64</v>
      </c>
      <c r="B5737" s="417" t="s">
        <v>12057</v>
      </c>
      <c r="C5737" s="417" t="s">
        <v>2281</v>
      </c>
      <c r="D5737" s="417" t="s">
        <v>2865</v>
      </c>
      <c r="E5737" s="391">
        <v>0.21</v>
      </c>
      <c r="F5737" s="418">
        <v>44214</v>
      </c>
      <c r="G5737" s="417" t="s">
        <v>2286</v>
      </c>
      <c r="I5737" s="379">
        <f t="shared" ca="1" si="342"/>
        <v>-357</v>
      </c>
      <c r="J5737" s="379">
        <f t="shared" ca="1" si="343"/>
        <v>-247</v>
      </c>
      <c r="K5737" s="391" t="str">
        <f t="shared" ca="1" si="344"/>
        <v>13,00</v>
      </c>
      <c r="L5737" s="379"/>
      <c r="O5737" s="379"/>
    </row>
    <row r="5738" spans="1:15">
      <c r="A5738" s="417" t="s">
        <v>2155</v>
      </c>
      <c r="B5738" s="417" t="s">
        <v>18438</v>
      </c>
      <c r="C5738" s="417" t="s">
        <v>2281</v>
      </c>
      <c r="D5738" s="417" t="s">
        <v>2868</v>
      </c>
      <c r="E5738" s="391">
        <v>0.8</v>
      </c>
      <c r="F5738" s="418">
        <v>44249</v>
      </c>
      <c r="G5738" s="417" t="s">
        <v>2283</v>
      </c>
      <c r="I5738" s="379">
        <f t="shared" ca="1" si="342"/>
        <v>-322</v>
      </c>
      <c r="J5738" s="379">
        <f t="shared" ca="1" si="343"/>
        <v>-224</v>
      </c>
      <c r="K5738" s="391" t="str">
        <f t="shared" ca="1" si="344"/>
        <v>11,00</v>
      </c>
      <c r="L5738" s="379"/>
      <c r="O5738" s="379"/>
    </row>
    <row r="5739" spans="1:15">
      <c r="A5739" s="417" t="s">
        <v>2155</v>
      </c>
      <c r="B5739" s="417" t="s">
        <v>4043</v>
      </c>
      <c r="C5739" s="417" t="s">
        <v>2332</v>
      </c>
      <c r="D5739" s="417" t="s">
        <v>2362</v>
      </c>
      <c r="E5739" s="391">
        <v>0.83</v>
      </c>
      <c r="F5739" s="418">
        <v>44214</v>
      </c>
      <c r="G5739" s="417" t="s">
        <v>2286</v>
      </c>
      <c r="I5739" s="379">
        <f t="shared" ca="1" si="342"/>
        <v>-357</v>
      </c>
      <c r="J5739" s="379">
        <f t="shared" ca="1" si="343"/>
        <v>-247</v>
      </c>
      <c r="K5739" s="391" t="str">
        <f t="shared" ca="1" si="344"/>
        <v>11,75</v>
      </c>
      <c r="L5739" s="379"/>
      <c r="O5739" s="379"/>
    </row>
    <row r="5740" spans="1:15">
      <c r="A5740" s="417" t="s">
        <v>2155</v>
      </c>
      <c r="B5740" s="417" t="s">
        <v>4044</v>
      </c>
      <c r="C5740" s="417" t="s">
        <v>2332</v>
      </c>
      <c r="D5740" s="417" t="s">
        <v>2865</v>
      </c>
      <c r="E5740" s="391">
        <v>0.97</v>
      </c>
      <c r="F5740" s="418">
        <v>44214</v>
      </c>
      <c r="G5740" s="417" t="s">
        <v>2286</v>
      </c>
      <c r="I5740" s="379">
        <f t="shared" ca="1" si="342"/>
        <v>-357</v>
      </c>
      <c r="J5740" s="379">
        <f t="shared" ca="1" si="343"/>
        <v>-247</v>
      </c>
      <c r="K5740" s="391" t="str">
        <f t="shared" ca="1" si="344"/>
        <v>13,00</v>
      </c>
      <c r="L5740" s="379"/>
      <c r="O5740" s="379"/>
    </row>
    <row r="5741" spans="1:15">
      <c r="A5741" s="417" t="s">
        <v>2155</v>
      </c>
      <c r="B5741" s="417" t="s">
        <v>18439</v>
      </c>
      <c r="C5741" s="417" t="s">
        <v>2332</v>
      </c>
      <c r="D5741" s="417" t="s">
        <v>2870</v>
      </c>
      <c r="E5741" s="391">
        <v>0.24</v>
      </c>
      <c r="F5741" s="418">
        <v>44249</v>
      </c>
      <c r="G5741" s="417" t="s">
        <v>2286</v>
      </c>
      <c r="I5741" s="379">
        <f t="shared" ca="1" si="342"/>
        <v>-322</v>
      </c>
      <c r="J5741" s="379">
        <f t="shared" ca="1" si="343"/>
        <v>-224</v>
      </c>
      <c r="K5741" s="391" t="str">
        <f t="shared" ca="1" si="344"/>
        <v>10,00</v>
      </c>
      <c r="L5741" s="379"/>
      <c r="O5741" s="379"/>
    </row>
    <row r="5742" spans="1:15">
      <c r="A5742" s="417" t="s">
        <v>63</v>
      </c>
      <c r="B5742" s="417" t="s">
        <v>8192</v>
      </c>
      <c r="C5742" s="417" t="s">
        <v>2281</v>
      </c>
      <c r="D5742" s="417" t="s">
        <v>3918</v>
      </c>
      <c r="E5742" s="391">
        <v>7.2</v>
      </c>
      <c r="F5742" s="418">
        <v>44214</v>
      </c>
      <c r="G5742" s="417" t="s">
        <v>2283</v>
      </c>
      <c r="I5742" s="379">
        <f t="shared" ca="1" si="342"/>
        <v>-357</v>
      </c>
      <c r="J5742" s="379">
        <f t="shared" ca="1" si="343"/>
        <v>-247</v>
      </c>
      <c r="K5742" s="391" t="str">
        <f t="shared" ca="1" si="344"/>
        <v>34,00</v>
      </c>
      <c r="L5742" s="379"/>
      <c r="O5742" s="379"/>
    </row>
    <row r="5743" spans="1:15">
      <c r="A5743" s="417" t="s">
        <v>2155</v>
      </c>
      <c r="B5743" s="417" t="s">
        <v>12058</v>
      </c>
      <c r="C5743" s="417" t="s">
        <v>2281</v>
      </c>
      <c r="D5743" s="417" t="s">
        <v>3076</v>
      </c>
      <c r="E5743" s="391">
        <v>4.75</v>
      </c>
      <c r="F5743" s="418">
        <v>44214</v>
      </c>
      <c r="G5743" s="417" t="s">
        <v>2283</v>
      </c>
      <c r="I5743" s="379">
        <f t="shared" ca="1" si="342"/>
        <v>-357</v>
      </c>
      <c r="J5743" s="379">
        <f t="shared" ca="1" si="343"/>
        <v>-247</v>
      </c>
      <c r="K5743" s="391" t="str">
        <f t="shared" ca="1" si="344"/>
        <v>35,00</v>
      </c>
      <c r="L5743" s="379"/>
      <c r="O5743" s="379"/>
    </row>
    <row r="5744" spans="1:15">
      <c r="A5744" s="417" t="s">
        <v>2155</v>
      </c>
      <c r="B5744" s="417" t="s">
        <v>17885</v>
      </c>
      <c r="C5744" s="417" t="s">
        <v>2281</v>
      </c>
      <c r="D5744" s="417" t="s">
        <v>4054</v>
      </c>
      <c r="E5744" s="391">
        <v>1.3</v>
      </c>
      <c r="F5744" s="418">
        <v>44214</v>
      </c>
      <c r="G5744" s="417" t="s">
        <v>2283</v>
      </c>
      <c r="I5744" s="379">
        <f t="shared" ca="1" si="342"/>
        <v>-357</v>
      </c>
      <c r="J5744" s="379">
        <f t="shared" ca="1" si="343"/>
        <v>-247</v>
      </c>
      <c r="K5744" s="391" t="str">
        <f t="shared" ca="1" si="344"/>
        <v>39,00</v>
      </c>
      <c r="L5744" s="379"/>
      <c r="O5744" s="379"/>
    </row>
    <row r="5745" spans="1:15">
      <c r="A5745" s="417" t="s">
        <v>2155</v>
      </c>
      <c r="B5745" s="417" t="s">
        <v>4045</v>
      </c>
      <c r="C5745" s="417" t="s">
        <v>2281</v>
      </c>
      <c r="D5745" s="417" t="s">
        <v>3107</v>
      </c>
      <c r="E5745" s="391">
        <v>0.69</v>
      </c>
      <c r="F5745" s="418">
        <v>44214</v>
      </c>
      <c r="G5745" s="417" t="s">
        <v>2286</v>
      </c>
      <c r="I5745" s="379">
        <f t="shared" ca="1" si="342"/>
        <v>-357</v>
      </c>
      <c r="J5745" s="379">
        <f t="shared" ca="1" si="343"/>
        <v>-247</v>
      </c>
      <c r="K5745" s="391" t="str">
        <f t="shared" ca="1" si="344"/>
        <v>40,25</v>
      </c>
      <c r="L5745" s="379"/>
      <c r="O5745" s="379"/>
    </row>
    <row r="5746" spans="1:15">
      <c r="A5746" s="417" t="s">
        <v>2155</v>
      </c>
      <c r="B5746" s="417" t="s">
        <v>4046</v>
      </c>
      <c r="C5746" s="417" t="s">
        <v>2281</v>
      </c>
      <c r="D5746" s="417" t="s">
        <v>4047</v>
      </c>
      <c r="E5746" s="391">
        <v>0.05</v>
      </c>
      <c r="F5746" s="418">
        <v>44214</v>
      </c>
      <c r="G5746" s="417" t="s">
        <v>2283</v>
      </c>
      <c r="I5746" s="379">
        <f t="shared" ca="1" si="342"/>
        <v>-357</v>
      </c>
      <c r="J5746" s="379">
        <f t="shared" ca="1" si="343"/>
        <v>-247</v>
      </c>
      <c r="K5746" s="391" t="str">
        <f t="shared" ca="1" si="344"/>
        <v>42,50</v>
      </c>
      <c r="L5746" s="379"/>
      <c r="O5746" s="379"/>
    </row>
    <row r="5747" spans="1:15">
      <c r="A5747" s="417" t="s">
        <v>2155</v>
      </c>
      <c r="B5747" s="417" t="s">
        <v>4048</v>
      </c>
      <c r="C5747" s="417" t="s">
        <v>2281</v>
      </c>
      <c r="D5747" s="417" t="s">
        <v>4020</v>
      </c>
      <c r="E5747" s="391">
        <v>0.09</v>
      </c>
      <c r="F5747" s="418">
        <v>44214</v>
      </c>
      <c r="G5747" s="417" t="s">
        <v>2286</v>
      </c>
      <c r="I5747" s="379">
        <f t="shared" ca="1" si="342"/>
        <v>-357</v>
      </c>
      <c r="J5747" s="379">
        <f t="shared" ca="1" si="343"/>
        <v>-247</v>
      </c>
      <c r="K5747" s="391" t="str">
        <f t="shared" ca="1" si="344"/>
        <v>47,25</v>
      </c>
      <c r="L5747" s="379"/>
      <c r="O5747" s="379"/>
    </row>
    <row r="5748" spans="1:15">
      <c r="A5748" s="417" t="s">
        <v>2155</v>
      </c>
      <c r="B5748" s="417" t="s">
        <v>12059</v>
      </c>
      <c r="C5748" s="417" t="s">
        <v>2281</v>
      </c>
      <c r="D5748" s="417" t="s">
        <v>3974</v>
      </c>
      <c r="E5748" s="391">
        <v>1.27</v>
      </c>
      <c r="F5748" s="418">
        <v>44249</v>
      </c>
      <c r="G5748" s="417" t="s">
        <v>2283</v>
      </c>
      <c r="I5748" s="379">
        <f t="shared" ca="1" si="342"/>
        <v>-322</v>
      </c>
      <c r="J5748" s="379">
        <f t="shared" ca="1" si="343"/>
        <v>-224</v>
      </c>
      <c r="K5748" s="391" t="str">
        <f t="shared" ca="1" si="344"/>
        <v>40,00</v>
      </c>
      <c r="L5748" s="379"/>
      <c r="O5748" s="379"/>
    </row>
    <row r="5749" spans="1:15">
      <c r="A5749" s="417" t="s">
        <v>2155</v>
      </c>
      <c r="B5749" s="417" t="s">
        <v>17140</v>
      </c>
      <c r="C5749" s="417" t="s">
        <v>2281</v>
      </c>
      <c r="D5749" s="417" t="s">
        <v>3074</v>
      </c>
      <c r="E5749" s="391">
        <v>0.82</v>
      </c>
      <c r="F5749" s="418">
        <v>44249</v>
      </c>
      <c r="G5749" s="417" t="s">
        <v>2283</v>
      </c>
      <c r="I5749" s="379">
        <f t="shared" ca="1" si="342"/>
        <v>-322</v>
      </c>
      <c r="J5749" s="379">
        <f t="shared" ca="1" si="343"/>
        <v>-224</v>
      </c>
      <c r="K5749" s="391" t="str">
        <f t="shared" ca="1" si="344"/>
        <v>42,00</v>
      </c>
      <c r="L5749" s="379"/>
      <c r="O5749" s="379"/>
    </row>
    <row r="5750" spans="1:15">
      <c r="A5750" s="417" t="s">
        <v>2155</v>
      </c>
      <c r="B5750" s="417" t="s">
        <v>17141</v>
      </c>
      <c r="C5750" s="417" t="s">
        <v>2281</v>
      </c>
      <c r="D5750" s="417" t="s">
        <v>4047</v>
      </c>
      <c r="E5750" s="391">
        <v>1.2</v>
      </c>
      <c r="F5750" s="418">
        <v>44249</v>
      </c>
      <c r="G5750" s="417" t="s">
        <v>2283</v>
      </c>
      <c r="I5750" s="379">
        <f t="shared" ca="1" si="342"/>
        <v>-322</v>
      </c>
      <c r="J5750" s="379">
        <f t="shared" ca="1" si="343"/>
        <v>-224</v>
      </c>
      <c r="K5750" s="391" t="str">
        <f t="shared" ca="1" si="344"/>
        <v>42,50</v>
      </c>
      <c r="L5750" s="379"/>
      <c r="O5750" s="379"/>
    </row>
    <row r="5751" spans="1:15">
      <c r="A5751" s="417" t="s">
        <v>2155</v>
      </c>
      <c r="B5751" s="417" t="s">
        <v>12060</v>
      </c>
      <c r="C5751" s="417" t="s">
        <v>2281</v>
      </c>
      <c r="D5751" s="417" t="s">
        <v>4025</v>
      </c>
      <c r="E5751" s="391">
        <v>0.79</v>
      </c>
      <c r="F5751" s="418">
        <v>44249</v>
      </c>
      <c r="G5751" s="417" t="s">
        <v>2283</v>
      </c>
      <c r="I5751" s="379">
        <f t="shared" ca="1" si="342"/>
        <v>-322</v>
      </c>
      <c r="J5751" s="379">
        <f t="shared" ca="1" si="343"/>
        <v>-224</v>
      </c>
      <c r="K5751" s="391" t="str">
        <f t="shared" ca="1" si="344"/>
        <v>43,00</v>
      </c>
      <c r="L5751" s="379"/>
      <c r="O5751" s="379"/>
    </row>
    <row r="5752" spans="1:15">
      <c r="A5752" s="417" t="s">
        <v>2155</v>
      </c>
      <c r="B5752" s="417" t="s">
        <v>12061</v>
      </c>
      <c r="C5752" s="417" t="s">
        <v>2281</v>
      </c>
      <c r="D5752" s="417" t="s">
        <v>2373</v>
      </c>
      <c r="E5752" s="391">
        <v>1.93</v>
      </c>
      <c r="F5752" s="418">
        <v>44249</v>
      </c>
      <c r="G5752" s="417" t="s">
        <v>2283</v>
      </c>
      <c r="I5752" s="379">
        <f t="shared" ca="1" si="342"/>
        <v>-322</v>
      </c>
      <c r="J5752" s="379">
        <f t="shared" ca="1" si="343"/>
        <v>-224</v>
      </c>
      <c r="K5752" s="391" t="str">
        <f t="shared" ca="1" si="344"/>
        <v>44,00</v>
      </c>
      <c r="L5752" s="379"/>
      <c r="O5752" s="379"/>
    </row>
    <row r="5753" spans="1:15">
      <c r="A5753" s="417" t="s">
        <v>2155</v>
      </c>
      <c r="B5753" s="417" t="s">
        <v>12062</v>
      </c>
      <c r="C5753" s="417" t="s">
        <v>2281</v>
      </c>
      <c r="D5753" s="417" t="s">
        <v>4006</v>
      </c>
      <c r="E5753" s="391">
        <v>1.2</v>
      </c>
      <c r="F5753" s="418">
        <v>44249</v>
      </c>
      <c r="G5753" s="417" t="s">
        <v>2283</v>
      </c>
      <c r="I5753" s="379">
        <f t="shared" ca="1" si="342"/>
        <v>-322</v>
      </c>
      <c r="J5753" s="379">
        <f t="shared" ca="1" si="343"/>
        <v>-224</v>
      </c>
      <c r="K5753" s="391" t="str">
        <f t="shared" ca="1" si="344"/>
        <v>45,00</v>
      </c>
      <c r="L5753" s="379"/>
      <c r="O5753" s="379"/>
    </row>
    <row r="5754" spans="1:15">
      <c r="A5754" s="417" t="s">
        <v>2155</v>
      </c>
      <c r="B5754" s="417" t="s">
        <v>4049</v>
      </c>
      <c r="C5754" s="417" t="s">
        <v>2281</v>
      </c>
      <c r="D5754" s="417" t="s">
        <v>3967</v>
      </c>
      <c r="E5754" s="391">
        <v>4.9400000000000004</v>
      </c>
      <c r="F5754" s="418">
        <v>44270</v>
      </c>
      <c r="G5754" s="417" t="s">
        <v>2283</v>
      </c>
      <c r="I5754" s="379">
        <f t="shared" ca="1" si="342"/>
        <v>-301</v>
      </c>
      <c r="J5754" s="379">
        <f t="shared" ca="1" si="343"/>
        <v>-209</v>
      </c>
      <c r="K5754" s="391" t="str">
        <f t="shared" ca="1" si="344"/>
        <v>35,50</v>
      </c>
      <c r="L5754" s="379"/>
      <c r="O5754" s="379"/>
    </row>
    <row r="5755" spans="1:15">
      <c r="A5755" s="417" t="s">
        <v>2155</v>
      </c>
      <c r="B5755" s="417" t="s">
        <v>12063</v>
      </c>
      <c r="C5755" s="417" t="s">
        <v>2281</v>
      </c>
      <c r="D5755" s="417" t="s">
        <v>4008</v>
      </c>
      <c r="E5755" s="391">
        <v>0.15</v>
      </c>
      <c r="F5755" s="418">
        <v>44270</v>
      </c>
      <c r="G5755" s="417" t="s">
        <v>2283</v>
      </c>
      <c r="I5755" s="379">
        <f t="shared" ca="1" si="342"/>
        <v>-301</v>
      </c>
      <c r="J5755" s="379">
        <f t="shared" ca="1" si="343"/>
        <v>-209</v>
      </c>
      <c r="K5755" s="391" t="str">
        <f t="shared" ca="1" si="344"/>
        <v>54,00</v>
      </c>
      <c r="L5755" s="379"/>
      <c r="O5755" s="379"/>
    </row>
    <row r="5756" spans="1:15">
      <c r="A5756" s="417" t="s">
        <v>2155</v>
      </c>
      <c r="B5756" s="417" t="s">
        <v>12064</v>
      </c>
      <c r="C5756" s="417" t="s">
        <v>2281</v>
      </c>
      <c r="D5756" s="417" t="s">
        <v>2372</v>
      </c>
      <c r="E5756" s="391">
        <v>0.03</v>
      </c>
      <c r="F5756" s="418">
        <v>44270</v>
      </c>
      <c r="G5756" s="417" t="s">
        <v>2283</v>
      </c>
      <c r="I5756" s="379">
        <f t="shared" ca="1" si="342"/>
        <v>-301</v>
      </c>
      <c r="J5756" s="379">
        <f t="shared" ca="1" si="343"/>
        <v>-209</v>
      </c>
      <c r="K5756" s="391" t="str">
        <f t="shared" ca="1" si="344"/>
        <v>60,00</v>
      </c>
      <c r="L5756" s="379"/>
      <c r="O5756" s="379"/>
    </row>
    <row r="5757" spans="1:15">
      <c r="A5757" s="417" t="s">
        <v>2155</v>
      </c>
      <c r="B5757" s="417" t="s">
        <v>4050</v>
      </c>
      <c r="C5757" s="417" t="s">
        <v>2281</v>
      </c>
      <c r="D5757" s="417" t="s">
        <v>4051</v>
      </c>
      <c r="E5757" s="391">
        <v>3.5</v>
      </c>
      <c r="F5757" s="418">
        <v>44305</v>
      </c>
      <c r="G5757" s="417" t="s">
        <v>2283</v>
      </c>
      <c r="I5757" s="379">
        <f t="shared" ca="1" si="342"/>
        <v>-266</v>
      </c>
      <c r="J5757" s="379">
        <f t="shared" ca="1" si="343"/>
        <v>-185</v>
      </c>
      <c r="K5757" s="391" t="str">
        <f t="shared" ca="1" si="344"/>
        <v>39,90</v>
      </c>
      <c r="L5757" s="379"/>
      <c r="O5757" s="379"/>
    </row>
    <row r="5758" spans="1:15">
      <c r="A5758" s="417" t="s">
        <v>2155</v>
      </c>
      <c r="B5758" s="417" t="s">
        <v>4052</v>
      </c>
      <c r="C5758" s="417" t="s">
        <v>2281</v>
      </c>
      <c r="D5758" s="417" t="s">
        <v>4053</v>
      </c>
      <c r="E5758" s="391">
        <v>1</v>
      </c>
      <c r="F5758" s="418">
        <v>44305</v>
      </c>
      <c r="G5758" s="417" t="s">
        <v>2286</v>
      </c>
      <c r="I5758" s="379">
        <f t="shared" ca="1" si="342"/>
        <v>-266</v>
      </c>
      <c r="J5758" s="379">
        <f t="shared" ca="1" si="343"/>
        <v>-185</v>
      </c>
      <c r="K5758" s="391" t="str">
        <f t="shared" ca="1" si="344"/>
        <v>51,15</v>
      </c>
      <c r="L5758" s="379"/>
      <c r="O5758" s="379"/>
    </row>
    <row r="5759" spans="1:15">
      <c r="A5759" s="417" t="s">
        <v>2155</v>
      </c>
      <c r="B5759" s="417" t="s">
        <v>17142</v>
      </c>
      <c r="C5759" s="417" t="s">
        <v>2332</v>
      </c>
      <c r="D5759" s="417" t="s">
        <v>3918</v>
      </c>
      <c r="E5759" s="391">
        <v>7.0000000000000007E-2</v>
      </c>
      <c r="F5759" s="418">
        <v>44214</v>
      </c>
      <c r="G5759" s="417" t="s">
        <v>2286</v>
      </c>
      <c r="I5759" s="379">
        <f t="shared" ca="1" si="342"/>
        <v>-357</v>
      </c>
      <c r="J5759" s="379">
        <f t="shared" ca="1" si="343"/>
        <v>-247</v>
      </c>
      <c r="K5759" s="391" t="str">
        <f t="shared" ca="1" si="344"/>
        <v>34,00</v>
      </c>
      <c r="L5759" s="379"/>
      <c r="O5759" s="379"/>
    </row>
    <row r="5760" spans="1:15">
      <c r="A5760" s="417" t="s">
        <v>2155</v>
      </c>
      <c r="B5760" s="417" t="s">
        <v>8193</v>
      </c>
      <c r="C5760" s="417" t="s">
        <v>2332</v>
      </c>
      <c r="D5760" s="417" t="s">
        <v>3968</v>
      </c>
      <c r="E5760" s="391">
        <v>0.13</v>
      </c>
      <c r="F5760" s="418">
        <v>44214</v>
      </c>
      <c r="G5760" s="417" t="s">
        <v>2286</v>
      </c>
      <c r="I5760" s="379">
        <f t="shared" ca="1" si="342"/>
        <v>-357</v>
      </c>
      <c r="J5760" s="379">
        <f t="shared" ca="1" si="343"/>
        <v>-247</v>
      </c>
      <c r="K5760" s="391" t="str">
        <f t="shared" ca="1" si="344"/>
        <v>36,50</v>
      </c>
      <c r="L5760" s="379"/>
      <c r="O5760" s="379"/>
    </row>
    <row r="5761" spans="1:15">
      <c r="A5761" s="417" t="s">
        <v>2155</v>
      </c>
      <c r="B5761" s="417" t="s">
        <v>12065</v>
      </c>
      <c r="C5761" s="417" t="s">
        <v>2332</v>
      </c>
      <c r="D5761" s="417" t="s">
        <v>5828</v>
      </c>
      <c r="E5761" s="391">
        <v>0.39</v>
      </c>
      <c r="F5761" s="418">
        <v>44214</v>
      </c>
      <c r="G5761" s="417" t="s">
        <v>2286</v>
      </c>
      <c r="I5761" s="379">
        <f t="shared" ca="1" si="342"/>
        <v>-357</v>
      </c>
      <c r="J5761" s="379">
        <f t="shared" ca="1" si="343"/>
        <v>-247</v>
      </c>
      <c r="K5761" s="391" t="str">
        <f t="shared" ca="1" si="344"/>
        <v>37,75</v>
      </c>
      <c r="L5761" s="379"/>
      <c r="O5761" s="379"/>
    </row>
    <row r="5762" spans="1:15">
      <c r="A5762" s="417" t="s">
        <v>2155</v>
      </c>
      <c r="B5762" s="417" t="s">
        <v>4055</v>
      </c>
      <c r="C5762" s="417" t="s">
        <v>2332</v>
      </c>
      <c r="D5762" s="417" t="s">
        <v>4054</v>
      </c>
      <c r="E5762" s="391">
        <v>0.99</v>
      </c>
      <c r="F5762" s="418">
        <v>44214</v>
      </c>
      <c r="G5762" s="417" t="s">
        <v>2286</v>
      </c>
      <c r="I5762" s="379">
        <f t="shared" ca="1" si="342"/>
        <v>-357</v>
      </c>
      <c r="J5762" s="379">
        <f t="shared" ca="1" si="343"/>
        <v>-247</v>
      </c>
      <c r="K5762" s="391" t="str">
        <f t="shared" ca="1" si="344"/>
        <v>39,00</v>
      </c>
      <c r="L5762" s="379"/>
      <c r="O5762" s="379"/>
    </row>
    <row r="5763" spans="1:15">
      <c r="A5763" s="417" t="s">
        <v>2155</v>
      </c>
      <c r="B5763" s="417" t="s">
        <v>12066</v>
      </c>
      <c r="C5763" s="417" t="s">
        <v>2332</v>
      </c>
      <c r="D5763" s="417" t="s">
        <v>3107</v>
      </c>
      <c r="E5763" s="391">
        <v>1.71</v>
      </c>
      <c r="F5763" s="418">
        <v>44214</v>
      </c>
      <c r="G5763" s="417" t="s">
        <v>2286</v>
      </c>
      <c r="I5763" s="379">
        <f t="shared" ca="1" si="342"/>
        <v>-357</v>
      </c>
      <c r="J5763" s="379">
        <f t="shared" ca="1" si="343"/>
        <v>-247</v>
      </c>
      <c r="K5763" s="391" t="str">
        <f t="shared" ca="1" si="344"/>
        <v>40,25</v>
      </c>
      <c r="L5763" s="379"/>
      <c r="O5763" s="379"/>
    </row>
    <row r="5764" spans="1:15">
      <c r="A5764" s="417" t="s">
        <v>2155</v>
      </c>
      <c r="B5764" s="417" t="s">
        <v>12067</v>
      </c>
      <c r="C5764" s="417" t="s">
        <v>2332</v>
      </c>
      <c r="D5764" s="417" t="s">
        <v>4047</v>
      </c>
      <c r="E5764" s="391">
        <v>2</v>
      </c>
      <c r="F5764" s="418">
        <v>44214</v>
      </c>
      <c r="G5764" s="417" t="s">
        <v>2286</v>
      </c>
      <c r="I5764" s="379">
        <f t="shared" ca="1" si="342"/>
        <v>-357</v>
      </c>
      <c r="J5764" s="379">
        <f t="shared" ca="1" si="343"/>
        <v>-247</v>
      </c>
      <c r="K5764" s="391" t="str">
        <f t="shared" ca="1" si="344"/>
        <v>42,50</v>
      </c>
      <c r="L5764" s="379"/>
      <c r="O5764" s="379"/>
    </row>
    <row r="5765" spans="1:15">
      <c r="A5765" s="417" t="s">
        <v>2155</v>
      </c>
      <c r="B5765" s="417" t="s">
        <v>17886</v>
      </c>
      <c r="C5765" s="417" t="s">
        <v>2332</v>
      </c>
      <c r="D5765" s="417" t="s">
        <v>3034</v>
      </c>
      <c r="E5765" s="391">
        <v>0.36</v>
      </c>
      <c r="F5765" s="418">
        <v>44249</v>
      </c>
      <c r="G5765" s="417" t="s">
        <v>2286</v>
      </c>
      <c r="I5765" s="379">
        <f t="shared" ca="1" si="342"/>
        <v>-322</v>
      </c>
      <c r="J5765" s="379">
        <f t="shared" ca="1" si="343"/>
        <v>-224</v>
      </c>
      <c r="K5765" s="391" t="str">
        <f t="shared" ca="1" si="344"/>
        <v>32,00</v>
      </c>
      <c r="L5765" s="379"/>
      <c r="O5765" s="379"/>
    </row>
    <row r="5766" spans="1:15">
      <c r="A5766" s="417" t="s">
        <v>2155</v>
      </c>
      <c r="B5766" s="417" t="s">
        <v>17887</v>
      </c>
      <c r="C5766" s="417" t="s">
        <v>2332</v>
      </c>
      <c r="D5766" s="417" t="s">
        <v>3058</v>
      </c>
      <c r="E5766" s="391">
        <v>0.98</v>
      </c>
      <c r="F5766" s="418">
        <v>44249</v>
      </c>
      <c r="G5766" s="417" t="s">
        <v>2286</v>
      </c>
      <c r="I5766" s="379">
        <f t="shared" ca="1" si="342"/>
        <v>-322</v>
      </c>
      <c r="J5766" s="379">
        <f t="shared" ca="1" si="343"/>
        <v>-224</v>
      </c>
      <c r="K5766" s="391" t="str">
        <f t="shared" ca="1" si="344"/>
        <v>36,00</v>
      </c>
      <c r="L5766" s="379"/>
      <c r="O5766" s="379"/>
    </row>
    <row r="5767" spans="1:15">
      <c r="A5767" s="417" t="s">
        <v>2155</v>
      </c>
      <c r="B5767" s="417" t="s">
        <v>17143</v>
      </c>
      <c r="C5767" s="417" t="s">
        <v>2332</v>
      </c>
      <c r="D5767" s="417" t="s">
        <v>3207</v>
      </c>
      <c r="E5767" s="391">
        <v>1.73</v>
      </c>
      <c r="F5767" s="418">
        <v>44249</v>
      </c>
      <c r="G5767" s="417" t="s">
        <v>2286</v>
      </c>
      <c r="I5767" s="379">
        <f t="shared" ca="1" si="342"/>
        <v>-322</v>
      </c>
      <c r="J5767" s="379">
        <f t="shared" ca="1" si="343"/>
        <v>-224</v>
      </c>
      <c r="K5767" s="391" t="str">
        <f t="shared" ca="1" si="344"/>
        <v>38,00</v>
      </c>
      <c r="L5767" s="379"/>
      <c r="O5767" s="379"/>
    </row>
    <row r="5768" spans="1:15">
      <c r="A5768" s="417" t="s">
        <v>2155</v>
      </c>
      <c r="B5768" s="417" t="s">
        <v>17144</v>
      </c>
      <c r="C5768" s="417" t="s">
        <v>2332</v>
      </c>
      <c r="D5768" s="417" t="s">
        <v>3974</v>
      </c>
      <c r="E5768" s="391">
        <v>2.6</v>
      </c>
      <c r="F5768" s="418">
        <v>44249</v>
      </c>
      <c r="G5768" s="417" t="s">
        <v>2286</v>
      </c>
      <c r="I5768" s="379">
        <f t="shared" ca="1" si="342"/>
        <v>-322</v>
      </c>
      <c r="J5768" s="379">
        <f t="shared" ca="1" si="343"/>
        <v>-224</v>
      </c>
      <c r="K5768" s="391" t="str">
        <f t="shared" ca="1" si="344"/>
        <v>40,00</v>
      </c>
      <c r="L5768" s="379"/>
      <c r="O5768" s="379"/>
    </row>
    <row r="5769" spans="1:15">
      <c r="A5769" s="417" t="s">
        <v>2155</v>
      </c>
      <c r="B5769" s="417" t="s">
        <v>12068</v>
      </c>
      <c r="C5769" s="417" t="s">
        <v>2332</v>
      </c>
      <c r="D5769" s="417" t="s">
        <v>3074</v>
      </c>
      <c r="E5769" s="391">
        <v>2.42</v>
      </c>
      <c r="F5769" s="418">
        <v>44249</v>
      </c>
      <c r="G5769" s="417" t="s">
        <v>2286</v>
      </c>
      <c r="I5769" s="379">
        <f t="shared" ca="1" si="342"/>
        <v>-322</v>
      </c>
      <c r="J5769" s="379">
        <f t="shared" ca="1" si="343"/>
        <v>-224</v>
      </c>
      <c r="K5769" s="391" t="str">
        <f t="shared" ca="1" si="344"/>
        <v>42,00</v>
      </c>
      <c r="L5769" s="379"/>
      <c r="O5769" s="379"/>
    </row>
    <row r="5770" spans="1:15">
      <c r="A5770" s="417" t="s">
        <v>2155</v>
      </c>
      <c r="B5770" s="417" t="s">
        <v>12069</v>
      </c>
      <c r="C5770" s="417" t="s">
        <v>2332</v>
      </c>
      <c r="D5770" s="417" t="s">
        <v>4047</v>
      </c>
      <c r="E5770" s="391">
        <v>2.54</v>
      </c>
      <c r="F5770" s="418">
        <v>44249</v>
      </c>
      <c r="G5770" s="417" t="s">
        <v>2286</v>
      </c>
      <c r="I5770" s="379">
        <f t="shared" ref="I5770:I5833" ca="1" si="345">IF(F5770&lt;&gt;"",F5770-$I$199,"")</f>
        <v>-322</v>
      </c>
      <c r="J5770" s="379">
        <f t="shared" ref="J5770:J5833" ca="1" si="346">IF(I5770&lt;&gt;"",NETWORKDAYS($I$199,F5770-1,$N$201:$N$224),"")</f>
        <v>-224</v>
      </c>
      <c r="K5770" s="391" t="str">
        <f t="shared" ref="K5770:K5833" ca="1" si="347">IF(I5770&lt;&gt;"",RIGHT(D5770,LEN(D5770)-FIND(" ",D5770)),"")</f>
        <v>42,50</v>
      </c>
      <c r="L5770" s="379"/>
      <c r="O5770" s="379"/>
    </row>
    <row r="5771" spans="1:15">
      <c r="A5771" s="417" t="s">
        <v>2155</v>
      </c>
      <c r="B5771" s="417" t="s">
        <v>12070</v>
      </c>
      <c r="C5771" s="417" t="s">
        <v>2332</v>
      </c>
      <c r="D5771" s="417" t="s">
        <v>4025</v>
      </c>
      <c r="E5771" s="391">
        <v>1.65</v>
      </c>
      <c r="F5771" s="418">
        <v>44249</v>
      </c>
      <c r="G5771" s="417" t="s">
        <v>2286</v>
      </c>
      <c r="I5771" s="379">
        <f t="shared" ca="1" si="345"/>
        <v>-322</v>
      </c>
      <c r="J5771" s="379">
        <f t="shared" ca="1" si="346"/>
        <v>-224</v>
      </c>
      <c r="K5771" s="391" t="str">
        <f t="shared" ca="1" si="347"/>
        <v>43,00</v>
      </c>
      <c r="L5771" s="379"/>
      <c r="O5771" s="379"/>
    </row>
    <row r="5772" spans="1:15">
      <c r="A5772" s="417" t="s">
        <v>2155</v>
      </c>
      <c r="B5772" s="417" t="s">
        <v>16356</v>
      </c>
      <c r="C5772" s="417" t="s">
        <v>2332</v>
      </c>
      <c r="D5772" s="417" t="s">
        <v>3967</v>
      </c>
      <c r="E5772" s="391">
        <v>0.98</v>
      </c>
      <c r="F5772" s="418">
        <v>44270</v>
      </c>
      <c r="G5772" s="417" t="s">
        <v>2286</v>
      </c>
      <c r="I5772" s="379">
        <f t="shared" ca="1" si="345"/>
        <v>-301</v>
      </c>
      <c r="J5772" s="379">
        <f t="shared" ca="1" si="346"/>
        <v>-209</v>
      </c>
      <c r="K5772" s="391" t="str">
        <f t="shared" ca="1" si="347"/>
        <v>35,50</v>
      </c>
      <c r="L5772" s="379"/>
      <c r="O5772" s="379"/>
    </row>
    <row r="5773" spans="1:15">
      <c r="A5773" s="417" t="s">
        <v>2155</v>
      </c>
      <c r="B5773" s="417" t="s">
        <v>16357</v>
      </c>
      <c r="C5773" s="417" t="s">
        <v>2332</v>
      </c>
      <c r="D5773" s="417" t="s">
        <v>4054</v>
      </c>
      <c r="E5773" s="391">
        <v>2.75</v>
      </c>
      <c r="F5773" s="418">
        <v>44270</v>
      </c>
      <c r="G5773" s="417" t="s">
        <v>2286</v>
      </c>
      <c r="I5773" s="379">
        <f t="shared" ca="1" si="345"/>
        <v>-301</v>
      </c>
      <c r="J5773" s="379">
        <f t="shared" ca="1" si="346"/>
        <v>-209</v>
      </c>
      <c r="K5773" s="391" t="str">
        <f t="shared" ca="1" si="347"/>
        <v>39,00</v>
      </c>
      <c r="L5773" s="379"/>
      <c r="O5773" s="379"/>
    </row>
    <row r="5774" spans="1:15">
      <c r="A5774" s="417" t="s">
        <v>2155</v>
      </c>
      <c r="B5774" s="417" t="s">
        <v>16358</v>
      </c>
      <c r="C5774" s="417" t="s">
        <v>2332</v>
      </c>
      <c r="D5774" s="417" t="s">
        <v>3107</v>
      </c>
      <c r="E5774" s="391">
        <v>2</v>
      </c>
      <c r="F5774" s="418">
        <v>44270</v>
      </c>
      <c r="G5774" s="417" t="s">
        <v>2286</v>
      </c>
      <c r="I5774" s="379">
        <f t="shared" ca="1" si="345"/>
        <v>-301</v>
      </c>
      <c r="J5774" s="379">
        <f t="shared" ca="1" si="346"/>
        <v>-209</v>
      </c>
      <c r="K5774" s="391" t="str">
        <f t="shared" ca="1" si="347"/>
        <v>40,25</v>
      </c>
      <c r="L5774" s="379"/>
      <c r="O5774" s="379"/>
    </row>
    <row r="5775" spans="1:15">
      <c r="A5775" s="417" t="s">
        <v>2155</v>
      </c>
      <c r="B5775" s="417" t="s">
        <v>12071</v>
      </c>
      <c r="C5775" s="417" t="s">
        <v>2332</v>
      </c>
      <c r="D5775" s="417" t="s">
        <v>12072</v>
      </c>
      <c r="E5775" s="391">
        <v>7.94</v>
      </c>
      <c r="F5775" s="418">
        <v>44270</v>
      </c>
      <c r="G5775" s="417" t="s">
        <v>2286</v>
      </c>
      <c r="I5775" s="379">
        <f t="shared" ca="1" si="345"/>
        <v>-301</v>
      </c>
      <c r="J5775" s="379">
        <f t="shared" ca="1" si="346"/>
        <v>-209</v>
      </c>
      <c r="K5775" s="391" t="str">
        <f t="shared" ca="1" si="347"/>
        <v>51,50</v>
      </c>
      <c r="L5775" s="379"/>
      <c r="O5775" s="379"/>
    </row>
    <row r="5776" spans="1:15">
      <c r="A5776" s="417" t="s">
        <v>2155</v>
      </c>
      <c r="B5776" s="417" t="s">
        <v>4056</v>
      </c>
      <c r="C5776" s="417" t="s">
        <v>2332</v>
      </c>
      <c r="D5776" s="417" t="s">
        <v>4057</v>
      </c>
      <c r="E5776" s="391">
        <v>1.2</v>
      </c>
      <c r="F5776" s="418">
        <v>44305</v>
      </c>
      <c r="G5776" s="417" t="s">
        <v>2286</v>
      </c>
      <c r="I5776" s="379">
        <f t="shared" ca="1" si="345"/>
        <v>-266</v>
      </c>
      <c r="J5776" s="379">
        <f t="shared" ca="1" si="346"/>
        <v>-185</v>
      </c>
      <c r="K5776" s="391" t="str">
        <f t="shared" ca="1" si="347"/>
        <v>30,40</v>
      </c>
      <c r="L5776" s="379"/>
      <c r="O5776" s="379"/>
    </row>
    <row r="5777" spans="1:15">
      <c r="A5777" s="417" t="s">
        <v>2155</v>
      </c>
      <c r="B5777" s="417" t="s">
        <v>4058</v>
      </c>
      <c r="C5777" s="417" t="s">
        <v>2332</v>
      </c>
      <c r="D5777" s="417" t="s">
        <v>4059</v>
      </c>
      <c r="E5777" s="391">
        <v>3.5</v>
      </c>
      <c r="F5777" s="418">
        <v>44305</v>
      </c>
      <c r="G5777" s="417" t="s">
        <v>2286</v>
      </c>
      <c r="I5777" s="379">
        <f t="shared" ca="1" si="345"/>
        <v>-266</v>
      </c>
      <c r="J5777" s="379">
        <f t="shared" ca="1" si="346"/>
        <v>-185</v>
      </c>
      <c r="K5777" s="391" t="str">
        <f t="shared" ca="1" si="347"/>
        <v>37,90</v>
      </c>
      <c r="L5777" s="379"/>
      <c r="O5777" s="379"/>
    </row>
    <row r="5778" spans="1:15">
      <c r="A5778" s="417"/>
      <c r="B5778" s="417" t="s">
        <v>12073</v>
      </c>
      <c r="C5778" s="417" t="s">
        <v>2281</v>
      </c>
      <c r="D5778" s="417" t="s">
        <v>17145</v>
      </c>
      <c r="E5778" s="391">
        <v>2</v>
      </c>
      <c r="F5778" s="418">
        <v>44214</v>
      </c>
      <c r="G5778" s="417" t="s">
        <v>2286</v>
      </c>
      <c r="I5778" s="379">
        <f t="shared" ca="1" si="345"/>
        <v>-357</v>
      </c>
      <c r="J5778" s="379">
        <f t="shared" ca="1" si="346"/>
        <v>-247</v>
      </c>
      <c r="K5778" s="391" t="str">
        <f t="shared" ca="1" si="347"/>
        <v>25,80</v>
      </c>
      <c r="L5778" s="379"/>
      <c r="O5778" s="379"/>
    </row>
    <row r="5779" spans="1:15">
      <c r="A5779" s="417" t="s">
        <v>2155</v>
      </c>
      <c r="B5779" s="417" t="s">
        <v>12074</v>
      </c>
      <c r="C5779" s="417" t="s">
        <v>2281</v>
      </c>
      <c r="D5779" s="417" t="s">
        <v>17146</v>
      </c>
      <c r="E5779" s="391">
        <v>0.25</v>
      </c>
      <c r="F5779" s="418">
        <v>44214</v>
      </c>
      <c r="G5779" s="417" t="s">
        <v>2286</v>
      </c>
      <c r="I5779" s="379">
        <f t="shared" ca="1" si="345"/>
        <v>-357</v>
      </c>
      <c r="J5779" s="379">
        <f t="shared" ca="1" si="346"/>
        <v>-247</v>
      </c>
      <c r="K5779" s="391" t="str">
        <f t="shared" ca="1" si="347"/>
        <v>27,30</v>
      </c>
      <c r="L5779" s="379"/>
      <c r="O5779" s="379"/>
    </row>
    <row r="5780" spans="1:15">
      <c r="A5780" s="417" t="s">
        <v>2155</v>
      </c>
      <c r="B5780" s="417" t="s">
        <v>12075</v>
      </c>
      <c r="C5780" s="417" t="s">
        <v>2281</v>
      </c>
      <c r="D5780" s="417" t="s">
        <v>17147</v>
      </c>
      <c r="E5780" s="391">
        <v>0.19</v>
      </c>
      <c r="F5780" s="418">
        <v>44214</v>
      </c>
      <c r="G5780" s="417" t="s">
        <v>2286</v>
      </c>
      <c r="I5780" s="379">
        <f t="shared" ca="1" si="345"/>
        <v>-357</v>
      </c>
      <c r="J5780" s="379">
        <f t="shared" ca="1" si="346"/>
        <v>-247</v>
      </c>
      <c r="K5780" s="391" t="str">
        <f t="shared" ca="1" si="347"/>
        <v>27,80</v>
      </c>
      <c r="L5780" s="379"/>
      <c r="O5780" s="379"/>
    </row>
    <row r="5781" spans="1:15">
      <c r="A5781" s="417" t="s">
        <v>2155</v>
      </c>
      <c r="B5781" s="417" t="s">
        <v>4060</v>
      </c>
      <c r="C5781" s="417" t="s">
        <v>2281</v>
      </c>
      <c r="D5781" s="417" t="s">
        <v>17148</v>
      </c>
      <c r="E5781" s="391">
        <v>0.2</v>
      </c>
      <c r="F5781" s="418">
        <v>44214</v>
      </c>
      <c r="G5781" s="417" t="s">
        <v>2283</v>
      </c>
      <c r="I5781" s="379">
        <f t="shared" ca="1" si="345"/>
        <v>-357</v>
      </c>
      <c r="J5781" s="379">
        <f t="shared" ca="1" si="346"/>
        <v>-247</v>
      </c>
      <c r="K5781" s="391" t="str">
        <f t="shared" ca="1" si="347"/>
        <v>28,05</v>
      </c>
      <c r="L5781" s="379"/>
      <c r="O5781" s="379"/>
    </row>
    <row r="5782" spans="1:15">
      <c r="A5782" s="417" t="s">
        <v>2155</v>
      </c>
      <c r="B5782" s="417" t="s">
        <v>4062</v>
      </c>
      <c r="C5782" s="417" t="s">
        <v>2281</v>
      </c>
      <c r="D5782" s="417" t="s">
        <v>17149</v>
      </c>
      <c r="E5782" s="391">
        <v>0.11</v>
      </c>
      <c r="F5782" s="418">
        <v>44214</v>
      </c>
      <c r="G5782" s="417" t="s">
        <v>2286</v>
      </c>
      <c r="I5782" s="379">
        <f t="shared" ca="1" si="345"/>
        <v>-357</v>
      </c>
      <c r="J5782" s="379">
        <f t="shared" ca="1" si="346"/>
        <v>-247</v>
      </c>
      <c r="K5782" s="391" t="str">
        <f t="shared" ca="1" si="347"/>
        <v>28,30</v>
      </c>
      <c r="L5782" s="379"/>
      <c r="O5782" s="379"/>
    </row>
    <row r="5783" spans="1:15">
      <c r="A5783" s="417" t="s">
        <v>2155</v>
      </c>
      <c r="B5783" s="417" t="s">
        <v>12076</v>
      </c>
      <c r="C5783" s="417" t="s">
        <v>2281</v>
      </c>
      <c r="D5783" s="417" t="s">
        <v>17150</v>
      </c>
      <c r="E5783" s="391">
        <v>0.1</v>
      </c>
      <c r="F5783" s="418">
        <v>44214</v>
      </c>
      <c r="G5783" s="417" t="s">
        <v>2286</v>
      </c>
      <c r="I5783" s="379">
        <f t="shared" ca="1" si="345"/>
        <v>-357</v>
      </c>
      <c r="J5783" s="379">
        <f t="shared" ca="1" si="346"/>
        <v>-247</v>
      </c>
      <c r="K5783" s="391" t="str">
        <f t="shared" ca="1" si="347"/>
        <v>28,80</v>
      </c>
      <c r="L5783" s="379"/>
      <c r="O5783" s="379"/>
    </row>
    <row r="5784" spans="1:15">
      <c r="A5784" s="417" t="s">
        <v>2155</v>
      </c>
      <c r="B5784" s="417" t="s">
        <v>18440</v>
      </c>
      <c r="C5784" s="417" t="s">
        <v>2281</v>
      </c>
      <c r="D5784" s="417" t="s">
        <v>18441</v>
      </c>
      <c r="E5784" s="391">
        <v>0.03</v>
      </c>
      <c r="F5784" s="418">
        <v>44214</v>
      </c>
      <c r="G5784" s="417" t="s">
        <v>2286</v>
      </c>
      <c r="I5784" s="379">
        <f t="shared" ca="1" si="345"/>
        <v>-357</v>
      </c>
      <c r="J5784" s="379">
        <f t="shared" ca="1" si="346"/>
        <v>-247</v>
      </c>
      <c r="K5784" s="391" t="str">
        <f t="shared" ca="1" si="347"/>
        <v>29,30</v>
      </c>
      <c r="L5784" s="379"/>
      <c r="O5784" s="379"/>
    </row>
    <row r="5785" spans="1:15">
      <c r="A5785" s="417" t="s">
        <v>2155</v>
      </c>
      <c r="B5785" s="417" t="s">
        <v>8194</v>
      </c>
      <c r="C5785" s="417" t="s">
        <v>2281</v>
      </c>
      <c r="D5785" s="417" t="s">
        <v>17151</v>
      </c>
      <c r="E5785" s="391">
        <v>0.3</v>
      </c>
      <c r="F5785" s="418">
        <v>44214</v>
      </c>
      <c r="G5785" s="417" t="s">
        <v>2286</v>
      </c>
      <c r="I5785" s="379">
        <f t="shared" ca="1" si="345"/>
        <v>-357</v>
      </c>
      <c r="J5785" s="379">
        <f t="shared" ca="1" si="346"/>
        <v>-247</v>
      </c>
      <c r="K5785" s="391" t="str">
        <f t="shared" ca="1" si="347"/>
        <v>29,80</v>
      </c>
      <c r="L5785" s="379"/>
      <c r="O5785" s="379"/>
    </row>
    <row r="5786" spans="1:15">
      <c r="A5786" s="417" t="s">
        <v>2155</v>
      </c>
      <c r="B5786" s="417" t="s">
        <v>8195</v>
      </c>
      <c r="C5786" s="417" t="s">
        <v>2281</v>
      </c>
      <c r="D5786" s="417" t="s">
        <v>17152</v>
      </c>
      <c r="E5786" s="391">
        <v>0.72</v>
      </c>
      <c r="F5786" s="418">
        <v>44214</v>
      </c>
      <c r="G5786" s="417" t="s">
        <v>2286</v>
      </c>
      <c r="I5786" s="379">
        <f t="shared" ca="1" si="345"/>
        <v>-357</v>
      </c>
      <c r="J5786" s="379">
        <f t="shared" ca="1" si="346"/>
        <v>-247</v>
      </c>
      <c r="K5786" s="391" t="str">
        <f t="shared" ca="1" si="347"/>
        <v>32,30</v>
      </c>
      <c r="L5786" s="379"/>
      <c r="O5786" s="379"/>
    </row>
    <row r="5787" spans="1:15">
      <c r="A5787" s="417" t="s">
        <v>2155</v>
      </c>
      <c r="B5787" s="417" t="s">
        <v>4063</v>
      </c>
      <c r="C5787" s="417" t="s">
        <v>2281</v>
      </c>
      <c r="D5787" s="417" t="s">
        <v>17145</v>
      </c>
      <c r="E5787" s="391">
        <v>1.04</v>
      </c>
      <c r="F5787" s="418">
        <v>44249</v>
      </c>
      <c r="G5787" s="417" t="s">
        <v>2283</v>
      </c>
      <c r="I5787" s="379">
        <f t="shared" ca="1" si="345"/>
        <v>-322</v>
      </c>
      <c r="J5787" s="379">
        <f t="shared" ca="1" si="346"/>
        <v>-224</v>
      </c>
      <c r="K5787" s="391" t="str">
        <f t="shared" ca="1" si="347"/>
        <v>25,80</v>
      </c>
      <c r="L5787" s="379"/>
      <c r="O5787" s="379"/>
    </row>
    <row r="5788" spans="1:15">
      <c r="A5788" s="417" t="s">
        <v>2155</v>
      </c>
      <c r="B5788" s="417" t="s">
        <v>12077</v>
      </c>
      <c r="C5788" s="417" t="s">
        <v>2281</v>
      </c>
      <c r="D5788" s="417" t="s">
        <v>17147</v>
      </c>
      <c r="E5788" s="391">
        <v>0.65</v>
      </c>
      <c r="F5788" s="418">
        <v>44249</v>
      </c>
      <c r="G5788" s="417" t="s">
        <v>2283</v>
      </c>
      <c r="I5788" s="379">
        <f t="shared" ca="1" si="345"/>
        <v>-322</v>
      </c>
      <c r="J5788" s="379">
        <f t="shared" ca="1" si="346"/>
        <v>-224</v>
      </c>
      <c r="K5788" s="391" t="str">
        <f t="shared" ca="1" si="347"/>
        <v>27,80</v>
      </c>
      <c r="L5788" s="379"/>
      <c r="O5788" s="379"/>
    </row>
    <row r="5789" spans="1:15">
      <c r="A5789" s="417" t="s">
        <v>2155</v>
      </c>
      <c r="B5789" s="417" t="s">
        <v>12078</v>
      </c>
      <c r="C5789" s="417" t="s">
        <v>2281</v>
      </c>
      <c r="D5789" s="417" t="s">
        <v>17151</v>
      </c>
      <c r="E5789" s="391">
        <v>0.21</v>
      </c>
      <c r="F5789" s="418">
        <v>44249</v>
      </c>
      <c r="G5789" s="417" t="s">
        <v>2283</v>
      </c>
      <c r="I5789" s="379">
        <f t="shared" ca="1" si="345"/>
        <v>-322</v>
      </c>
      <c r="J5789" s="379">
        <f t="shared" ca="1" si="346"/>
        <v>-224</v>
      </c>
      <c r="K5789" s="391" t="str">
        <f t="shared" ca="1" si="347"/>
        <v>29,80</v>
      </c>
      <c r="L5789" s="379"/>
      <c r="O5789" s="379"/>
    </row>
    <row r="5790" spans="1:15">
      <c r="A5790" s="417" t="s">
        <v>2155</v>
      </c>
      <c r="B5790" s="417" t="s">
        <v>18442</v>
      </c>
      <c r="C5790" s="417" t="s">
        <v>2281</v>
      </c>
      <c r="D5790" s="417" t="s">
        <v>11513</v>
      </c>
      <c r="E5790" s="391">
        <v>1.46</v>
      </c>
      <c r="F5790" s="418">
        <v>44270</v>
      </c>
      <c r="G5790" s="417" t="s">
        <v>2286</v>
      </c>
      <c r="I5790" s="379">
        <f t="shared" ca="1" si="345"/>
        <v>-301</v>
      </c>
      <c r="J5790" s="379">
        <f t="shared" ca="1" si="346"/>
        <v>-209</v>
      </c>
      <c r="K5790" s="391" t="str">
        <f t="shared" ca="1" si="347"/>
        <v>26,43</v>
      </c>
      <c r="L5790" s="379"/>
      <c r="O5790" s="379"/>
    </row>
    <row r="5791" spans="1:15">
      <c r="A5791" s="417" t="s">
        <v>2155</v>
      </c>
      <c r="B5791" s="417" t="s">
        <v>17153</v>
      </c>
      <c r="C5791" s="417" t="s">
        <v>2281</v>
      </c>
      <c r="D5791" s="417" t="s">
        <v>11527</v>
      </c>
      <c r="E5791" s="391">
        <v>0.22</v>
      </c>
      <c r="F5791" s="418">
        <v>44270</v>
      </c>
      <c r="G5791" s="417" t="s">
        <v>2286</v>
      </c>
      <c r="I5791" s="379">
        <f t="shared" ca="1" si="345"/>
        <v>-301</v>
      </c>
      <c r="J5791" s="379">
        <f t="shared" ca="1" si="346"/>
        <v>-209</v>
      </c>
      <c r="K5791" s="391" t="str">
        <f t="shared" ca="1" si="347"/>
        <v>30,43</v>
      </c>
      <c r="L5791" s="379"/>
      <c r="O5791" s="379"/>
    </row>
    <row r="5792" spans="1:15">
      <c r="A5792" s="417" t="s">
        <v>2155</v>
      </c>
      <c r="B5792" s="417" t="s">
        <v>4064</v>
      </c>
      <c r="C5792" s="417" t="s">
        <v>2281</v>
      </c>
      <c r="D5792" s="417" t="s">
        <v>11535</v>
      </c>
      <c r="E5792" s="391">
        <v>3</v>
      </c>
      <c r="F5792" s="418">
        <v>44270</v>
      </c>
      <c r="G5792" s="417" t="s">
        <v>2286</v>
      </c>
      <c r="I5792" s="379">
        <f t="shared" ca="1" si="345"/>
        <v>-301</v>
      </c>
      <c r="J5792" s="379">
        <f t="shared" ca="1" si="346"/>
        <v>-209</v>
      </c>
      <c r="K5792" s="391" t="str">
        <f t="shared" ca="1" si="347"/>
        <v>34,43</v>
      </c>
      <c r="L5792" s="379"/>
      <c r="O5792" s="379"/>
    </row>
    <row r="5793" spans="1:15">
      <c r="A5793" s="417" t="s">
        <v>2155</v>
      </c>
      <c r="B5793" s="417" t="s">
        <v>4065</v>
      </c>
      <c r="C5793" s="417" t="s">
        <v>2281</v>
      </c>
      <c r="D5793" s="417" t="s">
        <v>17154</v>
      </c>
      <c r="E5793" s="391">
        <v>0.15</v>
      </c>
      <c r="F5793" s="418">
        <v>44337</v>
      </c>
      <c r="G5793" s="417" t="s">
        <v>2283</v>
      </c>
      <c r="I5793" s="379">
        <f t="shared" ca="1" si="345"/>
        <v>-234</v>
      </c>
      <c r="J5793" s="379">
        <f t="shared" ca="1" si="346"/>
        <v>-163</v>
      </c>
      <c r="K5793" s="391" t="str">
        <f t="shared" ca="1" si="347"/>
        <v>22,80</v>
      </c>
      <c r="L5793" s="379"/>
      <c r="O5793" s="379"/>
    </row>
    <row r="5794" spans="1:15">
      <c r="A5794" s="417" t="s">
        <v>2155</v>
      </c>
      <c r="B5794" s="417" t="s">
        <v>4066</v>
      </c>
      <c r="C5794" s="417" t="s">
        <v>2281</v>
      </c>
      <c r="D5794" s="417" t="s">
        <v>17155</v>
      </c>
      <c r="E5794" s="391">
        <v>1.25</v>
      </c>
      <c r="F5794" s="418">
        <v>44337</v>
      </c>
      <c r="G5794" s="417" t="s">
        <v>2286</v>
      </c>
      <c r="I5794" s="379">
        <f t="shared" ca="1" si="345"/>
        <v>-234</v>
      </c>
      <c r="J5794" s="379">
        <f t="shared" ca="1" si="346"/>
        <v>-163</v>
      </c>
      <c r="K5794" s="391" t="str">
        <f t="shared" ca="1" si="347"/>
        <v>27,55</v>
      </c>
      <c r="L5794" s="379"/>
      <c r="O5794" s="379"/>
    </row>
    <row r="5795" spans="1:15">
      <c r="A5795" s="417" t="s">
        <v>2155</v>
      </c>
      <c r="B5795" s="417" t="s">
        <v>12079</v>
      </c>
      <c r="C5795" s="417" t="s">
        <v>2332</v>
      </c>
      <c r="D5795" s="417" t="s">
        <v>17156</v>
      </c>
      <c r="E5795" s="391">
        <v>0.05</v>
      </c>
      <c r="F5795" s="418">
        <v>44214</v>
      </c>
      <c r="G5795" s="417" t="s">
        <v>2286</v>
      </c>
      <c r="I5795" s="379">
        <f t="shared" ca="1" si="345"/>
        <v>-357</v>
      </c>
      <c r="J5795" s="379">
        <f t="shared" ca="1" si="346"/>
        <v>-247</v>
      </c>
      <c r="K5795" s="391" t="str">
        <f t="shared" ca="1" si="347"/>
        <v>21,05</v>
      </c>
      <c r="L5795" s="379"/>
      <c r="O5795" s="379"/>
    </row>
    <row r="5796" spans="1:15">
      <c r="A5796" s="417" t="s">
        <v>2155</v>
      </c>
      <c r="B5796" s="417" t="s">
        <v>4068</v>
      </c>
      <c r="C5796" s="417" t="s">
        <v>2332</v>
      </c>
      <c r="D5796" s="417" t="s">
        <v>17157</v>
      </c>
      <c r="E5796" s="391">
        <v>0.1</v>
      </c>
      <c r="F5796" s="418">
        <v>44214</v>
      </c>
      <c r="G5796" s="417" t="s">
        <v>2286</v>
      </c>
      <c r="I5796" s="379">
        <f t="shared" ca="1" si="345"/>
        <v>-357</v>
      </c>
      <c r="J5796" s="379">
        <f t="shared" ca="1" si="346"/>
        <v>-247</v>
      </c>
      <c r="K5796" s="391" t="str">
        <f t="shared" ca="1" si="347"/>
        <v>23,05</v>
      </c>
      <c r="L5796" s="379"/>
      <c r="O5796" s="379"/>
    </row>
    <row r="5797" spans="1:15">
      <c r="A5797" s="417" t="s">
        <v>2155</v>
      </c>
      <c r="B5797" s="417" t="s">
        <v>4069</v>
      </c>
      <c r="C5797" s="417" t="s">
        <v>2332</v>
      </c>
      <c r="D5797" s="417" t="s">
        <v>17158</v>
      </c>
      <c r="E5797" s="391">
        <v>0.04</v>
      </c>
      <c r="F5797" s="418">
        <v>44214</v>
      </c>
      <c r="G5797" s="417" t="s">
        <v>2286</v>
      </c>
      <c r="I5797" s="379">
        <f t="shared" ca="1" si="345"/>
        <v>-357</v>
      </c>
      <c r="J5797" s="379">
        <f t="shared" ca="1" si="346"/>
        <v>-247</v>
      </c>
      <c r="K5797" s="391" t="str">
        <f t="shared" ca="1" si="347"/>
        <v>24,05</v>
      </c>
      <c r="L5797" s="379"/>
      <c r="O5797" s="379"/>
    </row>
    <row r="5798" spans="1:15">
      <c r="A5798" s="417" t="s">
        <v>2155</v>
      </c>
      <c r="B5798" s="417" t="s">
        <v>4070</v>
      </c>
      <c r="C5798" s="417" t="s">
        <v>2332</v>
      </c>
      <c r="D5798" s="417" t="s">
        <v>17145</v>
      </c>
      <c r="E5798" s="391">
        <v>0.18</v>
      </c>
      <c r="F5798" s="418">
        <v>44214</v>
      </c>
      <c r="G5798" s="417" t="s">
        <v>2286</v>
      </c>
      <c r="I5798" s="379">
        <f t="shared" ca="1" si="345"/>
        <v>-357</v>
      </c>
      <c r="J5798" s="379">
        <f t="shared" ca="1" si="346"/>
        <v>-247</v>
      </c>
      <c r="K5798" s="391" t="str">
        <f t="shared" ca="1" si="347"/>
        <v>25,80</v>
      </c>
      <c r="L5798" s="379"/>
      <c r="O5798" s="379"/>
    </row>
    <row r="5799" spans="1:15">
      <c r="A5799" s="417" t="s">
        <v>2155</v>
      </c>
      <c r="B5799" s="417" t="s">
        <v>12080</v>
      </c>
      <c r="C5799" s="417" t="s">
        <v>2332</v>
      </c>
      <c r="D5799" s="417" t="s">
        <v>17146</v>
      </c>
      <c r="E5799" s="391">
        <v>1.04</v>
      </c>
      <c r="F5799" s="418">
        <v>44214</v>
      </c>
      <c r="G5799" s="417" t="s">
        <v>2286</v>
      </c>
      <c r="I5799" s="379">
        <f t="shared" ca="1" si="345"/>
        <v>-357</v>
      </c>
      <c r="J5799" s="379">
        <f t="shared" ca="1" si="346"/>
        <v>-247</v>
      </c>
      <c r="K5799" s="391" t="str">
        <f t="shared" ca="1" si="347"/>
        <v>27,30</v>
      </c>
      <c r="L5799" s="379"/>
      <c r="O5799" s="379"/>
    </row>
    <row r="5800" spans="1:15">
      <c r="A5800" s="417" t="s">
        <v>2155</v>
      </c>
      <c r="B5800" s="417" t="s">
        <v>12081</v>
      </c>
      <c r="C5800" s="417" t="s">
        <v>2332</v>
      </c>
      <c r="D5800" s="417" t="s">
        <v>17148</v>
      </c>
      <c r="E5800" s="391">
        <v>1.4</v>
      </c>
      <c r="F5800" s="418">
        <v>44214</v>
      </c>
      <c r="G5800" s="417" t="s">
        <v>2286</v>
      </c>
      <c r="I5800" s="379">
        <f t="shared" ca="1" si="345"/>
        <v>-357</v>
      </c>
      <c r="J5800" s="379">
        <f t="shared" ca="1" si="346"/>
        <v>-247</v>
      </c>
      <c r="K5800" s="391" t="str">
        <f t="shared" ca="1" si="347"/>
        <v>28,05</v>
      </c>
      <c r="L5800" s="379"/>
      <c r="O5800" s="379"/>
    </row>
    <row r="5801" spans="1:15">
      <c r="A5801" s="417" t="s">
        <v>2155</v>
      </c>
      <c r="B5801" s="417" t="s">
        <v>12082</v>
      </c>
      <c r="C5801" s="417" t="s">
        <v>2332</v>
      </c>
      <c r="D5801" s="417" t="s">
        <v>17150</v>
      </c>
      <c r="E5801" s="391">
        <v>2</v>
      </c>
      <c r="F5801" s="418">
        <v>44214</v>
      </c>
      <c r="G5801" s="417" t="s">
        <v>2286</v>
      </c>
      <c r="I5801" s="379">
        <f t="shared" ca="1" si="345"/>
        <v>-357</v>
      </c>
      <c r="J5801" s="379">
        <f t="shared" ca="1" si="346"/>
        <v>-247</v>
      </c>
      <c r="K5801" s="391" t="str">
        <f t="shared" ca="1" si="347"/>
        <v>28,80</v>
      </c>
      <c r="L5801" s="379"/>
      <c r="O5801" s="379"/>
    </row>
    <row r="5802" spans="1:15">
      <c r="A5802" s="417" t="s">
        <v>2155</v>
      </c>
      <c r="B5802" s="417" t="s">
        <v>17159</v>
      </c>
      <c r="C5802" s="417" t="s">
        <v>2332</v>
      </c>
      <c r="D5802" s="417" t="s">
        <v>17160</v>
      </c>
      <c r="E5802" s="391">
        <v>0.34</v>
      </c>
      <c r="F5802" s="418">
        <v>44249</v>
      </c>
      <c r="G5802" s="417" t="s">
        <v>2286</v>
      </c>
      <c r="I5802" s="379">
        <f t="shared" ca="1" si="345"/>
        <v>-322</v>
      </c>
      <c r="J5802" s="379">
        <f t="shared" ca="1" si="346"/>
        <v>-224</v>
      </c>
      <c r="K5802" s="391" t="str">
        <f t="shared" ca="1" si="347"/>
        <v>23,80</v>
      </c>
      <c r="L5802" s="379"/>
      <c r="O5802" s="379"/>
    </row>
    <row r="5803" spans="1:15">
      <c r="A5803" s="417" t="s">
        <v>2155</v>
      </c>
      <c r="B5803" s="417" t="s">
        <v>12083</v>
      </c>
      <c r="C5803" s="417" t="s">
        <v>2332</v>
      </c>
      <c r="D5803" s="417" t="s">
        <v>17145</v>
      </c>
      <c r="E5803" s="391">
        <v>0.64</v>
      </c>
      <c r="F5803" s="418">
        <v>44249</v>
      </c>
      <c r="G5803" s="417" t="s">
        <v>2286</v>
      </c>
      <c r="I5803" s="379">
        <f t="shared" ca="1" si="345"/>
        <v>-322</v>
      </c>
      <c r="J5803" s="379">
        <f t="shared" ca="1" si="346"/>
        <v>-224</v>
      </c>
      <c r="K5803" s="391" t="str">
        <f t="shared" ca="1" si="347"/>
        <v>25,80</v>
      </c>
      <c r="L5803" s="379"/>
      <c r="O5803" s="379"/>
    </row>
    <row r="5804" spans="1:15">
      <c r="A5804" s="417" t="s">
        <v>2155</v>
      </c>
      <c r="B5804" s="417" t="s">
        <v>12084</v>
      </c>
      <c r="C5804" s="417" t="s">
        <v>2332</v>
      </c>
      <c r="D5804" s="417" t="s">
        <v>17147</v>
      </c>
      <c r="E5804" s="391">
        <v>1.81</v>
      </c>
      <c r="F5804" s="418">
        <v>44249</v>
      </c>
      <c r="G5804" s="417" t="s">
        <v>2286</v>
      </c>
      <c r="I5804" s="379">
        <f t="shared" ca="1" si="345"/>
        <v>-322</v>
      </c>
      <c r="J5804" s="379">
        <f t="shared" ca="1" si="346"/>
        <v>-224</v>
      </c>
      <c r="K5804" s="391" t="str">
        <f t="shared" ca="1" si="347"/>
        <v>27,80</v>
      </c>
      <c r="L5804" s="379"/>
      <c r="O5804" s="379"/>
    </row>
    <row r="5805" spans="1:15">
      <c r="A5805" s="417" t="s">
        <v>2155</v>
      </c>
      <c r="B5805" s="417" t="s">
        <v>4071</v>
      </c>
      <c r="C5805" s="417" t="s">
        <v>2332</v>
      </c>
      <c r="D5805" s="417" t="s">
        <v>11513</v>
      </c>
      <c r="E5805" s="391">
        <v>1.07</v>
      </c>
      <c r="F5805" s="418">
        <v>44270</v>
      </c>
      <c r="G5805" s="417" t="s">
        <v>2286</v>
      </c>
      <c r="I5805" s="379">
        <f t="shared" ca="1" si="345"/>
        <v>-301</v>
      </c>
      <c r="J5805" s="379">
        <f t="shared" ca="1" si="346"/>
        <v>-209</v>
      </c>
      <c r="K5805" s="391" t="str">
        <f t="shared" ca="1" si="347"/>
        <v>26,43</v>
      </c>
      <c r="L5805" s="379"/>
      <c r="O5805" s="379"/>
    </row>
    <row r="5806" spans="1:15">
      <c r="A5806" s="417" t="s">
        <v>2155</v>
      </c>
      <c r="B5806" s="417" t="s">
        <v>4072</v>
      </c>
      <c r="C5806" s="417" t="s">
        <v>2332</v>
      </c>
      <c r="D5806" s="417" t="s">
        <v>11527</v>
      </c>
      <c r="E5806" s="391">
        <v>11.33</v>
      </c>
      <c r="F5806" s="418">
        <v>44270</v>
      </c>
      <c r="G5806" s="417" t="s">
        <v>2286</v>
      </c>
      <c r="I5806" s="379">
        <f t="shared" ca="1" si="345"/>
        <v>-301</v>
      </c>
      <c r="J5806" s="379">
        <f t="shared" ca="1" si="346"/>
        <v>-209</v>
      </c>
      <c r="K5806" s="391" t="str">
        <f t="shared" ca="1" si="347"/>
        <v>30,43</v>
      </c>
      <c r="L5806" s="379"/>
      <c r="O5806" s="379"/>
    </row>
    <row r="5807" spans="1:15">
      <c r="A5807" s="417" t="s">
        <v>2155</v>
      </c>
      <c r="B5807" s="417" t="s">
        <v>4073</v>
      </c>
      <c r="C5807" s="417" t="s">
        <v>2332</v>
      </c>
      <c r="D5807" s="417" t="s">
        <v>17161</v>
      </c>
      <c r="E5807" s="391">
        <v>1</v>
      </c>
      <c r="F5807" s="418">
        <v>44337</v>
      </c>
      <c r="G5807" s="417" t="s">
        <v>2286</v>
      </c>
      <c r="I5807" s="379">
        <f t="shared" ca="1" si="345"/>
        <v>-234</v>
      </c>
      <c r="J5807" s="379">
        <f t="shared" ca="1" si="346"/>
        <v>-163</v>
      </c>
      <c r="K5807" s="391" t="str">
        <f t="shared" ca="1" si="347"/>
        <v>20,30</v>
      </c>
      <c r="L5807" s="379"/>
      <c r="O5807" s="379"/>
    </row>
    <row r="5808" spans="1:15">
      <c r="A5808" s="417" t="s">
        <v>2155</v>
      </c>
      <c r="B5808" s="417" t="s">
        <v>4074</v>
      </c>
      <c r="C5808" s="417" t="s">
        <v>2332</v>
      </c>
      <c r="D5808" s="417" t="s">
        <v>17154</v>
      </c>
      <c r="E5808" s="391">
        <v>1</v>
      </c>
      <c r="F5808" s="418">
        <v>44337</v>
      </c>
      <c r="G5808" s="417" t="s">
        <v>2286</v>
      </c>
      <c r="I5808" s="379">
        <f t="shared" ca="1" si="345"/>
        <v>-234</v>
      </c>
      <c r="J5808" s="379">
        <f t="shared" ca="1" si="346"/>
        <v>-163</v>
      </c>
      <c r="K5808" s="391" t="str">
        <f t="shared" ca="1" si="347"/>
        <v>22,80</v>
      </c>
      <c r="L5808" s="379"/>
      <c r="O5808" s="379"/>
    </row>
    <row r="5809" spans="1:15">
      <c r="A5809" s="417" t="s">
        <v>2155</v>
      </c>
      <c r="B5809" s="417" t="s">
        <v>12085</v>
      </c>
      <c r="C5809" s="417" t="s">
        <v>2281</v>
      </c>
      <c r="D5809" s="417" t="s">
        <v>3470</v>
      </c>
      <c r="E5809" s="391">
        <v>0.05</v>
      </c>
      <c r="F5809" s="418">
        <v>44214</v>
      </c>
      <c r="G5809" s="417" t="s">
        <v>2283</v>
      </c>
      <c r="I5809" s="379">
        <f t="shared" ca="1" si="345"/>
        <v>-357</v>
      </c>
      <c r="J5809" s="379">
        <f t="shared" ca="1" si="346"/>
        <v>-247</v>
      </c>
      <c r="K5809" s="391" t="str">
        <f t="shared" ca="1" si="347"/>
        <v>4,40</v>
      </c>
      <c r="L5809" s="379"/>
      <c r="O5809" s="379"/>
    </row>
    <row r="5810" spans="1:15">
      <c r="A5810" s="417" t="s">
        <v>2155</v>
      </c>
      <c r="B5810" s="417" t="s">
        <v>12086</v>
      </c>
      <c r="C5810" s="417" t="s">
        <v>2281</v>
      </c>
      <c r="D5810" s="417" t="s">
        <v>3496</v>
      </c>
      <c r="E5810" s="391">
        <v>0.03</v>
      </c>
      <c r="F5810" s="418">
        <v>44214</v>
      </c>
      <c r="G5810" s="417" t="s">
        <v>2283</v>
      </c>
      <c r="I5810" s="379">
        <f t="shared" ca="1" si="345"/>
        <v>-357</v>
      </c>
      <c r="J5810" s="379">
        <f t="shared" ca="1" si="346"/>
        <v>-247</v>
      </c>
      <c r="K5810" s="391" t="str">
        <f t="shared" ca="1" si="347"/>
        <v>4,60</v>
      </c>
      <c r="L5810" s="379"/>
      <c r="O5810" s="379"/>
    </row>
    <row r="5811" spans="1:15">
      <c r="A5811" s="417" t="s">
        <v>2155</v>
      </c>
      <c r="B5811" s="417" t="s">
        <v>12087</v>
      </c>
      <c r="C5811" s="417" t="s">
        <v>2281</v>
      </c>
      <c r="D5811" s="417" t="s">
        <v>3497</v>
      </c>
      <c r="E5811" s="391">
        <v>0.03</v>
      </c>
      <c r="F5811" s="418">
        <v>44214</v>
      </c>
      <c r="G5811" s="417" t="s">
        <v>2283</v>
      </c>
      <c r="I5811" s="379">
        <f t="shared" ca="1" si="345"/>
        <v>-357</v>
      </c>
      <c r="J5811" s="379">
        <f t="shared" ca="1" si="346"/>
        <v>-247</v>
      </c>
      <c r="K5811" s="391" t="str">
        <f t="shared" ca="1" si="347"/>
        <v>4,80</v>
      </c>
      <c r="L5811" s="379"/>
      <c r="O5811" s="379"/>
    </row>
    <row r="5812" spans="1:15">
      <c r="A5812" s="417" t="s">
        <v>2155</v>
      </c>
      <c r="B5812" s="417" t="s">
        <v>12088</v>
      </c>
      <c r="C5812" s="417" t="s">
        <v>2281</v>
      </c>
      <c r="D5812" s="417" t="s">
        <v>3498</v>
      </c>
      <c r="E5812" s="391">
        <v>0.01</v>
      </c>
      <c r="F5812" s="418">
        <v>44214</v>
      </c>
      <c r="G5812" s="417" t="s">
        <v>2283</v>
      </c>
      <c r="I5812" s="379">
        <f t="shared" ca="1" si="345"/>
        <v>-357</v>
      </c>
      <c r="J5812" s="379">
        <f t="shared" ca="1" si="346"/>
        <v>-247</v>
      </c>
      <c r="K5812" s="391" t="str">
        <f t="shared" ca="1" si="347"/>
        <v>5,00</v>
      </c>
      <c r="L5812" s="379"/>
      <c r="O5812" s="379"/>
    </row>
    <row r="5813" spans="1:15">
      <c r="A5813" s="417" t="s">
        <v>2155</v>
      </c>
      <c r="B5813" s="417" t="s">
        <v>12089</v>
      </c>
      <c r="C5813" s="417" t="s">
        <v>2281</v>
      </c>
      <c r="D5813" s="417" t="s">
        <v>3499</v>
      </c>
      <c r="E5813" s="391">
        <v>0.05</v>
      </c>
      <c r="F5813" s="418">
        <v>44214</v>
      </c>
      <c r="G5813" s="417" t="s">
        <v>2283</v>
      </c>
      <c r="I5813" s="379">
        <f t="shared" ca="1" si="345"/>
        <v>-357</v>
      </c>
      <c r="J5813" s="379">
        <f t="shared" ca="1" si="346"/>
        <v>-247</v>
      </c>
      <c r="K5813" s="391" t="str">
        <f t="shared" ca="1" si="347"/>
        <v>5,40</v>
      </c>
      <c r="L5813" s="379"/>
      <c r="O5813" s="379"/>
    </row>
    <row r="5814" spans="1:15">
      <c r="A5814" s="417" t="s">
        <v>2155</v>
      </c>
      <c r="B5814" s="417" t="s">
        <v>18443</v>
      </c>
      <c r="C5814" s="417" t="s">
        <v>2281</v>
      </c>
      <c r="D5814" s="417" t="s">
        <v>3466</v>
      </c>
      <c r="E5814" s="391">
        <v>0.28000000000000003</v>
      </c>
      <c r="F5814" s="418">
        <v>44249</v>
      </c>
      <c r="G5814" s="417" t="s">
        <v>2283</v>
      </c>
      <c r="I5814" s="379">
        <f t="shared" ca="1" si="345"/>
        <v>-322</v>
      </c>
      <c r="J5814" s="379">
        <f t="shared" ca="1" si="346"/>
        <v>-224</v>
      </c>
      <c r="K5814" s="391" t="str">
        <f t="shared" ca="1" si="347"/>
        <v>4,00</v>
      </c>
      <c r="L5814" s="379"/>
      <c r="O5814" s="379"/>
    </row>
    <row r="5815" spans="1:15">
      <c r="A5815" s="417" t="s">
        <v>2155</v>
      </c>
      <c r="B5815" s="417" t="s">
        <v>17888</v>
      </c>
      <c r="C5815" s="417" t="s">
        <v>2281</v>
      </c>
      <c r="D5815" s="417" t="s">
        <v>3498</v>
      </c>
      <c r="E5815" s="391">
        <v>0.05</v>
      </c>
      <c r="F5815" s="418">
        <v>44249</v>
      </c>
      <c r="G5815" s="417" t="s">
        <v>2283</v>
      </c>
      <c r="I5815" s="379">
        <f t="shared" ca="1" si="345"/>
        <v>-322</v>
      </c>
      <c r="J5815" s="379">
        <f t="shared" ca="1" si="346"/>
        <v>-224</v>
      </c>
      <c r="K5815" s="391" t="str">
        <f t="shared" ca="1" si="347"/>
        <v>5,00</v>
      </c>
      <c r="L5815" s="379"/>
      <c r="O5815" s="379"/>
    </row>
    <row r="5816" spans="1:15">
      <c r="A5816" s="417" t="s">
        <v>2155</v>
      </c>
      <c r="B5816" s="417" t="s">
        <v>4075</v>
      </c>
      <c r="C5816" s="417" t="s">
        <v>2281</v>
      </c>
      <c r="D5816" s="417" t="s">
        <v>3492</v>
      </c>
      <c r="E5816" s="391">
        <v>1.25</v>
      </c>
      <c r="F5816" s="418">
        <v>44270</v>
      </c>
      <c r="G5816" s="417" t="s">
        <v>2283</v>
      </c>
      <c r="I5816" s="379">
        <f t="shared" ca="1" si="345"/>
        <v>-301</v>
      </c>
      <c r="J5816" s="379">
        <f t="shared" ca="1" si="346"/>
        <v>-209</v>
      </c>
      <c r="K5816" s="391" t="str">
        <f t="shared" ca="1" si="347"/>
        <v>3,90</v>
      </c>
      <c r="L5816" s="379"/>
      <c r="O5816" s="379"/>
    </row>
    <row r="5817" spans="1:15">
      <c r="A5817" s="417" t="s">
        <v>2155</v>
      </c>
      <c r="B5817" s="417" t="s">
        <v>17162</v>
      </c>
      <c r="C5817" s="417" t="s">
        <v>2281</v>
      </c>
      <c r="D5817" s="417" t="s">
        <v>3497</v>
      </c>
      <c r="E5817" s="391">
        <v>0.15</v>
      </c>
      <c r="F5817" s="418">
        <v>44270</v>
      </c>
      <c r="G5817" s="417" t="s">
        <v>2283</v>
      </c>
      <c r="I5817" s="379">
        <f t="shared" ca="1" si="345"/>
        <v>-301</v>
      </c>
      <c r="J5817" s="379">
        <f t="shared" ca="1" si="346"/>
        <v>-209</v>
      </c>
      <c r="K5817" s="391" t="str">
        <f t="shared" ca="1" si="347"/>
        <v>4,80</v>
      </c>
      <c r="L5817" s="379"/>
      <c r="O5817" s="379"/>
    </row>
    <row r="5818" spans="1:15">
      <c r="A5818" s="417" t="s">
        <v>2155</v>
      </c>
      <c r="B5818" s="417" t="s">
        <v>4076</v>
      </c>
      <c r="C5818" s="417" t="s">
        <v>2281</v>
      </c>
      <c r="D5818" s="417" t="s">
        <v>3506</v>
      </c>
      <c r="E5818" s="391">
        <v>0.1</v>
      </c>
      <c r="F5818" s="418">
        <v>44270</v>
      </c>
      <c r="G5818" s="417" t="s">
        <v>2286</v>
      </c>
      <c r="I5818" s="379">
        <f t="shared" ca="1" si="345"/>
        <v>-301</v>
      </c>
      <c r="J5818" s="379">
        <f t="shared" ca="1" si="346"/>
        <v>-209</v>
      </c>
      <c r="K5818" s="391" t="str">
        <f t="shared" ca="1" si="347"/>
        <v>5,10</v>
      </c>
      <c r="L5818" s="379"/>
      <c r="O5818" s="379"/>
    </row>
    <row r="5819" spans="1:15">
      <c r="A5819" s="417" t="s">
        <v>2155</v>
      </c>
      <c r="B5819" s="417" t="s">
        <v>17889</v>
      </c>
      <c r="C5819" s="417" t="s">
        <v>2281</v>
      </c>
      <c r="D5819" s="417" t="s">
        <v>3500</v>
      </c>
      <c r="E5819" s="391">
        <v>0.08</v>
      </c>
      <c r="F5819" s="418">
        <v>44270</v>
      </c>
      <c r="G5819" s="417" t="s">
        <v>2286</v>
      </c>
      <c r="I5819" s="379">
        <f t="shared" ca="1" si="345"/>
        <v>-301</v>
      </c>
      <c r="J5819" s="379">
        <f t="shared" ca="1" si="346"/>
        <v>-209</v>
      </c>
      <c r="K5819" s="391" t="str">
        <f t="shared" ca="1" si="347"/>
        <v>5,50</v>
      </c>
      <c r="L5819" s="379"/>
      <c r="O5819" s="379"/>
    </row>
    <row r="5820" spans="1:15">
      <c r="A5820" s="417" t="s">
        <v>2155</v>
      </c>
      <c r="B5820" s="417" t="s">
        <v>4077</v>
      </c>
      <c r="C5820" s="417" t="s">
        <v>2281</v>
      </c>
      <c r="D5820" s="417" t="s">
        <v>3504</v>
      </c>
      <c r="E5820" s="391">
        <v>0.04</v>
      </c>
      <c r="F5820" s="418">
        <v>44270</v>
      </c>
      <c r="G5820" s="417" t="s">
        <v>2283</v>
      </c>
      <c r="I5820" s="379">
        <f t="shared" ca="1" si="345"/>
        <v>-301</v>
      </c>
      <c r="J5820" s="379">
        <f t="shared" ca="1" si="346"/>
        <v>-209</v>
      </c>
      <c r="K5820" s="391" t="str">
        <f t="shared" ca="1" si="347"/>
        <v>6,40</v>
      </c>
      <c r="L5820" s="379"/>
      <c r="O5820" s="379"/>
    </row>
    <row r="5821" spans="1:15">
      <c r="A5821" s="417" t="s">
        <v>2155</v>
      </c>
      <c r="B5821" s="417" t="s">
        <v>18444</v>
      </c>
      <c r="C5821" s="417" t="s">
        <v>2281</v>
      </c>
      <c r="D5821" s="417" t="s">
        <v>3494</v>
      </c>
      <c r="E5821" s="391">
        <v>0.7</v>
      </c>
      <c r="F5821" s="418">
        <v>44365</v>
      </c>
      <c r="G5821" s="417" t="s">
        <v>2283</v>
      </c>
      <c r="I5821" s="379">
        <f t="shared" ca="1" si="345"/>
        <v>-206</v>
      </c>
      <c r="J5821" s="379">
        <f t="shared" ca="1" si="346"/>
        <v>-144</v>
      </c>
      <c r="K5821" s="391" t="str">
        <f t="shared" ca="1" si="347"/>
        <v>4,30</v>
      </c>
      <c r="L5821" s="379"/>
      <c r="O5821" s="379"/>
    </row>
    <row r="5822" spans="1:15">
      <c r="A5822" s="417" t="s">
        <v>2155</v>
      </c>
      <c r="B5822" s="417" t="s">
        <v>12090</v>
      </c>
      <c r="C5822" s="417" t="s">
        <v>2281</v>
      </c>
      <c r="D5822" s="417" t="s">
        <v>3472</v>
      </c>
      <c r="E5822" s="391">
        <v>0.42</v>
      </c>
      <c r="F5822" s="418">
        <v>44365</v>
      </c>
      <c r="G5822" s="417" t="s">
        <v>2283</v>
      </c>
      <c r="I5822" s="379">
        <f t="shared" ca="1" si="345"/>
        <v>-206</v>
      </c>
      <c r="J5822" s="379">
        <f t="shared" ca="1" si="346"/>
        <v>-144</v>
      </c>
      <c r="K5822" s="391" t="str">
        <f t="shared" ca="1" si="347"/>
        <v>4,70</v>
      </c>
      <c r="L5822" s="379"/>
      <c r="O5822" s="379"/>
    </row>
    <row r="5823" spans="1:15">
      <c r="A5823" s="417" t="s">
        <v>2155</v>
      </c>
      <c r="B5823" s="417" t="s">
        <v>18445</v>
      </c>
      <c r="C5823" s="417" t="s">
        <v>2281</v>
      </c>
      <c r="D5823" s="417" t="s">
        <v>11036</v>
      </c>
      <c r="E5823" s="391">
        <v>0.3</v>
      </c>
      <c r="F5823" s="418">
        <v>44365</v>
      </c>
      <c r="G5823" s="417" t="s">
        <v>2286</v>
      </c>
      <c r="I5823" s="379">
        <f t="shared" ca="1" si="345"/>
        <v>-206</v>
      </c>
      <c r="J5823" s="379">
        <f t="shared" ca="1" si="346"/>
        <v>-144</v>
      </c>
      <c r="K5823" s="391" t="str">
        <f t="shared" ca="1" si="347"/>
        <v>5,30</v>
      </c>
      <c r="L5823" s="379"/>
      <c r="O5823" s="379"/>
    </row>
    <row r="5824" spans="1:15">
      <c r="A5824" s="417" t="s">
        <v>2155</v>
      </c>
      <c r="B5824" s="417" t="s">
        <v>12091</v>
      </c>
      <c r="C5824" s="417" t="s">
        <v>2281</v>
      </c>
      <c r="D5824" s="417" t="s">
        <v>3500</v>
      </c>
      <c r="E5824" s="391">
        <v>0.25</v>
      </c>
      <c r="F5824" s="418">
        <v>44365</v>
      </c>
      <c r="G5824" s="417" t="s">
        <v>2286</v>
      </c>
      <c r="I5824" s="379">
        <f t="shared" ca="1" si="345"/>
        <v>-206</v>
      </c>
      <c r="J5824" s="379">
        <f t="shared" ca="1" si="346"/>
        <v>-144</v>
      </c>
      <c r="K5824" s="391" t="str">
        <f t="shared" ca="1" si="347"/>
        <v>5,50</v>
      </c>
      <c r="L5824" s="379"/>
      <c r="O5824" s="379"/>
    </row>
    <row r="5825" spans="1:15">
      <c r="A5825" s="417" t="s">
        <v>2155</v>
      </c>
      <c r="B5825" s="417" t="s">
        <v>12092</v>
      </c>
      <c r="C5825" s="417" t="s">
        <v>2332</v>
      </c>
      <c r="D5825" s="417" t="s">
        <v>3470</v>
      </c>
      <c r="E5825" s="391">
        <v>0.21</v>
      </c>
      <c r="F5825" s="418">
        <v>44214</v>
      </c>
      <c r="G5825" s="417" t="s">
        <v>2286</v>
      </c>
      <c r="I5825" s="379">
        <f t="shared" ca="1" si="345"/>
        <v>-357</v>
      </c>
      <c r="J5825" s="379">
        <f t="shared" ca="1" si="346"/>
        <v>-247</v>
      </c>
      <c r="K5825" s="391" t="str">
        <f t="shared" ca="1" si="347"/>
        <v>4,40</v>
      </c>
      <c r="L5825" s="379"/>
      <c r="O5825" s="379"/>
    </row>
    <row r="5826" spans="1:15">
      <c r="A5826" s="417" t="s">
        <v>2155</v>
      </c>
      <c r="B5826" s="417" t="s">
        <v>17163</v>
      </c>
      <c r="C5826" s="417" t="s">
        <v>2332</v>
      </c>
      <c r="D5826" s="417" t="s">
        <v>3466</v>
      </c>
      <c r="E5826" s="391">
        <v>0.19</v>
      </c>
      <c r="F5826" s="418">
        <v>44249</v>
      </c>
      <c r="G5826" s="417" t="s">
        <v>2286</v>
      </c>
      <c r="I5826" s="379">
        <f t="shared" ca="1" si="345"/>
        <v>-322</v>
      </c>
      <c r="J5826" s="379">
        <f t="shared" ca="1" si="346"/>
        <v>-224</v>
      </c>
      <c r="K5826" s="391" t="str">
        <f t="shared" ca="1" si="347"/>
        <v>4,00</v>
      </c>
      <c r="L5826" s="379"/>
      <c r="O5826" s="379"/>
    </row>
    <row r="5827" spans="1:15">
      <c r="A5827" s="417" t="s">
        <v>2155</v>
      </c>
      <c r="B5827" s="417" t="s">
        <v>4078</v>
      </c>
      <c r="C5827" s="417" t="s">
        <v>2332</v>
      </c>
      <c r="D5827" s="417" t="s">
        <v>3492</v>
      </c>
      <c r="E5827" s="391">
        <v>0.24</v>
      </c>
      <c r="F5827" s="418">
        <v>44270</v>
      </c>
      <c r="G5827" s="417" t="s">
        <v>2286</v>
      </c>
      <c r="I5827" s="379">
        <f t="shared" ca="1" si="345"/>
        <v>-301</v>
      </c>
      <c r="J5827" s="379">
        <f t="shared" ca="1" si="346"/>
        <v>-209</v>
      </c>
      <c r="K5827" s="391" t="str">
        <f t="shared" ca="1" si="347"/>
        <v>3,90</v>
      </c>
      <c r="L5827" s="379"/>
      <c r="O5827" s="379"/>
    </row>
    <row r="5828" spans="1:15">
      <c r="A5828" s="417" t="s">
        <v>2155</v>
      </c>
      <c r="B5828" s="417" t="s">
        <v>4079</v>
      </c>
      <c r="C5828" s="417" t="s">
        <v>2332</v>
      </c>
      <c r="D5828" s="417" t="s">
        <v>3497</v>
      </c>
      <c r="E5828" s="391">
        <v>1</v>
      </c>
      <c r="F5828" s="418">
        <v>44270</v>
      </c>
      <c r="G5828" s="417" t="s">
        <v>2286</v>
      </c>
      <c r="I5828" s="379">
        <f t="shared" ca="1" si="345"/>
        <v>-301</v>
      </c>
      <c r="J5828" s="379">
        <f t="shared" ca="1" si="346"/>
        <v>-209</v>
      </c>
      <c r="K5828" s="391" t="str">
        <f t="shared" ca="1" si="347"/>
        <v>4,80</v>
      </c>
      <c r="L5828" s="379"/>
      <c r="O5828" s="379"/>
    </row>
    <row r="5829" spans="1:15">
      <c r="A5829" s="417" t="s">
        <v>2155</v>
      </c>
      <c r="B5829" s="417" t="s">
        <v>12093</v>
      </c>
      <c r="C5829" s="417" t="s">
        <v>2332</v>
      </c>
      <c r="D5829" s="417" t="s">
        <v>3500</v>
      </c>
      <c r="E5829" s="391">
        <v>0.77</v>
      </c>
      <c r="F5829" s="418">
        <v>44270</v>
      </c>
      <c r="G5829" s="417" t="s">
        <v>2286</v>
      </c>
      <c r="I5829" s="379">
        <f t="shared" ca="1" si="345"/>
        <v>-301</v>
      </c>
      <c r="J5829" s="379">
        <f t="shared" ca="1" si="346"/>
        <v>-209</v>
      </c>
      <c r="K5829" s="391" t="str">
        <f t="shared" ca="1" si="347"/>
        <v>5,50</v>
      </c>
      <c r="L5829" s="379"/>
      <c r="O5829" s="379"/>
    </row>
    <row r="5830" spans="1:15">
      <c r="A5830" s="417" t="s">
        <v>2155</v>
      </c>
      <c r="B5830" s="417" t="s">
        <v>4080</v>
      </c>
      <c r="C5830" s="417" t="s">
        <v>2281</v>
      </c>
      <c r="D5830" s="417" t="s">
        <v>12094</v>
      </c>
      <c r="E5830" s="391">
        <v>6.5</v>
      </c>
      <c r="F5830" s="418">
        <v>44214</v>
      </c>
      <c r="G5830" s="417" t="s">
        <v>2283</v>
      </c>
      <c r="I5830" s="379">
        <f t="shared" ca="1" si="345"/>
        <v>-357</v>
      </c>
      <c r="J5830" s="379">
        <f t="shared" ca="1" si="346"/>
        <v>-247</v>
      </c>
      <c r="K5830" s="391" t="str">
        <f t="shared" ca="1" si="347"/>
        <v>13,21</v>
      </c>
      <c r="L5830" s="379"/>
      <c r="O5830" s="379"/>
    </row>
    <row r="5831" spans="1:15">
      <c r="A5831" s="417" t="s">
        <v>2155</v>
      </c>
      <c r="B5831" s="417" t="s">
        <v>4081</v>
      </c>
      <c r="C5831" s="417" t="s">
        <v>2281</v>
      </c>
      <c r="D5831" s="417" t="s">
        <v>12095</v>
      </c>
      <c r="E5831" s="391">
        <v>9.6999999999999993</v>
      </c>
      <c r="F5831" s="418">
        <v>44214</v>
      </c>
      <c r="G5831" s="417" t="s">
        <v>2286</v>
      </c>
      <c r="I5831" s="379">
        <f t="shared" ca="1" si="345"/>
        <v>-357</v>
      </c>
      <c r="J5831" s="379">
        <f t="shared" ca="1" si="346"/>
        <v>-247</v>
      </c>
      <c r="K5831" s="391" t="str">
        <f t="shared" ca="1" si="347"/>
        <v>13,46</v>
      </c>
      <c r="L5831" s="379"/>
      <c r="O5831" s="379"/>
    </row>
    <row r="5832" spans="1:15">
      <c r="A5832" s="417" t="s">
        <v>2155</v>
      </c>
      <c r="B5832" s="417" t="s">
        <v>4082</v>
      </c>
      <c r="C5832" s="417" t="s">
        <v>2281</v>
      </c>
      <c r="D5832" s="417" t="s">
        <v>7639</v>
      </c>
      <c r="E5832" s="391">
        <v>11.76</v>
      </c>
      <c r="F5832" s="418">
        <v>44214</v>
      </c>
      <c r="G5832" s="417" t="s">
        <v>2286</v>
      </c>
      <c r="I5832" s="379">
        <f t="shared" ca="1" si="345"/>
        <v>-357</v>
      </c>
      <c r="J5832" s="379">
        <f t="shared" ca="1" si="346"/>
        <v>-247</v>
      </c>
      <c r="K5832" s="391" t="str">
        <f t="shared" ca="1" si="347"/>
        <v>13,96</v>
      </c>
      <c r="L5832" s="379"/>
      <c r="O5832" s="379"/>
    </row>
    <row r="5833" spans="1:15">
      <c r="A5833" s="417" t="s">
        <v>2155</v>
      </c>
      <c r="B5833" s="417" t="s">
        <v>4083</v>
      </c>
      <c r="C5833" s="417" t="s">
        <v>2281</v>
      </c>
      <c r="D5833" s="417" t="s">
        <v>12096</v>
      </c>
      <c r="E5833" s="391">
        <v>10.26</v>
      </c>
      <c r="F5833" s="418">
        <v>44214</v>
      </c>
      <c r="G5833" s="417" t="s">
        <v>2286</v>
      </c>
      <c r="I5833" s="379">
        <f t="shared" ca="1" si="345"/>
        <v>-357</v>
      </c>
      <c r="J5833" s="379">
        <f t="shared" ca="1" si="346"/>
        <v>-247</v>
      </c>
      <c r="K5833" s="391" t="str">
        <f t="shared" ca="1" si="347"/>
        <v>14,96</v>
      </c>
      <c r="L5833" s="379"/>
      <c r="O5833" s="379"/>
    </row>
    <row r="5834" spans="1:15">
      <c r="A5834" s="417" t="s">
        <v>2155</v>
      </c>
      <c r="B5834" s="417" t="s">
        <v>4084</v>
      </c>
      <c r="C5834" s="417" t="s">
        <v>2281</v>
      </c>
      <c r="D5834" s="417" t="s">
        <v>12097</v>
      </c>
      <c r="E5834" s="391">
        <v>8.56</v>
      </c>
      <c r="F5834" s="418">
        <v>44214</v>
      </c>
      <c r="G5834" s="417" t="s">
        <v>2286</v>
      </c>
      <c r="I5834" s="379">
        <f t="shared" ref="I5834:I5897" ca="1" si="348">IF(F5834&lt;&gt;"",F5834-$I$199,"")</f>
        <v>-357</v>
      </c>
      <c r="J5834" s="379">
        <f t="shared" ref="J5834:J5897" ca="1" si="349">IF(I5834&lt;&gt;"",NETWORKDAYS($I$199,F5834-1,$N$201:$N$224),"")</f>
        <v>-247</v>
      </c>
      <c r="K5834" s="391" t="str">
        <f t="shared" ref="K5834:K5897" ca="1" si="350">IF(I5834&lt;&gt;"",RIGHT(D5834,LEN(D5834)-FIND(" ",D5834)),"")</f>
        <v>16,96</v>
      </c>
      <c r="L5834" s="379"/>
      <c r="O5834" s="379"/>
    </row>
    <row r="5835" spans="1:15">
      <c r="A5835" s="417" t="s">
        <v>2155</v>
      </c>
      <c r="B5835" s="417" t="s">
        <v>12098</v>
      </c>
      <c r="C5835" s="417" t="s">
        <v>2281</v>
      </c>
      <c r="D5835" s="417" t="s">
        <v>7677</v>
      </c>
      <c r="E5835" s="391">
        <v>6.98</v>
      </c>
      <c r="F5835" s="418">
        <v>44214</v>
      </c>
      <c r="G5835" s="417" t="s">
        <v>2286</v>
      </c>
      <c r="I5835" s="379">
        <f t="shared" ca="1" si="348"/>
        <v>-357</v>
      </c>
      <c r="J5835" s="379">
        <f t="shared" ca="1" si="349"/>
        <v>-247</v>
      </c>
      <c r="K5835" s="391" t="str">
        <f t="shared" ca="1" si="350"/>
        <v>17,96</v>
      </c>
      <c r="L5835" s="379"/>
      <c r="O5835" s="379"/>
    </row>
    <row r="5836" spans="1:15">
      <c r="A5836" s="417" t="s">
        <v>2155</v>
      </c>
      <c r="B5836" s="417" t="s">
        <v>12099</v>
      </c>
      <c r="C5836" s="417" t="s">
        <v>2281</v>
      </c>
      <c r="D5836" s="417" t="s">
        <v>12100</v>
      </c>
      <c r="E5836" s="391">
        <v>10.35</v>
      </c>
      <c r="F5836" s="418">
        <v>44214</v>
      </c>
      <c r="G5836" s="417" t="s">
        <v>2283</v>
      </c>
      <c r="I5836" s="379">
        <f t="shared" ca="1" si="348"/>
        <v>-357</v>
      </c>
      <c r="J5836" s="379">
        <f t="shared" ca="1" si="349"/>
        <v>-247</v>
      </c>
      <c r="K5836" s="391" t="str">
        <f t="shared" ca="1" si="350"/>
        <v>18,21</v>
      </c>
      <c r="L5836" s="379"/>
      <c r="O5836" s="379"/>
    </row>
    <row r="5837" spans="1:15">
      <c r="A5837" s="417" t="s">
        <v>2155</v>
      </c>
      <c r="B5837" s="417" t="s">
        <v>12101</v>
      </c>
      <c r="C5837" s="417" t="s">
        <v>2281</v>
      </c>
      <c r="D5837" s="417" t="s">
        <v>12102</v>
      </c>
      <c r="E5837" s="391">
        <v>6.2</v>
      </c>
      <c r="F5837" s="418">
        <v>44214</v>
      </c>
      <c r="G5837" s="417" t="s">
        <v>2286</v>
      </c>
      <c r="I5837" s="379">
        <f t="shared" ca="1" si="348"/>
        <v>-357</v>
      </c>
      <c r="J5837" s="379">
        <f t="shared" ca="1" si="349"/>
        <v>-247</v>
      </c>
      <c r="K5837" s="391" t="str">
        <f t="shared" ca="1" si="350"/>
        <v>18,46</v>
      </c>
      <c r="L5837" s="379"/>
      <c r="O5837" s="379"/>
    </row>
    <row r="5838" spans="1:15">
      <c r="A5838" s="417" t="s">
        <v>2155</v>
      </c>
      <c r="B5838" s="417" t="s">
        <v>8196</v>
      </c>
      <c r="C5838" s="417" t="s">
        <v>2281</v>
      </c>
      <c r="D5838" s="417" t="s">
        <v>12103</v>
      </c>
      <c r="E5838" s="391">
        <v>6.5</v>
      </c>
      <c r="F5838" s="418">
        <v>44214</v>
      </c>
      <c r="G5838" s="417" t="s">
        <v>2283</v>
      </c>
      <c r="I5838" s="379">
        <f t="shared" ca="1" si="348"/>
        <v>-357</v>
      </c>
      <c r="J5838" s="379">
        <f t="shared" ca="1" si="349"/>
        <v>-247</v>
      </c>
      <c r="K5838" s="391" t="str">
        <f t="shared" ca="1" si="350"/>
        <v>19,71</v>
      </c>
      <c r="L5838" s="379"/>
      <c r="O5838" s="379"/>
    </row>
    <row r="5839" spans="1:15">
      <c r="A5839" s="417" t="s">
        <v>2155</v>
      </c>
      <c r="B5839" s="417" t="s">
        <v>12104</v>
      </c>
      <c r="C5839" s="417" t="s">
        <v>2281</v>
      </c>
      <c r="D5839" s="417" t="s">
        <v>12105</v>
      </c>
      <c r="E5839" s="391">
        <v>6</v>
      </c>
      <c r="F5839" s="418">
        <v>44214</v>
      </c>
      <c r="G5839" s="417" t="s">
        <v>2283</v>
      </c>
      <c r="I5839" s="379">
        <f t="shared" ca="1" si="348"/>
        <v>-357</v>
      </c>
      <c r="J5839" s="379">
        <f t="shared" ca="1" si="349"/>
        <v>-247</v>
      </c>
      <c r="K5839" s="391" t="str">
        <f t="shared" ca="1" si="350"/>
        <v>20,21</v>
      </c>
      <c r="L5839" s="379"/>
      <c r="O5839" s="379"/>
    </row>
    <row r="5840" spans="1:15">
      <c r="A5840" s="417" t="s">
        <v>2155</v>
      </c>
      <c r="B5840" s="417" t="s">
        <v>12106</v>
      </c>
      <c r="C5840" s="417" t="s">
        <v>2281</v>
      </c>
      <c r="D5840" s="417" t="s">
        <v>12107</v>
      </c>
      <c r="E5840" s="391">
        <v>3.8</v>
      </c>
      <c r="F5840" s="418">
        <v>44214</v>
      </c>
      <c r="G5840" s="417" t="s">
        <v>2286</v>
      </c>
      <c r="I5840" s="379">
        <f t="shared" ca="1" si="348"/>
        <v>-357</v>
      </c>
      <c r="J5840" s="379">
        <f t="shared" ca="1" si="349"/>
        <v>-247</v>
      </c>
      <c r="K5840" s="391" t="str">
        <f t="shared" ca="1" si="350"/>
        <v>20,46</v>
      </c>
      <c r="L5840" s="379"/>
      <c r="O5840" s="379"/>
    </row>
    <row r="5841" spans="1:15">
      <c r="A5841" s="417" t="s">
        <v>2155</v>
      </c>
      <c r="B5841" s="417" t="s">
        <v>8197</v>
      </c>
      <c r="C5841" s="417" t="s">
        <v>2281</v>
      </c>
      <c r="D5841" s="417" t="s">
        <v>12108</v>
      </c>
      <c r="E5841" s="391">
        <v>7.75</v>
      </c>
      <c r="F5841" s="418">
        <v>44214</v>
      </c>
      <c r="G5841" s="417" t="s">
        <v>2283</v>
      </c>
      <c r="I5841" s="379">
        <f t="shared" ca="1" si="348"/>
        <v>-357</v>
      </c>
      <c r="J5841" s="379">
        <f t="shared" ca="1" si="349"/>
        <v>-247</v>
      </c>
      <c r="K5841" s="391" t="str">
        <f t="shared" ca="1" si="350"/>
        <v>20,71</v>
      </c>
      <c r="L5841" s="379"/>
      <c r="O5841" s="379"/>
    </row>
    <row r="5842" spans="1:15">
      <c r="A5842" s="417" t="s">
        <v>2155</v>
      </c>
      <c r="B5842" s="417" t="s">
        <v>6984</v>
      </c>
      <c r="C5842" s="417" t="s">
        <v>2281</v>
      </c>
      <c r="D5842" s="417" t="s">
        <v>12109</v>
      </c>
      <c r="E5842" s="391">
        <v>2.39</v>
      </c>
      <c r="F5842" s="418">
        <v>44214</v>
      </c>
      <c r="G5842" s="417" t="s">
        <v>2286</v>
      </c>
      <c r="I5842" s="379">
        <f t="shared" ca="1" si="348"/>
        <v>-357</v>
      </c>
      <c r="J5842" s="379">
        <f t="shared" ca="1" si="349"/>
        <v>-247</v>
      </c>
      <c r="K5842" s="391" t="str">
        <f t="shared" ca="1" si="350"/>
        <v>20,96</v>
      </c>
      <c r="L5842" s="379"/>
      <c r="O5842" s="379"/>
    </row>
    <row r="5843" spans="1:15">
      <c r="A5843" s="417" t="s">
        <v>2155</v>
      </c>
      <c r="B5843" s="417" t="s">
        <v>8198</v>
      </c>
      <c r="C5843" s="417" t="s">
        <v>2281</v>
      </c>
      <c r="D5843" s="417" t="s">
        <v>12110</v>
      </c>
      <c r="E5843" s="391">
        <v>2.41</v>
      </c>
      <c r="F5843" s="418">
        <v>44214</v>
      </c>
      <c r="G5843" s="417" t="s">
        <v>2286</v>
      </c>
      <c r="I5843" s="379">
        <f t="shared" ca="1" si="348"/>
        <v>-357</v>
      </c>
      <c r="J5843" s="379">
        <f t="shared" ca="1" si="349"/>
        <v>-247</v>
      </c>
      <c r="K5843" s="391" t="str">
        <f t="shared" ca="1" si="350"/>
        <v>21,46</v>
      </c>
      <c r="L5843" s="379"/>
      <c r="O5843" s="379"/>
    </row>
    <row r="5844" spans="1:15">
      <c r="A5844" s="417" t="s">
        <v>2155</v>
      </c>
      <c r="B5844" s="417" t="s">
        <v>8199</v>
      </c>
      <c r="C5844" s="417" t="s">
        <v>2281</v>
      </c>
      <c r="D5844" s="417" t="s">
        <v>7619</v>
      </c>
      <c r="E5844" s="391">
        <v>7.15</v>
      </c>
      <c r="F5844" s="418">
        <v>44214</v>
      </c>
      <c r="G5844" s="417" t="s">
        <v>2283</v>
      </c>
      <c r="I5844" s="379">
        <f t="shared" ca="1" si="348"/>
        <v>-357</v>
      </c>
      <c r="J5844" s="379">
        <f t="shared" ca="1" si="349"/>
        <v>-247</v>
      </c>
      <c r="K5844" s="391" t="str">
        <f t="shared" ca="1" si="350"/>
        <v>21,71</v>
      </c>
      <c r="L5844" s="379"/>
      <c r="O5844" s="379"/>
    </row>
    <row r="5845" spans="1:15">
      <c r="A5845" s="417" t="s">
        <v>2155</v>
      </c>
      <c r="B5845" s="417" t="s">
        <v>8200</v>
      </c>
      <c r="C5845" s="417" t="s">
        <v>2281</v>
      </c>
      <c r="D5845" s="417" t="s">
        <v>12111</v>
      </c>
      <c r="E5845" s="391">
        <v>6.42</v>
      </c>
      <c r="F5845" s="418">
        <v>44214</v>
      </c>
      <c r="G5845" s="417" t="s">
        <v>2286</v>
      </c>
      <c r="I5845" s="379">
        <f t="shared" ca="1" si="348"/>
        <v>-357</v>
      </c>
      <c r="J5845" s="379">
        <f t="shared" ca="1" si="349"/>
        <v>-247</v>
      </c>
      <c r="K5845" s="391" t="str">
        <f t="shared" ca="1" si="350"/>
        <v>21,96</v>
      </c>
      <c r="L5845" s="379"/>
      <c r="O5845" s="379"/>
    </row>
    <row r="5846" spans="1:15">
      <c r="A5846" s="417" t="s">
        <v>2155</v>
      </c>
      <c r="B5846" s="417" t="s">
        <v>8201</v>
      </c>
      <c r="C5846" s="417" t="s">
        <v>2281</v>
      </c>
      <c r="D5846" s="417" t="s">
        <v>12112</v>
      </c>
      <c r="E5846" s="391">
        <v>6.44</v>
      </c>
      <c r="F5846" s="418">
        <v>44214</v>
      </c>
      <c r="G5846" s="417" t="s">
        <v>2283</v>
      </c>
      <c r="I5846" s="379">
        <f t="shared" ca="1" si="348"/>
        <v>-357</v>
      </c>
      <c r="J5846" s="379">
        <f t="shared" ca="1" si="349"/>
        <v>-247</v>
      </c>
      <c r="K5846" s="391" t="str">
        <f t="shared" ca="1" si="350"/>
        <v>22,21</v>
      </c>
      <c r="L5846" s="379"/>
      <c r="O5846" s="379"/>
    </row>
    <row r="5847" spans="1:15">
      <c r="A5847" s="417" t="s">
        <v>2155</v>
      </c>
      <c r="B5847" s="417" t="s">
        <v>12113</v>
      </c>
      <c r="C5847" s="417" t="s">
        <v>2281</v>
      </c>
      <c r="D5847" s="417" t="s">
        <v>12114</v>
      </c>
      <c r="E5847" s="391">
        <v>6.49</v>
      </c>
      <c r="F5847" s="418">
        <v>44214</v>
      </c>
      <c r="G5847" s="417" t="s">
        <v>2286</v>
      </c>
      <c r="I5847" s="379">
        <f t="shared" ca="1" si="348"/>
        <v>-357</v>
      </c>
      <c r="J5847" s="379">
        <f t="shared" ca="1" si="349"/>
        <v>-247</v>
      </c>
      <c r="K5847" s="391" t="str">
        <f t="shared" ca="1" si="350"/>
        <v>22,46</v>
      </c>
      <c r="L5847" s="379"/>
      <c r="O5847" s="379"/>
    </row>
    <row r="5848" spans="1:15">
      <c r="A5848" s="417" t="s">
        <v>2155</v>
      </c>
      <c r="B5848" s="417" t="s">
        <v>8202</v>
      </c>
      <c r="C5848" s="417" t="s">
        <v>2281</v>
      </c>
      <c r="D5848" s="417" t="s">
        <v>7624</v>
      </c>
      <c r="E5848" s="391">
        <v>5.92</v>
      </c>
      <c r="F5848" s="418">
        <v>44214</v>
      </c>
      <c r="G5848" s="417" t="s">
        <v>2283</v>
      </c>
      <c r="I5848" s="379">
        <f t="shared" ca="1" si="348"/>
        <v>-357</v>
      </c>
      <c r="J5848" s="379">
        <f t="shared" ca="1" si="349"/>
        <v>-247</v>
      </c>
      <c r="K5848" s="391" t="str">
        <f t="shared" ca="1" si="350"/>
        <v>22,71</v>
      </c>
      <c r="L5848" s="379"/>
      <c r="O5848" s="379"/>
    </row>
    <row r="5849" spans="1:15">
      <c r="A5849" s="417" t="s">
        <v>2155</v>
      </c>
      <c r="B5849" s="417" t="s">
        <v>8203</v>
      </c>
      <c r="C5849" s="417" t="s">
        <v>2281</v>
      </c>
      <c r="D5849" s="417" t="s">
        <v>7625</v>
      </c>
      <c r="E5849" s="391">
        <v>5.45</v>
      </c>
      <c r="F5849" s="418">
        <v>44214</v>
      </c>
      <c r="G5849" s="417" t="s">
        <v>2286</v>
      </c>
      <c r="I5849" s="379">
        <f t="shared" ca="1" si="348"/>
        <v>-357</v>
      </c>
      <c r="J5849" s="379">
        <f t="shared" ca="1" si="349"/>
        <v>-247</v>
      </c>
      <c r="K5849" s="391" t="str">
        <f t="shared" ca="1" si="350"/>
        <v>22,96</v>
      </c>
      <c r="L5849" s="379"/>
      <c r="O5849" s="379"/>
    </row>
    <row r="5850" spans="1:15">
      <c r="A5850" s="417" t="s">
        <v>2155</v>
      </c>
      <c r="B5850" s="417" t="s">
        <v>8204</v>
      </c>
      <c r="C5850" s="417" t="s">
        <v>2281</v>
      </c>
      <c r="D5850" s="417" t="s">
        <v>7626</v>
      </c>
      <c r="E5850" s="391">
        <v>6.27</v>
      </c>
      <c r="F5850" s="418">
        <v>44214</v>
      </c>
      <c r="G5850" s="417" t="s">
        <v>2283</v>
      </c>
      <c r="I5850" s="379">
        <f t="shared" ca="1" si="348"/>
        <v>-357</v>
      </c>
      <c r="J5850" s="379">
        <f t="shared" ca="1" si="349"/>
        <v>-247</v>
      </c>
      <c r="K5850" s="391" t="str">
        <f t="shared" ca="1" si="350"/>
        <v>23,21</v>
      </c>
      <c r="L5850" s="379"/>
      <c r="O5850" s="379"/>
    </row>
    <row r="5851" spans="1:15">
      <c r="A5851" s="417" t="s">
        <v>2155</v>
      </c>
      <c r="B5851" s="417" t="s">
        <v>4085</v>
      </c>
      <c r="C5851" s="417" t="s">
        <v>2281</v>
      </c>
      <c r="D5851" s="417" t="s">
        <v>7615</v>
      </c>
      <c r="E5851" s="391">
        <v>4.82</v>
      </c>
      <c r="F5851" s="418">
        <v>44214</v>
      </c>
      <c r="G5851" s="417" t="s">
        <v>2286</v>
      </c>
      <c r="I5851" s="379">
        <f t="shared" ca="1" si="348"/>
        <v>-357</v>
      </c>
      <c r="J5851" s="379">
        <f t="shared" ca="1" si="349"/>
        <v>-247</v>
      </c>
      <c r="K5851" s="391" t="str">
        <f t="shared" ca="1" si="350"/>
        <v>23,46</v>
      </c>
      <c r="L5851" s="379"/>
      <c r="O5851" s="379"/>
    </row>
    <row r="5852" spans="1:15">
      <c r="A5852" s="417" t="s">
        <v>2155</v>
      </c>
      <c r="B5852" s="417" t="s">
        <v>8205</v>
      </c>
      <c r="C5852" s="417" t="s">
        <v>2281</v>
      </c>
      <c r="D5852" s="417" t="s">
        <v>7636</v>
      </c>
      <c r="E5852" s="391">
        <v>4.46</v>
      </c>
      <c r="F5852" s="418">
        <v>44214</v>
      </c>
      <c r="G5852" s="417" t="s">
        <v>2283</v>
      </c>
      <c r="I5852" s="379">
        <f t="shared" ca="1" si="348"/>
        <v>-357</v>
      </c>
      <c r="J5852" s="379">
        <f t="shared" ca="1" si="349"/>
        <v>-247</v>
      </c>
      <c r="K5852" s="391" t="str">
        <f t="shared" ca="1" si="350"/>
        <v>23,71</v>
      </c>
      <c r="L5852" s="379"/>
      <c r="O5852" s="379"/>
    </row>
    <row r="5853" spans="1:15">
      <c r="A5853" s="417" t="s">
        <v>2155</v>
      </c>
      <c r="B5853" s="417" t="s">
        <v>8206</v>
      </c>
      <c r="C5853" s="417" t="s">
        <v>2281</v>
      </c>
      <c r="D5853" s="417" t="s">
        <v>7627</v>
      </c>
      <c r="E5853" s="391">
        <v>4.74</v>
      </c>
      <c r="F5853" s="418">
        <v>44214</v>
      </c>
      <c r="G5853" s="417" t="s">
        <v>2286</v>
      </c>
      <c r="I5853" s="379">
        <f t="shared" ca="1" si="348"/>
        <v>-357</v>
      </c>
      <c r="J5853" s="379">
        <f t="shared" ca="1" si="349"/>
        <v>-247</v>
      </c>
      <c r="K5853" s="391" t="str">
        <f t="shared" ca="1" si="350"/>
        <v>23,96</v>
      </c>
      <c r="L5853" s="379"/>
      <c r="O5853" s="379"/>
    </row>
    <row r="5854" spans="1:15">
      <c r="A5854" s="417" t="s">
        <v>2155</v>
      </c>
      <c r="B5854" s="417" t="s">
        <v>6985</v>
      </c>
      <c r="C5854" s="417" t="s">
        <v>2281</v>
      </c>
      <c r="D5854" s="417" t="s">
        <v>7629</v>
      </c>
      <c r="E5854" s="391">
        <v>4.5</v>
      </c>
      <c r="F5854" s="418">
        <v>44214</v>
      </c>
      <c r="G5854" s="417" t="s">
        <v>2283</v>
      </c>
      <c r="I5854" s="379">
        <f t="shared" ca="1" si="348"/>
        <v>-357</v>
      </c>
      <c r="J5854" s="379">
        <f t="shared" ca="1" si="349"/>
        <v>-247</v>
      </c>
      <c r="K5854" s="391" t="str">
        <f t="shared" ca="1" si="350"/>
        <v>24,21</v>
      </c>
      <c r="L5854" s="379"/>
      <c r="O5854" s="379"/>
    </row>
    <row r="5855" spans="1:15">
      <c r="A5855" s="417" t="s">
        <v>2155</v>
      </c>
      <c r="B5855" s="417" t="s">
        <v>12115</v>
      </c>
      <c r="C5855" s="417" t="s">
        <v>2281</v>
      </c>
      <c r="D5855" s="417" t="s">
        <v>7628</v>
      </c>
      <c r="E5855" s="391">
        <v>3.9</v>
      </c>
      <c r="F5855" s="418">
        <v>44214</v>
      </c>
      <c r="G5855" s="417" t="s">
        <v>2286</v>
      </c>
      <c r="I5855" s="379">
        <f t="shared" ca="1" si="348"/>
        <v>-357</v>
      </c>
      <c r="J5855" s="379">
        <f t="shared" ca="1" si="349"/>
        <v>-247</v>
      </c>
      <c r="K5855" s="391" t="str">
        <f t="shared" ca="1" si="350"/>
        <v>24,46</v>
      </c>
      <c r="L5855" s="379"/>
      <c r="O5855" s="379"/>
    </row>
    <row r="5856" spans="1:15">
      <c r="A5856" s="417" t="s">
        <v>2155</v>
      </c>
      <c r="B5856" s="417" t="s">
        <v>8207</v>
      </c>
      <c r="C5856" s="417" t="s">
        <v>2281</v>
      </c>
      <c r="D5856" s="417" t="s">
        <v>7630</v>
      </c>
      <c r="E5856" s="391">
        <v>3.74</v>
      </c>
      <c r="F5856" s="418">
        <v>44214</v>
      </c>
      <c r="G5856" s="417" t="s">
        <v>2283</v>
      </c>
      <c r="I5856" s="379">
        <f t="shared" ca="1" si="348"/>
        <v>-357</v>
      </c>
      <c r="J5856" s="379">
        <f t="shared" ca="1" si="349"/>
        <v>-247</v>
      </c>
      <c r="K5856" s="391" t="str">
        <f t="shared" ca="1" si="350"/>
        <v>24,71</v>
      </c>
      <c r="L5856" s="379"/>
      <c r="O5856" s="379"/>
    </row>
    <row r="5857" spans="1:15">
      <c r="A5857" s="417" t="s">
        <v>2155</v>
      </c>
      <c r="B5857" s="417" t="s">
        <v>8208</v>
      </c>
      <c r="C5857" s="417" t="s">
        <v>2281</v>
      </c>
      <c r="D5857" s="417" t="s">
        <v>7617</v>
      </c>
      <c r="E5857" s="391">
        <v>3.75</v>
      </c>
      <c r="F5857" s="418">
        <v>44214</v>
      </c>
      <c r="G5857" s="417" t="s">
        <v>2286</v>
      </c>
      <c r="I5857" s="379">
        <f t="shared" ca="1" si="348"/>
        <v>-357</v>
      </c>
      <c r="J5857" s="379">
        <f t="shared" ca="1" si="349"/>
        <v>-247</v>
      </c>
      <c r="K5857" s="391" t="str">
        <f t="shared" ca="1" si="350"/>
        <v>24,96</v>
      </c>
      <c r="L5857" s="379"/>
      <c r="O5857" s="379"/>
    </row>
    <row r="5858" spans="1:15">
      <c r="A5858" s="417" t="s">
        <v>2155</v>
      </c>
      <c r="B5858" s="417" t="s">
        <v>6986</v>
      </c>
      <c r="C5858" s="417" t="s">
        <v>2281</v>
      </c>
      <c r="D5858" s="417" t="s">
        <v>7631</v>
      </c>
      <c r="E5858" s="391">
        <v>3.16</v>
      </c>
      <c r="F5858" s="418">
        <v>44214</v>
      </c>
      <c r="G5858" s="417" t="s">
        <v>2283</v>
      </c>
      <c r="I5858" s="379">
        <f t="shared" ca="1" si="348"/>
        <v>-357</v>
      </c>
      <c r="J5858" s="379">
        <f t="shared" ca="1" si="349"/>
        <v>-247</v>
      </c>
      <c r="K5858" s="391" t="str">
        <f t="shared" ca="1" si="350"/>
        <v>25,21</v>
      </c>
      <c r="L5858" s="379"/>
      <c r="O5858" s="379"/>
    </row>
    <row r="5859" spans="1:15">
      <c r="A5859" s="417" t="s">
        <v>2155</v>
      </c>
      <c r="B5859" s="417" t="s">
        <v>12116</v>
      </c>
      <c r="C5859" s="417" t="s">
        <v>2281</v>
      </c>
      <c r="D5859" s="417" t="s">
        <v>7632</v>
      </c>
      <c r="E5859" s="391">
        <v>3.05</v>
      </c>
      <c r="F5859" s="418">
        <v>44214</v>
      </c>
      <c r="G5859" s="417" t="s">
        <v>2286</v>
      </c>
      <c r="I5859" s="379">
        <f t="shared" ca="1" si="348"/>
        <v>-357</v>
      </c>
      <c r="J5859" s="379">
        <f t="shared" ca="1" si="349"/>
        <v>-247</v>
      </c>
      <c r="K5859" s="391" t="str">
        <f t="shared" ca="1" si="350"/>
        <v>25,46</v>
      </c>
      <c r="L5859" s="379"/>
      <c r="O5859" s="379"/>
    </row>
    <row r="5860" spans="1:15">
      <c r="A5860" s="417" t="s">
        <v>2155</v>
      </c>
      <c r="B5860" s="417" t="s">
        <v>12117</v>
      </c>
      <c r="C5860" s="417" t="s">
        <v>2281</v>
      </c>
      <c r="D5860" s="417" t="s">
        <v>7633</v>
      </c>
      <c r="E5860" s="391">
        <v>2.85</v>
      </c>
      <c r="F5860" s="418">
        <v>44214</v>
      </c>
      <c r="G5860" s="417" t="s">
        <v>2283</v>
      </c>
      <c r="I5860" s="379">
        <f t="shared" ca="1" si="348"/>
        <v>-357</v>
      </c>
      <c r="J5860" s="379">
        <f t="shared" ca="1" si="349"/>
        <v>-247</v>
      </c>
      <c r="K5860" s="391" t="str">
        <f t="shared" ca="1" si="350"/>
        <v>25,71</v>
      </c>
      <c r="L5860" s="379"/>
      <c r="O5860" s="379"/>
    </row>
    <row r="5861" spans="1:15">
      <c r="A5861" s="417" t="s">
        <v>2155</v>
      </c>
      <c r="B5861" s="417" t="s">
        <v>12118</v>
      </c>
      <c r="C5861" s="417" t="s">
        <v>2281</v>
      </c>
      <c r="D5861" s="417" t="s">
        <v>7635</v>
      </c>
      <c r="E5861" s="391">
        <v>2.76</v>
      </c>
      <c r="F5861" s="418">
        <v>44214</v>
      </c>
      <c r="G5861" s="417" t="s">
        <v>2286</v>
      </c>
      <c r="I5861" s="379">
        <f t="shared" ca="1" si="348"/>
        <v>-357</v>
      </c>
      <c r="J5861" s="379">
        <f t="shared" ca="1" si="349"/>
        <v>-247</v>
      </c>
      <c r="K5861" s="391" t="str">
        <f t="shared" ca="1" si="350"/>
        <v>25,96</v>
      </c>
      <c r="L5861" s="379"/>
      <c r="O5861" s="379"/>
    </row>
    <row r="5862" spans="1:15">
      <c r="A5862" s="417" t="s">
        <v>2155</v>
      </c>
      <c r="B5862" s="417" t="s">
        <v>8209</v>
      </c>
      <c r="C5862" s="417" t="s">
        <v>2281</v>
      </c>
      <c r="D5862" s="417" t="s">
        <v>7634</v>
      </c>
      <c r="E5862" s="391">
        <v>2.25</v>
      </c>
      <c r="F5862" s="418">
        <v>44214</v>
      </c>
      <c r="G5862" s="417" t="s">
        <v>2283</v>
      </c>
      <c r="I5862" s="379">
        <f t="shared" ca="1" si="348"/>
        <v>-357</v>
      </c>
      <c r="J5862" s="379">
        <f t="shared" ca="1" si="349"/>
        <v>-247</v>
      </c>
      <c r="K5862" s="391" t="str">
        <f t="shared" ca="1" si="350"/>
        <v>26,21</v>
      </c>
      <c r="L5862" s="379"/>
      <c r="O5862" s="379"/>
    </row>
    <row r="5863" spans="1:15">
      <c r="A5863" s="417" t="s">
        <v>2155</v>
      </c>
      <c r="B5863" s="417" t="s">
        <v>12119</v>
      </c>
      <c r="C5863" s="417" t="s">
        <v>2281</v>
      </c>
      <c r="D5863" s="417" t="s">
        <v>7638</v>
      </c>
      <c r="E5863" s="391">
        <v>1.89</v>
      </c>
      <c r="F5863" s="418">
        <v>44214</v>
      </c>
      <c r="G5863" s="417" t="s">
        <v>2286</v>
      </c>
      <c r="I5863" s="379">
        <f t="shared" ca="1" si="348"/>
        <v>-357</v>
      </c>
      <c r="J5863" s="379">
        <f t="shared" ca="1" si="349"/>
        <v>-247</v>
      </c>
      <c r="K5863" s="391" t="str">
        <f t="shared" ca="1" si="350"/>
        <v>26,46</v>
      </c>
      <c r="L5863" s="379"/>
      <c r="O5863" s="379"/>
    </row>
    <row r="5864" spans="1:15">
      <c r="A5864" s="417" t="s">
        <v>2155</v>
      </c>
      <c r="B5864" s="417" t="s">
        <v>12120</v>
      </c>
      <c r="C5864" s="417" t="s">
        <v>2281</v>
      </c>
      <c r="D5864" s="417" t="s">
        <v>7637</v>
      </c>
      <c r="E5864" s="391">
        <v>1.88</v>
      </c>
      <c r="F5864" s="418">
        <v>44214</v>
      </c>
      <c r="G5864" s="417" t="s">
        <v>2283</v>
      </c>
      <c r="I5864" s="379">
        <f t="shared" ca="1" si="348"/>
        <v>-357</v>
      </c>
      <c r="J5864" s="379">
        <f t="shared" ca="1" si="349"/>
        <v>-247</v>
      </c>
      <c r="K5864" s="391" t="str">
        <f t="shared" ca="1" si="350"/>
        <v>26,71</v>
      </c>
      <c r="L5864" s="379"/>
      <c r="O5864" s="379"/>
    </row>
    <row r="5865" spans="1:15">
      <c r="A5865" s="417" t="s">
        <v>2155</v>
      </c>
      <c r="B5865" s="417" t="s">
        <v>17164</v>
      </c>
      <c r="C5865" s="417" t="s">
        <v>2281</v>
      </c>
      <c r="D5865" s="417" t="s">
        <v>17165</v>
      </c>
      <c r="E5865" s="391">
        <v>1.17</v>
      </c>
      <c r="F5865" s="418">
        <v>44214</v>
      </c>
      <c r="G5865" s="417" t="s">
        <v>2283</v>
      </c>
      <c r="I5865" s="379">
        <f t="shared" ca="1" si="348"/>
        <v>-357</v>
      </c>
      <c r="J5865" s="379">
        <f t="shared" ca="1" si="349"/>
        <v>-247</v>
      </c>
      <c r="K5865" s="391" t="str">
        <f t="shared" ca="1" si="350"/>
        <v>27,71</v>
      </c>
      <c r="L5865" s="379"/>
      <c r="O5865" s="379"/>
    </row>
    <row r="5866" spans="1:15">
      <c r="A5866" s="417" t="s">
        <v>2155</v>
      </c>
      <c r="B5866" s="417" t="s">
        <v>17166</v>
      </c>
      <c r="C5866" s="417" t="s">
        <v>2281</v>
      </c>
      <c r="D5866" s="417" t="s">
        <v>16580</v>
      </c>
      <c r="E5866" s="391">
        <v>0.7</v>
      </c>
      <c r="F5866" s="418">
        <v>44214</v>
      </c>
      <c r="G5866" s="417" t="s">
        <v>2283</v>
      </c>
      <c r="I5866" s="379">
        <f t="shared" ca="1" si="348"/>
        <v>-357</v>
      </c>
      <c r="J5866" s="379">
        <f t="shared" ca="1" si="349"/>
        <v>-247</v>
      </c>
      <c r="K5866" s="391" t="str">
        <f t="shared" ca="1" si="350"/>
        <v>28,71</v>
      </c>
      <c r="L5866" s="379"/>
      <c r="O5866" s="379"/>
    </row>
    <row r="5867" spans="1:15">
      <c r="A5867" s="417" t="s">
        <v>2155</v>
      </c>
      <c r="B5867" s="417" t="s">
        <v>17890</v>
      </c>
      <c r="C5867" s="417" t="s">
        <v>2281</v>
      </c>
      <c r="D5867" s="417" t="s">
        <v>17891</v>
      </c>
      <c r="E5867" s="391">
        <v>0.48</v>
      </c>
      <c r="F5867" s="418">
        <v>44214</v>
      </c>
      <c r="G5867" s="417" t="s">
        <v>2283</v>
      </c>
      <c r="I5867" s="379">
        <f t="shared" ca="1" si="348"/>
        <v>-357</v>
      </c>
      <c r="J5867" s="379">
        <f t="shared" ca="1" si="349"/>
        <v>-247</v>
      </c>
      <c r="K5867" s="391" t="str">
        <f t="shared" ca="1" si="350"/>
        <v>29,71</v>
      </c>
      <c r="L5867" s="379"/>
      <c r="O5867" s="379"/>
    </row>
    <row r="5868" spans="1:15">
      <c r="A5868" s="417" t="s">
        <v>2155</v>
      </c>
      <c r="B5868" s="417" t="s">
        <v>17892</v>
      </c>
      <c r="C5868" s="417" t="s">
        <v>2281</v>
      </c>
      <c r="D5868" s="417" t="s">
        <v>17893</v>
      </c>
      <c r="E5868" s="391">
        <v>0.23</v>
      </c>
      <c r="F5868" s="418">
        <v>44214</v>
      </c>
      <c r="G5868" s="417" t="s">
        <v>2283</v>
      </c>
      <c r="I5868" s="379">
        <f t="shared" ca="1" si="348"/>
        <v>-357</v>
      </c>
      <c r="J5868" s="379">
        <f t="shared" ca="1" si="349"/>
        <v>-247</v>
      </c>
      <c r="K5868" s="391" t="str">
        <f t="shared" ca="1" si="350"/>
        <v>30,71</v>
      </c>
      <c r="L5868" s="379"/>
      <c r="O5868" s="379"/>
    </row>
    <row r="5869" spans="1:15">
      <c r="A5869" s="417" t="s">
        <v>2155</v>
      </c>
      <c r="B5869" s="417" t="s">
        <v>17894</v>
      </c>
      <c r="C5869" s="417" t="s">
        <v>2281</v>
      </c>
      <c r="D5869" s="417" t="s">
        <v>17895</v>
      </c>
      <c r="E5869" s="391">
        <v>0.15</v>
      </c>
      <c r="F5869" s="418">
        <v>44214</v>
      </c>
      <c r="G5869" s="417" t="s">
        <v>2283</v>
      </c>
      <c r="I5869" s="379">
        <f t="shared" ca="1" si="348"/>
        <v>-357</v>
      </c>
      <c r="J5869" s="379">
        <f t="shared" ca="1" si="349"/>
        <v>-247</v>
      </c>
      <c r="K5869" s="391" t="str">
        <f t="shared" ca="1" si="350"/>
        <v>31,71</v>
      </c>
      <c r="L5869" s="379"/>
      <c r="O5869" s="379"/>
    </row>
    <row r="5870" spans="1:15">
      <c r="A5870" s="417" t="s">
        <v>2155</v>
      </c>
      <c r="B5870" s="417" t="s">
        <v>17896</v>
      </c>
      <c r="C5870" s="417" t="s">
        <v>2281</v>
      </c>
      <c r="D5870" s="417" t="s">
        <v>17897</v>
      </c>
      <c r="E5870" s="391">
        <v>0.08</v>
      </c>
      <c r="F5870" s="418">
        <v>44214</v>
      </c>
      <c r="G5870" s="417" t="s">
        <v>2283</v>
      </c>
      <c r="I5870" s="379">
        <f t="shared" ca="1" si="348"/>
        <v>-357</v>
      </c>
      <c r="J5870" s="379">
        <f t="shared" ca="1" si="349"/>
        <v>-247</v>
      </c>
      <c r="K5870" s="391" t="str">
        <f t="shared" ca="1" si="350"/>
        <v>32,71</v>
      </c>
      <c r="L5870" s="379"/>
      <c r="O5870" s="379"/>
    </row>
    <row r="5871" spans="1:15">
      <c r="A5871" s="417" t="s">
        <v>2155</v>
      </c>
      <c r="B5871" s="417" t="s">
        <v>4087</v>
      </c>
      <c r="C5871" s="417" t="s">
        <v>2281</v>
      </c>
      <c r="D5871" s="417" t="s">
        <v>12121</v>
      </c>
      <c r="E5871" s="391">
        <v>0.08</v>
      </c>
      <c r="F5871" s="418">
        <v>44214</v>
      </c>
      <c r="G5871" s="417" t="s">
        <v>2283</v>
      </c>
      <c r="I5871" s="379">
        <f t="shared" ca="1" si="348"/>
        <v>-357</v>
      </c>
      <c r="J5871" s="379">
        <f t="shared" ca="1" si="349"/>
        <v>-247</v>
      </c>
      <c r="K5871" s="391" t="str">
        <f t="shared" ca="1" si="350"/>
        <v>33,21</v>
      </c>
      <c r="L5871" s="379"/>
      <c r="O5871" s="379"/>
    </row>
    <row r="5872" spans="1:15">
      <c r="A5872" s="417" t="s">
        <v>2155</v>
      </c>
      <c r="B5872" s="417" t="s">
        <v>17898</v>
      </c>
      <c r="C5872" s="417" t="s">
        <v>2281</v>
      </c>
      <c r="D5872" s="417" t="s">
        <v>17899</v>
      </c>
      <c r="E5872" s="391">
        <v>0.06</v>
      </c>
      <c r="F5872" s="418">
        <v>44214</v>
      </c>
      <c r="G5872" s="417" t="s">
        <v>2283</v>
      </c>
      <c r="I5872" s="379">
        <f t="shared" ca="1" si="348"/>
        <v>-357</v>
      </c>
      <c r="J5872" s="379">
        <f t="shared" ca="1" si="349"/>
        <v>-247</v>
      </c>
      <c r="K5872" s="391" t="str">
        <f t="shared" ca="1" si="350"/>
        <v>33,71</v>
      </c>
      <c r="L5872" s="379"/>
      <c r="O5872" s="379"/>
    </row>
    <row r="5873" spans="1:15">
      <c r="A5873" s="417" t="s">
        <v>2155</v>
      </c>
      <c r="B5873" s="417" t="s">
        <v>17167</v>
      </c>
      <c r="C5873" s="417" t="s">
        <v>2281</v>
      </c>
      <c r="D5873" s="417" t="s">
        <v>9891</v>
      </c>
      <c r="E5873" s="391">
        <v>12.53</v>
      </c>
      <c r="F5873" s="418">
        <v>44249</v>
      </c>
      <c r="G5873" s="417" t="s">
        <v>2286</v>
      </c>
      <c r="I5873" s="379">
        <f t="shared" ca="1" si="348"/>
        <v>-322</v>
      </c>
      <c r="J5873" s="379">
        <f t="shared" ca="1" si="349"/>
        <v>-224</v>
      </c>
      <c r="K5873" s="391" t="str">
        <f t="shared" ca="1" si="350"/>
        <v>16,99</v>
      </c>
      <c r="L5873" s="379"/>
      <c r="O5873" s="379"/>
    </row>
    <row r="5874" spans="1:15">
      <c r="A5874" s="417" t="s">
        <v>2155</v>
      </c>
      <c r="B5874" s="417" t="s">
        <v>4088</v>
      </c>
      <c r="C5874" s="417" t="s">
        <v>2281</v>
      </c>
      <c r="D5874" s="417" t="s">
        <v>12122</v>
      </c>
      <c r="E5874" s="391">
        <v>1.86</v>
      </c>
      <c r="F5874" s="418">
        <v>44249</v>
      </c>
      <c r="G5874" s="417" t="s">
        <v>2283</v>
      </c>
      <c r="I5874" s="379">
        <f t="shared" ca="1" si="348"/>
        <v>-322</v>
      </c>
      <c r="J5874" s="379">
        <f t="shared" ca="1" si="349"/>
        <v>-224</v>
      </c>
      <c r="K5874" s="391" t="str">
        <f t="shared" ca="1" si="350"/>
        <v>17,24</v>
      </c>
      <c r="L5874" s="379"/>
      <c r="O5874" s="379"/>
    </row>
    <row r="5875" spans="1:15">
      <c r="A5875" s="417" t="s">
        <v>2155</v>
      </c>
      <c r="B5875" s="417" t="s">
        <v>12123</v>
      </c>
      <c r="C5875" s="417" t="s">
        <v>2281</v>
      </c>
      <c r="D5875" s="417" t="s">
        <v>10037</v>
      </c>
      <c r="E5875" s="391">
        <v>10.36</v>
      </c>
      <c r="F5875" s="418">
        <v>44249</v>
      </c>
      <c r="G5875" s="417" t="s">
        <v>2283</v>
      </c>
      <c r="I5875" s="379">
        <f t="shared" ca="1" si="348"/>
        <v>-322</v>
      </c>
      <c r="J5875" s="379">
        <f t="shared" ca="1" si="349"/>
        <v>-224</v>
      </c>
      <c r="K5875" s="391" t="str">
        <f t="shared" ca="1" si="350"/>
        <v>18,24</v>
      </c>
      <c r="L5875" s="379"/>
      <c r="O5875" s="379"/>
    </row>
    <row r="5876" spans="1:15">
      <c r="A5876" s="417" t="s">
        <v>2155</v>
      </c>
      <c r="B5876" s="417" t="s">
        <v>12124</v>
      </c>
      <c r="C5876" s="417" t="s">
        <v>2281</v>
      </c>
      <c r="D5876" s="417" t="s">
        <v>9896</v>
      </c>
      <c r="E5876" s="391">
        <v>6</v>
      </c>
      <c r="F5876" s="418">
        <v>44249</v>
      </c>
      <c r="G5876" s="417" t="s">
        <v>2283</v>
      </c>
      <c r="I5876" s="379">
        <f t="shared" ca="1" si="348"/>
        <v>-322</v>
      </c>
      <c r="J5876" s="379">
        <f t="shared" ca="1" si="349"/>
        <v>-224</v>
      </c>
      <c r="K5876" s="391" t="str">
        <f t="shared" ca="1" si="350"/>
        <v>19,74</v>
      </c>
      <c r="L5876" s="379"/>
      <c r="O5876" s="379"/>
    </row>
    <row r="5877" spans="1:15">
      <c r="A5877" s="417" t="s">
        <v>2155</v>
      </c>
      <c r="B5877" s="417" t="s">
        <v>12125</v>
      </c>
      <c r="C5877" s="417" t="s">
        <v>2281</v>
      </c>
      <c r="D5877" s="417" t="s">
        <v>9895</v>
      </c>
      <c r="E5877" s="391">
        <v>4.3499999999999996</v>
      </c>
      <c r="F5877" s="418">
        <v>44249</v>
      </c>
      <c r="G5877" s="417" t="s">
        <v>2286</v>
      </c>
      <c r="I5877" s="379">
        <f t="shared" ca="1" si="348"/>
        <v>-322</v>
      </c>
      <c r="J5877" s="379">
        <f t="shared" ca="1" si="349"/>
        <v>-224</v>
      </c>
      <c r="K5877" s="391" t="str">
        <f t="shared" ca="1" si="350"/>
        <v>19,99</v>
      </c>
      <c r="L5877" s="379"/>
      <c r="O5877" s="379"/>
    </row>
    <row r="5878" spans="1:15">
      <c r="A5878" s="417" t="s">
        <v>2155</v>
      </c>
      <c r="B5878" s="417" t="s">
        <v>18446</v>
      </c>
      <c r="C5878" s="417" t="s">
        <v>2281</v>
      </c>
      <c r="D5878" s="417" t="s">
        <v>9898</v>
      </c>
      <c r="E5878" s="391">
        <v>8</v>
      </c>
      <c r="F5878" s="418">
        <v>44249</v>
      </c>
      <c r="G5878" s="417" t="s">
        <v>2286</v>
      </c>
      <c r="I5878" s="379">
        <f t="shared" ca="1" si="348"/>
        <v>-322</v>
      </c>
      <c r="J5878" s="379">
        <f t="shared" ca="1" si="349"/>
        <v>-224</v>
      </c>
      <c r="K5878" s="391" t="str">
        <f t="shared" ca="1" si="350"/>
        <v>20,49</v>
      </c>
      <c r="L5878" s="379"/>
      <c r="O5878" s="379"/>
    </row>
    <row r="5879" spans="1:15">
      <c r="A5879" s="417" t="s">
        <v>2155</v>
      </c>
      <c r="B5879" s="417" t="s">
        <v>12126</v>
      </c>
      <c r="C5879" s="417" t="s">
        <v>2281</v>
      </c>
      <c r="D5879" s="417" t="s">
        <v>9900</v>
      </c>
      <c r="E5879" s="391">
        <v>2.84</v>
      </c>
      <c r="F5879" s="418">
        <v>44249</v>
      </c>
      <c r="G5879" s="417" t="s">
        <v>2286</v>
      </c>
      <c r="I5879" s="379">
        <f t="shared" ca="1" si="348"/>
        <v>-322</v>
      </c>
      <c r="J5879" s="379">
        <f t="shared" ca="1" si="349"/>
        <v>-224</v>
      </c>
      <c r="K5879" s="391" t="str">
        <f t="shared" ca="1" si="350"/>
        <v>20,99</v>
      </c>
      <c r="L5879" s="379"/>
      <c r="O5879" s="379"/>
    </row>
    <row r="5880" spans="1:15">
      <c r="A5880" s="417" t="s">
        <v>2155</v>
      </c>
      <c r="B5880" s="417" t="s">
        <v>4090</v>
      </c>
      <c r="C5880" s="417" t="s">
        <v>2281</v>
      </c>
      <c r="D5880" s="417" t="s">
        <v>12127</v>
      </c>
      <c r="E5880" s="391">
        <v>6.75</v>
      </c>
      <c r="F5880" s="418">
        <v>44249</v>
      </c>
      <c r="G5880" s="417" t="s">
        <v>2283</v>
      </c>
      <c r="I5880" s="379">
        <f t="shared" ca="1" si="348"/>
        <v>-322</v>
      </c>
      <c r="J5880" s="379">
        <f t="shared" ca="1" si="349"/>
        <v>-224</v>
      </c>
      <c r="K5880" s="391" t="str">
        <f t="shared" ca="1" si="350"/>
        <v>21,74</v>
      </c>
      <c r="L5880" s="379"/>
      <c r="O5880" s="379"/>
    </row>
    <row r="5881" spans="1:15">
      <c r="A5881" s="417" t="s">
        <v>2155</v>
      </c>
      <c r="B5881" s="417" t="s">
        <v>17900</v>
      </c>
      <c r="C5881" s="417" t="s">
        <v>2281</v>
      </c>
      <c r="D5881" s="417" t="s">
        <v>9904</v>
      </c>
      <c r="E5881" s="391">
        <v>7.26</v>
      </c>
      <c r="F5881" s="418">
        <v>44249</v>
      </c>
      <c r="G5881" s="417" t="s">
        <v>2286</v>
      </c>
      <c r="I5881" s="379">
        <f t="shared" ca="1" si="348"/>
        <v>-322</v>
      </c>
      <c r="J5881" s="379">
        <f t="shared" ca="1" si="349"/>
        <v>-224</v>
      </c>
      <c r="K5881" s="391" t="str">
        <f t="shared" ca="1" si="350"/>
        <v>21,99</v>
      </c>
      <c r="L5881" s="379"/>
      <c r="O5881" s="379"/>
    </row>
    <row r="5882" spans="1:15">
      <c r="A5882" s="417" t="s">
        <v>2155</v>
      </c>
      <c r="B5882" s="417" t="s">
        <v>4091</v>
      </c>
      <c r="C5882" s="417" t="s">
        <v>2281</v>
      </c>
      <c r="D5882" s="417" t="s">
        <v>9903</v>
      </c>
      <c r="E5882" s="391">
        <v>0.5</v>
      </c>
      <c r="F5882" s="418">
        <v>44249</v>
      </c>
      <c r="G5882" s="417" t="s">
        <v>2283</v>
      </c>
      <c r="I5882" s="379">
        <f t="shared" ca="1" si="348"/>
        <v>-322</v>
      </c>
      <c r="J5882" s="379">
        <f t="shared" ca="1" si="349"/>
        <v>-224</v>
      </c>
      <c r="K5882" s="391" t="str">
        <f t="shared" ca="1" si="350"/>
        <v>22,24</v>
      </c>
      <c r="L5882" s="379"/>
      <c r="O5882" s="379"/>
    </row>
    <row r="5883" spans="1:15">
      <c r="A5883" s="417" t="s">
        <v>2155</v>
      </c>
      <c r="B5883" s="417" t="s">
        <v>12128</v>
      </c>
      <c r="C5883" s="417" t="s">
        <v>2281</v>
      </c>
      <c r="D5883" s="417" t="s">
        <v>9906</v>
      </c>
      <c r="E5883" s="391">
        <v>6.79</v>
      </c>
      <c r="F5883" s="418">
        <v>44249</v>
      </c>
      <c r="G5883" s="417" t="s">
        <v>2286</v>
      </c>
      <c r="I5883" s="379">
        <f t="shared" ca="1" si="348"/>
        <v>-322</v>
      </c>
      <c r="J5883" s="379">
        <f t="shared" ca="1" si="349"/>
        <v>-224</v>
      </c>
      <c r="K5883" s="391" t="str">
        <f t="shared" ca="1" si="350"/>
        <v>22,49</v>
      </c>
      <c r="L5883" s="379"/>
      <c r="O5883" s="379"/>
    </row>
    <row r="5884" spans="1:15">
      <c r="A5884" s="417" t="s">
        <v>2155</v>
      </c>
      <c r="B5884" s="417" t="s">
        <v>8210</v>
      </c>
      <c r="C5884" s="417" t="s">
        <v>2281</v>
      </c>
      <c r="D5884" s="417" t="s">
        <v>9907</v>
      </c>
      <c r="E5884" s="391">
        <v>6.64</v>
      </c>
      <c r="F5884" s="418">
        <v>44249</v>
      </c>
      <c r="G5884" s="417" t="s">
        <v>2283</v>
      </c>
      <c r="I5884" s="379">
        <f t="shared" ca="1" si="348"/>
        <v>-322</v>
      </c>
      <c r="J5884" s="379">
        <f t="shared" ca="1" si="349"/>
        <v>-224</v>
      </c>
      <c r="K5884" s="391" t="str">
        <f t="shared" ca="1" si="350"/>
        <v>22,74</v>
      </c>
      <c r="L5884" s="379"/>
      <c r="O5884" s="379"/>
    </row>
    <row r="5885" spans="1:15">
      <c r="A5885" s="417" t="s">
        <v>2155</v>
      </c>
      <c r="B5885" s="417" t="s">
        <v>12129</v>
      </c>
      <c r="C5885" s="417" t="s">
        <v>2281</v>
      </c>
      <c r="D5885" s="417" t="s">
        <v>9908</v>
      </c>
      <c r="E5885" s="391">
        <v>2.4</v>
      </c>
      <c r="F5885" s="418">
        <v>44249</v>
      </c>
      <c r="G5885" s="417" t="s">
        <v>2286</v>
      </c>
      <c r="I5885" s="379">
        <f t="shared" ca="1" si="348"/>
        <v>-322</v>
      </c>
      <c r="J5885" s="379">
        <f t="shared" ca="1" si="349"/>
        <v>-224</v>
      </c>
      <c r="K5885" s="391" t="str">
        <f t="shared" ca="1" si="350"/>
        <v>22,99</v>
      </c>
      <c r="L5885" s="379"/>
      <c r="O5885" s="379"/>
    </row>
    <row r="5886" spans="1:15">
      <c r="A5886" s="417" t="s">
        <v>2155</v>
      </c>
      <c r="B5886" s="417" t="s">
        <v>12130</v>
      </c>
      <c r="C5886" s="417" t="s">
        <v>2281</v>
      </c>
      <c r="D5886" s="417" t="s">
        <v>12131</v>
      </c>
      <c r="E5886" s="391">
        <v>6.55</v>
      </c>
      <c r="F5886" s="418">
        <v>44249</v>
      </c>
      <c r="G5886" s="417" t="s">
        <v>2283</v>
      </c>
      <c r="I5886" s="379">
        <f t="shared" ca="1" si="348"/>
        <v>-322</v>
      </c>
      <c r="J5886" s="379">
        <f t="shared" ca="1" si="349"/>
        <v>-224</v>
      </c>
      <c r="K5886" s="391" t="str">
        <f t="shared" ca="1" si="350"/>
        <v>23,24</v>
      </c>
      <c r="L5886" s="379"/>
      <c r="O5886" s="379"/>
    </row>
    <row r="5887" spans="1:15">
      <c r="A5887" s="417" t="s">
        <v>2155</v>
      </c>
      <c r="B5887" s="417" t="s">
        <v>12132</v>
      </c>
      <c r="C5887" s="417" t="s">
        <v>2281</v>
      </c>
      <c r="D5887" s="417" t="s">
        <v>9909</v>
      </c>
      <c r="E5887" s="391">
        <v>1.61</v>
      </c>
      <c r="F5887" s="418">
        <v>44249</v>
      </c>
      <c r="G5887" s="417" t="s">
        <v>2286</v>
      </c>
      <c r="I5887" s="379">
        <f t="shared" ca="1" si="348"/>
        <v>-322</v>
      </c>
      <c r="J5887" s="379">
        <f t="shared" ca="1" si="349"/>
        <v>-224</v>
      </c>
      <c r="K5887" s="391" t="str">
        <f t="shared" ca="1" si="350"/>
        <v>23,49</v>
      </c>
      <c r="L5887" s="379"/>
      <c r="O5887" s="379"/>
    </row>
    <row r="5888" spans="1:15">
      <c r="A5888" s="417" t="s">
        <v>2155</v>
      </c>
      <c r="B5888" s="417" t="s">
        <v>4093</v>
      </c>
      <c r="C5888" s="417" t="s">
        <v>2281</v>
      </c>
      <c r="D5888" s="417" t="s">
        <v>9905</v>
      </c>
      <c r="E5888" s="391">
        <v>5.9</v>
      </c>
      <c r="F5888" s="418">
        <v>44249</v>
      </c>
      <c r="G5888" s="417" t="s">
        <v>2283</v>
      </c>
      <c r="I5888" s="379">
        <f t="shared" ca="1" si="348"/>
        <v>-322</v>
      </c>
      <c r="J5888" s="379">
        <f t="shared" ca="1" si="349"/>
        <v>-224</v>
      </c>
      <c r="K5888" s="391" t="str">
        <f t="shared" ca="1" si="350"/>
        <v>23,74</v>
      </c>
      <c r="L5888" s="379"/>
      <c r="O5888" s="379"/>
    </row>
    <row r="5889" spans="1:15">
      <c r="A5889" s="417" t="s">
        <v>2155</v>
      </c>
      <c r="B5889" s="417" t="s">
        <v>12133</v>
      </c>
      <c r="C5889" s="417" t="s">
        <v>2281</v>
      </c>
      <c r="D5889" s="417" t="s">
        <v>9911</v>
      </c>
      <c r="E5889" s="391">
        <v>4.8</v>
      </c>
      <c r="F5889" s="418">
        <v>44249</v>
      </c>
      <c r="G5889" s="417" t="s">
        <v>2286</v>
      </c>
      <c r="I5889" s="379">
        <f t="shared" ca="1" si="348"/>
        <v>-322</v>
      </c>
      <c r="J5889" s="379">
        <f t="shared" ca="1" si="349"/>
        <v>-224</v>
      </c>
      <c r="K5889" s="391" t="str">
        <f t="shared" ca="1" si="350"/>
        <v>23,99</v>
      </c>
      <c r="L5889" s="379"/>
      <c r="O5889" s="379"/>
    </row>
    <row r="5890" spans="1:15">
      <c r="A5890" s="417" t="s">
        <v>2155</v>
      </c>
      <c r="B5890" s="417" t="s">
        <v>4094</v>
      </c>
      <c r="C5890" s="417" t="s">
        <v>2281</v>
      </c>
      <c r="D5890" s="417" t="s">
        <v>9912</v>
      </c>
      <c r="E5890" s="391">
        <v>4.43</v>
      </c>
      <c r="F5890" s="418">
        <v>44249</v>
      </c>
      <c r="G5890" s="417" t="s">
        <v>2283</v>
      </c>
      <c r="I5890" s="379">
        <f t="shared" ca="1" si="348"/>
        <v>-322</v>
      </c>
      <c r="J5890" s="379">
        <f t="shared" ca="1" si="349"/>
        <v>-224</v>
      </c>
      <c r="K5890" s="391" t="str">
        <f t="shared" ca="1" si="350"/>
        <v>24,24</v>
      </c>
      <c r="L5890" s="379"/>
      <c r="O5890" s="379"/>
    </row>
    <row r="5891" spans="1:15">
      <c r="A5891" s="417" t="s">
        <v>2155</v>
      </c>
      <c r="B5891" s="417" t="s">
        <v>12134</v>
      </c>
      <c r="C5891" s="417" t="s">
        <v>2281</v>
      </c>
      <c r="D5891" s="417" t="s">
        <v>12135</v>
      </c>
      <c r="E5891" s="391">
        <v>4.3600000000000003</v>
      </c>
      <c r="F5891" s="418">
        <v>44249</v>
      </c>
      <c r="G5891" s="417" t="s">
        <v>2286</v>
      </c>
      <c r="I5891" s="379">
        <f t="shared" ca="1" si="348"/>
        <v>-322</v>
      </c>
      <c r="J5891" s="379">
        <f t="shared" ca="1" si="349"/>
        <v>-224</v>
      </c>
      <c r="K5891" s="391" t="str">
        <f t="shared" ca="1" si="350"/>
        <v>24,49</v>
      </c>
      <c r="L5891" s="379"/>
      <c r="O5891" s="379"/>
    </row>
    <row r="5892" spans="1:15">
      <c r="A5892" s="417" t="s">
        <v>2155</v>
      </c>
      <c r="B5892" s="417" t="s">
        <v>12136</v>
      </c>
      <c r="C5892" s="417" t="s">
        <v>2281</v>
      </c>
      <c r="D5892" s="417" t="s">
        <v>10044</v>
      </c>
      <c r="E5892" s="391">
        <v>4.72</v>
      </c>
      <c r="F5892" s="418">
        <v>44249</v>
      </c>
      <c r="G5892" s="417" t="s">
        <v>2283</v>
      </c>
      <c r="I5892" s="379">
        <f t="shared" ca="1" si="348"/>
        <v>-322</v>
      </c>
      <c r="J5892" s="379">
        <f t="shared" ca="1" si="349"/>
        <v>-224</v>
      </c>
      <c r="K5892" s="391" t="str">
        <f t="shared" ca="1" si="350"/>
        <v>24,74</v>
      </c>
      <c r="L5892" s="379"/>
      <c r="O5892" s="379"/>
    </row>
    <row r="5893" spans="1:15">
      <c r="A5893" s="417" t="s">
        <v>2155</v>
      </c>
      <c r="B5893" s="417" t="s">
        <v>12137</v>
      </c>
      <c r="C5893" s="417" t="s">
        <v>2281</v>
      </c>
      <c r="D5893" s="417" t="s">
        <v>10046</v>
      </c>
      <c r="E5893" s="391">
        <v>3.8</v>
      </c>
      <c r="F5893" s="418">
        <v>44249</v>
      </c>
      <c r="G5893" s="417" t="s">
        <v>2286</v>
      </c>
      <c r="I5893" s="379">
        <f t="shared" ca="1" si="348"/>
        <v>-322</v>
      </c>
      <c r="J5893" s="379">
        <f t="shared" ca="1" si="349"/>
        <v>-224</v>
      </c>
      <c r="K5893" s="391" t="str">
        <f t="shared" ca="1" si="350"/>
        <v>24,99</v>
      </c>
      <c r="L5893" s="379"/>
      <c r="O5893" s="379"/>
    </row>
    <row r="5894" spans="1:15">
      <c r="A5894" s="417" t="s">
        <v>2155</v>
      </c>
      <c r="B5894" s="417" t="s">
        <v>12138</v>
      </c>
      <c r="C5894" s="417" t="s">
        <v>2281</v>
      </c>
      <c r="D5894" s="417" t="s">
        <v>9913</v>
      </c>
      <c r="E5894" s="391">
        <v>3.81</v>
      </c>
      <c r="F5894" s="418">
        <v>44249</v>
      </c>
      <c r="G5894" s="417" t="s">
        <v>2283</v>
      </c>
      <c r="I5894" s="379">
        <f t="shared" ca="1" si="348"/>
        <v>-322</v>
      </c>
      <c r="J5894" s="379">
        <f t="shared" ca="1" si="349"/>
        <v>-224</v>
      </c>
      <c r="K5894" s="391" t="str">
        <f t="shared" ca="1" si="350"/>
        <v>25,24</v>
      </c>
      <c r="L5894" s="379"/>
      <c r="O5894" s="379"/>
    </row>
    <row r="5895" spans="1:15">
      <c r="A5895" s="417" t="s">
        <v>2155</v>
      </c>
      <c r="B5895" s="417" t="s">
        <v>12139</v>
      </c>
      <c r="C5895" s="417" t="s">
        <v>2281</v>
      </c>
      <c r="D5895" s="417" t="s">
        <v>9915</v>
      </c>
      <c r="E5895" s="391">
        <v>3.64</v>
      </c>
      <c r="F5895" s="418">
        <v>44249</v>
      </c>
      <c r="G5895" s="417" t="s">
        <v>2286</v>
      </c>
      <c r="I5895" s="379">
        <f t="shared" ca="1" si="348"/>
        <v>-322</v>
      </c>
      <c r="J5895" s="379">
        <f t="shared" ca="1" si="349"/>
        <v>-224</v>
      </c>
      <c r="K5895" s="391" t="str">
        <f t="shared" ca="1" si="350"/>
        <v>25,49</v>
      </c>
      <c r="L5895" s="379"/>
      <c r="O5895" s="379"/>
    </row>
    <row r="5896" spans="1:15">
      <c r="A5896" s="417" t="s">
        <v>2155</v>
      </c>
      <c r="B5896" s="417" t="s">
        <v>4095</v>
      </c>
      <c r="C5896" s="417" t="s">
        <v>2281</v>
      </c>
      <c r="D5896" s="417" t="s">
        <v>9916</v>
      </c>
      <c r="E5896" s="391">
        <v>3.53</v>
      </c>
      <c r="F5896" s="418">
        <v>44249</v>
      </c>
      <c r="G5896" s="417" t="s">
        <v>2283</v>
      </c>
      <c r="I5896" s="379">
        <f t="shared" ca="1" si="348"/>
        <v>-322</v>
      </c>
      <c r="J5896" s="379">
        <f t="shared" ca="1" si="349"/>
        <v>-224</v>
      </c>
      <c r="K5896" s="391" t="str">
        <f t="shared" ca="1" si="350"/>
        <v>25,74</v>
      </c>
      <c r="L5896" s="379"/>
      <c r="O5896" s="379"/>
    </row>
    <row r="5897" spans="1:15">
      <c r="A5897" s="417" t="s">
        <v>2155</v>
      </c>
      <c r="B5897" s="417" t="s">
        <v>12140</v>
      </c>
      <c r="C5897" s="417" t="s">
        <v>2281</v>
      </c>
      <c r="D5897" s="417" t="s">
        <v>12141</v>
      </c>
      <c r="E5897" s="391">
        <v>3.36</v>
      </c>
      <c r="F5897" s="418">
        <v>44249</v>
      </c>
      <c r="G5897" s="417" t="s">
        <v>2286</v>
      </c>
      <c r="I5897" s="379">
        <f t="shared" ca="1" si="348"/>
        <v>-322</v>
      </c>
      <c r="J5897" s="379">
        <f t="shared" ca="1" si="349"/>
        <v>-224</v>
      </c>
      <c r="K5897" s="391" t="str">
        <f t="shared" ca="1" si="350"/>
        <v>25,99</v>
      </c>
      <c r="L5897" s="379"/>
      <c r="O5897" s="379"/>
    </row>
    <row r="5898" spans="1:15">
      <c r="A5898" s="417" t="s">
        <v>2155</v>
      </c>
      <c r="B5898" s="417" t="s">
        <v>12142</v>
      </c>
      <c r="C5898" s="417" t="s">
        <v>2281</v>
      </c>
      <c r="D5898" s="417" t="s">
        <v>9917</v>
      </c>
      <c r="E5898" s="391">
        <v>3.1</v>
      </c>
      <c r="F5898" s="418">
        <v>44249</v>
      </c>
      <c r="G5898" s="417" t="s">
        <v>2283</v>
      </c>
      <c r="I5898" s="379">
        <f t="shared" ref="I5898:I5961" ca="1" si="351">IF(F5898&lt;&gt;"",F5898-$I$199,"")</f>
        <v>-322</v>
      </c>
      <c r="J5898" s="379">
        <f t="shared" ref="J5898:J5961" ca="1" si="352">IF(I5898&lt;&gt;"",NETWORKDAYS($I$199,F5898-1,$N$201:$N$224),"")</f>
        <v>-224</v>
      </c>
      <c r="K5898" s="391" t="str">
        <f t="shared" ref="K5898:K5961" ca="1" si="353">IF(I5898&lt;&gt;"",RIGHT(D5898,LEN(D5898)-FIND(" ",D5898)),"")</f>
        <v>26,24</v>
      </c>
      <c r="L5898" s="379"/>
      <c r="O5898" s="379"/>
    </row>
    <row r="5899" spans="1:15">
      <c r="A5899" s="417" t="s">
        <v>2155</v>
      </c>
      <c r="B5899" s="417" t="s">
        <v>12143</v>
      </c>
      <c r="C5899" s="417" t="s">
        <v>2281</v>
      </c>
      <c r="D5899" s="417" t="s">
        <v>12144</v>
      </c>
      <c r="E5899" s="391">
        <v>3.03</v>
      </c>
      <c r="F5899" s="418">
        <v>44249</v>
      </c>
      <c r="G5899" s="417" t="s">
        <v>2283</v>
      </c>
      <c r="I5899" s="379">
        <f t="shared" ca="1" si="351"/>
        <v>-322</v>
      </c>
      <c r="J5899" s="379">
        <f t="shared" ca="1" si="352"/>
        <v>-224</v>
      </c>
      <c r="K5899" s="391" t="str">
        <f t="shared" ca="1" si="353"/>
        <v>26,74</v>
      </c>
      <c r="L5899" s="379"/>
      <c r="O5899" s="379"/>
    </row>
    <row r="5900" spans="1:15">
      <c r="A5900" s="417" t="s">
        <v>2155</v>
      </c>
      <c r="B5900" s="417" t="s">
        <v>17168</v>
      </c>
      <c r="C5900" s="417" t="s">
        <v>2281</v>
      </c>
      <c r="D5900" s="417" t="s">
        <v>17169</v>
      </c>
      <c r="E5900" s="391">
        <v>2.25</v>
      </c>
      <c r="F5900" s="418">
        <v>44249</v>
      </c>
      <c r="G5900" s="417" t="s">
        <v>2283</v>
      </c>
      <c r="I5900" s="379">
        <f t="shared" ca="1" si="351"/>
        <v>-322</v>
      </c>
      <c r="J5900" s="379">
        <f t="shared" ca="1" si="352"/>
        <v>-224</v>
      </c>
      <c r="K5900" s="391" t="str">
        <f t="shared" ca="1" si="353"/>
        <v>27,74</v>
      </c>
      <c r="L5900" s="379"/>
      <c r="O5900" s="379"/>
    </row>
    <row r="5901" spans="1:15">
      <c r="A5901" s="417" t="s">
        <v>2155</v>
      </c>
      <c r="B5901" s="417" t="s">
        <v>17170</v>
      </c>
      <c r="C5901" s="417" t="s">
        <v>2281</v>
      </c>
      <c r="D5901" s="417" t="s">
        <v>17171</v>
      </c>
      <c r="E5901" s="391">
        <v>1.96</v>
      </c>
      <c r="F5901" s="418">
        <v>44249</v>
      </c>
      <c r="G5901" s="417" t="s">
        <v>2283</v>
      </c>
      <c r="I5901" s="379">
        <f t="shared" ca="1" si="351"/>
        <v>-322</v>
      </c>
      <c r="J5901" s="379">
        <f t="shared" ca="1" si="352"/>
        <v>-224</v>
      </c>
      <c r="K5901" s="391" t="str">
        <f t="shared" ca="1" si="353"/>
        <v>28,24</v>
      </c>
      <c r="L5901" s="379"/>
      <c r="O5901" s="379"/>
    </row>
    <row r="5902" spans="1:15">
      <c r="A5902" s="417" t="s">
        <v>2155</v>
      </c>
      <c r="B5902" s="417" t="s">
        <v>17172</v>
      </c>
      <c r="C5902" s="417" t="s">
        <v>2281</v>
      </c>
      <c r="D5902" s="417" t="s">
        <v>17173</v>
      </c>
      <c r="E5902" s="391">
        <v>1.77</v>
      </c>
      <c r="F5902" s="418">
        <v>44249</v>
      </c>
      <c r="G5902" s="417" t="s">
        <v>2283</v>
      </c>
      <c r="I5902" s="379">
        <f t="shared" ca="1" si="351"/>
        <v>-322</v>
      </c>
      <c r="J5902" s="379">
        <f t="shared" ca="1" si="352"/>
        <v>-224</v>
      </c>
      <c r="K5902" s="391" t="str">
        <f t="shared" ca="1" si="353"/>
        <v>28,74</v>
      </c>
      <c r="L5902" s="379"/>
      <c r="O5902" s="379"/>
    </row>
    <row r="5903" spans="1:15">
      <c r="A5903" s="417" t="s">
        <v>2155</v>
      </c>
      <c r="B5903" s="417" t="s">
        <v>17174</v>
      </c>
      <c r="C5903" s="417" t="s">
        <v>2281</v>
      </c>
      <c r="D5903" s="417" t="s">
        <v>17175</v>
      </c>
      <c r="E5903" s="391">
        <v>1.56</v>
      </c>
      <c r="F5903" s="418">
        <v>44249</v>
      </c>
      <c r="G5903" s="417" t="s">
        <v>2283</v>
      </c>
      <c r="I5903" s="379">
        <f t="shared" ca="1" si="351"/>
        <v>-322</v>
      </c>
      <c r="J5903" s="379">
        <f t="shared" ca="1" si="352"/>
        <v>-224</v>
      </c>
      <c r="K5903" s="391" t="str">
        <f t="shared" ca="1" si="353"/>
        <v>29,24</v>
      </c>
      <c r="L5903" s="379"/>
      <c r="O5903" s="379"/>
    </row>
    <row r="5904" spans="1:15">
      <c r="A5904" s="417" t="s">
        <v>2155</v>
      </c>
      <c r="B5904" s="417" t="s">
        <v>6987</v>
      </c>
      <c r="C5904" s="417" t="s">
        <v>2281</v>
      </c>
      <c r="D5904" s="417" t="s">
        <v>12145</v>
      </c>
      <c r="E5904" s="391">
        <v>1.48</v>
      </c>
      <c r="F5904" s="418">
        <v>44249</v>
      </c>
      <c r="G5904" s="417" t="s">
        <v>2286</v>
      </c>
      <c r="I5904" s="379">
        <f t="shared" ca="1" si="351"/>
        <v>-322</v>
      </c>
      <c r="J5904" s="379">
        <f t="shared" ca="1" si="352"/>
        <v>-224</v>
      </c>
      <c r="K5904" s="391" t="str">
        <f t="shared" ca="1" si="353"/>
        <v>29,49</v>
      </c>
      <c r="L5904" s="379"/>
      <c r="O5904" s="379"/>
    </row>
    <row r="5905" spans="1:15">
      <c r="A5905" s="417" t="s">
        <v>2155</v>
      </c>
      <c r="B5905" s="417" t="s">
        <v>17176</v>
      </c>
      <c r="C5905" s="417" t="s">
        <v>2281</v>
      </c>
      <c r="D5905" s="417" t="s">
        <v>17177</v>
      </c>
      <c r="E5905" s="391">
        <v>1.17</v>
      </c>
      <c r="F5905" s="418">
        <v>44249</v>
      </c>
      <c r="G5905" s="417" t="s">
        <v>2283</v>
      </c>
      <c r="I5905" s="379">
        <f t="shared" ca="1" si="351"/>
        <v>-322</v>
      </c>
      <c r="J5905" s="379">
        <f t="shared" ca="1" si="352"/>
        <v>-224</v>
      </c>
      <c r="K5905" s="391" t="str">
        <f t="shared" ca="1" si="353"/>
        <v>30,24</v>
      </c>
      <c r="L5905" s="379"/>
      <c r="O5905" s="379"/>
    </row>
    <row r="5906" spans="1:15">
      <c r="A5906" s="417" t="s">
        <v>2155</v>
      </c>
      <c r="B5906" s="417" t="s">
        <v>17178</v>
      </c>
      <c r="C5906" s="417" t="s">
        <v>2281</v>
      </c>
      <c r="D5906" s="417" t="s">
        <v>17179</v>
      </c>
      <c r="E5906" s="391">
        <v>0.94</v>
      </c>
      <c r="F5906" s="418">
        <v>44249</v>
      </c>
      <c r="G5906" s="417" t="s">
        <v>2283</v>
      </c>
      <c r="I5906" s="379">
        <f t="shared" ca="1" si="351"/>
        <v>-322</v>
      </c>
      <c r="J5906" s="379">
        <f t="shared" ca="1" si="352"/>
        <v>-224</v>
      </c>
      <c r="K5906" s="391" t="str">
        <f t="shared" ca="1" si="353"/>
        <v>31,24</v>
      </c>
      <c r="L5906" s="379"/>
      <c r="O5906" s="379"/>
    </row>
    <row r="5907" spans="1:15">
      <c r="A5907" s="417" t="s">
        <v>2155</v>
      </c>
      <c r="B5907" s="417" t="s">
        <v>17180</v>
      </c>
      <c r="C5907" s="417" t="s">
        <v>2281</v>
      </c>
      <c r="D5907" s="417" t="s">
        <v>17181</v>
      </c>
      <c r="E5907" s="391">
        <v>0.7</v>
      </c>
      <c r="F5907" s="418">
        <v>44249</v>
      </c>
      <c r="G5907" s="417" t="s">
        <v>2283</v>
      </c>
      <c r="I5907" s="379">
        <f t="shared" ca="1" si="351"/>
        <v>-322</v>
      </c>
      <c r="J5907" s="379">
        <f t="shared" ca="1" si="352"/>
        <v>-224</v>
      </c>
      <c r="K5907" s="391" t="str">
        <f t="shared" ca="1" si="353"/>
        <v>32,24</v>
      </c>
      <c r="L5907" s="379"/>
      <c r="O5907" s="379"/>
    </row>
    <row r="5908" spans="1:15">
      <c r="A5908" s="417" t="s">
        <v>2155</v>
      </c>
      <c r="B5908" s="417" t="s">
        <v>17182</v>
      </c>
      <c r="C5908" s="417" t="s">
        <v>2281</v>
      </c>
      <c r="D5908" s="417" t="s">
        <v>17183</v>
      </c>
      <c r="E5908" s="391">
        <v>0.54</v>
      </c>
      <c r="F5908" s="418">
        <v>44249</v>
      </c>
      <c r="G5908" s="417" t="s">
        <v>2283</v>
      </c>
      <c r="I5908" s="379">
        <f t="shared" ca="1" si="351"/>
        <v>-322</v>
      </c>
      <c r="J5908" s="379">
        <f t="shared" ca="1" si="352"/>
        <v>-224</v>
      </c>
      <c r="K5908" s="391" t="str">
        <f t="shared" ca="1" si="353"/>
        <v>33,24</v>
      </c>
      <c r="L5908" s="379"/>
      <c r="O5908" s="379"/>
    </row>
    <row r="5909" spans="1:15">
      <c r="A5909" s="417" t="s">
        <v>2155</v>
      </c>
      <c r="B5909" s="417" t="s">
        <v>17184</v>
      </c>
      <c r="C5909" s="417" t="s">
        <v>2281</v>
      </c>
      <c r="D5909" s="417" t="s">
        <v>17185</v>
      </c>
      <c r="E5909" s="391">
        <v>0.43</v>
      </c>
      <c r="F5909" s="418">
        <v>44249</v>
      </c>
      <c r="G5909" s="417" t="s">
        <v>2283</v>
      </c>
      <c r="I5909" s="379">
        <f t="shared" ca="1" si="351"/>
        <v>-322</v>
      </c>
      <c r="J5909" s="379">
        <f t="shared" ca="1" si="352"/>
        <v>-224</v>
      </c>
      <c r="K5909" s="391" t="str">
        <f t="shared" ca="1" si="353"/>
        <v>34,24</v>
      </c>
      <c r="L5909" s="379"/>
      <c r="O5909" s="379"/>
    </row>
    <row r="5910" spans="1:15">
      <c r="A5910" s="417" t="s">
        <v>2155</v>
      </c>
      <c r="B5910" s="417" t="s">
        <v>17186</v>
      </c>
      <c r="C5910" s="417" t="s">
        <v>2281</v>
      </c>
      <c r="D5910" s="417" t="s">
        <v>17187</v>
      </c>
      <c r="E5910" s="391">
        <v>0.31</v>
      </c>
      <c r="F5910" s="418">
        <v>44249</v>
      </c>
      <c r="G5910" s="417" t="s">
        <v>2283</v>
      </c>
      <c r="I5910" s="379">
        <f t="shared" ca="1" si="351"/>
        <v>-322</v>
      </c>
      <c r="J5910" s="379">
        <f t="shared" ca="1" si="352"/>
        <v>-224</v>
      </c>
      <c r="K5910" s="391" t="str">
        <f t="shared" ca="1" si="353"/>
        <v>35,24</v>
      </c>
      <c r="L5910" s="379"/>
      <c r="O5910" s="379"/>
    </row>
    <row r="5911" spans="1:15">
      <c r="A5911" s="417" t="s">
        <v>2155</v>
      </c>
      <c r="B5911" s="417" t="s">
        <v>17188</v>
      </c>
      <c r="C5911" s="417" t="s">
        <v>2281</v>
      </c>
      <c r="D5911" s="417" t="s">
        <v>17189</v>
      </c>
      <c r="E5911" s="391">
        <v>0.24</v>
      </c>
      <c r="F5911" s="418">
        <v>44249</v>
      </c>
      <c r="G5911" s="417" t="s">
        <v>2283</v>
      </c>
      <c r="I5911" s="379">
        <f t="shared" ca="1" si="351"/>
        <v>-322</v>
      </c>
      <c r="J5911" s="379">
        <f t="shared" ca="1" si="352"/>
        <v>-224</v>
      </c>
      <c r="K5911" s="391" t="str">
        <f t="shared" ca="1" si="353"/>
        <v>36,24</v>
      </c>
      <c r="L5911" s="379"/>
      <c r="O5911" s="379"/>
    </row>
    <row r="5912" spans="1:15">
      <c r="A5912" s="417" t="s">
        <v>2155</v>
      </c>
      <c r="B5912" s="417" t="s">
        <v>17190</v>
      </c>
      <c r="C5912" s="417" t="s">
        <v>2281</v>
      </c>
      <c r="D5912" s="417" t="s">
        <v>17191</v>
      </c>
      <c r="E5912" s="391">
        <v>0.19</v>
      </c>
      <c r="F5912" s="418">
        <v>44249</v>
      </c>
      <c r="G5912" s="417" t="s">
        <v>2283</v>
      </c>
      <c r="I5912" s="379">
        <f t="shared" ca="1" si="351"/>
        <v>-322</v>
      </c>
      <c r="J5912" s="379">
        <f t="shared" ca="1" si="352"/>
        <v>-224</v>
      </c>
      <c r="K5912" s="391" t="str">
        <f t="shared" ca="1" si="353"/>
        <v>37,24</v>
      </c>
      <c r="L5912" s="379"/>
      <c r="O5912" s="379"/>
    </row>
    <row r="5913" spans="1:15">
      <c r="A5913" s="417" t="s">
        <v>2155</v>
      </c>
      <c r="B5913" s="417" t="s">
        <v>4096</v>
      </c>
      <c r="C5913" s="417" t="s">
        <v>2281</v>
      </c>
      <c r="D5913" s="417" t="s">
        <v>12146</v>
      </c>
      <c r="E5913" s="391">
        <v>0.01</v>
      </c>
      <c r="F5913" s="418">
        <v>44270</v>
      </c>
      <c r="G5913" s="417" t="s">
        <v>2286</v>
      </c>
      <c r="I5913" s="379">
        <f t="shared" ca="1" si="351"/>
        <v>-301</v>
      </c>
      <c r="J5913" s="379">
        <f t="shared" ca="1" si="352"/>
        <v>-209</v>
      </c>
      <c r="K5913" s="391" t="str">
        <f t="shared" ca="1" si="353"/>
        <v>18,49</v>
      </c>
      <c r="L5913" s="379"/>
      <c r="O5913" s="379"/>
    </row>
    <row r="5914" spans="1:15">
      <c r="A5914" s="417" t="s">
        <v>2155</v>
      </c>
      <c r="B5914" s="417" t="s">
        <v>12147</v>
      </c>
      <c r="C5914" s="417" t="s">
        <v>2281</v>
      </c>
      <c r="D5914" s="417" t="s">
        <v>9896</v>
      </c>
      <c r="E5914" s="391">
        <v>0.02</v>
      </c>
      <c r="F5914" s="418">
        <v>44270</v>
      </c>
      <c r="G5914" s="417" t="s">
        <v>2283</v>
      </c>
      <c r="I5914" s="379">
        <f t="shared" ca="1" si="351"/>
        <v>-301</v>
      </c>
      <c r="J5914" s="379">
        <f t="shared" ca="1" si="352"/>
        <v>-209</v>
      </c>
      <c r="K5914" s="391" t="str">
        <f t="shared" ca="1" si="353"/>
        <v>19,74</v>
      </c>
      <c r="L5914" s="379"/>
      <c r="O5914" s="379"/>
    </row>
    <row r="5915" spans="1:15">
      <c r="A5915" s="417" t="s">
        <v>2155</v>
      </c>
      <c r="B5915" s="417" t="s">
        <v>12148</v>
      </c>
      <c r="C5915" s="417" t="s">
        <v>2281</v>
      </c>
      <c r="D5915" s="417" t="s">
        <v>9897</v>
      </c>
      <c r="E5915" s="391">
        <v>0.01</v>
      </c>
      <c r="F5915" s="418">
        <v>44270</v>
      </c>
      <c r="G5915" s="417" t="s">
        <v>2283</v>
      </c>
      <c r="I5915" s="379">
        <f t="shared" ca="1" si="351"/>
        <v>-301</v>
      </c>
      <c r="J5915" s="379">
        <f t="shared" ca="1" si="352"/>
        <v>-209</v>
      </c>
      <c r="K5915" s="391" t="str">
        <f t="shared" ca="1" si="353"/>
        <v>20,24</v>
      </c>
      <c r="L5915" s="379"/>
      <c r="O5915" s="379"/>
    </row>
    <row r="5916" spans="1:15">
      <c r="A5916" s="417" t="s">
        <v>2155</v>
      </c>
      <c r="B5916" s="417" t="s">
        <v>4097</v>
      </c>
      <c r="C5916" s="417" t="s">
        <v>2281</v>
      </c>
      <c r="D5916" s="417" t="s">
        <v>9898</v>
      </c>
      <c r="E5916" s="391">
        <v>0.04</v>
      </c>
      <c r="F5916" s="418">
        <v>44270</v>
      </c>
      <c r="G5916" s="417" t="s">
        <v>2286</v>
      </c>
      <c r="I5916" s="379">
        <f t="shared" ca="1" si="351"/>
        <v>-301</v>
      </c>
      <c r="J5916" s="379">
        <f t="shared" ca="1" si="352"/>
        <v>-209</v>
      </c>
      <c r="K5916" s="391" t="str">
        <f t="shared" ca="1" si="353"/>
        <v>20,49</v>
      </c>
      <c r="L5916" s="379"/>
      <c r="O5916" s="379"/>
    </row>
    <row r="5917" spans="1:15">
      <c r="A5917" s="417" t="s">
        <v>2155</v>
      </c>
      <c r="B5917" s="417" t="s">
        <v>12149</v>
      </c>
      <c r="C5917" s="417" t="s">
        <v>2281</v>
      </c>
      <c r="D5917" s="417" t="s">
        <v>9901</v>
      </c>
      <c r="E5917" s="391">
        <v>0.01</v>
      </c>
      <c r="F5917" s="418">
        <v>44270</v>
      </c>
      <c r="G5917" s="417" t="s">
        <v>2283</v>
      </c>
      <c r="I5917" s="379">
        <f t="shared" ca="1" si="351"/>
        <v>-301</v>
      </c>
      <c r="J5917" s="379">
        <f t="shared" ca="1" si="352"/>
        <v>-209</v>
      </c>
      <c r="K5917" s="391" t="str">
        <f t="shared" ca="1" si="353"/>
        <v>21,24</v>
      </c>
      <c r="L5917" s="379"/>
      <c r="O5917" s="379"/>
    </row>
    <row r="5918" spans="1:15">
      <c r="A5918" s="417" t="s">
        <v>2155</v>
      </c>
      <c r="B5918" s="417" t="s">
        <v>12150</v>
      </c>
      <c r="C5918" s="417" t="s">
        <v>2281</v>
      </c>
      <c r="D5918" s="417" t="s">
        <v>12127</v>
      </c>
      <c r="E5918" s="391">
        <v>0.01</v>
      </c>
      <c r="F5918" s="418">
        <v>44270</v>
      </c>
      <c r="G5918" s="417" t="s">
        <v>2283</v>
      </c>
      <c r="I5918" s="379">
        <f t="shared" ca="1" si="351"/>
        <v>-301</v>
      </c>
      <c r="J5918" s="379">
        <f t="shared" ca="1" si="352"/>
        <v>-209</v>
      </c>
      <c r="K5918" s="391" t="str">
        <f t="shared" ca="1" si="353"/>
        <v>21,74</v>
      </c>
      <c r="L5918" s="379"/>
      <c r="O5918" s="379"/>
    </row>
    <row r="5919" spans="1:15">
      <c r="A5919" s="417" t="s">
        <v>2155</v>
      </c>
      <c r="B5919" s="417" t="s">
        <v>8211</v>
      </c>
      <c r="C5919" s="417" t="s">
        <v>2281</v>
      </c>
      <c r="D5919" s="417" t="s">
        <v>9904</v>
      </c>
      <c r="E5919" s="391">
        <v>2.2000000000000002</v>
      </c>
      <c r="F5919" s="418">
        <v>44270</v>
      </c>
      <c r="G5919" s="417" t="s">
        <v>2286</v>
      </c>
      <c r="I5919" s="379">
        <f t="shared" ca="1" si="351"/>
        <v>-301</v>
      </c>
      <c r="J5919" s="379">
        <f t="shared" ca="1" si="352"/>
        <v>-209</v>
      </c>
      <c r="K5919" s="391" t="str">
        <f t="shared" ca="1" si="353"/>
        <v>21,99</v>
      </c>
      <c r="L5919" s="379"/>
      <c r="O5919" s="379"/>
    </row>
    <row r="5920" spans="1:15">
      <c r="A5920" s="417" t="s">
        <v>2155</v>
      </c>
      <c r="B5920" s="417" t="s">
        <v>12151</v>
      </c>
      <c r="C5920" s="417" t="s">
        <v>2281</v>
      </c>
      <c r="D5920" s="417" t="s">
        <v>9903</v>
      </c>
      <c r="E5920" s="391">
        <v>0.01</v>
      </c>
      <c r="F5920" s="418">
        <v>44270</v>
      </c>
      <c r="G5920" s="417" t="s">
        <v>2283</v>
      </c>
      <c r="I5920" s="379">
        <f t="shared" ca="1" si="351"/>
        <v>-301</v>
      </c>
      <c r="J5920" s="379">
        <f t="shared" ca="1" si="352"/>
        <v>-209</v>
      </c>
      <c r="K5920" s="391" t="str">
        <f t="shared" ca="1" si="353"/>
        <v>22,24</v>
      </c>
      <c r="L5920" s="379"/>
      <c r="O5920" s="379"/>
    </row>
    <row r="5921" spans="1:15">
      <c r="A5921" s="417" t="s">
        <v>2155</v>
      </c>
      <c r="B5921" s="417" t="s">
        <v>12152</v>
      </c>
      <c r="C5921" s="417" t="s">
        <v>2281</v>
      </c>
      <c r="D5921" s="417" t="s">
        <v>9907</v>
      </c>
      <c r="E5921" s="391">
        <v>0.01</v>
      </c>
      <c r="F5921" s="418">
        <v>44270</v>
      </c>
      <c r="G5921" s="417" t="s">
        <v>2283</v>
      </c>
      <c r="I5921" s="379">
        <f t="shared" ca="1" si="351"/>
        <v>-301</v>
      </c>
      <c r="J5921" s="379">
        <f t="shared" ca="1" si="352"/>
        <v>-209</v>
      </c>
      <c r="K5921" s="391" t="str">
        <f t="shared" ca="1" si="353"/>
        <v>22,74</v>
      </c>
      <c r="L5921" s="379"/>
      <c r="O5921" s="379"/>
    </row>
    <row r="5922" spans="1:15">
      <c r="A5922" s="417" t="s">
        <v>2155</v>
      </c>
      <c r="B5922" s="417" t="s">
        <v>6988</v>
      </c>
      <c r="C5922" s="417" t="s">
        <v>2281</v>
      </c>
      <c r="D5922" s="417" t="s">
        <v>9908</v>
      </c>
      <c r="E5922" s="391">
        <v>2.1</v>
      </c>
      <c r="F5922" s="418">
        <v>44270</v>
      </c>
      <c r="G5922" s="417" t="s">
        <v>2286</v>
      </c>
      <c r="I5922" s="379">
        <f t="shared" ca="1" si="351"/>
        <v>-301</v>
      </c>
      <c r="J5922" s="379">
        <f t="shared" ca="1" si="352"/>
        <v>-209</v>
      </c>
      <c r="K5922" s="391" t="str">
        <f t="shared" ca="1" si="353"/>
        <v>22,99</v>
      </c>
      <c r="L5922" s="379"/>
      <c r="O5922" s="379"/>
    </row>
    <row r="5923" spans="1:15">
      <c r="A5923" s="417" t="s">
        <v>2155</v>
      </c>
      <c r="B5923" s="417" t="s">
        <v>4099</v>
      </c>
      <c r="C5923" s="417" t="s">
        <v>2281</v>
      </c>
      <c r="D5923" s="417" t="s">
        <v>9909</v>
      </c>
      <c r="E5923" s="391">
        <v>1.68</v>
      </c>
      <c r="F5923" s="418">
        <v>44270</v>
      </c>
      <c r="G5923" s="417" t="s">
        <v>2286</v>
      </c>
      <c r="I5923" s="379">
        <f t="shared" ca="1" si="351"/>
        <v>-301</v>
      </c>
      <c r="J5923" s="379">
        <f t="shared" ca="1" si="352"/>
        <v>-209</v>
      </c>
      <c r="K5923" s="391" t="str">
        <f t="shared" ca="1" si="353"/>
        <v>23,49</v>
      </c>
      <c r="L5923" s="379"/>
      <c r="O5923" s="379"/>
    </row>
    <row r="5924" spans="1:15">
      <c r="A5924" s="417" t="s">
        <v>2155</v>
      </c>
      <c r="B5924" s="417" t="s">
        <v>12153</v>
      </c>
      <c r="C5924" s="417" t="s">
        <v>2281</v>
      </c>
      <c r="D5924" s="417" t="s">
        <v>9912</v>
      </c>
      <c r="E5924" s="391">
        <v>2.0499999999999998</v>
      </c>
      <c r="F5924" s="418">
        <v>44270</v>
      </c>
      <c r="G5924" s="417" t="s">
        <v>2283</v>
      </c>
      <c r="I5924" s="379">
        <f t="shared" ca="1" si="351"/>
        <v>-301</v>
      </c>
      <c r="J5924" s="379">
        <f t="shared" ca="1" si="352"/>
        <v>-209</v>
      </c>
      <c r="K5924" s="391" t="str">
        <f t="shared" ca="1" si="353"/>
        <v>24,24</v>
      </c>
      <c r="L5924" s="379"/>
      <c r="O5924" s="379"/>
    </row>
    <row r="5925" spans="1:15">
      <c r="A5925" s="417" t="s">
        <v>2155</v>
      </c>
      <c r="B5925" s="417" t="s">
        <v>12154</v>
      </c>
      <c r="C5925" s="417" t="s">
        <v>2281</v>
      </c>
      <c r="D5925" s="417" t="s">
        <v>10044</v>
      </c>
      <c r="E5925" s="391">
        <v>2.2799999999999998</v>
      </c>
      <c r="F5925" s="418">
        <v>44270</v>
      </c>
      <c r="G5925" s="417" t="s">
        <v>2283</v>
      </c>
      <c r="I5925" s="379">
        <f t="shared" ca="1" si="351"/>
        <v>-301</v>
      </c>
      <c r="J5925" s="379">
        <f t="shared" ca="1" si="352"/>
        <v>-209</v>
      </c>
      <c r="K5925" s="391" t="str">
        <f t="shared" ca="1" si="353"/>
        <v>24,74</v>
      </c>
      <c r="L5925" s="379"/>
      <c r="O5925" s="379"/>
    </row>
    <row r="5926" spans="1:15">
      <c r="A5926" s="417" t="s">
        <v>2155</v>
      </c>
      <c r="B5926" s="417" t="s">
        <v>8212</v>
      </c>
      <c r="C5926" s="417" t="s">
        <v>2281</v>
      </c>
      <c r="D5926" s="417" t="s">
        <v>10046</v>
      </c>
      <c r="E5926" s="391">
        <v>0.8</v>
      </c>
      <c r="F5926" s="418">
        <v>44270</v>
      </c>
      <c r="G5926" s="417" t="s">
        <v>2286</v>
      </c>
      <c r="I5926" s="379">
        <f t="shared" ca="1" si="351"/>
        <v>-301</v>
      </c>
      <c r="J5926" s="379">
        <f t="shared" ca="1" si="352"/>
        <v>-209</v>
      </c>
      <c r="K5926" s="391" t="str">
        <f t="shared" ca="1" si="353"/>
        <v>24,99</v>
      </c>
      <c r="L5926" s="379"/>
      <c r="O5926" s="379"/>
    </row>
    <row r="5927" spans="1:15">
      <c r="A5927" s="417" t="s">
        <v>2155</v>
      </c>
      <c r="B5927" s="417" t="s">
        <v>12155</v>
      </c>
      <c r="C5927" s="417" t="s">
        <v>2281</v>
      </c>
      <c r="D5927" s="417" t="s">
        <v>9913</v>
      </c>
      <c r="E5927" s="391">
        <v>7.0000000000000007E-2</v>
      </c>
      <c r="F5927" s="418">
        <v>44270</v>
      </c>
      <c r="G5927" s="417" t="s">
        <v>2283</v>
      </c>
      <c r="I5927" s="379">
        <f t="shared" ca="1" si="351"/>
        <v>-301</v>
      </c>
      <c r="J5927" s="379">
        <f t="shared" ca="1" si="352"/>
        <v>-209</v>
      </c>
      <c r="K5927" s="391" t="str">
        <f t="shared" ca="1" si="353"/>
        <v>25,24</v>
      </c>
      <c r="L5927" s="379"/>
      <c r="O5927" s="379"/>
    </row>
    <row r="5928" spans="1:15">
      <c r="A5928" s="417" t="s">
        <v>2155</v>
      </c>
      <c r="B5928" s="417" t="s">
        <v>12156</v>
      </c>
      <c r="C5928" s="417" t="s">
        <v>2281</v>
      </c>
      <c r="D5928" s="417" t="s">
        <v>12144</v>
      </c>
      <c r="E5928" s="391">
        <v>2.21</v>
      </c>
      <c r="F5928" s="418">
        <v>44270</v>
      </c>
      <c r="G5928" s="417" t="s">
        <v>2283</v>
      </c>
      <c r="I5928" s="379">
        <f t="shared" ca="1" si="351"/>
        <v>-301</v>
      </c>
      <c r="J5928" s="379">
        <f t="shared" ca="1" si="352"/>
        <v>-209</v>
      </c>
      <c r="K5928" s="391" t="str">
        <f t="shared" ca="1" si="353"/>
        <v>26,74</v>
      </c>
      <c r="L5928" s="379"/>
      <c r="O5928" s="379"/>
    </row>
    <row r="5929" spans="1:15">
      <c r="A5929" s="417" t="s">
        <v>2155</v>
      </c>
      <c r="B5929" s="417" t="s">
        <v>17192</v>
      </c>
      <c r="C5929" s="417" t="s">
        <v>2281</v>
      </c>
      <c r="D5929" s="417" t="s">
        <v>17169</v>
      </c>
      <c r="E5929" s="391">
        <v>1.8</v>
      </c>
      <c r="F5929" s="418">
        <v>44270</v>
      </c>
      <c r="G5929" s="417" t="s">
        <v>2283</v>
      </c>
      <c r="I5929" s="379">
        <f t="shared" ca="1" si="351"/>
        <v>-301</v>
      </c>
      <c r="J5929" s="379">
        <f t="shared" ca="1" si="352"/>
        <v>-209</v>
      </c>
      <c r="K5929" s="391" t="str">
        <f t="shared" ca="1" si="353"/>
        <v>27,74</v>
      </c>
      <c r="L5929" s="379"/>
      <c r="O5929" s="379"/>
    </row>
    <row r="5930" spans="1:15">
      <c r="A5930" s="417" t="s">
        <v>2155</v>
      </c>
      <c r="B5930" s="417" t="s">
        <v>17193</v>
      </c>
      <c r="C5930" s="417" t="s">
        <v>2281</v>
      </c>
      <c r="D5930" s="417" t="s">
        <v>17171</v>
      </c>
      <c r="E5930" s="391">
        <v>2.4500000000000002</v>
      </c>
      <c r="F5930" s="418">
        <v>44270</v>
      </c>
      <c r="G5930" s="417" t="s">
        <v>2283</v>
      </c>
      <c r="I5930" s="379">
        <f t="shared" ca="1" si="351"/>
        <v>-301</v>
      </c>
      <c r="J5930" s="379">
        <f t="shared" ca="1" si="352"/>
        <v>-209</v>
      </c>
      <c r="K5930" s="391" t="str">
        <f t="shared" ca="1" si="353"/>
        <v>28,24</v>
      </c>
      <c r="L5930" s="379"/>
      <c r="O5930" s="379"/>
    </row>
    <row r="5931" spans="1:15">
      <c r="A5931" s="417" t="s">
        <v>2155</v>
      </c>
      <c r="B5931" s="417" t="s">
        <v>17194</v>
      </c>
      <c r="C5931" s="417" t="s">
        <v>2281</v>
      </c>
      <c r="D5931" s="417" t="s">
        <v>17173</v>
      </c>
      <c r="E5931" s="391">
        <v>2.6</v>
      </c>
      <c r="F5931" s="418">
        <v>44270</v>
      </c>
      <c r="G5931" s="417" t="s">
        <v>2283</v>
      </c>
      <c r="I5931" s="379">
        <f t="shared" ca="1" si="351"/>
        <v>-301</v>
      </c>
      <c r="J5931" s="379">
        <f t="shared" ca="1" si="352"/>
        <v>-209</v>
      </c>
      <c r="K5931" s="391" t="str">
        <f t="shared" ca="1" si="353"/>
        <v>28,74</v>
      </c>
      <c r="L5931" s="379"/>
      <c r="O5931" s="379"/>
    </row>
    <row r="5932" spans="1:15">
      <c r="A5932" s="417" t="s">
        <v>2155</v>
      </c>
      <c r="B5932" s="417" t="s">
        <v>18447</v>
      </c>
      <c r="C5932" s="417" t="s">
        <v>2281</v>
      </c>
      <c r="D5932" s="417" t="s">
        <v>18448</v>
      </c>
      <c r="E5932" s="391">
        <v>1.81</v>
      </c>
      <c r="F5932" s="418">
        <v>44270</v>
      </c>
      <c r="G5932" s="417" t="s">
        <v>2283</v>
      </c>
      <c r="I5932" s="379">
        <f t="shared" ca="1" si="351"/>
        <v>-301</v>
      </c>
      <c r="J5932" s="379">
        <f t="shared" ca="1" si="352"/>
        <v>-209</v>
      </c>
      <c r="K5932" s="391" t="str">
        <f t="shared" ca="1" si="353"/>
        <v>29,74</v>
      </c>
      <c r="L5932" s="379"/>
      <c r="O5932" s="379"/>
    </row>
    <row r="5933" spans="1:15">
      <c r="A5933" s="417" t="s">
        <v>2155</v>
      </c>
      <c r="B5933" s="417" t="s">
        <v>18449</v>
      </c>
      <c r="C5933" s="417" t="s">
        <v>2281</v>
      </c>
      <c r="D5933" s="417" t="s">
        <v>18450</v>
      </c>
      <c r="E5933" s="391">
        <v>1.1499999999999999</v>
      </c>
      <c r="F5933" s="418">
        <v>44270</v>
      </c>
      <c r="G5933" s="417" t="s">
        <v>2283</v>
      </c>
      <c r="I5933" s="379">
        <f t="shared" ca="1" si="351"/>
        <v>-301</v>
      </c>
      <c r="J5933" s="379">
        <f t="shared" ca="1" si="352"/>
        <v>-209</v>
      </c>
      <c r="K5933" s="391" t="str">
        <f t="shared" ca="1" si="353"/>
        <v>31,74</v>
      </c>
      <c r="L5933" s="379"/>
      <c r="O5933" s="379"/>
    </row>
    <row r="5934" spans="1:15">
      <c r="A5934" s="417" t="s">
        <v>2155</v>
      </c>
      <c r="B5934" s="417" t="s">
        <v>18451</v>
      </c>
      <c r="C5934" s="417" t="s">
        <v>2281</v>
      </c>
      <c r="D5934" s="417" t="s">
        <v>18452</v>
      </c>
      <c r="E5934" s="391">
        <v>1.08</v>
      </c>
      <c r="F5934" s="418">
        <v>44270</v>
      </c>
      <c r="G5934" s="417" t="s">
        <v>2283</v>
      </c>
      <c r="I5934" s="379">
        <f t="shared" ca="1" si="351"/>
        <v>-301</v>
      </c>
      <c r="J5934" s="379">
        <f t="shared" ca="1" si="352"/>
        <v>-209</v>
      </c>
      <c r="K5934" s="391" t="str">
        <f t="shared" ca="1" si="353"/>
        <v>32,74</v>
      </c>
      <c r="L5934" s="379"/>
      <c r="O5934" s="379"/>
    </row>
    <row r="5935" spans="1:15">
      <c r="A5935" s="417" t="s">
        <v>2155</v>
      </c>
      <c r="B5935" s="417" t="s">
        <v>18453</v>
      </c>
      <c r="C5935" s="417" t="s">
        <v>2281</v>
      </c>
      <c r="D5935" s="417" t="s">
        <v>18454</v>
      </c>
      <c r="E5935" s="391">
        <v>0.73</v>
      </c>
      <c r="F5935" s="418">
        <v>44270</v>
      </c>
      <c r="G5935" s="417" t="s">
        <v>2283</v>
      </c>
      <c r="I5935" s="379">
        <f t="shared" ca="1" si="351"/>
        <v>-301</v>
      </c>
      <c r="J5935" s="379">
        <f t="shared" ca="1" si="352"/>
        <v>-209</v>
      </c>
      <c r="K5935" s="391" t="str">
        <f t="shared" ca="1" si="353"/>
        <v>33,74</v>
      </c>
      <c r="L5935" s="379"/>
      <c r="O5935" s="379"/>
    </row>
    <row r="5936" spans="1:15">
      <c r="A5936" s="417" t="s">
        <v>2155</v>
      </c>
      <c r="B5936" s="417" t="s">
        <v>17901</v>
      </c>
      <c r="C5936" s="417" t="s">
        <v>2281</v>
      </c>
      <c r="D5936" s="417" t="s">
        <v>17902</v>
      </c>
      <c r="E5936" s="391">
        <v>0.5</v>
      </c>
      <c r="F5936" s="418">
        <v>44270</v>
      </c>
      <c r="G5936" s="417" t="s">
        <v>2283</v>
      </c>
      <c r="I5936" s="379">
        <f t="shared" ca="1" si="351"/>
        <v>-301</v>
      </c>
      <c r="J5936" s="379">
        <f t="shared" ca="1" si="352"/>
        <v>-209</v>
      </c>
      <c r="K5936" s="391" t="str">
        <f t="shared" ca="1" si="353"/>
        <v>35,74</v>
      </c>
      <c r="L5936" s="379"/>
      <c r="O5936" s="379"/>
    </row>
    <row r="5937" spans="1:15">
      <c r="A5937" s="417" t="s">
        <v>2155</v>
      </c>
      <c r="B5937" s="417" t="s">
        <v>8213</v>
      </c>
      <c r="C5937" s="417" t="s">
        <v>2281</v>
      </c>
      <c r="D5937" s="417" t="s">
        <v>5458</v>
      </c>
      <c r="E5937" s="391">
        <v>0.08</v>
      </c>
      <c r="F5937" s="418">
        <v>44305</v>
      </c>
      <c r="G5937" s="417" t="s">
        <v>2286</v>
      </c>
      <c r="I5937" s="379">
        <f t="shared" ca="1" si="351"/>
        <v>-266</v>
      </c>
      <c r="J5937" s="379">
        <f t="shared" ca="1" si="352"/>
        <v>-185</v>
      </c>
      <c r="K5937" s="391" t="str">
        <f t="shared" ca="1" si="353"/>
        <v>19,61</v>
      </c>
      <c r="L5937" s="379"/>
      <c r="O5937" s="379"/>
    </row>
    <row r="5938" spans="1:15">
      <c r="A5938" s="417" t="s">
        <v>2155</v>
      </c>
      <c r="B5938" s="417" t="s">
        <v>8214</v>
      </c>
      <c r="C5938" s="417" t="s">
        <v>2281</v>
      </c>
      <c r="D5938" s="417" t="s">
        <v>5457</v>
      </c>
      <c r="E5938" s="391">
        <v>0.01</v>
      </c>
      <c r="F5938" s="418">
        <v>44305</v>
      </c>
      <c r="G5938" s="417" t="s">
        <v>2286</v>
      </c>
      <c r="I5938" s="379">
        <f t="shared" ca="1" si="351"/>
        <v>-266</v>
      </c>
      <c r="J5938" s="379">
        <f t="shared" ca="1" si="352"/>
        <v>-185</v>
      </c>
      <c r="K5938" s="391" t="str">
        <f t="shared" ca="1" si="353"/>
        <v>20,11</v>
      </c>
      <c r="L5938" s="379"/>
      <c r="O5938" s="379"/>
    </row>
    <row r="5939" spans="1:15">
      <c r="A5939" s="417" t="s">
        <v>2155</v>
      </c>
      <c r="B5939" s="417" t="s">
        <v>8215</v>
      </c>
      <c r="C5939" s="417" t="s">
        <v>2281</v>
      </c>
      <c r="D5939" s="417" t="s">
        <v>4775</v>
      </c>
      <c r="E5939" s="391">
        <v>0.19</v>
      </c>
      <c r="F5939" s="418">
        <v>44305</v>
      </c>
      <c r="G5939" s="417" t="s">
        <v>2286</v>
      </c>
      <c r="I5939" s="379">
        <f t="shared" ca="1" si="351"/>
        <v>-266</v>
      </c>
      <c r="J5939" s="379">
        <f t="shared" ca="1" si="352"/>
        <v>-185</v>
      </c>
      <c r="K5939" s="391" t="str">
        <f t="shared" ca="1" si="353"/>
        <v>21,61</v>
      </c>
      <c r="L5939" s="379"/>
      <c r="O5939" s="379"/>
    </row>
    <row r="5940" spans="1:15">
      <c r="A5940" s="417" t="s">
        <v>2155</v>
      </c>
      <c r="B5940" s="417" t="s">
        <v>8216</v>
      </c>
      <c r="C5940" s="417" t="s">
        <v>2281</v>
      </c>
      <c r="D5940" s="417" t="s">
        <v>4777</v>
      </c>
      <c r="E5940" s="391">
        <v>4.2</v>
      </c>
      <c r="F5940" s="418">
        <v>44305</v>
      </c>
      <c r="G5940" s="417" t="s">
        <v>2286</v>
      </c>
      <c r="I5940" s="379">
        <f t="shared" ca="1" si="351"/>
        <v>-266</v>
      </c>
      <c r="J5940" s="379">
        <f t="shared" ca="1" si="352"/>
        <v>-185</v>
      </c>
      <c r="K5940" s="391" t="str">
        <f t="shared" ca="1" si="353"/>
        <v>22,11</v>
      </c>
      <c r="L5940" s="379"/>
      <c r="O5940" s="379"/>
    </row>
    <row r="5941" spans="1:15">
      <c r="A5941" s="417" t="s">
        <v>2155</v>
      </c>
      <c r="B5941" s="417" t="s">
        <v>12157</v>
      </c>
      <c r="C5941" s="417" t="s">
        <v>2281</v>
      </c>
      <c r="D5941" s="417" t="s">
        <v>4778</v>
      </c>
      <c r="E5941" s="391">
        <v>3.02</v>
      </c>
      <c r="F5941" s="418">
        <v>44305</v>
      </c>
      <c r="G5941" s="417" t="s">
        <v>2286</v>
      </c>
      <c r="I5941" s="379">
        <f t="shared" ca="1" si="351"/>
        <v>-266</v>
      </c>
      <c r="J5941" s="379">
        <f t="shared" ca="1" si="352"/>
        <v>-185</v>
      </c>
      <c r="K5941" s="391" t="str">
        <f t="shared" ca="1" si="353"/>
        <v>24,11</v>
      </c>
      <c r="L5941" s="379"/>
      <c r="O5941" s="379"/>
    </row>
    <row r="5942" spans="1:15">
      <c r="A5942" s="417" t="s">
        <v>2155</v>
      </c>
      <c r="B5942" s="417" t="s">
        <v>8217</v>
      </c>
      <c r="C5942" s="417" t="s">
        <v>2281</v>
      </c>
      <c r="D5942" s="417" t="s">
        <v>4780</v>
      </c>
      <c r="E5942" s="391">
        <v>2.08</v>
      </c>
      <c r="F5942" s="418">
        <v>44305</v>
      </c>
      <c r="G5942" s="417" t="s">
        <v>2286</v>
      </c>
      <c r="I5942" s="379">
        <f t="shared" ca="1" si="351"/>
        <v>-266</v>
      </c>
      <c r="J5942" s="379">
        <f t="shared" ca="1" si="352"/>
        <v>-185</v>
      </c>
      <c r="K5942" s="391" t="str">
        <f t="shared" ca="1" si="353"/>
        <v>26,11</v>
      </c>
      <c r="L5942" s="379"/>
      <c r="O5942" s="379"/>
    </row>
    <row r="5943" spans="1:15">
      <c r="A5943" s="417" t="s">
        <v>2155</v>
      </c>
      <c r="B5943" s="417" t="s">
        <v>17903</v>
      </c>
      <c r="C5943" s="417" t="s">
        <v>2281</v>
      </c>
      <c r="D5943" s="417" t="s">
        <v>4781</v>
      </c>
      <c r="E5943" s="391">
        <v>3.2</v>
      </c>
      <c r="F5943" s="418">
        <v>44305</v>
      </c>
      <c r="G5943" s="417" t="s">
        <v>2286</v>
      </c>
      <c r="I5943" s="379">
        <f t="shared" ca="1" si="351"/>
        <v>-266</v>
      </c>
      <c r="J5943" s="379">
        <f t="shared" ca="1" si="352"/>
        <v>-185</v>
      </c>
      <c r="K5943" s="391" t="str">
        <f t="shared" ca="1" si="353"/>
        <v>26,61</v>
      </c>
      <c r="L5943" s="379"/>
      <c r="O5943" s="379"/>
    </row>
    <row r="5944" spans="1:15">
      <c r="A5944" s="417" t="s">
        <v>2155</v>
      </c>
      <c r="B5944" s="417" t="s">
        <v>4101</v>
      </c>
      <c r="C5944" s="417" t="s">
        <v>2281</v>
      </c>
      <c r="D5944" s="417" t="s">
        <v>12158</v>
      </c>
      <c r="E5944" s="391">
        <v>5.5</v>
      </c>
      <c r="F5944" s="418">
        <v>44729</v>
      </c>
      <c r="G5944" s="417" t="s">
        <v>2283</v>
      </c>
      <c r="I5944" s="379">
        <f t="shared" ca="1" si="351"/>
        <v>158</v>
      </c>
      <c r="J5944" s="379">
        <f t="shared" ca="1" si="352"/>
        <v>109</v>
      </c>
      <c r="K5944" s="391" t="str">
        <f t="shared" ca="1" si="353"/>
        <v>14,74</v>
      </c>
      <c r="L5944" s="379"/>
      <c r="O5944" s="379"/>
    </row>
    <row r="5945" spans="1:15">
      <c r="A5945" s="417" t="s">
        <v>2155</v>
      </c>
      <c r="B5945" s="417" t="s">
        <v>4103</v>
      </c>
      <c r="C5945" s="417" t="s">
        <v>2281</v>
      </c>
      <c r="D5945" s="417" t="s">
        <v>9896</v>
      </c>
      <c r="E5945" s="391">
        <v>3.9</v>
      </c>
      <c r="F5945" s="418">
        <v>44729</v>
      </c>
      <c r="G5945" s="417" t="s">
        <v>2283</v>
      </c>
      <c r="I5945" s="379">
        <f t="shared" ca="1" si="351"/>
        <v>158</v>
      </c>
      <c r="J5945" s="379">
        <f t="shared" ca="1" si="352"/>
        <v>109</v>
      </c>
      <c r="K5945" s="391" t="str">
        <f t="shared" ca="1" si="353"/>
        <v>19,74</v>
      </c>
      <c r="L5945" s="379"/>
      <c r="O5945" s="379"/>
    </row>
    <row r="5946" spans="1:15">
      <c r="A5946" s="417" t="s">
        <v>2155</v>
      </c>
      <c r="B5946" s="417" t="s">
        <v>18455</v>
      </c>
      <c r="C5946" s="417" t="s">
        <v>2281</v>
      </c>
      <c r="D5946" s="417" t="s">
        <v>2753</v>
      </c>
      <c r="E5946" s="391">
        <v>3</v>
      </c>
      <c r="F5946" s="418">
        <v>44365</v>
      </c>
      <c r="G5946" s="417" t="s">
        <v>2283</v>
      </c>
      <c r="I5946" s="379">
        <f t="shared" ca="1" si="351"/>
        <v>-206</v>
      </c>
      <c r="J5946" s="379">
        <f t="shared" ca="1" si="352"/>
        <v>-144</v>
      </c>
      <c r="K5946" s="391" t="str">
        <f t="shared" ca="1" si="353"/>
        <v>28,50</v>
      </c>
      <c r="L5946" s="379"/>
      <c r="O5946" s="379"/>
    </row>
    <row r="5947" spans="1:15">
      <c r="A5947" s="417" t="s">
        <v>2155</v>
      </c>
      <c r="B5947" s="417" t="s">
        <v>18456</v>
      </c>
      <c r="C5947" s="417" t="s">
        <v>2281</v>
      </c>
      <c r="D5947" s="417" t="s">
        <v>2987</v>
      </c>
      <c r="E5947" s="391">
        <v>2.2999999999999998</v>
      </c>
      <c r="F5947" s="418">
        <v>44365</v>
      </c>
      <c r="G5947" s="417" t="s">
        <v>2283</v>
      </c>
      <c r="I5947" s="379">
        <f t="shared" ca="1" si="351"/>
        <v>-206</v>
      </c>
      <c r="J5947" s="379">
        <f t="shared" ca="1" si="352"/>
        <v>-144</v>
      </c>
      <c r="K5947" s="391" t="str">
        <f t="shared" ca="1" si="353"/>
        <v>33,50</v>
      </c>
      <c r="L5947" s="379"/>
      <c r="O5947" s="379"/>
    </row>
    <row r="5948" spans="1:15">
      <c r="A5948" s="417" t="s">
        <v>2155</v>
      </c>
      <c r="B5948" s="417" t="s">
        <v>12159</v>
      </c>
      <c r="C5948" s="417" t="s">
        <v>2281</v>
      </c>
      <c r="D5948" s="417" t="s">
        <v>12146</v>
      </c>
      <c r="E5948" s="391">
        <v>5.95</v>
      </c>
      <c r="F5948" s="418">
        <v>44456</v>
      </c>
      <c r="G5948" s="417" t="s">
        <v>2286</v>
      </c>
      <c r="I5948" s="379">
        <f t="shared" ca="1" si="351"/>
        <v>-115</v>
      </c>
      <c r="J5948" s="379">
        <f t="shared" ca="1" si="352"/>
        <v>-80</v>
      </c>
      <c r="K5948" s="391" t="str">
        <f t="shared" ca="1" si="353"/>
        <v>18,49</v>
      </c>
      <c r="L5948" s="379"/>
      <c r="O5948" s="379"/>
    </row>
    <row r="5949" spans="1:15">
      <c r="A5949" s="417" t="s">
        <v>2155</v>
      </c>
      <c r="B5949" s="417" t="s">
        <v>4104</v>
      </c>
      <c r="C5949" s="417" t="s">
        <v>2281</v>
      </c>
      <c r="D5949" s="417" t="s">
        <v>9906</v>
      </c>
      <c r="E5949" s="391">
        <v>3.05</v>
      </c>
      <c r="F5949" s="418">
        <v>44456</v>
      </c>
      <c r="G5949" s="417" t="s">
        <v>2286</v>
      </c>
      <c r="I5949" s="379">
        <f t="shared" ca="1" si="351"/>
        <v>-115</v>
      </c>
      <c r="J5949" s="379">
        <f t="shared" ca="1" si="352"/>
        <v>-80</v>
      </c>
      <c r="K5949" s="391" t="str">
        <f t="shared" ca="1" si="353"/>
        <v>22,49</v>
      </c>
      <c r="L5949" s="379"/>
      <c r="O5949" s="379"/>
    </row>
    <row r="5950" spans="1:15">
      <c r="A5950" s="417" t="s">
        <v>2155</v>
      </c>
      <c r="B5950" s="417" t="s">
        <v>17195</v>
      </c>
      <c r="C5950" s="417" t="s">
        <v>2281</v>
      </c>
      <c r="D5950" s="417" t="s">
        <v>17177</v>
      </c>
      <c r="E5950" s="391">
        <v>4.4000000000000004</v>
      </c>
      <c r="F5950" s="418">
        <v>44519</v>
      </c>
      <c r="G5950" s="417" t="s">
        <v>2283</v>
      </c>
      <c r="I5950" s="379">
        <f t="shared" ca="1" si="351"/>
        <v>-52</v>
      </c>
      <c r="J5950" s="379">
        <f t="shared" ca="1" si="352"/>
        <v>-38</v>
      </c>
      <c r="K5950" s="391" t="str">
        <f t="shared" ca="1" si="353"/>
        <v>30,24</v>
      </c>
      <c r="L5950" s="379"/>
      <c r="O5950" s="379"/>
    </row>
    <row r="5951" spans="1:15">
      <c r="A5951" s="417" t="s">
        <v>2155</v>
      </c>
      <c r="B5951" s="417" t="s">
        <v>12160</v>
      </c>
      <c r="C5951" s="417" t="s">
        <v>2281</v>
      </c>
      <c r="D5951" s="417" t="s">
        <v>4781</v>
      </c>
      <c r="E5951" s="391">
        <v>3.7</v>
      </c>
      <c r="F5951" s="418">
        <v>44547</v>
      </c>
      <c r="G5951" s="417" t="s">
        <v>2286</v>
      </c>
      <c r="I5951" s="379">
        <f t="shared" ca="1" si="351"/>
        <v>-24</v>
      </c>
      <c r="J5951" s="379">
        <f t="shared" ca="1" si="352"/>
        <v>-18</v>
      </c>
      <c r="K5951" s="391" t="str">
        <f t="shared" ca="1" si="353"/>
        <v>26,61</v>
      </c>
      <c r="L5951" s="379"/>
      <c r="O5951" s="379"/>
    </row>
    <row r="5952" spans="1:15">
      <c r="A5952" s="417" t="s">
        <v>2155</v>
      </c>
      <c r="B5952" s="417" t="s">
        <v>12161</v>
      </c>
      <c r="C5952" s="417" t="s">
        <v>2332</v>
      </c>
      <c r="D5952" s="417" t="s">
        <v>12094</v>
      </c>
      <c r="E5952" s="391">
        <v>0.01</v>
      </c>
      <c r="F5952" s="418">
        <v>44214</v>
      </c>
      <c r="G5952" s="417" t="s">
        <v>2286</v>
      </c>
      <c r="I5952" s="379">
        <f t="shared" ca="1" si="351"/>
        <v>-357</v>
      </c>
      <c r="J5952" s="379">
        <f t="shared" ca="1" si="352"/>
        <v>-247</v>
      </c>
      <c r="K5952" s="391" t="str">
        <f t="shared" ca="1" si="353"/>
        <v>13,21</v>
      </c>
      <c r="L5952" s="379"/>
      <c r="O5952" s="379"/>
    </row>
    <row r="5953" spans="1:15">
      <c r="A5953" s="417" t="s">
        <v>2155</v>
      </c>
      <c r="B5953" s="417" t="s">
        <v>4105</v>
      </c>
      <c r="C5953" s="417" t="s">
        <v>2332</v>
      </c>
      <c r="D5953" s="417" t="s">
        <v>12095</v>
      </c>
      <c r="E5953" s="391">
        <v>0.05</v>
      </c>
      <c r="F5953" s="418">
        <v>44214</v>
      </c>
      <c r="G5953" s="417" t="s">
        <v>2286</v>
      </c>
      <c r="I5953" s="379">
        <f t="shared" ca="1" si="351"/>
        <v>-357</v>
      </c>
      <c r="J5953" s="379">
        <f t="shared" ca="1" si="352"/>
        <v>-247</v>
      </c>
      <c r="K5953" s="391" t="str">
        <f t="shared" ca="1" si="353"/>
        <v>13,46</v>
      </c>
      <c r="L5953" s="379"/>
      <c r="O5953" s="379"/>
    </row>
    <row r="5954" spans="1:15">
      <c r="A5954" s="417" t="s">
        <v>2155</v>
      </c>
      <c r="B5954" s="417" t="s">
        <v>4106</v>
      </c>
      <c r="C5954" s="417" t="s">
        <v>2332</v>
      </c>
      <c r="D5954" s="417" t="s">
        <v>7639</v>
      </c>
      <c r="E5954" s="391">
        <v>0.02</v>
      </c>
      <c r="F5954" s="418">
        <v>44214</v>
      </c>
      <c r="G5954" s="417" t="s">
        <v>2286</v>
      </c>
      <c r="I5954" s="379">
        <f t="shared" ca="1" si="351"/>
        <v>-357</v>
      </c>
      <c r="J5954" s="379">
        <f t="shared" ca="1" si="352"/>
        <v>-247</v>
      </c>
      <c r="K5954" s="391" t="str">
        <f t="shared" ca="1" si="353"/>
        <v>13,96</v>
      </c>
      <c r="L5954" s="379"/>
      <c r="O5954" s="379"/>
    </row>
    <row r="5955" spans="1:15">
      <c r="A5955" s="417" t="s">
        <v>2155</v>
      </c>
      <c r="B5955" s="417" t="s">
        <v>4107</v>
      </c>
      <c r="C5955" s="417" t="s">
        <v>2332</v>
      </c>
      <c r="D5955" s="417" t="s">
        <v>12096</v>
      </c>
      <c r="E5955" s="391">
        <v>0.03</v>
      </c>
      <c r="F5955" s="418">
        <v>44214</v>
      </c>
      <c r="G5955" s="417" t="s">
        <v>2286</v>
      </c>
      <c r="I5955" s="379">
        <f t="shared" ca="1" si="351"/>
        <v>-357</v>
      </c>
      <c r="J5955" s="379">
        <f t="shared" ca="1" si="352"/>
        <v>-247</v>
      </c>
      <c r="K5955" s="391" t="str">
        <f t="shared" ca="1" si="353"/>
        <v>14,96</v>
      </c>
      <c r="L5955" s="379"/>
      <c r="O5955" s="379"/>
    </row>
    <row r="5956" spans="1:15">
      <c r="A5956" s="417" t="s">
        <v>2155</v>
      </c>
      <c r="B5956" s="417" t="s">
        <v>4108</v>
      </c>
      <c r="C5956" s="417" t="s">
        <v>2332</v>
      </c>
      <c r="D5956" s="417" t="s">
        <v>12097</v>
      </c>
      <c r="E5956" s="391">
        <v>0.01</v>
      </c>
      <c r="F5956" s="418">
        <v>44214</v>
      </c>
      <c r="G5956" s="417" t="s">
        <v>2286</v>
      </c>
      <c r="I5956" s="379">
        <f t="shared" ca="1" si="351"/>
        <v>-357</v>
      </c>
      <c r="J5956" s="379">
        <f t="shared" ca="1" si="352"/>
        <v>-247</v>
      </c>
      <c r="K5956" s="391" t="str">
        <f t="shared" ca="1" si="353"/>
        <v>16,96</v>
      </c>
      <c r="L5956" s="379"/>
      <c r="O5956" s="379"/>
    </row>
    <row r="5957" spans="1:15">
      <c r="A5957" s="417" t="s">
        <v>2155</v>
      </c>
      <c r="B5957" s="417" t="s">
        <v>12162</v>
      </c>
      <c r="C5957" s="417" t="s">
        <v>2332</v>
      </c>
      <c r="D5957" s="417" t="s">
        <v>12163</v>
      </c>
      <c r="E5957" s="391">
        <v>0.05</v>
      </c>
      <c r="F5957" s="418">
        <v>44214</v>
      </c>
      <c r="G5957" s="417" t="s">
        <v>2286</v>
      </c>
      <c r="I5957" s="379">
        <f t="shared" ca="1" si="351"/>
        <v>-357</v>
      </c>
      <c r="J5957" s="379">
        <f t="shared" ca="1" si="352"/>
        <v>-247</v>
      </c>
      <c r="K5957" s="391" t="str">
        <f t="shared" ca="1" si="353"/>
        <v>17,46</v>
      </c>
      <c r="L5957" s="379"/>
      <c r="O5957" s="379"/>
    </row>
    <row r="5958" spans="1:15">
      <c r="A5958" s="417" t="s">
        <v>2155</v>
      </c>
      <c r="B5958" s="417" t="s">
        <v>4109</v>
      </c>
      <c r="C5958" s="417" t="s">
        <v>2332</v>
      </c>
      <c r="D5958" s="417" t="s">
        <v>12164</v>
      </c>
      <c r="E5958" s="391">
        <v>0.01</v>
      </c>
      <c r="F5958" s="418">
        <v>44214</v>
      </c>
      <c r="G5958" s="417" t="s">
        <v>2286</v>
      </c>
      <c r="I5958" s="379">
        <f t="shared" ca="1" si="351"/>
        <v>-357</v>
      </c>
      <c r="J5958" s="379">
        <f t="shared" ca="1" si="352"/>
        <v>-247</v>
      </c>
      <c r="K5958" s="391" t="str">
        <f t="shared" ca="1" si="353"/>
        <v>17,71</v>
      </c>
      <c r="L5958" s="379"/>
      <c r="O5958" s="379"/>
    </row>
    <row r="5959" spans="1:15">
      <c r="A5959" s="417" t="s">
        <v>2155</v>
      </c>
      <c r="B5959" s="417" t="s">
        <v>12165</v>
      </c>
      <c r="C5959" s="417" t="s">
        <v>2332</v>
      </c>
      <c r="D5959" s="417" t="s">
        <v>7677</v>
      </c>
      <c r="E5959" s="391">
        <v>0.02</v>
      </c>
      <c r="F5959" s="418">
        <v>44214</v>
      </c>
      <c r="G5959" s="417" t="s">
        <v>2286</v>
      </c>
      <c r="I5959" s="379">
        <f t="shared" ca="1" si="351"/>
        <v>-357</v>
      </c>
      <c r="J5959" s="379">
        <f t="shared" ca="1" si="352"/>
        <v>-247</v>
      </c>
      <c r="K5959" s="391" t="str">
        <f t="shared" ca="1" si="353"/>
        <v>17,96</v>
      </c>
      <c r="L5959" s="379"/>
      <c r="O5959" s="379"/>
    </row>
    <row r="5960" spans="1:15">
      <c r="A5960" s="417" t="s">
        <v>2155</v>
      </c>
      <c r="B5960" s="417" t="s">
        <v>12166</v>
      </c>
      <c r="C5960" s="417" t="s">
        <v>2332</v>
      </c>
      <c r="D5960" s="417" t="s">
        <v>12100</v>
      </c>
      <c r="E5960" s="391">
        <v>0.04</v>
      </c>
      <c r="F5960" s="418">
        <v>44214</v>
      </c>
      <c r="G5960" s="417" t="s">
        <v>2286</v>
      </c>
      <c r="I5960" s="379">
        <f t="shared" ca="1" si="351"/>
        <v>-357</v>
      </c>
      <c r="J5960" s="379">
        <f t="shared" ca="1" si="352"/>
        <v>-247</v>
      </c>
      <c r="K5960" s="391" t="str">
        <f t="shared" ca="1" si="353"/>
        <v>18,21</v>
      </c>
      <c r="L5960" s="379"/>
      <c r="O5960" s="379"/>
    </row>
    <row r="5961" spans="1:15">
      <c r="A5961" s="417" t="s">
        <v>2155</v>
      </c>
      <c r="B5961" s="417" t="s">
        <v>8219</v>
      </c>
      <c r="C5961" s="417" t="s">
        <v>2332</v>
      </c>
      <c r="D5961" s="417" t="s">
        <v>12102</v>
      </c>
      <c r="E5961" s="391">
        <v>0.01</v>
      </c>
      <c r="F5961" s="418">
        <v>44214</v>
      </c>
      <c r="G5961" s="417" t="s">
        <v>2286</v>
      </c>
      <c r="I5961" s="379">
        <f t="shared" ca="1" si="351"/>
        <v>-357</v>
      </c>
      <c r="J5961" s="379">
        <f t="shared" ca="1" si="352"/>
        <v>-247</v>
      </c>
      <c r="K5961" s="391" t="str">
        <f t="shared" ca="1" si="353"/>
        <v>18,46</v>
      </c>
      <c r="L5961" s="379"/>
      <c r="O5961" s="379"/>
    </row>
    <row r="5962" spans="1:15">
      <c r="A5962" s="417" t="s">
        <v>2155</v>
      </c>
      <c r="B5962" s="417" t="s">
        <v>12167</v>
      </c>
      <c r="C5962" s="417" t="s">
        <v>2332</v>
      </c>
      <c r="D5962" s="417" t="s">
        <v>12168</v>
      </c>
      <c r="E5962" s="391">
        <v>0.05</v>
      </c>
      <c r="F5962" s="418">
        <v>44214</v>
      </c>
      <c r="G5962" s="417" t="s">
        <v>2286</v>
      </c>
      <c r="I5962" s="379">
        <f t="shared" ref="I5962:I6025" ca="1" si="354">IF(F5962&lt;&gt;"",F5962-$I$199,"")</f>
        <v>-357</v>
      </c>
      <c r="J5962" s="379">
        <f t="shared" ref="J5962:J6025" ca="1" si="355">IF(I5962&lt;&gt;"",NETWORKDAYS($I$199,F5962-1,$N$201:$N$224),"")</f>
        <v>-247</v>
      </c>
      <c r="K5962" s="391" t="str">
        <f t="shared" ref="K5962:K6025" ca="1" si="356">IF(I5962&lt;&gt;"",RIGHT(D5962,LEN(D5962)-FIND(" ",D5962)),"")</f>
        <v>18,71</v>
      </c>
      <c r="L5962" s="379"/>
      <c r="O5962" s="379"/>
    </row>
    <row r="5963" spans="1:15">
      <c r="A5963" s="417" t="s">
        <v>2155</v>
      </c>
      <c r="B5963" s="417" t="s">
        <v>8220</v>
      </c>
      <c r="C5963" s="417" t="s">
        <v>2332</v>
      </c>
      <c r="D5963" s="417" t="s">
        <v>12169</v>
      </c>
      <c r="E5963" s="391">
        <v>0.01</v>
      </c>
      <c r="F5963" s="418">
        <v>44214</v>
      </c>
      <c r="G5963" s="417" t="s">
        <v>2286</v>
      </c>
      <c r="I5963" s="379">
        <f t="shared" ca="1" si="354"/>
        <v>-357</v>
      </c>
      <c r="J5963" s="379">
        <f t="shared" ca="1" si="355"/>
        <v>-247</v>
      </c>
      <c r="K5963" s="391" t="str">
        <f t="shared" ca="1" si="356"/>
        <v>18,96</v>
      </c>
      <c r="L5963" s="379"/>
      <c r="O5963" s="379"/>
    </row>
    <row r="5964" spans="1:15">
      <c r="A5964" s="417" t="s">
        <v>2155</v>
      </c>
      <c r="B5964" s="417" t="s">
        <v>8221</v>
      </c>
      <c r="C5964" s="417" t="s">
        <v>2332</v>
      </c>
      <c r="D5964" s="417" t="s">
        <v>12170</v>
      </c>
      <c r="E5964" s="391">
        <v>0.02</v>
      </c>
      <c r="F5964" s="418">
        <v>44214</v>
      </c>
      <c r="G5964" s="417" t="s">
        <v>2286</v>
      </c>
      <c r="I5964" s="379">
        <f t="shared" ca="1" si="354"/>
        <v>-357</v>
      </c>
      <c r="J5964" s="379">
        <f t="shared" ca="1" si="355"/>
        <v>-247</v>
      </c>
      <c r="K5964" s="391" t="str">
        <f t="shared" ca="1" si="356"/>
        <v>19,21</v>
      </c>
      <c r="L5964" s="379"/>
      <c r="O5964" s="379"/>
    </row>
    <row r="5965" spans="1:15">
      <c r="A5965" s="417" t="s">
        <v>2155</v>
      </c>
      <c r="B5965" s="417" t="s">
        <v>12171</v>
      </c>
      <c r="C5965" s="417" t="s">
        <v>2332</v>
      </c>
      <c r="D5965" s="417" t="s">
        <v>12172</v>
      </c>
      <c r="E5965" s="391">
        <v>0.01</v>
      </c>
      <c r="F5965" s="418">
        <v>44214</v>
      </c>
      <c r="G5965" s="417" t="s">
        <v>2286</v>
      </c>
      <c r="I5965" s="379">
        <f t="shared" ca="1" si="354"/>
        <v>-357</v>
      </c>
      <c r="J5965" s="379">
        <f t="shared" ca="1" si="355"/>
        <v>-247</v>
      </c>
      <c r="K5965" s="391" t="str">
        <f t="shared" ca="1" si="356"/>
        <v>19,46</v>
      </c>
      <c r="L5965" s="379"/>
      <c r="O5965" s="379"/>
    </row>
    <row r="5966" spans="1:15">
      <c r="A5966" s="417" t="s">
        <v>2155</v>
      </c>
      <c r="B5966" s="417" t="s">
        <v>8222</v>
      </c>
      <c r="C5966" s="417" t="s">
        <v>2332</v>
      </c>
      <c r="D5966" s="417" t="s">
        <v>12103</v>
      </c>
      <c r="E5966" s="391">
        <v>0.01</v>
      </c>
      <c r="F5966" s="418">
        <v>44214</v>
      </c>
      <c r="G5966" s="417" t="s">
        <v>2286</v>
      </c>
      <c r="I5966" s="379">
        <f t="shared" ca="1" si="354"/>
        <v>-357</v>
      </c>
      <c r="J5966" s="379">
        <f t="shared" ca="1" si="355"/>
        <v>-247</v>
      </c>
      <c r="K5966" s="391" t="str">
        <f t="shared" ca="1" si="356"/>
        <v>19,71</v>
      </c>
      <c r="L5966" s="379"/>
      <c r="O5966" s="379"/>
    </row>
    <row r="5967" spans="1:15">
      <c r="A5967" s="417" t="s">
        <v>2155</v>
      </c>
      <c r="B5967" s="417" t="s">
        <v>12173</v>
      </c>
      <c r="C5967" s="417" t="s">
        <v>2332</v>
      </c>
      <c r="D5967" s="417" t="s">
        <v>12174</v>
      </c>
      <c r="E5967" s="391">
        <v>0.11</v>
      </c>
      <c r="F5967" s="418">
        <v>44214</v>
      </c>
      <c r="G5967" s="417" t="s">
        <v>2286</v>
      </c>
      <c r="I5967" s="379">
        <f t="shared" ca="1" si="354"/>
        <v>-357</v>
      </c>
      <c r="J5967" s="379">
        <f t="shared" ca="1" si="355"/>
        <v>-247</v>
      </c>
      <c r="K5967" s="391" t="str">
        <f t="shared" ca="1" si="356"/>
        <v>19,96</v>
      </c>
      <c r="L5967" s="379"/>
      <c r="O5967" s="379"/>
    </row>
    <row r="5968" spans="1:15">
      <c r="A5968" s="417" t="s">
        <v>2155</v>
      </c>
      <c r="B5968" s="417" t="s">
        <v>8223</v>
      </c>
      <c r="C5968" s="417" t="s">
        <v>2332</v>
      </c>
      <c r="D5968" s="417" t="s">
        <v>12105</v>
      </c>
      <c r="E5968" s="391">
        <v>0.01</v>
      </c>
      <c r="F5968" s="418">
        <v>44214</v>
      </c>
      <c r="G5968" s="417" t="s">
        <v>2286</v>
      </c>
      <c r="I5968" s="379">
        <f t="shared" ca="1" si="354"/>
        <v>-357</v>
      </c>
      <c r="J5968" s="379">
        <f t="shared" ca="1" si="355"/>
        <v>-247</v>
      </c>
      <c r="K5968" s="391" t="str">
        <f t="shared" ca="1" si="356"/>
        <v>20,21</v>
      </c>
      <c r="L5968" s="379"/>
      <c r="O5968" s="379"/>
    </row>
    <row r="5969" spans="1:15">
      <c r="A5969" s="417" t="s">
        <v>2155</v>
      </c>
      <c r="B5969" s="417" t="s">
        <v>4111</v>
      </c>
      <c r="C5969" s="417" t="s">
        <v>2332</v>
      </c>
      <c r="D5969" s="417" t="s">
        <v>12107</v>
      </c>
      <c r="E5969" s="391">
        <v>0.01</v>
      </c>
      <c r="F5969" s="418">
        <v>44214</v>
      </c>
      <c r="G5969" s="417" t="s">
        <v>2286</v>
      </c>
      <c r="I5969" s="379">
        <f t="shared" ca="1" si="354"/>
        <v>-357</v>
      </c>
      <c r="J5969" s="379">
        <f t="shared" ca="1" si="355"/>
        <v>-247</v>
      </c>
      <c r="K5969" s="391" t="str">
        <f t="shared" ca="1" si="356"/>
        <v>20,46</v>
      </c>
      <c r="L5969" s="379"/>
      <c r="O5969" s="379"/>
    </row>
    <row r="5970" spans="1:15">
      <c r="A5970" s="417" t="s">
        <v>2155</v>
      </c>
      <c r="B5970" s="417" t="s">
        <v>8224</v>
      </c>
      <c r="C5970" s="417" t="s">
        <v>2332</v>
      </c>
      <c r="D5970" s="417" t="s">
        <v>12108</v>
      </c>
      <c r="E5970" s="391">
        <v>0.01</v>
      </c>
      <c r="F5970" s="418">
        <v>44214</v>
      </c>
      <c r="G5970" s="417" t="s">
        <v>2286</v>
      </c>
      <c r="I5970" s="379">
        <f t="shared" ca="1" si="354"/>
        <v>-357</v>
      </c>
      <c r="J5970" s="379">
        <f t="shared" ca="1" si="355"/>
        <v>-247</v>
      </c>
      <c r="K5970" s="391" t="str">
        <f t="shared" ca="1" si="356"/>
        <v>20,71</v>
      </c>
      <c r="L5970" s="379"/>
      <c r="O5970" s="379"/>
    </row>
    <row r="5971" spans="1:15">
      <c r="A5971" s="417" t="s">
        <v>2155</v>
      </c>
      <c r="B5971" s="417" t="s">
        <v>12175</v>
      </c>
      <c r="C5971" s="417" t="s">
        <v>2332</v>
      </c>
      <c r="D5971" s="417" t="s">
        <v>12109</v>
      </c>
      <c r="E5971" s="391">
        <v>0.01</v>
      </c>
      <c r="F5971" s="418">
        <v>44214</v>
      </c>
      <c r="G5971" s="417" t="s">
        <v>2286</v>
      </c>
      <c r="I5971" s="379">
        <f t="shared" ca="1" si="354"/>
        <v>-357</v>
      </c>
      <c r="J5971" s="379">
        <f t="shared" ca="1" si="355"/>
        <v>-247</v>
      </c>
      <c r="K5971" s="391" t="str">
        <f t="shared" ca="1" si="356"/>
        <v>20,96</v>
      </c>
      <c r="L5971" s="379"/>
      <c r="O5971" s="379"/>
    </row>
    <row r="5972" spans="1:15">
      <c r="A5972" s="417" t="s">
        <v>2155</v>
      </c>
      <c r="B5972" s="417" t="s">
        <v>8225</v>
      </c>
      <c r="C5972" s="417" t="s">
        <v>2332</v>
      </c>
      <c r="D5972" s="417" t="s">
        <v>12176</v>
      </c>
      <c r="E5972" s="391">
        <v>0.01</v>
      </c>
      <c r="F5972" s="418">
        <v>44214</v>
      </c>
      <c r="G5972" s="417" t="s">
        <v>2286</v>
      </c>
      <c r="I5972" s="379">
        <f t="shared" ca="1" si="354"/>
        <v>-357</v>
      </c>
      <c r="J5972" s="379">
        <f t="shared" ca="1" si="355"/>
        <v>-247</v>
      </c>
      <c r="K5972" s="391" t="str">
        <f t="shared" ca="1" si="356"/>
        <v>21,21</v>
      </c>
      <c r="L5972" s="379"/>
      <c r="O5972" s="379"/>
    </row>
    <row r="5973" spans="1:15">
      <c r="A5973" s="417" t="s">
        <v>2155</v>
      </c>
      <c r="B5973" s="417" t="s">
        <v>12177</v>
      </c>
      <c r="C5973" s="417" t="s">
        <v>2332</v>
      </c>
      <c r="D5973" s="417" t="s">
        <v>12110</v>
      </c>
      <c r="E5973" s="391">
        <v>0.03</v>
      </c>
      <c r="F5973" s="418">
        <v>44214</v>
      </c>
      <c r="G5973" s="417" t="s">
        <v>2286</v>
      </c>
      <c r="I5973" s="379">
        <f t="shared" ca="1" si="354"/>
        <v>-357</v>
      </c>
      <c r="J5973" s="379">
        <f t="shared" ca="1" si="355"/>
        <v>-247</v>
      </c>
      <c r="K5973" s="391" t="str">
        <f t="shared" ca="1" si="356"/>
        <v>21,46</v>
      </c>
      <c r="L5973" s="379"/>
      <c r="O5973" s="379"/>
    </row>
    <row r="5974" spans="1:15">
      <c r="A5974" s="417" t="s">
        <v>2155</v>
      </c>
      <c r="B5974" s="417" t="s">
        <v>6989</v>
      </c>
      <c r="C5974" s="417" t="s">
        <v>2332</v>
      </c>
      <c r="D5974" s="417" t="s">
        <v>7619</v>
      </c>
      <c r="E5974" s="391">
        <v>0.01</v>
      </c>
      <c r="F5974" s="418">
        <v>44214</v>
      </c>
      <c r="G5974" s="417" t="s">
        <v>2286</v>
      </c>
      <c r="I5974" s="379">
        <f t="shared" ca="1" si="354"/>
        <v>-357</v>
      </c>
      <c r="J5974" s="379">
        <f t="shared" ca="1" si="355"/>
        <v>-247</v>
      </c>
      <c r="K5974" s="391" t="str">
        <f t="shared" ca="1" si="356"/>
        <v>21,71</v>
      </c>
      <c r="L5974" s="379"/>
      <c r="O5974" s="379"/>
    </row>
    <row r="5975" spans="1:15">
      <c r="A5975" s="417" t="s">
        <v>2155</v>
      </c>
      <c r="B5975" s="417" t="s">
        <v>12178</v>
      </c>
      <c r="C5975" s="417" t="s">
        <v>2332</v>
      </c>
      <c r="D5975" s="417" t="s">
        <v>12111</v>
      </c>
      <c r="E5975" s="391">
        <v>0.01</v>
      </c>
      <c r="F5975" s="418">
        <v>44214</v>
      </c>
      <c r="G5975" s="417" t="s">
        <v>2286</v>
      </c>
      <c r="I5975" s="379">
        <f t="shared" ca="1" si="354"/>
        <v>-357</v>
      </c>
      <c r="J5975" s="379">
        <f t="shared" ca="1" si="355"/>
        <v>-247</v>
      </c>
      <c r="K5975" s="391" t="str">
        <f t="shared" ca="1" si="356"/>
        <v>21,96</v>
      </c>
      <c r="L5975" s="379"/>
      <c r="O5975" s="379"/>
    </row>
    <row r="5976" spans="1:15">
      <c r="A5976" s="417" t="s">
        <v>2155</v>
      </c>
      <c r="B5976" s="417" t="s">
        <v>12179</v>
      </c>
      <c r="C5976" s="417" t="s">
        <v>2332</v>
      </c>
      <c r="D5976" s="417" t="s">
        <v>12112</v>
      </c>
      <c r="E5976" s="391">
        <v>0.02</v>
      </c>
      <c r="F5976" s="418">
        <v>44214</v>
      </c>
      <c r="G5976" s="417" t="s">
        <v>2286</v>
      </c>
      <c r="I5976" s="379">
        <f t="shared" ca="1" si="354"/>
        <v>-357</v>
      </c>
      <c r="J5976" s="379">
        <f t="shared" ca="1" si="355"/>
        <v>-247</v>
      </c>
      <c r="K5976" s="391" t="str">
        <f t="shared" ca="1" si="356"/>
        <v>22,21</v>
      </c>
      <c r="L5976" s="379"/>
      <c r="O5976" s="379"/>
    </row>
    <row r="5977" spans="1:15">
      <c r="A5977" s="417" t="s">
        <v>2155</v>
      </c>
      <c r="B5977" s="417" t="s">
        <v>12180</v>
      </c>
      <c r="C5977" s="417" t="s">
        <v>2332</v>
      </c>
      <c r="D5977" s="417" t="s">
        <v>12114</v>
      </c>
      <c r="E5977" s="391">
        <v>0.04</v>
      </c>
      <c r="F5977" s="418">
        <v>44214</v>
      </c>
      <c r="G5977" s="417" t="s">
        <v>2286</v>
      </c>
      <c r="I5977" s="379">
        <f t="shared" ca="1" si="354"/>
        <v>-357</v>
      </c>
      <c r="J5977" s="379">
        <f t="shared" ca="1" si="355"/>
        <v>-247</v>
      </c>
      <c r="K5977" s="391" t="str">
        <f t="shared" ca="1" si="356"/>
        <v>22,46</v>
      </c>
      <c r="L5977" s="379"/>
      <c r="O5977" s="379"/>
    </row>
    <row r="5978" spans="1:15">
      <c r="A5978" s="417" t="s">
        <v>2155</v>
      </c>
      <c r="B5978" s="417" t="s">
        <v>8226</v>
      </c>
      <c r="C5978" s="417" t="s">
        <v>2332</v>
      </c>
      <c r="D5978" s="417" t="s">
        <v>7624</v>
      </c>
      <c r="E5978" s="391">
        <v>0.03</v>
      </c>
      <c r="F5978" s="418">
        <v>44214</v>
      </c>
      <c r="G5978" s="417" t="s">
        <v>2286</v>
      </c>
      <c r="I5978" s="379">
        <f t="shared" ca="1" si="354"/>
        <v>-357</v>
      </c>
      <c r="J5978" s="379">
        <f t="shared" ca="1" si="355"/>
        <v>-247</v>
      </c>
      <c r="K5978" s="391" t="str">
        <f t="shared" ca="1" si="356"/>
        <v>22,71</v>
      </c>
      <c r="L5978" s="379"/>
      <c r="O5978" s="379"/>
    </row>
    <row r="5979" spans="1:15">
      <c r="A5979" s="417" t="s">
        <v>2155</v>
      </c>
      <c r="B5979" s="417" t="s">
        <v>12181</v>
      </c>
      <c r="C5979" s="417" t="s">
        <v>2332</v>
      </c>
      <c r="D5979" s="417" t="s">
        <v>7625</v>
      </c>
      <c r="E5979" s="391">
        <v>0.03</v>
      </c>
      <c r="F5979" s="418">
        <v>44214</v>
      </c>
      <c r="G5979" s="417" t="s">
        <v>2286</v>
      </c>
      <c r="I5979" s="379">
        <f t="shared" ca="1" si="354"/>
        <v>-357</v>
      </c>
      <c r="J5979" s="379">
        <f t="shared" ca="1" si="355"/>
        <v>-247</v>
      </c>
      <c r="K5979" s="391" t="str">
        <f t="shared" ca="1" si="356"/>
        <v>22,96</v>
      </c>
      <c r="L5979" s="379"/>
      <c r="O5979" s="379"/>
    </row>
    <row r="5980" spans="1:15">
      <c r="A5980" s="417" t="s">
        <v>2155</v>
      </c>
      <c r="B5980" s="417" t="s">
        <v>6990</v>
      </c>
      <c r="C5980" s="417" t="s">
        <v>2332</v>
      </c>
      <c r="D5980" s="417" t="s">
        <v>7626</v>
      </c>
      <c r="E5980" s="391">
        <v>0.04</v>
      </c>
      <c r="F5980" s="418">
        <v>44214</v>
      </c>
      <c r="G5980" s="417" t="s">
        <v>2286</v>
      </c>
      <c r="I5980" s="379">
        <f t="shared" ca="1" si="354"/>
        <v>-357</v>
      </c>
      <c r="J5980" s="379">
        <f t="shared" ca="1" si="355"/>
        <v>-247</v>
      </c>
      <c r="K5980" s="391" t="str">
        <f t="shared" ca="1" si="356"/>
        <v>23,21</v>
      </c>
      <c r="L5980" s="379"/>
      <c r="O5980" s="379"/>
    </row>
    <row r="5981" spans="1:15">
      <c r="A5981" s="417" t="s">
        <v>2155</v>
      </c>
      <c r="B5981" s="417" t="s">
        <v>6991</v>
      </c>
      <c r="C5981" s="417" t="s">
        <v>2332</v>
      </c>
      <c r="D5981" s="417" t="s">
        <v>7615</v>
      </c>
      <c r="E5981" s="391">
        <v>0.03</v>
      </c>
      <c r="F5981" s="418">
        <v>44214</v>
      </c>
      <c r="G5981" s="417" t="s">
        <v>2286</v>
      </c>
      <c r="I5981" s="379">
        <f t="shared" ca="1" si="354"/>
        <v>-357</v>
      </c>
      <c r="J5981" s="379">
        <f t="shared" ca="1" si="355"/>
        <v>-247</v>
      </c>
      <c r="K5981" s="391" t="str">
        <f t="shared" ca="1" si="356"/>
        <v>23,46</v>
      </c>
      <c r="L5981" s="379"/>
      <c r="O5981" s="379"/>
    </row>
    <row r="5982" spans="1:15">
      <c r="A5982" s="417" t="s">
        <v>2155</v>
      </c>
      <c r="B5982" s="417" t="s">
        <v>12182</v>
      </c>
      <c r="C5982" s="417" t="s">
        <v>2332</v>
      </c>
      <c r="D5982" s="417" t="s">
        <v>7636</v>
      </c>
      <c r="E5982" s="391">
        <v>0.04</v>
      </c>
      <c r="F5982" s="418">
        <v>44214</v>
      </c>
      <c r="G5982" s="417" t="s">
        <v>2286</v>
      </c>
      <c r="I5982" s="379">
        <f t="shared" ca="1" si="354"/>
        <v>-357</v>
      </c>
      <c r="J5982" s="379">
        <f t="shared" ca="1" si="355"/>
        <v>-247</v>
      </c>
      <c r="K5982" s="391" t="str">
        <f t="shared" ca="1" si="356"/>
        <v>23,71</v>
      </c>
      <c r="L5982" s="379"/>
      <c r="O5982" s="379"/>
    </row>
    <row r="5983" spans="1:15">
      <c r="A5983" s="417" t="s">
        <v>2155</v>
      </c>
      <c r="B5983" s="417" t="s">
        <v>12183</v>
      </c>
      <c r="C5983" s="417" t="s">
        <v>2332</v>
      </c>
      <c r="D5983" s="417" t="s">
        <v>7627</v>
      </c>
      <c r="E5983" s="391">
        <v>0.04</v>
      </c>
      <c r="F5983" s="418">
        <v>44214</v>
      </c>
      <c r="G5983" s="417" t="s">
        <v>2286</v>
      </c>
      <c r="I5983" s="379">
        <f t="shared" ca="1" si="354"/>
        <v>-357</v>
      </c>
      <c r="J5983" s="379">
        <f t="shared" ca="1" si="355"/>
        <v>-247</v>
      </c>
      <c r="K5983" s="391" t="str">
        <f t="shared" ca="1" si="356"/>
        <v>23,96</v>
      </c>
      <c r="L5983" s="379"/>
      <c r="O5983" s="379"/>
    </row>
    <row r="5984" spans="1:15">
      <c r="A5984" s="417" t="s">
        <v>2155</v>
      </c>
      <c r="B5984" s="417" t="s">
        <v>12184</v>
      </c>
      <c r="C5984" s="417" t="s">
        <v>2332</v>
      </c>
      <c r="D5984" s="417" t="s">
        <v>7629</v>
      </c>
      <c r="E5984" s="391">
        <v>0.05</v>
      </c>
      <c r="F5984" s="418">
        <v>44214</v>
      </c>
      <c r="G5984" s="417" t="s">
        <v>2286</v>
      </c>
      <c r="I5984" s="379">
        <f t="shared" ca="1" si="354"/>
        <v>-357</v>
      </c>
      <c r="J5984" s="379">
        <f t="shared" ca="1" si="355"/>
        <v>-247</v>
      </c>
      <c r="K5984" s="391" t="str">
        <f t="shared" ca="1" si="356"/>
        <v>24,21</v>
      </c>
      <c r="L5984" s="379"/>
      <c r="O5984" s="379"/>
    </row>
    <row r="5985" spans="1:15">
      <c r="A5985" s="417" t="s">
        <v>2155</v>
      </c>
      <c r="B5985" s="417" t="s">
        <v>12185</v>
      </c>
      <c r="C5985" s="417" t="s">
        <v>2332</v>
      </c>
      <c r="D5985" s="417" t="s">
        <v>7628</v>
      </c>
      <c r="E5985" s="391">
        <v>0.06</v>
      </c>
      <c r="F5985" s="418">
        <v>44214</v>
      </c>
      <c r="G5985" s="417" t="s">
        <v>2286</v>
      </c>
      <c r="I5985" s="379">
        <f t="shared" ca="1" si="354"/>
        <v>-357</v>
      </c>
      <c r="J5985" s="379">
        <f t="shared" ca="1" si="355"/>
        <v>-247</v>
      </c>
      <c r="K5985" s="391" t="str">
        <f t="shared" ca="1" si="356"/>
        <v>24,46</v>
      </c>
      <c r="L5985" s="379"/>
      <c r="O5985" s="379"/>
    </row>
    <row r="5986" spans="1:15">
      <c r="A5986" s="417" t="s">
        <v>2155</v>
      </c>
      <c r="B5986" s="417" t="s">
        <v>12186</v>
      </c>
      <c r="C5986" s="417" t="s">
        <v>2332</v>
      </c>
      <c r="D5986" s="417" t="s">
        <v>7630</v>
      </c>
      <c r="E5986" s="391">
        <v>7.0000000000000007E-2</v>
      </c>
      <c r="F5986" s="418">
        <v>44214</v>
      </c>
      <c r="G5986" s="417" t="s">
        <v>2286</v>
      </c>
      <c r="I5986" s="379">
        <f t="shared" ca="1" si="354"/>
        <v>-357</v>
      </c>
      <c r="J5986" s="379">
        <f t="shared" ca="1" si="355"/>
        <v>-247</v>
      </c>
      <c r="K5986" s="391" t="str">
        <f t="shared" ca="1" si="356"/>
        <v>24,71</v>
      </c>
      <c r="L5986" s="379"/>
      <c r="O5986" s="379"/>
    </row>
    <row r="5987" spans="1:15">
      <c r="A5987" s="417" t="s">
        <v>2155</v>
      </c>
      <c r="B5987" s="417" t="s">
        <v>12187</v>
      </c>
      <c r="C5987" s="417" t="s">
        <v>2332</v>
      </c>
      <c r="D5987" s="417" t="s">
        <v>7617</v>
      </c>
      <c r="E5987" s="391">
        <v>0.08</v>
      </c>
      <c r="F5987" s="418">
        <v>44214</v>
      </c>
      <c r="G5987" s="417" t="s">
        <v>2286</v>
      </c>
      <c r="I5987" s="379">
        <f t="shared" ca="1" si="354"/>
        <v>-357</v>
      </c>
      <c r="J5987" s="379">
        <f t="shared" ca="1" si="355"/>
        <v>-247</v>
      </c>
      <c r="K5987" s="391" t="str">
        <f t="shared" ca="1" si="356"/>
        <v>24,96</v>
      </c>
      <c r="L5987" s="379"/>
      <c r="O5987" s="379"/>
    </row>
    <row r="5988" spans="1:15">
      <c r="A5988" s="417" t="s">
        <v>2155</v>
      </c>
      <c r="B5988" s="417" t="s">
        <v>17196</v>
      </c>
      <c r="C5988" s="417" t="s">
        <v>2332</v>
      </c>
      <c r="D5988" s="417" t="s">
        <v>7631</v>
      </c>
      <c r="E5988" s="391">
        <v>0.08</v>
      </c>
      <c r="F5988" s="418">
        <v>44214</v>
      </c>
      <c r="G5988" s="417" t="s">
        <v>2286</v>
      </c>
      <c r="I5988" s="379">
        <f t="shared" ca="1" si="354"/>
        <v>-357</v>
      </c>
      <c r="J5988" s="379">
        <f t="shared" ca="1" si="355"/>
        <v>-247</v>
      </c>
      <c r="K5988" s="391" t="str">
        <f t="shared" ca="1" si="356"/>
        <v>25,21</v>
      </c>
      <c r="L5988" s="379"/>
      <c r="O5988" s="379"/>
    </row>
    <row r="5989" spans="1:15">
      <c r="A5989" s="417" t="s">
        <v>2155</v>
      </c>
      <c r="B5989" s="417" t="s">
        <v>12188</v>
      </c>
      <c r="C5989" s="417" t="s">
        <v>2332</v>
      </c>
      <c r="D5989" s="417" t="s">
        <v>7632</v>
      </c>
      <c r="E5989" s="391">
        <v>0.11</v>
      </c>
      <c r="F5989" s="418">
        <v>44214</v>
      </c>
      <c r="G5989" s="417" t="s">
        <v>2286</v>
      </c>
      <c r="I5989" s="379">
        <f t="shared" ca="1" si="354"/>
        <v>-357</v>
      </c>
      <c r="J5989" s="379">
        <f t="shared" ca="1" si="355"/>
        <v>-247</v>
      </c>
      <c r="K5989" s="391" t="str">
        <f t="shared" ca="1" si="356"/>
        <v>25,46</v>
      </c>
      <c r="L5989" s="379"/>
      <c r="O5989" s="379"/>
    </row>
    <row r="5990" spans="1:15">
      <c r="A5990" s="417" t="s">
        <v>2155</v>
      </c>
      <c r="B5990" s="417" t="s">
        <v>17197</v>
      </c>
      <c r="C5990" s="417" t="s">
        <v>2332</v>
      </c>
      <c r="D5990" s="417" t="s">
        <v>7633</v>
      </c>
      <c r="E5990" s="391">
        <v>0.08</v>
      </c>
      <c r="F5990" s="418">
        <v>44214</v>
      </c>
      <c r="G5990" s="417" t="s">
        <v>2286</v>
      </c>
      <c r="I5990" s="379">
        <f t="shared" ca="1" si="354"/>
        <v>-357</v>
      </c>
      <c r="J5990" s="379">
        <f t="shared" ca="1" si="355"/>
        <v>-247</v>
      </c>
      <c r="K5990" s="391" t="str">
        <f t="shared" ca="1" si="356"/>
        <v>25,71</v>
      </c>
      <c r="L5990" s="379"/>
      <c r="O5990" s="379"/>
    </row>
    <row r="5991" spans="1:15">
      <c r="A5991" s="417" t="s">
        <v>2155</v>
      </c>
      <c r="B5991" s="417" t="s">
        <v>17198</v>
      </c>
      <c r="C5991" s="417" t="s">
        <v>2332</v>
      </c>
      <c r="D5991" s="417" t="s">
        <v>7635</v>
      </c>
      <c r="E5991" s="391">
        <v>0.17</v>
      </c>
      <c r="F5991" s="418">
        <v>44214</v>
      </c>
      <c r="G5991" s="417" t="s">
        <v>2286</v>
      </c>
      <c r="I5991" s="379">
        <f t="shared" ca="1" si="354"/>
        <v>-357</v>
      </c>
      <c r="J5991" s="379">
        <f t="shared" ca="1" si="355"/>
        <v>-247</v>
      </c>
      <c r="K5991" s="391" t="str">
        <f t="shared" ca="1" si="356"/>
        <v>25,96</v>
      </c>
      <c r="L5991" s="379"/>
      <c r="O5991" s="379"/>
    </row>
    <row r="5992" spans="1:15">
      <c r="A5992" s="417" t="s">
        <v>2155</v>
      </c>
      <c r="B5992" s="417" t="s">
        <v>12189</v>
      </c>
      <c r="C5992" s="417" t="s">
        <v>2332</v>
      </c>
      <c r="D5992" s="417" t="s">
        <v>7634</v>
      </c>
      <c r="E5992" s="391">
        <v>0.21</v>
      </c>
      <c r="F5992" s="418">
        <v>44214</v>
      </c>
      <c r="G5992" s="417" t="s">
        <v>2286</v>
      </c>
      <c r="I5992" s="379">
        <f t="shared" ca="1" si="354"/>
        <v>-357</v>
      </c>
      <c r="J5992" s="379">
        <f t="shared" ca="1" si="355"/>
        <v>-247</v>
      </c>
      <c r="K5992" s="391" t="str">
        <f t="shared" ca="1" si="356"/>
        <v>26,21</v>
      </c>
      <c r="L5992" s="379"/>
      <c r="O5992" s="379"/>
    </row>
    <row r="5993" spans="1:15">
      <c r="A5993" s="417" t="s">
        <v>2155</v>
      </c>
      <c r="B5993" s="417" t="s">
        <v>17199</v>
      </c>
      <c r="C5993" s="417" t="s">
        <v>2332</v>
      </c>
      <c r="D5993" s="417" t="s">
        <v>7638</v>
      </c>
      <c r="E5993" s="391">
        <v>0.24</v>
      </c>
      <c r="F5993" s="418">
        <v>44214</v>
      </c>
      <c r="G5993" s="417" t="s">
        <v>2286</v>
      </c>
      <c r="I5993" s="379">
        <f t="shared" ca="1" si="354"/>
        <v>-357</v>
      </c>
      <c r="J5993" s="379">
        <f t="shared" ca="1" si="355"/>
        <v>-247</v>
      </c>
      <c r="K5993" s="391" t="str">
        <f t="shared" ca="1" si="356"/>
        <v>26,46</v>
      </c>
      <c r="L5993" s="379"/>
      <c r="O5993" s="379"/>
    </row>
    <row r="5994" spans="1:15">
      <c r="A5994" s="417" t="s">
        <v>2155</v>
      </c>
      <c r="B5994" s="417" t="s">
        <v>17200</v>
      </c>
      <c r="C5994" s="417" t="s">
        <v>2332</v>
      </c>
      <c r="D5994" s="417" t="s">
        <v>7637</v>
      </c>
      <c r="E5994" s="391">
        <v>0.31</v>
      </c>
      <c r="F5994" s="418">
        <v>44214</v>
      </c>
      <c r="G5994" s="417" t="s">
        <v>2286</v>
      </c>
      <c r="I5994" s="379">
        <f t="shared" ca="1" si="354"/>
        <v>-357</v>
      </c>
      <c r="J5994" s="379">
        <f t="shared" ca="1" si="355"/>
        <v>-247</v>
      </c>
      <c r="K5994" s="391" t="str">
        <f t="shared" ca="1" si="356"/>
        <v>26,71</v>
      </c>
      <c r="L5994" s="379"/>
      <c r="O5994" s="379"/>
    </row>
    <row r="5995" spans="1:15">
      <c r="A5995" s="417" t="s">
        <v>2155</v>
      </c>
      <c r="B5995" s="417" t="s">
        <v>17201</v>
      </c>
      <c r="C5995" s="417" t="s">
        <v>2332</v>
      </c>
      <c r="D5995" s="417" t="s">
        <v>17165</v>
      </c>
      <c r="E5995" s="391">
        <v>0.62</v>
      </c>
      <c r="F5995" s="418">
        <v>44214</v>
      </c>
      <c r="G5995" s="417" t="s">
        <v>2286</v>
      </c>
      <c r="I5995" s="379">
        <f t="shared" ca="1" si="354"/>
        <v>-357</v>
      </c>
      <c r="J5995" s="379">
        <f t="shared" ca="1" si="355"/>
        <v>-247</v>
      </c>
      <c r="K5995" s="391" t="str">
        <f t="shared" ca="1" si="356"/>
        <v>27,71</v>
      </c>
      <c r="L5995" s="379"/>
      <c r="O5995" s="379"/>
    </row>
    <row r="5996" spans="1:15">
      <c r="A5996" s="417" t="s">
        <v>2155</v>
      </c>
      <c r="B5996" s="417" t="s">
        <v>17202</v>
      </c>
      <c r="C5996" s="417" t="s">
        <v>2332</v>
      </c>
      <c r="D5996" s="417" t="s">
        <v>16580</v>
      </c>
      <c r="E5996" s="391">
        <v>1.1599999999999999</v>
      </c>
      <c r="F5996" s="418">
        <v>44214</v>
      </c>
      <c r="G5996" s="417" t="s">
        <v>2286</v>
      </c>
      <c r="I5996" s="379">
        <f t="shared" ca="1" si="354"/>
        <v>-357</v>
      </c>
      <c r="J5996" s="379">
        <f t="shared" ca="1" si="355"/>
        <v>-247</v>
      </c>
      <c r="K5996" s="391" t="str">
        <f t="shared" ca="1" si="356"/>
        <v>28,71</v>
      </c>
      <c r="L5996" s="379"/>
      <c r="O5996" s="379"/>
    </row>
    <row r="5997" spans="1:15">
      <c r="A5997" s="417" t="s">
        <v>2155</v>
      </c>
      <c r="B5997" s="417" t="s">
        <v>18457</v>
      </c>
      <c r="C5997" s="417" t="s">
        <v>2332</v>
      </c>
      <c r="D5997" s="417" t="s">
        <v>17891</v>
      </c>
      <c r="E5997" s="391">
        <v>1.84</v>
      </c>
      <c r="F5997" s="418">
        <v>44214</v>
      </c>
      <c r="G5997" s="417" t="s">
        <v>2286</v>
      </c>
      <c r="I5997" s="379">
        <f t="shared" ca="1" si="354"/>
        <v>-357</v>
      </c>
      <c r="J5997" s="379">
        <f t="shared" ca="1" si="355"/>
        <v>-247</v>
      </c>
      <c r="K5997" s="391" t="str">
        <f t="shared" ca="1" si="356"/>
        <v>29,71</v>
      </c>
      <c r="L5997" s="379"/>
      <c r="O5997" s="379"/>
    </row>
    <row r="5998" spans="1:15">
      <c r="A5998" s="417" t="s">
        <v>2155</v>
      </c>
      <c r="B5998" s="417" t="s">
        <v>4112</v>
      </c>
      <c r="C5998" s="417" t="s">
        <v>2332</v>
      </c>
      <c r="D5998" s="417" t="s">
        <v>12121</v>
      </c>
      <c r="E5998" s="391">
        <v>3.93</v>
      </c>
      <c r="F5998" s="418">
        <v>44214</v>
      </c>
      <c r="G5998" s="417" t="s">
        <v>2286</v>
      </c>
      <c r="I5998" s="379">
        <f t="shared" ca="1" si="354"/>
        <v>-357</v>
      </c>
      <c r="J5998" s="379">
        <f t="shared" ca="1" si="355"/>
        <v>-247</v>
      </c>
      <c r="K5998" s="391" t="str">
        <f t="shared" ca="1" si="356"/>
        <v>33,21</v>
      </c>
      <c r="L5998" s="379"/>
      <c r="O5998" s="379"/>
    </row>
    <row r="5999" spans="1:15">
      <c r="A5999" s="417" t="s">
        <v>2155</v>
      </c>
      <c r="B5999" s="417" t="s">
        <v>12190</v>
      </c>
      <c r="C5999" s="417" t="s">
        <v>2332</v>
      </c>
      <c r="D5999" s="417" t="s">
        <v>9891</v>
      </c>
      <c r="E5999" s="391">
        <v>0.02</v>
      </c>
      <c r="F5999" s="418">
        <v>44249</v>
      </c>
      <c r="G5999" s="417" t="s">
        <v>2286</v>
      </c>
      <c r="I5999" s="379">
        <f t="shared" ca="1" si="354"/>
        <v>-322</v>
      </c>
      <c r="J5999" s="379">
        <f t="shared" ca="1" si="355"/>
        <v>-224</v>
      </c>
      <c r="K5999" s="391" t="str">
        <f t="shared" ca="1" si="356"/>
        <v>16,99</v>
      </c>
      <c r="L5999" s="379"/>
      <c r="O5999" s="379"/>
    </row>
    <row r="6000" spans="1:15">
      <c r="A6000" s="417" t="s">
        <v>2155</v>
      </c>
      <c r="B6000" s="417" t="s">
        <v>4113</v>
      </c>
      <c r="C6000" s="417" t="s">
        <v>2332</v>
      </c>
      <c r="D6000" s="417" t="s">
        <v>12122</v>
      </c>
      <c r="E6000" s="391">
        <v>0.09</v>
      </c>
      <c r="F6000" s="418">
        <v>44249</v>
      </c>
      <c r="G6000" s="417" t="s">
        <v>2286</v>
      </c>
      <c r="I6000" s="379">
        <f t="shared" ca="1" si="354"/>
        <v>-322</v>
      </c>
      <c r="J6000" s="379">
        <f t="shared" ca="1" si="355"/>
        <v>-224</v>
      </c>
      <c r="K6000" s="391" t="str">
        <f t="shared" ca="1" si="356"/>
        <v>17,24</v>
      </c>
      <c r="L6000" s="379"/>
      <c r="O6000" s="379"/>
    </row>
    <row r="6001" spans="1:15">
      <c r="A6001" s="417" t="s">
        <v>2155</v>
      </c>
      <c r="B6001" s="417" t="s">
        <v>8227</v>
      </c>
      <c r="C6001" s="417" t="s">
        <v>2332</v>
      </c>
      <c r="D6001" s="417" t="s">
        <v>10038</v>
      </c>
      <c r="E6001" s="391">
        <v>0.09</v>
      </c>
      <c r="F6001" s="418">
        <v>44249</v>
      </c>
      <c r="G6001" s="417" t="s">
        <v>2286</v>
      </c>
      <c r="I6001" s="379">
        <f t="shared" ca="1" si="354"/>
        <v>-322</v>
      </c>
      <c r="J6001" s="379">
        <f t="shared" ca="1" si="355"/>
        <v>-224</v>
      </c>
      <c r="K6001" s="391" t="str">
        <f t="shared" ca="1" si="356"/>
        <v>17,74</v>
      </c>
      <c r="L6001" s="379"/>
      <c r="O6001" s="379"/>
    </row>
    <row r="6002" spans="1:15">
      <c r="A6002" s="417" t="s">
        <v>2155</v>
      </c>
      <c r="B6002" s="417" t="s">
        <v>12191</v>
      </c>
      <c r="C6002" s="417" t="s">
        <v>2332</v>
      </c>
      <c r="D6002" s="417" t="s">
        <v>10037</v>
      </c>
      <c r="E6002" s="391">
        <v>0.11</v>
      </c>
      <c r="F6002" s="418">
        <v>44249</v>
      </c>
      <c r="G6002" s="417" t="s">
        <v>2286</v>
      </c>
      <c r="I6002" s="379">
        <f t="shared" ca="1" si="354"/>
        <v>-322</v>
      </c>
      <c r="J6002" s="379">
        <f t="shared" ca="1" si="355"/>
        <v>-224</v>
      </c>
      <c r="K6002" s="391" t="str">
        <f t="shared" ca="1" si="356"/>
        <v>18,24</v>
      </c>
      <c r="L6002" s="379"/>
      <c r="O6002" s="379"/>
    </row>
    <row r="6003" spans="1:15">
      <c r="A6003" s="417" t="s">
        <v>2155</v>
      </c>
      <c r="B6003" s="417" t="s">
        <v>12192</v>
      </c>
      <c r="C6003" s="417" t="s">
        <v>2332</v>
      </c>
      <c r="D6003" s="417" t="s">
        <v>9890</v>
      </c>
      <c r="E6003" s="391">
        <v>0.09</v>
      </c>
      <c r="F6003" s="418">
        <v>44249</v>
      </c>
      <c r="G6003" s="417" t="s">
        <v>2286</v>
      </c>
      <c r="I6003" s="379">
        <f t="shared" ca="1" si="354"/>
        <v>-322</v>
      </c>
      <c r="J6003" s="379">
        <f t="shared" ca="1" si="355"/>
        <v>-224</v>
      </c>
      <c r="K6003" s="391" t="str">
        <f t="shared" ca="1" si="356"/>
        <v>18,99</v>
      </c>
      <c r="L6003" s="379"/>
      <c r="O6003" s="379"/>
    </row>
    <row r="6004" spans="1:15">
      <c r="A6004" s="417" t="s">
        <v>2155</v>
      </c>
      <c r="B6004" s="417" t="s">
        <v>12193</v>
      </c>
      <c r="C6004" s="417" t="s">
        <v>2332</v>
      </c>
      <c r="D6004" s="417" t="s">
        <v>9894</v>
      </c>
      <c r="E6004" s="391">
        <v>7.0000000000000007E-2</v>
      </c>
      <c r="F6004" s="418">
        <v>44249</v>
      </c>
      <c r="G6004" s="417" t="s">
        <v>2286</v>
      </c>
      <c r="I6004" s="379">
        <f t="shared" ca="1" si="354"/>
        <v>-322</v>
      </c>
      <c r="J6004" s="379">
        <f t="shared" ca="1" si="355"/>
        <v>-224</v>
      </c>
      <c r="K6004" s="391" t="str">
        <f t="shared" ca="1" si="356"/>
        <v>19,24</v>
      </c>
      <c r="L6004" s="379"/>
      <c r="O6004" s="379"/>
    </row>
    <row r="6005" spans="1:15">
      <c r="A6005" s="417" t="s">
        <v>2155</v>
      </c>
      <c r="B6005" s="417" t="s">
        <v>18458</v>
      </c>
      <c r="C6005" s="417" t="s">
        <v>2332</v>
      </c>
      <c r="D6005" s="417" t="s">
        <v>18459</v>
      </c>
      <c r="E6005" s="391">
        <v>0.08</v>
      </c>
      <c r="F6005" s="418">
        <v>44249</v>
      </c>
      <c r="G6005" s="417" t="s">
        <v>2286</v>
      </c>
      <c r="I6005" s="379">
        <f t="shared" ca="1" si="354"/>
        <v>-322</v>
      </c>
      <c r="J6005" s="379">
        <f t="shared" ca="1" si="355"/>
        <v>-224</v>
      </c>
      <c r="K6005" s="391" t="str">
        <f t="shared" ca="1" si="356"/>
        <v>19,49</v>
      </c>
      <c r="L6005" s="379"/>
      <c r="O6005" s="379"/>
    </row>
    <row r="6006" spans="1:15">
      <c r="A6006" s="417" t="s">
        <v>2155</v>
      </c>
      <c r="B6006" s="417" t="s">
        <v>4114</v>
      </c>
      <c r="C6006" s="417" t="s">
        <v>2332</v>
      </c>
      <c r="D6006" s="417" t="s">
        <v>9896</v>
      </c>
      <c r="E6006" s="391">
        <v>0.09</v>
      </c>
      <c r="F6006" s="418">
        <v>44249</v>
      </c>
      <c r="G6006" s="417" t="s">
        <v>2286</v>
      </c>
      <c r="I6006" s="379">
        <f t="shared" ca="1" si="354"/>
        <v>-322</v>
      </c>
      <c r="J6006" s="379">
        <f t="shared" ca="1" si="355"/>
        <v>-224</v>
      </c>
      <c r="K6006" s="391" t="str">
        <f t="shared" ca="1" si="356"/>
        <v>19,74</v>
      </c>
      <c r="L6006" s="379"/>
      <c r="O6006" s="379"/>
    </row>
    <row r="6007" spans="1:15">
      <c r="A6007" s="417" t="s">
        <v>2155</v>
      </c>
      <c r="B6007" s="417" t="s">
        <v>17203</v>
      </c>
      <c r="C6007" s="417" t="s">
        <v>2332</v>
      </c>
      <c r="D6007" s="417" t="s">
        <v>9895</v>
      </c>
      <c r="E6007" s="391">
        <v>0.09</v>
      </c>
      <c r="F6007" s="418">
        <v>44249</v>
      </c>
      <c r="G6007" s="417" t="s">
        <v>2286</v>
      </c>
      <c r="I6007" s="379">
        <f t="shared" ca="1" si="354"/>
        <v>-322</v>
      </c>
      <c r="J6007" s="379">
        <f t="shared" ca="1" si="355"/>
        <v>-224</v>
      </c>
      <c r="K6007" s="391" t="str">
        <f t="shared" ca="1" si="356"/>
        <v>19,99</v>
      </c>
      <c r="L6007" s="379"/>
      <c r="O6007" s="379"/>
    </row>
    <row r="6008" spans="1:15">
      <c r="A6008" s="417" t="s">
        <v>2155</v>
      </c>
      <c r="B6008" s="417" t="s">
        <v>17204</v>
      </c>
      <c r="C6008" s="417" t="s">
        <v>2332</v>
      </c>
      <c r="D6008" s="417" t="s">
        <v>9897</v>
      </c>
      <c r="E6008" s="391">
        <v>0.11</v>
      </c>
      <c r="F6008" s="418">
        <v>44249</v>
      </c>
      <c r="G6008" s="417" t="s">
        <v>2286</v>
      </c>
      <c r="I6008" s="379">
        <f t="shared" ca="1" si="354"/>
        <v>-322</v>
      </c>
      <c r="J6008" s="379">
        <f t="shared" ca="1" si="355"/>
        <v>-224</v>
      </c>
      <c r="K6008" s="391" t="str">
        <f t="shared" ca="1" si="356"/>
        <v>20,24</v>
      </c>
      <c r="L6008" s="379"/>
      <c r="O6008" s="379"/>
    </row>
    <row r="6009" spans="1:15">
      <c r="A6009" s="417" t="s">
        <v>2155</v>
      </c>
      <c r="B6009" s="417" t="s">
        <v>17205</v>
      </c>
      <c r="C6009" s="417" t="s">
        <v>2332</v>
      </c>
      <c r="D6009" s="417" t="s">
        <v>9898</v>
      </c>
      <c r="E6009" s="391">
        <v>0.08</v>
      </c>
      <c r="F6009" s="418">
        <v>44249</v>
      </c>
      <c r="G6009" s="417" t="s">
        <v>2286</v>
      </c>
      <c r="I6009" s="379">
        <f t="shared" ca="1" si="354"/>
        <v>-322</v>
      </c>
      <c r="J6009" s="379">
        <f t="shared" ca="1" si="355"/>
        <v>-224</v>
      </c>
      <c r="K6009" s="391" t="str">
        <f t="shared" ca="1" si="356"/>
        <v>20,49</v>
      </c>
      <c r="L6009" s="379"/>
      <c r="O6009" s="379"/>
    </row>
    <row r="6010" spans="1:15">
      <c r="A6010" s="417" t="s">
        <v>2155</v>
      </c>
      <c r="B6010" s="417" t="s">
        <v>4115</v>
      </c>
      <c r="C6010" s="417" t="s">
        <v>2332</v>
      </c>
      <c r="D6010" s="417" t="s">
        <v>9899</v>
      </c>
      <c r="E6010" s="391">
        <v>0.13</v>
      </c>
      <c r="F6010" s="418">
        <v>44249</v>
      </c>
      <c r="G6010" s="417" t="s">
        <v>2286</v>
      </c>
      <c r="I6010" s="379">
        <f t="shared" ca="1" si="354"/>
        <v>-322</v>
      </c>
      <c r="J6010" s="379">
        <f t="shared" ca="1" si="355"/>
        <v>-224</v>
      </c>
      <c r="K6010" s="391" t="str">
        <f t="shared" ca="1" si="356"/>
        <v>20,74</v>
      </c>
      <c r="L6010" s="379"/>
      <c r="O6010" s="379"/>
    </row>
    <row r="6011" spans="1:15">
      <c r="A6011" s="417" t="s">
        <v>2155</v>
      </c>
      <c r="B6011" s="417" t="s">
        <v>4116</v>
      </c>
      <c r="C6011" s="417" t="s">
        <v>2332</v>
      </c>
      <c r="D6011" s="417" t="s">
        <v>9900</v>
      </c>
      <c r="E6011" s="391">
        <v>0.11</v>
      </c>
      <c r="F6011" s="418">
        <v>44249</v>
      </c>
      <c r="G6011" s="417" t="s">
        <v>2286</v>
      </c>
      <c r="I6011" s="379">
        <f t="shared" ca="1" si="354"/>
        <v>-322</v>
      </c>
      <c r="J6011" s="379">
        <f t="shared" ca="1" si="355"/>
        <v>-224</v>
      </c>
      <c r="K6011" s="391" t="str">
        <f t="shared" ca="1" si="356"/>
        <v>20,99</v>
      </c>
      <c r="L6011" s="379"/>
      <c r="O6011" s="379"/>
    </row>
    <row r="6012" spans="1:15">
      <c r="A6012" s="417" t="s">
        <v>2155</v>
      </c>
      <c r="B6012" s="417" t="s">
        <v>4117</v>
      </c>
      <c r="C6012" s="417" t="s">
        <v>2332</v>
      </c>
      <c r="D6012" s="417" t="s">
        <v>9901</v>
      </c>
      <c r="E6012" s="391">
        <v>0.15</v>
      </c>
      <c r="F6012" s="418">
        <v>44249</v>
      </c>
      <c r="G6012" s="417" t="s">
        <v>2286</v>
      </c>
      <c r="I6012" s="379">
        <f t="shared" ca="1" si="354"/>
        <v>-322</v>
      </c>
      <c r="J6012" s="379">
        <f t="shared" ca="1" si="355"/>
        <v>-224</v>
      </c>
      <c r="K6012" s="391" t="str">
        <f t="shared" ca="1" si="356"/>
        <v>21,24</v>
      </c>
      <c r="L6012" s="379"/>
      <c r="O6012" s="379"/>
    </row>
    <row r="6013" spans="1:15">
      <c r="A6013" s="417" t="s">
        <v>2155</v>
      </c>
      <c r="B6013" s="417" t="s">
        <v>16359</v>
      </c>
      <c r="C6013" s="417" t="s">
        <v>2332</v>
      </c>
      <c r="D6013" s="417" t="s">
        <v>9902</v>
      </c>
      <c r="E6013" s="391">
        <v>0.17</v>
      </c>
      <c r="F6013" s="418">
        <v>44249</v>
      </c>
      <c r="G6013" s="417" t="s">
        <v>2286</v>
      </c>
      <c r="I6013" s="379">
        <f t="shared" ca="1" si="354"/>
        <v>-322</v>
      </c>
      <c r="J6013" s="379">
        <f t="shared" ca="1" si="355"/>
        <v>-224</v>
      </c>
      <c r="K6013" s="391" t="str">
        <f t="shared" ca="1" si="356"/>
        <v>21,49</v>
      </c>
      <c r="L6013" s="379"/>
      <c r="O6013" s="379"/>
    </row>
    <row r="6014" spans="1:15">
      <c r="A6014" s="417" t="s">
        <v>2155</v>
      </c>
      <c r="B6014" s="417" t="s">
        <v>12194</v>
      </c>
      <c r="C6014" s="417" t="s">
        <v>2332</v>
      </c>
      <c r="D6014" s="417" t="s">
        <v>12127</v>
      </c>
      <c r="E6014" s="391">
        <v>0.18</v>
      </c>
      <c r="F6014" s="418">
        <v>44249</v>
      </c>
      <c r="G6014" s="417" t="s">
        <v>2286</v>
      </c>
      <c r="I6014" s="379">
        <f t="shared" ca="1" si="354"/>
        <v>-322</v>
      </c>
      <c r="J6014" s="379">
        <f t="shared" ca="1" si="355"/>
        <v>-224</v>
      </c>
      <c r="K6014" s="391" t="str">
        <f t="shared" ca="1" si="356"/>
        <v>21,74</v>
      </c>
      <c r="L6014" s="379"/>
      <c r="O6014" s="379"/>
    </row>
    <row r="6015" spans="1:15">
      <c r="A6015" s="417" t="s">
        <v>2155</v>
      </c>
      <c r="B6015" s="417" t="s">
        <v>12195</v>
      </c>
      <c r="C6015" s="417" t="s">
        <v>2332</v>
      </c>
      <c r="D6015" s="417" t="s">
        <v>9904</v>
      </c>
      <c r="E6015" s="391">
        <v>0.2</v>
      </c>
      <c r="F6015" s="418">
        <v>44249</v>
      </c>
      <c r="G6015" s="417" t="s">
        <v>2286</v>
      </c>
      <c r="I6015" s="379">
        <f t="shared" ca="1" si="354"/>
        <v>-322</v>
      </c>
      <c r="J6015" s="379">
        <f t="shared" ca="1" si="355"/>
        <v>-224</v>
      </c>
      <c r="K6015" s="391" t="str">
        <f t="shared" ca="1" si="356"/>
        <v>21,99</v>
      </c>
      <c r="L6015" s="379"/>
      <c r="O6015" s="379"/>
    </row>
    <row r="6016" spans="1:15">
      <c r="A6016" s="417" t="s">
        <v>2155</v>
      </c>
      <c r="B6016" s="417" t="s">
        <v>12196</v>
      </c>
      <c r="C6016" s="417" t="s">
        <v>2332</v>
      </c>
      <c r="D6016" s="417" t="s">
        <v>9903</v>
      </c>
      <c r="E6016" s="391">
        <v>0.23</v>
      </c>
      <c r="F6016" s="418">
        <v>44249</v>
      </c>
      <c r="G6016" s="417" t="s">
        <v>2286</v>
      </c>
      <c r="I6016" s="379">
        <f t="shared" ca="1" si="354"/>
        <v>-322</v>
      </c>
      <c r="J6016" s="379">
        <f t="shared" ca="1" si="355"/>
        <v>-224</v>
      </c>
      <c r="K6016" s="391" t="str">
        <f t="shared" ca="1" si="356"/>
        <v>22,24</v>
      </c>
      <c r="L6016" s="379"/>
      <c r="O6016" s="379"/>
    </row>
    <row r="6017" spans="1:15">
      <c r="A6017" s="417" t="s">
        <v>2155</v>
      </c>
      <c r="B6017" s="417" t="s">
        <v>12197</v>
      </c>
      <c r="C6017" s="417" t="s">
        <v>2332</v>
      </c>
      <c r="D6017" s="417" t="s">
        <v>9906</v>
      </c>
      <c r="E6017" s="391">
        <v>0.17</v>
      </c>
      <c r="F6017" s="418">
        <v>44249</v>
      </c>
      <c r="G6017" s="417" t="s">
        <v>2286</v>
      </c>
      <c r="I6017" s="379">
        <f t="shared" ca="1" si="354"/>
        <v>-322</v>
      </c>
      <c r="J6017" s="379">
        <f t="shared" ca="1" si="355"/>
        <v>-224</v>
      </c>
      <c r="K6017" s="391" t="str">
        <f t="shared" ca="1" si="356"/>
        <v>22,49</v>
      </c>
      <c r="L6017" s="379"/>
      <c r="O6017" s="379"/>
    </row>
    <row r="6018" spans="1:15">
      <c r="A6018" s="417" t="s">
        <v>2155</v>
      </c>
      <c r="B6018" s="417" t="s">
        <v>12198</v>
      </c>
      <c r="C6018" s="417" t="s">
        <v>2332</v>
      </c>
      <c r="D6018" s="417" t="s">
        <v>9907</v>
      </c>
      <c r="E6018" s="391">
        <v>0.21</v>
      </c>
      <c r="F6018" s="418">
        <v>44249</v>
      </c>
      <c r="G6018" s="417" t="s">
        <v>2286</v>
      </c>
      <c r="I6018" s="379">
        <f t="shared" ca="1" si="354"/>
        <v>-322</v>
      </c>
      <c r="J6018" s="379">
        <f t="shared" ca="1" si="355"/>
        <v>-224</v>
      </c>
      <c r="K6018" s="391" t="str">
        <f t="shared" ca="1" si="356"/>
        <v>22,74</v>
      </c>
      <c r="L6018" s="379"/>
      <c r="O6018" s="379"/>
    </row>
    <row r="6019" spans="1:15">
      <c r="A6019" s="417" t="s">
        <v>2155</v>
      </c>
      <c r="B6019" s="417" t="s">
        <v>12199</v>
      </c>
      <c r="C6019" s="417" t="s">
        <v>2332</v>
      </c>
      <c r="D6019" s="417" t="s">
        <v>9908</v>
      </c>
      <c r="E6019" s="391">
        <v>0.32</v>
      </c>
      <c r="F6019" s="418">
        <v>44249</v>
      </c>
      <c r="G6019" s="417" t="s">
        <v>2286</v>
      </c>
      <c r="I6019" s="379">
        <f t="shared" ca="1" si="354"/>
        <v>-322</v>
      </c>
      <c r="J6019" s="379">
        <f t="shared" ca="1" si="355"/>
        <v>-224</v>
      </c>
      <c r="K6019" s="391" t="str">
        <f t="shared" ca="1" si="356"/>
        <v>22,99</v>
      </c>
      <c r="L6019" s="379"/>
      <c r="O6019" s="379"/>
    </row>
    <row r="6020" spans="1:15">
      <c r="A6020" s="417" t="s">
        <v>2155</v>
      </c>
      <c r="B6020" s="417" t="s">
        <v>12200</v>
      </c>
      <c r="C6020" s="417" t="s">
        <v>2332</v>
      </c>
      <c r="D6020" s="417" t="s">
        <v>12131</v>
      </c>
      <c r="E6020" s="391">
        <v>0.25</v>
      </c>
      <c r="F6020" s="418">
        <v>44249</v>
      </c>
      <c r="G6020" s="417" t="s">
        <v>2286</v>
      </c>
      <c r="I6020" s="379">
        <f t="shared" ca="1" si="354"/>
        <v>-322</v>
      </c>
      <c r="J6020" s="379">
        <f t="shared" ca="1" si="355"/>
        <v>-224</v>
      </c>
      <c r="K6020" s="391" t="str">
        <f t="shared" ca="1" si="356"/>
        <v>23,24</v>
      </c>
      <c r="L6020" s="379"/>
      <c r="O6020" s="379"/>
    </row>
    <row r="6021" spans="1:15">
      <c r="A6021" s="417" t="s">
        <v>2155</v>
      </c>
      <c r="B6021" s="417" t="s">
        <v>12201</v>
      </c>
      <c r="C6021" s="417" t="s">
        <v>2332</v>
      </c>
      <c r="D6021" s="417" t="s">
        <v>9909</v>
      </c>
      <c r="E6021" s="391">
        <v>0.3</v>
      </c>
      <c r="F6021" s="418">
        <v>44249</v>
      </c>
      <c r="G6021" s="417" t="s">
        <v>2286</v>
      </c>
      <c r="I6021" s="379">
        <f t="shared" ca="1" si="354"/>
        <v>-322</v>
      </c>
      <c r="J6021" s="379">
        <f t="shared" ca="1" si="355"/>
        <v>-224</v>
      </c>
      <c r="K6021" s="391" t="str">
        <f t="shared" ca="1" si="356"/>
        <v>23,49</v>
      </c>
      <c r="L6021" s="379"/>
      <c r="O6021" s="379"/>
    </row>
    <row r="6022" spans="1:15">
      <c r="A6022" s="417" t="s">
        <v>2155</v>
      </c>
      <c r="B6022" s="417" t="s">
        <v>12202</v>
      </c>
      <c r="C6022" s="417" t="s">
        <v>2332</v>
      </c>
      <c r="D6022" s="417" t="s">
        <v>9905</v>
      </c>
      <c r="E6022" s="391">
        <v>0.42</v>
      </c>
      <c r="F6022" s="418">
        <v>44249</v>
      </c>
      <c r="G6022" s="417" t="s">
        <v>2286</v>
      </c>
      <c r="I6022" s="379">
        <f t="shared" ca="1" si="354"/>
        <v>-322</v>
      </c>
      <c r="J6022" s="379">
        <f t="shared" ca="1" si="355"/>
        <v>-224</v>
      </c>
      <c r="K6022" s="391" t="str">
        <f t="shared" ca="1" si="356"/>
        <v>23,74</v>
      </c>
      <c r="L6022" s="379"/>
      <c r="O6022" s="379"/>
    </row>
    <row r="6023" spans="1:15">
      <c r="A6023" s="417" t="s">
        <v>2155</v>
      </c>
      <c r="B6023" s="417" t="s">
        <v>12203</v>
      </c>
      <c r="C6023" s="417" t="s">
        <v>2332</v>
      </c>
      <c r="D6023" s="417" t="s">
        <v>9911</v>
      </c>
      <c r="E6023" s="391">
        <v>0.43</v>
      </c>
      <c r="F6023" s="418">
        <v>44249</v>
      </c>
      <c r="G6023" s="417" t="s">
        <v>2286</v>
      </c>
      <c r="I6023" s="379">
        <f t="shared" ca="1" si="354"/>
        <v>-322</v>
      </c>
      <c r="J6023" s="379">
        <f t="shared" ca="1" si="355"/>
        <v>-224</v>
      </c>
      <c r="K6023" s="391" t="str">
        <f t="shared" ca="1" si="356"/>
        <v>23,99</v>
      </c>
      <c r="L6023" s="379"/>
      <c r="O6023" s="379"/>
    </row>
    <row r="6024" spans="1:15">
      <c r="A6024" s="417" t="s">
        <v>2155</v>
      </c>
      <c r="B6024" s="417" t="s">
        <v>12204</v>
      </c>
      <c r="C6024" s="417" t="s">
        <v>2332</v>
      </c>
      <c r="D6024" s="417" t="s">
        <v>9912</v>
      </c>
      <c r="E6024" s="391">
        <v>0.48</v>
      </c>
      <c r="F6024" s="418">
        <v>44249</v>
      </c>
      <c r="G6024" s="417" t="s">
        <v>2286</v>
      </c>
      <c r="I6024" s="379">
        <f t="shared" ca="1" si="354"/>
        <v>-322</v>
      </c>
      <c r="J6024" s="379">
        <f t="shared" ca="1" si="355"/>
        <v>-224</v>
      </c>
      <c r="K6024" s="391" t="str">
        <f t="shared" ca="1" si="356"/>
        <v>24,24</v>
      </c>
      <c r="L6024" s="379"/>
      <c r="O6024" s="379"/>
    </row>
    <row r="6025" spans="1:15">
      <c r="A6025" s="417" t="s">
        <v>2155</v>
      </c>
      <c r="B6025" s="417" t="s">
        <v>12205</v>
      </c>
      <c r="C6025" s="417" t="s">
        <v>2332</v>
      </c>
      <c r="D6025" s="417" t="s">
        <v>12135</v>
      </c>
      <c r="E6025" s="391">
        <v>0.54</v>
      </c>
      <c r="F6025" s="418">
        <v>44249</v>
      </c>
      <c r="G6025" s="417" t="s">
        <v>2286</v>
      </c>
      <c r="I6025" s="379">
        <f t="shared" ca="1" si="354"/>
        <v>-322</v>
      </c>
      <c r="J6025" s="379">
        <f t="shared" ca="1" si="355"/>
        <v>-224</v>
      </c>
      <c r="K6025" s="391" t="str">
        <f t="shared" ca="1" si="356"/>
        <v>24,49</v>
      </c>
      <c r="L6025" s="379"/>
      <c r="O6025" s="379"/>
    </row>
    <row r="6026" spans="1:15">
      <c r="A6026" s="417" t="s">
        <v>2155</v>
      </c>
      <c r="B6026" s="417" t="s">
        <v>12206</v>
      </c>
      <c r="C6026" s="417" t="s">
        <v>2332</v>
      </c>
      <c r="D6026" s="417" t="s">
        <v>10044</v>
      </c>
      <c r="E6026" s="391">
        <v>0.63</v>
      </c>
      <c r="F6026" s="418">
        <v>44249</v>
      </c>
      <c r="G6026" s="417" t="s">
        <v>2286</v>
      </c>
      <c r="I6026" s="379">
        <f t="shared" ref="I6026:I6089" ca="1" si="357">IF(F6026&lt;&gt;"",F6026-$I$199,"")</f>
        <v>-322</v>
      </c>
      <c r="J6026" s="379">
        <f t="shared" ref="J6026:J6089" ca="1" si="358">IF(I6026&lt;&gt;"",NETWORKDAYS($I$199,F6026-1,$N$201:$N$224),"")</f>
        <v>-224</v>
      </c>
      <c r="K6026" s="391" t="str">
        <f t="shared" ref="K6026:K6089" ca="1" si="359">IF(I6026&lt;&gt;"",RIGHT(D6026,LEN(D6026)-FIND(" ",D6026)),"")</f>
        <v>24,74</v>
      </c>
      <c r="L6026" s="379"/>
      <c r="O6026" s="379"/>
    </row>
    <row r="6027" spans="1:15">
      <c r="A6027" s="417" t="s">
        <v>2155</v>
      </c>
      <c r="B6027" s="417" t="s">
        <v>12207</v>
      </c>
      <c r="C6027" s="417" t="s">
        <v>2332</v>
      </c>
      <c r="D6027" s="417" t="s">
        <v>10046</v>
      </c>
      <c r="E6027" s="391">
        <v>0.67</v>
      </c>
      <c r="F6027" s="418">
        <v>44249</v>
      </c>
      <c r="G6027" s="417" t="s">
        <v>2286</v>
      </c>
      <c r="I6027" s="379">
        <f t="shared" ca="1" si="357"/>
        <v>-322</v>
      </c>
      <c r="J6027" s="379">
        <f t="shared" ca="1" si="358"/>
        <v>-224</v>
      </c>
      <c r="K6027" s="391" t="str">
        <f t="shared" ca="1" si="359"/>
        <v>24,99</v>
      </c>
      <c r="L6027" s="379"/>
      <c r="O6027" s="379"/>
    </row>
    <row r="6028" spans="1:15">
      <c r="A6028" s="417" t="s">
        <v>2155</v>
      </c>
      <c r="B6028" s="417" t="s">
        <v>12208</v>
      </c>
      <c r="C6028" s="417" t="s">
        <v>2332</v>
      </c>
      <c r="D6028" s="417" t="s">
        <v>9913</v>
      </c>
      <c r="E6028" s="391">
        <v>0.69</v>
      </c>
      <c r="F6028" s="418">
        <v>44249</v>
      </c>
      <c r="G6028" s="417" t="s">
        <v>2286</v>
      </c>
      <c r="I6028" s="379">
        <f t="shared" ca="1" si="357"/>
        <v>-322</v>
      </c>
      <c r="J6028" s="379">
        <f t="shared" ca="1" si="358"/>
        <v>-224</v>
      </c>
      <c r="K6028" s="391" t="str">
        <f t="shared" ca="1" si="359"/>
        <v>25,24</v>
      </c>
      <c r="L6028" s="379"/>
      <c r="O6028" s="379"/>
    </row>
    <row r="6029" spans="1:15">
      <c r="A6029" s="417" t="s">
        <v>2155</v>
      </c>
      <c r="B6029" s="417" t="s">
        <v>17206</v>
      </c>
      <c r="C6029" s="417" t="s">
        <v>2332</v>
      </c>
      <c r="D6029" s="417" t="s">
        <v>9915</v>
      </c>
      <c r="E6029" s="391">
        <v>0.79</v>
      </c>
      <c r="F6029" s="418">
        <v>44249</v>
      </c>
      <c r="G6029" s="417" t="s">
        <v>2286</v>
      </c>
      <c r="I6029" s="379">
        <f t="shared" ca="1" si="357"/>
        <v>-322</v>
      </c>
      <c r="J6029" s="379">
        <f t="shared" ca="1" si="358"/>
        <v>-224</v>
      </c>
      <c r="K6029" s="391" t="str">
        <f t="shared" ca="1" si="359"/>
        <v>25,49</v>
      </c>
      <c r="L6029" s="379"/>
      <c r="O6029" s="379"/>
    </row>
    <row r="6030" spans="1:15">
      <c r="A6030" s="417" t="s">
        <v>2155</v>
      </c>
      <c r="B6030" s="417" t="s">
        <v>17207</v>
      </c>
      <c r="C6030" s="417" t="s">
        <v>2332</v>
      </c>
      <c r="D6030" s="417" t="s">
        <v>9916</v>
      </c>
      <c r="E6030" s="391">
        <v>0.89</v>
      </c>
      <c r="F6030" s="418">
        <v>44249</v>
      </c>
      <c r="G6030" s="417" t="s">
        <v>2286</v>
      </c>
      <c r="I6030" s="379">
        <f t="shared" ca="1" si="357"/>
        <v>-322</v>
      </c>
      <c r="J6030" s="379">
        <f t="shared" ca="1" si="358"/>
        <v>-224</v>
      </c>
      <c r="K6030" s="391" t="str">
        <f t="shared" ca="1" si="359"/>
        <v>25,74</v>
      </c>
      <c r="L6030" s="379"/>
      <c r="O6030" s="379"/>
    </row>
    <row r="6031" spans="1:15">
      <c r="A6031" s="417" t="s">
        <v>2155</v>
      </c>
      <c r="B6031" s="417" t="s">
        <v>16360</v>
      </c>
      <c r="C6031" s="417" t="s">
        <v>2332</v>
      </c>
      <c r="D6031" s="417" t="s">
        <v>12141</v>
      </c>
      <c r="E6031" s="391">
        <v>0.97</v>
      </c>
      <c r="F6031" s="418">
        <v>44249</v>
      </c>
      <c r="G6031" s="417" t="s">
        <v>2286</v>
      </c>
      <c r="I6031" s="379">
        <f t="shared" ca="1" si="357"/>
        <v>-322</v>
      </c>
      <c r="J6031" s="379">
        <f t="shared" ca="1" si="358"/>
        <v>-224</v>
      </c>
      <c r="K6031" s="391" t="str">
        <f t="shared" ca="1" si="359"/>
        <v>25,99</v>
      </c>
      <c r="L6031" s="379"/>
      <c r="O6031" s="379"/>
    </row>
    <row r="6032" spans="1:15">
      <c r="A6032" s="417" t="s">
        <v>2155</v>
      </c>
      <c r="B6032" s="417" t="s">
        <v>12209</v>
      </c>
      <c r="C6032" s="417" t="s">
        <v>2332</v>
      </c>
      <c r="D6032" s="417" t="s">
        <v>9917</v>
      </c>
      <c r="E6032" s="391">
        <v>1</v>
      </c>
      <c r="F6032" s="418">
        <v>44249</v>
      </c>
      <c r="G6032" s="417" t="s">
        <v>2286</v>
      </c>
      <c r="I6032" s="379">
        <f t="shared" ca="1" si="357"/>
        <v>-322</v>
      </c>
      <c r="J6032" s="379">
        <f t="shared" ca="1" si="358"/>
        <v>-224</v>
      </c>
      <c r="K6032" s="391" t="str">
        <f t="shared" ca="1" si="359"/>
        <v>26,24</v>
      </c>
      <c r="L6032" s="379"/>
      <c r="O6032" s="379"/>
    </row>
    <row r="6033" spans="1:15">
      <c r="A6033" s="417" t="s">
        <v>2155</v>
      </c>
      <c r="B6033" s="417" t="s">
        <v>17208</v>
      </c>
      <c r="C6033" s="417" t="s">
        <v>2332</v>
      </c>
      <c r="D6033" s="417" t="s">
        <v>12144</v>
      </c>
      <c r="E6033" s="391">
        <v>1.25</v>
      </c>
      <c r="F6033" s="418">
        <v>44249</v>
      </c>
      <c r="G6033" s="417" t="s">
        <v>2286</v>
      </c>
      <c r="I6033" s="379">
        <f t="shared" ca="1" si="357"/>
        <v>-322</v>
      </c>
      <c r="J6033" s="379">
        <f t="shared" ca="1" si="358"/>
        <v>-224</v>
      </c>
      <c r="K6033" s="391" t="str">
        <f t="shared" ca="1" si="359"/>
        <v>26,74</v>
      </c>
      <c r="L6033" s="379"/>
      <c r="O6033" s="379"/>
    </row>
    <row r="6034" spans="1:15">
      <c r="A6034" s="417" t="s">
        <v>2155</v>
      </c>
      <c r="B6034" s="417" t="s">
        <v>17209</v>
      </c>
      <c r="C6034" s="417" t="s">
        <v>2332</v>
      </c>
      <c r="D6034" s="417" t="s">
        <v>17169</v>
      </c>
      <c r="E6034" s="391">
        <v>1.68</v>
      </c>
      <c r="F6034" s="418">
        <v>44249</v>
      </c>
      <c r="G6034" s="417" t="s">
        <v>2286</v>
      </c>
      <c r="I6034" s="379">
        <f t="shared" ca="1" si="357"/>
        <v>-322</v>
      </c>
      <c r="J6034" s="379">
        <f t="shared" ca="1" si="358"/>
        <v>-224</v>
      </c>
      <c r="K6034" s="391" t="str">
        <f t="shared" ca="1" si="359"/>
        <v>27,74</v>
      </c>
      <c r="L6034" s="379"/>
      <c r="O6034" s="379"/>
    </row>
    <row r="6035" spans="1:15">
      <c r="A6035" s="417" t="s">
        <v>2155</v>
      </c>
      <c r="B6035" s="417" t="s">
        <v>17210</v>
      </c>
      <c r="C6035" s="417" t="s">
        <v>2332</v>
      </c>
      <c r="D6035" s="417" t="s">
        <v>17171</v>
      </c>
      <c r="E6035" s="391">
        <v>1.95</v>
      </c>
      <c r="F6035" s="418">
        <v>44249</v>
      </c>
      <c r="G6035" s="417" t="s">
        <v>2286</v>
      </c>
      <c r="I6035" s="379">
        <f t="shared" ca="1" si="357"/>
        <v>-322</v>
      </c>
      <c r="J6035" s="379">
        <f t="shared" ca="1" si="358"/>
        <v>-224</v>
      </c>
      <c r="K6035" s="391" t="str">
        <f t="shared" ca="1" si="359"/>
        <v>28,24</v>
      </c>
      <c r="L6035" s="379"/>
      <c r="O6035" s="379"/>
    </row>
    <row r="6036" spans="1:15">
      <c r="A6036" s="417" t="s">
        <v>2155</v>
      </c>
      <c r="B6036" s="417" t="s">
        <v>17904</v>
      </c>
      <c r="C6036" s="417" t="s">
        <v>2332</v>
      </c>
      <c r="D6036" s="417" t="s">
        <v>17173</v>
      </c>
      <c r="E6036" s="391">
        <v>2.2200000000000002</v>
      </c>
      <c r="F6036" s="418">
        <v>44249</v>
      </c>
      <c r="G6036" s="417" t="s">
        <v>2286</v>
      </c>
      <c r="I6036" s="379">
        <f t="shared" ca="1" si="357"/>
        <v>-322</v>
      </c>
      <c r="J6036" s="379">
        <f t="shared" ca="1" si="358"/>
        <v>-224</v>
      </c>
      <c r="K6036" s="391" t="str">
        <f t="shared" ca="1" si="359"/>
        <v>28,74</v>
      </c>
      <c r="L6036" s="379"/>
      <c r="O6036" s="379"/>
    </row>
    <row r="6037" spans="1:15">
      <c r="A6037" s="417" t="s">
        <v>2155</v>
      </c>
      <c r="B6037" s="417" t="s">
        <v>17905</v>
      </c>
      <c r="C6037" s="417" t="s">
        <v>2332</v>
      </c>
      <c r="D6037" s="417" t="s">
        <v>17175</v>
      </c>
      <c r="E6037" s="391">
        <v>2.42</v>
      </c>
      <c r="F6037" s="418">
        <v>44249</v>
      </c>
      <c r="G6037" s="417" t="s">
        <v>2286</v>
      </c>
      <c r="I6037" s="379">
        <f t="shared" ca="1" si="357"/>
        <v>-322</v>
      </c>
      <c r="J6037" s="379">
        <f t="shared" ca="1" si="358"/>
        <v>-224</v>
      </c>
      <c r="K6037" s="391" t="str">
        <f t="shared" ca="1" si="359"/>
        <v>29,24</v>
      </c>
      <c r="L6037" s="379"/>
      <c r="O6037" s="379"/>
    </row>
    <row r="6038" spans="1:15">
      <c r="A6038" s="417" t="s">
        <v>2155</v>
      </c>
      <c r="B6038" s="417" t="s">
        <v>6992</v>
      </c>
      <c r="C6038" s="417" t="s">
        <v>2332</v>
      </c>
      <c r="D6038" s="417" t="s">
        <v>12145</v>
      </c>
      <c r="E6038" s="391">
        <v>1.99</v>
      </c>
      <c r="F6038" s="418">
        <v>44249</v>
      </c>
      <c r="G6038" s="417" t="s">
        <v>2286</v>
      </c>
      <c r="I6038" s="379">
        <f t="shared" ca="1" si="357"/>
        <v>-322</v>
      </c>
      <c r="J6038" s="379">
        <f t="shared" ca="1" si="358"/>
        <v>-224</v>
      </c>
      <c r="K6038" s="391" t="str">
        <f t="shared" ca="1" si="359"/>
        <v>29,49</v>
      </c>
      <c r="L6038" s="379"/>
      <c r="O6038" s="379"/>
    </row>
    <row r="6039" spans="1:15">
      <c r="A6039" s="417" t="s">
        <v>2155</v>
      </c>
      <c r="B6039" s="417" t="s">
        <v>18460</v>
      </c>
      <c r="C6039" s="417" t="s">
        <v>2332</v>
      </c>
      <c r="D6039" s="417" t="s">
        <v>17177</v>
      </c>
      <c r="E6039" s="391">
        <v>3.15</v>
      </c>
      <c r="F6039" s="418">
        <v>44249</v>
      </c>
      <c r="G6039" s="417" t="s">
        <v>2286</v>
      </c>
      <c r="I6039" s="379">
        <f t="shared" ca="1" si="357"/>
        <v>-322</v>
      </c>
      <c r="J6039" s="379">
        <f t="shared" ca="1" si="358"/>
        <v>-224</v>
      </c>
      <c r="K6039" s="391" t="str">
        <f t="shared" ca="1" si="359"/>
        <v>30,24</v>
      </c>
      <c r="L6039" s="379"/>
      <c r="O6039" s="379"/>
    </row>
    <row r="6040" spans="1:15">
      <c r="A6040" s="417" t="s">
        <v>2155</v>
      </c>
      <c r="B6040" s="417" t="s">
        <v>4118</v>
      </c>
      <c r="C6040" s="417" t="s">
        <v>2332</v>
      </c>
      <c r="D6040" s="417" t="s">
        <v>12146</v>
      </c>
      <c r="E6040" s="391">
        <v>0.62</v>
      </c>
      <c r="F6040" s="418">
        <v>44270</v>
      </c>
      <c r="G6040" s="417" t="s">
        <v>2286</v>
      </c>
      <c r="I6040" s="379">
        <f t="shared" ca="1" si="357"/>
        <v>-301</v>
      </c>
      <c r="J6040" s="379">
        <f t="shared" ca="1" si="358"/>
        <v>-209</v>
      </c>
      <c r="K6040" s="391" t="str">
        <f t="shared" ca="1" si="359"/>
        <v>18,49</v>
      </c>
      <c r="L6040" s="379"/>
      <c r="O6040" s="379"/>
    </row>
    <row r="6041" spans="1:15">
      <c r="A6041" s="417" t="s">
        <v>2155</v>
      </c>
      <c r="B6041" s="417" t="s">
        <v>4119</v>
      </c>
      <c r="C6041" s="417" t="s">
        <v>2332</v>
      </c>
      <c r="D6041" s="417" t="s">
        <v>9893</v>
      </c>
      <c r="E6041" s="391">
        <v>0.94</v>
      </c>
      <c r="F6041" s="418">
        <v>44270</v>
      </c>
      <c r="G6041" s="417" t="s">
        <v>2286</v>
      </c>
      <c r="I6041" s="379">
        <f t="shared" ca="1" si="357"/>
        <v>-301</v>
      </c>
      <c r="J6041" s="379">
        <f t="shared" ca="1" si="358"/>
        <v>-209</v>
      </c>
      <c r="K6041" s="391" t="str">
        <f t="shared" ca="1" si="359"/>
        <v>18,74</v>
      </c>
      <c r="L6041" s="379"/>
      <c r="O6041" s="379"/>
    </row>
    <row r="6042" spans="1:15">
      <c r="A6042" s="417" t="s">
        <v>2155</v>
      </c>
      <c r="B6042" s="417" t="s">
        <v>12210</v>
      </c>
      <c r="C6042" s="417" t="s">
        <v>2332</v>
      </c>
      <c r="D6042" s="417" t="s">
        <v>9896</v>
      </c>
      <c r="E6042" s="391">
        <v>7.69</v>
      </c>
      <c r="F6042" s="418">
        <v>44270</v>
      </c>
      <c r="G6042" s="417" t="s">
        <v>2286</v>
      </c>
      <c r="I6042" s="379">
        <f t="shared" ca="1" si="357"/>
        <v>-301</v>
      </c>
      <c r="J6042" s="379">
        <f t="shared" ca="1" si="358"/>
        <v>-209</v>
      </c>
      <c r="K6042" s="391" t="str">
        <f t="shared" ca="1" si="359"/>
        <v>19,74</v>
      </c>
      <c r="L6042" s="379"/>
      <c r="O6042" s="379"/>
    </row>
    <row r="6043" spans="1:15">
      <c r="A6043" s="417" t="s">
        <v>2155</v>
      </c>
      <c r="B6043" s="417" t="s">
        <v>12211</v>
      </c>
      <c r="C6043" s="417" t="s">
        <v>2332</v>
      </c>
      <c r="D6043" s="417" t="s">
        <v>9897</v>
      </c>
      <c r="E6043" s="391">
        <v>3.9</v>
      </c>
      <c r="F6043" s="418">
        <v>44270</v>
      </c>
      <c r="G6043" s="417" t="s">
        <v>2286</v>
      </c>
      <c r="I6043" s="379">
        <f t="shared" ca="1" si="357"/>
        <v>-301</v>
      </c>
      <c r="J6043" s="379">
        <f t="shared" ca="1" si="358"/>
        <v>-209</v>
      </c>
      <c r="K6043" s="391" t="str">
        <f t="shared" ca="1" si="359"/>
        <v>20,24</v>
      </c>
      <c r="L6043" s="379"/>
      <c r="O6043" s="379"/>
    </row>
    <row r="6044" spans="1:15">
      <c r="A6044" s="417" t="s">
        <v>2155</v>
      </c>
      <c r="B6044" s="417" t="s">
        <v>4120</v>
      </c>
      <c r="C6044" s="417" t="s">
        <v>2332</v>
      </c>
      <c r="D6044" s="417" t="s">
        <v>9898</v>
      </c>
      <c r="E6044" s="391">
        <v>1.1200000000000001</v>
      </c>
      <c r="F6044" s="418">
        <v>44270</v>
      </c>
      <c r="G6044" s="417" t="s">
        <v>2286</v>
      </c>
      <c r="I6044" s="379">
        <f t="shared" ca="1" si="357"/>
        <v>-301</v>
      </c>
      <c r="J6044" s="379">
        <f t="shared" ca="1" si="358"/>
        <v>-209</v>
      </c>
      <c r="K6044" s="391" t="str">
        <f t="shared" ca="1" si="359"/>
        <v>20,49</v>
      </c>
      <c r="L6044" s="379"/>
      <c r="O6044" s="379"/>
    </row>
    <row r="6045" spans="1:15">
      <c r="A6045" s="417" t="s">
        <v>2155</v>
      </c>
      <c r="B6045" s="417" t="s">
        <v>8228</v>
      </c>
      <c r="C6045" s="417" t="s">
        <v>2332</v>
      </c>
      <c r="D6045" s="417" t="s">
        <v>9900</v>
      </c>
      <c r="E6045" s="391">
        <v>0.79</v>
      </c>
      <c r="F6045" s="418">
        <v>44270</v>
      </c>
      <c r="G6045" s="417" t="s">
        <v>2286</v>
      </c>
      <c r="I6045" s="379">
        <f t="shared" ca="1" si="357"/>
        <v>-301</v>
      </c>
      <c r="J6045" s="379">
        <f t="shared" ca="1" si="358"/>
        <v>-209</v>
      </c>
      <c r="K6045" s="391" t="str">
        <f t="shared" ca="1" si="359"/>
        <v>20,99</v>
      </c>
      <c r="L6045" s="379"/>
      <c r="O6045" s="379"/>
    </row>
    <row r="6046" spans="1:15">
      <c r="A6046" s="417" t="s">
        <v>2155</v>
      </c>
      <c r="B6046" s="417" t="s">
        <v>12212</v>
      </c>
      <c r="C6046" s="417" t="s">
        <v>2332</v>
      </c>
      <c r="D6046" s="417" t="s">
        <v>9901</v>
      </c>
      <c r="E6046" s="391">
        <v>9.25</v>
      </c>
      <c r="F6046" s="418">
        <v>44270</v>
      </c>
      <c r="G6046" s="417" t="s">
        <v>2286</v>
      </c>
      <c r="I6046" s="379">
        <f t="shared" ca="1" si="357"/>
        <v>-301</v>
      </c>
      <c r="J6046" s="379">
        <f t="shared" ca="1" si="358"/>
        <v>-209</v>
      </c>
      <c r="K6046" s="391" t="str">
        <f t="shared" ca="1" si="359"/>
        <v>21,24</v>
      </c>
      <c r="L6046" s="379"/>
      <c r="O6046" s="379"/>
    </row>
    <row r="6047" spans="1:15">
      <c r="A6047" s="417" t="s">
        <v>2155</v>
      </c>
      <c r="B6047" s="417" t="s">
        <v>12213</v>
      </c>
      <c r="C6047" s="417" t="s">
        <v>2332</v>
      </c>
      <c r="D6047" s="417" t="s">
        <v>12127</v>
      </c>
      <c r="E6047" s="391">
        <v>10.18</v>
      </c>
      <c r="F6047" s="418">
        <v>44270</v>
      </c>
      <c r="G6047" s="417" t="s">
        <v>2286</v>
      </c>
      <c r="I6047" s="379">
        <f t="shared" ca="1" si="357"/>
        <v>-301</v>
      </c>
      <c r="J6047" s="379">
        <f t="shared" ca="1" si="358"/>
        <v>-209</v>
      </c>
      <c r="K6047" s="391" t="str">
        <f t="shared" ca="1" si="359"/>
        <v>21,74</v>
      </c>
      <c r="L6047" s="379"/>
      <c r="O6047" s="379"/>
    </row>
    <row r="6048" spans="1:15">
      <c r="A6048" s="417" t="s">
        <v>2155</v>
      </c>
      <c r="B6048" s="417" t="s">
        <v>12214</v>
      </c>
      <c r="C6048" s="417" t="s">
        <v>2332</v>
      </c>
      <c r="D6048" s="417" t="s">
        <v>9904</v>
      </c>
      <c r="E6048" s="391">
        <v>1.1000000000000001</v>
      </c>
      <c r="F6048" s="418">
        <v>44270</v>
      </c>
      <c r="G6048" s="417" t="s">
        <v>2286</v>
      </c>
      <c r="I6048" s="379">
        <f t="shared" ca="1" si="357"/>
        <v>-301</v>
      </c>
      <c r="J6048" s="379">
        <f t="shared" ca="1" si="358"/>
        <v>-209</v>
      </c>
      <c r="K6048" s="391" t="str">
        <f t="shared" ca="1" si="359"/>
        <v>21,99</v>
      </c>
      <c r="L6048" s="379"/>
      <c r="O6048" s="379"/>
    </row>
    <row r="6049" spans="1:15">
      <c r="A6049" s="417" t="s">
        <v>2155</v>
      </c>
      <c r="B6049" s="417" t="s">
        <v>12215</v>
      </c>
      <c r="C6049" s="417" t="s">
        <v>2332</v>
      </c>
      <c r="D6049" s="417" t="s">
        <v>9903</v>
      </c>
      <c r="E6049" s="391">
        <v>0.59</v>
      </c>
      <c r="F6049" s="418">
        <v>44270</v>
      </c>
      <c r="G6049" s="417" t="s">
        <v>2286</v>
      </c>
      <c r="I6049" s="379">
        <f t="shared" ca="1" si="357"/>
        <v>-301</v>
      </c>
      <c r="J6049" s="379">
        <f t="shared" ca="1" si="358"/>
        <v>-209</v>
      </c>
      <c r="K6049" s="391" t="str">
        <f t="shared" ca="1" si="359"/>
        <v>22,24</v>
      </c>
      <c r="L6049" s="379"/>
      <c r="O6049" s="379"/>
    </row>
    <row r="6050" spans="1:15">
      <c r="A6050" s="417" t="s">
        <v>2155</v>
      </c>
      <c r="B6050" s="417" t="s">
        <v>12216</v>
      </c>
      <c r="C6050" s="417" t="s">
        <v>2332</v>
      </c>
      <c r="D6050" s="417" t="s">
        <v>9907</v>
      </c>
      <c r="E6050" s="391">
        <v>10.71</v>
      </c>
      <c r="F6050" s="418">
        <v>44270</v>
      </c>
      <c r="G6050" s="417" t="s">
        <v>2286</v>
      </c>
      <c r="I6050" s="379">
        <f t="shared" ca="1" si="357"/>
        <v>-301</v>
      </c>
      <c r="J6050" s="379">
        <f t="shared" ca="1" si="358"/>
        <v>-209</v>
      </c>
      <c r="K6050" s="391" t="str">
        <f t="shared" ca="1" si="359"/>
        <v>22,74</v>
      </c>
      <c r="L6050" s="379"/>
      <c r="O6050" s="379"/>
    </row>
    <row r="6051" spans="1:15">
      <c r="A6051" s="417" t="s">
        <v>2155</v>
      </c>
      <c r="B6051" s="417" t="s">
        <v>18461</v>
      </c>
      <c r="C6051" s="417" t="s">
        <v>2332</v>
      </c>
      <c r="D6051" s="417" t="s">
        <v>9912</v>
      </c>
      <c r="E6051" s="391">
        <v>0.74</v>
      </c>
      <c r="F6051" s="418">
        <v>44270</v>
      </c>
      <c r="G6051" s="417" t="s">
        <v>2286</v>
      </c>
      <c r="I6051" s="379">
        <f t="shared" ca="1" si="357"/>
        <v>-301</v>
      </c>
      <c r="J6051" s="379">
        <f t="shared" ca="1" si="358"/>
        <v>-209</v>
      </c>
      <c r="K6051" s="391" t="str">
        <f t="shared" ca="1" si="359"/>
        <v>24,24</v>
      </c>
      <c r="L6051" s="379"/>
      <c r="O6051" s="379"/>
    </row>
    <row r="6052" spans="1:15">
      <c r="A6052" s="417" t="s">
        <v>2155</v>
      </c>
      <c r="B6052" s="417" t="s">
        <v>18462</v>
      </c>
      <c r="C6052" s="417" t="s">
        <v>2332</v>
      </c>
      <c r="D6052" s="417" t="s">
        <v>9913</v>
      </c>
      <c r="E6052" s="391">
        <v>1</v>
      </c>
      <c r="F6052" s="418">
        <v>44270</v>
      </c>
      <c r="G6052" s="417" t="s">
        <v>2286</v>
      </c>
      <c r="I6052" s="379">
        <f t="shared" ca="1" si="357"/>
        <v>-301</v>
      </c>
      <c r="J6052" s="379">
        <f t="shared" ca="1" si="358"/>
        <v>-209</v>
      </c>
      <c r="K6052" s="391" t="str">
        <f t="shared" ca="1" si="359"/>
        <v>25,24</v>
      </c>
      <c r="L6052" s="379"/>
      <c r="O6052" s="379"/>
    </row>
    <row r="6053" spans="1:15">
      <c r="A6053" s="417" t="s">
        <v>2155</v>
      </c>
      <c r="B6053" s="417" t="s">
        <v>18463</v>
      </c>
      <c r="C6053" s="417" t="s">
        <v>2332</v>
      </c>
      <c r="D6053" s="417" t="s">
        <v>9916</v>
      </c>
      <c r="E6053" s="391">
        <v>1.1000000000000001</v>
      </c>
      <c r="F6053" s="418">
        <v>44270</v>
      </c>
      <c r="G6053" s="417" t="s">
        <v>2286</v>
      </c>
      <c r="I6053" s="379">
        <f t="shared" ca="1" si="357"/>
        <v>-301</v>
      </c>
      <c r="J6053" s="379">
        <f t="shared" ca="1" si="358"/>
        <v>-209</v>
      </c>
      <c r="K6053" s="391" t="str">
        <f t="shared" ca="1" si="359"/>
        <v>25,74</v>
      </c>
      <c r="L6053" s="379"/>
      <c r="O6053" s="379"/>
    </row>
    <row r="6054" spans="1:15">
      <c r="A6054" s="417" t="s">
        <v>2155</v>
      </c>
      <c r="B6054" s="417" t="s">
        <v>18464</v>
      </c>
      <c r="C6054" s="417" t="s">
        <v>2332</v>
      </c>
      <c r="D6054" s="417" t="s">
        <v>9917</v>
      </c>
      <c r="E6054" s="391">
        <v>1.3</v>
      </c>
      <c r="F6054" s="418">
        <v>44270</v>
      </c>
      <c r="G6054" s="417" t="s">
        <v>2286</v>
      </c>
      <c r="I6054" s="379">
        <f t="shared" ca="1" si="357"/>
        <v>-301</v>
      </c>
      <c r="J6054" s="379">
        <f t="shared" ca="1" si="358"/>
        <v>-209</v>
      </c>
      <c r="K6054" s="391" t="str">
        <f t="shared" ca="1" si="359"/>
        <v>26,24</v>
      </c>
      <c r="L6054" s="379"/>
      <c r="O6054" s="379"/>
    </row>
    <row r="6055" spans="1:15">
      <c r="A6055" s="417" t="s">
        <v>2155</v>
      </c>
      <c r="B6055" s="417" t="s">
        <v>18465</v>
      </c>
      <c r="C6055" s="417" t="s">
        <v>2332</v>
      </c>
      <c r="D6055" s="417" t="s">
        <v>18466</v>
      </c>
      <c r="E6055" s="391">
        <v>1.7</v>
      </c>
      <c r="F6055" s="418">
        <v>44270</v>
      </c>
      <c r="G6055" s="417" t="s">
        <v>2286</v>
      </c>
      <c r="I6055" s="379">
        <f t="shared" ca="1" si="357"/>
        <v>-301</v>
      </c>
      <c r="J6055" s="379">
        <f t="shared" ca="1" si="358"/>
        <v>-209</v>
      </c>
      <c r="K6055" s="391" t="str">
        <f t="shared" ca="1" si="359"/>
        <v>27,24</v>
      </c>
      <c r="L6055" s="379"/>
      <c r="O6055" s="379"/>
    </row>
    <row r="6056" spans="1:15">
      <c r="A6056" s="417" t="s">
        <v>2155</v>
      </c>
      <c r="B6056" s="417" t="s">
        <v>18467</v>
      </c>
      <c r="C6056" s="417" t="s">
        <v>2332</v>
      </c>
      <c r="D6056" s="417" t="s">
        <v>17171</v>
      </c>
      <c r="E6056" s="391">
        <v>2.11</v>
      </c>
      <c r="F6056" s="418">
        <v>44270</v>
      </c>
      <c r="G6056" s="417" t="s">
        <v>2286</v>
      </c>
      <c r="I6056" s="379">
        <f t="shared" ca="1" si="357"/>
        <v>-301</v>
      </c>
      <c r="J6056" s="379">
        <f t="shared" ca="1" si="358"/>
        <v>-209</v>
      </c>
      <c r="K6056" s="391" t="str">
        <f t="shared" ca="1" si="359"/>
        <v>28,24</v>
      </c>
      <c r="L6056" s="379"/>
      <c r="O6056" s="379"/>
    </row>
    <row r="6057" spans="1:15">
      <c r="A6057" s="417" t="s">
        <v>2155</v>
      </c>
      <c r="B6057" s="417" t="s">
        <v>17906</v>
      </c>
      <c r="C6057" s="417" t="s">
        <v>2332</v>
      </c>
      <c r="D6057" s="417" t="s">
        <v>17173</v>
      </c>
      <c r="E6057" s="391">
        <v>2.14</v>
      </c>
      <c r="F6057" s="418">
        <v>44270</v>
      </c>
      <c r="G6057" s="417" t="s">
        <v>2286</v>
      </c>
      <c r="I6057" s="379">
        <f t="shared" ca="1" si="357"/>
        <v>-301</v>
      </c>
      <c r="J6057" s="379">
        <f t="shared" ca="1" si="358"/>
        <v>-209</v>
      </c>
      <c r="K6057" s="391" t="str">
        <f t="shared" ca="1" si="359"/>
        <v>28,74</v>
      </c>
      <c r="L6057" s="379"/>
      <c r="O6057" s="379"/>
    </row>
    <row r="6058" spans="1:15">
      <c r="A6058" s="417" t="s">
        <v>2155</v>
      </c>
      <c r="B6058" s="417" t="s">
        <v>8229</v>
      </c>
      <c r="C6058" s="417" t="s">
        <v>2332</v>
      </c>
      <c r="D6058" s="417" t="s">
        <v>5458</v>
      </c>
      <c r="E6058" s="391">
        <v>8.09</v>
      </c>
      <c r="F6058" s="418">
        <v>44305</v>
      </c>
      <c r="G6058" s="417" t="s">
        <v>2286</v>
      </c>
      <c r="I6058" s="379">
        <f t="shared" ca="1" si="357"/>
        <v>-266</v>
      </c>
      <c r="J6058" s="379">
        <f t="shared" ca="1" si="358"/>
        <v>-185</v>
      </c>
      <c r="K6058" s="391" t="str">
        <f t="shared" ca="1" si="359"/>
        <v>19,61</v>
      </c>
      <c r="L6058" s="379"/>
      <c r="O6058" s="379"/>
    </row>
    <row r="6059" spans="1:15">
      <c r="A6059" s="417" t="s">
        <v>2155</v>
      </c>
      <c r="B6059" s="417" t="s">
        <v>8230</v>
      </c>
      <c r="C6059" s="417" t="s">
        <v>2332</v>
      </c>
      <c r="D6059" s="417" t="s">
        <v>5457</v>
      </c>
      <c r="E6059" s="391">
        <v>10.47</v>
      </c>
      <c r="F6059" s="418">
        <v>44305</v>
      </c>
      <c r="G6059" s="417" t="s">
        <v>2286</v>
      </c>
      <c r="I6059" s="379">
        <f t="shared" ca="1" si="357"/>
        <v>-266</v>
      </c>
      <c r="J6059" s="379">
        <f t="shared" ca="1" si="358"/>
        <v>-185</v>
      </c>
      <c r="K6059" s="391" t="str">
        <f t="shared" ca="1" si="359"/>
        <v>20,11</v>
      </c>
      <c r="L6059" s="379"/>
      <c r="O6059" s="379"/>
    </row>
    <row r="6060" spans="1:15">
      <c r="A6060" s="417" t="s">
        <v>2155</v>
      </c>
      <c r="B6060" s="417" t="s">
        <v>8231</v>
      </c>
      <c r="C6060" s="417" t="s">
        <v>2332</v>
      </c>
      <c r="D6060" s="417" t="s">
        <v>4775</v>
      </c>
      <c r="E6060" s="391">
        <v>1.5</v>
      </c>
      <c r="F6060" s="418">
        <v>44305</v>
      </c>
      <c r="G6060" s="417" t="s">
        <v>2286</v>
      </c>
      <c r="I6060" s="379">
        <f t="shared" ca="1" si="357"/>
        <v>-266</v>
      </c>
      <c r="J6060" s="379">
        <f t="shared" ca="1" si="358"/>
        <v>-185</v>
      </c>
      <c r="K6060" s="391" t="str">
        <f t="shared" ca="1" si="359"/>
        <v>21,61</v>
      </c>
      <c r="L6060" s="379"/>
      <c r="O6060" s="379"/>
    </row>
    <row r="6061" spans="1:15">
      <c r="A6061" s="417" t="s">
        <v>2155</v>
      </c>
      <c r="B6061" s="417" t="s">
        <v>4121</v>
      </c>
      <c r="C6061" s="417" t="s">
        <v>2332</v>
      </c>
      <c r="D6061" s="417" t="s">
        <v>12217</v>
      </c>
      <c r="E6061" s="391">
        <v>1.19</v>
      </c>
      <c r="F6061" s="418">
        <v>44701</v>
      </c>
      <c r="G6061" s="417" t="s">
        <v>2286</v>
      </c>
      <c r="I6061" s="379">
        <f t="shared" ca="1" si="357"/>
        <v>130</v>
      </c>
      <c r="J6061" s="379">
        <f t="shared" ca="1" si="358"/>
        <v>90</v>
      </c>
      <c r="K6061" s="391" t="str">
        <f t="shared" ca="1" si="359"/>
        <v>11,74</v>
      </c>
      <c r="L6061" s="379"/>
      <c r="O6061" s="379"/>
    </row>
    <row r="6062" spans="1:15">
      <c r="A6062" s="417" t="s">
        <v>2155</v>
      </c>
      <c r="B6062" s="417" t="s">
        <v>4123</v>
      </c>
      <c r="C6062" s="417" t="s">
        <v>2332</v>
      </c>
      <c r="D6062" s="417" t="s">
        <v>12158</v>
      </c>
      <c r="E6062" s="391">
        <v>1.1499999999999999</v>
      </c>
      <c r="F6062" s="418">
        <v>44729</v>
      </c>
      <c r="G6062" s="417" t="s">
        <v>2286</v>
      </c>
      <c r="I6062" s="379">
        <f t="shared" ca="1" si="357"/>
        <v>158</v>
      </c>
      <c r="J6062" s="379">
        <f t="shared" ca="1" si="358"/>
        <v>109</v>
      </c>
      <c r="K6062" s="391" t="str">
        <f t="shared" ca="1" si="359"/>
        <v>14,74</v>
      </c>
      <c r="L6062" s="379"/>
      <c r="O6062" s="379"/>
    </row>
    <row r="6063" spans="1:15">
      <c r="A6063" s="417" t="s">
        <v>2155</v>
      </c>
      <c r="B6063" s="417" t="s">
        <v>4124</v>
      </c>
      <c r="C6063" s="417" t="s">
        <v>2332</v>
      </c>
      <c r="D6063" s="417" t="s">
        <v>9896</v>
      </c>
      <c r="E6063" s="391">
        <v>7.8</v>
      </c>
      <c r="F6063" s="418">
        <v>44729</v>
      </c>
      <c r="G6063" s="417" t="s">
        <v>2286</v>
      </c>
      <c r="I6063" s="379">
        <f t="shared" ca="1" si="357"/>
        <v>158</v>
      </c>
      <c r="J6063" s="379">
        <f t="shared" ca="1" si="358"/>
        <v>109</v>
      </c>
      <c r="K6063" s="391" t="str">
        <f t="shared" ca="1" si="359"/>
        <v>19,74</v>
      </c>
      <c r="L6063" s="379"/>
      <c r="O6063" s="379"/>
    </row>
    <row r="6064" spans="1:15">
      <c r="A6064" s="417" t="s">
        <v>2155</v>
      </c>
      <c r="B6064" s="417" t="s">
        <v>18468</v>
      </c>
      <c r="C6064" s="417" t="s">
        <v>2332</v>
      </c>
      <c r="D6064" s="417" t="s">
        <v>2753</v>
      </c>
      <c r="E6064" s="391">
        <v>2</v>
      </c>
      <c r="F6064" s="418">
        <v>44365</v>
      </c>
      <c r="G6064" s="417" t="s">
        <v>2286</v>
      </c>
      <c r="I6064" s="379">
        <f t="shared" ca="1" si="357"/>
        <v>-206</v>
      </c>
      <c r="J6064" s="379">
        <f t="shared" ca="1" si="358"/>
        <v>-144</v>
      </c>
      <c r="K6064" s="391" t="str">
        <f t="shared" ca="1" si="359"/>
        <v>28,50</v>
      </c>
      <c r="L6064" s="379"/>
      <c r="O6064" s="379"/>
    </row>
    <row r="6065" spans="1:15">
      <c r="A6065" s="417" t="s">
        <v>2155</v>
      </c>
      <c r="B6065" s="417" t="s">
        <v>4125</v>
      </c>
      <c r="C6065" s="417" t="s">
        <v>2332</v>
      </c>
      <c r="D6065" s="417" t="s">
        <v>12146</v>
      </c>
      <c r="E6065" s="391">
        <v>3</v>
      </c>
      <c r="F6065" s="418">
        <v>44456</v>
      </c>
      <c r="G6065" s="417" t="s">
        <v>2286</v>
      </c>
      <c r="I6065" s="379">
        <f t="shared" ca="1" si="357"/>
        <v>-115</v>
      </c>
      <c r="J6065" s="379">
        <f t="shared" ca="1" si="358"/>
        <v>-80</v>
      </c>
      <c r="K6065" s="391" t="str">
        <f t="shared" ca="1" si="359"/>
        <v>18,49</v>
      </c>
      <c r="L6065" s="379"/>
      <c r="O6065" s="379"/>
    </row>
    <row r="6066" spans="1:15">
      <c r="A6066" s="417" t="s">
        <v>2155</v>
      </c>
      <c r="B6066" s="417" t="s">
        <v>17211</v>
      </c>
      <c r="C6066" s="417" t="s">
        <v>2332</v>
      </c>
      <c r="D6066" s="417" t="s">
        <v>9917</v>
      </c>
      <c r="E6066" s="391">
        <v>3</v>
      </c>
      <c r="F6066" s="418">
        <v>44519</v>
      </c>
      <c r="G6066" s="417" t="s">
        <v>2286</v>
      </c>
      <c r="I6066" s="379">
        <f t="shared" ca="1" si="357"/>
        <v>-52</v>
      </c>
      <c r="J6066" s="379">
        <f t="shared" ca="1" si="358"/>
        <v>-38</v>
      </c>
      <c r="K6066" s="391" t="str">
        <f t="shared" ca="1" si="359"/>
        <v>26,24</v>
      </c>
      <c r="L6066" s="379"/>
      <c r="O6066" s="379"/>
    </row>
    <row r="6067" spans="1:15">
      <c r="A6067" s="417" t="s">
        <v>2155</v>
      </c>
      <c r="B6067" s="417" t="s">
        <v>12218</v>
      </c>
      <c r="C6067" s="417" t="s">
        <v>2332</v>
      </c>
      <c r="D6067" s="417" t="s">
        <v>4776</v>
      </c>
      <c r="E6067" s="391">
        <v>3</v>
      </c>
      <c r="F6067" s="418">
        <v>44547</v>
      </c>
      <c r="G6067" s="417" t="s">
        <v>2286</v>
      </c>
      <c r="I6067" s="379">
        <f t="shared" ca="1" si="357"/>
        <v>-24</v>
      </c>
      <c r="J6067" s="379">
        <f t="shared" ca="1" si="358"/>
        <v>-18</v>
      </c>
      <c r="K6067" s="391" t="str">
        <f t="shared" ca="1" si="359"/>
        <v>21,86</v>
      </c>
      <c r="L6067" s="379"/>
      <c r="O6067" s="379"/>
    </row>
    <row r="6068" spans="1:15">
      <c r="A6068" s="417" t="s">
        <v>2155</v>
      </c>
      <c r="B6068" s="417" t="s">
        <v>12219</v>
      </c>
      <c r="C6068" s="417" t="s">
        <v>2332</v>
      </c>
      <c r="D6068" s="417" t="s">
        <v>4781</v>
      </c>
      <c r="E6068" s="391">
        <v>1.31</v>
      </c>
      <c r="F6068" s="418">
        <v>44547</v>
      </c>
      <c r="G6068" s="417" t="s">
        <v>2286</v>
      </c>
      <c r="I6068" s="379">
        <f t="shared" ca="1" si="357"/>
        <v>-24</v>
      </c>
      <c r="J6068" s="379">
        <f t="shared" ca="1" si="358"/>
        <v>-18</v>
      </c>
      <c r="K6068" s="391" t="str">
        <f t="shared" ca="1" si="359"/>
        <v>26,61</v>
      </c>
      <c r="L6068" s="379"/>
      <c r="O6068" s="379"/>
    </row>
    <row r="6069" spans="1:15">
      <c r="A6069" s="417" t="s">
        <v>86</v>
      </c>
      <c r="B6069" s="417" t="s">
        <v>4126</v>
      </c>
      <c r="C6069" s="417" t="s">
        <v>2281</v>
      </c>
      <c r="D6069" s="417" t="s">
        <v>3620</v>
      </c>
      <c r="E6069" s="391">
        <v>10.26</v>
      </c>
      <c r="F6069" s="418">
        <v>44214</v>
      </c>
      <c r="G6069" s="417" t="s">
        <v>2283</v>
      </c>
      <c r="I6069" s="379">
        <f t="shared" ca="1" si="357"/>
        <v>-357</v>
      </c>
      <c r="J6069" s="379">
        <f t="shared" ca="1" si="358"/>
        <v>-247</v>
      </c>
      <c r="K6069" s="391" t="str">
        <f t="shared" ca="1" si="359"/>
        <v>64,00</v>
      </c>
      <c r="L6069" s="379"/>
      <c r="O6069" s="379"/>
    </row>
    <row r="6070" spans="1:15">
      <c r="A6070" s="417" t="s">
        <v>2155</v>
      </c>
      <c r="B6070" s="417" t="s">
        <v>4127</v>
      </c>
      <c r="C6070" s="417" t="s">
        <v>2281</v>
      </c>
      <c r="D6070" s="417" t="s">
        <v>3588</v>
      </c>
      <c r="E6070" s="391">
        <v>11.46</v>
      </c>
      <c r="F6070" s="418">
        <v>44214</v>
      </c>
      <c r="G6070" s="417" t="s">
        <v>2286</v>
      </c>
      <c r="I6070" s="379">
        <f t="shared" ca="1" si="357"/>
        <v>-357</v>
      </c>
      <c r="J6070" s="379">
        <f t="shared" ca="1" si="358"/>
        <v>-247</v>
      </c>
      <c r="K6070" s="391" t="str">
        <f t="shared" ca="1" si="359"/>
        <v>64,50</v>
      </c>
      <c r="L6070" s="379"/>
      <c r="O6070" s="379"/>
    </row>
    <row r="6071" spans="1:15">
      <c r="A6071" s="417" t="s">
        <v>2155</v>
      </c>
      <c r="B6071" s="417" t="s">
        <v>4128</v>
      </c>
      <c r="C6071" s="417" t="s">
        <v>2281</v>
      </c>
      <c r="D6071" s="417" t="s">
        <v>3606</v>
      </c>
      <c r="E6071" s="391">
        <v>6.86</v>
      </c>
      <c r="F6071" s="418">
        <v>44214</v>
      </c>
      <c r="G6071" s="417" t="s">
        <v>2283</v>
      </c>
      <c r="I6071" s="379">
        <f t="shared" ca="1" si="357"/>
        <v>-357</v>
      </c>
      <c r="J6071" s="379">
        <f t="shared" ca="1" si="358"/>
        <v>-247</v>
      </c>
      <c r="K6071" s="391" t="str">
        <f t="shared" ca="1" si="359"/>
        <v>68,00</v>
      </c>
      <c r="L6071" s="379"/>
      <c r="O6071" s="379"/>
    </row>
    <row r="6072" spans="1:15">
      <c r="A6072" s="417" t="s">
        <v>2155</v>
      </c>
      <c r="B6072" s="417" t="s">
        <v>4129</v>
      </c>
      <c r="C6072" s="417" t="s">
        <v>2281</v>
      </c>
      <c r="D6072" s="417" t="s">
        <v>3608</v>
      </c>
      <c r="E6072" s="391">
        <v>4</v>
      </c>
      <c r="F6072" s="418">
        <v>44214</v>
      </c>
      <c r="G6072" s="417" t="s">
        <v>2283</v>
      </c>
      <c r="I6072" s="379">
        <f t="shared" ca="1" si="357"/>
        <v>-357</v>
      </c>
      <c r="J6072" s="379">
        <f t="shared" ca="1" si="358"/>
        <v>-247</v>
      </c>
      <c r="K6072" s="391" t="str">
        <f t="shared" ca="1" si="359"/>
        <v>70,00</v>
      </c>
      <c r="L6072" s="379"/>
      <c r="O6072" s="379"/>
    </row>
    <row r="6073" spans="1:15">
      <c r="A6073" s="417" t="s">
        <v>2155</v>
      </c>
      <c r="B6073" s="417" t="s">
        <v>4130</v>
      </c>
      <c r="C6073" s="417" t="s">
        <v>2281</v>
      </c>
      <c r="D6073" s="417" t="s">
        <v>3594</v>
      </c>
      <c r="E6073" s="391">
        <v>4.0199999999999996</v>
      </c>
      <c r="F6073" s="418">
        <v>44214</v>
      </c>
      <c r="G6073" s="417" t="s">
        <v>2286</v>
      </c>
      <c r="I6073" s="379">
        <f t="shared" ca="1" si="357"/>
        <v>-357</v>
      </c>
      <c r="J6073" s="379">
        <f t="shared" ca="1" si="358"/>
        <v>-247</v>
      </c>
      <c r="K6073" s="391" t="str">
        <f t="shared" ca="1" si="359"/>
        <v>72,50</v>
      </c>
      <c r="L6073" s="379"/>
      <c r="O6073" s="379"/>
    </row>
    <row r="6074" spans="1:15">
      <c r="A6074" s="417" t="s">
        <v>2155</v>
      </c>
      <c r="B6074" s="417" t="s">
        <v>4131</v>
      </c>
      <c r="C6074" s="417" t="s">
        <v>2281</v>
      </c>
      <c r="D6074" s="417" t="s">
        <v>3611</v>
      </c>
      <c r="E6074" s="391">
        <v>5.28</v>
      </c>
      <c r="F6074" s="418">
        <v>44214</v>
      </c>
      <c r="G6074" s="417" t="s">
        <v>2283</v>
      </c>
      <c r="I6074" s="379">
        <f t="shared" ca="1" si="357"/>
        <v>-357</v>
      </c>
      <c r="J6074" s="379">
        <f t="shared" ca="1" si="358"/>
        <v>-247</v>
      </c>
      <c r="K6074" s="391" t="str">
        <f t="shared" ca="1" si="359"/>
        <v>73,00</v>
      </c>
      <c r="L6074" s="379"/>
      <c r="O6074" s="379"/>
    </row>
    <row r="6075" spans="1:15">
      <c r="A6075" s="417" t="s">
        <v>2155</v>
      </c>
      <c r="B6075" s="417" t="s">
        <v>4132</v>
      </c>
      <c r="C6075" s="417" t="s">
        <v>2281</v>
      </c>
      <c r="D6075" s="417" t="s">
        <v>3209</v>
      </c>
      <c r="E6075" s="391">
        <v>2.1</v>
      </c>
      <c r="F6075" s="418">
        <v>44214</v>
      </c>
      <c r="G6075" s="417" t="s">
        <v>2283</v>
      </c>
      <c r="I6075" s="379">
        <f t="shared" ca="1" si="357"/>
        <v>-357</v>
      </c>
      <c r="J6075" s="379">
        <f t="shared" ca="1" si="358"/>
        <v>-247</v>
      </c>
      <c r="K6075" s="391" t="str">
        <f t="shared" ca="1" si="359"/>
        <v>76,00</v>
      </c>
      <c r="L6075" s="379"/>
      <c r="O6075" s="379"/>
    </row>
    <row r="6076" spans="1:15">
      <c r="A6076" s="417" t="s">
        <v>2155</v>
      </c>
      <c r="B6076" s="417" t="s">
        <v>12220</v>
      </c>
      <c r="C6076" s="417" t="s">
        <v>2281</v>
      </c>
      <c r="D6076" s="417" t="s">
        <v>3614</v>
      </c>
      <c r="E6076" s="391">
        <v>0.45</v>
      </c>
      <c r="F6076" s="418">
        <v>44214</v>
      </c>
      <c r="G6076" s="417" t="s">
        <v>2283</v>
      </c>
      <c r="I6076" s="379">
        <f t="shared" ca="1" si="357"/>
        <v>-357</v>
      </c>
      <c r="J6076" s="379">
        <f t="shared" ca="1" si="358"/>
        <v>-247</v>
      </c>
      <c r="K6076" s="391" t="str">
        <f t="shared" ca="1" si="359"/>
        <v>79,00</v>
      </c>
      <c r="L6076" s="379"/>
      <c r="O6076" s="379"/>
    </row>
    <row r="6077" spans="1:15">
      <c r="A6077" s="417" t="s">
        <v>2155</v>
      </c>
      <c r="B6077" s="417" t="s">
        <v>12221</v>
      </c>
      <c r="C6077" s="417" t="s">
        <v>2281</v>
      </c>
      <c r="D6077" s="417" t="s">
        <v>3616</v>
      </c>
      <c r="E6077" s="391">
        <v>0.65</v>
      </c>
      <c r="F6077" s="418">
        <v>44214</v>
      </c>
      <c r="G6077" s="417" t="s">
        <v>2283</v>
      </c>
      <c r="I6077" s="379">
        <f t="shared" ca="1" si="357"/>
        <v>-357</v>
      </c>
      <c r="J6077" s="379">
        <f t="shared" ca="1" si="358"/>
        <v>-247</v>
      </c>
      <c r="K6077" s="391" t="str">
        <f t="shared" ca="1" si="359"/>
        <v>85,00</v>
      </c>
      <c r="L6077" s="379"/>
      <c r="O6077" s="379"/>
    </row>
    <row r="6078" spans="1:15">
      <c r="A6078" s="417" t="s">
        <v>2155</v>
      </c>
      <c r="B6078" s="417" t="s">
        <v>4133</v>
      </c>
      <c r="C6078" s="417" t="s">
        <v>2281</v>
      </c>
      <c r="D6078" s="417" t="s">
        <v>3607</v>
      </c>
      <c r="E6078" s="391">
        <v>5.26</v>
      </c>
      <c r="F6078" s="418">
        <v>44249</v>
      </c>
      <c r="G6078" s="417" t="s">
        <v>2283</v>
      </c>
      <c r="I6078" s="379">
        <f t="shared" ca="1" si="357"/>
        <v>-322</v>
      </c>
      <c r="J6078" s="379">
        <f t="shared" ca="1" si="358"/>
        <v>-224</v>
      </c>
      <c r="K6078" s="391" t="str">
        <f t="shared" ca="1" si="359"/>
        <v>69,00</v>
      </c>
      <c r="L6078" s="379"/>
      <c r="O6078" s="379"/>
    </row>
    <row r="6079" spans="1:15">
      <c r="A6079" s="417" t="s">
        <v>2155</v>
      </c>
      <c r="B6079" s="417" t="s">
        <v>12222</v>
      </c>
      <c r="C6079" s="417" t="s">
        <v>2281</v>
      </c>
      <c r="D6079" s="417" t="s">
        <v>3213</v>
      </c>
      <c r="E6079" s="391">
        <v>2.1</v>
      </c>
      <c r="F6079" s="418">
        <v>44249</v>
      </c>
      <c r="G6079" s="417" t="s">
        <v>2283</v>
      </c>
      <c r="I6079" s="379">
        <f t="shared" ca="1" si="357"/>
        <v>-322</v>
      </c>
      <c r="J6079" s="379">
        <f t="shared" ca="1" si="358"/>
        <v>-224</v>
      </c>
      <c r="K6079" s="391" t="str">
        <f t="shared" ca="1" si="359"/>
        <v>84,00</v>
      </c>
      <c r="L6079" s="379"/>
      <c r="O6079" s="379"/>
    </row>
    <row r="6080" spans="1:15">
      <c r="A6080" s="417" t="s">
        <v>2155</v>
      </c>
      <c r="B6080" s="417" t="s">
        <v>4134</v>
      </c>
      <c r="C6080" s="417" t="s">
        <v>2281</v>
      </c>
      <c r="D6080" s="417" t="s">
        <v>3612</v>
      </c>
      <c r="E6080" s="391">
        <v>8</v>
      </c>
      <c r="F6080" s="418">
        <v>44270</v>
      </c>
      <c r="G6080" s="417" t="s">
        <v>2283</v>
      </c>
      <c r="I6080" s="379">
        <f t="shared" ca="1" si="357"/>
        <v>-301</v>
      </c>
      <c r="J6080" s="379">
        <f t="shared" ca="1" si="358"/>
        <v>-209</v>
      </c>
      <c r="K6080" s="391" t="str">
        <f t="shared" ca="1" si="359"/>
        <v>74,00</v>
      </c>
      <c r="L6080" s="379"/>
      <c r="O6080" s="379"/>
    </row>
    <row r="6081" spans="1:15">
      <c r="A6081" s="417" t="s">
        <v>2155</v>
      </c>
      <c r="B6081" s="417" t="s">
        <v>4135</v>
      </c>
      <c r="C6081" s="417" t="s">
        <v>2281</v>
      </c>
      <c r="D6081" s="417" t="s">
        <v>3585</v>
      </c>
      <c r="E6081" s="391">
        <v>3.2</v>
      </c>
      <c r="F6081" s="418">
        <v>44270</v>
      </c>
      <c r="G6081" s="417" t="s">
        <v>2286</v>
      </c>
      <c r="I6081" s="379">
        <f t="shared" ca="1" si="357"/>
        <v>-301</v>
      </c>
      <c r="J6081" s="379">
        <f t="shared" ca="1" si="358"/>
        <v>-209</v>
      </c>
      <c r="K6081" s="391" t="str">
        <f t="shared" ca="1" si="359"/>
        <v>78,50</v>
      </c>
      <c r="L6081" s="379"/>
      <c r="O6081" s="379"/>
    </row>
    <row r="6082" spans="1:15">
      <c r="A6082" s="417" t="s">
        <v>2155</v>
      </c>
      <c r="B6082" s="417" t="s">
        <v>4136</v>
      </c>
      <c r="C6082" s="417" t="s">
        <v>2281</v>
      </c>
      <c r="D6082" s="417" t="s">
        <v>3597</v>
      </c>
      <c r="E6082" s="391">
        <v>3</v>
      </c>
      <c r="F6082" s="418">
        <v>44270</v>
      </c>
      <c r="G6082" s="417" t="s">
        <v>2286</v>
      </c>
      <c r="I6082" s="379">
        <f t="shared" ca="1" si="357"/>
        <v>-301</v>
      </c>
      <c r="J6082" s="379">
        <f t="shared" ca="1" si="358"/>
        <v>-209</v>
      </c>
      <c r="K6082" s="391" t="str">
        <f t="shared" ca="1" si="359"/>
        <v>80,50</v>
      </c>
      <c r="L6082" s="379"/>
      <c r="O6082" s="379"/>
    </row>
    <row r="6083" spans="1:15">
      <c r="A6083" s="417" t="s">
        <v>2155</v>
      </c>
      <c r="B6083" s="417" t="s">
        <v>12223</v>
      </c>
      <c r="C6083" s="417" t="s">
        <v>2281</v>
      </c>
      <c r="D6083" s="417" t="s">
        <v>11259</v>
      </c>
      <c r="E6083" s="391">
        <v>1</v>
      </c>
      <c r="F6083" s="418">
        <v>44270</v>
      </c>
      <c r="G6083" s="417" t="s">
        <v>2283</v>
      </c>
      <c r="I6083" s="379">
        <f t="shared" ca="1" si="357"/>
        <v>-301</v>
      </c>
      <c r="J6083" s="379">
        <f t="shared" ca="1" si="358"/>
        <v>-209</v>
      </c>
      <c r="K6083" s="391" t="str">
        <f t="shared" ca="1" si="359"/>
        <v>83,00</v>
      </c>
      <c r="L6083" s="379"/>
      <c r="O6083" s="379"/>
    </row>
    <row r="6084" spans="1:15">
      <c r="A6084" s="417" t="s">
        <v>2155</v>
      </c>
      <c r="B6084" s="417" t="s">
        <v>4137</v>
      </c>
      <c r="C6084" s="417" t="s">
        <v>2281</v>
      </c>
      <c r="D6084" s="417" t="s">
        <v>3598</v>
      </c>
      <c r="E6084" s="391">
        <v>4</v>
      </c>
      <c r="F6084" s="418">
        <v>44270</v>
      </c>
      <c r="G6084" s="417" t="s">
        <v>2286</v>
      </c>
      <c r="I6084" s="379">
        <f t="shared" ca="1" si="357"/>
        <v>-301</v>
      </c>
      <c r="J6084" s="379">
        <f t="shared" ca="1" si="358"/>
        <v>-209</v>
      </c>
      <c r="K6084" s="391" t="str">
        <f t="shared" ca="1" si="359"/>
        <v>84,50</v>
      </c>
      <c r="L6084" s="379"/>
      <c r="O6084" s="379"/>
    </row>
    <row r="6085" spans="1:15">
      <c r="A6085" s="417" t="s">
        <v>2155</v>
      </c>
      <c r="B6085" s="417" t="s">
        <v>12224</v>
      </c>
      <c r="C6085" s="417" t="s">
        <v>2281</v>
      </c>
      <c r="D6085" s="417" t="s">
        <v>12225</v>
      </c>
      <c r="E6085" s="391">
        <v>5.56</v>
      </c>
      <c r="F6085" s="418">
        <v>44305</v>
      </c>
      <c r="G6085" s="417" t="s">
        <v>2286</v>
      </c>
      <c r="I6085" s="379">
        <f t="shared" ca="1" si="357"/>
        <v>-266</v>
      </c>
      <c r="J6085" s="379">
        <f t="shared" ca="1" si="358"/>
        <v>-185</v>
      </c>
      <c r="K6085" s="391" t="str">
        <f t="shared" ca="1" si="359"/>
        <v>69,50</v>
      </c>
      <c r="L6085" s="379"/>
      <c r="O6085" s="379"/>
    </row>
    <row r="6086" spans="1:15">
      <c r="A6086" s="417" t="s">
        <v>2155</v>
      </c>
      <c r="B6086" s="417" t="s">
        <v>4138</v>
      </c>
      <c r="C6086" s="417" t="s">
        <v>2281</v>
      </c>
      <c r="D6086" s="417" t="s">
        <v>3595</v>
      </c>
      <c r="E6086" s="391">
        <v>4.63</v>
      </c>
      <c r="F6086" s="418">
        <v>44305</v>
      </c>
      <c r="G6086" s="417" t="s">
        <v>2286</v>
      </c>
      <c r="I6086" s="379">
        <f t="shared" ca="1" si="357"/>
        <v>-266</v>
      </c>
      <c r="J6086" s="379">
        <f t="shared" ca="1" si="358"/>
        <v>-185</v>
      </c>
      <c r="K6086" s="391" t="str">
        <f t="shared" ca="1" si="359"/>
        <v>74,50</v>
      </c>
      <c r="L6086" s="379"/>
      <c r="O6086" s="379"/>
    </row>
    <row r="6087" spans="1:15">
      <c r="A6087" s="417" t="s">
        <v>2155</v>
      </c>
      <c r="B6087" s="417" t="s">
        <v>8232</v>
      </c>
      <c r="C6087" s="417" t="s">
        <v>2281</v>
      </c>
      <c r="D6087" s="417" t="s">
        <v>3593</v>
      </c>
      <c r="E6087" s="391">
        <v>7.93</v>
      </c>
      <c r="F6087" s="418">
        <v>44456</v>
      </c>
      <c r="G6087" s="417" t="s">
        <v>2286</v>
      </c>
      <c r="I6087" s="379">
        <f t="shared" ca="1" si="357"/>
        <v>-115</v>
      </c>
      <c r="J6087" s="379">
        <f t="shared" ca="1" si="358"/>
        <v>-80</v>
      </c>
      <c r="K6087" s="391" t="str">
        <f t="shared" ca="1" si="359"/>
        <v>70,50</v>
      </c>
      <c r="L6087" s="379"/>
      <c r="O6087" s="379"/>
    </row>
    <row r="6088" spans="1:15">
      <c r="A6088" s="417" t="s">
        <v>2155</v>
      </c>
      <c r="B6088" s="417" t="s">
        <v>8233</v>
      </c>
      <c r="C6088" s="417" t="s">
        <v>2281</v>
      </c>
      <c r="D6088" s="417" t="s">
        <v>3209</v>
      </c>
      <c r="E6088" s="391">
        <v>5.5</v>
      </c>
      <c r="F6088" s="418">
        <v>44456</v>
      </c>
      <c r="G6088" s="417" t="s">
        <v>2283</v>
      </c>
      <c r="I6088" s="379">
        <f t="shared" ca="1" si="357"/>
        <v>-115</v>
      </c>
      <c r="J6088" s="379">
        <f t="shared" ca="1" si="358"/>
        <v>-80</v>
      </c>
      <c r="K6088" s="391" t="str">
        <f t="shared" ca="1" si="359"/>
        <v>76,00</v>
      </c>
      <c r="L6088" s="379"/>
      <c r="O6088" s="379"/>
    </row>
    <row r="6089" spans="1:15">
      <c r="A6089" s="417" t="s">
        <v>2155</v>
      </c>
      <c r="B6089" s="417" t="s">
        <v>4139</v>
      </c>
      <c r="C6089" s="417" t="s">
        <v>2332</v>
      </c>
      <c r="D6089" s="417" t="s">
        <v>4140</v>
      </c>
      <c r="E6089" s="391">
        <v>2</v>
      </c>
      <c r="F6089" s="418">
        <v>44214</v>
      </c>
      <c r="G6089" s="417" t="s">
        <v>2286</v>
      </c>
      <c r="I6089" s="379">
        <f t="shared" ca="1" si="357"/>
        <v>-357</v>
      </c>
      <c r="J6089" s="379">
        <f t="shared" ca="1" si="358"/>
        <v>-247</v>
      </c>
      <c r="K6089" s="391" t="str">
        <f t="shared" ca="1" si="359"/>
        <v>63,00</v>
      </c>
      <c r="L6089" s="379"/>
      <c r="O6089" s="379"/>
    </row>
    <row r="6090" spans="1:15">
      <c r="A6090" s="417" t="s">
        <v>2155</v>
      </c>
      <c r="B6090" s="417" t="s">
        <v>12226</v>
      </c>
      <c r="C6090" s="417" t="s">
        <v>2332</v>
      </c>
      <c r="D6090" s="417" t="s">
        <v>3620</v>
      </c>
      <c r="E6090" s="391">
        <v>2.2000000000000002</v>
      </c>
      <c r="F6090" s="418">
        <v>44214</v>
      </c>
      <c r="G6090" s="417" t="s">
        <v>2286</v>
      </c>
      <c r="I6090" s="379">
        <f t="shared" ref="I6090:I6153" ca="1" si="360">IF(F6090&lt;&gt;"",F6090-$I$199,"")</f>
        <v>-357</v>
      </c>
      <c r="J6090" s="379">
        <f t="shared" ref="J6090:J6153" ca="1" si="361">IF(I6090&lt;&gt;"",NETWORKDAYS($I$199,F6090-1,$N$201:$N$224),"")</f>
        <v>-247</v>
      </c>
      <c r="K6090" s="391" t="str">
        <f t="shared" ref="K6090:K6153" ca="1" si="362">IF(I6090&lt;&gt;"",RIGHT(D6090,LEN(D6090)-FIND(" ",D6090)),"")</f>
        <v>64,00</v>
      </c>
      <c r="L6090" s="379"/>
      <c r="O6090" s="379"/>
    </row>
    <row r="6091" spans="1:15">
      <c r="A6091" s="417" t="s">
        <v>2155</v>
      </c>
      <c r="B6091" s="417" t="s">
        <v>12227</v>
      </c>
      <c r="C6091" s="417" t="s">
        <v>2332</v>
      </c>
      <c r="D6091" s="417" t="s">
        <v>3608</v>
      </c>
      <c r="E6091" s="391">
        <v>0.78</v>
      </c>
      <c r="F6091" s="418">
        <v>44214</v>
      </c>
      <c r="G6091" s="417" t="s">
        <v>2286</v>
      </c>
      <c r="I6091" s="379">
        <f t="shared" ca="1" si="360"/>
        <v>-357</v>
      </c>
      <c r="J6091" s="379">
        <f t="shared" ca="1" si="361"/>
        <v>-247</v>
      </c>
      <c r="K6091" s="391" t="str">
        <f t="shared" ca="1" si="362"/>
        <v>70,00</v>
      </c>
      <c r="L6091" s="379"/>
      <c r="O6091" s="379"/>
    </row>
    <row r="6092" spans="1:15">
      <c r="A6092" s="417" t="s">
        <v>2155</v>
      </c>
      <c r="B6092" s="417" t="s">
        <v>12228</v>
      </c>
      <c r="C6092" s="417" t="s">
        <v>2332</v>
      </c>
      <c r="D6092" s="417" t="s">
        <v>3594</v>
      </c>
      <c r="E6092" s="391">
        <v>1.41</v>
      </c>
      <c r="F6092" s="418">
        <v>44214</v>
      </c>
      <c r="G6092" s="417" t="s">
        <v>2286</v>
      </c>
      <c r="I6092" s="379">
        <f t="shared" ca="1" si="360"/>
        <v>-357</v>
      </c>
      <c r="J6092" s="379">
        <f t="shared" ca="1" si="361"/>
        <v>-247</v>
      </c>
      <c r="K6092" s="391" t="str">
        <f t="shared" ca="1" si="362"/>
        <v>72,50</v>
      </c>
      <c r="L6092" s="379"/>
      <c r="O6092" s="379"/>
    </row>
    <row r="6093" spans="1:15">
      <c r="A6093" s="417" t="s">
        <v>2155</v>
      </c>
      <c r="B6093" s="417" t="s">
        <v>12229</v>
      </c>
      <c r="C6093" s="417" t="s">
        <v>2332</v>
      </c>
      <c r="D6093" s="417" t="s">
        <v>3611</v>
      </c>
      <c r="E6093" s="391">
        <v>2.68</v>
      </c>
      <c r="F6093" s="418">
        <v>44214</v>
      </c>
      <c r="G6093" s="417" t="s">
        <v>2286</v>
      </c>
      <c r="I6093" s="379">
        <f t="shared" ca="1" si="360"/>
        <v>-357</v>
      </c>
      <c r="J6093" s="379">
        <f t="shared" ca="1" si="361"/>
        <v>-247</v>
      </c>
      <c r="K6093" s="391" t="str">
        <f t="shared" ca="1" si="362"/>
        <v>73,00</v>
      </c>
      <c r="L6093" s="379"/>
      <c r="O6093" s="379"/>
    </row>
    <row r="6094" spans="1:15">
      <c r="A6094" s="417" t="s">
        <v>2155</v>
      </c>
      <c r="B6094" s="417" t="s">
        <v>12230</v>
      </c>
      <c r="C6094" s="417" t="s">
        <v>2332</v>
      </c>
      <c r="D6094" s="417" t="s">
        <v>3591</v>
      </c>
      <c r="E6094" s="391">
        <v>2.4700000000000002</v>
      </c>
      <c r="F6094" s="418">
        <v>44249</v>
      </c>
      <c r="G6094" s="417" t="s">
        <v>2286</v>
      </c>
      <c r="I6094" s="379">
        <f t="shared" ca="1" si="360"/>
        <v>-322</v>
      </c>
      <c r="J6094" s="379">
        <f t="shared" ca="1" si="361"/>
        <v>-224</v>
      </c>
      <c r="K6094" s="391" t="str">
        <f t="shared" ca="1" si="362"/>
        <v>67,50</v>
      </c>
      <c r="L6094" s="379"/>
      <c r="O6094" s="379"/>
    </row>
    <row r="6095" spans="1:15">
      <c r="A6095" s="417" t="s">
        <v>2155</v>
      </c>
      <c r="B6095" s="417" t="s">
        <v>17212</v>
      </c>
      <c r="C6095" s="417" t="s">
        <v>2332</v>
      </c>
      <c r="D6095" s="417" t="s">
        <v>3607</v>
      </c>
      <c r="E6095" s="391">
        <v>2.2999999999999998</v>
      </c>
      <c r="F6095" s="418">
        <v>44249</v>
      </c>
      <c r="G6095" s="417" t="s">
        <v>2286</v>
      </c>
      <c r="I6095" s="379">
        <f t="shared" ca="1" si="360"/>
        <v>-322</v>
      </c>
      <c r="J6095" s="379">
        <f t="shared" ca="1" si="361"/>
        <v>-224</v>
      </c>
      <c r="K6095" s="391" t="str">
        <f t="shared" ca="1" si="362"/>
        <v>69,00</v>
      </c>
      <c r="L6095" s="379"/>
      <c r="O6095" s="379"/>
    </row>
    <row r="6096" spans="1:15">
      <c r="A6096" s="417" t="s">
        <v>2155</v>
      </c>
      <c r="B6096" s="417" t="s">
        <v>12231</v>
      </c>
      <c r="C6096" s="417" t="s">
        <v>2332</v>
      </c>
      <c r="D6096" s="417" t="s">
        <v>3610</v>
      </c>
      <c r="E6096" s="391">
        <v>3.03</v>
      </c>
      <c r="F6096" s="418">
        <v>44249</v>
      </c>
      <c r="G6096" s="417" t="s">
        <v>2286</v>
      </c>
      <c r="I6096" s="379">
        <f t="shared" ca="1" si="360"/>
        <v>-322</v>
      </c>
      <c r="J6096" s="379">
        <f t="shared" ca="1" si="361"/>
        <v>-224</v>
      </c>
      <c r="K6096" s="391" t="str">
        <f t="shared" ca="1" si="362"/>
        <v>72,00</v>
      </c>
      <c r="L6096" s="379"/>
      <c r="O6096" s="379"/>
    </row>
    <row r="6097" spans="1:15">
      <c r="A6097" s="417" t="s">
        <v>2155</v>
      </c>
      <c r="B6097" s="417" t="s">
        <v>12232</v>
      </c>
      <c r="C6097" s="417" t="s">
        <v>2332</v>
      </c>
      <c r="D6097" s="417" t="s">
        <v>4140</v>
      </c>
      <c r="E6097" s="391">
        <v>1</v>
      </c>
      <c r="F6097" s="418">
        <v>44270</v>
      </c>
      <c r="G6097" s="417" t="s">
        <v>2286</v>
      </c>
      <c r="I6097" s="379">
        <f t="shared" ca="1" si="360"/>
        <v>-301</v>
      </c>
      <c r="J6097" s="379">
        <f t="shared" ca="1" si="361"/>
        <v>-209</v>
      </c>
      <c r="K6097" s="391" t="str">
        <f t="shared" ca="1" si="362"/>
        <v>63,00</v>
      </c>
      <c r="L6097" s="379"/>
      <c r="O6097" s="379"/>
    </row>
    <row r="6098" spans="1:15">
      <c r="A6098" s="417" t="s">
        <v>2155</v>
      </c>
      <c r="B6098" s="417" t="s">
        <v>4141</v>
      </c>
      <c r="C6098" s="417" t="s">
        <v>2332</v>
      </c>
      <c r="D6098" s="417" t="s">
        <v>3603</v>
      </c>
      <c r="E6098" s="391">
        <v>3</v>
      </c>
      <c r="F6098" s="418">
        <v>44270</v>
      </c>
      <c r="G6098" s="417" t="s">
        <v>2286</v>
      </c>
      <c r="I6098" s="379">
        <f t="shared" ca="1" si="360"/>
        <v>-301</v>
      </c>
      <c r="J6098" s="379">
        <f t="shared" ca="1" si="361"/>
        <v>-209</v>
      </c>
      <c r="K6098" s="391" t="str">
        <f t="shared" ca="1" si="362"/>
        <v>65,00</v>
      </c>
      <c r="L6098" s="379"/>
      <c r="O6098" s="379"/>
    </row>
    <row r="6099" spans="1:15">
      <c r="A6099" s="417" t="s">
        <v>2155</v>
      </c>
      <c r="B6099" s="417" t="s">
        <v>4142</v>
      </c>
      <c r="C6099" s="417" t="s">
        <v>2332</v>
      </c>
      <c r="D6099" s="417" t="s">
        <v>3592</v>
      </c>
      <c r="E6099" s="391">
        <v>3</v>
      </c>
      <c r="F6099" s="418">
        <v>44270</v>
      </c>
      <c r="G6099" s="417" t="s">
        <v>2286</v>
      </c>
      <c r="I6099" s="379">
        <f t="shared" ca="1" si="360"/>
        <v>-301</v>
      </c>
      <c r="J6099" s="379">
        <f t="shared" ca="1" si="361"/>
        <v>-209</v>
      </c>
      <c r="K6099" s="391" t="str">
        <f t="shared" ca="1" si="362"/>
        <v>68,50</v>
      </c>
      <c r="L6099" s="379"/>
      <c r="O6099" s="379"/>
    </row>
    <row r="6100" spans="1:15">
      <c r="A6100" s="417" t="s">
        <v>2155</v>
      </c>
      <c r="B6100" s="417" t="s">
        <v>12233</v>
      </c>
      <c r="C6100" s="417" t="s">
        <v>2332</v>
      </c>
      <c r="D6100" s="417" t="s">
        <v>3593</v>
      </c>
      <c r="E6100" s="391">
        <v>3</v>
      </c>
      <c r="F6100" s="418">
        <v>44270</v>
      </c>
      <c r="G6100" s="417" t="s">
        <v>2286</v>
      </c>
      <c r="I6100" s="379">
        <f t="shared" ca="1" si="360"/>
        <v>-301</v>
      </c>
      <c r="J6100" s="379">
        <f t="shared" ca="1" si="361"/>
        <v>-209</v>
      </c>
      <c r="K6100" s="391" t="str">
        <f t="shared" ca="1" si="362"/>
        <v>70,50</v>
      </c>
      <c r="L6100" s="379"/>
      <c r="O6100" s="379"/>
    </row>
    <row r="6101" spans="1:15">
      <c r="A6101" s="417" t="s">
        <v>2155</v>
      </c>
      <c r="B6101" s="417" t="s">
        <v>4143</v>
      </c>
      <c r="C6101" s="417" t="s">
        <v>2332</v>
      </c>
      <c r="D6101" s="417" t="s">
        <v>3609</v>
      </c>
      <c r="E6101" s="391">
        <v>6</v>
      </c>
      <c r="F6101" s="418">
        <v>44270</v>
      </c>
      <c r="G6101" s="417" t="s">
        <v>2286</v>
      </c>
      <c r="I6101" s="379">
        <f t="shared" ca="1" si="360"/>
        <v>-301</v>
      </c>
      <c r="J6101" s="379">
        <f t="shared" ca="1" si="361"/>
        <v>-209</v>
      </c>
      <c r="K6101" s="391" t="str">
        <f t="shared" ca="1" si="362"/>
        <v>71,00</v>
      </c>
      <c r="L6101" s="379"/>
      <c r="O6101" s="379"/>
    </row>
    <row r="6102" spans="1:15">
      <c r="A6102" s="417" t="s">
        <v>2155</v>
      </c>
      <c r="B6102" s="417" t="s">
        <v>4144</v>
      </c>
      <c r="C6102" s="417" t="s">
        <v>2332</v>
      </c>
      <c r="D6102" s="417" t="s">
        <v>3612</v>
      </c>
      <c r="E6102" s="391">
        <v>6</v>
      </c>
      <c r="F6102" s="418">
        <v>44270</v>
      </c>
      <c r="G6102" s="417" t="s">
        <v>2286</v>
      </c>
      <c r="I6102" s="379">
        <f t="shared" ca="1" si="360"/>
        <v>-301</v>
      </c>
      <c r="J6102" s="379">
        <f t="shared" ca="1" si="361"/>
        <v>-209</v>
      </c>
      <c r="K6102" s="391" t="str">
        <f t="shared" ca="1" si="362"/>
        <v>74,00</v>
      </c>
      <c r="L6102" s="379"/>
      <c r="O6102" s="379"/>
    </row>
    <row r="6103" spans="1:15">
      <c r="A6103" s="417" t="s">
        <v>2155</v>
      </c>
      <c r="B6103" s="417" t="s">
        <v>4145</v>
      </c>
      <c r="C6103" s="417" t="s">
        <v>2332</v>
      </c>
      <c r="D6103" s="417" t="s">
        <v>4010</v>
      </c>
      <c r="E6103" s="391">
        <v>3.57</v>
      </c>
      <c r="F6103" s="418">
        <v>44305</v>
      </c>
      <c r="G6103" s="417" t="s">
        <v>2286</v>
      </c>
      <c r="I6103" s="379">
        <f t="shared" ca="1" si="360"/>
        <v>-266</v>
      </c>
      <c r="J6103" s="379">
        <f t="shared" ca="1" si="361"/>
        <v>-185</v>
      </c>
      <c r="K6103" s="391" t="str">
        <f t="shared" ca="1" si="362"/>
        <v>56,50</v>
      </c>
      <c r="L6103" s="379"/>
      <c r="O6103" s="379"/>
    </row>
    <row r="6104" spans="1:15">
      <c r="A6104" s="417" t="s">
        <v>2155</v>
      </c>
      <c r="B6104" s="417" t="s">
        <v>4146</v>
      </c>
      <c r="C6104" s="417" t="s">
        <v>2332</v>
      </c>
      <c r="D6104" s="417" t="s">
        <v>3589</v>
      </c>
      <c r="E6104" s="391">
        <v>8.1999999999999993</v>
      </c>
      <c r="F6104" s="418">
        <v>44305</v>
      </c>
      <c r="G6104" s="417" t="s">
        <v>2286</v>
      </c>
      <c r="I6104" s="379">
        <f t="shared" ca="1" si="360"/>
        <v>-266</v>
      </c>
      <c r="J6104" s="379">
        <f t="shared" ca="1" si="361"/>
        <v>-185</v>
      </c>
      <c r="K6104" s="391" t="str">
        <f t="shared" ca="1" si="362"/>
        <v>65,50</v>
      </c>
      <c r="L6104" s="379"/>
      <c r="O6104" s="379"/>
    </row>
    <row r="6105" spans="1:15">
      <c r="A6105" s="417"/>
      <c r="B6105" s="417" t="s">
        <v>8235</v>
      </c>
      <c r="C6105" s="417" t="s">
        <v>2281</v>
      </c>
      <c r="D6105" s="417" t="s">
        <v>12234</v>
      </c>
      <c r="E6105" s="391">
        <v>2.89</v>
      </c>
      <c r="F6105" s="418">
        <v>44214</v>
      </c>
      <c r="G6105" s="417" t="s">
        <v>2283</v>
      </c>
      <c r="I6105" s="379">
        <f t="shared" ca="1" si="360"/>
        <v>-357</v>
      </c>
      <c r="J6105" s="379">
        <f t="shared" ca="1" si="361"/>
        <v>-247</v>
      </c>
      <c r="K6105" s="391" t="str">
        <f t="shared" ca="1" si="362"/>
        <v>9,83</v>
      </c>
      <c r="L6105" s="379"/>
      <c r="O6105" s="379"/>
    </row>
    <row r="6106" spans="1:15">
      <c r="A6106" s="417" t="s">
        <v>2155</v>
      </c>
      <c r="B6106" s="417" t="s">
        <v>4147</v>
      </c>
      <c r="C6106" s="417" t="s">
        <v>2281</v>
      </c>
      <c r="D6106" s="417" t="s">
        <v>12235</v>
      </c>
      <c r="E6106" s="391">
        <v>2.65</v>
      </c>
      <c r="F6106" s="418">
        <v>44214</v>
      </c>
      <c r="G6106" s="417" t="s">
        <v>2286</v>
      </c>
      <c r="I6106" s="379">
        <f t="shared" ca="1" si="360"/>
        <v>-357</v>
      </c>
      <c r="J6106" s="379">
        <f t="shared" ca="1" si="361"/>
        <v>-247</v>
      </c>
      <c r="K6106" s="391" t="str">
        <f t="shared" ca="1" si="362"/>
        <v>10,08</v>
      </c>
      <c r="L6106" s="379"/>
      <c r="O6106" s="379"/>
    </row>
    <row r="6107" spans="1:15">
      <c r="A6107" s="417" t="s">
        <v>2155</v>
      </c>
      <c r="B6107" s="417" t="s">
        <v>8236</v>
      </c>
      <c r="C6107" s="417" t="s">
        <v>2281</v>
      </c>
      <c r="D6107" s="417" t="s">
        <v>12236</v>
      </c>
      <c r="E6107" s="391">
        <v>2.2999999999999998</v>
      </c>
      <c r="F6107" s="418">
        <v>44214</v>
      </c>
      <c r="G6107" s="417" t="s">
        <v>2283</v>
      </c>
      <c r="I6107" s="379">
        <f t="shared" ca="1" si="360"/>
        <v>-357</v>
      </c>
      <c r="J6107" s="379">
        <f t="shared" ca="1" si="361"/>
        <v>-247</v>
      </c>
      <c r="K6107" s="391" t="str">
        <f t="shared" ca="1" si="362"/>
        <v>10,33</v>
      </c>
      <c r="L6107" s="379"/>
      <c r="O6107" s="379"/>
    </row>
    <row r="6108" spans="1:15">
      <c r="A6108" s="417" t="s">
        <v>2155</v>
      </c>
      <c r="B6108" s="417" t="s">
        <v>8237</v>
      </c>
      <c r="C6108" s="417" t="s">
        <v>2281</v>
      </c>
      <c r="D6108" s="417" t="s">
        <v>12237</v>
      </c>
      <c r="E6108" s="391">
        <v>1.85</v>
      </c>
      <c r="F6108" s="418">
        <v>44214</v>
      </c>
      <c r="G6108" s="417" t="s">
        <v>2283</v>
      </c>
      <c r="I6108" s="379">
        <f t="shared" ca="1" si="360"/>
        <v>-357</v>
      </c>
      <c r="J6108" s="379">
        <f t="shared" ca="1" si="361"/>
        <v>-247</v>
      </c>
      <c r="K6108" s="391" t="str">
        <f t="shared" ca="1" si="362"/>
        <v>10,83</v>
      </c>
      <c r="L6108" s="379"/>
      <c r="O6108" s="379"/>
    </row>
    <row r="6109" spans="1:15">
      <c r="A6109" s="417" t="s">
        <v>2155</v>
      </c>
      <c r="B6109" s="417" t="s">
        <v>12238</v>
      </c>
      <c r="C6109" s="417" t="s">
        <v>2281</v>
      </c>
      <c r="D6109" s="417" t="s">
        <v>12239</v>
      </c>
      <c r="E6109" s="391">
        <v>1.61</v>
      </c>
      <c r="F6109" s="418">
        <v>44214</v>
      </c>
      <c r="G6109" s="417" t="s">
        <v>2286</v>
      </c>
      <c r="I6109" s="379">
        <f t="shared" ca="1" si="360"/>
        <v>-357</v>
      </c>
      <c r="J6109" s="379">
        <f t="shared" ca="1" si="361"/>
        <v>-247</v>
      </c>
      <c r="K6109" s="391" t="str">
        <f t="shared" ca="1" si="362"/>
        <v>11,08</v>
      </c>
      <c r="L6109" s="379"/>
      <c r="O6109" s="379"/>
    </row>
    <row r="6110" spans="1:15">
      <c r="A6110" s="417" t="s">
        <v>2155</v>
      </c>
      <c r="B6110" s="417" t="s">
        <v>12240</v>
      </c>
      <c r="C6110" s="417" t="s">
        <v>2281</v>
      </c>
      <c r="D6110" s="417" t="s">
        <v>12241</v>
      </c>
      <c r="E6110" s="391">
        <v>1.31</v>
      </c>
      <c r="F6110" s="418">
        <v>44214</v>
      </c>
      <c r="G6110" s="417" t="s">
        <v>2283</v>
      </c>
      <c r="I6110" s="379">
        <f t="shared" ca="1" si="360"/>
        <v>-357</v>
      </c>
      <c r="J6110" s="379">
        <f t="shared" ca="1" si="361"/>
        <v>-247</v>
      </c>
      <c r="K6110" s="391" t="str">
        <f t="shared" ca="1" si="362"/>
        <v>11,33</v>
      </c>
      <c r="L6110" s="379"/>
      <c r="O6110" s="379"/>
    </row>
    <row r="6111" spans="1:15">
      <c r="A6111" s="417" t="s">
        <v>2155</v>
      </c>
      <c r="B6111" s="417" t="s">
        <v>12242</v>
      </c>
      <c r="C6111" s="417" t="s">
        <v>2281</v>
      </c>
      <c r="D6111" s="417" t="s">
        <v>12243</v>
      </c>
      <c r="E6111" s="391">
        <v>0.89</v>
      </c>
      <c r="F6111" s="418">
        <v>44214</v>
      </c>
      <c r="G6111" s="417" t="s">
        <v>2283</v>
      </c>
      <c r="I6111" s="379">
        <f t="shared" ca="1" si="360"/>
        <v>-357</v>
      </c>
      <c r="J6111" s="379">
        <f t="shared" ca="1" si="361"/>
        <v>-247</v>
      </c>
      <c r="K6111" s="391" t="str">
        <f t="shared" ca="1" si="362"/>
        <v>11,83</v>
      </c>
      <c r="L6111" s="379"/>
      <c r="O6111" s="379"/>
    </row>
    <row r="6112" spans="1:15">
      <c r="A6112" s="417" t="s">
        <v>2155</v>
      </c>
      <c r="B6112" s="417" t="s">
        <v>4148</v>
      </c>
      <c r="C6112" s="417" t="s">
        <v>2281</v>
      </c>
      <c r="D6112" s="417" t="s">
        <v>12244</v>
      </c>
      <c r="E6112" s="391">
        <v>0.54</v>
      </c>
      <c r="F6112" s="418">
        <v>44214</v>
      </c>
      <c r="G6112" s="417" t="s">
        <v>2283</v>
      </c>
      <c r="I6112" s="379">
        <f t="shared" ca="1" si="360"/>
        <v>-357</v>
      </c>
      <c r="J6112" s="379">
        <f t="shared" ca="1" si="361"/>
        <v>-247</v>
      </c>
      <c r="K6112" s="391" t="str">
        <f t="shared" ca="1" si="362"/>
        <v>12,33</v>
      </c>
      <c r="L6112" s="379"/>
      <c r="O6112" s="379"/>
    </row>
    <row r="6113" spans="1:15">
      <c r="A6113" s="417" t="s">
        <v>2155</v>
      </c>
      <c r="B6113" s="417" t="s">
        <v>17213</v>
      </c>
      <c r="C6113" s="417" t="s">
        <v>2281</v>
      </c>
      <c r="D6113" s="417" t="s">
        <v>17214</v>
      </c>
      <c r="E6113" s="391">
        <v>0.31</v>
      </c>
      <c r="F6113" s="418">
        <v>44214</v>
      </c>
      <c r="G6113" s="417" t="s">
        <v>2283</v>
      </c>
      <c r="I6113" s="379">
        <f t="shared" ca="1" si="360"/>
        <v>-357</v>
      </c>
      <c r="J6113" s="379">
        <f t="shared" ca="1" si="361"/>
        <v>-247</v>
      </c>
      <c r="K6113" s="391" t="str">
        <f t="shared" ca="1" si="362"/>
        <v>12,83</v>
      </c>
      <c r="L6113" s="379"/>
      <c r="O6113" s="379"/>
    </row>
    <row r="6114" spans="1:15">
      <c r="A6114" s="417" t="s">
        <v>2155</v>
      </c>
      <c r="B6114" s="417" t="s">
        <v>17215</v>
      </c>
      <c r="C6114" s="417" t="s">
        <v>2281</v>
      </c>
      <c r="D6114" s="417" t="s">
        <v>17216</v>
      </c>
      <c r="E6114" s="391">
        <v>0.17</v>
      </c>
      <c r="F6114" s="418">
        <v>44214</v>
      </c>
      <c r="G6114" s="417" t="s">
        <v>2283</v>
      </c>
      <c r="I6114" s="379">
        <f t="shared" ca="1" si="360"/>
        <v>-357</v>
      </c>
      <c r="J6114" s="379">
        <f t="shared" ca="1" si="361"/>
        <v>-247</v>
      </c>
      <c r="K6114" s="391" t="str">
        <f t="shared" ca="1" si="362"/>
        <v>13,33</v>
      </c>
      <c r="L6114" s="379"/>
      <c r="O6114" s="379"/>
    </row>
    <row r="6115" spans="1:15">
      <c r="A6115" s="417" t="s">
        <v>2155</v>
      </c>
      <c r="B6115" s="417" t="s">
        <v>17217</v>
      </c>
      <c r="C6115" s="417" t="s">
        <v>2281</v>
      </c>
      <c r="D6115" s="417" t="s">
        <v>17218</v>
      </c>
      <c r="E6115" s="391">
        <v>0.09</v>
      </c>
      <c r="F6115" s="418">
        <v>44214</v>
      </c>
      <c r="G6115" s="417" t="s">
        <v>2283</v>
      </c>
      <c r="I6115" s="379">
        <f t="shared" ca="1" si="360"/>
        <v>-357</v>
      </c>
      <c r="J6115" s="379">
        <f t="shared" ca="1" si="361"/>
        <v>-247</v>
      </c>
      <c r="K6115" s="391" t="str">
        <f t="shared" ca="1" si="362"/>
        <v>13,83</v>
      </c>
      <c r="L6115" s="379"/>
      <c r="O6115" s="379"/>
    </row>
    <row r="6116" spans="1:15">
      <c r="A6116" s="417" t="s">
        <v>2155</v>
      </c>
      <c r="B6116" s="417" t="s">
        <v>18469</v>
      </c>
      <c r="C6116" s="417" t="s">
        <v>2281</v>
      </c>
      <c r="D6116" s="417" t="s">
        <v>18470</v>
      </c>
      <c r="E6116" s="391">
        <v>0.06</v>
      </c>
      <c r="F6116" s="418">
        <v>44214</v>
      </c>
      <c r="G6116" s="417" t="s">
        <v>2283</v>
      </c>
      <c r="I6116" s="379">
        <f t="shared" ca="1" si="360"/>
        <v>-357</v>
      </c>
      <c r="J6116" s="379">
        <f t="shared" ca="1" si="361"/>
        <v>-247</v>
      </c>
      <c r="K6116" s="391" t="str">
        <f t="shared" ca="1" si="362"/>
        <v>14,33</v>
      </c>
      <c r="L6116" s="379"/>
      <c r="O6116" s="379"/>
    </row>
    <row r="6117" spans="1:15">
      <c r="A6117" s="417" t="s">
        <v>2155</v>
      </c>
      <c r="B6117" s="417" t="s">
        <v>17219</v>
      </c>
      <c r="C6117" s="417" t="s">
        <v>2281</v>
      </c>
      <c r="D6117" s="417" t="s">
        <v>17220</v>
      </c>
      <c r="E6117" s="391">
        <v>0.06</v>
      </c>
      <c r="F6117" s="418">
        <v>44214</v>
      </c>
      <c r="G6117" s="417" t="s">
        <v>2283</v>
      </c>
      <c r="I6117" s="379">
        <f t="shared" ca="1" si="360"/>
        <v>-357</v>
      </c>
      <c r="J6117" s="379">
        <f t="shared" ca="1" si="361"/>
        <v>-247</v>
      </c>
      <c r="K6117" s="391" t="str">
        <f t="shared" ca="1" si="362"/>
        <v>14,83</v>
      </c>
      <c r="L6117" s="379"/>
      <c r="O6117" s="379"/>
    </row>
    <row r="6118" spans="1:15">
      <c r="A6118" s="417" t="s">
        <v>2155</v>
      </c>
      <c r="B6118" s="417" t="s">
        <v>12245</v>
      </c>
      <c r="C6118" s="417" t="s">
        <v>2281</v>
      </c>
      <c r="D6118" s="417" t="s">
        <v>12246</v>
      </c>
      <c r="E6118" s="391">
        <v>3.61</v>
      </c>
      <c r="F6118" s="418">
        <v>44214</v>
      </c>
      <c r="G6118" s="417" t="s">
        <v>2283</v>
      </c>
      <c r="I6118" s="379">
        <f t="shared" ca="1" si="360"/>
        <v>-357</v>
      </c>
      <c r="J6118" s="379">
        <f t="shared" ca="1" si="361"/>
        <v>-247</v>
      </c>
      <c r="K6118" s="391" t="str">
        <f t="shared" ca="1" si="362"/>
        <v>7,63</v>
      </c>
      <c r="L6118" s="379"/>
      <c r="O6118" s="379"/>
    </row>
    <row r="6119" spans="1:15">
      <c r="A6119" s="417" t="s">
        <v>2155</v>
      </c>
      <c r="B6119" s="417" t="s">
        <v>8238</v>
      </c>
      <c r="C6119" s="417" t="s">
        <v>2281</v>
      </c>
      <c r="D6119" s="417" t="s">
        <v>12247</v>
      </c>
      <c r="E6119" s="391">
        <v>2.86</v>
      </c>
      <c r="F6119" s="418">
        <v>44214</v>
      </c>
      <c r="G6119" s="417" t="s">
        <v>2283</v>
      </c>
      <c r="I6119" s="379">
        <f t="shared" ca="1" si="360"/>
        <v>-357</v>
      </c>
      <c r="J6119" s="379">
        <f t="shared" ca="1" si="361"/>
        <v>-247</v>
      </c>
      <c r="K6119" s="391" t="str">
        <f t="shared" ca="1" si="362"/>
        <v>8,23</v>
      </c>
      <c r="L6119" s="379"/>
      <c r="O6119" s="379"/>
    </row>
    <row r="6120" spans="1:15">
      <c r="A6120" s="417" t="s">
        <v>2155</v>
      </c>
      <c r="B6120" s="417" t="s">
        <v>4149</v>
      </c>
      <c r="C6120" s="417" t="s">
        <v>2281</v>
      </c>
      <c r="D6120" s="417" t="s">
        <v>12248</v>
      </c>
      <c r="E6120" s="391">
        <v>2.4700000000000002</v>
      </c>
      <c r="F6120" s="418">
        <v>44214</v>
      </c>
      <c r="G6120" s="417" t="s">
        <v>2283</v>
      </c>
      <c r="I6120" s="379">
        <f t="shared" ca="1" si="360"/>
        <v>-357</v>
      </c>
      <c r="J6120" s="379">
        <f t="shared" ca="1" si="361"/>
        <v>-247</v>
      </c>
      <c r="K6120" s="391" t="str">
        <f t="shared" ca="1" si="362"/>
        <v>8,83</v>
      </c>
      <c r="L6120" s="379"/>
      <c r="O6120" s="379"/>
    </row>
    <row r="6121" spans="1:15">
      <c r="A6121" s="417" t="s">
        <v>2155</v>
      </c>
      <c r="B6121" s="417" t="s">
        <v>8239</v>
      </c>
      <c r="C6121" s="417" t="s">
        <v>2281</v>
      </c>
      <c r="D6121" s="417" t="s">
        <v>12249</v>
      </c>
      <c r="E6121" s="391">
        <v>0.95</v>
      </c>
      <c r="F6121" s="418">
        <v>44214</v>
      </c>
      <c r="G6121" s="417" t="s">
        <v>2283</v>
      </c>
      <c r="I6121" s="379">
        <f t="shared" ca="1" si="360"/>
        <v>-357</v>
      </c>
      <c r="J6121" s="379">
        <f t="shared" ca="1" si="361"/>
        <v>-247</v>
      </c>
      <c r="K6121" s="391" t="str">
        <f t="shared" ca="1" si="362"/>
        <v>9,03</v>
      </c>
      <c r="L6121" s="379"/>
      <c r="O6121" s="379"/>
    </row>
    <row r="6122" spans="1:15">
      <c r="A6122" s="417" t="s">
        <v>2155</v>
      </c>
      <c r="B6122" s="417" t="s">
        <v>8240</v>
      </c>
      <c r="C6122" s="417" t="s">
        <v>2281</v>
      </c>
      <c r="D6122" s="417" t="s">
        <v>12250</v>
      </c>
      <c r="E6122" s="391">
        <v>3.55</v>
      </c>
      <c r="F6122" s="418">
        <v>44214</v>
      </c>
      <c r="G6122" s="417" t="s">
        <v>2283</v>
      </c>
      <c r="I6122" s="379">
        <f t="shared" ca="1" si="360"/>
        <v>-357</v>
      </c>
      <c r="J6122" s="379">
        <f t="shared" ca="1" si="361"/>
        <v>-247</v>
      </c>
      <c r="K6122" s="391" t="str">
        <f t="shared" ca="1" si="362"/>
        <v>9,23</v>
      </c>
      <c r="L6122" s="379"/>
      <c r="O6122" s="379"/>
    </row>
    <row r="6123" spans="1:15">
      <c r="A6123" s="417" t="s">
        <v>2155</v>
      </c>
      <c r="B6123" s="417" t="s">
        <v>8241</v>
      </c>
      <c r="C6123" s="417" t="s">
        <v>2281</v>
      </c>
      <c r="D6123" s="417" t="s">
        <v>12251</v>
      </c>
      <c r="E6123" s="391">
        <v>3.3</v>
      </c>
      <c r="F6123" s="418">
        <v>44214</v>
      </c>
      <c r="G6123" s="417" t="s">
        <v>2283</v>
      </c>
      <c r="I6123" s="379">
        <f t="shared" ca="1" si="360"/>
        <v>-357</v>
      </c>
      <c r="J6123" s="379">
        <f t="shared" ca="1" si="361"/>
        <v>-247</v>
      </c>
      <c r="K6123" s="391" t="str">
        <f t="shared" ca="1" si="362"/>
        <v>9,43</v>
      </c>
      <c r="L6123" s="379"/>
      <c r="O6123" s="379"/>
    </row>
    <row r="6124" spans="1:15">
      <c r="A6124" s="417" t="s">
        <v>2155</v>
      </c>
      <c r="B6124" s="417" t="s">
        <v>12252</v>
      </c>
      <c r="C6124" s="417" t="s">
        <v>2281</v>
      </c>
      <c r="D6124" s="417" t="s">
        <v>12253</v>
      </c>
      <c r="E6124" s="391">
        <v>1.25</v>
      </c>
      <c r="F6124" s="418">
        <v>44214</v>
      </c>
      <c r="G6124" s="417" t="s">
        <v>2283</v>
      </c>
      <c r="I6124" s="379">
        <f t="shared" ca="1" si="360"/>
        <v>-357</v>
      </c>
      <c r="J6124" s="379">
        <f t="shared" ca="1" si="361"/>
        <v>-247</v>
      </c>
      <c r="K6124" s="391" t="str">
        <f t="shared" ca="1" si="362"/>
        <v>9,63</v>
      </c>
      <c r="L6124" s="379"/>
      <c r="O6124" s="379"/>
    </row>
    <row r="6125" spans="1:15">
      <c r="A6125" s="417" t="s">
        <v>2155</v>
      </c>
      <c r="B6125" s="417" t="s">
        <v>12254</v>
      </c>
      <c r="C6125" s="417" t="s">
        <v>2281</v>
      </c>
      <c r="D6125" s="417" t="s">
        <v>5730</v>
      </c>
      <c r="E6125" s="391">
        <v>2.9</v>
      </c>
      <c r="F6125" s="418">
        <v>44249</v>
      </c>
      <c r="G6125" s="417" t="s">
        <v>2283</v>
      </c>
      <c r="I6125" s="379">
        <f t="shared" ca="1" si="360"/>
        <v>-322</v>
      </c>
      <c r="J6125" s="379">
        <f t="shared" ca="1" si="361"/>
        <v>-224</v>
      </c>
      <c r="K6125" s="391" t="str">
        <f t="shared" ca="1" si="362"/>
        <v>9,92</v>
      </c>
      <c r="L6125" s="379"/>
      <c r="O6125" s="379"/>
    </row>
    <row r="6126" spans="1:15">
      <c r="A6126" s="417" t="s">
        <v>2155</v>
      </c>
      <c r="B6126" s="417" t="s">
        <v>12255</v>
      </c>
      <c r="C6126" s="417" t="s">
        <v>2281</v>
      </c>
      <c r="D6126" s="417" t="s">
        <v>12256</v>
      </c>
      <c r="E6126" s="391">
        <v>2.48</v>
      </c>
      <c r="F6126" s="418">
        <v>44249</v>
      </c>
      <c r="G6126" s="417" t="s">
        <v>2283</v>
      </c>
      <c r="I6126" s="379">
        <f t="shared" ca="1" si="360"/>
        <v>-322</v>
      </c>
      <c r="J6126" s="379">
        <f t="shared" ca="1" si="361"/>
        <v>-224</v>
      </c>
      <c r="K6126" s="391" t="str">
        <f t="shared" ca="1" si="362"/>
        <v>10,42</v>
      </c>
      <c r="L6126" s="379"/>
      <c r="O6126" s="379"/>
    </row>
    <row r="6127" spans="1:15">
      <c r="A6127" s="417" t="s">
        <v>2155</v>
      </c>
      <c r="B6127" s="417" t="s">
        <v>12257</v>
      </c>
      <c r="C6127" s="417" t="s">
        <v>2281</v>
      </c>
      <c r="D6127" s="417" t="s">
        <v>12258</v>
      </c>
      <c r="E6127" s="391">
        <v>2.04</v>
      </c>
      <c r="F6127" s="418">
        <v>44249</v>
      </c>
      <c r="G6127" s="417" t="s">
        <v>2283</v>
      </c>
      <c r="I6127" s="379">
        <f t="shared" ca="1" si="360"/>
        <v>-322</v>
      </c>
      <c r="J6127" s="379">
        <f t="shared" ca="1" si="361"/>
        <v>-224</v>
      </c>
      <c r="K6127" s="391" t="str">
        <f t="shared" ca="1" si="362"/>
        <v>10,92</v>
      </c>
      <c r="L6127" s="379"/>
      <c r="O6127" s="379"/>
    </row>
    <row r="6128" spans="1:15">
      <c r="A6128" s="417" t="s">
        <v>2155</v>
      </c>
      <c r="B6128" s="417" t="s">
        <v>12259</v>
      </c>
      <c r="C6128" s="417" t="s">
        <v>2281</v>
      </c>
      <c r="D6128" s="417" t="s">
        <v>12260</v>
      </c>
      <c r="E6128" s="391">
        <v>1.61</v>
      </c>
      <c r="F6128" s="418">
        <v>44249</v>
      </c>
      <c r="G6128" s="417" t="s">
        <v>2283</v>
      </c>
      <c r="I6128" s="379">
        <f t="shared" ca="1" si="360"/>
        <v>-322</v>
      </c>
      <c r="J6128" s="379">
        <f t="shared" ca="1" si="361"/>
        <v>-224</v>
      </c>
      <c r="K6128" s="391" t="str">
        <f t="shared" ca="1" si="362"/>
        <v>11,42</v>
      </c>
      <c r="L6128" s="379"/>
      <c r="O6128" s="379"/>
    </row>
    <row r="6129" spans="1:15">
      <c r="A6129" s="417" t="s">
        <v>2155</v>
      </c>
      <c r="B6129" s="417" t="s">
        <v>12261</v>
      </c>
      <c r="C6129" s="417" t="s">
        <v>2281</v>
      </c>
      <c r="D6129" s="417" t="s">
        <v>12262</v>
      </c>
      <c r="E6129" s="391">
        <v>1.27</v>
      </c>
      <c r="F6129" s="418">
        <v>44249</v>
      </c>
      <c r="G6129" s="417" t="s">
        <v>2283</v>
      </c>
      <c r="I6129" s="379">
        <f t="shared" ca="1" si="360"/>
        <v>-322</v>
      </c>
      <c r="J6129" s="379">
        <f t="shared" ca="1" si="361"/>
        <v>-224</v>
      </c>
      <c r="K6129" s="391" t="str">
        <f t="shared" ca="1" si="362"/>
        <v>11,92</v>
      </c>
      <c r="L6129" s="379"/>
      <c r="O6129" s="379"/>
    </row>
    <row r="6130" spans="1:15">
      <c r="A6130" s="417" t="s">
        <v>2155</v>
      </c>
      <c r="B6130" s="417" t="s">
        <v>12263</v>
      </c>
      <c r="C6130" s="417" t="s">
        <v>2281</v>
      </c>
      <c r="D6130" s="417" t="s">
        <v>3520</v>
      </c>
      <c r="E6130" s="391">
        <v>1.01</v>
      </c>
      <c r="F6130" s="418">
        <v>44249</v>
      </c>
      <c r="G6130" s="417" t="s">
        <v>2283</v>
      </c>
      <c r="I6130" s="379">
        <f t="shared" ca="1" si="360"/>
        <v>-322</v>
      </c>
      <c r="J6130" s="379">
        <f t="shared" ca="1" si="361"/>
        <v>-224</v>
      </c>
      <c r="K6130" s="391" t="str">
        <f t="shared" ca="1" si="362"/>
        <v>12,42</v>
      </c>
      <c r="L6130" s="379"/>
      <c r="O6130" s="379"/>
    </row>
    <row r="6131" spans="1:15">
      <c r="A6131" s="417" t="s">
        <v>2155</v>
      </c>
      <c r="B6131" s="417" t="s">
        <v>17221</v>
      </c>
      <c r="C6131" s="417" t="s">
        <v>2281</v>
      </c>
      <c r="D6131" s="417" t="s">
        <v>17222</v>
      </c>
      <c r="E6131" s="391">
        <v>0.77</v>
      </c>
      <c r="F6131" s="418">
        <v>44249</v>
      </c>
      <c r="G6131" s="417" t="s">
        <v>2283</v>
      </c>
      <c r="I6131" s="379">
        <f t="shared" ca="1" si="360"/>
        <v>-322</v>
      </c>
      <c r="J6131" s="379">
        <f t="shared" ca="1" si="361"/>
        <v>-224</v>
      </c>
      <c r="K6131" s="391" t="str">
        <f t="shared" ca="1" si="362"/>
        <v>12,92</v>
      </c>
      <c r="L6131" s="379"/>
      <c r="O6131" s="379"/>
    </row>
    <row r="6132" spans="1:15">
      <c r="A6132" s="417" t="s">
        <v>2155</v>
      </c>
      <c r="B6132" s="417" t="s">
        <v>12264</v>
      </c>
      <c r="C6132" s="417" t="s">
        <v>2281</v>
      </c>
      <c r="D6132" s="417" t="s">
        <v>12265</v>
      </c>
      <c r="E6132" s="391">
        <v>0.52</v>
      </c>
      <c r="F6132" s="418">
        <v>44249</v>
      </c>
      <c r="G6132" s="417" t="s">
        <v>2283</v>
      </c>
      <c r="I6132" s="379">
        <f t="shared" ca="1" si="360"/>
        <v>-322</v>
      </c>
      <c r="J6132" s="379">
        <f t="shared" ca="1" si="361"/>
        <v>-224</v>
      </c>
      <c r="K6132" s="391" t="str">
        <f t="shared" ca="1" si="362"/>
        <v>13,42</v>
      </c>
      <c r="L6132" s="379"/>
      <c r="O6132" s="379"/>
    </row>
    <row r="6133" spans="1:15">
      <c r="A6133" s="417" t="s">
        <v>2155</v>
      </c>
      <c r="B6133" s="417" t="s">
        <v>12266</v>
      </c>
      <c r="C6133" s="417" t="s">
        <v>2281</v>
      </c>
      <c r="D6133" s="417" t="s">
        <v>12267</v>
      </c>
      <c r="E6133" s="391">
        <v>0.4</v>
      </c>
      <c r="F6133" s="418">
        <v>44249</v>
      </c>
      <c r="G6133" s="417" t="s">
        <v>2283</v>
      </c>
      <c r="I6133" s="379">
        <f t="shared" ca="1" si="360"/>
        <v>-322</v>
      </c>
      <c r="J6133" s="379">
        <f t="shared" ca="1" si="361"/>
        <v>-224</v>
      </c>
      <c r="K6133" s="391" t="str">
        <f t="shared" ca="1" si="362"/>
        <v>13,92</v>
      </c>
      <c r="L6133" s="379"/>
      <c r="O6133" s="379"/>
    </row>
    <row r="6134" spans="1:15">
      <c r="A6134" s="417" t="s">
        <v>2155</v>
      </c>
      <c r="B6134" s="417" t="s">
        <v>17223</v>
      </c>
      <c r="C6134" s="417" t="s">
        <v>2281</v>
      </c>
      <c r="D6134" s="417" t="s">
        <v>17224</v>
      </c>
      <c r="E6134" s="391">
        <v>0.31</v>
      </c>
      <c r="F6134" s="418">
        <v>44249</v>
      </c>
      <c r="G6134" s="417" t="s">
        <v>2283</v>
      </c>
      <c r="I6134" s="379">
        <f t="shared" ca="1" si="360"/>
        <v>-322</v>
      </c>
      <c r="J6134" s="379">
        <f t="shared" ca="1" si="361"/>
        <v>-224</v>
      </c>
      <c r="K6134" s="391" t="str">
        <f t="shared" ca="1" si="362"/>
        <v>14,42</v>
      </c>
      <c r="L6134" s="379"/>
      <c r="O6134" s="379"/>
    </row>
    <row r="6135" spans="1:15">
      <c r="A6135" s="417" t="s">
        <v>2155</v>
      </c>
      <c r="B6135" s="417" t="s">
        <v>18471</v>
      </c>
      <c r="C6135" s="417" t="s">
        <v>2281</v>
      </c>
      <c r="D6135" s="417" t="s">
        <v>18472</v>
      </c>
      <c r="E6135" s="391">
        <v>0.25</v>
      </c>
      <c r="F6135" s="418">
        <v>44249</v>
      </c>
      <c r="G6135" s="417" t="s">
        <v>2283</v>
      </c>
      <c r="I6135" s="379">
        <f t="shared" ca="1" si="360"/>
        <v>-322</v>
      </c>
      <c r="J6135" s="379">
        <f t="shared" ca="1" si="361"/>
        <v>-224</v>
      </c>
      <c r="K6135" s="391" t="str">
        <f t="shared" ca="1" si="362"/>
        <v>14,92</v>
      </c>
      <c r="L6135" s="379"/>
      <c r="O6135" s="379"/>
    </row>
    <row r="6136" spans="1:15">
      <c r="A6136" s="417" t="s">
        <v>2155</v>
      </c>
      <c r="B6136" s="417" t="s">
        <v>12268</v>
      </c>
      <c r="C6136" s="417" t="s">
        <v>2281</v>
      </c>
      <c r="D6136" s="417" t="s">
        <v>12269</v>
      </c>
      <c r="E6136" s="391">
        <v>0.17</v>
      </c>
      <c r="F6136" s="418">
        <v>44249</v>
      </c>
      <c r="G6136" s="417" t="s">
        <v>2283</v>
      </c>
      <c r="I6136" s="379">
        <f t="shared" ca="1" si="360"/>
        <v>-322</v>
      </c>
      <c r="J6136" s="379">
        <f t="shared" ca="1" si="361"/>
        <v>-224</v>
      </c>
      <c r="K6136" s="391" t="str">
        <f t="shared" ca="1" si="362"/>
        <v>15,42</v>
      </c>
      <c r="L6136" s="379"/>
      <c r="O6136" s="379"/>
    </row>
    <row r="6137" spans="1:15">
      <c r="A6137" s="417" t="s">
        <v>2155</v>
      </c>
      <c r="B6137" s="417" t="s">
        <v>17225</v>
      </c>
      <c r="C6137" s="417" t="s">
        <v>2281</v>
      </c>
      <c r="D6137" s="417" t="s">
        <v>17226</v>
      </c>
      <c r="E6137" s="391">
        <v>0.13</v>
      </c>
      <c r="F6137" s="418">
        <v>44249</v>
      </c>
      <c r="G6137" s="417" t="s">
        <v>2283</v>
      </c>
      <c r="I6137" s="379">
        <f t="shared" ca="1" si="360"/>
        <v>-322</v>
      </c>
      <c r="J6137" s="379">
        <f t="shared" ca="1" si="361"/>
        <v>-224</v>
      </c>
      <c r="K6137" s="391" t="str">
        <f t="shared" ca="1" si="362"/>
        <v>15,92</v>
      </c>
      <c r="L6137" s="379"/>
      <c r="O6137" s="379"/>
    </row>
    <row r="6138" spans="1:15">
      <c r="A6138" s="417" t="s">
        <v>2155</v>
      </c>
      <c r="B6138" s="417" t="s">
        <v>12270</v>
      </c>
      <c r="C6138" s="417" t="s">
        <v>2281</v>
      </c>
      <c r="D6138" s="417" t="s">
        <v>12271</v>
      </c>
      <c r="E6138" s="391">
        <v>2.5</v>
      </c>
      <c r="F6138" s="418">
        <v>44249</v>
      </c>
      <c r="G6138" s="417" t="s">
        <v>2283</v>
      </c>
      <c r="I6138" s="379">
        <f t="shared" ca="1" si="360"/>
        <v>-322</v>
      </c>
      <c r="J6138" s="379">
        <f t="shared" ca="1" si="361"/>
        <v>-224</v>
      </c>
      <c r="K6138" s="391" t="str">
        <f t="shared" ca="1" si="362"/>
        <v>8,32</v>
      </c>
      <c r="L6138" s="379"/>
      <c r="O6138" s="379"/>
    </row>
    <row r="6139" spans="1:15">
      <c r="A6139" s="417" t="s">
        <v>2155</v>
      </c>
      <c r="B6139" s="417" t="s">
        <v>12272</v>
      </c>
      <c r="C6139" s="417" t="s">
        <v>2281</v>
      </c>
      <c r="D6139" s="417" t="s">
        <v>12273</v>
      </c>
      <c r="E6139" s="391">
        <v>2.6</v>
      </c>
      <c r="F6139" s="418">
        <v>44249</v>
      </c>
      <c r="G6139" s="417" t="s">
        <v>2283</v>
      </c>
      <c r="I6139" s="379">
        <f t="shared" ca="1" si="360"/>
        <v>-322</v>
      </c>
      <c r="J6139" s="379">
        <f t="shared" ca="1" si="361"/>
        <v>-224</v>
      </c>
      <c r="K6139" s="391" t="str">
        <f t="shared" ca="1" si="362"/>
        <v>8,52</v>
      </c>
      <c r="L6139" s="379"/>
      <c r="O6139" s="379"/>
    </row>
    <row r="6140" spans="1:15">
      <c r="A6140" s="417" t="s">
        <v>2155</v>
      </c>
      <c r="B6140" s="417" t="s">
        <v>12274</v>
      </c>
      <c r="C6140" s="417" t="s">
        <v>2281</v>
      </c>
      <c r="D6140" s="417" t="s">
        <v>12275</v>
      </c>
      <c r="E6140" s="391">
        <v>3.69</v>
      </c>
      <c r="F6140" s="418">
        <v>44249</v>
      </c>
      <c r="G6140" s="417" t="s">
        <v>2283</v>
      </c>
      <c r="I6140" s="379">
        <f t="shared" ca="1" si="360"/>
        <v>-322</v>
      </c>
      <c r="J6140" s="379">
        <f t="shared" ca="1" si="361"/>
        <v>-224</v>
      </c>
      <c r="K6140" s="391" t="str">
        <f t="shared" ca="1" si="362"/>
        <v>9,12</v>
      </c>
      <c r="L6140" s="379"/>
      <c r="O6140" s="379"/>
    </row>
    <row r="6141" spans="1:15">
      <c r="A6141" s="417" t="s">
        <v>2155</v>
      </c>
      <c r="B6141" s="417" t="s">
        <v>12276</v>
      </c>
      <c r="C6141" s="417" t="s">
        <v>2281</v>
      </c>
      <c r="D6141" s="417" t="s">
        <v>12262</v>
      </c>
      <c r="E6141" s="391">
        <v>1.41</v>
      </c>
      <c r="F6141" s="418">
        <v>44270</v>
      </c>
      <c r="G6141" s="417" t="s">
        <v>2283</v>
      </c>
      <c r="I6141" s="379">
        <f t="shared" ca="1" si="360"/>
        <v>-301</v>
      </c>
      <c r="J6141" s="379">
        <f t="shared" ca="1" si="361"/>
        <v>-209</v>
      </c>
      <c r="K6141" s="391" t="str">
        <f t="shared" ca="1" si="362"/>
        <v>11,92</v>
      </c>
      <c r="L6141" s="379"/>
      <c r="O6141" s="379"/>
    </row>
    <row r="6142" spans="1:15">
      <c r="A6142" s="417" t="s">
        <v>2155</v>
      </c>
      <c r="B6142" s="417" t="s">
        <v>17227</v>
      </c>
      <c r="C6142" s="417" t="s">
        <v>2281</v>
      </c>
      <c r="D6142" s="417" t="s">
        <v>3520</v>
      </c>
      <c r="E6142" s="391">
        <v>1.18</v>
      </c>
      <c r="F6142" s="418">
        <v>44270</v>
      </c>
      <c r="G6142" s="417" t="s">
        <v>2283</v>
      </c>
      <c r="I6142" s="379">
        <f t="shared" ca="1" si="360"/>
        <v>-301</v>
      </c>
      <c r="J6142" s="379">
        <f t="shared" ca="1" si="361"/>
        <v>-209</v>
      </c>
      <c r="K6142" s="391" t="str">
        <f t="shared" ca="1" si="362"/>
        <v>12,42</v>
      </c>
      <c r="L6142" s="379"/>
      <c r="O6142" s="379"/>
    </row>
    <row r="6143" spans="1:15">
      <c r="A6143" s="417" t="s">
        <v>2155</v>
      </c>
      <c r="B6143" s="417" t="s">
        <v>17228</v>
      </c>
      <c r="C6143" s="417" t="s">
        <v>2281</v>
      </c>
      <c r="D6143" s="417" t="s">
        <v>17222</v>
      </c>
      <c r="E6143" s="391">
        <v>0.88</v>
      </c>
      <c r="F6143" s="418">
        <v>44270</v>
      </c>
      <c r="G6143" s="417" t="s">
        <v>2283</v>
      </c>
      <c r="I6143" s="379">
        <f t="shared" ca="1" si="360"/>
        <v>-301</v>
      </c>
      <c r="J6143" s="379">
        <f t="shared" ca="1" si="361"/>
        <v>-209</v>
      </c>
      <c r="K6143" s="391" t="str">
        <f t="shared" ca="1" si="362"/>
        <v>12,92</v>
      </c>
      <c r="L6143" s="379"/>
      <c r="O6143" s="379"/>
    </row>
    <row r="6144" spans="1:15">
      <c r="A6144" s="417" t="s">
        <v>2155</v>
      </c>
      <c r="B6144" s="417" t="s">
        <v>12277</v>
      </c>
      <c r="C6144" s="417" t="s">
        <v>2281</v>
      </c>
      <c r="D6144" s="417" t="s">
        <v>12271</v>
      </c>
      <c r="E6144" s="391">
        <v>2.98</v>
      </c>
      <c r="F6144" s="418">
        <v>44270</v>
      </c>
      <c r="G6144" s="417" t="s">
        <v>2283</v>
      </c>
      <c r="I6144" s="379">
        <f t="shared" ca="1" si="360"/>
        <v>-301</v>
      </c>
      <c r="J6144" s="379">
        <f t="shared" ca="1" si="361"/>
        <v>-209</v>
      </c>
      <c r="K6144" s="391" t="str">
        <f t="shared" ca="1" si="362"/>
        <v>8,32</v>
      </c>
      <c r="L6144" s="379"/>
      <c r="O6144" s="379"/>
    </row>
    <row r="6145" spans="1:15">
      <c r="A6145" s="417" t="s">
        <v>2155</v>
      </c>
      <c r="B6145" s="417" t="s">
        <v>17907</v>
      </c>
      <c r="C6145" s="417" t="s">
        <v>2281</v>
      </c>
      <c r="D6145" s="417" t="s">
        <v>17908</v>
      </c>
      <c r="E6145" s="391">
        <v>4.29</v>
      </c>
      <c r="F6145" s="418">
        <v>44270</v>
      </c>
      <c r="G6145" s="417" t="s">
        <v>2283</v>
      </c>
      <c r="I6145" s="379">
        <f t="shared" ca="1" si="360"/>
        <v>-301</v>
      </c>
      <c r="J6145" s="379">
        <f t="shared" ca="1" si="361"/>
        <v>-209</v>
      </c>
      <c r="K6145" s="391" t="str">
        <f t="shared" ca="1" si="362"/>
        <v>8,72</v>
      </c>
      <c r="L6145" s="379"/>
      <c r="O6145" s="379"/>
    </row>
    <row r="6146" spans="1:15">
      <c r="A6146" s="417" t="s">
        <v>2155</v>
      </c>
      <c r="B6146" s="417" t="s">
        <v>8242</v>
      </c>
      <c r="C6146" s="417" t="s">
        <v>2332</v>
      </c>
      <c r="D6146" s="417" t="s">
        <v>12234</v>
      </c>
      <c r="E6146" s="391">
        <v>0.01</v>
      </c>
      <c r="F6146" s="418">
        <v>44214</v>
      </c>
      <c r="G6146" s="417" t="s">
        <v>2286</v>
      </c>
      <c r="I6146" s="379">
        <f t="shared" ca="1" si="360"/>
        <v>-357</v>
      </c>
      <c r="J6146" s="379">
        <f t="shared" ca="1" si="361"/>
        <v>-247</v>
      </c>
      <c r="K6146" s="391" t="str">
        <f t="shared" ca="1" si="362"/>
        <v>9,83</v>
      </c>
      <c r="L6146" s="379"/>
      <c r="O6146" s="379"/>
    </row>
    <row r="6147" spans="1:15">
      <c r="A6147" s="417" t="s">
        <v>2155</v>
      </c>
      <c r="B6147" s="417" t="s">
        <v>4158</v>
      </c>
      <c r="C6147" s="417" t="s">
        <v>2332</v>
      </c>
      <c r="D6147" s="417" t="s">
        <v>12235</v>
      </c>
      <c r="E6147" s="391">
        <v>0.01</v>
      </c>
      <c r="F6147" s="418">
        <v>44214</v>
      </c>
      <c r="G6147" s="417" t="s">
        <v>2286</v>
      </c>
      <c r="I6147" s="379">
        <f t="shared" ca="1" si="360"/>
        <v>-357</v>
      </c>
      <c r="J6147" s="379">
        <f t="shared" ca="1" si="361"/>
        <v>-247</v>
      </c>
      <c r="K6147" s="391" t="str">
        <f t="shared" ca="1" si="362"/>
        <v>10,08</v>
      </c>
      <c r="L6147" s="379"/>
      <c r="O6147" s="379"/>
    </row>
    <row r="6148" spans="1:15">
      <c r="A6148" s="417" t="s">
        <v>2155</v>
      </c>
      <c r="B6148" s="417" t="s">
        <v>12278</v>
      </c>
      <c r="C6148" s="417" t="s">
        <v>2332</v>
      </c>
      <c r="D6148" s="417" t="s">
        <v>12236</v>
      </c>
      <c r="E6148" s="391">
        <v>0.05</v>
      </c>
      <c r="F6148" s="418">
        <v>44214</v>
      </c>
      <c r="G6148" s="417" t="s">
        <v>2286</v>
      </c>
      <c r="I6148" s="379">
        <f t="shared" ca="1" si="360"/>
        <v>-357</v>
      </c>
      <c r="J6148" s="379">
        <f t="shared" ca="1" si="361"/>
        <v>-247</v>
      </c>
      <c r="K6148" s="391" t="str">
        <f t="shared" ca="1" si="362"/>
        <v>10,33</v>
      </c>
      <c r="L6148" s="379"/>
      <c r="O6148" s="379"/>
    </row>
    <row r="6149" spans="1:15">
      <c r="A6149" s="417" t="s">
        <v>2155</v>
      </c>
      <c r="B6149" s="417" t="s">
        <v>12279</v>
      </c>
      <c r="C6149" s="417" t="s">
        <v>2332</v>
      </c>
      <c r="D6149" s="417" t="s">
        <v>12237</v>
      </c>
      <c r="E6149" s="391">
        <v>0.03</v>
      </c>
      <c r="F6149" s="418">
        <v>44214</v>
      </c>
      <c r="G6149" s="417" t="s">
        <v>2286</v>
      </c>
      <c r="I6149" s="379">
        <f t="shared" ca="1" si="360"/>
        <v>-357</v>
      </c>
      <c r="J6149" s="379">
        <f t="shared" ca="1" si="361"/>
        <v>-247</v>
      </c>
      <c r="K6149" s="391" t="str">
        <f t="shared" ca="1" si="362"/>
        <v>10,83</v>
      </c>
      <c r="L6149" s="379"/>
      <c r="O6149" s="379"/>
    </row>
    <row r="6150" spans="1:15">
      <c r="A6150" s="417" t="s">
        <v>2155</v>
      </c>
      <c r="B6150" s="417" t="s">
        <v>12280</v>
      </c>
      <c r="C6150" s="417" t="s">
        <v>2332</v>
      </c>
      <c r="D6150" s="417" t="s">
        <v>12239</v>
      </c>
      <c r="E6150" s="391">
        <v>0.03</v>
      </c>
      <c r="F6150" s="418">
        <v>44214</v>
      </c>
      <c r="G6150" s="417" t="s">
        <v>2286</v>
      </c>
      <c r="I6150" s="379">
        <f t="shared" ca="1" si="360"/>
        <v>-357</v>
      </c>
      <c r="J6150" s="379">
        <f t="shared" ca="1" si="361"/>
        <v>-247</v>
      </c>
      <c r="K6150" s="391" t="str">
        <f t="shared" ca="1" si="362"/>
        <v>11,08</v>
      </c>
      <c r="L6150" s="379"/>
      <c r="O6150" s="379"/>
    </row>
    <row r="6151" spans="1:15">
      <c r="A6151" s="417" t="s">
        <v>2155</v>
      </c>
      <c r="B6151" s="417" t="s">
        <v>12281</v>
      </c>
      <c r="C6151" s="417" t="s">
        <v>2332</v>
      </c>
      <c r="D6151" s="417" t="s">
        <v>12241</v>
      </c>
      <c r="E6151" s="391">
        <v>0.03</v>
      </c>
      <c r="F6151" s="418">
        <v>44214</v>
      </c>
      <c r="G6151" s="417" t="s">
        <v>2286</v>
      </c>
      <c r="I6151" s="379">
        <f t="shared" ca="1" si="360"/>
        <v>-357</v>
      </c>
      <c r="J6151" s="379">
        <f t="shared" ca="1" si="361"/>
        <v>-247</v>
      </c>
      <c r="K6151" s="391" t="str">
        <f t="shared" ca="1" si="362"/>
        <v>11,33</v>
      </c>
      <c r="L6151" s="379"/>
      <c r="O6151" s="379"/>
    </row>
    <row r="6152" spans="1:15">
      <c r="A6152" s="417" t="s">
        <v>2155</v>
      </c>
      <c r="B6152" s="417" t="s">
        <v>17229</v>
      </c>
      <c r="C6152" s="417" t="s">
        <v>2332</v>
      </c>
      <c r="D6152" s="417" t="s">
        <v>12243</v>
      </c>
      <c r="E6152" s="391">
        <v>0.11</v>
      </c>
      <c r="F6152" s="418">
        <v>44214</v>
      </c>
      <c r="G6152" s="417" t="s">
        <v>2286</v>
      </c>
      <c r="I6152" s="379">
        <f t="shared" ca="1" si="360"/>
        <v>-357</v>
      </c>
      <c r="J6152" s="379">
        <f t="shared" ca="1" si="361"/>
        <v>-247</v>
      </c>
      <c r="K6152" s="391" t="str">
        <f t="shared" ca="1" si="362"/>
        <v>11,83</v>
      </c>
      <c r="L6152" s="379"/>
      <c r="O6152" s="379"/>
    </row>
    <row r="6153" spans="1:15">
      <c r="A6153" s="417" t="s">
        <v>2155</v>
      </c>
      <c r="B6153" s="417" t="s">
        <v>17230</v>
      </c>
      <c r="C6153" s="417" t="s">
        <v>2332</v>
      </c>
      <c r="D6153" s="417" t="s">
        <v>12244</v>
      </c>
      <c r="E6153" s="391">
        <v>0.25</v>
      </c>
      <c r="F6153" s="418">
        <v>44214</v>
      </c>
      <c r="G6153" s="417" t="s">
        <v>2286</v>
      </c>
      <c r="I6153" s="379">
        <f t="shared" ca="1" si="360"/>
        <v>-357</v>
      </c>
      <c r="J6153" s="379">
        <f t="shared" ca="1" si="361"/>
        <v>-247</v>
      </c>
      <c r="K6153" s="391" t="str">
        <f t="shared" ca="1" si="362"/>
        <v>12,33</v>
      </c>
      <c r="L6153" s="379"/>
      <c r="O6153" s="379"/>
    </row>
    <row r="6154" spans="1:15">
      <c r="A6154" s="417" t="s">
        <v>2155</v>
      </c>
      <c r="B6154" s="417" t="s">
        <v>17909</v>
      </c>
      <c r="C6154" s="417" t="s">
        <v>2332</v>
      </c>
      <c r="D6154" s="417" t="s">
        <v>17214</v>
      </c>
      <c r="E6154" s="391">
        <v>0.45</v>
      </c>
      <c r="F6154" s="418">
        <v>44214</v>
      </c>
      <c r="G6154" s="417" t="s">
        <v>2286</v>
      </c>
      <c r="I6154" s="379">
        <f t="shared" ref="I6154:I6217" ca="1" si="363">IF(F6154&lt;&gt;"",F6154-$I$199,"")</f>
        <v>-357</v>
      </c>
      <c r="J6154" s="379">
        <f t="shared" ref="J6154:J6217" ca="1" si="364">IF(I6154&lt;&gt;"",NETWORKDAYS($I$199,F6154-1,$N$201:$N$224),"")</f>
        <v>-247</v>
      </c>
      <c r="K6154" s="391" t="str">
        <f t="shared" ref="K6154:K6217" ca="1" si="365">IF(I6154&lt;&gt;"",RIGHT(D6154,LEN(D6154)-FIND(" ",D6154)),"")</f>
        <v>12,83</v>
      </c>
      <c r="L6154" s="379"/>
      <c r="O6154" s="379"/>
    </row>
    <row r="6155" spans="1:15">
      <c r="A6155" s="417" t="s">
        <v>2155</v>
      </c>
      <c r="B6155" s="417" t="s">
        <v>18473</v>
      </c>
      <c r="C6155" s="417" t="s">
        <v>2332</v>
      </c>
      <c r="D6155" s="417" t="s">
        <v>17216</v>
      </c>
      <c r="E6155" s="391">
        <v>0.77</v>
      </c>
      <c r="F6155" s="418">
        <v>44214</v>
      </c>
      <c r="G6155" s="417" t="s">
        <v>2286</v>
      </c>
      <c r="I6155" s="379">
        <f t="shared" ca="1" si="363"/>
        <v>-357</v>
      </c>
      <c r="J6155" s="379">
        <f t="shared" ca="1" si="364"/>
        <v>-247</v>
      </c>
      <c r="K6155" s="391" t="str">
        <f t="shared" ca="1" si="365"/>
        <v>13,33</v>
      </c>
      <c r="L6155" s="379"/>
      <c r="O6155" s="379"/>
    </row>
    <row r="6156" spans="1:15">
      <c r="A6156" s="417" t="s">
        <v>2155</v>
      </c>
      <c r="B6156" s="417" t="s">
        <v>12282</v>
      </c>
      <c r="C6156" s="417" t="s">
        <v>2332</v>
      </c>
      <c r="D6156" s="417" t="s">
        <v>12246</v>
      </c>
      <c r="E6156" s="391">
        <v>0.01</v>
      </c>
      <c r="F6156" s="418">
        <v>44214</v>
      </c>
      <c r="G6156" s="417" t="s">
        <v>2286</v>
      </c>
      <c r="I6156" s="379">
        <f t="shared" ca="1" si="363"/>
        <v>-357</v>
      </c>
      <c r="J6156" s="379">
        <f t="shared" ca="1" si="364"/>
        <v>-247</v>
      </c>
      <c r="K6156" s="391" t="str">
        <f t="shared" ca="1" si="365"/>
        <v>7,63</v>
      </c>
      <c r="L6156" s="379"/>
      <c r="O6156" s="379"/>
    </row>
    <row r="6157" spans="1:15">
      <c r="A6157" s="417" t="s">
        <v>2155</v>
      </c>
      <c r="B6157" s="417" t="s">
        <v>12283</v>
      </c>
      <c r="C6157" s="417" t="s">
        <v>2332</v>
      </c>
      <c r="D6157" s="417" t="s">
        <v>12247</v>
      </c>
      <c r="E6157" s="391">
        <v>0.01</v>
      </c>
      <c r="F6157" s="418">
        <v>44214</v>
      </c>
      <c r="G6157" s="417" t="s">
        <v>2286</v>
      </c>
      <c r="I6157" s="379">
        <f t="shared" ca="1" si="363"/>
        <v>-357</v>
      </c>
      <c r="J6157" s="379">
        <f t="shared" ca="1" si="364"/>
        <v>-247</v>
      </c>
      <c r="K6157" s="391" t="str">
        <f t="shared" ca="1" si="365"/>
        <v>8,23</v>
      </c>
      <c r="L6157" s="379"/>
      <c r="O6157" s="379"/>
    </row>
    <row r="6158" spans="1:15">
      <c r="A6158" s="417" t="s">
        <v>2155</v>
      </c>
      <c r="B6158" s="417" t="s">
        <v>4159</v>
      </c>
      <c r="C6158" s="417" t="s">
        <v>2332</v>
      </c>
      <c r="D6158" s="417" t="s">
        <v>12248</v>
      </c>
      <c r="E6158" s="391">
        <v>0.01</v>
      </c>
      <c r="F6158" s="418">
        <v>44214</v>
      </c>
      <c r="G6158" s="417" t="s">
        <v>2286</v>
      </c>
      <c r="I6158" s="379">
        <f t="shared" ca="1" si="363"/>
        <v>-357</v>
      </c>
      <c r="J6158" s="379">
        <f t="shared" ca="1" si="364"/>
        <v>-247</v>
      </c>
      <c r="K6158" s="391" t="str">
        <f t="shared" ca="1" si="365"/>
        <v>8,83</v>
      </c>
      <c r="L6158" s="379"/>
      <c r="O6158" s="379"/>
    </row>
    <row r="6159" spans="1:15">
      <c r="A6159" s="417" t="s">
        <v>2155</v>
      </c>
      <c r="B6159" s="417" t="s">
        <v>8243</v>
      </c>
      <c r="C6159" s="417" t="s">
        <v>2332</v>
      </c>
      <c r="D6159" s="417" t="s">
        <v>12249</v>
      </c>
      <c r="E6159" s="391">
        <v>0.02</v>
      </c>
      <c r="F6159" s="418">
        <v>44214</v>
      </c>
      <c r="G6159" s="417" t="s">
        <v>2286</v>
      </c>
      <c r="I6159" s="379">
        <f t="shared" ca="1" si="363"/>
        <v>-357</v>
      </c>
      <c r="J6159" s="379">
        <f t="shared" ca="1" si="364"/>
        <v>-247</v>
      </c>
      <c r="K6159" s="391" t="str">
        <f t="shared" ca="1" si="365"/>
        <v>9,03</v>
      </c>
      <c r="L6159" s="379"/>
      <c r="O6159" s="379"/>
    </row>
    <row r="6160" spans="1:15">
      <c r="A6160" s="417" t="s">
        <v>2155</v>
      </c>
      <c r="B6160" s="417" t="s">
        <v>8244</v>
      </c>
      <c r="C6160" s="417" t="s">
        <v>2332</v>
      </c>
      <c r="D6160" s="417" t="s">
        <v>12250</v>
      </c>
      <c r="E6160" s="391">
        <v>0.01</v>
      </c>
      <c r="F6160" s="418">
        <v>44214</v>
      </c>
      <c r="G6160" s="417" t="s">
        <v>2286</v>
      </c>
      <c r="I6160" s="379">
        <f t="shared" ca="1" si="363"/>
        <v>-357</v>
      </c>
      <c r="J6160" s="379">
        <f t="shared" ca="1" si="364"/>
        <v>-247</v>
      </c>
      <c r="K6160" s="391" t="str">
        <f t="shared" ca="1" si="365"/>
        <v>9,23</v>
      </c>
      <c r="L6160" s="379"/>
      <c r="O6160" s="379"/>
    </row>
    <row r="6161" spans="1:15">
      <c r="A6161" s="417" t="s">
        <v>2155</v>
      </c>
      <c r="B6161" s="417" t="s">
        <v>8245</v>
      </c>
      <c r="C6161" s="417" t="s">
        <v>2332</v>
      </c>
      <c r="D6161" s="417" t="s">
        <v>3519</v>
      </c>
      <c r="E6161" s="391">
        <v>0.02</v>
      </c>
      <c r="F6161" s="418">
        <v>44214</v>
      </c>
      <c r="G6161" s="417" t="s">
        <v>2286</v>
      </c>
      <c r="I6161" s="379">
        <f t="shared" ca="1" si="363"/>
        <v>-357</v>
      </c>
      <c r="J6161" s="379">
        <f t="shared" ca="1" si="364"/>
        <v>-247</v>
      </c>
      <c r="K6161" s="391" t="str">
        <f t="shared" ca="1" si="365"/>
        <v>9,33</v>
      </c>
      <c r="L6161" s="379"/>
      <c r="O6161" s="379"/>
    </row>
    <row r="6162" spans="1:15">
      <c r="A6162" s="417" t="s">
        <v>2155</v>
      </c>
      <c r="B6162" s="417" t="s">
        <v>8246</v>
      </c>
      <c r="C6162" s="417" t="s">
        <v>2332</v>
      </c>
      <c r="D6162" s="417" t="s">
        <v>12251</v>
      </c>
      <c r="E6162" s="391">
        <v>0.01</v>
      </c>
      <c r="F6162" s="418">
        <v>44214</v>
      </c>
      <c r="G6162" s="417" t="s">
        <v>2286</v>
      </c>
      <c r="I6162" s="379">
        <f t="shared" ca="1" si="363"/>
        <v>-357</v>
      </c>
      <c r="J6162" s="379">
        <f t="shared" ca="1" si="364"/>
        <v>-247</v>
      </c>
      <c r="K6162" s="391" t="str">
        <f t="shared" ca="1" si="365"/>
        <v>9,43</v>
      </c>
      <c r="L6162" s="379"/>
      <c r="O6162" s="379"/>
    </row>
    <row r="6163" spans="1:15">
      <c r="A6163" s="417" t="s">
        <v>2155</v>
      </c>
      <c r="B6163" s="417" t="s">
        <v>8247</v>
      </c>
      <c r="C6163" s="417" t="s">
        <v>2332</v>
      </c>
      <c r="D6163" s="417" t="s">
        <v>12253</v>
      </c>
      <c r="E6163" s="391">
        <v>0.01</v>
      </c>
      <c r="F6163" s="418">
        <v>44214</v>
      </c>
      <c r="G6163" s="417" t="s">
        <v>2286</v>
      </c>
      <c r="I6163" s="379">
        <f t="shared" ca="1" si="363"/>
        <v>-357</v>
      </c>
      <c r="J6163" s="379">
        <f t="shared" ca="1" si="364"/>
        <v>-247</v>
      </c>
      <c r="K6163" s="391" t="str">
        <f t="shared" ca="1" si="365"/>
        <v>9,63</v>
      </c>
      <c r="L6163" s="379"/>
      <c r="O6163" s="379"/>
    </row>
    <row r="6164" spans="1:15">
      <c r="A6164" s="417" t="s">
        <v>2155</v>
      </c>
      <c r="B6164" s="417" t="s">
        <v>12284</v>
      </c>
      <c r="C6164" s="417" t="s">
        <v>2332</v>
      </c>
      <c r="D6164" s="417" t="s">
        <v>5730</v>
      </c>
      <c r="E6164" s="391">
        <v>0.1</v>
      </c>
      <c r="F6164" s="418">
        <v>44249</v>
      </c>
      <c r="G6164" s="417" t="s">
        <v>2286</v>
      </c>
      <c r="I6164" s="379">
        <f t="shared" ca="1" si="363"/>
        <v>-322</v>
      </c>
      <c r="J6164" s="379">
        <f t="shared" ca="1" si="364"/>
        <v>-224</v>
      </c>
      <c r="K6164" s="391" t="str">
        <f t="shared" ca="1" si="365"/>
        <v>9,92</v>
      </c>
      <c r="L6164" s="379"/>
      <c r="O6164" s="379"/>
    </row>
    <row r="6165" spans="1:15">
      <c r="A6165" s="417" t="s">
        <v>2155</v>
      </c>
      <c r="B6165" s="417" t="s">
        <v>12285</v>
      </c>
      <c r="C6165" s="417" t="s">
        <v>2332</v>
      </c>
      <c r="D6165" s="417" t="s">
        <v>12256</v>
      </c>
      <c r="E6165" s="391">
        <v>0.14000000000000001</v>
      </c>
      <c r="F6165" s="418">
        <v>44249</v>
      </c>
      <c r="G6165" s="417" t="s">
        <v>2286</v>
      </c>
      <c r="I6165" s="379">
        <f t="shared" ca="1" si="363"/>
        <v>-322</v>
      </c>
      <c r="J6165" s="379">
        <f t="shared" ca="1" si="364"/>
        <v>-224</v>
      </c>
      <c r="K6165" s="391" t="str">
        <f t="shared" ca="1" si="365"/>
        <v>10,42</v>
      </c>
      <c r="L6165" s="379"/>
      <c r="O6165" s="379"/>
    </row>
    <row r="6166" spans="1:15">
      <c r="A6166" s="417" t="s">
        <v>2155</v>
      </c>
      <c r="B6166" s="417" t="s">
        <v>12286</v>
      </c>
      <c r="C6166" s="417" t="s">
        <v>2332</v>
      </c>
      <c r="D6166" s="417" t="s">
        <v>12258</v>
      </c>
      <c r="E6166" s="391">
        <v>0.22</v>
      </c>
      <c r="F6166" s="418">
        <v>44249</v>
      </c>
      <c r="G6166" s="417" t="s">
        <v>2286</v>
      </c>
      <c r="I6166" s="379">
        <f t="shared" ca="1" si="363"/>
        <v>-322</v>
      </c>
      <c r="J6166" s="379">
        <f t="shared" ca="1" si="364"/>
        <v>-224</v>
      </c>
      <c r="K6166" s="391" t="str">
        <f t="shared" ca="1" si="365"/>
        <v>10,92</v>
      </c>
      <c r="L6166" s="379"/>
      <c r="O6166" s="379"/>
    </row>
    <row r="6167" spans="1:15">
      <c r="A6167" s="417" t="s">
        <v>2155</v>
      </c>
      <c r="B6167" s="417" t="s">
        <v>12287</v>
      </c>
      <c r="C6167" s="417" t="s">
        <v>2332</v>
      </c>
      <c r="D6167" s="417" t="s">
        <v>12260</v>
      </c>
      <c r="E6167" s="391">
        <v>0.34</v>
      </c>
      <c r="F6167" s="418">
        <v>44249</v>
      </c>
      <c r="G6167" s="417" t="s">
        <v>2286</v>
      </c>
      <c r="I6167" s="379">
        <f t="shared" ca="1" si="363"/>
        <v>-322</v>
      </c>
      <c r="J6167" s="379">
        <f t="shared" ca="1" si="364"/>
        <v>-224</v>
      </c>
      <c r="K6167" s="391" t="str">
        <f t="shared" ca="1" si="365"/>
        <v>11,42</v>
      </c>
      <c r="L6167" s="379"/>
      <c r="O6167" s="379"/>
    </row>
    <row r="6168" spans="1:15">
      <c r="A6168" s="417" t="s">
        <v>2155</v>
      </c>
      <c r="B6168" s="417" t="s">
        <v>17231</v>
      </c>
      <c r="C6168" s="417" t="s">
        <v>2332</v>
      </c>
      <c r="D6168" s="417" t="s">
        <v>12262</v>
      </c>
      <c r="E6168" s="391">
        <v>0.48</v>
      </c>
      <c r="F6168" s="418">
        <v>44249</v>
      </c>
      <c r="G6168" s="417" t="s">
        <v>2286</v>
      </c>
      <c r="I6168" s="379">
        <f t="shared" ca="1" si="363"/>
        <v>-322</v>
      </c>
      <c r="J6168" s="379">
        <f t="shared" ca="1" si="364"/>
        <v>-224</v>
      </c>
      <c r="K6168" s="391" t="str">
        <f t="shared" ca="1" si="365"/>
        <v>11,92</v>
      </c>
      <c r="L6168" s="379"/>
      <c r="O6168" s="379"/>
    </row>
    <row r="6169" spans="1:15">
      <c r="A6169" s="417" t="s">
        <v>2155</v>
      </c>
      <c r="B6169" s="417" t="s">
        <v>17232</v>
      </c>
      <c r="C6169" s="417" t="s">
        <v>2332</v>
      </c>
      <c r="D6169" s="417" t="s">
        <v>3520</v>
      </c>
      <c r="E6169" s="391">
        <v>0.69</v>
      </c>
      <c r="F6169" s="418">
        <v>44249</v>
      </c>
      <c r="G6169" s="417" t="s">
        <v>2286</v>
      </c>
      <c r="I6169" s="379">
        <f t="shared" ca="1" si="363"/>
        <v>-322</v>
      </c>
      <c r="J6169" s="379">
        <f t="shared" ca="1" si="364"/>
        <v>-224</v>
      </c>
      <c r="K6169" s="391" t="str">
        <f t="shared" ca="1" si="365"/>
        <v>12,42</v>
      </c>
      <c r="L6169" s="379"/>
      <c r="O6169" s="379"/>
    </row>
    <row r="6170" spans="1:15">
      <c r="A6170" s="417" t="s">
        <v>2155</v>
      </c>
      <c r="B6170" s="417" t="s">
        <v>18474</v>
      </c>
      <c r="C6170" s="417" t="s">
        <v>2332</v>
      </c>
      <c r="D6170" s="417" t="s">
        <v>17222</v>
      </c>
      <c r="E6170" s="391">
        <v>0.96</v>
      </c>
      <c r="F6170" s="418">
        <v>44249</v>
      </c>
      <c r="G6170" s="417" t="s">
        <v>2286</v>
      </c>
      <c r="I6170" s="379">
        <f t="shared" ca="1" si="363"/>
        <v>-322</v>
      </c>
      <c r="J6170" s="379">
        <f t="shared" ca="1" si="364"/>
        <v>-224</v>
      </c>
      <c r="K6170" s="391" t="str">
        <f t="shared" ca="1" si="365"/>
        <v>12,92</v>
      </c>
      <c r="L6170" s="379"/>
      <c r="O6170" s="379"/>
    </row>
    <row r="6171" spans="1:15">
      <c r="A6171" s="417" t="s">
        <v>2155</v>
      </c>
      <c r="B6171" s="417" t="s">
        <v>18475</v>
      </c>
      <c r="C6171" s="417" t="s">
        <v>2332</v>
      </c>
      <c r="D6171" s="417" t="s">
        <v>12265</v>
      </c>
      <c r="E6171" s="391">
        <v>1.25</v>
      </c>
      <c r="F6171" s="418">
        <v>44249</v>
      </c>
      <c r="G6171" s="417" t="s">
        <v>2286</v>
      </c>
      <c r="I6171" s="379">
        <f t="shared" ca="1" si="363"/>
        <v>-322</v>
      </c>
      <c r="J6171" s="379">
        <f t="shared" ca="1" si="364"/>
        <v>-224</v>
      </c>
      <c r="K6171" s="391" t="str">
        <f t="shared" ca="1" si="365"/>
        <v>13,42</v>
      </c>
      <c r="L6171" s="379"/>
      <c r="O6171" s="379"/>
    </row>
    <row r="6172" spans="1:15">
      <c r="A6172" s="417" t="s">
        <v>2155</v>
      </c>
      <c r="B6172" s="417" t="s">
        <v>17233</v>
      </c>
      <c r="C6172" s="417" t="s">
        <v>2332</v>
      </c>
      <c r="D6172" s="417" t="s">
        <v>17234</v>
      </c>
      <c r="E6172" s="391">
        <v>7.0000000000000007E-2</v>
      </c>
      <c r="F6172" s="418">
        <v>44249</v>
      </c>
      <c r="G6172" s="417" t="s">
        <v>2286</v>
      </c>
      <c r="I6172" s="379">
        <f t="shared" ca="1" si="363"/>
        <v>-322</v>
      </c>
      <c r="J6172" s="379">
        <f t="shared" ca="1" si="364"/>
        <v>-224</v>
      </c>
      <c r="K6172" s="391" t="str">
        <f t="shared" ca="1" si="365"/>
        <v>9,32</v>
      </c>
      <c r="L6172" s="379"/>
      <c r="O6172" s="379"/>
    </row>
    <row r="6173" spans="1:15">
      <c r="A6173" s="417" t="s">
        <v>2155</v>
      </c>
      <c r="B6173" s="417" t="s">
        <v>12288</v>
      </c>
      <c r="C6173" s="417" t="s">
        <v>2332</v>
      </c>
      <c r="D6173" s="417" t="s">
        <v>12289</v>
      </c>
      <c r="E6173" s="391">
        <v>0.08</v>
      </c>
      <c r="F6173" s="418">
        <v>44249</v>
      </c>
      <c r="G6173" s="417" t="s">
        <v>2286</v>
      </c>
      <c r="I6173" s="379">
        <f t="shared" ca="1" si="363"/>
        <v>-322</v>
      </c>
      <c r="J6173" s="379">
        <f t="shared" ca="1" si="364"/>
        <v>-224</v>
      </c>
      <c r="K6173" s="391" t="str">
        <f t="shared" ca="1" si="365"/>
        <v>9,72</v>
      </c>
      <c r="L6173" s="379"/>
      <c r="O6173" s="379"/>
    </row>
    <row r="6174" spans="1:15">
      <c r="A6174" s="417" t="s">
        <v>2155</v>
      </c>
      <c r="B6174" s="417" t="s">
        <v>18476</v>
      </c>
      <c r="C6174" s="417" t="s">
        <v>2332</v>
      </c>
      <c r="D6174" s="417" t="s">
        <v>12256</v>
      </c>
      <c r="E6174" s="391">
        <v>0.25</v>
      </c>
      <c r="F6174" s="418">
        <v>44270</v>
      </c>
      <c r="G6174" s="417" t="s">
        <v>2286</v>
      </c>
      <c r="I6174" s="379">
        <f t="shared" ca="1" si="363"/>
        <v>-301</v>
      </c>
      <c r="J6174" s="379">
        <f t="shared" ca="1" si="364"/>
        <v>-209</v>
      </c>
      <c r="K6174" s="391" t="str">
        <f t="shared" ca="1" si="365"/>
        <v>10,42</v>
      </c>
      <c r="L6174" s="379"/>
      <c r="O6174" s="379"/>
    </row>
    <row r="6175" spans="1:15">
      <c r="A6175" s="417" t="s">
        <v>2155</v>
      </c>
      <c r="B6175" s="417" t="s">
        <v>12290</v>
      </c>
      <c r="C6175" s="417" t="s">
        <v>2332</v>
      </c>
      <c r="D6175" s="417" t="s">
        <v>12258</v>
      </c>
      <c r="E6175" s="391">
        <v>0.37</v>
      </c>
      <c r="F6175" s="418">
        <v>44270</v>
      </c>
      <c r="G6175" s="417" t="s">
        <v>2286</v>
      </c>
      <c r="I6175" s="379">
        <f t="shared" ca="1" si="363"/>
        <v>-301</v>
      </c>
      <c r="J6175" s="379">
        <f t="shared" ca="1" si="364"/>
        <v>-209</v>
      </c>
      <c r="K6175" s="391" t="str">
        <f t="shared" ca="1" si="365"/>
        <v>10,92</v>
      </c>
      <c r="L6175" s="379"/>
      <c r="O6175" s="379"/>
    </row>
    <row r="6176" spans="1:15">
      <c r="A6176" s="417" t="s">
        <v>28</v>
      </c>
      <c r="B6176" s="417" t="s">
        <v>4160</v>
      </c>
      <c r="C6176" s="417" t="s">
        <v>2281</v>
      </c>
      <c r="D6176" s="417" t="s">
        <v>4161</v>
      </c>
      <c r="E6176" s="391">
        <v>4.05</v>
      </c>
      <c r="F6176" s="418">
        <v>44214</v>
      </c>
      <c r="G6176" s="417" t="s">
        <v>2286</v>
      </c>
      <c r="I6176" s="379">
        <f t="shared" ca="1" si="363"/>
        <v>-357</v>
      </c>
      <c r="J6176" s="379">
        <f t="shared" ca="1" si="364"/>
        <v>-247</v>
      </c>
      <c r="K6176" s="391" t="str">
        <f t="shared" ca="1" si="365"/>
        <v>19,25</v>
      </c>
      <c r="L6176" s="379"/>
      <c r="O6176" s="379"/>
    </row>
    <row r="6177" spans="1:15">
      <c r="A6177" s="417" t="s">
        <v>2155</v>
      </c>
      <c r="B6177" s="417" t="s">
        <v>4162</v>
      </c>
      <c r="C6177" s="417" t="s">
        <v>2281</v>
      </c>
      <c r="D6177" s="417" t="s">
        <v>4098</v>
      </c>
      <c r="E6177" s="391">
        <v>4.7</v>
      </c>
      <c r="F6177" s="418">
        <v>44214</v>
      </c>
      <c r="G6177" s="417" t="s">
        <v>2286</v>
      </c>
      <c r="I6177" s="379">
        <f t="shared" ca="1" si="363"/>
        <v>-357</v>
      </c>
      <c r="J6177" s="379">
        <f t="shared" ca="1" si="364"/>
        <v>-247</v>
      </c>
      <c r="K6177" s="391" t="str">
        <f t="shared" ca="1" si="365"/>
        <v>20,75</v>
      </c>
      <c r="L6177" s="379"/>
      <c r="O6177" s="379"/>
    </row>
    <row r="6178" spans="1:15">
      <c r="A6178" s="417" t="s">
        <v>2155</v>
      </c>
      <c r="B6178" s="417" t="s">
        <v>4163</v>
      </c>
      <c r="C6178" s="417" t="s">
        <v>2281</v>
      </c>
      <c r="D6178" s="417" t="s">
        <v>2401</v>
      </c>
      <c r="E6178" s="391">
        <v>0.73</v>
      </c>
      <c r="F6178" s="418">
        <v>44214</v>
      </c>
      <c r="G6178" s="417" t="s">
        <v>2286</v>
      </c>
      <c r="I6178" s="379">
        <f t="shared" ca="1" si="363"/>
        <v>-357</v>
      </c>
      <c r="J6178" s="379">
        <f t="shared" ca="1" si="364"/>
        <v>-247</v>
      </c>
      <c r="K6178" s="391" t="str">
        <f t="shared" ca="1" si="365"/>
        <v>23,25</v>
      </c>
      <c r="L6178" s="379"/>
      <c r="O6178" s="379"/>
    </row>
    <row r="6179" spans="1:15">
      <c r="A6179" s="417" t="s">
        <v>2155</v>
      </c>
      <c r="B6179" s="417" t="s">
        <v>4164</v>
      </c>
      <c r="C6179" s="417" t="s">
        <v>2281</v>
      </c>
      <c r="D6179" s="417" t="s">
        <v>4100</v>
      </c>
      <c r="E6179" s="391">
        <v>0.61</v>
      </c>
      <c r="F6179" s="418">
        <v>44214</v>
      </c>
      <c r="G6179" s="417" t="s">
        <v>2286</v>
      </c>
      <c r="I6179" s="379">
        <f t="shared" ca="1" si="363"/>
        <v>-357</v>
      </c>
      <c r="J6179" s="379">
        <f t="shared" ca="1" si="364"/>
        <v>-247</v>
      </c>
      <c r="K6179" s="391" t="str">
        <f t="shared" ca="1" si="365"/>
        <v>23,75</v>
      </c>
      <c r="L6179" s="379"/>
      <c r="O6179" s="379"/>
    </row>
    <row r="6180" spans="1:15">
      <c r="A6180" s="417" t="s">
        <v>2155</v>
      </c>
      <c r="B6180" s="417" t="s">
        <v>12291</v>
      </c>
      <c r="C6180" s="417" t="s">
        <v>2281</v>
      </c>
      <c r="D6180" s="417" t="s">
        <v>2418</v>
      </c>
      <c r="E6180" s="391">
        <v>0.15</v>
      </c>
      <c r="F6180" s="418">
        <v>44214</v>
      </c>
      <c r="G6180" s="417" t="s">
        <v>2286</v>
      </c>
      <c r="I6180" s="379">
        <f t="shared" ca="1" si="363"/>
        <v>-357</v>
      </c>
      <c r="J6180" s="379">
        <f t="shared" ca="1" si="364"/>
        <v>-247</v>
      </c>
      <c r="K6180" s="391" t="str">
        <f t="shared" ca="1" si="365"/>
        <v>24,75</v>
      </c>
      <c r="L6180" s="379"/>
      <c r="O6180" s="379"/>
    </row>
    <row r="6181" spans="1:15">
      <c r="A6181" s="417" t="s">
        <v>2155</v>
      </c>
      <c r="B6181" s="417" t="s">
        <v>12292</v>
      </c>
      <c r="C6181" s="417" t="s">
        <v>2281</v>
      </c>
      <c r="D6181" s="417" t="s">
        <v>2382</v>
      </c>
      <c r="E6181" s="391">
        <v>0.12</v>
      </c>
      <c r="F6181" s="418">
        <v>44214</v>
      </c>
      <c r="G6181" s="417" t="s">
        <v>2286</v>
      </c>
      <c r="I6181" s="379">
        <f t="shared" ca="1" si="363"/>
        <v>-357</v>
      </c>
      <c r="J6181" s="379">
        <f t="shared" ca="1" si="364"/>
        <v>-247</v>
      </c>
      <c r="K6181" s="391" t="str">
        <f t="shared" ca="1" si="365"/>
        <v>25,75</v>
      </c>
      <c r="L6181" s="379"/>
      <c r="O6181" s="379"/>
    </row>
    <row r="6182" spans="1:15">
      <c r="A6182" s="417" t="s">
        <v>2155</v>
      </c>
      <c r="B6182" s="417" t="s">
        <v>12293</v>
      </c>
      <c r="C6182" s="417" t="s">
        <v>2281</v>
      </c>
      <c r="D6182" s="417" t="s">
        <v>2751</v>
      </c>
      <c r="E6182" s="391">
        <v>0.03</v>
      </c>
      <c r="F6182" s="418">
        <v>44214</v>
      </c>
      <c r="G6182" s="417" t="s">
        <v>2286</v>
      </c>
      <c r="I6182" s="379">
        <f t="shared" ca="1" si="363"/>
        <v>-357</v>
      </c>
      <c r="J6182" s="379">
        <f t="shared" ca="1" si="364"/>
        <v>-247</v>
      </c>
      <c r="K6182" s="391" t="str">
        <f t="shared" ca="1" si="365"/>
        <v>26,75</v>
      </c>
      <c r="L6182" s="379"/>
      <c r="O6182" s="379"/>
    </row>
    <row r="6183" spans="1:15">
      <c r="A6183" s="417" t="s">
        <v>2155</v>
      </c>
      <c r="B6183" s="417" t="s">
        <v>12294</v>
      </c>
      <c r="C6183" s="417" t="s">
        <v>2281</v>
      </c>
      <c r="D6183" s="417" t="s">
        <v>5249</v>
      </c>
      <c r="E6183" s="391">
        <v>7.0000000000000007E-2</v>
      </c>
      <c r="F6183" s="418">
        <v>44214</v>
      </c>
      <c r="G6183" s="417" t="s">
        <v>2286</v>
      </c>
      <c r="I6183" s="379">
        <f t="shared" ca="1" si="363"/>
        <v>-357</v>
      </c>
      <c r="J6183" s="379">
        <f t="shared" ca="1" si="364"/>
        <v>-247</v>
      </c>
      <c r="K6183" s="391" t="str">
        <f t="shared" ca="1" si="365"/>
        <v>27,25</v>
      </c>
      <c r="L6183" s="379"/>
      <c r="O6183" s="379"/>
    </row>
    <row r="6184" spans="1:15">
      <c r="A6184" s="417" t="s">
        <v>2155</v>
      </c>
      <c r="B6184" s="417" t="s">
        <v>12295</v>
      </c>
      <c r="C6184" s="417" t="s">
        <v>2281</v>
      </c>
      <c r="D6184" s="417" t="s">
        <v>2752</v>
      </c>
      <c r="E6184" s="391">
        <v>0.35</v>
      </c>
      <c r="F6184" s="418">
        <v>44214</v>
      </c>
      <c r="G6184" s="417" t="s">
        <v>2286</v>
      </c>
      <c r="I6184" s="379">
        <f t="shared" ca="1" si="363"/>
        <v>-357</v>
      </c>
      <c r="J6184" s="379">
        <f t="shared" ca="1" si="364"/>
        <v>-247</v>
      </c>
      <c r="K6184" s="391" t="str">
        <f t="shared" ca="1" si="365"/>
        <v>27,75</v>
      </c>
      <c r="L6184" s="379"/>
      <c r="O6184" s="379"/>
    </row>
    <row r="6185" spans="1:15">
      <c r="A6185" s="417" t="s">
        <v>2155</v>
      </c>
      <c r="B6185" s="417" t="s">
        <v>12296</v>
      </c>
      <c r="C6185" s="417" t="s">
        <v>2281</v>
      </c>
      <c r="D6185" s="417" t="s">
        <v>5047</v>
      </c>
      <c r="E6185" s="391">
        <v>0.06</v>
      </c>
      <c r="F6185" s="418">
        <v>44214</v>
      </c>
      <c r="G6185" s="417" t="s">
        <v>2286</v>
      </c>
      <c r="I6185" s="379">
        <f t="shared" ca="1" si="363"/>
        <v>-357</v>
      </c>
      <c r="J6185" s="379">
        <f t="shared" ca="1" si="364"/>
        <v>-247</v>
      </c>
      <c r="K6185" s="391" t="str">
        <f t="shared" ca="1" si="365"/>
        <v>28,75</v>
      </c>
      <c r="L6185" s="379"/>
      <c r="O6185" s="379"/>
    </row>
    <row r="6186" spans="1:15">
      <c r="A6186" s="417" t="s">
        <v>2155</v>
      </c>
      <c r="B6186" s="417" t="s">
        <v>12297</v>
      </c>
      <c r="C6186" s="417" t="s">
        <v>2281</v>
      </c>
      <c r="D6186" s="417" t="s">
        <v>5046</v>
      </c>
      <c r="E6186" s="391">
        <v>0.6</v>
      </c>
      <c r="F6186" s="418">
        <v>44214</v>
      </c>
      <c r="G6186" s="417" t="s">
        <v>2286</v>
      </c>
      <c r="I6186" s="379">
        <f t="shared" ca="1" si="363"/>
        <v>-357</v>
      </c>
      <c r="J6186" s="379">
        <f t="shared" ca="1" si="364"/>
        <v>-247</v>
      </c>
      <c r="K6186" s="391" t="str">
        <f t="shared" ca="1" si="365"/>
        <v>30,75</v>
      </c>
      <c r="L6186" s="379"/>
      <c r="O6186" s="379"/>
    </row>
    <row r="6187" spans="1:15">
      <c r="A6187" s="417" t="s">
        <v>2155</v>
      </c>
      <c r="B6187" s="417" t="s">
        <v>12298</v>
      </c>
      <c r="C6187" s="417" t="s">
        <v>2281</v>
      </c>
      <c r="D6187" s="417" t="s">
        <v>5062</v>
      </c>
      <c r="E6187" s="391">
        <v>0.02</v>
      </c>
      <c r="F6187" s="418">
        <v>44214</v>
      </c>
      <c r="G6187" s="417" t="s">
        <v>2286</v>
      </c>
      <c r="I6187" s="379">
        <f t="shared" ca="1" si="363"/>
        <v>-357</v>
      </c>
      <c r="J6187" s="379">
        <f t="shared" ca="1" si="364"/>
        <v>-247</v>
      </c>
      <c r="K6187" s="391" t="str">
        <f t="shared" ca="1" si="365"/>
        <v>31,75</v>
      </c>
      <c r="L6187" s="379"/>
      <c r="O6187" s="379"/>
    </row>
    <row r="6188" spans="1:15">
      <c r="A6188" s="417" t="s">
        <v>2155</v>
      </c>
      <c r="B6188" s="417" t="s">
        <v>4165</v>
      </c>
      <c r="C6188" s="417" t="s">
        <v>2281</v>
      </c>
      <c r="D6188" s="417" t="s">
        <v>4166</v>
      </c>
      <c r="E6188" s="391">
        <v>0.02</v>
      </c>
      <c r="F6188" s="418">
        <v>44214</v>
      </c>
      <c r="G6188" s="417" t="s">
        <v>2286</v>
      </c>
      <c r="I6188" s="379">
        <f t="shared" ca="1" si="363"/>
        <v>-357</v>
      </c>
      <c r="J6188" s="379">
        <f t="shared" ca="1" si="364"/>
        <v>-247</v>
      </c>
      <c r="K6188" s="391" t="str">
        <f t="shared" ca="1" si="365"/>
        <v>46,75</v>
      </c>
      <c r="L6188" s="379"/>
      <c r="O6188" s="379"/>
    </row>
    <row r="6189" spans="1:15">
      <c r="A6189" s="417" t="s">
        <v>2155</v>
      </c>
      <c r="B6189" s="417" t="s">
        <v>4167</v>
      </c>
      <c r="C6189" s="417" t="s">
        <v>2281</v>
      </c>
      <c r="D6189" s="417" t="s">
        <v>4168</v>
      </c>
      <c r="E6189" s="391">
        <v>6</v>
      </c>
      <c r="F6189" s="418">
        <v>44249</v>
      </c>
      <c r="G6189" s="417" t="s">
        <v>2283</v>
      </c>
      <c r="I6189" s="379">
        <f t="shared" ca="1" si="363"/>
        <v>-322</v>
      </c>
      <c r="J6189" s="379">
        <f t="shared" ca="1" si="364"/>
        <v>-224</v>
      </c>
      <c r="K6189" s="391" t="str">
        <f t="shared" ca="1" si="365"/>
        <v>18,00</v>
      </c>
      <c r="L6189" s="379"/>
      <c r="O6189" s="379"/>
    </row>
    <row r="6190" spans="1:15">
      <c r="A6190" s="417" t="s">
        <v>2155</v>
      </c>
      <c r="B6190" s="417" t="s">
        <v>4169</v>
      </c>
      <c r="C6190" s="417" t="s">
        <v>2281</v>
      </c>
      <c r="D6190" s="417" t="s">
        <v>2440</v>
      </c>
      <c r="E6190" s="391">
        <v>3</v>
      </c>
      <c r="F6190" s="418">
        <v>44249</v>
      </c>
      <c r="G6190" s="417" t="s">
        <v>2286</v>
      </c>
      <c r="I6190" s="379">
        <f t="shared" ca="1" si="363"/>
        <v>-322</v>
      </c>
      <c r="J6190" s="379">
        <f t="shared" ca="1" si="364"/>
        <v>-224</v>
      </c>
      <c r="K6190" s="391" t="str">
        <f t="shared" ca="1" si="365"/>
        <v>22,75</v>
      </c>
      <c r="L6190" s="379"/>
      <c r="O6190" s="379"/>
    </row>
    <row r="6191" spans="1:15">
      <c r="A6191" s="417" t="s">
        <v>2155</v>
      </c>
      <c r="B6191" s="417" t="s">
        <v>18477</v>
      </c>
      <c r="C6191" s="417" t="s">
        <v>2281</v>
      </c>
      <c r="D6191" s="417" t="s">
        <v>2418</v>
      </c>
      <c r="E6191" s="391">
        <v>1.05</v>
      </c>
      <c r="F6191" s="418">
        <v>44249</v>
      </c>
      <c r="G6191" s="417" t="s">
        <v>2286</v>
      </c>
      <c r="I6191" s="379">
        <f t="shared" ca="1" si="363"/>
        <v>-322</v>
      </c>
      <c r="J6191" s="379">
        <f t="shared" ca="1" si="364"/>
        <v>-224</v>
      </c>
      <c r="K6191" s="391" t="str">
        <f t="shared" ca="1" si="365"/>
        <v>24,75</v>
      </c>
      <c r="L6191" s="379"/>
      <c r="O6191" s="379"/>
    </row>
    <row r="6192" spans="1:15">
      <c r="A6192" s="417" t="s">
        <v>2155</v>
      </c>
      <c r="B6192" s="417" t="s">
        <v>17235</v>
      </c>
      <c r="C6192" s="417" t="s">
        <v>2281</v>
      </c>
      <c r="D6192" s="417" t="s">
        <v>2382</v>
      </c>
      <c r="E6192" s="391">
        <v>0.8</v>
      </c>
      <c r="F6192" s="418">
        <v>44249</v>
      </c>
      <c r="G6192" s="417" t="s">
        <v>2286</v>
      </c>
      <c r="I6192" s="379">
        <f t="shared" ca="1" si="363"/>
        <v>-322</v>
      </c>
      <c r="J6192" s="379">
        <f t="shared" ca="1" si="364"/>
        <v>-224</v>
      </c>
      <c r="K6192" s="391" t="str">
        <f t="shared" ca="1" si="365"/>
        <v>25,75</v>
      </c>
      <c r="L6192" s="379"/>
      <c r="O6192" s="379"/>
    </row>
    <row r="6193" spans="1:15">
      <c r="A6193" s="417" t="s">
        <v>2155</v>
      </c>
      <c r="B6193" s="417" t="s">
        <v>17910</v>
      </c>
      <c r="C6193" s="417" t="s">
        <v>2281</v>
      </c>
      <c r="D6193" s="417" t="s">
        <v>2751</v>
      </c>
      <c r="E6193" s="391">
        <v>0.53</v>
      </c>
      <c r="F6193" s="418">
        <v>44249</v>
      </c>
      <c r="G6193" s="417" t="s">
        <v>2286</v>
      </c>
      <c r="I6193" s="379">
        <f t="shared" ca="1" si="363"/>
        <v>-322</v>
      </c>
      <c r="J6193" s="379">
        <f t="shared" ca="1" si="364"/>
        <v>-224</v>
      </c>
      <c r="K6193" s="391" t="str">
        <f t="shared" ca="1" si="365"/>
        <v>26,75</v>
      </c>
      <c r="L6193" s="379"/>
      <c r="O6193" s="379"/>
    </row>
    <row r="6194" spans="1:15">
      <c r="A6194" s="417" t="s">
        <v>2155</v>
      </c>
      <c r="B6194" s="417" t="s">
        <v>12299</v>
      </c>
      <c r="C6194" s="417" t="s">
        <v>2281</v>
      </c>
      <c r="D6194" s="417" t="s">
        <v>2752</v>
      </c>
      <c r="E6194" s="391">
        <v>0.72</v>
      </c>
      <c r="F6194" s="418">
        <v>44249</v>
      </c>
      <c r="G6194" s="417" t="s">
        <v>2286</v>
      </c>
      <c r="I6194" s="379">
        <f t="shared" ca="1" si="363"/>
        <v>-322</v>
      </c>
      <c r="J6194" s="379">
        <f t="shared" ca="1" si="364"/>
        <v>-224</v>
      </c>
      <c r="K6194" s="391" t="str">
        <f t="shared" ca="1" si="365"/>
        <v>27,75</v>
      </c>
      <c r="L6194" s="379"/>
      <c r="O6194" s="379"/>
    </row>
    <row r="6195" spans="1:15">
      <c r="A6195" s="417" t="s">
        <v>2155</v>
      </c>
      <c r="B6195" s="417" t="s">
        <v>12300</v>
      </c>
      <c r="C6195" s="417" t="s">
        <v>2281</v>
      </c>
      <c r="D6195" s="417" t="s">
        <v>4180</v>
      </c>
      <c r="E6195" s="391">
        <v>0.4</v>
      </c>
      <c r="F6195" s="418">
        <v>44249</v>
      </c>
      <c r="G6195" s="417" t="s">
        <v>2283</v>
      </c>
      <c r="I6195" s="379">
        <f t="shared" ca="1" si="363"/>
        <v>-322</v>
      </c>
      <c r="J6195" s="379">
        <f t="shared" ca="1" si="364"/>
        <v>-224</v>
      </c>
      <c r="K6195" s="391" t="str">
        <f t="shared" ca="1" si="365"/>
        <v>34,50</v>
      </c>
      <c r="L6195" s="379"/>
      <c r="O6195" s="379"/>
    </row>
    <row r="6196" spans="1:15">
      <c r="A6196" s="417" t="s">
        <v>2155</v>
      </c>
      <c r="B6196" s="417" t="s">
        <v>18478</v>
      </c>
      <c r="C6196" s="417" t="s">
        <v>2281</v>
      </c>
      <c r="D6196" s="417" t="s">
        <v>5249</v>
      </c>
      <c r="E6196" s="391">
        <v>0.75</v>
      </c>
      <c r="F6196" s="418">
        <v>44270</v>
      </c>
      <c r="G6196" s="417" t="s">
        <v>2286</v>
      </c>
      <c r="I6196" s="379">
        <f t="shared" ca="1" si="363"/>
        <v>-301</v>
      </c>
      <c r="J6196" s="379">
        <f t="shared" ca="1" si="364"/>
        <v>-209</v>
      </c>
      <c r="K6196" s="391" t="str">
        <f t="shared" ca="1" si="365"/>
        <v>27,25</v>
      </c>
      <c r="L6196" s="379"/>
      <c r="O6196" s="379"/>
    </row>
    <row r="6197" spans="1:15">
      <c r="A6197" s="417" t="s">
        <v>2155</v>
      </c>
      <c r="B6197" s="417" t="s">
        <v>18479</v>
      </c>
      <c r="C6197" s="417" t="s">
        <v>2281</v>
      </c>
      <c r="D6197" s="417" t="s">
        <v>8530</v>
      </c>
      <c r="E6197" s="391">
        <v>0.5</v>
      </c>
      <c r="F6197" s="418">
        <v>44270</v>
      </c>
      <c r="G6197" s="417" t="s">
        <v>2286</v>
      </c>
      <c r="I6197" s="379">
        <f t="shared" ca="1" si="363"/>
        <v>-301</v>
      </c>
      <c r="J6197" s="379">
        <f t="shared" ca="1" si="364"/>
        <v>-209</v>
      </c>
      <c r="K6197" s="391" t="str">
        <f t="shared" ca="1" si="365"/>
        <v>29,25</v>
      </c>
      <c r="L6197" s="379"/>
      <c r="O6197" s="379"/>
    </row>
    <row r="6198" spans="1:15">
      <c r="A6198" s="417" t="s">
        <v>2155</v>
      </c>
      <c r="B6198" s="417" t="s">
        <v>17236</v>
      </c>
      <c r="C6198" s="417" t="s">
        <v>2281</v>
      </c>
      <c r="D6198" s="417" t="s">
        <v>8543</v>
      </c>
      <c r="E6198" s="391">
        <v>1</v>
      </c>
      <c r="F6198" s="418">
        <v>44270</v>
      </c>
      <c r="G6198" s="417" t="s">
        <v>2286</v>
      </c>
      <c r="I6198" s="379">
        <f t="shared" ca="1" si="363"/>
        <v>-301</v>
      </c>
      <c r="J6198" s="379">
        <f t="shared" ca="1" si="364"/>
        <v>-209</v>
      </c>
      <c r="K6198" s="391" t="str">
        <f t="shared" ca="1" si="365"/>
        <v>34,25</v>
      </c>
      <c r="L6198" s="379"/>
      <c r="O6198" s="379"/>
    </row>
    <row r="6199" spans="1:15">
      <c r="A6199" s="417" t="s">
        <v>2155</v>
      </c>
      <c r="B6199" s="417" t="s">
        <v>17237</v>
      </c>
      <c r="C6199" s="417" t="s">
        <v>2281</v>
      </c>
      <c r="D6199" s="417" t="s">
        <v>4180</v>
      </c>
      <c r="E6199" s="391">
        <v>1</v>
      </c>
      <c r="F6199" s="418">
        <v>44305</v>
      </c>
      <c r="G6199" s="417" t="s">
        <v>2283</v>
      </c>
      <c r="I6199" s="379">
        <f t="shared" ca="1" si="363"/>
        <v>-266</v>
      </c>
      <c r="J6199" s="379">
        <f t="shared" ca="1" si="364"/>
        <v>-185</v>
      </c>
      <c r="K6199" s="391" t="str">
        <f t="shared" ca="1" si="365"/>
        <v>34,50</v>
      </c>
      <c r="L6199" s="379"/>
      <c r="O6199" s="379"/>
    </row>
    <row r="6200" spans="1:15">
      <c r="A6200" s="417" t="s">
        <v>2155</v>
      </c>
      <c r="B6200" s="417" t="s">
        <v>4173</v>
      </c>
      <c r="C6200" s="417" t="s">
        <v>2332</v>
      </c>
      <c r="D6200" s="417" t="s">
        <v>4171</v>
      </c>
      <c r="E6200" s="391">
        <v>7.0000000000000007E-2</v>
      </c>
      <c r="F6200" s="418">
        <v>44214</v>
      </c>
      <c r="G6200" s="417" t="s">
        <v>2286</v>
      </c>
      <c r="I6200" s="379">
        <f t="shared" ca="1" si="363"/>
        <v>-357</v>
      </c>
      <c r="J6200" s="379">
        <f t="shared" ca="1" si="364"/>
        <v>-247</v>
      </c>
      <c r="K6200" s="391" t="str">
        <f t="shared" ca="1" si="365"/>
        <v>17,25</v>
      </c>
      <c r="L6200" s="379"/>
      <c r="O6200" s="379"/>
    </row>
    <row r="6201" spans="1:15">
      <c r="A6201" s="417" t="s">
        <v>2155</v>
      </c>
      <c r="B6201" s="417" t="s">
        <v>12301</v>
      </c>
      <c r="C6201" s="417" t="s">
        <v>2332</v>
      </c>
      <c r="D6201" s="417" t="s">
        <v>4161</v>
      </c>
      <c r="E6201" s="391">
        <v>0.25</v>
      </c>
      <c r="F6201" s="418">
        <v>44214</v>
      </c>
      <c r="G6201" s="417" t="s">
        <v>2286</v>
      </c>
      <c r="I6201" s="379">
        <f t="shared" ca="1" si="363"/>
        <v>-357</v>
      </c>
      <c r="J6201" s="379">
        <f t="shared" ca="1" si="364"/>
        <v>-247</v>
      </c>
      <c r="K6201" s="391" t="str">
        <f t="shared" ca="1" si="365"/>
        <v>19,25</v>
      </c>
      <c r="L6201" s="379"/>
      <c r="O6201" s="379"/>
    </row>
    <row r="6202" spans="1:15">
      <c r="A6202" s="417" t="s">
        <v>2155</v>
      </c>
      <c r="B6202" s="417" t="s">
        <v>4174</v>
      </c>
      <c r="C6202" s="417" t="s">
        <v>2332</v>
      </c>
      <c r="D6202" s="417" t="s">
        <v>2439</v>
      </c>
      <c r="E6202" s="391">
        <v>0.09</v>
      </c>
      <c r="F6202" s="418">
        <v>44214</v>
      </c>
      <c r="G6202" s="417" t="s">
        <v>2286</v>
      </c>
      <c r="I6202" s="379">
        <f t="shared" ca="1" si="363"/>
        <v>-357</v>
      </c>
      <c r="J6202" s="379">
        <f t="shared" ca="1" si="364"/>
        <v>-247</v>
      </c>
      <c r="K6202" s="391" t="str">
        <f t="shared" ca="1" si="365"/>
        <v>19,75</v>
      </c>
      <c r="L6202" s="379"/>
      <c r="O6202" s="379"/>
    </row>
    <row r="6203" spans="1:15">
      <c r="A6203" s="417" t="s">
        <v>2155</v>
      </c>
      <c r="B6203" s="417" t="s">
        <v>8248</v>
      </c>
      <c r="C6203" s="417" t="s">
        <v>2332</v>
      </c>
      <c r="D6203" s="417" t="s">
        <v>4098</v>
      </c>
      <c r="E6203" s="391">
        <v>0.17</v>
      </c>
      <c r="F6203" s="418">
        <v>44214</v>
      </c>
      <c r="G6203" s="417" t="s">
        <v>2286</v>
      </c>
      <c r="I6203" s="379">
        <f t="shared" ca="1" si="363"/>
        <v>-357</v>
      </c>
      <c r="J6203" s="379">
        <f t="shared" ca="1" si="364"/>
        <v>-247</v>
      </c>
      <c r="K6203" s="391" t="str">
        <f t="shared" ca="1" si="365"/>
        <v>20,75</v>
      </c>
      <c r="L6203" s="379"/>
      <c r="O6203" s="379"/>
    </row>
    <row r="6204" spans="1:15">
      <c r="A6204" s="417" t="s">
        <v>2155</v>
      </c>
      <c r="B6204" s="417" t="s">
        <v>12302</v>
      </c>
      <c r="C6204" s="417" t="s">
        <v>2332</v>
      </c>
      <c r="D6204" s="417" t="s">
        <v>2401</v>
      </c>
      <c r="E6204" s="391">
        <v>0.43</v>
      </c>
      <c r="F6204" s="418">
        <v>44214</v>
      </c>
      <c r="G6204" s="417" t="s">
        <v>2286</v>
      </c>
      <c r="I6204" s="379">
        <f t="shared" ca="1" si="363"/>
        <v>-357</v>
      </c>
      <c r="J6204" s="379">
        <f t="shared" ca="1" si="364"/>
        <v>-247</v>
      </c>
      <c r="K6204" s="391" t="str">
        <f t="shared" ca="1" si="365"/>
        <v>23,25</v>
      </c>
      <c r="L6204" s="379"/>
      <c r="O6204" s="379"/>
    </row>
    <row r="6205" spans="1:15">
      <c r="A6205" s="417" t="s">
        <v>2155</v>
      </c>
      <c r="B6205" s="417" t="s">
        <v>12303</v>
      </c>
      <c r="C6205" s="417" t="s">
        <v>2332</v>
      </c>
      <c r="D6205" s="417" t="s">
        <v>4100</v>
      </c>
      <c r="E6205" s="391">
        <v>1.24</v>
      </c>
      <c r="F6205" s="418">
        <v>44214</v>
      </c>
      <c r="G6205" s="417" t="s">
        <v>2286</v>
      </c>
      <c r="I6205" s="379">
        <f t="shared" ca="1" si="363"/>
        <v>-357</v>
      </c>
      <c r="J6205" s="379">
        <f t="shared" ca="1" si="364"/>
        <v>-247</v>
      </c>
      <c r="K6205" s="391" t="str">
        <f t="shared" ca="1" si="365"/>
        <v>23,75</v>
      </c>
      <c r="L6205" s="379"/>
      <c r="O6205" s="379"/>
    </row>
    <row r="6206" spans="1:15">
      <c r="A6206" s="417" t="s">
        <v>2155</v>
      </c>
      <c r="B6206" s="417" t="s">
        <v>12304</v>
      </c>
      <c r="C6206" s="417" t="s">
        <v>2332</v>
      </c>
      <c r="D6206" s="417" t="s">
        <v>2418</v>
      </c>
      <c r="E6206" s="391">
        <v>1.1000000000000001</v>
      </c>
      <c r="F6206" s="418">
        <v>44214</v>
      </c>
      <c r="G6206" s="417" t="s">
        <v>2286</v>
      </c>
      <c r="I6206" s="379">
        <f t="shared" ca="1" si="363"/>
        <v>-357</v>
      </c>
      <c r="J6206" s="379">
        <f t="shared" ca="1" si="364"/>
        <v>-247</v>
      </c>
      <c r="K6206" s="391" t="str">
        <f t="shared" ca="1" si="365"/>
        <v>24,75</v>
      </c>
      <c r="L6206" s="379"/>
      <c r="O6206" s="379"/>
    </row>
    <row r="6207" spans="1:15">
      <c r="A6207" s="417" t="s">
        <v>2155</v>
      </c>
      <c r="B6207" s="417" t="s">
        <v>12305</v>
      </c>
      <c r="C6207" s="417" t="s">
        <v>2332</v>
      </c>
      <c r="D6207" s="417" t="s">
        <v>2382</v>
      </c>
      <c r="E6207" s="391">
        <v>2</v>
      </c>
      <c r="F6207" s="418">
        <v>44214</v>
      </c>
      <c r="G6207" s="417" t="s">
        <v>2286</v>
      </c>
      <c r="I6207" s="379">
        <f t="shared" ca="1" si="363"/>
        <v>-357</v>
      </c>
      <c r="J6207" s="379">
        <f t="shared" ca="1" si="364"/>
        <v>-247</v>
      </c>
      <c r="K6207" s="391" t="str">
        <f t="shared" ca="1" si="365"/>
        <v>25,75</v>
      </c>
      <c r="L6207" s="379"/>
      <c r="O6207" s="379"/>
    </row>
    <row r="6208" spans="1:15">
      <c r="A6208" s="417" t="s">
        <v>2155</v>
      </c>
      <c r="B6208" s="417" t="s">
        <v>12306</v>
      </c>
      <c r="C6208" s="417" t="s">
        <v>2332</v>
      </c>
      <c r="D6208" s="417" t="s">
        <v>2751</v>
      </c>
      <c r="E6208" s="391">
        <v>2</v>
      </c>
      <c r="F6208" s="418">
        <v>44214</v>
      </c>
      <c r="G6208" s="417" t="s">
        <v>2286</v>
      </c>
      <c r="I6208" s="379">
        <f t="shared" ca="1" si="363"/>
        <v>-357</v>
      </c>
      <c r="J6208" s="379">
        <f t="shared" ca="1" si="364"/>
        <v>-247</v>
      </c>
      <c r="K6208" s="391" t="str">
        <f t="shared" ca="1" si="365"/>
        <v>26,75</v>
      </c>
      <c r="L6208" s="379"/>
      <c r="O6208" s="379"/>
    </row>
    <row r="6209" spans="1:15">
      <c r="A6209" s="417" t="s">
        <v>2155</v>
      </c>
      <c r="B6209" s="417" t="s">
        <v>4175</v>
      </c>
      <c r="C6209" s="417" t="s">
        <v>2332</v>
      </c>
      <c r="D6209" s="417" t="s">
        <v>4166</v>
      </c>
      <c r="E6209" s="391">
        <v>23.35</v>
      </c>
      <c r="F6209" s="418">
        <v>44214</v>
      </c>
      <c r="G6209" s="417" t="s">
        <v>2286</v>
      </c>
      <c r="I6209" s="379">
        <f t="shared" ca="1" si="363"/>
        <v>-357</v>
      </c>
      <c r="J6209" s="379">
        <f t="shared" ca="1" si="364"/>
        <v>-247</v>
      </c>
      <c r="K6209" s="391" t="str">
        <f t="shared" ca="1" si="365"/>
        <v>46,75</v>
      </c>
      <c r="L6209" s="379"/>
      <c r="O6209" s="379"/>
    </row>
    <row r="6210" spans="1:15">
      <c r="A6210" s="417" t="s">
        <v>2155</v>
      </c>
      <c r="B6210" s="417" t="s">
        <v>4176</v>
      </c>
      <c r="C6210" s="417" t="s">
        <v>2332</v>
      </c>
      <c r="D6210" s="417" t="s">
        <v>2395</v>
      </c>
      <c r="E6210" s="391">
        <v>0.19</v>
      </c>
      <c r="F6210" s="418">
        <v>44249</v>
      </c>
      <c r="G6210" s="417" t="s">
        <v>2286</v>
      </c>
      <c r="I6210" s="379">
        <f t="shared" ca="1" si="363"/>
        <v>-322</v>
      </c>
      <c r="J6210" s="379">
        <f t="shared" ca="1" si="364"/>
        <v>-224</v>
      </c>
      <c r="K6210" s="391" t="str">
        <f t="shared" ca="1" si="365"/>
        <v>17,00</v>
      </c>
      <c r="L6210" s="379"/>
      <c r="O6210" s="379"/>
    </row>
    <row r="6211" spans="1:15">
      <c r="A6211" s="417" t="s">
        <v>2155</v>
      </c>
      <c r="B6211" s="417" t="s">
        <v>12307</v>
      </c>
      <c r="C6211" s="417" t="s">
        <v>2332</v>
      </c>
      <c r="D6211" s="417" t="s">
        <v>4168</v>
      </c>
      <c r="E6211" s="391">
        <v>0.23</v>
      </c>
      <c r="F6211" s="418">
        <v>44249</v>
      </c>
      <c r="G6211" s="417" t="s">
        <v>2286</v>
      </c>
      <c r="I6211" s="379">
        <f t="shared" ca="1" si="363"/>
        <v>-322</v>
      </c>
      <c r="J6211" s="379">
        <f t="shared" ca="1" si="364"/>
        <v>-224</v>
      </c>
      <c r="K6211" s="391" t="str">
        <f t="shared" ca="1" si="365"/>
        <v>18,00</v>
      </c>
      <c r="L6211" s="379"/>
      <c r="O6211" s="379"/>
    </row>
    <row r="6212" spans="1:15">
      <c r="A6212" s="417" t="s">
        <v>2155</v>
      </c>
      <c r="B6212" s="417" t="s">
        <v>12308</v>
      </c>
      <c r="C6212" s="417" t="s">
        <v>2332</v>
      </c>
      <c r="D6212" s="417" t="s">
        <v>2440</v>
      </c>
      <c r="E6212" s="391">
        <v>1.3</v>
      </c>
      <c r="F6212" s="418">
        <v>44249</v>
      </c>
      <c r="G6212" s="417" t="s">
        <v>2286</v>
      </c>
      <c r="I6212" s="379">
        <f t="shared" ca="1" si="363"/>
        <v>-322</v>
      </c>
      <c r="J6212" s="379">
        <f t="shared" ca="1" si="364"/>
        <v>-224</v>
      </c>
      <c r="K6212" s="391" t="str">
        <f t="shared" ca="1" si="365"/>
        <v>22,75</v>
      </c>
      <c r="L6212" s="379"/>
      <c r="O6212" s="379"/>
    </row>
    <row r="6213" spans="1:15">
      <c r="A6213" s="417" t="s">
        <v>2155</v>
      </c>
      <c r="B6213" s="417" t="s">
        <v>17238</v>
      </c>
      <c r="C6213" s="417" t="s">
        <v>2332</v>
      </c>
      <c r="D6213" s="417" t="s">
        <v>2418</v>
      </c>
      <c r="E6213" s="391">
        <v>2.6</v>
      </c>
      <c r="F6213" s="418">
        <v>44249</v>
      </c>
      <c r="G6213" s="417" t="s">
        <v>2286</v>
      </c>
      <c r="I6213" s="379">
        <f t="shared" ca="1" si="363"/>
        <v>-322</v>
      </c>
      <c r="J6213" s="379">
        <f t="shared" ca="1" si="364"/>
        <v>-224</v>
      </c>
      <c r="K6213" s="391" t="str">
        <f t="shared" ca="1" si="365"/>
        <v>24,75</v>
      </c>
      <c r="L6213" s="379"/>
      <c r="O6213" s="379"/>
    </row>
    <row r="6214" spans="1:15">
      <c r="A6214" s="417" t="s">
        <v>2155</v>
      </c>
      <c r="B6214" s="417" t="s">
        <v>12309</v>
      </c>
      <c r="C6214" s="417" t="s">
        <v>2332</v>
      </c>
      <c r="D6214" s="417" t="s">
        <v>4180</v>
      </c>
      <c r="E6214" s="391">
        <v>8</v>
      </c>
      <c r="F6214" s="418">
        <v>44249</v>
      </c>
      <c r="G6214" s="417" t="s">
        <v>2286</v>
      </c>
      <c r="I6214" s="379">
        <f t="shared" ca="1" si="363"/>
        <v>-322</v>
      </c>
      <c r="J6214" s="379">
        <f t="shared" ca="1" si="364"/>
        <v>-224</v>
      </c>
      <c r="K6214" s="391" t="str">
        <f t="shared" ca="1" si="365"/>
        <v>34,50</v>
      </c>
      <c r="L6214" s="379"/>
      <c r="O6214" s="379"/>
    </row>
    <row r="6215" spans="1:15">
      <c r="A6215" s="417" t="s">
        <v>2155</v>
      </c>
      <c r="B6215" s="417" t="s">
        <v>4177</v>
      </c>
      <c r="C6215" s="417" t="s">
        <v>2332</v>
      </c>
      <c r="D6215" s="417" t="s">
        <v>4178</v>
      </c>
      <c r="E6215" s="391">
        <v>14</v>
      </c>
      <c r="F6215" s="418">
        <v>44249</v>
      </c>
      <c r="G6215" s="417" t="s">
        <v>2286</v>
      </c>
      <c r="I6215" s="379">
        <f t="shared" ca="1" si="363"/>
        <v>-322</v>
      </c>
      <c r="J6215" s="379">
        <f t="shared" ca="1" si="364"/>
        <v>-224</v>
      </c>
      <c r="K6215" s="391" t="str">
        <f t="shared" ca="1" si="365"/>
        <v>35,25</v>
      </c>
      <c r="L6215" s="379"/>
      <c r="O6215" s="379"/>
    </row>
    <row r="6216" spans="1:15">
      <c r="A6216" s="417" t="s">
        <v>2155</v>
      </c>
      <c r="B6216" s="417" t="s">
        <v>12310</v>
      </c>
      <c r="C6216" s="417" t="s">
        <v>2332</v>
      </c>
      <c r="D6216" s="417" t="s">
        <v>8543</v>
      </c>
      <c r="E6216" s="391">
        <v>10.96</v>
      </c>
      <c r="F6216" s="418">
        <v>44270</v>
      </c>
      <c r="G6216" s="417" t="s">
        <v>2286</v>
      </c>
      <c r="I6216" s="379">
        <f t="shared" ca="1" si="363"/>
        <v>-301</v>
      </c>
      <c r="J6216" s="379">
        <f t="shared" ca="1" si="364"/>
        <v>-209</v>
      </c>
      <c r="K6216" s="391" t="str">
        <f t="shared" ca="1" si="365"/>
        <v>34,25</v>
      </c>
      <c r="L6216" s="379"/>
      <c r="O6216" s="379"/>
    </row>
    <row r="6217" spans="1:15">
      <c r="A6217" s="417" t="s">
        <v>2155</v>
      </c>
      <c r="B6217" s="417" t="s">
        <v>12311</v>
      </c>
      <c r="C6217" s="417" t="s">
        <v>2332</v>
      </c>
      <c r="D6217" s="417" t="s">
        <v>4180</v>
      </c>
      <c r="E6217" s="391">
        <v>8.49</v>
      </c>
      <c r="F6217" s="418">
        <v>44305</v>
      </c>
      <c r="G6217" s="417" t="s">
        <v>2286</v>
      </c>
      <c r="I6217" s="379">
        <f t="shared" ca="1" si="363"/>
        <v>-266</v>
      </c>
      <c r="J6217" s="379">
        <f t="shared" ca="1" si="364"/>
        <v>-185</v>
      </c>
      <c r="K6217" s="391" t="str">
        <f t="shared" ca="1" si="365"/>
        <v>34,50</v>
      </c>
      <c r="L6217" s="379"/>
      <c r="O6217" s="379"/>
    </row>
    <row r="6218" spans="1:15">
      <c r="A6218" s="417" t="s">
        <v>2155</v>
      </c>
      <c r="B6218" s="417" t="s">
        <v>12312</v>
      </c>
      <c r="C6218" s="417" t="s">
        <v>2332</v>
      </c>
      <c r="D6218" s="417" t="s">
        <v>4180</v>
      </c>
      <c r="E6218" s="391">
        <v>7.52</v>
      </c>
      <c r="F6218" s="418">
        <v>44365</v>
      </c>
      <c r="G6218" s="417" t="s">
        <v>2286</v>
      </c>
      <c r="I6218" s="379">
        <f t="shared" ref="I6218:I6281" ca="1" si="366">IF(F6218&lt;&gt;"",F6218-$I$199,"")</f>
        <v>-206</v>
      </c>
      <c r="J6218" s="379">
        <f t="shared" ref="J6218:J6281" ca="1" si="367">IF(I6218&lt;&gt;"",NETWORKDAYS($I$199,F6218-1,$N$201:$N$224),"")</f>
        <v>-144</v>
      </c>
      <c r="K6218" s="391" t="str">
        <f t="shared" ref="K6218:K6281" ca="1" si="368">IF(I6218&lt;&gt;"",RIGHT(D6218,LEN(D6218)-FIND(" ",D6218)),"")</f>
        <v>34,50</v>
      </c>
      <c r="L6218" s="379"/>
      <c r="O6218" s="379"/>
    </row>
    <row r="6219" spans="1:15">
      <c r="A6219" s="417"/>
      <c r="B6219" s="417" t="s">
        <v>6993</v>
      </c>
      <c r="C6219" s="417" t="s">
        <v>2281</v>
      </c>
      <c r="D6219" s="417" t="s">
        <v>8249</v>
      </c>
      <c r="E6219" s="391">
        <v>0.05</v>
      </c>
      <c r="F6219" s="418">
        <v>44214</v>
      </c>
      <c r="G6219" s="417" t="s">
        <v>2286</v>
      </c>
      <c r="I6219" s="379">
        <f t="shared" ca="1" si="366"/>
        <v>-357</v>
      </c>
      <c r="J6219" s="379">
        <f t="shared" ca="1" si="367"/>
        <v>-247</v>
      </c>
      <c r="K6219" s="391" t="str">
        <f t="shared" ca="1" si="368"/>
        <v>10,01</v>
      </c>
      <c r="L6219" s="379"/>
      <c r="O6219" s="379"/>
    </row>
    <row r="6220" spans="1:15">
      <c r="A6220" s="417" t="s">
        <v>2155</v>
      </c>
      <c r="B6220" s="417" t="s">
        <v>4182</v>
      </c>
      <c r="C6220" s="417" t="s">
        <v>2281</v>
      </c>
      <c r="D6220" s="417" t="s">
        <v>8250</v>
      </c>
      <c r="E6220" s="391">
        <v>0.83</v>
      </c>
      <c r="F6220" s="418">
        <v>44214</v>
      </c>
      <c r="G6220" s="417" t="s">
        <v>2286</v>
      </c>
      <c r="I6220" s="379">
        <f t="shared" ca="1" si="366"/>
        <v>-357</v>
      </c>
      <c r="J6220" s="379">
        <f t="shared" ca="1" si="367"/>
        <v>-247</v>
      </c>
      <c r="K6220" s="391" t="str">
        <f t="shared" ca="1" si="368"/>
        <v>7,81</v>
      </c>
      <c r="L6220" s="379"/>
      <c r="O6220" s="379"/>
    </row>
    <row r="6221" spans="1:15">
      <c r="A6221" s="417" t="s">
        <v>2155</v>
      </c>
      <c r="B6221" s="417" t="s">
        <v>4183</v>
      </c>
      <c r="C6221" s="417" t="s">
        <v>2281</v>
      </c>
      <c r="D6221" s="417" t="s">
        <v>8251</v>
      </c>
      <c r="E6221" s="391">
        <v>1.18</v>
      </c>
      <c r="F6221" s="418">
        <v>44214</v>
      </c>
      <c r="G6221" s="417" t="s">
        <v>2283</v>
      </c>
      <c r="I6221" s="379">
        <f t="shared" ca="1" si="366"/>
        <v>-357</v>
      </c>
      <c r="J6221" s="379">
        <f t="shared" ca="1" si="367"/>
        <v>-247</v>
      </c>
      <c r="K6221" s="391" t="str">
        <f t="shared" ca="1" si="368"/>
        <v>7,91</v>
      </c>
      <c r="L6221" s="379"/>
      <c r="O6221" s="379"/>
    </row>
    <row r="6222" spans="1:15">
      <c r="A6222" s="417" t="s">
        <v>2155</v>
      </c>
      <c r="B6222" s="417" t="s">
        <v>4184</v>
      </c>
      <c r="C6222" s="417" t="s">
        <v>2281</v>
      </c>
      <c r="D6222" s="417" t="s">
        <v>8252</v>
      </c>
      <c r="E6222" s="391">
        <v>7.0000000000000007E-2</v>
      </c>
      <c r="F6222" s="418">
        <v>44214</v>
      </c>
      <c r="G6222" s="417" t="s">
        <v>2286</v>
      </c>
      <c r="I6222" s="379">
        <f t="shared" ca="1" si="366"/>
        <v>-357</v>
      </c>
      <c r="J6222" s="379">
        <f t="shared" ca="1" si="367"/>
        <v>-247</v>
      </c>
      <c r="K6222" s="391" t="str">
        <f t="shared" ca="1" si="368"/>
        <v>9,01</v>
      </c>
      <c r="L6222" s="379"/>
      <c r="O6222" s="379"/>
    </row>
    <row r="6223" spans="1:15">
      <c r="A6223" s="417" t="s">
        <v>2155</v>
      </c>
      <c r="B6223" s="417" t="s">
        <v>6994</v>
      </c>
      <c r="C6223" s="417" t="s">
        <v>2281</v>
      </c>
      <c r="D6223" s="417" t="s">
        <v>8253</v>
      </c>
      <c r="E6223" s="391">
        <v>0.03</v>
      </c>
      <c r="F6223" s="418">
        <v>44214</v>
      </c>
      <c r="G6223" s="417" t="s">
        <v>2286</v>
      </c>
      <c r="I6223" s="379">
        <f t="shared" ca="1" si="366"/>
        <v>-357</v>
      </c>
      <c r="J6223" s="379">
        <f t="shared" ca="1" si="367"/>
        <v>-247</v>
      </c>
      <c r="K6223" s="391" t="str">
        <f t="shared" ca="1" si="368"/>
        <v>9,21</v>
      </c>
      <c r="L6223" s="379"/>
      <c r="O6223" s="379"/>
    </row>
    <row r="6224" spans="1:15">
      <c r="A6224" s="417" t="s">
        <v>2155</v>
      </c>
      <c r="B6224" s="417" t="s">
        <v>4185</v>
      </c>
      <c r="C6224" s="417" t="s">
        <v>2281</v>
      </c>
      <c r="D6224" s="417" t="s">
        <v>8254</v>
      </c>
      <c r="E6224" s="391">
        <v>0.19</v>
      </c>
      <c r="F6224" s="418">
        <v>44214</v>
      </c>
      <c r="G6224" s="417" t="s">
        <v>2286</v>
      </c>
      <c r="I6224" s="379">
        <f t="shared" ca="1" si="366"/>
        <v>-357</v>
      </c>
      <c r="J6224" s="379">
        <f t="shared" ca="1" si="367"/>
        <v>-247</v>
      </c>
      <c r="K6224" s="391" t="str">
        <f t="shared" ca="1" si="368"/>
        <v>9,41</v>
      </c>
      <c r="L6224" s="379"/>
      <c r="O6224" s="379"/>
    </row>
    <row r="6225" spans="1:15">
      <c r="A6225" s="417" t="s">
        <v>2155</v>
      </c>
      <c r="B6225" s="417" t="s">
        <v>18480</v>
      </c>
      <c r="C6225" s="417" t="s">
        <v>2281</v>
      </c>
      <c r="D6225" s="417" t="s">
        <v>8263</v>
      </c>
      <c r="E6225" s="391">
        <v>0.39</v>
      </c>
      <c r="F6225" s="418">
        <v>44249</v>
      </c>
      <c r="G6225" s="417" t="s">
        <v>2286</v>
      </c>
      <c r="I6225" s="379">
        <f t="shared" ca="1" si="366"/>
        <v>-322</v>
      </c>
      <c r="J6225" s="379">
        <f t="shared" ca="1" si="367"/>
        <v>-224</v>
      </c>
      <c r="K6225" s="391" t="str">
        <f t="shared" ca="1" si="368"/>
        <v>8,38</v>
      </c>
      <c r="L6225" s="379"/>
      <c r="O6225" s="379"/>
    </row>
    <row r="6226" spans="1:15">
      <c r="A6226" s="417" t="s">
        <v>2155</v>
      </c>
      <c r="B6226" s="417" t="s">
        <v>6995</v>
      </c>
      <c r="C6226" s="417" t="s">
        <v>2281</v>
      </c>
      <c r="D6226" s="417" t="s">
        <v>8255</v>
      </c>
      <c r="E6226" s="391">
        <v>0.31</v>
      </c>
      <c r="F6226" s="418">
        <v>44249</v>
      </c>
      <c r="G6226" s="417" t="s">
        <v>2286</v>
      </c>
      <c r="I6226" s="379">
        <f t="shared" ca="1" si="366"/>
        <v>-322</v>
      </c>
      <c r="J6226" s="379">
        <f t="shared" ca="1" si="367"/>
        <v>-224</v>
      </c>
      <c r="K6226" s="391" t="str">
        <f t="shared" ca="1" si="368"/>
        <v>8,58</v>
      </c>
      <c r="L6226" s="379"/>
      <c r="O6226" s="379"/>
    </row>
    <row r="6227" spans="1:15">
      <c r="A6227" s="417" t="s">
        <v>2155</v>
      </c>
      <c r="B6227" s="417" t="s">
        <v>12313</v>
      </c>
      <c r="C6227" s="417" t="s">
        <v>2281</v>
      </c>
      <c r="D6227" s="417" t="s">
        <v>12314</v>
      </c>
      <c r="E6227" s="391">
        <v>0.44</v>
      </c>
      <c r="F6227" s="418">
        <v>44249</v>
      </c>
      <c r="G6227" s="417" t="s">
        <v>2283</v>
      </c>
      <c r="I6227" s="379">
        <f t="shared" ca="1" si="366"/>
        <v>-322</v>
      </c>
      <c r="J6227" s="379">
        <f t="shared" ca="1" si="367"/>
        <v>-224</v>
      </c>
      <c r="K6227" s="391" t="str">
        <f t="shared" ca="1" si="368"/>
        <v>8,68</v>
      </c>
      <c r="L6227" s="379"/>
      <c r="O6227" s="379"/>
    </row>
    <row r="6228" spans="1:15">
      <c r="A6228" s="417" t="s">
        <v>2155</v>
      </c>
      <c r="B6228" s="417" t="s">
        <v>12315</v>
      </c>
      <c r="C6228" s="417" t="s">
        <v>2281</v>
      </c>
      <c r="D6228" s="417" t="s">
        <v>8258</v>
      </c>
      <c r="E6228" s="391">
        <v>0.17</v>
      </c>
      <c r="F6228" s="418">
        <v>44249</v>
      </c>
      <c r="G6228" s="417" t="s">
        <v>2286</v>
      </c>
      <c r="I6228" s="379">
        <f t="shared" ca="1" si="366"/>
        <v>-322</v>
      </c>
      <c r="J6228" s="379">
        <f t="shared" ca="1" si="367"/>
        <v>-224</v>
      </c>
      <c r="K6228" s="391" t="str">
        <f t="shared" ca="1" si="368"/>
        <v>8,78</v>
      </c>
      <c r="L6228" s="379"/>
      <c r="O6228" s="379"/>
    </row>
    <row r="6229" spans="1:15">
      <c r="A6229" s="417" t="s">
        <v>2155</v>
      </c>
      <c r="B6229" s="417" t="s">
        <v>12316</v>
      </c>
      <c r="C6229" s="417" t="s">
        <v>2281</v>
      </c>
      <c r="D6229" s="417" t="s">
        <v>12317</v>
      </c>
      <c r="E6229" s="391">
        <v>0.05</v>
      </c>
      <c r="F6229" s="418">
        <v>44249</v>
      </c>
      <c r="G6229" s="417" t="s">
        <v>2286</v>
      </c>
      <c r="I6229" s="379">
        <f t="shared" ca="1" si="366"/>
        <v>-322</v>
      </c>
      <c r="J6229" s="379">
        <f t="shared" ca="1" si="367"/>
        <v>-224</v>
      </c>
      <c r="K6229" s="391" t="str">
        <f t="shared" ca="1" si="368"/>
        <v>9,58</v>
      </c>
      <c r="L6229" s="379"/>
      <c r="O6229" s="379"/>
    </row>
    <row r="6230" spans="1:15">
      <c r="A6230" s="417" t="s">
        <v>2155</v>
      </c>
      <c r="B6230" s="417" t="s">
        <v>12318</v>
      </c>
      <c r="C6230" s="417" t="s">
        <v>2281</v>
      </c>
      <c r="D6230" s="417" t="s">
        <v>12319</v>
      </c>
      <c r="E6230" s="391">
        <v>0.1</v>
      </c>
      <c r="F6230" s="418">
        <v>44249</v>
      </c>
      <c r="G6230" s="417" t="s">
        <v>2283</v>
      </c>
      <c r="I6230" s="379">
        <f t="shared" ca="1" si="366"/>
        <v>-322</v>
      </c>
      <c r="J6230" s="379">
        <f t="shared" ca="1" si="367"/>
        <v>-224</v>
      </c>
      <c r="K6230" s="391" t="str">
        <f t="shared" ca="1" si="368"/>
        <v>9,68</v>
      </c>
      <c r="L6230" s="379"/>
      <c r="O6230" s="379"/>
    </row>
    <row r="6231" spans="1:15">
      <c r="A6231" s="417" t="s">
        <v>2155</v>
      </c>
      <c r="B6231" s="417" t="s">
        <v>6996</v>
      </c>
      <c r="C6231" s="417" t="s">
        <v>2281</v>
      </c>
      <c r="D6231" s="417" t="s">
        <v>8256</v>
      </c>
      <c r="E6231" s="391">
        <v>0.41</v>
      </c>
      <c r="F6231" s="418">
        <v>44249</v>
      </c>
      <c r="G6231" s="417" t="s">
        <v>2286</v>
      </c>
      <c r="I6231" s="379">
        <f t="shared" ca="1" si="366"/>
        <v>-322</v>
      </c>
      <c r="J6231" s="379">
        <f t="shared" ca="1" si="367"/>
        <v>-224</v>
      </c>
      <c r="K6231" s="391" t="str">
        <f t="shared" ca="1" si="368"/>
        <v>9,78</v>
      </c>
      <c r="L6231" s="379"/>
      <c r="O6231" s="379"/>
    </row>
    <row r="6232" spans="1:15">
      <c r="A6232" s="417" t="s">
        <v>2155</v>
      </c>
      <c r="B6232" s="417" t="s">
        <v>6997</v>
      </c>
      <c r="C6232" s="417" t="s">
        <v>2281</v>
      </c>
      <c r="D6232" s="417" t="s">
        <v>8257</v>
      </c>
      <c r="E6232" s="391">
        <v>0.08</v>
      </c>
      <c r="F6232" s="418">
        <v>44270</v>
      </c>
      <c r="G6232" s="417" t="s">
        <v>2286</v>
      </c>
      <c r="I6232" s="379">
        <f t="shared" ca="1" si="366"/>
        <v>-301</v>
      </c>
      <c r="J6232" s="379">
        <f t="shared" ca="1" si="367"/>
        <v>-209</v>
      </c>
      <c r="K6232" s="391" t="str">
        <f t="shared" ca="1" si="368"/>
        <v>9,98</v>
      </c>
      <c r="L6232" s="379"/>
      <c r="O6232" s="379"/>
    </row>
    <row r="6233" spans="1:15">
      <c r="A6233" s="417" t="s">
        <v>2155</v>
      </c>
      <c r="B6233" s="417" t="s">
        <v>6998</v>
      </c>
      <c r="C6233" s="417" t="s">
        <v>2281</v>
      </c>
      <c r="D6233" s="417" t="s">
        <v>8258</v>
      </c>
      <c r="E6233" s="391">
        <v>0.9</v>
      </c>
      <c r="F6233" s="418">
        <v>44270</v>
      </c>
      <c r="G6233" s="417" t="s">
        <v>2286</v>
      </c>
      <c r="I6233" s="379">
        <f t="shared" ca="1" si="366"/>
        <v>-301</v>
      </c>
      <c r="J6233" s="379">
        <f t="shared" ca="1" si="367"/>
        <v>-209</v>
      </c>
      <c r="K6233" s="391" t="str">
        <f t="shared" ca="1" si="368"/>
        <v>8,78</v>
      </c>
      <c r="L6233" s="379"/>
      <c r="O6233" s="379"/>
    </row>
    <row r="6234" spans="1:15">
      <c r="A6234" s="417" t="s">
        <v>2155</v>
      </c>
      <c r="B6234" s="417" t="s">
        <v>12320</v>
      </c>
      <c r="C6234" s="417" t="s">
        <v>2281</v>
      </c>
      <c r="D6234" s="417" t="s">
        <v>2868</v>
      </c>
      <c r="E6234" s="391">
        <v>0.7</v>
      </c>
      <c r="F6234" s="418">
        <v>44305</v>
      </c>
      <c r="G6234" s="417" t="s">
        <v>2283</v>
      </c>
      <c r="I6234" s="379">
        <f t="shared" ca="1" si="366"/>
        <v>-266</v>
      </c>
      <c r="J6234" s="379">
        <f t="shared" ca="1" si="367"/>
        <v>-185</v>
      </c>
      <c r="K6234" s="391" t="str">
        <f t="shared" ca="1" si="368"/>
        <v>11,00</v>
      </c>
      <c r="L6234" s="379"/>
      <c r="O6234" s="379"/>
    </row>
    <row r="6235" spans="1:15">
      <c r="A6235" s="417" t="s">
        <v>2155</v>
      </c>
      <c r="B6235" s="417" t="s">
        <v>12321</v>
      </c>
      <c r="C6235" s="417" t="s">
        <v>2281</v>
      </c>
      <c r="D6235" s="417" t="s">
        <v>2868</v>
      </c>
      <c r="E6235" s="391">
        <v>0.7</v>
      </c>
      <c r="F6235" s="418">
        <v>44337</v>
      </c>
      <c r="G6235" s="417" t="s">
        <v>2283</v>
      </c>
      <c r="I6235" s="379">
        <f t="shared" ca="1" si="366"/>
        <v>-234</v>
      </c>
      <c r="J6235" s="379">
        <f t="shared" ca="1" si="367"/>
        <v>-163</v>
      </c>
      <c r="K6235" s="391" t="str">
        <f t="shared" ca="1" si="368"/>
        <v>11,00</v>
      </c>
      <c r="L6235" s="379"/>
      <c r="O6235" s="379"/>
    </row>
    <row r="6236" spans="1:15">
      <c r="A6236" s="417" t="s">
        <v>2155</v>
      </c>
      <c r="B6236" s="417" t="s">
        <v>12322</v>
      </c>
      <c r="C6236" s="417" t="s">
        <v>2281</v>
      </c>
      <c r="D6236" s="417" t="s">
        <v>2868</v>
      </c>
      <c r="E6236" s="391">
        <v>0.75</v>
      </c>
      <c r="F6236" s="418">
        <v>44365</v>
      </c>
      <c r="G6236" s="417" t="s">
        <v>2283</v>
      </c>
      <c r="I6236" s="379">
        <f t="shared" ca="1" si="366"/>
        <v>-206</v>
      </c>
      <c r="J6236" s="379">
        <f t="shared" ca="1" si="367"/>
        <v>-144</v>
      </c>
      <c r="K6236" s="391" t="str">
        <f t="shared" ca="1" si="368"/>
        <v>11,00</v>
      </c>
      <c r="L6236" s="379"/>
      <c r="O6236" s="379"/>
    </row>
    <row r="6237" spans="1:15">
      <c r="A6237" s="417" t="s">
        <v>2155</v>
      </c>
      <c r="B6237" s="417" t="s">
        <v>4186</v>
      </c>
      <c r="C6237" s="417" t="s">
        <v>2332</v>
      </c>
      <c r="D6237" s="417" t="s">
        <v>8259</v>
      </c>
      <c r="E6237" s="391">
        <v>0.06</v>
      </c>
      <c r="F6237" s="418">
        <v>44214</v>
      </c>
      <c r="G6237" s="417" t="s">
        <v>2286</v>
      </c>
      <c r="I6237" s="379">
        <f t="shared" ca="1" si="366"/>
        <v>-357</v>
      </c>
      <c r="J6237" s="379">
        <f t="shared" ca="1" si="367"/>
        <v>-247</v>
      </c>
      <c r="K6237" s="391" t="str">
        <f t="shared" ca="1" si="368"/>
        <v>7,01</v>
      </c>
      <c r="L6237" s="379"/>
      <c r="O6237" s="379"/>
    </row>
    <row r="6238" spans="1:15">
      <c r="A6238" s="417" t="s">
        <v>2155</v>
      </c>
      <c r="B6238" s="417" t="s">
        <v>4187</v>
      </c>
      <c r="C6238" s="417" t="s">
        <v>2332</v>
      </c>
      <c r="D6238" s="417" t="s">
        <v>8260</v>
      </c>
      <c r="E6238" s="391">
        <v>0.35</v>
      </c>
      <c r="F6238" s="418">
        <v>44214</v>
      </c>
      <c r="G6238" s="417" t="s">
        <v>2286</v>
      </c>
      <c r="I6238" s="379">
        <f t="shared" ca="1" si="366"/>
        <v>-357</v>
      </c>
      <c r="J6238" s="379">
        <f t="shared" ca="1" si="367"/>
        <v>-247</v>
      </c>
      <c r="K6238" s="391" t="str">
        <f t="shared" ca="1" si="368"/>
        <v>7,21</v>
      </c>
      <c r="L6238" s="379"/>
      <c r="O6238" s="379"/>
    </row>
    <row r="6239" spans="1:15">
      <c r="A6239" s="417" t="s">
        <v>2155</v>
      </c>
      <c r="B6239" s="417" t="s">
        <v>4189</v>
      </c>
      <c r="C6239" s="417" t="s">
        <v>2332</v>
      </c>
      <c r="D6239" s="417" t="s">
        <v>8261</v>
      </c>
      <c r="E6239" s="391">
        <v>0.48</v>
      </c>
      <c r="F6239" s="418">
        <v>44214</v>
      </c>
      <c r="G6239" s="417" t="s">
        <v>2286</v>
      </c>
      <c r="I6239" s="379">
        <f t="shared" ca="1" si="366"/>
        <v>-357</v>
      </c>
      <c r="J6239" s="379">
        <f t="shared" ca="1" si="367"/>
        <v>-247</v>
      </c>
      <c r="K6239" s="391" t="str">
        <f t="shared" ca="1" si="368"/>
        <v>7,61</v>
      </c>
      <c r="L6239" s="379"/>
      <c r="O6239" s="379"/>
    </row>
    <row r="6240" spans="1:15">
      <c r="A6240" s="417" t="s">
        <v>2155</v>
      </c>
      <c r="B6240" s="417" t="s">
        <v>4190</v>
      </c>
      <c r="C6240" s="417" t="s">
        <v>2332</v>
      </c>
      <c r="D6240" s="417" t="s">
        <v>8250</v>
      </c>
      <c r="E6240" s="391">
        <v>0.05</v>
      </c>
      <c r="F6240" s="418">
        <v>44214</v>
      </c>
      <c r="G6240" s="417" t="s">
        <v>2286</v>
      </c>
      <c r="I6240" s="379">
        <f t="shared" ca="1" si="366"/>
        <v>-357</v>
      </c>
      <c r="J6240" s="379">
        <f t="shared" ca="1" si="367"/>
        <v>-247</v>
      </c>
      <c r="K6240" s="391" t="str">
        <f t="shared" ca="1" si="368"/>
        <v>7,81</v>
      </c>
      <c r="L6240" s="379"/>
      <c r="O6240" s="379"/>
    </row>
    <row r="6241" spans="1:15">
      <c r="A6241" s="417" t="s">
        <v>2155</v>
      </c>
      <c r="B6241" s="417" t="s">
        <v>12323</v>
      </c>
      <c r="C6241" s="417" t="s">
        <v>2332</v>
      </c>
      <c r="D6241" s="417" t="s">
        <v>8251</v>
      </c>
      <c r="E6241" s="391">
        <v>7.0000000000000007E-2</v>
      </c>
      <c r="F6241" s="418">
        <v>44214</v>
      </c>
      <c r="G6241" s="417" t="s">
        <v>2286</v>
      </c>
      <c r="I6241" s="379">
        <f t="shared" ca="1" si="366"/>
        <v>-357</v>
      </c>
      <c r="J6241" s="379">
        <f t="shared" ca="1" si="367"/>
        <v>-247</v>
      </c>
      <c r="K6241" s="391" t="str">
        <f t="shared" ca="1" si="368"/>
        <v>7,91</v>
      </c>
      <c r="L6241" s="379"/>
      <c r="O6241" s="379"/>
    </row>
    <row r="6242" spans="1:15">
      <c r="A6242" s="417" t="s">
        <v>2155</v>
      </c>
      <c r="B6242" s="417" t="s">
        <v>17911</v>
      </c>
      <c r="C6242" s="417" t="s">
        <v>2332</v>
      </c>
      <c r="D6242" s="417" t="s">
        <v>17912</v>
      </c>
      <c r="E6242" s="391">
        <v>0.19</v>
      </c>
      <c r="F6242" s="418">
        <v>44249</v>
      </c>
      <c r="G6242" s="417" t="s">
        <v>2286</v>
      </c>
      <c r="I6242" s="379">
        <f t="shared" ca="1" si="366"/>
        <v>-322</v>
      </c>
      <c r="J6242" s="379">
        <f t="shared" ca="1" si="367"/>
        <v>-224</v>
      </c>
      <c r="K6242" s="391" t="str">
        <f t="shared" ca="1" si="368"/>
        <v>7,38</v>
      </c>
      <c r="L6242" s="379"/>
      <c r="O6242" s="379"/>
    </row>
    <row r="6243" spans="1:15">
      <c r="A6243" s="417" t="s">
        <v>2155</v>
      </c>
      <c r="B6243" s="417" t="s">
        <v>6999</v>
      </c>
      <c r="C6243" s="417" t="s">
        <v>2332</v>
      </c>
      <c r="D6243" s="417" t="s">
        <v>8262</v>
      </c>
      <c r="E6243" s="391">
        <v>0.24</v>
      </c>
      <c r="F6243" s="418">
        <v>44249</v>
      </c>
      <c r="G6243" s="417" t="s">
        <v>2286</v>
      </c>
      <c r="I6243" s="379">
        <f t="shared" ca="1" si="366"/>
        <v>-322</v>
      </c>
      <c r="J6243" s="379">
        <f t="shared" ca="1" si="367"/>
        <v>-224</v>
      </c>
      <c r="K6243" s="391" t="str">
        <f t="shared" ca="1" si="368"/>
        <v>7,88</v>
      </c>
      <c r="L6243" s="379"/>
      <c r="O6243" s="379"/>
    </row>
    <row r="6244" spans="1:15">
      <c r="A6244" s="417" t="s">
        <v>2155</v>
      </c>
      <c r="B6244" s="417" t="s">
        <v>7000</v>
      </c>
      <c r="C6244" s="417" t="s">
        <v>2332</v>
      </c>
      <c r="D6244" s="417" t="s">
        <v>8263</v>
      </c>
      <c r="E6244" s="391">
        <v>0.62</v>
      </c>
      <c r="F6244" s="418">
        <v>44249</v>
      </c>
      <c r="G6244" s="417" t="s">
        <v>2286</v>
      </c>
      <c r="I6244" s="379">
        <f t="shared" ca="1" si="366"/>
        <v>-322</v>
      </c>
      <c r="J6244" s="379">
        <f t="shared" ca="1" si="367"/>
        <v>-224</v>
      </c>
      <c r="K6244" s="391" t="str">
        <f t="shared" ca="1" si="368"/>
        <v>8,38</v>
      </c>
      <c r="L6244" s="379"/>
      <c r="O6244" s="379"/>
    </row>
    <row r="6245" spans="1:15">
      <c r="A6245" s="417" t="s">
        <v>2155</v>
      </c>
      <c r="B6245" s="417" t="s">
        <v>7001</v>
      </c>
      <c r="C6245" s="417" t="s">
        <v>2332</v>
      </c>
      <c r="D6245" s="417" t="s">
        <v>8262</v>
      </c>
      <c r="E6245" s="391">
        <v>0.4</v>
      </c>
      <c r="F6245" s="418">
        <v>44270</v>
      </c>
      <c r="G6245" s="417" t="s">
        <v>2286</v>
      </c>
      <c r="I6245" s="379">
        <f t="shared" ca="1" si="366"/>
        <v>-301</v>
      </c>
      <c r="J6245" s="379">
        <f t="shared" ca="1" si="367"/>
        <v>-209</v>
      </c>
      <c r="K6245" s="391" t="str">
        <f t="shared" ca="1" si="368"/>
        <v>7,88</v>
      </c>
      <c r="L6245" s="379"/>
      <c r="O6245" s="379"/>
    </row>
    <row r="6246" spans="1:15">
      <c r="A6246" s="417" t="s">
        <v>2155</v>
      </c>
      <c r="B6246" s="417" t="s">
        <v>7002</v>
      </c>
      <c r="C6246" s="417" t="s">
        <v>2332</v>
      </c>
      <c r="D6246" s="417" t="s">
        <v>8263</v>
      </c>
      <c r="E6246" s="391">
        <v>0.55000000000000004</v>
      </c>
      <c r="F6246" s="418">
        <v>44270</v>
      </c>
      <c r="G6246" s="417" t="s">
        <v>2286</v>
      </c>
      <c r="I6246" s="379">
        <f t="shared" ca="1" si="366"/>
        <v>-301</v>
      </c>
      <c r="J6246" s="379">
        <f t="shared" ca="1" si="367"/>
        <v>-209</v>
      </c>
      <c r="K6246" s="391" t="str">
        <f t="shared" ca="1" si="368"/>
        <v>8,38</v>
      </c>
      <c r="L6246" s="379"/>
      <c r="O6246" s="379"/>
    </row>
    <row r="6247" spans="1:15">
      <c r="A6247" s="417" t="s">
        <v>2155</v>
      </c>
      <c r="B6247" s="417" t="s">
        <v>12324</v>
      </c>
      <c r="C6247" s="417" t="s">
        <v>2281</v>
      </c>
      <c r="D6247" s="417" t="s">
        <v>3022</v>
      </c>
      <c r="E6247" s="391">
        <v>0.33</v>
      </c>
      <c r="F6247" s="418">
        <v>44214</v>
      </c>
      <c r="G6247" s="417" t="s">
        <v>2286</v>
      </c>
      <c r="I6247" s="379">
        <f t="shared" ca="1" si="366"/>
        <v>-357</v>
      </c>
      <c r="J6247" s="379">
        <f t="shared" ca="1" si="367"/>
        <v>-247</v>
      </c>
      <c r="K6247" s="391" t="str">
        <f t="shared" ca="1" si="368"/>
        <v>16,75</v>
      </c>
      <c r="L6247" s="379"/>
      <c r="O6247" s="379"/>
    </row>
    <row r="6248" spans="1:15">
      <c r="A6248" s="417" t="s">
        <v>2155</v>
      </c>
      <c r="B6248" s="417" t="s">
        <v>4191</v>
      </c>
      <c r="C6248" s="417" t="s">
        <v>2281</v>
      </c>
      <c r="D6248" s="417" t="s">
        <v>17913</v>
      </c>
      <c r="E6248" s="391">
        <v>6</v>
      </c>
      <c r="F6248" s="418">
        <v>44214</v>
      </c>
      <c r="G6248" s="417" t="s">
        <v>2286</v>
      </c>
      <c r="I6248" s="379">
        <f t="shared" ca="1" si="366"/>
        <v>-357</v>
      </c>
      <c r="J6248" s="379">
        <f t="shared" ca="1" si="367"/>
        <v>-247</v>
      </c>
      <c r="K6248" s="391" t="str">
        <f t="shared" ca="1" si="368"/>
        <v>12,05</v>
      </c>
      <c r="L6248" s="379"/>
      <c r="O6248" s="379"/>
    </row>
    <row r="6249" spans="1:15">
      <c r="A6249" s="417" t="s">
        <v>2155</v>
      </c>
      <c r="B6249" s="417" t="s">
        <v>4192</v>
      </c>
      <c r="C6249" s="417" t="s">
        <v>2281</v>
      </c>
      <c r="D6249" s="417" t="s">
        <v>9243</v>
      </c>
      <c r="E6249" s="391">
        <v>3</v>
      </c>
      <c r="F6249" s="418">
        <v>44214</v>
      </c>
      <c r="G6249" s="417" t="s">
        <v>2286</v>
      </c>
      <c r="I6249" s="379">
        <f t="shared" ca="1" si="366"/>
        <v>-357</v>
      </c>
      <c r="J6249" s="379">
        <f t="shared" ca="1" si="367"/>
        <v>-247</v>
      </c>
      <c r="K6249" s="391" t="str">
        <f t="shared" ca="1" si="368"/>
        <v>13,65</v>
      </c>
      <c r="L6249" s="379"/>
      <c r="O6249" s="379"/>
    </row>
    <row r="6250" spans="1:15">
      <c r="A6250" s="417" t="s">
        <v>2155</v>
      </c>
      <c r="B6250" s="417" t="s">
        <v>12326</v>
      </c>
      <c r="C6250" s="417" t="s">
        <v>2281</v>
      </c>
      <c r="D6250" s="417" t="s">
        <v>3178</v>
      </c>
      <c r="E6250" s="391">
        <v>0.48</v>
      </c>
      <c r="F6250" s="418">
        <v>44214</v>
      </c>
      <c r="G6250" s="417" t="s">
        <v>2286</v>
      </c>
      <c r="I6250" s="379">
        <f t="shared" ca="1" si="366"/>
        <v>-357</v>
      </c>
      <c r="J6250" s="379">
        <f t="shared" ca="1" si="367"/>
        <v>-247</v>
      </c>
      <c r="K6250" s="391" t="str">
        <f t="shared" ca="1" si="368"/>
        <v>15,25</v>
      </c>
      <c r="L6250" s="379"/>
      <c r="O6250" s="379"/>
    </row>
    <row r="6251" spans="1:15">
      <c r="A6251" s="417" t="s">
        <v>2155</v>
      </c>
      <c r="B6251" s="417" t="s">
        <v>4193</v>
      </c>
      <c r="C6251" s="417" t="s">
        <v>2281</v>
      </c>
      <c r="D6251" s="417" t="s">
        <v>17914</v>
      </c>
      <c r="E6251" s="391">
        <v>3</v>
      </c>
      <c r="F6251" s="418">
        <v>44270</v>
      </c>
      <c r="G6251" s="417" t="s">
        <v>2286</v>
      </c>
      <c r="I6251" s="379">
        <f t="shared" ca="1" si="366"/>
        <v>-301</v>
      </c>
      <c r="J6251" s="379">
        <f t="shared" ca="1" si="367"/>
        <v>-209</v>
      </c>
      <c r="K6251" s="391" t="str">
        <f t="shared" ca="1" si="368"/>
        <v>14,08</v>
      </c>
      <c r="L6251" s="379"/>
      <c r="O6251" s="379"/>
    </row>
    <row r="6252" spans="1:15">
      <c r="A6252" s="417" t="s">
        <v>2155</v>
      </c>
      <c r="B6252" s="417" t="s">
        <v>4194</v>
      </c>
      <c r="C6252" s="417" t="s">
        <v>2281</v>
      </c>
      <c r="D6252" s="417" t="s">
        <v>2308</v>
      </c>
      <c r="E6252" s="391">
        <v>2.9</v>
      </c>
      <c r="F6252" s="418">
        <v>44305</v>
      </c>
      <c r="G6252" s="417" t="s">
        <v>2286</v>
      </c>
      <c r="I6252" s="379">
        <f t="shared" ca="1" si="366"/>
        <v>-266</v>
      </c>
      <c r="J6252" s="379">
        <f t="shared" ca="1" si="367"/>
        <v>-185</v>
      </c>
      <c r="K6252" s="391" t="str">
        <f t="shared" ca="1" si="368"/>
        <v>13,75</v>
      </c>
      <c r="L6252" s="379"/>
      <c r="O6252" s="379"/>
    </row>
    <row r="6253" spans="1:15">
      <c r="A6253" s="417" t="s">
        <v>2155</v>
      </c>
      <c r="B6253" s="417" t="s">
        <v>4195</v>
      </c>
      <c r="C6253" s="417" t="s">
        <v>2332</v>
      </c>
      <c r="D6253" s="417" t="s">
        <v>9238</v>
      </c>
      <c r="E6253" s="391">
        <v>3</v>
      </c>
      <c r="F6253" s="418">
        <v>44214</v>
      </c>
      <c r="G6253" s="417" t="s">
        <v>2286</v>
      </c>
      <c r="I6253" s="379">
        <f t="shared" ca="1" si="366"/>
        <v>-357</v>
      </c>
      <c r="J6253" s="379">
        <f t="shared" ca="1" si="367"/>
        <v>-247</v>
      </c>
      <c r="K6253" s="391" t="str">
        <f t="shared" ca="1" si="368"/>
        <v>11,65</v>
      </c>
      <c r="L6253" s="379"/>
      <c r="O6253" s="379"/>
    </row>
    <row r="6254" spans="1:15">
      <c r="A6254" s="417" t="s">
        <v>2155</v>
      </c>
      <c r="B6254" s="417" t="s">
        <v>12327</v>
      </c>
      <c r="C6254" s="417" t="s">
        <v>2332</v>
      </c>
      <c r="D6254" s="417" t="s">
        <v>3178</v>
      </c>
      <c r="E6254" s="391">
        <v>0.72</v>
      </c>
      <c r="F6254" s="418">
        <v>44214</v>
      </c>
      <c r="G6254" s="417" t="s">
        <v>2286</v>
      </c>
      <c r="I6254" s="379">
        <f t="shared" ca="1" si="366"/>
        <v>-357</v>
      </c>
      <c r="J6254" s="379">
        <f t="shared" ca="1" si="367"/>
        <v>-247</v>
      </c>
      <c r="K6254" s="391" t="str">
        <f t="shared" ca="1" si="368"/>
        <v>15,25</v>
      </c>
      <c r="L6254" s="379"/>
      <c r="O6254" s="379"/>
    </row>
    <row r="6255" spans="1:15">
      <c r="A6255" s="417" t="s">
        <v>2155</v>
      </c>
      <c r="B6255" s="417" t="s">
        <v>18481</v>
      </c>
      <c r="C6255" s="417" t="s">
        <v>2332</v>
      </c>
      <c r="D6255" s="417" t="s">
        <v>17917</v>
      </c>
      <c r="E6255" s="391">
        <v>0.35</v>
      </c>
      <c r="F6255" s="418">
        <v>44249</v>
      </c>
      <c r="G6255" s="417" t="s">
        <v>2286</v>
      </c>
      <c r="I6255" s="379">
        <f t="shared" ca="1" si="366"/>
        <v>-322</v>
      </c>
      <c r="J6255" s="379">
        <f t="shared" ca="1" si="367"/>
        <v>-224</v>
      </c>
      <c r="K6255" s="391" t="str">
        <f t="shared" ca="1" si="368"/>
        <v>12,98</v>
      </c>
      <c r="L6255" s="379"/>
      <c r="O6255" s="379"/>
    </row>
    <row r="6256" spans="1:15">
      <c r="A6256" s="417" t="s">
        <v>2155</v>
      </c>
      <c r="B6256" s="417" t="s">
        <v>16361</v>
      </c>
      <c r="C6256" s="417" t="s">
        <v>2332</v>
      </c>
      <c r="D6256" s="417" t="s">
        <v>17915</v>
      </c>
      <c r="E6256" s="391">
        <v>1.06</v>
      </c>
      <c r="F6256" s="418">
        <v>44249</v>
      </c>
      <c r="G6256" s="417" t="s">
        <v>2286</v>
      </c>
      <c r="I6256" s="379">
        <f t="shared" ca="1" si="366"/>
        <v>-322</v>
      </c>
      <c r="J6256" s="379">
        <f t="shared" ca="1" si="367"/>
        <v>-224</v>
      </c>
      <c r="K6256" s="391" t="str">
        <f t="shared" ca="1" si="368"/>
        <v>15,98</v>
      </c>
      <c r="L6256" s="379"/>
      <c r="O6256" s="379"/>
    </row>
    <row r="6257" spans="1:15">
      <c r="A6257" s="417" t="s">
        <v>2155</v>
      </c>
      <c r="B6257" s="417" t="s">
        <v>18482</v>
      </c>
      <c r="C6257" s="417" t="s">
        <v>2332</v>
      </c>
      <c r="D6257" s="417" t="s">
        <v>18483</v>
      </c>
      <c r="E6257" s="391">
        <v>0.25</v>
      </c>
      <c r="F6257" s="418">
        <v>44270</v>
      </c>
      <c r="G6257" s="417" t="s">
        <v>2286</v>
      </c>
      <c r="I6257" s="379">
        <f t="shared" ca="1" si="366"/>
        <v>-301</v>
      </c>
      <c r="J6257" s="379">
        <f t="shared" ca="1" si="367"/>
        <v>-209</v>
      </c>
      <c r="K6257" s="391" t="str">
        <f t="shared" ca="1" si="368"/>
        <v>11,98</v>
      </c>
      <c r="L6257" s="379"/>
      <c r="O6257" s="379"/>
    </row>
    <row r="6258" spans="1:15">
      <c r="A6258" s="417" t="s">
        <v>2155</v>
      </c>
      <c r="B6258" s="417" t="s">
        <v>4196</v>
      </c>
      <c r="C6258" s="417" t="s">
        <v>2332</v>
      </c>
      <c r="D6258" s="417" t="s">
        <v>17916</v>
      </c>
      <c r="E6258" s="391">
        <v>3</v>
      </c>
      <c r="F6258" s="418">
        <v>44270</v>
      </c>
      <c r="G6258" s="417" t="s">
        <v>2286</v>
      </c>
      <c r="I6258" s="379">
        <f t="shared" ca="1" si="366"/>
        <v>-301</v>
      </c>
      <c r="J6258" s="379">
        <f t="shared" ca="1" si="367"/>
        <v>-209</v>
      </c>
      <c r="K6258" s="391" t="str">
        <f t="shared" ca="1" si="368"/>
        <v>12,08</v>
      </c>
      <c r="L6258" s="379"/>
      <c r="O6258" s="379"/>
    </row>
    <row r="6259" spans="1:15">
      <c r="A6259" s="417" t="s">
        <v>2155</v>
      </c>
      <c r="B6259" s="417" t="s">
        <v>4197</v>
      </c>
      <c r="C6259" s="417" t="s">
        <v>2332</v>
      </c>
      <c r="D6259" s="417" t="s">
        <v>17917</v>
      </c>
      <c r="E6259" s="391">
        <v>0.26</v>
      </c>
      <c r="F6259" s="418">
        <v>44270</v>
      </c>
      <c r="G6259" s="417" t="s">
        <v>2286</v>
      </c>
      <c r="I6259" s="379">
        <f t="shared" ca="1" si="366"/>
        <v>-301</v>
      </c>
      <c r="J6259" s="379">
        <f t="shared" ca="1" si="367"/>
        <v>-209</v>
      </c>
      <c r="K6259" s="391" t="str">
        <f t="shared" ca="1" si="368"/>
        <v>12,98</v>
      </c>
      <c r="L6259" s="379"/>
      <c r="O6259" s="379"/>
    </row>
    <row r="6260" spans="1:15">
      <c r="A6260" s="417" t="s">
        <v>2155</v>
      </c>
      <c r="B6260" s="417" t="s">
        <v>16362</v>
      </c>
      <c r="C6260" s="417" t="s">
        <v>2332</v>
      </c>
      <c r="D6260" s="417" t="s">
        <v>17914</v>
      </c>
      <c r="E6260" s="391">
        <v>0.38</v>
      </c>
      <c r="F6260" s="418">
        <v>44270</v>
      </c>
      <c r="G6260" s="417" t="s">
        <v>2286</v>
      </c>
      <c r="I6260" s="379">
        <f t="shared" ca="1" si="366"/>
        <v>-301</v>
      </c>
      <c r="J6260" s="379">
        <f t="shared" ca="1" si="367"/>
        <v>-209</v>
      </c>
      <c r="K6260" s="391" t="str">
        <f t="shared" ca="1" si="368"/>
        <v>14,08</v>
      </c>
      <c r="L6260" s="379"/>
      <c r="O6260" s="379"/>
    </row>
    <row r="6261" spans="1:15">
      <c r="A6261" s="417" t="s">
        <v>2155</v>
      </c>
      <c r="B6261" s="417" t="s">
        <v>4198</v>
      </c>
      <c r="C6261" s="417" t="s">
        <v>2332</v>
      </c>
      <c r="D6261" s="417" t="s">
        <v>17918</v>
      </c>
      <c r="E6261" s="391">
        <v>2.0299999999999998</v>
      </c>
      <c r="F6261" s="418">
        <v>44305</v>
      </c>
      <c r="G6261" s="417" t="s">
        <v>2286</v>
      </c>
      <c r="I6261" s="379">
        <f t="shared" ca="1" si="366"/>
        <v>-266</v>
      </c>
      <c r="J6261" s="379">
        <f t="shared" ca="1" si="367"/>
        <v>-185</v>
      </c>
      <c r="K6261" s="391" t="str">
        <f t="shared" ca="1" si="368"/>
        <v>11,55</v>
      </c>
      <c r="L6261" s="379"/>
      <c r="O6261" s="379"/>
    </row>
    <row r="6262" spans="1:15">
      <c r="A6262" s="417" t="s">
        <v>2155</v>
      </c>
      <c r="B6262" s="417" t="s">
        <v>4199</v>
      </c>
      <c r="C6262" s="417" t="s">
        <v>2332</v>
      </c>
      <c r="D6262" s="417" t="s">
        <v>9240</v>
      </c>
      <c r="E6262" s="391">
        <v>4.93</v>
      </c>
      <c r="F6262" s="418">
        <v>44305</v>
      </c>
      <c r="G6262" s="417" t="s">
        <v>2286</v>
      </c>
      <c r="I6262" s="379">
        <f t="shared" ca="1" si="366"/>
        <v>-266</v>
      </c>
      <c r="J6262" s="379">
        <f t="shared" ca="1" si="367"/>
        <v>-185</v>
      </c>
      <c r="K6262" s="391" t="str">
        <f t="shared" ca="1" si="368"/>
        <v>12,65</v>
      </c>
      <c r="L6262" s="379"/>
      <c r="O6262" s="379"/>
    </row>
    <row r="6263" spans="1:15">
      <c r="A6263" s="417" t="s">
        <v>280</v>
      </c>
      <c r="B6263" s="417" t="s">
        <v>4200</v>
      </c>
      <c r="C6263" s="417" t="s">
        <v>2281</v>
      </c>
      <c r="D6263" s="417" t="s">
        <v>3177</v>
      </c>
      <c r="E6263" s="391">
        <v>3</v>
      </c>
      <c r="F6263" s="418">
        <v>44305</v>
      </c>
      <c r="G6263" s="417" t="s">
        <v>2286</v>
      </c>
      <c r="I6263" s="379">
        <f t="shared" ca="1" si="366"/>
        <v>-266</v>
      </c>
      <c r="J6263" s="379">
        <f t="shared" ca="1" si="367"/>
        <v>-185</v>
      </c>
      <c r="K6263" s="391" t="str">
        <f t="shared" ca="1" si="368"/>
        <v>10,75</v>
      </c>
      <c r="L6263" s="379"/>
      <c r="O6263" s="379"/>
    </row>
    <row r="6264" spans="1:15">
      <c r="A6264" s="417" t="s">
        <v>2155</v>
      </c>
      <c r="B6264" s="417" t="s">
        <v>4201</v>
      </c>
      <c r="C6264" s="417" t="s">
        <v>2281</v>
      </c>
      <c r="D6264" s="417" t="s">
        <v>2308</v>
      </c>
      <c r="E6264" s="391">
        <v>1.9</v>
      </c>
      <c r="F6264" s="418">
        <v>44305</v>
      </c>
      <c r="G6264" s="417" t="s">
        <v>2286</v>
      </c>
      <c r="I6264" s="379">
        <f t="shared" ca="1" si="366"/>
        <v>-266</v>
      </c>
      <c r="J6264" s="379">
        <f t="shared" ca="1" si="367"/>
        <v>-185</v>
      </c>
      <c r="K6264" s="391" t="str">
        <f t="shared" ca="1" si="368"/>
        <v>13,75</v>
      </c>
      <c r="L6264" s="379"/>
      <c r="O6264" s="379"/>
    </row>
    <row r="6265" spans="1:15">
      <c r="A6265" s="417" t="s">
        <v>2155</v>
      </c>
      <c r="B6265" s="417" t="s">
        <v>4202</v>
      </c>
      <c r="C6265" s="417" t="s">
        <v>2332</v>
      </c>
      <c r="D6265" s="417" t="s">
        <v>3153</v>
      </c>
      <c r="E6265" s="391">
        <v>2</v>
      </c>
      <c r="F6265" s="418">
        <v>44305</v>
      </c>
      <c r="G6265" s="417" t="s">
        <v>2286</v>
      </c>
      <c r="I6265" s="379">
        <f t="shared" ca="1" si="366"/>
        <v>-266</v>
      </c>
      <c r="J6265" s="379">
        <f t="shared" ca="1" si="367"/>
        <v>-185</v>
      </c>
      <c r="K6265" s="391" t="str">
        <f t="shared" ca="1" si="368"/>
        <v>10,25</v>
      </c>
      <c r="L6265" s="379"/>
      <c r="O6265" s="379"/>
    </row>
    <row r="6266" spans="1:15">
      <c r="A6266" s="417" t="s">
        <v>2155</v>
      </c>
      <c r="B6266" s="417" t="s">
        <v>4203</v>
      </c>
      <c r="C6266" s="417" t="s">
        <v>2332</v>
      </c>
      <c r="D6266" s="417" t="s">
        <v>3554</v>
      </c>
      <c r="E6266" s="391">
        <v>1.2</v>
      </c>
      <c r="F6266" s="418">
        <v>44305</v>
      </c>
      <c r="G6266" s="417" t="s">
        <v>2286</v>
      </c>
      <c r="I6266" s="379">
        <f t="shared" ca="1" si="366"/>
        <v>-266</v>
      </c>
      <c r="J6266" s="379">
        <f t="shared" ca="1" si="367"/>
        <v>-185</v>
      </c>
      <c r="K6266" s="391" t="str">
        <f t="shared" ca="1" si="368"/>
        <v>8,30</v>
      </c>
      <c r="L6266" s="379"/>
      <c r="O6266" s="379"/>
    </row>
    <row r="6267" spans="1:15">
      <c r="A6267" s="417"/>
      <c r="B6267" s="417" t="s">
        <v>4204</v>
      </c>
      <c r="C6267" s="417" t="s">
        <v>2281</v>
      </c>
      <c r="D6267" s="417" t="s">
        <v>8633</v>
      </c>
      <c r="E6267" s="391">
        <v>3</v>
      </c>
      <c r="F6267" s="418">
        <v>44214</v>
      </c>
      <c r="G6267" s="417" t="s">
        <v>2286</v>
      </c>
      <c r="I6267" s="379">
        <f t="shared" ca="1" si="366"/>
        <v>-357</v>
      </c>
      <c r="J6267" s="379">
        <f t="shared" ca="1" si="367"/>
        <v>-247</v>
      </c>
      <c r="K6267" s="391" t="str">
        <f t="shared" ca="1" si="368"/>
        <v>14,36</v>
      </c>
      <c r="L6267" s="379"/>
      <c r="O6267" s="379"/>
    </row>
    <row r="6268" spans="1:15">
      <c r="A6268" s="417" t="s">
        <v>2155</v>
      </c>
      <c r="B6268" s="417" t="s">
        <v>4205</v>
      </c>
      <c r="C6268" s="417" t="s">
        <v>2281</v>
      </c>
      <c r="D6268" s="417" t="s">
        <v>12329</v>
      </c>
      <c r="E6268" s="391">
        <v>0.11</v>
      </c>
      <c r="F6268" s="418">
        <v>44214</v>
      </c>
      <c r="G6268" s="417" t="s">
        <v>2286</v>
      </c>
      <c r="I6268" s="379">
        <f t="shared" ca="1" si="366"/>
        <v>-357</v>
      </c>
      <c r="J6268" s="379">
        <f t="shared" ca="1" si="367"/>
        <v>-247</v>
      </c>
      <c r="K6268" s="391" t="str">
        <f t="shared" ca="1" si="368"/>
        <v>16,36</v>
      </c>
      <c r="L6268" s="379"/>
      <c r="O6268" s="379"/>
    </row>
    <row r="6269" spans="1:15">
      <c r="A6269" s="417" t="s">
        <v>2155</v>
      </c>
      <c r="B6269" s="417" t="s">
        <v>12330</v>
      </c>
      <c r="C6269" s="417" t="s">
        <v>2281</v>
      </c>
      <c r="D6269" s="417" t="s">
        <v>12331</v>
      </c>
      <c r="E6269" s="391">
        <v>0.01</v>
      </c>
      <c r="F6269" s="418">
        <v>44214</v>
      </c>
      <c r="G6269" s="417" t="s">
        <v>2286</v>
      </c>
      <c r="I6269" s="379">
        <f t="shared" ca="1" si="366"/>
        <v>-357</v>
      </c>
      <c r="J6269" s="379">
        <f t="shared" ca="1" si="367"/>
        <v>-247</v>
      </c>
      <c r="K6269" s="391" t="str">
        <f t="shared" ca="1" si="368"/>
        <v>18,36</v>
      </c>
      <c r="L6269" s="379"/>
      <c r="O6269" s="379"/>
    </row>
    <row r="6270" spans="1:15">
      <c r="A6270" s="417" t="s">
        <v>2155</v>
      </c>
      <c r="B6270" s="417" t="s">
        <v>12332</v>
      </c>
      <c r="C6270" s="417" t="s">
        <v>2281</v>
      </c>
      <c r="D6270" s="417" t="s">
        <v>7505</v>
      </c>
      <c r="E6270" s="391">
        <v>7.0000000000000007E-2</v>
      </c>
      <c r="F6270" s="418">
        <v>44214</v>
      </c>
      <c r="G6270" s="417" t="s">
        <v>2286</v>
      </c>
      <c r="I6270" s="379">
        <f t="shared" ca="1" si="366"/>
        <v>-357</v>
      </c>
      <c r="J6270" s="379">
        <f t="shared" ca="1" si="367"/>
        <v>-247</v>
      </c>
      <c r="K6270" s="391" t="str">
        <f t="shared" ca="1" si="368"/>
        <v>19,36</v>
      </c>
      <c r="L6270" s="379"/>
      <c r="O6270" s="379"/>
    </row>
    <row r="6271" spans="1:15">
      <c r="A6271" s="417" t="s">
        <v>2155</v>
      </c>
      <c r="B6271" s="417" t="s">
        <v>12333</v>
      </c>
      <c r="C6271" s="417" t="s">
        <v>2281</v>
      </c>
      <c r="D6271" s="417" t="s">
        <v>12334</v>
      </c>
      <c r="E6271" s="391">
        <v>0.06</v>
      </c>
      <c r="F6271" s="418">
        <v>44214</v>
      </c>
      <c r="G6271" s="417" t="s">
        <v>2286</v>
      </c>
      <c r="I6271" s="379">
        <f t="shared" ca="1" si="366"/>
        <v>-357</v>
      </c>
      <c r="J6271" s="379">
        <f t="shared" ca="1" si="367"/>
        <v>-247</v>
      </c>
      <c r="K6271" s="391" t="str">
        <f t="shared" ca="1" si="368"/>
        <v>20,36</v>
      </c>
      <c r="L6271" s="379"/>
      <c r="O6271" s="379"/>
    </row>
    <row r="6272" spans="1:15">
      <c r="A6272" s="417" t="s">
        <v>2155</v>
      </c>
      <c r="B6272" s="417" t="s">
        <v>12335</v>
      </c>
      <c r="C6272" s="417" t="s">
        <v>2281</v>
      </c>
      <c r="D6272" s="417" t="s">
        <v>12336</v>
      </c>
      <c r="E6272" s="391">
        <v>0.14000000000000001</v>
      </c>
      <c r="F6272" s="418">
        <v>44214</v>
      </c>
      <c r="G6272" s="417" t="s">
        <v>2286</v>
      </c>
      <c r="I6272" s="379">
        <f t="shared" ca="1" si="366"/>
        <v>-357</v>
      </c>
      <c r="J6272" s="379">
        <f t="shared" ca="1" si="367"/>
        <v>-247</v>
      </c>
      <c r="K6272" s="391" t="str">
        <f t="shared" ca="1" si="368"/>
        <v>21,36</v>
      </c>
      <c r="L6272" s="379"/>
      <c r="O6272" s="379"/>
    </row>
    <row r="6273" spans="1:15">
      <c r="A6273" s="417" t="s">
        <v>2155</v>
      </c>
      <c r="B6273" s="417" t="s">
        <v>17919</v>
      </c>
      <c r="C6273" s="417" t="s">
        <v>2281</v>
      </c>
      <c r="D6273" s="417" t="s">
        <v>2327</v>
      </c>
      <c r="E6273" s="391">
        <v>0.75</v>
      </c>
      <c r="F6273" s="418">
        <v>44249</v>
      </c>
      <c r="G6273" s="417" t="s">
        <v>2283</v>
      </c>
      <c r="I6273" s="379">
        <f t="shared" ca="1" si="366"/>
        <v>-322</v>
      </c>
      <c r="J6273" s="379">
        <f t="shared" ca="1" si="367"/>
        <v>-224</v>
      </c>
      <c r="K6273" s="391" t="str">
        <f t="shared" ca="1" si="368"/>
        <v>16,00</v>
      </c>
      <c r="L6273" s="379"/>
      <c r="O6273" s="379"/>
    </row>
    <row r="6274" spans="1:15">
      <c r="A6274" s="417" t="s">
        <v>2155</v>
      </c>
      <c r="B6274" s="417" t="s">
        <v>12337</v>
      </c>
      <c r="C6274" s="417" t="s">
        <v>2281</v>
      </c>
      <c r="D6274" s="417" t="s">
        <v>2302</v>
      </c>
      <c r="E6274" s="391">
        <v>0.17</v>
      </c>
      <c r="F6274" s="418">
        <v>44249</v>
      </c>
      <c r="G6274" s="417" t="s">
        <v>2283</v>
      </c>
      <c r="I6274" s="379">
        <f t="shared" ca="1" si="366"/>
        <v>-322</v>
      </c>
      <c r="J6274" s="379">
        <f t="shared" ca="1" si="367"/>
        <v>-224</v>
      </c>
      <c r="K6274" s="391" t="str">
        <f t="shared" ca="1" si="368"/>
        <v>19,00</v>
      </c>
      <c r="L6274" s="379"/>
      <c r="O6274" s="379"/>
    </row>
    <row r="6275" spans="1:15">
      <c r="A6275" s="417" t="s">
        <v>2155</v>
      </c>
      <c r="B6275" s="417" t="s">
        <v>4206</v>
      </c>
      <c r="C6275" s="417" t="s">
        <v>2332</v>
      </c>
      <c r="D6275" s="417" t="s">
        <v>12338</v>
      </c>
      <c r="E6275" s="391">
        <v>1.6</v>
      </c>
      <c r="F6275" s="418">
        <v>44214</v>
      </c>
      <c r="G6275" s="417" t="s">
        <v>2286</v>
      </c>
      <c r="I6275" s="379">
        <f t="shared" ca="1" si="366"/>
        <v>-357</v>
      </c>
      <c r="J6275" s="379">
        <f t="shared" ca="1" si="367"/>
        <v>-247</v>
      </c>
      <c r="K6275" s="391" t="str">
        <f t="shared" ca="1" si="368"/>
        <v>13,61</v>
      </c>
      <c r="L6275" s="379"/>
      <c r="O6275" s="379"/>
    </row>
    <row r="6276" spans="1:15">
      <c r="A6276" s="417" t="s">
        <v>2155</v>
      </c>
      <c r="B6276" s="417" t="s">
        <v>12339</v>
      </c>
      <c r="C6276" s="417" t="s">
        <v>2332</v>
      </c>
      <c r="D6276" s="417" t="s">
        <v>8633</v>
      </c>
      <c r="E6276" s="391">
        <v>0.04</v>
      </c>
      <c r="F6276" s="418">
        <v>44214</v>
      </c>
      <c r="G6276" s="417" t="s">
        <v>2286</v>
      </c>
      <c r="I6276" s="379">
        <f t="shared" ca="1" si="366"/>
        <v>-357</v>
      </c>
      <c r="J6276" s="379">
        <f t="shared" ca="1" si="367"/>
        <v>-247</v>
      </c>
      <c r="K6276" s="391" t="str">
        <f t="shared" ca="1" si="368"/>
        <v>14,36</v>
      </c>
      <c r="L6276" s="379"/>
      <c r="O6276" s="379"/>
    </row>
    <row r="6277" spans="1:15">
      <c r="A6277" s="417" t="s">
        <v>2155</v>
      </c>
      <c r="B6277" s="417" t="s">
        <v>8264</v>
      </c>
      <c r="C6277" s="417" t="s">
        <v>2332</v>
      </c>
      <c r="D6277" s="417" t="s">
        <v>12329</v>
      </c>
      <c r="E6277" s="391">
        <v>0.31</v>
      </c>
      <c r="F6277" s="418">
        <v>44214</v>
      </c>
      <c r="G6277" s="417" t="s">
        <v>2286</v>
      </c>
      <c r="I6277" s="379">
        <f t="shared" ca="1" si="366"/>
        <v>-357</v>
      </c>
      <c r="J6277" s="379">
        <f t="shared" ca="1" si="367"/>
        <v>-247</v>
      </c>
      <c r="K6277" s="391" t="str">
        <f t="shared" ca="1" si="368"/>
        <v>16,36</v>
      </c>
      <c r="L6277" s="379"/>
      <c r="O6277" s="379"/>
    </row>
    <row r="6278" spans="1:15">
      <c r="A6278" s="417" t="s">
        <v>2155</v>
      </c>
      <c r="B6278" s="417" t="s">
        <v>12340</v>
      </c>
      <c r="C6278" s="417" t="s">
        <v>2332</v>
      </c>
      <c r="D6278" s="417" t="s">
        <v>12331</v>
      </c>
      <c r="E6278" s="391">
        <v>1.3</v>
      </c>
      <c r="F6278" s="418">
        <v>44214</v>
      </c>
      <c r="G6278" s="417" t="s">
        <v>2286</v>
      </c>
      <c r="I6278" s="379">
        <f t="shared" ca="1" si="366"/>
        <v>-357</v>
      </c>
      <c r="J6278" s="379">
        <f t="shared" ca="1" si="367"/>
        <v>-247</v>
      </c>
      <c r="K6278" s="391" t="str">
        <f t="shared" ca="1" si="368"/>
        <v>18,36</v>
      </c>
      <c r="L6278" s="379"/>
      <c r="O6278" s="379"/>
    </row>
    <row r="6279" spans="1:15">
      <c r="A6279" s="417" t="s">
        <v>2155</v>
      </c>
      <c r="B6279" s="417" t="s">
        <v>12341</v>
      </c>
      <c r="C6279" s="417" t="s">
        <v>2332</v>
      </c>
      <c r="D6279" s="417" t="s">
        <v>2282</v>
      </c>
      <c r="E6279" s="391">
        <v>0.23</v>
      </c>
      <c r="F6279" s="418">
        <v>44249</v>
      </c>
      <c r="G6279" s="417" t="s">
        <v>2286</v>
      </c>
      <c r="I6279" s="379">
        <f t="shared" ca="1" si="366"/>
        <v>-322</v>
      </c>
      <c r="J6279" s="379">
        <f t="shared" ca="1" si="367"/>
        <v>-224</v>
      </c>
      <c r="K6279" s="391" t="str">
        <f t="shared" ca="1" si="368"/>
        <v>14,00</v>
      </c>
      <c r="L6279" s="379"/>
      <c r="O6279" s="379"/>
    </row>
    <row r="6280" spans="1:15">
      <c r="A6280" s="417" t="s">
        <v>2155</v>
      </c>
      <c r="B6280" s="417" t="s">
        <v>12342</v>
      </c>
      <c r="C6280" s="417" t="s">
        <v>2332</v>
      </c>
      <c r="D6280" s="417" t="s">
        <v>2288</v>
      </c>
      <c r="E6280" s="391">
        <v>0.5</v>
      </c>
      <c r="F6280" s="418">
        <v>44249</v>
      </c>
      <c r="G6280" s="417" t="s">
        <v>2286</v>
      </c>
      <c r="I6280" s="379">
        <f t="shared" ca="1" si="366"/>
        <v>-322</v>
      </c>
      <c r="J6280" s="379">
        <f t="shared" ca="1" si="367"/>
        <v>-224</v>
      </c>
      <c r="K6280" s="391" t="str">
        <f t="shared" ca="1" si="368"/>
        <v>15,00</v>
      </c>
      <c r="L6280" s="379"/>
      <c r="O6280" s="379"/>
    </row>
    <row r="6281" spans="1:15">
      <c r="A6281" s="417" t="s">
        <v>2155</v>
      </c>
      <c r="B6281" s="417" t="s">
        <v>12343</v>
      </c>
      <c r="C6281" s="417" t="s">
        <v>2332</v>
      </c>
      <c r="D6281" s="417" t="s">
        <v>2327</v>
      </c>
      <c r="E6281" s="391">
        <v>0.82</v>
      </c>
      <c r="F6281" s="418">
        <v>44249</v>
      </c>
      <c r="G6281" s="417" t="s">
        <v>2286</v>
      </c>
      <c r="I6281" s="379">
        <f t="shared" ca="1" si="366"/>
        <v>-322</v>
      </c>
      <c r="J6281" s="379">
        <f t="shared" ca="1" si="367"/>
        <v>-224</v>
      </c>
      <c r="K6281" s="391" t="str">
        <f t="shared" ca="1" si="368"/>
        <v>16,00</v>
      </c>
      <c r="L6281" s="379"/>
      <c r="O6281" s="379"/>
    </row>
    <row r="6282" spans="1:15">
      <c r="A6282" s="417" t="s">
        <v>2155</v>
      </c>
      <c r="B6282" s="417" t="s">
        <v>12344</v>
      </c>
      <c r="C6282" s="417" t="s">
        <v>2332</v>
      </c>
      <c r="D6282" s="417" t="s">
        <v>2857</v>
      </c>
      <c r="E6282" s="391">
        <v>0.7</v>
      </c>
      <c r="F6282" s="418">
        <v>44249</v>
      </c>
      <c r="G6282" s="417" t="s">
        <v>2286</v>
      </c>
      <c r="I6282" s="379">
        <f t="shared" ref="I6282:I6345" ca="1" si="369">IF(F6282&lt;&gt;"",F6282-$I$199,"")</f>
        <v>-322</v>
      </c>
      <c r="J6282" s="379">
        <f t="shared" ref="J6282:J6345" ca="1" si="370">IF(I6282&lt;&gt;"",NETWORKDAYS($I$199,F6282-1,$N$201:$N$224),"")</f>
        <v>-224</v>
      </c>
      <c r="K6282" s="391" t="str">
        <f t="shared" ref="K6282:K6345" ca="1" si="371">IF(I6282&lt;&gt;"",RIGHT(D6282,LEN(D6282)-FIND(" ",D6282)),"")</f>
        <v>22,00</v>
      </c>
      <c r="L6282" s="379"/>
      <c r="O6282" s="379"/>
    </row>
    <row r="6283" spans="1:15">
      <c r="A6283" s="417" t="s">
        <v>2155</v>
      </c>
      <c r="B6283" s="417" t="s">
        <v>8265</v>
      </c>
      <c r="C6283" s="417" t="s">
        <v>2281</v>
      </c>
      <c r="D6283" s="417" t="s">
        <v>2845</v>
      </c>
      <c r="E6283" s="391">
        <v>5.85</v>
      </c>
      <c r="F6283" s="418">
        <v>44214</v>
      </c>
      <c r="G6283" s="417" t="s">
        <v>2283</v>
      </c>
      <c r="I6283" s="379">
        <f t="shared" ca="1" si="369"/>
        <v>-357</v>
      </c>
      <c r="J6283" s="379">
        <f t="shared" ca="1" si="370"/>
        <v>-247</v>
      </c>
      <c r="K6283" s="391" t="str">
        <f t="shared" ca="1" si="371"/>
        <v>28,50</v>
      </c>
      <c r="L6283" s="379"/>
      <c r="O6283" s="379"/>
    </row>
    <row r="6284" spans="1:15">
      <c r="A6284" s="417" t="s">
        <v>2155</v>
      </c>
      <c r="B6284" s="417" t="s">
        <v>8266</v>
      </c>
      <c r="C6284" s="417" t="s">
        <v>2281</v>
      </c>
      <c r="D6284" s="417" t="s">
        <v>3017</v>
      </c>
      <c r="E6284" s="391">
        <v>5.4</v>
      </c>
      <c r="F6284" s="418">
        <v>44214</v>
      </c>
      <c r="G6284" s="417" t="s">
        <v>2283</v>
      </c>
      <c r="I6284" s="379">
        <f t="shared" ca="1" si="369"/>
        <v>-357</v>
      </c>
      <c r="J6284" s="379">
        <f t="shared" ca="1" si="370"/>
        <v>-247</v>
      </c>
      <c r="K6284" s="391" t="str">
        <f t="shared" ca="1" si="371"/>
        <v>29,50</v>
      </c>
      <c r="L6284" s="379"/>
      <c r="O6284" s="379"/>
    </row>
    <row r="6285" spans="1:15">
      <c r="A6285" s="417" t="s">
        <v>2155</v>
      </c>
      <c r="B6285" s="417" t="s">
        <v>8267</v>
      </c>
      <c r="C6285" s="417" t="s">
        <v>2281</v>
      </c>
      <c r="D6285" s="417" t="s">
        <v>3963</v>
      </c>
      <c r="E6285" s="391">
        <v>2.89</v>
      </c>
      <c r="F6285" s="418">
        <v>44214</v>
      </c>
      <c r="G6285" s="417" t="s">
        <v>2283</v>
      </c>
      <c r="I6285" s="379">
        <f t="shared" ca="1" si="369"/>
        <v>-357</v>
      </c>
      <c r="J6285" s="379">
        <f t="shared" ca="1" si="370"/>
        <v>-247</v>
      </c>
      <c r="K6285" s="391" t="str">
        <f t="shared" ca="1" si="371"/>
        <v>30,50</v>
      </c>
      <c r="L6285" s="379"/>
      <c r="O6285" s="379"/>
    </row>
    <row r="6286" spans="1:15">
      <c r="A6286" s="417" t="s">
        <v>2155</v>
      </c>
      <c r="B6286" s="417" t="s">
        <v>12345</v>
      </c>
      <c r="C6286" s="417" t="s">
        <v>2281</v>
      </c>
      <c r="D6286" s="417" t="s">
        <v>2359</v>
      </c>
      <c r="E6286" s="391">
        <v>1.32</v>
      </c>
      <c r="F6286" s="418">
        <v>44214</v>
      </c>
      <c r="G6286" s="417" t="s">
        <v>2283</v>
      </c>
      <c r="I6286" s="379">
        <f t="shared" ca="1" si="369"/>
        <v>-357</v>
      </c>
      <c r="J6286" s="379">
        <f t="shared" ca="1" si="370"/>
        <v>-247</v>
      </c>
      <c r="K6286" s="391" t="str">
        <f t="shared" ca="1" si="371"/>
        <v>31,00</v>
      </c>
      <c r="L6286" s="379"/>
      <c r="O6286" s="379"/>
    </row>
    <row r="6287" spans="1:15">
      <c r="A6287" s="417" t="s">
        <v>2155</v>
      </c>
      <c r="B6287" s="417" t="s">
        <v>8268</v>
      </c>
      <c r="C6287" s="417" t="s">
        <v>2281</v>
      </c>
      <c r="D6287" s="417" t="s">
        <v>3964</v>
      </c>
      <c r="E6287" s="391">
        <v>2.6</v>
      </c>
      <c r="F6287" s="418">
        <v>44214</v>
      </c>
      <c r="G6287" s="417" t="s">
        <v>2283</v>
      </c>
      <c r="I6287" s="379">
        <f t="shared" ca="1" si="369"/>
        <v>-357</v>
      </c>
      <c r="J6287" s="379">
        <f t="shared" ca="1" si="370"/>
        <v>-247</v>
      </c>
      <c r="K6287" s="391" t="str">
        <f t="shared" ca="1" si="371"/>
        <v>31,50</v>
      </c>
      <c r="L6287" s="379"/>
      <c r="O6287" s="379"/>
    </row>
    <row r="6288" spans="1:15">
      <c r="A6288" s="417" t="s">
        <v>2155</v>
      </c>
      <c r="B6288" s="417" t="s">
        <v>12346</v>
      </c>
      <c r="C6288" s="417" t="s">
        <v>2281</v>
      </c>
      <c r="D6288" s="417" t="s">
        <v>3034</v>
      </c>
      <c r="E6288" s="391">
        <v>1.73</v>
      </c>
      <c r="F6288" s="418">
        <v>44214</v>
      </c>
      <c r="G6288" s="417" t="s">
        <v>2283</v>
      </c>
      <c r="I6288" s="379">
        <f t="shared" ca="1" si="369"/>
        <v>-357</v>
      </c>
      <c r="J6288" s="379">
        <f t="shared" ca="1" si="370"/>
        <v>-247</v>
      </c>
      <c r="K6288" s="391" t="str">
        <f t="shared" ca="1" si="371"/>
        <v>32,00</v>
      </c>
      <c r="L6288" s="379"/>
      <c r="O6288" s="379"/>
    </row>
    <row r="6289" spans="1:15">
      <c r="A6289" s="417" t="s">
        <v>2155</v>
      </c>
      <c r="B6289" s="417" t="s">
        <v>8269</v>
      </c>
      <c r="C6289" s="417" t="s">
        <v>2281</v>
      </c>
      <c r="D6289" s="417" t="s">
        <v>3092</v>
      </c>
      <c r="E6289" s="391">
        <v>1.73</v>
      </c>
      <c r="F6289" s="418">
        <v>44214</v>
      </c>
      <c r="G6289" s="417" t="s">
        <v>2283</v>
      </c>
      <c r="I6289" s="379">
        <f t="shared" ca="1" si="369"/>
        <v>-357</v>
      </c>
      <c r="J6289" s="379">
        <f t="shared" ca="1" si="370"/>
        <v>-247</v>
      </c>
      <c r="K6289" s="391" t="str">
        <f t="shared" ca="1" si="371"/>
        <v>32,50</v>
      </c>
      <c r="L6289" s="379"/>
      <c r="O6289" s="379"/>
    </row>
    <row r="6290" spans="1:15">
      <c r="A6290" s="417" t="s">
        <v>2155</v>
      </c>
      <c r="B6290" s="417" t="s">
        <v>12347</v>
      </c>
      <c r="C6290" s="417" t="s">
        <v>2281</v>
      </c>
      <c r="D6290" s="417" t="s">
        <v>3580</v>
      </c>
      <c r="E6290" s="391">
        <v>2.58</v>
      </c>
      <c r="F6290" s="418">
        <v>44214</v>
      </c>
      <c r="G6290" s="417" t="s">
        <v>2283</v>
      </c>
      <c r="I6290" s="379">
        <f t="shared" ca="1" si="369"/>
        <v>-357</v>
      </c>
      <c r="J6290" s="379">
        <f t="shared" ca="1" si="370"/>
        <v>-247</v>
      </c>
      <c r="K6290" s="391" t="str">
        <f t="shared" ca="1" si="371"/>
        <v>33,00</v>
      </c>
      <c r="L6290" s="379"/>
      <c r="O6290" s="379"/>
    </row>
    <row r="6291" spans="1:15">
      <c r="A6291" s="417" t="s">
        <v>2155</v>
      </c>
      <c r="B6291" s="417" t="s">
        <v>8270</v>
      </c>
      <c r="C6291" s="417" t="s">
        <v>2281</v>
      </c>
      <c r="D6291" s="417" t="s">
        <v>3965</v>
      </c>
      <c r="E6291" s="391">
        <v>1.01</v>
      </c>
      <c r="F6291" s="418">
        <v>44214</v>
      </c>
      <c r="G6291" s="417" t="s">
        <v>2283</v>
      </c>
      <c r="I6291" s="379">
        <f t="shared" ca="1" si="369"/>
        <v>-357</v>
      </c>
      <c r="J6291" s="379">
        <f t="shared" ca="1" si="370"/>
        <v>-247</v>
      </c>
      <c r="K6291" s="391" t="str">
        <f t="shared" ca="1" si="371"/>
        <v>33,50</v>
      </c>
      <c r="L6291" s="379"/>
      <c r="O6291" s="379"/>
    </row>
    <row r="6292" spans="1:15">
      <c r="A6292" s="417" t="s">
        <v>2155</v>
      </c>
      <c r="B6292" s="417" t="s">
        <v>12348</v>
      </c>
      <c r="C6292" s="417" t="s">
        <v>2281</v>
      </c>
      <c r="D6292" s="417" t="s">
        <v>3918</v>
      </c>
      <c r="E6292" s="391">
        <v>1</v>
      </c>
      <c r="F6292" s="418">
        <v>44214</v>
      </c>
      <c r="G6292" s="417" t="s">
        <v>2283</v>
      </c>
      <c r="I6292" s="379">
        <f t="shared" ca="1" si="369"/>
        <v>-357</v>
      </c>
      <c r="J6292" s="379">
        <f t="shared" ca="1" si="370"/>
        <v>-247</v>
      </c>
      <c r="K6292" s="391" t="str">
        <f t="shared" ca="1" si="371"/>
        <v>34,00</v>
      </c>
      <c r="L6292" s="379"/>
      <c r="O6292" s="379"/>
    </row>
    <row r="6293" spans="1:15">
      <c r="A6293" s="417" t="s">
        <v>2155</v>
      </c>
      <c r="B6293" s="417" t="s">
        <v>8271</v>
      </c>
      <c r="C6293" s="417" t="s">
        <v>2281</v>
      </c>
      <c r="D6293" s="417" t="s">
        <v>3966</v>
      </c>
      <c r="E6293" s="391">
        <v>0.59</v>
      </c>
      <c r="F6293" s="418">
        <v>44214</v>
      </c>
      <c r="G6293" s="417" t="s">
        <v>2283</v>
      </c>
      <c r="I6293" s="379">
        <f t="shared" ca="1" si="369"/>
        <v>-357</v>
      </c>
      <c r="J6293" s="379">
        <f t="shared" ca="1" si="370"/>
        <v>-247</v>
      </c>
      <c r="K6293" s="391" t="str">
        <f t="shared" ca="1" si="371"/>
        <v>34,50</v>
      </c>
      <c r="L6293" s="379"/>
      <c r="O6293" s="379"/>
    </row>
    <row r="6294" spans="1:15">
      <c r="A6294" s="417" t="s">
        <v>2155</v>
      </c>
      <c r="B6294" s="417" t="s">
        <v>12349</v>
      </c>
      <c r="C6294" s="417" t="s">
        <v>2281</v>
      </c>
      <c r="D6294" s="417" t="s">
        <v>3076</v>
      </c>
      <c r="E6294" s="391">
        <v>0.28999999999999998</v>
      </c>
      <c r="F6294" s="418">
        <v>44214</v>
      </c>
      <c r="G6294" s="417" t="s">
        <v>2283</v>
      </c>
      <c r="I6294" s="379">
        <f t="shared" ca="1" si="369"/>
        <v>-357</v>
      </c>
      <c r="J6294" s="379">
        <f t="shared" ca="1" si="370"/>
        <v>-247</v>
      </c>
      <c r="K6294" s="391" t="str">
        <f t="shared" ca="1" si="371"/>
        <v>35,00</v>
      </c>
      <c r="L6294" s="379"/>
      <c r="O6294" s="379"/>
    </row>
    <row r="6295" spans="1:15">
      <c r="A6295" s="417" t="s">
        <v>2155</v>
      </c>
      <c r="B6295" s="417" t="s">
        <v>12350</v>
      </c>
      <c r="C6295" s="417" t="s">
        <v>2281</v>
      </c>
      <c r="D6295" s="417" t="s">
        <v>3967</v>
      </c>
      <c r="E6295" s="391">
        <v>0.28000000000000003</v>
      </c>
      <c r="F6295" s="418">
        <v>44214</v>
      </c>
      <c r="G6295" s="417" t="s">
        <v>2283</v>
      </c>
      <c r="I6295" s="379">
        <f t="shared" ca="1" si="369"/>
        <v>-357</v>
      </c>
      <c r="J6295" s="379">
        <f t="shared" ca="1" si="370"/>
        <v>-247</v>
      </c>
      <c r="K6295" s="391" t="str">
        <f t="shared" ca="1" si="371"/>
        <v>35,50</v>
      </c>
      <c r="L6295" s="379"/>
      <c r="O6295" s="379"/>
    </row>
    <row r="6296" spans="1:15">
      <c r="A6296" s="417" t="s">
        <v>2155</v>
      </c>
      <c r="B6296" s="417" t="s">
        <v>12351</v>
      </c>
      <c r="C6296" s="417" t="s">
        <v>2281</v>
      </c>
      <c r="D6296" s="417" t="s">
        <v>3058</v>
      </c>
      <c r="E6296" s="391">
        <v>0.15</v>
      </c>
      <c r="F6296" s="418">
        <v>44214</v>
      </c>
      <c r="G6296" s="417" t="s">
        <v>2283</v>
      </c>
      <c r="I6296" s="379">
        <f t="shared" ca="1" si="369"/>
        <v>-357</v>
      </c>
      <c r="J6296" s="379">
        <f t="shared" ca="1" si="370"/>
        <v>-247</v>
      </c>
      <c r="K6296" s="391" t="str">
        <f t="shared" ca="1" si="371"/>
        <v>36,00</v>
      </c>
      <c r="L6296" s="379"/>
      <c r="O6296" s="379"/>
    </row>
    <row r="6297" spans="1:15">
      <c r="A6297" s="417" t="s">
        <v>2155</v>
      </c>
      <c r="B6297" s="417" t="s">
        <v>12352</v>
      </c>
      <c r="C6297" s="417" t="s">
        <v>2281</v>
      </c>
      <c r="D6297" s="417" t="s">
        <v>3968</v>
      </c>
      <c r="E6297" s="391">
        <v>0.08</v>
      </c>
      <c r="F6297" s="418">
        <v>44214</v>
      </c>
      <c r="G6297" s="417" t="s">
        <v>2283</v>
      </c>
      <c r="I6297" s="379">
        <f t="shared" ca="1" si="369"/>
        <v>-357</v>
      </c>
      <c r="J6297" s="379">
        <f t="shared" ca="1" si="370"/>
        <v>-247</v>
      </c>
      <c r="K6297" s="391" t="str">
        <f t="shared" ca="1" si="371"/>
        <v>36,50</v>
      </c>
      <c r="L6297" s="379"/>
      <c r="O6297" s="379"/>
    </row>
    <row r="6298" spans="1:15">
      <c r="A6298" s="417" t="s">
        <v>2155</v>
      </c>
      <c r="B6298" s="417" t="s">
        <v>12353</v>
      </c>
      <c r="C6298" s="417" t="s">
        <v>2281</v>
      </c>
      <c r="D6298" s="417" t="s">
        <v>3969</v>
      </c>
      <c r="E6298" s="391">
        <v>7.0000000000000007E-2</v>
      </c>
      <c r="F6298" s="418">
        <v>44214</v>
      </c>
      <c r="G6298" s="417" t="s">
        <v>2283</v>
      </c>
      <c r="I6298" s="379">
        <f t="shared" ca="1" si="369"/>
        <v>-357</v>
      </c>
      <c r="J6298" s="379">
        <f t="shared" ca="1" si="370"/>
        <v>-247</v>
      </c>
      <c r="K6298" s="391" t="str">
        <f t="shared" ca="1" si="371"/>
        <v>37,00</v>
      </c>
      <c r="L6298" s="379"/>
      <c r="O6298" s="379"/>
    </row>
    <row r="6299" spans="1:15">
      <c r="A6299" s="417" t="s">
        <v>2155</v>
      </c>
      <c r="B6299" s="417" t="s">
        <v>12354</v>
      </c>
      <c r="C6299" s="417" t="s">
        <v>2281</v>
      </c>
      <c r="D6299" s="417" t="s">
        <v>5812</v>
      </c>
      <c r="E6299" s="391">
        <v>0.1</v>
      </c>
      <c r="F6299" s="418">
        <v>44214</v>
      </c>
      <c r="G6299" s="417" t="s">
        <v>2286</v>
      </c>
      <c r="I6299" s="379">
        <f t="shared" ca="1" si="369"/>
        <v>-357</v>
      </c>
      <c r="J6299" s="379">
        <f t="shared" ca="1" si="370"/>
        <v>-247</v>
      </c>
      <c r="K6299" s="391" t="str">
        <f t="shared" ca="1" si="371"/>
        <v>38,25</v>
      </c>
      <c r="L6299" s="379"/>
      <c r="O6299" s="379"/>
    </row>
    <row r="6300" spans="1:15">
      <c r="A6300" s="417" t="s">
        <v>2155</v>
      </c>
      <c r="B6300" s="417" t="s">
        <v>12355</v>
      </c>
      <c r="C6300" s="417" t="s">
        <v>2281</v>
      </c>
      <c r="D6300" s="417" t="s">
        <v>4024</v>
      </c>
      <c r="E6300" s="391">
        <v>3.78</v>
      </c>
      <c r="F6300" s="418">
        <v>44249</v>
      </c>
      <c r="G6300" s="417" t="s">
        <v>2286</v>
      </c>
      <c r="I6300" s="379">
        <f t="shared" ca="1" si="369"/>
        <v>-322</v>
      </c>
      <c r="J6300" s="379">
        <f t="shared" ca="1" si="370"/>
        <v>-224</v>
      </c>
      <c r="K6300" s="391" t="str">
        <f t="shared" ca="1" si="371"/>
        <v>29,75</v>
      </c>
      <c r="L6300" s="379"/>
      <c r="O6300" s="379"/>
    </row>
    <row r="6301" spans="1:15">
      <c r="A6301" s="417" t="s">
        <v>2155</v>
      </c>
      <c r="B6301" s="417" t="s">
        <v>17239</v>
      </c>
      <c r="C6301" s="417" t="s">
        <v>2281</v>
      </c>
      <c r="D6301" s="417" t="s">
        <v>3017</v>
      </c>
      <c r="E6301" s="391">
        <v>4.2</v>
      </c>
      <c r="F6301" s="418">
        <v>44249</v>
      </c>
      <c r="G6301" s="417" t="s">
        <v>2283</v>
      </c>
      <c r="I6301" s="379">
        <f t="shared" ca="1" si="369"/>
        <v>-322</v>
      </c>
      <c r="J6301" s="379">
        <f t="shared" ca="1" si="370"/>
        <v>-224</v>
      </c>
      <c r="K6301" s="391" t="str">
        <f t="shared" ca="1" si="371"/>
        <v>29,50</v>
      </c>
      <c r="L6301" s="379"/>
      <c r="O6301" s="379"/>
    </row>
    <row r="6302" spans="1:15">
      <c r="A6302" s="417" t="s">
        <v>2155</v>
      </c>
      <c r="B6302" s="417" t="s">
        <v>12356</v>
      </c>
      <c r="C6302" s="417" t="s">
        <v>2281</v>
      </c>
      <c r="D6302" s="417" t="s">
        <v>3033</v>
      </c>
      <c r="E6302" s="391">
        <v>2.71</v>
      </c>
      <c r="F6302" s="418">
        <v>44249</v>
      </c>
      <c r="G6302" s="417" t="s">
        <v>2283</v>
      </c>
      <c r="I6302" s="379">
        <f t="shared" ca="1" si="369"/>
        <v>-322</v>
      </c>
      <c r="J6302" s="379">
        <f t="shared" ca="1" si="370"/>
        <v>-224</v>
      </c>
      <c r="K6302" s="391" t="str">
        <f t="shared" ca="1" si="371"/>
        <v>30,00</v>
      </c>
      <c r="L6302" s="379"/>
      <c r="O6302" s="379"/>
    </row>
    <row r="6303" spans="1:15">
      <c r="A6303" s="417" t="s">
        <v>2155</v>
      </c>
      <c r="B6303" s="417" t="s">
        <v>12357</v>
      </c>
      <c r="C6303" s="417" t="s">
        <v>2281</v>
      </c>
      <c r="D6303" s="417" t="s">
        <v>3964</v>
      </c>
      <c r="E6303" s="391">
        <v>2.95</v>
      </c>
      <c r="F6303" s="418">
        <v>44249</v>
      </c>
      <c r="G6303" s="417" t="s">
        <v>2283</v>
      </c>
      <c r="I6303" s="379">
        <f t="shared" ca="1" si="369"/>
        <v>-322</v>
      </c>
      <c r="J6303" s="379">
        <f t="shared" ca="1" si="370"/>
        <v>-224</v>
      </c>
      <c r="K6303" s="391" t="str">
        <f t="shared" ca="1" si="371"/>
        <v>31,50</v>
      </c>
      <c r="L6303" s="379"/>
      <c r="O6303" s="379"/>
    </row>
    <row r="6304" spans="1:15">
      <c r="A6304" s="417" t="s">
        <v>2155</v>
      </c>
      <c r="B6304" s="417" t="s">
        <v>12358</v>
      </c>
      <c r="C6304" s="417" t="s">
        <v>2281</v>
      </c>
      <c r="D6304" s="417" t="s">
        <v>3034</v>
      </c>
      <c r="E6304" s="391">
        <v>3.3</v>
      </c>
      <c r="F6304" s="418">
        <v>44249</v>
      </c>
      <c r="G6304" s="417" t="s">
        <v>2283</v>
      </c>
      <c r="I6304" s="379">
        <f t="shared" ca="1" si="369"/>
        <v>-322</v>
      </c>
      <c r="J6304" s="379">
        <f t="shared" ca="1" si="370"/>
        <v>-224</v>
      </c>
      <c r="K6304" s="391" t="str">
        <f t="shared" ca="1" si="371"/>
        <v>32,00</v>
      </c>
      <c r="L6304" s="379"/>
      <c r="O6304" s="379"/>
    </row>
    <row r="6305" spans="1:15">
      <c r="A6305" s="417" t="s">
        <v>2155</v>
      </c>
      <c r="B6305" s="417" t="s">
        <v>12359</v>
      </c>
      <c r="C6305" s="417" t="s">
        <v>2281</v>
      </c>
      <c r="D6305" s="417" t="s">
        <v>3092</v>
      </c>
      <c r="E6305" s="391">
        <v>2.8</v>
      </c>
      <c r="F6305" s="418">
        <v>44249</v>
      </c>
      <c r="G6305" s="417" t="s">
        <v>2283</v>
      </c>
      <c r="I6305" s="379">
        <f t="shared" ca="1" si="369"/>
        <v>-322</v>
      </c>
      <c r="J6305" s="379">
        <f t="shared" ca="1" si="370"/>
        <v>-224</v>
      </c>
      <c r="K6305" s="391" t="str">
        <f t="shared" ca="1" si="371"/>
        <v>32,50</v>
      </c>
      <c r="L6305" s="379"/>
      <c r="O6305" s="379"/>
    </row>
    <row r="6306" spans="1:15">
      <c r="A6306" s="417" t="s">
        <v>2155</v>
      </c>
      <c r="B6306" s="417" t="s">
        <v>17240</v>
      </c>
      <c r="C6306" s="417" t="s">
        <v>2281</v>
      </c>
      <c r="D6306" s="417" t="s">
        <v>3580</v>
      </c>
      <c r="E6306" s="391">
        <v>2.97</v>
      </c>
      <c r="F6306" s="418">
        <v>44249</v>
      </c>
      <c r="G6306" s="417" t="s">
        <v>2283</v>
      </c>
      <c r="I6306" s="379">
        <f t="shared" ca="1" si="369"/>
        <v>-322</v>
      </c>
      <c r="J6306" s="379">
        <f t="shared" ca="1" si="370"/>
        <v>-224</v>
      </c>
      <c r="K6306" s="391" t="str">
        <f t="shared" ca="1" si="371"/>
        <v>33,00</v>
      </c>
      <c r="L6306" s="379"/>
      <c r="O6306" s="379"/>
    </row>
    <row r="6307" spans="1:15">
      <c r="A6307" s="417" t="s">
        <v>2155</v>
      </c>
      <c r="B6307" s="417" t="s">
        <v>12360</v>
      </c>
      <c r="C6307" s="417" t="s">
        <v>2281</v>
      </c>
      <c r="D6307" s="417" t="s">
        <v>3965</v>
      </c>
      <c r="E6307" s="391">
        <v>2.6</v>
      </c>
      <c r="F6307" s="418">
        <v>44249</v>
      </c>
      <c r="G6307" s="417" t="s">
        <v>2283</v>
      </c>
      <c r="I6307" s="379">
        <f t="shared" ca="1" si="369"/>
        <v>-322</v>
      </c>
      <c r="J6307" s="379">
        <f t="shared" ca="1" si="370"/>
        <v>-224</v>
      </c>
      <c r="K6307" s="391" t="str">
        <f t="shared" ca="1" si="371"/>
        <v>33,50</v>
      </c>
      <c r="L6307" s="379"/>
      <c r="O6307" s="379"/>
    </row>
    <row r="6308" spans="1:15">
      <c r="A6308" s="417" t="s">
        <v>2155</v>
      </c>
      <c r="B6308" s="417" t="s">
        <v>17241</v>
      </c>
      <c r="C6308" s="417" t="s">
        <v>2281</v>
      </c>
      <c r="D6308" s="417" t="s">
        <v>3918</v>
      </c>
      <c r="E6308" s="391">
        <v>2.38</v>
      </c>
      <c r="F6308" s="418">
        <v>44249</v>
      </c>
      <c r="G6308" s="417" t="s">
        <v>2283</v>
      </c>
      <c r="I6308" s="379">
        <f t="shared" ca="1" si="369"/>
        <v>-322</v>
      </c>
      <c r="J6308" s="379">
        <f t="shared" ca="1" si="370"/>
        <v>-224</v>
      </c>
      <c r="K6308" s="391" t="str">
        <f t="shared" ca="1" si="371"/>
        <v>34,00</v>
      </c>
      <c r="L6308" s="379"/>
      <c r="O6308" s="379"/>
    </row>
    <row r="6309" spans="1:15">
      <c r="A6309" s="417" t="s">
        <v>2155</v>
      </c>
      <c r="B6309" s="417" t="s">
        <v>12361</v>
      </c>
      <c r="C6309" s="417" t="s">
        <v>2281</v>
      </c>
      <c r="D6309" s="417" t="s">
        <v>3966</v>
      </c>
      <c r="E6309" s="391">
        <v>1.73</v>
      </c>
      <c r="F6309" s="418">
        <v>44249</v>
      </c>
      <c r="G6309" s="417" t="s">
        <v>2283</v>
      </c>
      <c r="I6309" s="379">
        <f t="shared" ca="1" si="369"/>
        <v>-322</v>
      </c>
      <c r="J6309" s="379">
        <f t="shared" ca="1" si="370"/>
        <v>-224</v>
      </c>
      <c r="K6309" s="391" t="str">
        <f t="shared" ca="1" si="371"/>
        <v>34,50</v>
      </c>
      <c r="L6309" s="379"/>
      <c r="O6309" s="379"/>
    </row>
    <row r="6310" spans="1:15">
      <c r="A6310" s="417" t="s">
        <v>2155</v>
      </c>
      <c r="B6310" s="417" t="s">
        <v>17242</v>
      </c>
      <c r="C6310" s="417" t="s">
        <v>2281</v>
      </c>
      <c r="D6310" s="417" t="s">
        <v>3076</v>
      </c>
      <c r="E6310" s="391">
        <v>1.1000000000000001</v>
      </c>
      <c r="F6310" s="418">
        <v>44249</v>
      </c>
      <c r="G6310" s="417" t="s">
        <v>2283</v>
      </c>
      <c r="I6310" s="379">
        <f t="shared" ca="1" si="369"/>
        <v>-322</v>
      </c>
      <c r="J6310" s="379">
        <f t="shared" ca="1" si="370"/>
        <v>-224</v>
      </c>
      <c r="K6310" s="391" t="str">
        <f t="shared" ca="1" si="371"/>
        <v>35,00</v>
      </c>
      <c r="L6310" s="379"/>
      <c r="O6310" s="379"/>
    </row>
    <row r="6311" spans="1:15">
      <c r="A6311" s="417" t="s">
        <v>2155</v>
      </c>
      <c r="B6311" s="417" t="s">
        <v>12362</v>
      </c>
      <c r="C6311" s="417" t="s">
        <v>2281</v>
      </c>
      <c r="D6311" s="417" t="s">
        <v>3967</v>
      </c>
      <c r="E6311" s="391">
        <v>1.47</v>
      </c>
      <c r="F6311" s="418">
        <v>44249</v>
      </c>
      <c r="G6311" s="417" t="s">
        <v>2283</v>
      </c>
      <c r="I6311" s="379">
        <f t="shared" ca="1" si="369"/>
        <v>-322</v>
      </c>
      <c r="J6311" s="379">
        <f t="shared" ca="1" si="370"/>
        <v>-224</v>
      </c>
      <c r="K6311" s="391" t="str">
        <f t="shared" ca="1" si="371"/>
        <v>35,50</v>
      </c>
      <c r="L6311" s="379"/>
      <c r="O6311" s="379"/>
    </row>
    <row r="6312" spans="1:15">
      <c r="A6312" s="417" t="s">
        <v>2155</v>
      </c>
      <c r="B6312" s="417" t="s">
        <v>12363</v>
      </c>
      <c r="C6312" s="417" t="s">
        <v>2281</v>
      </c>
      <c r="D6312" s="417" t="s">
        <v>3058</v>
      </c>
      <c r="E6312" s="391">
        <v>0.87</v>
      </c>
      <c r="F6312" s="418">
        <v>44249</v>
      </c>
      <c r="G6312" s="417" t="s">
        <v>2283</v>
      </c>
      <c r="I6312" s="379">
        <f t="shared" ca="1" si="369"/>
        <v>-322</v>
      </c>
      <c r="J6312" s="379">
        <f t="shared" ca="1" si="370"/>
        <v>-224</v>
      </c>
      <c r="K6312" s="391" t="str">
        <f t="shared" ca="1" si="371"/>
        <v>36,00</v>
      </c>
      <c r="L6312" s="379"/>
      <c r="O6312" s="379"/>
    </row>
    <row r="6313" spans="1:15">
      <c r="A6313" s="417" t="s">
        <v>2155</v>
      </c>
      <c r="B6313" s="417" t="s">
        <v>12364</v>
      </c>
      <c r="C6313" s="417" t="s">
        <v>2281</v>
      </c>
      <c r="D6313" s="417" t="s">
        <v>3968</v>
      </c>
      <c r="E6313" s="391">
        <v>0.55000000000000004</v>
      </c>
      <c r="F6313" s="418">
        <v>44249</v>
      </c>
      <c r="G6313" s="417" t="s">
        <v>2283</v>
      </c>
      <c r="I6313" s="379">
        <f t="shared" ca="1" si="369"/>
        <v>-322</v>
      </c>
      <c r="J6313" s="379">
        <f t="shared" ca="1" si="370"/>
        <v>-224</v>
      </c>
      <c r="K6313" s="391" t="str">
        <f t="shared" ca="1" si="371"/>
        <v>36,50</v>
      </c>
      <c r="L6313" s="379"/>
      <c r="O6313" s="379"/>
    </row>
    <row r="6314" spans="1:15">
      <c r="A6314" s="417" t="s">
        <v>2155</v>
      </c>
      <c r="B6314" s="417" t="s">
        <v>12365</v>
      </c>
      <c r="C6314" s="417" t="s">
        <v>2281</v>
      </c>
      <c r="D6314" s="417" t="s">
        <v>3078</v>
      </c>
      <c r="E6314" s="391">
        <v>0.45</v>
      </c>
      <c r="F6314" s="418">
        <v>44249</v>
      </c>
      <c r="G6314" s="417" t="s">
        <v>2283</v>
      </c>
      <c r="I6314" s="379">
        <f t="shared" ca="1" si="369"/>
        <v>-322</v>
      </c>
      <c r="J6314" s="379">
        <f t="shared" ca="1" si="370"/>
        <v>-224</v>
      </c>
      <c r="K6314" s="391" t="str">
        <f t="shared" ca="1" si="371"/>
        <v>37,50</v>
      </c>
      <c r="L6314" s="379"/>
      <c r="O6314" s="379"/>
    </row>
    <row r="6315" spans="1:15">
      <c r="A6315" s="417" t="s">
        <v>2155</v>
      </c>
      <c r="B6315" s="417" t="s">
        <v>12366</v>
      </c>
      <c r="C6315" s="417" t="s">
        <v>2281</v>
      </c>
      <c r="D6315" s="417" t="s">
        <v>3971</v>
      </c>
      <c r="E6315" s="391">
        <v>0.28000000000000003</v>
      </c>
      <c r="F6315" s="418">
        <v>44249</v>
      </c>
      <c r="G6315" s="417" t="s">
        <v>2283</v>
      </c>
      <c r="I6315" s="379">
        <f t="shared" ca="1" si="369"/>
        <v>-322</v>
      </c>
      <c r="J6315" s="379">
        <f t="shared" ca="1" si="370"/>
        <v>-224</v>
      </c>
      <c r="K6315" s="391" t="str">
        <f t="shared" ca="1" si="371"/>
        <v>38,50</v>
      </c>
      <c r="L6315" s="379"/>
      <c r="O6315" s="379"/>
    </row>
    <row r="6316" spans="1:15">
      <c r="A6316" s="417" t="s">
        <v>2155</v>
      </c>
      <c r="B6316" s="417" t="s">
        <v>12367</v>
      </c>
      <c r="C6316" s="417" t="s">
        <v>2281</v>
      </c>
      <c r="D6316" s="417" t="s">
        <v>3975</v>
      </c>
      <c r="E6316" s="391">
        <v>0.14000000000000001</v>
      </c>
      <c r="F6316" s="418">
        <v>44249</v>
      </c>
      <c r="G6316" s="417" t="s">
        <v>2283</v>
      </c>
      <c r="I6316" s="379">
        <f t="shared" ca="1" si="369"/>
        <v>-322</v>
      </c>
      <c r="J6316" s="379">
        <f t="shared" ca="1" si="370"/>
        <v>-224</v>
      </c>
      <c r="K6316" s="391" t="str">
        <f t="shared" ca="1" si="371"/>
        <v>40,50</v>
      </c>
      <c r="L6316" s="379"/>
      <c r="O6316" s="379"/>
    </row>
    <row r="6317" spans="1:15">
      <c r="A6317" s="417" t="s">
        <v>2155</v>
      </c>
      <c r="B6317" s="417" t="s">
        <v>12368</v>
      </c>
      <c r="C6317" s="417" t="s">
        <v>2281</v>
      </c>
      <c r="D6317" s="417" t="s">
        <v>3045</v>
      </c>
      <c r="E6317" s="391">
        <v>4.74</v>
      </c>
      <c r="F6317" s="418">
        <v>44270</v>
      </c>
      <c r="G6317" s="417" t="s">
        <v>2283</v>
      </c>
      <c r="I6317" s="379">
        <f t="shared" ca="1" si="369"/>
        <v>-301</v>
      </c>
      <c r="J6317" s="379">
        <f t="shared" ca="1" si="370"/>
        <v>-209</v>
      </c>
      <c r="K6317" s="391" t="str">
        <f t="shared" ca="1" si="371"/>
        <v>29,25</v>
      </c>
      <c r="L6317" s="379"/>
      <c r="O6317" s="379"/>
    </row>
    <row r="6318" spans="1:15">
      <c r="A6318" s="417" t="s">
        <v>2155</v>
      </c>
      <c r="B6318" s="417" t="s">
        <v>12369</v>
      </c>
      <c r="C6318" s="417" t="s">
        <v>2281</v>
      </c>
      <c r="D6318" s="417" t="s">
        <v>4024</v>
      </c>
      <c r="E6318" s="391">
        <v>4.3</v>
      </c>
      <c r="F6318" s="418">
        <v>44270</v>
      </c>
      <c r="G6318" s="417" t="s">
        <v>2283</v>
      </c>
      <c r="I6318" s="379">
        <f t="shared" ca="1" si="369"/>
        <v>-301</v>
      </c>
      <c r="J6318" s="379">
        <f t="shared" ca="1" si="370"/>
        <v>-209</v>
      </c>
      <c r="K6318" s="391" t="str">
        <f t="shared" ca="1" si="371"/>
        <v>29,75</v>
      </c>
      <c r="L6318" s="379"/>
      <c r="O6318" s="379"/>
    </row>
    <row r="6319" spans="1:15">
      <c r="A6319" s="417" t="s">
        <v>2155</v>
      </c>
      <c r="B6319" s="417" t="s">
        <v>12370</v>
      </c>
      <c r="C6319" s="417" t="s">
        <v>2281</v>
      </c>
      <c r="D6319" s="417" t="s">
        <v>3072</v>
      </c>
      <c r="E6319" s="391">
        <v>0.1</v>
      </c>
      <c r="F6319" s="418">
        <v>44270</v>
      </c>
      <c r="G6319" s="417" t="s">
        <v>2283</v>
      </c>
      <c r="I6319" s="379">
        <f t="shared" ca="1" si="369"/>
        <v>-301</v>
      </c>
      <c r="J6319" s="379">
        <f t="shared" ca="1" si="370"/>
        <v>-209</v>
      </c>
      <c r="K6319" s="391" t="str">
        <f t="shared" ca="1" si="371"/>
        <v>30,25</v>
      </c>
      <c r="L6319" s="379"/>
      <c r="O6319" s="379"/>
    </row>
    <row r="6320" spans="1:15">
      <c r="A6320" s="417" t="s">
        <v>2155</v>
      </c>
      <c r="B6320" s="417" t="s">
        <v>12371</v>
      </c>
      <c r="C6320" s="417" t="s">
        <v>2281</v>
      </c>
      <c r="D6320" s="417" t="s">
        <v>5827</v>
      </c>
      <c r="E6320" s="391">
        <v>0.01</v>
      </c>
      <c r="F6320" s="418">
        <v>44270</v>
      </c>
      <c r="G6320" s="417" t="s">
        <v>2283</v>
      </c>
      <c r="I6320" s="379">
        <f t="shared" ca="1" si="369"/>
        <v>-301</v>
      </c>
      <c r="J6320" s="379">
        <f t="shared" ca="1" si="370"/>
        <v>-209</v>
      </c>
      <c r="K6320" s="391" t="str">
        <f t="shared" ca="1" si="371"/>
        <v>30,75</v>
      </c>
      <c r="L6320" s="379"/>
      <c r="O6320" s="379"/>
    </row>
    <row r="6321" spans="1:15">
      <c r="A6321" s="417" t="s">
        <v>2155</v>
      </c>
      <c r="B6321" s="417" t="s">
        <v>12372</v>
      </c>
      <c r="C6321" s="417" t="s">
        <v>2281</v>
      </c>
      <c r="D6321" s="417" t="s">
        <v>4207</v>
      </c>
      <c r="E6321" s="391">
        <v>0.01</v>
      </c>
      <c r="F6321" s="418">
        <v>44270</v>
      </c>
      <c r="G6321" s="417" t="s">
        <v>2283</v>
      </c>
      <c r="I6321" s="379">
        <f t="shared" ca="1" si="369"/>
        <v>-301</v>
      </c>
      <c r="J6321" s="379">
        <f t="shared" ca="1" si="370"/>
        <v>-209</v>
      </c>
      <c r="K6321" s="391" t="str">
        <f t="shared" ca="1" si="371"/>
        <v>31,25</v>
      </c>
      <c r="L6321" s="379"/>
      <c r="O6321" s="379"/>
    </row>
    <row r="6322" spans="1:15">
      <c r="A6322" s="417" t="s">
        <v>2155</v>
      </c>
      <c r="B6322" s="417" t="s">
        <v>12373</v>
      </c>
      <c r="C6322" s="417" t="s">
        <v>2281</v>
      </c>
      <c r="D6322" s="417" t="s">
        <v>3946</v>
      </c>
      <c r="E6322" s="391">
        <v>0.01</v>
      </c>
      <c r="F6322" s="418">
        <v>44270</v>
      </c>
      <c r="G6322" s="417" t="s">
        <v>2283</v>
      </c>
      <c r="I6322" s="379">
        <f t="shared" ca="1" si="369"/>
        <v>-301</v>
      </c>
      <c r="J6322" s="379">
        <f t="shared" ca="1" si="370"/>
        <v>-209</v>
      </c>
      <c r="K6322" s="391" t="str">
        <f t="shared" ca="1" si="371"/>
        <v>31,75</v>
      </c>
      <c r="L6322" s="379"/>
      <c r="O6322" s="379"/>
    </row>
    <row r="6323" spans="1:15">
      <c r="A6323" s="417" t="s">
        <v>2155</v>
      </c>
      <c r="B6323" s="417" t="s">
        <v>12374</v>
      </c>
      <c r="C6323" s="417" t="s">
        <v>2281</v>
      </c>
      <c r="D6323" s="417" t="s">
        <v>3073</v>
      </c>
      <c r="E6323" s="391">
        <v>0.5</v>
      </c>
      <c r="F6323" s="418">
        <v>44270</v>
      </c>
      <c r="G6323" s="417" t="s">
        <v>2283</v>
      </c>
      <c r="I6323" s="379">
        <f t="shared" ca="1" si="369"/>
        <v>-301</v>
      </c>
      <c r="J6323" s="379">
        <f t="shared" ca="1" si="370"/>
        <v>-209</v>
      </c>
      <c r="K6323" s="391" t="str">
        <f t="shared" ca="1" si="371"/>
        <v>32,25</v>
      </c>
      <c r="L6323" s="379"/>
      <c r="O6323" s="379"/>
    </row>
    <row r="6324" spans="1:15">
      <c r="A6324" s="417" t="s">
        <v>2155</v>
      </c>
      <c r="B6324" s="417" t="s">
        <v>12375</v>
      </c>
      <c r="C6324" s="417" t="s">
        <v>2281</v>
      </c>
      <c r="D6324" s="417" t="s">
        <v>7003</v>
      </c>
      <c r="E6324" s="391">
        <v>0.02</v>
      </c>
      <c r="F6324" s="418">
        <v>44270</v>
      </c>
      <c r="G6324" s="417" t="s">
        <v>2283</v>
      </c>
      <c r="I6324" s="379">
        <f t="shared" ca="1" si="369"/>
        <v>-301</v>
      </c>
      <c r="J6324" s="379">
        <f t="shared" ca="1" si="370"/>
        <v>-209</v>
      </c>
      <c r="K6324" s="391" t="str">
        <f t="shared" ca="1" si="371"/>
        <v>32,75</v>
      </c>
      <c r="L6324" s="379"/>
      <c r="O6324" s="379"/>
    </row>
    <row r="6325" spans="1:15">
      <c r="A6325" s="417" t="s">
        <v>2155</v>
      </c>
      <c r="B6325" s="417" t="s">
        <v>12376</v>
      </c>
      <c r="C6325" s="417" t="s">
        <v>2281</v>
      </c>
      <c r="D6325" s="417" t="s">
        <v>7004</v>
      </c>
      <c r="E6325" s="391">
        <v>0.03</v>
      </c>
      <c r="F6325" s="418">
        <v>44270</v>
      </c>
      <c r="G6325" s="417" t="s">
        <v>2283</v>
      </c>
      <c r="I6325" s="379">
        <f t="shared" ca="1" si="369"/>
        <v>-301</v>
      </c>
      <c r="J6325" s="379">
        <f t="shared" ca="1" si="370"/>
        <v>-209</v>
      </c>
      <c r="K6325" s="391" t="str">
        <f t="shared" ca="1" si="371"/>
        <v>33,75</v>
      </c>
      <c r="L6325" s="379"/>
      <c r="O6325" s="379"/>
    </row>
    <row r="6326" spans="1:15">
      <c r="A6326" s="417" t="s">
        <v>2155</v>
      </c>
      <c r="B6326" s="417" t="s">
        <v>12377</v>
      </c>
      <c r="C6326" s="417" t="s">
        <v>2281</v>
      </c>
      <c r="D6326" s="417" t="s">
        <v>5678</v>
      </c>
      <c r="E6326" s="391">
        <v>0.02</v>
      </c>
      <c r="F6326" s="418">
        <v>44270</v>
      </c>
      <c r="G6326" s="417" t="s">
        <v>2283</v>
      </c>
      <c r="I6326" s="379">
        <f t="shared" ca="1" si="369"/>
        <v>-301</v>
      </c>
      <c r="J6326" s="379">
        <f t="shared" ca="1" si="370"/>
        <v>-209</v>
      </c>
      <c r="K6326" s="391" t="str">
        <f t="shared" ca="1" si="371"/>
        <v>34,25</v>
      </c>
      <c r="L6326" s="379"/>
      <c r="O6326" s="379"/>
    </row>
    <row r="6327" spans="1:15">
      <c r="A6327" s="417" t="s">
        <v>2155</v>
      </c>
      <c r="B6327" s="417" t="s">
        <v>12378</v>
      </c>
      <c r="C6327" s="417" t="s">
        <v>2281</v>
      </c>
      <c r="D6327" s="417" t="s">
        <v>4594</v>
      </c>
      <c r="E6327" s="391">
        <v>0.02</v>
      </c>
      <c r="F6327" s="418">
        <v>44270</v>
      </c>
      <c r="G6327" s="417" t="s">
        <v>2283</v>
      </c>
      <c r="I6327" s="379">
        <f t="shared" ca="1" si="369"/>
        <v>-301</v>
      </c>
      <c r="J6327" s="379">
        <f t="shared" ca="1" si="370"/>
        <v>-209</v>
      </c>
      <c r="K6327" s="391" t="str">
        <f t="shared" ca="1" si="371"/>
        <v>34,75</v>
      </c>
      <c r="L6327" s="379"/>
      <c r="O6327" s="379"/>
    </row>
    <row r="6328" spans="1:15">
      <c r="A6328" s="417" t="s">
        <v>2155</v>
      </c>
      <c r="B6328" s="417" t="s">
        <v>12379</v>
      </c>
      <c r="C6328" s="417" t="s">
        <v>2281</v>
      </c>
      <c r="D6328" s="417" t="s">
        <v>5679</v>
      </c>
      <c r="E6328" s="391">
        <v>0.02</v>
      </c>
      <c r="F6328" s="418">
        <v>44270</v>
      </c>
      <c r="G6328" s="417" t="s">
        <v>2283</v>
      </c>
      <c r="I6328" s="379">
        <f t="shared" ca="1" si="369"/>
        <v>-301</v>
      </c>
      <c r="J6328" s="379">
        <f t="shared" ca="1" si="370"/>
        <v>-209</v>
      </c>
      <c r="K6328" s="391" t="str">
        <f t="shared" ca="1" si="371"/>
        <v>35,25</v>
      </c>
      <c r="L6328" s="379"/>
      <c r="O6328" s="379"/>
    </row>
    <row r="6329" spans="1:15">
      <c r="A6329" s="417" t="s">
        <v>2155</v>
      </c>
      <c r="B6329" s="417" t="s">
        <v>12380</v>
      </c>
      <c r="C6329" s="417" t="s">
        <v>2281</v>
      </c>
      <c r="D6329" s="417" t="s">
        <v>3077</v>
      </c>
      <c r="E6329" s="391">
        <v>0.35</v>
      </c>
      <c r="F6329" s="418">
        <v>44270</v>
      </c>
      <c r="G6329" s="417" t="s">
        <v>2283</v>
      </c>
      <c r="I6329" s="379">
        <f t="shared" ca="1" si="369"/>
        <v>-301</v>
      </c>
      <c r="J6329" s="379">
        <f t="shared" ca="1" si="370"/>
        <v>-209</v>
      </c>
      <c r="K6329" s="391" t="str">
        <f t="shared" ca="1" si="371"/>
        <v>35,75</v>
      </c>
      <c r="L6329" s="379"/>
      <c r="O6329" s="379"/>
    </row>
    <row r="6330" spans="1:15">
      <c r="A6330" s="417" t="s">
        <v>2155</v>
      </c>
      <c r="B6330" s="417" t="s">
        <v>18484</v>
      </c>
      <c r="C6330" s="417" t="s">
        <v>2281</v>
      </c>
      <c r="D6330" s="417" t="s">
        <v>3948</v>
      </c>
      <c r="E6330" s="391">
        <v>1.75</v>
      </c>
      <c r="F6330" s="418">
        <v>44270</v>
      </c>
      <c r="G6330" s="417" t="s">
        <v>2283</v>
      </c>
      <c r="I6330" s="379">
        <f t="shared" ca="1" si="369"/>
        <v>-301</v>
      </c>
      <c r="J6330" s="379">
        <f t="shared" ca="1" si="370"/>
        <v>-209</v>
      </c>
      <c r="K6330" s="391" t="str">
        <f t="shared" ca="1" si="371"/>
        <v>36,25</v>
      </c>
      <c r="L6330" s="379"/>
      <c r="O6330" s="379"/>
    </row>
    <row r="6331" spans="1:15">
      <c r="A6331" s="417" t="s">
        <v>2155</v>
      </c>
      <c r="B6331" s="417" t="s">
        <v>12381</v>
      </c>
      <c r="C6331" s="417" t="s">
        <v>2281</v>
      </c>
      <c r="D6331" s="417" t="s">
        <v>6694</v>
      </c>
      <c r="E6331" s="391">
        <v>1.51</v>
      </c>
      <c r="F6331" s="418">
        <v>44270</v>
      </c>
      <c r="G6331" s="417" t="s">
        <v>2283</v>
      </c>
      <c r="I6331" s="379">
        <f t="shared" ca="1" si="369"/>
        <v>-301</v>
      </c>
      <c r="J6331" s="379">
        <f t="shared" ca="1" si="370"/>
        <v>-209</v>
      </c>
      <c r="K6331" s="391" t="str">
        <f t="shared" ca="1" si="371"/>
        <v>36,75</v>
      </c>
      <c r="L6331" s="379"/>
      <c r="O6331" s="379"/>
    </row>
    <row r="6332" spans="1:15">
      <c r="A6332" s="417" t="s">
        <v>2155</v>
      </c>
      <c r="B6332" s="417" t="s">
        <v>12382</v>
      </c>
      <c r="C6332" s="417" t="s">
        <v>2281</v>
      </c>
      <c r="D6332" s="417" t="s">
        <v>5828</v>
      </c>
      <c r="E6332" s="391">
        <v>0.24</v>
      </c>
      <c r="F6332" s="418">
        <v>44270</v>
      </c>
      <c r="G6332" s="417" t="s">
        <v>2283</v>
      </c>
      <c r="I6332" s="379">
        <f t="shared" ca="1" si="369"/>
        <v>-301</v>
      </c>
      <c r="J6332" s="379">
        <f t="shared" ca="1" si="370"/>
        <v>-209</v>
      </c>
      <c r="K6332" s="391" t="str">
        <f t="shared" ca="1" si="371"/>
        <v>37,75</v>
      </c>
      <c r="L6332" s="379"/>
      <c r="O6332" s="379"/>
    </row>
    <row r="6333" spans="1:15">
      <c r="A6333" s="417" t="s">
        <v>2155</v>
      </c>
      <c r="B6333" s="417" t="s">
        <v>12383</v>
      </c>
      <c r="C6333" s="417" t="s">
        <v>2281</v>
      </c>
      <c r="D6333" s="417" t="s">
        <v>5812</v>
      </c>
      <c r="E6333" s="391">
        <v>1.5</v>
      </c>
      <c r="F6333" s="418">
        <v>44270</v>
      </c>
      <c r="G6333" s="417" t="s">
        <v>2283</v>
      </c>
      <c r="I6333" s="379">
        <f t="shared" ca="1" si="369"/>
        <v>-301</v>
      </c>
      <c r="J6333" s="379">
        <f t="shared" ca="1" si="370"/>
        <v>-209</v>
      </c>
      <c r="K6333" s="391" t="str">
        <f t="shared" ca="1" si="371"/>
        <v>38,25</v>
      </c>
      <c r="L6333" s="379"/>
      <c r="O6333" s="379"/>
    </row>
    <row r="6334" spans="1:15">
      <c r="A6334" s="417" t="s">
        <v>2155</v>
      </c>
      <c r="B6334" s="417" t="s">
        <v>12384</v>
      </c>
      <c r="C6334" s="417" t="s">
        <v>2281</v>
      </c>
      <c r="D6334" s="417" t="s">
        <v>6694</v>
      </c>
      <c r="E6334" s="391">
        <v>1.1599999999999999</v>
      </c>
      <c r="F6334" s="418">
        <v>44305</v>
      </c>
      <c r="G6334" s="417" t="s">
        <v>2283</v>
      </c>
      <c r="I6334" s="379">
        <f t="shared" ca="1" si="369"/>
        <v>-266</v>
      </c>
      <c r="J6334" s="379">
        <f t="shared" ca="1" si="370"/>
        <v>-185</v>
      </c>
      <c r="K6334" s="391" t="str">
        <f t="shared" ca="1" si="371"/>
        <v>36,75</v>
      </c>
      <c r="L6334" s="379"/>
      <c r="O6334" s="379"/>
    </row>
    <row r="6335" spans="1:15">
      <c r="A6335" s="417" t="s">
        <v>2155</v>
      </c>
      <c r="B6335" s="417" t="s">
        <v>12385</v>
      </c>
      <c r="C6335" s="417" t="s">
        <v>2281</v>
      </c>
      <c r="D6335" s="417" t="s">
        <v>3079</v>
      </c>
      <c r="E6335" s="391">
        <v>0.81</v>
      </c>
      <c r="F6335" s="418">
        <v>44305</v>
      </c>
      <c r="G6335" s="417" t="s">
        <v>2283</v>
      </c>
      <c r="I6335" s="379">
        <f t="shared" ca="1" si="369"/>
        <v>-266</v>
      </c>
      <c r="J6335" s="379">
        <f t="shared" ca="1" si="370"/>
        <v>-185</v>
      </c>
      <c r="K6335" s="391" t="str">
        <f t="shared" ca="1" si="371"/>
        <v>38,75</v>
      </c>
      <c r="L6335" s="379"/>
      <c r="O6335" s="379"/>
    </row>
    <row r="6336" spans="1:15">
      <c r="A6336" s="417" t="s">
        <v>2155</v>
      </c>
      <c r="B6336" s="417" t="s">
        <v>12386</v>
      </c>
      <c r="C6336" s="417" t="s">
        <v>2332</v>
      </c>
      <c r="D6336" s="417" t="s">
        <v>2838</v>
      </c>
      <c r="E6336" s="391">
        <v>0.08</v>
      </c>
      <c r="F6336" s="418">
        <v>44214</v>
      </c>
      <c r="G6336" s="417" t="s">
        <v>2286</v>
      </c>
      <c r="I6336" s="379">
        <f t="shared" ca="1" si="369"/>
        <v>-357</v>
      </c>
      <c r="J6336" s="379">
        <f t="shared" ca="1" si="370"/>
        <v>-247</v>
      </c>
      <c r="K6336" s="391" t="str">
        <f t="shared" ca="1" si="371"/>
        <v>25,00</v>
      </c>
      <c r="L6336" s="379"/>
      <c r="O6336" s="379"/>
    </row>
    <row r="6337" spans="1:15">
      <c r="A6337" s="417" t="s">
        <v>2155</v>
      </c>
      <c r="B6337" s="417" t="s">
        <v>8272</v>
      </c>
      <c r="C6337" s="417" t="s">
        <v>2332</v>
      </c>
      <c r="D6337" s="417" t="s">
        <v>2839</v>
      </c>
      <c r="E6337" s="391">
        <v>0.1</v>
      </c>
      <c r="F6337" s="418">
        <v>44214</v>
      </c>
      <c r="G6337" s="417" t="s">
        <v>2286</v>
      </c>
      <c r="I6337" s="379">
        <f t="shared" ca="1" si="369"/>
        <v>-357</v>
      </c>
      <c r="J6337" s="379">
        <f t="shared" ca="1" si="370"/>
        <v>-247</v>
      </c>
      <c r="K6337" s="391" t="str">
        <f t="shared" ca="1" si="371"/>
        <v>25,50</v>
      </c>
      <c r="L6337" s="379"/>
      <c r="O6337" s="379"/>
    </row>
    <row r="6338" spans="1:15">
      <c r="A6338" s="417" t="s">
        <v>2155</v>
      </c>
      <c r="B6338" s="417" t="s">
        <v>8273</v>
      </c>
      <c r="C6338" s="417" t="s">
        <v>2332</v>
      </c>
      <c r="D6338" s="417" t="s">
        <v>2842</v>
      </c>
      <c r="E6338" s="391">
        <v>0.03</v>
      </c>
      <c r="F6338" s="418">
        <v>44214</v>
      </c>
      <c r="G6338" s="417" t="s">
        <v>2286</v>
      </c>
      <c r="I6338" s="379">
        <f t="shared" ca="1" si="369"/>
        <v>-357</v>
      </c>
      <c r="J6338" s="379">
        <f t="shared" ca="1" si="370"/>
        <v>-247</v>
      </c>
      <c r="K6338" s="391" t="str">
        <f t="shared" ca="1" si="371"/>
        <v>27,00</v>
      </c>
      <c r="L6338" s="379"/>
      <c r="O6338" s="379"/>
    </row>
    <row r="6339" spans="1:15">
      <c r="A6339" s="417" t="s">
        <v>2155</v>
      </c>
      <c r="B6339" s="417" t="s">
        <v>7005</v>
      </c>
      <c r="C6339" s="417" t="s">
        <v>2332</v>
      </c>
      <c r="D6339" s="417" t="s">
        <v>2843</v>
      </c>
      <c r="E6339" s="391">
        <v>0.03</v>
      </c>
      <c r="F6339" s="418">
        <v>44214</v>
      </c>
      <c r="G6339" s="417" t="s">
        <v>2286</v>
      </c>
      <c r="I6339" s="379">
        <f t="shared" ca="1" si="369"/>
        <v>-357</v>
      </c>
      <c r="J6339" s="379">
        <f t="shared" ca="1" si="370"/>
        <v>-247</v>
      </c>
      <c r="K6339" s="391" t="str">
        <f t="shared" ca="1" si="371"/>
        <v>27,50</v>
      </c>
      <c r="L6339" s="379"/>
      <c r="O6339" s="379"/>
    </row>
    <row r="6340" spans="1:15">
      <c r="A6340" s="417" t="s">
        <v>2155</v>
      </c>
      <c r="B6340" s="417" t="s">
        <v>7006</v>
      </c>
      <c r="C6340" s="417" t="s">
        <v>2332</v>
      </c>
      <c r="D6340" s="417" t="s">
        <v>2844</v>
      </c>
      <c r="E6340" s="391">
        <v>0.02</v>
      </c>
      <c r="F6340" s="418">
        <v>44214</v>
      </c>
      <c r="G6340" s="417" t="s">
        <v>2286</v>
      </c>
      <c r="I6340" s="379">
        <f t="shared" ca="1" si="369"/>
        <v>-357</v>
      </c>
      <c r="J6340" s="379">
        <f t="shared" ca="1" si="370"/>
        <v>-247</v>
      </c>
      <c r="K6340" s="391" t="str">
        <f t="shared" ca="1" si="371"/>
        <v>28,00</v>
      </c>
      <c r="L6340" s="379"/>
      <c r="O6340" s="379"/>
    </row>
    <row r="6341" spans="1:15">
      <c r="A6341" s="417" t="s">
        <v>2155</v>
      </c>
      <c r="B6341" s="417" t="s">
        <v>8274</v>
      </c>
      <c r="C6341" s="417" t="s">
        <v>2332</v>
      </c>
      <c r="D6341" s="417" t="s">
        <v>2845</v>
      </c>
      <c r="E6341" s="391">
        <v>0.02</v>
      </c>
      <c r="F6341" s="418">
        <v>44214</v>
      </c>
      <c r="G6341" s="417" t="s">
        <v>2286</v>
      </c>
      <c r="I6341" s="379">
        <f t="shared" ca="1" si="369"/>
        <v>-357</v>
      </c>
      <c r="J6341" s="379">
        <f t="shared" ca="1" si="370"/>
        <v>-247</v>
      </c>
      <c r="K6341" s="391" t="str">
        <f t="shared" ca="1" si="371"/>
        <v>28,50</v>
      </c>
      <c r="L6341" s="379"/>
      <c r="O6341" s="379"/>
    </row>
    <row r="6342" spans="1:15">
      <c r="A6342" s="417" t="s">
        <v>2155</v>
      </c>
      <c r="B6342" s="417" t="s">
        <v>12387</v>
      </c>
      <c r="C6342" s="417" t="s">
        <v>2332</v>
      </c>
      <c r="D6342" s="417" t="s">
        <v>2588</v>
      </c>
      <c r="E6342" s="391">
        <v>0.03</v>
      </c>
      <c r="F6342" s="418">
        <v>44214</v>
      </c>
      <c r="G6342" s="417" t="s">
        <v>2286</v>
      </c>
      <c r="I6342" s="379">
        <f t="shared" ca="1" si="369"/>
        <v>-357</v>
      </c>
      <c r="J6342" s="379">
        <f t="shared" ca="1" si="370"/>
        <v>-247</v>
      </c>
      <c r="K6342" s="391" t="str">
        <f t="shared" ca="1" si="371"/>
        <v>29,00</v>
      </c>
      <c r="L6342" s="379"/>
      <c r="O6342" s="379"/>
    </row>
    <row r="6343" spans="1:15">
      <c r="A6343" s="417" t="s">
        <v>2155</v>
      </c>
      <c r="B6343" s="417" t="s">
        <v>8275</v>
      </c>
      <c r="C6343" s="417" t="s">
        <v>2332</v>
      </c>
      <c r="D6343" s="417" t="s">
        <v>3017</v>
      </c>
      <c r="E6343" s="391">
        <v>0.03</v>
      </c>
      <c r="F6343" s="418">
        <v>44214</v>
      </c>
      <c r="G6343" s="417" t="s">
        <v>2286</v>
      </c>
      <c r="I6343" s="379">
        <f t="shared" ca="1" si="369"/>
        <v>-357</v>
      </c>
      <c r="J6343" s="379">
        <f t="shared" ca="1" si="370"/>
        <v>-247</v>
      </c>
      <c r="K6343" s="391" t="str">
        <f t="shared" ca="1" si="371"/>
        <v>29,50</v>
      </c>
      <c r="L6343" s="379"/>
      <c r="O6343" s="379"/>
    </row>
    <row r="6344" spans="1:15">
      <c r="A6344" s="417" t="s">
        <v>2155</v>
      </c>
      <c r="B6344" s="417" t="s">
        <v>12388</v>
      </c>
      <c r="C6344" s="417" t="s">
        <v>2332</v>
      </c>
      <c r="D6344" s="417" t="s">
        <v>3033</v>
      </c>
      <c r="E6344" s="391">
        <v>0.09</v>
      </c>
      <c r="F6344" s="418">
        <v>44214</v>
      </c>
      <c r="G6344" s="417" t="s">
        <v>2286</v>
      </c>
      <c r="I6344" s="379">
        <f t="shared" ca="1" si="369"/>
        <v>-357</v>
      </c>
      <c r="J6344" s="379">
        <f t="shared" ca="1" si="370"/>
        <v>-247</v>
      </c>
      <c r="K6344" s="391" t="str">
        <f t="shared" ca="1" si="371"/>
        <v>30,00</v>
      </c>
      <c r="L6344" s="379"/>
      <c r="O6344" s="379"/>
    </row>
    <row r="6345" spans="1:15">
      <c r="A6345" s="417" t="s">
        <v>2155</v>
      </c>
      <c r="B6345" s="417" t="s">
        <v>8276</v>
      </c>
      <c r="C6345" s="417" t="s">
        <v>2332</v>
      </c>
      <c r="D6345" s="417" t="s">
        <v>3963</v>
      </c>
      <c r="E6345" s="391">
        <v>0.05</v>
      </c>
      <c r="F6345" s="418">
        <v>44214</v>
      </c>
      <c r="G6345" s="417" t="s">
        <v>2286</v>
      </c>
      <c r="I6345" s="379">
        <f t="shared" ca="1" si="369"/>
        <v>-357</v>
      </c>
      <c r="J6345" s="379">
        <f t="shared" ca="1" si="370"/>
        <v>-247</v>
      </c>
      <c r="K6345" s="391" t="str">
        <f t="shared" ca="1" si="371"/>
        <v>30,50</v>
      </c>
      <c r="L6345" s="379"/>
      <c r="O6345" s="379"/>
    </row>
    <row r="6346" spans="1:15">
      <c r="A6346" s="417" t="s">
        <v>2155</v>
      </c>
      <c r="B6346" s="417" t="s">
        <v>12389</v>
      </c>
      <c r="C6346" s="417" t="s">
        <v>2332</v>
      </c>
      <c r="D6346" s="417" t="s">
        <v>2359</v>
      </c>
      <c r="E6346" s="391">
        <v>0.19</v>
      </c>
      <c r="F6346" s="418">
        <v>44214</v>
      </c>
      <c r="G6346" s="417" t="s">
        <v>2286</v>
      </c>
      <c r="I6346" s="379">
        <f t="shared" ref="I6346:I6409" ca="1" si="372">IF(F6346&lt;&gt;"",F6346-$I$199,"")</f>
        <v>-357</v>
      </c>
      <c r="J6346" s="379">
        <f t="shared" ref="J6346:J6409" ca="1" si="373">IF(I6346&lt;&gt;"",NETWORKDAYS($I$199,F6346-1,$N$201:$N$224),"")</f>
        <v>-247</v>
      </c>
      <c r="K6346" s="391" t="str">
        <f t="shared" ref="K6346:K6409" ca="1" si="374">IF(I6346&lt;&gt;"",RIGHT(D6346,LEN(D6346)-FIND(" ",D6346)),"")</f>
        <v>31,00</v>
      </c>
      <c r="L6346" s="379"/>
      <c r="O6346" s="379"/>
    </row>
    <row r="6347" spans="1:15">
      <c r="A6347" s="417" t="s">
        <v>2155</v>
      </c>
      <c r="B6347" s="417" t="s">
        <v>8277</v>
      </c>
      <c r="C6347" s="417" t="s">
        <v>2332</v>
      </c>
      <c r="D6347" s="417" t="s">
        <v>3964</v>
      </c>
      <c r="E6347" s="391">
        <v>7.0000000000000007E-2</v>
      </c>
      <c r="F6347" s="418">
        <v>44214</v>
      </c>
      <c r="G6347" s="417" t="s">
        <v>2286</v>
      </c>
      <c r="I6347" s="379">
        <f t="shared" ca="1" si="372"/>
        <v>-357</v>
      </c>
      <c r="J6347" s="379">
        <f t="shared" ca="1" si="373"/>
        <v>-247</v>
      </c>
      <c r="K6347" s="391" t="str">
        <f t="shared" ca="1" si="374"/>
        <v>31,50</v>
      </c>
      <c r="L6347" s="379"/>
      <c r="O6347" s="379"/>
    </row>
    <row r="6348" spans="1:15">
      <c r="A6348" s="417" t="s">
        <v>2155</v>
      </c>
      <c r="B6348" s="417" t="s">
        <v>12390</v>
      </c>
      <c r="C6348" s="417" t="s">
        <v>2332</v>
      </c>
      <c r="D6348" s="417" t="s">
        <v>3034</v>
      </c>
      <c r="E6348" s="391">
        <v>0.12</v>
      </c>
      <c r="F6348" s="418">
        <v>44214</v>
      </c>
      <c r="G6348" s="417" t="s">
        <v>2286</v>
      </c>
      <c r="I6348" s="379">
        <f t="shared" ca="1" si="372"/>
        <v>-357</v>
      </c>
      <c r="J6348" s="379">
        <f t="shared" ca="1" si="373"/>
        <v>-247</v>
      </c>
      <c r="K6348" s="391" t="str">
        <f t="shared" ca="1" si="374"/>
        <v>32,00</v>
      </c>
      <c r="L6348" s="379"/>
      <c r="O6348" s="379"/>
    </row>
    <row r="6349" spans="1:15">
      <c r="A6349" s="417" t="s">
        <v>2155</v>
      </c>
      <c r="B6349" s="417" t="s">
        <v>8278</v>
      </c>
      <c r="C6349" s="417" t="s">
        <v>2332</v>
      </c>
      <c r="D6349" s="417" t="s">
        <v>3092</v>
      </c>
      <c r="E6349" s="391">
        <v>0.16</v>
      </c>
      <c r="F6349" s="418">
        <v>44214</v>
      </c>
      <c r="G6349" s="417" t="s">
        <v>2286</v>
      </c>
      <c r="I6349" s="379">
        <f t="shared" ca="1" si="372"/>
        <v>-357</v>
      </c>
      <c r="J6349" s="379">
        <f t="shared" ca="1" si="373"/>
        <v>-247</v>
      </c>
      <c r="K6349" s="391" t="str">
        <f t="shared" ca="1" si="374"/>
        <v>32,50</v>
      </c>
      <c r="L6349" s="379"/>
      <c r="O6349" s="379"/>
    </row>
    <row r="6350" spans="1:15">
      <c r="A6350" s="417" t="s">
        <v>2155</v>
      </c>
      <c r="B6350" s="417" t="s">
        <v>12391</v>
      </c>
      <c r="C6350" s="417" t="s">
        <v>2332</v>
      </c>
      <c r="D6350" s="417" t="s">
        <v>3580</v>
      </c>
      <c r="E6350" s="391">
        <v>0.25</v>
      </c>
      <c r="F6350" s="418">
        <v>44214</v>
      </c>
      <c r="G6350" s="417" t="s">
        <v>2286</v>
      </c>
      <c r="I6350" s="379">
        <f t="shared" ca="1" si="372"/>
        <v>-357</v>
      </c>
      <c r="J6350" s="379">
        <f t="shared" ca="1" si="373"/>
        <v>-247</v>
      </c>
      <c r="K6350" s="391" t="str">
        <f t="shared" ca="1" si="374"/>
        <v>33,00</v>
      </c>
      <c r="L6350" s="379"/>
      <c r="O6350" s="379"/>
    </row>
    <row r="6351" spans="1:15">
      <c r="A6351" s="417" t="s">
        <v>2155</v>
      </c>
      <c r="B6351" s="417" t="s">
        <v>12392</v>
      </c>
      <c r="C6351" s="417" t="s">
        <v>2332</v>
      </c>
      <c r="D6351" s="417" t="s">
        <v>3965</v>
      </c>
      <c r="E6351" s="391">
        <v>0.32</v>
      </c>
      <c r="F6351" s="418">
        <v>44214</v>
      </c>
      <c r="G6351" s="417" t="s">
        <v>2286</v>
      </c>
      <c r="I6351" s="379">
        <f t="shared" ca="1" si="372"/>
        <v>-357</v>
      </c>
      <c r="J6351" s="379">
        <f t="shared" ca="1" si="373"/>
        <v>-247</v>
      </c>
      <c r="K6351" s="391" t="str">
        <f t="shared" ca="1" si="374"/>
        <v>33,50</v>
      </c>
      <c r="L6351" s="379"/>
      <c r="O6351" s="379"/>
    </row>
    <row r="6352" spans="1:15">
      <c r="A6352" s="417" t="s">
        <v>2155</v>
      </c>
      <c r="B6352" s="417" t="s">
        <v>12393</v>
      </c>
      <c r="C6352" s="417" t="s">
        <v>2332</v>
      </c>
      <c r="D6352" s="417" t="s">
        <v>3918</v>
      </c>
      <c r="E6352" s="391">
        <v>0.8</v>
      </c>
      <c r="F6352" s="418">
        <v>44214</v>
      </c>
      <c r="G6352" s="417" t="s">
        <v>2286</v>
      </c>
      <c r="I6352" s="379">
        <f t="shared" ca="1" si="372"/>
        <v>-357</v>
      </c>
      <c r="J6352" s="379">
        <f t="shared" ca="1" si="373"/>
        <v>-247</v>
      </c>
      <c r="K6352" s="391" t="str">
        <f t="shared" ca="1" si="374"/>
        <v>34,00</v>
      </c>
      <c r="L6352" s="379"/>
      <c r="O6352" s="379"/>
    </row>
    <row r="6353" spans="1:15">
      <c r="A6353" s="417" t="s">
        <v>2155</v>
      </c>
      <c r="B6353" s="417" t="s">
        <v>12394</v>
      </c>
      <c r="C6353" s="417" t="s">
        <v>2332</v>
      </c>
      <c r="D6353" s="417" t="s">
        <v>3966</v>
      </c>
      <c r="E6353" s="391">
        <v>0.44</v>
      </c>
      <c r="F6353" s="418">
        <v>44214</v>
      </c>
      <c r="G6353" s="417" t="s">
        <v>2286</v>
      </c>
      <c r="I6353" s="379">
        <f t="shared" ca="1" si="372"/>
        <v>-357</v>
      </c>
      <c r="J6353" s="379">
        <f t="shared" ca="1" si="373"/>
        <v>-247</v>
      </c>
      <c r="K6353" s="391" t="str">
        <f t="shared" ca="1" si="374"/>
        <v>34,50</v>
      </c>
      <c r="L6353" s="379"/>
      <c r="O6353" s="379"/>
    </row>
    <row r="6354" spans="1:15">
      <c r="A6354" s="417" t="s">
        <v>2155</v>
      </c>
      <c r="B6354" s="417" t="s">
        <v>12395</v>
      </c>
      <c r="C6354" s="417" t="s">
        <v>2332</v>
      </c>
      <c r="D6354" s="417" t="s">
        <v>3076</v>
      </c>
      <c r="E6354" s="391">
        <v>1.45</v>
      </c>
      <c r="F6354" s="418">
        <v>44214</v>
      </c>
      <c r="G6354" s="417" t="s">
        <v>2286</v>
      </c>
      <c r="I6354" s="379">
        <f t="shared" ca="1" si="372"/>
        <v>-357</v>
      </c>
      <c r="J6354" s="379">
        <f t="shared" ca="1" si="373"/>
        <v>-247</v>
      </c>
      <c r="K6354" s="391" t="str">
        <f t="shared" ca="1" si="374"/>
        <v>35,00</v>
      </c>
      <c r="L6354" s="379"/>
      <c r="O6354" s="379"/>
    </row>
    <row r="6355" spans="1:15">
      <c r="A6355" s="417" t="s">
        <v>2155</v>
      </c>
      <c r="B6355" s="417" t="s">
        <v>12396</v>
      </c>
      <c r="C6355" s="417" t="s">
        <v>2332</v>
      </c>
      <c r="D6355" s="417" t="s">
        <v>3967</v>
      </c>
      <c r="E6355" s="391">
        <v>1.5</v>
      </c>
      <c r="F6355" s="418">
        <v>44214</v>
      </c>
      <c r="G6355" s="417" t="s">
        <v>2286</v>
      </c>
      <c r="I6355" s="379">
        <f t="shared" ca="1" si="372"/>
        <v>-357</v>
      </c>
      <c r="J6355" s="379">
        <f t="shared" ca="1" si="373"/>
        <v>-247</v>
      </c>
      <c r="K6355" s="391" t="str">
        <f t="shared" ca="1" si="374"/>
        <v>35,50</v>
      </c>
      <c r="L6355" s="379"/>
      <c r="O6355" s="379"/>
    </row>
    <row r="6356" spans="1:15">
      <c r="A6356" s="417" t="s">
        <v>2155</v>
      </c>
      <c r="B6356" s="417" t="s">
        <v>18485</v>
      </c>
      <c r="C6356" s="417" t="s">
        <v>2332</v>
      </c>
      <c r="D6356" s="417" t="s">
        <v>3058</v>
      </c>
      <c r="E6356" s="391">
        <v>2.2799999999999998</v>
      </c>
      <c r="F6356" s="418">
        <v>44214</v>
      </c>
      <c r="G6356" s="417" t="s">
        <v>2286</v>
      </c>
      <c r="I6356" s="379">
        <f t="shared" ca="1" si="372"/>
        <v>-357</v>
      </c>
      <c r="J6356" s="379">
        <f t="shared" ca="1" si="373"/>
        <v>-247</v>
      </c>
      <c r="K6356" s="391" t="str">
        <f t="shared" ca="1" si="374"/>
        <v>36,00</v>
      </c>
      <c r="L6356" s="379"/>
      <c r="O6356" s="379"/>
    </row>
    <row r="6357" spans="1:15">
      <c r="A6357" s="417" t="s">
        <v>2155</v>
      </c>
      <c r="B6357" s="417" t="s">
        <v>12397</v>
      </c>
      <c r="C6357" s="417" t="s">
        <v>2332</v>
      </c>
      <c r="D6357" s="417" t="s">
        <v>3969</v>
      </c>
      <c r="E6357" s="391">
        <v>3.7</v>
      </c>
      <c r="F6357" s="418">
        <v>44214</v>
      </c>
      <c r="G6357" s="417" t="s">
        <v>2286</v>
      </c>
      <c r="I6357" s="379">
        <f t="shared" ca="1" si="372"/>
        <v>-357</v>
      </c>
      <c r="J6357" s="379">
        <f t="shared" ca="1" si="373"/>
        <v>-247</v>
      </c>
      <c r="K6357" s="391" t="str">
        <f t="shared" ca="1" si="374"/>
        <v>37,00</v>
      </c>
      <c r="L6357" s="379"/>
      <c r="O6357" s="379"/>
    </row>
    <row r="6358" spans="1:15">
      <c r="A6358" s="417" t="s">
        <v>2155</v>
      </c>
      <c r="B6358" s="417" t="s">
        <v>18486</v>
      </c>
      <c r="C6358" s="417" t="s">
        <v>2332</v>
      </c>
      <c r="D6358" s="417" t="s">
        <v>3973</v>
      </c>
      <c r="E6358" s="391">
        <v>4.95</v>
      </c>
      <c r="F6358" s="418">
        <v>44214</v>
      </c>
      <c r="G6358" s="417" t="s">
        <v>2286</v>
      </c>
      <c r="I6358" s="379">
        <f t="shared" ca="1" si="372"/>
        <v>-357</v>
      </c>
      <c r="J6358" s="379">
        <f t="shared" ca="1" si="373"/>
        <v>-247</v>
      </c>
      <c r="K6358" s="391" t="str">
        <f t="shared" ca="1" si="374"/>
        <v>39,50</v>
      </c>
      <c r="L6358" s="379"/>
      <c r="O6358" s="379"/>
    </row>
    <row r="6359" spans="1:15">
      <c r="A6359" s="417" t="s">
        <v>2155</v>
      </c>
      <c r="B6359" s="417" t="s">
        <v>7007</v>
      </c>
      <c r="C6359" s="417" t="s">
        <v>2332</v>
      </c>
      <c r="D6359" s="417" t="s">
        <v>2832</v>
      </c>
      <c r="E6359" s="391">
        <v>0.78</v>
      </c>
      <c r="F6359" s="418">
        <v>44249</v>
      </c>
      <c r="G6359" s="417" t="s">
        <v>2286</v>
      </c>
      <c r="I6359" s="379">
        <f t="shared" ca="1" si="372"/>
        <v>-322</v>
      </c>
      <c r="J6359" s="379">
        <f t="shared" ca="1" si="373"/>
        <v>-224</v>
      </c>
      <c r="K6359" s="391" t="str">
        <f t="shared" ca="1" si="374"/>
        <v>24,50</v>
      </c>
      <c r="L6359" s="379"/>
      <c r="O6359" s="379"/>
    </row>
    <row r="6360" spans="1:15">
      <c r="A6360" s="417" t="s">
        <v>2155</v>
      </c>
      <c r="B6360" s="417" t="s">
        <v>12398</v>
      </c>
      <c r="C6360" s="417" t="s">
        <v>2332</v>
      </c>
      <c r="D6360" s="417" t="s">
        <v>2843</v>
      </c>
      <c r="E6360" s="391">
        <v>0.17</v>
      </c>
      <c r="F6360" s="418">
        <v>44249</v>
      </c>
      <c r="G6360" s="417" t="s">
        <v>2286</v>
      </c>
      <c r="I6360" s="379">
        <f t="shared" ca="1" si="372"/>
        <v>-322</v>
      </c>
      <c r="J6360" s="379">
        <f t="shared" ca="1" si="373"/>
        <v>-224</v>
      </c>
      <c r="K6360" s="391" t="str">
        <f t="shared" ca="1" si="374"/>
        <v>27,50</v>
      </c>
      <c r="L6360" s="379"/>
      <c r="O6360" s="379"/>
    </row>
    <row r="6361" spans="1:15">
      <c r="A6361" s="417" t="s">
        <v>2155</v>
      </c>
      <c r="B6361" s="417" t="s">
        <v>12399</v>
      </c>
      <c r="C6361" s="417" t="s">
        <v>2332</v>
      </c>
      <c r="D6361" s="417" t="s">
        <v>2844</v>
      </c>
      <c r="E6361" s="391">
        <v>0.28000000000000003</v>
      </c>
      <c r="F6361" s="418">
        <v>44249</v>
      </c>
      <c r="G6361" s="417" t="s">
        <v>2286</v>
      </c>
      <c r="I6361" s="379">
        <f t="shared" ca="1" si="372"/>
        <v>-322</v>
      </c>
      <c r="J6361" s="379">
        <f t="shared" ca="1" si="373"/>
        <v>-224</v>
      </c>
      <c r="K6361" s="391" t="str">
        <f t="shared" ca="1" si="374"/>
        <v>28,00</v>
      </c>
      <c r="L6361" s="379"/>
      <c r="O6361" s="379"/>
    </row>
    <row r="6362" spans="1:15">
      <c r="A6362" s="417" t="s">
        <v>2155</v>
      </c>
      <c r="B6362" s="417" t="s">
        <v>7008</v>
      </c>
      <c r="C6362" s="417" t="s">
        <v>2332</v>
      </c>
      <c r="D6362" s="417" t="s">
        <v>2588</v>
      </c>
      <c r="E6362" s="391">
        <v>0.3</v>
      </c>
      <c r="F6362" s="418">
        <v>44249</v>
      </c>
      <c r="G6362" s="417" t="s">
        <v>2286</v>
      </c>
      <c r="I6362" s="379">
        <f t="shared" ca="1" si="372"/>
        <v>-322</v>
      </c>
      <c r="J6362" s="379">
        <f t="shared" ca="1" si="373"/>
        <v>-224</v>
      </c>
      <c r="K6362" s="391" t="str">
        <f t="shared" ca="1" si="374"/>
        <v>29,00</v>
      </c>
      <c r="L6362" s="379"/>
      <c r="O6362" s="379"/>
    </row>
    <row r="6363" spans="1:15">
      <c r="A6363" s="417" t="s">
        <v>2155</v>
      </c>
      <c r="B6363" s="417" t="s">
        <v>12400</v>
      </c>
      <c r="C6363" s="417" t="s">
        <v>2332</v>
      </c>
      <c r="D6363" s="417" t="s">
        <v>4024</v>
      </c>
      <c r="E6363" s="391">
        <v>1.1200000000000001</v>
      </c>
      <c r="F6363" s="418">
        <v>44249</v>
      </c>
      <c r="G6363" s="417" t="s">
        <v>2286</v>
      </c>
      <c r="I6363" s="379">
        <f t="shared" ca="1" si="372"/>
        <v>-322</v>
      </c>
      <c r="J6363" s="379">
        <f t="shared" ca="1" si="373"/>
        <v>-224</v>
      </c>
      <c r="K6363" s="391" t="str">
        <f t="shared" ca="1" si="374"/>
        <v>29,75</v>
      </c>
      <c r="L6363" s="379"/>
      <c r="O6363" s="379"/>
    </row>
    <row r="6364" spans="1:15">
      <c r="A6364" s="417" t="s">
        <v>2155</v>
      </c>
      <c r="B6364" s="417" t="s">
        <v>7009</v>
      </c>
      <c r="C6364" s="417" t="s">
        <v>2332</v>
      </c>
      <c r="D6364" s="417" t="s">
        <v>3017</v>
      </c>
      <c r="E6364" s="391">
        <v>0.34</v>
      </c>
      <c r="F6364" s="418">
        <v>44249</v>
      </c>
      <c r="G6364" s="417" t="s">
        <v>2286</v>
      </c>
      <c r="I6364" s="379">
        <f t="shared" ca="1" si="372"/>
        <v>-322</v>
      </c>
      <c r="J6364" s="379">
        <f t="shared" ca="1" si="373"/>
        <v>-224</v>
      </c>
      <c r="K6364" s="391" t="str">
        <f t="shared" ca="1" si="374"/>
        <v>29,50</v>
      </c>
      <c r="L6364" s="379"/>
      <c r="O6364" s="379"/>
    </row>
    <row r="6365" spans="1:15">
      <c r="A6365" s="417" t="s">
        <v>2155</v>
      </c>
      <c r="B6365" s="417" t="s">
        <v>12401</v>
      </c>
      <c r="C6365" s="417" t="s">
        <v>2332</v>
      </c>
      <c r="D6365" s="417" t="s">
        <v>3033</v>
      </c>
      <c r="E6365" s="391">
        <v>0.26</v>
      </c>
      <c r="F6365" s="418">
        <v>44249</v>
      </c>
      <c r="G6365" s="417" t="s">
        <v>2286</v>
      </c>
      <c r="I6365" s="379">
        <f t="shared" ca="1" si="372"/>
        <v>-322</v>
      </c>
      <c r="J6365" s="379">
        <f t="shared" ca="1" si="373"/>
        <v>-224</v>
      </c>
      <c r="K6365" s="391" t="str">
        <f t="shared" ca="1" si="374"/>
        <v>30,00</v>
      </c>
      <c r="L6365" s="379"/>
      <c r="O6365" s="379"/>
    </row>
    <row r="6366" spans="1:15">
      <c r="A6366" s="417" t="s">
        <v>2155</v>
      </c>
      <c r="B6366" s="417" t="s">
        <v>12402</v>
      </c>
      <c r="C6366" s="417" t="s">
        <v>2332</v>
      </c>
      <c r="D6366" s="417" t="s">
        <v>3963</v>
      </c>
      <c r="E6366" s="391">
        <v>0.35</v>
      </c>
      <c r="F6366" s="418">
        <v>44249</v>
      </c>
      <c r="G6366" s="417" t="s">
        <v>2286</v>
      </c>
      <c r="I6366" s="379">
        <f t="shared" ca="1" si="372"/>
        <v>-322</v>
      </c>
      <c r="J6366" s="379">
        <f t="shared" ca="1" si="373"/>
        <v>-224</v>
      </c>
      <c r="K6366" s="391" t="str">
        <f t="shared" ca="1" si="374"/>
        <v>30,50</v>
      </c>
      <c r="L6366" s="379"/>
      <c r="O6366" s="379"/>
    </row>
    <row r="6367" spans="1:15">
      <c r="A6367" s="417" t="s">
        <v>2155</v>
      </c>
      <c r="B6367" s="417" t="s">
        <v>17243</v>
      </c>
      <c r="C6367" s="417" t="s">
        <v>2332</v>
      </c>
      <c r="D6367" s="417" t="s">
        <v>2359</v>
      </c>
      <c r="E6367" s="391">
        <v>0.67</v>
      </c>
      <c r="F6367" s="418">
        <v>44249</v>
      </c>
      <c r="G6367" s="417" t="s">
        <v>2286</v>
      </c>
      <c r="I6367" s="379">
        <f t="shared" ca="1" si="372"/>
        <v>-322</v>
      </c>
      <c r="J6367" s="379">
        <f t="shared" ca="1" si="373"/>
        <v>-224</v>
      </c>
      <c r="K6367" s="391" t="str">
        <f t="shared" ca="1" si="374"/>
        <v>31,00</v>
      </c>
      <c r="L6367" s="379"/>
      <c r="O6367" s="379"/>
    </row>
    <row r="6368" spans="1:15">
      <c r="A6368" s="417" t="s">
        <v>2155</v>
      </c>
      <c r="B6368" s="417" t="s">
        <v>12403</v>
      </c>
      <c r="C6368" s="417" t="s">
        <v>2332</v>
      </c>
      <c r="D6368" s="417" t="s">
        <v>3964</v>
      </c>
      <c r="E6368" s="391">
        <v>0.88</v>
      </c>
      <c r="F6368" s="418">
        <v>44249</v>
      </c>
      <c r="G6368" s="417" t="s">
        <v>2286</v>
      </c>
      <c r="I6368" s="379">
        <f t="shared" ca="1" si="372"/>
        <v>-322</v>
      </c>
      <c r="J6368" s="379">
        <f t="shared" ca="1" si="373"/>
        <v>-224</v>
      </c>
      <c r="K6368" s="391" t="str">
        <f t="shared" ca="1" si="374"/>
        <v>31,50</v>
      </c>
      <c r="L6368" s="379"/>
      <c r="O6368" s="379"/>
    </row>
    <row r="6369" spans="1:15">
      <c r="A6369" s="417" t="s">
        <v>2155</v>
      </c>
      <c r="B6369" s="417" t="s">
        <v>12404</v>
      </c>
      <c r="C6369" s="417" t="s">
        <v>2332</v>
      </c>
      <c r="D6369" s="417" t="s">
        <v>3034</v>
      </c>
      <c r="E6369" s="391">
        <v>0.88</v>
      </c>
      <c r="F6369" s="418">
        <v>44249</v>
      </c>
      <c r="G6369" s="417" t="s">
        <v>2286</v>
      </c>
      <c r="I6369" s="379">
        <f t="shared" ca="1" si="372"/>
        <v>-322</v>
      </c>
      <c r="J6369" s="379">
        <f t="shared" ca="1" si="373"/>
        <v>-224</v>
      </c>
      <c r="K6369" s="391" t="str">
        <f t="shared" ca="1" si="374"/>
        <v>32,00</v>
      </c>
      <c r="L6369" s="379"/>
      <c r="O6369" s="379"/>
    </row>
    <row r="6370" spans="1:15">
      <c r="A6370" s="417" t="s">
        <v>2155</v>
      </c>
      <c r="B6370" s="417" t="s">
        <v>12405</v>
      </c>
      <c r="C6370" s="417" t="s">
        <v>2332</v>
      </c>
      <c r="D6370" s="417" t="s">
        <v>3092</v>
      </c>
      <c r="E6370" s="391">
        <v>0.97</v>
      </c>
      <c r="F6370" s="418">
        <v>44249</v>
      </c>
      <c r="G6370" s="417" t="s">
        <v>2286</v>
      </c>
      <c r="I6370" s="379">
        <f t="shared" ca="1" si="372"/>
        <v>-322</v>
      </c>
      <c r="J6370" s="379">
        <f t="shared" ca="1" si="373"/>
        <v>-224</v>
      </c>
      <c r="K6370" s="391" t="str">
        <f t="shared" ca="1" si="374"/>
        <v>32,50</v>
      </c>
      <c r="L6370" s="379"/>
      <c r="O6370" s="379"/>
    </row>
    <row r="6371" spans="1:15">
      <c r="A6371" s="417" t="s">
        <v>2155</v>
      </c>
      <c r="B6371" s="417" t="s">
        <v>12406</v>
      </c>
      <c r="C6371" s="417" t="s">
        <v>2332</v>
      </c>
      <c r="D6371" s="417" t="s">
        <v>3580</v>
      </c>
      <c r="E6371" s="391">
        <v>1.1399999999999999</v>
      </c>
      <c r="F6371" s="418">
        <v>44249</v>
      </c>
      <c r="G6371" s="417" t="s">
        <v>2286</v>
      </c>
      <c r="I6371" s="379">
        <f t="shared" ca="1" si="372"/>
        <v>-322</v>
      </c>
      <c r="J6371" s="379">
        <f t="shared" ca="1" si="373"/>
        <v>-224</v>
      </c>
      <c r="K6371" s="391" t="str">
        <f t="shared" ca="1" si="374"/>
        <v>33,00</v>
      </c>
      <c r="L6371" s="379"/>
      <c r="O6371" s="379"/>
    </row>
    <row r="6372" spans="1:15">
      <c r="A6372" s="417" t="s">
        <v>2155</v>
      </c>
      <c r="B6372" s="417" t="s">
        <v>12407</v>
      </c>
      <c r="C6372" s="417" t="s">
        <v>2332</v>
      </c>
      <c r="D6372" s="417" t="s">
        <v>3965</v>
      </c>
      <c r="E6372" s="391">
        <v>1.35</v>
      </c>
      <c r="F6372" s="418">
        <v>44249</v>
      </c>
      <c r="G6372" s="417" t="s">
        <v>2286</v>
      </c>
      <c r="I6372" s="379">
        <f t="shared" ca="1" si="372"/>
        <v>-322</v>
      </c>
      <c r="J6372" s="379">
        <f t="shared" ca="1" si="373"/>
        <v>-224</v>
      </c>
      <c r="K6372" s="391" t="str">
        <f t="shared" ca="1" si="374"/>
        <v>33,50</v>
      </c>
      <c r="L6372" s="379"/>
      <c r="O6372" s="379"/>
    </row>
    <row r="6373" spans="1:15">
      <c r="A6373" s="417" t="s">
        <v>2155</v>
      </c>
      <c r="B6373" s="417" t="s">
        <v>17244</v>
      </c>
      <c r="C6373" s="417" t="s">
        <v>2332</v>
      </c>
      <c r="D6373" s="417" t="s">
        <v>3918</v>
      </c>
      <c r="E6373" s="391">
        <v>1.95</v>
      </c>
      <c r="F6373" s="418">
        <v>44249</v>
      </c>
      <c r="G6373" s="417" t="s">
        <v>2286</v>
      </c>
      <c r="I6373" s="379">
        <f t="shared" ca="1" si="372"/>
        <v>-322</v>
      </c>
      <c r="J6373" s="379">
        <f t="shared" ca="1" si="373"/>
        <v>-224</v>
      </c>
      <c r="K6373" s="391" t="str">
        <f t="shared" ca="1" si="374"/>
        <v>34,00</v>
      </c>
      <c r="L6373" s="379"/>
      <c r="O6373" s="379"/>
    </row>
    <row r="6374" spans="1:15">
      <c r="A6374" s="417" t="s">
        <v>2155</v>
      </c>
      <c r="B6374" s="417" t="s">
        <v>12408</v>
      </c>
      <c r="C6374" s="417" t="s">
        <v>2332</v>
      </c>
      <c r="D6374" s="417" t="s">
        <v>3966</v>
      </c>
      <c r="E6374" s="391">
        <v>1.45</v>
      </c>
      <c r="F6374" s="418">
        <v>44249</v>
      </c>
      <c r="G6374" s="417" t="s">
        <v>2286</v>
      </c>
      <c r="I6374" s="379">
        <f t="shared" ca="1" si="372"/>
        <v>-322</v>
      </c>
      <c r="J6374" s="379">
        <f t="shared" ca="1" si="373"/>
        <v>-224</v>
      </c>
      <c r="K6374" s="391" t="str">
        <f t="shared" ca="1" si="374"/>
        <v>34,50</v>
      </c>
      <c r="L6374" s="379"/>
      <c r="O6374" s="379"/>
    </row>
    <row r="6375" spans="1:15">
      <c r="A6375" s="417" t="s">
        <v>2155</v>
      </c>
      <c r="B6375" s="417" t="s">
        <v>17245</v>
      </c>
      <c r="C6375" s="417" t="s">
        <v>2332</v>
      </c>
      <c r="D6375" s="417" t="s">
        <v>3076</v>
      </c>
      <c r="E6375" s="391">
        <v>1.48</v>
      </c>
      <c r="F6375" s="418">
        <v>44249</v>
      </c>
      <c r="G6375" s="417" t="s">
        <v>2286</v>
      </c>
      <c r="I6375" s="379">
        <f t="shared" ca="1" si="372"/>
        <v>-322</v>
      </c>
      <c r="J6375" s="379">
        <f t="shared" ca="1" si="373"/>
        <v>-224</v>
      </c>
      <c r="K6375" s="391" t="str">
        <f t="shared" ca="1" si="374"/>
        <v>35,00</v>
      </c>
      <c r="L6375" s="379"/>
      <c r="O6375" s="379"/>
    </row>
    <row r="6376" spans="1:15">
      <c r="A6376" s="417" t="s">
        <v>2155</v>
      </c>
      <c r="B6376" s="417" t="s">
        <v>12409</v>
      </c>
      <c r="C6376" s="417" t="s">
        <v>2332</v>
      </c>
      <c r="D6376" s="417" t="s">
        <v>3045</v>
      </c>
      <c r="E6376" s="391">
        <v>2</v>
      </c>
      <c r="F6376" s="418">
        <v>44270</v>
      </c>
      <c r="G6376" s="417" t="s">
        <v>2286</v>
      </c>
      <c r="I6376" s="379">
        <f t="shared" ca="1" si="372"/>
        <v>-301</v>
      </c>
      <c r="J6376" s="379">
        <f t="shared" ca="1" si="373"/>
        <v>-209</v>
      </c>
      <c r="K6376" s="391" t="str">
        <f t="shared" ca="1" si="374"/>
        <v>29,25</v>
      </c>
      <c r="L6376" s="379"/>
      <c r="O6376" s="379"/>
    </row>
    <row r="6377" spans="1:15">
      <c r="A6377" s="417" t="s">
        <v>2155</v>
      </c>
      <c r="B6377" s="417" t="s">
        <v>12410</v>
      </c>
      <c r="C6377" s="417" t="s">
        <v>2332</v>
      </c>
      <c r="D6377" s="417" t="s">
        <v>4024</v>
      </c>
      <c r="E6377" s="391">
        <v>1.69</v>
      </c>
      <c r="F6377" s="418">
        <v>44270</v>
      </c>
      <c r="G6377" s="417" t="s">
        <v>2286</v>
      </c>
      <c r="I6377" s="379">
        <f t="shared" ca="1" si="372"/>
        <v>-301</v>
      </c>
      <c r="J6377" s="379">
        <f t="shared" ca="1" si="373"/>
        <v>-209</v>
      </c>
      <c r="K6377" s="391" t="str">
        <f t="shared" ca="1" si="374"/>
        <v>29,75</v>
      </c>
      <c r="L6377" s="379"/>
      <c r="O6377" s="379"/>
    </row>
    <row r="6378" spans="1:15">
      <c r="A6378" s="417" t="s">
        <v>2155</v>
      </c>
      <c r="B6378" s="417" t="s">
        <v>12411</v>
      </c>
      <c r="C6378" s="417" t="s">
        <v>2332</v>
      </c>
      <c r="D6378" s="417" t="s">
        <v>3072</v>
      </c>
      <c r="E6378" s="391">
        <v>2.46</v>
      </c>
      <c r="F6378" s="418">
        <v>44270</v>
      </c>
      <c r="G6378" s="417" t="s">
        <v>2286</v>
      </c>
      <c r="I6378" s="379">
        <f t="shared" ca="1" si="372"/>
        <v>-301</v>
      </c>
      <c r="J6378" s="379">
        <f t="shared" ca="1" si="373"/>
        <v>-209</v>
      </c>
      <c r="K6378" s="391" t="str">
        <f t="shared" ca="1" si="374"/>
        <v>30,25</v>
      </c>
      <c r="L6378" s="379"/>
      <c r="O6378" s="379"/>
    </row>
    <row r="6379" spans="1:15">
      <c r="A6379" s="417" t="s">
        <v>2155</v>
      </c>
      <c r="B6379" s="417" t="s">
        <v>12412</v>
      </c>
      <c r="C6379" s="417" t="s">
        <v>2332</v>
      </c>
      <c r="D6379" s="417" t="s">
        <v>5827</v>
      </c>
      <c r="E6379" s="391">
        <v>0.99</v>
      </c>
      <c r="F6379" s="418">
        <v>44270</v>
      </c>
      <c r="G6379" s="417" t="s">
        <v>2286</v>
      </c>
      <c r="I6379" s="379">
        <f t="shared" ca="1" si="372"/>
        <v>-301</v>
      </c>
      <c r="J6379" s="379">
        <f t="shared" ca="1" si="373"/>
        <v>-209</v>
      </c>
      <c r="K6379" s="391" t="str">
        <f t="shared" ca="1" si="374"/>
        <v>30,75</v>
      </c>
      <c r="L6379" s="379"/>
      <c r="O6379" s="379"/>
    </row>
    <row r="6380" spans="1:15">
      <c r="A6380" s="417" t="s">
        <v>2155</v>
      </c>
      <c r="B6380" s="417" t="s">
        <v>12413</v>
      </c>
      <c r="C6380" s="417" t="s">
        <v>2332</v>
      </c>
      <c r="D6380" s="417" t="s">
        <v>3946</v>
      </c>
      <c r="E6380" s="391">
        <v>5</v>
      </c>
      <c r="F6380" s="418">
        <v>44270</v>
      </c>
      <c r="G6380" s="417" t="s">
        <v>2286</v>
      </c>
      <c r="I6380" s="379">
        <f t="shared" ca="1" si="372"/>
        <v>-301</v>
      </c>
      <c r="J6380" s="379">
        <f t="shared" ca="1" si="373"/>
        <v>-209</v>
      </c>
      <c r="K6380" s="391" t="str">
        <f t="shared" ca="1" si="374"/>
        <v>31,75</v>
      </c>
      <c r="L6380" s="379"/>
      <c r="O6380" s="379"/>
    </row>
    <row r="6381" spans="1:15">
      <c r="A6381" s="417" t="s">
        <v>2155</v>
      </c>
      <c r="B6381" s="417" t="s">
        <v>12414</v>
      </c>
      <c r="C6381" s="417" t="s">
        <v>2332</v>
      </c>
      <c r="D6381" s="417" t="s">
        <v>7003</v>
      </c>
      <c r="E6381" s="391">
        <v>2.78</v>
      </c>
      <c r="F6381" s="418">
        <v>44270</v>
      </c>
      <c r="G6381" s="417" t="s">
        <v>2286</v>
      </c>
      <c r="I6381" s="379">
        <f t="shared" ca="1" si="372"/>
        <v>-301</v>
      </c>
      <c r="J6381" s="379">
        <f t="shared" ca="1" si="373"/>
        <v>-209</v>
      </c>
      <c r="K6381" s="391" t="str">
        <f t="shared" ca="1" si="374"/>
        <v>32,75</v>
      </c>
      <c r="L6381" s="379"/>
      <c r="O6381" s="379"/>
    </row>
    <row r="6382" spans="1:15">
      <c r="A6382" s="417" t="s">
        <v>2155</v>
      </c>
      <c r="B6382" s="417" t="s">
        <v>17246</v>
      </c>
      <c r="C6382" s="417" t="s">
        <v>2332</v>
      </c>
      <c r="D6382" s="417" t="s">
        <v>3075</v>
      </c>
      <c r="E6382" s="391">
        <v>1.75</v>
      </c>
      <c r="F6382" s="418">
        <v>44270</v>
      </c>
      <c r="G6382" s="417" t="s">
        <v>2286</v>
      </c>
      <c r="I6382" s="379">
        <f t="shared" ca="1" si="372"/>
        <v>-301</v>
      </c>
      <c r="J6382" s="379">
        <f t="shared" ca="1" si="373"/>
        <v>-209</v>
      </c>
      <c r="K6382" s="391" t="str">
        <f t="shared" ca="1" si="374"/>
        <v>33,25</v>
      </c>
      <c r="L6382" s="379"/>
      <c r="O6382" s="379"/>
    </row>
    <row r="6383" spans="1:15">
      <c r="A6383" s="417" t="s">
        <v>2155</v>
      </c>
      <c r="B6383" s="417" t="s">
        <v>12415</v>
      </c>
      <c r="C6383" s="417" t="s">
        <v>2332</v>
      </c>
      <c r="D6383" s="417" t="s">
        <v>7004</v>
      </c>
      <c r="E6383" s="391">
        <v>2.91</v>
      </c>
      <c r="F6383" s="418">
        <v>44270</v>
      </c>
      <c r="G6383" s="417" t="s">
        <v>2286</v>
      </c>
      <c r="I6383" s="379">
        <f t="shared" ca="1" si="372"/>
        <v>-301</v>
      </c>
      <c r="J6383" s="379">
        <f t="shared" ca="1" si="373"/>
        <v>-209</v>
      </c>
      <c r="K6383" s="391" t="str">
        <f t="shared" ca="1" si="374"/>
        <v>33,75</v>
      </c>
      <c r="L6383" s="379"/>
      <c r="O6383" s="379"/>
    </row>
    <row r="6384" spans="1:15">
      <c r="A6384" s="417" t="s">
        <v>2155</v>
      </c>
      <c r="B6384" s="417" t="s">
        <v>12416</v>
      </c>
      <c r="C6384" s="417" t="s">
        <v>2332</v>
      </c>
      <c r="D6384" s="417" t="s">
        <v>5828</v>
      </c>
      <c r="E6384" s="391">
        <v>6.75</v>
      </c>
      <c r="F6384" s="418">
        <v>44270</v>
      </c>
      <c r="G6384" s="417" t="s">
        <v>2286</v>
      </c>
      <c r="I6384" s="379">
        <f t="shared" ca="1" si="372"/>
        <v>-301</v>
      </c>
      <c r="J6384" s="379">
        <f t="shared" ca="1" si="373"/>
        <v>-209</v>
      </c>
      <c r="K6384" s="391" t="str">
        <f t="shared" ca="1" si="374"/>
        <v>37,75</v>
      </c>
      <c r="L6384" s="379"/>
      <c r="O6384" s="379"/>
    </row>
    <row r="6385" spans="1:15">
      <c r="A6385" s="417" t="s">
        <v>2155</v>
      </c>
      <c r="B6385" s="417" t="s">
        <v>12417</v>
      </c>
      <c r="C6385" s="417" t="s">
        <v>2332</v>
      </c>
      <c r="D6385" s="417" t="s">
        <v>5812</v>
      </c>
      <c r="E6385" s="391">
        <v>0.8</v>
      </c>
      <c r="F6385" s="418">
        <v>44270</v>
      </c>
      <c r="G6385" s="417" t="s">
        <v>2286</v>
      </c>
      <c r="I6385" s="379">
        <f t="shared" ca="1" si="372"/>
        <v>-301</v>
      </c>
      <c r="J6385" s="379">
        <f t="shared" ca="1" si="373"/>
        <v>-209</v>
      </c>
      <c r="K6385" s="391" t="str">
        <f t="shared" ca="1" si="374"/>
        <v>38,25</v>
      </c>
      <c r="L6385" s="379"/>
      <c r="O6385" s="379"/>
    </row>
    <row r="6386" spans="1:15">
      <c r="A6386" s="417" t="s">
        <v>2155</v>
      </c>
      <c r="B6386" s="417" t="s">
        <v>12418</v>
      </c>
      <c r="C6386" s="417" t="s">
        <v>2332</v>
      </c>
      <c r="D6386" s="417" t="s">
        <v>5048</v>
      </c>
      <c r="E6386" s="391">
        <v>1.37</v>
      </c>
      <c r="F6386" s="418">
        <v>44305</v>
      </c>
      <c r="G6386" s="417" t="s">
        <v>2286</v>
      </c>
      <c r="I6386" s="379">
        <f t="shared" ca="1" si="372"/>
        <v>-266</v>
      </c>
      <c r="J6386" s="379">
        <f t="shared" ca="1" si="373"/>
        <v>-185</v>
      </c>
      <c r="K6386" s="391" t="str">
        <f t="shared" ca="1" si="374"/>
        <v>28,75</v>
      </c>
      <c r="L6386" s="379"/>
      <c r="O6386" s="379"/>
    </row>
    <row r="6387" spans="1:15">
      <c r="A6387" s="417" t="s">
        <v>4208</v>
      </c>
      <c r="B6387" s="417" t="s">
        <v>4209</v>
      </c>
      <c r="C6387" s="417" t="s">
        <v>2281</v>
      </c>
      <c r="D6387" s="417" t="s">
        <v>4210</v>
      </c>
      <c r="E6387" s="391">
        <v>17600</v>
      </c>
      <c r="F6387" s="418">
        <v>44209</v>
      </c>
      <c r="G6387" s="417" t="s">
        <v>2286</v>
      </c>
      <c r="I6387" s="379">
        <f t="shared" ca="1" si="372"/>
        <v>-362</v>
      </c>
      <c r="J6387" s="379">
        <f t="shared" ca="1" si="373"/>
        <v>-251</v>
      </c>
      <c r="K6387" s="391" t="str">
        <f t="shared" ca="1" si="374"/>
        <v>100000</v>
      </c>
      <c r="L6387" s="379"/>
      <c r="O6387" s="379"/>
    </row>
    <row r="6388" spans="1:15">
      <c r="A6388" s="417" t="s">
        <v>2155</v>
      </c>
      <c r="B6388" s="417" t="s">
        <v>8279</v>
      </c>
      <c r="C6388" s="417" t="s">
        <v>2281</v>
      </c>
      <c r="D6388" s="417" t="s">
        <v>4249</v>
      </c>
      <c r="E6388" s="391">
        <v>7894</v>
      </c>
      <c r="F6388" s="418">
        <v>44209</v>
      </c>
      <c r="G6388" s="417" t="s">
        <v>2286</v>
      </c>
      <c r="I6388" s="379">
        <f t="shared" ca="1" si="372"/>
        <v>-362</v>
      </c>
      <c r="J6388" s="379">
        <f t="shared" ca="1" si="373"/>
        <v>-251</v>
      </c>
      <c r="K6388" s="391" t="str">
        <f t="shared" ca="1" si="374"/>
        <v>101000</v>
      </c>
      <c r="L6388" s="379"/>
      <c r="O6388" s="379"/>
    </row>
    <row r="6389" spans="1:15">
      <c r="A6389" s="417" t="s">
        <v>2155</v>
      </c>
      <c r="B6389" s="417" t="s">
        <v>4211</v>
      </c>
      <c r="C6389" s="417" t="s">
        <v>2281</v>
      </c>
      <c r="D6389" s="417" t="s">
        <v>4212</v>
      </c>
      <c r="E6389" s="391">
        <v>7154</v>
      </c>
      <c r="F6389" s="418">
        <v>44209</v>
      </c>
      <c r="G6389" s="417" t="s">
        <v>2286</v>
      </c>
      <c r="I6389" s="379">
        <f t="shared" ca="1" si="372"/>
        <v>-362</v>
      </c>
      <c r="J6389" s="379">
        <f t="shared" ca="1" si="373"/>
        <v>-251</v>
      </c>
      <c r="K6389" s="391" t="str">
        <f t="shared" ca="1" si="374"/>
        <v>102000</v>
      </c>
      <c r="L6389" s="379"/>
      <c r="O6389" s="379"/>
    </row>
    <row r="6390" spans="1:15">
      <c r="A6390" s="417" t="s">
        <v>2155</v>
      </c>
      <c r="B6390" s="417" t="s">
        <v>8280</v>
      </c>
      <c r="C6390" s="417" t="s">
        <v>2281</v>
      </c>
      <c r="D6390" s="417" t="s">
        <v>4252</v>
      </c>
      <c r="E6390" s="391">
        <v>6439</v>
      </c>
      <c r="F6390" s="418">
        <v>44209</v>
      </c>
      <c r="G6390" s="417" t="s">
        <v>2286</v>
      </c>
      <c r="I6390" s="379">
        <f t="shared" ca="1" si="372"/>
        <v>-362</v>
      </c>
      <c r="J6390" s="379">
        <f t="shared" ca="1" si="373"/>
        <v>-251</v>
      </c>
      <c r="K6390" s="391" t="str">
        <f t="shared" ca="1" si="374"/>
        <v>103000</v>
      </c>
      <c r="L6390" s="379"/>
      <c r="O6390" s="379"/>
    </row>
    <row r="6391" spans="1:15">
      <c r="A6391" s="417" t="s">
        <v>2155</v>
      </c>
      <c r="B6391" s="417" t="s">
        <v>4213</v>
      </c>
      <c r="C6391" s="417" t="s">
        <v>2281</v>
      </c>
      <c r="D6391" s="417" t="s">
        <v>4214</v>
      </c>
      <c r="E6391" s="391">
        <v>19800</v>
      </c>
      <c r="F6391" s="418">
        <v>44209</v>
      </c>
      <c r="G6391" s="417" t="s">
        <v>2286</v>
      </c>
      <c r="I6391" s="379">
        <f t="shared" ca="1" si="372"/>
        <v>-362</v>
      </c>
      <c r="J6391" s="379">
        <f t="shared" ca="1" si="373"/>
        <v>-251</v>
      </c>
      <c r="K6391" s="391" t="str">
        <f t="shared" ca="1" si="374"/>
        <v>104000</v>
      </c>
      <c r="L6391" s="379"/>
      <c r="O6391" s="379"/>
    </row>
    <row r="6392" spans="1:15">
      <c r="A6392" s="417" t="s">
        <v>2155</v>
      </c>
      <c r="B6392" s="417" t="s">
        <v>4215</v>
      </c>
      <c r="C6392" s="417" t="s">
        <v>2281</v>
      </c>
      <c r="D6392" s="417" t="s">
        <v>4216</v>
      </c>
      <c r="E6392" s="391">
        <v>20100</v>
      </c>
      <c r="F6392" s="418">
        <v>44209</v>
      </c>
      <c r="G6392" s="417" t="s">
        <v>2286</v>
      </c>
      <c r="I6392" s="379">
        <f t="shared" ca="1" si="372"/>
        <v>-362</v>
      </c>
      <c r="J6392" s="379">
        <f t="shared" ca="1" si="373"/>
        <v>-251</v>
      </c>
      <c r="K6392" s="391" t="str">
        <f t="shared" ca="1" si="374"/>
        <v>105000</v>
      </c>
      <c r="L6392" s="379"/>
      <c r="O6392" s="379"/>
    </row>
    <row r="6393" spans="1:15">
      <c r="A6393" s="417" t="s">
        <v>2155</v>
      </c>
      <c r="B6393" s="417" t="s">
        <v>4217</v>
      </c>
      <c r="C6393" s="417" t="s">
        <v>2281</v>
      </c>
      <c r="D6393" s="417" t="s">
        <v>4218</v>
      </c>
      <c r="E6393" s="391">
        <v>10150</v>
      </c>
      <c r="F6393" s="418">
        <v>44209</v>
      </c>
      <c r="G6393" s="417" t="s">
        <v>2286</v>
      </c>
      <c r="I6393" s="379">
        <f t="shared" ca="1" si="372"/>
        <v>-362</v>
      </c>
      <c r="J6393" s="379">
        <f t="shared" ca="1" si="373"/>
        <v>-251</v>
      </c>
      <c r="K6393" s="391" t="str">
        <f t="shared" ca="1" si="374"/>
        <v>106000</v>
      </c>
      <c r="L6393" s="379"/>
      <c r="O6393" s="379"/>
    </row>
    <row r="6394" spans="1:15">
      <c r="A6394" s="417" t="s">
        <v>2155</v>
      </c>
      <c r="B6394" s="417" t="s">
        <v>4219</v>
      </c>
      <c r="C6394" s="417" t="s">
        <v>2281</v>
      </c>
      <c r="D6394" s="417" t="s">
        <v>4220</v>
      </c>
      <c r="E6394" s="391">
        <v>16800</v>
      </c>
      <c r="F6394" s="418">
        <v>44209</v>
      </c>
      <c r="G6394" s="417" t="s">
        <v>2286</v>
      </c>
      <c r="I6394" s="379">
        <f t="shared" ca="1" si="372"/>
        <v>-362</v>
      </c>
      <c r="J6394" s="379">
        <f t="shared" ca="1" si="373"/>
        <v>-251</v>
      </c>
      <c r="K6394" s="391" t="str">
        <f t="shared" ca="1" si="374"/>
        <v>107000</v>
      </c>
      <c r="L6394" s="379"/>
      <c r="O6394" s="379"/>
    </row>
    <row r="6395" spans="1:15">
      <c r="A6395" s="417" t="s">
        <v>2155</v>
      </c>
      <c r="B6395" s="417" t="s">
        <v>4221</v>
      </c>
      <c r="C6395" s="417" t="s">
        <v>2281</v>
      </c>
      <c r="D6395" s="417" t="s">
        <v>4222</v>
      </c>
      <c r="E6395" s="391">
        <v>16250</v>
      </c>
      <c r="F6395" s="418">
        <v>44209</v>
      </c>
      <c r="G6395" s="417" t="s">
        <v>2286</v>
      </c>
      <c r="I6395" s="379">
        <f t="shared" ca="1" si="372"/>
        <v>-362</v>
      </c>
      <c r="J6395" s="379">
        <f t="shared" ca="1" si="373"/>
        <v>-251</v>
      </c>
      <c r="K6395" s="391" t="str">
        <f t="shared" ca="1" si="374"/>
        <v>108000</v>
      </c>
      <c r="L6395" s="379"/>
      <c r="O6395" s="379"/>
    </row>
    <row r="6396" spans="1:15">
      <c r="A6396" s="417" t="s">
        <v>2155</v>
      </c>
      <c r="B6396" s="417" t="s">
        <v>4223</v>
      </c>
      <c r="C6396" s="417" t="s">
        <v>2281</v>
      </c>
      <c r="D6396" s="417" t="s">
        <v>4224</v>
      </c>
      <c r="E6396" s="391">
        <v>9500</v>
      </c>
      <c r="F6396" s="418">
        <v>44209</v>
      </c>
      <c r="G6396" s="417" t="s">
        <v>2286</v>
      </c>
      <c r="I6396" s="379">
        <f t="shared" ca="1" si="372"/>
        <v>-362</v>
      </c>
      <c r="J6396" s="379">
        <f t="shared" ca="1" si="373"/>
        <v>-251</v>
      </c>
      <c r="K6396" s="391" t="str">
        <f t="shared" ca="1" si="374"/>
        <v>109000</v>
      </c>
      <c r="L6396" s="379"/>
      <c r="O6396" s="379"/>
    </row>
    <row r="6397" spans="1:15">
      <c r="A6397" s="417" t="s">
        <v>2155</v>
      </c>
      <c r="B6397" s="417" t="s">
        <v>4225</v>
      </c>
      <c r="C6397" s="417" t="s">
        <v>2281</v>
      </c>
      <c r="D6397" s="417" t="s">
        <v>4226</v>
      </c>
      <c r="E6397" s="391">
        <v>13000</v>
      </c>
      <c r="F6397" s="418">
        <v>44209</v>
      </c>
      <c r="G6397" s="417" t="s">
        <v>2286</v>
      </c>
      <c r="I6397" s="379">
        <f t="shared" ca="1" si="372"/>
        <v>-362</v>
      </c>
      <c r="J6397" s="379">
        <f t="shared" ca="1" si="373"/>
        <v>-251</v>
      </c>
      <c r="K6397" s="391" t="str">
        <f t="shared" ca="1" si="374"/>
        <v>110000</v>
      </c>
      <c r="L6397" s="379"/>
      <c r="O6397" s="379"/>
    </row>
    <row r="6398" spans="1:15">
      <c r="A6398" s="417" t="s">
        <v>2155</v>
      </c>
      <c r="B6398" s="417" t="s">
        <v>4227</v>
      </c>
      <c r="C6398" s="417" t="s">
        <v>2281</v>
      </c>
      <c r="D6398" s="417" t="s">
        <v>4228</v>
      </c>
      <c r="E6398" s="391">
        <v>9150</v>
      </c>
      <c r="F6398" s="418">
        <v>44209</v>
      </c>
      <c r="G6398" s="417" t="s">
        <v>2286</v>
      </c>
      <c r="I6398" s="379">
        <f t="shared" ca="1" si="372"/>
        <v>-362</v>
      </c>
      <c r="J6398" s="379">
        <f t="shared" ca="1" si="373"/>
        <v>-251</v>
      </c>
      <c r="K6398" s="391" t="str">
        <f t="shared" ca="1" si="374"/>
        <v>111000</v>
      </c>
      <c r="L6398" s="379"/>
      <c r="O6398" s="379"/>
    </row>
    <row r="6399" spans="1:15">
      <c r="A6399" s="417" t="s">
        <v>2155</v>
      </c>
      <c r="B6399" s="417" t="s">
        <v>4229</v>
      </c>
      <c r="C6399" s="417" t="s">
        <v>2281</v>
      </c>
      <c r="D6399" s="417" t="s">
        <v>4230</v>
      </c>
      <c r="E6399" s="391">
        <v>11975</v>
      </c>
      <c r="F6399" s="418">
        <v>44209</v>
      </c>
      <c r="G6399" s="417" t="s">
        <v>2286</v>
      </c>
      <c r="I6399" s="379">
        <f t="shared" ca="1" si="372"/>
        <v>-362</v>
      </c>
      <c r="J6399" s="379">
        <f t="shared" ca="1" si="373"/>
        <v>-251</v>
      </c>
      <c r="K6399" s="391" t="str">
        <f t="shared" ca="1" si="374"/>
        <v>112000</v>
      </c>
      <c r="L6399" s="379"/>
      <c r="O6399" s="379"/>
    </row>
    <row r="6400" spans="1:15">
      <c r="A6400" s="417" t="s">
        <v>2155</v>
      </c>
      <c r="B6400" s="417" t="s">
        <v>4231</v>
      </c>
      <c r="C6400" s="417" t="s">
        <v>2281</v>
      </c>
      <c r="D6400" s="417" t="s">
        <v>4232</v>
      </c>
      <c r="E6400" s="391">
        <v>5995</v>
      </c>
      <c r="F6400" s="418">
        <v>44209</v>
      </c>
      <c r="G6400" s="417" t="s">
        <v>2286</v>
      </c>
      <c r="I6400" s="379">
        <f t="shared" ca="1" si="372"/>
        <v>-362</v>
      </c>
      <c r="J6400" s="379">
        <f t="shared" ca="1" si="373"/>
        <v>-251</v>
      </c>
      <c r="K6400" s="391" t="str">
        <f t="shared" ca="1" si="374"/>
        <v>113000</v>
      </c>
      <c r="L6400" s="379"/>
      <c r="O6400" s="379"/>
    </row>
    <row r="6401" spans="1:15">
      <c r="A6401" s="417" t="s">
        <v>2155</v>
      </c>
      <c r="B6401" s="417" t="s">
        <v>4233</v>
      </c>
      <c r="C6401" s="417" t="s">
        <v>2281</v>
      </c>
      <c r="D6401" s="417" t="s">
        <v>4234</v>
      </c>
      <c r="E6401" s="391">
        <v>5745</v>
      </c>
      <c r="F6401" s="418">
        <v>44209</v>
      </c>
      <c r="G6401" s="417" t="s">
        <v>2286</v>
      </c>
      <c r="I6401" s="379">
        <f t="shared" ca="1" si="372"/>
        <v>-362</v>
      </c>
      <c r="J6401" s="379">
        <f t="shared" ca="1" si="373"/>
        <v>-251</v>
      </c>
      <c r="K6401" s="391" t="str">
        <f t="shared" ca="1" si="374"/>
        <v>114000</v>
      </c>
      <c r="L6401" s="379"/>
      <c r="O6401" s="379"/>
    </row>
    <row r="6402" spans="1:15">
      <c r="A6402" s="417" t="s">
        <v>2155</v>
      </c>
      <c r="B6402" s="417" t="s">
        <v>4235</v>
      </c>
      <c r="C6402" s="417" t="s">
        <v>2281</v>
      </c>
      <c r="D6402" s="417" t="s">
        <v>4236</v>
      </c>
      <c r="E6402" s="391">
        <v>8800</v>
      </c>
      <c r="F6402" s="418">
        <v>44209</v>
      </c>
      <c r="G6402" s="417" t="s">
        <v>2286</v>
      </c>
      <c r="I6402" s="379">
        <f t="shared" ca="1" si="372"/>
        <v>-362</v>
      </c>
      <c r="J6402" s="379">
        <f t="shared" ca="1" si="373"/>
        <v>-251</v>
      </c>
      <c r="K6402" s="391" t="str">
        <f t="shared" ca="1" si="374"/>
        <v>115000</v>
      </c>
      <c r="L6402" s="379"/>
      <c r="O6402" s="379"/>
    </row>
    <row r="6403" spans="1:15">
      <c r="A6403" s="417" t="s">
        <v>2155</v>
      </c>
      <c r="B6403" s="417" t="s">
        <v>4237</v>
      </c>
      <c r="C6403" s="417" t="s">
        <v>2281</v>
      </c>
      <c r="D6403" s="417" t="s">
        <v>4238</v>
      </c>
      <c r="E6403" s="391">
        <v>7900</v>
      </c>
      <c r="F6403" s="418">
        <v>44209</v>
      </c>
      <c r="G6403" s="417" t="s">
        <v>2286</v>
      </c>
      <c r="I6403" s="379">
        <f t="shared" ca="1" si="372"/>
        <v>-362</v>
      </c>
      <c r="J6403" s="379">
        <f t="shared" ca="1" si="373"/>
        <v>-251</v>
      </c>
      <c r="K6403" s="391" t="str">
        <f t="shared" ca="1" si="374"/>
        <v>116000</v>
      </c>
      <c r="L6403" s="379"/>
      <c r="O6403" s="379"/>
    </row>
    <row r="6404" spans="1:15">
      <c r="A6404" s="417" t="s">
        <v>2155</v>
      </c>
      <c r="B6404" s="417" t="s">
        <v>4239</v>
      </c>
      <c r="C6404" s="417" t="s">
        <v>2281</v>
      </c>
      <c r="D6404" s="417" t="s">
        <v>4240</v>
      </c>
      <c r="E6404" s="391">
        <v>6550</v>
      </c>
      <c r="F6404" s="418">
        <v>44209</v>
      </c>
      <c r="G6404" s="417" t="s">
        <v>2286</v>
      </c>
      <c r="I6404" s="379">
        <f t="shared" ca="1" si="372"/>
        <v>-362</v>
      </c>
      <c r="J6404" s="379">
        <f t="shared" ca="1" si="373"/>
        <v>-251</v>
      </c>
      <c r="K6404" s="391" t="str">
        <f t="shared" ca="1" si="374"/>
        <v>117000</v>
      </c>
      <c r="L6404" s="379"/>
      <c r="O6404" s="379"/>
    </row>
    <row r="6405" spans="1:15">
      <c r="A6405" s="417" t="s">
        <v>2155</v>
      </c>
      <c r="B6405" s="417" t="s">
        <v>4241</v>
      </c>
      <c r="C6405" s="417" t="s">
        <v>2281</v>
      </c>
      <c r="D6405" s="417" t="s">
        <v>4242</v>
      </c>
      <c r="E6405" s="391">
        <v>5500</v>
      </c>
      <c r="F6405" s="418">
        <v>44209</v>
      </c>
      <c r="G6405" s="417" t="s">
        <v>2286</v>
      </c>
      <c r="I6405" s="379">
        <f t="shared" ca="1" si="372"/>
        <v>-362</v>
      </c>
      <c r="J6405" s="379">
        <f t="shared" ca="1" si="373"/>
        <v>-251</v>
      </c>
      <c r="K6405" s="391" t="str">
        <f t="shared" ca="1" si="374"/>
        <v>118000</v>
      </c>
      <c r="L6405" s="379"/>
      <c r="O6405" s="379"/>
    </row>
    <row r="6406" spans="1:15">
      <c r="A6406" s="417" t="s">
        <v>2155</v>
      </c>
      <c r="B6406" s="417" t="s">
        <v>4243</v>
      </c>
      <c r="C6406" s="417" t="s">
        <v>2281</v>
      </c>
      <c r="D6406" s="417" t="s">
        <v>4244</v>
      </c>
      <c r="E6406" s="391">
        <v>4600</v>
      </c>
      <c r="F6406" s="418">
        <v>44209</v>
      </c>
      <c r="G6406" s="417" t="s">
        <v>2286</v>
      </c>
      <c r="I6406" s="379">
        <f t="shared" ca="1" si="372"/>
        <v>-362</v>
      </c>
      <c r="J6406" s="379">
        <f t="shared" ca="1" si="373"/>
        <v>-251</v>
      </c>
      <c r="K6406" s="391" t="str">
        <f t="shared" ca="1" si="374"/>
        <v>119000</v>
      </c>
      <c r="L6406" s="379"/>
      <c r="O6406" s="379"/>
    </row>
    <row r="6407" spans="1:15">
      <c r="A6407" s="417" t="s">
        <v>2155</v>
      </c>
      <c r="B6407" s="417" t="s">
        <v>4245</v>
      </c>
      <c r="C6407" s="417" t="s">
        <v>2281</v>
      </c>
      <c r="D6407" s="417" t="s">
        <v>4246</v>
      </c>
      <c r="E6407" s="391">
        <v>2815</v>
      </c>
      <c r="F6407" s="418">
        <v>44209</v>
      </c>
      <c r="G6407" s="417" t="s">
        <v>2286</v>
      </c>
      <c r="I6407" s="379">
        <f t="shared" ca="1" si="372"/>
        <v>-362</v>
      </c>
      <c r="J6407" s="379">
        <f t="shared" ca="1" si="373"/>
        <v>-251</v>
      </c>
      <c r="K6407" s="391" t="str">
        <f t="shared" ca="1" si="374"/>
        <v>120000</v>
      </c>
      <c r="L6407" s="379"/>
      <c r="O6407" s="379"/>
    </row>
    <row r="6408" spans="1:15">
      <c r="A6408" s="417" t="s">
        <v>2155</v>
      </c>
      <c r="B6408" s="417" t="s">
        <v>12419</v>
      </c>
      <c r="C6408" s="417" t="s">
        <v>2281</v>
      </c>
      <c r="D6408" s="417" t="s">
        <v>4354</v>
      </c>
      <c r="E6408" s="391">
        <v>4300</v>
      </c>
      <c r="F6408" s="418">
        <v>44209</v>
      </c>
      <c r="G6408" s="417" t="s">
        <v>2286</v>
      </c>
      <c r="I6408" s="379">
        <f t="shared" ca="1" si="372"/>
        <v>-362</v>
      </c>
      <c r="J6408" s="379">
        <f t="shared" ca="1" si="373"/>
        <v>-251</v>
      </c>
      <c r="K6408" s="391" t="str">
        <f t="shared" ca="1" si="374"/>
        <v>121000</v>
      </c>
      <c r="L6408" s="379"/>
      <c r="O6408" s="379"/>
    </row>
    <row r="6409" spans="1:15">
      <c r="A6409" s="417" t="s">
        <v>2155</v>
      </c>
      <c r="B6409" s="417" t="s">
        <v>12420</v>
      </c>
      <c r="C6409" s="417" t="s">
        <v>2281</v>
      </c>
      <c r="D6409" s="417" t="s">
        <v>4267</v>
      </c>
      <c r="E6409" s="391">
        <v>1535</v>
      </c>
      <c r="F6409" s="418">
        <v>44209</v>
      </c>
      <c r="G6409" s="417" t="s">
        <v>2286</v>
      </c>
      <c r="I6409" s="379">
        <f t="shared" ca="1" si="372"/>
        <v>-362</v>
      </c>
      <c r="J6409" s="379">
        <f t="shared" ca="1" si="373"/>
        <v>-251</v>
      </c>
      <c r="K6409" s="391" t="str">
        <f t="shared" ca="1" si="374"/>
        <v>122000</v>
      </c>
      <c r="L6409" s="379"/>
      <c r="O6409" s="379"/>
    </row>
    <row r="6410" spans="1:15">
      <c r="A6410" s="417" t="s">
        <v>2155</v>
      </c>
      <c r="B6410" s="417" t="s">
        <v>12421</v>
      </c>
      <c r="C6410" s="417" t="s">
        <v>2281</v>
      </c>
      <c r="D6410" s="417" t="s">
        <v>4299</v>
      </c>
      <c r="E6410" s="391">
        <v>1199</v>
      </c>
      <c r="F6410" s="418">
        <v>44209</v>
      </c>
      <c r="G6410" s="417" t="s">
        <v>2286</v>
      </c>
      <c r="I6410" s="379">
        <f t="shared" ref="I6410:I6473" ca="1" si="375">IF(F6410&lt;&gt;"",F6410-$I$199,"")</f>
        <v>-362</v>
      </c>
      <c r="J6410" s="379">
        <f t="shared" ref="J6410:J6473" ca="1" si="376">IF(I6410&lt;&gt;"",NETWORKDAYS($I$199,F6410-1,$N$201:$N$224),"")</f>
        <v>-251</v>
      </c>
      <c r="K6410" s="391" t="str">
        <f t="shared" ref="K6410:K6473" ca="1" si="377">IF(I6410&lt;&gt;"",RIGHT(D6410,LEN(D6410)-FIND(" ",D6410)),"")</f>
        <v>123000</v>
      </c>
      <c r="L6410" s="379"/>
      <c r="O6410" s="379"/>
    </row>
    <row r="6411" spans="1:15">
      <c r="A6411" s="417" t="s">
        <v>2155</v>
      </c>
      <c r="B6411" s="417" t="s">
        <v>12422</v>
      </c>
      <c r="C6411" s="417" t="s">
        <v>2281</v>
      </c>
      <c r="D6411" s="417" t="s">
        <v>12423</v>
      </c>
      <c r="E6411" s="391">
        <v>530</v>
      </c>
      <c r="F6411" s="418">
        <v>44209</v>
      </c>
      <c r="G6411" s="417" t="s">
        <v>2286</v>
      </c>
      <c r="I6411" s="379">
        <f t="shared" ca="1" si="375"/>
        <v>-362</v>
      </c>
      <c r="J6411" s="379">
        <f t="shared" ca="1" si="376"/>
        <v>-251</v>
      </c>
      <c r="K6411" s="391" t="str">
        <f t="shared" ca="1" si="377"/>
        <v>124000</v>
      </c>
      <c r="L6411" s="379"/>
      <c r="O6411" s="379"/>
    </row>
    <row r="6412" spans="1:15">
      <c r="A6412" s="417" t="s">
        <v>2155</v>
      </c>
      <c r="B6412" s="417" t="s">
        <v>12424</v>
      </c>
      <c r="C6412" s="417" t="s">
        <v>2281</v>
      </c>
      <c r="D6412" s="417" t="s">
        <v>4360</v>
      </c>
      <c r="E6412" s="391">
        <v>549</v>
      </c>
      <c r="F6412" s="418">
        <v>44209</v>
      </c>
      <c r="G6412" s="417" t="s">
        <v>2286</v>
      </c>
      <c r="I6412" s="379">
        <f t="shared" ca="1" si="375"/>
        <v>-362</v>
      </c>
      <c r="J6412" s="379">
        <f t="shared" ca="1" si="376"/>
        <v>-251</v>
      </c>
      <c r="K6412" s="391" t="str">
        <f t="shared" ca="1" si="377"/>
        <v>125000</v>
      </c>
      <c r="L6412" s="379"/>
      <c r="O6412" s="379"/>
    </row>
    <row r="6413" spans="1:15">
      <c r="A6413" s="417" t="s">
        <v>2155</v>
      </c>
      <c r="B6413" s="417" t="s">
        <v>12425</v>
      </c>
      <c r="C6413" s="417" t="s">
        <v>2281</v>
      </c>
      <c r="D6413" s="417" t="s">
        <v>4301</v>
      </c>
      <c r="E6413" s="391">
        <v>147</v>
      </c>
      <c r="F6413" s="418">
        <v>44209</v>
      </c>
      <c r="G6413" s="417" t="s">
        <v>2286</v>
      </c>
      <c r="I6413" s="379">
        <f t="shared" ca="1" si="375"/>
        <v>-362</v>
      </c>
      <c r="J6413" s="379">
        <f t="shared" ca="1" si="376"/>
        <v>-251</v>
      </c>
      <c r="K6413" s="391" t="str">
        <f t="shared" ca="1" si="377"/>
        <v>126000</v>
      </c>
      <c r="L6413" s="379"/>
      <c r="O6413" s="379"/>
    </row>
    <row r="6414" spans="1:15">
      <c r="A6414" s="417" t="s">
        <v>2155</v>
      </c>
      <c r="B6414" s="417" t="s">
        <v>12426</v>
      </c>
      <c r="C6414" s="417" t="s">
        <v>2281</v>
      </c>
      <c r="D6414" s="417" t="s">
        <v>4269</v>
      </c>
      <c r="E6414" s="391">
        <v>160</v>
      </c>
      <c r="F6414" s="418">
        <v>44209</v>
      </c>
      <c r="G6414" s="417" t="s">
        <v>2286</v>
      </c>
      <c r="I6414" s="379">
        <f t="shared" ca="1" si="375"/>
        <v>-362</v>
      </c>
      <c r="J6414" s="379">
        <f t="shared" ca="1" si="376"/>
        <v>-251</v>
      </c>
      <c r="K6414" s="391" t="str">
        <f t="shared" ca="1" si="377"/>
        <v>127000</v>
      </c>
      <c r="L6414" s="379"/>
      <c r="O6414" s="379"/>
    </row>
    <row r="6415" spans="1:15">
      <c r="A6415" s="417" t="s">
        <v>2155</v>
      </c>
      <c r="B6415" s="417" t="s">
        <v>12427</v>
      </c>
      <c r="C6415" s="417" t="s">
        <v>2281</v>
      </c>
      <c r="D6415" s="417" t="s">
        <v>4359</v>
      </c>
      <c r="E6415" s="391">
        <v>300</v>
      </c>
      <c r="F6415" s="418">
        <v>44209</v>
      </c>
      <c r="G6415" s="417" t="s">
        <v>2286</v>
      </c>
      <c r="I6415" s="379">
        <f t="shared" ca="1" si="375"/>
        <v>-362</v>
      </c>
      <c r="J6415" s="379">
        <f t="shared" ca="1" si="376"/>
        <v>-251</v>
      </c>
      <c r="K6415" s="391" t="str">
        <f t="shared" ca="1" si="377"/>
        <v>128000</v>
      </c>
      <c r="L6415" s="379"/>
      <c r="O6415" s="379"/>
    </row>
    <row r="6416" spans="1:15">
      <c r="A6416" s="417" t="s">
        <v>2155</v>
      </c>
      <c r="B6416" s="417" t="s">
        <v>12428</v>
      </c>
      <c r="C6416" s="417" t="s">
        <v>2281</v>
      </c>
      <c r="D6416" s="417" t="s">
        <v>4355</v>
      </c>
      <c r="E6416" s="391">
        <v>70</v>
      </c>
      <c r="F6416" s="418">
        <v>44209</v>
      </c>
      <c r="G6416" s="417" t="s">
        <v>2286</v>
      </c>
      <c r="I6416" s="379">
        <f t="shared" ca="1" si="375"/>
        <v>-362</v>
      </c>
      <c r="J6416" s="379">
        <f t="shared" ca="1" si="376"/>
        <v>-251</v>
      </c>
      <c r="K6416" s="391" t="str">
        <f t="shared" ca="1" si="377"/>
        <v>130000</v>
      </c>
      <c r="L6416" s="379"/>
      <c r="O6416" s="379"/>
    </row>
    <row r="6417" spans="1:15">
      <c r="A6417" s="417" t="s">
        <v>2155</v>
      </c>
      <c r="B6417" s="417" t="s">
        <v>12429</v>
      </c>
      <c r="C6417" s="417" t="s">
        <v>2281</v>
      </c>
      <c r="D6417" s="417" t="s">
        <v>4356</v>
      </c>
      <c r="E6417" s="391">
        <v>70</v>
      </c>
      <c r="F6417" s="418">
        <v>44209</v>
      </c>
      <c r="G6417" s="417" t="s">
        <v>2286</v>
      </c>
      <c r="I6417" s="379">
        <f t="shared" ca="1" si="375"/>
        <v>-362</v>
      </c>
      <c r="J6417" s="379">
        <f t="shared" ca="1" si="376"/>
        <v>-251</v>
      </c>
      <c r="K6417" s="391" t="str">
        <f t="shared" ca="1" si="377"/>
        <v>135000</v>
      </c>
      <c r="L6417" s="379"/>
      <c r="O6417" s="379"/>
    </row>
    <row r="6418" spans="1:15">
      <c r="A6418" s="417" t="s">
        <v>2155</v>
      </c>
      <c r="B6418" s="417" t="s">
        <v>7010</v>
      </c>
      <c r="C6418" s="417" t="s">
        <v>2281</v>
      </c>
      <c r="D6418" s="417" t="s">
        <v>4338</v>
      </c>
      <c r="E6418" s="391">
        <v>1063</v>
      </c>
      <c r="F6418" s="418">
        <v>44209</v>
      </c>
      <c r="G6418" s="417" t="s">
        <v>2286</v>
      </c>
      <c r="I6418" s="379">
        <f t="shared" ca="1" si="375"/>
        <v>-362</v>
      </c>
      <c r="J6418" s="379">
        <f t="shared" ca="1" si="376"/>
        <v>-251</v>
      </c>
      <c r="K6418" s="391" t="str">
        <f t="shared" ca="1" si="377"/>
        <v>79.000</v>
      </c>
      <c r="L6418" s="379"/>
      <c r="O6418" s="379"/>
    </row>
    <row r="6419" spans="1:15">
      <c r="A6419" s="417" t="s">
        <v>2155</v>
      </c>
      <c r="B6419" s="417" t="s">
        <v>12430</v>
      </c>
      <c r="C6419" s="417" t="s">
        <v>2281</v>
      </c>
      <c r="D6419" s="417" t="s">
        <v>4346</v>
      </c>
      <c r="E6419" s="391">
        <v>24500</v>
      </c>
      <c r="F6419" s="418">
        <v>44209</v>
      </c>
      <c r="G6419" s="417" t="s">
        <v>2286</v>
      </c>
      <c r="I6419" s="379">
        <f t="shared" ca="1" si="375"/>
        <v>-362</v>
      </c>
      <c r="J6419" s="379">
        <f t="shared" ca="1" si="376"/>
        <v>-251</v>
      </c>
      <c r="K6419" s="391" t="str">
        <f t="shared" ca="1" si="377"/>
        <v>91.000</v>
      </c>
      <c r="L6419" s="379"/>
      <c r="O6419" s="379"/>
    </row>
    <row r="6420" spans="1:15">
      <c r="A6420" s="417" t="s">
        <v>2155</v>
      </c>
      <c r="B6420" s="417" t="s">
        <v>8281</v>
      </c>
      <c r="C6420" s="417" t="s">
        <v>2281</v>
      </c>
      <c r="D6420" s="417" t="s">
        <v>4274</v>
      </c>
      <c r="E6420" s="391">
        <v>15259</v>
      </c>
      <c r="F6420" s="418">
        <v>44209</v>
      </c>
      <c r="G6420" s="417" t="s">
        <v>2286</v>
      </c>
      <c r="I6420" s="379">
        <f t="shared" ca="1" si="375"/>
        <v>-362</v>
      </c>
      <c r="J6420" s="379">
        <f t="shared" ca="1" si="376"/>
        <v>-251</v>
      </c>
      <c r="K6420" s="391" t="str">
        <f t="shared" ca="1" si="377"/>
        <v>96.000</v>
      </c>
      <c r="L6420" s="379"/>
      <c r="O6420" s="379"/>
    </row>
    <row r="6421" spans="1:15">
      <c r="A6421" s="417" t="s">
        <v>2155</v>
      </c>
      <c r="B6421" s="417" t="s">
        <v>12431</v>
      </c>
      <c r="C6421" s="417" t="s">
        <v>2281</v>
      </c>
      <c r="D6421" s="417" t="s">
        <v>4276</v>
      </c>
      <c r="E6421" s="391">
        <v>17859</v>
      </c>
      <c r="F6421" s="418">
        <v>44209</v>
      </c>
      <c r="G6421" s="417" t="s">
        <v>2286</v>
      </c>
      <c r="I6421" s="379">
        <f t="shared" ca="1" si="375"/>
        <v>-362</v>
      </c>
      <c r="J6421" s="379">
        <f t="shared" ca="1" si="376"/>
        <v>-251</v>
      </c>
      <c r="K6421" s="391" t="str">
        <f t="shared" ca="1" si="377"/>
        <v>97.000</v>
      </c>
      <c r="L6421" s="379"/>
      <c r="O6421" s="379"/>
    </row>
    <row r="6422" spans="1:15">
      <c r="A6422" s="417" t="s">
        <v>2155</v>
      </c>
      <c r="B6422" s="417" t="s">
        <v>12432</v>
      </c>
      <c r="C6422" s="417" t="s">
        <v>2281</v>
      </c>
      <c r="D6422" s="417" t="s">
        <v>4278</v>
      </c>
      <c r="E6422" s="391">
        <v>13446</v>
      </c>
      <c r="F6422" s="418">
        <v>44209</v>
      </c>
      <c r="G6422" s="417" t="s">
        <v>2286</v>
      </c>
      <c r="I6422" s="379">
        <f t="shared" ca="1" si="375"/>
        <v>-362</v>
      </c>
      <c r="J6422" s="379">
        <f t="shared" ca="1" si="376"/>
        <v>-251</v>
      </c>
      <c r="K6422" s="391" t="str">
        <f t="shared" ca="1" si="377"/>
        <v>98.000</v>
      </c>
      <c r="L6422" s="379"/>
      <c r="O6422" s="379"/>
    </row>
    <row r="6423" spans="1:15">
      <c r="A6423" s="417" t="s">
        <v>2155</v>
      </c>
      <c r="B6423" s="417" t="s">
        <v>12433</v>
      </c>
      <c r="C6423" s="417" t="s">
        <v>2281</v>
      </c>
      <c r="D6423" s="417" t="s">
        <v>4280</v>
      </c>
      <c r="E6423" s="391">
        <v>12575</v>
      </c>
      <c r="F6423" s="418">
        <v>44209</v>
      </c>
      <c r="G6423" s="417" t="s">
        <v>2286</v>
      </c>
      <c r="I6423" s="379">
        <f t="shared" ca="1" si="375"/>
        <v>-362</v>
      </c>
      <c r="J6423" s="379">
        <f t="shared" ca="1" si="376"/>
        <v>-251</v>
      </c>
      <c r="K6423" s="391" t="str">
        <f t="shared" ca="1" si="377"/>
        <v>99.000</v>
      </c>
      <c r="L6423" s="379"/>
      <c r="O6423" s="379"/>
    </row>
    <row r="6424" spans="1:15">
      <c r="A6424" s="417" t="s">
        <v>2155</v>
      </c>
      <c r="B6424" s="417" t="s">
        <v>4247</v>
      </c>
      <c r="C6424" s="417" t="s">
        <v>2281</v>
      </c>
      <c r="D6424" s="417" t="s">
        <v>4210</v>
      </c>
      <c r="E6424" s="391">
        <v>16300</v>
      </c>
      <c r="F6424" s="418">
        <v>44244</v>
      </c>
      <c r="G6424" s="417" t="s">
        <v>2286</v>
      </c>
      <c r="I6424" s="379">
        <f t="shared" ca="1" si="375"/>
        <v>-327</v>
      </c>
      <c r="J6424" s="379">
        <f t="shared" ca="1" si="376"/>
        <v>-227</v>
      </c>
      <c r="K6424" s="391" t="str">
        <f t="shared" ca="1" si="377"/>
        <v>100000</v>
      </c>
      <c r="L6424" s="379"/>
      <c r="O6424" s="379"/>
    </row>
    <row r="6425" spans="1:15">
      <c r="A6425" s="417" t="s">
        <v>2155</v>
      </c>
      <c r="B6425" s="417" t="s">
        <v>4248</v>
      </c>
      <c r="C6425" s="417" t="s">
        <v>2281</v>
      </c>
      <c r="D6425" s="417" t="s">
        <v>4249</v>
      </c>
      <c r="E6425" s="391">
        <v>22000</v>
      </c>
      <c r="F6425" s="418">
        <v>44244</v>
      </c>
      <c r="G6425" s="417" t="s">
        <v>2286</v>
      </c>
      <c r="I6425" s="379">
        <f t="shared" ca="1" si="375"/>
        <v>-327</v>
      </c>
      <c r="J6425" s="379">
        <f t="shared" ca="1" si="376"/>
        <v>-227</v>
      </c>
      <c r="K6425" s="391" t="str">
        <f t="shared" ca="1" si="377"/>
        <v>101000</v>
      </c>
      <c r="L6425" s="379"/>
      <c r="O6425" s="379"/>
    </row>
    <row r="6426" spans="1:15">
      <c r="A6426" s="417" t="s">
        <v>2155</v>
      </c>
      <c r="B6426" s="417" t="s">
        <v>4250</v>
      </c>
      <c r="C6426" s="417" t="s">
        <v>2281</v>
      </c>
      <c r="D6426" s="417" t="s">
        <v>4212</v>
      </c>
      <c r="E6426" s="391">
        <v>8525</v>
      </c>
      <c r="F6426" s="418">
        <v>44244</v>
      </c>
      <c r="G6426" s="417" t="s">
        <v>2286</v>
      </c>
      <c r="I6426" s="379">
        <f t="shared" ca="1" si="375"/>
        <v>-327</v>
      </c>
      <c r="J6426" s="379">
        <f t="shared" ca="1" si="376"/>
        <v>-227</v>
      </c>
      <c r="K6426" s="391" t="str">
        <f t="shared" ca="1" si="377"/>
        <v>102000</v>
      </c>
      <c r="L6426" s="379"/>
      <c r="O6426" s="379"/>
    </row>
    <row r="6427" spans="1:15">
      <c r="A6427" s="417" t="s">
        <v>2155</v>
      </c>
      <c r="B6427" s="417" t="s">
        <v>4251</v>
      </c>
      <c r="C6427" s="417" t="s">
        <v>2281</v>
      </c>
      <c r="D6427" s="417" t="s">
        <v>4252</v>
      </c>
      <c r="E6427" s="391">
        <v>8287</v>
      </c>
      <c r="F6427" s="418">
        <v>44244</v>
      </c>
      <c r="G6427" s="417" t="s">
        <v>2286</v>
      </c>
      <c r="I6427" s="379">
        <f t="shared" ca="1" si="375"/>
        <v>-327</v>
      </c>
      <c r="J6427" s="379">
        <f t="shared" ca="1" si="376"/>
        <v>-227</v>
      </c>
      <c r="K6427" s="391" t="str">
        <f t="shared" ca="1" si="377"/>
        <v>103000</v>
      </c>
      <c r="L6427" s="379"/>
      <c r="O6427" s="379"/>
    </row>
    <row r="6428" spans="1:15">
      <c r="A6428" s="417" t="s">
        <v>2155</v>
      </c>
      <c r="B6428" s="417" t="s">
        <v>4253</v>
      </c>
      <c r="C6428" s="417" t="s">
        <v>2281</v>
      </c>
      <c r="D6428" s="417" t="s">
        <v>4214</v>
      </c>
      <c r="E6428" s="391">
        <v>6975</v>
      </c>
      <c r="F6428" s="418">
        <v>44244</v>
      </c>
      <c r="G6428" s="417" t="s">
        <v>2286</v>
      </c>
      <c r="I6428" s="379">
        <f t="shared" ca="1" si="375"/>
        <v>-327</v>
      </c>
      <c r="J6428" s="379">
        <f t="shared" ca="1" si="376"/>
        <v>-227</v>
      </c>
      <c r="K6428" s="391" t="str">
        <f t="shared" ca="1" si="377"/>
        <v>104000</v>
      </c>
      <c r="L6428" s="379"/>
      <c r="O6428" s="379"/>
    </row>
    <row r="6429" spans="1:15">
      <c r="A6429" s="417" t="s">
        <v>2155</v>
      </c>
      <c r="B6429" s="417" t="s">
        <v>4254</v>
      </c>
      <c r="C6429" s="417" t="s">
        <v>2281</v>
      </c>
      <c r="D6429" s="417" t="s">
        <v>4216</v>
      </c>
      <c r="E6429" s="391">
        <v>19900</v>
      </c>
      <c r="F6429" s="418">
        <v>44244</v>
      </c>
      <c r="G6429" s="417" t="s">
        <v>2286</v>
      </c>
      <c r="I6429" s="379">
        <f t="shared" ca="1" si="375"/>
        <v>-327</v>
      </c>
      <c r="J6429" s="379">
        <f t="shared" ca="1" si="376"/>
        <v>-227</v>
      </c>
      <c r="K6429" s="391" t="str">
        <f t="shared" ca="1" si="377"/>
        <v>105000</v>
      </c>
      <c r="L6429" s="379"/>
      <c r="O6429" s="379"/>
    </row>
    <row r="6430" spans="1:15">
      <c r="A6430" s="417" t="s">
        <v>2155</v>
      </c>
      <c r="B6430" s="417" t="s">
        <v>4255</v>
      </c>
      <c r="C6430" s="417" t="s">
        <v>2281</v>
      </c>
      <c r="D6430" s="417" t="s">
        <v>4218</v>
      </c>
      <c r="E6430" s="391">
        <v>18400</v>
      </c>
      <c r="F6430" s="418">
        <v>44244</v>
      </c>
      <c r="G6430" s="417" t="s">
        <v>2286</v>
      </c>
      <c r="I6430" s="379">
        <f t="shared" ca="1" si="375"/>
        <v>-327</v>
      </c>
      <c r="J6430" s="379">
        <f t="shared" ca="1" si="376"/>
        <v>-227</v>
      </c>
      <c r="K6430" s="391" t="str">
        <f t="shared" ca="1" si="377"/>
        <v>106000</v>
      </c>
      <c r="L6430" s="379"/>
      <c r="O6430" s="379"/>
    </row>
    <row r="6431" spans="1:15">
      <c r="A6431" s="417" t="s">
        <v>2155</v>
      </c>
      <c r="B6431" s="417" t="s">
        <v>4256</v>
      </c>
      <c r="C6431" s="417" t="s">
        <v>2281</v>
      </c>
      <c r="D6431" s="417" t="s">
        <v>4220</v>
      </c>
      <c r="E6431" s="391">
        <v>9250</v>
      </c>
      <c r="F6431" s="418">
        <v>44244</v>
      </c>
      <c r="G6431" s="417" t="s">
        <v>2286</v>
      </c>
      <c r="I6431" s="379">
        <f t="shared" ca="1" si="375"/>
        <v>-327</v>
      </c>
      <c r="J6431" s="379">
        <f t="shared" ca="1" si="376"/>
        <v>-227</v>
      </c>
      <c r="K6431" s="391" t="str">
        <f t="shared" ca="1" si="377"/>
        <v>107000</v>
      </c>
      <c r="L6431" s="379"/>
      <c r="O6431" s="379"/>
    </row>
    <row r="6432" spans="1:15">
      <c r="A6432" s="417" t="s">
        <v>2155</v>
      </c>
      <c r="B6432" s="417" t="s">
        <v>4257</v>
      </c>
      <c r="C6432" s="417" t="s">
        <v>2281</v>
      </c>
      <c r="D6432" s="417" t="s">
        <v>4222</v>
      </c>
      <c r="E6432" s="391">
        <v>14600</v>
      </c>
      <c r="F6432" s="418">
        <v>44244</v>
      </c>
      <c r="G6432" s="417" t="s">
        <v>2286</v>
      </c>
      <c r="I6432" s="379">
        <f t="shared" ca="1" si="375"/>
        <v>-327</v>
      </c>
      <c r="J6432" s="379">
        <f t="shared" ca="1" si="376"/>
        <v>-227</v>
      </c>
      <c r="K6432" s="391" t="str">
        <f t="shared" ca="1" si="377"/>
        <v>108000</v>
      </c>
      <c r="L6432" s="379"/>
      <c r="O6432" s="379"/>
    </row>
    <row r="6433" spans="1:15">
      <c r="A6433" s="417" t="s">
        <v>2155</v>
      </c>
      <c r="B6433" s="417" t="s">
        <v>4258</v>
      </c>
      <c r="C6433" s="417" t="s">
        <v>2281</v>
      </c>
      <c r="D6433" s="417" t="s">
        <v>4224</v>
      </c>
      <c r="E6433" s="391">
        <v>15500</v>
      </c>
      <c r="F6433" s="418">
        <v>44244</v>
      </c>
      <c r="G6433" s="417" t="s">
        <v>2286</v>
      </c>
      <c r="I6433" s="379">
        <f t="shared" ca="1" si="375"/>
        <v>-327</v>
      </c>
      <c r="J6433" s="379">
        <f t="shared" ca="1" si="376"/>
        <v>-227</v>
      </c>
      <c r="K6433" s="391" t="str">
        <f t="shared" ca="1" si="377"/>
        <v>109000</v>
      </c>
      <c r="L6433" s="379"/>
      <c r="O6433" s="379"/>
    </row>
    <row r="6434" spans="1:15">
      <c r="A6434" s="417" t="s">
        <v>2155</v>
      </c>
      <c r="B6434" s="417" t="s">
        <v>4259</v>
      </c>
      <c r="C6434" s="417" t="s">
        <v>2281</v>
      </c>
      <c r="D6434" s="417" t="s">
        <v>4226</v>
      </c>
      <c r="E6434" s="391">
        <v>11120</v>
      </c>
      <c r="F6434" s="418">
        <v>44244</v>
      </c>
      <c r="G6434" s="417" t="s">
        <v>2286</v>
      </c>
      <c r="I6434" s="379">
        <f t="shared" ca="1" si="375"/>
        <v>-327</v>
      </c>
      <c r="J6434" s="379">
        <f t="shared" ca="1" si="376"/>
        <v>-227</v>
      </c>
      <c r="K6434" s="391" t="str">
        <f t="shared" ca="1" si="377"/>
        <v>110000</v>
      </c>
      <c r="L6434" s="379"/>
      <c r="O6434" s="379"/>
    </row>
    <row r="6435" spans="1:15">
      <c r="A6435" s="417" t="s">
        <v>2155</v>
      </c>
      <c r="B6435" s="417" t="s">
        <v>4260</v>
      </c>
      <c r="C6435" s="417" t="s">
        <v>2281</v>
      </c>
      <c r="D6435" s="417" t="s">
        <v>4228</v>
      </c>
      <c r="E6435" s="391">
        <v>7539</v>
      </c>
      <c r="F6435" s="418">
        <v>44244</v>
      </c>
      <c r="G6435" s="417" t="s">
        <v>2286</v>
      </c>
      <c r="I6435" s="379">
        <f t="shared" ca="1" si="375"/>
        <v>-327</v>
      </c>
      <c r="J6435" s="379">
        <f t="shared" ca="1" si="376"/>
        <v>-227</v>
      </c>
      <c r="K6435" s="391" t="str">
        <f t="shared" ca="1" si="377"/>
        <v>111000</v>
      </c>
      <c r="L6435" s="379"/>
      <c r="O6435" s="379"/>
    </row>
    <row r="6436" spans="1:15">
      <c r="A6436" s="417" t="s">
        <v>2155</v>
      </c>
      <c r="B6436" s="417" t="s">
        <v>4261</v>
      </c>
      <c r="C6436" s="417" t="s">
        <v>2281</v>
      </c>
      <c r="D6436" s="417" t="s">
        <v>4230</v>
      </c>
      <c r="E6436" s="391">
        <v>12900</v>
      </c>
      <c r="F6436" s="418">
        <v>44244</v>
      </c>
      <c r="G6436" s="417" t="s">
        <v>2286</v>
      </c>
      <c r="I6436" s="379">
        <f t="shared" ca="1" si="375"/>
        <v>-327</v>
      </c>
      <c r="J6436" s="379">
        <f t="shared" ca="1" si="376"/>
        <v>-227</v>
      </c>
      <c r="K6436" s="391" t="str">
        <f t="shared" ca="1" si="377"/>
        <v>112000</v>
      </c>
      <c r="L6436" s="379"/>
      <c r="O6436" s="379"/>
    </row>
    <row r="6437" spans="1:15">
      <c r="A6437" s="417" t="s">
        <v>2155</v>
      </c>
      <c r="B6437" s="417" t="s">
        <v>4262</v>
      </c>
      <c r="C6437" s="417" t="s">
        <v>2281</v>
      </c>
      <c r="D6437" s="417" t="s">
        <v>4232</v>
      </c>
      <c r="E6437" s="391">
        <v>12350</v>
      </c>
      <c r="F6437" s="418">
        <v>44244</v>
      </c>
      <c r="G6437" s="417" t="s">
        <v>2286</v>
      </c>
      <c r="I6437" s="379">
        <f t="shared" ca="1" si="375"/>
        <v>-327</v>
      </c>
      <c r="J6437" s="379">
        <f t="shared" ca="1" si="376"/>
        <v>-227</v>
      </c>
      <c r="K6437" s="391" t="str">
        <f t="shared" ca="1" si="377"/>
        <v>113000</v>
      </c>
      <c r="L6437" s="379"/>
      <c r="O6437" s="379"/>
    </row>
    <row r="6438" spans="1:15">
      <c r="A6438" s="417" t="s">
        <v>2155</v>
      </c>
      <c r="B6438" s="417" t="s">
        <v>4263</v>
      </c>
      <c r="C6438" s="417" t="s">
        <v>2281</v>
      </c>
      <c r="D6438" s="417" t="s">
        <v>4234</v>
      </c>
      <c r="E6438" s="391">
        <v>11300</v>
      </c>
      <c r="F6438" s="418">
        <v>44244</v>
      </c>
      <c r="G6438" s="417" t="s">
        <v>2286</v>
      </c>
      <c r="I6438" s="379">
        <f t="shared" ca="1" si="375"/>
        <v>-327</v>
      </c>
      <c r="J6438" s="379">
        <f t="shared" ca="1" si="376"/>
        <v>-227</v>
      </c>
      <c r="K6438" s="391" t="str">
        <f t="shared" ca="1" si="377"/>
        <v>114000</v>
      </c>
      <c r="L6438" s="379"/>
      <c r="O6438" s="379"/>
    </row>
    <row r="6439" spans="1:15">
      <c r="A6439" s="417" t="s">
        <v>2155</v>
      </c>
      <c r="B6439" s="417" t="s">
        <v>7011</v>
      </c>
      <c r="C6439" s="417" t="s">
        <v>2281</v>
      </c>
      <c r="D6439" s="417" t="s">
        <v>4236</v>
      </c>
      <c r="E6439" s="391">
        <v>11125</v>
      </c>
      <c r="F6439" s="418">
        <v>44244</v>
      </c>
      <c r="G6439" s="417" t="s">
        <v>2286</v>
      </c>
      <c r="I6439" s="379">
        <f t="shared" ca="1" si="375"/>
        <v>-327</v>
      </c>
      <c r="J6439" s="379">
        <f t="shared" ca="1" si="376"/>
        <v>-227</v>
      </c>
      <c r="K6439" s="391" t="str">
        <f t="shared" ca="1" si="377"/>
        <v>115000</v>
      </c>
      <c r="L6439" s="379"/>
      <c r="O6439" s="379"/>
    </row>
    <row r="6440" spans="1:15">
      <c r="A6440" s="417" t="s">
        <v>2155</v>
      </c>
      <c r="B6440" s="417" t="s">
        <v>8282</v>
      </c>
      <c r="C6440" s="417" t="s">
        <v>2281</v>
      </c>
      <c r="D6440" s="417" t="s">
        <v>4238</v>
      </c>
      <c r="E6440" s="391">
        <v>8900</v>
      </c>
      <c r="F6440" s="418">
        <v>44244</v>
      </c>
      <c r="G6440" s="417" t="s">
        <v>2286</v>
      </c>
      <c r="I6440" s="379">
        <f t="shared" ca="1" si="375"/>
        <v>-327</v>
      </c>
      <c r="J6440" s="379">
        <f t="shared" ca="1" si="376"/>
        <v>-227</v>
      </c>
      <c r="K6440" s="391" t="str">
        <f t="shared" ca="1" si="377"/>
        <v>116000</v>
      </c>
      <c r="L6440" s="379"/>
      <c r="O6440" s="379"/>
    </row>
    <row r="6441" spans="1:15">
      <c r="A6441" s="417" t="s">
        <v>2155</v>
      </c>
      <c r="B6441" s="417" t="s">
        <v>4264</v>
      </c>
      <c r="C6441" s="417" t="s">
        <v>2281</v>
      </c>
      <c r="D6441" s="417" t="s">
        <v>4240</v>
      </c>
      <c r="E6441" s="391">
        <v>9150</v>
      </c>
      <c r="F6441" s="418">
        <v>44244</v>
      </c>
      <c r="G6441" s="417" t="s">
        <v>2286</v>
      </c>
      <c r="I6441" s="379">
        <f t="shared" ca="1" si="375"/>
        <v>-327</v>
      </c>
      <c r="J6441" s="379">
        <f t="shared" ca="1" si="376"/>
        <v>-227</v>
      </c>
      <c r="K6441" s="391" t="str">
        <f t="shared" ca="1" si="377"/>
        <v>117000</v>
      </c>
      <c r="L6441" s="379"/>
      <c r="O6441" s="379"/>
    </row>
    <row r="6442" spans="1:15">
      <c r="A6442" s="417" t="s">
        <v>2155</v>
      </c>
      <c r="B6442" s="417" t="s">
        <v>8283</v>
      </c>
      <c r="C6442" s="417" t="s">
        <v>2281</v>
      </c>
      <c r="D6442" s="417" t="s">
        <v>4242</v>
      </c>
      <c r="E6442" s="391">
        <v>7196</v>
      </c>
      <c r="F6442" s="418">
        <v>44244</v>
      </c>
      <c r="G6442" s="417" t="s">
        <v>2286</v>
      </c>
      <c r="I6442" s="379">
        <f t="shared" ca="1" si="375"/>
        <v>-327</v>
      </c>
      <c r="J6442" s="379">
        <f t="shared" ca="1" si="376"/>
        <v>-227</v>
      </c>
      <c r="K6442" s="391" t="str">
        <f t="shared" ca="1" si="377"/>
        <v>118000</v>
      </c>
      <c r="L6442" s="379"/>
      <c r="O6442" s="379"/>
    </row>
    <row r="6443" spans="1:15">
      <c r="A6443" s="417" t="s">
        <v>2155</v>
      </c>
      <c r="B6443" s="417" t="s">
        <v>4265</v>
      </c>
      <c r="C6443" s="417" t="s">
        <v>2281</v>
      </c>
      <c r="D6443" s="417" t="s">
        <v>4246</v>
      </c>
      <c r="E6443" s="391">
        <v>7030</v>
      </c>
      <c r="F6443" s="418">
        <v>44244</v>
      </c>
      <c r="G6443" s="417" t="s">
        <v>2286</v>
      </c>
      <c r="I6443" s="379">
        <f t="shared" ca="1" si="375"/>
        <v>-327</v>
      </c>
      <c r="J6443" s="379">
        <f t="shared" ca="1" si="376"/>
        <v>-227</v>
      </c>
      <c r="K6443" s="391" t="str">
        <f t="shared" ca="1" si="377"/>
        <v>120000</v>
      </c>
      <c r="L6443" s="379"/>
      <c r="O6443" s="379"/>
    </row>
    <row r="6444" spans="1:15">
      <c r="A6444" s="417" t="s">
        <v>2155</v>
      </c>
      <c r="B6444" s="417" t="s">
        <v>12434</v>
      </c>
      <c r="C6444" s="417" t="s">
        <v>2281</v>
      </c>
      <c r="D6444" s="417" t="s">
        <v>4354</v>
      </c>
      <c r="E6444" s="391">
        <v>5768</v>
      </c>
      <c r="F6444" s="418">
        <v>44244</v>
      </c>
      <c r="G6444" s="417" t="s">
        <v>2286</v>
      </c>
      <c r="I6444" s="379">
        <f t="shared" ca="1" si="375"/>
        <v>-327</v>
      </c>
      <c r="J6444" s="379">
        <f t="shared" ca="1" si="376"/>
        <v>-227</v>
      </c>
      <c r="K6444" s="391" t="str">
        <f t="shared" ca="1" si="377"/>
        <v>121000</v>
      </c>
      <c r="L6444" s="379"/>
      <c r="O6444" s="379"/>
    </row>
    <row r="6445" spans="1:15">
      <c r="A6445" s="417" t="s">
        <v>2155</v>
      </c>
      <c r="B6445" s="417" t="s">
        <v>4266</v>
      </c>
      <c r="C6445" s="417" t="s">
        <v>2281</v>
      </c>
      <c r="D6445" s="417" t="s">
        <v>4267</v>
      </c>
      <c r="E6445" s="391">
        <v>5430</v>
      </c>
      <c r="F6445" s="418">
        <v>44244</v>
      </c>
      <c r="G6445" s="417" t="s">
        <v>2286</v>
      </c>
      <c r="I6445" s="379">
        <f t="shared" ca="1" si="375"/>
        <v>-327</v>
      </c>
      <c r="J6445" s="379">
        <f t="shared" ca="1" si="376"/>
        <v>-227</v>
      </c>
      <c r="K6445" s="391" t="str">
        <f t="shared" ca="1" si="377"/>
        <v>122000</v>
      </c>
      <c r="L6445" s="379"/>
      <c r="O6445" s="379"/>
    </row>
    <row r="6446" spans="1:15">
      <c r="A6446" s="417" t="s">
        <v>2155</v>
      </c>
      <c r="B6446" s="417" t="s">
        <v>12435</v>
      </c>
      <c r="C6446" s="417" t="s">
        <v>2281</v>
      </c>
      <c r="D6446" s="417" t="s">
        <v>4299</v>
      </c>
      <c r="E6446" s="391">
        <v>4233</v>
      </c>
      <c r="F6446" s="418">
        <v>44244</v>
      </c>
      <c r="G6446" s="417" t="s">
        <v>2286</v>
      </c>
      <c r="I6446" s="379">
        <f t="shared" ca="1" si="375"/>
        <v>-327</v>
      </c>
      <c r="J6446" s="379">
        <f t="shared" ca="1" si="376"/>
        <v>-227</v>
      </c>
      <c r="K6446" s="391" t="str">
        <f t="shared" ca="1" si="377"/>
        <v>123000</v>
      </c>
      <c r="L6446" s="379"/>
      <c r="O6446" s="379"/>
    </row>
    <row r="6447" spans="1:15">
      <c r="A6447" s="417" t="s">
        <v>2155</v>
      </c>
      <c r="B6447" s="417" t="s">
        <v>12436</v>
      </c>
      <c r="C6447" s="417" t="s">
        <v>2281</v>
      </c>
      <c r="D6447" s="417" t="s">
        <v>12423</v>
      </c>
      <c r="E6447" s="391">
        <v>3345</v>
      </c>
      <c r="F6447" s="418">
        <v>44244</v>
      </c>
      <c r="G6447" s="417" t="s">
        <v>2286</v>
      </c>
      <c r="I6447" s="379">
        <f t="shared" ca="1" si="375"/>
        <v>-327</v>
      </c>
      <c r="J6447" s="379">
        <f t="shared" ca="1" si="376"/>
        <v>-227</v>
      </c>
      <c r="K6447" s="391" t="str">
        <f t="shared" ca="1" si="377"/>
        <v>124000</v>
      </c>
      <c r="L6447" s="379"/>
      <c r="O6447" s="379"/>
    </row>
    <row r="6448" spans="1:15">
      <c r="A6448" s="417" t="s">
        <v>2155</v>
      </c>
      <c r="B6448" s="417" t="s">
        <v>12437</v>
      </c>
      <c r="C6448" s="417" t="s">
        <v>2281</v>
      </c>
      <c r="D6448" s="417" t="s">
        <v>4360</v>
      </c>
      <c r="E6448" s="391">
        <v>2900</v>
      </c>
      <c r="F6448" s="418">
        <v>44244</v>
      </c>
      <c r="G6448" s="417" t="s">
        <v>2286</v>
      </c>
      <c r="I6448" s="379">
        <f t="shared" ca="1" si="375"/>
        <v>-327</v>
      </c>
      <c r="J6448" s="379">
        <f t="shared" ca="1" si="376"/>
        <v>-227</v>
      </c>
      <c r="K6448" s="391" t="str">
        <f t="shared" ca="1" si="377"/>
        <v>125000</v>
      </c>
      <c r="L6448" s="379"/>
      <c r="O6448" s="379"/>
    </row>
    <row r="6449" spans="1:15">
      <c r="A6449" s="417" t="s">
        <v>2155</v>
      </c>
      <c r="B6449" s="417" t="s">
        <v>12438</v>
      </c>
      <c r="C6449" s="417" t="s">
        <v>2281</v>
      </c>
      <c r="D6449" s="417" t="s">
        <v>4301</v>
      </c>
      <c r="E6449" s="391">
        <v>2600</v>
      </c>
      <c r="F6449" s="418">
        <v>44244</v>
      </c>
      <c r="G6449" s="417" t="s">
        <v>2286</v>
      </c>
      <c r="I6449" s="379">
        <f t="shared" ca="1" si="375"/>
        <v>-327</v>
      </c>
      <c r="J6449" s="379">
        <f t="shared" ca="1" si="376"/>
        <v>-227</v>
      </c>
      <c r="K6449" s="391" t="str">
        <f t="shared" ca="1" si="377"/>
        <v>126000</v>
      </c>
      <c r="L6449" s="379"/>
      <c r="O6449" s="379"/>
    </row>
    <row r="6450" spans="1:15">
      <c r="A6450" s="417" t="s">
        <v>2155</v>
      </c>
      <c r="B6450" s="417" t="s">
        <v>4268</v>
      </c>
      <c r="C6450" s="417" t="s">
        <v>2281</v>
      </c>
      <c r="D6450" s="417" t="s">
        <v>4269</v>
      </c>
      <c r="E6450" s="391">
        <v>2450</v>
      </c>
      <c r="F6450" s="418">
        <v>44244</v>
      </c>
      <c r="G6450" s="417" t="s">
        <v>2286</v>
      </c>
      <c r="I6450" s="379">
        <f t="shared" ca="1" si="375"/>
        <v>-327</v>
      </c>
      <c r="J6450" s="379">
        <f t="shared" ca="1" si="376"/>
        <v>-227</v>
      </c>
      <c r="K6450" s="391" t="str">
        <f t="shared" ca="1" si="377"/>
        <v>127000</v>
      </c>
      <c r="L6450" s="379"/>
      <c r="O6450" s="379"/>
    </row>
    <row r="6451" spans="1:15">
      <c r="A6451" s="417" t="s">
        <v>2155</v>
      </c>
      <c r="B6451" s="417" t="s">
        <v>12439</v>
      </c>
      <c r="C6451" s="417" t="s">
        <v>2281</v>
      </c>
      <c r="D6451" s="417" t="s">
        <v>4359</v>
      </c>
      <c r="E6451" s="391">
        <v>2605</v>
      </c>
      <c r="F6451" s="418">
        <v>44244</v>
      </c>
      <c r="G6451" s="417" t="s">
        <v>2286</v>
      </c>
      <c r="I6451" s="379">
        <f t="shared" ca="1" si="375"/>
        <v>-327</v>
      </c>
      <c r="J6451" s="379">
        <f t="shared" ca="1" si="376"/>
        <v>-227</v>
      </c>
      <c r="K6451" s="391" t="str">
        <f t="shared" ca="1" si="377"/>
        <v>128000</v>
      </c>
      <c r="L6451" s="379"/>
      <c r="O6451" s="379"/>
    </row>
    <row r="6452" spans="1:15">
      <c r="A6452" s="417" t="s">
        <v>2155</v>
      </c>
      <c r="B6452" s="417" t="s">
        <v>12440</v>
      </c>
      <c r="C6452" s="417" t="s">
        <v>2281</v>
      </c>
      <c r="D6452" s="417" t="s">
        <v>4304</v>
      </c>
      <c r="E6452" s="391">
        <v>2101</v>
      </c>
      <c r="F6452" s="418">
        <v>44244</v>
      </c>
      <c r="G6452" s="417" t="s">
        <v>2286</v>
      </c>
      <c r="I6452" s="379">
        <f t="shared" ca="1" si="375"/>
        <v>-327</v>
      </c>
      <c r="J6452" s="379">
        <f t="shared" ca="1" si="376"/>
        <v>-227</v>
      </c>
      <c r="K6452" s="391" t="str">
        <f t="shared" ca="1" si="377"/>
        <v>129000</v>
      </c>
      <c r="L6452" s="379"/>
      <c r="O6452" s="379"/>
    </row>
    <row r="6453" spans="1:15">
      <c r="A6453" s="417" t="s">
        <v>2155</v>
      </c>
      <c r="B6453" s="417" t="s">
        <v>12441</v>
      </c>
      <c r="C6453" s="417" t="s">
        <v>2281</v>
      </c>
      <c r="D6453" s="417" t="s">
        <v>4355</v>
      </c>
      <c r="E6453" s="391">
        <v>1350</v>
      </c>
      <c r="F6453" s="418">
        <v>44244</v>
      </c>
      <c r="G6453" s="417" t="s">
        <v>2286</v>
      </c>
      <c r="I6453" s="379">
        <f t="shared" ca="1" si="375"/>
        <v>-327</v>
      </c>
      <c r="J6453" s="379">
        <f t="shared" ca="1" si="376"/>
        <v>-227</v>
      </c>
      <c r="K6453" s="391" t="str">
        <f t="shared" ca="1" si="377"/>
        <v>130000</v>
      </c>
      <c r="L6453" s="379"/>
      <c r="O6453" s="379"/>
    </row>
    <row r="6454" spans="1:15">
      <c r="A6454" s="417" t="s">
        <v>2155</v>
      </c>
      <c r="B6454" s="417" t="s">
        <v>17247</v>
      </c>
      <c r="C6454" s="417" t="s">
        <v>2281</v>
      </c>
      <c r="D6454" s="417" t="s">
        <v>17248</v>
      </c>
      <c r="E6454" s="391">
        <v>1411</v>
      </c>
      <c r="F6454" s="418">
        <v>44244</v>
      </c>
      <c r="G6454" s="417" t="s">
        <v>2286</v>
      </c>
      <c r="I6454" s="379">
        <f t="shared" ca="1" si="375"/>
        <v>-327</v>
      </c>
      <c r="J6454" s="379">
        <f t="shared" ca="1" si="376"/>
        <v>-227</v>
      </c>
      <c r="K6454" s="391" t="str">
        <f t="shared" ca="1" si="377"/>
        <v>131000</v>
      </c>
      <c r="L6454" s="379"/>
      <c r="O6454" s="379"/>
    </row>
    <row r="6455" spans="1:15">
      <c r="A6455" s="417" t="s">
        <v>2155</v>
      </c>
      <c r="B6455" s="417" t="s">
        <v>12442</v>
      </c>
      <c r="C6455" s="417" t="s">
        <v>2281</v>
      </c>
      <c r="D6455" s="417" t="s">
        <v>12443</v>
      </c>
      <c r="E6455" s="391">
        <v>820</v>
      </c>
      <c r="F6455" s="418">
        <v>44244</v>
      </c>
      <c r="G6455" s="417" t="s">
        <v>2286</v>
      </c>
      <c r="I6455" s="379">
        <f t="shared" ca="1" si="375"/>
        <v>-327</v>
      </c>
      <c r="J6455" s="379">
        <f t="shared" ca="1" si="376"/>
        <v>-227</v>
      </c>
      <c r="K6455" s="391" t="str">
        <f t="shared" ca="1" si="377"/>
        <v>132000</v>
      </c>
      <c r="L6455" s="379"/>
      <c r="O6455" s="379"/>
    </row>
    <row r="6456" spans="1:15">
      <c r="A6456" s="417" t="s">
        <v>2155</v>
      </c>
      <c r="B6456" s="417" t="s">
        <v>18487</v>
      </c>
      <c r="C6456" s="417" t="s">
        <v>2281</v>
      </c>
      <c r="D6456" s="417" t="s">
        <v>18488</v>
      </c>
      <c r="E6456" s="391">
        <v>905</v>
      </c>
      <c r="F6456" s="418">
        <v>44244</v>
      </c>
      <c r="G6456" s="417" t="s">
        <v>2286</v>
      </c>
      <c r="I6456" s="379">
        <f t="shared" ca="1" si="375"/>
        <v>-327</v>
      </c>
      <c r="J6456" s="379">
        <f t="shared" ca="1" si="376"/>
        <v>-227</v>
      </c>
      <c r="K6456" s="391" t="str">
        <f t="shared" ca="1" si="377"/>
        <v>133000</v>
      </c>
      <c r="L6456" s="379"/>
      <c r="O6456" s="379"/>
    </row>
    <row r="6457" spans="1:15">
      <c r="A6457" s="417" t="s">
        <v>2155</v>
      </c>
      <c r="B6457" s="417" t="s">
        <v>18489</v>
      </c>
      <c r="C6457" s="417" t="s">
        <v>2281</v>
      </c>
      <c r="D6457" s="417" t="s">
        <v>12495</v>
      </c>
      <c r="E6457" s="391">
        <v>651</v>
      </c>
      <c r="F6457" s="418">
        <v>44244</v>
      </c>
      <c r="G6457" s="417" t="s">
        <v>2286</v>
      </c>
      <c r="I6457" s="379">
        <f t="shared" ca="1" si="375"/>
        <v>-327</v>
      </c>
      <c r="J6457" s="379">
        <f t="shared" ca="1" si="376"/>
        <v>-227</v>
      </c>
      <c r="K6457" s="391" t="str">
        <f t="shared" ca="1" si="377"/>
        <v>134000</v>
      </c>
      <c r="L6457" s="379"/>
      <c r="O6457" s="379"/>
    </row>
    <row r="6458" spans="1:15">
      <c r="A6458" s="417" t="s">
        <v>2155</v>
      </c>
      <c r="B6458" s="417" t="s">
        <v>12444</v>
      </c>
      <c r="C6458" s="417" t="s">
        <v>2281</v>
      </c>
      <c r="D6458" s="417" t="s">
        <v>4356</v>
      </c>
      <c r="E6458" s="391">
        <v>470</v>
      </c>
      <c r="F6458" s="418">
        <v>44244</v>
      </c>
      <c r="G6458" s="417" t="s">
        <v>2286</v>
      </c>
      <c r="I6458" s="379">
        <f t="shared" ca="1" si="375"/>
        <v>-327</v>
      </c>
      <c r="J6458" s="379">
        <f t="shared" ca="1" si="376"/>
        <v>-227</v>
      </c>
      <c r="K6458" s="391" t="str">
        <f t="shared" ca="1" si="377"/>
        <v>135000</v>
      </c>
      <c r="L6458" s="379"/>
      <c r="O6458" s="379"/>
    </row>
    <row r="6459" spans="1:15">
      <c r="A6459" s="417" t="s">
        <v>2155</v>
      </c>
      <c r="B6459" s="417" t="s">
        <v>12445</v>
      </c>
      <c r="C6459" s="417" t="s">
        <v>2281</v>
      </c>
      <c r="D6459" s="417" t="s">
        <v>12446</v>
      </c>
      <c r="E6459" s="391">
        <v>617</v>
      </c>
      <c r="F6459" s="418">
        <v>44244</v>
      </c>
      <c r="G6459" s="417" t="s">
        <v>2286</v>
      </c>
      <c r="I6459" s="379">
        <f t="shared" ca="1" si="375"/>
        <v>-327</v>
      </c>
      <c r="J6459" s="379">
        <f t="shared" ca="1" si="376"/>
        <v>-227</v>
      </c>
      <c r="K6459" s="391" t="str">
        <f t="shared" ca="1" si="377"/>
        <v>136000</v>
      </c>
      <c r="L6459" s="379"/>
      <c r="O6459" s="379"/>
    </row>
    <row r="6460" spans="1:15">
      <c r="A6460" s="417" t="s">
        <v>2155</v>
      </c>
      <c r="B6460" s="417" t="s">
        <v>4270</v>
      </c>
      <c r="C6460" s="417" t="s">
        <v>2281</v>
      </c>
      <c r="D6460" s="417" t="s">
        <v>4244</v>
      </c>
      <c r="E6460" s="391">
        <v>6836</v>
      </c>
      <c r="F6460" s="418">
        <v>44244</v>
      </c>
      <c r="G6460" s="417" t="s">
        <v>2286</v>
      </c>
      <c r="I6460" s="379">
        <f t="shared" ca="1" si="375"/>
        <v>-327</v>
      </c>
      <c r="J6460" s="379">
        <f t="shared" ca="1" si="376"/>
        <v>-227</v>
      </c>
      <c r="K6460" s="391" t="str">
        <f t="shared" ca="1" si="377"/>
        <v>119000</v>
      </c>
      <c r="L6460" s="379"/>
      <c r="O6460" s="379"/>
    </row>
    <row r="6461" spans="1:15">
      <c r="A6461" s="417" t="s">
        <v>2155</v>
      </c>
      <c r="B6461" s="417" t="s">
        <v>12447</v>
      </c>
      <c r="C6461" s="417" t="s">
        <v>2281</v>
      </c>
      <c r="D6461" s="417" t="s">
        <v>12448</v>
      </c>
      <c r="E6461" s="391">
        <v>7</v>
      </c>
      <c r="F6461" s="418">
        <v>44244</v>
      </c>
      <c r="G6461" s="417" t="s">
        <v>2286</v>
      </c>
      <c r="I6461" s="379">
        <f t="shared" ca="1" si="375"/>
        <v>-327</v>
      </c>
      <c r="J6461" s="379">
        <f t="shared" ca="1" si="376"/>
        <v>-227</v>
      </c>
      <c r="K6461" s="391" t="str">
        <f t="shared" ca="1" si="377"/>
        <v>200000</v>
      </c>
      <c r="L6461" s="379"/>
      <c r="O6461" s="379"/>
    </row>
    <row r="6462" spans="1:15">
      <c r="A6462" s="417" t="s">
        <v>2155</v>
      </c>
      <c r="B6462" s="417" t="s">
        <v>12449</v>
      </c>
      <c r="C6462" s="417" t="s">
        <v>2281</v>
      </c>
      <c r="D6462" s="417" t="s">
        <v>4284</v>
      </c>
      <c r="E6462" s="391">
        <v>35300</v>
      </c>
      <c r="F6462" s="418">
        <v>44244</v>
      </c>
      <c r="G6462" s="417" t="s">
        <v>2286</v>
      </c>
      <c r="I6462" s="379">
        <f t="shared" ca="1" si="375"/>
        <v>-327</v>
      </c>
      <c r="J6462" s="379">
        <f t="shared" ca="1" si="376"/>
        <v>-227</v>
      </c>
      <c r="K6462" s="391" t="str">
        <f t="shared" ca="1" si="377"/>
        <v>80.000</v>
      </c>
      <c r="L6462" s="379"/>
      <c r="O6462" s="379"/>
    </row>
    <row r="6463" spans="1:15">
      <c r="A6463" s="417" t="s">
        <v>2155</v>
      </c>
      <c r="B6463" s="417" t="s">
        <v>4271</v>
      </c>
      <c r="C6463" s="417" t="s">
        <v>2281</v>
      </c>
      <c r="D6463" s="417" t="s">
        <v>4272</v>
      </c>
      <c r="E6463" s="391">
        <v>12055</v>
      </c>
      <c r="F6463" s="418">
        <v>44244</v>
      </c>
      <c r="G6463" s="417" t="s">
        <v>2286</v>
      </c>
      <c r="I6463" s="379">
        <f t="shared" ca="1" si="375"/>
        <v>-327</v>
      </c>
      <c r="J6463" s="379">
        <f t="shared" ca="1" si="376"/>
        <v>-227</v>
      </c>
      <c r="K6463" s="391" t="str">
        <f t="shared" ca="1" si="377"/>
        <v>86.000</v>
      </c>
      <c r="L6463" s="379"/>
      <c r="O6463" s="379"/>
    </row>
    <row r="6464" spans="1:15">
      <c r="A6464" s="417" t="s">
        <v>2155</v>
      </c>
      <c r="B6464" s="417" t="s">
        <v>8284</v>
      </c>
      <c r="C6464" s="417" t="s">
        <v>2281</v>
      </c>
      <c r="D6464" s="417" t="s">
        <v>4347</v>
      </c>
      <c r="E6464" s="391">
        <v>8338</v>
      </c>
      <c r="F6464" s="418">
        <v>44244</v>
      </c>
      <c r="G6464" s="417" t="s">
        <v>2286</v>
      </c>
      <c r="I6464" s="379">
        <f t="shared" ca="1" si="375"/>
        <v>-327</v>
      </c>
      <c r="J6464" s="379">
        <f t="shared" ca="1" si="376"/>
        <v>-227</v>
      </c>
      <c r="K6464" s="391" t="str">
        <f t="shared" ca="1" si="377"/>
        <v>92.000</v>
      </c>
      <c r="L6464" s="379"/>
      <c r="O6464" s="379"/>
    </row>
    <row r="6465" spans="1:15">
      <c r="A6465" s="417" t="s">
        <v>2155</v>
      </c>
      <c r="B6465" s="417" t="s">
        <v>4273</v>
      </c>
      <c r="C6465" s="417" t="s">
        <v>2281</v>
      </c>
      <c r="D6465" s="417" t="s">
        <v>4274</v>
      </c>
      <c r="E6465" s="391">
        <v>6430</v>
      </c>
      <c r="F6465" s="418">
        <v>44244</v>
      </c>
      <c r="G6465" s="417" t="s">
        <v>2286</v>
      </c>
      <c r="I6465" s="379">
        <f t="shared" ca="1" si="375"/>
        <v>-327</v>
      </c>
      <c r="J6465" s="379">
        <f t="shared" ca="1" si="376"/>
        <v>-227</v>
      </c>
      <c r="K6465" s="391" t="str">
        <f t="shared" ca="1" si="377"/>
        <v>96.000</v>
      </c>
      <c r="L6465" s="379"/>
      <c r="O6465" s="379"/>
    </row>
    <row r="6466" spans="1:15">
      <c r="A6466" s="417" t="s">
        <v>2155</v>
      </c>
      <c r="B6466" s="417" t="s">
        <v>4275</v>
      </c>
      <c r="C6466" s="417" t="s">
        <v>2281</v>
      </c>
      <c r="D6466" s="417" t="s">
        <v>4276</v>
      </c>
      <c r="E6466" s="391">
        <v>9222</v>
      </c>
      <c r="F6466" s="418">
        <v>44244</v>
      </c>
      <c r="G6466" s="417" t="s">
        <v>2286</v>
      </c>
      <c r="I6466" s="379">
        <f t="shared" ca="1" si="375"/>
        <v>-327</v>
      </c>
      <c r="J6466" s="379">
        <f t="shared" ca="1" si="376"/>
        <v>-227</v>
      </c>
      <c r="K6466" s="391" t="str">
        <f t="shared" ca="1" si="377"/>
        <v>97.000</v>
      </c>
      <c r="L6466" s="379"/>
      <c r="O6466" s="379"/>
    </row>
    <row r="6467" spans="1:15">
      <c r="A6467" s="417" t="s">
        <v>2155</v>
      </c>
      <c r="B6467" s="417" t="s">
        <v>4277</v>
      </c>
      <c r="C6467" s="417" t="s">
        <v>2281</v>
      </c>
      <c r="D6467" s="417" t="s">
        <v>4278</v>
      </c>
      <c r="E6467" s="391">
        <v>11450</v>
      </c>
      <c r="F6467" s="418">
        <v>44244</v>
      </c>
      <c r="G6467" s="417" t="s">
        <v>2286</v>
      </c>
      <c r="I6467" s="379">
        <f t="shared" ca="1" si="375"/>
        <v>-327</v>
      </c>
      <c r="J6467" s="379">
        <f t="shared" ca="1" si="376"/>
        <v>-227</v>
      </c>
      <c r="K6467" s="391" t="str">
        <f t="shared" ca="1" si="377"/>
        <v>98.000</v>
      </c>
      <c r="L6467" s="379"/>
      <c r="O6467" s="379"/>
    </row>
    <row r="6468" spans="1:15">
      <c r="A6468" s="417" t="s">
        <v>2155</v>
      </c>
      <c r="B6468" s="417" t="s">
        <v>4279</v>
      </c>
      <c r="C6468" s="417" t="s">
        <v>2281</v>
      </c>
      <c r="D6468" s="417" t="s">
        <v>4280</v>
      </c>
      <c r="E6468" s="391">
        <v>6316</v>
      </c>
      <c r="F6468" s="418">
        <v>44244</v>
      </c>
      <c r="G6468" s="417" t="s">
        <v>2286</v>
      </c>
      <c r="I6468" s="379">
        <f t="shared" ca="1" si="375"/>
        <v>-327</v>
      </c>
      <c r="J6468" s="379">
        <f t="shared" ca="1" si="376"/>
        <v>-227</v>
      </c>
      <c r="K6468" s="391" t="str">
        <f t="shared" ca="1" si="377"/>
        <v>99.000</v>
      </c>
      <c r="L6468" s="379"/>
      <c r="O6468" s="379"/>
    </row>
    <row r="6469" spans="1:15">
      <c r="A6469" s="417" t="s">
        <v>2155</v>
      </c>
      <c r="B6469" s="417" t="s">
        <v>12450</v>
      </c>
      <c r="C6469" s="417" t="s">
        <v>2281</v>
      </c>
      <c r="D6469" s="417" t="s">
        <v>4210</v>
      </c>
      <c r="E6469" s="391">
        <v>200</v>
      </c>
      <c r="F6469" s="418">
        <v>44272</v>
      </c>
      <c r="G6469" s="417" t="s">
        <v>2286</v>
      </c>
      <c r="I6469" s="379">
        <f t="shared" ca="1" si="375"/>
        <v>-299</v>
      </c>
      <c r="J6469" s="379">
        <f t="shared" ca="1" si="376"/>
        <v>-208</v>
      </c>
      <c r="K6469" s="391" t="str">
        <f t="shared" ca="1" si="377"/>
        <v>100000</v>
      </c>
      <c r="L6469" s="379"/>
      <c r="O6469" s="379"/>
    </row>
    <row r="6470" spans="1:15">
      <c r="A6470" s="417" t="s">
        <v>2155</v>
      </c>
      <c r="B6470" s="417" t="s">
        <v>12451</v>
      </c>
      <c r="C6470" s="417" t="s">
        <v>2281</v>
      </c>
      <c r="D6470" s="417" t="s">
        <v>4216</v>
      </c>
      <c r="E6470" s="391">
        <v>209</v>
      </c>
      <c r="F6470" s="418">
        <v>44272</v>
      </c>
      <c r="G6470" s="417" t="s">
        <v>2286</v>
      </c>
      <c r="I6470" s="379">
        <f t="shared" ca="1" si="375"/>
        <v>-299</v>
      </c>
      <c r="J6470" s="379">
        <f t="shared" ca="1" si="376"/>
        <v>-208</v>
      </c>
      <c r="K6470" s="391" t="str">
        <f t="shared" ca="1" si="377"/>
        <v>105000</v>
      </c>
      <c r="L6470" s="379"/>
      <c r="O6470" s="379"/>
    </row>
    <row r="6471" spans="1:15">
      <c r="A6471" s="417" t="s">
        <v>2155</v>
      </c>
      <c r="B6471" s="417" t="s">
        <v>12452</v>
      </c>
      <c r="C6471" s="417" t="s">
        <v>2281</v>
      </c>
      <c r="D6471" s="417" t="s">
        <v>4212</v>
      </c>
      <c r="E6471" s="391">
        <v>10</v>
      </c>
      <c r="F6471" s="418">
        <v>44272</v>
      </c>
      <c r="G6471" s="417" t="s">
        <v>2286</v>
      </c>
      <c r="I6471" s="379">
        <f t="shared" ca="1" si="375"/>
        <v>-299</v>
      </c>
      <c r="J6471" s="379">
        <f t="shared" ca="1" si="376"/>
        <v>-208</v>
      </c>
      <c r="K6471" s="391" t="str">
        <f t="shared" ca="1" si="377"/>
        <v>102000</v>
      </c>
      <c r="L6471" s="379"/>
      <c r="O6471" s="379"/>
    </row>
    <row r="6472" spans="1:15">
      <c r="A6472" s="417" t="s">
        <v>2155</v>
      </c>
      <c r="B6472" s="417" t="s">
        <v>8285</v>
      </c>
      <c r="C6472" s="417" t="s">
        <v>2281</v>
      </c>
      <c r="D6472" s="417" t="s">
        <v>4214</v>
      </c>
      <c r="E6472" s="391">
        <v>7475</v>
      </c>
      <c r="F6472" s="418">
        <v>44272</v>
      </c>
      <c r="G6472" s="417" t="s">
        <v>2286</v>
      </c>
      <c r="I6472" s="379">
        <f t="shared" ca="1" si="375"/>
        <v>-299</v>
      </c>
      <c r="J6472" s="379">
        <f t="shared" ca="1" si="376"/>
        <v>-208</v>
      </c>
      <c r="K6472" s="391" t="str">
        <f t="shared" ca="1" si="377"/>
        <v>104000</v>
      </c>
      <c r="L6472" s="379"/>
      <c r="O6472" s="379"/>
    </row>
    <row r="6473" spans="1:15">
      <c r="A6473" s="417" t="s">
        <v>2155</v>
      </c>
      <c r="B6473" s="417" t="s">
        <v>12453</v>
      </c>
      <c r="C6473" s="417" t="s">
        <v>2281</v>
      </c>
      <c r="D6473" s="417" t="s">
        <v>4220</v>
      </c>
      <c r="E6473" s="391">
        <v>50</v>
      </c>
      <c r="F6473" s="418">
        <v>44272</v>
      </c>
      <c r="G6473" s="417" t="s">
        <v>2286</v>
      </c>
      <c r="I6473" s="379">
        <f t="shared" ca="1" si="375"/>
        <v>-299</v>
      </c>
      <c r="J6473" s="379">
        <f t="shared" ca="1" si="376"/>
        <v>-208</v>
      </c>
      <c r="K6473" s="391" t="str">
        <f t="shared" ca="1" si="377"/>
        <v>107000</v>
      </c>
      <c r="L6473" s="379"/>
      <c r="O6473" s="379"/>
    </row>
    <row r="6474" spans="1:15">
      <c r="A6474" s="417" t="s">
        <v>2155</v>
      </c>
      <c r="B6474" s="417" t="s">
        <v>12454</v>
      </c>
      <c r="C6474" s="417" t="s">
        <v>2281</v>
      </c>
      <c r="D6474" s="417" t="s">
        <v>4218</v>
      </c>
      <c r="E6474" s="391">
        <v>100</v>
      </c>
      <c r="F6474" s="418">
        <v>44272</v>
      </c>
      <c r="G6474" s="417" t="s">
        <v>2286</v>
      </c>
      <c r="I6474" s="379">
        <f t="shared" ref="I6474:I6537" ca="1" si="378">IF(F6474&lt;&gt;"",F6474-$I$199,"")</f>
        <v>-299</v>
      </c>
      <c r="J6474" s="379">
        <f t="shared" ref="J6474:J6537" ca="1" si="379">IF(I6474&lt;&gt;"",NETWORKDAYS($I$199,F6474-1,$N$201:$N$224),"")</f>
        <v>-208</v>
      </c>
      <c r="K6474" s="391" t="str">
        <f t="shared" ref="K6474:K6537" ca="1" si="380">IF(I6474&lt;&gt;"",RIGHT(D6474,LEN(D6474)-FIND(" ",D6474)),"")</f>
        <v>106000</v>
      </c>
      <c r="L6474" s="379"/>
      <c r="O6474" s="379"/>
    </row>
    <row r="6475" spans="1:15">
      <c r="A6475" s="417" t="s">
        <v>2155</v>
      </c>
      <c r="B6475" s="417" t="s">
        <v>4281</v>
      </c>
      <c r="C6475" s="417" t="s">
        <v>2281</v>
      </c>
      <c r="D6475" s="417" t="s">
        <v>4222</v>
      </c>
      <c r="E6475" s="391">
        <v>6346</v>
      </c>
      <c r="F6475" s="418">
        <v>44272</v>
      </c>
      <c r="G6475" s="417" t="s">
        <v>2286</v>
      </c>
      <c r="I6475" s="379">
        <f t="shared" ca="1" si="378"/>
        <v>-299</v>
      </c>
      <c r="J6475" s="379">
        <f t="shared" ca="1" si="379"/>
        <v>-208</v>
      </c>
      <c r="K6475" s="391" t="str">
        <f t="shared" ca="1" si="380"/>
        <v>108000</v>
      </c>
      <c r="L6475" s="379"/>
      <c r="O6475" s="379"/>
    </row>
    <row r="6476" spans="1:15">
      <c r="A6476" s="417" t="s">
        <v>2155</v>
      </c>
      <c r="B6476" s="417" t="s">
        <v>12455</v>
      </c>
      <c r="C6476" s="417" t="s">
        <v>2281</v>
      </c>
      <c r="D6476" s="417" t="s">
        <v>4224</v>
      </c>
      <c r="E6476" s="391">
        <v>430</v>
      </c>
      <c r="F6476" s="418">
        <v>44272</v>
      </c>
      <c r="G6476" s="417" t="s">
        <v>2286</v>
      </c>
      <c r="I6476" s="379">
        <f t="shared" ca="1" si="378"/>
        <v>-299</v>
      </c>
      <c r="J6476" s="379">
        <f t="shared" ca="1" si="379"/>
        <v>-208</v>
      </c>
      <c r="K6476" s="391" t="str">
        <f t="shared" ca="1" si="380"/>
        <v>109000</v>
      </c>
      <c r="L6476" s="379"/>
      <c r="O6476" s="379"/>
    </row>
    <row r="6477" spans="1:15">
      <c r="A6477" s="417" t="s">
        <v>2155</v>
      </c>
      <c r="B6477" s="417" t="s">
        <v>12456</v>
      </c>
      <c r="C6477" s="417" t="s">
        <v>2281</v>
      </c>
      <c r="D6477" s="417" t="s">
        <v>4226</v>
      </c>
      <c r="E6477" s="391">
        <v>10</v>
      </c>
      <c r="F6477" s="418">
        <v>44272</v>
      </c>
      <c r="G6477" s="417" t="s">
        <v>2286</v>
      </c>
      <c r="I6477" s="379">
        <f t="shared" ca="1" si="378"/>
        <v>-299</v>
      </c>
      <c r="J6477" s="379">
        <f t="shared" ca="1" si="379"/>
        <v>-208</v>
      </c>
      <c r="K6477" s="391" t="str">
        <f t="shared" ca="1" si="380"/>
        <v>110000</v>
      </c>
      <c r="L6477" s="379"/>
      <c r="O6477" s="379"/>
    </row>
    <row r="6478" spans="1:15">
      <c r="A6478" s="417" t="s">
        <v>2155</v>
      </c>
      <c r="B6478" s="417" t="s">
        <v>12457</v>
      </c>
      <c r="C6478" s="417" t="s">
        <v>2281</v>
      </c>
      <c r="D6478" s="417" t="s">
        <v>4228</v>
      </c>
      <c r="E6478" s="391">
        <v>10</v>
      </c>
      <c r="F6478" s="418">
        <v>44272</v>
      </c>
      <c r="G6478" s="417" t="s">
        <v>2286</v>
      </c>
      <c r="I6478" s="379">
        <f t="shared" ca="1" si="378"/>
        <v>-299</v>
      </c>
      <c r="J6478" s="379">
        <f t="shared" ca="1" si="379"/>
        <v>-208</v>
      </c>
      <c r="K6478" s="391" t="str">
        <f t="shared" ca="1" si="380"/>
        <v>111000</v>
      </c>
      <c r="L6478" s="379"/>
      <c r="O6478" s="379"/>
    </row>
    <row r="6479" spans="1:15">
      <c r="A6479" s="417" t="s">
        <v>2155</v>
      </c>
      <c r="B6479" s="417" t="s">
        <v>12458</v>
      </c>
      <c r="C6479" s="417" t="s">
        <v>2281</v>
      </c>
      <c r="D6479" s="417" t="s">
        <v>4230</v>
      </c>
      <c r="E6479" s="391">
        <v>13250</v>
      </c>
      <c r="F6479" s="418">
        <v>44272</v>
      </c>
      <c r="G6479" s="417" t="s">
        <v>2286</v>
      </c>
      <c r="I6479" s="379">
        <f t="shared" ca="1" si="378"/>
        <v>-299</v>
      </c>
      <c r="J6479" s="379">
        <f t="shared" ca="1" si="379"/>
        <v>-208</v>
      </c>
      <c r="K6479" s="391" t="str">
        <f t="shared" ca="1" si="380"/>
        <v>112000</v>
      </c>
      <c r="L6479" s="379"/>
      <c r="O6479" s="379"/>
    </row>
    <row r="6480" spans="1:15">
      <c r="A6480" s="417" t="s">
        <v>2155</v>
      </c>
      <c r="B6480" s="417" t="s">
        <v>12459</v>
      </c>
      <c r="C6480" s="417" t="s">
        <v>2281</v>
      </c>
      <c r="D6480" s="417" t="s">
        <v>4232</v>
      </c>
      <c r="E6480" s="391">
        <v>52</v>
      </c>
      <c r="F6480" s="418">
        <v>44272</v>
      </c>
      <c r="G6480" s="417" t="s">
        <v>2286</v>
      </c>
      <c r="I6480" s="379">
        <f t="shared" ca="1" si="378"/>
        <v>-299</v>
      </c>
      <c r="J6480" s="379">
        <f t="shared" ca="1" si="379"/>
        <v>-208</v>
      </c>
      <c r="K6480" s="391" t="str">
        <f t="shared" ca="1" si="380"/>
        <v>113000</v>
      </c>
      <c r="L6480" s="379"/>
      <c r="O6480" s="379"/>
    </row>
    <row r="6481" spans="1:15">
      <c r="A6481" s="417" t="s">
        <v>2155</v>
      </c>
      <c r="B6481" s="417" t="s">
        <v>12460</v>
      </c>
      <c r="C6481" s="417" t="s">
        <v>2281</v>
      </c>
      <c r="D6481" s="417" t="s">
        <v>4234</v>
      </c>
      <c r="E6481" s="391">
        <v>160</v>
      </c>
      <c r="F6481" s="418">
        <v>44272</v>
      </c>
      <c r="G6481" s="417" t="s">
        <v>2286</v>
      </c>
      <c r="I6481" s="379">
        <f t="shared" ca="1" si="378"/>
        <v>-299</v>
      </c>
      <c r="J6481" s="379">
        <f t="shared" ca="1" si="379"/>
        <v>-208</v>
      </c>
      <c r="K6481" s="391" t="str">
        <f t="shared" ca="1" si="380"/>
        <v>114000</v>
      </c>
      <c r="L6481" s="379"/>
      <c r="O6481" s="379"/>
    </row>
    <row r="6482" spans="1:15">
      <c r="A6482" s="417" t="s">
        <v>2155</v>
      </c>
      <c r="B6482" s="417" t="s">
        <v>12461</v>
      </c>
      <c r="C6482" s="417" t="s">
        <v>2281</v>
      </c>
      <c r="D6482" s="417" t="s">
        <v>4236</v>
      </c>
      <c r="E6482" s="391">
        <v>10</v>
      </c>
      <c r="F6482" s="418">
        <v>44272</v>
      </c>
      <c r="G6482" s="417" t="s">
        <v>2286</v>
      </c>
      <c r="I6482" s="379">
        <f t="shared" ca="1" si="378"/>
        <v>-299</v>
      </c>
      <c r="J6482" s="379">
        <f t="shared" ca="1" si="379"/>
        <v>-208</v>
      </c>
      <c r="K6482" s="391" t="str">
        <f t="shared" ca="1" si="380"/>
        <v>115000</v>
      </c>
      <c r="L6482" s="379"/>
      <c r="O6482" s="379"/>
    </row>
    <row r="6483" spans="1:15">
      <c r="A6483" s="417" t="s">
        <v>2155</v>
      </c>
      <c r="B6483" s="417" t="s">
        <v>12462</v>
      </c>
      <c r="C6483" s="417" t="s">
        <v>2281</v>
      </c>
      <c r="D6483" s="417" t="s">
        <v>4238</v>
      </c>
      <c r="E6483" s="391">
        <v>190</v>
      </c>
      <c r="F6483" s="418">
        <v>44272</v>
      </c>
      <c r="G6483" s="417" t="s">
        <v>2286</v>
      </c>
      <c r="I6483" s="379">
        <f t="shared" ca="1" si="378"/>
        <v>-299</v>
      </c>
      <c r="J6483" s="379">
        <f t="shared" ca="1" si="379"/>
        <v>-208</v>
      </c>
      <c r="K6483" s="391" t="str">
        <f t="shared" ca="1" si="380"/>
        <v>116000</v>
      </c>
      <c r="L6483" s="379"/>
      <c r="O6483" s="379"/>
    </row>
    <row r="6484" spans="1:15">
      <c r="A6484" s="417" t="s">
        <v>2155</v>
      </c>
      <c r="B6484" s="417" t="s">
        <v>12463</v>
      </c>
      <c r="C6484" s="417" t="s">
        <v>2281</v>
      </c>
      <c r="D6484" s="417" t="s">
        <v>4240</v>
      </c>
      <c r="E6484" s="391">
        <v>50</v>
      </c>
      <c r="F6484" s="418">
        <v>44272</v>
      </c>
      <c r="G6484" s="417" t="s">
        <v>2286</v>
      </c>
      <c r="I6484" s="379">
        <f t="shared" ca="1" si="378"/>
        <v>-299</v>
      </c>
      <c r="J6484" s="379">
        <f t="shared" ca="1" si="379"/>
        <v>-208</v>
      </c>
      <c r="K6484" s="391" t="str">
        <f t="shared" ca="1" si="380"/>
        <v>117000</v>
      </c>
      <c r="L6484" s="379"/>
      <c r="O6484" s="379"/>
    </row>
    <row r="6485" spans="1:15">
      <c r="A6485" s="417" t="s">
        <v>2155</v>
      </c>
      <c r="B6485" s="417" t="s">
        <v>12464</v>
      </c>
      <c r="C6485" s="417" t="s">
        <v>2281</v>
      </c>
      <c r="D6485" s="417" t="s">
        <v>4267</v>
      </c>
      <c r="E6485" s="391">
        <v>29</v>
      </c>
      <c r="F6485" s="418">
        <v>44272</v>
      </c>
      <c r="G6485" s="417" t="s">
        <v>2286</v>
      </c>
      <c r="I6485" s="379">
        <f t="shared" ca="1" si="378"/>
        <v>-299</v>
      </c>
      <c r="J6485" s="379">
        <f t="shared" ca="1" si="379"/>
        <v>-208</v>
      </c>
      <c r="K6485" s="391" t="str">
        <f t="shared" ca="1" si="380"/>
        <v>122000</v>
      </c>
      <c r="L6485" s="379"/>
      <c r="O6485" s="379"/>
    </row>
    <row r="6486" spans="1:15">
      <c r="A6486" s="417" t="s">
        <v>2155</v>
      </c>
      <c r="B6486" s="417" t="s">
        <v>12465</v>
      </c>
      <c r="C6486" s="417" t="s">
        <v>2281</v>
      </c>
      <c r="D6486" s="417" t="s">
        <v>4299</v>
      </c>
      <c r="E6486" s="391">
        <v>290</v>
      </c>
      <c r="F6486" s="418">
        <v>44272</v>
      </c>
      <c r="G6486" s="417" t="s">
        <v>2286</v>
      </c>
      <c r="I6486" s="379">
        <f t="shared" ca="1" si="378"/>
        <v>-299</v>
      </c>
      <c r="J6486" s="379">
        <f t="shared" ca="1" si="379"/>
        <v>-208</v>
      </c>
      <c r="K6486" s="391" t="str">
        <f t="shared" ca="1" si="380"/>
        <v>123000</v>
      </c>
      <c r="L6486" s="379"/>
      <c r="O6486" s="379"/>
    </row>
    <row r="6487" spans="1:15">
      <c r="A6487" s="417" t="s">
        <v>2155</v>
      </c>
      <c r="B6487" s="417" t="s">
        <v>12466</v>
      </c>
      <c r="C6487" s="417" t="s">
        <v>2281</v>
      </c>
      <c r="D6487" s="417" t="s">
        <v>12423</v>
      </c>
      <c r="E6487" s="391">
        <v>5549</v>
      </c>
      <c r="F6487" s="418">
        <v>44272</v>
      </c>
      <c r="G6487" s="417" t="s">
        <v>2286</v>
      </c>
      <c r="I6487" s="379">
        <f t="shared" ca="1" si="378"/>
        <v>-299</v>
      </c>
      <c r="J6487" s="379">
        <f t="shared" ca="1" si="379"/>
        <v>-208</v>
      </c>
      <c r="K6487" s="391" t="str">
        <f t="shared" ca="1" si="380"/>
        <v>124000</v>
      </c>
      <c r="L6487" s="379"/>
      <c r="O6487" s="379"/>
    </row>
    <row r="6488" spans="1:15">
      <c r="A6488" s="417" t="s">
        <v>2155</v>
      </c>
      <c r="B6488" s="417" t="s">
        <v>17249</v>
      </c>
      <c r="C6488" s="417" t="s">
        <v>2281</v>
      </c>
      <c r="D6488" s="417" t="s">
        <v>4360</v>
      </c>
      <c r="E6488" s="391">
        <v>30</v>
      </c>
      <c r="F6488" s="418">
        <v>44272</v>
      </c>
      <c r="G6488" s="417" t="s">
        <v>2286</v>
      </c>
      <c r="I6488" s="379">
        <f t="shared" ca="1" si="378"/>
        <v>-299</v>
      </c>
      <c r="J6488" s="379">
        <f t="shared" ca="1" si="379"/>
        <v>-208</v>
      </c>
      <c r="K6488" s="391" t="str">
        <f t="shared" ca="1" si="380"/>
        <v>125000</v>
      </c>
      <c r="L6488" s="379"/>
      <c r="O6488" s="379"/>
    </row>
    <row r="6489" spans="1:15">
      <c r="A6489" s="417" t="s">
        <v>2155</v>
      </c>
      <c r="B6489" s="417" t="s">
        <v>18490</v>
      </c>
      <c r="C6489" s="417" t="s">
        <v>2281</v>
      </c>
      <c r="D6489" s="417" t="s">
        <v>4301</v>
      </c>
      <c r="E6489" s="391">
        <v>4093</v>
      </c>
      <c r="F6489" s="418">
        <v>44272</v>
      </c>
      <c r="G6489" s="417" t="s">
        <v>2286</v>
      </c>
      <c r="I6489" s="379">
        <f t="shared" ca="1" si="378"/>
        <v>-299</v>
      </c>
      <c r="J6489" s="379">
        <f t="shared" ca="1" si="379"/>
        <v>-208</v>
      </c>
      <c r="K6489" s="391" t="str">
        <f t="shared" ca="1" si="380"/>
        <v>126000</v>
      </c>
      <c r="L6489" s="379"/>
      <c r="O6489" s="379"/>
    </row>
    <row r="6490" spans="1:15">
      <c r="A6490" s="417" t="s">
        <v>2155</v>
      </c>
      <c r="B6490" s="417" t="s">
        <v>17250</v>
      </c>
      <c r="C6490" s="417" t="s">
        <v>2281</v>
      </c>
      <c r="D6490" s="417" t="s">
        <v>4269</v>
      </c>
      <c r="E6490" s="391">
        <v>3623</v>
      </c>
      <c r="F6490" s="418">
        <v>44272</v>
      </c>
      <c r="G6490" s="417" t="s">
        <v>2286</v>
      </c>
      <c r="I6490" s="379">
        <f t="shared" ca="1" si="378"/>
        <v>-299</v>
      </c>
      <c r="J6490" s="379">
        <f t="shared" ca="1" si="379"/>
        <v>-208</v>
      </c>
      <c r="K6490" s="391" t="str">
        <f t="shared" ca="1" si="380"/>
        <v>127000</v>
      </c>
      <c r="L6490" s="379"/>
      <c r="O6490" s="379"/>
    </row>
    <row r="6491" spans="1:15">
      <c r="A6491" s="417" t="s">
        <v>2155</v>
      </c>
      <c r="B6491" s="417" t="s">
        <v>17251</v>
      </c>
      <c r="C6491" s="417" t="s">
        <v>2281</v>
      </c>
      <c r="D6491" s="417" t="s">
        <v>4359</v>
      </c>
      <c r="E6491" s="391">
        <v>3647</v>
      </c>
      <c r="F6491" s="418">
        <v>44272</v>
      </c>
      <c r="G6491" s="417" t="s">
        <v>2286</v>
      </c>
      <c r="I6491" s="379">
        <f t="shared" ca="1" si="378"/>
        <v>-299</v>
      </c>
      <c r="J6491" s="379">
        <f t="shared" ca="1" si="379"/>
        <v>-208</v>
      </c>
      <c r="K6491" s="391" t="str">
        <f t="shared" ca="1" si="380"/>
        <v>128000</v>
      </c>
      <c r="L6491" s="379"/>
      <c r="O6491" s="379"/>
    </row>
    <row r="6492" spans="1:15">
      <c r="A6492" s="417" t="s">
        <v>2155</v>
      </c>
      <c r="B6492" s="417" t="s">
        <v>17920</v>
      </c>
      <c r="C6492" s="417" t="s">
        <v>2281</v>
      </c>
      <c r="D6492" s="417" t="s">
        <v>4304</v>
      </c>
      <c r="E6492" s="391">
        <v>3214</v>
      </c>
      <c r="F6492" s="418">
        <v>44272</v>
      </c>
      <c r="G6492" s="417" t="s">
        <v>2286</v>
      </c>
      <c r="I6492" s="379">
        <f t="shared" ca="1" si="378"/>
        <v>-299</v>
      </c>
      <c r="J6492" s="379">
        <f t="shared" ca="1" si="379"/>
        <v>-208</v>
      </c>
      <c r="K6492" s="391" t="str">
        <f t="shared" ca="1" si="380"/>
        <v>129000</v>
      </c>
      <c r="L6492" s="379"/>
      <c r="O6492" s="379"/>
    </row>
    <row r="6493" spans="1:15">
      <c r="A6493" s="417" t="s">
        <v>2155</v>
      </c>
      <c r="B6493" s="417" t="s">
        <v>12467</v>
      </c>
      <c r="C6493" s="417" t="s">
        <v>2281</v>
      </c>
      <c r="D6493" s="417" t="s">
        <v>4355</v>
      </c>
      <c r="E6493" s="391">
        <v>2706</v>
      </c>
      <c r="F6493" s="418">
        <v>44272</v>
      </c>
      <c r="G6493" s="417" t="s">
        <v>2286</v>
      </c>
      <c r="I6493" s="379">
        <f t="shared" ca="1" si="378"/>
        <v>-299</v>
      </c>
      <c r="J6493" s="379">
        <f t="shared" ca="1" si="379"/>
        <v>-208</v>
      </c>
      <c r="K6493" s="391" t="str">
        <f t="shared" ca="1" si="380"/>
        <v>130000</v>
      </c>
      <c r="L6493" s="379"/>
      <c r="O6493" s="379"/>
    </row>
    <row r="6494" spans="1:15">
      <c r="A6494" s="417" t="s">
        <v>2155</v>
      </c>
      <c r="B6494" s="417" t="s">
        <v>17252</v>
      </c>
      <c r="C6494" s="417" t="s">
        <v>2281</v>
      </c>
      <c r="D6494" s="417" t="s">
        <v>17248</v>
      </c>
      <c r="E6494" s="391">
        <v>143</v>
      </c>
      <c r="F6494" s="418">
        <v>44272</v>
      </c>
      <c r="G6494" s="417" t="s">
        <v>2286</v>
      </c>
      <c r="I6494" s="379">
        <f t="shared" ca="1" si="378"/>
        <v>-299</v>
      </c>
      <c r="J6494" s="379">
        <f t="shared" ca="1" si="379"/>
        <v>-208</v>
      </c>
      <c r="K6494" s="391" t="str">
        <f t="shared" ca="1" si="380"/>
        <v>131000</v>
      </c>
      <c r="L6494" s="379"/>
      <c r="O6494" s="379"/>
    </row>
    <row r="6495" spans="1:15">
      <c r="A6495" s="417" t="s">
        <v>2155</v>
      </c>
      <c r="B6495" s="417" t="s">
        <v>17921</v>
      </c>
      <c r="C6495" s="417" t="s">
        <v>2281</v>
      </c>
      <c r="D6495" s="417" t="s">
        <v>12443</v>
      </c>
      <c r="E6495" s="391">
        <v>2375</v>
      </c>
      <c r="F6495" s="418">
        <v>44272</v>
      </c>
      <c r="G6495" s="417" t="s">
        <v>2286</v>
      </c>
      <c r="I6495" s="379">
        <f t="shared" ca="1" si="378"/>
        <v>-299</v>
      </c>
      <c r="J6495" s="379">
        <f t="shared" ca="1" si="379"/>
        <v>-208</v>
      </c>
      <c r="K6495" s="391" t="str">
        <f t="shared" ca="1" si="380"/>
        <v>132000</v>
      </c>
      <c r="L6495" s="379"/>
      <c r="O6495" s="379"/>
    </row>
    <row r="6496" spans="1:15">
      <c r="A6496" s="417" t="s">
        <v>2155</v>
      </c>
      <c r="B6496" s="417" t="s">
        <v>18491</v>
      </c>
      <c r="C6496" s="417" t="s">
        <v>2281</v>
      </c>
      <c r="D6496" s="417" t="s">
        <v>18488</v>
      </c>
      <c r="E6496" s="391">
        <v>65</v>
      </c>
      <c r="F6496" s="418">
        <v>44272</v>
      </c>
      <c r="G6496" s="417" t="s">
        <v>2286</v>
      </c>
      <c r="I6496" s="379">
        <f t="shared" ca="1" si="378"/>
        <v>-299</v>
      </c>
      <c r="J6496" s="379">
        <f t="shared" ca="1" si="379"/>
        <v>-208</v>
      </c>
      <c r="K6496" s="391" t="str">
        <f t="shared" ca="1" si="380"/>
        <v>133000</v>
      </c>
      <c r="L6496" s="379"/>
      <c r="O6496" s="379"/>
    </row>
    <row r="6497" spans="1:15">
      <c r="A6497" s="417" t="s">
        <v>2155</v>
      </c>
      <c r="B6497" s="417" t="s">
        <v>18492</v>
      </c>
      <c r="C6497" s="417" t="s">
        <v>2281</v>
      </c>
      <c r="D6497" s="417" t="s">
        <v>4356</v>
      </c>
      <c r="E6497" s="391">
        <v>1397</v>
      </c>
      <c r="F6497" s="418">
        <v>44272</v>
      </c>
      <c r="G6497" s="417" t="s">
        <v>2286</v>
      </c>
      <c r="I6497" s="379">
        <f t="shared" ca="1" si="378"/>
        <v>-299</v>
      </c>
      <c r="J6497" s="379">
        <f t="shared" ca="1" si="379"/>
        <v>-208</v>
      </c>
      <c r="K6497" s="391" t="str">
        <f t="shared" ca="1" si="380"/>
        <v>135000</v>
      </c>
      <c r="L6497" s="379"/>
      <c r="O6497" s="379"/>
    </row>
    <row r="6498" spans="1:15">
      <c r="A6498" s="417" t="s">
        <v>2155</v>
      </c>
      <c r="B6498" s="417" t="s">
        <v>18493</v>
      </c>
      <c r="C6498" s="417" t="s">
        <v>2281</v>
      </c>
      <c r="D6498" s="417" t="s">
        <v>4357</v>
      </c>
      <c r="E6498" s="391">
        <v>630</v>
      </c>
      <c r="F6498" s="418">
        <v>44272</v>
      </c>
      <c r="G6498" s="417" t="s">
        <v>2286</v>
      </c>
      <c r="I6498" s="379">
        <f t="shared" ca="1" si="378"/>
        <v>-299</v>
      </c>
      <c r="J6498" s="379">
        <f t="shared" ca="1" si="379"/>
        <v>-208</v>
      </c>
      <c r="K6498" s="391" t="str">
        <f t="shared" ca="1" si="380"/>
        <v>140000</v>
      </c>
      <c r="L6498" s="379"/>
      <c r="O6498" s="379"/>
    </row>
    <row r="6499" spans="1:15">
      <c r="A6499" s="417" t="s">
        <v>2155</v>
      </c>
      <c r="B6499" s="417" t="s">
        <v>17253</v>
      </c>
      <c r="C6499" s="417" t="s">
        <v>2281</v>
      </c>
      <c r="D6499" s="417" t="s">
        <v>4242</v>
      </c>
      <c r="E6499" s="391">
        <v>10000</v>
      </c>
      <c r="F6499" s="418">
        <v>44272</v>
      </c>
      <c r="G6499" s="417" t="s">
        <v>2286</v>
      </c>
      <c r="I6499" s="379">
        <f t="shared" ca="1" si="378"/>
        <v>-299</v>
      </c>
      <c r="J6499" s="379">
        <f t="shared" ca="1" si="379"/>
        <v>-208</v>
      </c>
      <c r="K6499" s="391" t="str">
        <f t="shared" ca="1" si="380"/>
        <v>118000</v>
      </c>
      <c r="L6499" s="379"/>
      <c r="O6499" s="379"/>
    </row>
    <row r="6500" spans="1:15">
      <c r="A6500" s="417" t="s">
        <v>2155</v>
      </c>
      <c r="B6500" s="417" t="s">
        <v>4282</v>
      </c>
      <c r="C6500" s="417" t="s">
        <v>2281</v>
      </c>
      <c r="D6500" s="417" t="s">
        <v>4244</v>
      </c>
      <c r="E6500" s="391">
        <v>5901</v>
      </c>
      <c r="F6500" s="418">
        <v>44272</v>
      </c>
      <c r="G6500" s="417" t="s">
        <v>2286</v>
      </c>
      <c r="I6500" s="379">
        <f t="shared" ca="1" si="378"/>
        <v>-299</v>
      </c>
      <c r="J6500" s="379">
        <f t="shared" ca="1" si="379"/>
        <v>-208</v>
      </c>
      <c r="K6500" s="391" t="str">
        <f t="shared" ca="1" si="380"/>
        <v>119000</v>
      </c>
      <c r="L6500" s="379"/>
      <c r="O6500" s="379"/>
    </row>
    <row r="6501" spans="1:15">
      <c r="A6501" s="417" t="s">
        <v>2155</v>
      </c>
      <c r="B6501" s="417" t="s">
        <v>12468</v>
      </c>
      <c r="C6501" s="417" t="s">
        <v>2281</v>
      </c>
      <c r="D6501" s="417" t="s">
        <v>4246</v>
      </c>
      <c r="E6501" s="391">
        <v>8000</v>
      </c>
      <c r="F6501" s="418">
        <v>44272</v>
      </c>
      <c r="G6501" s="417" t="s">
        <v>2286</v>
      </c>
      <c r="I6501" s="379">
        <f t="shared" ca="1" si="378"/>
        <v>-299</v>
      </c>
      <c r="J6501" s="379">
        <f t="shared" ca="1" si="379"/>
        <v>-208</v>
      </c>
      <c r="K6501" s="391" t="str">
        <f t="shared" ca="1" si="380"/>
        <v>120000</v>
      </c>
      <c r="L6501" s="379"/>
      <c r="O6501" s="379"/>
    </row>
    <row r="6502" spans="1:15">
      <c r="A6502" s="417" t="s">
        <v>2155</v>
      </c>
      <c r="B6502" s="417" t="s">
        <v>12469</v>
      </c>
      <c r="C6502" s="417" t="s">
        <v>2281</v>
      </c>
      <c r="D6502" s="417" t="s">
        <v>4354</v>
      </c>
      <c r="E6502" s="391">
        <v>2327</v>
      </c>
      <c r="F6502" s="418">
        <v>44272</v>
      </c>
      <c r="G6502" s="417" t="s">
        <v>2286</v>
      </c>
      <c r="I6502" s="379">
        <f t="shared" ca="1" si="378"/>
        <v>-299</v>
      </c>
      <c r="J6502" s="379">
        <f t="shared" ca="1" si="379"/>
        <v>-208</v>
      </c>
      <c r="K6502" s="391" t="str">
        <f t="shared" ca="1" si="380"/>
        <v>121000</v>
      </c>
      <c r="L6502" s="379"/>
      <c r="O6502" s="379"/>
    </row>
    <row r="6503" spans="1:15">
      <c r="A6503" s="417" t="s">
        <v>2155</v>
      </c>
      <c r="B6503" s="417" t="s">
        <v>4283</v>
      </c>
      <c r="C6503" s="417" t="s">
        <v>2281</v>
      </c>
      <c r="D6503" s="417" t="s">
        <v>4284</v>
      </c>
      <c r="E6503" s="391">
        <v>520</v>
      </c>
      <c r="F6503" s="418">
        <v>44272</v>
      </c>
      <c r="G6503" s="417" t="s">
        <v>2286</v>
      </c>
      <c r="I6503" s="379">
        <f t="shared" ca="1" si="378"/>
        <v>-299</v>
      </c>
      <c r="J6503" s="379">
        <f t="shared" ca="1" si="379"/>
        <v>-208</v>
      </c>
      <c r="K6503" s="391" t="str">
        <f t="shared" ca="1" si="380"/>
        <v>80.000</v>
      </c>
      <c r="L6503" s="379"/>
      <c r="O6503" s="379"/>
    </row>
    <row r="6504" spans="1:15">
      <c r="A6504" s="417" t="s">
        <v>2155</v>
      </c>
      <c r="B6504" s="417" t="s">
        <v>12470</v>
      </c>
      <c r="C6504" s="417" t="s">
        <v>2281</v>
      </c>
      <c r="D6504" s="417" t="s">
        <v>4348</v>
      </c>
      <c r="E6504" s="391">
        <v>498</v>
      </c>
      <c r="F6504" s="418">
        <v>44272</v>
      </c>
      <c r="G6504" s="417" t="s">
        <v>2286</v>
      </c>
      <c r="I6504" s="379">
        <f t="shared" ca="1" si="378"/>
        <v>-299</v>
      </c>
      <c r="J6504" s="379">
        <f t="shared" ca="1" si="379"/>
        <v>-208</v>
      </c>
      <c r="K6504" s="391" t="str">
        <f t="shared" ca="1" si="380"/>
        <v>95.000</v>
      </c>
      <c r="L6504" s="379"/>
      <c r="O6504" s="379"/>
    </row>
    <row r="6505" spans="1:15">
      <c r="A6505" s="417" t="s">
        <v>2155</v>
      </c>
      <c r="B6505" s="417" t="s">
        <v>12471</v>
      </c>
      <c r="C6505" s="417" t="s">
        <v>2281</v>
      </c>
      <c r="D6505" s="417" t="s">
        <v>4249</v>
      </c>
      <c r="E6505" s="391">
        <v>300</v>
      </c>
      <c r="F6505" s="418">
        <v>44272</v>
      </c>
      <c r="G6505" s="417" t="s">
        <v>2286</v>
      </c>
      <c r="I6505" s="379">
        <f t="shared" ca="1" si="378"/>
        <v>-299</v>
      </c>
      <c r="J6505" s="379">
        <f t="shared" ca="1" si="379"/>
        <v>-208</v>
      </c>
      <c r="K6505" s="391" t="str">
        <f t="shared" ca="1" si="380"/>
        <v>101000</v>
      </c>
      <c r="L6505" s="379"/>
      <c r="O6505" s="379"/>
    </row>
    <row r="6506" spans="1:15">
      <c r="A6506" s="417" t="s">
        <v>2155</v>
      </c>
      <c r="B6506" s="417" t="s">
        <v>12472</v>
      </c>
      <c r="C6506" s="417" t="s">
        <v>2281</v>
      </c>
      <c r="D6506" s="417" t="s">
        <v>4252</v>
      </c>
      <c r="E6506" s="391">
        <v>259</v>
      </c>
      <c r="F6506" s="418">
        <v>44272</v>
      </c>
      <c r="G6506" s="417" t="s">
        <v>2286</v>
      </c>
      <c r="I6506" s="379">
        <f t="shared" ca="1" si="378"/>
        <v>-299</v>
      </c>
      <c r="J6506" s="379">
        <f t="shared" ca="1" si="379"/>
        <v>-208</v>
      </c>
      <c r="K6506" s="391" t="str">
        <f t="shared" ca="1" si="380"/>
        <v>103000</v>
      </c>
      <c r="L6506" s="379"/>
      <c r="O6506" s="379"/>
    </row>
    <row r="6507" spans="1:15">
      <c r="A6507" s="417" t="s">
        <v>2155</v>
      </c>
      <c r="B6507" s="417" t="s">
        <v>4285</v>
      </c>
      <c r="C6507" s="417" t="s">
        <v>2281</v>
      </c>
      <c r="D6507" s="417" t="s">
        <v>4210</v>
      </c>
      <c r="E6507" s="391">
        <v>5174</v>
      </c>
      <c r="F6507" s="418">
        <v>44300</v>
      </c>
      <c r="G6507" s="417" t="s">
        <v>2286</v>
      </c>
      <c r="I6507" s="379">
        <f t="shared" ca="1" si="378"/>
        <v>-271</v>
      </c>
      <c r="J6507" s="379">
        <f t="shared" ca="1" si="379"/>
        <v>-189</v>
      </c>
      <c r="K6507" s="391" t="str">
        <f t="shared" ca="1" si="380"/>
        <v>100000</v>
      </c>
      <c r="L6507" s="379"/>
      <c r="O6507" s="379"/>
    </row>
    <row r="6508" spans="1:15">
      <c r="A6508" s="417" t="s">
        <v>2155</v>
      </c>
      <c r="B6508" s="417" t="s">
        <v>4286</v>
      </c>
      <c r="C6508" s="417" t="s">
        <v>2281</v>
      </c>
      <c r="D6508" s="417" t="s">
        <v>4249</v>
      </c>
      <c r="E6508" s="391">
        <v>3350</v>
      </c>
      <c r="F6508" s="418">
        <v>44300</v>
      </c>
      <c r="G6508" s="417" t="s">
        <v>2286</v>
      </c>
      <c r="I6508" s="379">
        <f t="shared" ca="1" si="378"/>
        <v>-271</v>
      </c>
      <c r="J6508" s="379">
        <f t="shared" ca="1" si="379"/>
        <v>-189</v>
      </c>
      <c r="K6508" s="391" t="str">
        <f t="shared" ca="1" si="380"/>
        <v>101000</v>
      </c>
      <c r="L6508" s="379"/>
      <c r="O6508" s="379"/>
    </row>
    <row r="6509" spans="1:15">
      <c r="A6509" s="417" t="s">
        <v>2155</v>
      </c>
      <c r="B6509" s="417" t="s">
        <v>4287</v>
      </c>
      <c r="C6509" s="417" t="s">
        <v>2281</v>
      </c>
      <c r="D6509" s="417" t="s">
        <v>4212</v>
      </c>
      <c r="E6509" s="391">
        <v>625</v>
      </c>
      <c r="F6509" s="418">
        <v>44300</v>
      </c>
      <c r="G6509" s="417" t="s">
        <v>2286</v>
      </c>
      <c r="I6509" s="379">
        <f t="shared" ca="1" si="378"/>
        <v>-271</v>
      </c>
      <c r="J6509" s="379">
        <f t="shared" ca="1" si="379"/>
        <v>-189</v>
      </c>
      <c r="K6509" s="391" t="str">
        <f t="shared" ca="1" si="380"/>
        <v>102000</v>
      </c>
      <c r="L6509" s="379"/>
      <c r="O6509" s="379"/>
    </row>
    <row r="6510" spans="1:15">
      <c r="A6510" s="417" t="s">
        <v>2155</v>
      </c>
      <c r="B6510" s="417" t="s">
        <v>4288</v>
      </c>
      <c r="C6510" s="417" t="s">
        <v>2281</v>
      </c>
      <c r="D6510" s="417" t="s">
        <v>4252</v>
      </c>
      <c r="E6510" s="391">
        <v>145</v>
      </c>
      <c r="F6510" s="418">
        <v>44300</v>
      </c>
      <c r="G6510" s="417" t="s">
        <v>2286</v>
      </c>
      <c r="I6510" s="379">
        <f t="shared" ca="1" si="378"/>
        <v>-271</v>
      </c>
      <c r="J6510" s="379">
        <f t="shared" ca="1" si="379"/>
        <v>-189</v>
      </c>
      <c r="K6510" s="391" t="str">
        <f t="shared" ca="1" si="380"/>
        <v>103000</v>
      </c>
      <c r="L6510" s="379"/>
      <c r="O6510" s="379"/>
    </row>
    <row r="6511" spans="1:15">
      <c r="A6511" s="417" t="s">
        <v>2155</v>
      </c>
      <c r="B6511" s="417" t="s">
        <v>4289</v>
      </c>
      <c r="C6511" s="417" t="s">
        <v>2281</v>
      </c>
      <c r="D6511" s="417" t="s">
        <v>4214</v>
      </c>
      <c r="E6511" s="391">
        <v>8624</v>
      </c>
      <c r="F6511" s="418">
        <v>44300</v>
      </c>
      <c r="G6511" s="417" t="s">
        <v>2286</v>
      </c>
      <c r="I6511" s="379">
        <f t="shared" ca="1" si="378"/>
        <v>-271</v>
      </c>
      <c r="J6511" s="379">
        <f t="shared" ca="1" si="379"/>
        <v>-189</v>
      </c>
      <c r="K6511" s="391" t="str">
        <f t="shared" ca="1" si="380"/>
        <v>104000</v>
      </c>
      <c r="L6511" s="379"/>
      <c r="O6511" s="379"/>
    </row>
    <row r="6512" spans="1:15">
      <c r="A6512" s="417" t="s">
        <v>2155</v>
      </c>
      <c r="B6512" s="417" t="s">
        <v>4290</v>
      </c>
      <c r="C6512" s="417" t="s">
        <v>2281</v>
      </c>
      <c r="D6512" s="417" t="s">
        <v>4216</v>
      </c>
      <c r="E6512" s="391">
        <v>7241</v>
      </c>
      <c r="F6512" s="418">
        <v>44300</v>
      </c>
      <c r="G6512" s="417" t="s">
        <v>2286</v>
      </c>
      <c r="I6512" s="379">
        <f t="shared" ca="1" si="378"/>
        <v>-271</v>
      </c>
      <c r="J6512" s="379">
        <f t="shared" ca="1" si="379"/>
        <v>-189</v>
      </c>
      <c r="K6512" s="391" t="str">
        <f t="shared" ca="1" si="380"/>
        <v>105000</v>
      </c>
      <c r="L6512" s="379"/>
      <c r="O6512" s="379"/>
    </row>
    <row r="6513" spans="1:15">
      <c r="A6513" s="417" t="s">
        <v>2155</v>
      </c>
      <c r="B6513" s="417" t="s">
        <v>4291</v>
      </c>
      <c r="C6513" s="417" t="s">
        <v>2281</v>
      </c>
      <c r="D6513" s="417" t="s">
        <v>4218</v>
      </c>
      <c r="E6513" s="391">
        <v>9799</v>
      </c>
      <c r="F6513" s="418">
        <v>44300</v>
      </c>
      <c r="G6513" s="417" t="s">
        <v>2286</v>
      </c>
      <c r="I6513" s="379">
        <f t="shared" ca="1" si="378"/>
        <v>-271</v>
      </c>
      <c r="J6513" s="379">
        <f t="shared" ca="1" si="379"/>
        <v>-189</v>
      </c>
      <c r="K6513" s="391" t="str">
        <f t="shared" ca="1" si="380"/>
        <v>106000</v>
      </c>
      <c r="L6513" s="379"/>
      <c r="O6513" s="379"/>
    </row>
    <row r="6514" spans="1:15">
      <c r="A6514" s="417" t="s">
        <v>2155</v>
      </c>
      <c r="B6514" s="417" t="s">
        <v>4292</v>
      </c>
      <c r="C6514" s="417" t="s">
        <v>2281</v>
      </c>
      <c r="D6514" s="417" t="s">
        <v>4220</v>
      </c>
      <c r="E6514" s="391">
        <v>12200</v>
      </c>
      <c r="F6514" s="418">
        <v>44300</v>
      </c>
      <c r="G6514" s="417" t="s">
        <v>2286</v>
      </c>
      <c r="I6514" s="379">
        <f t="shared" ca="1" si="378"/>
        <v>-271</v>
      </c>
      <c r="J6514" s="379">
        <f t="shared" ca="1" si="379"/>
        <v>-189</v>
      </c>
      <c r="K6514" s="391" t="str">
        <f t="shared" ca="1" si="380"/>
        <v>107000</v>
      </c>
      <c r="L6514" s="379"/>
      <c r="O6514" s="379"/>
    </row>
    <row r="6515" spans="1:15">
      <c r="A6515" s="417" t="s">
        <v>2155</v>
      </c>
      <c r="B6515" s="417" t="s">
        <v>4293</v>
      </c>
      <c r="C6515" s="417" t="s">
        <v>2281</v>
      </c>
      <c r="D6515" s="417" t="s">
        <v>4222</v>
      </c>
      <c r="E6515" s="391">
        <v>10500</v>
      </c>
      <c r="F6515" s="418">
        <v>44300</v>
      </c>
      <c r="G6515" s="417" t="s">
        <v>2286</v>
      </c>
      <c r="I6515" s="379">
        <f t="shared" ca="1" si="378"/>
        <v>-271</v>
      </c>
      <c r="J6515" s="379">
        <f t="shared" ca="1" si="379"/>
        <v>-189</v>
      </c>
      <c r="K6515" s="391" t="str">
        <f t="shared" ca="1" si="380"/>
        <v>108000</v>
      </c>
      <c r="L6515" s="379"/>
      <c r="O6515" s="379"/>
    </row>
    <row r="6516" spans="1:15">
      <c r="A6516" s="417" t="s">
        <v>2155</v>
      </c>
      <c r="B6516" s="417" t="s">
        <v>4294</v>
      </c>
      <c r="C6516" s="417" t="s">
        <v>2281</v>
      </c>
      <c r="D6516" s="417" t="s">
        <v>4224</v>
      </c>
      <c r="E6516" s="391">
        <v>12005</v>
      </c>
      <c r="F6516" s="418">
        <v>44300</v>
      </c>
      <c r="G6516" s="417" t="s">
        <v>2286</v>
      </c>
      <c r="I6516" s="379">
        <f t="shared" ca="1" si="378"/>
        <v>-271</v>
      </c>
      <c r="J6516" s="379">
        <f t="shared" ca="1" si="379"/>
        <v>-189</v>
      </c>
      <c r="K6516" s="391" t="str">
        <f t="shared" ca="1" si="380"/>
        <v>109000</v>
      </c>
      <c r="L6516" s="379"/>
      <c r="O6516" s="379"/>
    </row>
    <row r="6517" spans="1:15">
      <c r="A6517" s="417" t="s">
        <v>2155</v>
      </c>
      <c r="B6517" s="417" t="s">
        <v>4295</v>
      </c>
      <c r="C6517" s="417" t="s">
        <v>2281</v>
      </c>
      <c r="D6517" s="417" t="s">
        <v>4226</v>
      </c>
      <c r="E6517" s="391">
        <v>9603</v>
      </c>
      <c r="F6517" s="418">
        <v>44300</v>
      </c>
      <c r="G6517" s="417" t="s">
        <v>2286</v>
      </c>
      <c r="I6517" s="379">
        <f t="shared" ca="1" si="378"/>
        <v>-271</v>
      </c>
      <c r="J6517" s="379">
        <f t="shared" ca="1" si="379"/>
        <v>-189</v>
      </c>
      <c r="K6517" s="391" t="str">
        <f t="shared" ca="1" si="380"/>
        <v>110000</v>
      </c>
      <c r="L6517" s="379"/>
      <c r="O6517" s="379"/>
    </row>
    <row r="6518" spans="1:15">
      <c r="A6518" s="417" t="s">
        <v>2155</v>
      </c>
      <c r="B6518" s="417" t="s">
        <v>7012</v>
      </c>
      <c r="C6518" s="417" t="s">
        <v>2281</v>
      </c>
      <c r="D6518" s="417" t="s">
        <v>4228</v>
      </c>
      <c r="E6518" s="391">
        <v>9505</v>
      </c>
      <c r="F6518" s="418">
        <v>44300</v>
      </c>
      <c r="G6518" s="417" t="s">
        <v>2286</v>
      </c>
      <c r="I6518" s="379">
        <f t="shared" ca="1" si="378"/>
        <v>-271</v>
      </c>
      <c r="J6518" s="379">
        <f t="shared" ca="1" si="379"/>
        <v>-189</v>
      </c>
      <c r="K6518" s="391" t="str">
        <f t="shared" ca="1" si="380"/>
        <v>111000</v>
      </c>
      <c r="L6518" s="379"/>
      <c r="O6518" s="379"/>
    </row>
    <row r="6519" spans="1:15">
      <c r="A6519" s="417" t="s">
        <v>2155</v>
      </c>
      <c r="B6519" s="417" t="s">
        <v>7013</v>
      </c>
      <c r="C6519" s="417" t="s">
        <v>2281</v>
      </c>
      <c r="D6519" s="417" t="s">
        <v>4230</v>
      </c>
      <c r="E6519" s="391">
        <v>9484</v>
      </c>
      <c r="F6519" s="418">
        <v>44300</v>
      </c>
      <c r="G6519" s="417" t="s">
        <v>2286</v>
      </c>
      <c r="I6519" s="379">
        <f t="shared" ca="1" si="378"/>
        <v>-271</v>
      </c>
      <c r="J6519" s="379">
        <f t="shared" ca="1" si="379"/>
        <v>-189</v>
      </c>
      <c r="K6519" s="391" t="str">
        <f t="shared" ca="1" si="380"/>
        <v>112000</v>
      </c>
      <c r="L6519" s="379"/>
      <c r="O6519" s="379"/>
    </row>
    <row r="6520" spans="1:15">
      <c r="A6520" s="417" t="s">
        <v>2155</v>
      </c>
      <c r="B6520" s="417" t="s">
        <v>8286</v>
      </c>
      <c r="C6520" s="417" t="s">
        <v>2281</v>
      </c>
      <c r="D6520" s="417" t="s">
        <v>4232</v>
      </c>
      <c r="E6520" s="391">
        <v>8189</v>
      </c>
      <c r="F6520" s="418">
        <v>44300</v>
      </c>
      <c r="G6520" s="417" t="s">
        <v>2286</v>
      </c>
      <c r="I6520" s="379">
        <f t="shared" ca="1" si="378"/>
        <v>-271</v>
      </c>
      <c r="J6520" s="379">
        <f t="shared" ca="1" si="379"/>
        <v>-189</v>
      </c>
      <c r="K6520" s="391" t="str">
        <f t="shared" ca="1" si="380"/>
        <v>113000</v>
      </c>
      <c r="L6520" s="379"/>
      <c r="O6520" s="379"/>
    </row>
    <row r="6521" spans="1:15">
      <c r="A6521" s="417" t="s">
        <v>2155</v>
      </c>
      <c r="B6521" s="417" t="s">
        <v>8287</v>
      </c>
      <c r="C6521" s="417" t="s">
        <v>2281</v>
      </c>
      <c r="D6521" s="417" t="s">
        <v>4234</v>
      </c>
      <c r="E6521" s="391">
        <v>20</v>
      </c>
      <c r="F6521" s="418">
        <v>44300</v>
      </c>
      <c r="G6521" s="417" t="s">
        <v>2286</v>
      </c>
      <c r="I6521" s="379">
        <f t="shared" ca="1" si="378"/>
        <v>-271</v>
      </c>
      <c r="J6521" s="379">
        <f t="shared" ca="1" si="379"/>
        <v>-189</v>
      </c>
      <c r="K6521" s="391" t="str">
        <f t="shared" ca="1" si="380"/>
        <v>114000</v>
      </c>
      <c r="L6521" s="379"/>
      <c r="O6521" s="379"/>
    </row>
    <row r="6522" spans="1:15">
      <c r="A6522" s="417" t="s">
        <v>2155</v>
      </c>
      <c r="B6522" s="417" t="s">
        <v>8288</v>
      </c>
      <c r="C6522" s="417" t="s">
        <v>2281</v>
      </c>
      <c r="D6522" s="417" t="s">
        <v>4236</v>
      </c>
      <c r="E6522" s="391">
        <v>9075</v>
      </c>
      <c r="F6522" s="418">
        <v>44300</v>
      </c>
      <c r="G6522" s="417" t="s">
        <v>2286</v>
      </c>
      <c r="I6522" s="379">
        <f t="shared" ca="1" si="378"/>
        <v>-271</v>
      </c>
      <c r="J6522" s="379">
        <f t="shared" ca="1" si="379"/>
        <v>-189</v>
      </c>
      <c r="K6522" s="391" t="str">
        <f t="shared" ca="1" si="380"/>
        <v>115000</v>
      </c>
      <c r="L6522" s="379"/>
      <c r="O6522" s="379"/>
    </row>
    <row r="6523" spans="1:15">
      <c r="A6523" s="417" t="s">
        <v>2155</v>
      </c>
      <c r="B6523" s="417" t="s">
        <v>8289</v>
      </c>
      <c r="C6523" s="417" t="s">
        <v>2281</v>
      </c>
      <c r="D6523" s="417" t="s">
        <v>4238</v>
      </c>
      <c r="E6523" s="391">
        <v>9500</v>
      </c>
      <c r="F6523" s="418">
        <v>44300</v>
      </c>
      <c r="G6523" s="417" t="s">
        <v>2286</v>
      </c>
      <c r="I6523" s="379">
        <f t="shared" ca="1" si="378"/>
        <v>-271</v>
      </c>
      <c r="J6523" s="379">
        <f t="shared" ca="1" si="379"/>
        <v>-189</v>
      </c>
      <c r="K6523" s="391" t="str">
        <f t="shared" ca="1" si="380"/>
        <v>116000</v>
      </c>
      <c r="L6523" s="379"/>
      <c r="O6523" s="379"/>
    </row>
    <row r="6524" spans="1:15">
      <c r="A6524" s="417" t="s">
        <v>2155</v>
      </c>
      <c r="B6524" s="417" t="s">
        <v>4296</v>
      </c>
      <c r="C6524" s="417" t="s">
        <v>2281</v>
      </c>
      <c r="D6524" s="417" t="s">
        <v>4240</v>
      </c>
      <c r="E6524" s="391">
        <v>8388</v>
      </c>
      <c r="F6524" s="418">
        <v>44300</v>
      </c>
      <c r="G6524" s="417" t="s">
        <v>2286</v>
      </c>
      <c r="I6524" s="379">
        <f t="shared" ca="1" si="378"/>
        <v>-271</v>
      </c>
      <c r="J6524" s="379">
        <f t="shared" ca="1" si="379"/>
        <v>-189</v>
      </c>
      <c r="K6524" s="391" t="str">
        <f t="shared" ca="1" si="380"/>
        <v>117000</v>
      </c>
      <c r="L6524" s="379"/>
      <c r="O6524" s="379"/>
    </row>
    <row r="6525" spans="1:15">
      <c r="A6525" s="417" t="s">
        <v>2155</v>
      </c>
      <c r="B6525" s="417" t="s">
        <v>8290</v>
      </c>
      <c r="C6525" s="417" t="s">
        <v>2281</v>
      </c>
      <c r="D6525" s="417" t="s">
        <v>4242</v>
      </c>
      <c r="E6525" s="391">
        <v>11424</v>
      </c>
      <c r="F6525" s="418">
        <v>44300</v>
      </c>
      <c r="G6525" s="417" t="s">
        <v>2286</v>
      </c>
      <c r="I6525" s="379">
        <f t="shared" ca="1" si="378"/>
        <v>-271</v>
      </c>
      <c r="J6525" s="379">
        <f t="shared" ca="1" si="379"/>
        <v>-189</v>
      </c>
      <c r="K6525" s="391" t="str">
        <f t="shared" ca="1" si="380"/>
        <v>118000</v>
      </c>
      <c r="L6525" s="379"/>
      <c r="O6525" s="379"/>
    </row>
    <row r="6526" spans="1:15">
      <c r="A6526" s="417" t="s">
        <v>2155</v>
      </c>
      <c r="B6526" s="417" t="s">
        <v>12473</v>
      </c>
      <c r="C6526" s="417" t="s">
        <v>2281</v>
      </c>
      <c r="D6526" s="417" t="s">
        <v>4244</v>
      </c>
      <c r="E6526" s="391">
        <v>8968</v>
      </c>
      <c r="F6526" s="418">
        <v>44300</v>
      </c>
      <c r="G6526" s="417" t="s">
        <v>2286</v>
      </c>
      <c r="I6526" s="379">
        <f t="shared" ca="1" si="378"/>
        <v>-271</v>
      </c>
      <c r="J6526" s="379">
        <f t="shared" ca="1" si="379"/>
        <v>-189</v>
      </c>
      <c r="K6526" s="391" t="str">
        <f t="shared" ca="1" si="380"/>
        <v>119000</v>
      </c>
      <c r="L6526" s="379"/>
      <c r="O6526" s="379"/>
    </row>
    <row r="6527" spans="1:15">
      <c r="A6527" s="417" t="s">
        <v>2155</v>
      </c>
      <c r="B6527" s="417" t="s">
        <v>4297</v>
      </c>
      <c r="C6527" s="417" t="s">
        <v>2281</v>
      </c>
      <c r="D6527" s="417" t="s">
        <v>4246</v>
      </c>
      <c r="E6527" s="391">
        <v>6571</v>
      </c>
      <c r="F6527" s="418">
        <v>44300</v>
      </c>
      <c r="G6527" s="417" t="s">
        <v>2286</v>
      </c>
      <c r="I6527" s="379">
        <f t="shared" ca="1" si="378"/>
        <v>-271</v>
      </c>
      <c r="J6527" s="379">
        <f t="shared" ca="1" si="379"/>
        <v>-189</v>
      </c>
      <c r="K6527" s="391" t="str">
        <f t="shared" ca="1" si="380"/>
        <v>120000</v>
      </c>
      <c r="L6527" s="379"/>
      <c r="O6527" s="379"/>
    </row>
    <row r="6528" spans="1:15">
      <c r="A6528" s="417" t="s">
        <v>2155</v>
      </c>
      <c r="B6528" s="417" t="s">
        <v>12474</v>
      </c>
      <c r="C6528" s="417" t="s">
        <v>2281</v>
      </c>
      <c r="D6528" s="417" t="s">
        <v>4354</v>
      </c>
      <c r="E6528" s="391">
        <v>8119</v>
      </c>
      <c r="F6528" s="418">
        <v>44300</v>
      </c>
      <c r="G6528" s="417" t="s">
        <v>2286</v>
      </c>
      <c r="I6528" s="379">
        <f t="shared" ca="1" si="378"/>
        <v>-271</v>
      </c>
      <c r="J6528" s="379">
        <f t="shared" ca="1" si="379"/>
        <v>-189</v>
      </c>
      <c r="K6528" s="391" t="str">
        <f t="shared" ca="1" si="380"/>
        <v>121000</v>
      </c>
      <c r="L6528" s="379"/>
      <c r="O6528" s="379"/>
    </row>
    <row r="6529" spans="1:15">
      <c r="A6529" s="417" t="s">
        <v>2155</v>
      </c>
      <c r="B6529" s="417" t="s">
        <v>4298</v>
      </c>
      <c r="C6529" s="417" t="s">
        <v>2281</v>
      </c>
      <c r="D6529" s="417" t="s">
        <v>4299</v>
      </c>
      <c r="E6529" s="391">
        <v>7376</v>
      </c>
      <c r="F6529" s="418">
        <v>44300</v>
      </c>
      <c r="G6529" s="417" t="s">
        <v>2286</v>
      </c>
      <c r="I6529" s="379">
        <f t="shared" ca="1" si="378"/>
        <v>-271</v>
      </c>
      <c r="J6529" s="379">
        <f t="shared" ca="1" si="379"/>
        <v>-189</v>
      </c>
      <c r="K6529" s="391" t="str">
        <f t="shared" ca="1" si="380"/>
        <v>123000</v>
      </c>
      <c r="L6529" s="379"/>
      <c r="O6529" s="379"/>
    </row>
    <row r="6530" spans="1:15">
      <c r="A6530" s="417" t="s">
        <v>2155</v>
      </c>
      <c r="B6530" s="417" t="s">
        <v>12475</v>
      </c>
      <c r="C6530" s="417" t="s">
        <v>2281</v>
      </c>
      <c r="D6530" s="417" t="s">
        <v>12423</v>
      </c>
      <c r="E6530" s="391">
        <v>6581</v>
      </c>
      <c r="F6530" s="418">
        <v>44300</v>
      </c>
      <c r="G6530" s="417" t="s">
        <v>2286</v>
      </c>
      <c r="I6530" s="379">
        <f t="shared" ca="1" si="378"/>
        <v>-271</v>
      </c>
      <c r="J6530" s="379">
        <f t="shared" ca="1" si="379"/>
        <v>-189</v>
      </c>
      <c r="K6530" s="391" t="str">
        <f t="shared" ca="1" si="380"/>
        <v>124000</v>
      </c>
      <c r="L6530" s="379"/>
      <c r="O6530" s="379"/>
    </row>
    <row r="6531" spans="1:15">
      <c r="A6531" s="417" t="s">
        <v>2155</v>
      </c>
      <c r="B6531" s="417" t="s">
        <v>8291</v>
      </c>
      <c r="C6531" s="417" t="s">
        <v>2281</v>
      </c>
      <c r="D6531" s="417" t="s">
        <v>4360</v>
      </c>
      <c r="E6531" s="391">
        <v>6900</v>
      </c>
      <c r="F6531" s="418">
        <v>44300</v>
      </c>
      <c r="G6531" s="417" t="s">
        <v>2286</v>
      </c>
      <c r="I6531" s="379">
        <f t="shared" ca="1" si="378"/>
        <v>-271</v>
      </c>
      <c r="J6531" s="379">
        <f t="shared" ca="1" si="379"/>
        <v>-189</v>
      </c>
      <c r="K6531" s="391" t="str">
        <f t="shared" ca="1" si="380"/>
        <v>125000</v>
      </c>
      <c r="L6531" s="379"/>
      <c r="O6531" s="379"/>
    </row>
    <row r="6532" spans="1:15">
      <c r="A6532" s="417" t="s">
        <v>2155</v>
      </c>
      <c r="B6532" s="417" t="s">
        <v>4300</v>
      </c>
      <c r="C6532" s="417" t="s">
        <v>2281</v>
      </c>
      <c r="D6532" s="417" t="s">
        <v>4301</v>
      </c>
      <c r="E6532" s="391">
        <v>2300</v>
      </c>
      <c r="F6532" s="418">
        <v>44300</v>
      </c>
      <c r="G6532" s="417" t="s">
        <v>2286</v>
      </c>
      <c r="I6532" s="379">
        <f t="shared" ca="1" si="378"/>
        <v>-271</v>
      </c>
      <c r="J6532" s="379">
        <f t="shared" ca="1" si="379"/>
        <v>-189</v>
      </c>
      <c r="K6532" s="391" t="str">
        <f t="shared" ca="1" si="380"/>
        <v>126000</v>
      </c>
      <c r="L6532" s="379"/>
      <c r="O6532" s="379"/>
    </row>
    <row r="6533" spans="1:15">
      <c r="A6533" s="417" t="s">
        <v>2155</v>
      </c>
      <c r="B6533" s="417" t="s">
        <v>4302</v>
      </c>
      <c r="C6533" s="417" t="s">
        <v>2281</v>
      </c>
      <c r="D6533" s="417" t="s">
        <v>4269</v>
      </c>
      <c r="E6533" s="391">
        <v>4344</v>
      </c>
      <c r="F6533" s="418">
        <v>44300</v>
      </c>
      <c r="G6533" s="417" t="s">
        <v>2286</v>
      </c>
      <c r="I6533" s="379">
        <f t="shared" ca="1" si="378"/>
        <v>-271</v>
      </c>
      <c r="J6533" s="379">
        <f t="shared" ca="1" si="379"/>
        <v>-189</v>
      </c>
      <c r="K6533" s="391" t="str">
        <f t="shared" ca="1" si="380"/>
        <v>127000</v>
      </c>
      <c r="L6533" s="379"/>
      <c r="O6533" s="379"/>
    </row>
    <row r="6534" spans="1:15">
      <c r="A6534" s="417" t="s">
        <v>2155</v>
      </c>
      <c r="B6534" s="417" t="s">
        <v>12476</v>
      </c>
      <c r="C6534" s="417" t="s">
        <v>2281</v>
      </c>
      <c r="D6534" s="417" t="s">
        <v>4359</v>
      </c>
      <c r="E6534" s="391">
        <v>2910</v>
      </c>
      <c r="F6534" s="418">
        <v>44300</v>
      </c>
      <c r="G6534" s="417" t="s">
        <v>2286</v>
      </c>
      <c r="I6534" s="379">
        <f t="shared" ca="1" si="378"/>
        <v>-271</v>
      </c>
      <c r="J6534" s="379">
        <f t="shared" ca="1" si="379"/>
        <v>-189</v>
      </c>
      <c r="K6534" s="391" t="str">
        <f t="shared" ca="1" si="380"/>
        <v>128000</v>
      </c>
      <c r="L6534" s="379"/>
      <c r="O6534" s="379"/>
    </row>
    <row r="6535" spans="1:15">
      <c r="A6535" s="417" t="s">
        <v>2155</v>
      </c>
      <c r="B6535" s="417" t="s">
        <v>4303</v>
      </c>
      <c r="C6535" s="417" t="s">
        <v>2281</v>
      </c>
      <c r="D6535" s="417" t="s">
        <v>4304</v>
      </c>
      <c r="E6535" s="391">
        <v>4563</v>
      </c>
      <c r="F6535" s="418">
        <v>44300</v>
      </c>
      <c r="G6535" s="417" t="s">
        <v>2286</v>
      </c>
      <c r="I6535" s="379">
        <f t="shared" ca="1" si="378"/>
        <v>-271</v>
      </c>
      <c r="J6535" s="379">
        <f t="shared" ca="1" si="379"/>
        <v>-189</v>
      </c>
      <c r="K6535" s="391" t="str">
        <f t="shared" ca="1" si="380"/>
        <v>129000</v>
      </c>
      <c r="L6535" s="379"/>
      <c r="O6535" s="379"/>
    </row>
    <row r="6536" spans="1:15">
      <c r="A6536" s="417" t="s">
        <v>2155</v>
      </c>
      <c r="B6536" s="417" t="s">
        <v>12477</v>
      </c>
      <c r="C6536" s="417" t="s">
        <v>2281</v>
      </c>
      <c r="D6536" s="417" t="s">
        <v>4355</v>
      </c>
      <c r="E6536" s="391">
        <v>4348</v>
      </c>
      <c r="F6536" s="418">
        <v>44300</v>
      </c>
      <c r="G6536" s="417" t="s">
        <v>2286</v>
      </c>
      <c r="I6536" s="379">
        <f t="shared" ca="1" si="378"/>
        <v>-271</v>
      </c>
      <c r="J6536" s="379">
        <f t="shared" ca="1" si="379"/>
        <v>-189</v>
      </c>
      <c r="K6536" s="391" t="str">
        <f t="shared" ca="1" si="380"/>
        <v>130000</v>
      </c>
      <c r="L6536" s="379"/>
      <c r="O6536" s="379"/>
    </row>
    <row r="6537" spans="1:15">
      <c r="A6537" s="417" t="s">
        <v>2155</v>
      </c>
      <c r="B6537" s="417" t="s">
        <v>18494</v>
      </c>
      <c r="C6537" s="417" t="s">
        <v>2281</v>
      </c>
      <c r="D6537" s="417" t="s">
        <v>12443</v>
      </c>
      <c r="E6537" s="391">
        <v>3123</v>
      </c>
      <c r="F6537" s="418">
        <v>44300</v>
      </c>
      <c r="G6537" s="417" t="s">
        <v>2286</v>
      </c>
      <c r="I6537" s="379">
        <f t="shared" ca="1" si="378"/>
        <v>-271</v>
      </c>
      <c r="J6537" s="379">
        <f t="shared" ca="1" si="379"/>
        <v>-189</v>
      </c>
      <c r="K6537" s="391" t="str">
        <f t="shared" ca="1" si="380"/>
        <v>132000</v>
      </c>
      <c r="L6537" s="379"/>
      <c r="O6537" s="379"/>
    </row>
    <row r="6538" spans="1:15">
      <c r="A6538" s="417" t="s">
        <v>2155</v>
      </c>
      <c r="B6538" s="417" t="s">
        <v>4305</v>
      </c>
      <c r="C6538" s="417" t="s">
        <v>2281</v>
      </c>
      <c r="D6538" s="417" t="s">
        <v>4306</v>
      </c>
      <c r="E6538" s="391">
        <v>220</v>
      </c>
      <c r="F6538" s="418">
        <v>44300</v>
      </c>
      <c r="G6538" s="417" t="s">
        <v>2286</v>
      </c>
      <c r="I6538" s="379">
        <f t="shared" ref="I6538:I6601" ca="1" si="381">IF(F6538&lt;&gt;"",F6538-$I$199,"")</f>
        <v>-271</v>
      </c>
      <c r="J6538" s="379">
        <f t="shared" ref="J6538:J6601" ca="1" si="382">IF(I6538&lt;&gt;"",NETWORKDAYS($I$199,F6538-1,$N$201:$N$224),"")</f>
        <v>-189</v>
      </c>
      <c r="K6538" s="391" t="str">
        <f t="shared" ref="K6538:K6601" ca="1" si="383">IF(I6538&lt;&gt;"",RIGHT(D6538,LEN(D6538)-FIND(" ",D6538)),"")</f>
        <v>82.000</v>
      </c>
      <c r="L6538" s="379"/>
      <c r="O6538" s="379"/>
    </row>
    <row r="6539" spans="1:15">
      <c r="A6539" s="417" t="s">
        <v>2155</v>
      </c>
      <c r="B6539" s="417" t="s">
        <v>4307</v>
      </c>
      <c r="C6539" s="417" t="s">
        <v>2281</v>
      </c>
      <c r="D6539" s="417" t="s">
        <v>4308</v>
      </c>
      <c r="E6539" s="391">
        <v>50</v>
      </c>
      <c r="F6539" s="418">
        <v>44300</v>
      </c>
      <c r="G6539" s="417" t="s">
        <v>2286</v>
      </c>
      <c r="I6539" s="379">
        <f t="shared" ca="1" si="381"/>
        <v>-271</v>
      </c>
      <c r="J6539" s="379">
        <f t="shared" ca="1" si="382"/>
        <v>-189</v>
      </c>
      <c r="K6539" s="391" t="str">
        <f t="shared" ca="1" si="383"/>
        <v>84.000</v>
      </c>
      <c r="L6539" s="379"/>
      <c r="O6539" s="379"/>
    </row>
    <row r="6540" spans="1:15">
      <c r="A6540" s="417" t="s">
        <v>2155</v>
      </c>
      <c r="B6540" s="417" t="s">
        <v>4309</v>
      </c>
      <c r="C6540" s="417" t="s">
        <v>2281</v>
      </c>
      <c r="D6540" s="417" t="s">
        <v>4310</v>
      </c>
      <c r="E6540" s="391">
        <v>211</v>
      </c>
      <c r="F6540" s="418">
        <v>44300</v>
      </c>
      <c r="G6540" s="417" t="s">
        <v>2286</v>
      </c>
      <c r="I6540" s="379">
        <f t="shared" ca="1" si="381"/>
        <v>-271</v>
      </c>
      <c r="J6540" s="379">
        <f t="shared" ca="1" si="382"/>
        <v>-189</v>
      </c>
      <c r="K6540" s="391" t="str">
        <f t="shared" ca="1" si="383"/>
        <v>93.000</v>
      </c>
      <c r="L6540" s="379"/>
      <c r="O6540" s="379"/>
    </row>
    <row r="6541" spans="1:15">
      <c r="A6541" s="417" t="s">
        <v>2155</v>
      </c>
      <c r="B6541" s="417" t="s">
        <v>4311</v>
      </c>
      <c r="C6541" s="417" t="s">
        <v>2281</v>
      </c>
      <c r="D6541" s="417" t="s">
        <v>4274</v>
      </c>
      <c r="E6541" s="391">
        <v>9695</v>
      </c>
      <c r="F6541" s="418">
        <v>44300</v>
      </c>
      <c r="G6541" s="417" t="s">
        <v>2286</v>
      </c>
      <c r="I6541" s="379">
        <f t="shared" ca="1" si="381"/>
        <v>-271</v>
      </c>
      <c r="J6541" s="379">
        <f t="shared" ca="1" si="382"/>
        <v>-189</v>
      </c>
      <c r="K6541" s="391" t="str">
        <f t="shared" ca="1" si="383"/>
        <v>96.000</v>
      </c>
      <c r="L6541" s="379"/>
      <c r="O6541" s="379"/>
    </row>
    <row r="6542" spans="1:15">
      <c r="A6542" s="417" t="s">
        <v>2155</v>
      </c>
      <c r="B6542" s="417" t="s">
        <v>8292</v>
      </c>
      <c r="C6542" s="417" t="s">
        <v>2281</v>
      </c>
      <c r="D6542" s="417" t="s">
        <v>4267</v>
      </c>
      <c r="E6542" s="391">
        <v>7754</v>
      </c>
      <c r="F6542" s="418">
        <v>44300</v>
      </c>
      <c r="G6542" s="417" t="s">
        <v>2286</v>
      </c>
      <c r="I6542" s="379">
        <f t="shared" ca="1" si="381"/>
        <v>-271</v>
      </c>
      <c r="J6542" s="379">
        <f t="shared" ca="1" si="382"/>
        <v>-189</v>
      </c>
      <c r="K6542" s="391" t="str">
        <f t="shared" ca="1" si="383"/>
        <v>122000</v>
      </c>
      <c r="L6542" s="379"/>
      <c r="O6542" s="379"/>
    </row>
    <row r="6543" spans="1:15">
      <c r="A6543" s="417" t="s">
        <v>2155</v>
      </c>
      <c r="B6543" s="417" t="s">
        <v>4312</v>
      </c>
      <c r="C6543" s="417" t="s">
        <v>2281</v>
      </c>
      <c r="D6543" s="417" t="s">
        <v>4276</v>
      </c>
      <c r="E6543" s="391">
        <v>9088</v>
      </c>
      <c r="F6543" s="418">
        <v>44300</v>
      </c>
      <c r="G6543" s="417" t="s">
        <v>2286</v>
      </c>
      <c r="I6543" s="379">
        <f t="shared" ca="1" si="381"/>
        <v>-271</v>
      </c>
      <c r="J6543" s="379">
        <f t="shared" ca="1" si="382"/>
        <v>-189</v>
      </c>
      <c r="K6543" s="391" t="str">
        <f t="shared" ca="1" si="383"/>
        <v>97.000</v>
      </c>
      <c r="L6543" s="379"/>
      <c r="O6543" s="379"/>
    </row>
    <row r="6544" spans="1:15">
      <c r="A6544" s="417" t="s">
        <v>2155</v>
      </c>
      <c r="B6544" s="417" t="s">
        <v>8293</v>
      </c>
      <c r="C6544" s="417" t="s">
        <v>2281</v>
      </c>
      <c r="D6544" s="417" t="s">
        <v>4278</v>
      </c>
      <c r="E6544" s="391">
        <v>6074</v>
      </c>
      <c r="F6544" s="418">
        <v>44300</v>
      </c>
      <c r="G6544" s="417" t="s">
        <v>2286</v>
      </c>
      <c r="I6544" s="379">
        <f t="shared" ca="1" si="381"/>
        <v>-271</v>
      </c>
      <c r="J6544" s="379">
        <f t="shared" ca="1" si="382"/>
        <v>-189</v>
      </c>
      <c r="K6544" s="391" t="str">
        <f t="shared" ca="1" si="383"/>
        <v>98.000</v>
      </c>
      <c r="L6544" s="379"/>
      <c r="O6544" s="379"/>
    </row>
    <row r="6545" spans="1:15">
      <c r="A6545" s="417" t="s">
        <v>2155</v>
      </c>
      <c r="B6545" s="417" t="s">
        <v>17922</v>
      </c>
      <c r="C6545" s="417" t="s">
        <v>2281</v>
      </c>
      <c r="D6545" s="417" t="s">
        <v>4210</v>
      </c>
      <c r="E6545" s="391">
        <v>60</v>
      </c>
      <c r="F6545" s="418">
        <v>44328</v>
      </c>
      <c r="G6545" s="417" t="s">
        <v>2286</v>
      </c>
      <c r="I6545" s="379">
        <f t="shared" ca="1" si="381"/>
        <v>-243</v>
      </c>
      <c r="J6545" s="379">
        <f t="shared" ca="1" si="382"/>
        <v>-170</v>
      </c>
      <c r="K6545" s="391" t="str">
        <f t="shared" ca="1" si="383"/>
        <v>100000</v>
      </c>
      <c r="L6545" s="379"/>
      <c r="O6545" s="379"/>
    </row>
    <row r="6546" spans="1:15">
      <c r="A6546" s="417" t="s">
        <v>2155</v>
      </c>
      <c r="B6546" s="417" t="s">
        <v>17923</v>
      </c>
      <c r="C6546" s="417" t="s">
        <v>2281</v>
      </c>
      <c r="D6546" s="417" t="s">
        <v>4249</v>
      </c>
      <c r="E6546" s="391">
        <v>451</v>
      </c>
      <c r="F6546" s="418">
        <v>44328</v>
      </c>
      <c r="G6546" s="417" t="s">
        <v>2286</v>
      </c>
      <c r="I6546" s="379">
        <f t="shared" ca="1" si="381"/>
        <v>-243</v>
      </c>
      <c r="J6546" s="379">
        <f t="shared" ca="1" si="382"/>
        <v>-170</v>
      </c>
      <c r="K6546" s="391" t="str">
        <f t="shared" ca="1" si="383"/>
        <v>101000</v>
      </c>
      <c r="L6546" s="379"/>
      <c r="O6546" s="379"/>
    </row>
    <row r="6547" spans="1:15">
      <c r="A6547" s="417" t="s">
        <v>2155</v>
      </c>
      <c r="B6547" s="417" t="s">
        <v>17924</v>
      </c>
      <c r="C6547" s="417" t="s">
        <v>2281</v>
      </c>
      <c r="D6547" s="417" t="s">
        <v>4212</v>
      </c>
      <c r="E6547" s="391">
        <v>119</v>
      </c>
      <c r="F6547" s="418">
        <v>44328</v>
      </c>
      <c r="G6547" s="417" t="s">
        <v>2286</v>
      </c>
      <c r="I6547" s="379">
        <f t="shared" ca="1" si="381"/>
        <v>-243</v>
      </c>
      <c r="J6547" s="379">
        <f t="shared" ca="1" si="382"/>
        <v>-170</v>
      </c>
      <c r="K6547" s="391" t="str">
        <f t="shared" ca="1" si="383"/>
        <v>102000</v>
      </c>
      <c r="L6547" s="379"/>
      <c r="O6547" s="379"/>
    </row>
    <row r="6548" spans="1:15">
      <c r="A6548" s="417" t="s">
        <v>2155</v>
      </c>
      <c r="B6548" s="417" t="s">
        <v>17925</v>
      </c>
      <c r="C6548" s="417" t="s">
        <v>2281</v>
      </c>
      <c r="D6548" s="417" t="s">
        <v>4252</v>
      </c>
      <c r="E6548" s="391">
        <v>1600</v>
      </c>
      <c r="F6548" s="418">
        <v>44328</v>
      </c>
      <c r="G6548" s="417" t="s">
        <v>2286</v>
      </c>
      <c r="I6548" s="379">
        <f t="shared" ca="1" si="381"/>
        <v>-243</v>
      </c>
      <c r="J6548" s="379">
        <f t="shared" ca="1" si="382"/>
        <v>-170</v>
      </c>
      <c r="K6548" s="391" t="str">
        <f t="shared" ca="1" si="383"/>
        <v>103000</v>
      </c>
      <c r="L6548" s="379"/>
      <c r="O6548" s="379"/>
    </row>
    <row r="6549" spans="1:15">
      <c r="A6549" s="417" t="s">
        <v>2155</v>
      </c>
      <c r="B6549" s="417" t="s">
        <v>17926</v>
      </c>
      <c r="C6549" s="417" t="s">
        <v>2281</v>
      </c>
      <c r="D6549" s="417" t="s">
        <v>4214</v>
      </c>
      <c r="E6549" s="391">
        <v>190</v>
      </c>
      <c r="F6549" s="418">
        <v>44328</v>
      </c>
      <c r="G6549" s="417" t="s">
        <v>2286</v>
      </c>
      <c r="I6549" s="379">
        <f t="shared" ca="1" si="381"/>
        <v>-243</v>
      </c>
      <c r="J6549" s="379">
        <f t="shared" ca="1" si="382"/>
        <v>-170</v>
      </c>
      <c r="K6549" s="391" t="str">
        <f t="shared" ca="1" si="383"/>
        <v>104000</v>
      </c>
      <c r="L6549" s="379"/>
      <c r="O6549" s="379"/>
    </row>
    <row r="6550" spans="1:15">
      <c r="A6550" s="417" t="s">
        <v>2155</v>
      </c>
      <c r="B6550" s="417" t="s">
        <v>17927</v>
      </c>
      <c r="C6550" s="417" t="s">
        <v>2281</v>
      </c>
      <c r="D6550" s="417" t="s">
        <v>4216</v>
      </c>
      <c r="E6550" s="391">
        <v>750</v>
      </c>
      <c r="F6550" s="418">
        <v>44328</v>
      </c>
      <c r="G6550" s="417" t="s">
        <v>2286</v>
      </c>
      <c r="I6550" s="379">
        <f t="shared" ca="1" si="381"/>
        <v>-243</v>
      </c>
      <c r="J6550" s="379">
        <f t="shared" ca="1" si="382"/>
        <v>-170</v>
      </c>
      <c r="K6550" s="391" t="str">
        <f t="shared" ca="1" si="383"/>
        <v>105000</v>
      </c>
      <c r="L6550" s="379"/>
      <c r="O6550" s="379"/>
    </row>
    <row r="6551" spans="1:15">
      <c r="A6551" s="417" t="s">
        <v>2155</v>
      </c>
      <c r="B6551" s="417" t="s">
        <v>17928</v>
      </c>
      <c r="C6551" s="417" t="s">
        <v>2281</v>
      </c>
      <c r="D6551" s="417" t="s">
        <v>4218</v>
      </c>
      <c r="E6551" s="391">
        <v>792</v>
      </c>
      <c r="F6551" s="418">
        <v>44328</v>
      </c>
      <c r="G6551" s="417" t="s">
        <v>2286</v>
      </c>
      <c r="I6551" s="379">
        <f t="shared" ca="1" si="381"/>
        <v>-243</v>
      </c>
      <c r="J6551" s="379">
        <f t="shared" ca="1" si="382"/>
        <v>-170</v>
      </c>
      <c r="K6551" s="391" t="str">
        <f t="shared" ca="1" si="383"/>
        <v>106000</v>
      </c>
      <c r="L6551" s="379"/>
      <c r="O6551" s="379"/>
    </row>
    <row r="6552" spans="1:15">
      <c r="A6552" s="417" t="s">
        <v>2155</v>
      </c>
      <c r="B6552" s="417" t="s">
        <v>17929</v>
      </c>
      <c r="C6552" s="417" t="s">
        <v>2281</v>
      </c>
      <c r="D6552" s="417" t="s">
        <v>4222</v>
      </c>
      <c r="E6552" s="391">
        <v>679</v>
      </c>
      <c r="F6552" s="418">
        <v>44328</v>
      </c>
      <c r="G6552" s="417" t="s">
        <v>2286</v>
      </c>
      <c r="I6552" s="379">
        <f t="shared" ca="1" si="381"/>
        <v>-243</v>
      </c>
      <c r="J6552" s="379">
        <f t="shared" ca="1" si="382"/>
        <v>-170</v>
      </c>
      <c r="K6552" s="391" t="str">
        <f t="shared" ca="1" si="383"/>
        <v>108000</v>
      </c>
      <c r="L6552" s="379"/>
      <c r="O6552" s="379"/>
    </row>
    <row r="6553" spans="1:15">
      <c r="A6553" s="417" t="s">
        <v>2155</v>
      </c>
      <c r="B6553" s="417" t="s">
        <v>17930</v>
      </c>
      <c r="C6553" s="417" t="s">
        <v>2281</v>
      </c>
      <c r="D6553" s="417" t="s">
        <v>4224</v>
      </c>
      <c r="E6553" s="391">
        <v>2942</v>
      </c>
      <c r="F6553" s="418">
        <v>44328</v>
      </c>
      <c r="G6553" s="417" t="s">
        <v>2286</v>
      </c>
      <c r="I6553" s="379">
        <f t="shared" ca="1" si="381"/>
        <v>-243</v>
      </c>
      <c r="J6553" s="379">
        <f t="shared" ca="1" si="382"/>
        <v>-170</v>
      </c>
      <c r="K6553" s="391" t="str">
        <f t="shared" ca="1" si="383"/>
        <v>109000</v>
      </c>
      <c r="L6553" s="379"/>
      <c r="O6553" s="379"/>
    </row>
    <row r="6554" spans="1:15">
      <c r="A6554" s="417" t="s">
        <v>2155</v>
      </c>
      <c r="B6554" s="417" t="s">
        <v>17931</v>
      </c>
      <c r="C6554" s="417" t="s">
        <v>2281</v>
      </c>
      <c r="D6554" s="417" t="s">
        <v>4226</v>
      </c>
      <c r="E6554" s="391">
        <v>430</v>
      </c>
      <c r="F6554" s="418">
        <v>44328</v>
      </c>
      <c r="G6554" s="417" t="s">
        <v>2286</v>
      </c>
      <c r="I6554" s="379">
        <f t="shared" ca="1" si="381"/>
        <v>-243</v>
      </c>
      <c r="J6554" s="379">
        <f t="shared" ca="1" si="382"/>
        <v>-170</v>
      </c>
      <c r="K6554" s="391" t="str">
        <f t="shared" ca="1" si="383"/>
        <v>110000</v>
      </c>
      <c r="L6554" s="379"/>
      <c r="O6554" s="379"/>
    </row>
    <row r="6555" spans="1:15">
      <c r="A6555" s="417" t="s">
        <v>2155</v>
      </c>
      <c r="B6555" s="417" t="s">
        <v>17932</v>
      </c>
      <c r="C6555" s="417" t="s">
        <v>2281</v>
      </c>
      <c r="D6555" s="417" t="s">
        <v>4228</v>
      </c>
      <c r="E6555" s="391">
        <v>1080</v>
      </c>
      <c r="F6555" s="418">
        <v>44328</v>
      </c>
      <c r="G6555" s="417" t="s">
        <v>2286</v>
      </c>
      <c r="I6555" s="379">
        <f t="shared" ca="1" si="381"/>
        <v>-243</v>
      </c>
      <c r="J6555" s="379">
        <f t="shared" ca="1" si="382"/>
        <v>-170</v>
      </c>
      <c r="K6555" s="391" t="str">
        <f t="shared" ca="1" si="383"/>
        <v>111000</v>
      </c>
      <c r="L6555" s="379"/>
      <c r="O6555" s="379"/>
    </row>
    <row r="6556" spans="1:15">
      <c r="A6556" s="417" t="s">
        <v>2155</v>
      </c>
      <c r="B6556" s="417" t="s">
        <v>17933</v>
      </c>
      <c r="C6556" s="417" t="s">
        <v>2281</v>
      </c>
      <c r="D6556" s="417" t="s">
        <v>4230</v>
      </c>
      <c r="E6556" s="391">
        <v>1800</v>
      </c>
      <c r="F6556" s="418">
        <v>44328</v>
      </c>
      <c r="G6556" s="417" t="s">
        <v>2286</v>
      </c>
      <c r="I6556" s="379">
        <f t="shared" ca="1" si="381"/>
        <v>-243</v>
      </c>
      <c r="J6556" s="379">
        <f t="shared" ca="1" si="382"/>
        <v>-170</v>
      </c>
      <c r="K6556" s="391" t="str">
        <f t="shared" ca="1" si="383"/>
        <v>112000</v>
      </c>
      <c r="L6556" s="379"/>
      <c r="O6556" s="379"/>
    </row>
    <row r="6557" spans="1:15">
      <c r="A6557" s="417" t="s">
        <v>2155</v>
      </c>
      <c r="B6557" s="417" t="s">
        <v>17934</v>
      </c>
      <c r="C6557" s="417" t="s">
        <v>2281</v>
      </c>
      <c r="D6557" s="417" t="s">
        <v>4236</v>
      </c>
      <c r="E6557" s="391">
        <v>560</v>
      </c>
      <c r="F6557" s="418">
        <v>44328</v>
      </c>
      <c r="G6557" s="417" t="s">
        <v>2286</v>
      </c>
      <c r="I6557" s="379">
        <f t="shared" ca="1" si="381"/>
        <v>-243</v>
      </c>
      <c r="J6557" s="379">
        <f t="shared" ca="1" si="382"/>
        <v>-170</v>
      </c>
      <c r="K6557" s="391" t="str">
        <f t="shared" ca="1" si="383"/>
        <v>115000</v>
      </c>
      <c r="L6557" s="379"/>
      <c r="O6557" s="379"/>
    </row>
    <row r="6558" spans="1:15">
      <c r="A6558" s="417" t="s">
        <v>2155</v>
      </c>
      <c r="B6558" s="417" t="s">
        <v>17935</v>
      </c>
      <c r="C6558" s="417" t="s">
        <v>2281</v>
      </c>
      <c r="D6558" s="417" t="s">
        <v>4238</v>
      </c>
      <c r="E6558" s="391">
        <v>4600</v>
      </c>
      <c r="F6558" s="418">
        <v>44328</v>
      </c>
      <c r="G6558" s="417" t="s">
        <v>2286</v>
      </c>
      <c r="I6558" s="379">
        <f t="shared" ca="1" si="381"/>
        <v>-243</v>
      </c>
      <c r="J6558" s="379">
        <f t="shared" ca="1" si="382"/>
        <v>-170</v>
      </c>
      <c r="K6558" s="391" t="str">
        <f t="shared" ca="1" si="383"/>
        <v>116000</v>
      </c>
      <c r="L6558" s="379"/>
      <c r="O6558" s="379"/>
    </row>
    <row r="6559" spans="1:15">
      <c r="A6559" s="417" t="s">
        <v>2155</v>
      </c>
      <c r="B6559" s="417" t="s">
        <v>17936</v>
      </c>
      <c r="C6559" s="417" t="s">
        <v>2281</v>
      </c>
      <c r="D6559" s="417" t="s">
        <v>4240</v>
      </c>
      <c r="E6559" s="391">
        <v>446</v>
      </c>
      <c r="F6559" s="418">
        <v>44328</v>
      </c>
      <c r="G6559" s="417" t="s">
        <v>2286</v>
      </c>
      <c r="I6559" s="379">
        <f t="shared" ca="1" si="381"/>
        <v>-243</v>
      </c>
      <c r="J6559" s="379">
        <f t="shared" ca="1" si="382"/>
        <v>-170</v>
      </c>
      <c r="K6559" s="391" t="str">
        <f t="shared" ca="1" si="383"/>
        <v>117000</v>
      </c>
      <c r="L6559" s="379"/>
      <c r="O6559" s="379"/>
    </row>
    <row r="6560" spans="1:15">
      <c r="A6560" s="417" t="s">
        <v>2155</v>
      </c>
      <c r="B6560" s="417" t="s">
        <v>17937</v>
      </c>
      <c r="C6560" s="417" t="s">
        <v>2281</v>
      </c>
      <c r="D6560" s="417" t="s">
        <v>4242</v>
      </c>
      <c r="E6560" s="391">
        <v>620</v>
      </c>
      <c r="F6560" s="418">
        <v>44328</v>
      </c>
      <c r="G6560" s="417" t="s">
        <v>2286</v>
      </c>
      <c r="I6560" s="379">
        <f t="shared" ca="1" si="381"/>
        <v>-243</v>
      </c>
      <c r="J6560" s="379">
        <f t="shared" ca="1" si="382"/>
        <v>-170</v>
      </c>
      <c r="K6560" s="391" t="str">
        <f t="shared" ca="1" si="383"/>
        <v>118000</v>
      </c>
      <c r="L6560" s="379"/>
      <c r="O6560" s="379"/>
    </row>
    <row r="6561" spans="1:15">
      <c r="A6561" s="417" t="s">
        <v>2155</v>
      </c>
      <c r="B6561" s="417" t="s">
        <v>17938</v>
      </c>
      <c r="C6561" s="417" t="s">
        <v>2281</v>
      </c>
      <c r="D6561" s="417" t="s">
        <v>4244</v>
      </c>
      <c r="E6561" s="391">
        <v>700</v>
      </c>
      <c r="F6561" s="418">
        <v>44328</v>
      </c>
      <c r="G6561" s="417" t="s">
        <v>2286</v>
      </c>
      <c r="I6561" s="379">
        <f t="shared" ca="1" si="381"/>
        <v>-243</v>
      </c>
      <c r="J6561" s="379">
        <f t="shared" ca="1" si="382"/>
        <v>-170</v>
      </c>
      <c r="K6561" s="391" t="str">
        <f t="shared" ca="1" si="383"/>
        <v>119000</v>
      </c>
      <c r="L6561" s="379"/>
      <c r="O6561" s="379"/>
    </row>
    <row r="6562" spans="1:15">
      <c r="A6562" s="417" t="s">
        <v>2155</v>
      </c>
      <c r="B6562" s="417" t="s">
        <v>17939</v>
      </c>
      <c r="C6562" s="417" t="s">
        <v>2281</v>
      </c>
      <c r="D6562" s="417" t="s">
        <v>4246</v>
      </c>
      <c r="E6562" s="391">
        <v>19</v>
      </c>
      <c r="F6562" s="418">
        <v>44328</v>
      </c>
      <c r="G6562" s="417" t="s">
        <v>2286</v>
      </c>
      <c r="I6562" s="379">
        <f t="shared" ca="1" si="381"/>
        <v>-243</v>
      </c>
      <c r="J6562" s="379">
        <f t="shared" ca="1" si="382"/>
        <v>-170</v>
      </c>
      <c r="K6562" s="391" t="str">
        <f t="shared" ca="1" si="383"/>
        <v>120000</v>
      </c>
      <c r="L6562" s="379"/>
      <c r="O6562" s="379"/>
    </row>
    <row r="6563" spans="1:15">
      <c r="A6563" s="417" t="s">
        <v>2155</v>
      </c>
      <c r="B6563" s="417" t="s">
        <v>17940</v>
      </c>
      <c r="C6563" s="417" t="s">
        <v>2281</v>
      </c>
      <c r="D6563" s="417" t="s">
        <v>4354</v>
      </c>
      <c r="E6563" s="391">
        <v>2198</v>
      </c>
      <c r="F6563" s="418">
        <v>44328</v>
      </c>
      <c r="G6563" s="417" t="s">
        <v>2286</v>
      </c>
      <c r="I6563" s="379">
        <f t="shared" ca="1" si="381"/>
        <v>-243</v>
      </c>
      <c r="J6563" s="379">
        <f t="shared" ca="1" si="382"/>
        <v>-170</v>
      </c>
      <c r="K6563" s="391" t="str">
        <f t="shared" ca="1" si="383"/>
        <v>121000</v>
      </c>
      <c r="L6563" s="379"/>
      <c r="O6563" s="379"/>
    </row>
    <row r="6564" spans="1:15">
      <c r="A6564" s="417" t="s">
        <v>2155</v>
      </c>
      <c r="B6564" s="417" t="s">
        <v>17941</v>
      </c>
      <c r="C6564" s="417" t="s">
        <v>2281</v>
      </c>
      <c r="D6564" s="417" t="s">
        <v>4299</v>
      </c>
      <c r="E6564" s="391">
        <v>276</v>
      </c>
      <c r="F6564" s="418">
        <v>44328</v>
      </c>
      <c r="G6564" s="417" t="s">
        <v>2286</v>
      </c>
      <c r="I6564" s="379">
        <f t="shared" ca="1" si="381"/>
        <v>-243</v>
      </c>
      <c r="J6564" s="379">
        <f t="shared" ca="1" si="382"/>
        <v>-170</v>
      </c>
      <c r="K6564" s="391" t="str">
        <f t="shared" ca="1" si="383"/>
        <v>123000</v>
      </c>
      <c r="L6564" s="379"/>
      <c r="O6564" s="379"/>
    </row>
    <row r="6565" spans="1:15">
      <c r="A6565" s="417" t="s">
        <v>2155</v>
      </c>
      <c r="B6565" s="417" t="s">
        <v>17942</v>
      </c>
      <c r="C6565" s="417" t="s">
        <v>2281</v>
      </c>
      <c r="D6565" s="417" t="s">
        <v>4360</v>
      </c>
      <c r="E6565" s="391">
        <v>160</v>
      </c>
      <c r="F6565" s="418">
        <v>44328</v>
      </c>
      <c r="G6565" s="417" t="s">
        <v>2286</v>
      </c>
      <c r="I6565" s="379">
        <f t="shared" ca="1" si="381"/>
        <v>-243</v>
      </c>
      <c r="J6565" s="379">
        <f t="shared" ca="1" si="382"/>
        <v>-170</v>
      </c>
      <c r="K6565" s="391" t="str">
        <f t="shared" ca="1" si="383"/>
        <v>125000</v>
      </c>
      <c r="L6565" s="379"/>
      <c r="O6565" s="379"/>
    </row>
    <row r="6566" spans="1:15">
      <c r="A6566" s="417" t="s">
        <v>2155</v>
      </c>
      <c r="B6566" s="417" t="s">
        <v>12478</v>
      </c>
      <c r="C6566" s="417" t="s">
        <v>2281</v>
      </c>
      <c r="D6566" s="417" t="s">
        <v>4278</v>
      </c>
      <c r="E6566" s="391">
        <v>22500</v>
      </c>
      <c r="F6566" s="418">
        <v>44328</v>
      </c>
      <c r="G6566" s="417" t="s">
        <v>2286</v>
      </c>
      <c r="I6566" s="379">
        <f t="shared" ca="1" si="381"/>
        <v>-243</v>
      </c>
      <c r="J6566" s="379">
        <f t="shared" ca="1" si="382"/>
        <v>-170</v>
      </c>
      <c r="K6566" s="391" t="str">
        <f t="shared" ca="1" si="383"/>
        <v>98.000</v>
      </c>
      <c r="L6566" s="379"/>
      <c r="O6566" s="379"/>
    </row>
    <row r="6567" spans="1:15">
      <c r="A6567" s="417" t="s">
        <v>2155</v>
      </c>
      <c r="B6567" s="417" t="s">
        <v>4313</v>
      </c>
      <c r="C6567" s="417" t="s">
        <v>2281</v>
      </c>
      <c r="D6567" s="417" t="s">
        <v>4226</v>
      </c>
      <c r="E6567" s="391">
        <v>5382</v>
      </c>
      <c r="F6567" s="418">
        <v>44363</v>
      </c>
      <c r="G6567" s="417" t="s">
        <v>2286</v>
      </c>
      <c r="I6567" s="379">
        <f t="shared" ca="1" si="381"/>
        <v>-208</v>
      </c>
      <c r="J6567" s="379">
        <f t="shared" ca="1" si="382"/>
        <v>-146</v>
      </c>
      <c r="K6567" s="391" t="str">
        <f t="shared" ca="1" si="383"/>
        <v>110000</v>
      </c>
      <c r="L6567" s="379"/>
      <c r="O6567" s="379"/>
    </row>
    <row r="6568" spans="1:15">
      <c r="A6568" s="417" t="s">
        <v>2155</v>
      </c>
      <c r="B6568" s="417" t="s">
        <v>4314</v>
      </c>
      <c r="C6568" s="417" t="s">
        <v>2281</v>
      </c>
      <c r="D6568" s="417" t="s">
        <v>4210</v>
      </c>
      <c r="E6568" s="391">
        <v>7000</v>
      </c>
      <c r="F6568" s="418">
        <v>44363</v>
      </c>
      <c r="G6568" s="417" t="s">
        <v>2286</v>
      </c>
      <c r="I6568" s="379">
        <f t="shared" ca="1" si="381"/>
        <v>-208</v>
      </c>
      <c r="J6568" s="379">
        <f t="shared" ca="1" si="382"/>
        <v>-146</v>
      </c>
      <c r="K6568" s="391" t="str">
        <f t="shared" ca="1" si="383"/>
        <v>100000</v>
      </c>
      <c r="L6568" s="379"/>
      <c r="O6568" s="379"/>
    </row>
    <row r="6569" spans="1:15">
      <c r="A6569" s="417" t="s">
        <v>2155</v>
      </c>
      <c r="B6569" s="417" t="s">
        <v>4315</v>
      </c>
      <c r="C6569" s="417" t="s">
        <v>2281</v>
      </c>
      <c r="D6569" s="417" t="s">
        <v>4249</v>
      </c>
      <c r="E6569" s="391">
        <v>340</v>
      </c>
      <c r="F6569" s="418">
        <v>44363</v>
      </c>
      <c r="G6569" s="417" t="s">
        <v>2286</v>
      </c>
      <c r="I6569" s="379">
        <f t="shared" ca="1" si="381"/>
        <v>-208</v>
      </c>
      <c r="J6569" s="379">
        <f t="shared" ca="1" si="382"/>
        <v>-146</v>
      </c>
      <c r="K6569" s="391" t="str">
        <f t="shared" ca="1" si="383"/>
        <v>101000</v>
      </c>
      <c r="L6569" s="379"/>
      <c r="O6569" s="379"/>
    </row>
    <row r="6570" spans="1:15">
      <c r="A6570" s="417" t="s">
        <v>2155</v>
      </c>
      <c r="B6570" s="417" t="s">
        <v>12479</v>
      </c>
      <c r="C6570" s="417" t="s">
        <v>2281</v>
      </c>
      <c r="D6570" s="417" t="s">
        <v>4234</v>
      </c>
      <c r="E6570" s="391">
        <v>9350</v>
      </c>
      <c r="F6570" s="418">
        <v>44363</v>
      </c>
      <c r="G6570" s="417" t="s">
        <v>2286</v>
      </c>
      <c r="I6570" s="379">
        <f t="shared" ca="1" si="381"/>
        <v>-208</v>
      </c>
      <c r="J6570" s="379">
        <f t="shared" ca="1" si="382"/>
        <v>-146</v>
      </c>
      <c r="K6570" s="391" t="str">
        <f t="shared" ca="1" si="383"/>
        <v>114000</v>
      </c>
      <c r="L6570" s="379"/>
      <c r="O6570" s="379"/>
    </row>
    <row r="6571" spans="1:15">
      <c r="A6571" s="417" t="s">
        <v>2155</v>
      </c>
      <c r="B6571" s="417" t="s">
        <v>4316</v>
      </c>
      <c r="C6571" s="417" t="s">
        <v>2281</v>
      </c>
      <c r="D6571" s="417" t="s">
        <v>4252</v>
      </c>
      <c r="E6571" s="391">
        <v>70</v>
      </c>
      <c r="F6571" s="418">
        <v>44363</v>
      </c>
      <c r="G6571" s="417" t="s">
        <v>2286</v>
      </c>
      <c r="I6571" s="379">
        <f t="shared" ca="1" si="381"/>
        <v>-208</v>
      </c>
      <c r="J6571" s="379">
        <f t="shared" ca="1" si="382"/>
        <v>-146</v>
      </c>
      <c r="K6571" s="391" t="str">
        <f t="shared" ca="1" si="383"/>
        <v>103000</v>
      </c>
      <c r="L6571" s="379"/>
      <c r="O6571" s="379"/>
    </row>
    <row r="6572" spans="1:15">
      <c r="A6572" s="417" t="s">
        <v>2155</v>
      </c>
      <c r="B6572" s="417" t="s">
        <v>12480</v>
      </c>
      <c r="C6572" s="417" t="s">
        <v>2281</v>
      </c>
      <c r="D6572" s="417" t="s">
        <v>4240</v>
      </c>
      <c r="E6572" s="391">
        <v>9385</v>
      </c>
      <c r="F6572" s="418">
        <v>44363</v>
      </c>
      <c r="G6572" s="417" t="s">
        <v>2286</v>
      </c>
      <c r="I6572" s="379">
        <f t="shared" ca="1" si="381"/>
        <v>-208</v>
      </c>
      <c r="J6572" s="379">
        <f t="shared" ca="1" si="382"/>
        <v>-146</v>
      </c>
      <c r="K6572" s="391" t="str">
        <f t="shared" ca="1" si="383"/>
        <v>117000</v>
      </c>
      <c r="L6572" s="379"/>
      <c r="O6572" s="379"/>
    </row>
    <row r="6573" spans="1:15">
      <c r="A6573" s="417" t="s">
        <v>2155</v>
      </c>
      <c r="B6573" s="417" t="s">
        <v>4317</v>
      </c>
      <c r="C6573" s="417" t="s">
        <v>2281</v>
      </c>
      <c r="D6573" s="417" t="s">
        <v>4216</v>
      </c>
      <c r="E6573" s="391">
        <v>8867</v>
      </c>
      <c r="F6573" s="418">
        <v>44363</v>
      </c>
      <c r="G6573" s="417" t="s">
        <v>2286</v>
      </c>
      <c r="I6573" s="379">
        <f t="shared" ca="1" si="381"/>
        <v>-208</v>
      </c>
      <c r="J6573" s="379">
        <f t="shared" ca="1" si="382"/>
        <v>-146</v>
      </c>
      <c r="K6573" s="391" t="str">
        <f t="shared" ca="1" si="383"/>
        <v>105000</v>
      </c>
      <c r="L6573" s="379"/>
      <c r="O6573" s="379"/>
    </row>
    <row r="6574" spans="1:15">
      <c r="A6574" s="417" t="s">
        <v>2155</v>
      </c>
      <c r="B6574" s="417" t="s">
        <v>4318</v>
      </c>
      <c r="C6574" s="417" t="s">
        <v>2281</v>
      </c>
      <c r="D6574" s="417" t="s">
        <v>4218</v>
      </c>
      <c r="E6574" s="391">
        <v>3175</v>
      </c>
      <c r="F6574" s="418">
        <v>44363</v>
      </c>
      <c r="G6574" s="417" t="s">
        <v>2286</v>
      </c>
      <c r="I6574" s="379">
        <f t="shared" ca="1" si="381"/>
        <v>-208</v>
      </c>
      <c r="J6574" s="379">
        <f t="shared" ca="1" si="382"/>
        <v>-146</v>
      </c>
      <c r="K6574" s="391" t="str">
        <f t="shared" ca="1" si="383"/>
        <v>106000</v>
      </c>
      <c r="L6574" s="379"/>
      <c r="O6574" s="379"/>
    </row>
    <row r="6575" spans="1:15">
      <c r="A6575" s="417" t="s">
        <v>2155</v>
      </c>
      <c r="B6575" s="417" t="s">
        <v>4319</v>
      </c>
      <c r="C6575" s="417" t="s">
        <v>2281</v>
      </c>
      <c r="D6575" s="417" t="s">
        <v>4220</v>
      </c>
      <c r="E6575" s="391">
        <v>347</v>
      </c>
      <c r="F6575" s="418">
        <v>44363</v>
      </c>
      <c r="G6575" s="417" t="s">
        <v>2286</v>
      </c>
      <c r="I6575" s="379">
        <f t="shared" ca="1" si="381"/>
        <v>-208</v>
      </c>
      <c r="J6575" s="379">
        <f t="shared" ca="1" si="382"/>
        <v>-146</v>
      </c>
      <c r="K6575" s="391" t="str">
        <f t="shared" ca="1" si="383"/>
        <v>107000</v>
      </c>
      <c r="L6575" s="379"/>
      <c r="O6575" s="379"/>
    </row>
    <row r="6576" spans="1:15">
      <c r="A6576" s="417" t="s">
        <v>2155</v>
      </c>
      <c r="B6576" s="417" t="s">
        <v>4320</v>
      </c>
      <c r="C6576" s="417" t="s">
        <v>2281</v>
      </c>
      <c r="D6576" s="417" t="s">
        <v>4222</v>
      </c>
      <c r="E6576" s="391">
        <v>35</v>
      </c>
      <c r="F6576" s="418">
        <v>44363</v>
      </c>
      <c r="G6576" s="417" t="s">
        <v>2286</v>
      </c>
      <c r="I6576" s="379">
        <f t="shared" ca="1" si="381"/>
        <v>-208</v>
      </c>
      <c r="J6576" s="379">
        <f t="shared" ca="1" si="382"/>
        <v>-146</v>
      </c>
      <c r="K6576" s="391" t="str">
        <f t="shared" ca="1" si="383"/>
        <v>108000</v>
      </c>
      <c r="L6576" s="379"/>
      <c r="O6576" s="379"/>
    </row>
    <row r="6577" spans="1:15">
      <c r="A6577" s="417" t="s">
        <v>2155</v>
      </c>
      <c r="B6577" s="417" t="s">
        <v>4321</v>
      </c>
      <c r="C6577" s="417" t="s">
        <v>2281</v>
      </c>
      <c r="D6577" s="417" t="s">
        <v>4224</v>
      </c>
      <c r="E6577" s="391">
        <v>4368</v>
      </c>
      <c r="F6577" s="418">
        <v>44363</v>
      </c>
      <c r="G6577" s="417" t="s">
        <v>2286</v>
      </c>
      <c r="I6577" s="379">
        <f t="shared" ca="1" si="381"/>
        <v>-208</v>
      </c>
      <c r="J6577" s="379">
        <f t="shared" ca="1" si="382"/>
        <v>-146</v>
      </c>
      <c r="K6577" s="391" t="str">
        <f t="shared" ca="1" si="383"/>
        <v>109000</v>
      </c>
      <c r="L6577" s="379"/>
      <c r="O6577" s="379"/>
    </row>
    <row r="6578" spans="1:15">
      <c r="A6578" s="417" t="s">
        <v>2155</v>
      </c>
      <c r="B6578" s="417" t="s">
        <v>17943</v>
      </c>
      <c r="C6578" s="417" t="s">
        <v>2281</v>
      </c>
      <c r="D6578" s="417" t="s">
        <v>4230</v>
      </c>
      <c r="E6578" s="391">
        <v>12300</v>
      </c>
      <c r="F6578" s="418">
        <v>44363</v>
      </c>
      <c r="G6578" s="417" t="s">
        <v>2286</v>
      </c>
      <c r="I6578" s="379">
        <f t="shared" ca="1" si="381"/>
        <v>-208</v>
      </c>
      <c r="J6578" s="379">
        <f t="shared" ca="1" si="382"/>
        <v>-146</v>
      </c>
      <c r="K6578" s="391" t="str">
        <f t="shared" ca="1" si="383"/>
        <v>112000</v>
      </c>
      <c r="L6578" s="379"/>
      <c r="O6578" s="379"/>
    </row>
    <row r="6579" spans="1:15">
      <c r="A6579" s="417" t="s">
        <v>2155</v>
      </c>
      <c r="B6579" s="417" t="s">
        <v>12481</v>
      </c>
      <c r="C6579" s="417" t="s">
        <v>2281</v>
      </c>
      <c r="D6579" s="417" t="s">
        <v>4226</v>
      </c>
      <c r="E6579" s="391">
        <v>16808</v>
      </c>
      <c r="F6579" s="418">
        <v>44727</v>
      </c>
      <c r="G6579" s="417" t="s">
        <v>2286</v>
      </c>
      <c r="I6579" s="379">
        <f t="shared" ca="1" si="381"/>
        <v>156</v>
      </c>
      <c r="J6579" s="379">
        <f t="shared" ca="1" si="382"/>
        <v>108</v>
      </c>
      <c r="K6579" s="391" t="str">
        <f t="shared" ca="1" si="383"/>
        <v>110000</v>
      </c>
      <c r="L6579" s="379"/>
      <c r="O6579" s="379"/>
    </row>
    <row r="6580" spans="1:15">
      <c r="A6580" s="417" t="s">
        <v>2155</v>
      </c>
      <c r="B6580" s="417" t="s">
        <v>12482</v>
      </c>
      <c r="C6580" s="417" t="s">
        <v>2281</v>
      </c>
      <c r="D6580" s="417" t="s">
        <v>4244</v>
      </c>
      <c r="E6580" s="391">
        <v>7146</v>
      </c>
      <c r="F6580" s="418">
        <v>44363</v>
      </c>
      <c r="G6580" s="417" t="s">
        <v>2286</v>
      </c>
      <c r="I6580" s="379">
        <f t="shared" ca="1" si="381"/>
        <v>-208</v>
      </c>
      <c r="J6580" s="379">
        <f t="shared" ca="1" si="382"/>
        <v>-146</v>
      </c>
      <c r="K6580" s="391" t="str">
        <f t="shared" ca="1" si="383"/>
        <v>119000</v>
      </c>
      <c r="L6580" s="379"/>
      <c r="O6580" s="379"/>
    </row>
    <row r="6581" spans="1:15">
      <c r="A6581" s="417" t="s">
        <v>2155</v>
      </c>
      <c r="B6581" s="417" t="s">
        <v>12483</v>
      </c>
      <c r="C6581" s="417" t="s">
        <v>2281</v>
      </c>
      <c r="D6581" s="417" t="s">
        <v>4354</v>
      </c>
      <c r="E6581" s="391">
        <v>11218</v>
      </c>
      <c r="F6581" s="418">
        <v>44363</v>
      </c>
      <c r="G6581" s="417" t="s">
        <v>2286</v>
      </c>
      <c r="I6581" s="379">
        <f t="shared" ca="1" si="381"/>
        <v>-208</v>
      </c>
      <c r="J6581" s="379">
        <f t="shared" ca="1" si="382"/>
        <v>-146</v>
      </c>
      <c r="K6581" s="391" t="str">
        <f t="shared" ca="1" si="383"/>
        <v>121000</v>
      </c>
      <c r="L6581" s="379"/>
      <c r="O6581" s="379"/>
    </row>
    <row r="6582" spans="1:15">
      <c r="A6582" s="417" t="s">
        <v>2155</v>
      </c>
      <c r="B6582" s="417" t="s">
        <v>12484</v>
      </c>
      <c r="C6582" s="417" t="s">
        <v>2281</v>
      </c>
      <c r="D6582" s="417" t="s">
        <v>4242</v>
      </c>
      <c r="E6582" s="391">
        <v>7927</v>
      </c>
      <c r="F6582" s="418">
        <v>44363</v>
      </c>
      <c r="G6582" s="417" t="s">
        <v>2286</v>
      </c>
      <c r="I6582" s="379">
        <f t="shared" ca="1" si="381"/>
        <v>-208</v>
      </c>
      <c r="J6582" s="379">
        <f t="shared" ca="1" si="382"/>
        <v>-146</v>
      </c>
      <c r="K6582" s="391" t="str">
        <f t="shared" ca="1" si="383"/>
        <v>118000</v>
      </c>
      <c r="L6582" s="379"/>
      <c r="O6582" s="379"/>
    </row>
    <row r="6583" spans="1:15">
      <c r="A6583" s="417" t="s">
        <v>2155</v>
      </c>
      <c r="B6583" s="417" t="s">
        <v>4322</v>
      </c>
      <c r="C6583" s="417" t="s">
        <v>2281</v>
      </c>
      <c r="D6583" s="417" t="s">
        <v>4236</v>
      </c>
      <c r="E6583" s="391">
        <v>4840</v>
      </c>
      <c r="F6583" s="418">
        <v>44363</v>
      </c>
      <c r="G6583" s="417" t="s">
        <v>2286</v>
      </c>
      <c r="I6583" s="379">
        <f t="shared" ca="1" si="381"/>
        <v>-208</v>
      </c>
      <c r="J6583" s="379">
        <f t="shared" ca="1" si="382"/>
        <v>-146</v>
      </c>
      <c r="K6583" s="391" t="str">
        <f t="shared" ca="1" si="383"/>
        <v>115000</v>
      </c>
      <c r="L6583" s="379"/>
      <c r="O6583" s="379"/>
    </row>
    <row r="6584" spans="1:15">
      <c r="A6584" s="417" t="s">
        <v>2155</v>
      </c>
      <c r="B6584" s="417" t="s">
        <v>12485</v>
      </c>
      <c r="C6584" s="417" t="s">
        <v>2281</v>
      </c>
      <c r="D6584" s="417" t="s">
        <v>4238</v>
      </c>
      <c r="E6584" s="391">
        <v>7529</v>
      </c>
      <c r="F6584" s="418">
        <v>44363</v>
      </c>
      <c r="G6584" s="417" t="s">
        <v>2286</v>
      </c>
      <c r="I6584" s="379">
        <f t="shared" ca="1" si="381"/>
        <v>-208</v>
      </c>
      <c r="J6584" s="379">
        <f t="shared" ca="1" si="382"/>
        <v>-146</v>
      </c>
      <c r="K6584" s="391" t="str">
        <f t="shared" ca="1" si="383"/>
        <v>116000</v>
      </c>
      <c r="L6584" s="379"/>
      <c r="O6584" s="379"/>
    </row>
    <row r="6585" spans="1:15">
      <c r="A6585" s="417" t="s">
        <v>2155</v>
      </c>
      <c r="B6585" s="417" t="s">
        <v>12486</v>
      </c>
      <c r="C6585" s="417" t="s">
        <v>2281</v>
      </c>
      <c r="D6585" s="417" t="s">
        <v>12423</v>
      </c>
      <c r="E6585" s="391">
        <v>4556</v>
      </c>
      <c r="F6585" s="418">
        <v>44363</v>
      </c>
      <c r="G6585" s="417" t="s">
        <v>2286</v>
      </c>
      <c r="I6585" s="379">
        <f t="shared" ca="1" si="381"/>
        <v>-208</v>
      </c>
      <c r="J6585" s="379">
        <f t="shared" ca="1" si="382"/>
        <v>-146</v>
      </c>
      <c r="K6585" s="391" t="str">
        <f t="shared" ca="1" si="383"/>
        <v>124000</v>
      </c>
      <c r="L6585" s="379"/>
      <c r="O6585" s="379"/>
    </row>
    <row r="6586" spans="1:15">
      <c r="A6586" s="417" t="s">
        <v>2155</v>
      </c>
      <c r="B6586" s="417" t="s">
        <v>12487</v>
      </c>
      <c r="C6586" s="417" t="s">
        <v>2281</v>
      </c>
      <c r="D6586" s="417" t="s">
        <v>4360</v>
      </c>
      <c r="E6586" s="391">
        <v>900</v>
      </c>
      <c r="F6586" s="418">
        <v>44363</v>
      </c>
      <c r="G6586" s="417" t="s">
        <v>2286</v>
      </c>
      <c r="I6586" s="379">
        <f t="shared" ca="1" si="381"/>
        <v>-208</v>
      </c>
      <c r="J6586" s="379">
        <f t="shared" ca="1" si="382"/>
        <v>-146</v>
      </c>
      <c r="K6586" s="391" t="str">
        <f t="shared" ca="1" si="383"/>
        <v>125000</v>
      </c>
      <c r="L6586" s="379"/>
      <c r="O6586" s="379"/>
    </row>
    <row r="6587" spans="1:15">
      <c r="A6587" s="417" t="s">
        <v>2155</v>
      </c>
      <c r="B6587" s="417" t="s">
        <v>12488</v>
      </c>
      <c r="C6587" s="417" t="s">
        <v>2281</v>
      </c>
      <c r="D6587" s="417" t="s">
        <v>4246</v>
      </c>
      <c r="E6587" s="391">
        <v>10900</v>
      </c>
      <c r="F6587" s="418">
        <v>44727</v>
      </c>
      <c r="G6587" s="417" t="s">
        <v>2286</v>
      </c>
      <c r="I6587" s="379">
        <f t="shared" ca="1" si="381"/>
        <v>156</v>
      </c>
      <c r="J6587" s="379">
        <f t="shared" ca="1" si="382"/>
        <v>108</v>
      </c>
      <c r="K6587" s="391" t="str">
        <f t="shared" ca="1" si="383"/>
        <v>120000</v>
      </c>
      <c r="L6587" s="379"/>
      <c r="O6587" s="379"/>
    </row>
    <row r="6588" spans="1:15">
      <c r="A6588" s="417" t="s">
        <v>2155</v>
      </c>
      <c r="B6588" s="417" t="s">
        <v>4323</v>
      </c>
      <c r="C6588" s="417" t="s">
        <v>2281</v>
      </c>
      <c r="D6588" s="417" t="s">
        <v>4246</v>
      </c>
      <c r="E6588" s="391">
        <v>9564</v>
      </c>
      <c r="F6588" s="418">
        <v>44363</v>
      </c>
      <c r="G6588" s="417" t="s">
        <v>2286</v>
      </c>
      <c r="I6588" s="379">
        <f t="shared" ca="1" si="381"/>
        <v>-208</v>
      </c>
      <c r="J6588" s="379">
        <f t="shared" ca="1" si="382"/>
        <v>-146</v>
      </c>
      <c r="K6588" s="391" t="str">
        <f t="shared" ca="1" si="383"/>
        <v>120000</v>
      </c>
      <c r="L6588" s="379"/>
      <c r="O6588" s="379"/>
    </row>
    <row r="6589" spans="1:15">
      <c r="A6589" s="417" t="s">
        <v>2155</v>
      </c>
      <c r="B6589" s="417" t="s">
        <v>12489</v>
      </c>
      <c r="C6589" s="417" t="s">
        <v>2281</v>
      </c>
      <c r="D6589" s="417" t="s">
        <v>4301</v>
      </c>
      <c r="E6589" s="391">
        <v>500</v>
      </c>
      <c r="F6589" s="418">
        <v>44363</v>
      </c>
      <c r="G6589" s="417" t="s">
        <v>2286</v>
      </c>
      <c r="I6589" s="379">
        <f t="shared" ca="1" si="381"/>
        <v>-208</v>
      </c>
      <c r="J6589" s="379">
        <f t="shared" ca="1" si="382"/>
        <v>-146</v>
      </c>
      <c r="K6589" s="391" t="str">
        <f t="shared" ca="1" si="383"/>
        <v>126000</v>
      </c>
      <c r="L6589" s="379"/>
      <c r="O6589" s="379"/>
    </row>
    <row r="6590" spans="1:15">
      <c r="A6590" s="417" t="s">
        <v>2155</v>
      </c>
      <c r="B6590" s="417" t="s">
        <v>12490</v>
      </c>
      <c r="C6590" s="417" t="s">
        <v>2281</v>
      </c>
      <c r="D6590" s="417" t="s">
        <v>4267</v>
      </c>
      <c r="E6590" s="391">
        <v>10580</v>
      </c>
      <c r="F6590" s="418">
        <v>44363</v>
      </c>
      <c r="G6590" s="417" t="s">
        <v>2286</v>
      </c>
      <c r="I6590" s="379">
        <f t="shared" ca="1" si="381"/>
        <v>-208</v>
      </c>
      <c r="J6590" s="379">
        <f t="shared" ca="1" si="382"/>
        <v>-146</v>
      </c>
      <c r="K6590" s="391" t="str">
        <f t="shared" ca="1" si="383"/>
        <v>122000</v>
      </c>
      <c r="L6590" s="379"/>
      <c r="O6590" s="379"/>
    </row>
    <row r="6591" spans="1:15">
      <c r="A6591" s="417" t="s">
        <v>2155</v>
      </c>
      <c r="B6591" s="417" t="s">
        <v>12491</v>
      </c>
      <c r="C6591" s="417" t="s">
        <v>2281</v>
      </c>
      <c r="D6591" s="417" t="s">
        <v>4299</v>
      </c>
      <c r="E6591" s="391">
        <v>4900</v>
      </c>
      <c r="F6591" s="418">
        <v>44363</v>
      </c>
      <c r="G6591" s="417" t="s">
        <v>2286</v>
      </c>
      <c r="I6591" s="379">
        <f t="shared" ca="1" si="381"/>
        <v>-208</v>
      </c>
      <c r="J6591" s="379">
        <f t="shared" ca="1" si="382"/>
        <v>-146</v>
      </c>
      <c r="K6591" s="391" t="str">
        <f t="shared" ca="1" si="383"/>
        <v>123000</v>
      </c>
      <c r="L6591" s="379"/>
      <c r="O6591" s="379"/>
    </row>
    <row r="6592" spans="1:15">
      <c r="A6592" s="417" t="s">
        <v>2155</v>
      </c>
      <c r="B6592" s="417" t="s">
        <v>12492</v>
      </c>
      <c r="C6592" s="417" t="s">
        <v>2281</v>
      </c>
      <c r="D6592" s="417" t="s">
        <v>4355</v>
      </c>
      <c r="E6592" s="391">
        <v>3069</v>
      </c>
      <c r="F6592" s="418">
        <v>44363</v>
      </c>
      <c r="G6592" s="417" t="s">
        <v>2286</v>
      </c>
      <c r="I6592" s="379">
        <f t="shared" ca="1" si="381"/>
        <v>-208</v>
      </c>
      <c r="J6592" s="379">
        <f t="shared" ca="1" si="382"/>
        <v>-146</v>
      </c>
      <c r="K6592" s="391" t="str">
        <f t="shared" ca="1" si="383"/>
        <v>130000</v>
      </c>
      <c r="L6592" s="379"/>
      <c r="O6592" s="379"/>
    </row>
    <row r="6593" spans="1:15">
      <c r="A6593" s="417" t="s">
        <v>2155</v>
      </c>
      <c r="B6593" s="417" t="s">
        <v>17944</v>
      </c>
      <c r="C6593" s="417" t="s">
        <v>2281</v>
      </c>
      <c r="D6593" s="417" t="s">
        <v>4301</v>
      </c>
      <c r="E6593" s="391">
        <v>2922</v>
      </c>
      <c r="F6593" s="418">
        <v>44363</v>
      </c>
      <c r="G6593" s="417" t="s">
        <v>2286</v>
      </c>
      <c r="I6593" s="379">
        <f t="shared" ca="1" si="381"/>
        <v>-208</v>
      </c>
      <c r="J6593" s="379">
        <f t="shared" ca="1" si="382"/>
        <v>-146</v>
      </c>
      <c r="K6593" s="391" t="str">
        <f t="shared" ca="1" si="383"/>
        <v>126000</v>
      </c>
      <c r="L6593" s="379"/>
      <c r="O6593" s="379"/>
    </row>
    <row r="6594" spans="1:15">
      <c r="A6594" s="417" t="s">
        <v>2155</v>
      </c>
      <c r="B6594" s="417" t="s">
        <v>12493</v>
      </c>
      <c r="C6594" s="417" t="s">
        <v>2281</v>
      </c>
      <c r="D6594" s="417" t="s">
        <v>4359</v>
      </c>
      <c r="E6594" s="391">
        <v>4683</v>
      </c>
      <c r="F6594" s="418">
        <v>44363</v>
      </c>
      <c r="G6594" s="417" t="s">
        <v>2286</v>
      </c>
      <c r="I6594" s="379">
        <f t="shared" ca="1" si="381"/>
        <v>-208</v>
      </c>
      <c r="J6594" s="379">
        <f t="shared" ca="1" si="382"/>
        <v>-146</v>
      </c>
      <c r="K6594" s="391" t="str">
        <f t="shared" ca="1" si="383"/>
        <v>128000</v>
      </c>
      <c r="L6594" s="379"/>
      <c r="O6594" s="379"/>
    </row>
    <row r="6595" spans="1:15">
      <c r="A6595" s="417" t="s">
        <v>2155</v>
      </c>
      <c r="B6595" s="417" t="s">
        <v>12494</v>
      </c>
      <c r="C6595" s="417" t="s">
        <v>2281</v>
      </c>
      <c r="D6595" s="417" t="s">
        <v>12495</v>
      </c>
      <c r="E6595" s="391">
        <v>1</v>
      </c>
      <c r="F6595" s="418">
        <v>44363</v>
      </c>
      <c r="G6595" s="417" t="s">
        <v>2286</v>
      </c>
      <c r="I6595" s="379">
        <f t="shared" ca="1" si="381"/>
        <v>-208</v>
      </c>
      <c r="J6595" s="379">
        <f t="shared" ca="1" si="382"/>
        <v>-146</v>
      </c>
      <c r="K6595" s="391" t="str">
        <f t="shared" ca="1" si="383"/>
        <v>134000</v>
      </c>
      <c r="L6595" s="379"/>
      <c r="O6595" s="379"/>
    </row>
    <row r="6596" spans="1:15">
      <c r="A6596" s="417" t="s">
        <v>2155</v>
      </c>
      <c r="B6596" s="417" t="s">
        <v>12496</v>
      </c>
      <c r="C6596" s="417" t="s">
        <v>2281</v>
      </c>
      <c r="D6596" s="417" t="s">
        <v>12443</v>
      </c>
      <c r="E6596" s="391">
        <v>3</v>
      </c>
      <c r="F6596" s="418">
        <v>44363</v>
      </c>
      <c r="G6596" s="417" t="s">
        <v>2286</v>
      </c>
      <c r="I6596" s="379">
        <f t="shared" ca="1" si="381"/>
        <v>-208</v>
      </c>
      <c r="J6596" s="379">
        <f t="shared" ca="1" si="382"/>
        <v>-146</v>
      </c>
      <c r="K6596" s="391" t="str">
        <f t="shared" ca="1" si="383"/>
        <v>132000</v>
      </c>
      <c r="L6596" s="379"/>
      <c r="O6596" s="379"/>
    </row>
    <row r="6597" spans="1:15">
      <c r="A6597" s="417" t="s">
        <v>2155</v>
      </c>
      <c r="B6597" s="417" t="s">
        <v>12497</v>
      </c>
      <c r="C6597" s="417" t="s">
        <v>2281</v>
      </c>
      <c r="D6597" s="417" t="s">
        <v>4356</v>
      </c>
      <c r="E6597" s="391">
        <v>591</v>
      </c>
      <c r="F6597" s="418">
        <v>44363</v>
      </c>
      <c r="G6597" s="417" t="s">
        <v>2286</v>
      </c>
      <c r="I6597" s="379">
        <f t="shared" ca="1" si="381"/>
        <v>-208</v>
      </c>
      <c r="J6597" s="379">
        <f t="shared" ca="1" si="382"/>
        <v>-146</v>
      </c>
      <c r="K6597" s="391" t="str">
        <f t="shared" ca="1" si="383"/>
        <v>135000</v>
      </c>
      <c r="L6597" s="379"/>
      <c r="O6597" s="379"/>
    </row>
    <row r="6598" spans="1:15">
      <c r="A6598" s="417" t="s">
        <v>2155</v>
      </c>
      <c r="B6598" s="417" t="s">
        <v>12498</v>
      </c>
      <c r="C6598" s="417" t="s">
        <v>2281</v>
      </c>
      <c r="D6598" s="417" t="s">
        <v>12446</v>
      </c>
      <c r="E6598" s="391">
        <v>1918</v>
      </c>
      <c r="F6598" s="418">
        <v>44363</v>
      </c>
      <c r="G6598" s="417" t="s">
        <v>2286</v>
      </c>
      <c r="I6598" s="379">
        <f t="shared" ca="1" si="381"/>
        <v>-208</v>
      </c>
      <c r="J6598" s="379">
        <f t="shared" ca="1" si="382"/>
        <v>-146</v>
      </c>
      <c r="K6598" s="391" t="str">
        <f t="shared" ca="1" si="383"/>
        <v>136000</v>
      </c>
      <c r="L6598" s="379"/>
      <c r="O6598" s="379"/>
    </row>
    <row r="6599" spans="1:15">
      <c r="A6599" s="417" t="s">
        <v>2155</v>
      </c>
      <c r="B6599" s="417" t="s">
        <v>4324</v>
      </c>
      <c r="C6599" s="417" t="s">
        <v>2281</v>
      </c>
      <c r="D6599" s="417" t="s">
        <v>4214</v>
      </c>
      <c r="E6599" s="391">
        <v>5551</v>
      </c>
      <c r="F6599" s="418">
        <v>44363</v>
      </c>
      <c r="G6599" s="417" t="s">
        <v>2286</v>
      </c>
      <c r="I6599" s="379">
        <f t="shared" ca="1" si="381"/>
        <v>-208</v>
      </c>
      <c r="J6599" s="379">
        <f t="shared" ca="1" si="382"/>
        <v>-146</v>
      </c>
      <c r="K6599" s="391" t="str">
        <f t="shared" ca="1" si="383"/>
        <v>104000</v>
      </c>
      <c r="L6599" s="379"/>
      <c r="O6599" s="379"/>
    </row>
    <row r="6600" spans="1:15">
      <c r="A6600" s="417" t="s">
        <v>2155</v>
      </c>
      <c r="B6600" s="417" t="s">
        <v>12499</v>
      </c>
      <c r="C6600" s="417" t="s">
        <v>2281</v>
      </c>
      <c r="D6600" s="417" t="s">
        <v>12500</v>
      </c>
      <c r="E6600" s="391">
        <v>3</v>
      </c>
      <c r="F6600" s="418">
        <v>44363</v>
      </c>
      <c r="G6600" s="417" t="s">
        <v>2286</v>
      </c>
      <c r="I6600" s="379">
        <f t="shared" ca="1" si="381"/>
        <v>-208</v>
      </c>
      <c r="J6600" s="379">
        <f t="shared" ca="1" si="382"/>
        <v>-146</v>
      </c>
      <c r="K6600" s="391" t="str">
        <f t="shared" ca="1" si="383"/>
        <v>150000</v>
      </c>
      <c r="L6600" s="379"/>
      <c r="O6600" s="379"/>
    </row>
    <row r="6601" spans="1:15">
      <c r="A6601" s="417" t="s">
        <v>2155</v>
      </c>
      <c r="B6601" s="417" t="s">
        <v>17945</v>
      </c>
      <c r="C6601" s="417" t="s">
        <v>2281</v>
      </c>
      <c r="D6601" s="417" t="s">
        <v>4360</v>
      </c>
      <c r="E6601" s="391">
        <v>13000</v>
      </c>
      <c r="F6601" s="418">
        <v>44363</v>
      </c>
      <c r="G6601" s="417" t="s">
        <v>2286</v>
      </c>
      <c r="I6601" s="379">
        <f t="shared" ca="1" si="381"/>
        <v>-208</v>
      </c>
      <c r="J6601" s="379">
        <f t="shared" ca="1" si="382"/>
        <v>-146</v>
      </c>
      <c r="K6601" s="391" t="str">
        <f t="shared" ca="1" si="383"/>
        <v>125000</v>
      </c>
      <c r="L6601" s="379"/>
      <c r="O6601" s="379"/>
    </row>
    <row r="6602" spans="1:15">
      <c r="A6602" s="417" t="s">
        <v>2155</v>
      </c>
      <c r="B6602" s="417" t="s">
        <v>4325</v>
      </c>
      <c r="C6602" s="417" t="s">
        <v>2281</v>
      </c>
      <c r="D6602" s="417" t="s">
        <v>4326</v>
      </c>
      <c r="E6602" s="391">
        <v>12176</v>
      </c>
      <c r="F6602" s="418">
        <v>44363</v>
      </c>
      <c r="G6602" s="417" t="s">
        <v>2286</v>
      </c>
      <c r="I6602" s="379">
        <f t="shared" ref="I6602:I6665" ca="1" si="384">IF(F6602&lt;&gt;"",F6602-$I$199,"")</f>
        <v>-208</v>
      </c>
      <c r="J6602" s="379">
        <f t="shared" ref="J6602:J6665" ca="1" si="385">IF(I6602&lt;&gt;"",NETWORKDAYS($I$199,F6602-1,$N$201:$N$224),"")</f>
        <v>-146</v>
      </c>
      <c r="K6602" s="391" t="str">
        <f t="shared" ref="K6602:K6665" ca="1" si="386">IF(I6602&lt;&gt;"",RIGHT(D6602,LEN(D6602)-FIND(" ",D6602)),"")</f>
        <v>50.000</v>
      </c>
      <c r="L6602" s="379"/>
      <c r="O6602" s="379"/>
    </row>
    <row r="6603" spans="1:15">
      <c r="A6603" s="417" t="s">
        <v>2155</v>
      </c>
      <c r="B6603" s="417" t="s">
        <v>12501</v>
      </c>
      <c r="C6603" s="417" t="s">
        <v>2281</v>
      </c>
      <c r="D6603" s="417" t="s">
        <v>4284</v>
      </c>
      <c r="E6603" s="391">
        <v>13000</v>
      </c>
      <c r="F6603" s="418">
        <v>44727</v>
      </c>
      <c r="G6603" s="417" t="s">
        <v>2286</v>
      </c>
      <c r="I6603" s="379">
        <f t="shared" ca="1" si="384"/>
        <v>156</v>
      </c>
      <c r="J6603" s="379">
        <f t="shared" ca="1" si="385"/>
        <v>108</v>
      </c>
      <c r="K6603" s="391" t="str">
        <f t="shared" ca="1" si="386"/>
        <v>80.000</v>
      </c>
      <c r="L6603" s="379"/>
      <c r="O6603" s="379"/>
    </row>
    <row r="6604" spans="1:15">
      <c r="A6604" s="417" t="s">
        <v>2155</v>
      </c>
      <c r="B6604" s="417" t="s">
        <v>12502</v>
      </c>
      <c r="C6604" s="417" t="s">
        <v>2281</v>
      </c>
      <c r="D6604" s="417" t="s">
        <v>4341</v>
      </c>
      <c r="E6604" s="391">
        <v>16040</v>
      </c>
      <c r="F6604" s="418">
        <v>44363</v>
      </c>
      <c r="G6604" s="417" t="s">
        <v>2286</v>
      </c>
      <c r="I6604" s="379">
        <f t="shared" ca="1" si="384"/>
        <v>-208</v>
      </c>
      <c r="J6604" s="379">
        <f t="shared" ca="1" si="385"/>
        <v>-146</v>
      </c>
      <c r="K6604" s="391" t="str">
        <f t="shared" ca="1" si="386"/>
        <v>85.000</v>
      </c>
      <c r="L6604" s="379"/>
      <c r="O6604" s="379"/>
    </row>
    <row r="6605" spans="1:15">
      <c r="A6605" s="417" t="s">
        <v>2155</v>
      </c>
      <c r="B6605" s="417" t="s">
        <v>12503</v>
      </c>
      <c r="C6605" s="417" t="s">
        <v>2281</v>
      </c>
      <c r="D6605" s="417" t="s">
        <v>4343</v>
      </c>
      <c r="E6605" s="391">
        <v>5600</v>
      </c>
      <c r="F6605" s="418">
        <v>44363</v>
      </c>
      <c r="G6605" s="417" t="s">
        <v>2286</v>
      </c>
      <c r="I6605" s="379">
        <f t="shared" ca="1" si="384"/>
        <v>-208</v>
      </c>
      <c r="J6605" s="379">
        <f t="shared" ca="1" si="385"/>
        <v>-146</v>
      </c>
      <c r="K6605" s="391" t="str">
        <f t="shared" ca="1" si="386"/>
        <v>88.000</v>
      </c>
      <c r="L6605" s="379"/>
      <c r="O6605" s="379"/>
    </row>
    <row r="6606" spans="1:15">
      <c r="A6606" s="417" t="s">
        <v>2155</v>
      </c>
      <c r="B6606" s="417" t="s">
        <v>12504</v>
      </c>
      <c r="C6606" s="417" t="s">
        <v>2281</v>
      </c>
      <c r="D6606" s="417" t="s">
        <v>4345</v>
      </c>
      <c r="E6606" s="391">
        <v>3650</v>
      </c>
      <c r="F6606" s="418">
        <v>44727</v>
      </c>
      <c r="G6606" s="417" t="s">
        <v>2286</v>
      </c>
      <c r="I6606" s="379">
        <f t="shared" ca="1" si="384"/>
        <v>156</v>
      </c>
      <c r="J6606" s="379">
        <f t="shared" ca="1" si="385"/>
        <v>108</v>
      </c>
      <c r="K6606" s="391" t="str">
        <f t="shared" ca="1" si="386"/>
        <v>90.000</v>
      </c>
      <c r="L6606" s="379"/>
      <c r="O6606" s="379"/>
    </row>
    <row r="6607" spans="1:15">
      <c r="A6607" s="417" t="s">
        <v>2155</v>
      </c>
      <c r="B6607" s="417" t="s">
        <v>12505</v>
      </c>
      <c r="C6607" s="417" t="s">
        <v>2281</v>
      </c>
      <c r="D6607" s="417" t="s">
        <v>4346</v>
      </c>
      <c r="E6607" s="391">
        <v>7800</v>
      </c>
      <c r="F6607" s="418">
        <v>44363</v>
      </c>
      <c r="G6607" s="417" t="s">
        <v>2286</v>
      </c>
      <c r="I6607" s="379">
        <f t="shared" ca="1" si="384"/>
        <v>-208</v>
      </c>
      <c r="J6607" s="379">
        <f t="shared" ca="1" si="385"/>
        <v>-146</v>
      </c>
      <c r="K6607" s="391" t="str">
        <f t="shared" ca="1" si="386"/>
        <v>91.000</v>
      </c>
      <c r="L6607" s="379"/>
      <c r="O6607" s="379"/>
    </row>
    <row r="6608" spans="1:15">
      <c r="A6608" s="417" t="s">
        <v>2155</v>
      </c>
      <c r="B6608" s="417" t="s">
        <v>12506</v>
      </c>
      <c r="C6608" s="417" t="s">
        <v>2281</v>
      </c>
      <c r="D6608" s="417" t="s">
        <v>4228</v>
      </c>
      <c r="E6608" s="391">
        <v>10370</v>
      </c>
      <c r="F6608" s="418">
        <v>44363</v>
      </c>
      <c r="G6608" s="417" t="s">
        <v>2286</v>
      </c>
      <c r="I6608" s="379">
        <f t="shared" ca="1" si="384"/>
        <v>-208</v>
      </c>
      <c r="J6608" s="379">
        <f t="shared" ca="1" si="385"/>
        <v>-146</v>
      </c>
      <c r="K6608" s="391" t="str">
        <f t="shared" ca="1" si="386"/>
        <v>111000</v>
      </c>
      <c r="L6608" s="379"/>
      <c r="O6608" s="379"/>
    </row>
    <row r="6609" spans="1:15">
      <c r="A6609" s="417" t="s">
        <v>2155</v>
      </c>
      <c r="B6609" s="417" t="s">
        <v>4327</v>
      </c>
      <c r="C6609" s="417" t="s">
        <v>2281</v>
      </c>
      <c r="D6609" s="417" t="s">
        <v>4328</v>
      </c>
      <c r="E6609" s="391">
        <v>8750</v>
      </c>
      <c r="F6609" s="418">
        <v>44363</v>
      </c>
      <c r="G6609" s="417" t="s">
        <v>2286</v>
      </c>
      <c r="I6609" s="379">
        <f t="shared" ca="1" si="384"/>
        <v>-208</v>
      </c>
      <c r="J6609" s="379">
        <f t="shared" ca="1" si="385"/>
        <v>-146</v>
      </c>
      <c r="K6609" s="391" t="str">
        <f t="shared" ca="1" si="386"/>
        <v>94.000</v>
      </c>
      <c r="L6609" s="379"/>
      <c r="O6609" s="379"/>
    </row>
    <row r="6610" spans="1:15">
      <c r="A6610" s="417" t="s">
        <v>2155</v>
      </c>
      <c r="B6610" s="417" t="s">
        <v>12507</v>
      </c>
      <c r="C6610" s="417" t="s">
        <v>2281</v>
      </c>
      <c r="D6610" s="417" t="s">
        <v>4232</v>
      </c>
      <c r="E6610" s="391">
        <v>3380</v>
      </c>
      <c r="F6610" s="418">
        <v>44363</v>
      </c>
      <c r="G6610" s="417" t="s">
        <v>2286</v>
      </c>
      <c r="I6610" s="379">
        <f t="shared" ca="1" si="384"/>
        <v>-208</v>
      </c>
      <c r="J6610" s="379">
        <f t="shared" ca="1" si="385"/>
        <v>-146</v>
      </c>
      <c r="K6610" s="391" t="str">
        <f t="shared" ca="1" si="386"/>
        <v>113000</v>
      </c>
      <c r="L6610" s="379"/>
      <c r="O6610" s="379"/>
    </row>
    <row r="6611" spans="1:15">
      <c r="A6611" s="417" t="s">
        <v>2155</v>
      </c>
      <c r="B6611" s="417" t="s">
        <v>12508</v>
      </c>
      <c r="C6611" s="417" t="s">
        <v>2281</v>
      </c>
      <c r="D6611" s="417" t="s">
        <v>4348</v>
      </c>
      <c r="E6611" s="391">
        <v>450</v>
      </c>
      <c r="F6611" s="418">
        <v>44363</v>
      </c>
      <c r="G6611" s="417" t="s">
        <v>2286</v>
      </c>
      <c r="I6611" s="379">
        <f t="shared" ca="1" si="384"/>
        <v>-208</v>
      </c>
      <c r="J6611" s="379">
        <f t="shared" ca="1" si="385"/>
        <v>-146</v>
      </c>
      <c r="K6611" s="391" t="str">
        <f t="shared" ca="1" si="386"/>
        <v>95.000</v>
      </c>
      <c r="L6611" s="379"/>
      <c r="O6611" s="379"/>
    </row>
    <row r="6612" spans="1:15">
      <c r="A6612" s="417" t="s">
        <v>2155</v>
      </c>
      <c r="B6612" s="417" t="s">
        <v>12509</v>
      </c>
      <c r="C6612" s="417" t="s">
        <v>2281</v>
      </c>
      <c r="D6612" s="417" t="s">
        <v>4230</v>
      </c>
      <c r="E6612" s="391">
        <v>279</v>
      </c>
      <c r="F6612" s="418">
        <v>44363</v>
      </c>
      <c r="G6612" s="417" t="s">
        <v>2286</v>
      </c>
      <c r="I6612" s="379">
        <f t="shared" ca="1" si="384"/>
        <v>-208</v>
      </c>
      <c r="J6612" s="379">
        <f t="shared" ca="1" si="385"/>
        <v>-146</v>
      </c>
      <c r="K6612" s="391" t="str">
        <f t="shared" ca="1" si="386"/>
        <v>112000</v>
      </c>
      <c r="L6612" s="379"/>
      <c r="O6612" s="379"/>
    </row>
    <row r="6613" spans="1:15">
      <c r="A6613" s="417" t="s">
        <v>2155</v>
      </c>
      <c r="B6613" s="417" t="s">
        <v>4329</v>
      </c>
      <c r="C6613" s="417" t="s">
        <v>2281</v>
      </c>
      <c r="D6613" s="417" t="s">
        <v>4212</v>
      </c>
      <c r="E6613" s="391">
        <v>20</v>
      </c>
      <c r="F6613" s="418">
        <v>44363</v>
      </c>
      <c r="G6613" s="417" t="s">
        <v>2286</v>
      </c>
      <c r="I6613" s="379">
        <f t="shared" ca="1" si="384"/>
        <v>-208</v>
      </c>
      <c r="J6613" s="379">
        <f t="shared" ca="1" si="385"/>
        <v>-146</v>
      </c>
      <c r="K6613" s="391" t="str">
        <f t="shared" ca="1" si="386"/>
        <v>102000</v>
      </c>
      <c r="L6613" s="379"/>
      <c r="O6613" s="379"/>
    </row>
    <row r="6614" spans="1:15">
      <c r="A6614" s="417" t="s">
        <v>2155</v>
      </c>
      <c r="B6614" s="417" t="s">
        <v>8294</v>
      </c>
      <c r="C6614" s="417" t="s">
        <v>2281</v>
      </c>
      <c r="D6614" s="417" t="s">
        <v>4278</v>
      </c>
      <c r="E6614" s="391">
        <v>6463</v>
      </c>
      <c r="F6614" s="418">
        <v>44391</v>
      </c>
      <c r="G6614" s="417" t="s">
        <v>2286</v>
      </c>
      <c r="I6614" s="379">
        <f t="shared" ca="1" si="384"/>
        <v>-180</v>
      </c>
      <c r="J6614" s="379">
        <f t="shared" ca="1" si="385"/>
        <v>-126</v>
      </c>
      <c r="K6614" s="391" t="str">
        <f t="shared" ca="1" si="386"/>
        <v>98.000</v>
      </c>
      <c r="L6614" s="379"/>
      <c r="O6614" s="379"/>
    </row>
    <row r="6615" spans="1:15">
      <c r="A6615" s="417" t="s">
        <v>2155</v>
      </c>
      <c r="B6615" s="417" t="s">
        <v>4330</v>
      </c>
      <c r="C6615" s="417" t="s">
        <v>2281</v>
      </c>
      <c r="D6615" s="417" t="s">
        <v>4210</v>
      </c>
      <c r="E6615" s="391">
        <v>19240</v>
      </c>
      <c r="F6615" s="418">
        <v>44790</v>
      </c>
      <c r="G6615" s="417" t="s">
        <v>2286</v>
      </c>
      <c r="I6615" s="379">
        <f t="shared" ca="1" si="384"/>
        <v>219</v>
      </c>
      <c r="J6615" s="379">
        <f t="shared" ca="1" si="385"/>
        <v>152</v>
      </c>
      <c r="K6615" s="391" t="str">
        <f t="shared" ca="1" si="386"/>
        <v>100000</v>
      </c>
      <c r="L6615" s="379"/>
      <c r="O6615" s="379"/>
    </row>
    <row r="6616" spans="1:15">
      <c r="A6616" s="417" t="s">
        <v>2155</v>
      </c>
      <c r="B6616" s="417" t="s">
        <v>8295</v>
      </c>
      <c r="C6616" s="417" t="s">
        <v>2281</v>
      </c>
      <c r="D6616" s="417" t="s">
        <v>4214</v>
      </c>
      <c r="E6616" s="391">
        <v>24272</v>
      </c>
      <c r="F6616" s="418">
        <v>44790</v>
      </c>
      <c r="G6616" s="417" t="s">
        <v>2286</v>
      </c>
      <c r="I6616" s="379">
        <f t="shared" ca="1" si="384"/>
        <v>219</v>
      </c>
      <c r="J6616" s="379">
        <f t="shared" ca="1" si="385"/>
        <v>152</v>
      </c>
      <c r="K6616" s="391" t="str">
        <f t="shared" ca="1" si="386"/>
        <v>104000</v>
      </c>
      <c r="L6616" s="379"/>
      <c r="O6616" s="379"/>
    </row>
    <row r="6617" spans="1:15">
      <c r="A6617" s="417" t="s">
        <v>2155</v>
      </c>
      <c r="B6617" s="417" t="s">
        <v>12510</v>
      </c>
      <c r="C6617" s="417" t="s">
        <v>2281</v>
      </c>
      <c r="D6617" s="417" t="s">
        <v>4234</v>
      </c>
      <c r="E6617" s="391">
        <v>18174</v>
      </c>
      <c r="F6617" s="418">
        <v>44790</v>
      </c>
      <c r="G6617" s="417" t="s">
        <v>2286</v>
      </c>
      <c r="I6617" s="379">
        <f t="shared" ca="1" si="384"/>
        <v>219</v>
      </c>
      <c r="J6617" s="379">
        <f t="shared" ca="1" si="385"/>
        <v>152</v>
      </c>
      <c r="K6617" s="391" t="str">
        <f t="shared" ca="1" si="386"/>
        <v>114000</v>
      </c>
      <c r="L6617" s="379"/>
      <c r="O6617" s="379"/>
    </row>
    <row r="6618" spans="1:15">
      <c r="A6618" s="417" t="s">
        <v>2155</v>
      </c>
      <c r="B6618" s="417" t="s">
        <v>18495</v>
      </c>
      <c r="C6618" s="417" t="s">
        <v>2281</v>
      </c>
      <c r="D6618" s="417" t="s">
        <v>4360</v>
      </c>
      <c r="E6618" s="391">
        <v>950</v>
      </c>
      <c r="F6618" s="418">
        <v>44426</v>
      </c>
      <c r="G6618" s="417" t="s">
        <v>2286</v>
      </c>
      <c r="I6618" s="379">
        <f t="shared" ca="1" si="384"/>
        <v>-145</v>
      </c>
      <c r="J6618" s="379">
        <f t="shared" ca="1" si="385"/>
        <v>-101</v>
      </c>
      <c r="K6618" s="391" t="str">
        <f t="shared" ca="1" si="386"/>
        <v>125000</v>
      </c>
      <c r="L6618" s="379"/>
      <c r="O6618" s="379"/>
    </row>
    <row r="6619" spans="1:15">
      <c r="A6619" s="417" t="s">
        <v>2155</v>
      </c>
      <c r="B6619" s="417" t="s">
        <v>18496</v>
      </c>
      <c r="C6619" s="417" t="s">
        <v>2281</v>
      </c>
      <c r="D6619" s="417" t="s">
        <v>4301</v>
      </c>
      <c r="E6619" s="391">
        <v>800</v>
      </c>
      <c r="F6619" s="418">
        <v>44426</v>
      </c>
      <c r="G6619" s="417" t="s">
        <v>2286</v>
      </c>
      <c r="I6619" s="379">
        <f t="shared" ca="1" si="384"/>
        <v>-145</v>
      </c>
      <c r="J6619" s="379">
        <f t="shared" ca="1" si="385"/>
        <v>-101</v>
      </c>
      <c r="K6619" s="391" t="str">
        <f t="shared" ca="1" si="386"/>
        <v>126000</v>
      </c>
      <c r="L6619" s="379"/>
      <c r="O6619" s="379"/>
    </row>
    <row r="6620" spans="1:15">
      <c r="A6620" s="417" t="s">
        <v>2155</v>
      </c>
      <c r="B6620" s="417" t="s">
        <v>4331</v>
      </c>
      <c r="C6620" s="417" t="s">
        <v>2281</v>
      </c>
      <c r="D6620" s="417" t="s">
        <v>4284</v>
      </c>
      <c r="E6620" s="391">
        <v>23700</v>
      </c>
      <c r="F6620" s="418">
        <v>44426</v>
      </c>
      <c r="G6620" s="417" t="s">
        <v>2286</v>
      </c>
      <c r="I6620" s="379">
        <f t="shared" ca="1" si="384"/>
        <v>-145</v>
      </c>
      <c r="J6620" s="379">
        <f t="shared" ca="1" si="385"/>
        <v>-101</v>
      </c>
      <c r="K6620" s="391" t="str">
        <f t="shared" ca="1" si="386"/>
        <v>80.000</v>
      </c>
      <c r="L6620" s="379"/>
      <c r="O6620" s="379"/>
    </row>
    <row r="6621" spans="1:15">
      <c r="A6621" s="417" t="s">
        <v>2155</v>
      </c>
      <c r="B6621" s="417" t="s">
        <v>4332</v>
      </c>
      <c r="C6621" s="417" t="s">
        <v>2281</v>
      </c>
      <c r="D6621" s="417" t="s">
        <v>4210</v>
      </c>
      <c r="E6621" s="391">
        <v>33815</v>
      </c>
      <c r="F6621" s="418">
        <v>44847</v>
      </c>
      <c r="G6621" s="417" t="s">
        <v>2286</v>
      </c>
      <c r="I6621" s="379">
        <f t="shared" ca="1" si="384"/>
        <v>276</v>
      </c>
      <c r="J6621" s="379">
        <f t="shared" ca="1" si="385"/>
        <v>193</v>
      </c>
      <c r="K6621" s="391" t="str">
        <f t="shared" ca="1" si="386"/>
        <v>100000</v>
      </c>
      <c r="L6621" s="379"/>
      <c r="O6621" s="379"/>
    </row>
    <row r="6622" spans="1:15">
      <c r="A6622" s="417" t="s">
        <v>2155</v>
      </c>
      <c r="B6622" s="417" t="s">
        <v>4349</v>
      </c>
      <c r="C6622" s="417" t="s">
        <v>2281</v>
      </c>
      <c r="D6622" s="417" t="s">
        <v>4210</v>
      </c>
      <c r="E6622" s="391">
        <v>12500</v>
      </c>
      <c r="F6622" s="418">
        <v>44545</v>
      </c>
      <c r="G6622" s="417" t="s">
        <v>2286</v>
      </c>
      <c r="I6622" s="379">
        <f t="shared" ca="1" si="384"/>
        <v>-26</v>
      </c>
      <c r="J6622" s="379">
        <f t="shared" ca="1" si="385"/>
        <v>-20</v>
      </c>
      <c r="K6622" s="391" t="str">
        <f t="shared" ca="1" si="386"/>
        <v>100000</v>
      </c>
      <c r="L6622" s="379"/>
      <c r="O6622" s="379"/>
    </row>
    <row r="6623" spans="1:15">
      <c r="A6623" s="417" t="s">
        <v>2155</v>
      </c>
      <c r="B6623" s="417" t="s">
        <v>4350</v>
      </c>
      <c r="C6623" s="417" t="s">
        <v>2281</v>
      </c>
      <c r="D6623" s="417" t="s">
        <v>4216</v>
      </c>
      <c r="E6623" s="391">
        <v>6311</v>
      </c>
      <c r="F6623" s="418">
        <v>44545</v>
      </c>
      <c r="G6623" s="417" t="s">
        <v>2286</v>
      </c>
      <c r="I6623" s="379">
        <f t="shared" ca="1" si="384"/>
        <v>-26</v>
      </c>
      <c r="J6623" s="379">
        <f t="shared" ca="1" si="385"/>
        <v>-20</v>
      </c>
      <c r="K6623" s="391" t="str">
        <f t="shared" ca="1" si="386"/>
        <v>105000</v>
      </c>
      <c r="L6623" s="379"/>
      <c r="O6623" s="379"/>
    </row>
    <row r="6624" spans="1:15">
      <c r="A6624" s="417" t="s">
        <v>2155</v>
      </c>
      <c r="B6624" s="417" t="s">
        <v>4351</v>
      </c>
      <c r="C6624" s="417" t="s">
        <v>2281</v>
      </c>
      <c r="D6624" s="417" t="s">
        <v>4220</v>
      </c>
      <c r="E6624" s="391">
        <v>9425</v>
      </c>
      <c r="F6624" s="418">
        <v>44545</v>
      </c>
      <c r="G6624" s="417" t="s">
        <v>2286</v>
      </c>
      <c r="I6624" s="379">
        <f t="shared" ca="1" si="384"/>
        <v>-26</v>
      </c>
      <c r="J6624" s="379">
        <f t="shared" ca="1" si="385"/>
        <v>-20</v>
      </c>
      <c r="K6624" s="391" t="str">
        <f t="shared" ca="1" si="386"/>
        <v>107000</v>
      </c>
      <c r="L6624" s="379"/>
      <c r="O6624" s="379"/>
    </row>
    <row r="6625" spans="1:15">
      <c r="A6625" s="417" t="s">
        <v>2155</v>
      </c>
      <c r="B6625" s="417" t="s">
        <v>4352</v>
      </c>
      <c r="C6625" s="417" t="s">
        <v>2281</v>
      </c>
      <c r="D6625" s="417" t="s">
        <v>4226</v>
      </c>
      <c r="E6625" s="391">
        <v>8650</v>
      </c>
      <c r="F6625" s="418">
        <v>44545</v>
      </c>
      <c r="G6625" s="417" t="s">
        <v>2286</v>
      </c>
      <c r="I6625" s="379">
        <f t="shared" ca="1" si="384"/>
        <v>-26</v>
      </c>
      <c r="J6625" s="379">
        <f t="shared" ca="1" si="385"/>
        <v>-20</v>
      </c>
      <c r="K6625" s="391" t="str">
        <f t="shared" ca="1" si="386"/>
        <v>110000</v>
      </c>
      <c r="L6625" s="379"/>
      <c r="O6625" s="379"/>
    </row>
    <row r="6626" spans="1:15">
      <c r="A6626" s="417" t="s">
        <v>2155</v>
      </c>
      <c r="B6626" s="417" t="s">
        <v>12511</v>
      </c>
      <c r="C6626" s="417" t="s">
        <v>2281</v>
      </c>
      <c r="D6626" s="417" t="s">
        <v>4230</v>
      </c>
      <c r="E6626" s="391">
        <v>12010</v>
      </c>
      <c r="F6626" s="418">
        <v>44545</v>
      </c>
      <c r="G6626" s="417" t="s">
        <v>2286</v>
      </c>
      <c r="I6626" s="379">
        <f t="shared" ca="1" si="384"/>
        <v>-26</v>
      </c>
      <c r="J6626" s="379">
        <f t="shared" ca="1" si="385"/>
        <v>-20</v>
      </c>
      <c r="K6626" s="391" t="str">
        <f t="shared" ca="1" si="386"/>
        <v>112000</v>
      </c>
      <c r="L6626" s="379"/>
      <c r="O6626" s="379"/>
    </row>
    <row r="6627" spans="1:15">
      <c r="A6627" s="417" t="s">
        <v>2155</v>
      </c>
      <c r="B6627" s="417" t="s">
        <v>4353</v>
      </c>
      <c r="C6627" s="417" t="s">
        <v>2281</v>
      </c>
      <c r="D6627" s="417" t="s">
        <v>4246</v>
      </c>
      <c r="E6627" s="391">
        <v>5436</v>
      </c>
      <c r="F6627" s="418">
        <v>44545</v>
      </c>
      <c r="G6627" s="417" t="s">
        <v>2286</v>
      </c>
      <c r="I6627" s="379">
        <f t="shared" ca="1" si="384"/>
        <v>-26</v>
      </c>
      <c r="J6627" s="379">
        <f t="shared" ca="1" si="385"/>
        <v>-20</v>
      </c>
      <c r="K6627" s="391" t="str">
        <f t="shared" ca="1" si="386"/>
        <v>120000</v>
      </c>
      <c r="L6627" s="379"/>
      <c r="O6627" s="379"/>
    </row>
    <row r="6628" spans="1:15">
      <c r="A6628" s="417" t="s">
        <v>2155</v>
      </c>
      <c r="B6628" s="417" t="s">
        <v>12512</v>
      </c>
      <c r="C6628" s="417" t="s">
        <v>2281</v>
      </c>
      <c r="D6628" s="417" t="s">
        <v>4299</v>
      </c>
      <c r="E6628" s="391">
        <v>6626</v>
      </c>
      <c r="F6628" s="418">
        <v>44545</v>
      </c>
      <c r="G6628" s="417" t="s">
        <v>2286</v>
      </c>
      <c r="I6628" s="379">
        <f t="shared" ca="1" si="384"/>
        <v>-26</v>
      </c>
      <c r="J6628" s="379">
        <f t="shared" ca="1" si="385"/>
        <v>-20</v>
      </c>
      <c r="K6628" s="391" t="str">
        <f t="shared" ca="1" si="386"/>
        <v>123000</v>
      </c>
      <c r="L6628" s="379"/>
      <c r="O6628" s="379"/>
    </row>
    <row r="6629" spans="1:15">
      <c r="A6629" s="417" t="s">
        <v>2155</v>
      </c>
      <c r="B6629" s="417" t="s">
        <v>12513</v>
      </c>
      <c r="C6629" s="417" t="s">
        <v>2281</v>
      </c>
      <c r="D6629" s="417" t="s">
        <v>4360</v>
      </c>
      <c r="E6629" s="391">
        <v>14000</v>
      </c>
      <c r="F6629" s="418">
        <v>44909</v>
      </c>
      <c r="G6629" s="417" t="s">
        <v>2286</v>
      </c>
      <c r="I6629" s="379">
        <f t="shared" ca="1" si="384"/>
        <v>338</v>
      </c>
      <c r="J6629" s="379">
        <f t="shared" ca="1" si="385"/>
        <v>237</v>
      </c>
      <c r="K6629" s="391" t="str">
        <f t="shared" ca="1" si="386"/>
        <v>125000</v>
      </c>
      <c r="L6629" s="379"/>
      <c r="O6629" s="379"/>
    </row>
    <row r="6630" spans="1:15">
      <c r="A6630" s="417" t="s">
        <v>2155</v>
      </c>
      <c r="B6630" s="417" t="s">
        <v>12514</v>
      </c>
      <c r="C6630" s="417" t="s">
        <v>2281</v>
      </c>
      <c r="D6630" s="417" t="s">
        <v>4355</v>
      </c>
      <c r="E6630" s="391">
        <v>5780</v>
      </c>
      <c r="F6630" s="418">
        <v>44545</v>
      </c>
      <c r="G6630" s="417" t="s">
        <v>2286</v>
      </c>
      <c r="I6630" s="379">
        <f t="shared" ca="1" si="384"/>
        <v>-26</v>
      </c>
      <c r="J6630" s="379">
        <f t="shared" ca="1" si="385"/>
        <v>-20</v>
      </c>
      <c r="K6630" s="391" t="str">
        <f t="shared" ca="1" si="386"/>
        <v>130000</v>
      </c>
      <c r="L6630" s="379"/>
      <c r="O6630" s="379"/>
    </row>
    <row r="6631" spans="1:15">
      <c r="A6631" s="417" t="s">
        <v>2155</v>
      </c>
      <c r="B6631" s="417" t="s">
        <v>12515</v>
      </c>
      <c r="C6631" s="417" t="s">
        <v>2281</v>
      </c>
      <c r="D6631" s="417" t="s">
        <v>12495</v>
      </c>
      <c r="E6631" s="391">
        <v>4350</v>
      </c>
      <c r="F6631" s="418">
        <v>44545</v>
      </c>
      <c r="G6631" s="417" t="s">
        <v>2286</v>
      </c>
      <c r="I6631" s="379">
        <f t="shared" ca="1" si="384"/>
        <v>-26</v>
      </c>
      <c r="J6631" s="379">
        <f t="shared" ca="1" si="385"/>
        <v>-20</v>
      </c>
      <c r="K6631" s="391" t="str">
        <f t="shared" ca="1" si="386"/>
        <v>134000</v>
      </c>
      <c r="L6631" s="379"/>
      <c r="O6631" s="379"/>
    </row>
    <row r="6632" spans="1:15">
      <c r="A6632" s="417" t="s">
        <v>2155</v>
      </c>
      <c r="B6632" s="417" t="s">
        <v>12516</v>
      </c>
      <c r="C6632" s="417" t="s">
        <v>2281</v>
      </c>
      <c r="D6632" s="417" t="s">
        <v>4357</v>
      </c>
      <c r="E6632" s="391">
        <v>1500</v>
      </c>
      <c r="F6632" s="418">
        <v>44545</v>
      </c>
      <c r="G6632" s="417" t="s">
        <v>2286</v>
      </c>
      <c r="I6632" s="379">
        <f t="shared" ca="1" si="384"/>
        <v>-26</v>
      </c>
      <c r="J6632" s="379">
        <f t="shared" ca="1" si="385"/>
        <v>-20</v>
      </c>
      <c r="K6632" s="391" t="str">
        <f t="shared" ca="1" si="386"/>
        <v>140000</v>
      </c>
      <c r="L6632" s="379"/>
      <c r="O6632" s="379"/>
    </row>
    <row r="6633" spans="1:15">
      <c r="A6633" s="417" t="s">
        <v>2155</v>
      </c>
      <c r="B6633" s="417" t="s">
        <v>4358</v>
      </c>
      <c r="C6633" s="417" t="s">
        <v>2281</v>
      </c>
      <c r="D6633" s="417" t="s">
        <v>4236</v>
      </c>
      <c r="E6633" s="391">
        <v>2929</v>
      </c>
      <c r="F6633" s="418">
        <v>44545</v>
      </c>
      <c r="G6633" s="417" t="s">
        <v>2286</v>
      </c>
      <c r="I6633" s="379">
        <f t="shared" ca="1" si="384"/>
        <v>-26</v>
      </c>
      <c r="J6633" s="379">
        <f t="shared" ca="1" si="385"/>
        <v>-20</v>
      </c>
      <c r="K6633" s="391" t="str">
        <f t="shared" ca="1" si="386"/>
        <v>115000</v>
      </c>
      <c r="L6633" s="379"/>
      <c r="O6633" s="379"/>
    </row>
    <row r="6634" spans="1:15">
      <c r="A6634" s="417" t="s">
        <v>2155</v>
      </c>
      <c r="B6634" s="417" t="s">
        <v>4361</v>
      </c>
      <c r="C6634" s="417" t="s">
        <v>2281</v>
      </c>
      <c r="D6634" s="417" t="s">
        <v>4214</v>
      </c>
      <c r="E6634" s="391">
        <v>7785</v>
      </c>
      <c r="F6634" s="418">
        <v>44545</v>
      </c>
      <c r="G6634" s="417" t="s">
        <v>2286</v>
      </c>
      <c r="I6634" s="379">
        <f t="shared" ca="1" si="384"/>
        <v>-26</v>
      </c>
      <c r="J6634" s="379">
        <f t="shared" ca="1" si="385"/>
        <v>-20</v>
      </c>
      <c r="K6634" s="391" t="str">
        <f t="shared" ca="1" si="386"/>
        <v>104000</v>
      </c>
      <c r="L6634" s="379"/>
      <c r="O6634" s="379"/>
    </row>
    <row r="6635" spans="1:15">
      <c r="A6635" s="417" t="s">
        <v>2155</v>
      </c>
      <c r="B6635" s="417" t="s">
        <v>4362</v>
      </c>
      <c r="C6635" s="417" t="s">
        <v>2281</v>
      </c>
      <c r="D6635" s="417" t="s">
        <v>4342</v>
      </c>
      <c r="E6635" s="391">
        <v>170</v>
      </c>
      <c r="F6635" s="418">
        <v>44545</v>
      </c>
      <c r="G6635" s="417" t="s">
        <v>2286</v>
      </c>
      <c r="I6635" s="379">
        <f t="shared" ca="1" si="384"/>
        <v>-26</v>
      </c>
      <c r="J6635" s="379">
        <f t="shared" ca="1" si="385"/>
        <v>-20</v>
      </c>
      <c r="K6635" s="391" t="str">
        <f t="shared" ca="1" si="386"/>
        <v>87.000</v>
      </c>
      <c r="L6635" s="379"/>
      <c r="O6635" s="379"/>
    </row>
    <row r="6636" spans="1:15">
      <c r="A6636" s="417" t="s">
        <v>2155</v>
      </c>
      <c r="B6636" s="417" t="s">
        <v>4363</v>
      </c>
      <c r="C6636" s="417" t="s">
        <v>2281</v>
      </c>
      <c r="D6636" s="417" t="s">
        <v>4345</v>
      </c>
      <c r="E6636" s="391">
        <v>17474</v>
      </c>
      <c r="F6636" s="418">
        <v>44545</v>
      </c>
      <c r="G6636" s="417" t="s">
        <v>2286</v>
      </c>
      <c r="I6636" s="379">
        <f t="shared" ca="1" si="384"/>
        <v>-26</v>
      </c>
      <c r="J6636" s="379">
        <f t="shared" ca="1" si="385"/>
        <v>-20</v>
      </c>
      <c r="K6636" s="391" t="str">
        <f t="shared" ca="1" si="386"/>
        <v>90.000</v>
      </c>
      <c r="L6636" s="379"/>
      <c r="O6636" s="379"/>
    </row>
    <row r="6637" spans="1:15">
      <c r="A6637" s="417" t="s">
        <v>2155</v>
      </c>
      <c r="B6637" s="417" t="s">
        <v>4364</v>
      </c>
      <c r="C6637" s="417" t="s">
        <v>2281</v>
      </c>
      <c r="D6637" s="417" t="s">
        <v>4348</v>
      </c>
      <c r="E6637" s="391">
        <v>15770</v>
      </c>
      <c r="F6637" s="418">
        <v>44545</v>
      </c>
      <c r="G6637" s="417" t="s">
        <v>2286</v>
      </c>
      <c r="I6637" s="379">
        <f t="shared" ca="1" si="384"/>
        <v>-26</v>
      </c>
      <c r="J6637" s="379">
        <f t="shared" ca="1" si="385"/>
        <v>-20</v>
      </c>
      <c r="K6637" s="391" t="str">
        <f t="shared" ca="1" si="386"/>
        <v>95.000</v>
      </c>
      <c r="L6637" s="379"/>
      <c r="O6637" s="379"/>
    </row>
    <row r="6638" spans="1:15">
      <c r="A6638" s="417" t="s">
        <v>2155</v>
      </c>
      <c r="B6638" s="417" t="s">
        <v>12517</v>
      </c>
      <c r="C6638" s="417" t="s">
        <v>2281</v>
      </c>
      <c r="D6638" s="417" t="s">
        <v>4278</v>
      </c>
      <c r="E6638" s="391">
        <v>8421</v>
      </c>
      <c r="F6638" s="418">
        <v>44545</v>
      </c>
      <c r="G6638" s="417" t="s">
        <v>2286</v>
      </c>
      <c r="I6638" s="379">
        <f t="shared" ca="1" si="384"/>
        <v>-26</v>
      </c>
      <c r="J6638" s="379">
        <f t="shared" ca="1" si="385"/>
        <v>-20</v>
      </c>
      <c r="K6638" s="391" t="str">
        <f t="shared" ca="1" si="386"/>
        <v>98.000</v>
      </c>
      <c r="L6638" s="379"/>
      <c r="O6638" s="379"/>
    </row>
    <row r="6639" spans="1:15">
      <c r="A6639" s="417" t="s">
        <v>2155</v>
      </c>
      <c r="B6639" s="417" t="s">
        <v>12518</v>
      </c>
      <c r="C6639" s="417" t="s">
        <v>2281</v>
      </c>
      <c r="D6639" s="417" t="s">
        <v>4210</v>
      </c>
      <c r="E6639" s="391">
        <v>7970</v>
      </c>
      <c r="F6639" s="418">
        <v>44909</v>
      </c>
      <c r="G6639" s="417" t="s">
        <v>2286</v>
      </c>
      <c r="I6639" s="379">
        <f t="shared" ca="1" si="384"/>
        <v>338</v>
      </c>
      <c r="J6639" s="379">
        <f t="shared" ca="1" si="385"/>
        <v>237</v>
      </c>
      <c r="K6639" s="391" t="str">
        <f t="shared" ca="1" si="386"/>
        <v>100000</v>
      </c>
      <c r="L6639" s="379"/>
      <c r="O6639" s="379"/>
    </row>
    <row r="6640" spans="1:15">
      <c r="A6640" s="417" t="s">
        <v>2155</v>
      </c>
      <c r="B6640" s="417" t="s">
        <v>4365</v>
      </c>
      <c r="C6640" s="417" t="s">
        <v>2332</v>
      </c>
      <c r="D6640" s="417" t="s">
        <v>4210</v>
      </c>
      <c r="E6640" s="391">
        <v>3</v>
      </c>
      <c r="F6640" s="418">
        <v>44209</v>
      </c>
      <c r="G6640" s="417" t="s">
        <v>2286</v>
      </c>
      <c r="I6640" s="379">
        <f t="shared" ca="1" si="384"/>
        <v>-362</v>
      </c>
      <c r="J6640" s="379">
        <f t="shared" ca="1" si="385"/>
        <v>-251</v>
      </c>
      <c r="K6640" s="391" t="str">
        <f t="shared" ca="1" si="386"/>
        <v>100000</v>
      </c>
      <c r="L6640" s="379"/>
      <c r="O6640" s="379"/>
    </row>
    <row r="6641" spans="1:15">
      <c r="A6641" s="417" t="s">
        <v>2155</v>
      </c>
      <c r="B6641" s="417" t="s">
        <v>4366</v>
      </c>
      <c r="C6641" s="417" t="s">
        <v>2332</v>
      </c>
      <c r="D6641" s="417" t="s">
        <v>4249</v>
      </c>
      <c r="E6641" s="391">
        <v>29</v>
      </c>
      <c r="F6641" s="418">
        <v>44209</v>
      </c>
      <c r="G6641" s="417" t="s">
        <v>2286</v>
      </c>
      <c r="I6641" s="379">
        <f t="shared" ca="1" si="384"/>
        <v>-362</v>
      </c>
      <c r="J6641" s="379">
        <f t="shared" ca="1" si="385"/>
        <v>-251</v>
      </c>
      <c r="K6641" s="391" t="str">
        <f t="shared" ca="1" si="386"/>
        <v>101000</v>
      </c>
      <c r="L6641" s="379"/>
      <c r="O6641" s="379"/>
    </row>
    <row r="6642" spans="1:15">
      <c r="A6642" s="417" t="s">
        <v>2155</v>
      </c>
      <c r="B6642" s="417" t="s">
        <v>4367</v>
      </c>
      <c r="C6642" s="417" t="s">
        <v>2332</v>
      </c>
      <c r="D6642" s="417" t="s">
        <v>4212</v>
      </c>
      <c r="E6642" s="391">
        <v>31</v>
      </c>
      <c r="F6642" s="418">
        <v>44209</v>
      </c>
      <c r="G6642" s="417" t="s">
        <v>2286</v>
      </c>
      <c r="I6642" s="379">
        <f t="shared" ca="1" si="384"/>
        <v>-362</v>
      </c>
      <c r="J6642" s="379">
        <f t="shared" ca="1" si="385"/>
        <v>-251</v>
      </c>
      <c r="K6642" s="391" t="str">
        <f t="shared" ca="1" si="386"/>
        <v>102000</v>
      </c>
      <c r="L6642" s="379"/>
      <c r="O6642" s="379"/>
    </row>
    <row r="6643" spans="1:15">
      <c r="A6643" s="417" t="s">
        <v>2155</v>
      </c>
      <c r="B6643" s="417" t="s">
        <v>4368</v>
      </c>
      <c r="C6643" s="417" t="s">
        <v>2332</v>
      </c>
      <c r="D6643" s="417" t="s">
        <v>4252</v>
      </c>
      <c r="E6643" s="391">
        <v>140</v>
      </c>
      <c r="F6643" s="418">
        <v>44209</v>
      </c>
      <c r="G6643" s="417" t="s">
        <v>2286</v>
      </c>
      <c r="I6643" s="379">
        <f t="shared" ca="1" si="384"/>
        <v>-362</v>
      </c>
      <c r="J6643" s="379">
        <f t="shared" ca="1" si="385"/>
        <v>-251</v>
      </c>
      <c r="K6643" s="391" t="str">
        <f t="shared" ca="1" si="386"/>
        <v>103000</v>
      </c>
      <c r="L6643" s="379"/>
      <c r="O6643" s="379"/>
    </row>
    <row r="6644" spans="1:15">
      <c r="A6644" s="417" t="s">
        <v>2155</v>
      </c>
      <c r="B6644" s="417" t="s">
        <v>4369</v>
      </c>
      <c r="C6644" s="417" t="s">
        <v>2332</v>
      </c>
      <c r="D6644" s="417" t="s">
        <v>4214</v>
      </c>
      <c r="E6644" s="391">
        <v>111</v>
      </c>
      <c r="F6644" s="418">
        <v>44209</v>
      </c>
      <c r="G6644" s="417" t="s">
        <v>2286</v>
      </c>
      <c r="I6644" s="379">
        <f t="shared" ca="1" si="384"/>
        <v>-362</v>
      </c>
      <c r="J6644" s="379">
        <f t="shared" ca="1" si="385"/>
        <v>-251</v>
      </c>
      <c r="K6644" s="391" t="str">
        <f t="shared" ca="1" si="386"/>
        <v>104000</v>
      </c>
      <c r="L6644" s="379"/>
      <c r="O6644" s="379"/>
    </row>
    <row r="6645" spans="1:15">
      <c r="A6645" s="417" t="s">
        <v>2155</v>
      </c>
      <c r="B6645" s="417" t="s">
        <v>4370</v>
      </c>
      <c r="C6645" s="417" t="s">
        <v>2332</v>
      </c>
      <c r="D6645" s="417" t="s">
        <v>4216</v>
      </c>
      <c r="E6645" s="391">
        <v>15</v>
      </c>
      <c r="F6645" s="418">
        <v>44209</v>
      </c>
      <c r="G6645" s="417" t="s">
        <v>2286</v>
      </c>
      <c r="I6645" s="379">
        <f t="shared" ca="1" si="384"/>
        <v>-362</v>
      </c>
      <c r="J6645" s="379">
        <f t="shared" ca="1" si="385"/>
        <v>-251</v>
      </c>
      <c r="K6645" s="391" t="str">
        <f t="shared" ca="1" si="386"/>
        <v>105000</v>
      </c>
      <c r="L6645" s="379"/>
      <c r="O6645" s="379"/>
    </row>
    <row r="6646" spans="1:15">
      <c r="A6646" s="417" t="s">
        <v>2155</v>
      </c>
      <c r="B6646" s="417" t="s">
        <v>4371</v>
      </c>
      <c r="C6646" s="417" t="s">
        <v>2332</v>
      </c>
      <c r="D6646" s="417" t="s">
        <v>4218</v>
      </c>
      <c r="E6646" s="391">
        <v>400</v>
      </c>
      <c r="F6646" s="418">
        <v>44209</v>
      </c>
      <c r="G6646" s="417" t="s">
        <v>2286</v>
      </c>
      <c r="I6646" s="379">
        <f t="shared" ca="1" si="384"/>
        <v>-362</v>
      </c>
      <c r="J6646" s="379">
        <f t="shared" ca="1" si="385"/>
        <v>-251</v>
      </c>
      <c r="K6646" s="391" t="str">
        <f t="shared" ca="1" si="386"/>
        <v>106000</v>
      </c>
      <c r="L6646" s="379"/>
      <c r="O6646" s="379"/>
    </row>
    <row r="6647" spans="1:15">
      <c r="A6647" s="417" t="s">
        <v>2155</v>
      </c>
      <c r="B6647" s="417" t="s">
        <v>4372</v>
      </c>
      <c r="C6647" s="417" t="s">
        <v>2332</v>
      </c>
      <c r="D6647" s="417" t="s">
        <v>4220</v>
      </c>
      <c r="E6647" s="391">
        <v>170</v>
      </c>
      <c r="F6647" s="418">
        <v>44209</v>
      </c>
      <c r="G6647" s="417" t="s">
        <v>2286</v>
      </c>
      <c r="I6647" s="379">
        <f t="shared" ca="1" si="384"/>
        <v>-362</v>
      </c>
      <c r="J6647" s="379">
        <f t="shared" ca="1" si="385"/>
        <v>-251</v>
      </c>
      <c r="K6647" s="391" t="str">
        <f t="shared" ca="1" si="386"/>
        <v>107000</v>
      </c>
      <c r="L6647" s="379"/>
      <c r="O6647" s="379"/>
    </row>
    <row r="6648" spans="1:15">
      <c r="A6648" s="417" t="s">
        <v>2155</v>
      </c>
      <c r="B6648" s="417" t="s">
        <v>4373</v>
      </c>
      <c r="C6648" s="417" t="s">
        <v>2332</v>
      </c>
      <c r="D6648" s="417" t="s">
        <v>4222</v>
      </c>
      <c r="E6648" s="391">
        <v>51</v>
      </c>
      <c r="F6648" s="418">
        <v>44209</v>
      </c>
      <c r="G6648" s="417" t="s">
        <v>2286</v>
      </c>
      <c r="I6648" s="379">
        <f t="shared" ca="1" si="384"/>
        <v>-362</v>
      </c>
      <c r="J6648" s="379">
        <f t="shared" ca="1" si="385"/>
        <v>-251</v>
      </c>
      <c r="K6648" s="391" t="str">
        <f t="shared" ca="1" si="386"/>
        <v>108000</v>
      </c>
      <c r="L6648" s="379"/>
      <c r="O6648" s="379"/>
    </row>
    <row r="6649" spans="1:15">
      <c r="A6649" s="417" t="s">
        <v>2155</v>
      </c>
      <c r="B6649" s="417" t="s">
        <v>4374</v>
      </c>
      <c r="C6649" s="417" t="s">
        <v>2332</v>
      </c>
      <c r="D6649" s="417" t="s">
        <v>4224</v>
      </c>
      <c r="E6649" s="391">
        <v>150</v>
      </c>
      <c r="F6649" s="418">
        <v>44209</v>
      </c>
      <c r="G6649" s="417" t="s">
        <v>2286</v>
      </c>
      <c r="I6649" s="379">
        <f t="shared" ca="1" si="384"/>
        <v>-362</v>
      </c>
      <c r="J6649" s="379">
        <f t="shared" ca="1" si="385"/>
        <v>-251</v>
      </c>
      <c r="K6649" s="391" t="str">
        <f t="shared" ca="1" si="386"/>
        <v>109000</v>
      </c>
      <c r="L6649" s="379"/>
      <c r="O6649" s="379"/>
    </row>
    <row r="6650" spans="1:15">
      <c r="A6650" s="417" t="s">
        <v>2155</v>
      </c>
      <c r="B6650" s="417" t="s">
        <v>4375</v>
      </c>
      <c r="C6650" s="417" t="s">
        <v>2332</v>
      </c>
      <c r="D6650" s="417" t="s">
        <v>4226</v>
      </c>
      <c r="E6650" s="391">
        <v>28</v>
      </c>
      <c r="F6650" s="418">
        <v>44209</v>
      </c>
      <c r="G6650" s="417" t="s">
        <v>2286</v>
      </c>
      <c r="I6650" s="379">
        <f t="shared" ca="1" si="384"/>
        <v>-362</v>
      </c>
      <c r="J6650" s="379">
        <f t="shared" ca="1" si="385"/>
        <v>-251</v>
      </c>
      <c r="K6650" s="391" t="str">
        <f t="shared" ca="1" si="386"/>
        <v>110000</v>
      </c>
      <c r="L6650" s="379"/>
      <c r="O6650" s="379"/>
    </row>
    <row r="6651" spans="1:15">
      <c r="A6651" s="417" t="s">
        <v>2155</v>
      </c>
      <c r="B6651" s="417" t="s">
        <v>4376</v>
      </c>
      <c r="C6651" s="417" t="s">
        <v>2332</v>
      </c>
      <c r="D6651" s="417" t="s">
        <v>4228</v>
      </c>
      <c r="E6651" s="391">
        <v>148</v>
      </c>
      <c r="F6651" s="418">
        <v>44209</v>
      </c>
      <c r="G6651" s="417" t="s">
        <v>2286</v>
      </c>
      <c r="I6651" s="379">
        <f t="shared" ca="1" si="384"/>
        <v>-362</v>
      </c>
      <c r="J6651" s="379">
        <f t="shared" ca="1" si="385"/>
        <v>-251</v>
      </c>
      <c r="K6651" s="391" t="str">
        <f t="shared" ca="1" si="386"/>
        <v>111000</v>
      </c>
      <c r="L6651" s="379"/>
      <c r="O6651" s="379"/>
    </row>
    <row r="6652" spans="1:15">
      <c r="A6652" s="417" t="s">
        <v>2155</v>
      </c>
      <c r="B6652" s="417" t="s">
        <v>4377</v>
      </c>
      <c r="C6652" s="417" t="s">
        <v>2332</v>
      </c>
      <c r="D6652" s="417" t="s">
        <v>4230</v>
      </c>
      <c r="E6652" s="391">
        <v>155</v>
      </c>
      <c r="F6652" s="418">
        <v>44209</v>
      </c>
      <c r="G6652" s="417" t="s">
        <v>2286</v>
      </c>
      <c r="I6652" s="379">
        <f t="shared" ca="1" si="384"/>
        <v>-362</v>
      </c>
      <c r="J6652" s="379">
        <f t="shared" ca="1" si="385"/>
        <v>-251</v>
      </c>
      <c r="K6652" s="391" t="str">
        <f t="shared" ca="1" si="386"/>
        <v>112000</v>
      </c>
      <c r="L6652" s="379"/>
      <c r="O6652" s="379"/>
    </row>
    <row r="6653" spans="1:15">
      <c r="A6653" s="417" t="s">
        <v>2155</v>
      </c>
      <c r="B6653" s="417" t="s">
        <v>4378</v>
      </c>
      <c r="C6653" s="417" t="s">
        <v>2332</v>
      </c>
      <c r="D6653" s="417" t="s">
        <v>4232</v>
      </c>
      <c r="E6653" s="391">
        <v>158</v>
      </c>
      <c r="F6653" s="418">
        <v>44209</v>
      </c>
      <c r="G6653" s="417" t="s">
        <v>2286</v>
      </c>
      <c r="I6653" s="379">
        <f t="shared" ca="1" si="384"/>
        <v>-362</v>
      </c>
      <c r="J6653" s="379">
        <f t="shared" ca="1" si="385"/>
        <v>-251</v>
      </c>
      <c r="K6653" s="391" t="str">
        <f t="shared" ca="1" si="386"/>
        <v>113000</v>
      </c>
      <c r="L6653" s="379"/>
      <c r="O6653" s="379"/>
    </row>
    <row r="6654" spans="1:15">
      <c r="A6654" s="417" t="s">
        <v>2155</v>
      </c>
      <c r="B6654" s="417" t="s">
        <v>4379</v>
      </c>
      <c r="C6654" s="417" t="s">
        <v>2332</v>
      </c>
      <c r="D6654" s="417" t="s">
        <v>4234</v>
      </c>
      <c r="E6654" s="391">
        <v>216</v>
      </c>
      <c r="F6654" s="418">
        <v>44209</v>
      </c>
      <c r="G6654" s="417" t="s">
        <v>2286</v>
      </c>
      <c r="I6654" s="379">
        <f t="shared" ca="1" si="384"/>
        <v>-362</v>
      </c>
      <c r="J6654" s="379">
        <f t="shared" ca="1" si="385"/>
        <v>-251</v>
      </c>
      <c r="K6654" s="391" t="str">
        <f t="shared" ca="1" si="386"/>
        <v>114000</v>
      </c>
      <c r="L6654" s="379"/>
      <c r="O6654" s="379"/>
    </row>
    <row r="6655" spans="1:15">
      <c r="A6655" s="417" t="s">
        <v>2155</v>
      </c>
      <c r="B6655" s="417" t="s">
        <v>4380</v>
      </c>
      <c r="C6655" s="417" t="s">
        <v>2332</v>
      </c>
      <c r="D6655" s="417" t="s">
        <v>4236</v>
      </c>
      <c r="E6655" s="391">
        <v>100</v>
      </c>
      <c r="F6655" s="418">
        <v>44209</v>
      </c>
      <c r="G6655" s="417" t="s">
        <v>2286</v>
      </c>
      <c r="I6655" s="379">
        <f t="shared" ca="1" si="384"/>
        <v>-362</v>
      </c>
      <c r="J6655" s="379">
        <f t="shared" ca="1" si="385"/>
        <v>-251</v>
      </c>
      <c r="K6655" s="391" t="str">
        <f t="shared" ca="1" si="386"/>
        <v>115000</v>
      </c>
      <c r="L6655" s="379"/>
      <c r="O6655" s="379"/>
    </row>
    <row r="6656" spans="1:15">
      <c r="A6656" s="417" t="s">
        <v>2155</v>
      </c>
      <c r="B6656" s="417" t="s">
        <v>4381</v>
      </c>
      <c r="C6656" s="417" t="s">
        <v>2332</v>
      </c>
      <c r="D6656" s="417" t="s">
        <v>4238</v>
      </c>
      <c r="E6656" s="391">
        <v>230</v>
      </c>
      <c r="F6656" s="418">
        <v>44209</v>
      </c>
      <c r="G6656" s="417" t="s">
        <v>2286</v>
      </c>
      <c r="I6656" s="379">
        <f t="shared" ca="1" si="384"/>
        <v>-362</v>
      </c>
      <c r="J6656" s="379">
        <f t="shared" ca="1" si="385"/>
        <v>-251</v>
      </c>
      <c r="K6656" s="391" t="str">
        <f t="shared" ca="1" si="386"/>
        <v>116000</v>
      </c>
      <c r="L6656" s="379"/>
      <c r="O6656" s="379"/>
    </row>
    <row r="6657" spans="1:15">
      <c r="A6657" s="417" t="s">
        <v>2155</v>
      </c>
      <c r="B6657" s="417" t="s">
        <v>4382</v>
      </c>
      <c r="C6657" s="417" t="s">
        <v>2332</v>
      </c>
      <c r="D6657" s="417" t="s">
        <v>4240</v>
      </c>
      <c r="E6657" s="391">
        <v>150</v>
      </c>
      <c r="F6657" s="418">
        <v>44209</v>
      </c>
      <c r="G6657" s="417" t="s">
        <v>2286</v>
      </c>
      <c r="I6657" s="379">
        <f t="shared" ca="1" si="384"/>
        <v>-362</v>
      </c>
      <c r="J6657" s="379">
        <f t="shared" ca="1" si="385"/>
        <v>-251</v>
      </c>
      <c r="K6657" s="391" t="str">
        <f t="shared" ca="1" si="386"/>
        <v>117000</v>
      </c>
      <c r="L6657" s="379"/>
      <c r="O6657" s="379"/>
    </row>
    <row r="6658" spans="1:15">
      <c r="A6658" s="417" t="s">
        <v>2155</v>
      </c>
      <c r="B6658" s="417" t="s">
        <v>4383</v>
      </c>
      <c r="C6658" s="417" t="s">
        <v>2332</v>
      </c>
      <c r="D6658" s="417" t="s">
        <v>4242</v>
      </c>
      <c r="E6658" s="391">
        <v>245</v>
      </c>
      <c r="F6658" s="418">
        <v>44209</v>
      </c>
      <c r="G6658" s="417" t="s">
        <v>2286</v>
      </c>
      <c r="I6658" s="379">
        <f t="shared" ca="1" si="384"/>
        <v>-362</v>
      </c>
      <c r="J6658" s="379">
        <f t="shared" ca="1" si="385"/>
        <v>-251</v>
      </c>
      <c r="K6658" s="391" t="str">
        <f t="shared" ca="1" si="386"/>
        <v>118000</v>
      </c>
      <c r="L6658" s="379"/>
      <c r="O6658" s="379"/>
    </row>
    <row r="6659" spans="1:15">
      <c r="A6659" s="417" t="s">
        <v>2155</v>
      </c>
      <c r="B6659" s="417" t="s">
        <v>4384</v>
      </c>
      <c r="C6659" s="417" t="s">
        <v>2332</v>
      </c>
      <c r="D6659" s="417" t="s">
        <v>4244</v>
      </c>
      <c r="E6659" s="391">
        <v>197</v>
      </c>
      <c r="F6659" s="418">
        <v>44209</v>
      </c>
      <c r="G6659" s="417" t="s">
        <v>2286</v>
      </c>
      <c r="I6659" s="379">
        <f t="shared" ca="1" si="384"/>
        <v>-362</v>
      </c>
      <c r="J6659" s="379">
        <f t="shared" ca="1" si="385"/>
        <v>-251</v>
      </c>
      <c r="K6659" s="391" t="str">
        <f t="shared" ca="1" si="386"/>
        <v>119000</v>
      </c>
      <c r="L6659" s="379"/>
      <c r="O6659" s="379"/>
    </row>
    <row r="6660" spans="1:15">
      <c r="A6660" s="417" t="s">
        <v>2155</v>
      </c>
      <c r="B6660" s="417" t="s">
        <v>4385</v>
      </c>
      <c r="C6660" s="417" t="s">
        <v>2332</v>
      </c>
      <c r="D6660" s="417" t="s">
        <v>4246</v>
      </c>
      <c r="E6660" s="391">
        <v>343</v>
      </c>
      <c r="F6660" s="418">
        <v>44209</v>
      </c>
      <c r="G6660" s="417" t="s">
        <v>2286</v>
      </c>
      <c r="I6660" s="379">
        <f t="shared" ca="1" si="384"/>
        <v>-362</v>
      </c>
      <c r="J6660" s="379">
        <f t="shared" ca="1" si="385"/>
        <v>-251</v>
      </c>
      <c r="K6660" s="391" t="str">
        <f t="shared" ca="1" si="386"/>
        <v>120000</v>
      </c>
      <c r="L6660" s="379"/>
      <c r="O6660" s="379"/>
    </row>
    <row r="6661" spans="1:15">
      <c r="A6661" s="417" t="s">
        <v>2155</v>
      </c>
      <c r="B6661" s="417" t="s">
        <v>12519</v>
      </c>
      <c r="C6661" s="417" t="s">
        <v>2332</v>
      </c>
      <c r="D6661" s="417" t="s">
        <v>4354</v>
      </c>
      <c r="E6661" s="391">
        <v>560</v>
      </c>
      <c r="F6661" s="418">
        <v>44209</v>
      </c>
      <c r="G6661" s="417" t="s">
        <v>2286</v>
      </c>
      <c r="I6661" s="379">
        <f t="shared" ca="1" si="384"/>
        <v>-362</v>
      </c>
      <c r="J6661" s="379">
        <f t="shared" ca="1" si="385"/>
        <v>-251</v>
      </c>
      <c r="K6661" s="391" t="str">
        <f t="shared" ca="1" si="386"/>
        <v>121000</v>
      </c>
      <c r="L6661" s="379"/>
      <c r="O6661" s="379"/>
    </row>
    <row r="6662" spans="1:15">
      <c r="A6662" s="417" t="s">
        <v>2155</v>
      </c>
      <c r="B6662" s="417" t="s">
        <v>12520</v>
      </c>
      <c r="C6662" s="417" t="s">
        <v>2332</v>
      </c>
      <c r="D6662" s="417" t="s">
        <v>4267</v>
      </c>
      <c r="E6662" s="391">
        <v>700</v>
      </c>
      <c r="F6662" s="418">
        <v>44209</v>
      </c>
      <c r="G6662" s="417" t="s">
        <v>2286</v>
      </c>
      <c r="I6662" s="379">
        <f t="shared" ca="1" si="384"/>
        <v>-362</v>
      </c>
      <c r="J6662" s="379">
        <f t="shared" ca="1" si="385"/>
        <v>-251</v>
      </c>
      <c r="K6662" s="391" t="str">
        <f t="shared" ca="1" si="386"/>
        <v>122000</v>
      </c>
      <c r="L6662" s="379"/>
      <c r="O6662" s="379"/>
    </row>
    <row r="6663" spans="1:15">
      <c r="A6663" s="417" t="s">
        <v>2155</v>
      </c>
      <c r="B6663" s="417" t="s">
        <v>18497</v>
      </c>
      <c r="C6663" s="417" t="s">
        <v>2332</v>
      </c>
      <c r="D6663" s="417" t="s">
        <v>4299</v>
      </c>
      <c r="E6663" s="391">
        <v>1154</v>
      </c>
      <c r="F6663" s="418">
        <v>44209</v>
      </c>
      <c r="G6663" s="417" t="s">
        <v>2286</v>
      </c>
      <c r="I6663" s="379">
        <f t="shared" ca="1" si="384"/>
        <v>-362</v>
      </c>
      <c r="J6663" s="379">
        <f t="shared" ca="1" si="385"/>
        <v>-251</v>
      </c>
      <c r="K6663" s="391" t="str">
        <f t="shared" ca="1" si="386"/>
        <v>123000</v>
      </c>
      <c r="L6663" s="379"/>
      <c r="O6663" s="379"/>
    </row>
    <row r="6664" spans="1:15">
      <c r="A6664" s="417" t="s">
        <v>2155</v>
      </c>
      <c r="B6664" s="417" t="s">
        <v>18498</v>
      </c>
      <c r="C6664" s="417" t="s">
        <v>2332</v>
      </c>
      <c r="D6664" s="417" t="s">
        <v>12423</v>
      </c>
      <c r="E6664" s="391">
        <v>1480</v>
      </c>
      <c r="F6664" s="418">
        <v>44209</v>
      </c>
      <c r="G6664" s="417" t="s">
        <v>2286</v>
      </c>
      <c r="I6664" s="379">
        <f t="shared" ca="1" si="384"/>
        <v>-362</v>
      </c>
      <c r="J6664" s="379">
        <f t="shared" ca="1" si="385"/>
        <v>-251</v>
      </c>
      <c r="K6664" s="391" t="str">
        <f t="shared" ca="1" si="386"/>
        <v>124000</v>
      </c>
      <c r="L6664" s="379"/>
      <c r="O6664" s="379"/>
    </row>
    <row r="6665" spans="1:15">
      <c r="A6665" s="417" t="s">
        <v>2155</v>
      </c>
      <c r="B6665" s="417" t="s">
        <v>12521</v>
      </c>
      <c r="C6665" s="417" t="s">
        <v>2332</v>
      </c>
      <c r="D6665" s="417" t="s">
        <v>4360</v>
      </c>
      <c r="E6665" s="391">
        <v>2100</v>
      </c>
      <c r="F6665" s="418">
        <v>44209</v>
      </c>
      <c r="G6665" s="417" t="s">
        <v>2286</v>
      </c>
      <c r="I6665" s="379">
        <f t="shared" ca="1" si="384"/>
        <v>-362</v>
      </c>
      <c r="J6665" s="379">
        <f t="shared" ca="1" si="385"/>
        <v>-251</v>
      </c>
      <c r="K6665" s="391" t="str">
        <f t="shared" ca="1" si="386"/>
        <v>125000</v>
      </c>
      <c r="L6665" s="379"/>
      <c r="O6665" s="379"/>
    </row>
    <row r="6666" spans="1:15">
      <c r="A6666" s="417" t="s">
        <v>2155</v>
      </c>
      <c r="B6666" s="417" t="s">
        <v>4386</v>
      </c>
      <c r="C6666" s="417" t="s">
        <v>2332</v>
      </c>
      <c r="D6666" s="417" t="s">
        <v>4333</v>
      </c>
      <c r="E6666" s="391">
        <v>60</v>
      </c>
      <c r="F6666" s="418">
        <v>44209</v>
      </c>
      <c r="G6666" s="417" t="s">
        <v>2286</v>
      </c>
      <c r="I6666" s="379">
        <f t="shared" ref="I6666:I6729" ca="1" si="387">IF(F6666&lt;&gt;"",F6666-$I$199,"")</f>
        <v>-362</v>
      </c>
      <c r="J6666" s="379">
        <f t="shared" ref="J6666:J6729" ca="1" si="388">IF(I6666&lt;&gt;"",NETWORKDAYS($I$199,F6666-1,$N$201:$N$224),"")</f>
        <v>-251</v>
      </c>
      <c r="K6666" s="391" t="str">
        <f t="shared" ref="K6666:K6729" ca="1" si="389">IF(I6666&lt;&gt;"",RIGHT(D6666,LEN(D6666)-FIND(" ",D6666)),"")</f>
        <v>65.000</v>
      </c>
      <c r="L6666" s="379"/>
      <c r="O6666" s="379"/>
    </row>
    <row r="6667" spans="1:15">
      <c r="A6667" s="417" t="s">
        <v>2155</v>
      </c>
      <c r="B6667" s="417" t="s">
        <v>4387</v>
      </c>
      <c r="C6667" s="417" t="s">
        <v>2332</v>
      </c>
      <c r="D6667" s="417" t="s">
        <v>4335</v>
      </c>
      <c r="E6667" s="391">
        <v>13</v>
      </c>
      <c r="F6667" s="418">
        <v>44209</v>
      </c>
      <c r="G6667" s="417" t="s">
        <v>2286</v>
      </c>
      <c r="I6667" s="379">
        <f t="shared" ca="1" si="387"/>
        <v>-362</v>
      </c>
      <c r="J6667" s="379">
        <f t="shared" ca="1" si="388"/>
        <v>-251</v>
      </c>
      <c r="K6667" s="391" t="str">
        <f t="shared" ca="1" si="389"/>
        <v>75.000</v>
      </c>
      <c r="L6667" s="379"/>
      <c r="O6667" s="379"/>
    </row>
    <row r="6668" spans="1:15">
      <c r="A6668" s="417" t="s">
        <v>2155</v>
      </c>
      <c r="B6668" s="417" t="s">
        <v>4388</v>
      </c>
      <c r="C6668" s="417" t="s">
        <v>2332</v>
      </c>
      <c r="D6668" s="417" t="s">
        <v>4336</v>
      </c>
      <c r="E6668" s="391">
        <v>1128</v>
      </c>
      <c r="F6668" s="418">
        <v>44209</v>
      </c>
      <c r="G6668" s="417" t="s">
        <v>2286</v>
      </c>
      <c r="I6668" s="379">
        <f t="shared" ca="1" si="387"/>
        <v>-362</v>
      </c>
      <c r="J6668" s="379">
        <f t="shared" ca="1" si="388"/>
        <v>-251</v>
      </c>
      <c r="K6668" s="391" t="str">
        <f t="shared" ca="1" si="389"/>
        <v>76.000</v>
      </c>
      <c r="L6668" s="379"/>
      <c r="O6668" s="379"/>
    </row>
    <row r="6669" spans="1:15">
      <c r="A6669" s="417" t="s">
        <v>2155</v>
      </c>
      <c r="B6669" s="417" t="s">
        <v>4389</v>
      </c>
      <c r="C6669" s="417" t="s">
        <v>2332</v>
      </c>
      <c r="D6669" s="417" t="s">
        <v>4337</v>
      </c>
      <c r="E6669" s="391">
        <v>1000</v>
      </c>
      <c r="F6669" s="418">
        <v>44209</v>
      </c>
      <c r="G6669" s="417" t="s">
        <v>2286</v>
      </c>
      <c r="I6669" s="379">
        <f t="shared" ca="1" si="387"/>
        <v>-362</v>
      </c>
      <c r="J6669" s="379">
        <f t="shared" ca="1" si="388"/>
        <v>-251</v>
      </c>
      <c r="K6669" s="391" t="str">
        <f t="shared" ca="1" si="389"/>
        <v>78.000</v>
      </c>
      <c r="L6669" s="379"/>
      <c r="O6669" s="379"/>
    </row>
    <row r="6670" spans="1:15">
      <c r="A6670" s="417" t="s">
        <v>2155</v>
      </c>
      <c r="B6670" s="417" t="s">
        <v>7014</v>
      </c>
      <c r="C6670" s="417" t="s">
        <v>2332</v>
      </c>
      <c r="D6670" s="417" t="s">
        <v>4338</v>
      </c>
      <c r="E6670" s="391">
        <v>790</v>
      </c>
      <c r="F6670" s="418">
        <v>44209</v>
      </c>
      <c r="G6670" s="417" t="s">
        <v>2286</v>
      </c>
      <c r="I6670" s="379">
        <f t="shared" ca="1" si="387"/>
        <v>-362</v>
      </c>
      <c r="J6670" s="379">
        <f t="shared" ca="1" si="388"/>
        <v>-251</v>
      </c>
      <c r="K6670" s="391" t="str">
        <f t="shared" ca="1" si="389"/>
        <v>79.000</v>
      </c>
      <c r="L6670" s="379"/>
      <c r="O6670" s="379"/>
    </row>
    <row r="6671" spans="1:15">
      <c r="A6671" s="417" t="s">
        <v>2155</v>
      </c>
      <c r="B6671" s="417" t="s">
        <v>4390</v>
      </c>
      <c r="C6671" s="417" t="s">
        <v>2332</v>
      </c>
      <c r="D6671" s="417" t="s">
        <v>4284</v>
      </c>
      <c r="E6671" s="391">
        <v>58</v>
      </c>
      <c r="F6671" s="418">
        <v>44209</v>
      </c>
      <c r="G6671" s="417" t="s">
        <v>2286</v>
      </c>
      <c r="I6671" s="379">
        <f t="shared" ca="1" si="387"/>
        <v>-362</v>
      </c>
      <c r="J6671" s="379">
        <f t="shared" ca="1" si="388"/>
        <v>-251</v>
      </c>
      <c r="K6671" s="391" t="str">
        <f t="shared" ca="1" si="389"/>
        <v>80.000</v>
      </c>
      <c r="L6671" s="379"/>
      <c r="O6671" s="379"/>
    </row>
    <row r="6672" spans="1:15">
      <c r="A6672" s="417" t="s">
        <v>2155</v>
      </c>
      <c r="B6672" s="417" t="s">
        <v>4391</v>
      </c>
      <c r="C6672" s="417" t="s">
        <v>2332</v>
      </c>
      <c r="D6672" s="417" t="s">
        <v>4339</v>
      </c>
      <c r="E6672" s="391">
        <v>107</v>
      </c>
      <c r="F6672" s="418">
        <v>44209</v>
      </c>
      <c r="G6672" s="417" t="s">
        <v>2286</v>
      </c>
      <c r="I6672" s="379">
        <f t="shared" ca="1" si="387"/>
        <v>-362</v>
      </c>
      <c r="J6672" s="379">
        <f t="shared" ca="1" si="388"/>
        <v>-251</v>
      </c>
      <c r="K6672" s="391" t="str">
        <f t="shared" ca="1" si="389"/>
        <v>81.000</v>
      </c>
      <c r="L6672" s="379"/>
      <c r="O6672" s="379"/>
    </row>
    <row r="6673" spans="1:15">
      <c r="A6673" s="417" t="s">
        <v>2155</v>
      </c>
      <c r="B6673" s="417" t="s">
        <v>7015</v>
      </c>
      <c r="C6673" s="417" t="s">
        <v>2332</v>
      </c>
      <c r="D6673" s="417" t="s">
        <v>4341</v>
      </c>
      <c r="E6673" s="391">
        <v>44</v>
      </c>
      <c r="F6673" s="418">
        <v>44209</v>
      </c>
      <c r="G6673" s="417" t="s">
        <v>2286</v>
      </c>
      <c r="I6673" s="379">
        <f t="shared" ca="1" si="387"/>
        <v>-362</v>
      </c>
      <c r="J6673" s="379">
        <f t="shared" ca="1" si="388"/>
        <v>-251</v>
      </c>
      <c r="K6673" s="391" t="str">
        <f t="shared" ca="1" si="389"/>
        <v>85.000</v>
      </c>
      <c r="L6673" s="379"/>
      <c r="O6673" s="379"/>
    </row>
    <row r="6674" spans="1:15">
      <c r="A6674" s="417" t="s">
        <v>2155</v>
      </c>
      <c r="B6674" s="417" t="s">
        <v>4392</v>
      </c>
      <c r="C6674" s="417" t="s">
        <v>2332</v>
      </c>
      <c r="D6674" s="417" t="s">
        <v>4272</v>
      </c>
      <c r="E6674" s="391">
        <v>679</v>
      </c>
      <c r="F6674" s="418">
        <v>44209</v>
      </c>
      <c r="G6674" s="417" t="s">
        <v>2286</v>
      </c>
      <c r="I6674" s="379">
        <f t="shared" ca="1" si="387"/>
        <v>-362</v>
      </c>
      <c r="J6674" s="379">
        <f t="shared" ca="1" si="388"/>
        <v>-251</v>
      </c>
      <c r="K6674" s="391" t="str">
        <f t="shared" ca="1" si="389"/>
        <v>86.000</v>
      </c>
      <c r="L6674" s="379"/>
      <c r="O6674" s="379"/>
    </row>
    <row r="6675" spans="1:15">
      <c r="A6675" s="417" t="s">
        <v>2155</v>
      </c>
      <c r="B6675" s="417" t="s">
        <v>7016</v>
      </c>
      <c r="C6675" s="417" t="s">
        <v>2332</v>
      </c>
      <c r="D6675" s="417" t="s">
        <v>4342</v>
      </c>
      <c r="E6675" s="391">
        <v>115</v>
      </c>
      <c r="F6675" s="418">
        <v>44209</v>
      </c>
      <c r="G6675" s="417" t="s">
        <v>2286</v>
      </c>
      <c r="I6675" s="379">
        <f t="shared" ca="1" si="387"/>
        <v>-362</v>
      </c>
      <c r="J6675" s="379">
        <f t="shared" ca="1" si="388"/>
        <v>-251</v>
      </c>
      <c r="K6675" s="391" t="str">
        <f t="shared" ca="1" si="389"/>
        <v>87.000</v>
      </c>
      <c r="L6675" s="379"/>
      <c r="O6675" s="379"/>
    </row>
    <row r="6676" spans="1:15">
      <c r="A6676" s="417" t="s">
        <v>2155</v>
      </c>
      <c r="B6676" s="417" t="s">
        <v>12522</v>
      </c>
      <c r="C6676" s="417" t="s">
        <v>2332</v>
      </c>
      <c r="D6676" s="417" t="s">
        <v>4343</v>
      </c>
      <c r="E6676" s="391">
        <v>200</v>
      </c>
      <c r="F6676" s="418">
        <v>44209</v>
      </c>
      <c r="G6676" s="417" t="s">
        <v>2286</v>
      </c>
      <c r="I6676" s="379">
        <f t="shared" ca="1" si="387"/>
        <v>-362</v>
      </c>
      <c r="J6676" s="379">
        <f t="shared" ca="1" si="388"/>
        <v>-251</v>
      </c>
      <c r="K6676" s="391" t="str">
        <f t="shared" ca="1" si="389"/>
        <v>88.000</v>
      </c>
      <c r="L6676" s="379"/>
      <c r="O6676" s="379"/>
    </row>
    <row r="6677" spans="1:15">
      <c r="A6677" s="417" t="s">
        <v>2155</v>
      </c>
      <c r="B6677" s="417" t="s">
        <v>4393</v>
      </c>
      <c r="C6677" s="417" t="s">
        <v>2332</v>
      </c>
      <c r="D6677" s="417" t="s">
        <v>4344</v>
      </c>
      <c r="E6677" s="391">
        <v>5600</v>
      </c>
      <c r="F6677" s="418">
        <v>44209</v>
      </c>
      <c r="G6677" s="417" t="s">
        <v>2286</v>
      </c>
      <c r="I6677" s="379">
        <f t="shared" ca="1" si="387"/>
        <v>-362</v>
      </c>
      <c r="J6677" s="379">
        <f t="shared" ca="1" si="388"/>
        <v>-251</v>
      </c>
      <c r="K6677" s="391" t="str">
        <f t="shared" ca="1" si="389"/>
        <v>89.000</v>
      </c>
      <c r="L6677" s="379"/>
      <c r="O6677" s="379"/>
    </row>
    <row r="6678" spans="1:15">
      <c r="A6678" s="417" t="s">
        <v>2155</v>
      </c>
      <c r="B6678" s="417" t="s">
        <v>4394</v>
      </c>
      <c r="C6678" s="417" t="s">
        <v>2332</v>
      </c>
      <c r="D6678" s="417" t="s">
        <v>4345</v>
      </c>
      <c r="E6678" s="391">
        <v>125</v>
      </c>
      <c r="F6678" s="418">
        <v>44209</v>
      </c>
      <c r="G6678" s="417" t="s">
        <v>2286</v>
      </c>
      <c r="I6678" s="379">
        <f t="shared" ca="1" si="387"/>
        <v>-362</v>
      </c>
      <c r="J6678" s="379">
        <f t="shared" ca="1" si="388"/>
        <v>-251</v>
      </c>
      <c r="K6678" s="391" t="str">
        <f t="shared" ca="1" si="389"/>
        <v>90.000</v>
      </c>
      <c r="L6678" s="379"/>
      <c r="O6678" s="379"/>
    </row>
    <row r="6679" spans="1:15">
      <c r="A6679" s="417" t="s">
        <v>2155</v>
      </c>
      <c r="B6679" s="417" t="s">
        <v>7017</v>
      </c>
      <c r="C6679" s="417" t="s">
        <v>2332</v>
      </c>
      <c r="D6679" s="417" t="s">
        <v>4346</v>
      </c>
      <c r="E6679" s="391">
        <v>1</v>
      </c>
      <c r="F6679" s="418">
        <v>44209</v>
      </c>
      <c r="G6679" s="417" t="s">
        <v>2286</v>
      </c>
      <c r="I6679" s="379">
        <f t="shared" ca="1" si="387"/>
        <v>-362</v>
      </c>
      <c r="J6679" s="379">
        <f t="shared" ca="1" si="388"/>
        <v>-251</v>
      </c>
      <c r="K6679" s="391" t="str">
        <f t="shared" ca="1" si="389"/>
        <v>91.000</v>
      </c>
      <c r="L6679" s="379"/>
      <c r="O6679" s="379"/>
    </row>
    <row r="6680" spans="1:15">
      <c r="A6680" s="417" t="s">
        <v>2155</v>
      </c>
      <c r="B6680" s="417" t="s">
        <v>7018</v>
      </c>
      <c r="C6680" s="417" t="s">
        <v>2332</v>
      </c>
      <c r="D6680" s="417" t="s">
        <v>4347</v>
      </c>
      <c r="E6680" s="391">
        <v>1</v>
      </c>
      <c r="F6680" s="418">
        <v>44209</v>
      </c>
      <c r="G6680" s="417" t="s">
        <v>2286</v>
      </c>
      <c r="I6680" s="379">
        <f t="shared" ca="1" si="387"/>
        <v>-362</v>
      </c>
      <c r="J6680" s="379">
        <f t="shared" ca="1" si="388"/>
        <v>-251</v>
      </c>
      <c r="K6680" s="391" t="str">
        <f t="shared" ca="1" si="389"/>
        <v>92.000</v>
      </c>
      <c r="L6680" s="379"/>
      <c r="O6680" s="379"/>
    </row>
    <row r="6681" spans="1:15">
      <c r="A6681" s="417" t="s">
        <v>2155</v>
      </c>
      <c r="B6681" s="417" t="s">
        <v>7019</v>
      </c>
      <c r="C6681" s="417" t="s">
        <v>2332</v>
      </c>
      <c r="D6681" s="417" t="s">
        <v>4310</v>
      </c>
      <c r="E6681" s="391">
        <v>99</v>
      </c>
      <c r="F6681" s="418">
        <v>44209</v>
      </c>
      <c r="G6681" s="417" t="s">
        <v>2286</v>
      </c>
      <c r="I6681" s="379">
        <f t="shared" ca="1" si="387"/>
        <v>-362</v>
      </c>
      <c r="J6681" s="379">
        <f t="shared" ca="1" si="388"/>
        <v>-251</v>
      </c>
      <c r="K6681" s="391" t="str">
        <f t="shared" ca="1" si="389"/>
        <v>93.000</v>
      </c>
      <c r="L6681" s="379"/>
      <c r="O6681" s="379"/>
    </row>
    <row r="6682" spans="1:15">
      <c r="A6682" s="417" t="s">
        <v>2155</v>
      </c>
      <c r="B6682" s="417" t="s">
        <v>4395</v>
      </c>
      <c r="C6682" s="417" t="s">
        <v>2332</v>
      </c>
      <c r="D6682" s="417" t="s">
        <v>4328</v>
      </c>
      <c r="E6682" s="391">
        <v>154</v>
      </c>
      <c r="F6682" s="418">
        <v>44209</v>
      </c>
      <c r="G6682" s="417" t="s">
        <v>2286</v>
      </c>
      <c r="I6682" s="379">
        <f t="shared" ca="1" si="387"/>
        <v>-362</v>
      </c>
      <c r="J6682" s="379">
        <f t="shared" ca="1" si="388"/>
        <v>-251</v>
      </c>
      <c r="K6682" s="391" t="str">
        <f t="shared" ca="1" si="389"/>
        <v>94.000</v>
      </c>
      <c r="L6682" s="379"/>
      <c r="O6682" s="379"/>
    </row>
    <row r="6683" spans="1:15">
      <c r="A6683" s="417" t="s">
        <v>2155</v>
      </c>
      <c r="B6683" s="417" t="s">
        <v>7020</v>
      </c>
      <c r="C6683" s="417" t="s">
        <v>2332</v>
      </c>
      <c r="D6683" s="417" t="s">
        <v>4348</v>
      </c>
      <c r="E6683" s="391">
        <v>44</v>
      </c>
      <c r="F6683" s="418">
        <v>44209</v>
      </c>
      <c r="G6683" s="417" t="s">
        <v>2286</v>
      </c>
      <c r="I6683" s="379">
        <f t="shared" ca="1" si="387"/>
        <v>-362</v>
      </c>
      <c r="J6683" s="379">
        <f t="shared" ca="1" si="388"/>
        <v>-251</v>
      </c>
      <c r="K6683" s="391" t="str">
        <f t="shared" ca="1" si="389"/>
        <v>95.000</v>
      </c>
      <c r="L6683" s="379"/>
      <c r="O6683" s="379"/>
    </row>
    <row r="6684" spans="1:15">
      <c r="A6684" s="417" t="s">
        <v>2155</v>
      </c>
      <c r="B6684" s="417" t="s">
        <v>7021</v>
      </c>
      <c r="C6684" s="417" t="s">
        <v>2332</v>
      </c>
      <c r="D6684" s="417" t="s">
        <v>4274</v>
      </c>
      <c r="E6684" s="391">
        <v>540</v>
      </c>
      <c r="F6684" s="418">
        <v>44209</v>
      </c>
      <c r="G6684" s="417" t="s">
        <v>2286</v>
      </c>
      <c r="I6684" s="379">
        <f t="shared" ca="1" si="387"/>
        <v>-362</v>
      </c>
      <c r="J6684" s="379">
        <f t="shared" ca="1" si="388"/>
        <v>-251</v>
      </c>
      <c r="K6684" s="391" t="str">
        <f t="shared" ca="1" si="389"/>
        <v>96.000</v>
      </c>
      <c r="L6684" s="379"/>
      <c r="O6684" s="379"/>
    </row>
    <row r="6685" spans="1:15">
      <c r="A6685" s="417" t="s">
        <v>2155</v>
      </c>
      <c r="B6685" s="417" t="s">
        <v>4396</v>
      </c>
      <c r="C6685" s="417" t="s">
        <v>2332</v>
      </c>
      <c r="D6685" s="417" t="s">
        <v>4276</v>
      </c>
      <c r="E6685" s="391">
        <v>32</v>
      </c>
      <c r="F6685" s="418">
        <v>44209</v>
      </c>
      <c r="G6685" s="417" t="s">
        <v>2286</v>
      </c>
      <c r="I6685" s="379">
        <f t="shared" ca="1" si="387"/>
        <v>-362</v>
      </c>
      <c r="J6685" s="379">
        <f t="shared" ca="1" si="388"/>
        <v>-251</v>
      </c>
      <c r="K6685" s="391" t="str">
        <f t="shared" ca="1" si="389"/>
        <v>97.000</v>
      </c>
      <c r="L6685" s="379"/>
      <c r="O6685" s="379"/>
    </row>
    <row r="6686" spans="1:15">
      <c r="A6686" s="417" t="s">
        <v>2155</v>
      </c>
      <c r="B6686" s="417" t="s">
        <v>7022</v>
      </c>
      <c r="C6686" s="417" t="s">
        <v>2332</v>
      </c>
      <c r="D6686" s="417" t="s">
        <v>4278</v>
      </c>
      <c r="E6686" s="391">
        <v>295</v>
      </c>
      <c r="F6686" s="418">
        <v>44209</v>
      </c>
      <c r="G6686" s="417" t="s">
        <v>2286</v>
      </c>
      <c r="I6686" s="379">
        <f t="shared" ca="1" si="387"/>
        <v>-362</v>
      </c>
      <c r="J6686" s="379">
        <f t="shared" ca="1" si="388"/>
        <v>-251</v>
      </c>
      <c r="K6686" s="391" t="str">
        <f t="shared" ca="1" si="389"/>
        <v>98.000</v>
      </c>
      <c r="L6686" s="379"/>
      <c r="O6686" s="379"/>
    </row>
    <row r="6687" spans="1:15">
      <c r="A6687" s="417" t="s">
        <v>2155</v>
      </c>
      <c r="B6687" s="417" t="s">
        <v>8296</v>
      </c>
      <c r="C6687" s="417" t="s">
        <v>2332</v>
      </c>
      <c r="D6687" s="417" t="s">
        <v>4280</v>
      </c>
      <c r="E6687" s="391">
        <v>2</v>
      </c>
      <c r="F6687" s="418">
        <v>44209</v>
      </c>
      <c r="G6687" s="417" t="s">
        <v>2286</v>
      </c>
      <c r="I6687" s="379">
        <f t="shared" ca="1" si="387"/>
        <v>-362</v>
      </c>
      <c r="J6687" s="379">
        <f t="shared" ca="1" si="388"/>
        <v>-251</v>
      </c>
      <c r="K6687" s="391" t="str">
        <f t="shared" ca="1" si="389"/>
        <v>99.000</v>
      </c>
      <c r="L6687" s="379"/>
      <c r="O6687" s="379"/>
    </row>
    <row r="6688" spans="1:15">
      <c r="A6688" s="417" t="s">
        <v>2155</v>
      </c>
      <c r="B6688" s="417" t="s">
        <v>4397</v>
      </c>
      <c r="C6688" s="417" t="s">
        <v>2332</v>
      </c>
      <c r="D6688" s="417" t="s">
        <v>4210</v>
      </c>
      <c r="E6688" s="391">
        <v>315</v>
      </c>
      <c r="F6688" s="418">
        <v>44244</v>
      </c>
      <c r="G6688" s="417" t="s">
        <v>2286</v>
      </c>
      <c r="I6688" s="379">
        <f t="shared" ca="1" si="387"/>
        <v>-327</v>
      </c>
      <c r="J6688" s="379">
        <f t="shared" ca="1" si="388"/>
        <v>-227</v>
      </c>
      <c r="K6688" s="391" t="str">
        <f t="shared" ca="1" si="389"/>
        <v>100000</v>
      </c>
      <c r="L6688" s="379"/>
      <c r="O6688" s="379"/>
    </row>
    <row r="6689" spans="1:15">
      <c r="A6689" s="417" t="s">
        <v>2155</v>
      </c>
      <c r="B6689" s="417" t="s">
        <v>4398</v>
      </c>
      <c r="C6689" s="417" t="s">
        <v>2332</v>
      </c>
      <c r="D6689" s="417" t="s">
        <v>4249</v>
      </c>
      <c r="E6689" s="391">
        <v>342</v>
      </c>
      <c r="F6689" s="418">
        <v>44244</v>
      </c>
      <c r="G6689" s="417" t="s">
        <v>2286</v>
      </c>
      <c r="I6689" s="379">
        <f t="shared" ca="1" si="387"/>
        <v>-327</v>
      </c>
      <c r="J6689" s="379">
        <f t="shared" ca="1" si="388"/>
        <v>-227</v>
      </c>
      <c r="K6689" s="391" t="str">
        <f t="shared" ca="1" si="389"/>
        <v>101000</v>
      </c>
      <c r="L6689" s="379"/>
      <c r="O6689" s="379"/>
    </row>
    <row r="6690" spans="1:15">
      <c r="A6690" s="417" t="s">
        <v>2155</v>
      </c>
      <c r="B6690" s="417" t="s">
        <v>4399</v>
      </c>
      <c r="C6690" s="417" t="s">
        <v>2332</v>
      </c>
      <c r="D6690" s="417" t="s">
        <v>4212</v>
      </c>
      <c r="E6690" s="391">
        <v>345</v>
      </c>
      <c r="F6690" s="418">
        <v>44244</v>
      </c>
      <c r="G6690" s="417" t="s">
        <v>2286</v>
      </c>
      <c r="I6690" s="379">
        <f t="shared" ca="1" si="387"/>
        <v>-327</v>
      </c>
      <c r="J6690" s="379">
        <f t="shared" ca="1" si="388"/>
        <v>-227</v>
      </c>
      <c r="K6690" s="391" t="str">
        <f t="shared" ca="1" si="389"/>
        <v>102000</v>
      </c>
      <c r="L6690" s="379"/>
      <c r="O6690" s="379"/>
    </row>
    <row r="6691" spans="1:15">
      <c r="A6691" s="417" t="s">
        <v>2155</v>
      </c>
      <c r="B6691" s="417" t="s">
        <v>4400</v>
      </c>
      <c r="C6691" s="417" t="s">
        <v>2332</v>
      </c>
      <c r="D6691" s="417" t="s">
        <v>4252</v>
      </c>
      <c r="E6691" s="391">
        <v>483</v>
      </c>
      <c r="F6691" s="418">
        <v>44244</v>
      </c>
      <c r="G6691" s="417" t="s">
        <v>2286</v>
      </c>
      <c r="I6691" s="379">
        <f t="shared" ca="1" si="387"/>
        <v>-327</v>
      </c>
      <c r="J6691" s="379">
        <f t="shared" ca="1" si="388"/>
        <v>-227</v>
      </c>
      <c r="K6691" s="391" t="str">
        <f t="shared" ca="1" si="389"/>
        <v>103000</v>
      </c>
      <c r="L6691" s="379"/>
      <c r="O6691" s="379"/>
    </row>
    <row r="6692" spans="1:15">
      <c r="A6692" s="417" t="s">
        <v>2155</v>
      </c>
      <c r="B6692" s="417" t="s">
        <v>4401</v>
      </c>
      <c r="C6692" s="417" t="s">
        <v>2332</v>
      </c>
      <c r="D6692" s="417" t="s">
        <v>4214</v>
      </c>
      <c r="E6692" s="391">
        <v>460</v>
      </c>
      <c r="F6692" s="418">
        <v>44244</v>
      </c>
      <c r="G6692" s="417" t="s">
        <v>2286</v>
      </c>
      <c r="I6692" s="379">
        <f t="shared" ca="1" si="387"/>
        <v>-327</v>
      </c>
      <c r="J6692" s="379">
        <f t="shared" ca="1" si="388"/>
        <v>-227</v>
      </c>
      <c r="K6692" s="391" t="str">
        <f t="shared" ca="1" si="389"/>
        <v>104000</v>
      </c>
      <c r="L6692" s="379"/>
      <c r="O6692" s="379"/>
    </row>
    <row r="6693" spans="1:15">
      <c r="A6693" s="417" t="s">
        <v>2155</v>
      </c>
      <c r="B6693" s="417" t="s">
        <v>4402</v>
      </c>
      <c r="C6693" s="417" t="s">
        <v>2332</v>
      </c>
      <c r="D6693" s="417" t="s">
        <v>4216</v>
      </c>
      <c r="E6693" s="391">
        <v>601</v>
      </c>
      <c r="F6693" s="418">
        <v>44244</v>
      </c>
      <c r="G6693" s="417" t="s">
        <v>2286</v>
      </c>
      <c r="I6693" s="379">
        <f t="shared" ca="1" si="387"/>
        <v>-327</v>
      </c>
      <c r="J6693" s="379">
        <f t="shared" ca="1" si="388"/>
        <v>-227</v>
      </c>
      <c r="K6693" s="391" t="str">
        <f t="shared" ca="1" si="389"/>
        <v>105000</v>
      </c>
      <c r="L6693" s="379"/>
      <c r="O6693" s="379"/>
    </row>
    <row r="6694" spans="1:15">
      <c r="A6694" s="417" t="s">
        <v>2155</v>
      </c>
      <c r="B6694" s="417" t="s">
        <v>4403</v>
      </c>
      <c r="C6694" s="417" t="s">
        <v>2332</v>
      </c>
      <c r="D6694" s="417" t="s">
        <v>4218</v>
      </c>
      <c r="E6694" s="391">
        <v>672</v>
      </c>
      <c r="F6694" s="418">
        <v>44244</v>
      </c>
      <c r="G6694" s="417" t="s">
        <v>2286</v>
      </c>
      <c r="I6694" s="379">
        <f t="shared" ca="1" si="387"/>
        <v>-327</v>
      </c>
      <c r="J6694" s="379">
        <f t="shared" ca="1" si="388"/>
        <v>-227</v>
      </c>
      <c r="K6694" s="391" t="str">
        <f t="shared" ca="1" si="389"/>
        <v>106000</v>
      </c>
      <c r="L6694" s="379"/>
      <c r="O6694" s="379"/>
    </row>
    <row r="6695" spans="1:15">
      <c r="A6695" s="417" t="s">
        <v>2155</v>
      </c>
      <c r="B6695" s="417" t="s">
        <v>4404</v>
      </c>
      <c r="C6695" s="417" t="s">
        <v>2332</v>
      </c>
      <c r="D6695" s="417" t="s">
        <v>4220</v>
      </c>
      <c r="E6695" s="391">
        <v>670</v>
      </c>
      <c r="F6695" s="418">
        <v>44244</v>
      </c>
      <c r="G6695" s="417" t="s">
        <v>2286</v>
      </c>
      <c r="I6695" s="379">
        <f t="shared" ca="1" si="387"/>
        <v>-327</v>
      </c>
      <c r="J6695" s="379">
        <f t="shared" ca="1" si="388"/>
        <v>-227</v>
      </c>
      <c r="K6695" s="391" t="str">
        <f t="shared" ca="1" si="389"/>
        <v>107000</v>
      </c>
      <c r="L6695" s="379"/>
      <c r="O6695" s="379"/>
    </row>
    <row r="6696" spans="1:15">
      <c r="A6696" s="417" t="s">
        <v>2155</v>
      </c>
      <c r="B6696" s="417" t="s">
        <v>4405</v>
      </c>
      <c r="C6696" s="417" t="s">
        <v>2332</v>
      </c>
      <c r="D6696" s="417" t="s">
        <v>4222</v>
      </c>
      <c r="E6696" s="391">
        <v>700</v>
      </c>
      <c r="F6696" s="418">
        <v>44244</v>
      </c>
      <c r="G6696" s="417" t="s">
        <v>2286</v>
      </c>
      <c r="I6696" s="379">
        <f t="shared" ca="1" si="387"/>
        <v>-327</v>
      </c>
      <c r="J6696" s="379">
        <f t="shared" ca="1" si="388"/>
        <v>-227</v>
      </c>
      <c r="K6696" s="391" t="str">
        <f t="shared" ca="1" si="389"/>
        <v>108000</v>
      </c>
      <c r="L6696" s="379"/>
      <c r="O6696" s="379"/>
    </row>
    <row r="6697" spans="1:15">
      <c r="A6697" s="417" t="s">
        <v>2155</v>
      </c>
      <c r="B6697" s="417" t="s">
        <v>4406</v>
      </c>
      <c r="C6697" s="417" t="s">
        <v>2332</v>
      </c>
      <c r="D6697" s="417" t="s">
        <v>4224</v>
      </c>
      <c r="E6697" s="391">
        <v>740</v>
      </c>
      <c r="F6697" s="418">
        <v>44244</v>
      </c>
      <c r="G6697" s="417" t="s">
        <v>2286</v>
      </c>
      <c r="I6697" s="379">
        <f t="shared" ca="1" si="387"/>
        <v>-327</v>
      </c>
      <c r="J6697" s="379">
        <f t="shared" ca="1" si="388"/>
        <v>-227</v>
      </c>
      <c r="K6697" s="391" t="str">
        <f t="shared" ca="1" si="389"/>
        <v>109000</v>
      </c>
      <c r="L6697" s="379"/>
      <c r="O6697" s="379"/>
    </row>
    <row r="6698" spans="1:15">
      <c r="A6698" s="417" t="s">
        <v>2155</v>
      </c>
      <c r="B6698" s="417" t="s">
        <v>4407</v>
      </c>
      <c r="C6698" s="417" t="s">
        <v>2332</v>
      </c>
      <c r="D6698" s="417" t="s">
        <v>4226</v>
      </c>
      <c r="E6698" s="391">
        <v>1030</v>
      </c>
      <c r="F6698" s="418">
        <v>44244</v>
      </c>
      <c r="G6698" s="417" t="s">
        <v>2286</v>
      </c>
      <c r="I6698" s="379">
        <f t="shared" ca="1" si="387"/>
        <v>-327</v>
      </c>
      <c r="J6698" s="379">
        <f t="shared" ca="1" si="388"/>
        <v>-227</v>
      </c>
      <c r="K6698" s="391" t="str">
        <f t="shared" ca="1" si="389"/>
        <v>110000</v>
      </c>
      <c r="L6698" s="379"/>
      <c r="O6698" s="379"/>
    </row>
    <row r="6699" spans="1:15">
      <c r="A6699" s="417" t="s">
        <v>2155</v>
      </c>
      <c r="B6699" s="417" t="s">
        <v>4408</v>
      </c>
      <c r="C6699" s="417" t="s">
        <v>2332</v>
      </c>
      <c r="D6699" s="417" t="s">
        <v>4228</v>
      </c>
      <c r="E6699" s="391">
        <v>980</v>
      </c>
      <c r="F6699" s="418">
        <v>44244</v>
      </c>
      <c r="G6699" s="417" t="s">
        <v>2286</v>
      </c>
      <c r="I6699" s="379">
        <f t="shared" ca="1" si="387"/>
        <v>-327</v>
      </c>
      <c r="J6699" s="379">
        <f t="shared" ca="1" si="388"/>
        <v>-227</v>
      </c>
      <c r="K6699" s="391" t="str">
        <f t="shared" ca="1" si="389"/>
        <v>111000</v>
      </c>
      <c r="L6699" s="379"/>
      <c r="O6699" s="379"/>
    </row>
    <row r="6700" spans="1:15">
      <c r="A6700" s="417" t="s">
        <v>2155</v>
      </c>
      <c r="B6700" s="417" t="s">
        <v>4409</v>
      </c>
      <c r="C6700" s="417" t="s">
        <v>2332</v>
      </c>
      <c r="D6700" s="417" t="s">
        <v>4230</v>
      </c>
      <c r="E6700" s="391">
        <v>1300</v>
      </c>
      <c r="F6700" s="418">
        <v>44244</v>
      </c>
      <c r="G6700" s="417" t="s">
        <v>2286</v>
      </c>
      <c r="I6700" s="379">
        <f t="shared" ca="1" si="387"/>
        <v>-327</v>
      </c>
      <c r="J6700" s="379">
        <f t="shared" ca="1" si="388"/>
        <v>-227</v>
      </c>
      <c r="K6700" s="391" t="str">
        <f t="shared" ca="1" si="389"/>
        <v>112000</v>
      </c>
      <c r="L6700" s="379"/>
      <c r="O6700" s="379"/>
    </row>
    <row r="6701" spans="1:15">
      <c r="A6701" s="417" t="s">
        <v>2155</v>
      </c>
      <c r="B6701" s="417" t="s">
        <v>4410</v>
      </c>
      <c r="C6701" s="417" t="s">
        <v>2332</v>
      </c>
      <c r="D6701" s="417" t="s">
        <v>4232</v>
      </c>
      <c r="E6701" s="391">
        <v>1302</v>
      </c>
      <c r="F6701" s="418">
        <v>44244</v>
      </c>
      <c r="G6701" s="417" t="s">
        <v>2286</v>
      </c>
      <c r="I6701" s="379">
        <f t="shared" ca="1" si="387"/>
        <v>-327</v>
      </c>
      <c r="J6701" s="379">
        <f t="shared" ca="1" si="388"/>
        <v>-227</v>
      </c>
      <c r="K6701" s="391" t="str">
        <f t="shared" ca="1" si="389"/>
        <v>113000</v>
      </c>
      <c r="L6701" s="379"/>
      <c r="O6701" s="379"/>
    </row>
    <row r="6702" spans="1:15">
      <c r="A6702" s="417" t="s">
        <v>2155</v>
      </c>
      <c r="B6702" s="417" t="s">
        <v>4411</v>
      </c>
      <c r="C6702" s="417" t="s">
        <v>2332</v>
      </c>
      <c r="D6702" s="417" t="s">
        <v>4234</v>
      </c>
      <c r="E6702" s="391">
        <v>1262</v>
      </c>
      <c r="F6702" s="418">
        <v>44244</v>
      </c>
      <c r="G6702" s="417" t="s">
        <v>2286</v>
      </c>
      <c r="I6702" s="379">
        <f t="shared" ca="1" si="387"/>
        <v>-327</v>
      </c>
      <c r="J6702" s="379">
        <f t="shared" ca="1" si="388"/>
        <v>-227</v>
      </c>
      <c r="K6702" s="391" t="str">
        <f t="shared" ca="1" si="389"/>
        <v>114000</v>
      </c>
      <c r="L6702" s="379"/>
      <c r="O6702" s="379"/>
    </row>
    <row r="6703" spans="1:15">
      <c r="A6703" s="417" t="s">
        <v>2155</v>
      </c>
      <c r="B6703" s="417" t="s">
        <v>7023</v>
      </c>
      <c r="C6703" s="417" t="s">
        <v>2332</v>
      </c>
      <c r="D6703" s="417" t="s">
        <v>4236</v>
      </c>
      <c r="E6703" s="391">
        <v>1800</v>
      </c>
      <c r="F6703" s="418">
        <v>44244</v>
      </c>
      <c r="G6703" s="417" t="s">
        <v>2286</v>
      </c>
      <c r="I6703" s="379">
        <f t="shared" ca="1" si="387"/>
        <v>-327</v>
      </c>
      <c r="J6703" s="379">
        <f t="shared" ca="1" si="388"/>
        <v>-227</v>
      </c>
      <c r="K6703" s="391" t="str">
        <f t="shared" ca="1" si="389"/>
        <v>115000</v>
      </c>
      <c r="L6703" s="379"/>
      <c r="O6703" s="379"/>
    </row>
    <row r="6704" spans="1:15">
      <c r="A6704" s="417" t="s">
        <v>2155</v>
      </c>
      <c r="B6704" s="417" t="s">
        <v>8297</v>
      </c>
      <c r="C6704" s="417" t="s">
        <v>2332</v>
      </c>
      <c r="D6704" s="417" t="s">
        <v>4238</v>
      </c>
      <c r="E6704" s="391">
        <v>2063</v>
      </c>
      <c r="F6704" s="418">
        <v>44244</v>
      </c>
      <c r="G6704" s="417" t="s">
        <v>2286</v>
      </c>
      <c r="I6704" s="379">
        <f t="shared" ca="1" si="387"/>
        <v>-327</v>
      </c>
      <c r="J6704" s="379">
        <f t="shared" ca="1" si="388"/>
        <v>-227</v>
      </c>
      <c r="K6704" s="391" t="str">
        <f t="shared" ca="1" si="389"/>
        <v>116000</v>
      </c>
      <c r="L6704" s="379"/>
      <c r="O6704" s="379"/>
    </row>
    <row r="6705" spans="1:15">
      <c r="A6705" s="417" t="s">
        <v>2155</v>
      </c>
      <c r="B6705" s="417" t="s">
        <v>4412</v>
      </c>
      <c r="C6705" s="417" t="s">
        <v>2332</v>
      </c>
      <c r="D6705" s="417" t="s">
        <v>4240</v>
      </c>
      <c r="E6705" s="391">
        <v>2255</v>
      </c>
      <c r="F6705" s="418">
        <v>44244</v>
      </c>
      <c r="G6705" s="417" t="s">
        <v>2286</v>
      </c>
      <c r="I6705" s="379">
        <f t="shared" ca="1" si="387"/>
        <v>-327</v>
      </c>
      <c r="J6705" s="379">
        <f t="shared" ca="1" si="388"/>
        <v>-227</v>
      </c>
      <c r="K6705" s="391" t="str">
        <f t="shared" ca="1" si="389"/>
        <v>117000</v>
      </c>
      <c r="L6705" s="379"/>
      <c r="O6705" s="379"/>
    </row>
    <row r="6706" spans="1:15">
      <c r="A6706" s="417" t="s">
        <v>2155</v>
      </c>
      <c r="B6706" s="417" t="s">
        <v>8298</v>
      </c>
      <c r="C6706" s="417" t="s">
        <v>2332</v>
      </c>
      <c r="D6706" s="417" t="s">
        <v>4242</v>
      </c>
      <c r="E6706" s="391">
        <v>2105</v>
      </c>
      <c r="F6706" s="418">
        <v>44244</v>
      </c>
      <c r="G6706" s="417" t="s">
        <v>2286</v>
      </c>
      <c r="I6706" s="379">
        <f t="shared" ca="1" si="387"/>
        <v>-327</v>
      </c>
      <c r="J6706" s="379">
        <f t="shared" ca="1" si="388"/>
        <v>-227</v>
      </c>
      <c r="K6706" s="391" t="str">
        <f t="shared" ca="1" si="389"/>
        <v>118000</v>
      </c>
      <c r="L6706" s="379"/>
      <c r="O6706" s="379"/>
    </row>
    <row r="6707" spans="1:15">
      <c r="A6707" s="417" t="s">
        <v>2155</v>
      </c>
      <c r="B6707" s="417" t="s">
        <v>4413</v>
      </c>
      <c r="C6707" s="417" t="s">
        <v>2332</v>
      </c>
      <c r="D6707" s="417" t="s">
        <v>4246</v>
      </c>
      <c r="E6707" s="391">
        <v>3102</v>
      </c>
      <c r="F6707" s="418">
        <v>44244</v>
      </c>
      <c r="G6707" s="417" t="s">
        <v>2286</v>
      </c>
      <c r="I6707" s="379">
        <f t="shared" ca="1" si="387"/>
        <v>-327</v>
      </c>
      <c r="J6707" s="379">
        <f t="shared" ca="1" si="388"/>
        <v>-227</v>
      </c>
      <c r="K6707" s="391" t="str">
        <f t="shared" ca="1" si="389"/>
        <v>120000</v>
      </c>
      <c r="L6707" s="379"/>
      <c r="O6707" s="379"/>
    </row>
    <row r="6708" spans="1:15">
      <c r="A6708" s="417" t="s">
        <v>2155</v>
      </c>
      <c r="B6708" s="417" t="s">
        <v>12523</v>
      </c>
      <c r="C6708" s="417" t="s">
        <v>2332</v>
      </c>
      <c r="D6708" s="417" t="s">
        <v>4354</v>
      </c>
      <c r="E6708" s="391">
        <v>3424</v>
      </c>
      <c r="F6708" s="418">
        <v>44244</v>
      </c>
      <c r="G6708" s="417" t="s">
        <v>2286</v>
      </c>
      <c r="I6708" s="379">
        <f t="shared" ca="1" si="387"/>
        <v>-327</v>
      </c>
      <c r="J6708" s="379">
        <f t="shared" ca="1" si="388"/>
        <v>-227</v>
      </c>
      <c r="K6708" s="391" t="str">
        <f t="shared" ca="1" si="389"/>
        <v>121000</v>
      </c>
      <c r="L6708" s="379"/>
      <c r="O6708" s="379"/>
    </row>
    <row r="6709" spans="1:15">
      <c r="A6709" s="417" t="s">
        <v>2155</v>
      </c>
      <c r="B6709" s="417" t="s">
        <v>12524</v>
      </c>
      <c r="C6709" s="417" t="s">
        <v>2332</v>
      </c>
      <c r="D6709" s="417" t="s">
        <v>4267</v>
      </c>
      <c r="E6709" s="391">
        <v>3440</v>
      </c>
      <c r="F6709" s="418">
        <v>44244</v>
      </c>
      <c r="G6709" s="417" t="s">
        <v>2286</v>
      </c>
      <c r="I6709" s="379">
        <f t="shared" ca="1" si="387"/>
        <v>-327</v>
      </c>
      <c r="J6709" s="379">
        <f t="shared" ca="1" si="388"/>
        <v>-227</v>
      </c>
      <c r="K6709" s="391" t="str">
        <f t="shared" ca="1" si="389"/>
        <v>122000</v>
      </c>
      <c r="L6709" s="379"/>
      <c r="O6709" s="379"/>
    </row>
    <row r="6710" spans="1:15">
      <c r="A6710" s="417" t="s">
        <v>2155</v>
      </c>
      <c r="B6710" s="417" t="s">
        <v>17946</v>
      </c>
      <c r="C6710" s="417" t="s">
        <v>2332</v>
      </c>
      <c r="D6710" s="417" t="s">
        <v>4299</v>
      </c>
      <c r="E6710" s="391">
        <v>4196</v>
      </c>
      <c r="F6710" s="418">
        <v>44244</v>
      </c>
      <c r="G6710" s="417" t="s">
        <v>2286</v>
      </c>
      <c r="I6710" s="379">
        <f t="shared" ca="1" si="387"/>
        <v>-327</v>
      </c>
      <c r="J6710" s="379">
        <f t="shared" ca="1" si="388"/>
        <v>-227</v>
      </c>
      <c r="K6710" s="391" t="str">
        <f t="shared" ca="1" si="389"/>
        <v>123000</v>
      </c>
      <c r="L6710" s="379"/>
      <c r="O6710" s="379"/>
    </row>
    <row r="6711" spans="1:15">
      <c r="A6711" s="417" t="s">
        <v>2155</v>
      </c>
      <c r="B6711" s="417" t="s">
        <v>18499</v>
      </c>
      <c r="C6711" s="417" t="s">
        <v>2332</v>
      </c>
      <c r="D6711" s="417" t="s">
        <v>12423</v>
      </c>
      <c r="E6711" s="391">
        <v>3669</v>
      </c>
      <c r="F6711" s="418">
        <v>44244</v>
      </c>
      <c r="G6711" s="417" t="s">
        <v>2286</v>
      </c>
      <c r="I6711" s="379">
        <f t="shared" ca="1" si="387"/>
        <v>-327</v>
      </c>
      <c r="J6711" s="379">
        <f t="shared" ca="1" si="388"/>
        <v>-227</v>
      </c>
      <c r="K6711" s="391" t="str">
        <f t="shared" ca="1" si="389"/>
        <v>124000</v>
      </c>
      <c r="L6711" s="379"/>
      <c r="O6711" s="379"/>
    </row>
    <row r="6712" spans="1:15">
      <c r="A6712" s="417" t="s">
        <v>2155</v>
      </c>
      <c r="B6712" s="417" t="s">
        <v>17947</v>
      </c>
      <c r="C6712" s="417" t="s">
        <v>2332</v>
      </c>
      <c r="D6712" s="417" t="s">
        <v>4360</v>
      </c>
      <c r="E6712" s="391">
        <v>4345</v>
      </c>
      <c r="F6712" s="418">
        <v>44244</v>
      </c>
      <c r="G6712" s="417" t="s">
        <v>2286</v>
      </c>
      <c r="I6712" s="379">
        <f t="shared" ca="1" si="387"/>
        <v>-327</v>
      </c>
      <c r="J6712" s="379">
        <f t="shared" ca="1" si="388"/>
        <v>-227</v>
      </c>
      <c r="K6712" s="391" t="str">
        <f t="shared" ca="1" si="389"/>
        <v>125000</v>
      </c>
      <c r="L6712" s="379"/>
      <c r="O6712" s="379"/>
    </row>
    <row r="6713" spans="1:15">
      <c r="A6713" s="417" t="s">
        <v>2155</v>
      </c>
      <c r="B6713" s="417" t="s">
        <v>18500</v>
      </c>
      <c r="C6713" s="417" t="s">
        <v>2332</v>
      </c>
      <c r="D6713" s="417" t="s">
        <v>4301</v>
      </c>
      <c r="E6713" s="391">
        <v>5000</v>
      </c>
      <c r="F6713" s="418">
        <v>44244</v>
      </c>
      <c r="G6713" s="417" t="s">
        <v>2286</v>
      </c>
      <c r="I6713" s="379">
        <f t="shared" ca="1" si="387"/>
        <v>-327</v>
      </c>
      <c r="J6713" s="379">
        <f t="shared" ca="1" si="388"/>
        <v>-227</v>
      </c>
      <c r="K6713" s="391" t="str">
        <f t="shared" ca="1" si="389"/>
        <v>126000</v>
      </c>
      <c r="L6713" s="379"/>
      <c r="O6713" s="379"/>
    </row>
    <row r="6714" spans="1:15">
      <c r="A6714" s="417" t="s">
        <v>2155</v>
      </c>
      <c r="B6714" s="417" t="s">
        <v>18501</v>
      </c>
      <c r="C6714" s="417" t="s">
        <v>2332</v>
      </c>
      <c r="D6714" s="417" t="s">
        <v>4269</v>
      </c>
      <c r="E6714" s="391">
        <v>6384</v>
      </c>
      <c r="F6714" s="418">
        <v>44244</v>
      </c>
      <c r="G6714" s="417" t="s">
        <v>2286</v>
      </c>
      <c r="I6714" s="379">
        <f t="shared" ca="1" si="387"/>
        <v>-327</v>
      </c>
      <c r="J6714" s="379">
        <f t="shared" ca="1" si="388"/>
        <v>-227</v>
      </c>
      <c r="K6714" s="391" t="str">
        <f t="shared" ca="1" si="389"/>
        <v>127000</v>
      </c>
      <c r="L6714" s="379"/>
      <c r="O6714" s="379"/>
    </row>
    <row r="6715" spans="1:15">
      <c r="A6715" s="417" t="s">
        <v>2155</v>
      </c>
      <c r="B6715" s="417" t="s">
        <v>18502</v>
      </c>
      <c r="C6715" s="417" t="s">
        <v>2332</v>
      </c>
      <c r="D6715" s="417" t="s">
        <v>4355</v>
      </c>
      <c r="E6715" s="391">
        <v>8796</v>
      </c>
      <c r="F6715" s="418">
        <v>44244</v>
      </c>
      <c r="G6715" s="417" t="s">
        <v>2286</v>
      </c>
      <c r="I6715" s="379">
        <f t="shared" ca="1" si="387"/>
        <v>-327</v>
      </c>
      <c r="J6715" s="379">
        <f t="shared" ca="1" si="388"/>
        <v>-227</v>
      </c>
      <c r="K6715" s="391" t="str">
        <f t="shared" ca="1" si="389"/>
        <v>130000</v>
      </c>
      <c r="L6715" s="379"/>
      <c r="O6715" s="379"/>
    </row>
    <row r="6716" spans="1:15">
      <c r="A6716" s="417" t="s">
        <v>2155</v>
      </c>
      <c r="B6716" s="417" t="s">
        <v>18503</v>
      </c>
      <c r="C6716" s="417" t="s">
        <v>2332</v>
      </c>
      <c r="D6716" s="417" t="s">
        <v>18488</v>
      </c>
      <c r="E6716" s="391">
        <v>9897</v>
      </c>
      <c r="F6716" s="418">
        <v>44244</v>
      </c>
      <c r="G6716" s="417" t="s">
        <v>2286</v>
      </c>
      <c r="I6716" s="379">
        <f t="shared" ca="1" si="387"/>
        <v>-327</v>
      </c>
      <c r="J6716" s="379">
        <f t="shared" ca="1" si="388"/>
        <v>-227</v>
      </c>
      <c r="K6716" s="391" t="str">
        <f t="shared" ca="1" si="389"/>
        <v>133000</v>
      </c>
      <c r="L6716" s="379"/>
      <c r="O6716" s="379"/>
    </row>
    <row r="6717" spans="1:15">
      <c r="A6717" s="417" t="s">
        <v>2155</v>
      </c>
      <c r="B6717" s="417" t="s">
        <v>18504</v>
      </c>
      <c r="C6717" s="417" t="s">
        <v>2332</v>
      </c>
      <c r="D6717" s="417" t="s">
        <v>12495</v>
      </c>
      <c r="E6717" s="391">
        <v>10620</v>
      </c>
      <c r="F6717" s="418">
        <v>44244</v>
      </c>
      <c r="G6717" s="417" t="s">
        <v>2286</v>
      </c>
      <c r="I6717" s="379">
        <f t="shared" ca="1" si="387"/>
        <v>-327</v>
      </c>
      <c r="J6717" s="379">
        <f t="shared" ca="1" si="388"/>
        <v>-227</v>
      </c>
      <c r="K6717" s="391" t="str">
        <f t="shared" ca="1" si="389"/>
        <v>134000</v>
      </c>
      <c r="L6717" s="379"/>
      <c r="O6717" s="379"/>
    </row>
    <row r="6718" spans="1:15">
      <c r="A6718" s="417" t="s">
        <v>2155</v>
      </c>
      <c r="B6718" s="417" t="s">
        <v>12525</v>
      </c>
      <c r="C6718" s="417" t="s">
        <v>2332</v>
      </c>
      <c r="D6718" s="417" t="s">
        <v>4244</v>
      </c>
      <c r="E6718" s="391">
        <v>2128</v>
      </c>
      <c r="F6718" s="418">
        <v>44244</v>
      </c>
      <c r="G6718" s="417" t="s">
        <v>2286</v>
      </c>
      <c r="I6718" s="379">
        <f t="shared" ca="1" si="387"/>
        <v>-327</v>
      </c>
      <c r="J6718" s="379">
        <f t="shared" ca="1" si="388"/>
        <v>-227</v>
      </c>
      <c r="K6718" s="391" t="str">
        <f t="shared" ca="1" si="389"/>
        <v>119000</v>
      </c>
      <c r="L6718" s="379"/>
      <c r="O6718" s="379"/>
    </row>
    <row r="6719" spans="1:15">
      <c r="A6719" s="417" t="s">
        <v>2155</v>
      </c>
      <c r="B6719" s="417" t="s">
        <v>17948</v>
      </c>
      <c r="C6719" s="417" t="s">
        <v>2332</v>
      </c>
      <c r="D6719" s="417" t="s">
        <v>12448</v>
      </c>
      <c r="E6719" s="391">
        <v>78895</v>
      </c>
      <c r="F6719" s="418">
        <v>44244</v>
      </c>
      <c r="G6719" s="417" t="s">
        <v>2286</v>
      </c>
      <c r="I6719" s="379">
        <f t="shared" ca="1" si="387"/>
        <v>-327</v>
      </c>
      <c r="J6719" s="379">
        <f t="shared" ca="1" si="388"/>
        <v>-227</v>
      </c>
      <c r="K6719" s="391" t="str">
        <f t="shared" ca="1" si="389"/>
        <v>200000</v>
      </c>
      <c r="L6719" s="379"/>
      <c r="O6719" s="379"/>
    </row>
    <row r="6720" spans="1:15">
      <c r="A6720" s="417" t="s">
        <v>2155</v>
      </c>
      <c r="B6720" s="417" t="s">
        <v>7024</v>
      </c>
      <c r="C6720" s="417" t="s">
        <v>2332</v>
      </c>
      <c r="D6720" s="417" t="s">
        <v>4334</v>
      </c>
      <c r="E6720" s="391">
        <v>700</v>
      </c>
      <c r="F6720" s="418">
        <v>44244</v>
      </c>
      <c r="G6720" s="417" t="s">
        <v>2286</v>
      </c>
      <c r="I6720" s="379">
        <f t="shared" ca="1" si="387"/>
        <v>-327</v>
      </c>
      <c r="J6720" s="379">
        <f t="shared" ca="1" si="388"/>
        <v>-227</v>
      </c>
      <c r="K6720" s="391" t="str">
        <f t="shared" ca="1" si="389"/>
        <v>70.000</v>
      </c>
      <c r="L6720" s="379"/>
      <c r="O6720" s="379"/>
    </row>
    <row r="6721" spans="1:15">
      <c r="A6721" s="417" t="s">
        <v>2155</v>
      </c>
      <c r="B6721" s="417" t="s">
        <v>12526</v>
      </c>
      <c r="C6721" s="417" t="s">
        <v>2332</v>
      </c>
      <c r="D6721" s="417" t="s">
        <v>4335</v>
      </c>
      <c r="E6721" s="391">
        <v>127</v>
      </c>
      <c r="F6721" s="418">
        <v>44244</v>
      </c>
      <c r="G6721" s="417" t="s">
        <v>2286</v>
      </c>
      <c r="I6721" s="379">
        <f t="shared" ca="1" si="387"/>
        <v>-327</v>
      </c>
      <c r="J6721" s="379">
        <f t="shared" ca="1" si="388"/>
        <v>-227</v>
      </c>
      <c r="K6721" s="391" t="str">
        <f t="shared" ca="1" si="389"/>
        <v>75.000</v>
      </c>
      <c r="L6721" s="379"/>
      <c r="O6721" s="379"/>
    </row>
    <row r="6722" spans="1:15">
      <c r="A6722" s="417" t="s">
        <v>2155</v>
      </c>
      <c r="B6722" s="417" t="s">
        <v>12527</v>
      </c>
      <c r="C6722" s="417" t="s">
        <v>2332</v>
      </c>
      <c r="D6722" s="417" t="s">
        <v>4337</v>
      </c>
      <c r="E6722" s="391">
        <v>144</v>
      </c>
      <c r="F6722" s="418">
        <v>44244</v>
      </c>
      <c r="G6722" s="417" t="s">
        <v>2286</v>
      </c>
      <c r="I6722" s="379">
        <f t="shared" ca="1" si="387"/>
        <v>-327</v>
      </c>
      <c r="J6722" s="379">
        <f t="shared" ca="1" si="388"/>
        <v>-227</v>
      </c>
      <c r="K6722" s="391" t="str">
        <f t="shared" ca="1" si="389"/>
        <v>78.000</v>
      </c>
      <c r="L6722" s="379"/>
      <c r="O6722" s="379"/>
    </row>
    <row r="6723" spans="1:15">
      <c r="A6723" s="417" t="s">
        <v>2155</v>
      </c>
      <c r="B6723" s="417" t="s">
        <v>7025</v>
      </c>
      <c r="C6723" s="417" t="s">
        <v>2332</v>
      </c>
      <c r="D6723" s="417" t="s">
        <v>4284</v>
      </c>
      <c r="E6723" s="391">
        <v>85</v>
      </c>
      <c r="F6723" s="418">
        <v>44244</v>
      </c>
      <c r="G6723" s="417" t="s">
        <v>2286</v>
      </c>
      <c r="I6723" s="379">
        <f t="shared" ca="1" si="387"/>
        <v>-327</v>
      </c>
      <c r="J6723" s="379">
        <f t="shared" ca="1" si="388"/>
        <v>-227</v>
      </c>
      <c r="K6723" s="391" t="str">
        <f t="shared" ca="1" si="389"/>
        <v>80.000</v>
      </c>
      <c r="L6723" s="379"/>
      <c r="O6723" s="379"/>
    </row>
    <row r="6724" spans="1:15">
      <c r="A6724" s="417" t="s">
        <v>2155</v>
      </c>
      <c r="B6724" s="417" t="s">
        <v>4414</v>
      </c>
      <c r="C6724" s="417" t="s">
        <v>2332</v>
      </c>
      <c r="D6724" s="417" t="s">
        <v>4306</v>
      </c>
      <c r="E6724" s="391">
        <v>310</v>
      </c>
      <c r="F6724" s="418">
        <v>44244</v>
      </c>
      <c r="G6724" s="417" t="s">
        <v>2286</v>
      </c>
      <c r="I6724" s="379">
        <f t="shared" ca="1" si="387"/>
        <v>-327</v>
      </c>
      <c r="J6724" s="379">
        <f t="shared" ca="1" si="388"/>
        <v>-227</v>
      </c>
      <c r="K6724" s="391" t="str">
        <f t="shared" ca="1" si="389"/>
        <v>82.000</v>
      </c>
      <c r="L6724" s="379"/>
      <c r="O6724" s="379"/>
    </row>
    <row r="6725" spans="1:15">
      <c r="A6725" s="417" t="s">
        <v>2155</v>
      </c>
      <c r="B6725" s="417" t="s">
        <v>4415</v>
      </c>
      <c r="C6725" s="417" t="s">
        <v>2332</v>
      </c>
      <c r="D6725" s="417" t="s">
        <v>4340</v>
      </c>
      <c r="E6725" s="391">
        <v>209</v>
      </c>
      <c r="F6725" s="418">
        <v>44244</v>
      </c>
      <c r="G6725" s="417" t="s">
        <v>2286</v>
      </c>
      <c r="I6725" s="379">
        <f t="shared" ca="1" si="387"/>
        <v>-327</v>
      </c>
      <c r="J6725" s="379">
        <f t="shared" ca="1" si="388"/>
        <v>-227</v>
      </c>
      <c r="K6725" s="391" t="str">
        <f t="shared" ca="1" si="389"/>
        <v>83.000</v>
      </c>
      <c r="L6725" s="379"/>
      <c r="O6725" s="379"/>
    </row>
    <row r="6726" spans="1:15">
      <c r="A6726" s="417" t="s">
        <v>2155</v>
      </c>
      <c r="B6726" s="417" t="s">
        <v>4416</v>
      </c>
      <c r="C6726" s="417" t="s">
        <v>2332</v>
      </c>
      <c r="D6726" s="417" t="s">
        <v>4308</v>
      </c>
      <c r="E6726" s="391">
        <v>195</v>
      </c>
      <c r="F6726" s="418">
        <v>44244</v>
      </c>
      <c r="G6726" s="417" t="s">
        <v>2286</v>
      </c>
      <c r="I6726" s="379">
        <f t="shared" ca="1" si="387"/>
        <v>-327</v>
      </c>
      <c r="J6726" s="379">
        <f t="shared" ca="1" si="388"/>
        <v>-227</v>
      </c>
      <c r="K6726" s="391" t="str">
        <f t="shared" ca="1" si="389"/>
        <v>84.000</v>
      </c>
      <c r="L6726" s="379"/>
      <c r="O6726" s="379"/>
    </row>
    <row r="6727" spans="1:15">
      <c r="A6727" s="417" t="s">
        <v>2155</v>
      </c>
      <c r="B6727" s="417" t="s">
        <v>4417</v>
      </c>
      <c r="C6727" s="417" t="s">
        <v>2332</v>
      </c>
      <c r="D6727" s="417" t="s">
        <v>4341</v>
      </c>
      <c r="E6727" s="391">
        <v>200</v>
      </c>
      <c r="F6727" s="418">
        <v>44244</v>
      </c>
      <c r="G6727" s="417" t="s">
        <v>2286</v>
      </c>
      <c r="I6727" s="379">
        <f t="shared" ca="1" si="387"/>
        <v>-327</v>
      </c>
      <c r="J6727" s="379">
        <f t="shared" ca="1" si="388"/>
        <v>-227</v>
      </c>
      <c r="K6727" s="391" t="str">
        <f t="shared" ca="1" si="389"/>
        <v>85.000</v>
      </c>
      <c r="L6727" s="379"/>
      <c r="O6727" s="379"/>
    </row>
    <row r="6728" spans="1:15">
      <c r="A6728" s="417" t="s">
        <v>2155</v>
      </c>
      <c r="B6728" s="417" t="s">
        <v>4418</v>
      </c>
      <c r="C6728" s="417" t="s">
        <v>2332</v>
      </c>
      <c r="D6728" s="417" t="s">
        <v>4272</v>
      </c>
      <c r="E6728" s="391">
        <v>230</v>
      </c>
      <c r="F6728" s="418">
        <v>44244</v>
      </c>
      <c r="G6728" s="417" t="s">
        <v>2286</v>
      </c>
      <c r="I6728" s="379">
        <f t="shared" ca="1" si="387"/>
        <v>-327</v>
      </c>
      <c r="J6728" s="379">
        <f t="shared" ca="1" si="388"/>
        <v>-227</v>
      </c>
      <c r="K6728" s="391" t="str">
        <f t="shared" ca="1" si="389"/>
        <v>86.000</v>
      </c>
      <c r="L6728" s="379"/>
      <c r="O6728" s="379"/>
    </row>
    <row r="6729" spans="1:15">
      <c r="A6729" s="417" t="s">
        <v>2155</v>
      </c>
      <c r="B6729" s="417" t="s">
        <v>4419</v>
      </c>
      <c r="C6729" s="417" t="s">
        <v>2332</v>
      </c>
      <c r="D6729" s="417" t="s">
        <v>4342</v>
      </c>
      <c r="E6729" s="391">
        <v>376</v>
      </c>
      <c r="F6729" s="418">
        <v>44244</v>
      </c>
      <c r="G6729" s="417" t="s">
        <v>2286</v>
      </c>
      <c r="I6729" s="379">
        <f t="shared" ca="1" si="387"/>
        <v>-327</v>
      </c>
      <c r="J6729" s="379">
        <f t="shared" ca="1" si="388"/>
        <v>-227</v>
      </c>
      <c r="K6729" s="391" t="str">
        <f t="shared" ca="1" si="389"/>
        <v>87.000</v>
      </c>
      <c r="L6729" s="379"/>
      <c r="O6729" s="379"/>
    </row>
    <row r="6730" spans="1:15">
      <c r="A6730" s="417" t="s">
        <v>2155</v>
      </c>
      <c r="B6730" s="417" t="s">
        <v>4420</v>
      </c>
      <c r="C6730" s="417" t="s">
        <v>2332</v>
      </c>
      <c r="D6730" s="417" t="s">
        <v>4343</v>
      </c>
      <c r="E6730" s="391">
        <v>322</v>
      </c>
      <c r="F6730" s="418">
        <v>44244</v>
      </c>
      <c r="G6730" s="417" t="s">
        <v>2286</v>
      </c>
      <c r="I6730" s="379">
        <f t="shared" ref="I6730:I6793" ca="1" si="390">IF(F6730&lt;&gt;"",F6730-$I$199,"")</f>
        <v>-327</v>
      </c>
      <c r="J6730" s="379">
        <f t="shared" ref="J6730:J6793" ca="1" si="391">IF(I6730&lt;&gt;"",NETWORKDAYS($I$199,F6730-1,$N$201:$N$224),"")</f>
        <v>-227</v>
      </c>
      <c r="K6730" s="391" t="str">
        <f t="shared" ref="K6730:K6793" ca="1" si="392">IF(I6730&lt;&gt;"",RIGHT(D6730,LEN(D6730)-FIND(" ",D6730)),"")</f>
        <v>88.000</v>
      </c>
      <c r="L6730" s="379"/>
      <c r="O6730" s="379"/>
    </row>
    <row r="6731" spans="1:15">
      <c r="A6731" s="417" t="s">
        <v>2155</v>
      </c>
      <c r="B6731" s="417" t="s">
        <v>4421</v>
      </c>
      <c r="C6731" s="417" t="s">
        <v>2332</v>
      </c>
      <c r="D6731" s="417" t="s">
        <v>4344</v>
      </c>
      <c r="E6731" s="391">
        <v>440</v>
      </c>
      <c r="F6731" s="418">
        <v>44244</v>
      </c>
      <c r="G6731" s="417" t="s">
        <v>2286</v>
      </c>
      <c r="I6731" s="379">
        <f t="shared" ca="1" si="390"/>
        <v>-327</v>
      </c>
      <c r="J6731" s="379">
        <f t="shared" ca="1" si="391"/>
        <v>-227</v>
      </c>
      <c r="K6731" s="391" t="str">
        <f t="shared" ca="1" si="392"/>
        <v>89.000</v>
      </c>
      <c r="L6731" s="379"/>
      <c r="O6731" s="379"/>
    </row>
    <row r="6732" spans="1:15">
      <c r="A6732" s="417" t="s">
        <v>2155</v>
      </c>
      <c r="B6732" s="417" t="s">
        <v>4422</v>
      </c>
      <c r="C6732" s="417" t="s">
        <v>2332</v>
      </c>
      <c r="D6732" s="417" t="s">
        <v>4345</v>
      </c>
      <c r="E6732" s="391">
        <v>219</v>
      </c>
      <c r="F6732" s="418">
        <v>44244</v>
      </c>
      <c r="G6732" s="417" t="s">
        <v>2286</v>
      </c>
      <c r="I6732" s="379">
        <f t="shared" ca="1" si="390"/>
        <v>-327</v>
      </c>
      <c r="J6732" s="379">
        <f t="shared" ca="1" si="391"/>
        <v>-227</v>
      </c>
      <c r="K6732" s="391" t="str">
        <f t="shared" ca="1" si="392"/>
        <v>90.000</v>
      </c>
      <c r="L6732" s="379"/>
      <c r="O6732" s="379"/>
    </row>
    <row r="6733" spans="1:15">
      <c r="A6733" s="417" t="s">
        <v>2155</v>
      </c>
      <c r="B6733" s="417" t="s">
        <v>4423</v>
      </c>
      <c r="C6733" s="417" t="s">
        <v>2332</v>
      </c>
      <c r="D6733" s="417" t="s">
        <v>4346</v>
      </c>
      <c r="E6733" s="391">
        <v>300</v>
      </c>
      <c r="F6733" s="418">
        <v>44244</v>
      </c>
      <c r="G6733" s="417" t="s">
        <v>2286</v>
      </c>
      <c r="I6733" s="379">
        <f t="shared" ca="1" si="390"/>
        <v>-327</v>
      </c>
      <c r="J6733" s="379">
        <f t="shared" ca="1" si="391"/>
        <v>-227</v>
      </c>
      <c r="K6733" s="391" t="str">
        <f t="shared" ca="1" si="392"/>
        <v>91.000</v>
      </c>
      <c r="L6733" s="379"/>
      <c r="O6733" s="379"/>
    </row>
    <row r="6734" spans="1:15">
      <c r="A6734" s="417" t="s">
        <v>2155</v>
      </c>
      <c r="B6734" s="417" t="s">
        <v>4424</v>
      </c>
      <c r="C6734" s="417" t="s">
        <v>2332</v>
      </c>
      <c r="D6734" s="417" t="s">
        <v>4347</v>
      </c>
      <c r="E6734" s="391">
        <v>1045</v>
      </c>
      <c r="F6734" s="418">
        <v>44244</v>
      </c>
      <c r="G6734" s="417" t="s">
        <v>2286</v>
      </c>
      <c r="I6734" s="379">
        <f t="shared" ca="1" si="390"/>
        <v>-327</v>
      </c>
      <c r="J6734" s="379">
        <f t="shared" ca="1" si="391"/>
        <v>-227</v>
      </c>
      <c r="K6734" s="391" t="str">
        <f t="shared" ca="1" si="392"/>
        <v>92.000</v>
      </c>
      <c r="L6734" s="379"/>
      <c r="O6734" s="379"/>
    </row>
    <row r="6735" spans="1:15">
      <c r="A6735" s="417" t="s">
        <v>2155</v>
      </c>
      <c r="B6735" s="417" t="s">
        <v>4425</v>
      </c>
      <c r="C6735" s="417" t="s">
        <v>2332</v>
      </c>
      <c r="D6735" s="417" t="s">
        <v>4310</v>
      </c>
      <c r="E6735" s="391">
        <v>205</v>
      </c>
      <c r="F6735" s="418">
        <v>44244</v>
      </c>
      <c r="G6735" s="417" t="s">
        <v>2286</v>
      </c>
      <c r="I6735" s="379">
        <f t="shared" ca="1" si="390"/>
        <v>-327</v>
      </c>
      <c r="J6735" s="379">
        <f t="shared" ca="1" si="391"/>
        <v>-227</v>
      </c>
      <c r="K6735" s="391" t="str">
        <f t="shared" ca="1" si="392"/>
        <v>93.000</v>
      </c>
      <c r="L6735" s="379"/>
      <c r="O6735" s="379"/>
    </row>
    <row r="6736" spans="1:15">
      <c r="A6736" s="417" t="s">
        <v>2155</v>
      </c>
      <c r="B6736" s="417" t="s">
        <v>4426</v>
      </c>
      <c r="C6736" s="417" t="s">
        <v>2332</v>
      </c>
      <c r="D6736" s="417" t="s">
        <v>4328</v>
      </c>
      <c r="E6736" s="391">
        <v>495</v>
      </c>
      <c r="F6736" s="418">
        <v>44244</v>
      </c>
      <c r="G6736" s="417" t="s">
        <v>2286</v>
      </c>
      <c r="I6736" s="379">
        <f t="shared" ca="1" si="390"/>
        <v>-327</v>
      </c>
      <c r="J6736" s="379">
        <f t="shared" ca="1" si="391"/>
        <v>-227</v>
      </c>
      <c r="K6736" s="391" t="str">
        <f t="shared" ca="1" si="392"/>
        <v>94.000</v>
      </c>
      <c r="L6736" s="379"/>
      <c r="O6736" s="379"/>
    </row>
    <row r="6737" spans="1:15">
      <c r="A6737" s="417" t="s">
        <v>2155</v>
      </c>
      <c r="B6737" s="417" t="s">
        <v>4427</v>
      </c>
      <c r="C6737" s="417" t="s">
        <v>2332</v>
      </c>
      <c r="D6737" s="417" t="s">
        <v>4348</v>
      </c>
      <c r="E6737" s="391">
        <v>255</v>
      </c>
      <c r="F6737" s="418">
        <v>44244</v>
      </c>
      <c r="G6737" s="417" t="s">
        <v>2286</v>
      </c>
      <c r="I6737" s="379">
        <f t="shared" ca="1" si="390"/>
        <v>-327</v>
      </c>
      <c r="J6737" s="379">
        <f t="shared" ca="1" si="391"/>
        <v>-227</v>
      </c>
      <c r="K6737" s="391" t="str">
        <f t="shared" ca="1" si="392"/>
        <v>95.000</v>
      </c>
      <c r="L6737" s="379"/>
      <c r="O6737" s="379"/>
    </row>
    <row r="6738" spans="1:15">
      <c r="A6738" s="417" t="s">
        <v>2155</v>
      </c>
      <c r="B6738" s="417" t="s">
        <v>4428</v>
      </c>
      <c r="C6738" s="417" t="s">
        <v>2332</v>
      </c>
      <c r="D6738" s="417" t="s">
        <v>4274</v>
      </c>
      <c r="E6738" s="391">
        <v>260</v>
      </c>
      <c r="F6738" s="418">
        <v>44244</v>
      </c>
      <c r="G6738" s="417" t="s">
        <v>2286</v>
      </c>
      <c r="I6738" s="379">
        <f t="shared" ca="1" si="390"/>
        <v>-327</v>
      </c>
      <c r="J6738" s="379">
        <f t="shared" ca="1" si="391"/>
        <v>-227</v>
      </c>
      <c r="K6738" s="391" t="str">
        <f t="shared" ca="1" si="392"/>
        <v>96.000</v>
      </c>
      <c r="L6738" s="379"/>
      <c r="O6738" s="379"/>
    </row>
    <row r="6739" spans="1:15">
      <c r="A6739" s="417" t="s">
        <v>2155</v>
      </c>
      <c r="B6739" s="417" t="s">
        <v>4429</v>
      </c>
      <c r="C6739" s="417" t="s">
        <v>2332</v>
      </c>
      <c r="D6739" s="417" t="s">
        <v>4276</v>
      </c>
      <c r="E6739" s="391">
        <v>670</v>
      </c>
      <c r="F6739" s="418">
        <v>44244</v>
      </c>
      <c r="G6739" s="417" t="s">
        <v>2286</v>
      </c>
      <c r="I6739" s="379">
        <f t="shared" ca="1" si="390"/>
        <v>-327</v>
      </c>
      <c r="J6739" s="379">
        <f t="shared" ca="1" si="391"/>
        <v>-227</v>
      </c>
      <c r="K6739" s="391" t="str">
        <f t="shared" ca="1" si="392"/>
        <v>97.000</v>
      </c>
      <c r="L6739" s="379"/>
      <c r="O6739" s="379"/>
    </row>
    <row r="6740" spans="1:15">
      <c r="A6740" s="417" t="s">
        <v>2155</v>
      </c>
      <c r="B6740" s="417" t="s">
        <v>4430</v>
      </c>
      <c r="C6740" s="417" t="s">
        <v>2332</v>
      </c>
      <c r="D6740" s="417" t="s">
        <v>4278</v>
      </c>
      <c r="E6740" s="391">
        <v>260</v>
      </c>
      <c r="F6740" s="418">
        <v>44244</v>
      </c>
      <c r="G6740" s="417" t="s">
        <v>2286</v>
      </c>
      <c r="I6740" s="379">
        <f t="shared" ca="1" si="390"/>
        <v>-327</v>
      </c>
      <c r="J6740" s="379">
        <f t="shared" ca="1" si="391"/>
        <v>-227</v>
      </c>
      <c r="K6740" s="391" t="str">
        <f t="shared" ca="1" si="392"/>
        <v>98.000</v>
      </c>
      <c r="L6740" s="379"/>
      <c r="O6740" s="379"/>
    </row>
    <row r="6741" spans="1:15">
      <c r="A6741" s="417" t="s">
        <v>2155</v>
      </c>
      <c r="B6741" s="417" t="s">
        <v>4431</v>
      </c>
      <c r="C6741" s="417" t="s">
        <v>2332</v>
      </c>
      <c r="D6741" s="417" t="s">
        <v>4280</v>
      </c>
      <c r="E6741" s="391">
        <v>318</v>
      </c>
      <c r="F6741" s="418">
        <v>44244</v>
      </c>
      <c r="G6741" s="417" t="s">
        <v>2286</v>
      </c>
      <c r="I6741" s="379">
        <f t="shared" ca="1" si="390"/>
        <v>-327</v>
      </c>
      <c r="J6741" s="379">
        <f t="shared" ca="1" si="391"/>
        <v>-227</v>
      </c>
      <c r="K6741" s="391" t="str">
        <f t="shared" ca="1" si="392"/>
        <v>99.000</v>
      </c>
      <c r="L6741" s="379"/>
      <c r="O6741" s="379"/>
    </row>
    <row r="6742" spans="1:15">
      <c r="A6742" s="417" t="s">
        <v>2155</v>
      </c>
      <c r="B6742" s="417" t="s">
        <v>12528</v>
      </c>
      <c r="C6742" s="417" t="s">
        <v>2332</v>
      </c>
      <c r="D6742" s="417" t="s">
        <v>4210</v>
      </c>
      <c r="E6742" s="391">
        <v>778</v>
      </c>
      <c r="F6742" s="418">
        <v>44272</v>
      </c>
      <c r="G6742" s="417" t="s">
        <v>2286</v>
      </c>
      <c r="I6742" s="379">
        <f t="shared" ca="1" si="390"/>
        <v>-299</v>
      </c>
      <c r="J6742" s="379">
        <f t="shared" ca="1" si="391"/>
        <v>-208</v>
      </c>
      <c r="K6742" s="391" t="str">
        <f t="shared" ca="1" si="392"/>
        <v>100000</v>
      </c>
      <c r="L6742" s="379"/>
      <c r="O6742" s="379"/>
    </row>
    <row r="6743" spans="1:15">
      <c r="A6743" s="417" t="s">
        <v>2155</v>
      </c>
      <c r="B6743" s="417" t="s">
        <v>12529</v>
      </c>
      <c r="C6743" s="417" t="s">
        <v>2332</v>
      </c>
      <c r="D6743" s="417" t="s">
        <v>4216</v>
      </c>
      <c r="E6743" s="391">
        <v>1076</v>
      </c>
      <c r="F6743" s="418">
        <v>44272</v>
      </c>
      <c r="G6743" s="417" t="s">
        <v>2286</v>
      </c>
      <c r="I6743" s="379">
        <f t="shared" ca="1" si="390"/>
        <v>-299</v>
      </c>
      <c r="J6743" s="379">
        <f t="shared" ca="1" si="391"/>
        <v>-208</v>
      </c>
      <c r="K6743" s="391" t="str">
        <f t="shared" ca="1" si="392"/>
        <v>105000</v>
      </c>
      <c r="L6743" s="379"/>
      <c r="O6743" s="379"/>
    </row>
    <row r="6744" spans="1:15">
      <c r="A6744" s="417" t="s">
        <v>2155</v>
      </c>
      <c r="B6744" s="417" t="s">
        <v>12530</v>
      </c>
      <c r="C6744" s="417" t="s">
        <v>2332</v>
      </c>
      <c r="D6744" s="417" t="s">
        <v>4212</v>
      </c>
      <c r="E6744" s="391">
        <v>1800</v>
      </c>
      <c r="F6744" s="418">
        <v>44272</v>
      </c>
      <c r="G6744" s="417" t="s">
        <v>2286</v>
      </c>
      <c r="I6744" s="379">
        <f t="shared" ca="1" si="390"/>
        <v>-299</v>
      </c>
      <c r="J6744" s="379">
        <f t="shared" ca="1" si="391"/>
        <v>-208</v>
      </c>
      <c r="K6744" s="391" t="str">
        <f t="shared" ca="1" si="392"/>
        <v>102000</v>
      </c>
      <c r="L6744" s="379"/>
      <c r="O6744" s="379"/>
    </row>
    <row r="6745" spans="1:15">
      <c r="A6745" s="417" t="s">
        <v>2155</v>
      </c>
      <c r="B6745" s="417" t="s">
        <v>8299</v>
      </c>
      <c r="C6745" s="417" t="s">
        <v>2332</v>
      </c>
      <c r="D6745" s="417" t="s">
        <v>4214</v>
      </c>
      <c r="E6745" s="391">
        <v>4465</v>
      </c>
      <c r="F6745" s="418">
        <v>44272</v>
      </c>
      <c r="G6745" s="417" t="s">
        <v>2286</v>
      </c>
      <c r="I6745" s="379">
        <f t="shared" ca="1" si="390"/>
        <v>-299</v>
      </c>
      <c r="J6745" s="379">
        <f t="shared" ca="1" si="391"/>
        <v>-208</v>
      </c>
      <c r="K6745" s="391" t="str">
        <f t="shared" ca="1" si="392"/>
        <v>104000</v>
      </c>
      <c r="L6745" s="379"/>
      <c r="O6745" s="379"/>
    </row>
    <row r="6746" spans="1:15">
      <c r="A6746" s="417" t="s">
        <v>2155</v>
      </c>
      <c r="B6746" s="417" t="s">
        <v>12531</v>
      </c>
      <c r="C6746" s="417" t="s">
        <v>2332</v>
      </c>
      <c r="D6746" s="417" t="s">
        <v>4220</v>
      </c>
      <c r="E6746" s="391">
        <v>1298</v>
      </c>
      <c r="F6746" s="418">
        <v>44272</v>
      </c>
      <c r="G6746" s="417" t="s">
        <v>2286</v>
      </c>
      <c r="I6746" s="379">
        <f t="shared" ca="1" si="390"/>
        <v>-299</v>
      </c>
      <c r="J6746" s="379">
        <f t="shared" ca="1" si="391"/>
        <v>-208</v>
      </c>
      <c r="K6746" s="391" t="str">
        <f t="shared" ca="1" si="392"/>
        <v>107000</v>
      </c>
      <c r="L6746" s="379"/>
      <c r="O6746" s="379"/>
    </row>
    <row r="6747" spans="1:15">
      <c r="A6747" s="417" t="s">
        <v>2155</v>
      </c>
      <c r="B6747" s="417" t="s">
        <v>12532</v>
      </c>
      <c r="C6747" s="417" t="s">
        <v>2332</v>
      </c>
      <c r="D6747" s="417" t="s">
        <v>4218</v>
      </c>
      <c r="E6747" s="391">
        <v>1540</v>
      </c>
      <c r="F6747" s="418">
        <v>44272</v>
      </c>
      <c r="G6747" s="417" t="s">
        <v>2286</v>
      </c>
      <c r="I6747" s="379">
        <f t="shared" ca="1" si="390"/>
        <v>-299</v>
      </c>
      <c r="J6747" s="379">
        <f t="shared" ca="1" si="391"/>
        <v>-208</v>
      </c>
      <c r="K6747" s="391" t="str">
        <f t="shared" ca="1" si="392"/>
        <v>106000</v>
      </c>
      <c r="L6747" s="379"/>
      <c r="O6747" s="379"/>
    </row>
    <row r="6748" spans="1:15">
      <c r="A6748" s="417" t="s">
        <v>2155</v>
      </c>
      <c r="B6748" s="417" t="s">
        <v>12533</v>
      </c>
      <c r="C6748" s="417" t="s">
        <v>2332</v>
      </c>
      <c r="D6748" s="417" t="s">
        <v>4222</v>
      </c>
      <c r="E6748" s="391">
        <v>3678</v>
      </c>
      <c r="F6748" s="418">
        <v>44272</v>
      </c>
      <c r="G6748" s="417" t="s">
        <v>2286</v>
      </c>
      <c r="I6748" s="379">
        <f t="shared" ca="1" si="390"/>
        <v>-299</v>
      </c>
      <c r="J6748" s="379">
        <f t="shared" ca="1" si="391"/>
        <v>-208</v>
      </c>
      <c r="K6748" s="391" t="str">
        <f t="shared" ca="1" si="392"/>
        <v>108000</v>
      </c>
      <c r="L6748" s="379"/>
      <c r="O6748" s="379"/>
    </row>
    <row r="6749" spans="1:15">
      <c r="A6749" s="417" t="s">
        <v>2155</v>
      </c>
      <c r="B6749" s="417" t="s">
        <v>12534</v>
      </c>
      <c r="C6749" s="417" t="s">
        <v>2332</v>
      </c>
      <c r="D6749" s="417" t="s">
        <v>4224</v>
      </c>
      <c r="E6749" s="391">
        <v>17000</v>
      </c>
      <c r="F6749" s="418">
        <v>44272</v>
      </c>
      <c r="G6749" s="417" t="s">
        <v>2286</v>
      </c>
      <c r="I6749" s="379">
        <f t="shared" ca="1" si="390"/>
        <v>-299</v>
      </c>
      <c r="J6749" s="379">
        <f t="shared" ca="1" si="391"/>
        <v>-208</v>
      </c>
      <c r="K6749" s="391" t="str">
        <f t="shared" ca="1" si="392"/>
        <v>109000</v>
      </c>
      <c r="L6749" s="379"/>
      <c r="O6749" s="379"/>
    </row>
    <row r="6750" spans="1:15">
      <c r="A6750" s="417" t="s">
        <v>2155</v>
      </c>
      <c r="B6750" s="417" t="s">
        <v>12535</v>
      </c>
      <c r="C6750" s="417" t="s">
        <v>2332</v>
      </c>
      <c r="D6750" s="417" t="s">
        <v>4226</v>
      </c>
      <c r="E6750" s="391">
        <v>2180</v>
      </c>
      <c r="F6750" s="418">
        <v>44272</v>
      </c>
      <c r="G6750" s="417" t="s">
        <v>2286</v>
      </c>
      <c r="I6750" s="379">
        <f t="shared" ca="1" si="390"/>
        <v>-299</v>
      </c>
      <c r="J6750" s="379">
        <f t="shared" ca="1" si="391"/>
        <v>-208</v>
      </c>
      <c r="K6750" s="391" t="str">
        <f t="shared" ca="1" si="392"/>
        <v>110000</v>
      </c>
      <c r="L6750" s="379"/>
      <c r="O6750" s="379"/>
    </row>
    <row r="6751" spans="1:15">
      <c r="A6751" s="417" t="s">
        <v>2155</v>
      </c>
      <c r="B6751" s="417" t="s">
        <v>12536</v>
      </c>
      <c r="C6751" s="417" t="s">
        <v>2332</v>
      </c>
      <c r="D6751" s="417" t="s">
        <v>4228</v>
      </c>
      <c r="E6751" s="391">
        <v>1864</v>
      </c>
      <c r="F6751" s="418">
        <v>44272</v>
      </c>
      <c r="G6751" s="417" t="s">
        <v>2286</v>
      </c>
      <c r="I6751" s="379">
        <f t="shared" ca="1" si="390"/>
        <v>-299</v>
      </c>
      <c r="J6751" s="379">
        <f t="shared" ca="1" si="391"/>
        <v>-208</v>
      </c>
      <c r="K6751" s="391" t="str">
        <f t="shared" ca="1" si="392"/>
        <v>111000</v>
      </c>
      <c r="L6751" s="379"/>
      <c r="O6751" s="379"/>
    </row>
    <row r="6752" spans="1:15">
      <c r="A6752" s="417" t="s">
        <v>2155</v>
      </c>
      <c r="B6752" s="417" t="s">
        <v>12537</v>
      </c>
      <c r="C6752" s="417" t="s">
        <v>2332</v>
      </c>
      <c r="D6752" s="417" t="s">
        <v>4230</v>
      </c>
      <c r="E6752" s="391">
        <v>1992</v>
      </c>
      <c r="F6752" s="418">
        <v>44272</v>
      </c>
      <c r="G6752" s="417" t="s">
        <v>2286</v>
      </c>
      <c r="I6752" s="379">
        <f t="shared" ca="1" si="390"/>
        <v>-299</v>
      </c>
      <c r="J6752" s="379">
        <f t="shared" ca="1" si="391"/>
        <v>-208</v>
      </c>
      <c r="K6752" s="391" t="str">
        <f t="shared" ca="1" si="392"/>
        <v>112000</v>
      </c>
      <c r="L6752" s="379"/>
      <c r="O6752" s="379"/>
    </row>
    <row r="6753" spans="1:15">
      <c r="A6753" s="417" t="s">
        <v>2155</v>
      </c>
      <c r="B6753" s="417" t="s">
        <v>12538</v>
      </c>
      <c r="C6753" s="417" t="s">
        <v>2332</v>
      </c>
      <c r="D6753" s="417" t="s">
        <v>4232</v>
      </c>
      <c r="E6753" s="391">
        <v>37242</v>
      </c>
      <c r="F6753" s="418">
        <v>44272</v>
      </c>
      <c r="G6753" s="417" t="s">
        <v>2286</v>
      </c>
      <c r="I6753" s="379">
        <f t="shared" ca="1" si="390"/>
        <v>-299</v>
      </c>
      <c r="J6753" s="379">
        <f t="shared" ca="1" si="391"/>
        <v>-208</v>
      </c>
      <c r="K6753" s="391" t="str">
        <f t="shared" ca="1" si="392"/>
        <v>113000</v>
      </c>
      <c r="L6753" s="379"/>
      <c r="O6753" s="379"/>
    </row>
    <row r="6754" spans="1:15">
      <c r="A6754" s="417" t="s">
        <v>2155</v>
      </c>
      <c r="B6754" s="417" t="s">
        <v>12539</v>
      </c>
      <c r="C6754" s="417" t="s">
        <v>2332</v>
      </c>
      <c r="D6754" s="417" t="s">
        <v>4234</v>
      </c>
      <c r="E6754" s="391">
        <v>24400</v>
      </c>
      <c r="F6754" s="418">
        <v>44272</v>
      </c>
      <c r="G6754" s="417" t="s">
        <v>2286</v>
      </c>
      <c r="I6754" s="379">
        <f t="shared" ca="1" si="390"/>
        <v>-299</v>
      </c>
      <c r="J6754" s="379">
        <f t="shared" ca="1" si="391"/>
        <v>-208</v>
      </c>
      <c r="K6754" s="391" t="str">
        <f t="shared" ca="1" si="392"/>
        <v>114000</v>
      </c>
      <c r="L6754" s="379"/>
      <c r="O6754" s="379"/>
    </row>
    <row r="6755" spans="1:15">
      <c r="A6755" s="417" t="s">
        <v>2155</v>
      </c>
      <c r="B6755" s="417" t="s">
        <v>12540</v>
      </c>
      <c r="C6755" s="417" t="s">
        <v>2332</v>
      </c>
      <c r="D6755" s="417" t="s">
        <v>4236</v>
      </c>
      <c r="E6755" s="391">
        <v>2785</v>
      </c>
      <c r="F6755" s="418">
        <v>44272</v>
      </c>
      <c r="G6755" s="417" t="s">
        <v>2286</v>
      </c>
      <c r="I6755" s="379">
        <f t="shared" ca="1" si="390"/>
        <v>-299</v>
      </c>
      <c r="J6755" s="379">
        <f t="shared" ca="1" si="391"/>
        <v>-208</v>
      </c>
      <c r="K6755" s="391" t="str">
        <f t="shared" ca="1" si="392"/>
        <v>115000</v>
      </c>
      <c r="L6755" s="379"/>
      <c r="O6755" s="379"/>
    </row>
    <row r="6756" spans="1:15">
      <c r="A6756" s="417" t="s">
        <v>2155</v>
      </c>
      <c r="B6756" s="417" t="s">
        <v>12541</v>
      </c>
      <c r="C6756" s="417" t="s">
        <v>2332</v>
      </c>
      <c r="D6756" s="417" t="s">
        <v>4238</v>
      </c>
      <c r="E6756" s="391">
        <v>3800</v>
      </c>
      <c r="F6756" s="418">
        <v>44272</v>
      </c>
      <c r="G6756" s="417" t="s">
        <v>2286</v>
      </c>
      <c r="I6756" s="379">
        <f t="shared" ca="1" si="390"/>
        <v>-299</v>
      </c>
      <c r="J6756" s="379">
        <f t="shared" ca="1" si="391"/>
        <v>-208</v>
      </c>
      <c r="K6756" s="391" t="str">
        <f t="shared" ca="1" si="392"/>
        <v>116000</v>
      </c>
      <c r="L6756" s="379"/>
      <c r="O6756" s="379"/>
    </row>
    <row r="6757" spans="1:15">
      <c r="A6757" s="417" t="s">
        <v>2155</v>
      </c>
      <c r="B6757" s="417" t="s">
        <v>12542</v>
      </c>
      <c r="C6757" s="417" t="s">
        <v>2332</v>
      </c>
      <c r="D6757" s="417" t="s">
        <v>4240</v>
      </c>
      <c r="E6757" s="391">
        <v>3133</v>
      </c>
      <c r="F6757" s="418">
        <v>44272</v>
      </c>
      <c r="G6757" s="417" t="s">
        <v>2286</v>
      </c>
      <c r="I6757" s="379">
        <f t="shared" ca="1" si="390"/>
        <v>-299</v>
      </c>
      <c r="J6757" s="379">
        <f t="shared" ca="1" si="391"/>
        <v>-208</v>
      </c>
      <c r="K6757" s="391" t="str">
        <f t="shared" ca="1" si="392"/>
        <v>117000</v>
      </c>
      <c r="L6757" s="379"/>
      <c r="O6757" s="379"/>
    </row>
    <row r="6758" spans="1:15">
      <c r="A6758" s="417" t="s">
        <v>2155</v>
      </c>
      <c r="B6758" s="417" t="s">
        <v>17949</v>
      </c>
      <c r="C6758" s="417" t="s">
        <v>2332</v>
      </c>
      <c r="D6758" s="417" t="s">
        <v>4299</v>
      </c>
      <c r="E6758" s="391">
        <v>6313</v>
      </c>
      <c r="F6758" s="418">
        <v>44272</v>
      </c>
      <c r="G6758" s="417" t="s">
        <v>2286</v>
      </c>
      <c r="I6758" s="379">
        <f t="shared" ca="1" si="390"/>
        <v>-299</v>
      </c>
      <c r="J6758" s="379">
        <f t="shared" ca="1" si="391"/>
        <v>-208</v>
      </c>
      <c r="K6758" s="391" t="str">
        <f t="shared" ca="1" si="392"/>
        <v>123000</v>
      </c>
      <c r="L6758" s="379"/>
      <c r="O6758" s="379"/>
    </row>
    <row r="6759" spans="1:15">
      <c r="A6759" s="417" t="s">
        <v>2155</v>
      </c>
      <c r="B6759" s="417" t="s">
        <v>17254</v>
      </c>
      <c r="C6759" s="417" t="s">
        <v>2332</v>
      </c>
      <c r="D6759" s="417" t="s">
        <v>4242</v>
      </c>
      <c r="E6759" s="391">
        <v>3364</v>
      </c>
      <c r="F6759" s="418">
        <v>44272</v>
      </c>
      <c r="G6759" s="417" t="s">
        <v>2286</v>
      </c>
      <c r="I6759" s="379">
        <f t="shared" ca="1" si="390"/>
        <v>-299</v>
      </c>
      <c r="J6759" s="379">
        <f t="shared" ca="1" si="391"/>
        <v>-208</v>
      </c>
      <c r="K6759" s="391" t="str">
        <f t="shared" ca="1" si="392"/>
        <v>118000</v>
      </c>
      <c r="L6759" s="379"/>
      <c r="O6759" s="379"/>
    </row>
    <row r="6760" spans="1:15">
      <c r="A6760" s="417" t="s">
        <v>2155</v>
      </c>
      <c r="B6760" s="417" t="s">
        <v>4432</v>
      </c>
      <c r="C6760" s="417" t="s">
        <v>2332</v>
      </c>
      <c r="D6760" s="417" t="s">
        <v>4244</v>
      </c>
      <c r="E6760" s="391">
        <v>3847</v>
      </c>
      <c r="F6760" s="418">
        <v>44272</v>
      </c>
      <c r="G6760" s="417" t="s">
        <v>2286</v>
      </c>
      <c r="I6760" s="379">
        <f t="shared" ca="1" si="390"/>
        <v>-299</v>
      </c>
      <c r="J6760" s="379">
        <f t="shared" ca="1" si="391"/>
        <v>-208</v>
      </c>
      <c r="K6760" s="391" t="str">
        <f t="shared" ca="1" si="392"/>
        <v>119000</v>
      </c>
      <c r="L6760" s="379"/>
      <c r="O6760" s="379"/>
    </row>
    <row r="6761" spans="1:15">
      <c r="A6761" s="417" t="s">
        <v>2155</v>
      </c>
      <c r="B6761" s="417" t="s">
        <v>18505</v>
      </c>
      <c r="C6761" s="417" t="s">
        <v>2332</v>
      </c>
      <c r="D6761" s="417" t="s">
        <v>4246</v>
      </c>
      <c r="E6761" s="391">
        <v>3925</v>
      </c>
      <c r="F6761" s="418">
        <v>44272</v>
      </c>
      <c r="G6761" s="417" t="s">
        <v>2286</v>
      </c>
      <c r="I6761" s="379">
        <f t="shared" ca="1" si="390"/>
        <v>-299</v>
      </c>
      <c r="J6761" s="379">
        <f t="shared" ca="1" si="391"/>
        <v>-208</v>
      </c>
      <c r="K6761" s="391" t="str">
        <f t="shared" ca="1" si="392"/>
        <v>120000</v>
      </c>
      <c r="L6761" s="379"/>
      <c r="O6761" s="379"/>
    </row>
    <row r="6762" spans="1:15">
      <c r="A6762" s="417" t="s">
        <v>2155</v>
      </c>
      <c r="B6762" s="417" t="s">
        <v>4433</v>
      </c>
      <c r="C6762" s="417" t="s">
        <v>2332</v>
      </c>
      <c r="D6762" s="417" t="s">
        <v>4335</v>
      </c>
      <c r="E6762" s="391">
        <v>120</v>
      </c>
      <c r="F6762" s="418">
        <v>44272</v>
      </c>
      <c r="G6762" s="417" t="s">
        <v>2286</v>
      </c>
      <c r="I6762" s="379">
        <f t="shared" ca="1" si="390"/>
        <v>-299</v>
      </c>
      <c r="J6762" s="379">
        <f t="shared" ca="1" si="391"/>
        <v>-208</v>
      </c>
      <c r="K6762" s="391" t="str">
        <f t="shared" ca="1" si="392"/>
        <v>75.000</v>
      </c>
      <c r="L6762" s="379"/>
      <c r="O6762" s="379"/>
    </row>
    <row r="6763" spans="1:15">
      <c r="A6763" s="417" t="s">
        <v>2155</v>
      </c>
      <c r="B6763" s="417" t="s">
        <v>4434</v>
      </c>
      <c r="C6763" s="417" t="s">
        <v>2332</v>
      </c>
      <c r="D6763" s="417" t="s">
        <v>4284</v>
      </c>
      <c r="E6763" s="391">
        <v>160</v>
      </c>
      <c r="F6763" s="418">
        <v>44272</v>
      </c>
      <c r="G6763" s="417" t="s">
        <v>2286</v>
      </c>
      <c r="I6763" s="379">
        <f t="shared" ca="1" si="390"/>
        <v>-299</v>
      </c>
      <c r="J6763" s="379">
        <f t="shared" ca="1" si="391"/>
        <v>-208</v>
      </c>
      <c r="K6763" s="391" t="str">
        <f t="shared" ca="1" si="392"/>
        <v>80.000</v>
      </c>
      <c r="L6763" s="379"/>
      <c r="O6763" s="379"/>
    </row>
    <row r="6764" spans="1:15">
      <c r="A6764" s="417" t="s">
        <v>2155</v>
      </c>
      <c r="B6764" s="417" t="s">
        <v>4435</v>
      </c>
      <c r="C6764" s="417" t="s">
        <v>2332</v>
      </c>
      <c r="D6764" s="417" t="s">
        <v>4343</v>
      </c>
      <c r="E6764" s="391">
        <v>305</v>
      </c>
      <c r="F6764" s="418">
        <v>44272</v>
      </c>
      <c r="G6764" s="417" t="s">
        <v>2286</v>
      </c>
      <c r="I6764" s="379">
        <f t="shared" ca="1" si="390"/>
        <v>-299</v>
      </c>
      <c r="J6764" s="379">
        <f t="shared" ca="1" si="391"/>
        <v>-208</v>
      </c>
      <c r="K6764" s="391" t="str">
        <f t="shared" ca="1" si="392"/>
        <v>88.000</v>
      </c>
      <c r="L6764" s="379"/>
      <c r="O6764" s="379"/>
    </row>
    <row r="6765" spans="1:15">
      <c r="A6765" s="417" t="s">
        <v>2155</v>
      </c>
      <c r="B6765" s="417" t="s">
        <v>8300</v>
      </c>
      <c r="C6765" s="417" t="s">
        <v>2332</v>
      </c>
      <c r="D6765" s="417" t="s">
        <v>4345</v>
      </c>
      <c r="E6765" s="391">
        <v>376</v>
      </c>
      <c r="F6765" s="418">
        <v>44272</v>
      </c>
      <c r="G6765" s="417" t="s">
        <v>2286</v>
      </c>
      <c r="I6765" s="379">
        <f t="shared" ca="1" si="390"/>
        <v>-299</v>
      </c>
      <c r="J6765" s="379">
        <f t="shared" ca="1" si="391"/>
        <v>-208</v>
      </c>
      <c r="K6765" s="391" t="str">
        <f t="shared" ca="1" si="392"/>
        <v>90.000</v>
      </c>
      <c r="L6765" s="379"/>
      <c r="O6765" s="379"/>
    </row>
    <row r="6766" spans="1:15">
      <c r="A6766" s="417" t="s">
        <v>2155</v>
      </c>
      <c r="B6766" s="417" t="s">
        <v>12543</v>
      </c>
      <c r="C6766" s="417" t="s">
        <v>2332</v>
      </c>
      <c r="D6766" s="417" t="s">
        <v>4347</v>
      </c>
      <c r="E6766" s="391">
        <v>842</v>
      </c>
      <c r="F6766" s="418">
        <v>44272</v>
      </c>
      <c r="G6766" s="417" t="s">
        <v>2286</v>
      </c>
      <c r="I6766" s="379">
        <f t="shared" ca="1" si="390"/>
        <v>-299</v>
      </c>
      <c r="J6766" s="379">
        <f t="shared" ca="1" si="391"/>
        <v>-208</v>
      </c>
      <c r="K6766" s="391" t="str">
        <f t="shared" ca="1" si="392"/>
        <v>92.000</v>
      </c>
      <c r="L6766" s="379"/>
      <c r="O6766" s="379"/>
    </row>
    <row r="6767" spans="1:15">
      <c r="A6767" s="417" t="s">
        <v>2155</v>
      </c>
      <c r="B6767" s="417" t="s">
        <v>12544</v>
      </c>
      <c r="C6767" s="417" t="s">
        <v>2332</v>
      </c>
      <c r="D6767" s="417" t="s">
        <v>4348</v>
      </c>
      <c r="E6767" s="391">
        <v>588</v>
      </c>
      <c r="F6767" s="418">
        <v>44272</v>
      </c>
      <c r="G6767" s="417" t="s">
        <v>2286</v>
      </c>
      <c r="I6767" s="379">
        <f t="shared" ca="1" si="390"/>
        <v>-299</v>
      </c>
      <c r="J6767" s="379">
        <f t="shared" ca="1" si="391"/>
        <v>-208</v>
      </c>
      <c r="K6767" s="391" t="str">
        <f t="shared" ca="1" si="392"/>
        <v>95.000</v>
      </c>
      <c r="L6767" s="379"/>
      <c r="O6767" s="379"/>
    </row>
    <row r="6768" spans="1:15">
      <c r="A6768" s="417" t="s">
        <v>2155</v>
      </c>
      <c r="B6768" s="417" t="s">
        <v>12545</v>
      </c>
      <c r="C6768" s="417" t="s">
        <v>2332</v>
      </c>
      <c r="D6768" s="417" t="s">
        <v>4249</v>
      </c>
      <c r="E6768" s="391">
        <v>20700</v>
      </c>
      <c r="F6768" s="418">
        <v>44272</v>
      </c>
      <c r="G6768" s="417" t="s">
        <v>2286</v>
      </c>
      <c r="I6768" s="379">
        <f t="shared" ca="1" si="390"/>
        <v>-299</v>
      </c>
      <c r="J6768" s="379">
        <f t="shared" ca="1" si="391"/>
        <v>-208</v>
      </c>
      <c r="K6768" s="391" t="str">
        <f t="shared" ca="1" si="392"/>
        <v>101000</v>
      </c>
      <c r="L6768" s="379"/>
      <c r="O6768" s="379"/>
    </row>
    <row r="6769" spans="1:15">
      <c r="A6769" s="417" t="s">
        <v>2155</v>
      </c>
      <c r="B6769" s="417" t="s">
        <v>12546</v>
      </c>
      <c r="C6769" s="417" t="s">
        <v>2332</v>
      </c>
      <c r="D6769" s="417" t="s">
        <v>4276</v>
      </c>
      <c r="E6769" s="391">
        <v>1050</v>
      </c>
      <c r="F6769" s="418">
        <v>44272</v>
      </c>
      <c r="G6769" s="417" t="s">
        <v>2286</v>
      </c>
      <c r="I6769" s="379">
        <f t="shared" ca="1" si="390"/>
        <v>-299</v>
      </c>
      <c r="J6769" s="379">
        <f t="shared" ca="1" si="391"/>
        <v>-208</v>
      </c>
      <c r="K6769" s="391" t="str">
        <f t="shared" ca="1" si="392"/>
        <v>97.000</v>
      </c>
      <c r="L6769" s="379"/>
      <c r="O6769" s="379"/>
    </row>
    <row r="6770" spans="1:15">
      <c r="A6770" s="417" t="s">
        <v>2155</v>
      </c>
      <c r="B6770" s="417" t="s">
        <v>12547</v>
      </c>
      <c r="C6770" s="417" t="s">
        <v>2332</v>
      </c>
      <c r="D6770" s="417" t="s">
        <v>4252</v>
      </c>
      <c r="E6770" s="391">
        <v>23100</v>
      </c>
      <c r="F6770" s="418">
        <v>44272</v>
      </c>
      <c r="G6770" s="417" t="s">
        <v>2286</v>
      </c>
      <c r="I6770" s="379">
        <f t="shared" ca="1" si="390"/>
        <v>-299</v>
      </c>
      <c r="J6770" s="379">
        <f t="shared" ca="1" si="391"/>
        <v>-208</v>
      </c>
      <c r="K6770" s="391" t="str">
        <f t="shared" ca="1" si="392"/>
        <v>103000</v>
      </c>
      <c r="L6770" s="379"/>
      <c r="O6770" s="379"/>
    </row>
    <row r="6771" spans="1:15">
      <c r="A6771" s="417" t="s">
        <v>2155</v>
      </c>
      <c r="B6771" s="417" t="s">
        <v>4436</v>
      </c>
      <c r="C6771" s="417" t="s">
        <v>2332</v>
      </c>
      <c r="D6771" s="417" t="s">
        <v>4278</v>
      </c>
      <c r="E6771" s="391">
        <v>1629</v>
      </c>
      <c r="F6771" s="418">
        <v>44272</v>
      </c>
      <c r="G6771" s="417" t="s">
        <v>2286</v>
      </c>
      <c r="I6771" s="379">
        <f t="shared" ca="1" si="390"/>
        <v>-299</v>
      </c>
      <c r="J6771" s="379">
        <f t="shared" ca="1" si="391"/>
        <v>-208</v>
      </c>
      <c r="K6771" s="391" t="str">
        <f t="shared" ca="1" si="392"/>
        <v>98.000</v>
      </c>
      <c r="L6771" s="379"/>
      <c r="O6771" s="379"/>
    </row>
    <row r="6772" spans="1:15">
      <c r="A6772" s="417" t="s">
        <v>2155</v>
      </c>
      <c r="B6772" s="417" t="s">
        <v>4437</v>
      </c>
      <c r="C6772" s="417" t="s">
        <v>2332</v>
      </c>
      <c r="D6772" s="417" t="s">
        <v>4210</v>
      </c>
      <c r="E6772" s="391">
        <v>1180</v>
      </c>
      <c r="F6772" s="418">
        <v>44300</v>
      </c>
      <c r="G6772" s="417" t="s">
        <v>2286</v>
      </c>
      <c r="I6772" s="379">
        <f t="shared" ca="1" si="390"/>
        <v>-271</v>
      </c>
      <c r="J6772" s="379">
        <f t="shared" ca="1" si="391"/>
        <v>-189</v>
      </c>
      <c r="K6772" s="391" t="str">
        <f t="shared" ca="1" si="392"/>
        <v>100000</v>
      </c>
      <c r="L6772" s="379"/>
      <c r="O6772" s="379"/>
    </row>
    <row r="6773" spans="1:15">
      <c r="A6773" s="417" t="s">
        <v>2155</v>
      </c>
      <c r="B6773" s="417" t="s">
        <v>4438</v>
      </c>
      <c r="C6773" s="417" t="s">
        <v>2332</v>
      </c>
      <c r="D6773" s="417" t="s">
        <v>4249</v>
      </c>
      <c r="E6773" s="391">
        <v>3773</v>
      </c>
      <c r="F6773" s="418">
        <v>44300</v>
      </c>
      <c r="G6773" s="417" t="s">
        <v>2286</v>
      </c>
      <c r="I6773" s="379">
        <f t="shared" ca="1" si="390"/>
        <v>-271</v>
      </c>
      <c r="J6773" s="379">
        <f t="shared" ca="1" si="391"/>
        <v>-189</v>
      </c>
      <c r="K6773" s="391" t="str">
        <f t="shared" ca="1" si="392"/>
        <v>101000</v>
      </c>
      <c r="L6773" s="379"/>
      <c r="O6773" s="379"/>
    </row>
    <row r="6774" spans="1:15">
      <c r="A6774" s="417" t="s">
        <v>2155</v>
      </c>
      <c r="B6774" s="417" t="s">
        <v>4439</v>
      </c>
      <c r="C6774" s="417" t="s">
        <v>2332</v>
      </c>
      <c r="D6774" s="417" t="s">
        <v>4212</v>
      </c>
      <c r="E6774" s="391">
        <v>2570</v>
      </c>
      <c r="F6774" s="418">
        <v>44300</v>
      </c>
      <c r="G6774" s="417" t="s">
        <v>2286</v>
      </c>
      <c r="I6774" s="379">
        <f t="shared" ca="1" si="390"/>
        <v>-271</v>
      </c>
      <c r="J6774" s="379">
        <f t="shared" ca="1" si="391"/>
        <v>-189</v>
      </c>
      <c r="K6774" s="391" t="str">
        <f t="shared" ca="1" si="392"/>
        <v>102000</v>
      </c>
      <c r="L6774" s="379"/>
      <c r="O6774" s="379"/>
    </row>
    <row r="6775" spans="1:15">
      <c r="A6775" s="417" t="s">
        <v>2155</v>
      </c>
      <c r="B6775" s="417" t="s">
        <v>4440</v>
      </c>
      <c r="C6775" s="417" t="s">
        <v>2332</v>
      </c>
      <c r="D6775" s="417" t="s">
        <v>4252</v>
      </c>
      <c r="E6775" s="391">
        <v>1358</v>
      </c>
      <c r="F6775" s="418">
        <v>44300</v>
      </c>
      <c r="G6775" s="417" t="s">
        <v>2286</v>
      </c>
      <c r="I6775" s="379">
        <f t="shared" ca="1" si="390"/>
        <v>-271</v>
      </c>
      <c r="J6775" s="379">
        <f t="shared" ca="1" si="391"/>
        <v>-189</v>
      </c>
      <c r="K6775" s="391" t="str">
        <f t="shared" ca="1" si="392"/>
        <v>103000</v>
      </c>
      <c r="L6775" s="379"/>
      <c r="O6775" s="379"/>
    </row>
    <row r="6776" spans="1:15">
      <c r="A6776" s="417" t="s">
        <v>2155</v>
      </c>
      <c r="B6776" s="417" t="s">
        <v>4441</v>
      </c>
      <c r="C6776" s="417" t="s">
        <v>2332</v>
      </c>
      <c r="D6776" s="417" t="s">
        <v>4214</v>
      </c>
      <c r="E6776" s="391">
        <v>1844</v>
      </c>
      <c r="F6776" s="418">
        <v>44300</v>
      </c>
      <c r="G6776" s="417" t="s">
        <v>2286</v>
      </c>
      <c r="I6776" s="379">
        <f t="shared" ca="1" si="390"/>
        <v>-271</v>
      </c>
      <c r="J6776" s="379">
        <f t="shared" ca="1" si="391"/>
        <v>-189</v>
      </c>
      <c r="K6776" s="391" t="str">
        <f t="shared" ca="1" si="392"/>
        <v>104000</v>
      </c>
      <c r="L6776" s="379"/>
      <c r="O6776" s="379"/>
    </row>
    <row r="6777" spans="1:15">
      <c r="A6777" s="417" t="s">
        <v>2155</v>
      </c>
      <c r="B6777" s="417" t="s">
        <v>4442</v>
      </c>
      <c r="C6777" s="417" t="s">
        <v>2332</v>
      </c>
      <c r="D6777" s="417" t="s">
        <v>4216</v>
      </c>
      <c r="E6777" s="391">
        <v>1693</v>
      </c>
      <c r="F6777" s="418">
        <v>44300</v>
      </c>
      <c r="G6777" s="417" t="s">
        <v>2286</v>
      </c>
      <c r="I6777" s="379">
        <f t="shared" ca="1" si="390"/>
        <v>-271</v>
      </c>
      <c r="J6777" s="379">
        <f t="shared" ca="1" si="391"/>
        <v>-189</v>
      </c>
      <c r="K6777" s="391" t="str">
        <f t="shared" ca="1" si="392"/>
        <v>105000</v>
      </c>
      <c r="L6777" s="379"/>
      <c r="O6777" s="379"/>
    </row>
    <row r="6778" spans="1:15">
      <c r="A6778" s="417" t="s">
        <v>2155</v>
      </c>
      <c r="B6778" s="417" t="s">
        <v>4443</v>
      </c>
      <c r="C6778" s="417" t="s">
        <v>2332</v>
      </c>
      <c r="D6778" s="417" t="s">
        <v>4218</v>
      </c>
      <c r="E6778" s="391">
        <v>1925</v>
      </c>
      <c r="F6778" s="418">
        <v>44300</v>
      </c>
      <c r="G6778" s="417" t="s">
        <v>2286</v>
      </c>
      <c r="I6778" s="379">
        <f t="shared" ca="1" si="390"/>
        <v>-271</v>
      </c>
      <c r="J6778" s="379">
        <f t="shared" ca="1" si="391"/>
        <v>-189</v>
      </c>
      <c r="K6778" s="391" t="str">
        <f t="shared" ca="1" si="392"/>
        <v>106000</v>
      </c>
      <c r="L6778" s="379"/>
      <c r="O6778" s="379"/>
    </row>
    <row r="6779" spans="1:15">
      <c r="A6779" s="417" t="s">
        <v>2155</v>
      </c>
      <c r="B6779" s="417" t="s">
        <v>4444</v>
      </c>
      <c r="C6779" s="417" t="s">
        <v>2332</v>
      </c>
      <c r="D6779" s="417" t="s">
        <v>4220</v>
      </c>
      <c r="E6779" s="391">
        <v>2351</v>
      </c>
      <c r="F6779" s="418">
        <v>44300</v>
      </c>
      <c r="G6779" s="417" t="s">
        <v>2286</v>
      </c>
      <c r="I6779" s="379">
        <f t="shared" ca="1" si="390"/>
        <v>-271</v>
      </c>
      <c r="J6779" s="379">
        <f t="shared" ca="1" si="391"/>
        <v>-189</v>
      </c>
      <c r="K6779" s="391" t="str">
        <f t="shared" ca="1" si="392"/>
        <v>107000</v>
      </c>
      <c r="L6779" s="379"/>
      <c r="O6779" s="379"/>
    </row>
    <row r="6780" spans="1:15">
      <c r="A6780" s="417" t="s">
        <v>2155</v>
      </c>
      <c r="B6780" s="417" t="s">
        <v>4445</v>
      </c>
      <c r="C6780" s="417" t="s">
        <v>2332</v>
      </c>
      <c r="D6780" s="417" t="s">
        <v>4222</v>
      </c>
      <c r="E6780" s="391">
        <v>2671</v>
      </c>
      <c r="F6780" s="418">
        <v>44300</v>
      </c>
      <c r="G6780" s="417" t="s">
        <v>2286</v>
      </c>
      <c r="I6780" s="379">
        <f t="shared" ca="1" si="390"/>
        <v>-271</v>
      </c>
      <c r="J6780" s="379">
        <f t="shared" ca="1" si="391"/>
        <v>-189</v>
      </c>
      <c r="K6780" s="391" t="str">
        <f t="shared" ca="1" si="392"/>
        <v>108000</v>
      </c>
      <c r="L6780" s="379"/>
      <c r="O6780" s="379"/>
    </row>
    <row r="6781" spans="1:15">
      <c r="A6781" s="417" t="s">
        <v>2155</v>
      </c>
      <c r="B6781" s="417" t="s">
        <v>4446</v>
      </c>
      <c r="C6781" s="417" t="s">
        <v>2332</v>
      </c>
      <c r="D6781" s="417" t="s">
        <v>4224</v>
      </c>
      <c r="E6781" s="391">
        <v>2835</v>
      </c>
      <c r="F6781" s="418">
        <v>44300</v>
      </c>
      <c r="G6781" s="417" t="s">
        <v>2286</v>
      </c>
      <c r="I6781" s="379">
        <f t="shared" ca="1" si="390"/>
        <v>-271</v>
      </c>
      <c r="J6781" s="379">
        <f t="shared" ca="1" si="391"/>
        <v>-189</v>
      </c>
      <c r="K6781" s="391" t="str">
        <f t="shared" ca="1" si="392"/>
        <v>109000</v>
      </c>
      <c r="L6781" s="379"/>
      <c r="O6781" s="379"/>
    </row>
    <row r="6782" spans="1:15">
      <c r="A6782" s="417" t="s">
        <v>2155</v>
      </c>
      <c r="B6782" s="417" t="s">
        <v>4447</v>
      </c>
      <c r="C6782" s="417" t="s">
        <v>2332</v>
      </c>
      <c r="D6782" s="417" t="s">
        <v>4226</v>
      </c>
      <c r="E6782" s="391">
        <v>2374</v>
      </c>
      <c r="F6782" s="418">
        <v>44300</v>
      </c>
      <c r="G6782" s="417" t="s">
        <v>2286</v>
      </c>
      <c r="I6782" s="379">
        <f t="shared" ca="1" si="390"/>
        <v>-271</v>
      </c>
      <c r="J6782" s="379">
        <f t="shared" ca="1" si="391"/>
        <v>-189</v>
      </c>
      <c r="K6782" s="391" t="str">
        <f t="shared" ca="1" si="392"/>
        <v>110000</v>
      </c>
      <c r="L6782" s="379"/>
      <c r="O6782" s="379"/>
    </row>
    <row r="6783" spans="1:15">
      <c r="A6783" s="417" t="s">
        <v>2155</v>
      </c>
      <c r="B6783" s="417" t="s">
        <v>7026</v>
      </c>
      <c r="C6783" s="417" t="s">
        <v>2332</v>
      </c>
      <c r="D6783" s="417" t="s">
        <v>4228</v>
      </c>
      <c r="E6783" s="391">
        <v>3790</v>
      </c>
      <c r="F6783" s="418">
        <v>44300</v>
      </c>
      <c r="G6783" s="417" t="s">
        <v>2286</v>
      </c>
      <c r="I6783" s="379">
        <f t="shared" ca="1" si="390"/>
        <v>-271</v>
      </c>
      <c r="J6783" s="379">
        <f t="shared" ca="1" si="391"/>
        <v>-189</v>
      </c>
      <c r="K6783" s="391" t="str">
        <f t="shared" ca="1" si="392"/>
        <v>111000</v>
      </c>
      <c r="L6783" s="379"/>
      <c r="O6783" s="379"/>
    </row>
    <row r="6784" spans="1:15">
      <c r="A6784" s="417" t="s">
        <v>2155</v>
      </c>
      <c r="B6784" s="417" t="s">
        <v>7027</v>
      </c>
      <c r="C6784" s="417" t="s">
        <v>2332</v>
      </c>
      <c r="D6784" s="417" t="s">
        <v>4230</v>
      </c>
      <c r="E6784" s="391">
        <v>3800</v>
      </c>
      <c r="F6784" s="418">
        <v>44300</v>
      </c>
      <c r="G6784" s="417" t="s">
        <v>2286</v>
      </c>
      <c r="I6784" s="379">
        <f t="shared" ca="1" si="390"/>
        <v>-271</v>
      </c>
      <c r="J6784" s="379">
        <f t="shared" ca="1" si="391"/>
        <v>-189</v>
      </c>
      <c r="K6784" s="391" t="str">
        <f t="shared" ca="1" si="392"/>
        <v>112000</v>
      </c>
      <c r="L6784" s="379"/>
      <c r="O6784" s="379"/>
    </row>
    <row r="6785" spans="1:15">
      <c r="A6785" s="417" t="s">
        <v>2155</v>
      </c>
      <c r="B6785" s="417" t="s">
        <v>8301</v>
      </c>
      <c r="C6785" s="417" t="s">
        <v>2332</v>
      </c>
      <c r="D6785" s="417" t="s">
        <v>4232</v>
      </c>
      <c r="E6785" s="391">
        <v>3303</v>
      </c>
      <c r="F6785" s="418">
        <v>44300</v>
      </c>
      <c r="G6785" s="417" t="s">
        <v>2286</v>
      </c>
      <c r="I6785" s="379">
        <f t="shared" ca="1" si="390"/>
        <v>-271</v>
      </c>
      <c r="J6785" s="379">
        <f t="shared" ca="1" si="391"/>
        <v>-189</v>
      </c>
      <c r="K6785" s="391" t="str">
        <f t="shared" ca="1" si="392"/>
        <v>113000</v>
      </c>
      <c r="L6785" s="379"/>
      <c r="O6785" s="379"/>
    </row>
    <row r="6786" spans="1:15">
      <c r="A6786" s="417" t="s">
        <v>2155</v>
      </c>
      <c r="B6786" s="417" t="s">
        <v>8302</v>
      </c>
      <c r="C6786" s="417" t="s">
        <v>2332</v>
      </c>
      <c r="D6786" s="417" t="s">
        <v>4234</v>
      </c>
      <c r="E6786" s="391">
        <v>4180</v>
      </c>
      <c r="F6786" s="418">
        <v>44300</v>
      </c>
      <c r="G6786" s="417" t="s">
        <v>2286</v>
      </c>
      <c r="I6786" s="379">
        <f t="shared" ca="1" si="390"/>
        <v>-271</v>
      </c>
      <c r="J6786" s="379">
        <f t="shared" ca="1" si="391"/>
        <v>-189</v>
      </c>
      <c r="K6786" s="391" t="str">
        <f t="shared" ca="1" si="392"/>
        <v>114000</v>
      </c>
      <c r="L6786" s="379"/>
      <c r="O6786" s="379"/>
    </row>
    <row r="6787" spans="1:15">
      <c r="A6787" s="417" t="s">
        <v>2155</v>
      </c>
      <c r="B6787" s="417" t="s">
        <v>8303</v>
      </c>
      <c r="C6787" s="417" t="s">
        <v>2332</v>
      </c>
      <c r="D6787" s="417" t="s">
        <v>4236</v>
      </c>
      <c r="E6787" s="391">
        <v>3840</v>
      </c>
      <c r="F6787" s="418">
        <v>44300</v>
      </c>
      <c r="G6787" s="417" t="s">
        <v>2286</v>
      </c>
      <c r="I6787" s="379">
        <f t="shared" ca="1" si="390"/>
        <v>-271</v>
      </c>
      <c r="J6787" s="379">
        <f t="shared" ca="1" si="391"/>
        <v>-189</v>
      </c>
      <c r="K6787" s="391" t="str">
        <f t="shared" ca="1" si="392"/>
        <v>115000</v>
      </c>
      <c r="L6787" s="379"/>
      <c r="O6787" s="379"/>
    </row>
    <row r="6788" spans="1:15">
      <c r="A6788" s="417" t="s">
        <v>2155</v>
      </c>
      <c r="B6788" s="417" t="s">
        <v>8304</v>
      </c>
      <c r="C6788" s="417" t="s">
        <v>2332</v>
      </c>
      <c r="D6788" s="417" t="s">
        <v>4238</v>
      </c>
      <c r="E6788" s="391">
        <v>4375</v>
      </c>
      <c r="F6788" s="418">
        <v>44300</v>
      </c>
      <c r="G6788" s="417" t="s">
        <v>2286</v>
      </c>
      <c r="I6788" s="379">
        <f t="shared" ca="1" si="390"/>
        <v>-271</v>
      </c>
      <c r="J6788" s="379">
        <f t="shared" ca="1" si="391"/>
        <v>-189</v>
      </c>
      <c r="K6788" s="391" t="str">
        <f t="shared" ca="1" si="392"/>
        <v>116000</v>
      </c>
      <c r="L6788" s="379"/>
      <c r="O6788" s="379"/>
    </row>
    <row r="6789" spans="1:15">
      <c r="A6789" s="417" t="s">
        <v>2155</v>
      </c>
      <c r="B6789" s="417" t="s">
        <v>4448</v>
      </c>
      <c r="C6789" s="417" t="s">
        <v>2332</v>
      </c>
      <c r="D6789" s="417" t="s">
        <v>4240</v>
      </c>
      <c r="E6789" s="391">
        <v>6975</v>
      </c>
      <c r="F6789" s="418">
        <v>44300</v>
      </c>
      <c r="G6789" s="417" t="s">
        <v>2286</v>
      </c>
      <c r="I6789" s="379">
        <f t="shared" ca="1" si="390"/>
        <v>-271</v>
      </c>
      <c r="J6789" s="379">
        <f t="shared" ca="1" si="391"/>
        <v>-189</v>
      </c>
      <c r="K6789" s="391" t="str">
        <f t="shared" ca="1" si="392"/>
        <v>117000</v>
      </c>
      <c r="L6789" s="379"/>
      <c r="O6789" s="379"/>
    </row>
    <row r="6790" spans="1:15">
      <c r="A6790" s="417" t="s">
        <v>2155</v>
      </c>
      <c r="B6790" s="417" t="s">
        <v>8305</v>
      </c>
      <c r="C6790" s="417" t="s">
        <v>2332</v>
      </c>
      <c r="D6790" s="417" t="s">
        <v>4242</v>
      </c>
      <c r="E6790" s="391">
        <v>7283</v>
      </c>
      <c r="F6790" s="418">
        <v>44300</v>
      </c>
      <c r="G6790" s="417" t="s">
        <v>2286</v>
      </c>
      <c r="I6790" s="379">
        <f t="shared" ca="1" si="390"/>
        <v>-271</v>
      </c>
      <c r="J6790" s="379">
        <f t="shared" ca="1" si="391"/>
        <v>-189</v>
      </c>
      <c r="K6790" s="391" t="str">
        <f t="shared" ca="1" si="392"/>
        <v>118000</v>
      </c>
      <c r="L6790" s="379"/>
      <c r="O6790" s="379"/>
    </row>
    <row r="6791" spans="1:15">
      <c r="A6791" s="417" t="s">
        <v>2155</v>
      </c>
      <c r="B6791" s="417" t="s">
        <v>12548</v>
      </c>
      <c r="C6791" s="417" t="s">
        <v>2332</v>
      </c>
      <c r="D6791" s="417" t="s">
        <v>4244</v>
      </c>
      <c r="E6791" s="391">
        <v>4292</v>
      </c>
      <c r="F6791" s="418">
        <v>44300</v>
      </c>
      <c r="G6791" s="417" t="s">
        <v>2286</v>
      </c>
      <c r="I6791" s="379">
        <f t="shared" ca="1" si="390"/>
        <v>-271</v>
      </c>
      <c r="J6791" s="379">
        <f t="shared" ca="1" si="391"/>
        <v>-189</v>
      </c>
      <c r="K6791" s="391" t="str">
        <f t="shared" ca="1" si="392"/>
        <v>119000</v>
      </c>
      <c r="L6791" s="379"/>
      <c r="O6791" s="379"/>
    </row>
    <row r="6792" spans="1:15">
      <c r="A6792" s="417" t="s">
        <v>2155</v>
      </c>
      <c r="B6792" s="417" t="s">
        <v>4449</v>
      </c>
      <c r="C6792" s="417" t="s">
        <v>2332</v>
      </c>
      <c r="D6792" s="417" t="s">
        <v>4246</v>
      </c>
      <c r="E6792" s="391">
        <v>4528</v>
      </c>
      <c r="F6792" s="418">
        <v>44300</v>
      </c>
      <c r="G6792" s="417" t="s">
        <v>2286</v>
      </c>
      <c r="I6792" s="379">
        <f t="shared" ca="1" si="390"/>
        <v>-271</v>
      </c>
      <c r="J6792" s="379">
        <f t="shared" ca="1" si="391"/>
        <v>-189</v>
      </c>
      <c r="K6792" s="391" t="str">
        <f t="shared" ca="1" si="392"/>
        <v>120000</v>
      </c>
      <c r="L6792" s="379"/>
      <c r="O6792" s="379"/>
    </row>
    <row r="6793" spans="1:15">
      <c r="A6793" s="417" t="s">
        <v>2155</v>
      </c>
      <c r="B6793" s="417" t="s">
        <v>12549</v>
      </c>
      <c r="C6793" s="417" t="s">
        <v>2332</v>
      </c>
      <c r="D6793" s="417" t="s">
        <v>4354</v>
      </c>
      <c r="E6793" s="391">
        <v>8114</v>
      </c>
      <c r="F6793" s="418">
        <v>44300</v>
      </c>
      <c r="G6793" s="417" t="s">
        <v>2286</v>
      </c>
      <c r="I6793" s="379">
        <f t="shared" ca="1" si="390"/>
        <v>-271</v>
      </c>
      <c r="J6793" s="379">
        <f t="shared" ca="1" si="391"/>
        <v>-189</v>
      </c>
      <c r="K6793" s="391" t="str">
        <f t="shared" ca="1" si="392"/>
        <v>121000</v>
      </c>
      <c r="L6793" s="379"/>
      <c r="O6793" s="379"/>
    </row>
    <row r="6794" spans="1:15">
      <c r="A6794" s="417" t="s">
        <v>2155</v>
      </c>
      <c r="B6794" s="417" t="s">
        <v>4450</v>
      </c>
      <c r="C6794" s="417" t="s">
        <v>2332</v>
      </c>
      <c r="D6794" s="417" t="s">
        <v>4299</v>
      </c>
      <c r="E6794" s="391">
        <v>6462</v>
      </c>
      <c r="F6794" s="418">
        <v>44300</v>
      </c>
      <c r="G6794" s="417" t="s">
        <v>2286</v>
      </c>
      <c r="I6794" s="379">
        <f t="shared" ref="I6794:I6857" ca="1" si="393">IF(F6794&lt;&gt;"",F6794-$I$199,"")</f>
        <v>-271</v>
      </c>
      <c r="J6794" s="379">
        <f t="shared" ref="J6794:J6857" ca="1" si="394">IF(I6794&lt;&gt;"",NETWORKDAYS($I$199,F6794-1,$N$201:$N$224),"")</f>
        <v>-189</v>
      </c>
      <c r="K6794" s="391" t="str">
        <f t="shared" ref="K6794:K6857" ca="1" si="395">IF(I6794&lt;&gt;"",RIGHT(D6794,LEN(D6794)-FIND(" ",D6794)),"")</f>
        <v>123000</v>
      </c>
      <c r="L6794" s="379"/>
      <c r="O6794" s="379"/>
    </row>
    <row r="6795" spans="1:15">
      <c r="A6795" s="417" t="s">
        <v>2155</v>
      </c>
      <c r="B6795" s="417" t="s">
        <v>12550</v>
      </c>
      <c r="C6795" s="417" t="s">
        <v>2332</v>
      </c>
      <c r="D6795" s="417" t="s">
        <v>4360</v>
      </c>
      <c r="E6795" s="391">
        <v>10957</v>
      </c>
      <c r="F6795" s="418">
        <v>44300</v>
      </c>
      <c r="G6795" s="417" t="s">
        <v>2286</v>
      </c>
      <c r="I6795" s="379">
        <f t="shared" ca="1" si="393"/>
        <v>-271</v>
      </c>
      <c r="J6795" s="379">
        <f t="shared" ca="1" si="394"/>
        <v>-189</v>
      </c>
      <c r="K6795" s="391" t="str">
        <f t="shared" ca="1" si="395"/>
        <v>125000</v>
      </c>
      <c r="L6795" s="379"/>
      <c r="O6795" s="379"/>
    </row>
    <row r="6796" spans="1:15">
      <c r="A6796" s="417" t="s">
        <v>2155</v>
      </c>
      <c r="B6796" s="417" t="s">
        <v>18506</v>
      </c>
      <c r="C6796" s="417" t="s">
        <v>2332</v>
      </c>
      <c r="D6796" s="417" t="s">
        <v>4269</v>
      </c>
      <c r="E6796" s="391">
        <v>8138</v>
      </c>
      <c r="F6796" s="418">
        <v>44300</v>
      </c>
      <c r="G6796" s="417" t="s">
        <v>2286</v>
      </c>
      <c r="I6796" s="379">
        <f t="shared" ca="1" si="393"/>
        <v>-271</v>
      </c>
      <c r="J6796" s="379">
        <f t="shared" ca="1" si="394"/>
        <v>-189</v>
      </c>
      <c r="K6796" s="391" t="str">
        <f t="shared" ca="1" si="395"/>
        <v>127000</v>
      </c>
      <c r="L6796" s="379"/>
      <c r="O6796" s="379"/>
    </row>
    <row r="6797" spans="1:15">
      <c r="A6797" s="417" t="s">
        <v>2155</v>
      </c>
      <c r="B6797" s="417" t="s">
        <v>8306</v>
      </c>
      <c r="C6797" s="417" t="s">
        <v>2332</v>
      </c>
      <c r="D6797" s="417" t="s">
        <v>4337</v>
      </c>
      <c r="E6797" s="391">
        <v>1012</v>
      </c>
      <c r="F6797" s="418">
        <v>44300</v>
      </c>
      <c r="G6797" s="417" t="s">
        <v>2286</v>
      </c>
      <c r="I6797" s="379">
        <f t="shared" ca="1" si="393"/>
        <v>-271</v>
      </c>
      <c r="J6797" s="379">
        <f t="shared" ca="1" si="394"/>
        <v>-189</v>
      </c>
      <c r="K6797" s="391" t="str">
        <f t="shared" ca="1" si="395"/>
        <v>78.000</v>
      </c>
      <c r="L6797" s="379"/>
      <c r="O6797" s="379"/>
    </row>
    <row r="6798" spans="1:15">
      <c r="A6798" s="417" t="s">
        <v>2155</v>
      </c>
      <c r="B6798" s="417" t="s">
        <v>7028</v>
      </c>
      <c r="C6798" s="417" t="s">
        <v>2332</v>
      </c>
      <c r="D6798" s="417" t="s">
        <v>4339</v>
      </c>
      <c r="E6798" s="391">
        <v>2000</v>
      </c>
      <c r="F6798" s="418">
        <v>44300</v>
      </c>
      <c r="G6798" s="417" t="s">
        <v>2286</v>
      </c>
      <c r="I6798" s="379">
        <f t="shared" ca="1" si="393"/>
        <v>-271</v>
      </c>
      <c r="J6798" s="379">
        <f t="shared" ca="1" si="394"/>
        <v>-189</v>
      </c>
      <c r="K6798" s="391" t="str">
        <f t="shared" ca="1" si="395"/>
        <v>81.000</v>
      </c>
      <c r="L6798" s="379"/>
      <c r="O6798" s="379"/>
    </row>
    <row r="6799" spans="1:15">
      <c r="A6799" s="417" t="s">
        <v>2155</v>
      </c>
      <c r="B6799" s="417" t="s">
        <v>4451</v>
      </c>
      <c r="C6799" s="417" t="s">
        <v>2332</v>
      </c>
      <c r="D6799" s="417" t="s">
        <v>4306</v>
      </c>
      <c r="E6799" s="391">
        <v>1700</v>
      </c>
      <c r="F6799" s="418">
        <v>44300</v>
      </c>
      <c r="G6799" s="417" t="s">
        <v>2286</v>
      </c>
      <c r="I6799" s="379">
        <f t="shared" ca="1" si="393"/>
        <v>-271</v>
      </c>
      <c r="J6799" s="379">
        <f t="shared" ca="1" si="394"/>
        <v>-189</v>
      </c>
      <c r="K6799" s="391" t="str">
        <f t="shared" ca="1" si="395"/>
        <v>82.000</v>
      </c>
      <c r="L6799" s="379"/>
      <c r="O6799" s="379"/>
    </row>
    <row r="6800" spans="1:15">
      <c r="A6800" s="417" t="s">
        <v>2155</v>
      </c>
      <c r="B6800" s="417" t="s">
        <v>4452</v>
      </c>
      <c r="C6800" s="417" t="s">
        <v>2332</v>
      </c>
      <c r="D6800" s="417" t="s">
        <v>4308</v>
      </c>
      <c r="E6800" s="391">
        <v>2848</v>
      </c>
      <c r="F6800" s="418">
        <v>44300</v>
      </c>
      <c r="G6800" s="417" t="s">
        <v>2286</v>
      </c>
      <c r="I6800" s="379">
        <f t="shared" ca="1" si="393"/>
        <v>-271</v>
      </c>
      <c r="J6800" s="379">
        <f t="shared" ca="1" si="394"/>
        <v>-189</v>
      </c>
      <c r="K6800" s="391" t="str">
        <f t="shared" ca="1" si="395"/>
        <v>84.000</v>
      </c>
      <c r="L6800" s="379"/>
      <c r="O6800" s="379"/>
    </row>
    <row r="6801" spans="1:15">
      <c r="A6801" s="417" t="s">
        <v>2155</v>
      </c>
      <c r="B6801" s="417" t="s">
        <v>4453</v>
      </c>
      <c r="C6801" s="417" t="s">
        <v>2332</v>
      </c>
      <c r="D6801" s="417" t="s">
        <v>4341</v>
      </c>
      <c r="E6801" s="391">
        <v>536</v>
      </c>
      <c r="F6801" s="418">
        <v>44300</v>
      </c>
      <c r="G6801" s="417" t="s">
        <v>2286</v>
      </c>
      <c r="I6801" s="379">
        <f t="shared" ca="1" si="393"/>
        <v>-271</v>
      </c>
      <c r="J6801" s="379">
        <f t="shared" ca="1" si="394"/>
        <v>-189</v>
      </c>
      <c r="K6801" s="391" t="str">
        <f t="shared" ca="1" si="395"/>
        <v>85.000</v>
      </c>
      <c r="L6801" s="379"/>
      <c r="O6801" s="379"/>
    </row>
    <row r="6802" spans="1:15">
      <c r="A6802" s="417" t="s">
        <v>2155</v>
      </c>
      <c r="B6802" s="417" t="s">
        <v>7029</v>
      </c>
      <c r="C6802" s="417" t="s">
        <v>2332</v>
      </c>
      <c r="D6802" s="417" t="s">
        <v>4272</v>
      </c>
      <c r="E6802" s="391">
        <v>589</v>
      </c>
      <c r="F6802" s="418">
        <v>44300</v>
      </c>
      <c r="G6802" s="417" t="s">
        <v>2286</v>
      </c>
      <c r="I6802" s="379">
        <f t="shared" ca="1" si="393"/>
        <v>-271</v>
      </c>
      <c r="J6802" s="379">
        <f t="shared" ca="1" si="394"/>
        <v>-189</v>
      </c>
      <c r="K6802" s="391" t="str">
        <f t="shared" ca="1" si="395"/>
        <v>86.000</v>
      </c>
      <c r="L6802" s="379"/>
      <c r="O6802" s="379"/>
    </row>
    <row r="6803" spans="1:15">
      <c r="A6803" s="417" t="s">
        <v>2155</v>
      </c>
      <c r="B6803" s="417" t="s">
        <v>4454</v>
      </c>
      <c r="C6803" s="417" t="s">
        <v>2332</v>
      </c>
      <c r="D6803" s="417" t="s">
        <v>4342</v>
      </c>
      <c r="E6803" s="391">
        <v>647</v>
      </c>
      <c r="F6803" s="418">
        <v>44300</v>
      </c>
      <c r="G6803" s="417" t="s">
        <v>2286</v>
      </c>
      <c r="I6803" s="379">
        <f t="shared" ca="1" si="393"/>
        <v>-271</v>
      </c>
      <c r="J6803" s="379">
        <f t="shared" ca="1" si="394"/>
        <v>-189</v>
      </c>
      <c r="K6803" s="391" t="str">
        <f t="shared" ca="1" si="395"/>
        <v>87.000</v>
      </c>
      <c r="L6803" s="379"/>
      <c r="O6803" s="379"/>
    </row>
    <row r="6804" spans="1:15">
      <c r="A6804" s="417" t="s">
        <v>2155</v>
      </c>
      <c r="B6804" s="417" t="s">
        <v>4455</v>
      </c>
      <c r="C6804" s="417" t="s">
        <v>2332</v>
      </c>
      <c r="D6804" s="417" t="s">
        <v>4343</v>
      </c>
      <c r="E6804" s="391">
        <v>4469</v>
      </c>
      <c r="F6804" s="418">
        <v>44300</v>
      </c>
      <c r="G6804" s="417" t="s">
        <v>2286</v>
      </c>
      <c r="I6804" s="379">
        <f t="shared" ca="1" si="393"/>
        <v>-271</v>
      </c>
      <c r="J6804" s="379">
        <f t="shared" ca="1" si="394"/>
        <v>-189</v>
      </c>
      <c r="K6804" s="391" t="str">
        <f t="shared" ca="1" si="395"/>
        <v>88.000</v>
      </c>
      <c r="L6804" s="379"/>
      <c r="O6804" s="379"/>
    </row>
    <row r="6805" spans="1:15">
      <c r="A6805" s="417" t="s">
        <v>2155</v>
      </c>
      <c r="B6805" s="417" t="s">
        <v>4456</v>
      </c>
      <c r="C6805" s="417" t="s">
        <v>2332</v>
      </c>
      <c r="D6805" s="417" t="s">
        <v>4344</v>
      </c>
      <c r="E6805" s="391">
        <v>700</v>
      </c>
      <c r="F6805" s="418">
        <v>44300</v>
      </c>
      <c r="G6805" s="417" t="s">
        <v>2286</v>
      </c>
      <c r="I6805" s="379">
        <f t="shared" ca="1" si="393"/>
        <v>-271</v>
      </c>
      <c r="J6805" s="379">
        <f t="shared" ca="1" si="394"/>
        <v>-189</v>
      </c>
      <c r="K6805" s="391" t="str">
        <f t="shared" ca="1" si="395"/>
        <v>89.000</v>
      </c>
      <c r="L6805" s="379"/>
      <c r="O6805" s="379"/>
    </row>
    <row r="6806" spans="1:15">
      <c r="A6806" s="417" t="s">
        <v>2155</v>
      </c>
      <c r="B6806" s="417" t="s">
        <v>7030</v>
      </c>
      <c r="C6806" s="417" t="s">
        <v>2332</v>
      </c>
      <c r="D6806" s="417" t="s">
        <v>4345</v>
      </c>
      <c r="E6806" s="391">
        <v>980</v>
      </c>
      <c r="F6806" s="418">
        <v>44300</v>
      </c>
      <c r="G6806" s="417" t="s">
        <v>2286</v>
      </c>
      <c r="I6806" s="379">
        <f t="shared" ca="1" si="393"/>
        <v>-271</v>
      </c>
      <c r="J6806" s="379">
        <f t="shared" ca="1" si="394"/>
        <v>-189</v>
      </c>
      <c r="K6806" s="391" t="str">
        <f t="shared" ca="1" si="395"/>
        <v>90.000</v>
      </c>
      <c r="L6806" s="379"/>
      <c r="O6806" s="379"/>
    </row>
    <row r="6807" spans="1:15">
      <c r="A6807" s="417" t="s">
        <v>2155</v>
      </c>
      <c r="B6807" s="417" t="s">
        <v>4457</v>
      </c>
      <c r="C6807" s="417" t="s">
        <v>2332</v>
      </c>
      <c r="D6807" s="417" t="s">
        <v>4346</v>
      </c>
      <c r="E6807" s="391">
        <v>4563</v>
      </c>
      <c r="F6807" s="418">
        <v>44300</v>
      </c>
      <c r="G6807" s="417" t="s">
        <v>2286</v>
      </c>
      <c r="I6807" s="379">
        <f t="shared" ca="1" si="393"/>
        <v>-271</v>
      </c>
      <c r="J6807" s="379">
        <f t="shared" ca="1" si="394"/>
        <v>-189</v>
      </c>
      <c r="K6807" s="391" t="str">
        <f t="shared" ca="1" si="395"/>
        <v>91.000</v>
      </c>
      <c r="L6807" s="379"/>
      <c r="O6807" s="379"/>
    </row>
    <row r="6808" spans="1:15">
      <c r="A6808" s="417" t="s">
        <v>2155</v>
      </c>
      <c r="B6808" s="417" t="s">
        <v>7031</v>
      </c>
      <c r="C6808" s="417" t="s">
        <v>2332</v>
      </c>
      <c r="D6808" s="417" t="s">
        <v>4347</v>
      </c>
      <c r="E6808" s="391">
        <v>696</v>
      </c>
      <c r="F6808" s="418">
        <v>44300</v>
      </c>
      <c r="G6808" s="417" t="s">
        <v>2286</v>
      </c>
      <c r="I6808" s="379">
        <f t="shared" ca="1" si="393"/>
        <v>-271</v>
      </c>
      <c r="J6808" s="379">
        <f t="shared" ca="1" si="394"/>
        <v>-189</v>
      </c>
      <c r="K6808" s="391" t="str">
        <f t="shared" ca="1" si="395"/>
        <v>92.000</v>
      </c>
      <c r="L6808" s="379"/>
      <c r="O6808" s="379"/>
    </row>
    <row r="6809" spans="1:15">
      <c r="A6809" s="417" t="s">
        <v>2155</v>
      </c>
      <c r="B6809" s="417" t="s">
        <v>4458</v>
      </c>
      <c r="C6809" s="417" t="s">
        <v>2332</v>
      </c>
      <c r="D6809" s="417" t="s">
        <v>4310</v>
      </c>
      <c r="E6809" s="391">
        <v>766</v>
      </c>
      <c r="F6809" s="418">
        <v>44300</v>
      </c>
      <c r="G6809" s="417" t="s">
        <v>2286</v>
      </c>
      <c r="I6809" s="379">
        <f t="shared" ca="1" si="393"/>
        <v>-271</v>
      </c>
      <c r="J6809" s="379">
        <f t="shared" ca="1" si="394"/>
        <v>-189</v>
      </c>
      <c r="K6809" s="391" t="str">
        <f t="shared" ca="1" si="395"/>
        <v>93.000</v>
      </c>
      <c r="L6809" s="379"/>
      <c r="O6809" s="379"/>
    </row>
    <row r="6810" spans="1:15">
      <c r="A6810" s="417" t="s">
        <v>2155</v>
      </c>
      <c r="B6810" s="417" t="s">
        <v>7032</v>
      </c>
      <c r="C6810" s="417" t="s">
        <v>2332</v>
      </c>
      <c r="D6810" s="417" t="s">
        <v>4348</v>
      </c>
      <c r="E6810" s="391">
        <v>1255</v>
      </c>
      <c r="F6810" s="418">
        <v>44300</v>
      </c>
      <c r="G6810" s="417" t="s">
        <v>2286</v>
      </c>
      <c r="I6810" s="379">
        <f t="shared" ca="1" si="393"/>
        <v>-271</v>
      </c>
      <c r="J6810" s="379">
        <f t="shared" ca="1" si="394"/>
        <v>-189</v>
      </c>
      <c r="K6810" s="391" t="str">
        <f t="shared" ca="1" si="395"/>
        <v>95.000</v>
      </c>
      <c r="L6810" s="379"/>
      <c r="O6810" s="379"/>
    </row>
    <row r="6811" spans="1:15">
      <c r="A6811" s="417" t="s">
        <v>2155</v>
      </c>
      <c r="B6811" s="417" t="s">
        <v>12551</v>
      </c>
      <c r="C6811" s="417" t="s">
        <v>2332</v>
      </c>
      <c r="D6811" s="417" t="s">
        <v>4274</v>
      </c>
      <c r="E6811" s="391">
        <v>2972</v>
      </c>
      <c r="F6811" s="418">
        <v>44300</v>
      </c>
      <c r="G6811" s="417" t="s">
        <v>2286</v>
      </c>
      <c r="I6811" s="379">
        <f t="shared" ca="1" si="393"/>
        <v>-271</v>
      </c>
      <c r="J6811" s="379">
        <f t="shared" ca="1" si="394"/>
        <v>-189</v>
      </c>
      <c r="K6811" s="391" t="str">
        <f t="shared" ca="1" si="395"/>
        <v>96.000</v>
      </c>
      <c r="L6811" s="379"/>
      <c r="O6811" s="379"/>
    </row>
    <row r="6812" spans="1:15">
      <c r="A6812" s="417" t="s">
        <v>2155</v>
      </c>
      <c r="B6812" s="417" t="s">
        <v>8307</v>
      </c>
      <c r="C6812" s="417" t="s">
        <v>2332</v>
      </c>
      <c r="D6812" s="417" t="s">
        <v>4267</v>
      </c>
      <c r="E6812" s="391">
        <v>6050</v>
      </c>
      <c r="F6812" s="418">
        <v>44300</v>
      </c>
      <c r="G6812" s="417" t="s">
        <v>2286</v>
      </c>
      <c r="I6812" s="379">
        <f t="shared" ca="1" si="393"/>
        <v>-271</v>
      </c>
      <c r="J6812" s="379">
        <f t="shared" ca="1" si="394"/>
        <v>-189</v>
      </c>
      <c r="K6812" s="391" t="str">
        <f t="shared" ca="1" si="395"/>
        <v>122000</v>
      </c>
      <c r="L6812" s="379"/>
      <c r="O6812" s="379"/>
    </row>
    <row r="6813" spans="1:15">
      <c r="A6813" s="417" t="s">
        <v>2155</v>
      </c>
      <c r="B6813" s="417" t="s">
        <v>4459</v>
      </c>
      <c r="C6813" s="417" t="s">
        <v>2332</v>
      </c>
      <c r="D6813" s="417" t="s">
        <v>4276</v>
      </c>
      <c r="E6813" s="391">
        <v>3780</v>
      </c>
      <c r="F6813" s="418">
        <v>44300</v>
      </c>
      <c r="G6813" s="417" t="s">
        <v>2286</v>
      </c>
      <c r="I6813" s="379">
        <f t="shared" ca="1" si="393"/>
        <v>-271</v>
      </c>
      <c r="J6813" s="379">
        <f t="shared" ca="1" si="394"/>
        <v>-189</v>
      </c>
      <c r="K6813" s="391" t="str">
        <f t="shared" ca="1" si="395"/>
        <v>97.000</v>
      </c>
      <c r="L6813" s="379"/>
      <c r="O6813" s="379"/>
    </row>
    <row r="6814" spans="1:15">
      <c r="A6814" s="417" t="s">
        <v>2155</v>
      </c>
      <c r="B6814" s="417" t="s">
        <v>8308</v>
      </c>
      <c r="C6814" s="417" t="s">
        <v>2332</v>
      </c>
      <c r="D6814" s="417" t="s">
        <v>4278</v>
      </c>
      <c r="E6814" s="391">
        <v>1900</v>
      </c>
      <c r="F6814" s="418">
        <v>44300</v>
      </c>
      <c r="G6814" s="417" t="s">
        <v>2286</v>
      </c>
      <c r="I6814" s="379">
        <f t="shared" ca="1" si="393"/>
        <v>-271</v>
      </c>
      <c r="J6814" s="379">
        <f t="shared" ca="1" si="394"/>
        <v>-189</v>
      </c>
      <c r="K6814" s="391" t="str">
        <f t="shared" ca="1" si="395"/>
        <v>98.000</v>
      </c>
      <c r="L6814" s="379"/>
      <c r="O6814" s="379"/>
    </row>
    <row r="6815" spans="1:15">
      <c r="A6815" s="417" t="s">
        <v>2155</v>
      </c>
      <c r="B6815" s="417" t="s">
        <v>7033</v>
      </c>
      <c r="C6815" s="417" t="s">
        <v>2332</v>
      </c>
      <c r="D6815" s="417" t="s">
        <v>4280</v>
      </c>
      <c r="E6815" s="391">
        <v>1773</v>
      </c>
      <c r="F6815" s="418">
        <v>44300</v>
      </c>
      <c r="G6815" s="417" t="s">
        <v>2286</v>
      </c>
      <c r="I6815" s="379">
        <f t="shared" ca="1" si="393"/>
        <v>-271</v>
      </c>
      <c r="J6815" s="379">
        <f t="shared" ca="1" si="394"/>
        <v>-189</v>
      </c>
      <c r="K6815" s="391" t="str">
        <f t="shared" ca="1" si="395"/>
        <v>99.000</v>
      </c>
      <c r="L6815" s="379"/>
      <c r="O6815" s="379"/>
    </row>
    <row r="6816" spans="1:15">
      <c r="A6816" s="417" t="s">
        <v>2155</v>
      </c>
      <c r="B6816" s="417" t="s">
        <v>17950</v>
      </c>
      <c r="C6816" s="417" t="s">
        <v>2332</v>
      </c>
      <c r="D6816" s="417" t="s">
        <v>4210</v>
      </c>
      <c r="E6816" s="391">
        <v>19820</v>
      </c>
      <c r="F6816" s="418">
        <v>44328</v>
      </c>
      <c r="G6816" s="417" t="s">
        <v>2286</v>
      </c>
      <c r="I6816" s="379">
        <f t="shared" ca="1" si="393"/>
        <v>-243</v>
      </c>
      <c r="J6816" s="379">
        <f t="shared" ca="1" si="394"/>
        <v>-170</v>
      </c>
      <c r="K6816" s="391" t="str">
        <f t="shared" ca="1" si="395"/>
        <v>100000</v>
      </c>
      <c r="L6816" s="379"/>
      <c r="O6816" s="379"/>
    </row>
    <row r="6817" spans="1:15">
      <c r="A6817" s="417" t="s">
        <v>2155</v>
      </c>
      <c r="B6817" s="417" t="s">
        <v>17951</v>
      </c>
      <c r="C6817" s="417" t="s">
        <v>2332</v>
      </c>
      <c r="D6817" s="417" t="s">
        <v>4212</v>
      </c>
      <c r="E6817" s="391">
        <v>7220</v>
      </c>
      <c r="F6817" s="418">
        <v>44328</v>
      </c>
      <c r="G6817" s="417" t="s">
        <v>2286</v>
      </c>
      <c r="I6817" s="379">
        <f t="shared" ca="1" si="393"/>
        <v>-243</v>
      </c>
      <c r="J6817" s="379">
        <f t="shared" ca="1" si="394"/>
        <v>-170</v>
      </c>
      <c r="K6817" s="391" t="str">
        <f t="shared" ca="1" si="395"/>
        <v>102000</v>
      </c>
      <c r="L6817" s="379"/>
      <c r="O6817" s="379"/>
    </row>
    <row r="6818" spans="1:15">
      <c r="A6818" s="417" t="s">
        <v>2155</v>
      </c>
      <c r="B6818" s="417" t="s">
        <v>17952</v>
      </c>
      <c r="C6818" s="417" t="s">
        <v>2332</v>
      </c>
      <c r="D6818" s="417" t="s">
        <v>4252</v>
      </c>
      <c r="E6818" s="391">
        <v>24275</v>
      </c>
      <c r="F6818" s="418">
        <v>44328</v>
      </c>
      <c r="G6818" s="417" t="s">
        <v>2286</v>
      </c>
      <c r="I6818" s="379">
        <f t="shared" ca="1" si="393"/>
        <v>-243</v>
      </c>
      <c r="J6818" s="379">
        <f t="shared" ca="1" si="394"/>
        <v>-170</v>
      </c>
      <c r="K6818" s="391" t="str">
        <f t="shared" ca="1" si="395"/>
        <v>103000</v>
      </c>
      <c r="L6818" s="379"/>
      <c r="O6818" s="379"/>
    </row>
    <row r="6819" spans="1:15">
      <c r="A6819" s="417" t="s">
        <v>2155</v>
      </c>
      <c r="B6819" s="417" t="s">
        <v>17953</v>
      </c>
      <c r="C6819" s="417" t="s">
        <v>2332</v>
      </c>
      <c r="D6819" s="417" t="s">
        <v>4216</v>
      </c>
      <c r="E6819" s="391">
        <v>25000</v>
      </c>
      <c r="F6819" s="418">
        <v>44328</v>
      </c>
      <c r="G6819" s="417" t="s">
        <v>2286</v>
      </c>
      <c r="I6819" s="379">
        <f t="shared" ca="1" si="393"/>
        <v>-243</v>
      </c>
      <c r="J6819" s="379">
        <f t="shared" ca="1" si="394"/>
        <v>-170</v>
      </c>
      <c r="K6819" s="391" t="str">
        <f t="shared" ca="1" si="395"/>
        <v>105000</v>
      </c>
      <c r="L6819" s="379"/>
      <c r="O6819" s="379"/>
    </row>
    <row r="6820" spans="1:15">
      <c r="A6820" s="417" t="s">
        <v>2155</v>
      </c>
      <c r="B6820" s="417" t="s">
        <v>17954</v>
      </c>
      <c r="C6820" s="417" t="s">
        <v>2332</v>
      </c>
      <c r="D6820" s="417" t="s">
        <v>4222</v>
      </c>
      <c r="E6820" s="391">
        <v>18295</v>
      </c>
      <c r="F6820" s="418">
        <v>44328</v>
      </c>
      <c r="G6820" s="417" t="s">
        <v>2286</v>
      </c>
      <c r="I6820" s="379">
        <f t="shared" ca="1" si="393"/>
        <v>-243</v>
      </c>
      <c r="J6820" s="379">
        <f t="shared" ca="1" si="394"/>
        <v>-170</v>
      </c>
      <c r="K6820" s="391" t="str">
        <f t="shared" ca="1" si="395"/>
        <v>108000</v>
      </c>
      <c r="L6820" s="379"/>
      <c r="O6820" s="379"/>
    </row>
    <row r="6821" spans="1:15">
      <c r="A6821" s="417" t="s">
        <v>2155</v>
      </c>
      <c r="B6821" s="417" t="s">
        <v>17955</v>
      </c>
      <c r="C6821" s="417" t="s">
        <v>2332</v>
      </c>
      <c r="D6821" s="417" t="s">
        <v>4224</v>
      </c>
      <c r="E6821" s="391">
        <v>29500</v>
      </c>
      <c r="F6821" s="418">
        <v>44328</v>
      </c>
      <c r="G6821" s="417" t="s">
        <v>2286</v>
      </c>
      <c r="I6821" s="379">
        <f t="shared" ca="1" si="393"/>
        <v>-243</v>
      </c>
      <c r="J6821" s="379">
        <f t="shared" ca="1" si="394"/>
        <v>-170</v>
      </c>
      <c r="K6821" s="391" t="str">
        <f t="shared" ca="1" si="395"/>
        <v>109000</v>
      </c>
      <c r="L6821" s="379"/>
      <c r="O6821" s="379"/>
    </row>
    <row r="6822" spans="1:15">
      <c r="A6822" s="417" t="s">
        <v>2155</v>
      </c>
      <c r="B6822" s="417" t="s">
        <v>17956</v>
      </c>
      <c r="C6822" s="417" t="s">
        <v>2332</v>
      </c>
      <c r="D6822" s="417" t="s">
        <v>4226</v>
      </c>
      <c r="E6822" s="391">
        <v>30480</v>
      </c>
      <c r="F6822" s="418">
        <v>44328</v>
      </c>
      <c r="G6822" s="417" t="s">
        <v>2286</v>
      </c>
      <c r="I6822" s="379">
        <f t="shared" ca="1" si="393"/>
        <v>-243</v>
      </c>
      <c r="J6822" s="379">
        <f t="shared" ca="1" si="394"/>
        <v>-170</v>
      </c>
      <c r="K6822" s="391" t="str">
        <f t="shared" ca="1" si="395"/>
        <v>110000</v>
      </c>
      <c r="L6822" s="379"/>
      <c r="O6822" s="379"/>
    </row>
    <row r="6823" spans="1:15">
      <c r="A6823" s="417" t="s">
        <v>2155</v>
      </c>
      <c r="B6823" s="417" t="s">
        <v>17957</v>
      </c>
      <c r="C6823" s="417" t="s">
        <v>2332</v>
      </c>
      <c r="D6823" s="417" t="s">
        <v>4228</v>
      </c>
      <c r="E6823" s="391">
        <v>30970</v>
      </c>
      <c r="F6823" s="418">
        <v>44328</v>
      </c>
      <c r="G6823" s="417" t="s">
        <v>2286</v>
      </c>
      <c r="I6823" s="379">
        <f t="shared" ca="1" si="393"/>
        <v>-243</v>
      </c>
      <c r="J6823" s="379">
        <f t="shared" ca="1" si="394"/>
        <v>-170</v>
      </c>
      <c r="K6823" s="391" t="str">
        <f t="shared" ca="1" si="395"/>
        <v>111000</v>
      </c>
      <c r="L6823" s="379"/>
      <c r="O6823" s="379"/>
    </row>
    <row r="6824" spans="1:15">
      <c r="A6824" s="417" t="s">
        <v>2155</v>
      </c>
      <c r="B6824" s="417" t="s">
        <v>17958</v>
      </c>
      <c r="C6824" s="417" t="s">
        <v>2332</v>
      </c>
      <c r="D6824" s="417" t="s">
        <v>4230</v>
      </c>
      <c r="E6824" s="391">
        <v>31900</v>
      </c>
      <c r="F6824" s="418">
        <v>44328</v>
      </c>
      <c r="G6824" s="417" t="s">
        <v>2286</v>
      </c>
      <c r="I6824" s="379">
        <f t="shared" ca="1" si="393"/>
        <v>-243</v>
      </c>
      <c r="J6824" s="379">
        <f t="shared" ca="1" si="394"/>
        <v>-170</v>
      </c>
      <c r="K6824" s="391" t="str">
        <f t="shared" ca="1" si="395"/>
        <v>112000</v>
      </c>
      <c r="L6824" s="379"/>
      <c r="O6824" s="379"/>
    </row>
    <row r="6825" spans="1:15">
      <c r="A6825" s="417" t="s">
        <v>2155</v>
      </c>
      <c r="B6825" s="417" t="s">
        <v>17959</v>
      </c>
      <c r="C6825" s="417" t="s">
        <v>2332</v>
      </c>
      <c r="D6825" s="417" t="s">
        <v>4236</v>
      </c>
      <c r="E6825" s="391">
        <v>10147</v>
      </c>
      <c r="F6825" s="418">
        <v>44328</v>
      </c>
      <c r="G6825" s="417" t="s">
        <v>2286</v>
      </c>
      <c r="I6825" s="379">
        <f t="shared" ca="1" si="393"/>
        <v>-243</v>
      </c>
      <c r="J6825" s="379">
        <f t="shared" ca="1" si="394"/>
        <v>-170</v>
      </c>
      <c r="K6825" s="391" t="str">
        <f t="shared" ca="1" si="395"/>
        <v>115000</v>
      </c>
      <c r="L6825" s="379"/>
      <c r="O6825" s="379"/>
    </row>
    <row r="6826" spans="1:15">
      <c r="A6826" s="417" t="s">
        <v>2155</v>
      </c>
      <c r="B6826" s="417" t="s">
        <v>4460</v>
      </c>
      <c r="C6826" s="417" t="s">
        <v>2332</v>
      </c>
      <c r="D6826" s="417" t="s">
        <v>4226</v>
      </c>
      <c r="E6826" s="391">
        <v>3661</v>
      </c>
      <c r="F6826" s="418">
        <v>44363</v>
      </c>
      <c r="G6826" s="417" t="s">
        <v>2286</v>
      </c>
      <c r="I6826" s="379">
        <f t="shared" ca="1" si="393"/>
        <v>-208</v>
      </c>
      <c r="J6826" s="379">
        <f t="shared" ca="1" si="394"/>
        <v>-146</v>
      </c>
      <c r="K6826" s="391" t="str">
        <f t="shared" ca="1" si="395"/>
        <v>110000</v>
      </c>
      <c r="L6826" s="379"/>
      <c r="O6826" s="379"/>
    </row>
    <row r="6827" spans="1:15">
      <c r="A6827" s="417" t="s">
        <v>2155</v>
      </c>
      <c r="B6827" s="417" t="s">
        <v>4461</v>
      </c>
      <c r="C6827" s="417" t="s">
        <v>2332</v>
      </c>
      <c r="D6827" s="417" t="s">
        <v>4210</v>
      </c>
      <c r="E6827" s="391">
        <v>2700</v>
      </c>
      <c r="F6827" s="418">
        <v>44363</v>
      </c>
      <c r="G6827" s="417" t="s">
        <v>2286</v>
      </c>
      <c r="I6827" s="379">
        <f t="shared" ca="1" si="393"/>
        <v>-208</v>
      </c>
      <c r="J6827" s="379">
        <f t="shared" ca="1" si="394"/>
        <v>-146</v>
      </c>
      <c r="K6827" s="391" t="str">
        <f t="shared" ca="1" si="395"/>
        <v>100000</v>
      </c>
      <c r="L6827" s="379"/>
      <c r="O6827" s="379"/>
    </row>
    <row r="6828" spans="1:15">
      <c r="A6828" s="417" t="s">
        <v>2155</v>
      </c>
      <c r="B6828" s="417" t="s">
        <v>4462</v>
      </c>
      <c r="C6828" s="417" t="s">
        <v>2332</v>
      </c>
      <c r="D6828" s="417" t="s">
        <v>4249</v>
      </c>
      <c r="E6828" s="391">
        <v>16921</v>
      </c>
      <c r="F6828" s="418">
        <v>44363</v>
      </c>
      <c r="G6828" s="417" t="s">
        <v>2286</v>
      </c>
      <c r="I6828" s="379">
        <f t="shared" ca="1" si="393"/>
        <v>-208</v>
      </c>
      <c r="J6828" s="379">
        <f t="shared" ca="1" si="394"/>
        <v>-146</v>
      </c>
      <c r="K6828" s="391" t="str">
        <f t="shared" ca="1" si="395"/>
        <v>101000</v>
      </c>
      <c r="L6828" s="379"/>
      <c r="O6828" s="379"/>
    </row>
    <row r="6829" spans="1:15">
      <c r="A6829" s="417" t="s">
        <v>2155</v>
      </c>
      <c r="B6829" s="417" t="s">
        <v>12552</v>
      </c>
      <c r="C6829" s="417" t="s">
        <v>2332</v>
      </c>
      <c r="D6829" s="417" t="s">
        <v>4234</v>
      </c>
      <c r="E6829" s="391">
        <v>24900</v>
      </c>
      <c r="F6829" s="418">
        <v>44363</v>
      </c>
      <c r="G6829" s="417" t="s">
        <v>2286</v>
      </c>
      <c r="I6829" s="379">
        <f t="shared" ca="1" si="393"/>
        <v>-208</v>
      </c>
      <c r="J6829" s="379">
        <f t="shared" ca="1" si="394"/>
        <v>-146</v>
      </c>
      <c r="K6829" s="391" t="str">
        <f t="shared" ca="1" si="395"/>
        <v>114000</v>
      </c>
      <c r="L6829" s="379"/>
      <c r="O6829" s="379"/>
    </row>
    <row r="6830" spans="1:15">
      <c r="A6830" s="417" t="s">
        <v>2155</v>
      </c>
      <c r="B6830" s="417" t="s">
        <v>4463</v>
      </c>
      <c r="C6830" s="417" t="s">
        <v>2332</v>
      </c>
      <c r="D6830" s="417" t="s">
        <v>4252</v>
      </c>
      <c r="E6830" s="391">
        <v>3950</v>
      </c>
      <c r="F6830" s="418">
        <v>44363</v>
      </c>
      <c r="G6830" s="417" t="s">
        <v>2286</v>
      </c>
      <c r="I6830" s="379">
        <f t="shared" ca="1" si="393"/>
        <v>-208</v>
      </c>
      <c r="J6830" s="379">
        <f t="shared" ca="1" si="394"/>
        <v>-146</v>
      </c>
      <c r="K6830" s="391" t="str">
        <f t="shared" ca="1" si="395"/>
        <v>103000</v>
      </c>
      <c r="L6830" s="379"/>
      <c r="O6830" s="379"/>
    </row>
    <row r="6831" spans="1:15">
      <c r="A6831" s="417" t="s">
        <v>2155</v>
      </c>
      <c r="B6831" s="417" t="s">
        <v>12553</v>
      </c>
      <c r="C6831" s="417" t="s">
        <v>2332</v>
      </c>
      <c r="D6831" s="417" t="s">
        <v>4240</v>
      </c>
      <c r="E6831" s="391">
        <v>10400</v>
      </c>
      <c r="F6831" s="418">
        <v>44363</v>
      </c>
      <c r="G6831" s="417" t="s">
        <v>2286</v>
      </c>
      <c r="I6831" s="379">
        <f t="shared" ca="1" si="393"/>
        <v>-208</v>
      </c>
      <c r="J6831" s="379">
        <f t="shared" ca="1" si="394"/>
        <v>-146</v>
      </c>
      <c r="K6831" s="391" t="str">
        <f t="shared" ca="1" si="395"/>
        <v>117000</v>
      </c>
      <c r="L6831" s="379"/>
      <c r="O6831" s="379"/>
    </row>
    <row r="6832" spans="1:15">
      <c r="A6832" s="417" t="s">
        <v>2155</v>
      </c>
      <c r="B6832" s="417" t="s">
        <v>4464</v>
      </c>
      <c r="C6832" s="417" t="s">
        <v>2332</v>
      </c>
      <c r="D6832" s="417" t="s">
        <v>4216</v>
      </c>
      <c r="E6832" s="391">
        <v>8000</v>
      </c>
      <c r="F6832" s="418">
        <v>44363</v>
      </c>
      <c r="G6832" s="417" t="s">
        <v>2286</v>
      </c>
      <c r="I6832" s="379">
        <f t="shared" ca="1" si="393"/>
        <v>-208</v>
      </c>
      <c r="J6832" s="379">
        <f t="shared" ca="1" si="394"/>
        <v>-146</v>
      </c>
      <c r="K6832" s="391" t="str">
        <f t="shared" ca="1" si="395"/>
        <v>105000</v>
      </c>
      <c r="L6832" s="379"/>
      <c r="O6832" s="379"/>
    </row>
    <row r="6833" spans="1:15">
      <c r="A6833" s="417" t="s">
        <v>2155</v>
      </c>
      <c r="B6833" s="417" t="s">
        <v>4465</v>
      </c>
      <c r="C6833" s="417" t="s">
        <v>2332</v>
      </c>
      <c r="D6833" s="417" t="s">
        <v>4218</v>
      </c>
      <c r="E6833" s="391">
        <v>4650</v>
      </c>
      <c r="F6833" s="418">
        <v>44363</v>
      </c>
      <c r="G6833" s="417" t="s">
        <v>2286</v>
      </c>
      <c r="I6833" s="379">
        <f t="shared" ca="1" si="393"/>
        <v>-208</v>
      </c>
      <c r="J6833" s="379">
        <f t="shared" ca="1" si="394"/>
        <v>-146</v>
      </c>
      <c r="K6833" s="391" t="str">
        <f t="shared" ca="1" si="395"/>
        <v>106000</v>
      </c>
      <c r="L6833" s="379"/>
      <c r="O6833" s="379"/>
    </row>
    <row r="6834" spans="1:15">
      <c r="A6834" s="417" t="s">
        <v>2155</v>
      </c>
      <c r="B6834" s="417" t="s">
        <v>4466</v>
      </c>
      <c r="C6834" s="417" t="s">
        <v>2332</v>
      </c>
      <c r="D6834" s="417" t="s">
        <v>4220</v>
      </c>
      <c r="E6834" s="391">
        <v>4415</v>
      </c>
      <c r="F6834" s="418">
        <v>44363</v>
      </c>
      <c r="G6834" s="417" t="s">
        <v>2286</v>
      </c>
      <c r="I6834" s="379">
        <f t="shared" ca="1" si="393"/>
        <v>-208</v>
      </c>
      <c r="J6834" s="379">
        <f t="shared" ca="1" si="394"/>
        <v>-146</v>
      </c>
      <c r="K6834" s="391" t="str">
        <f t="shared" ca="1" si="395"/>
        <v>107000</v>
      </c>
      <c r="L6834" s="379"/>
      <c r="O6834" s="379"/>
    </row>
    <row r="6835" spans="1:15">
      <c r="A6835" s="417" t="s">
        <v>2155</v>
      </c>
      <c r="B6835" s="417" t="s">
        <v>4467</v>
      </c>
      <c r="C6835" s="417" t="s">
        <v>2332</v>
      </c>
      <c r="D6835" s="417" t="s">
        <v>4222</v>
      </c>
      <c r="E6835" s="391">
        <v>4272</v>
      </c>
      <c r="F6835" s="418">
        <v>44363</v>
      </c>
      <c r="G6835" s="417" t="s">
        <v>2286</v>
      </c>
      <c r="I6835" s="379">
        <f t="shared" ca="1" si="393"/>
        <v>-208</v>
      </c>
      <c r="J6835" s="379">
        <f t="shared" ca="1" si="394"/>
        <v>-146</v>
      </c>
      <c r="K6835" s="391" t="str">
        <f t="shared" ca="1" si="395"/>
        <v>108000</v>
      </c>
      <c r="L6835" s="379"/>
      <c r="O6835" s="379"/>
    </row>
    <row r="6836" spans="1:15">
      <c r="A6836" s="417" t="s">
        <v>2155</v>
      </c>
      <c r="B6836" s="417" t="s">
        <v>4468</v>
      </c>
      <c r="C6836" s="417" t="s">
        <v>2332</v>
      </c>
      <c r="D6836" s="417" t="s">
        <v>4224</v>
      </c>
      <c r="E6836" s="391">
        <v>4296</v>
      </c>
      <c r="F6836" s="418">
        <v>44363</v>
      </c>
      <c r="G6836" s="417" t="s">
        <v>2286</v>
      </c>
      <c r="I6836" s="379">
        <f t="shared" ca="1" si="393"/>
        <v>-208</v>
      </c>
      <c r="J6836" s="379">
        <f t="shared" ca="1" si="394"/>
        <v>-146</v>
      </c>
      <c r="K6836" s="391" t="str">
        <f t="shared" ca="1" si="395"/>
        <v>109000</v>
      </c>
      <c r="L6836" s="379"/>
      <c r="O6836" s="379"/>
    </row>
    <row r="6837" spans="1:15">
      <c r="A6837" s="417" t="s">
        <v>2155</v>
      </c>
      <c r="B6837" s="417" t="s">
        <v>17960</v>
      </c>
      <c r="C6837" s="417" t="s">
        <v>2332</v>
      </c>
      <c r="D6837" s="417" t="s">
        <v>4230</v>
      </c>
      <c r="E6837" s="391">
        <v>1</v>
      </c>
      <c r="F6837" s="418">
        <v>44363</v>
      </c>
      <c r="G6837" s="417" t="s">
        <v>2286</v>
      </c>
      <c r="I6837" s="379">
        <f t="shared" ca="1" si="393"/>
        <v>-208</v>
      </c>
      <c r="J6837" s="379">
        <f t="shared" ca="1" si="394"/>
        <v>-146</v>
      </c>
      <c r="K6837" s="391" t="str">
        <f t="shared" ca="1" si="395"/>
        <v>112000</v>
      </c>
      <c r="L6837" s="379"/>
      <c r="O6837" s="379"/>
    </row>
    <row r="6838" spans="1:15">
      <c r="A6838" s="417" t="s">
        <v>2155</v>
      </c>
      <c r="B6838" s="417" t="s">
        <v>12554</v>
      </c>
      <c r="C6838" s="417" t="s">
        <v>2332</v>
      </c>
      <c r="D6838" s="417" t="s">
        <v>4226</v>
      </c>
      <c r="E6838" s="391">
        <v>16700</v>
      </c>
      <c r="F6838" s="418">
        <v>44727</v>
      </c>
      <c r="G6838" s="417" t="s">
        <v>2286</v>
      </c>
      <c r="I6838" s="379">
        <f t="shared" ca="1" si="393"/>
        <v>156</v>
      </c>
      <c r="J6838" s="379">
        <f t="shared" ca="1" si="394"/>
        <v>108</v>
      </c>
      <c r="K6838" s="391" t="str">
        <f t="shared" ca="1" si="395"/>
        <v>110000</v>
      </c>
      <c r="L6838" s="379"/>
      <c r="O6838" s="379"/>
    </row>
    <row r="6839" spans="1:15">
      <c r="A6839" s="417" t="s">
        <v>2155</v>
      </c>
      <c r="B6839" s="417" t="s">
        <v>12555</v>
      </c>
      <c r="C6839" s="417" t="s">
        <v>2332</v>
      </c>
      <c r="D6839" s="417" t="s">
        <v>4244</v>
      </c>
      <c r="E6839" s="391">
        <v>8712</v>
      </c>
      <c r="F6839" s="418">
        <v>44363</v>
      </c>
      <c r="G6839" s="417" t="s">
        <v>2286</v>
      </c>
      <c r="I6839" s="379">
        <f t="shared" ca="1" si="393"/>
        <v>-208</v>
      </c>
      <c r="J6839" s="379">
        <f t="shared" ca="1" si="394"/>
        <v>-146</v>
      </c>
      <c r="K6839" s="391" t="str">
        <f t="shared" ca="1" si="395"/>
        <v>119000</v>
      </c>
      <c r="L6839" s="379"/>
      <c r="O6839" s="379"/>
    </row>
    <row r="6840" spans="1:15">
      <c r="A6840" s="417" t="s">
        <v>2155</v>
      </c>
      <c r="B6840" s="417" t="s">
        <v>12556</v>
      </c>
      <c r="C6840" s="417" t="s">
        <v>2332</v>
      </c>
      <c r="D6840" s="417" t="s">
        <v>4354</v>
      </c>
      <c r="E6840" s="391">
        <v>6644</v>
      </c>
      <c r="F6840" s="418">
        <v>44363</v>
      </c>
      <c r="G6840" s="417" t="s">
        <v>2286</v>
      </c>
      <c r="I6840" s="379">
        <f t="shared" ca="1" si="393"/>
        <v>-208</v>
      </c>
      <c r="J6840" s="379">
        <f t="shared" ca="1" si="394"/>
        <v>-146</v>
      </c>
      <c r="K6840" s="391" t="str">
        <f t="shared" ca="1" si="395"/>
        <v>121000</v>
      </c>
      <c r="L6840" s="379"/>
      <c r="O6840" s="379"/>
    </row>
    <row r="6841" spans="1:15">
      <c r="A6841" s="417" t="s">
        <v>2155</v>
      </c>
      <c r="B6841" s="417" t="s">
        <v>12557</v>
      </c>
      <c r="C6841" s="417" t="s">
        <v>2332</v>
      </c>
      <c r="D6841" s="417" t="s">
        <v>4242</v>
      </c>
      <c r="E6841" s="391">
        <v>4150</v>
      </c>
      <c r="F6841" s="418">
        <v>44363</v>
      </c>
      <c r="G6841" s="417" t="s">
        <v>2286</v>
      </c>
      <c r="I6841" s="379">
        <f t="shared" ca="1" si="393"/>
        <v>-208</v>
      </c>
      <c r="J6841" s="379">
        <f t="shared" ca="1" si="394"/>
        <v>-146</v>
      </c>
      <c r="K6841" s="391" t="str">
        <f t="shared" ca="1" si="395"/>
        <v>118000</v>
      </c>
      <c r="L6841" s="379"/>
      <c r="O6841" s="379"/>
    </row>
    <row r="6842" spans="1:15">
      <c r="A6842" s="417" t="s">
        <v>2155</v>
      </c>
      <c r="B6842" s="417" t="s">
        <v>4469</v>
      </c>
      <c r="C6842" s="417" t="s">
        <v>2332</v>
      </c>
      <c r="D6842" s="417" t="s">
        <v>4236</v>
      </c>
      <c r="E6842" s="391">
        <v>6802</v>
      </c>
      <c r="F6842" s="418">
        <v>44363</v>
      </c>
      <c r="G6842" s="417" t="s">
        <v>2286</v>
      </c>
      <c r="I6842" s="379">
        <f t="shared" ca="1" si="393"/>
        <v>-208</v>
      </c>
      <c r="J6842" s="379">
        <f t="shared" ca="1" si="394"/>
        <v>-146</v>
      </c>
      <c r="K6842" s="391" t="str">
        <f t="shared" ca="1" si="395"/>
        <v>115000</v>
      </c>
      <c r="L6842" s="379"/>
      <c r="O6842" s="379"/>
    </row>
    <row r="6843" spans="1:15">
      <c r="A6843" s="417" t="s">
        <v>2155</v>
      </c>
      <c r="B6843" s="417" t="s">
        <v>12558</v>
      </c>
      <c r="C6843" s="417" t="s">
        <v>2332</v>
      </c>
      <c r="D6843" s="417" t="s">
        <v>4238</v>
      </c>
      <c r="E6843" s="391">
        <v>38000</v>
      </c>
      <c r="F6843" s="418">
        <v>44363</v>
      </c>
      <c r="G6843" s="417" t="s">
        <v>2286</v>
      </c>
      <c r="I6843" s="379">
        <f t="shared" ca="1" si="393"/>
        <v>-208</v>
      </c>
      <c r="J6843" s="379">
        <f t="shared" ca="1" si="394"/>
        <v>-146</v>
      </c>
      <c r="K6843" s="391" t="str">
        <f t="shared" ca="1" si="395"/>
        <v>116000</v>
      </c>
      <c r="L6843" s="379"/>
      <c r="O6843" s="379"/>
    </row>
    <row r="6844" spans="1:15">
      <c r="A6844" s="417" t="s">
        <v>2155</v>
      </c>
      <c r="B6844" s="417" t="s">
        <v>12559</v>
      </c>
      <c r="C6844" s="417" t="s">
        <v>2332</v>
      </c>
      <c r="D6844" s="417" t="s">
        <v>12423</v>
      </c>
      <c r="E6844" s="391">
        <v>7898</v>
      </c>
      <c r="F6844" s="418">
        <v>44363</v>
      </c>
      <c r="G6844" s="417" t="s">
        <v>2286</v>
      </c>
      <c r="I6844" s="379">
        <f t="shared" ca="1" si="393"/>
        <v>-208</v>
      </c>
      <c r="J6844" s="379">
        <f t="shared" ca="1" si="394"/>
        <v>-146</v>
      </c>
      <c r="K6844" s="391" t="str">
        <f t="shared" ca="1" si="395"/>
        <v>124000</v>
      </c>
      <c r="L6844" s="379"/>
      <c r="O6844" s="379"/>
    </row>
    <row r="6845" spans="1:15">
      <c r="A6845" s="417" t="s">
        <v>2155</v>
      </c>
      <c r="B6845" s="417" t="s">
        <v>12560</v>
      </c>
      <c r="C6845" s="417" t="s">
        <v>2332</v>
      </c>
      <c r="D6845" s="417" t="s">
        <v>4246</v>
      </c>
      <c r="E6845" s="391">
        <v>1</v>
      </c>
      <c r="F6845" s="418">
        <v>44727</v>
      </c>
      <c r="G6845" s="417" t="s">
        <v>2286</v>
      </c>
      <c r="I6845" s="379">
        <f t="shared" ca="1" si="393"/>
        <v>156</v>
      </c>
      <c r="J6845" s="379">
        <f t="shared" ca="1" si="394"/>
        <v>108</v>
      </c>
      <c r="K6845" s="391" t="str">
        <f t="shared" ca="1" si="395"/>
        <v>120000</v>
      </c>
      <c r="L6845" s="379"/>
      <c r="O6845" s="379"/>
    </row>
    <row r="6846" spans="1:15">
      <c r="A6846" s="417" t="s">
        <v>2155</v>
      </c>
      <c r="B6846" s="417" t="s">
        <v>4470</v>
      </c>
      <c r="C6846" s="417" t="s">
        <v>2332</v>
      </c>
      <c r="D6846" s="417" t="s">
        <v>4246</v>
      </c>
      <c r="E6846" s="391">
        <v>5790</v>
      </c>
      <c r="F6846" s="418">
        <v>44363</v>
      </c>
      <c r="G6846" s="417" t="s">
        <v>2286</v>
      </c>
      <c r="I6846" s="379">
        <f t="shared" ca="1" si="393"/>
        <v>-208</v>
      </c>
      <c r="J6846" s="379">
        <f t="shared" ca="1" si="394"/>
        <v>-146</v>
      </c>
      <c r="K6846" s="391" t="str">
        <f t="shared" ca="1" si="395"/>
        <v>120000</v>
      </c>
      <c r="L6846" s="379"/>
      <c r="O6846" s="379"/>
    </row>
    <row r="6847" spans="1:15">
      <c r="A6847" s="417" t="s">
        <v>2155</v>
      </c>
      <c r="B6847" s="417" t="s">
        <v>4471</v>
      </c>
      <c r="C6847" s="417" t="s">
        <v>2332</v>
      </c>
      <c r="D6847" s="417" t="s">
        <v>4214</v>
      </c>
      <c r="E6847" s="391">
        <v>3500</v>
      </c>
      <c r="F6847" s="418">
        <v>44363</v>
      </c>
      <c r="G6847" s="417" t="s">
        <v>2286</v>
      </c>
      <c r="I6847" s="379">
        <f t="shared" ca="1" si="393"/>
        <v>-208</v>
      </c>
      <c r="J6847" s="379">
        <f t="shared" ca="1" si="394"/>
        <v>-146</v>
      </c>
      <c r="K6847" s="391" t="str">
        <f t="shared" ca="1" si="395"/>
        <v>104000</v>
      </c>
      <c r="L6847" s="379"/>
      <c r="O6847" s="379"/>
    </row>
    <row r="6848" spans="1:15">
      <c r="A6848" s="417" t="s">
        <v>2155</v>
      </c>
      <c r="B6848" s="417" t="s">
        <v>12561</v>
      </c>
      <c r="C6848" s="417" t="s">
        <v>2332</v>
      </c>
      <c r="D6848" s="417" t="s">
        <v>12500</v>
      </c>
      <c r="E6848" s="391">
        <v>67122</v>
      </c>
      <c r="F6848" s="418">
        <v>44363</v>
      </c>
      <c r="G6848" s="417" t="s">
        <v>2286</v>
      </c>
      <c r="I6848" s="379">
        <f t="shared" ca="1" si="393"/>
        <v>-208</v>
      </c>
      <c r="J6848" s="379">
        <f t="shared" ca="1" si="394"/>
        <v>-146</v>
      </c>
      <c r="K6848" s="391" t="str">
        <f t="shared" ca="1" si="395"/>
        <v>150000</v>
      </c>
      <c r="L6848" s="379"/>
      <c r="O6848" s="379"/>
    </row>
    <row r="6849" spans="1:15">
      <c r="A6849" s="417" t="s">
        <v>2155</v>
      </c>
      <c r="B6849" s="417" t="s">
        <v>17961</v>
      </c>
      <c r="C6849" s="417" t="s">
        <v>2332</v>
      </c>
      <c r="D6849" s="417" t="s">
        <v>4360</v>
      </c>
      <c r="E6849" s="391">
        <v>5</v>
      </c>
      <c r="F6849" s="418">
        <v>44363</v>
      </c>
      <c r="G6849" s="417" t="s">
        <v>2286</v>
      </c>
      <c r="I6849" s="379">
        <f t="shared" ca="1" si="393"/>
        <v>-208</v>
      </c>
      <c r="J6849" s="379">
        <f t="shared" ca="1" si="394"/>
        <v>-146</v>
      </c>
      <c r="K6849" s="391" t="str">
        <f t="shared" ca="1" si="395"/>
        <v>125000</v>
      </c>
      <c r="L6849" s="379"/>
      <c r="O6849" s="379"/>
    </row>
    <row r="6850" spans="1:15">
      <c r="A6850" s="417" t="s">
        <v>2155</v>
      </c>
      <c r="B6850" s="417" t="s">
        <v>4472</v>
      </c>
      <c r="C6850" s="417" t="s">
        <v>2332</v>
      </c>
      <c r="D6850" s="417" t="s">
        <v>4326</v>
      </c>
      <c r="E6850" s="391">
        <v>1</v>
      </c>
      <c r="F6850" s="418">
        <v>44363</v>
      </c>
      <c r="G6850" s="417" t="s">
        <v>2286</v>
      </c>
      <c r="I6850" s="379">
        <f t="shared" ca="1" si="393"/>
        <v>-208</v>
      </c>
      <c r="J6850" s="379">
        <f t="shared" ca="1" si="394"/>
        <v>-146</v>
      </c>
      <c r="K6850" s="391" t="str">
        <f t="shared" ca="1" si="395"/>
        <v>50.000</v>
      </c>
      <c r="L6850" s="379"/>
      <c r="O6850" s="379"/>
    </row>
    <row r="6851" spans="1:15">
      <c r="A6851" s="417" t="s">
        <v>2155</v>
      </c>
      <c r="B6851" s="417" t="s">
        <v>12562</v>
      </c>
      <c r="C6851" s="417" t="s">
        <v>2332</v>
      </c>
      <c r="D6851" s="417" t="s">
        <v>4284</v>
      </c>
      <c r="E6851" s="391">
        <v>1500</v>
      </c>
      <c r="F6851" s="418">
        <v>44727</v>
      </c>
      <c r="G6851" s="417" t="s">
        <v>2286</v>
      </c>
      <c r="I6851" s="379">
        <f t="shared" ca="1" si="393"/>
        <v>156</v>
      </c>
      <c r="J6851" s="379">
        <f t="shared" ca="1" si="394"/>
        <v>108</v>
      </c>
      <c r="K6851" s="391" t="str">
        <f t="shared" ca="1" si="395"/>
        <v>80.000</v>
      </c>
      <c r="L6851" s="379"/>
      <c r="O6851" s="379"/>
    </row>
    <row r="6852" spans="1:15">
      <c r="A6852" s="417" t="s">
        <v>2155</v>
      </c>
      <c r="B6852" s="417" t="s">
        <v>12563</v>
      </c>
      <c r="C6852" s="417" t="s">
        <v>2332</v>
      </c>
      <c r="D6852" s="417" t="s">
        <v>4308</v>
      </c>
      <c r="E6852" s="391">
        <v>1140</v>
      </c>
      <c r="F6852" s="418">
        <v>44363</v>
      </c>
      <c r="G6852" s="417" t="s">
        <v>2286</v>
      </c>
      <c r="I6852" s="379">
        <f t="shared" ca="1" si="393"/>
        <v>-208</v>
      </c>
      <c r="J6852" s="379">
        <f t="shared" ca="1" si="394"/>
        <v>-146</v>
      </c>
      <c r="K6852" s="391" t="str">
        <f t="shared" ca="1" si="395"/>
        <v>84.000</v>
      </c>
      <c r="L6852" s="379"/>
      <c r="O6852" s="379"/>
    </row>
    <row r="6853" spans="1:15">
      <c r="A6853" s="417" t="s">
        <v>2155</v>
      </c>
      <c r="B6853" s="417" t="s">
        <v>12564</v>
      </c>
      <c r="C6853" s="417" t="s">
        <v>2332</v>
      </c>
      <c r="D6853" s="417" t="s">
        <v>4341</v>
      </c>
      <c r="E6853" s="391">
        <v>972</v>
      </c>
      <c r="F6853" s="418">
        <v>44363</v>
      </c>
      <c r="G6853" s="417" t="s">
        <v>2286</v>
      </c>
      <c r="I6853" s="379">
        <f t="shared" ca="1" si="393"/>
        <v>-208</v>
      </c>
      <c r="J6853" s="379">
        <f t="shared" ca="1" si="394"/>
        <v>-146</v>
      </c>
      <c r="K6853" s="391" t="str">
        <f t="shared" ca="1" si="395"/>
        <v>85.000</v>
      </c>
      <c r="L6853" s="379"/>
      <c r="O6853" s="379"/>
    </row>
    <row r="6854" spans="1:15">
      <c r="A6854" s="417" t="s">
        <v>2155</v>
      </c>
      <c r="B6854" s="417" t="s">
        <v>4473</v>
      </c>
      <c r="C6854" s="417" t="s">
        <v>2332</v>
      </c>
      <c r="D6854" s="417" t="s">
        <v>4272</v>
      </c>
      <c r="E6854" s="391">
        <v>1300</v>
      </c>
      <c r="F6854" s="418">
        <v>44363</v>
      </c>
      <c r="G6854" s="417" t="s">
        <v>2286</v>
      </c>
      <c r="I6854" s="379">
        <f t="shared" ca="1" si="393"/>
        <v>-208</v>
      </c>
      <c r="J6854" s="379">
        <f t="shared" ca="1" si="394"/>
        <v>-146</v>
      </c>
      <c r="K6854" s="391" t="str">
        <f t="shared" ca="1" si="395"/>
        <v>86.000</v>
      </c>
      <c r="L6854" s="379"/>
      <c r="O6854" s="379"/>
    </row>
    <row r="6855" spans="1:15">
      <c r="A6855" s="417" t="s">
        <v>2155</v>
      </c>
      <c r="B6855" s="417" t="s">
        <v>12565</v>
      </c>
      <c r="C6855" s="417" t="s">
        <v>2332</v>
      </c>
      <c r="D6855" s="417" t="s">
        <v>4343</v>
      </c>
      <c r="E6855" s="391">
        <v>65</v>
      </c>
      <c r="F6855" s="418">
        <v>44363</v>
      </c>
      <c r="G6855" s="417" t="s">
        <v>2286</v>
      </c>
      <c r="I6855" s="379">
        <f t="shared" ca="1" si="393"/>
        <v>-208</v>
      </c>
      <c r="J6855" s="379">
        <f t="shared" ca="1" si="394"/>
        <v>-146</v>
      </c>
      <c r="K6855" s="391" t="str">
        <f t="shared" ca="1" si="395"/>
        <v>88.000</v>
      </c>
      <c r="L6855" s="379"/>
      <c r="O6855" s="379"/>
    </row>
    <row r="6856" spans="1:15">
      <c r="A6856" s="417" t="s">
        <v>2155</v>
      </c>
      <c r="B6856" s="417" t="s">
        <v>12566</v>
      </c>
      <c r="C6856" s="417" t="s">
        <v>2332</v>
      </c>
      <c r="D6856" s="417" t="s">
        <v>4344</v>
      </c>
      <c r="E6856" s="391">
        <v>1711</v>
      </c>
      <c r="F6856" s="418">
        <v>44363</v>
      </c>
      <c r="G6856" s="417" t="s">
        <v>2286</v>
      </c>
      <c r="I6856" s="379">
        <f t="shared" ca="1" si="393"/>
        <v>-208</v>
      </c>
      <c r="J6856" s="379">
        <f t="shared" ca="1" si="394"/>
        <v>-146</v>
      </c>
      <c r="K6856" s="391" t="str">
        <f t="shared" ca="1" si="395"/>
        <v>89.000</v>
      </c>
      <c r="L6856" s="379"/>
      <c r="O6856" s="379"/>
    </row>
    <row r="6857" spans="1:15">
      <c r="A6857" s="417" t="s">
        <v>2155</v>
      </c>
      <c r="B6857" s="417" t="s">
        <v>12567</v>
      </c>
      <c r="C6857" s="417" t="s">
        <v>2332</v>
      </c>
      <c r="D6857" s="417" t="s">
        <v>4345</v>
      </c>
      <c r="E6857" s="391">
        <v>2500</v>
      </c>
      <c r="F6857" s="418">
        <v>44727</v>
      </c>
      <c r="G6857" s="417" t="s">
        <v>2286</v>
      </c>
      <c r="I6857" s="379">
        <f t="shared" ca="1" si="393"/>
        <v>156</v>
      </c>
      <c r="J6857" s="379">
        <f t="shared" ca="1" si="394"/>
        <v>108</v>
      </c>
      <c r="K6857" s="391" t="str">
        <f t="shared" ca="1" si="395"/>
        <v>90.000</v>
      </c>
      <c r="L6857" s="379"/>
      <c r="O6857" s="379"/>
    </row>
    <row r="6858" spans="1:15">
      <c r="A6858" s="417" t="s">
        <v>2155</v>
      </c>
      <c r="B6858" s="417" t="s">
        <v>12568</v>
      </c>
      <c r="C6858" s="417" t="s">
        <v>2332</v>
      </c>
      <c r="D6858" s="417" t="s">
        <v>4345</v>
      </c>
      <c r="E6858" s="391">
        <v>1295</v>
      </c>
      <c r="F6858" s="418">
        <v>44363</v>
      </c>
      <c r="G6858" s="417" t="s">
        <v>2286</v>
      </c>
      <c r="I6858" s="379">
        <f t="shared" ref="I6858:I6921" ca="1" si="396">IF(F6858&lt;&gt;"",F6858-$I$199,"")</f>
        <v>-208</v>
      </c>
      <c r="J6858" s="379">
        <f t="shared" ref="J6858:J6921" ca="1" si="397">IF(I6858&lt;&gt;"",NETWORKDAYS($I$199,F6858-1,$N$201:$N$224),"")</f>
        <v>-146</v>
      </c>
      <c r="K6858" s="391" t="str">
        <f t="shared" ref="K6858:K6921" ca="1" si="398">IF(I6858&lt;&gt;"",RIGHT(D6858,LEN(D6858)-FIND(" ",D6858)),"")</f>
        <v>90.000</v>
      </c>
      <c r="L6858" s="379"/>
      <c r="O6858" s="379"/>
    </row>
    <row r="6859" spans="1:15">
      <c r="A6859" s="417" t="s">
        <v>2155</v>
      </c>
      <c r="B6859" s="417" t="s">
        <v>12569</v>
      </c>
      <c r="C6859" s="417" t="s">
        <v>2332</v>
      </c>
      <c r="D6859" s="417" t="s">
        <v>4346</v>
      </c>
      <c r="E6859" s="391">
        <v>2360</v>
      </c>
      <c r="F6859" s="418">
        <v>44363</v>
      </c>
      <c r="G6859" s="417" t="s">
        <v>2286</v>
      </c>
      <c r="I6859" s="379">
        <f t="shared" ca="1" si="396"/>
        <v>-208</v>
      </c>
      <c r="J6859" s="379">
        <f t="shared" ca="1" si="397"/>
        <v>-146</v>
      </c>
      <c r="K6859" s="391" t="str">
        <f t="shared" ca="1" si="398"/>
        <v>91.000</v>
      </c>
      <c r="L6859" s="379"/>
      <c r="O6859" s="379"/>
    </row>
    <row r="6860" spans="1:15">
      <c r="A6860" s="417" t="s">
        <v>2155</v>
      </c>
      <c r="B6860" s="417" t="s">
        <v>12570</v>
      </c>
      <c r="C6860" s="417" t="s">
        <v>2332</v>
      </c>
      <c r="D6860" s="417" t="s">
        <v>4228</v>
      </c>
      <c r="E6860" s="391">
        <v>1000</v>
      </c>
      <c r="F6860" s="418">
        <v>44363</v>
      </c>
      <c r="G6860" s="417" t="s">
        <v>2286</v>
      </c>
      <c r="I6860" s="379">
        <f t="shared" ca="1" si="396"/>
        <v>-208</v>
      </c>
      <c r="J6860" s="379">
        <f t="shared" ca="1" si="397"/>
        <v>-146</v>
      </c>
      <c r="K6860" s="391" t="str">
        <f t="shared" ca="1" si="398"/>
        <v>111000</v>
      </c>
      <c r="L6860" s="379"/>
      <c r="O6860" s="379"/>
    </row>
    <row r="6861" spans="1:15">
      <c r="A6861" s="417" t="s">
        <v>2155</v>
      </c>
      <c r="B6861" s="417" t="s">
        <v>12571</v>
      </c>
      <c r="C6861" s="417" t="s">
        <v>2332</v>
      </c>
      <c r="D6861" s="417" t="s">
        <v>4232</v>
      </c>
      <c r="E6861" s="391">
        <v>7616</v>
      </c>
      <c r="F6861" s="418">
        <v>44363</v>
      </c>
      <c r="G6861" s="417" t="s">
        <v>2286</v>
      </c>
      <c r="I6861" s="379">
        <f t="shared" ca="1" si="396"/>
        <v>-208</v>
      </c>
      <c r="J6861" s="379">
        <f t="shared" ca="1" si="397"/>
        <v>-146</v>
      </c>
      <c r="K6861" s="391" t="str">
        <f t="shared" ca="1" si="398"/>
        <v>113000</v>
      </c>
      <c r="L6861" s="379"/>
      <c r="O6861" s="379"/>
    </row>
    <row r="6862" spans="1:15">
      <c r="A6862" s="417" t="s">
        <v>2155</v>
      </c>
      <c r="B6862" s="417" t="s">
        <v>12572</v>
      </c>
      <c r="C6862" s="417" t="s">
        <v>2332</v>
      </c>
      <c r="D6862" s="417" t="s">
        <v>4348</v>
      </c>
      <c r="E6862" s="391">
        <v>1688</v>
      </c>
      <c r="F6862" s="418">
        <v>44363</v>
      </c>
      <c r="G6862" s="417" t="s">
        <v>2286</v>
      </c>
      <c r="I6862" s="379">
        <f t="shared" ca="1" si="396"/>
        <v>-208</v>
      </c>
      <c r="J6862" s="379">
        <f t="shared" ca="1" si="397"/>
        <v>-146</v>
      </c>
      <c r="K6862" s="391" t="str">
        <f t="shared" ca="1" si="398"/>
        <v>95.000</v>
      </c>
      <c r="L6862" s="379"/>
      <c r="O6862" s="379"/>
    </row>
    <row r="6863" spans="1:15">
      <c r="A6863" s="417" t="s">
        <v>2155</v>
      </c>
      <c r="B6863" s="417" t="s">
        <v>12573</v>
      </c>
      <c r="C6863" s="417" t="s">
        <v>2332</v>
      </c>
      <c r="D6863" s="417" t="s">
        <v>4230</v>
      </c>
      <c r="E6863" s="391">
        <v>3500</v>
      </c>
      <c r="F6863" s="418">
        <v>44363</v>
      </c>
      <c r="G6863" s="417" t="s">
        <v>2286</v>
      </c>
      <c r="I6863" s="379">
        <f t="shared" ca="1" si="396"/>
        <v>-208</v>
      </c>
      <c r="J6863" s="379">
        <f t="shared" ca="1" si="397"/>
        <v>-146</v>
      </c>
      <c r="K6863" s="391" t="str">
        <f t="shared" ca="1" si="398"/>
        <v>112000</v>
      </c>
      <c r="L6863" s="379"/>
      <c r="O6863" s="379"/>
    </row>
    <row r="6864" spans="1:15">
      <c r="A6864" s="417" t="s">
        <v>2155</v>
      </c>
      <c r="B6864" s="417" t="s">
        <v>4474</v>
      </c>
      <c r="C6864" s="417" t="s">
        <v>2332</v>
      </c>
      <c r="D6864" s="417" t="s">
        <v>4212</v>
      </c>
      <c r="E6864" s="391">
        <v>3219</v>
      </c>
      <c r="F6864" s="418">
        <v>44363</v>
      </c>
      <c r="G6864" s="417" t="s">
        <v>2286</v>
      </c>
      <c r="I6864" s="379">
        <f t="shared" ca="1" si="396"/>
        <v>-208</v>
      </c>
      <c r="J6864" s="379">
        <f t="shared" ca="1" si="397"/>
        <v>-146</v>
      </c>
      <c r="K6864" s="391" t="str">
        <f t="shared" ca="1" si="398"/>
        <v>102000</v>
      </c>
      <c r="L6864" s="379"/>
      <c r="O6864" s="379"/>
    </row>
    <row r="6865" spans="1:15">
      <c r="A6865" s="417" t="s">
        <v>2155</v>
      </c>
      <c r="B6865" s="417" t="s">
        <v>8309</v>
      </c>
      <c r="C6865" s="417" t="s">
        <v>2332</v>
      </c>
      <c r="D6865" s="417" t="s">
        <v>4278</v>
      </c>
      <c r="E6865" s="391">
        <v>30</v>
      </c>
      <c r="F6865" s="418">
        <v>44391</v>
      </c>
      <c r="G6865" s="417" t="s">
        <v>2286</v>
      </c>
      <c r="I6865" s="379">
        <f t="shared" ca="1" si="396"/>
        <v>-180</v>
      </c>
      <c r="J6865" s="379">
        <f t="shared" ca="1" si="397"/>
        <v>-126</v>
      </c>
      <c r="K6865" s="391" t="str">
        <f t="shared" ca="1" si="398"/>
        <v>98.000</v>
      </c>
      <c r="L6865" s="379"/>
      <c r="O6865" s="379"/>
    </row>
    <row r="6866" spans="1:15">
      <c r="A6866" s="417" t="s">
        <v>2155</v>
      </c>
      <c r="B6866" s="417" t="s">
        <v>4475</v>
      </c>
      <c r="C6866" s="417" t="s">
        <v>2332</v>
      </c>
      <c r="D6866" s="417" t="s">
        <v>4210</v>
      </c>
      <c r="E6866" s="391">
        <v>13390</v>
      </c>
      <c r="F6866" s="418">
        <v>44790</v>
      </c>
      <c r="G6866" s="417" t="s">
        <v>2286</v>
      </c>
      <c r="I6866" s="379">
        <f t="shared" ca="1" si="396"/>
        <v>219</v>
      </c>
      <c r="J6866" s="379">
        <f t="shared" ca="1" si="397"/>
        <v>152</v>
      </c>
      <c r="K6866" s="391" t="str">
        <f t="shared" ca="1" si="398"/>
        <v>100000</v>
      </c>
      <c r="L6866" s="379"/>
      <c r="O6866" s="379"/>
    </row>
    <row r="6867" spans="1:15">
      <c r="A6867" s="417" t="s">
        <v>2155</v>
      </c>
      <c r="B6867" s="417" t="s">
        <v>8310</v>
      </c>
      <c r="C6867" s="417" t="s">
        <v>2332</v>
      </c>
      <c r="D6867" s="417" t="s">
        <v>4214</v>
      </c>
      <c r="E6867" s="391">
        <v>900</v>
      </c>
      <c r="F6867" s="418">
        <v>44790</v>
      </c>
      <c r="G6867" s="417" t="s">
        <v>2286</v>
      </c>
      <c r="I6867" s="379">
        <f t="shared" ca="1" si="396"/>
        <v>219</v>
      </c>
      <c r="J6867" s="379">
        <f t="shared" ca="1" si="397"/>
        <v>152</v>
      </c>
      <c r="K6867" s="391" t="str">
        <f t="shared" ca="1" si="398"/>
        <v>104000</v>
      </c>
      <c r="L6867" s="379"/>
      <c r="O6867" s="379"/>
    </row>
    <row r="6868" spans="1:15">
      <c r="A6868" s="417" t="s">
        <v>2155</v>
      </c>
      <c r="B6868" s="417" t="s">
        <v>4476</v>
      </c>
      <c r="C6868" s="417" t="s">
        <v>2332</v>
      </c>
      <c r="D6868" s="417" t="s">
        <v>4284</v>
      </c>
      <c r="E6868" s="391">
        <v>3950</v>
      </c>
      <c r="F6868" s="418">
        <v>44426</v>
      </c>
      <c r="G6868" s="417" t="s">
        <v>2286</v>
      </c>
      <c r="I6868" s="379">
        <f t="shared" ca="1" si="396"/>
        <v>-145</v>
      </c>
      <c r="J6868" s="379">
        <f t="shared" ca="1" si="397"/>
        <v>-101</v>
      </c>
      <c r="K6868" s="391" t="str">
        <f t="shared" ca="1" si="398"/>
        <v>80.000</v>
      </c>
      <c r="L6868" s="379"/>
      <c r="O6868" s="379"/>
    </row>
    <row r="6869" spans="1:15">
      <c r="A6869" s="417" t="s">
        <v>2155</v>
      </c>
      <c r="B6869" s="417" t="s">
        <v>4477</v>
      </c>
      <c r="C6869" s="417" t="s">
        <v>2332</v>
      </c>
      <c r="D6869" s="417" t="s">
        <v>4284</v>
      </c>
      <c r="E6869" s="391">
        <v>7800</v>
      </c>
      <c r="F6869" s="418">
        <v>44790</v>
      </c>
      <c r="G6869" s="417" t="s">
        <v>2286</v>
      </c>
      <c r="I6869" s="379">
        <f t="shared" ca="1" si="396"/>
        <v>219</v>
      </c>
      <c r="J6869" s="379">
        <f t="shared" ca="1" si="397"/>
        <v>152</v>
      </c>
      <c r="K6869" s="391" t="str">
        <f t="shared" ca="1" si="398"/>
        <v>80.000</v>
      </c>
      <c r="L6869" s="379"/>
      <c r="O6869" s="379"/>
    </row>
    <row r="6870" spans="1:15">
      <c r="A6870" s="417" t="s">
        <v>2155</v>
      </c>
      <c r="B6870" s="417" t="s">
        <v>4478</v>
      </c>
      <c r="C6870" s="417" t="s">
        <v>2332</v>
      </c>
      <c r="D6870" s="417" t="s">
        <v>4345</v>
      </c>
      <c r="E6870" s="391">
        <v>10900</v>
      </c>
      <c r="F6870" s="418">
        <v>44790</v>
      </c>
      <c r="G6870" s="417" t="s">
        <v>2286</v>
      </c>
      <c r="I6870" s="379">
        <f t="shared" ca="1" si="396"/>
        <v>219</v>
      </c>
      <c r="J6870" s="379">
        <f t="shared" ca="1" si="397"/>
        <v>152</v>
      </c>
      <c r="K6870" s="391" t="str">
        <f t="shared" ca="1" si="398"/>
        <v>90.000</v>
      </c>
      <c r="L6870" s="379"/>
      <c r="O6870" s="379"/>
    </row>
    <row r="6871" spans="1:15">
      <c r="A6871" s="417" t="s">
        <v>2155</v>
      </c>
      <c r="B6871" s="417" t="s">
        <v>4479</v>
      </c>
      <c r="C6871" s="417" t="s">
        <v>2332</v>
      </c>
      <c r="D6871" s="417" t="s">
        <v>4210</v>
      </c>
      <c r="E6871" s="391">
        <v>7</v>
      </c>
      <c r="F6871" s="418">
        <v>44847</v>
      </c>
      <c r="G6871" s="417" t="s">
        <v>2286</v>
      </c>
      <c r="I6871" s="379">
        <f t="shared" ca="1" si="396"/>
        <v>276</v>
      </c>
      <c r="J6871" s="379">
        <f t="shared" ca="1" si="397"/>
        <v>193</v>
      </c>
      <c r="K6871" s="391" t="str">
        <f t="shared" ca="1" si="398"/>
        <v>100000</v>
      </c>
      <c r="L6871" s="379"/>
      <c r="O6871" s="379"/>
    </row>
    <row r="6872" spans="1:15">
      <c r="A6872" s="417" t="s">
        <v>2155</v>
      </c>
      <c r="B6872" s="417" t="s">
        <v>4480</v>
      </c>
      <c r="C6872" s="417" t="s">
        <v>2332</v>
      </c>
      <c r="D6872" s="417" t="s">
        <v>4210</v>
      </c>
      <c r="E6872" s="391">
        <v>8850</v>
      </c>
      <c r="F6872" s="418">
        <v>44545</v>
      </c>
      <c r="G6872" s="417" t="s">
        <v>2286</v>
      </c>
      <c r="I6872" s="379">
        <f t="shared" ca="1" si="396"/>
        <v>-26</v>
      </c>
      <c r="J6872" s="379">
        <f t="shared" ca="1" si="397"/>
        <v>-20</v>
      </c>
      <c r="K6872" s="391" t="str">
        <f t="shared" ca="1" si="398"/>
        <v>100000</v>
      </c>
      <c r="L6872" s="379"/>
      <c r="O6872" s="379"/>
    </row>
    <row r="6873" spans="1:15">
      <c r="A6873" s="417" t="s">
        <v>2155</v>
      </c>
      <c r="B6873" s="417" t="s">
        <v>4481</v>
      </c>
      <c r="C6873" s="417" t="s">
        <v>2332</v>
      </c>
      <c r="D6873" s="417" t="s">
        <v>4216</v>
      </c>
      <c r="E6873" s="391">
        <v>12000</v>
      </c>
      <c r="F6873" s="418">
        <v>44545</v>
      </c>
      <c r="G6873" s="417" t="s">
        <v>2286</v>
      </c>
      <c r="I6873" s="379">
        <f t="shared" ca="1" si="396"/>
        <v>-26</v>
      </c>
      <c r="J6873" s="379">
        <f t="shared" ca="1" si="397"/>
        <v>-20</v>
      </c>
      <c r="K6873" s="391" t="str">
        <f t="shared" ca="1" si="398"/>
        <v>105000</v>
      </c>
      <c r="L6873" s="379"/>
      <c r="O6873" s="379"/>
    </row>
    <row r="6874" spans="1:15">
      <c r="A6874" s="417" t="s">
        <v>2155</v>
      </c>
      <c r="B6874" s="417" t="s">
        <v>4482</v>
      </c>
      <c r="C6874" s="417" t="s">
        <v>2332</v>
      </c>
      <c r="D6874" s="417" t="s">
        <v>4220</v>
      </c>
      <c r="E6874" s="391">
        <v>138</v>
      </c>
      <c r="F6874" s="418">
        <v>44545</v>
      </c>
      <c r="G6874" s="417" t="s">
        <v>2286</v>
      </c>
      <c r="I6874" s="379">
        <f t="shared" ca="1" si="396"/>
        <v>-26</v>
      </c>
      <c r="J6874" s="379">
        <f t="shared" ca="1" si="397"/>
        <v>-20</v>
      </c>
      <c r="K6874" s="391" t="str">
        <f t="shared" ca="1" si="398"/>
        <v>107000</v>
      </c>
      <c r="L6874" s="379"/>
      <c r="O6874" s="379"/>
    </row>
    <row r="6875" spans="1:15">
      <c r="A6875" s="417" t="s">
        <v>2155</v>
      </c>
      <c r="B6875" s="417" t="s">
        <v>4483</v>
      </c>
      <c r="C6875" s="417" t="s">
        <v>2332</v>
      </c>
      <c r="D6875" s="417" t="s">
        <v>4226</v>
      </c>
      <c r="E6875" s="391">
        <v>15000</v>
      </c>
      <c r="F6875" s="418">
        <v>44545</v>
      </c>
      <c r="G6875" s="417" t="s">
        <v>2286</v>
      </c>
      <c r="I6875" s="379">
        <f t="shared" ca="1" si="396"/>
        <v>-26</v>
      </c>
      <c r="J6875" s="379">
        <f t="shared" ca="1" si="397"/>
        <v>-20</v>
      </c>
      <c r="K6875" s="391" t="str">
        <f t="shared" ca="1" si="398"/>
        <v>110000</v>
      </c>
      <c r="L6875" s="379"/>
      <c r="O6875" s="379"/>
    </row>
    <row r="6876" spans="1:15">
      <c r="A6876" s="417" t="s">
        <v>2155</v>
      </c>
      <c r="B6876" s="417" t="s">
        <v>12574</v>
      </c>
      <c r="C6876" s="417" t="s">
        <v>2332</v>
      </c>
      <c r="D6876" s="417" t="s">
        <v>4230</v>
      </c>
      <c r="E6876" s="391">
        <v>229</v>
      </c>
      <c r="F6876" s="418">
        <v>44545</v>
      </c>
      <c r="G6876" s="417" t="s">
        <v>2286</v>
      </c>
      <c r="I6876" s="379">
        <f t="shared" ca="1" si="396"/>
        <v>-26</v>
      </c>
      <c r="J6876" s="379">
        <f t="shared" ca="1" si="397"/>
        <v>-20</v>
      </c>
      <c r="K6876" s="391" t="str">
        <f t="shared" ca="1" si="398"/>
        <v>112000</v>
      </c>
      <c r="L6876" s="379"/>
      <c r="O6876" s="379"/>
    </row>
    <row r="6877" spans="1:15">
      <c r="A6877" s="417" t="s">
        <v>2155</v>
      </c>
      <c r="B6877" s="417" t="s">
        <v>4484</v>
      </c>
      <c r="C6877" s="417" t="s">
        <v>2332</v>
      </c>
      <c r="D6877" s="417" t="s">
        <v>4246</v>
      </c>
      <c r="E6877" s="391">
        <v>16059</v>
      </c>
      <c r="F6877" s="418">
        <v>44545</v>
      </c>
      <c r="G6877" s="417" t="s">
        <v>2286</v>
      </c>
      <c r="I6877" s="379">
        <f t="shared" ca="1" si="396"/>
        <v>-26</v>
      </c>
      <c r="J6877" s="379">
        <f t="shared" ca="1" si="397"/>
        <v>-20</v>
      </c>
      <c r="K6877" s="391" t="str">
        <f t="shared" ca="1" si="398"/>
        <v>120000</v>
      </c>
      <c r="L6877" s="379"/>
      <c r="O6877" s="379"/>
    </row>
    <row r="6878" spans="1:15">
      <c r="A6878" s="417" t="s">
        <v>2155</v>
      </c>
      <c r="B6878" s="417" t="s">
        <v>12575</v>
      </c>
      <c r="C6878" s="417" t="s">
        <v>2332</v>
      </c>
      <c r="D6878" s="417" t="s">
        <v>4355</v>
      </c>
      <c r="E6878" s="391">
        <v>800</v>
      </c>
      <c r="F6878" s="418">
        <v>44545</v>
      </c>
      <c r="G6878" s="417" t="s">
        <v>2286</v>
      </c>
      <c r="I6878" s="379">
        <f t="shared" ca="1" si="396"/>
        <v>-26</v>
      </c>
      <c r="J6878" s="379">
        <f t="shared" ca="1" si="397"/>
        <v>-20</v>
      </c>
      <c r="K6878" s="391" t="str">
        <f t="shared" ca="1" si="398"/>
        <v>130000</v>
      </c>
      <c r="L6878" s="379"/>
      <c r="O6878" s="379"/>
    </row>
    <row r="6879" spans="1:15">
      <c r="A6879" s="417" t="s">
        <v>2155</v>
      </c>
      <c r="B6879" s="417" t="s">
        <v>12576</v>
      </c>
      <c r="C6879" s="417" t="s">
        <v>2332</v>
      </c>
      <c r="D6879" s="417" t="s">
        <v>4357</v>
      </c>
      <c r="E6879" s="391">
        <v>30</v>
      </c>
      <c r="F6879" s="418">
        <v>44545</v>
      </c>
      <c r="G6879" s="417" t="s">
        <v>2286</v>
      </c>
      <c r="I6879" s="379">
        <f t="shared" ca="1" si="396"/>
        <v>-26</v>
      </c>
      <c r="J6879" s="379">
        <f t="shared" ca="1" si="397"/>
        <v>-20</v>
      </c>
      <c r="K6879" s="391" t="str">
        <f t="shared" ca="1" si="398"/>
        <v>140000</v>
      </c>
      <c r="L6879" s="379"/>
      <c r="O6879" s="379"/>
    </row>
    <row r="6880" spans="1:15">
      <c r="A6880" s="417" t="s">
        <v>2155</v>
      </c>
      <c r="B6880" s="417" t="s">
        <v>4485</v>
      </c>
      <c r="C6880" s="417" t="s">
        <v>2332</v>
      </c>
      <c r="D6880" s="417" t="s">
        <v>4236</v>
      </c>
      <c r="E6880" s="391">
        <v>10615</v>
      </c>
      <c r="F6880" s="418">
        <v>44545</v>
      </c>
      <c r="G6880" s="417" t="s">
        <v>2286</v>
      </c>
      <c r="I6880" s="379">
        <f t="shared" ca="1" si="396"/>
        <v>-26</v>
      </c>
      <c r="J6880" s="379">
        <f t="shared" ca="1" si="397"/>
        <v>-20</v>
      </c>
      <c r="K6880" s="391" t="str">
        <f t="shared" ca="1" si="398"/>
        <v>115000</v>
      </c>
      <c r="L6880" s="379"/>
      <c r="O6880" s="379"/>
    </row>
    <row r="6881" spans="1:15">
      <c r="A6881" s="417" t="s">
        <v>2155</v>
      </c>
      <c r="B6881" s="417" t="s">
        <v>4486</v>
      </c>
      <c r="C6881" s="417" t="s">
        <v>2332</v>
      </c>
      <c r="D6881" s="417" t="s">
        <v>4214</v>
      </c>
      <c r="E6881" s="391">
        <v>6200</v>
      </c>
      <c r="F6881" s="418">
        <v>44545</v>
      </c>
      <c r="G6881" s="417" t="s">
        <v>2286</v>
      </c>
      <c r="I6881" s="379">
        <f t="shared" ca="1" si="396"/>
        <v>-26</v>
      </c>
      <c r="J6881" s="379">
        <f t="shared" ca="1" si="397"/>
        <v>-20</v>
      </c>
      <c r="K6881" s="391" t="str">
        <f t="shared" ca="1" si="398"/>
        <v>104000</v>
      </c>
      <c r="L6881" s="379"/>
      <c r="O6881" s="379"/>
    </row>
    <row r="6882" spans="1:15">
      <c r="A6882" s="417" t="s">
        <v>2155</v>
      </c>
      <c r="B6882" s="417" t="s">
        <v>4487</v>
      </c>
      <c r="C6882" s="417" t="s">
        <v>2332</v>
      </c>
      <c r="D6882" s="417" t="s">
        <v>4341</v>
      </c>
      <c r="E6882" s="391">
        <v>6650</v>
      </c>
      <c r="F6882" s="418">
        <v>44545</v>
      </c>
      <c r="G6882" s="417" t="s">
        <v>2286</v>
      </c>
      <c r="I6882" s="379">
        <f t="shared" ca="1" si="396"/>
        <v>-26</v>
      </c>
      <c r="J6882" s="379">
        <f t="shared" ca="1" si="397"/>
        <v>-20</v>
      </c>
      <c r="K6882" s="391" t="str">
        <f t="shared" ca="1" si="398"/>
        <v>85.000</v>
      </c>
      <c r="L6882" s="379"/>
      <c r="O6882" s="379"/>
    </row>
    <row r="6883" spans="1:15">
      <c r="A6883" s="417" t="s">
        <v>2155</v>
      </c>
      <c r="B6883" s="417" t="s">
        <v>4488</v>
      </c>
      <c r="C6883" s="417" t="s">
        <v>2332</v>
      </c>
      <c r="D6883" s="417" t="s">
        <v>4342</v>
      </c>
      <c r="E6883" s="391">
        <v>6400</v>
      </c>
      <c r="F6883" s="418">
        <v>44545</v>
      </c>
      <c r="G6883" s="417" t="s">
        <v>2286</v>
      </c>
      <c r="I6883" s="379">
        <f t="shared" ca="1" si="396"/>
        <v>-26</v>
      </c>
      <c r="J6883" s="379">
        <f t="shared" ca="1" si="397"/>
        <v>-20</v>
      </c>
      <c r="K6883" s="391" t="str">
        <f t="shared" ca="1" si="398"/>
        <v>87.000</v>
      </c>
      <c r="L6883" s="379"/>
      <c r="O6883" s="379"/>
    </row>
    <row r="6884" spans="1:15">
      <c r="A6884" s="417" t="s">
        <v>2155</v>
      </c>
      <c r="B6884" s="417" t="s">
        <v>4489</v>
      </c>
      <c r="C6884" s="417" t="s">
        <v>2332</v>
      </c>
      <c r="D6884" s="417" t="s">
        <v>4345</v>
      </c>
      <c r="E6884" s="391">
        <v>26</v>
      </c>
      <c r="F6884" s="418">
        <v>44545</v>
      </c>
      <c r="G6884" s="417" t="s">
        <v>2286</v>
      </c>
      <c r="I6884" s="379">
        <f t="shared" ca="1" si="396"/>
        <v>-26</v>
      </c>
      <c r="J6884" s="379">
        <f t="shared" ca="1" si="397"/>
        <v>-20</v>
      </c>
      <c r="K6884" s="391" t="str">
        <f t="shared" ca="1" si="398"/>
        <v>90.000</v>
      </c>
      <c r="L6884" s="379"/>
      <c r="O6884" s="379"/>
    </row>
    <row r="6885" spans="1:15">
      <c r="A6885" s="417" t="s">
        <v>2155</v>
      </c>
      <c r="B6885" s="417" t="s">
        <v>12577</v>
      </c>
      <c r="C6885" s="417" t="s">
        <v>2332</v>
      </c>
      <c r="D6885" s="417" t="s">
        <v>4278</v>
      </c>
      <c r="E6885" s="391">
        <v>4727</v>
      </c>
      <c r="F6885" s="418">
        <v>44545</v>
      </c>
      <c r="G6885" s="417" t="s">
        <v>2286</v>
      </c>
      <c r="I6885" s="379">
        <f t="shared" ca="1" si="396"/>
        <v>-26</v>
      </c>
      <c r="J6885" s="379">
        <f t="shared" ca="1" si="397"/>
        <v>-20</v>
      </c>
      <c r="K6885" s="391" t="str">
        <f t="shared" ca="1" si="398"/>
        <v>98.000</v>
      </c>
      <c r="L6885" s="379"/>
      <c r="O6885" s="379"/>
    </row>
    <row r="6886" spans="1:15">
      <c r="A6886" s="417" t="s">
        <v>2155</v>
      </c>
      <c r="B6886" s="417" t="s">
        <v>12578</v>
      </c>
      <c r="C6886" s="417" t="s">
        <v>2332</v>
      </c>
      <c r="D6886" s="417" t="s">
        <v>4210</v>
      </c>
      <c r="E6886" s="391">
        <v>7175</v>
      </c>
      <c r="F6886" s="418">
        <v>44909</v>
      </c>
      <c r="G6886" s="417" t="s">
        <v>2286</v>
      </c>
      <c r="I6886" s="379">
        <f t="shared" ca="1" si="396"/>
        <v>338</v>
      </c>
      <c r="J6886" s="379">
        <f t="shared" ca="1" si="397"/>
        <v>237</v>
      </c>
      <c r="K6886" s="391" t="str">
        <f t="shared" ca="1" si="398"/>
        <v>100000</v>
      </c>
      <c r="L6886" s="379"/>
      <c r="O6886" s="379"/>
    </row>
    <row r="6887" spans="1:15">
      <c r="A6887" s="417"/>
      <c r="B6887" s="417" t="s">
        <v>8311</v>
      </c>
      <c r="C6887" s="417" t="s">
        <v>2281</v>
      </c>
      <c r="D6887" s="417" t="s">
        <v>4490</v>
      </c>
      <c r="E6887" s="391">
        <v>2966.34</v>
      </c>
      <c r="F6887" s="418">
        <v>44564</v>
      </c>
      <c r="G6887" s="417" t="s">
        <v>2283</v>
      </c>
      <c r="I6887" s="379">
        <f t="shared" ca="1" si="396"/>
        <v>-7</v>
      </c>
      <c r="J6887" s="379">
        <f t="shared" ca="1" si="397"/>
        <v>-6</v>
      </c>
      <c r="K6887" s="391" t="str">
        <f t="shared" ca="1" si="398"/>
        <v>IDI</v>
      </c>
      <c r="L6887" s="379"/>
      <c r="O6887" s="379"/>
    </row>
    <row r="6888" spans="1:15">
      <c r="A6888" s="417" t="s">
        <v>2155</v>
      </c>
      <c r="B6888" s="417" t="s">
        <v>8312</v>
      </c>
      <c r="C6888" s="417" t="s">
        <v>2281</v>
      </c>
      <c r="D6888" s="417" t="s">
        <v>4490</v>
      </c>
      <c r="E6888" s="391">
        <v>2877.69</v>
      </c>
      <c r="F6888" s="418">
        <v>44564</v>
      </c>
      <c r="G6888" s="417" t="s">
        <v>2283</v>
      </c>
      <c r="I6888" s="379">
        <f t="shared" ca="1" si="396"/>
        <v>-7</v>
      </c>
      <c r="J6888" s="379">
        <f t="shared" ca="1" si="397"/>
        <v>-6</v>
      </c>
      <c r="K6888" s="391" t="str">
        <f t="shared" ca="1" si="398"/>
        <v>IDI</v>
      </c>
      <c r="L6888" s="379"/>
      <c r="O6888" s="379"/>
    </row>
    <row r="6889" spans="1:15">
      <c r="A6889" s="417" t="s">
        <v>2155</v>
      </c>
      <c r="B6889" s="417" t="s">
        <v>8313</v>
      </c>
      <c r="C6889" s="417" t="s">
        <v>2281</v>
      </c>
      <c r="D6889" s="417" t="s">
        <v>4490</v>
      </c>
      <c r="E6889" s="391">
        <v>2792.71</v>
      </c>
      <c r="F6889" s="418">
        <v>44564</v>
      </c>
      <c r="G6889" s="417" t="s">
        <v>2283</v>
      </c>
      <c r="I6889" s="379">
        <f t="shared" ca="1" si="396"/>
        <v>-7</v>
      </c>
      <c r="J6889" s="379">
        <f t="shared" ca="1" si="397"/>
        <v>-6</v>
      </c>
      <c r="K6889" s="391" t="str">
        <f t="shared" ca="1" si="398"/>
        <v>IDI</v>
      </c>
      <c r="L6889" s="379"/>
      <c r="O6889" s="379"/>
    </row>
    <row r="6890" spans="1:15">
      <c r="A6890" s="417" t="s">
        <v>2155</v>
      </c>
      <c r="B6890" s="417" t="s">
        <v>8314</v>
      </c>
      <c r="C6890" s="417" t="s">
        <v>2281</v>
      </c>
      <c r="D6890" s="417" t="s">
        <v>4490</v>
      </c>
      <c r="E6890" s="391">
        <v>2712.38</v>
      </c>
      <c r="F6890" s="418">
        <v>44564</v>
      </c>
      <c r="G6890" s="417" t="s">
        <v>2283</v>
      </c>
      <c r="I6890" s="379">
        <f t="shared" ca="1" si="396"/>
        <v>-7</v>
      </c>
      <c r="J6890" s="379">
        <f t="shared" ca="1" si="397"/>
        <v>-6</v>
      </c>
      <c r="K6890" s="391" t="str">
        <f t="shared" ca="1" si="398"/>
        <v>IDI</v>
      </c>
      <c r="L6890" s="379"/>
      <c r="O6890" s="379"/>
    </row>
    <row r="6891" spans="1:15">
      <c r="A6891" s="417" t="s">
        <v>2155</v>
      </c>
      <c r="B6891" s="417" t="s">
        <v>8315</v>
      </c>
      <c r="C6891" s="417" t="s">
        <v>2281</v>
      </c>
      <c r="D6891" s="417" t="s">
        <v>4490</v>
      </c>
      <c r="E6891" s="391">
        <v>4400.42</v>
      </c>
      <c r="F6891" s="418">
        <v>44564</v>
      </c>
      <c r="G6891" s="417" t="s">
        <v>2283</v>
      </c>
      <c r="I6891" s="379">
        <f t="shared" ca="1" si="396"/>
        <v>-7</v>
      </c>
      <c r="J6891" s="379">
        <f t="shared" ca="1" si="397"/>
        <v>-6</v>
      </c>
      <c r="K6891" s="391" t="str">
        <f t="shared" ca="1" si="398"/>
        <v>IDI</v>
      </c>
      <c r="L6891" s="379"/>
      <c r="O6891" s="379"/>
    </row>
    <row r="6892" spans="1:15">
      <c r="A6892" s="417" t="s">
        <v>2155</v>
      </c>
      <c r="B6892" s="417" t="s">
        <v>8316</v>
      </c>
      <c r="C6892" s="417" t="s">
        <v>2281</v>
      </c>
      <c r="D6892" s="417" t="s">
        <v>4490</v>
      </c>
      <c r="E6892" s="391">
        <v>4323.6499999999996</v>
      </c>
      <c r="F6892" s="418">
        <v>44564</v>
      </c>
      <c r="G6892" s="417" t="s">
        <v>2283</v>
      </c>
      <c r="I6892" s="379">
        <f t="shared" ca="1" si="396"/>
        <v>-7</v>
      </c>
      <c r="J6892" s="379">
        <f t="shared" ca="1" si="397"/>
        <v>-6</v>
      </c>
      <c r="K6892" s="391" t="str">
        <f t="shared" ca="1" si="398"/>
        <v>IDI</v>
      </c>
      <c r="L6892" s="379"/>
      <c r="O6892" s="379"/>
    </row>
    <row r="6893" spans="1:15">
      <c r="A6893" s="417" t="s">
        <v>2155</v>
      </c>
      <c r="B6893" s="417" t="s">
        <v>8317</v>
      </c>
      <c r="C6893" s="417" t="s">
        <v>2281</v>
      </c>
      <c r="D6893" s="417" t="s">
        <v>4490</v>
      </c>
      <c r="E6893" s="391">
        <v>4246.88</v>
      </c>
      <c r="F6893" s="418">
        <v>44564</v>
      </c>
      <c r="G6893" s="417" t="s">
        <v>2283</v>
      </c>
      <c r="I6893" s="379">
        <f t="shared" ca="1" si="396"/>
        <v>-7</v>
      </c>
      <c r="J6893" s="379">
        <f t="shared" ca="1" si="397"/>
        <v>-6</v>
      </c>
      <c r="K6893" s="391" t="str">
        <f t="shared" ca="1" si="398"/>
        <v>IDI</v>
      </c>
      <c r="L6893" s="379"/>
      <c r="O6893" s="379"/>
    </row>
    <row r="6894" spans="1:15">
      <c r="A6894" s="417" t="s">
        <v>2155</v>
      </c>
      <c r="B6894" s="417" t="s">
        <v>8318</v>
      </c>
      <c r="C6894" s="417" t="s">
        <v>2281</v>
      </c>
      <c r="D6894" s="417" t="s">
        <v>4490</v>
      </c>
      <c r="E6894" s="391">
        <v>2092.08</v>
      </c>
      <c r="F6894" s="418">
        <v>44564</v>
      </c>
      <c r="G6894" s="417" t="s">
        <v>2283</v>
      </c>
      <c r="I6894" s="379">
        <f t="shared" ca="1" si="396"/>
        <v>-7</v>
      </c>
      <c r="J6894" s="379">
        <f t="shared" ca="1" si="397"/>
        <v>-6</v>
      </c>
      <c r="K6894" s="391" t="str">
        <f t="shared" ca="1" si="398"/>
        <v>IDI</v>
      </c>
      <c r="L6894" s="379"/>
      <c r="O6894" s="379"/>
    </row>
    <row r="6895" spans="1:15">
      <c r="A6895" s="417" t="s">
        <v>2155</v>
      </c>
      <c r="B6895" s="417" t="s">
        <v>8319</v>
      </c>
      <c r="C6895" s="417" t="s">
        <v>2281</v>
      </c>
      <c r="D6895" s="417" t="s">
        <v>4490</v>
      </c>
      <c r="E6895" s="391">
        <v>1750.48</v>
      </c>
      <c r="F6895" s="418">
        <v>44564</v>
      </c>
      <c r="G6895" s="417" t="s">
        <v>2283</v>
      </c>
      <c r="I6895" s="379">
        <f t="shared" ca="1" si="396"/>
        <v>-7</v>
      </c>
      <c r="J6895" s="379">
        <f t="shared" ca="1" si="397"/>
        <v>-6</v>
      </c>
      <c r="K6895" s="391" t="str">
        <f t="shared" ca="1" si="398"/>
        <v>IDI</v>
      </c>
      <c r="L6895" s="379"/>
      <c r="O6895" s="379"/>
    </row>
    <row r="6896" spans="1:15">
      <c r="A6896" s="417" t="s">
        <v>2155</v>
      </c>
      <c r="B6896" s="417" t="s">
        <v>8320</v>
      </c>
      <c r="C6896" s="417" t="s">
        <v>2281</v>
      </c>
      <c r="D6896" s="417" t="s">
        <v>4490</v>
      </c>
      <c r="E6896" s="391">
        <v>1458.38</v>
      </c>
      <c r="F6896" s="418">
        <v>44564</v>
      </c>
      <c r="G6896" s="417" t="s">
        <v>2283</v>
      </c>
      <c r="I6896" s="379">
        <f t="shared" ca="1" si="396"/>
        <v>-7</v>
      </c>
      <c r="J6896" s="379">
        <f t="shared" ca="1" si="397"/>
        <v>-6</v>
      </c>
      <c r="K6896" s="391" t="str">
        <f t="shared" ca="1" si="398"/>
        <v>IDI</v>
      </c>
      <c r="L6896" s="379"/>
      <c r="O6896" s="379"/>
    </row>
    <row r="6897" spans="1:15">
      <c r="A6897" s="417" t="s">
        <v>2155</v>
      </c>
      <c r="B6897" s="417" t="s">
        <v>8321</v>
      </c>
      <c r="C6897" s="417" t="s">
        <v>2281</v>
      </c>
      <c r="D6897" s="417" t="s">
        <v>4490</v>
      </c>
      <c r="E6897" s="391">
        <v>1215.52</v>
      </c>
      <c r="F6897" s="418">
        <v>44564</v>
      </c>
      <c r="G6897" s="417" t="s">
        <v>2283</v>
      </c>
      <c r="I6897" s="379">
        <f t="shared" ca="1" si="396"/>
        <v>-7</v>
      </c>
      <c r="J6897" s="379">
        <f t="shared" ca="1" si="397"/>
        <v>-6</v>
      </c>
      <c r="K6897" s="391" t="str">
        <f t="shared" ca="1" si="398"/>
        <v>IDI</v>
      </c>
      <c r="L6897" s="379"/>
      <c r="O6897" s="379"/>
    </row>
    <row r="6898" spans="1:15">
      <c r="A6898" s="417" t="s">
        <v>2155</v>
      </c>
      <c r="B6898" s="417" t="s">
        <v>17255</v>
      </c>
      <c r="C6898" s="417" t="s">
        <v>2281</v>
      </c>
      <c r="D6898" s="417" t="s">
        <v>4490</v>
      </c>
      <c r="E6898" s="391">
        <v>1303.6199999999999</v>
      </c>
      <c r="F6898" s="418">
        <v>44564</v>
      </c>
      <c r="G6898" s="417" t="s">
        <v>2283</v>
      </c>
      <c r="I6898" s="379">
        <f t="shared" ca="1" si="396"/>
        <v>-7</v>
      </c>
      <c r="J6898" s="379">
        <f t="shared" ca="1" si="397"/>
        <v>-6</v>
      </c>
      <c r="K6898" s="391" t="str">
        <f t="shared" ca="1" si="398"/>
        <v>IDI</v>
      </c>
      <c r="L6898" s="379"/>
      <c r="O6898" s="379"/>
    </row>
    <row r="6899" spans="1:15">
      <c r="A6899" s="417" t="s">
        <v>2155</v>
      </c>
      <c r="B6899" s="417" t="s">
        <v>12579</v>
      </c>
      <c r="C6899" s="417" t="s">
        <v>2281</v>
      </c>
      <c r="D6899" s="417" t="s">
        <v>4490</v>
      </c>
      <c r="E6899" s="391">
        <v>1375</v>
      </c>
      <c r="F6899" s="418">
        <v>44564</v>
      </c>
      <c r="G6899" s="417" t="s">
        <v>2283</v>
      </c>
      <c r="I6899" s="379">
        <f t="shared" ca="1" si="396"/>
        <v>-7</v>
      </c>
      <c r="J6899" s="379">
        <f t="shared" ca="1" si="397"/>
        <v>-6</v>
      </c>
      <c r="K6899" s="391" t="str">
        <f t="shared" ca="1" si="398"/>
        <v>IDI</v>
      </c>
      <c r="L6899" s="379"/>
      <c r="O6899" s="379"/>
    </row>
    <row r="6900" spans="1:15">
      <c r="A6900" s="417" t="s">
        <v>2155</v>
      </c>
      <c r="B6900" s="417" t="s">
        <v>8322</v>
      </c>
      <c r="C6900" s="417" t="s">
        <v>2281</v>
      </c>
      <c r="D6900" s="417" t="s">
        <v>4490</v>
      </c>
      <c r="E6900" s="391">
        <v>1638</v>
      </c>
      <c r="F6900" s="418">
        <v>44564</v>
      </c>
      <c r="G6900" s="417" t="s">
        <v>2283</v>
      </c>
      <c r="I6900" s="379">
        <f t="shared" ca="1" si="396"/>
        <v>-7</v>
      </c>
      <c r="J6900" s="379">
        <f t="shared" ca="1" si="397"/>
        <v>-6</v>
      </c>
      <c r="K6900" s="391" t="str">
        <f t="shared" ca="1" si="398"/>
        <v>IDI</v>
      </c>
      <c r="L6900" s="379"/>
      <c r="O6900" s="379"/>
    </row>
    <row r="6901" spans="1:15">
      <c r="A6901" s="417" t="s">
        <v>2155</v>
      </c>
      <c r="B6901" s="417" t="s">
        <v>4491</v>
      </c>
      <c r="C6901" s="417" t="s">
        <v>2281</v>
      </c>
      <c r="D6901" s="417" t="s">
        <v>4490</v>
      </c>
      <c r="E6901" s="391">
        <v>2400</v>
      </c>
      <c r="F6901" s="418">
        <v>44564</v>
      </c>
      <c r="G6901" s="417" t="s">
        <v>2283</v>
      </c>
      <c r="I6901" s="379">
        <f t="shared" ca="1" si="396"/>
        <v>-7</v>
      </c>
      <c r="J6901" s="379">
        <f t="shared" ca="1" si="397"/>
        <v>-6</v>
      </c>
      <c r="K6901" s="391" t="str">
        <f t="shared" ca="1" si="398"/>
        <v>IDI</v>
      </c>
      <c r="L6901" s="379"/>
      <c r="O6901" s="379"/>
    </row>
    <row r="6902" spans="1:15">
      <c r="A6902" s="417" t="s">
        <v>2155</v>
      </c>
      <c r="B6902" s="417" t="s">
        <v>12580</v>
      </c>
      <c r="C6902" s="417" t="s">
        <v>2281</v>
      </c>
      <c r="D6902" s="417" t="s">
        <v>4490</v>
      </c>
      <c r="E6902" s="391">
        <v>1475.79</v>
      </c>
      <c r="F6902" s="418">
        <v>44564</v>
      </c>
      <c r="G6902" s="417" t="s">
        <v>2283</v>
      </c>
      <c r="I6902" s="379">
        <f t="shared" ca="1" si="396"/>
        <v>-7</v>
      </c>
      <c r="J6902" s="379">
        <f t="shared" ca="1" si="397"/>
        <v>-6</v>
      </c>
      <c r="K6902" s="391" t="str">
        <f t="shared" ca="1" si="398"/>
        <v>IDI</v>
      </c>
      <c r="L6902" s="379"/>
      <c r="O6902" s="379"/>
    </row>
    <row r="6903" spans="1:15">
      <c r="A6903" s="417" t="s">
        <v>2155</v>
      </c>
      <c r="B6903" s="417" t="s">
        <v>4492</v>
      </c>
      <c r="C6903" s="417" t="s">
        <v>2281</v>
      </c>
      <c r="D6903" s="417" t="s">
        <v>4490</v>
      </c>
      <c r="E6903" s="391">
        <v>2698.52</v>
      </c>
      <c r="F6903" s="418">
        <v>44564</v>
      </c>
      <c r="G6903" s="417" t="s">
        <v>2283</v>
      </c>
      <c r="I6903" s="379">
        <f t="shared" ca="1" si="396"/>
        <v>-7</v>
      </c>
      <c r="J6903" s="379">
        <f t="shared" ca="1" si="397"/>
        <v>-6</v>
      </c>
      <c r="K6903" s="391" t="str">
        <f t="shared" ca="1" si="398"/>
        <v>IDI</v>
      </c>
      <c r="L6903" s="379"/>
      <c r="O6903" s="379"/>
    </row>
    <row r="6904" spans="1:15">
      <c r="A6904" s="417" t="s">
        <v>2155</v>
      </c>
      <c r="B6904" s="417" t="s">
        <v>4493</v>
      </c>
      <c r="C6904" s="417" t="s">
        <v>2281</v>
      </c>
      <c r="D6904" s="417" t="s">
        <v>4490</v>
      </c>
      <c r="E6904" s="391">
        <v>2805.78</v>
      </c>
      <c r="F6904" s="418">
        <v>44564</v>
      </c>
      <c r="G6904" s="417" t="s">
        <v>2283</v>
      </c>
      <c r="I6904" s="379">
        <f t="shared" ca="1" si="396"/>
        <v>-7</v>
      </c>
      <c r="J6904" s="379">
        <f t="shared" ca="1" si="397"/>
        <v>-6</v>
      </c>
      <c r="K6904" s="391" t="str">
        <f t="shared" ca="1" si="398"/>
        <v>IDI</v>
      </c>
      <c r="L6904" s="379"/>
      <c r="O6904" s="379"/>
    </row>
    <row r="6905" spans="1:15">
      <c r="A6905" s="417" t="s">
        <v>2155</v>
      </c>
      <c r="B6905" s="417" t="s">
        <v>12581</v>
      </c>
      <c r="C6905" s="417" t="s">
        <v>2281</v>
      </c>
      <c r="D6905" s="417" t="s">
        <v>4490</v>
      </c>
      <c r="E6905" s="391">
        <v>1794</v>
      </c>
      <c r="F6905" s="418">
        <v>44564</v>
      </c>
      <c r="G6905" s="417" t="s">
        <v>2283</v>
      </c>
      <c r="I6905" s="379">
        <f t="shared" ca="1" si="396"/>
        <v>-7</v>
      </c>
      <c r="J6905" s="379">
        <f t="shared" ca="1" si="397"/>
        <v>-6</v>
      </c>
      <c r="K6905" s="391" t="str">
        <f t="shared" ca="1" si="398"/>
        <v>IDI</v>
      </c>
      <c r="L6905" s="379"/>
      <c r="O6905" s="379"/>
    </row>
    <row r="6906" spans="1:15">
      <c r="A6906" s="417" t="s">
        <v>2155</v>
      </c>
      <c r="B6906" s="417" t="s">
        <v>8323</v>
      </c>
      <c r="C6906" s="417" t="s">
        <v>2281</v>
      </c>
      <c r="D6906" s="417" t="s">
        <v>4490</v>
      </c>
      <c r="E6906" s="391">
        <v>2673.93</v>
      </c>
      <c r="F6906" s="418">
        <v>44564</v>
      </c>
      <c r="G6906" s="417" t="s">
        <v>2283</v>
      </c>
      <c r="I6906" s="379">
        <f t="shared" ca="1" si="396"/>
        <v>-7</v>
      </c>
      <c r="J6906" s="379">
        <f t="shared" ca="1" si="397"/>
        <v>-6</v>
      </c>
      <c r="K6906" s="391" t="str">
        <f t="shared" ca="1" si="398"/>
        <v>IDI</v>
      </c>
      <c r="L6906" s="379"/>
      <c r="O6906" s="379"/>
    </row>
    <row r="6907" spans="1:15">
      <c r="A6907" s="417" t="s">
        <v>2155</v>
      </c>
      <c r="B6907" s="417" t="s">
        <v>4494</v>
      </c>
      <c r="C6907" s="417" t="s">
        <v>2281</v>
      </c>
      <c r="D6907" s="417" t="s">
        <v>4490</v>
      </c>
      <c r="E6907" s="391">
        <v>2233.1</v>
      </c>
      <c r="F6907" s="418">
        <v>44564</v>
      </c>
      <c r="G6907" s="417" t="s">
        <v>2283</v>
      </c>
      <c r="I6907" s="379">
        <f t="shared" ca="1" si="396"/>
        <v>-7</v>
      </c>
      <c r="J6907" s="379">
        <f t="shared" ca="1" si="397"/>
        <v>-6</v>
      </c>
      <c r="K6907" s="391" t="str">
        <f t="shared" ca="1" si="398"/>
        <v>IDI</v>
      </c>
      <c r="L6907" s="379"/>
      <c r="O6907" s="379"/>
    </row>
    <row r="6908" spans="1:15">
      <c r="A6908" s="417" t="s">
        <v>2155</v>
      </c>
      <c r="B6908" s="417" t="s">
        <v>12582</v>
      </c>
      <c r="C6908" s="417" t="s">
        <v>2281</v>
      </c>
      <c r="D6908" s="417" t="s">
        <v>4490</v>
      </c>
      <c r="E6908" s="391">
        <v>2480</v>
      </c>
      <c r="F6908" s="418">
        <v>44564</v>
      </c>
      <c r="G6908" s="417" t="s">
        <v>2283</v>
      </c>
      <c r="I6908" s="379">
        <f t="shared" ca="1" si="396"/>
        <v>-7</v>
      </c>
      <c r="J6908" s="379">
        <f t="shared" ca="1" si="397"/>
        <v>-6</v>
      </c>
      <c r="K6908" s="391" t="str">
        <f t="shared" ca="1" si="398"/>
        <v>IDI</v>
      </c>
      <c r="L6908" s="379"/>
      <c r="O6908" s="379"/>
    </row>
    <row r="6909" spans="1:15">
      <c r="A6909" s="417" t="s">
        <v>2155</v>
      </c>
      <c r="B6909" s="417" t="s">
        <v>4495</v>
      </c>
      <c r="C6909" s="417" t="s">
        <v>2281</v>
      </c>
      <c r="D6909" s="417" t="s">
        <v>4490</v>
      </c>
      <c r="E6909" s="391">
        <v>821</v>
      </c>
      <c r="F6909" s="418">
        <v>44564</v>
      </c>
      <c r="G6909" s="417" t="s">
        <v>2283</v>
      </c>
      <c r="I6909" s="379">
        <f t="shared" ca="1" si="396"/>
        <v>-7</v>
      </c>
      <c r="J6909" s="379">
        <f t="shared" ca="1" si="397"/>
        <v>-6</v>
      </c>
      <c r="K6909" s="391" t="str">
        <f t="shared" ca="1" si="398"/>
        <v>IDI</v>
      </c>
      <c r="L6909" s="379"/>
      <c r="O6909" s="379"/>
    </row>
    <row r="6910" spans="1:15">
      <c r="A6910" s="417" t="s">
        <v>2155</v>
      </c>
      <c r="B6910" s="417" t="s">
        <v>4496</v>
      </c>
      <c r="C6910" s="417" t="s">
        <v>2281</v>
      </c>
      <c r="D6910" s="417" t="s">
        <v>4490</v>
      </c>
      <c r="E6910" s="391">
        <v>2850</v>
      </c>
      <c r="F6910" s="418">
        <v>44564</v>
      </c>
      <c r="G6910" s="417" t="s">
        <v>2283</v>
      </c>
      <c r="I6910" s="379">
        <f t="shared" ca="1" si="396"/>
        <v>-7</v>
      </c>
      <c r="J6910" s="379">
        <f t="shared" ca="1" si="397"/>
        <v>-6</v>
      </c>
      <c r="K6910" s="391" t="str">
        <f t="shared" ca="1" si="398"/>
        <v>IDI</v>
      </c>
      <c r="L6910" s="379"/>
      <c r="O6910" s="379"/>
    </row>
    <row r="6911" spans="1:15">
      <c r="A6911" s="417" t="s">
        <v>2155</v>
      </c>
      <c r="B6911" s="417" t="s">
        <v>4497</v>
      </c>
      <c r="C6911" s="417" t="s">
        <v>2281</v>
      </c>
      <c r="D6911" s="417" t="s">
        <v>4490</v>
      </c>
      <c r="E6911" s="391">
        <v>2639.79</v>
      </c>
      <c r="F6911" s="418">
        <v>44564</v>
      </c>
      <c r="G6911" s="417" t="s">
        <v>2283</v>
      </c>
      <c r="I6911" s="379">
        <f t="shared" ca="1" si="396"/>
        <v>-7</v>
      </c>
      <c r="J6911" s="379">
        <f t="shared" ca="1" si="397"/>
        <v>-6</v>
      </c>
      <c r="K6911" s="391" t="str">
        <f t="shared" ca="1" si="398"/>
        <v>IDI</v>
      </c>
      <c r="L6911" s="379"/>
      <c r="O6911" s="379"/>
    </row>
    <row r="6912" spans="1:15">
      <c r="A6912" s="417" t="s">
        <v>2155</v>
      </c>
      <c r="B6912" s="417" t="s">
        <v>4498</v>
      </c>
      <c r="C6912" s="417" t="s">
        <v>2281</v>
      </c>
      <c r="D6912" s="417" t="s">
        <v>4490</v>
      </c>
      <c r="E6912" s="391">
        <v>3100</v>
      </c>
      <c r="F6912" s="418">
        <v>44564</v>
      </c>
      <c r="G6912" s="417" t="s">
        <v>2283</v>
      </c>
      <c r="I6912" s="379">
        <f t="shared" ca="1" si="396"/>
        <v>-7</v>
      </c>
      <c r="J6912" s="379">
        <f t="shared" ca="1" si="397"/>
        <v>-6</v>
      </c>
      <c r="K6912" s="391" t="str">
        <f t="shared" ca="1" si="398"/>
        <v>IDI</v>
      </c>
      <c r="L6912" s="379"/>
      <c r="O6912" s="379"/>
    </row>
    <row r="6913" spans="1:15">
      <c r="A6913" s="417" t="s">
        <v>2155</v>
      </c>
      <c r="B6913" s="417" t="s">
        <v>7034</v>
      </c>
      <c r="C6913" s="417" t="s">
        <v>2281</v>
      </c>
      <c r="D6913" s="417" t="s">
        <v>4490</v>
      </c>
      <c r="E6913" s="391">
        <v>2972.62</v>
      </c>
      <c r="F6913" s="418">
        <v>44564</v>
      </c>
      <c r="G6913" s="417" t="s">
        <v>2283</v>
      </c>
      <c r="I6913" s="379">
        <f t="shared" ca="1" si="396"/>
        <v>-7</v>
      </c>
      <c r="J6913" s="379">
        <f t="shared" ca="1" si="397"/>
        <v>-6</v>
      </c>
      <c r="K6913" s="391" t="str">
        <f t="shared" ca="1" si="398"/>
        <v>IDI</v>
      </c>
      <c r="L6913" s="379"/>
      <c r="O6913" s="379"/>
    </row>
    <row r="6914" spans="1:15">
      <c r="A6914" s="417" t="s">
        <v>2155</v>
      </c>
      <c r="B6914" s="417" t="s">
        <v>7035</v>
      </c>
      <c r="C6914" s="417" t="s">
        <v>2281</v>
      </c>
      <c r="D6914" s="417" t="s">
        <v>4490</v>
      </c>
      <c r="E6914" s="391">
        <v>3050</v>
      </c>
      <c r="F6914" s="418">
        <v>44564</v>
      </c>
      <c r="G6914" s="417" t="s">
        <v>2283</v>
      </c>
      <c r="I6914" s="379">
        <f t="shared" ca="1" si="396"/>
        <v>-7</v>
      </c>
      <c r="J6914" s="379">
        <f t="shared" ca="1" si="397"/>
        <v>-6</v>
      </c>
      <c r="K6914" s="391" t="str">
        <f t="shared" ca="1" si="398"/>
        <v>IDI</v>
      </c>
      <c r="L6914" s="379"/>
      <c r="O6914" s="379"/>
    </row>
    <row r="6915" spans="1:15">
      <c r="A6915" s="417" t="s">
        <v>2155</v>
      </c>
      <c r="B6915" s="417" t="s">
        <v>8324</v>
      </c>
      <c r="C6915" s="417" t="s">
        <v>2281</v>
      </c>
      <c r="D6915" s="417" t="s">
        <v>4490</v>
      </c>
      <c r="E6915" s="391">
        <v>386.75</v>
      </c>
      <c r="F6915" s="418">
        <v>44564</v>
      </c>
      <c r="G6915" s="417" t="s">
        <v>2283</v>
      </c>
      <c r="I6915" s="379">
        <f t="shared" ca="1" si="396"/>
        <v>-7</v>
      </c>
      <c r="J6915" s="379">
        <f t="shared" ca="1" si="397"/>
        <v>-6</v>
      </c>
      <c r="K6915" s="391" t="str">
        <f t="shared" ca="1" si="398"/>
        <v>IDI</v>
      </c>
      <c r="L6915" s="379"/>
      <c r="O6915" s="379"/>
    </row>
    <row r="6916" spans="1:15">
      <c r="A6916" s="417" t="s">
        <v>2155</v>
      </c>
      <c r="B6916" s="417" t="s">
        <v>8325</v>
      </c>
      <c r="C6916" s="417" t="s">
        <v>2281</v>
      </c>
      <c r="D6916" s="417" t="s">
        <v>4490</v>
      </c>
      <c r="E6916" s="391">
        <v>2147.12</v>
      </c>
      <c r="F6916" s="418">
        <v>44564</v>
      </c>
      <c r="G6916" s="417" t="s">
        <v>2283</v>
      </c>
      <c r="I6916" s="379">
        <f t="shared" ca="1" si="396"/>
        <v>-7</v>
      </c>
      <c r="J6916" s="379">
        <f t="shared" ca="1" si="397"/>
        <v>-6</v>
      </c>
      <c r="K6916" s="391" t="str">
        <f t="shared" ca="1" si="398"/>
        <v>IDI</v>
      </c>
      <c r="L6916" s="379"/>
      <c r="O6916" s="379"/>
    </row>
    <row r="6917" spans="1:15">
      <c r="A6917" s="417" t="s">
        <v>2155</v>
      </c>
      <c r="B6917" s="417" t="s">
        <v>12583</v>
      </c>
      <c r="C6917" s="417" t="s">
        <v>2281</v>
      </c>
      <c r="D6917" s="417" t="s">
        <v>4490</v>
      </c>
      <c r="E6917" s="391">
        <v>728</v>
      </c>
      <c r="F6917" s="418">
        <v>44564</v>
      </c>
      <c r="G6917" s="417" t="s">
        <v>2283</v>
      </c>
      <c r="I6917" s="379">
        <f t="shared" ca="1" si="396"/>
        <v>-7</v>
      </c>
      <c r="J6917" s="379">
        <f t="shared" ca="1" si="397"/>
        <v>-6</v>
      </c>
      <c r="K6917" s="391" t="str">
        <f t="shared" ca="1" si="398"/>
        <v>IDI</v>
      </c>
      <c r="L6917" s="379"/>
      <c r="O6917" s="379"/>
    </row>
    <row r="6918" spans="1:15">
      <c r="A6918" s="417" t="s">
        <v>2155</v>
      </c>
      <c r="B6918" s="417" t="s">
        <v>12584</v>
      </c>
      <c r="C6918" s="417" t="s">
        <v>2281</v>
      </c>
      <c r="D6918" s="417" t="s">
        <v>4490</v>
      </c>
      <c r="E6918" s="391">
        <v>720</v>
      </c>
      <c r="F6918" s="418">
        <v>44564</v>
      </c>
      <c r="G6918" s="417" t="s">
        <v>2283</v>
      </c>
      <c r="I6918" s="379">
        <f t="shared" ca="1" si="396"/>
        <v>-7</v>
      </c>
      <c r="J6918" s="379">
        <f t="shared" ca="1" si="397"/>
        <v>-6</v>
      </c>
      <c r="K6918" s="391" t="str">
        <f t="shared" ca="1" si="398"/>
        <v>IDI</v>
      </c>
      <c r="L6918" s="379"/>
      <c r="O6918" s="379"/>
    </row>
    <row r="6919" spans="1:15">
      <c r="A6919" s="417" t="s">
        <v>2155</v>
      </c>
      <c r="B6919" s="417" t="s">
        <v>12585</v>
      </c>
      <c r="C6919" s="417" t="s">
        <v>2281</v>
      </c>
      <c r="D6919" s="417" t="s">
        <v>4490</v>
      </c>
      <c r="E6919" s="391">
        <v>1823.53</v>
      </c>
      <c r="F6919" s="418">
        <v>44564</v>
      </c>
      <c r="G6919" s="417" t="s">
        <v>2283</v>
      </c>
      <c r="I6919" s="379">
        <f t="shared" ca="1" si="396"/>
        <v>-7</v>
      </c>
      <c r="J6919" s="379">
        <f t="shared" ca="1" si="397"/>
        <v>-6</v>
      </c>
      <c r="K6919" s="391" t="str">
        <f t="shared" ca="1" si="398"/>
        <v>IDI</v>
      </c>
      <c r="L6919" s="379"/>
      <c r="O6919" s="379"/>
    </row>
    <row r="6920" spans="1:15">
      <c r="A6920" s="417" t="s">
        <v>2155</v>
      </c>
      <c r="B6920" s="417" t="s">
        <v>4499</v>
      </c>
      <c r="C6920" s="417" t="s">
        <v>2281</v>
      </c>
      <c r="D6920" s="417" t="s">
        <v>4490</v>
      </c>
      <c r="E6920" s="391">
        <v>2550</v>
      </c>
      <c r="F6920" s="418">
        <v>44564</v>
      </c>
      <c r="G6920" s="417" t="s">
        <v>2283</v>
      </c>
      <c r="I6920" s="379">
        <f t="shared" ca="1" si="396"/>
        <v>-7</v>
      </c>
      <c r="J6920" s="379">
        <f t="shared" ca="1" si="397"/>
        <v>-6</v>
      </c>
      <c r="K6920" s="391" t="str">
        <f t="shared" ca="1" si="398"/>
        <v>IDI</v>
      </c>
      <c r="L6920" s="379"/>
      <c r="O6920" s="379"/>
    </row>
    <row r="6921" spans="1:15">
      <c r="A6921" s="417" t="s">
        <v>2155</v>
      </c>
      <c r="B6921" s="417" t="s">
        <v>4500</v>
      </c>
      <c r="C6921" s="417" t="s">
        <v>2281</v>
      </c>
      <c r="D6921" s="417" t="s">
        <v>4490</v>
      </c>
      <c r="E6921" s="391">
        <v>5619</v>
      </c>
      <c r="F6921" s="418">
        <v>44564</v>
      </c>
      <c r="G6921" s="417" t="s">
        <v>2283</v>
      </c>
      <c r="I6921" s="379">
        <f t="shared" ca="1" si="396"/>
        <v>-7</v>
      </c>
      <c r="J6921" s="379">
        <f t="shared" ca="1" si="397"/>
        <v>-6</v>
      </c>
      <c r="K6921" s="391" t="str">
        <f t="shared" ca="1" si="398"/>
        <v>IDI</v>
      </c>
      <c r="L6921" s="379"/>
      <c r="O6921" s="379"/>
    </row>
    <row r="6922" spans="1:15">
      <c r="A6922" s="417" t="s">
        <v>2155</v>
      </c>
      <c r="B6922" s="417" t="s">
        <v>4501</v>
      </c>
      <c r="C6922" s="417" t="s">
        <v>2281</v>
      </c>
      <c r="D6922" s="417" t="s">
        <v>4490</v>
      </c>
      <c r="E6922" s="391">
        <v>2950</v>
      </c>
      <c r="F6922" s="418">
        <v>44564</v>
      </c>
      <c r="G6922" s="417" t="s">
        <v>2283</v>
      </c>
      <c r="I6922" s="379">
        <f t="shared" ref="I6922:I6985" ca="1" si="399">IF(F6922&lt;&gt;"",F6922-$I$199,"")</f>
        <v>-7</v>
      </c>
      <c r="J6922" s="379">
        <f t="shared" ref="J6922:J6985" ca="1" si="400">IF(I6922&lt;&gt;"",NETWORKDAYS($I$199,F6922-1,$N$201:$N$224),"")</f>
        <v>-6</v>
      </c>
      <c r="K6922" s="391" t="str">
        <f t="shared" ref="K6922:K6985" ca="1" si="401">IF(I6922&lt;&gt;"",RIGHT(D6922,LEN(D6922)-FIND(" ",D6922)),"")</f>
        <v>IDI</v>
      </c>
      <c r="L6922" s="379"/>
      <c r="O6922" s="379"/>
    </row>
    <row r="6923" spans="1:15">
      <c r="A6923" s="417" t="s">
        <v>2155</v>
      </c>
      <c r="B6923" s="417" t="s">
        <v>4502</v>
      </c>
      <c r="C6923" s="417" t="s">
        <v>2281</v>
      </c>
      <c r="D6923" s="417" t="s">
        <v>4490</v>
      </c>
      <c r="E6923" s="391">
        <v>122</v>
      </c>
      <c r="F6923" s="418">
        <v>44564</v>
      </c>
      <c r="G6923" s="417" t="s">
        <v>2283</v>
      </c>
      <c r="I6923" s="379">
        <f t="shared" ca="1" si="399"/>
        <v>-7</v>
      </c>
      <c r="J6923" s="379">
        <f t="shared" ca="1" si="400"/>
        <v>-6</v>
      </c>
      <c r="K6923" s="391" t="str">
        <f t="shared" ca="1" si="401"/>
        <v>IDI</v>
      </c>
      <c r="L6923" s="379"/>
      <c r="O6923" s="379"/>
    </row>
    <row r="6924" spans="1:15">
      <c r="A6924" s="417" t="s">
        <v>2155</v>
      </c>
      <c r="B6924" s="417" t="s">
        <v>4503</v>
      </c>
      <c r="C6924" s="417" t="s">
        <v>2281</v>
      </c>
      <c r="D6924" s="417" t="s">
        <v>4490</v>
      </c>
      <c r="E6924" s="391">
        <v>765</v>
      </c>
      <c r="F6924" s="418">
        <v>44564</v>
      </c>
      <c r="G6924" s="417" t="s">
        <v>2283</v>
      </c>
      <c r="I6924" s="379">
        <f t="shared" ca="1" si="399"/>
        <v>-7</v>
      </c>
      <c r="J6924" s="379">
        <f t="shared" ca="1" si="400"/>
        <v>-6</v>
      </c>
      <c r="K6924" s="391" t="str">
        <f t="shared" ca="1" si="401"/>
        <v>IDI</v>
      </c>
      <c r="L6924" s="379"/>
      <c r="O6924" s="379"/>
    </row>
    <row r="6925" spans="1:15">
      <c r="A6925" s="417" t="s">
        <v>2155</v>
      </c>
      <c r="B6925" s="417" t="s">
        <v>4504</v>
      </c>
      <c r="C6925" s="417" t="s">
        <v>2281</v>
      </c>
      <c r="D6925" s="417" t="s">
        <v>4490</v>
      </c>
      <c r="E6925" s="391">
        <v>5654.61</v>
      </c>
      <c r="F6925" s="418">
        <v>44564</v>
      </c>
      <c r="G6925" s="417" t="s">
        <v>2283</v>
      </c>
      <c r="I6925" s="379">
        <f t="shared" ca="1" si="399"/>
        <v>-7</v>
      </c>
      <c r="J6925" s="379">
        <f t="shared" ca="1" si="400"/>
        <v>-6</v>
      </c>
      <c r="K6925" s="391" t="str">
        <f t="shared" ca="1" si="401"/>
        <v>IDI</v>
      </c>
      <c r="L6925" s="379"/>
      <c r="O6925" s="379"/>
    </row>
    <row r="6926" spans="1:15">
      <c r="A6926" s="417" t="s">
        <v>2155</v>
      </c>
      <c r="B6926" s="417" t="s">
        <v>4505</v>
      </c>
      <c r="C6926" s="417" t="s">
        <v>2281</v>
      </c>
      <c r="D6926" s="417" t="s">
        <v>4490</v>
      </c>
      <c r="E6926" s="391">
        <v>1120</v>
      </c>
      <c r="F6926" s="418">
        <v>44564</v>
      </c>
      <c r="G6926" s="417" t="s">
        <v>2283</v>
      </c>
      <c r="I6926" s="379">
        <f t="shared" ca="1" si="399"/>
        <v>-7</v>
      </c>
      <c r="J6926" s="379">
        <f t="shared" ca="1" si="400"/>
        <v>-6</v>
      </c>
      <c r="K6926" s="391" t="str">
        <f t="shared" ca="1" si="401"/>
        <v>IDI</v>
      </c>
      <c r="L6926" s="379"/>
      <c r="O6926" s="379"/>
    </row>
    <row r="6927" spans="1:15">
      <c r="A6927" s="417" t="s">
        <v>2155</v>
      </c>
      <c r="B6927" s="417" t="s">
        <v>7036</v>
      </c>
      <c r="C6927" s="417" t="s">
        <v>2332</v>
      </c>
      <c r="D6927" s="417" t="s">
        <v>4490</v>
      </c>
      <c r="E6927" s="391">
        <v>16.78</v>
      </c>
      <c r="F6927" s="418">
        <v>44564</v>
      </c>
      <c r="G6927" s="417" t="s">
        <v>2283</v>
      </c>
      <c r="I6927" s="379">
        <f t="shared" ca="1" si="399"/>
        <v>-7</v>
      </c>
      <c r="J6927" s="379">
        <f t="shared" ca="1" si="400"/>
        <v>-6</v>
      </c>
      <c r="K6927" s="391" t="str">
        <f t="shared" ca="1" si="401"/>
        <v>IDI</v>
      </c>
      <c r="L6927" s="379"/>
      <c r="O6927" s="379"/>
    </row>
    <row r="6928" spans="1:15">
      <c r="A6928" s="417" t="s">
        <v>2155</v>
      </c>
      <c r="B6928" s="417" t="s">
        <v>7037</v>
      </c>
      <c r="C6928" s="417" t="s">
        <v>2332</v>
      </c>
      <c r="D6928" s="417" t="s">
        <v>4490</v>
      </c>
      <c r="E6928" s="391">
        <v>19.25</v>
      </c>
      <c r="F6928" s="418">
        <v>44564</v>
      </c>
      <c r="G6928" s="417" t="s">
        <v>2283</v>
      </c>
      <c r="I6928" s="379">
        <f t="shared" ca="1" si="399"/>
        <v>-7</v>
      </c>
      <c r="J6928" s="379">
        <f t="shared" ca="1" si="400"/>
        <v>-6</v>
      </c>
      <c r="K6928" s="391" t="str">
        <f t="shared" ca="1" si="401"/>
        <v>IDI</v>
      </c>
      <c r="L6928" s="379"/>
      <c r="O6928" s="379"/>
    </row>
    <row r="6929" spans="1:15">
      <c r="A6929" s="417" t="s">
        <v>2155</v>
      </c>
      <c r="B6929" s="417" t="s">
        <v>7038</v>
      </c>
      <c r="C6929" s="417" t="s">
        <v>2332</v>
      </c>
      <c r="D6929" s="417" t="s">
        <v>4490</v>
      </c>
      <c r="E6929" s="391">
        <v>50</v>
      </c>
      <c r="F6929" s="418">
        <v>44564</v>
      </c>
      <c r="G6929" s="417" t="s">
        <v>2283</v>
      </c>
      <c r="I6929" s="379">
        <f t="shared" ca="1" si="399"/>
        <v>-7</v>
      </c>
      <c r="J6929" s="379">
        <f t="shared" ca="1" si="400"/>
        <v>-6</v>
      </c>
      <c r="K6929" s="391" t="str">
        <f t="shared" ca="1" si="401"/>
        <v>IDI</v>
      </c>
      <c r="L6929" s="379"/>
      <c r="O6929" s="379"/>
    </row>
    <row r="6930" spans="1:15">
      <c r="A6930" s="417" t="s">
        <v>2155</v>
      </c>
      <c r="B6930" s="417" t="s">
        <v>7039</v>
      </c>
      <c r="C6930" s="417" t="s">
        <v>2332</v>
      </c>
      <c r="D6930" s="417" t="s">
        <v>4490</v>
      </c>
      <c r="E6930" s="391">
        <v>53</v>
      </c>
      <c r="F6930" s="418">
        <v>44564</v>
      </c>
      <c r="G6930" s="417" t="s">
        <v>2283</v>
      </c>
      <c r="I6930" s="379">
        <f t="shared" ca="1" si="399"/>
        <v>-7</v>
      </c>
      <c r="J6930" s="379">
        <f t="shared" ca="1" si="400"/>
        <v>-6</v>
      </c>
      <c r="K6930" s="391" t="str">
        <f t="shared" ca="1" si="401"/>
        <v>IDI</v>
      </c>
      <c r="L6930" s="379"/>
      <c r="O6930" s="379"/>
    </row>
    <row r="6931" spans="1:15">
      <c r="A6931" s="417" t="s">
        <v>2155</v>
      </c>
      <c r="B6931" s="417" t="s">
        <v>7040</v>
      </c>
      <c r="C6931" s="417" t="s">
        <v>2332</v>
      </c>
      <c r="D6931" s="417" t="s">
        <v>4490</v>
      </c>
      <c r="E6931" s="391">
        <v>57</v>
      </c>
      <c r="F6931" s="418">
        <v>44564</v>
      </c>
      <c r="G6931" s="417" t="s">
        <v>2283</v>
      </c>
      <c r="I6931" s="379">
        <f t="shared" ca="1" si="399"/>
        <v>-7</v>
      </c>
      <c r="J6931" s="379">
        <f t="shared" ca="1" si="400"/>
        <v>-6</v>
      </c>
      <c r="K6931" s="391" t="str">
        <f t="shared" ca="1" si="401"/>
        <v>IDI</v>
      </c>
      <c r="L6931" s="379"/>
      <c r="O6931" s="379"/>
    </row>
    <row r="6932" spans="1:15">
      <c r="A6932" s="417" t="s">
        <v>2155</v>
      </c>
      <c r="B6932" s="417" t="s">
        <v>7041</v>
      </c>
      <c r="C6932" s="417" t="s">
        <v>2332</v>
      </c>
      <c r="D6932" s="417" t="s">
        <v>4490</v>
      </c>
      <c r="E6932" s="391">
        <v>67</v>
      </c>
      <c r="F6932" s="418">
        <v>44564</v>
      </c>
      <c r="G6932" s="417" t="s">
        <v>2283</v>
      </c>
      <c r="I6932" s="379">
        <f t="shared" ca="1" si="399"/>
        <v>-7</v>
      </c>
      <c r="J6932" s="379">
        <f t="shared" ca="1" si="400"/>
        <v>-6</v>
      </c>
      <c r="K6932" s="391" t="str">
        <f t="shared" ca="1" si="401"/>
        <v>IDI</v>
      </c>
      <c r="L6932" s="379"/>
      <c r="O6932" s="379"/>
    </row>
    <row r="6933" spans="1:15">
      <c r="A6933" s="417" t="s">
        <v>2155</v>
      </c>
      <c r="B6933" s="417" t="s">
        <v>8326</v>
      </c>
      <c r="C6933" s="417" t="s">
        <v>2332</v>
      </c>
      <c r="D6933" s="417" t="s">
        <v>4490</v>
      </c>
      <c r="E6933" s="391">
        <v>77.739999999999995</v>
      </c>
      <c r="F6933" s="418">
        <v>44564</v>
      </c>
      <c r="G6933" s="417" t="s">
        <v>2283</v>
      </c>
      <c r="I6933" s="379">
        <f t="shared" ca="1" si="399"/>
        <v>-7</v>
      </c>
      <c r="J6933" s="379">
        <f t="shared" ca="1" si="400"/>
        <v>-6</v>
      </c>
      <c r="K6933" s="391" t="str">
        <f t="shared" ca="1" si="401"/>
        <v>IDI</v>
      </c>
      <c r="L6933" s="379"/>
      <c r="O6933" s="379"/>
    </row>
    <row r="6934" spans="1:15">
      <c r="A6934" s="417" t="s">
        <v>2155</v>
      </c>
      <c r="B6934" s="417" t="s">
        <v>8327</v>
      </c>
      <c r="C6934" s="417" t="s">
        <v>2332</v>
      </c>
      <c r="D6934" s="417" t="s">
        <v>4490</v>
      </c>
      <c r="E6934" s="391">
        <v>96.78</v>
      </c>
      <c r="F6934" s="418">
        <v>44564</v>
      </c>
      <c r="G6934" s="417" t="s">
        <v>2283</v>
      </c>
      <c r="I6934" s="379">
        <f t="shared" ca="1" si="399"/>
        <v>-7</v>
      </c>
      <c r="J6934" s="379">
        <f t="shared" ca="1" si="400"/>
        <v>-6</v>
      </c>
      <c r="K6934" s="391" t="str">
        <f t="shared" ca="1" si="401"/>
        <v>IDI</v>
      </c>
      <c r="L6934" s="379"/>
      <c r="O6934" s="379"/>
    </row>
    <row r="6935" spans="1:15">
      <c r="A6935" s="417" t="s">
        <v>2155</v>
      </c>
      <c r="B6935" s="417" t="s">
        <v>8328</v>
      </c>
      <c r="C6935" s="417" t="s">
        <v>2332</v>
      </c>
      <c r="D6935" s="417" t="s">
        <v>4490</v>
      </c>
      <c r="E6935" s="391">
        <v>114.75</v>
      </c>
      <c r="F6935" s="418">
        <v>44564</v>
      </c>
      <c r="G6935" s="417" t="s">
        <v>2283</v>
      </c>
      <c r="I6935" s="379">
        <f t="shared" ca="1" si="399"/>
        <v>-7</v>
      </c>
      <c r="J6935" s="379">
        <f t="shared" ca="1" si="400"/>
        <v>-6</v>
      </c>
      <c r="K6935" s="391" t="str">
        <f t="shared" ca="1" si="401"/>
        <v>IDI</v>
      </c>
      <c r="L6935" s="379"/>
      <c r="O6935" s="379"/>
    </row>
    <row r="6936" spans="1:15">
      <c r="A6936" s="417" t="s">
        <v>2155</v>
      </c>
      <c r="B6936" s="417" t="s">
        <v>8329</v>
      </c>
      <c r="C6936" s="417" t="s">
        <v>2332</v>
      </c>
      <c r="D6936" s="417" t="s">
        <v>4490</v>
      </c>
      <c r="E6936" s="391">
        <v>132.16999999999999</v>
      </c>
      <c r="F6936" s="418">
        <v>44564</v>
      </c>
      <c r="G6936" s="417" t="s">
        <v>2283</v>
      </c>
      <c r="I6936" s="379">
        <f t="shared" ca="1" si="399"/>
        <v>-7</v>
      </c>
      <c r="J6936" s="379">
        <f t="shared" ca="1" si="400"/>
        <v>-6</v>
      </c>
      <c r="K6936" s="391" t="str">
        <f t="shared" ca="1" si="401"/>
        <v>IDI</v>
      </c>
      <c r="L6936" s="379"/>
      <c r="O6936" s="379"/>
    </row>
    <row r="6937" spans="1:15">
      <c r="A6937" s="417" t="s">
        <v>2155</v>
      </c>
      <c r="B6937" s="417" t="s">
        <v>8330</v>
      </c>
      <c r="C6937" s="417" t="s">
        <v>2332</v>
      </c>
      <c r="D6937" s="417" t="s">
        <v>4490</v>
      </c>
      <c r="E6937" s="391">
        <v>234.36</v>
      </c>
      <c r="F6937" s="418">
        <v>44564</v>
      </c>
      <c r="G6937" s="417" t="s">
        <v>2283</v>
      </c>
      <c r="I6937" s="379">
        <f t="shared" ca="1" si="399"/>
        <v>-7</v>
      </c>
      <c r="J6937" s="379">
        <f t="shared" ca="1" si="400"/>
        <v>-6</v>
      </c>
      <c r="K6937" s="391" t="str">
        <f t="shared" ca="1" si="401"/>
        <v>IDI</v>
      </c>
      <c r="L6937" s="379"/>
      <c r="O6937" s="379"/>
    </row>
    <row r="6938" spans="1:15">
      <c r="A6938" s="417" t="s">
        <v>2155</v>
      </c>
      <c r="B6938" s="417" t="s">
        <v>8331</v>
      </c>
      <c r="C6938" s="417" t="s">
        <v>2332</v>
      </c>
      <c r="D6938" s="417" t="s">
        <v>4490</v>
      </c>
      <c r="E6938" s="391">
        <v>378.34</v>
      </c>
      <c r="F6938" s="418">
        <v>44564</v>
      </c>
      <c r="G6938" s="417" t="s">
        <v>2283</v>
      </c>
      <c r="I6938" s="379">
        <f t="shared" ca="1" si="399"/>
        <v>-7</v>
      </c>
      <c r="J6938" s="379">
        <f t="shared" ca="1" si="400"/>
        <v>-6</v>
      </c>
      <c r="K6938" s="391" t="str">
        <f t="shared" ca="1" si="401"/>
        <v>IDI</v>
      </c>
      <c r="L6938" s="379"/>
      <c r="O6938" s="379"/>
    </row>
    <row r="6939" spans="1:15">
      <c r="A6939" s="417" t="s">
        <v>2155</v>
      </c>
      <c r="B6939" s="417" t="s">
        <v>8332</v>
      </c>
      <c r="C6939" s="417" t="s">
        <v>2332</v>
      </c>
      <c r="D6939" s="417" t="s">
        <v>4490</v>
      </c>
      <c r="E6939" s="391">
        <v>571.82000000000005</v>
      </c>
      <c r="F6939" s="418">
        <v>44564</v>
      </c>
      <c r="G6939" s="417" t="s">
        <v>2283</v>
      </c>
      <c r="I6939" s="379">
        <f t="shared" ca="1" si="399"/>
        <v>-7</v>
      </c>
      <c r="J6939" s="379">
        <f t="shared" ca="1" si="400"/>
        <v>-6</v>
      </c>
      <c r="K6939" s="391" t="str">
        <f t="shared" ca="1" si="401"/>
        <v>IDI</v>
      </c>
      <c r="L6939" s="379"/>
      <c r="O6939" s="379"/>
    </row>
    <row r="6940" spans="1:15">
      <c r="A6940" s="417" t="s">
        <v>2155</v>
      </c>
      <c r="B6940" s="417" t="s">
        <v>8333</v>
      </c>
      <c r="C6940" s="417" t="s">
        <v>2332</v>
      </c>
      <c r="D6940" s="417" t="s">
        <v>4490</v>
      </c>
      <c r="E6940" s="391">
        <v>814.54</v>
      </c>
      <c r="F6940" s="418">
        <v>44564</v>
      </c>
      <c r="G6940" s="417" t="s">
        <v>2283</v>
      </c>
      <c r="I6940" s="379">
        <f t="shared" ca="1" si="399"/>
        <v>-7</v>
      </c>
      <c r="J6940" s="379">
        <f t="shared" ca="1" si="400"/>
        <v>-6</v>
      </c>
      <c r="K6940" s="391" t="str">
        <f t="shared" ca="1" si="401"/>
        <v>IDI</v>
      </c>
      <c r="L6940" s="379"/>
      <c r="O6940" s="379"/>
    </row>
    <row r="6941" spans="1:15">
      <c r="A6941" s="417" t="s">
        <v>2155</v>
      </c>
      <c r="B6941" s="417" t="s">
        <v>8334</v>
      </c>
      <c r="C6941" s="417" t="s">
        <v>2332</v>
      </c>
      <c r="D6941" s="417" t="s">
        <v>4490</v>
      </c>
      <c r="E6941" s="391">
        <v>1093.08</v>
      </c>
      <c r="F6941" s="418">
        <v>44564</v>
      </c>
      <c r="G6941" s="417" t="s">
        <v>2283</v>
      </c>
      <c r="I6941" s="379">
        <f t="shared" ca="1" si="399"/>
        <v>-7</v>
      </c>
      <c r="J6941" s="379">
        <f t="shared" ca="1" si="400"/>
        <v>-6</v>
      </c>
      <c r="K6941" s="391" t="str">
        <f t="shared" ca="1" si="401"/>
        <v>IDI</v>
      </c>
      <c r="L6941" s="379"/>
      <c r="O6941" s="379"/>
    </row>
    <row r="6942" spans="1:15">
      <c r="A6942" s="417" t="s">
        <v>2155</v>
      </c>
      <c r="B6942" s="417" t="s">
        <v>12586</v>
      </c>
      <c r="C6942" s="417" t="s">
        <v>2332</v>
      </c>
      <c r="D6942" s="417" t="s">
        <v>4490</v>
      </c>
      <c r="E6942" s="391">
        <v>1277.6600000000001</v>
      </c>
      <c r="F6942" s="418">
        <v>44564</v>
      </c>
      <c r="G6942" s="417" t="s">
        <v>2283</v>
      </c>
      <c r="I6942" s="379">
        <f t="shared" ca="1" si="399"/>
        <v>-7</v>
      </c>
      <c r="J6942" s="379">
        <f t="shared" ca="1" si="400"/>
        <v>-6</v>
      </c>
      <c r="K6942" s="391" t="str">
        <f t="shared" ca="1" si="401"/>
        <v>IDI</v>
      </c>
      <c r="L6942" s="379"/>
      <c r="O6942" s="379"/>
    </row>
    <row r="6943" spans="1:15">
      <c r="A6943" s="417" t="s">
        <v>2155</v>
      </c>
      <c r="B6943" s="417" t="s">
        <v>8335</v>
      </c>
      <c r="C6943" s="417" t="s">
        <v>2332</v>
      </c>
      <c r="D6943" s="417" t="s">
        <v>4490</v>
      </c>
      <c r="E6943" s="391">
        <v>1406.55</v>
      </c>
      <c r="F6943" s="418">
        <v>44564</v>
      </c>
      <c r="G6943" s="417" t="s">
        <v>2283</v>
      </c>
      <c r="I6943" s="379">
        <f t="shared" ca="1" si="399"/>
        <v>-7</v>
      </c>
      <c r="J6943" s="379">
        <f t="shared" ca="1" si="400"/>
        <v>-6</v>
      </c>
      <c r="K6943" s="391" t="str">
        <f t="shared" ca="1" si="401"/>
        <v>IDI</v>
      </c>
      <c r="L6943" s="379"/>
      <c r="O6943" s="379"/>
    </row>
    <row r="6944" spans="1:15">
      <c r="A6944" s="417" t="s">
        <v>2155</v>
      </c>
      <c r="B6944" s="417" t="s">
        <v>8336</v>
      </c>
      <c r="C6944" s="417" t="s">
        <v>2332</v>
      </c>
      <c r="D6944" s="417" t="s">
        <v>4490</v>
      </c>
      <c r="E6944" s="391">
        <v>1748.66</v>
      </c>
      <c r="F6944" s="418">
        <v>44564</v>
      </c>
      <c r="G6944" s="417" t="s">
        <v>2283</v>
      </c>
      <c r="I6944" s="379">
        <f t="shared" ca="1" si="399"/>
        <v>-7</v>
      </c>
      <c r="J6944" s="379">
        <f t="shared" ca="1" si="400"/>
        <v>-6</v>
      </c>
      <c r="K6944" s="391" t="str">
        <f t="shared" ca="1" si="401"/>
        <v>IDI</v>
      </c>
      <c r="L6944" s="379"/>
      <c r="O6944" s="379"/>
    </row>
    <row r="6945" spans="1:15">
      <c r="A6945" s="417" t="s">
        <v>2155</v>
      </c>
      <c r="B6945" s="417" t="s">
        <v>8337</v>
      </c>
      <c r="C6945" s="417" t="s">
        <v>2332</v>
      </c>
      <c r="D6945" s="417" t="s">
        <v>4490</v>
      </c>
      <c r="E6945" s="391">
        <v>2202.36</v>
      </c>
      <c r="F6945" s="418">
        <v>44564</v>
      </c>
      <c r="G6945" s="417" t="s">
        <v>2283</v>
      </c>
      <c r="I6945" s="379">
        <f t="shared" ca="1" si="399"/>
        <v>-7</v>
      </c>
      <c r="J6945" s="379">
        <f t="shared" ca="1" si="400"/>
        <v>-6</v>
      </c>
      <c r="K6945" s="391" t="str">
        <f t="shared" ca="1" si="401"/>
        <v>IDI</v>
      </c>
      <c r="L6945" s="379"/>
      <c r="O6945" s="379"/>
    </row>
    <row r="6946" spans="1:15">
      <c r="A6946" s="417" t="s">
        <v>2155</v>
      </c>
      <c r="B6946" s="417" t="s">
        <v>8338</v>
      </c>
      <c r="C6946" s="417" t="s">
        <v>2332</v>
      </c>
      <c r="D6946" s="417" t="s">
        <v>4490</v>
      </c>
      <c r="E6946" s="391">
        <v>2497.48</v>
      </c>
      <c r="F6946" s="418">
        <v>44564</v>
      </c>
      <c r="G6946" s="417" t="s">
        <v>2283</v>
      </c>
      <c r="I6946" s="379">
        <f t="shared" ca="1" si="399"/>
        <v>-7</v>
      </c>
      <c r="J6946" s="379">
        <f t="shared" ca="1" si="400"/>
        <v>-6</v>
      </c>
      <c r="K6946" s="391" t="str">
        <f t="shared" ca="1" si="401"/>
        <v>IDI</v>
      </c>
      <c r="L6946" s="379"/>
      <c r="O6946" s="379"/>
    </row>
    <row r="6947" spans="1:15">
      <c r="A6947" s="417" t="s">
        <v>2155</v>
      </c>
      <c r="B6947" s="417" t="s">
        <v>8339</v>
      </c>
      <c r="C6947" s="417" t="s">
        <v>2332</v>
      </c>
      <c r="D6947" s="417" t="s">
        <v>4490</v>
      </c>
      <c r="E6947" s="391">
        <v>2899.24</v>
      </c>
      <c r="F6947" s="418">
        <v>44564</v>
      </c>
      <c r="G6947" s="417" t="s">
        <v>2283</v>
      </c>
      <c r="I6947" s="379">
        <f t="shared" ca="1" si="399"/>
        <v>-7</v>
      </c>
      <c r="J6947" s="379">
        <f t="shared" ca="1" si="400"/>
        <v>-6</v>
      </c>
      <c r="K6947" s="391" t="str">
        <f t="shared" ca="1" si="401"/>
        <v>IDI</v>
      </c>
      <c r="L6947" s="379"/>
      <c r="O6947" s="379"/>
    </row>
    <row r="6948" spans="1:15">
      <c r="A6948" s="417" t="s">
        <v>2155</v>
      </c>
      <c r="B6948" s="417" t="s">
        <v>4506</v>
      </c>
      <c r="C6948" s="417" t="s">
        <v>2281</v>
      </c>
      <c r="D6948" s="417" t="s">
        <v>4490</v>
      </c>
      <c r="E6948" s="391">
        <v>5500</v>
      </c>
      <c r="F6948" s="418">
        <v>44928</v>
      </c>
      <c r="G6948" s="417" t="s">
        <v>2283</v>
      </c>
      <c r="I6948" s="379">
        <f t="shared" ca="1" si="399"/>
        <v>357</v>
      </c>
      <c r="J6948" s="379">
        <f t="shared" ca="1" si="400"/>
        <v>250</v>
      </c>
      <c r="K6948" s="391" t="str">
        <f t="shared" ca="1" si="401"/>
        <v>IDI</v>
      </c>
      <c r="L6948" s="379"/>
      <c r="O6948" s="379"/>
    </row>
    <row r="6949" spans="1:15">
      <c r="A6949" s="417" t="s">
        <v>2155</v>
      </c>
      <c r="B6949" s="417" t="s">
        <v>4507</v>
      </c>
      <c r="C6949" s="417" t="s">
        <v>2281</v>
      </c>
      <c r="D6949" s="417" t="s">
        <v>4490</v>
      </c>
      <c r="E6949" s="391">
        <v>4400</v>
      </c>
      <c r="F6949" s="418">
        <v>44928</v>
      </c>
      <c r="G6949" s="417" t="s">
        <v>2283</v>
      </c>
      <c r="I6949" s="379">
        <f t="shared" ca="1" si="399"/>
        <v>357</v>
      </c>
      <c r="J6949" s="379">
        <f t="shared" ca="1" si="400"/>
        <v>250</v>
      </c>
      <c r="K6949" s="391" t="str">
        <f t="shared" ca="1" si="401"/>
        <v>IDI</v>
      </c>
      <c r="L6949" s="379"/>
      <c r="O6949" s="379"/>
    </row>
    <row r="6950" spans="1:15">
      <c r="A6950" s="417" t="s">
        <v>2155</v>
      </c>
      <c r="B6950" s="417" t="s">
        <v>4508</v>
      </c>
      <c r="C6950" s="417" t="s">
        <v>2281</v>
      </c>
      <c r="D6950" s="417" t="s">
        <v>4490</v>
      </c>
      <c r="E6950" s="391">
        <v>189.06</v>
      </c>
      <c r="F6950" s="418">
        <v>44287</v>
      </c>
      <c r="G6950" s="417" t="s">
        <v>2283</v>
      </c>
      <c r="I6950" s="379">
        <f t="shared" ca="1" si="399"/>
        <v>-284</v>
      </c>
      <c r="J6950" s="379">
        <f t="shared" ca="1" si="400"/>
        <v>-197</v>
      </c>
      <c r="K6950" s="391" t="str">
        <f t="shared" ca="1" si="401"/>
        <v>IDI</v>
      </c>
      <c r="L6950" s="379"/>
      <c r="O6950" s="379"/>
    </row>
    <row r="6951" spans="1:15">
      <c r="A6951" s="417" t="s">
        <v>2155</v>
      </c>
      <c r="B6951" s="417" t="s">
        <v>4509</v>
      </c>
      <c r="C6951" s="417" t="s">
        <v>2281</v>
      </c>
      <c r="D6951" s="417" t="s">
        <v>4490</v>
      </c>
      <c r="E6951" s="391">
        <v>89.87</v>
      </c>
      <c r="F6951" s="418">
        <v>44287</v>
      </c>
      <c r="G6951" s="417" t="s">
        <v>2283</v>
      </c>
      <c r="I6951" s="379">
        <f t="shared" ca="1" si="399"/>
        <v>-284</v>
      </c>
      <c r="J6951" s="379">
        <f t="shared" ca="1" si="400"/>
        <v>-197</v>
      </c>
      <c r="K6951" s="391" t="str">
        <f t="shared" ca="1" si="401"/>
        <v>IDI</v>
      </c>
      <c r="L6951" s="379"/>
      <c r="O6951" s="379"/>
    </row>
    <row r="6952" spans="1:15">
      <c r="A6952" s="417" t="s">
        <v>2155</v>
      </c>
      <c r="B6952" s="417" t="s">
        <v>4510</v>
      </c>
      <c r="C6952" s="417" t="s">
        <v>2281</v>
      </c>
      <c r="D6952" s="417" t="s">
        <v>4490</v>
      </c>
      <c r="E6952" s="391">
        <v>72.319999999999993</v>
      </c>
      <c r="F6952" s="418">
        <v>44287</v>
      </c>
      <c r="G6952" s="417" t="s">
        <v>2283</v>
      </c>
      <c r="I6952" s="379">
        <f t="shared" ca="1" si="399"/>
        <v>-284</v>
      </c>
      <c r="J6952" s="379">
        <f t="shared" ca="1" si="400"/>
        <v>-197</v>
      </c>
      <c r="K6952" s="391" t="str">
        <f t="shared" ca="1" si="401"/>
        <v>IDI</v>
      </c>
      <c r="L6952" s="379"/>
      <c r="O6952" s="379"/>
    </row>
    <row r="6953" spans="1:15">
      <c r="A6953" s="417" t="s">
        <v>2155</v>
      </c>
      <c r="B6953" s="417" t="s">
        <v>4511</v>
      </c>
      <c r="C6953" s="417" t="s">
        <v>2281</v>
      </c>
      <c r="D6953" s="417" t="s">
        <v>4490</v>
      </c>
      <c r="E6953" s="391">
        <v>20.83</v>
      </c>
      <c r="F6953" s="418">
        <v>44287</v>
      </c>
      <c r="G6953" s="417" t="s">
        <v>2283</v>
      </c>
      <c r="I6953" s="379">
        <f t="shared" ca="1" si="399"/>
        <v>-284</v>
      </c>
      <c r="J6953" s="379">
        <f t="shared" ca="1" si="400"/>
        <v>-197</v>
      </c>
      <c r="K6953" s="391" t="str">
        <f t="shared" ca="1" si="401"/>
        <v>IDI</v>
      </c>
      <c r="L6953" s="379"/>
      <c r="O6953" s="379"/>
    </row>
    <row r="6954" spans="1:15">
      <c r="A6954" s="417" t="s">
        <v>2155</v>
      </c>
      <c r="B6954" s="417" t="s">
        <v>8340</v>
      </c>
      <c r="C6954" s="417" t="s">
        <v>2281</v>
      </c>
      <c r="D6954" s="417" t="s">
        <v>4490</v>
      </c>
      <c r="E6954" s="391">
        <v>210</v>
      </c>
      <c r="F6954" s="418">
        <v>44287</v>
      </c>
      <c r="G6954" s="417" t="s">
        <v>2283</v>
      </c>
      <c r="I6954" s="379">
        <f t="shared" ca="1" si="399"/>
        <v>-284</v>
      </c>
      <c r="J6954" s="379">
        <f t="shared" ca="1" si="400"/>
        <v>-197</v>
      </c>
      <c r="K6954" s="391" t="str">
        <f t="shared" ca="1" si="401"/>
        <v>IDI</v>
      </c>
      <c r="L6954" s="379"/>
      <c r="O6954" s="379"/>
    </row>
    <row r="6955" spans="1:15">
      <c r="A6955" s="417" t="s">
        <v>2155</v>
      </c>
      <c r="B6955" s="417" t="s">
        <v>4512</v>
      </c>
      <c r="C6955" s="417" t="s">
        <v>2281</v>
      </c>
      <c r="D6955" s="417" t="s">
        <v>4490</v>
      </c>
      <c r="E6955" s="391">
        <v>6.99</v>
      </c>
      <c r="F6955" s="418">
        <v>44287</v>
      </c>
      <c r="G6955" s="417" t="s">
        <v>2283</v>
      </c>
      <c r="I6955" s="379">
        <f t="shared" ca="1" si="399"/>
        <v>-284</v>
      </c>
      <c r="J6955" s="379">
        <f t="shared" ca="1" si="400"/>
        <v>-197</v>
      </c>
      <c r="K6955" s="391" t="str">
        <f t="shared" ca="1" si="401"/>
        <v>IDI</v>
      </c>
      <c r="L6955" s="379"/>
      <c r="O6955" s="379"/>
    </row>
    <row r="6956" spans="1:15">
      <c r="A6956" s="417" t="s">
        <v>2155</v>
      </c>
      <c r="B6956" s="417" t="s">
        <v>4513</v>
      </c>
      <c r="C6956" s="417" t="s">
        <v>2281</v>
      </c>
      <c r="D6956" s="417" t="s">
        <v>4490</v>
      </c>
      <c r="E6956" s="391">
        <v>3.59</v>
      </c>
      <c r="F6956" s="418">
        <v>44287</v>
      </c>
      <c r="G6956" s="417" t="s">
        <v>2283</v>
      </c>
      <c r="I6956" s="379">
        <f t="shared" ca="1" si="399"/>
        <v>-284</v>
      </c>
      <c r="J6956" s="379">
        <f t="shared" ca="1" si="400"/>
        <v>-197</v>
      </c>
      <c r="K6956" s="391" t="str">
        <f t="shared" ca="1" si="401"/>
        <v>IDI</v>
      </c>
      <c r="L6956" s="379"/>
      <c r="O6956" s="379"/>
    </row>
    <row r="6957" spans="1:15">
      <c r="A6957" s="417" t="s">
        <v>2155</v>
      </c>
      <c r="B6957" s="417" t="s">
        <v>4514</v>
      </c>
      <c r="C6957" s="417" t="s">
        <v>2281</v>
      </c>
      <c r="D6957" s="417" t="s">
        <v>4490</v>
      </c>
      <c r="E6957" s="391">
        <v>205</v>
      </c>
      <c r="F6957" s="418">
        <v>44287</v>
      </c>
      <c r="G6957" s="417" t="s">
        <v>2283</v>
      </c>
      <c r="I6957" s="379">
        <f t="shared" ca="1" si="399"/>
        <v>-284</v>
      </c>
      <c r="J6957" s="379">
        <f t="shared" ca="1" si="400"/>
        <v>-197</v>
      </c>
      <c r="K6957" s="391" t="str">
        <f t="shared" ca="1" si="401"/>
        <v>IDI</v>
      </c>
      <c r="L6957" s="379"/>
      <c r="O6957" s="379"/>
    </row>
    <row r="6958" spans="1:15">
      <c r="A6958" s="417" t="s">
        <v>2155</v>
      </c>
      <c r="B6958" s="417" t="s">
        <v>4515</v>
      </c>
      <c r="C6958" s="417" t="s">
        <v>2281</v>
      </c>
      <c r="D6958" s="417" t="s">
        <v>4490</v>
      </c>
      <c r="E6958" s="391">
        <v>74.94</v>
      </c>
      <c r="F6958" s="418">
        <v>44287</v>
      </c>
      <c r="G6958" s="417" t="s">
        <v>2283</v>
      </c>
      <c r="I6958" s="379">
        <f t="shared" ca="1" si="399"/>
        <v>-284</v>
      </c>
      <c r="J6958" s="379">
        <f t="shared" ca="1" si="400"/>
        <v>-197</v>
      </c>
      <c r="K6958" s="391" t="str">
        <f t="shared" ca="1" si="401"/>
        <v>IDI</v>
      </c>
      <c r="L6958" s="379"/>
      <c r="O6958" s="379"/>
    </row>
    <row r="6959" spans="1:15">
      <c r="A6959" s="417" t="s">
        <v>2155</v>
      </c>
      <c r="B6959" s="417" t="s">
        <v>7042</v>
      </c>
      <c r="C6959" s="417" t="s">
        <v>2281</v>
      </c>
      <c r="D6959" s="417" t="s">
        <v>4490</v>
      </c>
      <c r="E6959" s="391">
        <v>68.010000000000005</v>
      </c>
      <c r="F6959" s="418">
        <v>44287</v>
      </c>
      <c r="G6959" s="417" t="s">
        <v>2283</v>
      </c>
      <c r="I6959" s="379">
        <f t="shared" ca="1" si="399"/>
        <v>-284</v>
      </c>
      <c r="J6959" s="379">
        <f t="shared" ca="1" si="400"/>
        <v>-197</v>
      </c>
      <c r="K6959" s="391" t="str">
        <f t="shared" ca="1" si="401"/>
        <v>IDI</v>
      </c>
      <c r="L6959" s="379"/>
      <c r="O6959" s="379"/>
    </row>
    <row r="6960" spans="1:15">
      <c r="A6960" s="417" t="s">
        <v>2155</v>
      </c>
      <c r="B6960" s="417" t="s">
        <v>4516</v>
      </c>
      <c r="C6960" s="417" t="s">
        <v>2281</v>
      </c>
      <c r="D6960" s="417" t="s">
        <v>4490</v>
      </c>
      <c r="E6960" s="391">
        <v>36.1</v>
      </c>
      <c r="F6960" s="418">
        <v>44287</v>
      </c>
      <c r="G6960" s="417" t="s">
        <v>2283</v>
      </c>
      <c r="I6960" s="379">
        <f t="shared" ca="1" si="399"/>
        <v>-284</v>
      </c>
      <c r="J6960" s="379">
        <f t="shared" ca="1" si="400"/>
        <v>-197</v>
      </c>
      <c r="K6960" s="391" t="str">
        <f t="shared" ca="1" si="401"/>
        <v>IDI</v>
      </c>
      <c r="L6960" s="379"/>
      <c r="O6960" s="379"/>
    </row>
    <row r="6961" spans="1:15">
      <c r="A6961" s="417" t="s">
        <v>2155</v>
      </c>
      <c r="B6961" s="417" t="s">
        <v>4517</v>
      </c>
      <c r="C6961" s="417" t="s">
        <v>2281</v>
      </c>
      <c r="D6961" s="417" t="s">
        <v>4490</v>
      </c>
      <c r="E6961" s="391">
        <v>151.06</v>
      </c>
      <c r="F6961" s="418">
        <v>44287</v>
      </c>
      <c r="G6961" s="417" t="s">
        <v>2283</v>
      </c>
      <c r="I6961" s="379">
        <f t="shared" ca="1" si="399"/>
        <v>-284</v>
      </c>
      <c r="J6961" s="379">
        <f t="shared" ca="1" si="400"/>
        <v>-197</v>
      </c>
      <c r="K6961" s="391" t="str">
        <f t="shared" ca="1" si="401"/>
        <v>IDI</v>
      </c>
      <c r="L6961" s="379"/>
      <c r="O6961" s="379"/>
    </row>
    <row r="6962" spans="1:15">
      <c r="A6962" s="417" t="s">
        <v>2155</v>
      </c>
      <c r="B6962" s="417" t="s">
        <v>4518</v>
      </c>
      <c r="C6962" s="417" t="s">
        <v>2332</v>
      </c>
      <c r="D6962" s="417" t="s">
        <v>4490</v>
      </c>
      <c r="E6962" s="391">
        <v>0.15</v>
      </c>
      <c r="F6962" s="418">
        <v>44287</v>
      </c>
      <c r="G6962" s="417" t="s">
        <v>2283</v>
      </c>
      <c r="I6962" s="379">
        <f t="shared" ca="1" si="399"/>
        <v>-284</v>
      </c>
      <c r="J6962" s="379">
        <f t="shared" ca="1" si="400"/>
        <v>-197</v>
      </c>
      <c r="K6962" s="391" t="str">
        <f t="shared" ca="1" si="401"/>
        <v>IDI</v>
      </c>
      <c r="L6962" s="379"/>
      <c r="O6962" s="379"/>
    </row>
    <row r="6963" spans="1:15">
      <c r="A6963" s="417" t="s">
        <v>2155</v>
      </c>
      <c r="B6963" s="417" t="s">
        <v>4519</v>
      </c>
      <c r="C6963" s="417" t="s">
        <v>2332</v>
      </c>
      <c r="D6963" s="417" t="s">
        <v>4490</v>
      </c>
      <c r="E6963" s="391">
        <v>0.25</v>
      </c>
      <c r="F6963" s="418">
        <v>44287</v>
      </c>
      <c r="G6963" s="417" t="s">
        <v>2283</v>
      </c>
      <c r="I6963" s="379">
        <f t="shared" ca="1" si="399"/>
        <v>-284</v>
      </c>
      <c r="J6963" s="379">
        <f t="shared" ca="1" si="400"/>
        <v>-197</v>
      </c>
      <c r="K6963" s="391" t="str">
        <f t="shared" ca="1" si="401"/>
        <v>IDI</v>
      </c>
      <c r="L6963" s="379"/>
      <c r="O6963" s="379"/>
    </row>
    <row r="6964" spans="1:15">
      <c r="A6964" s="417" t="s">
        <v>2155</v>
      </c>
      <c r="B6964" s="417" t="s">
        <v>4520</v>
      </c>
      <c r="C6964" s="417" t="s">
        <v>2332</v>
      </c>
      <c r="D6964" s="417" t="s">
        <v>4490</v>
      </c>
      <c r="E6964" s="391">
        <v>5</v>
      </c>
      <c r="F6964" s="418">
        <v>44287</v>
      </c>
      <c r="G6964" s="417" t="s">
        <v>2283</v>
      </c>
      <c r="I6964" s="379">
        <f t="shared" ca="1" si="399"/>
        <v>-284</v>
      </c>
      <c r="J6964" s="379">
        <f t="shared" ca="1" si="400"/>
        <v>-197</v>
      </c>
      <c r="K6964" s="391" t="str">
        <f t="shared" ca="1" si="401"/>
        <v>IDI</v>
      </c>
      <c r="L6964" s="379"/>
      <c r="O6964" s="379"/>
    </row>
    <row r="6965" spans="1:15">
      <c r="A6965" s="417" t="s">
        <v>2155</v>
      </c>
      <c r="B6965" s="417" t="s">
        <v>4521</v>
      </c>
      <c r="C6965" s="417" t="s">
        <v>2332</v>
      </c>
      <c r="D6965" s="417" t="s">
        <v>4490</v>
      </c>
      <c r="E6965" s="391">
        <v>5</v>
      </c>
      <c r="F6965" s="418">
        <v>44287</v>
      </c>
      <c r="G6965" s="417" t="s">
        <v>2283</v>
      </c>
      <c r="I6965" s="379">
        <f t="shared" ca="1" si="399"/>
        <v>-284</v>
      </c>
      <c r="J6965" s="379">
        <f t="shared" ca="1" si="400"/>
        <v>-197</v>
      </c>
      <c r="K6965" s="391" t="str">
        <f t="shared" ca="1" si="401"/>
        <v>IDI</v>
      </c>
      <c r="L6965" s="379"/>
      <c r="O6965" s="379"/>
    </row>
    <row r="6966" spans="1:15">
      <c r="A6966" s="417" t="s">
        <v>2155</v>
      </c>
      <c r="B6966" s="417" t="s">
        <v>4522</v>
      </c>
      <c r="C6966" s="417" t="s">
        <v>2332</v>
      </c>
      <c r="D6966" s="417" t="s">
        <v>4490</v>
      </c>
      <c r="E6966" s="391">
        <v>43</v>
      </c>
      <c r="F6966" s="418">
        <v>44287</v>
      </c>
      <c r="G6966" s="417" t="s">
        <v>2283</v>
      </c>
      <c r="I6966" s="379">
        <f t="shared" ca="1" si="399"/>
        <v>-284</v>
      </c>
      <c r="J6966" s="379">
        <f t="shared" ca="1" si="400"/>
        <v>-197</v>
      </c>
      <c r="K6966" s="391" t="str">
        <f t="shared" ca="1" si="401"/>
        <v>IDI</v>
      </c>
      <c r="L6966" s="379"/>
      <c r="O6966" s="379"/>
    </row>
    <row r="6967" spans="1:15">
      <c r="A6967" s="417" t="s">
        <v>2155</v>
      </c>
      <c r="B6967" s="417" t="s">
        <v>4523</v>
      </c>
      <c r="C6967" s="417" t="s">
        <v>2332</v>
      </c>
      <c r="D6967" s="417" t="s">
        <v>4490</v>
      </c>
      <c r="E6967" s="391">
        <v>136</v>
      </c>
      <c r="F6967" s="418">
        <v>44287</v>
      </c>
      <c r="G6967" s="417" t="s">
        <v>2283</v>
      </c>
      <c r="I6967" s="379">
        <f t="shared" ca="1" si="399"/>
        <v>-284</v>
      </c>
      <c r="J6967" s="379">
        <f t="shared" ca="1" si="400"/>
        <v>-197</v>
      </c>
      <c r="K6967" s="391" t="str">
        <f t="shared" ca="1" si="401"/>
        <v>IDI</v>
      </c>
      <c r="L6967" s="379"/>
      <c r="O6967" s="379"/>
    </row>
    <row r="6968" spans="1:15">
      <c r="A6968" s="417" t="s">
        <v>2155</v>
      </c>
      <c r="B6968" s="417" t="s">
        <v>4524</v>
      </c>
      <c r="C6968" s="417" t="s">
        <v>2332</v>
      </c>
      <c r="D6968" s="417" t="s">
        <v>4490</v>
      </c>
      <c r="E6968" s="391">
        <v>315.32</v>
      </c>
      <c r="F6968" s="418">
        <v>44287</v>
      </c>
      <c r="G6968" s="417" t="s">
        <v>2283</v>
      </c>
      <c r="I6968" s="379">
        <f t="shared" ca="1" si="399"/>
        <v>-284</v>
      </c>
      <c r="J6968" s="379">
        <f t="shared" ca="1" si="400"/>
        <v>-197</v>
      </c>
      <c r="K6968" s="391" t="str">
        <f t="shared" ca="1" si="401"/>
        <v>IDI</v>
      </c>
      <c r="L6968" s="379"/>
      <c r="O6968" s="379"/>
    </row>
    <row r="6969" spans="1:15">
      <c r="A6969" s="417" t="s">
        <v>2155</v>
      </c>
      <c r="B6969" s="417" t="s">
        <v>4525</v>
      </c>
      <c r="C6969" s="417" t="s">
        <v>2332</v>
      </c>
      <c r="D6969" s="417" t="s">
        <v>4490</v>
      </c>
      <c r="E6969" s="391">
        <v>411.39</v>
      </c>
      <c r="F6969" s="418">
        <v>44287</v>
      </c>
      <c r="G6969" s="417" t="s">
        <v>2283</v>
      </c>
      <c r="I6969" s="379">
        <f t="shared" ca="1" si="399"/>
        <v>-284</v>
      </c>
      <c r="J6969" s="379">
        <f t="shared" ca="1" si="400"/>
        <v>-197</v>
      </c>
      <c r="K6969" s="391" t="str">
        <f t="shared" ca="1" si="401"/>
        <v>IDI</v>
      </c>
      <c r="L6969" s="379"/>
      <c r="O6969" s="379"/>
    </row>
    <row r="6970" spans="1:15">
      <c r="A6970" s="417" t="s">
        <v>2155</v>
      </c>
      <c r="B6970" s="417" t="s">
        <v>4526</v>
      </c>
      <c r="C6970" s="417" t="s">
        <v>2332</v>
      </c>
      <c r="D6970" s="417" t="s">
        <v>4490</v>
      </c>
      <c r="E6970" s="391">
        <v>522</v>
      </c>
      <c r="F6970" s="418">
        <v>44287</v>
      </c>
      <c r="G6970" s="417" t="s">
        <v>2283</v>
      </c>
      <c r="I6970" s="379">
        <f t="shared" ca="1" si="399"/>
        <v>-284</v>
      </c>
      <c r="J6970" s="379">
        <f t="shared" ca="1" si="400"/>
        <v>-197</v>
      </c>
      <c r="K6970" s="391" t="str">
        <f t="shared" ca="1" si="401"/>
        <v>IDI</v>
      </c>
      <c r="L6970" s="379"/>
      <c r="O6970" s="379"/>
    </row>
    <row r="6971" spans="1:15">
      <c r="A6971" s="417" t="s">
        <v>2155</v>
      </c>
      <c r="B6971" s="417" t="s">
        <v>4527</v>
      </c>
      <c r="C6971" s="417" t="s">
        <v>2281</v>
      </c>
      <c r="D6971" s="417" t="s">
        <v>4490</v>
      </c>
      <c r="E6971" s="391">
        <v>455</v>
      </c>
      <c r="F6971" s="418">
        <v>44319</v>
      </c>
      <c r="G6971" s="417" t="s">
        <v>2283</v>
      </c>
      <c r="I6971" s="379">
        <f t="shared" ca="1" si="399"/>
        <v>-252</v>
      </c>
      <c r="J6971" s="379">
        <f t="shared" ca="1" si="400"/>
        <v>-176</v>
      </c>
      <c r="K6971" s="391" t="str">
        <f t="shared" ca="1" si="401"/>
        <v>IDI</v>
      </c>
      <c r="L6971" s="379"/>
      <c r="O6971" s="379"/>
    </row>
    <row r="6972" spans="1:15">
      <c r="A6972" s="417" t="s">
        <v>2155</v>
      </c>
      <c r="B6972" s="417" t="s">
        <v>4528</v>
      </c>
      <c r="C6972" s="417" t="s">
        <v>2281</v>
      </c>
      <c r="D6972" s="417" t="s">
        <v>4490</v>
      </c>
      <c r="E6972" s="391">
        <v>650</v>
      </c>
      <c r="F6972" s="418">
        <v>44319</v>
      </c>
      <c r="G6972" s="417" t="s">
        <v>2283</v>
      </c>
      <c r="I6972" s="379">
        <f t="shared" ca="1" si="399"/>
        <v>-252</v>
      </c>
      <c r="J6972" s="379">
        <f t="shared" ca="1" si="400"/>
        <v>-176</v>
      </c>
      <c r="K6972" s="391" t="str">
        <f t="shared" ca="1" si="401"/>
        <v>IDI</v>
      </c>
      <c r="L6972" s="379"/>
      <c r="O6972" s="379"/>
    </row>
    <row r="6973" spans="1:15">
      <c r="A6973" s="417" t="s">
        <v>2155</v>
      </c>
      <c r="B6973" s="417" t="s">
        <v>12587</v>
      </c>
      <c r="C6973" s="417" t="s">
        <v>2281</v>
      </c>
      <c r="D6973" s="417" t="s">
        <v>4490</v>
      </c>
      <c r="E6973" s="391">
        <v>250</v>
      </c>
      <c r="F6973" s="418">
        <v>44348</v>
      </c>
      <c r="G6973" s="417" t="s">
        <v>2283</v>
      </c>
      <c r="I6973" s="379">
        <f t="shared" ca="1" si="399"/>
        <v>-223</v>
      </c>
      <c r="J6973" s="379">
        <f t="shared" ca="1" si="400"/>
        <v>-156</v>
      </c>
      <c r="K6973" s="391" t="str">
        <f t="shared" ca="1" si="401"/>
        <v>IDI</v>
      </c>
      <c r="L6973" s="379"/>
      <c r="O6973" s="379"/>
    </row>
    <row r="6974" spans="1:15">
      <c r="A6974" s="417" t="s">
        <v>2155</v>
      </c>
      <c r="B6974" s="417" t="s">
        <v>4529</v>
      </c>
      <c r="C6974" s="417" t="s">
        <v>2281</v>
      </c>
      <c r="D6974" s="417" t="s">
        <v>4490</v>
      </c>
      <c r="E6974" s="391">
        <v>499</v>
      </c>
      <c r="F6974" s="418">
        <v>44348</v>
      </c>
      <c r="G6974" s="417" t="s">
        <v>2283</v>
      </c>
      <c r="I6974" s="379">
        <f t="shared" ca="1" si="399"/>
        <v>-223</v>
      </c>
      <c r="J6974" s="379">
        <f t="shared" ca="1" si="400"/>
        <v>-156</v>
      </c>
      <c r="K6974" s="391" t="str">
        <f t="shared" ca="1" si="401"/>
        <v>IDI</v>
      </c>
      <c r="L6974" s="379"/>
      <c r="O6974" s="379"/>
    </row>
    <row r="6975" spans="1:15">
      <c r="A6975" s="417" t="s">
        <v>2155</v>
      </c>
      <c r="B6975" s="417" t="s">
        <v>4530</v>
      </c>
      <c r="C6975" s="417" t="s">
        <v>2281</v>
      </c>
      <c r="D6975" s="417" t="s">
        <v>4490</v>
      </c>
      <c r="E6975" s="391">
        <v>569</v>
      </c>
      <c r="F6975" s="418">
        <v>44348</v>
      </c>
      <c r="G6975" s="417" t="s">
        <v>2283</v>
      </c>
      <c r="I6975" s="379">
        <f t="shared" ca="1" si="399"/>
        <v>-223</v>
      </c>
      <c r="J6975" s="379">
        <f t="shared" ca="1" si="400"/>
        <v>-156</v>
      </c>
      <c r="K6975" s="391" t="str">
        <f t="shared" ca="1" si="401"/>
        <v>IDI</v>
      </c>
      <c r="L6975" s="379"/>
      <c r="O6975" s="379"/>
    </row>
    <row r="6976" spans="1:15">
      <c r="A6976" s="417" t="s">
        <v>2155</v>
      </c>
      <c r="B6976" s="417" t="s">
        <v>4531</v>
      </c>
      <c r="C6976" s="417" t="s">
        <v>2281</v>
      </c>
      <c r="D6976" s="417" t="s">
        <v>4490</v>
      </c>
      <c r="E6976" s="391">
        <v>800</v>
      </c>
      <c r="F6976" s="418">
        <v>44348</v>
      </c>
      <c r="G6976" s="417" t="s">
        <v>2283</v>
      </c>
      <c r="I6976" s="379">
        <f t="shared" ca="1" si="399"/>
        <v>-223</v>
      </c>
      <c r="J6976" s="379">
        <f t="shared" ca="1" si="400"/>
        <v>-156</v>
      </c>
      <c r="K6976" s="391" t="str">
        <f t="shared" ca="1" si="401"/>
        <v>IDI</v>
      </c>
      <c r="L6976" s="379"/>
      <c r="O6976" s="379"/>
    </row>
    <row r="6977" spans="1:15">
      <c r="A6977" s="417" t="s">
        <v>2155</v>
      </c>
      <c r="B6977" s="417" t="s">
        <v>12588</v>
      </c>
      <c r="C6977" s="417" t="s">
        <v>2281</v>
      </c>
      <c r="D6977" s="417" t="s">
        <v>4490</v>
      </c>
      <c r="E6977" s="391">
        <v>310</v>
      </c>
      <c r="F6977" s="418">
        <v>44378</v>
      </c>
      <c r="G6977" s="417" t="s">
        <v>2283</v>
      </c>
      <c r="I6977" s="379">
        <f t="shared" ca="1" si="399"/>
        <v>-193</v>
      </c>
      <c r="J6977" s="379">
        <f t="shared" ca="1" si="400"/>
        <v>-135</v>
      </c>
      <c r="K6977" s="391" t="str">
        <f t="shared" ca="1" si="401"/>
        <v>IDI</v>
      </c>
      <c r="L6977" s="379"/>
      <c r="O6977" s="379"/>
    </row>
    <row r="6978" spans="1:15">
      <c r="A6978" s="417" t="s">
        <v>2155</v>
      </c>
      <c r="B6978" s="417" t="s">
        <v>12589</v>
      </c>
      <c r="C6978" s="417" t="s">
        <v>2281</v>
      </c>
      <c r="D6978" s="417" t="s">
        <v>4490</v>
      </c>
      <c r="E6978" s="391">
        <v>307.42</v>
      </c>
      <c r="F6978" s="418">
        <v>44378</v>
      </c>
      <c r="G6978" s="417" t="s">
        <v>2283</v>
      </c>
      <c r="I6978" s="379">
        <f t="shared" ca="1" si="399"/>
        <v>-193</v>
      </c>
      <c r="J6978" s="379">
        <f t="shared" ca="1" si="400"/>
        <v>-135</v>
      </c>
      <c r="K6978" s="391" t="str">
        <f t="shared" ca="1" si="401"/>
        <v>IDI</v>
      </c>
      <c r="L6978" s="379"/>
      <c r="O6978" s="379"/>
    </row>
    <row r="6979" spans="1:15">
      <c r="A6979" s="417" t="s">
        <v>2155</v>
      </c>
      <c r="B6979" s="417" t="s">
        <v>12590</v>
      </c>
      <c r="C6979" s="417" t="s">
        <v>2281</v>
      </c>
      <c r="D6979" s="417" t="s">
        <v>4490</v>
      </c>
      <c r="E6979" s="391">
        <v>440</v>
      </c>
      <c r="F6979" s="418">
        <v>44378</v>
      </c>
      <c r="G6979" s="417" t="s">
        <v>2283</v>
      </c>
      <c r="I6979" s="379">
        <f t="shared" ca="1" si="399"/>
        <v>-193</v>
      </c>
      <c r="J6979" s="379">
        <f t="shared" ca="1" si="400"/>
        <v>-135</v>
      </c>
      <c r="K6979" s="391" t="str">
        <f t="shared" ca="1" si="401"/>
        <v>IDI</v>
      </c>
      <c r="L6979" s="379"/>
      <c r="O6979" s="379"/>
    </row>
    <row r="6980" spans="1:15">
      <c r="A6980" s="417" t="s">
        <v>2155</v>
      </c>
      <c r="B6980" s="417" t="s">
        <v>4532</v>
      </c>
      <c r="C6980" s="417" t="s">
        <v>2281</v>
      </c>
      <c r="D6980" s="417" t="s">
        <v>4490</v>
      </c>
      <c r="E6980" s="391">
        <v>397</v>
      </c>
      <c r="F6980" s="418">
        <v>44378</v>
      </c>
      <c r="G6980" s="417" t="s">
        <v>2283</v>
      </c>
      <c r="I6980" s="379">
        <f t="shared" ca="1" si="399"/>
        <v>-193</v>
      </c>
      <c r="J6980" s="379">
        <f t="shared" ca="1" si="400"/>
        <v>-135</v>
      </c>
      <c r="K6980" s="391" t="str">
        <f t="shared" ca="1" si="401"/>
        <v>IDI</v>
      </c>
      <c r="L6980" s="379"/>
      <c r="O6980" s="379"/>
    </row>
    <row r="6981" spans="1:15">
      <c r="A6981" s="417" t="s">
        <v>2155</v>
      </c>
      <c r="B6981" s="417" t="s">
        <v>4533</v>
      </c>
      <c r="C6981" s="417" t="s">
        <v>2281</v>
      </c>
      <c r="D6981" s="417" t="s">
        <v>4490</v>
      </c>
      <c r="E6981" s="391">
        <v>755.68</v>
      </c>
      <c r="F6981" s="418">
        <v>44378</v>
      </c>
      <c r="G6981" s="417" t="s">
        <v>2283</v>
      </c>
      <c r="I6981" s="379">
        <f t="shared" ca="1" si="399"/>
        <v>-193</v>
      </c>
      <c r="J6981" s="379">
        <f t="shared" ca="1" si="400"/>
        <v>-135</v>
      </c>
      <c r="K6981" s="391" t="str">
        <f t="shared" ca="1" si="401"/>
        <v>IDI</v>
      </c>
      <c r="L6981" s="379"/>
      <c r="O6981" s="379"/>
    </row>
    <row r="6982" spans="1:15">
      <c r="A6982" s="417" t="s">
        <v>2155</v>
      </c>
      <c r="B6982" s="417" t="s">
        <v>4534</v>
      </c>
      <c r="C6982" s="417" t="s">
        <v>2281</v>
      </c>
      <c r="D6982" s="417" t="s">
        <v>4490</v>
      </c>
      <c r="E6982" s="391">
        <v>96.2</v>
      </c>
      <c r="F6982" s="418">
        <v>44378</v>
      </c>
      <c r="G6982" s="417" t="s">
        <v>2283</v>
      </c>
      <c r="I6982" s="379">
        <f t="shared" ca="1" si="399"/>
        <v>-193</v>
      </c>
      <c r="J6982" s="379">
        <f t="shared" ca="1" si="400"/>
        <v>-135</v>
      </c>
      <c r="K6982" s="391" t="str">
        <f t="shared" ca="1" si="401"/>
        <v>IDI</v>
      </c>
      <c r="L6982" s="379"/>
      <c r="O6982" s="379"/>
    </row>
    <row r="6983" spans="1:15">
      <c r="A6983" s="417" t="s">
        <v>2155</v>
      </c>
      <c r="B6983" s="417" t="s">
        <v>4535</v>
      </c>
      <c r="C6983" s="417" t="s">
        <v>2281</v>
      </c>
      <c r="D6983" s="417" t="s">
        <v>4490</v>
      </c>
      <c r="E6983" s="391">
        <v>517</v>
      </c>
      <c r="F6983" s="418">
        <v>44378</v>
      </c>
      <c r="G6983" s="417" t="s">
        <v>2283</v>
      </c>
      <c r="I6983" s="379">
        <f t="shared" ca="1" si="399"/>
        <v>-193</v>
      </c>
      <c r="J6983" s="379">
        <f t="shared" ca="1" si="400"/>
        <v>-135</v>
      </c>
      <c r="K6983" s="391" t="str">
        <f t="shared" ca="1" si="401"/>
        <v>IDI</v>
      </c>
      <c r="L6983" s="379"/>
      <c r="O6983" s="379"/>
    </row>
    <row r="6984" spans="1:15">
      <c r="A6984" s="417" t="s">
        <v>2155</v>
      </c>
      <c r="B6984" s="417" t="s">
        <v>4536</v>
      </c>
      <c r="C6984" s="417" t="s">
        <v>2281</v>
      </c>
      <c r="D6984" s="417" t="s">
        <v>4490</v>
      </c>
      <c r="E6984" s="391">
        <v>68.180000000000007</v>
      </c>
      <c r="F6984" s="418">
        <v>44378</v>
      </c>
      <c r="G6984" s="417" t="s">
        <v>2283</v>
      </c>
      <c r="I6984" s="379">
        <f t="shared" ca="1" si="399"/>
        <v>-193</v>
      </c>
      <c r="J6984" s="379">
        <f t="shared" ca="1" si="400"/>
        <v>-135</v>
      </c>
      <c r="K6984" s="391" t="str">
        <f t="shared" ca="1" si="401"/>
        <v>IDI</v>
      </c>
      <c r="L6984" s="379"/>
      <c r="O6984" s="379"/>
    </row>
    <row r="6985" spans="1:15">
      <c r="A6985" s="417" t="s">
        <v>2155</v>
      </c>
      <c r="B6985" s="417" t="s">
        <v>4537</v>
      </c>
      <c r="C6985" s="417" t="s">
        <v>2281</v>
      </c>
      <c r="D6985" s="417" t="s">
        <v>4490</v>
      </c>
      <c r="E6985" s="391">
        <v>807</v>
      </c>
      <c r="F6985" s="418">
        <v>44378</v>
      </c>
      <c r="G6985" s="417" t="s">
        <v>2283</v>
      </c>
      <c r="I6985" s="379">
        <f t="shared" ca="1" si="399"/>
        <v>-193</v>
      </c>
      <c r="J6985" s="379">
        <f t="shared" ca="1" si="400"/>
        <v>-135</v>
      </c>
      <c r="K6985" s="391" t="str">
        <f t="shared" ca="1" si="401"/>
        <v>IDI</v>
      </c>
      <c r="L6985" s="379"/>
      <c r="O6985" s="379"/>
    </row>
    <row r="6986" spans="1:15">
      <c r="A6986" s="417" t="s">
        <v>2155</v>
      </c>
      <c r="B6986" s="417" t="s">
        <v>4538</v>
      </c>
      <c r="C6986" s="417" t="s">
        <v>2281</v>
      </c>
      <c r="D6986" s="417" t="s">
        <v>4490</v>
      </c>
      <c r="E6986" s="391">
        <v>47.51</v>
      </c>
      <c r="F6986" s="418">
        <v>44378</v>
      </c>
      <c r="G6986" s="417" t="s">
        <v>2283</v>
      </c>
      <c r="I6986" s="379">
        <f t="shared" ref="I6986:I7049" ca="1" si="402">IF(F6986&lt;&gt;"",F6986-$I$199,"")</f>
        <v>-193</v>
      </c>
      <c r="J6986" s="379">
        <f t="shared" ref="J6986:J7049" ca="1" si="403">IF(I6986&lt;&gt;"",NETWORKDAYS($I$199,F6986-1,$N$201:$N$224),"")</f>
        <v>-135</v>
      </c>
      <c r="K6986" s="391" t="str">
        <f t="shared" ref="K6986:K7049" ca="1" si="404">IF(I6986&lt;&gt;"",RIGHT(D6986,LEN(D6986)-FIND(" ",D6986)),"")</f>
        <v>IDI</v>
      </c>
      <c r="L6986" s="379"/>
      <c r="O6986" s="379"/>
    </row>
    <row r="6987" spans="1:15">
      <c r="A6987" s="417" t="s">
        <v>2155</v>
      </c>
      <c r="B6987" s="417" t="s">
        <v>4539</v>
      </c>
      <c r="C6987" s="417" t="s">
        <v>2281</v>
      </c>
      <c r="D6987" s="417" t="s">
        <v>4490</v>
      </c>
      <c r="E6987" s="391">
        <v>39.340000000000003</v>
      </c>
      <c r="F6987" s="418">
        <v>44378</v>
      </c>
      <c r="G6987" s="417" t="s">
        <v>2283</v>
      </c>
      <c r="I6987" s="379">
        <f t="shared" ca="1" si="402"/>
        <v>-193</v>
      </c>
      <c r="J6987" s="379">
        <f t="shared" ca="1" si="403"/>
        <v>-135</v>
      </c>
      <c r="K6987" s="391" t="str">
        <f t="shared" ca="1" si="404"/>
        <v>IDI</v>
      </c>
      <c r="L6987" s="379"/>
      <c r="O6987" s="379"/>
    </row>
    <row r="6988" spans="1:15">
      <c r="A6988" s="417" t="s">
        <v>2155</v>
      </c>
      <c r="B6988" s="417" t="s">
        <v>4540</v>
      </c>
      <c r="C6988" s="417" t="s">
        <v>2281</v>
      </c>
      <c r="D6988" s="417" t="s">
        <v>4490</v>
      </c>
      <c r="E6988" s="391">
        <v>42</v>
      </c>
      <c r="F6988" s="418">
        <v>44378</v>
      </c>
      <c r="G6988" s="417" t="s">
        <v>2283</v>
      </c>
      <c r="I6988" s="379">
        <f t="shared" ca="1" si="402"/>
        <v>-193</v>
      </c>
      <c r="J6988" s="379">
        <f t="shared" ca="1" si="403"/>
        <v>-135</v>
      </c>
      <c r="K6988" s="391" t="str">
        <f t="shared" ca="1" si="404"/>
        <v>IDI</v>
      </c>
      <c r="L6988" s="379"/>
      <c r="O6988" s="379"/>
    </row>
    <row r="6989" spans="1:15">
      <c r="A6989" s="417" t="s">
        <v>2155</v>
      </c>
      <c r="B6989" s="417" t="s">
        <v>4541</v>
      </c>
      <c r="C6989" s="417" t="s">
        <v>2281</v>
      </c>
      <c r="D6989" s="417" t="s">
        <v>4490</v>
      </c>
      <c r="E6989" s="391">
        <v>26.24</v>
      </c>
      <c r="F6989" s="418">
        <v>44378</v>
      </c>
      <c r="G6989" s="417" t="s">
        <v>2283</v>
      </c>
      <c r="I6989" s="379">
        <f t="shared" ca="1" si="402"/>
        <v>-193</v>
      </c>
      <c r="J6989" s="379">
        <f t="shared" ca="1" si="403"/>
        <v>-135</v>
      </c>
      <c r="K6989" s="391" t="str">
        <f t="shared" ca="1" si="404"/>
        <v>IDI</v>
      </c>
      <c r="L6989" s="379"/>
      <c r="O6989" s="379"/>
    </row>
    <row r="6990" spans="1:15">
      <c r="A6990" s="417" t="s">
        <v>2155</v>
      </c>
      <c r="B6990" s="417" t="s">
        <v>4542</v>
      </c>
      <c r="C6990" s="417" t="s">
        <v>2281</v>
      </c>
      <c r="D6990" s="417" t="s">
        <v>4490</v>
      </c>
      <c r="E6990" s="391">
        <v>1328.16</v>
      </c>
      <c r="F6990" s="418">
        <v>44378</v>
      </c>
      <c r="G6990" s="417" t="s">
        <v>2283</v>
      </c>
      <c r="I6990" s="379">
        <f t="shared" ca="1" si="402"/>
        <v>-193</v>
      </c>
      <c r="J6990" s="379">
        <f t="shared" ca="1" si="403"/>
        <v>-135</v>
      </c>
      <c r="K6990" s="391" t="str">
        <f t="shared" ca="1" si="404"/>
        <v>IDI</v>
      </c>
      <c r="L6990" s="379"/>
      <c r="O6990" s="379"/>
    </row>
    <row r="6991" spans="1:15">
      <c r="A6991" s="417" t="s">
        <v>2155</v>
      </c>
      <c r="B6991" s="417" t="s">
        <v>4543</v>
      </c>
      <c r="C6991" s="417" t="s">
        <v>2281</v>
      </c>
      <c r="D6991" s="417" t="s">
        <v>4490</v>
      </c>
      <c r="E6991" s="391">
        <v>1200</v>
      </c>
      <c r="F6991" s="418">
        <v>44378</v>
      </c>
      <c r="G6991" s="417" t="s">
        <v>2283</v>
      </c>
      <c r="I6991" s="379">
        <f t="shared" ca="1" si="402"/>
        <v>-193</v>
      </c>
      <c r="J6991" s="379">
        <f t="shared" ca="1" si="403"/>
        <v>-135</v>
      </c>
      <c r="K6991" s="391" t="str">
        <f t="shared" ca="1" si="404"/>
        <v>IDI</v>
      </c>
      <c r="L6991" s="379"/>
      <c r="O6991" s="379"/>
    </row>
    <row r="6992" spans="1:15">
      <c r="A6992" s="417" t="s">
        <v>2155</v>
      </c>
      <c r="B6992" s="417" t="s">
        <v>4544</v>
      </c>
      <c r="C6992" s="417" t="s">
        <v>2281</v>
      </c>
      <c r="D6992" s="417" t="s">
        <v>4490</v>
      </c>
      <c r="E6992" s="391">
        <v>1885.31</v>
      </c>
      <c r="F6992" s="418">
        <v>44378</v>
      </c>
      <c r="G6992" s="417" t="s">
        <v>2283</v>
      </c>
      <c r="I6992" s="379">
        <f t="shared" ca="1" si="402"/>
        <v>-193</v>
      </c>
      <c r="J6992" s="379">
        <f t="shared" ca="1" si="403"/>
        <v>-135</v>
      </c>
      <c r="K6992" s="391" t="str">
        <f t="shared" ca="1" si="404"/>
        <v>IDI</v>
      </c>
      <c r="L6992" s="379"/>
      <c r="O6992" s="379"/>
    </row>
    <row r="6993" spans="1:15">
      <c r="A6993" s="417" t="s">
        <v>2155</v>
      </c>
      <c r="B6993" s="417" t="s">
        <v>4545</v>
      </c>
      <c r="C6993" s="417" t="s">
        <v>2281</v>
      </c>
      <c r="D6993" s="417" t="s">
        <v>4490</v>
      </c>
      <c r="E6993" s="391">
        <v>1912.46</v>
      </c>
      <c r="F6993" s="418">
        <v>44378</v>
      </c>
      <c r="G6993" s="417" t="s">
        <v>2283</v>
      </c>
      <c r="I6993" s="379">
        <f t="shared" ca="1" si="402"/>
        <v>-193</v>
      </c>
      <c r="J6993" s="379">
        <f t="shared" ca="1" si="403"/>
        <v>-135</v>
      </c>
      <c r="K6993" s="391" t="str">
        <f t="shared" ca="1" si="404"/>
        <v>IDI</v>
      </c>
      <c r="L6993" s="379"/>
      <c r="O6993" s="379"/>
    </row>
    <row r="6994" spans="1:15">
      <c r="A6994" s="417" t="s">
        <v>2155</v>
      </c>
      <c r="B6994" s="417" t="s">
        <v>4546</v>
      </c>
      <c r="C6994" s="417" t="s">
        <v>2281</v>
      </c>
      <c r="D6994" s="417" t="s">
        <v>4490</v>
      </c>
      <c r="E6994" s="391">
        <v>1991.21</v>
      </c>
      <c r="F6994" s="418">
        <v>44378</v>
      </c>
      <c r="G6994" s="417" t="s">
        <v>2283</v>
      </c>
      <c r="I6994" s="379">
        <f t="shared" ca="1" si="402"/>
        <v>-193</v>
      </c>
      <c r="J6994" s="379">
        <f t="shared" ca="1" si="403"/>
        <v>-135</v>
      </c>
      <c r="K6994" s="391" t="str">
        <f t="shared" ca="1" si="404"/>
        <v>IDI</v>
      </c>
      <c r="L6994" s="379"/>
      <c r="O6994" s="379"/>
    </row>
    <row r="6995" spans="1:15">
      <c r="A6995" s="417" t="s">
        <v>2155</v>
      </c>
      <c r="B6995" s="417" t="s">
        <v>4547</v>
      </c>
      <c r="C6995" s="417" t="s">
        <v>2281</v>
      </c>
      <c r="D6995" s="417" t="s">
        <v>4490</v>
      </c>
      <c r="E6995" s="391">
        <v>1956.24</v>
      </c>
      <c r="F6995" s="418">
        <v>44378</v>
      </c>
      <c r="G6995" s="417" t="s">
        <v>2283</v>
      </c>
      <c r="I6995" s="379">
        <f t="shared" ca="1" si="402"/>
        <v>-193</v>
      </c>
      <c r="J6995" s="379">
        <f t="shared" ca="1" si="403"/>
        <v>-135</v>
      </c>
      <c r="K6995" s="391" t="str">
        <f t="shared" ca="1" si="404"/>
        <v>IDI</v>
      </c>
      <c r="L6995" s="379"/>
      <c r="O6995" s="379"/>
    </row>
    <row r="6996" spans="1:15">
      <c r="A6996" s="417" t="s">
        <v>2155</v>
      </c>
      <c r="B6996" s="417" t="s">
        <v>4548</v>
      </c>
      <c r="C6996" s="417" t="s">
        <v>2281</v>
      </c>
      <c r="D6996" s="417" t="s">
        <v>4490</v>
      </c>
      <c r="E6996" s="391">
        <v>1995.25</v>
      </c>
      <c r="F6996" s="418">
        <v>44378</v>
      </c>
      <c r="G6996" s="417" t="s">
        <v>2283</v>
      </c>
      <c r="I6996" s="379">
        <f t="shared" ca="1" si="402"/>
        <v>-193</v>
      </c>
      <c r="J6996" s="379">
        <f t="shared" ca="1" si="403"/>
        <v>-135</v>
      </c>
      <c r="K6996" s="391" t="str">
        <f t="shared" ca="1" si="404"/>
        <v>IDI</v>
      </c>
      <c r="L6996" s="379"/>
      <c r="O6996" s="379"/>
    </row>
    <row r="6997" spans="1:15">
      <c r="A6997" s="417" t="s">
        <v>2155</v>
      </c>
      <c r="B6997" s="417" t="s">
        <v>4549</v>
      </c>
      <c r="C6997" s="417" t="s">
        <v>2281</v>
      </c>
      <c r="D6997" s="417" t="s">
        <v>4490</v>
      </c>
      <c r="E6997" s="391">
        <v>1676.81</v>
      </c>
      <c r="F6997" s="418">
        <v>44378</v>
      </c>
      <c r="G6997" s="417" t="s">
        <v>2283</v>
      </c>
      <c r="I6997" s="379">
        <f t="shared" ca="1" si="402"/>
        <v>-193</v>
      </c>
      <c r="J6997" s="379">
        <f t="shared" ca="1" si="403"/>
        <v>-135</v>
      </c>
      <c r="K6997" s="391" t="str">
        <f t="shared" ca="1" si="404"/>
        <v>IDI</v>
      </c>
      <c r="L6997" s="379"/>
      <c r="O6997" s="379"/>
    </row>
    <row r="6998" spans="1:15">
      <c r="A6998" s="417" t="s">
        <v>2155</v>
      </c>
      <c r="B6998" s="417" t="s">
        <v>4550</v>
      </c>
      <c r="C6998" s="417" t="s">
        <v>2281</v>
      </c>
      <c r="D6998" s="417" t="s">
        <v>4490</v>
      </c>
      <c r="E6998" s="391">
        <v>1989.95</v>
      </c>
      <c r="F6998" s="418">
        <v>44378</v>
      </c>
      <c r="G6998" s="417" t="s">
        <v>2283</v>
      </c>
      <c r="I6998" s="379">
        <f t="shared" ca="1" si="402"/>
        <v>-193</v>
      </c>
      <c r="J6998" s="379">
        <f t="shared" ca="1" si="403"/>
        <v>-135</v>
      </c>
      <c r="K6998" s="391" t="str">
        <f t="shared" ca="1" si="404"/>
        <v>IDI</v>
      </c>
      <c r="L6998" s="379"/>
      <c r="O6998" s="379"/>
    </row>
    <row r="6999" spans="1:15">
      <c r="A6999" s="417" t="s">
        <v>2155</v>
      </c>
      <c r="B6999" s="417" t="s">
        <v>4551</v>
      </c>
      <c r="C6999" s="417" t="s">
        <v>2281</v>
      </c>
      <c r="D6999" s="417" t="s">
        <v>4490</v>
      </c>
      <c r="E6999" s="391">
        <v>2299.85</v>
      </c>
      <c r="F6999" s="418">
        <v>44378</v>
      </c>
      <c r="G6999" s="417" t="s">
        <v>2283</v>
      </c>
      <c r="I6999" s="379">
        <f t="shared" ca="1" si="402"/>
        <v>-193</v>
      </c>
      <c r="J6999" s="379">
        <f t="shared" ca="1" si="403"/>
        <v>-135</v>
      </c>
      <c r="K6999" s="391" t="str">
        <f t="shared" ca="1" si="404"/>
        <v>IDI</v>
      </c>
      <c r="L6999" s="379"/>
      <c r="O6999" s="379"/>
    </row>
    <row r="7000" spans="1:15">
      <c r="A7000" s="417" t="s">
        <v>2155</v>
      </c>
      <c r="B7000" s="417" t="s">
        <v>4552</v>
      </c>
      <c r="C7000" s="417" t="s">
        <v>2281</v>
      </c>
      <c r="D7000" s="417" t="s">
        <v>4490</v>
      </c>
      <c r="E7000" s="391">
        <v>2039.97</v>
      </c>
      <c r="F7000" s="418">
        <v>44378</v>
      </c>
      <c r="G7000" s="417" t="s">
        <v>2283</v>
      </c>
      <c r="I7000" s="379">
        <f t="shared" ca="1" si="402"/>
        <v>-193</v>
      </c>
      <c r="J7000" s="379">
        <f t="shared" ca="1" si="403"/>
        <v>-135</v>
      </c>
      <c r="K7000" s="391" t="str">
        <f t="shared" ca="1" si="404"/>
        <v>IDI</v>
      </c>
      <c r="L7000" s="379"/>
      <c r="O7000" s="379"/>
    </row>
    <row r="7001" spans="1:15">
      <c r="A7001" s="417" t="s">
        <v>2155</v>
      </c>
      <c r="B7001" s="417" t="s">
        <v>4553</v>
      </c>
      <c r="C7001" s="417" t="s">
        <v>2281</v>
      </c>
      <c r="D7001" s="417" t="s">
        <v>4490</v>
      </c>
      <c r="E7001" s="391">
        <v>300</v>
      </c>
      <c r="F7001" s="418">
        <v>44378</v>
      </c>
      <c r="G7001" s="417" t="s">
        <v>2283</v>
      </c>
      <c r="I7001" s="379">
        <f t="shared" ca="1" si="402"/>
        <v>-193</v>
      </c>
      <c r="J7001" s="379">
        <f t="shared" ca="1" si="403"/>
        <v>-135</v>
      </c>
      <c r="K7001" s="391" t="str">
        <f t="shared" ca="1" si="404"/>
        <v>IDI</v>
      </c>
      <c r="L7001" s="379"/>
      <c r="O7001" s="379"/>
    </row>
    <row r="7002" spans="1:15">
      <c r="A7002" s="417" t="s">
        <v>2155</v>
      </c>
      <c r="B7002" s="417" t="s">
        <v>4554</v>
      </c>
      <c r="C7002" s="417" t="s">
        <v>2281</v>
      </c>
      <c r="D7002" s="417" t="s">
        <v>4490</v>
      </c>
      <c r="E7002" s="391">
        <v>2454.14</v>
      </c>
      <c r="F7002" s="418">
        <v>44378</v>
      </c>
      <c r="G7002" s="417" t="s">
        <v>2283</v>
      </c>
      <c r="I7002" s="379">
        <f t="shared" ca="1" si="402"/>
        <v>-193</v>
      </c>
      <c r="J7002" s="379">
        <f t="shared" ca="1" si="403"/>
        <v>-135</v>
      </c>
      <c r="K7002" s="391" t="str">
        <f t="shared" ca="1" si="404"/>
        <v>IDI</v>
      </c>
      <c r="L7002" s="379"/>
      <c r="O7002" s="379"/>
    </row>
    <row r="7003" spans="1:15">
      <c r="A7003" s="417" t="s">
        <v>2155</v>
      </c>
      <c r="B7003" s="417" t="s">
        <v>4555</v>
      </c>
      <c r="C7003" s="417" t="s">
        <v>2281</v>
      </c>
      <c r="D7003" s="417" t="s">
        <v>4490</v>
      </c>
      <c r="E7003" s="391">
        <v>2198.41</v>
      </c>
      <c r="F7003" s="418">
        <v>44378</v>
      </c>
      <c r="G7003" s="417" t="s">
        <v>2283</v>
      </c>
      <c r="I7003" s="379">
        <f t="shared" ca="1" si="402"/>
        <v>-193</v>
      </c>
      <c r="J7003" s="379">
        <f t="shared" ca="1" si="403"/>
        <v>-135</v>
      </c>
      <c r="K7003" s="391" t="str">
        <f t="shared" ca="1" si="404"/>
        <v>IDI</v>
      </c>
      <c r="L7003" s="379"/>
      <c r="O7003" s="379"/>
    </row>
    <row r="7004" spans="1:15">
      <c r="A7004" s="417" t="s">
        <v>2155</v>
      </c>
      <c r="B7004" s="417" t="s">
        <v>4556</v>
      </c>
      <c r="C7004" s="417" t="s">
        <v>2281</v>
      </c>
      <c r="D7004" s="417" t="s">
        <v>4490</v>
      </c>
      <c r="E7004" s="391">
        <v>2005.39</v>
      </c>
      <c r="F7004" s="418">
        <v>44378</v>
      </c>
      <c r="G7004" s="417" t="s">
        <v>2283</v>
      </c>
      <c r="I7004" s="379">
        <f t="shared" ca="1" si="402"/>
        <v>-193</v>
      </c>
      <c r="J7004" s="379">
        <f t="shared" ca="1" si="403"/>
        <v>-135</v>
      </c>
      <c r="K7004" s="391" t="str">
        <f t="shared" ca="1" si="404"/>
        <v>IDI</v>
      </c>
      <c r="L7004" s="379"/>
      <c r="O7004" s="379"/>
    </row>
    <row r="7005" spans="1:15">
      <c r="A7005" s="417" t="s">
        <v>2155</v>
      </c>
      <c r="B7005" s="417" t="s">
        <v>4557</v>
      </c>
      <c r="C7005" s="417" t="s">
        <v>2281</v>
      </c>
      <c r="D7005" s="417" t="s">
        <v>4490</v>
      </c>
      <c r="E7005" s="391">
        <v>44.75</v>
      </c>
      <c r="F7005" s="418">
        <v>44378</v>
      </c>
      <c r="G7005" s="417" t="s">
        <v>2283</v>
      </c>
      <c r="I7005" s="379">
        <f t="shared" ca="1" si="402"/>
        <v>-193</v>
      </c>
      <c r="J7005" s="379">
        <f t="shared" ca="1" si="403"/>
        <v>-135</v>
      </c>
      <c r="K7005" s="391" t="str">
        <f t="shared" ca="1" si="404"/>
        <v>IDI</v>
      </c>
      <c r="L7005" s="379"/>
      <c r="O7005" s="379"/>
    </row>
    <row r="7006" spans="1:15">
      <c r="A7006" s="417" t="s">
        <v>2155</v>
      </c>
      <c r="B7006" s="417" t="s">
        <v>4558</v>
      </c>
      <c r="C7006" s="417" t="s">
        <v>2281</v>
      </c>
      <c r="D7006" s="417" t="s">
        <v>4490</v>
      </c>
      <c r="E7006" s="391">
        <v>130</v>
      </c>
      <c r="F7006" s="418">
        <v>44378</v>
      </c>
      <c r="G7006" s="417" t="s">
        <v>2283</v>
      </c>
      <c r="I7006" s="379">
        <f t="shared" ca="1" si="402"/>
        <v>-193</v>
      </c>
      <c r="J7006" s="379">
        <f t="shared" ca="1" si="403"/>
        <v>-135</v>
      </c>
      <c r="K7006" s="391" t="str">
        <f t="shared" ca="1" si="404"/>
        <v>IDI</v>
      </c>
      <c r="L7006" s="379"/>
      <c r="O7006" s="379"/>
    </row>
    <row r="7007" spans="1:15">
      <c r="A7007" s="417" t="s">
        <v>2155</v>
      </c>
      <c r="B7007" s="417" t="s">
        <v>4559</v>
      </c>
      <c r="C7007" s="417" t="s">
        <v>2281</v>
      </c>
      <c r="D7007" s="417" t="s">
        <v>4490</v>
      </c>
      <c r="E7007" s="391">
        <v>7.0000000000000007E-2</v>
      </c>
      <c r="F7007" s="418">
        <v>44378</v>
      </c>
      <c r="G7007" s="417" t="s">
        <v>2283</v>
      </c>
      <c r="I7007" s="379">
        <f t="shared" ca="1" si="402"/>
        <v>-193</v>
      </c>
      <c r="J7007" s="379">
        <f t="shared" ca="1" si="403"/>
        <v>-135</v>
      </c>
      <c r="K7007" s="391" t="str">
        <f t="shared" ca="1" si="404"/>
        <v>IDI</v>
      </c>
      <c r="L7007" s="379"/>
      <c r="O7007" s="379"/>
    </row>
    <row r="7008" spans="1:15">
      <c r="A7008" s="417" t="s">
        <v>2155</v>
      </c>
      <c r="B7008" s="417" t="s">
        <v>4560</v>
      </c>
      <c r="C7008" s="417" t="s">
        <v>2281</v>
      </c>
      <c r="D7008" s="417" t="s">
        <v>4490</v>
      </c>
      <c r="E7008" s="391">
        <v>4829.34</v>
      </c>
      <c r="F7008" s="418">
        <v>44378</v>
      </c>
      <c r="G7008" s="417" t="s">
        <v>2283</v>
      </c>
      <c r="I7008" s="379">
        <f t="shared" ca="1" si="402"/>
        <v>-193</v>
      </c>
      <c r="J7008" s="379">
        <f t="shared" ca="1" si="403"/>
        <v>-135</v>
      </c>
      <c r="K7008" s="391" t="str">
        <f t="shared" ca="1" si="404"/>
        <v>IDI</v>
      </c>
      <c r="L7008" s="379"/>
      <c r="O7008" s="379"/>
    </row>
    <row r="7009" spans="1:15">
      <c r="A7009" s="417" t="s">
        <v>2155</v>
      </c>
      <c r="B7009" s="417" t="s">
        <v>4561</v>
      </c>
      <c r="C7009" s="417" t="s">
        <v>2281</v>
      </c>
      <c r="D7009" s="417" t="s">
        <v>4490</v>
      </c>
      <c r="E7009" s="391">
        <v>3000</v>
      </c>
      <c r="F7009" s="418">
        <v>44378</v>
      </c>
      <c r="G7009" s="417" t="s">
        <v>2283</v>
      </c>
      <c r="I7009" s="379">
        <f t="shared" ca="1" si="402"/>
        <v>-193</v>
      </c>
      <c r="J7009" s="379">
        <f t="shared" ca="1" si="403"/>
        <v>-135</v>
      </c>
      <c r="K7009" s="391" t="str">
        <f t="shared" ca="1" si="404"/>
        <v>IDI</v>
      </c>
      <c r="L7009" s="379"/>
      <c r="O7009" s="379"/>
    </row>
    <row r="7010" spans="1:15">
      <c r="A7010" s="417" t="s">
        <v>2155</v>
      </c>
      <c r="B7010" s="417" t="s">
        <v>4562</v>
      </c>
      <c r="C7010" s="417" t="s">
        <v>2281</v>
      </c>
      <c r="D7010" s="417" t="s">
        <v>4490</v>
      </c>
      <c r="E7010" s="391">
        <v>144.69999999999999</v>
      </c>
      <c r="F7010" s="418">
        <v>44378</v>
      </c>
      <c r="G7010" s="417" t="s">
        <v>2283</v>
      </c>
      <c r="I7010" s="379">
        <f t="shared" ca="1" si="402"/>
        <v>-193</v>
      </c>
      <c r="J7010" s="379">
        <f t="shared" ca="1" si="403"/>
        <v>-135</v>
      </c>
      <c r="K7010" s="391" t="str">
        <f t="shared" ca="1" si="404"/>
        <v>IDI</v>
      </c>
      <c r="L7010" s="379"/>
      <c r="O7010" s="379"/>
    </row>
    <row r="7011" spans="1:15">
      <c r="A7011" s="417" t="s">
        <v>2155</v>
      </c>
      <c r="B7011" s="417" t="s">
        <v>4563</v>
      </c>
      <c r="C7011" s="417" t="s">
        <v>2281</v>
      </c>
      <c r="D7011" s="417" t="s">
        <v>4490</v>
      </c>
      <c r="E7011" s="391">
        <v>61.5</v>
      </c>
      <c r="F7011" s="418">
        <v>44378</v>
      </c>
      <c r="G7011" s="417" t="s">
        <v>2283</v>
      </c>
      <c r="I7011" s="379">
        <f t="shared" ca="1" si="402"/>
        <v>-193</v>
      </c>
      <c r="J7011" s="379">
        <f t="shared" ca="1" si="403"/>
        <v>-135</v>
      </c>
      <c r="K7011" s="391" t="str">
        <f t="shared" ca="1" si="404"/>
        <v>IDI</v>
      </c>
      <c r="L7011" s="379"/>
      <c r="O7011" s="379"/>
    </row>
    <row r="7012" spans="1:15">
      <c r="A7012" s="417" t="s">
        <v>2155</v>
      </c>
      <c r="B7012" s="417" t="s">
        <v>4564</v>
      </c>
      <c r="C7012" s="417" t="s">
        <v>2332</v>
      </c>
      <c r="D7012" s="417" t="s">
        <v>4490</v>
      </c>
      <c r="E7012" s="391">
        <v>2</v>
      </c>
      <c r="F7012" s="418">
        <v>44378</v>
      </c>
      <c r="G7012" s="417" t="s">
        <v>2283</v>
      </c>
      <c r="I7012" s="379">
        <f t="shared" ca="1" si="402"/>
        <v>-193</v>
      </c>
      <c r="J7012" s="379">
        <f t="shared" ca="1" si="403"/>
        <v>-135</v>
      </c>
      <c r="K7012" s="391" t="str">
        <f t="shared" ca="1" si="404"/>
        <v>IDI</v>
      </c>
      <c r="L7012" s="379"/>
      <c r="O7012" s="379"/>
    </row>
    <row r="7013" spans="1:15">
      <c r="A7013" s="417" t="s">
        <v>2155</v>
      </c>
      <c r="B7013" s="417" t="s">
        <v>4565</v>
      </c>
      <c r="C7013" s="417" t="s">
        <v>2332</v>
      </c>
      <c r="D7013" s="417" t="s">
        <v>4490</v>
      </c>
      <c r="E7013" s="391">
        <v>142.65</v>
      </c>
      <c r="F7013" s="418">
        <v>44378</v>
      </c>
      <c r="G7013" s="417" t="s">
        <v>2283</v>
      </c>
      <c r="I7013" s="379">
        <f t="shared" ca="1" si="402"/>
        <v>-193</v>
      </c>
      <c r="J7013" s="379">
        <f t="shared" ca="1" si="403"/>
        <v>-135</v>
      </c>
      <c r="K7013" s="391" t="str">
        <f t="shared" ca="1" si="404"/>
        <v>IDI</v>
      </c>
      <c r="L7013" s="379"/>
      <c r="O7013" s="379"/>
    </row>
    <row r="7014" spans="1:15">
      <c r="A7014" s="417" t="s">
        <v>2155</v>
      </c>
      <c r="B7014" s="417" t="s">
        <v>4566</v>
      </c>
      <c r="C7014" s="417" t="s">
        <v>2332</v>
      </c>
      <c r="D7014" s="417" t="s">
        <v>4490</v>
      </c>
      <c r="E7014" s="391">
        <v>3.5</v>
      </c>
      <c r="F7014" s="418">
        <v>44378</v>
      </c>
      <c r="G7014" s="417" t="s">
        <v>2283</v>
      </c>
      <c r="I7014" s="379">
        <f t="shared" ca="1" si="402"/>
        <v>-193</v>
      </c>
      <c r="J7014" s="379">
        <f t="shared" ca="1" si="403"/>
        <v>-135</v>
      </c>
      <c r="K7014" s="391" t="str">
        <f t="shared" ca="1" si="404"/>
        <v>IDI</v>
      </c>
      <c r="L7014" s="379"/>
      <c r="O7014" s="379"/>
    </row>
    <row r="7015" spans="1:15">
      <c r="A7015" s="417" t="s">
        <v>2155</v>
      </c>
      <c r="B7015" s="417" t="s">
        <v>4567</v>
      </c>
      <c r="C7015" s="417" t="s">
        <v>2332</v>
      </c>
      <c r="D7015" s="417" t="s">
        <v>4490</v>
      </c>
      <c r="E7015" s="391">
        <v>5.55</v>
      </c>
      <c r="F7015" s="418">
        <v>44378</v>
      </c>
      <c r="G7015" s="417" t="s">
        <v>2283</v>
      </c>
      <c r="I7015" s="379">
        <f t="shared" ca="1" si="402"/>
        <v>-193</v>
      </c>
      <c r="J7015" s="379">
        <f t="shared" ca="1" si="403"/>
        <v>-135</v>
      </c>
      <c r="K7015" s="391" t="str">
        <f t="shared" ca="1" si="404"/>
        <v>IDI</v>
      </c>
      <c r="L7015" s="379"/>
      <c r="O7015" s="379"/>
    </row>
    <row r="7016" spans="1:15">
      <c r="A7016" s="417" t="s">
        <v>2155</v>
      </c>
      <c r="B7016" s="417" t="s">
        <v>4568</v>
      </c>
      <c r="C7016" s="417" t="s">
        <v>2332</v>
      </c>
      <c r="D7016" s="417" t="s">
        <v>4490</v>
      </c>
      <c r="E7016" s="391">
        <v>65</v>
      </c>
      <c r="F7016" s="418">
        <v>44378</v>
      </c>
      <c r="G7016" s="417" t="s">
        <v>2283</v>
      </c>
      <c r="I7016" s="379">
        <f t="shared" ca="1" si="402"/>
        <v>-193</v>
      </c>
      <c r="J7016" s="379">
        <f t="shared" ca="1" si="403"/>
        <v>-135</v>
      </c>
      <c r="K7016" s="391" t="str">
        <f t="shared" ca="1" si="404"/>
        <v>IDI</v>
      </c>
      <c r="L7016" s="379"/>
      <c r="O7016" s="379"/>
    </row>
    <row r="7017" spans="1:15">
      <c r="A7017" s="417" t="s">
        <v>2155</v>
      </c>
      <c r="B7017" s="417" t="s">
        <v>4569</v>
      </c>
      <c r="C7017" s="417" t="s">
        <v>2332</v>
      </c>
      <c r="D7017" s="417" t="s">
        <v>4490</v>
      </c>
      <c r="E7017" s="391">
        <v>4.41</v>
      </c>
      <c r="F7017" s="418">
        <v>44378</v>
      </c>
      <c r="G7017" s="417" t="s">
        <v>2283</v>
      </c>
      <c r="I7017" s="379">
        <f t="shared" ca="1" si="402"/>
        <v>-193</v>
      </c>
      <c r="J7017" s="379">
        <f t="shared" ca="1" si="403"/>
        <v>-135</v>
      </c>
      <c r="K7017" s="391" t="str">
        <f t="shared" ca="1" si="404"/>
        <v>IDI</v>
      </c>
      <c r="L7017" s="379"/>
      <c r="O7017" s="379"/>
    </row>
    <row r="7018" spans="1:15">
      <c r="A7018" s="417" t="s">
        <v>2155</v>
      </c>
      <c r="B7018" s="417" t="s">
        <v>4570</v>
      </c>
      <c r="C7018" s="417" t="s">
        <v>2332</v>
      </c>
      <c r="D7018" s="417" t="s">
        <v>4490</v>
      </c>
      <c r="E7018" s="391">
        <v>13</v>
      </c>
      <c r="F7018" s="418">
        <v>44378</v>
      </c>
      <c r="G7018" s="417" t="s">
        <v>2283</v>
      </c>
      <c r="I7018" s="379">
        <f t="shared" ca="1" si="402"/>
        <v>-193</v>
      </c>
      <c r="J7018" s="379">
        <f t="shared" ca="1" si="403"/>
        <v>-135</v>
      </c>
      <c r="K7018" s="391" t="str">
        <f t="shared" ca="1" si="404"/>
        <v>IDI</v>
      </c>
      <c r="L7018" s="379"/>
      <c r="O7018" s="379"/>
    </row>
    <row r="7019" spans="1:15">
      <c r="A7019" s="417" t="s">
        <v>2155</v>
      </c>
      <c r="B7019" s="417" t="s">
        <v>4571</v>
      </c>
      <c r="C7019" s="417" t="s">
        <v>2332</v>
      </c>
      <c r="D7019" s="417" t="s">
        <v>4490</v>
      </c>
      <c r="E7019" s="391">
        <v>50</v>
      </c>
      <c r="F7019" s="418">
        <v>44378</v>
      </c>
      <c r="G7019" s="417" t="s">
        <v>2283</v>
      </c>
      <c r="I7019" s="379">
        <f t="shared" ca="1" si="402"/>
        <v>-193</v>
      </c>
      <c r="J7019" s="379">
        <f t="shared" ca="1" si="403"/>
        <v>-135</v>
      </c>
      <c r="K7019" s="391" t="str">
        <f t="shared" ca="1" si="404"/>
        <v>IDI</v>
      </c>
      <c r="L7019" s="379"/>
      <c r="O7019" s="379"/>
    </row>
    <row r="7020" spans="1:15">
      <c r="A7020" s="417" t="s">
        <v>2155</v>
      </c>
      <c r="B7020" s="417" t="s">
        <v>4572</v>
      </c>
      <c r="C7020" s="417" t="s">
        <v>2332</v>
      </c>
      <c r="D7020" s="417" t="s">
        <v>4490</v>
      </c>
      <c r="E7020" s="391">
        <v>114.59</v>
      </c>
      <c r="F7020" s="418">
        <v>44378</v>
      </c>
      <c r="G7020" s="417" t="s">
        <v>2283</v>
      </c>
      <c r="I7020" s="379">
        <f t="shared" ca="1" si="402"/>
        <v>-193</v>
      </c>
      <c r="J7020" s="379">
        <f t="shared" ca="1" si="403"/>
        <v>-135</v>
      </c>
      <c r="K7020" s="391" t="str">
        <f t="shared" ca="1" si="404"/>
        <v>IDI</v>
      </c>
      <c r="L7020" s="379"/>
      <c r="O7020" s="379"/>
    </row>
    <row r="7021" spans="1:15">
      <c r="A7021" s="417" t="s">
        <v>2155</v>
      </c>
      <c r="B7021" s="417" t="s">
        <v>4573</v>
      </c>
      <c r="C7021" s="417" t="s">
        <v>2332</v>
      </c>
      <c r="D7021" s="417" t="s">
        <v>4490</v>
      </c>
      <c r="E7021" s="391">
        <v>173</v>
      </c>
      <c r="F7021" s="418">
        <v>44378</v>
      </c>
      <c r="G7021" s="417" t="s">
        <v>2283</v>
      </c>
      <c r="I7021" s="379">
        <f t="shared" ca="1" si="402"/>
        <v>-193</v>
      </c>
      <c r="J7021" s="379">
        <f t="shared" ca="1" si="403"/>
        <v>-135</v>
      </c>
      <c r="K7021" s="391" t="str">
        <f t="shared" ca="1" si="404"/>
        <v>IDI</v>
      </c>
      <c r="L7021" s="379"/>
      <c r="O7021" s="379"/>
    </row>
    <row r="7022" spans="1:15">
      <c r="A7022" s="417" t="s">
        <v>2155</v>
      </c>
      <c r="B7022" s="417" t="s">
        <v>4574</v>
      </c>
      <c r="C7022" s="417" t="s">
        <v>2332</v>
      </c>
      <c r="D7022" s="417" t="s">
        <v>4490</v>
      </c>
      <c r="E7022" s="391">
        <v>242.66</v>
      </c>
      <c r="F7022" s="418">
        <v>44378</v>
      </c>
      <c r="G7022" s="417" t="s">
        <v>2283</v>
      </c>
      <c r="I7022" s="379">
        <f t="shared" ca="1" si="402"/>
        <v>-193</v>
      </c>
      <c r="J7022" s="379">
        <f t="shared" ca="1" si="403"/>
        <v>-135</v>
      </c>
      <c r="K7022" s="391" t="str">
        <f t="shared" ca="1" si="404"/>
        <v>IDI</v>
      </c>
      <c r="L7022" s="379"/>
      <c r="O7022" s="379"/>
    </row>
    <row r="7023" spans="1:15">
      <c r="A7023" s="417" t="s">
        <v>2155</v>
      </c>
      <c r="B7023" s="417" t="s">
        <v>4575</v>
      </c>
      <c r="C7023" s="417" t="s">
        <v>2332</v>
      </c>
      <c r="D7023" s="417" t="s">
        <v>4490</v>
      </c>
      <c r="E7023" s="391">
        <v>325</v>
      </c>
      <c r="F7023" s="418">
        <v>44378</v>
      </c>
      <c r="G7023" s="417" t="s">
        <v>2283</v>
      </c>
      <c r="I7023" s="379">
        <f t="shared" ca="1" si="402"/>
        <v>-193</v>
      </c>
      <c r="J7023" s="379">
        <f t="shared" ca="1" si="403"/>
        <v>-135</v>
      </c>
      <c r="K7023" s="391" t="str">
        <f t="shared" ca="1" si="404"/>
        <v>IDI</v>
      </c>
      <c r="L7023" s="379"/>
      <c r="O7023" s="379"/>
    </row>
    <row r="7024" spans="1:15">
      <c r="A7024" s="417" t="s">
        <v>2155</v>
      </c>
      <c r="B7024" s="417" t="s">
        <v>4576</v>
      </c>
      <c r="C7024" s="417" t="s">
        <v>2332</v>
      </c>
      <c r="D7024" s="417" t="s">
        <v>4490</v>
      </c>
      <c r="E7024" s="391">
        <v>403</v>
      </c>
      <c r="F7024" s="418">
        <v>44378</v>
      </c>
      <c r="G7024" s="417" t="s">
        <v>2283</v>
      </c>
      <c r="I7024" s="379">
        <f t="shared" ca="1" si="402"/>
        <v>-193</v>
      </c>
      <c r="J7024" s="379">
        <f t="shared" ca="1" si="403"/>
        <v>-135</v>
      </c>
      <c r="K7024" s="391" t="str">
        <f t="shared" ca="1" si="404"/>
        <v>IDI</v>
      </c>
      <c r="L7024" s="379"/>
      <c r="O7024" s="379"/>
    </row>
    <row r="7025" spans="1:15">
      <c r="A7025" s="417" t="s">
        <v>2155</v>
      </c>
      <c r="B7025" s="417" t="s">
        <v>4577</v>
      </c>
      <c r="C7025" s="417" t="s">
        <v>2332</v>
      </c>
      <c r="D7025" s="417" t="s">
        <v>4490</v>
      </c>
      <c r="E7025" s="391">
        <v>511.08</v>
      </c>
      <c r="F7025" s="418">
        <v>44378</v>
      </c>
      <c r="G7025" s="417" t="s">
        <v>2283</v>
      </c>
      <c r="I7025" s="379">
        <f t="shared" ca="1" si="402"/>
        <v>-193</v>
      </c>
      <c r="J7025" s="379">
        <f t="shared" ca="1" si="403"/>
        <v>-135</v>
      </c>
      <c r="K7025" s="391" t="str">
        <f t="shared" ca="1" si="404"/>
        <v>IDI</v>
      </c>
      <c r="L7025" s="379"/>
      <c r="O7025" s="379"/>
    </row>
    <row r="7026" spans="1:15">
      <c r="A7026" s="417" t="s">
        <v>2155</v>
      </c>
      <c r="B7026" s="417" t="s">
        <v>4578</v>
      </c>
      <c r="C7026" s="417" t="s">
        <v>2332</v>
      </c>
      <c r="D7026" s="417" t="s">
        <v>4490</v>
      </c>
      <c r="E7026" s="391">
        <v>599.05999999999995</v>
      </c>
      <c r="F7026" s="418">
        <v>44378</v>
      </c>
      <c r="G7026" s="417" t="s">
        <v>2283</v>
      </c>
      <c r="I7026" s="379">
        <f t="shared" ca="1" si="402"/>
        <v>-193</v>
      </c>
      <c r="J7026" s="379">
        <f t="shared" ca="1" si="403"/>
        <v>-135</v>
      </c>
      <c r="K7026" s="391" t="str">
        <f t="shared" ca="1" si="404"/>
        <v>IDI</v>
      </c>
      <c r="L7026" s="379"/>
      <c r="O7026" s="379"/>
    </row>
    <row r="7027" spans="1:15">
      <c r="A7027" s="417" t="s">
        <v>2155</v>
      </c>
      <c r="B7027" s="417" t="s">
        <v>12591</v>
      </c>
      <c r="C7027" s="417" t="s">
        <v>2332</v>
      </c>
      <c r="D7027" s="417" t="s">
        <v>4490</v>
      </c>
      <c r="E7027" s="391">
        <v>635.75</v>
      </c>
      <c r="F7027" s="418">
        <v>44378</v>
      </c>
      <c r="G7027" s="417" t="s">
        <v>2283</v>
      </c>
      <c r="I7027" s="379">
        <f t="shared" ca="1" si="402"/>
        <v>-193</v>
      </c>
      <c r="J7027" s="379">
        <f t="shared" ca="1" si="403"/>
        <v>-135</v>
      </c>
      <c r="K7027" s="391" t="str">
        <f t="shared" ca="1" si="404"/>
        <v>IDI</v>
      </c>
      <c r="L7027" s="379"/>
      <c r="O7027" s="379"/>
    </row>
    <row r="7028" spans="1:15">
      <c r="A7028" s="417" t="s">
        <v>2155</v>
      </c>
      <c r="B7028" s="417" t="s">
        <v>4579</v>
      </c>
      <c r="C7028" s="417" t="s">
        <v>2332</v>
      </c>
      <c r="D7028" s="417" t="s">
        <v>4490</v>
      </c>
      <c r="E7028" s="391">
        <v>1000</v>
      </c>
      <c r="F7028" s="418">
        <v>44378</v>
      </c>
      <c r="G7028" s="417" t="s">
        <v>2283</v>
      </c>
      <c r="I7028" s="379">
        <f t="shared" ca="1" si="402"/>
        <v>-193</v>
      </c>
      <c r="J7028" s="379">
        <f t="shared" ca="1" si="403"/>
        <v>-135</v>
      </c>
      <c r="K7028" s="391" t="str">
        <f t="shared" ca="1" si="404"/>
        <v>IDI</v>
      </c>
      <c r="L7028" s="379"/>
      <c r="O7028" s="379"/>
    </row>
    <row r="7029" spans="1:15">
      <c r="A7029" s="417" t="s">
        <v>2155</v>
      </c>
      <c r="B7029" s="417" t="s">
        <v>4580</v>
      </c>
      <c r="C7029" s="417" t="s">
        <v>2332</v>
      </c>
      <c r="D7029" s="417" t="s">
        <v>4490</v>
      </c>
      <c r="E7029" s="391">
        <v>1091</v>
      </c>
      <c r="F7029" s="418">
        <v>44378</v>
      </c>
      <c r="G7029" s="417" t="s">
        <v>2283</v>
      </c>
      <c r="I7029" s="379">
        <f t="shared" ca="1" si="402"/>
        <v>-193</v>
      </c>
      <c r="J7029" s="379">
        <f t="shared" ca="1" si="403"/>
        <v>-135</v>
      </c>
      <c r="K7029" s="391" t="str">
        <f t="shared" ca="1" si="404"/>
        <v>IDI</v>
      </c>
      <c r="L7029" s="379"/>
      <c r="O7029" s="379"/>
    </row>
    <row r="7030" spans="1:15">
      <c r="A7030" s="417" t="s">
        <v>2155</v>
      </c>
      <c r="B7030" s="417" t="s">
        <v>4581</v>
      </c>
      <c r="C7030" s="417" t="s">
        <v>2332</v>
      </c>
      <c r="D7030" s="417" t="s">
        <v>4490</v>
      </c>
      <c r="E7030" s="391">
        <v>3324.16</v>
      </c>
      <c r="F7030" s="418">
        <v>44378</v>
      </c>
      <c r="G7030" s="417" t="s">
        <v>2283</v>
      </c>
      <c r="I7030" s="379">
        <f t="shared" ca="1" si="402"/>
        <v>-193</v>
      </c>
      <c r="J7030" s="379">
        <f t="shared" ca="1" si="403"/>
        <v>-135</v>
      </c>
      <c r="K7030" s="391" t="str">
        <f t="shared" ca="1" si="404"/>
        <v>IDI</v>
      </c>
      <c r="L7030" s="379"/>
      <c r="O7030" s="379"/>
    </row>
    <row r="7031" spans="1:15">
      <c r="A7031" s="417" t="s">
        <v>2155</v>
      </c>
      <c r="B7031" s="417" t="s">
        <v>4582</v>
      </c>
      <c r="C7031" s="417" t="s">
        <v>2332</v>
      </c>
      <c r="D7031" s="417" t="s">
        <v>4490</v>
      </c>
      <c r="E7031" s="391">
        <v>3423.07</v>
      </c>
      <c r="F7031" s="418">
        <v>44378</v>
      </c>
      <c r="G7031" s="417" t="s">
        <v>2283</v>
      </c>
      <c r="I7031" s="379">
        <f t="shared" ca="1" si="402"/>
        <v>-193</v>
      </c>
      <c r="J7031" s="379">
        <f t="shared" ca="1" si="403"/>
        <v>-135</v>
      </c>
      <c r="K7031" s="391" t="str">
        <f t="shared" ca="1" si="404"/>
        <v>IDI</v>
      </c>
      <c r="L7031" s="379"/>
      <c r="O7031" s="379"/>
    </row>
    <row r="7032" spans="1:15">
      <c r="A7032" s="417" t="s">
        <v>2155</v>
      </c>
      <c r="B7032" s="417" t="s">
        <v>4583</v>
      </c>
      <c r="C7032" s="417" t="s">
        <v>2332</v>
      </c>
      <c r="D7032" s="417" t="s">
        <v>4490</v>
      </c>
      <c r="E7032" s="391">
        <v>5005.68</v>
      </c>
      <c r="F7032" s="418">
        <v>44378</v>
      </c>
      <c r="G7032" s="417" t="s">
        <v>2283</v>
      </c>
      <c r="I7032" s="379">
        <f t="shared" ca="1" si="402"/>
        <v>-193</v>
      </c>
      <c r="J7032" s="379">
        <f t="shared" ca="1" si="403"/>
        <v>-135</v>
      </c>
      <c r="K7032" s="391" t="str">
        <f t="shared" ca="1" si="404"/>
        <v>IDI</v>
      </c>
      <c r="L7032" s="379"/>
      <c r="O7032" s="379"/>
    </row>
    <row r="7033" spans="1:15">
      <c r="A7033" s="417" t="s">
        <v>2155</v>
      </c>
      <c r="B7033" s="417" t="s">
        <v>4584</v>
      </c>
      <c r="C7033" s="417" t="s">
        <v>2332</v>
      </c>
      <c r="D7033" s="417" t="s">
        <v>4490</v>
      </c>
      <c r="E7033" s="391">
        <v>5104.59</v>
      </c>
      <c r="F7033" s="418">
        <v>44378</v>
      </c>
      <c r="G7033" s="417" t="s">
        <v>2283</v>
      </c>
      <c r="I7033" s="379">
        <f t="shared" ca="1" si="402"/>
        <v>-193</v>
      </c>
      <c r="J7033" s="379">
        <f t="shared" ca="1" si="403"/>
        <v>-135</v>
      </c>
      <c r="K7033" s="391" t="str">
        <f t="shared" ca="1" si="404"/>
        <v>IDI</v>
      </c>
      <c r="L7033" s="379"/>
      <c r="O7033" s="379"/>
    </row>
    <row r="7034" spans="1:15">
      <c r="A7034" s="417" t="s">
        <v>2155</v>
      </c>
      <c r="B7034" s="417" t="s">
        <v>4585</v>
      </c>
      <c r="C7034" s="417" t="s">
        <v>2332</v>
      </c>
      <c r="D7034" s="417" t="s">
        <v>4490</v>
      </c>
      <c r="E7034" s="391">
        <v>4980</v>
      </c>
      <c r="F7034" s="418">
        <v>44378</v>
      </c>
      <c r="G7034" s="417" t="s">
        <v>2283</v>
      </c>
      <c r="I7034" s="379">
        <f t="shared" ca="1" si="402"/>
        <v>-193</v>
      </c>
      <c r="J7034" s="379">
        <f t="shared" ca="1" si="403"/>
        <v>-135</v>
      </c>
      <c r="K7034" s="391" t="str">
        <f t="shared" ca="1" si="404"/>
        <v>IDI</v>
      </c>
      <c r="L7034" s="379"/>
      <c r="O7034" s="379"/>
    </row>
    <row r="7035" spans="1:15">
      <c r="A7035" s="417" t="s">
        <v>2155</v>
      </c>
      <c r="B7035" s="417" t="s">
        <v>4586</v>
      </c>
      <c r="C7035" s="417" t="s">
        <v>2332</v>
      </c>
      <c r="D7035" s="417" t="s">
        <v>4490</v>
      </c>
      <c r="E7035" s="391">
        <v>5071</v>
      </c>
      <c r="F7035" s="418">
        <v>44378</v>
      </c>
      <c r="G7035" s="417" t="s">
        <v>2283</v>
      </c>
      <c r="I7035" s="379">
        <f t="shared" ca="1" si="402"/>
        <v>-193</v>
      </c>
      <c r="J7035" s="379">
        <f t="shared" ca="1" si="403"/>
        <v>-135</v>
      </c>
      <c r="K7035" s="391" t="str">
        <f t="shared" ca="1" si="404"/>
        <v>IDI</v>
      </c>
      <c r="L7035" s="379"/>
      <c r="O7035" s="379"/>
    </row>
    <row r="7036" spans="1:15">
      <c r="A7036" s="417" t="s">
        <v>2155</v>
      </c>
      <c r="B7036" s="417" t="s">
        <v>4587</v>
      </c>
      <c r="C7036" s="417" t="s">
        <v>2332</v>
      </c>
      <c r="D7036" s="417" t="s">
        <v>4490</v>
      </c>
      <c r="E7036" s="391">
        <v>23855.25</v>
      </c>
      <c r="F7036" s="418">
        <v>44378</v>
      </c>
      <c r="G7036" s="417" t="s">
        <v>2283</v>
      </c>
      <c r="I7036" s="379">
        <f t="shared" ca="1" si="402"/>
        <v>-193</v>
      </c>
      <c r="J7036" s="379">
        <f t="shared" ca="1" si="403"/>
        <v>-135</v>
      </c>
      <c r="K7036" s="391" t="str">
        <f t="shared" ca="1" si="404"/>
        <v>IDI</v>
      </c>
      <c r="L7036" s="379"/>
      <c r="O7036" s="379"/>
    </row>
    <row r="7037" spans="1:15">
      <c r="A7037" s="417" t="s">
        <v>2155</v>
      </c>
      <c r="B7037" s="417" t="s">
        <v>4588</v>
      </c>
      <c r="C7037" s="417" t="s">
        <v>2332</v>
      </c>
      <c r="D7037" s="417" t="s">
        <v>4490</v>
      </c>
      <c r="E7037" s="391">
        <v>16472.3</v>
      </c>
      <c r="F7037" s="418">
        <v>44378</v>
      </c>
      <c r="G7037" s="417" t="s">
        <v>2283</v>
      </c>
      <c r="I7037" s="379">
        <f t="shared" ca="1" si="402"/>
        <v>-193</v>
      </c>
      <c r="J7037" s="379">
        <f t="shared" ca="1" si="403"/>
        <v>-135</v>
      </c>
      <c r="K7037" s="391" t="str">
        <f t="shared" ca="1" si="404"/>
        <v>IDI</v>
      </c>
      <c r="L7037" s="379"/>
      <c r="O7037" s="379"/>
    </row>
    <row r="7038" spans="1:15">
      <c r="A7038" s="417" t="s">
        <v>2155</v>
      </c>
      <c r="B7038" s="417" t="s">
        <v>4589</v>
      </c>
      <c r="C7038" s="417" t="s">
        <v>2281</v>
      </c>
      <c r="D7038" s="417" t="s">
        <v>4490</v>
      </c>
      <c r="E7038" s="391">
        <v>1240</v>
      </c>
      <c r="F7038" s="418">
        <v>44743</v>
      </c>
      <c r="G7038" s="417" t="s">
        <v>2283</v>
      </c>
      <c r="I7038" s="379">
        <f t="shared" ca="1" si="402"/>
        <v>172</v>
      </c>
      <c r="J7038" s="379">
        <f t="shared" ca="1" si="403"/>
        <v>119</v>
      </c>
      <c r="K7038" s="391" t="str">
        <f t="shared" ca="1" si="404"/>
        <v>IDI</v>
      </c>
      <c r="L7038" s="379"/>
      <c r="O7038" s="379"/>
    </row>
    <row r="7039" spans="1:15">
      <c r="A7039" s="417" t="s">
        <v>2155</v>
      </c>
      <c r="B7039" s="417" t="s">
        <v>4590</v>
      </c>
      <c r="C7039" s="417" t="s">
        <v>2281</v>
      </c>
      <c r="D7039" s="417" t="s">
        <v>4490</v>
      </c>
      <c r="E7039" s="391">
        <v>4429.7</v>
      </c>
      <c r="F7039" s="418">
        <v>44743</v>
      </c>
      <c r="G7039" s="417" t="s">
        <v>2283</v>
      </c>
      <c r="I7039" s="379">
        <f t="shared" ca="1" si="402"/>
        <v>172</v>
      </c>
      <c r="J7039" s="379">
        <f t="shared" ca="1" si="403"/>
        <v>119</v>
      </c>
      <c r="K7039" s="391" t="str">
        <f t="shared" ca="1" si="404"/>
        <v>IDI</v>
      </c>
      <c r="L7039" s="379"/>
      <c r="O7039" s="379"/>
    </row>
    <row r="7040" spans="1:15">
      <c r="A7040" s="417" t="s">
        <v>2155</v>
      </c>
      <c r="B7040" s="417" t="s">
        <v>4591</v>
      </c>
      <c r="C7040" s="417" t="s">
        <v>2281</v>
      </c>
      <c r="D7040" s="417" t="s">
        <v>4490</v>
      </c>
      <c r="E7040" s="391">
        <v>4300</v>
      </c>
      <c r="F7040" s="418">
        <v>45110</v>
      </c>
      <c r="G7040" s="417" t="s">
        <v>2283</v>
      </c>
      <c r="I7040" s="379">
        <f t="shared" ca="1" si="402"/>
        <v>539</v>
      </c>
      <c r="J7040" s="379">
        <f t="shared" ca="1" si="403"/>
        <v>380</v>
      </c>
      <c r="K7040" s="391" t="str">
        <f t="shared" ca="1" si="404"/>
        <v>IDI</v>
      </c>
      <c r="L7040" s="379"/>
      <c r="O7040" s="379"/>
    </row>
    <row r="7041" spans="1:15">
      <c r="A7041" s="417" t="s">
        <v>2155</v>
      </c>
      <c r="B7041" s="417" t="s">
        <v>12592</v>
      </c>
      <c r="C7041" s="417" t="s">
        <v>2281</v>
      </c>
      <c r="D7041" s="417" t="s">
        <v>4490</v>
      </c>
      <c r="E7041" s="391">
        <v>864.13</v>
      </c>
      <c r="F7041" s="418">
        <v>44470</v>
      </c>
      <c r="G7041" s="417" t="s">
        <v>2283</v>
      </c>
      <c r="I7041" s="379">
        <f t="shared" ca="1" si="402"/>
        <v>-101</v>
      </c>
      <c r="J7041" s="379">
        <f t="shared" ca="1" si="403"/>
        <v>-70</v>
      </c>
      <c r="K7041" s="391" t="str">
        <f t="shared" ca="1" si="404"/>
        <v>IDI</v>
      </c>
      <c r="L7041" s="379"/>
      <c r="O7041" s="379"/>
    </row>
    <row r="7042" spans="1:15">
      <c r="A7042" s="417" t="s">
        <v>2155</v>
      </c>
      <c r="B7042" s="417" t="s">
        <v>12593</v>
      </c>
      <c r="C7042" s="417" t="s">
        <v>2281</v>
      </c>
      <c r="D7042" s="417" t="s">
        <v>4490</v>
      </c>
      <c r="E7042" s="391">
        <v>801</v>
      </c>
      <c r="F7042" s="418">
        <v>44470</v>
      </c>
      <c r="G7042" s="417" t="s">
        <v>2283</v>
      </c>
      <c r="I7042" s="379">
        <f t="shared" ca="1" si="402"/>
        <v>-101</v>
      </c>
      <c r="J7042" s="379">
        <f t="shared" ca="1" si="403"/>
        <v>-70</v>
      </c>
      <c r="K7042" s="391" t="str">
        <f t="shared" ca="1" si="404"/>
        <v>IDI</v>
      </c>
      <c r="L7042" s="379"/>
      <c r="O7042" s="379"/>
    </row>
    <row r="7043" spans="1:15">
      <c r="A7043" s="417" t="s">
        <v>2155</v>
      </c>
      <c r="B7043" s="417" t="s">
        <v>12594</v>
      </c>
      <c r="C7043" s="417" t="s">
        <v>2281</v>
      </c>
      <c r="D7043" s="417" t="s">
        <v>4490</v>
      </c>
      <c r="E7043" s="391">
        <v>820</v>
      </c>
      <c r="F7043" s="418">
        <v>44470</v>
      </c>
      <c r="G7043" s="417" t="s">
        <v>2283</v>
      </c>
      <c r="I7043" s="379">
        <f t="shared" ca="1" si="402"/>
        <v>-101</v>
      </c>
      <c r="J7043" s="379">
        <f t="shared" ca="1" si="403"/>
        <v>-70</v>
      </c>
      <c r="K7043" s="391" t="str">
        <f t="shared" ca="1" si="404"/>
        <v>IDI</v>
      </c>
      <c r="L7043" s="379"/>
      <c r="O7043" s="379"/>
    </row>
    <row r="7044" spans="1:15">
      <c r="A7044" s="417" t="s">
        <v>2155</v>
      </c>
      <c r="B7044" s="417" t="s">
        <v>12595</v>
      </c>
      <c r="C7044" s="417" t="s">
        <v>2281</v>
      </c>
      <c r="D7044" s="417" t="s">
        <v>4490</v>
      </c>
      <c r="E7044" s="391">
        <v>970</v>
      </c>
      <c r="F7044" s="418">
        <v>44470</v>
      </c>
      <c r="G7044" s="417" t="s">
        <v>2283</v>
      </c>
      <c r="I7044" s="379">
        <f t="shared" ca="1" si="402"/>
        <v>-101</v>
      </c>
      <c r="J7044" s="379">
        <f t="shared" ca="1" si="403"/>
        <v>-70</v>
      </c>
      <c r="K7044" s="391" t="str">
        <f t="shared" ca="1" si="404"/>
        <v>IDI</v>
      </c>
      <c r="L7044" s="379"/>
      <c r="O7044" s="379"/>
    </row>
    <row r="7045" spans="1:15">
      <c r="A7045" s="417" t="s">
        <v>2155</v>
      </c>
      <c r="B7045" s="417" t="s">
        <v>12596</v>
      </c>
      <c r="C7045" s="417" t="s">
        <v>2281</v>
      </c>
      <c r="D7045" s="417" t="s">
        <v>4490</v>
      </c>
      <c r="E7045" s="391">
        <v>1236.3399999999999</v>
      </c>
      <c r="F7045" s="418">
        <v>44470</v>
      </c>
      <c r="G7045" s="417" t="s">
        <v>2283</v>
      </c>
      <c r="I7045" s="379">
        <f t="shared" ca="1" si="402"/>
        <v>-101</v>
      </c>
      <c r="J7045" s="379">
        <f t="shared" ca="1" si="403"/>
        <v>-70</v>
      </c>
      <c r="K7045" s="391" t="str">
        <f t="shared" ca="1" si="404"/>
        <v>IDI</v>
      </c>
      <c r="L7045" s="379"/>
      <c r="O7045" s="379"/>
    </row>
    <row r="7046" spans="1:15">
      <c r="A7046" s="417" t="s">
        <v>2155</v>
      </c>
      <c r="B7046" s="417" t="s">
        <v>8341</v>
      </c>
      <c r="C7046" s="417" t="s">
        <v>2281</v>
      </c>
      <c r="D7046" s="417" t="s">
        <v>4490</v>
      </c>
      <c r="E7046" s="391">
        <v>1434.18</v>
      </c>
      <c r="F7046" s="418">
        <v>44470</v>
      </c>
      <c r="G7046" s="417" t="s">
        <v>2283</v>
      </c>
      <c r="I7046" s="379">
        <f t="shared" ca="1" si="402"/>
        <v>-101</v>
      </c>
      <c r="J7046" s="379">
        <f t="shared" ca="1" si="403"/>
        <v>-70</v>
      </c>
      <c r="K7046" s="391" t="str">
        <f t="shared" ca="1" si="404"/>
        <v>IDI</v>
      </c>
      <c r="L7046" s="379"/>
      <c r="O7046" s="379"/>
    </row>
    <row r="7047" spans="1:15">
      <c r="A7047" s="417" t="s">
        <v>2155</v>
      </c>
      <c r="B7047" s="417" t="s">
        <v>8342</v>
      </c>
      <c r="C7047" s="417" t="s">
        <v>2281</v>
      </c>
      <c r="D7047" s="417" t="s">
        <v>4490</v>
      </c>
      <c r="E7047" s="391">
        <v>1364.1</v>
      </c>
      <c r="F7047" s="418">
        <v>44470</v>
      </c>
      <c r="G7047" s="417" t="s">
        <v>2283</v>
      </c>
      <c r="I7047" s="379">
        <f t="shared" ca="1" si="402"/>
        <v>-101</v>
      </c>
      <c r="J7047" s="379">
        <f t="shared" ca="1" si="403"/>
        <v>-70</v>
      </c>
      <c r="K7047" s="391" t="str">
        <f t="shared" ca="1" si="404"/>
        <v>IDI</v>
      </c>
      <c r="L7047" s="379"/>
      <c r="O7047" s="379"/>
    </row>
    <row r="7048" spans="1:15">
      <c r="A7048" s="417" t="s">
        <v>2155</v>
      </c>
      <c r="B7048" s="417" t="s">
        <v>8343</v>
      </c>
      <c r="C7048" s="417" t="s">
        <v>2281</v>
      </c>
      <c r="D7048" s="417" t="s">
        <v>4490</v>
      </c>
      <c r="E7048" s="391">
        <v>1797.37</v>
      </c>
      <c r="F7048" s="418">
        <v>44470</v>
      </c>
      <c r="G7048" s="417" t="s">
        <v>2283</v>
      </c>
      <c r="I7048" s="379">
        <f t="shared" ca="1" si="402"/>
        <v>-101</v>
      </c>
      <c r="J7048" s="379">
        <f t="shared" ca="1" si="403"/>
        <v>-70</v>
      </c>
      <c r="K7048" s="391" t="str">
        <f t="shared" ca="1" si="404"/>
        <v>IDI</v>
      </c>
      <c r="L7048" s="379"/>
      <c r="O7048" s="379"/>
    </row>
    <row r="7049" spans="1:15">
      <c r="A7049" s="417" t="s">
        <v>2155</v>
      </c>
      <c r="B7049" s="417" t="s">
        <v>8344</v>
      </c>
      <c r="C7049" s="417" t="s">
        <v>2281</v>
      </c>
      <c r="D7049" s="417" t="s">
        <v>4490</v>
      </c>
      <c r="E7049" s="391">
        <v>1490</v>
      </c>
      <c r="F7049" s="418">
        <v>44470</v>
      </c>
      <c r="G7049" s="417" t="s">
        <v>2283</v>
      </c>
      <c r="I7049" s="379">
        <f t="shared" ca="1" si="402"/>
        <v>-101</v>
      </c>
      <c r="J7049" s="379">
        <f t="shared" ca="1" si="403"/>
        <v>-70</v>
      </c>
      <c r="K7049" s="391" t="str">
        <f t="shared" ca="1" si="404"/>
        <v>IDI</v>
      </c>
      <c r="L7049" s="379"/>
      <c r="O7049" s="379"/>
    </row>
    <row r="7050" spans="1:15">
      <c r="A7050" s="417" t="s">
        <v>2155</v>
      </c>
      <c r="B7050" s="417" t="s">
        <v>12597</v>
      </c>
      <c r="C7050" s="417" t="s">
        <v>2332</v>
      </c>
      <c r="D7050" s="417" t="s">
        <v>4490</v>
      </c>
      <c r="E7050" s="391">
        <v>20</v>
      </c>
      <c r="F7050" s="418">
        <v>44470</v>
      </c>
      <c r="G7050" s="417" t="s">
        <v>2283</v>
      </c>
      <c r="I7050" s="379">
        <f t="shared" ref="I7050:I7113" ca="1" si="405">IF(F7050&lt;&gt;"",F7050-$I$199,"")</f>
        <v>-101</v>
      </c>
      <c r="J7050" s="379">
        <f t="shared" ref="J7050:J7113" ca="1" si="406">IF(I7050&lt;&gt;"",NETWORKDAYS($I$199,F7050-1,$N$201:$N$224),"")</f>
        <v>-70</v>
      </c>
      <c r="K7050" s="391" t="str">
        <f t="shared" ref="K7050:K7113" ca="1" si="407">IF(I7050&lt;&gt;"",RIGHT(D7050,LEN(D7050)-FIND(" ",D7050)),"")</f>
        <v>IDI</v>
      </c>
      <c r="L7050" s="379"/>
      <c r="O7050" s="379"/>
    </row>
    <row r="7051" spans="1:15">
      <c r="A7051" s="417" t="s">
        <v>2155</v>
      </c>
      <c r="B7051" s="417" t="s">
        <v>12598</v>
      </c>
      <c r="C7051" s="417" t="s">
        <v>2332</v>
      </c>
      <c r="D7051" s="417" t="s">
        <v>4490</v>
      </c>
      <c r="E7051" s="391">
        <v>39</v>
      </c>
      <c r="F7051" s="418">
        <v>44470</v>
      </c>
      <c r="G7051" s="417" t="s">
        <v>2283</v>
      </c>
      <c r="I7051" s="379">
        <f t="shared" ca="1" si="405"/>
        <v>-101</v>
      </c>
      <c r="J7051" s="379">
        <f t="shared" ca="1" si="406"/>
        <v>-70</v>
      </c>
      <c r="K7051" s="391" t="str">
        <f t="shared" ca="1" si="407"/>
        <v>IDI</v>
      </c>
      <c r="L7051" s="379"/>
      <c r="O7051" s="379"/>
    </row>
    <row r="7052" spans="1:15">
      <c r="A7052" s="417" t="s">
        <v>2155</v>
      </c>
      <c r="B7052" s="417" t="s">
        <v>17256</v>
      </c>
      <c r="C7052" s="417" t="s">
        <v>2332</v>
      </c>
      <c r="D7052" s="417" t="s">
        <v>4490</v>
      </c>
      <c r="E7052" s="391">
        <v>58</v>
      </c>
      <c r="F7052" s="418">
        <v>44470</v>
      </c>
      <c r="G7052" s="417" t="s">
        <v>2283</v>
      </c>
      <c r="I7052" s="379">
        <f t="shared" ca="1" si="405"/>
        <v>-101</v>
      </c>
      <c r="J7052" s="379">
        <f t="shared" ca="1" si="406"/>
        <v>-70</v>
      </c>
      <c r="K7052" s="391" t="str">
        <f t="shared" ca="1" si="407"/>
        <v>IDI</v>
      </c>
      <c r="L7052" s="379"/>
      <c r="O7052" s="379"/>
    </row>
    <row r="7053" spans="1:15">
      <c r="A7053" s="417" t="s">
        <v>71</v>
      </c>
      <c r="B7053" s="417" t="s">
        <v>4592</v>
      </c>
      <c r="C7053" s="417" t="s">
        <v>2281</v>
      </c>
      <c r="D7053" s="417" t="s">
        <v>3918</v>
      </c>
      <c r="E7053" s="391">
        <v>1.95</v>
      </c>
      <c r="F7053" s="418">
        <v>44214</v>
      </c>
      <c r="G7053" s="417" t="s">
        <v>2283</v>
      </c>
      <c r="I7053" s="379">
        <f t="shared" ca="1" si="405"/>
        <v>-357</v>
      </c>
      <c r="J7053" s="379">
        <f t="shared" ca="1" si="406"/>
        <v>-247</v>
      </c>
      <c r="K7053" s="391" t="str">
        <f t="shared" ca="1" si="407"/>
        <v>34,00</v>
      </c>
      <c r="L7053" s="379"/>
      <c r="O7053" s="379"/>
    </row>
    <row r="7054" spans="1:15">
      <c r="A7054" s="417" t="s">
        <v>2155</v>
      </c>
      <c r="B7054" s="417" t="s">
        <v>4593</v>
      </c>
      <c r="C7054" s="417" t="s">
        <v>2281</v>
      </c>
      <c r="D7054" s="417" t="s">
        <v>4594</v>
      </c>
      <c r="E7054" s="391">
        <v>0.88</v>
      </c>
      <c r="F7054" s="418">
        <v>44214</v>
      </c>
      <c r="G7054" s="417" t="s">
        <v>2286</v>
      </c>
      <c r="I7054" s="379">
        <f t="shared" ca="1" si="405"/>
        <v>-357</v>
      </c>
      <c r="J7054" s="379">
        <f t="shared" ca="1" si="406"/>
        <v>-247</v>
      </c>
      <c r="K7054" s="391" t="str">
        <f t="shared" ca="1" si="407"/>
        <v>34,75</v>
      </c>
      <c r="L7054" s="379"/>
      <c r="O7054" s="379"/>
    </row>
    <row r="7055" spans="1:15">
      <c r="A7055" s="417" t="s">
        <v>2155</v>
      </c>
      <c r="B7055" s="417" t="s">
        <v>12599</v>
      </c>
      <c r="C7055" s="417" t="s">
        <v>2281</v>
      </c>
      <c r="D7055" s="417" t="s">
        <v>3948</v>
      </c>
      <c r="E7055" s="391">
        <v>1.75</v>
      </c>
      <c r="F7055" s="418">
        <v>44214</v>
      </c>
      <c r="G7055" s="417" t="s">
        <v>2286</v>
      </c>
      <c r="I7055" s="379">
        <f t="shared" ca="1" si="405"/>
        <v>-357</v>
      </c>
      <c r="J7055" s="379">
        <f t="shared" ca="1" si="406"/>
        <v>-247</v>
      </c>
      <c r="K7055" s="391" t="str">
        <f t="shared" ca="1" si="407"/>
        <v>36,25</v>
      </c>
      <c r="L7055" s="379"/>
      <c r="O7055" s="379"/>
    </row>
    <row r="7056" spans="1:15">
      <c r="A7056" s="417" t="s">
        <v>2155</v>
      </c>
      <c r="B7056" s="417" t="s">
        <v>12600</v>
      </c>
      <c r="C7056" s="417" t="s">
        <v>2281</v>
      </c>
      <c r="D7056" s="417" t="s">
        <v>5812</v>
      </c>
      <c r="E7056" s="391">
        <v>0.11</v>
      </c>
      <c r="F7056" s="418">
        <v>44214</v>
      </c>
      <c r="G7056" s="417" t="s">
        <v>2286</v>
      </c>
      <c r="I7056" s="379">
        <f t="shared" ca="1" si="405"/>
        <v>-357</v>
      </c>
      <c r="J7056" s="379">
        <f t="shared" ca="1" si="406"/>
        <v>-247</v>
      </c>
      <c r="K7056" s="391" t="str">
        <f t="shared" ca="1" si="407"/>
        <v>38,25</v>
      </c>
      <c r="L7056" s="379"/>
      <c r="O7056" s="379"/>
    </row>
    <row r="7057" spans="1:15">
      <c r="A7057" s="417" t="s">
        <v>2155</v>
      </c>
      <c r="B7057" s="417" t="s">
        <v>4595</v>
      </c>
      <c r="C7057" s="417" t="s">
        <v>2281</v>
      </c>
      <c r="D7057" s="417" t="s">
        <v>3079</v>
      </c>
      <c r="E7057" s="391">
        <v>1.01</v>
      </c>
      <c r="F7057" s="418">
        <v>44214</v>
      </c>
      <c r="G7057" s="417" t="s">
        <v>2286</v>
      </c>
      <c r="I7057" s="379">
        <f t="shared" ca="1" si="405"/>
        <v>-357</v>
      </c>
      <c r="J7057" s="379">
        <f t="shared" ca="1" si="406"/>
        <v>-247</v>
      </c>
      <c r="K7057" s="391" t="str">
        <f t="shared" ca="1" si="407"/>
        <v>38,75</v>
      </c>
      <c r="L7057" s="379"/>
      <c r="O7057" s="379"/>
    </row>
    <row r="7058" spans="1:15">
      <c r="A7058" s="417" t="s">
        <v>2155</v>
      </c>
      <c r="B7058" s="417" t="s">
        <v>4596</v>
      </c>
      <c r="C7058" s="417" t="s">
        <v>2281</v>
      </c>
      <c r="D7058" s="417" t="s">
        <v>4597</v>
      </c>
      <c r="E7058" s="391">
        <v>0.42</v>
      </c>
      <c r="F7058" s="418">
        <v>44214</v>
      </c>
      <c r="G7058" s="417" t="s">
        <v>2286</v>
      </c>
      <c r="I7058" s="379">
        <f t="shared" ca="1" si="405"/>
        <v>-357</v>
      </c>
      <c r="J7058" s="379">
        <f t="shared" ca="1" si="406"/>
        <v>-247</v>
      </c>
      <c r="K7058" s="391" t="str">
        <f t="shared" ca="1" si="407"/>
        <v>39,75</v>
      </c>
      <c r="L7058" s="379"/>
      <c r="O7058" s="379"/>
    </row>
    <row r="7059" spans="1:15">
      <c r="A7059" s="417" t="s">
        <v>2155</v>
      </c>
      <c r="B7059" s="417" t="s">
        <v>8345</v>
      </c>
      <c r="C7059" s="417" t="s">
        <v>2281</v>
      </c>
      <c r="D7059" s="417" t="s">
        <v>4017</v>
      </c>
      <c r="E7059" s="391">
        <v>0.26</v>
      </c>
      <c r="F7059" s="418">
        <v>44214</v>
      </c>
      <c r="G7059" s="417" t="s">
        <v>2286</v>
      </c>
      <c r="I7059" s="379">
        <f t="shared" ca="1" si="405"/>
        <v>-357</v>
      </c>
      <c r="J7059" s="379">
        <f t="shared" ca="1" si="406"/>
        <v>-247</v>
      </c>
      <c r="K7059" s="391" t="str">
        <f t="shared" ca="1" si="407"/>
        <v>40,75</v>
      </c>
      <c r="L7059" s="379"/>
      <c r="O7059" s="379"/>
    </row>
    <row r="7060" spans="1:15">
      <c r="A7060" s="417" t="s">
        <v>2155</v>
      </c>
      <c r="B7060" s="417" t="s">
        <v>12601</v>
      </c>
      <c r="C7060" s="417" t="s">
        <v>2281</v>
      </c>
      <c r="D7060" s="417" t="s">
        <v>5814</v>
      </c>
      <c r="E7060" s="391">
        <v>1.25</v>
      </c>
      <c r="F7060" s="418">
        <v>44214</v>
      </c>
      <c r="G7060" s="417" t="s">
        <v>2286</v>
      </c>
      <c r="I7060" s="379">
        <f t="shared" ca="1" si="405"/>
        <v>-357</v>
      </c>
      <c r="J7060" s="379">
        <f t="shared" ca="1" si="406"/>
        <v>-247</v>
      </c>
      <c r="K7060" s="391" t="str">
        <f t="shared" ca="1" si="407"/>
        <v>41,75</v>
      </c>
      <c r="L7060" s="379"/>
      <c r="O7060" s="379"/>
    </row>
    <row r="7061" spans="1:15">
      <c r="A7061" s="417" t="s">
        <v>2155</v>
      </c>
      <c r="B7061" s="417" t="s">
        <v>12602</v>
      </c>
      <c r="C7061" s="417" t="s">
        <v>2281</v>
      </c>
      <c r="D7061" s="417" t="s">
        <v>3080</v>
      </c>
      <c r="E7061" s="391">
        <v>0.5</v>
      </c>
      <c r="F7061" s="418">
        <v>44214</v>
      </c>
      <c r="G7061" s="417" t="s">
        <v>2286</v>
      </c>
      <c r="I7061" s="379">
        <f t="shared" ca="1" si="405"/>
        <v>-357</v>
      </c>
      <c r="J7061" s="379">
        <f t="shared" ca="1" si="406"/>
        <v>-247</v>
      </c>
      <c r="K7061" s="391" t="str">
        <f t="shared" ca="1" si="407"/>
        <v>42,75</v>
      </c>
      <c r="L7061" s="379"/>
      <c r="O7061" s="379"/>
    </row>
    <row r="7062" spans="1:15">
      <c r="A7062" s="417" t="s">
        <v>2155</v>
      </c>
      <c r="B7062" s="417" t="s">
        <v>18507</v>
      </c>
      <c r="C7062" s="417" t="s">
        <v>2281</v>
      </c>
      <c r="D7062" s="417" t="s">
        <v>3918</v>
      </c>
      <c r="E7062" s="391">
        <v>2.21</v>
      </c>
      <c r="F7062" s="418">
        <v>44249</v>
      </c>
      <c r="G7062" s="417" t="s">
        <v>2283</v>
      </c>
      <c r="I7062" s="379">
        <f t="shared" ca="1" si="405"/>
        <v>-322</v>
      </c>
      <c r="J7062" s="379">
        <f t="shared" ca="1" si="406"/>
        <v>-224</v>
      </c>
      <c r="K7062" s="391" t="str">
        <f t="shared" ca="1" si="407"/>
        <v>34,00</v>
      </c>
      <c r="L7062" s="379"/>
      <c r="O7062" s="379"/>
    </row>
    <row r="7063" spans="1:15">
      <c r="A7063" s="417" t="s">
        <v>2155</v>
      </c>
      <c r="B7063" s="417" t="s">
        <v>18508</v>
      </c>
      <c r="C7063" s="417" t="s">
        <v>2281</v>
      </c>
      <c r="D7063" s="417" t="s">
        <v>3076</v>
      </c>
      <c r="E7063" s="391">
        <v>1.25</v>
      </c>
      <c r="F7063" s="418">
        <v>44249</v>
      </c>
      <c r="G7063" s="417" t="s">
        <v>2283</v>
      </c>
      <c r="I7063" s="379">
        <f t="shared" ca="1" si="405"/>
        <v>-322</v>
      </c>
      <c r="J7063" s="379">
        <f t="shared" ca="1" si="406"/>
        <v>-224</v>
      </c>
      <c r="K7063" s="391" t="str">
        <f t="shared" ca="1" si="407"/>
        <v>35,00</v>
      </c>
      <c r="L7063" s="379"/>
      <c r="O7063" s="379"/>
    </row>
    <row r="7064" spans="1:15">
      <c r="A7064" s="417" t="s">
        <v>2155</v>
      </c>
      <c r="B7064" s="417" t="s">
        <v>17257</v>
      </c>
      <c r="C7064" s="417" t="s">
        <v>2281</v>
      </c>
      <c r="D7064" s="417" t="s">
        <v>3058</v>
      </c>
      <c r="E7064" s="391">
        <v>1.47</v>
      </c>
      <c r="F7064" s="418">
        <v>44249</v>
      </c>
      <c r="G7064" s="417" t="s">
        <v>2283</v>
      </c>
      <c r="I7064" s="379">
        <f t="shared" ca="1" si="405"/>
        <v>-322</v>
      </c>
      <c r="J7064" s="379">
        <f t="shared" ca="1" si="406"/>
        <v>-224</v>
      </c>
      <c r="K7064" s="391" t="str">
        <f t="shared" ca="1" si="407"/>
        <v>36,00</v>
      </c>
      <c r="L7064" s="379"/>
      <c r="O7064" s="379"/>
    </row>
    <row r="7065" spans="1:15">
      <c r="A7065" s="417" t="s">
        <v>2155</v>
      </c>
      <c r="B7065" s="417" t="s">
        <v>12603</v>
      </c>
      <c r="C7065" s="417" t="s">
        <v>2281</v>
      </c>
      <c r="D7065" s="417" t="s">
        <v>4054</v>
      </c>
      <c r="E7065" s="391">
        <v>0.31</v>
      </c>
      <c r="F7065" s="418">
        <v>44249</v>
      </c>
      <c r="G7065" s="417" t="s">
        <v>2283</v>
      </c>
      <c r="I7065" s="379">
        <f t="shared" ca="1" si="405"/>
        <v>-322</v>
      </c>
      <c r="J7065" s="379">
        <f t="shared" ca="1" si="406"/>
        <v>-224</v>
      </c>
      <c r="K7065" s="391" t="str">
        <f t="shared" ca="1" si="407"/>
        <v>39,00</v>
      </c>
      <c r="L7065" s="379"/>
      <c r="O7065" s="379"/>
    </row>
    <row r="7066" spans="1:15">
      <c r="A7066" s="417" t="s">
        <v>2155</v>
      </c>
      <c r="B7066" s="417" t="s">
        <v>12604</v>
      </c>
      <c r="C7066" s="417" t="s">
        <v>2281</v>
      </c>
      <c r="D7066" s="417" t="s">
        <v>3974</v>
      </c>
      <c r="E7066" s="391">
        <v>0.33</v>
      </c>
      <c r="F7066" s="418">
        <v>44249</v>
      </c>
      <c r="G7066" s="417" t="s">
        <v>2283</v>
      </c>
      <c r="I7066" s="379">
        <f t="shared" ca="1" si="405"/>
        <v>-322</v>
      </c>
      <c r="J7066" s="379">
        <f t="shared" ca="1" si="406"/>
        <v>-224</v>
      </c>
      <c r="K7066" s="391" t="str">
        <f t="shared" ca="1" si="407"/>
        <v>40,00</v>
      </c>
      <c r="L7066" s="379"/>
      <c r="O7066" s="379"/>
    </row>
    <row r="7067" spans="1:15">
      <c r="A7067" s="417" t="s">
        <v>2155</v>
      </c>
      <c r="B7067" s="417" t="s">
        <v>12605</v>
      </c>
      <c r="C7067" s="417" t="s">
        <v>2281</v>
      </c>
      <c r="D7067" s="417" t="s">
        <v>3976</v>
      </c>
      <c r="E7067" s="391">
        <v>1</v>
      </c>
      <c r="F7067" s="418">
        <v>44249</v>
      </c>
      <c r="G7067" s="417" t="s">
        <v>2283</v>
      </c>
      <c r="I7067" s="379">
        <f t="shared" ca="1" si="405"/>
        <v>-322</v>
      </c>
      <c r="J7067" s="379">
        <f t="shared" ca="1" si="406"/>
        <v>-224</v>
      </c>
      <c r="K7067" s="391" t="str">
        <f t="shared" ca="1" si="407"/>
        <v>41,00</v>
      </c>
      <c r="L7067" s="379"/>
      <c r="O7067" s="379"/>
    </row>
    <row r="7068" spans="1:15">
      <c r="A7068" s="417" t="s">
        <v>2155</v>
      </c>
      <c r="B7068" s="417" t="s">
        <v>12606</v>
      </c>
      <c r="C7068" s="417" t="s">
        <v>2281</v>
      </c>
      <c r="D7068" s="417" t="s">
        <v>6694</v>
      </c>
      <c r="E7068" s="391">
        <v>1.99</v>
      </c>
      <c r="F7068" s="418">
        <v>44305</v>
      </c>
      <c r="G7068" s="417" t="s">
        <v>2286</v>
      </c>
      <c r="I7068" s="379">
        <f t="shared" ca="1" si="405"/>
        <v>-266</v>
      </c>
      <c r="J7068" s="379">
        <f t="shared" ca="1" si="406"/>
        <v>-185</v>
      </c>
      <c r="K7068" s="391" t="str">
        <f t="shared" ca="1" si="407"/>
        <v>36,75</v>
      </c>
      <c r="L7068" s="379"/>
      <c r="O7068" s="379"/>
    </row>
    <row r="7069" spans="1:15">
      <c r="A7069" s="417" t="s">
        <v>2155</v>
      </c>
      <c r="B7069" s="417" t="s">
        <v>12607</v>
      </c>
      <c r="C7069" s="417" t="s">
        <v>2281</v>
      </c>
      <c r="D7069" s="417" t="s">
        <v>3974</v>
      </c>
      <c r="E7069" s="391">
        <v>2.42</v>
      </c>
      <c r="F7069" s="418">
        <v>44305</v>
      </c>
      <c r="G7069" s="417" t="s">
        <v>2283</v>
      </c>
      <c r="I7069" s="379">
        <f t="shared" ca="1" si="405"/>
        <v>-266</v>
      </c>
      <c r="J7069" s="379">
        <f t="shared" ca="1" si="406"/>
        <v>-185</v>
      </c>
      <c r="K7069" s="391" t="str">
        <f t="shared" ca="1" si="407"/>
        <v>40,00</v>
      </c>
      <c r="L7069" s="379"/>
      <c r="O7069" s="379"/>
    </row>
    <row r="7070" spans="1:15">
      <c r="A7070" s="417" t="s">
        <v>2155</v>
      </c>
      <c r="B7070" s="417" t="s">
        <v>17258</v>
      </c>
      <c r="C7070" s="417" t="s">
        <v>2332</v>
      </c>
      <c r="D7070" s="417" t="s">
        <v>5048</v>
      </c>
      <c r="E7070" s="391">
        <v>0.05</v>
      </c>
      <c r="F7070" s="418">
        <v>44214</v>
      </c>
      <c r="G7070" s="417" t="s">
        <v>2286</v>
      </c>
      <c r="I7070" s="379">
        <f t="shared" ca="1" si="405"/>
        <v>-357</v>
      </c>
      <c r="J7070" s="379">
        <f t="shared" ca="1" si="406"/>
        <v>-247</v>
      </c>
      <c r="K7070" s="391" t="str">
        <f t="shared" ca="1" si="407"/>
        <v>28,75</v>
      </c>
      <c r="L7070" s="379"/>
      <c r="O7070" s="379"/>
    </row>
    <row r="7071" spans="1:15">
      <c r="A7071" s="417" t="s">
        <v>2155</v>
      </c>
      <c r="B7071" s="417" t="s">
        <v>17259</v>
      </c>
      <c r="C7071" s="417" t="s">
        <v>2332</v>
      </c>
      <c r="D7071" s="417" t="s">
        <v>3017</v>
      </c>
      <c r="E7071" s="391">
        <v>0.03</v>
      </c>
      <c r="F7071" s="418">
        <v>44214</v>
      </c>
      <c r="G7071" s="417" t="s">
        <v>2286</v>
      </c>
      <c r="I7071" s="379">
        <f t="shared" ca="1" si="405"/>
        <v>-357</v>
      </c>
      <c r="J7071" s="379">
        <f t="shared" ca="1" si="406"/>
        <v>-247</v>
      </c>
      <c r="K7071" s="391" t="str">
        <f t="shared" ca="1" si="407"/>
        <v>29,50</v>
      </c>
      <c r="L7071" s="379"/>
      <c r="O7071" s="379"/>
    </row>
    <row r="7072" spans="1:15">
      <c r="A7072" s="417" t="s">
        <v>2155</v>
      </c>
      <c r="B7072" s="417" t="s">
        <v>8346</v>
      </c>
      <c r="C7072" s="417" t="s">
        <v>2332</v>
      </c>
      <c r="D7072" s="417" t="s">
        <v>3092</v>
      </c>
      <c r="E7072" s="391">
        <v>0.34</v>
      </c>
      <c r="F7072" s="418">
        <v>44214</v>
      </c>
      <c r="G7072" s="417" t="s">
        <v>2286</v>
      </c>
      <c r="I7072" s="379">
        <f t="shared" ca="1" si="405"/>
        <v>-357</v>
      </c>
      <c r="J7072" s="379">
        <f t="shared" ca="1" si="406"/>
        <v>-247</v>
      </c>
      <c r="K7072" s="391" t="str">
        <f t="shared" ca="1" si="407"/>
        <v>32,50</v>
      </c>
      <c r="L7072" s="379"/>
      <c r="O7072" s="379"/>
    </row>
    <row r="7073" spans="1:15">
      <c r="A7073" s="417" t="s">
        <v>2155</v>
      </c>
      <c r="B7073" s="417" t="s">
        <v>8347</v>
      </c>
      <c r="C7073" s="417" t="s">
        <v>2332</v>
      </c>
      <c r="D7073" s="417" t="s">
        <v>3075</v>
      </c>
      <c r="E7073" s="391">
        <v>0.5</v>
      </c>
      <c r="F7073" s="418">
        <v>44214</v>
      </c>
      <c r="G7073" s="417" t="s">
        <v>2286</v>
      </c>
      <c r="I7073" s="379">
        <f t="shared" ca="1" si="405"/>
        <v>-357</v>
      </c>
      <c r="J7073" s="379">
        <f t="shared" ca="1" si="406"/>
        <v>-247</v>
      </c>
      <c r="K7073" s="391" t="str">
        <f t="shared" ca="1" si="407"/>
        <v>33,25</v>
      </c>
      <c r="L7073" s="379"/>
      <c r="O7073" s="379"/>
    </row>
    <row r="7074" spans="1:15">
      <c r="A7074" s="417" t="s">
        <v>2155</v>
      </c>
      <c r="B7074" s="417" t="s">
        <v>4599</v>
      </c>
      <c r="C7074" s="417" t="s">
        <v>2332</v>
      </c>
      <c r="D7074" s="417" t="s">
        <v>3918</v>
      </c>
      <c r="E7074" s="391">
        <v>0.3</v>
      </c>
      <c r="F7074" s="418">
        <v>44214</v>
      </c>
      <c r="G7074" s="417" t="s">
        <v>2286</v>
      </c>
      <c r="I7074" s="379">
        <f t="shared" ca="1" si="405"/>
        <v>-357</v>
      </c>
      <c r="J7074" s="379">
        <f t="shared" ca="1" si="406"/>
        <v>-247</v>
      </c>
      <c r="K7074" s="391" t="str">
        <f t="shared" ca="1" si="407"/>
        <v>34,00</v>
      </c>
      <c r="L7074" s="379"/>
      <c r="O7074" s="379"/>
    </row>
    <row r="7075" spans="1:15">
      <c r="A7075" s="417" t="s">
        <v>2155</v>
      </c>
      <c r="B7075" s="417" t="s">
        <v>8348</v>
      </c>
      <c r="C7075" s="417" t="s">
        <v>2332</v>
      </c>
      <c r="D7075" s="417" t="s">
        <v>4594</v>
      </c>
      <c r="E7075" s="391">
        <v>0.9</v>
      </c>
      <c r="F7075" s="418">
        <v>44214</v>
      </c>
      <c r="G7075" s="417" t="s">
        <v>2286</v>
      </c>
      <c r="I7075" s="379">
        <f t="shared" ca="1" si="405"/>
        <v>-357</v>
      </c>
      <c r="J7075" s="379">
        <f t="shared" ca="1" si="406"/>
        <v>-247</v>
      </c>
      <c r="K7075" s="391" t="str">
        <f t="shared" ca="1" si="407"/>
        <v>34,75</v>
      </c>
      <c r="L7075" s="379"/>
      <c r="O7075" s="379"/>
    </row>
    <row r="7076" spans="1:15">
      <c r="A7076" s="417" t="s">
        <v>2155</v>
      </c>
      <c r="B7076" s="417" t="s">
        <v>12608</v>
      </c>
      <c r="C7076" s="417" t="s">
        <v>2332</v>
      </c>
      <c r="D7076" s="417" t="s">
        <v>3948</v>
      </c>
      <c r="E7076" s="391">
        <v>2.48</v>
      </c>
      <c r="F7076" s="418">
        <v>44214</v>
      </c>
      <c r="G7076" s="417" t="s">
        <v>2286</v>
      </c>
      <c r="I7076" s="379">
        <f t="shared" ca="1" si="405"/>
        <v>-357</v>
      </c>
      <c r="J7076" s="379">
        <f t="shared" ca="1" si="406"/>
        <v>-247</v>
      </c>
      <c r="K7076" s="391" t="str">
        <f t="shared" ca="1" si="407"/>
        <v>36,25</v>
      </c>
      <c r="L7076" s="379"/>
      <c r="O7076" s="379"/>
    </row>
    <row r="7077" spans="1:15">
      <c r="A7077" s="417" t="s">
        <v>2155</v>
      </c>
      <c r="B7077" s="417" t="s">
        <v>12609</v>
      </c>
      <c r="C7077" s="417" t="s">
        <v>2332</v>
      </c>
      <c r="D7077" s="417" t="s">
        <v>5812</v>
      </c>
      <c r="E7077" s="391">
        <v>4.7</v>
      </c>
      <c r="F7077" s="418">
        <v>44214</v>
      </c>
      <c r="G7077" s="417" t="s">
        <v>2286</v>
      </c>
      <c r="I7077" s="379">
        <f t="shared" ca="1" si="405"/>
        <v>-357</v>
      </c>
      <c r="J7077" s="379">
        <f t="shared" ca="1" si="406"/>
        <v>-247</v>
      </c>
      <c r="K7077" s="391" t="str">
        <f t="shared" ca="1" si="407"/>
        <v>38,25</v>
      </c>
      <c r="L7077" s="379"/>
      <c r="O7077" s="379"/>
    </row>
    <row r="7078" spans="1:15">
      <c r="A7078" s="417" t="s">
        <v>2155</v>
      </c>
      <c r="B7078" s="417" t="s">
        <v>12610</v>
      </c>
      <c r="C7078" s="417" t="s">
        <v>2332</v>
      </c>
      <c r="D7078" s="417" t="s">
        <v>3079</v>
      </c>
      <c r="E7078" s="391">
        <v>1.69</v>
      </c>
      <c r="F7078" s="418">
        <v>44214</v>
      </c>
      <c r="G7078" s="417" t="s">
        <v>2286</v>
      </c>
      <c r="I7078" s="379">
        <f t="shared" ca="1" si="405"/>
        <v>-357</v>
      </c>
      <c r="J7078" s="379">
        <f t="shared" ca="1" si="406"/>
        <v>-247</v>
      </c>
      <c r="K7078" s="391" t="str">
        <f t="shared" ca="1" si="407"/>
        <v>38,75</v>
      </c>
      <c r="L7078" s="379"/>
      <c r="O7078" s="379"/>
    </row>
    <row r="7079" spans="1:15">
      <c r="A7079" s="417" t="s">
        <v>2155</v>
      </c>
      <c r="B7079" s="417" t="s">
        <v>12611</v>
      </c>
      <c r="C7079" s="417" t="s">
        <v>2332</v>
      </c>
      <c r="D7079" s="417" t="s">
        <v>4597</v>
      </c>
      <c r="E7079" s="391">
        <v>2.19</v>
      </c>
      <c r="F7079" s="418">
        <v>44214</v>
      </c>
      <c r="G7079" s="417" t="s">
        <v>2286</v>
      </c>
      <c r="I7079" s="379">
        <f t="shared" ca="1" si="405"/>
        <v>-357</v>
      </c>
      <c r="J7079" s="379">
        <f t="shared" ca="1" si="406"/>
        <v>-247</v>
      </c>
      <c r="K7079" s="391" t="str">
        <f t="shared" ca="1" si="407"/>
        <v>39,75</v>
      </c>
      <c r="L7079" s="379"/>
      <c r="O7079" s="379"/>
    </row>
    <row r="7080" spans="1:15">
      <c r="A7080" s="417" t="s">
        <v>2155</v>
      </c>
      <c r="B7080" s="417" t="s">
        <v>17962</v>
      </c>
      <c r="C7080" s="417" t="s">
        <v>2332</v>
      </c>
      <c r="D7080" s="417" t="s">
        <v>2359</v>
      </c>
      <c r="E7080" s="391">
        <v>0.77</v>
      </c>
      <c r="F7080" s="418">
        <v>44249</v>
      </c>
      <c r="G7080" s="417" t="s">
        <v>2286</v>
      </c>
      <c r="I7080" s="379">
        <f t="shared" ca="1" si="405"/>
        <v>-322</v>
      </c>
      <c r="J7080" s="379">
        <f t="shared" ca="1" si="406"/>
        <v>-224</v>
      </c>
      <c r="K7080" s="391" t="str">
        <f t="shared" ca="1" si="407"/>
        <v>31,00</v>
      </c>
      <c r="L7080" s="379"/>
      <c r="O7080" s="379"/>
    </row>
    <row r="7081" spans="1:15">
      <c r="A7081" s="417" t="s">
        <v>2155</v>
      </c>
      <c r="B7081" s="417" t="s">
        <v>17260</v>
      </c>
      <c r="C7081" s="417" t="s">
        <v>2332</v>
      </c>
      <c r="D7081" s="417" t="s">
        <v>3034</v>
      </c>
      <c r="E7081" s="391">
        <v>1.01</v>
      </c>
      <c r="F7081" s="418">
        <v>44249</v>
      </c>
      <c r="G7081" s="417" t="s">
        <v>2286</v>
      </c>
      <c r="I7081" s="379">
        <f t="shared" ca="1" si="405"/>
        <v>-322</v>
      </c>
      <c r="J7081" s="379">
        <f t="shared" ca="1" si="406"/>
        <v>-224</v>
      </c>
      <c r="K7081" s="391" t="str">
        <f t="shared" ca="1" si="407"/>
        <v>32,00</v>
      </c>
      <c r="L7081" s="379"/>
      <c r="O7081" s="379"/>
    </row>
    <row r="7082" spans="1:15">
      <c r="A7082" s="417" t="s">
        <v>2155</v>
      </c>
      <c r="B7082" s="417" t="s">
        <v>17261</v>
      </c>
      <c r="C7082" s="417" t="s">
        <v>2332</v>
      </c>
      <c r="D7082" s="417" t="s">
        <v>3580</v>
      </c>
      <c r="E7082" s="391">
        <v>1.18</v>
      </c>
      <c r="F7082" s="418">
        <v>44249</v>
      </c>
      <c r="G7082" s="417" t="s">
        <v>2286</v>
      </c>
      <c r="I7082" s="379">
        <f t="shared" ca="1" si="405"/>
        <v>-322</v>
      </c>
      <c r="J7082" s="379">
        <f t="shared" ca="1" si="406"/>
        <v>-224</v>
      </c>
      <c r="K7082" s="391" t="str">
        <f t="shared" ca="1" si="407"/>
        <v>33,00</v>
      </c>
      <c r="L7082" s="379"/>
      <c r="O7082" s="379"/>
    </row>
    <row r="7083" spans="1:15">
      <c r="A7083" s="417" t="s">
        <v>2155</v>
      </c>
      <c r="B7083" s="417" t="s">
        <v>12612</v>
      </c>
      <c r="C7083" s="417" t="s">
        <v>2332</v>
      </c>
      <c r="D7083" s="417" t="s">
        <v>3918</v>
      </c>
      <c r="E7083" s="391">
        <v>1.72</v>
      </c>
      <c r="F7083" s="418">
        <v>44249</v>
      </c>
      <c r="G7083" s="417" t="s">
        <v>2286</v>
      </c>
      <c r="I7083" s="379">
        <f t="shared" ca="1" si="405"/>
        <v>-322</v>
      </c>
      <c r="J7083" s="379">
        <f t="shared" ca="1" si="406"/>
        <v>-224</v>
      </c>
      <c r="K7083" s="391" t="str">
        <f t="shared" ca="1" si="407"/>
        <v>34,00</v>
      </c>
      <c r="L7083" s="379"/>
      <c r="O7083" s="379"/>
    </row>
    <row r="7084" spans="1:15">
      <c r="A7084" s="417" t="s">
        <v>2155</v>
      </c>
      <c r="B7084" s="417" t="s">
        <v>12613</v>
      </c>
      <c r="C7084" s="417" t="s">
        <v>2332</v>
      </c>
      <c r="D7084" s="417" t="s">
        <v>3076</v>
      </c>
      <c r="E7084" s="391">
        <v>2.4300000000000002</v>
      </c>
      <c r="F7084" s="418">
        <v>44249</v>
      </c>
      <c r="G7084" s="417" t="s">
        <v>2286</v>
      </c>
      <c r="I7084" s="379">
        <f t="shared" ca="1" si="405"/>
        <v>-322</v>
      </c>
      <c r="J7084" s="379">
        <f t="shared" ca="1" si="406"/>
        <v>-224</v>
      </c>
      <c r="K7084" s="391" t="str">
        <f t="shared" ca="1" si="407"/>
        <v>35,00</v>
      </c>
      <c r="L7084" s="379"/>
      <c r="O7084" s="379"/>
    </row>
    <row r="7085" spans="1:15">
      <c r="A7085" s="417" t="s">
        <v>2155</v>
      </c>
      <c r="B7085" s="417" t="s">
        <v>12614</v>
      </c>
      <c r="C7085" s="417" t="s">
        <v>2332</v>
      </c>
      <c r="D7085" s="417" t="s">
        <v>3058</v>
      </c>
      <c r="E7085" s="391">
        <v>2.4700000000000002</v>
      </c>
      <c r="F7085" s="418">
        <v>44249</v>
      </c>
      <c r="G7085" s="417" t="s">
        <v>2286</v>
      </c>
      <c r="I7085" s="379">
        <f t="shared" ca="1" si="405"/>
        <v>-322</v>
      </c>
      <c r="J7085" s="379">
        <f t="shared" ca="1" si="406"/>
        <v>-224</v>
      </c>
      <c r="K7085" s="391" t="str">
        <f t="shared" ca="1" si="407"/>
        <v>36,00</v>
      </c>
      <c r="L7085" s="379"/>
      <c r="O7085" s="379"/>
    </row>
    <row r="7086" spans="1:15">
      <c r="A7086" s="417" t="s">
        <v>2155</v>
      </c>
      <c r="B7086" s="417" t="s">
        <v>12615</v>
      </c>
      <c r="C7086" s="417" t="s">
        <v>2332</v>
      </c>
      <c r="D7086" s="417" t="s">
        <v>3976</v>
      </c>
      <c r="E7086" s="391">
        <v>1.65</v>
      </c>
      <c r="F7086" s="418">
        <v>44249</v>
      </c>
      <c r="G7086" s="417" t="s">
        <v>2286</v>
      </c>
      <c r="I7086" s="379">
        <f t="shared" ca="1" si="405"/>
        <v>-322</v>
      </c>
      <c r="J7086" s="379">
        <f t="shared" ca="1" si="406"/>
        <v>-224</v>
      </c>
      <c r="K7086" s="391" t="str">
        <f t="shared" ca="1" si="407"/>
        <v>41,00</v>
      </c>
      <c r="L7086" s="379"/>
      <c r="O7086" s="379"/>
    </row>
    <row r="7087" spans="1:15">
      <c r="A7087" s="417" t="s">
        <v>57</v>
      </c>
      <c r="B7087" s="417" t="s">
        <v>4600</v>
      </c>
      <c r="C7087" s="417" t="s">
        <v>2281</v>
      </c>
      <c r="D7087" s="417" t="s">
        <v>3173</v>
      </c>
      <c r="E7087" s="391">
        <v>0.02</v>
      </c>
      <c r="F7087" s="418">
        <v>44214</v>
      </c>
      <c r="G7087" s="417" t="s">
        <v>2286</v>
      </c>
      <c r="I7087" s="379">
        <f t="shared" ca="1" si="405"/>
        <v>-357</v>
      </c>
      <c r="J7087" s="379">
        <f t="shared" ca="1" si="406"/>
        <v>-247</v>
      </c>
      <c r="K7087" s="391" t="str">
        <f t="shared" ca="1" si="407"/>
        <v>9,20</v>
      </c>
      <c r="L7087" s="379"/>
      <c r="O7087" s="379"/>
    </row>
    <row r="7088" spans="1:15">
      <c r="A7088" s="417" t="s">
        <v>2155</v>
      </c>
      <c r="B7088" s="417" t="s">
        <v>4601</v>
      </c>
      <c r="C7088" s="417" t="s">
        <v>2281</v>
      </c>
      <c r="D7088" s="417" t="s">
        <v>3182</v>
      </c>
      <c r="E7088" s="391">
        <v>0.01</v>
      </c>
      <c r="F7088" s="418">
        <v>44214</v>
      </c>
      <c r="G7088" s="417" t="s">
        <v>2286</v>
      </c>
      <c r="I7088" s="379">
        <f t="shared" ca="1" si="405"/>
        <v>-357</v>
      </c>
      <c r="J7088" s="379">
        <f t="shared" ca="1" si="406"/>
        <v>-247</v>
      </c>
      <c r="K7088" s="391" t="str">
        <f t="shared" ca="1" si="407"/>
        <v>9,70</v>
      </c>
      <c r="L7088" s="379"/>
      <c r="O7088" s="379"/>
    </row>
    <row r="7089" spans="1:15">
      <c r="A7089" s="417" t="s">
        <v>2155</v>
      </c>
      <c r="B7089" s="417" t="s">
        <v>4602</v>
      </c>
      <c r="C7089" s="417" t="s">
        <v>2281</v>
      </c>
      <c r="D7089" s="417" t="s">
        <v>4603</v>
      </c>
      <c r="E7089" s="391">
        <v>0.01</v>
      </c>
      <c r="F7089" s="418">
        <v>44214</v>
      </c>
      <c r="G7089" s="417" t="s">
        <v>2286</v>
      </c>
      <c r="I7089" s="379">
        <f t="shared" ca="1" si="405"/>
        <v>-357</v>
      </c>
      <c r="J7089" s="379">
        <f t="shared" ca="1" si="406"/>
        <v>-247</v>
      </c>
      <c r="K7089" s="391" t="str">
        <f t="shared" ca="1" si="407"/>
        <v>10,70</v>
      </c>
      <c r="L7089" s="379"/>
      <c r="O7089" s="379"/>
    </row>
    <row r="7090" spans="1:15">
      <c r="A7090" s="417" t="s">
        <v>2155</v>
      </c>
      <c r="B7090" s="417" t="s">
        <v>8349</v>
      </c>
      <c r="C7090" s="417" t="s">
        <v>2281</v>
      </c>
      <c r="D7090" s="417" t="s">
        <v>8350</v>
      </c>
      <c r="E7090" s="391">
        <v>0.01</v>
      </c>
      <c r="F7090" s="418">
        <v>44214</v>
      </c>
      <c r="G7090" s="417" t="s">
        <v>2283</v>
      </c>
      <c r="I7090" s="379">
        <f t="shared" ca="1" si="405"/>
        <v>-357</v>
      </c>
      <c r="J7090" s="379">
        <f t="shared" ca="1" si="406"/>
        <v>-247</v>
      </c>
      <c r="K7090" s="391" t="str">
        <f t="shared" ca="1" si="407"/>
        <v>11,95</v>
      </c>
      <c r="L7090" s="379"/>
      <c r="O7090" s="379"/>
    </row>
    <row r="7091" spans="1:15">
      <c r="A7091" s="417" t="s">
        <v>2155</v>
      </c>
      <c r="B7091" s="417" t="s">
        <v>4604</v>
      </c>
      <c r="C7091" s="417" t="s">
        <v>2281</v>
      </c>
      <c r="D7091" s="417" t="s">
        <v>4605</v>
      </c>
      <c r="E7091" s="391">
        <v>0.02</v>
      </c>
      <c r="F7091" s="418">
        <v>44214</v>
      </c>
      <c r="G7091" s="417" t="s">
        <v>2286</v>
      </c>
      <c r="I7091" s="379">
        <f t="shared" ca="1" si="405"/>
        <v>-357</v>
      </c>
      <c r="J7091" s="379">
        <f t="shared" ca="1" si="406"/>
        <v>-247</v>
      </c>
      <c r="K7091" s="391" t="str">
        <f t="shared" ca="1" si="407"/>
        <v>11,70</v>
      </c>
      <c r="L7091" s="379"/>
      <c r="O7091" s="379"/>
    </row>
    <row r="7092" spans="1:15">
      <c r="A7092" s="417" t="s">
        <v>2155</v>
      </c>
      <c r="B7092" s="417" t="s">
        <v>4606</v>
      </c>
      <c r="C7092" s="417" t="s">
        <v>2281</v>
      </c>
      <c r="D7092" s="417" t="s">
        <v>4607</v>
      </c>
      <c r="E7092" s="391">
        <v>0.01</v>
      </c>
      <c r="F7092" s="418">
        <v>44214</v>
      </c>
      <c r="G7092" s="417" t="s">
        <v>2286</v>
      </c>
      <c r="I7092" s="379">
        <f t="shared" ca="1" si="405"/>
        <v>-357</v>
      </c>
      <c r="J7092" s="379">
        <f t="shared" ca="1" si="406"/>
        <v>-247</v>
      </c>
      <c r="K7092" s="391" t="str">
        <f t="shared" ca="1" si="407"/>
        <v>14,20</v>
      </c>
      <c r="L7092" s="379"/>
      <c r="O7092" s="379"/>
    </row>
    <row r="7093" spans="1:15">
      <c r="A7093" s="417"/>
      <c r="B7093" s="417" t="s">
        <v>4608</v>
      </c>
      <c r="C7093" s="417" t="s">
        <v>2281</v>
      </c>
      <c r="D7093" s="417" t="s">
        <v>4609</v>
      </c>
      <c r="E7093" s="391">
        <v>0.01</v>
      </c>
      <c r="F7093" s="418">
        <v>44214</v>
      </c>
      <c r="G7093" s="417" t="s">
        <v>2286</v>
      </c>
      <c r="I7093" s="379">
        <f t="shared" ca="1" si="405"/>
        <v>-357</v>
      </c>
      <c r="J7093" s="379">
        <f t="shared" ca="1" si="406"/>
        <v>-247</v>
      </c>
      <c r="K7093" s="391" t="str">
        <f t="shared" ca="1" si="407"/>
        <v>34,70</v>
      </c>
      <c r="L7093" s="379"/>
      <c r="O7093" s="379"/>
    </row>
    <row r="7094" spans="1:15">
      <c r="A7094" s="417" t="s">
        <v>2155</v>
      </c>
      <c r="B7094" s="417" t="s">
        <v>4610</v>
      </c>
      <c r="C7094" s="417" t="s">
        <v>2281</v>
      </c>
      <c r="D7094" s="417" t="s">
        <v>4611</v>
      </c>
      <c r="E7094" s="391">
        <v>0.04</v>
      </c>
      <c r="F7094" s="418">
        <v>44214</v>
      </c>
      <c r="G7094" s="417" t="s">
        <v>2286</v>
      </c>
      <c r="I7094" s="379">
        <f t="shared" ca="1" si="405"/>
        <v>-357</v>
      </c>
      <c r="J7094" s="379">
        <f t="shared" ca="1" si="406"/>
        <v>-247</v>
      </c>
      <c r="K7094" s="391" t="str">
        <f t="shared" ca="1" si="407"/>
        <v>35,70</v>
      </c>
      <c r="L7094" s="379"/>
      <c r="O7094" s="379"/>
    </row>
    <row r="7095" spans="1:15">
      <c r="A7095" s="417" t="s">
        <v>2155</v>
      </c>
      <c r="B7095" s="417" t="s">
        <v>4612</v>
      </c>
      <c r="C7095" s="417" t="s">
        <v>2281</v>
      </c>
      <c r="D7095" s="417" t="s">
        <v>4613</v>
      </c>
      <c r="E7095" s="391">
        <v>0.01</v>
      </c>
      <c r="F7095" s="418">
        <v>44214</v>
      </c>
      <c r="G7095" s="417" t="s">
        <v>2286</v>
      </c>
      <c r="I7095" s="379">
        <f t="shared" ca="1" si="405"/>
        <v>-357</v>
      </c>
      <c r="J7095" s="379">
        <f t="shared" ca="1" si="406"/>
        <v>-247</v>
      </c>
      <c r="K7095" s="391" t="str">
        <f t="shared" ca="1" si="407"/>
        <v>36,70</v>
      </c>
      <c r="L7095" s="379"/>
      <c r="O7095" s="379"/>
    </row>
    <row r="7096" spans="1:15">
      <c r="A7096" s="417" t="s">
        <v>57</v>
      </c>
      <c r="B7096" s="417" t="s">
        <v>8351</v>
      </c>
      <c r="C7096" s="417" t="s">
        <v>2281</v>
      </c>
      <c r="D7096" s="417" t="s">
        <v>3500</v>
      </c>
      <c r="E7096" s="391">
        <v>2.5499999999999998</v>
      </c>
      <c r="F7096" s="418">
        <v>44214</v>
      </c>
      <c r="G7096" s="417" t="s">
        <v>2283</v>
      </c>
      <c r="I7096" s="379">
        <f t="shared" ca="1" si="405"/>
        <v>-357</v>
      </c>
      <c r="J7096" s="379">
        <f t="shared" ca="1" si="406"/>
        <v>-247</v>
      </c>
      <c r="K7096" s="391" t="str">
        <f t="shared" ca="1" si="407"/>
        <v>5,50</v>
      </c>
      <c r="L7096" s="379"/>
      <c r="O7096" s="379"/>
    </row>
    <row r="7097" spans="1:15">
      <c r="A7097" s="417" t="s">
        <v>2155</v>
      </c>
      <c r="B7097" s="417" t="s">
        <v>12616</v>
      </c>
      <c r="C7097" s="417" t="s">
        <v>2281</v>
      </c>
      <c r="D7097" s="417" t="s">
        <v>3482</v>
      </c>
      <c r="E7097" s="391">
        <v>1.21</v>
      </c>
      <c r="F7097" s="418">
        <v>44214</v>
      </c>
      <c r="G7097" s="417" t="s">
        <v>2283</v>
      </c>
      <c r="I7097" s="379">
        <f t="shared" ca="1" si="405"/>
        <v>-357</v>
      </c>
      <c r="J7097" s="379">
        <f t="shared" ca="1" si="406"/>
        <v>-247</v>
      </c>
      <c r="K7097" s="391" t="str">
        <f t="shared" ca="1" si="407"/>
        <v>5,90</v>
      </c>
      <c r="L7097" s="379"/>
      <c r="O7097" s="379"/>
    </row>
    <row r="7098" spans="1:15">
      <c r="A7098" s="417" t="s">
        <v>2155</v>
      </c>
      <c r="B7098" s="417" t="s">
        <v>12617</v>
      </c>
      <c r="C7098" s="417" t="s">
        <v>2281</v>
      </c>
      <c r="D7098" s="417" t="s">
        <v>3502</v>
      </c>
      <c r="E7098" s="391">
        <v>1.74</v>
      </c>
      <c r="F7098" s="418">
        <v>44214</v>
      </c>
      <c r="G7098" s="417" t="s">
        <v>2286</v>
      </c>
      <c r="I7098" s="379">
        <f t="shared" ca="1" si="405"/>
        <v>-357</v>
      </c>
      <c r="J7098" s="379">
        <f t="shared" ca="1" si="406"/>
        <v>-247</v>
      </c>
      <c r="K7098" s="391" t="str">
        <f t="shared" ca="1" si="407"/>
        <v>6,00</v>
      </c>
      <c r="L7098" s="379"/>
      <c r="O7098" s="379"/>
    </row>
    <row r="7099" spans="1:15">
      <c r="A7099" s="417" t="s">
        <v>2155</v>
      </c>
      <c r="B7099" s="417" t="s">
        <v>8352</v>
      </c>
      <c r="C7099" s="417" t="s">
        <v>2281</v>
      </c>
      <c r="D7099" s="417" t="s">
        <v>3548</v>
      </c>
      <c r="E7099" s="391">
        <v>1.66</v>
      </c>
      <c r="F7099" s="418">
        <v>44214</v>
      </c>
      <c r="G7099" s="417" t="s">
        <v>2283</v>
      </c>
      <c r="I7099" s="379">
        <f t="shared" ca="1" si="405"/>
        <v>-357</v>
      </c>
      <c r="J7099" s="379">
        <f t="shared" ca="1" si="406"/>
        <v>-247</v>
      </c>
      <c r="K7099" s="391" t="str">
        <f t="shared" ca="1" si="407"/>
        <v>6,10</v>
      </c>
      <c r="L7099" s="379"/>
      <c r="O7099" s="379"/>
    </row>
    <row r="7100" spans="1:15">
      <c r="A7100" s="417" t="s">
        <v>2155</v>
      </c>
      <c r="B7100" s="417" t="s">
        <v>12618</v>
      </c>
      <c r="C7100" s="417" t="s">
        <v>2281</v>
      </c>
      <c r="D7100" s="417" t="s">
        <v>3484</v>
      </c>
      <c r="E7100" s="391">
        <v>1.62</v>
      </c>
      <c r="F7100" s="418">
        <v>44214</v>
      </c>
      <c r="G7100" s="417" t="s">
        <v>2283</v>
      </c>
      <c r="I7100" s="379">
        <f t="shared" ca="1" si="405"/>
        <v>-357</v>
      </c>
      <c r="J7100" s="379">
        <f t="shared" ca="1" si="406"/>
        <v>-247</v>
      </c>
      <c r="K7100" s="391" t="str">
        <f t="shared" ca="1" si="407"/>
        <v>6,30</v>
      </c>
      <c r="L7100" s="379"/>
      <c r="O7100" s="379"/>
    </row>
    <row r="7101" spans="1:15">
      <c r="A7101" s="417" t="s">
        <v>2155</v>
      </c>
      <c r="B7101" s="417" t="s">
        <v>12619</v>
      </c>
      <c r="C7101" s="417" t="s">
        <v>2281</v>
      </c>
      <c r="D7101" s="417" t="s">
        <v>3191</v>
      </c>
      <c r="E7101" s="391">
        <v>1.0900000000000001</v>
      </c>
      <c r="F7101" s="418">
        <v>44214</v>
      </c>
      <c r="G7101" s="417" t="s">
        <v>2283</v>
      </c>
      <c r="I7101" s="379">
        <f t="shared" ca="1" si="405"/>
        <v>-357</v>
      </c>
      <c r="J7101" s="379">
        <f t="shared" ca="1" si="406"/>
        <v>-247</v>
      </c>
      <c r="K7101" s="391" t="str">
        <f t="shared" ca="1" si="407"/>
        <v>6,50</v>
      </c>
      <c r="L7101" s="379"/>
      <c r="O7101" s="379"/>
    </row>
    <row r="7102" spans="1:15">
      <c r="A7102" s="417" t="s">
        <v>2155</v>
      </c>
      <c r="B7102" s="417" t="s">
        <v>8353</v>
      </c>
      <c r="C7102" s="417" t="s">
        <v>2281</v>
      </c>
      <c r="D7102" s="417" t="s">
        <v>3549</v>
      </c>
      <c r="E7102" s="391">
        <v>0.9</v>
      </c>
      <c r="F7102" s="418">
        <v>44214</v>
      </c>
      <c r="G7102" s="417" t="s">
        <v>2283</v>
      </c>
      <c r="I7102" s="379">
        <f t="shared" ca="1" si="405"/>
        <v>-357</v>
      </c>
      <c r="J7102" s="379">
        <f t="shared" ca="1" si="406"/>
        <v>-247</v>
      </c>
      <c r="K7102" s="391" t="str">
        <f t="shared" ca="1" si="407"/>
        <v>6,70</v>
      </c>
      <c r="L7102" s="379"/>
      <c r="O7102" s="379"/>
    </row>
    <row r="7103" spans="1:15">
      <c r="A7103" s="417" t="s">
        <v>2155</v>
      </c>
      <c r="B7103" s="417" t="s">
        <v>12620</v>
      </c>
      <c r="C7103" s="417" t="s">
        <v>2281</v>
      </c>
      <c r="D7103" s="417" t="s">
        <v>3552</v>
      </c>
      <c r="E7103" s="391">
        <v>0.68</v>
      </c>
      <c r="F7103" s="418">
        <v>44214</v>
      </c>
      <c r="G7103" s="417" t="s">
        <v>2286</v>
      </c>
      <c r="I7103" s="379">
        <f t="shared" ca="1" si="405"/>
        <v>-357</v>
      </c>
      <c r="J7103" s="379">
        <f t="shared" ca="1" si="406"/>
        <v>-247</v>
      </c>
      <c r="K7103" s="391" t="str">
        <f t="shared" ca="1" si="407"/>
        <v>7,00</v>
      </c>
      <c r="L7103" s="379"/>
      <c r="O7103" s="379"/>
    </row>
    <row r="7104" spans="1:15">
      <c r="A7104" s="417" t="s">
        <v>2155</v>
      </c>
      <c r="B7104" s="417" t="s">
        <v>8354</v>
      </c>
      <c r="C7104" s="417" t="s">
        <v>2281</v>
      </c>
      <c r="D7104" s="417" t="s">
        <v>3192</v>
      </c>
      <c r="E7104" s="391">
        <v>0.42</v>
      </c>
      <c r="F7104" s="418">
        <v>44214</v>
      </c>
      <c r="G7104" s="417" t="s">
        <v>2283</v>
      </c>
      <c r="I7104" s="379">
        <f t="shared" ca="1" si="405"/>
        <v>-357</v>
      </c>
      <c r="J7104" s="379">
        <f t="shared" ca="1" si="406"/>
        <v>-247</v>
      </c>
      <c r="K7104" s="391" t="str">
        <f t="shared" ca="1" si="407"/>
        <v>7,30</v>
      </c>
      <c r="L7104" s="379"/>
      <c r="O7104" s="379"/>
    </row>
    <row r="7105" spans="1:15">
      <c r="A7105" s="417" t="s">
        <v>2155</v>
      </c>
      <c r="B7105" s="417" t="s">
        <v>12621</v>
      </c>
      <c r="C7105" s="417" t="s">
        <v>2281</v>
      </c>
      <c r="D7105" s="417" t="s">
        <v>3194</v>
      </c>
      <c r="E7105" s="391">
        <v>0.34</v>
      </c>
      <c r="F7105" s="418">
        <v>44214</v>
      </c>
      <c r="G7105" s="417" t="s">
        <v>2286</v>
      </c>
      <c r="I7105" s="379">
        <f t="shared" ca="1" si="405"/>
        <v>-357</v>
      </c>
      <c r="J7105" s="379">
        <f t="shared" ca="1" si="406"/>
        <v>-247</v>
      </c>
      <c r="K7105" s="391" t="str">
        <f t="shared" ca="1" si="407"/>
        <v>7,40</v>
      </c>
      <c r="L7105" s="379"/>
      <c r="O7105" s="379"/>
    </row>
    <row r="7106" spans="1:15">
      <c r="A7106" s="417" t="s">
        <v>2155</v>
      </c>
      <c r="B7106" s="417" t="s">
        <v>12622</v>
      </c>
      <c r="C7106" s="417" t="s">
        <v>2281</v>
      </c>
      <c r="D7106" s="417" t="s">
        <v>3180</v>
      </c>
      <c r="E7106" s="391">
        <v>0.3</v>
      </c>
      <c r="F7106" s="418">
        <v>44214</v>
      </c>
      <c r="G7106" s="417" t="s">
        <v>2283</v>
      </c>
      <c r="I7106" s="379">
        <f t="shared" ca="1" si="405"/>
        <v>-357</v>
      </c>
      <c r="J7106" s="379">
        <f t="shared" ca="1" si="406"/>
        <v>-247</v>
      </c>
      <c r="K7106" s="391" t="str">
        <f t="shared" ca="1" si="407"/>
        <v>7,50</v>
      </c>
      <c r="L7106" s="379"/>
      <c r="O7106" s="379"/>
    </row>
    <row r="7107" spans="1:15">
      <c r="A7107" s="417" t="s">
        <v>2155</v>
      </c>
      <c r="B7107" s="417" t="s">
        <v>12623</v>
      </c>
      <c r="C7107" s="417" t="s">
        <v>2281</v>
      </c>
      <c r="D7107" s="417" t="s">
        <v>3181</v>
      </c>
      <c r="E7107" s="391">
        <v>0.11</v>
      </c>
      <c r="F7107" s="418">
        <v>44214</v>
      </c>
      <c r="G7107" s="417" t="s">
        <v>2286</v>
      </c>
      <c r="I7107" s="379">
        <f t="shared" ca="1" si="405"/>
        <v>-357</v>
      </c>
      <c r="J7107" s="379">
        <f t="shared" ca="1" si="406"/>
        <v>-247</v>
      </c>
      <c r="K7107" s="391" t="str">
        <f t="shared" ca="1" si="407"/>
        <v>8,00</v>
      </c>
      <c r="L7107" s="379"/>
      <c r="O7107" s="379"/>
    </row>
    <row r="7108" spans="1:15">
      <c r="A7108" s="417" t="s">
        <v>2155</v>
      </c>
      <c r="B7108" s="417" t="s">
        <v>4614</v>
      </c>
      <c r="C7108" s="417" t="s">
        <v>2281</v>
      </c>
      <c r="D7108" s="417" t="s">
        <v>3193</v>
      </c>
      <c r="E7108" s="391">
        <v>0.12</v>
      </c>
      <c r="F7108" s="418">
        <v>44214</v>
      </c>
      <c r="G7108" s="417" t="s">
        <v>2283</v>
      </c>
      <c r="I7108" s="379">
        <f t="shared" ca="1" si="405"/>
        <v>-357</v>
      </c>
      <c r="J7108" s="379">
        <f t="shared" ca="1" si="406"/>
        <v>-247</v>
      </c>
      <c r="K7108" s="391" t="str">
        <f t="shared" ca="1" si="407"/>
        <v>7,90</v>
      </c>
      <c r="L7108" s="379"/>
      <c r="O7108" s="379"/>
    </row>
    <row r="7109" spans="1:15">
      <c r="A7109" s="417" t="s">
        <v>2155</v>
      </c>
      <c r="B7109" s="417" t="s">
        <v>4615</v>
      </c>
      <c r="C7109" s="417" t="s">
        <v>2281</v>
      </c>
      <c r="D7109" s="417" t="s">
        <v>3167</v>
      </c>
      <c r="E7109" s="391">
        <v>0.09</v>
      </c>
      <c r="F7109" s="418">
        <v>44214</v>
      </c>
      <c r="G7109" s="417" t="s">
        <v>2286</v>
      </c>
      <c r="I7109" s="379">
        <f t="shared" ca="1" si="405"/>
        <v>-357</v>
      </c>
      <c r="J7109" s="379">
        <f t="shared" ca="1" si="406"/>
        <v>-247</v>
      </c>
      <c r="K7109" s="391" t="str">
        <f t="shared" ca="1" si="407"/>
        <v>8,20</v>
      </c>
      <c r="L7109" s="379"/>
      <c r="O7109" s="379"/>
    </row>
    <row r="7110" spans="1:15">
      <c r="A7110" s="417" t="s">
        <v>2155</v>
      </c>
      <c r="B7110" s="417" t="s">
        <v>12624</v>
      </c>
      <c r="C7110" s="417" t="s">
        <v>2281</v>
      </c>
      <c r="D7110" s="417" t="s">
        <v>3169</v>
      </c>
      <c r="E7110" s="391">
        <v>0.05</v>
      </c>
      <c r="F7110" s="418">
        <v>44214</v>
      </c>
      <c r="G7110" s="417" t="s">
        <v>2283</v>
      </c>
      <c r="I7110" s="379">
        <f t="shared" ca="1" si="405"/>
        <v>-357</v>
      </c>
      <c r="J7110" s="379">
        <f t="shared" ca="1" si="406"/>
        <v>-247</v>
      </c>
      <c r="K7110" s="391" t="str">
        <f t="shared" ca="1" si="407"/>
        <v>8,50</v>
      </c>
      <c r="L7110" s="379"/>
      <c r="O7110" s="379"/>
    </row>
    <row r="7111" spans="1:15">
      <c r="A7111" s="417" t="s">
        <v>2155</v>
      </c>
      <c r="B7111" s="417" t="s">
        <v>12625</v>
      </c>
      <c r="C7111" s="417" t="s">
        <v>2281</v>
      </c>
      <c r="D7111" s="417" t="s">
        <v>3172</v>
      </c>
      <c r="E7111" s="391">
        <v>0.02</v>
      </c>
      <c r="F7111" s="418">
        <v>44214</v>
      </c>
      <c r="G7111" s="417" t="s">
        <v>2286</v>
      </c>
      <c r="I7111" s="379">
        <f t="shared" ca="1" si="405"/>
        <v>-357</v>
      </c>
      <c r="J7111" s="379">
        <f t="shared" ca="1" si="406"/>
        <v>-247</v>
      </c>
      <c r="K7111" s="391" t="str">
        <f t="shared" ca="1" si="407"/>
        <v>9,00</v>
      </c>
      <c r="L7111" s="379"/>
      <c r="O7111" s="379"/>
    </row>
    <row r="7112" spans="1:15">
      <c r="A7112" s="417" t="s">
        <v>2155</v>
      </c>
      <c r="B7112" s="417" t="s">
        <v>12626</v>
      </c>
      <c r="C7112" s="417" t="s">
        <v>2281</v>
      </c>
      <c r="D7112" s="417" t="s">
        <v>3197</v>
      </c>
      <c r="E7112" s="391">
        <v>0.01</v>
      </c>
      <c r="F7112" s="418">
        <v>44214</v>
      </c>
      <c r="G7112" s="417" t="s">
        <v>2283</v>
      </c>
      <c r="I7112" s="379">
        <f t="shared" ca="1" si="405"/>
        <v>-357</v>
      </c>
      <c r="J7112" s="379">
        <f t="shared" ca="1" si="406"/>
        <v>-247</v>
      </c>
      <c r="K7112" s="391" t="str">
        <f t="shared" ca="1" si="407"/>
        <v>9,50</v>
      </c>
      <c r="L7112" s="379"/>
      <c r="O7112" s="379"/>
    </row>
    <row r="7113" spans="1:15">
      <c r="A7113" s="417" t="s">
        <v>2155</v>
      </c>
      <c r="B7113" s="417" t="s">
        <v>4616</v>
      </c>
      <c r="C7113" s="417" t="s">
        <v>2281</v>
      </c>
      <c r="D7113" s="417" t="s">
        <v>3175</v>
      </c>
      <c r="E7113" s="391">
        <v>0.01</v>
      </c>
      <c r="F7113" s="418">
        <v>44214</v>
      </c>
      <c r="G7113" s="417" t="s">
        <v>2286</v>
      </c>
      <c r="I7113" s="379">
        <f t="shared" ca="1" si="405"/>
        <v>-357</v>
      </c>
      <c r="J7113" s="379">
        <f t="shared" ca="1" si="406"/>
        <v>-247</v>
      </c>
      <c r="K7113" s="391" t="str">
        <f t="shared" ca="1" si="407"/>
        <v>9,60</v>
      </c>
      <c r="L7113" s="379"/>
      <c r="O7113" s="379"/>
    </row>
    <row r="7114" spans="1:15">
      <c r="A7114" s="417" t="s">
        <v>2155</v>
      </c>
      <c r="B7114" s="417" t="s">
        <v>12627</v>
      </c>
      <c r="C7114" s="417" t="s">
        <v>2281</v>
      </c>
      <c r="D7114" s="417" t="s">
        <v>10750</v>
      </c>
      <c r="E7114" s="391">
        <v>0.01</v>
      </c>
      <c r="F7114" s="418">
        <v>44214</v>
      </c>
      <c r="G7114" s="417" t="s">
        <v>2286</v>
      </c>
      <c r="I7114" s="379">
        <f t="shared" ref="I7114:I7177" ca="1" si="408">IF(F7114&lt;&gt;"",F7114-$I$199,"")</f>
        <v>-357</v>
      </c>
      <c r="J7114" s="379">
        <f t="shared" ref="J7114:J7177" ca="1" si="409">IF(I7114&lt;&gt;"",NETWORKDAYS($I$199,F7114-1,$N$201:$N$224),"")</f>
        <v>-247</v>
      </c>
      <c r="K7114" s="391" t="str">
        <f t="shared" ref="K7114:K7177" ca="1" si="410">IF(I7114&lt;&gt;"",RIGHT(D7114,LEN(D7114)-FIND(" ",D7114)),"")</f>
        <v>10,20</v>
      </c>
      <c r="L7114" s="379"/>
      <c r="O7114" s="379"/>
    </row>
    <row r="7115" spans="1:15">
      <c r="A7115" s="417" t="s">
        <v>2155</v>
      </c>
      <c r="B7115" s="417" t="s">
        <v>16363</v>
      </c>
      <c r="C7115" s="417" t="s">
        <v>2281</v>
      </c>
      <c r="D7115" s="417" t="s">
        <v>2362</v>
      </c>
      <c r="E7115" s="391">
        <v>0.04</v>
      </c>
      <c r="F7115" s="418">
        <v>44249</v>
      </c>
      <c r="G7115" s="417" t="s">
        <v>2286</v>
      </c>
      <c r="I7115" s="379">
        <f t="shared" ca="1" si="408"/>
        <v>-322</v>
      </c>
      <c r="J7115" s="379">
        <f t="shared" ca="1" si="409"/>
        <v>-224</v>
      </c>
      <c r="K7115" s="391" t="str">
        <f t="shared" ca="1" si="410"/>
        <v>11,75</v>
      </c>
      <c r="L7115" s="379"/>
      <c r="O7115" s="379"/>
    </row>
    <row r="7116" spans="1:15">
      <c r="A7116" s="417" t="s">
        <v>2155</v>
      </c>
      <c r="B7116" s="417" t="s">
        <v>17262</v>
      </c>
      <c r="C7116" s="417" t="s">
        <v>2281</v>
      </c>
      <c r="D7116" s="417" t="s">
        <v>3480</v>
      </c>
      <c r="E7116" s="391">
        <v>2.0499999999999998</v>
      </c>
      <c r="F7116" s="418">
        <v>44249</v>
      </c>
      <c r="G7116" s="417" t="s">
        <v>2286</v>
      </c>
      <c r="I7116" s="379">
        <f t="shared" ca="1" si="408"/>
        <v>-322</v>
      </c>
      <c r="J7116" s="379">
        <f t="shared" ca="1" si="409"/>
        <v>-224</v>
      </c>
      <c r="K7116" s="391" t="str">
        <f t="shared" ca="1" si="410"/>
        <v>5,70</v>
      </c>
      <c r="L7116" s="379"/>
      <c r="O7116" s="379"/>
    </row>
    <row r="7117" spans="1:15">
      <c r="A7117" s="417" t="s">
        <v>2155</v>
      </c>
      <c r="B7117" s="417" t="s">
        <v>18509</v>
      </c>
      <c r="C7117" s="417" t="s">
        <v>2281</v>
      </c>
      <c r="D7117" s="417" t="s">
        <v>3548</v>
      </c>
      <c r="E7117" s="391">
        <v>1.63</v>
      </c>
      <c r="F7117" s="418">
        <v>44249</v>
      </c>
      <c r="G7117" s="417" t="s">
        <v>2286</v>
      </c>
      <c r="I7117" s="379">
        <f t="shared" ca="1" si="408"/>
        <v>-322</v>
      </c>
      <c r="J7117" s="379">
        <f t="shared" ca="1" si="409"/>
        <v>-224</v>
      </c>
      <c r="K7117" s="391" t="str">
        <f t="shared" ca="1" si="410"/>
        <v>6,10</v>
      </c>
      <c r="L7117" s="379"/>
      <c r="O7117" s="379"/>
    </row>
    <row r="7118" spans="1:15">
      <c r="A7118" s="417" t="s">
        <v>2155</v>
      </c>
      <c r="B7118" s="417" t="s">
        <v>12628</v>
      </c>
      <c r="C7118" s="417" t="s">
        <v>2281</v>
      </c>
      <c r="D7118" s="417" t="s">
        <v>3191</v>
      </c>
      <c r="E7118" s="391">
        <v>1.41</v>
      </c>
      <c r="F7118" s="418">
        <v>44249</v>
      </c>
      <c r="G7118" s="417" t="s">
        <v>2286</v>
      </c>
      <c r="I7118" s="379">
        <f t="shared" ca="1" si="408"/>
        <v>-322</v>
      </c>
      <c r="J7118" s="379">
        <f t="shared" ca="1" si="409"/>
        <v>-224</v>
      </c>
      <c r="K7118" s="391" t="str">
        <f t="shared" ca="1" si="410"/>
        <v>6,50</v>
      </c>
      <c r="L7118" s="379"/>
      <c r="O7118" s="379"/>
    </row>
    <row r="7119" spans="1:15">
      <c r="A7119" s="417" t="s">
        <v>2155</v>
      </c>
      <c r="B7119" s="417" t="s">
        <v>16364</v>
      </c>
      <c r="C7119" s="417" t="s">
        <v>2281</v>
      </c>
      <c r="D7119" s="417" t="s">
        <v>3549</v>
      </c>
      <c r="E7119" s="391">
        <v>1.69</v>
      </c>
      <c r="F7119" s="418">
        <v>44249</v>
      </c>
      <c r="G7119" s="417" t="s">
        <v>2286</v>
      </c>
      <c r="I7119" s="379">
        <f t="shared" ca="1" si="408"/>
        <v>-322</v>
      </c>
      <c r="J7119" s="379">
        <f t="shared" ca="1" si="409"/>
        <v>-224</v>
      </c>
      <c r="K7119" s="391" t="str">
        <f t="shared" ca="1" si="410"/>
        <v>6,70</v>
      </c>
      <c r="L7119" s="379"/>
      <c r="O7119" s="379"/>
    </row>
    <row r="7120" spans="1:15">
      <c r="A7120" s="417" t="s">
        <v>2155</v>
      </c>
      <c r="B7120" s="417" t="s">
        <v>12629</v>
      </c>
      <c r="C7120" s="417" t="s">
        <v>2281</v>
      </c>
      <c r="D7120" s="417" t="s">
        <v>3551</v>
      </c>
      <c r="E7120" s="391">
        <v>1.19</v>
      </c>
      <c r="F7120" s="418">
        <v>44249</v>
      </c>
      <c r="G7120" s="417" t="s">
        <v>2286</v>
      </c>
      <c r="I7120" s="379">
        <f t="shared" ca="1" si="408"/>
        <v>-322</v>
      </c>
      <c r="J7120" s="379">
        <f t="shared" ca="1" si="409"/>
        <v>-224</v>
      </c>
      <c r="K7120" s="391" t="str">
        <f t="shared" ca="1" si="410"/>
        <v>6,90</v>
      </c>
      <c r="L7120" s="379"/>
      <c r="O7120" s="379"/>
    </row>
    <row r="7121" spans="1:15">
      <c r="A7121" s="417" t="s">
        <v>2155</v>
      </c>
      <c r="B7121" s="417" t="s">
        <v>12630</v>
      </c>
      <c r="C7121" s="417" t="s">
        <v>2281</v>
      </c>
      <c r="D7121" s="417" t="s">
        <v>3552</v>
      </c>
      <c r="E7121" s="391">
        <v>1</v>
      </c>
      <c r="F7121" s="418">
        <v>44249</v>
      </c>
      <c r="G7121" s="417" t="s">
        <v>2283</v>
      </c>
      <c r="I7121" s="379">
        <f t="shared" ca="1" si="408"/>
        <v>-322</v>
      </c>
      <c r="J7121" s="379">
        <f t="shared" ca="1" si="409"/>
        <v>-224</v>
      </c>
      <c r="K7121" s="391" t="str">
        <f t="shared" ca="1" si="410"/>
        <v>7,00</v>
      </c>
      <c r="L7121" s="379"/>
      <c r="O7121" s="379"/>
    </row>
    <row r="7122" spans="1:15">
      <c r="A7122" s="417" t="s">
        <v>2155</v>
      </c>
      <c r="B7122" s="417" t="s">
        <v>12631</v>
      </c>
      <c r="C7122" s="417" t="s">
        <v>2281</v>
      </c>
      <c r="D7122" s="417" t="s">
        <v>3553</v>
      </c>
      <c r="E7122" s="391">
        <v>0.87</v>
      </c>
      <c r="F7122" s="418">
        <v>44249</v>
      </c>
      <c r="G7122" s="417" t="s">
        <v>2283</v>
      </c>
      <c r="I7122" s="379">
        <f t="shared" ca="1" si="408"/>
        <v>-322</v>
      </c>
      <c r="J7122" s="379">
        <f t="shared" ca="1" si="409"/>
        <v>-224</v>
      </c>
      <c r="K7122" s="391" t="str">
        <f t="shared" ca="1" si="410"/>
        <v>7,20</v>
      </c>
      <c r="L7122" s="379"/>
      <c r="O7122" s="379"/>
    </row>
    <row r="7123" spans="1:15">
      <c r="A7123" s="417" t="s">
        <v>2155</v>
      </c>
      <c r="B7123" s="417" t="s">
        <v>12632</v>
      </c>
      <c r="C7123" s="417" t="s">
        <v>2281</v>
      </c>
      <c r="D7123" s="417" t="s">
        <v>3194</v>
      </c>
      <c r="E7123" s="391">
        <v>0.76</v>
      </c>
      <c r="F7123" s="418">
        <v>44249</v>
      </c>
      <c r="G7123" s="417" t="s">
        <v>2283</v>
      </c>
      <c r="I7123" s="379">
        <f t="shared" ca="1" si="408"/>
        <v>-322</v>
      </c>
      <c r="J7123" s="379">
        <f t="shared" ca="1" si="409"/>
        <v>-224</v>
      </c>
      <c r="K7123" s="391" t="str">
        <f t="shared" ca="1" si="410"/>
        <v>7,40</v>
      </c>
      <c r="L7123" s="379"/>
      <c r="O7123" s="379"/>
    </row>
    <row r="7124" spans="1:15">
      <c r="A7124" s="417" t="s">
        <v>2155</v>
      </c>
      <c r="B7124" s="417" t="s">
        <v>12633</v>
      </c>
      <c r="C7124" s="417" t="s">
        <v>2281</v>
      </c>
      <c r="D7124" s="417" t="s">
        <v>3195</v>
      </c>
      <c r="E7124" s="391">
        <v>0.81</v>
      </c>
      <c r="F7124" s="418">
        <v>44249</v>
      </c>
      <c r="G7124" s="417" t="s">
        <v>2283</v>
      </c>
      <c r="I7124" s="379">
        <f t="shared" ca="1" si="408"/>
        <v>-322</v>
      </c>
      <c r="J7124" s="379">
        <f t="shared" ca="1" si="409"/>
        <v>-224</v>
      </c>
      <c r="K7124" s="391" t="str">
        <f t="shared" ca="1" si="410"/>
        <v>7,60</v>
      </c>
      <c r="L7124" s="379"/>
      <c r="O7124" s="379"/>
    </row>
    <row r="7125" spans="1:15">
      <c r="A7125" s="417" t="s">
        <v>2155</v>
      </c>
      <c r="B7125" s="417" t="s">
        <v>4617</v>
      </c>
      <c r="C7125" s="417" t="s">
        <v>2281</v>
      </c>
      <c r="D7125" s="417" t="s">
        <v>3193</v>
      </c>
      <c r="E7125" s="391">
        <v>0.5</v>
      </c>
      <c r="F7125" s="418">
        <v>44249</v>
      </c>
      <c r="G7125" s="417" t="s">
        <v>2286</v>
      </c>
      <c r="I7125" s="379">
        <f t="shared" ca="1" si="408"/>
        <v>-322</v>
      </c>
      <c r="J7125" s="379">
        <f t="shared" ca="1" si="409"/>
        <v>-224</v>
      </c>
      <c r="K7125" s="391" t="str">
        <f t="shared" ca="1" si="410"/>
        <v>7,90</v>
      </c>
      <c r="L7125" s="379"/>
      <c r="O7125" s="379"/>
    </row>
    <row r="7126" spans="1:15">
      <c r="A7126" s="417" t="s">
        <v>2155</v>
      </c>
      <c r="B7126" s="417" t="s">
        <v>4618</v>
      </c>
      <c r="C7126" s="417" t="s">
        <v>2281</v>
      </c>
      <c r="D7126" s="417" t="s">
        <v>3181</v>
      </c>
      <c r="E7126" s="391">
        <v>0.47</v>
      </c>
      <c r="F7126" s="418">
        <v>44249</v>
      </c>
      <c r="G7126" s="417" t="s">
        <v>2283</v>
      </c>
      <c r="I7126" s="379">
        <f t="shared" ca="1" si="408"/>
        <v>-322</v>
      </c>
      <c r="J7126" s="379">
        <f t="shared" ca="1" si="409"/>
        <v>-224</v>
      </c>
      <c r="K7126" s="391" t="str">
        <f t="shared" ca="1" si="410"/>
        <v>8,00</v>
      </c>
      <c r="L7126" s="379"/>
      <c r="O7126" s="379"/>
    </row>
    <row r="7127" spans="1:15">
      <c r="A7127" s="417" t="s">
        <v>2155</v>
      </c>
      <c r="B7127" s="417" t="s">
        <v>4619</v>
      </c>
      <c r="C7127" s="417" t="s">
        <v>2281</v>
      </c>
      <c r="D7127" s="417" t="s">
        <v>3167</v>
      </c>
      <c r="E7127" s="391">
        <v>0.36</v>
      </c>
      <c r="F7127" s="418">
        <v>44249</v>
      </c>
      <c r="G7127" s="417" t="s">
        <v>2283</v>
      </c>
      <c r="I7127" s="379">
        <f t="shared" ca="1" si="408"/>
        <v>-322</v>
      </c>
      <c r="J7127" s="379">
        <f t="shared" ca="1" si="409"/>
        <v>-224</v>
      </c>
      <c r="K7127" s="391" t="str">
        <f t="shared" ca="1" si="410"/>
        <v>8,20</v>
      </c>
      <c r="L7127" s="379"/>
      <c r="O7127" s="379"/>
    </row>
    <row r="7128" spans="1:15">
      <c r="A7128" s="417" t="s">
        <v>2155</v>
      </c>
      <c r="B7128" s="417" t="s">
        <v>12634</v>
      </c>
      <c r="C7128" s="417" t="s">
        <v>2281</v>
      </c>
      <c r="D7128" s="417" t="s">
        <v>3168</v>
      </c>
      <c r="E7128" s="391">
        <v>0.34</v>
      </c>
      <c r="F7128" s="418">
        <v>44249</v>
      </c>
      <c r="G7128" s="417" t="s">
        <v>2283</v>
      </c>
      <c r="I7128" s="379">
        <f t="shared" ca="1" si="408"/>
        <v>-322</v>
      </c>
      <c r="J7128" s="379">
        <f t="shared" ca="1" si="409"/>
        <v>-224</v>
      </c>
      <c r="K7128" s="391" t="str">
        <f t="shared" ca="1" si="410"/>
        <v>8,40</v>
      </c>
      <c r="L7128" s="379"/>
      <c r="O7128" s="379"/>
    </row>
    <row r="7129" spans="1:15">
      <c r="A7129" s="417" t="s">
        <v>2155</v>
      </c>
      <c r="B7129" s="417" t="s">
        <v>12635</v>
      </c>
      <c r="C7129" s="417" t="s">
        <v>2281</v>
      </c>
      <c r="D7129" s="417" t="s">
        <v>3170</v>
      </c>
      <c r="E7129" s="391">
        <v>0.28000000000000003</v>
      </c>
      <c r="F7129" s="418">
        <v>44249</v>
      </c>
      <c r="G7129" s="417" t="s">
        <v>2283</v>
      </c>
      <c r="I7129" s="379">
        <f t="shared" ca="1" si="408"/>
        <v>-322</v>
      </c>
      <c r="J7129" s="379">
        <f t="shared" ca="1" si="409"/>
        <v>-224</v>
      </c>
      <c r="K7129" s="391" t="str">
        <f t="shared" ca="1" si="410"/>
        <v>8,60</v>
      </c>
      <c r="L7129" s="379"/>
      <c r="O7129" s="379"/>
    </row>
    <row r="7130" spans="1:15">
      <c r="A7130" s="417" t="s">
        <v>2155</v>
      </c>
      <c r="B7130" s="417" t="s">
        <v>12636</v>
      </c>
      <c r="C7130" s="417" t="s">
        <v>2281</v>
      </c>
      <c r="D7130" s="417" t="s">
        <v>3171</v>
      </c>
      <c r="E7130" s="391">
        <v>0.25</v>
      </c>
      <c r="F7130" s="418">
        <v>44249</v>
      </c>
      <c r="G7130" s="417" t="s">
        <v>2283</v>
      </c>
      <c r="I7130" s="379">
        <f t="shared" ca="1" si="408"/>
        <v>-322</v>
      </c>
      <c r="J7130" s="379">
        <f t="shared" ca="1" si="409"/>
        <v>-224</v>
      </c>
      <c r="K7130" s="391" t="str">
        <f t="shared" ca="1" si="410"/>
        <v>8,80</v>
      </c>
      <c r="L7130" s="379"/>
      <c r="O7130" s="379"/>
    </row>
    <row r="7131" spans="1:15">
      <c r="A7131" s="417" t="s">
        <v>2155</v>
      </c>
      <c r="B7131" s="417" t="s">
        <v>12637</v>
      </c>
      <c r="C7131" s="417" t="s">
        <v>2281</v>
      </c>
      <c r="D7131" s="417" t="s">
        <v>3173</v>
      </c>
      <c r="E7131" s="391">
        <v>0.2</v>
      </c>
      <c r="F7131" s="418">
        <v>44249</v>
      </c>
      <c r="G7131" s="417" t="s">
        <v>2283</v>
      </c>
      <c r="I7131" s="379">
        <f t="shared" ca="1" si="408"/>
        <v>-322</v>
      </c>
      <c r="J7131" s="379">
        <f t="shared" ca="1" si="409"/>
        <v>-224</v>
      </c>
      <c r="K7131" s="391" t="str">
        <f t="shared" ca="1" si="410"/>
        <v>9,20</v>
      </c>
      <c r="L7131" s="379"/>
      <c r="O7131" s="379"/>
    </row>
    <row r="7132" spans="1:15">
      <c r="A7132" s="417" t="s">
        <v>2155</v>
      </c>
      <c r="B7132" s="417" t="s">
        <v>12638</v>
      </c>
      <c r="C7132" s="417" t="s">
        <v>2281</v>
      </c>
      <c r="D7132" s="417" t="s">
        <v>3196</v>
      </c>
      <c r="E7132" s="391">
        <v>0.16</v>
      </c>
      <c r="F7132" s="418">
        <v>44249</v>
      </c>
      <c r="G7132" s="417" t="s">
        <v>2286</v>
      </c>
      <c r="I7132" s="379">
        <f t="shared" ca="1" si="408"/>
        <v>-322</v>
      </c>
      <c r="J7132" s="379">
        <f t="shared" ca="1" si="409"/>
        <v>-224</v>
      </c>
      <c r="K7132" s="391" t="str">
        <f t="shared" ca="1" si="410"/>
        <v>9,30</v>
      </c>
      <c r="L7132" s="379"/>
      <c r="O7132" s="379"/>
    </row>
    <row r="7133" spans="1:15">
      <c r="A7133" s="417" t="s">
        <v>2155</v>
      </c>
      <c r="B7133" s="417" t="s">
        <v>12639</v>
      </c>
      <c r="C7133" s="417" t="s">
        <v>2281</v>
      </c>
      <c r="D7133" s="417" t="s">
        <v>3174</v>
      </c>
      <c r="E7133" s="391">
        <v>0.1</v>
      </c>
      <c r="F7133" s="418">
        <v>44249</v>
      </c>
      <c r="G7133" s="417" t="s">
        <v>2283</v>
      </c>
      <c r="I7133" s="379">
        <f t="shared" ca="1" si="408"/>
        <v>-322</v>
      </c>
      <c r="J7133" s="379">
        <f t="shared" ca="1" si="409"/>
        <v>-224</v>
      </c>
      <c r="K7133" s="391" t="str">
        <f t="shared" ca="1" si="410"/>
        <v>9,40</v>
      </c>
      <c r="L7133" s="379"/>
      <c r="O7133" s="379"/>
    </row>
    <row r="7134" spans="1:15">
      <c r="A7134" s="417" t="s">
        <v>2155</v>
      </c>
      <c r="B7134" s="417" t="s">
        <v>12640</v>
      </c>
      <c r="C7134" s="417" t="s">
        <v>2281</v>
      </c>
      <c r="D7134" s="417" t="s">
        <v>3197</v>
      </c>
      <c r="E7134" s="391">
        <v>0.12</v>
      </c>
      <c r="F7134" s="418">
        <v>44249</v>
      </c>
      <c r="G7134" s="417" t="s">
        <v>2286</v>
      </c>
      <c r="I7134" s="379">
        <f t="shared" ca="1" si="408"/>
        <v>-322</v>
      </c>
      <c r="J7134" s="379">
        <f t="shared" ca="1" si="409"/>
        <v>-224</v>
      </c>
      <c r="K7134" s="391" t="str">
        <f t="shared" ca="1" si="410"/>
        <v>9,50</v>
      </c>
      <c r="L7134" s="379"/>
      <c r="O7134" s="379"/>
    </row>
    <row r="7135" spans="1:15">
      <c r="A7135" s="417" t="s">
        <v>2155</v>
      </c>
      <c r="B7135" s="417" t="s">
        <v>12641</v>
      </c>
      <c r="C7135" s="417" t="s">
        <v>2281</v>
      </c>
      <c r="D7135" s="417" t="s">
        <v>3175</v>
      </c>
      <c r="E7135" s="391">
        <v>0.12</v>
      </c>
      <c r="F7135" s="418">
        <v>44249</v>
      </c>
      <c r="G7135" s="417" t="s">
        <v>2283</v>
      </c>
      <c r="I7135" s="379">
        <f t="shared" ca="1" si="408"/>
        <v>-322</v>
      </c>
      <c r="J7135" s="379">
        <f t="shared" ca="1" si="409"/>
        <v>-224</v>
      </c>
      <c r="K7135" s="391" t="str">
        <f t="shared" ca="1" si="410"/>
        <v>9,60</v>
      </c>
      <c r="L7135" s="379"/>
      <c r="O7135" s="379"/>
    </row>
    <row r="7136" spans="1:15">
      <c r="A7136" s="417" t="s">
        <v>2155</v>
      </c>
      <c r="B7136" s="417" t="s">
        <v>4620</v>
      </c>
      <c r="C7136" s="417" t="s">
        <v>2281</v>
      </c>
      <c r="D7136" s="417" t="s">
        <v>4621</v>
      </c>
      <c r="E7136" s="391">
        <v>0.21</v>
      </c>
      <c r="F7136" s="418">
        <v>44270</v>
      </c>
      <c r="G7136" s="417" t="s">
        <v>2286</v>
      </c>
      <c r="I7136" s="379">
        <f t="shared" ca="1" si="408"/>
        <v>-301</v>
      </c>
      <c r="J7136" s="379">
        <f t="shared" ca="1" si="409"/>
        <v>-209</v>
      </c>
      <c r="K7136" s="391" t="str">
        <f t="shared" ca="1" si="410"/>
        <v>9,88</v>
      </c>
      <c r="L7136" s="379"/>
      <c r="O7136" s="379"/>
    </row>
    <row r="7137" spans="1:15">
      <c r="A7137" s="417" t="s">
        <v>2155</v>
      </c>
      <c r="B7137" s="417" t="s">
        <v>4622</v>
      </c>
      <c r="C7137" s="417" t="s">
        <v>2281</v>
      </c>
      <c r="D7137" s="417" t="s">
        <v>4623</v>
      </c>
      <c r="E7137" s="391">
        <v>0.15</v>
      </c>
      <c r="F7137" s="418">
        <v>44270</v>
      </c>
      <c r="G7137" s="417" t="s">
        <v>2283</v>
      </c>
      <c r="I7137" s="379">
        <f t="shared" ca="1" si="408"/>
        <v>-301</v>
      </c>
      <c r="J7137" s="379">
        <f t="shared" ca="1" si="409"/>
        <v>-209</v>
      </c>
      <c r="K7137" s="391" t="str">
        <f t="shared" ca="1" si="410"/>
        <v>10,63</v>
      </c>
      <c r="L7137" s="379"/>
      <c r="O7137" s="379"/>
    </row>
    <row r="7138" spans="1:15">
      <c r="A7138" s="417" t="s">
        <v>2155</v>
      </c>
      <c r="B7138" s="417" t="s">
        <v>16365</v>
      </c>
      <c r="C7138" s="417" t="s">
        <v>2281</v>
      </c>
      <c r="D7138" s="417" t="s">
        <v>16366</v>
      </c>
      <c r="E7138" s="391">
        <v>0.1</v>
      </c>
      <c r="F7138" s="418">
        <v>44270</v>
      </c>
      <c r="G7138" s="417" t="s">
        <v>2286</v>
      </c>
      <c r="I7138" s="379">
        <f t="shared" ca="1" si="408"/>
        <v>-301</v>
      </c>
      <c r="J7138" s="379">
        <f t="shared" ca="1" si="409"/>
        <v>-209</v>
      </c>
      <c r="K7138" s="391" t="str">
        <f t="shared" ca="1" si="410"/>
        <v>11,88</v>
      </c>
      <c r="L7138" s="379"/>
      <c r="O7138" s="379"/>
    </row>
    <row r="7139" spans="1:15">
      <c r="A7139" s="417" t="s">
        <v>2155</v>
      </c>
      <c r="B7139" s="417" t="s">
        <v>4624</v>
      </c>
      <c r="C7139" s="417" t="s">
        <v>2281</v>
      </c>
      <c r="D7139" s="417" t="s">
        <v>4625</v>
      </c>
      <c r="E7139" s="391">
        <v>7.0000000000000007E-2</v>
      </c>
      <c r="F7139" s="418">
        <v>44270</v>
      </c>
      <c r="G7139" s="417" t="s">
        <v>2286</v>
      </c>
      <c r="I7139" s="379">
        <f t="shared" ca="1" si="408"/>
        <v>-301</v>
      </c>
      <c r="J7139" s="379">
        <f t="shared" ca="1" si="409"/>
        <v>-209</v>
      </c>
      <c r="K7139" s="391" t="str">
        <f t="shared" ca="1" si="410"/>
        <v>13,38</v>
      </c>
      <c r="L7139" s="379"/>
      <c r="O7139" s="379"/>
    </row>
    <row r="7140" spans="1:15">
      <c r="A7140" s="417" t="s">
        <v>2155</v>
      </c>
      <c r="B7140" s="417" t="s">
        <v>17263</v>
      </c>
      <c r="C7140" s="417" t="s">
        <v>2281</v>
      </c>
      <c r="D7140" s="417" t="s">
        <v>17264</v>
      </c>
      <c r="E7140" s="391">
        <v>0.61</v>
      </c>
      <c r="F7140" s="418">
        <v>44270</v>
      </c>
      <c r="G7140" s="417" t="s">
        <v>2286</v>
      </c>
      <c r="I7140" s="379">
        <f t="shared" ca="1" si="408"/>
        <v>-301</v>
      </c>
      <c r="J7140" s="379">
        <f t="shared" ca="1" si="409"/>
        <v>-209</v>
      </c>
      <c r="K7140" s="391" t="str">
        <f t="shared" ca="1" si="410"/>
        <v>8,08</v>
      </c>
      <c r="L7140" s="379"/>
      <c r="O7140" s="379"/>
    </row>
    <row r="7141" spans="1:15">
      <c r="A7141" s="417" t="s">
        <v>2155</v>
      </c>
      <c r="B7141" s="417" t="s">
        <v>17265</v>
      </c>
      <c r="C7141" s="417" t="s">
        <v>2281</v>
      </c>
      <c r="D7141" s="417" t="s">
        <v>17266</v>
      </c>
      <c r="E7141" s="391">
        <v>0.48</v>
      </c>
      <c r="F7141" s="418">
        <v>44270</v>
      </c>
      <c r="G7141" s="417" t="s">
        <v>2286</v>
      </c>
      <c r="I7141" s="379">
        <f t="shared" ca="1" si="408"/>
        <v>-301</v>
      </c>
      <c r="J7141" s="379">
        <f t="shared" ca="1" si="409"/>
        <v>-209</v>
      </c>
      <c r="K7141" s="391" t="str">
        <f t="shared" ca="1" si="410"/>
        <v>8,48</v>
      </c>
      <c r="L7141" s="379"/>
      <c r="O7141" s="379"/>
    </row>
    <row r="7142" spans="1:15">
      <c r="A7142" s="417" t="s">
        <v>2155</v>
      </c>
      <c r="B7142" s="417" t="s">
        <v>12642</v>
      </c>
      <c r="C7142" s="417" t="s">
        <v>2281</v>
      </c>
      <c r="D7142" s="417" t="s">
        <v>12643</v>
      </c>
      <c r="E7142" s="391">
        <v>0.35</v>
      </c>
      <c r="F7142" s="418">
        <v>44270</v>
      </c>
      <c r="G7142" s="417" t="s">
        <v>2286</v>
      </c>
      <c r="I7142" s="379">
        <f t="shared" ca="1" si="408"/>
        <v>-301</v>
      </c>
      <c r="J7142" s="379">
        <f t="shared" ca="1" si="409"/>
        <v>-209</v>
      </c>
      <c r="K7142" s="391" t="str">
        <f t="shared" ca="1" si="410"/>
        <v>9,08</v>
      </c>
      <c r="L7142" s="379"/>
      <c r="O7142" s="379"/>
    </row>
    <row r="7143" spans="1:15">
      <c r="A7143" s="417" t="s">
        <v>2155</v>
      </c>
      <c r="B7143" s="417" t="s">
        <v>18510</v>
      </c>
      <c r="C7143" s="417" t="s">
        <v>2281</v>
      </c>
      <c r="D7143" s="417" t="s">
        <v>17271</v>
      </c>
      <c r="E7143" s="391">
        <v>0.34</v>
      </c>
      <c r="F7143" s="418">
        <v>44270</v>
      </c>
      <c r="G7143" s="417" t="s">
        <v>2283</v>
      </c>
      <c r="I7143" s="379">
        <f t="shared" ca="1" si="408"/>
        <v>-301</v>
      </c>
      <c r="J7143" s="379">
        <f t="shared" ca="1" si="409"/>
        <v>-209</v>
      </c>
      <c r="K7143" s="391" t="str">
        <f t="shared" ca="1" si="410"/>
        <v>9,18</v>
      </c>
      <c r="L7143" s="379"/>
      <c r="O7143" s="379"/>
    </row>
    <row r="7144" spans="1:15">
      <c r="A7144" s="417"/>
      <c r="B7144" s="417" t="s">
        <v>4626</v>
      </c>
      <c r="C7144" s="417" t="s">
        <v>2281</v>
      </c>
      <c r="D7144" s="417" t="s">
        <v>4627</v>
      </c>
      <c r="E7144" s="391">
        <v>0.02</v>
      </c>
      <c r="F7144" s="418">
        <v>44305</v>
      </c>
      <c r="G7144" s="417" t="s">
        <v>2283</v>
      </c>
      <c r="I7144" s="379">
        <f t="shared" ca="1" si="408"/>
        <v>-266</v>
      </c>
      <c r="J7144" s="379">
        <f t="shared" ca="1" si="409"/>
        <v>-185</v>
      </c>
      <c r="K7144" s="391" t="str">
        <f t="shared" ca="1" si="410"/>
        <v>34,95</v>
      </c>
      <c r="L7144" s="379"/>
      <c r="O7144" s="379"/>
    </row>
    <row r="7145" spans="1:15">
      <c r="A7145" s="417" t="s">
        <v>2155</v>
      </c>
      <c r="B7145" s="417" t="s">
        <v>4628</v>
      </c>
      <c r="C7145" s="417" t="s">
        <v>2281</v>
      </c>
      <c r="D7145" s="417" t="s">
        <v>4611</v>
      </c>
      <c r="E7145" s="391">
        <v>0.02</v>
      </c>
      <c r="F7145" s="418">
        <v>44305</v>
      </c>
      <c r="G7145" s="417" t="s">
        <v>2286</v>
      </c>
      <c r="I7145" s="379">
        <f t="shared" ca="1" si="408"/>
        <v>-266</v>
      </c>
      <c r="J7145" s="379">
        <f t="shared" ca="1" si="409"/>
        <v>-185</v>
      </c>
      <c r="K7145" s="391" t="str">
        <f t="shared" ca="1" si="410"/>
        <v>35,70</v>
      </c>
      <c r="L7145" s="379"/>
      <c r="O7145" s="379"/>
    </row>
    <row r="7146" spans="1:15">
      <c r="A7146" s="417" t="s">
        <v>2155</v>
      </c>
      <c r="B7146" s="417" t="s">
        <v>4629</v>
      </c>
      <c r="C7146" s="417" t="s">
        <v>2281</v>
      </c>
      <c r="D7146" s="417" t="s">
        <v>4630</v>
      </c>
      <c r="E7146" s="391">
        <v>0.01</v>
      </c>
      <c r="F7146" s="418">
        <v>44305</v>
      </c>
      <c r="G7146" s="417" t="s">
        <v>2283</v>
      </c>
      <c r="I7146" s="379">
        <f t="shared" ca="1" si="408"/>
        <v>-266</v>
      </c>
      <c r="J7146" s="379">
        <f t="shared" ca="1" si="409"/>
        <v>-185</v>
      </c>
      <c r="K7146" s="391" t="str">
        <f t="shared" ca="1" si="410"/>
        <v>36,45</v>
      </c>
      <c r="L7146" s="379"/>
      <c r="O7146" s="379"/>
    </row>
    <row r="7147" spans="1:15">
      <c r="A7147" s="417" t="s">
        <v>57</v>
      </c>
      <c r="B7147" s="417" t="s">
        <v>7043</v>
      </c>
      <c r="C7147" s="417" t="s">
        <v>2281</v>
      </c>
      <c r="D7147" s="417" t="s">
        <v>7044</v>
      </c>
      <c r="E7147" s="391">
        <v>1.43</v>
      </c>
      <c r="F7147" s="418">
        <v>44305</v>
      </c>
      <c r="G7147" s="417" t="s">
        <v>2283</v>
      </c>
      <c r="I7147" s="379">
        <f t="shared" ca="1" si="408"/>
        <v>-266</v>
      </c>
      <c r="J7147" s="379">
        <f t="shared" ca="1" si="409"/>
        <v>-185</v>
      </c>
      <c r="K7147" s="391" t="str">
        <f t="shared" ca="1" si="410"/>
        <v>6,95</v>
      </c>
      <c r="L7147" s="379"/>
      <c r="O7147" s="379"/>
    </row>
    <row r="7148" spans="1:15">
      <c r="A7148" s="417" t="s">
        <v>2155</v>
      </c>
      <c r="B7148" s="417" t="s">
        <v>12644</v>
      </c>
      <c r="C7148" s="417" t="s">
        <v>2281</v>
      </c>
      <c r="D7148" s="417" t="s">
        <v>3553</v>
      </c>
      <c r="E7148" s="391">
        <v>0.06</v>
      </c>
      <c r="F7148" s="418">
        <v>44337</v>
      </c>
      <c r="G7148" s="417" t="s">
        <v>2286</v>
      </c>
      <c r="I7148" s="379">
        <f t="shared" ca="1" si="408"/>
        <v>-234</v>
      </c>
      <c r="J7148" s="379">
        <f t="shared" ca="1" si="409"/>
        <v>-163</v>
      </c>
      <c r="K7148" s="391" t="str">
        <f t="shared" ca="1" si="410"/>
        <v>7,20</v>
      </c>
      <c r="L7148" s="379"/>
      <c r="O7148" s="379"/>
    </row>
    <row r="7149" spans="1:15">
      <c r="A7149" s="417" t="s">
        <v>2155</v>
      </c>
      <c r="B7149" s="417" t="s">
        <v>12645</v>
      </c>
      <c r="C7149" s="417" t="s">
        <v>2281</v>
      </c>
      <c r="D7149" s="417" t="s">
        <v>3192</v>
      </c>
      <c r="E7149" s="391">
        <v>1.45</v>
      </c>
      <c r="F7149" s="418">
        <v>44337</v>
      </c>
      <c r="G7149" s="417" t="s">
        <v>2283</v>
      </c>
      <c r="I7149" s="379">
        <f t="shared" ca="1" si="408"/>
        <v>-234</v>
      </c>
      <c r="J7149" s="379">
        <f t="shared" ca="1" si="409"/>
        <v>-163</v>
      </c>
      <c r="K7149" s="391" t="str">
        <f t="shared" ca="1" si="410"/>
        <v>7,30</v>
      </c>
      <c r="L7149" s="379"/>
      <c r="O7149" s="379"/>
    </row>
    <row r="7150" spans="1:15">
      <c r="A7150" s="417" t="s">
        <v>2155</v>
      </c>
      <c r="B7150" s="417" t="s">
        <v>12646</v>
      </c>
      <c r="C7150" s="417" t="s">
        <v>2281</v>
      </c>
      <c r="D7150" s="417" t="s">
        <v>3194</v>
      </c>
      <c r="E7150" s="391">
        <v>1.5</v>
      </c>
      <c r="F7150" s="418">
        <v>44337</v>
      </c>
      <c r="G7150" s="417" t="s">
        <v>2286</v>
      </c>
      <c r="I7150" s="379">
        <f t="shared" ca="1" si="408"/>
        <v>-234</v>
      </c>
      <c r="J7150" s="379">
        <f t="shared" ca="1" si="409"/>
        <v>-163</v>
      </c>
      <c r="K7150" s="391" t="str">
        <f t="shared" ca="1" si="410"/>
        <v>7,40</v>
      </c>
      <c r="L7150" s="379"/>
      <c r="O7150" s="379"/>
    </row>
    <row r="7151" spans="1:15">
      <c r="A7151" s="417"/>
      <c r="B7151" s="417" t="s">
        <v>17267</v>
      </c>
      <c r="C7151" s="417" t="s">
        <v>2281</v>
      </c>
      <c r="D7151" s="417" t="s">
        <v>3167</v>
      </c>
      <c r="E7151" s="391">
        <v>1.1299999999999999</v>
      </c>
      <c r="F7151" s="418">
        <v>44337</v>
      </c>
      <c r="G7151" s="417" t="s">
        <v>2286</v>
      </c>
      <c r="I7151" s="379">
        <f t="shared" ca="1" si="408"/>
        <v>-234</v>
      </c>
      <c r="J7151" s="379">
        <f t="shared" ca="1" si="409"/>
        <v>-163</v>
      </c>
      <c r="K7151" s="391" t="str">
        <f t="shared" ca="1" si="410"/>
        <v>8,20</v>
      </c>
      <c r="L7151" s="379"/>
      <c r="O7151" s="379"/>
    </row>
    <row r="7152" spans="1:15">
      <c r="A7152" s="417" t="s">
        <v>57</v>
      </c>
      <c r="B7152" s="417" t="s">
        <v>12647</v>
      </c>
      <c r="C7152" s="417" t="s">
        <v>2281</v>
      </c>
      <c r="D7152" s="417" t="s">
        <v>3554</v>
      </c>
      <c r="E7152" s="391">
        <v>1</v>
      </c>
      <c r="F7152" s="418">
        <v>44337</v>
      </c>
      <c r="G7152" s="417" t="s">
        <v>2283</v>
      </c>
      <c r="I7152" s="379">
        <f t="shared" ca="1" si="408"/>
        <v>-234</v>
      </c>
      <c r="J7152" s="379">
        <f t="shared" ca="1" si="409"/>
        <v>-163</v>
      </c>
      <c r="K7152" s="391" t="str">
        <f t="shared" ca="1" si="410"/>
        <v>8,30</v>
      </c>
      <c r="L7152" s="379"/>
      <c r="O7152" s="379"/>
    </row>
    <row r="7153" spans="1:15">
      <c r="A7153" s="417" t="s">
        <v>2155</v>
      </c>
      <c r="B7153" s="417" t="s">
        <v>12648</v>
      </c>
      <c r="C7153" s="417" t="s">
        <v>2281</v>
      </c>
      <c r="D7153" s="417" t="s">
        <v>3171</v>
      </c>
      <c r="E7153" s="391">
        <v>0.82</v>
      </c>
      <c r="F7153" s="418">
        <v>44337</v>
      </c>
      <c r="G7153" s="417" t="s">
        <v>2286</v>
      </c>
      <c r="I7153" s="379">
        <f t="shared" ca="1" si="408"/>
        <v>-234</v>
      </c>
      <c r="J7153" s="379">
        <f t="shared" ca="1" si="409"/>
        <v>-163</v>
      </c>
      <c r="K7153" s="391" t="str">
        <f t="shared" ca="1" si="410"/>
        <v>8,80</v>
      </c>
      <c r="L7153" s="379"/>
      <c r="O7153" s="379"/>
    </row>
    <row r="7154" spans="1:15">
      <c r="A7154" s="417"/>
      <c r="B7154" s="417" t="s">
        <v>18511</v>
      </c>
      <c r="C7154" s="417" t="s">
        <v>2281</v>
      </c>
      <c r="D7154" s="417" t="s">
        <v>3172</v>
      </c>
      <c r="E7154" s="391">
        <v>4</v>
      </c>
      <c r="F7154" s="418">
        <v>44337</v>
      </c>
      <c r="G7154" s="417" t="s">
        <v>2286</v>
      </c>
      <c r="I7154" s="379">
        <f t="shared" ca="1" si="408"/>
        <v>-234</v>
      </c>
      <c r="J7154" s="379">
        <f t="shared" ca="1" si="409"/>
        <v>-163</v>
      </c>
      <c r="K7154" s="391" t="str">
        <f t="shared" ca="1" si="410"/>
        <v>9,00</v>
      </c>
      <c r="L7154" s="379"/>
      <c r="O7154" s="379"/>
    </row>
    <row r="7155" spans="1:15">
      <c r="A7155" s="417" t="s">
        <v>57</v>
      </c>
      <c r="B7155" s="417" t="s">
        <v>12649</v>
      </c>
      <c r="C7155" s="417" t="s">
        <v>2281</v>
      </c>
      <c r="D7155" s="417" t="s">
        <v>3182</v>
      </c>
      <c r="E7155" s="391">
        <v>0.51</v>
      </c>
      <c r="F7155" s="418">
        <v>44337</v>
      </c>
      <c r="G7155" s="417" t="s">
        <v>2283</v>
      </c>
      <c r="I7155" s="379">
        <f t="shared" ca="1" si="408"/>
        <v>-234</v>
      </c>
      <c r="J7155" s="379">
        <f t="shared" ca="1" si="409"/>
        <v>-163</v>
      </c>
      <c r="K7155" s="391" t="str">
        <f t="shared" ca="1" si="410"/>
        <v>9,70</v>
      </c>
      <c r="L7155" s="379"/>
      <c r="O7155" s="379"/>
    </row>
    <row r="7156" spans="1:15">
      <c r="A7156" s="417" t="s">
        <v>2155</v>
      </c>
      <c r="B7156" s="417" t="s">
        <v>12650</v>
      </c>
      <c r="C7156" s="417" t="s">
        <v>2281</v>
      </c>
      <c r="D7156" s="417" t="s">
        <v>3532</v>
      </c>
      <c r="E7156" s="391">
        <v>0.66</v>
      </c>
      <c r="F7156" s="418">
        <v>44337</v>
      </c>
      <c r="G7156" s="417" t="s">
        <v>2283</v>
      </c>
      <c r="I7156" s="379">
        <f t="shared" ca="1" si="408"/>
        <v>-234</v>
      </c>
      <c r="J7156" s="379">
        <f t="shared" ca="1" si="409"/>
        <v>-163</v>
      </c>
      <c r="K7156" s="391" t="str">
        <f t="shared" ca="1" si="410"/>
        <v>9,90</v>
      </c>
      <c r="L7156" s="379"/>
      <c r="O7156" s="379"/>
    </row>
    <row r="7157" spans="1:15">
      <c r="A7157" s="417" t="s">
        <v>2155</v>
      </c>
      <c r="B7157" s="417" t="s">
        <v>4631</v>
      </c>
      <c r="C7157" s="417" t="s">
        <v>2281</v>
      </c>
      <c r="D7157" s="417" t="s">
        <v>3502</v>
      </c>
      <c r="E7157" s="391">
        <v>2.5099999999999998</v>
      </c>
      <c r="F7157" s="418">
        <v>44456</v>
      </c>
      <c r="G7157" s="417" t="s">
        <v>2283</v>
      </c>
      <c r="I7157" s="379">
        <f t="shared" ca="1" si="408"/>
        <v>-115</v>
      </c>
      <c r="J7157" s="379">
        <f t="shared" ca="1" si="409"/>
        <v>-80</v>
      </c>
      <c r="K7157" s="391" t="str">
        <f t="shared" ca="1" si="410"/>
        <v>6,00</v>
      </c>
      <c r="L7157" s="379"/>
      <c r="O7157" s="379"/>
    </row>
    <row r="7158" spans="1:15">
      <c r="A7158" s="417" t="s">
        <v>2155</v>
      </c>
      <c r="B7158" s="417" t="s">
        <v>8355</v>
      </c>
      <c r="C7158" s="417" t="s">
        <v>2281</v>
      </c>
      <c r="D7158" s="417" t="s">
        <v>3548</v>
      </c>
      <c r="E7158" s="391">
        <v>2.64</v>
      </c>
      <c r="F7158" s="418">
        <v>44519</v>
      </c>
      <c r="G7158" s="417" t="s">
        <v>2286</v>
      </c>
      <c r="I7158" s="379">
        <f t="shared" ca="1" si="408"/>
        <v>-52</v>
      </c>
      <c r="J7158" s="379">
        <f t="shared" ca="1" si="409"/>
        <v>-38</v>
      </c>
      <c r="K7158" s="391" t="str">
        <f t="shared" ca="1" si="410"/>
        <v>6,10</v>
      </c>
      <c r="L7158" s="379"/>
      <c r="O7158" s="379"/>
    </row>
    <row r="7159" spans="1:15">
      <c r="A7159" s="417" t="s">
        <v>2155</v>
      </c>
      <c r="B7159" s="417" t="s">
        <v>8356</v>
      </c>
      <c r="C7159" s="417" t="s">
        <v>2281</v>
      </c>
      <c r="D7159" s="417" t="s">
        <v>8357</v>
      </c>
      <c r="E7159" s="391">
        <v>2.25</v>
      </c>
      <c r="F7159" s="418">
        <v>44519</v>
      </c>
      <c r="G7159" s="417" t="s">
        <v>2286</v>
      </c>
      <c r="I7159" s="379">
        <f t="shared" ca="1" si="408"/>
        <v>-52</v>
      </c>
      <c r="J7159" s="379">
        <f t="shared" ca="1" si="409"/>
        <v>-38</v>
      </c>
      <c r="K7159" s="391" t="str">
        <f t="shared" ca="1" si="410"/>
        <v>7,10</v>
      </c>
      <c r="L7159" s="379"/>
      <c r="O7159" s="379"/>
    </row>
    <row r="7160" spans="1:15">
      <c r="A7160" s="417" t="s">
        <v>2155</v>
      </c>
      <c r="B7160" s="417" t="s">
        <v>12651</v>
      </c>
      <c r="C7160" s="417" t="s">
        <v>2281</v>
      </c>
      <c r="D7160" s="417" t="s">
        <v>3185</v>
      </c>
      <c r="E7160" s="391">
        <v>1.8</v>
      </c>
      <c r="F7160" s="418">
        <v>44519</v>
      </c>
      <c r="G7160" s="417" t="s">
        <v>2286</v>
      </c>
      <c r="I7160" s="379">
        <f t="shared" ca="1" si="408"/>
        <v>-52</v>
      </c>
      <c r="J7160" s="379">
        <f t="shared" ca="1" si="409"/>
        <v>-38</v>
      </c>
      <c r="K7160" s="391" t="str">
        <f t="shared" ca="1" si="410"/>
        <v>8,10</v>
      </c>
      <c r="L7160" s="379"/>
      <c r="O7160" s="379"/>
    </row>
    <row r="7161" spans="1:15">
      <c r="A7161" s="417" t="s">
        <v>2155</v>
      </c>
      <c r="B7161" s="417" t="s">
        <v>8358</v>
      </c>
      <c r="C7161" s="417" t="s">
        <v>2281</v>
      </c>
      <c r="D7161" s="417" t="s">
        <v>3168</v>
      </c>
      <c r="E7161" s="391">
        <v>1.5</v>
      </c>
      <c r="F7161" s="418">
        <v>44519</v>
      </c>
      <c r="G7161" s="417" t="s">
        <v>2283</v>
      </c>
      <c r="I7161" s="379">
        <f t="shared" ca="1" si="408"/>
        <v>-52</v>
      </c>
      <c r="J7161" s="379">
        <f t="shared" ca="1" si="409"/>
        <v>-38</v>
      </c>
      <c r="K7161" s="391" t="str">
        <f t="shared" ca="1" si="410"/>
        <v>8,40</v>
      </c>
      <c r="L7161" s="379"/>
      <c r="O7161" s="379"/>
    </row>
    <row r="7162" spans="1:15">
      <c r="A7162" s="417" t="s">
        <v>2155</v>
      </c>
      <c r="B7162" s="417" t="s">
        <v>12652</v>
      </c>
      <c r="C7162" s="417" t="s">
        <v>2281</v>
      </c>
      <c r="D7162" s="417" t="s">
        <v>2320</v>
      </c>
      <c r="E7162" s="391">
        <v>0.85</v>
      </c>
      <c r="F7162" s="418">
        <v>44547</v>
      </c>
      <c r="G7162" s="417" t="s">
        <v>2283</v>
      </c>
      <c r="I7162" s="379">
        <f t="shared" ca="1" si="408"/>
        <v>-24</v>
      </c>
      <c r="J7162" s="379">
        <f t="shared" ca="1" si="409"/>
        <v>-18</v>
      </c>
      <c r="K7162" s="391" t="str">
        <f t="shared" ca="1" si="410"/>
        <v>12,00</v>
      </c>
      <c r="L7162" s="379"/>
      <c r="O7162" s="379"/>
    </row>
    <row r="7163" spans="1:15">
      <c r="A7163" s="417" t="s">
        <v>2155</v>
      </c>
      <c r="B7163" s="417" t="s">
        <v>4634</v>
      </c>
      <c r="C7163" s="417" t="s">
        <v>2332</v>
      </c>
      <c r="D7163" s="417" t="s">
        <v>3173</v>
      </c>
      <c r="E7163" s="391">
        <v>1.63</v>
      </c>
      <c r="F7163" s="418">
        <v>44214</v>
      </c>
      <c r="G7163" s="417" t="s">
        <v>2286</v>
      </c>
      <c r="I7163" s="379">
        <f t="shared" ca="1" si="408"/>
        <v>-357</v>
      </c>
      <c r="J7163" s="379">
        <f t="shared" ca="1" si="409"/>
        <v>-247</v>
      </c>
      <c r="K7163" s="391" t="str">
        <f t="shared" ca="1" si="410"/>
        <v>9,20</v>
      </c>
      <c r="L7163" s="379"/>
      <c r="O7163" s="379"/>
    </row>
    <row r="7164" spans="1:15">
      <c r="A7164" s="417" t="s">
        <v>2155</v>
      </c>
      <c r="B7164" s="417" t="s">
        <v>7045</v>
      </c>
      <c r="C7164" s="417" t="s">
        <v>2332</v>
      </c>
      <c r="D7164" s="417" t="s">
        <v>3182</v>
      </c>
      <c r="E7164" s="391">
        <v>1.64</v>
      </c>
      <c r="F7164" s="418">
        <v>44214</v>
      </c>
      <c r="G7164" s="417" t="s">
        <v>2286</v>
      </c>
      <c r="I7164" s="379">
        <f t="shared" ca="1" si="408"/>
        <v>-357</v>
      </c>
      <c r="J7164" s="379">
        <f t="shared" ca="1" si="409"/>
        <v>-247</v>
      </c>
      <c r="K7164" s="391" t="str">
        <f t="shared" ca="1" si="410"/>
        <v>9,70</v>
      </c>
      <c r="L7164" s="379"/>
      <c r="O7164" s="379"/>
    </row>
    <row r="7165" spans="1:15">
      <c r="A7165" s="417" t="s">
        <v>2155</v>
      </c>
      <c r="B7165" s="417" t="s">
        <v>7046</v>
      </c>
      <c r="C7165" s="417" t="s">
        <v>2332</v>
      </c>
      <c r="D7165" s="417" t="s">
        <v>4603</v>
      </c>
      <c r="E7165" s="391">
        <v>2.84</v>
      </c>
      <c r="F7165" s="418">
        <v>44214</v>
      </c>
      <c r="G7165" s="417" t="s">
        <v>2286</v>
      </c>
      <c r="I7165" s="379">
        <f t="shared" ca="1" si="408"/>
        <v>-357</v>
      </c>
      <c r="J7165" s="379">
        <f t="shared" ca="1" si="409"/>
        <v>-247</v>
      </c>
      <c r="K7165" s="391" t="str">
        <f t="shared" ca="1" si="410"/>
        <v>10,70</v>
      </c>
      <c r="L7165" s="379"/>
      <c r="O7165" s="379"/>
    </row>
    <row r="7166" spans="1:15">
      <c r="A7166" s="417" t="s">
        <v>2155</v>
      </c>
      <c r="B7166" s="417" t="s">
        <v>12653</v>
      </c>
      <c r="C7166" s="417" t="s">
        <v>2332</v>
      </c>
      <c r="D7166" s="417" t="s">
        <v>8350</v>
      </c>
      <c r="E7166" s="391">
        <v>4.25</v>
      </c>
      <c r="F7166" s="418">
        <v>44214</v>
      </c>
      <c r="G7166" s="417" t="s">
        <v>2286</v>
      </c>
      <c r="I7166" s="379">
        <f t="shared" ca="1" si="408"/>
        <v>-357</v>
      </c>
      <c r="J7166" s="379">
        <f t="shared" ca="1" si="409"/>
        <v>-247</v>
      </c>
      <c r="K7166" s="391" t="str">
        <f t="shared" ca="1" si="410"/>
        <v>11,95</v>
      </c>
      <c r="L7166" s="379"/>
      <c r="O7166" s="379"/>
    </row>
    <row r="7167" spans="1:15">
      <c r="A7167" s="417" t="s">
        <v>2155</v>
      </c>
      <c r="B7167" s="417" t="s">
        <v>7047</v>
      </c>
      <c r="C7167" s="417" t="s">
        <v>2332</v>
      </c>
      <c r="D7167" s="417" t="s">
        <v>4605</v>
      </c>
      <c r="E7167" s="391">
        <v>3.72</v>
      </c>
      <c r="F7167" s="418">
        <v>44214</v>
      </c>
      <c r="G7167" s="417" t="s">
        <v>2286</v>
      </c>
      <c r="I7167" s="379">
        <f t="shared" ca="1" si="408"/>
        <v>-357</v>
      </c>
      <c r="J7167" s="379">
        <f t="shared" ca="1" si="409"/>
        <v>-247</v>
      </c>
      <c r="K7167" s="391" t="str">
        <f t="shared" ca="1" si="410"/>
        <v>11,70</v>
      </c>
      <c r="L7167" s="379"/>
      <c r="O7167" s="379"/>
    </row>
    <row r="7168" spans="1:15">
      <c r="A7168" s="417" t="s">
        <v>2155</v>
      </c>
      <c r="B7168" s="417" t="s">
        <v>8360</v>
      </c>
      <c r="C7168" s="417" t="s">
        <v>2332</v>
      </c>
      <c r="D7168" s="417" t="s">
        <v>4607</v>
      </c>
      <c r="E7168" s="391">
        <v>6.72</v>
      </c>
      <c r="F7168" s="418">
        <v>44214</v>
      </c>
      <c r="G7168" s="417" t="s">
        <v>2286</v>
      </c>
      <c r="I7168" s="379">
        <f t="shared" ca="1" si="408"/>
        <v>-357</v>
      </c>
      <c r="J7168" s="379">
        <f t="shared" ca="1" si="409"/>
        <v>-247</v>
      </c>
      <c r="K7168" s="391" t="str">
        <f t="shared" ca="1" si="410"/>
        <v>14,20</v>
      </c>
      <c r="L7168" s="379"/>
      <c r="O7168" s="379"/>
    </row>
    <row r="7169" spans="1:15">
      <c r="A7169" s="417"/>
      <c r="B7169" s="417" t="s">
        <v>4635</v>
      </c>
      <c r="C7169" s="417" t="s">
        <v>2332</v>
      </c>
      <c r="D7169" s="417" t="s">
        <v>4609</v>
      </c>
      <c r="E7169" s="391">
        <v>26.28</v>
      </c>
      <c r="F7169" s="418">
        <v>44214</v>
      </c>
      <c r="G7169" s="417" t="s">
        <v>2286</v>
      </c>
      <c r="I7169" s="379">
        <f t="shared" ca="1" si="408"/>
        <v>-357</v>
      </c>
      <c r="J7169" s="379">
        <f t="shared" ca="1" si="409"/>
        <v>-247</v>
      </c>
      <c r="K7169" s="391" t="str">
        <f t="shared" ca="1" si="410"/>
        <v>34,70</v>
      </c>
      <c r="L7169" s="379"/>
      <c r="O7169" s="379"/>
    </row>
    <row r="7170" spans="1:15">
      <c r="A7170" s="417" t="s">
        <v>2155</v>
      </c>
      <c r="B7170" s="417" t="s">
        <v>4636</v>
      </c>
      <c r="C7170" s="417" t="s">
        <v>2332</v>
      </c>
      <c r="D7170" s="417" t="s">
        <v>4611</v>
      </c>
      <c r="E7170" s="391">
        <v>28.1</v>
      </c>
      <c r="F7170" s="418">
        <v>44214</v>
      </c>
      <c r="G7170" s="417" t="s">
        <v>2286</v>
      </c>
      <c r="I7170" s="379">
        <f t="shared" ca="1" si="408"/>
        <v>-357</v>
      </c>
      <c r="J7170" s="379">
        <f t="shared" ca="1" si="409"/>
        <v>-247</v>
      </c>
      <c r="K7170" s="391" t="str">
        <f t="shared" ca="1" si="410"/>
        <v>35,70</v>
      </c>
      <c r="L7170" s="379"/>
      <c r="O7170" s="379"/>
    </row>
    <row r="7171" spans="1:15">
      <c r="A7171" s="417" t="s">
        <v>2155</v>
      </c>
      <c r="B7171" s="417" t="s">
        <v>4637</v>
      </c>
      <c r="C7171" s="417" t="s">
        <v>2332</v>
      </c>
      <c r="D7171" s="417" t="s">
        <v>4613</v>
      </c>
      <c r="E7171" s="391">
        <v>29</v>
      </c>
      <c r="F7171" s="418">
        <v>44214</v>
      </c>
      <c r="G7171" s="417" t="s">
        <v>2286</v>
      </c>
      <c r="I7171" s="379">
        <f t="shared" ca="1" si="408"/>
        <v>-357</v>
      </c>
      <c r="J7171" s="379">
        <f t="shared" ca="1" si="409"/>
        <v>-247</v>
      </c>
      <c r="K7171" s="391" t="str">
        <f t="shared" ca="1" si="410"/>
        <v>36,70</v>
      </c>
      <c r="L7171" s="379"/>
      <c r="O7171" s="379"/>
    </row>
    <row r="7172" spans="1:15">
      <c r="A7172" s="417" t="s">
        <v>57</v>
      </c>
      <c r="B7172" s="417" t="s">
        <v>8361</v>
      </c>
      <c r="C7172" s="417" t="s">
        <v>2332</v>
      </c>
      <c r="D7172" s="417" t="s">
        <v>3500</v>
      </c>
      <c r="E7172" s="391">
        <v>0.01</v>
      </c>
      <c r="F7172" s="418">
        <v>44214</v>
      </c>
      <c r="G7172" s="417" t="s">
        <v>2286</v>
      </c>
      <c r="I7172" s="379">
        <f t="shared" ca="1" si="408"/>
        <v>-357</v>
      </c>
      <c r="J7172" s="379">
        <f t="shared" ca="1" si="409"/>
        <v>-247</v>
      </c>
      <c r="K7172" s="391" t="str">
        <f t="shared" ca="1" si="410"/>
        <v>5,50</v>
      </c>
      <c r="L7172" s="379"/>
      <c r="O7172" s="379"/>
    </row>
    <row r="7173" spans="1:15">
      <c r="A7173" s="417" t="s">
        <v>2155</v>
      </c>
      <c r="B7173" s="417" t="s">
        <v>12654</v>
      </c>
      <c r="C7173" s="417" t="s">
        <v>2332</v>
      </c>
      <c r="D7173" s="417" t="s">
        <v>3482</v>
      </c>
      <c r="E7173" s="391">
        <v>0.01</v>
      </c>
      <c r="F7173" s="418">
        <v>44214</v>
      </c>
      <c r="G7173" s="417" t="s">
        <v>2286</v>
      </c>
      <c r="I7173" s="379">
        <f t="shared" ca="1" si="408"/>
        <v>-357</v>
      </c>
      <c r="J7173" s="379">
        <f t="shared" ca="1" si="409"/>
        <v>-247</v>
      </c>
      <c r="K7173" s="391" t="str">
        <f t="shared" ca="1" si="410"/>
        <v>5,90</v>
      </c>
      <c r="L7173" s="379"/>
      <c r="O7173" s="379"/>
    </row>
    <row r="7174" spans="1:15">
      <c r="A7174" s="417" t="s">
        <v>2155</v>
      </c>
      <c r="B7174" s="417" t="s">
        <v>12655</v>
      </c>
      <c r="C7174" s="417" t="s">
        <v>2332</v>
      </c>
      <c r="D7174" s="417" t="s">
        <v>3502</v>
      </c>
      <c r="E7174" s="391">
        <v>0.01</v>
      </c>
      <c r="F7174" s="418">
        <v>44214</v>
      </c>
      <c r="G7174" s="417" t="s">
        <v>2286</v>
      </c>
      <c r="I7174" s="379">
        <f t="shared" ca="1" si="408"/>
        <v>-357</v>
      </c>
      <c r="J7174" s="379">
        <f t="shared" ca="1" si="409"/>
        <v>-247</v>
      </c>
      <c r="K7174" s="391" t="str">
        <f t="shared" ca="1" si="410"/>
        <v>6,00</v>
      </c>
      <c r="L7174" s="379"/>
      <c r="O7174" s="379"/>
    </row>
    <row r="7175" spans="1:15">
      <c r="A7175" s="417" t="s">
        <v>2155</v>
      </c>
      <c r="B7175" s="417" t="s">
        <v>8362</v>
      </c>
      <c r="C7175" s="417" t="s">
        <v>2332</v>
      </c>
      <c r="D7175" s="417" t="s">
        <v>3548</v>
      </c>
      <c r="E7175" s="391">
        <v>0.02</v>
      </c>
      <c r="F7175" s="418">
        <v>44214</v>
      </c>
      <c r="G7175" s="417" t="s">
        <v>2286</v>
      </c>
      <c r="I7175" s="379">
        <f t="shared" ca="1" si="408"/>
        <v>-357</v>
      </c>
      <c r="J7175" s="379">
        <f t="shared" ca="1" si="409"/>
        <v>-247</v>
      </c>
      <c r="K7175" s="391" t="str">
        <f t="shared" ca="1" si="410"/>
        <v>6,10</v>
      </c>
      <c r="L7175" s="379"/>
      <c r="O7175" s="379"/>
    </row>
    <row r="7176" spans="1:15">
      <c r="A7176" s="417" t="s">
        <v>2155</v>
      </c>
      <c r="B7176" s="417" t="s">
        <v>12656</v>
      </c>
      <c r="C7176" s="417" t="s">
        <v>2332</v>
      </c>
      <c r="D7176" s="417" t="s">
        <v>3484</v>
      </c>
      <c r="E7176" s="391">
        <v>0.01</v>
      </c>
      <c r="F7176" s="418">
        <v>44214</v>
      </c>
      <c r="G7176" s="417" t="s">
        <v>2286</v>
      </c>
      <c r="I7176" s="379">
        <f t="shared" ca="1" si="408"/>
        <v>-357</v>
      </c>
      <c r="J7176" s="379">
        <f t="shared" ca="1" si="409"/>
        <v>-247</v>
      </c>
      <c r="K7176" s="391" t="str">
        <f t="shared" ca="1" si="410"/>
        <v>6,30</v>
      </c>
      <c r="L7176" s="379"/>
      <c r="O7176" s="379"/>
    </row>
    <row r="7177" spans="1:15">
      <c r="A7177" s="417" t="s">
        <v>2155</v>
      </c>
      <c r="B7177" s="417" t="s">
        <v>12657</v>
      </c>
      <c r="C7177" s="417" t="s">
        <v>2332</v>
      </c>
      <c r="D7177" s="417" t="s">
        <v>3191</v>
      </c>
      <c r="E7177" s="391">
        <v>0.02</v>
      </c>
      <c r="F7177" s="418">
        <v>44214</v>
      </c>
      <c r="G7177" s="417" t="s">
        <v>2286</v>
      </c>
      <c r="I7177" s="379">
        <f t="shared" ca="1" si="408"/>
        <v>-357</v>
      </c>
      <c r="J7177" s="379">
        <f t="shared" ca="1" si="409"/>
        <v>-247</v>
      </c>
      <c r="K7177" s="391" t="str">
        <f t="shared" ca="1" si="410"/>
        <v>6,50</v>
      </c>
      <c r="L7177" s="379"/>
      <c r="O7177" s="379"/>
    </row>
    <row r="7178" spans="1:15">
      <c r="A7178" s="417" t="s">
        <v>2155</v>
      </c>
      <c r="B7178" s="417" t="s">
        <v>8363</v>
      </c>
      <c r="C7178" s="417" t="s">
        <v>2332</v>
      </c>
      <c r="D7178" s="417" t="s">
        <v>3549</v>
      </c>
      <c r="E7178" s="391">
        <v>0.01</v>
      </c>
      <c r="F7178" s="418">
        <v>44214</v>
      </c>
      <c r="G7178" s="417" t="s">
        <v>2286</v>
      </c>
      <c r="I7178" s="379">
        <f t="shared" ref="I7178:I7241" ca="1" si="411">IF(F7178&lt;&gt;"",F7178-$I$199,"")</f>
        <v>-357</v>
      </c>
      <c r="J7178" s="379">
        <f t="shared" ref="J7178:J7241" ca="1" si="412">IF(I7178&lt;&gt;"",NETWORKDAYS($I$199,F7178-1,$N$201:$N$224),"")</f>
        <v>-247</v>
      </c>
      <c r="K7178" s="391" t="str">
        <f t="shared" ref="K7178:K7241" ca="1" si="413">IF(I7178&lt;&gt;"",RIGHT(D7178,LEN(D7178)-FIND(" ",D7178)),"")</f>
        <v>6,70</v>
      </c>
      <c r="L7178" s="379"/>
      <c r="O7178" s="379"/>
    </row>
    <row r="7179" spans="1:15">
      <c r="A7179" s="417" t="s">
        <v>2155</v>
      </c>
      <c r="B7179" s="417" t="s">
        <v>12658</v>
      </c>
      <c r="C7179" s="417" t="s">
        <v>2332</v>
      </c>
      <c r="D7179" s="417" t="s">
        <v>3552</v>
      </c>
      <c r="E7179" s="391">
        <v>0.03</v>
      </c>
      <c r="F7179" s="418">
        <v>44214</v>
      </c>
      <c r="G7179" s="417" t="s">
        <v>2286</v>
      </c>
      <c r="I7179" s="379">
        <f t="shared" ca="1" si="411"/>
        <v>-357</v>
      </c>
      <c r="J7179" s="379">
        <f t="shared" ca="1" si="412"/>
        <v>-247</v>
      </c>
      <c r="K7179" s="391" t="str">
        <f t="shared" ca="1" si="413"/>
        <v>7,00</v>
      </c>
      <c r="L7179" s="379"/>
      <c r="O7179" s="379"/>
    </row>
    <row r="7180" spans="1:15">
      <c r="A7180" s="417" t="s">
        <v>2155</v>
      </c>
      <c r="B7180" s="417" t="s">
        <v>8364</v>
      </c>
      <c r="C7180" s="417" t="s">
        <v>2332</v>
      </c>
      <c r="D7180" s="417" t="s">
        <v>3192</v>
      </c>
      <c r="E7180" s="391">
        <v>7.0000000000000007E-2</v>
      </c>
      <c r="F7180" s="418">
        <v>44214</v>
      </c>
      <c r="G7180" s="417" t="s">
        <v>2286</v>
      </c>
      <c r="I7180" s="379">
        <f t="shared" ca="1" si="411"/>
        <v>-357</v>
      </c>
      <c r="J7180" s="379">
        <f t="shared" ca="1" si="412"/>
        <v>-247</v>
      </c>
      <c r="K7180" s="391" t="str">
        <f t="shared" ca="1" si="413"/>
        <v>7,30</v>
      </c>
      <c r="L7180" s="379"/>
      <c r="O7180" s="379"/>
    </row>
    <row r="7181" spans="1:15">
      <c r="A7181" s="417" t="s">
        <v>2155</v>
      </c>
      <c r="B7181" s="417" t="s">
        <v>12659</v>
      </c>
      <c r="C7181" s="417" t="s">
        <v>2332</v>
      </c>
      <c r="D7181" s="417" t="s">
        <v>3194</v>
      </c>
      <c r="E7181" s="391">
        <v>0.1</v>
      </c>
      <c r="F7181" s="418">
        <v>44214</v>
      </c>
      <c r="G7181" s="417" t="s">
        <v>2286</v>
      </c>
      <c r="I7181" s="379">
        <f t="shared" ca="1" si="411"/>
        <v>-357</v>
      </c>
      <c r="J7181" s="379">
        <f t="shared" ca="1" si="412"/>
        <v>-247</v>
      </c>
      <c r="K7181" s="391" t="str">
        <f t="shared" ca="1" si="413"/>
        <v>7,40</v>
      </c>
      <c r="L7181" s="379"/>
      <c r="O7181" s="379"/>
    </row>
    <row r="7182" spans="1:15">
      <c r="A7182" s="417" t="s">
        <v>2155</v>
      </c>
      <c r="B7182" s="417" t="s">
        <v>12660</v>
      </c>
      <c r="C7182" s="417" t="s">
        <v>2332</v>
      </c>
      <c r="D7182" s="417" t="s">
        <v>3180</v>
      </c>
      <c r="E7182" s="391">
        <v>0.14000000000000001</v>
      </c>
      <c r="F7182" s="418">
        <v>44214</v>
      </c>
      <c r="G7182" s="417" t="s">
        <v>2286</v>
      </c>
      <c r="I7182" s="379">
        <f t="shared" ca="1" si="411"/>
        <v>-357</v>
      </c>
      <c r="J7182" s="379">
        <f t="shared" ca="1" si="412"/>
        <v>-247</v>
      </c>
      <c r="K7182" s="391" t="str">
        <f t="shared" ca="1" si="413"/>
        <v>7,50</v>
      </c>
      <c r="L7182" s="379"/>
      <c r="O7182" s="379"/>
    </row>
    <row r="7183" spans="1:15">
      <c r="A7183" s="417" t="s">
        <v>2155</v>
      </c>
      <c r="B7183" s="417" t="s">
        <v>12661</v>
      </c>
      <c r="C7183" s="417" t="s">
        <v>2332</v>
      </c>
      <c r="D7183" s="417" t="s">
        <v>3181</v>
      </c>
      <c r="E7183" s="391">
        <v>0.47</v>
      </c>
      <c r="F7183" s="418">
        <v>44214</v>
      </c>
      <c r="G7183" s="417" t="s">
        <v>2286</v>
      </c>
      <c r="I7183" s="379">
        <f t="shared" ca="1" si="411"/>
        <v>-357</v>
      </c>
      <c r="J7183" s="379">
        <f t="shared" ca="1" si="412"/>
        <v>-247</v>
      </c>
      <c r="K7183" s="391" t="str">
        <f t="shared" ca="1" si="413"/>
        <v>8,00</v>
      </c>
      <c r="L7183" s="379"/>
      <c r="O7183" s="379"/>
    </row>
    <row r="7184" spans="1:15">
      <c r="A7184" s="417" t="s">
        <v>2155</v>
      </c>
      <c r="B7184" s="417" t="s">
        <v>4638</v>
      </c>
      <c r="C7184" s="417" t="s">
        <v>2332</v>
      </c>
      <c r="D7184" s="417" t="s">
        <v>3193</v>
      </c>
      <c r="E7184" s="391">
        <v>0.35</v>
      </c>
      <c r="F7184" s="418">
        <v>44214</v>
      </c>
      <c r="G7184" s="417" t="s">
        <v>2286</v>
      </c>
      <c r="I7184" s="379">
        <f t="shared" ca="1" si="411"/>
        <v>-357</v>
      </c>
      <c r="J7184" s="379">
        <f t="shared" ca="1" si="412"/>
        <v>-247</v>
      </c>
      <c r="K7184" s="391" t="str">
        <f t="shared" ca="1" si="413"/>
        <v>7,90</v>
      </c>
      <c r="L7184" s="379"/>
      <c r="O7184" s="379"/>
    </row>
    <row r="7185" spans="1:15">
      <c r="A7185" s="417" t="s">
        <v>2155</v>
      </c>
      <c r="B7185" s="417" t="s">
        <v>4639</v>
      </c>
      <c r="C7185" s="417" t="s">
        <v>2332</v>
      </c>
      <c r="D7185" s="417" t="s">
        <v>3167</v>
      </c>
      <c r="E7185" s="391">
        <v>0.63</v>
      </c>
      <c r="F7185" s="418">
        <v>44214</v>
      </c>
      <c r="G7185" s="417" t="s">
        <v>2286</v>
      </c>
      <c r="I7185" s="379">
        <f t="shared" ca="1" si="411"/>
        <v>-357</v>
      </c>
      <c r="J7185" s="379">
        <f t="shared" ca="1" si="412"/>
        <v>-247</v>
      </c>
      <c r="K7185" s="391" t="str">
        <f t="shared" ca="1" si="413"/>
        <v>8,20</v>
      </c>
      <c r="L7185" s="379"/>
      <c r="O7185" s="379"/>
    </row>
    <row r="7186" spans="1:15">
      <c r="A7186" s="417" t="s">
        <v>2155</v>
      </c>
      <c r="B7186" s="417" t="s">
        <v>12662</v>
      </c>
      <c r="C7186" s="417" t="s">
        <v>2332</v>
      </c>
      <c r="D7186" s="417" t="s">
        <v>3169</v>
      </c>
      <c r="E7186" s="391">
        <v>0.84</v>
      </c>
      <c r="F7186" s="418">
        <v>44214</v>
      </c>
      <c r="G7186" s="417" t="s">
        <v>2286</v>
      </c>
      <c r="I7186" s="379">
        <f t="shared" ca="1" si="411"/>
        <v>-357</v>
      </c>
      <c r="J7186" s="379">
        <f t="shared" ca="1" si="412"/>
        <v>-247</v>
      </c>
      <c r="K7186" s="391" t="str">
        <f t="shared" ca="1" si="413"/>
        <v>8,50</v>
      </c>
      <c r="L7186" s="379"/>
      <c r="O7186" s="379"/>
    </row>
    <row r="7187" spans="1:15">
      <c r="A7187" s="417" t="s">
        <v>2155</v>
      </c>
      <c r="B7187" s="417" t="s">
        <v>12663</v>
      </c>
      <c r="C7187" s="417" t="s">
        <v>2332</v>
      </c>
      <c r="D7187" s="417" t="s">
        <v>3172</v>
      </c>
      <c r="E7187" s="391">
        <v>1.36</v>
      </c>
      <c r="F7187" s="418">
        <v>44214</v>
      </c>
      <c r="G7187" s="417" t="s">
        <v>2286</v>
      </c>
      <c r="I7187" s="379">
        <f t="shared" ca="1" si="411"/>
        <v>-357</v>
      </c>
      <c r="J7187" s="379">
        <f t="shared" ca="1" si="412"/>
        <v>-247</v>
      </c>
      <c r="K7187" s="391" t="str">
        <f t="shared" ca="1" si="413"/>
        <v>9,00</v>
      </c>
      <c r="L7187" s="379"/>
      <c r="O7187" s="379"/>
    </row>
    <row r="7188" spans="1:15">
      <c r="A7188" s="417" t="s">
        <v>2155</v>
      </c>
      <c r="B7188" s="417" t="s">
        <v>12664</v>
      </c>
      <c r="C7188" s="417" t="s">
        <v>2332</v>
      </c>
      <c r="D7188" s="417" t="s">
        <v>3197</v>
      </c>
      <c r="E7188" s="391">
        <v>1.9</v>
      </c>
      <c r="F7188" s="418">
        <v>44214</v>
      </c>
      <c r="G7188" s="417" t="s">
        <v>2286</v>
      </c>
      <c r="I7188" s="379">
        <f t="shared" ca="1" si="411"/>
        <v>-357</v>
      </c>
      <c r="J7188" s="379">
        <f t="shared" ca="1" si="412"/>
        <v>-247</v>
      </c>
      <c r="K7188" s="391" t="str">
        <f t="shared" ca="1" si="413"/>
        <v>9,50</v>
      </c>
      <c r="L7188" s="379"/>
      <c r="O7188" s="379"/>
    </row>
    <row r="7189" spans="1:15">
      <c r="A7189" s="417" t="s">
        <v>2155</v>
      </c>
      <c r="B7189" s="417" t="s">
        <v>8365</v>
      </c>
      <c r="C7189" s="417" t="s">
        <v>2332</v>
      </c>
      <c r="D7189" s="417" t="s">
        <v>3175</v>
      </c>
      <c r="E7189" s="391">
        <v>1.76</v>
      </c>
      <c r="F7189" s="418">
        <v>44214</v>
      </c>
      <c r="G7189" s="417" t="s">
        <v>2286</v>
      </c>
      <c r="I7189" s="379">
        <f t="shared" ca="1" si="411"/>
        <v>-357</v>
      </c>
      <c r="J7189" s="379">
        <f t="shared" ca="1" si="412"/>
        <v>-247</v>
      </c>
      <c r="K7189" s="391" t="str">
        <f t="shared" ca="1" si="413"/>
        <v>9,60</v>
      </c>
      <c r="L7189" s="379"/>
      <c r="O7189" s="379"/>
    </row>
    <row r="7190" spans="1:15">
      <c r="A7190" s="417" t="s">
        <v>2155</v>
      </c>
      <c r="B7190" s="417" t="s">
        <v>12665</v>
      </c>
      <c r="C7190" s="417" t="s">
        <v>2332</v>
      </c>
      <c r="D7190" s="417" t="s">
        <v>10750</v>
      </c>
      <c r="E7190" s="391">
        <v>2.89</v>
      </c>
      <c r="F7190" s="418">
        <v>44214</v>
      </c>
      <c r="G7190" s="417" t="s">
        <v>2286</v>
      </c>
      <c r="I7190" s="379">
        <f t="shared" ca="1" si="411"/>
        <v>-357</v>
      </c>
      <c r="J7190" s="379">
        <f t="shared" ca="1" si="412"/>
        <v>-247</v>
      </c>
      <c r="K7190" s="391" t="str">
        <f t="shared" ca="1" si="413"/>
        <v>10,20</v>
      </c>
      <c r="L7190" s="379"/>
      <c r="O7190" s="379"/>
    </row>
    <row r="7191" spans="1:15">
      <c r="A7191" s="417" t="s">
        <v>2155</v>
      </c>
      <c r="B7191" s="417" t="s">
        <v>17268</v>
      </c>
      <c r="C7191" s="417" t="s">
        <v>2332</v>
      </c>
      <c r="D7191" s="417" t="s">
        <v>2362</v>
      </c>
      <c r="E7191" s="391">
        <v>4.03</v>
      </c>
      <c r="F7191" s="418">
        <v>44249</v>
      </c>
      <c r="G7191" s="417" t="s">
        <v>2286</v>
      </c>
      <c r="I7191" s="379">
        <f t="shared" ca="1" si="411"/>
        <v>-322</v>
      </c>
      <c r="J7191" s="379">
        <f t="shared" ca="1" si="412"/>
        <v>-224</v>
      </c>
      <c r="K7191" s="391" t="str">
        <f t="shared" ca="1" si="413"/>
        <v>11,75</v>
      </c>
      <c r="L7191" s="379"/>
      <c r="O7191" s="379"/>
    </row>
    <row r="7192" spans="1:15">
      <c r="A7192" s="417" t="s">
        <v>2155</v>
      </c>
      <c r="B7192" s="417" t="s">
        <v>16367</v>
      </c>
      <c r="C7192" s="417" t="s">
        <v>2332</v>
      </c>
      <c r="D7192" s="417" t="s">
        <v>11036</v>
      </c>
      <c r="E7192" s="391">
        <v>0.03</v>
      </c>
      <c r="F7192" s="418">
        <v>44249</v>
      </c>
      <c r="G7192" s="417" t="s">
        <v>2286</v>
      </c>
      <c r="I7192" s="379">
        <f t="shared" ca="1" si="411"/>
        <v>-322</v>
      </c>
      <c r="J7192" s="379">
        <f t="shared" ca="1" si="412"/>
        <v>-224</v>
      </c>
      <c r="K7192" s="391" t="str">
        <f t="shared" ca="1" si="413"/>
        <v>5,30</v>
      </c>
      <c r="L7192" s="379"/>
      <c r="O7192" s="379"/>
    </row>
    <row r="7193" spans="1:15">
      <c r="A7193" s="417" t="s">
        <v>2155</v>
      </c>
      <c r="B7193" s="417" t="s">
        <v>12666</v>
      </c>
      <c r="C7193" s="417" t="s">
        <v>2332</v>
      </c>
      <c r="D7193" s="417" t="s">
        <v>3480</v>
      </c>
      <c r="E7193" s="391">
        <v>0.06</v>
      </c>
      <c r="F7193" s="418">
        <v>44249</v>
      </c>
      <c r="G7193" s="417" t="s">
        <v>2286</v>
      </c>
      <c r="I7193" s="379">
        <f t="shared" ca="1" si="411"/>
        <v>-322</v>
      </c>
      <c r="J7193" s="379">
        <f t="shared" ca="1" si="412"/>
        <v>-224</v>
      </c>
      <c r="K7193" s="391" t="str">
        <f t="shared" ca="1" si="413"/>
        <v>5,70</v>
      </c>
      <c r="L7193" s="379"/>
      <c r="O7193" s="379"/>
    </row>
    <row r="7194" spans="1:15">
      <c r="A7194" s="417" t="s">
        <v>2155</v>
      </c>
      <c r="B7194" s="417" t="s">
        <v>12667</v>
      </c>
      <c r="C7194" s="417" t="s">
        <v>2332</v>
      </c>
      <c r="D7194" s="417" t="s">
        <v>3548</v>
      </c>
      <c r="E7194" s="391">
        <v>0.08</v>
      </c>
      <c r="F7194" s="418">
        <v>44249</v>
      </c>
      <c r="G7194" s="417" t="s">
        <v>2286</v>
      </c>
      <c r="I7194" s="379">
        <f t="shared" ca="1" si="411"/>
        <v>-322</v>
      </c>
      <c r="J7194" s="379">
        <f t="shared" ca="1" si="412"/>
        <v>-224</v>
      </c>
      <c r="K7194" s="391" t="str">
        <f t="shared" ca="1" si="413"/>
        <v>6,10</v>
      </c>
      <c r="L7194" s="379"/>
      <c r="O7194" s="379"/>
    </row>
    <row r="7195" spans="1:15">
      <c r="A7195" s="417" t="s">
        <v>2155</v>
      </c>
      <c r="B7195" s="417" t="s">
        <v>12668</v>
      </c>
      <c r="C7195" s="417" t="s">
        <v>2332</v>
      </c>
      <c r="D7195" s="417" t="s">
        <v>3191</v>
      </c>
      <c r="E7195" s="391">
        <v>0.14000000000000001</v>
      </c>
      <c r="F7195" s="418">
        <v>44249</v>
      </c>
      <c r="G7195" s="417" t="s">
        <v>2286</v>
      </c>
      <c r="I7195" s="379">
        <f t="shared" ca="1" si="411"/>
        <v>-322</v>
      </c>
      <c r="J7195" s="379">
        <f t="shared" ca="1" si="412"/>
        <v>-224</v>
      </c>
      <c r="K7195" s="391" t="str">
        <f t="shared" ca="1" si="413"/>
        <v>6,50</v>
      </c>
      <c r="L7195" s="379"/>
      <c r="O7195" s="379"/>
    </row>
    <row r="7196" spans="1:15">
      <c r="A7196" s="417" t="s">
        <v>2155</v>
      </c>
      <c r="B7196" s="417" t="s">
        <v>12669</v>
      </c>
      <c r="C7196" s="417" t="s">
        <v>2332</v>
      </c>
      <c r="D7196" s="417" t="s">
        <v>3549</v>
      </c>
      <c r="E7196" s="391">
        <v>0.18</v>
      </c>
      <c r="F7196" s="418">
        <v>44249</v>
      </c>
      <c r="G7196" s="417" t="s">
        <v>2286</v>
      </c>
      <c r="I7196" s="379">
        <f t="shared" ca="1" si="411"/>
        <v>-322</v>
      </c>
      <c r="J7196" s="379">
        <f t="shared" ca="1" si="412"/>
        <v>-224</v>
      </c>
      <c r="K7196" s="391" t="str">
        <f t="shared" ca="1" si="413"/>
        <v>6,70</v>
      </c>
      <c r="L7196" s="379"/>
      <c r="O7196" s="379"/>
    </row>
    <row r="7197" spans="1:15">
      <c r="A7197" s="417" t="s">
        <v>2155</v>
      </c>
      <c r="B7197" s="417" t="s">
        <v>12670</v>
      </c>
      <c r="C7197" s="417" t="s">
        <v>2332</v>
      </c>
      <c r="D7197" s="417" t="s">
        <v>3551</v>
      </c>
      <c r="E7197" s="391">
        <v>0.24</v>
      </c>
      <c r="F7197" s="418">
        <v>44249</v>
      </c>
      <c r="G7197" s="417" t="s">
        <v>2286</v>
      </c>
      <c r="I7197" s="379">
        <f t="shared" ca="1" si="411"/>
        <v>-322</v>
      </c>
      <c r="J7197" s="379">
        <f t="shared" ca="1" si="412"/>
        <v>-224</v>
      </c>
      <c r="K7197" s="391" t="str">
        <f t="shared" ca="1" si="413"/>
        <v>6,90</v>
      </c>
      <c r="L7197" s="379"/>
      <c r="O7197" s="379"/>
    </row>
    <row r="7198" spans="1:15">
      <c r="A7198" s="417" t="s">
        <v>2155</v>
      </c>
      <c r="B7198" s="417" t="s">
        <v>12671</v>
      </c>
      <c r="C7198" s="417" t="s">
        <v>2332</v>
      </c>
      <c r="D7198" s="417" t="s">
        <v>3552</v>
      </c>
      <c r="E7198" s="391">
        <v>0.28999999999999998</v>
      </c>
      <c r="F7198" s="418">
        <v>44249</v>
      </c>
      <c r="G7198" s="417" t="s">
        <v>2286</v>
      </c>
      <c r="I7198" s="379">
        <f t="shared" ca="1" si="411"/>
        <v>-322</v>
      </c>
      <c r="J7198" s="379">
        <f t="shared" ca="1" si="412"/>
        <v>-224</v>
      </c>
      <c r="K7198" s="391" t="str">
        <f t="shared" ca="1" si="413"/>
        <v>7,00</v>
      </c>
      <c r="L7198" s="379"/>
      <c r="O7198" s="379"/>
    </row>
    <row r="7199" spans="1:15">
      <c r="A7199" s="417" t="s">
        <v>2155</v>
      </c>
      <c r="B7199" s="417" t="s">
        <v>12672</v>
      </c>
      <c r="C7199" s="417" t="s">
        <v>2332</v>
      </c>
      <c r="D7199" s="417" t="s">
        <v>3553</v>
      </c>
      <c r="E7199" s="391">
        <v>0.35</v>
      </c>
      <c r="F7199" s="418">
        <v>44249</v>
      </c>
      <c r="G7199" s="417" t="s">
        <v>2286</v>
      </c>
      <c r="I7199" s="379">
        <f t="shared" ca="1" si="411"/>
        <v>-322</v>
      </c>
      <c r="J7199" s="379">
        <f t="shared" ca="1" si="412"/>
        <v>-224</v>
      </c>
      <c r="K7199" s="391" t="str">
        <f t="shared" ca="1" si="413"/>
        <v>7,20</v>
      </c>
      <c r="L7199" s="379"/>
      <c r="O7199" s="379"/>
    </row>
    <row r="7200" spans="1:15">
      <c r="A7200" s="417" t="s">
        <v>2155</v>
      </c>
      <c r="B7200" s="417" t="s">
        <v>12673</v>
      </c>
      <c r="C7200" s="417" t="s">
        <v>2332</v>
      </c>
      <c r="D7200" s="417" t="s">
        <v>3194</v>
      </c>
      <c r="E7200" s="391">
        <v>0.42</v>
      </c>
      <c r="F7200" s="418">
        <v>44249</v>
      </c>
      <c r="G7200" s="417" t="s">
        <v>2286</v>
      </c>
      <c r="I7200" s="379">
        <f t="shared" ca="1" si="411"/>
        <v>-322</v>
      </c>
      <c r="J7200" s="379">
        <f t="shared" ca="1" si="412"/>
        <v>-224</v>
      </c>
      <c r="K7200" s="391" t="str">
        <f t="shared" ca="1" si="413"/>
        <v>7,40</v>
      </c>
      <c r="L7200" s="379"/>
      <c r="O7200" s="379"/>
    </row>
    <row r="7201" spans="1:15">
      <c r="A7201" s="417" t="s">
        <v>2155</v>
      </c>
      <c r="B7201" s="417" t="s">
        <v>12674</v>
      </c>
      <c r="C7201" s="417" t="s">
        <v>2332</v>
      </c>
      <c r="D7201" s="417" t="s">
        <v>3195</v>
      </c>
      <c r="E7201" s="391">
        <v>0.51</v>
      </c>
      <c r="F7201" s="418">
        <v>44249</v>
      </c>
      <c r="G7201" s="417" t="s">
        <v>2286</v>
      </c>
      <c r="I7201" s="379">
        <f t="shared" ca="1" si="411"/>
        <v>-322</v>
      </c>
      <c r="J7201" s="379">
        <f t="shared" ca="1" si="412"/>
        <v>-224</v>
      </c>
      <c r="K7201" s="391" t="str">
        <f t="shared" ca="1" si="413"/>
        <v>7,60</v>
      </c>
      <c r="L7201" s="379"/>
      <c r="O7201" s="379"/>
    </row>
    <row r="7202" spans="1:15">
      <c r="A7202" s="417" t="s">
        <v>2155</v>
      </c>
      <c r="B7202" s="417" t="s">
        <v>8366</v>
      </c>
      <c r="C7202" s="417" t="s">
        <v>2332</v>
      </c>
      <c r="D7202" s="417" t="s">
        <v>3193</v>
      </c>
      <c r="E7202" s="391">
        <v>0.68</v>
      </c>
      <c r="F7202" s="418">
        <v>44249</v>
      </c>
      <c r="G7202" s="417" t="s">
        <v>2286</v>
      </c>
      <c r="I7202" s="379">
        <f t="shared" ca="1" si="411"/>
        <v>-322</v>
      </c>
      <c r="J7202" s="379">
        <f t="shared" ca="1" si="412"/>
        <v>-224</v>
      </c>
      <c r="K7202" s="391" t="str">
        <f t="shared" ca="1" si="413"/>
        <v>7,90</v>
      </c>
      <c r="L7202" s="379"/>
      <c r="O7202" s="379"/>
    </row>
    <row r="7203" spans="1:15">
      <c r="A7203" s="417" t="s">
        <v>2155</v>
      </c>
      <c r="B7203" s="417" t="s">
        <v>4640</v>
      </c>
      <c r="C7203" s="417" t="s">
        <v>2332</v>
      </c>
      <c r="D7203" s="417" t="s">
        <v>3181</v>
      </c>
      <c r="E7203" s="391">
        <v>0.76</v>
      </c>
      <c r="F7203" s="418">
        <v>44249</v>
      </c>
      <c r="G7203" s="417" t="s">
        <v>2286</v>
      </c>
      <c r="I7203" s="379">
        <f t="shared" ca="1" si="411"/>
        <v>-322</v>
      </c>
      <c r="J7203" s="379">
        <f t="shared" ca="1" si="412"/>
        <v>-224</v>
      </c>
      <c r="K7203" s="391" t="str">
        <f t="shared" ca="1" si="413"/>
        <v>8,00</v>
      </c>
      <c r="L7203" s="379"/>
      <c r="O7203" s="379"/>
    </row>
    <row r="7204" spans="1:15">
      <c r="A7204" s="417" t="s">
        <v>2155</v>
      </c>
      <c r="B7204" s="417" t="s">
        <v>4641</v>
      </c>
      <c r="C7204" s="417" t="s">
        <v>2332</v>
      </c>
      <c r="D7204" s="417" t="s">
        <v>3167</v>
      </c>
      <c r="E7204" s="391">
        <v>0.89</v>
      </c>
      <c r="F7204" s="418">
        <v>44249</v>
      </c>
      <c r="G7204" s="417" t="s">
        <v>2286</v>
      </c>
      <c r="I7204" s="379">
        <f t="shared" ca="1" si="411"/>
        <v>-322</v>
      </c>
      <c r="J7204" s="379">
        <f t="shared" ca="1" si="412"/>
        <v>-224</v>
      </c>
      <c r="K7204" s="391" t="str">
        <f t="shared" ca="1" si="413"/>
        <v>8,20</v>
      </c>
      <c r="L7204" s="379"/>
      <c r="O7204" s="379"/>
    </row>
    <row r="7205" spans="1:15">
      <c r="A7205" s="417" t="s">
        <v>2155</v>
      </c>
      <c r="B7205" s="417" t="s">
        <v>12675</v>
      </c>
      <c r="C7205" s="417" t="s">
        <v>2332</v>
      </c>
      <c r="D7205" s="417" t="s">
        <v>3168</v>
      </c>
      <c r="E7205" s="391">
        <v>1</v>
      </c>
      <c r="F7205" s="418">
        <v>44249</v>
      </c>
      <c r="G7205" s="417" t="s">
        <v>2286</v>
      </c>
      <c r="I7205" s="379">
        <f t="shared" ca="1" si="411"/>
        <v>-322</v>
      </c>
      <c r="J7205" s="379">
        <f t="shared" ca="1" si="412"/>
        <v>-224</v>
      </c>
      <c r="K7205" s="391" t="str">
        <f t="shared" ca="1" si="413"/>
        <v>8,40</v>
      </c>
      <c r="L7205" s="379"/>
      <c r="O7205" s="379"/>
    </row>
    <row r="7206" spans="1:15">
      <c r="A7206" s="417" t="s">
        <v>2155</v>
      </c>
      <c r="B7206" s="417" t="s">
        <v>12676</v>
      </c>
      <c r="C7206" s="417" t="s">
        <v>2332</v>
      </c>
      <c r="D7206" s="417" t="s">
        <v>3170</v>
      </c>
      <c r="E7206" s="391">
        <v>0.96</v>
      </c>
      <c r="F7206" s="418">
        <v>44249</v>
      </c>
      <c r="G7206" s="417" t="s">
        <v>2286</v>
      </c>
      <c r="I7206" s="379">
        <f t="shared" ca="1" si="411"/>
        <v>-322</v>
      </c>
      <c r="J7206" s="379">
        <f t="shared" ca="1" si="412"/>
        <v>-224</v>
      </c>
      <c r="K7206" s="391" t="str">
        <f t="shared" ca="1" si="413"/>
        <v>8,60</v>
      </c>
      <c r="L7206" s="379"/>
      <c r="O7206" s="379"/>
    </row>
    <row r="7207" spans="1:15">
      <c r="A7207" s="417" t="s">
        <v>2155</v>
      </c>
      <c r="B7207" s="417" t="s">
        <v>16368</v>
      </c>
      <c r="C7207" s="417" t="s">
        <v>2332</v>
      </c>
      <c r="D7207" s="417" t="s">
        <v>3171</v>
      </c>
      <c r="E7207" s="391">
        <v>1.44</v>
      </c>
      <c r="F7207" s="418">
        <v>44249</v>
      </c>
      <c r="G7207" s="417" t="s">
        <v>2286</v>
      </c>
      <c r="I7207" s="379">
        <f t="shared" ca="1" si="411"/>
        <v>-322</v>
      </c>
      <c r="J7207" s="379">
        <f t="shared" ca="1" si="412"/>
        <v>-224</v>
      </c>
      <c r="K7207" s="391" t="str">
        <f t="shared" ca="1" si="413"/>
        <v>8,80</v>
      </c>
      <c r="L7207" s="379"/>
      <c r="O7207" s="379"/>
    </row>
    <row r="7208" spans="1:15">
      <c r="A7208" s="417" t="s">
        <v>2155</v>
      </c>
      <c r="B7208" s="417" t="s">
        <v>16369</v>
      </c>
      <c r="C7208" s="417" t="s">
        <v>2332</v>
      </c>
      <c r="D7208" s="417" t="s">
        <v>3173</v>
      </c>
      <c r="E7208" s="391">
        <v>1.7</v>
      </c>
      <c r="F7208" s="418">
        <v>44249</v>
      </c>
      <c r="G7208" s="417" t="s">
        <v>2286</v>
      </c>
      <c r="I7208" s="379">
        <f t="shared" ca="1" si="411"/>
        <v>-322</v>
      </c>
      <c r="J7208" s="379">
        <f t="shared" ca="1" si="412"/>
        <v>-224</v>
      </c>
      <c r="K7208" s="391" t="str">
        <f t="shared" ca="1" si="413"/>
        <v>9,20</v>
      </c>
      <c r="L7208" s="379"/>
      <c r="O7208" s="379"/>
    </row>
    <row r="7209" spans="1:15">
      <c r="A7209" s="417" t="s">
        <v>2155</v>
      </c>
      <c r="B7209" s="417" t="s">
        <v>12677</v>
      </c>
      <c r="C7209" s="417" t="s">
        <v>2332</v>
      </c>
      <c r="D7209" s="417" t="s">
        <v>3196</v>
      </c>
      <c r="E7209" s="391">
        <v>1.69</v>
      </c>
      <c r="F7209" s="418">
        <v>44249</v>
      </c>
      <c r="G7209" s="417" t="s">
        <v>2286</v>
      </c>
      <c r="I7209" s="379">
        <f t="shared" ca="1" si="411"/>
        <v>-322</v>
      </c>
      <c r="J7209" s="379">
        <f t="shared" ca="1" si="412"/>
        <v>-224</v>
      </c>
      <c r="K7209" s="391" t="str">
        <f t="shared" ca="1" si="413"/>
        <v>9,30</v>
      </c>
      <c r="L7209" s="379"/>
      <c r="O7209" s="379"/>
    </row>
    <row r="7210" spans="1:15">
      <c r="A7210" s="417" t="s">
        <v>2155</v>
      </c>
      <c r="B7210" s="417" t="s">
        <v>12678</v>
      </c>
      <c r="C7210" s="417" t="s">
        <v>2332</v>
      </c>
      <c r="D7210" s="417" t="s">
        <v>3197</v>
      </c>
      <c r="E7210" s="391">
        <v>1.94</v>
      </c>
      <c r="F7210" s="418">
        <v>44249</v>
      </c>
      <c r="G7210" s="417" t="s">
        <v>2286</v>
      </c>
      <c r="I7210" s="379">
        <f t="shared" ca="1" si="411"/>
        <v>-322</v>
      </c>
      <c r="J7210" s="379">
        <f t="shared" ca="1" si="412"/>
        <v>-224</v>
      </c>
      <c r="K7210" s="391" t="str">
        <f t="shared" ca="1" si="413"/>
        <v>9,50</v>
      </c>
      <c r="L7210" s="379"/>
      <c r="O7210" s="379"/>
    </row>
    <row r="7211" spans="1:15">
      <c r="A7211" s="417" t="s">
        <v>2155</v>
      </c>
      <c r="B7211" s="417" t="s">
        <v>18512</v>
      </c>
      <c r="C7211" s="417" t="s">
        <v>2332</v>
      </c>
      <c r="D7211" s="417" t="s">
        <v>3175</v>
      </c>
      <c r="E7211" s="391">
        <v>1.89</v>
      </c>
      <c r="F7211" s="418">
        <v>44249</v>
      </c>
      <c r="G7211" s="417" t="s">
        <v>2286</v>
      </c>
      <c r="I7211" s="379">
        <f t="shared" ca="1" si="411"/>
        <v>-322</v>
      </c>
      <c r="J7211" s="379">
        <f t="shared" ca="1" si="412"/>
        <v>-224</v>
      </c>
      <c r="K7211" s="391" t="str">
        <f t="shared" ca="1" si="413"/>
        <v>9,60</v>
      </c>
      <c r="L7211" s="379"/>
      <c r="O7211" s="379"/>
    </row>
    <row r="7212" spans="1:15">
      <c r="A7212" s="417" t="s">
        <v>2155</v>
      </c>
      <c r="B7212" s="417" t="s">
        <v>4642</v>
      </c>
      <c r="C7212" s="417" t="s">
        <v>2332</v>
      </c>
      <c r="D7212" s="417" t="s">
        <v>4621</v>
      </c>
      <c r="E7212" s="391">
        <v>2.15</v>
      </c>
      <c r="F7212" s="418">
        <v>44270</v>
      </c>
      <c r="G7212" s="417" t="s">
        <v>2286</v>
      </c>
      <c r="I7212" s="379">
        <f t="shared" ca="1" si="411"/>
        <v>-301</v>
      </c>
      <c r="J7212" s="379">
        <f t="shared" ca="1" si="412"/>
        <v>-209</v>
      </c>
      <c r="K7212" s="391" t="str">
        <f t="shared" ca="1" si="413"/>
        <v>9,88</v>
      </c>
      <c r="L7212" s="379"/>
      <c r="O7212" s="379"/>
    </row>
    <row r="7213" spans="1:15">
      <c r="A7213" s="417" t="s">
        <v>2155</v>
      </c>
      <c r="B7213" s="417" t="s">
        <v>12679</v>
      </c>
      <c r="C7213" s="417" t="s">
        <v>2332</v>
      </c>
      <c r="D7213" s="417" t="s">
        <v>4623</v>
      </c>
      <c r="E7213" s="391">
        <v>2.91</v>
      </c>
      <c r="F7213" s="418">
        <v>44270</v>
      </c>
      <c r="G7213" s="417" t="s">
        <v>2286</v>
      </c>
      <c r="I7213" s="379">
        <f t="shared" ca="1" si="411"/>
        <v>-301</v>
      </c>
      <c r="J7213" s="379">
        <f t="shared" ca="1" si="412"/>
        <v>-209</v>
      </c>
      <c r="K7213" s="391" t="str">
        <f t="shared" ca="1" si="413"/>
        <v>10,63</v>
      </c>
      <c r="L7213" s="379"/>
      <c r="O7213" s="379"/>
    </row>
    <row r="7214" spans="1:15">
      <c r="A7214" s="417" t="s">
        <v>2155</v>
      </c>
      <c r="B7214" s="417" t="s">
        <v>8367</v>
      </c>
      <c r="C7214" s="417" t="s">
        <v>2332</v>
      </c>
      <c r="D7214" s="417" t="s">
        <v>4625</v>
      </c>
      <c r="E7214" s="391">
        <v>5.49</v>
      </c>
      <c r="F7214" s="418">
        <v>44270</v>
      </c>
      <c r="G7214" s="417" t="s">
        <v>2286</v>
      </c>
      <c r="I7214" s="379">
        <f t="shared" ca="1" si="411"/>
        <v>-301</v>
      </c>
      <c r="J7214" s="379">
        <f t="shared" ca="1" si="412"/>
        <v>-209</v>
      </c>
      <c r="K7214" s="391" t="str">
        <f t="shared" ca="1" si="413"/>
        <v>13,38</v>
      </c>
      <c r="L7214" s="379"/>
      <c r="O7214" s="379"/>
    </row>
    <row r="7215" spans="1:15">
      <c r="A7215" s="417"/>
      <c r="B7215" s="417" t="s">
        <v>18513</v>
      </c>
      <c r="C7215" s="417" t="s">
        <v>2332</v>
      </c>
      <c r="D7215" s="417" t="s">
        <v>18514</v>
      </c>
      <c r="E7215" s="391">
        <v>0.28000000000000003</v>
      </c>
      <c r="F7215" s="418">
        <v>44270</v>
      </c>
      <c r="G7215" s="417" t="s">
        <v>2286</v>
      </c>
      <c r="I7215" s="379">
        <f t="shared" ca="1" si="411"/>
        <v>-301</v>
      </c>
      <c r="J7215" s="379">
        <f t="shared" ca="1" si="412"/>
        <v>-209</v>
      </c>
      <c r="K7215" s="391" t="str">
        <f t="shared" ca="1" si="413"/>
        <v>6,48</v>
      </c>
      <c r="L7215" s="379"/>
      <c r="O7215" s="379"/>
    </row>
    <row r="7216" spans="1:15">
      <c r="A7216" s="417" t="s">
        <v>2155</v>
      </c>
      <c r="B7216" s="417" t="s">
        <v>18515</v>
      </c>
      <c r="C7216" s="417" t="s">
        <v>2332</v>
      </c>
      <c r="D7216" s="417" t="s">
        <v>18516</v>
      </c>
      <c r="E7216" s="391">
        <v>0.5</v>
      </c>
      <c r="F7216" s="418">
        <v>44270</v>
      </c>
      <c r="G7216" s="417" t="s">
        <v>2286</v>
      </c>
      <c r="I7216" s="379">
        <f t="shared" ca="1" si="411"/>
        <v>-301</v>
      </c>
      <c r="J7216" s="379">
        <f t="shared" ca="1" si="412"/>
        <v>-209</v>
      </c>
      <c r="K7216" s="391" t="str">
        <f t="shared" ca="1" si="413"/>
        <v>7,28</v>
      </c>
      <c r="L7216" s="379"/>
      <c r="O7216" s="379"/>
    </row>
    <row r="7217" spans="1:15">
      <c r="A7217" s="417" t="s">
        <v>2155</v>
      </c>
      <c r="B7217" s="417" t="s">
        <v>18517</v>
      </c>
      <c r="C7217" s="417" t="s">
        <v>2332</v>
      </c>
      <c r="D7217" s="417" t="s">
        <v>18518</v>
      </c>
      <c r="E7217" s="391">
        <v>0.73</v>
      </c>
      <c r="F7217" s="418">
        <v>44270</v>
      </c>
      <c r="G7217" s="417" t="s">
        <v>2286</v>
      </c>
      <c r="I7217" s="379">
        <f t="shared" ca="1" si="411"/>
        <v>-301</v>
      </c>
      <c r="J7217" s="379">
        <f t="shared" ca="1" si="412"/>
        <v>-209</v>
      </c>
      <c r="K7217" s="391" t="str">
        <f t="shared" ca="1" si="413"/>
        <v>7,68</v>
      </c>
      <c r="L7217" s="379"/>
      <c r="O7217" s="379"/>
    </row>
    <row r="7218" spans="1:15">
      <c r="A7218" s="417" t="s">
        <v>57</v>
      </c>
      <c r="B7218" s="417" t="s">
        <v>17269</v>
      </c>
      <c r="C7218" s="417" t="s">
        <v>2332</v>
      </c>
      <c r="D7218" s="417" t="s">
        <v>17264</v>
      </c>
      <c r="E7218" s="391">
        <v>1</v>
      </c>
      <c r="F7218" s="418">
        <v>44270</v>
      </c>
      <c r="G7218" s="417" t="s">
        <v>2286</v>
      </c>
      <c r="I7218" s="379">
        <f t="shared" ca="1" si="411"/>
        <v>-301</v>
      </c>
      <c r="J7218" s="379">
        <f t="shared" ca="1" si="412"/>
        <v>-209</v>
      </c>
      <c r="K7218" s="391" t="str">
        <f t="shared" ca="1" si="413"/>
        <v>8,08</v>
      </c>
      <c r="L7218" s="379"/>
      <c r="O7218" s="379"/>
    </row>
    <row r="7219" spans="1:15">
      <c r="A7219" s="417" t="s">
        <v>2155</v>
      </c>
      <c r="B7219" s="417" t="s">
        <v>18519</v>
      </c>
      <c r="C7219" s="417" t="s">
        <v>2332</v>
      </c>
      <c r="D7219" s="417" t="s">
        <v>18520</v>
      </c>
      <c r="E7219" s="391">
        <v>1.1000000000000001</v>
      </c>
      <c r="F7219" s="418">
        <v>44270</v>
      </c>
      <c r="G7219" s="417" t="s">
        <v>2286</v>
      </c>
      <c r="I7219" s="379">
        <f t="shared" ca="1" si="411"/>
        <v>-301</v>
      </c>
      <c r="J7219" s="379">
        <f t="shared" ca="1" si="412"/>
        <v>-209</v>
      </c>
      <c r="K7219" s="391" t="str">
        <f t="shared" ca="1" si="413"/>
        <v>8,28</v>
      </c>
      <c r="L7219" s="379"/>
      <c r="O7219" s="379"/>
    </row>
    <row r="7220" spans="1:15">
      <c r="A7220" s="417" t="s">
        <v>2155</v>
      </c>
      <c r="B7220" s="417" t="s">
        <v>12680</v>
      </c>
      <c r="C7220" s="417" t="s">
        <v>2332</v>
      </c>
      <c r="D7220" s="417" t="s">
        <v>12643</v>
      </c>
      <c r="E7220" s="391">
        <v>1.68</v>
      </c>
      <c r="F7220" s="418">
        <v>44270</v>
      </c>
      <c r="G7220" s="417" t="s">
        <v>2286</v>
      </c>
      <c r="I7220" s="379">
        <f t="shared" ca="1" si="411"/>
        <v>-301</v>
      </c>
      <c r="J7220" s="379">
        <f t="shared" ca="1" si="412"/>
        <v>-209</v>
      </c>
      <c r="K7220" s="391" t="str">
        <f t="shared" ca="1" si="413"/>
        <v>9,08</v>
      </c>
      <c r="L7220" s="379"/>
      <c r="O7220" s="379"/>
    </row>
    <row r="7221" spans="1:15">
      <c r="A7221" s="417" t="s">
        <v>2155</v>
      </c>
      <c r="B7221" s="417" t="s">
        <v>17270</v>
      </c>
      <c r="C7221" s="417" t="s">
        <v>2332</v>
      </c>
      <c r="D7221" s="417" t="s">
        <v>17271</v>
      </c>
      <c r="E7221" s="391">
        <v>1.61</v>
      </c>
      <c r="F7221" s="418">
        <v>44270</v>
      </c>
      <c r="G7221" s="417" t="s">
        <v>2286</v>
      </c>
      <c r="I7221" s="379">
        <f t="shared" ca="1" si="411"/>
        <v>-301</v>
      </c>
      <c r="J7221" s="379">
        <f t="shared" ca="1" si="412"/>
        <v>-209</v>
      </c>
      <c r="K7221" s="391" t="str">
        <f t="shared" ca="1" si="413"/>
        <v>9,18</v>
      </c>
      <c r="L7221" s="379"/>
      <c r="O7221" s="379"/>
    </row>
    <row r="7222" spans="1:15">
      <c r="A7222" s="417"/>
      <c r="B7222" s="417" t="s">
        <v>4643</v>
      </c>
      <c r="C7222" s="417" t="s">
        <v>2332</v>
      </c>
      <c r="D7222" s="417" t="s">
        <v>4627</v>
      </c>
      <c r="E7222" s="391">
        <v>27.18</v>
      </c>
      <c r="F7222" s="418">
        <v>44305</v>
      </c>
      <c r="G7222" s="417" t="s">
        <v>2286</v>
      </c>
      <c r="I7222" s="379">
        <f t="shared" ca="1" si="411"/>
        <v>-266</v>
      </c>
      <c r="J7222" s="379">
        <f t="shared" ca="1" si="412"/>
        <v>-185</v>
      </c>
      <c r="K7222" s="391" t="str">
        <f t="shared" ca="1" si="413"/>
        <v>34,95</v>
      </c>
      <c r="L7222" s="379"/>
      <c r="O7222" s="379"/>
    </row>
    <row r="7223" spans="1:15">
      <c r="A7223" s="417" t="s">
        <v>2155</v>
      </c>
      <c r="B7223" s="417" t="s">
        <v>4644</v>
      </c>
      <c r="C7223" s="417" t="s">
        <v>2332</v>
      </c>
      <c r="D7223" s="417" t="s">
        <v>4611</v>
      </c>
      <c r="E7223" s="391">
        <v>27.92</v>
      </c>
      <c r="F7223" s="418">
        <v>44305</v>
      </c>
      <c r="G7223" s="417" t="s">
        <v>2286</v>
      </c>
      <c r="I7223" s="379">
        <f t="shared" ca="1" si="411"/>
        <v>-266</v>
      </c>
      <c r="J7223" s="379">
        <f t="shared" ca="1" si="412"/>
        <v>-185</v>
      </c>
      <c r="K7223" s="391" t="str">
        <f t="shared" ca="1" si="413"/>
        <v>35,70</v>
      </c>
      <c r="L7223" s="379"/>
      <c r="O7223" s="379"/>
    </row>
    <row r="7224" spans="1:15">
      <c r="A7224" s="417" t="s">
        <v>57</v>
      </c>
      <c r="B7224" s="417" t="s">
        <v>7048</v>
      </c>
      <c r="C7224" s="417" t="s">
        <v>2332</v>
      </c>
      <c r="D7224" s="417" t="s">
        <v>7044</v>
      </c>
      <c r="E7224" s="391">
        <v>2.0299999999999998</v>
      </c>
      <c r="F7224" s="418">
        <v>44305</v>
      </c>
      <c r="G7224" s="417" t="s">
        <v>2286</v>
      </c>
      <c r="I7224" s="379">
        <f t="shared" ca="1" si="411"/>
        <v>-266</v>
      </c>
      <c r="J7224" s="379">
        <f t="shared" ca="1" si="412"/>
        <v>-185</v>
      </c>
      <c r="K7224" s="391" t="str">
        <f t="shared" ca="1" si="413"/>
        <v>6,95</v>
      </c>
      <c r="L7224" s="379"/>
      <c r="O7224" s="379"/>
    </row>
    <row r="7225" spans="1:15">
      <c r="A7225" s="417" t="s">
        <v>2155</v>
      </c>
      <c r="B7225" s="417" t="s">
        <v>12681</v>
      </c>
      <c r="C7225" s="417" t="s">
        <v>2332</v>
      </c>
      <c r="D7225" s="417" t="s">
        <v>3552</v>
      </c>
      <c r="E7225" s="391">
        <v>1</v>
      </c>
      <c r="F7225" s="418">
        <v>44337</v>
      </c>
      <c r="G7225" s="417" t="s">
        <v>2286</v>
      </c>
      <c r="I7225" s="379">
        <f t="shared" ca="1" si="411"/>
        <v>-234</v>
      </c>
      <c r="J7225" s="379">
        <f t="shared" ca="1" si="412"/>
        <v>-163</v>
      </c>
      <c r="K7225" s="391" t="str">
        <f t="shared" ca="1" si="413"/>
        <v>7,00</v>
      </c>
      <c r="L7225" s="379"/>
      <c r="O7225" s="379"/>
    </row>
    <row r="7226" spans="1:15">
      <c r="A7226" s="417" t="s">
        <v>2155</v>
      </c>
      <c r="B7226" s="417" t="s">
        <v>12682</v>
      </c>
      <c r="C7226" s="417" t="s">
        <v>2332</v>
      </c>
      <c r="D7226" s="417" t="s">
        <v>3553</v>
      </c>
      <c r="E7226" s="391">
        <v>1</v>
      </c>
      <c r="F7226" s="418">
        <v>44337</v>
      </c>
      <c r="G7226" s="417" t="s">
        <v>2286</v>
      </c>
      <c r="I7226" s="379">
        <f t="shared" ca="1" si="411"/>
        <v>-234</v>
      </c>
      <c r="J7226" s="379">
        <f t="shared" ca="1" si="412"/>
        <v>-163</v>
      </c>
      <c r="K7226" s="391" t="str">
        <f t="shared" ca="1" si="413"/>
        <v>7,20</v>
      </c>
      <c r="L7226" s="379"/>
      <c r="O7226" s="379"/>
    </row>
    <row r="7227" spans="1:15">
      <c r="A7227" s="417"/>
      <c r="B7227" s="417" t="s">
        <v>17272</v>
      </c>
      <c r="C7227" s="417" t="s">
        <v>2332</v>
      </c>
      <c r="D7227" s="417" t="s">
        <v>3167</v>
      </c>
      <c r="E7227" s="391">
        <v>1.25</v>
      </c>
      <c r="F7227" s="418">
        <v>44337</v>
      </c>
      <c r="G7227" s="417" t="s">
        <v>2286</v>
      </c>
      <c r="I7227" s="379">
        <f t="shared" ca="1" si="411"/>
        <v>-234</v>
      </c>
      <c r="J7227" s="379">
        <f t="shared" ca="1" si="412"/>
        <v>-163</v>
      </c>
      <c r="K7227" s="391" t="str">
        <f t="shared" ca="1" si="413"/>
        <v>8,20</v>
      </c>
      <c r="L7227" s="379"/>
      <c r="O7227" s="379"/>
    </row>
    <row r="7228" spans="1:15">
      <c r="A7228" s="417" t="s">
        <v>57</v>
      </c>
      <c r="B7228" s="417" t="s">
        <v>4645</v>
      </c>
      <c r="C7228" s="417" t="s">
        <v>2332</v>
      </c>
      <c r="D7228" s="417" t="s">
        <v>3502</v>
      </c>
      <c r="E7228" s="391">
        <v>0.5</v>
      </c>
      <c r="F7228" s="418">
        <v>44456</v>
      </c>
      <c r="G7228" s="417" t="s">
        <v>2286</v>
      </c>
      <c r="I7228" s="379">
        <f t="shared" ca="1" si="411"/>
        <v>-115</v>
      </c>
      <c r="J7228" s="379">
        <f t="shared" ca="1" si="412"/>
        <v>-80</v>
      </c>
      <c r="K7228" s="391" t="str">
        <f t="shared" ca="1" si="413"/>
        <v>6,00</v>
      </c>
      <c r="L7228" s="379"/>
      <c r="O7228" s="379"/>
    </row>
    <row r="7229" spans="1:15">
      <c r="A7229" s="417" t="s">
        <v>2155</v>
      </c>
      <c r="B7229" s="417" t="s">
        <v>8368</v>
      </c>
      <c r="C7229" s="417" t="s">
        <v>2332</v>
      </c>
      <c r="D7229" s="417" t="s">
        <v>3548</v>
      </c>
      <c r="E7229" s="391">
        <v>0.93</v>
      </c>
      <c r="F7229" s="418">
        <v>44519</v>
      </c>
      <c r="G7229" s="417" t="s">
        <v>2286</v>
      </c>
      <c r="I7229" s="379">
        <f t="shared" ca="1" si="411"/>
        <v>-52</v>
      </c>
      <c r="J7229" s="379">
        <f t="shared" ca="1" si="412"/>
        <v>-38</v>
      </c>
      <c r="K7229" s="391" t="str">
        <f t="shared" ca="1" si="413"/>
        <v>6,10</v>
      </c>
      <c r="L7229" s="379"/>
      <c r="O7229" s="379"/>
    </row>
    <row r="7230" spans="1:15">
      <c r="A7230" s="417" t="s">
        <v>2155</v>
      </c>
      <c r="B7230" s="417" t="s">
        <v>12683</v>
      </c>
      <c r="C7230" s="417" t="s">
        <v>2332</v>
      </c>
      <c r="D7230" s="417" t="s">
        <v>8357</v>
      </c>
      <c r="E7230" s="391">
        <v>1.75</v>
      </c>
      <c r="F7230" s="418">
        <v>44519</v>
      </c>
      <c r="G7230" s="417" t="s">
        <v>2286</v>
      </c>
      <c r="I7230" s="379">
        <f t="shared" ca="1" si="411"/>
        <v>-52</v>
      </c>
      <c r="J7230" s="379">
        <f t="shared" ca="1" si="412"/>
        <v>-38</v>
      </c>
      <c r="K7230" s="391" t="str">
        <f t="shared" ca="1" si="413"/>
        <v>7,10</v>
      </c>
      <c r="L7230" s="379"/>
      <c r="O7230" s="379"/>
    </row>
    <row r="7231" spans="1:15">
      <c r="A7231" s="417" t="s">
        <v>2155</v>
      </c>
      <c r="B7231" s="417" t="s">
        <v>12684</v>
      </c>
      <c r="C7231" s="417" t="s">
        <v>2332</v>
      </c>
      <c r="D7231" s="417" t="s">
        <v>2320</v>
      </c>
      <c r="E7231" s="391">
        <v>4.5999999999999996</v>
      </c>
      <c r="F7231" s="418">
        <v>44547</v>
      </c>
      <c r="G7231" s="417" t="s">
        <v>2286</v>
      </c>
      <c r="I7231" s="379">
        <f t="shared" ca="1" si="411"/>
        <v>-24</v>
      </c>
      <c r="J7231" s="379">
        <f t="shared" ca="1" si="412"/>
        <v>-18</v>
      </c>
      <c r="K7231" s="391" t="str">
        <f t="shared" ca="1" si="413"/>
        <v>12,00</v>
      </c>
      <c r="L7231" s="379"/>
      <c r="O7231" s="379"/>
    </row>
    <row r="7232" spans="1:15">
      <c r="A7232" s="417"/>
      <c r="B7232" s="417" t="s">
        <v>8369</v>
      </c>
      <c r="C7232" s="417" t="s">
        <v>2281</v>
      </c>
      <c r="D7232" s="417" t="s">
        <v>12685</v>
      </c>
      <c r="E7232" s="391">
        <v>1.9</v>
      </c>
      <c r="F7232" s="418">
        <v>44214</v>
      </c>
      <c r="G7232" s="417" t="s">
        <v>2286</v>
      </c>
      <c r="I7232" s="379">
        <f t="shared" ca="1" si="411"/>
        <v>-357</v>
      </c>
      <c r="J7232" s="379">
        <f t="shared" ca="1" si="412"/>
        <v>-247</v>
      </c>
      <c r="K7232" s="391" t="str">
        <f t="shared" ca="1" si="413"/>
        <v>9,90</v>
      </c>
      <c r="L7232" s="379"/>
      <c r="O7232" s="379"/>
    </row>
    <row r="7233" spans="1:15">
      <c r="A7233" s="417" t="s">
        <v>2155</v>
      </c>
      <c r="B7233" s="417" t="s">
        <v>8370</v>
      </c>
      <c r="C7233" s="417" t="s">
        <v>2281</v>
      </c>
      <c r="D7233" s="417" t="s">
        <v>12686</v>
      </c>
      <c r="E7233" s="391">
        <v>1.66</v>
      </c>
      <c r="F7233" s="418">
        <v>44214</v>
      </c>
      <c r="G7233" s="417" t="s">
        <v>2283</v>
      </c>
      <c r="I7233" s="379">
        <f t="shared" ca="1" si="411"/>
        <v>-357</v>
      </c>
      <c r="J7233" s="379">
        <f t="shared" ca="1" si="412"/>
        <v>-247</v>
      </c>
      <c r="K7233" s="391" t="str">
        <f t="shared" ca="1" si="413"/>
        <v>10,15</v>
      </c>
      <c r="L7233" s="379"/>
      <c r="O7233" s="379"/>
    </row>
    <row r="7234" spans="1:15">
      <c r="A7234" s="417" t="s">
        <v>2155</v>
      </c>
      <c r="B7234" s="417" t="s">
        <v>7049</v>
      </c>
      <c r="C7234" s="417" t="s">
        <v>2281</v>
      </c>
      <c r="D7234" s="417" t="s">
        <v>12687</v>
      </c>
      <c r="E7234" s="391">
        <v>1.25</v>
      </c>
      <c r="F7234" s="418">
        <v>44214</v>
      </c>
      <c r="G7234" s="417" t="s">
        <v>2283</v>
      </c>
      <c r="I7234" s="379">
        <f t="shared" ca="1" si="411"/>
        <v>-357</v>
      </c>
      <c r="J7234" s="379">
        <f t="shared" ca="1" si="412"/>
        <v>-247</v>
      </c>
      <c r="K7234" s="391" t="str">
        <f t="shared" ca="1" si="413"/>
        <v>10,65</v>
      </c>
      <c r="L7234" s="379"/>
      <c r="O7234" s="379"/>
    </row>
    <row r="7235" spans="1:15">
      <c r="A7235" s="417" t="s">
        <v>2155</v>
      </c>
      <c r="B7235" s="417" t="s">
        <v>12688</v>
      </c>
      <c r="C7235" s="417" t="s">
        <v>2281</v>
      </c>
      <c r="D7235" s="417" t="s">
        <v>12689</v>
      </c>
      <c r="E7235" s="391">
        <v>0.9</v>
      </c>
      <c r="F7235" s="418">
        <v>44214</v>
      </c>
      <c r="G7235" s="417" t="s">
        <v>2286</v>
      </c>
      <c r="I7235" s="379">
        <f t="shared" ca="1" si="411"/>
        <v>-357</v>
      </c>
      <c r="J7235" s="379">
        <f t="shared" ca="1" si="412"/>
        <v>-247</v>
      </c>
      <c r="K7235" s="391" t="str">
        <f t="shared" ca="1" si="413"/>
        <v>10,90</v>
      </c>
      <c r="L7235" s="379"/>
      <c r="O7235" s="379"/>
    </row>
    <row r="7236" spans="1:15">
      <c r="A7236" s="417" t="s">
        <v>2155</v>
      </c>
      <c r="B7236" s="417" t="s">
        <v>7050</v>
      </c>
      <c r="C7236" s="417" t="s">
        <v>2281</v>
      </c>
      <c r="D7236" s="417" t="s">
        <v>12690</v>
      </c>
      <c r="E7236" s="391">
        <v>0.72</v>
      </c>
      <c r="F7236" s="418">
        <v>44214</v>
      </c>
      <c r="G7236" s="417" t="s">
        <v>2283</v>
      </c>
      <c r="I7236" s="379">
        <f t="shared" ca="1" si="411"/>
        <v>-357</v>
      </c>
      <c r="J7236" s="379">
        <f t="shared" ca="1" si="412"/>
        <v>-247</v>
      </c>
      <c r="K7236" s="391" t="str">
        <f t="shared" ca="1" si="413"/>
        <v>11,15</v>
      </c>
      <c r="L7236" s="379"/>
      <c r="O7236" s="379"/>
    </row>
    <row r="7237" spans="1:15">
      <c r="A7237" s="417" t="s">
        <v>2155</v>
      </c>
      <c r="B7237" s="417" t="s">
        <v>8371</v>
      </c>
      <c r="C7237" s="417" t="s">
        <v>2281</v>
      </c>
      <c r="D7237" s="417" t="s">
        <v>12691</v>
      </c>
      <c r="E7237" s="391">
        <v>0.35</v>
      </c>
      <c r="F7237" s="418">
        <v>44214</v>
      </c>
      <c r="G7237" s="417" t="s">
        <v>2283</v>
      </c>
      <c r="I7237" s="379">
        <f t="shared" ca="1" si="411"/>
        <v>-357</v>
      </c>
      <c r="J7237" s="379">
        <f t="shared" ca="1" si="412"/>
        <v>-247</v>
      </c>
      <c r="K7237" s="391" t="str">
        <f t="shared" ca="1" si="413"/>
        <v>11,65</v>
      </c>
      <c r="L7237" s="379"/>
      <c r="O7237" s="379"/>
    </row>
    <row r="7238" spans="1:15">
      <c r="A7238" s="417" t="s">
        <v>2155</v>
      </c>
      <c r="B7238" s="417" t="s">
        <v>8372</v>
      </c>
      <c r="C7238" s="417" t="s">
        <v>2281</v>
      </c>
      <c r="D7238" s="417" t="s">
        <v>12692</v>
      </c>
      <c r="E7238" s="391">
        <v>0.09</v>
      </c>
      <c r="F7238" s="418">
        <v>44214</v>
      </c>
      <c r="G7238" s="417" t="s">
        <v>2283</v>
      </c>
      <c r="I7238" s="379">
        <f t="shared" ca="1" si="411"/>
        <v>-357</v>
      </c>
      <c r="J7238" s="379">
        <f t="shared" ca="1" si="412"/>
        <v>-247</v>
      </c>
      <c r="K7238" s="391" t="str">
        <f t="shared" ca="1" si="413"/>
        <v>12,15</v>
      </c>
      <c r="L7238" s="379"/>
      <c r="O7238" s="379"/>
    </row>
    <row r="7239" spans="1:15">
      <c r="A7239" s="417" t="s">
        <v>2155</v>
      </c>
      <c r="B7239" s="417" t="s">
        <v>12693</v>
      </c>
      <c r="C7239" s="417" t="s">
        <v>2281</v>
      </c>
      <c r="D7239" s="417" t="s">
        <v>12694</v>
      </c>
      <c r="E7239" s="391">
        <v>0.05</v>
      </c>
      <c r="F7239" s="418">
        <v>44214</v>
      </c>
      <c r="G7239" s="417" t="s">
        <v>2286</v>
      </c>
      <c r="I7239" s="379">
        <f t="shared" ca="1" si="411"/>
        <v>-357</v>
      </c>
      <c r="J7239" s="379">
        <f t="shared" ca="1" si="412"/>
        <v>-247</v>
      </c>
      <c r="K7239" s="391" t="str">
        <f t="shared" ca="1" si="413"/>
        <v>12,40</v>
      </c>
      <c r="L7239" s="379"/>
      <c r="O7239" s="379"/>
    </row>
    <row r="7240" spans="1:15">
      <c r="A7240" s="417" t="s">
        <v>2155</v>
      </c>
      <c r="B7240" s="417" t="s">
        <v>8373</v>
      </c>
      <c r="C7240" s="417" t="s">
        <v>2281</v>
      </c>
      <c r="D7240" s="417" t="s">
        <v>12695</v>
      </c>
      <c r="E7240" s="391">
        <v>0.02</v>
      </c>
      <c r="F7240" s="418">
        <v>44214</v>
      </c>
      <c r="G7240" s="417" t="s">
        <v>2283</v>
      </c>
      <c r="I7240" s="379">
        <f t="shared" ca="1" si="411"/>
        <v>-357</v>
      </c>
      <c r="J7240" s="379">
        <f t="shared" ca="1" si="412"/>
        <v>-247</v>
      </c>
      <c r="K7240" s="391" t="str">
        <f t="shared" ca="1" si="413"/>
        <v>12,65</v>
      </c>
      <c r="L7240" s="379"/>
      <c r="O7240" s="379"/>
    </row>
    <row r="7241" spans="1:15">
      <c r="A7241" s="417" t="s">
        <v>2155</v>
      </c>
      <c r="B7241" s="417" t="s">
        <v>8374</v>
      </c>
      <c r="C7241" s="417" t="s">
        <v>2281</v>
      </c>
      <c r="D7241" s="417" t="s">
        <v>12696</v>
      </c>
      <c r="E7241" s="391">
        <v>0.01</v>
      </c>
      <c r="F7241" s="418">
        <v>44214</v>
      </c>
      <c r="G7241" s="417" t="s">
        <v>2283</v>
      </c>
      <c r="I7241" s="379">
        <f t="shared" ca="1" si="411"/>
        <v>-357</v>
      </c>
      <c r="J7241" s="379">
        <f t="shared" ca="1" si="412"/>
        <v>-247</v>
      </c>
      <c r="K7241" s="391" t="str">
        <f t="shared" ca="1" si="413"/>
        <v>13,15</v>
      </c>
      <c r="L7241" s="379"/>
      <c r="O7241" s="379"/>
    </row>
    <row r="7242" spans="1:15">
      <c r="A7242" s="417" t="s">
        <v>2155</v>
      </c>
      <c r="B7242" s="417" t="s">
        <v>7051</v>
      </c>
      <c r="C7242" s="417" t="s">
        <v>2281</v>
      </c>
      <c r="D7242" s="417" t="s">
        <v>12697</v>
      </c>
      <c r="E7242" s="391">
        <v>0.01</v>
      </c>
      <c r="F7242" s="418">
        <v>44214</v>
      </c>
      <c r="G7242" s="417" t="s">
        <v>2283</v>
      </c>
      <c r="I7242" s="379">
        <f t="shared" ref="I7242:I7305" ca="1" si="414">IF(F7242&lt;&gt;"",F7242-$I$199,"")</f>
        <v>-357</v>
      </c>
      <c r="J7242" s="379">
        <f t="shared" ref="J7242:J7305" ca="1" si="415">IF(I7242&lt;&gt;"",NETWORKDAYS($I$199,F7242-1,$N$201:$N$224),"")</f>
        <v>-247</v>
      </c>
      <c r="K7242" s="391" t="str">
        <f t="shared" ref="K7242:K7305" ca="1" si="416">IF(I7242&lt;&gt;"",RIGHT(D7242,LEN(D7242)-FIND(" ",D7242)),"")</f>
        <v>13,65</v>
      </c>
      <c r="L7242" s="379"/>
      <c r="O7242" s="379"/>
    </row>
    <row r="7243" spans="1:15">
      <c r="A7243" s="417" t="s">
        <v>2155</v>
      </c>
      <c r="B7243" s="417" t="s">
        <v>8375</v>
      </c>
      <c r="C7243" s="417" t="s">
        <v>2281</v>
      </c>
      <c r="D7243" s="417" t="s">
        <v>12698</v>
      </c>
      <c r="E7243" s="391">
        <v>0.01</v>
      </c>
      <c r="F7243" s="418">
        <v>44214</v>
      </c>
      <c r="G7243" s="417" t="s">
        <v>2283</v>
      </c>
      <c r="I7243" s="379">
        <f t="shared" ca="1" si="414"/>
        <v>-357</v>
      </c>
      <c r="J7243" s="379">
        <f t="shared" ca="1" si="415"/>
        <v>-247</v>
      </c>
      <c r="K7243" s="391" t="str">
        <f t="shared" ca="1" si="416"/>
        <v>14,15</v>
      </c>
      <c r="L7243" s="379"/>
      <c r="O7243" s="379"/>
    </row>
    <row r="7244" spans="1:15">
      <c r="A7244" s="417" t="s">
        <v>2155</v>
      </c>
      <c r="B7244" s="417" t="s">
        <v>12699</v>
      </c>
      <c r="C7244" s="417" t="s">
        <v>2281</v>
      </c>
      <c r="D7244" s="417" t="s">
        <v>12700</v>
      </c>
      <c r="E7244" s="391">
        <v>0.01</v>
      </c>
      <c r="F7244" s="418">
        <v>44214</v>
      </c>
      <c r="G7244" s="417" t="s">
        <v>2286</v>
      </c>
      <c r="I7244" s="379">
        <f t="shared" ca="1" si="414"/>
        <v>-357</v>
      </c>
      <c r="J7244" s="379">
        <f t="shared" ca="1" si="415"/>
        <v>-247</v>
      </c>
      <c r="K7244" s="391" t="str">
        <f t="shared" ca="1" si="416"/>
        <v>14,90</v>
      </c>
      <c r="L7244" s="379"/>
      <c r="O7244" s="379"/>
    </row>
    <row r="7245" spans="1:15">
      <c r="A7245" s="417" t="s">
        <v>2155</v>
      </c>
      <c r="B7245" s="417" t="s">
        <v>4646</v>
      </c>
      <c r="C7245" s="417" t="s">
        <v>2281</v>
      </c>
      <c r="D7245" s="417" t="s">
        <v>12701</v>
      </c>
      <c r="E7245" s="391">
        <v>4.04</v>
      </c>
      <c r="F7245" s="418">
        <v>44214</v>
      </c>
      <c r="G7245" s="417" t="s">
        <v>2286</v>
      </c>
      <c r="I7245" s="379">
        <f t="shared" ca="1" si="414"/>
        <v>-357</v>
      </c>
      <c r="J7245" s="379">
        <f t="shared" ca="1" si="415"/>
        <v>-247</v>
      </c>
      <c r="K7245" s="391" t="str">
        <f t="shared" ca="1" si="416"/>
        <v>5,10</v>
      </c>
      <c r="L7245" s="379"/>
      <c r="O7245" s="379"/>
    </row>
    <row r="7246" spans="1:15">
      <c r="A7246" s="417" t="s">
        <v>2155</v>
      </c>
      <c r="B7246" s="417" t="s">
        <v>4647</v>
      </c>
      <c r="C7246" s="417" t="s">
        <v>2281</v>
      </c>
      <c r="D7246" s="417" t="s">
        <v>12702</v>
      </c>
      <c r="E7246" s="391">
        <v>2.8</v>
      </c>
      <c r="F7246" s="418">
        <v>44214</v>
      </c>
      <c r="G7246" s="417" t="s">
        <v>2286</v>
      </c>
      <c r="I7246" s="379">
        <f t="shared" ca="1" si="414"/>
        <v>-357</v>
      </c>
      <c r="J7246" s="379">
        <f t="shared" ca="1" si="415"/>
        <v>-247</v>
      </c>
      <c r="K7246" s="391" t="str">
        <f t="shared" ca="1" si="416"/>
        <v>6,10</v>
      </c>
      <c r="L7246" s="379"/>
      <c r="O7246" s="379"/>
    </row>
    <row r="7247" spans="1:15">
      <c r="A7247" s="417" t="s">
        <v>2155</v>
      </c>
      <c r="B7247" s="417" t="s">
        <v>4648</v>
      </c>
      <c r="C7247" s="417" t="s">
        <v>2281</v>
      </c>
      <c r="D7247" s="417" t="s">
        <v>12703</v>
      </c>
      <c r="E7247" s="391">
        <v>4.7</v>
      </c>
      <c r="F7247" s="418">
        <v>44214</v>
      </c>
      <c r="G7247" s="417" t="s">
        <v>2283</v>
      </c>
      <c r="I7247" s="379">
        <f t="shared" ca="1" si="414"/>
        <v>-357</v>
      </c>
      <c r="J7247" s="379">
        <f t="shared" ca="1" si="415"/>
        <v>-247</v>
      </c>
      <c r="K7247" s="391" t="str">
        <f t="shared" ca="1" si="416"/>
        <v>6,60</v>
      </c>
      <c r="L7247" s="379"/>
      <c r="O7247" s="379"/>
    </row>
    <row r="7248" spans="1:15">
      <c r="A7248" s="417" t="s">
        <v>2155</v>
      </c>
      <c r="B7248" s="417" t="s">
        <v>4649</v>
      </c>
      <c r="C7248" s="417" t="s">
        <v>2281</v>
      </c>
      <c r="D7248" s="417" t="s">
        <v>12704</v>
      </c>
      <c r="E7248" s="391">
        <v>5.78</v>
      </c>
      <c r="F7248" s="418">
        <v>44214</v>
      </c>
      <c r="G7248" s="417" t="s">
        <v>2286</v>
      </c>
      <c r="I7248" s="379">
        <f t="shared" ca="1" si="414"/>
        <v>-357</v>
      </c>
      <c r="J7248" s="379">
        <f t="shared" ca="1" si="415"/>
        <v>-247</v>
      </c>
      <c r="K7248" s="391" t="str">
        <f t="shared" ca="1" si="416"/>
        <v>6,30</v>
      </c>
      <c r="L7248" s="379"/>
      <c r="O7248" s="379"/>
    </row>
    <row r="7249" spans="1:15">
      <c r="A7249" s="417" t="s">
        <v>2155</v>
      </c>
      <c r="B7249" s="417" t="s">
        <v>8376</v>
      </c>
      <c r="C7249" s="417" t="s">
        <v>2281</v>
      </c>
      <c r="D7249" s="417" t="s">
        <v>12705</v>
      </c>
      <c r="E7249" s="391">
        <v>3.46</v>
      </c>
      <c r="F7249" s="418">
        <v>44214</v>
      </c>
      <c r="G7249" s="417" t="s">
        <v>2283</v>
      </c>
      <c r="I7249" s="379">
        <f t="shared" ca="1" si="414"/>
        <v>-357</v>
      </c>
      <c r="J7249" s="379">
        <f t="shared" ca="1" si="415"/>
        <v>-247</v>
      </c>
      <c r="K7249" s="391" t="str">
        <f t="shared" ca="1" si="416"/>
        <v>8,60</v>
      </c>
      <c r="L7249" s="379"/>
      <c r="O7249" s="379"/>
    </row>
    <row r="7250" spans="1:15">
      <c r="A7250" s="417" t="s">
        <v>2155</v>
      </c>
      <c r="B7250" s="417" t="s">
        <v>12706</v>
      </c>
      <c r="C7250" s="417" t="s">
        <v>2281</v>
      </c>
      <c r="D7250" s="417" t="s">
        <v>12707</v>
      </c>
      <c r="E7250" s="391">
        <v>3.08</v>
      </c>
      <c r="F7250" s="418">
        <v>44214</v>
      </c>
      <c r="G7250" s="417" t="s">
        <v>2283</v>
      </c>
      <c r="I7250" s="379">
        <f t="shared" ca="1" si="414"/>
        <v>-357</v>
      </c>
      <c r="J7250" s="379">
        <f t="shared" ca="1" si="415"/>
        <v>-247</v>
      </c>
      <c r="K7250" s="391" t="str">
        <f t="shared" ca="1" si="416"/>
        <v>8,80</v>
      </c>
      <c r="L7250" s="379"/>
      <c r="O7250" s="379"/>
    </row>
    <row r="7251" spans="1:15">
      <c r="A7251" s="417" t="s">
        <v>2155</v>
      </c>
      <c r="B7251" s="417" t="s">
        <v>12708</v>
      </c>
      <c r="C7251" s="417" t="s">
        <v>2281</v>
      </c>
      <c r="D7251" s="417" t="s">
        <v>4152</v>
      </c>
      <c r="E7251" s="391">
        <v>2.85</v>
      </c>
      <c r="F7251" s="418">
        <v>44214</v>
      </c>
      <c r="G7251" s="417" t="s">
        <v>2283</v>
      </c>
      <c r="I7251" s="379">
        <f t="shared" ca="1" si="414"/>
        <v>-357</v>
      </c>
      <c r="J7251" s="379">
        <f t="shared" ca="1" si="415"/>
        <v>-247</v>
      </c>
      <c r="K7251" s="391" t="str">
        <f t="shared" ca="1" si="416"/>
        <v>9,00</v>
      </c>
      <c r="L7251" s="379"/>
      <c r="O7251" s="379"/>
    </row>
    <row r="7252" spans="1:15">
      <c r="A7252" s="417" t="s">
        <v>2155</v>
      </c>
      <c r="B7252" s="417" t="s">
        <v>12709</v>
      </c>
      <c r="C7252" s="417" t="s">
        <v>2281</v>
      </c>
      <c r="D7252" s="417" t="s">
        <v>12710</v>
      </c>
      <c r="E7252" s="391">
        <v>2.6</v>
      </c>
      <c r="F7252" s="418">
        <v>44214</v>
      </c>
      <c r="G7252" s="417" t="s">
        <v>2283</v>
      </c>
      <c r="I7252" s="379">
        <f t="shared" ca="1" si="414"/>
        <v>-357</v>
      </c>
      <c r="J7252" s="379">
        <f t="shared" ca="1" si="415"/>
        <v>-247</v>
      </c>
      <c r="K7252" s="391" t="str">
        <f t="shared" ca="1" si="416"/>
        <v>9,20</v>
      </c>
      <c r="L7252" s="379"/>
      <c r="O7252" s="379"/>
    </row>
    <row r="7253" spans="1:15">
      <c r="A7253" s="417" t="s">
        <v>2155</v>
      </c>
      <c r="B7253" s="417" t="s">
        <v>8377</v>
      </c>
      <c r="C7253" s="417" t="s">
        <v>2281</v>
      </c>
      <c r="D7253" s="417" t="s">
        <v>4153</v>
      </c>
      <c r="E7253" s="391">
        <v>2.4</v>
      </c>
      <c r="F7253" s="418">
        <v>44214</v>
      </c>
      <c r="G7253" s="417" t="s">
        <v>2283</v>
      </c>
      <c r="I7253" s="379">
        <f t="shared" ca="1" si="414"/>
        <v>-357</v>
      </c>
      <c r="J7253" s="379">
        <f t="shared" ca="1" si="415"/>
        <v>-247</v>
      </c>
      <c r="K7253" s="391" t="str">
        <f t="shared" ca="1" si="416"/>
        <v>9,40</v>
      </c>
      <c r="L7253" s="379"/>
      <c r="O7253" s="379"/>
    </row>
    <row r="7254" spans="1:15">
      <c r="A7254" s="417" t="s">
        <v>2155</v>
      </c>
      <c r="B7254" s="417" t="s">
        <v>12711</v>
      </c>
      <c r="C7254" s="417" t="s">
        <v>2281</v>
      </c>
      <c r="D7254" s="417" t="s">
        <v>4154</v>
      </c>
      <c r="E7254" s="391">
        <v>2.31</v>
      </c>
      <c r="F7254" s="418">
        <v>44214</v>
      </c>
      <c r="G7254" s="417" t="s">
        <v>2283</v>
      </c>
      <c r="I7254" s="379">
        <f t="shared" ca="1" si="414"/>
        <v>-357</v>
      </c>
      <c r="J7254" s="379">
        <f t="shared" ca="1" si="415"/>
        <v>-247</v>
      </c>
      <c r="K7254" s="391" t="str">
        <f t="shared" ca="1" si="416"/>
        <v>9,60</v>
      </c>
      <c r="L7254" s="379"/>
      <c r="O7254" s="379"/>
    </row>
    <row r="7255" spans="1:15">
      <c r="A7255" s="417" t="s">
        <v>2155</v>
      </c>
      <c r="B7255" s="417" t="s">
        <v>8378</v>
      </c>
      <c r="C7255" s="417" t="s">
        <v>2281</v>
      </c>
      <c r="D7255" s="417" t="s">
        <v>4155</v>
      </c>
      <c r="E7255" s="391">
        <v>2.08</v>
      </c>
      <c r="F7255" s="418">
        <v>44214</v>
      </c>
      <c r="G7255" s="417" t="s">
        <v>2283</v>
      </c>
      <c r="I7255" s="379">
        <f t="shared" ca="1" si="414"/>
        <v>-357</v>
      </c>
      <c r="J7255" s="379">
        <f t="shared" ca="1" si="415"/>
        <v>-247</v>
      </c>
      <c r="K7255" s="391" t="str">
        <f t="shared" ca="1" si="416"/>
        <v>9,80</v>
      </c>
      <c r="L7255" s="379"/>
      <c r="O7255" s="379"/>
    </row>
    <row r="7256" spans="1:15">
      <c r="A7256" s="417" t="s">
        <v>2155</v>
      </c>
      <c r="B7256" s="417" t="s">
        <v>17273</v>
      </c>
      <c r="C7256" s="417" t="s">
        <v>2281</v>
      </c>
      <c r="D7256" s="417" t="s">
        <v>12685</v>
      </c>
      <c r="E7256" s="391">
        <v>1.95</v>
      </c>
      <c r="F7256" s="418">
        <v>44249</v>
      </c>
      <c r="G7256" s="417" t="s">
        <v>2283</v>
      </c>
      <c r="I7256" s="379">
        <f t="shared" ca="1" si="414"/>
        <v>-322</v>
      </c>
      <c r="J7256" s="379">
        <f t="shared" ca="1" si="415"/>
        <v>-224</v>
      </c>
      <c r="K7256" s="391" t="str">
        <f t="shared" ca="1" si="416"/>
        <v>9,90</v>
      </c>
      <c r="L7256" s="379"/>
      <c r="O7256" s="379"/>
    </row>
    <row r="7257" spans="1:15">
      <c r="A7257" s="417" t="s">
        <v>2155</v>
      </c>
      <c r="B7257" s="417" t="s">
        <v>12712</v>
      </c>
      <c r="C7257" s="417" t="s">
        <v>2281</v>
      </c>
      <c r="D7257" s="417" t="s">
        <v>12713</v>
      </c>
      <c r="E7257" s="391">
        <v>2.35</v>
      </c>
      <c r="F7257" s="418">
        <v>44249</v>
      </c>
      <c r="G7257" s="417" t="s">
        <v>2286</v>
      </c>
      <c r="I7257" s="379">
        <f t="shared" ca="1" si="414"/>
        <v>-322</v>
      </c>
      <c r="J7257" s="379">
        <f t="shared" ca="1" si="415"/>
        <v>-224</v>
      </c>
      <c r="K7257" s="391" t="str">
        <f t="shared" ca="1" si="416"/>
        <v>9,65</v>
      </c>
      <c r="L7257" s="379"/>
      <c r="O7257" s="379"/>
    </row>
    <row r="7258" spans="1:15">
      <c r="A7258" s="417" t="s">
        <v>2155</v>
      </c>
      <c r="B7258" s="417" t="s">
        <v>12714</v>
      </c>
      <c r="C7258" s="417" t="s">
        <v>2281</v>
      </c>
      <c r="D7258" s="417" t="s">
        <v>12715</v>
      </c>
      <c r="E7258" s="391">
        <v>1.54</v>
      </c>
      <c r="F7258" s="418">
        <v>44249</v>
      </c>
      <c r="G7258" s="417" t="s">
        <v>2283</v>
      </c>
      <c r="I7258" s="379">
        <f t="shared" ca="1" si="414"/>
        <v>-322</v>
      </c>
      <c r="J7258" s="379">
        <f t="shared" ca="1" si="415"/>
        <v>-224</v>
      </c>
      <c r="K7258" s="391" t="str">
        <f t="shared" ca="1" si="416"/>
        <v>10,40</v>
      </c>
      <c r="L7258" s="379"/>
      <c r="O7258" s="379"/>
    </row>
    <row r="7259" spans="1:15">
      <c r="A7259" s="417" t="s">
        <v>2155</v>
      </c>
      <c r="B7259" s="417" t="s">
        <v>12716</v>
      </c>
      <c r="C7259" s="417" t="s">
        <v>2281</v>
      </c>
      <c r="D7259" s="417" t="s">
        <v>12686</v>
      </c>
      <c r="E7259" s="391">
        <v>1.68</v>
      </c>
      <c r="F7259" s="418">
        <v>44249</v>
      </c>
      <c r="G7259" s="417" t="s">
        <v>2286</v>
      </c>
      <c r="I7259" s="379">
        <f t="shared" ca="1" si="414"/>
        <v>-322</v>
      </c>
      <c r="J7259" s="379">
        <f t="shared" ca="1" si="415"/>
        <v>-224</v>
      </c>
      <c r="K7259" s="391" t="str">
        <f t="shared" ca="1" si="416"/>
        <v>10,15</v>
      </c>
      <c r="L7259" s="379"/>
      <c r="O7259" s="379"/>
    </row>
    <row r="7260" spans="1:15">
      <c r="A7260" s="417" t="s">
        <v>2155</v>
      </c>
      <c r="B7260" s="417" t="s">
        <v>12717</v>
      </c>
      <c r="C7260" s="417" t="s">
        <v>2281</v>
      </c>
      <c r="D7260" s="417" t="s">
        <v>12690</v>
      </c>
      <c r="E7260" s="391">
        <v>0.9</v>
      </c>
      <c r="F7260" s="418">
        <v>44249</v>
      </c>
      <c r="G7260" s="417" t="s">
        <v>2286</v>
      </c>
      <c r="I7260" s="379">
        <f t="shared" ca="1" si="414"/>
        <v>-322</v>
      </c>
      <c r="J7260" s="379">
        <f t="shared" ca="1" si="415"/>
        <v>-224</v>
      </c>
      <c r="K7260" s="391" t="str">
        <f t="shared" ca="1" si="416"/>
        <v>11,15</v>
      </c>
      <c r="L7260" s="379"/>
      <c r="O7260" s="379"/>
    </row>
    <row r="7261" spans="1:15">
      <c r="A7261" s="417" t="s">
        <v>2155</v>
      </c>
      <c r="B7261" s="417" t="s">
        <v>12718</v>
      </c>
      <c r="C7261" s="417" t="s">
        <v>2281</v>
      </c>
      <c r="D7261" s="417" t="s">
        <v>12689</v>
      </c>
      <c r="E7261" s="391">
        <v>1.1599999999999999</v>
      </c>
      <c r="F7261" s="418">
        <v>44249</v>
      </c>
      <c r="G7261" s="417" t="s">
        <v>2283</v>
      </c>
      <c r="I7261" s="379">
        <f t="shared" ca="1" si="414"/>
        <v>-322</v>
      </c>
      <c r="J7261" s="379">
        <f t="shared" ca="1" si="415"/>
        <v>-224</v>
      </c>
      <c r="K7261" s="391" t="str">
        <f t="shared" ca="1" si="416"/>
        <v>10,90</v>
      </c>
      <c r="L7261" s="379"/>
      <c r="O7261" s="379"/>
    </row>
    <row r="7262" spans="1:15">
      <c r="A7262" s="417" t="s">
        <v>2155</v>
      </c>
      <c r="B7262" s="417" t="s">
        <v>4650</v>
      </c>
      <c r="C7262" s="417" t="s">
        <v>2281</v>
      </c>
      <c r="D7262" s="417" t="s">
        <v>12687</v>
      </c>
      <c r="E7262" s="391">
        <v>1.37</v>
      </c>
      <c r="F7262" s="418">
        <v>44249</v>
      </c>
      <c r="G7262" s="417" t="s">
        <v>2286</v>
      </c>
      <c r="I7262" s="379">
        <f t="shared" ca="1" si="414"/>
        <v>-322</v>
      </c>
      <c r="J7262" s="379">
        <f t="shared" ca="1" si="415"/>
        <v>-224</v>
      </c>
      <c r="K7262" s="391" t="str">
        <f t="shared" ca="1" si="416"/>
        <v>10,65</v>
      </c>
      <c r="L7262" s="379"/>
      <c r="O7262" s="379"/>
    </row>
    <row r="7263" spans="1:15">
      <c r="A7263" s="417" t="s">
        <v>2155</v>
      </c>
      <c r="B7263" s="417" t="s">
        <v>12719</v>
      </c>
      <c r="C7263" s="417" t="s">
        <v>2281</v>
      </c>
      <c r="D7263" s="417" t="s">
        <v>12720</v>
      </c>
      <c r="E7263" s="391">
        <v>0.78</v>
      </c>
      <c r="F7263" s="418">
        <v>44249</v>
      </c>
      <c r="G7263" s="417" t="s">
        <v>2283</v>
      </c>
      <c r="I7263" s="379">
        <f t="shared" ca="1" si="414"/>
        <v>-322</v>
      </c>
      <c r="J7263" s="379">
        <f t="shared" ca="1" si="415"/>
        <v>-224</v>
      </c>
      <c r="K7263" s="391" t="str">
        <f t="shared" ca="1" si="416"/>
        <v>11,40</v>
      </c>
      <c r="L7263" s="379"/>
      <c r="O7263" s="379"/>
    </row>
    <row r="7264" spans="1:15">
      <c r="A7264" s="417" t="s">
        <v>2155</v>
      </c>
      <c r="B7264" s="417" t="s">
        <v>12721</v>
      </c>
      <c r="C7264" s="417" t="s">
        <v>2281</v>
      </c>
      <c r="D7264" s="417" t="s">
        <v>12722</v>
      </c>
      <c r="E7264" s="391">
        <v>0.5</v>
      </c>
      <c r="F7264" s="418">
        <v>44249</v>
      </c>
      <c r="G7264" s="417" t="s">
        <v>2283</v>
      </c>
      <c r="I7264" s="379">
        <f t="shared" ca="1" si="414"/>
        <v>-322</v>
      </c>
      <c r="J7264" s="379">
        <f t="shared" ca="1" si="415"/>
        <v>-224</v>
      </c>
      <c r="K7264" s="391" t="str">
        <f t="shared" ca="1" si="416"/>
        <v>11,90</v>
      </c>
      <c r="L7264" s="379"/>
      <c r="O7264" s="379"/>
    </row>
    <row r="7265" spans="1:15">
      <c r="A7265" s="417" t="s">
        <v>2155</v>
      </c>
      <c r="B7265" s="417" t="s">
        <v>12723</v>
      </c>
      <c r="C7265" s="417" t="s">
        <v>2281</v>
      </c>
      <c r="D7265" s="417" t="s">
        <v>12694</v>
      </c>
      <c r="E7265" s="391">
        <v>0.26</v>
      </c>
      <c r="F7265" s="418">
        <v>44249</v>
      </c>
      <c r="G7265" s="417" t="s">
        <v>2283</v>
      </c>
      <c r="I7265" s="379">
        <f t="shared" ca="1" si="414"/>
        <v>-322</v>
      </c>
      <c r="J7265" s="379">
        <f t="shared" ca="1" si="415"/>
        <v>-224</v>
      </c>
      <c r="K7265" s="391" t="str">
        <f t="shared" ca="1" si="416"/>
        <v>12,40</v>
      </c>
      <c r="L7265" s="379"/>
      <c r="O7265" s="379"/>
    </row>
    <row r="7266" spans="1:15">
      <c r="A7266" s="417" t="s">
        <v>2155</v>
      </c>
      <c r="B7266" s="417" t="s">
        <v>18521</v>
      </c>
      <c r="C7266" s="417" t="s">
        <v>2281</v>
      </c>
      <c r="D7266" s="417" t="s">
        <v>12695</v>
      </c>
      <c r="E7266" s="391">
        <v>0.21</v>
      </c>
      <c r="F7266" s="418">
        <v>44249</v>
      </c>
      <c r="G7266" s="417" t="s">
        <v>2286</v>
      </c>
      <c r="I7266" s="379">
        <f t="shared" ca="1" si="414"/>
        <v>-322</v>
      </c>
      <c r="J7266" s="379">
        <f t="shared" ca="1" si="415"/>
        <v>-224</v>
      </c>
      <c r="K7266" s="391" t="str">
        <f t="shared" ca="1" si="416"/>
        <v>12,65</v>
      </c>
      <c r="L7266" s="379"/>
      <c r="O7266" s="379"/>
    </row>
    <row r="7267" spans="1:15">
      <c r="A7267" s="417" t="s">
        <v>2155</v>
      </c>
      <c r="B7267" s="417" t="s">
        <v>12724</v>
      </c>
      <c r="C7267" s="417" t="s">
        <v>2281</v>
      </c>
      <c r="D7267" s="417" t="s">
        <v>12725</v>
      </c>
      <c r="E7267" s="391">
        <v>0.14000000000000001</v>
      </c>
      <c r="F7267" s="418">
        <v>44249</v>
      </c>
      <c r="G7267" s="417" t="s">
        <v>2283</v>
      </c>
      <c r="I7267" s="379">
        <f t="shared" ca="1" si="414"/>
        <v>-322</v>
      </c>
      <c r="J7267" s="379">
        <f t="shared" ca="1" si="415"/>
        <v>-224</v>
      </c>
      <c r="K7267" s="391" t="str">
        <f t="shared" ca="1" si="416"/>
        <v>12,90</v>
      </c>
      <c r="L7267" s="379"/>
      <c r="O7267" s="379"/>
    </row>
    <row r="7268" spans="1:15">
      <c r="A7268" s="417" t="s">
        <v>2155</v>
      </c>
      <c r="B7268" s="417" t="s">
        <v>12726</v>
      </c>
      <c r="C7268" s="417" t="s">
        <v>2281</v>
      </c>
      <c r="D7268" s="417" t="s">
        <v>12727</v>
      </c>
      <c r="E7268" s="391">
        <v>7.0000000000000007E-2</v>
      </c>
      <c r="F7268" s="418">
        <v>44249</v>
      </c>
      <c r="G7268" s="417" t="s">
        <v>2283</v>
      </c>
      <c r="I7268" s="379">
        <f t="shared" ca="1" si="414"/>
        <v>-322</v>
      </c>
      <c r="J7268" s="379">
        <f t="shared" ca="1" si="415"/>
        <v>-224</v>
      </c>
      <c r="K7268" s="391" t="str">
        <f t="shared" ca="1" si="416"/>
        <v>13,40</v>
      </c>
      <c r="L7268" s="379"/>
      <c r="O7268" s="379"/>
    </row>
    <row r="7269" spans="1:15">
      <c r="A7269" s="417" t="s">
        <v>2155</v>
      </c>
      <c r="B7269" s="417" t="s">
        <v>12728</v>
      </c>
      <c r="C7269" s="417" t="s">
        <v>2281</v>
      </c>
      <c r="D7269" s="417" t="s">
        <v>12729</v>
      </c>
      <c r="E7269" s="391">
        <v>0.05</v>
      </c>
      <c r="F7269" s="418">
        <v>44249</v>
      </c>
      <c r="G7269" s="417" t="s">
        <v>2283</v>
      </c>
      <c r="I7269" s="379">
        <f t="shared" ca="1" si="414"/>
        <v>-322</v>
      </c>
      <c r="J7269" s="379">
        <f t="shared" ca="1" si="415"/>
        <v>-224</v>
      </c>
      <c r="K7269" s="391" t="str">
        <f t="shared" ca="1" si="416"/>
        <v>13,90</v>
      </c>
      <c r="L7269" s="379"/>
      <c r="O7269" s="379"/>
    </row>
    <row r="7270" spans="1:15">
      <c r="A7270" s="417" t="s">
        <v>2155</v>
      </c>
      <c r="B7270" s="417" t="s">
        <v>12730</v>
      </c>
      <c r="C7270" s="417" t="s">
        <v>2281</v>
      </c>
      <c r="D7270" s="417" t="s">
        <v>12731</v>
      </c>
      <c r="E7270" s="391">
        <v>0.03</v>
      </c>
      <c r="F7270" s="418">
        <v>44249</v>
      </c>
      <c r="G7270" s="417" t="s">
        <v>2283</v>
      </c>
      <c r="I7270" s="379">
        <f t="shared" ca="1" si="414"/>
        <v>-322</v>
      </c>
      <c r="J7270" s="379">
        <f t="shared" ca="1" si="415"/>
        <v>-224</v>
      </c>
      <c r="K7270" s="391" t="str">
        <f t="shared" ca="1" si="416"/>
        <v>14,40</v>
      </c>
      <c r="L7270" s="379"/>
      <c r="O7270" s="379"/>
    </row>
    <row r="7271" spans="1:15">
      <c r="A7271" s="417" t="s">
        <v>2155</v>
      </c>
      <c r="B7271" s="417" t="s">
        <v>12732</v>
      </c>
      <c r="C7271" s="417" t="s">
        <v>2281</v>
      </c>
      <c r="D7271" s="417" t="s">
        <v>12733</v>
      </c>
      <c r="E7271" s="391">
        <v>4</v>
      </c>
      <c r="F7271" s="418">
        <v>44249</v>
      </c>
      <c r="G7271" s="417" t="s">
        <v>2283</v>
      </c>
      <c r="I7271" s="379">
        <f t="shared" ca="1" si="414"/>
        <v>-322</v>
      </c>
      <c r="J7271" s="379">
        <f t="shared" ca="1" si="415"/>
        <v>-224</v>
      </c>
      <c r="K7271" s="391" t="str">
        <f t="shared" ca="1" si="416"/>
        <v>7,80</v>
      </c>
      <c r="L7271" s="379"/>
      <c r="O7271" s="379"/>
    </row>
    <row r="7272" spans="1:15">
      <c r="A7272" s="417" t="s">
        <v>2155</v>
      </c>
      <c r="B7272" s="417" t="s">
        <v>12734</v>
      </c>
      <c r="C7272" s="417" t="s">
        <v>2281</v>
      </c>
      <c r="D7272" s="417" t="s">
        <v>4152</v>
      </c>
      <c r="E7272" s="391">
        <v>2.5</v>
      </c>
      <c r="F7272" s="418">
        <v>44249</v>
      </c>
      <c r="G7272" s="417" t="s">
        <v>2283</v>
      </c>
      <c r="I7272" s="379">
        <f t="shared" ca="1" si="414"/>
        <v>-322</v>
      </c>
      <c r="J7272" s="379">
        <f t="shared" ca="1" si="415"/>
        <v>-224</v>
      </c>
      <c r="K7272" s="391" t="str">
        <f t="shared" ca="1" si="416"/>
        <v>9,00</v>
      </c>
      <c r="L7272" s="379"/>
      <c r="O7272" s="379"/>
    </row>
    <row r="7273" spans="1:15">
      <c r="A7273" s="417" t="s">
        <v>2155</v>
      </c>
      <c r="B7273" s="417" t="s">
        <v>17274</v>
      </c>
      <c r="C7273" s="417" t="s">
        <v>2281</v>
      </c>
      <c r="D7273" s="417" t="s">
        <v>12710</v>
      </c>
      <c r="E7273" s="391">
        <v>3.07</v>
      </c>
      <c r="F7273" s="418">
        <v>44249</v>
      </c>
      <c r="G7273" s="417" t="s">
        <v>2283</v>
      </c>
      <c r="I7273" s="379">
        <f t="shared" ca="1" si="414"/>
        <v>-322</v>
      </c>
      <c r="J7273" s="379">
        <f t="shared" ca="1" si="415"/>
        <v>-224</v>
      </c>
      <c r="K7273" s="391" t="str">
        <f t="shared" ca="1" si="416"/>
        <v>9,20</v>
      </c>
      <c r="L7273" s="379"/>
      <c r="O7273" s="379"/>
    </row>
    <row r="7274" spans="1:15">
      <c r="A7274" s="417" t="s">
        <v>2155</v>
      </c>
      <c r="B7274" s="417" t="s">
        <v>12735</v>
      </c>
      <c r="C7274" s="417" t="s">
        <v>2281</v>
      </c>
      <c r="D7274" s="417" t="s">
        <v>12736</v>
      </c>
      <c r="E7274" s="391">
        <v>2.67</v>
      </c>
      <c r="F7274" s="418">
        <v>44249</v>
      </c>
      <c r="G7274" s="417" t="s">
        <v>2286</v>
      </c>
      <c r="I7274" s="379">
        <f t="shared" ca="1" si="414"/>
        <v>-322</v>
      </c>
      <c r="J7274" s="379">
        <f t="shared" ca="1" si="415"/>
        <v>-224</v>
      </c>
      <c r="K7274" s="391" t="str">
        <f t="shared" ca="1" si="416"/>
        <v>9,30</v>
      </c>
      <c r="L7274" s="379"/>
      <c r="O7274" s="379"/>
    </row>
    <row r="7275" spans="1:15">
      <c r="A7275" s="417" t="s">
        <v>2155</v>
      </c>
      <c r="B7275" s="417" t="s">
        <v>4651</v>
      </c>
      <c r="C7275" s="417" t="s">
        <v>2281</v>
      </c>
      <c r="D7275" s="417" t="s">
        <v>12685</v>
      </c>
      <c r="E7275" s="391">
        <v>1.95</v>
      </c>
      <c r="F7275" s="418">
        <v>44270</v>
      </c>
      <c r="G7275" s="417" t="s">
        <v>2283</v>
      </c>
      <c r="I7275" s="379">
        <f t="shared" ca="1" si="414"/>
        <v>-301</v>
      </c>
      <c r="J7275" s="379">
        <f t="shared" ca="1" si="415"/>
        <v>-209</v>
      </c>
      <c r="K7275" s="391" t="str">
        <f t="shared" ca="1" si="416"/>
        <v>9,90</v>
      </c>
      <c r="L7275" s="379"/>
      <c r="O7275" s="379"/>
    </row>
    <row r="7276" spans="1:15">
      <c r="A7276" s="417" t="s">
        <v>2155</v>
      </c>
      <c r="B7276" s="417" t="s">
        <v>4652</v>
      </c>
      <c r="C7276" s="417" t="s">
        <v>2281</v>
      </c>
      <c r="D7276" s="417" t="s">
        <v>12713</v>
      </c>
      <c r="E7276" s="391">
        <v>2.27</v>
      </c>
      <c r="F7276" s="418">
        <v>44270</v>
      </c>
      <c r="G7276" s="417" t="s">
        <v>2286</v>
      </c>
      <c r="I7276" s="379">
        <f t="shared" ca="1" si="414"/>
        <v>-301</v>
      </c>
      <c r="J7276" s="379">
        <f t="shared" ca="1" si="415"/>
        <v>-209</v>
      </c>
      <c r="K7276" s="391" t="str">
        <f t="shared" ca="1" si="416"/>
        <v>9,65</v>
      </c>
      <c r="L7276" s="379"/>
      <c r="O7276" s="379"/>
    </row>
    <row r="7277" spans="1:15">
      <c r="A7277" s="417" t="s">
        <v>2155</v>
      </c>
      <c r="B7277" s="417" t="s">
        <v>4653</v>
      </c>
      <c r="C7277" s="417" t="s">
        <v>2281</v>
      </c>
      <c r="D7277" s="417" t="s">
        <v>12686</v>
      </c>
      <c r="E7277" s="391">
        <v>1.55</v>
      </c>
      <c r="F7277" s="418">
        <v>44270</v>
      </c>
      <c r="G7277" s="417" t="s">
        <v>2286</v>
      </c>
      <c r="I7277" s="379">
        <f t="shared" ca="1" si="414"/>
        <v>-301</v>
      </c>
      <c r="J7277" s="379">
        <f t="shared" ca="1" si="415"/>
        <v>-209</v>
      </c>
      <c r="K7277" s="391" t="str">
        <f t="shared" ca="1" si="416"/>
        <v>10,15</v>
      </c>
      <c r="L7277" s="379"/>
      <c r="O7277" s="379"/>
    </row>
    <row r="7278" spans="1:15">
      <c r="A7278" s="417" t="s">
        <v>2155</v>
      </c>
      <c r="B7278" s="417" t="s">
        <v>8379</v>
      </c>
      <c r="C7278" s="417" t="s">
        <v>2281</v>
      </c>
      <c r="D7278" s="417" t="s">
        <v>12690</v>
      </c>
      <c r="E7278" s="391">
        <v>1</v>
      </c>
      <c r="F7278" s="418">
        <v>44270</v>
      </c>
      <c r="G7278" s="417" t="s">
        <v>2286</v>
      </c>
      <c r="I7278" s="379">
        <f t="shared" ca="1" si="414"/>
        <v>-301</v>
      </c>
      <c r="J7278" s="379">
        <f t="shared" ca="1" si="415"/>
        <v>-209</v>
      </c>
      <c r="K7278" s="391" t="str">
        <f t="shared" ca="1" si="416"/>
        <v>11,15</v>
      </c>
      <c r="L7278" s="379"/>
      <c r="O7278" s="379"/>
    </row>
    <row r="7279" spans="1:15">
      <c r="A7279" s="417" t="s">
        <v>2155</v>
      </c>
      <c r="B7279" s="417" t="s">
        <v>4654</v>
      </c>
      <c r="C7279" s="417" t="s">
        <v>2281</v>
      </c>
      <c r="D7279" s="417" t="s">
        <v>12687</v>
      </c>
      <c r="E7279" s="391">
        <v>1.7</v>
      </c>
      <c r="F7279" s="418">
        <v>44270</v>
      </c>
      <c r="G7279" s="417" t="s">
        <v>2286</v>
      </c>
      <c r="I7279" s="379">
        <f t="shared" ca="1" si="414"/>
        <v>-301</v>
      </c>
      <c r="J7279" s="379">
        <f t="shared" ca="1" si="415"/>
        <v>-209</v>
      </c>
      <c r="K7279" s="391" t="str">
        <f t="shared" ca="1" si="416"/>
        <v>10,65</v>
      </c>
      <c r="L7279" s="379"/>
      <c r="O7279" s="379"/>
    </row>
    <row r="7280" spans="1:15">
      <c r="A7280" s="417" t="s">
        <v>2155</v>
      </c>
      <c r="B7280" s="417" t="s">
        <v>4655</v>
      </c>
      <c r="C7280" s="417" t="s">
        <v>2281</v>
      </c>
      <c r="D7280" s="417" t="s">
        <v>12691</v>
      </c>
      <c r="E7280" s="391">
        <v>0.7</v>
      </c>
      <c r="F7280" s="418">
        <v>44270</v>
      </c>
      <c r="G7280" s="417" t="s">
        <v>2286</v>
      </c>
      <c r="I7280" s="379">
        <f t="shared" ca="1" si="414"/>
        <v>-301</v>
      </c>
      <c r="J7280" s="379">
        <f t="shared" ca="1" si="415"/>
        <v>-209</v>
      </c>
      <c r="K7280" s="391" t="str">
        <f t="shared" ca="1" si="416"/>
        <v>11,65</v>
      </c>
      <c r="L7280" s="379"/>
      <c r="O7280" s="379"/>
    </row>
    <row r="7281" spans="1:15">
      <c r="A7281" s="417" t="s">
        <v>2155</v>
      </c>
      <c r="B7281" s="417" t="s">
        <v>8380</v>
      </c>
      <c r="C7281" s="417" t="s">
        <v>2281</v>
      </c>
      <c r="D7281" s="417" t="s">
        <v>12692</v>
      </c>
      <c r="E7281" s="391">
        <v>0.5</v>
      </c>
      <c r="F7281" s="418">
        <v>44270</v>
      </c>
      <c r="G7281" s="417" t="s">
        <v>2286</v>
      </c>
      <c r="I7281" s="379">
        <f t="shared" ca="1" si="414"/>
        <v>-301</v>
      </c>
      <c r="J7281" s="379">
        <f t="shared" ca="1" si="415"/>
        <v>-209</v>
      </c>
      <c r="K7281" s="391" t="str">
        <f t="shared" ca="1" si="416"/>
        <v>12,15</v>
      </c>
      <c r="L7281" s="379"/>
      <c r="O7281" s="379"/>
    </row>
    <row r="7282" spans="1:15">
      <c r="A7282" s="417" t="s">
        <v>2155</v>
      </c>
      <c r="B7282" s="417" t="s">
        <v>12737</v>
      </c>
      <c r="C7282" s="417" t="s">
        <v>2281</v>
      </c>
      <c r="D7282" s="417" t="s">
        <v>12694</v>
      </c>
      <c r="E7282" s="391">
        <v>0.4</v>
      </c>
      <c r="F7282" s="418">
        <v>44270</v>
      </c>
      <c r="G7282" s="417" t="s">
        <v>2283</v>
      </c>
      <c r="I7282" s="379">
        <f t="shared" ca="1" si="414"/>
        <v>-301</v>
      </c>
      <c r="J7282" s="379">
        <f t="shared" ca="1" si="415"/>
        <v>-209</v>
      </c>
      <c r="K7282" s="391" t="str">
        <f t="shared" ca="1" si="416"/>
        <v>12,40</v>
      </c>
      <c r="L7282" s="379"/>
      <c r="O7282" s="379"/>
    </row>
    <row r="7283" spans="1:15">
      <c r="A7283" s="417" t="s">
        <v>2155</v>
      </c>
      <c r="B7283" s="417" t="s">
        <v>17275</v>
      </c>
      <c r="C7283" s="417" t="s">
        <v>2281</v>
      </c>
      <c r="D7283" s="417" t="s">
        <v>12725</v>
      </c>
      <c r="E7283" s="391">
        <v>0.23</v>
      </c>
      <c r="F7283" s="418">
        <v>44270</v>
      </c>
      <c r="G7283" s="417" t="s">
        <v>2283</v>
      </c>
      <c r="I7283" s="379">
        <f t="shared" ca="1" si="414"/>
        <v>-301</v>
      </c>
      <c r="J7283" s="379">
        <f t="shared" ca="1" si="415"/>
        <v>-209</v>
      </c>
      <c r="K7283" s="391" t="str">
        <f t="shared" ca="1" si="416"/>
        <v>12,90</v>
      </c>
      <c r="L7283" s="379"/>
      <c r="O7283" s="379"/>
    </row>
    <row r="7284" spans="1:15">
      <c r="A7284" s="417" t="s">
        <v>2155</v>
      </c>
      <c r="B7284" s="417" t="s">
        <v>12738</v>
      </c>
      <c r="C7284" s="417" t="s">
        <v>2281</v>
      </c>
      <c r="D7284" s="417" t="s">
        <v>12696</v>
      </c>
      <c r="E7284" s="391">
        <v>0.19</v>
      </c>
      <c r="F7284" s="418">
        <v>44270</v>
      </c>
      <c r="G7284" s="417" t="s">
        <v>2286</v>
      </c>
      <c r="I7284" s="379">
        <f t="shared" ca="1" si="414"/>
        <v>-301</v>
      </c>
      <c r="J7284" s="379">
        <f t="shared" ca="1" si="415"/>
        <v>-209</v>
      </c>
      <c r="K7284" s="391" t="str">
        <f t="shared" ca="1" si="416"/>
        <v>13,15</v>
      </c>
      <c r="L7284" s="379"/>
      <c r="O7284" s="379"/>
    </row>
    <row r="7285" spans="1:15">
      <c r="A7285" s="417" t="s">
        <v>2155</v>
      </c>
      <c r="B7285" s="417" t="s">
        <v>12739</v>
      </c>
      <c r="C7285" s="417" t="s">
        <v>2281</v>
      </c>
      <c r="D7285" s="417" t="s">
        <v>12707</v>
      </c>
      <c r="E7285" s="391">
        <v>3.1</v>
      </c>
      <c r="F7285" s="418">
        <v>44270</v>
      </c>
      <c r="G7285" s="417" t="s">
        <v>2283</v>
      </c>
      <c r="I7285" s="379">
        <f t="shared" ca="1" si="414"/>
        <v>-301</v>
      </c>
      <c r="J7285" s="379">
        <f t="shared" ca="1" si="415"/>
        <v>-209</v>
      </c>
      <c r="K7285" s="391" t="str">
        <f t="shared" ca="1" si="416"/>
        <v>8,80</v>
      </c>
      <c r="L7285" s="379"/>
      <c r="O7285" s="379"/>
    </row>
    <row r="7286" spans="1:15">
      <c r="A7286" s="417" t="s">
        <v>2155</v>
      </c>
      <c r="B7286" s="417" t="s">
        <v>4656</v>
      </c>
      <c r="C7286" s="417" t="s">
        <v>2281</v>
      </c>
      <c r="D7286" s="417" t="s">
        <v>12740</v>
      </c>
      <c r="E7286" s="391">
        <v>0.5</v>
      </c>
      <c r="F7286" s="418">
        <v>44305</v>
      </c>
      <c r="G7286" s="417" t="s">
        <v>2283</v>
      </c>
      <c r="I7286" s="379">
        <f t="shared" ca="1" si="414"/>
        <v>-266</v>
      </c>
      <c r="J7286" s="379">
        <f t="shared" ca="1" si="415"/>
        <v>-185</v>
      </c>
      <c r="K7286" s="391" t="str">
        <f t="shared" ca="1" si="416"/>
        <v>10,18</v>
      </c>
      <c r="L7286" s="379"/>
      <c r="O7286" s="379"/>
    </row>
    <row r="7287" spans="1:15">
      <c r="A7287" s="417" t="s">
        <v>2155</v>
      </c>
      <c r="B7287" s="417" t="s">
        <v>4657</v>
      </c>
      <c r="C7287" s="417" t="s">
        <v>2281</v>
      </c>
      <c r="D7287" s="417" t="s">
        <v>12741</v>
      </c>
      <c r="E7287" s="391">
        <v>1.5</v>
      </c>
      <c r="F7287" s="418">
        <v>44305</v>
      </c>
      <c r="G7287" s="417" t="s">
        <v>2286</v>
      </c>
      <c r="I7287" s="379">
        <f t="shared" ca="1" si="414"/>
        <v>-266</v>
      </c>
      <c r="J7287" s="379">
        <f t="shared" ca="1" si="415"/>
        <v>-185</v>
      </c>
      <c r="K7287" s="391" t="str">
        <f t="shared" ca="1" si="416"/>
        <v>10,58</v>
      </c>
      <c r="L7287" s="379"/>
      <c r="O7287" s="379"/>
    </row>
    <row r="7288" spans="1:15">
      <c r="A7288" s="417" t="s">
        <v>2155</v>
      </c>
      <c r="B7288" s="417" t="s">
        <v>4658</v>
      </c>
      <c r="C7288" s="417" t="s">
        <v>2281</v>
      </c>
      <c r="D7288" s="417" t="s">
        <v>12247</v>
      </c>
      <c r="E7288" s="391">
        <v>2.5499999999999998</v>
      </c>
      <c r="F7288" s="418">
        <v>44305</v>
      </c>
      <c r="G7288" s="417" t="s">
        <v>2283</v>
      </c>
      <c r="I7288" s="379">
        <f t="shared" ca="1" si="414"/>
        <v>-266</v>
      </c>
      <c r="J7288" s="379">
        <f t="shared" ca="1" si="415"/>
        <v>-185</v>
      </c>
      <c r="K7288" s="391" t="str">
        <f t="shared" ca="1" si="416"/>
        <v>8,23</v>
      </c>
      <c r="L7288" s="379"/>
      <c r="O7288" s="379"/>
    </row>
    <row r="7289" spans="1:15">
      <c r="A7289" s="417" t="s">
        <v>2155</v>
      </c>
      <c r="B7289" s="417" t="s">
        <v>12742</v>
      </c>
      <c r="C7289" s="417" t="s">
        <v>2281</v>
      </c>
      <c r="D7289" s="417" t="s">
        <v>12249</v>
      </c>
      <c r="E7289" s="391">
        <v>2.85</v>
      </c>
      <c r="F7289" s="418">
        <v>44305</v>
      </c>
      <c r="G7289" s="417" t="s">
        <v>2283</v>
      </c>
      <c r="I7289" s="379">
        <f t="shared" ca="1" si="414"/>
        <v>-266</v>
      </c>
      <c r="J7289" s="379">
        <f t="shared" ca="1" si="415"/>
        <v>-185</v>
      </c>
      <c r="K7289" s="391" t="str">
        <f t="shared" ca="1" si="416"/>
        <v>9,03</v>
      </c>
      <c r="L7289" s="379"/>
      <c r="O7289" s="379"/>
    </row>
    <row r="7290" spans="1:15">
      <c r="A7290" s="417" t="s">
        <v>2155</v>
      </c>
      <c r="B7290" s="417" t="s">
        <v>4659</v>
      </c>
      <c r="C7290" s="417" t="s">
        <v>2281</v>
      </c>
      <c r="D7290" s="417" t="s">
        <v>3518</v>
      </c>
      <c r="E7290" s="391">
        <v>3.01</v>
      </c>
      <c r="F7290" s="418">
        <v>44305</v>
      </c>
      <c r="G7290" s="417" t="s">
        <v>2286</v>
      </c>
      <c r="I7290" s="379">
        <f t="shared" ca="1" si="414"/>
        <v>-266</v>
      </c>
      <c r="J7290" s="379">
        <f t="shared" ca="1" si="415"/>
        <v>-185</v>
      </c>
      <c r="K7290" s="391" t="str">
        <f t="shared" ca="1" si="416"/>
        <v>9,13</v>
      </c>
      <c r="L7290" s="379"/>
      <c r="O7290" s="379"/>
    </row>
    <row r="7291" spans="1:15">
      <c r="A7291" s="417" t="s">
        <v>2155</v>
      </c>
      <c r="B7291" s="417" t="s">
        <v>4660</v>
      </c>
      <c r="C7291" s="417" t="s">
        <v>2281</v>
      </c>
      <c r="D7291" s="417" t="s">
        <v>12250</v>
      </c>
      <c r="E7291" s="391">
        <v>1</v>
      </c>
      <c r="F7291" s="418">
        <v>44305</v>
      </c>
      <c r="G7291" s="417" t="s">
        <v>2283</v>
      </c>
      <c r="I7291" s="379">
        <f t="shared" ca="1" si="414"/>
        <v>-266</v>
      </c>
      <c r="J7291" s="379">
        <f t="shared" ca="1" si="415"/>
        <v>-185</v>
      </c>
      <c r="K7291" s="391" t="str">
        <f t="shared" ca="1" si="416"/>
        <v>9,23</v>
      </c>
      <c r="L7291" s="379"/>
      <c r="O7291" s="379"/>
    </row>
    <row r="7292" spans="1:15">
      <c r="A7292" s="417" t="s">
        <v>2155</v>
      </c>
      <c r="B7292" s="417" t="s">
        <v>4661</v>
      </c>
      <c r="C7292" s="417" t="s">
        <v>2281</v>
      </c>
      <c r="D7292" s="417" t="s">
        <v>12743</v>
      </c>
      <c r="E7292" s="391">
        <v>4.5999999999999996</v>
      </c>
      <c r="F7292" s="418">
        <v>44337</v>
      </c>
      <c r="G7292" s="417" t="s">
        <v>2286</v>
      </c>
      <c r="I7292" s="379">
        <f t="shared" ca="1" si="414"/>
        <v>-234</v>
      </c>
      <c r="J7292" s="379">
        <f t="shared" ca="1" si="415"/>
        <v>-163</v>
      </c>
      <c r="K7292" s="391" t="str">
        <f t="shared" ca="1" si="416"/>
        <v>6,73</v>
      </c>
      <c r="L7292" s="379"/>
      <c r="O7292" s="379"/>
    </row>
    <row r="7293" spans="1:15">
      <c r="A7293" s="417" t="s">
        <v>2155</v>
      </c>
      <c r="B7293" s="417" t="s">
        <v>4662</v>
      </c>
      <c r="C7293" s="417" t="s">
        <v>2281</v>
      </c>
      <c r="D7293" s="417" t="s">
        <v>12744</v>
      </c>
      <c r="E7293" s="391">
        <v>5</v>
      </c>
      <c r="F7293" s="418">
        <v>44337</v>
      </c>
      <c r="G7293" s="417" t="s">
        <v>2286</v>
      </c>
      <c r="I7293" s="379">
        <f t="shared" ca="1" si="414"/>
        <v>-234</v>
      </c>
      <c r="J7293" s="379">
        <f t="shared" ca="1" si="415"/>
        <v>-163</v>
      </c>
      <c r="K7293" s="391" t="str">
        <f t="shared" ca="1" si="416"/>
        <v>7,13</v>
      </c>
      <c r="L7293" s="379"/>
      <c r="O7293" s="379"/>
    </row>
    <row r="7294" spans="1:15">
      <c r="A7294" s="417" t="s">
        <v>2155</v>
      </c>
      <c r="B7294" s="417" t="s">
        <v>12745</v>
      </c>
      <c r="C7294" s="417" t="s">
        <v>2281</v>
      </c>
      <c r="D7294" s="417" t="s">
        <v>12746</v>
      </c>
      <c r="E7294" s="391">
        <v>1.02</v>
      </c>
      <c r="F7294" s="418">
        <v>44365</v>
      </c>
      <c r="G7294" s="417" t="s">
        <v>2283</v>
      </c>
      <c r="I7294" s="379">
        <f t="shared" ca="1" si="414"/>
        <v>-206</v>
      </c>
      <c r="J7294" s="379">
        <f t="shared" ca="1" si="415"/>
        <v>-144</v>
      </c>
      <c r="K7294" s="391" t="str">
        <f t="shared" ca="1" si="416"/>
        <v>11,39</v>
      </c>
      <c r="L7294" s="379"/>
      <c r="O7294" s="379"/>
    </row>
    <row r="7295" spans="1:15">
      <c r="A7295" s="417" t="s">
        <v>2155</v>
      </c>
      <c r="B7295" s="417" t="s">
        <v>12747</v>
      </c>
      <c r="C7295" s="417" t="s">
        <v>2281</v>
      </c>
      <c r="D7295" s="417" t="s">
        <v>12748</v>
      </c>
      <c r="E7295" s="391">
        <v>0.72</v>
      </c>
      <c r="F7295" s="418">
        <v>44365</v>
      </c>
      <c r="G7295" s="417" t="s">
        <v>2283</v>
      </c>
      <c r="I7295" s="379">
        <f t="shared" ca="1" si="414"/>
        <v>-206</v>
      </c>
      <c r="J7295" s="379">
        <f t="shared" ca="1" si="415"/>
        <v>-144</v>
      </c>
      <c r="K7295" s="391" t="str">
        <f t="shared" ca="1" si="416"/>
        <v>11,89</v>
      </c>
      <c r="L7295" s="379"/>
      <c r="O7295" s="379"/>
    </row>
    <row r="7296" spans="1:15">
      <c r="A7296" s="417" t="s">
        <v>2155</v>
      </c>
      <c r="B7296" s="417" t="s">
        <v>8381</v>
      </c>
      <c r="C7296" s="417" t="s">
        <v>2281</v>
      </c>
      <c r="D7296" s="417" t="s">
        <v>12749</v>
      </c>
      <c r="E7296" s="391">
        <v>0.68</v>
      </c>
      <c r="F7296" s="418">
        <v>44365</v>
      </c>
      <c r="G7296" s="417" t="s">
        <v>2283</v>
      </c>
      <c r="I7296" s="379">
        <f t="shared" ca="1" si="414"/>
        <v>-206</v>
      </c>
      <c r="J7296" s="379">
        <f t="shared" ca="1" si="415"/>
        <v>-144</v>
      </c>
      <c r="K7296" s="391" t="str">
        <f t="shared" ca="1" si="416"/>
        <v>12,89</v>
      </c>
      <c r="L7296" s="379"/>
      <c r="O7296" s="379"/>
    </row>
    <row r="7297" spans="1:15">
      <c r="A7297" s="417" t="s">
        <v>2155</v>
      </c>
      <c r="B7297" s="417" t="s">
        <v>12750</v>
      </c>
      <c r="C7297" s="417" t="s">
        <v>2281</v>
      </c>
      <c r="D7297" s="417" t="s">
        <v>12751</v>
      </c>
      <c r="E7297" s="391">
        <v>2.3199999999999998</v>
      </c>
      <c r="F7297" s="418">
        <v>44365</v>
      </c>
      <c r="G7297" s="417" t="s">
        <v>2286</v>
      </c>
      <c r="I7297" s="379">
        <f t="shared" ca="1" si="414"/>
        <v>-206</v>
      </c>
      <c r="J7297" s="379">
        <f t="shared" ca="1" si="415"/>
        <v>-144</v>
      </c>
      <c r="K7297" s="391" t="str">
        <f t="shared" ca="1" si="416"/>
        <v>9,09</v>
      </c>
      <c r="L7297" s="379"/>
      <c r="O7297" s="379"/>
    </row>
    <row r="7298" spans="1:15">
      <c r="A7298" s="417" t="s">
        <v>2155</v>
      </c>
      <c r="B7298" s="417" t="s">
        <v>12752</v>
      </c>
      <c r="C7298" s="417" t="s">
        <v>2281</v>
      </c>
      <c r="D7298" s="417" t="s">
        <v>12753</v>
      </c>
      <c r="E7298" s="391">
        <v>1.23</v>
      </c>
      <c r="F7298" s="418">
        <v>44393</v>
      </c>
      <c r="G7298" s="417" t="s">
        <v>2286</v>
      </c>
      <c r="I7298" s="379">
        <f t="shared" ca="1" si="414"/>
        <v>-178</v>
      </c>
      <c r="J7298" s="379">
        <f t="shared" ca="1" si="415"/>
        <v>-124</v>
      </c>
      <c r="K7298" s="391" t="str">
        <f t="shared" ca="1" si="416"/>
        <v>11,14</v>
      </c>
      <c r="L7298" s="379"/>
      <c r="O7298" s="379"/>
    </row>
    <row r="7299" spans="1:15">
      <c r="A7299" s="417" t="s">
        <v>2155</v>
      </c>
      <c r="B7299" s="417" t="s">
        <v>8382</v>
      </c>
      <c r="C7299" s="417" t="s">
        <v>2281</v>
      </c>
      <c r="D7299" s="417" t="s">
        <v>12749</v>
      </c>
      <c r="E7299" s="391">
        <v>0.52</v>
      </c>
      <c r="F7299" s="418">
        <v>44393</v>
      </c>
      <c r="G7299" s="417" t="s">
        <v>2283</v>
      </c>
      <c r="I7299" s="379">
        <f t="shared" ca="1" si="414"/>
        <v>-178</v>
      </c>
      <c r="J7299" s="379">
        <f t="shared" ca="1" si="415"/>
        <v>-124</v>
      </c>
      <c r="K7299" s="391" t="str">
        <f t="shared" ca="1" si="416"/>
        <v>12,89</v>
      </c>
      <c r="L7299" s="379"/>
      <c r="O7299" s="379"/>
    </row>
    <row r="7300" spans="1:15">
      <c r="A7300" s="417" t="s">
        <v>2155</v>
      </c>
      <c r="B7300" s="417" t="s">
        <v>4663</v>
      </c>
      <c r="C7300" s="417" t="s">
        <v>2281</v>
      </c>
      <c r="D7300" s="417" t="s">
        <v>12754</v>
      </c>
      <c r="E7300" s="391">
        <v>2.2000000000000002</v>
      </c>
      <c r="F7300" s="418">
        <v>44456</v>
      </c>
      <c r="G7300" s="417" t="s">
        <v>2283</v>
      </c>
      <c r="I7300" s="379">
        <f t="shared" ca="1" si="414"/>
        <v>-115</v>
      </c>
      <c r="J7300" s="379">
        <f t="shared" ca="1" si="415"/>
        <v>-80</v>
      </c>
      <c r="K7300" s="391" t="str">
        <f t="shared" ca="1" si="416"/>
        <v>10,39</v>
      </c>
      <c r="L7300" s="379"/>
      <c r="O7300" s="379"/>
    </row>
    <row r="7301" spans="1:15">
      <c r="A7301" s="417" t="s">
        <v>2155</v>
      </c>
      <c r="B7301" s="417" t="s">
        <v>12755</v>
      </c>
      <c r="C7301" s="417" t="s">
        <v>2281</v>
      </c>
      <c r="D7301" s="417" t="s">
        <v>12756</v>
      </c>
      <c r="E7301" s="391">
        <v>0.8</v>
      </c>
      <c r="F7301" s="418">
        <v>44456</v>
      </c>
      <c r="G7301" s="417" t="s">
        <v>2283</v>
      </c>
      <c r="I7301" s="379">
        <f t="shared" ca="1" si="414"/>
        <v>-115</v>
      </c>
      <c r="J7301" s="379">
        <f t="shared" ca="1" si="415"/>
        <v>-80</v>
      </c>
      <c r="K7301" s="391" t="str">
        <f t="shared" ca="1" si="416"/>
        <v>13,39</v>
      </c>
      <c r="L7301" s="379"/>
      <c r="O7301" s="379"/>
    </row>
    <row r="7302" spans="1:15">
      <c r="A7302" s="417" t="s">
        <v>2155</v>
      </c>
      <c r="B7302" s="417" t="s">
        <v>4664</v>
      </c>
      <c r="C7302" s="417" t="s">
        <v>2281</v>
      </c>
      <c r="D7302" s="417" t="s">
        <v>12757</v>
      </c>
      <c r="E7302" s="391">
        <v>0.5</v>
      </c>
      <c r="F7302" s="418">
        <v>44456</v>
      </c>
      <c r="G7302" s="417" t="s">
        <v>2283</v>
      </c>
      <c r="I7302" s="379">
        <f t="shared" ca="1" si="414"/>
        <v>-115</v>
      </c>
      <c r="J7302" s="379">
        <f t="shared" ca="1" si="415"/>
        <v>-80</v>
      </c>
      <c r="K7302" s="391" t="str">
        <f t="shared" ca="1" si="416"/>
        <v>14,39</v>
      </c>
      <c r="L7302" s="379"/>
      <c r="O7302" s="379"/>
    </row>
    <row r="7303" spans="1:15">
      <c r="A7303" s="417" t="s">
        <v>2155</v>
      </c>
      <c r="B7303" s="417" t="s">
        <v>12758</v>
      </c>
      <c r="C7303" s="417" t="s">
        <v>2281</v>
      </c>
      <c r="D7303" s="417" t="s">
        <v>12759</v>
      </c>
      <c r="E7303" s="391">
        <v>1.5</v>
      </c>
      <c r="F7303" s="418">
        <v>44484</v>
      </c>
      <c r="G7303" s="417" t="s">
        <v>2283</v>
      </c>
      <c r="I7303" s="379">
        <f t="shared" ca="1" si="414"/>
        <v>-87</v>
      </c>
      <c r="J7303" s="379">
        <f t="shared" ca="1" si="415"/>
        <v>-61</v>
      </c>
      <c r="K7303" s="391" t="str">
        <f t="shared" ca="1" si="416"/>
        <v>11,35</v>
      </c>
      <c r="L7303" s="379"/>
      <c r="O7303" s="379"/>
    </row>
    <row r="7304" spans="1:15">
      <c r="A7304" s="417" t="s">
        <v>2155</v>
      </c>
      <c r="B7304" s="417" t="s">
        <v>8383</v>
      </c>
      <c r="C7304" s="417" t="s">
        <v>2332</v>
      </c>
      <c r="D7304" s="417" t="s">
        <v>12685</v>
      </c>
      <c r="E7304" s="391">
        <v>0.01</v>
      </c>
      <c r="F7304" s="418">
        <v>44214</v>
      </c>
      <c r="G7304" s="417" t="s">
        <v>2286</v>
      </c>
      <c r="I7304" s="379">
        <f t="shared" ca="1" si="414"/>
        <v>-357</v>
      </c>
      <c r="J7304" s="379">
        <f t="shared" ca="1" si="415"/>
        <v>-247</v>
      </c>
      <c r="K7304" s="391" t="str">
        <f t="shared" ca="1" si="416"/>
        <v>9,90</v>
      </c>
      <c r="L7304" s="379"/>
      <c r="O7304" s="379"/>
    </row>
    <row r="7305" spans="1:15">
      <c r="A7305" s="417" t="s">
        <v>2155</v>
      </c>
      <c r="B7305" s="417" t="s">
        <v>7052</v>
      </c>
      <c r="C7305" s="417" t="s">
        <v>2332</v>
      </c>
      <c r="D7305" s="417" t="s">
        <v>12686</v>
      </c>
      <c r="E7305" s="391">
        <v>0.01</v>
      </c>
      <c r="F7305" s="418">
        <v>44214</v>
      </c>
      <c r="G7305" s="417" t="s">
        <v>2286</v>
      </c>
      <c r="I7305" s="379">
        <f t="shared" ca="1" si="414"/>
        <v>-357</v>
      </c>
      <c r="J7305" s="379">
        <f t="shared" ca="1" si="415"/>
        <v>-247</v>
      </c>
      <c r="K7305" s="391" t="str">
        <f t="shared" ca="1" si="416"/>
        <v>10,15</v>
      </c>
      <c r="L7305" s="379"/>
      <c r="O7305" s="379"/>
    </row>
    <row r="7306" spans="1:15">
      <c r="A7306" s="417" t="s">
        <v>2155</v>
      </c>
      <c r="B7306" s="417" t="s">
        <v>7053</v>
      </c>
      <c r="C7306" s="417" t="s">
        <v>2332</v>
      </c>
      <c r="D7306" s="417" t="s">
        <v>12687</v>
      </c>
      <c r="E7306" s="391">
        <v>0.02</v>
      </c>
      <c r="F7306" s="418">
        <v>44214</v>
      </c>
      <c r="G7306" s="417" t="s">
        <v>2286</v>
      </c>
      <c r="I7306" s="379">
        <f t="shared" ref="I7306:I7369" ca="1" si="417">IF(F7306&lt;&gt;"",F7306-$I$199,"")</f>
        <v>-357</v>
      </c>
      <c r="J7306" s="379">
        <f t="shared" ref="J7306:J7369" ca="1" si="418">IF(I7306&lt;&gt;"",NETWORKDAYS($I$199,F7306-1,$N$201:$N$224),"")</f>
        <v>-247</v>
      </c>
      <c r="K7306" s="391" t="str">
        <f t="shared" ref="K7306:K7369" ca="1" si="419">IF(I7306&lt;&gt;"",RIGHT(D7306,LEN(D7306)-FIND(" ",D7306)),"")</f>
        <v>10,65</v>
      </c>
      <c r="L7306" s="379"/>
      <c r="O7306" s="379"/>
    </row>
    <row r="7307" spans="1:15">
      <c r="A7307" s="417" t="s">
        <v>2155</v>
      </c>
      <c r="B7307" s="417" t="s">
        <v>12760</v>
      </c>
      <c r="C7307" s="417" t="s">
        <v>2332</v>
      </c>
      <c r="D7307" s="417" t="s">
        <v>12689</v>
      </c>
      <c r="E7307" s="391">
        <v>0.03</v>
      </c>
      <c r="F7307" s="418">
        <v>44214</v>
      </c>
      <c r="G7307" s="417" t="s">
        <v>2286</v>
      </c>
      <c r="I7307" s="379">
        <f t="shared" ca="1" si="417"/>
        <v>-357</v>
      </c>
      <c r="J7307" s="379">
        <f t="shared" ca="1" si="418"/>
        <v>-247</v>
      </c>
      <c r="K7307" s="391" t="str">
        <f t="shared" ca="1" si="419"/>
        <v>10,90</v>
      </c>
      <c r="L7307" s="379"/>
      <c r="O7307" s="379"/>
    </row>
    <row r="7308" spans="1:15">
      <c r="A7308" s="417" t="s">
        <v>2155</v>
      </c>
      <c r="B7308" s="417" t="s">
        <v>7054</v>
      </c>
      <c r="C7308" s="417" t="s">
        <v>2332</v>
      </c>
      <c r="D7308" s="417" t="s">
        <v>12690</v>
      </c>
      <c r="E7308" s="391">
        <v>0.04</v>
      </c>
      <c r="F7308" s="418">
        <v>44214</v>
      </c>
      <c r="G7308" s="417" t="s">
        <v>2286</v>
      </c>
      <c r="I7308" s="379">
        <f t="shared" ca="1" si="417"/>
        <v>-357</v>
      </c>
      <c r="J7308" s="379">
        <f t="shared" ca="1" si="418"/>
        <v>-247</v>
      </c>
      <c r="K7308" s="391" t="str">
        <f t="shared" ca="1" si="419"/>
        <v>11,15</v>
      </c>
      <c r="L7308" s="379"/>
      <c r="O7308" s="379"/>
    </row>
    <row r="7309" spans="1:15">
      <c r="A7309" s="417" t="s">
        <v>2155</v>
      </c>
      <c r="B7309" s="417" t="s">
        <v>8384</v>
      </c>
      <c r="C7309" s="417" t="s">
        <v>2332</v>
      </c>
      <c r="D7309" s="417" t="s">
        <v>12691</v>
      </c>
      <c r="E7309" s="391">
        <v>0.14000000000000001</v>
      </c>
      <c r="F7309" s="418">
        <v>44214</v>
      </c>
      <c r="G7309" s="417" t="s">
        <v>2286</v>
      </c>
      <c r="I7309" s="379">
        <f t="shared" ca="1" si="417"/>
        <v>-357</v>
      </c>
      <c r="J7309" s="379">
        <f t="shared" ca="1" si="418"/>
        <v>-247</v>
      </c>
      <c r="K7309" s="391" t="str">
        <f t="shared" ca="1" si="419"/>
        <v>11,65</v>
      </c>
      <c r="L7309" s="379"/>
      <c r="O7309" s="379"/>
    </row>
    <row r="7310" spans="1:15">
      <c r="A7310" s="417" t="s">
        <v>2155</v>
      </c>
      <c r="B7310" s="417" t="s">
        <v>8385</v>
      </c>
      <c r="C7310" s="417" t="s">
        <v>2332</v>
      </c>
      <c r="D7310" s="417" t="s">
        <v>12692</v>
      </c>
      <c r="E7310" s="391">
        <v>0.38</v>
      </c>
      <c r="F7310" s="418">
        <v>44214</v>
      </c>
      <c r="G7310" s="417" t="s">
        <v>2286</v>
      </c>
      <c r="I7310" s="379">
        <f t="shared" ca="1" si="417"/>
        <v>-357</v>
      </c>
      <c r="J7310" s="379">
        <f t="shared" ca="1" si="418"/>
        <v>-247</v>
      </c>
      <c r="K7310" s="391" t="str">
        <f t="shared" ca="1" si="419"/>
        <v>12,15</v>
      </c>
      <c r="L7310" s="379"/>
      <c r="O7310" s="379"/>
    </row>
    <row r="7311" spans="1:15">
      <c r="A7311" s="417" t="s">
        <v>2155</v>
      </c>
      <c r="B7311" s="417" t="s">
        <v>12761</v>
      </c>
      <c r="C7311" s="417" t="s">
        <v>2332</v>
      </c>
      <c r="D7311" s="417" t="s">
        <v>12694</v>
      </c>
      <c r="E7311" s="391">
        <v>0.43</v>
      </c>
      <c r="F7311" s="418">
        <v>44214</v>
      </c>
      <c r="G7311" s="417" t="s">
        <v>2286</v>
      </c>
      <c r="I7311" s="379">
        <f t="shared" ca="1" si="417"/>
        <v>-357</v>
      </c>
      <c r="J7311" s="379">
        <f t="shared" ca="1" si="418"/>
        <v>-247</v>
      </c>
      <c r="K7311" s="391" t="str">
        <f t="shared" ca="1" si="419"/>
        <v>12,40</v>
      </c>
      <c r="L7311" s="379"/>
      <c r="O7311" s="379"/>
    </row>
    <row r="7312" spans="1:15">
      <c r="A7312" s="417" t="s">
        <v>2155</v>
      </c>
      <c r="B7312" s="417" t="s">
        <v>8386</v>
      </c>
      <c r="C7312" s="417" t="s">
        <v>2332</v>
      </c>
      <c r="D7312" s="417" t="s">
        <v>12695</v>
      </c>
      <c r="E7312" s="391">
        <v>0.98</v>
      </c>
      <c r="F7312" s="418">
        <v>44214</v>
      </c>
      <c r="G7312" s="417" t="s">
        <v>2286</v>
      </c>
      <c r="I7312" s="379">
        <f t="shared" ca="1" si="417"/>
        <v>-357</v>
      </c>
      <c r="J7312" s="379">
        <f t="shared" ca="1" si="418"/>
        <v>-247</v>
      </c>
      <c r="K7312" s="391" t="str">
        <f t="shared" ca="1" si="419"/>
        <v>12,65</v>
      </c>
      <c r="L7312" s="379"/>
      <c r="O7312" s="379"/>
    </row>
    <row r="7313" spans="1:15">
      <c r="A7313" s="417" t="s">
        <v>2155</v>
      </c>
      <c r="B7313" s="417" t="s">
        <v>8387</v>
      </c>
      <c r="C7313" s="417" t="s">
        <v>2332</v>
      </c>
      <c r="D7313" s="417" t="s">
        <v>12698</v>
      </c>
      <c r="E7313" s="391">
        <v>2.5499999999999998</v>
      </c>
      <c r="F7313" s="418">
        <v>44214</v>
      </c>
      <c r="G7313" s="417" t="s">
        <v>2286</v>
      </c>
      <c r="I7313" s="379">
        <f t="shared" ca="1" si="417"/>
        <v>-357</v>
      </c>
      <c r="J7313" s="379">
        <f t="shared" ca="1" si="418"/>
        <v>-247</v>
      </c>
      <c r="K7313" s="391" t="str">
        <f t="shared" ca="1" si="419"/>
        <v>14,15</v>
      </c>
      <c r="L7313" s="379"/>
      <c r="O7313" s="379"/>
    </row>
    <row r="7314" spans="1:15">
      <c r="A7314" s="417" t="s">
        <v>2155</v>
      </c>
      <c r="B7314" s="417" t="s">
        <v>8388</v>
      </c>
      <c r="C7314" s="417" t="s">
        <v>2332</v>
      </c>
      <c r="D7314" s="417" t="s">
        <v>12700</v>
      </c>
      <c r="E7314" s="391">
        <v>3.2</v>
      </c>
      <c r="F7314" s="418">
        <v>44214</v>
      </c>
      <c r="G7314" s="417" t="s">
        <v>2286</v>
      </c>
      <c r="I7314" s="379">
        <f t="shared" ca="1" si="417"/>
        <v>-357</v>
      </c>
      <c r="J7314" s="379">
        <f t="shared" ca="1" si="418"/>
        <v>-247</v>
      </c>
      <c r="K7314" s="391" t="str">
        <f t="shared" ca="1" si="419"/>
        <v>14,90</v>
      </c>
      <c r="L7314" s="379"/>
      <c r="O7314" s="379"/>
    </row>
    <row r="7315" spans="1:15">
      <c r="A7315" s="417" t="s">
        <v>2155</v>
      </c>
      <c r="B7315" s="417" t="s">
        <v>8389</v>
      </c>
      <c r="C7315" s="417" t="s">
        <v>2332</v>
      </c>
      <c r="D7315" s="417" t="s">
        <v>12701</v>
      </c>
      <c r="E7315" s="391">
        <v>0.01</v>
      </c>
      <c r="F7315" s="418">
        <v>44214</v>
      </c>
      <c r="G7315" s="417" t="s">
        <v>2286</v>
      </c>
      <c r="I7315" s="379">
        <f t="shared" ca="1" si="417"/>
        <v>-357</v>
      </c>
      <c r="J7315" s="379">
        <f t="shared" ca="1" si="418"/>
        <v>-247</v>
      </c>
      <c r="K7315" s="391" t="str">
        <f t="shared" ca="1" si="419"/>
        <v>5,10</v>
      </c>
      <c r="L7315" s="379"/>
      <c r="O7315" s="379"/>
    </row>
    <row r="7316" spans="1:15">
      <c r="A7316" s="417" t="s">
        <v>2155</v>
      </c>
      <c r="B7316" s="417" t="s">
        <v>4665</v>
      </c>
      <c r="C7316" s="417" t="s">
        <v>2332</v>
      </c>
      <c r="D7316" s="417" t="s">
        <v>12702</v>
      </c>
      <c r="E7316" s="391">
        <v>0.01</v>
      </c>
      <c r="F7316" s="418">
        <v>44214</v>
      </c>
      <c r="G7316" s="417" t="s">
        <v>2286</v>
      </c>
      <c r="I7316" s="379">
        <f t="shared" ca="1" si="417"/>
        <v>-357</v>
      </c>
      <c r="J7316" s="379">
        <f t="shared" ca="1" si="418"/>
        <v>-247</v>
      </c>
      <c r="K7316" s="391" t="str">
        <f t="shared" ca="1" si="419"/>
        <v>6,10</v>
      </c>
      <c r="L7316" s="379"/>
      <c r="O7316" s="379"/>
    </row>
    <row r="7317" spans="1:15">
      <c r="A7317" s="417" t="s">
        <v>2155</v>
      </c>
      <c r="B7317" s="417" t="s">
        <v>8390</v>
      </c>
      <c r="C7317" s="417" t="s">
        <v>2332</v>
      </c>
      <c r="D7317" s="417" t="s">
        <v>12703</v>
      </c>
      <c r="E7317" s="391">
        <v>0.01</v>
      </c>
      <c r="F7317" s="418">
        <v>44214</v>
      </c>
      <c r="G7317" s="417" t="s">
        <v>2286</v>
      </c>
      <c r="I7317" s="379">
        <f t="shared" ca="1" si="417"/>
        <v>-357</v>
      </c>
      <c r="J7317" s="379">
        <f t="shared" ca="1" si="418"/>
        <v>-247</v>
      </c>
      <c r="K7317" s="391" t="str">
        <f t="shared" ca="1" si="419"/>
        <v>6,60</v>
      </c>
      <c r="L7317" s="379"/>
      <c r="O7317" s="379"/>
    </row>
    <row r="7318" spans="1:15">
      <c r="A7318" s="417" t="s">
        <v>2155</v>
      </c>
      <c r="B7318" s="417" t="s">
        <v>4666</v>
      </c>
      <c r="C7318" s="417" t="s">
        <v>2332</v>
      </c>
      <c r="D7318" s="417" t="s">
        <v>12704</v>
      </c>
      <c r="E7318" s="391">
        <v>0.01</v>
      </c>
      <c r="F7318" s="418">
        <v>44214</v>
      </c>
      <c r="G7318" s="417" t="s">
        <v>2286</v>
      </c>
      <c r="I7318" s="379">
        <f t="shared" ca="1" si="417"/>
        <v>-357</v>
      </c>
      <c r="J7318" s="379">
        <f t="shared" ca="1" si="418"/>
        <v>-247</v>
      </c>
      <c r="K7318" s="391" t="str">
        <f t="shared" ca="1" si="419"/>
        <v>6,30</v>
      </c>
      <c r="L7318" s="379"/>
      <c r="O7318" s="379"/>
    </row>
    <row r="7319" spans="1:15">
      <c r="A7319" s="417" t="s">
        <v>2155</v>
      </c>
      <c r="B7319" s="417" t="s">
        <v>12762</v>
      </c>
      <c r="C7319" s="417" t="s">
        <v>2332</v>
      </c>
      <c r="D7319" s="417" t="s">
        <v>4157</v>
      </c>
      <c r="E7319" s="391">
        <v>0.01</v>
      </c>
      <c r="F7319" s="418">
        <v>44214</v>
      </c>
      <c r="G7319" s="417" t="s">
        <v>2286</v>
      </c>
      <c r="I7319" s="379">
        <f t="shared" ca="1" si="417"/>
        <v>-357</v>
      </c>
      <c r="J7319" s="379">
        <f t="shared" ca="1" si="418"/>
        <v>-247</v>
      </c>
      <c r="K7319" s="391" t="str">
        <f t="shared" ca="1" si="419"/>
        <v>8,00</v>
      </c>
      <c r="L7319" s="379"/>
      <c r="O7319" s="379"/>
    </row>
    <row r="7320" spans="1:15">
      <c r="A7320" s="417" t="s">
        <v>2155</v>
      </c>
      <c r="B7320" s="417" t="s">
        <v>12763</v>
      </c>
      <c r="C7320" s="417" t="s">
        <v>2332</v>
      </c>
      <c r="D7320" s="417" t="s">
        <v>12764</v>
      </c>
      <c r="E7320" s="391">
        <v>0.01</v>
      </c>
      <c r="F7320" s="418">
        <v>44214</v>
      </c>
      <c r="G7320" s="417" t="s">
        <v>2286</v>
      </c>
      <c r="I7320" s="379">
        <f t="shared" ca="1" si="417"/>
        <v>-357</v>
      </c>
      <c r="J7320" s="379">
        <f t="shared" ca="1" si="418"/>
        <v>-247</v>
      </c>
      <c r="K7320" s="391" t="str">
        <f t="shared" ca="1" si="419"/>
        <v>8,40</v>
      </c>
      <c r="L7320" s="379"/>
      <c r="O7320" s="379"/>
    </row>
    <row r="7321" spans="1:15">
      <c r="A7321" s="417" t="s">
        <v>2155</v>
      </c>
      <c r="B7321" s="417" t="s">
        <v>12765</v>
      </c>
      <c r="C7321" s="417" t="s">
        <v>2332</v>
      </c>
      <c r="D7321" s="417" t="s">
        <v>12705</v>
      </c>
      <c r="E7321" s="391">
        <v>0.01</v>
      </c>
      <c r="F7321" s="418">
        <v>44214</v>
      </c>
      <c r="G7321" s="417" t="s">
        <v>2286</v>
      </c>
      <c r="I7321" s="379">
        <f t="shared" ca="1" si="417"/>
        <v>-357</v>
      </c>
      <c r="J7321" s="379">
        <f t="shared" ca="1" si="418"/>
        <v>-247</v>
      </c>
      <c r="K7321" s="391" t="str">
        <f t="shared" ca="1" si="419"/>
        <v>8,60</v>
      </c>
      <c r="L7321" s="379"/>
      <c r="O7321" s="379"/>
    </row>
    <row r="7322" spans="1:15">
      <c r="A7322" s="417" t="s">
        <v>2155</v>
      </c>
      <c r="B7322" s="417" t="s">
        <v>8391</v>
      </c>
      <c r="C7322" s="417" t="s">
        <v>2332</v>
      </c>
      <c r="D7322" s="417" t="s">
        <v>12707</v>
      </c>
      <c r="E7322" s="391">
        <v>0.01</v>
      </c>
      <c r="F7322" s="418">
        <v>44214</v>
      </c>
      <c r="G7322" s="417" t="s">
        <v>2286</v>
      </c>
      <c r="I7322" s="379">
        <f t="shared" ca="1" si="417"/>
        <v>-357</v>
      </c>
      <c r="J7322" s="379">
        <f t="shared" ca="1" si="418"/>
        <v>-247</v>
      </c>
      <c r="K7322" s="391" t="str">
        <f t="shared" ca="1" si="419"/>
        <v>8,80</v>
      </c>
      <c r="L7322" s="379"/>
      <c r="O7322" s="379"/>
    </row>
    <row r="7323" spans="1:15">
      <c r="A7323" s="417" t="s">
        <v>2155</v>
      </c>
      <c r="B7323" s="417" t="s">
        <v>12766</v>
      </c>
      <c r="C7323" s="417" t="s">
        <v>2332</v>
      </c>
      <c r="D7323" s="417" t="s">
        <v>4152</v>
      </c>
      <c r="E7323" s="391">
        <v>0.01</v>
      </c>
      <c r="F7323" s="418">
        <v>44214</v>
      </c>
      <c r="G7323" s="417" t="s">
        <v>2286</v>
      </c>
      <c r="I7323" s="379">
        <f t="shared" ca="1" si="417"/>
        <v>-357</v>
      </c>
      <c r="J7323" s="379">
        <f t="shared" ca="1" si="418"/>
        <v>-247</v>
      </c>
      <c r="K7323" s="391" t="str">
        <f t="shared" ca="1" si="419"/>
        <v>9,00</v>
      </c>
      <c r="L7323" s="379"/>
      <c r="O7323" s="379"/>
    </row>
    <row r="7324" spans="1:15">
      <c r="A7324" s="417" t="s">
        <v>2155</v>
      </c>
      <c r="B7324" s="417" t="s">
        <v>8392</v>
      </c>
      <c r="C7324" s="417" t="s">
        <v>2332</v>
      </c>
      <c r="D7324" s="417" t="s">
        <v>12710</v>
      </c>
      <c r="E7324" s="391">
        <v>0.01</v>
      </c>
      <c r="F7324" s="418">
        <v>44214</v>
      </c>
      <c r="G7324" s="417" t="s">
        <v>2286</v>
      </c>
      <c r="I7324" s="379">
        <f t="shared" ca="1" si="417"/>
        <v>-357</v>
      </c>
      <c r="J7324" s="379">
        <f t="shared" ca="1" si="418"/>
        <v>-247</v>
      </c>
      <c r="K7324" s="391" t="str">
        <f t="shared" ca="1" si="419"/>
        <v>9,20</v>
      </c>
      <c r="L7324" s="379"/>
      <c r="O7324" s="379"/>
    </row>
    <row r="7325" spans="1:15">
      <c r="A7325" s="417" t="s">
        <v>2155</v>
      </c>
      <c r="B7325" s="417" t="s">
        <v>8393</v>
      </c>
      <c r="C7325" s="417" t="s">
        <v>2332</v>
      </c>
      <c r="D7325" s="417" t="s">
        <v>4153</v>
      </c>
      <c r="E7325" s="391">
        <v>0.02</v>
      </c>
      <c r="F7325" s="418">
        <v>44214</v>
      </c>
      <c r="G7325" s="417" t="s">
        <v>2286</v>
      </c>
      <c r="I7325" s="379">
        <f t="shared" ca="1" si="417"/>
        <v>-357</v>
      </c>
      <c r="J7325" s="379">
        <f t="shared" ca="1" si="418"/>
        <v>-247</v>
      </c>
      <c r="K7325" s="391" t="str">
        <f t="shared" ca="1" si="419"/>
        <v>9,40</v>
      </c>
      <c r="L7325" s="379"/>
      <c r="O7325" s="379"/>
    </row>
    <row r="7326" spans="1:15">
      <c r="A7326" s="417" t="s">
        <v>2155</v>
      </c>
      <c r="B7326" s="417" t="s">
        <v>8394</v>
      </c>
      <c r="C7326" s="417" t="s">
        <v>2332</v>
      </c>
      <c r="D7326" s="417" t="s">
        <v>4154</v>
      </c>
      <c r="E7326" s="391">
        <v>0.02</v>
      </c>
      <c r="F7326" s="418">
        <v>44214</v>
      </c>
      <c r="G7326" s="417" t="s">
        <v>2286</v>
      </c>
      <c r="I7326" s="379">
        <f t="shared" ca="1" si="417"/>
        <v>-357</v>
      </c>
      <c r="J7326" s="379">
        <f t="shared" ca="1" si="418"/>
        <v>-247</v>
      </c>
      <c r="K7326" s="391" t="str">
        <f t="shared" ca="1" si="419"/>
        <v>9,60</v>
      </c>
      <c r="L7326" s="379"/>
      <c r="O7326" s="379"/>
    </row>
    <row r="7327" spans="1:15">
      <c r="A7327" s="417" t="s">
        <v>2155</v>
      </c>
      <c r="B7327" s="417" t="s">
        <v>8395</v>
      </c>
      <c r="C7327" s="417" t="s">
        <v>2332</v>
      </c>
      <c r="D7327" s="417" t="s">
        <v>4155</v>
      </c>
      <c r="E7327" s="391">
        <v>0.01</v>
      </c>
      <c r="F7327" s="418">
        <v>44214</v>
      </c>
      <c r="G7327" s="417" t="s">
        <v>2286</v>
      </c>
      <c r="I7327" s="379">
        <f t="shared" ca="1" si="417"/>
        <v>-357</v>
      </c>
      <c r="J7327" s="379">
        <f t="shared" ca="1" si="418"/>
        <v>-247</v>
      </c>
      <c r="K7327" s="391" t="str">
        <f t="shared" ca="1" si="419"/>
        <v>9,80</v>
      </c>
      <c r="L7327" s="379"/>
      <c r="O7327" s="379"/>
    </row>
    <row r="7328" spans="1:15">
      <c r="A7328" s="417" t="s">
        <v>2155</v>
      </c>
      <c r="B7328" s="417" t="s">
        <v>12767</v>
      </c>
      <c r="C7328" s="417" t="s">
        <v>2332</v>
      </c>
      <c r="D7328" s="417" t="s">
        <v>12685</v>
      </c>
      <c r="E7328" s="391">
        <v>0.06</v>
      </c>
      <c r="F7328" s="418">
        <v>44249</v>
      </c>
      <c r="G7328" s="417" t="s">
        <v>2286</v>
      </c>
      <c r="I7328" s="379">
        <f t="shared" ca="1" si="417"/>
        <v>-322</v>
      </c>
      <c r="J7328" s="379">
        <f t="shared" ca="1" si="418"/>
        <v>-224</v>
      </c>
      <c r="K7328" s="391" t="str">
        <f t="shared" ca="1" si="419"/>
        <v>9,90</v>
      </c>
      <c r="L7328" s="379"/>
      <c r="O7328" s="379"/>
    </row>
    <row r="7329" spans="1:15">
      <c r="A7329" s="417" t="s">
        <v>2155</v>
      </c>
      <c r="B7329" s="417" t="s">
        <v>12768</v>
      </c>
      <c r="C7329" s="417" t="s">
        <v>2332</v>
      </c>
      <c r="D7329" s="417" t="s">
        <v>12713</v>
      </c>
      <c r="E7329" s="391">
        <v>0.03</v>
      </c>
      <c r="F7329" s="418">
        <v>44249</v>
      </c>
      <c r="G7329" s="417" t="s">
        <v>2286</v>
      </c>
      <c r="I7329" s="379">
        <f t="shared" ca="1" si="417"/>
        <v>-322</v>
      </c>
      <c r="J7329" s="379">
        <f t="shared" ca="1" si="418"/>
        <v>-224</v>
      </c>
      <c r="K7329" s="391" t="str">
        <f t="shared" ca="1" si="419"/>
        <v>9,65</v>
      </c>
      <c r="L7329" s="379"/>
      <c r="O7329" s="379"/>
    </row>
    <row r="7330" spans="1:15">
      <c r="A7330" s="417" t="s">
        <v>2155</v>
      </c>
      <c r="B7330" s="417" t="s">
        <v>12769</v>
      </c>
      <c r="C7330" s="417" t="s">
        <v>2332</v>
      </c>
      <c r="D7330" s="417" t="s">
        <v>12715</v>
      </c>
      <c r="E7330" s="391">
        <v>0.09</v>
      </c>
      <c r="F7330" s="418">
        <v>44249</v>
      </c>
      <c r="G7330" s="417" t="s">
        <v>2286</v>
      </c>
      <c r="I7330" s="379">
        <f t="shared" ca="1" si="417"/>
        <v>-322</v>
      </c>
      <c r="J7330" s="379">
        <f t="shared" ca="1" si="418"/>
        <v>-224</v>
      </c>
      <c r="K7330" s="391" t="str">
        <f t="shared" ca="1" si="419"/>
        <v>10,40</v>
      </c>
      <c r="L7330" s="379"/>
      <c r="O7330" s="379"/>
    </row>
    <row r="7331" spans="1:15">
      <c r="A7331" s="417" t="s">
        <v>2155</v>
      </c>
      <c r="B7331" s="417" t="s">
        <v>4667</v>
      </c>
      <c r="C7331" s="417" t="s">
        <v>2332</v>
      </c>
      <c r="D7331" s="417" t="s">
        <v>12686</v>
      </c>
      <c r="E7331" s="391">
        <v>0.08</v>
      </c>
      <c r="F7331" s="418">
        <v>44249</v>
      </c>
      <c r="G7331" s="417" t="s">
        <v>2286</v>
      </c>
      <c r="I7331" s="379">
        <f t="shared" ca="1" si="417"/>
        <v>-322</v>
      </c>
      <c r="J7331" s="379">
        <f t="shared" ca="1" si="418"/>
        <v>-224</v>
      </c>
      <c r="K7331" s="391" t="str">
        <f t="shared" ca="1" si="419"/>
        <v>10,15</v>
      </c>
      <c r="L7331" s="379"/>
      <c r="O7331" s="379"/>
    </row>
    <row r="7332" spans="1:15">
      <c r="A7332" s="417" t="s">
        <v>2155</v>
      </c>
      <c r="B7332" s="417" t="s">
        <v>12770</v>
      </c>
      <c r="C7332" s="417" t="s">
        <v>2332</v>
      </c>
      <c r="D7332" s="417" t="s">
        <v>12690</v>
      </c>
      <c r="E7332" s="391">
        <v>0.22</v>
      </c>
      <c r="F7332" s="418">
        <v>44249</v>
      </c>
      <c r="G7332" s="417" t="s">
        <v>2286</v>
      </c>
      <c r="I7332" s="379">
        <f t="shared" ca="1" si="417"/>
        <v>-322</v>
      </c>
      <c r="J7332" s="379">
        <f t="shared" ca="1" si="418"/>
        <v>-224</v>
      </c>
      <c r="K7332" s="391" t="str">
        <f t="shared" ca="1" si="419"/>
        <v>11,15</v>
      </c>
      <c r="L7332" s="379"/>
      <c r="O7332" s="379"/>
    </row>
    <row r="7333" spans="1:15">
      <c r="A7333" s="417" t="s">
        <v>2155</v>
      </c>
      <c r="B7333" s="417" t="s">
        <v>12771</v>
      </c>
      <c r="C7333" s="417" t="s">
        <v>2332</v>
      </c>
      <c r="D7333" s="417" t="s">
        <v>12689</v>
      </c>
      <c r="E7333" s="391">
        <v>0.19</v>
      </c>
      <c r="F7333" s="418">
        <v>44249</v>
      </c>
      <c r="G7333" s="417" t="s">
        <v>2286</v>
      </c>
      <c r="I7333" s="379">
        <f t="shared" ca="1" si="417"/>
        <v>-322</v>
      </c>
      <c r="J7333" s="379">
        <f t="shared" ca="1" si="418"/>
        <v>-224</v>
      </c>
      <c r="K7333" s="391" t="str">
        <f t="shared" ca="1" si="419"/>
        <v>10,90</v>
      </c>
      <c r="L7333" s="379"/>
      <c r="O7333" s="379"/>
    </row>
    <row r="7334" spans="1:15">
      <c r="A7334" s="417" t="s">
        <v>2155</v>
      </c>
      <c r="B7334" s="417" t="s">
        <v>4668</v>
      </c>
      <c r="C7334" s="417" t="s">
        <v>2332</v>
      </c>
      <c r="D7334" s="417" t="s">
        <v>12687</v>
      </c>
      <c r="E7334" s="391">
        <v>0.12</v>
      </c>
      <c r="F7334" s="418">
        <v>44249</v>
      </c>
      <c r="G7334" s="417" t="s">
        <v>2286</v>
      </c>
      <c r="I7334" s="379">
        <f t="shared" ca="1" si="417"/>
        <v>-322</v>
      </c>
      <c r="J7334" s="379">
        <f t="shared" ca="1" si="418"/>
        <v>-224</v>
      </c>
      <c r="K7334" s="391" t="str">
        <f t="shared" ca="1" si="419"/>
        <v>10,65</v>
      </c>
      <c r="L7334" s="379"/>
      <c r="O7334" s="379"/>
    </row>
    <row r="7335" spans="1:15">
      <c r="A7335" s="417" t="s">
        <v>2155</v>
      </c>
      <c r="B7335" s="417" t="s">
        <v>12772</v>
      </c>
      <c r="C7335" s="417" t="s">
        <v>2332</v>
      </c>
      <c r="D7335" s="417" t="s">
        <v>12720</v>
      </c>
      <c r="E7335" s="391">
        <v>0.28999999999999998</v>
      </c>
      <c r="F7335" s="418">
        <v>44249</v>
      </c>
      <c r="G7335" s="417" t="s">
        <v>2286</v>
      </c>
      <c r="I7335" s="379">
        <f t="shared" ca="1" si="417"/>
        <v>-322</v>
      </c>
      <c r="J7335" s="379">
        <f t="shared" ca="1" si="418"/>
        <v>-224</v>
      </c>
      <c r="K7335" s="391" t="str">
        <f t="shared" ca="1" si="419"/>
        <v>11,40</v>
      </c>
      <c r="L7335" s="379"/>
      <c r="O7335" s="379"/>
    </row>
    <row r="7336" spans="1:15">
      <c r="A7336" s="417" t="s">
        <v>2155</v>
      </c>
      <c r="B7336" s="417" t="s">
        <v>12773</v>
      </c>
      <c r="C7336" s="417" t="s">
        <v>2332</v>
      </c>
      <c r="D7336" s="417" t="s">
        <v>12722</v>
      </c>
      <c r="E7336" s="391">
        <v>0.5</v>
      </c>
      <c r="F7336" s="418">
        <v>44249</v>
      </c>
      <c r="G7336" s="417" t="s">
        <v>2286</v>
      </c>
      <c r="I7336" s="379">
        <f t="shared" ca="1" si="417"/>
        <v>-322</v>
      </c>
      <c r="J7336" s="379">
        <f t="shared" ca="1" si="418"/>
        <v>-224</v>
      </c>
      <c r="K7336" s="391" t="str">
        <f t="shared" ca="1" si="419"/>
        <v>11,90</v>
      </c>
      <c r="L7336" s="379"/>
      <c r="O7336" s="379"/>
    </row>
    <row r="7337" spans="1:15">
      <c r="A7337" s="417" t="s">
        <v>2155</v>
      </c>
      <c r="B7337" s="417" t="s">
        <v>12774</v>
      </c>
      <c r="C7337" s="417" t="s">
        <v>2332</v>
      </c>
      <c r="D7337" s="417" t="s">
        <v>12694</v>
      </c>
      <c r="E7337" s="391">
        <v>0.84</v>
      </c>
      <c r="F7337" s="418">
        <v>44249</v>
      </c>
      <c r="G7337" s="417" t="s">
        <v>2286</v>
      </c>
      <c r="I7337" s="379">
        <f t="shared" ca="1" si="417"/>
        <v>-322</v>
      </c>
      <c r="J7337" s="379">
        <f t="shared" ca="1" si="418"/>
        <v>-224</v>
      </c>
      <c r="K7337" s="391" t="str">
        <f t="shared" ca="1" si="419"/>
        <v>12,40</v>
      </c>
      <c r="L7337" s="379"/>
      <c r="O7337" s="379"/>
    </row>
    <row r="7338" spans="1:15">
      <c r="A7338" s="417" t="s">
        <v>2155</v>
      </c>
      <c r="B7338" s="417" t="s">
        <v>12775</v>
      </c>
      <c r="C7338" s="417" t="s">
        <v>2332</v>
      </c>
      <c r="D7338" s="417" t="s">
        <v>12725</v>
      </c>
      <c r="E7338" s="391">
        <v>0.96</v>
      </c>
      <c r="F7338" s="418">
        <v>44249</v>
      </c>
      <c r="G7338" s="417" t="s">
        <v>2286</v>
      </c>
      <c r="I7338" s="379">
        <f t="shared" ca="1" si="417"/>
        <v>-322</v>
      </c>
      <c r="J7338" s="379">
        <f t="shared" ca="1" si="418"/>
        <v>-224</v>
      </c>
      <c r="K7338" s="391" t="str">
        <f t="shared" ca="1" si="419"/>
        <v>12,90</v>
      </c>
      <c r="L7338" s="379"/>
      <c r="O7338" s="379"/>
    </row>
    <row r="7339" spans="1:15">
      <c r="A7339" s="417" t="s">
        <v>2155</v>
      </c>
      <c r="B7339" s="417" t="s">
        <v>17963</v>
      </c>
      <c r="C7339" s="417" t="s">
        <v>2332</v>
      </c>
      <c r="D7339" s="417" t="s">
        <v>12727</v>
      </c>
      <c r="E7339" s="391">
        <v>1.47</v>
      </c>
      <c r="F7339" s="418">
        <v>44249</v>
      </c>
      <c r="G7339" s="417" t="s">
        <v>2286</v>
      </c>
      <c r="I7339" s="379">
        <f t="shared" ca="1" si="417"/>
        <v>-322</v>
      </c>
      <c r="J7339" s="379">
        <f t="shared" ca="1" si="418"/>
        <v>-224</v>
      </c>
      <c r="K7339" s="391" t="str">
        <f t="shared" ca="1" si="419"/>
        <v>13,40</v>
      </c>
      <c r="L7339" s="379"/>
      <c r="O7339" s="379"/>
    </row>
    <row r="7340" spans="1:15">
      <c r="A7340" s="417" t="s">
        <v>2155</v>
      </c>
      <c r="B7340" s="417" t="s">
        <v>12776</v>
      </c>
      <c r="C7340" s="417" t="s">
        <v>2332</v>
      </c>
      <c r="D7340" s="417" t="s">
        <v>12733</v>
      </c>
      <c r="E7340" s="391">
        <v>0.01</v>
      </c>
      <c r="F7340" s="418">
        <v>44249</v>
      </c>
      <c r="G7340" s="417" t="s">
        <v>2286</v>
      </c>
      <c r="I7340" s="379">
        <f t="shared" ca="1" si="417"/>
        <v>-322</v>
      </c>
      <c r="J7340" s="379">
        <f t="shared" ca="1" si="418"/>
        <v>-224</v>
      </c>
      <c r="K7340" s="391" t="str">
        <f t="shared" ca="1" si="419"/>
        <v>7,80</v>
      </c>
      <c r="L7340" s="379"/>
      <c r="O7340" s="379"/>
    </row>
    <row r="7341" spans="1:15">
      <c r="A7341" s="417" t="s">
        <v>2155</v>
      </c>
      <c r="B7341" s="417" t="s">
        <v>12777</v>
      </c>
      <c r="C7341" s="417" t="s">
        <v>2332</v>
      </c>
      <c r="D7341" s="417" t="s">
        <v>12778</v>
      </c>
      <c r="E7341" s="391">
        <v>0.03</v>
      </c>
      <c r="F7341" s="418">
        <v>44249</v>
      </c>
      <c r="G7341" s="417" t="s">
        <v>2286</v>
      </c>
      <c r="I7341" s="379">
        <f t="shared" ca="1" si="417"/>
        <v>-322</v>
      </c>
      <c r="J7341" s="379">
        <f t="shared" ca="1" si="418"/>
        <v>-224</v>
      </c>
      <c r="K7341" s="391" t="str">
        <f t="shared" ca="1" si="419"/>
        <v>8,20</v>
      </c>
      <c r="L7341" s="379"/>
      <c r="O7341" s="379"/>
    </row>
    <row r="7342" spans="1:15">
      <c r="A7342" s="417" t="s">
        <v>2155</v>
      </c>
      <c r="B7342" s="417" t="s">
        <v>12779</v>
      </c>
      <c r="C7342" s="417" t="s">
        <v>2332</v>
      </c>
      <c r="D7342" s="417" t="s">
        <v>4152</v>
      </c>
      <c r="E7342" s="391">
        <v>0.01</v>
      </c>
      <c r="F7342" s="418">
        <v>44249</v>
      </c>
      <c r="G7342" s="417" t="s">
        <v>2286</v>
      </c>
      <c r="I7342" s="379">
        <f t="shared" ca="1" si="417"/>
        <v>-322</v>
      </c>
      <c r="J7342" s="379">
        <f t="shared" ca="1" si="418"/>
        <v>-224</v>
      </c>
      <c r="K7342" s="391" t="str">
        <f t="shared" ca="1" si="419"/>
        <v>9,00</v>
      </c>
      <c r="L7342" s="379"/>
      <c r="O7342" s="379"/>
    </row>
    <row r="7343" spans="1:15">
      <c r="A7343" s="417" t="s">
        <v>2155</v>
      </c>
      <c r="B7343" s="417" t="s">
        <v>12780</v>
      </c>
      <c r="C7343" s="417" t="s">
        <v>2332</v>
      </c>
      <c r="D7343" s="417" t="s">
        <v>12710</v>
      </c>
      <c r="E7343" s="391">
        <v>0.03</v>
      </c>
      <c r="F7343" s="418">
        <v>44249</v>
      </c>
      <c r="G7343" s="417" t="s">
        <v>2286</v>
      </c>
      <c r="I7343" s="379">
        <f t="shared" ca="1" si="417"/>
        <v>-322</v>
      </c>
      <c r="J7343" s="379">
        <f t="shared" ca="1" si="418"/>
        <v>-224</v>
      </c>
      <c r="K7343" s="391" t="str">
        <f t="shared" ca="1" si="419"/>
        <v>9,20</v>
      </c>
      <c r="L7343" s="379"/>
      <c r="O7343" s="379"/>
    </row>
    <row r="7344" spans="1:15">
      <c r="A7344" s="417" t="s">
        <v>2155</v>
      </c>
      <c r="B7344" s="417" t="s">
        <v>12781</v>
      </c>
      <c r="C7344" s="417" t="s">
        <v>2332</v>
      </c>
      <c r="D7344" s="417" t="s">
        <v>4153</v>
      </c>
      <c r="E7344" s="391">
        <v>0.04</v>
      </c>
      <c r="F7344" s="418">
        <v>44249</v>
      </c>
      <c r="G7344" s="417" t="s">
        <v>2286</v>
      </c>
      <c r="I7344" s="379">
        <f t="shared" ca="1" si="417"/>
        <v>-322</v>
      </c>
      <c r="J7344" s="379">
        <f t="shared" ca="1" si="418"/>
        <v>-224</v>
      </c>
      <c r="K7344" s="391" t="str">
        <f t="shared" ca="1" si="419"/>
        <v>9,40</v>
      </c>
      <c r="L7344" s="379"/>
      <c r="O7344" s="379"/>
    </row>
    <row r="7345" spans="1:15">
      <c r="A7345" s="417" t="s">
        <v>2155</v>
      </c>
      <c r="B7345" s="417" t="s">
        <v>12782</v>
      </c>
      <c r="C7345" s="417" t="s">
        <v>2332</v>
      </c>
      <c r="D7345" s="417" t="s">
        <v>12783</v>
      </c>
      <c r="E7345" s="391">
        <v>0.06</v>
      </c>
      <c r="F7345" s="418">
        <v>44249</v>
      </c>
      <c r="G7345" s="417" t="s">
        <v>2286</v>
      </c>
      <c r="I7345" s="379">
        <f t="shared" ca="1" si="417"/>
        <v>-322</v>
      </c>
      <c r="J7345" s="379">
        <f t="shared" ca="1" si="418"/>
        <v>-224</v>
      </c>
      <c r="K7345" s="391" t="str">
        <f t="shared" ca="1" si="419"/>
        <v>9,75</v>
      </c>
      <c r="L7345" s="379"/>
      <c r="O7345" s="379"/>
    </row>
    <row r="7346" spans="1:15">
      <c r="A7346" s="417" t="s">
        <v>2155</v>
      </c>
      <c r="B7346" s="417" t="s">
        <v>12784</v>
      </c>
      <c r="C7346" s="417" t="s">
        <v>2332</v>
      </c>
      <c r="D7346" s="417" t="s">
        <v>12736</v>
      </c>
      <c r="E7346" s="391">
        <v>0.04</v>
      </c>
      <c r="F7346" s="418">
        <v>44249</v>
      </c>
      <c r="G7346" s="417" t="s">
        <v>2286</v>
      </c>
      <c r="I7346" s="379">
        <f t="shared" ca="1" si="417"/>
        <v>-322</v>
      </c>
      <c r="J7346" s="379">
        <f t="shared" ca="1" si="418"/>
        <v>-224</v>
      </c>
      <c r="K7346" s="391" t="str">
        <f t="shared" ca="1" si="419"/>
        <v>9,30</v>
      </c>
      <c r="L7346" s="379"/>
      <c r="O7346" s="379"/>
    </row>
    <row r="7347" spans="1:15">
      <c r="A7347" s="417" t="s">
        <v>2155</v>
      </c>
      <c r="B7347" s="417" t="s">
        <v>4669</v>
      </c>
      <c r="C7347" s="417" t="s">
        <v>2332</v>
      </c>
      <c r="D7347" s="417" t="s">
        <v>12685</v>
      </c>
      <c r="E7347" s="391">
        <v>7.0000000000000007E-2</v>
      </c>
      <c r="F7347" s="418">
        <v>44270</v>
      </c>
      <c r="G7347" s="417" t="s">
        <v>2286</v>
      </c>
      <c r="I7347" s="379">
        <f t="shared" ca="1" si="417"/>
        <v>-301</v>
      </c>
      <c r="J7347" s="379">
        <f t="shared" ca="1" si="418"/>
        <v>-209</v>
      </c>
      <c r="K7347" s="391" t="str">
        <f t="shared" ca="1" si="419"/>
        <v>9,90</v>
      </c>
      <c r="L7347" s="379"/>
      <c r="O7347" s="379"/>
    </row>
    <row r="7348" spans="1:15">
      <c r="A7348" s="417" t="s">
        <v>2155</v>
      </c>
      <c r="B7348" s="417" t="s">
        <v>4670</v>
      </c>
      <c r="C7348" s="417" t="s">
        <v>2332</v>
      </c>
      <c r="D7348" s="417" t="s">
        <v>12713</v>
      </c>
      <c r="E7348" s="391">
        <v>0.15</v>
      </c>
      <c r="F7348" s="418">
        <v>44270</v>
      </c>
      <c r="G7348" s="417" t="s">
        <v>2286</v>
      </c>
      <c r="I7348" s="379">
        <f t="shared" ca="1" si="417"/>
        <v>-301</v>
      </c>
      <c r="J7348" s="379">
        <f t="shared" ca="1" si="418"/>
        <v>-209</v>
      </c>
      <c r="K7348" s="391" t="str">
        <f t="shared" ca="1" si="419"/>
        <v>9,65</v>
      </c>
      <c r="L7348" s="379"/>
      <c r="O7348" s="379"/>
    </row>
    <row r="7349" spans="1:15">
      <c r="A7349" s="417" t="s">
        <v>2155</v>
      </c>
      <c r="B7349" s="417" t="s">
        <v>7055</v>
      </c>
      <c r="C7349" s="417" t="s">
        <v>2332</v>
      </c>
      <c r="D7349" s="417" t="s">
        <v>12715</v>
      </c>
      <c r="E7349" s="391">
        <v>0.23</v>
      </c>
      <c r="F7349" s="418">
        <v>44270</v>
      </c>
      <c r="G7349" s="417" t="s">
        <v>2286</v>
      </c>
      <c r="I7349" s="379">
        <f t="shared" ca="1" si="417"/>
        <v>-301</v>
      </c>
      <c r="J7349" s="379">
        <f t="shared" ca="1" si="418"/>
        <v>-209</v>
      </c>
      <c r="K7349" s="391" t="str">
        <f t="shared" ca="1" si="419"/>
        <v>10,40</v>
      </c>
      <c r="L7349" s="379"/>
      <c r="O7349" s="379"/>
    </row>
    <row r="7350" spans="1:15">
      <c r="A7350" s="417" t="s">
        <v>2155</v>
      </c>
      <c r="B7350" s="417" t="s">
        <v>12785</v>
      </c>
      <c r="C7350" s="417" t="s">
        <v>2332</v>
      </c>
      <c r="D7350" s="417" t="s">
        <v>12686</v>
      </c>
      <c r="E7350" s="391">
        <v>0.15</v>
      </c>
      <c r="F7350" s="418">
        <v>44270</v>
      </c>
      <c r="G7350" s="417" t="s">
        <v>2286</v>
      </c>
      <c r="I7350" s="379">
        <f t="shared" ca="1" si="417"/>
        <v>-301</v>
      </c>
      <c r="J7350" s="379">
        <f t="shared" ca="1" si="418"/>
        <v>-209</v>
      </c>
      <c r="K7350" s="391" t="str">
        <f t="shared" ca="1" si="419"/>
        <v>10,15</v>
      </c>
      <c r="L7350" s="379"/>
      <c r="O7350" s="379"/>
    </row>
    <row r="7351" spans="1:15">
      <c r="A7351" s="417" t="s">
        <v>2155</v>
      </c>
      <c r="B7351" s="417" t="s">
        <v>8396</v>
      </c>
      <c r="C7351" s="417" t="s">
        <v>2332</v>
      </c>
      <c r="D7351" s="417" t="s">
        <v>12690</v>
      </c>
      <c r="E7351" s="391">
        <v>0.28000000000000003</v>
      </c>
      <c r="F7351" s="418">
        <v>44270</v>
      </c>
      <c r="G7351" s="417" t="s">
        <v>2286</v>
      </c>
      <c r="I7351" s="379">
        <f t="shared" ca="1" si="417"/>
        <v>-301</v>
      </c>
      <c r="J7351" s="379">
        <f t="shared" ca="1" si="418"/>
        <v>-209</v>
      </c>
      <c r="K7351" s="391" t="str">
        <f t="shared" ca="1" si="419"/>
        <v>11,15</v>
      </c>
      <c r="L7351" s="379"/>
      <c r="O7351" s="379"/>
    </row>
    <row r="7352" spans="1:15">
      <c r="A7352" s="417" t="s">
        <v>2155</v>
      </c>
      <c r="B7352" s="417" t="s">
        <v>4671</v>
      </c>
      <c r="C7352" s="417" t="s">
        <v>2332</v>
      </c>
      <c r="D7352" s="417" t="s">
        <v>12687</v>
      </c>
      <c r="E7352" s="391">
        <v>0.18</v>
      </c>
      <c r="F7352" s="418">
        <v>44270</v>
      </c>
      <c r="G7352" s="417" t="s">
        <v>2286</v>
      </c>
      <c r="I7352" s="379">
        <f t="shared" ca="1" si="417"/>
        <v>-301</v>
      </c>
      <c r="J7352" s="379">
        <f t="shared" ca="1" si="418"/>
        <v>-209</v>
      </c>
      <c r="K7352" s="391" t="str">
        <f t="shared" ca="1" si="419"/>
        <v>10,65</v>
      </c>
      <c r="L7352" s="379"/>
      <c r="O7352" s="379"/>
    </row>
    <row r="7353" spans="1:15">
      <c r="A7353" s="417" t="s">
        <v>2155</v>
      </c>
      <c r="B7353" s="417" t="s">
        <v>12786</v>
      </c>
      <c r="C7353" s="417" t="s">
        <v>2332</v>
      </c>
      <c r="D7353" s="417" t="s">
        <v>12691</v>
      </c>
      <c r="E7353" s="391">
        <v>0.51</v>
      </c>
      <c r="F7353" s="418">
        <v>44270</v>
      </c>
      <c r="G7353" s="417" t="s">
        <v>2286</v>
      </c>
      <c r="I7353" s="379">
        <f t="shared" ca="1" si="417"/>
        <v>-301</v>
      </c>
      <c r="J7353" s="379">
        <f t="shared" ca="1" si="418"/>
        <v>-209</v>
      </c>
      <c r="K7353" s="391" t="str">
        <f t="shared" ca="1" si="419"/>
        <v>11,65</v>
      </c>
      <c r="L7353" s="379"/>
      <c r="O7353" s="379"/>
    </row>
    <row r="7354" spans="1:15">
      <c r="A7354" s="417" t="s">
        <v>2155</v>
      </c>
      <c r="B7354" s="417" t="s">
        <v>12787</v>
      </c>
      <c r="C7354" s="417" t="s">
        <v>2332</v>
      </c>
      <c r="D7354" s="417" t="s">
        <v>12692</v>
      </c>
      <c r="E7354" s="391">
        <v>0.71</v>
      </c>
      <c r="F7354" s="418">
        <v>44270</v>
      </c>
      <c r="G7354" s="417" t="s">
        <v>2286</v>
      </c>
      <c r="I7354" s="379">
        <f t="shared" ca="1" si="417"/>
        <v>-301</v>
      </c>
      <c r="J7354" s="379">
        <f t="shared" ca="1" si="418"/>
        <v>-209</v>
      </c>
      <c r="K7354" s="391" t="str">
        <f t="shared" ca="1" si="419"/>
        <v>12,15</v>
      </c>
      <c r="L7354" s="379"/>
      <c r="O7354" s="379"/>
    </row>
    <row r="7355" spans="1:15">
      <c r="A7355" s="417" t="s">
        <v>2155</v>
      </c>
      <c r="B7355" s="417" t="s">
        <v>12788</v>
      </c>
      <c r="C7355" s="417" t="s">
        <v>2332</v>
      </c>
      <c r="D7355" s="417" t="s">
        <v>12694</v>
      </c>
      <c r="E7355" s="391">
        <v>0.81</v>
      </c>
      <c r="F7355" s="418">
        <v>44270</v>
      </c>
      <c r="G7355" s="417" t="s">
        <v>2286</v>
      </c>
      <c r="I7355" s="379">
        <f t="shared" ca="1" si="417"/>
        <v>-301</v>
      </c>
      <c r="J7355" s="379">
        <f t="shared" ca="1" si="418"/>
        <v>-209</v>
      </c>
      <c r="K7355" s="391" t="str">
        <f t="shared" ca="1" si="419"/>
        <v>12,40</v>
      </c>
      <c r="L7355" s="379"/>
      <c r="O7355" s="379"/>
    </row>
    <row r="7356" spans="1:15">
      <c r="A7356" s="417" t="s">
        <v>2155</v>
      </c>
      <c r="B7356" s="417" t="s">
        <v>12789</v>
      </c>
      <c r="C7356" s="417" t="s">
        <v>2332</v>
      </c>
      <c r="D7356" s="417" t="s">
        <v>12696</v>
      </c>
      <c r="E7356" s="391">
        <v>2.5</v>
      </c>
      <c r="F7356" s="418">
        <v>44270</v>
      </c>
      <c r="G7356" s="417" t="s">
        <v>2286</v>
      </c>
      <c r="I7356" s="379">
        <f t="shared" ca="1" si="417"/>
        <v>-301</v>
      </c>
      <c r="J7356" s="379">
        <f t="shared" ca="1" si="418"/>
        <v>-209</v>
      </c>
      <c r="K7356" s="391" t="str">
        <f t="shared" ca="1" si="419"/>
        <v>13,15</v>
      </c>
      <c r="L7356" s="379"/>
      <c r="O7356" s="379"/>
    </row>
    <row r="7357" spans="1:15">
      <c r="A7357" s="417" t="s">
        <v>2155</v>
      </c>
      <c r="B7357" s="417" t="s">
        <v>7056</v>
      </c>
      <c r="C7357" s="417" t="s">
        <v>2332</v>
      </c>
      <c r="D7357" s="417" t="s">
        <v>12707</v>
      </c>
      <c r="E7357" s="391">
        <v>0.05</v>
      </c>
      <c r="F7357" s="418">
        <v>44270</v>
      </c>
      <c r="G7357" s="417" t="s">
        <v>2286</v>
      </c>
      <c r="I7357" s="379">
        <f t="shared" ca="1" si="417"/>
        <v>-301</v>
      </c>
      <c r="J7357" s="379">
        <f t="shared" ca="1" si="418"/>
        <v>-209</v>
      </c>
      <c r="K7357" s="391" t="str">
        <f t="shared" ca="1" si="419"/>
        <v>8,80</v>
      </c>
      <c r="L7357" s="379"/>
      <c r="O7357" s="379"/>
    </row>
    <row r="7358" spans="1:15">
      <c r="A7358" s="417" t="s">
        <v>2155</v>
      </c>
      <c r="B7358" s="417" t="s">
        <v>12790</v>
      </c>
      <c r="C7358" s="417" t="s">
        <v>2332</v>
      </c>
      <c r="D7358" s="417" t="s">
        <v>12736</v>
      </c>
      <c r="E7358" s="391">
        <v>0.06</v>
      </c>
      <c r="F7358" s="418">
        <v>44270</v>
      </c>
      <c r="G7358" s="417" t="s">
        <v>2286</v>
      </c>
      <c r="I7358" s="379">
        <f t="shared" ca="1" si="417"/>
        <v>-301</v>
      </c>
      <c r="J7358" s="379">
        <f t="shared" ca="1" si="418"/>
        <v>-209</v>
      </c>
      <c r="K7358" s="391" t="str">
        <f t="shared" ca="1" si="419"/>
        <v>9,30</v>
      </c>
      <c r="L7358" s="379"/>
      <c r="O7358" s="379"/>
    </row>
    <row r="7359" spans="1:15">
      <c r="A7359" s="417" t="s">
        <v>2155</v>
      </c>
      <c r="B7359" s="417" t="s">
        <v>4672</v>
      </c>
      <c r="C7359" s="417" t="s">
        <v>2332</v>
      </c>
      <c r="D7359" s="417" t="s">
        <v>12740</v>
      </c>
      <c r="E7359" s="391">
        <v>0.74</v>
      </c>
      <c r="F7359" s="418">
        <v>44305</v>
      </c>
      <c r="G7359" s="417" t="s">
        <v>2286</v>
      </c>
      <c r="I7359" s="379">
        <f t="shared" ca="1" si="417"/>
        <v>-266</v>
      </c>
      <c r="J7359" s="379">
        <f t="shared" ca="1" si="418"/>
        <v>-185</v>
      </c>
      <c r="K7359" s="391" t="str">
        <f t="shared" ca="1" si="419"/>
        <v>10,18</v>
      </c>
      <c r="L7359" s="379"/>
      <c r="O7359" s="379"/>
    </row>
    <row r="7360" spans="1:15">
      <c r="A7360" s="417" t="s">
        <v>2155</v>
      </c>
      <c r="B7360" s="417" t="s">
        <v>4673</v>
      </c>
      <c r="C7360" s="417" t="s">
        <v>2332</v>
      </c>
      <c r="D7360" s="417" t="s">
        <v>12741</v>
      </c>
      <c r="E7360" s="391">
        <v>0.22</v>
      </c>
      <c r="F7360" s="418">
        <v>44305</v>
      </c>
      <c r="G7360" s="417" t="s">
        <v>2286</v>
      </c>
      <c r="I7360" s="379">
        <f t="shared" ca="1" si="417"/>
        <v>-266</v>
      </c>
      <c r="J7360" s="379">
        <f t="shared" ca="1" si="418"/>
        <v>-185</v>
      </c>
      <c r="K7360" s="391" t="str">
        <f t="shared" ca="1" si="419"/>
        <v>10,58</v>
      </c>
      <c r="L7360" s="379"/>
      <c r="O7360" s="379"/>
    </row>
    <row r="7361" spans="1:15">
      <c r="A7361" s="417" t="s">
        <v>2155</v>
      </c>
      <c r="B7361" s="417" t="s">
        <v>4674</v>
      </c>
      <c r="C7361" s="417" t="s">
        <v>2332</v>
      </c>
      <c r="D7361" s="417" t="s">
        <v>12247</v>
      </c>
      <c r="E7361" s="391">
        <v>0.06</v>
      </c>
      <c r="F7361" s="418">
        <v>44305</v>
      </c>
      <c r="G7361" s="417" t="s">
        <v>2286</v>
      </c>
      <c r="I7361" s="379">
        <f t="shared" ca="1" si="417"/>
        <v>-266</v>
      </c>
      <c r="J7361" s="379">
        <f t="shared" ca="1" si="418"/>
        <v>-185</v>
      </c>
      <c r="K7361" s="391" t="str">
        <f t="shared" ca="1" si="419"/>
        <v>8,23</v>
      </c>
      <c r="L7361" s="379"/>
      <c r="O7361" s="379"/>
    </row>
    <row r="7362" spans="1:15">
      <c r="A7362" s="417" t="s">
        <v>2155</v>
      </c>
      <c r="B7362" s="417" t="s">
        <v>4675</v>
      </c>
      <c r="C7362" s="417" t="s">
        <v>2332</v>
      </c>
      <c r="D7362" s="417" t="s">
        <v>12249</v>
      </c>
      <c r="E7362" s="391">
        <v>0.22</v>
      </c>
      <c r="F7362" s="418">
        <v>44305</v>
      </c>
      <c r="G7362" s="417" t="s">
        <v>2286</v>
      </c>
      <c r="I7362" s="379">
        <f t="shared" ca="1" si="417"/>
        <v>-266</v>
      </c>
      <c r="J7362" s="379">
        <f t="shared" ca="1" si="418"/>
        <v>-185</v>
      </c>
      <c r="K7362" s="391" t="str">
        <f t="shared" ca="1" si="419"/>
        <v>9,03</v>
      </c>
      <c r="L7362" s="379"/>
      <c r="O7362" s="379"/>
    </row>
    <row r="7363" spans="1:15">
      <c r="A7363" s="417" t="s">
        <v>2155</v>
      </c>
      <c r="B7363" s="417" t="s">
        <v>4676</v>
      </c>
      <c r="C7363" s="417" t="s">
        <v>2332</v>
      </c>
      <c r="D7363" s="417" t="s">
        <v>3518</v>
      </c>
      <c r="E7363" s="391">
        <v>1</v>
      </c>
      <c r="F7363" s="418">
        <v>44305</v>
      </c>
      <c r="G7363" s="417" t="s">
        <v>2286</v>
      </c>
      <c r="I7363" s="379">
        <f t="shared" ca="1" si="417"/>
        <v>-266</v>
      </c>
      <c r="J7363" s="379">
        <f t="shared" ca="1" si="418"/>
        <v>-185</v>
      </c>
      <c r="K7363" s="391" t="str">
        <f t="shared" ca="1" si="419"/>
        <v>9,13</v>
      </c>
      <c r="L7363" s="379"/>
      <c r="O7363" s="379"/>
    </row>
    <row r="7364" spans="1:15">
      <c r="A7364" s="417" t="s">
        <v>2155</v>
      </c>
      <c r="B7364" s="417" t="s">
        <v>12791</v>
      </c>
      <c r="C7364" s="417" t="s">
        <v>2332</v>
      </c>
      <c r="D7364" s="417" t="s">
        <v>12743</v>
      </c>
      <c r="E7364" s="391">
        <v>0.03</v>
      </c>
      <c r="F7364" s="418">
        <v>44337</v>
      </c>
      <c r="G7364" s="417" t="s">
        <v>2286</v>
      </c>
      <c r="I7364" s="379">
        <f t="shared" ca="1" si="417"/>
        <v>-234</v>
      </c>
      <c r="J7364" s="379">
        <f t="shared" ca="1" si="418"/>
        <v>-163</v>
      </c>
      <c r="K7364" s="391" t="str">
        <f t="shared" ca="1" si="419"/>
        <v>6,73</v>
      </c>
      <c r="L7364" s="379"/>
      <c r="O7364" s="379"/>
    </row>
    <row r="7365" spans="1:15">
      <c r="A7365" s="417" t="s">
        <v>2155</v>
      </c>
      <c r="B7365" s="417" t="s">
        <v>4677</v>
      </c>
      <c r="C7365" s="417" t="s">
        <v>2332</v>
      </c>
      <c r="D7365" s="417" t="s">
        <v>12744</v>
      </c>
      <c r="E7365" s="391">
        <v>0.04</v>
      </c>
      <c r="F7365" s="418">
        <v>44337</v>
      </c>
      <c r="G7365" s="417" t="s">
        <v>2286</v>
      </c>
      <c r="I7365" s="379">
        <f t="shared" ca="1" si="417"/>
        <v>-234</v>
      </c>
      <c r="J7365" s="379">
        <f t="shared" ca="1" si="418"/>
        <v>-163</v>
      </c>
      <c r="K7365" s="391" t="str">
        <f t="shared" ca="1" si="419"/>
        <v>7,13</v>
      </c>
      <c r="L7365" s="379"/>
      <c r="O7365" s="379"/>
    </row>
    <row r="7366" spans="1:15">
      <c r="A7366" s="417" t="s">
        <v>2155</v>
      </c>
      <c r="B7366" s="417" t="s">
        <v>12792</v>
      </c>
      <c r="C7366" s="417" t="s">
        <v>2332</v>
      </c>
      <c r="D7366" s="417" t="s">
        <v>12793</v>
      </c>
      <c r="E7366" s="391">
        <v>0.47</v>
      </c>
      <c r="F7366" s="418">
        <v>44365</v>
      </c>
      <c r="G7366" s="417" t="s">
        <v>2286</v>
      </c>
      <c r="I7366" s="379">
        <f t="shared" ca="1" si="417"/>
        <v>-206</v>
      </c>
      <c r="J7366" s="379">
        <f t="shared" ca="1" si="418"/>
        <v>-144</v>
      </c>
      <c r="K7366" s="391" t="str">
        <f t="shared" ca="1" si="419"/>
        <v>10,89</v>
      </c>
      <c r="L7366" s="379"/>
      <c r="O7366" s="379"/>
    </row>
    <row r="7367" spans="1:15">
      <c r="A7367" s="417" t="s">
        <v>2155</v>
      </c>
      <c r="B7367" s="417" t="s">
        <v>12794</v>
      </c>
      <c r="C7367" s="417" t="s">
        <v>2332</v>
      </c>
      <c r="D7367" s="417" t="s">
        <v>12746</v>
      </c>
      <c r="E7367" s="391">
        <v>0.01</v>
      </c>
      <c r="F7367" s="418">
        <v>44365</v>
      </c>
      <c r="G7367" s="417" t="s">
        <v>2286</v>
      </c>
      <c r="I7367" s="379">
        <f t="shared" ca="1" si="417"/>
        <v>-206</v>
      </c>
      <c r="J7367" s="379">
        <f t="shared" ca="1" si="418"/>
        <v>-144</v>
      </c>
      <c r="K7367" s="391" t="str">
        <f t="shared" ca="1" si="419"/>
        <v>11,39</v>
      </c>
      <c r="L7367" s="379"/>
      <c r="O7367" s="379"/>
    </row>
    <row r="7368" spans="1:15">
      <c r="A7368" s="417" t="s">
        <v>2155</v>
      </c>
      <c r="B7368" s="417" t="s">
        <v>8397</v>
      </c>
      <c r="C7368" s="417" t="s">
        <v>2332</v>
      </c>
      <c r="D7368" s="417" t="s">
        <v>12749</v>
      </c>
      <c r="E7368" s="391">
        <v>3.36</v>
      </c>
      <c r="F7368" s="418">
        <v>44365</v>
      </c>
      <c r="G7368" s="417" t="s">
        <v>2286</v>
      </c>
      <c r="I7368" s="379">
        <f t="shared" ca="1" si="417"/>
        <v>-206</v>
      </c>
      <c r="J7368" s="379">
        <f t="shared" ca="1" si="418"/>
        <v>-144</v>
      </c>
      <c r="K7368" s="391" t="str">
        <f t="shared" ca="1" si="419"/>
        <v>12,89</v>
      </c>
      <c r="L7368" s="379"/>
      <c r="O7368" s="379"/>
    </row>
    <row r="7369" spans="1:15">
      <c r="A7369" s="417" t="s">
        <v>2155</v>
      </c>
      <c r="B7369" s="417" t="s">
        <v>12795</v>
      </c>
      <c r="C7369" s="417" t="s">
        <v>2332</v>
      </c>
      <c r="D7369" s="417" t="s">
        <v>12751</v>
      </c>
      <c r="E7369" s="391">
        <v>0.27</v>
      </c>
      <c r="F7369" s="418">
        <v>44365</v>
      </c>
      <c r="G7369" s="417" t="s">
        <v>2286</v>
      </c>
      <c r="I7369" s="379">
        <f t="shared" ca="1" si="417"/>
        <v>-206</v>
      </c>
      <c r="J7369" s="379">
        <f t="shared" ca="1" si="418"/>
        <v>-144</v>
      </c>
      <c r="K7369" s="391" t="str">
        <f t="shared" ca="1" si="419"/>
        <v>9,09</v>
      </c>
      <c r="L7369" s="379"/>
      <c r="O7369" s="379"/>
    </row>
    <row r="7370" spans="1:15">
      <c r="A7370" s="417" t="s">
        <v>2155</v>
      </c>
      <c r="B7370" s="417" t="s">
        <v>12796</v>
      </c>
      <c r="C7370" s="417" t="s">
        <v>2332</v>
      </c>
      <c r="D7370" s="417" t="s">
        <v>12753</v>
      </c>
      <c r="E7370" s="391">
        <v>0.32</v>
      </c>
      <c r="F7370" s="418">
        <v>44393</v>
      </c>
      <c r="G7370" s="417" t="s">
        <v>2286</v>
      </c>
      <c r="I7370" s="379">
        <f t="shared" ref="I7370:I7433" ca="1" si="420">IF(F7370&lt;&gt;"",F7370-$I$199,"")</f>
        <v>-178</v>
      </c>
      <c r="J7370" s="379">
        <f t="shared" ref="J7370:J7433" ca="1" si="421">IF(I7370&lt;&gt;"",NETWORKDAYS($I$199,F7370-1,$N$201:$N$224),"")</f>
        <v>-124</v>
      </c>
      <c r="K7370" s="391" t="str">
        <f t="shared" ref="K7370:K7433" ca="1" si="422">IF(I7370&lt;&gt;"",RIGHT(D7370,LEN(D7370)-FIND(" ",D7370)),"")</f>
        <v>11,14</v>
      </c>
      <c r="L7370" s="379"/>
      <c r="O7370" s="379"/>
    </row>
    <row r="7371" spans="1:15">
      <c r="A7371" s="417" t="s">
        <v>2155</v>
      </c>
      <c r="B7371" s="417" t="s">
        <v>8398</v>
      </c>
      <c r="C7371" s="417" t="s">
        <v>2332</v>
      </c>
      <c r="D7371" s="417" t="s">
        <v>12749</v>
      </c>
      <c r="E7371" s="391">
        <v>0.01</v>
      </c>
      <c r="F7371" s="418">
        <v>44393</v>
      </c>
      <c r="G7371" s="417" t="s">
        <v>2286</v>
      </c>
      <c r="I7371" s="379">
        <f t="shared" ca="1" si="420"/>
        <v>-178</v>
      </c>
      <c r="J7371" s="379">
        <f t="shared" ca="1" si="421"/>
        <v>-124</v>
      </c>
      <c r="K7371" s="391" t="str">
        <f t="shared" ca="1" si="422"/>
        <v>12,89</v>
      </c>
      <c r="L7371" s="379"/>
      <c r="O7371" s="379"/>
    </row>
    <row r="7372" spans="1:15">
      <c r="A7372" s="417" t="s">
        <v>2155</v>
      </c>
      <c r="B7372" s="417" t="s">
        <v>4678</v>
      </c>
      <c r="C7372" s="417" t="s">
        <v>2332</v>
      </c>
      <c r="D7372" s="417" t="s">
        <v>12754</v>
      </c>
      <c r="E7372" s="391">
        <v>0.65</v>
      </c>
      <c r="F7372" s="418">
        <v>44456</v>
      </c>
      <c r="G7372" s="417" t="s">
        <v>2286</v>
      </c>
      <c r="I7372" s="379">
        <f t="shared" ca="1" si="420"/>
        <v>-115</v>
      </c>
      <c r="J7372" s="379">
        <f t="shared" ca="1" si="421"/>
        <v>-80</v>
      </c>
      <c r="K7372" s="391" t="str">
        <f t="shared" ca="1" si="422"/>
        <v>10,39</v>
      </c>
      <c r="L7372" s="379"/>
      <c r="O7372" s="379"/>
    </row>
    <row r="7373" spans="1:15">
      <c r="A7373" s="417" t="s">
        <v>2155</v>
      </c>
      <c r="B7373" s="417" t="s">
        <v>4679</v>
      </c>
      <c r="C7373" s="417" t="s">
        <v>2332</v>
      </c>
      <c r="D7373" s="417" t="s">
        <v>12757</v>
      </c>
      <c r="E7373" s="391">
        <v>3.3</v>
      </c>
      <c r="F7373" s="418">
        <v>44456</v>
      </c>
      <c r="G7373" s="417" t="s">
        <v>2286</v>
      </c>
      <c r="I7373" s="379">
        <f t="shared" ca="1" si="420"/>
        <v>-115</v>
      </c>
      <c r="J7373" s="379">
        <f t="shared" ca="1" si="421"/>
        <v>-80</v>
      </c>
      <c r="K7373" s="391" t="str">
        <f t="shared" ca="1" si="422"/>
        <v>14,39</v>
      </c>
      <c r="L7373" s="379"/>
      <c r="O7373" s="379"/>
    </row>
    <row r="7374" spans="1:15">
      <c r="A7374" s="417" t="s">
        <v>2155</v>
      </c>
      <c r="B7374" s="417" t="s">
        <v>12797</v>
      </c>
      <c r="C7374" s="417" t="s">
        <v>2332</v>
      </c>
      <c r="D7374" s="417" t="s">
        <v>12759</v>
      </c>
      <c r="E7374" s="391">
        <v>2.21</v>
      </c>
      <c r="F7374" s="418">
        <v>44484</v>
      </c>
      <c r="G7374" s="417" t="s">
        <v>2286</v>
      </c>
      <c r="I7374" s="379">
        <f t="shared" ca="1" si="420"/>
        <v>-87</v>
      </c>
      <c r="J7374" s="379">
        <f t="shared" ca="1" si="421"/>
        <v>-61</v>
      </c>
      <c r="K7374" s="391" t="str">
        <f t="shared" ca="1" si="422"/>
        <v>11,35</v>
      </c>
      <c r="L7374" s="379"/>
      <c r="O7374" s="379"/>
    </row>
    <row r="7375" spans="1:15">
      <c r="A7375" s="417" t="s">
        <v>2155</v>
      </c>
      <c r="B7375" s="417" t="s">
        <v>4680</v>
      </c>
      <c r="C7375" s="417" t="s">
        <v>2281</v>
      </c>
      <c r="D7375" s="417" t="s">
        <v>16370</v>
      </c>
      <c r="E7375" s="391">
        <v>16.91</v>
      </c>
      <c r="F7375" s="418">
        <v>44214</v>
      </c>
      <c r="G7375" s="417" t="s">
        <v>2286</v>
      </c>
      <c r="I7375" s="379">
        <f t="shared" ca="1" si="420"/>
        <v>-357</v>
      </c>
      <c r="J7375" s="379">
        <f t="shared" ca="1" si="421"/>
        <v>-247</v>
      </c>
      <c r="K7375" s="391" t="str">
        <f t="shared" ca="1" si="422"/>
        <v>15,05</v>
      </c>
      <c r="L7375" s="379"/>
      <c r="O7375" s="379"/>
    </row>
    <row r="7376" spans="1:15">
      <c r="A7376" s="417" t="s">
        <v>2155</v>
      </c>
      <c r="B7376" s="417" t="s">
        <v>7057</v>
      </c>
      <c r="C7376" s="417" t="s">
        <v>2281</v>
      </c>
      <c r="D7376" s="417" t="s">
        <v>16371</v>
      </c>
      <c r="E7376" s="391">
        <v>13.25</v>
      </c>
      <c r="F7376" s="418">
        <v>44214</v>
      </c>
      <c r="G7376" s="417" t="s">
        <v>2286</v>
      </c>
      <c r="I7376" s="379">
        <f t="shared" ca="1" si="420"/>
        <v>-357</v>
      </c>
      <c r="J7376" s="379">
        <f t="shared" ca="1" si="421"/>
        <v>-247</v>
      </c>
      <c r="K7376" s="391" t="str">
        <f t="shared" ca="1" si="422"/>
        <v>18,55</v>
      </c>
      <c r="L7376" s="379"/>
      <c r="O7376" s="379"/>
    </row>
    <row r="7377" spans="1:15">
      <c r="A7377" s="417" t="s">
        <v>2155</v>
      </c>
      <c r="B7377" s="417" t="s">
        <v>7058</v>
      </c>
      <c r="C7377" s="417" t="s">
        <v>2281</v>
      </c>
      <c r="D7377" s="417" t="s">
        <v>16372</v>
      </c>
      <c r="E7377" s="391">
        <v>13.18</v>
      </c>
      <c r="F7377" s="418">
        <v>44214</v>
      </c>
      <c r="G7377" s="417" t="s">
        <v>2283</v>
      </c>
      <c r="I7377" s="379">
        <f t="shared" ca="1" si="420"/>
        <v>-357</v>
      </c>
      <c r="J7377" s="379">
        <f t="shared" ca="1" si="421"/>
        <v>-247</v>
      </c>
      <c r="K7377" s="391" t="str">
        <f t="shared" ca="1" si="422"/>
        <v>18,80</v>
      </c>
      <c r="L7377" s="379"/>
      <c r="O7377" s="379"/>
    </row>
    <row r="7378" spans="1:15">
      <c r="A7378" s="417" t="s">
        <v>2155</v>
      </c>
      <c r="B7378" s="417" t="s">
        <v>12799</v>
      </c>
      <c r="C7378" s="417" t="s">
        <v>2281</v>
      </c>
      <c r="D7378" s="417" t="s">
        <v>16373</v>
      </c>
      <c r="E7378" s="391">
        <v>12.2</v>
      </c>
      <c r="F7378" s="418">
        <v>44214</v>
      </c>
      <c r="G7378" s="417" t="s">
        <v>2286</v>
      </c>
      <c r="I7378" s="379">
        <f t="shared" ca="1" si="420"/>
        <v>-357</v>
      </c>
      <c r="J7378" s="379">
        <f t="shared" ca="1" si="421"/>
        <v>-247</v>
      </c>
      <c r="K7378" s="391" t="str">
        <f t="shared" ca="1" si="422"/>
        <v>19,05</v>
      </c>
      <c r="L7378" s="379"/>
      <c r="O7378" s="379"/>
    </row>
    <row r="7379" spans="1:15">
      <c r="A7379" s="417" t="s">
        <v>2155</v>
      </c>
      <c r="B7379" s="417" t="s">
        <v>17276</v>
      </c>
      <c r="C7379" s="417" t="s">
        <v>2281</v>
      </c>
      <c r="D7379" s="417" t="s">
        <v>16513</v>
      </c>
      <c r="E7379" s="391">
        <v>11.26</v>
      </c>
      <c r="F7379" s="418">
        <v>44214</v>
      </c>
      <c r="G7379" s="417" t="s">
        <v>2283</v>
      </c>
      <c r="I7379" s="379">
        <f t="shared" ca="1" si="420"/>
        <v>-357</v>
      </c>
      <c r="J7379" s="379">
        <f t="shared" ca="1" si="421"/>
        <v>-247</v>
      </c>
      <c r="K7379" s="391" t="str">
        <f t="shared" ca="1" si="422"/>
        <v>19,30</v>
      </c>
      <c r="L7379" s="379"/>
      <c r="O7379" s="379"/>
    </row>
    <row r="7380" spans="1:15">
      <c r="A7380" s="417" t="s">
        <v>2155</v>
      </c>
      <c r="B7380" s="417" t="s">
        <v>12800</v>
      </c>
      <c r="C7380" s="417" t="s">
        <v>2281</v>
      </c>
      <c r="D7380" s="417" t="s">
        <v>9827</v>
      </c>
      <c r="E7380" s="391">
        <v>13.4</v>
      </c>
      <c r="F7380" s="418">
        <v>44214</v>
      </c>
      <c r="G7380" s="417" t="s">
        <v>2286</v>
      </c>
      <c r="I7380" s="379">
        <f t="shared" ca="1" si="420"/>
        <v>-357</v>
      </c>
      <c r="J7380" s="379">
        <f t="shared" ca="1" si="421"/>
        <v>-247</v>
      </c>
      <c r="K7380" s="391" t="str">
        <f t="shared" ca="1" si="422"/>
        <v>19,55</v>
      </c>
      <c r="L7380" s="379"/>
      <c r="O7380" s="379"/>
    </row>
    <row r="7381" spans="1:15">
      <c r="A7381" s="417" t="s">
        <v>2155</v>
      </c>
      <c r="B7381" s="417" t="s">
        <v>12801</v>
      </c>
      <c r="C7381" s="417" t="s">
        <v>2281</v>
      </c>
      <c r="D7381" s="417" t="s">
        <v>9994</v>
      </c>
      <c r="E7381" s="391">
        <v>13.1</v>
      </c>
      <c r="F7381" s="418">
        <v>44214</v>
      </c>
      <c r="G7381" s="417" t="s">
        <v>2283</v>
      </c>
      <c r="I7381" s="379">
        <f t="shared" ca="1" si="420"/>
        <v>-357</v>
      </c>
      <c r="J7381" s="379">
        <f t="shared" ca="1" si="421"/>
        <v>-247</v>
      </c>
      <c r="K7381" s="391" t="str">
        <f t="shared" ca="1" si="422"/>
        <v>19,80</v>
      </c>
      <c r="L7381" s="379"/>
      <c r="O7381" s="379"/>
    </row>
    <row r="7382" spans="1:15">
      <c r="A7382" s="417" t="s">
        <v>2155</v>
      </c>
      <c r="B7382" s="417" t="s">
        <v>12802</v>
      </c>
      <c r="C7382" s="417" t="s">
        <v>2281</v>
      </c>
      <c r="D7382" s="417" t="s">
        <v>9826</v>
      </c>
      <c r="E7382" s="391">
        <v>12.36</v>
      </c>
      <c r="F7382" s="418">
        <v>44214</v>
      </c>
      <c r="G7382" s="417" t="s">
        <v>2286</v>
      </c>
      <c r="I7382" s="379">
        <f t="shared" ca="1" si="420"/>
        <v>-357</v>
      </c>
      <c r="J7382" s="379">
        <f t="shared" ca="1" si="421"/>
        <v>-247</v>
      </c>
      <c r="K7382" s="391" t="str">
        <f t="shared" ca="1" si="422"/>
        <v>20,05</v>
      </c>
      <c r="L7382" s="379"/>
      <c r="O7382" s="379"/>
    </row>
    <row r="7383" spans="1:15">
      <c r="A7383" s="417" t="s">
        <v>2155</v>
      </c>
      <c r="B7383" s="417" t="s">
        <v>12803</v>
      </c>
      <c r="C7383" s="417" t="s">
        <v>2281</v>
      </c>
      <c r="D7383" s="417" t="s">
        <v>9829</v>
      </c>
      <c r="E7383" s="391">
        <v>11.34</v>
      </c>
      <c r="F7383" s="418">
        <v>44214</v>
      </c>
      <c r="G7383" s="417" t="s">
        <v>2286</v>
      </c>
      <c r="I7383" s="379">
        <f t="shared" ca="1" si="420"/>
        <v>-357</v>
      </c>
      <c r="J7383" s="379">
        <f t="shared" ca="1" si="421"/>
        <v>-247</v>
      </c>
      <c r="K7383" s="391" t="str">
        <f t="shared" ca="1" si="422"/>
        <v>20,55</v>
      </c>
      <c r="L7383" s="379"/>
      <c r="O7383" s="379"/>
    </row>
    <row r="7384" spans="1:15">
      <c r="A7384" s="417" t="s">
        <v>2155</v>
      </c>
      <c r="B7384" s="417" t="s">
        <v>7059</v>
      </c>
      <c r="C7384" s="417" t="s">
        <v>2281</v>
      </c>
      <c r="D7384" s="417" t="s">
        <v>9999</v>
      </c>
      <c r="E7384" s="391">
        <v>4.8499999999999996</v>
      </c>
      <c r="F7384" s="418">
        <v>44214</v>
      </c>
      <c r="G7384" s="417" t="s">
        <v>2286</v>
      </c>
      <c r="I7384" s="379">
        <f t="shared" ca="1" si="420"/>
        <v>-357</v>
      </c>
      <c r="J7384" s="379">
        <f t="shared" ca="1" si="421"/>
        <v>-247</v>
      </c>
      <c r="K7384" s="391" t="str">
        <f t="shared" ca="1" si="422"/>
        <v>21,05</v>
      </c>
      <c r="L7384" s="379"/>
      <c r="O7384" s="379"/>
    </row>
    <row r="7385" spans="1:15">
      <c r="A7385" s="417" t="s">
        <v>2155</v>
      </c>
      <c r="B7385" s="417" t="s">
        <v>7060</v>
      </c>
      <c r="C7385" s="417" t="s">
        <v>2281</v>
      </c>
      <c r="D7385" s="417" t="s">
        <v>10003</v>
      </c>
      <c r="E7385" s="391">
        <v>3</v>
      </c>
      <c r="F7385" s="418">
        <v>44214</v>
      </c>
      <c r="G7385" s="417" t="s">
        <v>2283</v>
      </c>
      <c r="I7385" s="379">
        <f t="shared" ca="1" si="420"/>
        <v>-357</v>
      </c>
      <c r="J7385" s="379">
        <f t="shared" ca="1" si="421"/>
        <v>-247</v>
      </c>
      <c r="K7385" s="391" t="str">
        <f t="shared" ca="1" si="422"/>
        <v>21,30</v>
      </c>
      <c r="L7385" s="379"/>
      <c r="O7385" s="379"/>
    </row>
    <row r="7386" spans="1:15">
      <c r="A7386" s="417" t="s">
        <v>2155</v>
      </c>
      <c r="B7386" s="417" t="s">
        <v>12804</v>
      </c>
      <c r="C7386" s="417" t="s">
        <v>2281</v>
      </c>
      <c r="D7386" s="417" t="s">
        <v>10007</v>
      </c>
      <c r="E7386" s="391">
        <v>9.66</v>
      </c>
      <c r="F7386" s="418">
        <v>44214</v>
      </c>
      <c r="G7386" s="417" t="s">
        <v>2286</v>
      </c>
      <c r="I7386" s="379">
        <f t="shared" ca="1" si="420"/>
        <v>-357</v>
      </c>
      <c r="J7386" s="379">
        <f t="shared" ca="1" si="421"/>
        <v>-247</v>
      </c>
      <c r="K7386" s="391" t="str">
        <f t="shared" ca="1" si="422"/>
        <v>22,05</v>
      </c>
      <c r="L7386" s="379"/>
      <c r="O7386" s="379"/>
    </row>
    <row r="7387" spans="1:15">
      <c r="A7387" s="417" t="s">
        <v>2155</v>
      </c>
      <c r="B7387" s="417" t="s">
        <v>7061</v>
      </c>
      <c r="C7387" s="417" t="s">
        <v>2281</v>
      </c>
      <c r="D7387" s="417" t="s">
        <v>9839</v>
      </c>
      <c r="E7387" s="391">
        <v>9.7200000000000006</v>
      </c>
      <c r="F7387" s="418">
        <v>44214</v>
      </c>
      <c r="G7387" s="417" t="s">
        <v>2283</v>
      </c>
      <c r="I7387" s="379">
        <f t="shared" ca="1" si="420"/>
        <v>-357</v>
      </c>
      <c r="J7387" s="379">
        <f t="shared" ca="1" si="421"/>
        <v>-247</v>
      </c>
      <c r="K7387" s="391" t="str">
        <f t="shared" ca="1" si="422"/>
        <v>22,30</v>
      </c>
      <c r="L7387" s="379"/>
      <c r="O7387" s="379"/>
    </row>
    <row r="7388" spans="1:15">
      <c r="A7388" s="417" t="s">
        <v>2155</v>
      </c>
      <c r="B7388" s="417" t="s">
        <v>12805</v>
      </c>
      <c r="C7388" s="417" t="s">
        <v>2281</v>
      </c>
      <c r="D7388" s="417" t="s">
        <v>9833</v>
      </c>
      <c r="E7388" s="391">
        <v>8.75</v>
      </c>
      <c r="F7388" s="418">
        <v>44214</v>
      </c>
      <c r="G7388" s="417" t="s">
        <v>2286</v>
      </c>
      <c r="I7388" s="379">
        <f t="shared" ca="1" si="420"/>
        <v>-357</v>
      </c>
      <c r="J7388" s="379">
        <f t="shared" ca="1" si="421"/>
        <v>-247</v>
      </c>
      <c r="K7388" s="391" t="str">
        <f t="shared" ca="1" si="422"/>
        <v>22,55</v>
      </c>
      <c r="L7388" s="379"/>
      <c r="O7388" s="379"/>
    </row>
    <row r="7389" spans="1:15">
      <c r="A7389" s="417" t="s">
        <v>2155</v>
      </c>
      <c r="B7389" s="417" t="s">
        <v>4681</v>
      </c>
      <c r="C7389" s="417" t="s">
        <v>2281</v>
      </c>
      <c r="D7389" s="417" t="s">
        <v>9841</v>
      </c>
      <c r="E7389" s="391">
        <v>9.1999999999999993</v>
      </c>
      <c r="F7389" s="418">
        <v>44214</v>
      </c>
      <c r="G7389" s="417" t="s">
        <v>2286</v>
      </c>
      <c r="I7389" s="379">
        <f t="shared" ca="1" si="420"/>
        <v>-357</v>
      </c>
      <c r="J7389" s="379">
        <f t="shared" ca="1" si="421"/>
        <v>-247</v>
      </c>
      <c r="K7389" s="391" t="str">
        <f t="shared" ca="1" si="422"/>
        <v>23,05</v>
      </c>
      <c r="L7389" s="379"/>
      <c r="O7389" s="379"/>
    </row>
    <row r="7390" spans="1:15">
      <c r="A7390" s="417" t="s">
        <v>2155</v>
      </c>
      <c r="B7390" s="417" t="s">
        <v>12806</v>
      </c>
      <c r="C7390" s="417" t="s">
        <v>2281</v>
      </c>
      <c r="D7390" s="417" t="s">
        <v>9847</v>
      </c>
      <c r="E7390" s="391">
        <v>7.59</v>
      </c>
      <c r="F7390" s="418">
        <v>44214</v>
      </c>
      <c r="G7390" s="417" t="s">
        <v>2283</v>
      </c>
      <c r="I7390" s="379">
        <f t="shared" ca="1" si="420"/>
        <v>-357</v>
      </c>
      <c r="J7390" s="379">
        <f t="shared" ca="1" si="421"/>
        <v>-247</v>
      </c>
      <c r="K7390" s="391" t="str">
        <f t="shared" ca="1" si="422"/>
        <v>23,30</v>
      </c>
      <c r="L7390" s="379"/>
      <c r="O7390" s="379"/>
    </row>
    <row r="7391" spans="1:15">
      <c r="A7391" s="417" t="s">
        <v>2155</v>
      </c>
      <c r="B7391" s="417" t="s">
        <v>4682</v>
      </c>
      <c r="C7391" s="417" t="s">
        <v>2281</v>
      </c>
      <c r="D7391" s="417" t="s">
        <v>9844</v>
      </c>
      <c r="E7391" s="391">
        <v>9</v>
      </c>
      <c r="F7391" s="418">
        <v>44214</v>
      </c>
      <c r="G7391" s="417" t="s">
        <v>2286</v>
      </c>
      <c r="I7391" s="379">
        <f t="shared" ca="1" si="420"/>
        <v>-357</v>
      </c>
      <c r="J7391" s="379">
        <f t="shared" ca="1" si="421"/>
        <v>-247</v>
      </c>
      <c r="K7391" s="391" t="str">
        <f t="shared" ca="1" si="422"/>
        <v>23,55</v>
      </c>
      <c r="L7391" s="379"/>
      <c r="O7391" s="379"/>
    </row>
    <row r="7392" spans="1:15">
      <c r="A7392" s="417" t="s">
        <v>2155</v>
      </c>
      <c r="B7392" s="417" t="s">
        <v>8399</v>
      </c>
      <c r="C7392" s="417" t="s">
        <v>2281</v>
      </c>
      <c r="D7392" s="417" t="s">
        <v>9850</v>
      </c>
      <c r="E7392" s="391">
        <v>8.5500000000000007</v>
      </c>
      <c r="F7392" s="418">
        <v>44214</v>
      </c>
      <c r="G7392" s="417" t="s">
        <v>2283</v>
      </c>
      <c r="I7392" s="379">
        <f t="shared" ca="1" si="420"/>
        <v>-357</v>
      </c>
      <c r="J7392" s="379">
        <f t="shared" ca="1" si="421"/>
        <v>-247</v>
      </c>
      <c r="K7392" s="391" t="str">
        <f t="shared" ca="1" si="422"/>
        <v>23,80</v>
      </c>
      <c r="L7392" s="379"/>
      <c r="O7392" s="379"/>
    </row>
    <row r="7393" spans="1:15">
      <c r="A7393" s="417" t="s">
        <v>2155</v>
      </c>
      <c r="B7393" s="417" t="s">
        <v>7062</v>
      </c>
      <c r="C7393" s="417" t="s">
        <v>2281</v>
      </c>
      <c r="D7393" s="417" t="s">
        <v>9845</v>
      </c>
      <c r="E7393" s="391">
        <v>8.6999999999999993</v>
      </c>
      <c r="F7393" s="418">
        <v>44214</v>
      </c>
      <c r="G7393" s="417" t="s">
        <v>2286</v>
      </c>
      <c r="I7393" s="379">
        <f t="shared" ca="1" si="420"/>
        <v>-357</v>
      </c>
      <c r="J7393" s="379">
        <f t="shared" ca="1" si="421"/>
        <v>-247</v>
      </c>
      <c r="K7393" s="391" t="str">
        <f t="shared" ca="1" si="422"/>
        <v>24,05</v>
      </c>
      <c r="L7393" s="379"/>
      <c r="O7393" s="379"/>
    </row>
    <row r="7394" spans="1:15">
      <c r="A7394" s="417" t="s">
        <v>2155</v>
      </c>
      <c r="B7394" s="417" t="s">
        <v>12807</v>
      </c>
      <c r="C7394" s="417" t="s">
        <v>2281</v>
      </c>
      <c r="D7394" s="417" t="s">
        <v>9848</v>
      </c>
      <c r="E7394" s="391">
        <v>6.29</v>
      </c>
      <c r="F7394" s="418">
        <v>44214</v>
      </c>
      <c r="G7394" s="417" t="s">
        <v>2283</v>
      </c>
      <c r="I7394" s="379">
        <f t="shared" ca="1" si="420"/>
        <v>-357</v>
      </c>
      <c r="J7394" s="379">
        <f t="shared" ca="1" si="421"/>
        <v>-247</v>
      </c>
      <c r="K7394" s="391" t="str">
        <f t="shared" ca="1" si="422"/>
        <v>24,30</v>
      </c>
      <c r="L7394" s="379"/>
      <c r="O7394" s="379"/>
    </row>
    <row r="7395" spans="1:15">
      <c r="A7395" s="417" t="s">
        <v>2155</v>
      </c>
      <c r="B7395" s="417" t="s">
        <v>12808</v>
      </c>
      <c r="C7395" s="417" t="s">
        <v>2281</v>
      </c>
      <c r="D7395" s="417" t="s">
        <v>10014</v>
      </c>
      <c r="E7395" s="391">
        <v>7.7</v>
      </c>
      <c r="F7395" s="418">
        <v>44214</v>
      </c>
      <c r="G7395" s="417" t="s">
        <v>2286</v>
      </c>
      <c r="I7395" s="379">
        <f t="shared" ca="1" si="420"/>
        <v>-357</v>
      </c>
      <c r="J7395" s="379">
        <f t="shared" ca="1" si="421"/>
        <v>-247</v>
      </c>
      <c r="K7395" s="391" t="str">
        <f t="shared" ca="1" si="422"/>
        <v>24,55</v>
      </c>
      <c r="L7395" s="379"/>
      <c r="O7395" s="379"/>
    </row>
    <row r="7396" spans="1:15">
      <c r="A7396" s="417" t="s">
        <v>2155</v>
      </c>
      <c r="B7396" s="417" t="s">
        <v>12809</v>
      </c>
      <c r="C7396" s="417" t="s">
        <v>2281</v>
      </c>
      <c r="D7396" s="417" t="s">
        <v>9854</v>
      </c>
      <c r="E7396" s="391">
        <v>7.1</v>
      </c>
      <c r="F7396" s="418">
        <v>44214</v>
      </c>
      <c r="G7396" s="417" t="s">
        <v>2283</v>
      </c>
      <c r="I7396" s="379">
        <f t="shared" ca="1" si="420"/>
        <v>-357</v>
      </c>
      <c r="J7396" s="379">
        <f t="shared" ca="1" si="421"/>
        <v>-247</v>
      </c>
      <c r="K7396" s="391" t="str">
        <f t="shared" ca="1" si="422"/>
        <v>24,80</v>
      </c>
      <c r="L7396" s="379"/>
      <c r="O7396" s="379"/>
    </row>
    <row r="7397" spans="1:15">
      <c r="A7397" s="417" t="s">
        <v>2155</v>
      </c>
      <c r="B7397" s="417" t="s">
        <v>7063</v>
      </c>
      <c r="C7397" s="417" t="s">
        <v>2281</v>
      </c>
      <c r="D7397" s="417" t="s">
        <v>9852</v>
      </c>
      <c r="E7397" s="391">
        <v>7</v>
      </c>
      <c r="F7397" s="418">
        <v>44214</v>
      </c>
      <c r="G7397" s="417" t="s">
        <v>2286</v>
      </c>
      <c r="I7397" s="379">
        <f t="shared" ca="1" si="420"/>
        <v>-357</v>
      </c>
      <c r="J7397" s="379">
        <f t="shared" ca="1" si="421"/>
        <v>-247</v>
      </c>
      <c r="K7397" s="391" t="str">
        <f t="shared" ca="1" si="422"/>
        <v>25,05</v>
      </c>
      <c r="L7397" s="379"/>
      <c r="O7397" s="379"/>
    </row>
    <row r="7398" spans="1:15">
      <c r="A7398" s="417" t="s">
        <v>2155</v>
      </c>
      <c r="B7398" s="417" t="s">
        <v>12810</v>
      </c>
      <c r="C7398" s="417" t="s">
        <v>2281</v>
      </c>
      <c r="D7398" s="417" t="s">
        <v>9856</v>
      </c>
      <c r="E7398" s="391">
        <v>6.9</v>
      </c>
      <c r="F7398" s="418">
        <v>44214</v>
      </c>
      <c r="G7398" s="417" t="s">
        <v>2283</v>
      </c>
      <c r="I7398" s="379">
        <f t="shared" ca="1" si="420"/>
        <v>-357</v>
      </c>
      <c r="J7398" s="379">
        <f t="shared" ca="1" si="421"/>
        <v>-247</v>
      </c>
      <c r="K7398" s="391" t="str">
        <f t="shared" ca="1" si="422"/>
        <v>25,30</v>
      </c>
      <c r="L7398" s="379"/>
      <c r="O7398" s="379"/>
    </row>
    <row r="7399" spans="1:15">
      <c r="A7399" s="417" t="s">
        <v>2155</v>
      </c>
      <c r="B7399" s="417" t="s">
        <v>4683</v>
      </c>
      <c r="C7399" s="417" t="s">
        <v>2281</v>
      </c>
      <c r="D7399" s="417" t="s">
        <v>9858</v>
      </c>
      <c r="E7399" s="391">
        <v>7.03</v>
      </c>
      <c r="F7399" s="418">
        <v>44214</v>
      </c>
      <c r="G7399" s="417" t="s">
        <v>2286</v>
      </c>
      <c r="I7399" s="379">
        <f t="shared" ca="1" si="420"/>
        <v>-357</v>
      </c>
      <c r="J7399" s="379">
        <f t="shared" ca="1" si="421"/>
        <v>-247</v>
      </c>
      <c r="K7399" s="391" t="str">
        <f t="shared" ca="1" si="422"/>
        <v>25,55</v>
      </c>
      <c r="L7399" s="379"/>
      <c r="O7399" s="379"/>
    </row>
    <row r="7400" spans="1:15">
      <c r="A7400" s="417" t="s">
        <v>2155</v>
      </c>
      <c r="B7400" s="417" t="s">
        <v>8400</v>
      </c>
      <c r="C7400" s="417" t="s">
        <v>2281</v>
      </c>
      <c r="D7400" s="417" t="s">
        <v>9861</v>
      </c>
      <c r="E7400" s="391">
        <v>6</v>
      </c>
      <c r="F7400" s="418">
        <v>44214</v>
      </c>
      <c r="G7400" s="417" t="s">
        <v>2283</v>
      </c>
      <c r="I7400" s="379">
        <f t="shared" ca="1" si="420"/>
        <v>-357</v>
      </c>
      <c r="J7400" s="379">
        <f t="shared" ca="1" si="421"/>
        <v>-247</v>
      </c>
      <c r="K7400" s="391" t="str">
        <f t="shared" ca="1" si="422"/>
        <v>25,80</v>
      </c>
      <c r="L7400" s="379"/>
      <c r="O7400" s="379"/>
    </row>
    <row r="7401" spans="1:15">
      <c r="A7401" s="417" t="s">
        <v>2155</v>
      </c>
      <c r="B7401" s="417" t="s">
        <v>8401</v>
      </c>
      <c r="C7401" s="417" t="s">
        <v>2281</v>
      </c>
      <c r="D7401" s="417" t="s">
        <v>9863</v>
      </c>
      <c r="E7401" s="391">
        <v>5.8</v>
      </c>
      <c r="F7401" s="418">
        <v>44214</v>
      </c>
      <c r="G7401" s="417" t="s">
        <v>2286</v>
      </c>
      <c r="I7401" s="379">
        <f t="shared" ca="1" si="420"/>
        <v>-357</v>
      </c>
      <c r="J7401" s="379">
        <f t="shared" ca="1" si="421"/>
        <v>-247</v>
      </c>
      <c r="K7401" s="391" t="str">
        <f t="shared" ca="1" si="422"/>
        <v>26,05</v>
      </c>
      <c r="L7401" s="379"/>
      <c r="O7401" s="379"/>
    </row>
    <row r="7402" spans="1:15">
      <c r="A7402" s="417" t="s">
        <v>2155</v>
      </c>
      <c r="B7402" s="417" t="s">
        <v>8402</v>
      </c>
      <c r="C7402" s="417" t="s">
        <v>2281</v>
      </c>
      <c r="D7402" s="417" t="s">
        <v>9866</v>
      </c>
      <c r="E7402" s="391">
        <v>5.78</v>
      </c>
      <c r="F7402" s="418">
        <v>44214</v>
      </c>
      <c r="G7402" s="417" t="s">
        <v>2283</v>
      </c>
      <c r="I7402" s="379">
        <f t="shared" ca="1" si="420"/>
        <v>-357</v>
      </c>
      <c r="J7402" s="379">
        <f t="shared" ca="1" si="421"/>
        <v>-247</v>
      </c>
      <c r="K7402" s="391" t="str">
        <f t="shared" ca="1" si="422"/>
        <v>26,30</v>
      </c>
      <c r="L7402" s="379"/>
      <c r="O7402" s="379"/>
    </row>
    <row r="7403" spans="1:15">
      <c r="A7403" s="417" t="s">
        <v>2155</v>
      </c>
      <c r="B7403" s="417" t="s">
        <v>8403</v>
      </c>
      <c r="C7403" s="417" t="s">
        <v>2281</v>
      </c>
      <c r="D7403" s="417" t="s">
        <v>9868</v>
      </c>
      <c r="E7403" s="391">
        <v>5.26</v>
      </c>
      <c r="F7403" s="418">
        <v>44214</v>
      </c>
      <c r="G7403" s="417" t="s">
        <v>2286</v>
      </c>
      <c r="I7403" s="379">
        <f t="shared" ca="1" si="420"/>
        <v>-357</v>
      </c>
      <c r="J7403" s="379">
        <f t="shared" ca="1" si="421"/>
        <v>-247</v>
      </c>
      <c r="K7403" s="391" t="str">
        <f t="shared" ca="1" si="422"/>
        <v>26,55</v>
      </c>
      <c r="L7403" s="379"/>
      <c r="O7403" s="379"/>
    </row>
    <row r="7404" spans="1:15">
      <c r="A7404" s="417" t="s">
        <v>2155</v>
      </c>
      <c r="B7404" s="417" t="s">
        <v>4684</v>
      </c>
      <c r="C7404" s="417" t="s">
        <v>2281</v>
      </c>
      <c r="D7404" s="417" t="s">
        <v>9871</v>
      </c>
      <c r="E7404" s="391">
        <v>5.25</v>
      </c>
      <c r="F7404" s="418">
        <v>44214</v>
      </c>
      <c r="G7404" s="417" t="s">
        <v>2283</v>
      </c>
      <c r="I7404" s="379">
        <f t="shared" ca="1" si="420"/>
        <v>-357</v>
      </c>
      <c r="J7404" s="379">
        <f t="shared" ca="1" si="421"/>
        <v>-247</v>
      </c>
      <c r="K7404" s="391" t="str">
        <f t="shared" ca="1" si="422"/>
        <v>26,80</v>
      </c>
      <c r="L7404" s="379"/>
      <c r="O7404" s="379"/>
    </row>
    <row r="7405" spans="1:15">
      <c r="A7405" s="417" t="s">
        <v>2155</v>
      </c>
      <c r="B7405" s="417" t="s">
        <v>4685</v>
      </c>
      <c r="C7405" s="417" t="s">
        <v>2281</v>
      </c>
      <c r="D7405" s="417" t="s">
        <v>16374</v>
      </c>
      <c r="E7405" s="391">
        <v>4.87</v>
      </c>
      <c r="F7405" s="418">
        <v>44214</v>
      </c>
      <c r="G7405" s="417" t="s">
        <v>2286</v>
      </c>
      <c r="I7405" s="379">
        <f t="shared" ca="1" si="420"/>
        <v>-357</v>
      </c>
      <c r="J7405" s="379">
        <f t="shared" ca="1" si="421"/>
        <v>-247</v>
      </c>
      <c r="K7405" s="391" t="str">
        <f t="shared" ca="1" si="422"/>
        <v>27,05</v>
      </c>
      <c r="L7405" s="379"/>
      <c r="O7405" s="379"/>
    </row>
    <row r="7406" spans="1:15">
      <c r="A7406" s="417" t="s">
        <v>2155</v>
      </c>
      <c r="B7406" s="417" t="s">
        <v>4686</v>
      </c>
      <c r="C7406" s="417" t="s">
        <v>2281</v>
      </c>
      <c r="D7406" s="417" t="s">
        <v>16375</v>
      </c>
      <c r="E7406" s="391">
        <v>5.09</v>
      </c>
      <c r="F7406" s="418">
        <v>44214</v>
      </c>
      <c r="G7406" s="417" t="s">
        <v>2283</v>
      </c>
      <c r="I7406" s="379">
        <f t="shared" ca="1" si="420"/>
        <v>-357</v>
      </c>
      <c r="J7406" s="379">
        <f t="shared" ca="1" si="421"/>
        <v>-247</v>
      </c>
      <c r="K7406" s="391" t="str">
        <f t="shared" ca="1" si="422"/>
        <v>27,30</v>
      </c>
      <c r="L7406" s="379"/>
      <c r="O7406" s="379"/>
    </row>
    <row r="7407" spans="1:15">
      <c r="A7407" s="417" t="s">
        <v>2155</v>
      </c>
      <c r="B7407" s="417" t="s">
        <v>8404</v>
      </c>
      <c r="C7407" s="417" t="s">
        <v>2281</v>
      </c>
      <c r="D7407" s="417" t="s">
        <v>9872</v>
      </c>
      <c r="E7407" s="391">
        <v>4.6500000000000004</v>
      </c>
      <c r="F7407" s="418">
        <v>44214</v>
      </c>
      <c r="G7407" s="417" t="s">
        <v>2286</v>
      </c>
      <c r="I7407" s="379">
        <f t="shared" ca="1" si="420"/>
        <v>-357</v>
      </c>
      <c r="J7407" s="379">
        <f t="shared" ca="1" si="421"/>
        <v>-247</v>
      </c>
      <c r="K7407" s="391" t="str">
        <f t="shared" ca="1" si="422"/>
        <v>27,55</v>
      </c>
      <c r="L7407" s="379"/>
      <c r="O7407" s="379"/>
    </row>
    <row r="7408" spans="1:15">
      <c r="A7408" s="417" t="s">
        <v>2155</v>
      </c>
      <c r="B7408" s="417" t="s">
        <v>8405</v>
      </c>
      <c r="C7408" s="417" t="s">
        <v>2281</v>
      </c>
      <c r="D7408" s="417" t="s">
        <v>16376</v>
      </c>
      <c r="E7408" s="391">
        <v>4.45</v>
      </c>
      <c r="F7408" s="418">
        <v>44214</v>
      </c>
      <c r="G7408" s="417" t="s">
        <v>2283</v>
      </c>
      <c r="I7408" s="379">
        <f t="shared" ca="1" si="420"/>
        <v>-357</v>
      </c>
      <c r="J7408" s="379">
        <f t="shared" ca="1" si="421"/>
        <v>-247</v>
      </c>
      <c r="K7408" s="391" t="str">
        <f t="shared" ca="1" si="422"/>
        <v>27,80</v>
      </c>
      <c r="L7408" s="379"/>
      <c r="O7408" s="379"/>
    </row>
    <row r="7409" spans="1:15">
      <c r="A7409" s="417" t="s">
        <v>2155</v>
      </c>
      <c r="B7409" s="417" t="s">
        <v>7064</v>
      </c>
      <c r="C7409" s="417" t="s">
        <v>2281</v>
      </c>
      <c r="D7409" s="417" t="s">
        <v>16377</v>
      </c>
      <c r="E7409" s="391">
        <v>3.96</v>
      </c>
      <c r="F7409" s="418">
        <v>44214</v>
      </c>
      <c r="G7409" s="417" t="s">
        <v>2286</v>
      </c>
      <c r="I7409" s="379">
        <f t="shared" ca="1" si="420"/>
        <v>-357</v>
      </c>
      <c r="J7409" s="379">
        <f t="shared" ca="1" si="421"/>
        <v>-247</v>
      </c>
      <c r="K7409" s="391" t="str">
        <f t="shared" ca="1" si="422"/>
        <v>28,05</v>
      </c>
      <c r="L7409" s="379"/>
      <c r="O7409" s="379"/>
    </row>
    <row r="7410" spans="1:15">
      <c r="A7410" s="417" t="s">
        <v>2155</v>
      </c>
      <c r="B7410" s="417" t="s">
        <v>4687</v>
      </c>
      <c r="C7410" s="417" t="s">
        <v>2281</v>
      </c>
      <c r="D7410" s="417" t="s">
        <v>9877</v>
      </c>
      <c r="E7410" s="391">
        <v>3.52</v>
      </c>
      <c r="F7410" s="418">
        <v>44214</v>
      </c>
      <c r="G7410" s="417" t="s">
        <v>2286</v>
      </c>
      <c r="I7410" s="379">
        <f t="shared" ca="1" si="420"/>
        <v>-357</v>
      </c>
      <c r="J7410" s="379">
        <f t="shared" ca="1" si="421"/>
        <v>-247</v>
      </c>
      <c r="K7410" s="391" t="str">
        <f t="shared" ca="1" si="422"/>
        <v>28,55</v>
      </c>
      <c r="L7410" s="379"/>
      <c r="O7410" s="379"/>
    </row>
    <row r="7411" spans="1:15">
      <c r="A7411" s="417" t="s">
        <v>2155</v>
      </c>
      <c r="B7411" s="417" t="s">
        <v>8406</v>
      </c>
      <c r="C7411" s="417" t="s">
        <v>2281</v>
      </c>
      <c r="D7411" s="417" t="s">
        <v>16378</v>
      </c>
      <c r="E7411" s="391">
        <v>3.57</v>
      </c>
      <c r="F7411" s="418">
        <v>44214</v>
      </c>
      <c r="G7411" s="417" t="s">
        <v>2283</v>
      </c>
      <c r="I7411" s="379">
        <f t="shared" ca="1" si="420"/>
        <v>-357</v>
      </c>
      <c r="J7411" s="379">
        <f t="shared" ca="1" si="421"/>
        <v>-247</v>
      </c>
      <c r="K7411" s="391" t="str">
        <f t="shared" ca="1" si="422"/>
        <v>28,80</v>
      </c>
      <c r="L7411" s="379"/>
      <c r="O7411" s="379"/>
    </row>
    <row r="7412" spans="1:15">
      <c r="A7412" s="417" t="s">
        <v>2155</v>
      </c>
      <c r="B7412" s="417" t="s">
        <v>8407</v>
      </c>
      <c r="C7412" s="417" t="s">
        <v>2281</v>
      </c>
      <c r="D7412" s="417" t="s">
        <v>9880</v>
      </c>
      <c r="E7412" s="391">
        <v>3.2</v>
      </c>
      <c r="F7412" s="418">
        <v>44214</v>
      </c>
      <c r="G7412" s="417" t="s">
        <v>2286</v>
      </c>
      <c r="I7412" s="379">
        <f t="shared" ca="1" si="420"/>
        <v>-357</v>
      </c>
      <c r="J7412" s="379">
        <f t="shared" ca="1" si="421"/>
        <v>-247</v>
      </c>
      <c r="K7412" s="391" t="str">
        <f t="shared" ca="1" si="422"/>
        <v>29,05</v>
      </c>
      <c r="L7412" s="379"/>
      <c r="O7412" s="379"/>
    </row>
    <row r="7413" spans="1:15">
      <c r="A7413" s="417" t="s">
        <v>2155</v>
      </c>
      <c r="B7413" s="417" t="s">
        <v>8408</v>
      </c>
      <c r="C7413" s="417" t="s">
        <v>2281</v>
      </c>
      <c r="D7413" s="417" t="s">
        <v>16379</v>
      </c>
      <c r="E7413" s="391">
        <v>2.9</v>
      </c>
      <c r="F7413" s="418">
        <v>44214</v>
      </c>
      <c r="G7413" s="417" t="s">
        <v>2283</v>
      </c>
      <c r="I7413" s="379">
        <f t="shared" ca="1" si="420"/>
        <v>-357</v>
      </c>
      <c r="J7413" s="379">
        <f t="shared" ca="1" si="421"/>
        <v>-247</v>
      </c>
      <c r="K7413" s="391" t="str">
        <f t="shared" ca="1" si="422"/>
        <v>29,30</v>
      </c>
      <c r="L7413" s="379"/>
      <c r="O7413" s="379"/>
    </row>
    <row r="7414" spans="1:15">
      <c r="A7414" s="417" t="s">
        <v>2155</v>
      </c>
      <c r="B7414" s="417" t="s">
        <v>4688</v>
      </c>
      <c r="C7414" s="417" t="s">
        <v>2281</v>
      </c>
      <c r="D7414" s="417" t="s">
        <v>16380</v>
      </c>
      <c r="E7414" s="391">
        <v>3.84</v>
      </c>
      <c r="F7414" s="418">
        <v>44214</v>
      </c>
      <c r="G7414" s="417" t="s">
        <v>2283</v>
      </c>
      <c r="I7414" s="379">
        <f t="shared" ca="1" si="420"/>
        <v>-357</v>
      </c>
      <c r="J7414" s="379">
        <f t="shared" ca="1" si="421"/>
        <v>-247</v>
      </c>
      <c r="K7414" s="391" t="str">
        <f t="shared" ca="1" si="422"/>
        <v>28,30</v>
      </c>
      <c r="L7414" s="379"/>
      <c r="O7414" s="379"/>
    </row>
    <row r="7415" spans="1:15">
      <c r="A7415" s="417" t="s">
        <v>2155</v>
      </c>
      <c r="B7415" s="417" t="s">
        <v>4689</v>
      </c>
      <c r="C7415" s="417" t="s">
        <v>2281</v>
      </c>
      <c r="D7415" s="417" t="s">
        <v>9881</v>
      </c>
      <c r="E7415" s="391">
        <v>2.4700000000000002</v>
      </c>
      <c r="F7415" s="418">
        <v>44214</v>
      </c>
      <c r="G7415" s="417" t="s">
        <v>2286</v>
      </c>
      <c r="I7415" s="379">
        <f t="shared" ca="1" si="420"/>
        <v>-357</v>
      </c>
      <c r="J7415" s="379">
        <f t="shared" ca="1" si="421"/>
        <v>-247</v>
      </c>
      <c r="K7415" s="391" t="str">
        <f t="shared" ca="1" si="422"/>
        <v>29,55</v>
      </c>
      <c r="L7415" s="379"/>
      <c r="O7415" s="379"/>
    </row>
    <row r="7416" spans="1:15">
      <c r="A7416" s="417" t="s">
        <v>2155</v>
      </c>
      <c r="B7416" s="417" t="s">
        <v>8409</v>
      </c>
      <c r="C7416" s="417" t="s">
        <v>2281</v>
      </c>
      <c r="D7416" s="417" t="s">
        <v>16381</v>
      </c>
      <c r="E7416" s="391">
        <v>2.4900000000000002</v>
      </c>
      <c r="F7416" s="418">
        <v>44214</v>
      </c>
      <c r="G7416" s="417" t="s">
        <v>2283</v>
      </c>
      <c r="I7416" s="379">
        <f t="shared" ca="1" si="420"/>
        <v>-357</v>
      </c>
      <c r="J7416" s="379">
        <f t="shared" ca="1" si="421"/>
        <v>-247</v>
      </c>
      <c r="K7416" s="391" t="str">
        <f t="shared" ca="1" si="422"/>
        <v>29,80</v>
      </c>
      <c r="L7416" s="379"/>
      <c r="O7416" s="379"/>
    </row>
    <row r="7417" spans="1:15">
      <c r="A7417" s="417" t="s">
        <v>2155</v>
      </c>
      <c r="B7417" s="417" t="s">
        <v>12811</v>
      </c>
      <c r="C7417" s="417" t="s">
        <v>2281</v>
      </c>
      <c r="D7417" s="417" t="s">
        <v>9883</v>
      </c>
      <c r="E7417" s="391">
        <v>2.29</v>
      </c>
      <c r="F7417" s="418">
        <v>44214</v>
      </c>
      <c r="G7417" s="417" t="s">
        <v>2286</v>
      </c>
      <c r="I7417" s="379">
        <f t="shared" ca="1" si="420"/>
        <v>-357</v>
      </c>
      <c r="J7417" s="379">
        <f t="shared" ca="1" si="421"/>
        <v>-247</v>
      </c>
      <c r="K7417" s="391" t="str">
        <f t="shared" ca="1" si="422"/>
        <v>30,05</v>
      </c>
      <c r="L7417" s="379"/>
      <c r="O7417" s="379"/>
    </row>
    <row r="7418" spans="1:15">
      <c r="A7418" s="417" t="s">
        <v>2155</v>
      </c>
      <c r="B7418" s="417" t="s">
        <v>8410</v>
      </c>
      <c r="C7418" s="417" t="s">
        <v>2281</v>
      </c>
      <c r="D7418" s="417" t="s">
        <v>9885</v>
      </c>
      <c r="E7418" s="391">
        <v>1.93</v>
      </c>
      <c r="F7418" s="418">
        <v>44214</v>
      </c>
      <c r="G7418" s="417" t="s">
        <v>2283</v>
      </c>
      <c r="I7418" s="379">
        <f t="shared" ca="1" si="420"/>
        <v>-357</v>
      </c>
      <c r="J7418" s="379">
        <f t="shared" ca="1" si="421"/>
        <v>-247</v>
      </c>
      <c r="K7418" s="391" t="str">
        <f t="shared" ca="1" si="422"/>
        <v>30,30</v>
      </c>
      <c r="L7418" s="379"/>
      <c r="O7418" s="379"/>
    </row>
    <row r="7419" spans="1:15">
      <c r="A7419" s="417" t="s">
        <v>2155</v>
      </c>
      <c r="B7419" s="417" t="s">
        <v>4690</v>
      </c>
      <c r="C7419" s="417" t="s">
        <v>2281</v>
      </c>
      <c r="D7419" s="417" t="s">
        <v>9887</v>
      </c>
      <c r="E7419" s="391">
        <v>1.5</v>
      </c>
      <c r="F7419" s="418">
        <v>44214</v>
      </c>
      <c r="G7419" s="417" t="s">
        <v>2286</v>
      </c>
      <c r="I7419" s="379">
        <f t="shared" ca="1" si="420"/>
        <v>-357</v>
      </c>
      <c r="J7419" s="379">
        <f t="shared" ca="1" si="421"/>
        <v>-247</v>
      </c>
      <c r="K7419" s="391" t="str">
        <f t="shared" ca="1" si="422"/>
        <v>30,55</v>
      </c>
      <c r="L7419" s="379"/>
      <c r="O7419" s="379"/>
    </row>
    <row r="7420" spans="1:15">
      <c r="A7420" s="417" t="s">
        <v>2155</v>
      </c>
      <c r="B7420" s="417" t="s">
        <v>8411</v>
      </c>
      <c r="C7420" s="417" t="s">
        <v>2281</v>
      </c>
      <c r="D7420" s="417" t="s">
        <v>16382</v>
      </c>
      <c r="E7420" s="391">
        <v>1.64</v>
      </c>
      <c r="F7420" s="418">
        <v>44214</v>
      </c>
      <c r="G7420" s="417" t="s">
        <v>2283</v>
      </c>
      <c r="I7420" s="379">
        <f t="shared" ca="1" si="420"/>
        <v>-357</v>
      </c>
      <c r="J7420" s="379">
        <f t="shared" ca="1" si="421"/>
        <v>-247</v>
      </c>
      <c r="K7420" s="391" t="str">
        <f t="shared" ca="1" si="422"/>
        <v>30,80</v>
      </c>
      <c r="L7420" s="379"/>
      <c r="O7420" s="379"/>
    </row>
    <row r="7421" spans="1:15">
      <c r="A7421" s="417" t="s">
        <v>2155</v>
      </c>
      <c r="B7421" s="417" t="s">
        <v>8412</v>
      </c>
      <c r="C7421" s="417" t="s">
        <v>2281</v>
      </c>
      <c r="D7421" s="417" t="s">
        <v>9888</v>
      </c>
      <c r="E7421" s="391">
        <v>1.1200000000000001</v>
      </c>
      <c r="F7421" s="418">
        <v>44214</v>
      </c>
      <c r="G7421" s="417" t="s">
        <v>2286</v>
      </c>
      <c r="I7421" s="379">
        <f t="shared" ca="1" si="420"/>
        <v>-357</v>
      </c>
      <c r="J7421" s="379">
        <f t="shared" ca="1" si="421"/>
        <v>-247</v>
      </c>
      <c r="K7421" s="391" t="str">
        <f t="shared" ca="1" si="422"/>
        <v>31,05</v>
      </c>
      <c r="L7421" s="379"/>
      <c r="O7421" s="379"/>
    </row>
    <row r="7422" spans="1:15">
      <c r="A7422" s="417" t="s">
        <v>2155</v>
      </c>
      <c r="B7422" s="417" t="s">
        <v>8413</v>
      </c>
      <c r="C7422" s="417" t="s">
        <v>2281</v>
      </c>
      <c r="D7422" s="417" t="s">
        <v>16383</v>
      </c>
      <c r="E7422" s="391">
        <v>1.1299999999999999</v>
      </c>
      <c r="F7422" s="418">
        <v>44214</v>
      </c>
      <c r="G7422" s="417" t="s">
        <v>2283</v>
      </c>
      <c r="I7422" s="379">
        <f t="shared" ca="1" si="420"/>
        <v>-357</v>
      </c>
      <c r="J7422" s="379">
        <f t="shared" ca="1" si="421"/>
        <v>-247</v>
      </c>
      <c r="K7422" s="391" t="str">
        <f t="shared" ca="1" si="422"/>
        <v>31,30</v>
      </c>
      <c r="L7422" s="379"/>
      <c r="O7422" s="379"/>
    </row>
    <row r="7423" spans="1:15">
      <c r="A7423" s="417" t="s">
        <v>2155</v>
      </c>
      <c r="B7423" s="417" t="s">
        <v>8414</v>
      </c>
      <c r="C7423" s="417" t="s">
        <v>2281</v>
      </c>
      <c r="D7423" s="417" t="s">
        <v>16384</v>
      </c>
      <c r="E7423" s="391">
        <v>1.1000000000000001</v>
      </c>
      <c r="F7423" s="418">
        <v>44214</v>
      </c>
      <c r="G7423" s="417" t="s">
        <v>2286</v>
      </c>
      <c r="I7423" s="379">
        <f t="shared" ca="1" si="420"/>
        <v>-357</v>
      </c>
      <c r="J7423" s="379">
        <f t="shared" ca="1" si="421"/>
        <v>-247</v>
      </c>
      <c r="K7423" s="391" t="str">
        <f t="shared" ca="1" si="422"/>
        <v>31,55</v>
      </c>
      <c r="L7423" s="379"/>
      <c r="O7423" s="379"/>
    </row>
    <row r="7424" spans="1:15">
      <c r="A7424" s="417" t="s">
        <v>2155</v>
      </c>
      <c r="B7424" s="417" t="s">
        <v>8415</v>
      </c>
      <c r="C7424" s="417" t="s">
        <v>2281</v>
      </c>
      <c r="D7424" s="417" t="s">
        <v>16385</v>
      </c>
      <c r="E7424" s="391">
        <v>0.72</v>
      </c>
      <c r="F7424" s="418">
        <v>44214</v>
      </c>
      <c r="G7424" s="417" t="s">
        <v>2286</v>
      </c>
      <c r="I7424" s="379">
        <f t="shared" ca="1" si="420"/>
        <v>-357</v>
      </c>
      <c r="J7424" s="379">
        <f t="shared" ca="1" si="421"/>
        <v>-247</v>
      </c>
      <c r="K7424" s="391" t="str">
        <f t="shared" ca="1" si="422"/>
        <v>32,05</v>
      </c>
      <c r="L7424" s="379"/>
      <c r="O7424" s="379"/>
    </row>
    <row r="7425" spans="1:15">
      <c r="A7425" s="417" t="s">
        <v>2155</v>
      </c>
      <c r="B7425" s="417" t="s">
        <v>12813</v>
      </c>
      <c r="C7425" s="417" t="s">
        <v>2281</v>
      </c>
      <c r="D7425" s="417" t="s">
        <v>16386</v>
      </c>
      <c r="E7425" s="391">
        <v>0.7</v>
      </c>
      <c r="F7425" s="418">
        <v>44214</v>
      </c>
      <c r="G7425" s="417" t="s">
        <v>2283</v>
      </c>
      <c r="I7425" s="379">
        <f t="shared" ca="1" si="420"/>
        <v>-357</v>
      </c>
      <c r="J7425" s="379">
        <f t="shared" ca="1" si="421"/>
        <v>-247</v>
      </c>
      <c r="K7425" s="391" t="str">
        <f t="shared" ca="1" si="422"/>
        <v>32,30</v>
      </c>
      <c r="L7425" s="379"/>
      <c r="O7425" s="379"/>
    </row>
    <row r="7426" spans="1:15">
      <c r="A7426" s="417" t="s">
        <v>2155</v>
      </c>
      <c r="B7426" s="417" t="s">
        <v>8416</v>
      </c>
      <c r="C7426" s="417" t="s">
        <v>2281</v>
      </c>
      <c r="D7426" s="417" t="s">
        <v>16387</v>
      </c>
      <c r="E7426" s="391">
        <v>0.43</v>
      </c>
      <c r="F7426" s="418">
        <v>44214</v>
      </c>
      <c r="G7426" s="417" t="s">
        <v>2283</v>
      </c>
      <c r="I7426" s="379">
        <f t="shared" ca="1" si="420"/>
        <v>-357</v>
      </c>
      <c r="J7426" s="379">
        <f t="shared" ca="1" si="421"/>
        <v>-247</v>
      </c>
      <c r="K7426" s="391" t="str">
        <f t="shared" ca="1" si="422"/>
        <v>32,80</v>
      </c>
      <c r="L7426" s="379"/>
      <c r="O7426" s="379"/>
    </row>
    <row r="7427" spans="1:15">
      <c r="A7427" s="417" t="s">
        <v>2155</v>
      </c>
      <c r="B7427" s="417" t="s">
        <v>4691</v>
      </c>
      <c r="C7427" s="417" t="s">
        <v>2281</v>
      </c>
      <c r="D7427" s="417" t="s">
        <v>16388</v>
      </c>
      <c r="E7427" s="391">
        <v>0.87</v>
      </c>
      <c r="F7427" s="418">
        <v>44214</v>
      </c>
      <c r="G7427" s="417" t="s">
        <v>2283</v>
      </c>
      <c r="I7427" s="379">
        <f t="shared" ca="1" si="420"/>
        <v>-357</v>
      </c>
      <c r="J7427" s="379">
        <f t="shared" ca="1" si="421"/>
        <v>-247</v>
      </c>
      <c r="K7427" s="391" t="str">
        <f t="shared" ca="1" si="422"/>
        <v>31,80</v>
      </c>
      <c r="L7427" s="379"/>
      <c r="O7427" s="379"/>
    </row>
    <row r="7428" spans="1:15">
      <c r="A7428" s="417" t="s">
        <v>2155</v>
      </c>
      <c r="B7428" s="417" t="s">
        <v>8417</v>
      </c>
      <c r="C7428" s="417" t="s">
        <v>2281</v>
      </c>
      <c r="D7428" s="417" t="s">
        <v>16389</v>
      </c>
      <c r="E7428" s="391">
        <v>0.18</v>
      </c>
      <c r="F7428" s="418">
        <v>44214</v>
      </c>
      <c r="G7428" s="417" t="s">
        <v>2286</v>
      </c>
      <c r="I7428" s="379">
        <f t="shared" ca="1" si="420"/>
        <v>-357</v>
      </c>
      <c r="J7428" s="379">
        <f t="shared" ca="1" si="421"/>
        <v>-247</v>
      </c>
      <c r="K7428" s="391" t="str">
        <f t="shared" ca="1" si="422"/>
        <v>33,55</v>
      </c>
      <c r="L7428" s="379"/>
      <c r="O7428" s="379"/>
    </row>
    <row r="7429" spans="1:15">
      <c r="A7429" s="417" t="s">
        <v>2155</v>
      </c>
      <c r="B7429" s="417" t="s">
        <v>12814</v>
      </c>
      <c r="C7429" s="417" t="s">
        <v>2281</v>
      </c>
      <c r="D7429" s="417" t="s">
        <v>16390</v>
      </c>
      <c r="E7429" s="391">
        <v>0.33</v>
      </c>
      <c r="F7429" s="418">
        <v>44214</v>
      </c>
      <c r="G7429" s="417" t="s">
        <v>2286</v>
      </c>
      <c r="I7429" s="379">
        <f t="shared" ca="1" si="420"/>
        <v>-357</v>
      </c>
      <c r="J7429" s="379">
        <f t="shared" ca="1" si="421"/>
        <v>-247</v>
      </c>
      <c r="K7429" s="391" t="str">
        <f t="shared" ca="1" si="422"/>
        <v>33,05</v>
      </c>
      <c r="L7429" s="379"/>
      <c r="O7429" s="379"/>
    </row>
    <row r="7430" spans="1:15">
      <c r="A7430" s="417" t="s">
        <v>2155</v>
      </c>
      <c r="B7430" s="417" t="s">
        <v>12815</v>
      </c>
      <c r="C7430" s="417" t="s">
        <v>2281</v>
      </c>
      <c r="D7430" s="417" t="s">
        <v>4742</v>
      </c>
      <c r="E7430" s="391">
        <v>0.23</v>
      </c>
      <c r="F7430" s="418">
        <v>44214</v>
      </c>
      <c r="G7430" s="417" t="s">
        <v>2283</v>
      </c>
      <c r="I7430" s="379">
        <f t="shared" ca="1" si="420"/>
        <v>-357</v>
      </c>
      <c r="J7430" s="379">
        <f t="shared" ca="1" si="421"/>
        <v>-247</v>
      </c>
      <c r="K7430" s="391" t="str">
        <f t="shared" ca="1" si="422"/>
        <v>33,30</v>
      </c>
      <c r="L7430" s="379"/>
      <c r="O7430" s="379"/>
    </row>
    <row r="7431" spans="1:15">
      <c r="A7431" s="417" t="s">
        <v>2155</v>
      </c>
      <c r="B7431" s="417" t="s">
        <v>4692</v>
      </c>
      <c r="C7431" s="417" t="s">
        <v>2281</v>
      </c>
      <c r="D7431" s="417" t="s">
        <v>16391</v>
      </c>
      <c r="E7431" s="391">
        <v>0.48</v>
      </c>
      <c r="F7431" s="418">
        <v>44214</v>
      </c>
      <c r="G7431" s="417" t="s">
        <v>2286</v>
      </c>
      <c r="I7431" s="379">
        <f t="shared" ca="1" si="420"/>
        <v>-357</v>
      </c>
      <c r="J7431" s="379">
        <f t="shared" ca="1" si="421"/>
        <v>-247</v>
      </c>
      <c r="K7431" s="391" t="str">
        <f t="shared" ca="1" si="422"/>
        <v>32,55</v>
      </c>
      <c r="L7431" s="379"/>
      <c r="O7431" s="379"/>
    </row>
    <row r="7432" spans="1:15">
      <c r="A7432" s="417" t="s">
        <v>2155</v>
      </c>
      <c r="B7432" s="417" t="s">
        <v>8418</v>
      </c>
      <c r="C7432" s="417" t="s">
        <v>2281</v>
      </c>
      <c r="D7432" s="417" t="s">
        <v>4744</v>
      </c>
      <c r="E7432" s="391">
        <v>0.13</v>
      </c>
      <c r="F7432" s="418">
        <v>44214</v>
      </c>
      <c r="G7432" s="417" t="s">
        <v>2283</v>
      </c>
      <c r="I7432" s="379">
        <f t="shared" ca="1" si="420"/>
        <v>-357</v>
      </c>
      <c r="J7432" s="379">
        <f t="shared" ca="1" si="421"/>
        <v>-247</v>
      </c>
      <c r="K7432" s="391" t="str">
        <f t="shared" ca="1" si="422"/>
        <v>33,80</v>
      </c>
      <c r="L7432" s="379"/>
      <c r="O7432" s="379"/>
    </row>
    <row r="7433" spans="1:15">
      <c r="A7433" s="417" t="s">
        <v>2155</v>
      </c>
      <c r="B7433" s="417" t="s">
        <v>8419</v>
      </c>
      <c r="C7433" s="417" t="s">
        <v>2281</v>
      </c>
      <c r="D7433" s="417" t="s">
        <v>9889</v>
      </c>
      <c r="E7433" s="391">
        <v>0.12</v>
      </c>
      <c r="F7433" s="418">
        <v>44214</v>
      </c>
      <c r="G7433" s="417" t="s">
        <v>2286</v>
      </c>
      <c r="I7433" s="379">
        <f t="shared" ca="1" si="420"/>
        <v>-357</v>
      </c>
      <c r="J7433" s="379">
        <f t="shared" ca="1" si="421"/>
        <v>-247</v>
      </c>
      <c r="K7433" s="391" t="str">
        <f t="shared" ca="1" si="422"/>
        <v>34,05</v>
      </c>
      <c r="L7433" s="379"/>
      <c r="O7433" s="379"/>
    </row>
    <row r="7434" spans="1:15">
      <c r="A7434" s="417" t="s">
        <v>2155</v>
      </c>
      <c r="B7434" s="417" t="s">
        <v>4693</v>
      </c>
      <c r="C7434" s="417" t="s">
        <v>2281</v>
      </c>
      <c r="D7434" s="417" t="s">
        <v>16392</v>
      </c>
      <c r="E7434" s="391">
        <v>0.1</v>
      </c>
      <c r="F7434" s="418">
        <v>44214</v>
      </c>
      <c r="G7434" s="417" t="s">
        <v>2283</v>
      </c>
      <c r="I7434" s="379">
        <f t="shared" ref="I7434:I7497" ca="1" si="423">IF(F7434&lt;&gt;"",F7434-$I$199,"")</f>
        <v>-357</v>
      </c>
      <c r="J7434" s="379">
        <f t="shared" ref="J7434:J7497" ca="1" si="424">IF(I7434&lt;&gt;"",NETWORKDAYS($I$199,F7434-1,$N$201:$N$224),"")</f>
        <v>-247</v>
      </c>
      <c r="K7434" s="391" t="str">
        <f t="shared" ref="K7434:K7497" ca="1" si="425">IF(I7434&lt;&gt;"",RIGHT(D7434,LEN(D7434)-FIND(" ",D7434)),"")</f>
        <v>34,30</v>
      </c>
      <c r="L7434" s="379"/>
      <c r="O7434" s="379"/>
    </row>
    <row r="7435" spans="1:15">
      <c r="A7435" s="417" t="s">
        <v>2155</v>
      </c>
      <c r="B7435" s="417" t="s">
        <v>8420</v>
      </c>
      <c r="C7435" s="417" t="s">
        <v>2281</v>
      </c>
      <c r="D7435" s="417" t="s">
        <v>16393</v>
      </c>
      <c r="E7435" s="391">
        <v>7.0000000000000007E-2</v>
      </c>
      <c r="F7435" s="418">
        <v>44214</v>
      </c>
      <c r="G7435" s="417" t="s">
        <v>2286</v>
      </c>
      <c r="I7435" s="379">
        <f t="shared" ca="1" si="423"/>
        <v>-357</v>
      </c>
      <c r="J7435" s="379">
        <f t="shared" ca="1" si="424"/>
        <v>-247</v>
      </c>
      <c r="K7435" s="391" t="str">
        <f t="shared" ca="1" si="425"/>
        <v>34,55</v>
      </c>
      <c r="L7435" s="379"/>
      <c r="O7435" s="379"/>
    </row>
    <row r="7436" spans="1:15">
      <c r="A7436" s="417" t="s">
        <v>2155</v>
      </c>
      <c r="B7436" s="417" t="s">
        <v>12816</v>
      </c>
      <c r="C7436" s="417" t="s">
        <v>2281</v>
      </c>
      <c r="D7436" s="417" t="s">
        <v>16394</v>
      </c>
      <c r="E7436" s="391">
        <v>0.05</v>
      </c>
      <c r="F7436" s="418">
        <v>44214</v>
      </c>
      <c r="G7436" s="417" t="s">
        <v>2283</v>
      </c>
      <c r="I7436" s="379">
        <f t="shared" ca="1" si="423"/>
        <v>-357</v>
      </c>
      <c r="J7436" s="379">
        <f t="shared" ca="1" si="424"/>
        <v>-247</v>
      </c>
      <c r="K7436" s="391" t="str">
        <f t="shared" ca="1" si="425"/>
        <v>34,80</v>
      </c>
      <c r="L7436" s="379"/>
      <c r="O7436" s="379"/>
    </row>
    <row r="7437" spans="1:15">
      <c r="A7437" s="417" t="s">
        <v>2155</v>
      </c>
      <c r="B7437" s="417" t="s">
        <v>8421</v>
      </c>
      <c r="C7437" s="417" t="s">
        <v>2281</v>
      </c>
      <c r="D7437" s="417" t="s">
        <v>16395</v>
      </c>
      <c r="E7437" s="391">
        <v>0.04</v>
      </c>
      <c r="F7437" s="418">
        <v>44214</v>
      </c>
      <c r="G7437" s="417" t="s">
        <v>2286</v>
      </c>
      <c r="I7437" s="379">
        <f t="shared" ca="1" si="423"/>
        <v>-357</v>
      </c>
      <c r="J7437" s="379">
        <f t="shared" ca="1" si="424"/>
        <v>-247</v>
      </c>
      <c r="K7437" s="391" t="str">
        <f t="shared" ca="1" si="425"/>
        <v>35,05</v>
      </c>
      <c r="L7437" s="379"/>
      <c r="O7437" s="379"/>
    </row>
    <row r="7438" spans="1:15">
      <c r="A7438" s="417" t="s">
        <v>2155</v>
      </c>
      <c r="B7438" s="417" t="s">
        <v>8422</v>
      </c>
      <c r="C7438" s="417" t="s">
        <v>2281</v>
      </c>
      <c r="D7438" s="417" t="s">
        <v>16396</v>
      </c>
      <c r="E7438" s="391">
        <v>0.04</v>
      </c>
      <c r="F7438" s="418">
        <v>44214</v>
      </c>
      <c r="G7438" s="417" t="s">
        <v>2283</v>
      </c>
      <c r="I7438" s="379">
        <f t="shared" ca="1" si="423"/>
        <v>-357</v>
      </c>
      <c r="J7438" s="379">
        <f t="shared" ca="1" si="424"/>
        <v>-247</v>
      </c>
      <c r="K7438" s="391" t="str">
        <f t="shared" ca="1" si="425"/>
        <v>35,30</v>
      </c>
      <c r="L7438" s="379"/>
      <c r="O7438" s="379"/>
    </row>
    <row r="7439" spans="1:15">
      <c r="A7439" s="417" t="s">
        <v>2155</v>
      </c>
      <c r="B7439" s="417" t="s">
        <v>12817</v>
      </c>
      <c r="C7439" s="417" t="s">
        <v>2281</v>
      </c>
      <c r="D7439" s="417" t="s">
        <v>16397</v>
      </c>
      <c r="E7439" s="391">
        <v>0.03</v>
      </c>
      <c r="F7439" s="418">
        <v>44214</v>
      </c>
      <c r="G7439" s="417" t="s">
        <v>2283</v>
      </c>
      <c r="I7439" s="379">
        <f t="shared" ca="1" si="423"/>
        <v>-357</v>
      </c>
      <c r="J7439" s="379">
        <f t="shared" ca="1" si="424"/>
        <v>-247</v>
      </c>
      <c r="K7439" s="391" t="str">
        <f t="shared" ca="1" si="425"/>
        <v>35,80</v>
      </c>
      <c r="L7439" s="379"/>
      <c r="O7439" s="379"/>
    </row>
    <row r="7440" spans="1:15">
      <c r="A7440" s="417" t="s">
        <v>2155</v>
      </c>
      <c r="B7440" s="417" t="s">
        <v>17277</v>
      </c>
      <c r="C7440" s="417" t="s">
        <v>2281</v>
      </c>
      <c r="D7440" s="417" t="s">
        <v>17278</v>
      </c>
      <c r="E7440" s="391">
        <v>0.02</v>
      </c>
      <c r="F7440" s="418">
        <v>44214</v>
      </c>
      <c r="G7440" s="417" t="s">
        <v>2286</v>
      </c>
      <c r="I7440" s="379">
        <f t="shared" ca="1" si="423"/>
        <v>-357</v>
      </c>
      <c r="J7440" s="379">
        <f t="shared" ca="1" si="424"/>
        <v>-247</v>
      </c>
      <c r="K7440" s="391" t="str">
        <f t="shared" ca="1" si="425"/>
        <v>36,05</v>
      </c>
      <c r="L7440" s="379"/>
      <c r="O7440" s="379"/>
    </row>
    <row r="7441" spans="1:15">
      <c r="A7441" s="417" t="s">
        <v>2155</v>
      </c>
      <c r="B7441" s="417" t="s">
        <v>8423</v>
      </c>
      <c r="C7441" s="417" t="s">
        <v>2281</v>
      </c>
      <c r="D7441" s="417" t="s">
        <v>16398</v>
      </c>
      <c r="E7441" s="391">
        <v>0.01</v>
      </c>
      <c r="F7441" s="418">
        <v>44214</v>
      </c>
      <c r="G7441" s="417" t="s">
        <v>2283</v>
      </c>
      <c r="I7441" s="379">
        <f t="shared" ca="1" si="423"/>
        <v>-357</v>
      </c>
      <c r="J7441" s="379">
        <f t="shared" ca="1" si="424"/>
        <v>-247</v>
      </c>
      <c r="K7441" s="391" t="str">
        <f t="shared" ca="1" si="425"/>
        <v>36,80</v>
      </c>
      <c r="L7441" s="379"/>
      <c r="O7441" s="379"/>
    </row>
    <row r="7442" spans="1:15">
      <c r="A7442" s="417" t="s">
        <v>2155</v>
      </c>
      <c r="B7442" s="417" t="s">
        <v>12818</v>
      </c>
      <c r="C7442" s="417" t="s">
        <v>2281</v>
      </c>
      <c r="D7442" s="417" t="s">
        <v>16399</v>
      </c>
      <c r="E7442" s="391">
        <v>0.02</v>
      </c>
      <c r="F7442" s="418">
        <v>44214</v>
      </c>
      <c r="G7442" s="417" t="s">
        <v>2283</v>
      </c>
      <c r="I7442" s="379">
        <f t="shared" ca="1" si="423"/>
        <v>-357</v>
      </c>
      <c r="J7442" s="379">
        <f t="shared" ca="1" si="424"/>
        <v>-247</v>
      </c>
      <c r="K7442" s="391" t="str">
        <f t="shared" ca="1" si="425"/>
        <v>36,30</v>
      </c>
      <c r="L7442" s="379"/>
      <c r="O7442" s="379"/>
    </row>
    <row r="7443" spans="1:15">
      <c r="A7443" s="417" t="s">
        <v>2155</v>
      </c>
      <c r="B7443" s="417" t="s">
        <v>16400</v>
      </c>
      <c r="C7443" s="417" t="s">
        <v>2281</v>
      </c>
      <c r="D7443" s="417" t="s">
        <v>16401</v>
      </c>
      <c r="E7443" s="391">
        <v>0.03</v>
      </c>
      <c r="F7443" s="418">
        <v>44214</v>
      </c>
      <c r="G7443" s="417" t="s">
        <v>2286</v>
      </c>
      <c r="I7443" s="379">
        <f t="shared" ca="1" si="423"/>
        <v>-357</v>
      </c>
      <c r="J7443" s="379">
        <f t="shared" ca="1" si="424"/>
        <v>-247</v>
      </c>
      <c r="K7443" s="391" t="str">
        <f t="shared" ca="1" si="425"/>
        <v>36,55</v>
      </c>
      <c r="L7443" s="379"/>
      <c r="O7443" s="379"/>
    </row>
    <row r="7444" spans="1:15">
      <c r="A7444" s="417" t="s">
        <v>36</v>
      </c>
      <c r="B7444" s="417" t="s">
        <v>4694</v>
      </c>
      <c r="C7444" s="417" t="s">
        <v>2281</v>
      </c>
      <c r="D7444" s="417" t="s">
        <v>4695</v>
      </c>
      <c r="E7444" s="391">
        <v>5.31</v>
      </c>
      <c r="F7444" s="418">
        <v>44214</v>
      </c>
      <c r="G7444" s="417" t="s">
        <v>2283</v>
      </c>
      <c r="I7444" s="379">
        <f t="shared" ca="1" si="423"/>
        <v>-357</v>
      </c>
      <c r="J7444" s="379">
        <f t="shared" ca="1" si="424"/>
        <v>-247</v>
      </c>
      <c r="K7444" s="391" t="str">
        <f t="shared" ca="1" si="425"/>
        <v>35,49</v>
      </c>
      <c r="L7444" s="379"/>
      <c r="O7444" s="379"/>
    </row>
    <row r="7445" spans="1:15">
      <c r="A7445" s="417"/>
      <c r="B7445" s="417" t="s">
        <v>8424</v>
      </c>
      <c r="C7445" s="417" t="s">
        <v>2281</v>
      </c>
      <c r="D7445" s="417" t="s">
        <v>16402</v>
      </c>
      <c r="E7445" s="391">
        <v>0.03</v>
      </c>
      <c r="F7445" s="418">
        <v>44214</v>
      </c>
      <c r="G7445" s="417" t="s">
        <v>2286</v>
      </c>
      <c r="I7445" s="379">
        <f t="shared" ca="1" si="423"/>
        <v>-357</v>
      </c>
      <c r="J7445" s="379">
        <f t="shared" ca="1" si="424"/>
        <v>-247</v>
      </c>
      <c r="K7445" s="391" t="str">
        <f t="shared" ca="1" si="425"/>
        <v>35,55</v>
      </c>
      <c r="L7445" s="379"/>
      <c r="O7445" s="379"/>
    </row>
    <row r="7446" spans="1:15">
      <c r="A7446" s="417" t="s">
        <v>2155</v>
      </c>
      <c r="B7446" s="417" t="s">
        <v>16403</v>
      </c>
      <c r="C7446" s="417" t="s">
        <v>2281</v>
      </c>
      <c r="D7446" s="417" t="s">
        <v>16404</v>
      </c>
      <c r="E7446" s="391">
        <v>0.03</v>
      </c>
      <c r="F7446" s="418">
        <v>44214</v>
      </c>
      <c r="G7446" s="417" t="s">
        <v>2286</v>
      </c>
      <c r="I7446" s="379">
        <f t="shared" ca="1" si="423"/>
        <v>-357</v>
      </c>
      <c r="J7446" s="379">
        <f t="shared" ca="1" si="424"/>
        <v>-247</v>
      </c>
      <c r="K7446" s="391" t="str">
        <f t="shared" ca="1" si="425"/>
        <v>37,05</v>
      </c>
      <c r="L7446" s="379"/>
      <c r="O7446" s="379"/>
    </row>
    <row r="7447" spans="1:15">
      <c r="A7447" s="417" t="s">
        <v>2155</v>
      </c>
      <c r="B7447" s="417" t="s">
        <v>8425</v>
      </c>
      <c r="C7447" s="417" t="s">
        <v>2281</v>
      </c>
      <c r="D7447" s="417" t="s">
        <v>16405</v>
      </c>
      <c r="E7447" s="391">
        <v>0.02</v>
      </c>
      <c r="F7447" s="418">
        <v>44214</v>
      </c>
      <c r="G7447" s="417" t="s">
        <v>2283</v>
      </c>
      <c r="I7447" s="379">
        <f t="shared" ca="1" si="423"/>
        <v>-357</v>
      </c>
      <c r="J7447" s="379">
        <f t="shared" ca="1" si="424"/>
        <v>-247</v>
      </c>
      <c r="K7447" s="391" t="str">
        <f t="shared" ca="1" si="425"/>
        <v>37,30</v>
      </c>
      <c r="L7447" s="379"/>
      <c r="O7447" s="379"/>
    </row>
    <row r="7448" spans="1:15">
      <c r="A7448" s="417" t="s">
        <v>2155</v>
      </c>
      <c r="B7448" s="417" t="s">
        <v>16406</v>
      </c>
      <c r="C7448" s="417" t="s">
        <v>2281</v>
      </c>
      <c r="D7448" s="417" t="s">
        <v>16407</v>
      </c>
      <c r="E7448" s="391">
        <v>0.01</v>
      </c>
      <c r="F7448" s="418">
        <v>44214</v>
      </c>
      <c r="G7448" s="417" t="s">
        <v>2286</v>
      </c>
      <c r="I7448" s="379">
        <f t="shared" ca="1" si="423"/>
        <v>-357</v>
      </c>
      <c r="J7448" s="379">
        <f t="shared" ca="1" si="424"/>
        <v>-247</v>
      </c>
      <c r="K7448" s="391" t="str">
        <f t="shared" ca="1" si="425"/>
        <v>37,55</v>
      </c>
      <c r="L7448" s="379"/>
      <c r="O7448" s="379"/>
    </row>
    <row r="7449" spans="1:15">
      <c r="A7449" s="417" t="s">
        <v>2155</v>
      </c>
      <c r="B7449" s="417" t="s">
        <v>8426</v>
      </c>
      <c r="C7449" s="417" t="s">
        <v>2281</v>
      </c>
      <c r="D7449" s="417" t="s">
        <v>16408</v>
      </c>
      <c r="E7449" s="391">
        <v>0.02</v>
      </c>
      <c r="F7449" s="418">
        <v>44214</v>
      </c>
      <c r="G7449" s="417" t="s">
        <v>2283</v>
      </c>
      <c r="I7449" s="379">
        <f t="shared" ca="1" si="423"/>
        <v>-357</v>
      </c>
      <c r="J7449" s="379">
        <f t="shared" ca="1" si="424"/>
        <v>-247</v>
      </c>
      <c r="K7449" s="391" t="str">
        <f t="shared" ca="1" si="425"/>
        <v>37,80</v>
      </c>
      <c r="L7449" s="379"/>
      <c r="O7449" s="379"/>
    </row>
    <row r="7450" spans="1:15">
      <c r="A7450" s="417" t="s">
        <v>2155</v>
      </c>
      <c r="B7450" s="417" t="s">
        <v>16409</v>
      </c>
      <c r="C7450" s="417" t="s">
        <v>2281</v>
      </c>
      <c r="D7450" s="417" t="s">
        <v>16410</v>
      </c>
      <c r="E7450" s="391">
        <v>0.01</v>
      </c>
      <c r="F7450" s="418">
        <v>44214</v>
      </c>
      <c r="G7450" s="417" t="s">
        <v>2286</v>
      </c>
      <c r="I7450" s="379">
        <f t="shared" ca="1" si="423"/>
        <v>-357</v>
      </c>
      <c r="J7450" s="379">
        <f t="shared" ca="1" si="424"/>
        <v>-247</v>
      </c>
      <c r="K7450" s="391" t="str">
        <f t="shared" ca="1" si="425"/>
        <v>38,05</v>
      </c>
      <c r="L7450" s="379"/>
      <c r="O7450" s="379"/>
    </row>
    <row r="7451" spans="1:15">
      <c r="A7451" s="417" t="s">
        <v>2155</v>
      </c>
      <c r="B7451" s="417" t="s">
        <v>8427</v>
      </c>
      <c r="C7451" s="417" t="s">
        <v>2281</v>
      </c>
      <c r="D7451" s="417" t="s">
        <v>16411</v>
      </c>
      <c r="E7451" s="391">
        <v>0.01</v>
      </c>
      <c r="F7451" s="418">
        <v>44214</v>
      </c>
      <c r="G7451" s="417" t="s">
        <v>2283</v>
      </c>
      <c r="I7451" s="379">
        <f t="shared" ca="1" si="423"/>
        <v>-357</v>
      </c>
      <c r="J7451" s="379">
        <f t="shared" ca="1" si="424"/>
        <v>-247</v>
      </c>
      <c r="K7451" s="391" t="str">
        <f t="shared" ca="1" si="425"/>
        <v>38,30</v>
      </c>
      <c r="L7451" s="379"/>
      <c r="O7451" s="379"/>
    </row>
    <row r="7452" spans="1:15">
      <c r="A7452" s="417" t="s">
        <v>2155</v>
      </c>
      <c r="B7452" s="417" t="s">
        <v>8428</v>
      </c>
      <c r="C7452" s="417" t="s">
        <v>2281</v>
      </c>
      <c r="D7452" s="417" t="s">
        <v>16412</v>
      </c>
      <c r="E7452" s="391">
        <v>0.01</v>
      </c>
      <c r="F7452" s="418">
        <v>44214</v>
      </c>
      <c r="G7452" s="417" t="s">
        <v>2283</v>
      </c>
      <c r="I7452" s="379">
        <f t="shared" ca="1" si="423"/>
        <v>-357</v>
      </c>
      <c r="J7452" s="379">
        <f t="shared" ca="1" si="424"/>
        <v>-247</v>
      </c>
      <c r="K7452" s="391" t="str">
        <f t="shared" ca="1" si="425"/>
        <v>38,80</v>
      </c>
      <c r="L7452" s="379"/>
      <c r="O7452" s="379"/>
    </row>
    <row r="7453" spans="1:15">
      <c r="A7453" s="417" t="s">
        <v>2155</v>
      </c>
      <c r="B7453" s="417" t="s">
        <v>12819</v>
      </c>
      <c r="C7453" s="417" t="s">
        <v>2281</v>
      </c>
      <c r="D7453" s="417" t="s">
        <v>16413</v>
      </c>
      <c r="E7453" s="391">
        <v>0.01</v>
      </c>
      <c r="F7453" s="418">
        <v>44214</v>
      </c>
      <c r="G7453" s="417" t="s">
        <v>2286</v>
      </c>
      <c r="I7453" s="379">
        <f t="shared" ca="1" si="423"/>
        <v>-357</v>
      </c>
      <c r="J7453" s="379">
        <f t="shared" ca="1" si="424"/>
        <v>-247</v>
      </c>
      <c r="K7453" s="391" t="str">
        <f t="shared" ca="1" si="425"/>
        <v>43,05</v>
      </c>
      <c r="L7453" s="379"/>
      <c r="O7453" s="379"/>
    </row>
    <row r="7454" spans="1:15">
      <c r="A7454" s="417" t="s">
        <v>36</v>
      </c>
      <c r="B7454" s="417" t="s">
        <v>4696</v>
      </c>
      <c r="C7454" s="417" t="s">
        <v>2281</v>
      </c>
      <c r="D7454" s="417" t="s">
        <v>4697</v>
      </c>
      <c r="E7454" s="391">
        <v>1.55</v>
      </c>
      <c r="F7454" s="418">
        <v>44214</v>
      </c>
      <c r="G7454" s="417" t="s">
        <v>2286</v>
      </c>
      <c r="I7454" s="379">
        <f t="shared" ca="1" si="423"/>
        <v>-357</v>
      </c>
      <c r="J7454" s="379">
        <f t="shared" ca="1" si="424"/>
        <v>-247</v>
      </c>
      <c r="K7454" s="391" t="str">
        <f t="shared" ca="1" si="425"/>
        <v>43,74</v>
      </c>
      <c r="L7454" s="379"/>
      <c r="O7454" s="379"/>
    </row>
    <row r="7455" spans="1:15">
      <c r="A7455" s="417"/>
      <c r="B7455" s="417" t="s">
        <v>12820</v>
      </c>
      <c r="C7455" s="417" t="s">
        <v>2281</v>
      </c>
      <c r="D7455" s="417" t="s">
        <v>16414</v>
      </c>
      <c r="E7455" s="391">
        <v>9.1</v>
      </c>
      <c r="F7455" s="418">
        <v>44249</v>
      </c>
      <c r="G7455" s="417" t="s">
        <v>2283</v>
      </c>
      <c r="I7455" s="379">
        <f t="shared" ca="1" si="423"/>
        <v>-322</v>
      </c>
      <c r="J7455" s="379">
        <f t="shared" ca="1" si="424"/>
        <v>-224</v>
      </c>
      <c r="K7455" s="391" t="str">
        <f t="shared" ca="1" si="425"/>
        <v>20,36</v>
      </c>
      <c r="L7455" s="379"/>
      <c r="O7455" s="379"/>
    </row>
    <row r="7456" spans="1:15">
      <c r="A7456" s="417" t="s">
        <v>2155</v>
      </c>
      <c r="B7456" s="417" t="s">
        <v>4698</v>
      </c>
      <c r="C7456" s="417" t="s">
        <v>2281</v>
      </c>
      <c r="D7456" s="417" t="s">
        <v>7080</v>
      </c>
      <c r="E7456" s="391">
        <v>14.82</v>
      </c>
      <c r="F7456" s="418">
        <v>44610</v>
      </c>
      <c r="G7456" s="417" t="s">
        <v>2283</v>
      </c>
      <c r="I7456" s="379">
        <f t="shared" ca="1" si="423"/>
        <v>39</v>
      </c>
      <c r="J7456" s="379">
        <f t="shared" ca="1" si="424"/>
        <v>29</v>
      </c>
      <c r="K7456" s="391" t="str">
        <f t="shared" ca="1" si="425"/>
        <v>18,81</v>
      </c>
      <c r="L7456" s="379"/>
      <c r="O7456" s="379"/>
    </row>
    <row r="7457" spans="1:15">
      <c r="A7457" s="417" t="s">
        <v>2155</v>
      </c>
      <c r="B7457" s="417" t="s">
        <v>4699</v>
      </c>
      <c r="C7457" s="417" t="s">
        <v>2281</v>
      </c>
      <c r="D7457" s="417" t="s">
        <v>7621</v>
      </c>
      <c r="E7457" s="391">
        <v>4.6500000000000004</v>
      </c>
      <c r="F7457" s="418">
        <v>44610</v>
      </c>
      <c r="G7457" s="417" t="s">
        <v>2283</v>
      </c>
      <c r="I7457" s="379">
        <f t="shared" ca="1" si="423"/>
        <v>39</v>
      </c>
      <c r="J7457" s="379">
        <f t="shared" ca="1" si="424"/>
        <v>29</v>
      </c>
      <c r="K7457" s="391" t="str">
        <f t="shared" ca="1" si="425"/>
        <v>19,81</v>
      </c>
      <c r="L7457" s="379"/>
      <c r="O7457" s="379"/>
    </row>
    <row r="7458" spans="1:15">
      <c r="A7458" s="417" t="s">
        <v>2155</v>
      </c>
      <c r="B7458" s="417" t="s">
        <v>4700</v>
      </c>
      <c r="C7458" s="417" t="s">
        <v>2281</v>
      </c>
      <c r="D7458" s="417" t="s">
        <v>4785</v>
      </c>
      <c r="E7458" s="391">
        <v>11.5</v>
      </c>
      <c r="F7458" s="418">
        <v>44610</v>
      </c>
      <c r="G7458" s="417" t="s">
        <v>2283</v>
      </c>
      <c r="I7458" s="379">
        <f t="shared" ca="1" si="423"/>
        <v>39</v>
      </c>
      <c r="J7458" s="379">
        <f t="shared" ca="1" si="424"/>
        <v>29</v>
      </c>
      <c r="K7458" s="391" t="str">
        <f t="shared" ca="1" si="425"/>
        <v>20,81</v>
      </c>
      <c r="L7458" s="379"/>
      <c r="O7458" s="379"/>
    </row>
    <row r="7459" spans="1:15">
      <c r="A7459" s="417" t="s">
        <v>2155</v>
      </c>
      <c r="B7459" s="417" t="s">
        <v>12821</v>
      </c>
      <c r="C7459" s="417" t="s">
        <v>2281</v>
      </c>
      <c r="D7459" s="417" t="s">
        <v>4777</v>
      </c>
      <c r="E7459" s="391">
        <v>10.48</v>
      </c>
      <c r="F7459" s="418">
        <v>44249</v>
      </c>
      <c r="G7459" s="417" t="s">
        <v>2286</v>
      </c>
      <c r="I7459" s="379">
        <f t="shared" ca="1" si="423"/>
        <v>-322</v>
      </c>
      <c r="J7459" s="379">
        <f t="shared" ca="1" si="424"/>
        <v>-224</v>
      </c>
      <c r="K7459" s="391" t="str">
        <f t="shared" ca="1" si="425"/>
        <v>22,11</v>
      </c>
      <c r="L7459" s="379"/>
      <c r="O7459" s="379"/>
    </row>
    <row r="7460" spans="1:15">
      <c r="A7460" s="417" t="s">
        <v>2155</v>
      </c>
      <c r="B7460" s="417" t="s">
        <v>12822</v>
      </c>
      <c r="C7460" s="417" t="s">
        <v>2281</v>
      </c>
      <c r="D7460" s="417" t="s">
        <v>16415</v>
      </c>
      <c r="E7460" s="391">
        <v>9.06</v>
      </c>
      <c r="F7460" s="418">
        <v>44249</v>
      </c>
      <c r="G7460" s="417" t="s">
        <v>2283</v>
      </c>
      <c r="I7460" s="379">
        <f t="shared" ca="1" si="423"/>
        <v>-322</v>
      </c>
      <c r="J7460" s="379">
        <f t="shared" ca="1" si="424"/>
        <v>-224</v>
      </c>
      <c r="K7460" s="391" t="str">
        <f t="shared" ca="1" si="425"/>
        <v>23,36</v>
      </c>
      <c r="L7460" s="379"/>
      <c r="O7460" s="379"/>
    </row>
    <row r="7461" spans="1:15">
      <c r="A7461" s="417" t="s">
        <v>2155</v>
      </c>
      <c r="B7461" s="417" t="s">
        <v>17279</v>
      </c>
      <c r="C7461" s="417" t="s">
        <v>2281</v>
      </c>
      <c r="D7461" s="417" t="s">
        <v>16457</v>
      </c>
      <c r="E7461" s="391">
        <v>10.26</v>
      </c>
      <c r="F7461" s="418">
        <v>44249</v>
      </c>
      <c r="G7461" s="417" t="s">
        <v>2286</v>
      </c>
      <c r="I7461" s="379">
        <f t="shared" ca="1" si="423"/>
        <v>-322</v>
      </c>
      <c r="J7461" s="379">
        <f t="shared" ca="1" si="424"/>
        <v>-224</v>
      </c>
      <c r="K7461" s="391" t="str">
        <f t="shared" ca="1" si="425"/>
        <v>22,61</v>
      </c>
      <c r="L7461" s="379"/>
      <c r="O7461" s="379"/>
    </row>
    <row r="7462" spans="1:15">
      <c r="A7462" s="417" t="s">
        <v>2155</v>
      </c>
      <c r="B7462" s="417" t="s">
        <v>16416</v>
      </c>
      <c r="C7462" s="417" t="s">
        <v>2281</v>
      </c>
      <c r="D7462" s="417" t="s">
        <v>16417</v>
      </c>
      <c r="E7462" s="391">
        <v>5.8</v>
      </c>
      <c r="F7462" s="418">
        <v>44249</v>
      </c>
      <c r="G7462" s="417" t="s">
        <v>2283</v>
      </c>
      <c r="I7462" s="379">
        <f t="shared" ca="1" si="423"/>
        <v>-322</v>
      </c>
      <c r="J7462" s="379">
        <f t="shared" ca="1" si="424"/>
        <v>-224</v>
      </c>
      <c r="K7462" s="391" t="str">
        <f t="shared" ca="1" si="425"/>
        <v>24,86</v>
      </c>
      <c r="L7462" s="379"/>
      <c r="O7462" s="379"/>
    </row>
    <row r="7463" spans="1:15">
      <c r="A7463" s="417" t="s">
        <v>2155</v>
      </c>
      <c r="B7463" s="417" t="s">
        <v>7066</v>
      </c>
      <c r="C7463" s="417" t="s">
        <v>2281</v>
      </c>
      <c r="D7463" s="417" t="s">
        <v>16418</v>
      </c>
      <c r="E7463" s="391">
        <v>5.58</v>
      </c>
      <c r="F7463" s="418">
        <v>44249</v>
      </c>
      <c r="G7463" s="417" t="s">
        <v>2283</v>
      </c>
      <c r="I7463" s="379">
        <f t="shared" ca="1" si="423"/>
        <v>-322</v>
      </c>
      <c r="J7463" s="379">
        <f t="shared" ca="1" si="424"/>
        <v>-224</v>
      </c>
      <c r="K7463" s="391" t="str">
        <f t="shared" ca="1" si="425"/>
        <v>26,36</v>
      </c>
      <c r="L7463" s="379"/>
      <c r="O7463" s="379"/>
    </row>
    <row r="7464" spans="1:15">
      <c r="A7464" s="417" t="s">
        <v>2155</v>
      </c>
      <c r="B7464" s="417" t="s">
        <v>17280</v>
      </c>
      <c r="C7464" s="417" t="s">
        <v>2281</v>
      </c>
      <c r="D7464" s="417" t="s">
        <v>16518</v>
      </c>
      <c r="E7464" s="391">
        <v>7.32</v>
      </c>
      <c r="F7464" s="418">
        <v>44249</v>
      </c>
      <c r="G7464" s="417" t="s">
        <v>2286</v>
      </c>
      <c r="I7464" s="379">
        <f t="shared" ca="1" si="423"/>
        <v>-322</v>
      </c>
      <c r="J7464" s="379">
        <f t="shared" ca="1" si="424"/>
        <v>-224</v>
      </c>
      <c r="K7464" s="391" t="str">
        <f t="shared" ca="1" si="425"/>
        <v>23,61</v>
      </c>
      <c r="L7464" s="379"/>
      <c r="O7464" s="379"/>
    </row>
    <row r="7465" spans="1:15">
      <c r="A7465" s="417" t="s">
        <v>2155</v>
      </c>
      <c r="B7465" s="417" t="s">
        <v>7067</v>
      </c>
      <c r="C7465" s="417" t="s">
        <v>2281</v>
      </c>
      <c r="D7465" s="417" t="s">
        <v>4778</v>
      </c>
      <c r="E7465" s="391">
        <v>8.1999999999999993</v>
      </c>
      <c r="F7465" s="418">
        <v>44249</v>
      </c>
      <c r="G7465" s="417" t="s">
        <v>2286</v>
      </c>
      <c r="I7465" s="379">
        <f t="shared" ca="1" si="423"/>
        <v>-322</v>
      </c>
      <c r="J7465" s="379">
        <f t="shared" ca="1" si="424"/>
        <v>-224</v>
      </c>
      <c r="K7465" s="391" t="str">
        <f t="shared" ca="1" si="425"/>
        <v>24,11</v>
      </c>
      <c r="L7465" s="379"/>
      <c r="O7465" s="379"/>
    </row>
    <row r="7466" spans="1:15">
      <c r="A7466" s="417" t="s">
        <v>2155</v>
      </c>
      <c r="B7466" s="417" t="s">
        <v>12823</v>
      </c>
      <c r="C7466" s="417" t="s">
        <v>2281</v>
      </c>
      <c r="D7466" s="417" t="s">
        <v>16419</v>
      </c>
      <c r="E7466" s="391">
        <v>3.16</v>
      </c>
      <c r="F7466" s="418">
        <v>44249</v>
      </c>
      <c r="G7466" s="417" t="s">
        <v>2283</v>
      </c>
      <c r="I7466" s="379">
        <f t="shared" ca="1" si="423"/>
        <v>-322</v>
      </c>
      <c r="J7466" s="379">
        <f t="shared" ca="1" si="424"/>
        <v>-224</v>
      </c>
      <c r="K7466" s="391" t="str">
        <f t="shared" ca="1" si="425"/>
        <v>24,42</v>
      </c>
      <c r="L7466" s="379"/>
      <c r="O7466" s="379"/>
    </row>
    <row r="7467" spans="1:15">
      <c r="A7467" s="417" t="s">
        <v>2155</v>
      </c>
      <c r="B7467" s="417" t="s">
        <v>12824</v>
      </c>
      <c r="C7467" s="417" t="s">
        <v>2281</v>
      </c>
      <c r="D7467" s="417" t="s">
        <v>16420</v>
      </c>
      <c r="E7467" s="391">
        <v>7.19</v>
      </c>
      <c r="F7467" s="418">
        <v>44249</v>
      </c>
      <c r="G7467" s="417" t="s">
        <v>2283</v>
      </c>
      <c r="I7467" s="379">
        <f t="shared" ca="1" si="423"/>
        <v>-322</v>
      </c>
      <c r="J7467" s="379">
        <f t="shared" ca="1" si="424"/>
        <v>-224</v>
      </c>
      <c r="K7467" s="391" t="str">
        <f t="shared" ca="1" si="425"/>
        <v>24,36</v>
      </c>
      <c r="L7467" s="379"/>
      <c r="O7467" s="379"/>
    </row>
    <row r="7468" spans="1:15">
      <c r="A7468" s="417" t="s">
        <v>2155</v>
      </c>
      <c r="B7468" s="417" t="s">
        <v>12825</v>
      </c>
      <c r="C7468" s="417" t="s">
        <v>2281</v>
      </c>
      <c r="D7468" s="417" t="s">
        <v>4779</v>
      </c>
      <c r="E7468" s="391">
        <v>7.6</v>
      </c>
      <c r="F7468" s="418">
        <v>44249</v>
      </c>
      <c r="G7468" s="417" t="s">
        <v>2286</v>
      </c>
      <c r="I7468" s="379">
        <f t="shared" ca="1" si="423"/>
        <v>-322</v>
      </c>
      <c r="J7468" s="379">
        <f t="shared" ca="1" si="424"/>
        <v>-224</v>
      </c>
      <c r="K7468" s="391" t="str">
        <f t="shared" ca="1" si="425"/>
        <v>24,61</v>
      </c>
      <c r="L7468" s="379"/>
      <c r="O7468" s="379"/>
    </row>
    <row r="7469" spans="1:15">
      <c r="A7469" s="417" t="s">
        <v>2155</v>
      </c>
      <c r="B7469" s="417" t="s">
        <v>4701</v>
      </c>
      <c r="C7469" s="417" t="s">
        <v>2281</v>
      </c>
      <c r="D7469" s="417" t="s">
        <v>4780</v>
      </c>
      <c r="E7469" s="391">
        <v>6.37</v>
      </c>
      <c r="F7469" s="418">
        <v>44249</v>
      </c>
      <c r="G7469" s="417" t="s">
        <v>2286</v>
      </c>
      <c r="I7469" s="379">
        <f t="shared" ca="1" si="423"/>
        <v>-322</v>
      </c>
      <c r="J7469" s="379">
        <f t="shared" ca="1" si="424"/>
        <v>-224</v>
      </c>
      <c r="K7469" s="391" t="str">
        <f t="shared" ca="1" si="425"/>
        <v>26,11</v>
      </c>
      <c r="L7469" s="379"/>
      <c r="O7469" s="379"/>
    </row>
    <row r="7470" spans="1:15">
      <c r="A7470" s="417" t="s">
        <v>2155</v>
      </c>
      <c r="B7470" s="417" t="s">
        <v>8429</v>
      </c>
      <c r="C7470" s="417" t="s">
        <v>2281</v>
      </c>
      <c r="D7470" s="417" t="s">
        <v>16421</v>
      </c>
      <c r="E7470" s="391">
        <v>7.34</v>
      </c>
      <c r="F7470" s="418">
        <v>44249</v>
      </c>
      <c r="G7470" s="417" t="s">
        <v>2286</v>
      </c>
      <c r="I7470" s="379">
        <f t="shared" ca="1" si="423"/>
        <v>-322</v>
      </c>
      <c r="J7470" s="379">
        <f t="shared" ca="1" si="424"/>
        <v>-224</v>
      </c>
      <c r="K7470" s="391" t="str">
        <f t="shared" ca="1" si="425"/>
        <v>25,11</v>
      </c>
      <c r="L7470" s="379"/>
      <c r="O7470" s="379"/>
    </row>
    <row r="7471" spans="1:15">
      <c r="A7471" s="417" t="s">
        <v>2155</v>
      </c>
      <c r="B7471" s="417" t="s">
        <v>12826</v>
      </c>
      <c r="C7471" s="417" t="s">
        <v>2281</v>
      </c>
      <c r="D7471" s="417" t="s">
        <v>16422</v>
      </c>
      <c r="E7471" s="391">
        <v>6.97</v>
      </c>
      <c r="F7471" s="418">
        <v>44249</v>
      </c>
      <c r="G7471" s="417" t="s">
        <v>2283</v>
      </c>
      <c r="I7471" s="379">
        <f t="shared" ca="1" si="423"/>
        <v>-322</v>
      </c>
      <c r="J7471" s="379">
        <f t="shared" ca="1" si="424"/>
        <v>-224</v>
      </c>
      <c r="K7471" s="391" t="str">
        <f t="shared" ca="1" si="425"/>
        <v>25,36</v>
      </c>
      <c r="L7471" s="379"/>
      <c r="O7471" s="379"/>
    </row>
    <row r="7472" spans="1:15">
      <c r="A7472" s="417" t="s">
        <v>2155</v>
      </c>
      <c r="B7472" s="417" t="s">
        <v>12827</v>
      </c>
      <c r="C7472" s="417" t="s">
        <v>2281</v>
      </c>
      <c r="D7472" s="417" t="s">
        <v>16423</v>
      </c>
      <c r="E7472" s="391">
        <v>6.66</v>
      </c>
      <c r="F7472" s="418">
        <v>44249</v>
      </c>
      <c r="G7472" s="417" t="s">
        <v>2286</v>
      </c>
      <c r="I7472" s="379">
        <f t="shared" ca="1" si="423"/>
        <v>-322</v>
      </c>
      <c r="J7472" s="379">
        <f t="shared" ca="1" si="424"/>
        <v>-224</v>
      </c>
      <c r="K7472" s="391" t="str">
        <f t="shared" ca="1" si="425"/>
        <v>25,61</v>
      </c>
      <c r="L7472" s="379"/>
      <c r="O7472" s="379"/>
    </row>
    <row r="7473" spans="1:15">
      <c r="A7473" s="417" t="s">
        <v>2155</v>
      </c>
      <c r="B7473" s="417" t="s">
        <v>17281</v>
      </c>
      <c r="C7473" s="417" t="s">
        <v>2281</v>
      </c>
      <c r="D7473" s="417" t="s">
        <v>16460</v>
      </c>
      <c r="E7473" s="391">
        <v>6.1</v>
      </c>
      <c r="F7473" s="418">
        <v>44249</v>
      </c>
      <c r="G7473" s="417" t="s">
        <v>2283</v>
      </c>
      <c r="I7473" s="379">
        <f t="shared" ca="1" si="423"/>
        <v>-322</v>
      </c>
      <c r="J7473" s="379">
        <f t="shared" ca="1" si="424"/>
        <v>-224</v>
      </c>
      <c r="K7473" s="391" t="str">
        <f t="shared" ca="1" si="425"/>
        <v>25,86</v>
      </c>
      <c r="L7473" s="379"/>
      <c r="O7473" s="379"/>
    </row>
    <row r="7474" spans="1:15">
      <c r="A7474" s="417" t="s">
        <v>2155</v>
      </c>
      <c r="B7474" s="417" t="s">
        <v>17282</v>
      </c>
      <c r="C7474" s="417" t="s">
        <v>2281</v>
      </c>
      <c r="D7474" s="417" t="s">
        <v>4781</v>
      </c>
      <c r="E7474" s="391">
        <v>6.2</v>
      </c>
      <c r="F7474" s="418">
        <v>44249</v>
      </c>
      <c r="G7474" s="417" t="s">
        <v>2286</v>
      </c>
      <c r="I7474" s="379">
        <f t="shared" ca="1" si="423"/>
        <v>-322</v>
      </c>
      <c r="J7474" s="379">
        <f t="shared" ca="1" si="424"/>
        <v>-224</v>
      </c>
      <c r="K7474" s="391" t="str">
        <f t="shared" ca="1" si="425"/>
        <v>26,61</v>
      </c>
      <c r="L7474" s="379"/>
      <c r="O7474" s="379"/>
    </row>
    <row r="7475" spans="1:15">
      <c r="A7475" s="417" t="s">
        <v>2155</v>
      </c>
      <c r="B7475" s="417" t="s">
        <v>4702</v>
      </c>
      <c r="C7475" s="417" t="s">
        <v>2281</v>
      </c>
      <c r="D7475" s="417" t="s">
        <v>16424</v>
      </c>
      <c r="E7475" s="391">
        <v>5.2</v>
      </c>
      <c r="F7475" s="418">
        <v>44249</v>
      </c>
      <c r="G7475" s="417" t="s">
        <v>2283</v>
      </c>
      <c r="I7475" s="379">
        <f t="shared" ca="1" si="423"/>
        <v>-322</v>
      </c>
      <c r="J7475" s="379">
        <f t="shared" ca="1" si="424"/>
        <v>-224</v>
      </c>
      <c r="K7475" s="391" t="str">
        <f t="shared" ca="1" si="425"/>
        <v>27,86</v>
      </c>
      <c r="L7475" s="379"/>
      <c r="O7475" s="379"/>
    </row>
    <row r="7476" spans="1:15">
      <c r="A7476" s="417" t="s">
        <v>2155</v>
      </c>
      <c r="B7476" s="417" t="s">
        <v>4703</v>
      </c>
      <c r="C7476" s="417" t="s">
        <v>2281</v>
      </c>
      <c r="D7476" s="417" t="s">
        <v>16425</v>
      </c>
      <c r="E7476" s="391">
        <v>5.14</v>
      </c>
      <c r="F7476" s="418">
        <v>44249</v>
      </c>
      <c r="G7476" s="417" t="s">
        <v>2286</v>
      </c>
      <c r="I7476" s="379">
        <f t="shared" ca="1" si="423"/>
        <v>-322</v>
      </c>
      <c r="J7476" s="379">
        <f t="shared" ca="1" si="424"/>
        <v>-224</v>
      </c>
      <c r="K7476" s="391" t="str">
        <f t="shared" ca="1" si="425"/>
        <v>27,11</v>
      </c>
      <c r="L7476" s="379"/>
      <c r="O7476" s="379"/>
    </row>
    <row r="7477" spans="1:15">
      <c r="A7477" s="417" t="s">
        <v>2155</v>
      </c>
      <c r="B7477" s="417" t="s">
        <v>4704</v>
      </c>
      <c r="C7477" s="417" t="s">
        <v>2281</v>
      </c>
      <c r="D7477" s="417" t="s">
        <v>16426</v>
      </c>
      <c r="E7477" s="391">
        <v>5.34</v>
      </c>
      <c r="F7477" s="418">
        <v>44249</v>
      </c>
      <c r="G7477" s="417" t="s">
        <v>2283</v>
      </c>
      <c r="I7477" s="379">
        <f t="shared" ca="1" si="423"/>
        <v>-322</v>
      </c>
      <c r="J7477" s="379">
        <f t="shared" ca="1" si="424"/>
        <v>-224</v>
      </c>
      <c r="K7477" s="391" t="str">
        <f t="shared" ca="1" si="425"/>
        <v>27,36</v>
      </c>
      <c r="L7477" s="379"/>
      <c r="O7477" s="379"/>
    </row>
    <row r="7478" spans="1:15">
      <c r="A7478" s="417" t="s">
        <v>2155</v>
      </c>
      <c r="B7478" s="417" t="s">
        <v>4705</v>
      </c>
      <c r="C7478" s="417" t="s">
        <v>2281</v>
      </c>
      <c r="D7478" s="417" t="s">
        <v>16427</v>
      </c>
      <c r="E7478" s="391">
        <v>4.6900000000000004</v>
      </c>
      <c r="F7478" s="418">
        <v>44249</v>
      </c>
      <c r="G7478" s="417" t="s">
        <v>2286</v>
      </c>
      <c r="I7478" s="379">
        <f t="shared" ca="1" si="423"/>
        <v>-322</v>
      </c>
      <c r="J7478" s="379">
        <f t="shared" ca="1" si="424"/>
        <v>-224</v>
      </c>
      <c r="K7478" s="391" t="str">
        <f t="shared" ca="1" si="425"/>
        <v>27,61</v>
      </c>
      <c r="L7478" s="379"/>
      <c r="O7478" s="379"/>
    </row>
    <row r="7479" spans="1:15">
      <c r="A7479" s="417" t="s">
        <v>2155</v>
      </c>
      <c r="B7479" s="417" t="s">
        <v>12828</v>
      </c>
      <c r="C7479" s="417" t="s">
        <v>2281</v>
      </c>
      <c r="D7479" s="417" t="s">
        <v>16428</v>
      </c>
      <c r="E7479" s="391">
        <v>4.05</v>
      </c>
      <c r="F7479" s="418">
        <v>44249</v>
      </c>
      <c r="G7479" s="417" t="s">
        <v>2286</v>
      </c>
      <c r="I7479" s="379">
        <f t="shared" ca="1" si="423"/>
        <v>-322</v>
      </c>
      <c r="J7479" s="379">
        <f t="shared" ca="1" si="424"/>
        <v>-224</v>
      </c>
      <c r="K7479" s="391" t="str">
        <f t="shared" ca="1" si="425"/>
        <v>28,61</v>
      </c>
      <c r="L7479" s="379"/>
      <c r="O7479" s="379"/>
    </row>
    <row r="7480" spans="1:15">
      <c r="A7480" s="417" t="s">
        <v>2155</v>
      </c>
      <c r="B7480" s="417" t="s">
        <v>4706</v>
      </c>
      <c r="C7480" s="417" t="s">
        <v>2281</v>
      </c>
      <c r="D7480" s="417" t="s">
        <v>16429</v>
      </c>
      <c r="E7480" s="391">
        <v>4.41</v>
      </c>
      <c r="F7480" s="418">
        <v>44249</v>
      </c>
      <c r="G7480" s="417" t="s">
        <v>2286</v>
      </c>
      <c r="I7480" s="379">
        <f t="shared" ca="1" si="423"/>
        <v>-322</v>
      </c>
      <c r="J7480" s="379">
        <f t="shared" ca="1" si="424"/>
        <v>-224</v>
      </c>
      <c r="K7480" s="391" t="str">
        <f t="shared" ca="1" si="425"/>
        <v>28,11</v>
      </c>
      <c r="L7480" s="379"/>
      <c r="O7480" s="379"/>
    </row>
    <row r="7481" spans="1:15">
      <c r="A7481" s="417" t="s">
        <v>2155</v>
      </c>
      <c r="B7481" s="417" t="s">
        <v>4707</v>
      </c>
      <c r="C7481" s="417" t="s">
        <v>2281</v>
      </c>
      <c r="D7481" s="417" t="s">
        <v>16430</v>
      </c>
      <c r="E7481" s="391">
        <v>4.1100000000000003</v>
      </c>
      <c r="F7481" s="418">
        <v>44249</v>
      </c>
      <c r="G7481" s="417" t="s">
        <v>2283</v>
      </c>
      <c r="I7481" s="379">
        <f t="shared" ca="1" si="423"/>
        <v>-322</v>
      </c>
      <c r="J7481" s="379">
        <f t="shared" ca="1" si="424"/>
        <v>-224</v>
      </c>
      <c r="K7481" s="391" t="str">
        <f t="shared" ca="1" si="425"/>
        <v>28,36</v>
      </c>
      <c r="L7481" s="379"/>
      <c r="O7481" s="379"/>
    </row>
    <row r="7482" spans="1:15">
      <c r="A7482" s="417" t="s">
        <v>2155</v>
      </c>
      <c r="B7482" s="417" t="s">
        <v>12829</v>
      </c>
      <c r="C7482" s="417" t="s">
        <v>2281</v>
      </c>
      <c r="D7482" s="417" t="s">
        <v>16431</v>
      </c>
      <c r="E7482" s="391">
        <v>2.65</v>
      </c>
      <c r="F7482" s="418">
        <v>44249</v>
      </c>
      <c r="G7482" s="417" t="s">
        <v>2283</v>
      </c>
      <c r="I7482" s="379">
        <f t="shared" ca="1" si="423"/>
        <v>-322</v>
      </c>
      <c r="J7482" s="379">
        <f t="shared" ca="1" si="424"/>
        <v>-224</v>
      </c>
      <c r="K7482" s="391" t="str">
        <f t="shared" ca="1" si="425"/>
        <v>28,86</v>
      </c>
      <c r="L7482" s="379"/>
      <c r="O7482" s="379"/>
    </row>
    <row r="7483" spans="1:15">
      <c r="A7483" s="417" t="s">
        <v>2155</v>
      </c>
      <c r="B7483" s="417" t="s">
        <v>4708</v>
      </c>
      <c r="C7483" s="417" t="s">
        <v>2281</v>
      </c>
      <c r="D7483" s="417" t="s">
        <v>16432</v>
      </c>
      <c r="E7483" s="391">
        <v>3.52</v>
      </c>
      <c r="F7483" s="418">
        <v>44249</v>
      </c>
      <c r="G7483" s="417" t="s">
        <v>2286</v>
      </c>
      <c r="I7483" s="379">
        <f t="shared" ca="1" si="423"/>
        <v>-322</v>
      </c>
      <c r="J7483" s="379">
        <f t="shared" ca="1" si="424"/>
        <v>-224</v>
      </c>
      <c r="K7483" s="391" t="str">
        <f t="shared" ca="1" si="425"/>
        <v>29,11</v>
      </c>
      <c r="L7483" s="379"/>
      <c r="O7483" s="379"/>
    </row>
    <row r="7484" spans="1:15">
      <c r="A7484" s="417" t="s">
        <v>2155</v>
      </c>
      <c r="B7484" s="417" t="s">
        <v>4709</v>
      </c>
      <c r="C7484" s="417" t="s">
        <v>2281</v>
      </c>
      <c r="D7484" s="417" t="s">
        <v>16433</v>
      </c>
      <c r="E7484" s="391">
        <v>3.98</v>
      </c>
      <c r="F7484" s="418">
        <v>44249</v>
      </c>
      <c r="G7484" s="417" t="s">
        <v>2283</v>
      </c>
      <c r="I7484" s="379">
        <f t="shared" ca="1" si="423"/>
        <v>-322</v>
      </c>
      <c r="J7484" s="379">
        <f t="shared" ca="1" si="424"/>
        <v>-224</v>
      </c>
      <c r="K7484" s="391" t="str">
        <f t="shared" ca="1" si="425"/>
        <v>29,36</v>
      </c>
      <c r="L7484" s="379"/>
      <c r="O7484" s="379"/>
    </row>
    <row r="7485" spans="1:15">
      <c r="A7485" s="417" t="s">
        <v>2155</v>
      </c>
      <c r="B7485" s="417" t="s">
        <v>4710</v>
      </c>
      <c r="C7485" s="417" t="s">
        <v>2281</v>
      </c>
      <c r="D7485" s="417" t="s">
        <v>16434</v>
      </c>
      <c r="E7485" s="391">
        <v>3.03</v>
      </c>
      <c r="F7485" s="418">
        <v>44249</v>
      </c>
      <c r="G7485" s="417" t="s">
        <v>2286</v>
      </c>
      <c r="I7485" s="379">
        <f t="shared" ca="1" si="423"/>
        <v>-322</v>
      </c>
      <c r="J7485" s="379">
        <f t="shared" ca="1" si="424"/>
        <v>-224</v>
      </c>
      <c r="K7485" s="391" t="str">
        <f t="shared" ca="1" si="425"/>
        <v>29,61</v>
      </c>
      <c r="L7485" s="379"/>
      <c r="O7485" s="379"/>
    </row>
    <row r="7486" spans="1:15">
      <c r="A7486" s="417" t="s">
        <v>2155</v>
      </c>
      <c r="B7486" s="417" t="s">
        <v>12830</v>
      </c>
      <c r="C7486" s="417" t="s">
        <v>2281</v>
      </c>
      <c r="D7486" s="417" t="s">
        <v>4783</v>
      </c>
      <c r="E7486" s="391">
        <v>2.92</v>
      </c>
      <c r="F7486" s="418">
        <v>44249</v>
      </c>
      <c r="G7486" s="417" t="s">
        <v>2286</v>
      </c>
      <c r="I7486" s="379">
        <f t="shared" ca="1" si="423"/>
        <v>-322</v>
      </c>
      <c r="J7486" s="379">
        <f t="shared" ca="1" si="424"/>
        <v>-224</v>
      </c>
      <c r="K7486" s="391" t="str">
        <f t="shared" ca="1" si="425"/>
        <v>30,11</v>
      </c>
      <c r="L7486" s="379"/>
      <c r="O7486" s="379"/>
    </row>
    <row r="7487" spans="1:15">
      <c r="A7487" s="417" t="s">
        <v>2155</v>
      </c>
      <c r="B7487" s="417" t="s">
        <v>12831</v>
      </c>
      <c r="C7487" s="417" t="s">
        <v>2281</v>
      </c>
      <c r="D7487" s="417" t="s">
        <v>8717</v>
      </c>
      <c r="E7487" s="391">
        <v>2.54</v>
      </c>
      <c r="F7487" s="418">
        <v>44249</v>
      </c>
      <c r="G7487" s="417" t="s">
        <v>2283</v>
      </c>
      <c r="I7487" s="379">
        <f t="shared" ca="1" si="423"/>
        <v>-322</v>
      </c>
      <c r="J7487" s="379">
        <f t="shared" ca="1" si="424"/>
        <v>-224</v>
      </c>
      <c r="K7487" s="391" t="str">
        <f t="shared" ca="1" si="425"/>
        <v>30,36</v>
      </c>
      <c r="L7487" s="379"/>
      <c r="O7487" s="379"/>
    </row>
    <row r="7488" spans="1:15">
      <c r="A7488" s="417" t="s">
        <v>2155</v>
      </c>
      <c r="B7488" s="417" t="s">
        <v>12832</v>
      </c>
      <c r="C7488" s="417" t="s">
        <v>2281</v>
      </c>
      <c r="D7488" s="417" t="s">
        <v>4784</v>
      </c>
      <c r="E7488" s="391">
        <v>2.5499999999999998</v>
      </c>
      <c r="F7488" s="418">
        <v>44249</v>
      </c>
      <c r="G7488" s="417" t="s">
        <v>2286</v>
      </c>
      <c r="I7488" s="379">
        <f t="shared" ca="1" si="423"/>
        <v>-322</v>
      </c>
      <c r="J7488" s="379">
        <f t="shared" ca="1" si="424"/>
        <v>-224</v>
      </c>
      <c r="K7488" s="391" t="str">
        <f t="shared" ca="1" si="425"/>
        <v>30,61</v>
      </c>
      <c r="L7488" s="379"/>
      <c r="O7488" s="379"/>
    </row>
    <row r="7489" spans="1:15">
      <c r="A7489" s="417" t="s">
        <v>2155</v>
      </c>
      <c r="B7489" s="417" t="s">
        <v>12833</v>
      </c>
      <c r="C7489" s="417" t="s">
        <v>2281</v>
      </c>
      <c r="D7489" s="417" t="s">
        <v>16435</v>
      </c>
      <c r="E7489" s="391">
        <v>2.38</v>
      </c>
      <c r="F7489" s="418">
        <v>44249</v>
      </c>
      <c r="G7489" s="417" t="s">
        <v>2283</v>
      </c>
      <c r="I7489" s="379">
        <f t="shared" ca="1" si="423"/>
        <v>-322</v>
      </c>
      <c r="J7489" s="379">
        <f t="shared" ca="1" si="424"/>
        <v>-224</v>
      </c>
      <c r="K7489" s="391" t="str">
        <f t="shared" ca="1" si="425"/>
        <v>30,86</v>
      </c>
      <c r="L7489" s="379"/>
      <c r="O7489" s="379"/>
    </row>
    <row r="7490" spans="1:15">
      <c r="A7490" s="417" t="s">
        <v>2155</v>
      </c>
      <c r="B7490" s="417" t="s">
        <v>4711</v>
      </c>
      <c r="C7490" s="417" t="s">
        <v>2281</v>
      </c>
      <c r="D7490" s="417" t="s">
        <v>16436</v>
      </c>
      <c r="E7490" s="391">
        <v>2.99</v>
      </c>
      <c r="F7490" s="418">
        <v>44249</v>
      </c>
      <c r="G7490" s="417" t="s">
        <v>2283</v>
      </c>
      <c r="I7490" s="379">
        <f t="shared" ca="1" si="423"/>
        <v>-322</v>
      </c>
      <c r="J7490" s="379">
        <f t="shared" ca="1" si="424"/>
        <v>-224</v>
      </c>
      <c r="K7490" s="391" t="str">
        <f t="shared" ca="1" si="425"/>
        <v>29,86</v>
      </c>
      <c r="L7490" s="379"/>
      <c r="O7490" s="379"/>
    </row>
    <row r="7491" spans="1:15">
      <c r="A7491" s="417" t="s">
        <v>2155</v>
      </c>
      <c r="B7491" s="417" t="s">
        <v>12834</v>
      </c>
      <c r="C7491" s="417" t="s">
        <v>2281</v>
      </c>
      <c r="D7491" s="417" t="s">
        <v>16437</v>
      </c>
      <c r="E7491" s="391">
        <v>1.88</v>
      </c>
      <c r="F7491" s="418">
        <v>44249</v>
      </c>
      <c r="G7491" s="417" t="s">
        <v>2286</v>
      </c>
      <c r="I7491" s="379">
        <f t="shared" ca="1" si="423"/>
        <v>-322</v>
      </c>
      <c r="J7491" s="379">
        <f t="shared" ca="1" si="424"/>
        <v>-224</v>
      </c>
      <c r="K7491" s="391" t="str">
        <f t="shared" ca="1" si="425"/>
        <v>31,11</v>
      </c>
      <c r="L7491" s="379"/>
      <c r="O7491" s="379"/>
    </row>
    <row r="7492" spans="1:15">
      <c r="A7492" s="417" t="s">
        <v>2155</v>
      </c>
      <c r="B7492" s="417" t="s">
        <v>12835</v>
      </c>
      <c r="C7492" s="417" t="s">
        <v>2281</v>
      </c>
      <c r="D7492" s="417" t="s">
        <v>16438</v>
      </c>
      <c r="E7492" s="391">
        <v>1.75</v>
      </c>
      <c r="F7492" s="418">
        <v>44249</v>
      </c>
      <c r="G7492" s="417" t="s">
        <v>2283</v>
      </c>
      <c r="I7492" s="379">
        <f t="shared" ca="1" si="423"/>
        <v>-322</v>
      </c>
      <c r="J7492" s="379">
        <f t="shared" ca="1" si="424"/>
        <v>-224</v>
      </c>
      <c r="K7492" s="391" t="str">
        <f t="shared" ca="1" si="425"/>
        <v>31,36</v>
      </c>
      <c r="L7492" s="379"/>
      <c r="O7492" s="379"/>
    </row>
    <row r="7493" spans="1:15">
      <c r="A7493" s="417" t="s">
        <v>2155</v>
      </c>
      <c r="B7493" s="417" t="s">
        <v>12836</v>
      </c>
      <c r="C7493" s="417" t="s">
        <v>2281</v>
      </c>
      <c r="D7493" s="417" t="s">
        <v>16439</v>
      </c>
      <c r="E7493" s="391">
        <v>1.51</v>
      </c>
      <c r="F7493" s="418">
        <v>44249</v>
      </c>
      <c r="G7493" s="417" t="s">
        <v>2283</v>
      </c>
      <c r="I7493" s="379">
        <f t="shared" ca="1" si="423"/>
        <v>-322</v>
      </c>
      <c r="J7493" s="379">
        <f t="shared" ca="1" si="424"/>
        <v>-224</v>
      </c>
      <c r="K7493" s="391" t="str">
        <f t="shared" ca="1" si="425"/>
        <v>32,36</v>
      </c>
      <c r="L7493" s="379"/>
      <c r="O7493" s="379"/>
    </row>
    <row r="7494" spans="1:15">
      <c r="A7494" s="417" t="s">
        <v>2155</v>
      </c>
      <c r="B7494" s="417" t="s">
        <v>12837</v>
      </c>
      <c r="C7494" s="417" t="s">
        <v>2281</v>
      </c>
      <c r="D7494" s="417" t="s">
        <v>16440</v>
      </c>
      <c r="E7494" s="391">
        <v>1.73</v>
      </c>
      <c r="F7494" s="418">
        <v>44249</v>
      </c>
      <c r="G7494" s="417" t="s">
        <v>2286</v>
      </c>
      <c r="I7494" s="379">
        <f t="shared" ca="1" si="423"/>
        <v>-322</v>
      </c>
      <c r="J7494" s="379">
        <f t="shared" ca="1" si="424"/>
        <v>-224</v>
      </c>
      <c r="K7494" s="391" t="str">
        <f t="shared" ca="1" si="425"/>
        <v>31,61</v>
      </c>
      <c r="L7494" s="379"/>
      <c r="O7494" s="379"/>
    </row>
    <row r="7495" spans="1:15">
      <c r="A7495" s="417" t="s">
        <v>2155</v>
      </c>
      <c r="B7495" s="417" t="s">
        <v>12838</v>
      </c>
      <c r="C7495" s="417" t="s">
        <v>2281</v>
      </c>
      <c r="D7495" s="417" t="s">
        <v>16441</v>
      </c>
      <c r="E7495" s="391">
        <v>1.71</v>
      </c>
      <c r="F7495" s="418">
        <v>44249</v>
      </c>
      <c r="G7495" s="417" t="s">
        <v>2283</v>
      </c>
      <c r="I7495" s="379">
        <f t="shared" ca="1" si="423"/>
        <v>-322</v>
      </c>
      <c r="J7495" s="379">
        <f t="shared" ca="1" si="424"/>
        <v>-224</v>
      </c>
      <c r="K7495" s="391" t="str">
        <f t="shared" ca="1" si="425"/>
        <v>31,86</v>
      </c>
      <c r="L7495" s="379"/>
      <c r="O7495" s="379"/>
    </row>
    <row r="7496" spans="1:15">
      <c r="A7496" s="417" t="s">
        <v>2155</v>
      </c>
      <c r="B7496" s="417" t="s">
        <v>12839</v>
      </c>
      <c r="C7496" s="417" t="s">
        <v>2281</v>
      </c>
      <c r="D7496" s="417" t="s">
        <v>16442</v>
      </c>
      <c r="E7496" s="391">
        <v>1.1599999999999999</v>
      </c>
      <c r="F7496" s="418">
        <v>44249</v>
      </c>
      <c r="G7496" s="417" t="s">
        <v>2286</v>
      </c>
      <c r="I7496" s="379">
        <f t="shared" ca="1" si="423"/>
        <v>-322</v>
      </c>
      <c r="J7496" s="379">
        <f t="shared" ca="1" si="424"/>
        <v>-224</v>
      </c>
      <c r="K7496" s="391" t="str">
        <f t="shared" ca="1" si="425"/>
        <v>33,11</v>
      </c>
      <c r="L7496" s="379"/>
      <c r="O7496" s="379"/>
    </row>
    <row r="7497" spans="1:15">
      <c r="A7497" s="417" t="s">
        <v>2155</v>
      </c>
      <c r="B7497" s="417" t="s">
        <v>17283</v>
      </c>
      <c r="C7497" s="417" t="s">
        <v>2281</v>
      </c>
      <c r="D7497" s="417" t="s">
        <v>16466</v>
      </c>
      <c r="E7497" s="391">
        <v>0.87</v>
      </c>
      <c r="F7497" s="418">
        <v>44249</v>
      </c>
      <c r="G7497" s="417" t="s">
        <v>2283</v>
      </c>
      <c r="I7497" s="379">
        <f t="shared" ca="1" si="423"/>
        <v>-322</v>
      </c>
      <c r="J7497" s="379">
        <f t="shared" ca="1" si="424"/>
        <v>-224</v>
      </c>
      <c r="K7497" s="391" t="str">
        <f t="shared" ca="1" si="425"/>
        <v>33,86</v>
      </c>
      <c r="L7497" s="379"/>
      <c r="O7497" s="379"/>
    </row>
    <row r="7498" spans="1:15">
      <c r="A7498" s="417" t="s">
        <v>2155</v>
      </c>
      <c r="B7498" s="417" t="s">
        <v>12840</v>
      </c>
      <c r="C7498" s="417" t="s">
        <v>2281</v>
      </c>
      <c r="D7498" s="417" t="s">
        <v>16443</v>
      </c>
      <c r="E7498" s="391">
        <v>1.62</v>
      </c>
      <c r="F7498" s="418">
        <v>44249</v>
      </c>
      <c r="G7498" s="417" t="s">
        <v>2286</v>
      </c>
      <c r="I7498" s="379">
        <f t="shared" ref="I7498:I7561" ca="1" si="426">IF(F7498&lt;&gt;"",F7498-$I$199,"")</f>
        <v>-322</v>
      </c>
      <c r="J7498" s="379">
        <f t="shared" ref="J7498:J7561" ca="1" si="427">IF(I7498&lt;&gt;"",NETWORKDAYS($I$199,F7498-1,$N$201:$N$224),"")</f>
        <v>-224</v>
      </c>
      <c r="K7498" s="391" t="str">
        <f t="shared" ref="K7498:K7561" ca="1" si="428">IF(I7498&lt;&gt;"",RIGHT(D7498,LEN(D7498)-FIND(" ",D7498)),"")</f>
        <v>32,11</v>
      </c>
      <c r="L7498" s="379"/>
      <c r="O7498" s="379"/>
    </row>
    <row r="7499" spans="1:15">
      <c r="A7499" s="417" t="s">
        <v>2155</v>
      </c>
      <c r="B7499" s="417" t="s">
        <v>12841</v>
      </c>
      <c r="C7499" s="417" t="s">
        <v>2281</v>
      </c>
      <c r="D7499" s="417" t="s">
        <v>16444</v>
      </c>
      <c r="E7499" s="391">
        <v>1.03</v>
      </c>
      <c r="F7499" s="418">
        <v>44249</v>
      </c>
      <c r="G7499" s="417" t="s">
        <v>2283</v>
      </c>
      <c r="I7499" s="379">
        <f t="shared" ca="1" si="426"/>
        <v>-322</v>
      </c>
      <c r="J7499" s="379">
        <f t="shared" ca="1" si="427"/>
        <v>-224</v>
      </c>
      <c r="K7499" s="391" t="str">
        <f t="shared" ca="1" si="428"/>
        <v>33,36</v>
      </c>
      <c r="L7499" s="379"/>
      <c r="O7499" s="379"/>
    </row>
    <row r="7500" spans="1:15">
      <c r="A7500" s="417" t="s">
        <v>2155</v>
      </c>
      <c r="B7500" s="417" t="s">
        <v>8430</v>
      </c>
      <c r="C7500" s="417" t="s">
        <v>2281</v>
      </c>
      <c r="D7500" s="417" t="s">
        <v>16445</v>
      </c>
      <c r="E7500" s="391">
        <v>1.33</v>
      </c>
      <c r="F7500" s="418">
        <v>44249</v>
      </c>
      <c r="G7500" s="417" t="s">
        <v>2286</v>
      </c>
      <c r="I7500" s="379">
        <f t="shared" ca="1" si="426"/>
        <v>-322</v>
      </c>
      <c r="J7500" s="379">
        <f t="shared" ca="1" si="427"/>
        <v>-224</v>
      </c>
      <c r="K7500" s="391" t="str">
        <f t="shared" ca="1" si="428"/>
        <v>32,61</v>
      </c>
      <c r="L7500" s="379"/>
      <c r="O7500" s="379"/>
    </row>
    <row r="7501" spans="1:15">
      <c r="A7501" s="417" t="s">
        <v>2155</v>
      </c>
      <c r="B7501" s="417" t="s">
        <v>17284</v>
      </c>
      <c r="C7501" s="417" t="s">
        <v>2281</v>
      </c>
      <c r="D7501" s="417" t="s">
        <v>16479</v>
      </c>
      <c r="E7501" s="391">
        <v>0.76</v>
      </c>
      <c r="F7501" s="418">
        <v>44249</v>
      </c>
      <c r="G7501" s="417" t="s">
        <v>2286</v>
      </c>
      <c r="I7501" s="379">
        <f t="shared" ca="1" si="426"/>
        <v>-322</v>
      </c>
      <c r="J7501" s="379">
        <f t="shared" ca="1" si="427"/>
        <v>-224</v>
      </c>
      <c r="K7501" s="391" t="str">
        <f t="shared" ca="1" si="428"/>
        <v>34,11</v>
      </c>
      <c r="L7501" s="379"/>
      <c r="O7501" s="379"/>
    </row>
    <row r="7502" spans="1:15">
      <c r="A7502" s="417" t="s">
        <v>2155</v>
      </c>
      <c r="B7502" s="417" t="s">
        <v>4712</v>
      </c>
      <c r="C7502" s="417" t="s">
        <v>2281</v>
      </c>
      <c r="D7502" s="417" t="s">
        <v>16446</v>
      </c>
      <c r="E7502" s="391">
        <v>1.24</v>
      </c>
      <c r="F7502" s="418">
        <v>44249</v>
      </c>
      <c r="G7502" s="417" t="s">
        <v>2283</v>
      </c>
      <c r="I7502" s="379">
        <f t="shared" ca="1" si="426"/>
        <v>-322</v>
      </c>
      <c r="J7502" s="379">
        <f t="shared" ca="1" si="427"/>
        <v>-224</v>
      </c>
      <c r="K7502" s="391" t="str">
        <f t="shared" ca="1" si="428"/>
        <v>32,86</v>
      </c>
      <c r="L7502" s="379"/>
      <c r="O7502" s="379"/>
    </row>
    <row r="7503" spans="1:15">
      <c r="A7503" s="417" t="s">
        <v>2155</v>
      </c>
      <c r="B7503" s="417" t="s">
        <v>12842</v>
      </c>
      <c r="C7503" s="417" t="s">
        <v>2281</v>
      </c>
      <c r="D7503" s="417" t="s">
        <v>16447</v>
      </c>
      <c r="E7503" s="391">
        <v>0.73</v>
      </c>
      <c r="F7503" s="418">
        <v>44249</v>
      </c>
      <c r="G7503" s="417" t="s">
        <v>2283</v>
      </c>
      <c r="I7503" s="379">
        <f t="shared" ca="1" si="426"/>
        <v>-322</v>
      </c>
      <c r="J7503" s="379">
        <f t="shared" ca="1" si="427"/>
        <v>-224</v>
      </c>
      <c r="K7503" s="391" t="str">
        <f t="shared" ca="1" si="428"/>
        <v>34,36</v>
      </c>
      <c r="L7503" s="379"/>
      <c r="O7503" s="379"/>
    </row>
    <row r="7504" spans="1:15">
      <c r="A7504" s="417" t="s">
        <v>2155</v>
      </c>
      <c r="B7504" s="417" t="s">
        <v>17285</v>
      </c>
      <c r="C7504" s="417" t="s">
        <v>2281</v>
      </c>
      <c r="D7504" s="417" t="s">
        <v>16529</v>
      </c>
      <c r="E7504" s="391">
        <v>0.63</v>
      </c>
      <c r="F7504" s="418">
        <v>44249</v>
      </c>
      <c r="G7504" s="417" t="s">
        <v>2286</v>
      </c>
      <c r="I7504" s="379">
        <f t="shared" ca="1" si="426"/>
        <v>-322</v>
      </c>
      <c r="J7504" s="379">
        <f t="shared" ca="1" si="427"/>
        <v>-224</v>
      </c>
      <c r="K7504" s="391" t="str">
        <f t="shared" ca="1" si="428"/>
        <v>34,61</v>
      </c>
      <c r="L7504" s="379"/>
      <c r="O7504" s="379"/>
    </row>
    <row r="7505" spans="1:15">
      <c r="A7505" s="417" t="s">
        <v>2155</v>
      </c>
      <c r="B7505" s="417" t="s">
        <v>4713</v>
      </c>
      <c r="C7505" s="417" t="s">
        <v>2281</v>
      </c>
      <c r="D7505" s="417" t="s">
        <v>16448</v>
      </c>
      <c r="E7505" s="391">
        <v>0.85</v>
      </c>
      <c r="F7505" s="418">
        <v>44249</v>
      </c>
      <c r="G7505" s="417" t="s">
        <v>2286</v>
      </c>
      <c r="I7505" s="379">
        <f t="shared" ca="1" si="426"/>
        <v>-322</v>
      </c>
      <c r="J7505" s="379">
        <f t="shared" ca="1" si="427"/>
        <v>-224</v>
      </c>
      <c r="K7505" s="391" t="str">
        <f t="shared" ca="1" si="428"/>
        <v>33,61</v>
      </c>
      <c r="L7505" s="379"/>
      <c r="O7505" s="379"/>
    </row>
    <row r="7506" spans="1:15">
      <c r="A7506" s="417" t="s">
        <v>2155</v>
      </c>
      <c r="B7506" s="417" t="s">
        <v>17286</v>
      </c>
      <c r="C7506" s="417" t="s">
        <v>2281</v>
      </c>
      <c r="D7506" s="417" t="s">
        <v>17287</v>
      </c>
      <c r="E7506" s="391">
        <v>0.5</v>
      </c>
      <c r="F7506" s="418">
        <v>44249</v>
      </c>
      <c r="G7506" s="417" t="s">
        <v>2286</v>
      </c>
      <c r="I7506" s="379">
        <f t="shared" ca="1" si="426"/>
        <v>-322</v>
      </c>
      <c r="J7506" s="379">
        <f t="shared" ca="1" si="427"/>
        <v>-224</v>
      </c>
      <c r="K7506" s="391" t="str">
        <f t="shared" ca="1" si="428"/>
        <v>35,11</v>
      </c>
      <c r="L7506" s="379"/>
      <c r="O7506" s="379"/>
    </row>
    <row r="7507" spans="1:15">
      <c r="A7507" s="417" t="s">
        <v>2155</v>
      </c>
      <c r="B7507" s="417" t="s">
        <v>12843</v>
      </c>
      <c r="C7507" s="417" t="s">
        <v>2281</v>
      </c>
      <c r="D7507" s="417" t="s">
        <v>16449</v>
      </c>
      <c r="E7507" s="391">
        <v>0.55000000000000004</v>
      </c>
      <c r="F7507" s="418">
        <v>44249</v>
      </c>
      <c r="G7507" s="417" t="s">
        <v>2283</v>
      </c>
      <c r="I7507" s="379">
        <f t="shared" ca="1" si="426"/>
        <v>-322</v>
      </c>
      <c r="J7507" s="379">
        <f t="shared" ca="1" si="427"/>
        <v>-224</v>
      </c>
      <c r="K7507" s="391" t="str">
        <f t="shared" ca="1" si="428"/>
        <v>34,86</v>
      </c>
      <c r="L7507" s="379"/>
      <c r="O7507" s="379"/>
    </row>
    <row r="7508" spans="1:15">
      <c r="A7508" s="417" t="s">
        <v>2155</v>
      </c>
      <c r="B7508" s="417" t="s">
        <v>17288</v>
      </c>
      <c r="C7508" s="417" t="s">
        <v>2281</v>
      </c>
      <c r="D7508" s="417" t="s">
        <v>17289</v>
      </c>
      <c r="E7508" s="391">
        <v>0.5</v>
      </c>
      <c r="F7508" s="418">
        <v>44249</v>
      </c>
      <c r="G7508" s="417" t="s">
        <v>2283</v>
      </c>
      <c r="I7508" s="379">
        <f t="shared" ca="1" si="426"/>
        <v>-322</v>
      </c>
      <c r="J7508" s="379">
        <f t="shared" ca="1" si="427"/>
        <v>-224</v>
      </c>
      <c r="K7508" s="391" t="str">
        <f t="shared" ca="1" si="428"/>
        <v>35,36</v>
      </c>
      <c r="L7508" s="379"/>
      <c r="O7508" s="379"/>
    </row>
    <row r="7509" spans="1:15">
      <c r="A7509" s="417" t="s">
        <v>2155</v>
      </c>
      <c r="B7509" s="417" t="s">
        <v>17290</v>
      </c>
      <c r="C7509" s="417" t="s">
        <v>2281</v>
      </c>
      <c r="D7509" s="417" t="s">
        <v>16468</v>
      </c>
      <c r="E7509" s="391">
        <v>0.47</v>
      </c>
      <c r="F7509" s="418">
        <v>44249</v>
      </c>
      <c r="G7509" s="417" t="s">
        <v>2286</v>
      </c>
      <c r="I7509" s="379">
        <f t="shared" ca="1" si="426"/>
        <v>-322</v>
      </c>
      <c r="J7509" s="379">
        <f t="shared" ca="1" si="427"/>
        <v>-224</v>
      </c>
      <c r="K7509" s="391" t="str">
        <f t="shared" ca="1" si="428"/>
        <v>35,61</v>
      </c>
      <c r="L7509" s="379"/>
      <c r="O7509" s="379"/>
    </row>
    <row r="7510" spans="1:15">
      <c r="A7510" s="417" t="s">
        <v>2155</v>
      </c>
      <c r="B7510" s="417" t="s">
        <v>17291</v>
      </c>
      <c r="C7510" s="417" t="s">
        <v>2281</v>
      </c>
      <c r="D7510" s="417" t="s">
        <v>17292</v>
      </c>
      <c r="E7510" s="391">
        <v>0.38</v>
      </c>
      <c r="F7510" s="418">
        <v>44249</v>
      </c>
      <c r="G7510" s="417" t="s">
        <v>2283</v>
      </c>
      <c r="I7510" s="379">
        <f t="shared" ca="1" si="426"/>
        <v>-322</v>
      </c>
      <c r="J7510" s="379">
        <f t="shared" ca="1" si="427"/>
        <v>-224</v>
      </c>
      <c r="K7510" s="391" t="str">
        <f t="shared" ca="1" si="428"/>
        <v>35,86</v>
      </c>
      <c r="L7510" s="379"/>
      <c r="O7510" s="379"/>
    </row>
    <row r="7511" spans="1:15">
      <c r="A7511" s="417" t="s">
        <v>2155</v>
      </c>
      <c r="B7511" s="417" t="s">
        <v>17293</v>
      </c>
      <c r="C7511" s="417" t="s">
        <v>2281</v>
      </c>
      <c r="D7511" s="417" t="s">
        <v>17294</v>
      </c>
      <c r="E7511" s="391">
        <v>0.34</v>
      </c>
      <c r="F7511" s="418">
        <v>44249</v>
      </c>
      <c r="G7511" s="417" t="s">
        <v>2286</v>
      </c>
      <c r="I7511" s="379">
        <f t="shared" ca="1" si="426"/>
        <v>-322</v>
      </c>
      <c r="J7511" s="379">
        <f t="shared" ca="1" si="427"/>
        <v>-224</v>
      </c>
      <c r="K7511" s="391" t="str">
        <f t="shared" ca="1" si="428"/>
        <v>36,11</v>
      </c>
      <c r="L7511" s="379"/>
      <c r="O7511" s="379"/>
    </row>
    <row r="7512" spans="1:15">
      <c r="A7512" s="417" t="s">
        <v>2155</v>
      </c>
      <c r="B7512" s="417" t="s">
        <v>17295</v>
      </c>
      <c r="C7512" s="417" t="s">
        <v>2281</v>
      </c>
      <c r="D7512" s="417" t="s">
        <v>16470</v>
      </c>
      <c r="E7512" s="391">
        <v>0.33</v>
      </c>
      <c r="F7512" s="418">
        <v>44249</v>
      </c>
      <c r="G7512" s="417" t="s">
        <v>2283</v>
      </c>
      <c r="I7512" s="379">
        <f t="shared" ca="1" si="426"/>
        <v>-322</v>
      </c>
      <c r="J7512" s="379">
        <f t="shared" ca="1" si="427"/>
        <v>-224</v>
      </c>
      <c r="K7512" s="391" t="str">
        <f t="shared" ca="1" si="428"/>
        <v>36,36</v>
      </c>
      <c r="L7512" s="379"/>
      <c r="O7512" s="379"/>
    </row>
    <row r="7513" spans="1:15">
      <c r="A7513" s="417" t="s">
        <v>2155</v>
      </c>
      <c r="B7513" s="417" t="s">
        <v>16450</v>
      </c>
      <c r="C7513" s="417" t="s">
        <v>2281</v>
      </c>
      <c r="D7513" s="417" t="s">
        <v>16451</v>
      </c>
      <c r="E7513" s="391">
        <v>0.39</v>
      </c>
      <c r="F7513" s="418">
        <v>44249</v>
      </c>
      <c r="G7513" s="417" t="s">
        <v>2286</v>
      </c>
      <c r="I7513" s="379">
        <f t="shared" ca="1" si="426"/>
        <v>-322</v>
      </c>
      <c r="J7513" s="379">
        <f t="shared" ca="1" si="427"/>
        <v>-224</v>
      </c>
      <c r="K7513" s="391" t="str">
        <f t="shared" ca="1" si="428"/>
        <v>36,61</v>
      </c>
      <c r="L7513" s="379"/>
      <c r="O7513" s="379"/>
    </row>
    <row r="7514" spans="1:15">
      <c r="A7514" s="417" t="s">
        <v>2155</v>
      </c>
      <c r="B7514" s="417" t="s">
        <v>17296</v>
      </c>
      <c r="C7514" s="417" t="s">
        <v>2281</v>
      </c>
      <c r="D7514" s="417" t="s">
        <v>16473</v>
      </c>
      <c r="E7514" s="391">
        <v>0.25</v>
      </c>
      <c r="F7514" s="418">
        <v>44249</v>
      </c>
      <c r="G7514" s="417" t="s">
        <v>2283</v>
      </c>
      <c r="I7514" s="379">
        <f t="shared" ca="1" si="426"/>
        <v>-322</v>
      </c>
      <c r="J7514" s="379">
        <f t="shared" ca="1" si="427"/>
        <v>-224</v>
      </c>
      <c r="K7514" s="391" t="str">
        <f t="shared" ca="1" si="428"/>
        <v>36,86</v>
      </c>
      <c r="L7514" s="379"/>
      <c r="O7514" s="379"/>
    </row>
    <row r="7515" spans="1:15">
      <c r="A7515" s="417" t="s">
        <v>2155</v>
      </c>
      <c r="B7515" s="417" t="s">
        <v>17964</v>
      </c>
      <c r="C7515" s="417" t="s">
        <v>2281</v>
      </c>
      <c r="D7515" s="417" t="s">
        <v>17965</v>
      </c>
      <c r="E7515" s="391">
        <v>0.25</v>
      </c>
      <c r="F7515" s="418">
        <v>44249</v>
      </c>
      <c r="G7515" s="417" t="s">
        <v>2286</v>
      </c>
      <c r="I7515" s="379">
        <f t="shared" ca="1" si="426"/>
        <v>-322</v>
      </c>
      <c r="J7515" s="379">
        <f t="shared" ca="1" si="427"/>
        <v>-224</v>
      </c>
      <c r="K7515" s="391" t="str">
        <f t="shared" ca="1" si="428"/>
        <v>37,11</v>
      </c>
      <c r="L7515" s="379"/>
      <c r="O7515" s="379"/>
    </row>
    <row r="7516" spans="1:15">
      <c r="A7516" s="417" t="s">
        <v>2155</v>
      </c>
      <c r="B7516" s="417" t="s">
        <v>17297</v>
      </c>
      <c r="C7516" s="417" t="s">
        <v>2281</v>
      </c>
      <c r="D7516" s="417" t="s">
        <v>16474</v>
      </c>
      <c r="E7516" s="391">
        <v>0.24</v>
      </c>
      <c r="F7516" s="418">
        <v>44249</v>
      </c>
      <c r="G7516" s="417" t="s">
        <v>2283</v>
      </c>
      <c r="I7516" s="379">
        <f t="shared" ca="1" si="426"/>
        <v>-322</v>
      </c>
      <c r="J7516" s="379">
        <f t="shared" ca="1" si="427"/>
        <v>-224</v>
      </c>
      <c r="K7516" s="391" t="str">
        <f t="shared" ca="1" si="428"/>
        <v>37,36</v>
      </c>
      <c r="L7516" s="379"/>
      <c r="O7516" s="379"/>
    </row>
    <row r="7517" spans="1:15">
      <c r="A7517" s="417" t="s">
        <v>2155</v>
      </c>
      <c r="B7517" s="417" t="s">
        <v>17298</v>
      </c>
      <c r="C7517" s="417" t="s">
        <v>2281</v>
      </c>
      <c r="D7517" s="417" t="s">
        <v>16476</v>
      </c>
      <c r="E7517" s="391">
        <v>0.21</v>
      </c>
      <c r="F7517" s="418">
        <v>44249</v>
      </c>
      <c r="G7517" s="417" t="s">
        <v>2286</v>
      </c>
      <c r="I7517" s="379">
        <f t="shared" ca="1" si="426"/>
        <v>-322</v>
      </c>
      <c r="J7517" s="379">
        <f t="shared" ca="1" si="427"/>
        <v>-224</v>
      </c>
      <c r="K7517" s="391" t="str">
        <f t="shared" ca="1" si="428"/>
        <v>37,61</v>
      </c>
      <c r="L7517" s="379"/>
      <c r="O7517" s="379"/>
    </row>
    <row r="7518" spans="1:15">
      <c r="A7518" s="417" t="s">
        <v>2155</v>
      </c>
      <c r="B7518" s="417" t="s">
        <v>16452</v>
      </c>
      <c r="C7518" s="417" t="s">
        <v>2281</v>
      </c>
      <c r="D7518" s="417" t="s">
        <v>16453</v>
      </c>
      <c r="E7518" s="391">
        <v>0.2</v>
      </c>
      <c r="F7518" s="418">
        <v>44249</v>
      </c>
      <c r="G7518" s="417" t="s">
        <v>2283</v>
      </c>
      <c r="I7518" s="379">
        <f t="shared" ca="1" si="426"/>
        <v>-322</v>
      </c>
      <c r="J7518" s="379">
        <f t="shared" ca="1" si="427"/>
        <v>-224</v>
      </c>
      <c r="K7518" s="391" t="str">
        <f t="shared" ca="1" si="428"/>
        <v>37,86</v>
      </c>
      <c r="L7518" s="379"/>
      <c r="O7518" s="379"/>
    </row>
    <row r="7519" spans="1:15">
      <c r="A7519" s="417" t="s">
        <v>2155</v>
      </c>
      <c r="B7519" s="417" t="s">
        <v>17299</v>
      </c>
      <c r="C7519" s="417" t="s">
        <v>2281</v>
      </c>
      <c r="D7519" s="417" t="s">
        <v>16478</v>
      </c>
      <c r="E7519" s="391">
        <v>0.17</v>
      </c>
      <c r="F7519" s="418">
        <v>44249</v>
      </c>
      <c r="G7519" s="417" t="s">
        <v>2283</v>
      </c>
      <c r="I7519" s="379">
        <f t="shared" ca="1" si="426"/>
        <v>-322</v>
      </c>
      <c r="J7519" s="379">
        <f t="shared" ca="1" si="427"/>
        <v>-224</v>
      </c>
      <c r="K7519" s="391" t="str">
        <f t="shared" ca="1" si="428"/>
        <v>38,36</v>
      </c>
      <c r="L7519" s="379"/>
      <c r="O7519" s="379"/>
    </row>
    <row r="7520" spans="1:15">
      <c r="A7520" s="417" t="s">
        <v>2155</v>
      </c>
      <c r="B7520" s="417" t="s">
        <v>4714</v>
      </c>
      <c r="C7520" s="417" t="s">
        <v>2281</v>
      </c>
      <c r="D7520" s="417" t="s">
        <v>16454</v>
      </c>
      <c r="E7520" s="391">
        <v>0.19</v>
      </c>
      <c r="F7520" s="418">
        <v>44249</v>
      </c>
      <c r="G7520" s="417" t="s">
        <v>2286</v>
      </c>
      <c r="I7520" s="379">
        <f t="shared" ca="1" si="426"/>
        <v>-322</v>
      </c>
      <c r="J7520" s="379">
        <f t="shared" ca="1" si="427"/>
        <v>-224</v>
      </c>
      <c r="K7520" s="391" t="str">
        <f t="shared" ca="1" si="428"/>
        <v>38,11</v>
      </c>
      <c r="L7520" s="379"/>
      <c r="O7520" s="379"/>
    </row>
    <row r="7521" spans="1:15">
      <c r="A7521" s="417" t="s">
        <v>2155</v>
      </c>
      <c r="B7521" s="417" t="s">
        <v>8431</v>
      </c>
      <c r="C7521" s="417" t="s">
        <v>2281</v>
      </c>
      <c r="D7521" s="417" t="s">
        <v>16455</v>
      </c>
      <c r="E7521" s="391">
        <v>13.57</v>
      </c>
      <c r="F7521" s="418">
        <v>44270</v>
      </c>
      <c r="G7521" s="417" t="s">
        <v>2283</v>
      </c>
      <c r="I7521" s="379">
        <f t="shared" ca="1" si="426"/>
        <v>-301</v>
      </c>
      <c r="J7521" s="379">
        <f t="shared" ca="1" si="427"/>
        <v>-209</v>
      </c>
      <c r="K7521" s="391" t="str">
        <f t="shared" ca="1" si="428"/>
        <v>14,36</v>
      </c>
      <c r="L7521" s="379"/>
      <c r="O7521" s="379"/>
    </row>
    <row r="7522" spans="1:15">
      <c r="A7522" s="417" t="s">
        <v>2155</v>
      </c>
      <c r="B7522" s="417" t="s">
        <v>17300</v>
      </c>
      <c r="C7522" s="417" t="s">
        <v>2281</v>
      </c>
      <c r="D7522" s="417" t="s">
        <v>16521</v>
      </c>
      <c r="E7522" s="391">
        <v>12</v>
      </c>
      <c r="F7522" s="418">
        <v>44270</v>
      </c>
      <c r="G7522" s="417" t="s">
        <v>2283</v>
      </c>
      <c r="I7522" s="379">
        <f t="shared" ca="1" si="426"/>
        <v>-301</v>
      </c>
      <c r="J7522" s="379">
        <f t="shared" ca="1" si="427"/>
        <v>-209</v>
      </c>
      <c r="K7522" s="391" t="str">
        <f t="shared" ca="1" si="428"/>
        <v>18,86</v>
      </c>
      <c r="L7522" s="379"/>
      <c r="O7522" s="379"/>
    </row>
    <row r="7523" spans="1:15">
      <c r="A7523" s="417" t="s">
        <v>2155</v>
      </c>
      <c r="B7523" s="417" t="s">
        <v>12844</v>
      </c>
      <c r="C7523" s="417" t="s">
        <v>2281</v>
      </c>
      <c r="D7523" s="417" t="s">
        <v>16456</v>
      </c>
      <c r="E7523" s="391">
        <v>12.41</v>
      </c>
      <c r="F7523" s="418">
        <v>44270</v>
      </c>
      <c r="G7523" s="417" t="s">
        <v>2283</v>
      </c>
      <c r="I7523" s="379">
        <f t="shared" ca="1" si="426"/>
        <v>-301</v>
      </c>
      <c r="J7523" s="379">
        <f t="shared" ca="1" si="427"/>
        <v>-209</v>
      </c>
      <c r="K7523" s="391" t="str">
        <f t="shared" ca="1" si="428"/>
        <v>20,86</v>
      </c>
      <c r="L7523" s="379"/>
      <c r="O7523" s="379"/>
    </row>
    <row r="7524" spans="1:15">
      <c r="A7524" s="417" t="s">
        <v>2155</v>
      </c>
      <c r="B7524" s="417" t="s">
        <v>4715</v>
      </c>
      <c r="C7524" s="417" t="s">
        <v>2281</v>
      </c>
      <c r="D7524" s="417" t="s">
        <v>16457</v>
      </c>
      <c r="E7524" s="391">
        <v>6</v>
      </c>
      <c r="F7524" s="418">
        <v>44270</v>
      </c>
      <c r="G7524" s="417" t="s">
        <v>2286</v>
      </c>
      <c r="I7524" s="379">
        <f t="shared" ca="1" si="426"/>
        <v>-301</v>
      </c>
      <c r="J7524" s="379">
        <f t="shared" ca="1" si="427"/>
        <v>-209</v>
      </c>
      <c r="K7524" s="391" t="str">
        <f t="shared" ca="1" si="428"/>
        <v>22,61</v>
      </c>
      <c r="L7524" s="379"/>
      <c r="O7524" s="379"/>
    </row>
    <row r="7525" spans="1:15">
      <c r="A7525" s="417" t="s">
        <v>2155</v>
      </c>
      <c r="B7525" s="417" t="s">
        <v>4716</v>
      </c>
      <c r="C7525" s="417" t="s">
        <v>2281</v>
      </c>
      <c r="D7525" s="417" t="s">
        <v>16458</v>
      </c>
      <c r="E7525" s="391">
        <v>9.3000000000000007</v>
      </c>
      <c r="F7525" s="418">
        <v>44270</v>
      </c>
      <c r="G7525" s="417" t="s">
        <v>2286</v>
      </c>
      <c r="I7525" s="379">
        <f t="shared" ca="1" si="426"/>
        <v>-301</v>
      </c>
      <c r="J7525" s="379">
        <f t="shared" ca="1" si="427"/>
        <v>-209</v>
      </c>
      <c r="K7525" s="391" t="str">
        <f t="shared" ca="1" si="428"/>
        <v>23,11</v>
      </c>
      <c r="L7525" s="379"/>
      <c r="O7525" s="379"/>
    </row>
    <row r="7526" spans="1:15">
      <c r="A7526" s="417" t="s">
        <v>2155</v>
      </c>
      <c r="B7526" s="417" t="s">
        <v>4717</v>
      </c>
      <c r="C7526" s="417" t="s">
        <v>2281</v>
      </c>
      <c r="D7526" s="417" t="s">
        <v>16420</v>
      </c>
      <c r="E7526" s="391">
        <v>8.4</v>
      </c>
      <c r="F7526" s="418">
        <v>44270</v>
      </c>
      <c r="G7526" s="417" t="s">
        <v>2283</v>
      </c>
      <c r="I7526" s="379">
        <f t="shared" ca="1" si="426"/>
        <v>-301</v>
      </c>
      <c r="J7526" s="379">
        <f t="shared" ca="1" si="427"/>
        <v>-209</v>
      </c>
      <c r="K7526" s="391" t="str">
        <f t="shared" ca="1" si="428"/>
        <v>24,36</v>
      </c>
      <c r="L7526" s="379"/>
      <c r="O7526" s="379"/>
    </row>
    <row r="7527" spans="1:15">
      <c r="A7527" s="417" t="s">
        <v>2155</v>
      </c>
      <c r="B7527" s="417" t="s">
        <v>4718</v>
      </c>
      <c r="C7527" s="417" t="s">
        <v>2281</v>
      </c>
      <c r="D7527" s="417" t="s">
        <v>16415</v>
      </c>
      <c r="E7527" s="391">
        <v>3</v>
      </c>
      <c r="F7527" s="418">
        <v>44270</v>
      </c>
      <c r="G7527" s="417" t="s">
        <v>2283</v>
      </c>
      <c r="I7527" s="379">
        <f t="shared" ca="1" si="426"/>
        <v>-301</v>
      </c>
      <c r="J7527" s="379">
        <f t="shared" ca="1" si="427"/>
        <v>-209</v>
      </c>
      <c r="K7527" s="391" t="str">
        <f t="shared" ca="1" si="428"/>
        <v>23,36</v>
      </c>
      <c r="L7527" s="379"/>
      <c r="O7527" s="379"/>
    </row>
    <row r="7528" spans="1:15">
      <c r="A7528" s="417" t="s">
        <v>2155</v>
      </c>
      <c r="B7528" s="417" t="s">
        <v>4719</v>
      </c>
      <c r="C7528" s="417" t="s">
        <v>2281</v>
      </c>
      <c r="D7528" s="417" t="s">
        <v>16459</v>
      </c>
      <c r="E7528" s="391">
        <v>9</v>
      </c>
      <c r="F7528" s="418">
        <v>44270</v>
      </c>
      <c r="G7528" s="417" t="s">
        <v>2283</v>
      </c>
      <c r="I7528" s="379">
        <f t="shared" ca="1" si="426"/>
        <v>-301</v>
      </c>
      <c r="J7528" s="379">
        <f t="shared" ca="1" si="427"/>
        <v>-209</v>
      </c>
      <c r="K7528" s="391" t="str">
        <f t="shared" ca="1" si="428"/>
        <v>23,86</v>
      </c>
      <c r="L7528" s="379"/>
      <c r="O7528" s="379"/>
    </row>
    <row r="7529" spans="1:15">
      <c r="A7529" s="417" t="s">
        <v>2155</v>
      </c>
      <c r="B7529" s="417" t="s">
        <v>17301</v>
      </c>
      <c r="C7529" s="417" t="s">
        <v>2281</v>
      </c>
      <c r="D7529" s="417" t="s">
        <v>16518</v>
      </c>
      <c r="E7529" s="391">
        <v>7.6</v>
      </c>
      <c r="F7529" s="418">
        <v>44270</v>
      </c>
      <c r="G7529" s="417" t="s">
        <v>2286</v>
      </c>
      <c r="I7529" s="379">
        <f t="shared" ca="1" si="426"/>
        <v>-301</v>
      </c>
      <c r="J7529" s="379">
        <f t="shared" ca="1" si="427"/>
        <v>-209</v>
      </c>
      <c r="K7529" s="391" t="str">
        <f t="shared" ca="1" si="428"/>
        <v>23,61</v>
      </c>
      <c r="L7529" s="379"/>
      <c r="O7529" s="379"/>
    </row>
    <row r="7530" spans="1:15">
      <c r="A7530" s="417" t="s">
        <v>2155</v>
      </c>
      <c r="B7530" s="417" t="s">
        <v>4720</v>
      </c>
      <c r="C7530" s="417" t="s">
        <v>2281</v>
      </c>
      <c r="D7530" s="417" t="s">
        <v>16418</v>
      </c>
      <c r="E7530" s="391">
        <v>1.1000000000000001</v>
      </c>
      <c r="F7530" s="418">
        <v>44270</v>
      </c>
      <c r="G7530" s="417" t="s">
        <v>2283</v>
      </c>
      <c r="I7530" s="379">
        <f t="shared" ca="1" si="426"/>
        <v>-301</v>
      </c>
      <c r="J7530" s="379">
        <f t="shared" ca="1" si="427"/>
        <v>-209</v>
      </c>
      <c r="K7530" s="391" t="str">
        <f t="shared" ca="1" si="428"/>
        <v>26,36</v>
      </c>
      <c r="L7530" s="379"/>
      <c r="O7530" s="379"/>
    </row>
    <row r="7531" spans="1:15">
      <c r="A7531" s="417" t="s">
        <v>2155</v>
      </c>
      <c r="B7531" s="417" t="s">
        <v>4721</v>
      </c>
      <c r="C7531" s="417" t="s">
        <v>2281</v>
      </c>
      <c r="D7531" s="417" t="s">
        <v>4778</v>
      </c>
      <c r="E7531" s="391">
        <v>7</v>
      </c>
      <c r="F7531" s="418">
        <v>44270</v>
      </c>
      <c r="G7531" s="417" t="s">
        <v>2286</v>
      </c>
      <c r="I7531" s="379">
        <f t="shared" ca="1" si="426"/>
        <v>-301</v>
      </c>
      <c r="J7531" s="379">
        <f t="shared" ca="1" si="427"/>
        <v>-209</v>
      </c>
      <c r="K7531" s="391" t="str">
        <f t="shared" ca="1" si="428"/>
        <v>24,11</v>
      </c>
      <c r="L7531" s="379"/>
      <c r="O7531" s="379"/>
    </row>
    <row r="7532" spans="1:15">
      <c r="A7532" s="417" t="s">
        <v>2155</v>
      </c>
      <c r="B7532" s="417" t="s">
        <v>4722</v>
      </c>
      <c r="C7532" s="417" t="s">
        <v>2281</v>
      </c>
      <c r="D7532" s="417" t="s">
        <v>16417</v>
      </c>
      <c r="E7532" s="391">
        <v>5.36</v>
      </c>
      <c r="F7532" s="418">
        <v>44270</v>
      </c>
      <c r="G7532" s="417" t="s">
        <v>2283</v>
      </c>
      <c r="I7532" s="379">
        <f t="shared" ca="1" si="426"/>
        <v>-301</v>
      </c>
      <c r="J7532" s="379">
        <f t="shared" ca="1" si="427"/>
        <v>-209</v>
      </c>
      <c r="K7532" s="391" t="str">
        <f t="shared" ca="1" si="428"/>
        <v>24,86</v>
      </c>
      <c r="L7532" s="379"/>
      <c r="O7532" s="379"/>
    </row>
    <row r="7533" spans="1:15">
      <c r="A7533" s="417" t="s">
        <v>2155</v>
      </c>
      <c r="B7533" s="417" t="s">
        <v>4723</v>
      </c>
      <c r="C7533" s="417" t="s">
        <v>2281</v>
      </c>
      <c r="D7533" s="417" t="s">
        <v>16421</v>
      </c>
      <c r="E7533" s="391">
        <v>6.9</v>
      </c>
      <c r="F7533" s="418">
        <v>44270</v>
      </c>
      <c r="G7533" s="417" t="s">
        <v>2286</v>
      </c>
      <c r="I7533" s="379">
        <f t="shared" ca="1" si="426"/>
        <v>-301</v>
      </c>
      <c r="J7533" s="379">
        <f t="shared" ca="1" si="427"/>
        <v>-209</v>
      </c>
      <c r="K7533" s="391" t="str">
        <f t="shared" ca="1" si="428"/>
        <v>25,11</v>
      </c>
      <c r="L7533" s="379"/>
      <c r="O7533" s="379"/>
    </row>
    <row r="7534" spans="1:15">
      <c r="A7534" s="417" t="s">
        <v>2155</v>
      </c>
      <c r="B7534" s="417" t="s">
        <v>4724</v>
      </c>
      <c r="C7534" s="417" t="s">
        <v>2281</v>
      </c>
      <c r="D7534" s="417" t="s">
        <v>16422</v>
      </c>
      <c r="E7534" s="391">
        <v>4</v>
      </c>
      <c r="F7534" s="418">
        <v>44270</v>
      </c>
      <c r="G7534" s="417" t="s">
        <v>2283</v>
      </c>
      <c r="I7534" s="379">
        <f t="shared" ca="1" si="426"/>
        <v>-301</v>
      </c>
      <c r="J7534" s="379">
        <f t="shared" ca="1" si="427"/>
        <v>-209</v>
      </c>
      <c r="K7534" s="391" t="str">
        <f t="shared" ca="1" si="428"/>
        <v>25,36</v>
      </c>
      <c r="L7534" s="379"/>
      <c r="O7534" s="379"/>
    </row>
    <row r="7535" spans="1:15">
      <c r="A7535" s="417" t="s">
        <v>2155</v>
      </c>
      <c r="B7535" s="417" t="s">
        <v>4725</v>
      </c>
      <c r="C7535" s="417" t="s">
        <v>2281</v>
      </c>
      <c r="D7535" s="417" t="s">
        <v>16423</v>
      </c>
      <c r="E7535" s="391">
        <v>6.06</v>
      </c>
      <c r="F7535" s="418">
        <v>44270</v>
      </c>
      <c r="G7535" s="417" t="s">
        <v>2286</v>
      </c>
      <c r="I7535" s="379">
        <f t="shared" ca="1" si="426"/>
        <v>-301</v>
      </c>
      <c r="J7535" s="379">
        <f t="shared" ca="1" si="427"/>
        <v>-209</v>
      </c>
      <c r="K7535" s="391" t="str">
        <f t="shared" ca="1" si="428"/>
        <v>25,61</v>
      </c>
      <c r="L7535" s="379"/>
      <c r="O7535" s="379"/>
    </row>
    <row r="7536" spans="1:15">
      <c r="A7536" s="417" t="s">
        <v>2155</v>
      </c>
      <c r="B7536" s="417" t="s">
        <v>4726</v>
      </c>
      <c r="C7536" s="417" t="s">
        <v>2281</v>
      </c>
      <c r="D7536" s="417" t="s">
        <v>16460</v>
      </c>
      <c r="E7536" s="391">
        <v>6.8</v>
      </c>
      <c r="F7536" s="418">
        <v>44270</v>
      </c>
      <c r="G7536" s="417" t="s">
        <v>2283</v>
      </c>
      <c r="I7536" s="379">
        <f t="shared" ca="1" si="426"/>
        <v>-301</v>
      </c>
      <c r="J7536" s="379">
        <f t="shared" ca="1" si="427"/>
        <v>-209</v>
      </c>
      <c r="K7536" s="391" t="str">
        <f t="shared" ca="1" si="428"/>
        <v>25,86</v>
      </c>
      <c r="L7536" s="379"/>
      <c r="O7536" s="379"/>
    </row>
    <row r="7537" spans="1:15">
      <c r="A7537" s="417" t="s">
        <v>2155</v>
      </c>
      <c r="B7537" s="417" t="s">
        <v>4727</v>
      </c>
      <c r="C7537" s="417" t="s">
        <v>2281</v>
      </c>
      <c r="D7537" s="417" t="s">
        <v>4780</v>
      </c>
      <c r="E7537" s="391">
        <v>6.75</v>
      </c>
      <c r="F7537" s="418">
        <v>44270</v>
      </c>
      <c r="G7537" s="417" t="s">
        <v>2286</v>
      </c>
      <c r="I7537" s="379">
        <f t="shared" ca="1" si="426"/>
        <v>-301</v>
      </c>
      <c r="J7537" s="379">
        <f t="shared" ca="1" si="427"/>
        <v>-209</v>
      </c>
      <c r="K7537" s="391" t="str">
        <f t="shared" ca="1" si="428"/>
        <v>26,11</v>
      </c>
      <c r="L7537" s="379"/>
      <c r="O7537" s="379"/>
    </row>
    <row r="7538" spans="1:15">
      <c r="A7538" s="417" t="s">
        <v>2155</v>
      </c>
      <c r="B7538" s="417" t="s">
        <v>4728</v>
      </c>
      <c r="C7538" s="417" t="s">
        <v>2281</v>
      </c>
      <c r="D7538" s="417" t="s">
        <v>4781</v>
      </c>
      <c r="E7538" s="391">
        <v>6</v>
      </c>
      <c r="F7538" s="418">
        <v>44270</v>
      </c>
      <c r="G7538" s="417" t="s">
        <v>2286</v>
      </c>
      <c r="I7538" s="379">
        <f t="shared" ca="1" si="426"/>
        <v>-301</v>
      </c>
      <c r="J7538" s="379">
        <f t="shared" ca="1" si="427"/>
        <v>-209</v>
      </c>
      <c r="K7538" s="391" t="str">
        <f t="shared" ca="1" si="428"/>
        <v>26,61</v>
      </c>
      <c r="L7538" s="379"/>
      <c r="O7538" s="379"/>
    </row>
    <row r="7539" spans="1:15">
      <c r="A7539" s="417" t="s">
        <v>2155</v>
      </c>
      <c r="B7539" s="417" t="s">
        <v>4729</v>
      </c>
      <c r="C7539" s="417" t="s">
        <v>2281</v>
      </c>
      <c r="D7539" s="417" t="s">
        <v>4782</v>
      </c>
      <c r="E7539" s="391">
        <v>0.56999999999999995</v>
      </c>
      <c r="F7539" s="418">
        <v>44270</v>
      </c>
      <c r="G7539" s="417" t="s">
        <v>2283</v>
      </c>
      <c r="I7539" s="379">
        <f t="shared" ca="1" si="426"/>
        <v>-301</v>
      </c>
      <c r="J7539" s="379">
        <f t="shared" ca="1" si="427"/>
        <v>-209</v>
      </c>
      <c r="K7539" s="391" t="str">
        <f t="shared" ca="1" si="428"/>
        <v>26,86</v>
      </c>
      <c r="L7539" s="379"/>
      <c r="O7539" s="379"/>
    </row>
    <row r="7540" spans="1:15">
      <c r="A7540" s="417" t="s">
        <v>2155</v>
      </c>
      <c r="B7540" s="417" t="s">
        <v>4730</v>
      </c>
      <c r="C7540" s="417" t="s">
        <v>2281</v>
      </c>
      <c r="D7540" s="417" t="s">
        <v>16425</v>
      </c>
      <c r="E7540" s="391">
        <v>5.45</v>
      </c>
      <c r="F7540" s="418">
        <v>44270</v>
      </c>
      <c r="G7540" s="417" t="s">
        <v>2286</v>
      </c>
      <c r="I7540" s="379">
        <f t="shared" ca="1" si="426"/>
        <v>-301</v>
      </c>
      <c r="J7540" s="379">
        <f t="shared" ca="1" si="427"/>
        <v>-209</v>
      </c>
      <c r="K7540" s="391" t="str">
        <f t="shared" ca="1" si="428"/>
        <v>27,11</v>
      </c>
      <c r="L7540" s="379"/>
      <c r="O7540" s="379"/>
    </row>
    <row r="7541" spans="1:15">
      <c r="A7541" s="417" t="s">
        <v>2155</v>
      </c>
      <c r="B7541" s="417" t="s">
        <v>4731</v>
      </c>
      <c r="C7541" s="417" t="s">
        <v>2281</v>
      </c>
      <c r="D7541" s="417" t="s">
        <v>16426</v>
      </c>
      <c r="E7541" s="391">
        <v>5.45</v>
      </c>
      <c r="F7541" s="418">
        <v>44270</v>
      </c>
      <c r="G7541" s="417" t="s">
        <v>2283</v>
      </c>
      <c r="I7541" s="379">
        <f t="shared" ca="1" si="426"/>
        <v>-301</v>
      </c>
      <c r="J7541" s="379">
        <f t="shared" ca="1" si="427"/>
        <v>-209</v>
      </c>
      <c r="K7541" s="391" t="str">
        <f t="shared" ca="1" si="428"/>
        <v>27,36</v>
      </c>
      <c r="L7541" s="379"/>
      <c r="O7541" s="379"/>
    </row>
    <row r="7542" spans="1:15">
      <c r="A7542" s="417" t="s">
        <v>2155</v>
      </c>
      <c r="B7542" s="417" t="s">
        <v>4732</v>
      </c>
      <c r="C7542" s="417" t="s">
        <v>2281</v>
      </c>
      <c r="D7542" s="417" t="s">
        <v>16427</v>
      </c>
      <c r="E7542" s="391">
        <v>5.15</v>
      </c>
      <c r="F7542" s="418">
        <v>44270</v>
      </c>
      <c r="G7542" s="417" t="s">
        <v>2286</v>
      </c>
      <c r="I7542" s="379">
        <f t="shared" ca="1" si="426"/>
        <v>-301</v>
      </c>
      <c r="J7542" s="379">
        <f t="shared" ca="1" si="427"/>
        <v>-209</v>
      </c>
      <c r="K7542" s="391" t="str">
        <f t="shared" ca="1" si="428"/>
        <v>27,61</v>
      </c>
      <c r="L7542" s="379"/>
      <c r="O7542" s="379"/>
    </row>
    <row r="7543" spans="1:15">
      <c r="A7543" s="417" t="s">
        <v>2155</v>
      </c>
      <c r="B7543" s="417" t="s">
        <v>4733</v>
      </c>
      <c r="C7543" s="417" t="s">
        <v>2281</v>
      </c>
      <c r="D7543" s="417" t="s">
        <v>16424</v>
      </c>
      <c r="E7543" s="391">
        <v>5.2</v>
      </c>
      <c r="F7543" s="418">
        <v>44270</v>
      </c>
      <c r="G7543" s="417" t="s">
        <v>2283</v>
      </c>
      <c r="I7543" s="379">
        <f t="shared" ca="1" si="426"/>
        <v>-301</v>
      </c>
      <c r="J7543" s="379">
        <f t="shared" ca="1" si="427"/>
        <v>-209</v>
      </c>
      <c r="K7543" s="391" t="str">
        <f t="shared" ca="1" si="428"/>
        <v>27,86</v>
      </c>
      <c r="L7543" s="379"/>
      <c r="O7543" s="379"/>
    </row>
    <row r="7544" spans="1:15">
      <c r="A7544" s="417" t="s">
        <v>2155</v>
      </c>
      <c r="B7544" s="417" t="s">
        <v>4734</v>
      </c>
      <c r="C7544" s="417" t="s">
        <v>2281</v>
      </c>
      <c r="D7544" s="417" t="s">
        <v>16429</v>
      </c>
      <c r="E7544" s="391">
        <v>3.57</v>
      </c>
      <c r="F7544" s="418">
        <v>44270</v>
      </c>
      <c r="G7544" s="417" t="s">
        <v>2286</v>
      </c>
      <c r="I7544" s="379">
        <f t="shared" ca="1" si="426"/>
        <v>-301</v>
      </c>
      <c r="J7544" s="379">
        <f t="shared" ca="1" si="427"/>
        <v>-209</v>
      </c>
      <c r="K7544" s="391" t="str">
        <f t="shared" ca="1" si="428"/>
        <v>28,11</v>
      </c>
      <c r="L7544" s="379"/>
      <c r="O7544" s="379"/>
    </row>
    <row r="7545" spans="1:15">
      <c r="A7545" s="417" t="s">
        <v>2155</v>
      </c>
      <c r="B7545" s="417" t="s">
        <v>12845</v>
      </c>
      <c r="C7545" s="417" t="s">
        <v>2281</v>
      </c>
      <c r="D7545" s="417" t="s">
        <v>16434</v>
      </c>
      <c r="E7545" s="391">
        <v>3.5</v>
      </c>
      <c r="F7545" s="418">
        <v>44270</v>
      </c>
      <c r="G7545" s="417" t="s">
        <v>2286</v>
      </c>
      <c r="I7545" s="379">
        <f t="shared" ca="1" si="426"/>
        <v>-301</v>
      </c>
      <c r="J7545" s="379">
        <f t="shared" ca="1" si="427"/>
        <v>-209</v>
      </c>
      <c r="K7545" s="391" t="str">
        <f t="shared" ca="1" si="428"/>
        <v>29,61</v>
      </c>
      <c r="L7545" s="379"/>
      <c r="O7545" s="379"/>
    </row>
    <row r="7546" spans="1:15">
      <c r="A7546" s="417" t="s">
        <v>2155</v>
      </c>
      <c r="B7546" s="417" t="s">
        <v>4735</v>
      </c>
      <c r="C7546" s="417" t="s">
        <v>2281</v>
      </c>
      <c r="D7546" s="417" t="s">
        <v>16428</v>
      </c>
      <c r="E7546" s="391">
        <v>1.5</v>
      </c>
      <c r="F7546" s="418">
        <v>44270</v>
      </c>
      <c r="G7546" s="417" t="s">
        <v>2286</v>
      </c>
      <c r="I7546" s="379">
        <f t="shared" ca="1" si="426"/>
        <v>-301</v>
      </c>
      <c r="J7546" s="379">
        <f t="shared" ca="1" si="427"/>
        <v>-209</v>
      </c>
      <c r="K7546" s="391" t="str">
        <f t="shared" ca="1" si="428"/>
        <v>28,61</v>
      </c>
      <c r="L7546" s="379"/>
      <c r="O7546" s="379"/>
    </row>
    <row r="7547" spans="1:15">
      <c r="A7547" s="417" t="s">
        <v>2155</v>
      </c>
      <c r="B7547" s="417" t="s">
        <v>18522</v>
      </c>
      <c r="C7547" s="417" t="s">
        <v>2281</v>
      </c>
      <c r="D7547" s="417" t="s">
        <v>16431</v>
      </c>
      <c r="E7547" s="391">
        <v>4.2</v>
      </c>
      <c r="F7547" s="418">
        <v>44270</v>
      </c>
      <c r="G7547" s="417" t="s">
        <v>2283</v>
      </c>
      <c r="I7547" s="379">
        <f t="shared" ca="1" si="426"/>
        <v>-301</v>
      </c>
      <c r="J7547" s="379">
        <f t="shared" ca="1" si="427"/>
        <v>-209</v>
      </c>
      <c r="K7547" s="391" t="str">
        <f t="shared" ca="1" si="428"/>
        <v>28,86</v>
      </c>
      <c r="L7547" s="379"/>
      <c r="O7547" s="379"/>
    </row>
    <row r="7548" spans="1:15">
      <c r="A7548" s="417" t="s">
        <v>2155</v>
      </c>
      <c r="B7548" s="417" t="s">
        <v>4736</v>
      </c>
      <c r="C7548" s="417" t="s">
        <v>2281</v>
      </c>
      <c r="D7548" s="417" t="s">
        <v>16432</v>
      </c>
      <c r="E7548" s="391">
        <v>4</v>
      </c>
      <c r="F7548" s="418">
        <v>44270</v>
      </c>
      <c r="G7548" s="417" t="s">
        <v>2286</v>
      </c>
      <c r="I7548" s="379">
        <f t="shared" ca="1" si="426"/>
        <v>-301</v>
      </c>
      <c r="J7548" s="379">
        <f t="shared" ca="1" si="427"/>
        <v>-209</v>
      </c>
      <c r="K7548" s="391" t="str">
        <f t="shared" ca="1" si="428"/>
        <v>29,11</v>
      </c>
      <c r="L7548" s="379"/>
      <c r="O7548" s="379"/>
    </row>
    <row r="7549" spans="1:15">
      <c r="A7549" s="417" t="s">
        <v>2155</v>
      </c>
      <c r="B7549" s="417" t="s">
        <v>16461</v>
      </c>
      <c r="C7549" s="417" t="s">
        <v>2281</v>
      </c>
      <c r="D7549" s="417" t="s">
        <v>16433</v>
      </c>
      <c r="E7549" s="391">
        <v>9.3000000000000007</v>
      </c>
      <c r="F7549" s="418">
        <v>44270</v>
      </c>
      <c r="G7549" s="417" t="s">
        <v>2283</v>
      </c>
      <c r="I7549" s="379">
        <f t="shared" ca="1" si="426"/>
        <v>-301</v>
      </c>
      <c r="J7549" s="379">
        <f t="shared" ca="1" si="427"/>
        <v>-209</v>
      </c>
      <c r="K7549" s="391" t="str">
        <f t="shared" ca="1" si="428"/>
        <v>29,36</v>
      </c>
      <c r="L7549" s="379"/>
      <c r="O7549" s="379"/>
    </row>
    <row r="7550" spans="1:15">
      <c r="A7550" s="417" t="s">
        <v>2155</v>
      </c>
      <c r="B7550" s="417" t="s">
        <v>16462</v>
      </c>
      <c r="C7550" s="417" t="s">
        <v>2281</v>
      </c>
      <c r="D7550" s="417" t="s">
        <v>16436</v>
      </c>
      <c r="E7550" s="391">
        <v>0.15</v>
      </c>
      <c r="F7550" s="418">
        <v>44270</v>
      </c>
      <c r="G7550" s="417" t="s">
        <v>2283</v>
      </c>
      <c r="I7550" s="379">
        <f t="shared" ca="1" si="426"/>
        <v>-301</v>
      </c>
      <c r="J7550" s="379">
        <f t="shared" ca="1" si="427"/>
        <v>-209</v>
      </c>
      <c r="K7550" s="391" t="str">
        <f t="shared" ca="1" si="428"/>
        <v>29,86</v>
      </c>
      <c r="L7550" s="379"/>
      <c r="O7550" s="379"/>
    </row>
    <row r="7551" spans="1:15">
      <c r="A7551" s="417" t="s">
        <v>2155</v>
      </c>
      <c r="B7551" s="417" t="s">
        <v>16463</v>
      </c>
      <c r="C7551" s="417" t="s">
        <v>2281</v>
      </c>
      <c r="D7551" s="417" t="s">
        <v>4783</v>
      </c>
      <c r="E7551" s="391">
        <v>0.04</v>
      </c>
      <c r="F7551" s="418">
        <v>44270</v>
      </c>
      <c r="G7551" s="417" t="s">
        <v>2286</v>
      </c>
      <c r="I7551" s="379">
        <f t="shared" ca="1" si="426"/>
        <v>-301</v>
      </c>
      <c r="J7551" s="379">
        <f t="shared" ca="1" si="427"/>
        <v>-209</v>
      </c>
      <c r="K7551" s="391" t="str">
        <f t="shared" ca="1" si="428"/>
        <v>30,11</v>
      </c>
      <c r="L7551" s="379"/>
      <c r="O7551" s="379"/>
    </row>
    <row r="7552" spans="1:15">
      <c r="A7552" s="417" t="s">
        <v>2155</v>
      </c>
      <c r="B7552" s="417" t="s">
        <v>16464</v>
      </c>
      <c r="C7552" s="417" t="s">
        <v>2281</v>
      </c>
      <c r="D7552" s="417" t="s">
        <v>8717</v>
      </c>
      <c r="E7552" s="391">
        <v>8.32</v>
      </c>
      <c r="F7552" s="418">
        <v>44270</v>
      </c>
      <c r="G7552" s="417" t="s">
        <v>2283</v>
      </c>
      <c r="I7552" s="379">
        <f t="shared" ca="1" si="426"/>
        <v>-301</v>
      </c>
      <c r="J7552" s="379">
        <f t="shared" ca="1" si="427"/>
        <v>-209</v>
      </c>
      <c r="K7552" s="391" t="str">
        <f t="shared" ca="1" si="428"/>
        <v>30,36</v>
      </c>
      <c r="L7552" s="379"/>
      <c r="O7552" s="379"/>
    </row>
    <row r="7553" spans="1:15">
      <c r="A7553" s="417" t="s">
        <v>2155</v>
      </c>
      <c r="B7553" s="417" t="s">
        <v>4737</v>
      </c>
      <c r="C7553" s="417" t="s">
        <v>2281</v>
      </c>
      <c r="D7553" s="417" t="s">
        <v>4784</v>
      </c>
      <c r="E7553" s="391">
        <v>0.95</v>
      </c>
      <c r="F7553" s="418">
        <v>44270</v>
      </c>
      <c r="G7553" s="417" t="s">
        <v>2286</v>
      </c>
      <c r="I7553" s="379">
        <f t="shared" ca="1" si="426"/>
        <v>-301</v>
      </c>
      <c r="J7553" s="379">
        <f t="shared" ca="1" si="427"/>
        <v>-209</v>
      </c>
      <c r="K7553" s="391" t="str">
        <f t="shared" ca="1" si="428"/>
        <v>30,61</v>
      </c>
      <c r="L7553" s="379"/>
      <c r="O7553" s="379"/>
    </row>
    <row r="7554" spans="1:15">
      <c r="A7554" s="417" t="s">
        <v>2155</v>
      </c>
      <c r="B7554" s="417" t="s">
        <v>17302</v>
      </c>
      <c r="C7554" s="417" t="s">
        <v>2281</v>
      </c>
      <c r="D7554" s="417" t="s">
        <v>16435</v>
      </c>
      <c r="E7554" s="391">
        <v>2.4</v>
      </c>
      <c r="F7554" s="418">
        <v>44270</v>
      </c>
      <c r="G7554" s="417" t="s">
        <v>2283</v>
      </c>
      <c r="I7554" s="379">
        <f t="shared" ca="1" si="426"/>
        <v>-301</v>
      </c>
      <c r="J7554" s="379">
        <f t="shared" ca="1" si="427"/>
        <v>-209</v>
      </c>
      <c r="K7554" s="391" t="str">
        <f t="shared" ca="1" si="428"/>
        <v>30,86</v>
      </c>
      <c r="L7554" s="379"/>
      <c r="O7554" s="379"/>
    </row>
    <row r="7555" spans="1:15">
      <c r="A7555" s="417" t="s">
        <v>2155</v>
      </c>
      <c r="B7555" s="417" t="s">
        <v>4738</v>
      </c>
      <c r="C7555" s="417" t="s">
        <v>2281</v>
      </c>
      <c r="D7555" s="417" t="s">
        <v>16437</v>
      </c>
      <c r="E7555" s="391">
        <v>1.85</v>
      </c>
      <c r="F7555" s="418">
        <v>44270</v>
      </c>
      <c r="G7555" s="417" t="s">
        <v>2286</v>
      </c>
      <c r="I7555" s="379">
        <f t="shared" ca="1" si="426"/>
        <v>-301</v>
      </c>
      <c r="J7555" s="379">
        <f t="shared" ca="1" si="427"/>
        <v>-209</v>
      </c>
      <c r="K7555" s="391" t="str">
        <f t="shared" ca="1" si="428"/>
        <v>31,11</v>
      </c>
      <c r="L7555" s="379"/>
      <c r="O7555" s="379"/>
    </row>
    <row r="7556" spans="1:15">
      <c r="A7556" s="417" t="s">
        <v>2155</v>
      </c>
      <c r="B7556" s="417" t="s">
        <v>4739</v>
      </c>
      <c r="C7556" s="417" t="s">
        <v>2281</v>
      </c>
      <c r="D7556" s="417" t="s">
        <v>16440</v>
      </c>
      <c r="E7556" s="391">
        <v>2</v>
      </c>
      <c r="F7556" s="418">
        <v>44270</v>
      </c>
      <c r="G7556" s="417" t="s">
        <v>2286</v>
      </c>
      <c r="I7556" s="379">
        <f t="shared" ca="1" si="426"/>
        <v>-301</v>
      </c>
      <c r="J7556" s="379">
        <f t="shared" ca="1" si="427"/>
        <v>-209</v>
      </c>
      <c r="K7556" s="391" t="str">
        <f t="shared" ca="1" si="428"/>
        <v>31,61</v>
      </c>
      <c r="L7556" s="379"/>
      <c r="O7556" s="379"/>
    </row>
    <row r="7557" spans="1:15">
      <c r="A7557" s="417" t="s">
        <v>2155</v>
      </c>
      <c r="B7557" s="417" t="s">
        <v>12846</v>
      </c>
      <c r="C7557" s="417" t="s">
        <v>2281</v>
      </c>
      <c r="D7557" s="417" t="s">
        <v>16441</v>
      </c>
      <c r="E7557" s="391">
        <v>1.5</v>
      </c>
      <c r="F7557" s="418">
        <v>44270</v>
      </c>
      <c r="G7557" s="417" t="s">
        <v>2283</v>
      </c>
      <c r="I7557" s="379">
        <f t="shared" ca="1" si="426"/>
        <v>-301</v>
      </c>
      <c r="J7557" s="379">
        <f t="shared" ca="1" si="427"/>
        <v>-209</v>
      </c>
      <c r="K7557" s="391" t="str">
        <f t="shared" ca="1" si="428"/>
        <v>31,86</v>
      </c>
      <c r="L7557" s="379"/>
      <c r="O7557" s="379"/>
    </row>
    <row r="7558" spans="1:15">
      <c r="A7558" s="417" t="s">
        <v>2155</v>
      </c>
      <c r="B7558" s="417" t="s">
        <v>17303</v>
      </c>
      <c r="C7558" s="417" t="s">
        <v>2281</v>
      </c>
      <c r="D7558" s="417" t="s">
        <v>16443</v>
      </c>
      <c r="E7558" s="391">
        <v>1.7</v>
      </c>
      <c r="F7558" s="418">
        <v>44270</v>
      </c>
      <c r="G7558" s="417" t="s">
        <v>2286</v>
      </c>
      <c r="I7558" s="379">
        <f t="shared" ca="1" si="426"/>
        <v>-301</v>
      </c>
      <c r="J7558" s="379">
        <f t="shared" ca="1" si="427"/>
        <v>-209</v>
      </c>
      <c r="K7558" s="391" t="str">
        <f t="shared" ca="1" si="428"/>
        <v>32,11</v>
      </c>
      <c r="L7558" s="379"/>
      <c r="O7558" s="379"/>
    </row>
    <row r="7559" spans="1:15">
      <c r="A7559" s="417" t="s">
        <v>2155</v>
      </c>
      <c r="B7559" s="417" t="s">
        <v>16465</v>
      </c>
      <c r="C7559" s="417" t="s">
        <v>2281</v>
      </c>
      <c r="D7559" s="417" t="s">
        <v>16439</v>
      </c>
      <c r="E7559" s="391">
        <v>6.9</v>
      </c>
      <c r="F7559" s="418">
        <v>44270</v>
      </c>
      <c r="G7559" s="417" t="s">
        <v>2283</v>
      </c>
      <c r="I7559" s="379">
        <f t="shared" ca="1" si="426"/>
        <v>-301</v>
      </c>
      <c r="J7559" s="379">
        <f t="shared" ca="1" si="427"/>
        <v>-209</v>
      </c>
      <c r="K7559" s="391" t="str">
        <f t="shared" ca="1" si="428"/>
        <v>32,36</v>
      </c>
      <c r="L7559" s="379"/>
      <c r="O7559" s="379"/>
    </row>
    <row r="7560" spans="1:15">
      <c r="A7560" s="417" t="s">
        <v>2155</v>
      </c>
      <c r="B7560" s="417" t="s">
        <v>12847</v>
      </c>
      <c r="C7560" s="417" t="s">
        <v>2281</v>
      </c>
      <c r="D7560" s="417" t="s">
        <v>16446</v>
      </c>
      <c r="E7560" s="391">
        <v>1.4</v>
      </c>
      <c r="F7560" s="418">
        <v>44270</v>
      </c>
      <c r="G7560" s="417" t="s">
        <v>2283</v>
      </c>
      <c r="I7560" s="379">
        <f t="shared" ca="1" si="426"/>
        <v>-301</v>
      </c>
      <c r="J7560" s="379">
        <f t="shared" ca="1" si="427"/>
        <v>-209</v>
      </c>
      <c r="K7560" s="391" t="str">
        <f t="shared" ca="1" si="428"/>
        <v>32,86</v>
      </c>
      <c r="L7560" s="379"/>
      <c r="O7560" s="379"/>
    </row>
    <row r="7561" spans="1:15">
      <c r="A7561" s="417" t="s">
        <v>2155</v>
      </c>
      <c r="B7561" s="417" t="s">
        <v>4740</v>
      </c>
      <c r="C7561" s="417" t="s">
        <v>2281</v>
      </c>
      <c r="D7561" s="417" t="s">
        <v>16466</v>
      </c>
      <c r="E7561" s="391">
        <v>1.03</v>
      </c>
      <c r="F7561" s="418">
        <v>44270</v>
      </c>
      <c r="G7561" s="417" t="s">
        <v>2283</v>
      </c>
      <c r="I7561" s="379">
        <f t="shared" ca="1" si="426"/>
        <v>-301</v>
      </c>
      <c r="J7561" s="379">
        <f t="shared" ca="1" si="427"/>
        <v>-209</v>
      </c>
      <c r="K7561" s="391" t="str">
        <f t="shared" ca="1" si="428"/>
        <v>33,86</v>
      </c>
      <c r="L7561" s="379"/>
      <c r="O7561" s="379"/>
    </row>
    <row r="7562" spans="1:15">
      <c r="A7562" s="417" t="s">
        <v>36</v>
      </c>
      <c r="B7562" s="417" t="s">
        <v>4741</v>
      </c>
      <c r="C7562" s="417" t="s">
        <v>2281</v>
      </c>
      <c r="D7562" s="417" t="s">
        <v>4742</v>
      </c>
      <c r="E7562" s="391">
        <v>4.3499999999999996</v>
      </c>
      <c r="F7562" s="418">
        <v>44270</v>
      </c>
      <c r="G7562" s="417" t="s">
        <v>2286</v>
      </c>
      <c r="I7562" s="379">
        <f t="shared" ref="I7562:I7625" ca="1" si="429">IF(F7562&lt;&gt;"",F7562-$I$199,"")</f>
        <v>-301</v>
      </c>
      <c r="J7562" s="379">
        <f t="shared" ref="J7562:J7625" ca="1" si="430">IF(I7562&lt;&gt;"",NETWORKDAYS($I$199,F7562-1,$N$201:$N$224),"")</f>
        <v>-209</v>
      </c>
      <c r="K7562" s="391" t="str">
        <f t="shared" ref="K7562:K7625" ca="1" si="431">IF(I7562&lt;&gt;"",RIGHT(D7562,LEN(D7562)-FIND(" ",D7562)),"")</f>
        <v>33,30</v>
      </c>
      <c r="L7562" s="379"/>
      <c r="O7562" s="379"/>
    </row>
    <row r="7563" spans="1:15">
      <c r="A7563" s="417"/>
      <c r="B7563" s="417" t="s">
        <v>16467</v>
      </c>
      <c r="C7563" s="417" t="s">
        <v>2281</v>
      </c>
      <c r="D7563" s="417" t="s">
        <v>16447</v>
      </c>
      <c r="E7563" s="391">
        <v>0.02</v>
      </c>
      <c r="F7563" s="418">
        <v>44270</v>
      </c>
      <c r="G7563" s="417" t="s">
        <v>2283</v>
      </c>
      <c r="I7563" s="379">
        <f t="shared" ca="1" si="429"/>
        <v>-301</v>
      </c>
      <c r="J7563" s="379">
        <f t="shared" ca="1" si="430"/>
        <v>-209</v>
      </c>
      <c r="K7563" s="391" t="str">
        <f t="shared" ca="1" si="431"/>
        <v>34,36</v>
      </c>
      <c r="L7563" s="379"/>
      <c r="O7563" s="379"/>
    </row>
    <row r="7564" spans="1:15">
      <c r="A7564" s="417" t="s">
        <v>36</v>
      </c>
      <c r="B7564" s="417" t="s">
        <v>4743</v>
      </c>
      <c r="C7564" s="417" t="s">
        <v>2281</v>
      </c>
      <c r="D7564" s="417" t="s">
        <v>4744</v>
      </c>
      <c r="E7564" s="391">
        <v>2.15</v>
      </c>
      <c r="F7564" s="418">
        <v>44270</v>
      </c>
      <c r="G7564" s="417" t="s">
        <v>2286</v>
      </c>
      <c r="I7564" s="379">
        <f t="shared" ca="1" si="429"/>
        <v>-301</v>
      </c>
      <c r="J7564" s="379">
        <f t="shared" ca="1" si="430"/>
        <v>-209</v>
      </c>
      <c r="K7564" s="391" t="str">
        <f t="shared" ca="1" si="431"/>
        <v>33,80</v>
      </c>
      <c r="L7564" s="379"/>
      <c r="O7564" s="379"/>
    </row>
    <row r="7565" spans="1:15">
      <c r="A7565" s="417"/>
      <c r="B7565" s="417" t="s">
        <v>18523</v>
      </c>
      <c r="C7565" s="417" t="s">
        <v>2281</v>
      </c>
      <c r="D7565" s="417" t="s">
        <v>16449</v>
      </c>
      <c r="E7565" s="391">
        <v>0.8</v>
      </c>
      <c r="F7565" s="418">
        <v>44270</v>
      </c>
      <c r="G7565" s="417" t="s">
        <v>2283</v>
      </c>
      <c r="I7565" s="379">
        <f t="shared" ca="1" si="429"/>
        <v>-301</v>
      </c>
      <c r="J7565" s="379">
        <f t="shared" ca="1" si="430"/>
        <v>-209</v>
      </c>
      <c r="K7565" s="391" t="str">
        <f t="shared" ca="1" si="431"/>
        <v>34,86</v>
      </c>
      <c r="L7565" s="379"/>
      <c r="O7565" s="379"/>
    </row>
    <row r="7566" spans="1:15">
      <c r="A7566" s="417" t="s">
        <v>2155</v>
      </c>
      <c r="B7566" s="417" t="s">
        <v>12848</v>
      </c>
      <c r="C7566" s="417" t="s">
        <v>2281</v>
      </c>
      <c r="D7566" s="417" t="s">
        <v>16468</v>
      </c>
      <c r="E7566" s="391">
        <v>0.82</v>
      </c>
      <c r="F7566" s="418">
        <v>44270</v>
      </c>
      <c r="G7566" s="417" t="s">
        <v>2286</v>
      </c>
      <c r="I7566" s="379">
        <f t="shared" ca="1" si="429"/>
        <v>-301</v>
      </c>
      <c r="J7566" s="379">
        <f t="shared" ca="1" si="430"/>
        <v>-209</v>
      </c>
      <c r="K7566" s="391" t="str">
        <f t="shared" ca="1" si="431"/>
        <v>35,61</v>
      </c>
      <c r="L7566" s="379"/>
      <c r="O7566" s="379"/>
    </row>
    <row r="7567" spans="1:15">
      <c r="A7567" s="417" t="s">
        <v>2155</v>
      </c>
      <c r="B7567" s="417" t="s">
        <v>17966</v>
      </c>
      <c r="C7567" s="417" t="s">
        <v>2281</v>
      </c>
      <c r="D7567" s="417" t="s">
        <v>17292</v>
      </c>
      <c r="E7567" s="391">
        <v>0.68</v>
      </c>
      <c r="F7567" s="418">
        <v>44270</v>
      </c>
      <c r="G7567" s="417" t="s">
        <v>2283</v>
      </c>
      <c r="I7567" s="379">
        <f t="shared" ca="1" si="429"/>
        <v>-301</v>
      </c>
      <c r="J7567" s="379">
        <f t="shared" ca="1" si="430"/>
        <v>-209</v>
      </c>
      <c r="K7567" s="391" t="str">
        <f t="shared" ca="1" si="431"/>
        <v>35,86</v>
      </c>
      <c r="L7567" s="379"/>
      <c r="O7567" s="379"/>
    </row>
    <row r="7568" spans="1:15">
      <c r="A7568" s="417" t="s">
        <v>2155</v>
      </c>
      <c r="B7568" s="417" t="s">
        <v>16469</v>
      </c>
      <c r="C7568" s="417" t="s">
        <v>2281</v>
      </c>
      <c r="D7568" s="417" t="s">
        <v>16470</v>
      </c>
      <c r="E7568" s="391">
        <v>12.96</v>
      </c>
      <c r="F7568" s="418">
        <v>44270</v>
      </c>
      <c r="G7568" s="417" t="s">
        <v>2283</v>
      </c>
      <c r="I7568" s="379">
        <f t="shared" ca="1" si="429"/>
        <v>-301</v>
      </c>
      <c r="J7568" s="379">
        <f t="shared" ca="1" si="430"/>
        <v>-209</v>
      </c>
      <c r="K7568" s="391" t="str">
        <f t="shared" ca="1" si="431"/>
        <v>36,36</v>
      </c>
      <c r="L7568" s="379"/>
      <c r="O7568" s="379"/>
    </row>
    <row r="7569" spans="1:15">
      <c r="A7569" s="417" t="s">
        <v>2155</v>
      </c>
      <c r="B7569" s="417" t="s">
        <v>16471</v>
      </c>
      <c r="C7569" s="417" t="s">
        <v>2281</v>
      </c>
      <c r="D7569" s="417" t="s">
        <v>16451</v>
      </c>
      <c r="E7569" s="391">
        <v>0.48</v>
      </c>
      <c r="F7569" s="418">
        <v>44270</v>
      </c>
      <c r="G7569" s="417" t="s">
        <v>2286</v>
      </c>
      <c r="I7569" s="379">
        <f t="shared" ca="1" si="429"/>
        <v>-301</v>
      </c>
      <c r="J7569" s="379">
        <f t="shared" ca="1" si="430"/>
        <v>-209</v>
      </c>
      <c r="K7569" s="391" t="str">
        <f t="shared" ca="1" si="431"/>
        <v>36,61</v>
      </c>
      <c r="L7569" s="379"/>
      <c r="O7569" s="379"/>
    </row>
    <row r="7570" spans="1:15">
      <c r="A7570" s="417" t="s">
        <v>2155</v>
      </c>
      <c r="B7570" s="417" t="s">
        <v>16472</v>
      </c>
      <c r="C7570" s="417" t="s">
        <v>2281</v>
      </c>
      <c r="D7570" s="417" t="s">
        <v>16473</v>
      </c>
      <c r="E7570" s="391">
        <v>1.87</v>
      </c>
      <c r="F7570" s="418">
        <v>44270</v>
      </c>
      <c r="G7570" s="417" t="s">
        <v>2283</v>
      </c>
      <c r="I7570" s="379">
        <f t="shared" ca="1" si="429"/>
        <v>-301</v>
      </c>
      <c r="J7570" s="379">
        <f t="shared" ca="1" si="430"/>
        <v>-209</v>
      </c>
      <c r="K7570" s="391" t="str">
        <f t="shared" ca="1" si="431"/>
        <v>36,86</v>
      </c>
      <c r="L7570" s="379"/>
      <c r="O7570" s="379"/>
    </row>
    <row r="7571" spans="1:15">
      <c r="A7571" s="417" t="s">
        <v>2155</v>
      </c>
      <c r="B7571" s="417" t="s">
        <v>8432</v>
      </c>
      <c r="C7571" s="417" t="s">
        <v>2281</v>
      </c>
      <c r="D7571" s="417" t="s">
        <v>16474</v>
      </c>
      <c r="E7571" s="391">
        <v>0.35</v>
      </c>
      <c r="F7571" s="418">
        <v>44270</v>
      </c>
      <c r="G7571" s="417" t="s">
        <v>2283</v>
      </c>
      <c r="I7571" s="379">
        <f t="shared" ca="1" si="429"/>
        <v>-301</v>
      </c>
      <c r="J7571" s="379">
        <f t="shared" ca="1" si="430"/>
        <v>-209</v>
      </c>
      <c r="K7571" s="391" t="str">
        <f t="shared" ca="1" si="431"/>
        <v>37,36</v>
      </c>
      <c r="L7571" s="379"/>
      <c r="O7571" s="379"/>
    </row>
    <row r="7572" spans="1:15">
      <c r="A7572" s="417" t="s">
        <v>2155</v>
      </c>
      <c r="B7572" s="417" t="s">
        <v>16475</v>
      </c>
      <c r="C7572" s="417" t="s">
        <v>2281</v>
      </c>
      <c r="D7572" s="417" t="s">
        <v>16476</v>
      </c>
      <c r="E7572" s="391">
        <v>0.25</v>
      </c>
      <c r="F7572" s="418">
        <v>44270</v>
      </c>
      <c r="G7572" s="417" t="s">
        <v>2286</v>
      </c>
      <c r="I7572" s="379">
        <f t="shared" ca="1" si="429"/>
        <v>-301</v>
      </c>
      <c r="J7572" s="379">
        <f t="shared" ca="1" si="430"/>
        <v>-209</v>
      </c>
      <c r="K7572" s="391" t="str">
        <f t="shared" ca="1" si="431"/>
        <v>37,61</v>
      </c>
      <c r="L7572" s="379"/>
      <c r="O7572" s="379"/>
    </row>
    <row r="7573" spans="1:15">
      <c r="A7573" s="417" t="s">
        <v>2155</v>
      </c>
      <c r="B7573" s="417" t="s">
        <v>16477</v>
      </c>
      <c r="C7573" s="417" t="s">
        <v>2281</v>
      </c>
      <c r="D7573" s="417" t="s">
        <v>16454</v>
      </c>
      <c r="E7573" s="391">
        <v>0.01</v>
      </c>
      <c r="F7573" s="418">
        <v>44270</v>
      </c>
      <c r="G7573" s="417" t="s">
        <v>2286</v>
      </c>
      <c r="I7573" s="379">
        <f t="shared" ca="1" si="429"/>
        <v>-301</v>
      </c>
      <c r="J7573" s="379">
        <f t="shared" ca="1" si="430"/>
        <v>-209</v>
      </c>
      <c r="K7573" s="391" t="str">
        <f t="shared" ca="1" si="431"/>
        <v>38,11</v>
      </c>
      <c r="L7573" s="379"/>
      <c r="O7573" s="379"/>
    </row>
    <row r="7574" spans="1:15">
      <c r="A7574" s="417" t="s">
        <v>2155</v>
      </c>
      <c r="B7574" s="417" t="s">
        <v>4745</v>
      </c>
      <c r="C7574" s="417" t="s">
        <v>2281</v>
      </c>
      <c r="D7574" s="417" t="s">
        <v>16478</v>
      </c>
      <c r="E7574" s="391">
        <v>0.32</v>
      </c>
      <c r="F7574" s="418">
        <v>44270</v>
      </c>
      <c r="G7574" s="417" t="s">
        <v>2283</v>
      </c>
      <c r="I7574" s="379">
        <f t="shared" ca="1" si="429"/>
        <v>-301</v>
      </c>
      <c r="J7574" s="379">
        <f t="shared" ca="1" si="430"/>
        <v>-209</v>
      </c>
      <c r="K7574" s="391" t="str">
        <f t="shared" ca="1" si="431"/>
        <v>38,36</v>
      </c>
      <c r="L7574" s="379"/>
      <c r="O7574" s="379"/>
    </row>
    <row r="7575" spans="1:15">
      <c r="A7575" s="417" t="s">
        <v>2155</v>
      </c>
      <c r="B7575" s="417" t="s">
        <v>4746</v>
      </c>
      <c r="C7575" s="417" t="s">
        <v>2281</v>
      </c>
      <c r="D7575" s="417" t="s">
        <v>16445</v>
      </c>
      <c r="E7575" s="391">
        <v>1.72</v>
      </c>
      <c r="F7575" s="418">
        <v>44270</v>
      </c>
      <c r="G7575" s="417" t="s">
        <v>2286</v>
      </c>
      <c r="I7575" s="379">
        <f t="shared" ca="1" si="429"/>
        <v>-301</v>
      </c>
      <c r="J7575" s="379">
        <f t="shared" ca="1" si="430"/>
        <v>-209</v>
      </c>
      <c r="K7575" s="391" t="str">
        <f t="shared" ca="1" si="431"/>
        <v>32,61</v>
      </c>
      <c r="L7575" s="379"/>
      <c r="O7575" s="379"/>
    </row>
    <row r="7576" spans="1:15">
      <c r="A7576" s="417" t="s">
        <v>2155</v>
      </c>
      <c r="B7576" s="417" t="s">
        <v>4747</v>
      </c>
      <c r="C7576" s="417" t="s">
        <v>2281</v>
      </c>
      <c r="D7576" s="417" t="s">
        <v>16479</v>
      </c>
      <c r="E7576" s="391">
        <v>1.3</v>
      </c>
      <c r="F7576" s="418">
        <v>44270</v>
      </c>
      <c r="G7576" s="417" t="s">
        <v>2286</v>
      </c>
      <c r="I7576" s="379">
        <f t="shared" ca="1" si="429"/>
        <v>-301</v>
      </c>
      <c r="J7576" s="379">
        <f t="shared" ca="1" si="430"/>
        <v>-209</v>
      </c>
      <c r="K7576" s="391" t="str">
        <f t="shared" ca="1" si="431"/>
        <v>34,11</v>
      </c>
      <c r="L7576" s="379"/>
      <c r="O7576" s="379"/>
    </row>
    <row r="7577" spans="1:15">
      <c r="A7577" s="417" t="s">
        <v>2155</v>
      </c>
      <c r="B7577" s="417" t="s">
        <v>4748</v>
      </c>
      <c r="C7577" s="417" t="s">
        <v>2281</v>
      </c>
      <c r="D7577" s="417" t="s">
        <v>16480</v>
      </c>
      <c r="E7577" s="391">
        <v>12.68</v>
      </c>
      <c r="F7577" s="418">
        <v>44305</v>
      </c>
      <c r="G7577" s="417" t="s">
        <v>2283</v>
      </c>
      <c r="I7577" s="379">
        <f t="shared" ca="1" si="429"/>
        <v>-266</v>
      </c>
      <c r="J7577" s="379">
        <f t="shared" ca="1" si="430"/>
        <v>-185</v>
      </c>
      <c r="K7577" s="391" t="str">
        <f t="shared" ca="1" si="431"/>
        <v>16,83</v>
      </c>
      <c r="L7577" s="379"/>
      <c r="O7577" s="379"/>
    </row>
    <row r="7578" spans="1:15">
      <c r="A7578" s="417" t="s">
        <v>2155</v>
      </c>
      <c r="B7578" s="417" t="s">
        <v>4749</v>
      </c>
      <c r="C7578" s="417" t="s">
        <v>2281</v>
      </c>
      <c r="D7578" s="417" t="s">
        <v>16481</v>
      </c>
      <c r="E7578" s="391">
        <v>4</v>
      </c>
      <c r="F7578" s="418">
        <v>44305</v>
      </c>
      <c r="G7578" s="417" t="s">
        <v>2283</v>
      </c>
      <c r="I7578" s="379">
        <f t="shared" ca="1" si="429"/>
        <v>-266</v>
      </c>
      <c r="J7578" s="379">
        <f t="shared" ca="1" si="430"/>
        <v>-185</v>
      </c>
      <c r="K7578" s="391" t="str">
        <f t="shared" ca="1" si="431"/>
        <v>17,83</v>
      </c>
      <c r="L7578" s="379"/>
      <c r="O7578" s="379"/>
    </row>
    <row r="7579" spans="1:15">
      <c r="A7579" s="417" t="s">
        <v>2155</v>
      </c>
      <c r="B7579" s="417" t="s">
        <v>4750</v>
      </c>
      <c r="C7579" s="417" t="s">
        <v>2281</v>
      </c>
      <c r="D7579" s="417" t="s">
        <v>16482</v>
      </c>
      <c r="E7579" s="391">
        <v>0.32</v>
      </c>
      <c r="F7579" s="418">
        <v>44305</v>
      </c>
      <c r="G7579" s="417" t="s">
        <v>2283</v>
      </c>
      <c r="I7579" s="379">
        <f t="shared" ca="1" si="429"/>
        <v>-266</v>
      </c>
      <c r="J7579" s="379">
        <f t="shared" ca="1" si="430"/>
        <v>-185</v>
      </c>
      <c r="K7579" s="391" t="str">
        <f t="shared" ca="1" si="431"/>
        <v>22,83</v>
      </c>
      <c r="L7579" s="379"/>
      <c r="O7579" s="379"/>
    </row>
    <row r="7580" spans="1:15">
      <c r="A7580" s="417" t="s">
        <v>2155</v>
      </c>
      <c r="B7580" s="417" t="s">
        <v>4751</v>
      </c>
      <c r="C7580" s="417" t="s">
        <v>2281</v>
      </c>
      <c r="D7580" s="417" t="s">
        <v>16483</v>
      </c>
      <c r="E7580" s="391">
        <v>1.1000000000000001</v>
      </c>
      <c r="F7580" s="418">
        <v>44305</v>
      </c>
      <c r="G7580" s="417" t="s">
        <v>2283</v>
      </c>
      <c r="I7580" s="379">
        <f t="shared" ca="1" si="429"/>
        <v>-266</v>
      </c>
      <c r="J7580" s="379">
        <f t="shared" ca="1" si="430"/>
        <v>-185</v>
      </c>
      <c r="K7580" s="391" t="str">
        <f t="shared" ca="1" si="431"/>
        <v>23,33</v>
      </c>
      <c r="L7580" s="379"/>
      <c r="O7580" s="379"/>
    </row>
    <row r="7581" spans="1:15">
      <c r="A7581" s="417" t="s">
        <v>2155</v>
      </c>
      <c r="B7581" s="417" t="s">
        <v>4752</v>
      </c>
      <c r="C7581" s="417" t="s">
        <v>2281</v>
      </c>
      <c r="D7581" s="417" t="s">
        <v>16484</v>
      </c>
      <c r="E7581" s="391">
        <v>0.03</v>
      </c>
      <c r="F7581" s="418">
        <v>44305</v>
      </c>
      <c r="G7581" s="417" t="s">
        <v>2283</v>
      </c>
      <c r="I7581" s="379">
        <f t="shared" ca="1" si="429"/>
        <v>-266</v>
      </c>
      <c r="J7581" s="379">
        <f t="shared" ca="1" si="430"/>
        <v>-185</v>
      </c>
      <c r="K7581" s="391" t="str">
        <f t="shared" ca="1" si="431"/>
        <v>23,83</v>
      </c>
      <c r="L7581" s="379"/>
      <c r="O7581" s="379"/>
    </row>
    <row r="7582" spans="1:15">
      <c r="A7582" s="417" t="s">
        <v>2155</v>
      </c>
      <c r="B7582" s="417" t="s">
        <v>4753</v>
      </c>
      <c r="C7582" s="417" t="s">
        <v>2281</v>
      </c>
      <c r="D7582" s="417" t="s">
        <v>16485</v>
      </c>
      <c r="E7582" s="391">
        <v>1.9</v>
      </c>
      <c r="F7582" s="418">
        <v>44305</v>
      </c>
      <c r="G7582" s="417" t="s">
        <v>2286</v>
      </c>
      <c r="I7582" s="379">
        <f t="shared" ca="1" si="429"/>
        <v>-266</v>
      </c>
      <c r="J7582" s="379">
        <f t="shared" ca="1" si="430"/>
        <v>-185</v>
      </c>
      <c r="K7582" s="391" t="str">
        <f t="shared" ca="1" si="431"/>
        <v>25,08</v>
      </c>
      <c r="L7582" s="379"/>
      <c r="O7582" s="379"/>
    </row>
    <row r="7583" spans="1:15">
      <c r="A7583" s="417" t="s">
        <v>2155</v>
      </c>
      <c r="B7583" s="417" t="s">
        <v>4754</v>
      </c>
      <c r="C7583" s="417" t="s">
        <v>2281</v>
      </c>
      <c r="D7583" s="417" t="s">
        <v>16486</v>
      </c>
      <c r="E7583" s="391">
        <v>2</v>
      </c>
      <c r="F7583" s="418">
        <v>44305</v>
      </c>
      <c r="G7583" s="417" t="s">
        <v>2286</v>
      </c>
      <c r="I7583" s="379">
        <f t="shared" ca="1" si="429"/>
        <v>-266</v>
      </c>
      <c r="J7583" s="379">
        <f t="shared" ca="1" si="430"/>
        <v>-185</v>
      </c>
      <c r="K7583" s="391" t="str">
        <f t="shared" ca="1" si="431"/>
        <v>29,08</v>
      </c>
      <c r="L7583" s="379"/>
      <c r="O7583" s="379"/>
    </row>
    <row r="7584" spans="1:15">
      <c r="A7584" s="417" t="s">
        <v>2155</v>
      </c>
      <c r="B7584" s="417" t="s">
        <v>18524</v>
      </c>
      <c r="C7584" s="417" t="s">
        <v>2281</v>
      </c>
      <c r="D7584" s="417" t="s">
        <v>18525</v>
      </c>
      <c r="E7584" s="391">
        <v>1.93</v>
      </c>
      <c r="F7584" s="418">
        <v>44305</v>
      </c>
      <c r="G7584" s="417" t="s">
        <v>2286</v>
      </c>
      <c r="I7584" s="379">
        <f t="shared" ca="1" si="429"/>
        <v>-266</v>
      </c>
      <c r="J7584" s="379">
        <f t="shared" ca="1" si="430"/>
        <v>-185</v>
      </c>
      <c r="K7584" s="391" t="str">
        <f t="shared" ca="1" si="431"/>
        <v>32,58</v>
      </c>
      <c r="L7584" s="379"/>
      <c r="O7584" s="379"/>
    </row>
    <row r="7585" spans="1:15">
      <c r="A7585" s="417" t="s">
        <v>2155</v>
      </c>
      <c r="B7585" s="417" t="s">
        <v>12849</v>
      </c>
      <c r="C7585" s="417" t="s">
        <v>2281</v>
      </c>
      <c r="D7585" s="417" t="s">
        <v>16131</v>
      </c>
      <c r="E7585" s="391">
        <v>1.85</v>
      </c>
      <c r="F7585" s="418">
        <v>44305</v>
      </c>
      <c r="G7585" s="417" t="s">
        <v>2283</v>
      </c>
      <c r="I7585" s="379">
        <f t="shared" ca="1" si="429"/>
        <v>-266</v>
      </c>
      <c r="J7585" s="379">
        <f t="shared" ca="1" si="430"/>
        <v>-185</v>
      </c>
      <c r="K7585" s="391" t="str">
        <f t="shared" ca="1" si="431"/>
        <v>31,83</v>
      </c>
      <c r="L7585" s="379"/>
      <c r="O7585" s="379"/>
    </row>
    <row r="7586" spans="1:15">
      <c r="A7586" s="417" t="s">
        <v>2155</v>
      </c>
      <c r="B7586" s="417" t="s">
        <v>17967</v>
      </c>
      <c r="C7586" s="417" t="s">
        <v>2281</v>
      </c>
      <c r="D7586" s="417" t="s">
        <v>17968</v>
      </c>
      <c r="E7586" s="391">
        <v>0.01</v>
      </c>
      <c r="F7586" s="418">
        <v>44305</v>
      </c>
      <c r="G7586" s="417" t="s">
        <v>2283</v>
      </c>
      <c r="I7586" s="379">
        <f t="shared" ca="1" si="429"/>
        <v>-266</v>
      </c>
      <c r="J7586" s="379">
        <f t="shared" ca="1" si="430"/>
        <v>-185</v>
      </c>
      <c r="K7586" s="391" t="str">
        <f t="shared" ca="1" si="431"/>
        <v>32,83</v>
      </c>
      <c r="L7586" s="379"/>
      <c r="O7586" s="379"/>
    </row>
    <row r="7587" spans="1:15">
      <c r="A7587" s="417" t="s">
        <v>2155</v>
      </c>
      <c r="B7587" s="417" t="s">
        <v>18526</v>
      </c>
      <c r="C7587" s="417" t="s">
        <v>2281</v>
      </c>
      <c r="D7587" s="417" t="s">
        <v>18527</v>
      </c>
      <c r="E7587" s="391">
        <v>1</v>
      </c>
      <c r="F7587" s="418">
        <v>44305</v>
      </c>
      <c r="G7587" s="417" t="s">
        <v>2286</v>
      </c>
      <c r="I7587" s="379">
        <f t="shared" ca="1" si="429"/>
        <v>-266</v>
      </c>
      <c r="J7587" s="379">
        <f t="shared" ca="1" si="430"/>
        <v>-185</v>
      </c>
      <c r="K7587" s="391" t="str">
        <f t="shared" ca="1" si="431"/>
        <v>34,58</v>
      </c>
      <c r="L7587" s="379"/>
      <c r="O7587" s="379"/>
    </row>
    <row r="7588" spans="1:15">
      <c r="A7588" s="417" t="s">
        <v>2155</v>
      </c>
      <c r="B7588" s="417" t="s">
        <v>12850</v>
      </c>
      <c r="C7588" s="417" t="s">
        <v>2281</v>
      </c>
      <c r="D7588" s="417" t="s">
        <v>16487</v>
      </c>
      <c r="E7588" s="391">
        <v>1.4</v>
      </c>
      <c r="F7588" s="418">
        <v>44305</v>
      </c>
      <c r="G7588" s="417" t="s">
        <v>2286</v>
      </c>
      <c r="I7588" s="379">
        <f t="shared" ca="1" si="429"/>
        <v>-266</v>
      </c>
      <c r="J7588" s="379">
        <f t="shared" ca="1" si="430"/>
        <v>-185</v>
      </c>
      <c r="K7588" s="391" t="str">
        <f t="shared" ca="1" si="431"/>
        <v>35,08</v>
      </c>
      <c r="L7588" s="379"/>
      <c r="O7588" s="379"/>
    </row>
    <row r="7589" spans="1:15">
      <c r="A7589" s="417" t="s">
        <v>2155</v>
      </c>
      <c r="B7589" s="417" t="s">
        <v>12851</v>
      </c>
      <c r="C7589" s="417" t="s">
        <v>2281</v>
      </c>
      <c r="D7589" s="417" t="s">
        <v>12798</v>
      </c>
      <c r="E7589" s="391">
        <v>15.99</v>
      </c>
      <c r="F7589" s="418">
        <v>44337</v>
      </c>
      <c r="G7589" s="417" t="s">
        <v>2286</v>
      </c>
      <c r="I7589" s="379">
        <f t="shared" ca="1" si="429"/>
        <v>-234</v>
      </c>
      <c r="J7589" s="379">
        <f t="shared" ca="1" si="430"/>
        <v>-163</v>
      </c>
      <c r="K7589" s="391" t="str">
        <f t="shared" ca="1" si="431"/>
        <v>15,06</v>
      </c>
      <c r="L7589" s="379"/>
      <c r="O7589" s="379"/>
    </row>
    <row r="7590" spans="1:15">
      <c r="A7590" s="417" t="s">
        <v>2155</v>
      </c>
      <c r="B7590" s="417" t="s">
        <v>4755</v>
      </c>
      <c r="C7590" s="417" t="s">
        <v>2281</v>
      </c>
      <c r="D7590" s="417" t="s">
        <v>16488</v>
      </c>
      <c r="E7590" s="391">
        <v>7.15</v>
      </c>
      <c r="F7590" s="418">
        <v>44337</v>
      </c>
      <c r="G7590" s="417" t="s">
        <v>2286</v>
      </c>
      <c r="I7590" s="379">
        <f t="shared" ca="1" si="429"/>
        <v>-234</v>
      </c>
      <c r="J7590" s="379">
        <f t="shared" ca="1" si="430"/>
        <v>-163</v>
      </c>
      <c r="K7590" s="391" t="str">
        <f t="shared" ca="1" si="431"/>
        <v>18,06</v>
      </c>
      <c r="L7590" s="379"/>
      <c r="O7590" s="379"/>
    </row>
    <row r="7591" spans="1:15">
      <c r="A7591" s="417" t="s">
        <v>2155</v>
      </c>
      <c r="B7591" s="417" t="s">
        <v>4756</v>
      </c>
      <c r="C7591" s="417" t="s">
        <v>2281</v>
      </c>
      <c r="D7591" s="417" t="s">
        <v>16489</v>
      </c>
      <c r="E7591" s="391">
        <v>9.8000000000000007</v>
      </c>
      <c r="F7591" s="418">
        <v>44701</v>
      </c>
      <c r="G7591" s="417" t="s">
        <v>2283</v>
      </c>
      <c r="I7591" s="379">
        <f t="shared" ca="1" si="429"/>
        <v>130</v>
      </c>
      <c r="J7591" s="379">
        <f t="shared" ca="1" si="430"/>
        <v>90</v>
      </c>
      <c r="K7591" s="391" t="str">
        <f t="shared" ca="1" si="431"/>
        <v>24,83</v>
      </c>
      <c r="L7591" s="379"/>
      <c r="O7591" s="379"/>
    </row>
    <row r="7592" spans="1:15">
      <c r="A7592" s="417" t="s">
        <v>2155</v>
      </c>
      <c r="B7592" s="417" t="s">
        <v>8433</v>
      </c>
      <c r="C7592" s="417" t="s">
        <v>2281</v>
      </c>
      <c r="D7592" s="417" t="s">
        <v>4788</v>
      </c>
      <c r="E7592" s="391">
        <v>25.57</v>
      </c>
      <c r="F7592" s="418">
        <v>44337</v>
      </c>
      <c r="G7592" s="417" t="s">
        <v>2286</v>
      </c>
      <c r="I7592" s="379">
        <f t="shared" ca="1" si="429"/>
        <v>-234</v>
      </c>
      <c r="J7592" s="379">
        <f t="shared" ca="1" si="430"/>
        <v>-163</v>
      </c>
      <c r="K7592" s="391" t="str">
        <f t="shared" ca="1" si="431"/>
        <v>26,06</v>
      </c>
      <c r="L7592" s="379"/>
      <c r="O7592" s="379"/>
    </row>
    <row r="7593" spans="1:15">
      <c r="A7593" s="417" t="s">
        <v>2155</v>
      </c>
      <c r="B7593" s="417" t="s">
        <v>12852</v>
      </c>
      <c r="C7593" s="417" t="s">
        <v>2281</v>
      </c>
      <c r="D7593" s="417" t="s">
        <v>12812</v>
      </c>
      <c r="E7593" s="391">
        <v>1.53</v>
      </c>
      <c r="F7593" s="418">
        <v>44337</v>
      </c>
      <c r="G7593" s="417" t="s">
        <v>2286</v>
      </c>
      <c r="I7593" s="379">
        <f t="shared" ca="1" si="429"/>
        <v>-234</v>
      </c>
      <c r="J7593" s="379">
        <f t="shared" ca="1" si="430"/>
        <v>-163</v>
      </c>
      <c r="K7593" s="391" t="str">
        <f t="shared" ca="1" si="431"/>
        <v>32,06</v>
      </c>
      <c r="L7593" s="379"/>
      <c r="O7593" s="379"/>
    </row>
    <row r="7594" spans="1:15">
      <c r="A7594" s="417" t="s">
        <v>2155</v>
      </c>
      <c r="B7594" s="417" t="s">
        <v>4757</v>
      </c>
      <c r="C7594" s="417" t="s">
        <v>2281</v>
      </c>
      <c r="D7594" s="417" t="s">
        <v>16490</v>
      </c>
      <c r="E7594" s="391">
        <v>11</v>
      </c>
      <c r="F7594" s="418">
        <v>44365</v>
      </c>
      <c r="G7594" s="417" t="s">
        <v>2283</v>
      </c>
      <c r="I7594" s="379">
        <f t="shared" ca="1" si="429"/>
        <v>-206</v>
      </c>
      <c r="J7594" s="379">
        <f t="shared" ca="1" si="430"/>
        <v>-144</v>
      </c>
      <c r="K7594" s="391" t="str">
        <f t="shared" ca="1" si="431"/>
        <v>19,33</v>
      </c>
      <c r="L7594" s="379"/>
      <c r="O7594" s="379"/>
    </row>
    <row r="7595" spans="1:15">
      <c r="A7595" s="417" t="s">
        <v>2155</v>
      </c>
      <c r="B7595" s="417" t="s">
        <v>4758</v>
      </c>
      <c r="C7595" s="417" t="s">
        <v>2281</v>
      </c>
      <c r="D7595" s="417" t="s">
        <v>16491</v>
      </c>
      <c r="E7595" s="391">
        <v>2.67</v>
      </c>
      <c r="F7595" s="418">
        <v>44365</v>
      </c>
      <c r="G7595" s="417" t="s">
        <v>2286</v>
      </c>
      <c r="I7595" s="379">
        <f t="shared" ca="1" si="429"/>
        <v>-206</v>
      </c>
      <c r="J7595" s="379">
        <f t="shared" ca="1" si="430"/>
        <v>-144</v>
      </c>
      <c r="K7595" s="391" t="str">
        <f t="shared" ca="1" si="431"/>
        <v>23,08</v>
      </c>
      <c r="L7595" s="379"/>
      <c r="O7595" s="379"/>
    </row>
    <row r="7596" spans="1:15">
      <c r="A7596" s="417" t="s">
        <v>2155</v>
      </c>
      <c r="B7596" s="417" t="s">
        <v>4759</v>
      </c>
      <c r="C7596" s="417" t="s">
        <v>2281</v>
      </c>
      <c r="D7596" s="417" t="s">
        <v>16489</v>
      </c>
      <c r="E7596" s="391">
        <v>6.7</v>
      </c>
      <c r="F7596" s="418">
        <v>44365</v>
      </c>
      <c r="G7596" s="417" t="s">
        <v>2283</v>
      </c>
      <c r="I7596" s="379">
        <f t="shared" ca="1" si="429"/>
        <v>-206</v>
      </c>
      <c r="J7596" s="379">
        <f t="shared" ca="1" si="430"/>
        <v>-144</v>
      </c>
      <c r="K7596" s="391" t="str">
        <f t="shared" ca="1" si="431"/>
        <v>24,83</v>
      </c>
      <c r="L7596" s="379"/>
      <c r="O7596" s="379"/>
    </row>
    <row r="7597" spans="1:15">
      <c r="A7597" s="417" t="s">
        <v>2155</v>
      </c>
      <c r="B7597" s="417" t="s">
        <v>4760</v>
      </c>
      <c r="C7597" s="417" t="s">
        <v>2281</v>
      </c>
      <c r="D7597" s="417" t="s">
        <v>16485</v>
      </c>
      <c r="E7597" s="391">
        <v>2.8</v>
      </c>
      <c r="F7597" s="418">
        <v>44365</v>
      </c>
      <c r="G7597" s="417" t="s">
        <v>2286</v>
      </c>
      <c r="I7597" s="379">
        <f t="shared" ca="1" si="429"/>
        <v>-206</v>
      </c>
      <c r="J7597" s="379">
        <f t="shared" ca="1" si="430"/>
        <v>-144</v>
      </c>
      <c r="K7597" s="391" t="str">
        <f t="shared" ca="1" si="431"/>
        <v>25,08</v>
      </c>
      <c r="L7597" s="379"/>
      <c r="O7597" s="379"/>
    </row>
    <row r="7598" spans="1:15">
      <c r="A7598" s="417" t="s">
        <v>2155</v>
      </c>
      <c r="B7598" s="417" t="s">
        <v>8434</v>
      </c>
      <c r="C7598" s="417" t="s">
        <v>2281</v>
      </c>
      <c r="D7598" s="417" t="s">
        <v>16492</v>
      </c>
      <c r="E7598" s="391">
        <v>6.7</v>
      </c>
      <c r="F7598" s="418">
        <v>44365</v>
      </c>
      <c r="G7598" s="417" t="s">
        <v>2286</v>
      </c>
      <c r="I7598" s="379">
        <f t="shared" ca="1" si="429"/>
        <v>-206</v>
      </c>
      <c r="J7598" s="379">
        <f t="shared" ca="1" si="430"/>
        <v>-144</v>
      </c>
      <c r="K7598" s="391" t="str">
        <f t="shared" ca="1" si="431"/>
        <v>26,08</v>
      </c>
      <c r="L7598" s="379"/>
      <c r="O7598" s="379"/>
    </row>
    <row r="7599" spans="1:15">
      <c r="A7599" s="417" t="s">
        <v>2155</v>
      </c>
      <c r="B7599" s="417" t="s">
        <v>4761</v>
      </c>
      <c r="C7599" s="417" t="s">
        <v>2281</v>
      </c>
      <c r="D7599" s="417" t="s">
        <v>16493</v>
      </c>
      <c r="E7599" s="391">
        <v>4.2</v>
      </c>
      <c r="F7599" s="418">
        <v>44365</v>
      </c>
      <c r="G7599" s="417" t="s">
        <v>2286</v>
      </c>
      <c r="I7599" s="379">
        <f t="shared" ca="1" si="429"/>
        <v>-206</v>
      </c>
      <c r="J7599" s="379">
        <f t="shared" ca="1" si="430"/>
        <v>-144</v>
      </c>
      <c r="K7599" s="391" t="str">
        <f t="shared" ca="1" si="431"/>
        <v>27,08</v>
      </c>
      <c r="L7599" s="379"/>
      <c r="O7599" s="379"/>
    </row>
    <row r="7600" spans="1:15">
      <c r="A7600" s="417" t="s">
        <v>2155</v>
      </c>
      <c r="B7600" s="417" t="s">
        <v>4762</v>
      </c>
      <c r="C7600" s="417" t="s">
        <v>2281</v>
      </c>
      <c r="D7600" s="417" t="s">
        <v>16494</v>
      </c>
      <c r="E7600" s="391">
        <v>1.25</v>
      </c>
      <c r="F7600" s="418">
        <v>44365</v>
      </c>
      <c r="G7600" s="417" t="s">
        <v>2286</v>
      </c>
      <c r="I7600" s="379">
        <f t="shared" ca="1" si="429"/>
        <v>-206</v>
      </c>
      <c r="J7600" s="379">
        <f t="shared" ca="1" si="430"/>
        <v>-144</v>
      </c>
      <c r="K7600" s="391" t="str">
        <f t="shared" ca="1" si="431"/>
        <v>27,58</v>
      </c>
      <c r="L7600" s="379"/>
      <c r="O7600" s="379"/>
    </row>
    <row r="7601" spans="1:15">
      <c r="A7601" s="417" t="s">
        <v>2155</v>
      </c>
      <c r="B7601" s="417" t="s">
        <v>12854</v>
      </c>
      <c r="C7601" s="417" t="s">
        <v>2281</v>
      </c>
      <c r="D7601" s="417" t="s">
        <v>16495</v>
      </c>
      <c r="E7601" s="391">
        <v>4.24</v>
      </c>
      <c r="F7601" s="418">
        <v>44365</v>
      </c>
      <c r="G7601" s="417" t="s">
        <v>2286</v>
      </c>
      <c r="I7601" s="379">
        <f t="shared" ca="1" si="429"/>
        <v>-206</v>
      </c>
      <c r="J7601" s="379">
        <f t="shared" ca="1" si="430"/>
        <v>-144</v>
      </c>
      <c r="K7601" s="391" t="str">
        <f t="shared" ca="1" si="431"/>
        <v>28,58</v>
      </c>
      <c r="L7601" s="379"/>
      <c r="O7601" s="379"/>
    </row>
    <row r="7602" spans="1:15">
      <c r="A7602" s="417" t="s">
        <v>2155</v>
      </c>
      <c r="B7602" s="417" t="s">
        <v>8435</v>
      </c>
      <c r="C7602" s="417" t="s">
        <v>2281</v>
      </c>
      <c r="D7602" s="417" t="s">
        <v>16486</v>
      </c>
      <c r="E7602" s="391">
        <v>1.01</v>
      </c>
      <c r="F7602" s="418">
        <v>44365</v>
      </c>
      <c r="G7602" s="417" t="s">
        <v>2286</v>
      </c>
      <c r="I7602" s="379">
        <f t="shared" ca="1" si="429"/>
        <v>-206</v>
      </c>
      <c r="J7602" s="379">
        <f t="shared" ca="1" si="430"/>
        <v>-144</v>
      </c>
      <c r="K7602" s="391" t="str">
        <f t="shared" ca="1" si="431"/>
        <v>29,08</v>
      </c>
      <c r="L7602" s="379"/>
      <c r="O7602" s="379"/>
    </row>
    <row r="7603" spans="1:15">
      <c r="A7603" s="417" t="s">
        <v>2155</v>
      </c>
      <c r="B7603" s="417" t="s">
        <v>12855</v>
      </c>
      <c r="C7603" s="417" t="s">
        <v>2281</v>
      </c>
      <c r="D7603" s="417" t="s">
        <v>16496</v>
      </c>
      <c r="E7603" s="391">
        <v>2.91</v>
      </c>
      <c r="F7603" s="418">
        <v>44365</v>
      </c>
      <c r="G7603" s="417" t="s">
        <v>2286</v>
      </c>
      <c r="I7603" s="379">
        <f t="shared" ca="1" si="429"/>
        <v>-206</v>
      </c>
      <c r="J7603" s="379">
        <f t="shared" ca="1" si="430"/>
        <v>-144</v>
      </c>
      <c r="K7603" s="391" t="str">
        <f t="shared" ca="1" si="431"/>
        <v>31,08</v>
      </c>
      <c r="L7603" s="379"/>
      <c r="O7603" s="379"/>
    </row>
    <row r="7604" spans="1:15">
      <c r="A7604" s="417" t="s">
        <v>2155</v>
      </c>
      <c r="B7604" s="417" t="s">
        <v>4763</v>
      </c>
      <c r="C7604" s="417" t="s">
        <v>2281</v>
      </c>
      <c r="D7604" s="417" t="s">
        <v>16497</v>
      </c>
      <c r="E7604" s="391">
        <v>2.2000000000000002</v>
      </c>
      <c r="F7604" s="418">
        <v>44365</v>
      </c>
      <c r="G7604" s="417" t="s">
        <v>2286</v>
      </c>
      <c r="I7604" s="379">
        <f t="shared" ca="1" si="429"/>
        <v>-206</v>
      </c>
      <c r="J7604" s="379">
        <f t="shared" ca="1" si="430"/>
        <v>-144</v>
      </c>
      <c r="K7604" s="391" t="str">
        <f t="shared" ca="1" si="431"/>
        <v>34,08</v>
      </c>
      <c r="L7604" s="379"/>
      <c r="O7604" s="379"/>
    </row>
    <row r="7605" spans="1:15">
      <c r="A7605" s="417" t="s">
        <v>2155</v>
      </c>
      <c r="B7605" s="417" t="s">
        <v>4764</v>
      </c>
      <c r="C7605" s="417" t="s">
        <v>2281</v>
      </c>
      <c r="D7605" s="417" t="s">
        <v>16498</v>
      </c>
      <c r="E7605" s="391">
        <v>1.84</v>
      </c>
      <c r="F7605" s="418">
        <v>44365</v>
      </c>
      <c r="G7605" s="417" t="s">
        <v>2283</v>
      </c>
      <c r="I7605" s="379">
        <f t="shared" ca="1" si="429"/>
        <v>-206</v>
      </c>
      <c r="J7605" s="379">
        <f t="shared" ca="1" si="430"/>
        <v>-144</v>
      </c>
      <c r="K7605" s="391" t="str">
        <f t="shared" ca="1" si="431"/>
        <v>34,83</v>
      </c>
      <c r="L7605" s="379"/>
      <c r="O7605" s="379"/>
    </row>
    <row r="7606" spans="1:15">
      <c r="A7606" s="417" t="s">
        <v>2155</v>
      </c>
      <c r="B7606" s="417" t="s">
        <v>12856</v>
      </c>
      <c r="C7606" s="417" t="s">
        <v>2281</v>
      </c>
      <c r="D7606" s="417" t="s">
        <v>16499</v>
      </c>
      <c r="E7606" s="391">
        <v>1.28</v>
      </c>
      <c r="F7606" s="418">
        <v>44365</v>
      </c>
      <c r="G7606" s="417" t="s">
        <v>2286</v>
      </c>
      <c r="I7606" s="379">
        <f t="shared" ca="1" si="429"/>
        <v>-206</v>
      </c>
      <c r="J7606" s="379">
        <f t="shared" ca="1" si="430"/>
        <v>-144</v>
      </c>
      <c r="K7606" s="391" t="str">
        <f t="shared" ca="1" si="431"/>
        <v>37,08</v>
      </c>
      <c r="L7606" s="379"/>
      <c r="O7606" s="379"/>
    </row>
    <row r="7607" spans="1:15">
      <c r="A7607" s="417" t="s">
        <v>2155</v>
      </c>
      <c r="B7607" s="417" t="s">
        <v>4765</v>
      </c>
      <c r="C7607" s="417" t="s">
        <v>2281</v>
      </c>
      <c r="D7607" s="417" t="s">
        <v>16500</v>
      </c>
      <c r="E7607" s="391">
        <v>2.2999999999999998</v>
      </c>
      <c r="F7607" s="418">
        <v>44393</v>
      </c>
      <c r="G7607" s="417" t="s">
        <v>2283</v>
      </c>
      <c r="I7607" s="379">
        <f t="shared" ca="1" si="429"/>
        <v>-178</v>
      </c>
      <c r="J7607" s="379">
        <f t="shared" ca="1" si="430"/>
        <v>-124</v>
      </c>
      <c r="K7607" s="391" t="str">
        <f t="shared" ca="1" si="431"/>
        <v>26,16</v>
      </c>
      <c r="L7607" s="379"/>
      <c r="O7607" s="379"/>
    </row>
    <row r="7608" spans="1:15">
      <c r="A7608" s="417" t="s">
        <v>2155</v>
      </c>
      <c r="B7608" s="417" t="s">
        <v>4766</v>
      </c>
      <c r="C7608" s="417" t="s">
        <v>2281</v>
      </c>
      <c r="D7608" s="417" t="s">
        <v>7592</v>
      </c>
      <c r="E7608" s="391">
        <v>1.35</v>
      </c>
      <c r="F7608" s="418">
        <v>44393</v>
      </c>
      <c r="G7608" s="417" t="s">
        <v>2283</v>
      </c>
      <c r="I7608" s="379">
        <f t="shared" ca="1" si="429"/>
        <v>-178</v>
      </c>
      <c r="J7608" s="379">
        <f t="shared" ca="1" si="430"/>
        <v>-124</v>
      </c>
      <c r="K7608" s="391" t="str">
        <f t="shared" ca="1" si="431"/>
        <v>26,66</v>
      </c>
      <c r="L7608" s="379"/>
      <c r="O7608" s="379"/>
    </row>
    <row r="7609" spans="1:15">
      <c r="A7609" s="417" t="s">
        <v>2155</v>
      </c>
      <c r="B7609" s="417" t="s">
        <v>4767</v>
      </c>
      <c r="C7609" s="417" t="s">
        <v>2281</v>
      </c>
      <c r="D7609" s="417" t="s">
        <v>16501</v>
      </c>
      <c r="E7609" s="391">
        <v>1.28</v>
      </c>
      <c r="F7609" s="418">
        <v>44393</v>
      </c>
      <c r="G7609" s="417" t="s">
        <v>2283</v>
      </c>
      <c r="I7609" s="379">
        <f t="shared" ca="1" si="429"/>
        <v>-178</v>
      </c>
      <c r="J7609" s="379">
        <f t="shared" ca="1" si="430"/>
        <v>-124</v>
      </c>
      <c r="K7609" s="391" t="str">
        <f t="shared" ca="1" si="431"/>
        <v>28,16</v>
      </c>
      <c r="L7609" s="379"/>
      <c r="O7609" s="379"/>
    </row>
    <row r="7610" spans="1:15">
      <c r="A7610" s="417" t="s">
        <v>2155</v>
      </c>
      <c r="B7610" s="417" t="s">
        <v>4768</v>
      </c>
      <c r="C7610" s="417" t="s">
        <v>2281</v>
      </c>
      <c r="D7610" s="417" t="s">
        <v>16502</v>
      </c>
      <c r="E7610" s="391">
        <v>0.64</v>
      </c>
      <c r="F7610" s="418">
        <v>44393</v>
      </c>
      <c r="G7610" s="417" t="s">
        <v>2286</v>
      </c>
      <c r="I7610" s="379">
        <f t="shared" ca="1" si="429"/>
        <v>-178</v>
      </c>
      <c r="J7610" s="379">
        <f t="shared" ca="1" si="430"/>
        <v>-124</v>
      </c>
      <c r="K7610" s="391" t="str">
        <f t="shared" ca="1" si="431"/>
        <v>30,91</v>
      </c>
      <c r="L7610" s="379"/>
      <c r="O7610" s="379"/>
    </row>
    <row r="7611" spans="1:15">
      <c r="A7611" s="417" t="s">
        <v>2155</v>
      </c>
      <c r="B7611" s="417" t="s">
        <v>4769</v>
      </c>
      <c r="C7611" s="417" t="s">
        <v>2281</v>
      </c>
      <c r="D7611" s="417" t="s">
        <v>16503</v>
      </c>
      <c r="E7611" s="391">
        <v>4</v>
      </c>
      <c r="F7611" s="418">
        <v>44428</v>
      </c>
      <c r="G7611" s="417" t="s">
        <v>2283</v>
      </c>
      <c r="I7611" s="379">
        <f t="shared" ca="1" si="429"/>
        <v>-143</v>
      </c>
      <c r="J7611" s="379">
        <f t="shared" ca="1" si="430"/>
        <v>-99</v>
      </c>
      <c r="K7611" s="391" t="str">
        <f t="shared" ca="1" si="431"/>
        <v>24,41</v>
      </c>
      <c r="L7611" s="379"/>
      <c r="O7611" s="379"/>
    </row>
    <row r="7612" spans="1:15">
      <c r="A7612" s="417" t="s">
        <v>2155</v>
      </c>
      <c r="B7612" s="417" t="s">
        <v>4770</v>
      </c>
      <c r="C7612" s="417" t="s">
        <v>2281</v>
      </c>
      <c r="D7612" s="417" t="s">
        <v>16201</v>
      </c>
      <c r="E7612" s="391">
        <v>9.27</v>
      </c>
      <c r="F7612" s="418">
        <v>44792</v>
      </c>
      <c r="G7612" s="417" t="s">
        <v>2283</v>
      </c>
      <c r="I7612" s="379">
        <f t="shared" ca="1" si="429"/>
        <v>221</v>
      </c>
      <c r="J7612" s="379">
        <f t="shared" ca="1" si="430"/>
        <v>154</v>
      </c>
      <c r="K7612" s="391" t="str">
        <f t="shared" ca="1" si="431"/>
        <v>26,85</v>
      </c>
      <c r="L7612" s="379"/>
      <c r="O7612" s="379"/>
    </row>
    <row r="7613" spans="1:15">
      <c r="A7613" s="417" t="s">
        <v>2155</v>
      </c>
      <c r="B7613" s="417" t="s">
        <v>4771</v>
      </c>
      <c r="C7613" s="417" t="s">
        <v>2281</v>
      </c>
      <c r="D7613" s="417" t="s">
        <v>16501</v>
      </c>
      <c r="E7613" s="391">
        <v>5.79</v>
      </c>
      <c r="F7613" s="418">
        <v>44428</v>
      </c>
      <c r="G7613" s="417" t="s">
        <v>2286</v>
      </c>
      <c r="I7613" s="379">
        <f t="shared" ca="1" si="429"/>
        <v>-143</v>
      </c>
      <c r="J7613" s="379">
        <f t="shared" ca="1" si="430"/>
        <v>-99</v>
      </c>
      <c r="K7613" s="391" t="str">
        <f t="shared" ca="1" si="431"/>
        <v>28,16</v>
      </c>
      <c r="L7613" s="379"/>
      <c r="O7613" s="379"/>
    </row>
    <row r="7614" spans="1:15">
      <c r="A7614" s="417" t="s">
        <v>2155</v>
      </c>
      <c r="B7614" s="417" t="s">
        <v>4772</v>
      </c>
      <c r="C7614" s="417" t="s">
        <v>2281</v>
      </c>
      <c r="D7614" s="417" t="s">
        <v>16504</v>
      </c>
      <c r="E7614" s="391">
        <v>1.6</v>
      </c>
      <c r="F7614" s="418">
        <v>44428</v>
      </c>
      <c r="G7614" s="417" t="s">
        <v>2286</v>
      </c>
      <c r="I7614" s="379">
        <f t="shared" ca="1" si="429"/>
        <v>-143</v>
      </c>
      <c r="J7614" s="379">
        <f t="shared" ca="1" si="430"/>
        <v>-99</v>
      </c>
      <c r="K7614" s="391" t="str">
        <f t="shared" ca="1" si="431"/>
        <v>28,66</v>
      </c>
      <c r="L7614" s="379"/>
      <c r="O7614" s="379"/>
    </row>
    <row r="7615" spans="1:15">
      <c r="A7615" s="417" t="s">
        <v>2155</v>
      </c>
      <c r="B7615" s="417" t="s">
        <v>4773</v>
      </c>
      <c r="C7615" s="417" t="s">
        <v>2281</v>
      </c>
      <c r="D7615" s="417" t="s">
        <v>7680</v>
      </c>
      <c r="E7615" s="391">
        <v>11</v>
      </c>
      <c r="F7615" s="418">
        <v>44820</v>
      </c>
      <c r="G7615" s="417" t="s">
        <v>2283</v>
      </c>
      <c r="I7615" s="379">
        <f t="shared" ca="1" si="429"/>
        <v>249</v>
      </c>
      <c r="J7615" s="379">
        <f t="shared" ca="1" si="430"/>
        <v>174</v>
      </c>
      <c r="K7615" s="391" t="str">
        <f t="shared" ca="1" si="431"/>
        <v>21,90</v>
      </c>
      <c r="L7615" s="379"/>
      <c r="O7615" s="379"/>
    </row>
    <row r="7616" spans="1:15">
      <c r="A7616" s="417" t="s">
        <v>2155</v>
      </c>
      <c r="B7616" s="417" t="s">
        <v>4774</v>
      </c>
      <c r="C7616" s="417" t="s">
        <v>2281</v>
      </c>
      <c r="D7616" s="417" t="s">
        <v>16505</v>
      </c>
      <c r="E7616" s="391">
        <v>1.1000000000000001</v>
      </c>
      <c r="F7616" s="418">
        <v>44456</v>
      </c>
      <c r="G7616" s="417" t="s">
        <v>2286</v>
      </c>
      <c r="I7616" s="379">
        <f t="shared" ca="1" si="429"/>
        <v>-115</v>
      </c>
      <c r="J7616" s="379">
        <f t="shared" ca="1" si="430"/>
        <v>-80</v>
      </c>
      <c r="K7616" s="391" t="str">
        <f t="shared" ca="1" si="431"/>
        <v>29,16</v>
      </c>
      <c r="L7616" s="379"/>
      <c r="O7616" s="379"/>
    </row>
    <row r="7617" spans="1:15">
      <c r="A7617" s="417" t="s">
        <v>2155</v>
      </c>
      <c r="B7617" s="417" t="s">
        <v>4786</v>
      </c>
      <c r="C7617" s="417" t="s">
        <v>2281</v>
      </c>
      <c r="D7617" s="417" t="s">
        <v>16506</v>
      </c>
      <c r="E7617" s="391">
        <v>3.39</v>
      </c>
      <c r="F7617" s="418">
        <v>44519</v>
      </c>
      <c r="G7617" s="417" t="s">
        <v>2286</v>
      </c>
      <c r="I7617" s="379">
        <f t="shared" ca="1" si="429"/>
        <v>-52</v>
      </c>
      <c r="J7617" s="379">
        <f t="shared" ca="1" si="430"/>
        <v>-38</v>
      </c>
      <c r="K7617" s="391" t="str">
        <f t="shared" ca="1" si="431"/>
        <v>24,93</v>
      </c>
      <c r="L7617" s="379"/>
      <c r="O7617" s="379"/>
    </row>
    <row r="7618" spans="1:15">
      <c r="A7618" s="417" t="s">
        <v>2155</v>
      </c>
      <c r="B7618" s="417" t="s">
        <v>4789</v>
      </c>
      <c r="C7618" s="417" t="s">
        <v>2281</v>
      </c>
      <c r="D7618" s="417" t="s">
        <v>16507</v>
      </c>
      <c r="E7618" s="391">
        <v>6.6</v>
      </c>
      <c r="F7618" s="418">
        <v>44519</v>
      </c>
      <c r="G7618" s="417" t="s">
        <v>2286</v>
      </c>
      <c r="I7618" s="379">
        <f t="shared" ca="1" si="429"/>
        <v>-52</v>
      </c>
      <c r="J7618" s="379">
        <f t="shared" ca="1" si="430"/>
        <v>-38</v>
      </c>
      <c r="K7618" s="391" t="str">
        <f t="shared" ca="1" si="431"/>
        <v>26,93</v>
      </c>
      <c r="L7618" s="379"/>
      <c r="O7618" s="379"/>
    </row>
    <row r="7619" spans="1:15">
      <c r="A7619" s="417" t="s">
        <v>2155</v>
      </c>
      <c r="B7619" s="417" t="s">
        <v>8436</v>
      </c>
      <c r="C7619" s="417" t="s">
        <v>2281</v>
      </c>
      <c r="D7619" s="417" t="s">
        <v>16508</v>
      </c>
      <c r="E7619" s="391">
        <v>4</v>
      </c>
      <c r="F7619" s="418">
        <v>44519</v>
      </c>
      <c r="G7619" s="417" t="s">
        <v>2286</v>
      </c>
      <c r="I7619" s="379">
        <f t="shared" ca="1" si="429"/>
        <v>-52</v>
      </c>
      <c r="J7619" s="379">
        <f t="shared" ca="1" si="430"/>
        <v>-38</v>
      </c>
      <c r="K7619" s="391" t="str">
        <f t="shared" ca="1" si="431"/>
        <v>33,93</v>
      </c>
      <c r="L7619" s="379"/>
      <c r="O7619" s="379"/>
    </row>
    <row r="7620" spans="1:15">
      <c r="A7620" s="417" t="s">
        <v>2155</v>
      </c>
      <c r="B7620" s="417" t="s">
        <v>12857</v>
      </c>
      <c r="C7620" s="417" t="s">
        <v>2281</v>
      </c>
      <c r="D7620" s="417" t="s">
        <v>16509</v>
      </c>
      <c r="E7620" s="391">
        <v>1</v>
      </c>
      <c r="F7620" s="418">
        <v>44519</v>
      </c>
      <c r="G7620" s="417" t="s">
        <v>2286</v>
      </c>
      <c r="I7620" s="379">
        <f t="shared" ca="1" si="429"/>
        <v>-52</v>
      </c>
      <c r="J7620" s="379">
        <f t="shared" ca="1" si="430"/>
        <v>-38</v>
      </c>
      <c r="K7620" s="391" t="str">
        <f t="shared" ca="1" si="431"/>
        <v>38,93</v>
      </c>
      <c r="L7620" s="379"/>
      <c r="O7620" s="379"/>
    </row>
    <row r="7621" spans="1:15">
      <c r="A7621" s="417" t="s">
        <v>2155</v>
      </c>
      <c r="B7621" s="417" t="s">
        <v>12858</v>
      </c>
      <c r="C7621" s="417" t="s">
        <v>2281</v>
      </c>
      <c r="D7621" s="417" t="s">
        <v>16510</v>
      </c>
      <c r="E7621" s="391">
        <v>0.95</v>
      </c>
      <c r="F7621" s="418">
        <v>44519</v>
      </c>
      <c r="G7621" s="417" t="s">
        <v>2286</v>
      </c>
      <c r="I7621" s="379">
        <f t="shared" ca="1" si="429"/>
        <v>-52</v>
      </c>
      <c r="J7621" s="379">
        <f t="shared" ca="1" si="430"/>
        <v>-38</v>
      </c>
      <c r="K7621" s="391" t="str">
        <f t="shared" ca="1" si="431"/>
        <v>40,93</v>
      </c>
      <c r="L7621" s="379"/>
      <c r="O7621" s="379"/>
    </row>
    <row r="7622" spans="1:15">
      <c r="A7622" s="417" t="s">
        <v>2155</v>
      </c>
      <c r="B7622" s="417" t="s">
        <v>12859</v>
      </c>
      <c r="C7622" s="417" t="s">
        <v>2281</v>
      </c>
      <c r="D7622" s="417" t="s">
        <v>16511</v>
      </c>
      <c r="E7622" s="391">
        <v>8</v>
      </c>
      <c r="F7622" s="418">
        <v>44911</v>
      </c>
      <c r="G7622" s="417" t="s">
        <v>2283</v>
      </c>
      <c r="I7622" s="379">
        <f t="shared" ca="1" si="429"/>
        <v>340</v>
      </c>
      <c r="J7622" s="379">
        <f t="shared" ca="1" si="430"/>
        <v>239</v>
      </c>
      <c r="K7622" s="391" t="str">
        <f t="shared" ca="1" si="431"/>
        <v>29,93</v>
      </c>
      <c r="L7622" s="379"/>
      <c r="O7622" s="379"/>
    </row>
    <row r="7623" spans="1:15">
      <c r="A7623" s="417" t="s">
        <v>2155</v>
      </c>
      <c r="B7623" s="417" t="s">
        <v>4790</v>
      </c>
      <c r="C7623" s="417" t="s">
        <v>2281</v>
      </c>
      <c r="D7623" s="417" t="s">
        <v>16512</v>
      </c>
      <c r="E7623" s="391">
        <v>5</v>
      </c>
      <c r="F7623" s="418">
        <v>44547</v>
      </c>
      <c r="G7623" s="417" t="s">
        <v>2286</v>
      </c>
      <c r="I7623" s="379">
        <f t="shared" ca="1" si="429"/>
        <v>-24</v>
      </c>
      <c r="J7623" s="379">
        <f t="shared" ca="1" si="430"/>
        <v>-18</v>
      </c>
      <c r="K7623" s="391" t="str">
        <f t="shared" ca="1" si="431"/>
        <v>30,66</v>
      </c>
      <c r="L7623" s="379"/>
      <c r="O7623" s="379"/>
    </row>
    <row r="7624" spans="1:15">
      <c r="A7624" s="417" t="s">
        <v>2155</v>
      </c>
      <c r="B7624" s="417" t="s">
        <v>7068</v>
      </c>
      <c r="C7624" s="417" t="s">
        <v>2332</v>
      </c>
      <c r="D7624" s="417" t="s">
        <v>16370</v>
      </c>
      <c r="E7624" s="391">
        <v>0.02</v>
      </c>
      <c r="F7624" s="418">
        <v>44214</v>
      </c>
      <c r="G7624" s="417" t="s">
        <v>2286</v>
      </c>
      <c r="I7624" s="379">
        <f t="shared" ca="1" si="429"/>
        <v>-357</v>
      </c>
      <c r="J7624" s="379">
        <f t="shared" ca="1" si="430"/>
        <v>-247</v>
      </c>
      <c r="K7624" s="391" t="str">
        <f t="shared" ca="1" si="431"/>
        <v>15,05</v>
      </c>
      <c r="L7624" s="379"/>
      <c r="O7624" s="379"/>
    </row>
    <row r="7625" spans="1:15">
      <c r="A7625" s="417" t="s">
        <v>2155</v>
      </c>
      <c r="B7625" s="417" t="s">
        <v>8438</v>
      </c>
      <c r="C7625" s="417" t="s">
        <v>2332</v>
      </c>
      <c r="D7625" s="417" t="s">
        <v>16372</v>
      </c>
      <c r="E7625" s="391">
        <v>0.03</v>
      </c>
      <c r="F7625" s="418">
        <v>44214</v>
      </c>
      <c r="G7625" s="417" t="s">
        <v>2286</v>
      </c>
      <c r="I7625" s="379">
        <f t="shared" ca="1" si="429"/>
        <v>-357</v>
      </c>
      <c r="J7625" s="379">
        <f t="shared" ca="1" si="430"/>
        <v>-247</v>
      </c>
      <c r="K7625" s="391" t="str">
        <f t="shared" ca="1" si="431"/>
        <v>18,80</v>
      </c>
      <c r="L7625" s="379"/>
      <c r="O7625" s="379"/>
    </row>
    <row r="7626" spans="1:15">
      <c r="A7626" s="417" t="s">
        <v>2155</v>
      </c>
      <c r="B7626" s="417" t="s">
        <v>12860</v>
      </c>
      <c r="C7626" s="417" t="s">
        <v>2332</v>
      </c>
      <c r="D7626" s="417" t="s">
        <v>16373</v>
      </c>
      <c r="E7626" s="391">
        <v>0.02</v>
      </c>
      <c r="F7626" s="418">
        <v>44214</v>
      </c>
      <c r="G7626" s="417" t="s">
        <v>2286</v>
      </c>
      <c r="I7626" s="379">
        <f t="shared" ref="I7626:I7689" ca="1" si="432">IF(F7626&lt;&gt;"",F7626-$I$199,"")</f>
        <v>-357</v>
      </c>
      <c r="J7626" s="379">
        <f t="shared" ref="J7626:J7689" ca="1" si="433">IF(I7626&lt;&gt;"",NETWORKDAYS($I$199,F7626-1,$N$201:$N$224),"")</f>
        <v>-247</v>
      </c>
      <c r="K7626" s="391" t="str">
        <f t="shared" ref="K7626:K7689" ca="1" si="434">IF(I7626&lt;&gt;"",RIGHT(D7626,LEN(D7626)-FIND(" ",D7626)),"")</f>
        <v>19,05</v>
      </c>
      <c r="L7626" s="379"/>
      <c r="O7626" s="379"/>
    </row>
    <row r="7627" spans="1:15">
      <c r="A7627" s="417" t="s">
        <v>2155</v>
      </c>
      <c r="B7627" s="417" t="s">
        <v>4791</v>
      </c>
      <c r="C7627" s="417" t="s">
        <v>2332</v>
      </c>
      <c r="D7627" s="417" t="s">
        <v>16513</v>
      </c>
      <c r="E7627" s="391">
        <v>0.02</v>
      </c>
      <c r="F7627" s="418">
        <v>44214</v>
      </c>
      <c r="G7627" s="417" t="s">
        <v>2286</v>
      </c>
      <c r="I7627" s="379">
        <f t="shared" ca="1" si="432"/>
        <v>-357</v>
      </c>
      <c r="J7627" s="379">
        <f t="shared" ca="1" si="433"/>
        <v>-247</v>
      </c>
      <c r="K7627" s="391" t="str">
        <f t="shared" ca="1" si="434"/>
        <v>19,30</v>
      </c>
      <c r="L7627" s="379"/>
      <c r="O7627" s="379"/>
    </row>
    <row r="7628" spans="1:15">
      <c r="A7628" s="417" t="s">
        <v>2155</v>
      </c>
      <c r="B7628" s="417" t="s">
        <v>8439</v>
      </c>
      <c r="C7628" s="417" t="s">
        <v>2332</v>
      </c>
      <c r="D7628" s="417" t="s">
        <v>9994</v>
      </c>
      <c r="E7628" s="391">
        <v>0.12</v>
      </c>
      <c r="F7628" s="418">
        <v>44214</v>
      </c>
      <c r="G7628" s="417" t="s">
        <v>2286</v>
      </c>
      <c r="I7628" s="379">
        <f t="shared" ca="1" si="432"/>
        <v>-357</v>
      </c>
      <c r="J7628" s="379">
        <f t="shared" ca="1" si="433"/>
        <v>-247</v>
      </c>
      <c r="K7628" s="391" t="str">
        <f t="shared" ca="1" si="434"/>
        <v>19,80</v>
      </c>
      <c r="L7628" s="379"/>
      <c r="O7628" s="379"/>
    </row>
    <row r="7629" spans="1:15">
      <c r="A7629" s="417" t="s">
        <v>2155</v>
      </c>
      <c r="B7629" s="417" t="s">
        <v>8440</v>
      </c>
      <c r="C7629" s="417" t="s">
        <v>2332</v>
      </c>
      <c r="D7629" s="417" t="s">
        <v>9826</v>
      </c>
      <c r="E7629" s="391">
        <v>0.01</v>
      </c>
      <c r="F7629" s="418">
        <v>44214</v>
      </c>
      <c r="G7629" s="417" t="s">
        <v>2286</v>
      </c>
      <c r="I7629" s="379">
        <f t="shared" ca="1" si="432"/>
        <v>-357</v>
      </c>
      <c r="J7629" s="379">
        <f t="shared" ca="1" si="433"/>
        <v>-247</v>
      </c>
      <c r="K7629" s="391" t="str">
        <f t="shared" ca="1" si="434"/>
        <v>20,05</v>
      </c>
      <c r="L7629" s="379"/>
      <c r="O7629" s="379"/>
    </row>
    <row r="7630" spans="1:15">
      <c r="A7630" s="417" t="s">
        <v>2155</v>
      </c>
      <c r="B7630" s="417" t="s">
        <v>8441</v>
      </c>
      <c r="C7630" s="417" t="s">
        <v>2332</v>
      </c>
      <c r="D7630" s="417" t="s">
        <v>9830</v>
      </c>
      <c r="E7630" s="391">
        <v>0.01</v>
      </c>
      <c r="F7630" s="418">
        <v>44214</v>
      </c>
      <c r="G7630" s="417" t="s">
        <v>2286</v>
      </c>
      <c r="I7630" s="379">
        <f t="shared" ca="1" si="432"/>
        <v>-357</v>
      </c>
      <c r="J7630" s="379">
        <f t="shared" ca="1" si="433"/>
        <v>-247</v>
      </c>
      <c r="K7630" s="391" t="str">
        <f t="shared" ca="1" si="434"/>
        <v>20,30</v>
      </c>
      <c r="L7630" s="379"/>
      <c r="O7630" s="379"/>
    </row>
    <row r="7631" spans="1:15">
      <c r="A7631" s="417" t="s">
        <v>2155</v>
      </c>
      <c r="B7631" s="417" t="s">
        <v>8442</v>
      </c>
      <c r="C7631" s="417" t="s">
        <v>2332</v>
      </c>
      <c r="D7631" s="417" t="s">
        <v>9829</v>
      </c>
      <c r="E7631" s="391">
        <v>0.01</v>
      </c>
      <c r="F7631" s="418">
        <v>44214</v>
      </c>
      <c r="G7631" s="417" t="s">
        <v>2286</v>
      </c>
      <c r="I7631" s="379">
        <f t="shared" ca="1" si="432"/>
        <v>-357</v>
      </c>
      <c r="J7631" s="379">
        <f t="shared" ca="1" si="433"/>
        <v>-247</v>
      </c>
      <c r="K7631" s="391" t="str">
        <f t="shared" ca="1" si="434"/>
        <v>20,55</v>
      </c>
      <c r="L7631" s="379"/>
      <c r="O7631" s="379"/>
    </row>
    <row r="7632" spans="1:15">
      <c r="A7632" s="417" t="s">
        <v>2155</v>
      </c>
      <c r="B7632" s="417" t="s">
        <v>8443</v>
      </c>
      <c r="C7632" s="417" t="s">
        <v>2332</v>
      </c>
      <c r="D7632" s="417" t="s">
        <v>9832</v>
      </c>
      <c r="E7632" s="391">
        <v>0.06</v>
      </c>
      <c r="F7632" s="418">
        <v>44214</v>
      </c>
      <c r="G7632" s="417" t="s">
        <v>2286</v>
      </c>
      <c r="I7632" s="379">
        <f t="shared" ca="1" si="432"/>
        <v>-357</v>
      </c>
      <c r="J7632" s="379">
        <f t="shared" ca="1" si="433"/>
        <v>-247</v>
      </c>
      <c r="K7632" s="391" t="str">
        <f t="shared" ca="1" si="434"/>
        <v>20,80</v>
      </c>
      <c r="L7632" s="379"/>
      <c r="O7632" s="379"/>
    </row>
    <row r="7633" spans="1:15">
      <c r="A7633" s="417" t="s">
        <v>2155</v>
      </c>
      <c r="B7633" s="417" t="s">
        <v>8444</v>
      </c>
      <c r="C7633" s="417" t="s">
        <v>2332</v>
      </c>
      <c r="D7633" s="417" t="s">
        <v>9999</v>
      </c>
      <c r="E7633" s="391">
        <v>7.0000000000000007E-2</v>
      </c>
      <c r="F7633" s="418">
        <v>44214</v>
      </c>
      <c r="G7633" s="417" t="s">
        <v>2286</v>
      </c>
      <c r="I7633" s="379">
        <f t="shared" ca="1" si="432"/>
        <v>-357</v>
      </c>
      <c r="J7633" s="379">
        <f t="shared" ca="1" si="433"/>
        <v>-247</v>
      </c>
      <c r="K7633" s="391" t="str">
        <f t="shared" ca="1" si="434"/>
        <v>21,05</v>
      </c>
      <c r="L7633" s="379"/>
      <c r="O7633" s="379"/>
    </row>
    <row r="7634" spans="1:15">
      <c r="A7634" s="417" t="s">
        <v>2155</v>
      </c>
      <c r="B7634" s="417" t="s">
        <v>12861</v>
      </c>
      <c r="C7634" s="417" t="s">
        <v>2332</v>
      </c>
      <c r="D7634" s="417" t="s">
        <v>10003</v>
      </c>
      <c r="E7634" s="391">
        <v>0.02</v>
      </c>
      <c r="F7634" s="418">
        <v>44214</v>
      </c>
      <c r="G7634" s="417" t="s">
        <v>2286</v>
      </c>
      <c r="I7634" s="379">
        <f t="shared" ca="1" si="432"/>
        <v>-357</v>
      </c>
      <c r="J7634" s="379">
        <f t="shared" ca="1" si="433"/>
        <v>-247</v>
      </c>
      <c r="K7634" s="391" t="str">
        <f t="shared" ca="1" si="434"/>
        <v>21,30</v>
      </c>
      <c r="L7634" s="379"/>
      <c r="O7634" s="379"/>
    </row>
    <row r="7635" spans="1:15">
      <c r="A7635" s="417" t="s">
        <v>2155</v>
      </c>
      <c r="B7635" s="417" t="s">
        <v>8445</v>
      </c>
      <c r="C7635" s="417" t="s">
        <v>2332</v>
      </c>
      <c r="D7635" s="417" t="s">
        <v>9836</v>
      </c>
      <c r="E7635" s="391">
        <v>0.02</v>
      </c>
      <c r="F7635" s="418">
        <v>44214</v>
      </c>
      <c r="G7635" s="417" t="s">
        <v>2286</v>
      </c>
      <c r="I7635" s="379">
        <f t="shared" ca="1" si="432"/>
        <v>-357</v>
      </c>
      <c r="J7635" s="379">
        <f t="shared" ca="1" si="433"/>
        <v>-247</v>
      </c>
      <c r="K7635" s="391" t="str">
        <f t="shared" ca="1" si="434"/>
        <v>21,55</v>
      </c>
      <c r="L7635" s="379"/>
      <c r="O7635" s="379"/>
    </row>
    <row r="7636" spans="1:15">
      <c r="A7636" s="417" t="s">
        <v>2155</v>
      </c>
      <c r="B7636" s="417" t="s">
        <v>12862</v>
      </c>
      <c r="C7636" s="417" t="s">
        <v>2332</v>
      </c>
      <c r="D7636" s="417" t="s">
        <v>9997</v>
      </c>
      <c r="E7636" s="391">
        <v>0.01</v>
      </c>
      <c r="F7636" s="418">
        <v>44214</v>
      </c>
      <c r="G7636" s="417" t="s">
        <v>2286</v>
      </c>
      <c r="I7636" s="379">
        <f t="shared" ca="1" si="432"/>
        <v>-357</v>
      </c>
      <c r="J7636" s="379">
        <f t="shared" ca="1" si="433"/>
        <v>-247</v>
      </c>
      <c r="K7636" s="391" t="str">
        <f t="shared" ca="1" si="434"/>
        <v>21,80</v>
      </c>
      <c r="L7636" s="379"/>
      <c r="O7636" s="379"/>
    </row>
    <row r="7637" spans="1:15">
      <c r="A7637" s="417" t="s">
        <v>2155</v>
      </c>
      <c r="B7637" s="417" t="s">
        <v>8446</v>
      </c>
      <c r="C7637" s="417" t="s">
        <v>2332</v>
      </c>
      <c r="D7637" s="417" t="s">
        <v>10007</v>
      </c>
      <c r="E7637" s="391">
        <v>0.03</v>
      </c>
      <c r="F7637" s="418">
        <v>44214</v>
      </c>
      <c r="G7637" s="417" t="s">
        <v>2286</v>
      </c>
      <c r="I7637" s="379">
        <f t="shared" ca="1" si="432"/>
        <v>-357</v>
      </c>
      <c r="J7637" s="379">
        <f t="shared" ca="1" si="433"/>
        <v>-247</v>
      </c>
      <c r="K7637" s="391" t="str">
        <f t="shared" ca="1" si="434"/>
        <v>22,05</v>
      </c>
      <c r="L7637" s="379"/>
      <c r="O7637" s="379"/>
    </row>
    <row r="7638" spans="1:15">
      <c r="A7638" s="417" t="s">
        <v>2155</v>
      </c>
      <c r="B7638" s="417" t="s">
        <v>7069</v>
      </c>
      <c r="C7638" s="417" t="s">
        <v>2332</v>
      </c>
      <c r="D7638" s="417" t="s">
        <v>9839</v>
      </c>
      <c r="E7638" s="391">
        <v>0.01</v>
      </c>
      <c r="F7638" s="418">
        <v>44214</v>
      </c>
      <c r="G7638" s="417" t="s">
        <v>2286</v>
      </c>
      <c r="I7638" s="379">
        <f t="shared" ca="1" si="432"/>
        <v>-357</v>
      </c>
      <c r="J7638" s="379">
        <f t="shared" ca="1" si="433"/>
        <v>-247</v>
      </c>
      <c r="K7638" s="391" t="str">
        <f t="shared" ca="1" si="434"/>
        <v>22,30</v>
      </c>
      <c r="L7638" s="379"/>
      <c r="O7638" s="379"/>
    </row>
    <row r="7639" spans="1:15">
      <c r="A7639" s="417" t="s">
        <v>2155</v>
      </c>
      <c r="B7639" s="417" t="s">
        <v>12863</v>
      </c>
      <c r="C7639" s="417" t="s">
        <v>2332</v>
      </c>
      <c r="D7639" s="417" t="s">
        <v>9833</v>
      </c>
      <c r="E7639" s="391">
        <v>0.02</v>
      </c>
      <c r="F7639" s="418">
        <v>44214</v>
      </c>
      <c r="G7639" s="417" t="s">
        <v>2286</v>
      </c>
      <c r="I7639" s="379">
        <f t="shared" ca="1" si="432"/>
        <v>-357</v>
      </c>
      <c r="J7639" s="379">
        <f t="shared" ca="1" si="433"/>
        <v>-247</v>
      </c>
      <c r="K7639" s="391" t="str">
        <f t="shared" ca="1" si="434"/>
        <v>22,55</v>
      </c>
      <c r="L7639" s="379"/>
      <c r="O7639" s="379"/>
    </row>
    <row r="7640" spans="1:15">
      <c r="A7640" s="417" t="s">
        <v>2155</v>
      </c>
      <c r="B7640" s="417" t="s">
        <v>8447</v>
      </c>
      <c r="C7640" s="417" t="s">
        <v>2332</v>
      </c>
      <c r="D7640" s="417" t="s">
        <v>9835</v>
      </c>
      <c r="E7640" s="391">
        <v>0.14000000000000001</v>
      </c>
      <c r="F7640" s="418">
        <v>44214</v>
      </c>
      <c r="G7640" s="417" t="s">
        <v>2286</v>
      </c>
      <c r="I7640" s="379">
        <f t="shared" ca="1" si="432"/>
        <v>-357</v>
      </c>
      <c r="J7640" s="379">
        <f t="shared" ca="1" si="433"/>
        <v>-247</v>
      </c>
      <c r="K7640" s="391" t="str">
        <f t="shared" ca="1" si="434"/>
        <v>22,80</v>
      </c>
      <c r="L7640" s="379"/>
      <c r="O7640" s="379"/>
    </row>
    <row r="7641" spans="1:15">
      <c r="A7641" s="417" t="s">
        <v>2155</v>
      </c>
      <c r="B7641" s="417" t="s">
        <v>7070</v>
      </c>
      <c r="C7641" s="417" t="s">
        <v>2332</v>
      </c>
      <c r="D7641" s="417" t="s">
        <v>9841</v>
      </c>
      <c r="E7641" s="391">
        <v>0.01</v>
      </c>
      <c r="F7641" s="418">
        <v>44214</v>
      </c>
      <c r="G7641" s="417" t="s">
        <v>2286</v>
      </c>
      <c r="I7641" s="379">
        <f t="shared" ca="1" si="432"/>
        <v>-357</v>
      </c>
      <c r="J7641" s="379">
        <f t="shared" ca="1" si="433"/>
        <v>-247</v>
      </c>
      <c r="K7641" s="391" t="str">
        <f t="shared" ca="1" si="434"/>
        <v>23,05</v>
      </c>
      <c r="L7641" s="379"/>
      <c r="O7641" s="379"/>
    </row>
    <row r="7642" spans="1:15">
      <c r="A7642" s="417" t="s">
        <v>2155</v>
      </c>
      <c r="B7642" s="417" t="s">
        <v>7071</v>
      </c>
      <c r="C7642" s="417" t="s">
        <v>2332</v>
      </c>
      <c r="D7642" s="417" t="s">
        <v>9847</v>
      </c>
      <c r="E7642" s="391">
        <v>0.08</v>
      </c>
      <c r="F7642" s="418">
        <v>44214</v>
      </c>
      <c r="G7642" s="417" t="s">
        <v>2286</v>
      </c>
      <c r="I7642" s="379">
        <f t="shared" ca="1" si="432"/>
        <v>-357</v>
      </c>
      <c r="J7642" s="379">
        <f t="shared" ca="1" si="433"/>
        <v>-247</v>
      </c>
      <c r="K7642" s="391" t="str">
        <f t="shared" ca="1" si="434"/>
        <v>23,30</v>
      </c>
      <c r="L7642" s="379"/>
      <c r="O7642" s="379"/>
    </row>
    <row r="7643" spans="1:15">
      <c r="A7643" s="417" t="s">
        <v>2155</v>
      </c>
      <c r="B7643" s="417" t="s">
        <v>4792</v>
      </c>
      <c r="C7643" s="417" t="s">
        <v>2332</v>
      </c>
      <c r="D7643" s="417" t="s">
        <v>9844</v>
      </c>
      <c r="E7643" s="391">
        <v>0.06</v>
      </c>
      <c r="F7643" s="418">
        <v>44214</v>
      </c>
      <c r="G7643" s="417" t="s">
        <v>2286</v>
      </c>
      <c r="I7643" s="379">
        <f t="shared" ca="1" si="432"/>
        <v>-357</v>
      </c>
      <c r="J7643" s="379">
        <f t="shared" ca="1" si="433"/>
        <v>-247</v>
      </c>
      <c r="K7643" s="391" t="str">
        <f t="shared" ca="1" si="434"/>
        <v>23,55</v>
      </c>
      <c r="L7643" s="379"/>
      <c r="O7643" s="379"/>
    </row>
    <row r="7644" spans="1:15">
      <c r="A7644" s="417" t="s">
        <v>2155</v>
      </c>
      <c r="B7644" s="417" t="s">
        <v>8448</v>
      </c>
      <c r="C7644" s="417" t="s">
        <v>2332</v>
      </c>
      <c r="D7644" s="417" t="s">
        <v>9850</v>
      </c>
      <c r="E7644" s="391">
        <v>0.01</v>
      </c>
      <c r="F7644" s="418">
        <v>44214</v>
      </c>
      <c r="G7644" s="417" t="s">
        <v>2286</v>
      </c>
      <c r="I7644" s="379">
        <f t="shared" ca="1" si="432"/>
        <v>-357</v>
      </c>
      <c r="J7644" s="379">
        <f t="shared" ca="1" si="433"/>
        <v>-247</v>
      </c>
      <c r="K7644" s="391" t="str">
        <f t="shared" ca="1" si="434"/>
        <v>23,80</v>
      </c>
      <c r="L7644" s="379"/>
      <c r="O7644" s="379"/>
    </row>
    <row r="7645" spans="1:15">
      <c r="A7645" s="417" t="s">
        <v>2155</v>
      </c>
      <c r="B7645" s="417" t="s">
        <v>7072</v>
      </c>
      <c r="C7645" s="417" t="s">
        <v>2332</v>
      </c>
      <c r="D7645" s="417" t="s">
        <v>9845</v>
      </c>
      <c r="E7645" s="391">
        <v>0.01</v>
      </c>
      <c r="F7645" s="418">
        <v>44214</v>
      </c>
      <c r="G7645" s="417" t="s">
        <v>2286</v>
      </c>
      <c r="I7645" s="379">
        <f t="shared" ca="1" si="432"/>
        <v>-357</v>
      </c>
      <c r="J7645" s="379">
        <f t="shared" ca="1" si="433"/>
        <v>-247</v>
      </c>
      <c r="K7645" s="391" t="str">
        <f t="shared" ca="1" si="434"/>
        <v>24,05</v>
      </c>
      <c r="L7645" s="379"/>
      <c r="O7645" s="379"/>
    </row>
    <row r="7646" spans="1:15">
      <c r="A7646" s="417" t="s">
        <v>2155</v>
      </c>
      <c r="B7646" s="417" t="s">
        <v>7073</v>
      </c>
      <c r="C7646" s="417" t="s">
        <v>2332</v>
      </c>
      <c r="D7646" s="417" t="s">
        <v>9848</v>
      </c>
      <c r="E7646" s="391">
        <v>0.02</v>
      </c>
      <c r="F7646" s="418">
        <v>44214</v>
      </c>
      <c r="G7646" s="417" t="s">
        <v>2286</v>
      </c>
      <c r="I7646" s="379">
        <f t="shared" ca="1" si="432"/>
        <v>-357</v>
      </c>
      <c r="J7646" s="379">
        <f t="shared" ca="1" si="433"/>
        <v>-247</v>
      </c>
      <c r="K7646" s="391" t="str">
        <f t="shared" ca="1" si="434"/>
        <v>24,30</v>
      </c>
      <c r="L7646" s="379"/>
      <c r="O7646" s="379"/>
    </row>
    <row r="7647" spans="1:15">
      <c r="A7647" s="417" t="s">
        <v>2155</v>
      </c>
      <c r="B7647" s="417" t="s">
        <v>7074</v>
      </c>
      <c r="C7647" s="417" t="s">
        <v>2332</v>
      </c>
      <c r="D7647" s="417" t="s">
        <v>10014</v>
      </c>
      <c r="E7647" s="391">
        <v>0.05</v>
      </c>
      <c r="F7647" s="418">
        <v>44214</v>
      </c>
      <c r="G7647" s="417" t="s">
        <v>2286</v>
      </c>
      <c r="I7647" s="379">
        <f t="shared" ca="1" si="432"/>
        <v>-357</v>
      </c>
      <c r="J7647" s="379">
        <f t="shared" ca="1" si="433"/>
        <v>-247</v>
      </c>
      <c r="K7647" s="391" t="str">
        <f t="shared" ca="1" si="434"/>
        <v>24,55</v>
      </c>
      <c r="L7647" s="379"/>
      <c r="O7647" s="379"/>
    </row>
    <row r="7648" spans="1:15">
      <c r="A7648" s="417" t="s">
        <v>2155</v>
      </c>
      <c r="B7648" s="417" t="s">
        <v>7075</v>
      </c>
      <c r="C7648" s="417" t="s">
        <v>2332</v>
      </c>
      <c r="D7648" s="417" t="s">
        <v>9854</v>
      </c>
      <c r="E7648" s="391">
        <v>0.01</v>
      </c>
      <c r="F7648" s="418">
        <v>44214</v>
      </c>
      <c r="G7648" s="417" t="s">
        <v>2286</v>
      </c>
      <c r="I7648" s="379">
        <f t="shared" ca="1" si="432"/>
        <v>-357</v>
      </c>
      <c r="J7648" s="379">
        <f t="shared" ca="1" si="433"/>
        <v>-247</v>
      </c>
      <c r="K7648" s="391" t="str">
        <f t="shared" ca="1" si="434"/>
        <v>24,80</v>
      </c>
      <c r="L7648" s="379"/>
      <c r="O7648" s="379"/>
    </row>
    <row r="7649" spans="1:15">
      <c r="A7649" s="417" t="s">
        <v>2155</v>
      </c>
      <c r="B7649" s="417" t="s">
        <v>7076</v>
      </c>
      <c r="C7649" s="417" t="s">
        <v>2332</v>
      </c>
      <c r="D7649" s="417" t="s">
        <v>9852</v>
      </c>
      <c r="E7649" s="391">
        <v>0.02</v>
      </c>
      <c r="F7649" s="418">
        <v>44214</v>
      </c>
      <c r="G7649" s="417" t="s">
        <v>2286</v>
      </c>
      <c r="I7649" s="379">
        <f t="shared" ca="1" si="432"/>
        <v>-357</v>
      </c>
      <c r="J7649" s="379">
        <f t="shared" ca="1" si="433"/>
        <v>-247</v>
      </c>
      <c r="K7649" s="391" t="str">
        <f t="shared" ca="1" si="434"/>
        <v>25,05</v>
      </c>
      <c r="L7649" s="379"/>
      <c r="O7649" s="379"/>
    </row>
    <row r="7650" spans="1:15">
      <c r="A7650" s="417" t="s">
        <v>2155</v>
      </c>
      <c r="B7650" s="417" t="s">
        <v>7077</v>
      </c>
      <c r="C7650" s="417" t="s">
        <v>2332</v>
      </c>
      <c r="D7650" s="417" t="s">
        <v>9856</v>
      </c>
      <c r="E7650" s="391">
        <v>0.02</v>
      </c>
      <c r="F7650" s="418">
        <v>44214</v>
      </c>
      <c r="G7650" s="417" t="s">
        <v>2286</v>
      </c>
      <c r="I7650" s="379">
        <f t="shared" ca="1" si="432"/>
        <v>-357</v>
      </c>
      <c r="J7650" s="379">
        <f t="shared" ca="1" si="433"/>
        <v>-247</v>
      </c>
      <c r="K7650" s="391" t="str">
        <f t="shared" ca="1" si="434"/>
        <v>25,30</v>
      </c>
      <c r="L7650" s="379"/>
      <c r="O7650" s="379"/>
    </row>
    <row r="7651" spans="1:15">
      <c r="A7651" s="417" t="s">
        <v>2155</v>
      </c>
      <c r="B7651" s="417" t="s">
        <v>7078</v>
      </c>
      <c r="C7651" s="417" t="s">
        <v>2332</v>
      </c>
      <c r="D7651" s="417" t="s">
        <v>9858</v>
      </c>
      <c r="E7651" s="391">
        <v>0.02</v>
      </c>
      <c r="F7651" s="418">
        <v>44214</v>
      </c>
      <c r="G7651" s="417" t="s">
        <v>2286</v>
      </c>
      <c r="I7651" s="379">
        <f t="shared" ca="1" si="432"/>
        <v>-357</v>
      </c>
      <c r="J7651" s="379">
        <f t="shared" ca="1" si="433"/>
        <v>-247</v>
      </c>
      <c r="K7651" s="391" t="str">
        <f t="shared" ca="1" si="434"/>
        <v>25,55</v>
      </c>
      <c r="L7651" s="379"/>
      <c r="O7651" s="379"/>
    </row>
    <row r="7652" spans="1:15">
      <c r="A7652" s="417" t="s">
        <v>2155</v>
      </c>
      <c r="B7652" s="417" t="s">
        <v>8449</v>
      </c>
      <c r="C7652" s="417" t="s">
        <v>2332</v>
      </c>
      <c r="D7652" s="417" t="s">
        <v>9861</v>
      </c>
      <c r="E7652" s="391">
        <v>0.01</v>
      </c>
      <c r="F7652" s="418">
        <v>44214</v>
      </c>
      <c r="G7652" s="417" t="s">
        <v>2286</v>
      </c>
      <c r="I7652" s="379">
        <f t="shared" ca="1" si="432"/>
        <v>-357</v>
      </c>
      <c r="J7652" s="379">
        <f t="shared" ca="1" si="433"/>
        <v>-247</v>
      </c>
      <c r="K7652" s="391" t="str">
        <f t="shared" ca="1" si="434"/>
        <v>25,80</v>
      </c>
      <c r="L7652" s="379"/>
      <c r="O7652" s="379"/>
    </row>
    <row r="7653" spans="1:15">
      <c r="A7653" s="417" t="s">
        <v>2155</v>
      </c>
      <c r="B7653" s="417" t="s">
        <v>8450</v>
      </c>
      <c r="C7653" s="417" t="s">
        <v>2332</v>
      </c>
      <c r="D7653" s="417" t="s">
        <v>9863</v>
      </c>
      <c r="E7653" s="391">
        <v>0.02</v>
      </c>
      <c r="F7653" s="418">
        <v>44214</v>
      </c>
      <c r="G7653" s="417" t="s">
        <v>2286</v>
      </c>
      <c r="I7653" s="379">
        <f t="shared" ca="1" si="432"/>
        <v>-357</v>
      </c>
      <c r="J7653" s="379">
        <f t="shared" ca="1" si="433"/>
        <v>-247</v>
      </c>
      <c r="K7653" s="391" t="str">
        <f t="shared" ca="1" si="434"/>
        <v>26,05</v>
      </c>
      <c r="L7653" s="379"/>
      <c r="O7653" s="379"/>
    </row>
    <row r="7654" spans="1:15">
      <c r="A7654" s="417" t="s">
        <v>2155</v>
      </c>
      <c r="B7654" s="417" t="s">
        <v>4793</v>
      </c>
      <c r="C7654" s="417" t="s">
        <v>2332</v>
      </c>
      <c r="D7654" s="417" t="s">
        <v>9866</v>
      </c>
      <c r="E7654" s="391">
        <v>0.02</v>
      </c>
      <c r="F7654" s="418">
        <v>44214</v>
      </c>
      <c r="G7654" s="417" t="s">
        <v>2286</v>
      </c>
      <c r="I7654" s="379">
        <f t="shared" ca="1" si="432"/>
        <v>-357</v>
      </c>
      <c r="J7654" s="379">
        <f t="shared" ca="1" si="433"/>
        <v>-247</v>
      </c>
      <c r="K7654" s="391" t="str">
        <f t="shared" ca="1" si="434"/>
        <v>26,30</v>
      </c>
      <c r="L7654" s="379"/>
      <c r="O7654" s="379"/>
    </row>
    <row r="7655" spans="1:15">
      <c r="A7655" s="417" t="s">
        <v>2155</v>
      </c>
      <c r="B7655" s="417" t="s">
        <v>8451</v>
      </c>
      <c r="C7655" s="417" t="s">
        <v>2332</v>
      </c>
      <c r="D7655" s="417" t="s">
        <v>9868</v>
      </c>
      <c r="E7655" s="391">
        <v>0.02</v>
      </c>
      <c r="F7655" s="418">
        <v>44214</v>
      </c>
      <c r="G7655" s="417" t="s">
        <v>2286</v>
      </c>
      <c r="I7655" s="379">
        <f t="shared" ca="1" si="432"/>
        <v>-357</v>
      </c>
      <c r="J7655" s="379">
        <f t="shared" ca="1" si="433"/>
        <v>-247</v>
      </c>
      <c r="K7655" s="391" t="str">
        <f t="shared" ca="1" si="434"/>
        <v>26,55</v>
      </c>
      <c r="L7655" s="379"/>
      <c r="O7655" s="379"/>
    </row>
    <row r="7656" spans="1:15">
      <c r="A7656" s="417" t="s">
        <v>2155</v>
      </c>
      <c r="B7656" s="417" t="s">
        <v>4794</v>
      </c>
      <c r="C7656" s="417" t="s">
        <v>2332</v>
      </c>
      <c r="D7656" s="417" t="s">
        <v>9871</v>
      </c>
      <c r="E7656" s="391">
        <v>0.04</v>
      </c>
      <c r="F7656" s="418">
        <v>44214</v>
      </c>
      <c r="G7656" s="417" t="s">
        <v>2286</v>
      </c>
      <c r="I7656" s="379">
        <f t="shared" ca="1" si="432"/>
        <v>-357</v>
      </c>
      <c r="J7656" s="379">
        <f t="shared" ca="1" si="433"/>
        <v>-247</v>
      </c>
      <c r="K7656" s="391" t="str">
        <f t="shared" ca="1" si="434"/>
        <v>26,80</v>
      </c>
      <c r="L7656" s="379"/>
      <c r="O7656" s="379"/>
    </row>
    <row r="7657" spans="1:15">
      <c r="A7657" s="417" t="s">
        <v>2155</v>
      </c>
      <c r="B7657" s="417" t="s">
        <v>8452</v>
      </c>
      <c r="C7657" s="417" t="s">
        <v>2332</v>
      </c>
      <c r="D7657" s="417" t="s">
        <v>16374</v>
      </c>
      <c r="E7657" s="391">
        <v>0.04</v>
      </c>
      <c r="F7657" s="418">
        <v>44214</v>
      </c>
      <c r="G7657" s="417" t="s">
        <v>2286</v>
      </c>
      <c r="I7657" s="379">
        <f t="shared" ca="1" si="432"/>
        <v>-357</v>
      </c>
      <c r="J7657" s="379">
        <f t="shared" ca="1" si="433"/>
        <v>-247</v>
      </c>
      <c r="K7657" s="391" t="str">
        <f t="shared" ca="1" si="434"/>
        <v>27,05</v>
      </c>
      <c r="L7657" s="379"/>
      <c r="O7657" s="379"/>
    </row>
    <row r="7658" spans="1:15">
      <c r="A7658" s="417" t="s">
        <v>2155</v>
      </c>
      <c r="B7658" s="417" t="s">
        <v>4795</v>
      </c>
      <c r="C7658" s="417" t="s">
        <v>2332</v>
      </c>
      <c r="D7658" s="417" t="s">
        <v>16375</v>
      </c>
      <c r="E7658" s="391">
        <v>0.03</v>
      </c>
      <c r="F7658" s="418">
        <v>44214</v>
      </c>
      <c r="G7658" s="417" t="s">
        <v>2286</v>
      </c>
      <c r="I7658" s="379">
        <f t="shared" ca="1" si="432"/>
        <v>-357</v>
      </c>
      <c r="J7658" s="379">
        <f t="shared" ca="1" si="433"/>
        <v>-247</v>
      </c>
      <c r="K7658" s="391" t="str">
        <f t="shared" ca="1" si="434"/>
        <v>27,30</v>
      </c>
      <c r="L7658" s="379"/>
      <c r="O7658" s="379"/>
    </row>
    <row r="7659" spans="1:15">
      <c r="A7659" s="417" t="s">
        <v>2155</v>
      </c>
      <c r="B7659" s="417" t="s">
        <v>8453</v>
      </c>
      <c r="C7659" s="417" t="s">
        <v>2332</v>
      </c>
      <c r="D7659" s="417" t="s">
        <v>9872</v>
      </c>
      <c r="E7659" s="391">
        <v>0.03</v>
      </c>
      <c r="F7659" s="418">
        <v>44214</v>
      </c>
      <c r="G7659" s="417" t="s">
        <v>2286</v>
      </c>
      <c r="I7659" s="379">
        <f t="shared" ca="1" si="432"/>
        <v>-357</v>
      </c>
      <c r="J7659" s="379">
        <f t="shared" ca="1" si="433"/>
        <v>-247</v>
      </c>
      <c r="K7659" s="391" t="str">
        <f t="shared" ca="1" si="434"/>
        <v>27,55</v>
      </c>
      <c r="L7659" s="379"/>
      <c r="O7659" s="379"/>
    </row>
    <row r="7660" spans="1:15">
      <c r="A7660" s="417" t="s">
        <v>2155</v>
      </c>
      <c r="B7660" s="417" t="s">
        <v>8454</v>
      </c>
      <c r="C7660" s="417" t="s">
        <v>2332</v>
      </c>
      <c r="D7660" s="417" t="s">
        <v>16376</v>
      </c>
      <c r="E7660" s="391">
        <v>0.04</v>
      </c>
      <c r="F7660" s="418">
        <v>44214</v>
      </c>
      <c r="G7660" s="417" t="s">
        <v>2286</v>
      </c>
      <c r="I7660" s="379">
        <f t="shared" ca="1" si="432"/>
        <v>-357</v>
      </c>
      <c r="J7660" s="379">
        <f t="shared" ca="1" si="433"/>
        <v>-247</v>
      </c>
      <c r="K7660" s="391" t="str">
        <f t="shared" ca="1" si="434"/>
        <v>27,80</v>
      </c>
      <c r="L7660" s="379"/>
      <c r="O7660" s="379"/>
    </row>
    <row r="7661" spans="1:15">
      <c r="A7661" s="417" t="s">
        <v>2155</v>
      </c>
      <c r="B7661" s="417" t="s">
        <v>8455</v>
      </c>
      <c r="C7661" s="417" t="s">
        <v>2332</v>
      </c>
      <c r="D7661" s="417" t="s">
        <v>16377</v>
      </c>
      <c r="E7661" s="391">
        <v>0.04</v>
      </c>
      <c r="F7661" s="418">
        <v>44214</v>
      </c>
      <c r="G7661" s="417" t="s">
        <v>2286</v>
      </c>
      <c r="I7661" s="379">
        <f t="shared" ca="1" si="432"/>
        <v>-357</v>
      </c>
      <c r="J7661" s="379">
        <f t="shared" ca="1" si="433"/>
        <v>-247</v>
      </c>
      <c r="K7661" s="391" t="str">
        <f t="shared" ca="1" si="434"/>
        <v>28,05</v>
      </c>
      <c r="L7661" s="379"/>
      <c r="O7661" s="379"/>
    </row>
    <row r="7662" spans="1:15">
      <c r="A7662" s="417" t="s">
        <v>2155</v>
      </c>
      <c r="B7662" s="417" t="s">
        <v>8456</v>
      </c>
      <c r="C7662" s="417" t="s">
        <v>2332</v>
      </c>
      <c r="D7662" s="417" t="s">
        <v>9877</v>
      </c>
      <c r="E7662" s="391">
        <v>0.06</v>
      </c>
      <c r="F7662" s="418">
        <v>44214</v>
      </c>
      <c r="G7662" s="417" t="s">
        <v>2286</v>
      </c>
      <c r="I7662" s="379">
        <f t="shared" ca="1" si="432"/>
        <v>-357</v>
      </c>
      <c r="J7662" s="379">
        <f t="shared" ca="1" si="433"/>
        <v>-247</v>
      </c>
      <c r="K7662" s="391" t="str">
        <f t="shared" ca="1" si="434"/>
        <v>28,55</v>
      </c>
      <c r="L7662" s="379"/>
      <c r="O7662" s="379"/>
    </row>
    <row r="7663" spans="1:15">
      <c r="A7663" s="417" t="s">
        <v>2155</v>
      </c>
      <c r="B7663" s="417" t="s">
        <v>8457</v>
      </c>
      <c r="C7663" s="417" t="s">
        <v>2332</v>
      </c>
      <c r="D7663" s="417" t="s">
        <v>16378</v>
      </c>
      <c r="E7663" s="391">
        <v>7.0000000000000007E-2</v>
      </c>
      <c r="F7663" s="418">
        <v>44214</v>
      </c>
      <c r="G7663" s="417" t="s">
        <v>2286</v>
      </c>
      <c r="I7663" s="379">
        <f t="shared" ca="1" si="432"/>
        <v>-357</v>
      </c>
      <c r="J7663" s="379">
        <f t="shared" ca="1" si="433"/>
        <v>-247</v>
      </c>
      <c r="K7663" s="391" t="str">
        <f t="shared" ca="1" si="434"/>
        <v>28,80</v>
      </c>
      <c r="L7663" s="379"/>
      <c r="O7663" s="379"/>
    </row>
    <row r="7664" spans="1:15">
      <c r="A7664" s="417" t="s">
        <v>2155</v>
      </c>
      <c r="B7664" s="417" t="s">
        <v>12864</v>
      </c>
      <c r="C7664" s="417" t="s">
        <v>2332</v>
      </c>
      <c r="D7664" s="417" t="s">
        <v>9880</v>
      </c>
      <c r="E7664" s="391">
        <v>7.0000000000000007E-2</v>
      </c>
      <c r="F7664" s="418">
        <v>44214</v>
      </c>
      <c r="G7664" s="417" t="s">
        <v>2286</v>
      </c>
      <c r="I7664" s="379">
        <f t="shared" ca="1" si="432"/>
        <v>-357</v>
      </c>
      <c r="J7664" s="379">
        <f t="shared" ca="1" si="433"/>
        <v>-247</v>
      </c>
      <c r="K7664" s="391" t="str">
        <f t="shared" ca="1" si="434"/>
        <v>29,05</v>
      </c>
      <c r="L7664" s="379"/>
      <c r="O7664" s="379"/>
    </row>
    <row r="7665" spans="1:15">
      <c r="A7665" s="417" t="s">
        <v>2155</v>
      </c>
      <c r="B7665" s="417" t="s">
        <v>12865</v>
      </c>
      <c r="C7665" s="417" t="s">
        <v>2332</v>
      </c>
      <c r="D7665" s="417" t="s">
        <v>16379</v>
      </c>
      <c r="E7665" s="391">
        <v>0.08</v>
      </c>
      <c r="F7665" s="418">
        <v>44214</v>
      </c>
      <c r="G7665" s="417" t="s">
        <v>2286</v>
      </c>
      <c r="I7665" s="379">
        <f t="shared" ca="1" si="432"/>
        <v>-357</v>
      </c>
      <c r="J7665" s="379">
        <f t="shared" ca="1" si="433"/>
        <v>-247</v>
      </c>
      <c r="K7665" s="391" t="str">
        <f t="shared" ca="1" si="434"/>
        <v>29,30</v>
      </c>
      <c r="L7665" s="379"/>
      <c r="O7665" s="379"/>
    </row>
    <row r="7666" spans="1:15">
      <c r="A7666" s="417" t="s">
        <v>2155</v>
      </c>
      <c r="B7666" s="417" t="s">
        <v>4796</v>
      </c>
      <c r="C7666" s="417" t="s">
        <v>2332</v>
      </c>
      <c r="D7666" s="417" t="s">
        <v>16380</v>
      </c>
      <c r="E7666" s="391">
        <v>0.05</v>
      </c>
      <c r="F7666" s="418">
        <v>44214</v>
      </c>
      <c r="G7666" s="417" t="s">
        <v>2286</v>
      </c>
      <c r="I7666" s="379">
        <f t="shared" ca="1" si="432"/>
        <v>-357</v>
      </c>
      <c r="J7666" s="379">
        <f t="shared" ca="1" si="433"/>
        <v>-247</v>
      </c>
      <c r="K7666" s="391" t="str">
        <f t="shared" ca="1" si="434"/>
        <v>28,30</v>
      </c>
      <c r="L7666" s="379"/>
      <c r="O7666" s="379"/>
    </row>
    <row r="7667" spans="1:15">
      <c r="A7667" s="417" t="s">
        <v>2155</v>
      </c>
      <c r="B7667" s="417" t="s">
        <v>8458</v>
      </c>
      <c r="C7667" s="417" t="s">
        <v>2332</v>
      </c>
      <c r="D7667" s="417" t="s">
        <v>9881</v>
      </c>
      <c r="E7667" s="391">
        <v>0.1</v>
      </c>
      <c r="F7667" s="418">
        <v>44214</v>
      </c>
      <c r="G7667" s="417" t="s">
        <v>2286</v>
      </c>
      <c r="I7667" s="379">
        <f t="shared" ca="1" si="432"/>
        <v>-357</v>
      </c>
      <c r="J7667" s="379">
        <f t="shared" ca="1" si="433"/>
        <v>-247</v>
      </c>
      <c r="K7667" s="391" t="str">
        <f t="shared" ca="1" si="434"/>
        <v>29,55</v>
      </c>
      <c r="L7667" s="379"/>
      <c r="O7667" s="379"/>
    </row>
    <row r="7668" spans="1:15">
      <c r="A7668" s="417" t="s">
        <v>2155</v>
      </c>
      <c r="B7668" s="417" t="s">
        <v>8459</v>
      </c>
      <c r="C7668" s="417" t="s">
        <v>2332</v>
      </c>
      <c r="D7668" s="417" t="s">
        <v>16381</v>
      </c>
      <c r="E7668" s="391">
        <v>0.14000000000000001</v>
      </c>
      <c r="F7668" s="418">
        <v>44214</v>
      </c>
      <c r="G7668" s="417" t="s">
        <v>2286</v>
      </c>
      <c r="I7668" s="379">
        <f t="shared" ca="1" si="432"/>
        <v>-357</v>
      </c>
      <c r="J7668" s="379">
        <f t="shared" ca="1" si="433"/>
        <v>-247</v>
      </c>
      <c r="K7668" s="391" t="str">
        <f t="shared" ca="1" si="434"/>
        <v>29,80</v>
      </c>
      <c r="L7668" s="379"/>
      <c r="O7668" s="379"/>
    </row>
    <row r="7669" spans="1:15">
      <c r="A7669" s="417" t="s">
        <v>2155</v>
      </c>
      <c r="B7669" s="417" t="s">
        <v>12866</v>
      </c>
      <c r="C7669" s="417" t="s">
        <v>2332</v>
      </c>
      <c r="D7669" s="417" t="s">
        <v>9883</v>
      </c>
      <c r="E7669" s="391">
        <v>0.16</v>
      </c>
      <c r="F7669" s="418">
        <v>44214</v>
      </c>
      <c r="G7669" s="417" t="s">
        <v>2286</v>
      </c>
      <c r="I7669" s="379">
        <f t="shared" ca="1" si="432"/>
        <v>-357</v>
      </c>
      <c r="J7669" s="379">
        <f t="shared" ca="1" si="433"/>
        <v>-247</v>
      </c>
      <c r="K7669" s="391" t="str">
        <f t="shared" ca="1" si="434"/>
        <v>30,05</v>
      </c>
      <c r="L7669" s="379"/>
      <c r="O7669" s="379"/>
    </row>
    <row r="7670" spans="1:15">
      <c r="A7670" s="417" t="s">
        <v>2155</v>
      </c>
      <c r="B7670" s="417" t="s">
        <v>12867</v>
      </c>
      <c r="C7670" s="417" t="s">
        <v>2332</v>
      </c>
      <c r="D7670" s="417" t="s">
        <v>9885</v>
      </c>
      <c r="E7670" s="391">
        <v>0.17</v>
      </c>
      <c r="F7670" s="418">
        <v>44214</v>
      </c>
      <c r="G7670" s="417" t="s">
        <v>2286</v>
      </c>
      <c r="I7670" s="379">
        <f t="shared" ca="1" si="432"/>
        <v>-357</v>
      </c>
      <c r="J7670" s="379">
        <f t="shared" ca="1" si="433"/>
        <v>-247</v>
      </c>
      <c r="K7670" s="391" t="str">
        <f t="shared" ca="1" si="434"/>
        <v>30,30</v>
      </c>
      <c r="L7670" s="379"/>
      <c r="O7670" s="379"/>
    </row>
    <row r="7671" spans="1:15">
      <c r="A7671" s="417" t="s">
        <v>2155</v>
      </c>
      <c r="B7671" s="417" t="s">
        <v>12868</v>
      </c>
      <c r="C7671" s="417" t="s">
        <v>2332</v>
      </c>
      <c r="D7671" s="417" t="s">
        <v>9887</v>
      </c>
      <c r="E7671" s="391">
        <v>0.16</v>
      </c>
      <c r="F7671" s="418">
        <v>44214</v>
      </c>
      <c r="G7671" s="417" t="s">
        <v>2286</v>
      </c>
      <c r="I7671" s="379">
        <f t="shared" ca="1" si="432"/>
        <v>-357</v>
      </c>
      <c r="J7671" s="379">
        <f t="shared" ca="1" si="433"/>
        <v>-247</v>
      </c>
      <c r="K7671" s="391" t="str">
        <f t="shared" ca="1" si="434"/>
        <v>30,55</v>
      </c>
      <c r="L7671" s="379"/>
      <c r="O7671" s="379"/>
    </row>
    <row r="7672" spans="1:15">
      <c r="A7672" s="417" t="s">
        <v>2155</v>
      </c>
      <c r="B7672" s="417" t="s">
        <v>12869</v>
      </c>
      <c r="C7672" s="417" t="s">
        <v>2332</v>
      </c>
      <c r="D7672" s="417" t="s">
        <v>16382</v>
      </c>
      <c r="E7672" s="391">
        <v>0.22</v>
      </c>
      <c r="F7672" s="418">
        <v>44214</v>
      </c>
      <c r="G7672" s="417" t="s">
        <v>2286</v>
      </c>
      <c r="I7672" s="379">
        <f t="shared" ca="1" si="432"/>
        <v>-357</v>
      </c>
      <c r="J7672" s="379">
        <f t="shared" ca="1" si="433"/>
        <v>-247</v>
      </c>
      <c r="K7672" s="391" t="str">
        <f t="shared" ca="1" si="434"/>
        <v>30,80</v>
      </c>
      <c r="L7672" s="379"/>
      <c r="O7672" s="379"/>
    </row>
    <row r="7673" spans="1:15">
      <c r="A7673" s="417" t="s">
        <v>2155</v>
      </c>
      <c r="B7673" s="417" t="s">
        <v>8460</v>
      </c>
      <c r="C7673" s="417" t="s">
        <v>2332</v>
      </c>
      <c r="D7673" s="417" t="s">
        <v>9888</v>
      </c>
      <c r="E7673" s="391">
        <v>0.38</v>
      </c>
      <c r="F7673" s="418">
        <v>44214</v>
      </c>
      <c r="G7673" s="417" t="s">
        <v>2286</v>
      </c>
      <c r="I7673" s="379">
        <f t="shared" ca="1" si="432"/>
        <v>-357</v>
      </c>
      <c r="J7673" s="379">
        <f t="shared" ca="1" si="433"/>
        <v>-247</v>
      </c>
      <c r="K7673" s="391" t="str">
        <f t="shared" ca="1" si="434"/>
        <v>31,05</v>
      </c>
      <c r="L7673" s="379"/>
      <c r="O7673" s="379"/>
    </row>
    <row r="7674" spans="1:15">
      <c r="A7674" s="417" t="s">
        <v>2155</v>
      </c>
      <c r="B7674" s="417" t="s">
        <v>8461</v>
      </c>
      <c r="C7674" s="417" t="s">
        <v>2332</v>
      </c>
      <c r="D7674" s="417" t="s">
        <v>16383</v>
      </c>
      <c r="E7674" s="391">
        <v>0.39</v>
      </c>
      <c r="F7674" s="418">
        <v>44214</v>
      </c>
      <c r="G7674" s="417" t="s">
        <v>2286</v>
      </c>
      <c r="I7674" s="379">
        <f t="shared" ca="1" si="432"/>
        <v>-357</v>
      </c>
      <c r="J7674" s="379">
        <f t="shared" ca="1" si="433"/>
        <v>-247</v>
      </c>
      <c r="K7674" s="391" t="str">
        <f t="shared" ca="1" si="434"/>
        <v>31,30</v>
      </c>
      <c r="L7674" s="379"/>
      <c r="O7674" s="379"/>
    </row>
    <row r="7675" spans="1:15">
      <c r="A7675" s="417" t="s">
        <v>2155</v>
      </c>
      <c r="B7675" s="417" t="s">
        <v>8462</v>
      </c>
      <c r="C7675" s="417" t="s">
        <v>2332</v>
      </c>
      <c r="D7675" s="417" t="s">
        <v>16384</v>
      </c>
      <c r="E7675" s="391">
        <v>0.39</v>
      </c>
      <c r="F7675" s="418">
        <v>44214</v>
      </c>
      <c r="G7675" s="417" t="s">
        <v>2286</v>
      </c>
      <c r="I7675" s="379">
        <f t="shared" ca="1" si="432"/>
        <v>-357</v>
      </c>
      <c r="J7675" s="379">
        <f t="shared" ca="1" si="433"/>
        <v>-247</v>
      </c>
      <c r="K7675" s="391" t="str">
        <f t="shared" ca="1" si="434"/>
        <v>31,55</v>
      </c>
      <c r="L7675" s="379"/>
      <c r="O7675" s="379"/>
    </row>
    <row r="7676" spans="1:15">
      <c r="A7676" s="417" t="s">
        <v>2155</v>
      </c>
      <c r="B7676" s="417" t="s">
        <v>12870</v>
      </c>
      <c r="C7676" s="417" t="s">
        <v>2332</v>
      </c>
      <c r="D7676" s="417" t="s">
        <v>16385</v>
      </c>
      <c r="E7676" s="391">
        <v>0.63</v>
      </c>
      <c r="F7676" s="418">
        <v>44214</v>
      </c>
      <c r="G7676" s="417" t="s">
        <v>2286</v>
      </c>
      <c r="I7676" s="379">
        <f t="shared" ca="1" si="432"/>
        <v>-357</v>
      </c>
      <c r="J7676" s="379">
        <f t="shared" ca="1" si="433"/>
        <v>-247</v>
      </c>
      <c r="K7676" s="391" t="str">
        <f t="shared" ca="1" si="434"/>
        <v>32,05</v>
      </c>
      <c r="L7676" s="379"/>
      <c r="O7676" s="379"/>
    </row>
    <row r="7677" spans="1:15">
      <c r="A7677" s="417" t="s">
        <v>2155</v>
      </c>
      <c r="B7677" s="417" t="s">
        <v>12871</v>
      </c>
      <c r="C7677" s="417" t="s">
        <v>2332</v>
      </c>
      <c r="D7677" s="417" t="s">
        <v>16386</v>
      </c>
      <c r="E7677" s="391">
        <v>0.72</v>
      </c>
      <c r="F7677" s="418">
        <v>44214</v>
      </c>
      <c r="G7677" s="417" t="s">
        <v>2286</v>
      </c>
      <c r="I7677" s="379">
        <f t="shared" ca="1" si="432"/>
        <v>-357</v>
      </c>
      <c r="J7677" s="379">
        <f t="shared" ca="1" si="433"/>
        <v>-247</v>
      </c>
      <c r="K7677" s="391" t="str">
        <f t="shared" ca="1" si="434"/>
        <v>32,30</v>
      </c>
      <c r="L7677" s="379"/>
      <c r="O7677" s="379"/>
    </row>
    <row r="7678" spans="1:15">
      <c r="A7678" s="417" t="s">
        <v>2155</v>
      </c>
      <c r="B7678" s="417" t="s">
        <v>12872</v>
      </c>
      <c r="C7678" s="417" t="s">
        <v>2332</v>
      </c>
      <c r="D7678" s="417" t="s">
        <v>16387</v>
      </c>
      <c r="E7678" s="391">
        <v>0.96</v>
      </c>
      <c r="F7678" s="418">
        <v>44214</v>
      </c>
      <c r="G7678" s="417" t="s">
        <v>2286</v>
      </c>
      <c r="I7678" s="379">
        <f t="shared" ca="1" si="432"/>
        <v>-357</v>
      </c>
      <c r="J7678" s="379">
        <f t="shared" ca="1" si="433"/>
        <v>-247</v>
      </c>
      <c r="K7678" s="391" t="str">
        <f t="shared" ca="1" si="434"/>
        <v>32,80</v>
      </c>
      <c r="L7678" s="379"/>
      <c r="O7678" s="379"/>
    </row>
    <row r="7679" spans="1:15">
      <c r="A7679" s="417" t="s">
        <v>2155</v>
      </c>
      <c r="B7679" s="417" t="s">
        <v>4797</v>
      </c>
      <c r="C7679" s="417" t="s">
        <v>2332</v>
      </c>
      <c r="D7679" s="417" t="s">
        <v>16388</v>
      </c>
      <c r="E7679" s="391">
        <v>0.47</v>
      </c>
      <c r="F7679" s="418">
        <v>44214</v>
      </c>
      <c r="G7679" s="417" t="s">
        <v>2286</v>
      </c>
      <c r="I7679" s="379">
        <f t="shared" ca="1" si="432"/>
        <v>-357</v>
      </c>
      <c r="J7679" s="379">
        <f t="shared" ca="1" si="433"/>
        <v>-247</v>
      </c>
      <c r="K7679" s="391" t="str">
        <f t="shared" ca="1" si="434"/>
        <v>31,80</v>
      </c>
      <c r="L7679" s="379"/>
      <c r="O7679" s="379"/>
    </row>
    <row r="7680" spans="1:15">
      <c r="A7680" s="417" t="s">
        <v>2155</v>
      </c>
      <c r="B7680" s="417" t="s">
        <v>8463</v>
      </c>
      <c r="C7680" s="417" t="s">
        <v>2332</v>
      </c>
      <c r="D7680" s="417" t="s">
        <v>16389</v>
      </c>
      <c r="E7680" s="391">
        <v>1.28</v>
      </c>
      <c r="F7680" s="418">
        <v>44214</v>
      </c>
      <c r="G7680" s="417" t="s">
        <v>2286</v>
      </c>
      <c r="I7680" s="379">
        <f t="shared" ca="1" si="432"/>
        <v>-357</v>
      </c>
      <c r="J7680" s="379">
        <f t="shared" ca="1" si="433"/>
        <v>-247</v>
      </c>
      <c r="K7680" s="391" t="str">
        <f t="shared" ca="1" si="434"/>
        <v>33,55</v>
      </c>
      <c r="L7680" s="379"/>
      <c r="O7680" s="379"/>
    </row>
    <row r="7681" spans="1:15">
      <c r="A7681" s="417" t="s">
        <v>2155</v>
      </c>
      <c r="B7681" s="417" t="s">
        <v>8464</v>
      </c>
      <c r="C7681" s="417" t="s">
        <v>2332</v>
      </c>
      <c r="D7681" s="417" t="s">
        <v>16390</v>
      </c>
      <c r="E7681" s="391">
        <v>1.1499999999999999</v>
      </c>
      <c r="F7681" s="418">
        <v>44214</v>
      </c>
      <c r="G7681" s="417" t="s">
        <v>2286</v>
      </c>
      <c r="I7681" s="379">
        <f t="shared" ca="1" si="432"/>
        <v>-357</v>
      </c>
      <c r="J7681" s="379">
        <f t="shared" ca="1" si="433"/>
        <v>-247</v>
      </c>
      <c r="K7681" s="391" t="str">
        <f t="shared" ca="1" si="434"/>
        <v>33,05</v>
      </c>
      <c r="L7681" s="379"/>
      <c r="O7681" s="379"/>
    </row>
    <row r="7682" spans="1:15">
      <c r="A7682" s="417" t="s">
        <v>2155</v>
      </c>
      <c r="B7682" s="417" t="s">
        <v>12873</v>
      </c>
      <c r="C7682" s="417" t="s">
        <v>2332</v>
      </c>
      <c r="D7682" s="417" t="s">
        <v>4742</v>
      </c>
      <c r="E7682" s="391">
        <v>1.34</v>
      </c>
      <c r="F7682" s="418">
        <v>44214</v>
      </c>
      <c r="G7682" s="417" t="s">
        <v>2286</v>
      </c>
      <c r="I7682" s="379">
        <f t="shared" ca="1" si="432"/>
        <v>-357</v>
      </c>
      <c r="J7682" s="379">
        <f t="shared" ca="1" si="433"/>
        <v>-247</v>
      </c>
      <c r="K7682" s="391" t="str">
        <f t="shared" ca="1" si="434"/>
        <v>33,30</v>
      </c>
      <c r="L7682" s="379"/>
      <c r="O7682" s="379"/>
    </row>
    <row r="7683" spans="1:15">
      <c r="A7683" s="417" t="s">
        <v>2155</v>
      </c>
      <c r="B7683" s="417" t="s">
        <v>4798</v>
      </c>
      <c r="C7683" s="417" t="s">
        <v>2332</v>
      </c>
      <c r="D7683" s="417" t="s">
        <v>16391</v>
      </c>
      <c r="E7683" s="391">
        <v>0.8</v>
      </c>
      <c r="F7683" s="418">
        <v>44214</v>
      </c>
      <c r="G7683" s="417" t="s">
        <v>2286</v>
      </c>
      <c r="I7683" s="379">
        <f t="shared" ca="1" si="432"/>
        <v>-357</v>
      </c>
      <c r="J7683" s="379">
        <f t="shared" ca="1" si="433"/>
        <v>-247</v>
      </c>
      <c r="K7683" s="391" t="str">
        <f t="shared" ca="1" si="434"/>
        <v>32,55</v>
      </c>
      <c r="L7683" s="379"/>
      <c r="O7683" s="379"/>
    </row>
    <row r="7684" spans="1:15">
      <c r="A7684" s="417" t="s">
        <v>2155</v>
      </c>
      <c r="B7684" s="417" t="s">
        <v>12874</v>
      </c>
      <c r="C7684" s="417" t="s">
        <v>2332</v>
      </c>
      <c r="D7684" s="417" t="s">
        <v>4744</v>
      </c>
      <c r="E7684" s="391">
        <v>1.75</v>
      </c>
      <c r="F7684" s="418">
        <v>44214</v>
      </c>
      <c r="G7684" s="417" t="s">
        <v>2286</v>
      </c>
      <c r="I7684" s="379">
        <f t="shared" ca="1" si="432"/>
        <v>-357</v>
      </c>
      <c r="J7684" s="379">
        <f t="shared" ca="1" si="433"/>
        <v>-247</v>
      </c>
      <c r="K7684" s="391" t="str">
        <f t="shared" ca="1" si="434"/>
        <v>33,80</v>
      </c>
      <c r="L7684" s="379"/>
      <c r="O7684" s="379"/>
    </row>
    <row r="7685" spans="1:15">
      <c r="A7685" s="417" t="s">
        <v>2155</v>
      </c>
      <c r="B7685" s="417" t="s">
        <v>8465</v>
      </c>
      <c r="C7685" s="417" t="s">
        <v>2332</v>
      </c>
      <c r="D7685" s="417" t="s">
        <v>9889</v>
      </c>
      <c r="E7685" s="391">
        <v>1.81</v>
      </c>
      <c r="F7685" s="418">
        <v>44214</v>
      </c>
      <c r="G7685" s="417" t="s">
        <v>2286</v>
      </c>
      <c r="I7685" s="379">
        <f t="shared" ca="1" si="432"/>
        <v>-357</v>
      </c>
      <c r="J7685" s="379">
        <f t="shared" ca="1" si="433"/>
        <v>-247</v>
      </c>
      <c r="K7685" s="391" t="str">
        <f t="shared" ca="1" si="434"/>
        <v>34,05</v>
      </c>
      <c r="L7685" s="379"/>
      <c r="O7685" s="379"/>
    </row>
    <row r="7686" spans="1:15">
      <c r="A7686" s="417" t="s">
        <v>2155</v>
      </c>
      <c r="B7686" s="417" t="s">
        <v>4799</v>
      </c>
      <c r="C7686" s="417" t="s">
        <v>2332</v>
      </c>
      <c r="D7686" s="417" t="s">
        <v>16392</v>
      </c>
      <c r="E7686" s="391">
        <v>3.5</v>
      </c>
      <c r="F7686" s="418">
        <v>44214</v>
      </c>
      <c r="G7686" s="417" t="s">
        <v>2286</v>
      </c>
      <c r="I7686" s="379">
        <f t="shared" ca="1" si="432"/>
        <v>-357</v>
      </c>
      <c r="J7686" s="379">
        <f t="shared" ca="1" si="433"/>
        <v>-247</v>
      </c>
      <c r="K7686" s="391" t="str">
        <f t="shared" ca="1" si="434"/>
        <v>34,30</v>
      </c>
      <c r="L7686" s="379"/>
      <c r="O7686" s="379"/>
    </row>
    <row r="7687" spans="1:15">
      <c r="A7687" s="417" t="s">
        <v>2155</v>
      </c>
      <c r="B7687" s="417" t="s">
        <v>12875</v>
      </c>
      <c r="C7687" s="417" t="s">
        <v>2332</v>
      </c>
      <c r="D7687" s="417" t="s">
        <v>16393</v>
      </c>
      <c r="E7687" s="391">
        <v>1.75</v>
      </c>
      <c r="F7687" s="418">
        <v>44214</v>
      </c>
      <c r="G7687" s="417" t="s">
        <v>2286</v>
      </c>
      <c r="I7687" s="379">
        <f t="shared" ca="1" si="432"/>
        <v>-357</v>
      </c>
      <c r="J7687" s="379">
        <f t="shared" ca="1" si="433"/>
        <v>-247</v>
      </c>
      <c r="K7687" s="391" t="str">
        <f t="shared" ca="1" si="434"/>
        <v>34,55</v>
      </c>
      <c r="L7687" s="379"/>
      <c r="O7687" s="379"/>
    </row>
    <row r="7688" spans="1:15">
      <c r="A7688" s="417" t="s">
        <v>2155</v>
      </c>
      <c r="B7688" s="417" t="s">
        <v>12876</v>
      </c>
      <c r="C7688" s="417" t="s">
        <v>2332</v>
      </c>
      <c r="D7688" s="417" t="s">
        <v>16394</v>
      </c>
      <c r="E7688" s="391">
        <v>2.5099999999999998</v>
      </c>
      <c r="F7688" s="418">
        <v>44214</v>
      </c>
      <c r="G7688" s="417" t="s">
        <v>2286</v>
      </c>
      <c r="I7688" s="379">
        <f t="shared" ca="1" si="432"/>
        <v>-357</v>
      </c>
      <c r="J7688" s="379">
        <f t="shared" ca="1" si="433"/>
        <v>-247</v>
      </c>
      <c r="K7688" s="391" t="str">
        <f t="shared" ca="1" si="434"/>
        <v>34,80</v>
      </c>
      <c r="L7688" s="379"/>
      <c r="O7688" s="379"/>
    </row>
    <row r="7689" spans="1:15">
      <c r="A7689" s="417" t="s">
        <v>2155</v>
      </c>
      <c r="B7689" s="417" t="s">
        <v>8466</v>
      </c>
      <c r="C7689" s="417" t="s">
        <v>2332</v>
      </c>
      <c r="D7689" s="417" t="s">
        <v>16395</v>
      </c>
      <c r="E7689" s="391">
        <v>2.4</v>
      </c>
      <c r="F7689" s="418">
        <v>44214</v>
      </c>
      <c r="G7689" s="417" t="s">
        <v>2286</v>
      </c>
      <c r="I7689" s="379">
        <f t="shared" ca="1" si="432"/>
        <v>-357</v>
      </c>
      <c r="J7689" s="379">
        <f t="shared" ca="1" si="433"/>
        <v>-247</v>
      </c>
      <c r="K7689" s="391" t="str">
        <f t="shared" ca="1" si="434"/>
        <v>35,05</v>
      </c>
      <c r="L7689" s="379"/>
      <c r="O7689" s="379"/>
    </row>
    <row r="7690" spans="1:15">
      <c r="A7690" s="417" t="s">
        <v>2155</v>
      </c>
      <c r="B7690" s="417" t="s">
        <v>12877</v>
      </c>
      <c r="C7690" s="417" t="s">
        <v>2332</v>
      </c>
      <c r="D7690" s="417" t="s">
        <v>16396</v>
      </c>
      <c r="E7690" s="391">
        <v>2.97</v>
      </c>
      <c r="F7690" s="418">
        <v>44214</v>
      </c>
      <c r="G7690" s="417" t="s">
        <v>2286</v>
      </c>
      <c r="I7690" s="379">
        <f t="shared" ref="I7690:I7753" ca="1" si="435">IF(F7690&lt;&gt;"",F7690-$I$199,"")</f>
        <v>-357</v>
      </c>
      <c r="J7690" s="379">
        <f t="shared" ref="J7690:J7753" ca="1" si="436">IF(I7690&lt;&gt;"",NETWORKDAYS($I$199,F7690-1,$N$201:$N$224),"")</f>
        <v>-247</v>
      </c>
      <c r="K7690" s="391" t="str">
        <f t="shared" ref="K7690:K7753" ca="1" si="437">IF(I7690&lt;&gt;"",RIGHT(D7690,LEN(D7690)-FIND(" ",D7690)),"")</f>
        <v>35,30</v>
      </c>
      <c r="L7690" s="379"/>
      <c r="O7690" s="379"/>
    </row>
    <row r="7691" spans="1:15">
      <c r="A7691" s="417" t="s">
        <v>2155</v>
      </c>
      <c r="B7691" s="417" t="s">
        <v>12878</v>
      </c>
      <c r="C7691" s="417" t="s">
        <v>2332</v>
      </c>
      <c r="D7691" s="417" t="s">
        <v>16397</v>
      </c>
      <c r="E7691" s="391">
        <v>2.7</v>
      </c>
      <c r="F7691" s="418">
        <v>44214</v>
      </c>
      <c r="G7691" s="417" t="s">
        <v>2286</v>
      </c>
      <c r="I7691" s="379">
        <f t="shared" ca="1" si="435"/>
        <v>-357</v>
      </c>
      <c r="J7691" s="379">
        <f t="shared" ca="1" si="436"/>
        <v>-247</v>
      </c>
      <c r="K7691" s="391" t="str">
        <f t="shared" ca="1" si="437"/>
        <v>35,80</v>
      </c>
      <c r="L7691" s="379"/>
      <c r="O7691" s="379"/>
    </row>
    <row r="7692" spans="1:15">
      <c r="A7692" s="417" t="s">
        <v>2155</v>
      </c>
      <c r="B7692" s="417" t="s">
        <v>8467</v>
      </c>
      <c r="C7692" s="417" t="s">
        <v>2332</v>
      </c>
      <c r="D7692" s="417" t="s">
        <v>16398</v>
      </c>
      <c r="E7692" s="391">
        <v>4.63</v>
      </c>
      <c r="F7692" s="418">
        <v>44214</v>
      </c>
      <c r="G7692" s="417" t="s">
        <v>2286</v>
      </c>
      <c r="I7692" s="379">
        <f t="shared" ca="1" si="435"/>
        <v>-357</v>
      </c>
      <c r="J7692" s="379">
        <f t="shared" ca="1" si="436"/>
        <v>-247</v>
      </c>
      <c r="K7692" s="391" t="str">
        <f t="shared" ca="1" si="437"/>
        <v>36,80</v>
      </c>
      <c r="L7692" s="379"/>
      <c r="O7692" s="379"/>
    </row>
    <row r="7693" spans="1:15">
      <c r="A7693" s="417" t="s">
        <v>2155</v>
      </c>
      <c r="B7693" s="417" t="s">
        <v>4800</v>
      </c>
      <c r="C7693" s="417" t="s">
        <v>2332</v>
      </c>
      <c r="D7693" s="417" t="s">
        <v>16402</v>
      </c>
      <c r="E7693" s="391">
        <v>4.12</v>
      </c>
      <c r="F7693" s="418">
        <v>44214</v>
      </c>
      <c r="G7693" s="417" t="s">
        <v>2286</v>
      </c>
      <c r="I7693" s="379">
        <f t="shared" ca="1" si="435"/>
        <v>-357</v>
      </c>
      <c r="J7693" s="379">
        <f t="shared" ca="1" si="436"/>
        <v>-247</v>
      </c>
      <c r="K7693" s="391" t="str">
        <f t="shared" ca="1" si="437"/>
        <v>35,55</v>
      </c>
      <c r="L7693" s="379"/>
      <c r="O7693" s="379"/>
    </row>
    <row r="7694" spans="1:15">
      <c r="A7694" s="417" t="s">
        <v>2155</v>
      </c>
      <c r="B7694" s="417" t="s">
        <v>16514</v>
      </c>
      <c r="C7694" s="417" t="s">
        <v>2332</v>
      </c>
      <c r="D7694" s="417" t="s">
        <v>16404</v>
      </c>
      <c r="E7694" s="391">
        <v>1.25</v>
      </c>
      <c r="F7694" s="418">
        <v>44214</v>
      </c>
      <c r="G7694" s="417" t="s">
        <v>2286</v>
      </c>
      <c r="I7694" s="379">
        <f t="shared" ca="1" si="435"/>
        <v>-357</v>
      </c>
      <c r="J7694" s="379">
        <f t="shared" ca="1" si="436"/>
        <v>-247</v>
      </c>
      <c r="K7694" s="391" t="str">
        <f t="shared" ca="1" si="437"/>
        <v>37,05</v>
      </c>
      <c r="L7694" s="379"/>
      <c r="O7694" s="379"/>
    </row>
    <row r="7695" spans="1:15">
      <c r="A7695" s="417" t="s">
        <v>2155</v>
      </c>
      <c r="B7695" s="417" t="s">
        <v>8468</v>
      </c>
      <c r="C7695" s="417" t="s">
        <v>2332</v>
      </c>
      <c r="D7695" s="417" t="s">
        <v>16405</v>
      </c>
      <c r="E7695" s="391">
        <v>5.41</v>
      </c>
      <c r="F7695" s="418">
        <v>44214</v>
      </c>
      <c r="G7695" s="417" t="s">
        <v>2286</v>
      </c>
      <c r="I7695" s="379">
        <f t="shared" ca="1" si="435"/>
        <v>-357</v>
      </c>
      <c r="J7695" s="379">
        <f t="shared" ca="1" si="436"/>
        <v>-247</v>
      </c>
      <c r="K7695" s="391" t="str">
        <f t="shared" ca="1" si="437"/>
        <v>37,30</v>
      </c>
      <c r="L7695" s="379"/>
      <c r="O7695" s="379"/>
    </row>
    <row r="7696" spans="1:15">
      <c r="A7696" s="417" t="s">
        <v>2155</v>
      </c>
      <c r="B7696" s="417" t="s">
        <v>16515</v>
      </c>
      <c r="C7696" s="417" t="s">
        <v>2332</v>
      </c>
      <c r="D7696" s="417" t="s">
        <v>16407</v>
      </c>
      <c r="E7696" s="391">
        <v>2.4900000000000002</v>
      </c>
      <c r="F7696" s="418">
        <v>44214</v>
      </c>
      <c r="G7696" s="417" t="s">
        <v>2286</v>
      </c>
      <c r="I7696" s="379">
        <f t="shared" ca="1" si="435"/>
        <v>-357</v>
      </c>
      <c r="J7696" s="379">
        <f t="shared" ca="1" si="436"/>
        <v>-247</v>
      </c>
      <c r="K7696" s="391" t="str">
        <f t="shared" ca="1" si="437"/>
        <v>37,55</v>
      </c>
      <c r="L7696" s="379"/>
      <c r="O7696" s="379"/>
    </row>
    <row r="7697" spans="1:15">
      <c r="A7697" s="417" t="s">
        <v>2155</v>
      </c>
      <c r="B7697" s="417" t="s">
        <v>8469</v>
      </c>
      <c r="C7697" s="417" t="s">
        <v>2332</v>
      </c>
      <c r="D7697" s="417" t="s">
        <v>16408</v>
      </c>
      <c r="E7697" s="391">
        <v>6.63</v>
      </c>
      <c r="F7697" s="418">
        <v>44214</v>
      </c>
      <c r="G7697" s="417" t="s">
        <v>2286</v>
      </c>
      <c r="I7697" s="379">
        <f t="shared" ca="1" si="435"/>
        <v>-357</v>
      </c>
      <c r="J7697" s="379">
        <f t="shared" ca="1" si="436"/>
        <v>-247</v>
      </c>
      <c r="K7697" s="391" t="str">
        <f t="shared" ca="1" si="437"/>
        <v>37,80</v>
      </c>
      <c r="L7697" s="379"/>
      <c r="O7697" s="379"/>
    </row>
    <row r="7698" spans="1:15">
      <c r="A7698" s="417" t="s">
        <v>2155</v>
      </c>
      <c r="B7698" s="417" t="s">
        <v>16516</v>
      </c>
      <c r="C7698" s="417" t="s">
        <v>2332</v>
      </c>
      <c r="D7698" s="417" t="s">
        <v>16410</v>
      </c>
      <c r="E7698" s="391">
        <v>2.25</v>
      </c>
      <c r="F7698" s="418">
        <v>44214</v>
      </c>
      <c r="G7698" s="417" t="s">
        <v>2286</v>
      </c>
      <c r="I7698" s="379">
        <f t="shared" ca="1" si="435"/>
        <v>-357</v>
      </c>
      <c r="J7698" s="379">
        <f t="shared" ca="1" si="436"/>
        <v>-247</v>
      </c>
      <c r="K7698" s="391" t="str">
        <f t="shared" ca="1" si="437"/>
        <v>38,05</v>
      </c>
      <c r="L7698" s="379"/>
      <c r="O7698" s="379"/>
    </row>
    <row r="7699" spans="1:15">
      <c r="A7699" s="417" t="s">
        <v>2155</v>
      </c>
      <c r="B7699" s="417" t="s">
        <v>8470</v>
      </c>
      <c r="C7699" s="417" t="s">
        <v>2332</v>
      </c>
      <c r="D7699" s="417" t="s">
        <v>16411</v>
      </c>
      <c r="E7699" s="391">
        <v>6.35</v>
      </c>
      <c r="F7699" s="418">
        <v>44214</v>
      </c>
      <c r="G7699" s="417" t="s">
        <v>2286</v>
      </c>
      <c r="I7699" s="379">
        <f t="shared" ca="1" si="435"/>
        <v>-357</v>
      </c>
      <c r="J7699" s="379">
        <f t="shared" ca="1" si="436"/>
        <v>-247</v>
      </c>
      <c r="K7699" s="391" t="str">
        <f t="shared" ca="1" si="437"/>
        <v>38,30</v>
      </c>
      <c r="L7699" s="379"/>
      <c r="O7699" s="379"/>
    </row>
    <row r="7700" spans="1:15">
      <c r="A7700" s="417" t="s">
        <v>2155</v>
      </c>
      <c r="B7700" s="417" t="s">
        <v>8471</v>
      </c>
      <c r="C7700" s="417" t="s">
        <v>2332</v>
      </c>
      <c r="D7700" s="417" t="s">
        <v>16412</v>
      </c>
      <c r="E7700" s="391">
        <v>6.28</v>
      </c>
      <c r="F7700" s="418">
        <v>44214</v>
      </c>
      <c r="G7700" s="417" t="s">
        <v>2286</v>
      </c>
      <c r="I7700" s="379">
        <f t="shared" ca="1" si="435"/>
        <v>-357</v>
      </c>
      <c r="J7700" s="379">
        <f t="shared" ca="1" si="436"/>
        <v>-247</v>
      </c>
      <c r="K7700" s="391" t="str">
        <f t="shared" ca="1" si="437"/>
        <v>38,80</v>
      </c>
      <c r="L7700" s="379"/>
      <c r="O7700" s="379"/>
    </row>
    <row r="7701" spans="1:15">
      <c r="A7701" s="417" t="s">
        <v>2155</v>
      </c>
      <c r="B7701" s="417" t="s">
        <v>12879</v>
      </c>
      <c r="C7701" s="417" t="s">
        <v>2332</v>
      </c>
      <c r="D7701" s="417" t="s">
        <v>16413</v>
      </c>
      <c r="E7701" s="391">
        <v>10.53</v>
      </c>
      <c r="F7701" s="418">
        <v>44214</v>
      </c>
      <c r="G7701" s="417" t="s">
        <v>2286</v>
      </c>
      <c r="I7701" s="379">
        <f t="shared" ca="1" si="435"/>
        <v>-357</v>
      </c>
      <c r="J7701" s="379">
        <f t="shared" ca="1" si="436"/>
        <v>-247</v>
      </c>
      <c r="K7701" s="391" t="str">
        <f t="shared" ca="1" si="437"/>
        <v>43,05</v>
      </c>
      <c r="L7701" s="379"/>
      <c r="O7701" s="379"/>
    </row>
    <row r="7702" spans="1:15">
      <c r="A7702" s="417" t="s">
        <v>2155</v>
      </c>
      <c r="B7702" s="417" t="s">
        <v>7079</v>
      </c>
      <c r="C7702" s="417" t="s">
        <v>2332</v>
      </c>
      <c r="D7702" s="417" t="s">
        <v>16414</v>
      </c>
      <c r="E7702" s="391">
        <v>0.02</v>
      </c>
      <c r="F7702" s="418">
        <v>44249</v>
      </c>
      <c r="G7702" s="417" t="s">
        <v>2286</v>
      </c>
      <c r="I7702" s="379">
        <f t="shared" ca="1" si="435"/>
        <v>-322</v>
      </c>
      <c r="J7702" s="379">
        <f t="shared" ca="1" si="436"/>
        <v>-224</v>
      </c>
      <c r="K7702" s="391" t="str">
        <f t="shared" ca="1" si="437"/>
        <v>20,36</v>
      </c>
      <c r="L7702" s="379"/>
      <c r="O7702" s="379"/>
    </row>
    <row r="7703" spans="1:15">
      <c r="A7703" s="417" t="s">
        <v>2155</v>
      </c>
      <c r="B7703" s="417" t="s">
        <v>4801</v>
      </c>
      <c r="C7703" s="417" t="s">
        <v>2332</v>
      </c>
      <c r="D7703" s="417" t="s">
        <v>7080</v>
      </c>
      <c r="E7703" s="391">
        <v>2</v>
      </c>
      <c r="F7703" s="418">
        <v>44610</v>
      </c>
      <c r="G7703" s="417" t="s">
        <v>2286</v>
      </c>
      <c r="I7703" s="379">
        <f t="shared" ca="1" si="435"/>
        <v>39</v>
      </c>
      <c r="J7703" s="379">
        <f t="shared" ca="1" si="436"/>
        <v>29</v>
      </c>
      <c r="K7703" s="391" t="str">
        <f t="shared" ca="1" si="437"/>
        <v>18,81</v>
      </c>
      <c r="L7703" s="379"/>
      <c r="O7703" s="379"/>
    </row>
    <row r="7704" spans="1:15">
      <c r="A7704" s="417" t="s">
        <v>2155</v>
      </c>
      <c r="B7704" s="417" t="s">
        <v>4802</v>
      </c>
      <c r="C7704" s="417" t="s">
        <v>2332</v>
      </c>
      <c r="D7704" s="417" t="s">
        <v>7621</v>
      </c>
      <c r="E7704" s="391">
        <v>0.01</v>
      </c>
      <c r="F7704" s="418">
        <v>44610</v>
      </c>
      <c r="G7704" s="417" t="s">
        <v>2286</v>
      </c>
      <c r="I7704" s="379">
        <f t="shared" ca="1" si="435"/>
        <v>39</v>
      </c>
      <c r="J7704" s="379">
        <f t="shared" ca="1" si="436"/>
        <v>29</v>
      </c>
      <c r="K7704" s="391" t="str">
        <f t="shared" ca="1" si="437"/>
        <v>19,81</v>
      </c>
      <c r="L7704" s="379"/>
      <c r="O7704" s="379"/>
    </row>
    <row r="7705" spans="1:15">
      <c r="A7705" s="417" t="s">
        <v>2155</v>
      </c>
      <c r="B7705" s="417" t="s">
        <v>4803</v>
      </c>
      <c r="C7705" s="417" t="s">
        <v>2332</v>
      </c>
      <c r="D7705" s="417" t="s">
        <v>4785</v>
      </c>
      <c r="E7705" s="391">
        <v>0.05</v>
      </c>
      <c r="F7705" s="418">
        <v>44610</v>
      </c>
      <c r="G7705" s="417" t="s">
        <v>2286</v>
      </c>
      <c r="I7705" s="379">
        <f t="shared" ca="1" si="435"/>
        <v>39</v>
      </c>
      <c r="J7705" s="379">
        <f t="shared" ca="1" si="436"/>
        <v>29</v>
      </c>
      <c r="K7705" s="391" t="str">
        <f t="shared" ca="1" si="437"/>
        <v>20,81</v>
      </c>
      <c r="L7705" s="379"/>
      <c r="O7705" s="379"/>
    </row>
    <row r="7706" spans="1:15">
      <c r="A7706" s="417" t="s">
        <v>2155</v>
      </c>
      <c r="B7706" s="417" t="s">
        <v>4804</v>
      </c>
      <c r="C7706" s="417" t="s">
        <v>2332</v>
      </c>
      <c r="D7706" s="417" t="s">
        <v>16458</v>
      </c>
      <c r="E7706" s="391">
        <v>0.04</v>
      </c>
      <c r="F7706" s="418">
        <v>44249</v>
      </c>
      <c r="G7706" s="417" t="s">
        <v>2286</v>
      </c>
      <c r="I7706" s="379">
        <f t="shared" ca="1" si="435"/>
        <v>-322</v>
      </c>
      <c r="J7706" s="379">
        <f t="shared" ca="1" si="436"/>
        <v>-224</v>
      </c>
      <c r="K7706" s="391" t="str">
        <f t="shared" ca="1" si="437"/>
        <v>23,11</v>
      </c>
      <c r="L7706" s="379"/>
      <c r="O7706" s="379"/>
    </row>
    <row r="7707" spans="1:15">
      <c r="A7707" s="417" t="s">
        <v>2155</v>
      </c>
      <c r="B7707" s="417" t="s">
        <v>4805</v>
      </c>
      <c r="C7707" s="417" t="s">
        <v>2332</v>
      </c>
      <c r="D7707" s="417" t="s">
        <v>4777</v>
      </c>
      <c r="E7707" s="391">
        <v>0.5</v>
      </c>
      <c r="F7707" s="418">
        <v>44249</v>
      </c>
      <c r="G7707" s="417" t="s">
        <v>2286</v>
      </c>
      <c r="I7707" s="379">
        <f t="shared" ca="1" si="435"/>
        <v>-322</v>
      </c>
      <c r="J7707" s="379">
        <f t="shared" ca="1" si="436"/>
        <v>-224</v>
      </c>
      <c r="K7707" s="391" t="str">
        <f t="shared" ca="1" si="437"/>
        <v>22,11</v>
      </c>
      <c r="L7707" s="379"/>
      <c r="O7707" s="379"/>
    </row>
    <row r="7708" spans="1:15">
      <c r="A7708" s="417" t="s">
        <v>2155</v>
      </c>
      <c r="B7708" s="417" t="s">
        <v>4806</v>
      </c>
      <c r="C7708" s="417" t="s">
        <v>2332</v>
      </c>
      <c r="D7708" s="417" t="s">
        <v>16415</v>
      </c>
      <c r="E7708" s="391">
        <v>0.06</v>
      </c>
      <c r="F7708" s="418">
        <v>44249</v>
      </c>
      <c r="G7708" s="417" t="s">
        <v>2286</v>
      </c>
      <c r="I7708" s="379">
        <f t="shared" ca="1" si="435"/>
        <v>-322</v>
      </c>
      <c r="J7708" s="379">
        <f t="shared" ca="1" si="436"/>
        <v>-224</v>
      </c>
      <c r="K7708" s="391" t="str">
        <f t="shared" ca="1" si="437"/>
        <v>23,36</v>
      </c>
      <c r="L7708" s="379"/>
      <c r="O7708" s="379"/>
    </row>
    <row r="7709" spans="1:15">
      <c r="A7709" s="417" t="s">
        <v>2155</v>
      </c>
      <c r="B7709" s="417" t="s">
        <v>12880</v>
      </c>
      <c r="C7709" s="417" t="s">
        <v>2332</v>
      </c>
      <c r="D7709" s="417" t="s">
        <v>16457</v>
      </c>
      <c r="E7709" s="391">
        <v>0.03</v>
      </c>
      <c r="F7709" s="418">
        <v>44249</v>
      </c>
      <c r="G7709" s="417" t="s">
        <v>2286</v>
      </c>
      <c r="I7709" s="379">
        <f t="shared" ca="1" si="435"/>
        <v>-322</v>
      </c>
      <c r="J7709" s="379">
        <f t="shared" ca="1" si="436"/>
        <v>-224</v>
      </c>
      <c r="K7709" s="391" t="str">
        <f t="shared" ca="1" si="437"/>
        <v>22,61</v>
      </c>
      <c r="L7709" s="379"/>
      <c r="O7709" s="379"/>
    </row>
    <row r="7710" spans="1:15">
      <c r="A7710" s="417" t="s">
        <v>2155</v>
      </c>
      <c r="B7710" s="417" t="s">
        <v>17304</v>
      </c>
      <c r="C7710" s="417" t="s">
        <v>2332</v>
      </c>
      <c r="D7710" s="417" t="s">
        <v>16417</v>
      </c>
      <c r="E7710" s="391">
        <v>0.09</v>
      </c>
      <c r="F7710" s="418">
        <v>44249</v>
      </c>
      <c r="G7710" s="417" t="s">
        <v>2286</v>
      </c>
      <c r="I7710" s="379">
        <f t="shared" ca="1" si="435"/>
        <v>-322</v>
      </c>
      <c r="J7710" s="379">
        <f t="shared" ca="1" si="436"/>
        <v>-224</v>
      </c>
      <c r="K7710" s="391" t="str">
        <f t="shared" ca="1" si="437"/>
        <v>24,86</v>
      </c>
      <c r="L7710" s="379"/>
      <c r="O7710" s="379"/>
    </row>
    <row r="7711" spans="1:15">
      <c r="A7711" s="417" t="s">
        <v>2155</v>
      </c>
      <c r="B7711" s="417" t="s">
        <v>4807</v>
      </c>
      <c r="C7711" s="417" t="s">
        <v>2332</v>
      </c>
      <c r="D7711" s="417" t="s">
        <v>16459</v>
      </c>
      <c r="E7711" s="391">
        <v>0.04</v>
      </c>
      <c r="F7711" s="418">
        <v>44249</v>
      </c>
      <c r="G7711" s="417" t="s">
        <v>2286</v>
      </c>
      <c r="I7711" s="379">
        <f t="shared" ca="1" si="435"/>
        <v>-322</v>
      </c>
      <c r="J7711" s="379">
        <f t="shared" ca="1" si="436"/>
        <v>-224</v>
      </c>
      <c r="K7711" s="391" t="str">
        <f t="shared" ca="1" si="437"/>
        <v>23,86</v>
      </c>
      <c r="L7711" s="379"/>
      <c r="O7711" s="379"/>
    </row>
    <row r="7712" spans="1:15">
      <c r="A7712" s="417" t="s">
        <v>2155</v>
      </c>
      <c r="B7712" s="417" t="s">
        <v>16517</v>
      </c>
      <c r="C7712" s="417" t="s">
        <v>2332</v>
      </c>
      <c r="D7712" s="417" t="s">
        <v>16418</v>
      </c>
      <c r="E7712" s="391">
        <v>0.12</v>
      </c>
      <c r="F7712" s="418">
        <v>44249</v>
      </c>
      <c r="G7712" s="417" t="s">
        <v>2286</v>
      </c>
      <c r="I7712" s="379">
        <f t="shared" ca="1" si="435"/>
        <v>-322</v>
      </c>
      <c r="J7712" s="379">
        <f t="shared" ca="1" si="436"/>
        <v>-224</v>
      </c>
      <c r="K7712" s="391" t="str">
        <f t="shared" ca="1" si="437"/>
        <v>26,36</v>
      </c>
      <c r="L7712" s="379"/>
      <c r="O7712" s="379"/>
    </row>
    <row r="7713" spans="1:15">
      <c r="A7713" s="417" t="s">
        <v>2155</v>
      </c>
      <c r="B7713" s="417" t="s">
        <v>4808</v>
      </c>
      <c r="C7713" s="417" t="s">
        <v>2332</v>
      </c>
      <c r="D7713" s="417" t="s">
        <v>16518</v>
      </c>
      <c r="E7713" s="391">
        <v>0.03</v>
      </c>
      <c r="F7713" s="418">
        <v>44249</v>
      </c>
      <c r="G7713" s="417" t="s">
        <v>2286</v>
      </c>
      <c r="I7713" s="379">
        <f t="shared" ca="1" si="435"/>
        <v>-322</v>
      </c>
      <c r="J7713" s="379">
        <f t="shared" ca="1" si="436"/>
        <v>-224</v>
      </c>
      <c r="K7713" s="391" t="str">
        <f t="shared" ca="1" si="437"/>
        <v>23,61</v>
      </c>
      <c r="L7713" s="379"/>
      <c r="O7713" s="379"/>
    </row>
    <row r="7714" spans="1:15">
      <c r="A7714" s="417" t="s">
        <v>2155</v>
      </c>
      <c r="B7714" s="417" t="s">
        <v>4809</v>
      </c>
      <c r="C7714" s="417" t="s">
        <v>2332</v>
      </c>
      <c r="D7714" s="417" t="s">
        <v>4778</v>
      </c>
      <c r="E7714" s="391">
        <v>0.04</v>
      </c>
      <c r="F7714" s="418">
        <v>44249</v>
      </c>
      <c r="G7714" s="417" t="s">
        <v>2286</v>
      </c>
      <c r="I7714" s="379">
        <f t="shared" ca="1" si="435"/>
        <v>-322</v>
      </c>
      <c r="J7714" s="379">
        <f t="shared" ca="1" si="436"/>
        <v>-224</v>
      </c>
      <c r="K7714" s="391" t="str">
        <f t="shared" ca="1" si="437"/>
        <v>24,11</v>
      </c>
      <c r="L7714" s="379"/>
      <c r="O7714" s="379"/>
    </row>
    <row r="7715" spans="1:15">
      <c r="A7715" s="417" t="s">
        <v>2155</v>
      </c>
      <c r="B7715" s="417" t="s">
        <v>12881</v>
      </c>
      <c r="C7715" s="417" t="s">
        <v>2332</v>
      </c>
      <c r="D7715" s="417" t="s">
        <v>4782</v>
      </c>
      <c r="E7715" s="391">
        <v>0.2</v>
      </c>
      <c r="F7715" s="418">
        <v>44249</v>
      </c>
      <c r="G7715" s="417" t="s">
        <v>2286</v>
      </c>
      <c r="I7715" s="379">
        <f t="shared" ca="1" si="435"/>
        <v>-322</v>
      </c>
      <c r="J7715" s="379">
        <f t="shared" ca="1" si="436"/>
        <v>-224</v>
      </c>
      <c r="K7715" s="391" t="str">
        <f t="shared" ca="1" si="437"/>
        <v>26,86</v>
      </c>
      <c r="L7715" s="379"/>
      <c r="O7715" s="379"/>
    </row>
    <row r="7716" spans="1:15">
      <c r="A7716" s="417" t="s">
        <v>2155</v>
      </c>
      <c r="B7716" s="417" t="s">
        <v>4810</v>
      </c>
      <c r="C7716" s="417" t="s">
        <v>2332</v>
      </c>
      <c r="D7716" s="417" t="s">
        <v>16420</v>
      </c>
      <c r="E7716" s="391">
        <v>0.05</v>
      </c>
      <c r="F7716" s="418">
        <v>44249</v>
      </c>
      <c r="G7716" s="417" t="s">
        <v>2286</v>
      </c>
      <c r="I7716" s="379">
        <f t="shared" ca="1" si="435"/>
        <v>-322</v>
      </c>
      <c r="J7716" s="379">
        <f t="shared" ca="1" si="436"/>
        <v>-224</v>
      </c>
      <c r="K7716" s="391" t="str">
        <f t="shared" ca="1" si="437"/>
        <v>24,36</v>
      </c>
      <c r="L7716" s="379"/>
      <c r="O7716" s="379"/>
    </row>
    <row r="7717" spans="1:15">
      <c r="A7717" s="417" t="s">
        <v>2155</v>
      </c>
      <c r="B7717" s="417" t="s">
        <v>4811</v>
      </c>
      <c r="C7717" s="417" t="s">
        <v>2332</v>
      </c>
      <c r="D7717" s="417" t="s">
        <v>4779</v>
      </c>
      <c r="E7717" s="391">
        <v>0.06</v>
      </c>
      <c r="F7717" s="418">
        <v>44249</v>
      </c>
      <c r="G7717" s="417" t="s">
        <v>2286</v>
      </c>
      <c r="I7717" s="379">
        <f t="shared" ca="1" si="435"/>
        <v>-322</v>
      </c>
      <c r="J7717" s="379">
        <f t="shared" ca="1" si="436"/>
        <v>-224</v>
      </c>
      <c r="K7717" s="391" t="str">
        <f t="shared" ca="1" si="437"/>
        <v>24,61</v>
      </c>
      <c r="L7717" s="379"/>
      <c r="O7717" s="379"/>
    </row>
    <row r="7718" spans="1:15">
      <c r="A7718" s="417" t="s">
        <v>2155</v>
      </c>
      <c r="B7718" s="417" t="s">
        <v>12882</v>
      </c>
      <c r="C7718" s="417" t="s">
        <v>2332</v>
      </c>
      <c r="D7718" s="417" t="s">
        <v>4780</v>
      </c>
      <c r="E7718" s="391">
        <v>0.11</v>
      </c>
      <c r="F7718" s="418">
        <v>44249</v>
      </c>
      <c r="G7718" s="417" t="s">
        <v>2286</v>
      </c>
      <c r="I7718" s="379">
        <f t="shared" ca="1" si="435"/>
        <v>-322</v>
      </c>
      <c r="J7718" s="379">
        <f t="shared" ca="1" si="436"/>
        <v>-224</v>
      </c>
      <c r="K7718" s="391" t="str">
        <f t="shared" ca="1" si="437"/>
        <v>26,11</v>
      </c>
      <c r="L7718" s="379"/>
      <c r="O7718" s="379"/>
    </row>
    <row r="7719" spans="1:15">
      <c r="A7719" s="417" t="s">
        <v>2155</v>
      </c>
      <c r="B7719" s="417" t="s">
        <v>12883</v>
      </c>
      <c r="C7719" s="417" t="s">
        <v>2332</v>
      </c>
      <c r="D7719" s="417" t="s">
        <v>16421</v>
      </c>
      <c r="E7719" s="391">
        <v>0.09</v>
      </c>
      <c r="F7719" s="418">
        <v>44249</v>
      </c>
      <c r="G7719" s="417" t="s">
        <v>2286</v>
      </c>
      <c r="I7719" s="379">
        <f t="shared" ca="1" si="435"/>
        <v>-322</v>
      </c>
      <c r="J7719" s="379">
        <f t="shared" ca="1" si="436"/>
        <v>-224</v>
      </c>
      <c r="K7719" s="391" t="str">
        <f t="shared" ca="1" si="437"/>
        <v>25,11</v>
      </c>
      <c r="L7719" s="379"/>
      <c r="O7719" s="379"/>
    </row>
    <row r="7720" spans="1:15">
      <c r="A7720" s="417" t="s">
        <v>2155</v>
      </c>
      <c r="B7720" s="417" t="s">
        <v>4812</v>
      </c>
      <c r="C7720" s="417" t="s">
        <v>2332</v>
      </c>
      <c r="D7720" s="417" t="s">
        <v>16422</v>
      </c>
      <c r="E7720" s="391">
        <v>7.0000000000000007E-2</v>
      </c>
      <c r="F7720" s="418">
        <v>44249</v>
      </c>
      <c r="G7720" s="417" t="s">
        <v>2286</v>
      </c>
      <c r="I7720" s="379">
        <f t="shared" ca="1" si="435"/>
        <v>-322</v>
      </c>
      <c r="J7720" s="379">
        <f t="shared" ca="1" si="436"/>
        <v>-224</v>
      </c>
      <c r="K7720" s="391" t="str">
        <f t="shared" ca="1" si="437"/>
        <v>25,36</v>
      </c>
      <c r="L7720" s="379"/>
      <c r="O7720" s="379"/>
    </row>
    <row r="7721" spans="1:15">
      <c r="A7721" s="417" t="s">
        <v>2155</v>
      </c>
      <c r="B7721" s="417" t="s">
        <v>4813</v>
      </c>
      <c r="C7721" s="417" t="s">
        <v>2332</v>
      </c>
      <c r="D7721" s="417" t="s">
        <v>16423</v>
      </c>
      <c r="E7721" s="391">
        <v>0.1</v>
      </c>
      <c r="F7721" s="418">
        <v>44249</v>
      </c>
      <c r="G7721" s="417" t="s">
        <v>2286</v>
      </c>
      <c r="I7721" s="379">
        <f t="shared" ca="1" si="435"/>
        <v>-322</v>
      </c>
      <c r="J7721" s="379">
        <f t="shared" ca="1" si="436"/>
        <v>-224</v>
      </c>
      <c r="K7721" s="391" t="str">
        <f t="shared" ca="1" si="437"/>
        <v>25,61</v>
      </c>
      <c r="L7721" s="379"/>
      <c r="O7721" s="379"/>
    </row>
    <row r="7722" spans="1:15">
      <c r="A7722" s="417" t="s">
        <v>2155</v>
      </c>
      <c r="B7722" s="417" t="s">
        <v>12884</v>
      </c>
      <c r="C7722" s="417" t="s">
        <v>2332</v>
      </c>
      <c r="D7722" s="417" t="s">
        <v>16460</v>
      </c>
      <c r="E7722" s="391">
        <v>0.08</v>
      </c>
      <c r="F7722" s="418">
        <v>44249</v>
      </c>
      <c r="G7722" s="417" t="s">
        <v>2286</v>
      </c>
      <c r="I7722" s="379">
        <f t="shared" ca="1" si="435"/>
        <v>-322</v>
      </c>
      <c r="J7722" s="379">
        <f t="shared" ca="1" si="436"/>
        <v>-224</v>
      </c>
      <c r="K7722" s="391" t="str">
        <f t="shared" ca="1" si="437"/>
        <v>25,86</v>
      </c>
      <c r="L7722" s="379"/>
      <c r="O7722" s="379"/>
    </row>
    <row r="7723" spans="1:15">
      <c r="A7723" s="417" t="s">
        <v>2155</v>
      </c>
      <c r="B7723" s="417" t="s">
        <v>17305</v>
      </c>
      <c r="C7723" s="417" t="s">
        <v>2332</v>
      </c>
      <c r="D7723" s="417" t="s">
        <v>4781</v>
      </c>
      <c r="E7723" s="391">
        <v>0.15</v>
      </c>
      <c r="F7723" s="418">
        <v>44249</v>
      </c>
      <c r="G7723" s="417" t="s">
        <v>2286</v>
      </c>
      <c r="I7723" s="379">
        <f t="shared" ca="1" si="435"/>
        <v>-322</v>
      </c>
      <c r="J7723" s="379">
        <f t="shared" ca="1" si="436"/>
        <v>-224</v>
      </c>
      <c r="K7723" s="391" t="str">
        <f t="shared" ca="1" si="437"/>
        <v>26,61</v>
      </c>
      <c r="L7723" s="379"/>
      <c r="O7723" s="379"/>
    </row>
    <row r="7724" spans="1:15">
      <c r="A7724" s="417" t="s">
        <v>2155</v>
      </c>
      <c r="B7724" s="417" t="s">
        <v>12885</v>
      </c>
      <c r="C7724" s="417" t="s">
        <v>2332</v>
      </c>
      <c r="D7724" s="417" t="s">
        <v>16424</v>
      </c>
      <c r="E7724" s="391">
        <v>0.27</v>
      </c>
      <c r="F7724" s="418">
        <v>44249</v>
      </c>
      <c r="G7724" s="417" t="s">
        <v>2286</v>
      </c>
      <c r="I7724" s="379">
        <f t="shared" ca="1" si="435"/>
        <v>-322</v>
      </c>
      <c r="J7724" s="379">
        <f t="shared" ca="1" si="436"/>
        <v>-224</v>
      </c>
      <c r="K7724" s="391" t="str">
        <f t="shared" ca="1" si="437"/>
        <v>27,86</v>
      </c>
      <c r="L7724" s="379"/>
      <c r="O7724" s="379"/>
    </row>
    <row r="7725" spans="1:15">
      <c r="A7725" s="417" t="s">
        <v>2155</v>
      </c>
      <c r="B7725" s="417" t="s">
        <v>12886</v>
      </c>
      <c r="C7725" s="417" t="s">
        <v>2332</v>
      </c>
      <c r="D7725" s="417" t="s">
        <v>16425</v>
      </c>
      <c r="E7725" s="391">
        <v>0.23</v>
      </c>
      <c r="F7725" s="418">
        <v>44249</v>
      </c>
      <c r="G7725" s="417" t="s">
        <v>2286</v>
      </c>
      <c r="I7725" s="379">
        <f t="shared" ca="1" si="435"/>
        <v>-322</v>
      </c>
      <c r="J7725" s="379">
        <f t="shared" ca="1" si="436"/>
        <v>-224</v>
      </c>
      <c r="K7725" s="391" t="str">
        <f t="shared" ca="1" si="437"/>
        <v>27,11</v>
      </c>
      <c r="L7725" s="379"/>
      <c r="O7725" s="379"/>
    </row>
    <row r="7726" spans="1:15">
      <c r="A7726" s="417" t="s">
        <v>2155</v>
      </c>
      <c r="B7726" s="417" t="s">
        <v>12887</v>
      </c>
      <c r="C7726" s="417" t="s">
        <v>2332</v>
      </c>
      <c r="D7726" s="417" t="s">
        <v>16426</v>
      </c>
      <c r="E7726" s="391">
        <v>0.23</v>
      </c>
      <c r="F7726" s="418">
        <v>44249</v>
      </c>
      <c r="G7726" s="417" t="s">
        <v>2286</v>
      </c>
      <c r="I7726" s="379">
        <f t="shared" ca="1" si="435"/>
        <v>-322</v>
      </c>
      <c r="J7726" s="379">
        <f t="shared" ca="1" si="436"/>
        <v>-224</v>
      </c>
      <c r="K7726" s="391" t="str">
        <f t="shared" ca="1" si="437"/>
        <v>27,36</v>
      </c>
      <c r="L7726" s="379"/>
      <c r="O7726" s="379"/>
    </row>
    <row r="7727" spans="1:15">
      <c r="A7727" s="417" t="s">
        <v>2155</v>
      </c>
      <c r="B7727" s="417" t="s">
        <v>12888</v>
      </c>
      <c r="C7727" s="417" t="s">
        <v>2332</v>
      </c>
      <c r="D7727" s="417" t="s">
        <v>16427</v>
      </c>
      <c r="E7727" s="391">
        <v>0.25</v>
      </c>
      <c r="F7727" s="418">
        <v>44249</v>
      </c>
      <c r="G7727" s="417" t="s">
        <v>2286</v>
      </c>
      <c r="I7727" s="379">
        <f t="shared" ca="1" si="435"/>
        <v>-322</v>
      </c>
      <c r="J7727" s="379">
        <f t="shared" ca="1" si="436"/>
        <v>-224</v>
      </c>
      <c r="K7727" s="391" t="str">
        <f t="shared" ca="1" si="437"/>
        <v>27,61</v>
      </c>
      <c r="L7727" s="379"/>
      <c r="O7727" s="379"/>
    </row>
    <row r="7728" spans="1:15">
      <c r="A7728" s="417" t="s">
        <v>2155</v>
      </c>
      <c r="B7728" s="417" t="s">
        <v>12889</v>
      </c>
      <c r="C7728" s="417" t="s">
        <v>2332</v>
      </c>
      <c r="D7728" s="417" t="s">
        <v>16428</v>
      </c>
      <c r="E7728" s="391">
        <v>0.42</v>
      </c>
      <c r="F7728" s="418">
        <v>44249</v>
      </c>
      <c r="G7728" s="417" t="s">
        <v>2286</v>
      </c>
      <c r="I7728" s="379">
        <f t="shared" ca="1" si="435"/>
        <v>-322</v>
      </c>
      <c r="J7728" s="379">
        <f t="shared" ca="1" si="436"/>
        <v>-224</v>
      </c>
      <c r="K7728" s="391" t="str">
        <f t="shared" ca="1" si="437"/>
        <v>28,61</v>
      </c>
      <c r="L7728" s="379"/>
      <c r="O7728" s="379"/>
    </row>
    <row r="7729" spans="1:15">
      <c r="A7729" s="417" t="s">
        <v>2155</v>
      </c>
      <c r="B7729" s="417" t="s">
        <v>12890</v>
      </c>
      <c r="C7729" s="417" t="s">
        <v>2332</v>
      </c>
      <c r="D7729" s="417" t="s">
        <v>16429</v>
      </c>
      <c r="E7729" s="391">
        <v>0.32</v>
      </c>
      <c r="F7729" s="418">
        <v>44249</v>
      </c>
      <c r="G7729" s="417" t="s">
        <v>2286</v>
      </c>
      <c r="I7729" s="379">
        <f t="shared" ca="1" si="435"/>
        <v>-322</v>
      </c>
      <c r="J7729" s="379">
        <f t="shared" ca="1" si="436"/>
        <v>-224</v>
      </c>
      <c r="K7729" s="391" t="str">
        <f t="shared" ca="1" si="437"/>
        <v>28,11</v>
      </c>
      <c r="L7729" s="379"/>
      <c r="O7729" s="379"/>
    </row>
    <row r="7730" spans="1:15">
      <c r="A7730" s="417" t="s">
        <v>2155</v>
      </c>
      <c r="B7730" s="417" t="s">
        <v>8472</v>
      </c>
      <c r="C7730" s="417" t="s">
        <v>2332</v>
      </c>
      <c r="D7730" s="417" t="s">
        <v>16430</v>
      </c>
      <c r="E7730" s="391">
        <v>0.36</v>
      </c>
      <c r="F7730" s="418">
        <v>44249</v>
      </c>
      <c r="G7730" s="417" t="s">
        <v>2286</v>
      </c>
      <c r="I7730" s="379">
        <f t="shared" ca="1" si="435"/>
        <v>-322</v>
      </c>
      <c r="J7730" s="379">
        <f t="shared" ca="1" si="436"/>
        <v>-224</v>
      </c>
      <c r="K7730" s="391" t="str">
        <f t="shared" ca="1" si="437"/>
        <v>28,36</v>
      </c>
      <c r="L7730" s="379"/>
      <c r="O7730" s="379"/>
    </row>
    <row r="7731" spans="1:15">
      <c r="A7731" s="417" t="s">
        <v>2155</v>
      </c>
      <c r="B7731" s="417" t="s">
        <v>12891</v>
      </c>
      <c r="C7731" s="417" t="s">
        <v>2332</v>
      </c>
      <c r="D7731" s="417" t="s">
        <v>16431</v>
      </c>
      <c r="E7731" s="391">
        <v>0.46</v>
      </c>
      <c r="F7731" s="418">
        <v>44249</v>
      </c>
      <c r="G7731" s="417" t="s">
        <v>2286</v>
      </c>
      <c r="I7731" s="379">
        <f t="shared" ca="1" si="435"/>
        <v>-322</v>
      </c>
      <c r="J7731" s="379">
        <f t="shared" ca="1" si="436"/>
        <v>-224</v>
      </c>
      <c r="K7731" s="391" t="str">
        <f t="shared" ca="1" si="437"/>
        <v>28,86</v>
      </c>
      <c r="L7731" s="379"/>
      <c r="O7731" s="379"/>
    </row>
    <row r="7732" spans="1:15">
      <c r="A7732" s="417" t="s">
        <v>2155</v>
      </c>
      <c r="B7732" s="417" t="s">
        <v>8473</v>
      </c>
      <c r="C7732" s="417" t="s">
        <v>2332</v>
      </c>
      <c r="D7732" s="417" t="s">
        <v>16432</v>
      </c>
      <c r="E7732" s="391">
        <v>0.48</v>
      </c>
      <c r="F7732" s="418">
        <v>44249</v>
      </c>
      <c r="G7732" s="417" t="s">
        <v>2286</v>
      </c>
      <c r="I7732" s="379">
        <f t="shared" ca="1" si="435"/>
        <v>-322</v>
      </c>
      <c r="J7732" s="379">
        <f t="shared" ca="1" si="436"/>
        <v>-224</v>
      </c>
      <c r="K7732" s="391" t="str">
        <f t="shared" ca="1" si="437"/>
        <v>29,11</v>
      </c>
      <c r="L7732" s="379"/>
      <c r="O7732" s="379"/>
    </row>
    <row r="7733" spans="1:15">
      <c r="A7733" s="417" t="s">
        <v>2155</v>
      </c>
      <c r="B7733" s="417" t="s">
        <v>8474</v>
      </c>
      <c r="C7733" s="417" t="s">
        <v>2332</v>
      </c>
      <c r="D7733" s="417" t="s">
        <v>16433</v>
      </c>
      <c r="E7733" s="391">
        <v>0.52</v>
      </c>
      <c r="F7733" s="418">
        <v>44249</v>
      </c>
      <c r="G7733" s="417" t="s">
        <v>2286</v>
      </c>
      <c r="I7733" s="379">
        <f t="shared" ca="1" si="435"/>
        <v>-322</v>
      </c>
      <c r="J7733" s="379">
        <f t="shared" ca="1" si="436"/>
        <v>-224</v>
      </c>
      <c r="K7733" s="391" t="str">
        <f t="shared" ca="1" si="437"/>
        <v>29,36</v>
      </c>
      <c r="L7733" s="379"/>
      <c r="O7733" s="379"/>
    </row>
    <row r="7734" spans="1:15">
      <c r="A7734" s="417" t="s">
        <v>2155</v>
      </c>
      <c r="B7734" s="417" t="s">
        <v>4814</v>
      </c>
      <c r="C7734" s="417" t="s">
        <v>2332</v>
      </c>
      <c r="D7734" s="417" t="s">
        <v>16434</v>
      </c>
      <c r="E7734" s="391">
        <v>0.59</v>
      </c>
      <c r="F7734" s="418">
        <v>44249</v>
      </c>
      <c r="G7734" s="417" t="s">
        <v>2286</v>
      </c>
      <c r="I7734" s="379">
        <f t="shared" ca="1" si="435"/>
        <v>-322</v>
      </c>
      <c r="J7734" s="379">
        <f t="shared" ca="1" si="436"/>
        <v>-224</v>
      </c>
      <c r="K7734" s="391" t="str">
        <f t="shared" ca="1" si="437"/>
        <v>29,61</v>
      </c>
      <c r="L7734" s="379"/>
      <c r="O7734" s="379"/>
    </row>
    <row r="7735" spans="1:15">
      <c r="A7735" s="417" t="s">
        <v>2155</v>
      </c>
      <c r="B7735" s="417" t="s">
        <v>12892</v>
      </c>
      <c r="C7735" s="417" t="s">
        <v>2332</v>
      </c>
      <c r="D7735" s="417" t="s">
        <v>4783</v>
      </c>
      <c r="E7735" s="391">
        <v>0.84</v>
      </c>
      <c r="F7735" s="418">
        <v>44249</v>
      </c>
      <c r="G7735" s="417" t="s">
        <v>2286</v>
      </c>
      <c r="I7735" s="379">
        <f t="shared" ca="1" si="435"/>
        <v>-322</v>
      </c>
      <c r="J7735" s="379">
        <f t="shared" ca="1" si="436"/>
        <v>-224</v>
      </c>
      <c r="K7735" s="391" t="str">
        <f t="shared" ca="1" si="437"/>
        <v>30,11</v>
      </c>
      <c r="L7735" s="379"/>
      <c r="O7735" s="379"/>
    </row>
    <row r="7736" spans="1:15">
      <c r="A7736" s="417" t="s">
        <v>2155</v>
      </c>
      <c r="B7736" s="417" t="s">
        <v>17306</v>
      </c>
      <c r="C7736" s="417" t="s">
        <v>2332</v>
      </c>
      <c r="D7736" s="417" t="s">
        <v>8717</v>
      </c>
      <c r="E7736" s="391">
        <v>0.9</v>
      </c>
      <c r="F7736" s="418">
        <v>44249</v>
      </c>
      <c r="G7736" s="417" t="s">
        <v>2286</v>
      </c>
      <c r="I7736" s="379">
        <f t="shared" ca="1" si="435"/>
        <v>-322</v>
      </c>
      <c r="J7736" s="379">
        <f t="shared" ca="1" si="436"/>
        <v>-224</v>
      </c>
      <c r="K7736" s="391" t="str">
        <f t="shared" ca="1" si="437"/>
        <v>30,36</v>
      </c>
      <c r="L7736" s="379"/>
      <c r="O7736" s="379"/>
    </row>
    <row r="7737" spans="1:15">
      <c r="A7737" s="417" t="s">
        <v>2155</v>
      </c>
      <c r="B7737" s="417" t="s">
        <v>8475</v>
      </c>
      <c r="C7737" s="417" t="s">
        <v>2332</v>
      </c>
      <c r="D7737" s="417" t="s">
        <v>4784</v>
      </c>
      <c r="E7737" s="391">
        <v>0.97</v>
      </c>
      <c r="F7737" s="418">
        <v>44249</v>
      </c>
      <c r="G7737" s="417" t="s">
        <v>2286</v>
      </c>
      <c r="I7737" s="379">
        <f t="shared" ca="1" si="435"/>
        <v>-322</v>
      </c>
      <c r="J7737" s="379">
        <f t="shared" ca="1" si="436"/>
        <v>-224</v>
      </c>
      <c r="K7737" s="391" t="str">
        <f t="shared" ca="1" si="437"/>
        <v>30,61</v>
      </c>
      <c r="L7737" s="379"/>
      <c r="O7737" s="379"/>
    </row>
    <row r="7738" spans="1:15">
      <c r="A7738" s="417" t="s">
        <v>2155</v>
      </c>
      <c r="B7738" s="417" t="s">
        <v>12893</v>
      </c>
      <c r="C7738" s="417" t="s">
        <v>2332</v>
      </c>
      <c r="D7738" s="417" t="s">
        <v>16435</v>
      </c>
      <c r="E7738" s="391">
        <v>0.95</v>
      </c>
      <c r="F7738" s="418">
        <v>44249</v>
      </c>
      <c r="G7738" s="417" t="s">
        <v>2286</v>
      </c>
      <c r="I7738" s="379">
        <f t="shared" ca="1" si="435"/>
        <v>-322</v>
      </c>
      <c r="J7738" s="379">
        <f t="shared" ca="1" si="436"/>
        <v>-224</v>
      </c>
      <c r="K7738" s="391" t="str">
        <f t="shared" ca="1" si="437"/>
        <v>30,86</v>
      </c>
      <c r="L7738" s="379"/>
      <c r="O7738" s="379"/>
    </row>
    <row r="7739" spans="1:15">
      <c r="A7739" s="417" t="s">
        <v>2155</v>
      </c>
      <c r="B7739" s="417" t="s">
        <v>4815</v>
      </c>
      <c r="C7739" s="417" t="s">
        <v>2332</v>
      </c>
      <c r="D7739" s="417" t="s">
        <v>16436</v>
      </c>
      <c r="E7739" s="391">
        <v>0.7</v>
      </c>
      <c r="F7739" s="418">
        <v>44249</v>
      </c>
      <c r="G7739" s="417" t="s">
        <v>2286</v>
      </c>
      <c r="I7739" s="379">
        <f t="shared" ca="1" si="435"/>
        <v>-322</v>
      </c>
      <c r="J7739" s="379">
        <f t="shared" ca="1" si="436"/>
        <v>-224</v>
      </c>
      <c r="K7739" s="391" t="str">
        <f t="shared" ca="1" si="437"/>
        <v>29,86</v>
      </c>
      <c r="L7739" s="379"/>
      <c r="O7739" s="379"/>
    </row>
    <row r="7740" spans="1:15">
      <c r="A7740" s="417" t="s">
        <v>2155</v>
      </c>
      <c r="B7740" s="417" t="s">
        <v>12894</v>
      </c>
      <c r="C7740" s="417" t="s">
        <v>2332</v>
      </c>
      <c r="D7740" s="417" t="s">
        <v>16437</v>
      </c>
      <c r="E7740" s="391">
        <v>1.04</v>
      </c>
      <c r="F7740" s="418">
        <v>44249</v>
      </c>
      <c r="G7740" s="417" t="s">
        <v>2286</v>
      </c>
      <c r="I7740" s="379">
        <f t="shared" ca="1" si="435"/>
        <v>-322</v>
      </c>
      <c r="J7740" s="379">
        <f t="shared" ca="1" si="436"/>
        <v>-224</v>
      </c>
      <c r="K7740" s="391" t="str">
        <f t="shared" ca="1" si="437"/>
        <v>31,11</v>
      </c>
      <c r="L7740" s="379"/>
      <c r="O7740" s="379"/>
    </row>
    <row r="7741" spans="1:15">
      <c r="A7741" s="417" t="s">
        <v>2155</v>
      </c>
      <c r="B7741" s="417" t="s">
        <v>12895</v>
      </c>
      <c r="C7741" s="417" t="s">
        <v>2332</v>
      </c>
      <c r="D7741" s="417" t="s">
        <v>16438</v>
      </c>
      <c r="E7741" s="391">
        <v>1.1299999999999999</v>
      </c>
      <c r="F7741" s="418">
        <v>44249</v>
      </c>
      <c r="G7741" s="417" t="s">
        <v>2286</v>
      </c>
      <c r="I7741" s="379">
        <f t="shared" ca="1" si="435"/>
        <v>-322</v>
      </c>
      <c r="J7741" s="379">
        <f t="shared" ca="1" si="436"/>
        <v>-224</v>
      </c>
      <c r="K7741" s="391" t="str">
        <f t="shared" ca="1" si="437"/>
        <v>31,36</v>
      </c>
      <c r="L7741" s="379"/>
      <c r="O7741" s="379"/>
    </row>
    <row r="7742" spans="1:15">
      <c r="A7742" s="417" t="s">
        <v>2155</v>
      </c>
      <c r="B7742" s="417" t="s">
        <v>12896</v>
      </c>
      <c r="C7742" s="417" t="s">
        <v>2332</v>
      </c>
      <c r="D7742" s="417" t="s">
        <v>16439</v>
      </c>
      <c r="E7742" s="391">
        <v>1.64</v>
      </c>
      <c r="F7742" s="418">
        <v>44249</v>
      </c>
      <c r="G7742" s="417" t="s">
        <v>2286</v>
      </c>
      <c r="I7742" s="379">
        <f t="shared" ca="1" si="435"/>
        <v>-322</v>
      </c>
      <c r="J7742" s="379">
        <f t="shared" ca="1" si="436"/>
        <v>-224</v>
      </c>
      <c r="K7742" s="391" t="str">
        <f t="shared" ca="1" si="437"/>
        <v>32,36</v>
      </c>
      <c r="L7742" s="379"/>
      <c r="O7742" s="379"/>
    </row>
    <row r="7743" spans="1:15">
      <c r="A7743" s="417" t="s">
        <v>2155</v>
      </c>
      <c r="B7743" s="417" t="s">
        <v>12897</v>
      </c>
      <c r="C7743" s="417" t="s">
        <v>2332</v>
      </c>
      <c r="D7743" s="417" t="s">
        <v>16440</v>
      </c>
      <c r="E7743" s="391">
        <v>1.26</v>
      </c>
      <c r="F7743" s="418">
        <v>44249</v>
      </c>
      <c r="G7743" s="417" t="s">
        <v>2286</v>
      </c>
      <c r="I7743" s="379">
        <f t="shared" ca="1" si="435"/>
        <v>-322</v>
      </c>
      <c r="J7743" s="379">
        <f t="shared" ca="1" si="436"/>
        <v>-224</v>
      </c>
      <c r="K7743" s="391" t="str">
        <f t="shared" ca="1" si="437"/>
        <v>31,61</v>
      </c>
      <c r="L7743" s="379"/>
      <c r="O7743" s="379"/>
    </row>
    <row r="7744" spans="1:15">
      <c r="A7744" s="417" t="s">
        <v>2155</v>
      </c>
      <c r="B7744" s="417" t="s">
        <v>12898</v>
      </c>
      <c r="C7744" s="417" t="s">
        <v>2332</v>
      </c>
      <c r="D7744" s="417" t="s">
        <v>16441</v>
      </c>
      <c r="E7744" s="391">
        <v>1.43</v>
      </c>
      <c r="F7744" s="418">
        <v>44249</v>
      </c>
      <c r="G7744" s="417" t="s">
        <v>2286</v>
      </c>
      <c r="I7744" s="379">
        <f t="shared" ca="1" si="435"/>
        <v>-322</v>
      </c>
      <c r="J7744" s="379">
        <f t="shared" ca="1" si="436"/>
        <v>-224</v>
      </c>
      <c r="K7744" s="391" t="str">
        <f t="shared" ca="1" si="437"/>
        <v>31,86</v>
      </c>
      <c r="L7744" s="379"/>
      <c r="O7744" s="379"/>
    </row>
    <row r="7745" spans="1:15">
      <c r="A7745" s="417" t="s">
        <v>2155</v>
      </c>
      <c r="B7745" s="417" t="s">
        <v>12899</v>
      </c>
      <c r="C7745" s="417" t="s">
        <v>2332</v>
      </c>
      <c r="D7745" s="417" t="s">
        <v>16442</v>
      </c>
      <c r="E7745" s="391">
        <v>1.87</v>
      </c>
      <c r="F7745" s="418">
        <v>44249</v>
      </c>
      <c r="G7745" s="417" t="s">
        <v>2286</v>
      </c>
      <c r="I7745" s="379">
        <f t="shared" ca="1" si="435"/>
        <v>-322</v>
      </c>
      <c r="J7745" s="379">
        <f t="shared" ca="1" si="436"/>
        <v>-224</v>
      </c>
      <c r="K7745" s="391" t="str">
        <f t="shared" ca="1" si="437"/>
        <v>33,11</v>
      </c>
      <c r="L7745" s="379"/>
      <c r="O7745" s="379"/>
    </row>
    <row r="7746" spans="1:15">
      <c r="A7746" s="417" t="s">
        <v>2155</v>
      </c>
      <c r="B7746" s="417" t="s">
        <v>17969</v>
      </c>
      <c r="C7746" s="417" t="s">
        <v>2332</v>
      </c>
      <c r="D7746" s="417" t="s">
        <v>16466</v>
      </c>
      <c r="E7746" s="391">
        <v>2.4</v>
      </c>
      <c r="F7746" s="418">
        <v>44249</v>
      </c>
      <c r="G7746" s="417" t="s">
        <v>2286</v>
      </c>
      <c r="I7746" s="379">
        <f t="shared" ca="1" si="435"/>
        <v>-322</v>
      </c>
      <c r="J7746" s="379">
        <f t="shared" ca="1" si="436"/>
        <v>-224</v>
      </c>
      <c r="K7746" s="391" t="str">
        <f t="shared" ca="1" si="437"/>
        <v>33,86</v>
      </c>
      <c r="L7746" s="379"/>
      <c r="O7746" s="379"/>
    </row>
    <row r="7747" spans="1:15">
      <c r="A7747" s="417" t="s">
        <v>2155</v>
      </c>
      <c r="B7747" s="417" t="s">
        <v>12900</v>
      </c>
      <c r="C7747" s="417" t="s">
        <v>2332</v>
      </c>
      <c r="D7747" s="417" t="s">
        <v>16443</v>
      </c>
      <c r="E7747" s="391">
        <v>1.5</v>
      </c>
      <c r="F7747" s="418">
        <v>44249</v>
      </c>
      <c r="G7747" s="417" t="s">
        <v>2286</v>
      </c>
      <c r="I7747" s="379">
        <f t="shared" ca="1" si="435"/>
        <v>-322</v>
      </c>
      <c r="J7747" s="379">
        <f t="shared" ca="1" si="436"/>
        <v>-224</v>
      </c>
      <c r="K7747" s="391" t="str">
        <f t="shared" ca="1" si="437"/>
        <v>32,11</v>
      </c>
      <c r="L7747" s="379"/>
      <c r="O7747" s="379"/>
    </row>
    <row r="7748" spans="1:15">
      <c r="A7748" s="417" t="s">
        <v>2155</v>
      </c>
      <c r="B7748" s="417" t="s">
        <v>12901</v>
      </c>
      <c r="C7748" s="417" t="s">
        <v>2332</v>
      </c>
      <c r="D7748" s="417" t="s">
        <v>16444</v>
      </c>
      <c r="E7748" s="391">
        <v>2</v>
      </c>
      <c r="F7748" s="418">
        <v>44249</v>
      </c>
      <c r="G7748" s="417" t="s">
        <v>2286</v>
      </c>
      <c r="I7748" s="379">
        <f t="shared" ca="1" si="435"/>
        <v>-322</v>
      </c>
      <c r="J7748" s="379">
        <f t="shared" ca="1" si="436"/>
        <v>-224</v>
      </c>
      <c r="K7748" s="391" t="str">
        <f t="shared" ca="1" si="437"/>
        <v>33,36</v>
      </c>
      <c r="L7748" s="379"/>
      <c r="O7748" s="379"/>
    </row>
    <row r="7749" spans="1:15">
      <c r="A7749" s="417" t="s">
        <v>2155</v>
      </c>
      <c r="B7749" s="417" t="s">
        <v>4816</v>
      </c>
      <c r="C7749" s="417" t="s">
        <v>2332</v>
      </c>
      <c r="D7749" s="417" t="s">
        <v>16445</v>
      </c>
      <c r="E7749" s="391">
        <v>1.73</v>
      </c>
      <c r="F7749" s="418">
        <v>44249</v>
      </c>
      <c r="G7749" s="417" t="s">
        <v>2286</v>
      </c>
      <c r="I7749" s="379">
        <f t="shared" ca="1" si="435"/>
        <v>-322</v>
      </c>
      <c r="J7749" s="379">
        <f t="shared" ca="1" si="436"/>
        <v>-224</v>
      </c>
      <c r="K7749" s="391" t="str">
        <f t="shared" ca="1" si="437"/>
        <v>32,61</v>
      </c>
      <c r="L7749" s="379"/>
      <c r="O7749" s="379"/>
    </row>
    <row r="7750" spans="1:15">
      <c r="A7750" s="417" t="s">
        <v>2155</v>
      </c>
      <c r="B7750" s="417" t="s">
        <v>18528</v>
      </c>
      <c r="C7750" s="417" t="s">
        <v>2332</v>
      </c>
      <c r="D7750" s="417" t="s">
        <v>16479</v>
      </c>
      <c r="E7750" s="391">
        <v>2.16</v>
      </c>
      <c r="F7750" s="418">
        <v>44249</v>
      </c>
      <c r="G7750" s="417" t="s">
        <v>2286</v>
      </c>
      <c r="I7750" s="379">
        <f t="shared" ca="1" si="435"/>
        <v>-322</v>
      </c>
      <c r="J7750" s="379">
        <f t="shared" ca="1" si="436"/>
        <v>-224</v>
      </c>
      <c r="K7750" s="391" t="str">
        <f t="shared" ca="1" si="437"/>
        <v>34,11</v>
      </c>
      <c r="L7750" s="379"/>
      <c r="O7750" s="379"/>
    </row>
    <row r="7751" spans="1:15">
      <c r="A7751" s="417" t="s">
        <v>2155</v>
      </c>
      <c r="B7751" s="417" t="s">
        <v>4817</v>
      </c>
      <c r="C7751" s="417" t="s">
        <v>2332</v>
      </c>
      <c r="D7751" s="417" t="s">
        <v>16446</v>
      </c>
      <c r="E7751" s="391">
        <v>1.87</v>
      </c>
      <c r="F7751" s="418">
        <v>44249</v>
      </c>
      <c r="G7751" s="417" t="s">
        <v>2286</v>
      </c>
      <c r="I7751" s="379">
        <f t="shared" ca="1" si="435"/>
        <v>-322</v>
      </c>
      <c r="J7751" s="379">
        <f t="shared" ca="1" si="436"/>
        <v>-224</v>
      </c>
      <c r="K7751" s="391" t="str">
        <f t="shared" ca="1" si="437"/>
        <v>32,86</v>
      </c>
      <c r="L7751" s="379"/>
      <c r="O7751" s="379"/>
    </row>
    <row r="7752" spans="1:15">
      <c r="A7752" s="417" t="s">
        <v>2155</v>
      </c>
      <c r="B7752" s="417" t="s">
        <v>18529</v>
      </c>
      <c r="C7752" s="417" t="s">
        <v>2332</v>
      </c>
      <c r="D7752" s="417" t="s">
        <v>16529</v>
      </c>
      <c r="E7752" s="391">
        <v>2.83</v>
      </c>
      <c r="F7752" s="418">
        <v>44249</v>
      </c>
      <c r="G7752" s="417" t="s">
        <v>2286</v>
      </c>
      <c r="I7752" s="379">
        <f t="shared" ca="1" si="435"/>
        <v>-322</v>
      </c>
      <c r="J7752" s="379">
        <f t="shared" ca="1" si="436"/>
        <v>-224</v>
      </c>
      <c r="K7752" s="391" t="str">
        <f t="shared" ca="1" si="437"/>
        <v>34,61</v>
      </c>
      <c r="L7752" s="379"/>
      <c r="O7752" s="379"/>
    </row>
    <row r="7753" spans="1:15">
      <c r="A7753" s="417" t="s">
        <v>2155</v>
      </c>
      <c r="B7753" s="417" t="s">
        <v>18530</v>
      </c>
      <c r="C7753" s="417" t="s">
        <v>2332</v>
      </c>
      <c r="D7753" s="417" t="s">
        <v>17294</v>
      </c>
      <c r="E7753" s="391">
        <v>4</v>
      </c>
      <c r="F7753" s="418">
        <v>44249</v>
      </c>
      <c r="G7753" s="417" t="s">
        <v>2286</v>
      </c>
      <c r="I7753" s="379">
        <f t="shared" ca="1" si="435"/>
        <v>-322</v>
      </c>
      <c r="J7753" s="379">
        <f t="shared" ca="1" si="436"/>
        <v>-224</v>
      </c>
      <c r="K7753" s="391" t="str">
        <f t="shared" ca="1" si="437"/>
        <v>36,11</v>
      </c>
      <c r="L7753" s="379"/>
      <c r="O7753" s="379"/>
    </row>
    <row r="7754" spans="1:15">
      <c r="A7754" s="417" t="s">
        <v>2155</v>
      </c>
      <c r="B7754" s="417" t="s">
        <v>17970</v>
      </c>
      <c r="C7754" s="417" t="s">
        <v>2332</v>
      </c>
      <c r="D7754" s="417" t="s">
        <v>16470</v>
      </c>
      <c r="E7754" s="391">
        <v>4.08</v>
      </c>
      <c r="F7754" s="418">
        <v>44249</v>
      </c>
      <c r="G7754" s="417" t="s">
        <v>2286</v>
      </c>
      <c r="I7754" s="379">
        <f t="shared" ref="I7754:I7817" ca="1" si="438">IF(F7754&lt;&gt;"",F7754-$I$199,"")</f>
        <v>-322</v>
      </c>
      <c r="J7754" s="379">
        <f t="shared" ref="J7754:J7817" ca="1" si="439">IF(I7754&lt;&gt;"",NETWORKDAYS($I$199,F7754-1,$N$201:$N$224),"")</f>
        <v>-224</v>
      </c>
      <c r="K7754" s="391" t="str">
        <f t="shared" ref="K7754:K7817" ca="1" si="440">IF(I7754&lt;&gt;"",RIGHT(D7754,LEN(D7754)-FIND(" ",D7754)),"")</f>
        <v>36,36</v>
      </c>
      <c r="L7754" s="379"/>
      <c r="O7754" s="379"/>
    </row>
    <row r="7755" spans="1:15">
      <c r="A7755" s="417" t="s">
        <v>2155</v>
      </c>
      <c r="B7755" s="417" t="s">
        <v>16519</v>
      </c>
      <c r="C7755" s="417" t="s">
        <v>2332</v>
      </c>
      <c r="D7755" s="417" t="s">
        <v>16451</v>
      </c>
      <c r="E7755" s="391">
        <v>2.6</v>
      </c>
      <c r="F7755" s="418">
        <v>44249</v>
      </c>
      <c r="G7755" s="417" t="s">
        <v>2286</v>
      </c>
      <c r="I7755" s="379">
        <f t="shared" ca="1" si="438"/>
        <v>-322</v>
      </c>
      <c r="J7755" s="379">
        <f t="shared" ca="1" si="439"/>
        <v>-224</v>
      </c>
      <c r="K7755" s="391" t="str">
        <f t="shared" ca="1" si="440"/>
        <v>36,61</v>
      </c>
      <c r="L7755" s="379"/>
      <c r="O7755" s="379"/>
    </row>
    <row r="7756" spans="1:15">
      <c r="A7756" s="417" t="s">
        <v>2155</v>
      </c>
      <c r="B7756" s="417" t="s">
        <v>16520</v>
      </c>
      <c r="C7756" s="417" t="s">
        <v>2332</v>
      </c>
      <c r="D7756" s="417" t="s">
        <v>16453</v>
      </c>
      <c r="E7756" s="391">
        <v>3.78</v>
      </c>
      <c r="F7756" s="418">
        <v>44249</v>
      </c>
      <c r="G7756" s="417" t="s">
        <v>2286</v>
      </c>
      <c r="I7756" s="379">
        <f t="shared" ca="1" si="438"/>
        <v>-322</v>
      </c>
      <c r="J7756" s="379">
        <f t="shared" ca="1" si="439"/>
        <v>-224</v>
      </c>
      <c r="K7756" s="391" t="str">
        <f t="shared" ca="1" si="440"/>
        <v>37,86</v>
      </c>
      <c r="L7756" s="379"/>
      <c r="O7756" s="379"/>
    </row>
    <row r="7757" spans="1:15">
      <c r="A7757" s="417" t="s">
        <v>2155</v>
      </c>
      <c r="B7757" s="417" t="s">
        <v>8476</v>
      </c>
      <c r="C7757" s="417" t="s">
        <v>2332</v>
      </c>
      <c r="D7757" s="417" t="s">
        <v>16454</v>
      </c>
      <c r="E7757" s="391">
        <v>7</v>
      </c>
      <c r="F7757" s="418">
        <v>44249</v>
      </c>
      <c r="G7757" s="417" t="s">
        <v>2286</v>
      </c>
      <c r="I7757" s="379">
        <f t="shared" ca="1" si="438"/>
        <v>-322</v>
      </c>
      <c r="J7757" s="379">
        <f t="shared" ca="1" si="439"/>
        <v>-224</v>
      </c>
      <c r="K7757" s="391" t="str">
        <f t="shared" ca="1" si="440"/>
        <v>38,11</v>
      </c>
      <c r="L7757" s="379"/>
      <c r="O7757" s="379"/>
    </row>
    <row r="7758" spans="1:15">
      <c r="A7758" s="417" t="s">
        <v>2155</v>
      </c>
      <c r="B7758" s="417" t="s">
        <v>8477</v>
      </c>
      <c r="C7758" s="417" t="s">
        <v>2332</v>
      </c>
      <c r="D7758" s="417" t="s">
        <v>16455</v>
      </c>
      <c r="E7758" s="391">
        <v>0.02</v>
      </c>
      <c r="F7758" s="418">
        <v>44270</v>
      </c>
      <c r="G7758" s="417" t="s">
        <v>2286</v>
      </c>
      <c r="I7758" s="379">
        <f t="shared" ca="1" si="438"/>
        <v>-301</v>
      </c>
      <c r="J7758" s="379">
        <f t="shared" ca="1" si="439"/>
        <v>-209</v>
      </c>
      <c r="K7758" s="391" t="str">
        <f t="shared" ca="1" si="440"/>
        <v>14,36</v>
      </c>
      <c r="L7758" s="379"/>
      <c r="O7758" s="379"/>
    </row>
    <row r="7759" spans="1:15">
      <c r="A7759" s="417" t="s">
        <v>2155</v>
      </c>
      <c r="B7759" s="417" t="s">
        <v>4818</v>
      </c>
      <c r="C7759" s="417" t="s">
        <v>2332</v>
      </c>
      <c r="D7759" s="417" t="s">
        <v>16521</v>
      </c>
      <c r="E7759" s="391">
        <v>0.56000000000000005</v>
      </c>
      <c r="F7759" s="418">
        <v>44270</v>
      </c>
      <c r="G7759" s="417" t="s">
        <v>2286</v>
      </c>
      <c r="I7759" s="379">
        <f t="shared" ca="1" si="438"/>
        <v>-301</v>
      </c>
      <c r="J7759" s="379">
        <f t="shared" ca="1" si="439"/>
        <v>-209</v>
      </c>
      <c r="K7759" s="391" t="str">
        <f t="shared" ca="1" si="440"/>
        <v>18,86</v>
      </c>
      <c r="L7759" s="379"/>
      <c r="O7759" s="379"/>
    </row>
    <row r="7760" spans="1:15">
      <c r="A7760" s="417" t="s">
        <v>2155</v>
      </c>
      <c r="B7760" s="417" t="s">
        <v>12902</v>
      </c>
      <c r="C7760" s="417" t="s">
        <v>2332</v>
      </c>
      <c r="D7760" s="417" t="s">
        <v>16456</v>
      </c>
      <c r="E7760" s="391">
        <v>0.04</v>
      </c>
      <c r="F7760" s="418">
        <v>44270</v>
      </c>
      <c r="G7760" s="417" t="s">
        <v>2286</v>
      </c>
      <c r="I7760" s="379">
        <f t="shared" ca="1" si="438"/>
        <v>-301</v>
      </c>
      <c r="J7760" s="379">
        <f t="shared" ca="1" si="439"/>
        <v>-209</v>
      </c>
      <c r="K7760" s="391" t="str">
        <f t="shared" ca="1" si="440"/>
        <v>20,86</v>
      </c>
      <c r="L7760" s="379"/>
      <c r="O7760" s="379"/>
    </row>
    <row r="7761" spans="1:15">
      <c r="A7761" s="417" t="s">
        <v>2155</v>
      </c>
      <c r="B7761" s="417" t="s">
        <v>4819</v>
      </c>
      <c r="C7761" s="417" t="s">
        <v>2332</v>
      </c>
      <c r="D7761" s="417" t="s">
        <v>16457</v>
      </c>
      <c r="E7761" s="391">
        <v>0.3</v>
      </c>
      <c r="F7761" s="418">
        <v>44270</v>
      </c>
      <c r="G7761" s="417" t="s">
        <v>2286</v>
      </c>
      <c r="I7761" s="379">
        <f t="shared" ca="1" si="438"/>
        <v>-301</v>
      </c>
      <c r="J7761" s="379">
        <f t="shared" ca="1" si="439"/>
        <v>-209</v>
      </c>
      <c r="K7761" s="391" t="str">
        <f t="shared" ca="1" si="440"/>
        <v>22,61</v>
      </c>
      <c r="L7761" s="379"/>
      <c r="O7761" s="379"/>
    </row>
    <row r="7762" spans="1:15">
      <c r="A7762" s="417" t="s">
        <v>2155</v>
      </c>
      <c r="B7762" s="417" t="s">
        <v>4820</v>
      </c>
      <c r="C7762" s="417" t="s">
        <v>2332</v>
      </c>
      <c r="D7762" s="417" t="s">
        <v>16458</v>
      </c>
      <c r="E7762" s="391">
        <v>0.05</v>
      </c>
      <c r="F7762" s="418">
        <v>44270</v>
      </c>
      <c r="G7762" s="417" t="s">
        <v>2286</v>
      </c>
      <c r="I7762" s="379">
        <f t="shared" ca="1" si="438"/>
        <v>-301</v>
      </c>
      <c r="J7762" s="379">
        <f t="shared" ca="1" si="439"/>
        <v>-209</v>
      </c>
      <c r="K7762" s="391" t="str">
        <f t="shared" ca="1" si="440"/>
        <v>23,11</v>
      </c>
      <c r="L7762" s="379"/>
      <c r="O7762" s="379"/>
    </row>
    <row r="7763" spans="1:15">
      <c r="A7763" s="417" t="s">
        <v>2155</v>
      </c>
      <c r="B7763" s="417" t="s">
        <v>4821</v>
      </c>
      <c r="C7763" s="417" t="s">
        <v>2332</v>
      </c>
      <c r="D7763" s="417" t="s">
        <v>16420</v>
      </c>
      <c r="E7763" s="391">
        <v>0.1</v>
      </c>
      <c r="F7763" s="418">
        <v>44270</v>
      </c>
      <c r="G7763" s="417" t="s">
        <v>2286</v>
      </c>
      <c r="I7763" s="379">
        <f t="shared" ca="1" si="438"/>
        <v>-301</v>
      </c>
      <c r="J7763" s="379">
        <f t="shared" ca="1" si="439"/>
        <v>-209</v>
      </c>
      <c r="K7763" s="391" t="str">
        <f t="shared" ca="1" si="440"/>
        <v>24,36</v>
      </c>
      <c r="L7763" s="379"/>
      <c r="O7763" s="379"/>
    </row>
    <row r="7764" spans="1:15">
      <c r="A7764" s="417" t="s">
        <v>2155</v>
      </c>
      <c r="B7764" s="417" t="s">
        <v>4822</v>
      </c>
      <c r="C7764" s="417" t="s">
        <v>2332</v>
      </c>
      <c r="D7764" s="417" t="s">
        <v>16415</v>
      </c>
      <c r="E7764" s="391">
        <v>0.1</v>
      </c>
      <c r="F7764" s="418">
        <v>44270</v>
      </c>
      <c r="G7764" s="417" t="s">
        <v>2286</v>
      </c>
      <c r="I7764" s="379">
        <f t="shared" ca="1" si="438"/>
        <v>-301</v>
      </c>
      <c r="J7764" s="379">
        <f t="shared" ca="1" si="439"/>
        <v>-209</v>
      </c>
      <c r="K7764" s="391" t="str">
        <f t="shared" ca="1" si="440"/>
        <v>23,36</v>
      </c>
      <c r="L7764" s="379"/>
      <c r="O7764" s="379"/>
    </row>
    <row r="7765" spans="1:15">
      <c r="A7765" s="417" t="s">
        <v>2155</v>
      </c>
      <c r="B7765" s="417" t="s">
        <v>18531</v>
      </c>
      <c r="C7765" s="417" t="s">
        <v>2332</v>
      </c>
      <c r="D7765" s="417" t="s">
        <v>18532</v>
      </c>
      <c r="E7765" s="391">
        <v>0.03</v>
      </c>
      <c r="F7765" s="418">
        <v>44270</v>
      </c>
      <c r="G7765" s="417" t="s">
        <v>2286</v>
      </c>
      <c r="I7765" s="379">
        <f t="shared" ca="1" si="438"/>
        <v>-301</v>
      </c>
      <c r="J7765" s="379">
        <f t="shared" ca="1" si="439"/>
        <v>-209</v>
      </c>
      <c r="K7765" s="391" t="str">
        <f t="shared" ca="1" si="440"/>
        <v>22,86</v>
      </c>
      <c r="L7765" s="379"/>
      <c r="O7765" s="379"/>
    </row>
    <row r="7766" spans="1:15">
      <c r="A7766" s="417" t="s">
        <v>2155</v>
      </c>
      <c r="B7766" s="417" t="s">
        <v>4823</v>
      </c>
      <c r="C7766" s="417" t="s">
        <v>2332</v>
      </c>
      <c r="D7766" s="417" t="s">
        <v>4777</v>
      </c>
      <c r="E7766" s="391">
        <v>0.1</v>
      </c>
      <c r="F7766" s="418">
        <v>44270</v>
      </c>
      <c r="G7766" s="417" t="s">
        <v>2286</v>
      </c>
      <c r="I7766" s="379">
        <f t="shared" ca="1" si="438"/>
        <v>-301</v>
      </c>
      <c r="J7766" s="379">
        <f t="shared" ca="1" si="439"/>
        <v>-209</v>
      </c>
      <c r="K7766" s="391" t="str">
        <f t="shared" ca="1" si="440"/>
        <v>22,11</v>
      </c>
      <c r="L7766" s="379"/>
      <c r="O7766" s="379"/>
    </row>
    <row r="7767" spans="1:15">
      <c r="A7767" s="417" t="s">
        <v>2155</v>
      </c>
      <c r="B7767" s="417" t="s">
        <v>4824</v>
      </c>
      <c r="C7767" s="417" t="s">
        <v>2332</v>
      </c>
      <c r="D7767" s="417" t="s">
        <v>16459</v>
      </c>
      <c r="E7767" s="391">
        <v>0.2</v>
      </c>
      <c r="F7767" s="418">
        <v>44270</v>
      </c>
      <c r="G7767" s="417" t="s">
        <v>2286</v>
      </c>
      <c r="I7767" s="379">
        <f t="shared" ca="1" si="438"/>
        <v>-301</v>
      </c>
      <c r="J7767" s="379">
        <f t="shared" ca="1" si="439"/>
        <v>-209</v>
      </c>
      <c r="K7767" s="391" t="str">
        <f t="shared" ca="1" si="440"/>
        <v>23,86</v>
      </c>
      <c r="L7767" s="379"/>
      <c r="O7767" s="379"/>
    </row>
    <row r="7768" spans="1:15">
      <c r="A7768" s="417" t="s">
        <v>2155</v>
      </c>
      <c r="B7768" s="417" t="s">
        <v>4825</v>
      </c>
      <c r="C7768" s="417" t="s">
        <v>2332</v>
      </c>
      <c r="D7768" s="417" t="s">
        <v>16518</v>
      </c>
      <c r="E7768" s="391">
        <v>7.0000000000000007E-2</v>
      </c>
      <c r="F7768" s="418">
        <v>44270</v>
      </c>
      <c r="G7768" s="417" t="s">
        <v>2286</v>
      </c>
      <c r="I7768" s="379">
        <f t="shared" ca="1" si="438"/>
        <v>-301</v>
      </c>
      <c r="J7768" s="379">
        <f t="shared" ca="1" si="439"/>
        <v>-209</v>
      </c>
      <c r="K7768" s="391" t="str">
        <f t="shared" ca="1" si="440"/>
        <v>23,61</v>
      </c>
      <c r="L7768" s="379"/>
      <c r="O7768" s="379"/>
    </row>
    <row r="7769" spans="1:15">
      <c r="A7769" s="417" t="s">
        <v>2155</v>
      </c>
      <c r="B7769" s="417" t="s">
        <v>4826</v>
      </c>
      <c r="C7769" s="417" t="s">
        <v>2332</v>
      </c>
      <c r="D7769" s="417" t="s">
        <v>4778</v>
      </c>
      <c r="E7769" s="391">
        <v>0.1</v>
      </c>
      <c r="F7769" s="418">
        <v>44270</v>
      </c>
      <c r="G7769" s="417" t="s">
        <v>2286</v>
      </c>
      <c r="I7769" s="379">
        <f t="shared" ca="1" si="438"/>
        <v>-301</v>
      </c>
      <c r="J7769" s="379">
        <f t="shared" ca="1" si="439"/>
        <v>-209</v>
      </c>
      <c r="K7769" s="391" t="str">
        <f t="shared" ca="1" si="440"/>
        <v>24,11</v>
      </c>
      <c r="L7769" s="379"/>
      <c r="O7769" s="379"/>
    </row>
    <row r="7770" spans="1:15">
      <c r="A7770" s="417" t="s">
        <v>2155</v>
      </c>
      <c r="B7770" s="417" t="s">
        <v>4827</v>
      </c>
      <c r="C7770" s="417" t="s">
        <v>2332</v>
      </c>
      <c r="D7770" s="417" t="s">
        <v>4779</v>
      </c>
      <c r="E7770" s="391">
        <v>1.5</v>
      </c>
      <c r="F7770" s="418">
        <v>44270</v>
      </c>
      <c r="G7770" s="417" t="s">
        <v>2286</v>
      </c>
      <c r="I7770" s="379">
        <f t="shared" ca="1" si="438"/>
        <v>-301</v>
      </c>
      <c r="J7770" s="379">
        <f t="shared" ca="1" si="439"/>
        <v>-209</v>
      </c>
      <c r="K7770" s="391" t="str">
        <f t="shared" ca="1" si="440"/>
        <v>24,61</v>
      </c>
      <c r="L7770" s="379"/>
      <c r="O7770" s="379"/>
    </row>
    <row r="7771" spans="1:15">
      <c r="A7771" s="417" t="s">
        <v>2155</v>
      </c>
      <c r="B7771" s="417" t="s">
        <v>4828</v>
      </c>
      <c r="C7771" s="417" t="s">
        <v>2332</v>
      </c>
      <c r="D7771" s="417" t="s">
        <v>16421</v>
      </c>
      <c r="E7771" s="391">
        <v>0.1</v>
      </c>
      <c r="F7771" s="418">
        <v>44270</v>
      </c>
      <c r="G7771" s="417" t="s">
        <v>2286</v>
      </c>
      <c r="I7771" s="379">
        <f t="shared" ca="1" si="438"/>
        <v>-301</v>
      </c>
      <c r="J7771" s="379">
        <f t="shared" ca="1" si="439"/>
        <v>-209</v>
      </c>
      <c r="K7771" s="391" t="str">
        <f t="shared" ca="1" si="440"/>
        <v>25,11</v>
      </c>
      <c r="L7771" s="379"/>
      <c r="O7771" s="379"/>
    </row>
    <row r="7772" spans="1:15">
      <c r="A7772" s="417" t="s">
        <v>2155</v>
      </c>
      <c r="B7772" s="417" t="s">
        <v>17307</v>
      </c>
      <c r="C7772" s="417" t="s">
        <v>2332</v>
      </c>
      <c r="D7772" s="417" t="s">
        <v>16422</v>
      </c>
      <c r="E7772" s="391">
        <v>0.18</v>
      </c>
      <c r="F7772" s="418">
        <v>44270</v>
      </c>
      <c r="G7772" s="417" t="s">
        <v>2286</v>
      </c>
      <c r="I7772" s="379">
        <f t="shared" ca="1" si="438"/>
        <v>-301</v>
      </c>
      <c r="J7772" s="379">
        <f t="shared" ca="1" si="439"/>
        <v>-209</v>
      </c>
      <c r="K7772" s="391" t="str">
        <f t="shared" ca="1" si="440"/>
        <v>25,36</v>
      </c>
      <c r="L7772" s="379"/>
      <c r="O7772" s="379"/>
    </row>
    <row r="7773" spans="1:15">
      <c r="A7773" s="417" t="s">
        <v>2155</v>
      </c>
      <c r="B7773" s="417" t="s">
        <v>4829</v>
      </c>
      <c r="C7773" s="417" t="s">
        <v>2332</v>
      </c>
      <c r="D7773" s="417" t="s">
        <v>4780</v>
      </c>
      <c r="E7773" s="391">
        <v>0.26</v>
      </c>
      <c r="F7773" s="418">
        <v>44270</v>
      </c>
      <c r="G7773" s="417" t="s">
        <v>2286</v>
      </c>
      <c r="I7773" s="379">
        <f t="shared" ca="1" si="438"/>
        <v>-301</v>
      </c>
      <c r="J7773" s="379">
        <f t="shared" ca="1" si="439"/>
        <v>-209</v>
      </c>
      <c r="K7773" s="391" t="str">
        <f t="shared" ca="1" si="440"/>
        <v>26,11</v>
      </c>
      <c r="L7773" s="379"/>
      <c r="O7773" s="379"/>
    </row>
    <row r="7774" spans="1:15">
      <c r="A7774" s="417" t="s">
        <v>2155</v>
      </c>
      <c r="B7774" s="417" t="s">
        <v>4830</v>
      </c>
      <c r="C7774" s="417" t="s">
        <v>2332</v>
      </c>
      <c r="D7774" s="417" t="s">
        <v>4781</v>
      </c>
      <c r="E7774" s="391">
        <v>0.34</v>
      </c>
      <c r="F7774" s="418">
        <v>44270</v>
      </c>
      <c r="G7774" s="417" t="s">
        <v>2286</v>
      </c>
      <c r="I7774" s="379">
        <f t="shared" ca="1" si="438"/>
        <v>-301</v>
      </c>
      <c r="J7774" s="379">
        <f t="shared" ca="1" si="439"/>
        <v>-209</v>
      </c>
      <c r="K7774" s="391" t="str">
        <f t="shared" ca="1" si="440"/>
        <v>26,61</v>
      </c>
      <c r="L7774" s="379"/>
      <c r="O7774" s="379"/>
    </row>
    <row r="7775" spans="1:15">
      <c r="A7775" s="417" t="s">
        <v>2155</v>
      </c>
      <c r="B7775" s="417" t="s">
        <v>4831</v>
      </c>
      <c r="C7775" s="417" t="s">
        <v>2332</v>
      </c>
      <c r="D7775" s="417" t="s">
        <v>16430</v>
      </c>
      <c r="E7775" s="391">
        <v>4.5999999999999996</v>
      </c>
      <c r="F7775" s="418">
        <v>44270</v>
      </c>
      <c r="G7775" s="417" t="s">
        <v>2286</v>
      </c>
      <c r="I7775" s="379">
        <f t="shared" ca="1" si="438"/>
        <v>-301</v>
      </c>
      <c r="J7775" s="379">
        <f t="shared" ca="1" si="439"/>
        <v>-209</v>
      </c>
      <c r="K7775" s="391" t="str">
        <f t="shared" ca="1" si="440"/>
        <v>28,36</v>
      </c>
      <c r="L7775" s="379"/>
      <c r="O7775" s="379"/>
    </row>
    <row r="7776" spans="1:15">
      <c r="A7776" s="417" t="s">
        <v>2155</v>
      </c>
      <c r="B7776" s="417" t="s">
        <v>4832</v>
      </c>
      <c r="C7776" s="417" t="s">
        <v>2332</v>
      </c>
      <c r="D7776" s="417" t="s">
        <v>4782</v>
      </c>
      <c r="E7776" s="391">
        <v>0.38</v>
      </c>
      <c r="F7776" s="418">
        <v>44270</v>
      </c>
      <c r="G7776" s="417" t="s">
        <v>2286</v>
      </c>
      <c r="I7776" s="379">
        <f t="shared" ca="1" si="438"/>
        <v>-301</v>
      </c>
      <c r="J7776" s="379">
        <f t="shared" ca="1" si="439"/>
        <v>-209</v>
      </c>
      <c r="K7776" s="391" t="str">
        <f t="shared" ca="1" si="440"/>
        <v>26,86</v>
      </c>
      <c r="L7776" s="379"/>
      <c r="O7776" s="379"/>
    </row>
    <row r="7777" spans="1:15">
      <c r="A7777" s="417" t="s">
        <v>2155</v>
      </c>
      <c r="B7777" s="417" t="s">
        <v>4833</v>
      </c>
      <c r="C7777" s="417" t="s">
        <v>2332</v>
      </c>
      <c r="D7777" s="417" t="s">
        <v>16425</v>
      </c>
      <c r="E7777" s="391">
        <v>1.5</v>
      </c>
      <c r="F7777" s="418">
        <v>44270</v>
      </c>
      <c r="G7777" s="417" t="s">
        <v>2286</v>
      </c>
      <c r="I7777" s="379">
        <f t="shared" ca="1" si="438"/>
        <v>-301</v>
      </c>
      <c r="J7777" s="379">
        <f t="shared" ca="1" si="439"/>
        <v>-209</v>
      </c>
      <c r="K7777" s="391" t="str">
        <f t="shared" ca="1" si="440"/>
        <v>27,11</v>
      </c>
      <c r="L7777" s="379"/>
      <c r="O7777" s="379"/>
    </row>
    <row r="7778" spans="1:15">
      <c r="A7778" s="417" t="s">
        <v>2155</v>
      </c>
      <c r="B7778" s="417" t="s">
        <v>12903</v>
      </c>
      <c r="C7778" s="417" t="s">
        <v>2332</v>
      </c>
      <c r="D7778" s="417" t="s">
        <v>16426</v>
      </c>
      <c r="E7778" s="391">
        <v>0.25</v>
      </c>
      <c r="F7778" s="418">
        <v>44270</v>
      </c>
      <c r="G7778" s="417" t="s">
        <v>2286</v>
      </c>
      <c r="I7778" s="379">
        <f t="shared" ca="1" si="438"/>
        <v>-301</v>
      </c>
      <c r="J7778" s="379">
        <f t="shared" ca="1" si="439"/>
        <v>-209</v>
      </c>
      <c r="K7778" s="391" t="str">
        <f t="shared" ca="1" si="440"/>
        <v>27,36</v>
      </c>
      <c r="L7778" s="379"/>
      <c r="O7778" s="379"/>
    </row>
    <row r="7779" spans="1:15">
      <c r="A7779" s="417" t="s">
        <v>2155</v>
      </c>
      <c r="B7779" s="417" t="s">
        <v>4834</v>
      </c>
      <c r="C7779" s="417" t="s">
        <v>2332</v>
      </c>
      <c r="D7779" s="417" t="s">
        <v>16424</v>
      </c>
      <c r="E7779" s="391">
        <v>0.73</v>
      </c>
      <c r="F7779" s="418">
        <v>44270</v>
      </c>
      <c r="G7779" s="417" t="s">
        <v>2286</v>
      </c>
      <c r="I7779" s="379">
        <f t="shared" ca="1" si="438"/>
        <v>-301</v>
      </c>
      <c r="J7779" s="379">
        <f t="shared" ca="1" si="439"/>
        <v>-209</v>
      </c>
      <c r="K7779" s="391" t="str">
        <f t="shared" ca="1" si="440"/>
        <v>27,86</v>
      </c>
      <c r="L7779" s="379"/>
      <c r="O7779" s="379"/>
    </row>
    <row r="7780" spans="1:15">
      <c r="A7780" s="417" t="s">
        <v>2155</v>
      </c>
      <c r="B7780" s="417" t="s">
        <v>4835</v>
      </c>
      <c r="C7780" s="417" t="s">
        <v>2332</v>
      </c>
      <c r="D7780" s="417" t="s">
        <v>16429</v>
      </c>
      <c r="E7780" s="391">
        <v>0.54</v>
      </c>
      <c r="F7780" s="418">
        <v>44270</v>
      </c>
      <c r="G7780" s="417" t="s">
        <v>2286</v>
      </c>
      <c r="I7780" s="379">
        <f t="shared" ca="1" si="438"/>
        <v>-301</v>
      </c>
      <c r="J7780" s="379">
        <f t="shared" ca="1" si="439"/>
        <v>-209</v>
      </c>
      <c r="K7780" s="391" t="str">
        <f t="shared" ca="1" si="440"/>
        <v>28,11</v>
      </c>
      <c r="L7780" s="379"/>
      <c r="O7780" s="379"/>
    </row>
    <row r="7781" spans="1:15">
      <c r="A7781" s="417" t="s">
        <v>2155</v>
      </c>
      <c r="B7781" s="417" t="s">
        <v>12904</v>
      </c>
      <c r="C7781" s="417" t="s">
        <v>2332</v>
      </c>
      <c r="D7781" s="417" t="s">
        <v>16434</v>
      </c>
      <c r="E7781" s="391">
        <v>0.88</v>
      </c>
      <c r="F7781" s="418">
        <v>44270</v>
      </c>
      <c r="G7781" s="417" t="s">
        <v>2286</v>
      </c>
      <c r="I7781" s="379">
        <f t="shared" ca="1" si="438"/>
        <v>-301</v>
      </c>
      <c r="J7781" s="379">
        <f t="shared" ca="1" si="439"/>
        <v>-209</v>
      </c>
      <c r="K7781" s="391" t="str">
        <f t="shared" ca="1" si="440"/>
        <v>29,61</v>
      </c>
      <c r="L7781" s="379"/>
      <c r="O7781" s="379"/>
    </row>
    <row r="7782" spans="1:15">
      <c r="A7782" s="417" t="s">
        <v>2155</v>
      </c>
      <c r="B7782" s="417" t="s">
        <v>18533</v>
      </c>
      <c r="C7782" s="417" t="s">
        <v>2332</v>
      </c>
      <c r="D7782" s="417" t="s">
        <v>16431</v>
      </c>
      <c r="E7782" s="391">
        <v>0.7</v>
      </c>
      <c r="F7782" s="418">
        <v>44270</v>
      </c>
      <c r="G7782" s="417" t="s">
        <v>2286</v>
      </c>
      <c r="I7782" s="379">
        <f t="shared" ca="1" si="438"/>
        <v>-301</v>
      </c>
      <c r="J7782" s="379">
        <f t="shared" ca="1" si="439"/>
        <v>-209</v>
      </c>
      <c r="K7782" s="391" t="str">
        <f t="shared" ca="1" si="440"/>
        <v>28,86</v>
      </c>
      <c r="L7782" s="379"/>
      <c r="O7782" s="379"/>
    </row>
    <row r="7783" spans="1:15">
      <c r="A7783" s="417" t="s">
        <v>2155</v>
      </c>
      <c r="B7783" s="417" t="s">
        <v>17308</v>
      </c>
      <c r="C7783" s="417" t="s">
        <v>2332</v>
      </c>
      <c r="D7783" s="417" t="s">
        <v>16432</v>
      </c>
      <c r="E7783" s="391">
        <v>0.52</v>
      </c>
      <c r="F7783" s="418">
        <v>44270</v>
      </c>
      <c r="G7783" s="417" t="s">
        <v>2286</v>
      </c>
      <c r="I7783" s="379">
        <f t="shared" ca="1" si="438"/>
        <v>-301</v>
      </c>
      <c r="J7783" s="379">
        <f t="shared" ca="1" si="439"/>
        <v>-209</v>
      </c>
      <c r="K7783" s="391" t="str">
        <f t="shared" ca="1" si="440"/>
        <v>29,11</v>
      </c>
      <c r="L7783" s="379"/>
      <c r="O7783" s="379"/>
    </row>
    <row r="7784" spans="1:15">
      <c r="A7784" s="417" t="s">
        <v>2155</v>
      </c>
      <c r="B7784" s="417" t="s">
        <v>16522</v>
      </c>
      <c r="C7784" s="417" t="s">
        <v>2332</v>
      </c>
      <c r="D7784" s="417" t="s">
        <v>16433</v>
      </c>
      <c r="E7784" s="391">
        <v>0.75</v>
      </c>
      <c r="F7784" s="418">
        <v>44270</v>
      </c>
      <c r="G7784" s="417" t="s">
        <v>2286</v>
      </c>
      <c r="I7784" s="379">
        <f t="shared" ca="1" si="438"/>
        <v>-301</v>
      </c>
      <c r="J7784" s="379">
        <f t="shared" ca="1" si="439"/>
        <v>-209</v>
      </c>
      <c r="K7784" s="391" t="str">
        <f t="shared" ca="1" si="440"/>
        <v>29,36</v>
      </c>
      <c r="L7784" s="379"/>
      <c r="O7784" s="379"/>
    </row>
    <row r="7785" spans="1:15">
      <c r="A7785" s="417" t="s">
        <v>2155</v>
      </c>
      <c r="B7785" s="417" t="s">
        <v>16523</v>
      </c>
      <c r="C7785" s="417" t="s">
        <v>2332</v>
      </c>
      <c r="D7785" s="417" t="s">
        <v>16436</v>
      </c>
      <c r="E7785" s="391">
        <v>2.2000000000000002</v>
      </c>
      <c r="F7785" s="418">
        <v>44270</v>
      </c>
      <c r="G7785" s="417" t="s">
        <v>2286</v>
      </c>
      <c r="I7785" s="379">
        <f t="shared" ca="1" si="438"/>
        <v>-301</v>
      </c>
      <c r="J7785" s="379">
        <f t="shared" ca="1" si="439"/>
        <v>-209</v>
      </c>
      <c r="K7785" s="391" t="str">
        <f t="shared" ca="1" si="440"/>
        <v>29,86</v>
      </c>
      <c r="L7785" s="379"/>
      <c r="O7785" s="379"/>
    </row>
    <row r="7786" spans="1:15">
      <c r="A7786" s="417" t="s">
        <v>2155</v>
      </c>
      <c r="B7786" s="417" t="s">
        <v>16524</v>
      </c>
      <c r="C7786" s="417" t="s">
        <v>2332</v>
      </c>
      <c r="D7786" s="417" t="s">
        <v>4783</v>
      </c>
      <c r="E7786" s="391">
        <v>5.0999999999999996</v>
      </c>
      <c r="F7786" s="418">
        <v>44270</v>
      </c>
      <c r="G7786" s="417" t="s">
        <v>2286</v>
      </c>
      <c r="I7786" s="379">
        <f t="shared" ca="1" si="438"/>
        <v>-301</v>
      </c>
      <c r="J7786" s="379">
        <f t="shared" ca="1" si="439"/>
        <v>-209</v>
      </c>
      <c r="K7786" s="391" t="str">
        <f t="shared" ca="1" si="440"/>
        <v>30,11</v>
      </c>
      <c r="L7786" s="379"/>
      <c r="O7786" s="379"/>
    </row>
    <row r="7787" spans="1:15">
      <c r="A7787" s="417" t="s">
        <v>2155</v>
      </c>
      <c r="B7787" s="417" t="s">
        <v>16525</v>
      </c>
      <c r="C7787" s="417" t="s">
        <v>2332</v>
      </c>
      <c r="D7787" s="417" t="s">
        <v>8717</v>
      </c>
      <c r="E7787" s="391">
        <v>0.38</v>
      </c>
      <c r="F7787" s="418">
        <v>44270</v>
      </c>
      <c r="G7787" s="417" t="s">
        <v>2286</v>
      </c>
      <c r="I7787" s="379">
        <f t="shared" ca="1" si="438"/>
        <v>-301</v>
      </c>
      <c r="J7787" s="379">
        <f t="shared" ca="1" si="439"/>
        <v>-209</v>
      </c>
      <c r="K7787" s="391" t="str">
        <f t="shared" ca="1" si="440"/>
        <v>30,36</v>
      </c>
      <c r="L7787" s="379"/>
      <c r="O7787" s="379"/>
    </row>
    <row r="7788" spans="1:15">
      <c r="A7788" s="417" t="s">
        <v>2155</v>
      </c>
      <c r="B7788" s="417" t="s">
        <v>12905</v>
      </c>
      <c r="C7788" s="417" t="s">
        <v>2332</v>
      </c>
      <c r="D7788" s="417" t="s">
        <v>4784</v>
      </c>
      <c r="E7788" s="391">
        <v>1.05</v>
      </c>
      <c r="F7788" s="418">
        <v>44270</v>
      </c>
      <c r="G7788" s="417" t="s">
        <v>2286</v>
      </c>
      <c r="I7788" s="379">
        <f t="shared" ca="1" si="438"/>
        <v>-301</v>
      </c>
      <c r="J7788" s="379">
        <f t="shared" ca="1" si="439"/>
        <v>-209</v>
      </c>
      <c r="K7788" s="391" t="str">
        <f t="shared" ca="1" si="440"/>
        <v>30,61</v>
      </c>
      <c r="L7788" s="379"/>
      <c r="O7788" s="379"/>
    </row>
    <row r="7789" spans="1:15">
      <c r="A7789" s="417" t="s">
        <v>2155</v>
      </c>
      <c r="B7789" s="417" t="s">
        <v>12906</v>
      </c>
      <c r="C7789" s="417" t="s">
        <v>2332</v>
      </c>
      <c r="D7789" s="417" t="s">
        <v>16437</v>
      </c>
      <c r="E7789" s="391">
        <v>1.27</v>
      </c>
      <c r="F7789" s="418">
        <v>44270</v>
      </c>
      <c r="G7789" s="417" t="s">
        <v>2286</v>
      </c>
      <c r="I7789" s="379">
        <f t="shared" ca="1" si="438"/>
        <v>-301</v>
      </c>
      <c r="J7789" s="379">
        <f t="shared" ca="1" si="439"/>
        <v>-209</v>
      </c>
      <c r="K7789" s="391" t="str">
        <f t="shared" ca="1" si="440"/>
        <v>31,11</v>
      </c>
      <c r="L7789" s="379"/>
      <c r="O7789" s="379"/>
    </row>
    <row r="7790" spans="1:15">
      <c r="A7790" s="417" t="s">
        <v>2155</v>
      </c>
      <c r="B7790" s="417" t="s">
        <v>4836</v>
      </c>
      <c r="C7790" s="417" t="s">
        <v>2332</v>
      </c>
      <c r="D7790" s="417" t="s">
        <v>16440</v>
      </c>
      <c r="E7790" s="391">
        <v>4.7</v>
      </c>
      <c r="F7790" s="418">
        <v>44270</v>
      </c>
      <c r="G7790" s="417" t="s">
        <v>2286</v>
      </c>
      <c r="I7790" s="379">
        <f t="shared" ca="1" si="438"/>
        <v>-301</v>
      </c>
      <c r="J7790" s="379">
        <f t="shared" ca="1" si="439"/>
        <v>-209</v>
      </c>
      <c r="K7790" s="391" t="str">
        <f t="shared" ca="1" si="440"/>
        <v>31,61</v>
      </c>
      <c r="L7790" s="379"/>
      <c r="O7790" s="379"/>
    </row>
    <row r="7791" spans="1:15">
      <c r="A7791" s="417" t="s">
        <v>2155</v>
      </c>
      <c r="B7791" s="417" t="s">
        <v>12907</v>
      </c>
      <c r="C7791" s="417" t="s">
        <v>2332</v>
      </c>
      <c r="D7791" s="417" t="s">
        <v>16441</v>
      </c>
      <c r="E7791" s="391">
        <v>1.8</v>
      </c>
      <c r="F7791" s="418">
        <v>44270</v>
      </c>
      <c r="G7791" s="417" t="s">
        <v>2286</v>
      </c>
      <c r="I7791" s="379">
        <f t="shared" ca="1" si="438"/>
        <v>-301</v>
      </c>
      <c r="J7791" s="379">
        <f t="shared" ca="1" si="439"/>
        <v>-209</v>
      </c>
      <c r="K7791" s="391" t="str">
        <f t="shared" ca="1" si="440"/>
        <v>31,86</v>
      </c>
      <c r="L7791" s="379"/>
      <c r="O7791" s="379"/>
    </row>
    <row r="7792" spans="1:15">
      <c r="A7792" s="417" t="s">
        <v>2155</v>
      </c>
      <c r="B7792" s="417" t="s">
        <v>17971</v>
      </c>
      <c r="C7792" s="417" t="s">
        <v>2332</v>
      </c>
      <c r="D7792" s="417" t="s">
        <v>16443</v>
      </c>
      <c r="E7792" s="391">
        <v>0.8</v>
      </c>
      <c r="F7792" s="418">
        <v>44270</v>
      </c>
      <c r="G7792" s="417" t="s">
        <v>2286</v>
      </c>
      <c r="I7792" s="379">
        <f t="shared" ca="1" si="438"/>
        <v>-301</v>
      </c>
      <c r="J7792" s="379">
        <f t="shared" ca="1" si="439"/>
        <v>-209</v>
      </c>
      <c r="K7792" s="391" t="str">
        <f t="shared" ca="1" si="440"/>
        <v>32,11</v>
      </c>
      <c r="L7792" s="379"/>
      <c r="O7792" s="379"/>
    </row>
    <row r="7793" spans="1:15">
      <c r="A7793" s="417" t="s">
        <v>2155</v>
      </c>
      <c r="B7793" s="417" t="s">
        <v>16526</v>
      </c>
      <c r="C7793" s="417" t="s">
        <v>2332</v>
      </c>
      <c r="D7793" s="417" t="s">
        <v>16439</v>
      </c>
      <c r="E7793" s="391">
        <v>0.05</v>
      </c>
      <c r="F7793" s="418">
        <v>44270</v>
      </c>
      <c r="G7793" s="417" t="s">
        <v>2286</v>
      </c>
      <c r="I7793" s="379">
        <f t="shared" ca="1" si="438"/>
        <v>-301</v>
      </c>
      <c r="J7793" s="379">
        <f t="shared" ca="1" si="439"/>
        <v>-209</v>
      </c>
      <c r="K7793" s="391" t="str">
        <f t="shared" ca="1" si="440"/>
        <v>32,36</v>
      </c>
      <c r="L7793" s="379"/>
      <c r="O7793" s="379"/>
    </row>
    <row r="7794" spans="1:15">
      <c r="A7794" s="417" t="s">
        <v>2155</v>
      </c>
      <c r="B7794" s="417" t="s">
        <v>12908</v>
      </c>
      <c r="C7794" s="417" t="s">
        <v>2332</v>
      </c>
      <c r="D7794" s="417" t="s">
        <v>16446</v>
      </c>
      <c r="E7794" s="391">
        <v>2.27</v>
      </c>
      <c r="F7794" s="418">
        <v>44270</v>
      </c>
      <c r="G7794" s="417" t="s">
        <v>2286</v>
      </c>
      <c r="I7794" s="379">
        <f t="shared" ca="1" si="438"/>
        <v>-301</v>
      </c>
      <c r="J7794" s="379">
        <f t="shared" ca="1" si="439"/>
        <v>-209</v>
      </c>
      <c r="K7794" s="391" t="str">
        <f t="shared" ca="1" si="440"/>
        <v>32,86</v>
      </c>
      <c r="L7794" s="379"/>
      <c r="O7794" s="379"/>
    </row>
    <row r="7795" spans="1:15">
      <c r="A7795" s="417" t="s">
        <v>2155</v>
      </c>
      <c r="B7795" s="417" t="s">
        <v>12909</v>
      </c>
      <c r="C7795" s="417" t="s">
        <v>2332</v>
      </c>
      <c r="D7795" s="417" t="s">
        <v>16442</v>
      </c>
      <c r="E7795" s="391">
        <v>2.39</v>
      </c>
      <c r="F7795" s="418">
        <v>44270</v>
      </c>
      <c r="G7795" s="417" t="s">
        <v>2286</v>
      </c>
      <c r="I7795" s="379">
        <f t="shared" ca="1" si="438"/>
        <v>-301</v>
      </c>
      <c r="J7795" s="379">
        <f t="shared" ca="1" si="439"/>
        <v>-209</v>
      </c>
      <c r="K7795" s="391" t="str">
        <f t="shared" ca="1" si="440"/>
        <v>33,11</v>
      </c>
      <c r="L7795" s="379"/>
      <c r="O7795" s="379"/>
    </row>
    <row r="7796" spans="1:15">
      <c r="A7796" s="417" t="s">
        <v>2155</v>
      </c>
      <c r="B7796" s="417" t="s">
        <v>4837</v>
      </c>
      <c r="C7796" s="417" t="s">
        <v>2332</v>
      </c>
      <c r="D7796" s="417" t="s">
        <v>16466</v>
      </c>
      <c r="E7796" s="391">
        <v>10.36</v>
      </c>
      <c r="F7796" s="418">
        <v>44270</v>
      </c>
      <c r="G7796" s="417" t="s">
        <v>2286</v>
      </c>
      <c r="I7796" s="379">
        <f t="shared" ca="1" si="438"/>
        <v>-301</v>
      </c>
      <c r="J7796" s="379">
        <f t="shared" ca="1" si="439"/>
        <v>-209</v>
      </c>
      <c r="K7796" s="391" t="str">
        <f t="shared" ca="1" si="440"/>
        <v>33,86</v>
      </c>
      <c r="L7796" s="379"/>
      <c r="O7796" s="379"/>
    </row>
    <row r="7797" spans="1:15">
      <c r="A7797" s="417" t="s">
        <v>36</v>
      </c>
      <c r="B7797" s="417" t="s">
        <v>4838</v>
      </c>
      <c r="C7797" s="417" t="s">
        <v>2332</v>
      </c>
      <c r="D7797" s="417" t="s">
        <v>4742</v>
      </c>
      <c r="E7797" s="391">
        <v>0.01</v>
      </c>
      <c r="F7797" s="418">
        <v>44270</v>
      </c>
      <c r="G7797" s="417" t="s">
        <v>2286</v>
      </c>
      <c r="I7797" s="379">
        <f t="shared" ca="1" si="438"/>
        <v>-301</v>
      </c>
      <c r="J7797" s="379">
        <f t="shared" ca="1" si="439"/>
        <v>-209</v>
      </c>
      <c r="K7797" s="391" t="str">
        <f t="shared" ca="1" si="440"/>
        <v>33,30</v>
      </c>
      <c r="L7797" s="379"/>
      <c r="O7797" s="379"/>
    </row>
    <row r="7798" spans="1:15">
      <c r="A7798" s="417"/>
      <c r="B7798" s="417" t="s">
        <v>16527</v>
      </c>
      <c r="C7798" s="417" t="s">
        <v>2332</v>
      </c>
      <c r="D7798" s="417" t="s">
        <v>16447</v>
      </c>
      <c r="E7798" s="391">
        <v>6.4</v>
      </c>
      <c r="F7798" s="418">
        <v>44270</v>
      </c>
      <c r="G7798" s="417" t="s">
        <v>2286</v>
      </c>
      <c r="I7798" s="379">
        <f t="shared" ca="1" si="438"/>
        <v>-301</v>
      </c>
      <c r="J7798" s="379">
        <f t="shared" ca="1" si="439"/>
        <v>-209</v>
      </c>
      <c r="K7798" s="391" t="str">
        <f t="shared" ca="1" si="440"/>
        <v>34,36</v>
      </c>
      <c r="L7798" s="379"/>
      <c r="O7798" s="379"/>
    </row>
    <row r="7799" spans="1:15">
      <c r="A7799" s="417" t="s">
        <v>2155</v>
      </c>
      <c r="B7799" s="417" t="s">
        <v>16528</v>
      </c>
      <c r="C7799" s="417" t="s">
        <v>2332</v>
      </c>
      <c r="D7799" s="417" t="s">
        <v>16529</v>
      </c>
      <c r="E7799" s="391">
        <v>1.7</v>
      </c>
      <c r="F7799" s="418">
        <v>44270</v>
      </c>
      <c r="G7799" s="417" t="s">
        <v>2286</v>
      </c>
      <c r="I7799" s="379">
        <f t="shared" ca="1" si="438"/>
        <v>-301</v>
      </c>
      <c r="J7799" s="379">
        <f t="shared" ca="1" si="439"/>
        <v>-209</v>
      </c>
      <c r="K7799" s="391" t="str">
        <f t="shared" ca="1" si="440"/>
        <v>34,61</v>
      </c>
      <c r="L7799" s="379"/>
      <c r="O7799" s="379"/>
    </row>
    <row r="7800" spans="1:15">
      <c r="A7800" s="417" t="s">
        <v>36</v>
      </c>
      <c r="B7800" s="417" t="s">
        <v>4839</v>
      </c>
      <c r="C7800" s="417" t="s">
        <v>2332</v>
      </c>
      <c r="D7800" s="417" t="s">
        <v>4744</v>
      </c>
      <c r="E7800" s="391">
        <v>0.05</v>
      </c>
      <c r="F7800" s="418">
        <v>44270</v>
      </c>
      <c r="G7800" s="417" t="s">
        <v>2286</v>
      </c>
      <c r="I7800" s="379">
        <f t="shared" ca="1" si="438"/>
        <v>-301</v>
      </c>
      <c r="J7800" s="379">
        <f t="shared" ca="1" si="439"/>
        <v>-209</v>
      </c>
      <c r="K7800" s="391" t="str">
        <f t="shared" ca="1" si="440"/>
        <v>33,80</v>
      </c>
      <c r="L7800" s="379"/>
      <c r="O7800" s="379"/>
    </row>
    <row r="7801" spans="1:15">
      <c r="A7801" s="417"/>
      <c r="B7801" s="417" t="s">
        <v>12910</v>
      </c>
      <c r="C7801" s="417" t="s">
        <v>2332</v>
      </c>
      <c r="D7801" s="417" t="s">
        <v>16468</v>
      </c>
      <c r="E7801" s="391">
        <v>9.0500000000000007</v>
      </c>
      <c r="F7801" s="418">
        <v>44270</v>
      </c>
      <c r="G7801" s="417" t="s">
        <v>2286</v>
      </c>
      <c r="I7801" s="379">
        <f t="shared" ca="1" si="438"/>
        <v>-301</v>
      </c>
      <c r="J7801" s="379">
        <f t="shared" ca="1" si="439"/>
        <v>-209</v>
      </c>
      <c r="K7801" s="391" t="str">
        <f t="shared" ca="1" si="440"/>
        <v>35,61</v>
      </c>
      <c r="L7801" s="379"/>
      <c r="O7801" s="379"/>
    </row>
    <row r="7802" spans="1:15">
      <c r="A7802" s="417" t="s">
        <v>2155</v>
      </c>
      <c r="B7802" s="417" t="s">
        <v>16530</v>
      </c>
      <c r="C7802" s="417" t="s">
        <v>2332</v>
      </c>
      <c r="D7802" s="417" t="s">
        <v>16451</v>
      </c>
      <c r="E7802" s="391">
        <v>10.1</v>
      </c>
      <c r="F7802" s="418">
        <v>44270</v>
      </c>
      <c r="G7802" s="417" t="s">
        <v>2286</v>
      </c>
      <c r="I7802" s="379">
        <f t="shared" ca="1" si="438"/>
        <v>-301</v>
      </c>
      <c r="J7802" s="379">
        <f t="shared" ca="1" si="439"/>
        <v>-209</v>
      </c>
      <c r="K7802" s="391" t="str">
        <f t="shared" ca="1" si="440"/>
        <v>36,61</v>
      </c>
      <c r="L7802" s="379"/>
      <c r="O7802" s="379"/>
    </row>
    <row r="7803" spans="1:15">
      <c r="A7803" s="417" t="s">
        <v>2155</v>
      </c>
      <c r="B7803" s="417" t="s">
        <v>16531</v>
      </c>
      <c r="C7803" s="417" t="s">
        <v>2332</v>
      </c>
      <c r="D7803" s="417" t="s">
        <v>16473</v>
      </c>
      <c r="E7803" s="391">
        <v>0.01</v>
      </c>
      <c r="F7803" s="418">
        <v>44270</v>
      </c>
      <c r="G7803" s="417" t="s">
        <v>2286</v>
      </c>
      <c r="I7803" s="379">
        <f t="shared" ca="1" si="438"/>
        <v>-301</v>
      </c>
      <c r="J7803" s="379">
        <f t="shared" ca="1" si="439"/>
        <v>-209</v>
      </c>
      <c r="K7803" s="391" t="str">
        <f t="shared" ca="1" si="440"/>
        <v>36,86</v>
      </c>
      <c r="L7803" s="379"/>
      <c r="O7803" s="379"/>
    </row>
    <row r="7804" spans="1:15">
      <c r="A7804" s="417" t="s">
        <v>2155</v>
      </c>
      <c r="B7804" s="417" t="s">
        <v>8478</v>
      </c>
      <c r="C7804" s="417" t="s">
        <v>2332</v>
      </c>
      <c r="D7804" s="417" t="s">
        <v>16474</v>
      </c>
      <c r="E7804" s="391">
        <v>8.9700000000000006</v>
      </c>
      <c r="F7804" s="418">
        <v>44270</v>
      </c>
      <c r="G7804" s="417" t="s">
        <v>2286</v>
      </c>
      <c r="I7804" s="379">
        <f t="shared" ca="1" si="438"/>
        <v>-301</v>
      </c>
      <c r="J7804" s="379">
        <f t="shared" ca="1" si="439"/>
        <v>-209</v>
      </c>
      <c r="K7804" s="391" t="str">
        <f t="shared" ca="1" si="440"/>
        <v>37,36</v>
      </c>
      <c r="L7804" s="379"/>
      <c r="O7804" s="379"/>
    </row>
    <row r="7805" spans="1:15">
      <c r="A7805" s="417" t="s">
        <v>2155</v>
      </c>
      <c r="B7805" s="417" t="s">
        <v>16532</v>
      </c>
      <c r="C7805" s="417" t="s">
        <v>2332</v>
      </c>
      <c r="D7805" s="417" t="s">
        <v>16476</v>
      </c>
      <c r="E7805" s="391">
        <v>8.85</v>
      </c>
      <c r="F7805" s="418">
        <v>44270</v>
      </c>
      <c r="G7805" s="417" t="s">
        <v>2286</v>
      </c>
      <c r="I7805" s="379">
        <f t="shared" ca="1" si="438"/>
        <v>-301</v>
      </c>
      <c r="J7805" s="379">
        <f t="shared" ca="1" si="439"/>
        <v>-209</v>
      </c>
      <c r="K7805" s="391" t="str">
        <f t="shared" ca="1" si="440"/>
        <v>37,61</v>
      </c>
      <c r="L7805" s="379"/>
      <c r="O7805" s="379"/>
    </row>
    <row r="7806" spans="1:15">
      <c r="A7806" s="417" t="s">
        <v>2155</v>
      </c>
      <c r="B7806" s="417" t="s">
        <v>16533</v>
      </c>
      <c r="C7806" s="417" t="s">
        <v>2332</v>
      </c>
      <c r="D7806" s="417" t="s">
        <v>16454</v>
      </c>
      <c r="E7806" s="391">
        <v>9.24</v>
      </c>
      <c r="F7806" s="418">
        <v>44270</v>
      </c>
      <c r="G7806" s="417" t="s">
        <v>2286</v>
      </c>
      <c r="I7806" s="379">
        <f t="shared" ca="1" si="438"/>
        <v>-301</v>
      </c>
      <c r="J7806" s="379">
        <f t="shared" ca="1" si="439"/>
        <v>-209</v>
      </c>
      <c r="K7806" s="391" t="str">
        <f t="shared" ca="1" si="440"/>
        <v>38,11</v>
      </c>
      <c r="L7806" s="379"/>
      <c r="O7806" s="379"/>
    </row>
    <row r="7807" spans="1:15">
      <c r="A7807" s="417" t="s">
        <v>2155</v>
      </c>
      <c r="B7807" s="417" t="s">
        <v>4840</v>
      </c>
      <c r="C7807" s="417" t="s">
        <v>2332</v>
      </c>
      <c r="D7807" s="417" t="s">
        <v>16478</v>
      </c>
      <c r="E7807" s="391">
        <v>8.5</v>
      </c>
      <c r="F7807" s="418">
        <v>44270</v>
      </c>
      <c r="G7807" s="417" t="s">
        <v>2286</v>
      </c>
      <c r="I7807" s="379">
        <f t="shared" ca="1" si="438"/>
        <v>-301</v>
      </c>
      <c r="J7807" s="379">
        <f t="shared" ca="1" si="439"/>
        <v>-209</v>
      </c>
      <c r="K7807" s="391" t="str">
        <f t="shared" ca="1" si="440"/>
        <v>38,36</v>
      </c>
      <c r="L7807" s="379"/>
      <c r="O7807" s="379"/>
    </row>
    <row r="7808" spans="1:15">
      <c r="A7808" s="417" t="s">
        <v>2155</v>
      </c>
      <c r="B7808" s="417" t="s">
        <v>12911</v>
      </c>
      <c r="C7808" s="417" t="s">
        <v>2332</v>
      </c>
      <c r="D7808" s="417" t="s">
        <v>16479</v>
      </c>
      <c r="E7808" s="391">
        <v>2</v>
      </c>
      <c r="F7808" s="418">
        <v>44270</v>
      </c>
      <c r="G7808" s="417" t="s">
        <v>2286</v>
      </c>
      <c r="I7808" s="379">
        <f t="shared" ca="1" si="438"/>
        <v>-301</v>
      </c>
      <c r="J7808" s="379">
        <f t="shared" ca="1" si="439"/>
        <v>-209</v>
      </c>
      <c r="K7808" s="391" t="str">
        <f t="shared" ca="1" si="440"/>
        <v>34,11</v>
      </c>
      <c r="L7808" s="379"/>
      <c r="O7808" s="379"/>
    </row>
    <row r="7809" spans="1:15">
      <c r="A7809" s="417" t="s">
        <v>2155</v>
      </c>
      <c r="B7809" s="417" t="s">
        <v>4841</v>
      </c>
      <c r="C7809" s="417" t="s">
        <v>2332</v>
      </c>
      <c r="D7809" s="417" t="s">
        <v>16480</v>
      </c>
      <c r="E7809" s="391">
        <v>0.03</v>
      </c>
      <c r="F7809" s="418">
        <v>44305</v>
      </c>
      <c r="G7809" s="417" t="s">
        <v>2286</v>
      </c>
      <c r="I7809" s="379">
        <f t="shared" ca="1" si="438"/>
        <v>-266</v>
      </c>
      <c r="J7809" s="379">
        <f t="shared" ca="1" si="439"/>
        <v>-185</v>
      </c>
      <c r="K7809" s="391" t="str">
        <f t="shared" ca="1" si="440"/>
        <v>16,83</v>
      </c>
      <c r="L7809" s="379"/>
      <c r="O7809" s="379"/>
    </row>
    <row r="7810" spans="1:15">
      <c r="A7810" s="417" t="s">
        <v>2155</v>
      </c>
      <c r="B7810" s="417" t="s">
        <v>4842</v>
      </c>
      <c r="C7810" s="417" t="s">
        <v>2332</v>
      </c>
      <c r="D7810" s="417" t="s">
        <v>16481</v>
      </c>
      <c r="E7810" s="391">
        <v>1.17</v>
      </c>
      <c r="F7810" s="418">
        <v>44305</v>
      </c>
      <c r="G7810" s="417" t="s">
        <v>2286</v>
      </c>
      <c r="I7810" s="379">
        <f t="shared" ca="1" si="438"/>
        <v>-266</v>
      </c>
      <c r="J7810" s="379">
        <f t="shared" ca="1" si="439"/>
        <v>-185</v>
      </c>
      <c r="K7810" s="391" t="str">
        <f t="shared" ca="1" si="440"/>
        <v>17,83</v>
      </c>
      <c r="L7810" s="379"/>
      <c r="O7810" s="379"/>
    </row>
    <row r="7811" spans="1:15">
      <c r="A7811" s="417" t="s">
        <v>2155</v>
      </c>
      <c r="B7811" s="417" t="s">
        <v>4843</v>
      </c>
      <c r="C7811" s="417" t="s">
        <v>2332</v>
      </c>
      <c r="D7811" s="417" t="s">
        <v>16482</v>
      </c>
      <c r="E7811" s="391">
        <v>0.28000000000000003</v>
      </c>
      <c r="F7811" s="418">
        <v>44305</v>
      </c>
      <c r="G7811" s="417" t="s">
        <v>2286</v>
      </c>
      <c r="I7811" s="379">
        <f t="shared" ca="1" si="438"/>
        <v>-266</v>
      </c>
      <c r="J7811" s="379">
        <f t="shared" ca="1" si="439"/>
        <v>-185</v>
      </c>
      <c r="K7811" s="391" t="str">
        <f t="shared" ca="1" si="440"/>
        <v>22,83</v>
      </c>
      <c r="L7811" s="379"/>
      <c r="O7811" s="379"/>
    </row>
    <row r="7812" spans="1:15">
      <c r="A7812" s="417" t="s">
        <v>2155</v>
      </c>
      <c r="B7812" s="417" t="s">
        <v>4844</v>
      </c>
      <c r="C7812" s="417" t="s">
        <v>2332</v>
      </c>
      <c r="D7812" s="417" t="s">
        <v>16484</v>
      </c>
      <c r="E7812" s="391">
        <v>1.1299999999999999</v>
      </c>
      <c r="F7812" s="418">
        <v>44305</v>
      </c>
      <c r="G7812" s="417" t="s">
        <v>2286</v>
      </c>
      <c r="I7812" s="379">
        <f t="shared" ca="1" si="438"/>
        <v>-266</v>
      </c>
      <c r="J7812" s="379">
        <f t="shared" ca="1" si="439"/>
        <v>-185</v>
      </c>
      <c r="K7812" s="391" t="str">
        <f t="shared" ca="1" si="440"/>
        <v>23,83</v>
      </c>
      <c r="L7812" s="379"/>
      <c r="O7812" s="379"/>
    </row>
    <row r="7813" spans="1:15">
      <c r="A7813" s="417" t="s">
        <v>2155</v>
      </c>
      <c r="B7813" s="417" t="s">
        <v>4845</v>
      </c>
      <c r="C7813" s="417" t="s">
        <v>2332</v>
      </c>
      <c r="D7813" s="417" t="s">
        <v>16485</v>
      </c>
      <c r="E7813" s="391">
        <v>1.5</v>
      </c>
      <c r="F7813" s="418">
        <v>44305</v>
      </c>
      <c r="G7813" s="417" t="s">
        <v>2286</v>
      </c>
      <c r="I7813" s="379">
        <f t="shared" ca="1" si="438"/>
        <v>-266</v>
      </c>
      <c r="J7813" s="379">
        <f t="shared" ca="1" si="439"/>
        <v>-185</v>
      </c>
      <c r="K7813" s="391" t="str">
        <f t="shared" ca="1" si="440"/>
        <v>25,08</v>
      </c>
      <c r="L7813" s="379"/>
      <c r="O7813" s="379"/>
    </row>
    <row r="7814" spans="1:15">
      <c r="A7814" s="417" t="s">
        <v>2155</v>
      </c>
      <c r="B7814" s="417" t="s">
        <v>17972</v>
      </c>
      <c r="C7814" s="417" t="s">
        <v>2332</v>
      </c>
      <c r="D7814" s="417" t="s">
        <v>17973</v>
      </c>
      <c r="E7814" s="391">
        <v>1.06</v>
      </c>
      <c r="F7814" s="418">
        <v>44305</v>
      </c>
      <c r="G7814" s="417" t="s">
        <v>2286</v>
      </c>
      <c r="I7814" s="379">
        <f t="shared" ca="1" si="438"/>
        <v>-266</v>
      </c>
      <c r="J7814" s="379">
        <f t="shared" ca="1" si="439"/>
        <v>-185</v>
      </c>
      <c r="K7814" s="391" t="str">
        <f t="shared" ca="1" si="440"/>
        <v>30,58</v>
      </c>
      <c r="L7814" s="379"/>
      <c r="O7814" s="379"/>
    </row>
    <row r="7815" spans="1:15">
      <c r="A7815" s="417" t="s">
        <v>2155</v>
      </c>
      <c r="B7815" s="417" t="s">
        <v>18534</v>
      </c>
      <c r="C7815" s="417" t="s">
        <v>2332</v>
      </c>
      <c r="D7815" s="417" t="s">
        <v>18525</v>
      </c>
      <c r="E7815" s="391">
        <v>8.48</v>
      </c>
      <c r="F7815" s="418">
        <v>44305</v>
      </c>
      <c r="G7815" s="417" t="s">
        <v>2286</v>
      </c>
      <c r="I7815" s="379">
        <f t="shared" ca="1" si="438"/>
        <v>-266</v>
      </c>
      <c r="J7815" s="379">
        <f t="shared" ca="1" si="439"/>
        <v>-185</v>
      </c>
      <c r="K7815" s="391" t="str">
        <f t="shared" ca="1" si="440"/>
        <v>32,58</v>
      </c>
      <c r="L7815" s="379"/>
      <c r="O7815" s="379"/>
    </row>
    <row r="7816" spans="1:15">
      <c r="A7816" s="417" t="s">
        <v>2155</v>
      </c>
      <c r="B7816" s="417" t="s">
        <v>8479</v>
      </c>
      <c r="C7816" s="417" t="s">
        <v>2332</v>
      </c>
      <c r="D7816" s="417" t="s">
        <v>16131</v>
      </c>
      <c r="E7816" s="391">
        <v>4.1500000000000004</v>
      </c>
      <c r="F7816" s="418">
        <v>44305</v>
      </c>
      <c r="G7816" s="417" t="s">
        <v>2286</v>
      </c>
      <c r="I7816" s="379">
        <f t="shared" ca="1" si="438"/>
        <v>-266</v>
      </c>
      <c r="J7816" s="379">
        <f t="shared" ca="1" si="439"/>
        <v>-185</v>
      </c>
      <c r="K7816" s="391" t="str">
        <f t="shared" ca="1" si="440"/>
        <v>31,83</v>
      </c>
      <c r="L7816" s="379"/>
      <c r="O7816" s="379"/>
    </row>
    <row r="7817" spans="1:15">
      <c r="A7817" s="417" t="s">
        <v>2155</v>
      </c>
      <c r="B7817" s="417" t="s">
        <v>17974</v>
      </c>
      <c r="C7817" s="417" t="s">
        <v>2332</v>
      </c>
      <c r="D7817" s="417" t="s">
        <v>17968</v>
      </c>
      <c r="E7817" s="391">
        <v>2.34</v>
      </c>
      <c r="F7817" s="418">
        <v>44305</v>
      </c>
      <c r="G7817" s="417" t="s">
        <v>2286</v>
      </c>
      <c r="I7817" s="379">
        <f t="shared" ca="1" si="438"/>
        <v>-266</v>
      </c>
      <c r="J7817" s="379">
        <f t="shared" ca="1" si="439"/>
        <v>-185</v>
      </c>
      <c r="K7817" s="391" t="str">
        <f t="shared" ca="1" si="440"/>
        <v>32,83</v>
      </c>
      <c r="L7817" s="379"/>
      <c r="O7817" s="379"/>
    </row>
    <row r="7818" spans="1:15">
      <c r="A7818" s="417" t="s">
        <v>2155</v>
      </c>
      <c r="B7818" s="417" t="s">
        <v>4846</v>
      </c>
      <c r="C7818" s="417" t="s">
        <v>2332</v>
      </c>
      <c r="D7818" s="417" t="s">
        <v>16488</v>
      </c>
      <c r="E7818" s="391">
        <v>0.01</v>
      </c>
      <c r="F7818" s="418">
        <v>44337</v>
      </c>
      <c r="G7818" s="417" t="s">
        <v>2286</v>
      </c>
      <c r="I7818" s="379">
        <f t="shared" ref="I7818:I7881" ca="1" si="441">IF(F7818&lt;&gt;"",F7818-$I$199,"")</f>
        <v>-234</v>
      </c>
      <c r="J7818" s="379">
        <f t="shared" ref="J7818:J7881" ca="1" si="442">IF(I7818&lt;&gt;"",NETWORKDAYS($I$199,F7818-1,$N$201:$N$224),"")</f>
        <v>-163</v>
      </c>
      <c r="K7818" s="391" t="str">
        <f t="shared" ref="K7818:K7881" ca="1" si="443">IF(I7818&lt;&gt;"",RIGHT(D7818,LEN(D7818)-FIND(" ",D7818)),"")</f>
        <v>18,06</v>
      </c>
      <c r="L7818" s="379"/>
      <c r="O7818" s="379"/>
    </row>
    <row r="7819" spans="1:15">
      <c r="A7819" s="417" t="s">
        <v>2155</v>
      </c>
      <c r="B7819" s="417" t="s">
        <v>4847</v>
      </c>
      <c r="C7819" s="417" t="s">
        <v>2332</v>
      </c>
      <c r="D7819" s="417" t="s">
        <v>16489</v>
      </c>
      <c r="E7819" s="391">
        <v>1.45</v>
      </c>
      <c r="F7819" s="418">
        <v>44701</v>
      </c>
      <c r="G7819" s="417" t="s">
        <v>2286</v>
      </c>
      <c r="I7819" s="379">
        <f t="shared" ca="1" si="441"/>
        <v>130</v>
      </c>
      <c r="J7819" s="379">
        <f t="shared" ca="1" si="442"/>
        <v>90</v>
      </c>
      <c r="K7819" s="391" t="str">
        <f t="shared" ca="1" si="443"/>
        <v>24,83</v>
      </c>
      <c r="L7819" s="379"/>
      <c r="O7819" s="379"/>
    </row>
    <row r="7820" spans="1:15">
      <c r="A7820" s="417" t="s">
        <v>2155</v>
      </c>
      <c r="B7820" s="417" t="s">
        <v>12912</v>
      </c>
      <c r="C7820" s="417" t="s">
        <v>2332</v>
      </c>
      <c r="D7820" s="417" t="s">
        <v>4787</v>
      </c>
      <c r="E7820" s="391">
        <v>0.97</v>
      </c>
      <c r="F7820" s="418">
        <v>44337</v>
      </c>
      <c r="G7820" s="417" t="s">
        <v>2286</v>
      </c>
      <c r="I7820" s="379">
        <f t="shared" ca="1" si="441"/>
        <v>-234</v>
      </c>
      <c r="J7820" s="379">
        <f t="shared" ca="1" si="442"/>
        <v>-163</v>
      </c>
      <c r="K7820" s="391" t="str">
        <f t="shared" ca="1" si="443"/>
        <v>25,06</v>
      </c>
      <c r="L7820" s="379"/>
      <c r="O7820" s="379"/>
    </row>
    <row r="7821" spans="1:15">
      <c r="A7821" s="417" t="s">
        <v>2155</v>
      </c>
      <c r="B7821" s="417" t="s">
        <v>12914</v>
      </c>
      <c r="C7821" s="417" t="s">
        <v>2332</v>
      </c>
      <c r="D7821" s="417" t="s">
        <v>4788</v>
      </c>
      <c r="E7821" s="391">
        <v>1.3</v>
      </c>
      <c r="F7821" s="418">
        <v>44337</v>
      </c>
      <c r="G7821" s="417" t="s">
        <v>2286</v>
      </c>
      <c r="I7821" s="379">
        <f t="shared" ca="1" si="441"/>
        <v>-234</v>
      </c>
      <c r="J7821" s="379">
        <f t="shared" ca="1" si="442"/>
        <v>-163</v>
      </c>
      <c r="K7821" s="391" t="str">
        <f t="shared" ca="1" si="443"/>
        <v>26,06</v>
      </c>
      <c r="L7821" s="379"/>
      <c r="O7821" s="379"/>
    </row>
    <row r="7822" spans="1:15">
      <c r="A7822" s="417" t="s">
        <v>2155</v>
      </c>
      <c r="B7822" s="417" t="s">
        <v>12915</v>
      </c>
      <c r="C7822" s="417" t="s">
        <v>2332</v>
      </c>
      <c r="D7822" s="417" t="s">
        <v>8218</v>
      </c>
      <c r="E7822" s="391">
        <v>2.65</v>
      </c>
      <c r="F7822" s="418">
        <v>44337</v>
      </c>
      <c r="G7822" s="417" t="s">
        <v>2286</v>
      </c>
      <c r="I7822" s="379">
        <f t="shared" ca="1" si="441"/>
        <v>-234</v>
      </c>
      <c r="J7822" s="379">
        <f t="shared" ca="1" si="442"/>
        <v>-163</v>
      </c>
      <c r="K7822" s="391" t="str">
        <f t="shared" ca="1" si="443"/>
        <v>28,81</v>
      </c>
      <c r="L7822" s="379"/>
      <c r="O7822" s="379"/>
    </row>
    <row r="7823" spans="1:15">
      <c r="A7823" s="417" t="s">
        <v>2155</v>
      </c>
      <c r="B7823" s="417" t="s">
        <v>12916</v>
      </c>
      <c r="C7823" s="417" t="s">
        <v>2332</v>
      </c>
      <c r="D7823" s="417" t="s">
        <v>12812</v>
      </c>
      <c r="E7823" s="391">
        <v>3</v>
      </c>
      <c r="F7823" s="418">
        <v>44337</v>
      </c>
      <c r="G7823" s="417" t="s">
        <v>2286</v>
      </c>
      <c r="I7823" s="379">
        <f t="shared" ca="1" si="441"/>
        <v>-234</v>
      </c>
      <c r="J7823" s="379">
        <f t="shared" ca="1" si="442"/>
        <v>-163</v>
      </c>
      <c r="K7823" s="391" t="str">
        <f t="shared" ca="1" si="443"/>
        <v>32,06</v>
      </c>
      <c r="L7823" s="379"/>
      <c r="O7823" s="379"/>
    </row>
    <row r="7824" spans="1:15">
      <c r="A7824" s="417" t="s">
        <v>2155</v>
      </c>
      <c r="B7824" s="417" t="s">
        <v>4848</v>
      </c>
      <c r="C7824" s="417" t="s">
        <v>2332</v>
      </c>
      <c r="D7824" s="417" t="s">
        <v>16490</v>
      </c>
      <c r="E7824" s="391">
        <v>0.01</v>
      </c>
      <c r="F7824" s="418">
        <v>44365</v>
      </c>
      <c r="G7824" s="417" t="s">
        <v>2286</v>
      </c>
      <c r="I7824" s="379">
        <f t="shared" ca="1" si="441"/>
        <v>-206</v>
      </c>
      <c r="J7824" s="379">
        <f t="shared" ca="1" si="442"/>
        <v>-144</v>
      </c>
      <c r="K7824" s="391" t="str">
        <f t="shared" ca="1" si="443"/>
        <v>19,33</v>
      </c>
      <c r="L7824" s="379"/>
      <c r="O7824" s="379"/>
    </row>
    <row r="7825" spans="1:15">
      <c r="A7825" s="417" t="s">
        <v>2155</v>
      </c>
      <c r="B7825" s="417" t="s">
        <v>4849</v>
      </c>
      <c r="C7825" s="417" t="s">
        <v>2332</v>
      </c>
      <c r="D7825" s="417" t="s">
        <v>16534</v>
      </c>
      <c r="E7825" s="391">
        <v>1.6</v>
      </c>
      <c r="F7825" s="418">
        <v>44365</v>
      </c>
      <c r="G7825" s="417" t="s">
        <v>2286</v>
      </c>
      <c r="I7825" s="379">
        <f t="shared" ca="1" si="441"/>
        <v>-206</v>
      </c>
      <c r="J7825" s="379">
        <f t="shared" ca="1" si="442"/>
        <v>-144</v>
      </c>
      <c r="K7825" s="391" t="str">
        <f t="shared" ca="1" si="443"/>
        <v>20,58</v>
      </c>
      <c r="L7825" s="379"/>
      <c r="O7825" s="379"/>
    </row>
    <row r="7826" spans="1:15">
      <c r="A7826" s="417" t="s">
        <v>2155</v>
      </c>
      <c r="B7826" s="417" t="s">
        <v>4850</v>
      </c>
      <c r="C7826" s="417" t="s">
        <v>2332</v>
      </c>
      <c r="D7826" s="417" t="s">
        <v>16491</v>
      </c>
      <c r="E7826" s="391">
        <v>0.75</v>
      </c>
      <c r="F7826" s="418">
        <v>44365</v>
      </c>
      <c r="G7826" s="417" t="s">
        <v>2286</v>
      </c>
      <c r="I7826" s="379">
        <f t="shared" ca="1" si="441"/>
        <v>-206</v>
      </c>
      <c r="J7826" s="379">
        <f t="shared" ca="1" si="442"/>
        <v>-144</v>
      </c>
      <c r="K7826" s="391" t="str">
        <f t="shared" ca="1" si="443"/>
        <v>23,08</v>
      </c>
      <c r="L7826" s="379"/>
      <c r="O7826" s="379"/>
    </row>
    <row r="7827" spans="1:15">
      <c r="A7827" s="417" t="s">
        <v>2155</v>
      </c>
      <c r="B7827" s="417" t="s">
        <v>4851</v>
      </c>
      <c r="C7827" s="417" t="s">
        <v>2332</v>
      </c>
      <c r="D7827" s="417" t="s">
        <v>16485</v>
      </c>
      <c r="E7827" s="391">
        <v>0.51</v>
      </c>
      <c r="F7827" s="418">
        <v>44365</v>
      </c>
      <c r="G7827" s="417" t="s">
        <v>2286</v>
      </c>
      <c r="I7827" s="379">
        <f t="shared" ca="1" si="441"/>
        <v>-206</v>
      </c>
      <c r="J7827" s="379">
        <f t="shared" ca="1" si="442"/>
        <v>-144</v>
      </c>
      <c r="K7827" s="391" t="str">
        <f t="shared" ca="1" si="443"/>
        <v>25,08</v>
      </c>
      <c r="L7827" s="379"/>
      <c r="O7827" s="379"/>
    </row>
    <row r="7828" spans="1:15">
      <c r="A7828" s="417" t="s">
        <v>2155</v>
      </c>
      <c r="B7828" s="417" t="s">
        <v>8480</v>
      </c>
      <c r="C7828" s="417" t="s">
        <v>2332</v>
      </c>
      <c r="D7828" s="417" t="s">
        <v>16492</v>
      </c>
      <c r="E7828" s="391">
        <v>1.1000000000000001</v>
      </c>
      <c r="F7828" s="418">
        <v>44365</v>
      </c>
      <c r="G7828" s="417" t="s">
        <v>2286</v>
      </c>
      <c r="I7828" s="379">
        <f t="shared" ca="1" si="441"/>
        <v>-206</v>
      </c>
      <c r="J7828" s="379">
        <f t="shared" ca="1" si="442"/>
        <v>-144</v>
      </c>
      <c r="K7828" s="391" t="str">
        <f t="shared" ca="1" si="443"/>
        <v>26,08</v>
      </c>
      <c r="L7828" s="379"/>
      <c r="O7828" s="379"/>
    </row>
    <row r="7829" spans="1:15">
      <c r="A7829" s="417" t="s">
        <v>2155</v>
      </c>
      <c r="B7829" s="417" t="s">
        <v>4852</v>
      </c>
      <c r="C7829" s="417" t="s">
        <v>2332</v>
      </c>
      <c r="D7829" s="417" t="s">
        <v>16493</v>
      </c>
      <c r="E7829" s="391">
        <v>2</v>
      </c>
      <c r="F7829" s="418">
        <v>44365</v>
      </c>
      <c r="G7829" s="417" t="s">
        <v>2286</v>
      </c>
      <c r="I7829" s="379">
        <f t="shared" ca="1" si="441"/>
        <v>-206</v>
      </c>
      <c r="J7829" s="379">
        <f t="shared" ca="1" si="442"/>
        <v>-144</v>
      </c>
      <c r="K7829" s="391" t="str">
        <f t="shared" ca="1" si="443"/>
        <v>27,08</v>
      </c>
      <c r="L7829" s="379"/>
      <c r="O7829" s="379"/>
    </row>
    <row r="7830" spans="1:15">
      <c r="A7830" s="417" t="s">
        <v>2155</v>
      </c>
      <c r="B7830" s="417" t="s">
        <v>4853</v>
      </c>
      <c r="C7830" s="417" t="s">
        <v>2332</v>
      </c>
      <c r="D7830" s="417" t="s">
        <v>16494</v>
      </c>
      <c r="E7830" s="391">
        <v>2</v>
      </c>
      <c r="F7830" s="418">
        <v>44365</v>
      </c>
      <c r="G7830" s="417" t="s">
        <v>2286</v>
      </c>
      <c r="I7830" s="379">
        <f t="shared" ca="1" si="441"/>
        <v>-206</v>
      </c>
      <c r="J7830" s="379">
        <f t="shared" ca="1" si="442"/>
        <v>-144</v>
      </c>
      <c r="K7830" s="391" t="str">
        <f t="shared" ca="1" si="443"/>
        <v>27,58</v>
      </c>
      <c r="L7830" s="379"/>
      <c r="O7830" s="379"/>
    </row>
    <row r="7831" spans="1:15">
      <c r="A7831" s="417" t="s">
        <v>2155</v>
      </c>
      <c r="B7831" s="417" t="s">
        <v>12917</v>
      </c>
      <c r="C7831" s="417" t="s">
        <v>2332</v>
      </c>
      <c r="D7831" s="417" t="s">
        <v>16495</v>
      </c>
      <c r="E7831" s="391">
        <v>1.31</v>
      </c>
      <c r="F7831" s="418">
        <v>44365</v>
      </c>
      <c r="G7831" s="417" t="s">
        <v>2286</v>
      </c>
      <c r="I7831" s="379">
        <f t="shared" ca="1" si="441"/>
        <v>-206</v>
      </c>
      <c r="J7831" s="379">
        <f t="shared" ca="1" si="442"/>
        <v>-144</v>
      </c>
      <c r="K7831" s="391" t="str">
        <f t="shared" ca="1" si="443"/>
        <v>28,58</v>
      </c>
      <c r="L7831" s="379"/>
      <c r="O7831" s="379"/>
    </row>
    <row r="7832" spans="1:15">
      <c r="A7832" s="417" t="s">
        <v>2155</v>
      </c>
      <c r="B7832" s="417" t="s">
        <v>4854</v>
      </c>
      <c r="C7832" s="417" t="s">
        <v>2332</v>
      </c>
      <c r="D7832" s="417" t="s">
        <v>16498</v>
      </c>
      <c r="E7832" s="391">
        <v>0.04</v>
      </c>
      <c r="F7832" s="418">
        <v>44365</v>
      </c>
      <c r="G7832" s="417" t="s">
        <v>2286</v>
      </c>
      <c r="I7832" s="379">
        <f t="shared" ca="1" si="441"/>
        <v>-206</v>
      </c>
      <c r="J7832" s="379">
        <f t="shared" ca="1" si="442"/>
        <v>-144</v>
      </c>
      <c r="K7832" s="391" t="str">
        <f t="shared" ca="1" si="443"/>
        <v>34,83</v>
      </c>
      <c r="L7832" s="379"/>
      <c r="O7832" s="379"/>
    </row>
    <row r="7833" spans="1:15">
      <c r="A7833" s="417" t="s">
        <v>2155</v>
      </c>
      <c r="B7833" s="417" t="s">
        <v>12918</v>
      </c>
      <c r="C7833" s="417" t="s">
        <v>2332</v>
      </c>
      <c r="D7833" s="417" t="s">
        <v>16499</v>
      </c>
      <c r="E7833" s="391">
        <v>6.53</v>
      </c>
      <c r="F7833" s="418">
        <v>44365</v>
      </c>
      <c r="G7833" s="417" t="s">
        <v>2286</v>
      </c>
      <c r="I7833" s="379">
        <f t="shared" ca="1" si="441"/>
        <v>-206</v>
      </c>
      <c r="J7833" s="379">
        <f t="shared" ca="1" si="442"/>
        <v>-144</v>
      </c>
      <c r="K7833" s="391" t="str">
        <f t="shared" ca="1" si="443"/>
        <v>37,08</v>
      </c>
      <c r="L7833" s="379"/>
      <c r="O7833" s="379"/>
    </row>
    <row r="7834" spans="1:15">
      <c r="A7834" s="417" t="s">
        <v>2155</v>
      </c>
      <c r="B7834" s="417" t="s">
        <v>4855</v>
      </c>
      <c r="C7834" s="417" t="s">
        <v>2332</v>
      </c>
      <c r="D7834" s="417" t="s">
        <v>16535</v>
      </c>
      <c r="E7834" s="391">
        <v>1</v>
      </c>
      <c r="F7834" s="418">
        <v>44393</v>
      </c>
      <c r="G7834" s="417" t="s">
        <v>2286</v>
      </c>
      <c r="I7834" s="379">
        <f t="shared" ca="1" si="441"/>
        <v>-178</v>
      </c>
      <c r="J7834" s="379">
        <f t="shared" ca="1" si="442"/>
        <v>-124</v>
      </c>
      <c r="K7834" s="391" t="str">
        <f t="shared" ca="1" si="443"/>
        <v>20,16</v>
      </c>
      <c r="L7834" s="379"/>
      <c r="O7834" s="379"/>
    </row>
    <row r="7835" spans="1:15">
      <c r="A7835" s="417" t="s">
        <v>2155</v>
      </c>
      <c r="B7835" s="417" t="s">
        <v>4856</v>
      </c>
      <c r="C7835" s="417" t="s">
        <v>2332</v>
      </c>
      <c r="D7835" s="417" t="s">
        <v>16536</v>
      </c>
      <c r="E7835" s="391">
        <v>1.53</v>
      </c>
      <c r="F7835" s="418">
        <v>44393</v>
      </c>
      <c r="G7835" s="417" t="s">
        <v>2286</v>
      </c>
      <c r="I7835" s="379">
        <f t="shared" ca="1" si="441"/>
        <v>-178</v>
      </c>
      <c r="J7835" s="379">
        <f t="shared" ca="1" si="442"/>
        <v>-124</v>
      </c>
      <c r="K7835" s="391" t="str">
        <f t="shared" ca="1" si="443"/>
        <v>21,41</v>
      </c>
      <c r="L7835" s="379"/>
      <c r="O7835" s="379"/>
    </row>
    <row r="7836" spans="1:15">
      <c r="A7836" s="417" t="s">
        <v>2155</v>
      </c>
      <c r="B7836" s="417" t="s">
        <v>4857</v>
      </c>
      <c r="C7836" s="417" t="s">
        <v>2332</v>
      </c>
      <c r="D7836" s="417" t="s">
        <v>16537</v>
      </c>
      <c r="E7836" s="391">
        <v>2.2999999999999998</v>
      </c>
      <c r="F7836" s="418">
        <v>44393</v>
      </c>
      <c r="G7836" s="417" t="s">
        <v>2286</v>
      </c>
      <c r="I7836" s="379">
        <f t="shared" ca="1" si="441"/>
        <v>-178</v>
      </c>
      <c r="J7836" s="379">
        <f t="shared" ca="1" si="442"/>
        <v>-124</v>
      </c>
      <c r="K7836" s="391" t="str">
        <f t="shared" ca="1" si="443"/>
        <v>23,66</v>
      </c>
      <c r="L7836" s="379"/>
      <c r="O7836" s="379"/>
    </row>
    <row r="7837" spans="1:15">
      <c r="A7837" s="417" t="s">
        <v>2155</v>
      </c>
      <c r="B7837" s="417" t="s">
        <v>4858</v>
      </c>
      <c r="C7837" s="417" t="s">
        <v>2332</v>
      </c>
      <c r="D7837" s="417" t="s">
        <v>16500</v>
      </c>
      <c r="E7837" s="391">
        <v>0.03</v>
      </c>
      <c r="F7837" s="418">
        <v>44393</v>
      </c>
      <c r="G7837" s="417" t="s">
        <v>2286</v>
      </c>
      <c r="I7837" s="379">
        <f t="shared" ca="1" si="441"/>
        <v>-178</v>
      </c>
      <c r="J7837" s="379">
        <f t="shared" ca="1" si="442"/>
        <v>-124</v>
      </c>
      <c r="K7837" s="391" t="str">
        <f t="shared" ca="1" si="443"/>
        <v>26,16</v>
      </c>
      <c r="L7837" s="379"/>
      <c r="O7837" s="379"/>
    </row>
    <row r="7838" spans="1:15">
      <c r="A7838" s="417" t="s">
        <v>2155</v>
      </c>
      <c r="B7838" s="417" t="s">
        <v>4859</v>
      </c>
      <c r="C7838" s="417" t="s">
        <v>2332</v>
      </c>
      <c r="D7838" s="417" t="s">
        <v>7592</v>
      </c>
      <c r="E7838" s="391">
        <v>0.04</v>
      </c>
      <c r="F7838" s="418">
        <v>44393</v>
      </c>
      <c r="G7838" s="417" t="s">
        <v>2286</v>
      </c>
      <c r="I7838" s="379">
        <f t="shared" ca="1" si="441"/>
        <v>-178</v>
      </c>
      <c r="J7838" s="379">
        <f t="shared" ca="1" si="442"/>
        <v>-124</v>
      </c>
      <c r="K7838" s="391" t="str">
        <f t="shared" ca="1" si="443"/>
        <v>26,66</v>
      </c>
      <c r="L7838" s="379"/>
      <c r="O7838" s="379"/>
    </row>
    <row r="7839" spans="1:15">
      <c r="A7839" s="417" t="s">
        <v>2155</v>
      </c>
      <c r="B7839" s="417" t="s">
        <v>18535</v>
      </c>
      <c r="C7839" s="417" t="s">
        <v>2332</v>
      </c>
      <c r="D7839" s="417" t="s">
        <v>16502</v>
      </c>
      <c r="E7839" s="391">
        <v>1.95</v>
      </c>
      <c r="F7839" s="418">
        <v>44393</v>
      </c>
      <c r="G7839" s="417" t="s">
        <v>2286</v>
      </c>
      <c r="I7839" s="379">
        <f t="shared" ca="1" si="441"/>
        <v>-178</v>
      </c>
      <c r="J7839" s="379">
        <f t="shared" ca="1" si="442"/>
        <v>-124</v>
      </c>
      <c r="K7839" s="391" t="str">
        <f t="shared" ca="1" si="443"/>
        <v>30,91</v>
      </c>
      <c r="L7839" s="379"/>
      <c r="O7839" s="379"/>
    </row>
    <row r="7840" spans="1:15">
      <c r="A7840" s="417" t="s">
        <v>2155</v>
      </c>
      <c r="B7840" s="417" t="s">
        <v>4860</v>
      </c>
      <c r="C7840" s="417" t="s">
        <v>2332</v>
      </c>
      <c r="D7840" s="417" t="s">
        <v>16538</v>
      </c>
      <c r="E7840" s="391">
        <v>1.29</v>
      </c>
      <c r="F7840" s="418">
        <v>44792</v>
      </c>
      <c r="G7840" s="417" t="s">
        <v>2286</v>
      </c>
      <c r="I7840" s="379">
        <f t="shared" ca="1" si="441"/>
        <v>221</v>
      </c>
      <c r="J7840" s="379">
        <f t="shared" ca="1" si="442"/>
        <v>154</v>
      </c>
      <c r="K7840" s="391" t="str">
        <f t="shared" ca="1" si="443"/>
        <v>16,85</v>
      </c>
      <c r="L7840" s="379"/>
      <c r="O7840" s="379"/>
    </row>
    <row r="7841" spans="1:15">
      <c r="A7841" s="417" t="s">
        <v>2155</v>
      </c>
      <c r="B7841" s="417" t="s">
        <v>4861</v>
      </c>
      <c r="C7841" s="417" t="s">
        <v>2332</v>
      </c>
      <c r="D7841" s="417" t="s">
        <v>16539</v>
      </c>
      <c r="E7841" s="391">
        <v>1.5</v>
      </c>
      <c r="F7841" s="418">
        <v>44428</v>
      </c>
      <c r="G7841" s="417" t="s">
        <v>2286</v>
      </c>
      <c r="I7841" s="379">
        <f t="shared" ca="1" si="441"/>
        <v>-143</v>
      </c>
      <c r="J7841" s="379">
        <f t="shared" ca="1" si="442"/>
        <v>-99</v>
      </c>
      <c r="K7841" s="391" t="str">
        <f t="shared" ca="1" si="443"/>
        <v>23,91</v>
      </c>
      <c r="L7841" s="379"/>
      <c r="O7841" s="379"/>
    </row>
    <row r="7842" spans="1:15">
      <c r="A7842" s="417" t="s">
        <v>2155</v>
      </c>
      <c r="B7842" s="417" t="s">
        <v>4862</v>
      </c>
      <c r="C7842" s="417" t="s">
        <v>2332</v>
      </c>
      <c r="D7842" s="417" t="s">
        <v>16503</v>
      </c>
      <c r="E7842" s="391">
        <v>0.08</v>
      </c>
      <c r="F7842" s="418">
        <v>44428</v>
      </c>
      <c r="G7842" s="417" t="s">
        <v>2286</v>
      </c>
      <c r="I7842" s="379">
        <f t="shared" ca="1" si="441"/>
        <v>-143</v>
      </c>
      <c r="J7842" s="379">
        <f t="shared" ca="1" si="442"/>
        <v>-99</v>
      </c>
      <c r="K7842" s="391" t="str">
        <f t="shared" ca="1" si="443"/>
        <v>24,41</v>
      </c>
      <c r="L7842" s="379"/>
      <c r="O7842" s="379"/>
    </row>
    <row r="7843" spans="1:15">
      <c r="A7843" s="417" t="s">
        <v>2155</v>
      </c>
      <c r="B7843" s="417" t="s">
        <v>4863</v>
      </c>
      <c r="C7843" s="417" t="s">
        <v>2332</v>
      </c>
      <c r="D7843" s="417" t="s">
        <v>16201</v>
      </c>
      <c r="E7843" s="391">
        <v>2.2000000000000002</v>
      </c>
      <c r="F7843" s="418">
        <v>44792</v>
      </c>
      <c r="G7843" s="417" t="s">
        <v>2286</v>
      </c>
      <c r="I7843" s="379">
        <f t="shared" ca="1" si="441"/>
        <v>221</v>
      </c>
      <c r="J7843" s="379">
        <f t="shared" ca="1" si="442"/>
        <v>154</v>
      </c>
      <c r="K7843" s="391" t="str">
        <f t="shared" ca="1" si="443"/>
        <v>26,85</v>
      </c>
      <c r="L7843" s="379"/>
      <c r="O7843" s="379"/>
    </row>
    <row r="7844" spans="1:15">
      <c r="A7844" s="417" t="s">
        <v>2155</v>
      </c>
      <c r="B7844" s="417" t="s">
        <v>4864</v>
      </c>
      <c r="C7844" s="417" t="s">
        <v>2332</v>
      </c>
      <c r="D7844" s="417" t="s">
        <v>16501</v>
      </c>
      <c r="E7844" s="391">
        <v>3.43</v>
      </c>
      <c r="F7844" s="418">
        <v>44428</v>
      </c>
      <c r="G7844" s="417" t="s">
        <v>2286</v>
      </c>
      <c r="I7844" s="379">
        <f t="shared" ca="1" si="441"/>
        <v>-143</v>
      </c>
      <c r="J7844" s="379">
        <f t="shared" ca="1" si="442"/>
        <v>-99</v>
      </c>
      <c r="K7844" s="391" t="str">
        <f t="shared" ca="1" si="443"/>
        <v>28,16</v>
      </c>
      <c r="L7844" s="379"/>
      <c r="O7844" s="379"/>
    </row>
    <row r="7845" spans="1:15">
      <c r="A7845" s="417" t="s">
        <v>2155</v>
      </c>
      <c r="B7845" s="417" t="s">
        <v>4865</v>
      </c>
      <c r="C7845" s="417" t="s">
        <v>2332</v>
      </c>
      <c r="D7845" s="417" t="s">
        <v>16504</v>
      </c>
      <c r="E7845" s="391">
        <v>3.89</v>
      </c>
      <c r="F7845" s="418">
        <v>44428</v>
      </c>
      <c r="G7845" s="417" t="s">
        <v>2286</v>
      </c>
      <c r="I7845" s="379">
        <f t="shared" ca="1" si="441"/>
        <v>-143</v>
      </c>
      <c r="J7845" s="379">
        <f t="shared" ca="1" si="442"/>
        <v>-99</v>
      </c>
      <c r="K7845" s="391" t="str">
        <f t="shared" ca="1" si="443"/>
        <v>28,66</v>
      </c>
      <c r="L7845" s="379"/>
      <c r="O7845" s="379"/>
    </row>
    <row r="7846" spans="1:15">
      <c r="A7846" s="417" t="s">
        <v>2155</v>
      </c>
      <c r="B7846" s="417" t="s">
        <v>4866</v>
      </c>
      <c r="C7846" s="417" t="s">
        <v>2332</v>
      </c>
      <c r="D7846" s="417" t="s">
        <v>16540</v>
      </c>
      <c r="E7846" s="391">
        <v>1.5</v>
      </c>
      <c r="F7846" s="418">
        <v>44456</v>
      </c>
      <c r="G7846" s="417" t="s">
        <v>2286</v>
      </c>
      <c r="I7846" s="379">
        <f t="shared" ca="1" si="441"/>
        <v>-115</v>
      </c>
      <c r="J7846" s="379">
        <f t="shared" ca="1" si="442"/>
        <v>-80</v>
      </c>
      <c r="K7846" s="391" t="str">
        <f t="shared" ca="1" si="443"/>
        <v>20,66</v>
      </c>
      <c r="L7846" s="379"/>
      <c r="O7846" s="379"/>
    </row>
    <row r="7847" spans="1:15">
      <c r="A7847" s="417" t="s">
        <v>2155</v>
      </c>
      <c r="B7847" s="417" t="s">
        <v>4867</v>
      </c>
      <c r="C7847" s="417" t="s">
        <v>2332</v>
      </c>
      <c r="D7847" s="417" t="s">
        <v>7680</v>
      </c>
      <c r="E7847" s="391">
        <v>1</v>
      </c>
      <c r="F7847" s="418">
        <v>44820</v>
      </c>
      <c r="G7847" s="417" t="s">
        <v>2286</v>
      </c>
      <c r="I7847" s="379">
        <f t="shared" ca="1" si="441"/>
        <v>249</v>
      </c>
      <c r="J7847" s="379">
        <f t="shared" ca="1" si="442"/>
        <v>174</v>
      </c>
      <c r="K7847" s="391" t="str">
        <f t="shared" ca="1" si="443"/>
        <v>21,90</v>
      </c>
      <c r="L7847" s="379"/>
      <c r="O7847" s="379"/>
    </row>
    <row r="7848" spans="1:15">
      <c r="A7848" s="417" t="s">
        <v>2155</v>
      </c>
      <c r="B7848" s="417" t="s">
        <v>4868</v>
      </c>
      <c r="C7848" s="417" t="s">
        <v>2332</v>
      </c>
      <c r="D7848" s="417" t="s">
        <v>16541</v>
      </c>
      <c r="E7848" s="391">
        <v>1</v>
      </c>
      <c r="F7848" s="418">
        <v>44456</v>
      </c>
      <c r="G7848" s="417" t="s">
        <v>2286</v>
      </c>
      <c r="I7848" s="379">
        <f t="shared" ca="1" si="441"/>
        <v>-115</v>
      </c>
      <c r="J7848" s="379">
        <f t="shared" ca="1" si="442"/>
        <v>-80</v>
      </c>
      <c r="K7848" s="391" t="str">
        <f t="shared" ca="1" si="443"/>
        <v>22,91</v>
      </c>
      <c r="L7848" s="379"/>
      <c r="O7848" s="379"/>
    </row>
    <row r="7849" spans="1:15">
      <c r="A7849" s="417" t="s">
        <v>2155</v>
      </c>
      <c r="B7849" s="417" t="s">
        <v>4869</v>
      </c>
      <c r="C7849" s="417" t="s">
        <v>2332</v>
      </c>
      <c r="D7849" s="417" t="s">
        <v>16505</v>
      </c>
      <c r="E7849" s="391">
        <v>3.53</v>
      </c>
      <c r="F7849" s="418">
        <v>44456</v>
      </c>
      <c r="G7849" s="417" t="s">
        <v>2286</v>
      </c>
      <c r="I7849" s="379">
        <f t="shared" ca="1" si="441"/>
        <v>-115</v>
      </c>
      <c r="J7849" s="379">
        <f t="shared" ca="1" si="442"/>
        <v>-80</v>
      </c>
      <c r="K7849" s="391" t="str">
        <f t="shared" ca="1" si="443"/>
        <v>29,16</v>
      </c>
      <c r="L7849" s="379"/>
      <c r="O7849" s="379"/>
    </row>
    <row r="7850" spans="1:15">
      <c r="A7850" s="417" t="s">
        <v>2155</v>
      </c>
      <c r="B7850" s="417" t="s">
        <v>4870</v>
      </c>
      <c r="C7850" s="417" t="s">
        <v>2332</v>
      </c>
      <c r="D7850" s="417" t="s">
        <v>16506</v>
      </c>
      <c r="E7850" s="391">
        <v>2</v>
      </c>
      <c r="F7850" s="418">
        <v>44519</v>
      </c>
      <c r="G7850" s="417" t="s">
        <v>2286</v>
      </c>
      <c r="I7850" s="379">
        <f t="shared" ca="1" si="441"/>
        <v>-52</v>
      </c>
      <c r="J7850" s="379">
        <f t="shared" ca="1" si="442"/>
        <v>-38</v>
      </c>
      <c r="K7850" s="391" t="str">
        <f t="shared" ca="1" si="443"/>
        <v>24,93</v>
      </c>
      <c r="L7850" s="379"/>
      <c r="O7850" s="379"/>
    </row>
    <row r="7851" spans="1:15">
      <c r="A7851" s="417" t="s">
        <v>2155</v>
      </c>
      <c r="B7851" s="417" t="s">
        <v>4871</v>
      </c>
      <c r="C7851" s="417" t="s">
        <v>2332</v>
      </c>
      <c r="D7851" s="417" t="s">
        <v>16507</v>
      </c>
      <c r="E7851" s="391">
        <v>2.59</v>
      </c>
      <c r="F7851" s="418">
        <v>44519</v>
      </c>
      <c r="G7851" s="417" t="s">
        <v>2286</v>
      </c>
      <c r="I7851" s="379">
        <f t="shared" ca="1" si="441"/>
        <v>-52</v>
      </c>
      <c r="J7851" s="379">
        <f t="shared" ca="1" si="442"/>
        <v>-38</v>
      </c>
      <c r="K7851" s="391" t="str">
        <f t="shared" ca="1" si="443"/>
        <v>26,93</v>
      </c>
      <c r="L7851" s="379"/>
      <c r="O7851" s="379"/>
    </row>
    <row r="7852" spans="1:15">
      <c r="A7852" s="417" t="s">
        <v>2155</v>
      </c>
      <c r="B7852" s="417" t="s">
        <v>8481</v>
      </c>
      <c r="C7852" s="417" t="s">
        <v>2332</v>
      </c>
      <c r="D7852" s="417" t="s">
        <v>16508</v>
      </c>
      <c r="E7852" s="391">
        <v>0.01</v>
      </c>
      <c r="F7852" s="418">
        <v>44519</v>
      </c>
      <c r="G7852" s="417" t="s">
        <v>2286</v>
      </c>
      <c r="I7852" s="379">
        <f t="shared" ca="1" si="441"/>
        <v>-52</v>
      </c>
      <c r="J7852" s="379">
        <f t="shared" ca="1" si="442"/>
        <v>-38</v>
      </c>
      <c r="K7852" s="391" t="str">
        <f t="shared" ca="1" si="443"/>
        <v>33,93</v>
      </c>
      <c r="L7852" s="379"/>
      <c r="O7852" s="379"/>
    </row>
    <row r="7853" spans="1:15">
      <c r="A7853" s="417" t="s">
        <v>2155</v>
      </c>
      <c r="B7853" s="417" t="s">
        <v>12919</v>
      </c>
      <c r="C7853" s="417" t="s">
        <v>2332</v>
      </c>
      <c r="D7853" s="417" t="s">
        <v>16510</v>
      </c>
      <c r="E7853" s="391">
        <v>0.34</v>
      </c>
      <c r="F7853" s="418">
        <v>44519</v>
      </c>
      <c r="G7853" s="417" t="s">
        <v>2286</v>
      </c>
      <c r="I7853" s="379">
        <f t="shared" ca="1" si="441"/>
        <v>-52</v>
      </c>
      <c r="J7853" s="379">
        <f t="shared" ca="1" si="442"/>
        <v>-38</v>
      </c>
      <c r="K7853" s="391" t="str">
        <f t="shared" ca="1" si="443"/>
        <v>40,93</v>
      </c>
      <c r="L7853" s="379"/>
      <c r="O7853" s="379"/>
    </row>
    <row r="7854" spans="1:15">
      <c r="A7854" s="417" t="s">
        <v>2155</v>
      </c>
      <c r="B7854" s="417" t="s">
        <v>4872</v>
      </c>
      <c r="C7854" s="417" t="s">
        <v>2332</v>
      </c>
      <c r="D7854" s="417" t="s">
        <v>16540</v>
      </c>
      <c r="E7854" s="391">
        <v>1.5</v>
      </c>
      <c r="F7854" s="418">
        <v>44547</v>
      </c>
      <c r="G7854" s="417" t="s">
        <v>2286</v>
      </c>
      <c r="I7854" s="379">
        <f t="shared" ca="1" si="441"/>
        <v>-24</v>
      </c>
      <c r="J7854" s="379">
        <f t="shared" ca="1" si="442"/>
        <v>-18</v>
      </c>
      <c r="K7854" s="391" t="str">
        <f t="shared" ca="1" si="443"/>
        <v>20,66</v>
      </c>
      <c r="L7854" s="379"/>
      <c r="O7854" s="379"/>
    </row>
    <row r="7855" spans="1:15">
      <c r="A7855" s="417" t="s">
        <v>2155</v>
      </c>
      <c r="B7855" s="417" t="s">
        <v>4873</v>
      </c>
      <c r="C7855" s="417" t="s">
        <v>2332</v>
      </c>
      <c r="D7855" s="417" t="s">
        <v>16541</v>
      </c>
      <c r="E7855" s="391">
        <v>0.9</v>
      </c>
      <c r="F7855" s="418">
        <v>44547</v>
      </c>
      <c r="G7855" s="417" t="s">
        <v>2286</v>
      </c>
      <c r="I7855" s="379">
        <f t="shared" ca="1" si="441"/>
        <v>-24</v>
      </c>
      <c r="J7855" s="379">
        <f t="shared" ca="1" si="442"/>
        <v>-18</v>
      </c>
      <c r="K7855" s="391" t="str">
        <f t="shared" ca="1" si="443"/>
        <v>22,91</v>
      </c>
      <c r="L7855" s="379"/>
      <c r="O7855" s="379"/>
    </row>
    <row r="7856" spans="1:15">
      <c r="A7856" s="417" t="s">
        <v>2155</v>
      </c>
      <c r="B7856" s="417" t="s">
        <v>12920</v>
      </c>
      <c r="C7856" s="417" t="s">
        <v>2332</v>
      </c>
      <c r="D7856" s="417" t="s">
        <v>16511</v>
      </c>
      <c r="E7856" s="391">
        <v>3.08</v>
      </c>
      <c r="F7856" s="418">
        <v>44911</v>
      </c>
      <c r="G7856" s="417" t="s">
        <v>2286</v>
      </c>
      <c r="I7856" s="379">
        <f t="shared" ca="1" si="441"/>
        <v>340</v>
      </c>
      <c r="J7856" s="379">
        <f t="shared" ca="1" si="442"/>
        <v>239</v>
      </c>
      <c r="K7856" s="391" t="str">
        <f t="shared" ca="1" si="443"/>
        <v>29,93</v>
      </c>
      <c r="L7856" s="379"/>
      <c r="O7856" s="379"/>
    </row>
    <row r="7857" spans="1:15">
      <c r="A7857" s="417" t="s">
        <v>47</v>
      </c>
      <c r="B7857" s="417" t="s">
        <v>7081</v>
      </c>
      <c r="C7857" s="417" t="s">
        <v>2281</v>
      </c>
      <c r="D7857" s="417" t="s">
        <v>4948</v>
      </c>
      <c r="E7857" s="391">
        <v>8.15</v>
      </c>
      <c r="F7857" s="418">
        <v>44214</v>
      </c>
      <c r="G7857" s="417" t="s">
        <v>2286</v>
      </c>
      <c r="I7857" s="379">
        <f t="shared" ca="1" si="441"/>
        <v>-357</v>
      </c>
      <c r="J7857" s="379">
        <f t="shared" ca="1" si="442"/>
        <v>-247</v>
      </c>
      <c r="K7857" s="391" t="str">
        <f t="shared" ca="1" si="443"/>
        <v>16,21</v>
      </c>
      <c r="L7857" s="379"/>
      <c r="O7857" s="379"/>
    </row>
    <row r="7858" spans="1:15">
      <c r="A7858" s="417" t="s">
        <v>2155</v>
      </c>
      <c r="B7858" s="417" t="s">
        <v>12921</v>
      </c>
      <c r="C7858" s="417" t="s">
        <v>2281</v>
      </c>
      <c r="D7858" s="417" t="s">
        <v>2767</v>
      </c>
      <c r="E7858" s="391">
        <v>6.07</v>
      </c>
      <c r="F7858" s="418">
        <v>44214</v>
      </c>
      <c r="G7858" s="417" t="s">
        <v>2286</v>
      </c>
      <c r="I7858" s="379">
        <f t="shared" ca="1" si="441"/>
        <v>-357</v>
      </c>
      <c r="J7858" s="379">
        <f t="shared" ca="1" si="442"/>
        <v>-247</v>
      </c>
      <c r="K7858" s="391" t="str">
        <f t="shared" ca="1" si="443"/>
        <v>18,21</v>
      </c>
      <c r="L7858" s="379"/>
      <c r="O7858" s="379"/>
    </row>
    <row r="7859" spans="1:15">
      <c r="A7859" s="417" t="s">
        <v>2155</v>
      </c>
      <c r="B7859" s="417" t="s">
        <v>12922</v>
      </c>
      <c r="C7859" s="417" t="s">
        <v>2281</v>
      </c>
      <c r="D7859" s="417" t="s">
        <v>4936</v>
      </c>
      <c r="E7859" s="391">
        <v>5.2</v>
      </c>
      <c r="F7859" s="418">
        <v>44214</v>
      </c>
      <c r="G7859" s="417" t="s">
        <v>2283</v>
      </c>
      <c r="I7859" s="379">
        <f t="shared" ca="1" si="441"/>
        <v>-357</v>
      </c>
      <c r="J7859" s="379">
        <f t="shared" ca="1" si="442"/>
        <v>-247</v>
      </c>
      <c r="K7859" s="391" t="str">
        <f t="shared" ca="1" si="443"/>
        <v>18,96</v>
      </c>
      <c r="L7859" s="379"/>
      <c r="O7859" s="379"/>
    </row>
    <row r="7860" spans="1:15">
      <c r="A7860" s="417" t="s">
        <v>2155</v>
      </c>
      <c r="B7860" s="417" t="s">
        <v>12923</v>
      </c>
      <c r="C7860" s="417" t="s">
        <v>2281</v>
      </c>
      <c r="D7860" s="417" t="s">
        <v>2770</v>
      </c>
      <c r="E7860" s="391">
        <v>5.15</v>
      </c>
      <c r="F7860" s="418">
        <v>44214</v>
      </c>
      <c r="G7860" s="417" t="s">
        <v>2286</v>
      </c>
      <c r="I7860" s="379">
        <f t="shared" ca="1" si="441"/>
        <v>-357</v>
      </c>
      <c r="J7860" s="379">
        <f t="shared" ca="1" si="442"/>
        <v>-247</v>
      </c>
      <c r="K7860" s="391" t="str">
        <f t="shared" ca="1" si="443"/>
        <v>19,21</v>
      </c>
      <c r="L7860" s="379"/>
      <c r="O7860" s="379"/>
    </row>
    <row r="7861" spans="1:15">
      <c r="A7861" s="417" t="s">
        <v>2155</v>
      </c>
      <c r="B7861" s="417" t="s">
        <v>12924</v>
      </c>
      <c r="C7861" s="417" t="s">
        <v>2281</v>
      </c>
      <c r="D7861" s="417" t="s">
        <v>4937</v>
      </c>
      <c r="E7861" s="391">
        <v>4.8499999999999996</v>
      </c>
      <c r="F7861" s="418">
        <v>44214</v>
      </c>
      <c r="G7861" s="417" t="s">
        <v>2283</v>
      </c>
      <c r="I7861" s="379">
        <f t="shared" ca="1" si="441"/>
        <v>-357</v>
      </c>
      <c r="J7861" s="379">
        <f t="shared" ca="1" si="442"/>
        <v>-247</v>
      </c>
      <c r="K7861" s="391" t="str">
        <f t="shared" ca="1" si="443"/>
        <v>19,46</v>
      </c>
      <c r="L7861" s="379"/>
      <c r="O7861" s="379"/>
    </row>
    <row r="7862" spans="1:15">
      <c r="A7862" s="417" t="s">
        <v>2155</v>
      </c>
      <c r="B7862" s="417" t="s">
        <v>8482</v>
      </c>
      <c r="C7862" s="417" t="s">
        <v>2281</v>
      </c>
      <c r="D7862" s="417" t="s">
        <v>3023</v>
      </c>
      <c r="E7862" s="391">
        <v>3.22</v>
      </c>
      <c r="F7862" s="418">
        <v>44582</v>
      </c>
      <c r="G7862" s="417" t="s">
        <v>2283</v>
      </c>
      <c r="I7862" s="379">
        <f t="shared" ca="1" si="441"/>
        <v>11</v>
      </c>
      <c r="J7862" s="379">
        <f t="shared" ca="1" si="442"/>
        <v>9</v>
      </c>
      <c r="K7862" s="391" t="str">
        <f t="shared" ca="1" si="443"/>
        <v>19,50</v>
      </c>
      <c r="L7862" s="379"/>
      <c r="O7862" s="379"/>
    </row>
    <row r="7863" spans="1:15">
      <c r="A7863" s="417" t="s">
        <v>2155</v>
      </c>
      <c r="B7863" s="417" t="s">
        <v>7082</v>
      </c>
      <c r="C7863" s="417" t="s">
        <v>2281</v>
      </c>
      <c r="D7863" s="417" t="s">
        <v>4942</v>
      </c>
      <c r="E7863" s="391">
        <v>4.3</v>
      </c>
      <c r="F7863" s="418">
        <v>44214</v>
      </c>
      <c r="G7863" s="417" t="s">
        <v>2286</v>
      </c>
      <c r="I7863" s="379">
        <f t="shared" ca="1" si="441"/>
        <v>-357</v>
      </c>
      <c r="J7863" s="379">
        <f t="shared" ca="1" si="442"/>
        <v>-247</v>
      </c>
      <c r="K7863" s="391" t="str">
        <f t="shared" ca="1" si="443"/>
        <v>19,71</v>
      </c>
      <c r="L7863" s="379"/>
      <c r="O7863" s="379"/>
    </row>
    <row r="7864" spans="1:15">
      <c r="A7864" s="417" t="s">
        <v>2155</v>
      </c>
      <c r="B7864" s="417" t="s">
        <v>8483</v>
      </c>
      <c r="C7864" s="417" t="s">
        <v>2281</v>
      </c>
      <c r="D7864" s="417" t="s">
        <v>2774</v>
      </c>
      <c r="E7864" s="391">
        <v>4.2</v>
      </c>
      <c r="F7864" s="418">
        <v>44214</v>
      </c>
      <c r="G7864" s="417" t="s">
        <v>2283</v>
      </c>
      <c r="I7864" s="379">
        <f t="shared" ca="1" si="441"/>
        <v>-357</v>
      </c>
      <c r="J7864" s="379">
        <f t="shared" ca="1" si="442"/>
        <v>-247</v>
      </c>
      <c r="K7864" s="391" t="str">
        <f t="shared" ca="1" si="443"/>
        <v>19,96</v>
      </c>
      <c r="L7864" s="379"/>
      <c r="O7864" s="379"/>
    </row>
    <row r="7865" spans="1:15">
      <c r="A7865" s="417" t="s">
        <v>2155</v>
      </c>
      <c r="B7865" s="417" t="s">
        <v>4874</v>
      </c>
      <c r="C7865" s="417" t="s">
        <v>2281</v>
      </c>
      <c r="D7865" s="417" t="s">
        <v>4875</v>
      </c>
      <c r="E7865" s="391">
        <v>3.81</v>
      </c>
      <c r="F7865" s="418">
        <v>44214</v>
      </c>
      <c r="G7865" s="417" t="s">
        <v>2286</v>
      </c>
      <c r="I7865" s="379">
        <f t="shared" ca="1" si="441"/>
        <v>-357</v>
      </c>
      <c r="J7865" s="379">
        <f t="shared" ca="1" si="442"/>
        <v>-247</v>
      </c>
      <c r="K7865" s="391" t="str">
        <f t="shared" ca="1" si="443"/>
        <v>20,71</v>
      </c>
      <c r="L7865" s="379"/>
      <c r="O7865" s="379"/>
    </row>
    <row r="7866" spans="1:15">
      <c r="A7866" s="417" t="s">
        <v>2155</v>
      </c>
      <c r="B7866" s="417" t="s">
        <v>8484</v>
      </c>
      <c r="C7866" s="417" t="s">
        <v>2281</v>
      </c>
      <c r="D7866" s="417" t="s">
        <v>4938</v>
      </c>
      <c r="E7866" s="391">
        <v>3.57</v>
      </c>
      <c r="F7866" s="418">
        <v>44214</v>
      </c>
      <c r="G7866" s="417" t="s">
        <v>2283</v>
      </c>
      <c r="I7866" s="379">
        <f t="shared" ca="1" si="441"/>
        <v>-357</v>
      </c>
      <c r="J7866" s="379">
        <f t="shared" ca="1" si="442"/>
        <v>-247</v>
      </c>
      <c r="K7866" s="391" t="str">
        <f t="shared" ca="1" si="443"/>
        <v>20,96</v>
      </c>
      <c r="L7866" s="379"/>
      <c r="O7866" s="379"/>
    </row>
    <row r="7867" spans="1:15">
      <c r="A7867" s="417" t="s">
        <v>2155</v>
      </c>
      <c r="B7867" s="417" t="s">
        <v>8485</v>
      </c>
      <c r="C7867" s="417" t="s">
        <v>2281</v>
      </c>
      <c r="D7867" s="417" t="s">
        <v>4944</v>
      </c>
      <c r="E7867" s="391">
        <v>3.29</v>
      </c>
      <c r="F7867" s="418">
        <v>44214</v>
      </c>
      <c r="G7867" s="417" t="s">
        <v>2286</v>
      </c>
      <c r="I7867" s="379">
        <f t="shared" ca="1" si="441"/>
        <v>-357</v>
      </c>
      <c r="J7867" s="379">
        <f t="shared" ca="1" si="442"/>
        <v>-247</v>
      </c>
      <c r="K7867" s="391" t="str">
        <f t="shared" ca="1" si="443"/>
        <v>21,21</v>
      </c>
      <c r="L7867" s="379"/>
      <c r="O7867" s="379"/>
    </row>
    <row r="7868" spans="1:15">
      <c r="A7868" s="417" t="s">
        <v>2155</v>
      </c>
      <c r="B7868" s="417" t="s">
        <v>4876</v>
      </c>
      <c r="C7868" s="417" t="s">
        <v>2281</v>
      </c>
      <c r="D7868" s="417" t="s">
        <v>4877</v>
      </c>
      <c r="E7868" s="391">
        <v>3</v>
      </c>
      <c r="F7868" s="418">
        <v>44214</v>
      </c>
      <c r="G7868" s="417" t="s">
        <v>2283</v>
      </c>
      <c r="I7868" s="379">
        <f t="shared" ca="1" si="441"/>
        <v>-357</v>
      </c>
      <c r="J7868" s="379">
        <f t="shared" ca="1" si="442"/>
        <v>-247</v>
      </c>
      <c r="K7868" s="391" t="str">
        <f t="shared" ca="1" si="443"/>
        <v>21,46</v>
      </c>
      <c r="L7868" s="379"/>
      <c r="O7868" s="379"/>
    </row>
    <row r="7869" spans="1:15">
      <c r="A7869" s="417" t="s">
        <v>2155</v>
      </c>
      <c r="B7869" s="417" t="s">
        <v>4878</v>
      </c>
      <c r="C7869" s="417" t="s">
        <v>2281</v>
      </c>
      <c r="D7869" s="417" t="s">
        <v>2685</v>
      </c>
      <c r="E7869" s="391">
        <v>1.91</v>
      </c>
      <c r="F7869" s="418">
        <v>44214</v>
      </c>
      <c r="G7869" s="417" t="s">
        <v>2286</v>
      </c>
      <c r="I7869" s="379">
        <f t="shared" ca="1" si="441"/>
        <v>-357</v>
      </c>
      <c r="J7869" s="379">
        <f t="shared" ca="1" si="442"/>
        <v>-247</v>
      </c>
      <c r="K7869" s="391" t="str">
        <f t="shared" ca="1" si="443"/>
        <v>21,71</v>
      </c>
      <c r="L7869" s="379"/>
      <c r="O7869" s="379"/>
    </row>
    <row r="7870" spans="1:15">
      <c r="A7870" s="417" t="s">
        <v>2155</v>
      </c>
      <c r="B7870" s="417" t="s">
        <v>4879</v>
      </c>
      <c r="C7870" s="417" t="s">
        <v>2281</v>
      </c>
      <c r="D7870" s="417" t="s">
        <v>4880</v>
      </c>
      <c r="E7870" s="391">
        <v>2.2999999999999998</v>
      </c>
      <c r="F7870" s="418">
        <v>44214</v>
      </c>
      <c r="G7870" s="417" t="s">
        <v>2283</v>
      </c>
      <c r="I7870" s="379">
        <f t="shared" ca="1" si="441"/>
        <v>-357</v>
      </c>
      <c r="J7870" s="379">
        <f t="shared" ca="1" si="442"/>
        <v>-247</v>
      </c>
      <c r="K7870" s="391" t="str">
        <f t="shared" ca="1" si="443"/>
        <v>21,96</v>
      </c>
      <c r="L7870" s="379"/>
      <c r="O7870" s="379"/>
    </row>
    <row r="7871" spans="1:15">
      <c r="A7871" s="417" t="s">
        <v>2155</v>
      </c>
      <c r="B7871" s="417" t="s">
        <v>4881</v>
      </c>
      <c r="C7871" s="417" t="s">
        <v>2281</v>
      </c>
      <c r="D7871" s="417" t="s">
        <v>2689</v>
      </c>
      <c r="E7871" s="391">
        <v>2.4</v>
      </c>
      <c r="F7871" s="418">
        <v>44214</v>
      </c>
      <c r="G7871" s="417" t="s">
        <v>2286</v>
      </c>
      <c r="I7871" s="379">
        <f t="shared" ca="1" si="441"/>
        <v>-357</v>
      </c>
      <c r="J7871" s="379">
        <f t="shared" ca="1" si="442"/>
        <v>-247</v>
      </c>
      <c r="K7871" s="391" t="str">
        <f t="shared" ca="1" si="443"/>
        <v>22,21</v>
      </c>
      <c r="L7871" s="379"/>
      <c r="O7871" s="379"/>
    </row>
    <row r="7872" spans="1:15">
      <c r="A7872" s="417" t="s">
        <v>2155</v>
      </c>
      <c r="B7872" s="417" t="s">
        <v>4882</v>
      </c>
      <c r="C7872" s="417" t="s">
        <v>2281</v>
      </c>
      <c r="D7872" s="417" t="s">
        <v>4883</v>
      </c>
      <c r="E7872" s="391">
        <v>1.77</v>
      </c>
      <c r="F7872" s="418">
        <v>44214</v>
      </c>
      <c r="G7872" s="417" t="s">
        <v>2283</v>
      </c>
      <c r="I7872" s="379">
        <f t="shared" ca="1" si="441"/>
        <v>-357</v>
      </c>
      <c r="J7872" s="379">
        <f t="shared" ca="1" si="442"/>
        <v>-247</v>
      </c>
      <c r="K7872" s="391" t="str">
        <f t="shared" ca="1" si="443"/>
        <v>22,46</v>
      </c>
      <c r="L7872" s="379"/>
      <c r="O7872" s="379"/>
    </row>
    <row r="7873" spans="1:15">
      <c r="A7873" s="417" t="s">
        <v>2155</v>
      </c>
      <c r="B7873" s="417" t="s">
        <v>4884</v>
      </c>
      <c r="C7873" s="417" t="s">
        <v>2281</v>
      </c>
      <c r="D7873" s="417" t="s">
        <v>2479</v>
      </c>
      <c r="E7873" s="391">
        <v>1.73</v>
      </c>
      <c r="F7873" s="418">
        <v>44214</v>
      </c>
      <c r="G7873" s="417" t="s">
        <v>2286</v>
      </c>
      <c r="I7873" s="379">
        <f t="shared" ca="1" si="441"/>
        <v>-357</v>
      </c>
      <c r="J7873" s="379">
        <f t="shared" ca="1" si="442"/>
        <v>-247</v>
      </c>
      <c r="K7873" s="391" t="str">
        <f t="shared" ca="1" si="443"/>
        <v>22,71</v>
      </c>
      <c r="L7873" s="379"/>
      <c r="O7873" s="379"/>
    </row>
    <row r="7874" spans="1:15">
      <c r="A7874" s="417" t="s">
        <v>2155</v>
      </c>
      <c r="B7874" s="417" t="s">
        <v>4885</v>
      </c>
      <c r="C7874" s="417" t="s">
        <v>2281</v>
      </c>
      <c r="D7874" s="417" t="s">
        <v>2480</v>
      </c>
      <c r="E7874" s="391">
        <v>0.81</v>
      </c>
      <c r="F7874" s="418">
        <v>44214</v>
      </c>
      <c r="G7874" s="417" t="s">
        <v>2286</v>
      </c>
      <c r="I7874" s="379">
        <f t="shared" ca="1" si="441"/>
        <v>-357</v>
      </c>
      <c r="J7874" s="379">
        <f t="shared" ca="1" si="442"/>
        <v>-247</v>
      </c>
      <c r="K7874" s="391" t="str">
        <f t="shared" ca="1" si="443"/>
        <v>23,71</v>
      </c>
      <c r="L7874" s="379"/>
      <c r="O7874" s="379"/>
    </row>
    <row r="7875" spans="1:15">
      <c r="A7875" s="417" t="s">
        <v>2155</v>
      </c>
      <c r="B7875" s="417" t="s">
        <v>4886</v>
      </c>
      <c r="C7875" s="417" t="s">
        <v>2281</v>
      </c>
      <c r="D7875" s="417" t="s">
        <v>4887</v>
      </c>
      <c r="E7875" s="391">
        <v>0.56999999999999995</v>
      </c>
      <c r="F7875" s="418">
        <v>44214</v>
      </c>
      <c r="G7875" s="417" t="s">
        <v>2283</v>
      </c>
      <c r="I7875" s="379">
        <f t="shared" ca="1" si="441"/>
        <v>-357</v>
      </c>
      <c r="J7875" s="379">
        <f t="shared" ca="1" si="442"/>
        <v>-247</v>
      </c>
      <c r="K7875" s="391" t="str">
        <f t="shared" ca="1" si="443"/>
        <v>23,96</v>
      </c>
      <c r="L7875" s="379"/>
      <c r="O7875" s="379"/>
    </row>
    <row r="7876" spans="1:15">
      <c r="A7876" s="417" t="s">
        <v>2155</v>
      </c>
      <c r="B7876" s="417" t="s">
        <v>4888</v>
      </c>
      <c r="C7876" s="417" t="s">
        <v>2281</v>
      </c>
      <c r="D7876" s="417" t="s">
        <v>2695</v>
      </c>
      <c r="E7876" s="391">
        <v>0.87</v>
      </c>
      <c r="F7876" s="418">
        <v>44214</v>
      </c>
      <c r="G7876" s="417" t="s">
        <v>2283</v>
      </c>
      <c r="I7876" s="379">
        <f t="shared" ca="1" si="441"/>
        <v>-357</v>
      </c>
      <c r="J7876" s="379">
        <f t="shared" ca="1" si="442"/>
        <v>-247</v>
      </c>
      <c r="K7876" s="391" t="str">
        <f t="shared" ca="1" si="443"/>
        <v>23,46</v>
      </c>
      <c r="L7876" s="379"/>
      <c r="O7876" s="379"/>
    </row>
    <row r="7877" spans="1:15">
      <c r="A7877" s="417" t="s">
        <v>2155</v>
      </c>
      <c r="B7877" s="417" t="s">
        <v>4889</v>
      </c>
      <c r="C7877" s="417" t="s">
        <v>2281</v>
      </c>
      <c r="D7877" s="417" t="s">
        <v>4890</v>
      </c>
      <c r="E7877" s="391">
        <v>0.38</v>
      </c>
      <c r="F7877" s="418">
        <v>44214</v>
      </c>
      <c r="G7877" s="417" t="s">
        <v>2286</v>
      </c>
      <c r="I7877" s="379">
        <f t="shared" ca="1" si="441"/>
        <v>-357</v>
      </c>
      <c r="J7877" s="379">
        <f t="shared" ca="1" si="442"/>
        <v>-247</v>
      </c>
      <c r="K7877" s="391" t="str">
        <f t="shared" ca="1" si="443"/>
        <v>24,21</v>
      </c>
      <c r="L7877" s="379"/>
      <c r="O7877" s="379"/>
    </row>
    <row r="7878" spans="1:15">
      <c r="A7878" s="417" t="s">
        <v>2155</v>
      </c>
      <c r="B7878" s="417" t="s">
        <v>4891</v>
      </c>
      <c r="C7878" s="417" t="s">
        <v>2281</v>
      </c>
      <c r="D7878" s="417" t="s">
        <v>4892</v>
      </c>
      <c r="E7878" s="391">
        <v>0.2</v>
      </c>
      <c r="F7878" s="418">
        <v>44214</v>
      </c>
      <c r="G7878" s="417" t="s">
        <v>2283</v>
      </c>
      <c r="I7878" s="379">
        <f t="shared" ca="1" si="441"/>
        <v>-357</v>
      </c>
      <c r="J7878" s="379">
        <f t="shared" ca="1" si="442"/>
        <v>-247</v>
      </c>
      <c r="K7878" s="391" t="str">
        <f t="shared" ca="1" si="443"/>
        <v>24,96</v>
      </c>
      <c r="L7878" s="379"/>
      <c r="O7878" s="379"/>
    </row>
    <row r="7879" spans="1:15">
      <c r="A7879" s="417" t="s">
        <v>2155</v>
      </c>
      <c r="B7879" s="417" t="s">
        <v>4893</v>
      </c>
      <c r="C7879" s="417" t="s">
        <v>2281</v>
      </c>
      <c r="D7879" s="417" t="s">
        <v>4894</v>
      </c>
      <c r="E7879" s="391">
        <v>0.37</v>
      </c>
      <c r="F7879" s="418">
        <v>44214</v>
      </c>
      <c r="G7879" s="417" t="s">
        <v>2283</v>
      </c>
      <c r="I7879" s="379">
        <f t="shared" ca="1" si="441"/>
        <v>-357</v>
      </c>
      <c r="J7879" s="379">
        <f t="shared" ca="1" si="442"/>
        <v>-247</v>
      </c>
      <c r="K7879" s="391" t="str">
        <f t="shared" ca="1" si="443"/>
        <v>24,46</v>
      </c>
      <c r="L7879" s="379"/>
      <c r="O7879" s="379"/>
    </row>
    <row r="7880" spans="1:15">
      <c r="A7880" s="417" t="s">
        <v>2155</v>
      </c>
      <c r="B7880" s="417" t="s">
        <v>4895</v>
      </c>
      <c r="C7880" s="417" t="s">
        <v>2281</v>
      </c>
      <c r="D7880" s="417" t="s">
        <v>4896</v>
      </c>
      <c r="E7880" s="391">
        <v>0.16</v>
      </c>
      <c r="F7880" s="418">
        <v>44214</v>
      </c>
      <c r="G7880" s="417" t="s">
        <v>2286</v>
      </c>
      <c r="I7880" s="379">
        <f t="shared" ca="1" si="441"/>
        <v>-357</v>
      </c>
      <c r="J7880" s="379">
        <f t="shared" ca="1" si="442"/>
        <v>-247</v>
      </c>
      <c r="K7880" s="391" t="str">
        <f t="shared" ca="1" si="443"/>
        <v>25,21</v>
      </c>
      <c r="L7880" s="379"/>
      <c r="O7880" s="379"/>
    </row>
    <row r="7881" spans="1:15">
      <c r="A7881" s="417" t="s">
        <v>2155</v>
      </c>
      <c r="B7881" s="417" t="s">
        <v>4897</v>
      </c>
      <c r="C7881" s="417" t="s">
        <v>2281</v>
      </c>
      <c r="D7881" s="417" t="s">
        <v>4898</v>
      </c>
      <c r="E7881" s="391">
        <v>0.11</v>
      </c>
      <c r="F7881" s="418">
        <v>44214</v>
      </c>
      <c r="G7881" s="417" t="s">
        <v>2283</v>
      </c>
      <c r="I7881" s="379">
        <f t="shared" ca="1" si="441"/>
        <v>-357</v>
      </c>
      <c r="J7881" s="379">
        <f t="shared" ca="1" si="442"/>
        <v>-247</v>
      </c>
      <c r="K7881" s="391" t="str">
        <f t="shared" ca="1" si="443"/>
        <v>25,46</v>
      </c>
      <c r="L7881" s="379"/>
      <c r="O7881" s="379"/>
    </row>
    <row r="7882" spans="1:15">
      <c r="A7882" s="417" t="s">
        <v>2155</v>
      </c>
      <c r="B7882" s="417" t="s">
        <v>4899</v>
      </c>
      <c r="C7882" s="417" t="s">
        <v>2281</v>
      </c>
      <c r="D7882" s="417" t="s">
        <v>4900</v>
      </c>
      <c r="E7882" s="391">
        <v>0.09</v>
      </c>
      <c r="F7882" s="418">
        <v>44214</v>
      </c>
      <c r="G7882" s="417" t="s">
        <v>2286</v>
      </c>
      <c r="I7882" s="379">
        <f t="shared" ref="I7882:I7945" ca="1" si="444">IF(F7882&lt;&gt;"",F7882-$I$199,"")</f>
        <v>-357</v>
      </c>
      <c r="J7882" s="379">
        <f t="shared" ref="J7882:J7945" ca="1" si="445">IF(I7882&lt;&gt;"",NETWORKDAYS($I$199,F7882-1,$N$201:$N$224),"")</f>
        <v>-247</v>
      </c>
      <c r="K7882" s="391" t="str">
        <f t="shared" ref="K7882:K7945" ca="1" si="446">IF(I7882&lt;&gt;"",RIGHT(D7882,LEN(D7882)-FIND(" ",D7882)),"")</f>
        <v>25,71</v>
      </c>
      <c r="L7882" s="379"/>
      <c r="O7882" s="379"/>
    </row>
    <row r="7883" spans="1:15">
      <c r="A7883" s="417" t="s">
        <v>2155</v>
      </c>
      <c r="B7883" s="417" t="s">
        <v>4901</v>
      </c>
      <c r="C7883" s="417" t="s">
        <v>2281</v>
      </c>
      <c r="D7883" s="417" t="s">
        <v>4902</v>
      </c>
      <c r="E7883" s="391">
        <v>0.08</v>
      </c>
      <c r="F7883" s="418">
        <v>44214</v>
      </c>
      <c r="G7883" s="417" t="s">
        <v>2283</v>
      </c>
      <c r="I7883" s="379">
        <f t="shared" ca="1" si="444"/>
        <v>-357</v>
      </c>
      <c r="J7883" s="379">
        <f t="shared" ca="1" si="445"/>
        <v>-247</v>
      </c>
      <c r="K7883" s="391" t="str">
        <f t="shared" ca="1" si="446"/>
        <v>25,96</v>
      </c>
      <c r="L7883" s="379"/>
      <c r="O7883" s="379"/>
    </row>
    <row r="7884" spans="1:15">
      <c r="A7884" s="417" t="s">
        <v>2155</v>
      </c>
      <c r="B7884" s="417" t="s">
        <v>4903</v>
      </c>
      <c r="C7884" s="417" t="s">
        <v>2281</v>
      </c>
      <c r="D7884" s="417" t="s">
        <v>4904</v>
      </c>
      <c r="E7884" s="391">
        <v>0.04</v>
      </c>
      <c r="F7884" s="418">
        <v>44214</v>
      </c>
      <c r="G7884" s="417" t="s">
        <v>2283</v>
      </c>
      <c r="I7884" s="379">
        <f t="shared" ca="1" si="444"/>
        <v>-357</v>
      </c>
      <c r="J7884" s="379">
        <f t="shared" ca="1" si="445"/>
        <v>-247</v>
      </c>
      <c r="K7884" s="391" t="str">
        <f t="shared" ca="1" si="446"/>
        <v>26,46</v>
      </c>
      <c r="L7884" s="379"/>
      <c r="O7884" s="379"/>
    </row>
    <row r="7885" spans="1:15">
      <c r="A7885" s="417" t="s">
        <v>2155</v>
      </c>
      <c r="B7885" s="417" t="s">
        <v>4905</v>
      </c>
      <c r="C7885" s="417" t="s">
        <v>2281</v>
      </c>
      <c r="D7885" s="417" t="s">
        <v>2481</v>
      </c>
      <c r="E7885" s="391">
        <v>0.06</v>
      </c>
      <c r="F7885" s="418">
        <v>44214</v>
      </c>
      <c r="G7885" s="417" t="s">
        <v>2286</v>
      </c>
      <c r="I7885" s="379">
        <f t="shared" ca="1" si="444"/>
        <v>-357</v>
      </c>
      <c r="J7885" s="379">
        <f t="shared" ca="1" si="445"/>
        <v>-247</v>
      </c>
      <c r="K7885" s="391" t="str">
        <f t="shared" ca="1" si="446"/>
        <v>26,71</v>
      </c>
      <c r="L7885" s="379"/>
      <c r="O7885" s="379"/>
    </row>
    <row r="7886" spans="1:15">
      <c r="A7886" s="417" t="s">
        <v>2155</v>
      </c>
      <c r="B7886" s="417" t="s">
        <v>4906</v>
      </c>
      <c r="C7886" s="417" t="s">
        <v>2281</v>
      </c>
      <c r="D7886" s="417" t="s">
        <v>4907</v>
      </c>
      <c r="E7886" s="391">
        <v>0.03</v>
      </c>
      <c r="F7886" s="418">
        <v>44214</v>
      </c>
      <c r="G7886" s="417" t="s">
        <v>2283</v>
      </c>
      <c r="I7886" s="379">
        <f t="shared" ca="1" si="444"/>
        <v>-357</v>
      </c>
      <c r="J7886" s="379">
        <f t="shared" ca="1" si="445"/>
        <v>-247</v>
      </c>
      <c r="K7886" s="391" t="str">
        <f t="shared" ca="1" si="446"/>
        <v>26,96</v>
      </c>
      <c r="L7886" s="379"/>
      <c r="O7886" s="379"/>
    </row>
    <row r="7887" spans="1:15">
      <c r="A7887" s="417" t="s">
        <v>2155</v>
      </c>
      <c r="B7887" s="417" t="s">
        <v>4908</v>
      </c>
      <c r="C7887" s="417" t="s">
        <v>2281</v>
      </c>
      <c r="D7887" s="417" t="s">
        <v>4909</v>
      </c>
      <c r="E7887" s="391">
        <v>0.04</v>
      </c>
      <c r="F7887" s="418">
        <v>44214</v>
      </c>
      <c r="G7887" s="417" t="s">
        <v>2286</v>
      </c>
      <c r="I7887" s="379">
        <f t="shared" ca="1" si="444"/>
        <v>-357</v>
      </c>
      <c r="J7887" s="379">
        <f t="shared" ca="1" si="445"/>
        <v>-247</v>
      </c>
      <c r="K7887" s="391" t="str">
        <f t="shared" ca="1" si="446"/>
        <v>27,21</v>
      </c>
      <c r="L7887" s="379"/>
      <c r="O7887" s="379"/>
    </row>
    <row r="7888" spans="1:15">
      <c r="A7888" s="417" t="s">
        <v>2155</v>
      </c>
      <c r="B7888" s="417" t="s">
        <v>4910</v>
      </c>
      <c r="C7888" s="417" t="s">
        <v>2281</v>
      </c>
      <c r="D7888" s="417" t="s">
        <v>2702</v>
      </c>
      <c r="E7888" s="391">
        <v>0.04</v>
      </c>
      <c r="F7888" s="418">
        <v>44214</v>
      </c>
      <c r="G7888" s="417" t="s">
        <v>2283</v>
      </c>
      <c r="I7888" s="379">
        <f t="shared" ca="1" si="444"/>
        <v>-357</v>
      </c>
      <c r="J7888" s="379">
        <f t="shared" ca="1" si="445"/>
        <v>-247</v>
      </c>
      <c r="K7888" s="391" t="str">
        <f t="shared" ca="1" si="446"/>
        <v>27,46</v>
      </c>
      <c r="L7888" s="379"/>
      <c r="O7888" s="379"/>
    </row>
    <row r="7889" spans="1:15">
      <c r="A7889" s="417" t="s">
        <v>2155</v>
      </c>
      <c r="B7889" s="417" t="s">
        <v>8486</v>
      </c>
      <c r="C7889" s="417" t="s">
        <v>2281</v>
      </c>
      <c r="D7889" s="417" t="s">
        <v>4940</v>
      </c>
      <c r="E7889" s="391">
        <v>0.01</v>
      </c>
      <c r="F7889" s="418">
        <v>44214</v>
      </c>
      <c r="G7889" s="417" t="s">
        <v>2283</v>
      </c>
      <c r="I7889" s="379">
        <f t="shared" ca="1" si="444"/>
        <v>-357</v>
      </c>
      <c r="J7889" s="379">
        <f t="shared" ca="1" si="445"/>
        <v>-247</v>
      </c>
      <c r="K7889" s="391" t="str">
        <f t="shared" ca="1" si="446"/>
        <v>28,46</v>
      </c>
      <c r="L7889" s="379"/>
      <c r="O7889" s="379"/>
    </row>
    <row r="7890" spans="1:15">
      <c r="A7890" s="417" t="s">
        <v>2155</v>
      </c>
      <c r="B7890" s="417" t="s">
        <v>12925</v>
      </c>
      <c r="C7890" s="417" t="s">
        <v>2281</v>
      </c>
      <c r="D7890" s="417" t="s">
        <v>4943</v>
      </c>
      <c r="E7890" s="391">
        <v>0.02</v>
      </c>
      <c r="F7890" s="418">
        <v>44214</v>
      </c>
      <c r="G7890" s="417" t="s">
        <v>2283</v>
      </c>
      <c r="I7890" s="379">
        <f t="shared" ca="1" si="444"/>
        <v>-357</v>
      </c>
      <c r="J7890" s="379">
        <f t="shared" ca="1" si="445"/>
        <v>-247</v>
      </c>
      <c r="K7890" s="391" t="str">
        <f t="shared" ca="1" si="446"/>
        <v>27,96</v>
      </c>
      <c r="L7890" s="379"/>
      <c r="O7890" s="379"/>
    </row>
    <row r="7891" spans="1:15">
      <c r="A7891" s="417" t="s">
        <v>2155</v>
      </c>
      <c r="B7891" s="417" t="s">
        <v>12926</v>
      </c>
      <c r="C7891" s="417" t="s">
        <v>2281</v>
      </c>
      <c r="D7891" s="417" t="s">
        <v>4946</v>
      </c>
      <c r="E7891" s="391">
        <v>0.01</v>
      </c>
      <c r="F7891" s="418">
        <v>44214</v>
      </c>
      <c r="G7891" s="417" t="s">
        <v>2283</v>
      </c>
      <c r="I7891" s="379">
        <f t="shared" ca="1" si="444"/>
        <v>-357</v>
      </c>
      <c r="J7891" s="379">
        <f t="shared" ca="1" si="445"/>
        <v>-247</v>
      </c>
      <c r="K7891" s="391" t="str">
        <f t="shared" ca="1" si="446"/>
        <v>28,96</v>
      </c>
      <c r="L7891" s="379"/>
      <c r="O7891" s="379"/>
    </row>
    <row r="7892" spans="1:15">
      <c r="A7892" s="417" t="s">
        <v>2155</v>
      </c>
      <c r="B7892" s="417" t="s">
        <v>4911</v>
      </c>
      <c r="C7892" s="417" t="s">
        <v>2281</v>
      </c>
      <c r="D7892" s="417" t="s">
        <v>4912</v>
      </c>
      <c r="E7892" s="391">
        <v>0.01</v>
      </c>
      <c r="F7892" s="418">
        <v>44214</v>
      </c>
      <c r="G7892" s="417" t="s">
        <v>2286</v>
      </c>
      <c r="I7892" s="379">
        <f t="shared" ca="1" si="444"/>
        <v>-357</v>
      </c>
      <c r="J7892" s="379">
        <f t="shared" ca="1" si="445"/>
        <v>-247</v>
      </c>
      <c r="K7892" s="391" t="str">
        <f t="shared" ca="1" si="446"/>
        <v>29,71</v>
      </c>
      <c r="L7892" s="379"/>
      <c r="O7892" s="379"/>
    </row>
    <row r="7893" spans="1:15">
      <c r="A7893" s="417" t="s">
        <v>2155</v>
      </c>
      <c r="B7893" s="417" t="s">
        <v>4913</v>
      </c>
      <c r="C7893" s="417" t="s">
        <v>2281</v>
      </c>
      <c r="D7893" s="417" t="s">
        <v>4914</v>
      </c>
      <c r="E7893" s="391">
        <v>0.01</v>
      </c>
      <c r="F7893" s="418">
        <v>44214</v>
      </c>
      <c r="G7893" s="417" t="s">
        <v>2283</v>
      </c>
      <c r="I7893" s="379">
        <f t="shared" ca="1" si="444"/>
        <v>-357</v>
      </c>
      <c r="J7893" s="379">
        <f t="shared" ca="1" si="445"/>
        <v>-247</v>
      </c>
      <c r="K7893" s="391" t="str">
        <f t="shared" ca="1" si="446"/>
        <v>31,96</v>
      </c>
      <c r="L7893" s="379"/>
      <c r="O7893" s="379"/>
    </row>
    <row r="7894" spans="1:15">
      <c r="A7894" s="417" t="s">
        <v>2155</v>
      </c>
      <c r="B7894" s="417" t="s">
        <v>4915</v>
      </c>
      <c r="C7894" s="417" t="s">
        <v>2281</v>
      </c>
      <c r="D7894" s="417" t="s">
        <v>4916</v>
      </c>
      <c r="E7894" s="391">
        <v>2.25</v>
      </c>
      <c r="F7894" s="418">
        <v>44214</v>
      </c>
      <c r="G7894" s="417" t="s">
        <v>2283</v>
      </c>
      <c r="I7894" s="379">
        <f t="shared" ca="1" si="444"/>
        <v>-357</v>
      </c>
      <c r="J7894" s="379">
        <f t="shared" ca="1" si="445"/>
        <v>-247</v>
      </c>
      <c r="K7894" s="391" t="str">
        <f t="shared" ca="1" si="446"/>
        <v>34,96</v>
      </c>
      <c r="L7894" s="379"/>
      <c r="O7894" s="379"/>
    </row>
    <row r="7895" spans="1:15">
      <c r="A7895" s="417" t="s">
        <v>2155</v>
      </c>
      <c r="B7895" s="417" t="s">
        <v>12927</v>
      </c>
      <c r="C7895" s="417" t="s">
        <v>2281</v>
      </c>
      <c r="D7895" s="417" t="s">
        <v>2296</v>
      </c>
      <c r="E7895" s="391">
        <v>6.91</v>
      </c>
      <c r="F7895" s="418">
        <v>44249</v>
      </c>
      <c r="G7895" s="417" t="s">
        <v>2286</v>
      </c>
      <c r="I7895" s="379">
        <f t="shared" ca="1" si="444"/>
        <v>-322</v>
      </c>
      <c r="J7895" s="379">
        <f t="shared" ca="1" si="445"/>
        <v>-224</v>
      </c>
      <c r="K7895" s="391" t="str">
        <f t="shared" ca="1" si="446"/>
        <v>17,50</v>
      </c>
      <c r="L7895" s="379"/>
      <c r="O7895" s="379"/>
    </row>
    <row r="7896" spans="1:15">
      <c r="A7896" s="417" t="s">
        <v>2155</v>
      </c>
      <c r="B7896" s="417" t="s">
        <v>12928</v>
      </c>
      <c r="C7896" s="417" t="s">
        <v>2281</v>
      </c>
      <c r="D7896" s="417" t="s">
        <v>2298</v>
      </c>
      <c r="E7896" s="391">
        <v>6.41</v>
      </c>
      <c r="F7896" s="418">
        <v>44249</v>
      </c>
      <c r="G7896" s="417" t="s">
        <v>2286</v>
      </c>
      <c r="I7896" s="379">
        <f t="shared" ca="1" si="444"/>
        <v>-322</v>
      </c>
      <c r="J7896" s="379">
        <f t="shared" ca="1" si="445"/>
        <v>-224</v>
      </c>
      <c r="K7896" s="391" t="str">
        <f t="shared" ca="1" si="446"/>
        <v>18,00</v>
      </c>
      <c r="L7896" s="379"/>
      <c r="O7896" s="379"/>
    </row>
    <row r="7897" spans="1:15">
      <c r="A7897" s="417" t="s">
        <v>2155</v>
      </c>
      <c r="B7897" s="417" t="s">
        <v>12929</v>
      </c>
      <c r="C7897" s="417" t="s">
        <v>2281</v>
      </c>
      <c r="D7897" s="417" t="s">
        <v>2300</v>
      </c>
      <c r="E7897" s="391">
        <v>5.94</v>
      </c>
      <c r="F7897" s="418">
        <v>44249</v>
      </c>
      <c r="G7897" s="417" t="s">
        <v>2286</v>
      </c>
      <c r="I7897" s="379">
        <f t="shared" ca="1" si="444"/>
        <v>-322</v>
      </c>
      <c r="J7897" s="379">
        <f t="shared" ca="1" si="445"/>
        <v>-224</v>
      </c>
      <c r="K7897" s="391" t="str">
        <f t="shared" ca="1" si="446"/>
        <v>18,50</v>
      </c>
      <c r="L7897" s="379"/>
      <c r="O7897" s="379"/>
    </row>
    <row r="7898" spans="1:15">
      <c r="A7898" s="417" t="s">
        <v>2155</v>
      </c>
      <c r="B7898" s="417" t="s">
        <v>12930</v>
      </c>
      <c r="C7898" s="417" t="s">
        <v>2281</v>
      </c>
      <c r="D7898" s="417" t="s">
        <v>2302</v>
      </c>
      <c r="E7898" s="391">
        <v>5.28</v>
      </c>
      <c r="F7898" s="418">
        <v>44249</v>
      </c>
      <c r="G7898" s="417" t="s">
        <v>2286</v>
      </c>
      <c r="I7898" s="379">
        <f t="shared" ca="1" si="444"/>
        <v>-322</v>
      </c>
      <c r="J7898" s="379">
        <f t="shared" ca="1" si="445"/>
        <v>-224</v>
      </c>
      <c r="K7898" s="391" t="str">
        <f t="shared" ca="1" si="446"/>
        <v>19,00</v>
      </c>
      <c r="L7898" s="379"/>
      <c r="O7898" s="379"/>
    </row>
    <row r="7899" spans="1:15">
      <c r="A7899" s="417" t="s">
        <v>2155</v>
      </c>
      <c r="B7899" s="417" t="s">
        <v>12931</v>
      </c>
      <c r="C7899" s="417" t="s">
        <v>2281</v>
      </c>
      <c r="D7899" s="417" t="s">
        <v>3043</v>
      </c>
      <c r="E7899" s="391">
        <v>4.58</v>
      </c>
      <c r="F7899" s="418">
        <v>44249</v>
      </c>
      <c r="G7899" s="417" t="s">
        <v>2283</v>
      </c>
      <c r="I7899" s="379">
        <f t="shared" ca="1" si="444"/>
        <v>-322</v>
      </c>
      <c r="J7899" s="379">
        <f t="shared" ca="1" si="445"/>
        <v>-224</v>
      </c>
      <c r="K7899" s="391" t="str">
        <f t="shared" ca="1" si="446"/>
        <v>19,25</v>
      </c>
      <c r="L7899" s="379"/>
      <c r="O7899" s="379"/>
    </row>
    <row r="7900" spans="1:15">
      <c r="A7900" s="417" t="s">
        <v>2155</v>
      </c>
      <c r="B7900" s="417" t="s">
        <v>8487</v>
      </c>
      <c r="C7900" s="417" t="s">
        <v>2281</v>
      </c>
      <c r="D7900" s="417" t="s">
        <v>3023</v>
      </c>
      <c r="E7900" s="391">
        <v>4.5999999999999996</v>
      </c>
      <c r="F7900" s="418">
        <v>44249</v>
      </c>
      <c r="G7900" s="417" t="s">
        <v>2286</v>
      </c>
      <c r="I7900" s="379">
        <f t="shared" ca="1" si="444"/>
        <v>-322</v>
      </c>
      <c r="J7900" s="379">
        <f t="shared" ca="1" si="445"/>
        <v>-224</v>
      </c>
      <c r="K7900" s="391" t="str">
        <f t="shared" ca="1" si="446"/>
        <v>19,50</v>
      </c>
      <c r="L7900" s="379"/>
      <c r="O7900" s="379"/>
    </row>
    <row r="7901" spans="1:15">
      <c r="A7901" s="417" t="s">
        <v>2155</v>
      </c>
      <c r="B7901" s="417" t="s">
        <v>18536</v>
      </c>
      <c r="C7901" s="417" t="s">
        <v>2281</v>
      </c>
      <c r="D7901" s="417" t="s">
        <v>3026</v>
      </c>
      <c r="E7901" s="391">
        <v>4.38</v>
      </c>
      <c r="F7901" s="418">
        <v>44249</v>
      </c>
      <c r="G7901" s="417" t="s">
        <v>2283</v>
      </c>
      <c r="I7901" s="379">
        <f t="shared" ca="1" si="444"/>
        <v>-322</v>
      </c>
      <c r="J7901" s="379">
        <f t="shared" ca="1" si="445"/>
        <v>-224</v>
      </c>
      <c r="K7901" s="391" t="str">
        <f t="shared" ca="1" si="446"/>
        <v>20,25</v>
      </c>
      <c r="L7901" s="379"/>
      <c r="O7901" s="379"/>
    </row>
    <row r="7902" spans="1:15">
      <c r="A7902" s="417" t="s">
        <v>2155</v>
      </c>
      <c r="B7902" s="417" t="s">
        <v>4917</v>
      </c>
      <c r="C7902" s="417" t="s">
        <v>2281</v>
      </c>
      <c r="D7902" s="417" t="s">
        <v>3027</v>
      </c>
      <c r="E7902" s="391">
        <v>3.5</v>
      </c>
      <c r="F7902" s="418">
        <v>44249</v>
      </c>
      <c r="G7902" s="417" t="s">
        <v>2286</v>
      </c>
      <c r="I7902" s="379">
        <f t="shared" ca="1" si="444"/>
        <v>-322</v>
      </c>
      <c r="J7902" s="379">
        <f t="shared" ca="1" si="445"/>
        <v>-224</v>
      </c>
      <c r="K7902" s="391" t="str">
        <f t="shared" ca="1" si="446"/>
        <v>21,00</v>
      </c>
      <c r="L7902" s="379"/>
      <c r="O7902" s="379"/>
    </row>
    <row r="7903" spans="1:15">
      <c r="A7903" s="417" t="s">
        <v>2155</v>
      </c>
      <c r="B7903" s="417" t="s">
        <v>8488</v>
      </c>
      <c r="C7903" s="417" t="s">
        <v>2281</v>
      </c>
      <c r="D7903" s="417" t="s">
        <v>2856</v>
      </c>
      <c r="E7903" s="391">
        <v>3.36</v>
      </c>
      <c r="F7903" s="418">
        <v>44249</v>
      </c>
      <c r="G7903" s="417" t="s">
        <v>2286</v>
      </c>
      <c r="I7903" s="379">
        <f t="shared" ca="1" si="444"/>
        <v>-322</v>
      </c>
      <c r="J7903" s="379">
        <f t="shared" ca="1" si="445"/>
        <v>-224</v>
      </c>
      <c r="K7903" s="391" t="str">
        <f t="shared" ca="1" si="446"/>
        <v>21,50</v>
      </c>
      <c r="L7903" s="379"/>
      <c r="O7903" s="379"/>
    </row>
    <row r="7904" spans="1:15">
      <c r="A7904" s="417" t="s">
        <v>2155</v>
      </c>
      <c r="B7904" s="417" t="s">
        <v>12932</v>
      </c>
      <c r="C7904" s="417" t="s">
        <v>2281</v>
      </c>
      <c r="D7904" s="417" t="s">
        <v>2314</v>
      </c>
      <c r="E7904" s="391">
        <v>3.15</v>
      </c>
      <c r="F7904" s="418">
        <v>44249</v>
      </c>
      <c r="G7904" s="417" t="s">
        <v>2283</v>
      </c>
      <c r="I7904" s="379">
        <f t="shared" ca="1" si="444"/>
        <v>-322</v>
      </c>
      <c r="J7904" s="379">
        <f t="shared" ca="1" si="445"/>
        <v>-224</v>
      </c>
      <c r="K7904" s="391" t="str">
        <f t="shared" ca="1" si="446"/>
        <v>21,75</v>
      </c>
      <c r="L7904" s="379"/>
      <c r="O7904" s="379"/>
    </row>
    <row r="7905" spans="1:15">
      <c r="A7905" s="417" t="s">
        <v>2155</v>
      </c>
      <c r="B7905" s="417" t="s">
        <v>4918</v>
      </c>
      <c r="C7905" s="417" t="s">
        <v>2281</v>
      </c>
      <c r="D7905" s="417" t="s">
        <v>2857</v>
      </c>
      <c r="E7905" s="391">
        <v>1</v>
      </c>
      <c r="F7905" s="418">
        <v>44249</v>
      </c>
      <c r="G7905" s="417" t="s">
        <v>2286</v>
      </c>
      <c r="I7905" s="379">
        <f t="shared" ca="1" si="444"/>
        <v>-322</v>
      </c>
      <c r="J7905" s="379">
        <f t="shared" ca="1" si="445"/>
        <v>-224</v>
      </c>
      <c r="K7905" s="391" t="str">
        <f t="shared" ca="1" si="446"/>
        <v>22,00</v>
      </c>
      <c r="L7905" s="379"/>
      <c r="O7905" s="379"/>
    </row>
    <row r="7906" spans="1:15">
      <c r="A7906" s="417" t="s">
        <v>2155</v>
      </c>
      <c r="B7906" s="417" t="s">
        <v>12933</v>
      </c>
      <c r="C7906" s="417" t="s">
        <v>2281</v>
      </c>
      <c r="D7906" s="417" t="s">
        <v>2330</v>
      </c>
      <c r="E7906" s="391">
        <v>2.9</v>
      </c>
      <c r="F7906" s="418">
        <v>44249</v>
      </c>
      <c r="G7906" s="417" t="s">
        <v>2283</v>
      </c>
      <c r="I7906" s="379">
        <f t="shared" ca="1" si="444"/>
        <v>-322</v>
      </c>
      <c r="J7906" s="379">
        <f t="shared" ca="1" si="445"/>
        <v>-224</v>
      </c>
      <c r="K7906" s="391" t="str">
        <f t="shared" ca="1" si="446"/>
        <v>22,25</v>
      </c>
      <c r="L7906" s="379"/>
      <c r="O7906" s="379"/>
    </row>
    <row r="7907" spans="1:15">
      <c r="A7907" s="417" t="s">
        <v>2155</v>
      </c>
      <c r="B7907" s="417" t="s">
        <v>12934</v>
      </c>
      <c r="C7907" s="417" t="s">
        <v>2281</v>
      </c>
      <c r="D7907" s="417" t="s">
        <v>3029</v>
      </c>
      <c r="E7907" s="391">
        <v>2.0499999999999998</v>
      </c>
      <c r="F7907" s="418">
        <v>44249</v>
      </c>
      <c r="G7907" s="417" t="s">
        <v>2283</v>
      </c>
      <c r="I7907" s="379">
        <f t="shared" ca="1" si="444"/>
        <v>-322</v>
      </c>
      <c r="J7907" s="379">
        <f t="shared" ca="1" si="445"/>
        <v>-224</v>
      </c>
      <c r="K7907" s="391" t="str">
        <f t="shared" ca="1" si="446"/>
        <v>22,75</v>
      </c>
      <c r="L7907" s="379"/>
      <c r="O7907" s="379"/>
    </row>
    <row r="7908" spans="1:15">
      <c r="A7908" s="417" t="s">
        <v>2155</v>
      </c>
      <c r="B7908" s="417" t="s">
        <v>12935</v>
      </c>
      <c r="C7908" s="417" t="s">
        <v>2281</v>
      </c>
      <c r="D7908" s="417" t="s">
        <v>3030</v>
      </c>
      <c r="E7908" s="391">
        <v>1.52</v>
      </c>
      <c r="F7908" s="418">
        <v>44249</v>
      </c>
      <c r="G7908" s="417" t="s">
        <v>2283</v>
      </c>
      <c r="I7908" s="379">
        <f t="shared" ca="1" si="444"/>
        <v>-322</v>
      </c>
      <c r="J7908" s="379">
        <f t="shared" ca="1" si="445"/>
        <v>-224</v>
      </c>
      <c r="K7908" s="391" t="str">
        <f t="shared" ca="1" si="446"/>
        <v>23,25</v>
      </c>
      <c r="L7908" s="379"/>
      <c r="O7908" s="379"/>
    </row>
    <row r="7909" spans="1:15">
      <c r="A7909" s="417" t="s">
        <v>2155</v>
      </c>
      <c r="B7909" s="417" t="s">
        <v>12936</v>
      </c>
      <c r="C7909" s="417" t="s">
        <v>2281</v>
      </c>
      <c r="D7909" s="417" t="s">
        <v>2854</v>
      </c>
      <c r="E7909" s="391">
        <v>1.43</v>
      </c>
      <c r="F7909" s="418">
        <v>44249</v>
      </c>
      <c r="G7909" s="417" t="s">
        <v>2283</v>
      </c>
      <c r="I7909" s="379">
        <f t="shared" ca="1" si="444"/>
        <v>-322</v>
      </c>
      <c r="J7909" s="379">
        <f t="shared" ca="1" si="445"/>
        <v>-224</v>
      </c>
      <c r="K7909" s="391" t="str">
        <f t="shared" ca="1" si="446"/>
        <v>23,75</v>
      </c>
      <c r="L7909" s="379"/>
      <c r="O7909" s="379"/>
    </row>
    <row r="7910" spans="1:15">
      <c r="A7910" s="417" t="s">
        <v>2155</v>
      </c>
      <c r="B7910" s="417" t="s">
        <v>12937</v>
      </c>
      <c r="C7910" s="417" t="s">
        <v>2281</v>
      </c>
      <c r="D7910" s="417" t="s">
        <v>3054</v>
      </c>
      <c r="E7910" s="391">
        <v>1.1200000000000001</v>
      </c>
      <c r="F7910" s="418">
        <v>44249</v>
      </c>
      <c r="G7910" s="417" t="s">
        <v>2283</v>
      </c>
      <c r="I7910" s="379">
        <f t="shared" ca="1" si="444"/>
        <v>-322</v>
      </c>
      <c r="J7910" s="379">
        <f t="shared" ca="1" si="445"/>
        <v>-224</v>
      </c>
      <c r="K7910" s="391" t="str">
        <f t="shared" ca="1" si="446"/>
        <v>24,25</v>
      </c>
      <c r="L7910" s="379"/>
      <c r="O7910" s="379"/>
    </row>
    <row r="7911" spans="1:15">
      <c r="A7911" s="417" t="s">
        <v>2155</v>
      </c>
      <c r="B7911" s="417" t="s">
        <v>12938</v>
      </c>
      <c r="C7911" s="417" t="s">
        <v>2281</v>
      </c>
      <c r="D7911" s="417" t="s">
        <v>3031</v>
      </c>
      <c r="E7911" s="391">
        <v>0.97</v>
      </c>
      <c r="F7911" s="418">
        <v>44249</v>
      </c>
      <c r="G7911" s="417" t="s">
        <v>2283</v>
      </c>
      <c r="I7911" s="379">
        <f t="shared" ca="1" si="444"/>
        <v>-322</v>
      </c>
      <c r="J7911" s="379">
        <f t="shared" ca="1" si="445"/>
        <v>-224</v>
      </c>
      <c r="K7911" s="391" t="str">
        <f t="shared" ca="1" si="446"/>
        <v>24,75</v>
      </c>
      <c r="L7911" s="379"/>
      <c r="O7911" s="379"/>
    </row>
    <row r="7912" spans="1:15">
      <c r="A7912" s="417" t="s">
        <v>2155</v>
      </c>
      <c r="B7912" s="417" t="s">
        <v>7083</v>
      </c>
      <c r="C7912" s="417" t="s">
        <v>2281</v>
      </c>
      <c r="D7912" s="417" t="s">
        <v>2838</v>
      </c>
      <c r="E7912" s="391">
        <v>0.86</v>
      </c>
      <c r="F7912" s="418">
        <v>44249</v>
      </c>
      <c r="G7912" s="417" t="s">
        <v>2286</v>
      </c>
      <c r="I7912" s="379">
        <f t="shared" ca="1" si="444"/>
        <v>-322</v>
      </c>
      <c r="J7912" s="379">
        <f t="shared" ca="1" si="445"/>
        <v>-224</v>
      </c>
      <c r="K7912" s="391" t="str">
        <f t="shared" ca="1" si="446"/>
        <v>25,00</v>
      </c>
      <c r="L7912" s="379"/>
      <c r="O7912" s="379"/>
    </row>
    <row r="7913" spans="1:15">
      <c r="A7913" s="417" t="s">
        <v>2155</v>
      </c>
      <c r="B7913" s="417" t="s">
        <v>12939</v>
      </c>
      <c r="C7913" s="417" t="s">
        <v>2281</v>
      </c>
      <c r="D7913" s="417" t="s">
        <v>3014</v>
      </c>
      <c r="E7913" s="391">
        <v>0.77</v>
      </c>
      <c r="F7913" s="418">
        <v>44249</v>
      </c>
      <c r="G7913" s="417" t="s">
        <v>2283</v>
      </c>
      <c r="I7913" s="379">
        <f t="shared" ca="1" si="444"/>
        <v>-322</v>
      </c>
      <c r="J7913" s="379">
        <f t="shared" ca="1" si="445"/>
        <v>-224</v>
      </c>
      <c r="K7913" s="391" t="str">
        <f t="shared" ca="1" si="446"/>
        <v>25,25</v>
      </c>
      <c r="L7913" s="379"/>
      <c r="O7913" s="379"/>
    </row>
    <row r="7914" spans="1:15">
      <c r="A7914" s="417" t="s">
        <v>2155</v>
      </c>
      <c r="B7914" s="417" t="s">
        <v>12940</v>
      </c>
      <c r="C7914" s="417" t="s">
        <v>2281</v>
      </c>
      <c r="D7914" s="417" t="s">
        <v>2371</v>
      </c>
      <c r="E7914" s="391">
        <v>0.69</v>
      </c>
      <c r="F7914" s="418">
        <v>44249</v>
      </c>
      <c r="G7914" s="417" t="s">
        <v>2283</v>
      </c>
      <c r="I7914" s="379">
        <f t="shared" ca="1" si="444"/>
        <v>-322</v>
      </c>
      <c r="J7914" s="379">
        <f t="shared" ca="1" si="445"/>
        <v>-224</v>
      </c>
      <c r="K7914" s="391" t="str">
        <f t="shared" ca="1" si="446"/>
        <v>25,75</v>
      </c>
      <c r="L7914" s="379"/>
      <c r="O7914" s="379"/>
    </row>
    <row r="7915" spans="1:15">
      <c r="A7915" s="417" t="s">
        <v>2155</v>
      </c>
      <c r="B7915" s="417" t="s">
        <v>4919</v>
      </c>
      <c r="C7915" s="417" t="s">
        <v>2281</v>
      </c>
      <c r="D7915" s="417" t="s">
        <v>2840</v>
      </c>
      <c r="E7915" s="391">
        <v>0.55000000000000004</v>
      </c>
      <c r="F7915" s="418">
        <v>44249</v>
      </c>
      <c r="G7915" s="417" t="s">
        <v>2286</v>
      </c>
      <c r="I7915" s="379">
        <f t="shared" ca="1" si="444"/>
        <v>-322</v>
      </c>
      <c r="J7915" s="379">
        <f t="shared" ca="1" si="445"/>
        <v>-224</v>
      </c>
      <c r="K7915" s="391" t="str">
        <f t="shared" ca="1" si="446"/>
        <v>26,00</v>
      </c>
      <c r="L7915" s="379"/>
      <c r="O7915" s="379"/>
    </row>
    <row r="7916" spans="1:15">
      <c r="A7916" s="417" t="s">
        <v>2155</v>
      </c>
      <c r="B7916" s="417" t="s">
        <v>12941</v>
      </c>
      <c r="C7916" s="417" t="s">
        <v>2281</v>
      </c>
      <c r="D7916" s="417" t="s">
        <v>3032</v>
      </c>
      <c r="E7916" s="391">
        <v>0.55000000000000004</v>
      </c>
      <c r="F7916" s="418">
        <v>44249</v>
      </c>
      <c r="G7916" s="417" t="s">
        <v>2283</v>
      </c>
      <c r="I7916" s="379">
        <f t="shared" ca="1" si="444"/>
        <v>-322</v>
      </c>
      <c r="J7916" s="379">
        <f t="shared" ca="1" si="445"/>
        <v>-224</v>
      </c>
      <c r="K7916" s="391" t="str">
        <f t="shared" ca="1" si="446"/>
        <v>26,25</v>
      </c>
      <c r="L7916" s="379"/>
      <c r="O7916" s="379"/>
    </row>
    <row r="7917" spans="1:15">
      <c r="A7917" s="417" t="s">
        <v>2155</v>
      </c>
      <c r="B7917" s="417" t="s">
        <v>8489</v>
      </c>
      <c r="C7917" s="417" t="s">
        <v>2281</v>
      </c>
      <c r="D7917" s="417" t="s">
        <v>2834</v>
      </c>
      <c r="E7917" s="391">
        <v>0.44</v>
      </c>
      <c r="F7917" s="418">
        <v>44249</v>
      </c>
      <c r="G7917" s="417" t="s">
        <v>2283</v>
      </c>
      <c r="I7917" s="379">
        <f t="shared" ca="1" si="444"/>
        <v>-322</v>
      </c>
      <c r="J7917" s="379">
        <f t="shared" ca="1" si="445"/>
        <v>-224</v>
      </c>
      <c r="K7917" s="391" t="str">
        <f t="shared" ca="1" si="446"/>
        <v>26,75</v>
      </c>
      <c r="L7917" s="379"/>
      <c r="O7917" s="379"/>
    </row>
    <row r="7918" spans="1:15">
      <c r="A7918" s="417" t="s">
        <v>2155</v>
      </c>
      <c r="B7918" s="417" t="s">
        <v>4920</v>
      </c>
      <c r="C7918" s="417" t="s">
        <v>2281</v>
      </c>
      <c r="D7918" s="417" t="s">
        <v>2842</v>
      </c>
      <c r="E7918" s="391">
        <v>0.37</v>
      </c>
      <c r="F7918" s="418">
        <v>44249</v>
      </c>
      <c r="G7918" s="417" t="s">
        <v>2286</v>
      </c>
      <c r="I7918" s="379">
        <f t="shared" ca="1" si="444"/>
        <v>-322</v>
      </c>
      <c r="J7918" s="379">
        <f t="shared" ca="1" si="445"/>
        <v>-224</v>
      </c>
      <c r="K7918" s="391" t="str">
        <f t="shared" ca="1" si="446"/>
        <v>27,00</v>
      </c>
      <c r="L7918" s="379"/>
      <c r="O7918" s="379"/>
    </row>
    <row r="7919" spans="1:15">
      <c r="A7919" s="417" t="s">
        <v>2155</v>
      </c>
      <c r="B7919" s="417" t="s">
        <v>12942</v>
      </c>
      <c r="C7919" s="417" t="s">
        <v>2281</v>
      </c>
      <c r="D7919" s="417" t="s">
        <v>5717</v>
      </c>
      <c r="E7919" s="391">
        <v>0.4</v>
      </c>
      <c r="F7919" s="418">
        <v>44249</v>
      </c>
      <c r="G7919" s="417" t="s">
        <v>2283</v>
      </c>
      <c r="I7919" s="379">
        <f t="shared" ca="1" si="444"/>
        <v>-322</v>
      </c>
      <c r="J7919" s="379">
        <f t="shared" ca="1" si="445"/>
        <v>-224</v>
      </c>
      <c r="K7919" s="391" t="str">
        <f t="shared" ca="1" si="446"/>
        <v>27,25</v>
      </c>
      <c r="L7919" s="379"/>
      <c r="O7919" s="379"/>
    </row>
    <row r="7920" spans="1:15">
      <c r="A7920" s="417" t="s">
        <v>2155</v>
      </c>
      <c r="B7920" s="417" t="s">
        <v>17309</v>
      </c>
      <c r="C7920" s="417" t="s">
        <v>2281</v>
      </c>
      <c r="D7920" s="417" t="s">
        <v>2843</v>
      </c>
      <c r="E7920" s="391">
        <v>0.38</v>
      </c>
      <c r="F7920" s="418">
        <v>44249</v>
      </c>
      <c r="G7920" s="417" t="s">
        <v>2286</v>
      </c>
      <c r="I7920" s="379">
        <f t="shared" ca="1" si="444"/>
        <v>-322</v>
      </c>
      <c r="J7920" s="379">
        <f t="shared" ca="1" si="445"/>
        <v>-224</v>
      </c>
      <c r="K7920" s="391" t="str">
        <f t="shared" ca="1" si="446"/>
        <v>27,50</v>
      </c>
      <c r="L7920" s="379"/>
      <c r="O7920" s="379"/>
    </row>
    <row r="7921" spans="1:15">
      <c r="A7921" s="417" t="s">
        <v>2155</v>
      </c>
      <c r="B7921" s="417" t="s">
        <v>17310</v>
      </c>
      <c r="C7921" s="417" t="s">
        <v>2281</v>
      </c>
      <c r="D7921" s="417" t="s">
        <v>4067</v>
      </c>
      <c r="E7921" s="391">
        <v>0.26</v>
      </c>
      <c r="F7921" s="418">
        <v>44249</v>
      </c>
      <c r="G7921" s="417" t="s">
        <v>2283</v>
      </c>
      <c r="I7921" s="379">
        <f t="shared" ca="1" si="444"/>
        <v>-322</v>
      </c>
      <c r="J7921" s="379">
        <f t="shared" ca="1" si="445"/>
        <v>-224</v>
      </c>
      <c r="K7921" s="391" t="str">
        <f t="shared" ca="1" si="446"/>
        <v>27,75</v>
      </c>
      <c r="L7921" s="379"/>
      <c r="O7921" s="379"/>
    </row>
    <row r="7922" spans="1:15">
      <c r="A7922" s="417" t="s">
        <v>2155</v>
      </c>
      <c r="B7922" s="417" t="s">
        <v>12943</v>
      </c>
      <c r="C7922" s="417" t="s">
        <v>2281</v>
      </c>
      <c r="D7922" s="417" t="s">
        <v>4061</v>
      </c>
      <c r="E7922" s="391">
        <v>0.22</v>
      </c>
      <c r="F7922" s="418">
        <v>44249</v>
      </c>
      <c r="G7922" s="417" t="s">
        <v>2283</v>
      </c>
      <c r="I7922" s="379">
        <f t="shared" ca="1" si="444"/>
        <v>-322</v>
      </c>
      <c r="J7922" s="379">
        <f t="shared" ca="1" si="445"/>
        <v>-224</v>
      </c>
      <c r="K7922" s="391" t="str">
        <f t="shared" ca="1" si="446"/>
        <v>28,25</v>
      </c>
      <c r="L7922" s="379"/>
      <c r="O7922" s="379"/>
    </row>
    <row r="7923" spans="1:15">
      <c r="A7923" s="417" t="s">
        <v>2155</v>
      </c>
      <c r="B7923" s="417" t="s">
        <v>12944</v>
      </c>
      <c r="C7923" s="417" t="s">
        <v>2281</v>
      </c>
      <c r="D7923" s="417" t="s">
        <v>2588</v>
      </c>
      <c r="E7923" s="391">
        <v>0.2</v>
      </c>
      <c r="F7923" s="418">
        <v>44249</v>
      </c>
      <c r="G7923" s="417" t="s">
        <v>2286</v>
      </c>
      <c r="I7923" s="379">
        <f t="shared" ca="1" si="444"/>
        <v>-322</v>
      </c>
      <c r="J7923" s="379">
        <f t="shared" ca="1" si="445"/>
        <v>-224</v>
      </c>
      <c r="K7923" s="391" t="str">
        <f t="shared" ca="1" si="446"/>
        <v>29,00</v>
      </c>
      <c r="L7923" s="379"/>
      <c r="O7923" s="379"/>
    </row>
    <row r="7924" spans="1:15">
      <c r="A7924" s="417" t="s">
        <v>2155</v>
      </c>
      <c r="B7924" s="417" t="s">
        <v>17311</v>
      </c>
      <c r="C7924" s="417" t="s">
        <v>2281</v>
      </c>
      <c r="D7924" s="417" t="s">
        <v>3017</v>
      </c>
      <c r="E7924" s="391">
        <v>0.16</v>
      </c>
      <c r="F7924" s="418">
        <v>44249</v>
      </c>
      <c r="G7924" s="417" t="s">
        <v>2286</v>
      </c>
      <c r="I7924" s="379">
        <f t="shared" ca="1" si="444"/>
        <v>-322</v>
      </c>
      <c r="J7924" s="379">
        <f t="shared" ca="1" si="445"/>
        <v>-224</v>
      </c>
      <c r="K7924" s="391" t="str">
        <f t="shared" ca="1" si="446"/>
        <v>29,50</v>
      </c>
      <c r="L7924" s="379"/>
      <c r="O7924" s="379"/>
    </row>
    <row r="7925" spans="1:15">
      <c r="A7925" s="417" t="s">
        <v>2155</v>
      </c>
      <c r="B7925" s="417" t="s">
        <v>4921</v>
      </c>
      <c r="C7925" s="417" t="s">
        <v>2281</v>
      </c>
      <c r="D7925" s="417" t="s">
        <v>3033</v>
      </c>
      <c r="E7925" s="391">
        <v>0.1</v>
      </c>
      <c r="F7925" s="418">
        <v>44249</v>
      </c>
      <c r="G7925" s="417" t="s">
        <v>2286</v>
      </c>
      <c r="I7925" s="379">
        <f t="shared" ca="1" si="444"/>
        <v>-322</v>
      </c>
      <c r="J7925" s="379">
        <f t="shared" ca="1" si="445"/>
        <v>-224</v>
      </c>
      <c r="K7925" s="391" t="str">
        <f t="shared" ca="1" si="446"/>
        <v>30,00</v>
      </c>
      <c r="L7925" s="379"/>
      <c r="O7925" s="379"/>
    </row>
    <row r="7926" spans="1:15">
      <c r="A7926" s="417" t="s">
        <v>2155</v>
      </c>
      <c r="B7926" s="417" t="s">
        <v>7084</v>
      </c>
      <c r="C7926" s="417" t="s">
        <v>2281</v>
      </c>
      <c r="D7926" s="417" t="s">
        <v>3072</v>
      </c>
      <c r="E7926" s="391">
        <v>0.1</v>
      </c>
      <c r="F7926" s="418">
        <v>44249</v>
      </c>
      <c r="G7926" s="417" t="s">
        <v>2283</v>
      </c>
      <c r="I7926" s="379">
        <f t="shared" ca="1" si="444"/>
        <v>-322</v>
      </c>
      <c r="J7926" s="379">
        <f t="shared" ca="1" si="445"/>
        <v>-224</v>
      </c>
      <c r="K7926" s="391" t="str">
        <f t="shared" ca="1" si="446"/>
        <v>30,25</v>
      </c>
      <c r="L7926" s="379"/>
      <c r="O7926" s="379"/>
    </row>
    <row r="7927" spans="1:15">
      <c r="A7927" s="417" t="s">
        <v>2155</v>
      </c>
      <c r="B7927" s="417" t="s">
        <v>4922</v>
      </c>
      <c r="C7927" s="417" t="s">
        <v>2281</v>
      </c>
      <c r="D7927" s="417" t="s">
        <v>3963</v>
      </c>
      <c r="E7927" s="391">
        <v>0.08</v>
      </c>
      <c r="F7927" s="418">
        <v>44249</v>
      </c>
      <c r="G7927" s="417" t="s">
        <v>2286</v>
      </c>
      <c r="I7927" s="379">
        <f t="shared" ca="1" si="444"/>
        <v>-322</v>
      </c>
      <c r="J7927" s="379">
        <f t="shared" ca="1" si="445"/>
        <v>-224</v>
      </c>
      <c r="K7927" s="391" t="str">
        <f t="shared" ca="1" si="446"/>
        <v>30,50</v>
      </c>
      <c r="L7927" s="379"/>
      <c r="O7927" s="379"/>
    </row>
    <row r="7928" spans="1:15">
      <c r="A7928" s="417" t="s">
        <v>2155</v>
      </c>
      <c r="B7928" s="417" t="s">
        <v>12945</v>
      </c>
      <c r="C7928" s="417" t="s">
        <v>2281</v>
      </c>
      <c r="D7928" s="417" t="s">
        <v>2857</v>
      </c>
      <c r="E7928" s="391">
        <v>2.97</v>
      </c>
      <c r="F7928" s="418">
        <v>44270</v>
      </c>
      <c r="G7928" s="417" t="s">
        <v>2283</v>
      </c>
      <c r="I7928" s="379">
        <f t="shared" ca="1" si="444"/>
        <v>-301</v>
      </c>
      <c r="J7928" s="379">
        <f t="shared" ca="1" si="445"/>
        <v>-209</v>
      </c>
      <c r="K7928" s="391" t="str">
        <f t="shared" ca="1" si="446"/>
        <v>22,00</v>
      </c>
      <c r="L7928" s="379"/>
      <c r="O7928" s="379"/>
    </row>
    <row r="7929" spans="1:15">
      <c r="A7929" s="417" t="s">
        <v>2155</v>
      </c>
      <c r="B7929" s="417" t="s">
        <v>4923</v>
      </c>
      <c r="C7929" s="417" t="s">
        <v>2281</v>
      </c>
      <c r="D7929" s="417" t="s">
        <v>2330</v>
      </c>
      <c r="E7929" s="391">
        <v>2.64</v>
      </c>
      <c r="F7929" s="418">
        <v>44270</v>
      </c>
      <c r="G7929" s="417" t="s">
        <v>2286</v>
      </c>
      <c r="I7929" s="379">
        <f t="shared" ca="1" si="444"/>
        <v>-301</v>
      </c>
      <c r="J7929" s="379">
        <f t="shared" ca="1" si="445"/>
        <v>-209</v>
      </c>
      <c r="K7929" s="391" t="str">
        <f t="shared" ca="1" si="446"/>
        <v>22,25</v>
      </c>
      <c r="L7929" s="379"/>
      <c r="O7929" s="379"/>
    </row>
    <row r="7930" spans="1:15">
      <c r="A7930" s="417" t="s">
        <v>2155</v>
      </c>
      <c r="B7930" s="417" t="s">
        <v>4924</v>
      </c>
      <c r="C7930" s="417" t="s">
        <v>2281</v>
      </c>
      <c r="D7930" s="417" t="s">
        <v>2858</v>
      </c>
      <c r="E7930" s="391">
        <v>2</v>
      </c>
      <c r="F7930" s="418">
        <v>44270</v>
      </c>
      <c r="G7930" s="417" t="s">
        <v>2283</v>
      </c>
      <c r="I7930" s="379">
        <f t="shared" ca="1" si="444"/>
        <v>-301</v>
      </c>
      <c r="J7930" s="379">
        <f t="shared" ca="1" si="445"/>
        <v>-209</v>
      </c>
      <c r="K7930" s="391" t="str">
        <f t="shared" ca="1" si="446"/>
        <v>22,50</v>
      </c>
      <c r="L7930" s="379"/>
      <c r="O7930" s="379"/>
    </row>
    <row r="7931" spans="1:15">
      <c r="A7931" s="417" t="s">
        <v>2155</v>
      </c>
      <c r="B7931" s="417" t="s">
        <v>4925</v>
      </c>
      <c r="C7931" s="417" t="s">
        <v>2281</v>
      </c>
      <c r="D7931" s="417" t="s">
        <v>2344</v>
      </c>
      <c r="E7931" s="391">
        <v>1.85</v>
      </c>
      <c r="F7931" s="418">
        <v>44270</v>
      </c>
      <c r="G7931" s="417" t="s">
        <v>2283</v>
      </c>
      <c r="I7931" s="379">
        <f t="shared" ca="1" si="444"/>
        <v>-301</v>
      </c>
      <c r="J7931" s="379">
        <f t="shared" ca="1" si="445"/>
        <v>-209</v>
      </c>
      <c r="K7931" s="391" t="str">
        <f t="shared" ca="1" si="446"/>
        <v>23,00</v>
      </c>
      <c r="L7931" s="379"/>
      <c r="O7931" s="379"/>
    </row>
    <row r="7932" spans="1:15">
      <c r="A7932" s="417" t="s">
        <v>2155</v>
      </c>
      <c r="B7932" s="417" t="s">
        <v>12946</v>
      </c>
      <c r="C7932" s="417" t="s">
        <v>2281</v>
      </c>
      <c r="D7932" s="417" t="s">
        <v>2836</v>
      </c>
      <c r="E7932" s="391">
        <v>1.96</v>
      </c>
      <c r="F7932" s="418">
        <v>44270</v>
      </c>
      <c r="G7932" s="417" t="s">
        <v>2283</v>
      </c>
      <c r="I7932" s="379">
        <f t="shared" ca="1" si="444"/>
        <v>-301</v>
      </c>
      <c r="J7932" s="379">
        <f t="shared" ca="1" si="445"/>
        <v>-209</v>
      </c>
      <c r="K7932" s="391" t="str">
        <f t="shared" ca="1" si="446"/>
        <v>23,50</v>
      </c>
      <c r="L7932" s="379"/>
      <c r="O7932" s="379"/>
    </row>
    <row r="7933" spans="1:15">
      <c r="A7933" s="417" t="s">
        <v>2155</v>
      </c>
      <c r="B7933" s="417" t="s">
        <v>17975</v>
      </c>
      <c r="C7933" s="417" t="s">
        <v>2281</v>
      </c>
      <c r="D7933" s="417" t="s">
        <v>2837</v>
      </c>
      <c r="E7933" s="391">
        <v>1.7</v>
      </c>
      <c r="F7933" s="418">
        <v>44270</v>
      </c>
      <c r="G7933" s="417" t="s">
        <v>2283</v>
      </c>
      <c r="I7933" s="379">
        <f t="shared" ca="1" si="444"/>
        <v>-301</v>
      </c>
      <c r="J7933" s="379">
        <f t="shared" ca="1" si="445"/>
        <v>-209</v>
      </c>
      <c r="K7933" s="391" t="str">
        <f t="shared" ca="1" si="446"/>
        <v>24,00</v>
      </c>
      <c r="L7933" s="379"/>
      <c r="O7933" s="379"/>
    </row>
    <row r="7934" spans="1:15">
      <c r="A7934" s="417" t="s">
        <v>2155</v>
      </c>
      <c r="B7934" s="417" t="s">
        <v>17312</v>
      </c>
      <c r="C7934" s="417" t="s">
        <v>2281</v>
      </c>
      <c r="D7934" s="417" t="s">
        <v>2832</v>
      </c>
      <c r="E7934" s="391">
        <v>1.4</v>
      </c>
      <c r="F7934" s="418">
        <v>44270</v>
      </c>
      <c r="G7934" s="417" t="s">
        <v>2283</v>
      </c>
      <c r="I7934" s="379">
        <f t="shared" ca="1" si="444"/>
        <v>-301</v>
      </c>
      <c r="J7934" s="379">
        <f t="shared" ca="1" si="445"/>
        <v>-209</v>
      </c>
      <c r="K7934" s="391" t="str">
        <f t="shared" ca="1" si="446"/>
        <v>24,50</v>
      </c>
      <c r="L7934" s="379"/>
      <c r="O7934" s="379"/>
    </row>
    <row r="7935" spans="1:15">
      <c r="A7935" s="417" t="s">
        <v>2155</v>
      </c>
      <c r="B7935" s="417" t="s">
        <v>4926</v>
      </c>
      <c r="C7935" s="417" t="s">
        <v>2281</v>
      </c>
      <c r="D7935" s="417" t="s">
        <v>3031</v>
      </c>
      <c r="E7935" s="391">
        <v>1.35</v>
      </c>
      <c r="F7935" s="418">
        <v>44270</v>
      </c>
      <c r="G7935" s="417" t="s">
        <v>2286</v>
      </c>
      <c r="I7935" s="379">
        <f t="shared" ca="1" si="444"/>
        <v>-301</v>
      </c>
      <c r="J7935" s="379">
        <f t="shared" ca="1" si="445"/>
        <v>-209</v>
      </c>
      <c r="K7935" s="391" t="str">
        <f t="shared" ca="1" si="446"/>
        <v>24,75</v>
      </c>
      <c r="L7935" s="379"/>
      <c r="O7935" s="379"/>
    </row>
    <row r="7936" spans="1:15">
      <c r="A7936" s="417" t="s">
        <v>2155</v>
      </c>
      <c r="B7936" s="417" t="s">
        <v>4927</v>
      </c>
      <c r="C7936" s="417" t="s">
        <v>2281</v>
      </c>
      <c r="D7936" s="417" t="s">
        <v>2838</v>
      </c>
      <c r="E7936" s="391">
        <v>1.18</v>
      </c>
      <c r="F7936" s="418">
        <v>44270</v>
      </c>
      <c r="G7936" s="417" t="s">
        <v>2283</v>
      </c>
      <c r="I7936" s="379">
        <f t="shared" ca="1" si="444"/>
        <v>-301</v>
      </c>
      <c r="J7936" s="379">
        <f t="shared" ca="1" si="445"/>
        <v>-209</v>
      </c>
      <c r="K7936" s="391" t="str">
        <f t="shared" ca="1" si="446"/>
        <v>25,00</v>
      </c>
      <c r="L7936" s="379"/>
      <c r="O7936" s="379"/>
    </row>
    <row r="7937" spans="1:15">
      <c r="A7937" s="417" t="s">
        <v>2155</v>
      </c>
      <c r="B7937" s="417" t="s">
        <v>4928</v>
      </c>
      <c r="C7937" s="417" t="s">
        <v>2281</v>
      </c>
      <c r="D7937" s="417" t="s">
        <v>3014</v>
      </c>
      <c r="E7937" s="391">
        <v>1.1000000000000001</v>
      </c>
      <c r="F7937" s="418">
        <v>44270</v>
      </c>
      <c r="G7937" s="417" t="s">
        <v>2286</v>
      </c>
      <c r="I7937" s="379">
        <f t="shared" ca="1" si="444"/>
        <v>-301</v>
      </c>
      <c r="J7937" s="379">
        <f t="shared" ca="1" si="445"/>
        <v>-209</v>
      </c>
      <c r="K7937" s="391" t="str">
        <f t="shared" ca="1" si="446"/>
        <v>25,25</v>
      </c>
      <c r="L7937" s="379"/>
      <c r="O7937" s="379"/>
    </row>
    <row r="7938" spans="1:15">
      <c r="A7938" s="417" t="s">
        <v>2155</v>
      </c>
      <c r="B7938" s="417" t="s">
        <v>18537</v>
      </c>
      <c r="C7938" s="417" t="s">
        <v>2281</v>
      </c>
      <c r="D7938" s="417" t="s">
        <v>2840</v>
      </c>
      <c r="E7938" s="391">
        <v>0.9</v>
      </c>
      <c r="F7938" s="418">
        <v>44270</v>
      </c>
      <c r="G7938" s="417" t="s">
        <v>2283</v>
      </c>
      <c r="I7938" s="379">
        <f t="shared" ca="1" si="444"/>
        <v>-301</v>
      </c>
      <c r="J7938" s="379">
        <f t="shared" ca="1" si="445"/>
        <v>-209</v>
      </c>
      <c r="K7938" s="391" t="str">
        <f t="shared" ca="1" si="446"/>
        <v>26,00</v>
      </c>
      <c r="L7938" s="379"/>
      <c r="O7938" s="379"/>
    </row>
    <row r="7939" spans="1:15">
      <c r="A7939" s="417" t="s">
        <v>2155</v>
      </c>
      <c r="B7939" s="417" t="s">
        <v>8490</v>
      </c>
      <c r="C7939" s="417" t="s">
        <v>2281</v>
      </c>
      <c r="D7939" s="417" t="s">
        <v>2841</v>
      </c>
      <c r="E7939" s="391">
        <v>0.9</v>
      </c>
      <c r="F7939" s="418">
        <v>44270</v>
      </c>
      <c r="G7939" s="417" t="s">
        <v>2283</v>
      </c>
      <c r="I7939" s="379">
        <f t="shared" ca="1" si="444"/>
        <v>-301</v>
      </c>
      <c r="J7939" s="379">
        <f t="shared" ca="1" si="445"/>
        <v>-209</v>
      </c>
      <c r="K7939" s="391" t="str">
        <f t="shared" ca="1" si="446"/>
        <v>26,50</v>
      </c>
      <c r="L7939" s="379"/>
      <c r="O7939" s="379"/>
    </row>
    <row r="7940" spans="1:15">
      <c r="A7940" s="417" t="s">
        <v>2155</v>
      </c>
      <c r="B7940" s="417" t="s">
        <v>4929</v>
      </c>
      <c r="C7940" s="417" t="s">
        <v>2281</v>
      </c>
      <c r="D7940" s="417" t="s">
        <v>2834</v>
      </c>
      <c r="E7940" s="391">
        <v>0.7</v>
      </c>
      <c r="F7940" s="418">
        <v>44270</v>
      </c>
      <c r="G7940" s="417" t="s">
        <v>2286</v>
      </c>
      <c r="I7940" s="379">
        <f t="shared" ca="1" si="444"/>
        <v>-301</v>
      </c>
      <c r="J7940" s="379">
        <f t="shared" ca="1" si="445"/>
        <v>-209</v>
      </c>
      <c r="K7940" s="391" t="str">
        <f t="shared" ca="1" si="446"/>
        <v>26,75</v>
      </c>
      <c r="L7940" s="379"/>
      <c r="O7940" s="379"/>
    </row>
    <row r="7941" spans="1:15">
      <c r="A7941" s="417" t="s">
        <v>2155</v>
      </c>
      <c r="B7941" s="417" t="s">
        <v>12947</v>
      </c>
      <c r="C7941" s="417" t="s">
        <v>2281</v>
      </c>
      <c r="D7941" s="417" t="s">
        <v>2842</v>
      </c>
      <c r="E7941" s="391">
        <v>0.37</v>
      </c>
      <c r="F7941" s="418">
        <v>44270</v>
      </c>
      <c r="G7941" s="417" t="s">
        <v>2283</v>
      </c>
      <c r="I7941" s="379">
        <f t="shared" ca="1" si="444"/>
        <v>-301</v>
      </c>
      <c r="J7941" s="379">
        <f t="shared" ca="1" si="445"/>
        <v>-209</v>
      </c>
      <c r="K7941" s="391" t="str">
        <f t="shared" ca="1" si="446"/>
        <v>27,00</v>
      </c>
      <c r="L7941" s="379"/>
      <c r="O7941" s="379"/>
    </row>
    <row r="7942" spans="1:15">
      <c r="A7942" s="417" t="s">
        <v>2155</v>
      </c>
      <c r="B7942" s="417" t="s">
        <v>12948</v>
      </c>
      <c r="C7942" s="417" t="s">
        <v>2281</v>
      </c>
      <c r="D7942" s="417" t="s">
        <v>2843</v>
      </c>
      <c r="E7942" s="391">
        <v>0.74</v>
      </c>
      <c r="F7942" s="418">
        <v>44270</v>
      </c>
      <c r="G7942" s="417" t="s">
        <v>2283</v>
      </c>
      <c r="I7942" s="379">
        <f t="shared" ca="1" si="444"/>
        <v>-301</v>
      </c>
      <c r="J7942" s="379">
        <f t="shared" ca="1" si="445"/>
        <v>-209</v>
      </c>
      <c r="K7942" s="391" t="str">
        <f t="shared" ca="1" si="446"/>
        <v>27,50</v>
      </c>
      <c r="L7942" s="379"/>
      <c r="O7942" s="379"/>
    </row>
    <row r="7943" spans="1:15">
      <c r="A7943" s="417" t="s">
        <v>2155</v>
      </c>
      <c r="B7943" s="417" t="s">
        <v>12949</v>
      </c>
      <c r="C7943" s="417" t="s">
        <v>2281</v>
      </c>
      <c r="D7943" s="417" t="s">
        <v>2844</v>
      </c>
      <c r="E7943" s="391">
        <v>0.01</v>
      </c>
      <c r="F7943" s="418">
        <v>44270</v>
      </c>
      <c r="G7943" s="417" t="s">
        <v>2283</v>
      </c>
      <c r="I7943" s="379">
        <f t="shared" ca="1" si="444"/>
        <v>-301</v>
      </c>
      <c r="J7943" s="379">
        <f t="shared" ca="1" si="445"/>
        <v>-209</v>
      </c>
      <c r="K7943" s="391" t="str">
        <f t="shared" ca="1" si="446"/>
        <v>28,00</v>
      </c>
      <c r="L7943" s="379"/>
      <c r="O7943" s="379"/>
    </row>
    <row r="7944" spans="1:15">
      <c r="A7944" s="417" t="s">
        <v>2155</v>
      </c>
      <c r="B7944" s="417" t="s">
        <v>18538</v>
      </c>
      <c r="C7944" s="417" t="s">
        <v>2281</v>
      </c>
      <c r="D7944" s="417" t="s">
        <v>3058</v>
      </c>
      <c r="E7944" s="391">
        <v>0.1</v>
      </c>
      <c r="F7944" s="418">
        <v>44270</v>
      </c>
      <c r="G7944" s="417" t="s">
        <v>2283</v>
      </c>
      <c r="I7944" s="379">
        <f t="shared" ca="1" si="444"/>
        <v>-301</v>
      </c>
      <c r="J7944" s="379">
        <f t="shared" ca="1" si="445"/>
        <v>-209</v>
      </c>
      <c r="K7944" s="391" t="str">
        <f t="shared" ca="1" si="446"/>
        <v>36,00</v>
      </c>
      <c r="L7944" s="379"/>
      <c r="O7944" s="379"/>
    </row>
    <row r="7945" spans="1:15">
      <c r="A7945" s="417" t="s">
        <v>2155</v>
      </c>
      <c r="B7945" s="417" t="s">
        <v>8491</v>
      </c>
      <c r="C7945" s="417" t="s">
        <v>2281</v>
      </c>
      <c r="D7945" s="417" t="s">
        <v>3166</v>
      </c>
      <c r="E7945" s="391">
        <v>5.8</v>
      </c>
      <c r="F7945" s="418">
        <v>44305</v>
      </c>
      <c r="G7945" s="417" t="s">
        <v>2283</v>
      </c>
      <c r="I7945" s="379">
        <f t="shared" ca="1" si="444"/>
        <v>-266</v>
      </c>
      <c r="J7945" s="379">
        <f t="shared" ca="1" si="445"/>
        <v>-185</v>
      </c>
      <c r="K7945" s="391" t="str">
        <f t="shared" ca="1" si="446"/>
        <v>17,75</v>
      </c>
      <c r="L7945" s="379"/>
      <c r="O7945" s="379"/>
    </row>
    <row r="7946" spans="1:15">
      <c r="A7946" s="417" t="s">
        <v>2155</v>
      </c>
      <c r="B7946" s="417" t="s">
        <v>4930</v>
      </c>
      <c r="C7946" s="417" t="s">
        <v>2281</v>
      </c>
      <c r="D7946" s="417" t="s">
        <v>2300</v>
      </c>
      <c r="E7946" s="391">
        <v>2.91</v>
      </c>
      <c r="F7946" s="418">
        <v>44305</v>
      </c>
      <c r="G7946" s="417" t="s">
        <v>2286</v>
      </c>
      <c r="I7946" s="379">
        <f t="shared" ref="I7946:I8009" ca="1" si="447">IF(F7946&lt;&gt;"",F7946-$I$199,"")</f>
        <v>-266</v>
      </c>
      <c r="J7946" s="379">
        <f t="shared" ref="J7946:J8009" ca="1" si="448">IF(I7946&lt;&gt;"",NETWORKDAYS($I$199,F7946-1,$N$201:$N$224),"")</f>
        <v>-185</v>
      </c>
      <c r="K7946" s="391" t="str">
        <f t="shared" ref="K7946:K8009" ca="1" si="449">IF(I7946&lt;&gt;"",RIGHT(D7946,LEN(D7946)-FIND(" ",D7946)),"")</f>
        <v>18,50</v>
      </c>
      <c r="L7946" s="379"/>
      <c r="O7946" s="379"/>
    </row>
    <row r="7947" spans="1:15">
      <c r="A7947" s="417" t="s">
        <v>2155</v>
      </c>
      <c r="B7947" s="417" t="s">
        <v>12950</v>
      </c>
      <c r="C7947" s="417" t="s">
        <v>2281</v>
      </c>
      <c r="D7947" s="417" t="s">
        <v>3024</v>
      </c>
      <c r="E7947" s="391">
        <v>4.68</v>
      </c>
      <c r="F7947" s="418">
        <v>44305</v>
      </c>
      <c r="G7947" s="417" t="s">
        <v>2283</v>
      </c>
      <c r="I7947" s="379">
        <f t="shared" ca="1" si="447"/>
        <v>-266</v>
      </c>
      <c r="J7947" s="379">
        <f t="shared" ca="1" si="448"/>
        <v>-185</v>
      </c>
      <c r="K7947" s="391" t="str">
        <f t="shared" ca="1" si="449"/>
        <v>19,75</v>
      </c>
      <c r="L7947" s="379"/>
      <c r="O7947" s="379"/>
    </row>
    <row r="7948" spans="1:15">
      <c r="A7948" s="417" t="s">
        <v>2155</v>
      </c>
      <c r="B7948" s="417" t="s">
        <v>4931</v>
      </c>
      <c r="C7948" s="417" t="s">
        <v>2281</v>
      </c>
      <c r="D7948" s="417" t="s">
        <v>3029</v>
      </c>
      <c r="E7948" s="391">
        <v>1.23</v>
      </c>
      <c r="F7948" s="418">
        <v>44305</v>
      </c>
      <c r="G7948" s="417" t="s">
        <v>2283</v>
      </c>
      <c r="I7948" s="379">
        <f t="shared" ca="1" si="447"/>
        <v>-266</v>
      </c>
      <c r="J7948" s="379">
        <f t="shared" ca="1" si="448"/>
        <v>-185</v>
      </c>
      <c r="K7948" s="391" t="str">
        <f t="shared" ca="1" si="449"/>
        <v>22,75</v>
      </c>
      <c r="L7948" s="379"/>
      <c r="O7948" s="379"/>
    </row>
    <row r="7949" spans="1:15">
      <c r="A7949" s="417" t="s">
        <v>2155</v>
      </c>
      <c r="B7949" s="417" t="s">
        <v>4932</v>
      </c>
      <c r="C7949" s="417" t="s">
        <v>2281</v>
      </c>
      <c r="D7949" s="417" t="s">
        <v>2344</v>
      </c>
      <c r="E7949" s="391">
        <v>0.01</v>
      </c>
      <c r="F7949" s="418">
        <v>44305</v>
      </c>
      <c r="G7949" s="417" t="s">
        <v>2286</v>
      </c>
      <c r="I7949" s="379">
        <f t="shared" ca="1" si="447"/>
        <v>-266</v>
      </c>
      <c r="J7949" s="379">
        <f t="shared" ca="1" si="448"/>
        <v>-185</v>
      </c>
      <c r="K7949" s="391" t="str">
        <f t="shared" ca="1" si="449"/>
        <v>23,00</v>
      </c>
      <c r="L7949" s="379"/>
      <c r="O7949" s="379"/>
    </row>
    <row r="7950" spans="1:15">
      <c r="A7950" s="417" t="s">
        <v>2155</v>
      </c>
      <c r="B7950" s="417" t="s">
        <v>12951</v>
      </c>
      <c r="C7950" s="417" t="s">
        <v>2281</v>
      </c>
      <c r="D7950" s="417" t="s">
        <v>2854</v>
      </c>
      <c r="E7950" s="391">
        <v>1.89</v>
      </c>
      <c r="F7950" s="418">
        <v>44305</v>
      </c>
      <c r="G7950" s="417" t="s">
        <v>2283</v>
      </c>
      <c r="I7950" s="379">
        <f t="shared" ca="1" si="447"/>
        <v>-266</v>
      </c>
      <c r="J7950" s="379">
        <f t="shared" ca="1" si="448"/>
        <v>-185</v>
      </c>
      <c r="K7950" s="391" t="str">
        <f t="shared" ca="1" si="449"/>
        <v>23,75</v>
      </c>
      <c r="L7950" s="379"/>
      <c r="O7950" s="379"/>
    </row>
    <row r="7951" spans="1:15">
      <c r="A7951" s="417" t="s">
        <v>2155</v>
      </c>
      <c r="B7951" s="417" t="s">
        <v>4933</v>
      </c>
      <c r="C7951" s="417" t="s">
        <v>2281</v>
      </c>
      <c r="D7951" s="417" t="s">
        <v>2837</v>
      </c>
      <c r="E7951" s="391">
        <v>2</v>
      </c>
      <c r="F7951" s="418">
        <v>44305</v>
      </c>
      <c r="G7951" s="417" t="s">
        <v>2286</v>
      </c>
      <c r="I7951" s="379">
        <f t="shared" ca="1" si="447"/>
        <v>-266</v>
      </c>
      <c r="J7951" s="379">
        <f t="shared" ca="1" si="448"/>
        <v>-185</v>
      </c>
      <c r="K7951" s="391" t="str">
        <f t="shared" ca="1" si="449"/>
        <v>24,00</v>
      </c>
      <c r="L7951" s="379"/>
      <c r="O7951" s="379"/>
    </row>
    <row r="7952" spans="1:15">
      <c r="A7952" s="417" t="s">
        <v>2155</v>
      </c>
      <c r="B7952" s="417" t="s">
        <v>12952</v>
      </c>
      <c r="C7952" s="417" t="s">
        <v>2281</v>
      </c>
      <c r="D7952" s="417" t="s">
        <v>2839</v>
      </c>
      <c r="E7952" s="391">
        <v>0.02</v>
      </c>
      <c r="F7952" s="418">
        <v>44305</v>
      </c>
      <c r="G7952" s="417" t="s">
        <v>2286</v>
      </c>
      <c r="I7952" s="379">
        <f t="shared" ca="1" si="447"/>
        <v>-266</v>
      </c>
      <c r="J7952" s="379">
        <f t="shared" ca="1" si="448"/>
        <v>-185</v>
      </c>
      <c r="K7952" s="391" t="str">
        <f t="shared" ca="1" si="449"/>
        <v>25,50</v>
      </c>
      <c r="L7952" s="379"/>
      <c r="O7952" s="379"/>
    </row>
    <row r="7953" spans="1:15">
      <c r="A7953" s="417" t="s">
        <v>2155</v>
      </c>
      <c r="B7953" s="417" t="s">
        <v>12953</v>
      </c>
      <c r="C7953" s="417" t="s">
        <v>2281</v>
      </c>
      <c r="D7953" s="417" t="s">
        <v>2841</v>
      </c>
      <c r="E7953" s="391">
        <v>0.38</v>
      </c>
      <c r="F7953" s="418">
        <v>44305</v>
      </c>
      <c r="G7953" s="417" t="s">
        <v>2286</v>
      </c>
      <c r="I7953" s="379">
        <f t="shared" ca="1" si="447"/>
        <v>-266</v>
      </c>
      <c r="J7953" s="379">
        <f t="shared" ca="1" si="448"/>
        <v>-185</v>
      </c>
      <c r="K7953" s="391" t="str">
        <f t="shared" ca="1" si="449"/>
        <v>26,50</v>
      </c>
      <c r="L7953" s="379"/>
      <c r="O7953" s="379"/>
    </row>
    <row r="7954" spans="1:15">
      <c r="A7954" s="417" t="s">
        <v>2155</v>
      </c>
      <c r="B7954" s="417" t="s">
        <v>12954</v>
      </c>
      <c r="C7954" s="417" t="s">
        <v>2281</v>
      </c>
      <c r="D7954" s="417" t="s">
        <v>2842</v>
      </c>
      <c r="E7954" s="391">
        <v>0.5</v>
      </c>
      <c r="F7954" s="418">
        <v>44305</v>
      </c>
      <c r="G7954" s="417" t="s">
        <v>2286</v>
      </c>
      <c r="I7954" s="379">
        <f t="shared" ca="1" si="447"/>
        <v>-266</v>
      </c>
      <c r="J7954" s="379">
        <f t="shared" ca="1" si="448"/>
        <v>-185</v>
      </c>
      <c r="K7954" s="391" t="str">
        <f t="shared" ca="1" si="449"/>
        <v>27,00</v>
      </c>
      <c r="L7954" s="379"/>
      <c r="O7954" s="379"/>
    </row>
    <row r="7955" spans="1:15">
      <c r="A7955" s="417" t="s">
        <v>2155</v>
      </c>
      <c r="B7955" s="417" t="s">
        <v>12955</v>
      </c>
      <c r="C7955" s="417" t="s">
        <v>2281</v>
      </c>
      <c r="D7955" s="417" t="s">
        <v>5717</v>
      </c>
      <c r="E7955" s="391">
        <v>0.09</v>
      </c>
      <c r="F7955" s="418">
        <v>44305</v>
      </c>
      <c r="G7955" s="417" t="s">
        <v>2283</v>
      </c>
      <c r="I7955" s="379">
        <f t="shared" ca="1" si="447"/>
        <v>-266</v>
      </c>
      <c r="J7955" s="379">
        <f t="shared" ca="1" si="448"/>
        <v>-185</v>
      </c>
      <c r="K7955" s="391" t="str">
        <f t="shared" ca="1" si="449"/>
        <v>27,25</v>
      </c>
      <c r="L7955" s="379"/>
      <c r="O7955" s="379"/>
    </row>
    <row r="7956" spans="1:15">
      <c r="A7956" s="417" t="s">
        <v>2155</v>
      </c>
      <c r="B7956" s="417" t="s">
        <v>12956</v>
      </c>
      <c r="C7956" s="417" t="s">
        <v>2281</v>
      </c>
      <c r="D7956" s="417" t="s">
        <v>2845</v>
      </c>
      <c r="E7956" s="391">
        <v>1</v>
      </c>
      <c r="F7956" s="418">
        <v>44305</v>
      </c>
      <c r="G7956" s="417" t="s">
        <v>2286</v>
      </c>
      <c r="I7956" s="379">
        <f t="shared" ca="1" si="447"/>
        <v>-266</v>
      </c>
      <c r="J7956" s="379">
        <f t="shared" ca="1" si="448"/>
        <v>-185</v>
      </c>
      <c r="K7956" s="391" t="str">
        <f t="shared" ca="1" si="449"/>
        <v>28,50</v>
      </c>
      <c r="L7956" s="379"/>
      <c r="O7956" s="379"/>
    </row>
    <row r="7957" spans="1:15">
      <c r="A7957" s="417" t="s">
        <v>2155</v>
      </c>
      <c r="B7957" s="417" t="s">
        <v>12957</v>
      </c>
      <c r="C7957" s="417" t="s">
        <v>2281</v>
      </c>
      <c r="D7957" s="417" t="s">
        <v>2588</v>
      </c>
      <c r="E7957" s="391">
        <v>0.65</v>
      </c>
      <c r="F7957" s="418">
        <v>44305</v>
      </c>
      <c r="G7957" s="417" t="s">
        <v>2286</v>
      </c>
      <c r="I7957" s="379">
        <f t="shared" ca="1" si="447"/>
        <v>-266</v>
      </c>
      <c r="J7957" s="379">
        <f t="shared" ca="1" si="448"/>
        <v>-185</v>
      </c>
      <c r="K7957" s="391" t="str">
        <f t="shared" ca="1" si="449"/>
        <v>29,00</v>
      </c>
      <c r="L7957" s="379"/>
      <c r="O7957" s="379"/>
    </row>
    <row r="7958" spans="1:15">
      <c r="A7958" s="417" t="s">
        <v>2155</v>
      </c>
      <c r="B7958" s="417" t="s">
        <v>12958</v>
      </c>
      <c r="C7958" s="417" t="s">
        <v>2281</v>
      </c>
      <c r="D7958" s="417" t="s">
        <v>3033</v>
      </c>
      <c r="E7958" s="391">
        <v>0.6</v>
      </c>
      <c r="F7958" s="418">
        <v>44305</v>
      </c>
      <c r="G7958" s="417" t="s">
        <v>2286</v>
      </c>
      <c r="I7958" s="379">
        <f t="shared" ca="1" si="447"/>
        <v>-266</v>
      </c>
      <c r="J7958" s="379">
        <f t="shared" ca="1" si="448"/>
        <v>-185</v>
      </c>
      <c r="K7958" s="391" t="str">
        <f t="shared" ca="1" si="449"/>
        <v>30,00</v>
      </c>
      <c r="L7958" s="379"/>
      <c r="O7958" s="379"/>
    </row>
    <row r="7959" spans="1:15">
      <c r="A7959" s="417" t="s">
        <v>2155</v>
      </c>
      <c r="B7959" s="417" t="s">
        <v>4934</v>
      </c>
      <c r="C7959" s="417" t="s">
        <v>2281</v>
      </c>
      <c r="D7959" s="417" t="s">
        <v>2359</v>
      </c>
      <c r="E7959" s="391">
        <v>0.35</v>
      </c>
      <c r="F7959" s="418">
        <v>44305</v>
      </c>
      <c r="G7959" s="417" t="s">
        <v>2286</v>
      </c>
      <c r="I7959" s="379">
        <f t="shared" ca="1" si="447"/>
        <v>-266</v>
      </c>
      <c r="J7959" s="379">
        <f t="shared" ca="1" si="448"/>
        <v>-185</v>
      </c>
      <c r="K7959" s="391" t="str">
        <f t="shared" ca="1" si="449"/>
        <v>31,00</v>
      </c>
      <c r="L7959" s="379"/>
      <c r="O7959" s="379"/>
    </row>
    <row r="7960" spans="1:15">
      <c r="A7960" s="417" t="s">
        <v>2155</v>
      </c>
      <c r="B7960" s="417" t="s">
        <v>12959</v>
      </c>
      <c r="C7960" s="417" t="s">
        <v>2281</v>
      </c>
      <c r="D7960" s="417" t="s">
        <v>3034</v>
      </c>
      <c r="E7960" s="391">
        <v>0.31</v>
      </c>
      <c r="F7960" s="418">
        <v>44305</v>
      </c>
      <c r="G7960" s="417" t="s">
        <v>2286</v>
      </c>
      <c r="I7960" s="379">
        <f t="shared" ca="1" si="447"/>
        <v>-266</v>
      </c>
      <c r="J7960" s="379">
        <f t="shared" ca="1" si="448"/>
        <v>-185</v>
      </c>
      <c r="K7960" s="391" t="str">
        <f t="shared" ca="1" si="449"/>
        <v>32,00</v>
      </c>
      <c r="L7960" s="379"/>
      <c r="O7960" s="379"/>
    </row>
    <row r="7961" spans="1:15">
      <c r="A7961" s="417" t="s">
        <v>2155</v>
      </c>
      <c r="B7961" s="417" t="s">
        <v>12960</v>
      </c>
      <c r="C7961" s="417" t="s">
        <v>2281</v>
      </c>
      <c r="D7961" s="417" t="s">
        <v>2302</v>
      </c>
      <c r="E7961" s="391">
        <v>2.1</v>
      </c>
      <c r="F7961" s="418">
        <v>44337</v>
      </c>
      <c r="G7961" s="417" t="s">
        <v>2283</v>
      </c>
      <c r="I7961" s="379">
        <f t="shared" ca="1" si="447"/>
        <v>-234</v>
      </c>
      <c r="J7961" s="379">
        <f t="shared" ca="1" si="448"/>
        <v>-163</v>
      </c>
      <c r="K7961" s="391" t="str">
        <f t="shared" ca="1" si="449"/>
        <v>19,00</v>
      </c>
      <c r="L7961" s="379"/>
      <c r="O7961" s="379"/>
    </row>
    <row r="7962" spans="1:15">
      <c r="A7962" s="417" t="s">
        <v>2155</v>
      </c>
      <c r="B7962" s="417" t="s">
        <v>8492</v>
      </c>
      <c r="C7962" s="417" t="s">
        <v>2281</v>
      </c>
      <c r="D7962" s="417" t="s">
        <v>3028</v>
      </c>
      <c r="E7962" s="391">
        <v>3</v>
      </c>
      <c r="F7962" s="418">
        <v>44337</v>
      </c>
      <c r="G7962" s="417" t="s">
        <v>2286</v>
      </c>
      <c r="I7962" s="379">
        <f t="shared" ca="1" si="447"/>
        <v>-234</v>
      </c>
      <c r="J7962" s="379">
        <f t="shared" ca="1" si="448"/>
        <v>-163</v>
      </c>
      <c r="K7962" s="391" t="str">
        <f t="shared" ca="1" si="449"/>
        <v>21,25</v>
      </c>
      <c r="L7962" s="379"/>
      <c r="O7962" s="379"/>
    </row>
    <row r="7963" spans="1:15">
      <c r="A7963" s="417" t="s">
        <v>2155</v>
      </c>
      <c r="B7963" s="417" t="s">
        <v>8493</v>
      </c>
      <c r="C7963" s="417" t="s">
        <v>2281</v>
      </c>
      <c r="D7963" s="417" t="s">
        <v>3030</v>
      </c>
      <c r="E7963" s="391">
        <v>1.5</v>
      </c>
      <c r="F7963" s="418">
        <v>44337</v>
      </c>
      <c r="G7963" s="417" t="s">
        <v>2286</v>
      </c>
      <c r="I7963" s="379">
        <f t="shared" ca="1" si="447"/>
        <v>-234</v>
      </c>
      <c r="J7963" s="379">
        <f t="shared" ca="1" si="448"/>
        <v>-163</v>
      </c>
      <c r="K7963" s="391" t="str">
        <f t="shared" ca="1" si="449"/>
        <v>23,25</v>
      </c>
      <c r="L7963" s="379"/>
      <c r="O7963" s="379"/>
    </row>
    <row r="7964" spans="1:15">
      <c r="A7964" s="417" t="s">
        <v>2155</v>
      </c>
      <c r="B7964" s="417" t="s">
        <v>12961</v>
      </c>
      <c r="C7964" s="417" t="s">
        <v>2281</v>
      </c>
      <c r="D7964" s="417" t="s">
        <v>2837</v>
      </c>
      <c r="E7964" s="391">
        <v>2.4500000000000002</v>
      </c>
      <c r="F7964" s="418">
        <v>44337</v>
      </c>
      <c r="G7964" s="417" t="s">
        <v>2283</v>
      </c>
      <c r="I7964" s="379">
        <f t="shared" ca="1" si="447"/>
        <v>-234</v>
      </c>
      <c r="J7964" s="379">
        <f t="shared" ca="1" si="448"/>
        <v>-163</v>
      </c>
      <c r="K7964" s="391" t="str">
        <f t="shared" ca="1" si="449"/>
        <v>24,00</v>
      </c>
      <c r="L7964" s="379"/>
      <c r="O7964" s="379"/>
    </row>
    <row r="7965" spans="1:15">
      <c r="A7965" s="417" t="s">
        <v>2155</v>
      </c>
      <c r="B7965" s="417" t="s">
        <v>12962</v>
      </c>
      <c r="C7965" s="417" t="s">
        <v>2281</v>
      </c>
      <c r="D7965" s="417" t="s">
        <v>2838</v>
      </c>
      <c r="E7965" s="391">
        <v>2.5</v>
      </c>
      <c r="F7965" s="418">
        <v>44337</v>
      </c>
      <c r="G7965" s="417" t="s">
        <v>2283</v>
      </c>
      <c r="I7965" s="379">
        <f t="shared" ca="1" si="447"/>
        <v>-234</v>
      </c>
      <c r="J7965" s="379">
        <f t="shared" ca="1" si="448"/>
        <v>-163</v>
      </c>
      <c r="K7965" s="391" t="str">
        <f t="shared" ca="1" si="449"/>
        <v>25,00</v>
      </c>
      <c r="L7965" s="379"/>
      <c r="O7965" s="379"/>
    </row>
    <row r="7966" spans="1:15">
      <c r="A7966" s="417" t="s">
        <v>2155</v>
      </c>
      <c r="B7966" s="417" t="s">
        <v>12963</v>
      </c>
      <c r="C7966" s="417" t="s">
        <v>2281</v>
      </c>
      <c r="D7966" s="417" t="s">
        <v>2298</v>
      </c>
      <c r="E7966" s="391">
        <v>7</v>
      </c>
      <c r="F7966" s="418">
        <v>44365</v>
      </c>
      <c r="G7966" s="417" t="s">
        <v>2283</v>
      </c>
      <c r="I7966" s="379">
        <f t="shared" ca="1" si="447"/>
        <v>-206</v>
      </c>
      <c r="J7966" s="379">
        <f t="shared" ca="1" si="448"/>
        <v>-144</v>
      </c>
      <c r="K7966" s="391" t="str">
        <f t="shared" ca="1" si="449"/>
        <v>18,00</v>
      </c>
      <c r="L7966" s="379"/>
      <c r="O7966" s="379"/>
    </row>
    <row r="7967" spans="1:15">
      <c r="A7967" s="417" t="s">
        <v>2155</v>
      </c>
      <c r="B7967" s="417" t="s">
        <v>12964</v>
      </c>
      <c r="C7967" s="417" t="s">
        <v>2281</v>
      </c>
      <c r="D7967" s="417" t="s">
        <v>2844</v>
      </c>
      <c r="E7967" s="391">
        <v>1.2</v>
      </c>
      <c r="F7967" s="418">
        <v>44365</v>
      </c>
      <c r="G7967" s="417" t="s">
        <v>2283</v>
      </c>
      <c r="I7967" s="379">
        <f t="shared" ca="1" si="447"/>
        <v>-206</v>
      </c>
      <c r="J7967" s="379">
        <f t="shared" ca="1" si="448"/>
        <v>-144</v>
      </c>
      <c r="K7967" s="391" t="str">
        <f t="shared" ca="1" si="449"/>
        <v>28,00</v>
      </c>
      <c r="L7967" s="379"/>
      <c r="O7967" s="379"/>
    </row>
    <row r="7968" spans="1:15">
      <c r="A7968" s="417" t="s">
        <v>2155</v>
      </c>
      <c r="B7968" s="417" t="s">
        <v>12965</v>
      </c>
      <c r="C7968" s="417" t="s">
        <v>2281</v>
      </c>
      <c r="D7968" s="417" t="s">
        <v>3033</v>
      </c>
      <c r="E7968" s="391">
        <v>0.66</v>
      </c>
      <c r="F7968" s="418">
        <v>44365</v>
      </c>
      <c r="G7968" s="417" t="s">
        <v>2283</v>
      </c>
      <c r="I7968" s="379">
        <f t="shared" ca="1" si="447"/>
        <v>-206</v>
      </c>
      <c r="J7968" s="379">
        <f t="shared" ca="1" si="448"/>
        <v>-144</v>
      </c>
      <c r="K7968" s="391" t="str">
        <f t="shared" ca="1" si="449"/>
        <v>30,00</v>
      </c>
      <c r="L7968" s="379"/>
      <c r="O7968" s="379"/>
    </row>
    <row r="7969" spans="1:15">
      <c r="A7969" s="417" t="s">
        <v>2155</v>
      </c>
      <c r="B7969" s="417" t="s">
        <v>4935</v>
      </c>
      <c r="C7969" s="417" t="s">
        <v>2281</v>
      </c>
      <c r="D7969" s="417" t="s">
        <v>3025</v>
      </c>
      <c r="E7969" s="391">
        <v>7.96</v>
      </c>
      <c r="F7969" s="418">
        <v>44757</v>
      </c>
      <c r="G7969" s="417" t="s">
        <v>2283</v>
      </c>
      <c r="I7969" s="379">
        <f t="shared" ca="1" si="447"/>
        <v>186</v>
      </c>
      <c r="J7969" s="379">
        <f t="shared" ca="1" si="448"/>
        <v>129</v>
      </c>
      <c r="K7969" s="391" t="str">
        <f t="shared" ca="1" si="449"/>
        <v>20,00</v>
      </c>
      <c r="L7969" s="379"/>
      <c r="O7969" s="379"/>
    </row>
    <row r="7970" spans="1:15">
      <c r="A7970" s="417" t="s">
        <v>2155</v>
      </c>
      <c r="B7970" s="417" t="s">
        <v>18539</v>
      </c>
      <c r="C7970" s="417" t="s">
        <v>2281</v>
      </c>
      <c r="D7970" s="417" t="s">
        <v>3044</v>
      </c>
      <c r="E7970" s="391">
        <v>5.31</v>
      </c>
      <c r="F7970" s="418">
        <v>44547</v>
      </c>
      <c r="G7970" s="417" t="s">
        <v>2286</v>
      </c>
      <c r="I7970" s="379">
        <f t="shared" ca="1" si="447"/>
        <v>-24</v>
      </c>
      <c r="J7970" s="379">
        <f t="shared" ca="1" si="448"/>
        <v>-18</v>
      </c>
      <c r="K7970" s="391" t="str">
        <f t="shared" ca="1" si="449"/>
        <v>18,25</v>
      </c>
      <c r="L7970" s="379"/>
      <c r="O7970" s="379"/>
    </row>
    <row r="7971" spans="1:15">
      <c r="A7971" s="417" t="s">
        <v>2155</v>
      </c>
      <c r="B7971" s="417" t="s">
        <v>18540</v>
      </c>
      <c r="C7971" s="417" t="s">
        <v>2281</v>
      </c>
      <c r="D7971" s="417" t="s">
        <v>2344</v>
      </c>
      <c r="E7971" s="391">
        <v>2.4</v>
      </c>
      <c r="F7971" s="418">
        <v>44547</v>
      </c>
      <c r="G7971" s="417" t="s">
        <v>2283</v>
      </c>
      <c r="I7971" s="379">
        <f t="shared" ca="1" si="447"/>
        <v>-24</v>
      </c>
      <c r="J7971" s="379">
        <f t="shared" ca="1" si="448"/>
        <v>-18</v>
      </c>
      <c r="K7971" s="391" t="str">
        <f t="shared" ca="1" si="449"/>
        <v>23,00</v>
      </c>
      <c r="L7971" s="379"/>
      <c r="O7971" s="379"/>
    </row>
    <row r="7972" spans="1:15">
      <c r="A7972" s="417" t="s">
        <v>2155</v>
      </c>
      <c r="B7972" s="417" t="s">
        <v>18541</v>
      </c>
      <c r="C7972" s="417" t="s">
        <v>2281</v>
      </c>
      <c r="D7972" s="417" t="s">
        <v>4067</v>
      </c>
      <c r="E7972" s="391">
        <v>2.44</v>
      </c>
      <c r="F7972" s="418">
        <v>44547</v>
      </c>
      <c r="G7972" s="417" t="s">
        <v>2286</v>
      </c>
      <c r="I7972" s="379">
        <f t="shared" ca="1" si="447"/>
        <v>-24</v>
      </c>
      <c r="J7972" s="379">
        <f t="shared" ca="1" si="448"/>
        <v>-18</v>
      </c>
      <c r="K7972" s="391" t="str">
        <f t="shared" ca="1" si="449"/>
        <v>27,75</v>
      </c>
      <c r="L7972" s="379"/>
      <c r="O7972" s="379"/>
    </row>
    <row r="7973" spans="1:15">
      <c r="A7973" s="417" t="s">
        <v>2155</v>
      </c>
      <c r="B7973" s="417" t="s">
        <v>4947</v>
      </c>
      <c r="C7973" s="417" t="s">
        <v>2332</v>
      </c>
      <c r="D7973" s="417" t="s">
        <v>4948</v>
      </c>
      <c r="E7973" s="391">
        <v>0.01</v>
      </c>
      <c r="F7973" s="418">
        <v>44214</v>
      </c>
      <c r="G7973" s="417" t="s">
        <v>2286</v>
      </c>
      <c r="I7973" s="379">
        <f t="shared" ca="1" si="447"/>
        <v>-357</v>
      </c>
      <c r="J7973" s="379">
        <f t="shared" ca="1" si="448"/>
        <v>-247</v>
      </c>
      <c r="K7973" s="391" t="str">
        <f t="shared" ca="1" si="449"/>
        <v>16,21</v>
      </c>
      <c r="L7973" s="379"/>
      <c r="O7973" s="379"/>
    </row>
    <row r="7974" spans="1:15">
      <c r="A7974" s="417" t="s">
        <v>2155</v>
      </c>
      <c r="B7974" s="417" t="s">
        <v>4949</v>
      </c>
      <c r="C7974" s="417" t="s">
        <v>2332</v>
      </c>
      <c r="D7974" s="417" t="s">
        <v>2767</v>
      </c>
      <c r="E7974" s="391">
        <v>0.01</v>
      </c>
      <c r="F7974" s="418">
        <v>44214</v>
      </c>
      <c r="G7974" s="417" t="s">
        <v>2286</v>
      </c>
      <c r="I7974" s="379">
        <f t="shared" ca="1" si="447"/>
        <v>-357</v>
      </c>
      <c r="J7974" s="379">
        <f t="shared" ca="1" si="448"/>
        <v>-247</v>
      </c>
      <c r="K7974" s="391" t="str">
        <f t="shared" ca="1" si="449"/>
        <v>18,21</v>
      </c>
      <c r="L7974" s="379"/>
      <c r="O7974" s="379"/>
    </row>
    <row r="7975" spans="1:15">
      <c r="A7975" s="417" t="s">
        <v>2155</v>
      </c>
      <c r="B7975" s="417" t="s">
        <v>4950</v>
      </c>
      <c r="C7975" s="417" t="s">
        <v>2332</v>
      </c>
      <c r="D7975" s="417" t="s">
        <v>4936</v>
      </c>
      <c r="E7975" s="391">
        <v>0.01</v>
      </c>
      <c r="F7975" s="418">
        <v>44214</v>
      </c>
      <c r="G7975" s="417" t="s">
        <v>2286</v>
      </c>
      <c r="I7975" s="379">
        <f t="shared" ca="1" si="447"/>
        <v>-357</v>
      </c>
      <c r="J7975" s="379">
        <f t="shared" ca="1" si="448"/>
        <v>-247</v>
      </c>
      <c r="K7975" s="391" t="str">
        <f t="shared" ca="1" si="449"/>
        <v>18,96</v>
      </c>
      <c r="L7975" s="379"/>
      <c r="O7975" s="379"/>
    </row>
    <row r="7976" spans="1:15">
      <c r="A7976" s="417" t="s">
        <v>2155</v>
      </c>
      <c r="B7976" s="417" t="s">
        <v>4951</v>
      </c>
      <c r="C7976" s="417" t="s">
        <v>2332</v>
      </c>
      <c r="D7976" s="417" t="s">
        <v>2770</v>
      </c>
      <c r="E7976" s="391">
        <v>0.01</v>
      </c>
      <c r="F7976" s="418">
        <v>44214</v>
      </c>
      <c r="G7976" s="417" t="s">
        <v>2286</v>
      </c>
      <c r="I7976" s="379">
        <f t="shared" ca="1" si="447"/>
        <v>-357</v>
      </c>
      <c r="J7976" s="379">
        <f t="shared" ca="1" si="448"/>
        <v>-247</v>
      </c>
      <c r="K7976" s="391" t="str">
        <f t="shared" ca="1" si="449"/>
        <v>19,21</v>
      </c>
      <c r="L7976" s="379"/>
      <c r="O7976" s="379"/>
    </row>
    <row r="7977" spans="1:15">
      <c r="A7977" s="417" t="s">
        <v>2155</v>
      </c>
      <c r="B7977" s="417" t="s">
        <v>4952</v>
      </c>
      <c r="C7977" s="417" t="s">
        <v>2332</v>
      </c>
      <c r="D7977" s="417" t="s">
        <v>4937</v>
      </c>
      <c r="E7977" s="391">
        <v>0.09</v>
      </c>
      <c r="F7977" s="418">
        <v>44214</v>
      </c>
      <c r="G7977" s="417" t="s">
        <v>2286</v>
      </c>
      <c r="I7977" s="379">
        <f t="shared" ca="1" si="447"/>
        <v>-357</v>
      </c>
      <c r="J7977" s="379">
        <f t="shared" ca="1" si="448"/>
        <v>-247</v>
      </c>
      <c r="K7977" s="391" t="str">
        <f t="shared" ca="1" si="449"/>
        <v>19,46</v>
      </c>
      <c r="L7977" s="379"/>
      <c r="O7977" s="379"/>
    </row>
    <row r="7978" spans="1:15">
      <c r="A7978" s="417" t="s">
        <v>2155</v>
      </c>
      <c r="B7978" s="417" t="s">
        <v>8494</v>
      </c>
      <c r="C7978" s="417" t="s">
        <v>2332</v>
      </c>
      <c r="D7978" s="417" t="s">
        <v>4942</v>
      </c>
      <c r="E7978" s="391">
        <v>0.09</v>
      </c>
      <c r="F7978" s="418">
        <v>44214</v>
      </c>
      <c r="G7978" s="417" t="s">
        <v>2286</v>
      </c>
      <c r="I7978" s="379">
        <f t="shared" ca="1" si="447"/>
        <v>-357</v>
      </c>
      <c r="J7978" s="379">
        <f t="shared" ca="1" si="448"/>
        <v>-247</v>
      </c>
      <c r="K7978" s="391" t="str">
        <f t="shared" ca="1" si="449"/>
        <v>19,71</v>
      </c>
      <c r="L7978" s="379"/>
      <c r="O7978" s="379"/>
    </row>
    <row r="7979" spans="1:15">
      <c r="A7979" s="417" t="s">
        <v>2155</v>
      </c>
      <c r="B7979" s="417" t="s">
        <v>4953</v>
      </c>
      <c r="C7979" s="417" t="s">
        <v>2332</v>
      </c>
      <c r="D7979" s="417" t="s">
        <v>2774</v>
      </c>
      <c r="E7979" s="391">
        <v>0.01</v>
      </c>
      <c r="F7979" s="418">
        <v>44214</v>
      </c>
      <c r="G7979" s="417" t="s">
        <v>2286</v>
      </c>
      <c r="I7979" s="379">
        <f t="shared" ca="1" si="447"/>
        <v>-357</v>
      </c>
      <c r="J7979" s="379">
        <f t="shared" ca="1" si="448"/>
        <v>-247</v>
      </c>
      <c r="K7979" s="391" t="str">
        <f t="shared" ca="1" si="449"/>
        <v>19,96</v>
      </c>
      <c r="L7979" s="379"/>
      <c r="O7979" s="379"/>
    </row>
    <row r="7980" spans="1:15">
      <c r="A7980" s="417" t="s">
        <v>2155</v>
      </c>
      <c r="B7980" s="417" t="s">
        <v>8495</v>
      </c>
      <c r="C7980" s="417" t="s">
        <v>2332</v>
      </c>
      <c r="D7980" s="417" t="s">
        <v>4875</v>
      </c>
      <c r="E7980" s="391">
        <v>0.01</v>
      </c>
      <c r="F7980" s="418">
        <v>44214</v>
      </c>
      <c r="G7980" s="417" t="s">
        <v>2286</v>
      </c>
      <c r="I7980" s="379">
        <f t="shared" ca="1" si="447"/>
        <v>-357</v>
      </c>
      <c r="J7980" s="379">
        <f t="shared" ca="1" si="448"/>
        <v>-247</v>
      </c>
      <c r="K7980" s="391" t="str">
        <f t="shared" ca="1" si="449"/>
        <v>20,71</v>
      </c>
      <c r="L7980" s="379"/>
      <c r="O7980" s="379"/>
    </row>
    <row r="7981" spans="1:15">
      <c r="A7981" s="417" t="s">
        <v>2155</v>
      </c>
      <c r="B7981" s="417" t="s">
        <v>4954</v>
      </c>
      <c r="C7981" s="417" t="s">
        <v>2332</v>
      </c>
      <c r="D7981" s="417" t="s">
        <v>4938</v>
      </c>
      <c r="E7981" s="391">
        <v>0.02</v>
      </c>
      <c r="F7981" s="418">
        <v>44214</v>
      </c>
      <c r="G7981" s="417" t="s">
        <v>2286</v>
      </c>
      <c r="I7981" s="379">
        <f t="shared" ca="1" si="447"/>
        <v>-357</v>
      </c>
      <c r="J7981" s="379">
        <f t="shared" ca="1" si="448"/>
        <v>-247</v>
      </c>
      <c r="K7981" s="391" t="str">
        <f t="shared" ca="1" si="449"/>
        <v>20,96</v>
      </c>
      <c r="L7981" s="379"/>
      <c r="O7981" s="379"/>
    </row>
    <row r="7982" spans="1:15">
      <c r="A7982" s="417" t="s">
        <v>2155</v>
      </c>
      <c r="B7982" s="417" t="s">
        <v>4955</v>
      </c>
      <c r="C7982" s="417" t="s">
        <v>2332</v>
      </c>
      <c r="D7982" s="417" t="s">
        <v>4944</v>
      </c>
      <c r="E7982" s="391">
        <v>0.01</v>
      </c>
      <c r="F7982" s="418">
        <v>44214</v>
      </c>
      <c r="G7982" s="417" t="s">
        <v>2286</v>
      </c>
      <c r="I7982" s="379">
        <f t="shared" ca="1" si="447"/>
        <v>-357</v>
      </c>
      <c r="J7982" s="379">
        <f t="shared" ca="1" si="448"/>
        <v>-247</v>
      </c>
      <c r="K7982" s="391" t="str">
        <f t="shared" ca="1" si="449"/>
        <v>21,21</v>
      </c>
      <c r="L7982" s="379"/>
      <c r="O7982" s="379"/>
    </row>
    <row r="7983" spans="1:15">
      <c r="A7983" s="417" t="s">
        <v>2155</v>
      </c>
      <c r="B7983" s="417" t="s">
        <v>4956</v>
      </c>
      <c r="C7983" s="417" t="s">
        <v>2332</v>
      </c>
      <c r="D7983" s="417" t="s">
        <v>4877</v>
      </c>
      <c r="E7983" s="391">
        <v>0.02</v>
      </c>
      <c r="F7983" s="418">
        <v>44214</v>
      </c>
      <c r="G7983" s="417" t="s">
        <v>2286</v>
      </c>
      <c r="I7983" s="379">
        <f t="shared" ca="1" si="447"/>
        <v>-357</v>
      </c>
      <c r="J7983" s="379">
        <f t="shared" ca="1" si="448"/>
        <v>-247</v>
      </c>
      <c r="K7983" s="391" t="str">
        <f t="shared" ca="1" si="449"/>
        <v>21,46</v>
      </c>
      <c r="L7983" s="379"/>
      <c r="O7983" s="379"/>
    </row>
    <row r="7984" spans="1:15">
      <c r="A7984" s="417" t="s">
        <v>2155</v>
      </c>
      <c r="B7984" s="417" t="s">
        <v>4957</v>
      </c>
      <c r="C7984" s="417" t="s">
        <v>2332</v>
      </c>
      <c r="D7984" s="417" t="s">
        <v>2685</v>
      </c>
      <c r="E7984" s="391">
        <v>0.02</v>
      </c>
      <c r="F7984" s="418">
        <v>44214</v>
      </c>
      <c r="G7984" s="417" t="s">
        <v>2286</v>
      </c>
      <c r="I7984" s="379">
        <f t="shared" ca="1" si="447"/>
        <v>-357</v>
      </c>
      <c r="J7984" s="379">
        <f t="shared" ca="1" si="448"/>
        <v>-247</v>
      </c>
      <c r="K7984" s="391" t="str">
        <f t="shared" ca="1" si="449"/>
        <v>21,71</v>
      </c>
      <c r="L7984" s="379"/>
      <c r="O7984" s="379"/>
    </row>
    <row r="7985" spans="1:15">
      <c r="A7985" s="417" t="s">
        <v>2155</v>
      </c>
      <c r="B7985" s="417" t="s">
        <v>4958</v>
      </c>
      <c r="C7985" s="417" t="s">
        <v>2332</v>
      </c>
      <c r="D7985" s="417" t="s">
        <v>4880</v>
      </c>
      <c r="E7985" s="391">
        <v>0.02</v>
      </c>
      <c r="F7985" s="418">
        <v>44214</v>
      </c>
      <c r="G7985" s="417" t="s">
        <v>2286</v>
      </c>
      <c r="I7985" s="379">
        <f t="shared" ca="1" si="447"/>
        <v>-357</v>
      </c>
      <c r="J7985" s="379">
        <f t="shared" ca="1" si="448"/>
        <v>-247</v>
      </c>
      <c r="K7985" s="391" t="str">
        <f t="shared" ca="1" si="449"/>
        <v>21,96</v>
      </c>
      <c r="L7985" s="379"/>
      <c r="O7985" s="379"/>
    </row>
    <row r="7986" spans="1:15">
      <c r="A7986" s="417" t="s">
        <v>2155</v>
      </c>
      <c r="B7986" s="417" t="s">
        <v>4959</v>
      </c>
      <c r="C7986" s="417" t="s">
        <v>2332</v>
      </c>
      <c r="D7986" s="417" t="s">
        <v>2689</v>
      </c>
      <c r="E7986" s="391">
        <v>0.04</v>
      </c>
      <c r="F7986" s="418">
        <v>44214</v>
      </c>
      <c r="G7986" s="417" t="s">
        <v>2286</v>
      </c>
      <c r="I7986" s="379">
        <f t="shared" ca="1" si="447"/>
        <v>-357</v>
      </c>
      <c r="J7986" s="379">
        <f t="shared" ca="1" si="448"/>
        <v>-247</v>
      </c>
      <c r="K7986" s="391" t="str">
        <f t="shared" ca="1" si="449"/>
        <v>22,21</v>
      </c>
      <c r="L7986" s="379"/>
      <c r="O7986" s="379"/>
    </row>
    <row r="7987" spans="1:15">
      <c r="A7987" s="417" t="s">
        <v>2155</v>
      </c>
      <c r="B7987" s="417" t="s">
        <v>4960</v>
      </c>
      <c r="C7987" s="417" t="s">
        <v>2332</v>
      </c>
      <c r="D7987" s="417" t="s">
        <v>4883</v>
      </c>
      <c r="E7987" s="391">
        <v>0.04</v>
      </c>
      <c r="F7987" s="418">
        <v>44214</v>
      </c>
      <c r="G7987" s="417" t="s">
        <v>2286</v>
      </c>
      <c r="I7987" s="379">
        <f t="shared" ca="1" si="447"/>
        <v>-357</v>
      </c>
      <c r="J7987" s="379">
        <f t="shared" ca="1" si="448"/>
        <v>-247</v>
      </c>
      <c r="K7987" s="391" t="str">
        <f t="shared" ca="1" si="449"/>
        <v>22,46</v>
      </c>
      <c r="L7987" s="379"/>
      <c r="O7987" s="379"/>
    </row>
    <row r="7988" spans="1:15">
      <c r="A7988" s="417" t="s">
        <v>2155</v>
      </c>
      <c r="B7988" s="417" t="s">
        <v>4961</v>
      </c>
      <c r="C7988" s="417" t="s">
        <v>2332</v>
      </c>
      <c r="D7988" s="417" t="s">
        <v>2479</v>
      </c>
      <c r="E7988" s="391">
        <v>7.0000000000000007E-2</v>
      </c>
      <c r="F7988" s="418">
        <v>44214</v>
      </c>
      <c r="G7988" s="417" t="s">
        <v>2286</v>
      </c>
      <c r="I7988" s="379">
        <f t="shared" ca="1" si="447"/>
        <v>-357</v>
      </c>
      <c r="J7988" s="379">
        <f t="shared" ca="1" si="448"/>
        <v>-247</v>
      </c>
      <c r="K7988" s="391" t="str">
        <f t="shared" ca="1" si="449"/>
        <v>22,71</v>
      </c>
      <c r="L7988" s="379"/>
      <c r="O7988" s="379"/>
    </row>
    <row r="7989" spans="1:15">
      <c r="A7989" s="417" t="s">
        <v>2155</v>
      </c>
      <c r="B7989" s="417" t="s">
        <v>12966</v>
      </c>
      <c r="C7989" s="417" t="s">
        <v>2332</v>
      </c>
      <c r="D7989" s="417" t="s">
        <v>2480</v>
      </c>
      <c r="E7989" s="391">
        <v>0.28000000000000003</v>
      </c>
      <c r="F7989" s="418">
        <v>44214</v>
      </c>
      <c r="G7989" s="417" t="s">
        <v>2286</v>
      </c>
      <c r="I7989" s="379">
        <f t="shared" ca="1" si="447"/>
        <v>-357</v>
      </c>
      <c r="J7989" s="379">
        <f t="shared" ca="1" si="448"/>
        <v>-247</v>
      </c>
      <c r="K7989" s="391" t="str">
        <f t="shared" ca="1" si="449"/>
        <v>23,71</v>
      </c>
      <c r="L7989" s="379"/>
      <c r="O7989" s="379"/>
    </row>
    <row r="7990" spans="1:15">
      <c r="A7990" s="417" t="s">
        <v>2155</v>
      </c>
      <c r="B7990" s="417" t="s">
        <v>4962</v>
      </c>
      <c r="C7990" s="417" t="s">
        <v>2332</v>
      </c>
      <c r="D7990" s="417" t="s">
        <v>4887</v>
      </c>
      <c r="E7990" s="391">
        <v>0.4</v>
      </c>
      <c r="F7990" s="418">
        <v>44214</v>
      </c>
      <c r="G7990" s="417" t="s">
        <v>2286</v>
      </c>
      <c r="I7990" s="379">
        <f t="shared" ca="1" si="447"/>
        <v>-357</v>
      </c>
      <c r="J7990" s="379">
        <f t="shared" ca="1" si="448"/>
        <v>-247</v>
      </c>
      <c r="K7990" s="391" t="str">
        <f t="shared" ca="1" si="449"/>
        <v>23,96</v>
      </c>
      <c r="L7990" s="379"/>
      <c r="O7990" s="379"/>
    </row>
    <row r="7991" spans="1:15">
      <c r="A7991" s="417" t="s">
        <v>2155</v>
      </c>
      <c r="B7991" s="417" t="s">
        <v>4963</v>
      </c>
      <c r="C7991" s="417" t="s">
        <v>2332</v>
      </c>
      <c r="D7991" s="417" t="s">
        <v>2695</v>
      </c>
      <c r="E7991" s="391">
        <v>0.21</v>
      </c>
      <c r="F7991" s="418">
        <v>44214</v>
      </c>
      <c r="G7991" s="417" t="s">
        <v>2286</v>
      </c>
      <c r="I7991" s="379">
        <f t="shared" ca="1" si="447"/>
        <v>-357</v>
      </c>
      <c r="J7991" s="379">
        <f t="shared" ca="1" si="448"/>
        <v>-247</v>
      </c>
      <c r="K7991" s="391" t="str">
        <f t="shared" ca="1" si="449"/>
        <v>23,46</v>
      </c>
      <c r="L7991" s="379"/>
      <c r="O7991" s="379"/>
    </row>
    <row r="7992" spans="1:15">
      <c r="A7992" s="417" t="s">
        <v>2155</v>
      </c>
      <c r="B7992" s="417" t="s">
        <v>12967</v>
      </c>
      <c r="C7992" s="417" t="s">
        <v>2332</v>
      </c>
      <c r="D7992" s="417" t="s">
        <v>4890</v>
      </c>
      <c r="E7992" s="391">
        <v>0.47</v>
      </c>
      <c r="F7992" s="418">
        <v>44214</v>
      </c>
      <c r="G7992" s="417" t="s">
        <v>2286</v>
      </c>
      <c r="I7992" s="379">
        <f t="shared" ca="1" si="447"/>
        <v>-357</v>
      </c>
      <c r="J7992" s="379">
        <f t="shared" ca="1" si="448"/>
        <v>-247</v>
      </c>
      <c r="K7992" s="391" t="str">
        <f t="shared" ca="1" si="449"/>
        <v>24,21</v>
      </c>
      <c r="L7992" s="379"/>
      <c r="O7992" s="379"/>
    </row>
    <row r="7993" spans="1:15">
      <c r="A7993" s="417" t="s">
        <v>2155</v>
      </c>
      <c r="B7993" s="417" t="s">
        <v>8496</v>
      </c>
      <c r="C7993" s="417" t="s">
        <v>2332</v>
      </c>
      <c r="D7993" s="417" t="s">
        <v>4892</v>
      </c>
      <c r="E7993" s="391">
        <v>1.02</v>
      </c>
      <c r="F7993" s="418">
        <v>44214</v>
      </c>
      <c r="G7993" s="417" t="s">
        <v>2286</v>
      </c>
      <c r="I7993" s="379">
        <f t="shared" ca="1" si="447"/>
        <v>-357</v>
      </c>
      <c r="J7993" s="379">
        <f t="shared" ca="1" si="448"/>
        <v>-247</v>
      </c>
      <c r="K7993" s="391" t="str">
        <f t="shared" ca="1" si="449"/>
        <v>24,96</v>
      </c>
      <c r="L7993" s="379"/>
      <c r="O7993" s="379"/>
    </row>
    <row r="7994" spans="1:15">
      <c r="A7994" s="417" t="s">
        <v>2155</v>
      </c>
      <c r="B7994" s="417" t="s">
        <v>4964</v>
      </c>
      <c r="C7994" s="417" t="s">
        <v>2332</v>
      </c>
      <c r="D7994" s="417" t="s">
        <v>4894</v>
      </c>
      <c r="E7994" s="391">
        <v>0.59</v>
      </c>
      <c r="F7994" s="418">
        <v>44214</v>
      </c>
      <c r="G7994" s="417" t="s">
        <v>2286</v>
      </c>
      <c r="I7994" s="379">
        <f t="shared" ca="1" si="447"/>
        <v>-357</v>
      </c>
      <c r="J7994" s="379">
        <f t="shared" ca="1" si="448"/>
        <v>-247</v>
      </c>
      <c r="K7994" s="391" t="str">
        <f t="shared" ca="1" si="449"/>
        <v>24,46</v>
      </c>
      <c r="L7994" s="379"/>
      <c r="O7994" s="379"/>
    </row>
    <row r="7995" spans="1:15">
      <c r="A7995" s="417" t="s">
        <v>2155</v>
      </c>
      <c r="B7995" s="417" t="s">
        <v>12968</v>
      </c>
      <c r="C7995" s="417" t="s">
        <v>2332</v>
      </c>
      <c r="D7995" s="417" t="s">
        <v>4898</v>
      </c>
      <c r="E7995" s="391">
        <v>1.5</v>
      </c>
      <c r="F7995" s="418">
        <v>44214</v>
      </c>
      <c r="G7995" s="417" t="s">
        <v>2286</v>
      </c>
      <c r="I7995" s="379">
        <f t="shared" ca="1" si="447"/>
        <v>-357</v>
      </c>
      <c r="J7995" s="379">
        <f t="shared" ca="1" si="448"/>
        <v>-247</v>
      </c>
      <c r="K7995" s="391" t="str">
        <f t="shared" ca="1" si="449"/>
        <v>25,46</v>
      </c>
      <c r="L7995" s="379"/>
      <c r="O7995" s="379"/>
    </row>
    <row r="7996" spans="1:15">
      <c r="A7996" s="417" t="s">
        <v>2155</v>
      </c>
      <c r="B7996" s="417" t="s">
        <v>12969</v>
      </c>
      <c r="C7996" s="417" t="s">
        <v>2332</v>
      </c>
      <c r="D7996" s="417" t="s">
        <v>4904</v>
      </c>
      <c r="E7996" s="391">
        <v>2.75</v>
      </c>
      <c r="F7996" s="418">
        <v>44214</v>
      </c>
      <c r="G7996" s="417" t="s">
        <v>2286</v>
      </c>
      <c r="I7996" s="379">
        <f t="shared" ca="1" si="447"/>
        <v>-357</v>
      </c>
      <c r="J7996" s="379">
        <f t="shared" ca="1" si="448"/>
        <v>-247</v>
      </c>
      <c r="K7996" s="391" t="str">
        <f t="shared" ca="1" si="449"/>
        <v>26,46</v>
      </c>
      <c r="L7996" s="379"/>
      <c r="O7996" s="379"/>
    </row>
    <row r="7997" spans="1:15">
      <c r="A7997" s="417" t="s">
        <v>2155</v>
      </c>
      <c r="B7997" s="417" t="s">
        <v>4965</v>
      </c>
      <c r="C7997" s="417" t="s">
        <v>2332</v>
      </c>
      <c r="D7997" s="417" t="s">
        <v>4909</v>
      </c>
      <c r="E7997" s="391">
        <v>4.28</v>
      </c>
      <c r="F7997" s="418">
        <v>44214</v>
      </c>
      <c r="G7997" s="417" t="s">
        <v>2286</v>
      </c>
      <c r="I7997" s="379">
        <f t="shared" ca="1" si="447"/>
        <v>-357</v>
      </c>
      <c r="J7997" s="379">
        <f t="shared" ca="1" si="448"/>
        <v>-247</v>
      </c>
      <c r="K7997" s="391" t="str">
        <f t="shared" ca="1" si="449"/>
        <v>27,21</v>
      </c>
      <c r="L7997" s="379"/>
      <c r="O7997" s="379"/>
    </row>
    <row r="7998" spans="1:15">
      <c r="A7998" s="417" t="s">
        <v>2155</v>
      </c>
      <c r="B7998" s="417" t="s">
        <v>12970</v>
      </c>
      <c r="C7998" s="417" t="s">
        <v>2332</v>
      </c>
      <c r="D7998" s="417" t="s">
        <v>4940</v>
      </c>
      <c r="E7998" s="391">
        <v>4.7</v>
      </c>
      <c r="F7998" s="418">
        <v>44214</v>
      </c>
      <c r="G7998" s="417" t="s">
        <v>2286</v>
      </c>
      <c r="I7998" s="379">
        <f t="shared" ca="1" si="447"/>
        <v>-357</v>
      </c>
      <c r="J7998" s="379">
        <f t="shared" ca="1" si="448"/>
        <v>-247</v>
      </c>
      <c r="K7998" s="391" t="str">
        <f t="shared" ca="1" si="449"/>
        <v>28,46</v>
      </c>
      <c r="L7998" s="379"/>
      <c r="O7998" s="379"/>
    </row>
    <row r="7999" spans="1:15">
      <c r="A7999" s="417" t="s">
        <v>2155</v>
      </c>
      <c r="B7999" s="417" t="s">
        <v>4966</v>
      </c>
      <c r="C7999" s="417" t="s">
        <v>2332</v>
      </c>
      <c r="D7999" s="417" t="s">
        <v>4943</v>
      </c>
      <c r="E7999" s="391">
        <v>4.8</v>
      </c>
      <c r="F7999" s="418">
        <v>44214</v>
      </c>
      <c r="G7999" s="417" t="s">
        <v>2286</v>
      </c>
      <c r="I7999" s="379">
        <f t="shared" ca="1" si="447"/>
        <v>-357</v>
      </c>
      <c r="J7999" s="379">
        <f t="shared" ca="1" si="448"/>
        <v>-247</v>
      </c>
      <c r="K7999" s="391" t="str">
        <f t="shared" ca="1" si="449"/>
        <v>27,96</v>
      </c>
      <c r="L7999" s="379"/>
      <c r="O7999" s="379"/>
    </row>
    <row r="8000" spans="1:15">
      <c r="A8000" s="417" t="s">
        <v>2155</v>
      </c>
      <c r="B8000" s="417" t="s">
        <v>8497</v>
      </c>
      <c r="C8000" s="417" t="s">
        <v>2332</v>
      </c>
      <c r="D8000" s="417" t="s">
        <v>4946</v>
      </c>
      <c r="E8000" s="391">
        <v>7.6</v>
      </c>
      <c r="F8000" s="418">
        <v>44214</v>
      </c>
      <c r="G8000" s="417" t="s">
        <v>2286</v>
      </c>
      <c r="I8000" s="379">
        <f t="shared" ca="1" si="447"/>
        <v>-357</v>
      </c>
      <c r="J8000" s="379">
        <f t="shared" ca="1" si="448"/>
        <v>-247</v>
      </c>
      <c r="K8000" s="391" t="str">
        <f t="shared" ca="1" si="449"/>
        <v>28,96</v>
      </c>
      <c r="L8000" s="379"/>
      <c r="O8000" s="379"/>
    </row>
    <row r="8001" spans="1:15">
      <c r="A8001" s="417" t="s">
        <v>2155</v>
      </c>
      <c r="B8001" s="417" t="s">
        <v>4967</v>
      </c>
      <c r="C8001" s="417" t="s">
        <v>2332</v>
      </c>
      <c r="D8001" s="417" t="s">
        <v>4912</v>
      </c>
      <c r="E8001" s="391">
        <v>6.28</v>
      </c>
      <c r="F8001" s="418">
        <v>44214</v>
      </c>
      <c r="G8001" s="417" t="s">
        <v>2286</v>
      </c>
      <c r="I8001" s="379">
        <f t="shared" ca="1" si="447"/>
        <v>-357</v>
      </c>
      <c r="J8001" s="379">
        <f t="shared" ca="1" si="448"/>
        <v>-247</v>
      </c>
      <c r="K8001" s="391" t="str">
        <f t="shared" ca="1" si="449"/>
        <v>29,71</v>
      </c>
      <c r="L8001" s="379"/>
      <c r="O8001" s="379"/>
    </row>
    <row r="8002" spans="1:15">
      <c r="A8002" s="417" t="s">
        <v>2155</v>
      </c>
      <c r="B8002" s="417" t="s">
        <v>12971</v>
      </c>
      <c r="C8002" s="417" t="s">
        <v>2332</v>
      </c>
      <c r="D8002" s="417" t="s">
        <v>4916</v>
      </c>
      <c r="E8002" s="391">
        <v>11.44</v>
      </c>
      <c r="F8002" s="418">
        <v>44214</v>
      </c>
      <c r="G8002" s="417" t="s">
        <v>2286</v>
      </c>
      <c r="I8002" s="379">
        <f t="shared" ca="1" si="447"/>
        <v>-357</v>
      </c>
      <c r="J8002" s="379">
        <f t="shared" ca="1" si="448"/>
        <v>-247</v>
      </c>
      <c r="K8002" s="391" t="str">
        <f t="shared" ca="1" si="449"/>
        <v>34,96</v>
      </c>
      <c r="L8002" s="379"/>
      <c r="O8002" s="379"/>
    </row>
    <row r="8003" spans="1:15">
      <c r="A8003" s="417" t="s">
        <v>2155</v>
      </c>
      <c r="B8003" s="417" t="s">
        <v>17313</v>
      </c>
      <c r="C8003" s="417" t="s">
        <v>2332</v>
      </c>
      <c r="D8003" s="417" t="s">
        <v>2298</v>
      </c>
      <c r="E8003" s="391">
        <v>7.0000000000000007E-2</v>
      </c>
      <c r="F8003" s="418">
        <v>44249</v>
      </c>
      <c r="G8003" s="417" t="s">
        <v>2286</v>
      </c>
      <c r="I8003" s="379">
        <f t="shared" ca="1" si="447"/>
        <v>-322</v>
      </c>
      <c r="J8003" s="379">
        <f t="shared" ca="1" si="448"/>
        <v>-224</v>
      </c>
      <c r="K8003" s="391" t="str">
        <f t="shared" ca="1" si="449"/>
        <v>18,00</v>
      </c>
      <c r="L8003" s="379"/>
      <c r="O8003" s="379"/>
    </row>
    <row r="8004" spans="1:15">
      <c r="A8004" s="417" t="s">
        <v>2155</v>
      </c>
      <c r="B8004" s="417" t="s">
        <v>18542</v>
      </c>
      <c r="C8004" s="417" t="s">
        <v>2332</v>
      </c>
      <c r="D8004" s="417" t="s">
        <v>2300</v>
      </c>
      <c r="E8004" s="391">
        <v>0.2</v>
      </c>
      <c r="F8004" s="418">
        <v>44249</v>
      </c>
      <c r="G8004" s="417" t="s">
        <v>2286</v>
      </c>
      <c r="I8004" s="379">
        <f t="shared" ca="1" si="447"/>
        <v>-322</v>
      </c>
      <c r="J8004" s="379">
        <f t="shared" ca="1" si="448"/>
        <v>-224</v>
      </c>
      <c r="K8004" s="391" t="str">
        <f t="shared" ca="1" si="449"/>
        <v>18,50</v>
      </c>
      <c r="L8004" s="379"/>
      <c r="O8004" s="379"/>
    </row>
    <row r="8005" spans="1:15">
      <c r="A8005" s="417" t="s">
        <v>2155</v>
      </c>
      <c r="B8005" s="417" t="s">
        <v>8498</v>
      </c>
      <c r="C8005" s="417" t="s">
        <v>2332</v>
      </c>
      <c r="D8005" s="417" t="s">
        <v>2302</v>
      </c>
      <c r="E8005" s="391">
        <v>1</v>
      </c>
      <c r="F8005" s="418">
        <v>44249</v>
      </c>
      <c r="G8005" s="417" t="s">
        <v>2286</v>
      </c>
      <c r="I8005" s="379">
        <f t="shared" ca="1" si="447"/>
        <v>-322</v>
      </c>
      <c r="J8005" s="379">
        <f t="shared" ca="1" si="448"/>
        <v>-224</v>
      </c>
      <c r="K8005" s="391" t="str">
        <f t="shared" ca="1" si="449"/>
        <v>19,00</v>
      </c>
      <c r="L8005" s="379"/>
      <c r="O8005" s="379"/>
    </row>
    <row r="8006" spans="1:15">
      <c r="A8006" s="417" t="s">
        <v>2155</v>
      </c>
      <c r="B8006" s="417" t="s">
        <v>12972</v>
      </c>
      <c r="C8006" s="417" t="s">
        <v>2332</v>
      </c>
      <c r="D8006" s="417" t="s">
        <v>3023</v>
      </c>
      <c r="E8006" s="391">
        <v>0.34</v>
      </c>
      <c r="F8006" s="418">
        <v>44249</v>
      </c>
      <c r="G8006" s="417" t="s">
        <v>2286</v>
      </c>
      <c r="I8006" s="379">
        <f t="shared" ca="1" si="447"/>
        <v>-322</v>
      </c>
      <c r="J8006" s="379">
        <f t="shared" ca="1" si="448"/>
        <v>-224</v>
      </c>
      <c r="K8006" s="391" t="str">
        <f t="shared" ca="1" si="449"/>
        <v>19,50</v>
      </c>
      <c r="L8006" s="379"/>
      <c r="O8006" s="379"/>
    </row>
    <row r="8007" spans="1:15">
      <c r="A8007" s="417" t="s">
        <v>2155</v>
      </c>
      <c r="B8007" s="417" t="s">
        <v>12973</v>
      </c>
      <c r="C8007" s="417" t="s">
        <v>2332</v>
      </c>
      <c r="D8007" s="417" t="s">
        <v>3024</v>
      </c>
      <c r="E8007" s="391">
        <v>0.1</v>
      </c>
      <c r="F8007" s="418">
        <v>44249</v>
      </c>
      <c r="G8007" s="417" t="s">
        <v>2286</v>
      </c>
      <c r="I8007" s="379">
        <f t="shared" ca="1" si="447"/>
        <v>-322</v>
      </c>
      <c r="J8007" s="379">
        <f t="shared" ca="1" si="448"/>
        <v>-224</v>
      </c>
      <c r="K8007" s="391" t="str">
        <f t="shared" ca="1" si="449"/>
        <v>19,75</v>
      </c>
      <c r="L8007" s="379"/>
      <c r="O8007" s="379"/>
    </row>
    <row r="8008" spans="1:15">
      <c r="A8008" s="417" t="s">
        <v>2155</v>
      </c>
      <c r="B8008" s="417" t="s">
        <v>12974</v>
      </c>
      <c r="C8008" s="417" t="s">
        <v>2332</v>
      </c>
      <c r="D8008" s="417" t="s">
        <v>3026</v>
      </c>
      <c r="E8008" s="391">
        <v>0.12</v>
      </c>
      <c r="F8008" s="418">
        <v>44249</v>
      </c>
      <c r="G8008" s="417" t="s">
        <v>2286</v>
      </c>
      <c r="I8008" s="379">
        <f t="shared" ca="1" si="447"/>
        <v>-322</v>
      </c>
      <c r="J8008" s="379">
        <f t="shared" ca="1" si="448"/>
        <v>-224</v>
      </c>
      <c r="K8008" s="391" t="str">
        <f t="shared" ca="1" si="449"/>
        <v>20,25</v>
      </c>
      <c r="L8008" s="379"/>
      <c r="O8008" s="379"/>
    </row>
    <row r="8009" spans="1:15">
      <c r="A8009" s="417" t="s">
        <v>2155</v>
      </c>
      <c r="B8009" s="417" t="s">
        <v>12975</v>
      </c>
      <c r="C8009" s="417" t="s">
        <v>2332</v>
      </c>
      <c r="D8009" s="417" t="s">
        <v>2312</v>
      </c>
      <c r="E8009" s="391">
        <v>0.18</v>
      </c>
      <c r="F8009" s="418">
        <v>44249</v>
      </c>
      <c r="G8009" s="417" t="s">
        <v>2286</v>
      </c>
      <c r="I8009" s="379">
        <f t="shared" ca="1" si="447"/>
        <v>-322</v>
      </c>
      <c r="J8009" s="379">
        <f t="shared" ca="1" si="448"/>
        <v>-224</v>
      </c>
      <c r="K8009" s="391" t="str">
        <f t="shared" ca="1" si="449"/>
        <v>20,75</v>
      </c>
      <c r="L8009" s="379"/>
      <c r="O8009" s="379"/>
    </row>
    <row r="8010" spans="1:15">
      <c r="A8010" s="417" t="s">
        <v>2155</v>
      </c>
      <c r="B8010" s="417" t="s">
        <v>8499</v>
      </c>
      <c r="C8010" s="417" t="s">
        <v>2332</v>
      </c>
      <c r="D8010" s="417" t="s">
        <v>3027</v>
      </c>
      <c r="E8010" s="391">
        <v>0.23</v>
      </c>
      <c r="F8010" s="418">
        <v>44249</v>
      </c>
      <c r="G8010" s="417" t="s">
        <v>2286</v>
      </c>
      <c r="I8010" s="379">
        <f t="shared" ref="I8010:I8073" ca="1" si="450">IF(F8010&lt;&gt;"",F8010-$I$199,"")</f>
        <v>-322</v>
      </c>
      <c r="J8010" s="379">
        <f t="shared" ref="J8010:J8073" ca="1" si="451">IF(I8010&lt;&gt;"",NETWORKDAYS($I$199,F8010-1,$N$201:$N$224),"")</f>
        <v>-224</v>
      </c>
      <c r="K8010" s="391" t="str">
        <f t="shared" ref="K8010:K8073" ca="1" si="452">IF(I8010&lt;&gt;"",RIGHT(D8010,LEN(D8010)-FIND(" ",D8010)),"")</f>
        <v>21,00</v>
      </c>
      <c r="L8010" s="379"/>
      <c r="O8010" s="379"/>
    </row>
    <row r="8011" spans="1:15">
      <c r="A8011" s="417" t="s">
        <v>2155</v>
      </c>
      <c r="B8011" s="417" t="s">
        <v>12976</v>
      </c>
      <c r="C8011" s="417" t="s">
        <v>2332</v>
      </c>
      <c r="D8011" s="417" t="s">
        <v>3028</v>
      </c>
      <c r="E8011" s="391">
        <v>0.26</v>
      </c>
      <c r="F8011" s="418">
        <v>44249</v>
      </c>
      <c r="G8011" s="417" t="s">
        <v>2286</v>
      </c>
      <c r="I8011" s="379">
        <f t="shared" ca="1" si="450"/>
        <v>-322</v>
      </c>
      <c r="J8011" s="379">
        <f t="shared" ca="1" si="451"/>
        <v>-224</v>
      </c>
      <c r="K8011" s="391" t="str">
        <f t="shared" ca="1" si="452"/>
        <v>21,25</v>
      </c>
      <c r="L8011" s="379"/>
      <c r="O8011" s="379"/>
    </row>
    <row r="8012" spans="1:15">
      <c r="A8012" s="417" t="s">
        <v>2155</v>
      </c>
      <c r="B8012" s="417" t="s">
        <v>12977</v>
      </c>
      <c r="C8012" s="417" t="s">
        <v>2332</v>
      </c>
      <c r="D8012" s="417" t="s">
        <v>2856</v>
      </c>
      <c r="E8012" s="391">
        <v>0.28000000000000003</v>
      </c>
      <c r="F8012" s="418">
        <v>44249</v>
      </c>
      <c r="G8012" s="417" t="s">
        <v>2286</v>
      </c>
      <c r="I8012" s="379">
        <f t="shared" ca="1" si="450"/>
        <v>-322</v>
      </c>
      <c r="J8012" s="379">
        <f t="shared" ca="1" si="451"/>
        <v>-224</v>
      </c>
      <c r="K8012" s="391" t="str">
        <f t="shared" ca="1" si="452"/>
        <v>21,50</v>
      </c>
      <c r="L8012" s="379"/>
      <c r="O8012" s="379"/>
    </row>
    <row r="8013" spans="1:15">
      <c r="A8013" s="417" t="s">
        <v>2155</v>
      </c>
      <c r="B8013" s="417" t="s">
        <v>12978</v>
      </c>
      <c r="C8013" s="417" t="s">
        <v>2332</v>
      </c>
      <c r="D8013" s="417" t="s">
        <v>2314</v>
      </c>
      <c r="E8013" s="391">
        <v>0.35</v>
      </c>
      <c r="F8013" s="418">
        <v>44249</v>
      </c>
      <c r="G8013" s="417" t="s">
        <v>2286</v>
      </c>
      <c r="I8013" s="379">
        <f t="shared" ca="1" si="450"/>
        <v>-322</v>
      </c>
      <c r="J8013" s="379">
        <f t="shared" ca="1" si="451"/>
        <v>-224</v>
      </c>
      <c r="K8013" s="391" t="str">
        <f t="shared" ca="1" si="452"/>
        <v>21,75</v>
      </c>
      <c r="L8013" s="379"/>
      <c r="O8013" s="379"/>
    </row>
    <row r="8014" spans="1:15">
      <c r="A8014" s="417" t="s">
        <v>2155</v>
      </c>
      <c r="B8014" s="417" t="s">
        <v>12979</v>
      </c>
      <c r="C8014" s="417" t="s">
        <v>2332</v>
      </c>
      <c r="D8014" s="417" t="s">
        <v>2857</v>
      </c>
      <c r="E8014" s="391">
        <v>0.38</v>
      </c>
      <c r="F8014" s="418">
        <v>44249</v>
      </c>
      <c r="G8014" s="417" t="s">
        <v>2286</v>
      </c>
      <c r="I8014" s="379">
        <f t="shared" ca="1" si="450"/>
        <v>-322</v>
      </c>
      <c r="J8014" s="379">
        <f t="shared" ca="1" si="451"/>
        <v>-224</v>
      </c>
      <c r="K8014" s="391" t="str">
        <f t="shared" ca="1" si="452"/>
        <v>22,00</v>
      </c>
      <c r="L8014" s="379"/>
      <c r="O8014" s="379"/>
    </row>
    <row r="8015" spans="1:15">
      <c r="A8015" s="417" t="s">
        <v>2155</v>
      </c>
      <c r="B8015" s="417" t="s">
        <v>12980</v>
      </c>
      <c r="C8015" s="417" t="s">
        <v>2332</v>
      </c>
      <c r="D8015" s="417" t="s">
        <v>2330</v>
      </c>
      <c r="E8015" s="391">
        <v>0.42</v>
      </c>
      <c r="F8015" s="418">
        <v>44249</v>
      </c>
      <c r="G8015" s="417" t="s">
        <v>2286</v>
      </c>
      <c r="I8015" s="379">
        <f t="shared" ca="1" si="450"/>
        <v>-322</v>
      </c>
      <c r="J8015" s="379">
        <f t="shared" ca="1" si="451"/>
        <v>-224</v>
      </c>
      <c r="K8015" s="391" t="str">
        <f t="shared" ca="1" si="452"/>
        <v>22,25</v>
      </c>
      <c r="L8015" s="379"/>
      <c r="O8015" s="379"/>
    </row>
    <row r="8016" spans="1:15">
      <c r="A8016" s="417" t="s">
        <v>2155</v>
      </c>
      <c r="B8016" s="417" t="s">
        <v>12981</v>
      </c>
      <c r="C8016" s="417" t="s">
        <v>2332</v>
      </c>
      <c r="D8016" s="417" t="s">
        <v>3029</v>
      </c>
      <c r="E8016" s="391">
        <v>0.6</v>
      </c>
      <c r="F8016" s="418">
        <v>44249</v>
      </c>
      <c r="G8016" s="417" t="s">
        <v>2286</v>
      </c>
      <c r="I8016" s="379">
        <f t="shared" ca="1" si="450"/>
        <v>-322</v>
      </c>
      <c r="J8016" s="379">
        <f t="shared" ca="1" si="451"/>
        <v>-224</v>
      </c>
      <c r="K8016" s="391" t="str">
        <f t="shared" ca="1" si="452"/>
        <v>22,75</v>
      </c>
      <c r="L8016" s="379"/>
      <c r="O8016" s="379"/>
    </row>
    <row r="8017" spans="1:15">
      <c r="A8017" s="417" t="s">
        <v>2155</v>
      </c>
      <c r="B8017" s="417" t="s">
        <v>12982</v>
      </c>
      <c r="C8017" s="417" t="s">
        <v>2332</v>
      </c>
      <c r="D8017" s="417" t="s">
        <v>3030</v>
      </c>
      <c r="E8017" s="391">
        <v>0.78</v>
      </c>
      <c r="F8017" s="418">
        <v>44249</v>
      </c>
      <c r="G8017" s="417" t="s">
        <v>2286</v>
      </c>
      <c r="I8017" s="379">
        <f t="shared" ca="1" si="450"/>
        <v>-322</v>
      </c>
      <c r="J8017" s="379">
        <f t="shared" ca="1" si="451"/>
        <v>-224</v>
      </c>
      <c r="K8017" s="391" t="str">
        <f t="shared" ca="1" si="452"/>
        <v>23,25</v>
      </c>
      <c r="L8017" s="379"/>
      <c r="O8017" s="379"/>
    </row>
    <row r="8018" spans="1:15">
      <c r="A8018" s="417" t="s">
        <v>2155</v>
      </c>
      <c r="B8018" s="417" t="s">
        <v>12983</v>
      </c>
      <c r="C8018" s="417" t="s">
        <v>2332</v>
      </c>
      <c r="D8018" s="417" t="s">
        <v>2854</v>
      </c>
      <c r="E8018" s="391">
        <v>0.89</v>
      </c>
      <c r="F8018" s="418">
        <v>44249</v>
      </c>
      <c r="G8018" s="417" t="s">
        <v>2286</v>
      </c>
      <c r="I8018" s="379">
        <f t="shared" ca="1" si="450"/>
        <v>-322</v>
      </c>
      <c r="J8018" s="379">
        <f t="shared" ca="1" si="451"/>
        <v>-224</v>
      </c>
      <c r="K8018" s="391" t="str">
        <f t="shared" ca="1" si="452"/>
        <v>23,75</v>
      </c>
      <c r="L8018" s="379"/>
      <c r="O8018" s="379"/>
    </row>
    <row r="8019" spans="1:15">
      <c r="A8019" s="417" t="s">
        <v>2155</v>
      </c>
      <c r="B8019" s="417" t="s">
        <v>12984</v>
      </c>
      <c r="C8019" s="417" t="s">
        <v>2332</v>
      </c>
      <c r="D8019" s="417" t="s">
        <v>3054</v>
      </c>
      <c r="E8019" s="391">
        <v>1.25</v>
      </c>
      <c r="F8019" s="418">
        <v>44249</v>
      </c>
      <c r="G8019" s="417" t="s">
        <v>2286</v>
      </c>
      <c r="I8019" s="379">
        <f t="shared" ca="1" si="450"/>
        <v>-322</v>
      </c>
      <c r="J8019" s="379">
        <f t="shared" ca="1" si="451"/>
        <v>-224</v>
      </c>
      <c r="K8019" s="391" t="str">
        <f t="shared" ca="1" si="452"/>
        <v>24,25</v>
      </c>
      <c r="L8019" s="379"/>
      <c r="O8019" s="379"/>
    </row>
    <row r="8020" spans="1:15">
      <c r="A8020" s="417" t="s">
        <v>2155</v>
      </c>
      <c r="B8020" s="417" t="s">
        <v>12985</v>
      </c>
      <c r="C8020" s="417" t="s">
        <v>2332</v>
      </c>
      <c r="D8020" s="417" t="s">
        <v>3031</v>
      </c>
      <c r="E8020" s="391">
        <v>1.22</v>
      </c>
      <c r="F8020" s="418">
        <v>44249</v>
      </c>
      <c r="G8020" s="417" t="s">
        <v>2286</v>
      </c>
      <c r="I8020" s="379">
        <f t="shared" ca="1" si="450"/>
        <v>-322</v>
      </c>
      <c r="J8020" s="379">
        <f t="shared" ca="1" si="451"/>
        <v>-224</v>
      </c>
      <c r="K8020" s="391" t="str">
        <f t="shared" ca="1" si="452"/>
        <v>24,75</v>
      </c>
      <c r="L8020" s="379"/>
      <c r="O8020" s="379"/>
    </row>
    <row r="8021" spans="1:15">
      <c r="A8021" s="417" t="s">
        <v>2155</v>
      </c>
      <c r="B8021" s="417" t="s">
        <v>4968</v>
      </c>
      <c r="C8021" s="417" t="s">
        <v>2332</v>
      </c>
      <c r="D8021" s="417" t="s">
        <v>2838</v>
      </c>
      <c r="E8021" s="391">
        <v>1.62</v>
      </c>
      <c r="F8021" s="418">
        <v>44249</v>
      </c>
      <c r="G8021" s="417" t="s">
        <v>2286</v>
      </c>
      <c r="I8021" s="379">
        <f t="shared" ca="1" si="450"/>
        <v>-322</v>
      </c>
      <c r="J8021" s="379">
        <f t="shared" ca="1" si="451"/>
        <v>-224</v>
      </c>
      <c r="K8021" s="391" t="str">
        <f t="shared" ca="1" si="452"/>
        <v>25,00</v>
      </c>
      <c r="L8021" s="379"/>
      <c r="O8021" s="379"/>
    </row>
    <row r="8022" spans="1:15">
      <c r="A8022" s="417" t="s">
        <v>2155</v>
      </c>
      <c r="B8022" s="417" t="s">
        <v>12986</v>
      </c>
      <c r="C8022" s="417" t="s">
        <v>2332</v>
      </c>
      <c r="D8022" s="417" t="s">
        <v>3014</v>
      </c>
      <c r="E8022" s="391">
        <v>0.32</v>
      </c>
      <c r="F8022" s="418">
        <v>44249</v>
      </c>
      <c r="G8022" s="417" t="s">
        <v>2286</v>
      </c>
      <c r="I8022" s="379">
        <f t="shared" ca="1" si="450"/>
        <v>-322</v>
      </c>
      <c r="J8022" s="379">
        <f t="shared" ca="1" si="451"/>
        <v>-224</v>
      </c>
      <c r="K8022" s="391" t="str">
        <f t="shared" ca="1" si="452"/>
        <v>25,25</v>
      </c>
      <c r="L8022" s="379"/>
      <c r="O8022" s="379"/>
    </row>
    <row r="8023" spans="1:15">
      <c r="A8023" s="417" t="s">
        <v>2155</v>
      </c>
      <c r="B8023" s="417" t="s">
        <v>4969</v>
      </c>
      <c r="C8023" s="417" t="s">
        <v>2332</v>
      </c>
      <c r="D8023" s="417" t="s">
        <v>2840</v>
      </c>
      <c r="E8023" s="391">
        <v>2.1</v>
      </c>
      <c r="F8023" s="418">
        <v>44249</v>
      </c>
      <c r="G8023" s="417" t="s">
        <v>2286</v>
      </c>
      <c r="I8023" s="379">
        <f t="shared" ca="1" si="450"/>
        <v>-322</v>
      </c>
      <c r="J8023" s="379">
        <f t="shared" ca="1" si="451"/>
        <v>-224</v>
      </c>
      <c r="K8023" s="391" t="str">
        <f t="shared" ca="1" si="452"/>
        <v>26,00</v>
      </c>
      <c r="L8023" s="379"/>
      <c r="O8023" s="379"/>
    </row>
    <row r="8024" spans="1:15">
      <c r="A8024" s="417" t="s">
        <v>2155</v>
      </c>
      <c r="B8024" s="417" t="s">
        <v>8500</v>
      </c>
      <c r="C8024" s="417" t="s">
        <v>2332</v>
      </c>
      <c r="D8024" s="417" t="s">
        <v>2834</v>
      </c>
      <c r="E8024" s="391">
        <v>5.16</v>
      </c>
      <c r="F8024" s="418">
        <v>44249</v>
      </c>
      <c r="G8024" s="417" t="s">
        <v>2286</v>
      </c>
      <c r="I8024" s="379">
        <f t="shared" ca="1" si="450"/>
        <v>-322</v>
      </c>
      <c r="J8024" s="379">
        <f t="shared" ca="1" si="451"/>
        <v>-224</v>
      </c>
      <c r="K8024" s="391" t="str">
        <f t="shared" ca="1" si="452"/>
        <v>26,75</v>
      </c>
      <c r="L8024" s="379"/>
      <c r="O8024" s="379"/>
    </row>
    <row r="8025" spans="1:15">
      <c r="A8025" s="417" t="s">
        <v>2155</v>
      </c>
      <c r="B8025" s="417" t="s">
        <v>8501</v>
      </c>
      <c r="C8025" s="417" t="s">
        <v>2332</v>
      </c>
      <c r="D8025" s="417" t="s">
        <v>2843</v>
      </c>
      <c r="E8025" s="391">
        <v>5.77</v>
      </c>
      <c r="F8025" s="418">
        <v>44249</v>
      </c>
      <c r="G8025" s="417" t="s">
        <v>2286</v>
      </c>
      <c r="I8025" s="379">
        <f t="shared" ca="1" si="450"/>
        <v>-322</v>
      </c>
      <c r="J8025" s="379">
        <f t="shared" ca="1" si="451"/>
        <v>-224</v>
      </c>
      <c r="K8025" s="391" t="str">
        <f t="shared" ca="1" si="452"/>
        <v>27,50</v>
      </c>
      <c r="L8025" s="379"/>
      <c r="O8025" s="379"/>
    </row>
    <row r="8026" spans="1:15">
      <c r="A8026" s="417" t="s">
        <v>2155</v>
      </c>
      <c r="B8026" s="417" t="s">
        <v>12987</v>
      </c>
      <c r="C8026" s="417" t="s">
        <v>2332</v>
      </c>
      <c r="D8026" s="417" t="s">
        <v>4061</v>
      </c>
      <c r="E8026" s="391">
        <v>2.13</v>
      </c>
      <c r="F8026" s="418">
        <v>44249</v>
      </c>
      <c r="G8026" s="417" t="s">
        <v>2286</v>
      </c>
      <c r="I8026" s="379">
        <f t="shared" ca="1" si="450"/>
        <v>-322</v>
      </c>
      <c r="J8026" s="379">
        <f t="shared" ca="1" si="451"/>
        <v>-224</v>
      </c>
      <c r="K8026" s="391" t="str">
        <f t="shared" ca="1" si="452"/>
        <v>28,25</v>
      </c>
      <c r="L8026" s="379"/>
      <c r="O8026" s="379"/>
    </row>
    <row r="8027" spans="1:15">
      <c r="A8027" s="417" t="s">
        <v>2155</v>
      </c>
      <c r="B8027" s="417" t="s">
        <v>12988</v>
      </c>
      <c r="C8027" s="417" t="s">
        <v>2332</v>
      </c>
      <c r="D8027" s="417" t="s">
        <v>3017</v>
      </c>
      <c r="E8027" s="391">
        <v>5.67</v>
      </c>
      <c r="F8027" s="418">
        <v>44249</v>
      </c>
      <c r="G8027" s="417" t="s">
        <v>2286</v>
      </c>
      <c r="I8027" s="379">
        <f t="shared" ca="1" si="450"/>
        <v>-322</v>
      </c>
      <c r="J8027" s="379">
        <f t="shared" ca="1" si="451"/>
        <v>-224</v>
      </c>
      <c r="K8027" s="391" t="str">
        <f t="shared" ca="1" si="452"/>
        <v>29,50</v>
      </c>
      <c r="L8027" s="379"/>
      <c r="O8027" s="379"/>
    </row>
    <row r="8028" spans="1:15">
      <c r="A8028" s="417" t="s">
        <v>2155</v>
      </c>
      <c r="B8028" s="417" t="s">
        <v>12989</v>
      </c>
      <c r="C8028" s="417" t="s">
        <v>2332</v>
      </c>
      <c r="D8028" s="417" t="s">
        <v>3033</v>
      </c>
      <c r="E8028" s="391">
        <v>7.49</v>
      </c>
      <c r="F8028" s="418">
        <v>44249</v>
      </c>
      <c r="G8028" s="417" t="s">
        <v>2286</v>
      </c>
      <c r="I8028" s="379">
        <f t="shared" ca="1" si="450"/>
        <v>-322</v>
      </c>
      <c r="J8028" s="379">
        <f t="shared" ca="1" si="451"/>
        <v>-224</v>
      </c>
      <c r="K8028" s="391" t="str">
        <f t="shared" ca="1" si="452"/>
        <v>30,00</v>
      </c>
      <c r="L8028" s="379"/>
      <c r="O8028" s="379"/>
    </row>
    <row r="8029" spans="1:15">
      <c r="A8029" s="417" t="s">
        <v>2155</v>
      </c>
      <c r="B8029" s="417" t="s">
        <v>7085</v>
      </c>
      <c r="C8029" s="417" t="s">
        <v>2332</v>
      </c>
      <c r="D8029" s="417" t="s">
        <v>3072</v>
      </c>
      <c r="E8029" s="391">
        <v>7.5</v>
      </c>
      <c r="F8029" s="418">
        <v>44249</v>
      </c>
      <c r="G8029" s="417" t="s">
        <v>2286</v>
      </c>
      <c r="I8029" s="379">
        <f t="shared" ca="1" si="450"/>
        <v>-322</v>
      </c>
      <c r="J8029" s="379">
        <f t="shared" ca="1" si="451"/>
        <v>-224</v>
      </c>
      <c r="K8029" s="391" t="str">
        <f t="shared" ca="1" si="452"/>
        <v>30,25</v>
      </c>
      <c r="L8029" s="379"/>
      <c r="O8029" s="379"/>
    </row>
    <row r="8030" spans="1:15">
      <c r="A8030" s="417" t="s">
        <v>2155</v>
      </c>
      <c r="B8030" s="417" t="s">
        <v>4970</v>
      </c>
      <c r="C8030" s="417" t="s">
        <v>2332</v>
      </c>
      <c r="D8030" s="417" t="s">
        <v>3963</v>
      </c>
      <c r="E8030" s="391">
        <v>7.61</v>
      </c>
      <c r="F8030" s="418">
        <v>44249</v>
      </c>
      <c r="G8030" s="417" t="s">
        <v>2286</v>
      </c>
      <c r="I8030" s="379">
        <f t="shared" ca="1" si="450"/>
        <v>-322</v>
      </c>
      <c r="J8030" s="379">
        <f t="shared" ca="1" si="451"/>
        <v>-224</v>
      </c>
      <c r="K8030" s="391" t="str">
        <f t="shared" ca="1" si="452"/>
        <v>30,50</v>
      </c>
      <c r="L8030" s="379"/>
      <c r="O8030" s="379"/>
    </row>
    <row r="8031" spans="1:15">
      <c r="A8031" s="417" t="s">
        <v>2155</v>
      </c>
      <c r="B8031" s="417" t="s">
        <v>12990</v>
      </c>
      <c r="C8031" s="417" t="s">
        <v>2332</v>
      </c>
      <c r="D8031" s="417" t="s">
        <v>3025</v>
      </c>
      <c r="E8031" s="391">
        <v>0.32</v>
      </c>
      <c r="F8031" s="418">
        <v>44270</v>
      </c>
      <c r="G8031" s="417" t="s">
        <v>2286</v>
      </c>
      <c r="I8031" s="379">
        <f t="shared" ca="1" si="450"/>
        <v>-301</v>
      </c>
      <c r="J8031" s="379">
        <f t="shared" ca="1" si="451"/>
        <v>-209</v>
      </c>
      <c r="K8031" s="391" t="str">
        <f t="shared" ca="1" si="452"/>
        <v>20,00</v>
      </c>
      <c r="L8031" s="379"/>
      <c r="O8031" s="379"/>
    </row>
    <row r="8032" spans="1:15">
      <c r="A8032" s="417" t="s">
        <v>2155</v>
      </c>
      <c r="B8032" s="417" t="s">
        <v>12991</v>
      </c>
      <c r="C8032" s="417" t="s">
        <v>2332</v>
      </c>
      <c r="D8032" s="417" t="s">
        <v>3026</v>
      </c>
      <c r="E8032" s="391">
        <v>0.83</v>
      </c>
      <c r="F8032" s="418">
        <v>44270</v>
      </c>
      <c r="G8032" s="417" t="s">
        <v>2286</v>
      </c>
      <c r="I8032" s="379">
        <f t="shared" ca="1" si="450"/>
        <v>-301</v>
      </c>
      <c r="J8032" s="379">
        <f t="shared" ca="1" si="451"/>
        <v>-209</v>
      </c>
      <c r="K8032" s="391" t="str">
        <f t="shared" ca="1" si="452"/>
        <v>20,25</v>
      </c>
      <c r="L8032" s="379"/>
      <c r="O8032" s="379"/>
    </row>
    <row r="8033" spans="1:15">
      <c r="A8033" s="417" t="s">
        <v>2155</v>
      </c>
      <c r="B8033" s="417" t="s">
        <v>18543</v>
      </c>
      <c r="C8033" s="417" t="s">
        <v>2332</v>
      </c>
      <c r="D8033" s="417" t="s">
        <v>2368</v>
      </c>
      <c r="E8033" s="391">
        <v>0.13</v>
      </c>
      <c r="F8033" s="418">
        <v>44270</v>
      </c>
      <c r="G8033" s="417" t="s">
        <v>2286</v>
      </c>
      <c r="I8033" s="379">
        <f t="shared" ca="1" si="450"/>
        <v>-301</v>
      </c>
      <c r="J8033" s="379">
        <f t="shared" ca="1" si="451"/>
        <v>-209</v>
      </c>
      <c r="K8033" s="391" t="str">
        <f t="shared" ca="1" si="452"/>
        <v>20,50</v>
      </c>
      <c r="L8033" s="379"/>
      <c r="O8033" s="379"/>
    </row>
    <row r="8034" spans="1:15">
      <c r="A8034" s="417" t="s">
        <v>2155</v>
      </c>
      <c r="B8034" s="417" t="s">
        <v>4971</v>
      </c>
      <c r="C8034" s="417" t="s">
        <v>2332</v>
      </c>
      <c r="D8034" s="417" t="s">
        <v>2856</v>
      </c>
      <c r="E8034" s="391">
        <v>0.5</v>
      </c>
      <c r="F8034" s="418">
        <v>44270</v>
      </c>
      <c r="G8034" s="417" t="s">
        <v>2286</v>
      </c>
      <c r="I8034" s="379">
        <f t="shared" ca="1" si="450"/>
        <v>-301</v>
      </c>
      <c r="J8034" s="379">
        <f t="shared" ca="1" si="451"/>
        <v>-209</v>
      </c>
      <c r="K8034" s="391" t="str">
        <f t="shared" ca="1" si="452"/>
        <v>21,50</v>
      </c>
      <c r="L8034" s="379"/>
      <c r="O8034" s="379"/>
    </row>
    <row r="8035" spans="1:15">
      <c r="A8035" s="417" t="s">
        <v>2155</v>
      </c>
      <c r="B8035" s="417" t="s">
        <v>12992</v>
      </c>
      <c r="C8035" s="417" t="s">
        <v>2332</v>
      </c>
      <c r="D8035" s="417" t="s">
        <v>2314</v>
      </c>
      <c r="E8035" s="391">
        <v>0.57999999999999996</v>
      </c>
      <c r="F8035" s="418">
        <v>44270</v>
      </c>
      <c r="G8035" s="417" t="s">
        <v>2286</v>
      </c>
      <c r="I8035" s="379">
        <f t="shared" ca="1" si="450"/>
        <v>-301</v>
      </c>
      <c r="J8035" s="379">
        <f t="shared" ca="1" si="451"/>
        <v>-209</v>
      </c>
      <c r="K8035" s="391" t="str">
        <f t="shared" ca="1" si="452"/>
        <v>21,75</v>
      </c>
      <c r="L8035" s="379"/>
      <c r="O8035" s="379"/>
    </row>
    <row r="8036" spans="1:15">
      <c r="A8036" s="417" t="s">
        <v>2155</v>
      </c>
      <c r="B8036" s="417" t="s">
        <v>18544</v>
      </c>
      <c r="C8036" s="417" t="s">
        <v>2332</v>
      </c>
      <c r="D8036" s="417" t="s">
        <v>2857</v>
      </c>
      <c r="E8036" s="391">
        <v>0.54</v>
      </c>
      <c r="F8036" s="418">
        <v>44270</v>
      </c>
      <c r="G8036" s="417" t="s">
        <v>2286</v>
      </c>
      <c r="I8036" s="379">
        <f t="shared" ca="1" si="450"/>
        <v>-301</v>
      </c>
      <c r="J8036" s="379">
        <f t="shared" ca="1" si="451"/>
        <v>-209</v>
      </c>
      <c r="K8036" s="391" t="str">
        <f t="shared" ca="1" si="452"/>
        <v>22,00</v>
      </c>
      <c r="L8036" s="379"/>
      <c r="O8036" s="379"/>
    </row>
    <row r="8037" spans="1:15">
      <c r="A8037" s="417" t="s">
        <v>2155</v>
      </c>
      <c r="B8037" s="417" t="s">
        <v>17314</v>
      </c>
      <c r="C8037" s="417" t="s">
        <v>2332</v>
      </c>
      <c r="D8037" s="417" t="s">
        <v>2330</v>
      </c>
      <c r="E8037" s="391">
        <v>1</v>
      </c>
      <c r="F8037" s="418">
        <v>44270</v>
      </c>
      <c r="G8037" s="417" t="s">
        <v>2286</v>
      </c>
      <c r="I8037" s="379">
        <f t="shared" ca="1" si="450"/>
        <v>-301</v>
      </c>
      <c r="J8037" s="379">
        <f t="shared" ca="1" si="451"/>
        <v>-209</v>
      </c>
      <c r="K8037" s="391" t="str">
        <f t="shared" ca="1" si="452"/>
        <v>22,25</v>
      </c>
      <c r="L8037" s="379"/>
      <c r="O8037" s="379"/>
    </row>
    <row r="8038" spans="1:15">
      <c r="A8038" s="417" t="s">
        <v>2155</v>
      </c>
      <c r="B8038" s="417" t="s">
        <v>4972</v>
      </c>
      <c r="C8038" s="417" t="s">
        <v>2332</v>
      </c>
      <c r="D8038" s="417" t="s">
        <v>2344</v>
      </c>
      <c r="E8038" s="391">
        <v>0.93</v>
      </c>
      <c r="F8038" s="418">
        <v>44270</v>
      </c>
      <c r="G8038" s="417" t="s">
        <v>2286</v>
      </c>
      <c r="I8038" s="379">
        <f t="shared" ca="1" si="450"/>
        <v>-301</v>
      </c>
      <c r="J8038" s="379">
        <f t="shared" ca="1" si="451"/>
        <v>-209</v>
      </c>
      <c r="K8038" s="391" t="str">
        <f t="shared" ca="1" si="452"/>
        <v>23,00</v>
      </c>
      <c r="L8038" s="379"/>
      <c r="O8038" s="379"/>
    </row>
    <row r="8039" spans="1:15">
      <c r="A8039" s="417" t="s">
        <v>2155</v>
      </c>
      <c r="B8039" s="417" t="s">
        <v>12993</v>
      </c>
      <c r="C8039" s="417" t="s">
        <v>2332</v>
      </c>
      <c r="D8039" s="417" t="s">
        <v>2836</v>
      </c>
      <c r="E8039" s="391">
        <v>1.03</v>
      </c>
      <c r="F8039" s="418">
        <v>44270</v>
      </c>
      <c r="G8039" s="417" t="s">
        <v>2286</v>
      </c>
      <c r="I8039" s="379">
        <f t="shared" ca="1" si="450"/>
        <v>-301</v>
      </c>
      <c r="J8039" s="379">
        <f t="shared" ca="1" si="451"/>
        <v>-209</v>
      </c>
      <c r="K8039" s="391" t="str">
        <f t="shared" ca="1" si="452"/>
        <v>23,50</v>
      </c>
      <c r="L8039" s="379"/>
      <c r="O8039" s="379"/>
    </row>
    <row r="8040" spans="1:15">
      <c r="A8040" s="417" t="s">
        <v>2155</v>
      </c>
      <c r="B8040" s="417" t="s">
        <v>4973</v>
      </c>
      <c r="C8040" s="417" t="s">
        <v>2332</v>
      </c>
      <c r="D8040" s="417" t="s">
        <v>2837</v>
      </c>
      <c r="E8040" s="391">
        <v>1.4</v>
      </c>
      <c r="F8040" s="418">
        <v>44270</v>
      </c>
      <c r="G8040" s="417" t="s">
        <v>2286</v>
      </c>
      <c r="I8040" s="379">
        <f t="shared" ca="1" si="450"/>
        <v>-301</v>
      </c>
      <c r="J8040" s="379">
        <f t="shared" ca="1" si="451"/>
        <v>-209</v>
      </c>
      <c r="K8040" s="391" t="str">
        <f t="shared" ca="1" si="452"/>
        <v>24,00</v>
      </c>
      <c r="L8040" s="379"/>
      <c r="O8040" s="379"/>
    </row>
    <row r="8041" spans="1:15">
      <c r="A8041" s="417" t="s">
        <v>2155</v>
      </c>
      <c r="B8041" s="417" t="s">
        <v>12994</v>
      </c>
      <c r="C8041" s="417" t="s">
        <v>2332</v>
      </c>
      <c r="D8041" s="417" t="s">
        <v>2832</v>
      </c>
      <c r="E8041" s="391">
        <v>1.53</v>
      </c>
      <c r="F8041" s="418">
        <v>44270</v>
      </c>
      <c r="G8041" s="417" t="s">
        <v>2286</v>
      </c>
      <c r="I8041" s="379">
        <f t="shared" ca="1" si="450"/>
        <v>-301</v>
      </c>
      <c r="J8041" s="379">
        <f t="shared" ca="1" si="451"/>
        <v>-209</v>
      </c>
      <c r="K8041" s="391" t="str">
        <f t="shared" ca="1" si="452"/>
        <v>24,50</v>
      </c>
      <c r="L8041" s="379"/>
      <c r="O8041" s="379"/>
    </row>
    <row r="8042" spans="1:15">
      <c r="A8042" s="417" t="s">
        <v>2155</v>
      </c>
      <c r="B8042" s="417" t="s">
        <v>4974</v>
      </c>
      <c r="C8042" s="417" t="s">
        <v>2332</v>
      </c>
      <c r="D8042" s="417" t="s">
        <v>3014</v>
      </c>
      <c r="E8042" s="391">
        <v>3.75</v>
      </c>
      <c r="F8042" s="418">
        <v>44270</v>
      </c>
      <c r="G8042" s="417" t="s">
        <v>2286</v>
      </c>
      <c r="I8042" s="379">
        <f t="shared" ca="1" si="450"/>
        <v>-301</v>
      </c>
      <c r="J8042" s="379">
        <f t="shared" ca="1" si="451"/>
        <v>-209</v>
      </c>
      <c r="K8042" s="391" t="str">
        <f t="shared" ca="1" si="452"/>
        <v>25,25</v>
      </c>
      <c r="L8042" s="379"/>
      <c r="O8042" s="379"/>
    </row>
    <row r="8043" spans="1:15">
      <c r="A8043" s="417" t="s">
        <v>2155</v>
      </c>
      <c r="B8043" s="417" t="s">
        <v>12995</v>
      </c>
      <c r="C8043" s="417" t="s">
        <v>2332</v>
      </c>
      <c r="D8043" s="417" t="s">
        <v>2839</v>
      </c>
      <c r="E8043" s="391">
        <v>2.9</v>
      </c>
      <c r="F8043" s="418">
        <v>44270</v>
      </c>
      <c r="G8043" s="417" t="s">
        <v>2286</v>
      </c>
      <c r="I8043" s="379">
        <f t="shared" ca="1" si="450"/>
        <v>-301</v>
      </c>
      <c r="J8043" s="379">
        <f t="shared" ca="1" si="451"/>
        <v>-209</v>
      </c>
      <c r="K8043" s="391" t="str">
        <f t="shared" ca="1" si="452"/>
        <v>25,50</v>
      </c>
      <c r="L8043" s="379"/>
      <c r="O8043" s="379"/>
    </row>
    <row r="8044" spans="1:15">
      <c r="A8044" s="417" t="s">
        <v>2155</v>
      </c>
      <c r="B8044" s="417" t="s">
        <v>8502</v>
      </c>
      <c r="C8044" s="417" t="s">
        <v>2332</v>
      </c>
      <c r="D8044" s="417" t="s">
        <v>2841</v>
      </c>
      <c r="E8044" s="391">
        <v>5.67</v>
      </c>
      <c r="F8044" s="418">
        <v>44270</v>
      </c>
      <c r="G8044" s="417" t="s">
        <v>2286</v>
      </c>
      <c r="I8044" s="379">
        <f t="shared" ca="1" si="450"/>
        <v>-301</v>
      </c>
      <c r="J8044" s="379">
        <f t="shared" ca="1" si="451"/>
        <v>-209</v>
      </c>
      <c r="K8044" s="391" t="str">
        <f t="shared" ca="1" si="452"/>
        <v>26,50</v>
      </c>
      <c r="L8044" s="379"/>
      <c r="O8044" s="379"/>
    </row>
    <row r="8045" spans="1:15">
      <c r="A8045" s="417" t="s">
        <v>2155</v>
      </c>
      <c r="B8045" s="417" t="s">
        <v>4975</v>
      </c>
      <c r="C8045" s="417" t="s">
        <v>2332</v>
      </c>
      <c r="D8045" s="417" t="s">
        <v>2834</v>
      </c>
      <c r="E8045" s="391">
        <v>8.1</v>
      </c>
      <c r="F8045" s="418">
        <v>44270</v>
      </c>
      <c r="G8045" s="417" t="s">
        <v>2286</v>
      </c>
      <c r="I8045" s="379">
        <f t="shared" ca="1" si="450"/>
        <v>-301</v>
      </c>
      <c r="J8045" s="379">
        <f t="shared" ca="1" si="451"/>
        <v>-209</v>
      </c>
      <c r="K8045" s="391" t="str">
        <f t="shared" ca="1" si="452"/>
        <v>26,75</v>
      </c>
      <c r="L8045" s="379"/>
      <c r="O8045" s="379"/>
    </row>
    <row r="8046" spans="1:15">
      <c r="A8046" s="417" t="s">
        <v>2155</v>
      </c>
      <c r="B8046" s="417" t="s">
        <v>7086</v>
      </c>
      <c r="C8046" s="417" t="s">
        <v>2332</v>
      </c>
      <c r="D8046" s="417" t="s">
        <v>2842</v>
      </c>
      <c r="E8046" s="391">
        <v>3.79</v>
      </c>
      <c r="F8046" s="418">
        <v>44270</v>
      </c>
      <c r="G8046" s="417" t="s">
        <v>2286</v>
      </c>
      <c r="I8046" s="379">
        <f t="shared" ca="1" si="450"/>
        <v>-301</v>
      </c>
      <c r="J8046" s="379">
        <f t="shared" ca="1" si="451"/>
        <v>-209</v>
      </c>
      <c r="K8046" s="391" t="str">
        <f t="shared" ca="1" si="452"/>
        <v>27,00</v>
      </c>
      <c r="L8046" s="379"/>
      <c r="O8046" s="379"/>
    </row>
    <row r="8047" spans="1:15">
      <c r="A8047" s="417" t="s">
        <v>2155</v>
      </c>
      <c r="B8047" s="417" t="s">
        <v>12996</v>
      </c>
      <c r="C8047" s="417" t="s">
        <v>2332</v>
      </c>
      <c r="D8047" s="417" t="s">
        <v>2844</v>
      </c>
      <c r="E8047" s="391">
        <v>8.7200000000000006</v>
      </c>
      <c r="F8047" s="418">
        <v>44270</v>
      </c>
      <c r="G8047" s="417" t="s">
        <v>2286</v>
      </c>
      <c r="I8047" s="379">
        <f t="shared" ca="1" si="450"/>
        <v>-301</v>
      </c>
      <c r="J8047" s="379">
        <f t="shared" ca="1" si="451"/>
        <v>-209</v>
      </c>
      <c r="K8047" s="391" t="str">
        <f t="shared" ca="1" si="452"/>
        <v>28,00</v>
      </c>
      <c r="L8047" s="379"/>
      <c r="O8047" s="379"/>
    </row>
    <row r="8048" spans="1:15">
      <c r="A8048" s="417" t="s">
        <v>2155</v>
      </c>
      <c r="B8048" s="417" t="s">
        <v>12997</v>
      </c>
      <c r="C8048" s="417" t="s">
        <v>2332</v>
      </c>
      <c r="D8048" s="417" t="s">
        <v>3058</v>
      </c>
      <c r="E8048" s="391">
        <v>13</v>
      </c>
      <c r="F8048" s="418">
        <v>44270</v>
      </c>
      <c r="G8048" s="417" t="s">
        <v>2286</v>
      </c>
      <c r="I8048" s="379">
        <f t="shared" ca="1" si="450"/>
        <v>-301</v>
      </c>
      <c r="J8048" s="379">
        <f t="shared" ca="1" si="451"/>
        <v>-209</v>
      </c>
      <c r="K8048" s="391" t="str">
        <f t="shared" ca="1" si="452"/>
        <v>36,00</v>
      </c>
      <c r="L8048" s="379"/>
      <c r="O8048" s="379"/>
    </row>
    <row r="8049" spans="1:15">
      <c r="A8049" s="417" t="s">
        <v>2155</v>
      </c>
      <c r="B8049" s="417" t="s">
        <v>12998</v>
      </c>
      <c r="C8049" s="417" t="s">
        <v>2332</v>
      </c>
      <c r="D8049" s="417" t="s">
        <v>3948</v>
      </c>
      <c r="E8049" s="391">
        <v>13.5</v>
      </c>
      <c r="F8049" s="418">
        <v>44270</v>
      </c>
      <c r="G8049" s="417" t="s">
        <v>2286</v>
      </c>
      <c r="I8049" s="379">
        <f t="shared" ca="1" si="450"/>
        <v>-301</v>
      </c>
      <c r="J8049" s="379">
        <f t="shared" ca="1" si="451"/>
        <v>-209</v>
      </c>
      <c r="K8049" s="391" t="str">
        <f t="shared" ca="1" si="452"/>
        <v>36,25</v>
      </c>
      <c r="L8049" s="379"/>
      <c r="O8049" s="379"/>
    </row>
    <row r="8050" spans="1:15">
      <c r="A8050" s="417" t="s">
        <v>2155</v>
      </c>
      <c r="B8050" s="417" t="s">
        <v>12999</v>
      </c>
      <c r="C8050" s="417" t="s">
        <v>2332</v>
      </c>
      <c r="D8050" s="417" t="s">
        <v>3165</v>
      </c>
      <c r="E8050" s="391">
        <v>0.5</v>
      </c>
      <c r="F8050" s="418">
        <v>44305</v>
      </c>
      <c r="G8050" s="417" t="s">
        <v>2286</v>
      </c>
      <c r="I8050" s="379">
        <f t="shared" ca="1" si="450"/>
        <v>-266</v>
      </c>
      <c r="J8050" s="379">
        <f t="shared" ca="1" si="451"/>
        <v>-185</v>
      </c>
      <c r="K8050" s="391" t="str">
        <f t="shared" ca="1" si="452"/>
        <v>17,25</v>
      </c>
      <c r="L8050" s="379"/>
      <c r="O8050" s="379"/>
    </row>
    <row r="8051" spans="1:15">
      <c r="A8051" s="417" t="s">
        <v>2155</v>
      </c>
      <c r="B8051" s="417" t="s">
        <v>4976</v>
      </c>
      <c r="C8051" s="417" t="s">
        <v>2332</v>
      </c>
      <c r="D8051" s="417" t="s">
        <v>3166</v>
      </c>
      <c r="E8051" s="391">
        <v>1.2</v>
      </c>
      <c r="F8051" s="418">
        <v>44305</v>
      </c>
      <c r="G8051" s="417" t="s">
        <v>2286</v>
      </c>
      <c r="I8051" s="379">
        <f t="shared" ca="1" si="450"/>
        <v>-266</v>
      </c>
      <c r="J8051" s="379">
        <f t="shared" ca="1" si="451"/>
        <v>-185</v>
      </c>
      <c r="K8051" s="391" t="str">
        <f t="shared" ca="1" si="452"/>
        <v>17,75</v>
      </c>
      <c r="L8051" s="379"/>
      <c r="O8051" s="379"/>
    </row>
    <row r="8052" spans="1:15">
      <c r="A8052" s="417" t="s">
        <v>2155</v>
      </c>
      <c r="B8052" s="417" t="s">
        <v>4977</v>
      </c>
      <c r="C8052" s="417" t="s">
        <v>2332</v>
      </c>
      <c r="D8052" s="417" t="s">
        <v>2300</v>
      </c>
      <c r="E8052" s="391">
        <v>0.99</v>
      </c>
      <c r="F8052" s="418">
        <v>44305</v>
      </c>
      <c r="G8052" s="417" t="s">
        <v>2286</v>
      </c>
      <c r="I8052" s="379">
        <f t="shared" ca="1" si="450"/>
        <v>-266</v>
      </c>
      <c r="J8052" s="379">
        <f t="shared" ca="1" si="451"/>
        <v>-185</v>
      </c>
      <c r="K8052" s="391" t="str">
        <f t="shared" ca="1" si="452"/>
        <v>18,50</v>
      </c>
      <c r="L8052" s="379"/>
      <c r="O8052" s="379"/>
    </row>
    <row r="8053" spans="1:15">
      <c r="A8053" s="417" t="s">
        <v>2155</v>
      </c>
      <c r="B8053" s="417" t="s">
        <v>4978</v>
      </c>
      <c r="C8053" s="417" t="s">
        <v>2332</v>
      </c>
      <c r="D8053" s="417" t="s">
        <v>3024</v>
      </c>
      <c r="E8053" s="391">
        <v>1.1000000000000001</v>
      </c>
      <c r="F8053" s="418">
        <v>44305</v>
      </c>
      <c r="G8053" s="417" t="s">
        <v>2286</v>
      </c>
      <c r="I8053" s="379">
        <f t="shared" ca="1" si="450"/>
        <v>-266</v>
      </c>
      <c r="J8053" s="379">
        <f t="shared" ca="1" si="451"/>
        <v>-185</v>
      </c>
      <c r="K8053" s="391" t="str">
        <f t="shared" ca="1" si="452"/>
        <v>19,75</v>
      </c>
      <c r="L8053" s="379"/>
      <c r="O8053" s="379"/>
    </row>
    <row r="8054" spans="1:15">
      <c r="A8054" s="417" t="s">
        <v>2155</v>
      </c>
      <c r="B8054" s="417" t="s">
        <v>13000</v>
      </c>
      <c r="C8054" s="417" t="s">
        <v>2332</v>
      </c>
      <c r="D8054" s="417" t="s">
        <v>3028</v>
      </c>
      <c r="E8054" s="391">
        <v>1.51</v>
      </c>
      <c r="F8054" s="418">
        <v>44305</v>
      </c>
      <c r="G8054" s="417" t="s">
        <v>2286</v>
      </c>
      <c r="I8054" s="379">
        <f t="shared" ca="1" si="450"/>
        <v>-266</v>
      </c>
      <c r="J8054" s="379">
        <f t="shared" ca="1" si="451"/>
        <v>-185</v>
      </c>
      <c r="K8054" s="391" t="str">
        <f t="shared" ca="1" si="452"/>
        <v>21,25</v>
      </c>
      <c r="L8054" s="379"/>
      <c r="O8054" s="379"/>
    </row>
    <row r="8055" spans="1:15">
      <c r="A8055" s="417" t="s">
        <v>2155</v>
      </c>
      <c r="B8055" s="417" t="s">
        <v>13001</v>
      </c>
      <c r="C8055" s="417" t="s">
        <v>2332</v>
      </c>
      <c r="D8055" s="417" t="s">
        <v>3029</v>
      </c>
      <c r="E8055" s="391">
        <v>1.55</v>
      </c>
      <c r="F8055" s="418">
        <v>44305</v>
      </c>
      <c r="G8055" s="417" t="s">
        <v>2286</v>
      </c>
      <c r="I8055" s="379">
        <f t="shared" ca="1" si="450"/>
        <v>-266</v>
      </c>
      <c r="J8055" s="379">
        <f t="shared" ca="1" si="451"/>
        <v>-185</v>
      </c>
      <c r="K8055" s="391" t="str">
        <f t="shared" ca="1" si="452"/>
        <v>22,75</v>
      </c>
      <c r="L8055" s="379"/>
      <c r="O8055" s="379"/>
    </row>
    <row r="8056" spans="1:15">
      <c r="A8056" s="417" t="s">
        <v>2155</v>
      </c>
      <c r="B8056" s="417" t="s">
        <v>4979</v>
      </c>
      <c r="C8056" s="417" t="s">
        <v>2332</v>
      </c>
      <c r="D8056" s="417" t="s">
        <v>2344</v>
      </c>
      <c r="E8056" s="391">
        <v>2.2000000000000002</v>
      </c>
      <c r="F8056" s="418">
        <v>44305</v>
      </c>
      <c r="G8056" s="417" t="s">
        <v>2286</v>
      </c>
      <c r="I8056" s="379">
        <f t="shared" ca="1" si="450"/>
        <v>-266</v>
      </c>
      <c r="J8056" s="379">
        <f t="shared" ca="1" si="451"/>
        <v>-185</v>
      </c>
      <c r="K8056" s="391" t="str">
        <f t="shared" ca="1" si="452"/>
        <v>23,00</v>
      </c>
      <c r="L8056" s="379"/>
      <c r="O8056" s="379"/>
    </row>
    <row r="8057" spans="1:15">
      <c r="A8057" s="417" t="s">
        <v>2155</v>
      </c>
      <c r="B8057" s="417" t="s">
        <v>13002</v>
      </c>
      <c r="C8057" s="417" t="s">
        <v>2332</v>
      </c>
      <c r="D8057" s="417" t="s">
        <v>2854</v>
      </c>
      <c r="E8057" s="391">
        <v>0.85</v>
      </c>
      <c r="F8057" s="418">
        <v>44305</v>
      </c>
      <c r="G8057" s="417" t="s">
        <v>2286</v>
      </c>
      <c r="I8057" s="379">
        <f t="shared" ca="1" si="450"/>
        <v>-266</v>
      </c>
      <c r="J8057" s="379">
        <f t="shared" ca="1" si="451"/>
        <v>-185</v>
      </c>
      <c r="K8057" s="391" t="str">
        <f t="shared" ca="1" si="452"/>
        <v>23,75</v>
      </c>
      <c r="L8057" s="379"/>
      <c r="O8057" s="379"/>
    </row>
    <row r="8058" spans="1:15">
      <c r="A8058" s="417" t="s">
        <v>2155</v>
      </c>
      <c r="B8058" s="417" t="s">
        <v>4980</v>
      </c>
      <c r="C8058" s="417" t="s">
        <v>2332</v>
      </c>
      <c r="D8058" s="417" t="s">
        <v>2837</v>
      </c>
      <c r="E8058" s="391">
        <v>2.8</v>
      </c>
      <c r="F8058" s="418">
        <v>44305</v>
      </c>
      <c r="G8058" s="417" t="s">
        <v>2286</v>
      </c>
      <c r="I8058" s="379">
        <f t="shared" ca="1" si="450"/>
        <v>-266</v>
      </c>
      <c r="J8058" s="379">
        <f t="shared" ca="1" si="451"/>
        <v>-185</v>
      </c>
      <c r="K8058" s="391" t="str">
        <f t="shared" ca="1" si="452"/>
        <v>24,00</v>
      </c>
      <c r="L8058" s="379"/>
      <c r="O8058" s="379"/>
    </row>
    <row r="8059" spans="1:15">
      <c r="A8059" s="417" t="s">
        <v>2155</v>
      </c>
      <c r="B8059" s="417" t="s">
        <v>13003</v>
      </c>
      <c r="C8059" s="417" t="s">
        <v>2332</v>
      </c>
      <c r="D8059" s="417" t="s">
        <v>3031</v>
      </c>
      <c r="E8059" s="391">
        <v>3</v>
      </c>
      <c r="F8059" s="418">
        <v>44305</v>
      </c>
      <c r="G8059" s="417" t="s">
        <v>2286</v>
      </c>
      <c r="I8059" s="379">
        <f t="shared" ca="1" si="450"/>
        <v>-266</v>
      </c>
      <c r="J8059" s="379">
        <f t="shared" ca="1" si="451"/>
        <v>-185</v>
      </c>
      <c r="K8059" s="391" t="str">
        <f t="shared" ca="1" si="452"/>
        <v>24,75</v>
      </c>
      <c r="L8059" s="379"/>
      <c r="O8059" s="379"/>
    </row>
    <row r="8060" spans="1:15">
      <c r="A8060" s="417" t="s">
        <v>2155</v>
      </c>
      <c r="B8060" s="417" t="s">
        <v>13004</v>
      </c>
      <c r="C8060" s="417" t="s">
        <v>2332</v>
      </c>
      <c r="D8060" s="417" t="s">
        <v>2839</v>
      </c>
      <c r="E8060" s="391">
        <v>3.3</v>
      </c>
      <c r="F8060" s="418">
        <v>44305</v>
      </c>
      <c r="G8060" s="417" t="s">
        <v>2286</v>
      </c>
      <c r="I8060" s="379">
        <f t="shared" ca="1" si="450"/>
        <v>-266</v>
      </c>
      <c r="J8060" s="379">
        <f t="shared" ca="1" si="451"/>
        <v>-185</v>
      </c>
      <c r="K8060" s="391" t="str">
        <f t="shared" ca="1" si="452"/>
        <v>25,50</v>
      </c>
      <c r="L8060" s="379"/>
      <c r="O8060" s="379"/>
    </row>
    <row r="8061" spans="1:15">
      <c r="A8061" s="417" t="s">
        <v>2155</v>
      </c>
      <c r="B8061" s="417" t="s">
        <v>8503</v>
      </c>
      <c r="C8061" s="417" t="s">
        <v>2332</v>
      </c>
      <c r="D8061" s="417" t="s">
        <v>2841</v>
      </c>
      <c r="E8061" s="391">
        <v>5.88</v>
      </c>
      <c r="F8061" s="418">
        <v>44305</v>
      </c>
      <c r="G8061" s="417" t="s">
        <v>2286</v>
      </c>
      <c r="I8061" s="379">
        <f t="shared" ca="1" si="450"/>
        <v>-266</v>
      </c>
      <c r="J8061" s="379">
        <f t="shared" ca="1" si="451"/>
        <v>-185</v>
      </c>
      <c r="K8061" s="391" t="str">
        <f t="shared" ca="1" si="452"/>
        <v>26,50</v>
      </c>
      <c r="L8061" s="379"/>
      <c r="O8061" s="379"/>
    </row>
    <row r="8062" spans="1:15">
      <c r="A8062" s="417" t="s">
        <v>2155</v>
      </c>
      <c r="B8062" s="417" t="s">
        <v>13005</v>
      </c>
      <c r="C8062" s="417" t="s">
        <v>2332</v>
      </c>
      <c r="D8062" s="417" t="s">
        <v>5717</v>
      </c>
      <c r="E8062" s="391">
        <v>5.31</v>
      </c>
      <c r="F8062" s="418">
        <v>44305</v>
      </c>
      <c r="G8062" s="417" t="s">
        <v>2286</v>
      </c>
      <c r="I8062" s="379">
        <f t="shared" ca="1" si="450"/>
        <v>-266</v>
      </c>
      <c r="J8062" s="379">
        <f t="shared" ca="1" si="451"/>
        <v>-185</v>
      </c>
      <c r="K8062" s="391" t="str">
        <f t="shared" ca="1" si="452"/>
        <v>27,25</v>
      </c>
      <c r="L8062" s="379"/>
      <c r="O8062" s="379"/>
    </row>
    <row r="8063" spans="1:15">
      <c r="A8063" s="417" t="s">
        <v>2155</v>
      </c>
      <c r="B8063" s="417" t="s">
        <v>13006</v>
      </c>
      <c r="C8063" s="417" t="s">
        <v>2332</v>
      </c>
      <c r="D8063" s="417" t="s">
        <v>2844</v>
      </c>
      <c r="E8063" s="391">
        <v>5.07</v>
      </c>
      <c r="F8063" s="418">
        <v>44305</v>
      </c>
      <c r="G8063" s="417" t="s">
        <v>2286</v>
      </c>
      <c r="I8063" s="379">
        <f t="shared" ca="1" si="450"/>
        <v>-266</v>
      </c>
      <c r="J8063" s="379">
        <f t="shared" ca="1" si="451"/>
        <v>-185</v>
      </c>
      <c r="K8063" s="391" t="str">
        <f t="shared" ca="1" si="452"/>
        <v>28,00</v>
      </c>
      <c r="L8063" s="379"/>
      <c r="O8063" s="379"/>
    </row>
    <row r="8064" spans="1:15">
      <c r="A8064" s="417" t="s">
        <v>2155</v>
      </c>
      <c r="B8064" s="417" t="s">
        <v>13007</v>
      </c>
      <c r="C8064" s="417" t="s">
        <v>2332</v>
      </c>
      <c r="D8064" s="417" t="s">
        <v>2588</v>
      </c>
      <c r="E8064" s="391">
        <v>13.3</v>
      </c>
      <c r="F8064" s="418">
        <v>44305</v>
      </c>
      <c r="G8064" s="417" t="s">
        <v>2286</v>
      </c>
      <c r="I8064" s="379">
        <f t="shared" ca="1" si="450"/>
        <v>-266</v>
      </c>
      <c r="J8064" s="379">
        <f t="shared" ca="1" si="451"/>
        <v>-185</v>
      </c>
      <c r="K8064" s="391" t="str">
        <f t="shared" ca="1" si="452"/>
        <v>29,00</v>
      </c>
      <c r="L8064" s="379"/>
      <c r="O8064" s="379"/>
    </row>
    <row r="8065" spans="1:15">
      <c r="A8065" s="417" t="s">
        <v>2155</v>
      </c>
      <c r="B8065" s="417" t="s">
        <v>4981</v>
      </c>
      <c r="C8065" s="417" t="s">
        <v>2332</v>
      </c>
      <c r="D8065" s="417" t="s">
        <v>2359</v>
      </c>
      <c r="E8065" s="391">
        <v>9.75</v>
      </c>
      <c r="F8065" s="418">
        <v>44305</v>
      </c>
      <c r="G8065" s="417" t="s">
        <v>2286</v>
      </c>
      <c r="I8065" s="379">
        <f t="shared" ca="1" si="450"/>
        <v>-266</v>
      </c>
      <c r="J8065" s="379">
        <f t="shared" ca="1" si="451"/>
        <v>-185</v>
      </c>
      <c r="K8065" s="391" t="str">
        <f t="shared" ca="1" si="452"/>
        <v>31,00</v>
      </c>
      <c r="L8065" s="379"/>
      <c r="O8065" s="379"/>
    </row>
    <row r="8066" spans="1:15">
      <c r="A8066" s="417" t="s">
        <v>2155</v>
      </c>
      <c r="B8066" s="417" t="s">
        <v>13008</v>
      </c>
      <c r="C8066" s="417" t="s">
        <v>2332</v>
      </c>
      <c r="D8066" s="417" t="s">
        <v>2302</v>
      </c>
      <c r="E8066" s="391">
        <v>1.3</v>
      </c>
      <c r="F8066" s="418">
        <v>44337</v>
      </c>
      <c r="G8066" s="417" t="s">
        <v>2286</v>
      </c>
      <c r="I8066" s="379">
        <f t="shared" ca="1" si="450"/>
        <v>-234</v>
      </c>
      <c r="J8066" s="379">
        <f t="shared" ca="1" si="451"/>
        <v>-163</v>
      </c>
      <c r="K8066" s="391" t="str">
        <f t="shared" ca="1" si="452"/>
        <v>19,00</v>
      </c>
      <c r="L8066" s="379"/>
      <c r="O8066" s="379"/>
    </row>
    <row r="8067" spans="1:15">
      <c r="A8067" s="417" t="s">
        <v>2155</v>
      </c>
      <c r="B8067" s="417" t="s">
        <v>8504</v>
      </c>
      <c r="C8067" s="417" t="s">
        <v>2332</v>
      </c>
      <c r="D8067" s="417" t="s">
        <v>2312</v>
      </c>
      <c r="E8067" s="391">
        <v>1.9</v>
      </c>
      <c r="F8067" s="418">
        <v>44337</v>
      </c>
      <c r="G8067" s="417" t="s">
        <v>2286</v>
      </c>
      <c r="I8067" s="379">
        <f t="shared" ca="1" si="450"/>
        <v>-234</v>
      </c>
      <c r="J8067" s="379">
        <f t="shared" ca="1" si="451"/>
        <v>-163</v>
      </c>
      <c r="K8067" s="391" t="str">
        <f t="shared" ca="1" si="452"/>
        <v>20,75</v>
      </c>
      <c r="L8067" s="379"/>
      <c r="O8067" s="379"/>
    </row>
    <row r="8068" spans="1:15">
      <c r="A8068" s="417" t="s">
        <v>2155</v>
      </c>
      <c r="B8068" s="417" t="s">
        <v>8505</v>
      </c>
      <c r="C8068" s="417" t="s">
        <v>2332</v>
      </c>
      <c r="D8068" s="417" t="s">
        <v>3030</v>
      </c>
      <c r="E8068" s="391">
        <v>0.12</v>
      </c>
      <c r="F8068" s="418">
        <v>44337</v>
      </c>
      <c r="G8068" s="417" t="s">
        <v>2286</v>
      </c>
      <c r="I8068" s="379">
        <f t="shared" ca="1" si="450"/>
        <v>-234</v>
      </c>
      <c r="J8068" s="379">
        <f t="shared" ca="1" si="451"/>
        <v>-163</v>
      </c>
      <c r="K8068" s="391" t="str">
        <f t="shared" ca="1" si="452"/>
        <v>23,25</v>
      </c>
      <c r="L8068" s="379"/>
      <c r="O8068" s="379"/>
    </row>
    <row r="8069" spans="1:15">
      <c r="A8069" s="417" t="s">
        <v>2155</v>
      </c>
      <c r="B8069" s="417" t="s">
        <v>13009</v>
      </c>
      <c r="C8069" s="417" t="s">
        <v>2332</v>
      </c>
      <c r="D8069" s="417" t="s">
        <v>2837</v>
      </c>
      <c r="E8069" s="391">
        <v>3.8</v>
      </c>
      <c r="F8069" s="418">
        <v>44337</v>
      </c>
      <c r="G8069" s="417" t="s">
        <v>2286</v>
      </c>
      <c r="I8069" s="379">
        <f t="shared" ca="1" si="450"/>
        <v>-234</v>
      </c>
      <c r="J8069" s="379">
        <f t="shared" ca="1" si="451"/>
        <v>-163</v>
      </c>
      <c r="K8069" s="391" t="str">
        <f t="shared" ca="1" si="452"/>
        <v>24,00</v>
      </c>
      <c r="L8069" s="379"/>
      <c r="O8069" s="379"/>
    </row>
    <row r="8070" spans="1:15">
      <c r="A8070" s="417" t="s">
        <v>2155</v>
      </c>
      <c r="B8070" s="417" t="s">
        <v>13010</v>
      </c>
      <c r="C8070" s="417" t="s">
        <v>2332</v>
      </c>
      <c r="D8070" s="417" t="s">
        <v>2298</v>
      </c>
      <c r="E8070" s="391">
        <v>0.88</v>
      </c>
      <c r="F8070" s="418">
        <v>44365</v>
      </c>
      <c r="G8070" s="417" t="s">
        <v>2286</v>
      </c>
      <c r="I8070" s="379">
        <f t="shared" ca="1" si="450"/>
        <v>-206</v>
      </c>
      <c r="J8070" s="379">
        <f t="shared" ca="1" si="451"/>
        <v>-144</v>
      </c>
      <c r="K8070" s="391" t="str">
        <f t="shared" ca="1" si="452"/>
        <v>18,00</v>
      </c>
      <c r="L8070" s="379"/>
      <c r="O8070" s="379"/>
    </row>
    <row r="8071" spans="1:15">
      <c r="A8071" s="417" t="s">
        <v>2155</v>
      </c>
      <c r="B8071" s="417" t="s">
        <v>13011</v>
      </c>
      <c r="C8071" s="417" t="s">
        <v>2332</v>
      </c>
      <c r="D8071" s="417" t="s">
        <v>2302</v>
      </c>
      <c r="E8071" s="391">
        <v>1.1100000000000001</v>
      </c>
      <c r="F8071" s="418">
        <v>44365</v>
      </c>
      <c r="G8071" s="417" t="s">
        <v>2286</v>
      </c>
      <c r="I8071" s="379">
        <f t="shared" ca="1" si="450"/>
        <v>-206</v>
      </c>
      <c r="J8071" s="379">
        <f t="shared" ca="1" si="451"/>
        <v>-144</v>
      </c>
      <c r="K8071" s="391" t="str">
        <f t="shared" ca="1" si="452"/>
        <v>19,00</v>
      </c>
      <c r="L8071" s="379"/>
      <c r="O8071" s="379"/>
    </row>
    <row r="8072" spans="1:15">
      <c r="A8072" s="417" t="s">
        <v>2155</v>
      </c>
      <c r="B8072" s="417" t="s">
        <v>13012</v>
      </c>
      <c r="C8072" s="417" t="s">
        <v>2332</v>
      </c>
      <c r="D8072" s="417" t="s">
        <v>2844</v>
      </c>
      <c r="E8072" s="391">
        <v>2.79</v>
      </c>
      <c r="F8072" s="418">
        <v>44365</v>
      </c>
      <c r="G8072" s="417" t="s">
        <v>2286</v>
      </c>
      <c r="I8072" s="379">
        <f t="shared" ca="1" si="450"/>
        <v>-206</v>
      </c>
      <c r="J8072" s="379">
        <f t="shared" ca="1" si="451"/>
        <v>-144</v>
      </c>
      <c r="K8072" s="391" t="str">
        <f t="shared" ca="1" si="452"/>
        <v>28,00</v>
      </c>
      <c r="L8072" s="379"/>
      <c r="O8072" s="379"/>
    </row>
    <row r="8073" spans="1:15">
      <c r="A8073" s="417" t="s">
        <v>2155</v>
      </c>
      <c r="B8073" s="417" t="s">
        <v>13013</v>
      </c>
      <c r="C8073" s="417" t="s">
        <v>2332</v>
      </c>
      <c r="D8073" s="417" t="s">
        <v>3033</v>
      </c>
      <c r="E8073" s="391">
        <v>7.94</v>
      </c>
      <c r="F8073" s="418">
        <v>44365</v>
      </c>
      <c r="G8073" s="417" t="s">
        <v>2286</v>
      </c>
      <c r="I8073" s="379">
        <f t="shared" ca="1" si="450"/>
        <v>-206</v>
      </c>
      <c r="J8073" s="379">
        <f t="shared" ca="1" si="451"/>
        <v>-144</v>
      </c>
      <c r="K8073" s="391" t="str">
        <f t="shared" ca="1" si="452"/>
        <v>30,00</v>
      </c>
      <c r="L8073" s="379"/>
      <c r="O8073" s="379"/>
    </row>
    <row r="8074" spans="1:15">
      <c r="A8074" s="417" t="s">
        <v>2155</v>
      </c>
      <c r="B8074" s="417" t="s">
        <v>4982</v>
      </c>
      <c r="C8074" s="417" t="s">
        <v>2332</v>
      </c>
      <c r="D8074" s="417" t="s">
        <v>3025</v>
      </c>
      <c r="E8074" s="391">
        <v>1.95</v>
      </c>
      <c r="F8074" s="418">
        <v>44757</v>
      </c>
      <c r="G8074" s="417" t="s">
        <v>2286</v>
      </c>
      <c r="I8074" s="379">
        <f t="shared" ref="I8074:I8137" ca="1" si="453">IF(F8074&lt;&gt;"",F8074-$I$199,"")</f>
        <v>186</v>
      </c>
      <c r="J8074" s="379">
        <f t="shared" ref="J8074:J8137" ca="1" si="454">IF(I8074&lt;&gt;"",NETWORKDAYS($I$199,F8074-1,$N$201:$N$224),"")</f>
        <v>129</v>
      </c>
      <c r="K8074" s="391" t="str">
        <f t="shared" ref="K8074:K8137" ca="1" si="455">IF(I8074&lt;&gt;"",RIGHT(D8074,LEN(D8074)-FIND(" ",D8074)),"")</f>
        <v>20,00</v>
      </c>
      <c r="L8074" s="379"/>
      <c r="O8074" s="379"/>
    </row>
    <row r="8075" spans="1:15">
      <c r="A8075" s="417" t="s">
        <v>2155</v>
      </c>
      <c r="B8075" s="417" t="s">
        <v>8506</v>
      </c>
      <c r="C8075" s="417" t="s">
        <v>2332</v>
      </c>
      <c r="D8075" s="417" t="s">
        <v>3028</v>
      </c>
      <c r="E8075" s="391">
        <v>2.96</v>
      </c>
      <c r="F8075" s="418">
        <v>44456</v>
      </c>
      <c r="G8075" s="417" t="s">
        <v>2286</v>
      </c>
      <c r="I8075" s="379">
        <f t="shared" ca="1" si="453"/>
        <v>-115</v>
      </c>
      <c r="J8075" s="379">
        <f t="shared" ca="1" si="454"/>
        <v>-80</v>
      </c>
      <c r="K8075" s="391" t="str">
        <f t="shared" ca="1" si="455"/>
        <v>21,25</v>
      </c>
      <c r="L8075" s="379"/>
      <c r="O8075" s="379"/>
    </row>
    <row r="8076" spans="1:15">
      <c r="A8076" s="417" t="s">
        <v>2155</v>
      </c>
      <c r="B8076" s="417" t="s">
        <v>18545</v>
      </c>
      <c r="C8076" s="417" t="s">
        <v>2332</v>
      </c>
      <c r="D8076" s="417" t="s">
        <v>3044</v>
      </c>
      <c r="E8076" s="391">
        <v>0.83</v>
      </c>
      <c r="F8076" s="418">
        <v>44547</v>
      </c>
      <c r="G8076" s="417" t="s">
        <v>2286</v>
      </c>
      <c r="I8076" s="379">
        <f t="shared" ca="1" si="453"/>
        <v>-24</v>
      </c>
      <c r="J8076" s="379">
        <f t="shared" ca="1" si="454"/>
        <v>-18</v>
      </c>
      <c r="K8076" s="391" t="str">
        <f t="shared" ca="1" si="455"/>
        <v>18,25</v>
      </c>
      <c r="L8076" s="379"/>
      <c r="O8076" s="379"/>
    </row>
    <row r="8077" spans="1:15">
      <c r="A8077" s="417" t="s">
        <v>2155</v>
      </c>
      <c r="B8077" s="417" t="s">
        <v>18546</v>
      </c>
      <c r="C8077" s="417" t="s">
        <v>2332</v>
      </c>
      <c r="D8077" s="417" t="s">
        <v>2344</v>
      </c>
      <c r="E8077" s="391">
        <v>3.27</v>
      </c>
      <c r="F8077" s="418">
        <v>44547</v>
      </c>
      <c r="G8077" s="417" t="s">
        <v>2286</v>
      </c>
      <c r="I8077" s="379">
        <f t="shared" ca="1" si="453"/>
        <v>-24</v>
      </c>
      <c r="J8077" s="379">
        <f t="shared" ca="1" si="454"/>
        <v>-18</v>
      </c>
      <c r="K8077" s="391" t="str">
        <f t="shared" ca="1" si="455"/>
        <v>23,00</v>
      </c>
      <c r="L8077" s="379"/>
      <c r="O8077" s="379"/>
    </row>
    <row r="8078" spans="1:15">
      <c r="A8078" s="417" t="s">
        <v>2155</v>
      </c>
      <c r="B8078" s="417" t="s">
        <v>18547</v>
      </c>
      <c r="C8078" s="417" t="s">
        <v>2332</v>
      </c>
      <c r="D8078" s="417" t="s">
        <v>4067</v>
      </c>
      <c r="E8078" s="391">
        <v>4.97</v>
      </c>
      <c r="F8078" s="418">
        <v>44547</v>
      </c>
      <c r="G8078" s="417" t="s">
        <v>2286</v>
      </c>
      <c r="I8078" s="379">
        <f t="shared" ca="1" si="453"/>
        <v>-24</v>
      </c>
      <c r="J8078" s="379">
        <f t="shared" ca="1" si="454"/>
        <v>-18</v>
      </c>
      <c r="K8078" s="391" t="str">
        <f t="shared" ca="1" si="455"/>
        <v>27,75</v>
      </c>
      <c r="L8078" s="379"/>
      <c r="O8078" s="379"/>
    </row>
    <row r="8079" spans="1:15">
      <c r="A8079" s="417"/>
      <c r="B8079" s="417" t="s">
        <v>13014</v>
      </c>
      <c r="C8079" s="417" t="s">
        <v>2281</v>
      </c>
      <c r="D8079" s="417" t="s">
        <v>13015</v>
      </c>
      <c r="E8079" s="391">
        <v>0.01</v>
      </c>
      <c r="F8079" s="418">
        <v>44214</v>
      </c>
      <c r="G8079" s="417" t="s">
        <v>2286</v>
      </c>
      <c r="I8079" s="379">
        <f t="shared" ca="1" si="453"/>
        <v>-357</v>
      </c>
      <c r="J8079" s="379">
        <f t="shared" ca="1" si="454"/>
        <v>-247</v>
      </c>
      <c r="K8079" s="391" t="str">
        <f t="shared" ca="1" si="455"/>
        <v>10,99</v>
      </c>
      <c r="L8079" s="379"/>
      <c r="O8079" s="379"/>
    </row>
    <row r="8080" spans="1:15">
      <c r="A8080" s="417" t="s">
        <v>2155</v>
      </c>
      <c r="B8080" s="417" t="s">
        <v>7087</v>
      </c>
      <c r="C8080" s="417" t="s">
        <v>2281</v>
      </c>
      <c r="D8080" s="417" t="s">
        <v>5000</v>
      </c>
      <c r="E8080" s="391">
        <v>2.2999999999999998</v>
      </c>
      <c r="F8080" s="418">
        <v>44214</v>
      </c>
      <c r="G8080" s="417" t="s">
        <v>2283</v>
      </c>
      <c r="I8080" s="379">
        <f t="shared" ca="1" si="453"/>
        <v>-357</v>
      </c>
      <c r="J8080" s="379">
        <f t="shared" ca="1" si="454"/>
        <v>-247</v>
      </c>
      <c r="K8080" s="391" t="str">
        <f t="shared" ca="1" si="455"/>
        <v>5,49</v>
      </c>
      <c r="L8080" s="379"/>
      <c r="O8080" s="379"/>
    </row>
    <row r="8081" spans="1:15">
      <c r="A8081" s="417" t="s">
        <v>2155</v>
      </c>
      <c r="B8081" s="417" t="s">
        <v>18548</v>
      </c>
      <c r="C8081" s="417" t="s">
        <v>2281</v>
      </c>
      <c r="D8081" s="417" t="s">
        <v>5006</v>
      </c>
      <c r="E8081" s="391">
        <v>0.47</v>
      </c>
      <c r="F8081" s="418">
        <v>44214</v>
      </c>
      <c r="G8081" s="417" t="s">
        <v>2283</v>
      </c>
      <c r="I8081" s="379">
        <f t="shared" ca="1" si="453"/>
        <v>-357</v>
      </c>
      <c r="J8081" s="379">
        <f t="shared" ca="1" si="454"/>
        <v>-247</v>
      </c>
      <c r="K8081" s="391" t="str">
        <f t="shared" ca="1" si="455"/>
        <v>7,09</v>
      </c>
      <c r="L8081" s="379"/>
      <c r="O8081" s="379"/>
    </row>
    <row r="8082" spans="1:15">
      <c r="A8082" s="417" t="s">
        <v>2155</v>
      </c>
      <c r="B8082" s="417" t="s">
        <v>4983</v>
      </c>
      <c r="C8082" s="417" t="s">
        <v>2281</v>
      </c>
      <c r="D8082" s="417" t="s">
        <v>4984</v>
      </c>
      <c r="E8082" s="391">
        <v>0.05</v>
      </c>
      <c r="F8082" s="418">
        <v>44214</v>
      </c>
      <c r="G8082" s="417" t="s">
        <v>2283</v>
      </c>
      <c r="I8082" s="379">
        <f t="shared" ca="1" si="453"/>
        <v>-357</v>
      </c>
      <c r="J8082" s="379">
        <f t="shared" ca="1" si="454"/>
        <v>-247</v>
      </c>
      <c r="K8082" s="391" t="str">
        <f t="shared" ca="1" si="455"/>
        <v>7,49</v>
      </c>
      <c r="L8082" s="379"/>
      <c r="O8082" s="379"/>
    </row>
    <row r="8083" spans="1:15">
      <c r="A8083" s="417" t="s">
        <v>2155</v>
      </c>
      <c r="B8083" s="417" t="s">
        <v>13016</v>
      </c>
      <c r="C8083" s="417" t="s">
        <v>2281</v>
      </c>
      <c r="D8083" s="417" t="s">
        <v>13017</v>
      </c>
      <c r="E8083" s="391">
        <v>0.11</v>
      </c>
      <c r="F8083" s="418">
        <v>44214</v>
      </c>
      <c r="G8083" s="417" t="s">
        <v>2283</v>
      </c>
      <c r="I8083" s="379">
        <f t="shared" ca="1" si="453"/>
        <v>-357</v>
      </c>
      <c r="J8083" s="379">
        <f t="shared" ca="1" si="454"/>
        <v>-247</v>
      </c>
      <c r="K8083" s="391" t="str">
        <f t="shared" ca="1" si="455"/>
        <v>7,69</v>
      </c>
      <c r="L8083" s="379"/>
      <c r="O8083" s="379"/>
    </row>
    <row r="8084" spans="1:15">
      <c r="A8084" s="417" t="s">
        <v>2155</v>
      </c>
      <c r="B8084" s="417" t="s">
        <v>7088</v>
      </c>
      <c r="C8084" s="417" t="s">
        <v>2281</v>
      </c>
      <c r="D8084" s="417" t="s">
        <v>5008</v>
      </c>
      <c r="E8084" s="391">
        <v>0.06</v>
      </c>
      <c r="F8084" s="418">
        <v>44214</v>
      </c>
      <c r="G8084" s="417" t="s">
        <v>2283</v>
      </c>
      <c r="I8084" s="379">
        <f t="shared" ca="1" si="453"/>
        <v>-357</v>
      </c>
      <c r="J8084" s="379">
        <f t="shared" ca="1" si="454"/>
        <v>-247</v>
      </c>
      <c r="K8084" s="391" t="str">
        <f t="shared" ca="1" si="455"/>
        <v>7,89</v>
      </c>
      <c r="L8084" s="379"/>
      <c r="O8084" s="379"/>
    </row>
    <row r="8085" spans="1:15">
      <c r="A8085" s="417" t="s">
        <v>2155</v>
      </c>
      <c r="B8085" s="417" t="s">
        <v>4985</v>
      </c>
      <c r="C8085" s="417" t="s">
        <v>2281</v>
      </c>
      <c r="D8085" s="417" t="s">
        <v>4986</v>
      </c>
      <c r="E8085" s="391">
        <v>0.02</v>
      </c>
      <c r="F8085" s="418">
        <v>44214</v>
      </c>
      <c r="G8085" s="417" t="s">
        <v>2286</v>
      </c>
      <c r="I8085" s="379">
        <f t="shared" ca="1" si="453"/>
        <v>-357</v>
      </c>
      <c r="J8085" s="379">
        <f t="shared" ca="1" si="454"/>
        <v>-247</v>
      </c>
      <c r="K8085" s="391" t="str">
        <f t="shared" ca="1" si="455"/>
        <v>7,99</v>
      </c>
      <c r="L8085" s="379"/>
      <c r="O8085" s="379"/>
    </row>
    <row r="8086" spans="1:15">
      <c r="A8086" s="417" t="s">
        <v>2155</v>
      </c>
      <c r="B8086" s="417" t="s">
        <v>13018</v>
      </c>
      <c r="C8086" s="417" t="s">
        <v>2281</v>
      </c>
      <c r="D8086" s="417" t="s">
        <v>13019</v>
      </c>
      <c r="E8086" s="391">
        <v>0.01</v>
      </c>
      <c r="F8086" s="418">
        <v>44214</v>
      </c>
      <c r="G8086" s="417" t="s">
        <v>2286</v>
      </c>
      <c r="I8086" s="379">
        <f t="shared" ca="1" si="453"/>
        <v>-357</v>
      </c>
      <c r="J8086" s="379">
        <f t="shared" ca="1" si="454"/>
        <v>-247</v>
      </c>
      <c r="K8086" s="391" t="str">
        <f t="shared" ca="1" si="455"/>
        <v>8,19</v>
      </c>
      <c r="L8086" s="379"/>
      <c r="O8086" s="379"/>
    </row>
    <row r="8087" spans="1:15">
      <c r="A8087" s="417" t="s">
        <v>2155</v>
      </c>
      <c r="B8087" s="417" t="s">
        <v>4987</v>
      </c>
      <c r="C8087" s="417" t="s">
        <v>2281</v>
      </c>
      <c r="D8087" s="417" t="s">
        <v>4988</v>
      </c>
      <c r="E8087" s="391">
        <v>0.01</v>
      </c>
      <c r="F8087" s="418">
        <v>44214</v>
      </c>
      <c r="G8087" s="417" t="s">
        <v>2286</v>
      </c>
      <c r="I8087" s="379">
        <f t="shared" ca="1" si="453"/>
        <v>-357</v>
      </c>
      <c r="J8087" s="379">
        <f t="shared" ca="1" si="454"/>
        <v>-247</v>
      </c>
      <c r="K8087" s="391" t="str">
        <f t="shared" ca="1" si="455"/>
        <v>8,99</v>
      </c>
      <c r="L8087" s="379"/>
      <c r="O8087" s="379"/>
    </row>
    <row r="8088" spans="1:15">
      <c r="A8088" s="417" t="s">
        <v>2155</v>
      </c>
      <c r="B8088" s="417" t="s">
        <v>4989</v>
      </c>
      <c r="C8088" s="417" t="s">
        <v>2281</v>
      </c>
      <c r="D8088" s="417" t="s">
        <v>4990</v>
      </c>
      <c r="E8088" s="391">
        <v>0.01</v>
      </c>
      <c r="F8088" s="418">
        <v>44214</v>
      </c>
      <c r="G8088" s="417" t="s">
        <v>2286</v>
      </c>
      <c r="I8088" s="379">
        <f t="shared" ca="1" si="453"/>
        <v>-357</v>
      </c>
      <c r="J8088" s="379">
        <f t="shared" ca="1" si="454"/>
        <v>-247</v>
      </c>
      <c r="K8088" s="391" t="str">
        <f t="shared" ca="1" si="455"/>
        <v>9,39</v>
      </c>
      <c r="L8088" s="379"/>
      <c r="O8088" s="379"/>
    </row>
    <row r="8089" spans="1:15">
      <c r="A8089" s="417" t="s">
        <v>2155</v>
      </c>
      <c r="B8089" s="417" t="s">
        <v>17976</v>
      </c>
      <c r="C8089" s="417" t="s">
        <v>2281</v>
      </c>
      <c r="D8089" s="417" t="s">
        <v>5012</v>
      </c>
      <c r="E8089" s="391">
        <v>0.54</v>
      </c>
      <c r="F8089" s="418">
        <v>44249</v>
      </c>
      <c r="G8089" s="417" t="s">
        <v>2286</v>
      </c>
      <c r="I8089" s="379">
        <f t="shared" ca="1" si="453"/>
        <v>-322</v>
      </c>
      <c r="J8089" s="379">
        <f t="shared" ca="1" si="454"/>
        <v>-224</v>
      </c>
      <c r="K8089" s="391" t="str">
        <f t="shared" ca="1" si="455"/>
        <v>7,13</v>
      </c>
      <c r="L8089" s="379"/>
      <c r="O8089" s="379"/>
    </row>
    <row r="8090" spans="1:15">
      <c r="A8090" s="417" t="s">
        <v>2155</v>
      </c>
      <c r="B8090" s="417" t="s">
        <v>4991</v>
      </c>
      <c r="C8090" s="417" t="s">
        <v>2281</v>
      </c>
      <c r="D8090" s="417" t="s">
        <v>4632</v>
      </c>
      <c r="E8090" s="391">
        <v>0.3</v>
      </c>
      <c r="F8090" s="418">
        <v>44249</v>
      </c>
      <c r="G8090" s="417" t="s">
        <v>2286</v>
      </c>
      <c r="I8090" s="379">
        <f t="shared" ca="1" si="453"/>
        <v>-322</v>
      </c>
      <c r="J8090" s="379">
        <f t="shared" ca="1" si="454"/>
        <v>-224</v>
      </c>
      <c r="K8090" s="391" t="str">
        <f t="shared" ca="1" si="455"/>
        <v>7,53</v>
      </c>
      <c r="L8090" s="379"/>
      <c r="O8090" s="379"/>
    </row>
    <row r="8091" spans="1:15">
      <c r="A8091" s="417" t="s">
        <v>2155</v>
      </c>
      <c r="B8091" s="417" t="s">
        <v>4992</v>
      </c>
      <c r="C8091" s="417" t="s">
        <v>2281</v>
      </c>
      <c r="D8091" s="417" t="s">
        <v>4993</v>
      </c>
      <c r="E8091" s="391">
        <v>0.04</v>
      </c>
      <c r="F8091" s="418">
        <v>44249</v>
      </c>
      <c r="G8091" s="417" t="s">
        <v>2286</v>
      </c>
      <c r="I8091" s="379">
        <f t="shared" ca="1" si="453"/>
        <v>-322</v>
      </c>
      <c r="J8091" s="379">
        <f t="shared" ca="1" si="454"/>
        <v>-224</v>
      </c>
      <c r="K8091" s="391" t="str">
        <f t="shared" ca="1" si="455"/>
        <v>9,33</v>
      </c>
      <c r="L8091" s="379"/>
      <c r="O8091" s="379"/>
    </row>
    <row r="8092" spans="1:15">
      <c r="A8092" s="417" t="s">
        <v>2155</v>
      </c>
      <c r="B8092" s="417" t="s">
        <v>17315</v>
      </c>
      <c r="C8092" s="417" t="s">
        <v>2281</v>
      </c>
      <c r="D8092" s="417" t="s">
        <v>4632</v>
      </c>
      <c r="E8092" s="391">
        <v>0.4</v>
      </c>
      <c r="F8092" s="418">
        <v>44270</v>
      </c>
      <c r="G8092" s="417" t="s">
        <v>2283</v>
      </c>
      <c r="I8092" s="379">
        <f t="shared" ca="1" si="453"/>
        <v>-301</v>
      </c>
      <c r="J8092" s="379">
        <f t="shared" ca="1" si="454"/>
        <v>-209</v>
      </c>
      <c r="K8092" s="391" t="str">
        <f t="shared" ca="1" si="455"/>
        <v>7,53</v>
      </c>
      <c r="L8092" s="379"/>
      <c r="O8092" s="379"/>
    </row>
    <row r="8093" spans="1:15">
      <c r="A8093" s="417" t="s">
        <v>2155</v>
      </c>
      <c r="B8093" s="417" t="s">
        <v>17316</v>
      </c>
      <c r="C8093" s="417" t="s">
        <v>2281</v>
      </c>
      <c r="D8093" s="417" t="s">
        <v>5014</v>
      </c>
      <c r="E8093" s="391">
        <v>0.24</v>
      </c>
      <c r="F8093" s="418">
        <v>44270</v>
      </c>
      <c r="G8093" s="417" t="s">
        <v>2286</v>
      </c>
      <c r="I8093" s="379">
        <f t="shared" ca="1" si="453"/>
        <v>-301</v>
      </c>
      <c r="J8093" s="379">
        <f t="shared" ca="1" si="454"/>
        <v>-209</v>
      </c>
      <c r="K8093" s="391" t="str">
        <f t="shared" ca="1" si="455"/>
        <v>8,23</v>
      </c>
      <c r="L8093" s="379"/>
      <c r="O8093" s="379"/>
    </row>
    <row r="8094" spans="1:15">
      <c r="A8094" s="417" t="s">
        <v>2155</v>
      </c>
      <c r="B8094" s="417" t="s">
        <v>13020</v>
      </c>
      <c r="C8094" s="417" t="s">
        <v>2281</v>
      </c>
      <c r="D8094" s="417" t="s">
        <v>13021</v>
      </c>
      <c r="E8094" s="391">
        <v>0.21</v>
      </c>
      <c r="F8094" s="418">
        <v>44270</v>
      </c>
      <c r="G8094" s="417" t="s">
        <v>2286</v>
      </c>
      <c r="I8094" s="379">
        <f t="shared" ca="1" si="453"/>
        <v>-301</v>
      </c>
      <c r="J8094" s="379">
        <f t="shared" ca="1" si="454"/>
        <v>-209</v>
      </c>
      <c r="K8094" s="391" t="str">
        <f t="shared" ca="1" si="455"/>
        <v>8,43</v>
      </c>
      <c r="L8094" s="379"/>
      <c r="O8094" s="379"/>
    </row>
    <row r="8095" spans="1:15">
      <c r="A8095" s="417" t="s">
        <v>2155</v>
      </c>
      <c r="B8095" s="417" t="s">
        <v>17317</v>
      </c>
      <c r="C8095" s="417" t="s">
        <v>2281</v>
      </c>
      <c r="D8095" s="417" t="s">
        <v>17318</v>
      </c>
      <c r="E8095" s="391">
        <v>0.14000000000000001</v>
      </c>
      <c r="F8095" s="418">
        <v>44270</v>
      </c>
      <c r="G8095" s="417" t="s">
        <v>2286</v>
      </c>
      <c r="I8095" s="379">
        <f t="shared" ca="1" si="453"/>
        <v>-301</v>
      </c>
      <c r="J8095" s="379">
        <f t="shared" ca="1" si="454"/>
        <v>-209</v>
      </c>
      <c r="K8095" s="391" t="str">
        <f t="shared" ca="1" si="455"/>
        <v>8,63</v>
      </c>
      <c r="L8095" s="379"/>
      <c r="O8095" s="379"/>
    </row>
    <row r="8096" spans="1:15">
      <c r="A8096" s="417" t="s">
        <v>2155</v>
      </c>
      <c r="B8096" s="417" t="s">
        <v>4994</v>
      </c>
      <c r="C8096" s="417" t="s">
        <v>2281</v>
      </c>
      <c r="D8096" s="417" t="s">
        <v>4995</v>
      </c>
      <c r="E8096" s="391">
        <v>0.08</v>
      </c>
      <c r="F8096" s="418">
        <v>44270</v>
      </c>
      <c r="G8096" s="417" t="s">
        <v>2283</v>
      </c>
      <c r="I8096" s="379">
        <f t="shared" ca="1" si="453"/>
        <v>-301</v>
      </c>
      <c r="J8096" s="379">
        <f t="shared" ca="1" si="454"/>
        <v>-209</v>
      </c>
      <c r="K8096" s="391" t="str">
        <f t="shared" ca="1" si="455"/>
        <v>9,73</v>
      </c>
      <c r="L8096" s="379"/>
      <c r="O8096" s="379"/>
    </row>
    <row r="8097" spans="1:15">
      <c r="A8097" s="417" t="s">
        <v>2155</v>
      </c>
      <c r="B8097" s="417" t="s">
        <v>13022</v>
      </c>
      <c r="C8097" s="417" t="s">
        <v>2281</v>
      </c>
      <c r="D8097" s="417" t="s">
        <v>2870</v>
      </c>
      <c r="E8097" s="391">
        <v>0.19</v>
      </c>
      <c r="F8097" s="418">
        <v>44305</v>
      </c>
      <c r="G8097" s="417" t="s">
        <v>2283</v>
      </c>
      <c r="I8097" s="379">
        <f t="shared" ca="1" si="453"/>
        <v>-266</v>
      </c>
      <c r="J8097" s="379">
        <f t="shared" ca="1" si="454"/>
        <v>-185</v>
      </c>
      <c r="K8097" s="391" t="str">
        <f t="shared" ca="1" si="455"/>
        <v>10,00</v>
      </c>
      <c r="L8097" s="379"/>
      <c r="O8097" s="379"/>
    </row>
    <row r="8098" spans="1:15">
      <c r="A8098" s="417" t="s">
        <v>2155</v>
      </c>
      <c r="B8098" s="417" t="s">
        <v>18549</v>
      </c>
      <c r="C8098" s="417" t="s">
        <v>2281</v>
      </c>
      <c r="D8098" s="417" t="s">
        <v>3195</v>
      </c>
      <c r="E8098" s="391">
        <v>0.6</v>
      </c>
      <c r="F8098" s="418">
        <v>44305</v>
      </c>
      <c r="G8098" s="417" t="s">
        <v>2283</v>
      </c>
      <c r="I8098" s="379">
        <f t="shared" ca="1" si="453"/>
        <v>-266</v>
      </c>
      <c r="J8098" s="379">
        <f t="shared" ca="1" si="454"/>
        <v>-185</v>
      </c>
      <c r="K8098" s="391" t="str">
        <f t="shared" ca="1" si="455"/>
        <v>7,60</v>
      </c>
      <c r="L8098" s="379"/>
      <c r="O8098" s="379"/>
    </row>
    <row r="8099" spans="1:15">
      <c r="A8099" s="417" t="s">
        <v>2155</v>
      </c>
      <c r="B8099" s="417" t="s">
        <v>17319</v>
      </c>
      <c r="C8099" s="417" t="s">
        <v>2281</v>
      </c>
      <c r="D8099" s="417" t="s">
        <v>16256</v>
      </c>
      <c r="E8099" s="391">
        <v>0.63</v>
      </c>
      <c r="F8099" s="418">
        <v>44305</v>
      </c>
      <c r="G8099" s="417" t="s">
        <v>2286</v>
      </c>
      <c r="I8099" s="379">
        <f t="shared" ca="1" si="453"/>
        <v>-266</v>
      </c>
      <c r="J8099" s="379">
        <f t="shared" ca="1" si="454"/>
        <v>-185</v>
      </c>
      <c r="K8099" s="391" t="str">
        <f t="shared" ca="1" si="455"/>
        <v>7,70</v>
      </c>
      <c r="L8099" s="379"/>
      <c r="O8099" s="379"/>
    </row>
    <row r="8100" spans="1:15">
      <c r="A8100" s="417" t="s">
        <v>2155</v>
      </c>
      <c r="B8100" s="417" t="s">
        <v>13023</v>
      </c>
      <c r="C8100" s="417" t="s">
        <v>2281</v>
      </c>
      <c r="D8100" s="417" t="s">
        <v>3184</v>
      </c>
      <c r="E8100" s="391">
        <v>0.64</v>
      </c>
      <c r="F8100" s="418">
        <v>44305</v>
      </c>
      <c r="G8100" s="417" t="s">
        <v>2283</v>
      </c>
      <c r="I8100" s="379">
        <f t="shared" ca="1" si="453"/>
        <v>-266</v>
      </c>
      <c r="J8100" s="379">
        <f t="shared" ca="1" si="454"/>
        <v>-185</v>
      </c>
      <c r="K8100" s="391" t="str">
        <f t="shared" ca="1" si="455"/>
        <v>7,80</v>
      </c>
      <c r="L8100" s="379"/>
      <c r="O8100" s="379"/>
    </row>
    <row r="8101" spans="1:15">
      <c r="A8101" s="417" t="s">
        <v>2155</v>
      </c>
      <c r="B8101" s="417" t="s">
        <v>18550</v>
      </c>
      <c r="C8101" s="417" t="s">
        <v>2281</v>
      </c>
      <c r="D8101" s="417" t="s">
        <v>3641</v>
      </c>
      <c r="E8101" s="391">
        <v>0.24</v>
      </c>
      <c r="F8101" s="418">
        <v>44305</v>
      </c>
      <c r="G8101" s="417" t="s">
        <v>2286</v>
      </c>
      <c r="I8101" s="379">
        <f t="shared" ca="1" si="453"/>
        <v>-266</v>
      </c>
      <c r="J8101" s="379">
        <f t="shared" ca="1" si="454"/>
        <v>-185</v>
      </c>
      <c r="K8101" s="391" t="str">
        <f t="shared" ca="1" si="455"/>
        <v>8,70</v>
      </c>
      <c r="L8101" s="379"/>
      <c r="O8101" s="379"/>
    </row>
    <row r="8102" spans="1:15">
      <c r="A8102" s="417" t="s">
        <v>2155</v>
      </c>
      <c r="B8102" s="417" t="s">
        <v>17320</v>
      </c>
      <c r="C8102" s="417" t="s">
        <v>2281</v>
      </c>
      <c r="D8102" s="417" t="s">
        <v>3172</v>
      </c>
      <c r="E8102" s="391">
        <v>0.23</v>
      </c>
      <c r="F8102" s="418">
        <v>44305</v>
      </c>
      <c r="G8102" s="417" t="s">
        <v>2283</v>
      </c>
      <c r="I8102" s="379">
        <f t="shared" ca="1" si="453"/>
        <v>-266</v>
      </c>
      <c r="J8102" s="379">
        <f t="shared" ca="1" si="454"/>
        <v>-185</v>
      </c>
      <c r="K8102" s="391" t="str">
        <f t="shared" ca="1" si="455"/>
        <v>9,00</v>
      </c>
      <c r="L8102" s="379"/>
      <c r="O8102" s="379"/>
    </row>
    <row r="8103" spans="1:15">
      <c r="A8103" s="417" t="s">
        <v>2155</v>
      </c>
      <c r="B8103" s="417" t="s">
        <v>17321</v>
      </c>
      <c r="C8103" s="417" t="s">
        <v>2281</v>
      </c>
      <c r="D8103" s="417" t="s">
        <v>3529</v>
      </c>
      <c r="E8103" s="391">
        <v>0.24</v>
      </c>
      <c r="F8103" s="418">
        <v>44305</v>
      </c>
      <c r="G8103" s="417" t="s">
        <v>2286</v>
      </c>
      <c r="I8103" s="379">
        <f t="shared" ca="1" si="453"/>
        <v>-266</v>
      </c>
      <c r="J8103" s="379">
        <f t="shared" ca="1" si="454"/>
        <v>-185</v>
      </c>
      <c r="K8103" s="391" t="str">
        <f t="shared" ca="1" si="455"/>
        <v>9,10</v>
      </c>
      <c r="L8103" s="379"/>
      <c r="O8103" s="379"/>
    </row>
    <row r="8104" spans="1:15">
      <c r="A8104" s="417" t="s">
        <v>2155</v>
      </c>
      <c r="B8104" s="417" t="s">
        <v>4997</v>
      </c>
      <c r="C8104" s="417" t="s">
        <v>2281</v>
      </c>
      <c r="D8104" s="417" t="s">
        <v>4996</v>
      </c>
      <c r="E8104" s="391">
        <v>1.25</v>
      </c>
      <c r="F8104" s="418">
        <v>44547</v>
      </c>
      <c r="G8104" s="417" t="s">
        <v>2283</v>
      </c>
      <c r="I8104" s="379">
        <f t="shared" ca="1" si="453"/>
        <v>-24</v>
      </c>
      <c r="J8104" s="379">
        <f t="shared" ca="1" si="454"/>
        <v>-18</v>
      </c>
      <c r="K8104" s="391" t="str">
        <f t="shared" ca="1" si="455"/>
        <v>7,85</v>
      </c>
      <c r="L8104" s="379"/>
      <c r="O8104" s="379"/>
    </row>
    <row r="8105" spans="1:15">
      <c r="A8105" s="417" t="s">
        <v>2155</v>
      </c>
      <c r="B8105" s="417" t="s">
        <v>4999</v>
      </c>
      <c r="C8105" s="417" t="s">
        <v>2332</v>
      </c>
      <c r="D8105" s="417" t="s">
        <v>5000</v>
      </c>
      <c r="E8105" s="391">
        <v>0.08</v>
      </c>
      <c r="F8105" s="418">
        <v>44214</v>
      </c>
      <c r="G8105" s="417" t="s">
        <v>2286</v>
      </c>
      <c r="I8105" s="379">
        <f t="shared" ca="1" si="453"/>
        <v>-357</v>
      </c>
      <c r="J8105" s="379">
        <f t="shared" ca="1" si="454"/>
        <v>-247</v>
      </c>
      <c r="K8105" s="391" t="str">
        <f t="shared" ca="1" si="455"/>
        <v>5,49</v>
      </c>
      <c r="L8105" s="379"/>
      <c r="O8105" s="379"/>
    </row>
    <row r="8106" spans="1:15">
      <c r="A8106" s="417" t="s">
        <v>2155</v>
      </c>
      <c r="B8106" s="417" t="s">
        <v>5001</v>
      </c>
      <c r="C8106" s="417" t="s">
        <v>2332</v>
      </c>
      <c r="D8106" s="417" t="s">
        <v>5002</v>
      </c>
      <c r="E8106" s="391">
        <v>0.06</v>
      </c>
      <c r="F8106" s="418">
        <v>44214</v>
      </c>
      <c r="G8106" s="417" t="s">
        <v>2286</v>
      </c>
      <c r="I8106" s="379">
        <f t="shared" ca="1" si="453"/>
        <v>-357</v>
      </c>
      <c r="J8106" s="379">
        <f t="shared" ca="1" si="454"/>
        <v>-247</v>
      </c>
      <c r="K8106" s="391" t="str">
        <f t="shared" ca="1" si="455"/>
        <v>6,79</v>
      </c>
      <c r="L8106" s="379"/>
      <c r="O8106" s="379"/>
    </row>
    <row r="8107" spans="1:15">
      <c r="A8107" s="417" t="s">
        <v>2155</v>
      </c>
      <c r="B8107" s="417" t="s">
        <v>5003</v>
      </c>
      <c r="C8107" s="417" t="s">
        <v>2332</v>
      </c>
      <c r="D8107" s="417" t="s">
        <v>5004</v>
      </c>
      <c r="E8107" s="391">
        <v>0.09</v>
      </c>
      <c r="F8107" s="418">
        <v>44214</v>
      </c>
      <c r="G8107" s="417" t="s">
        <v>2286</v>
      </c>
      <c r="I8107" s="379">
        <f t="shared" ca="1" si="453"/>
        <v>-357</v>
      </c>
      <c r="J8107" s="379">
        <f t="shared" ca="1" si="454"/>
        <v>-247</v>
      </c>
      <c r="K8107" s="391" t="str">
        <f t="shared" ca="1" si="455"/>
        <v>6,99</v>
      </c>
      <c r="L8107" s="379"/>
      <c r="O8107" s="379"/>
    </row>
    <row r="8108" spans="1:15">
      <c r="A8108" s="417" t="s">
        <v>2155</v>
      </c>
      <c r="B8108" s="417" t="s">
        <v>5005</v>
      </c>
      <c r="C8108" s="417" t="s">
        <v>2332</v>
      </c>
      <c r="D8108" s="417" t="s">
        <v>5006</v>
      </c>
      <c r="E8108" s="391">
        <v>0.16</v>
      </c>
      <c r="F8108" s="418">
        <v>44214</v>
      </c>
      <c r="G8108" s="417" t="s">
        <v>2286</v>
      </c>
      <c r="I8108" s="379">
        <f t="shared" ca="1" si="453"/>
        <v>-357</v>
      </c>
      <c r="J8108" s="379">
        <f t="shared" ca="1" si="454"/>
        <v>-247</v>
      </c>
      <c r="K8108" s="391" t="str">
        <f t="shared" ca="1" si="455"/>
        <v>7,09</v>
      </c>
      <c r="L8108" s="379"/>
      <c r="O8108" s="379"/>
    </row>
    <row r="8109" spans="1:15">
      <c r="A8109" s="417" t="s">
        <v>2155</v>
      </c>
      <c r="B8109" s="417" t="s">
        <v>13024</v>
      </c>
      <c r="C8109" s="417" t="s">
        <v>2332</v>
      </c>
      <c r="D8109" s="417" t="s">
        <v>4984</v>
      </c>
      <c r="E8109" s="391">
        <v>0.35</v>
      </c>
      <c r="F8109" s="418">
        <v>44214</v>
      </c>
      <c r="G8109" s="417" t="s">
        <v>2286</v>
      </c>
      <c r="I8109" s="379">
        <f t="shared" ca="1" si="453"/>
        <v>-357</v>
      </c>
      <c r="J8109" s="379">
        <f t="shared" ca="1" si="454"/>
        <v>-247</v>
      </c>
      <c r="K8109" s="391" t="str">
        <f t="shared" ca="1" si="455"/>
        <v>7,49</v>
      </c>
      <c r="L8109" s="379"/>
      <c r="O8109" s="379"/>
    </row>
    <row r="8110" spans="1:15">
      <c r="A8110" s="417" t="s">
        <v>2155</v>
      </c>
      <c r="B8110" s="417" t="s">
        <v>13025</v>
      </c>
      <c r="C8110" s="417" t="s">
        <v>2332</v>
      </c>
      <c r="D8110" s="417" t="s">
        <v>13017</v>
      </c>
      <c r="E8110" s="391">
        <v>0.43</v>
      </c>
      <c r="F8110" s="418">
        <v>44214</v>
      </c>
      <c r="G8110" s="417" t="s">
        <v>2286</v>
      </c>
      <c r="I8110" s="379">
        <f t="shared" ca="1" si="453"/>
        <v>-357</v>
      </c>
      <c r="J8110" s="379">
        <f t="shared" ca="1" si="454"/>
        <v>-247</v>
      </c>
      <c r="K8110" s="391" t="str">
        <f t="shared" ca="1" si="455"/>
        <v>7,69</v>
      </c>
      <c r="L8110" s="379"/>
      <c r="O8110" s="379"/>
    </row>
    <row r="8111" spans="1:15">
      <c r="A8111" s="417" t="s">
        <v>2155</v>
      </c>
      <c r="B8111" s="417" t="s">
        <v>5007</v>
      </c>
      <c r="C8111" s="417" t="s">
        <v>2332</v>
      </c>
      <c r="D8111" s="417" t="s">
        <v>5008</v>
      </c>
      <c r="E8111" s="391">
        <v>0.73</v>
      </c>
      <c r="F8111" s="418">
        <v>44214</v>
      </c>
      <c r="G8111" s="417" t="s">
        <v>2286</v>
      </c>
      <c r="I8111" s="379">
        <f t="shared" ca="1" si="453"/>
        <v>-357</v>
      </c>
      <c r="J8111" s="379">
        <f t="shared" ca="1" si="454"/>
        <v>-247</v>
      </c>
      <c r="K8111" s="391" t="str">
        <f t="shared" ca="1" si="455"/>
        <v>7,89</v>
      </c>
      <c r="L8111" s="379"/>
      <c r="O8111" s="379"/>
    </row>
    <row r="8112" spans="1:15">
      <c r="A8112" s="417" t="s">
        <v>2155</v>
      </c>
      <c r="B8112" s="417" t="s">
        <v>13026</v>
      </c>
      <c r="C8112" s="417" t="s">
        <v>2332</v>
      </c>
      <c r="D8112" s="417" t="s">
        <v>4986</v>
      </c>
      <c r="E8112" s="391">
        <v>0.85</v>
      </c>
      <c r="F8112" s="418">
        <v>44214</v>
      </c>
      <c r="G8112" s="417" t="s">
        <v>2286</v>
      </c>
      <c r="I8112" s="379">
        <f t="shared" ca="1" si="453"/>
        <v>-357</v>
      </c>
      <c r="J8112" s="379">
        <f t="shared" ca="1" si="454"/>
        <v>-247</v>
      </c>
      <c r="K8112" s="391" t="str">
        <f t="shared" ca="1" si="455"/>
        <v>7,99</v>
      </c>
      <c r="L8112" s="379"/>
      <c r="O8112" s="379"/>
    </row>
    <row r="8113" spans="1:15">
      <c r="A8113" s="417" t="s">
        <v>2155</v>
      </c>
      <c r="B8113" s="417" t="s">
        <v>13027</v>
      </c>
      <c r="C8113" s="417" t="s">
        <v>2332</v>
      </c>
      <c r="D8113" s="417" t="s">
        <v>13019</v>
      </c>
      <c r="E8113" s="391">
        <v>0.62</v>
      </c>
      <c r="F8113" s="418">
        <v>44214</v>
      </c>
      <c r="G8113" s="417" t="s">
        <v>2286</v>
      </c>
      <c r="I8113" s="379">
        <f t="shared" ca="1" si="453"/>
        <v>-357</v>
      </c>
      <c r="J8113" s="379">
        <f t="shared" ca="1" si="454"/>
        <v>-247</v>
      </c>
      <c r="K8113" s="391" t="str">
        <f t="shared" ca="1" si="455"/>
        <v>8,19</v>
      </c>
      <c r="L8113" s="379"/>
      <c r="O8113" s="379"/>
    </row>
    <row r="8114" spans="1:15">
      <c r="A8114" s="417" t="s">
        <v>2155</v>
      </c>
      <c r="B8114" s="417" t="s">
        <v>17977</v>
      </c>
      <c r="C8114" s="417" t="s">
        <v>2332</v>
      </c>
      <c r="D8114" s="417" t="s">
        <v>17978</v>
      </c>
      <c r="E8114" s="391">
        <v>0.11</v>
      </c>
      <c r="F8114" s="418">
        <v>44249</v>
      </c>
      <c r="G8114" s="417" t="s">
        <v>2286</v>
      </c>
      <c r="I8114" s="379">
        <f t="shared" ca="1" si="453"/>
        <v>-322</v>
      </c>
      <c r="J8114" s="379">
        <f t="shared" ca="1" si="454"/>
        <v>-224</v>
      </c>
      <c r="K8114" s="391" t="str">
        <f t="shared" ca="1" si="455"/>
        <v>6,23</v>
      </c>
      <c r="L8114" s="379"/>
      <c r="O8114" s="379"/>
    </row>
    <row r="8115" spans="1:15">
      <c r="A8115" s="417" t="s">
        <v>2155</v>
      </c>
      <c r="B8115" s="417" t="s">
        <v>5009</v>
      </c>
      <c r="C8115" s="417" t="s">
        <v>2332</v>
      </c>
      <c r="D8115" s="417" t="s">
        <v>5010</v>
      </c>
      <c r="E8115" s="391">
        <v>0.28999999999999998</v>
      </c>
      <c r="F8115" s="418">
        <v>44249</v>
      </c>
      <c r="G8115" s="417" t="s">
        <v>2286</v>
      </c>
      <c r="I8115" s="379">
        <f t="shared" ca="1" si="453"/>
        <v>-322</v>
      </c>
      <c r="J8115" s="379">
        <f t="shared" ca="1" si="454"/>
        <v>-224</v>
      </c>
      <c r="K8115" s="391" t="str">
        <f t="shared" ca="1" si="455"/>
        <v>6,83</v>
      </c>
      <c r="L8115" s="379"/>
      <c r="O8115" s="379"/>
    </row>
    <row r="8116" spans="1:15">
      <c r="A8116" s="417" t="s">
        <v>2155</v>
      </c>
      <c r="B8116" s="417" t="s">
        <v>5011</v>
      </c>
      <c r="C8116" s="417" t="s">
        <v>2332</v>
      </c>
      <c r="D8116" s="417" t="s">
        <v>5012</v>
      </c>
      <c r="E8116" s="391">
        <v>0.43</v>
      </c>
      <c r="F8116" s="418">
        <v>44249</v>
      </c>
      <c r="G8116" s="417" t="s">
        <v>2286</v>
      </c>
      <c r="I8116" s="379">
        <f t="shared" ca="1" si="453"/>
        <v>-322</v>
      </c>
      <c r="J8116" s="379">
        <f t="shared" ca="1" si="454"/>
        <v>-224</v>
      </c>
      <c r="K8116" s="391" t="str">
        <f t="shared" ca="1" si="455"/>
        <v>7,13</v>
      </c>
      <c r="L8116" s="379"/>
      <c r="O8116" s="379"/>
    </row>
    <row r="8117" spans="1:15">
      <c r="A8117" s="417" t="s">
        <v>2155</v>
      </c>
      <c r="B8117" s="417" t="s">
        <v>13028</v>
      </c>
      <c r="C8117" s="417" t="s">
        <v>2332</v>
      </c>
      <c r="D8117" s="417" t="s">
        <v>4632</v>
      </c>
      <c r="E8117" s="391">
        <v>0.65</v>
      </c>
      <c r="F8117" s="418">
        <v>44249</v>
      </c>
      <c r="G8117" s="417" t="s">
        <v>2286</v>
      </c>
      <c r="I8117" s="379">
        <f t="shared" ca="1" si="453"/>
        <v>-322</v>
      </c>
      <c r="J8117" s="379">
        <f t="shared" ca="1" si="454"/>
        <v>-224</v>
      </c>
      <c r="K8117" s="391" t="str">
        <f t="shared" ca="1" si="455"/>
        <v>7,53</v>
      </c>
      <c r="L8117" s="379"/>
      <c r="O8117" s="379"/>
    </row>
    <row r="8118" spans="1:15">
      <c r="A8118" s="417" t="s">
        <v>2155</v>
      </c>
      <c r="B8118" s="417" t="s">
        <v>13029</v>
      </c>
      <c r="C8118" s="417" t="s">
        <v>2332</v>
      </c>
      <c r="D8118" s="417" t="s">
        <v>8359</v>
      </c>
      <c r="E8118" s="391">
        <v>0.28000000000000003</v>
      </c>
      <c r="F8118" s="418">
        <v>44270</v>
      </c>
      <c r="G8118" s="417" t="s">
        <v>2286</v>
      </c>
      <c r="I8118" s="379">
        <f t="shared" ca="1" si="453"/>
        <v>-301</v>
      </c>
      <c r="J8118" s="379">
        <f t="shared" ca="1" si="454"/>
        <v>-209</v>
      </c>
      <c r="K8118" s="391" t="str">
        <f t="shared" ca="1" si="455"/>
        <v>6,53</v>
      </c>
      <c r="L8118" s="379"/>
      <c r="O8118" s="379"/>
    </row>
    <row r="8119" spans="1:15">
      <c r="A8119" s="417" t="s">
        <v>2155</v>
      </c>
      <c r="B8119" s="417" t="s">
        <v>17322</v>
      </c>
      <c r="C8119" s="417" t="s">
        <v>2332</v>
      </c>
      <c r="D8119" s="417" t="s">
        <v>5010</v>
      </c>
      <c r="E8119" s="391">
        <v>0.35</v>
      </c>
      <c r="F8119" s="418">
        <v>44270</v>
      </c>
      <c r="G8119" s="417" t="s">
        <v>2286</v>
      </c>
      <c r="I8119" s="379">
        <f t="shared" ca="1" si="453"/>
        <v>-301</v>
      </c>
      <c r="J8119" s="379">
        <f t="shared" ca="1" si="454"/>
        <v>-209</v>
      </c>
      <c r="K8119" s="391" t="str">
        <f t="shared" ca="1" si="455"/>
        <v>6,83</v>
      </c>
      <c r="L8119" s="379"/>
      <c r="O8119" s="379"/>
    </row>
    <row r="8120" spans="1:15">
      <c r="A8120" s="417" t="s">
        <v>2155</v>
      </c>
      <c r="B8120" s="417" t="s">
        <v>13030</v>
      </c>
      <c r="C8120" s="417" t="s">
        <v>2332</v>
      </c>
      <c r="D8120" s="417" t="s">
        <v>4188</v>
      </c>
      <c r="E8120" s="391">
        <v>0.44</v>
      </c>
      <c r="F8120" s="418">
        <v>44270</v>
      </c>
      <c r="G8120" s="417" t="s">
        <v>2286</v>
      </c>
      <c r="I8120" s="379">
        <f t="shared" ca="1" si="453"/>
        <v>-301</v>
      </c>
      <c r="J8120" s="379">
        <f t="shared" ca="1" si="454"/>
        <v>-209</v>
      </c>
      <c r="K8120" s="391" t="str">
        <f t="shared" ca="1" si="455"/>
        <v>7,23</v>
      </c>
      <c r="L8120" s="379"/>
      <c r="O8120" s="379"/>
    </row>
    <row r="8121" spans="1:15">
      <c r="A8121" s="417" t="s">
        <v>2155</v>
      </c>
      <c r="B8121" s="417" t="s">
        <v>5013</v>
      </c>
      <c r="C8121" s="417" t="s">
        <v>2332</v>
      </c>
      <c r="D8121" s="417" t="s">
        <v>5014</v>
      </c>
      <c r="E8121" s="391">
        <v>0.9</v>
      </c>
      <c r="F8121" s="418">
        <v>44270</v>
      </c>
      <c r="G8121" s="417" t="s">
        <v>2286</v>
      </c>
      <c r="I8121" s="379">
        <f t="shared" ca="1" si="453"/>
        <v>-301</v>
      </c>
      <c r="J8121" s="379">
        <f t="shared" ca="1" si="454"/>
        <v>-209</v>
      </c>
      <c r="K8121" s="391" t="str">
        <f t="shared" ca="1" si="455"/>
        <v>8,23</v>
      </c>
      <c r="L8121" s="379"/>
      <c r="O8121" s="379"/>
    </row>
    <row r="8122" spans="1:15">
      <c r="A8122" s="417" t="s">
        <v>2155</v>
      </c>
      <c r="B8122" s="417" t="s">
        <v>13031</v>
      </c>
      <c r="C8122" s="417" t="s">
        <v>2332</v>
      </c>
      <c r="D8122" s="417" t="s">
        <v>13021</v>
      </c>
      <c r="E8122" s="391">
        <v>1</v>
      </c>
      <c r="F8122" s="418">
        <v>44270</v>
      </c>
      <c r="G8122" s="417" t="s">
        <v>2286</v>
      </c>
      <c r="I8122" s="379">
        <f t="shared" ca="1" si="453"/>
        <v>-301</v>
      </c>
      <c r="J8122" s="379">
        <f t="shared" ca="1" si="454"/>
        <v>-209</v>
      </c>
      <c r="K8122" s="391" t="str">
        <f t="shared" ca="1" si="455"/>
        <v>8,43</v>
      </c>
      <c r="L8122" s="379"/>
      <c r="O8122" s="379"/>
    </row>
    <row r="8123" spans="1:15">
      <c r="A8123" s="417" t="s">
        <v>2155</v>
      </c>
      <c r="B8123" s="417" t="s">
        <v>13032</v>
      </c>
      <c r="C8123" s="417" t="s">
        <v>2332</v>
      </c>
      <c r="D8123" s="417" t="s">
        <v>3482</v>
      </c>
      <c r="E8123" s="391">
        <v>0.4</v>
      </c>
      <c r="F8123" s="418">
        <v>44305</v>
      </c>
      <c r="G8123" s="417" t="s">
        <v>2286</v>
      </c>
      <c r="I8123" s="379">
        <f t="shared" ca="1" si="453"/>
        <v>-266</v>
      </c>
      <c r="J8123" s="379">
        <f t="shared" ca="1" si="454"/>
        <v>-185</v>
      </c>
      <c r="K8123" s="391" t="str">
        <f t="shared" ca="1" si="455"/>
        <v>5,90</v>
      </c>
      <c r="L8123" s="379"/>
      <c r="O8123" s="379"/>
    </row>
    <row r="8124" spans="1:15">
      <c r="A8124" s="417" t="s">
        <v>2155</v>
      </c>
      <c r="B8124" s="417" t="s">
        <v>17323</v>
      </c>
      <c r="C8124" s="417" t="s">
        <v>2332</v>
      </c>
      <c r="D8124" s="417" t="s">
        <v>3551</v>
      </c>
      <c r="E8124" s="391">
        <v>0.57999999999999996</v>
      </c>
      <c r="F8124" s="418">
        <v>44305</v>
      </c>
      <c r="G8124" s="417" t="s">
        <v>2286</v>
      </c>
      <c r="I8124" s="379">
        <f t="shared" ca="1" si="453"/>
        <v>-266</v>
      </c>
      <c r="J8124" s="379">
        <f t="shared" ca="1" si="454"/>
        <v>-185</v>
      </c>
      <c r="K8124" s="391" t="str">
        <f t="shared" ca="1" si="455"/>
        <v>6,90</v>
      </c>
      <c r="L8124" s="379"/>
      <c r="O8124" s="379"/>
    </row>
    <row r="8125" spans="1:15">
      <c r="A8125" s="417" t="s">
        <v>2155</v>
      </c>
      <c r="B8125" s="417" t="s">
        <v>17324</v>
      </c>
      <c r="C8125" s="417" t="s">
        <v>2332</v>
      </c>
      <c r="D8125" s="417" t="s">
        <v>3552</v>
      </c>
      <c r="E8125" s="391">
        <v>0.61</v>
      </c>
      <c r="F8125" s="418">
        <v>44305</v>
      </c>
      <c r="G8125" s="417" t="s">
        <v>2286</v>
      </c>
      <c r="I8125" s="379">
        <f t="shared" ca="1" si="453"/>
        <v>-266</v>
      </c>
      <c r="J8125" s="379">
        <f t="shared" ca="1" si="454"/>
        <v>-185</v>
      </c>
      <c r="K8125" s="391" t="str">
        <f t="shared" ca="1" si="455"/>
        <v>7,00</v>
      </c>
      <c r="L8125" s="379"/>
      <c r="O8125" s="379"/>
    </row>
    <row r="8126" spans="1:15">
      <c r="A8126" s="417" t="s">
        <v>2155</v>
      </c>
      <c r="B8126" s="417" t="s">
        <v>18551</v>
      </c>
      <c r="C8126" s="417" t="s">
        <v>2332</v>
      </c>
      <c r="D8126" s="417" t="s">
        <v>3553</v>
      </c>
      <c r="E8126" s="391">
        <v>0.64</v>
      </c>
      <c r="F8126" s="418">
        <v>44305</v>
      </c>
      <c r="G8126" s="417" t="s">
        <v>2286</v>
      </c>
      <c r="I8126" s="379">
        <f t="shared" ca="1" si="453"/>
        <v>-266</v>
      </c>
      <c r="J8126" s="379">
        <f t="shared" ca="1" si="454"/>
        <v>-185</v>
      </c>
      <c r="K8126" s="391" t="str">
        <f t="shared" ca="1" si="455"/>
        <v>7,20</v>
      </c>
      <c r="L8126" s="379"/>
      <c r="O8126" s="379"/>
    </row>
    <row r="8127" spans="1:15">
      <c r="A8127" s="417" t="s">
        <v>2155</v>
      </c>
      <c r="B8127" s="417" t="s">
        <v>17325</v>
      </c>
      <c r="C8127" s="417" t="s">
        <v>2332</v>
      </c>
      <c r="D8127" s="417" t="s">
        <v>3192</v>
      </c>
      <c r="E8127" s="391">
        <v>0.71</v>
      </c>
      <c r="F8127" s="418">
        <v>44305</v>
      </c>
      <c r="G8127" s="417" t="s">
        <v>2286</v>
      </c>
      <c r="I8127" s="379">
        <f t="shared" ca="1" si="453"/>
        <v>-266</v>
      </c>
      <c r="J8127" s="379">
        <f t="shared" ca="1" si="454"/>
        <v>-185</v>
      </c>
      <c r="K8127" s="391" t="str">
        <f t="shared" ca="1" si="455"/>
        <v>7,30</v>
      </c>
      <c r="L8127" s="379"/>
      <c r="O8127" s="379"/>
    </row>
    <row r="8128" spans="1:15">
      <c r="A8128" s="417" t="s">
        <v>2155</v>
      </c>
      <c r="B8128" s="417" t="s">
        <v>13033</v>
      </c>
      <c r="C8128" s="417" t="s">
        <v>2332</v>
      </c>
      <c r="D8128" s="417" t="s">
        <v>3194</v>
      </c>
      <c r="E8128" s="391">
        <v>0.73</v>
      </c>
      <c r="F8128" s="418">
        <v>44305</v>
      </c>
      <c r="G8128" s="417" t="s">
        <v>2286</v>
      </c>
      <c r="I8128" s="379">
        <f t="shared" ca="1" si="453"/>
        <v>-266</v>
      </c>
      <c r="J8128" s="379">
        <f t="shared" ca="1" si="454"/>
        <v>-185</v>
      </c>
      <c r="K8128" s="391" t="str">
        <f t="shared" ca="1" si="455"/>
        <v>7,40</v>
      </c>
      <c r="L8128" s="379"/>
      <c r="O8128" s="379"/>
    </row>
    <row r="8129" spans="1:15">
      <c r="A8129" s="417" t="s">
        <v>206</v>
      </c>
      <c r="B8129" s="417" t="s">
        <v>13034</v>
      </c>
      <c r="C8129" s="417" t="s">
        <v>2281</v>
      </c>
      <c r="D8129" s="417" t="s">
        <v>5019</v>
      </c>
      <c r="E8129" s="391">
        <v>3.88</v>
      </c>
      <c r="F8129" s="418">
        <v>44214</v>
      </c>
      <c r="G8129" s="417" t="s">
        <v>2283</v>
      </c>
      <c r="I8129" s="379">
        <f t="shared" ca="1" si="453"/>
        <v>-357</v>
      </c>
      <c r="J8129" s="379">
        <f t="shared" ca="1" si="454"/>
        <v>-247</v>
      </c>
      <c r="K8129" s="391" t="str">
        <f t="shared" ca="1" si="455"/>
        <v>20,00</v>
      </c>
      <c r="L8129" s="379"/>
      <c r="O8129" s="379"/>
    </row>
    <row r="8130" spans="1:15">
      <c r="A8130" s="417" t="s">
        <v>2155</v>
      </c>
      <c r="B8130" s="417" t="s">
        <v>13035</v>
      </c>
      <c r="C8130" s="417" t="s">
        <v>2281</v>
      </c>
      <c r="D8130" s="417" t="s">
        <v>5035</v>
      </c>
      <c r="E8130" s="391">
        <v>5.85</v>
      </c>
      <c r="F8130" s="418">
        <v>44214</v>
      </c>
      <c r="G8130" s="417" t="s">
        <v>2283</v>
      </c>
      <c r="I8130" s="379">
        <f t="shared" ca="1" si="453"/>
        <v>-357</v>
      </c>
      <c r="J8130" s="379">
        <f t="shared" ca="1" si="454"/>
        <v>-247</v>
      </c>
      <c r="K8130" s="391" t="str">
        <f t="shared" ca="1" si="455"/>
        <v>20,50</v>
      </c>
      <c r="L8130" s="379"/>
      <c r="O8130" s="379"/>
    </row>
    <row r="8131" spans="1:15">
      <c r="A8131" s="417" t="s">
        <v>2155</v>
      </c>
      <c r="B8131" s="417" t="s">
        <v>8507</v>
      </c>
      <c r="C8131" s="417" t="s">
        <v>2281</v>
      </c>
      <c r="D8131" s="417" t="s">
        <v>5023</v>
      </c>
      <c r="E8131" s="391">
        <v>1.54</v>
      </c>
      <c r="F8131" s="418">
        <v>44214</v>
      </c>
      <c r="G8131" s="417" t="s">
        <v>2283</v>
      </c>
      <c r="I8131" s="379">
        <f t="shared" ca="1" si="453"/>
        <v>-357</v>
      </c>
      <c r="J8131" s="379">
        <f t="shared" ca="1" si="454"/>
        <v>-247</v>
      </c>
      <c r="K8131" s="391" t="str">
        <f t="shared" ca="1" si="455"/>
        <v>23,00</v>
      </c>
      <c r="L8131" s="379"/>
      <c r="O8131" s="379"/>
    </row>
    <row r="8132" spans="1:15">
      <c r="A8132" s="417" t="s">
        <v>2155</v>
      </c>
      <c r="B8132" s="417" t="s">
        <v>8508</v>
      </c>
      <c r="C8132" s="417" t="s">
        <v>2281</v>
      </c>
      <c r="D8132" s="417" t="s">
        <v>5025</v>
      </c>
      <c r="E8132" s="391">
        <v>5.35</v>
      </c>
      <c r="F8132" s="418">
        <v>44214</v>
      </c>
      <c r="G8132" s="417" t="s">
        <v>2283</v>
      </c>
      <c r="I8132" s="379">
        <f t="shared" ca="1" si="453"/>
        <v>-357</v>
      </c>
      <c r="J8132" s="379">
        <f t="shared" ca="1" si="454"/>
        <v>-247</v>
      </c>
      <c r="K8132" s="391" t="str">
        <f t="shared" ca="1" si="455"/>
        <v>24,00</v>
      </c>
      <c r="L8132" s="379"/>
      <c r="O8132" s="379"/>
    </row>
    <row r="8133" spans="1:15">
      <c r="A8133" s="417" t="s">
        <v>2155</v>
      </c>
      <c r="B8133" s="417" t="s">
        <v>13036</v>
      </c>
      <c r="C8133" s="417" t="s">
        <v>2281</v>
      </c>
      <c r="D8133" s="417" t="s">
        <v>13037</v>
      </c>
      <c r="E8133" s="391">
        <v>1.02</v>
      </c>
      <c r="F8133" s="418">
        <v>44214</v>
      </c>
      <c r="G8133" s="417" t="s">
        <v>2286</v>
      </c>
      <c r="I8133" s="379">
        <f t="shared" ca="1" si="453"/>
        <v>-357</v>
      </c>
      <c r="J8133" s="379">
        <f t="shared" ca="1" si="454"/>
        <v>-247</v>
      </c>
      <c r="K8133" s="391" t="str">
        <f t="shared" ca="1" si="455"/>
        <v>24,25</v>
      </c>
      <c r="L8133" s="379"/>
      <c r="O8133" s="379"/>
    </row>
    <row r="8134" spans="1:15">
      <c r="A8134" s="417" t="s">
        <v>2155</v>
      </c>
      <c r="B8134" s="417" t="s">
        <v>13038</v>
      </c>
      <c r="C8134" s="417" t="s">
        <v>2281</v>
      </c>
      <c r="D8134" s="417" t="s">
        <v>5026</v>
      </c>
      <c r="E8134" s="391">
        <v>4.12</v>
      </c>
      <c r="F8134" s="418">
        <v>44214</v>
      </c>
      <c r="G8134" s="417" t="s">
        <v>2283</v>
      </c>
      <c r="I8134" s="379">
        <f t="shared" ca="1" si="453"/>
        <v>-357</v>
      </c>
      <c r="J8134" s="379">
        <f t="shared" ca="1" si="454"/>
        <v>-247</v>
      </c>
      <c r="K8134" s="391" t="str">
        <f t="shared" ca="1" si="455"/>
        <v>24,50</v>
      </c>
      <c r="L8134" s="379"/>
      <c r="O8134" s="379"/>
    </row>
    <row r="8135" spans="1:15">
      <c r="A8135" s="417" t="s">
        <v>2155</v>
      </c>
      <c r="B8135" s="417" t="s">
        <v>8509</v>
      </c>
      <c r="C8135" s="417" t="s">
        <v>2281</v>
      </c>
      <c r="D8135" s="417" t="s">
        <v>5018</v>
      </c>
      <c r="E8135" s="391">
        <v>4.4000000000000004</v>
      </c>
      <c r="F8135" s="418">
        <v>44214</v>
      </c>
      <c r="G8135" s="417" t="s">
        <v>2283</v>
      </c>
      <c r="I8135" s="379">
        <f t="shared" ca="1" si="453"/>
        <v>-357</v>
      </c>
      <c r="J8135" s="379">
        <f t="shared" ca="1" si="454"/>
        <v>-247</v>
      </c>
      <c r="K8135" s="391" t="str">
        <f t="shared" ca="1" si="455"/>
        <v>25,00</v>
      </c>
      <c r="L8135" s="379"/>
      <c r="O8135" s="379"/>
    </row>
    <row r="8136" spans="1:15">
      <c r="A8136" s="417" t="s">
        <v>2155</v>
      </c>
      <c r="B8136" s="417" t="s">
        <v>13039</v>
      </c>
      <c r="C8136" s="417" t="s">
        <v>2281</v>
      </c>
      <c r="D8136" s="417" t="s">
        <v>5031</v>
      </c>
      <c r="E8136" s="391">
        <v>0.65</v>
      </c>
      <c r="F8136" s="418">
        <v>44214</v>
      </c>
      <c r="G8136" s="417" t="s">
        <v>2283</v>
      </c>
      <c r="I8136" s="379">
        <f t="shared" ca="1" si="453"/>
        <v>-357</v>
      </c>
      <c r="J8136" s="379">
        <f t="shared" ca="1" si="454"/>
        <v>-247</v>
      </c>
      <c r="K8136" s="391" t="str">
        <f t="shared" ca="1" si="455"/>
        <v>25,50</v>
      </c>
      <c r="L8136" s="379"/>
      <c r="O8136" s="379"/>
    </row>
    <row r="8137" spans="1:15">
      <c r="A8137" s="417" t="s">
        <v>2155</v>
      </c>
      <c r="B8137" s="417" t="s">
        <v>13040</v>
      </c>
      <c r="C8137" s="417" t="s">
        <v>2281</v>
      </c>
      <c r="D8137" s="417" t="s">
        <v>5027</v>
      </c>
      <c r="E8137" s="391">
        <v>3.8</v>
      </c>
      <c r="F8137" s="418">
        <v>44214</v>
      </c>
      <c r="G8137" s="417" t="s">
        <v>2283</v>
      </c>
      <c r="I8137" s="379">
        <f t="shared" ca="1" si="453"/>
        <v>-357</v>
      </c>
      <c r="J8137" s="379">
        <f t="shared" ca="1" si="454"/>
        <v>-247</v>
      </c>
      <c r="K8137" s="391" t="str">
        <f t="shared" ca="1" si="455"/>
        <v>26,00</v>
      </c>
      <c r="L8137" s="379"/>
      <c r="O8137" s="379"/>
    </row>
    <row r="8138" spans="1:15">
      <c r="A8138" s="417" t="s">
        <v>2155</v>
      </c>
      <c r="B8138" s="417" t="s">
        <v>13041</v>
      </c>
      <c r="C8138" s="417" t="s">
        <v>2281</v>
      </c>
      <c r="D8138" s="417" t="s">
        <v>13042</v>
      </c>
      <c r="E8138" s="391">
        <v>0.85</v>
      </c>
      <c r="F8138" s="418">
        <v>44214</v>
      </c>
      <c r="G8138" s="417" t="s">
        <v>2283</v>
      </c>
      <c r="I8138" s="379">
        <f t="shared" ref="I8138:I8201" ca="1" si="456">IF(F8138&lt;&gt;"",F8138-$I$199,"")</f>
        <v>-357</v>
      </c>
      <c r="J8138" s="379">
        <f t="shared" ref="J8138:J8201" ca="1" si="457">IF(I8138&lt;&gt;"",NETWORKDAYS($I$199,F8138-1,$N$201:$N$224),"")</f>
        <v>-247</v>
      </c>
      <c r="K8138" s="391" t="str">
        <f t="shared" ref="K8138:K8201" ca="1" si="458">IF(I8138&lt;&gt;"",RIGHT(D8138,LEN(D8138)-FIND(" ",D8138)),"")</f>
        <v>26,50</v>
      </c>
      <c r="L8138" s="379"/>
      <c r="O8138" s="379"/>
    </row>
    <row r="8139" spans="1:15">
      <c r="A8139" s="417" t="s">
        <v>2155</v>
      </c>
      <c r="B8139" s="417" t="s">
        <v>13043</v>
      </c>
      <c r="C8139" s="417" t="s">
        <v>2281</v>
      </c>
      <c r="D8139" s="417" t="s">
        <v>5028</v>
      </c>
      <c r="E8139" s="391">
        <v>2.02</v>
      </c>
      <c r="F8139" s="418">
        <v>44214</v>
      </c>
      <c r="G8139" s="417" t="s">
        <v>2283</v>
      </c>
      <c r="I8139" s="379">
        <f t="shared" ca="1" si="456"/>
        <v>-357</v>
      </c>
      <c r="J8139" s="379">
        <f t="shared" ca="1" si="457"/>
        <v>-247</v>
      </c>
      <c r="K8139" s="391" t="str">
        <f t="shared" ca="1" si="458"/>
        <v>27,00</v>
      </c>
      <c r="L8139" s="379"/>
      <c r="O8139" s="379"/>
    </row>
    <row r="8140" spans="1:15">
      <c r="A8140" s="417" t="s">
        <v>2155</v>
      </c>
      <c r="B8140" s="417" t="s">
        <v>16542</v>
      </c>
      <c r="C8140" s="417" t="s">
        <v>2281</v>
      </c>
      <c r="D8140" s="417" t="s">
        <v>5032</v>
      </c>
      <c r="E8140" s="391">
        <v>0.85</v>
      </c>
      <c r="F8140" s="418">
        <v>44214</v>
      </c>
      <c r="G8140" s="417" t="s">
        <v>2283</v>
      </c>
      <c r="I8140" s="379">
        <f t="shared" ca="1" si="456"/>
        <v>-357</v>
      </c>
      <c r="J8140" s="379">
        <f t="shared" ca="1" si="457"/>
        <v>-247</v>
      </c>
      <c r="K8140" s="391" t="str">
        <f t="shared" ca="1" si="458"/>
        <v>27,50</v>
      </c>
      <c r="L8140" s="379"/>
      <c r="O8140" s="379"/>
    </row>
    <row r="8141" spans="1:15">
      <c r="A8141" s="417" t="s">
        <v>2155</v>
      </c>
      <c r="B8141" s="417" t="s">
        <v>13044</v>
      </c>
      <c r="C8141" s="417" t="s">
        <v>2281</v>
      </c>
      <c r="D8141" s="417" t="s">
        <v>5029</v>
      </c>
      <c r="E8141" s="391">
        <v>1.6</v>
      </c>
      <c r="F8141" s="418">
        <v>44214</v>
      </c>
      <c r="G8141" s="417" t="s">
        <v>2283</v>
      </c>
      <c r="I8141" s="379">
        <f t="shared" ca="1" si="456"/>
        <v>-357</v>
      </c>
      <c r="J8141" s="379">
        <f t="shared" ca="1" si="457"/>
        <v>-247</v>
      </c>
      <c r="K8141" s="391" t="str">
        <f t="shared" ca="1" si="458"/>
        <v>28,00</v>
      </c>
      <c r="L8141" s="379"/>
      <c r="O8141" s="379"/>
    </row>
    <row r="8142" spans="1:15">
      <c r="A8142" s="417" t="s">
        <v>2155</v>
      </c>
      <c r="B8142" s="417" t="s">
        <v>17979</v>
      </c>
      <c r="C8142" s="417" t="s">
        <v>2281</v>
      </c>
      <c r="D8142" s="417" t="s">
        <v>17980</v>
      </c>
      <c r="E8142" s="391">
        <v>0.41</v>
      </c>
      <c r="F8142" s="418">
        <v>44214</v>
      </c>
      <c r="G8142" s="417" t="s">
        <v>2283</v>
      </c>
      <c r="I8142" s="379">
        <f t="shared" ca="1" si="456"/>
        <v>-357</v>
      </c>
      <c r="J8142" s="379">
        <f t="shared" ca="1" si="457"/>
        <v>-247</v>
      </c>
      <c r="K8142" s="391" t="str">
        <f t="shared" ca="1" si="458"/>
        <v>28,50</v>
      </c>
      <c r="L8142" s="379"/>
      <c r="O8142" s="379"/>
    </row>
    <row r="8143" spans="1:15">
      <c r="A8143" s="417" t="s">
        <v>2155</v>
      </c>
      <c r="B8143" s="417" t="s">
        <v>18552</v>
      </c>
      <c r="C8143" s="417" t="s">
        <v>2281</v>
      </c>
      <c r="D8143" s="417" t="s">
        <v>17330</v>
      </c>
      <c r="E8143" s="391">
        <v>0.92</v>
      </c>
      <c r="F8143" s="418">
        <v>44214</v>
      </c>
      <c r="G8143" s="417" t="s">
        <v>2283</v>
      </c>
      <c r="I8143" s="379">
        <f t="shared" ca="1" si="456"/>
        <v>-357</v>
      </c>
      <c r="J8143" s="379">
        <f t="shared" ca="1" si="457"/>
        <v>-247</v>
      </c>
      <c r="K8143" s="391" t="str">
        <f t="shared" ca="1" si="458"/>
        <v>29,00</v>
      </c>
      <c r="L8143" s="379"/>
      <c r="O8143" s="379"/>
    </row>
    <row r="8144" spans="1:15">
      <c r="A8144" s="417" t="s">
        <v>2155</v>
      </c>
      <c r="B8144" s="417" t="s">
        <v>18553</v>
      </c>
      <c r="C8144" s="417" t="s">
        <v>2281</v>
      </c>
      <c r="D8144" s="417" t="s">
        <v>18554</v>
      </c>
      <c r="E8144" s="391">
        <v>0.48</v>
      </c>
      <c r="F8144" s="418">
        <v>44214</v>
      </c>
      <c r="G8144" s="417" t="s">
        <v>2283</v>
      </c>
      <c r="I8144" s="379">
        <f t="shared" ca="1" si="456"/>
        <v>-357</v>
      </c>
      <c r="J8144" s="379">
        <f t="shared" ca="1" si="457"/>
        <v>-247</v>
      </c>
      <c r="K8144" s="391" t="str">
        <f t="shared" ca="1" si="458"/>
        <v>29,50</v>
      </c>
      <c r="L8144" s="379"/>
      <c r="O8144" s="379"/>
    </row>
    <row r="8145" spans="1:15">
      <c r="A8145" s="417" t="s">
        <v>2155</v>
      </c>
      <c r="B8145" s="417" t="s">
        <v>18555</v>
      </c>
      <c r="C8145" s="417" t="s">
        <v>2281</v>
      </c>
      <c r="D8145" s="417" t="s">
        <v>17327</v>
      </c>
      <c r="E8145" s="391">
        <v>3.76</v>
      </c>
      <c r="F8145" s="418">
        <v>44582</v>
      </c>
      <c r="G8145" s="417" t="s">
        <v>2283</v>
      </c>
      <c r="I8145" s="379">
        <f t="shared" ca="1" si="456"/>
        <v>11</v>
      </c>
      <c r="J8145" s="379">
        <f t="shared" ca="1" si="457"/>
        <v>9</v>
      </c>
      <c r="K8145" s="391" t="str">
        <f t="shared" ca="1" si="458"/>
        <v>30,00</v>
      </c>
      <c r="L8145" s="379"/>
      <c r="O8145" s="379"/>
    </row>
    <row r="8146" spans="1:15">
      <c r="A8146" s="417" t="s">
        <v>2155</v>
      </c>
      <c r="B8146" s="417" t="s">
        <v>17326</v>
      </c>
      <c r="C8146" s="417" t="s">
        <v>2281</v>
      </c>
      <c r="D8146" s="417" t="s">
        <v>17327</v>
      </c>
      <c r="E8146" s="391">
        <v>0.33</v>
      </c>
      <c r="F8146" s="418">
        <v>44214</v>
      </c>
      <c r="G8146" s="417" t="s">
        <v>2283</v>
      </c>
      <c r="I8146" s="379">
        <f t="shared" ca="1" si="456"/>
        <v>-357</v>
      </c>
      <c r="J8146" s="379">
        <f t="shared" ca="1" si="457"/>
        <v>-247</v>
      </c>
      <c r="K8146" s="391" t="str">
        <f t="shared" ca="1" si="458"/>
        <v>30,00</v>
      </c>
      <c r="L8146" s="379"/>
      <c r="O8146" s="379"/>
    </row>
    <row r="8147" spans="1:15">
      <c r="A8147" s="417" t="s">
        <v>2155</v>
      </c>
      <c r="B8147" s="417" t="s">
        <v>18556</v>
      </c>
      <c r="C8147" s="417" t="s">
        <v>2281</v>
      </c>
      <c r="D8147" s="417" t="s">
        <v>18557</v>
      </c>
      <c r="E8147" s="391">
        <v>0.09</v>
      </c>
      <c r="F8147" s="418">
        <v>44214</v>
      </c>
      <c r="G8147" s="417" t="s">
        <v>2283</v>
      </c>
      <c r="I8147" s="379">
        <f t="shared" ca="1" si="456"/>
        <v>-357</v>
      </c>
      <c r="J8147" s="379">
        <f t="shared" ca="1" si="457"/>
        <v>-247</v>
      </c>
      <c r="K8147" s="391" t="str">
        <f t="shared" ca="1" si="458"/>
        <v>31,00</v>
      </c>
      <c r="L8147" s="379"/>
      <c r="O8147" s="379"/>
    </row>
    <row r="8148" spans="1:15">
      <c r="A8148" s="417" t="s">
        <v>2155</v>
      </c>
      <c r="B8148" s="417" t="s">
        <v>13045</v>
      </c>
      <c r="C8148" s="417" t="s">
        <v>2281</v>
      </c>
      <c r="D8148" s="417" t="s">
        <v>13046</v>
      </c>
      <c r="E8148" s="391">
        <v>0.05</v>
      </c>
      <c r="F8148" s="418">
        <v>44249</v>
      </c>
      <c r="G8148" s="417" t="s">
        <v>2286</v>
      </c>
      <c r="I8148" s="379">
        <f t="shared" ca="1" si="456"/>
        <v>-322</v>
      </c>
      <c r="J8148" s="379">
        <f t="shared" ca="1" si="457"/>
        <v>-224</v>
      </c>
      <c r="K8148" s="391" t="str">
        <f t="shared" ca="1" si="458"/>
        <v>19,25</v>
      </c>
      <c r="L8148" s="379"/>
      <c r="O8148" s="379"/>
    </row>
    <row r="8149" spans="1:15">
      <c r="A8149" s="417" t="s">
        <v>2155</v>
      </c>
      <c r="B8149" s="417" t="s">
        <v>7089</v>
      </c>
      <c r="C8149" s="417" t="s">
        <v>2281</v>
      </c>
      <c r="D8149" s="417" t="s">
        <v>7090</v>
      </c>
      <c r="E8149" s="391">
        <v>0.25</v>
      </c>
      <c r="F8149" s="418">
        <v>44249</v>
      </c>
      <c r="G8149" s="417" t="s">
        <v>2286</v>
      </c>
      <c r="I8149" s="379">
        <f t="shared" ca="1" si="456"/>
        <v>-322</v>
      </c>
      <c r="J8149" s="379">
        <f t="shared" ca="1" si="457"/>
        <v>-224</v>
      </c>
      <c r="K8149" s="391" t="str">
        <f t="shared" ca="1" si="458"/>
        <v>20,25</v>
      </c>
      <c r="L8149" s="379"/>
      <c r="O8149" s="379"/>
    </row>
    <row r="8150" spans="1:15">
      <c r="A8150" s="417" t="s">
        <v>2155</v>
      </c>
      <c r="B8150" s="417" t="s">
        <v>13047</v>
      </c>
      <c r="C8150" s="417" t="s">
        <v>2281</v>
      </c>
      <c r="D8150" s="417" t="s">
        <v>7095</v>
      </c>
      <c r="E8150" s="391">
        <v>3.65</v>
      </c>
      <c r="F8150" s="418">
        <v>44249</v>
      </c>
      <c r="G8150" s="417" t="s">
        <v>2286</v>
      </c>
      <c r="I8150" s="379">
        <f t="shared" ca="1" si="456"/>
        <v>-322</v>
      </c>
      <c r="J8150" s="379">
        <f t="shared" ca="1" si="457"/>
        <v>-224</v>
      </c>
      <c r="K8150" s="391" t="str">
        <f t="shared" ca="1" si="458"/>
        <v>21,75</v>
      </c>
      <c r="L8150" s="379"/>
      <c r="O8150" s="379"/>
    </row>
    <row r="8151" spans="1:15">
      <c r="A8151" s="417" t="s">
        <v>2155</v>
      </c>
      <c r="B8151" s="417" t="s">
        <v>13048</v>
      </c>
      <c r="C8151" s="417" t="s">
        <v>2281</v>
      </c>
      <c r="D8151" s="417" t="s">
        <v>5021</v>
      </c>
      <c r="E8151" s="391">
        <v>2.4300000000000002</v>
      </c>
      <c r="F8151" s="418">
        <v>44249</v>
      </c>
      <c r="G8151" s="417" t="s">
        <v>2283</v>
      </c>
      <c r="I8151" s="379">
        <f t="shared" ca="1" si="456"/>
        <v>-322</v>
      </c>
      <c r="J8151" s="379">
        <f t="shared" ca="1" si="457"/>
        <v>-224</v>
      </c>
      <c r="K8151" s="391" t="str">
        <f t="shared" ca="1" si="458"/>
        <v>22,00</v>
      </c>
      <c r="L8151" s="379"/>
      <c r="O8151" s="379"/>
    </row>
    <row r="8152" spans="1:15">
      <c r="A8152" s="417" t="s">
        <v>2155</v>
      </c>
      <c r="B8152" s="417" t="s">
        <v>13049</v>
      </c>
      <c r="C8152" s="417" t="s">
        <v>2281</v>
      </c>
      <c r="D8152" s="417" t="s">
        <v>5023</v>
      </c>
      <c r="E8152" s="391">
        <v>1.93</v>
      </c>
      <c r="F8152" s="418">
        <v>44249</v>
      </c>
      <c r="G8152" s="417" t="s">
        <v>2283</v>
      </c>
      <c r="I8152" s="379">
        <f t="shared" ca="1" si="456"/>
        <v>-322</v>
      </c>
      <c r="J8152" s="379">
        <f t="shared" ca="1" si="457"/>
        <v>-224</v>
      </c>
      <c r="K8152" s="391" t="str">
        <f t="shared" ca="1" si="458"/>
        <v>23,00</v>
      </c>
      <c r="L8152" s="379"/>
      <c r="O8152" s="379"/>
    </row>
    <row r="8153" spans="1:15">
      <c r="A8153" s="417" t="s">
        <v>2155</v>
      </c>
      <c r="B8153" s="417" t="s">
        <v>13050</v>
      </c>
      <c r="C8153" s="417" t="s">
        <v>2281</v>
      </c>
      <c r="D8153" s="417" t="s">
        <v>5025</v>
      </c>
      <c r="E8153" s="391">
        <v>5.88</v>
      </c>
      <c r="F8153" s="418">
        <v>44249</v>
      </c>
      <c r="G8153" s="417" t="s">
        <v>2283</v>
      </c>
      <c r="I8153" s="379">
        <f t="shared" ca="1" si="456"/>
        <v>-322</v>
      </c>
      <c r="J8153" s="379">
        <f t="shared" ca="1" si="457"/>
        <v>-224</v>
      </c>
      <c r="K8153" s="391" t="str">
        <f t="shared" ca="1" si="458"/>
        <v>24,00</v>
      </c>
      <c r="L8153" s="379"/>
      <c r="O8153" s="379"/>
    </row>
    <row r="8154" spans="1:15">
      <c r="A8154" s="417" t="s">
        <v>2155</v>
      </c>
      <c r="B8154" s="417" t="s">
        <v>7091</v>
      </c>
      <c r="C8154" s="417" t="s">
        <v>2281</v>
      </c>
      <c r="D8154" s="417" t="s">
        <v>5026</v>
      </c>
      <c r="E8154" s="391">
        <v>1.9</v>
      </c>
      <c r="F8154" s="418">
        <v>44249</v>
      </c>
      <c r="G8154" s="417" t="s">
        <v>2283</v>
      </c>
      <c r="I8154" s="379">
        <f t="shared" ca="1" si="456"/>
        <v>-322</v>
      </c>
      <c r="J8154" s="379">
        <f t="shared" ca="1" si="457"/>
        <v>-224</v>
      </c>
      <c r="K8154" s="391" t="str">
        <f t="shared" ca="1" si="458"/>
        <v>24,50</v>
      </c>
      <c r="L8154" s="379"/>
      <c r="O8154" s="379"/>
    </row>
    <row r="8155" spans="1:15">
      <c r="A8155" s="417" t="s">
        <v>2155</v>
      </c>
      <c r="B8155" s="417" t="s">
        <v>5017</v>
      </c>
      <c r="C8155" s="417" t="s">
        <v>2281</v>
      </c>
      <c r="D8155" s="417" t="s">
        <v>5018</v>
      </c>
      <c r="E8155" s="391">
        <v>4.5999999999999996</v>
      </c>
      <c r="F8155" s="418">
        <v>44249</v>
      </c>
      <c r="G8155" s="417" t="s">
        <v>2283</v>
      </c>
      <c r="I8155" s="379">
        <f t="shared" ca="1" si="456"/>
        <v>-322</v>
      </c>
      <c r="J8155" s="379">
        <f t="shared" ca="1" si="457"/>
        <v>-224</v>
      </c>
      <c r="K8155" s="391" t="str">
        <f t="shared" ca="1" si="458"/>
        <v>25,00</v>
      </c>
      <c r="L8155" s="379"/>
      <c r="O8155" s="379"/>
    </row>
    <row r="8156" spans="1:15">
      <c r="A8156" s="417" t="s">
        <v>2155</v>
      </c>
      <c r="B8156" s="417" t="s">
        <v>8510</v>
      </c>
      <c r="C8156" s="417" t="s">
        <v>2281</v>
      </c>
      <c r="D8156" s="417" t="s">
        <v>8511</v>
      </c>
      <c r="E8156" s="391">
        <v>0.7</v>
      </c>
      <c r="F8156" s="418">
        <v>44249</v>
      </c>
      <c r="G8156" s="417" t="s">
        <v>2286</v>
      </c>
      <c r="I8156" s="379">
        <f t="shared" ca="1" si="456"/>
        <v>-322</v>
      </c>
      <c r="J8156" s="379">
        <f t="shared" ca="1" si="457"/>
        <v>-224</v>
      </c>
      <c r="K8156" s="391" t="str">
        <f t="shared" ca="1" si="458"/>
        <v>25,25</v>
      </c>
      <c r="L8156" s="379"/>
      <c r="O8156" s="379"/>
    </row>
    <row r="8157" spans="1:15">
      <c r="A8157" s="417" t="s">
        <v>2155</v>
      </c>
      <c r="B8157" s="417" t="s">
        <v>13051</v>
      </c>
      <c r="C8157" s="417" t="s">
        <v>2281</v>
      </c>
      <c r="D8157" s="417" t="s">
        <v>5031</v>
      </c>
      <c r="E8157" s="391">
        <v>1.79</v>
      </c>
      <c r="F8157" s="418">
        <v>44249</v>
      </c>
      <c r="G8157" s="417" t="s">
        <v>2283</v>
      </c>
      <c r="I8157" s="379">
        <f t="shared" ca="1" si="456"/>
        <v>-322</v>
      </c>
      <c r="J8157" s="379">
        <f t="shared" ca="1" si="457"/>
        <v>-224</v>
      </c>
      <c r="K8157" s="391" t="str">
        <f t="shared" ca="1" si="458"/>
        <v>25,50</v>
      </c>
      <c r="L8157" s="379"/>
      <c r="O8157" s="379"/>
    </row>
    <row r="8158" spans="1:15">
      <c r="A8158" s="417" t="s">
        <v>2155</v>
      </c>
      <c r="B8158" s="417" t="s">
        <v>13052</v>
      </c>
      <c r="C8158" s="417" t="s">
        <v>2281</v>
      </c>
      <c r="D8158" s="417" t="s">
        <v>5027</v>
      </c>
      <c r="E8158" s="391">
        <v>3.7</v>
      </c>
      <c r="F8158" s="418">
        <v>44249</v>
      </c>
      <c r="G8158" s="417" t="s">
        <v>2283</v>
      </c>
      <c r="I8158" s="379">
        <f t="shared" ca="1" si="456"/>
        <v>-322</v>
      </c>
      <c r="J8158" s="379">
        <f t="shared" ca="1" si="457"/>
        <v>-224</v>
      </c>
      <c r="K8158" s="391" t="str">
        <f t="shared" ca="1" si="458"/>
        <v>26,00</v>
      </c>
      <c r="L8158" s="379"/>
      <c r="O8158" s="379"/>
    </row>
    <row r="8159" spans="1:15">
      <c r="A8159" s="417" t="s">
        <v>2155</v>
      </c>
      <c r="B8159" s="417" t="s">
        <v>13053</v>
      </c>
      <c r="C8159" s="417" t="s">
        <v>2281</v>
      </c>
      <c r="D8159" s="417" t="s">
        <v>13042</v>
      </c>
      <c r="E8159" s="391">
        <v>1.79</v>
      </c>
      <c r="F8159" s="418">
        <v>44249</v>
      </c>
      <c r="G8159" s="417" t="s">
        <v>2283</v>
      </c>
      <c r="I8159" s="379">
        <f t="shared" ca="1" si="456"/>
        <v>-322</v>
      </c>
      <c r="J8159" s="379">
        <f t="shared" ca="1" si="457"/>
        <v>-224</v>
      </c>
      <c r="K8159" s="391" t="str">
        <f t="shared" ca="1" si="458"/>
        <v>26,50</v>
      </c>
      <c r="L8159" s="379"/>
      <c r="O8159" s="379"/>
    </row>
    <row r="8160" spans="1:15">
      <c r="A8160" s="417" t="s">
        <v>2155</v>
      </c>
      <c r="B8160" s="417" t="s">
        <v>13054</v>
      </c>
      <c r="C8160" s="417" t="s">
        <v>2281</v>
      </c>
      <c r="D8160" s="417" t="s">
        <v>5028</v>
      </c>
      <c r="E8160" s="391">
        <v>2.8</v>
      </c>
      <c r="F8160" s="418">
        <v>44249</v>
      </c>
      <c r="G8160" s="417" t="s">
        <v>2283</v>
      </c>
      <c r="I8160" s="379">
        <f t="shared" ca="1" si="456"/>
        <v>-322</v>
      </c>
      <c r="J8160" s="379">
        <f t="shared" ca="1" si="457"/>
        <v>-224</v>
      </c>
      <c r="K8160" s="391" t="str">
        <f t="shared" ca="1" si="458"/>
        <v>27,00</v>
      </c>
      <c r="L8160" s="379"/>
      <c r="O8160" s="379"/>
    </row>
    <row r="8161" spans="1:15">
      <c r="A8161" s="417" t="s">
        <v>2155</v>
      </c>
      <c r="B8161" s="417" t="s">
        <v>17981</v>
      </c>
      <c r="C8161" s="417" t="s">
        <v>2281</v>
      </c>
      <c r="D8161" s="417" t="s">
        <v>5032</v>
      </c>
      <c r="E8161" s="391">
        <v>1.58</v>
      </c>
      <c r="F8161" s="418">
        <v>44249</v>
      </c>
      <c r="G8161" s="417" t="s">
        <v>2283</v>
      </c>
      <c r="I8161" s="379">
        <f t="shared" ca="1" si="456"/>
        <v>-322</v>
      </c>
      <c r="J8161" s="379">
        <f t="shared" ca="1" si="457"/>
        <v>-224</v>
      </c>
      <c r="K8161" s="391" t="str">
        <f t="shared" ca="1" si="458"/>
        <v>27,50</v>
      </c>
      <c r="L8161" s="379"/>
      <c r="O8161" s="379"/>
    </row>
    <row r="8162" spans="1:15">
      <c r="A8162" s="417" t="s">
        <v>2155</v>
      </c>
      <c r="B8162" s="417" t="s">
        <v>17328</v>
      </c>
      <c r="C8162" s="417" t="s">
        <v>2281</v>
      </c>
      <c r="D8162" s="417" t="s">
        <v>5029</v>
      </c>
      <c r="E8162" s="391">
        <v>2.4900000000000002</v>
      </c>
      <c r="F8162" s="418">
        <v>44249</v>
      </c>
      <c r="G8162" s="417" t="s">
        <v>2283</v>
      </c>
      <c r="I8162" s="379">
        <f t="shared" ca="1" si="456"/>
        <v>-322</v>
      </c>
      <c r="J8162" s="379">
        <f t="shared" ca="1" si="457"/>
        <v>-224</v>
      </c>
      <c r="K8162" s="391" t="str">
        <f t="shared" ca="1" si="458"/>
        <v>28,00</v>
      </c>
      <c r="L8162" s="379"/>
      <c r="O8162" s="379"/>
    </row>
    <row r="8163" spans="1:15">
      <c r="A8163" s="417" t="s">
        <v>2155</v>
      </c>
      <c r="B8163" s="417" t="s">
        <v>17329</v>
      </c>
      <c r="C8163" s="417" t="s">
        <v>2281</v>
      </c>
      <c r="D8163" s="417" t="s">
        <v>17330</v>
      </c>
      <c r="E8163" s="391">
        <v>1.6</v>
      </c>
      <c r="F8163" s="418">
        <v>44249</v>
      </c>
      <c r="G8163" s="417" t="s">
        <v>2283</v>
      </c>
      <c r="I8163" s="379">
        <f t="shared" ca="1" si="456"/>
        <v>-322</v>
      </c>
      <c r="J8163" s="379">
        <f t="shared" ca="1" si="457"/>
        <v>-224</v>
      </c>
      <c r="K8163" s="391" t="str">
        <f t="shared" ca="1" si="458"/>
        <v>29,00</v>
      </c>
      <c r="L8163" s="379"/>
      <c r="O8163" s="379"/>
    </row>
    <row r="8164" spans="1:15">
      <c r="A8164" s="417" t="s">
        <v>2155</v>
      </c>
      <c r="B8164" s="417" t="s">
        <v>17982</v>
      </c>
      <c r="C8164" s="417" t="s">
        <v>2281</v>
      </c>
      <c r="D8164" s="417" t="s">
        <v>17327</v>
      </c>
      <c r="E8164" s="391">
        <v>1.1599999999999999</v>
      </c>
      <c r="F8164" s="418">
        <v>44249</v>
      </c>
      <c r="G8164" s="417" t="s">
        <v>2283</v>
      </c>
      <c r="I8164" s="379">
        <f t="shared" ca="1" si="456"/>
        <v>-322</v>
      </c>
      <c r="J8164" s="379">
        <f t="shared" ca="1" si="457"/>
        <v>-224</v>
      </c>
      <c r="K8164" s="391" t="str">
        <f t="shared" ca="1" si="458"/>
        <v>30,00</v>
      </c>
      <c r="L8164" s="379"/>
      <c r="O8164" s="379"/>
    </row>
    <row r="8165" spans="1:15">
      <c r="A8165" s="417" t="s">
        <v>2155</v>
      </c>
      <c r="B8165" s="417" t="s">
        <v>18558</v>
      </c>
      <c r="C8165" s="417" t="s">
        <v>2281</v>
      </c>
      <c r="D8165" s="417" t="s">
        <v>18557</v>
      </c>
      <c r="E8165" s="391">
        <v>0.91</v>
      </c>
      <c r="F8165" s="418">
        <v>44249</v>
      </c>
      <c r="G8165" s="417" t="s">
        <v>2283</v>
      </c>
      <c r="I8165" s="379">
        <f t="shared" ca="1" si="456"/>
        <v>-322</v>
      </c>
      <c r="J8165" s="379">
        <f t="shared" ca="1" si="457"/>
        <v>-224</v>
      </c>
      <c r="K8165" s="391" t="str">
        <f t="shared" ca="1" si="458"/>
        <v>31,00</v>
      </c>
      <c r="L8165" s="379"/>
      <c r="O8165" s="379"/>
    </row>
    <row r="8166" spans="1:15">
      <c r="A8166" s="417" t="s">
        <v>2155</v>
      </c>
      <c r="B8166" s="417" t="s">
        <v>18559</v>
      </c>
      <c r="C8166" s="417" t="s">
        <v>2281</v>
      </c>
      <c r="D8166" s="417" t="s">
        <v>18560</v>
      </c>
      <c r="E8166" s="391">
        <v>0.56000000000000005</v>
      </c>
      <c r="F8166" s="418">
        <v>44249</v>
      </c>
      <c r="G8166" s="417" t="s">
        <v>2283</v>
      </c>
      <c r="I8166" s="379">
        <f t="shared" ca="1" si="456"/>
        <v>-322</v>
      </c>
      <c r="J8166" s="379">
        <f t="shared" ca="1" si="457"/>
        <v>-224</v>
      </c>
      <c r="K8166" s="391" t="str">
        <f t="shared" ca="1" si="458"/>
        <v>31,50</v>
      </c>
      <c r="L8166" s="379"/>
      <c r="O8166" s="379"/>
    </row>
    <row r="8167" spans="1:15">
      <c r="A8167" s="417" t="s">
        <v>2155</v>
      </c>
      <c r="B8167" s="417" t="s">
        <v>18561</v>
      </c>
      <c r="C8167" s="417" t="s">
        <v>2281</v>
      </c>
      <c r="D8167" s="417" t="s">
        <v>18562</v>
      </c>
      <c r="E8167" s="391">
        <v>0.6</v>
      </c>
      <c r="F8167" s="418">
        <v>44249</v>
      </c>
      <c r="G8167" s="417" t="s">
        <v>2283</v>
      </c>
      <c r="I8167" s="379">
        <f t="shared" ca="1" si="456"/>
        <v>-322</v>
      </c>
      <c r="J8167" s="379">
        <f t="shared" ca="1" si="457"/>
        <v>-224</v>
      </c>
      <c r="K8167" s="391" t="str">
        <f t="shared" ca="1" si="458"/>
        <v>32,00</v>
      </c>
      <c r="L8167" s="379"/>
      <c r="O8167" s="379"/>
    </row>
    <row r="8168" spans="1:15">
      <c r="A8168" s="417" t="s">
        <v>2155</v>
      </c>
      <c r="B8168" s="417" t="s">
        <v>13055</v>
      </c>
      <c r="C8168" s="417" t="s">
        <v>2281</v>
      </c>
      <c r="D8168" s="417" t="s">
        <v>5020</v>
      </c>
      <c r="E8168" s="391">
        <v>0.08</v>
      </c>
      <c r="F8168" s="418">
        <v>44270</v>
      </c>
      <c r="G8168" s="417" t="s">
        <v>2283</v>
      </c>
      <c r="I8168" s="379">
        <f t="shared" ca="1" si="456"/>
        <v>-301</v>
      </c>
      <c r="J8168" s="379">
        <f t="shared" ca="1" si="457"/>
        <v>-209</v>
      </c>
      <c r="K8168" s="391" t="str">
        <f t="shared" ca="1" si="458"/>
        <v>21,00</v>
      </c>
      <c r="L8168" s="379"/>
      <c r="O8168" s="379"/>
    </row>
    <row r="8169" spans="1:15">
      <c r="A8169" s="417" t="s">
        <v>2155</v>
      </c>
      <c r="B8169" s="417" t="s">
        <v>18563</v>
      </c>
      <c r="C8169" s="417" t="s">
        <v>2281</v>
      </c>
      <c r="D8169" s="417" t="s">
        <v>17327</v>
      </c>
      <c r="E8169" s="391">
        <v>1.5</v>
      </c>
      <c r="F8169" s="418">
        <v>44270</v>
      </c>
      <c r="G8169" s="417" t="s">
        <v>2283</v>
      </c>
      <c r="I8169" s="379">
        <f t="shared" ca="1" si="456"/>
        <v>-301</v>
      </c>
      <c r="J8169" s="379">
        <f t="shared" ca="1" si="457"/>
        <v>-209</v>
      </c>
      <c r="K8169" s="391" t="str">
        <f t="shared" ca="1" si="458"/>
        <v>30,00</v>
      </c>
      <c r="L8169" s="379"/>
      <c r="O8169" s="379"/>
    </row>
    <row r="8170" spans="1:15">
      <c r="A8170" s="417" t="s">
        <v>2155</v>
      </c>
      <c r="B8170" s="417" t="s">
        <v>13056</v>
      </c>
      <c r="C8170" s="417" t="s">
        <v>2332</v>
      </c>
      <c r="D8170" s="417" t="s">
        <v>13057</v>
      </c>
      <c r="E8170" s="391">
        <v>0.1</v>
      </c>
      <c r="F8170" s="418">
        <v>44214</v>
      </c>
      <c r="G8170" s="417" t="s">
        <v>2286</v>
      </c>
      <c r="I8170" s="379">
        <f t="shared" ca="1" si="456"/>
        <v>-357</v>
      </c>
      <c r="J8170" s="379">
        <f t="shared" ca="1" si="457"/>
        <v>-247</v>
      </c>
      <c r="K8170" s="391" t="str">
        <f t="shared" ca="1" si="458"/>
        <v>18,50</v>
      </c>
      <c r="L8170" s="379"/>
      <c r="O8170" s="379"/>
    </row>
    <row r="8171" spans="1:15">
      <c r="A8171" s="417" t="s">
        <v>2155</v>
      </c>
      <c r="B8171" s="417" t="s">
        <v>13058</v>
      </c>
      <c r="C8171" s="417" t="s">
        <v>2332</v>
      </c>
      <c r="D8171" s="417" t="s">
        <v>5033</v>
      </c>
      <c r="E8171" s="391">
        <v>0.08</v>
      </c>
      <c r="F8171" s="418">
        <v>44214</v>
      </c>
      <c r="G8171" s="417" t="s">
        <v>2286</v>
      </c>
      <c r="I8171" s="379">
        <f t="shared" ca="1" si="456"/>
        <v>-357</v>
      </c>
      <c r="J8171" s="379">
        <f t="shared" ca="1" si="457"/>
        <v>-247</v>
      </c>
      <c r="K8171" s="391" t="str">
        <f t="shared" ca="1" si="458"/>
        <v>19,00</v>
      </c>
      <c r="L8171" s="379"/>
      <c r="O8171" s="379"/>
    </row>
    <row r="8172" spans="1:15">
      <c r="A8172" s="417" t="s">
        <v>2155</v>
      </c>
      <c r="B8172" s="417" t="s">
        <v>13059</v>
      </c>
      <c r="C8172" s="417" t="s">
        <v>2332</v>
      </c>
      <c r="D8172" s="417" t="s">
        <v>5020</v>
      </c>
      <c r="E8172" s="391">
        <v>0.08</v>
      </c>
      <c r="F8172" s="418">
        <v>44214</v>
      </c>
      <c r="G8172" s="417" t="s">
        <v>2286</v>
      </c>
      <c r="I8172" s="379">
        <f t="shared" ca="1" si="456"/>
        <v>-357</v>
      </c>
      <c r="J8172" s="379">
        <f t="shared" ca="1" si="457"/>
        <v>-247</v>
      </c>
      <c r="K8172" s="391" t="str">
        <f t="shared" ca="1" si="458"/>
        <v>21,00</v>
      </c>
      <c r="L8172" s="379"/>
      <c r="O8172" s="379"/>
    </row>
    <row r="8173" spans="1:15">
      <c r="A8173" s="417" t="s">
        <v>2155</v>
      </c>
      <c r="B8173" s="417" t="s">
        <v>8512</v>
      </c>
      <c r="C8173" s="417" t="s">
        <v>2332</v>
      </c>
      <c r="D8173" s="417" t="s">
        <v>5021</v>
      </c>
      <c r="E8173" s="391">
        <v>0.02</v>
      </c>
      <c r="F8173" s="418">
        <v>44214</v>
      </c>
      <c r="G8173" s="417" t="s">
        <v>2286</v>
      </c>
      <c r="I8173" s="379">
        <f t="shared" ca="1" si="456"/>
        <v>-357</v>
      </c>
      <c r="J8173" s="379">
        <f t="shared" ca="1" si="457"/>
        <v>-247</v>
      </c>
      <c r="K8173" s="391" t="str">
        <f t="shared" ca="1" si="458"/>
        <v>22,00</v>
      </c>
      <c r="L8173" s="379"/>
      <c r="O8173" s="379"/>
    </row>
    <row r="8174" spans="1:15">
      <c r="A8174" s="417" t="s">
        <v>2155</v>
      </c>
      <c r="B8174" s="417" t="s">
        <v>13060</v>
      </c>
      <c r="C8174" s="417" t="s">
        <v>2332</v>
      </c>
      <c r="D8174" s="417" t="s">
        <v>5022</v>
      </c>
      <c r="E8174" s="391">
        <v>0.2</v>
      </c>
      <c r="F8174" s="418">
        <v>44214</v>
      </c>
      <c r="G8174" s="417" t="s">
        <v>2286</v>
      </c>
      <c r="I8174" s="379">
        <f t="shared" ca="1" si="456"/>
        <v>-357</v>
      </c>
      <c r="J8174" s="379">
        <f t="shared" ca="1" si="457"/>
        <v>-247</v>
      </c>
      <c r="K8174" s="391" t="str">
        <f t="shared" ca="1" si="458"/>
        <v>22,50</v>
      </c>
      <c r="L8174" s="379"/>
      <c r="O8174" s="379"/>
    </row>
    <row r="8175" spans="1:15">
      <c r="A8175" s="417" t="s">
        <v>2155</v>
      </c>
      <c r="B8175" s="417" t="s">
        <v>8513</v>
      </c>
      <c r="C8175" s="417" t="s">
        <v>2332</v>
      </c>
      <c r="D8175" s="417" t="s">
        <v>5023</v>
      </c>
      <c r="E8175" s="391">
        <v>0.09</v>
      </c>
      <c r="F8175" s="418">
        <v>44214</v>
      </c>
      <c r="G8175" s="417" t="s">
        <v>2286</v>
      </c>
      <c r="I8175" s="379">
        <f t="shared" ca="1" si="456"/>
        <v>-357</v>
      </c>
      <c r="J8175" s="379">
        <f t="shared" ca="1" si="457"/>
        <v>-247</v>
      </c>
      <c r="K8175" s="391" t="str">
        <f t="shared" ca="1" si="458"/>
        <v>23,00</v>
      </c>
      <c r="L8175" s="379"/>
      <c r="O8175" s="379"/>
    </row>
    <row r="8176" spans="1:15">
      <c r="A8176" s="417" t="s">
        <v>2155</v>
      </c>
      <c r="B8176" s="417" t="s">
        <v>13061</v>
      </c>
      <c r="C8176" s="417" t="s">
        <v>2332</v>
      </c>
      <c r="D8176" s="417" t="s">
        <v>5024</v>
      </c>
      <c r="E8176" s="391">
        <v>0.21</v>
      </c>
      <c r="F8176" s="418">
        <v>44214</v>
      </c>
      <c r="G8176" s="417" t="s">
        <v>2286</v>
      </c>
      <c r="I8176" s="379">
        <f t="shared" ca="1" si="456"/>
        <v>-357</v>
      </c>
      <c r="J8176" s="379">
        <f t="shared" ca="1" si="457"/>
        <v>-247</v>
      </c>
      <c r="K8176" s="391" t="str">
        <f t="shared" ca="1" si="458"/>
        <v>23,50</v>
      </c>
      <c r="L8176" s="379"/>
      <c r="O8176" s="379"/>
    </row>
    <row r="8177" spans="1:15">
      <c r="A8177" s="417" t="s">
        <v>2155</v>
      </c>
      <c r="B8177" s="417" t="s">
        <v>8514</v>
      </c>
      <c r="C8177" s="417" t="s">
        <v>2332</v>
      </c>
      <c r="D8177" s="417" t="s">
        <v>5025</v>
      </c>
      <c r="E8177" s="391">
        <v>0.02</v>
      </c>
      <c r="F8177" s="418">
        <v>44214</v>
      </c>
      <c r="G8177" s="417" t="s">
        <v>2286</v>
      </c>
      <c r="I8177" s="379">
        <f t="shared" ca="1" si="456"/>
        <v>-357</v>
      </c>
      <c r="J8177" s="379">
        <f t="shared" ca="1" si="457"/>
        <v>-247</v>
      </c>
      <c r="K8177" s="391" t="str">
        <f t="shared" ca="1" si="458"/>
        <v>24,00</v>
      </c>
      <c r="L8177" s="379"/>
      <c r="O8177" s="379"/>
    </row>
    <row r="8178" spans="1:15">
      <c r="A8178" s="417" t="s">
        <v>2155</v>
      </c>
      <c r="B8178" s="417" t="s">
        <v>13062</v>
      </c>
      <c r="C8178" s="417" t="s">
        <v>2332</v>
      </c>
      <c r="D8178" s="417" t="s">
        <v>5026</v>
      </c>
      <c r="E8178" s="391">
        <v>0.3</v>
      </c>
      <c r="F8178" s="418">
        <v>44214</v>
      </c>
      <c r="G8178" s="417" t="s">
        <v>2286</v>
      </c>
      <c r="I8178" s="379">
        <f t="shared" ca="1" si="456"/>
        <v>-357</v>
      </c>
      <c r="J8178" s="379">
        <f t="shared" ca="1" si="457"/>
        <v>-247</v>
      </c>
      <c r="K8178" s="391" t="str">
        <f t="shared" ca="1" si="458"/>
        <v>24,50</v>
      </c>
      <c r="L8178" s="379"/>
      <c r="O8178" s="379"/>
    </row>
    <row r="8179" spans="1:15">
      <c r="A8179" s="417" t="s">
        <v>2155</v>
      </c>
      <c r="B8179" s="417" t="s">
        <v>8515</v>
      </c>
      <c r="C8179" s="417" t="s">
        <v>2332</v>
      </c>
      <c r="D8179" s="417" t="s">
        <v>5018</v>
      </c>
      <c r="E8179" s="391">
        <v>0.03</v>
      </c>
      <c r="F8179" s="418">
        <v>44214</v>
      </c>
      <c r="G8179" s="417" t="s">
        <v>2286</v>
      </c>
      <c r="I8179" s="379">
        <f t="shared" ca="1" si="456"/>
        <v>-357</v>
      </c>
      <c r="J8179" s="379">
        <f t="shared" ca="1" si="457"/>
        <v>-247</v>
      </c>
      <c r="K8179" s="391" t="str">
        <f t="shared" ca="1" si="458"/>
        <v>25,00</v>
      </c>
      <c r="L8179" s="379"/>
      <c r="O8179" s="379"/>
    </row>
    <row r="8180" spans="1:15">
      <c r="A8180" s="417" t="s">
        <v>2155</v>
      </c>
      <c r="B8180" s="417" t="s">
        <v>13063</v>
      </c>
      <c r="C8180" s="417" t="s">
        <v>2332</v>
      </c>
      <c r="D8180" s="417" t="s">
        <v>5031</v>
      </c>
      <c r="E8180" s="391">
        <v>0.1</v>
      </c>
      <c r="F8180" s="418">
        <v>44214</v>
      </c>
      <c r="G8180" s="417" t="s">
        <v>2286</v>
      </c>
      <c r="I8180" s="379">
        <f t="shared" ca="1" si="456"/>
        <v>-357</v>
      </c>
      <c r="J8180" s="379">
        <f t="shared" ca="1" si="457"/>
        <v>-247</v>
      </c>
      <c r="K8180" s="391" t="str">
        <f t="shared" ca="1" si="458"/>
        <v>25,50</v>
      </c>
      <c r="L8180" s="379"/>
      <c r="O8180" s="379"/>
    </row>
    <row r="8181" spans="1:15">
      <c r="A8181" s="417" t="s">
        <v>2155</v>
      </c>
      <c r="B8181" s="417" t="s">
        <v>13064</v>
      </c>
      <c r="C8181" s="417" t="s">
        <v>2332</v>
      </c>
      <c r="D8181" s="417" t="s">
        <v>5027</v>
      </c>
      <c r="E8181" s="391">
        <v>0.14000000000000001</v>
      </c>
      <c r="F8181" s="418">
        <v>44214</v>
      </c>
      <c r="G8181" s="417" t="s">
        <v>2286</v>
      </c>
      <c r="I8181" s="379">
        <f t="shared" ca="1" si="456"/>
        <v>-357</v>
      </c>
      <c r="J8181" s="379">
        <f t="shared" ca="1" si="457"/>
        <v>-247</v>
      </c>
      <c r="K8181" s="391" t="str">
        <f t="shared" ca="1" si="458"/>
        <v>26,00</v>
      </c>
      <c r="L8181" s="379"/>
      <c r="O8181" s="379"/>
    </row>
    <row r="8182" spans="1:15">
      <c r="A8182" s="417" t="s">
        <v>2155</v>
      </c>
      <c r="B8182" s="417" t="s">
        <v>17983</v>
      </c>
      <c r="C8182" s="417" t="s">
        <v>2332</v>
      </c>
      <c r="D8182" s="417" t="s">
        <v>5028</v>
      </c>
      <c r="E8182" s="391">
        <v>7.0000000000000007E-2</v>
      </c>
      <c r="F8182" s="418">
        <v>44214</v>
      </c>
      <c r="G8182" s="417" t="s">
        <v>2286</v>
      </c>
      <c r="I8182" s="379">
        <f t="shared" ca="1" si="456"/>
        <v>-357</v>
      </c>
      <c r="J8182" s="379">
        <f t="shared" ca="1" si="457"/>
        <v>-247</v>
      </c>
      <c r="K8182" s="391" t="str">
        <f t="shared" ca="1" si="458"/>
        <v>27,00</v>
      </c>
      <c r="L8182" s="379"/>
      <c r="O8182" s="379"/>
    </row>
    <row r="8183" spans="1:15">
      <c r="A8183" s="417" t="s">
        <v>2155</v>
      </c>
      <c r="B8183" s="417" t="s">
        <v>18564</v>
      </c>
      <c r="C8183" s="417" t="s">
        <v>2332</v>
      </c>
      <c r="D8183" s="417" t="s">
        <v>5029</v>
      </c>
      <c r="E8183" s="391">
        <v>0.15</v>
      </c>
      <c r="F8183" s="418">
        <v>44214</v>
      </c>
      <c r="G8183" s="417" t="s">
        <v>2286</v>
      </c>
      <c r="I8183" s="379">
        <f t="shared" ca="1" si="456"/>
        <v>-357</v>
      </c>
      <c r="J8183" s="379">
        <f t="shared" ca="1" si="457"/>
        <v>-247</v>
      </c>
      <c r="K8183" s="391" t="str">
        <f t="shared" ca="1" si="458"/>
        <v>28,00</v>
      </c>
      <c r="L8183" s="379"/>
      <c r="O8183" s="379"/>
    </row>
    <row r="8184" spans="1:15">
      <c r="A8184" s="417" t="s">
        <v>2155</v>
      </c>
      <c r="B8184" s="417" t="s">
        <v>18565</v>
      </c>
      <c r="C8184" s="417" t="s">
        <v>2332</v>
      </c>
      <c r="D8184" s="417" t="s">
        <v>17330</v>
      </c>
      <c r="E8184" s="391">
        <v>0.41</v>
      </c>
      <c r="F8184" s="418">
        <v>44214</v>
      </c>
      <c r="G8184" s="417" t="s">
        <v>2286</v>
      </c>
      <c r="I8184" s="379">
        <f t="shared" ca="1" si="456"/>
        <v>-357</v>
      </c>
      <c r="J8184" s="379">
        <f t="shared" ca="1" si="457"/>
        <v>-247</v>
      </c>
      <c r="K8184" s="391" t="str">
        <f t="shared" ca="1" si="458"/>
        <v>29,00</v>
      </c>
      <c r="L8184" s="379"/>
      <c r="O8184" s="379"/>
    </row>
    <row r="8185" spans="1:15">
      <c r="A8185" s="417" t="s">
        <v>2155</v>
      </c>
      <c r="B8185" s="417" t="s">
        <v>7092</v>
      </c>
      <c r="C8185" s="417" t="s">
        <v>2332</v>
      </c>
      <c r="D8185" s="417" t="s">
        <v>5746</v>
      </c>
      <c r="E8185" s="391">
        <v>6.9</v>
      </c>
      <c r="F8185" s="418">
        <v>44214</v>
      </c>
      <c r="G8185" s="417" t="s">
        <v>2286</v>
      </c>
      <c r="I8185" s="379">
        <f t="shared" ca="1" si="456"/>
        <v>-357</v>
      </c>
      <c r="J8185" s="379">
        <f t="shared" ca="1" si="457"/>
        <v>-247</v>
      </c>
      <c r="K8185" s="391" t="str">
        <f t="shared" ca="1" si="458"/>
        <v>32,50</v>
      </c>
      <c r="L8185" s="379"/>
      <c r="O8185" s="379"/>
    </row>
    <row r="8186" spans="1:15">
      <c r="A8186" s="417" t="s">
        <v>2155</v>
      </c>
      <c r="B8186" s="417" t="s">
        <v>7093</v>
      </c>
      <c r="C8186" s="417" t="s">
        <v>2332</v>
      </c>
      <c r="D8186" s="417" t="s">
        <v>7090</v>
      </c>
      <c r="E8186" s="391">
        <v>0.5</v>
      </c>
      <c r="F8186" s="418">
        <v>44249</v>
      </c>
      <c r="G8186" s="417" t="s">
        <v>2286</v>
      </c>
      <c r="I8186" s="379">
        <f t="shared" ca="1" si="456"/>
        <v>-322</v>
      </c>
      <c r="J8186" s="379">
        <f t="shared" ca="1" si="457"/>
        <v>-224</v>
      </c>
      <c r="K8186" s="391" t="str">
        <f t="shared" ca="1" si="458"/>
        <v>20,25</v>
      </c>
      <c r="L8186" s="379"/>
      <c r="O8186" s="379"/>
    </row>
    <row r="8187" spans="1:15">
      <c r="A8187" s="417" t="s">
        <v>2155</v>
      </c>
      <c r="B8187" s="417" t="s">
        <v>5034</v>
      </c>
      <c r="C8187" s="417" t="s">
        <v>2332</v>
      </c>
      <c r="D8187" s="417" t="s">
        <v>5035</v>
      </c>
      <c r="E8187" s="391">
        <v>0.3</v>
      </c>
      <c r="F8187" s="418">
        <v>44249</v>
      </c>
      <c r="G8187" s="417" t="s">
        <v>2286</v>
      </c>
      <c r="I8187" s="379">
        <f t="shared" ca="1" si="456"/>
        <v>-322</v>
      </c>
      <c r="J8187" s="379">
        <f t="shared" ca="1" si="457"/>
        <v>-224</v>
      </c>
      <c r="K8187" s="391" t="str">
        <f t="shared" ca="1" si="458"/>
        <v>20,50</v>
      </c>
      <c r="L8187" s="379"/>
      <c r="O8187" s="379"/>
    </row>
    <row r="8188" spans="1:15">
      <c r="A8188" s="417" t="s">
        <v>2155</v>
      </c>
      <c r="B8188" s="417" t="s">
        <v>7094</v>
      </c>
      <c r="C8188" s="417" t="s">
        <v>2332</v>
      </c>
      <c r="D8188" s="417" t="s">
        <v>7095</v>
      </c>
      <c r="E8188" s="391">
        <v>0.5</v>
      </c>
      <c r="F8188" s="418">
        <v>44249</v>
      </c>
      <c r="G8188" s="417" t="s">
        <v>2286</v>
      </c>
      <c r="I8188" s="379">
        <f t="shared" ca="1" si="456"/>
        <v>-322</v>
      </c>
      <c r="J8188" s="379">
        <f t="shared" ca="1" si="457"/>
        <v>-224</v>
      </c>
      <c r="K8188" s="391" t="str">
        <f t="shared" ca="1" si="458"/>
        <v>21,75</v>
      </c>
      <c r="L8188" s="379"/>
      <c r="O8188" s="379"/>
    </row>
    <row r="8189" spans="1:15">
      <c r="A8189" s="417" t="s">
        <v>2155</v>
      </c>
      <c r="B8189" s="417" t="s">
        <v>5036</v>
      </c>
      <c r="C8189" s="417" t="s">
        <v>2332</v>
      </c>
      <c r="D8189" s="417" t="s">
        <v>5021</v>
      </c>
      <c r="E8189" s="391">
        <v>0.31</v>
      </c>
      <c r="F8189" s="418">
        <v>44249</v>
      </c>
      <c r="G8189" s="417" t="s">
        <v>2286</v>
      </c>
      <c r="I8189" s="379">
        <f t="shared" ca="1" si="456"/>
        <v>-322</v>
      </c>
      <c r="J8189" s="379">
        <f t="shared" ca="1" si="457"/>
        <v>-224</v>
      </c>
      <c r="K8189" s="391" t="str">
        <f t="shared" ca="1" si="458"/>
        <v>22,00</v>
      </c>
      <c r="L8189" s="379"/>
      <c r="O8189" s="379"/>
    </row>
    <row r="8190" spans="1:15">
      <c r="A8190" s="417" t="s">
        <v>2155</v>
      </c>
      <c r="B8190" s="417" t="s">
        <v>13065</v>
      </c>
      <c r="C8190" s="417" t="s">
        <v>2332</v>
      </c>
      <c r="D8190" s="417" t="s">
        <v>5023</v>
      </c>
      <c r="E8190" s="391">
        <v>0.3</v>
      </c>
      <c r="F8190" s="418">
        <v>44249</v>
      </c>
      <c r="G8190" s="417" t="s">
        <v>2286</v>
      </c>
      <c r="I8190" s="379">
        <f t="shared" ca="1" si="456"/>
        <v>-322</v>
      </c>
      <c r="J8190" s="379">
        <f t="shared" ca="1" si="457"/>
        <v>-224</v>
      </c>
      <c r="K8190" s="391" t="str">
        <f t="shared" ca="1" si="458"/>
        <v>23,00</v>
      </c>
      <c r="L8190" s="379"/>
      <c r="O8190" s="379"/>
    </row>
    <row r="8191" spans="1:15">
      <c r="A8191" s="417" t="s">
        <v>2155</v>
      </c>
      <c r="B8191" s="417" t="s">
        <v>13066</v>
      </c>
      <c r="C8191" s="417" t="s">
        <v>2332</v>
      </c>
      <c r="D8191" s="417" t="s">
        <v>5025</v>
      </c>
      <c r="E8191" s="391">
        <v>0.1</v>
      </c>
      <c r="F8191" s="418">
        <v>44249</v>
      </c>
      <c r="G8191" s="417" t="s">
        <v>2286</v>
      </c>
      <c r="I8191" s="379">
        <f t="shared" ca="1" si="456"/>
        <v>-322</v>
      </c>
      <c r="J8191" s="379">
        <f t="shared" ca="1" si="457"/>
        <v>-224</v>
      </c>
      <c r="K8191" s="391" t="str">
        <f t="shared" ca="1" si="458"/>
        <v>24,00</v>
      </c>
      <c r="L8191" s="379"/>
      <c r="O8191" s="379"/>
    </row>
    <row r="8192" spans="1:15">
      <c r="A8192" s="417" t="s">
        <v>2155</v>
      </c>
      <c r="B8192" s="417" t="s">
        <v>8516</v>
      </c>
      <c r="C8192" s="417" t="s">
        <v>2332</v>
      </c>
      <c r="D8192" s="417" t="s">
        <v>5018</v>
      </c>
      <c r="E8192" s="391">
        <v>0.25</v>
      </c>
      <c r="F8192" s="418">
        <v>44249</v>
      </c>
      <c r="G8192" s="417" t="s">
        <v>2286</v>
      </c>
      <c r="I8192" s="379">
        <f t="shared" ca="1" si="456"/>
        <v>-322</v>
      </c>
      <c r="J8192" s="379">
        <f t="shared" ca="1" si="457"/>
        <v>-224</v>
      </c>
      <c r="K8192" s="391" t="str">
        <f t="shared" ca="1" si="458"/>
        <v>25,00</v>
      </c>
      <c r="L8192" s="379"/>
      <c r="O8192" s="379"/>
    </row>
    <row r="8193" spans="1:15">
      <c r="A8193" s="417" t="s">
        <v>2155</v>
      </c>
      <c r="B8193" s="417" t="s">
        <v>17984</v>
      </c>
      <c r="C8193" s="417" t="s">
        <v>2332</v>
      </c>
      <c r="D8193" s="417" t="s">
        <v>5031</v>
      </c>
      <c r="E8193" s="391">
        <v>0.59</v>
      </c>
      <c r="F8193" s="418">
        <v>44249</v>
      </c>
      <c r="G8193" s="417" t="s">
        <v>2286</v>
      </c>
      <c r="I8193" s="379">
        <f t="shared" ca="1" si="456"/>
        <v>-322</v>
      </c>
      <c r="J8193" s="379">
        <f t="shared" ca="1" si="457"/>
        <v>-224</v>
      </c>
      <c r="K8193" s="391" t="str">
        <f t="shared" ca="1" si="458"/>
        <v>25,50</v>
      </c>
      <c r="L8193" s="379"/>
      <c r="O8193" s="379"/>
    </row>
    <row r="8194" spans="1:15">
      <c r="A8194" s="417" t="s">
        <v>2155</v>
      </c>
      <c r="B8194" s="417" t="s">
        <v>13067</v>
      </c>
      <c r="C8194" s="417" t="s">
        <v>2332</v>
      </c>
      <c r="D8194" s="417" t="s">
        <v>5027</v>
      </c>
      <c r="E8194" s="391">
        <v>0.38</v>
      </c>
      <c r="F8194" s="418">
        <v>44249</v>
      </c>
      <c r="G8194" s="417" t="s">
        <v>2286</v>
      </c>
      <c r="I8194" s="379">
        <f t="shared" ca="1" si="456"/>
        <v>-322</v>
      </c>
      <c r="J8194" s="379">
        <f t="shared" ca="1" si="457"/>
        <v>-224</v>
      </c>
      <c r="K8194" s="391" t="str">
        <f t="shared" ca="1" si="458"/>
        <v>26,00</v>
      </c>
      <c r="L8194" s="379"/>
      <c r="O8194" s="379"/>
    </row>
    <row r="8195" spans="1:15">
      <c r="A8195" s="417" t="s">
        <v>2155</v>
      </c>
      <c r="B8195" s="417" t="s">
        <v>13068</v>
      </c>
      <c r="C8195" s="417" t="s">
        <v>2332</v>
      </c>
      <c r="D8195" s="417" t="s">
        <v>13042</v>
      </c>
      <c r="E8195" s="391">
        <v>0.74</v>
      </c>
      <c r="F8195" s="418">
        <v>44249</v>
      </c>
      <c r="G8195" s="417" t="s">
        <v>2286</v>
      </c>
      <c r="I8195" s="379">
        <f t="shared" ca="1" si="456"/>
        <v>-322</v>
      </c>
      <c r="J8195" s="379">
        <f t="shared" ca="1" si="457"/>
        <v>-224</v>
      </c>
      <c r="K8195" s="391" t="str">
        <f t="shared" ca="1" si="458"/>
        <v>26,50</v>
      </c>
      <c r="L8195" s="379"/>
      <c r="O8195" s="379"/>
    </row>
    <row r="8196" spans="1:15">
      <c r="A8196" s="417" t="s">
        <v>2155</v>
      </c>
      <c r="B8196" s="417" t="s">
        <v>17985</v>
      </c>
      <c r="C8196" s="417" t="s">
        <v>2332</v>
      </c>
      <c r="D8196" s="417" t="s">
        <v>5028</v>
      </c>
      <c r="E8196" s="391">
        <v>0.57999999999999996</v>
      </c>
      <c r="F8196" s="418">
        <v>44249</v>
      </c>
      <c r="G8196" s="417" t="s">
        <v>2286</v>
      </c>
      <c r="I8196" s="379">
        <f t="shared" ca="1" si="456"/>
        <v>-322</v>
      </c>
      <c r="J8196" s="379">
        <f t="shared" ca="1" si="457"/>
        <v>-224</v>
      </c>
      <c r="K8196" s="391" t="str">
        <f t="shared" ca="1" si="458"/>
        <v>27,00</v>
      </c>
      <c r="L8196" s="379"/>
      <c r="O8196" s="379"/>
    </row>
    <row r="8197" spans="1:15">
      <c r="A8197" s="417" t="s">
        <v>2155</v>
      </c>
      <c r="B8197" s="417" t="s">
        <v>13069</v>
      </c>
      <c r="C8197" s="417" t="s">
        <v>2332</v>
      </c>
      <c r="D8197" s="417" t="s">
        <v>5032</v>
      </c>
      <c r="E8197" s="391">
        <v>0.9</v>
      </c>
      <c r="F8197" s="418">
        <v>44249</v>
      </c>
      <c r="G8197" s="417" t="s">
        <v>2286</v>
      </c>
      <c r="I8197" s="379">
        <f t="shared" ca="1" si="456"/>
        <v>-322</v>
      </c>
      <c r="J8197" s="379">
        <f t="shared" ca="1" si="457"/>
        <v>-224</v>
      </c>
      <c r="K8197" s="391" t="str">
        <f t="shared" ca="1" si="458"/>
        <v>27,50</v>
      </c>
      <c r="L8197" s="379"/>
      <c r="O8197" s="379"/>
    </row>
    <row r="8198" spans="1:15">
      <c r="A8198" s="417" t="s">
        <v>2155</v>
      </c>
      <c r="B8198" s="417" t="s">
        <v>18566</v>
      </c>
      <c r="C8198" s="417" t="s">
        <v>2332</v>
      </c>
      <c r="D8198" s="417" t="s">
        <v>5029</v>
      </c>
      <c r="E8198" s="391">
        <v>1.1599999999999999</v>
      </c>
      <c r="F8198" s="418">
        <v>44249</v>
      </c>
      <c r="G8198" s="417" t="s">
        <v>2286</v>
      </c>
      <c r="I8198" s="379">
        <f t="shared" ca="1" si="456"/>
        <v>-322</v>
      </c>
      <c r="J8198" s="379">
        <f t="shared" ca="1" si="457"/>
        <v>-224</v>
      </c>
      <c r="K8198" s="391" t="str">
        <f t="shared" ca="1" si="458"/>
        <v>28,00</v>
      </c>
      <c r="L8198" s="379"/>
      <c r="O8198" s="379"/>
    </row>
    <row r="8199" spans="1:15">
      <c r="A8199" s="417" t="s">
        <v>2155</v>
      </c>
      <c r="B8199" s="417" t="s">
        <v>18567</v>
      </c>
      <c r="C8199" s="417" t="s">
        <v>2332</v>
      </c>
      <c r="D8199" s="417" t="s">
        <v>17980</v>
      </c>
      <c r="E8199" s="391">
        <v>1.38</v>
      </c>
      <c r="F8199" s="418">
        <v>44249</v>
      </c>
      <c r="G8199" s="417" t="s">
        <v>2286</v>
      </c>
      <c r="I8199" s="379">
        <f t="shared" ca="1" si="456"/>
        <v>-322</v>
      </c>
      <c r="J8199" s="379">
        <f t="shared" ca="1" si="457"/>
        <v>-224</v>
      </c>
      <c r="K8199" s="391" t="str">
        <f t="shared" ca="1" si="458"/>
        <v>28,50</v>
      </c>
      <c r="L8199" s="379"/>
      <c r="O8199" s="379"/>
    </row>
    <row r="8200" spans="1:15">
      <c r="A8200" s="417" t="s">
        <v>2155</v>
      </c>
      <c r="B8200" s="417" t="s">
        <v>18568</v>
      </c>
      <c r="C8200" s="417" t="s">
        <v>2332</v>
      </c>
      <c r="D8200" s="417" t="s">
        <v>17330</v>
      </c>
      <c r="E8200" s="391">
        <v>1.25</v>
      </c>
      <c r="F8200" s="418">
        <v>44249</v>
      </c>
      <c r="G8200" s="417" t="s">
        <v>2286</v>
      </c>
      <c r="I8200" s="379">
        <f t="shared" ca="1" si="456"/>
        <v>-322</v>
      </c>
      <c r="J8200" s="379">
        <f t="shared" ca="1" si="457"/>
        <v>-224</v>
      </c>
      <c r="K8200" s="391" t="str">
        <f t="shared" ca="1" si="458"/>
        <v>29,00</v>
      </c>
      <c r="L8200" s="379"/>
      <c r="O8200" s="379"/>
    </row>
    <row r="8201" spans="1:15">
      <c r="A8201" s="417" t="s">
        <v>2155</v>
      </c>
      <c r="B8201" s="417" t="s">
        <v>18569</v>
      </c>
      <c r="C8201" s="417" t="s">
        <v>2332</v>
      </c>
      <c r="D8201" s="417" t="s">
        <v>17327</v>
      </c>
      <c r="E8201" s="391">
        <v>1.55</v>
      </c>
      <c r="F8201" s="418">
        <v>44249</v>
      </c>
      <c r="G8201" s="417" t="s">
        <v>2286</v>
      </c>
      <c r="I8201" s="379">
        <f t="shared" ca="1" si="456"/>
        <v>-322</v>
      </c>
      <c r="J8201" s="379">
        <f t="shared" ca="1" si="457"/>
        <v>-224</v>
      </c>
      <c r="K8201" s="391" t="str">
        <f t="shared" ca="1" si="458"/>
        <v>30,00</v>
      </c>
      <c r="L8201" s="379"/>
      <c r="O8201" s="379"/>
    </row>
    <row r="8202" spans="1:15">
      <c r="A8202" s="417" t="s">
        <v>2155</v>
      </c>
      <c r="B8202" s="417" t="s">
        <v>18570</v>
      </c>
      <c r="C8202" s="417" t="s">
        <v>2332</v>
      </c>
      <c r="D8202" s="417" t="s">
        <v>5023</v>
      </c>
      <c r="E8202" s="391">
        <v>0.14000000000000001</v>
      </c>
      <c r="F8202" s="418">
        <v>44270</v>
      </c>
      <c r="G8202" s="417" t="s">
        <v>2286</v>
      </c>
      <c r="I8202" s="379">
        <f t="shared" ref="I8202:I8265" ca="1" si="459">IF(F8202&lt;&gt;"",F8202-$I$199,"")</f>
        <v>-301</v>
      </c>
      <c r="J8202" s="379">
        <f t="shared" ref="J8202:J8265" ca="1" si="460">IF(I8202&lt;&gt;"",NETWORKDAYS($I$199,F8202-1,$N$201:$N$224),"")</f>
        <v>-209</v>
      </c>
      <c r="K8202" s="391" t="str">
        <f t="shared" ref="K8202:K8265" ca="1" si="461">IF(I8202&lt;&gt;"",RIGHT(D8202,LEN(D8202)-FIND(" ",D8202)),"")</f>
        <v>23,00</v>
      </c>
      <c r="L8202" s="379"/>
      <c r="O8202" s="379"/>
    </row>
    <row r="8203" spans="1:15">
      <c r="A8203" s="417" t="s">
        <v>2155</v>
      </c>
      <c r="B8203" s="417" t="s">
        <v>17331</v>
      </c>
      <c r="C8203" s="417" t="s">
        <v>2332</v>
      </c>
      <c r="D8203" s="417" t="s">
        <v>5018</v>
      </c>
      <c r="E8203" s="391">
        <v>0.67</v>
      </c>
      <c r="F8203" s="418">
        <v>44270</v>
      </c>
      <c r="G8203" s="417" t="s">
        <v>2286</v>
      </c>
      <c r="I8203" s="379">
        <f t="shared" ca="1" si="459"/>
        <v>-301</v>
      </c>
      <c r="J8203" s="379">
        <f t="shared" ca="1" si="460"/>
        <v>-209</v>
      </c>
      <c r="K8203" s="391" t="str">
        <f t="shared" ca="1" si="461"/>
        <v>25,00</v>
      </c>
      <c r="L8203" s="379"/>
      <c r="O8203" s="379"/>
    </row>
    <row r="8204" spans="1:15">
      <c r="A8204" s="417" t="s">
        <v>2155</v>
      </c>
      <c r="B8204" s="417" t="s">
        <v>13070</v>
      </c>
      <c r="C8204" s="417" t="s">
        <v>2332</v>
      </c>
      <c r="D8204" s="417" t="s">
        <v>5027</v>
      </c>
      <c r="E8204" s="391">
        <v>0.84</v>
      </c>
      <c r="F8204" s="418">
        <v>44270</v>
      </c>
      <c r="G8204" s="417" t="s">
        <v>2286</v>
      </c>
      <c r="I8204" s="379">
        <f t="shared" ca="1" si="459"/>
        <v>-301</v>
      </c>
      <c r="J8204" s="379">
        <f t="shared" ca="1" si="460"/>
        <v>-209</v>
      </c>
      <c r="K8204" s="391" t="str">
        <f t="shared" ca="1" si="461"/>
        <v>26,00</v>
      </c>
      <c r="L8204" s="379"/>
      <c r="O8204" s="379"/>
    </row>
    <row r="8205" spans="1:15">
      <c r="A8205" s="417"/>
      <c r="B8205" s="417" t="s">
        <v>13071</v>
      </c>
      <c r="C8205" s="417" t="s">
        <v>2281</v>
      </c>
      <c r="D8205" s="417" t="s">
        <v>16543</v>
      </c>
      <c r="E8205" s="391">
        <v>7.4</v>
      </c>
      <c r="F8205" s="418">
        <v>44214</v>
      </c>
      <c r="G8205" s="417" t="s">
        <v>2283</v>
      </c>
      <c r="I8205" s="379">
        <f t="shared" ca="1" si="459"/>
        <v>-357</v>
      </c>
      <c r="J8205" s="379">
        <f t="shared" ca="1" si="460"/>
        <v>-247</v>
      </c>
      <c r="K8205" s="391" t="str">
        <f t="shared" ca="1" si="461"/>
        <v>18,76</v>
      </c>
      <c r="L8205" s="379"/>
      <c r="O8205" s="379"/>
    </row>
    <row r="8206" spans="1:15">
      <c r="A8206" s="417" t="s">
        <v>2155</v>
      </c>
      <c r="B8206" s="417" t="s">
        <v>13072</v>
      </c>
      <c r="C8206" s="417" t="s">
        <v>2281</v>
      </c>
      <c r="D8206" s="417" t="s">
        <v>16544</v>
      </c>
      <c r="E8206" s="391">
        <v>5.38</v>
      </c>
      <c r="F8206" s="418">
        <v>44214</v>
      </c>
      <c r="G8206" s="417" t="s">
        <v>2283</v>
      </c>
      <c r="I8206" s="379">
        <f t="shared" ca="1" si="459"/>
        <v>-357</v>
      </c>
      <c r="J8206" s="379">
        <f t="shared" ca="1" si="460"/>
        <v>-247</v>
      </c>
      <c r="K8206" s="391" t="str">
        <f t="shared" ca="1" si="461"/>
        <v>19,26</v>
      </c>
      <c r="L8206" s="379"/>
      <c r="O8206" s="379"/>
    </row>
    <row r="8207" spans="1:15">
      <c r="A8207" s="417" t="s">
        <v>2155</v>
      </c>
      <c r="B8207" s="417" t="s">
        <v>13073</v>
      </c>
      <c r="C8207" s="417" t="s">
        <v>2281</v>
      </c>
      <c r="D8207" s="417" t="s">
        <v>16545</v>
      </c>
      <c r="E8207" s="391">
        <v>5.23</v>
      </c>
      <c r="F8207" s="418">
        <v>44214</v>
      </c>
      <c r="G8207" s="417" t="s">
        <v>2283</v>
      </c>
      <c r="I8207" s="379">
        <f t="shared" ca="1" si="459"/>
        <v>-357</v>
      </c>
      <c r="J8207" s="379">
        <f t="shared" ca="1" si="460"/>
        <v>-247</v>
      </c>
      <c r="K8207" s="391" t="str">
        <f t="shared" ca="1" si="461"/>
        <v>19,76</v>
      </c>
      <c r="L8207" s="379"/>
      <c r="O8207" s="379"/>
    </row>
    <row r="8208" spans="1:15">
      <c r="A8208" s="417" t="s">
        <v>2155</v>
      </c>
      <c r="B8208" s="417" t="s">
        <v>13074</v>
      </c>
      <c r="C8208" s="417" t="s">
        <v>2281</v>
      </c>
      <c r="D8208" s="417" t="s">
        <v>16546</v>
      </c>
      <c r="E8208" s="391">
        <v>3.67</v>
      </c>
      <c r="F8208" s="418">
        <v>44214</v>
      </c>
      <c r="G8208" s="417" t="s">
        <v>2283</v>
      </c>
      <c r="I8208" s="379">
        <f t="shared" ca="1" si="459"/>
        <v>-357</v>
      </c>
      <c r="J8208" s="379">
        <f t="shared" ca="1" si="460"/>
        <v>-247</v>
      </c>
      <c r="K8208" s="391" t="str">
        <f t="shared" ca="1" si="461"/>
        <v>20,26</v>
      </c>
      <c r="L8208" s="379"/>
      <c r="O8208" s="379"/>
    </row>
    <row r="8209" spans="1:15">
      <c r="A8209" s="417" t="s">
        <v>2155</v>
      </c>
      <c r="B8209" s="417" t="s">
        <v>13075</v>
      </c>
      <c r="C8209" s="417" t="s">
        <v>2281</v>
      </c>
      <c r="D8209" s="417" t="s">
        <v>16547</v>
      </c>
      <c r="E8209" s="391">
        <v>4.34</v>
      </c>
      <c r="F8209" s="418">
        <v>44214</v>
      </c>
      <c r="G8209" s="417" t="s">
        <v>2283</v>
      </c>
      <c r="I8209" s="379">
        <f t="shared" ca="1" si="459"/>
        <v>-357</v>
      </c>
      <c r="J8209" s="379">
        <f t="shared" ca="1" si="460"/>
        <v>-247</v>
      </c>
      <c r="K8209" s="391" t="str">
        <f t="shared" ca="1" si="461"/>
        <v>20,76</v>
      </c>
      <c r="L8209" s="379"/>
      <c r="O8209" s="379"/>
    </row>
    <row r="8210" spans="1:15">
      <c r="A8210" s="417" t="s">
        <v>2155</v>
      </c>
      <c r="B8210" s="417" t="s">
        <v>13076</v>
      </c>
      <c r="C8210" s="417" t="s">
        <v>2281</v>
      </c>
      <c r="D8210" s="417" t="s">
        <v>16548</v>
      </c>
      <c r="E8210" s="391">
        <v>3.88</v>
      </c>
      <c r="F8210" s="418">
        <v>44214</v>
      </c>
      <c r="G8210" s="417" t="s">
        <v>2283</v>
      </c>
      <c r="I8210" s="379">
        <f t="shared" ca="1" si="459"/>
        <v>-357</v>
      </c>
      <c r="J8210" s="379">
        <f t="shared" ca="1" si="460"/>
        <v>-247</v>
      </c>
      <c r="K8210" s="391" t="str">
        <f t="shared" ca="1" si="461"/>
        <v>21,26</v>
      </c>
      <c r="L8210" s="379"/>
      <c r="O8210" s="379"/>
    </row>
    <row r="8211" spans="1:15">
      <c r="A8211" s="417" t="s">
        <v>2155</v>
      </c>
      <c r="B8211" s="417" t="s">
        <v>13077</v>
      </c>
      <c r="C8211" s="417" t="s">
        <v>2281</v>
      </c>
      <c r="D8211" s="417" t="s">
        <v>16549</v>
      </c>
      <c r="E8211" s="391">
        <v>4</v>
      </c>
      <c r="F8211" s="418">
        <v>44214</v>
      </c>
      <c r="G8211" s="417" t="s">
        <v>2283</v>
      </c>
      <c r="I8211" s="379">
        <f t="shared" ca="1" si="459"/>
        <v>-357</v>
      </c>
      <c r="J8211" s="379">
        <f t="shared" ca="1" si="460"/>
        <v>-247</v>
      </c>
      <c r="K8211" s="391" t="str">
        <f t="shared" ca="1" si="461"/>
        <v>21,76</v>
      </c>
      <c r="L8211" s="379"/>
      <c r="O8211" s="379"/>
    </row>
    <row r="8212" spans="1:15">
      <c r="A8212" s="417" t="s">
        <v>2155</v>
      </c>
      <c r="B8212" s="417" t="s">
        <v>17986</v>
      </c>
      <c r="C8212" s="417" t="s">
        <v>2281</v>
      </c>
      <c r="D8212" s="417" t="s">
        <v>16192</v>
      </c>
      <c r="E8212" s="391">
        <v>0.9</v>
      </c>
      <c r="F8212" s="418">
        <v>44214</v>
      </c>
      <c r="G8212" s="417" t="s">
        <v>2283</v>
      </c>
      <c r="I8212" s="379">
        <f t="shared" ca="1" si="459"/>
        <v>-357</v>
      </c>
      <c r="J8212" s="379">
        <f t="shared" ca="1" si="460"/>
        <v>-247</v>
      </c>
      <c r="K8212" s="391" t="str">
        <f t="shared" ca="1" si="461"/>
        <v>22,26</v>
      </c>
      <c r="L8212" s="379"/>
      <c r="O8212" s="379"/>
    </row>
    <row r="8213" spans="1:15">
      <c r="A8213" s="417" t="s">
        <v>2155</v>
      </c>
      <c r="B8213" s="417" t="s">
        <v>8517</v>
      </c>
      <c r="C8213" s="417" t="s">
        <v>2281</v>
      </c>
      <c r="D8213" s="417" t="s">
        <v>16550</v>
      </c>
      <c r="E8213" s="391">
        <v>0.9</v>
      </c>
      <c r="F8213" s="418">
        <v>44214</v>
      </c>
      <c r="G8213" s="417" t="s">
        <v>2283</v>
      </c>
      <c r="I8213" s="379">
        <f t="shared" ca="1" si="459"/>
        <v>-357</v>
      </c>
      <c r="J8213" s="379">
        <f t="shared" ca="1" si="460"/>
        <v>-247</v>
      </c>
      <c r="K8213" s="391" t="str">
        <f t="shared" ca="1" si="461"/>
        <v>22,76</v>
      </c>
      <c r="L8213" s="379"/>
      <c r="O8213" s="379"/>
    </row>
    <row r="8214" spans="1:15">
      <c r="A8214" s="417" t="s">
        <v>2155</v>
      </c>
      <c r="B8214" s="417" t="s">
        <v>13078</v>
      </c>
      <c r="C8214" s="417" t="s">
        <v>2281</v>
      </c>
      <c r="D8214" s="417" t="s">
        <v>16240</v>
      </c>
      <c r="E8214" s="391">
        <v>0.7</v>
      </c>
      <c r="F8214" s="418">
        <v>44214</v>
      </c>
      <c r="G8214" s="417" t="s">
        <v>2283</v>
      </c>
      <c r="I8214" s="379">
        <f t="shared" ca="1" si="459"/>
        <v>-357</v>
      </c>
      <c r="J8214" s="379">
        <f t="shared" ca="1" si="460"/>
        <v>-247</v>
      </c>
      <c r="K8214" s="391" t="str">
        <f t="shared" ca="1" si="461"/>
        <v>23,26</v>
      </c>
      <c r="L8214" s="379"/>
      <c r="O8214" s="379"/>
    </row>
    <row r="8215" spans="1:15">
      <c r="A8215" s="417" t="s">
        <v>2155</v>
      </c>
      <c r="B8215" s="417" t="s">
        <v>8518</v>
      </c>
      <c r="C8215" s="417" t="s">
        <v>2281</v>
      </c>
      <c r="D8215" s="417" t="s">
        <v>16241</v>
      </c>
      <c r="E8215" s="391">
        <v>0.35</v>
      </c>
      <c r="F8215" s="418">
        <v>44214</v>
      </c>
      <c r="G8215" s="417" t="s">
        <v>2283</v>
      </c>
      <c r="I8215" s="379">
        <f t="shared" ca="1" si="459"/>
        <v>-357</v>
      </c>
      <c r="J8215" s="379">
        <f t="shared" ca="1" si="460"/>
        <v>-247</v>
      </c>
      <c r="K8215" s="391" t="str">
        <f t="shared" ca="1" si="461"/>
        <v>23,76</v>
      </c>
      <c r="L8215" s="379"/>
      <c r="O8215" s="379"/>
    </row>
    <row r="8216" spans="1:15">
      <c r="A8216" s="417" t="s">
        <v>2155</v>
      </c>
      <c r="B8216" s="417" t="s">
        <v>13079</v>
      </c>
      <c r="C8216" s="417" t="s">
        <v>2281</v>
      </c>
      <c r="D8216" s="417" t="s">
        <v>16551</v>
      </c>
      <c r="E8216" s="391">
        <v>0.25</v>
      </c>
      <c r="F8216" s="418">
        <v>44214</v>
      </c>
      <c r="G8216" s="417" t="s">
        <v>2283</v>
      </c>
      <c r="I8216" s="379">
        <f t="shared" ca="1" si="459"/>
        <v>-357</v>
      </c>
      <c r="J8216" s="379">
        <f t="shared" ca="1" si="460"/>
        <v>-247</v>
      </c>
      <c r="K8216" s="391" t="str">
        <f t="shared" ca="1" si="461"/>
        <v>24,26</v>
      </c>
      <c r="L8216" s="379"/>
      <c r="O8216" s="379"/>
    </row>
    <row r="8217" spans="1:15">
      <c r="A8217" s="417" t="s">
        <v>2155</v>
      </c>
      <c r="B8217" s="417" t="s">
        <v>8519</v>
      </c>
      <c r="C8217" s="417" t="s">
        <v>2281</v>
      </c>
      <c r="D8217" s="417" t="s">
        <v>16552</v>
      </c>
      <c r="E8217" s="391">
        <v>0.13</v>
      </c>
      <c r="F8217" s="418">
        <v>44214</v>
      </c>
      <c r="G8217" s="417" t="s">
        <v>2283</v>
      </c>
      <c r="I8217" s="379">
        <f t="shared" ca="1" si="459"/>
        <v>-357</v>
      </c>
      <c r="J8217" s="379">
        <f t="shared" ca="1" si="460"/>
        <v>-247</v>
      </c>
      <c r="K8217" s="391" t="str">
        <f t="shared" ca="1" si="461"/>
        <v>24,76</v>
      </c>
      <c r="L8217" s="379"/>
      <c r="O8217" s="379"/>
    </row>
    <row r="8218" spans="1:15">
      <c r="A8218" s="417" t="s">
        <v>2155</v>
      </c>
      <c r="B8218" s="417" t="s">
        <v>8520</v>
      </c>
      <c r="C8218" s="417" t="s">
        <v>2281</v>
      </c>
      <c r="D8218" s="417" t="s">
        <v>16553</v>
      </c>
      <c r="E8218" s="391">
        <v>0.08</v>
      </c>
      <c r="F8218" s="418">
        <v>44214</v>
      </c>
      <c r="G8218" s="417" t="s">
        <v>2283</v>
      </c>
      <c r="I8218" s="379">
        <f t="shared" ca="1" si="459"/>
        <v>-357</v>
      </c>
      <c r="J8218" s="379">
        <f t="shared" ca="1" si="460"/>
        <v>-247</v>
      </c>
      <c r="K8218" s="391" t="str">
        <f t="shared" ca="1" si="461"/>
        <v>25,26</v>
      </c>
      <c r="L8218" s="379"/>
      <c r="O8218" s="379"/>
    </row>
    <row r="8219" spans="1:15">
      <c r="A8219" s="417" t="s">
        <v>2155</v>
      </c>
      <c r="B8219" s="417" t="s">
        <v>8521</v>
      </c>
      <c r="C8219" s="417" t="s">
        <v>2281</v>
      </c>
      <c r="D8219" s="417" t="s">
        <v>16554</v>
      </c>
      <c r="E8219" s="391">
        <v>0.06</v>
      </c>
      <c r="F8219" s="418">
        <v>44214</v>
      </c>
      <c r="G8219" s="417" t="s">
        <v>2283</v>
      </c>
      <c r="I8219" s="379">
        <f t="shared" ca="1" si="459"/>
        <v>-357</v>
      </c>
      <c r="J8219" s="379">
        <f t="shared" ca="1" si="460"/>
        <v>-247</v>
      </c>
      <c r="K8219" s="391" t="str">
        <f t="shared" ca="1" si="461"/>
        <v>25,76</v>
      </c>
      <c r="L8219" s="379"/>
      <c r="O8219" s="379"/>
    </row>
    <row r="8220" spans="1:15">
      <c r="A8220" s="417" t="s">
        <v>2155</v>
      </c>
      <c r="B8220" s="417" t="s">
        <v>13080</v>
      </c>
      <c r="C8220" s="417" t="s">
        <v>2281</v>
      </c>
      <c r="D8220" s="417" t="s">
        <v>14662</v>
      </c>
      <c r="E8220" s="391">
        <v>0.03</v>
      </c>
      <c r="F8220" s="418">
        <v>44214</v>
      </c>
      <c r="G8220" s="417" t="s">
        <v>2283</v>
      </c>
      <c r="I8220" s="379">
        <f t="shared" ca="1" si="459"/>
        <v>-357</v>
      </c>
      <c r="J8220" s="379">
        <f t="shared" ca="1" si="460"/>
        <v>-247</v>
      </c>
      <c r="K8220" s="391" t="str">
        <f t="shared" ca="1" si="461"/>
        <v>26,26</v>
      </c>
      <c r="L8220" s="379"/>
      <c r="O8220" s="379"/>
    </row>
    <row r="8221" spans="1:15">
      <c r="A8221" s="417" t="s">
        <v>2155</v>
      </c>
      <c r="B8221" s="417" t="s">
        <v>8522</v>
      </c>
      <c r="C8221" s="417" t="s">
        <v>2281</v>
      </c>
      <c r="D8221" s="417" t="s">
        <v>16555</v>
      </c>
      <c r="E8221" s="391">
        <v>0.03</v>
      </c>
      <c r="F8221" s="418">
        <v>44214</v>
      </c>
      <c r="G8221" s="417" t="s">
        <v>2283</v>
      </c>
      <c r="I8221" s="379">
        <f t="shared" ca="1" si="459"/>
        <v>-357</v>
      </c>
      <c r="J8221" s="379">
        <f t="shared" ca="1" si="460"/>
        <v>-247</v>
      </c>
      <c r="K8221" s="391" t="str">
        <f t="shared" ca="1" si="461"/>
        <v>26,76</v>
      </c>
      <c r="L8221" s="379"/>
      <c r="O8221" s="379"/>
    </row>
    <row r="8222" spans="1:15">
      <c r="A8222" s="417" t="s">
        <v>2155</v>
      </c>
      <c r="B8222" s="417" t="s">
        <v>13081</v>
      </c>
      <c r="C8222" s="417" t="s">
        <v>2281</v>
      </c>
      <c r="D8222" s="417" t="s">
        <v>14664</v>
      </c>
      <c r="E8222" s="391">
        <v>0.04</v>
      </c>
      <c r="F8222" s="418">
        <v>44214</v>
      </c>
      <c r="G8222" s="417" t="s">
        <v>2283</v>
      </c>
      <c r="I8222" s="379">
        <f t="shared" ca="1" si="459"/>
        <v>-357</v>
      </c>
      <c r="J8222" s="379">
        <f t="shared" ca="1" si="460"/>
        <v>-247</v>
      </c>
      <c r="K8222" s="391" t="str">
        <f t="shared" ca="1" si="461"/>
        <v>27,26</v>
      </c>
      <c r="L8222" s="379"/>
      <c r="O8222" s="379"/>
    </row>
    <row r="8223" spans="1:15">
      <c r="A8223" s="417" t="s">
        <v>2155</v>
      </c>
      <c r="B8223" s="417" t="s">
        <v>8523</v>
      </c>
      <c r="C8223" s="417" t="s">
        <v>2281</v>
      </c>
      <c r="D8223" s="417" t="s">
        <v>16194</v>
      </c>
      <c r="E8223" s="391">
        <v>0.02</v>
      </c>
      <c r="F8223" s="418">
        <v>44214</v>
      </c>
      <c r="G8223" s="417" t="s">
        <v>2283</v>
      </c>
      <c r="I8223" s="379">
        <f t="shared" ca="1" si="459"/>
        <v>-357</v>
      </c>
      <c r="J8223" s="379">
        <f t="shared" ca="1" si="460"/>
        <v>-247</v>
      </c>
      <c r="K8223" s="391" t="str">
        <f t="shared" ca="1" si="461"/>
        <v>27,76</v>
      </c>
      <c r="L8223" s="379"/>
      <c r="O8223" s="379"/>
    </row>
    <row r="8224" spans="1:15">
      <c r="A8224" s="417" t="s">
        <v>2155</v>
      </c>
      <c r="B8224" s="417" t="s">
        <v>13082</v>
      </c>
      <c r="C8224" s="417" t="s">
        <v>2281</v>
      </c>
      <c r="D8224" s="417" t="s">
        <v>14666</v>
      </c>
      <c r="E8224" s="391">
        <v>0.01</v>
      </c>
      <c r="F8224" s="418">
        <v>44214</v>
      </c>
      <c r="G8224" s="417" t="s">
        <v>2283</v>
      </c>
      <c r="I8224" s="379">
        <f t="shared" ca="1" si="459"/>
        <v>-357</v>
      </c>
      <c r="J8224" s="379">
        <f t="shared" ca="1" si="460"/>
        <v>-247</v>
      </c>
      <c r="K8224" s="391" t="str">
        <f t="shared" ca="1" si="461"/>
        <v>28,26</v>
      </c>
      <c r="L8224" s="379"/>
      <c r="O8224" s="379"/>
    </row>
    <row r="8225" spans="1:15">
      <c r="A8225" s="417" t="s">
        <v>2155</v>
      </c>
      <c r="B8225" s="417" t="s">
        <v>13083</v>
      </c>
      <c r="C8225" s="417" t="s">
        <v>2281</v>
      </c>
      <c r="D8225" s="417" t="s">
        <v>16556</v>
      </c>
      <c r="E8225" s="391">
        <v>0.02</v>
      </c>
      <c r="F8225" s="418">
        <v>44214</v>
      </c>
      <c r="G8225" s="417" t="s">
        <v>2283</v>
      </c>
      <c r="I8225" s="379">
        <f t="shared" ca="1" si="459"/>
        <v>-357</v>
      </c>
      <c r="J8225" s="379">
        <f t="shared" ca="1" si="460"/>
        <v>-247</v>
      </c>
      <c r="K8225" s="391" t="str">
        <f t="shared" ca="1" si="461"/>
        <v>28,76</v>
      </c>
      <c r="L8225" s="379"/>
      <c r="O8225" s="379"/>
    </row>
    <row r="8226" spans="1:15">
      <c r="A8226" s="417" t="s">
        <v>2155</v>
      </c>
      <c r="B8226" s="417" t="s">
        <v>13084</v>
      </c>
      <c r="C8226" s="417" t="s">
        <v>2281</v>
      </c>
      <c r="D8226" s="417" t="s">
        <v>14668</v>
      </c>
      <c r="E8226" s="391">
        <v>0.01</v>
      </c>
      <c r="F8226" s="418">
        <v>44214</v>
      </c>
      <c r="G8226" s="417" t="s">
        <v>2283</v>
      </c>
      <c r="I8226" s="379">
        <f t="shared" ca="1" si="459"/>
        <v>-357</v>
      </c>
      <c r="J8226" s="379">
        <f t="shared" ca="1" si="460"/>
        <v>-247</v>
      </c>
      <c r="K8226" s="391" t="str">
        <f t="shared" ca="1" si="461"/>
        <v>29,26</v>
      </c>
      <c r="L8226" s="379"/>
      <c r="O8226" s="379"/>
    </row>
    <row r="8227" spans="1:15">
      <c r="A8227" s="417" t="s">
        <v>2155</v>
      </c>
      <c r="B8227" s="417" t="s">
        <v>13085</v>
      </c>
      <c r="C8227" s="417" t="s">
        <v>2281</v>
      </c>
      <c r="D8227" s="417" t="s">
        <v>16557</v>
      </c>
      <c r="E8227" s="391">
        <v>0.02</v>
      </c>
      <c r="F8227" s="418">
        <v>44214</v>
      </c>
      <c r="G8227" s="417" t="s">
        <v>2283</v>
      </c>
      <c r="I8227" s="379">
        <f t="shared" ca="1" si="459"/>
        <v>-357</v>
      </c>
      <c r="J8227" s="379">
        <f t="shared" ca="1" si="460"/>
        <v>-247</v>
      </c>
      <c r="K8227" s="391" t="str">
        <f t="shared" ca="1" si="461"/>
        <v>29,76</v>
      </c>
      <c r="L8227" s="379"/>
      <c r="O8227" s="379"/>
    </row>
    <row r="8228" spans="1:15">
      <c r="A8228" s="417" t="s">
        <v>2155</v>
      </c>
      <c r="B8228" s="417" t="s">
        <v>13086</v>
      </c>
      <c r="C8228" s="417" t="s">
        <v>2281</v>
      </c>
      <c r="D8228" s="417" t="s">
        <v>16558</v>
      </c>
      <c r="E8228" s="391">
        <v>0.04</v>
      </c>
      <c r="F8228" s="418">
        <v>44214</v>
      </c>
      <c r="G8228" s="417" t="s">
        <v>2286</v>
      </c>
      <c r="I8228" s="379">
        <f t="shared" ca="1" si="459"/>
        <v>-357</v>
      </c>
      <c r="J8228" s="379">
        <f t="shared" ca="1" si="460"/>
        <v>-247</v>
      </c>
      <c r="K8228" s="391" t="str">
        <f t="shared" ca="1" si="461"/>
        <v>33,51</v>
      </c>
      <c r="L8228" s="379"/>
      <c r="O8228" s="379"/>
    </row>
    <row r="8229" spans="1:15">
      <c r="A8229" s="417" t="s">
        <v>2155</v>
      </c>
      <c r="B8229" s="417" t="s">
        <v>5037</v>
      </c>
      <c r="C8229" s="417" t="s">
        <v>2281</v>
      </c>
      <c r="D8229" s="417" t="s">
        <v>16559</v>
      </c>
      <c r="E8229" s="391">
        <v>0.6</v>
      </c>
      <c r="F8229" s="418">
        <v>44214</v>
      </c>
      <c r="G8229" s="417" t="s">
        <v>2286</v>
      </c>
      <c r="I8229" s="379">
        <f t="shared" ca="1" si="459"/>
        <v>-357</v>
      </c>
      <c r="J8229" s="379">
        <f t="shared" ca="1" si="460"/>
        <v>-247</v>
      </c>
      <c r="K8229" s="391" t="str">
        <f t="shared" ca="1" si="461"/>
        <v>35,01</v>
      </c>
      <c r="L8229" s="379"/>
      <c r="O8229" s="379"/>
    </row>
    <row r="8230" spans="1:15">
      <c r="A8230" s="417" t="s">
        <v>2155</v>
      </c>
      <c r="B8230" s="417" t="s">
        <v>5038</v>
      </c>
      <c r="C8230" s="417" t="s">
        <v>2281</v>
      </c>
      <c r="D8230" s="417" t="s">
        <v>17332</v>
      </c>
      <c r="E8230" s="391">
        <v>0.01</v>
      </c>
      <c r="F8230" s="418">
        <v>44214</v>
      </c>
      <c r="G8230" s="417" t="s">
        <v>2283</v>
      </c>
      <c r="I8230" s="379">
        <f t="shared" ca="1" si="459"/>
        <v>-357</v>
      </c>
      <c r="J8230" s="379">
        <f t="shared" ca="1" si="460"/>
        <v>-247</v>
      </c>
      <c r="K8230" s="391" t="str">
        <f t="shared" ca="1" si="461"/>
        <v>39,76</v>
      </c>
      <c r="L8230" s="379"/>
      <c r="O8230" s="379"/>
    </row>
    <row r="8231" spans="1:15">
      <c r="A8231" s="417" t="s">
        <v>2155</v>
      </c>
      <c r="B8231" s="417" t="s">
        <v>5039</v>
      </c>
      <c r="C8231" s="417" t="s">
        <v>2281</v>
      </c>
      <c r="D8231" s="417" t="s">
        <v>16560</v>
      </c>
      <c r="E8231" s="391">
        <v>0.01</v>
      </c>
      <c r="F8231" s="418">
        <v>44214</v>
      </c>
      <c r="G8231" s="417" t="s">
        <v>2286</v>
      </c>
      <c r="I8231" s="379">
        <f t="shared" ca="1" si="459"/>
        <v>-357</v>
      </c>
      <c r="J8231" s="379">
        <f t="shared" ca="1" si="460"/>
        <v>-247</v>
      </c>
      <c r="K8231" s="391" t="str">
        <f t="shared" ca="1" si="461"/>
        <v>41,01</v>
      </c>
      <c r="L8231" s="379"/>
      <c r="O8231" s="379"/>
    </row>
    <row r="8232" spans="1:15">
      <c r="A8232" s="417" t="s">
        <v>2155</v>
      </c>
      <c r="B8232" s="417" t="s">
        <v>13087</v>
      </c>
      <c r="C8232" s="417" t="s">
        <v>2281</v>
      </c>
      <c r="D8232" s="417" t="s">
        <v>16561</v>
      </c>
      <c r="E8232" s="391">
        <v>5.2</v>
      </c>
      <c r="F8232" s="418">
        <v>44249</v>
      </c>
      <c r="G8232" s="417" t="s">
        <v>2283</v>
      </c>
      <c r="I8232" s="379">
        <f t="shared" ca="1" si="459"/>
        <v>-322</v>
      </c>
      <c r="J8232" s="379">
        <f t="shared" ca="1" si="460"/>
        <v>-224</v>
      </c>
      <c r="K8232" s="391" t="str">
        <f t="shared" ca="1" si="461"/>
        <v>18,16</v>
      </c>
      <c r="L8232" s="379"/>
      <c r="O8232" s="379"/>
    </row>
    <row r="8233" spans="1:15">
      <c r="A8233" s="417" t="s">
        <v>2155</v>
      </c>
      <c r="B8233" s="417" t="s">
        <v>13088</v>
      </c>
      <c r="C8233" s="417" t="s">
        <v>2281</v>
      </c>
      <c r="D8233" s="417" t="s">
        <v>16562</v>
      </c>
      <c r="E8233" s="391">
        <v>5.28</v>
      </c>
      <c r="F8233" s="418">
        <v>44249</v>
      </c>
      <c r="G8233" s="417" t="s">
        <v>2283</v>
      </c>
      <c r="I8233" s="379">
        <f t="shared" ca="1" si="459"/>
        <v>-322</v>
      </c>
      <c r="J8233" s="379">
        <f t="shared" ca="1" si="460"/>
        <v>-224</v>
      </c>
      <c r="K8233" s="391" t="str">
        <f t="shared" ca="1" si="461"/>
        <v>18,66</v>
      </c>
      <c r="L8233" s="379"/>
      <c r="O8233" s="379"/>
    </row>
    <row r="8234" spans="1:15">
      <c r="A8234" s="417" t="s">
        <v>2155</v>
      </c>
      <c r="B8234" s="417" t="s">
        <v>13089</v>
      </c>
      <c r="C8234" s="417" t="s">
        <v>2281</v>
      </c>
      <c r="D8234" s="417" t="s">
        <v>16563</v>
      </c>
      <c r="E8234" s="391">
        <v>6.2</v>
      </c>
      <c r="F8234" s="418">
        <v>44249</v>
      </c>
      <c r="G8234" s="417" t="s">
        <v>2283</v>
      </c>
      <c r="I8234" s="379">
        <f t="shared" ca="1" si="459"/>
        <v>-322</v>
      </c>
      <c r="J8234" s="379">
        <f t="shared" ca="1" si="460"/>
        <v>-224</v>
      </c>
      <c r="K8234" s="391" t="str">
        <f t="shared" ca="1" si="461"/>
        <v>19,16</v>
      </c>
      <c r="L8234" s="379"/>
      <c r="O8234" s="379"/>
    </row>
    <row r="8235" spans="1:15">
      <c r="A8235" s="417" t="s">
        <v>2155</v>
      </c>
      <c r="B8235" s="417" t="s">
        <v>17987</v>
      </c>
      <c r="C8235" s="417" t="s">
        <v>2281</v>
      </c>
      <c r="D8235" s="417" t="s">
        <v>17337</v>
      </c>
      <c r="E8235" s="391">
        <v>2.65</v>
      </c>
      <c r="F8235" s="418">
        <v>44249</v>
      </c>
      <c r="G8235" s="417" t="s">
        <v>2283</v>
      </c>
      <c r="I8235" s="379">
        <f t="shared" ca="1" si="459"/>
        <v>-322</v>
      </c>
      <c r="J8235" s="379">
        <f t="shared" ca="1" si="460"/>
        <v>-224</v>
      </c>
      <c r="K8235" s="391" t="str">
        <f t="shared" ca="1" si="461"/>
        <v>21,16</v>
      </c>
      <c r="L8235" s="379"/>
      <c r="O8235" s="379"/>
    </row>
    <row r="8236" spans="1:15">
      <c r="A8236" s="417" t="s">
        <v>2155</v>
      </c>
      <c r="B8236" s="417" t="s">
        <v>13090</v>
      </c>
      <c r="C8236" s="417" t="s">
        <v>2281</v>
      </c>
      <c r="D8236" s="417" t="s">
        <v>16564</v>
      </c>
      <c r="E8236" s="391">
        <v>2.74</v>
      </c>
      <c r="F8236" s="418">
        <v>44249</v>
      </c>
      <c r="G8236" s="417" t="s">
        <v>2283</v>
      </c>
      <c r="I8236" s="379">
        <f t="shared" ca="1" si="459"/>
        <v>-322</v>
      </c>
      <c r="J8236" s="379">
        <f t="shared" ca="1" si="460"/>
        <v>-224</v>
      </c>
      <c r="K8236" s="391" t="str">
        <f t="shared" ca="1" si="461"/>
        <v>21,66</v>
      </c>
      <c r="L8236" s="379"/>
      <c r="O8236" s="379"/>
    </row>
    <row r="8237" spans="1:15">
      <c r="A8237" s="417" t="s">
        <v>2155</v>
      </c>
      <c r="B8237" s="417" t="s">
        <v>5041</v>
      </c>
      <c r="C8237" s="417" t="s">
        <v>2281</v>
      </c>
      <c r="D8237" s="417" t="s">
        <v>7582</v>
      </c>
      <c r="E8237" s="391">
        <v>2.6</v>
      </c>
      <c r="F8237" s="418">
        <v>44249</v>
      </c>
      <c r="G8237" s="417" t="s">
        <v>2286</v>
      </c>
      <c r="I8237" s="379">
        <f t="shared" ca="1" si="459"/>
        <v>-322</v>
      </c>
      <c r="J8237" s="379">
        <f t="shared" ca="1" si="460"/>
        <v>-224</v>
      </c>
      <c r="K8237" s="391" t="str">
        <f t="shared" ca="1" si="461"/>
        <v>21,91</v>
      </c>
      <c r="L8237" s="379"/>
      <c r="O8237" s="379"/>
    </row>
    <row r="8238" spans="1:15">
      <c r="A8238" s="417" t="s">
        <v>2155</v>
      </c>
      <c r="B8238" s="417" t="s">
        <v>13091</v>
      </c>
      <c r="C8238" s="417" t="s">
        <v>2281</v>
      </c>
      <c r="D8238" s="417" t="s">
        <v>16565</v>
      </c>
      <c r="E8238" s="391">
        <v>2.06</v>
      </c>
      <c r="F8238" s="418">
        <v>44249</v>
      </c>
      <c r="G8238" s="417" t="s">
        <v>2283</v>
      </c>
      <c r="I8238" s="379">
        <f t="shared" ca="1" si="459"/>
        <v>-322</v>
      </c>
      <c r="J8238" s="379">
        <f t="shared" ca="1" si="460"/>
        <v>-224</v>
      </c>
      <c r="K8238" s="391" t="str">
        <f t="shared" ca="1" si="461"/>
        <v>22,66</v>
      </c>
      <c r="L8238" s="379"/>
      <c r="O8238" s="379"/>
    </row>
    <row r="8239" spans="1:15">
      <c r="A8239" s="417" t="s">
        <v>2155</v>
      </c>
      <c r="B8239" s="417" t="s">
        <v>17988</v>
      </c>
      <c r="C8239" s="417" t="s">
        <v>2281</v>
      </c>
      <c r="D8239" s="417" t="s">
        <v>16585</v>
      </c>
      <c r="E8239" s="391">
        <v>1.65</v>
      </c>
      <c r="F8239" s="418">
        <v>44249</v>
      </c>
      <c r="G8239" s="417" t="s">
        <v>2283</v>
      </c>
      <c r="I8239" s="379">
        <f t="shared" ca="1" si="459"/>
        <v>-322</v>
      </c>
      <c r="J8239" s="379">
        <f t="shared" ca="1" si="460"/>
        <v>-224</v>
      </c>
      <c r="K8239" s="391" t="str">
        <f t="shared" ca="1" si="461"/>
        <v>23,16</v>
      </c>
      <c r="L8239" s="379"/>
      <c r="O8239" s="379"/>
    </row>
    <row r="8240" spans="1:15">
      <c r="A8240" s="417" t="s">
        <v>2155</v>
      </c>
      <c r="B8240" s="417" t="s">
        <v>13092</v>
      </c>
      <c r="C8240" s="417" t="s">
        <v>2281</v>
      </c>
      <c r="D8240" s="417" t="s">
        <v>16537</v>
      </c>
      <c r="E8240" s="391">
        <v>1.17</v>
      </c>
      <c r="F8240" s="418">
        <v>44249</v>
      </c>
      <c r="G8240" s="417" t="s">
        <v>2283</v>
      </c>
      <c r="I8240" s="379">
        <f t="shared" ca="1" si="459"/>
        <v>-322</v>
      </c>
      <c r="J8240" s="379">
        <f t="shared" ca="1" si="460"/>
        <v>-224</v>
      </c>
      <c r="K8240" s="391" t="str">
        <f t="shared" ca="1" si="461"/>
        <v>23,66</v>
      </c>
      <c r="L8240" s="379"/>
      <c r="O8240" s="379"/>
    </row>
    <row r="8241" spans="1:15">
      <c r="A8241" s="417" t="s">
        <v>2155</v>
      </c>
      <c r="B8241" s="417" t="s">
        <v>13093</v>
      </c>
      <c r="C8241" s="417" t="s">
        <v>2281</v>
      </c>
      <c r="D8241" s="417" t="s">
        <v>16566</v>
      </c>
      <c r="E8241" s="391">
        <v>0.95</v>
      </c>
      <c r="F8241" s="418">
        <v>44249</v>
      </c>
      <c r="G8241" s="417" t="s">
        <v>2283</v>
      </c>
      <c r="I8241" s="379">
        <f t="shared" ca="1" si="459"/>
        <v>-322</v>
      </c>
      <c r="J8241" s="379">
        <f t="shared" ca="1" si="460"/>
        <v>-224</v>
      </c>
      <c r="K8241" s="391" t="str">
        <f t="shared" ca="1" si="461"/>
        <v>24,16</v>
      </c>
      <c r="L8241" s="379"/>
      <c r="O8241" s="379"/>
    </row>
    <row r="8242" spans="1:15">
      <c r="A8242" s="417" t="s">
        <v>2155</v>
      </c>
      <c r="B8242" s="417" t="s">
        <v>13094</v>
      </c>
      <c r="C8242" s="417" t="s">
        <v>2281</v>
      </c>
      <c r="D8242" s="417" t="s">
        <v>16567</v>
      </c>
      <c r="E8242" s="391">
        <v>0.8</v>
      </c>
      <c r="F8242" s="418">
        <v>44249</v>
      </c>
      <c r="G8242" s="417" t="s">
        <v>2283</v>
      </c>
      <c r="I8242" s="379">
        <f t="shared" ca="1" si="459"/>
        <v>-322</v>
      </c>
      <c r="J8242" s="379">
        <f t="shared" ca="1" si="460"/>
        <v>-224</v>
      </c>
      <c r="K8242" s="391" t="str">
        <f t="shared" ca="1" si="461"/>
        <v>24,66</v>
      </c>
      <c r="L8242" s="379"/>
      <c r="O8242" s="379"/>
    </row>
    <row r="8243" spans="1:15">
      <c r="A8243" s="417" t="s">
        <v>2155</v>
      </c>
      <c r="B8243" s="417" t="s">
        <v>13095</v>
      </c>
      <c r="C8243" s="417" t="s">
        <v>2281</v>
      </c>
      <c r="D8243" s="417" t="s">
        <v>16568</v>
      </c>
      <c r="E8243" s="391">
        <v>0.57999999999999996</v>
      </c>
      <c r="F8243" s="418">
        <v>44249</v>
      </c>
      <c r="G8243" s="417" t="s">
        <v>2283</v>
      </c>
      <c r="I8243" s="379">
        <f t="shared" ca="1" si="459"/>
        <v>-322</v>
      </c>
      <c r="J8243" s="379">
        <f t="shared" ca="1" si="460"/>
        <v>-224</v>
      </c>
      <c r="K8243" s="391" t="str">
        <f t="shared" ca="1" si="461"/>
        <v>25,16</v>
      </c>
      <c r="L8243" s="379"/>
      <c r="O8243" s="379"/>
    </row>
    <row r="8244" spans="1:15">
      <c r="A8244" s="417" t="s">
        <v>2155</v>
      </c>
      <c r="B8244" s="417" t="s">
        <v>13096</v>
      </c>
      <c r="C8244" s="417" t="s">
        <v>2281</v>
      </c>
      <c r="D8244" s="417" t="s">
        <v>16569</v>
      </c>
      <c r="E8244" s="391">
        <v>0.52</v>
      </c>
      <c r="F8244" s="418">
        <v>44249</v>
      </c>
      <c r="G8244" s="417" t="s">
        <v>2283</v>
      </c>
      <c r="I8244" s="379">
        <f t="shared" ca="1" si="459"/>
        <v>-322</v>
      </c>
      <c r="J8244" s="379">
        <f t="shared" ca="1" si="460"/>
        <v>-224</v>
      </c>
      <c r="K8244" s="391" t="str">
        <f t="shared" ca="1" si="461"/>
        <v>25,66</v>
      </c>
      <c r="L8244" s="379"/>
      <c r="O8244" s="379"/>
    </row>
    <row r="8245" spans="1:15">
      <c r="A8245" s="417" t="s">
        <v>2155</v>
      </c>
      <c r="B8245" s="417" t="s">
        <v>13097</v>
      </c>
      <c r="C8245" s="417" t="s">
        <v>2281</v>
      </c>
      <c r="D8245" s="417" t="s">
        <v>16500</v>
      </c>
      <c r="E8245" s="391">
        <v>0.42</v>
      </c>
      <c r="F8245" s="418">
        <v>44249</v>
      </c>
      <c r="G8245" s="417" t="s">
        <v>2283</v>
      </c>
      <c r="I8245" s="379">
        <f t="shared" ca="1" si="459"/>
        <v>-322</v>
      </c>
      <c r="J8245" s="379">
        <f t="shared" ca="1" si="460"/>
        <v>-224</v>
      </c>
      <c r="K8245" s="391" t="str">
        <f t="shared" ca="1" si="461"/>
        <v>26,16</v>
      </c>
      <c r="L8245" s="379"/>
      <c r="O8245" s="379"/>
    </row>
    <row r="8246" spans="1:15">
      <c r="A8246" s="417" t="s">
        <v>2155</v>
      </c>
      <c r="B8246" s="417" t="s">
        <v>13098</v>
      </c>
      <c r="C8246" s="417" t="s">
        <v>2281</v>
      </c>
      <c r="D8246" s="417" t="s">
        <v>7592</v>
      </c>
      <c r="E8246" s="391">
        <v>0.35</v>
      </c>
      <c r="F8246" s="418">
        <v>44249</v>
      </c>
      <c r="G8246" s="417" t="s">
        <v>2283</v>
      </c>
      <c r="I8246" s="379">
        <f t="shared" ca="1" si="459"/>
        <v>-322</v>
      </c>
      <c r="J8246" s="379">
        <f t="shared" ca="1" si="460"/>
        <v>-224</v>
      </c>
      <c r="K8246" s="391" t="str">
        <f t="shared" ca="1" si="461"/>
        <v>26,66</v>
      </c>
      <c r="L8246" s="379"/>
      <c r="O8246" s="379"/>
    </row>
    <row r="8247" spans="1:15">
      <c r="A8247" s="417" t="s">
        <v>2155</v>
      </c>
      <c r="B8247" s="417" t="s">
        <v>13099</v>
      </c>
      <c r="C8247" s="417" t="s">
        <v>2281</v>
      </c>
      <c r="D8247" s="417" t="s">
        <v>16570</v>
      </c>
      <c r="E8247" s="391">
        <v>0.33</v>
      </c>
      <c r="F8247" s="418">
        <v>44249</v>
      </c>
      <c r="G8247" s="417" t="s">
        <v>2283</v>
      </c>
      <c r="I8247" s="379">
        <f t="shared" ca="1" si="459"/>
        <v>-322</v>
      </c>
      <c r="J8247" s="379">
        <f t="shared" ca="1" si="460"/>
        <v>-224</v>
      </c>
      <c r="K8247" s="391" t="str">
        <f t="shared" ca="1" si="461"/>
        <v>27,16</v>
      </c>
      <c r="L8247" s="379"/>
      <c r="O8247" s="379"/>
    </row>
    <row r="8248" spans="1:15">
      <c r="A8248" s="417" t="s">
        <v>2155</v>
      </c>
      <c r="B8248" s="417" t="s">
        <v>13100</v>
      </c>
      <c r="C8248" s="417" t="s">
        <v>2281</v>
      </c>
      <c r="D8248" s="417" t="s">
        <v>16571</v>
      </c>
      <c r="E8248" s="391">
        <v>0.27</v>
      </c>
      <c r="F8248" s="418">
        <v>44249</v>
      </c>
      <c r="G8248" s="417" t="s">
        <v>2283</v>
      </c>
      <c r="I8248" s="379">
        <f t="shared" ca="1" si="459"/>
        <v>-322</v>
      </c>
      <c r="J8248" s="379">
        <f t="shared" ca="1" si="460"/>
        <v>-224</v>
      </c>
      <c r="K8248" s="391" t="str">
        <f t="shared" ca="1" si="461"/>
        <v>27,66</v>
      </c>
      <c r="L8248" s="379"/>
      <c r="O8248" s="379"/>
    </row>
    <row r="8249" spans="1:15">
      <c r="A8249" s="417" t="s">
        <v>2155</v>
      </c>
      <c r="B8249" s="417" t="s">
        <v>13101</v>
      </c>
      <c r="C8249" s="417" t="s">
        <v>2281</v>
      </c>
      <c r="D8249" s="417" t="s">
        <v>16504</v>
      </c>
      <c r="E8249" s="391">
        <v>0.18</v>
      </c>
      <c r="F8249" s="418">
        <v>44249</v>
      </c>
      <c r="G8249" s="417" t="s">
        <v>2286</v>
      </c>
      <c r="I8249" s="379">
        <f t="shared" ca="1" si="459"/>
        <v>-322</v>
      </c>
      <c r="J8249" s="379">
        <f t="shared" ca="1" si="460"/>
        <v>-224</v>
      </c>
      <c r="K8249" s="391" t="str">
        <f t="shared" ca="1" si="461"/>
        <v>28,66</v>
      </c>
      <c r="L8249" s="379"/>
      <c r="O8249" s="379"/>
    </row>
    <row r="8250" spans="1:15">
      <c r="A8250" s="417" t="s">
        <v>2155</v>
      </c>
      <c r="B8250" s="417" t="s">
        <v>13102</v>
      </c>
      <c r="C8250" s="417" t="s">
        <v>2281</v>
      </c>
      <c r="D8250" s="417" t="s">
        <v>16501</v>
      </c>
      <c r="E8250" s="391">
        <v>0.26</v>
      </c>
      <c r="F8250" s="418">
        <v>44249</v>
      </c>
      <c r="G8250" s="417" t="s">
        <v>2283</v>
      </c>
      <c r="I8250" s="379">
        <f t="shared" ca="1" si="459"/>
        <v>-322</v>
      </c>
      <c r="J8250" s="379">
        <f t="shared" ca="1" si="460"/>
        <v>-224</v>
      </c>
      <c r="K8250" s="391" t="str">
        <f t="shared" ca="1" si="461"/>
        <v>28,16</v>
      </c>
      <c r="L8250" s="379"/>
      <c r="O8250" s="379"/>
    </row>
    <row r="8251" spans="1:15">
      <c r="A8251" s="417" t="s">
        <v>2155</v>
      </c>
      <c r="B8251" s="417" t="s">
        <v>13103</v>
      </c>
      <c r="C8251" s="417" t="s">
        <v>2281</v>
      </c>
      <c r="D8251" s="417" t="s">
        <v>16505</v>
      </c>
      <c r="E8251" s="391">
        <v>0.17</v>
      </c>
      <c r="F8251" s="418">
        <v>44249</v>
      </c>
      <c r="G8251" s="417" t="s">
        <v>2283</v>
      </c>
      <c r="I8251" s="379">
        <f t="shared" ca="1" si="459"/>
        <v>-322</v>
      </c>
      <c r="J8251" s="379">
        <f t="shared" ca="1" si="460"/>
        <v>-224</v>
      </c>
      <c r="K8251" s="391" t="str">
        <f t="shared" ca="1" si="461"/>
        <v>29,16</v>
      </c>
      <c r="L8251" s="379"/>
      <c r="O8251" s="379"/>
    </row>
    <row r="8252" spans="1:15">
      <c r="A8252" s="417" t="s">
        <v>2155</v>
      </c>
      <c r="B8252" s="417" t="s">
        <v>18571</v>
      </c>
      <c r="C8252" s="417" t="s">
        <v>2281</v>
      </c>
      <c r="D8252" s="417" t="s">
        <v>18572</v>
      </c>
      <c r="E8252" s="391">
        <v>0.77</v>
      </c>
      <c r="F8252" s="418">
        <v>44270</v>
      </c>
      <c r="G8252" s="417" t="s">
        <v>2283</v>
      </c>
      <c r="I8252" s="379">
        <f t="shared" ca="1" si="459"/>
        <v>-301</v>
      </c>
      <c r="J8252" s="379">
        <f t="shared" ca="1" si="460"/>
        <v>-209</v>
      </c>
      <c r="K8252" s="391" t="str">
        <f t="shared" ca="1" si="461"/>
        <v>19,58</v>
      </c>
      <c r="L8252" s="379"/>
      <c r="O8252" s="379"/>
    </row>
    <row r="8253" spans="1:15">
      <c r="A8253" s="417" t="s">
        <v>2155</v>
      </c>
      <c r="B8253" s="417" t="s">
        <v>18573</v>
      </c>
      <c r="C8253" s="417" t="s">
        <v>2281</v>
      </c>
      <c r="D8253" s="417" t="s">
        <v>18574</v>
      </c>
      <c r="E8253" s="391">
        <v>0.54</v>
      </c>
      <c r="F8253" s="418">
        <v>44270</v>
      </c>
      <c r="G8253" s="417" t="s">
        <v>2283</v>
      </c>
      <c r="I8253" s="379">
        <f t="shared" ca="1" si="459"/>
        <v>-301</v>
      </c>
      <c r="J8253" s="379">
        <f t="shared" ca="1" si="460"/>
        <v>-209</v>
      </c>
      <c r="K8253" s="391" t="str">
        <f t="shared" ca="1" si="461"/>
        <v>19,08</v>
      </c>
      <c r="L8253" s="379"/>
      <c r="O8253" s="379"/>
    </row>
    <row r="8254" spans="1:15">
      <c r="A8254" s="417" t="s">
        <v>2155</v>
      </c>
      <c r="B8254" s="417" t="s">
        <v>13104</v>
      </c>
      <c r="C8254" s="417" t="s">
        <v>2281</v>
      </c>
      <c r="D8254" s="417" t="s">
        <v>16572</v>
      </c>
      <c r="E8254" s="391">
        <v>2.4</v>
      </c>
      <c r="F8254" s="418">
        <v>44270</v>
      </c>
      <c r="G8254" s="417" t="s">
        <v>2283</v>
      </c>
      <c r="I8254" s="379">
        <f t="shared" ca="1" si="459"/>
        <v>-301</v>
      </c>
      <c r="J8254" s="379">
        <f t="shared" ca="1" si="460"/>
        <v>-209</v>
      </c>
      <c r="K8254" s="391" t="str">
        <f t="shared" ca="1" si="461"/>
        <v>22,58</v>
      </c>
      <c r="L8254" s="379"/>
      <c r="O8254" s="379"/>
    </row>
    <row r="8255" spans="1:15">
      <c r="A8255" s="417" t="s">
        <v>2155</v>
      </c>
      <c r="B8255" s="417" t="s">
        <v>18575</v>
      </c>
      <c r="C8255" s="417" t="s">
        <v>2281</v>
      </c>
      <c r="D8255" s="417" t="s">
        <v>16483</v>
      </c>
      <c r="E8255" s="391">
        <v>1.72</v>
      </c>
      <c r="F8255" s="418">
        <v>44270</v>
      </c>
      <c r="G8255" s="417" t="s">
        <v>2286</v>
      </c>
      <c r="I8255" s="379">
        <f t="shared" ca="1" si="459"/>
        <v>-301</v>
      </c>
      <c r="J8255" s="379">
        <f t="shared" ca="1" si="460"/>
        <v>-209</v>
      </c>
      <c r="K8255" s="391" t="str">
        <f t="shared" ca="1" si="461"/>
        <v>23,33</v>
      </c>
      <c r="L8255" s="379"/>
      <c r="O8255" s="379"/>
    </row>
    <row r="8256" spans="1:15">
      <c r="A8256" s="417" t="s">
        <v>2155</v>
      </c>
      <c r="B8256" s="417" t="s">
        <v>13105</v>
      </c>
      <c r="C8256" s="417" t="s">
        <v>2281</v>
      </c>
      <c r="D8256" s="417" t="s">
        <v>16573</v>
      </c>
      <c r="E8256" s="391">
        <v>0.14000000000000001</v>
      </c>
      <c r="F8256" s="418">
        <v>44270</v>
      </c>
      <c r="G8256" s="417" t="s">
        <v>2283</v>
      </c>
      <c r="I8256" s="379">
        <f t="shared" ca="1" si="459"/>
        <v>-301</v>
      </c>
      <c r="J8256" s="379">
        <f t="shared" ca="1" si="460"/>
        <v>-209</v>
      </c>
      <c r="K8256" s="391" t="str">
        <f t="shared" ca="1" si="461"/>
        <v>23,58</v>
      </c>
      <c r="L8256" s="379"/>
      <c r="O8256" s="379"/>
    </row>
    <row r="8257" spans="1:15">
      <c r="A8257" s="417" t="s">
        <v>2155</v>
      </c>
      <c r="B8257" s="417" t="s">
        <v>13106</v>
      </c>
      <c r="C8257" s="417" t="s">
        <v>2281</v>
      </c>
      <c r="D8257" s="417" t="s">
        <v>16485</v>
      </c>
      <c r="E8257" s="391">
        <v>1.3</v>
      </c>
      <c r="F8257" s="418">
        <v>44270</v>
      </c>
      <c r="G8257" s="417" t="s">
        <v>2283</v>
      </c>
      <c r="I8257" s="379">
        <f t="shared" ca="1" si="459"/>
        <v>-301</v>
      </c>
      <c r="J8257" s="379">
        <f t="shared" ca="1" si="460"/>
        <v>-209</v>
      </c>
      <c r="K8257" s="391" t="str">
        <f t="shared" ca="1" si="461"/>
        <v>25,08</v>
      </c>
      <c r="L8257" s="379"/>
      <c r="O8257" s="379"/>
    </row>
    <row r="8258" spans="1:15">
      <c r="A8258" s="417" t="s">
        <v>2155</v>
      </c>
      <c r="B8258" s="417" t="s">
        <v>13107</v>
      </c>
      <c r="C8258" s="417" t="s">
        <v>2281</v>
      </c>
      <c r="D8258" s="417" t="s">
        <v>16574</v>
      </c>
      <c r="E8258" s="391">
        <v>1.54</v>
      </c>
      <c r="F8258" s="418">
        <v>44270</v>
      </c>
      <c r="G8258" s="417" t="s">
        <v>2286</v>
      </c>
      <c r="I8258" s="379">
        <f t="shared" ca="1" si="459"/>
        <v>-301</v>
      </c>
      <c r="J8258" s="379">
        <f t="shared" ca="1" si="460"/>
        <v>-209</v>
      </c>
      <c r="K8258" s="391" t="str">
        <f t="shared" ca="1" si="461"/>
        <v>25,83</v>
      </c>
      <c r="L8258" s="379"/>
      <c r="O8258" s="379"/>
    </row>
    <row r="8259" spans="1:15">
      <c r="A8259" s="417" t="s">
        <v>2155</v>
      </c>
      <c r="B8259" s="417" t="s">
        <v>13108</v>
      </c>
      <c r="C8259" s="417" t="s">
        <v>2281</v>
      </c>
      <c r="D8259" s="417" t="s">
        <v>16575</v>
      </c>
      <c r="E8259" s="391">
        <v>0.85</v>
      </c>
      <c r="F8259" s="418">
        <v>44270</v>
      </c>
      <c r="G8259" s="417" t="s">
        <v>2283</v>
      </c>
      <c r="I8259" s="379">
        <f t="shared" ca="1" si="459"/>
        <v>-301</v>
      </c>
      <c r="J8259" s="379">
        <f t="shared" ca="1" si="460"/>
        <v>-209</v>
      </c>
      <c r="K8259" s="391" t="str">
        <f t="shared" ca="1" si="461"/>
        <v>25,58</v>
      </c>
      <c r="L8259" s="379"/>
      <c r="O8259" s="379"/>
    </row>
    <row r="8260" spans="1:15">
      <c r="A8260" s="417" t="s">
        <v>2155</v>
      </c>
      <c r="B8260" s="417" t="s">
        <v>8524</v>
      </c>
      <c r="C8260" s="417" t="s">
        <v>2281</v>
      </c>
      <c r="D8260" s="417" t="s">
        <v>16576</v>
      </c>
      <c r="E8260" s="391">
        <v>1.67</v>
      </c>
      <c r="F8260" s="418">
        <v>44270</v>
      </c>
      <c r="G8260" s="417" t="s">
        <v>2286</v>
      </c>
      <c r="I8260" s="379">
        <f t="shared" ca="1" si="459"/>
        <v>-301</v>
      </c>
      <c r="J8260" s="379">
        <f t="shared" ca="1" si="460"/>
        <v>-209</v>
      </c>
      <c r="K8260" s="391" t="str">
        <f t="shared" ca="1" si="461"/>
        <v>26,83</v>
      </c>
      <c r="L8260" s="379"/>
      <c r="O8260" s="379"/>
    </row>
    <row r="8261" spans="1:15">
      <c r="A8261" s="417" t="s">
        <v>2155</v>
      </c>
      <c r="B8261" s="417" t="s">
        <v>13109</v>
      </c>
      <c r="C8261" s="417" t="s">
        <v>2281</v>
      </c>
      <c r="D8261" s="417" t="s">
        <v>16494</v>
      </c>
      <c r="E8261" s="391">
        <v>1.1000000000000001</v>
      </c>
      <c r="F8261" s="418">
        <v>44270</v>
      </c>
      <c r="G8261" s="417" t="s">
        <v>2283</v>
      </c>
      <c r="I8261" s="379">
        <f t="shared" ca="1" si="459"/>
        <v>-301</v>
      </c>
      <c r="J8261" s="379">
        <f t="shared" ca="1" si="460"/>
        <v>-209</v>
      </c>
      <c r="K8261" s="391" t="str">
        <f t="shared" ca="1" si="461"/>
        <v>27,58</v>
      </c>
      <c r="L8261" s="379"/>
      <c r="O8261" s="379"/>
    </row>
    <row r="8262" spans="1:15">
      <c r="A8262" s="417" t="s">
        <v>2155</v>
      </c>
      <c r="B8262" s="417" t="s">
        <v>18576</v>
      </c>
      <c r="C8262" s="417" t="s">
        <v>2281</v>
      </c>
      <c r="D8262" s="417" t="s">
        <v>16486</v>
      </c>
      <c r="E8262" s="391">
        <v>0.39</v>
      </c>
      <c r="F8262" s="418">
        <v>44270</v>
      </c>
      <c r="G8262" s="417" t="s">
        <v>2283</v>
      </c>
      <c r="I8262" s="379">
        <f t="shared" ca="1" si="459"/>
        <v>-301</v>
      </c>
      <c r="J8262" s="379">
        <f t="shared" ca="1" si="460"/>
        <v>-209</v>
      </c>
      <c r="K8262" s="391" t="str">
        <f t="shared" ca="1" si="461"/>
        <v>29,08</v>
      </c>
      <c r="L8262" s="379"/>
      <c r="O8262" s="379"/>
    </row>
    <row r="8263" spans="1:15">
      <c r="A8263" s="417" t="s">
        <v>2155</v>
      </c>
      <c r="B8263" s="417" t="s">
        <v>13110</v>
      </c>
      <c r="C8263" s="417" t="s">
        <v>2281</v>
      </c>
      <c r="D8263" s="417" t="s">
        <v>16577</v>
      </c>
      <c r="E8263" s="391">
        <v>0.55000000000000004</v>
      </c>
      <c r="F8263" s="418">
        <v>44270</v>
      </c>
      <c r="G8263" s="417" t="s">
        <v>2286</v>
      </c>
      <c r="I8263" s="379">
        <f t="shared" ca="1" si="459"/>
        <v>-301</v>
      </c>
      <c r="J8263" s="379">
        <f t="shared" ca="1" si="460"/>
        <v>-209</v>
      </c>
      <c r="K8263" s="391" t="str">
        <f t="shared" ca="1" si="461"/>
        <v>29,33</v>
      </c>
      <c r="L8263" s="379"/>
      <c r="O8263" s="379"/>
    </row>
    <row r="8264" spans="1:15">
      <c r="A8264" s="417" t="s">
        <v>2155</v>
      </c>
      <c r="B8264" s="417" t="s">
        <v>13112</v>
      </c>
      <c r="C8264" s="417" t="s">
        <v>2281</v>
      </c>
      <c r="D8264" s="417" t="s">
        <v>16578</v>
      </c>
      <c r="E8264" s="391">
        <v>0.57999999999999996</v>
      </c>
      <c r="F8264" s="418">
        <v>44270</v>
      </c>
      <c r="G8264" s="417" t="s">
        <v>2286</v>
      </c>
      <c r="I8264" s="379">
        <f t="shared" ca="1" si="459"/>
        <v>-301</v>
      </c>
      <c r="J8264" s="379">
        <f t="shared" ca="1" si="460"/>
        <v>-209</v>
      </c>
      <c r="K8264" s="391" t="str">
        <f t="shared" ca="1" si="461"/>
        <v>30,83</v>
      </c>
      <c r="L8264" s="379"/>
      <c r="O8264" s="379"/>
    </row>
    <row r="8265" spans="1:15">
      <c r="A8265" s="417" t="s">
        <v>2155</v>
      </c>
      <c r="B8265" s="417" t="s">
        <v>8526</v>
      </c>
      <c r="C8265" s="417" t="s">
        <v>2281</v>
      </c>
      <c r="D8265" s="417" t="s">
        <v>16579</v>
      </c>
      <c r="E8265" s="391">
        <v>0.18</v>
      </c>
      <c r="F8265" s="418">
        <v>44270</v>
      </c>
      <c r="G8265" s="417" t="s">
        <v>2286</v>
      </c>
      <c r="I8265" s="379">
        <f t="shared" ca="1" si="459"/>
        <v>-301</v>
      </c>
      <c r="J8265" s="379">
        <f t="shared" ca="1" si="460"/>
        <v>-209</v>
      </c>
      <c r="K8265" s="391" t="str">
        <f t="shared" ca="1" si="461"/>
        <v>33,33</v>
      </c>
      <c r="L8265" s="379"/>
      <c r="O8265" s="379"/>
    </row>
    <row r="8266" spans="1:15">
      <c r="A8266" s="417" t="s">
        <v>2155</v>
      </c>
      <c r="B8266" s="417" t="s">
        <v>13114</v>
      </c>
      <c r="C8266" s="417" t="s">
        <v>2281</v>
      </c>
      <c r="D8266" s="417" t="s">
        <v>12111</v>
      </c>
      <c r="E8266" s="391">
        <v>4.12</v>
      </c>
      <c r="F8266" s="418">
        <v>44305</v>
      </c>
      <c r="G8266" s="417" t="s">
        <v>2283</v>
      </c>
      <c r="I8266" s="379">
        <f t="shared" ref="I8266:I8329" ca="1" si="462">IF(F8266&lt;&gt;"",F8266-$I$199,"")</f>
        <v>-266</v>
      </c>
      <c r="J8266" s="379">
        <f t="shared" ref="J8266:J8329" ca="1" si="463">IF(I8266&lt;&gt;"",NETWORKDAYS($I$199,F8266-1,$N$201:$N$224),"")</f>
        <v>-185</v>
      </c>
      <c r="K8266" s="391" t="str">
        <f t="shared" ref="K8266:K8329" ca="1" si="464">IF(I8266&lt;&gt;"",RIGHT(D8266,LEN(D8266)-FIND(" ",D8266)),"")</f>
        <v>21,96</v>
      </c>
      <c r="L8266" s="379"/>
      <c r="O8266" s="379"/>
    </row>
    <row r="8267" spans="1:15">
      <c r="A8267" s="417" t="s">
        <v>2155</v>
      </c>
      <c r="B8267" s="417" t="s">
        <v>8528</v>
      </c>
      <c r="C8267" s="417" t="s">
        <v>2281</v>
      </c>
      <c r="D8267" s="417" t="s">
        <v>7617</v>
      </c>
      <c r="E8267" s="391">
        <v>1.61</v>
      </c>
      <c r="F8267" s="418">
        <v>44305</v>
      </c>
      <c r="G8267" s="417" t="s">
        <v>2283</v>
      </c>
      <c r="I8267" s="379">
        <f t="shared" ca="1" si="462"/>
        <v>-266</v>
      </c>
      <c r="J8267" s="379">
        <f t="shared" ca="1" si="463"/>
        <v>-185</v>
      </c>
      <c r="K8267" s="391" t="str">
        <f t="shared" ca="1" si="464"/>
        <v>24,96</v>
      </c>
      <c r="L8267" s="379"/>
      <c r="O8267" s="379"/>
    </row>
    <row r="8268" spans="1:15">
      <c r="A8268" s="417" t="s">
        <v>2155</v>
      </c>
      <c r="B8268" s="417" t="s">
        <v>13115</v>
      </c>
      <c r="C8268" s="417" t="s">
        <v>2281</v>
      </c>
      <c r="D8268" s="417" t="s">
        <v>7635</v>
      </c>
      <c r="E8268" s="391">
        <v>1.21</v>
      </c>
      <c r="F8268" s="418">
        <v>44305</v>
      </c>
      <c r="G8268" s="417" t="s">
        <v>2283</v>
      </c>
      <c r="I8268" s="379">
        <f t="shared" ca="1" si="462"/>
        <v>-266</v>
      </c>
      <c r="J8268" s="379">
        <f t="shared" ca="1" si="463"/>
        <v>-185</v>
      </c>
      <c r="K8268" s="391" t="str">
        <f t="shared" ca="1" si="464"/>
        <v>25,96</v>
      </c>
      <c r="L8268" s="379"/>
      <c r="O8268" s="379"/>
    </row>
    <row r="8269" spans="1:15">
      <c r="A8269" s="417" t="s">
        <v>2155</v>
      </c>
      <c r="B8269" s="417" t="s">
        <v>13116</v>
      </c>
      <c r="C8269" s="417" t="s">
        <v>2281</v>
      </c>
      <c r="D8269" s="417" t="s">
        <v>16580</v>
      </c>
      <c r="E8269" s="391">
        <v>1.5</v>
      </c>
      <c r="F8269" s="418">
        <v>44305</v>
      </c>
      <c r="G8269" s="417" t="s">
        <v>2286</v>
      </c>
      <c r="I8269" s="379">
        <f t="shared" ca="1" si="462"/>
        <v>-266</v>
      </c>
      <c r="J8269" s="379">
        <f t="shared" ca="1" si="463"/>
        <v>-185</v>
      </c>
      <c r="K8269" s="391" t="str">
        <f t="shared" ca="1" si="464"/>
        <v>28,71</v>
      </c>
      <c r="L8269" s="379"/>
      <c r="O8269" s="379"/>
    </row>
    <row r="8270" spans="1:15">
      <c r="A8270" s="417" t="s">
        <v>2155</v>
      </c>
      <c r="B8270" s="417" t="s">
        <v>17989</v>
      </c>
      <c r="C8270" s="417" t="s">
        <v>2281</v>
      </c>
      <c r="D8270" s="417" t="s">
        <v>16589</v>
      </c>
      <c r="E8270" s="391">
        <v>0.42</v>
      </c>
      <c r="F8270" s="418">
        <v>44305</v>
      </c>
      <c r="G8270" s="417" t="s">
        <v>2283</v>
      </c>
      <c r="I8270" s="379">
        <f t="shared" ca="1" si="462"/>
        <v>-266</v>
      </c>
      <c r="J8270" s="379">
        <f t="shared" ca="1" si="463"/>
        <v>-185</v>
      </c>
      <c r="K8270" s="391" t="str">
        <f t="shared" ca="1" si="464"/>
        <v>28,96</v>
      </c>
      <c r="L8270" s="379"/>
      <c r="O8270" s="379"/>
    </row>
    <row r="8271" spans="1:15">
      <c r="A8271" s="417" t="s">
        <v>2155</v>
      </c>
      <c r="B8271" s="417" t="s">
        <v>8529</v>
      </c>
      <c r="C8271" s="417" t="s">
        <v>2281</v>
      </c>
      <c r="D8271" s="417" t="s">
        <v>16581</v>
      </c>
      <c r="E8271" s="391">
        <v>0.6</v>
      </c>
      <c r="F8271" s="418">
        <v>44305</v>
      </c>
      <c r="G8271" s="417" t="s">
        <v>2286</v>
      </c>
      <c r="I8271" s="379">
        <f t="shared" ca="1" si="462"/>
        <v>-266</v>
      </c>
      <c r="J8271" s="379">
        <f t="shared" ca="1" si="463"/>
        <v>-185</v>
      </c>
      <c r="K8271" s="391" t="str">
        <f t="shared" ca="1" si="464"/>
        <v>29,21</v>
      </c>
      <c r="L8271" s="379"/>
      <c r="O8271" s="379"/>
    </row>
    <row r="8272" spans="1:15">
      <c r="A8272" s="417" t="s">
        <v>2155</v>
      </c>
      <c r="B8272" s="417" t="s">
        <v>5042</v>
      </c>
      <c r="C8272" s="417" t="s">
        <v>2281</v>
      </c>
      <c r="D8272" s="417" t="s">
        <v>12121</v>
      </c>
      <c r="E8272" s="391">
        <v>0.35</v>
      </c>
      <c r="F8272" s="418">
        <v>44305</v>
      </c>
      <c r="G8272" s="417" t="s">
        <v>2286</v>
      </c>
      <c r="I8272" s="379">
        <f t="shared" ca="1" si="462"/>
        <v>-266</v>
      </c>
      <c r="J8272" s="379">
        <f t="shared" ca="1" si="463"/>
        <v>-185</v>
      </c>
      <c r="K8272" s="391" t="str">
        <f t="shared" ca="1" si="464"/>
        <v>33,21</v>
      </c>
      <c r="L8272" s="379"/>
      <c r="O8272" s="379"/>
    </row>
    <row r="8273" spans="1:15">
      <c r="A8273" s="417" t="s">
        <v>2155</v>
      </c>
      <c r="B8273" s="417" t="s">
        <v>17333</v>
      </c>
      <c r="C8273" s="417" t="s">
        <v>2281</v>
      </c>
      <c r="D8273" s="417" t="s">
        <v>16550</v>
      </c>
      <c r="E8273" s="391">
        <v>3.5</v>
      </c>
      <c r="F8273" s="418">
        <v>44337</v>
      </c>
      <c r="G8273" s="417" t="s">
        <v>2283</v>
      </c>
      <c r="I8273" s="379">
        <f t="shared" ca="1" si="462"/>
        <v>-234</v>
      </c>
      <c r="J8273" s="379">
        <f t="shared" ca="1" si="463"/>
        <v>-163</v>
      </c>
      <c r="K8273" s="391" t="str">
        <f t="shared" ca="1" si="464"/>
        <v>22,76</v>
      </c>
      <c r="L8273" s="379"/>
      <c r="O8273" s="379"/>
    </row>
    <row r="8274" spans="1:15">
      <c r="A8274" s="417" t="s">
        <v>2155</v>
      </c>
      <c r="B8274" s="417" t="s">
        <v>13117</v>
      </c>
      <c r="C8274" s="417" t="s">
        <v>2281</v>
      </c>
      <c r="D8274" s="417" t="s">
        <v>16240</v>
      </c>
      <c r="E8274" s="391">
        <v>3</v>
      </c>
      <c r="F8274" s="418">
        <v>44337</v>
      </c>
      <c r="G8274" s="417" t="s">
        <v>2283</v>
      </c>
      <c r="I8274" s="379">
        <f t="shared" ca="1" si="462"/>
        <v>-234</v>
      </c>
      <c r="J8274" s="379">
        <f t="shared" ca="1" si="463"/>
        <v>-163</v>
      </c>
      <c r="K8274" s="391" t="str">
        <f t="shared" ca="1" si="464"/>
        <v>23,26</v>
      </c>
      <c r="L8274" s="379"/>
      <c r="O8274" s="379"/>
    </row>
    <row r="8275" spans="1:15">
      <c r="A8275" s="417" t="s">
        <v>2155</v>
      </c>
      <c r="B8275" s="417" t="s">
        <v>13118</v>
      </c>
      <c r="C8275" s="417" t="s">
        <v>2281</v>
      </c>
      <c r="D8275" s="417" t="s">
        <v>16582</v>
      </c>
      <c r="E8275" s="391">
        <v>1.5</v>
      </c>
      <c r="F8275" s="418">
        <v>44337</v>
      </c>
      <c r="G8275" s="417" t="s">
        <v>2286</v>
      </c>
      <c r="I8275" s="379">
        <f t="shared" ca="1" si="462"/>
        <v>-234</v>
      </c>
      <c r="J8275" s="379">
        <f t="shared" ca="1" si="463"/>
        <v>-163</v>
      </c>
      <c r="K8275" s="391" t="str">
        <f t="shared" ca="1" si="464"/>
        <v>26,01</v>
      </c>
      <c r="L8275" s="379"/>
      <c r="O8275" s="379"/>
    </row>
    <row r="8276" spans="1:15">
      <c r="A8276" s="417" t="s">
        <v>2155</v>
      </c>
      <c r="B8276" s="417" t="s">
        <v>13119</v>
      </c>
      <c r="C8276" s="417" t="s">
        <v>2281</v>
      </c>
      <c r="D8276" s="417" t="s">
        <v>16548</v>
      </c>
      <c r="E8276" s="391">
        <v>4.6500000000000004</v>
      </c>
      <c r="F8276" s="418">
        <v>44365</v>
      </c>
      <c r="G8276" s="417" t="s">
        <v>2283</v>
      </c>
      <c r="I8276" s="379">
        <f t="shared" ca="1" si="462"/>
        <v>-206</v>
      </c>
      <c r="J8276" s="379">
        <f t="shared" ca="1" si="463"/>
        <v>-144</v>
      </c>
      <c r="K8276" s="391" t="str">
        <f t="shared" ca="1" si="464"/>
        <v>21,26</v>
      </c>
      <c r="L8276" s="379"/>
      <c r="O8276" s="379"/>
    </row>
    <row r="8277" spans="1:15">
      <c r="A8277" s="417" t="s">
        <v>2155</v>
      </c>
      <c r="B8277" s="417" t="s">
        <v>17990</v>
      </c>
      <c r="C8277" s="417" t="s">
        <v>2281</v>
      </c>
      <c r="D8277" s="417" t="s">
        <v>16554</v>
      </c>
      <c r="E8277" s="391">
        <v>2</v>
      </c>
      <c r="F8277" s="418">
        <v>44365</v>
      </c>
      <c r="G8277" s="417" t="s">
        <v>2283</v>
      </c>
      <c r="I8277" s="379">
        <f t="shared" ca="1" si="462"/>
        <v>-206</v>
      </c>
      <c r="J8277" s="379">
        <f t="shared" ca="1" si="463"/>
        <v>-144</v>
      </c>
      <c r="K8277" s="391" t="str">
        <f t="shared" ca="1" si="464"/>
        <v>25,76</v>
      </c>
      <c r="L8277" s="379"/>
      <c r="O8277" s="379"/>
    </row>
    <row r="8278" spans="1:15">
      <c r="A8278" s="417" t="s">
        <v>2155</v>
      </c>
      <c r="B8278" s="417" t="s">
        <v>5043</v>
      </c>
      <c r="C8278" s="417" t="s">
        <v>2281</v>
      </c>
      <c r="D8278" s="417" t="s">
        <v>16583</v>
      </c>
      <c r="E8278" s="391">
        <v>3</v>
      </c>
      <c r="F8278" s="418">
        <v>44757</v>
      </c>
      <c r="G8278" s="417" t="s">
        <v>2283</v>
      </c>
      <c r="I8278" s="379">
        <f t="shared" ca="1" si="462"/>
        <v>186</v>
      </c>
      <c r="J8278" s="379">
        <f t="shared" ca="1" si="463"/>
        <v>129</v>
      </c>
      <c r="K8278" s="391" t="str">
        <f t="shared" ca="1" si="464"/>
        <v>32,40</v>
      </c>
      <c r="L8278" s="379"/>
      <c r="O8278" s="379"/>
    </row>
    <row r="8279" spans="1:15">
      <c r="A8279" s="417" t="s">
        <v>2155</v>
      </c>
      <c r="B8279" s="417" t="s">
        <v>5045</v>
      </c>
      <c r="C8279" s="417" t="s">
        <v>2281</v>
      </c>
      <c r="D8279" s="417" t="s">
        <v>16195</v>
      </c>
      <c r="E8279" s="391">
        <v>1.9</v>
      </c>
      <c r="F8279" s="418">
        <v>44456</v>
      </c>
      <c r="G8279" s="417" t="s">
        <v>2283</v>
      </c>
      <c r="I8279" s="379">
        <f t="shared" ca="1" si="462"/>
        <v>-115</v>
      </c>
      <c r="J8279" s="379">
        <f t="shared" ca="1" si="463"/>
        <v>-80</v>
      </c>
      <c r="K8279" s="391" t="str">
        <f t="shared" ca="1" si="464"/>
        <v>30,76</v>
      </c>
      <c r="L8279" s="379"/>
      <c r="O8279" s="379"/>
    </row>
    <row r="8280" spans="1:15">
      <c r="A8280" s="417" t="s">
        <v>2155</v>
      </c>
      <c r="B8280" s="417" t="s">
        <v>13120</v>
      </c>
      <c r="C8280" s="417" t="s">
        <v>2332</v>
      </c>
      <c r="D8280" s="417" t="s">
        <v>16543</v>
      </c>
      <c r="E8280" s="391">
        <v>0.01</v>
      </c>
      <c r="F8280" s="418">
        <v>44214</v>
      </c>
      <c r="G8280" s="417" t="s">
        <v>2286</v>
      </c>
      <c r="I8280" s="379">
        <f t="shared" ca="1" si="462"/>
        <v>-357</v>
      </c>
      <c r="J8280" s="379">
        <f t="shared" ca="1" si="463"/>
        <v>-247</v>
      </c>
      <c r="K8280" s="391" t="str">
        <f t="shared" ca="1" si="464"/>
        <v>18,76</v>
      </c>
      <c r="L8280" s="379"/>
      <c r="O8280" s="379"/>
    </row>
    <row r="8281" spans="1:15">
      <c r="A8281" s="417" t="s">
        <v>2155</v>
      </c>
      <c r="B8281" s="417" t="s">
        <v>13121</v>
      </c>
      <c r="C8281" s="417" t="s">
        <v>2332</v>
      </c>
      <c r="D8281" s="417" t="s">
        <v>16544</v>
      </c>
      <c r="E8281" s="391">
        <v>0.05</v>
      </c>
      <c r="F8281" s="418">
        <v>44214</v>
      </c>
      <c r="G8281" s="417" t="s">
        <v>2286</v>
      </c>
      <c r="I8281" s="379">
        <f t="shared" ca="1" si="462"/>
        <v>-357</v>
      </c>
      <c r="J8281" s="379">
        <f t="shared" ca="1" si="463"/>
        <v>-247</v>
      </c>
      <c r="K8281" s="391" t="str">
        <f t="shared" ca="1" si="464"/>
        <v>19,26</v>
      </c>
      <c r="L8281" s="379"/>
      <c r="O8281" s="379"/>
    </row>
    <row r="8282" spans="1:15">
      <c r="A8282" s="417" t="s">
        <v>2155</v>
      </c>
      <c r="B8282" s="417" t="s">
        <v>13122</v>
      </c>
      <c r="C8282" s="417" t="s">
        <v>2332</v>
      </c>
      <c r="D8282" s="417" t="s">
        <v>16545</v>
      </c>
      <c r="E8282" s="391">
        <v>0.04</v>
      </c>
      <c r="F8282" s="418">
        <v>44214</v>
      </c>
      <c r="G8282" s="417" t="s">
        <v>2286</v>
      </c>
      <c r="I8282" s="379">
        <f t="shared" ca="1" si="462"/>
        <v>-357</v>
      </c>
      <c r="J8282" s="379">
        <f t="shared" ca="1" si="463"/>
        <v>-247</v>
      </c>
      <c r="K8282" s="391" t="str">
        <f t="shared" ca="1" si="464"/>
        <v>19,76</v>
      </c>
      <c r="L8282" s="379"/>
      <c r="O8282" s="379"/>
    </row>
    <row r="8283" spans="1:15">
      <c r="A8283" s="417" t="s">
        <v>2155</v>
      </c>
      <c r="B8283" s="417" t="s">
        <v>13123</v>
      </c>
      <c r="C8283" s="417" t="s">
        <v>2332</v>
      </c>
      <c r="D8283" s="417" t="s">
        <v>16546</v>
      </c>
      <c r="E8283" s="391">
        <v>0.09</v>
      </c>
      <c r="F8283" s="418">
        <v>44214</v>
      </c>
      <c r="G8283" s="417" t="s">
        <v>2286</v>
      </c>
      <c r="I8283" s="379">
        <f t="shared" ca="1" si="462"/>
        <v>-357</v>
      </c>
      <c r="J8283" s="379">
        <f t="shared" ca="1" si="463"/>
        <v>-247</v>
      </c>
      <c r="K8283" s="391" t="str">
        <f t="shared" ca="1" si="464"/>
        <v>20,26</v>
      </c>
      <c r="L8283" s="379"/>
      <c r="O8283" s="379"/>
    </row>
    <row r="8284" spans="1:15">
      <c r="A8284" s="417" t="s">
        <v>2155</v>
      </c>
      <c r="B8284" s="417" t="s">
        <v>13124</v>
      </c>
      <c r="C8284" s="417" t="s">
        <v>2332</v>
      </c>
      <c r="D8284" s="417" t="s">
        <v>16547</v>
      </c>
      <c r="E8284" s="391">
        <v>0.1</v>
      </c>
      <c r="F8284" s="418">
        <v>44214</v>
      </c>
      <c r="G8284" s="417" t="s">
        <v>2286</v>
      </c>
      <c r="I8284" s="379">
        <f t="shared" ca="1" si="462"/>
        <v>-357</v>
      </c>
      <c r="J8284" s="379">
        <f t="shared" ca="1" si="463"/>
        <v>-247</v>
      </c>
      <c r="K8284" s="391" t="str">
        <f t="shared" ca="1" si="464"/>
        <v>20,76</v>
      </c>
      <c r="L8284" s="379"/>
      <c r="O8284" s="379"/>
    </row>
    <row r="8285" spans="1:15">
      <c r="A8285" s="417" t="s">
        <v>2155</v>
      </c>
      <c r="B8285" s="417" t="s">
        <v>13125</v>
      </c>
      <c r="C8285" s="417" t="s">
        <v>2332</v>
      </c>
      <c r="D8285" s="417" t="s">
        <v>16548</v>
      </c>
      <c r="E8285" s="391">
        <v>0.11</v>
      </c>
      <c r="F8285" s="418">
        <v>44214</v>
      </c>
      <c r="G8285" s="417" t="s">
        <v>2286</v>
      </c>
      <c r="I8285" s="379">
        <f t="shared" ca="1" si="462"/>
        <v>-357</v>
      </c>
      <c r="J8285" s="379">
        <f t="shared" ca="1" si="463"/>
        <v>-247</v>
      </c>
      <c r="K8285" s="391" t="str">
        <f t="shared" ca="1" si="464"/>
        <v>21,26</v>
      </c>
      <c r="L8285" s="379"/>
      <c r="O8285" s="379"/>
    </row>
    <row r="8286" spans="1:15">
      <c r="A8286" s="417" t="s">
        <v>2155</v>
      </c>
      <c r="B8286" s="417" t="s">
        <v>8531</v>
      </c>
      <c r="C8286" s="417" t="s">
        <v>2332</v>
      </c>
      <c r="D8286" s="417" t="s">
        <v>16549</v>
      </c>
      <c r="E8286" s="391">
        <v>0.09</v>
      </c>
      <c r="F8286" s="418">
        <v>44214</v>
      </c>
      <c r="G8286" s="417" t="s">
        <v>2286</v>
      </c>
      <c r="I8286" s="379">
        <f t="shared" ca="1" si="462"/>
        <v>-357</v>
      </c>
      <c r="J8286" s="379">
        <f t="shared" ca="1" si="463"/>
        <v>-247</v>
      </c>
      <c r="K8286" s="391" t="str">
        <f t="shared" ca="1" si="464"/>
        <v>21,76</v>
      </c>
      <c r="L8286" s="379"/>
      <c r="O8286" s="379"/>
    </row>
    <row r="8287" spans="1:15">
      <c r="A8287" s="417" t="s">
        <v>2155</v>
      </c>
      <c r="B8287" s="417" t="s">
        <v>13126</v>
      </c>
      <c r="C8287" s="417" t="s">
        <v>2332</v>
      </c>
      <c r="D8287" s="417" t="s">
        <v>16192</v>
      </c>
      <c r="E8287" s="391">
        <v>0.18</v>
      </c>
      <c r="F8287" s="418">
        <v>44214</v>
      </c>
      <c r="G8287" s="417" t="s">
        <v>2286</v>
      </c>
      <c r="I8287" s="379">
        <f t="shared" ca="1" si="462"/>
        <v>-357</v>
      </c>
      <c r="J8287" s="379">
        <f t="shared" ca="1" si="463"/>
        <v>-247</v>
      </c>
      <c r="K8287" s="391" t="str">
        <f t="shared" ca="1" si="464"/>
        <v>22,26</v>
      </c>
      <c r="L8287" s="379"/>
      <c r="O8287" s="379"/>
    </row>
    <row r="8288" spans="1:15">
      <c r="A8288" s="417" t="s">
        <v>2155</v>
      </c>
      <c r="B8288" s="417" t="s">
        <v>8532</v>
      </c>
      <c r="C8288" s="417" t="s">
        <v>2332</v>
      </c>
      <c r="D8288" s="417" t="s">
        <v>16550</v>
      </c>
      <c r="E8288" s="391">
        <v>0.35</v>
      </c>
      <c r="F8288" s="418">
        <v>44214</v>
      </c>
      <c r="G8288" s="417" t="s">
        <v>2286</v>
      </c>
      <c r="I8288" s="379">
        <f t="shared" ca="1" si="462"/>
        <v>-357</v>
      </c>
      <c r="J8288" s="379">
        <f t="shared" ca="1" si="463"/>
        <v>-247</v>
      </c>
      <c r="K8288" s="391" t="str">
        <f t="shared" ca="1" si="464"/>
        <v>22,76</v>
      </c>
      <c r="L8288" s="379"/>
      <c r="O8288" s="379"/>
    </row>
    <row r="8289" spans="1:15">
      <c r="A8289" s="417" t="s">
        <v>2155</v>
      </c>
      <c r="B8289" s="417" t="s">
        <v>8533</v>
      </c>
      <c r="C8289" s="417" t="s">
        <v>2332</v>
      </c>
      <c r="D8289" s="417" t="s">
        <v>16240</v>
      </c>
      <c r="E8289" s="391">
        <v>0.53</v>
      </c>
      <c r="F8289" s="418">
        <v>44214</v>
      </c>
      <c r="G8289" s="417" t="s">
        <v>2286</v>
      </c>
      <c r="I8289" s="379">
        <f t="shared" ca="1" si="462"/>
        <v>-357</v>
      </c>
      <c r="J8289" s="379">
        <f t="shared" ca="1" si="463"/>
        <v>-247</v>
      </c>
      <c r="K8289" s="391" t="str">
        <f t="shared" ca="1" si="464"/>
        <v>23,26</v>
      </c>
      <c r="L8289" s="379"/>
      <c r="O8289" s="379"/>
    </row>
    <row r="8290" spans="1:15">
      <c r="A8290" s="417" t="s">
        <v>2155</v>
      </c>
      <c r="B8290" s="417" t="s">
        <v>8534</v>
      </c>
      <c r="C8290" s="417" t="s">
        <v>2332</v>
      </c>
      <c r="D8290" s="417" t="s">
        <v>16241</v>
      </c>
      <c r="E8290" s="391">
        <v>0.89</v>
      </c>
      <c r="F8290" s="418">
        <v>44214</v>
      </c>
      <c r="G8290" s="417" t="s">
        <v>2286</v>
      </c>
      <c r="I8290" s="379">
        <f t="shared" ca="1" si="462"/>
        <v>-357</v>
      </c>
      <c r="J8290" s="379">
        <f t="shared" ca="1" si="463"/>
        <v>-247</v>
      </c>
      <c r="K8290" s="391" t="str">
        <f t="shared" ca="1" si="464"/>
        <v>23,76</v>
      </c>
      <c r="L8290" s="379"/>
      <c r="O8290" s="379"/>
    </row>
    <row r="8291" spans="1:15">
      <c r="A8291" s="417" t="s">
        <v>2155</v>
      </c>
      <c r="B8291" s="417" t="s">
        <v>8535</v>
      </c>
      <c r="C8291" s="417" t="s">
        <v>2332</v>
      </c>
      <c r="D8291" s="417" t="s">
        <v>16551</v>
      </c>
      <c r="E8291" s="391">
        <v>1.1299999999999999</v>
      </c>
      <c r="F8291" s="418">
        <v>44214</v>
      </c>
      <c r="G8291" s="417" t="s">
        <v>2286</v>
      </c>
      <c r="I8291" s="379">
        <f t="shared" ca="1" si="462"/>
        <v>-357</v>
      </c>
      <c r="J8291" s="379">
        <f t="shared" ca="1" si="463"/>
        <v>-247</v>
      </c>
      <c r="K8291" s="391" t="str">
        <f t="shared" ca="1" si="464"/>
        <v>24,26</v>
      </c>
      <c r="L8291" s="379"/>
      <c r="O8291" s="379"/>
    </row>
    <row r="8292" spans="1:15">
      <c r="A8292" s="417" t="s">
        <v>2155</v>
      </c>
      <c r="B8292" s="417" t="s">
        <v>8536</v>
      </c>
      <c r="C8292" s="417" t="s">
        <v>2332</v>
      </c>
      <c r="D8292" s="417" t="s">
        <v>16552</v>
      </c>
      <c r="E8292" s="391">
        <v>1.58</v>
      </c>
      <c r="F8292" s="418">
        <v>44214</v>
      </c>
      <c r="G8292" s="417" t="s">
        <v>2286</v>
      </c>
      <c r="I8292" s="379">
        <f t="shared" ca="1" si="462"/>
        <v>-357</v>
      </c>
      <c r="J8292" s="379">
        <f t="shared" ca="1" si="463"/>
        <v>-247</v>
      </c>
      <c r="K8292" s="391" t="str">
        <f t="shared" ca="1" si="464"/>
        <v>24,76</v>
      </c>
      <c r="L8292" s="379"/>
      <c r="O8292" s="379"/>
    </row>
    <row r="8293" spans="1:15">
      <c r="A8293" s="417" t="s">
        <v>2155</v>
      </c>
      <c r="B8293" s="417" t="s">
        <v>8537</v>
      </c>
      <c r="C8293" s="417" t="s">
        <v>2332</v>
      </c>
      <c r="D8293" s="417" t="s">
        <v>16553</v>
      </c>
      <c r="E8293" s="391">
        <v>2.15</v>
      </c>
      <c r="F8293" s="418">
        <v>44214</v>
      </c>
      <c r="G8293" s="417" t="s">
        <v>2286</v>
      </c>
      <c r="I8293" s="379">
        <f t="shared" ca="1" si="462"/>
        <v>-357</v>
      </c>
      <c r="J8293" s="379">
        <f t="shared" ca="1" si="463"/>
        <v>-247</v>
      </c>
      <c r="K8293" s="391" t="str">
        <f t="shared" ca="1" si="464"/>
        <v>25,26</v>
      </c>
      <c r="L8293" s="379"/>
      <c r="O8293" s="379"/>
    </row>
    <row r="8294" spans="1:15">
      <c r="A8294" s="417" t="s">
        <v>2155</v>
      </c>
      <c r="B8294" s="417" t="s">
        <v>8538</v>
      </c>
      <c r="C8294" s="417" t="s">
        <v>2332</v>
      </c>
      <c r="D8294" s="417" t="s">
        <v>16554</v>
      </c>
      <c r="E8294" s="391">
        <v>2.6</v>
      </c>
      <c r="F8294" s="418">
        <v>44214</v>
      </c>
      <c r="G8294" s="417" t="s">
        <v>2286</v>
      </c>
      <c r="I8294" s="379">
        <f t="shared" ca="1" si="462"/>
        <v>-357</v>
      </c>
      <c r="J8294" s="379">
        <f t="shared" ca="1" si="463"/>
        <v>-247</v>
      </c>
      <c r="K8294" s="391" t="str">
        <f t="shared" ca="1" si="464"/>
        <v>25,76</v>
      </c>
      <c r="L8294" s="379"/>
      <c r="O8294" s="379"/>
    </row>
    <row r="8295" spans="1:15">
      <c r="A8295" s="417" t="s">
        <v>2155</v>
      </c>
      <c r="B8295" s="417" t="s">
        <v>13127</v>
      </c>
      <c r="C8295" s="417" t="s">
        <v>2332</v>
      </c>
      <c r="D8295" s="417" t="s">
        <v>14662</v>
      </c>
      <c r="E8295" s="391">
        <v>2.23</v>
      </c>
      <c r="F8295" s="418">
        <v>44214</v>
      </c>
      <c r="G8295" s="417" t="s">
        <v>2286</v>
      </c>
      <c r="I8295" s="379">
        <f t="shared" ca="1" si="462"/>
        <v>-357</v>
      </c>
      <c r="J8295" s="379">
        <f t="shared" ca="1" si="463"/>
        <v>-247</v>
      </c>
      <c r="K8295" s="391" t="str">
        <f t="shared" ca="1" si="464"/>
        <v>26,26</v>
      </c>
      <c r="L8295" s="379"/>
      <c r="O8295" s="379"/>
    </row>
    <row r="8296" spans="1:15">
      <c r="A8296" s="417" t="s">
        <v>2155</v>
      </c>
      <c r="B8296" s="417" t="s">
        <v>13128</v>
      </c>
      <c r="C8296" s="417" t="s">
        <v>2332</v>
      </c>
      <c r="D8296" s="417" t="s">
        <v>16555</v>
      </c>
      <c r="E8296" s="391">
        <v>3.33</v>
      </c>
      <c r="F8296" s="418">
        <v>44214</v>
      </c>
      <c r="G8296" s="417" t="s">
        <v>2286</v>
      </c>
      <c r="I8296" s="379">
        <f t="shared" ca="1" si="462"/>
        <v>-357</v>
      </c>
      <c r="J8296" s="379">
        <f t="shared" ca="1" si="463"/>
        <v>-247</v>
      </c>
      <c r="K8296" s="391" t="str">
        <f t="shared" ca="1" si="464"/>
        <v>26,76</v>
      </c>
      <c r="L8296" s="379"/>
      <c r="O8296" s="379"/>
    </row>
    <row r="8297" spans="1:15">
      <c r="A8297" s="417" t="s">
        <v>2155</v>
      </c>
      <c r="B8297" s="417" t="s">
        <v>13129</v>
      </c>
      <c r="C8297" s="417" t="s">
        <v>2332</v>
      </c>
      <c r="D8297" s="417" t="s">
        <v>14666</v>
      </c>
      <c r="E8297" s="391">
        <v>5.05</v>
      </c>
      <c r="F8297" s="418">
        <v>44214</v>
      </c>
      <c r="G8297" s="417" t="s">
        <v>2286</v>
      </c>
      <c r="I8297" s="379">
        <f t="shared" ca="1" si="462"/>
        <v>-357</v>
      </c>
      <c r="J8297" s="379">
        <f t="shared" ca="1" si="463"/>
        <v>-247</v>
      </c>
      <c r="K8297" s="391" t="str">
        <f t="shared" ca="1" si="464"/>
        <v>28,26</v>
      </c>
      <c r="L8297" s="379"/>
      <c r="O8297" s="379"/>
    </row>
    <row r="8298" spans="1:15">
      <c r="A8298" s="417" t="s">
        <v>2155</v>
      </c>
      <c r="B8298" s="417" t="s">
        <v>5055</v>
      </c>
      <c r="C8298" s="417" t="s">
        <v>2332</v>
      </c>
      <c r="D8298" s="417" t="s">
        <v>16557</v>
      </c>
      <c r="E8298" s="391">
        <v>6.3</v>
      </c>
      <c r="F8298" s="418">
        <v>44214</v>
      </c>
      <c r="G8298" s="417" t="s">
        <v>2286</v>
      </c>
      <c r="I8298" s="379">
        <f t="shared" ca="1" si="462"/>
        <v>-357</v>
      </c>
      <c r="J8298" s="379">
        <f t="shared" ca="1" si="463"/>
        <v>-247</v>
      </c>
      <c r="K8298" s="391" t="str">
        <f t="shared" ca="1" si="464"/>
        <v>29,76</v>
      </c>
      <c r="L8298" s="379"/>
      <c r="O8298" s="379"/>
    </row>
    <row r="8299" spans="1:15">
      <c r="A8299" s="417" t="s">
        <v>2155</v>
      </c>
      <c r="B8299" s="417" t="s">
        <v>5056</v>
      </c>
      <c r="C8299" s="417" t="s">
        <v>2332</v>
      </c>
      <c r="D8299" s="417" t="s">
        <v>16558</v>
      </c>
      <c r="E8299" s="391">
        <v>9.4499999999999993</v>
      </c>
      <c r="F8299" s="418">
        <v>44214</v>
      </c>
      <c r="G8299" s="417" t="s">
        <v>2286</v>
      </c>
      <c r="I8299" s="379">
        <f t="shared" ca="1" si="462"/>
        <v>-357</v>
      </c>
      <c r="J8299" s="379">
        <f t="shared" ca="1" si="463"/>
        <v>-247</v>
      </c>
      <c r="K8299" s="391" t="str">
        <f t="shared" ca="1" si="464"/>
        <v>33,51</v>
      </c>
      <c r="L8299" s="379"/>
      <c r="O8299" s="379"/>
    </row>
    <row r="8300" spans="1:15">
      <c r="A8300" s="417" t="s">
        <v>2155</v>
      </c>
      <c r="B8300" s="417" t="s">
        <v>5058</v>
      </c>
      <c r="C8300" s="417" t="s">
        <v>2332</v>
      </c>
      <c r="D8300" s="417" t="s">
        <v>17334</v>
      </c>
      <c r="E8300" s="391">
        <v>10.94</v>
      </c>
      <c r="F8300" s="418">
        <v>44214</v>
      </c>
      <c r="G8300" s="417" t="s">
        <v>2286</v>
      </c>
      <c r="I8300" s="379">
        <f t="shared" ca="1" si="462"/>
        <v>-357</v>
      </c>
      <c r="J8300" s="379">
        <f t="shared" ca="1" si="463"/>
        <v>-247</v>
      </c>
      <c r="K8300" s="391" t="str">
        <f t="shared" ca="1" si="464"/>
        <v>34,76</v>
      </c>
      <c r="L8300" s="379"/>
      <c r="O8300" s="379"/>
    </row>
    <row r="8301" spans="1:15">
      <c r="A8301" s="417" t="s">
        <v>2155</v>
      </c>
      <c r="B8301" s="417" t="s">
        <v>13130</v>
      </c>
      <c r="C8301" s="417" t="s">
        <v>2332</v>
      </c>
      <c r="D8301" s="417" t="s">
        <v>16559</v>
      </c>
      <c r="E8301" s="391">
        <v>11.36</v>
      </c>
      <c r="F8301" s="418">
        <v>44214</v>
      </c>
      <c r="G8301" s="417" t="s">
        <v>2286</v>
      </c>
      <c r="I8301" s="379">
        <f t="shared" ca="1" si="462"/>
        <v>-357</v>
      </c>
      <c r="J8301" s="379">
        <f t="shared" ca="1" si="463"/>
        <v>-247</v>
      </c>
      <c r="K8301" s="391" t="str">
        <f t="shared" ca="1" si="464"/>
        <v>35,01</v>
      </c>
      <c r="L8301" s="379"/>
      <c r="O8301" s="379"/>
    </row>
    <row r="8302" spans="1:15">
      <c r="A8302" s="417" t="s">
        <v>2155</v>
      </c>
      <c r="B8302" s="417" t="s">
        <v>13131</v>
      </c>
      <c r="C8302" s="417" t="s">
        <v>2332</v>
      </c>
      <c r="D8302" s="417" t="s">
        <v>17332</v>
      </c>
      <c r="E8302" s="391">
        <v>14.75</v>
      </c>
      <c r="F8302" s="418">
        <v>44214</v>
      </c>
      <c r="G8302" s="417" t="s">
        <v>2286</v>
      </c>
      <c r="I8302" s="379">
        <f t="shared" ca="1" si="462"/>
        <v>-357</v>
      </c>
      <c r="J8302" s="379">
        <f t="shared" ca="1" si="463"/>
        <v>-247</v>
      </c>
      <c r="K8302" s="391" t="str">
        <f t="shared" ca="1" si="464"/>
        <v>39,76</v>
      </c>
      <c r="L8302" s="379"/>
      <c r="O8302" s="379"/>
    </row>
    <row r="8303" spans="1:15">
      <c r="A8303" s="417" t="s">
        <v>2155</v>
      </c>
      <c r="B8303" s="417" t="s">
        <v>13132</v>
      </c>
      <c r="C8303" s="417" t="s">
        <v>2332</v>
      </c>
      <c r="D8303" s="417" t="s">
        <v>16560</v>
      </c>
      <c r="E8303" s="391">
        <v>15</v>
      </c>
      <c r="F8303" s="418">
        <v>44214</v>
      </c>
      <c r="G8303" s="417" t="s">
        <v>2286</v>
      </c>
      <c r="I8303" s="379">
        <f t="shared" ca="1" si="462"/>
        <v>-357</v>
      </c>
      <c r="J8303" s="379">
        <f t="shared" ca="1" si="463"/>
        <v>-247</v>
      </c>
      <c r="K8303" s="391" t="str">
        <f t="shared" ca="1" si="464"/>
        <v>41,01</v>
      </c>
      <c r="L8303" s="379"/>
      <c r="O8303" s="379"/>
    </row>
    <row r="8304" spans="1:15">
      <c r="A8304" s="417" t="s">
        <v>2155</v>
      </c>
      <c r="B8304" s="417" t="s">
        <v>13133</v>
      </c>
      <c r="C8304" s="417" t="s">
        <v>2332</v>
      </c>
      <c r="D8304" s="417" t="s">
        <v>16563</v>
      </c>
      <c r="E8304" s="391">
        <v>0.13</v>
      </c>
      <c r="F8304" s="418">
        <v>44249</v>
      </c>
      <c r="G8304" s="417" t="s">
        <v>2286</v>
      </c>
      <c r="I8304" s="379">
        <f t="shared" ca="1" si="462"/>
        <v>-322</v>
      </c>
      <c r="J8304" s="379">
        <f t="shared" ca="1" si="463"/>
        <v>-224</v>
      </c>
      <c r="K8304" s="391" t="str">
        <f t="shared" ca="1" si="464"/>
        <v>19,16</v>
      </c>
      <c r="L8304" s="379"/>
      <c r="O8304" s="379"/>
    </row>
    <row r="8305" spans="1:15">
      <c r="A8305" s="417" t="s">
        <v>2155</v>
      </c>
      <c r="B8305" s="417" t="s">
        <v>17335</v>
      </c>
      <c r="C8305" s="417" t="s">
        <v>2332</v>
      </c>
      <c r="D8305" s="417" t="s">
        <v>16535</v>
      </c>
      <c r="E8305" s="391">
        <v>0.21</v>
      </c>
      <c r="F8305" s="418">
        <v>44249</v>
      </c>
      <c r="G8305" s="417" t="s">
        <v>2286</v>
      </c>
      <c r="I8305" s="379">
        <f t="shared" ca="1" si="462"/>
        <v>-322</v>
      </c>
      <c r="J8305" s="379">
        <f t="shared" ca="1" si="463"/>
        <v>-224</v>
      </c>
      <c r="K8305" s="391" t="str">
        <f t="shared" ca="1" si="464"/>
        <v>20,16</v>
      </c>
      <c r="L8305" s="379"/>
      <c r="O8305" s="379"/>
    </row>
    <row r="8306" spans="1:15">
      <c r="A8306" s="417" t="s">
        <v>2155</v>
      </c>
      <c r="B8306" s="417" t="s">
        <v>17336</v>
      </c>
      <c r="C8306" s="417" t="s">
        <v>2332</v>
      </c>
      <c r="D8306" s="417" t="s">
        <v>17337</v>
      </c>
      <c r="E8306" s="391">
        <v>0.38</v>
      </c>
      <c r="F8306" s="418">
        <v>44249</v>
      </c>
      <c r="G8306" s="417" t="s">
        <v>2286</v>
      </c>
      <c r="I8306" s="379">
        <f t="shared" ca="1" si="462"/>
        <v>-322</v>
      </c>
      <c r="J8306" s="379">
        <f t="shared" ca="1" si="463"/>
        <v>-224</v>
      </c>
      <c r="K8306" s="391" t="str">
        <f t="shared" ca="1" si="464"/>
        <v>21,16</v>
      </c>
      <c r="L8306" s="379"/>
      <c r="O8306" s="379"/>
    </row>
    <row r="8307" spans="1:15">
      <c r="A8307" s="417" t="s">
        <v>2155</v>
      </c>
      <c r="B8307" s="417" t="s">
        <v>13134</v>
      </c>
      <c r="C8307" s="417" t="s">
        <v>2332</v>
      </c>
      <c r="D8307" s="417" t="s">
        <v>16564</v>
      </c>
      <c r="E8307" s="391">
        <v>0.59</v>
      </c>
      <c r="F8307" s="418">
        <v>44249</v>
      </c>
      <c r="G8307" s="417" t="s">
        <v>2286</v>
      </c>
      <c r="I8307" s="379">
        <f t="shared" ca="1" si="462"/>
        <v>-322</v>
      </c>
      <c r="J8307" s="379">
        <f t="shared" ca="1" si="463"/>
        <v>-224</v>
      </c>
      <c r="K8307" s="391" t="str">
        <f t="shared" ca="1" si="464"/>
        <v>21,66</v>
      </c>
      <c r="L8307" s="379"/>
      <c r="O8307" s="379"/>
    </row>
    <row r="8308" spans="1:15">
      <c r="A8308" s="417" t="s">
        <v>2155</v>
      </c>
      <c r="B8308" s="417" t="s">
        <v>13135</v>
      </c>
      <c r="C8308" s="417" t="s">
        <v>2332</v>
      </c>
      <c r="D8308" s="417" t="s">
        <v>7582</v>
      </c>
      <c r="E8308" s="391">
        <v>0.66</v>
      </c>
      <c r="F8308" s="418">
        <v>44249</v>
      </c>
      <c r="G8308" s="417" t="s">
        <v>2286</v>
      </c>
      <c r="I8308" s="379">
        <f t="shared" ca="1" si="462"/>
        <v>-322</v>
      </c>
      <c r="J8308" s="379">
        <f t="shared" ca="1" si="463"/>
        <v>-224</v>
      </c>
      <c r="K8308" s="391" t="str">
        <f t="shared" ca="1" si="464"/>
        <v>21,91</v>
      </c>
      <c r="L8308" s="379"/>
      <c r="O8308" s="379"/>
    </row>
    <row r="8309" spans="1:15">
      <c r="A8309" s="417" t="s">
        <v>2155</v>
      </c>
      <c r="B8309" s="417" t="s">
        <v>13136</v>
      </c>
      <c r="C8309" s="417" t="s">
        <v>2332</v>
      </c>
      <c r="D8309" s="417" t="s">
        <v>16584</v>
      </c>
      <c r="E8309" s="391">
        <v>0.73</v>
      </c>
      <c r="F8309" s="418">
        <v>44249</v>
      </c>
      <c r="G8309" s="417" t="s">
        <v>2286</v>
      </c>
      <c r="I8309" s="379">
        <f t="shared" ca="1" si="462"/>
        <v>-322</v>
      </c>
      <c r="J8309" s="379">
        <f t="shared" ca="1" si="463"/>
        <v>-224</v>
      </c>
      <c r="K8309" s="391" t="str">
        <f t="shared" ca="1" si="464"/>
        <v>22,16</v>
      </c>
      <c r="L8309" s="379"/>
      <c r="O8309" s="379"/>
    </row>
    <row r="8310" spans="1:15">
      <c r="A8310" s="417" t="s">
        <v>2155</v>
      </c>
      <c r="B8310" s="417" t="s">
        <v>13137</v>
      </c>
      <c r="C8310" s="417" t="s">
        <v>2332</v>
      </c>
      <c r="D8310" s="417" t="s">
        <v>7583</v>
      </c>
      <c r="E8310" s="391">
        <v>0.87</v>
      </c>
      <c r="F8310" s="418">
        <v>44249</v>
      </c>
      <c r="G8310" s="417" t="s">
        <v>2286</v>
      </c>
      <c r="I8310" s="379">
        <f t="shared" ca="1" si="462"/>
        <v>-322</v>
      </c>
      <c r="J8310" s="379">
        <f t="shared" ca="1" si="463"/>
        <v>-224</v>
      </c>
      <c r="K8310" s="391" t="str">
        <f t="shared" ca="1" si="464"/>
        <v>22,41</v>
      </c>
      <c r="L8310" s="379"/>
      <c r="O8310" s="379"/>
    </row>
    <row r="8311" spans="1:15">
      <c r="A8311" s="417" t="s">
        <v>2155</v>
      </c>
      <c r="B8311" s="417" t="s">
        <v>13138</v>
      </c>
      <c r="C8311" s="417" t="s">
        <v>2332</v>
      </c>
      <c r="D8311" s="417" t="s">
        <v>16565</v>
      </c>
      <c r="E8311" s="391">
        <v>0.96</v>
      </c>
      <c r="F8311" s="418">
        <v>44249</v>
      </c>
      <c r="G8311" s="417" t="s">
        <v>2286</v>
      </c>
      <c r="I8311" s="379">
        <f t="shared" ca="1" si="462"/>
        <v>-322</v>
      </c>
      <c r="J8311" s="379">
        <f t="shared" ca="1" si="463"/>
        <v>-224</v>
      </c>
      <c r="K8311" s="391" t="str">
        <f t="shared" ca="1" si="464"/>
        <v>22,66</v>
      </c>
      <c r="L8311" s="379"/>
      <c r="O8311" s="379"/>
    </row>
    <row r="8312" spans="1:15">
      <c r="A8312" s="417" t="s">
        <v>2155</v>
      </c>
      <c r="B8312" s="417" t="s">
        <v>13139</v>
      </c>
      <c r="C8312" s="417" t="s">
        <v>2332</v>
      </c>
      <c r="D8312" s="417" t="s">
        <v>16585</v>
      </c>
      <c r="E8312" s="391">
        <v>1.22</v>
      </c>
      <c r="F8312" s="418">
        <v>44249</v>
      </c>
      <c r="G8312" s="417" t="s">
        <v>2286</v>
      </c>
      <c r="I8312" s="379">
        <f t="shared" ca="1" si="462"/>
        <v>-322</v>
      </c>
      <c r="J8312" s="379">
        <f t="shared" ca="1" si="463"/>
        <v>-224</v>
      </c>
      <c r="K8312" s="391" t="str">
        <f t="shared" ca="1" si="464"/>
        <v>23,16</v>
      </c>
      <c r="L8312" s="379"/>
      <c r="O8312" s="379"/>
    </row>
    <row r="8313" spans="1:15">
      <c r="A8313" s="417" t="s">
        <v>2155</v>
      </c>
      <c r="B8313" s="417" t="s">
        <v>13140</v>
      </c>
      <c r="C8313" s="417" t="s">
        <v>2332</v>
      </c>
      <c r="D8313" s="417" t="s">
        <v>16537</v>
      </c>
      <c r="E8313" s="391">
        <v>1.48</v>
      </c>
      <c r="F8313" s="418">
        <v>44249</v>
      </c>
      <c r="G8313" s="417" t="s">
        <v>2286</v>
      </c>
      <c r="I8313" s="379">
        <f t="shared" ca="1" si="462"/>
        <v>-322</v>
      </c>
      <c r="J8313" s="379">
        <f t="shared" ca="1" si="463"/>
        <v>-224</v>
      </c>
      <c r="K8313" s="391" t="str">
        <f t="shared" ca="1" si="464"/>
        <v>23,66</v>
      </c>
      <c r="L8313" s="379"/>
      <c r="O8313" s="379"/>
    </row>
    <row r="8314" spans="1:15">
      <c r="A8314" s="417" t="s">
        <v>2155</v>
      </c>
      <c r="B8314" s="417" t="s">
        <v>13141</v>
      </c>
      <c r="C8314" s="417" t="s">
        <v>2332</v>
      </c>
      <c r="D8314" s="417" t="s">
        <v>16566</v>
      </c>
      <c r="E8314" s="391">
        <v>1.8</v>
      </c>
      <c r="F8314" s="418">
        <v>44249</v>
      </c>
      <c r="G8314" s="417" t="s">
        <v>2286</v>
      </c>
      <c r="I8314" s="379">
        <f t="shared" ca="1" si="462"/>
        <v>-322</v>
      </c>
      <c r="J8314" s="379">
        <f t="shared" ca="1" si="463"/>
        <v>-224</v>
      </c>
      <c r="K8314" s="391" t="str">
        <f t="shared" ca="1" si="464"/>
        <v>24,16</v>
      </c>
      <c r="L8314" s="379"/>
      <c r="O8314" s="379"/>
    </row>
    <row r="8315" spans="1:15">
      <c r="A8315" s="417" t="s">
        <v>2155</v>
      </c>
      <c r="B8315" s="417" t="s">
        <v>13142</v>
      </c>
      <c r="C8315" s="417" t="s">
        <v>2332</v>
      </c>
      <c r="D8315" s="417" t="s">
        <v>16567</v>
      </c>
      <c r="E8315" s="391">
        <v>2.11</v>
      </c>
      <c r="F8315" s="418">
        <v>44249</v>
      </c>
      <c r="G8315" s="417" t="s">
        <v>2286</v>
      </c>
      <c r="I8315" s="379">
        <f t="shared" ca="1" si="462"/>
        <v>-322</v>
      </c>
      <c r="J8315" s="379">
        <f t="shared" ca="1" si="463"/>
        <v>-224</v>
      </c>
      <c r="K8315" s="391" t="str">
        <f t="shared" ca="1" si="464"/>
        <v>24,66</v>
      </c>
      <c r="L8315" s="379"/>
      <c r="O8315" s="379"/>
    </row>
    <row r="8316" spans="1:15">
      <c r="A8316" s="417" t="s">
        <v>2155</v>
      </c>
      <c r="B8316" s="417" t="s">
        <v>13143</v>
      </c>
      <c r="C8316" s="417" t="s">
        <v>2332</v>
      </c>
      <c r="D8316" s="417" t="s">
        <v>16568</v>
      </c>
      <c r="E8316" s="391">
        <v>1.9</v>
      </c>
      <c r="F8316" s="418">
        <v>44249</v>
      </c>
      <c r="G8316" s="417" t="s">
        <v>2286</v>
      </c>
      <c r="I8316" s="379">
        <f t="shared" ca="1" si="462"/>
        <v>-322</v>
      </c>
      <c r="J8316" s="379">
        <f t="shared" ca="1" si="463"/>
        <v>-224</v>
      </c>
      <c r="K8316" s="391" t="str">
        <f t="shared" ca="1" si="464"/>
        <v>25,16</v>
      </c>
      <c r="L8316" s="379"/>
      <c r="O8316" s="379"/>
    </row>
    <row r="8317" spans="1:15">
      <c r="A8317" s="417" t="s">
        <v>2155</v>
      </c>
      <c r="B8317" s="417" t="s">
        <v>13144</v>
      </c>
      <c r="C8317" s="417" t="s">
        <v>2332</v>
      </c>
      <c r="D8317" s="417" t="s">
        <v>16569</v>
      </c>
      <c r="E8317" s="391">
        <v>2.34</v>
      </c>
      <c r="F8317" s="418">
        <v>44249</v>
      </c>
      <c r="G8317" s="417" t="s">
        <v>2286</v>
      </c>
      <c r="I8317" s="379">
        <f t="shared" ca="1" si="462"/>
        <v>-322</v>
      </c>
      <c r="J8317" s="379">
        <f t="shared" ca="1" si="463"/>
        <v>-224</v>
      </c>
      <c r="K8317" s="391" t="str">
        <f t="shared" ca="1" si="464"/>
        <v>25,66</v>
      </c>
      <c r="L8317" s="379"/>
      <c r="O8317" s="379"/>
    </row>
    <row r="8318" spans="1:15">
      <c r="A8318" s="417" t="s">
        <v>2155</v>
      </c>
      <c r="B8318" s="417" t="s">
        <v>13145</v>
      </c>
      <c r="C8318" s="417" t="s">
        <v>2332</v>
      </c>
      <c r="D8318" s="417" t="s">
        <v>16500</v>
      </c>
      <c r="E8318" s="391">
        <v>2.46</v>
      </c>
      <c r="F8318" s="418">
        <v>44249</v>
      </c>
      <c r="G8318" s="417" t="s">
        <v>2286</v>
      </c>
      <c r="I8318" s="379">
        <f t="shared" ca="1" si="462"/>
        <v>-322</v>
      </c>
      <c r="J8318" s="379">
        <f t="shared" ca="1" si="463"/>
        <v>-224</v>
      </c>
      <c r="K8318" s="391" t="str">
        <f t="shared" ca="1" si="464"/>
        <v>26,16</v>
      </c>
      <c r="L8318" s="379"/>
      <c r="O8318" s="379"/>
    </row>
    <row r="8319" spans="1:15">
      <c r="A8319" s="417" t="s">
        <v>2155</v>
      </c>
      <c r="B8319" s="417" t="s">
        <v>13146</v>
      </c>
      <c r="C8319" s="417" t="s">
        <v>2332</v>
      </c>
      <c r="D8319" s="417" t="s">
        <v>7592</v>
      </c>
      <c r="E8319" s="391">
        <v>3.16</v>
      </c>
      <c r="F8319" s="418">
        <v>44249</v>
      </c>
      <c r="G8319" s="417" t="s">
        <v>2286</v>
      </c>
      <c r="I8319" s="379">
        <f t="shared" ca="1" si="462"/>
        <v>-322</v>
      </c>
      <c r="J8319" s="379">
        <f t="shared" ca="1" si="463"/>
        <v>-224</v>
      </c>
      <c r="K8319" s="391" t="str">
        <f t="shared" ca="1" si="464"/>
        <v>26,66</v>
      </c>
      <c r="L8319" s="379"/>
      <c r="O8319" s="379"/>
    </row>
    <row r="8320" spans="1:15">
      <c r="A8320" s="417" t="s">
        <v>2155</v>
      </c>
      <c r="B8320" s="417" t="s">
        <v>13147</v>
      </c>
      <c r="C8320" s="417" t="s">
        <v>2332</v>
      </c>
      <c r="D8320" s="417" t="s">
        <v>16570</v>
      </c>
      <c r="E8320" s="391">
        <v>3.05</v>
      </c>
      <c r="F8320" s="418">
        <v>44249</v>
      </c>
      <c r="G8320" s="417" t="s">
        <v>2286</v>
      </c>
      <c r="I8320" s="379">
        <f t="shared" ca="1" si="462"/>
        <v>-322</v>
      </c>
      <c r="J8320" s="379">
        <f t="shared" ca="1" si="463"/>
        <v>-224</v>
      </c>
      <c r="K8320" s="391" t="str">
        <f t="shared" ca="1" si="464"/>
        <v>27,16</v>
      </c>
      <c r="L8320" s="379"/>
      <c r="O8320" s="379"/>
    </row>
    <row r="8321" spans="1:15">
      <c r="A8321" s="417" t="s">
        <v>2155</v>
      </c>
      <c r="B8321" s="417" t="s">
        <v>17338</v>
      </c>
      <c r="C8321" s="417" t="s">
        <v>2332</v>
      </c>
      <c r="D8321" s="417" t="s">
        <v>17339</v>
      </c>
      <c r="E8321" s="391">
        <v>5.25</v>
      </c>
      <c r="F8321" s="418">
        <v>44249</v>
      </c>
      <c r="G8321" s="417" t="s">
        <v>2286</v>
      </c>
      <c r="I8321" s="379">
        <f t="shared" ca="1" si="462"/>
        <v>-322</v>
      </c>
      <c r="J8321" s="379">
        <f t="shared" ca="1" si="463"/>
        <v>-224</v>
      </c>
      <c r="K8321" s="391" t="str">
        <f t="shared" ca="1" si="464"/>
        <v>28,41</v>
      </c>
      <c r="L8321" s="379"/>
      <c r="O8321" s="379"/>
    </row>
    <row r="8322" spans="1:15">
      <c r="A8322" s="417" t="s">
        <v>2155</v>
      </c>
      <c r="B8322" s="417" t="s">
        <v>13148</v>
      </c>
      <c r="C8322" s="417" t="s">
        <v>2332</v>
      </c>
      <c r="D8322" s="417" t="s">
        <v>16586</v>
      </c>
      <c r="E8322" s="391">
        <v>7.65</v>
      </c>
      <c r="F8322" s="418">
        <v>44249</v>
      </c>
      <c r="G8322" s="417" t="s">
        <v>2286</v>
      </c>
      <c r="I8322" s="379">
        <f t="shared" ca="1" si="462"/>
        <v>-322</v>
      </c>
      <c r="J8322" s="379">
        <f t="shared" ca="1" si="463"/>
        <v>-224</v>
      </c>
      <c r="K8322" s="391" t="str">
        <f t="shared" ca="1" si="464"/>
        <v>31,16</v>
      </c>
      <c r="L8322" s="379"/>
      <c r="O8322" s="379"/>
    </row>
    <row r="8323" spans="1:15">
      <c r="A8323" s="417" t="s">
        <v>2155</v>
      </c>
      <c r="B8323" s="417" t="s">
        <v>18577</v>
      </c>
      <c r="C8323" s="417" t="s">
        <v>2332</v>
      </c>
      <c r="D8323" s="417" t="s">
        <v>18574</v>
      </c>
      <c r="E8323" s="391">
        <v>0.39</v>
      </c>
      <c r="F8323" s="418">
        <v>44270</v>
      </c>
      <c r="G8323" s="417" t="s">
        <v>2286</v>
      </c>
      <c r="I8323" s="379">
        <f t="shared" ca="1" si="462"/>
        <v>-301</v>
      </c>
      <c r="J8323" s="379">
        <f t="shared" ca="1" si="463"/>
        <v>-209</v>
      </c>
      <c r="K8323" s="391" t="str">
        <f t="shared" ca="1" si="464"/>
        <v>19,08</v>
      </c>
      <c r="L8323" s="379"/>
      <c r="O8323" s="379"/>
    </row>
    <row r="8324" spans="1:15">
      <c r="A8324" s="417" t="s">
        <v>2155</v>
      </c>
      <c r="B8324" s="417" t="s">
        <v>17340</v>
      </c>
      <c r="C8324" s="417" t="s">
        <v>2332</v>
      </c>
      <c r="D8324" s="417" t="s">
        <v>17341</v>
      </c>
      <c r="E8324" s="391">
        <v>0.9</v>
      </c>
      <c r="F8324" s="418">
        <v>44270</v>
      </c>
      <c r="G8324" s="417" t="s">
        <v>2286</v>
      </c>
      <c r="I8324" s="379">
        <f t="shared" ca="1" si="462"/>
        <v>-301</v>
      </c>
      <c r="J8324" s="379">
        <f t="shared" ca="1" si="463"/>
        <v>-209</v>
      </c>
      <c r="K8324" s="391" t="str">
        <f t="shared" ca="1" si="464"/>
        <v>22,08</v>
      </c>
      <c r="L8324" s="379"/>
      <c r="O8324" s="379"/>
    </row>
    <row r="8325" spans="1:15">
      <c r="A8325" s="417" t="s">
        <v>2155</v>
      </c>
      <c r="B8325" s="417" t="s">
        <v>18578</v>
      </c>
      <c r="C8325" s="417" t="s">
        <v>2332</v>
      </c>
      <c r="D8325" s="417" t="s">
        <v>18579</v>
      </c>
      <c r="E8325" s="391">
        <v>0.57999999999999996</v>
      </c>
      <c r="F8325" s="418">
        <v>44270</v>
      </c>
      <c r="G8325" s="417" t="s">
        <v>2286</v>
      </c>
      <c r="I8325" s="379">
        <f t="shared" ca="1" si="462"/>
        <v>-301</v>
      </c>
      <c r="J8325" s="379">
        <f t="shared" ca="1" si="463"/>
        <v>-209</v>
      </c>
      <c r="K8325" s="391" t="str">
        <f t="shared" ca="1" si="464"/>
        <v>21,58</v>
      </c>
      <c r="L8325" s="379"/>
      <c r="O8325" s="379"/>
    </row>
    <row r="8326" spans="1:15">
      <c r="A8326" s="417" t="s">
        <v>2155</v>
      </c>
      <c r="B8326" s="417" t="s">
        <v>13149</v>
      </c>
      <c r="C8326" s="417" t="s">
        <v>2332</v>
      </c>
      <c r="D8326" s="417" t="s">
        <v>16572</v>
      </c>
      <c r="E8326" s="391">
        <v>1.27</v>
      </c>
      <c r="F8326" s="418">
        <v>44270</v>
      </c>
      <c r="G8326" s="417" t="s">
        <v>2286</v>
      </c>
      <c r="I8326" s="379">
        <f t="shared" ca="1" si="462"/>
        <v>-301</v>
      </c>
      <c r="J8326" s="379">
        <f t="shared" ca="1" si="463"/>
        <v>-209</v>
      </c>
      <c r="K8326" s="391" t="str">
        <f t="shared" ca="1" si="464"/>
        <v>22,58</v>
      </c>
      <c r="L8326" s="379"/>
      <c r="O8326" s="379"/>
    </row>
    <row r="8327" spans="1:15">
      <c r="A8327" s="417" t="s">
        <v>2155</v>
      </c>
      <c r="B8327" s="417" t="s">
        <v>13150</v>
      </c>
      <c r="C8327" s="417" t="s">
        <v>2332</v>
      </c>
      <c r="D8327" s="417" t="s">
        <v>16483</v>
      </c>
      <c r="E8327" s="391">
        <v>1.25</v>
      </c>
      <c r="F8327" s="418">
        <v>44270</v>
      </c>
      <c r="G8327" s="417" t="s">
        <v>2286</v>
      </c>
      <c r="I8327" s="379">
        <f t="shared" ca="1" si="462"/>
        <v>-301</v>
      </c>
      <c r="J8327" s="379">
        <f t="shared" ca="1" si="463"/>
        <v>-209</v>
      </c>
      <c r="K8327" s="391" t="str">
        <f t="shared" ca="1" si="464"/>
        <v>23,33</v>
      </c>
      <c r="L8327" s="379"/>
      <c r="O8327" s="379"/>
    </row>
    <row r="8328" spans="1:15">
      <c r="A8328" s="417" t="s">
        <v>2155</v>
      </c>
      <c r="B8328" s="417" t="s">
        <v>13151</v>
      </c>
      <c r="C8328" s="417" t="s">
        <v>2332</v>
      </c>
      <c r="D8328" s="417" t="s">
        <v>16491</v>
      </c>
      <c r="E8328" s="391">
        <v>0.85</v>
      </c>
      <c r="F8328" s="418">
        <v>44270</v>
      </c>
      <c r="G8328" s="417" t="s">
        <v>2286</v>
      </c>
      <c r="I8328" s="379">
        <f t="shared" ca="1" si="462"/>
        <v>-301</v>
      </c>
      <c r="J8328" s="379">
        <f t="shared" ca="1" si="463"/>
        <v>-209</v>
      </c>
      <c r="K8328" s="391" t="str">
        <f t="shared" ca="1" si="464"/>
        <v>23,08</v>
      </c>
      <c r="L8328" s="379"/>
      <c r="O8328" s="379"/>
    </row>
    <row r="8329" spans="1:15">
      <c r="A8329" s="417" t="s">
        <v>2155</v>
      </c>
      <c r="B8329" s="417" t="s">
        <v>17342</v>
      </c>
      <c r="C8329" s="417" t="s">
        <v>2332</v>
      </c>
      <c r="D8329" s="417" t="s">
        <v>16573</v>
      </c>
      <c r="E8329" s="391">
        <v>1.7</v>
      </c>
      <c r="F8329" s="418">
        <v>44270</v>
      </c>
      <c r="G8329" s="417" t="s">
        <v>2286</v>
      </c>
      <c r="I8329" s="379">
        <f t="shared" ca="1" si="462"/>
        <v>-301</v>
      </c>
      <c r="J8329" s="379">
        <f t="shared" ca="1" si="463"/>
        <v>-209</v>
      </c>
      <c r="K8329" s="391" t="str">
        <f t="shared" ca="1" si="464"/>
        <v>23,58</v>
      </c>
      <c r="L8329" s="379"/>
      <c r="O8329" s="379"/>
    </row>
    <row r="8330" spans="1:15">
      <c r="A8330" s="417" t="s">
        <v>2155</v>
      </c>
      <c r="B8330" s="417" t="s">
        <v>13152</v>
      </c>
      <c r="C8330" s="417" t="s">
        <v>2332</v>
      </c>
      <c r="D8330" s="417" t="s">
        <v>16587</v>
      </c>
      <c r="E8330" s="391">
        <v>2.15</v>
      </c>
      <c r="F8330" s="418">
        <v>44270</v>
      </c>
      <c r="G8330" s="417" t="s">
        <v>2286</v>
      </c>
      <c r="I8330" s="379">
        <f t="shared" ref="I8330:I8393" ca="1" si="465">IF(F8330&lt;&gt;"",F8330-$I$199,"")</f>
        <v>-301</v>
      </c>
      <c r="J8330" s="379">
        <f t="shared" ref="J8330:J8393" ca="1" si="466">IF(I8330&lt;&gt;"",NETWORKDAYS($I$199,F8330-1,$N$201:$N$224),"")</f>
        <v>-209</v>
      </c>
      <c r="K8330" s="391" t="str">
        <f t="shared" ref="K8330:K8393" ca="1" si="467">IF(I8330&lt;&gt;"",RIGHT(D8330,LEN(D8330)-FIND(" ",D8330)),"")</f>
        <v>24,33</v>
      </c>
      <c r="L8330" s="379"/>
      <c r="O8330" s="379"/>
    </row>
    <row r="8331" spans="1:15">
      <c r="A8331" s="417" t="s">
        <v>2155</v>
      </c>
      <c r="B8331" s="417" t="s">
        <v>13154</v>
      </c>
      <c r="C8331" s="417" t="s">
        <v>2332</v>
      </c>
      <c r="D8331" s="417" t="s">
        <v>16588</v>
      </c>
      <c r="E8331" s="391">
        <v>1.1000000000000001</v>
      </c>
      <c r="F8331" s="418">
        <v>44270</v>
      </c>
      <c r="G8331" s="417" t="s">
        <v>2286</v>
      </c>
      <c r="I8331" s="379">
        <f t="shared" ca="1" si="465"/>
        <v>-301</v>
      </c>
      <c r="J8331" s="379">
        <f t="shared" ca="1" si="466"/>
        <v>-209</v>
      </c>
      <c r="K8331" s="391" t="str">
        <f t="shared" ca="1" si="467"/>
        <v>24,58</v>
      </c>
      <c r="L8331" s="379"/>
      <c r="O8331" s="379"/>
    </row>
    <row r="8332" spans="1:15">
      <c r="A8332" s="417" t="s">
        <v>2155</v>
      </c>
      <c r="B8332" s="417" t="s">
        <v>13155</v>
      </c>
      <c r="C8332" s="417" t="s">
        <v>2332</v>
      </c>
      <c r="D8332" s="417" t="s">
        <v>16485</v>
      </c>
      <c r="E8332" s="391">
        <v>2.6</v>
      </c>
      <c r="F8332" s="418">
        <v>44270</v>
      </c>
      <c r="G8332" s="417" t="s">
        <v>2286</v>
      </c>
      <c r="I8332" s="379">
        <f t="shared" ca="1" si="465"/>
        <v>-301</v>
      </c>
      <c r="J8332" s="379">
        <f t="shared" ca="1" si="466"/>
        <v>-209</v>
      </c>
      <c r="K8332" s="391" t="str">
        <f t="shared" ca="1" si="467"/>
        <v>25,08</v>
      </c>
      <c r="L8332" s="379"/>
      <c r="O8332" s="379"/>
    </row>
    <row r="8333" spans="1:15">
      <c r="A8333" s="417" t="s">
        <v>2155</v>
      </c>
      <c r="B8333" s="417" t="s">
        <v>13156</v>
      </c>
      <c r="C8333" s="417" t="s">
        <v>2332</v>
      </c>
      <c r="D8333" s="417" t="s">
        <v>16574</v>
      </c>
      <c r="E8333" s="391">
        <v>1.45</v>
      </c>
      <c r="F8333" s="418">
        <v>44270</v>
      </c>
      <c r="G8333" s="417" t="s">
        <v>2286</v>
      </c>
      <c r="I8333" s="379">
        <f t="shared" ca="1" si="465"/>
        <v>-301</v>
      </c>
      <c r="J8333" s="379">
        <f t="shared" ca="1" si="466"/>
        <v>-209</v>
      </c>
      <c r="K8333" s="391" t="str">
        <f t="shared" ca="1" si="467"/>
        <v>25,83</v>
      </c>
      <c r="L8333" s="379"/>
      <c r="O8333" s="379"/>
    </row>
    <row r="8334" spans="1:15">
      <c r="A8334" s="417" t="s">
        <v>2155</v>
      </c>
      <c r="B8334" s="417" t="s">
        <v>13157</v>
      </c>
      <c r="C8334" s="417" t="s">
        <v>2332</v>
      </c>
      <c r="D8334" s="417" t="s">
        <v>16575</v>
      </c>
      <c r="E8334" s="391">
        <v>1.55</v>
      </c>
      <c r="F8334" s="418">
        <v>44270</v>
      </c>
      <c r="G8334" s="417" t="s">
        <v>2286</v>
      </c>
      <c r="I8334" s="379">
        <f t="shared" ca="1" si="465"/>
        <v>-301</v>
      </c>
      <c r="J8334" s="379">
        <f t="shared" ca="1" si="466"/>
        <v>-209</v>
      </c>
      <c r="K8334" s="391" t="str">
        <f t="shared" ca="1" si="467"/>
        <v>25,58</v>
      </c>
      <c r="L8334" s="379"/>
      <c r="O8334" s="379"/>
    </row>
    <row r="8335" spans="1:15">
      <c r="A8335" s="417" t="s">
        <v>2155</v>
      </c>
      <c r="B8335" s="417" t="s">
        <v>8539</v>
      </c>
      <c r="C8335" s="417" t="s">
        <v>2332</v>
      </c>
      <c r="D8335" s="417" t="s">
        <v>16579</v>
      </c>
      <c r="E8335" s="391">
        <v>9.0500000000000007</v>
      </c>
      <c r="F8335" s="418">
        <v>44270</v>
      </c>
      <c r="G8335" s="417" t="s">
        <v>2286</v>
      </c>
      <c r="I8335" s="379">
        <f t="shared" ca="1" si="465"/>
        <v>-301</v>
      </c>
      <c r="J8335" s="379">
        <f t="shared" ca="1" si="466"/>
        <v>-209</v>
      </c>
      <c r="K8335" s="391" t="str">
        <f t="shared" ca="1" si="467"/>
        <v>33,33</v>
      </c>
      <c r="L8335" s="379"/>
      <c r="O8335" s="379"/>
    </row>
    <row r="8336" spans="1:15">
      <c r="A8336" s="417" t="s">
        <v>2155</v>
      </c>
      <c r="B8336" s="417" t="s">
        <v>8540</v>
      </c>
      <c r="C8336" s="417" t="s">
        <v>2332</v>
      </c>
      <c r="D8336" s="417" t="s">
        <v>12111</v>
      </c>
      <c r="E8336" s="391">
        <v>1.47</v>
      </c>
      <c r="F8336" s="418">
        <v>44305</v>
      </c>
      <c r="G8336" s="417" t="s">
        <v>2286</v>
      </c>
      <c r="I8336" s="379">
        <f t="shared" ca="1" si="465"/>
        <v>-266</v>
      </c>
      <c r="J8336" s="379">
        <f t="shared" ca="1" si="466"/>
        <v>-185</v>
      </c>
      <c r="K8336" s="391" t="str">
        <f t="shared" ca="1" si="467"/>
        <v>21,96</v>
      </c>
      <c r="L8336" s="379"/>
      <c r="O8336" s="379"/>
    </row>
    <row r="8337" spans="1:15">
      <c r="A8337" s="417" t="s">
        <v>2155</v>
      </c>
      <c r="B8337" s="417" t="s">
        <v>5059</v>
      </c>
      <c r="C8337" s="417" t="s">
        <v>2332</v>
      </c>
      <c r="D8337" s="417" t="s">
        <v>7630</v>
      </c>
      <c r="E8337" s="391">
        <v>2.98</v>
      </c>
      <c r="F8337" s="418">
        <v>44305</v>
      </c>
      <c r="G8337" s="417" t="s">
        <v>2286</v>
      </c>
      <c r="I8337" s="379">
        <f t="shared" ca="1" si="465"/>
        <v>-266</v>
      </c>
      <c r="J8337" s="379">
        <f t="shared" ca="1" si="466"/>
        <v>-185</v>
      </c>
      <c r="K8337" s="391" t="str">
        <f t="shared" ca="1" si="467"/>
        <v>24,71</v>
      </c>
      <c r="L8337" s="379"/>
      <c r="O8337" s="379"/>
    </row>
    <row r="8338" spans="1:15">
      <c r="A8338" s="417" t="s">
        <v>2155</v>
      </c>
      <c r="B8338" s="417" t="s">
        <v>5060</v>
      </c>
      <c r="C8338" s="417" t="s">
        <v>2332</v>
      </c>
      <c r="D8338" s="417" t="s">
        <v>16589</v>
      </c>
      <c r="E8338" s="391">
        <v>6.19</v>
      </c>
      <c r="F8338" s="418">
        <v>44305</v>
      </c>
      <c r="G8338" s="417" t="s">
        <v>2286</v>
      </c>
      <c r="I8338" s="379">
        <f t="shared" ca="1" si="465"/>
        <v>-266</v>
      </c>
      <c r="J8338" s="379">
        <f t="shared" ca="1" si="466"/>
        <v>-185</v>
      </c>
      <c r="K8338" s="391" t="str">
        <f t="shared" ca="1" si="467"/>
        <v>28,96</v>
      </c>
      <c r="L8338" s="379"/>
      <c r="O8338" s="379"/>
    </row>
    <row r="8339" spans="1:15">
      <c r="A8339" s="417" t="s">
        <v>2155</v>
      </c>
      <c r="B8339" s="417" t="s">
        <v>8541</v>
      </c>
      <c r="C8339" s="417" t="s">
        <v>2332</v>
      </c>
      <c r="D8339" s="417" t="s">
        <v>16550</v>
      </c>
      <c r="E8339" s="391">
        <v>3</v>
      </c>
      <c r="F8339" s="418">
        <v>44337</v>
      </c>
      <c r="G8339" s="417" t="s">
        <v>2286</v>
      </c>
      <c r="I8339" s="379">
        <f t="shared" ca="1" si="465"/>
        <v>-234</v>
      </c>
      <c r="J8339" s="379">
        <f t="shared" ca="1" si="466"/>
        <v>-163</v>
      </c>
      <c r="K8339" s="391" t="str">
        <f t="shared" ca="1" si="467"/>
        <v>22,76</v>
      </c>
      <c r="L8339" s="379"/>
      <c r="O8339" s="379"/>
    </row>
    <row r="8340" spans="1:15">
      <c r="A8340" s="417" t="s">
        <v>2155</v>
      </c>
      <c r="B8340" s="417" t="s">
        <v>8542</v>
      </c>
      <c r="C8340" s="417" t="s">
        <v>2332</v>
      </c>
      <c r="D8340" s="417" t="s">
        <v>16553</v>
      </c>
      <c r="E8340" s="391">
        <v>4.04</v>
      </c>
      <c r="F8340" s="418">
        <v>44337</v>
      </c>
      <c r="G8340" s="417" t="s">
        <v>2286</v>
      </c>
      <c r="I8340" s="379">
        <f t="shared" ca="1" si="465"/>
        <v>-234</v>
      </c>
      <c r="J8340" s="379">
        <f t="shared" ca="1" si="466"/>
        <v>-163</v>
      </c>
      <c r="K8340" s="391" t="str">
        <f t="shared" ca="1" si="467"/>
        <v>25,26</v>
      </c>
      <c r="L8340" s="379"/>
      <c r="O8340" s="379"/>
    </row>
    <row r="8341" spans="1:15">
      <c r="A8341" s="417" t="s">
        <v>2155</v>
      </c>
      <c r="B8341" s="417" t="s">
        <v>17991</v>
      </c>
      <c r="C8341" s="417" t="s">
        <v>2332</v>
      </c>
      <c r="D8341" s="417" t="s">
        <v>16240</v>
      </c>
      <c r="E8341" s="391">
        <v>2.0299999999999998</v>
      </c>
      <c r="F8341" s="418">
        <v>44365</v>
      </c>
      <c r="G8341" s="417" t="s">
        <v>2286</v>
      </c>
      <c r="I8341" s="379">
        <f t="shared" ca="1" si="465"/>
        <v>-206</v>
      </c>
      <c r="J8341" s="379">
        <f t="shared" ca="1" si="466"/>
        <v>-144</v>
      </c>
      <c r="K8341" s="391" t="str">
        <f t="shared" ca="1" si="467"/>
        <v>23,26</v>
      </c>
      <c r="L8341" s="379"/>
      <c r="O8341" s="379"/>
    </row>
    <row r="8342" spans="1:15">
      <c r="A8342" s="417" t="s">
        <v>2155</v>
      </c>
      <c r="B8342" s="417" t="s">
        <v>5061</v>
      </c>
      <c r="C8342" s="417" t="s">
        <v>2332</v>
      </c>
      <c r="D8342" s="417" t="s">
        <v>16590</v>
      </c>
      <c r="E8342" s="391">
        <v>3</v>
      </c>
      <c r="F8342" s="418">
        <v>44757</v>
      </c>
      <c r="G8342" s="417" t="s">
        <v>2286</v>
      </c>
      <c r="I8342" s="379">
        <f t="shared" ca="1" si="465"/>
        <v>186</v>
      </c>
      <c r="J8342" s="379">
        <f t="shared" ca="1" si="466"/>
        <v>129</v>
      </c>
      <c r="K8342" s="391" t="str">
        <f t="shared" ca="1" si="467"/>
        <v>22,90</v>
      </c>
      <c r="L8342" s="379"/>
      <c r="O8342" s="379"/>
    </row>
    <row r="8343" spans="1:15">
      <c r="A8343" s="417" t="s">
        <v>2155</v>
      </c>
      <c r="B8343" s="417" t="s">
        <v>13158</v>
      </c>
      <c r="C8343" s="417" t="s">
        <v>2281</v>
      </c>
      <c r="D8343" s="417" t="s">
        <v>11518</v>
      </c>
      <c r="E8343" s="391">
        <v>0.95</v>
      </c>
      <c r="F8343" s="418">
        <v>44214</v>
      </c>
      <c r="G8343" s="417" t="s">
        <v>2283</v>
      </c>
      <c r="I8343" s="379">
        <f t="shared" ca="1" si="465"/>
        <v>-357</v>
      </c>
      <c r="J8343" s="379">
        <f t="shared" ca="1" si="466"/>
        <v>-247</v>
      </c>
      <c r="K8343" s="391" t="str">
        <f t="shared" ca="1" si="467"/>
        <v>28,93</v>
      </c>
      <c r="L8343" s="379"/>
      <c r="O8343" s="379"/>
    </row>
    <row r="8344" spans="1:15">
      <c r="A8344" s="417" t="s">
        <v>2155</v>
      </c>
      <c r="B8344" s="417" t="s">
        <v>13159</v>
      </c>
      <c r="C8344" s="417" t="s">
        <v>2281</v>
      </c>
      <c r="D8344" s="417" t="s">
        <v>13160</v>
      </c>
      <c r="E8344" s="391">
        <v>0.08</v>
      </c>
      <c r="F8344" s="418">
        <v>44214</v>
      </c>
      <c r="G8344" s="417" t="s">
        <v>2283</v>
      </c>
      <c r="I8344" s="379">
        <f t="shared" ca="1" si="465"/>
        <v>-357</v>
      </c>
      <c r="J8344" s="379">
        <f t="shared" ca="1" si="466"/>
        <v>-247</v>
      </c>
      <c r="K8344" s="391" t="str">
        <f t="shared" ca="1" si="467"/>
        <v>30,93</v>
      </c>
      <c r="L8344" s="379"/>
      <c r="O8344" s="379"/>
    </row>
    <row r="8345" spans="1:15">
      <c r="A8345" s="417" t="s">
        <v>2155</v>
      </c>
      <c r="B8345" s="417" t="s">
        <v>18580</v>
      </c>
      <c r="C8345" s="417" t="s">
        <v>2281</v>
      </c>
      <c r="D8345" s="417" t="s">
        <v>13160</v>
      </c>
      <c r="E8345" s="391">
        <v>1.47</v>
      </c>
      <c r="F8345" s="418">
        <v>44249</v>
      </c>
      <c r="G8345" s="417" t="s">
        <v>2283</v>
      </c>
      <c r="I8345" s="379">
        <f t="shared" ca="1" si="465"/>
        <v>-322</v>
      </c>
      <c r="J8345" s="379">
        <f t="shared" ca="1" si="466"/>
        <v>-224</v>
      </c>
      <c r="K8345" s="391" t="str">
        <f t="shared" ca="1" si="467"/>
        <v>30,93</v>
      </c>
      <c r="L8345" s="379"/>
      <c r="O8345" s="379"/>
    </row>
    <row r="8346" spans="1:15">
      <c r="A8346" s="417" t="s">
        <v>2155</v>
      </c>
      <c r="B8346" s="417" t="s">
        <v>17343</v>
      </c>
      <c r="C8346" s="417" t="s">
        <v>2332</v>
      </c>
      <c r="D8346" s="417" t="s">
        <v>11514</v>
      </c>
      <c r="E8346" s="391">
        <v>0.92</v>
      </c>
      <c r="F8346" s="418">
        <v>44249</v>
      </c>
      <c r="G8346" s="417" t="s">
        <v>2286</v>
      </c>
      <c r="I8346" s="379">
        <f t="shared" ca="1" si="465"/>
        <v>-322</v>
      </c>
      <c r="J8346" s="379">
        <f t="shared" ca="1" si="466"/>
        <v>-224</v>
      </c>
      <c r="K8346" s="391" t="str">
        <f t="shared" ca="1" si="467"/>
        <v>26,93</v>
      </c>
      <c r="L8346" s="379"/>
      <c r="O8346" s="379"/>
    </row>
    <row r="8347" spans="1:15">
      <c r="A8347" s="417" t="s">
        <v>2155</v>
      </c>
      <c r="B8347" s="417" t="s">
        <v>18581</v>
      </c>
      <c r="C8347" s="417" t="s">
        <v>2332</v>
      </c>
      <c r="D8347" s="417" t="s">
        <v>11516</v>
      </c>
      <c r="E8347" s="391">
        <v>1.3</v>
      </c>
      <c r="F8347" s="418">
        <v>44249</v>
      </c>
      <c r="G8347" s="417" t="s">
        <v>2286</v>
      </c>
      <c r="I8347" s="379">
        <f t="shared" ca="1" si="465"/>
        <v>-322</v>
      </c>
      <c r="J8347" s="379">
        <f t="shared" ca="1" si="466"/>
        <v>-224</v>
      </c>
      <c r="K8347" s="391" t="str">
        <f t="shared" ca="1" si="467"/>
        <v>27,93</v>
      </c>
      <c r="L8347" s="379"/>
      <c r="O8347" s="379"/>
    </row>
    <row r="8348" spans="1:15">
      <c r="A8348" s="417" t="s">
        <v>103</v>
      </c>
      <c r="B8348" s="417" t="s">
        <v>7096</v>
      </c>
      <c r="C8348" s="417" t="s">
        <v>2281</v>
      </c>
      <c r="D8348" s="417" t="s">
        <v>5081</v>
      </c>
      <c r="E8348" s="391">
        <v>2.5499999999999998</v>
      </c>
      <c r="F8348" s="418">
        <v>44214</v>
      </c>
      <c r="G8348" s="417" t="s">
        <v>2283</v>
      </c>
      <c r="I8348" s="379">
        <f t="shared" ca="1" si="465"/>
        <v>-357</v>
      </c>
      <c r="J8348" s="379">
        <f t="shared" ca="1" si="466"/>
        <v>-247</v>
      </c>
      <c r="K8348" s="391" t="str">
        <f t="shared" ca="1" si="467"/>
        <v>19,60</v>
      </c>
      <c r="L8348" s="379"/>
      <c r="O8348" s="379"/>
    </row>
    <row r="8349" spans="1:15">
      <c r="A8349" s="417" t="s">
        <v>2155</v>
      </c>
      <c r="B8349" s="417" t="s">
        <v>8544</v>
      </c>
      <c r="C8349" s="417" t="s">
        <v>2281</v>
      </c>
      <c r="D8349" s="417" t="s">
        <v>5085</v>
      </c>
      <c r="E8349" s="391">
        <v>1.2</v>
      </c>
      <c r="F8349" s="418">
        <v>44214</v>
      </c>
      <c r="G8349" s="417" t="s">
        <v>2283</v>
      </c>
      <c r="I8349" s="379">
        <f t="shared" ca="1" si="465"/>
        <v>-357</v>
      </c>
      <c r="J8349" s="379">
        <f t="shared" ca="1" si="466"/>
        <v>-247</v>
      </c>
      <c r="K8349" s="391" t="str">
        <f t="shared" ca="1" si="467"/>
        <v>23,10</v>
      </c>
      <c r="L8349" s="379"/>
      <c r="O8349" s="379"/>
    </row>
    <row r="8350" spans="1:15">
      <c r="A8350" s="417" t="s">
        <v>2155</v>
      </c>
      <c r="B8350" s="417" t="s">
        <v>7097</v>
      </c>
      <c r="C8350" s="417" t="s">
        <v>2281</v>
      </c>
      <c r="D8350" s="417" t="s">
        <v>5099</v>
      </c>
      <c r="E8350" s="391">
        <v>0.99</v>
      </c>
      <c r="F8350" s="418">
        <v>44214</v>
      </c>
      <c r="G8350" s="417" t="s">
        <v>2286</v>
      </c>
      <c r="I8350" s="379">
        <f t="shared" ca="1" si="465"/>
        <v>-357</v>
      </c>
      <c r="J8350" s="379">
        <f t="shared" ca="1" si="466"/>
        <v>-247</v>
      </c>
      <c r="K8350" s="391" t="str">
        <f t="shared" ca="1" si="467"/>
        <v>23,35</v>
      </c>
      <c r="L8350" s="379"/>
      <c r="O8350" s="379"/>
    </row>
    <row r="8351" spans="1:15">
      <c r="A8351" s="417" t="s">
        <v>2155</v>
      </c>
      <c r="B8351" s="417" t="s">
        <v>13161</v>
      </c>
      <c r="C8351" s="417" t="s">
        <v>2281</v>
      </c>
      <c r="D8351" s="417" t="s">
        <v>13162</v>
      </c>
      <c r="E8351" s="391">
        <v>0.54</v>
      </c>
      <c r="F8351" s="418">
        <v>44214</v>
      </c>
      <c r="G8351" s="417" t="s">
        <v>2286</v>
      </c>
      <c r="I8351" s="379">
        <f t="shared" ca="1" si="465"/>
        <v>-357</v>
      </c>
      <c r="J8351" s="379">
        <f t="shared" ca="1" si="466"/>
        <v>-247</v>
      </c>
      <c r="K8351" s="391" t="str">
        <f t="shared" ca="1" si="467"/>
        <v>24,35</v>
      </c>
      <c r="L8351" s="379"/>
      <c r="O8351" s="379"/>
    </row>
    <row r="8352" spans="1:15">
      <c r="A8352" s="417" t="s">
        <v>2155</v>
      </c>
      <c r="B8352" s="417" t="s">
        <v>17344</v>
      </c>
      <c r="C8352" s="417" t="s">
        <v>2281</v>
      </c>
      <c r="D8352" s="417" t="s">
        <v>17345</v>
      </c>
      <c r="E8352" s="391">
        <v>0.1</v>
      </c>
      <c r="F8352" s="418">
        <v>44214</v>
      </c>
      <c r="G8352" s="417" t="s">
        <v>2286</v>
      </c>
      <c r="I8352" s="379">
        <f t="shared" ca="1" si="465"/>
        <v>-357</v>
      </c>
      <c r="J8352" s="379">
        <f t="shared" ca="1" si="466"/>
        <v>-247</v>
      </c>
      <c r="K8352" s="391" t="str">
        <f t="shared" ca="1" si="467"/>
        <v>25,35</v>
      </c>
      <c r="L8352" s="379"/>
      <c r="O8352" s="379"/>
    </row>
    <row r="8353" spans="1:15">
      <c r="A8353" s="417" t="s">
        <v>2155</v>
      </c>
      <c r="B8353" s="417" t="s">
        <v>13163</v>
      </c>
      <c r="C8353" s="417" t="s">
        <v>2281</v>
      </c>
      <c r="D8353" s="417" t="s">
        <v>2368</v>
      </c>
      <c r="E8353" s="391">
        <v>1.8</v>
      </c>
      <c r="F8353" s="418">
        <v>44249</v>
      </c>
      <c r="G8353" s="417" t="s">
        <v>2283</v>
      </c>
      <c r="I8353" s="379">
        <f t="shared" ca="1" si="465"/>
        <v>-322</v>
      </c>
      <c r="J8353" s="379">
        <f t="shared" ca="1" si="466"/>
        <v>-224</v>
      </c>
      <c r="K8353" s="391" t="str">
        <f t="shared" ca="1" si="467"/>
        <v>20,50</v>
      </c>
      <c r="L8353" s="379"/>
      <c r="O8353" s="379"/>
    </row>
    <row r="8354" spans="1:15">
      <c r="A8354" s="417" t="s">
        <v>2155</v>
      </c>
      <c r="B8354" s="417" t="s">
        <v>13164</v>
      </c>
      <c r="C8354" s="417" t="s">
        <v>2281</v>
      </c>
      <c r="D8354" s="417" t="s">
        <v>3027</v>
      </c>
      <c r="E8354" s="391">
        <v>1.3</v>
      </c>
      <c r="F8354" s="418">
        <v>44249</v>
      </c>
      <c r="G8354" s="417" t="s">
        <v>2283</v>
      </c>
      <c r="I8354" s="379">
        <f t="shared" ca="1" si="465"/>
        <v>-322</v>
      </c>
      <c r="J8354" s="379">
        <f t="shared" ca="1" si="466"/>
        <v>-224</v>
      </c>
      <c r="K8354" s="391" t="str">
        <f t="shared" ca="1" si="467"/>
        <v>21,00</v>
      </c>
      <c r="L8354" s="379"/>
      <c r="O8354" s="379"/>
    </row>
    <row r="8355" spans="1:15">
      <c r="A8355" s="417" t="s">
        <v>2155</v>
      </c>
      <c r="B8355" s="417" t="s">
        <v>13165</v>
      </c>
      <c r="C8355" s="417" t="s">
        <v>2281</v>
      </c>
      <c r="D8355" s="417" t="s">
        <v>3028</v>
      </c>
      <c r="E8355" s="391">
        <v>1.07</v>
      </c>
      <c r="F8355" s="418">
        <v>44249</v>
      </c>
      <c r="G8355" s="417" t="s">
        <v>2286</v>
      </c>
      <c r="I8355" s="379">
        <f t="shared" ca="1" si="465"/>
        <v>-322</v>
      </c>
      <c r="J8355" s="379">
        <f t="shared" ca="1" si="466"/>
        <v>-224</v>
      </c>
      <c r="K8355" s="391" t="str">
        <f t="shared" ca="1" si="467"/>
        <v>21,25</v>
      </c>
      <c r="L8355" s="379"/>
      <c r="O8355" s="379"/>
    </row>
    <row r="8356" spans="1:15">
      <c r="A8356" s="417" t="s">
        <v>2155</v>
      </c>
      <c r="B8356" s="417" t="s">
        <v>13166</v>
      </c>
      <c r="C8356" s="417" t="s">
        <v>2281</v>
      </c>
      <c r="D8356" s="417" t="s">
        <v>2344</v>
      </c>
      <c r="E8356" s="391">
        <v>0.28999999999999998</v>
      </c>
      <c r="F8356" s="418">
        <v>44249</v>
      </c>
      <c r="G8356" s="417" t="s">
        <v>2283</v>
      </c>
      <c r="I8356" s="379">
        <f t="shared" ca="1" si="465"/>
        <v>-322</v>
      </c>
      <c r="J8356" s="379">
        <f t="shared" ca="1" si="466"/>
        <v>-224</v>
      </c>
      <c r="K8356" s="391" t="str">
        <f t="shared" ca="1" si="467"/>
        <v>23,00</v>
      </c>
      <c r="L8356" s="379"/>
      <c r="O8356" s="379"/>
    </row>
    <row r="8357" spans="1:15">
      <c r="A8357" s="417" t="s">
        <v>2155</v>
      </c>
      <c r="B8357" s="417" t="s">
        <v>13167</v>
      </c>
      <c r="C8357" s="417" t="s">
        <v>2281</v>
      </c>
      <c r="D8357" s="417" t="s">
        <v>2836</v>
      </c>
      <c r="E8357" s="391">
        <v>0.06</v>
      </c>
      <c r="F8357" s="418">
        <v>44249</v>
      </c>
      <c r="G8357" s="417" t="s">
        <v>2283</v>
      </c>
      <c r="I8357" s="379">
        <f t="shared" ca="1" si="465"/>
        <v>-322</v>
      </c>
      <c r="J8357" s="379">
        <f t="shared" ca="1" si="466"/>
        <v>-224</v>
      </c>
      <c r="K8357" s="391" t="str">
        <f t="shared" ca="1" si="467"/>
        <v>23,50</v>
      </c>
      <c r="L8357" s="379"/>
      <c r="O8357" s="379"/>
    </row>
    <row r="8358" spans="1:15">
      <c r="A8358" s="417" t="s">
        <v>2155</v>
      </c>
      <c r="B8358" s="417" t="s">
        <v>17346</v>
      </c>
      <c r="C8358" s="417" t="s">
        <v>2281</v>
      </c>
      <c r="D8358" s="417" t="s">
        <v>2837</v>
      </c>
      <c r="E8358" s="391">
        <v>1.08</v>
      </c>
      <c r="F8358" s="418">
        <v>44249</v>
      </c>
      <c r="G8358" s="417" t="s">
        <v>2283</v>
      </c>
      <c r="I8358" s="379">
        <f t="shared" ca="1" si="465"/>
        <v>-322</v>
      </c>
      <c r="J8358" s="379">
        <f t="shared" ca="1" si="466"/>
        <v>-224</v>
      </c>
      <c r="K8358" s="391" t="str">
        <f t="shared" ca="1" si="467"/>
        <v>24,00</v>
      </c>
      <c r="L8358" s="379"/>
      <c r="O8358" s="379"/>
    </row>
    <row r="8359" spans="1:15">
      <c r="A8359" s="417" t="s">
        <v>2155</v>
      </c>
      <c r="B8359" s="417" t="s">
        <v>7098</v>
      </c>
      <c r="C8359" s="417" t="s">
        <v>2281</v>
      </c>
      <c r="D8359" s="417" t="s">
        <v>2857</v>
      </c>
      <c r="E8359" s="391">
        <v>0.97</v>
      </c>
      <c r="F8359" s="418">
        <v>44270</v>
      </c>
      <c r="G8359" s="417" t="s">
        <v>2283</v>
      </c>
      <c r="I8359" s="379">
        <f t="shared" ca="1" si="465"/>
        <v>-301</v>
      </c>
      <c r="J8359" s="379">
        <f t="shared" ca="1" si="466"/>
        <v>-209</v>
      </c>
      <c r="K8359" s="391" t="str">
        <f t="shared" ca="1" si="467"/>
        <v>22,00</v>
      </c>
      <c r="L8359" s="379"/>
      <c r="O8359" s="379"/>
    </row>
    <row r="8360" spans="1:15">
      <c r="A8360" s="417" t="s">
        <v>2155</v>
      </c>
      <c r="B8360" s="417" t="s">
        <v>7099</v>
      </c>
      <c r="C8360" s="417" t="s">
        <v>2332</v>
      </c>
      <c r="D8360" s="417" t="s">
        <v>5103</v>
      </c>
      <c r="E8360" s="391">
        <v>0.25</v>
      </c>
      <c r="F8360" s="418">
        <v>44214</v>
      </c>
      <c r="G8360" s="417" t="s">
        <v>2286</v>
      </c>
      <c r="I8360" s="379">
        <f t="shared" ca="1" si="465"/>
        <v>-357</v>
      </c>
      <c r="J8360" s="379">
        <f t="shared" ca="1" si="466"/>
        <v>-247</v>
      </c>
      <c r="K8360" s="391" t="str">
        <f t="shared" ca="1" si="467"/>
        <v>17,60</v>
      </c>
      <c r="L8360" s="379"/>
      <c r="O8360" s="379"/>
    </row>
    <row r="8361" spans="1:15">
      <c r="A8361" s="417" t="s">
        <v>2155</v>
      </c>
      <c r="B8361" s="417" t="s">
        <v>7100</v>
      </c>
      <c r="C8361" s="417" t="s">
        <v>2332</v>
      </c>
      <c r="D8361" s="417" t="s">
        <v>5119</v>
      </c>
      <c r="E8361" s="391">
        <v>0.6</v>
      </c>
      <c r="F8361" s="418">
        <v>44214</v>
      </c>
      <c r="G8361" s="417" t="s">
        <v>2286</v>
      </c>
      <c r="I8361" s="379">
        <f t="shared" ca="1" si="465"/>
        <v>-357</v>
      </c>
      <c r="J8361" s="379">
        <f t="shared" ca="1" si="466"/>
        <v>-247</v>
      </c>
      <c r="K8361" s="391" t="str">
        <f t="shared" ca="1" si="467"/>
        <v>18,60</v>
      </c>
      <c r="L8361" s="379"/>
      <c r="O8361" s="379"/>
    </row>
    <row r="8362" spans="1:15">
      <c r="A8362" s="417" t="s">
        <v>2155</v>
      </c>
      <c r="B8362" s="417" t="s">
        <v>13168</v>
      </c>
      <c r="C8362" s="417" t="s">
        <v>2332</v>
      </c>
      <c r="D8362" s="417" t="s">
        <v>3043</v>
      </c>
      <c r="E8362" s="391">
        <v>0.33</v>
      </c>
      <c r="F8362" s="418">
        <v>44305</v>
      </c>
      <c r="G8362" s="417" t="s">
        <v>2286</v>
      </c>
      <c r="I8362" s="379">
        <f t="shared" ca="1" si="465"/>
        <v>-266</v>
      </c>
      <c r="J8362" s="379">
        <f t="shared" ca="1" si="466"/>
        <v>-185</v>
      </c>
      <c r="K8362" s="391" t="str">
        <f t="shared" ca="1" si="467"/>
        <v>19,25</v>
      </c>
      <c r="L8362" s="379"/>
      <c r="O8362" s="379"/>
    </row>
    <row r="8363" spans="1:15">
      <c r="A8363" s="417" t="s">
        <v>20</v>
      </c>
      <c r="B8363" s="417" t="s">
        <v>8545</v>
      </c>
      <c r="C8363" s="417" t="s">
        <v>2281</v>
      </c>
      <c r="D8363" s="417" t="s">
        <v>3034</v>
      </c>
      <c r="E8363" s="391">
        <v>1.43</v>
      </c>
      <c r="F8363" s="418">
        <v>44214</v>
      </c>
      <c r="G8363" s="417" t="s">
        <v>2283</v>
      </c>
      <c r="I8363" s="379">
        <f t="shared" ca="1" si="465"/>
        <v>-357</v>
      </c>
      <c r="J8363" s="379">
        <f t="shared" ca="1" si="466"/>
        <v>-247</v>
      </c>
      <c r="K8363" s="391" t="str">
        <f t="shared" ca="1" si="467"/>
        <v>32,00</v>
      </c>
      <c r="L8363" s="379"/>
      <c r="O8363" s="379"/>
    </row>
    <row r="8364" spans="1:15">
      <c r="A8364" s="417" t="s">
        <v>2155</v>
      </c>
      <c r="B8364" s="417" t="s">
        <v>18582</v>
      </c>
      <c r="C8364" s="417" t="s">
        <v>2281</v>
      </c>
      <c r="D8364" s="417" t="s">
        <v>4054</v>
      </c>
      <c r="E8364" s="391">
        <v>0.83</v>
      </c>
      <c r="F8364" s="418">
        <v>44249</v>
      </c>
      <c r="G8364" s="417" t="s">
        <v>2283</v>
      </c>
      <c r="I8364" s="379">
        <f t="shared" ca="1" si="465"/>
        <v>-322</v>
      </c>
      <c r="J8364" s="379">
        <f t="shared" ca="1" si="466"/>
        <v>-224</v>
      </c>
      <c r="K8364" s="391" t="str">
        <f t="shared" ca="1" si="467"/>
        <v>39,00</v>
      </c>
      <c r="L8364" s="379"/>
      <c r="O8364" s="379"/>
    </row>
    <row r="8365" spans="1:15">
      <c r="A8365" s="417" t="s">
        <v>2155</v>
      </c>
      <c r="B8365" s="417" t="s">
        <v>13169</v>
      </c>
      <c r="C8365" s="417" t="s">
        <v>2281</v>
      </c>
      <c r="D8365" s="417" t="s">
        <v>3074</v>
      </c>
      <c r="E8365" s="391">
        <v>0.2</v>
      </c>
      <c r="F8365" s="418">
        <v>44249</v>
      </c>
      <c r="G8365" s="417" t="s">
        <v>2283</v>
      </c>
      <c r="I8365" s="379">
        <f t="shared" ca="1" si="465"/>
        <v>-322</v>
      </c>
      <c r="J8365" s="379">
        <f t="shared" ca="1" si="466"/>
        <v>-224</v>
      </c>
      <c r="K8365" s="391" t="str">
        <f t="shared" ca="1" si="467"/>
        <v>42,00</v>
      </c>
      <c r="L8365" s="379"/>
      <c r="O8365" s="379"/>
    </row>
    <row r="8366" spans="1:15">
      <c r="A8366" s="417" t="s">
        <v>2155</v>
      </c>
      <c r="B8366" s="417" t="s">
        <v>13170</v>
      </c>
      <c r="C8366" s="417" t="s">
        <v>2332</v>
      </c>
      <c r="D8366" s="417" t="s">
        <v>3034</v>
      </c>
      <c r="E8366" s="391">
        <v>0.01</v>
      </c>
      <c r="F8366" s="418">
        <v>44249</v>
      </c>
      <c r="G8366" s="417" t="s">
        <v>2286</v>
      </c>
      <c r="I8366" s="379">
        <f t="shared" ca="1" si="465"/>
        <v>-322</v>
      </c>
      <c r="J8366" s="379">
        <f t="shared" ca="1" si="466"/>
        <v>-224</v>
      </c>
      <c r="K8366" s="391" t="str">
        <f t="shared" ca="1" si="467"/>
        <v>32,00</v>
      </c>
      <c r="L8366" s="379"/>
      <c r="O8366" s="379"/>
    </row>
    <row r="8367" spans="1:15">
      <c r="A8367" s="417" t="s">
        <v>274</v>
      </c>
      <c r="B8367" s="417" t="s">
        <v>8546</v>
      </c>
      <c r="C8367" s="417" t="s">
        <v>2281</v>
      </c>
      <c r="D8367" s="417" t="s">
        <v>2298</v>
      </c>
      <c r="E8367" s="391">
        <v>1.95</v>
      </c>
      <c r="F8367" s="418">
        <v>44270</v>
      </c>
      <c r="G8367" s="417" t="s">
        <v>2283</v>
      </c>
      <c r="I8367" s="379">
        <f t="shared" ca="1" si="465"/>
        <v>-301</v>
      </c>
      <c r="J8367" s="379">
        <f t="shared" ca="1" si="466"/>
        <v>-209</v>
      </c>
      <c r="K8367" s="391" t="str">
        <f t="shared" ca="1" si="467"/>
        <v>18,00</v>
      </c>
      <c r="L8367" s="379"/>
      <c r="O8367" s="379"/>
    </row>
    <row r="8368" spans="1:15">
      <c r="A8368" s="417" t="s">
        <v>2155</v>
      </c>
      <c r="B8368" s="417" t="s">
        <v>5064</v>
      </c>
      <c r="C8368" s="417" t="s">
        <v>2281</v>
      </c>
      <c r="D8368" s="417" t="s">
        <v>2288</v>
      </c>
      <c r="E8368" s="391">
        <v>4</v>
      </c>
      <c r="F8368" s="418">
        <v>44365</v>
      </c>
      <c r="G8368" s="417" t="s">
        <v>2286</v>
      </c>
      <c r="I8368" s="379">
        <f t="shared" ca="1" si="465"/>
        <v>-206</v>
      </c>
      <c r="J8368" s="379">
        <f t="shared" ca="1" si="466"/>
        <v>-144</v>
      </c>
      <c r="K8368" s="391" t="str">
        <f t="shared" ca="1" si="467"/>
        <v>15,00</v>
      </c>
      <c r="L8368" s="379"/>
      <c r="O8368" s="379"/>
    </row>
    <row r="8369" spans="1:15">
      <c r="A8369" s="417" t="s">
        <v>2155</v>
      </c>
      <c r="B8369" s="417" t="s">
        <v>5065</v>
      </c>
      <c r="C8369" s="417" t="s">
        <v>2281</v>
      </c>
      <c r="D8369" s="417" t="s">
        <v>2302</v>
      </c>
      <c r="E8369" s="391">
        <v>1.85</v>
      </c>
      <c r="F8369" s="418">
        <v>44365</v>
      </c>
      <c r="G8369" s="417" t="s">
        <v>2286</v>
      </c>
      <c r="I8369" s="379">
        <f t="shared" ca="1" si="465"/>
        <v>-206</v>
      </c>
      <c r="J8369" s="379">
        <f t="shared" ca="1" si="466"/>
        <v>-144</v>
      </c>
      <c r="K8369" s="391" t="str">
        <f t="shared" ca="1" si="467"/>
        <v>19,00</v>
      </c>
      <c r="L8369" s="379"/>
      <c r="O8369" s="379"/>
    </row>
    <row r="8370" spans="1:15">
      <c r="A8370" s="417"/>
      <c r="B8370" s="417" t="s">
        <v>13171</v>
      </c>
      <c r="C8370" s="417" t="s">
        <v>2281</v>
      </c>
      <c r="D8370" s="417" t="s">
        <v>7522</v>
      </c>
      <c r="E8370" s="391">
        <v>8.0500000000000007</v>
      </c>
      <c r="F8370" s="418">
        <v>44214</v>
      </c>
      <c r="G8370" s="417" t="s">
        <v>2283</v>
      </c>
      <c r="I8370" s="379">
        <f t="shared" ca="1" si="465"/>
        <v>-357</v>
      </c>
      <c r="J8370" s="379">
        <f t="shared" ca="1" si="466"/>
        <v>-247</v>
      </c>
      <c r="K8370" s="391" t="str">
        <f t="shared" ca="1" si="467"/>
        <v>37,31</v>
      </c>
      <c r="L8370" s="379"/>
      <c r="O8370" s="379"/>
    </row>
    <row r="8371" spans="1:15">
      <c r="A8371" s="417" t="s">
        <v>2155</v>
      </c>
      <c r="B8371" s="417" t="s">
        <v>13172</v>
      </c>
      <c r="C8371" s="417" t="s">
        <v>2281</v>
      </c>
      <c r="D8371" s="417" t="s">
        <v>7521</v>
      </c>
      <c r="E8371" s="391">
        <v>7.58</v>
      </c>
      <c r="F8371" s="418">
        <v>44214</v>
      </c>
      <c r="G8371" s="417" t="s">
        <v>2283</v>
      </c>
      <c r="I8371" s="379">
        <f t="shared" ca="1" si="465"/>
        <v>-357</v>
      </c>
      <c r="J8371" s="379">
        <f t="shared" ca="1" si="466"/>
        <v>-247</v>
      </c>
      <c r="K8371" s="391" t="str">
        <f t="shared" ca="1" si="467"/>
        <v>37,81</v>
      </c>
      <c r="L8371" s="379"/>
      <c r="O8371" s="379"/>
    </row>
    <row r="8372" spans="1:15">
      <c r="A8372" s="417" t="s">
        <v>2155</v>
      </c>
      <c r="B8372" s="417" t="s">
        <v>17992</v>
      </c>
      <c r="C8372" s="417" t="s">
        <v>2281</v>
      </c>
      <c r="D8372" s="417" t="s">
        <v>7523</v>
      </c>
      <c r="E8372" s="391">
        <v>4</v>
      </c>
      <c r="F8372" s="418">
        <v>44214</v>
      </c>
      <c r="G8372" s="417" t="s">
        <v>2283</v>
      </c>
      <c r="I8372" s="379">
        <f t="shared" ca="1" si="465"/>
        <v>-357</v>
      </c>
      <c r="J8372" s="379">
        <f t="shared" ca="1" si="466"/>
        <v>-247</v>
      </c>
      <c r="K8372" s="391" t="str">
        <f t="shared" ca="1" si="467"/>
        <v>38,81</v>
      </c>
      <c r="L8372" s="379"/>
      <c r="O8372" s="379"/>
    </row>
    <row r="8373" spans="1:15">
      <c r="A8373" s="417" t="s">
        <v>2155</v>
      </c>
      <c r="B8373" s="417" t="s">
        <v>17993</v>
      </c>
      <c r="C8373" s="417" t="s">
        <v>2281</v>
      </c>
      <c r="D8373" s="417" t="s">
        <v>7524</v>
      </c>
      <c r="E8373" s="391">
        <v>1.77</v>
      </c>
      <c r="F8373" s="418">
        <v>44214</v>
      </c>
      <c r="G8373" s="417" t="s">
        <v>2283</v>
      </c>
      <c r="I8373" s="379">
        <f t="shared" ca="1" si="465"/>
        <v>-357</v>
      </c>
      <c r="J8373" s="379">
        <f t="shared" ca="1" si="466"/>
        <v>-247</v>
      </c>
      <c r="K8373" s="391" t="str">
        <f t="shared" ca="1" si="467"/>
        <v>39,81</v>
      </c>
      <c r="L8373" s="379"/>
      <c r="O8373" s="379"/>
    </row>
    <row r="8374" spans="1:15">
      <c r="A8374" s="417" t="s">
        <v>2155</v>
      </c>
      <c r="B8374" s="417" t="s">
        <v>17994</v>
      </c>
      <c r="C8374" s="417" t="s">
        <v>2281</v>
      </c>
      <c r="D8374" s="417" t="s">
        <v>7526</v>
      </c>
      <c r="E8374" s="391">
        <v>2.1</v>
      </c>
      <c r="F8374" s="418">
        <v>44214</v>
      </c>
      <c r="G8374" s="417" t="s">
        <v>2286</v>
      </c>
      <c r="I8374" s="379">
        <f t="shared" ca="1" si="465"/>
        <v>-357</v>
      </c>
      <c r="J8374" s="379">
        <f t="shared" ca="1" si="466"/>
        <v>-247</v>
      </c>
      <c r="K8374" s="391" t="str">
        <f t="shared" ca="1" si="467"/>
        <v>40,06</v>
      </c>
      <c r="L8374" s="379"/>
      <c r="O8374" s="379"/>
    </row>
    <row r="8375" spans="1:15">
      <c r="A8375" s="417" t="s">
        <v>2155</v>
      </c>
      <c r="B8375" s="417" t="s">
        <v>5066</v>
      </c>
      <c r="C8375" s="417" t="s">
        <v>2281</v>
      </c>
      <c r="D8375" s="417" t="s">
        <v>7527</v>
      </c>
      <c r="E8375" s="391">
        <v>1.1599999999999999</v>
      </c>
      <c r="F8375" s="418">
        <v>44214</v>
      </c>
      <c r="G8375" s="417" t="s">
        <v>2283</v>
      </c>
      <c r="I8375" s="379">
        <f t="shared" ca="1" si="465"/>
        <v>-357</v>
      </c>
      <c r="J8375" s="379">
        <f t="shared" ca="1" si="466"/>
        <v>-247</v>
      </c>
      <c r="K8375" s="391" t="str">
        <f t="shared" ca="1" si="467"/>
        <v>40,31</v>
      </c>
      <c r="L8375" s="379"/>
      <c r="O8375" s="379"/>
    </row>
    <row r="8376" spans="1:15">
      <c r="A8376" s="417" t="s">
        <v>2155</v>
      </c>
      <c r="B8376" s="417" t="s">
        <v>17347</v>
      </c>
      <c r="C8376" s="417" t="s">
        <v>2281</v>
      </c>
      <c r="D8376" s="417" t="s">
        <v>7528</v>
      </c>
      <c r="E8376" s="391">
        <v>1.18</v>
      </c>
      <c r="F8376" s="418">
        <v>44214</v>
      </c>
      <c r="G8376" s="417" t="s">
        <v>2283</v>
      </c>
      <c r="I8376" s="379">
        <f t="shared" ca="1" si="465"/>
        <v>-357</v>
      </c>
      <c r="J8376" s="379">
        <f t="shared" ca="1" si="466"/>
        <v>-247</v>
      </c>
      <c r="K8376" s="391" t="str">
        <f t="shared" ca="1" si="467"/>
        <v>40,81</v>
      </c>
      <c r="L8376" s="379"/>
      <c r="O8376" s="379"/>
    </row>
    <row r="8377" spans="1:15">
      <c r="A8377" s="417" t="s">
        <v>2155</v>
      </c>
      <c r="B8377" s="417" t="s">
        <v>18583</v>
      </c>
      <c r="C8377" s="417" t="s">
        <v>2281</v>
      </c>
      <c r="D8377" s="417" t="s">
        <v>11746</v>
      </c>
      <c r="E8377" s="391">
        <v>1.48</v>
      </c>
      <c r="F8377" s="418">
        <v>44214</v>
      </c>
      <c r="G8377" s="417" t="s">
        <v>2283</v>
      </c>
      <c r="I8377" s="379">
        <f t="shared" ca="1" si="465"/>
        <v>-357</v>
      </c>
      <c r="J8377" s="379">
        <f t="shared" ca="1" si="466"/>
        <v>-247</v>
      </c>
      <c r="K8377" s="391" t="str">
        <f t="shared" ca="1" si="467"/>
        <v>41,31</v>
      </c>
      <c r="L8377" s="379"/>
      <c r="O8377" s="379"/>
    </row>
    <row r="8378" spans="1:15">
      <c r="A8378" s="417" t="s">
        <v>2155</v>
      </c>
      <c r="B8378" s="417" t="s">
        <v>13173</v>
      </c>
      <c r="C8378" s="417" t="s">
        <v>2281</v>
      </c>
      <c r="D8378" s="417" t="s">
        <v>7529</v>
      </c>
      <c r="E8378" s="391">
        <v>0.69</v>
      </c>
      <c r="F8378" s="418">
        <v>44214</v>
      </c>
      <c r="G8378" s="417" t="s">
        <v>2283</v>
      </c>
      <c r="I8378" s="379">
        <f t="shared" ca="1" si="465"/>
        <v>-357</v>
      </c>
      <c r="J8378" s="379">
        <f t="shared" ca="1" si="466"/>
        <v>-247</v>
      </c>
      <c r="K8378" s="391" t="str">
        <f t="shared" ca="1" si="467"/>
        <v>41,81</v>
      </c>
      <c r="L8378" s="379"/>
      <c r="O8378" s="379"/>
    </row>
    <row r="8379" spans="1:15">
      <c r="A8379" s="417" t="s">
        <v>2155</v>
      </c>
      <c r="B8379" s="417" t="s">
        <v>8547</v>
      </c>
      <c r="C8379" s="417" t="s">
        <v>2281</v>
      </c>
      <c r="D8379" s="417" t="s">
        <v>7530</v>
      </c>
      <c r="E8379" s="391">
        <v>0.5</v>
      </c>
      <c r="F8379" s="418">
        <v>44214</v>
      </c>
      <c r="G8379" s="417" t="s">
        <v>2283</v>
      </c>
      <c r="I8379" s="379">
        <f t="shared" ca="1" si="465"/>
        <v>-357</v>
      </c>
      <c r="J8379" s="379">
        <f t="shared" ca="1" si="466"/>
        <v>-247</v>
      </c>
      <c r="K8379" s="391" t="str">
        <f t="shared" ca="1" si="467"/>
        <v>42,31</v>
      </c>
      <c r="L8379" s="379"/>
      <c r="O8379" s="379"/>
    </row>
    <row r="8380" spans="1:15">
      <c r="A8380" s="417" t="s">
        <v>2155</v>
      </c>
      <c r="B8380" s="417" t="s">
        <v>13174</v>
      </c>
      <c r="C8380" s="417" t="s">
        <v>2281</v>
      </c>
      <c r="D8380" s="417" t="s">
        <v>7531</v>
      </c>
      <c r="E8380" s="391">
        <v>0.44</v>
      </c>
      <c r="F8380" s="418">
        <v>44214</v>
      </c>
      <c r="G8380" s="417" t="s">
        <v>2283</v>
      </c>
      <c r="I8380" s="379">
        <f t="shared" ca="1" si="465"/>
        <v>-357</v>
      </c>
      <c r="J8380" s="379">
        <f t="shared" ca="1" si="466"/>
        <v>-247</v>
      </c>
      <c r="K8380" s="391" t="str">
        <f t="shared" ca="1" si="467"/>
        <v>42,81</v>
      </c>
      <c r="L8380" s="379"/>
      <c r="O8380" s="379"/>
    </row>
    <row r="8381" spans="1:15">
      <c r="A8381" s="417" t="s">
        <v>2155</v>
      </c>
      <c r="B8381" s="417" t="s">
        <v>13175</v>
      </c>
      <c r="C8381" s="417" t="s">
        <v>2281</v>
      </c>
      <c r="D8381" s="417" t="s">
        <v>7532</v>
      </c>
      <c r="E8381" s="391">
        <v>0.31</v>
      </c>
      <c r="F8381" s="418">
        <v>44214</v>
      </c>
      <c r="G8381" s="417" t="s">
        <v>2283</v>
      </c>
      <c r="I8381" s="379">
        <f t="shared" ca="1" si="465"/>
        <v>-357</v>
      </c>
      <c r="J8381" s="379">
        <f t="shared" ca="1" si="466"/>
        <v>-247</v>
      </c>
      <c r="K8381" s="391" t="str">
        <f t="shared" ca="1" si="467"/>
        <v>43,31</v>
      </c>
      <c r="L8381" s="379"/>
      <c r="O8381" s="379"/>
    </row>
    <row r="8382" spans="1:15">
      <c r="A8382" s="417" t="s">
        <v>2155</v>
      </c>
      <c r="B8382" s="417" t="s">
        <v>13176</v>
      </c>
      <c r="C8382" s="417" t="s">
        <v>2281</v>
      </c>
      <c r="D8382" s="417" t="s">
        <v>11727</v>
      </c>
      <c r="E8382" s="391">
        <v>0.22</v>
      </c>
      <c r="F8382" s="418">
        <v>44214</v>
      </c>
      <c r="G8382" s="417" t="s">
        <v>2283</v>
      </c>
      <c r="I8382" s="379">
        <f t="shared" ca="1" si="465"/>
        <v>-357</v>
      </c>
      <c r="J8382" s="379">
        <f t="shared" ca="1" si="466"/>
        <v>-247</v>
      </c>
      <c r="K8382" s="391" t="str">
        <f t="shared" ca="1" si="467"/>
        <v>43,81</v>
      </c>
      <c r="L8382" s="379"/>
      <c r="O8382" s="379"/>
    </row>
    <row r="8383" spans="1:15">
      <c r="A8383" s="417" t="s">
        <v>2155</v>
      </c>
      <c r="B8383" s="417" t="s">
        <v>13177</v>
      </c>
      <c r="C8383" s="417" t="s">
        <v>2281</v>
      </c>
      <c r="D8383" s="417" t="s">
        <v>7533</v>
      </c>
      <c r="E8383" s="391">
        <v>0.3</v>
      </c>
      <c r="F8383" s="418">
        <v>44214</v>
      </c>
      <c r="G8383" s="417" t="s">
        <v>2283</v>
      </c>
      <c r="I8383" s="379">
        <f t="shared" ca="1" si="465"/>
        <v>-357</v>
      </c>
      <c r="J8383" s="379">
        <f t="shared" ca="1" si="466"/>
        <v>-247</v>
      </c>
      <c r="K8383" s="391" t="str">
        <f t="shared" ca="1" si="467"/>
        <v>44,31</v>
      </c>
      <c r="L8383" s="379"/>
      <c r="O8383" s="379"/>
    </row>
    <row r="8384" spans="1:15">
      <c r="A8384" s="417" t="s">
        <v>2155</v>
      </c>
      <c r="B8384" s="417" t="s">
        <v>8548</v>
      </c>
      <c r="C8384" s="417" t="s">
        <v>2281</v>
      </c>
      <c r="D8384" s="417" t="s">
        <v>11728</v>
      </c>
      <c r="E8384" s="391">
        <v>0.15</v>
      </c>
      <c r="F8384" s="418">
        <v>44214</v>
      </c>
      <c r="G8384" s="417" t="s">
        <v>2283</v>
      </c>
      <c r="I8384" s="379">
        <f t="shared" ca="1" si="465"/>
        <v>-357</v>
      </c>
      <c r="J8384" s="379">
        <f t="shared" ca="1" si="466"/>
        <v>-247</v>
      </c>
      <c r="K8384" s="391" t="str">
        <f t="shared" ca="1" si="467"/>
        <v>44,81</v>
      </c>
      <c r="L8384" s="379"/>
      <c r="O8384" s="379"/>
    </row>
    <row r="8385" spans="1:15">
      <c r="A8385" s="417" t="s">
        <v>2155</v>
      </c>
      <c r="B8385" s="417" t="s">
        <v>5067</v>
      </c>
      <c r="C8385" s="417" t="s">
        <v>2281</v>
      </c>
      <c r="D8385" s="417" t="s">
        <v>7534</v>
      </c>
      <c r="E8385" s="391">
        <v>0.14000000000000001</v>
      </c>
      <c r="F8385" s="418">
        <v>44214</v>
      </c>
      <c r="G8385" s="417" t="s">
        <v>2286</v>
      </c>
      <c r="I8385" s="379">
        <f t="shared" ca="1" si="465"/>
        <v>-357</v>
      </c>
      <c r="J8385" s="379">
        <f t="shared" ca="1" si="466"/>
        <v>-247</v>
      </c>
      <c r="K8385" s="391" t="str">
        <f t="shared" ca="1" si="467"/>
        <v>45,06</v>
      </c>
      <c r="L8385" s="379"/>
      <c r="O8385" s="379"/>
    </row>
    <row r="8386" spans="1:15">
      <c r="A8386" s="417" t="s">
        <v>2155</v>
      </c>
      <c r="B8386" s="417" t="s">
        <v>13178</v>
      </c>
      <c r="C8386" s="417" t="s">
        <v>2281</v>
      </c>
      <c r="D8386" s="417" t="s">
        <v>7535</v>
      </c>
      <c r="E8386" s="391">
        <v>0.08</v>
      </c>
      <c r="F8386" s="418">
        <v>44214</v>
      </c>
      <c r="G8386" s="417" t="s">
        <v>2283</v>
      </c>
      <c r="I8386" s="379">
        <f t="shared" ca="1" si="465"/>
        <v>-357</v>
      </c>
      <c r="J8386" s="379">
        <f t="shared" ca="1" si="466"/>
        <v>-247</v>
      </c>
      <c r="K8386" s="391" t="str">
        <f t="shared" ca="1" si="467"/>
        <v>45,31</v>
      </c>
      <c r="L8386" s="379"/>
      <c r="O8386" s="379"/>
    </row>
    <row r="8387" spans="1:15">
      <c r="A8387" s="417" t="s">
        <v>2155</v>
      </c>
      <c r="B8387" s="417" t="s">
        <v>8549</v>
      </c>
      <c r="C8387" s="417" t="s">
        <v>2281</v>
      </c>
      <c r="D8387" s="417" t="s">
        <v>6434</v>
      </c>
      <c r="E8387" s="391">
        <v>0.12</v>
      </c>
      <c r="F8387" s="418">
        <v>44214</v>
      </c>
      <c r="G8387" s="417" t="s">
        <v>2283</v>
      </c>
      <c r="I8387" s="379">
        <f t="shared" ca="1" si="465"/>
        <v>-357</v>
      </c>
      <c r="J8387" s="379">
        <f t="shared" ca="1" si="466"/>
        <v>-247</v>
      </c>
      <c r="K8387" s="391" t="str">
        <f t="shared" ca="1" si="467"/>
        <v>45,81</v>
      </c>
      <c r="L8387" s="379"/>
      <c r="O8387" s="379"/>
    </row>
    <row r="8388" spans="1:15">
      <c r="A8388" s="417" t="s">
        <v>2155</v>
      </c>
      <c r="B8388" s="417" t="s">
        <v>5068</v>
      </c>
      <c r="C8388" s="417" t="s">
        <v>2281</v>
      </c>
      <c r="D8388" s="417" t="s">
        <v>13179</v>
      </c>
      <c r="E8388" s="391">
        <v>0.08</v>
      </c>
      <c r="F8388" s="418">
        <v>44214</v>
      </c>
      <c r="G8388" s="417" t="s">
        <v>2286</v>
      </c>
      <c r="I8388" s="379">
        <f t="shared" ca="1" si="465"/>
        <v>-357</v>
      </c>
      <c r="J8388" s="379">
        <f t="shared" ca="1" si="466"/>
        <v>-247</v>
      </c>
      <c r="K8388" s="391" t="str">
        <f t="shared" ca="1" si="467"/>
        <v>46,06</v>
      </c>
      <c r="L8388" s="379"/>
      <c r="O8388" s="379"/>
    </row>
    <row r="8389" spans="1:15">
      <c r="A8389" s="417" t="s">
        <v>2155</v>
      </c>
      <c r="B8389" s="417" t="s">
        <v>8550</v>
      </c>
      <c r="C8389" s="417" t="s">
        <v>2281</v>
      </c>
      <c r="D8389" s="417" t="s">
        <v>11729</v>
      </c>
      <c r="E8389" s="391">
        <v>0.05</v>
      </c>
      <c r="F8389" s="418">
        <v>44214</v>
      </c>
      <c r="G8389" s="417" t="s">
        <v>2283</v>
      </c>
      <c r="I8389" s="379">
        <f t="shared" ca="1" si="465"/>
        <v>-357</v>
      </c>
      <c r="J8389" s="379">
        <f t="shared" ca="1" si="466"/>
        <v>-247</v>
      </c>
      <c r="K8389" s="391" t="str">
        <f t="shared" ca="1" si="467"/>
        <v>46,81</v>
      </c>
      <c r="L8389" s="379"/>
      <c r="O8389" s="379"/>
    </row>
    <row r="8390" spans="1:15">
      <c r="A8390" s="417" t="s">
        <v>2155</v>
      </c>
      <c r="B8390" s="417" t="s">
        <v>7101</v>
      </c>
      <c r="C8390" s="417" t="s">
        <v>2281</v>
      </c>
      <c r="D8390" s="417" t="s">
        <v>7537</v>
      </c>
      <c r="E8390" s="391">
        <v>0.05</v>
      </c>
      <c r="F8390" s="418">
        <v>44214</v>
      </c>
      <c r="G8390" s="417" t="s">
        <v>2283</v>
      </c>
      <c r="I8390" s="379">
        <f t="shared" ca="1" si="465"/>
        <v>-357</v>
      </c>
      <c r="J8390" s="379">
        <f t="shared" ca="1" si="466"/>
        <v>-247</v>
      </c>
      <c r="K8390" s="391" t="str">
        <f t="shared" ca="1" si="467"/>
        <v>47,81</v>
      </c>
      <c r="L8390" s="379"/>
      <c r="O8390" s="379"/>
    </row>
    <row r="8391" spans="1:15">
      <c r="A8391" s="417" t="s">
        <v>2155</v>
      </c>
      <c r="B8391" s="417" t="s">
        <v>8551</v>
      </c>
      <c r="C8391" s="417" t="s">
        <v>2281</v>
      </c>
      <c r="D8391" s="417" t="s">
        <v>11732</v>
      </c>
      <c r="E8391" s="391">
        <v>0.01</v>
      </c>
      <c r="F8391" s="418">
        <v>44214</v>
      </c>
      <c r="G8391" s="417" t="s">
        <v>2283</v>
      </c>
      <c r="I8391" s="379">
        <f t="shared" ca="1" si="465"/>
        <v>-357</v>
      </c>
      <c r="J8391" s="379">
        <f t="shared" ca="1" si="466"/>
        <v>-247</v>
      </c>
      <c r="K8391" s="391" t="str">
        <f t="shared" ca="1" si="467"/>
        <v>48,81</v>
      </c>
      <c r="L8391" s="379"/>
      <c r="O8391" s="379"/>
    </row>
    <row r="8392" spans="1:15">
      <c r="A8392" s="417" t="s">
        <v>2155</v>
      </c>
      <c r="B8392" s="417" t="s">
        <v>7102</v>
      </c>
      <c r="C8392" s="417" t="s">
        <v>2281</v>
      </c>
      <c r="D8392" s="417" t="s">
        <v>13180</v>
      </c>
      <c r="E8392" s="391">
        <v>0.05</v>
      </c>
      <c r="F8392" s="418">
        <v>44214</v>
      </c>
      <c r="G8392" s="417" t="s">
        <v>2283</v>
      </c>
      <c r="I8392" s="379">
        <f t="shared" ca="1" si="465"/>
        <v>-357</v>
      </c>
      <c r="J8392" s="379">
        <f t="shared" ca="1" si="466"/>
        <v>-247</v>
      </c>
      <c r="K8392" s="391" t="str">
        <f t="shared" ca="1" si="467"/>
        <v>49,81</v>
      </c>
      <c r="L8392" s="379"/>
      <c r="O8392" s="379"/>
    </row>
    <row r="8393" spans="1:15">
      <c r="A8393" s="417" t="s">
        <v>2155</v>
      </c>
      <c r="B8393" s="417" t="s">
        <v>8552</v>
      </c>
      <c r="C8393" s="417" t="s">
        <v>2281</v>
      </c>
      <c r="D8393" s="417" t="s">
        <v>11733</v>
      </c>
      <c r="E8393" s="391">
        <v>0.03</v>
      </c>
      <c r="F8393" s="418">
        <v>44214</v>
      </c>
      <c r="G8393" s="417" t="s">
        <v>2283</v>
      </c>
      <c r="I8393" s="379">
        <f t="shared" ca="1" si="465"/>
        <v>-357</v>
      </c>
      <c r="J8393" s="379">
        <f t="shared" ca="1" si="466"/>
        <v>-247</v>
      </c>
      <c r="K8393" s="391" t="str">
        <f t="shared" ca="1" si="467"/>
        <v>50,81</v>
      </c>
      <c r="L8393" s="379"/>
      <c r="O8393" s="379"/>
    </row>
    <row r="8394" spans="1:15">
      <c r="A8394" s="417" t="s">
        <v>2155</v>
      </c>
      <c r="B8394" s="417" t="s">
        <v>5069</v>
      </c>
      <c r="C8394" s="417" t="s">
        <v>2281</v>
      </c>
      <c r="D8394" s="417" t="s">
        <v>13181</v>
      </c>
      <c r="E8394" s="391">
        <v>0.18</v>
      </c>
      <c r="F8394" s="418">
        <v>44214</v>
      </c>
      <c r="G8394" s="417" t="s">
        <v>2286</v>
      </c>
      <c r="I8394" s="379">
        <f t="shared" ref="I8394:I8457" ca="1" si="468">IF(F8394&lt;&gt;"",F8394-$I$199,"")</f>
        <v>-357</v>
      </c>
      <c r="J8394" s="379">
        <f t="shared" ref="J8394:J8457" ca="1" si="469">IF(I8394&lt;&gt;"",NETWORKDAYS($I$199,F8394-1,$N$201:$N$224),"")</f>
        <v>-247</v>
      </c>
      <c r="K8394" s="391" t="str">
        <f t="shared" ref="K8394:K8457" ca="1" si="470">IF(I8394&lt;&gt;"",RIGHT(D8394,LEN(D8394)-FIND(" ",D8394)),"")</f>
        <v>55,31</v>
      </c>
      <c r="L8394" s="379"/>
      <c r="O8394" s="379"/>
    </row>
    <row r="8395" spans="1:15">
      <c r="A8395" s="417" t="s">
        <v>2155</v>
      </c>
      <c r="B8395" s="417" t="s">
        <v>17995</v>
      </c>
      <c r="C8395" s="417" t="s">
        <v>2281</v>
      </c>
      <c r="D8395" s="417" t="s">
        <v>17996</v>
      </c>
      <c r="E8395" s="391">
        <v>6.6</v>
      </c>
      <c r="F8395" s="418">
        <v>44249</v>
      </c>
      <c r="G8395" s="417" t="s">
        <v>2286</v>
      </c>
      <c r="I8395" s="379">
        <f t="shared" ca="1" si="468"/>
        <v>-322</v>
      </c>
      <c r="J8395" s="379">
        <f t="shared" ca="1" si="469"/>
        <v>-224</v>
      </c>
      <c r="K8395" s="391" t="str">
        <f t="shared" ca="1" si="470"/>
        <v>38,04</v>
      </c>
      <c r="L8395" s="379"/>
      <c r="O8395" s="379"/>
    </row>
    <row r="8396" spans="1:15">
      <c r="A8396" s="417" t="s">
        <v>2155</v>
      </c>
      <c r="B8396" s="417" t="s">
        <v>16591</v>
      </c>
      <c r="C8396" s="417" t="s">
        <v>2281</v>
      </c>
      <c r="D8396" s="417" t="s">
        <v>16592</v>
      </c>
      <c r="E8396" s="391">
        <v>7</v>
      </c>
      <c r="F8396" s="418">
        <v>44249</v>
      </c>
      <c r="G8396" s="417" t="s">
        <v>2286</v>
      </c>
      <c r="I8396" s="379">
        <f t="shared" ca="1" si="468"/>
        <v>-322</v>
      </c>
      <c r="J8396" s="379">
        <f t="shared" ca="1" si="469"/>
        <v>-224</v>
      </c>
      <c r="K8396" s="391" t="str">
        <f t="shared" ca="1" si="470"/>
        <v>38,54</v>
      </c>
      <c r="L8396" s="379"/>
      <c r="O8396" s="379"/>
    </row>
    <row r="8397" spans="1:15">
      <c r="A8397" s="417" t="s">
        <v>2155</v>
      </c>
      <c r="B8397" s="417" t="s">
        <v>17997</v>
      </c>
      <c r="C8397" s="417" t="s">
        <v>2281</v>
      </c>
      <c r="D8397" s="417" t="s">
        <v>17998</v>
      </c>
      <c r="E8397" s="391">
        <v>3.35</v>
      </c>
      <c r="F8397" s="418">
        <v>44249</v>
      </c>
      <c r="G8397" s="417" t="s">
        <v>2283</v>
      </c>
      <c r="I8397" s="379">
        <f t="shared" ca="1" si="468"/>
        <v>-322</v>
      </c>
      <c r="J8397" s="379">
        <f t="shared" ca="1" si="469"/>
        <v>-224</v>
      </c>
      <c r="K8397" s="391" t="str">
        <f t="shared" ca="1" si="470"/>
        <v>38,79</v>
      </c>
      <c r="L8397" s="379"/>
      <c r="O8397" s="379"/>
    </row>
    <row r="8398" spans="1:15">
      <c r="A8398" s="417" t="s">
        <v>2155</v>
      </c>
      <c r="B8398" s="417" t="s">
        <v>17999</v>
      </c>
      <c r="C8398" s="417" t="s">
        <v>2281</v>
      </c>
      <c r="D8398" s="417" t="s">
        <v>13246</v>
      </c>
      <c r="E8398" s="391">
        <v>3.28</v>
      </c>
      <c r="F8398" s="418">
        <v>44249</v>
      </c>
      <c r="G8398" s="417" t="s">
        <v>2283</v>
      </c>
      <c r="I8398" s="379">
        <f t="shared" ca="1" si="468"/>
        <v>-322</v>
      </c>
      <c r="J8398" s="379">
        <f t="shared" ca="1" si="469"/>
        <v>-224</v>
      </c>
      <c r="K8398" s="391" t="str">
        <f t="shared" ca="1" si="470"/>
        <v>39,79</v>
      </c>
      <c r="L8398" s="379"/>
      <c r="O8398" s="379"/>
    </row>
    <row r="8399" spans="1:15">
      <c r="A8399" s="417" t="s">
        <v>2155</v>
      </c>
      <c r="B8399" s="417" t="s">
        <v>17348</v>
      </c>
      <c r="C8399" s="417" t="s">
        <v>2281</v>
      </c>
      <c r="D8399" s="417" t="s">
        <v>6145</v>
      </c>
      <c r="E8399" s="391">
        <v>2.42</v>
      </c>
      <c r="F8399" s="418">
        <v>44249</v>
      </c>
      <c r="G8399" s="417" t="s">
        <v>2283</v>
      </c>
      <c r="I8399" s="379">
        <f t="shared" ca="1" si="468"/>
        <v>-322</v>
      </c>
      <c r="J8399" s="379">
        <f t="shared" ca="1" si="469"/>
        <v>-224</v>
      </c>
      <c r="K8399" s="391" t="str">
        <f t="shared" ca="1" si="470"/>
        <v>40,79</v>
      </c>
      <c r="L8399" s="379"/>
      <c r="O8399" s="379"/>
    </row>
    <row r="8400" spans="1:15">
      <c r="A8400" s="417" t="s">
        <v>2155</v>
      </c>
      <c r="B8400" s="417" t="s">
        <v>17349</v>
      </c>
      <c r="C8400" s="417" t="s">
        <v>2281</v>
      </c>
      <c r="D8400" s="417" t="s">
        <v>6121</v>
      </c>
      <c r="E8400" s="391">
        <v>2.21</v>
      </c>
      <c r="F8400" s="418">
        <v>44249</v>
      </c>
      <c r="G8400" s="417" t="s">
        <v>2283</v>
      </c>
      <c r="I8400" s="379">
        <f t="shared" ca="1" si="468"/>
        <v>-322</v>
      </c>
      <c r="J8400" s="379">
        <f t="shared" ca="1" si="469"/>
        <v>-224</v>
      </c>
      <c r="K8400" s="391" t="str">
        <f t="shared" ca="1" si="470"/>
        <v>41,79</v>
      </c>
      <c r="L8400" s="379"/>
      <c r="O8400" s="379"/>
    </row>
    <row r="8401" spans="1:15">
      <c r="A8401" s="417" t="s">
        <v>2155</v>
      </c>
      <c r="B8401" s="417" t="s">
        <v>13182</v>
      </c>
      <c r="C8401" s="417" t="s">
        <v>2281</v>
      </c>
      <c r="D8401" s="417" t="s">
        <v>6123</v>
      </c>
      <c r="E8401" s="391">
        <v>1.72</v>
      </c>
      <c r="F8401" s="418">
        <v>44249</v>
      </c>
      <c r="G8401" s="417" t="s">
        <v>2283</v>
      </c>
      <c r="I8401" s="379">
        <f t="shared" ca="1" si="468"/>
        <v>-322</v>
      </c>
      <c r="J8401" s="379">
        <f t="shared" ca="1" si="469"/>
        <v>-224</v>
      </c>
      <c r="K8401" s="391" t="str">
        <f t="shared" ca="1" si="470"/>
        <v>42,79</v>
      </c>
      <c r="L8401" s="379"/>
      <c r="O8401" s="379"/>
    </row>
    <row r="8402" spans="1:15">
      <c r="A8402" s="417" t="s">
        <v>2155</v>
      </c>
      <c r="B8402" s="417" t="s">
        <v>18000</v>
      </c>
      <c r="C8402" s="417" t="s">
        <v>2281</v>
      </c>
      <c r="D8402" s="417" t="s">
        <v>6124</v>
      </c>
      <c r="E8402" s="391">
        <v>1.36</v>
      </c>
      <c r="F8402" s="418">
        <v>44249</v>
      </c>
      <c r="G8402" s="417" t="s">
        <v>2283</v>
      </c>
      <c r="I8402" s="379">
        <f t="shared" ca="1" si="468"/>
        <v>-322</v>
      </c>
      <c r="J8402" s="379">
        <f t="shared" ca="1" si="469"/>
        <v>-224</v>
      </c>
      <c r="K8402" s="391" t="str">
        <f t="shared" ca="1" si="470"/>
        <v>43,29</v>
      </c>
      <c r="L8402" s="379"/>
      <c r="O8402" s="379"/>
    </row>
    <row r="8403" spans="1:15">
      <c r="A8403" s="417" t="s">
        <v>2155</v>
      </c>
      <c r="B8403" s="417" t="s">
        <v>13183</v>
      </c>
      <c r="C8403" s="417" t="s">
        <v>2281</v>
      </c>
      <c r="D8403" s="417" t="s">
        <v>6125</v>
      </c>
      <c r="E8403" s="391">
        <v>1.34</v>
      </c>
      <c r="F8403" s="418">
        <v>44249</v>
      </c>
      <c r="G8403" s="417" t="s">
        <v>2283</v>
      </c>
      <c r="I8403" s="379">
        <f t="shared" ca="1" si="468"/>
        <v>-322</v>
      </c>
      <c r="J8403" s="379">
        <f t="shared" ca="1" si="469"/>
        <v>-224</v>
      </c>
      <c r="K8403" s="391" t="str">
        <f t="shared" ca="1" si="470"/>
        <v>43,79</v>
      </c>
      <c r="L8403" s="379"/>
      <c r="O8403" s="379"/>
    </row>
    <row r="8404" spans="1:15">
      <c r="A8404" s="417" t="s">
        <v>2155</v>
      </c>
      <c r="B8404" s="417" t="s">
        <v>18001</v>
      </c>
      <c r="C8404" s="417" t="s">
        <v>2281</v>
      </c>
      <c r="D8404" s="417" t="s">
        <v>13223</v>
      </c>
      <c r="E8404" s="391">
        <v>1.1499999999999999</v>
      </c>
      <c r="F8404" s="418">
        <v>44249</v>
      </c>
      <c r="G8404" s="417" t="s">
        <v>2283</v>
      </c>
      <c r="I8404" s="379">
        <f t="shared" ca="1" si="468"/>
        <v>-322</v>
      </c>
      <c r="J8404" s="379">
        <f t="shared" ca="1" si="469"/>
        <v>-224</v>
      </c>
      <c r="K8404" s="391" t="str">
        <f t="shared" ca="1" si="470"/>
        <v>44,29</v>
      </c>
      <c r="L8404" s="379"/>
      <c r="O8404" s="379"/>
    </row>
    <row r="8405" spans="1:15">
      <c r="A8405" s="417" t="s">
        <v>2155</v>
      </c>
      <c r="B8405" s="417" t="s">
        <v>13184</v>
      </c>
      <c r="C8405" s="417" t="s">
        <v>2281</v>
      </c>
      <c r="D8405" s="417" t="s">
        <v>13185</v>
      </c>
      <c r="E8405" s="391">
        <v>1.1100000000000001</v>
      </c>
      <c r="F8405" s="418">
        <v>44249</v>
      </c>
      <c r="G8405" s="417" t="s">
        <v>2283</v>
      </c>
      <c r="I8405" s="379">
        <f t="shared" ca="1" si="468"/>
        <v>-322</v>
      </c>
      <c r="J8405" s="379">
        <f t="shared" ca="1" si="469"/>
        <v>-224</v>
      </c>
      <c r="K8405" s="391" t="str">
        <f t="shared" ca="1" si="470"/>
        <v>44,79</v>
      </c>
      <c r="L8405" s="379"/>
      <c r="O8405" s="379"/>
    </row>
    <row r="8406" spans="1:15">
      <c r="A8406" s="417" t="s">
        <v>2155</v>
      </c>
      <c r="B8406" s="417" t="s">
        <v>13186</v>
      </c>
      <c r="C8406" s="417" t="s">
        <v>2281</v>
      </c>
      <c r="D8406" s="417" t="s">
        <v>6130</v>
      </c>
      <c r="E8406" s="391">
        <v>1.1599999999999999</v>
      </c>
      <c r="F8406" s="418">
        <v>44249</v>
      </c>
      <c r="G8406" s="417" t="s">
        <v>2283</v>
      </c>
      <c r="I8406" s="379">
        <f t="shared" ca="1" si="468"/>
        <v>-322</v>
      </c>
      <c r="J8406" s="379">
        <f t="shared" ca="1" si="469"/>
        <v>-224</v>
      </c>
      <c r="K8406" s="391" t="str">
        <f t="shared" ca="1" si="470"/>
        <v>45,29</v>
      </c>
      <c r="L8406" s="379"/>
      <c r="O8406" s="379"/>
    </row>
    <row r="8407" spans="1:15">
      <c r="A8407" s="417" t="s">
        <v>2155</v>
      </c>
      <c r="B8407" s="417" t="s">
        <v>13187</v>
      </c>
      <c r="C8407" s="417" t="s">
        <v>2281</v>
      </c>
      <c r="D8407" s="417" t="s">
        <v>6128</v>
      </c>
      <c r="E8407" s="391">
        <v>0.84</v>
      </c>
      <c r="F8407" s="418">
        <v>44249</v>
      </c>
      <c r="G8407" s="417" t="s">
        <v>2283</v>
      </c>
      <c r="I8407" s="379">
        <f t="shared" ca="1" si="468"/>
        <v>-322</v>
      </c>
      <c r="J8407" s="379">
        <f t="shared" ca="1" si="469"/>
        <v>-224</v>
      </c>
      <c r="K8407" s="391" t="str">
        <f t="shared" ca="1" si="470"/>
        <v>45,79</v>
      </c>
      <c r="L8407" s="379"/>
      <c r="O8407" s="379"/>
    </row>
    <row r="8408" spans="1:15">
      <c r="A8408" s="417" t="s">
        <v>2155</v>
      </c>
      <c r="B8408" s="417" t="s">
        <v>13188</v>
      </c>
      <c r="C8408" s="417" t="s">
        <v>2281</v>
      </c>
      <c r="D8408" s="417" t="s">
        <v>13189</v>
      </c>
      <c r="E8408" s="391">
        <v>1.01</v>
      </c>
      <c r="F8408" s="418">
        <v>44249</v>
      </c>
      <c r="G8408" s="417" t="s">
        <v>2283</v>
      </c>
      <c r="I8408" s="379">
        <f t="shared" ca="1" si="468"/>
        <v>-322</v>
      </c>
      <c r="J8408" s="379">
        <f t="shared" ca="1" si="469"/>
        <v>-224</v>
      </c>
      <c r="K8408" s="391" t="str">
        <f t="shared" ca="1" si="470"/>
        <v>46,79</v>
      </c>
      <c r="L8408" s="379"/>
      <c r="O8408" s="379"/>
    </row>
    <row r="8409" spans="1:15">
      <c r="A8409" s="417" t="s">
        <v>2155</v>
      </c>
      <c r="B8409" s="417" t="s">
        <v>17350</v>
      </c>
      <c r="C8409" s="417" t="s">
        <v>2281</v>
      </c>
      <c r="D8409" s="417" t="s">
        <v>6131</v>
      </c>
      <c r="E8409" s="391">
        <v>0.43</v>
      </c>
      <c r="F8409" s="418">
        <v>44249</v>
      </c>
      <c r="G8409" s="417" t="s">
        <v>2286</v>
      </c>
      <c r="I8409" s="379">
        <f t="shared" ca="1" si="468"/>
        <v>-322</v>
      </c>
      <c r="J8409" s="379">
        <f t="shared" ca="1" si="469"/>
        <v>-224</v>
      </c>
      <c r="K8409" s="391" t="str">
        <f t="shared" ca="1" si="470"/>
        <v>47,04</v>
      </c>
      <c r="L8409" s="379"/>
      <c r="O8409" s="379"/>
    </row>
    <row r="8410" spans="1:15">
      <c r="A8410" s="417" t="s">
        <v>2155</v>
      </c>
      <c r="B8410" s="417" t="s">
        <v>13190</v>
      </c>
      <c r="C8410" s="417" t="s">
        <v>2281</v>
      </c>
      <c r="D8410" s="417" t="s">
        <v>6132</v>
      </c>
      <c r="E8410" s="391">
        <v>1.08</v>
      </c>
      <c r="F8410" s="418">
        <v>44249</v>
      </c>
      <c r="G8410" s="417" t="s">
        <v>2283</v>
      </c>
      <c r="I8410" s="379">
        <f t="shared" ca="1" si="468"/>
        <v>-322</v>
      </c>
      <c r="J8410" s="379">
        <f t="shared" ca="1" si="469"/>
        <v>-224</v>
      </c>
      <c r="K8410" s="391" t="str">
        <f t="shared" ca="1" si="470"/>
        <v>47,29</v>
      </c>
      <c r="L8410" s="379"/>
      <c r="O8410" s="379"/>
    </row>
    <row r="8411" spans="1:15">
      <c r="A8411" s="417" t="s">
        <v>2155</v>
      </c>
      <c r="B8411" s="417" t="s">
        <v>13191</v>
      </c>
      <c r="C8411" s="417" t="s">
        <v>2281</v>
      </c>
      <c r="D8411" s="417" t="s">
        <v>13192</v>
      </c>
      <c r="E8411" s="391">
        <v>1.3</v>
      </c>
      <c r="F8411" s="418">
        <v>44249</v>
      </c>
      <c r="G8411" s="417" t="s">
        <v>2283</v>
      </c>
      <c r="I8411" s="379">
        <f t="shared" ca="1" si="468"/>
        <v>-322</v>
      </c>
      <c r="J8411" s="379">
        <f t="shared" ca="1" si="469"/>
        <v>-224</v>
      </c>
      <c r="K8411" s="391" t="str">
        <f t="shared" ca="1" si="470"/>
        <v>47,79</v>
      </c>
      <c r="L8411" s="379"/>
      <c r="O8411" s="379"/>
    </row>
    <row r="8412" spans="1:15">
      <c r="A8412" s="417" t="s">
        <v>2155</v>
      </c>
      <c r="B8412" s="417" t="s">
        <v>13193</v>
      </c>
      <c r="C8412" s="417" t="s">
        <v>2281</v>
      </c>
      <c r="D8412" s="417" t="s">
        <v>6141</v>
      </c>
      <c r="E8412" s="391">
        <v>0.28000000000000003</v>
      </c>
      <c r="F8412" s="418">
        <v>44249</v>
      </c>
      <c r="G8412" s="417" t="s">
        <v>2283</v>
      </c>
      <c r="I8412" s="379">
        <f t="shared" ca="1" si="468"/>
        <v>-322</v>
      </c>
      <c r="J8412" s="379">
        <f t="shared" ca="1" si="469"/>
        <v>-224</v>
      </c>
      <c r="K8412" s="391" t="str">
        <f t="shared" ca="1" si="470"/>
        <v>50,54</v>
      </c>
      <c r="L8412" s="379"/>
      <c r="O8412" s="379"/>
    </row>
    <row r="8413" spans="1:15">
      <c r="A8413" s="417" t="s">
        <v>2155</v>
      </c>
      <c r="B8413" s="417" t="s">
        <v>13194</v>
      </c>
      <c r="C8413" s="417" t="s">
        <v>2281</v>
      </c>
      <c r="D8413" s="417" t="s">
        <v>6139</v>
      </c>
      <c r="E8413" s="391">
        <v>0.03</v>
      </c>
      <c r="F8413" s="418">
        <v>44249</v>
      </c>
      <c r="G8413" s="417" t="s">
        <v>2286</v>
      </c>
      <c r="I8413" s="379">
        <f t="shared" ca="1" si="468"/>
        <v>-322</v>
      </c>
      <c r="J8413" s="379">
        <f t="shared" ca="1" si="469"/>
        <v>-224</v>
      </c>
      <c r="K8413" s="391" t="str">
        <f t="shared" ca="1" si="470"/>
        <v>51,04</v>
      </c>
      <c r="L8413" s="379"/>
      <c r="O8413" s="379"/>
    </row>
    <row r="8414" spans="1:15">
      <c r="A8414" s="417" t="s">
        <v>2155</v>
      </c>
      <c r="B8414" s="417" t="s">
        <v>13195</v>
      </c>
      <c r="C8414" s="417" t="s">
        <v>2281</v>
      </c>
      <c r="D8414" s="417" t="s">
        <v>6140</v>
      </c>
      <c r="E8414" s="391">
        <v>0.25</v>
      </c>
      <c r="F8414" s="418">
        <v>44249</v>
      </c>
      <c r="G8414" s="417" t="s">
        <v>2283</v>
      </c>
      <c r="I8414" s="379">
        <f t="shared" ca="1" si="468"/>
        <v>-322</v>
      </c>
      <c r="J8414" s="379">
        <f t="shared" ca="1" si="469"/>
        <v>-224</v>
      </c>
      <c r="K8414" s="391" t="str">
        <f t="shared" ca="1" si="470"/>
        <v>51,54</v>
      </c>
      <c r="L8414" s="379"/>
      <c r="O8414" s="379"/>
    </row>
    <row r="8415" spans="1:15">
      <c r="A8415" s="417" t="s">
        <v>2155</v>
      </c>
      <c r="B8415" s="417" t="s">
        <v>13196</v>
      </c>
      <c r="C8415" s="417" t="s">
        <v>2281</v>
      </c>
      <c r="D8415" s="417" t="s">
        <v>6143</v>
      </c>
      <c r="E8415" s="391">
        <v>0.46</v>
      </c>
      <c r="F8415" s="418">
        <v>44249</v>
      </c>
      <c r="G8415" s="417" t="s">
        <v>2286</v>
      </c>
      <c r="I8415" s="379">
        <f t="shared" ca="1" si="468"/>
        <v>-322</v>
      </c>
      <c r="J8415" s="379">
        <f t="shared" ca="1" si="469"/>
        <v>-224</v>
      </c>
      <c r="K8415" s="391" t="str">
        <f t="shared" ca="1" si="470"/>
        <v>52,04</v>
      </c>
      <c r="L8415" s="379"/>
      <c r="O8415" s="379"/>
    </row>
    <row r="8416" spans="1:15">
      <c r="A8416" s="417" t="s">
        <v>2155</v>
      </c>
      <c r="B8416" s="417" t="s">
        <v>13197</v>
      </c>
      <c r="C8416" s="417" t="s">
        <v>2281</v>
      </c>
      <c r="D8416" s="417" t="s">
        <v>6142</v>
      </c>
      <c r="E8416" s="391">
        <v>3.4</v>
      </c>
      <c r="F8416" s="418">
        <v>44249</v>
      </c>
      <c r="G8416" s="417" t="s">
        <v>2283</v>
      </c>
      <c r="I8416" s="379">
        <f t="shared" ca="1" si="468"/>
        <v>-322</v>
      </c>
      <c r="J8416" s="379">
        <f t="shared" ca="1" si="469"/>
        <v>-224</v>
      </c>
      <c r="K8416" s="391" t="str">
        <f t="shared" ca="1" si="470"/>
        <v>52,54</v>
      </c>
      <c r="L8416" s="379"/>
      <c r="O8416" s="379"/>
    </row>
    <row r="8417" spans="1:15">
      <c r="A8417" s="417" t="s">
        <v>2155</v>
      </c>
      <c r="B8417" s="417" t="s">
        <v>13198</v>
      </c>
      <c r="C8417" s="417" t="s">
        <v>2281</v>
      </c>
      <c r="D8417" s="417" t="s">
        <v>6144</v>
      </c>
      <c r="E8417" s="391">
        <v>2.65</v>
      </c>
      <c r="F8417" s="418">
        <v>44249</v>
      </c>
      <c r="G8417" s="417" t="s">
        <v>2286</v>
      </c>
      <c r="I8417" s="379">
        <f t="shared" ca="1" si="468"/>
        <v>-322</v>
      </c>
      <c r="J8417" s="379">
        <f t="shared" ca="1" si="469"/>
        <v>-224</v>
      </c>
      <c r="K8417" s="391" t="str">
        <f t="shared" ca="1" si="470"/>
        <v>53,04</v>
      </c>
      <c r="L8417" s="379"/>
      <c r="O8417" s="379"/>
    </row>
    <row r="8418" spans="1:15">
      <c r="A8418" s="417" t="s">
        <v>2155</v>
      </c>
      <c r="B8418" s="417" t="s">
        <v>17351</v>
      </c>
      <c r="C8418" s="417" t="s">
        <v>2281</v>
      </c>
      <c r="D8418" s="417" t="s">
        <v>13233</v>
      </c>
      <c r="E8418" s="391">
        <v>2.7</v>
      </c>
      <c r="F8418" s="418">
        <v>44270</v>
      </c>
      <c r="G8418" s="417" t="s">
        <v>2283</v>
      </c>
      <c r="I8418" s="379">
        <f t="shared" ca="1" si="468"/>
        <v>-301</v>
      </c>
      <c r="J8418" s="379">
        <f t="shared" ca="1" si="469"/>
        <v>-209</v>
      </c>
      <c r="K8418" s="391" t="str">
        <f t="shared" ca="1" si="470"/>
        <v>41,94</v>
      </c>
      <c r="L8418" s="379"/>
      <c r="O8418" s="379"/>
    </row>
    <row r="8419" spans="1:15">
      <c r="A8419" s="417" t="s">
        <v>2155</v>
      </c>
      <c r="B8419" s="417" t="s">
        <v>18584</v>
      </c>
      <c r="C8419" s="417" t="s">
        <v>2281</v>
      </c>
      <c r="D8419" s="417" t="s">
        <v>9692</v>
      </c>
      <c r="E8419" s="391">
        <v>1.63</v>
      </c>
      <c r="F8419" s="418">
        <v>44270</v>
      </c>
      <c r="G8419" s="417" t="s">
        <v>2283</v>
      </c>
      <c r="I8419" s="379">
        <f t="shared" ca="1" si="468"/>
        <v>-301</v>
      </c>
      <c r="J8419" s="379">
        <f t="shared" ca="1" si="469"/>
        <v>-209</v>
      </c>
      <c r="K8419" s="391" t="str">
        <f t="shared" ca="1" si="470"/>
        <v>43,94</v>
      </c>
      <c r="L8419" s="379"/>
      <c r="O8419" s="379"/>
    </row>
    <row r="8420" spans="1:15">
      <c r="A8420" s="417" t="s">
        <v>2155</v>
      </c>
      <c r="B8420" s="417" t="s">
        <v>18585</v>
      </c>
      <c r="C8420" s="417" t="s">
        <v>2281</v>
      </c>
      <c r="D8420" s="417" t="s">
        <v>18586</v>
      </c>
      <c r="E8420" s="391">
        <v>2.16</v>
      </c>
      <c r="F8420" s="418">
        <v>44270</v>
      </c>
      <c r="G8420" s="417" t="s">
        <v>2283</v>
      </c>
      <c r="I8420" s="379">
        <f t="shared" ca="1" si="468"/>
        <v>-301</v>
      </c>
      <c r="J8420" s="379">
        <f t="shared" ca="1" si="469"/>
        <v>-209</v>
      </c>
      <c r="K8420" s="391" t="str">
        <f t="shared" ca="1" si="470"/>
        <v>44,44</v>
      </c>
      <c r="L8420" s="379"/>
      <c r="O8420" s="379"/>
    </row>
    <row r="8421" spans="1:15">
      <c r="A8421" s="417" t="s">
        <v>2155</v>
      </c>
      <c r="B8421" s="417" t="s">
        <v>7103</v>
      </c>
      <c r="C8421" s="417" t="s">
        <v>2281</v>
      </c>
      <c r="D8421" s="417" t="s">
        <v>9696</v>
      </c>
      <c r="E8421" s="391">
        <v>1.5</v>
      </c>
      <c r="F8421" s="418">
        <v>44270</v>
      </c>
      <c r="G8421" s="417" t="s">
        <v>2283</v>
      </c>
      <c r="I8421" s="379">
        <f t="shared" ca="1" si="468"/>
        <v>-301</v>
      </c>
      <c r="J8421" s="379">
        <f t="shared" ca="1" si="469"/>
        <v>-209</v>
      </c>
      <c r="K8421" s="391" t="str">
        <f t="shared" ca="1" si="470"/>
        <v>45,94</v>
      </c>
      <c r="L8421" s="379"/>
      <c r="O8421" s="379"/>
    </row>
    <row r="8422" spans="1:15">
      <c r="A8422" s="417" t="s">
        <v>2155</v>
      </c>
      <c r="B8422" s="417" t="s">
        <v>7104</v>
      </c>
      <c r="C8422" s="417" t="s">
        <v>2281</v>
      </c>
      <c r="D8422" s="417" t="s">
        <v>13199</v>
      </c>
      <c r="E8422" s="391">
        <v>1.1499999999999999</v>
      </c>
      <c r="F8422" s="418">
        <v>44270</v>
      </c>
      <c r="G8422" s="417" t="s">
        <v>2283</v>
      </c>
      <c r="I8422" s="379">
        <f t="shared" ca="1" si="468"/>
        <v>-301</v>
      </c>
      <c r="J8422" s="379">
        <f t="shared" ca="1" si="469"/>
        <v>-209</v>
      </c>
      <c r="K8422" s="391" t="str">
        <f t="shared" ca="1" si="470"/>
        <v>47,94</v>
      </c>
      <c r="L8422" s="379"/>
      <c r="O8422" s="379"/>
    </row>
    <row r="8423" spans="1:15">
      <c r="A8423" s="417" t="s">
        <v>2155</v>
      </c>
      <c r="B8423" s="417" t="s">
        <v>13200</v>
      </c>
      <c r="C8423" s="417" t="s">
        <v>2281</v>
      </c>
      <c r="D8423" s="417" t="s">
        <v>9798</v>
      </c>
      <c r="E8423" s="391">
        <v>10.91</v>
      </c>
      <c r="F8423" s="418">
        <v>44270</v>
      </c>
      <c r="G8423" s="417" t="s">
        <v>2283</v>
      </c>
      <c r="I8423" s="379">
        <f t="shared" ca="1" si="468"/>
        <v>-301</v>
      </c>
      <c r="J8423" s="379">
        <f t="shared" ca="1" si="469"/>
        <v>-209</v>
      </c>
      <c r="K8423" s="391" t="str">
        <f t="shared" ca="1" si="470"/>
        <v>49,44</v>
      </c>
      <c r="L8423" s="379"/>
      <c r="O8423" s="379"/>
    </row>
    <row r="8424" spans="1:15">
      <c r="A8424" s="417" t="s">
        <v>2155</v>
      </c>
      <c r="B8424" s="417" t="s">
        <v>13201</v>
      </c>
      <c r="C8424" s="417" t="s">
        <v>2281</v>
      </c>
      <c r="D8424" s="417" t="s">
        <v>13202</v>
      </c>
      <c r="E8424" s="391">
        <v>1.53</v>
      </c>
      <c r="F8424" s="418">
        <v>44270</v>
      </c>
      <c r="G8424" s="417" t="s">
        <v>2283</v>
      </c>
      <c r="I8424" s="379">
        <f t="shared" ca="1" si="468"/>
        <v>-301</v>
      </c>
      <c r="J8424" s="379">
        <f t="shared" ca="1" si="469"/>
        <v>-209</v>
      </c>
      <c r="K8424" s="391" t="str">
        <f t="shared" ca="1" si="470"/>
        <v>50,94</v>
      </c>
      <c r="L8424" s="379"/>
      <c r="O8424" s="379"/>
    </row>
    <row r="8425" spans="1:15">
      <c r="A8425" s="417" t="s">
        <v>2155</v>
      </c>
      <c r="B8425" s="417" t="s">
        <v>16593</v>
      </c>
      <c r="C8425" s="417" t="s">
        <v>2281</v>
      </c>
      <c r="D8425" s="417" t="s">
        <v>13244</v>
      </c>
      <c r="E8425" s="391">
        <v>0.25</v>
      </c>
      <c r="F8425" s="418">
        <v>44270</v>
      </c>
      <c r="G8425" s="417" t="s">
        <v>2283</v>
      </c>
      <c r="I8425" s="379">
        <f t="shared" ca="1" si="468"/>
        <v>-301</v>
      </c>
      <c r="J8425" s="379">
        <f t="shared" ca="1" si="469"/>
        <v>-209</v>
      </c>
      <c r="K8425" s="391" t="str">
        <f t="shared" ca="1" si="470"/>
        <v>64,94</v>
      </c>
      <c r="L8425" s="379"/>
      <c r="O8425" s="379"/>
    </row>
    <row r="8426" spans="1:15">
      <c r="A8426" s="417" t="s">
        <v>2155</v>
      </c>
      <c r="B8426" s="417" t="s">
        <v>18002</v>
      </c>
      <c r="C8426" s="417" t="s">
        <v>2281</v>
      </c>
      <c r="D8426" s="417" t="s">
        <v>6121</v>
      </c>
      <c r="E8426" s="391">
        <v>4.7</v>
      </c>
      <c r="F8426" s="418">
        <v>44305</v>
      </c>
      <c r="G8426" s="417" t="s">
        <v>2283</v>
      </c>
      <c r="I8426" s="379">
        <f t="shared" ca="1" si="468"/>
        <v>-266</v>
      </c>
      <c r="J8426" s="379">
        <f t="shared" ca="1" si="469"/>
        <v>-185</v>
      </c>
      <c r="K8426" s="391" t="str">
        <f t="shared" ca="1" si="470"/>
        <v>41,79</v>
      </c>
      <c r="L8426" s="379"/>
      <c r="O8426" s="379"/>
    </row>
    <row r="8427" spans="1:15">
      <c r="A8427" s="417" t="s">
        <v>2155</v>
      </c>
      <c r="B8427" s="417" t="s">
        <v>18003</v>
      </c>
      <c r="C8427" s="417" t="s">
        <v>2281</v>
      </c>
      <c r="D8427" s="417" t="s">
        <v>13185</v>
      </c>
      <c r="E8427" s="391">
        <v>3</v>
      </c>
      <c r="F8427" s="418">
        <v>44305</v>
      </c>
      <c r="G8427" s="417" t="s">
        <v>2283</v>
      </c>
      <c r="I8427" s="379">
        <f t="shared" ca="1" si="468"/>
        <v>-266</v>
      </c>
      <c r="J8427" s="379">
        <f t="shared" ca="1" si="469"/>
        <v>-185</v>
      </c>
      <c r="K8427" s="391" t="str">
        <f t="shared" ca="1" si="470"/>
        <v>44,79</v>
      </c>
      <c r="L8427" s="379"/>
      <c r="O8427" s="379"/>
    </row>
    <row r="8428" spans="1:15">
      <c r="A8428" s="417" t="s">
        <v>2155</v>
      </c>
      <c r="B8428" s="417" t="s">
        <v>13203</v>
      </c>
      <c r="C8428" s="417" t="s">
        <v>2281</v>
      </c>
      <c r="D8428" s="417" t="s">
        <v>13204</v>
      </c>
      <c r="E8428" s="391">
        <v>1.9</v>
      </c>
      <c r="F8428" s="418">
        <v>44305</v>
      </c>
      <c r="G8428" s="417" t="s">
        <v>2286</v>
      </c>
      <c r="I8428" s="379">
        <f t="shared" ca="1" si="468"/>
        <v>-266</v>
      </c>
      <c r="J8428" s="379">
        <f t="shared" ca="1" si="469"/>
        <v>-185</v>
      </c>
      <c r="K8428" s="391" t="str">
        <f t="shared" ca="1" si="470"/>
        <v>45,54</v>
      </c>
      <c r="L8428" s="379"/>
      <c r="O8428" s="379"/>
    </row>
    <row r="8429" spans="1:15">
      <c r="A8429" s="417" t="s">
        <v>2155</v>
      </c>
      <c r="B8429" s="417" t="s">
        <v>5070</v>
      </c>
      <c r="C8429" s="417" t="s">
        <v>2281</v>
      </c>
      <c r="D8429" s="417" t="s">
        <v>6128</v>
      </c>
      <c r="E8429" s="391">
        <v>5</v>
      </c>
      <c r="F8429" s="418">
        <v>44305</v>
      </c>
      <c r="G8429" s="417" t="s">
        <v>2283</v>
      </c>
      <c r="I8429" s="379">
        <f t="shared" ca="1" si="468"/>
        <v>-266</v>
      </c>
      <c r="J8429" s="379">
        <f t="shared" ca="1" si="469"/>
        <v>-185</v>
      </c>
      <c r="K8429" s="391" t="str">
        <f t="shared" ca="1" si="470"/>
        <v>45,79</v>
      </c>
      <c r="L8429" s="379"/>
      <c r="O8429" s="379"/>
    </row>
    <row r="8430" spans="1:15">
      <c r="A8430" s="417" t="s">
        <v>2155</v>
      </c>
      <c r="B8430" s="417" t="s">
        <v>18587</v>
      </c>
      <c r="C8430" s="417" t="s">
        <v>2281</v>
      </c>
      <c r="D8430" s="417" t="s">
        <v>18588</v>
      </c>
      <c r="E8430" s="391">
        <v>2</v>
      </c>
      <c r="F8430" s="418">
        <v>44305</v>
      </c>
      <c r="G8430" s="417" t="s">
        <v>2283</v>
      </c>
      <c r="I8430" s="379">
        <f t="shared" ca="1" si="468"/>
        <v>-266</v>
      </c>
      <c r="J8430" s="379">
        <f t="shared" ca="1" si="469"/>
        <v>-185</v>
      </c>
      <c r="K8430" s="391" t="str">
        <f t="shared" ca="1" si="470"/>
        <v>48,79</v>
      </c>
      <c r="L8430" s="379"/>
      <c r="O8430" s="379"/>
    </row>
    <row r="8431" spans="1:15">
      <c r="A8431" s="417" t="s">
        <v>2155</v>
      </c>
      <c r="B8431" s="417" t="s">
        <v>13205</v>
      </c>
      <c r="C8431" s="417" t="s">
        <v>2281</v>
      </c>
      <c r="D8431" s="417" t="s">
        <v>6138</v>
      </c>
      <c r="E8431" s="391">
        <v>2.15</v>
      </c>
      <c r="F8431" s="418">
        <v>44305</v>
      </c>
      <c r="G8431" s="417" t="s">
        <v>2286</v>
      </c>
      <c r="I8431" s="379">
        <f t="shared" ca="1" si="468"/>
        <v>-266</v>
      </c>
      <c r="J8431" s="379">
        <f t="shared" ca="1" si="469"/>
        <v>-185</v>
      </c>
      <c r="K8431" s="391" t="str">
        <f t="shared" ca="1" si="470"/>
        <v>49,54</v>
      </c>
      <c r="L8431" s="379"/>
      <c r="O8431" s="379"/>
    </row>
    <row r="8432" spans="1:15">
      <c r="A8432" s="417" t="s">
        <v>2155</v>
      </c>
      <c r="B8432" s="417" t="s">
        <v>18004</v>
      </c>
      <c r="C8432" s="417" t="s">
        <v>2332</v>
      </c>
      <c r="D8432" s="417" t="s">
        <v>7522</v>
      </c>
      <c r="E8432" s="391">
        <v>0.3</v>
      </c>
      <c r="F8432" s="418">
        <v>44214</v>
      </c>
      <c r="G8432" s="417" t="s">
        <v>2286</v>
      </c>
      <c r="I8432" s="379">
        <f t="shared" ca="1" si="468"/>
        <v>-357</v>
      </c>
      <c r="J8432" s="379">
        <f t="shared" ca="1" si="469"/>
        <v>-247</v>
      </c>
      <c r="K8432" s="391" t="str">
        <f t="shared" ca="1" si="470"/>
        <v>37,31</v>
      </c>
      <c r="L8432" s="379"/>
      <c r="O8432" s="379"/>
    </row>
    <row r="8433" spans="1:15">
      <c r="A8433" s="417" t="s">
        <v>2155</v>
      </c>
      <c r="B8433" s="417" t="s">
        <v>18005</v>
      </c>
      <c r="C8433" s="417" t="s">
        <v>2332</v>
      </c>
      <c r="D8433" s="417" t="s">
        <v>7521</v>
      </c>
      <c r="E8433" s="391">
        <v>0.27</v>
      </c>
      <c r="F8433" s="418">
        <v>44214</v>
      </c>
      <c r="G8433" s="417" t="s">
        <v>2286</v>
      </c>
      <c r="I8433" s="379">
        <f t="shared" ca="1" si="468"/>
        <v>-357</v>
      </c>
      <c r="J8433" s="379">
        <f t="shared" ca="1" si="469"/>
        <v>-247</v>
      </c>
      <c r="K8433" s="391" t="str">
        <f t="shared" ca="1" si="470"/>
        <v>37,81</v>
      </c>
      <c r="L8433" s="379"/>
      <c r="O8433" s="379"/>
    </row>
    <row r="8434" spans="1:15">
      <c r="A8434" s="417" t="s">
        <v>2155</v>
      </c>
      <c r="B8434" s="417" t="s">
        <v>8553</v>
      </c>
      <c r="C8434" s="417" t="s">
        <v>2332</v>
      </c>
      <c r="D8434" s="417" t="s">
        <v>6433</v>
      </c>
      <c r="E8434" s="391">
        <v>0.08</v>
      </c>
      <c r="F8434" s="418">
        <v>44214</v>
      </c>
      <c r="G8434" s="417" t="s">
        <v>2286</v>
      </c>
      <c r="I8434" s="379">
        <f t="shared" ca="1" si="468"/>
        <v>-357</v>
      </c>
      <c r="J8434" s="379">
        <f t="shared" ca="1" si="469"/>
        <v>-247</v>
      </c>
      <c r="K8434" s="391" t="str">
        <f t="shared" ca="1" si="470"/>
        <v>38,31</v>
      </c>
      <c r="L8434" s="379"/>
      <c r="O8434" s="379"/>
    </row>
    <row r="8435" spans="1:15">
      <c r="A8435" s="417" t="s">
        <v>2155</v>
      </c>
      <c r="B8435" s="417" t="s">
        <v>17352</v>
      </c>
      <c r="C8435" s="417" t="s">
        <v>2332</v>
      </c>
      <c r="D8435" s="417" t="s">
        <v>7523</v>
      </c>
      <c r="E8435" s="391">
        <v>0.23</v>
      </c>
      <c r="F8435" s="418">
        <v>44214</v>
      </c>
      <c r="G8435" s="417" t="s">
        <v>2286</v>
      </c>
      <c r="I8435" s="379">
        <f t="shared" ca="1" si="468"/>
        <v>-357</v>
      </c>
      <c r="J8435" s="379">
        <f t="shared" ca="1" si="469"/>
        <v>-247</v>
      </c>
      <c r="K8435" s="391" t="str">
        <f t="shared" ca="1" si="470"/>
        <v>38,81</v>
      </c>
      <c r="L8435" s="379"/>
      <c r="O8435" s="379"/>
    </row>
    <row r="8436" spans="1:15">
      <c r="A8436" s="417" t="s">
        <v>2155</v>
      </c>
      <c r="B8436" s="417" t="s">
        <v>13206</v>
      </c>
      <c r="C8436" s="417" t="s">
        <v>2332</v>
      </c>
      <c r="D8436" s="417" t="s">
        <v>7525</v>
      </c>
      <c r="E8436" s="391">
        <v>0.16</v>
      </c>
      <c r="F8436" s="418">
        <v>44214</v>
      </c>
      <c r="G8436" s="417" t="s">
        <v>2286</v>
      </c>
      <c r="I8436" s="379">
        <f t="shared" ca="1" si="468"/>
        <v>-357</v>
      </c>
      <c r="J8436" s="379">
        <f t="shared" ca="1" si="469"/>
        <v>-247</v>
      </c>
      <c r="K8436" s="391" t="str">
        <f t="shared" ca="1" si="470"/>
        <v>39,31</v>
      </c>
      <c r="L8436" s="379"/>
      <c r="O8436" s="379"/>
    </row>
    <row r="8437" spans="1:15">
      <c r="A8437" s="417" t="s">
        <v>2155</v>
      </c>
      <c r="B8437" s="417" t="s">
        <v>13207</v>
      </c>
      <c r="C8437" s="417" t="s">
        <v>2332</v>
      </c>
      <c r="D8437" s="417" t="s">
        <v>7524</v>
      </c>
      <c r="E8437" s="391">
        <v>0.3</v>
      </c>
      <c r="F8437" s="418">
        <v>44214</v>
      </c>
      <c r="G8437" s="417" t="s">
        <v>2286</v>
      </c>
      <c r="I8437" s="379">
        <f t="shared" ca="1" si="468"/>
        <v>-357</v>
      </c>
      <c r="J8437" s="379">
        <f t="shared" ca="1" si="469"/>
        <v>-247</v>
      </c>
      <c r="K8437" s="391" t="str">
        <f t="shared" ca="1" si="470"/>
        <v>39,81</v>
      </c>
      <c r="L8437" s="379"/>
      <c r="O8437" s="379"/>
    </row>
    <row r="8438" spans="1:15">
      <c r="A8438" s="417" t="s">
        <v>2155</v>
      </c>
      <c r="B8438" s="417" t="s">
        <v>5071</v>
      </c>
      <c r="C8438" s="417" t="s">
        <v>2332</v>
      </c>
      <c r="D8438" s="417" t="s">
        <v>7526</v>
      </c>
      <c r="E8438" s="391">
        <v>0.34</v>
      </c>
      <c r="F8438" s="418">
        <v>44214</v>
      </c>
      <c r="G8438" s="417" t="s">
        <v>2286</v>
      </c>
      <c r="I8438" s="379">
        <f t="shared" ca="1" si="468"/>
        <v>-357</v>
      </c>
      <c r="J8438" s="379">
        <f t="shared" ca="1" si="469"/>
        <v>-247</v>
      </c>
      <c r="K8438" s="391" t="str">
        <f t="shared" ca="1" si="470"/>
        <v>40,06</v>
      </c>
      <c r="L8438" s="379"/>
      <c r="O8438" s="379"/>
    </row>
    <row r="8439" spans="1:15">
      <c r="A8439" s="417" t="s">
        <v>2155</v>
      </c>
      <c r="B8439" s="417" t="s">
        <v>13208</v>
      </c>
      <c r="C8439" s="417" t="s">
        <v>2332</v>
      </c>
      <c r="D8439" s="417" t="s">
        <v>7527</v>
      </c>
      <c r="E8439" s="391">
        <v>0.3</v>
      </c>
      <c r="F8439" s="418">
        <v>44214</v>
      </c>
      <c r="G8439" s="417" t="s">
        <v>2286</v>
      </c>
      <c r="I8439" s="379">
        <f t="shared" ca="1" si="468"/>
        <v>-357</v>
      </c>
      <c r="J8439" s="379">
        <f t="shared" ca="1" si="469"/>
        <v>-247</v>
      </c>
      <c r="K8439" s="391" t="str">
        <f t="shared" ca="1" si="470"/>
        <v>40,31</v>
      </c>
      <c r="L8439" s="379"/>
      <c r="O8439" s="379"/>
    </row>
    <row r="8440" spans="1:15">
      <c r="A8440" s="417" t="s">
        <v>2155</v>
      </c>
      <c r="B8440" s="417" t="s">
        <v>8554</v>
      </c>
      <c r="C8440" s="417" t="s">
        <v>2332</v>
      </c>
      <c r="D8440" s="417" t="s">
        <v>7528</v>
      </c>
      <c r="E8440" s="391">
        <v>0.84</v>
      </c>
      <c r="F8440" s="418">
        <v>44214</v>
      </c>
      <c r="G8440" s="417" t="s">
        <v>2286</v>
      </c>
      <c r="I8440" s="379">
        <f t="shared" ca="1" si="468"/>
        <v>-357</v>
      </c>
      <c r="J8440" s="379">
        <f t="shared" ca="1" si="469"/>
        <v>-247</v>
      </c>
      <c r="K8440" s="391" t="str">
        <f t="shared" ca="1" si="470"/>
        <v>40,81</v>
      </c>
      <c r="L8440" s="379"/>
      <c r="O8440" s="379"/>
    </row>
    <row r="8441" spans="1:15">
      <c r="A8441" s="417" t="s">
        <v>2155</v>
      </c>
      <c r="B8441" s="417" t="s">
        <v>7105</v>
      </c>
      <c r="C8441" s="417" t="s">
        <v>2332</v>
      </c>
      <c r="D8441" s="417" t="s">
        <v>11746</v>
      </c>
      <c r="E8441" s="391">
        <v>1.1599999999999999</v>
      </c>
      <c r="F8441" s="418">
        <v>44214</v>
      </c>
      <c r="G8441" s="417" t="s">
        <v>2286</v>
      </c>
      <c r="I8441" s="379">
        <f t="shared" ca="1" si="468"/>
        <v>-357</v>
      </c>
      <c r="J8441" s="379">
        <f t="shared" ca="1" si="469"/>
        <v>-247</v>
      </c>
      <c r="K8441" s="391" t="str">
        <f t="shared" ca="1" si="470"/>
        <v>41,31</v>
      </c>
      <c r="L8441" s="379"/>
      <c r="O8441" s="379"/>
    </row>
    <row r="8442" spans="1:15">
      <c r="A8442" s="417" t="s">
        <v>2155</v>
      </c>
      <c r="B8442" s="417" t="s">
        <v>13209</v>
      </c>
      <c r="C8442" s="417" t="s">
        <v>2332</v>
      </c>
      <c r="D8442" s="417" t="s">
        <v>7529</v>
      </c>
      <c r="E8442" s="391">
        <v>1.4</v>
      </c>
      <c r="F8442" s="418">
        <v>44214</v>
      </c>
      <c r="G8442" s="417" t="s">
        <v>2286</v>
      </c>
      <c r="I8442" s="379">
        <f t="shared" ca="1" si="468"/>
        <v>-357</v>
      </c>
      <c r="J8442" s="379">
        <f t="shared" ca="1" si="469"/>
        <v>-247</v>
      </c>
      <c r="K8442" s="391" t="str">
        <f t="shared" ca="1" si="470"/>
        <v>41,81</v>
      </c>
      <c r="L8442" s="379"/>
      <c r="O8442" s="379"/>
    </row>
    <row r="8443" spans="1:15">
      <c r="A8443" s="417" t="s">
        <v>2155</v>
      </c>
      <c r="B8443" s="417" t="s">
        <v>8555</v>
      </c>
      <c r="C8443" s="417" t="s">
        <v>2332</v>
      </c>
      <c r="D8443" s="417" t="s">
        <v>7530</v>
      </c>
      <c r="E8443" s="391">
        <v>1.68</v>
      </c>
      <c r="F8443" s="418">
        <v>44214</v>
      </c>
      <c r="G8443" s="417" t="s">
        <v>2286</v>
      </c>
      <c r="I8443" s="379">
        <f t="shared" ca="1" si="468"/>
        <v>-357</v>
      </c>
      <c r="J8443" s="379">
        <f t="shared" ca="1" si="469"/>
        <v>-247</v>
      </c>
      <c r="K8443" s="391" t="str">
        <f t="shared" ca="1" si="470"/>
        <v>42,31</v>
      </c>
      <c r="L8443" s="379"/>
      <c r="O8443" s="379"/>
    </row>
    <row r="8444" spans="1:15">
      <c r="A8444" s="417" t="s">
        <v>2155</v>
      </c>
      <c r="B8444" s="417" t="s">
        <v>13210</v>
      </c>
      <c r="C8444" s="417" t="s">
        <v>2332</v>
      </c>
      <c r="D8444" s="417" t="s">
        <v>7531</v>
      </c>
      <c r="E8444" s="391">
        <v>1.67</v>
      </c>
      <c r="F8444" s="418">
        <v>44214</v>
      </c>
      <c r="G8444" s="417" t="s">
        <v>2286</v>
      </c>
      <c r="I8444" s="379">
        <f t="shared" ca="1" si="468"/>
        <v>-357</v>
      </c>
      <c r="J8444" s="379">
        <f t="shared" ca="1" si="469"/>
        <v>-247</v>
      </c>
      <c r="K8444" s="391" t="str">
        <f t="shared" ca="1" si="470"/>
        <v>42,81</v>
      </c>
      <c r="L8444" s="379"/>
      <c r="O8444" s="379"/>
    </row>
    <row r="8445" spans="1:15">
      <c r="A8445" s="417" t="s">
        <v>2155</v>
      </c>
      <c r="B8445" s="417" t="s">
        <v>13211</v>
      </c>
      <c r="C8445" s="417" t="s">
        <v>2332</v>
      </c>
      <c r="D8445" s="417" t="s">
        <v>7532</v>
      </c>
      <c r="E8445" s="391">
        <v>1.89</v>
      </c>
      <c r="F8445" s="418">
        <v>44214</v>
      </c>
      <c r="G8445" s="417" t="s">
        <v>2286</v>
      </c>
      <c r="I8445" s="379">
        <f t="shared" ca="1" si="468"/>
        <v>-357</v>
      </c>
      <c r="J8445" s="379">
        <f t="shared" ca="1" si="469"/>
        <v>-247</v>
      </c>
      <c r="K8445" s="391" t="str">
        <f t="shared" ca="1" si="470"/>
        <v>43,31</v>
      </c>
      <c r="L8445" s="379"/>
      <c r="O8445" s="379"/>
    </row>
    <row r="8446" spans="1:15">
      <c r="A8446" s="417" t="s">
        <v>2155</v>
      </c>
      <c r="B8446" s="417" t="s">
        <v>8556</v>
      </c>
      <c r="C8446" s="417" t="s">
        <v>2332</v>
      </c>
      <c r="D8446" s="417" t="s">
        <v>11727</v>
      </c>
      <c r="E8446" s="391">
        <v>2.94</v>
      </c>
      <c r="F8446" s="418">
        <v>44214</v>
      </c>
      <c r="G8446" s="417" t="s">
        <v>2286</v>
      </c>
      <c r="I8446" s="379">
        <f t="shared" ca="1" si="468"/>
        <v>-357</v>
      </c>
      <c r="J8446" s="379">
        <f t="shared" ca="1" si="469"/>
        <v>-247</v>
      </c>
      <c r="K8446" s="391" t="str">
        <f t="shared" ca="1" si="470"/>
        <v>43,81</v>
      </c>
      <c r="L8446" s="379"/>
      <c r="O8446" s="379"/>
    </row>
    <row r="8447" spans="1:15">
      <c r="A8447" s="417" t="s">
        <v>2155</v>
      </c>
      <c r="B8447" s="417" t="s">
        <v>8557</v>
      </c>
      <c r="C8447" s="417" t="s">
        <v>2332</v>
      </c>
      <c r="D8447" s="417" t="s">
        <v>7533</v>
      </c>
      <c r="E8447" s="391">
        <v>3.02</v>
      </c>
      <c r="F8447" s="418">
        <v>44214</v>
      </c>
      <c r="G8447" s="417" t="s">
        <v>2286</v>
      </c>
      <c r="I8447" s="379">
        <f t="shared" ca="1" si="468"/>
        <v>-357</v>
      </c>
      <c r="J8447" s="379">
        <f t="shared" ca="1" si="469"/>
        <v>-247</v>
      </c>
      <c r="K8447" s="391" t="str">
        <f t="shared" ca="1" si="470"/>
        <v>44,31</v>
      </c>
      <c r="L8447" s="379"/>
      <c r="O8447" s="379"/>
    </row>
    <row r="8448" spans="1:15">
      <c r="A8448" s="417" t="s">
        <v>2155</v>
      </c>
      <c r="B8448" s="417" t="s">
        <v>8558</v>
      </c>
      <c r="C8448" s="417" t="s">
        <v>2332</v>
      </c>
      <c r="D8448" s="417" t="s">
        <v>11728</v>
      </c>
      <c r="E8448" s="391">
        <v>3.9</v>
      </c>
      <c r="F8448" s="418">
        <v>44214</v>
      </c>
      <c r="G8448" s="417" t="s">
        <v>2286</v>
      </c>
      <c r="I8448" s="379">
        <f t="shared" ca="1" si="468"/>
        <v>-357</v>
      </c>
      <c r="J8448" s="379">
        <f t="shared" ca="1" si="469"/>
        <v>-247</v>
      </c>
      <c r="K8448" s="391" t="str">
        <f t="shared" ca="1" si="470"/>
        <v>44,81</v>
      </c>
      <c r="L8448" s="379"/>
      <c r="O8448" s="379"/>
    </row>
    <row r="8449" spans="1:15">
      <c r="A8449" s="417" t="s">
        <v>2155</v>
      </c>
      <c r="B8449" s="417" t="s">
        <v>5072</v>
      </c>
      <c r="C8449" s="417" t="s">
        <v>2332</v>
      </c>
      <c r="D8449" s="417" t="s">
        <v>7534</v>
      </c>
      <c r="E8449" s="391">
        <v>2.52</v>
      </c>
      <c r="F8449" s="418">
        <v>44214</v>
      </c>
      <c r="G8449" s="417" t="s">
        <v>2286</v>
      </c>
      <c r="I8449" s="379">
        <f t="shared" ca="1" si="468"/>
        <v>-357</v>
      </c>
      <c r="J8449" s="379">
        <f t="shared" ca="1" si="469"/>
        <v>-247</v>
      </c>
      <c r="K8449" s="391" t="str">
        <f t="shared" ca="1" si="470"/>
        <v>45,06</v>
      </c>
      <c r="L8449" s="379"/>
      <c r="O8449" s="379"/>
    </row>
    <row r="8450" spans="1:15">
      <c r="A8450" s="417" t="s">
        <v>2155</v>
      </c>
      <c r="B8450" s="417" t="s">
        <v>13212</v>
      </c>
      <c r="C8450" s="417" t="s">
        <v>2332</v>
      </c>
      <c r="D8450" s="417" t="s">
        <v>7535</v>
      </c>
      <c r="E8450" s="391">
        <v>3</v>
      </c>
      <c r="F8450" s="418">
        <v>44214</v>
      </c>
      <c r="G8450" s="417" t="s">
        <v>2286</v>
      </c>
      <c r="I8450" s="379">
        <f t="shared" ca="1" si="468"/>
        <v>-357</v>
      </c>
      <c r="J8450" s="379">
        <f t="shared" ca="1" si="469"/>
        <v>-247</v>
      </c>
      <c r="K8450" s="391" t="str">
        <f t="shared" ca="1" si="470"/>
        <v>45,31</v>
      </c>
      <c r="L8450" s="379"/>
      <c r="O8450" s="379"/>
    </row>
    <row r="8451" spans="1:15">
      <c r="A8451" s="417" t="s">
        <v>2155</v>
      </c>
      <c r="B8451" s="417" t="s">
        <v>8559</v>
      </c>
      <c r="C8451" s="417" t="s">
        <v>2332</v>
      </c>
      <c r="D8451" s="417" t="s">
        <v>6434</v>
      </c>
      <c r="E8451" s="391">
        <v>5.69</v>
      </c>
      <c r="F8451" s="418">
        <v>44214</v>
      </c>
      <c r="G8451" s="417" t="s">
        <v>2286</v>
      </c>
      <c r="I8451" s="379">
        <f t="shared" ca="1" si="468"/>
        <v>-357</v>
      </c>
      <c r="J8451" s="379">
        <f t="shared" ca="1" si="469"/>
        <v>-247</v>
      </c>
      <c r="K8451" s="391" t="str">
        <f t="shared" ca="1" si="470"/>
        <v>45,81</v>
      </c>
      <c r="L8451" s="379"/>
      <c r="O8451" s="379"/>
    </row>
    <row r="8452" spans="1:15">
      <c r="A8452" s="417" t="s">
        <v>2155</v>
      </c>
      <c r="B8452" s="417" t="s">
        <v>13213</v>
      </c>
      <c r="C8452" s="417" t="s">
        <v>2332</v>
      </c>
      <c r="D8452" s="417" t="s">
        <v>13179</v>
      </c>
      <c r="E8452" s="391">
        <v>2.2999999999999998</v>
      </c>
      <c r="F8452" s="418">
        <v>44214</v>
      </c>
      <c r="G8452" s="417" t="s">
        <v>2286</v>
      </c>
      <c r="I8452" s="379">
        <f t="shared" ca="1" si="468"/>
        <v>-357</v>
      </c>
      <c r="J8452" s="379">
        <f t="shared" ca="1" si="469"/>
        <v>-247</v>
      </c>
      <c r="K8452" s="391" t="str">
        <f t="shared" ca="1" si="470"/>
        <v>46,06</v>
      </c>
      <c r="L8452" s="379"/>
      <c r="O8452" s="379"/>
    </row>
    <row r="8453" spans="1:15">
      <c r="A8453" s="417" t="s">
        <v>2155</v>
      </c>
      <c r="B8453" s="417" t="s">
        <v>8560</v>
      </c>
      <c r="C8453" s="417" t="s">
        <v>2332</v>
      </c>
      <c r="D8453" s="417" t="s">
        <v>11729</v>
      </c>
      <c r="E8453" s="391">
        <v>4.96</v>
      </c>
      <c r="F8453" s="418">
        <v>44214</v>
      </c>
      <c r="G8453" s="417" t="s">
        <v>2286</v>
      </c>
      <c r="I8453" s="379">
        <f t="shared" ca="1" si="468"/>
        <v>-357</v>
      </c>
      <c r="J8453" s="379">
        <f t="shared" ca="1" si="469"/>
        <v>-247</v>
      </c>
      <c r="K8453" s="391" t="str">
        <f t="shared" ca="1" si="470"/>
        <v>46,81</v>
      </c>
      <c r="L8453" s="379"/>
      <c r="O8453" s="379"/>
    </row>
    <row r="8454" spans="1:15">
      <c r="A8454" s="417" t="s">
        <v>2155</v>
      </c>
      <c r="B8454" s="417" t="s">
        <v>13214</v>
      </c>
      <c r="C8454" s="417" t="s">
        <v>2332</v>
      </c>
      <c r="D8454" s="417" t="s">
        <v>11733</v>
      </c>
      <c r="E8454" s="391">
        <v>5.75</v>
      </c>
      <c r="F8454" s="418">
        <v>44214</v>
      </c>
      <c r="G8454" s="417" t="s">
        <v>2286</v>
      </c>
      <c r="I8454" s="379">
        <f t="shared" ca="1" si="468"/>
        <v>-357</v>
      </c>
      <c r="J8454" s="379">
        <f t="shared" ca="1" si="469"/>
        <v>-247</v>
      </c>
      <c r="K8454" s="391" t="str">
        <f t="shared" ca="1" si="470"/>
        <v>50,81</v>
      </c>
      <c r="L8454" s="379"/>
      <c r="O8454" s="379"/>
    </row>
    <row r="8455" spans="1:15">
      <c r="A8455" s="417" t="s">
        <v>2155</v>
      </c>
      <c r="B8455" s="417" t="s">
        <v>5073</v>
      </c>
      <c r="C8455" s="417" t="s">
        <v>2332</v>
      </c>
      <c r="D8455" s="417" t="s">
        <v>13181</v>
      </c>
      <c r="E8455" s="391">
        <v>9.5</v>
      </c>
      <c r="F8455" s="418">
        <v>44214</v>
      </c>
      <c r="G8455" s="417" t="s">
        <v>2286</v>
      </c>
      <c r="I8455" s="379">
        <f t="shared" ca="1" si="468"/>
        <v>-357</v>
      </c>
      <c r="J8455" s="379">
        <f t="shared" ca="1" si="469"/>
        <v>-247</v>
      </c>
      <c r="K8455" s="391" t="str">
        <f t="shared" ca="1" si="470"/>
        <v>55,31</v>
      </c>
      <c r="L8455" s="379"/>
      <c r="O8455" s="379"/>
    </row>
    <row r="8456" spans="1:15">
      <c r="A8456" s="417" t="s">
        <v>2155</v>
      </c>
      <c r="B8456" s="417" t="s">
        <v>18006</v>
      </c>
      <c r="C8456" s="417" t="s">
        <v>2332</v>
      </c>
      <c r="D8456" s="417" t="s">
        <v>18007</v>
      </c>
      <c r="E8456" s="391">
        <v>0.23</v>
      </c>
      <c r="F8456" s="418">
        <v>44249</v>
      </c>
      <c r="G8456" s="417" t="s">
        <v>2286</v>
      </c>
      <c r="I8456" s="379">
        <f t="shared" ca="1" si="468"/>
        <v>-322</v>
      </c>
      <c r="J8456" s="379">
        <f t="shared" ca="1" si="469"/>
        <v>-224</v>
      </c>
      <c r="K8456" s="391" t="str">
        <f t="shared" ca="1" si="470"/>
        <v>31,79</v>
      </c>
      <c r="L8456" s="379"/>
      <c r="O8456" s="379"/>
    </row>
    <row r="8457" spans="1:15">
      <c r="A8457" s="417" t="s">
        <v>2155</v>
      </c>
      <c r="B8457" s="417" t="s">
        <v>17353</v>
      </c>
      <c r="C8457" s="417" t="s">
        <v>2332</v>
      </c>
      <c r="D8457" s="417" t="s">
        <v>17354</v>
      </c>
      <c r="E8457" s="391">
        <v>0.1</v>
      </c>
      <c r="F8457" s="418">
        <v>44249</v>
      </c>
      <c r="G8457" s="417" t="s">
        <v>2286</v>
      </c>
      <c r="I8457" s="379">
        <f t="shared" ca="1" si="468"/>
        <v>-322</v>
      </c>
      <c r="J8457" s="379">
        <f t="shared" ca="1" si="469"/>
        <v>-224</v>
      </c>
      <c r="K8457" s="391" t="str">
        <f t="shared" ca="1" si="470"/>
        <v>32,04</v>
      </c>
      <c r="L8457" s="379"/>
      <c r="O8457" s="379"/>
    </row>
    <row r="8458" spans="1:15">
      <c r="A8458" s="417" t="s">
        <v>2155</v>
      </c>
      <c r="B8458" s="417" t="s">
        <v>18008</v>
      </c>
      <c r="C8458" s="417" t="s">
        <v>2332</v>
      </c>
      <c r="D8458" s="417" t="s">
        <v>18009</v>
      </c>
      <c r="E8458" s="391">
        <v>0.5</v>
      </c>
      <c r="F8458" s="418">
        <v>44249</v>
      </c>
      <c r="G8458" s="417" t="s">
        <v>2286</v>
      </c>
      <c r="I8458" s="379">
        <f t="shared" ref="I8458:I8521" ca="1" si="471">IF(F8458&lt;&gt;"",F8458-$I$199,"")</f>
        <v>-322</v>
      </c>
      <c r="J8458" s="379">
        <f t="shared" ref="J8458:J8521" ca="1" si="472">IF(I8458&lt;&gt;"",NETWORKDAYS($I$199,F8458-1,$N$201:$N$224),"")</f>
        <v>-224</v>
      </c>
      <c r="K8458" s="391" t="str">
        <f t="shared" ref="K8458:K8521" ca="1" si="473">IF(I8458&lt;&gt;"",RIGHT(D8458,LEN(D8458)-FIND(" ",D8458)),"")</f>
        <v>36,04</v>
      </c>
      <c r="L8458" s="379"/>
      <c r="O8458" s="379"/>
    </row>
    <row r="8459" spans="1:15">
      <c r="A8459" s="417" t="s">
        <v>2155</v>
      </c>
      <c r="B8459" s="417" t="s">
        <v>18010</v>
      </c>
      <c r="C8459" s="417" t="s">
        <v>2332</v>
      </c>
      <c r="D8459" s="417" t="s">
        <v>17996</v>
      </c>
      <c r="E8459" s="391">
        <v>0.78</v>
      </c>
      <c r="F8459" s="418">
        <v>44249</v>
      </c>
      <c r="G8459" s="417" t="s">
        <v>2286</v>
      </c>
      <c r="I8459" s="379">
        <f t="shared" ca="1" si="471"/>
        <v>-322</v>
      </c>
      <c r="J8459" s="379">
        <f t="shared" ca="1" si="472"/>
        <v>-224</v>
      </c>
      <c r="K8459" s="391" t="str">
        <f t="shared" ca="1" si="473"/>
        <v>38,04</v>
      </c>
      <c r="L8459" s="379"/>
      <c r="O8459" s="379"/>
    </row>
    <row r="8460" spans="1:15">
      <c r="A8460" s="417" t="s">
        <v>2155</v>
      </c>
      <c r="B8460" s="417" t="s">
        <v>18011</v>
      </c>
      <c r="C8460" s="417" t="s">
        <v>2332</v>
      </c>
      <c r="D8460" s="417" t="s">
        <v>18012</v>
      </c>
      <c r="E8460" s="391">
        <v>0.75</v>
      </c>
      <c r="F8460" s="418">
        <v>44249</v>
      </c>
      <c r="G8460" s="417" t="s">
        <v>2286</v>
      </c>
      <c r="I8460" s="379">
        <f t="shared" ca="1" si="471"/>
        <v>-322</v>
      </c>
      <c r="J8460" s="379">
        <f t="shared" ca="1" si="472"/>
        <v>-224</v>
      </c>
      <c r="K8460" s="391" t="str">
        <f t="shared" ca="1" si="473"/>
        <v>37,79</v>
      </c>
      <c r="L8460" s="379"/>
      <c r="O8460" s="379"/>
    </row>
    <row r="8461" spans="1:15">
      <c r="A8461" s="417" t="s">
        <v>2155</v>
      </c>
      <c r="B8461" s="417" t="s">
        <v>17355</v>
      </c>
      <c r="C8461" s="417" t="s">
        <v>2332</v>
      </c>
      <c r="D8461" s="417" t="s">
        <v>16592</v>
      </c>
      <c r="E8461" s="391">
        <v>0.9</v>
      </c>
      <c r="F8461" s="418">
        <v>44249</v>
      </c>
      <c r="G8461" s="417" t="s">
        <v>2286</v>
      </c>
      <c r="I8461" s="379">
        <f t="shared" ca="1" si="471"/>
        <v>-322</v>
      </c>
      <c r="J8461" s="379">
        <f t="shared" ca="1" si="472"/>
        <v>-224</v>
      </c>
      <c r="K8461" s="391" t="str">
        <f t="shared" ca="1" si="473"/>
        <v>38,54</v>
      </c>
      <c r="L8461" s="379"/>
      <c r="O8461" s="379"/>
    </row>
    <row r="8462" spans="1:15">
      <c r="A8462" s="417" t="s">
        <v>2155</v>
      </c>
      <c r="B8462" s="417" t="s">
        <v>18013</v>
      </c>
      <c r="C8462" s="417" t="s">
        <v>2332</v>
      </c>
      <c r="D8462" s="417" t="s">
        <v>17998</v>
      </c>
      <c r="E8462" s="391">
        <v>1.06</v>
      </c>
      <c r="F8462" s="418">
        <v>44249</v>
      </c>
      <c r="G8462" s="417" t="s">
        <v>2286</v>
      </c>
      <c r="I8462" s="379">
        <f t="shared" ca="1" si="471"/>
        <v>-322</v>
      </c>
      <c r="J8462" s="379">
        <f t="shared" ca="1" si="472"/>
        <v>-224</v>
      </c>
      <c r="K8462" s="391" t="str">
        <f t="shared" ca="1" si="473"/>
        <v>38,79</v>
      </c>
      <c r="L8462" s="379"/>
      <c r="O8462" s="379"/>
    </row>
    <row r="8463" spans="1:15">
      <c r="A8463" s="417" t="s">
        <v>2155</v>
      </c>
      <c r="B8463" s="417" t="s">
        <v>13215</v>
      </c>
      <c r="C8463" s="417" t="s">
        <v>2332</v>
      </c>
      <c r="D8463" s="417" t="s">
        <v>6330</v>
      </c>
      <c r="E8463" s="391">
        <v>1.29</v>
      </c>
      <c r="F8463" s="418">
        <v>44249</v>
      </c>
      <c r="G8463" s="417" t="s">
        <v>2286</v>
      </c>
      <c r="I8463" s="379">
        <f t="shared" ca="1" si="471"/>
        <v>-322</v>
      </c>
      <c r="J8463" s="379">
        <f t="shared" ca="1" si="472"/>
        <v>-224</v>
      </c>
      <c r="K8463" s="391" t="str">
        <f t="shared" ca="1" si="473"/>
        <v>39,04</v>
      </c>
      <c r="L8463" s="379"/>
      <c r="O8463" s="379"/>
    </row>
    <row r="8464" spans="1:15">
      <c r="A8464" s="417" t="s">
        <v>2155</v>
      </c>
      <c r="B8464" s="417" t="s">
        <v>18014</v>
      </c>
      <c r="C8464" s="417" t="s">
        <v>2332</v>
      </c>
      <c r="D8464" s="417" t="s">
        <v>13246</v>
      </c>
      <c r="E8464" s="391">
        <v>1.6</v>
      </c>
      <c r="F8464" s="418">
        <v>44249</v>
      </c>
      <c r="G8464" s="417" t="s">
        <v>2286</v>
      </c>
      <c r="I8464" s="379">
        <f t="shared" ca="1" si="471"/>
        <v>-322</v>
      </c>
      <c r="J8464" s="379">
        <f t="shared" ca="1" si="472"/>
        <v>-224</v>
      </c>
      <c r="K8464" s="391" t="str">
        <f t="shared" ca="1" si="473"/>
        <v>39,79</v>
      </c>
      <c r="L8464" s="379"/>
      <c r="O8464" s="379"/>
    </row>
    <row r="8465" spans="1:15">
      <c r="A8465" s="417" t="s">
        <v>2155</v>
      </c>
      <c r="B8465" s="417" t="s">
        <v>13216</v>
      </c>
      <c r="C8465" s="417" t="s">
        <v>2332</v>
      </c>
      <c r="D8465" s="417" t="s">
        <v>6145</v>
      </c>
      <c r="E8465" s="391">
        <v>2.19</v>
      </c>
      <c r="F8465" s="418">
        <v>44249</v>
      </c>
      <c r="G8465" s="417" t="s">
        <v>2286</v>
      </c>
      <c r="I8465" s="379">
        <f t="shared" ca="1" si="471"/>
        <v>-322</v>
      </c>
      <c r="J8465" s="379">
        <f t="shared" ca="1" si="472"/>
        <v>-224</v>
      </c>
      <c r="K8465" s="391" t="str">
        <f t="shared" ca="1" si="473"/>
        <v>40,79</v>
      </c>
      <c r="L8465" s="379"/>
      <c r="O8465" s="379"/>
    </row>
    <row r="8466" spans="1:15">
      <c r="A8466" s="417" t="s">
        <v>2155</v>
      </c>
      <c r="B8466" s="417" t="s">
        <v>17356</v>
      </c>
      <c r="C8466" s="417" t="s">
        <v>2332</v>
      </c>
      <c r="D8466" s="417" t="s">
        <v>17357</v>
      </c>
      <c r="E8466" s="391">
        <v>2.5499999999999998</v>
      </c>
      <c r="F8466" s="418">
        <v>44249</v>
      </c>
      <c r="G8466" s="417" t="s">
        <v>2286</v>
      </c>
      <c r="I8466" s="379">
        <f t="shared" ca="1" si="471"/>
        <v>-322</v>
      </c>
      <c r="J8466" s="379">
        <f t="shared" ca="1" si="472"/>
        <v>-224</v>
      </c>
      <c r="K8466" s="391" t="str">
        <f t="shared" ca="1" si="473"/>
        <v>41,54</v>
      </c>
      <c r="L8466" s="379"/>
      <c r="O8466" s="379"/>
    </row>
    <row r="8467" spans="1:15">
      <c r="A8467" s="417" t="s">
        <v>2155</v>
      </c>
      <c r="B8467" s="417" t="s">
        <v>13217</v>
      </c>
      <c r="C8467" s="417" t="s">
        <v>2332</v>
      </c>
      <c r="D8467" s="417" t="s">
        <v>6121</v>
      </c>
      <c r="E8467" s="391">
        <v>2.62</v>
      </c>
      <c r="F8467" s="418">
        <v>44249</v>
      </c>
      <c r="G8467" s="417" t="s">
        <v>2286</v>
      </c>
      <c r="I8467" s="379">
        <f t="shared" ca="1" si="471"/>
        <v>-322</v>
      </c>
      <c r="J8467" s="379">
        <f t="shared" ca="1" si="472"/>
        <v>-224</v>
      </c>
      <c r="K8467" s="391" t="str">
        <f t="shared" ca="1" si="473"/>
        <v>41,79</v>
      </c>
      <c r="L8467" s="379"/>
      <c r="O8467" s="379"/>
    </row>
    <row r="8468" spans="1:15">
      <c r="A8468" s="417" t="s">
        <v>2155</v>
      </c>
      <c r="B8468" s="417" t="s">
        <v>13218</v>
      </c>
      <c r="C8468" s="417" t="s">
        <v>2332</v>
      </c>
      <c r="D8468" s="417" t="s">
        <v>6122</v>
      </c>
      <c r="E8468" s="391">
        <v>2.33</v>
      </c>
      <c r="F8468" s="418">
        <v>44249</v>
      </c>
      <c r="G8468" s="417" t="s">
        <v>2286</v>
      </c>
      <c r="I8468" s="379">
        <f t="shared" ca="1" si="471"/>
        <v>-322</v>
      </c>
      <c r="J8468" s="379">
        <f t="shared" ca="1" si="472"/>
        <v>-224</v>
      </c>
      <c r="K8468" s="391" t="str">
        <f t="shared" ca="1" si="473"/>
        <v>42,29</v>
      </c>
      <c r="L8468" s="379"/>
      <c r="O8468" s="379"/>
    </row>
    <row r="8469" spans="1:15">
      <c r="A8469" s="417" t="s">
        <v>2155</v>
      </c>
      <c r="B8469" s="417" t="s">
        <v>13219</v>
      </c>
      <c r="C8469" s="417" t="s">
        <v>2332</v>
      </c>
      <c r="D8469" s="417" t="s">
        <v>6123</v>
      </c>
      <c r="E8469" s="391">
        <v>3.25</v>
      </c>
      <c r="F8469" s="418">
        <v>44249</v>
      </c>
      <c r="G8469" s="417" t="s">
        <v>2286</v>
      </c>
      <c r="I8469" s="379">
        <f t="shared" ca="1" si="471"/>
        <v>-322</v>
      </c>
      <c r="J8469" s="379">
        <f t="shared" ca="1" si="472"/>
        <v>-224</v>
      </c>
      <c r="K8469" s="391" t="str">
        <f t="shared" ca="1" si="473"/>
        <v>42,79</v>
      </c>
      <c r="L8469" s="379"/>
      <c r="O8469" s="379"/>
    </row>
    <row r="8470" spans="1:15">
      <c r="A8470" s="417" t="s">
        <v>2155</v>
      </c>
      <c r="B8470" s="417" t="s">
        <v>13220</v>
      </c>
      <c r="C8470" s="417" t="s">
        <v>2332</v>
      </c>
      <c r="D8470" s="417" t="s">
        <v>6124</v>
      </c>
      <c r="E8470" s="391">
        <v>2.69</v>
      </c>
      <c r="F8470" s="418">
        <v>44249</v>
      </c>
      <c r="G8470" s="417" t="s">
        <v>2286</v>
      </c>
      <c r="I8470" s="379">
        <f t="shared" ca="1" si="471"/>
        <v>-322</v>
      </c>
      <c r="J8470" s="379">
        <f t="shared" ca="1" si="472"/>
        <v>-224</v>
      </c>
      <c r="K8470" s="391" t="str">
        <f t="shared" ca="1" si="473"/>
        <v>43,29</v>
      </c>
      <c r="L8470" s="379"/>
      <c r="O8470" s="379"/>
    </row>
    <row r="8471" spans="1:15">
      <c r="A8471" s="417" t="s">
        <v>2155</v>
      </c>
      <c r="B8471" s="417" t="s">
        <v>13221</v>
      </c>
      <c r="C8471" s="417" t="s">
        <v>2332</v>
      </c>
      <c r="D8471" s="417" t="s">
        <v>6125</v>
      </c>
      <c r="E8471" s="391">
        <v>3.75</v>
      </c>
      <c r="F8471" s="418">
        <v>44249</v>
      </c>
      <c r="G8471" s="417" t="s">
        <v>2286</v>
      </c>
      <c r="I8471" s="379">
        <f t="shared" ca="1" si="471"/>
        <v>-322</v>
      </c>
      <c r="J8471" s="379">
        <f t="shared" ca="1" si="472"/>
        <v>-224</v>
      </c>
      <c r="K8471" s="391" t="str">
        <f t="shared" ca="1" si="473"/>
        <v>43,79</v>
      </c>
      <c r="L8471" s="379"/>
      <c r="O8471" s="379"/>
    </row>
    <row r="8472" spans="1:15">
      <c r="A8472" s="417" t="s">
        <v>2155</v>
      </c>
      <c r="B8472" s="417" t="s">
        <v>13222</v>
      </c>
      <c r="C8472" s="417" t="s">
        <v>2332</v>
      </c>
      <c r="D8472" s="417" t="s">
        <v>13223</v>
      </c>
      <c r="E8472" s="391">
        <v>2.2999999999999998</v>
      </c>
      <c r="F8472" s="418">
        <v>44249</v>
      </c>
      <c r="G8472" s="417" t="s">
        <v>2286</v>
      </c>
      <c r="I8472" s="379">
        <f t="shared" ca="1" si="471"/>
        <v>-322</v>
      </c>
      <c r="J8472" s="379">
        <f t="shared" ca="1" si="472"/>
        <v>-224</v>
      </c>
      <c r="K8472" s="391" t="str">
        <f t="shared" ca="1" si="473"/>
        <v>44,29</v>
      </c>
      <c r="L8472" s="379"/>
      <c r="O8472" s="379"/>
    </row>
    <row r="8473" spans="1:15">
      <c r="A8473" s="417" t="s">
        <v>2155</v>
      </c>
      <c r="B8473" s="417" t="s">
        <v>13224</v>
      </c>
      <c r="C8473" s="417" t="s">
        <v>2332</v>
      </c>
      <c r="D8473" s="417" t="s">
        <v>13185</v>
      </c>
      <c r="E8473" s="391">
        <v>3.39</v>
      </c>
      <c r="F8473" s="418">
        <v>44249</v>
      </c>
      <c r="G8473" s="417" t="s">
        <v>2286</v>
      </c>
      <c r="I8473" s="379">
        <f t="shared" ca="1" si="471"/>
        <v>-322</v>
      </c>
      <c r="J8473" s="379">
        <f t="shared" ca="1" si="472"/>
        <v>-224</v>
      </c>
      <c r="K8473" s="391" t="str">
        <f t="shared" ca="1" si="473"/>
        <v>44,79</v>
      </c>
      <c r="L8473" s="379"/>
      <c r="O8473" s="379"/>
    </row>
    <row r="8474" spans="1:15">
      <c r="A8474" s="417" t="s">
        <v>2155</v>
      </c>
      <c r="B8474" s="417" t="s">
        <v>13225</v>
      </c>
      <c r="C8474" s="417" t="s">
        <v>2332</v>
      </c>
      <c r="D8474" s="417" t="s">
        <v>6130</v>
      </c>
      <c r="E8474" s="391">
        <v>3.9</v>
      </c>
      <c r="F8474" s="418">
        <v>44249</v>
      </c>
      <c r="G8474" s="417" t="s">
        <v>2286</v>
      </c>
      <c r="I8474" s="379">
        <f t="shared" ca="1" si="471"/>
        <v>-322</v>
      </c>
      <c r="J8474" s="379">
        <f t="shared" ca="1" si="472"/>
        <v>-224</v>
      </c>
      <c r="K8474" s="391" t="str">
        <f t="shared" ca="1" si="473"/>
        <v>45,29</v>
      </c>
      <c r="L8474" s="379"/>
      <c r="O8474" s="379"/>
    </row>
    <row r="8475" spans="1:15">
      <c r="A8475" s="417" t="s">
        <v>2155</v>
      </c>
      <c r="B8475" s="417" t="s">
        <v>13226</v>
      </c>
      <c r="C8475" s="417" t="s">
        <v>2332</v>
      </c>
      <c r="D8475" s="417" t="s">
        <v>6128</v>
      </c>
      <c r="E8475" s="391">
        <v>5.21</v>
      </c>
      <c r="F8475" s="418">
        <v>44249</v>
      </c>
      <c r="G8475" s="417" t="s">
        <v>2286</v>
      </c>
      <c r="I8475" s="379">
        <f t="shared" ca="1" si="471"/>
        <v>-322</v>
      </c>
      <c r="J8475" s="379">
        <f t="shared" ca="1" si="472"/>
        <v>-224</v>
      </c>
      <c r="K8475" s="391" t="str">
        <f t="shared" ca="1" si="473"/>
        <v>45,79</v>
      </c>
      <c r="L8475" s="379"/>
      <c r="O8475" s="379"/>
    </row>
    <row r="8476" spans="1:15">
      <c r="A8476" s="417" t="s">
        <v>2155</v>
      </c>
      <c r="B8476" s="417" t="s">
        <v>18015</v>
      </c>
      <c r="C8476" s="417" t="s">
        <v>2332</v>
      </c>
      <c r="D8476" s="417" t="s">
        <v>18016</v>
      </c>
      <c r="E8476" s="391">
        <v>6.4</v>
      </c>
      <c r="F8476" s="418">
        <v>44249</v>
      </c>
      <c r="G8476" s="417" t="s">
        <v>2286</v>
      </c>
      <c r="I8476" s="379">
        <f t="shared" ca="1" si="471"/>
        <v>-322</v>
      </c>
      <c r="J8476" s="379">
        <f t="shared" ca="1" si="472"/>
        <v>-224</v>
      </c>
      <c r="K8476" s="391" t="str">
        <f t="shared" ca="1" si="473"/>
        <v>46,29</v>
      </c>
      <c r="L8476" s="379"/>
      <c r="O8476" s="379"/>
    </row>
    <row r="8477" spans="1:15">
      <c r="A8477" s="417" t="s">
        <v>2155</v>
      </c>
      <c r="B8477" s="417" t="s">
        <v>13227</v>
      </c>
      <c r="C8477" s="417" t="s">
        <v>2332</v>
      </c>
      <c r="D8477" s="417" t="s">
        <v>13189</v>
      </c>
      <c r="E8477" s="391">
        <v>6</v>
      </c>
      <c r="F8477" s="418">
        <v>44249</v>
      </c>
      <c r="G8477" s="417" t="s">
        <v>2286</v>
      </c>
      <c r="I8477" s="379">
        <f t="shared" ca="1" si="471"/>
        <v>-322</v>
      </c>
      <c r="J8477" s="379">
        <f t="shared" ca="1" si="472"/>
        <v>-224</v>
      </c>
      <c r="K8477" s="391" t="str">
        <f t="shared" ca="1" si="473"/>
        <v>46,79</v>
      </c>
      <c r="L8477" s="379"/>
      <c r="O8477" s="379"/>
    </row>
    <row r="8478" spans="1:15">
      <c r="A8478" s="417" t="s">
        <v>2155</v>
      </c>
      <c r="B8478" s="417" t="s">
        <v>13228</v>
      </c>
      <c r="C8478" s="417" t="s">
        <v>2332</v>
      </c>
      <c r="D8478" s="417" t="s">
        <v>6141</v>
      </c>
      <c r="E8478" s="391">
        <v>6.6</v>
      </c>
      <c r="F8478" s="418">
        <v>44249</v>
      </c>
      <c r="G8478" s="417" t="s">
        <v>2286</v>
      </c>
      <c r="I8478" s="379">
        <f t="shared" ca="1" si="471"/>
        <v>-322</v>
      </c>
      <c r="J8478" s="379">
        <f t="shared" ca="1" si="472"/>
        <v>-224</v>
      </c>
      <c r="K8478" s="391" t="str">
        <f t="shared" ca="1" si="473"/>
        <v>50,54</v>
      </c>
      <c r="L8478" s="379"/>
      <c r="O8478" s="379"/>
    </row>
    <row r="8479" spans="1:15">
      <c r="A8479" s="417" t="s">
        <v>2155</v>
      </c>
      <c r="B8479" s="417" t="s">
        <v>13229</v>
      </c>
      <c r="C8479" s="417" t="s">
        <v>2332</v>
      </c>
      <c r="D8479" s="417" t="s">
        <v>6142</v>
      </c>
      <c r="E8479" s="391">
        <v>1.33</v>
      </c>
      <c r="F8479" s="418">
        <v>44249</v>
      </c>
      <c r="G8479" s="417" t="s">
        <v>2286</v>
      </c>
      <c r="I8479" s="379">
        <f t="shared" ca="1" si="471"/>
        <v>-322</v>
      </c>
      <c r="J8479" s="379">
        <f t="shared" ca="1" si="472"/>
        <v>-224</v>
      </c>
      <c r="K8479" s="391" t="str">
        <f t="shared" ca="1" si="473"/>
        <v>52,54</v>
      </c>
      <c r="L8479" s="379"/>
      <c r="O8479" s="379"/>
    </row>
    <row r="8480" spans="1:15">
      <c r="A8480" s="417" t="s">
        <v>2155</v>
      </c>
      <c r="B8480" s="417" t="s">
        <v>13230</v>
      </c>
      <c r="C8480" s="417" t="s">
        <v>2332</v>
      </c>
      <c r="D8480" s="417" t="s">
        <v>6144</v>
      </c>
      <c r="E8480" s="391">
        <v>0.19</v>
      </c>
      <c r="F8480" s="418">
        <v>44249</v>
      </c>
      <c r="G8480" s="417" t="s">
        <v>2286</v>
      </c>
      <c r="I8480" s="379">
        <f t="shared" ca="1" si="471"/>
        <v>-322</v>
      </c>
      <c r="J8480" s="379">
        <f t="shared" ca="1" si="472"/>
        <v>-224</v>
      </c>
      <c r="K8480" s="391" t="str">
        <f t="shared" ca="1" si="473"/>
        <v>53,04</v>
      </c>
      <c r="L8480" s="379"/>
      <c r="O8480" s="379"/>
    </row>
    <row r="8481" spans="1:15">
      <c r="A8481" s="417" t="s">
        <v>2155</v>
      </c>
      <c r="B8481" s="417" t="s">
        <v>18589</v>
      </c>
      <c r="C8481" s="417" t="s">
        <v>2332</v>
      </c>
      <c r="D8481" s="417" t="s">
        <v>9793</v>
      </c>
      <c r="E8481" s="391">
        <v>3.2</v>
      </c>
      <c r="F8481" s="418">
        <v>44270</v>
      </c>
      <c r="G8481" s="417" t="s">
        <v>2286</v>
      </c>
      <c r="I8481" s="379">
        <f t="shared" ca="1" si="471"/>
        <v>-301</v>
      </c>
      <c r="J8481" s="379">
        <f t="shared" ca="1" si="472"/>
        <v>-209</v>
      </c>
      <c r="K8481" s="391" t="str">
        <f t="shared" ca="1" si="473"/>
        <v>36,94</v>
      </c>
      <c r="L8481" s="379"/>
      <c r="O8481" s="379"/>
    </row>
    <row r="8482" spans="1:15">
      <c r="A8482" s="417" t="s">
        <v>2155</v>
      </c>
      <c r="B8482" s="417" t="s">
        <v>7106</v>
      </c>
      <c r="C8482" s="417" t="s">
        <v>2332</v>
      </c>
      <c r="D8482" s="417" t="s">
        <v>9688</v>
      </c>
      <c r="E8482" s="391">
        <v>2.2000000000000002</v>
      </c>
      <c r="F8482" s="418">
        <v>44270</v>
      </c>
      <c r="G8482" s="417" t="s">
        <v>2286</v>
      </c>
      <c r="I8482" s="379">
        <f t="shared" ca="1" si="471"/>
        <v>-301</v>
      </c>
      <c r="J8482" s="379">
        <f t="shared" ca="1" si="472"/>
        <v>-209</v>
      </c>
      <c r="K8482" s="391" t="str">
        <f t="shared" ca="1" si="473"/>
        <v>39,94</v>
      </c>
      <c r="L8482" s="379"/>
      <c r="O8482" s="379"/>
    </row>
    <row r="8483" spans="1:15">
      <c r="A8483" s="417" t="s">
        <v>2155</v>
      </c>
      <c r="B8483" s="417" t="s">
        <v>13231</v>
      </c>
      <c r="C8483" s="417" t="s">
        <v>2332</v>
      </c>
      <c r="D8483" s="417" t="s">
        <v>9690</v>
      </c>
      <c r="E8483" s="391">
        <v>2.6</v>
      </c>
      <c r="F8483" s="418">
        <v>44270</v>
      </c>
      <c r="G8483" s="417" t="s">
        <v>2286</v>
      </c>
      <c r="I8483" s="379">
        <f t="shared" ca="1" si="471"/>
        <v>-301</v>
      </c>
      <c r="J8483" s="379">
        <f t="shared" ca="1" si="472"/>
        <v>-209</v>
      </c>
      <c r="K8483" s="391" t="str">
        <f t="shared" ca="1" si="473"/>
        <v>41,44</v>
      </c>
      <c r="L8483" s="379"/>
      <c r="O8483" s="379"/>
    </row>
    <row r="8484" spans="1:15">
      <c r="A8484" s="417" t="s">
        <v>2155</v>
      </c>
      <c r="B8484" s="417" t="s">
        <v>13232</v>
      </c>
      <c r="C8484" s="417" t="s">
        <v>2332</v>
      </c>
      <c r="D8484" s="417" t="s">
        <v>13233</v>
      </c>
      <c r="E8484" s="391">
        <v>2.1</v>
      </c>
      <c r="F8484" s="418">
        <v>44270</v>
      </c>
      <c r="G8484" s="417" t="s">
        <v>2286</v>
      </c>
      <c r="I8484" s="379">
        <f t="shared" ca="1" si="471"/>
        <v>-301</v>
      </c>
      <c r="J8484" s="379">
        <f t="shared" ca="1" si="472"/>
        <v>-209</v>
      </c>
      <c r="K8484" s="391" t="str">
        <f t="shared" ca="1" si="473"/>
        <v>41,94</v>
      </c>
      <c r="L8484" s="379"/>
      <c r="O8484" s="379"/>
    </row>
    <row r="8485" spans="1:15">
      <c r="A8485" s="417" t="s">
        <v>2155</v>
      </c>
      <c r="B8485" s="417" t="s">
        <v>13234</v>
      </c>
      <c r="C8485" s="417" t="s">
        <v>2332</v>
      </c>
      <c r="D8485" s="417" t="s">
        <v>13235</v>
      </c>
      <c r="E8485" s="391">
        <v>2.9</v>
      </c>
      <c r="F8485" s="418">
        <v>44270</v>
      </c>
      <c r="G8485" s="417" t="s">
        <v>2286</v>
      </c>
      <c r="I8485" s="379">
        <f t="shared" ca="1" si="471"/>
        <v>-301</v>
      </c>
      <c r="J8485" s="379">
        <f t="shared" ca="1" si="472"/>
        <v>-209</v>
      </c>
      <c r="K8485" s="391" t="str">
        <f t="shared" ca="1" si="473"/>
        <v>42,44</v>
      </c>
      <c r="L8485" s="379"/>
      <c r="O8485" s="379"/>
    </row>
    <row r="8486" spans="1:15">
      <c r="A8486" s="417" t="s">
        <v>2155</v>
      </c>
      <c r="B8486" s="417" t="s">
        <v>17358</v>
      </c>
      <c r="C8486" s="417" t="s">
        <v>2332</v>
      </c>
      <c r="D8486" s="417" t="s">
        <v>7224</v>
      </c>
      <c r="E8486" s="391">
        <v>3.47</v>
      </c>
      <c r="F8486" s="418">
        <v>44270</v>
      </c>
      <c r="G8486" s="417" t="s">
        <v>2286</v>
      </c>
      <c r="I8486" s="379">
        <f t="shared" ca="1" si="471"/>
        <v>-301</v>
      </c>
      <c r="J8486" s="379">
        <f t="shared" ca="1" si="472"/>
        <v>-209</v>
      </c>
      <c r="K8486" s="391" t="str">
        <f t="shared" ca="1" si="473"/>
        <v>43,44</v>
      </c>
      <c r="L8486" s="379"/>
      <c r="O8486" s="379"/>
    </row>
    <row r="8487" spans="1:15">
      <c r="A8487" s="417" t="s">
        <v>2155</v>
      </c>
      <c r="B8487" s="417" t="s">
        <v>18590</v>
      </c>
      <c r="C8487" s="417" t="s">
        <v>2332</v>
      </c>
      <c r="D8487" s="417" t="s">
        <v>9692</v>
      </c>
      <c r="E8487" s="391">
        <v>3.76</v>
      </c>
      <c r="F8487" s="418">
        <v>44270</v>
      </c>
      <c r="G8487" s="417" t="s">
        <v>2286</v>
      </c>
      <c r="I8487" s="379">
        <f t="shared" ca="1" si="471"/>
        <v>-301</v>
      </c>
      <c r="J8487" s="379">
        <f t="shared" ca="1" si="472"/>
        <v>-209</v>
      </c>
      <c r="K8487" s="391" t="str">
        <f t="shared" ca="1" si="473"/>
        <v>43,94</v>
      </c>
      <c r="L8487" s="379"/>
      <c r="O8487" s="379"/>
    </row>
    <row r="8488" spans="1:15">
      <c r="A8488" s="417" t="s">
        <v>2155</v>
      </c>
      <c r="B8488" s="417" t="s">
        <v>13236</v>
      </c>
      <c r="C8488" s="417" t="s">
        <v>2332</v>
      </c>
      <c r="D8488" s="417" t="s">
        <v>13237</v>
      </c>
      <c r="E8488" s="391">
        <v>2.5</v>
      </c>
      <c r="F8488" s="418">
        <v>44270</v>
      </c>
      <c r="G8488" s="417" t="s">
        <v>2286</v>
      </c>
      <c r="I8488" s="379">
        <f t="shared" ca="1" si="471"/>
        <v>-301</v>
      </c>
      <c r="J8488" s="379">
        <f t="shared" ca="1" si="472"/>
        <v>-209</v>
      </c>
      <c r="K8488" s="391" t="str">
        <f t="shared" ca="1" si="473"/>
        <v>44,94</v>
      </c>
      <c r="L8488" s="379"/>
      <c r="O8488" s="379"/>
    </row>
    <row r="8489" spans="1:15">
      <c r="A8489" s="417" t="s">
        <v>2155</v>
      </c>
      <c r="B8489" s="417" t="s">
        <v>13238</v>
      </c>
      <c r="C8489" s="417" t="s">
        <v>2332</v>
      </c>
      <c r="D8489" s="417" t="s">
        <v>13239</v>
      </c>
      <c r="E8489" s="391">
        <v>3.5</v>
      </c>
      <c r="F8489" s="418">
        <v>44270</v>
      </c>
      <c r="G8489" s="417" t="s">
        <v>2286</v>
      </c>
      <c r="I8489" s="379">
        <f t="shared" ca="1" si="471"/>
        <v>-301</v>
      </c>
      <c r="J8489" s="379">
        <f t="shared" ca="1" si="472"/>
        <v>-209</v>
      </c>
      <c r="K8489" s="391" t="str">
        <f t="shared" ca="1" si="473"/>
        <v>48,69</v>
      </c>
      <c r="L8489" s="379"/>
      <c r="O8489" s="379"/>
    </row>
    <row r="8490" spans="1:15">
      <c r="A8490" s="417" t="s">
        <v>2155</v>
      </c>
      <c r="B8490" s="417" t="s">
        <v>13240</v>
      </c>
      <c r="C8490" s="417" t="s">
        <v>2332</v>
      </c>
      <c r="D8490" s="417" t="s">
        <v>13241</v>
      </c>
      <c r="E8490" s="391">
        <v>6.31</v>
      </c>
      <c r="F8490" s="418">
        <v>44270</v>
      </c>
      <c r="G8490" s="417" t="s">
        <v>2286</v>
      </c>
      <c r="I8490" s="379">
        <f t="shared" ca="1" si="471"/>
        <v>-301</v>
      </c>
      <c r="J8490" s="379">
        <f t="shared" ca="1" si="472"/>
        <v>-209</v>
      </c>
      <c r="K8490" s="391" t="str">
        <f t="shared" ca="1" si="473"/>
        <v>48,94</v>
      </c>
      <c r="L8490" s="379"/>
      <c r="O8490" s="379"/>
    </row>
    <row r="8491" spans="1:15">
      <c r="A8491" s="417" t="s">
        <v>2155</v>
      </c>
      <c r="B8491" s="417" t="s">
        <v>13242</v>
      </c>
      <c r="C8491" s="417" t="s">
        <v>2332</v>
      </c>
      <c r="D8491" s="417" t="s">
        <v>13202</v>
      </c>
      <c r="E8491" s="391">
        <v>0.3</v>
      </c>
      <c r="F8491" s="418">
        <v>44270</v>
      </c>
      <c r="G8491" s="417" t="s">
        <v>2286</v>
      </c>
      <c r="I8491" s="379">
        <f t="shared" ca="1" si="471"/>
        <v>-301</v>
      </c>
      <c r="J8491" s="379">
        <f t="shared" ca="1" si="472"/>
        <v>-209</v>
      </c>
      <c r="K8491" s="391" t="str">
        <f t="shared" ca="1" si="473"/>
        <v>50,94</v>
      </c>
      <c r="L8491" s="379"/>
      <c r="O8491" s="379"/>
    </row>
    <row r="8492" spans="1:15">
      <c r="A8492" s="417" t="s">
        <v>2155</v>
      </c>
      <c r="B8492" s="417" t="s">
        <v>13243</v>
      </c>
      <c r="C8492" s="417" t="s">
        <v>2332</v>
      </c>
      <c r="D8492" s="417" t="s">
        <v>13244</v>
      </c>
      <c r="E8492" s="391">
        <v>19.02</v>
      </c>
      <c r="F8492" s="418">
        <v>44270</v>
      </c>
      <c r="G8492" s="417" t="s">
        <v>2286</v>
      </c>
      <c r="I8492" s="379">
        <f t="shared" ca="1" si="471"/>
        <v>-301</v>
      </c>
      <c r="J8492" s="379">
        <f t="shared" ca="1" si="472"/>
        <v>-209</v>
      </c>
      <c r="K8492" s="391" t="str">
        <f t="shared" ca="1" si="473"/>
        <v>64,94</v>
      </c>
      <c r="L8492" s="379"/>
      <c r="O8492" s="379"/>
    </row>
    <row r="8493" spans="1:15">
      <c r="A8493" s="417" t="s">
        <v>2155</v>
      </c>
      <c r="B8493" s="417" t="s">
        <v>5074</v>
      </c>
      <c r="C8493" s="417" t="s">
        <v>2332</v>
      </c>
      <c r="D8493" s="417" t="s">
        <v>13245</v>
      </c>
      <c r="E8493" s="391">
        <v>2.25</v>
      </c>
      <c r="F8493" s="418">
        <v>44305</v>
      </c>
      <c r="G8493" s="417" t="s">
        <v>2286</v>
      </c>
      <c r="I8493" s="379">
        <f t="shared" ca="1" si="471"/>
        <v>-266</v>
      </c>
      <c r="J8493" s="379">
        <f t="shared" ca="1" si="472"/>
        <v>-185</v>
      </c>
      <c r="K8493" s="391" t="str">
        <f t="shared" ca="1" si="473"/>
        <v>35,79</v>
      </c>
      <c r="L8493" s="379"/>
      <c r="O8493" s="379"/>
    </row>
    <row r="8494" spans="1:15">
      <c r="A8494" s="417" t="s">
        <v>2155</v>
      </c>
      <c r="B8494" s="417" t="s">
        <v>18017</v>
      </c>
      <c r="C8494" s="417" t="s">
        <v>2332</v>
      </c>
      <c r="D8494" s="417" t="s">
        <v>18012</v>
      </c>
      <c r="E8494" s="391">
        <v>1.03</v>
      </c>
      <c r="F8494" s="418">
        <v>44305</v>
      </c>
      <c r="G8494" s="417" t="s">
        <v>2286</v>
      </c>
      <c r="I8494" s="379">
        <f t="shared" ca="1" si="471"/>
        <v>-266</v>
      </c>
      <c r="J8494" s="379">
        <f t="shared" ca="1" si="472"/>
        <v>-185</v>
      </c>
      <c r="K8494" s="391" t="str">
        <f t="shared" ca="1" si="473"/>
        <v>37,79</v>
      </c>
      <c r="L8494" s="379"/>
      <c r="O8494" s="379"/>
    </row>
    <row r="8495" spans="1:15">
      <c r="A8495" s="417" t="s">
        <v>2155</v>
      </c>
      <c r="B8495" s="417" t="s">
        <v>5075</v>
      </c>
      <c r="C8495" s="417" t="s">
        <v>2332</v>
      </c>
      <c r="D8495" s="417" t="s">
        <v>13246</v>
      </c>
      <c r="E8495" s="391">
        <v>1.02</v>
      </c>
      <c r="F8495" s="418">
        <v>44305</v>
      </c>
      <c r="G8495" s="417" t="s">
        <v>2286</v>
      </c>
      <c r="I8495" s="379">
        <f t="shared" ca="1" si="471"/>
        <v>-266</v>
      </c>
      <c r="J8495" s="379">
        <f t="shared" ca="1" si="472"/>
        <v>-185</v>
      </c>
      <c r="K8495" s="391" t="str">
        <f t="shared" ca="1" si="473"/>
        <v>39,79</v>
      </c>
      <c r="L8495" s="379"/>
      <c r="O8495" s="379"/>
    </row>
    <row r="8496" spans="1:15">
      <c r="A8496" s="417" t="s">
        <v>2155</v>
      </c>
      <c r="B8496" s="417" t="s">
        <v>17359</v>
      </c>
      <c r="C8496" s="417" t="s">
        <v>2332</v>
      </c>
      <c r="D8496" s="417" t="s">
        <v>13204</v>
      </c>
      <c r="E8496" s="391">
        <v>5.8</v>
      </c>
      <c r="F8496" s="418">
        <v>44305</v>
      </c>
      <c r="G8496" s="417" t="s">
        <v>2286</v>
      </c>
      <c r="I8496" s="379">
        <f t="shared" ca="1" si="471"/>
        <v>-266</v>
      </c>
      <c r="J8496" s="379">
        <f t="shared" ca="1" si="472"/>
        <v>-185</v>
      </c>
      <c r="K8496" s="391" t="str">
        <f t="shared" ca="1" si="473"/>
        <v>45,54</v>
      </c>
      <c r="L8496" s="379"/>
      <c r="O8496" s="379"/>
    </row>
    <row r="8497" spans="1:15">
      <c r="A8497" s="417" t="s">
        <v>2155</v>
      </c>
      <c r="B8497" s="417" t="s">
        <v>5076</v>
      </c>
      <c r="C8497" s="417" t="s">
        <v>2332</v>
      </c>
      <c r="D8497" s="417" t="s">
        <v>7524</v>
      </c>
      <c r="E8497" s="391">
        <v>3.98</v>
      </c>
      <c r="F8497" s="418">
        <v>44757</v>
      </c>
      <c r="G8497" s="417" t="s">
        <v>2286</v>
      </c>
      <c r="I8497" s="379">
        <f t="shared" ca="1" si="471"/>
        <v>186</v>
      </c>
      <c r="J8497" s="379">
        <f t="shared" ca="1" si="472"/>
        <v>129</v>
      </c>
      <c r="K8497" s="391" t="str">
        <f t="shared" ca="1" si="473"/>
        <v>39,81</v>
      </c>
      <c r="L8497" s="379"/>
      <c r="O8497" s="379"/>
    </row>
    <row r="8498" spans="1:15">
      <c r="A8498" s="417" t="s">
        <v>2155</v>
      </c>
      <c r="B8498" s="417" t="s">
        <v>5077</v>
      </c>
      <c r="C8498" s="417" t="s">
        <v>2281</v>
      </c>
      <c r="D8498" s="417" t="s">
        <v>13247</v>
      </c>
      <c r="E8498" s="391">
        <v>7</v>
      </c>
      <c r="F8498" s="418">
        <v>44484</v>
      </c>
      <c r="G8498" s="417" t="s">
        <v>2283</v>
      </c>
      <c r="I8498" s="379">
        <f t="shared" ca="1" si="471"/>
        <v>-87</v>
      </c>
      <c r="J8498" s="379">
        <f t="shared" ca="1" si="472"/>
        <v>-61</v>
      </c>
      <c r="K8498" s="391" t="str">
        <f t="shared" ca="1" si="473"/>
        <v>76,89</v>
      </c>
      <c r="L8498" s="379"/>
      <c r="O8498" s="379"/>
    </row>
    <row r="8499" spans="1:15">
      <c r="A8499" s="417" t="s">
        <v>2155</v>
      </c>
      <c r="B8499" s="417" t="s">
        <v>5078</v>
      </c>
      <c r="C8499" s="417" t="s">
        <v>2332</v>
      </c>
      <c r="D8499" s="417" t="s">
        <v>13248</v>
      </c>
      <c r="E8499" s="391">
        <v>7</v>
      </c>
      <c r="F8499" s="418">
        <v>44484</v>
      </c>
      <c r="G8499" s="417" t="s">
        <v>2286</v>
      </c>
      <c r="I8499" s="379">
        <f t="shared" ca="1" si="471"/>
        <v>-87</v>
      </c>
      <c r="J8499" s="379">
        <f t="shared" ca="1" si="472"/>
        <v>-61</v>
      </c>
      <c r="K8499" s="391" t="str">
        <f t="shared" ca="1" si="473"/>
        <v>63,89</v>
      </c>
      <c r="L8499" s="379"/>
      <c r="O8499" s="379"/>
    </row>
    <row r="8500" spans="1:15">
      <c r="A8500" s="417" t="s">
        <v>2155</v>
      </c>
      <c r="B8500" s="417" t="s">
        <v>13249</v>
      </c>
      <c r="C8500" s="417" t="s">
        <v>2281</v>
      </c>
      <c r="D8500" s="417" t="s">
        <v>5698</v>
      </c>
      <c r="E8500" s="391">
        <v>1.58</v>
      </c>
      <c r="F8500" s="418">
        <v>44214</v>
      </c>
      <c r="G8500" s="417" t="s">
        <v>2283</v>
      </c>
      <c r="I8500" s="379">
        <f t="shared" ca="1" si="471"/>
        <v>-357</v>
      </c>
      <c r="J8500" s="379">
        <f t="shared" ca="1" si="472"/>
        <v>-247</v>
      </c>
      <c r="K8500" s="391" t="str">
        <f t="shared" ca="1" si="473"/>
        <v>32,61</v>
      </c>
      <c r="L8500" s="379"/>
      <c r="O8500" s="379"/>
    </row>
    <row r="8501" spans="1:15">
      <c r="A8501" s="417" t="s">
        <v>2155</v>
      </c>
      <c r="B8501" s="417" t="s">
        <v>8561</v>
      </c>
      <c r="C8501" s="417" t="s">
        <v>2281</v>
      </c>
      <c r="D8501" s="417" t="s">
        <v>7510</v>
      </c>
      <c r="E8501" s="391">
        <v>0.12</v>
      </c>
      <c r="F8501" s="418">
        <v>44214</v>
      </c>
      <c r="G8501" s="417" t="s">
        <v>2283</v>
      </c>
      <c r="I8501" s="379">
        <f t="shared" ca="1" si="471"/>
        <v>-357</v>
      </c>
      <c r="J8501" s="379">
        <f t="shared" ca="1" si="472"/>
        <v>-247</v>
      </c>
      <c r="K8501" s="391" t="str">
        <f t="shared" ca="1" si="473"/>
        <v>34,61</v>
      </c>
      <c r="L8501" s="379"/>
      <c r="O8501" s="379"/>
    </row>
    <row r="8502" spans="1:15">
      <c r="A8502" s="417" t="s">
        <v>2155</v>
      </c>
      <c r="B8502" s="417" t="s">
        <v>8562</v>
      </c>
      <c r="C8502" s="417" t="s">
        <v>2281</v>
      </c>
      <c r="D8502" s="417" t="s">
        <v>7515</v>
      </c>
      <c r="E8502" s="391">
        <v>0.9</v>
      </c>
      <c r="F8502" s="418">
        <v>44214</v>
      </c>
      <c r="G8502" s="417" t="s">
        <v>2283</v>
      </c>
      <c r="I8502" s="379">
        <f t="shared" ca="1" si="471"/>
        <v>-357</v>
      </c>
      <c r="J8502" s="379">
        <f t="shared" ca="1" si="472"/>
        <v>-247</v>
      </c>
      <c r="K8502" s="391" t="str">
        <f t="shared" ca="1" si="473"/>
        <v>35,61</v>
      </c>
      <c r="L8502" s="379"/>
      <c r="O8502" s="379"/>
    </row>
    <row r="8503" spans="1:15">
      <c r="A8503" s="417" t="s">
        <v>2155</v>
      </c>
      <c r="B8503" s="417" t="s">
        <v>18591</v>
      </c>
      <c r="C8503" s="417" t="s">
        <v>2281</v>
      </c>
      <c r="D8503" s="417" t="s">
        <v>7510</v>
      </c>
      <c r="E8503" s="391">
        <v>1.1000000000000001</v>
      </c>
      <c r="F8503" s="418">
        <v>44249</v>
      </c>
      <c r="G8503" s="417" t="s">
        <v>2283</v>
      </c>
      <c r="I8503" s="379">
        <f t="shared" ca="1" si="471"/>
        <v>-322</v>
      </c>
      <c r="J8503" s="379">
        <f t="shared" ca="1" si="472"/>
        <v>-224</v>
      </c>
      <c r="K8503" s="391" t="str">
        <f t="shared" ca="1" si="473"/>
        <v>34,61</v>
      </c>
      <c r="L8503" s="379"/>
      <c r="O8503" s="379"/>
    </row>
    <row r="8504" spans="1:15">
      <c r="A8504" s="417" t="s">
        <v>2155</v>
      </c>
      <c r="B8504" s="417" t="s">
        <v>16594</v>
      </c>
      <c r="C8504" s="417" t="s">
        <v>2281</v>
      </c>
      <c r="D8504" s="417" t="s">
        <v>16595</v>
      </c>
      <c r="E8504" s="391">
        <v>0.14000000000000001</v>
      </c>
      <c r="F8504" s="418">
        <v>44249</v>
      </c>
      <c r="G8504" s="417" t="s">
        <v>2283</v>
      </c>
      <c r="I8504" s="379">
        <f t="shared" ca="1" si="471"/>
        <v>-322</v>
      </c>
      <c r="J8504" s="379">
        <f t="shared" ca="1" si="472"/>
        <v>-224</v>
      </c>
      <c r="K8504" s="391" t="str">
        <f t="shared" ca="1" si="473"/>
        <v>36,61</v>
      </c>
      <c r="L8504" s="379"/>
      <c r="O8504" s="379"/>
    </row>
    <row r="8505" spans="1:15">
      <c r="A8505" s="417" t="s">
        <v>2155</v>
      </c>
      <c r="B8505" s="417" t="s">
        <v>17360</v>
      </c>
      <c r="C8505" s="417" t="s">
        <v>2281</v>
      </c>
      <c r="D8505" s="417" t="s">
        <v>5690</v>
      </c>
      <c r="E8505" s="391">
        <v>0.09</v>
      </c>
      <c r="F8505" s="418">
        <v>44249</v>
      </c>
      <c r="G8505" s="417" t="s">
        <v>2283</v>
      </c>
      <c r="I8505" s="379">
        <f t="shared" ca="1" si="471"/>
        <v>-322</v>
      </c>
      <c r="J8505" s="379">
        <f t="shared" ca="1" si="472"/>
        <v>-224</v>
      </c>
      <c r="K8505" s="391" t="str">
        <f t="shared" ca="1" si="473"/>
        <v>37,61</v>
      </c>
      <c r="L8505" s="379"/>
      <c r="O8505" s="379"/>
    </row>
    <row r="8506" spans="1:15">
      <c r="A8506" s="417" t="s">
        <v>2155</v>
      </c>
      <c r="B8506" s="417" t="s">
        <v>17361</v>
      </c>
      <c r="C8506" s="417" t="s">
        <v>2332</v>
      </c>
      <c r="D8506" s="417" t="s">
        <v>5698</v>
      </c>
      <c r="E8506" s="391">
        <v>0.5</v>
      </c>
      <c r="F8506" s="418">
        <v>44214</v>
      </c>
      <c r="G8506" s="417" t="s">
        <v>2286</v>
      </c>
      <c r="I8506" s="379">
        <f t="shared" ca="1" si="471"/>
        <v>-357</v>
      </c>
      <c r="J8506" s="379">
        <f t="shared" ca="1" si="472"/>
        <v>-247</v>
      </c>
      <c r="K8506" s="391" t="str">
        <f t="shared" ca="1" si="473"/>
        <v>32,61</v>
      </c>
      <c r="L8506" s="379"/>
      <c r="O8506" s="379"/>
    </row>
    <row r="8507" spans="1:15">
      <c r="A8507" s="417" t="s">
        <v>2155</v>
      </c>
      <c r="B8507" s="417" t="s">
        <v>13250</v>
      </c>
      <c r="C8507" s="417" t="s">
        <v>2332</v>
      </c>
      <c r="D8507" s="417" t="s">
        <v>5682</v>
      </c>
      <c r="E8507" s="391">
        <v>0.61</v>
      </c>
      <c r="F8507" s="418">
        <v>44214</v>
      </c>
      <c r="G8507" s="417" t="s">
        <v>2286</v>
      </c>
      <c r="I8507" s="379">
        <f t="shared" ca="1" si="471"/>
        <v>-357</v>
      </c>
      <c r="J8507" s="379">
        <f t="shared" ca="1" si="472"/>
        <v>-247</v>
      </c>
      <c r="K8507" s="391" t="str">
        <f t="shared" ca="1" si="473"/>
        <v>33,61</v>
      </c>
      <c r="L8507" s="379"/>
      <c r="O8507" s="379"/>
    </row>
    <row r="8508" spans="1:15">
      <c r="A8508" s="417" t="s">
        <v>2155</v>
      </c>
      <c r="B8508" s="417" t="s">
        <v>8563</v>
      </c>
      <c r="C8508" s="417" t="s">
        <v>2332</v>
      </c>
      <c r="D8508" s="417" t="s">
        <v>5690</v>
      </c>
      <c r="E8508" s="391">
        <v>1.77</v>
      </c>
      <c r="F8508" s="418">
        <v>44214</v>
      </c>
      <c r="G8508" s="417" t="s">
        <v>2286</v>
      </c>
      <c r="I8508" s="379">
        <f t="shared" ca="1" si="471"/>
        <v>-357</v>
      </c>
      <c r="J8508" s="379">
        <f t="shared" ca="1" si="472"/>
        <v>-247</v>
      </c>
      <c r="K8508" s="391" t="str">
        <f t="shared" ca="1" si="473"/>
        <v>37,61</v>
      </c>
      <c r="L8508" s="379"/>
      <c r="O8508" s="379"/>
    </row>
    <row r="8509" spans="1:15">
      <c r="A8509" s="417" t="s">
        <v>2155</v>
      </c>
      <c r="B8509" s="417" t="s">
        <v>18592</v>
      </c>
      <c r="C8509" s="417" t="s">
        <v>2332</v>
      </c>
      <c r="D8509" s="417" t="s">
        <v>18593</v>
      </c>
      <c r="E8509" s="391">
        <v>0.3</v>
      </c>
      <c r="F8509" s="418">
        <v>44249</v>
      </c>
      <c r="G8509" s="417" t="s">
        <v>2286</v>
      </c>
      <c r="I8509" s="379">
        <f t="shared" ca="1" si="471"/>
        <v>-322</v>
      </c>
      <c r="J8509" s="379">
        <f t="shared" ca="1" si="472"/>
        <v>-224</v>
      </c>
      <c r="K8509" s="391" t="str">
        <f t="shared" ca="1" si="473"/>
        <v>30,61</v>
      </c>
      <c r="L8509" s="379"/>
      <c r="O8509" s="379"/>
    </row>
    <row r="8510" spans="1:15">
      <c r="A8510" s="417" t="s">
        <v>2155</v>
      </c>
      <c r="B8510" s="417" t="s">
        <v>17362</v>
      </c>
      <c r="C8510" s="417" t="s">
        <v>2332</v>
      </c>
      <c r="D8510" s="417" t="s">
        <v>5696</v>
      </c>
      <c r="E8510" s="391">
        <v>0.49</v>
      </c>
      <c r="F8510" s="418">
        <v>44249</v>
      </c>
      <c r="G8510" s="417" t="s">
        <v>2286</v>
      </c>
      <c r="I8510" s="379">
        <f t="shared" ca="1" si="471"/>
        <v>-322</v>
      </c>
      <c r="J8510" s="379">
        <f t="shared" ca="1" si="472"/>
        <v>-224</v>
      </c>
      <c r="K8510" s="391" t="str">
        <f t="shared" ca="1" si="473"/>
        <v>31,61</v>
      </c>
      <c r="L8510" s="379"/>
      <c r="O8510" s="379"/>
    </row>
    <row r="8511" spans="1:15">
      <c r="A8511" s="417" t="s">
        <v>2155</v>
      </c>
      <c r="B8511" s="417" t="s">
        <v>17363</v>
      </c>
      <c r="C8511" s="417" t="s">
        <v>2332</v>
      </c>
      <c r="D8511" s="417" t="s">
        <v>5698</v>
      </c>
      <c r="E8511" s="391">
        <v>0.79</v>
      </c>
      <c r="F8511" s="418">
        <v>44249</v>
      </c>
      <c r="G8511" s="417" t="s">
        <v>2286</v>
      </c>
      <c r="I8511" s="379">
        <f t="shared" ca="1" si="471"/>
        <v>-322</v>
      </c>
      <c r="J8511" s="379">
        <f t="shared" ca="1" si="472"/>
        <v>-224</v>
      </c>
      <c r="K8511" s="391" t="str">
        <f t="shared" ca="1" si="473"/>
        <v>32,61</v>
      </c>
      <c r="L8511" s="379"/>
      <c r="O8511" s="379"/>
    </row>
    <row r="8512" spans="1:15">
      <c r="A8512" s="417" t="s">
        <v>51</v>
      </c>
      <c r="B8512" s="417" t="s">
        <v>8564</v>
      </c>
      <c r="C8512" s="417" t="s">
        <v>2281</v>
      </c>
      <c r="D8512" s="417" t="s">
        <v>3505</v>
      </c>
      <c r="E8512" s="391">
        <v>0.75</v>
      </c>
      <c r="F8512" s="418">
        <v>44249</v>
      </c>
      <c r="G8512" s="417" t="s">
        <v>2283</v>
      </c>
      <c r="I8512" s="379">
        <f t="shared" ca="1" si="471"/>
        <v>-322</v>
      </c>
      <c r="J8512" s="379">
        <f t="shared" ca="1" si="472"/>
        <v>-224</v>
      </c>
      <c r="K8512" s="391" t="str">
        <f t="shared" ca="1" si="473"/>
        <v>3,40</v>
      </c>
      <c r="L8512" s="379"/>
      <c r="O8512" s="379"/>
    </row>
    <row r="8513" spans="1:15">
      <c r="A8513" s="417" t="s">
        <v>2155</v>
      </c>
      <c r="B8513" s="417" t="s">
        <v>13251</v>
      </c>
      <c r="C8513" s="417" t="s">
        <v>2281</v>
      </c>
      <c r="D8513" s="417" t="s">
        <v>3480</v>
      </c>
      <c r="E8513" s="391">
        <v>0.7</v>
      </c>
      <c r="F8513" s="418">
        <v>44337</v>
      </c>
      <c r="G8513" s="417" t="s">
        <v>2286</v>
      </c>
      <c r="I8513" s="379">
        <f t="shared" ca="1" si="471"/>
        <v>-234</v>
      </c>
      <c r="J8513" s="379">
        <f t="shared" ca="1" si="472"/>
        <v>-163</v>
      </c>
      <c r="K8513" s="391" t="str">
        <f t="shared" ca="1" si="473"/>
        <v>5,70</v>
      </c>
      <c r="L8513" s="379"/>
      <c r="O8513" s="379"/>
    </row>
    <row r="8514" spans="1:15">
      <c r="A8514" s="417" t="s">
        <v>2155</v>
      </c>
      <c r="B8514" s="417" t="s">
        <v>17364</v>
      </c>
      <c r="C8514" s="417" t="s">
        <v>2281</v>
      </c>
      <c r="D8514" s="417" t="s">
        <v>3496</v>
      </c>
      <c r="E8514" s="391">
        <v>0.4</v>
      </c>
      <c r="F8514" s="418">
        <v>44365</v>
      </c>
      <c r="G8514" s="417" t="s">
        <v>2286</v>
      </c>
      <c r="I8514" s="379">
        <f t="shared" ca="1" si="471"/>
        <v>-206</v>
      </c>
      <c r="J8514" s="379">
        <f t="shared" ca="1" si="472"/>
        <v>-144</v>
      </c>
      <c r="K8514" s="391" t="str">
        <f t="shared" ca="1" si="473"/>
        <v>4,60</v>
      </c>
      <c r="L8514" s="379"/>
      <c r="O8514" s="379"/>
    </row>
    <row r="8515" spans="1:15">
      <c r="A8515" s="417" t="s">
        <v>2155</v>
      </c>
      <c r="B8515" s="417" t="s">
        <v>13252</v>
      </c>
      <c r="C8515" s="417" t="s">
        <v>2332</v>
      </c>
      <c r="D8515" s="417" t="s">
        <v>3505</v>
      </c>
      <c r="E8515" s="391">
        <v>0.1</v>
      </c>
      <c r="F8515" s="418">
        <v>44249</v>
      </c>
      <c r="G8515" s="417" t="s">
        <v>2286</v>
      </c>
      <c r="I8515" s="379">
        <f t="shared" ca="1" si="471"/>
        <v>-322</v>
      </c>
      <c r="J8515" s="379">
        <f t="shared" ca="1" si="472"/>
        <v>-224</v>
      </c>
      <c r="K8515" s="391" t="str">
        <f t="shared" ca="1" si="473"/>
        <v>3,40</v>
      </c>
      <c r="L8515" s="379"/>
      <c r="O8515" s="379"/>
    </row>
    <row r="8516" spans="1:15">
      <c r="A8516" s="417" t="s">
        <v>2155</v>
      </c>
      <c r="B8516" s="417" t="s">
        <v>13253</v>
      </c>
      <c r="C8516" s="417" t="s">
        <v>2332</v>
      </c>
      <c r="D8516" s="417" t="s">
        <v>3497</v>
      </c>
      <c r="E8516" s="391">
        <v>0.7</v>
      </c>
      <c r="F8516" s="418">
        <v>44337</v>
      </c>
      <c r="G8516" s="417" t="s">
        <v>2286</v>
      </c>
      <c r="I8516" s="379">
        <f t="shared" ca="1" si="471"/>
        <v>-234</v>
      </c>
      <c r="J8516" s="379">
        <f t="shared" ca="1" si="472"/>
        <v>-163</v>
      </c>
      <c r="K8516" s="391" t="str">
        <f t="shared" ca="1" si="473"/>
        <v>4,80</v>
      </c>
      <c r="L8516" s="379"/>
      <c r="O8516" s="379"/>
    </row>
    <row r="8517" spans="1:15">
      <c r="A8517" s="417" t="s">
        <v>2155</v>
      </c>
      <c r="B8517" s="417" t="s">
        <v>17365</v>
      </c>
      <c r="C8517" s="417" t="s">
        <v>2332</v>
      </c>
      <c r="D8517" s="417" t="s">
        <v>3466</v>
      </c>
      <c r="E8517" s="391">
        <v>0.4</v>
      </c>
      <c r="F8517" s="418">
        <v>44365</v>
      </c>
      <c r="G8517" s="417" t="s">
        <v>2286</v>
      </c>
      <c r="I8517" s="379">
        <f t="shared" ca="1" si="471"/>
        <v>-206</v>
      </c>
      <c r="J8517" s="379">
        <f t="shared" ca="1" si="472"/>
        <v>-144</v>
      </c>
      <c r="K8517" s="391" t="str">
        <f t="shared" ca="1" si="473"/>
        <v>4,00</v>
      </c>
      <c r="L8517" s="379"/>
      <c r="O8517" s="379"/>
    </row>
    <row r="8518" spans="1:15">
      <c r="A8518" s="417"/>
      <c r="B8518" s="417" t="s">
        <v>7107</v>
      </c>
      <c r="C8518" s="417" t="s">
        <v>2281</v>
      </c>
      <c r="D8518" s="417" t="s">
        <v>13254</v>
      </c>
      <c r="E8518" s="391">
        <v>0.05</v>
      </c>
      <c r="F8518" s="418">
        <v>44214</v>
      </c>
      <c r="G8518" s="417" t="s">
        <v>2286</v>
      </c>
      <c r="I8518" s="379">
        <f t="shared" ca="1" si="471"/>
        <v>-357</v>
      </c>
      <c r="J8518" s="379">
        <f t="shared" ca="1" si="472"/>
        <v>-247</v>
      </c>
      <c r="K8518" s="391" t="str">
        <f t="shared" ca="1" si="473"/>
        <v>26,58</v>
      </c>
      <c r="L8518" s="379"/>
      <c r="O8518" s="379"/>
    </row>
    <row r="8519" spans="1:15">
      <c r="A8519" s="417" t="s">
        <v>2155</v>
      </c>
      <c r="B8519" s="417" t="s">
        <v>7108</v>
      </c>
      <c r="C8519" s="417" t="s">
        <v>2281</v>
      </c>
      <c r="D8519" s="417" t="s">
        <v>13255</v>
      </c>
      <c r="E8519" s="391">
        <v>0.02</v>
      </c>
      <c r="F8519" s="418">
        <v>44214</v>
      </c>
      <c r="G8519" s="417" t="s">
        <v>2286</v>
      </c>
      <c r="I8519" s="379">
        <f t="shared" ca="1" si="471"/>
        <v>-357</v>
      </c>
      <c r="J8519" s="379">
        <f t="shared" ca="1" si="472"/>
        <v>-247</v>
      </c>
      <c r="K8519" s="391" t="str">
        <f t="shared" ca="1" si="473"/>
        <v>27,58</v>
      </c>
      <c r="L8519" s="379"/>
      <c r="O8519" s="379"/>
    </row>
    <row r="8520" spans="1:15">
      <c r="A8520" s="417" t="s">
        <v>2155</v>
      </c>
      <c r="B8520" s="417" t="s">
        <v>7109</v>
      </c>
      <c r="C8520" s="417" t="s">
        <v>2281</v>
      </c>
      <c r="D8520" s="417" t="s">
        <v>13256</v>
      </c>
      <c r="E8520" s="391">
        <v>0.01</v>
      </c>
      <c r="F8520" s="418">
        <v>44214</v>
      </c>
      <c r="G8520" s="417" t="s">
        <v>2286</v>
      </c>
      <c r="I8520" s="379">
        <f t="shared" ca="1" si="471"/>
        <v>-357</v>
      </c>
      <c r="J8520" s="379">
        <f t="shared" ca="1" si="472"/>
        <v>-247</v>
      </c>
      <c r="K8520" s="391" t="str">
        <f t="shared" ca="1" si="473"/>
        <v>28,58</v>
      </c>
      <c r="L8520" s="379"/>
      <c r="O8520" s="379"/>
    </row>
    <row r="8521" spans="1:15">
      <c r="A8521" s="417" t="s">
        <v>2155</v>
      </c>
      <c r="B8521" s="417" t="s">
        <v>18018</v>
      </c>
      <c r="C8521" s="417" t="s">
        <v>2281</v>
      </c>
      <c r="D8521" s="417" t="s">
        <v>7380</v>
      </c>
      <c r="E8521" s="391">
        <v>5.31</v>
      </c>
      <c r="F8521" s="418">
        <v>44214</v>
      </c>
      <c r="G8521" s="417" t="s">
        <v>2286</v>
      </c>
      <c r="I8521" s="379">
        <f t="shared" ca="1" si="471"/>
        <v>-357</v>
      </c>
      <c r="J8521" s="379">
        <f t="shared" ca="1" si="472"/>
        <v>-247</v>
      </c>
      <c r="K8521" s="391" t="str">
        <f t="shared" ca="1" si="473"/>
        <v>18,08</v>
      </c>
      <c r="L8521" s="379"/>
      <c r="O8521" s="379"/>
    </row>
    <row r="8522" spans="1:15">
      <c r="A8522" s="417" t="s">
        <v>2155</v>
      </c>
      <c r="B8522" s="417" t="s">
        <v>13257</v>
      </c>
      <c r="C8522" s="417" t="s">
        <v>2281</v>
      </c>
      <c r="D8522" s="417" t="s">
        <v>13258</v>
      </c>
      <c r="E8522" s="391">
        <v>2.75</v>
      </c>
      <c r="F8522" s="418">
        <v>44214</v>
      </c>
      <c r="G8522" s="417" t="s">
        <v>2283</v>
      </c>
      <c r="I8522" s="379">
        <f t="shared" ref="I8522:I8585" ca="1" si="474">IF(F8522&lt;&gt;"",F8522-$I$199,"")</f>
        <v>-357</v>
      </c>
      <c r="J8522" s="379">
        <f t="shared" ref="J8522:J8585" ca="1" si="475">IF(I8522&lt;&gt;"",NETWORKDAYS($I$199,F8522-1,$N$201:$N$224),"")</f>
        <v>-247</v>
      </c>
      <c r="K8522" s="391" t="str">
        <f t="shared" ref="K8522:K8585" ca="1" si="476">IF(I8522&lt;&gt;"",RIGHT(D8522,LEN(D8522)-FIND(" ",D8522)),"")</f>
        <v>20,83</v>
      </c>
      <c r="L8522" s="379"/>
      <c r="O8522" s="379"/>
    </row>
    <row r="8523" spans="1:15">
      <c r="A8523" s="417" t="s">
        <v>2155</v>
      </c>
      <c r="B8523" s="417" t="s">
        <v>8565</v>
      </c>
      <c r="C8523" s="417" t="s">
        <v>2281</v>
      </c>
      <c r="D8523" s="417" t="s">
        <v>13259</v>
      </c>
      <c r="E8523" s="391">
        <v>0.27</v>
      </c>
      <c r="F8523" s="418">
        <v>44214</v>
      </c>
      <c r="G8523" s="417" t="s">
        <v>2286</v>
      </c>
      <c r="I8523" s="379">
        <f t="shared" ca="1" si="474"/>
        <v>-357</v>
      </c>
      <c r="J8523" s="379">
        <f t="shared" ca="1" si="475"/>
        <v>-247</v>
      </c>
      <c r="K8523" s="391" t="str">
        <f t="shared" ca="1" si="476"/>
        <v>24,08</v>
      </c>
      <c r="L8523" s="379"/>
      <c r="O8523" s="379"/>
    </row>
    <row r="8524" spans="1:15">
      <c r="A8524" s="417" t="s">
        <v>2155</v>
      </c>
      <c r="B8524" s="417" t="s">
        <v>8566</v>
      </c>
      <c r="C8524" s="417" t="s">
        <v>2281</v>
      </c>
      <c r="D8524" s="417" t="s">
        <v>13260</v>
      </c>
      <c r="E8524" s="391">
        <v>0.16</v>
      </c>
      <c r="F8524" s="418">
        <v>44214</v>
      </c>
      <c r="G8524" s="417" t="s">
        <v>2286</v>
      </c>
      <c r="I8524" s="379">
        <f t="shared" ca="1" si="474"/>
        <v>-357</v>
      </c>
      <c r="J8524" s="379">
        <f t="shared" ca="1" si="475"/>
        <v>-247</v>
      </c>
      <c r="K8524" s="391" t="str">
        <f t="shared" ca="1" si="476"/>
        <v>24,58</v>
      </c>
      <c r="L8524" s="379"/>
      <c r="O8524" s="379"/>
    </row>
    <row r="8525" spans="1:15">
      <c r="A8525" s="417" t="s">
        <v>2155</v>
      </c>
      <c r="B8525" s="417" t="s">
        <v>8567</v>
      </c>
      <c r="C8525" s="417" t="s">
        <v>2281</v>
      </c>
      <c r="D8525" s="417" t="s">
        <v>13261</v>
      </c>
      <c r="E8525" s="391">
        <v>0.1</v>
      </c>
      <c r="F8525" s="418">
        <v>44214</v>
      </c>
      <c r="G8525" s="417" t="s">
        <v>2286</v>
      </c>
      <c r="I8525" s="379">
        <f t="shared" ca="1" si="474"/>
        <v>-357</v>
      </c>
      <c r="J8525" s="379">
        <f t="shared" ca="1" si="475"/>
        <v>-247</v>
      </c>
      <c r="K8525" s="391" t="str">
        <f t="shared" ca="1" si="476"/>
        <v>25,08</v>
      </c>
      <c r="L8525" s="379"/>
      <c r="O8525" s="379"/>
    </row>
    <row r="8526" spans="1:15">
      <c r="A8526" s="417" t="s">
        <v>2155</v>
      </c>
      <c r="B8526" s="417" t="s">
        <v>8568</v>
      </c>
      <c r="C8526" s="417" t="s">
        <v>2281</v>
      </c>
      <c r="D8526" s="417" t="s">
        <v>13262</v>
      </c>
      <c r="E8526" s="391">
        <v>0.08</v>
      </c>
      <c r="F8526" s="418">
        <v>44214</v>
      </c>
      <c r="G8526" s="417" t="s">
        <v>2286</v>
      </c>
      <c r="I8526" s="379">
        <f t="shared" ca="1" si="474"/>
        <v>-357</v>
      </c>
      <c r="J8526" s="379">
        <f t="shared" ca="1" si="475"/>
        <v>-247</v>
      </c>
      <c r="K8526" s="391" t="str">
        <f t="shared" ca="1" si="476"/>
        <v>25,58</v>
      </c>
      <c r="L8526" s="379"/>
      <c r="O8526" s="379"/>
    </row>
    <row r="8527" spans="1:15">
      <c r="A8527" s="417" t="s">
        <v>2155</v>
      </c>
      <c r="B8527" s="417" t="s">
        <v>8569</v>
      </c>
      <c r="C8527" s="417" t="s">
        <v>2281</v>
      </c>
      <c r="D8527" s="417" t="s">
        <v>13263</v>
      </c>
      <c r="E8527" s="391">
        <v>0.03</v>
      </c>
      <c r="F8527" s="418">
        <v>44214</v>
      </c>
      <c r="G8527" s="417" t="s">
        <v>2286</v>
      </c>
      <c r="I8527" s="379">
        <f t="shared" ca="1" si="474"/>
        <v>-357</v>
      </c>
      <c r="J8527" s="379">
        <f t="shared" ca="1" si="475"/>
        <v>-247</v>
      </c>
      <c r="K8527" s="391" t="str">
        <f t="shared" ca="1" si="476"/>
        <v>27,08</v>
      </c>
      <c r="L8527" s="379"/>
      <c r="O8527" s="379"/>
    </row>
    <row r="8528" spans="1:15">
      <c r="A8528" s="417" t="s">
        <v>2155</v>
      </c>
      <c r="B8528" s="417" t="s">
        <v>8570</v>
      </c>
      <c r="C8528" s="417" t="s">
        <v>2281</v>
      </c>
      <c r="D8528" s="417" t="s">
        <v>13264</v>
      </c>
      <c r="E8528" s="391">
        <v>0.01</v>
      </c>
      <c r="F8528" s="418">
        <v>44214</v>
      </c>
      <c r="G8528" s="417" t="s">
        <v>2283</v>
      </c>
      <c r="I8528" s="379">
        <f t="shared" ca="1" si="474"/>
        <v>-357</v>
      </c>
      <c r="J8528" s="379">
        <f t="shared" ca="1" si="475"/>
        <v>-247</v>
      </c>
      <c r="K8528" s="391" t="str">
        <f t="shared" ca="1" si="476"/>
        <v>28,33</v>
      </c>
      <c r="L8528" s="379"/>
      <c r="O8528" s="379"/>
    </row>
    <row r="8529" spans="1:15">
      <c r="A8529" s="417" t="s">
        <v>2155</v>
      </c>
      <c r="B8529" s="417" t="s">
        <v>8571</v>
      </c>
      <c r="C8529" s="417" t="s">
        <v>2281</v>
      </c>
      <c r="D8529" s="417" t="s">
        <v>13265</v>
      </c>
      <c r="E8529" s="391">
        <v>0.01</v>
      </c>
      <c r="F8529" s="418">
        <v>44214</v>
      </c>
      <c r="G8529" s="417" t="s">
        <v>2286</v>
      </c>
      <c r="I8529" s="379">
        <f t="shared" ca="1" si="474"/>
        <v>-357</v>
      </c>
      <c r="J8529" s="379">
        <f t="shared" ca="1" si="475"/>
        <v>-247</v>
      </c>
      <c r="K8529" s="391" t="str">
        <f t="shared" ca="1" si="476"/>
        <v>29,08</v>
      </c>
      <c r="L8529" s="379"/>
      <c r="O8529" s="379"/>
    </row>
    <row r="8530" spans="1:15">
      <c r="A8530" s="417" t="s">
        <v>2155</v>
      </c>
      <c r="B8530" s="417" t="s">
        <v>7110</v>
      </c>
      <c r="C8530" s="417" t="s">
        <v>2281</v>
      </c>
      <c r="D8530" s="417" t="s">
        <v>13266</v>
      </c>
      <c r="E8530" s="391">
        <v>0.01</v>
      </c>
      <c r="F8530" s="418">
        <v>44214</v>
      </c>
      <c r="G8530" s="417" t="s">
        <v>2283</v>
      </c>
      <c r="I8530" s="379">
        <f t="shared" ca="1" si="474"/>
        <v>-357</v>
      </c>
      <c r="J8530" s="379">
        <f t="shared" ca="1" si="475"/>
        <v>-247</v>
      </c>
      <c r="K8530" s="391" t="str">
        <f t="shared" ca="1" si="476"/>
        <v>30,33</v>
      </c>
      <c r="L8530" s="379"/>
      <c r="O8530" s="379"/>
    </row>
    <row r="8531" spans="1:15">
      <c r="A8531" s="417" t="s">
        <v>2155</v>
      </c>
      <c r="B8531" s="417" t="s">
        <v>7111</v>
      </c>
      <c r="C8531" s="417" t="s">
        <v>2281</v>
      </c>
      <c r="D8531" s="417" t="s">
        <v>13267</v>
      </c>
      <c r="E8531" s="391">
        <v>0.01</v>
      </c>
      <c r="F8531" s="418">
        <v>44214</v>
      </c>
      <c r="G8531" s="417" t="s">
        <v>2283</v>
      </c>
      <c r="I8531" s="379">
        <f t="shared" ca="1" si="474"/>
        <v>-357</v>
      </c>
      <c r="J8531" s="379">
        <f t="shared" ca="1" si="475"/>
        <v>-247</v>
      </c>
      <c r="K8531" s="391" t="str">
        <f t="shared" ca="1" si="476"/>
        <v>31,33</v>
      </c>
      <c r="L8531" s="379"/>
      <c r="O8531" s="379"/>
    </row>
    <row r="8532" spans="1:15">
      <c r="A8532" s="417" t="s">
        <v>2155</v>
      </c>
      <c r="B8532" s="417" t="s">
        <v>7112</v>
      </c>
      <c r="C8532" s="417" t="s">
        <v>2281</v>
      </c>
      <c r="D8532" s="417" t="s">
        <v>13268</v>
      </c>
      <c r="E8532" s="391">
        <v>11.33</v>
      </c>
      <c r="F8532" s="418">
        <v>44214</v>
      </c>
      <c r="G8532" s="417" t="s">
        <v>2283</v>
      </c>
      <c r="I8532" s="379">
        <f t="shared" ca="1" si="474"/>
        <v>-357</v>
      </c>
      <c r="J8532" s="379">
        <f t="shared" ca="1" si="475"/>
        <v>-247</v>
      </c>
      <c r="K8532" s="391" t="str">
        <f t="shared" ca="1" si="476"/>
        <v>11,83</v>
      </c>
      <c r="L8532" s="379"/>
      <c r="O8532" s="379"/>
    </row>
    <row r="8533" spans="1:15">
      <c r="A8533" s="417" t="s">
        <v>2155</v>
      </c>
      <c r="B8533" s="417" t="s">
        <v>5079</v>
      </c>
      <c r="C8533" s="417" t="s">
        <v>2281</v>
      </c>
      <c r="D8533" s="417" t="s">
        <v>2317</v>
      </c>
      <c r="E8533" s="391">
        <v>7.14</v>
      </c>
      <c r="F8533" s="418">
        <v>44214</v>
      </c>
      <c r="G8533" s="417" t="s">
        <v>2286</v>
      </c>
      <c r="I8533" s="379">
        <f t="shared" ca="1" si="474"/>
        <v>-357</v>
      </c>
      <c r="J8533" s="379">
        <f t="shared" ca="1" si="475"/>
        <v>-247</v>
      </c>
      <c r="K8533" s="391" t="str">
        <f t="shared" ca="1" si="476"/>
        <v>16,08</v>
      </c>
      <c r="L8533" s="379"/>
      <c r="O8533" s="379"/>
    </row>
    <row r="8534" spans="1:15">
      <c r="A8534" s="417" t="s">
        <v>2155</v>
      </c>
      <c r="B8534" s="417" t="s">
        <v>13269</v>
      </c>
      <c r="C8534" s="417" t="s">
        <v>2281</v>
      </c>
      <c r="D8534" s="417" t="s">
        <v>4936</v>
      </c>
      <c r="E8534" s="391">
        <v>4.3099999999999996</v>
      </c>
      <c r="F8534" s="418">
        <v>44214</v>
      </c>
      <c r="G8534" s="417" t="s">
        <v>2283</v>
      </c>
      <c r="I8534" s="379">
        <f t="shared" ca="1" si="474"/>
        <v>-357</v>
      </c>
      <c r="J8534" s="379">
        <f t="shared" ca="1" si="475"/>
        <v>-247</v>
      </c>
      <c r="K8534" s="391" t="str">
        <f t="shared" ca="1" si="476"/>
        <v>18,96</v>
      </c>
      <c r="L8534" s="379"/>
      <c r="O8534" s="379"/>
    </row>
    <row r="8535" spans="1:15">
      <c r="A8535" s="417" t="s">
        <v>2155</v>
      </c>
      <c r="B8535" s="417" t="s">
        <v>5080</v>
      </c>
      <c r="C8535" s="417" t="s">
        <v>2281</v>
      </c>
      <c r="D8535" s="417" t="s">
        <v>13270</v>
      </c>
      <c r="E8535" s="391">
        <v>3.71</v>
      </c>
      <c r="F8535" s="418">
        <v>44214</v>
      </c>
      <c r="G8535" s="417" t="s">
        <v>2286</v>
      </c>
      <c r="I8535" s="379">
        <f t="shared" ca="1" si="474"/>
        <v>-357</v>
      </c>
      <c r="J8535" s="379">
        <f t="shared" ca="1" si="475"/>
        <v>-247</v>
      </c>
      <c r="K8535" s="391" t="str">
        <f t="shared" ca="1" si="476"/>
        <v>19,58</v>
      </c>
      <c r="L8535" s="379"/>
      <c r="O8535" s="379"/>
    </row>
    <row r="8536" spans="1:15">
      <c r="A8536" s="417" t="s">
        <v>2155</v>
      </c>
      <c r="B8536" s="417" t="s">
        <v>5082</v>
      </c>
      <c r="C8536" s="417" t="s">
        <v>2281</v>
      </c>
      <c r="D8536" s="417" t="s">
        <v>13271</v>
      </c>
      <c r="E8536" s="391">
        <v>3.17</v>
      </c>
      <c r="F8536" s="418">
        <v>44214</v>
      </c>
      <c r="G8536" s="417" t="s">
        <v>2286</v>
      </c>
      <c r="I8536" s="379">
        <f t="shared" ca="1" si="474"/>
        <v>-357</v>
      </c>
      <c r="J8536" s="379">
        <f t="shared" ca="1" si="475"/>
        <v>-247</v>
      </c>
      <c r="K8536" s="391" t="str">
        <f t="shared" ca="1" si="476"/>
        <v>20,08</v>
      </c>
      <c r="L8536" s="379"/>
      <c r="O8536" s="379"/>
    </row>
    <row r="8537" spans="1:15">
      <c r="A8537" s="417" t="s">
        <v>2155</v>
      </c>
      <c r="B8537" s="417" t="s">
        <v>5083</v>
      </c>
      <c r="C8537" s="417" t="s">
        <v>2281</v>
      </c>
      <c r="D8537" s="417" t="s">
        <v>13272</v>
      </c>
      <c r="E8537" s="391">
        <v>1.27</v>
      </c>
      <c r="F8537" s="418">
        <v>44214</v>
      </c>
      <c r="G8537" s="417" t="s">
        <v>2286</v>
      </c>
      <c r="I8537" s="379">
        <f t="shared" ca="1" si="474"/>
        <v>-357</v>
      </c>
      <c r="J8537" s="379">
        <f t="shared" ca="1" si="475"/>
        <v>-247</v>
      </c>
      <c r="K8537" s="391" t="str">
        <f t="shared" ca="1" si="476"/>
        <v>22,58</v>
      </c>
      <c r="L8537" s="379"/>
      <c r="O8537" s="379"/>
    </row>
    <row r="8538" spans="1:15">
      <c r="A8538" s="417" t="s">
        <v>2155</v>
      </c>
      <c r="B8538" s="417" t="s">
        <v>5084</v>
      </c>
      <c r="C8538" s="417" t="s">
        <v>2281</v>
      </c>
      <c r="D8538" s="417" t="s">
        <v>13273</v>
      </c>
      <c r="E8538" s="391">
        <v>0.96</v>
      </c>
      <c r="F8538" s="418">
        <v>44214</v>
      </c>
      <c r="G8538" s="417" t="s">
        <v>2286</v>
      </c>
      <c r="I8538" s="379">
        <f t="shared" ca="1" si="474"/>
        <v>-357</v>
      </c>
      <c r="J8538" s="379">
        <f t="shared" ca="1" si="475"/>
        <v>-247</v>
      </c>
      <c r="K8538" s="391" t="str">
        <f t="shared" ca="1" si="476"/>
        <v>23,08</v>
      </c>
      <c r="L8538" s="379"/>
      <c r="O8538" s="379"/>
    </row>
    <row r="8539" spans="1:15">
      <c r="A8539" s="417" t="s">
        <v>2155</v>
      </c>
      <c r="B8539" s="417" t="s">
        <v>5086</v>
      </c>
      <c r="C8539" s="417" t="s">
        <v>2281</v>
      </c>
      <c r="D8539" s="417" t="s">
        <v>13274</v>
      </c>
      <c r="E8539" s="391">
        <v>0.44</v>
      </c>
      <c r="F8539" s="418">
        <v>44214</v>
      </c>
      <c r="G8539" s="417" t="s">
        <v>2286</v>
      </c>
      <c r="I8539" s="379">
        <f t="shared" ca="1" si="474"/>
        <v>-357</v>
      </c>
      <c r="J8539" s="379">
        <f t="shared" ca="1" si="475"/>
        <v>-247</v>
      </c>
      <c r="K8539" s="391" t="str">
        <f t="shared" ca="1" si="476"/>
        <v>23,58</v>
      </c>
      <c r="L8539" s="379"/>
      <c r="O8539" s="379"/>
    </row>
    <row r="8540" spans="1:15">
      <c r="A8540" s="417" t="s">
        <v>2155</v>
      </c>
      <c r="B8540" s="417" t="s">
        <v>5087</v>
      </c>
      <c r="C8540" s="417" t="s">
        <v>2281</v>
      </c>
      <c r="D8540" s="417" t="s">
        <v>13275</v>
      </c>
      <c r="E8540" s="391">
        <v>0.38</v>
      </c>
      <c r="F8540" s="418">
        <v>44249</v>
      </c>
      <c r="G8540" s="417" t="s">
        <v>2286</v>
      </c>
      <c r="I8540" s="379">
        <f t="shared" ca="1" si="474"/>
        <v>-322</v>
      </c>
      <c r="J8540" s="379">
        <f t="shared" ca="1" si="475"/>
        <v>-224</v>
      </c>
      <c r="K8540" s="391" t="str">
        <f t="shared" ca="1" si="476"/>
        <v>26,73</v>
      </c>
      <c r="L8540" s="379"/>
      <c r="O8540" s="379"/>
    </row>
    <row r="8541" spans="1:15">
      <c r="A8541" s="417" t="s">
        <v>2155</v>
      </c>
      <c r="B8541" s="417" t="s">
        <v>16596</v>
      </c>
      <c r="C8541" s="417" t="s">
        <v>2281</v>
      </c>
      <c r="D8541" s="417" t="s">
        <v>2756</v>
      </c>
      <c r="E8541" s="391">
        <v>3.11</v>
      </c>
      <c r="F8541" s="418">
        <v>44249</v>
      </c>
      <c r="G8541" s="417" t="s">
        <v>2286</v>
      </c>
      <c r="I8541" s="379">
        <f t="shared" ca="1" si="474"/>
        <v>-322</v>
      </c>
      <c r="J8541" s="379">
        <f t="shared" ca="1" si="475"/>
        <v>-224</v>
      </c>
      <c r="K8541" s="391" t="str">
        <f t="shared" ca="1" si="476"/>
        <v>20,98</v>
      </c>
      <c r="L8541" s="379"/>
      <c r="O8541" s="379"/>
    </row>
    <row r="8542" spans="1:15">
      <c r="A8542" s="417" t="s">
        <v>2155</v>
      </c>
      <c r="B8542" s="417" t="s">
        <v>13276</v>
      </c>
      <c r="C8542" s="417" t="s">
        <v>2281</v>
      </c>
      <c r="D8542" s="417" t="s">
        <v>13277</v>
      </c>
      <c r="E8542" s="391">
        <v>2.4500000000000002</v>
      </c>
      <c r="F8542" s="418">
        <v>44249</v>
      </c>
      <c r="G8542" s="417" t="s">
        <v>2286</v>
      </c>
      <c r="I8542" s="379">
        <f t="shared" ca="1" si="474"/>
        <v>-322</v>
      </c>
      <c r="J8542" s="379">
        <f t="shared" ca="1" si="475"/>
        <v>-224</v>
      </c>
      <c r="K8542" s="391" t="str">
        <f t="shared" ca="1" si="476"/>
        <v>21,98</v>
      </c>
      <c r="L8542" s="379"/>
      <c r="O8542" s="379"/>
    </row>
    <row r="8543" spans="1:15">
      <c r="A8543" s="417" t="s">
        <v>2155</v>
      </c>
      <c r="B8543" s="417" t="s">
        <v>18019</v>
      </c>
      <c r="C8543" s="417" t="s">
        <v>2281</v>
      </c>
      <c r="D8543" s="417" t="s">
        <v>13330</v>
      </c>
      <c r="E8543" s="391">
        <v>1.9</v>
      </c>
      <c r="F8543" s="418">
        <v>44249</v>
      </c>
      <c r="G8543" s="417" t="s">
        <v>2286</v>
      </c>
      <c r="I8543" s="379">
        <f t="shared" ca="1" si="474"/>
        <v>-322</v>
      </c>
      <c r="J8543" s="379">
        <f t="shared" ca="1" si="475"/>
        <v>-224</v>
      </c>
      <c r="K8543" s="391" t="str">
        <f t="shared" ca="1" si="476"/>
        <v>22,48</v>
      </c>
      <c r="L8543" s="379"/>
      <c r="O8543" s="379"/>
    </row>
    <row r="8544" spans="1:15">
      <c r="A8544" s="417" t="s">
        <v>2155</v>
      </c>
      <c r="B8544" s="417" t="s">
        <v>13278</v>
      </c>
      <c r="C8544" s="417" t="s">
        <v>2281</v>
      </c>
      <c r="D8544" s="417" t="s">
        <v>13279</v>
      </c>
      <c r="E8544" s="391">
        <v>1.44</v>
      </c>
      <c r="F8544" s="418">
        <v>44249</v>
      </c>
      <c r="G8544" s="417" t="s">
        <v>2283</v>
      </c>
      <c r="I8544" s="379">
        <f t="shared" ca="1" si="474"/>
        <v>-322</v>
      </c>
      <c r="J8544" s="379">
        <f t="shared" ca="1" si="475"/>
        <v>-224</v>
      </c>
      <c r="K8544" s="391" t="str">
        <f t="shared" ca="1" si="476"/>
        <v>23,48</v>
      </c>
      <c r="L8544" s="379"/>
      <c r="O8544" s="379"/>
    </row>
    <row r="8545" spans="1:15">
      <c r="A8545" s="417" t="s">
        <v>2155</v>
      </c>
      <c r="B8545" s="417" t="s">
        <v>13280</v>
      </c>
      <c r="C8545" s="417" t="s">
        <v>2281</v>
      </c>
      <c r="D8545" s="417" t="s">
        <v>13281</v>
      </c>
      <c r="E8545" s="391">
        <v>1.21</v>
      </c>
      <c r="F8545" s="418">
        <v>44249</v>
      </c>
      <c r="G8545" s="417" t="s">
        <v>2286</v>
      </c>
      <c r="I8545" s="379">
        <f t="shared" ca="1" si="474"/>
        <v>-322</v>
      </c>
      <c r="J8545" s="379">
        <f t="shared" ca="1" si="475"/>
        <v>-224</v>
      </c>
      <c r="K8545" s="391" t="str">
        <f t="shared" ca="1" si="476"/>
        <v>23,73</v>
      </c>
      <c r="L8545" s="379"/>
      <c r="O8545" s="379"/>
    </row>
    <row r="8546" spans="1:15">
      <c r="A8546" s="417" t="s">
        <v>2155</v>
      </c>
      <c r="B8546" s="417" t="s">
        <v>13282</v>
      </c>
      <c r="C8546" s="417" t="s">
        <v>2281</v>
      </c>
      <c r="D8546" s="417" t="s">
        <v>13283</v>
      </c>
      <c r="E8546" s="391">
        <v>1.1499999999999999</v>
      </c>
      <c r="F8546" s="418">
        <v>44249</v>
      </c>
      <c r="G8546" s="417" t="s">
        <v>2283</v>
      </c>
      <c r="I8546" s="379">
        <f t="shared" ca="1" si="474"/>
        <v>-322</v>
      </c>
      <c r="J8546" s="379">
        <f t="shared" ca="1" si="475"/>
        <v>-224</v>
      </c>
      <c r="K8546" s="391" t="str">
        <f t="shared" ca="1" si="476"/>
        <v>23,98</v>
      </c>
      <c r="L8546" s="379"/>
      <c r="O8546" s="379"/>
    </row>
    <row r="8547" spans="1:15">
      <c r="A8547" s="417" t="s">
        <v>2155</v>
      </c>
      <c r="B8547" s="417" t="s">
        <v>13284</v>
      </c>
      <c r="C8547" s="417" t="s">
        <v>2281</v>
      </c>
      <c r="D8547" s="417" t="s">
        <v>2598</v>
      </c>
      <c r="E8547" s="391">
        <v>1.02</v>
      </c>
      <c r="F8547" s="418">
        <v>44249</v>
      </c>
      <c r="G8547" s="417" t="s">
        <v>2286</v>
      </c>
      <c r="I8547" s="379">
        <f t="shared" ca="1" si="474"/>
        <v>-322</v>
      </c>
      <c r="J8547" s="379">
        <f t="shared" ca="1" si="475"/>
        <v>-224</v>
      </c>
      <c r="K8547" s="391" t="str">
        <f t="shared" ca="1" si="476"/>
        <v>24,23</v>
      </c>
      <c r="L8547" s="379"/>
      <c r="O8547" s="379"/>
    </row>
    <row r="8548" spans="1:15">
      <c r="A8548" s="417" t="s">
        <v>2155</v>
      </c>
      <c r="B8548" s="417" t="s">
        <v>13285</v>
      </c>
      <c r="C8548" s="417" t="s">
        <v>2281</v>
      </c>
      <c r="D8548" s="417" t="s">
        <v>2600</v>
      </c>
      <c r="E8548" s="391">
        <v>0.74</v>
      </c>
      <c r="F8548" s="418">
        <v>44249</v>
      </c>
      <c r="G8548" s="417" t="s">
        <v>2283</v>
      </c>
      <c r="I8548" s="379">
        <f t="shared" ca="1" si="474"/>
        <v>-322</v>
      </c>
      <c r="J8548" s="379">
        <f t="shared" ca="1" si="475"/>
        <v>-224</v>
      </c>
      <c r="K8548" s="391" t="str">
        <f t="shared" ca="1" si="476"/>
        <v>24,98</v>
      </c>
      <c r="L8548" s="379"/>
      <c r="O8548" s="379"/>
    </row>
    <row r="8549" spans="1:15">
      <c r="A8549" s="417" t="s">
        <v>2155</v>
      </c>
      <c r="B8549" s="417" t="s">
        <v>13286</v>
      </c>
      <c r="C8549" s="417" t="s">
        <v>2281</v>
      </c>
      <c r="D8549" s="417" t="s">
        <v>13287</v>
      </c>
      <c r="E8549" s="391">
        <v>0.6</v>
      </c>
      <c r="F8549" s="418">
        <v>44249</v>
      </c>
      <c r="G8549" s="417" t="s">
        <v>2283</v>
      </c>
      <c r="I8549" s="379">
        <f t="shared" ca="1" si="474"/>
        <v>-322</v>
      </c>
      <c r="J8549" s="379">
        <f t="shared" ca="1" si="475"/>
        <v>-224</v>
      </c>
      <c r="K8549" s="391" t="str">
        <f t="shared" ca="1" si="476"/>
        <v>25,48</v>
      </c>
      <c r="L8549" s="379"/>
      <c r="O8549" s="379"/>
    </row>
    <row r="8550" spans="1:15">
      <c r="A8550" s="417" t="s">
        <v>2155</v>
      </c>
      <c r="B8550" s="417" t="s">
        <v>13288</v>
      </c>
      <c r="C8550" s="417" t="s">
        <v>2281</v>
      </c>
      <c r="D8550" s="417" t="s">
        <v>2673</v>
      </c>
      <c r="E8550" s="391">
        <v>0.5</v>
      </c>
      <c r="F8550" s="418">
        <v>44249</v>
      </c>
      <c r="G8550" s="417" t="s">
        <v>2283</v>
      </c>
      <c r="I8550" s="379">
        <f t="shared" ca="1" si="474"/>
        <v>-322</v>
      </c>
      <c r="J8550" s="379">
        <f t="shared" ca="1" si="475"/>
        <v>-224</v>
      </c>
      <c r="K8550" s="391" t="str">
        <f t="shared" ca="1" si="476"/>
        <v>25,98</v>
      </c>
      <c r="L8550" s="379"/>
      <c r="O8550" s="379"/>
    </row>
    <row r="8551" spans="1:15">
      <c r="A8551" s="417" t="s">
        <v>2155</v>
      </c>
      <c r="B8551" s="417" t="s">
        <v>13289</v>
      </c>
      <c r="C8551" s="417" t="s">
        <v>2281</v>
      </c>
      <c r="D8551" s="417" t="s">
        <v>13290</v>
      </c>
      <c r="E8551" s="391">
        <v>0.44</v>
      </c>
      <c r="F8551" s="418">
        <v>44249</v>
      </c>
      <c r="G8551" s="417" t="s">
        <v>2283</v>
      </c>
      <c r="I8551" s="379">
        <f t="shared" ca="1" si="474"/>
        <v>-322</v>
      </c>
      <c r="J8551" s="379">
        <f t="shared" ca="1" si="475"/>
        <v>-224</v>
      </c>
      <c r="K8551" s="391" t="str">
        <f t="shared" ca="1" si="476"/>
        <v>26,48</v>
      </c>
      <c r="L8551" s="379"/>
      <c r="O8551" s="379"/>
    </row>
    <row r="8552" spans="1:15">
      <c r="A8552" s="417" t="s">
        <v>2155</v>
      </c>
      <c r="B8552" s="417" t="s">
        <v>7113</v>
      </c>
      <c r="C8552" s="417" t="s">
        <v>2281</v>
      </c>
      <c r="D8552" s="417" t="s">
        <v>13291</v>
      </c>
      <c r="E8552" s="391">
        <v>0.35</v>
      </c>
      <c r="F8552" s="418">
        <v>44249</v>
      </c>
      <c r="G8552" s="417" t="s">
        <v>2283</v>
      </c>
      <c r="I8552" s="379">
        <f t="shared" ca="1" si="474"/>
        <v>-322</v>
      </c>
      <c r="J8552" s="379">
        <f t="shared" ca="1" si="475"/>
        <v>-224</v>
      </c>
      <c r="K8552" s="391" t="str">
        <f t="shared" ca="1" si="476"/>
        <v>26,98</v>
      </c>
      <c r="L8552" s="379"/>
      <c r="O8552" s="379"/>
    </row>
    <row r="8553" spans="1:15">
      <c r="A8553" s="417" t="s">
        <v>2155</v>
      </c>
      <c r="B8553" s="417" t="s">
        <v>13292</v>
      </c>
      <c r="C8553" s="417" t="s">
        <v>2281</v>
      </c>
      <c r="D8553" s="417" t="s">
        <v>13293</v>
      </c>
      <c r="E8553" s="391">
        <v>0.23</v>
      </c>
      <c r="F8553" s="418">
        <v>44249</v>
      </c>
      <c r="G8553" s="417" t="s">
        <v>2283</v>
      </c>
      <c r="I8553" s="379">
        <f t="shared" ca="1" si="474"/>
        <v>-322</v>
      </c>
      <c r="J8553" s="379">
        <f t="shared" ca="1" si="475"/>
        <v>-224</v>
      </c>
      <c r="K8553" s="391" t="str">
        <f t="shared" ca="1" si="476"/>
        <v>27,98</v>
      </c>
      <c r="L8553" s="379"/>
      <c r="O8553" s="379"/>
    </row>
    <row r="8554" spans="1:15">
      <c r="A8554" s="417" t="s">
        <v>2155</v>
      </c>
      <c r="B8554" s="417" t="s">
        <v>13294</v>
      </c>
      <c r="C8554" s="417" t="s">
        <v>2281</v>
      </c>
      <c r="D8554" s="417" t="s">
        <v>9699</v>
      </c>
      <c r="E8554" s="391">
        <v>0.19</v>
      </c>
      <c r="F8554" s="418">
        <v>44249</v>
      </c>
      <c r="G8554" s="417" t="s">
        <v>2286</v>
      </c>
      <c r="I8554" s="379">
        <f t="shared" ca="1" si="474"/>
        <v>-322</v>
      </c>
      <c r="J8554" s="379">
        <f t="shared" ca="1" si="475"/>
        <v>-224</v>
      </c>
      <c r="K8554" s="391" t="str">
        <f t="shared" ca="1" si="476"/>
        <v>28,73</v>
      </c>
      <c r="L8554" s="379"/>
      <c r="O8554" s="379"/>
    </row>
    <row r="8555" spans="1:15">
      <c r="A8555" s="417" t="s">
        <v>2155</v>
      </c>
      <c r="B8555" s="417" t="s">
        <v>13295</v>
      </c>
      <c r="C8555" s="417" t="s">
        <v>2281</v>
      </c>
      <c r="D8555" s="417" t="s">
        <v>13296</v>
      </c>
      <c r="E8555" s="391">
        <v>0.16</v>
      </c>
      <c r="F8555" s="418">
        <v>44249</v>
      </c>
      <c r="G8555" s="417" t="s">
        <v>2283</v>
      </c>
      <c r="I8555" s="379">
        <f t="shared" ca="1" si="474"/>
        <v>-322</v>
      </c>
      <c r="J8555" s="379">
        <f t="shared" ca="1" si="475"/>
        <v>-224</v>
      </c>
      <c r="K8555" s="391" t="str">
        <f t="shared" ca="1" si="476"/>
        <v>28,98</v>
      </c>
      <c r="L8555" s="379"/>
      <c r="O8555" s="379"/>
    </row>
    <row r="8556" spans="1:15">
      <c r="A8556" s="417" t="s">
        <v>2155</v>
      </c>
      <c r="B8556" s="417" t="s">
        <v>8572</v>
      </c>
      <c r="C8556" s="417" t="s">
        <v>2281</v>
      </c>
      <c r="D8556" s="417" t="s">
        <v>13297</v>
      </c>
      <c r="E8556" s="391">
        <v>0.12</v>
      </c>
      <c r="F8556" s="418">
        <v>44249</v>
      </c>
      <c r="G8556" s="417" t="s">
        <v>2283</v>
      </c>
      <c r="I8556" s="379">
        <f t="shared" ca="1" si="474"/>
        <v>-322</v>
      </c>
      <c r="J8556" s="379">
        <f t="shared" ca="1" si="475"/>
        <v>-224</v>
      </c>
      <c r="K8556" s="391" t="str">
        <f t="shared" ca="1" si="476"/>
        <v>29,98</v>
      </c>
      <c r="L8556" s="379"/>
      <c r="O8556" s="379"/>
    </row>
    <row r="8557" spans="1:15">
      <c r="A8557" s="417" t="s">
        <v>2155</v>
      </c>
      <c r="B8557" s="417" t="s">
        <v>7114</v>
      </c>
      <c r="C8557" s="417" t="s">
        <v>2281</v>
      </c>
      <c r="D8557" s="417" t="s">
        <v>13298</v>
      </c>
      <c r="E8557" s="391">
        <v>0.06</v>
      </c>
      <c r="F8557" s="418">
        <v>44249</v>
      </c>
      <c r="G8557" s="417" t="s">
        <v>2286</v>
      </c>
      <c r="I8557" s="379">
        <f t="shared" ca="1" si="474"/>
        <v>-322</v>
      </c>
      <c r="J8557" s="379">
        <f t="shared" ca="1" si="475"/>
        <v>-224</v>
      </c>
      <c r="K8557" s="391" t="str">
        <f t="shared" ca="1" si="476"/>
        <v>34,23</v>
      </c>
      <c r="L8557" s="379"/>
      <c r="O8557" s="379"/>
    </row>
    <row r="8558" spans="1:15">
      <c r="A8558" s="417" t="s">
        <v>2155</v>
      </c>
      <c r="B8558" s="417" t="s">
        <v>13299</v>
      </c>
      <c r="C8558" s="417" t="s">
        <v>2281</v>
      </c>
      <c r="D8558" s="417" t="s">
        <v>13300</v>
      </c>
      <c r="E8558" s="391">
        <v>3.15</v>
      </c>
      <c r="F8558" s="418">
        <v>44249</v>
      </c>
      <c r="G8558" s="417" t="s">
        <v>2283</v>
      </c>
      <c r="I8558" s="379">
        <f t="shared" ca="1" si="474"/>
        <v>-322</v>
      </c>
      <c r="J8558" s="379">
        <f t="shared" ca="1" si="475"/>
        <v>-224</v>
      </c>
      <c r="K8558" s="391" t="str">
        <f t="shared" ca="1" si="476"/>
        <v>21,23</v>
      </c>
      <c r="L8558" s="379"/>
      <c r="O8558" s="379"/>
    </row>
    <row r="8559" spans="1:15">
      <c r="A8559" s="417" t="s">
        <v>2155</v>
      </c>
      <c r="B8559" s="417" t="s">
        <v>8573</v>
      </c>
      <c r="C8559" s="417" t="s">
        <v>2281</v>
      </c>
      <c r="D8559" s="417" t="s">
        <v>13301</v>
      </c>
      <c r="E8559" s="391">
        <v>1.77</v>
      </c>
      <c r="F8559" s="418">
        <v>44249</v>
      </c>
      <c r="G8559" s="417" t="s">
        <v>2283</v>
      </c>
      <c r="I8559" s="379">
        <f t="shared" ca="1" si="474"/>
        <v>-322</v>
      </c>
      <c r="J8559" s="379">
        <f t="shared" ca="1" si="475"/>
        <v>-224</v>
      </c>
      <c r="K8559" s="391" t="str">
        <f t="shared" ca="1" si="476"/>
        <v>22,98</v>
      </c>
      <c r="L8559" s="379"/>
      <c r="O8559" s="379"/>
    </row>
    <row r="8560" spans="1:15">
      <c r="A8560" s="417" t="s">
        <v>2155</v>
      </c>
      <c r="B8560" s="417" t="s">
        <v>5088</v>
      </c>
      <c r="C8560" s="417" t="s">
        <v>2281</v>
      </c>
      <c r="D8560" s="417" t="s">
        <v>7511</v>
      </c>
      <c r="E8560" s="391">
        <v>0.83</v>
      </c>
      <c r="F8560" s="418">
        <v>44249</v>
      </c>
      <c r="G8560" s="417" t="s">
        <v>2286</v>
      </c>
      <c r="I8560" s="379">
        <f t="shared" ca="1" si="474"/>
        <v>-322</v>
      </c>
      <c r="J8560" s="379">
        <f t="shared" ca="1" si="475"/>
        <v>-224</v>
      </c>
      <c r="K8560" s="391" t="str">
        <f t="shared" ca="1" si="476"/>
        <v>24,61</v>
      </c>
      <c r="L8560" s="379"/>
      <c r="O8560" s="379"/>
    </row>
    <row r="8561" spans="1:15">
      <c r="A8561" s="417" t="s">
        <v>2155</v>
      </c>
      <c r="B8561" s="417" t="s">
        <v>5090</v>
      </c>
      <c r="C8561" s="417" t="s">
        <v>2281</v>
      </c>
      <c r="D8561" s="417" t="s">
        <v>4892</v>
      </c>
      <c r="E8561" s="391">
        <v>1.1100000000000001</v>
      </c>
      <c r="F8561" s="418">
        <v>44270</v>
      </c>
      <c r="G8561" s="417" t="s">
        <v>2283</v>
      </c>
      <c r="I8561" s="379">
        <f t="shared" ca="1" si="474"/>
        <v>-301</v>
      </c>
      <c r="J8561" s="379">
        <f t="shared" ca="1" si="475"/>
        <v>-209</v>
      </c>
      <c r="K8561" s="391" t="str">
        <f t="shared" ca="1" si="476"/>
        <v>24,96</v>
      </c>
      <c r="L8561" s="379"/>
      <c r="O8561" s="379"/>
    </row>
    <row r="8562" spans="1:15">
      <c r="A8562" s="417" t="s">
        <v>2155</v>
      </c>
      <c r="B8562" s="417" t="s">
        <v>8574</v>
      </c>
      <c r="C8562" s="417" t="s">
        <v>2281</v>
      </c>
      <c r="D8562" s="417" t="s">
        <v>4938</v>
      </c>
      <c r="E8562" s="391">
        <v>5.0999999999999996</v>
      </c>
      <c r="F8562" s="418">
        <v>44270</v>
      </c>
      <c r="G8562" s="417" t="s">
        <v>2283</v>
      </c>
      <c r="I8562" s="379">
        <f t="shared" ca="1" si="474"/>
        <v>-301</v>
      </c>
      <c r="J8562" s="379">
        <f t="shared" ca="1" si="475"/>
        <v>-209</v>
      </c>
      <c r="K8562" s="391" t="str">
        <f t="shared" ca="1" si="476"/>
        <v>20,96</v>
      </c>
      <c r="L8562" s="379"/>
      <c r="O8562" s="379"/>
    </row>
    <row r="8563" spans="1:15">
      <c r="A8563" s="417" t="s">
        <v>2155</v>
      </c>
      <c r="B8563" s="417" t="s">
        <v>13302</v>
      </c>
      <c r="C8563" s="417" t="s">
        <v>2281</v>
      </c>
      <c r="D8563" s="417" t="s">
        <v>4939</v>
      </c>
      <c r="E8563" s="391">
        <v>2.42</v>
      </c>
      <c r="F8563" s="418">
        <v>44270</v>
      </c>
      <c r="G8563" s="417" t="s">
        <v>2286</v>
      </c>
      <c r="I8563" s="379">
        <f t="shared" ca="1" si="474"/>
        <v>-301</v>
      </c>
      <c r="J8563" s="379">
        <f t="shared" ca="1" si="475"/>
        <v>-209</v>
      </c>
      <c r="K8563" s="391" t="str">
        <f t="shared" ca="1" si="476"/>
        <v>22,96</v>
      </c>
      <c r="L8563" s="379"/>
      <c r="O8563" s="379"/>
    </row>
    <row r="8564" spans="1:15">
      <c r="A8564" s="417" t="s">
        <v>2155</v>
      </c>
      <c r="B8564" s="417" t="s">
        <v>13303</v>
      </c>
      <c r="C8564" s="417" t="s">
        <v>2281</v>
      </c>
      <c r="D8564" s="417" t="s">
        <v>4887</v>
      </c>
      <c r="E8564" s="391">
        <v>1.55</v>
      </c>
      <c r="F8564" s="418">
        <v>44270</v>
      </c>
      <c r="G8564" s="417" t="s">
        <v>2286</v>
      </c>
      <c r="I8564" s="379">
        <f t="shared" ca="1" si="474"/>
        <v>-301</v>
      </c>
      <c r="J8564" s="379">
        <f t="shared" ca="1" si="475"/>
        <v>-209</v>
      </c>
      <c r="K8564" s="391" t="str">
        <f t="shared" ca="1" si="476"/>
        <v>23,96</v>
      </c>
      <c r="L8564" s="379"/>
      <c r="O8564" s="379"/>
    </row>
    <row r="8565" spans="1:15">
      <c r="A8565" s="417" t="s">
        <v>2155</v>
      </c>
      <c r="B8565" s="417" t="s">
        <v>8575</v>
      </c>
      <c r="C8565" s="417" t="s">
        <v>2281</v>
      </c>
      <c r="D8565" s="417" t="s">
        <v>4902</v>
      </c>
      <c r="E8565" s="391">
        <v>0.82</v>
      </c>
      <c r="F8565" s="418">
        <v>44270</v>
      </c>
      <c r="G8565" s="417" t="s">
        <v>2283</v>
      </c>
      <c r="I8565" s="379">
        <f t="shared" ca="1" si="474"/>
        <v>-301</v>
      </c>
      <c r="J8565" s="379">
        <f t="shared" ca="1" si="475"/>
        <v>-209</v>
      </c>
      <c r="K8565" s="391" t="str">
        <f t="shared" ca="1" si="476"/>
        <v>25,96</v>
      </c>
      <c r="L8565" s="379"/>
      <c r="O8565" s="379"/>
    </row>
    <row r="8566" spans="1:15">
      <c r="A8566" s="417" t="s">
        <v>2155</v>
      </c>
      <c r="B8566" s="417" t="s">
        <v>13304</v>
      </c>
      <c r="C8566" s="417" t="s">
        <v>2281</v>
      </c>
      <c r="D8566" s="417" t="s">
        <v>2482</v>
      </c>
      <c r="E8566" s="391">
        <v>0.8</v>
      </c>
      <c r="F8566" s="418">
        <v>44270</v>
      </c>
      <c r="G8566" s="417" t="s">
        <v>2286</v>
      </c>
      <c r="I8566" s="379">
        <f t="shared" ca="1" si="474"/>
        <v>-301</v>
      </c>
      <c r="J8566" s="379">
        <f t="shared" ca="1" si="475"/>
        <v>-209</v>
      </c>
      <c r="K8566" s="391" t="str">
        <f t="shared" ca="1" si="476"/>
        <v>26,21</v>
      </c>
      <c r="L8566" s="379"/>
      <c r="O8566" s="379"/>
    </row>
    <row r="8567" spans="1:15">
      <c r="A8567" s="417" t="s">
        <v>2155</v>
      </c>
      <c r="B8567" s="417" t="s">
        <v>13305</v>
      </c>
      <c r="C8567" s="417" t="s">
        <v>2281</v>
      </c>
      <c r="D8567" s="417" t="s">
        <v>4907</v>
      </c>
      <c r="E8567" s="391">
        <v>0.62</v>
      </c>
      <c r="F8567" s="418">
        <v>44270</v>
      </c>
      <c r="G8567" s="417" t="s">
        <v>2283</v>
      </c>
      <c r="I8567" s="379">
        <f t="shared" ca="1" si="474"/>
        <v>-301</v>
      </c>
      <c r="J8567" s="379">
        <f t="shared" ca="1" si="475"/>
        <v>-209</v>
      </c>
      <c r="K8567" s="391" t="str">
        <f t="shared" ca="1" si="476"/>
        <v>26,96</v>
      </c>
      <c r="L8567" s="379"/>
      <c r="O8567" s="379"/>
    </row>
    <row r="8568" spans="1:15">
      <c r="A8568" s="417" t="s">
        <v>2155</v>
      </c>
      <c r="B8568" s="417" t="s">
        <v>17366</v>
      </c>
      <c r="C8568" s="417" t="s">
        <v>2281</v>
      </c>
      <c r="D8568" s="417" t="s">
        <v>4943</v>
      </c>
      <c r="E8568" s="391">
        <v>0.47</v>
      </c>
      <c r="F8568" s="418">
        <v>44270</v>
      </c>
      <c r="G8568" s="417" t="s">
        <v>2286</v>
      </c>
      <c r="I8568" s="379">
        <f t="shared" ca="1" si="474"/>
        <v>-301</v>
      </c>
      <c r="J8568" s="379">
        <f t="shared" ca="1" si="475"/>
        <v>-209</v>
      </c>
      <c r="K8568" s="391" t="str">
        <f t="shared" ca="1" si="476"/>
        <v>27,96</v>
      </c>
      <c r="L8568" s="379"/>
      <c r="O8568" s="379"/>
    </row>
    <row r="8569" spans="1:15">
      <c r="A8569" s="417" t="s">
        <v>2155</v>
      </c>
      <c r="B8569" s="417" t="s">
        <v>13306</v>
      </c>
      <c r="C8569" s="417" t="s">
        <v>2281</v>
      </c>
      <c r="D8569" s="417" t="s">
        <v>4941</v>
      </c>
      <c r="E8569" s="391">
        <v>0.26</v>
      </c>
      <c r="F8569" s="418">
        <v>44270</v>
      </c>
      <c r="G8569" s="417" t="s">
        <v>2283</v>
      </c>
      <c r="I8569" s="379">
        <f t="shared" ca="1" si="474"/>
        <v>-301</v>
      </c>
      <c r="J8569" s="379">
        <f t="shared" ca="1" si="475"/>
        <v>-209</v>
      </c>
      <c r="K8569" s="391" t="str">
        <f t="shared" ca="1" si="476"/>
        <v>29,96</v>
      </c>
      <c r="L8569" s="379"/>
      <c r="O8569" s="379"/>
    </row>
    <row r="8570" spans="1:15">
      <c r="A8570" s="417" t="s">
        <v>2155</v>
      </c>
      <c r="B8570" s="417" t="s">
        <v>5091</v>
      </c>
      <c r="C8570" s="417" t="s">
        <v>2281</v>
      </c>
      <c r="D8570" s="417" t="s">
        <v>13307</v>
      </c>
      <c r="E8570" s="391">
        <v>25</v>
      </c>
      <c r="F8570" s="418">
        <v>44270</v>
      </c>
      <c r="G8570" s="417" t="s">
        <v>2283</v>
      </c>
      <c r="I8570" s="379">
        <f t="shared" ca="1" si="474"/>
        <v>-301</v>
      </c>
      <c r="J8570" s="379">
        <f t="shared" ca="1" si="475"/>
        <v>-209</v>
      </c>
      <c r="K8570" s="391" t="str">
        <f t="shared" ca="1" si="476"/>
        <v>14,21</v>
      </c>
      <c r="L8570" s="379"/>
      <c r="O8570" s="379"/>
    </row>
    <row r="8571" spans="1:15">
      <c r="A8571" s="417" t="s">
        <v>2155</v>
      </c>
      <c r="B8571" s="417" t="s">
        <v>5093</v>
      </c>
      <c r="C8571" s="417" t="s">
        <v>2281</v>
      </c>
      <c r="D8571" s="417" t="s">
        <v>2774</v>
      </c>
      <c r="E8571" s="391">
        <v>4.3</v>
      </c>
      <c r="F8571" s="418">
        <v>44270</v>
      </c>
      <c r="G8571" s="417" t="s">
        <v>2283</v>
      </c>
      <c r="I8571" s="379">
        <f t="shared" ca="1" si="474"/>
        <v>-301</v>
      </c>
      <c r="J8571" s="379">
        <f t="shared" ca="1" si="475"/>
        <v>-209</v>
      </c>
      <c r="K8571" s="391" t="str">
        <f t="shared" ca="1" si="476"/>
        <v>19,96</v>
      </c>
      <c r="L8571" s="379"/>
      <c r="O8571" s="379"/>
    </row>
    <row r="8572" spans="1:15">
      <c r="A8572" s="417" t="s">
        <v>2155</v>
      </c>
      <c r="B8572" s="417" t="s">
        <v>5094</v>
      </c>
      <c r="C8572" s="417" t="s">
        <v>2281</v>
      </c>
      <c r="D8572" s="417" t="s">
        <v>13308</v>
      </c>
      <c r="E8572" s="391">
        <v>1.4</v>
      </c>
      <c r="F8572" s="418">
        <v>44305</v>
      </c>
      <c r="G8572" s="417" t="s">
        <v>2286</v>
      </c>
      <c r="I8572" s="379">
        <f t="shared" ca="1" si="474"/>
        <v>-266</v>
      </c>
      <c r="J8572" s="379">
        <f t="shared" ca="1" si="475"/>
        <v>-185</v>
      </c>
      <c r="K8572" s="391" t="str">
        <f t="shared" ca="1" si="476"/>
        <v>26,02</v>
      </c>
      <c r="L8572" s="379"/>
      <c r="O8572" s="379"/>
    </row>
    <row r="8573" spans="1:15">
      <c r="A8573" s="417" t="s">
        <v>2155</v>
      </c>
      <c r="B8573" s="417" t="s">
        <v>13309</v>
      </c>
      <c r="C8573" s="417" t="s">
        <v>2281</v>
      </c>
      <c r="D8573" s="417" t="s">
        <v>13310</v>
      </c>
      <c r="E8573" s="391">
        <v>2.5</v>
      </c>
      <c r="F8573" s="418">
        <v>44305</v>
      </c>
      <c r="G8573" s="417" t="s">
        <v>2283</v>
      </c>
      <c r="I8573" s="379">
        <f t="shared" ca="1" si="474"/>
        <v>-266</v>
      </c>
      <c r="J8573" s="379">
        <f t="shared" ca="1" si="475"/>
        <v>-185</v>
      </c>
      <c r="K8573" s="391" t="str">
        <f t="shared" ca="1" si="476"/>
        <v>24,02</v>
      </c>
      <c r="L8573" s="379"/>
      <c r="O8573" s="379"/>
    </row>
    <row r="8574" spans="1:15">
      <c r="A8574" s="417" t="s">
        <v>2155</v>
      </c>
      <c r="B8574" s="417" t="s">
        <v>13311</v>
      </c>
      <c r="C8574" s="417" t="s">
        <v>2281</v>
      </c>
      <c r="D8574" s="417" t="s">
        <v>13312</v>
      </c>
      <c r="E8574" s="391">
        <v>2</v>
      </c>
      <c r="F8574" s="418">
        <v>44305</v>
      </c>
      <c r="G8574" s="417" t="s">
        <v>2286</v>
      </c>
      <c r="I8574" s="379">
        <f t="shared" ca="1" si="474"/>
        <v>-266</v>
      </c>
      <c r="J8574" s="379">
        <f t="shared" ca="1" si="475"/>
        <v>-185</v>
      </c>
      <c r="K8574" s="391" t="str">
        <f t="shared" ca="1" si="476"/>
        <v>26,27</v>
      </c>
      <c r="L8574" s="379"/>
      <c r="O8574" s="379"/>
    </row>
    <row r="8575" spans="1:15">
      <c r="A8575" s="417" t="s">
        <v>2155</v>
      </c>
      <c r="B8575" s="417" t="s">
        <v>13313</v>
      </c>
      <c r="C8575" s="417" t="s">
        <v>2281</v>
      </c>
      <c r="D8575" s="417" t="s">
        <v>13314</v>
      </c>
      <c r="E8575" s="391">
        <v>2.5</v>
      </c>
      <c r="F8575" s="418">
        <v>44305</v>
      </c>
      <c r="G8575" s="417" t="s">
        <v>2283</v>
      </c>
      <c r="I8575" s="379">
        <f t="shared" ca="1" si="474"/>
        <v>-266</v>
      </c>
      <c r="J8575" s="379">
        <f t="shared" ca="1" si="475"/>
        <v>-185</v>
      </c>
      <c r="K8575" s="391" t="str">
        <f t="shared" ca="1" si="476"/>
        <v>26,52</v>
      </c>
      <c r="L8575" s="379"/>
      <c r="O8575" s="379"/>
    </row>
    <row r="8576" spans="1:15">
      <c r="A8576" s="417" t="s">
        <v>2155</v>
      </c>
      <c r="B8576" s="417" t="s">
        <v>13315</v>
      </c>
      <c r="C8576" s="417" t="s">
        <v>2281</v>
      </c>
      <c r="D8576" s="417" t="s">
        <v>13316</v>
      </c>
      <c r="E8576" s="391">
        <v>2</v>
      </c>
      <c r="F8576" s="418">
        <v>44305</v>
      </c>
      <c r="G8576" s="417" t="s">
        <v>2286</v>
      </c>
      <c r="I8576" s="379">
        <f t="shared" ca="1" si="474"/>
        <v>-266</v>
      </c>
      <c r="J8576" s="379">
        <f t="shared" ca="1" si="475"/>
        <v>-185</v>
      </c>
      <c r="K8576" s="391" t="str">
        <f t="shared" ca="1" si="476"/>
        <v>27,27</v>
      </c>
      <c r="L8576" s="379"/>
      <c r="O8576" s="379"/>
    </row>
    <row r="8577" spans="1:15">
      <c r="A8577" s="417" t="s">
        <v>2155</v>
      </c>
      <c r="B8577" s="417" t="s">
        <v>8576</v>
      </c>
      <c r="C8577" s="417" t="s">
        <v>2281</v>
      </c>
      <c r="D8577" s="417" t="s">
        <v>13317</v>
      </c>
      <c r="E8577" s="391">
        <v>1.34</v>
      </c>
      <c r="F8577" s="418">
        <v>44305</v>
      </c>
      <c r="G8577" s="417" t="s">
        <v>2283</v>
      </c>
      <c r="I8577" s="379">
        <f t="shared" ca="1" si="474"/>
        <v>-266</v>
      </c>
      <c r="J8577" s="379">
        <f t="shared" ca="1" si="475"/>
        <v>-185</v>
      </c>
      <c r="K8577" s="391" t="str">
        <f t="shared" ca="1" si="476"/>
        <v>28,27</v>
      </c>
      <c r="L8577" s="379"/>
      <c r="O8577" s="379"/>
    </row>
    <row r="8578" spans="1:15">
      <c r="A8578" s="417" t="s">
        <v>2155</v>
      </c>
      <c r="B8578" s="417" t="s">
        <v>13318</v>
      </c>
      <c r="C8578" s="417" t="s">
        <v>2281</v>
      </c>
      <c r="D8578" s="417" t="s">
        <v>13319</v>
      </c>
      <c r="E8578" s="391">
        <v>0.88</v>
      </c>
      <c r="F8578" s="418">
        <v>44305</v>
      </c>
      <c r="G8578" s="417" t="s">
        <v>2286</v>
      </c>
      <c r="I8578" s="379">
        <f t="shared" ca="1" si="474"/>
        <v>-266</v>
      </c>
      <c r="J8578" s="379">
        <f t="shared" ca="1" si="475"/>
        <v>-185</v>
      </c>
      <c r="K8578" s="391" t="str">
        <f t="shared" ca="1" si="476"/>
        <v>29,52</v>
      </c>
      <c r="L8578" s="379"/>
      <c r="O8578" s="379"/>
    </row>
    <row r="8579" spans="1:15">
      <c r="A8579" s="417" t="s">
        <v>2155</v>
      </c>
      <c r="B8579" s="417" t="s">
        <v>5095</v>
      </c>
      <c r="C8579" s="417" t="s">
        <v>2281</v>
      </c>
      <c r="D8579" s="417" t="s">
        <v>3454</v>
      </c>
      <c r="E8579" s="391">
        <v>7.15</v>
      </c>
      <c r="F8579" s="418">
        <v>44305</v>
      </c>
      <c r="G8579" s="417" t="s">
        <v>2286</v>
      </c>
      <c r="I8579" s="379">
        <f t="shared" ca="1" si="474"/>
        <v>-266</v>
      </c>
      <c r="J8579" s="379">
        <f t="shared" ca="1" si="475"/>
        <v>-185</v>
      </c>
      <c r="K8579" s="391" t="str">
        <f t="shared" ca="1" si="476"/>
        <v>19,52</v>
      </c>
      <c r="L8579" s="379"/>
      <c r="O8579" s="379"/>
    </row>
    <row r="8580" spans="1:15">
      <c r="A8580" s="417" t="s">
        <v>2155</v>
      </c>
      <c r="B8580" s="417" t="s">
        <v>5096</v>
      </c>
      <c r="C8580" s="417" t="s">
        <v>2281</v>
      </c>
      <c r="D8580" s="417" t="s">
        <v>13320</v>
      </c>
      <c r="E8580" s="391">
        <v>23</v>
      </c>
      <c r="F8580" s="418">
        <v>44337</v>
      </c>
      <c r="G8580" s="417" t="s">
        <v>2286</v>
      </c>
      <c r="I8580" s="379">
        <f t="shared" ca="1" si="474"/>
        <v>-234</v>
      </c>
      <c r="J8580" s="379">
        <f t="shared" ca="1" si="475"/>
        <v>-163</v>
      </c>
      <c r="K8580" s="391" t="str">
        <f t="shared" ca="1" si="476"/>
        <v>18,33</v>
      </c>
      <c r="L8580" s="379"/>
      <c r="O8580" s="379"/>
    </row>
    <row r="8581" spans="1:15">
      <c r="A8581" s="417" t="s">
        <v>2155</v>
      </c>
      <c r="B8581" s="417" t="s">
        <v>8577</v>
      </c>
      <c r="C8581" s="417" t="s">
        <v>2281</v>
      </c>
      <c r="D8581" s="417" t="s">
        <v>2755</v>
      </c>
      <c r="E8581" s="391">
        <v>6.2</v>
      </c>
      <c r="F8581" s="418">
        <v>44484</v>
      </c>
      <c r="G8581" s="417" t="s">
        <v>2283</v>
      </c>
      <c r="I8581" s="379">
        <f t="shared" ca="1" si="474"/>
        <v>-87</v>
      </c>
      <c r="J8581" s="379">
        <f t="shared" ca="1" si="475"/>
        <v>-61</v>
      </c>
      <c r="K8581" s="391" t="str">
        <f t="shared" ca="1" si="476"/>
        <v>18,98</v>
      </c>
      <c r="L8581" s="379"/>
      <c r="O8581" s="379"/>
    </row>
    <row r="8582" spans="1:15">
      <c r="A8582" s="417" t="s">
        <v>2155</v>
      </c>
      <c r="B8582" s="417" t="s">
        <v>18020</v>
      </c>
      <c r="C8582" s="417" t="s">
        <v>2281</v>
      </c>
      <c r="D8582" s="417" t="s">
        <v>2756</v>
      </c>
      <c r="E8582" s="391">
        <v>5.5</v>
      </c>
      <c r="F8582" s="418">
        <v>44484</v>
      </c>
      <c r="G8582" s="417" t="s">
        <v>2283</v>
      </c>
      <c r="I8582" s="379">
        <f t="shared" ca="1" si="474"/>
        <v>-87</v>
      </c>
      <c r="J8582" s="379">
        <f t="shared" ca="1" si="475"/>
        <v>-61</v>
      </c>
      <c r="K8582" s="391" t="str">
        <f t="shared" ca="1" si="476"/>
        <v>20,98</v>
      </c>
      <c r="L8582" s="379"/>
      <c r="O8582" s="379"/>
    </row>
    <row r="8583" spans="1:15">
      <c r="A8583" s="417" t="s">
        <v>2155</v>
      </c>
      <c r="B8583" s="417" t="s">
        <v>7115</v>
      </c>
      <c r="C8583" s="417" t="s">
        <v>2332</v>
      </c>
      <c r="D8583" s="417" t="s">
        <v>13254</v>
      </c>
      <c r="E8583" s="391">
        <v>3.15</v>
      </c>
      <c r="F8583" s="418">
        <v>44214</v>
      </c>
      <c r="G8583" s="417" t="s">
        <v>2286</v>
      </c>
      <c r="I8583" s="379">
        <f t="shared" ca="1" si="474"/>
        <v>-357</v>
      </c>
      <c r="J8583" s="379">
        <f t="shared" ca="1" si="475"/>
        <v>-247</v>
      </c>
      <c r="K8583" s="391" t="str">
        <f t="shared" ca="1" si="476"/>
        <v>26,58</v>
      </c>
      <c r="L8583" s="379"/>
      <c r="O8583" s="379"/>
    </row>
    <row r="8584" spans="1:15">
      <c r="A8584" s="417" t="s">
        <v>2155</v>
      </c>
      <c r="B8584" s="417" t="s">
        <v>7116</v>
      </c>
      <c r="C8584" s="417" t="s">
        <v>2332</v>
      </c>
      <c r="D8584" s="417" t="s">
        <v>13255</v>
      </c>
      <c r="E8584" s="391">
        <v>3.83</v>
      </c>
      <c r="F8584" s="418">
        <v>44214</v>
      </c>
      <c r="G8584" s="417" t="s">
        <v>2286</v>
      </c>
      <c r="I8584" s="379">
        <f t="shared" ca="1" si="474"/>
        <v>-357</v>
      </c>
      <c r="J8584" s="379">
        <f t="shared" ca="1" si="475"/>
        <v>-247</v>
      </c>
      <c r="K8584" s="391" t="str">
        <f t="shared" ca="1" si="476"/>
        <v>27,58</v>
      </c>
      <c r="L8584" s="379"/>
      <c r="O8584" s="379"/>
    </row>
    <row r="8585" spans="1:15">
      <c r="A8585" s="417" t="s">
        <v>2155</v>
      </c>
      <c r="B8585" s="417" t="s">
        <v>13321</v>
      </c>
      <c r="C8585" s="417" t="s">
        <v>2332</v>
      </c>
      <c r="D8585" s="417" t="s">
        <v>13256</v>
      </c>
      <c r="E8585" s="391">
        <v>3.26</v>
      </c>
      <c r="F8585" s="418">
        <v>44214</v>
      </c>
      <c r="G8585" s="417" t="s">
        <v>2286</v>
      </c>
      <c r="I8585" s="379">
        <f t="shared" ca="1" si="474"/>
        <v>-357</v>
      </c>
      <c r="J8585" s="379">
        <f t="shared" ca="1" si="475"/>
        <v>-247</v>
      </c>
      <c r="K8585" s="391" t="str">
        <f t="shared" ca="1" si="476"/>
        <v>28,58</v>
      </c>
      <c r="L8585" s="379"/>
      <c r="O8585" s="379"/>
    </row>
    <row r="8586" spans="1:15">
      <c r="A8586" s="417" t="s">
        <v>2155</v>
      </c>
      <c r="B8586" s="417" t="s">
        <v>7117</v>
      </c>
      <c r="C8586" s="417" t="s">
        <v>2332</v>
      </c>
      <c r="D8586" s="417" t="s">
        <v>7380</v>
      </c>
      <c r="E8586" s="391">
        <v>0.01</v>
      </c>
      <c r="F8586" s="418">
        <v>44214</v>
      </c>
      <c r="G8586" s="417" t="s">
        <v>2286</v>
      </c>
      <c r="I8586" s="379">
        <f t="shared" ref="I8586:I8649" ca="1" si="477">IF(F8586&lt;&gt;"",F8586-$I$199,"")</f>
        <v>-357</v>
      </c>
      <c r="J8586" s="379">
        <f t="shared" ref="J8586:J8649" ca="1" si="478">IF(I8586&lt;&gt;"",NETWORKDAYS($I$199,F8586-1,$N$201:$N$224),"")</f>
        <v>-247</v>
      </c>
      <c r="K8586" s="391" t="str">
        <f t="shared" ref="K8586:K8649" ca="1" si="479">IF(I8586&lt;&gt;"",RIGHT(D8586,LEN(D8586)-FIND(" ",D8586)),"")</f>
        <v>18,08</v>
      </c>
      <c r="L8586" s="379"/>
      <c r="O8586" s="379"/>
    </row>
    <row r="8587" spans="1:15">
      <c r="A8587" s="417" t="s">
        <v>2155</v>
      </c>
      <c r="B8587" s="417" t="s">
        <v>7118</v>
      </c>
      <c r="C8587" s="417" t="s">
        <v>2332</v>
      </c>
      <c r="D8587" s="417" t="s">
        <v>13258</v>
      </c>
      <c r="E8587" s="391">
        <v>0.06</v>
      </c>
      <c r="F8587" s="418">
        <v>44214</v>
      </c>
      <c r="G8587" s="417" t="s">
        <v>2286</v>
      </c>
      <c r="I8587" s="379">
        <f t="shared" ca="1" si="477"/>
        <v>-357</v>
      </c>
      <c r="J8587" s="379">
        <f t="shared" ca="1" si="478"/>
        <v>-247</v>
      </c>
      <c r="K8587" s="391" t="str">
        <f t="shared" ca="1" si="479"/>
        <v>20,83</v>
      </c>
      <c r="L8587" s="379"/>
      <c r="O8587" s="379"/>
    </row>
    <row r="8588" spans="1:15">
      <c r="A8588" s="417" t="s">
        <v>2155</v>
      </c>
      <c r="B8588" s="417" t="s">
        <v>8578</v>
      </c>
      <c r="C8588" s="417" t="s">
        <v>2332</v>
      </c>
      <c r="D8588" s="417" t="s">
        <v>13259</v>
      </c>
      <c r="E8588" s="391">
        <v>0.8</v>
      </c>
      <c r="F8588" s="418">
        <v>44214</v>
      </c>
      <c r="G8588" s="417" t="s">
        <v>2286</v>
      </c>
      <c r="I8588" s="379">
        <f t="shared" ca="1" si="477"/>
        <v>-357</v>
      </c>
      <c r="J8588" s="379">
        <f t="shared" ca="1" si="478"/>
        <v>-247</v>
      </c>
      <c r="K8588" s="391" t="str">
        <f t="shared" ca="1" si="479"/>
        <v>24,08</v>
      </c>
      <c r="L8588" s="379"/>
      <c r="O8588" s="379"/>
    </row>
    <row r="8589" spans="1:15">
      <c r="A8589" s="417" t="s">
        <v>2155</v>
      </c>
      <c r="B8589" s="417" t="s">
        <v>8579</v>
      </c>
      <c r="C8589" s="417" t="s">
        <v>2332</v>
      </c>
      <c r="D8589" s="417" t="s">
        <v>13260</v>
      </c>
      <c r="E8589" s="391">
        <v>1.18</v>
      </c>
      <c r="F8589" s="418">
        <v>44214</v>
      </c>
      <c r="G8589" s="417" t="s">
        <v>2286</v>
      </c>
      <c r="I8589" s="379">
        <f t="shared" ca="1" si="477"/>
        <v>-357</v>
      </c>
      <c r="J8589" s="379">
        <f t="shared" ca="1" si="478"/>
        <v>-247</v>
      </c>
      <c r="K8589" s="391" t="str">
        <f t="shared" ca="1" si="479"/>
        <v>24,58</v>
      </c>
      <c r="L8589" s="379"/>
      <c r="O8589" s="379"/>
    </row>
    <row r="8590" spans="1:15">
      <c r="A8590" s="417" t="s">
        <v>2155</v>
      </c>
      <c r="B8590" s="417" t="s">
        <v>7119</v>
      </c>
      <c r="C8590" s="417" t="s">
        <v>2332</v>
      </c>
      <c r="D8590" s="417" t="s">
        <v>13261</v>
      </c>
      <c r="E8590" s="391">
        <v>1.7</v>
      </c>
      <c r="F8590" s="418">
        <v>44214</v>
      </c>
      <c r="G8590" s="417" t="s">
        <v>2286</v>
      </c>
      <c r="I8590" s="379">
        <f t="shared" ca="1" si="477"/>
        <v>-357</v>
      </c>
      <c r="J8590" s="379">
        <f t="shared" ca="1" si="478"/>
        <v>-247</v>
      </c>
      <c r="K8590" s="391" t="str">
        <f t="shared" ca="1" si="479"/>
        <v>25,08</v>
      </c>
      <c r="L8590" s="379"/>
      <c r="O8590" s="379"/>
    </row>
    <row r="8591" spans="1:15">
      <c r="A8591" s="417" t="s">
        <v>2155</v>
      </c>
      <c r="B8591" s="417" t="s">
        <v>7120</v>
      </c>
      <c r="C8591" s="417" t="s">
        <v>2332</v>
      </c>
      <c r="D8591" s="417" t="s">
        <v>13262</v>
      </c>
      <c r="E8591" s="391">
        <v>2.1</v>
      </c>
      <c r="F8591" s="418">
        <v>44214</v>
      </c>
      <c r="G8591" s="417" t="s">
        <v>2286</v>
      </c>
      <c r="I8591" s="379">
        <f t="shared" ca="1" si="477"/>
        <v>-357</v>
      </c>
      <c r="J8591" s="379">
        <f t="shared" ca="1" si="478"/>
        <v>-247</v>
      </c>
      <c r="K8591" s="391" t="str">
        <f t="shared" ca="1" si="479"/>
        <v>25,58</v>
      </c>
      <c r="L8591" s="379"/>
      <c r="O8591" s="379"/>
    </row>
    <row r="8592" spans="1:15">
      <c r="A8592" s="417" t="s">
        <v>2155</v>
      </c>
      <c r="B8592" s="417" t="s">
        <v>7121</v>
      </c>
      <c r="C8592" s="417" t="s">
        <v>2332</v>
      </c>
      <c r="D8592" s="417" t="s">
        <v>13263</v>
      </c>
      <c r="E8592" s="391">
        <v>3.63</v>
      </c>
      <c r="F8592" s="418">
        <v>44214</v>
      </c>
      <c r="G8592" s="417" t="s">
        <v>2286</v>
      </c>
      <c r="I8592" s="379">
        <f t="shared" ca="1" si="477"/>
        <v>-357</v>
      </c>
      <c r="J8592" s="379">
        <f t="shared" ca="1" si="478"/>
        <v>-247</v>
      </c>
      <c r="K8592" s="391" t="str">
        <f t="shared" ca="1" si="479"/>
        <v>27,08</v>
      </c>
      <c r="L8592" s="379"/>
      <c r="O8592" s="379"/>
    </row>
    <row r="8593" spans="1:15">
      <c r="A8593" s="417" t="s">
        <v>2155</v>
      </c>
      <c r="B8593" s="417" t="s">
        <v>13322</v>
      </c>
      <c r="C8593" s="417" t="s">
        <v>2332</v>
      </c>
      <c r="D8593" s="417" t="s">
        <v>13264</v>
      </c>
      <c r="E8593" s="391">
        <v>5.16</v>
      </c>
      <c r="F8593" s="418">
        <v>44214</v>
      </c>
      <c r="G8593" s="417" t="s">
        <v>2286</v>
      </c>
      <c r="I8593" s="379">
        <f t="shared" ca="1" si="477"/>
        <v>-357</v>
      </c>
      <c r="J8593" s="379">
        <f t="shared" ca="1" si="478"/>
        <v>-247</v>
      </c>
      <c r="K8593" s="391" t="str">
        <f t="shared" ca="1" si="479"/>
        <v>28,33</v>
      </c>
      <c r="L8593" s="379"/>
      <c r="O8593" s="379"/>
    </row>
    <row r="8594" spans="1:15">
      <c r="A8594" s="417" t="s">
        <v>2155</v>
      </c>
      <c r="B8594" s="417" t="s">
        <v>13323</v>
      </c>
      <c r="C8594" s="417" t="s">
        <v>2332</v>
      </c>
      <c r="D8594" s="417" t="s">
        <v>13265</v>
      </c>
      <c r="E8594" s="391">
        <v>5.63</v>
      </c>
      <c r="F8594" s="418">
        <v>44214</v>
      </c>
      <c r="G8594" s="417" t="s">
        <v>2286</v>
      </c>
      <c r="I8594" s="379">
        <f t="shared" ca="1" si="477"/>
        <v>-357</v>
      </c>
      <c r="J8594" s="379">
        <f t="shared" ca="1" si="478"/>
        <v>-247</v>
      </c>
      <c r="K8594" s="391" t="str">
        <f t="shared" ca="1" si="479"/>
        <v>29,08</v>
      </c>
      <c r="L8594" s="379"/>
      <c r="O8594" s="379"/>
    </row>
    <row r="8595" spans="1:15">
      <c r="A8595" s="417" t="s">
        <v>2155</v>
      </c>
      <c r="B8595" s="417" t="s">
        <v>8580</v>
      </c>
      <c r="C8595" s="417" t="s">
        <v>2332</v>
      </c>
      <c r="D8595" s="417" t="s">
        <v>13266</v>
      </c>
      <c r="E8595" s="391">
        <v>5</v>
      </c>
      <c r="F8595" s="418">
        <v>44214</v>
      </c>
      <c r="G8595" s="417" t="s">
        <v>2286</v>
      </c>
      <c r="I8595" s="379">
        <f t="shared" ca="1" si="477"/>
        <v>-357</v>
      </c>
      <c r="J8595" s="379">
        <f t="shared" ca="1" si="478"/>
        <v>-247</v>
      </c>
      <c r="K8595" s="391" t="str">
        <f t="shared" ca="1" si="479"/>
        <v>30,33</v>
      </c>
      <c r="L8595" s="379"/>
      <c r="O8595" s="379"/>
    </row>
    <row r="8596" spans="1:15">
      <c r="A8596" s="417" t="s">
        <v>2155</v>
      </c>
      <c r="B8596" s="417" t="s">
        <v>13324</v>
      </c>
      <c r="C8596" s="417" t="s">
        <v>2332</v>
      </c>
      <c r="D8596" s="417" t="s">
        <v>13267</v>
      </c>
      <c r="E8596" s="391">
        <v>6.35</v>
      </c>
      <c r="F8596" s="418">
        <v>44214</v>
      </c>
      <c r="G8596" s="417" t="s">
        <v>2286</v>
      </c>
      <c r="I8596" s="379">
        <f t="shared" ca="1" si="477"/>
        <v>-357</v>
      </c>
      <c r="J8596" s="379">
        <f t="shared" ca="1" si="478"/>
        <v>-247</v>
      </c>
      <c r="K8596" s="391" t="str">
        <f t="shared" ca="1" si="479"/>
        <v>31,33</v>
      </c>
      <c r="L8596" s="379"/>
      <c r="O8596" s="379"/>
    </row>
    <row r="8597" spans="1:15">
      <c r="A8597" s="417" t="s">
        <v>2155</v>
      </c>
      <c r="B8597" s="417" t="s">
        <v>5105</v>
      </c>
      <c r="C8597" s="417" t="s">
        <v>2332</v>
      </c>
      <c r="D8597" s="417" t="s">
        <v>13268</v>
      </c>
      <c r="E8597" s="391">
        <v>0.01</v>
      </c>
      <c r="F8597" s="418">
        <v>44214</v>
      </c>
      <c r="G8597" s="417" t="s">
        <v>2286</v>
      </c>
      <c r="I8597" s="379">
        <f t="shared" ca="1" si="477"/>
        <v>-357</v>
      </c>
      <c r="J8597" s="379">
        <f t="shared" ca="1" si="478"/>
        <v>-247</v>
      </c>
      <c r="K8597" s="391" t="str">
        <f t="shared" ca="1" si="479"/>
        <v>11,83</v>
      </c>
      <c r="L8597" s="379"/>
      <c r="O8597" s="379"/>
    </row>
    <row r="8598" spans="1:15">
      <c r="A8598" s="417" t="s">
        <v>2155</v>
      </c>
      <c r="B8598" s="417" t="s">
        <v>7122</v>
      </c>
      <c r="C8598" s="417" t="s">
        <v>2332</v>
      </c>
      <c r="D8598" s="417" t="s">
        <v>2317</v>
      </c>
      <c r="E8598" s="391">
        <v>0.03</v>
      </c>
      <c r="F8598" s="418">
        <v>44214</v>
      </c>
      <c r="G8598" s="417" t="s">
        <v>2286</v>
      </c>
      <c r="I8598" s="379">
        <f t="shared" ca="1" si="477"/>
        <v>-357</v>
      </c>
      <c r="J8598" s="379">
        <f t="shared" ca="1" si="478"/>
        <v>-247</v>
      </c>
      <c r="K8598" s="391" t="str">
        <f t="shared" ca="1" si="479"/>
        <v>16,08</v>
      </c>
      <c r="L8598" s="379"/>
      <c r="O8598" s="379"/>
    </row>
    <row r="8599" spans="1:15">
      <c r="A8599" s="417" t="s">
        <v>2155</v>
      </c>
      <c r="B8599" s="417" t="s">
        <v>5106</v>
      </c>
      <c r="C8599" s="417" t="s">
        <v>2332</v>
      </c>
      <c r="D8599" s="417" t="s">
        <v>4936</v>
      </c>
      <c r="E8599" s="391">
        <v>0.01</v>
      </c>
      <c r="F8599" s="418">
        <v>44214</v>
      </c>
      <c r="G8599" s="417" t="s">
        <v>2286</v>
      </c>
      <c r="I8599" s="379">
        <f t="shared" ca="1" si="477"/>
        <v>-357</v>
      </c>
      <c r="J8599" s="379">
        <f t="shared" ca="1" si="478"/>
        <v>-247</v>
      </c>
      <c r="K8599" s="391" t="str">
        <f t="shared" ca="1" si="479"/>
        <v>18,96</v>
      </c>
      <c r="L8599" s="379"/>
      <c r="O8599" s="379"/>
    </row>
    <row r="8600" spans="1:15">
      <c r="A8600" s="417" t="s">
        <v>2155</v>
      </c>
      <c r="B8600" s="417" t="s">
        <v>5107</v>
      </c>
      <c r="C8600" s="417" t="s">
        <v>2332</v>
      </c>
      <c r="D8600" s="417" t="s">
        <v>13270</v>
      </c>
      <c r="E8600" s="391">
        <v>0.02</v>
      </c>
      <c r="F8600" s="418">
        <v>44214</v>
      </c>
      <c r="G8600" s="417" t="s">
        <v>2286</v>
      </c>
      <c r="I8600" s="379">
        <f t="shared" ca="1" si="477"/>
        <v>-357</v>
      </c>
      <c r="J8600" s="379">
        <f t="shared" ca="1" si="478"/>
        <v>-247</v>
      </c>
      <c r="K8600" s="391" t="str">
        <f t="shared" ca="1" si="479"/>
        <v>19,58</v>
      </c>
      <c r="L8600" s="379"/>
      <c r="O8600" s="379"/>
    </row>
    <row r="8601" spans="1:15">
      <c r="A8601" s="417" t="s">
        <v>2155</v>
      </c>
      <c r="B8601" s="417" t="s">
        <v>8581</v>
      </c>
      <c r="C8601" s="417" t="s">
        <v>2332</v>
      </c>
      <c r="D8601" s="417" t="s">
        <v>13271</v>
      </c>
      <c r="E8601" s="391">
        <v>0.04</v>
      </c>
      <c r="F8601" s="418">
        <v>44214</v>
      </c>
      <c r="G8601" s="417" t="s">
        <v>2286</v>
      </c>
      <c r="I8601" s="379">
        <f t="shared" ca="1" si="477"/>
        <v>-357</v>
      </c>
      <c r="J8601" s="379">
        <f t="shared" ca="1" si="478"/>
        <v>-247</v>
      </c>
      <c r="K8601" s="391" t="str">
        <f t="shared" ca="1" si="479"/>
        <v>20,08</v>
      </c>
      <c r="L8601" s="379"/>
      <c r="O8601" s="379"/>
    </row>
    <row r="8602" spans="1:15">
      <c r="A8602" s="417" t="s">
        <v>2155</v>
      </c>
      <c r="B8602" s="417" t="s">
        <v>8582</v>
      </c>
      <c r="C8602" s="417" t="s">
        <v>2332</v>
      </c>
      <c r="D8602" s="417" t="s">
        <v>13272</v>
      </c>
      <c r="E8602" s="391">
        <v>0.17</v>
      </c>
      <c r="F8602" s="418">
        <v>44214</v>
      </c>
      <c r="G8602" s="417" t="s">
        <v>2286</v>
      </c>
      <c r="I8602" s="379">
        <f t="shared" ca="1" si="477"/>
        <v>-357</v>
      </c>
      <c r="J8602" s="379">
        <f t="shared" ca="1" si="478"/>
        <v>-247</v>
      </c>
      <c r="K8602" s="391" t="str">
        <f t="shared" ca="1" si="479"/>
        <v>22,58</v>
      </c>
      <c r="L8602" s="379"/>
      <c r="O8602" s="379"/>
    </row>
    <row r="8603" spans="1:15">
      <c r="A8603" s="417" t="s">
        <v>2155</v>
      </c>
      <c r="B8603" s="417" t="s">
        <v>7123</v>
      </c>
      <c r="C8603" s="417" t="s">
        <v>2332</v>
      </c>
      <c r="D8603" s="417" t="s">
        <v>13273</v>
      </c>
      <c r="E8603" s="391">
        <v>0.28999999999999998</v>
      </c>
      <c r="F8603" s="418">
        <v>44214</v>
      </c>
      <c r="G8603" s="417" t="s">
        <v>2286</v>
      </c>
      <c r="I8603" s="379">
        <f t="shared" ca="1" si="477"/>
        <v>-357</v>
      </c>
      <c r="J8603" s="379">
        <f t="shared" ca="1" si="478"/>
        <v>-247</v>
      </c>
      <c r="K8603" s="391" t="str">
        <f t="shared" ca="1" si="479"/>
        <v>23,08</v>
      </c>
      <c r="L8603" s="379"/>
      <c r="O8603" s="379"/>
    </row>
    <row r="8604" spans="1:15">
      <c r="A8604" s="417" t="s">
        <v>2155</v>
      </c>
      <c r="B8604" s="417" t="s">
        <v>7124</v>
      </c>
      <c r="C8604" s="417" t="s">
        <v>2332</v>
      </c>
      <c r="D8604" s="417" t="s">
        <v>13274</v>
      </c>
      <c r="E8604" s="391">
        <v>0.5</v>
      </c>
      <c r="F8604" s="418">
        <v>44214</v>
      </c>
      <c r="G8604" s="417" t="s">
        <v>2286</v>
      </c>
      <c r="I8604" s="379">
        <f t="shared" ca="1" si="477"/>
        <v>-357</v>
      </c>
      <c r="J8604" s="379">
        <f t="shared" ca="1" si="478"/>
        <v>-247</v>
      </c>
      <c r="K8604" s="391" t="str">
        <f t="shared" ca="1" si="479"/>
        <v>23,58</v>
      </c>
      <c r="L8604" s="379"/>
      <c r="O8604" s="379"/>
    </row>
    <row r="8605" spans="1:15">
      <c r="A8605" s="417" t="s">
        <v>2155</v>
      </c>
      <c r="B8605" s="417" t="s">
        <v>13325</v>
      </c>
      <c r="C8605" s="417" t="s">
        <v>2332</v>
      </c>
      <c r="D8605" s="417" t="s">
        <v>13275</v>
      </c>
      <c r="E8605" s="391">
        <v>3.55</v>
      </c>
      <c r="F8605" s="418">
        <v>44249</v>
      </c>
      <c r="G8605" s="417" t="s">
        <v>2286</v>
      </c>
      <c r="I8605" s="379">
        <f t="shared" ca="1" si="477"/>
        <v>-322</v>
      </c>
      <c r="J8605" s="379">
        <f t="shared" ca="1" si="478"/>
        <v>-224</v>
      </c>
      <c r="K8605" s="391" t="str">
        <f t="shared" ca="1" si="479"/>
        <v>26,73</v>
      </c>
      <c r="L8605" s="379"/>
      <c r="O8605" s="379"/>
    </row>
    <row r="8606" spans="1:15">
      <c r="A8606" s="417" t="s">
        <v>2155</v>
      </c>
      <c r="B8606" s="417" t="s">
        <v>13326</v>
      </c>
      <c r="C8606" s="417" t="s">
        <v>2332</v>
      </c>
      <c r="D8606" s="417" t="s">
        <v>2754</v>
      </c>
      <c r="E8606" s="391">
        <v>0.1</v>
      </c>
      <c r="F8606" s="418">
        <v>44249</v>
      </c>
      <c r="G8606" s="417" t="s">
        <v>2286</v>
      </c>
      <c r="I8606" s="379">
        <f t="shared" ca="1" si="477"/>
        <v>-322</v>
      </c>
      <c r="J8606" s="379">
        <f t="shared" ca="1" si="478"/>
        <v>-224</v>
      </c>
      <c r="K8606" s="391" t="str">
        <f t="shared" ca="1" si="479"/>
        <v>17,48</v>
      </c>
      <c r="L8606" s="379"/>
      <c r="O8606" s="379"/>
    </row>
    <row r="8607" spans="1:15">
      <c r="A8607" s="417" t="s">
        <v>2155</v>
      </c>
      <c r="B8607" s="417" t="s">
        <v>13327</v>
      </c>
      <c r="C8607" s="417" t="s">
        <v>2332</v>
      </c>
      <c r="D8607" s="417" t="s">
        <v>2756</v>
      </c>
      <c r="E8607" s="391">
        <v>0.37</v>
      </c>
      <c r="F8607" s="418">
        <v>44249</v>
      </c>
      <c r="G8607" s="417" t="s">
        <v>2286</v>
      </c>
      <c r="I8607" s="379">
        <f t="shared" ca="1" si="477"/>
        <v>-322</v>
      </c>
      <c r="J8607" s="379">
        <f t="shared" ca="1" si="478"/>
        <v>-224</v>
      </c>
      <c r="K8607" s="391" t="str">
        <f t="shared" ca="1" si="479"/>
        <v>20,98</v>
      </c>
      <c r="L8607" s="379"/>
      <c r="O8607" s="379"/>
    </row>
    <row r="8608" spans="1:15">
      <c r="A8608" s="417" t="s">
        <v>2155</v>
      </c>
      <c r="B8608" s="417" t="s">
        <v>13328</v>
      </c>
      <c r="C8608" s="417" t="s">
        <v>2332</v>
      </c>
      <c r="D8608" s="417" t="s">
        <v>13277</v>
      </c>
      <c r="E8608" s="391">
        <v>0.6</v>
      </c>
      <c r="F8608" s="418">
        <v>44249</v>
      </c>
      <c r="G8608" s="417" t="s">
        <v>2286</v>
      </c>
      <c r="I8608" s="379">
        <f t="shared" ca="1" si="477"/>
        <v>-322</v>
      </c>
      <c r="J8608" s="379">
        <f t="shared" ca="1" si="478"/>
        <v>-224</v>
      </c>
      <c r="K8608" s="391" t="str">
        <f t="shared" ca="1" si="479"/>
        <v>21,98</v>
      </c>
      <c r="L8608" s="379"/>
      <c r="O8608" s="379"/>
    </row>
    <row r="8609" spans="1:15">
      <c r="A8609" s="417" t="s">
        <v>2155</v>
      </c>
      <c r="B8609" s="417" t="s">
        <v>13329</v>
      </c>
      <c r="C8609" s="417" t="s">
        <v>2332</v>
      </c>
      <c r="D8609" s="417" t="s">
        <v>13330</v>
      </c>
      <c r="E8609" s="391">
        <v>0.78</v>
      </c>
      <c r="F8609" s="418">
        <v>44249</v>
      </c>
      <c r="G8609" s="417" t="s">
        <v>2286</v>
      </c>
      <c r="I8609" s="379">
        <f t="shared" ca="1" si="477"/>
        <v>-322</v>
      </c>
      <c r="J8609" s="379">
        <f t="shared" ca="1" si="478"/>
        <v>-224</v>
      </c>
      <c r="K8609" s="391" t="str">
        <f t="shared" ca="1" si="479"/>
        <v>22,48</v>
      </c>
      <c r="L8609" s="379"/>
      <c r="O8609" s="379"/>
    </row>
    <row r="8610" spans="1:15">
      <c r="A8610" s="417" t="s">
        <v>2155</v>
      </c>
      <c r="B8610" s="417" t="s">
        <v>13331</v>
      </c>
      <c r="C8610" s="417" t="s">
        <v>2332</v>
      </c>
      <c r="D8610" s="417" t="s">
        <v>13279</v>
      </c>
      <c r="E8610" s="391">
        <v>1.21</v>
      </c>
      <c r="F8610" s="418">
        <v>44249</v>
      </c>
      <c r="G8610" s="417" t="s">
        <v>2286</v>
      </c>
      <c r="I8610" s="379">
        <f t="shared" ca="1" si="477"/>
        <v>-322</v>
      </c>
      <c r="J8610" s="379">
        <f t="shared" ca="1" si="478"/>
        <v>-224</v>
      </c>
      <c r="K8610" s="391" t="str">
        <f t="shared" ca="1" si="479"/>
        <v>23,48</v>
      </c>
      <c r="L8610" s="379"/>
      <c r="O8610" s="379"/>
    </row>
    <row r="8611" spans="1:15">
      <c r="A8611" s="417" t="s">
        <v>2155</v>
      </c>
      <c r="B8611" s="417" t="s">
        <v>13332</v>
      </c>
      <c r="C8611" s="417" t="s">
        <v>2332</v>
      </c>
      <c r="D8611" s="417" t="s">
        <v>13281</v>
      </c>
      <c r="E8611" s="391">
        <v>1.36</v>
      </c>
      <c r="F8611" s="418">
        <v>44249</v>
      </c>
      <c r="G8611" s="417" t="s">
        <v>2286</v>
      </c>
      <c r="I8611" s="379">
        <f t="shared" ca="1" si="477"/>
        <v>-322</v>
      </c>
      <c r="J8611" s="379">
        <f t="shared" ca="1" si="478"/>
        <v>-224</v>
      </c>
      <c r="K8611" s="391" t="str">
        <f t="shared" ca="1" si="479"/>
        <v>23,73</v>
      </c>
      <c r="L8611" s="379"/>
      <c r="O8611" s="379"/>
    </row>
    <row r="8612" spans="1:15">
      <c r="A8612" s="417" t="s">
        <v>2155</v>
      </c>
      <c r="B8612" s="417" t="s">
        <v>13333</v>
      </c>
      <c r="C8612" s="417" t="s">
        <v>2332</v>
      </c>
      <c r="D8612" s="417" t="s">
        <v>13283</v>
      </c>
      <c r="E8612" s="391">
        <v>1.38</v>
      </c>
      <c r="F8612" s="418">
        <v>44249</v>
      </c>
      <c r="G8612" s="417" t="s">
        <v>2286</v>
      </c>
      <c r="I8612" s="379">
        <f t="shared" ca="1" si="477"/>
        <v>-322</v>
      </c>
      <c r="J8612" s="379">
        <f t="shared" ca="1" si="478"/>
        <v>-224</v>
      </c>
      <c r="K8612" s="391" t="str">
        <f t="shared" ca="1" si="479"/>
        <v>23,98</v>
      </c>
      <c r="L8612" s="379"/>
      <c r="O8612" s="379"/>
    </row>
    <row r="8613" spans="1:15">
      <c r="A8613" s="417" t="s">
        <v>2155</v>
      </c>
      <c r="B8613" s="417" t="s">
        <v>13334</v>
      </c>
      <c r="C8613" s="417" t="s">
        <v>2332</v>
      </c>
      <c r="D8613" s="417" t="s">
        <v>2598</v>
      </c>
      <c r="E8613" s="391">
        <v>1.68</v>
      </c>
      <c r="F8613" s="418">
        <v>44249</v>
      </c>
      <c r="G8613" s="417" t="s">
        <v>2286</v>
      </c>
      <c r="I8613" s="379">
        <f t="shared" ca="1" si="477"/>
        <v>-322</v>
      </c>
      <c r="J8613" s="379">
        <f t="shared" ca="1" si="478"/>
        <v>-224</v>
      </c>
      <c r="K8613" s="391" t="str">
        <f t="shared" ca="1" si="479"/>
        <v>24,23</v>
      </c>
      <c r="L8613" s="379"/>
      <c r="O8613" s="379"/>
    </row>
    <row r="8614" spans="1:15">
      <c r="A8614" s="417" t="s">
        <v>2155</v>
      </c>
      <c r="B8614" s="417" t="s">
        <v>13335</v>
      </c>
      <c r="C8614" s="417" t="s">
        <v>2332</v>
      </c>
      <c r="D8614" s="417" t="s">
        <v>2600</v>
      </c>
      <c r="E8614" s="391">
        <v>2.13</v>
      </c>
      <c r="F8614" s="418">
        <v>44249</v>
      </c>
      <c r="G8614" s="417" t="s">
        <v>2286</v>
      </c>
      <c r="I8614" s="379">
        <f t="shared" ca="1" si="477"/>
        <v>-322</v>
      </c>
      <c r="J8614" s="379">
        <f t="shared" ca="1" si="478"/>
        <v>-224</v>
      </c>
      <c r="K8614" s="391" t="str">
        <f t="shared" ca="1" si="479"/>
        <v>24,98</v>
      </c>
      <c r="L8614" s="379"/>
      <c r="O8614" s="379"/>
    </row>
    <row r="8615" spans="1:15">
      <c r="A8615" s="417" t="s">
        <v>2155</v>
      </c>
      <c r="B8615" s="417" t="s">
        <v>13336</v>
      </c>
      <c r="C8615" s="417" t="s">
        <v>2332</v>
      </c>
      <c r="D8615" s="417" t="s">
        <v>13287</v>
      </c>
      <c r="E8615" s="391">
        <v>2.54</v>
      </c>
      <c r="F8615" s="418">
        <v>44249</v>
      </c>
      <c r="G8615" s="417" t="s">
        <v>2286</v>
      </c>
      <c r="I8615" s="379">
        <f t="shared" ca="1" si="477"/>
        <v>-322</v>
      </c>
      <c r="J8615" s="379">
        <f t="shared" ca="1" si="478"/>
        <v>-224</v>
      </c>
      <c r="K8615" s="391" t="str">
        <f t="shared" ca="1" si="479"/>
        <v>25,48</v>
      </c>
      <c r="L8615" s="379"/>
      <c r="O8615" s="379"/>
    </row>
    <row r="8616" spans="1:15">
      <c r="A8616" s="417" t="s">
        <v>2155</v>
      </c>
      <c r="B8616" s="417" t="s">
        <v>13337</v>
      </c>
      <c r="C8616" s="417" t="s">
        <v>2332</v>
      </c>
      <c r="D8616" s="417" t="s">
        <v>2673</v>
      </c>
      <c r="E8616" s="391">
        <v>2.41</v>
      </c>
      <c r="F8616" s="418">
        <v>44249</v>
      </c>
      <c r="G8616" s="417" t="s">
        <v>2286</v>
      </c>
      <c r="I8616" s="379">
        <f t="shared" ca="1" si="477"/>
        <v>-322</v>
      </c>
      <c r="J8616" s="379">
        <f t="shared" ca="1" si="478"/>
        <v>-224</v>
      </c>
      <c r="K8616" s="391" t="str">
        <f t="shared" ca="1" si="479"/>
        <v>25,98</v>
      </c>
      <c r="L8616" s="379"/>
      <c r="O8616" s="379"/>
    </row>
    <row r="8617" spans="1:15">
      <c r="A8617" s="417" t="s">
        <v>2155</v>
      </c>
      <c r="B8617" s="417" t="s">
        <v>18594</v>
      </c>
      <c r="C8617" s="417" t="s">
        <v>2332</v>
      </c>
      <c r="D8617" s="417" t="s">
        <v>13290</v>
      </c>
      <c r="E8617" s="391">
        <v>3.25</v>
      </c>
      <c r="F8617" s="418">
        <v>44249</v>
      </c>
      <c r="G8617" s="417" t="s">
        <v>2286</v>
      </c>
      <c r="I8617" s="379">
        <f t="shared" ca="1" si="477"/>
        <v>-322</v>
      </c>
      <c r="J8617" s="379">
        <f t="shared" ca="1" si="478"/>
        <v>-224</v>
      </c>
      <c r="K8617" s="391" t="str">
        <f t="shared" ca="1" si="479"/>
        <v>26,48</v>
      </c>
      <c r="L8617" s="379"/>
      <c r="O8617" s="379"/>
    </row>
    <row r="8618" spans="1:15">
      <c r="A8618" s="417" t="s">
        <v>2155</v>
      </c>
      <c r="B8618" s="417" t="s">
        <v>18021</v>
      </c>
      <c r="C8618" s="417" t="s">
        <v>2332</v>
      </c>
      <c r="D8618" s="417" t="s">
        <v>13291</v>
      </c>
      <c r="E8618" s="391">
        <v>4</v>
      </c>
      <c r="F8618" s="418">
        <v>44249</v>
      </c>
      <c r="G8618" s="417" t="s">
        <v>2286</v>
      </c>
      <c r="I8618" s="379">
        <f t="shared" ca="1" si="477"/>
        <v>-322</v>
      </c>
      <c r="J8618" s="379">
        <f t="shared" ca="1" si="478"/>
        <v>-224</v>
      </c>
      <c r="K8618" s="391" t="str">
        <f t="shared" ca="1" si="479"/>
        <v>26,98</v>
      </c>
      <c r="L8618" s="379"/>
      <c r="O8618" s="379"/>
    </row>
    <row r="8619" spans="1:15">
      <c r="A8619" s="417" t="s">
        <v>2155</v>
      </c>
      <c r="B8619" s="417" t="s">
        <v>13338</v>
      </c>
      <c r="C8619" s="417" t="s">
        <v>2332</v>
      </c>
      <c r="D8619" s="417" t="s">
        <v>13293</v>
      </c>
      <c r="E8619" s="391">
        <v>3.4</v>
      </c>
      <c r="F8619" s="418">
        <v>44249</v>
      </c>
      <c r="G8619" s="417" t="s">
        <v>2286</v>
      </c>
      <c r="I8619" s="379">
        <f t="shared" ca="1" si="477"/>
        <v>-322</v>
      </c>
      <c r="J8619" s="379">
        <f t="shared" ca="1" si="478"/>
        <v>-224</v>
      </c>
      <c r="K8619" s="391" t="str">
        <f t="shared" ca="1" si="479"/>
        <v>27,98</v>
      </c>
      <c r="L8619" s="379"/>
      <c r="O8619" s="379"/>
    </row>
    <row r="8620" spans="1:15">
      <c r="A8620" s="417" t="s">
        <v>2155</v>
      </c>
      <c r="B8620" s="417" t="s">
        <v>13339</v>
      </c>
      <c r="C8620" s="417" t="s">
        <v>2332</v>
      </c>
      <c r="D8620" s="417" t="s">
        <v>13297</v>
      </c>
      <c r="E8620" s="391">
        <v>4.8</v>
      </c>
      <c r="F8620" s="418">
        <v>44249</v>
      </c>
      <c r="G8620" s="417" t="s">
        <v>2286</v>
      </c>
      <c r="I8620" s="379">
        <f t="shared" ca="1" si="477"/>
        <v>-322</v>
      </c>
      <c r="J8620" s="379">
        <f t="shared" ca="1" si="478"/>
        <v>-224</v>
      </c>
      <c r="K8620" s="391" t="str">
        <f t="shared" ca="1" si="479"/>
        <v>29,98</v>
      </c>
      <c r="L8620" s="379"/>
      <c r="O8620" s="379"/>
    </row>
    <row r="8621" spans="1:15">
      <c r="A8621" s="417" t="s">
        <v>2155</v>
      </c>
      <c r="B8621" s="417" t="s">
        <v>7125</v>
      </c>
      <c r="C8621" s="417" t="s">
        <v>2332</v>
      </c>
      <c r="D8621" s="417" t="s">
        <v>13298</v>
      </c>
      <c r="E8621" s="391">
        <v>10.51</v>
      </c>
      <c r="F8621" s="418">
        <v>44249</v>
      </c>
      <c r="G8621" s="417" t="s">
        <v>2286</v>
      </c>
      <c r="I8621" s="379">
        <f t="shared" ca="1" si="477"/>
        <v>-322</v>
      </c>
      <c r="J8621" s="379">
        <f t="shared" ca="1" si="478"/>
        <v>-224</v>
      </c>
      <c r="K8621" s="391" t="str">
        <f t="shared" ca="1" si="479"/>
        <v>34,23</v>
      </c>
      <c r="L8621" s="379"/>
      <c r="O8621" s="379"/>
    </row>
    <row r="8622" spans="1:15">
      <c r="A8622" s="417" t="s">
        <v>2155</v>
      </c>
      <c r="B8622" s="417" t="s">
        <v>5108</v>
      </c>
      <c r="C8622" s="417" t="s">
        <v>2332</v>
      </c>
      <c r="D8622" s="417" t="s">
        <v>13340</v>
      </c>
      <c r="E8622" s="391">
        <v>0.14000000000000001</v>
      </c>
      <c r="F8622" s="418">
        <v>44249</v>
      </c>
      <c r="G8622" s="417" t="s">
        <v>2286</v>
      </c>
      <c r="I8622" s="379">
        <f t="shared" ca="1" si="477"/>
        <v>-322</v>
      </c>
      <c r="J8622" s="379">
        <f t="shared" ca="1" si="478"/>
        <v>-224</v>
      </c>
      <c r="K8622" s="391" t="str">
        <f t="shared" ca="1" si="479"/>
        <v>19,23</v>
      </c>
      <c r="L8622" s="379"/>
      <c r="O8622" s="379"/>
    </row>
    <row r="8623" spans="1:15">
      <c r="A8623" s="417" t="s">
        <v>2155</v>
      </c>
      <c r="B8623" s="417" t="s">
        <v>5109</v>
      </c>
      <c r="C8623" s="417" t="s">
        <v>2332</v>
      </c>
      <c r="D8623" s="417" t="s">
        <v>13300</v>
      </c>
      <c r="E8623" s="391">
        <v>0.43</v>
      </c>
      <c r="F8623" s="418">
        <v>44249</v>
      </c>
      <c r="G8623" s="417" t="s">
        <v>2286</v>
      </c>
      <c r="I8623" s="379">
        <f t="shared" ca="1" si="477"/>
        <v>-322</v>
      </c>
      <c r="J8623" s="379">
        <f t="shared" ca="1" si="478"/>
        <v>-224</v>
      </c>
      <c r="K8623" s="391" t="str">
        <f t="shared" ca="1" si="479"/>
        <v>21,23</v>
      </c>
      <c r="L8623" s="379"/>
      <c r="O8623" s="379"/>
    </row>
    <row r="8624" spans="1:15">
      <c r="A8624" s="417" t="s">
        <v>2155</v>
      </c>
      <c r="B8624" s="417" t="s">
        <v>5110</v>
      </c>
      <c r="C8624" s="417" t="s">
        <v>2332</v>
      </c>
      <c r="D8624" s="417" t="s">
        <v>13301</v>
      </c>
      <c r="E8624" s="391">
        <v>1.02</v>
      </c>
      <c r="F8624" s="418">
        <v>44249</v>
      </c>
      <c r="G8624" s="417" t="s">
        <v>2286</v>
      </c>
      <c r="I8624" s="379">
        <f t="shared" ca="1" si="477"/>
        <v>-322</v>
      </c>
      <c r="J8624" s="379">
        <f t="shared" ca="1" si="478"/>
        <v>-224</v>
      </c>
      <c r="K8624" s="391" t="str">
        <f t="shared" ca="1" si="479"/>
        <v>22,98</v>
      </c>
      <c r="L8624" s="379"/>
      <c r="O8624" s="379"/>
    </row>
    <row r="8625" spans="1:15">
      <c r="A8625" s="417" t="s">
        <v>2155</v>
      </c>
      <c r="B8625" s="417" t="s">
        <v>7126</v>
      </c>
      <c r="C8625" s="417" t="s">
        <v>2332</v>
      </c>
      <c r="D8625" s="417" t="s">
        <v>7511</v>
      </c>
      <c r="E8625" s="391">
        <v>1.88</v>
      </c>
      <c r="F8625" s="418">
        <v>44249</v>
      </c>
      <c r="G8625" s="417" t="s">
        <v>2286</v>
      </c>
      <c r="I8625" s="379">
        <f t="shared" ca="1" si="477"/>
        <v>-322</v>
      </c>
      <c r="J8625" s="379">
        <f t="shared" ca="1" si="478"/>
        <v>-224</v>
      </c>
      <c r="K8625" s="391" t="str">
        <f t="shared" ca="1" si="479"/>
        <v>24,61</v>
      </c>
      <c r="L8625" s="379"/>
      <c r="O8625" s="379"/>
    </row>
    <row r="8626" spans="1:15">
      <c r="A8626" s="417" t="s">
        <v>2155</v>
      </c>
      <c r="B8626" s="417" t="s">
        <v>13341</v>
      </c>
      <c r="C8626" s="417" t="s">
        <v>2332</v>
      </c>
      <c r="D8626" s="417" t="s">
        <v>4892</v>
      </c>
      <c r="E8626" s="391">
        <v>1.71</v>
      </c>
      <c r="F8626" s="418">
        <v>44270</v>
      </c>
      <c r="G8626" s="417" t="s">
        <v>2286</v>
      </c>
      <c r="I8626" s="379">
        <f t="shared" ca="1" si="477"/>
        <v>-301</v>
      </c>
      <c r="J8626" s="379">
        <f t="shared" ca="1" si="478"/>
        <v>-209</v>
      </c>
      <c r="K8626" s="391" t="str">
        <f t="shared" ca="1" si="479"/>
        <v>24,96</v>
      </c>
      <c r="L8626" s="379"/>
      <c r="O8626" s="379"/>
    </row>
    <row r="8627" spans="1:15">
      <c r="A8627" s="417" t="s">
        <v>2155</v>
      </c>
      <c r="B8627" s="417" t="s">
        <v>13342</v>
      </c>
      <c r="C8627" s="417" t="s">
        <v>2332</v>
      </c>
      <c r="D8627" s="417" t="s">
        <v>4937</v>
      </c>
      <c r="E8627" s="391">
        <v>0.36</v>
      </c>
      <c r="F8627" s="418">
        <v>44270</v>
      </c>
      <c r="G8627" s="417" t="s">
        <v>2286</v>
      </c>
      <c r="I8627" s="379">
        <f t="shared" ca="1" si="477"/>
        <v>-301</v>
      </c>
      <c r="J8627" s="379">
        <f t="shared" ca="1" si="478"/>
        <v>-209</v>
      </c>
      <c r="K8627" s="391" t="str">
        <f t="shared" ca="1" si="479"/>
        <v>19,46</v>
      </c>
      <c r="L8627" s="379"/>
      <c r="O8627" s="379"/>
    </row>
    <row r="8628" spans="1:15">
      <c r="A8628" s="417" t="s">
        <v>2155</v>
      </c>
      <c r="B8628" s="417" t="s">
        <v>17367</v>
      </c>
      <c r="C8628" s="417" t="s">
        <v>2332</v>
      </c>
      <c r="D8628" s="417" t="s">
        <v>4938</v>
      </c>
      <c r="E8628" s="391">
        <v>0.61</v>
      </c>
      <c r="F8628" s="418">
        <v>44270</v>
      </c>
      <c r="G8628" s="417" t="s">
        <v>2286</v>
      </c>
      <c r="I8628" s="379">
        <f t="shared" ca="1" si="477"/>
        <v>-301</v>
      </c>
      <c r="J8628" s="379">
        <f t="shared" ca="1" si="478"/>
        <v>-209</v>
      </c>
      <c r="K8628" s="391" t="str">
        <f t="shared" ca="1" si="479"/>
        <v>20,96</v>
      </c>
      <c r="L8628" s="379"/>
      <c r="O8628" s="379"/>
    </row>
    <row r="8629" spans="1:15">
      <c r="A8629" s="417" t="s">
        <v>2155</v>
      </c>
      <c r="B8629" s="417" t="s">
        <v>13343</v>
      </c>
      <c r="C8629" s="417" t="s">
        <v>2332</v>
      </c>
      <c r="D8629" s="417" t="s">
        <v>4939</v>
      </c>
      <c r="E8629" s="391">
        <v>1.36</v>
      </c>
      <c r="F8629" s="418">
        <v>44270</v>
      </c>
      <c r="G8629" s="417" t="s">
        <v>2286</v>
      </c>
      <c r="I8629" s="379">
        <f t="shared" ca="1" si="477"/>
        <v>-301</v>
      </c>
      <c r="J8629" s="379">
        <f t="shared" ca="1" si="478"/>
        <v>-209</v>
      </c>
      <c r="K8629" s="391" t="str">
        <f t="shared" ca="1" si="479"/>
        <v>22,96</v>
      </c>
      <c r="L8629" s="379"/>
      <c r="O8629" s="379"/>
    </row>
    <row r="8630" spans="1:15">
      <c r="A8630" s="417" t="s">
        <v>2155</v>
      </c>
      <c r="B8630" s="417" t="s">
        <v>13344</v>
      </c>
      <c r="C8630" s="417" t="s">
        <v>2332</v>
      </c>
      <c r="D8630" s="417" t="s">
        <v>4887</v>
      </c>
      <c r="E8630" s="391">
        <v>1.85</v>
      </c>
      <c r="F8630" s="418">
        <v>44270</v>
      </c>
      <c r="G8630" s="417" t="s">
        <v>2286</v>
      </c>
      <c r="I8630" s="379">
        <f t="shared" ca="1" si="477"/>
        <v>-301</v>
      </c>
      <c r="J8630" s="379">
        <f t="shared" ca="1" si="478"/>
        <v>-209</v>
      </c>
      <c r="K8630" s="391" t="str">
        <f t="shared" ca="1" si="479"/>
        <v>23,96</v>
      </c>
      <c r="L8630" s="379"/>
      <c r="O8630" s="379"/>
    </row>
    <row r="8631" spans="1:15">
      <c r="A8631" s="417" t="s">
        <v>2155</v>
      </c>
      <c r="B8631" s="417" t="s">
        <v>13345</v>
      </c>
      <c r="C8631" s="417" t="s">
        <v>2332</v>
      </c>
      <c r="D8631" s="417" t="s">
        <v>4902</v>
      </c>
      <c r="E8631" s="391">
        <v>2.2200000000000002</v>
      </c>
      <c r="F8631" s="418">
        <v>44270</v>
      </c>
      <c r="G8631" s="417" t="s">
        <v>2286</v>
      </c>
      <c r="I8631" s="379">
        <f t="shared" ca="1" si="477"/>
        <v>-301</v>
      </c>
      <c r="J8631" s="379">
        <f t="shared" ca="1" si="478"/>
        <v>-209</v>
      </c>
      <c r="K8631" s="391" t="str">
        <f t="shared" ca="1" si="479"/>
        <v>25,96</v>
      </c>
      <c r="L8631" s="379"/>
      <c r="O8631" s="379"/>
    </row>
    <row r="8632" spans="1:15">
      <c r="A8632" s="417" t="s">
        <v>2155</v>
      </c>
      <c r="B8632" s="417" t="s">
        <v>17368</v>
      </c>
      <c r="C8632" s="417" t="s">
        <v>2332</v>
      </c>
      <c r="D8632" s="417" t="s">
        <v>2482</v>
      </c>
      <c r="E8632" s="391">
        <v>2.2999999999999998</v>
      </c>
      <c r="F8632" s="418">
        <v>44270</v>
      </c>
      <c r="G8632" s="417" t="s">
        <v>2286</v>
      </c>
      <c r="I8632" s="379">
        <f t="shared" ca="1" si="477"/>
        <v>-301</v>
      </c>
      <c r="J8632" s="379">
        <f t="shared" ca="1" si="478"/>
        <v>-209</v>
      </c>
      <c r="K8632" s="391" t="str">
        <f t="shared" ca="1" si="479"/>
        <v>26,21</v>
      </c>
      <c r="L8632" s="379"/>
      <c r="O8632" s="379"/>
    </row>
    <row r="8633" spans="1:15">
      <c r="A8633" s="417" t="s">
        <v>2155</v>
      </c>
      <c r="B8633" s="417" t="s">
        <v>18595</v>
      </c>
      <c r="C8633" s="417" t="s">
        <v>2332</v>
      </c>
      <c r="D8633" s="417" t="s">
        <v>4907</v>
      </c>
      <c r="E8633" s="391">
        <v>3.46</v>
      </c>
      <c r="F8633" s="418">
        <v>44270</v>
      </c>
      <c r="G8633" s="417" t="s">
        <v>2286</v>
      </c>
      <c r="I8633" s="379">
        <f t="shared" ca="1" si="477"/>
        <v>-301</v>
      </c>
      <c r="J8633" s="379">
        <f t="shared" ca="1" si="478"/>
        <v>-209</v>
      </c>
      <c r="K8633" s="391" t="str">
        <f t="shared" ca="1" si="479"/>
        <v>26,96</v>
      </c>
      <c r="L8633" s="379"/>
      <c r="O8633" s="379"/>
    </row>
    <row r="8634" spans="1:15">
      <c r="A8634" s="417" t="s">
        <v>2155</v>
      </c>
      <c r="B8634" s="417" t="s">
        <v>5111</v>
      </c>
      <c r="C8634" s="417" t="s">
        <v>2332</v>
      </c>
      <c r="D8634" s="417" t="s">
        <v>13346</v>
      </c>
      <c r="E8634" s="391">
        <v>0.19</v>
      </c>
      <c r="F8634" s="418">
        <v>44270</v>
      </c>
      <c r="G8634" s="417" t="s">
        <v>2286</v>
      </c>
      <c r="I8634" s="379">
        <f t="shared" ca="1" si="477"/>
        <v>-301</v>
      </c>
      <c r="J8634" s="379">
        <f t="shared" ca="1" si="478"/>
        <v>-209</v>
      </c>
      <c r="K8634" s="391" t="str">
        <f t="shared" ca="1" si="479"/>
        <v>13,46</v>
      </c>
      <c r="L8634" s="379"/>
      <c r="O8634" s="379"/>
    </row>
    <row r="8635" spans="1:15">
      <c r="A8635" s="417" t="s">
        <v>2155</v>
      </c>
      <c r="B8635" s="417" t="s">
        <v>13347</v>
      </c>
      <c r="C8635" s="417" t="s">
        <v>2332</v>
      </c>
      <c r="D8635" s="417" t="s">
        <v>13307</v>
      </c>
      <c r="E8635" s="391">
        <v>0.09</v>
      </c>
      <c r="F8635" s="418">
        <v>44270</v>
      </c>
      <c r="G8635" s="417" t="s">
        <v>2286</v>
      </c>
      <c r="I8635" s="379">
        <f t="shared" ca="1" si="477"/>
        <v>-301</v>
      </c>
      <c r="J8635" s="379">
        <f t="shared" ca="1" si="478"/>
        <v>-209</v>
      </c>
      <c r="K8635" s="391" t="str">
        <f t="shared" ca="1" si="479"/>
        <v>14,21</v>
      </c>
      <c r="L8635" s="379"/>
      <c r="O8635" s="379"/>
    </row>
    <row r="8636" spans="1:15">
      <c r="A8636" s="417" t="s">
        <v>2155</v>
      </c>
      <c r="B8636" s="417" t="s">
        <v>5112</v>
      </c>
      <c r="C8636" s="417" t="s">
        <v>2332</v>
      </c>
      <c r="D8636" s="417" t="s">
        <v>2774</v>
      </c>
      <c r="E8636" s="391">
        <v>0.38</v>
      </c>
      <c r="F8636" s="418">
        <v>44270</v>
      </c>
      <c r="G8636" s="417" t="s">
        <v>2286</v>
      </c>
      <c r="I8636" s="379">
        <f t="shared" ca="1" si="477"/>
        <v>-301</v>
      </c>
      <c r="J8636" s="379">
        <f t="shared" ca="1" si="478"/>
        <v>-209</v>
      </c>
      <c r="K8636" s="391" t="str">
        <f t="shared" ca="1" si="479"/>
        <v>19,96</v>
      </c>
      <c r="L8636" s="379"/>
      <c r="O8636" s="379"/>
    </row>
    <row r="8637" spans="1:15">
      <c r="A8637" s="417" t="s">
        <v>2155</v>
      </c>
      <c r="B8637" s="417" t="s">
        <v>5113</v>
      </c>
      <c r="C8637" s="417" t="s">
        <v>2332</v>
      </c>
      <c r="D8637" s="417" t="s">
        <v>2689</v>
      </c>
      <c r="E8637" s="391">
        <v>1</v>
      </c>
      <c r="F8637" s="418">
        <v>44270</v>
      </c>
      <c r="G8637" s="417" t="s">
        <v>2286</v>
      </c>
      <c r="I8637" s="379">
        <f t="shared" ca="1" si="477"/>
        <v>-301</v>
      </c>
      <c r="J8637" s="379">
        <f t="shared" ca="1" si="478"/>
        <v>-209</v>
      </c>
      <c r="K8637" s="391" t="str">
        <f t="shared" ca="1" si="479"/>
        <v>22,21</v>
      </c>
      <c r="L8637" s="379"/>
      <c r="O8637" s="379"/>
    </row>
    <row r="8638" spans="1:15">
      <c r="A8638" s="417" t="s">
        <v>2155</v>
      </c>
      <c r="B8638" s="417" t="s">
        <v>13348</v>
      </c>
      <c r="C8638" s="417" t="s">
        <v>2332</v>
      </c>
      <c r="D8638" s="417" t="s">
        <v>13349</v>
      </c>
      <c r="E8638" s="391">
        <v>0.06</v>
      </c>
      <c r="F8638" s="418">
        <v>44270</v>
      </c>
      <c r="G8638" s="417" t="s">
        <v>2286</v>
      </c>
      <c r="I8638" s="379">
        <f t="shared" ca="1" si="477"/>
        <v>-301</v>
      </c>
      <c r="J8638" s="379">
        <f t="shared" ca="1" si="478"/>
        <v>-209</v>
      </c>
      <c r="K8638" s="391" t="str">
        <f t="shared" ca="1" si="479"/>
        <v>13,33</v>
      </c>
      <c r="L8638" s="379"/>
      <c r="O8638" s="379"/>
    </row>
    <row r="8639" spans="1:15">
      <c r="A8639" s="417" t="s">
        <v>2155</v>
      </c>
      <c r="B8639" s="417" t="s">
        <v>13350</v>
      </c>
      <c r="C8639" s="417" t="s">
        <v>2332</v>
      </c>
      <c r="D8639" s="417" t="s">
        <v>13351</v>
      </c>
      <c r="E8639" s="391">
        <v>2</v>
      </c>
      <c r="F8639" s="418">
        <v>44305</v>
      </c>
      <c r="G8639" s="417" t="s">
        <v>2286</v>
      </c>
      <c r="I8639" s="379">
        <f t="shared" ca="1" si="477"/>
        <v>-266</v>
      </c>
      <c r="J8639" s="379">
        <f t="shared" ca="1" si="478"/>
        <v>-185</v>
      </c>
      <c r="K8639" s="391" t="str">
        <f t="shared" ca="1" si="479"/>
        <v>23,02</v>
      </c>
      <c r="L8639" s="379"/>
      <c r="O8639" s="379"/>
    </row>
    <row r="8640" spans="1:15">
      <c r="A8640" s="417" t="s">
        <v>2155</v>
      </c>
      <c r="B8640" s="417" t="s">
        <v>13352</v>
      </c>
      <c r="C8640" s="417" t="s">
        <v>2332</v>
      </c>
      <c r="D8640" s="417" t="s">
        <v>13353</v>
      </c>
      <c r="E8640" s="391">
        <v>2.0499999999999998</v>
      </c>
      <c r="F8640" s="418">
        <v>44305</v>
      </c>
      <c r="G8640" s="417" t="s">
        <v>2286</v>
      </c>
      <c r="I8640" s="379">
        <f t="shared" ca="1" si="477"/>
        <v>-266</v>
      </c>
      <c r="J8640" s="379">
        <f t="shared" ca="1" si="478"/>
        <v>-185</v>
      </c>
      <c r="K8640" s="391" t="str">
        <f t="shared" ca="1" si="479"/>
        <v>23,52</v>
      </c>
      <c r="L8640" s="379"/>
      <c r="O8640" s="379"/>
    </row>
    <row r="8641" spans="1:15">
      <c r="A8641" s="417" t="s">
        <v>2155</v>
      </c>
      <c r="B8641" s="417" t="s">
        <v>8583</v>
      </c>
      <c r="C8641" s="417" t="s">
        <v>2332</v>
      </c>
      <c r="D8641" s="417" t="s">
        <v>13310</v>
      </c>
      <c r="E8641" s="391">
        <v>2.98</v>
      </c>
      <c r="F8641" s="418">
        <v>44305</v>
      </c>
      <c r="G8641" s="417" t="s">
        <v>2286</v>
      </c>
      <c r="I8641" s="379">
        <f t="shared" ca="1" si="477"/>
        <v>-266</v>
      </c>
      <c r="J8641" s="379">
        <f t="shared" ca="1" si="478"/>
        <v>-185</v>
      </c>
      <c r="K8641" s="391" t="str">
        <f t="shared" ca="1" si="479"/>
        <v>24,02</v>
      </c>
      <c r="L8641" s="379"/>
      <c r="O8641" s="379"/>
    </row>
    <row r="8642" spans="1:15">
      <c r="A8642" s="417" t="s">
        <v>2155</v>
      </c>
      <c r="B8642" s="417" t="s">
        <v>13354</v>
      </c>
      <c r="C8642" s="417" t="s">
        <v>2332</v>
      </c>
      <c r="D8642" s="417" t="s">
        <v>13312</v>
      </c>
      <c r="E8642" s="391">
        <v>2.62</v>
      </c>
      <c r="F8642" s="418">
        <v>44305</v>
      </c>
      <c r="G8642" s="417" t="s">
        <v>2286</v>
      </c>
      <c r="I8642" s="379">
        <f t="shared" ca="1" si="477"/>
        <v>-266</v>
      </c>
      <c r="J8642" s="379">
        <f t="shared" ca="1" si="478"/>
        <v>-185</v>
      </c>
      <c r="K8642" s="391" t="str">
        <f t="shared" ca="1" si="479"/>
        <v>26,27</v>
      </c>
      <c r="L8642" s="379"/>
      <c r="O8642" s="379"/>
    </row>
    <row r="8643" spans="1:15">
      <c r="A8643" s="417" t="s">
        <v>2155</v>
      </c>
      <c r="B8643" s="417" t="s">
        <v>13355</v>
      </c>
      <c r="C8643" s="417" t="s">
        <v>2332</v>
      </c>
      <c r="D8643" s="417" t="s">
        <v>13314</v>
      </c>
      <c r="E8643" s="391">
        <v>2.78</v>
      </c>
      <c r="F8643" s="418">
        <v>44305</v>
      </c>
      <c r="G8643" s="417" t="s">
        <v>2286</v>
      </c>
      <c r="I8643" s="379">
        <f t="shared" ca="1" si="477"/>
        <v>-266</v>
      </c>
      <c r="J8643" s="379">
        <f t="shared" ca="1" si="478"/>
        <v>-185</v>
      </c>
      <c r="K8643" s="391" t="str">
        <f t="shared" ca="1" si="479"/>
        <v>26,52</v>
      </c>
      <c r="L8643" s="379"/>
      <c r="O8643" s="379"/>
    </row>
    <row r="8644" spans="1:15">
      <c r="A8644" s="417" t="s">
        <v>2155</v>
      </c>
      <c r="B8644" s="417" t="s">
        <v>5114</v>
      </c>
      <c r="C8644" s="417" t="s">
        <v>2332</v>
      </c>
      <c r="D8644" s="417" t="s">
        <v>3454</v>
      </c>
      <c r="E8644" s="391">
        <v>0.45</v>
      </c>
      <c r="F8644" s="418">
        <v>44305</v>
      </c>
      <c r="G8644" s="417" t="s">
        <v>2286</v>
      </c>
      <c r="I8644" s="379">
        <f t="shared" ca="1" si="477"/>
        <v>-266</v>
      </c>
      <c r="J8644" s="379">
        <f t="shared" ca="1" si="478"/>
        <v>-185</v>
      </c>
      <c r="K8644" s="391" t="str">
        <f t="shared" ca="1" si="479"/>
        <v>19,52</v>
      </c>
      <c r="L8644" s="379"/>
      <c r="O8644" s="379"/>
    </row>
    <row r="8645" spans="1:15">
      <c r="A8645" s="417" t="s">
        <v>2155</v>
      </c>
      <c r="B8645" s="417" t="s">
        <v>5115</v>
      </c>
      <c r="C8645" s="417" t="s">
        <v>2332</v>
      </c>
      <c r="D8645" s="417" t="s">
        <v>13356</v>
      </c>
      <c r="E8645" s="391">
        <v>1.5</v>
      </c>
      <c r="F8645" s="418">
        <v>44305</v>
      </c>
      <c r="G8645" s="417" t="s">
        <v>2286</v>
      </c>
      <c r="I8645" s="379">
        <f t="shared" ca="1" si="477"/>
        <v>-266</v>
      </c>
      <c r="J8645" s="379">
        <f t="shared" ca="1" si="478"/>
        <v>-185</v>
      </c>
      <c r="K8645" s="391" t="str">
        <f t="shared" ca="1" si="479"/>
        <v>22,77</v>
      </c>
      <c r="L8645" s="379"/>
      <c r="O8645" s="379"/>
    </row>
    <row r="8646" spans="1:15">
      <c r="A8646" s="417" t="s">
        <v>2155</v>
      </c>
      <c r="B8646" s="417" t="s">
        <v>13357</v>
      </c>
      <c r="C8646" s="417" t="s">
        <v>2332</v>
      </c>
      <c r="D8646" s="417" t="s">
        <v>13358</v>
      </c>
      <c r="E8646" s="391">
        <v>0.01</v>
      </c>
      <c r="F8646" s="418">
        <v>44337</v>
      </c>
      <c r="G8646" s="417" t="s">
        <v>2286</v>
      </c>
      <c r="I8646" s="379">
        <f t="shared" ca="1" si="477"/>
        <v>-234</v>
      </c>
      <c r="J8646" s="379">
        <f t="shared" ca="1" si="478"/>
        <v>-163</v>
      </c>
      <c r="K8646" s="391" t="str">
        <f t="shared" ca="1" si="479"/>
        <v>7,52</v>
      </c>
      <c r="L8646" s="379"/>
      <c r="O8646" s="379"/>
    </row>
    <row r="8647" spans="1:15">
      <c r="A8647" s="417" t="s">
        <v>2155</v>
      </c>
      <c r="B8647" s="417" t="s">
        <v>5116</v>
      </c>
      <c r="C8647" s="417" t="s">
        <v>2332</v>
      </c>
      <c r="D8647" s="417" t="s">
        <v>13359</v>
      </c>
      <c r="E8647" s="391">
        <v>0.06</v>
      </c>
      <c r="F8647" s="418">
        <v>44337</v>
      </c>
      <c r="G8647" s="417" t="s">
        <v>2286</v>
      </c>
      <c r="I8647" s="379">
        <f t="shared" ca="1" si="477"/>
        <v>-234</v>
      </c>
      <c r="J8647" s="379">
        <f t="shared" ca="1" si="478"/>
        <v>-163</v>
      </c>
      <c r="K8647" s="391" t="str">
        <f t="shared" ca="1" si="479"/>
        <v>12,46</v>
      </c>
      <c r="L8647" s="379"/>
      <c r="O8647" s="379"/>
    </row>
    <row r="8648" spans="1:15">
      <c r="A8648" s="417" t="s">
        <v>2155</v>
      </c>
      <c r="B8648" s="417" t="s">
        <v>5117</v>
      </c>
      <c r="C8648" s="417" t="s">
        <v>2332</v>
      </c>
      <c r="D8648" s="417" t="s">
        <v>2328</v>
      </c>
      <c r="E8648" s="391">
        <v>3.2</v>
      </c>
      <c r="F8648" s="418">
        <v>44337</v>
      </c>
      <c r="G8648" s="417" t="s">
        <v>2286</v>
      </c>
      <c r="I8648" s="379">
        <f t="shared" ca="1" si="477"/>
        <v>-234</v>
      </c>
      <c r="J8648" s="379">
        <f t="shared" ca="1" si="478"/>
        <v>-163</v>
      </c>
      <c r="K8648" s="391" t="str">
        <f t="shared" ca="1" si="479"/>
        <v>12,58</v>
      </c>
      <c r="L8648" s="379"/>
      <c r="O8648" s="379"/>
    </row>
    <row r="8649" spans="1:15">
      <c r="A8649" s="417" t="s">
        <v>2155</v>
      </c>
      <c r="B8649" s="417" t="s">
        <v>5118</v>
      </c>
      <c r="C8649" s="417" t="s">
        <v>2332</v>
      </c>
      <c r="D8649" s="417" t="s">
        <v>13360</v>
      </c>
      <c r="E8649" s="391">
        <v>0.1</v>
      </c>
      <c r="F8649" s="418">
        <v>44337</v>
      </c>
      <c r="G8649" s="417" t="s">
        <v>2286</v>
      </c>
      <c r="I8649" s="379">
        <f t="shared" ca="1" si="477"/>
        <v>-234</v>
      </c>
      <c r="J8649" s="379">
        <f t="shared" ca="1" si="478"/>
        <v>-163</v>
      </c>
      <c r="K8649" s="391" t="str">
        <f t="shared" ca="1" si="479"/>
        <v>13,96</v>
      </c>
      <c r="L8649" s="379"/>
      <c r="O8649" s="379"/>
    </row>
    <row r="8650" spans="1:15">
      <c r="A8650" s="417" t="s">
        <v>2155</v>
      </c>
      <c r="B8650" s="417" t="s">
        <v>13361</v>
      </c>
      <c r="C8650" s="417" t="s">
        <v>2332</v>
      </c>
      <c r="D8650" s="417" t="s">
        <v>2755</v>
      </c>
      <c r="E8650" s="391">
        <v>1.18</v>
      </c>
      <c r="F8650" s="418">
        <v>44484</v>
      </c>
      <c r="G8650" s="417" t="s">
        <v>2286</v>
      </c>
      <c r="I8650" s="379">
        <f t="shared" ref="I8650:I8713" ca="1" si="480">IF(F8650&lt;&gt;"",F8650-$I$199,"")</f>
        <v>-87</v>
      </c>
      <c r="J8650" s="379">
        <f t="shared" ref="J8650:J8713" ca="1" si="481">IF(I8650&lt;&gt;"",NETWORKDAYS($I$199,F8650-1,$N$201:$N$224),"")</f>
        <v>-61</v>
      </c>
      <c r="K8650" s="391" t="str">
        <f t="shared" ref="K8650:K8713" ca="1" si="482">IF(I8650&lt;&gt;"",RIGHT(D8650,LEN(D8650)-FIND(" ",D8650)),"")</f>
        <v>18,98</v>
      </c>
      <c r="L8650" s="379"/>
      <c r="O8650" s="379"/>
    </row>
    <row r="8651" spans="1:15">
      <c r="A8651" s="417" t="s">
        <v>2155</v>
      </c>
      <c r="B8651" s="417" t="s">
        <v>7127</v>
      </c>
      <c r="C8651" s="417" t="s">
        <v>2332</v>
      </c>
      <c r="D8651" s="417" t="s">
        <v>2477</v>
      </c>
      <c r="E8651" s="391">
        <v>1.7</v>
      </c>
      <c r="F8651" s="418">
        <v>44484</v>
      </c>
      <c r="G8651" s="417" t="s">
        <v>2286</v>
      </c>
      <c r="I8651" s="379">
        <f t="shared" ca="1" si="480"/>
        <v>-87</v>
      </c>
      <c r="J8651" s="379">
        <f t="shared" ca="1" si="481"/>
        <v>-61</v>
      </c>
      <c r="K8651" s="391" t="str">
        <f t="shared" ca="1" si="482"/>
        <v>19,98</v>
      </c>
      <c r="L8651" s="379"/>
      <c r="O8651" s="379"/>
    </row>
    <row r="8652" spans="1:15">
      <c r="A8652" s="417" t="s">
        <v>2155</v>
      </c>
      <c r="B8652" s="417" t="s">
        <v>5122</v>
      </c>
      <c r="C8652" s="417" t="s">
        <v>2281</v>
      </c>
      <c r="D8652" s="417" t="s">
        <v>17369</v>
      </c>
      <c r="E8652" s="391">
        <v>3.4</v>
      </c>
      <c r="F8652" s="418">
        <v>44214</v>
      </c>
      <c r="G8652" s="417" t="s">
        <v>2286</v>
      </c>
      <c r="I8652" s="379">
        <f t="shared" ca="1" si="480"/>
        <v>-357</v>
      </c>
      <c r="J8652" s="379">
        <f t="shared" ca="1" si="481"/>
        <v>-247</v>
      </c>
      <c r="K8652" s="391" t="str">
        <f t="shared" ca="1" si="482"/>
        <v>16,62</v>
      </c>
      <c r="L8652" s="379"/>
      <c r="O8652" s="379"/>
    </row>
    <row r="8653" spans="1:15">
      <c r="A8653" s="417" t="s">
        <v>2155</v>
      </c>
      <c r="B8653" s="417" t="s">
        <v>5123</v>
      </c>
      <c r="C8653" s="417" t="s">
        <v>2281</v>
      </c>
      <c r="D8653" s="417" t="s">
        <v>17370</v>
      </c>
      <c r="E8653" s="391">
        <v>0.12</v>
      </c>
      <c r="F8653" s="418">
        <v>44214</v>
      </c>
      <c r="G8653" s="417" t="s">
        <v>2283</v>
      </c>
      <c r="I8653" s="379">
        <f t="shared" ca="1" si="480"/>
        <v>-357</v>
      </c>
      <c r="J8653" s="379">
        <f t="shared" ca="1" si="481"/>
        <v>-247</v>
      </c>
      <c r="K8653" s="391" t="str">
        <f t="shared" ca="1" si="482"/>
        <v>21,37</v>
      </c>
      <c r="L8653" s="379"/>
      <c r="O8653" s="379"/>
    </row>
    <row r="8654" spans="1:15">
      <c r="A8654" s="417" t="s">
        <v>2155</v>
      </c>
      <c r="B8654" s="417" t="s">
        <v>16597</v>
      </c>
      <c r="C8654" s="417" t="s">
        <v>2281</v>
      </c>
      <c r="D8654" s="417" t="s">
        <v>17371</v>
      </c>
      <c r="E8654" s="391">
        <v>1.2</v>
      </c>
      <c r="F8654" s="418">
        <v>44249</v>
      </c>
      <c r="G8654" s="417" t="s">
        <v>2283</v>
      </c>
      <c r="I8654" s="379">
        <f t="shared" ca="1" si="480"/>
        <v>-322</v>
      </c>
      <c r="J8654" s="379">
        <f t="shared" ca="1" si="481"/>
        <v>-224</v>
      </c>
      <c r="K8654" s="391" t="str">
        <f t="shared" ca="1" si="482"/>
        <v>20,87</v>
      </c>
      <c r="L8654" s="379"/>
      <c r="O8654" s="379"/>
    </row>
    <row r="8655" spans="1:15">
      <c r="A8655" s="417" t="s">
        <v>2155</v>
      </c>
      <c r="B8655" s="417" t="s">
        <v>18596</v>
      </c>
      <c r="C8655" s="417" t="s">
        <v>2281</v>
      </c>
      <c r="D8655" s="417" t="s">
        <v>18597</v>
      </c>
      <c r="E8655" s="391">
        <v>0.85</v>
      </c>
      <c r="F8655" s="418">
        <v>44249</v>
      </c>
      <c r="G8655" s="417" t="s">
        <v>2283</v>
      </c>
      <c r="I8655" s="379">
        <f t="shared" ca="1" si="480"/>
        <v>-322</v>
      </c>
      <c r="J8655" s="379">
        <f t="shared" ca="1" si="481"/>
        <v>-224</v>
      </c>
      <c r="K8655" s="391" t="str">
        <f t="shared" ca="1" si="482"/>
        <v>21,87</v>
      </c>
      <c r="L8655" s="379"/>
      <c r="O8655" s="379"/>
    </row>
    <row r="8656" spans="1:15">
      <c r="A8656" s="417" t="s">
        <v>2155</v>
      </c>
      <c r="B8656" s="417" t="s">
        <v>18598</v>
      </c>
      <c r="C8656" s="417" t="s">
        <v>2281</v>
      </c>
      <c r="D8656" s="417" t="s">
        <v>18599</v>
      </c>
      <c r="E8656" s="391">
        <v>0.47</v>
      </c>
      <c r="F8656" s="418">
        <v>44249</v>
      </c>
      <c r="G8656" s="417" t="s">
        <v>2283</v>
      </c>
      <c r="I8656" s="379">
        <f t="shared" ca="1" si="480"/>
        <v>-322</v>
      </c>
      <c r="J8656" s="379">
        <f t="shared" ca="1" si="481"/>
        <v>-224</v>
      </c>
      <c r="K8656" s="391" t="str">
        <f t="shared" ca="1" si="482"/>
        <v>22,87</v>
      </c>
      <c r="L8656" s="379"/>
      <c r="O8656" s="379"/>
    </row>
    <row r="8657" spans="1:15">
      <c r="A8657" s="417" t="s">
        <v>2155</v>
      </c>
      <c r="B8657" s="417" t="s">
        <v>17372</v>
      </c>
      <c r="C8657" s="417" t="s">
        <v>2281</v>
      </c>
      <c r="D8657" s="417" t="s">
        <v>17373</v>
      </c>
      <c r="E8657" s="391">
        <v>0.19</v>
      </c>
      <c r="F8657" s="418">
        <v>44249</v>
      </c>
      <c r="G8657" s="417" t="s">
        <v>2283</v>
      </c>
      <c r="I8657" s="379">
        <f t="shared" ca="1" si="480"/>
        <v>-322</v>
      </c>
      <c r="J8657" s="379">
        <f t="shared" ca="1" si="481"/>
        <v>-224</v>
      </c>
      <c r="K8657" s="391" t="str">
        <f t="shared" ca="1" si="482"/>
        <v>24,87</v>
      </c>
      <c r="L8657" s="379"/>
      <c r="O8657" s="379"/>
    </row>
    <row r="8658" spans="1:15">
      <c r="A8658" s="417" t="s">
        <v>2155</v>
      </c>
      <c r="B8658" s="417" t="s">
        <v>8584</v>
      </c>
      <c r="C8658" s="417" t="s">
        <v>2281</v>
      </c>
      <c r="D8658" s="417" t="s">
        <v>17371</v>
      </c>
      <c r="E8658" s="391">
        <v>1.22</v>
      </c>
      <c r="F8658" s="418">
        <v>44270</v>
      </c>
      <c r="G8658" s="417" t="s">
        <v>2283</v>
      </c>
      <c r="I8658" s="379">
        <f t="shared" ca="1" si="480"/>
        <v>-301</v>
      </c>
      <c r="J8658" s="379">
        <f t="shared" ca="1" si="481"/>
        <v>-209</v>
      </c>
      <c r="K8658" s="391" t="str">
        <f t="shared" ca="1" si="482"/>
        <v>20,87</v>
      </c>
      <c r="L8658" s="379"/>
      <c r="O8658" s="379"/>
    </row>
    <row r="8659" spans="1:15">
      <c r="A8659" s="417" t="s">
        <v>2155</v>
      </c>
      <c r="B8659" s="417" t="s">
        <v>5124</v>
      </c>
      <c r="C8659" s="417" t="s">
        <v>2332</v>
      </c>
      <c r="D8659" s="417" t="s">
        <v>14628</v>
      </c>
      <c r="E8659" s="391">
        <v>0.1</v>
      </c>
      <c r="F8659" s="418">
        <v>44214</v>
      </c>
      <c r="G8659" s="417" t="s">
        <v>2286</v>
      </c>
      <c r="I8659" s="379">
        <f t="shared" ca="1" si="480"/>
        <v>-357</v>
      </c>
      <c r="J8659" s="379">
        <f t="shared" ca="1" si="481"/>
        <v>-247</v>
      </c>
      <c r="K8659" s="391" t="str">
        <f t="shared" ca="1" si="482"/>
        <v>12,62</v>
      </c>
      <c r="L8659" s="379"/>
      <c r="O8659" s="379"/>
    </row>
    <row r="8660" spans="1:15">
      <c r="A8660" s="417" t="s">
        <v>2155</v>
      </c>
      <c r="B8660" s="417" t="s">
        <v>5125</v>
      </c>
      <c r="C8660" s="417" t="s">
        <v>2332</v>
      </c>
      <c r="D8660" s="417" t="s">
        <v>17374</v>
      </c>
      <c r="E8660" s="391">
        <v>0.32</v>
      </c>
      <c r="F8660" s="418">
        <v>44214</v>
      </c>
      <c r="G8660" s="417" t="s">
        <v>2286</v>
      </c>
      <c r="I8660" s="379">
        <f t="shared" ca="1" si="480"/>
        <v>-357</v>
      </c>
      <c r="J8660" s="379">
        <f t="shared" ca="1" si="481"/>
        <v>-247</v>
      </c>
      <c r="K8660" s="391" t="str">
        <f t="shared" ca="1" si="482"/>
        <v>15,87</v>
      </c>
      <c r="L8660" s="379"/>
      <c r="O8660" s="379"/>
    </row>
    <row r="8661" spans="1:15">
      <c r="A8661" s="417" t="s">
        <v>2155</v>
      </c>
      <c r="B8661" s="417" t="s">
        <v>7128</v>
      </c>
      <c r="C8661" s="417" t="s">
        <v>2332</v>
      </c>
      <c r="D8661" s="417" t="s">
        <v>17369</v>
      </c>
      <c r="E8661" s="391">
        <v>0.01</v>
      </c>
      <c r="F8661" s="418">
        <v>44214</v>
      </c>
      <c r="G8661" s="417" t="s">
        <v>2286</v>
      </c>
      <c r="I8661" s="379">
        <f t="shared" ca="1" si="480"/>
        <v>-357</v>
      </c>
      <c r="J8661" s="379">
        <f t="shared" ca="1" si="481"/>
        <v>-247</v>
      </c>
      <c r="K8661" s="391" t="str">
        <f t="shared" ca="1" si="482"/>
        <v>16,62</v>
      </c>
      <c r="L8661" s="379"/>
      <c r="O8661" s="379"/>
    </row>
    <row r="8662" spans="1:15">
      <c r="A8662" s="417" t="s">
        <v>2155</v>
      </c>
      <c r="B8662" s="417" t="s">
        <v>13362</v>
      </c>
      <c r="C8662" s="417" t="s">
        <v>2332</v>
      </c>
      <c r="D8662" s="417" t="s">
        <v>17375</v>
      </c>
      <c r="E8662" s="391">
        <v>0.5</v>
      </c>
      <c r="F8662" s="418">
        <v>44249</v>
      </c>
      <c r="G8662" s="417" t="s">
        <v>2286</v>
      </c>
      <c r="I8662" s="379">
        <f t="shared" ca="1" si="480"/>
        <v>-322</v>
      </c>
      <c r="J8662" s="379">
        <f t="shared" ca="1" si="481"/>
        <v>-224</v>
      </c>
      <c r="K8662" s="391" t="str">
        <f t="shared" ca="1" si="482"/>
        <v>14,87</v>
      </c>
      <c r="L8662" s="379"/>
      <c r="O8662" s="379"/>
    </row>
    <row r="8663" spans="1:15">
      <c r="A8663" s="417" t="s">
        <v>2155</v>
      </c>
      <c r="B8663" s="417" t="s">
        <v>17376</v>
      </c>
      <c r="C8663" s="417" t="s">
        <v>2332</v>
      </c>
      <c r="D8663" s="417" t="s">
        <v>17377</v>
      </c>
      <c r="E8663" s="391">
        <v>0.25</v>
      </c>
      <c r="F8663" s="418">
        <v>44249</v>
      </c>
      <c r="G8663" s="417" t="s">
        <v>2286</v>
      </c>
      <c r="I8663" s="379">
        <f t="shared" ca="1" si="480"/>
        <v>-322</v>
      </c>
      <c r="J8663" s="379">
        <f t="shared" ca="1" si="481"/>
        <v>-224</v>
      </c>
      <c r="K8663" s="391" t="str">
        <f t="shared" ca="1" si="482"/>
        <v>17,87</v>
      </c>
      <c r="L8663" s="379"/>
      <c r="O8663" s="379"/>
    </row>
    <row r="8664" spans="1:15">
      <c r="A8664" s="417" t="s">
        <v>2155</v>
      </c>
      <c r="B8664" s="417" t="s">
        <v>13363</v>
      </c>
      <c r="C8664" s="417" t="s">
        <v>2332</v>
      </c>
      <c r="D8664" s="417" t="s">
        <v>17371</v>
      </c>
      <c r="E8664" s="391">
        <v>2</v>
      </c>
      <c r="F8664" s="418">
        <v>44270</v>
      </c>
      <c r="G8664" s="417" t="s">
        <v>2286</v>
      </c>
      <c r="I8664" s="379">
        <f t="shared" ca="1" si="480"/>
        <v>-301</v>
      </c>
      <c r="J8664" s="379">
        <f t="shared" ca="1" si="481"/>
        <v>-209</v>
      </c>
      <c r="K8664" s="391" t="str">
        <f t="shared" ca="1" si="482"/>
        <v>20,87</v>
      </c>
      <c r="L8664" s="379"/>
      <c r="O8664" s="379"/>
    </row>
    <row r="8665" spans="1:15">
      <c r="A8665" s="417" t="s">
        <v>225</v>
      </c>
      <c r="B8665" s="417" t="s">
        <v>13364</v>
      </c>
      <c r="C8665" s="417" t="s">
        <v>2281</v>
      </c>
      <c r="D8665" s="417" t="s">
        <v>2870</v>
      </c>
      <c r="E8665" s="391">
        <v>4.91</v>
      </c>
      <c r="F8665" s="418">
        <v>44214</v>
      </c>
      <c r="G8665" s="417" t="s">
        <v>2283</v>
      </c>
      <c r="I8665" s="379">
        <f t="shared" ca="1" si="480"/>
        <v>-357</v>
      </c>
      <c r="J8665" s="379">
        <f t="shared" ca="1" si="481"/>
        <v>-247</v>
      </c>
      <c r="K8665" s="391" t="str">
        <f t="shared" ca="1" si="482"/>
        <v>10,00</v>
      </c>
      <c r="L8665" s="379"/>
      <c r="O8665" s="379"/>
    </row>
    <row r="8666" spans="1:15">
      <c r="A8666" s="417" t="s">
        <v>2155</v>
      </c>
      <c r="B8666" s="417" t="s">
        <v>13365</v>
      </c>
      <c r="C8666" s="417" t="s">
        <v>2281</v>
      </c>
      <c r="D8666" s="417" t="s">
        <v>2866</v>
      </c>
      <c r="E8666" s="391">
        <v>3.74</v>
      </c>
      <c r="F8666" s="418">
        <v>44214</v>
      </c>
      <c r="G8666" s="417" t="s">
        <v>2283</v>
      </c>
      <c r="I8666" s="379">
        <f t="shared" ca="1" si="480"/>
        <v>-357</v>
      </c>
      <c r="J8666" s="379">
        <f t="shared" ca="1" si="481"/>
        <v>-247</v>
      </c>
      <c r="K8666" s="391" t="str">
        <f t="shared" ca="1" si="482"/>
        <v>10,50</v>
      </c>
      <c r="L8666" s="379"/>
      <c r="O8666" s="379"/>
    </row>
    <row r="8667" spans="1:15">
      <c r="A8667" s="417" t="s">
        <v>2155</v>
      </c>
      <c r="B8667" s="417" t="s">
        <v>13366</v>
      </c>
      <c r="C8667" s="417" t="s">
        <v>2281</v>
      </c>
      <c r="D8667" s="417" t="s">
        <v>2333</v>
      </c>
      <c r="E8667" s="391">
        <v>2.4300000000000002</v>
      </c>
      <c r="F8667" s="418">
        <v>44214</v>
      </c>
      <c r="G8667" s="417" t="s">
        <v>2283</v>
      </c>
      <c r="I8667" s="379">
        <f t="shared" ca="1" si="480"/>
        <v>-357</v>
      </c>
      <c r="J8667" s="379">
        <f t="shared" ca="1" si="481"/>
        <v>-247</v>
      </c>
      <c r="K8667" s="391" t="str">
        <f t="shared" ca="1" si="482"/>
        <v>12,50</v>
      </c>
      <c r="L8667" s="379"/>
      <c r="O8667" s="379"/>
    </row>
    <row r="8668" spans="1:15">
      <c r="A8668" s="417" t="s">
        <v>2155</v>
      </c>
      <c r="B8668" s="417" t="s">
        <v>13367</v>
      </c>
      <c r="C8668" s="417" t="s">
        <v>2281</v>
      </c>
      <c r="D8668" s="417" t="s">
        <v>2865</v>
      </c>
      <c r="E8668" s="391">
        <v>0.96</v>
      </c>
      <c r="F8668" s="418">
        <v>44214</v>
      </c>
      <c r="G8668" s="417" t="s">
        <v>2283</v>
      </c>
      <c r="I8668" s="379">
        <f t="shared" ca="1" si="480"/>
        <v>-357</v>
      </c>
      <c r="J8668" s="379">
        <f t="shared" ca="1" si="481"/>
        <v>-247</v>
      </c>
      <c r="K8668" s="391" t="str">
        <f t="shared" ca="1" si="482"/>
        <v>13,00</v>
      </c>
      <c r="L8668" s="379"/>
      <c r="O8668" s="379"/>
    </row>
    <row r="8669" spans="1:15">
      <c r="A8669" s="417" t="s">
        <v>2155</v>
      </c>
      <c r="B8669" s="417" t="s">
        <v>13368</v>
      </c>
      <c r="C8669" s="417" t="s">
        <v>2281</v>
      </c>
      <c r="D8669" s="417" t="s">
        <v>2304</v>
      </c>
      <c r="E8669" s="391">
        <v>0.54</v>
      </c>
      <c r="F8669" s="418">
        <v>44214</v>
      </c>
      <c r="G8669" s="417" t="s">
        <v>2283</v>
      </c>
      <c r="I8669" s="379">
        <f t="shared" ca="1" si="480"/>
        <v>-357</v>
      </c>
      <c r="J8669" s="379">
        <f t="shared" ca="1" si="481"/>
        <v>-247</v>
      </c>
      <c r="K8669" s="391" t="str">
        <f t="shared" ca="1" si="482"/>
        <v>13,50</v>
      </c>
      <c r="L8669" s="379"/>
      <c r="O8669" s="379"/>
    </row>
    <row r="8670" spans="1:15">
      <c r="A8670" s="417" t="s">
        <v>2155</v>
      </c>
      <c r="B8670" s="417" t="s">
        <v>8585</v>
      </c>
      <c r="C8670" s="417" t="s">
        <v>2281</v>
      </c>
      <c r="D8670" s="417" t="s">
        <v>2282</v>
      </c>
      <c r="E8670" s="391">
        <v>0.24</v>
      </c>
      <c r="F8670" s="418">
        <v>44214</v>
      </c>
      <c r="G8670" s="417" t="s">
        <v>2283</v>
      </c>
      <c r="I8670" s="379">
        <f t="shared" ca="1" si="480"/>
        <v>-357</v>
      </c>
      <c r="J8670" s="379">
        <f t="shared" ca="1" si="481"/>
        <v>-247</v>
      </c>
      <c r="K8670" s="391" t="str">
        <f t="shared" ca="1" si="482"/>
        <v>14,00</v>
      </c>
      <c r="L8670" s="379"/>
      <c r="O8670" s="379"/>
    </row>
    <row r="8671" spans="1:15">
      <c r="A8671" s="417" t="s">
        <v>2155</v>
      </c>
      <c r="B8671" s="417" t="s">
        <v>8586</v>
      </c>
      <c r="C8671" s="417" t="s">
        <v>2281</v>
      </c>
      <c r="D8671" s="417" t="s">
        <v>3109</v>
      </c>
      <c r="E8671" s="391">
        <v>0.1</v>
      </c>
      <c r="F8671" s="418">
        <v>44214</v>
      </c>
      <c r="G8671" s="417" t="s">
        <v>2283</v>
      </c>
      <c r="I8671" s="379">
        <f t="shared" ca="1" si="480"/>
        <v>-357</v>
      </c>
      <c r="J8671" s="379">
        <f t="shared" ca="1" si="481"/>
        <v>-247</v>
      </c>
      <c r="K8671" s="391" t="str">
        <f t="shared" ca="1" si="482"/>
        <v>14,50</v>
      </c>
      <c r="L8671" s="379"/>
      <c r="O8671" s="379"/>
    </row>
    <row r="8672" spans="1:15">
      <c r="A8672" s="417" t="s">
        <v>2155</v>
      </c>
      <c r="B8672" s="417" t="s">
        <v>8587</v>
      </c>
      <c r="C8672" s="417" t="s">
        <v>2281</v>
      </c>
      <c r="D8672" s="417" t="s">
        <v>2288</v>
      </c>
      <c r="E8672" s="391">
        <v>0.05</v>
      </c>
      <c r="F8672" s="418">
        <v>44214</v>
      </c>
      <c r="G8672" s="417" t="s">
        <v>2283</v>
      </c>
      <c r="I8672" s="379">
        <f t="shared" ca="1" si="480"/>
        <v>-357</v>
      </c>
      <c r="J8672" s="379">
        <f t="shared" ca="1" si="481"/>
        <v>-247</v>
      </c>
      <c r="K8672" s="391" t="str">
        <f t="shared" ca="1" si="482"/>
        <v>15,00</v>
      </c>
      <c r="L8672" s="379"/>
      <c r="O8672" s="379"/>
    </row>
    <row r="8673" spans="1:15">
      <c r="A8673" s="417" t="s">
        <v>2155</v>
      </c>
      <c r="B8673" s="417" t="s">
        <v>8588</v>
      </c>
      <c r="C8673" s="417" t="s">
        <v>2281</v>
      </c>
      <c r="D8673" s="417" t="s">
        <v>2325</v>
      </c>
      <c r="E8673" s="391">
        <v>0.02</v>
      </c>
      <c r="F8673" s="418">
        <v>44214</v>
      </c>
      <c r="G8673" s="417" t="s">
        <v>2283</v>
      </c>
      <c r="I8673" s="379">
        <f t="shared" ca="1" si="480"/>
        <v>-357</v>
      </c>
      <c r="J8673" s="379">
        <f t="shared" ca="1" si="481"/>
        <v>-247</v>
      </c>
      <c r="K8673" s="391" t="str">
        <f t="shared" ca="1" si="482"/>
        <v>15,50</v>
      </c>
      <c r="L8673" s="379"/>
      <c r="O8673" s="379"/>
    </row>
    <row r="8674" spans="1:15">
      <c r="A8674" s="417" t="s">
        <v>2155</v>
      </c>
      <c r="B8674" s="417" t="s">
        <v>8589</v>
      </c>
      <c r="C8674" s="417" t="s">
        <v>2281</v>
      </c>
      <c r="D8674" s="417" t="s">
        <v>2327</v>
      </c>
      <c r="E8674" s="391">
        <v>0.02</v>
      </c>
      <c r="F8674" s="418">
        <v>44214</v>
      </c>
      <c r="G8674" s="417" t="s">
        <v>2283</v>
      </c>
      <c r="I8674" s="379">
        <f t="shared" ca="1" si="480"/>
        <v>-357</v>
      </c>
      <c r="J8674" s="379">
        <f t="shared" ca="1" si="481"/>
        <v>-247</v>
      </c>
      <c r="K8674" s="391" t="str">
        <f t="shared" ca="1" si="482"/>
        <v>16,00</v>
      </c>
      <c r="L8674" s="379"/>
      <c r="O8674" s="379"/>
    </row>
    <row r="8675" spans="1:15">
      <c r="A8675" s="417" t="s">
        <v>2155</v>
      </c>
      <c r="B8675" s="417" t="s">
        <v>5126</v>
      </c>
      <c r="C8675" s="417" t="s">
        <v>2281</v>
      </c>
      <c r="D8675" s="417" t="s">
        <v>3633</v>
      </c>
      <c r="E8675" s="391">
        <v>0.02</v>
      </c>
      <c r="F8675" s="418">
        <v>44214</v>
      </c>
      <c r="G8675" s="417" t="s">
        <v>2286</v>
      </c>
      <c r="I8675" s="379">
        <f t="shared" ca="1" si="480"/>
        <v>-357</v>
      </c>
      <c r="J8675" s="379">
        <f t="shared" ca="1" si="481"/>
        <v>-247</v>
      </c>
      <c r="K8675" s="391" t="str">
        <f t="shared" ca="1" si="482"/>
        <v>16,25</v>
      </c>
      <c r="L8675" s="379"/>
      <c r="O8675" s="379"/>
    </row>
    <row r="8676" spans="1:15">
      <c r="A8676" s="417" t="s">
        <v>2155</v>
      </c>
      <c r="B8676" s="417" t="s">
        <v>8590</v>
      </c>
      <c r="C8676" s="417" t="s">
        <v>2281</v>
      </c>
      <c r="D8676" s="417" t="s">
        <v>2292</v>
      </c>
      <c r="E8676" s="391">
        <v>0.01</v>
      </c>
      <c r="F8676" s="418">
        <v>44214</v>
      </c>
      <c r="G8676" s="417" t="s">
        <v>2283</v>
      </c>
      <c r="I8676" s="379">
        <f t="shared" ca="1" si="480"/>
        <v>-357</v>
      </c>
      <c r="J8676" s="379">
        <f t="shared" ca="1" si="481"/>
        <v>-247</v>
      </c>
      <c r="K8676" s="391" t="str">
        <f t="shared" ca="1" si="482"/>
        <v>16,50</v>
      </c>
      <c r="L8676" s="379"/>
      <c r="O8676" s="379"/>
    </row>
    <row r="8677" spans="1:15">
      <c r="A8677" s="417" t="s">
        <v>2155</v>
      </c>
      <c r="B8677" s="417" t="s">
        <v>13369</v>
      </c>
      <c r="C8677" s="417" t="s">
        <v>2281</v>
      </c>
      <c r="D8677" s="417" t="s">
        <v>2294</v>
      </c>
      <c r="E8677" s="391">
        <v>0.01</v>
      </c>
      <c r="F8677" s="418">
        <v>44214</v>
      </c>
      <c r="G8677" s="417" t="s">
        <v>2283</v>
      </c>
      <c r="I8677" s="379">
        <f t="shared" ca="1" si="480"/>
        <v>-357</v>
      </c>
      <c r="J8677" s="379">
        <f t="shared" ca="1" si="481"/>
        <v>-247</v>
      </c>
      <c r="K8677" s="391" t="str">
        <f t="shared" ca="1" si="482"/>
        <v>17,00</v>
      </c>
      <c r="L8677" s="379"/>
      <c r="O8677" s="379"/>
    </row>
    <row r="8678" spans="1:15">
      <c r="A8678" s="417" t="s">
        <v>2155</v>
      </c>
      <c r="B8678" s="417" t="s">
        <v>13370</v>
      </c>
      <c r="C8678" s="417" t="s">
        <v>2281</v>
      </c>
      <c r="D8678" s="417" t="s">
        <v>2296</v>
      </c>
      <c r="E8678" s="391">
        <v>0.01</v>
      </c>
      <c r="F8678" s="418">
        <v>44214</v>
      </c>
      <c r="G8678" s="417" t="s">
        <v>2283</v>
      </c>
      <c r="I8678" s="379">
        <f t="shared" ca="1" si="480"/>
        <v>-357</v>
      </c>
      <c r="J8678" s="379">
        <f t="shared" ca="1" si="481"/>
        <v>-247</v>
      </c>
      <c r="K8678" s="391" t="str">
        <f t="shared" ca="1" si="482"/>
        <v>17,50</v>
      </c>
      <c r="L8678" s="379"/>
      <c r="O8678" s="379"/>
    </row>
    <row r="8679" spans="1:15">
      <c r="A8679" s="417" t="s">
        <v>2155</v>
      </c>
      <c r="B8679" s="417" t="s">
        <v>13371</v>
      </c>
      <c r="C8679" s="417" t="s">
        <v>2281</v>
      </c>
      <c r="D8679" s="417" t="s">
        <v>2298</v>
      </c>
      <c r="E8679" s="391">
        <v>0.01</v>
      </c>
      <c r="F8679" s="418">
        <v>44214</v>
      </c>
      <c r="G8679" s="417" t="s">
        <v>2283</v>
      </c>
      <c r="I8679" s="379">
        <f t="shared" ca="1" si="480"/>
        <v>-357</v>
      </c>
      <c r="J8679" s="379">
        <f t="shared" ca="1" si="481"/>
        <v>-247</v>
      </c>
      <c r="K8679" s="391" t="str">
        <f t="shared" ca="1" si="482"/>
        <v>18,00</v>
      </c>
      <c r="L8679" s="379"/>
      <c r="O8679" s="379"/>
    </row>
    <row r="8680" spans="1:15">
      <c r="A8680" s="417" t="s">
        <v>2155</v>
      </c>
      <c r="B8680" s="417" t="s">
        <v>8591</v>
      </c>
      <c r="C8680" s="417" t="s">
        <v>2281</v>
      </c>
      <c r="D8680" s="417" t="s">
        <v>2300</v>
      </c>
      <c r="E8680" s="391">
        <v>0.01</v>
      </c>
      <c r="F8680" s="418">
        <v>44214</v>
      </c>
      <c r="G8680" s="417" t="s">
        <v>2283</v>
      </c>
      <c r="I8680" s="379">
        <f t="shared" ca="1" si="480"/>
        <v>-357</v>
      </c>
      <c r="J8680" s="379">
        <f t="shared" ca="1" si="481"/>
        <v>-247</v>
      </c>
      <c r="K8680" s="391" t="str">
        <f t="shared" ca="1" si="482"/>
        <v>18,50</v>
      </c>
      <c r="L8680" s="379"/>
      <c r="O8680" s="379"/>
    </row>
    <row r="8681" spans="1:15">
      <c r="A8681" s="417" t="s">
        <v>2155</v>
      </c>
      <c r="B8681" s="417" t="s">
        <v>13372</v>
      </c>
      <c r="C8681" s="417" t="s">
        <v>2281</v>
      </c>
      <c r="D8681" s="417" t="s">
        <v>3023</v>
      </c>
      <c r="E8681" s="391">
        <v>0.02</v>
      </c>
      <c r="F8681" s="418">
        <v>44214</v>
      </c>
      <c r="G8681" s="417" t="s">
        <v>2283</v>
      </c>
      <c r="I8681" s="379">
        <f t="shared" ca="1" si="480"/>
        <v>-357</v>
      </c>
      <c r="J8681" s="379">
        <f t="shared" ca="1" si="481"/>
        <v>-247</v>
      </c>
      <c r="K8681" s="391" t="str">
        <f t="shared" ca="1" si="482"/>
        <v>19,50</v>
      </c>
      <c r="L8681" s="379"/>
      <c r="O8681" s="379"/>
    </row>
    <row r="8682" spans="1:15">
      <c r="A8682" s="417" t="s">
        <v>2155</v>
      </c>
      <c r="B8682" s="417" t="s">
        <v>13373</v>
      </c>
      <c r="C8682" s="417" t="s">
        <v>2281</v>
      </c>
      <c r="D8682" s="417" t="s">
        <v>2866</v>
      </c>
      <c r="E8682" s="391">
        <v>4.1900000000000004</v>
      </c>
      <c r="F8682" s="418">
        <v>44249</v>
      </c>
      <c r="G8682" s="417" t="s">
        <v>2283</v>
      </c>
      <c r="I8682" s="379">
        <f t="shared" ca="1" si="480"/>
        <v>-322</v>
      </c>
      <c r="J8682" s="379">
        <f t="shared" ca="1" si="481"/>
        <v>-224</v>
      </c>
      <c r="K8682" s="391" t="str">
        <f t="shared" ca="1" si="482"/>
        <v>10,50</v>
      </c>
      <c r="L8682" s="379"/>
      <c r="O8682" s="379"/>
    </row>
    <row r="8683" spans="1:15">
      <c r="A8683" s="417" t="s">
        <v>2155</v>
      </c>
      <c r="B8683" s="417" t="s">
        <v>13374</v>
      </c>
      <c r="C8683" s="417" t="s">
        <v>2281</v>
      </c>
      <c r="D8683" s="417" t="s">
        <v>2868</v>
      </c>
      <c r="E8683" s="391">
        <v>3.96</v>
      </c>
      <c r="F8683" s="418">
        <v>44249</v>
      </c>
      <c r="G8683" s="417" t="s">
        <v>2283</v>
      </c>
      <c r="I8683" s="379">
        <f t="shared" ca="1" si="480"/>
        <v>-322</v>
      </c>
      <c r="J8683" s="379">
        <f t="shared" ca="1" si="481"/>
        <v>-224</v>
      </c>
      <c r="K8683" s="391" t="str">
        <f t="shared" ca="1" si="482"/>
        <v>11,00</v>
      </c>
      <c r="L8683" s="379"/>
      <c r="O8683" s="379"/>
    </row>
    <row r="8684" spans="1:15">
      <c r="A8684" s="417" t="s">
        <v>2155</v>
      </c>
      <c r="B8684" s="417" t="s">
        <v>13375</v>
      </c>
      <c r="C8684" s="417" t="s">
        <v>2281</v>
      </c>
      <c r="D8684" s="417" t="s">
        <v>2348</v>
      </c>
      <c r="E8684" s="391">
        <v>3.48</v>
      </c>
      <c r="F8684" s="418">
        <v>44249</v>
      </c>
      <c r="G8684" s="417" t="s">
        <v>2283</v>
      </c>
      <c r="I8684" s="379">
        <f t="shared" ca="1" si="480"/>
        <v>-322</v>
      </c>
      <c r="J8684" s="379">
        <f t="shared" ca="1" si="481"/>
        <v>-224</v>
      </c>
      <c r="K8684" s="391" t="str">
        <f t="shared" ca="1" si="482"/>
        <v>11,50</v>
      </c>
      <c r="L8684" s="379"/>
      <c r="O8684" s="379"/>
    </row>
    <row r="8685" spans="1:15">
      <c r="A8685" s="417" t="s">
        <v>2155</v>
      </c>
      <c r="B8685" s="417" t="s">
        <v>13376</v>
      </c>
      <c r="C8685" s="417" t="s">
        <v>2281</v>
      </c>
      <c r="D8685" s="417" t="s">
        <v>2333</v>
      </c>
      <c r="E8685" s="391">
        <v>1.65</v>
      </c>
      <c r="F8685" s="418">
        <v>44249</v>
      </c>
      <c r="G8685" s="417" t="s">
        <v>2283</v>
      </c>
      <c r="I8685" s="379">
        <f t="shared" ca="1" si="480"/>
        <v>-322</v>
      </c>
      <c r="J8685" s="379">
        <f t="shared" ca="1" si="481"/>
        <v>-224</v>
      </c>
      <c r="K8685" s="391" t="str">
        <f t="shared" ca="1" si="482"/>
        <v>12,50</v>
      </c>
      <c r="L8685" s="379"/>
      <c r="O8685" s="379"/>
    </row>
    <row r="8686" spans="1:15">
      <c r="A8686" s="417" t="s">
        <v>2155</v>
      </c>
      <c r="B8686" s="417" t="s">
        <v>17378</v>
      </c>
      <c r="C8686" s="417" t="s">
        <v>2281</v>
      </c>
      <c r="D8686" s="417" t="s">
        <v>2304</v>
      </c>
      <c r="E8686" s="391">
        <v>0.93</v>
      </c>
      <c r="F8686" s="418">
        <v>44249</v>
      </c>
      <c r="G8686" s="417" t="s">
        <v>2283</v>
      </c>
      <c r="I8686" s="379">
        <f t="shared" ca="1" si="480"/>
        <v>-322</v>
      </c>
      <c r="J8686" s="379">
        <f t="shared" ca="1" si="481"/>
        <v>-224</v>
      </c>
      <c r="K8686" s="391" t="str">
        <f t="shared" ca="1" si="482"/>
        <v>13,50</v>
      </c>
      <c r="L8686" s="379"/>
      <c r="O8686" s="379"/>
    </row>
    <row r="8687" spans="1:15">
      <c r="A8687" s="417" t="s">
        <v>2155</v>
      </c>
      <c r="B8687" s="417" t="s">
        <v>13377</v>
      </c>
      <c r="C8687" s="417" t="s">
        <v>2281</v>
      </c>
      <c r="D8687" s="417" t="s">
        <v>2282</v>
      </c>
      <c r="E8687" s="391">
        <v>0.69</v>
      </c>
      <c r="F8687" s="418">
        <v>44249</v>
      </c>
      <c r="G8687" s="417" t="s">
        <v>2283</v>
      </c>
      <c r="I8687" s="379">
        <f t="shared" ca="1" si="480"/>
        <v>-322</v>
      </c>
      <c r="J8687" s="379">
        <f t="shared" ca="1" si="481"/>
        <v>-224</v>
      </c>
      <c r="K8687" s="391" t="str">
        <f t="shared" ca="1" si="482"/>
        <v>14,00</v>
      </c>
      <c r="L8687" s="379"/>
      <c r="O8687" s="379"/>
    </row>
    <row r="8688" spans="1:15">
      <c r="A8688" s="417" t="s">
        <v>2155</v>
      </c>
      <c r="B8688" s="417" t="s">
        <v>13378</v>
      </c>
      <c r="C8688" s="417" t="s">
        <v>2281</v>
      </c>
      <c r="D8688" s="417" t="s">
        <v>3109</v>
      </c>
      <c r="E8688" s="391">
        <v>0.48</v>
      </c>
      <c r="F8688" s="418">
        <v>44249</v>
      </c>
      <c r="G8688" s="417" t="s">
        <v>2283</v>
      </c>
      <c r="I8688" s="379">
        <f t="shared" ca="1" si="480"/>
        <v>-322</v>
      </c>
      <c r="J8688" s="379">
        <f t="shared" ca="1" si="481"/>
        <v>-224</v>
      </c>
      <c r="K8688" s="391" t="str">
        <f t="shared" ca="1" si="482"/>
        <v>14,50</v>
      </c>
      <c r="L8688" s="379"/>
      <c r="O8688" s="379"/>
    </row>
    <row r="8689" spans="1:15">
      <c r="A8689" s="417" t="s">
        <v>2155</v>
      </c>
      <c r="B8689" s="417" t="s">
        <v>13379</v>
      </c>
      <c r="C8689" s="417" t="s">
        <v>2281</v>
      </c>
      <c r="D8689" s="417" t="s">
        <v>2288</v>
      </c>
      <c r="E8689" s="391">
        <v>0.31</v>
      </c>
      <c r="F8689" s="418">
        <v>44249</v>
      </c>
      <c r="G8689" s="417" t="s">
        <v>2283</v>
      </c>
      <c r="I8689" s="379">
        <f t="shared" ca="1" si="480"/>
        <v>-322</v>
      </c>
      <c r="J8689" s="379">
        <f t="shared" ca="1" si="481"/>
        <v>-224</v>
      </c>
      <c r="K8689" s="391" t="str">
        <f t="shared" ca="1" si="482"/>
        <v>15,00</v>
      </c>
      <c r="L8689" s="379"/>
      <c r="O8689" s="379"/>
    </row>
    <row r="8690" spans="1:15">
      <c r="A8690" s="417" t="s">
        <v>2155</v>
      </c>
      <c r="B8690" s="417" t="s">
        <v>13380</v>
      </c>
      <c r="C8690" s="417" t="s">
        <v>2281</v>
      </c>
      <c r="D8690" s="417" t="s">
        <v>2325</v>
      </c>
      <c r="E8690" s="391">
        <v>0.26</v>
      </c>
      <c r="F8690" s="418">
        <v>44249</v>
      </c>
      <c r="G8690" s="417" t="s">
        <v>2283</v>
      </c>
      <c r="I8690" s="379">
        <f t="shared" ca="1" si="480"/>
        <v>-322</v>
      </c>
      <c r="J8690" s="379">
        <f t="shared" ca="1" si="481"/>
        <v>-224</v>
      </c>
      <c r="K8690" s="391" t="str">
        <f t="shared" ca="1" si="482"/>
        <v>15,50</v>
      </c>
      <c r="L8690" s="379"/>
      <c r="O8690" s="379"/>
    </row>
    <row r="8691" spans="1:15">
      <c r="A8691" s="417" t="s">
        <v>2155</v>
      </c>
      <c r="B8691" s="417" t="s">
        <v>13381</v>
      </c>
      <c r="C8691" s="417" t="s">
        <v>2281</v>
      </c>
      <c r="D8691" s="417" t="s">
        <v>2327</v>
      </c>
      <c r="E8691" s="391">
        <v>0.17</v>
      </c>
      <c r="F8691" s="418">
        <v>44249</v>
      </c>
      <c r="G8691" s="417" t="s">
        <v>2283</v>
      </c>
      <c r="I8691" s="379">
        <f t="shared" ca="1" si="480"/>
        <v>-322</v>
      </c>
      <c r="J8691" s="379">
        <f t="shared" ca="1" si="481"/>
        <v>-224</v>
      </c>
      <c r="K8691" s="391" t="str">
        <f t="shared" ca="1" si="482"/>
        <v>16,00</v>
      </c>
      <c r="L8691" s="379"/>
      <c r="O8691" s="379"/>
    </row>
    <row r="8692" spans="1:15">
      <c r="A8692" s="417" t="s">
        <v>2155</v>
      </c>
      <c r="B8692" s="417" t="s">
        <v>5127</v>
      </c>
      <c r="C8692" s="417" t="s">
        <v>2281</v>
      </c>
      <c r="D8692" s="417" t="s">
        <v>3633</v>
      </c>
      <c r="E8692" s="391">
        <v>0.14000000000000001</v>
      </c>
      <c r="F8692" s="418">
        <v>44249</v>
      </c>
      <c r="G8692" s="417" t="s">
        <v>2286</v>
      </c>
      <c r="I8692" s="379">
        <f t="shared" ca="1" si="480"/>
        <v>-322</v>
      </c>
      <c r="J8692" s="379">
        <f t="shared" ca="1" si="481"/>
        <v>-224</v>
      </c>
      <c r="K8692" s="391" t="str">
        <f t="shared" ca="1" si="482"/>
        <v>16,25</v>
      </c>
      <c r="L8692" s="379"/>
      <c r="O8692" s="379"/>
    </row>
    <row r="8693" spans="1:15">
      <c r="A8693" s="417" t="s">
        <v>2155</v>
      </c>
      <c r="B8693" s="417" t="s">
        <v>13382</v>
      </c>
      <c r="C8693" s="417" t="s">
        <v>2281</v>
      </c>
      <c r="D8693" s="417" t="s">
        <v>2292</v>
      </c>
      <c r="E8693" s="391">
        <v>0.12</v>
      </c>
      <c r="F8693" s="418">
        <v>44249</v>
      </c>
      <c r="G8693" s="417" t="s">
        <v>2283</v>
      </c>
      <c r="I8693" s="379">
        <f t="shared" ca="1" si="480"/>
        <v>-322</v>
      </c>
      <c r="J8693" s="379">
        <f t="shared" ca="1" si="481"/>
        <v>-224</v>
      </c>
      <c r="K8693" s="391" t="str">
        <f t="shared" ca="1" si="482"/>
        <v>16,50</v>
      </c>
      <c r="L8693" s="379"/>
      <c r="O8693" s="379"/>
    </row>
    <row r="8694" spans="1:15">
      <c r="A8694" s="417" t="s">
        <v>2155</v>
      </c>
      <c r="B8694" s="417" t="s">
        <v>13383</v>
      </c>
      <c r="C8694" s="417" t="s">
        <v>2281</v>
      </c>
      <c r="D8694" s="417" t="s">
        <v>2294</v>
      </c>
      <c r="E8694" s="391">
        <v>0.1</v>
      </c>
      <c r="F8694" s="418">
        <v>44249</v>
      </c>
      <c r="G8694" s="417" t="s">
        <v>2283</v>
      </c>
      <c r="I8694" s="379">
        <f t="shared" ca="1" si="480"/>
        <v>-322</v>
      </c>
      <c r="J8694" s="379">
        <f t="shared" ca="1" si="481"/>
        <v>-224</v>
      </c>
      <c r="K8694" s="391" t="str">
        <f t="shared" ca="1" si="482"/>
        <v>17,00</v>
      </c>
      <c r="L8694" s="379"/>
      <c r="O8694" s="379"/>
    </row>
    <row r="8695" spans="1:15">
      <c r="A8695" s="417" t="s">
        <v>2155</v>
      </c>
      <c r="B8695" s="417" t="s">
        <v>13384</v>
      </c>
      <c r="C8695" s="417" t="s">
        <v>2281</v>
      </c>
      <c r="D8695" s="417" t="s">
        <v>2296</v>
      </c>
      <c r="E8695" s="391">
        <v>0.08</v>
      </c>
      <c r="F8695" s="418">
        <v>44249</v>
      </c>
      <c r="G8695" s="417" t="s">
        <v>2283</v>
      </c>
      <c r="I8695" s="379">
        <f t="shared" ca="1" si="480"/>
        <v>-322</v>
      </c>
      <c r="J8695" s="379">
        <f t="shared" ca="1" si="481"/>
        <v>-224</v>
      </c>
      <c r="K8695" s="391" t="str">
        <f t="shared" ca="1" si="482"/>
        <v>17,50</v>
      </c>
      <c r="L8695" s="379"/>
      <c r="O8695" s="379"/>
    </row>
    <row r="8696" spans="1:15">
      <c r="A8696" s="417" t="s">
        <v>2155</v>
      </c>
      <c r="B8696" s="417" t="s">
        <v>13385</v>
      </c>
      <c r="C8696" s="417" t="s">
        <v>2281</v>
      </c>
      <c r="D8696" s="417" t="s">
        <v>2298</v>
      </c>
      <c r="E8696" s="391">
        <v>0.04</v>
      </c>
      <c r="F8696" s="418">
        <v>44249</v>
      </c>
      <c r="G8696" s="417" t="s">
        <v>2283</v>
      </c>
      <c r="I8696" s="379">
        <f t="shared" ca="1" si="480"/>
        <v>-322</v>
      </c>
      <c r="J8696" s="379">
        <f t="shared" ca="1" si="481"/>
        <v>-224</v>
      </c>
      <c r="K8696" s="391" t="str">
        <f t="shared" ca="1" si="482"/>
        <v>18,00</v>
      </c>
      <c r="L8696" s="379"/>
      <c r="O8696" s="379"/>
    </row>
    <row r="8697" spans="1:15">
      <c r="A8697" s="417" t="s">
        <v>2155</v>
      </c>
      <c r="B8697" s="417" t="s">
        <v>18600</v>
      </c>
      <c r="C8697" s="417" t="s">
        <v>2281</v>
      </c>
      <c r="D8697" s="417" t="s">
        <v>2300</v>
      </c>
      <c r="E8697" s="391">
        <v>0.04</v>
      </c>
      <c r="F8697" s="418">
        <v>44249</v>
      </c>
      <c r="G8697" s="417" t="s">
        <v>2283</v>
      </c>
      <c r="I8697" s="379">
        <f t="shared" ca="1" si="480"/>
        <v>-322</v>
      </c>
      <c r="J8697" s="379">
        <f t="shared" ca="1" si="481"/>
        <v>-224</v>
      </c>
      <c r="K8697" s="391" t="str">
        <f t="shared" ca="1" si="482"/>
        <v>18,50</v>
      </c>
      <c r="L8697" s="379"/>
      <c r="O8697" s="379"/>
    </row>
    <row r="8698" spans="1:15">
      <c r="A8698" s="417" t="s">
        <v>2155</v>
      </c>
      <c r="B8698" s="417" t="s">
        <v>17379</v>
      </c>
      <c r="C8698" s="417" t="s">
        <v>2281</v>
      </c>
      <c r="D8698" s="417" t="s">
        <v>2282</v>
      </c>
      <c r="E8698" s="391">
        <v>0.9</v>
      </c>
      <c r="F8698" s="418">
        <v>44270</v>
      </c>
      <c r="G8698" s="417" t="s">
        <v>2283</v>
      </c>
      <c r="I8698" s="379">
        <f t="shared" ca="1" si="480"/>
        <v>-301</v>
      </c>
      <c r="J8698" s="379">
        <f t="shared" ca="1" si="481"/>
        <v>-209</v>
      </c>
      <c r="K8698" s="391" t="str">
        <f t="shared" ca="1" si="482"/>
        <v>14,00</v>
      </c>
      <c r="L8698" s="379"/>
      <c r="O8698" s="379"/>
    </row>
    <row r="8699" spans="1:15">
      <c r="A8699" s="417" t="s">
        <v>2155</v>
      </c>
      <c r="B8699" s="417" t="s">
        <v>17380</v>
      </c>
      <c r="C8699" s="417" t="s">
        <v>2281</v>
      </c>
      <c r="D8699" s="417" t="s">
        <v>2867</v>
      </c>
      <c r="E8699" s="391">
        <v>0.8</v>
      </c>
      <c r="F8699" s="418">
        <v>44270</v>
      </c>
      <c r="G8699" s="417" t="s">
        <v>2286</v>
      </c>
      <c r="I8699" s="379">
        <f t="shared" ca="1" si="480"/>
        <v>-301</v>
      </c>
      <c r="J8699" s="379">
        <f t="shared" ca="1" si="481"/>
        <v>-209</v>
      </c>
      <c r="K8699" s="391" t="str">
        <f t="shared" ca="1" si="482"/>
        <v>14,25</v>
      </c>
      <c r="L8699" s="379"/>
      <c r="O8699" s="379"/>
    </row>
    <row r="8700" spans="1:15">
      <c r="A8700" s="417" t="s">
        <v>2155</v>
      </c>
      <c r="B8700" s="417" t="s">
        <v>17381</v>
      </c>
      <c r="C8700" s="417" t="s">
        <v>2281</v>
      </c>
      <c r="D8700" s="417" t="s">
        <v>3109</v>
      </c>
      <c r="E8700" s="391">
        <v>0.78</v>
      </c>
      <c r="F8700" s="418">
        <v>44270</v>
      </c>
      <c r="G8700" s="417" t="s">
        <v>2283</v>
      </c>
      <c r="I8700" s="379">
        <f t="shared" ca="1" si="480"/>
        <v>-301</v>
      </c>
      <c r="J8700" s="379">
        <f t="shared" ca="1" si="481"/>
        <v>-209</v>
      </c>
      <c r="K8700" s="391" t="str">
        <f t="shared" ca="1" si="482"/>
        <v>14,50</v>
      </c>
      <c r="L8700" s="379"/>
      <c r="O8700" s="379"/>
    </row>
    <row r="8701" spans="1:15">
      <c r="A8701" s="417" t="s">
        <v>2155</v>
      </c>
      <c r="B8701" s="417" t="s">
        <v>16598</v>
      </c>
      <c r="C8701" s="417" t="s">
        <v>2281</v>
      </c>
      <c r="D8701" s="417" t="s">
        <v>2288</v>
      </c>
      <c r="E8701" s="391">
        <v>0.52</v>
      </c>
      <c r="F8701" s="418">
        <v>44270</v>
      </c>
      <c r="G8701" s="417" t="s">
        <v>2283</v>
      </c>
      <c r="I8701" s="379">
        <f t="shared" ca="1" si="480"/>
        <v>-301</v>
      </c>
      <c r="J8701" s="379">
        <f t="shared" ca="1" si="481"/>
        <v>-209</v>
      </c>
      <c r="K8701" s="391" t="str">
        <f t="shared" ca="1" si="482"/>
        <v>15,00</v>
      </c>
      <c r="L8701" s="379"/>
      <c r="O8701" s="379"/>
    </row>
    <row r="8702" spans="1:15">
      <c r="A8702" s="417" t="s">
        <v>2155</v>
      </c>
      <c r="B8702" s="417" t="s">
        <v>13386</v>
      </c>
      <c r="C8702" s="417" t="s">
        <v>2281</v>
      </c>
      <c r="D8702" s="417" t="s">
        <v>2325</v>
      </c>
      <c r="E8702" s="391">
        <v>0.41</v>
      </c>
      <c r="F8702" s="418">
        <v>44270</v>
      </c>
      <c r="G8702" s="417" t="s">
        <v>2283</v>
      </c>
      <c r="I8702" s="379">
        <f t="shared" ca="1" si="480"/>
        <v>-301</v>
      </c>
      <c r="J8702" s="379">
        <f t="shared" ca="1" si="481"/>
        <v>-209</v>
      </c>
      <c r="K8702" s="391" t="str">
        <f t="shared" ca="1" si="482"/>
        <v>15,50</v>
      </c>
      <c r="L8702" s="379"/>
      <c r="O8702" s="379"/>
    </row>
    <row r="8703" spans="1:15">
      <c r="A8703" s="417" t="s">
        <v>2155</v>
      </c>
      <c r="B8703" s="417" t="s">
        <v>7129</v>
      </c>
      <c r="C8703" s="417" t="s">
        <v>2281</v>
      </c>
      <c r="D8703" s="417" t="s">
        <v>2290</v>
      </c>
      <c r="E8703" s="391">
        <v>0.59</v>
      </c>
      <c r="F8703" s="418">
        <v>44270</v>
      </c>
      <c r="G8703" s="417" t="s">
        <v>2286</v>
      </c>
      <c r="I8703" s="379">
        <f t="shared" ca="1" si="480"/>
        <v>-301</v>
      </c>
      <c r="J8703" s="379">
        <f t="shared" ca="1" si="481"/>
        <v>-209</v>
      </c>
      <c r="K8703" s="391" t="str">
        <f t="shared" ca="1" si="482"/>
        <v>15,75</v>
      </c>
      <c r="L8703" s="379"/>
      <c r="O8703" s="379"/>
    </row>
    <row r="8704" spans="1:15">
      <c r="A8704" s="417" t="s">
        <v>2155</v>
      </c>
      <c r="B8704" s="417" t="s">
        <v>17382</v>
      </c>
      <c r="C8704" s="417" t="s">
        <v>2281</v>
      </c>
      <c r="D8704" s="417" t="s">
        <v>2327</v>
      </c>
      <c r="E8704" s="391">
        <v>0.44</v>
      </c>
      <c r="F8704" s="418">
        <v>44270</v>
      </c>
      <c r="G8704" s="417" t="s">
        <v>2283</v>
      </c>
      <c r="I8704" s="379">
        <f t="shared" ca="1" si="480"/>
        <v>-301</v>
      </c>
      <c r="J8704" s="379">
        <f t="shared" ca="1" si="481"/>
        <v>-209</v>
      </c>
      <c r="K8704" s="391" t="str">
        <f t="shared" ca="1" si="482"/>
        <v>16,00</v>
      </c>
      <c r="L8704" s="379"/>
      <c r="O8704" s="379"/>
    </row>
    <row r="8705" spans="1:15">
      <c r="A8705" s="417" t="s">
        <v>2155</v>
      </c>
      <c r="B8705" s="417" t="s">
        <v>18601</v>
      </c>
      <c r="C8705" s="417" t="s">
        <v>2281</v>
      </c>
      <c r="D8705" s="417" t="s">
        <v>2292</v>
      </c>
      <c r="E8705" s="391">
        <v>0.23</v>
      </c>
      <c r="F8705" s="418">
        <v>44270</v>
      </c>
      <c r="G8705" s="417" t="s">
        <v>2283</v>
      </c>
      <c r="I8705" s="379">
        <f t="shared" ca="1" si="480"/>
        <v>-301</v>
      </c>
      <c r="J8705" s="379">
        <f t="shared" ca="1" si="481"/>
        <v>-209</v>
      </c>
      <c r="K8705" s="391" t="str">
        <f t="shared" ca="1" si="482"/>
        <v>16,50</v>
      </c>
      <c r="L8705" s="379"/>
      <c r="O8705" s="379"/>
    </row>
    <row r="8706" spans="1:15">
      <c r="A8706" s="417" t="s">
        <v>2155</v>
      </c>
      <c r="B8706" s="417" t="s">
        <v>5128</v>
      </c>
      <c r="C8706" s="417" t="s">
        <v>2281</v>
      </c>
      <c r="D8706" s="417" t="s">
        <v>3166</v>
      </c>
      <c r="E8706" s="391">
        <v>0.13</v>
      </c>
      <c r="F8706" s="418">
        <v>44270</v>
      </c>
      <c r="G8706" s="417" t="s">
        <v>2286</v>
      </c>
      <c r="I8706" s="379">
        <f t="shared" ca="1" si="480"/>
        <v>-301</v>
      </c>
      <c r="J8706" s="379">
        <f t="shared" ca="1" si="481"/>
        <v>-209</v>
      </c>
      <c r="K8706" s="391" t="str">
        <f t="shared" ca="1" si="482"/>
        <v>17,75</v>
      </c>
      <c r="L8706" s="379"/>
      <c r="O8706" s="379"/>
    </row>
    <row r="8707" spans="1:15">
      <c r="A8707" s="417" t="s">
        <v>2155</v>
      </c>
      <c r="B8707" s="417" t="s">
        <v>17383</v>
      </c>
      <c r="C8707" s="417" t="s">
        <v>2281</v>
      </c>
      <c r="D8707" s="417" t="s">
        <v>2298</v>
      </c>
      <c r="E8707" s="391">
        <v>0.09</v>
      </c>
      <c r="F8707" s="418">
        <v>44270</v>
      </c>
      <c r="G8707" s="417" t="s">
        <v>2283</v>
      </c>
      <c r="I8707" s="379">
        <f t="shared" ca="1" si="480"/>
        <v>-301</v>
      </c>
      <c r="J8707" s="379">
        <f t="shared" ca="1" si="481"/>
        <v>-209</v>
      </c>
      <c r="K8707" s="391" t="str">
        <f t="shared" ca="1" si="482"/>
        <v>18,00</v>
      </c>
      <c r="L8707" s="379"/>
      <c r="O8707" s="379"/>
    </row>
    <row r="8708" spans="1:15">
      <c r="A8708" s="417" t="s">
        <v>2155</v>
      </c>
      <c r="B8708" s="417" t="s">
        <v>13387</v>
      </c>
      <c r="C8708" s="417" t="s">
        <v>2281</v>
      </c>
      <c r="D8708" s="417" t="s">
        <v>2292</v>
      </c>
      <c r="E8708" s="391">
        <v>1</v>
      </c>
      <c r="F8708" s="418">
        <v>44305</v>
      </c>
      <c r="G8708" s="417" t="s">
        <v>2283</v>
      </c>
      <c r="I8708" s="379">
        <f t="shared" ca="1" si="480"/>
        <v>-266</v>
      </c>
      <c r="J8708" s="379">
        <f t="shared" ca="1" si="481"/>
        <v>-185</v>
      </c>
      <c r="K8708" s="391" t="str">
        <f t="shared" ca="1" si="482"/>
        <v>16,50</v>
      </c>
      <c r="L8708" s="379"/>
      <c r="O8708" s="379"/>
    </row>
    <row r="8709" spans="1:15">
      <c r="A8709" s="417" t="s">
        <v>2155</v>
      </c>
      <c r="B8709" s="417" t="s">
        <v>5129</v>
      </c>
      <c r="C8709" s="417" t="s">
        <v>2281</v>
      </c>
      <c r="D8709" s="417" t="s">
        <v>2362</v>
      </c>
      <c r="E8709" s="391">
        <v>4.3</v>
      </c>
      <c r="F8709" s="418">
        <v>44337</v>
      </c>
      <c r="G8709" s="417" t="s">
        <v>2286</v>
      </c>
      <c r="I8709" s="379">
        <f t="shared" ca="1" si="480"/>
        <v>-234</v>
      </c>
      <c r="J8709" s="379">
        <f t="shared" ca="1" si="481"/>
        <v>-163</v>
      </c>
      <c r="K8709" s="391" t="str">
        <f t="shared" ca="1" si="482"/>
        <v>11,75</v>
      </c>
      <c r="L8709" s="379"/>
      <c r="O8709" s="379"/>
    </row>
    <row r="8710" spans="1:15">
      <c r="A8710" s="417" t="s">
        <v>2155</v>
      </c>
      <c r="B8710" s="417" t="s">
        <v>8592</v>
      </c>
      <c r="C8710" s="417" t="s">
        <v>2281</v>
      </c>
      <c r="D8710" s="417" t="s">
        <v>2282</v>
      </c>
      <c r="E8710" s="391">
        <v>1.75</v>
      </c>
      <c r="F8710" s="418">
        <v>44337</v>
      </c>
      <c r="G8710" s="417" t="s">
        <v>2283</v>
      </c>
      <c r="I8710" s="379">
        <f t="shared" ca="1" si="480"/>
        <v>-234</v>
      </c>
      <c r="J8710" s="379">
        <f t="shared" ca="1" si="481"/>
        <v>-163</v>
      </c>
      <c r="K8710" s="391" t="str">
        <f t="shared" ca="1" si="482"/>
        <v>14,00</v>
      </c>
      <c r="L8710" s="379"/>
      <c r="O8710" s="379"/>
    </row>
    <row r="8711" spans="1:15">
      <c r="A8711" s="417" t="s">
        <v>2155</v>
      </c>
      <c r="B8711" s="417" t="s">
        <v>5130</v>
      </c>
      <c r="C8711" s="417" t="s">
        <v>2281</v>
      </c>
      <c r="D8711" s="417" t="s">
        <v>2285</v>
      </c>
      <c r="E8711" s="391">
        <v>1.48</v>
      </c>
      <c r="F8711" s="418">
        <v>44337</v>
      </c>
      <c r="G8711" s="417" t="s">
        <v>2286</v>
      </c>
      <c r="I8711" s="379">
        <f t="shared" ca="1" si="480"/>
        <v>-234</v>
      </c>
      <c r="J8711" s="379">
        <f t="shared" ca="1" si="481"/>
        <v>-163</v>
      </c>
      <c r="K8711" s="391" t="str">
        <f t="shared" ca="1" si="482"/>
        <v>14,75</v>
      </c>
      <c r="L8711" s="379"/>
      <c r="O8711" s="379"/>
    </row>
    <row r="8712" spans="1:15">
      <c r="A8712" s="417" t="s">
        <v>2155</v>
      </c>
      <c r="B8712" s="417" t="s">
        <v>5131</v>
      </c>
      <c r="C8712" s="417" t="s">
        <v>2281</v>
      </c>
      <c r="D8712" s="417" t="s">
        <v>3178</v>
      </c>
      <c r="E8712" s="391">
        <v>1</v>
      </c>
      <c r="F8712" s="418">
        <v>44337</v>
      </c>
      <c r="G8712" s="417" t="s">
        <v>2286</v>
      </c>
      <c r="I8712" s="379">
        <f t="shared" ca="1" si="480"/>
        <v>-234</v>
      </c>
      <c r="J8712" s="379">
        <f t="shared" ca="1" si="481"/>
        <v>-163</v>
      </c>
      <c r="K8712" s="391" t="str">
        <f t="shared" ca="1" si="482"/>
        <v>15,25</v>
      </c>
      <c r="L8712" s="379"/>
      <c r="O8712" s="379"/>
    </row>
    <row r="8713" spans="1:15">
      <c r="A8713" s="417" t="s">
        <v>2155</v>
      </c>
      <c r="B8713" s="417" t="s">
        <v>5132</v>
      </c>
      <c r="C8713" s="417" t="s">
        <v>2281</v>
      </c>
      <c r="D8713" s="417" t="s">
        <v>2325</v>
      </c>
      <c r="E8713" s="391">
        <v>1.76</v>
      </c>
      <c r="F8713" s="418">
        <v>44337</v>
      </c>
      <c r="G8713" s="417" t="s">
        <v>2283</v>
      </c>
      <c r="I8713" s="379">
        <f t="shared" ca="1" si="480"/>
        <v>-234</v>
      </c>
      <c r="J8713" s="379">
        <f t="shared" ca="1" si="481"/>
        <v>-163</v>
      </c>
      <c r="K8713" s="391" t="str">
        <f t="shared" ca="1" si="482"/>
        <v>15,50</v>
      </c>
      <c r="L8713" s="379"/>
      <c r="O8713" s="379"/>
    </row>
    <row r="8714" spans="1:15">
      <c r="A8714" s="417" t="s">
        <v>2155</v>
      </c>
      <c r="B8714" s="417" t="s">
        <v>5133</v>
      </c>
      <c r="C8714" s="417" t="s">
        <v>2281</v>
      </c>
      <c r="D8714" s="417" t="s">
        <v>3641</v>
      </c>
      <c r="E8714" s="391">
        <v>5.4</v>
      </c>
      <c r="F8714" s="418">
        <v>44337</v>
      </c>
      <c r="G8714" s="417" t="s">
        <v>2286</v>
      </c>
      <c r="I8714" s="379">
        <f t="shared" ref="I8714:I8777" ca="1" si="483">IF(F8714&lt;&gt;"",F8714-$I$199,"")</f>
        <v>-234</v>
      </c>
      <c r="J8714" s="379">
        <f t="shared" ref="J8714:J8777" ca="1" si="484">IF(I8714&lt;&gt;"",NETWORKDAYS($I$199,F8714-1,$N$201:$N$224),"")</f>
        <v>-163</v>
      </c>
      <c r="K8714" s="391" t="str">
        <f t="shared" ref="K8714:K8777" ca="1" si="485">IF(I8714&lt;&gt;"",RIGHT(D8714,LEN(D8714)-FIND(" ",D8714)),"")</f>
        <v>8,70</v>
      </c>
      <c r="L8714" s="379"/>
      <c r="O8714" s="379"/>
    </row>
    <row r="8715" spans="1:15">
      <c r="A8715" s="417" t="s">
        <v>2155</v>
      </c>
      <c r="B8715" s="417" t="s">
        <v>5134</v>
      </c>
      <c r="C8715" s="417" t="s">
        <v>2281</v>
      </c>
      <c r="D8715" s="417" t="s">
        <v>3172</v>
      </c>
      <c r="E8715" s="391">
        <v>5.3</v>
      </c>
      <c r="F8715" s="418">
        <v>44337</v>
      </c>
      <c r="G8715" s="417" t="s">
        <v>2283</v>
      </c>
      <c r="I8715" s="379">
        <f t="shared" ca="1" si="483"/>
        <v>-234</v>
      </c>
      <c r="J8715" s="379">
        <f t="shared" ca="1" si="484"/>
        <v>-163</v>
      </c>
      <c r="K8715" s="391" t="str">
        <f t="shared" ca="1" si="485"/>
        <v>9,00</v>
      </c>
      <c r="L8715" s="379"/>
      <c r="O8715" s="379"/>
    </row>
    <row r="8716" spans="1:15">
      <c r="A8716" s="417" t="s">
        <v>2155</v>
      </c>
      <c r="B8716" s="417" t="s">
        <v>5135</v>
      </c>
      <c r="C8716" s="417" t="s">
        <v>2281</v>
      </c>
      <c r="D8716" s="417" t="s">
        <v>3173</v>
      </c>
      <c r="E8716" s="391">
        <v>7.2</v>
      </c>
      <c r="F8716" s="418">
        <v>44337</v>
      </c>
      <c r="G8716" s="417" t="s">
        <v>2283</v>
      </c>
      <c r="I8716" s="379">
        <f t="shared" ca="1" si="483"/>
        <v>-234</v>
      </c>
      <c r="J8716" s="379">
        <f t="shared" ca="1" si="484"/>
        <v>-163</v>
      </c>
      <c r="K8716" s="391" t="str">
        <f t="shared" ca="1" si="485"/>
        <v>9,20</v>
      </c>
      <c r="L8716" s="379"/>
      <c r="O8716" s="379"/>
    </row>
    <row r="8717" spans="1:15">
      <c r="A8717" s="417" t="s">
        <v>2155</v>
      </c>
      <c r="B8717" s="417" t="s">
        <v>5136</v>
      </c>
      <c r="C8717" s="417" t="s">
        <v>2281</v>
      </c>
      <c r="D8717" s="417" t="s">
        <v>3197</v>
      </c>
      <c r="E8717" s="391">
        <v>3.29</v>
      </c>
      <c r="F8717" s="418">
        <v>44337</v>
      </c>
      <c r="G8717" s="417" t="s">
        <v>2286</v>
      </c>
      <c r="I8717" s="379">
        <f t="shared" ca="1" si="483"/>
        <v>-234</v>
      </c>
      <c r="J8717" s="379">
        <f t="shared" ca="1" si="484"/>
        <v>-163</v>
      </c>
      <c r="K8717" s="391" t="str">
        <f t="shared" ca="1" si="485"/>
        <v>9,50</v>
      </c>
      <c r="L8717" s="379"/>
      <c r="O8717" s="379"/>
    </row>
    <row r="8718" spans="1:15">
      <c r="A8718" s="417" t="s">
        <v>2155</v>
      </c>
      <c r="B8718" s="417" t="s">
        <v>13388</v>
      </c>
      <c r="C8718" s="417" t="s">
        <v>2332</v>
      </c>
      <c r="D8718" s="417" t="s">
        <v>2870</v>
      </c>
      <c r="E8718" s="391">
        <v>0.01</v>
      </c>
      <c r="F8718" s="418">
        <v>44214</v>
      </c>
      <c r="G8718" s="417" t="s">
        <v>2286</v>
      </c>
      <c r="I8718" s="379">
        <f t="shared" ca="1" si="483"/>
        <v>-357</v>
      </c>
      <c r="J8718" s="379">
        <f t="shared" ca="1" si="484"/>
        <v>-247</v>
      </c>
      <c r="K8718" s="391" t="str">
        <f t="shared" ca="1" si="485"/>
        <v>10,00</v>
      </c>
      <c r="L8718" s="379"/>
      <c r="O8718" s="379"/>
    </row>
    <row r="8719" spans="1:15">
      <c r="A8719" s="417" t="s">
        <v>2155</v>
      </c>
      <c r="B8719" s="417" t="s">
        <v>13389</v>
      </c>
      <c r="C8719" s="417" t="s">
        <v>2332</v>
      </c>
      <c r="D8719" s="417" t="s">
        <v>2868</v>
      </c>
      <c r="E8719" s="391">
        <v>0.01</v>
      </c>
      <c r="F8719" s="418">
        <v>44214</v>
      </c>
      <c r="G8719" s="417" t="s">
        <v>2286</v>
      </c>
      <c r="I8719" s="379">
        <f t="shared" ca="1" si="483"/>
        <v>-357</v>
      </c>
      <c r="J8719" s="379">
        <f t="shared" ca="1" si="484"/>
        <v>-247</v>
      </c>
      <c r="K8719" s="391" t="str">
        <f t="shared" ca="1" si="485"/>
        <v>11,00</v>
      </c>
      <c r="L8719" s="379"/>
      <c r="O8719" s="379"/>
    </row>
    <row r="8720" spans="1:15">
      <c r="A8720" s="417" t="s">
        <v>2155</v>
      </c>
      <c r="B8720" s="417" t="s">
        <v>13390</v>
      </c>
      <c r="C8720" s="417" t="s">
        <v>2332</v>
      </c>
      <c r="D8720" s="417" t="s">
        <v>2320</v>
      </c>
      <c r="E8720" s="391">
        <v>0.02</v>
      </c>
      <c r="F8720" s="418">
        <v>44214</v>
      </c>
      <c r="G8720" s="417" t="s">
        <v>2286</v>
      </c>
      <c r="I8720" s="379">
        <f t="shared" ca="1" si="483"/>
        <v>-357</v>
      </c>
      <c r="J8720" s="379">
        <f t="shared" ca="1" si="484"/>
        <v>-247</v>
      </c>
      <c r="K8720" s="391" t="str">
        <f t="shared" ca="1" si="485"/>
        <v>12,00</v>
      </c>
      <c r="L8720" s="379"/>
      <c r="O8720" s="379"/>
    </row>
    <row r="8721" spans="1:15">
      <c r="A8721" s="417" t="s">
        <v>2155</v>
      </c>
      <c r="B8721" s="417" t="s">
        <v>13391</v>
      </c>
      <c r="C8721" s="417" t="s">
        <v>2332</v>
      </c>
      <c r="D8721" s="417" t="s">
        <v>2333</v>
      </c>
      <c r="E8721" s="391">
        <v>0.03</v>
      </c>
      <c r="F8721" s="418">
        <v>44214</v>
      </c>
      <c r="G8721" s="417" t="s">
        <v>2286</v>
      </c>
      <c r="I8721" s="379">
        <f t="shared" ca="1" si="483"/>
        <v>-357</v>
      </c>
      <c r="J8721" s="379">
        <f t="shared" ca="1" si="484"/>
        <v>-247</v>
      </c>
      <c r="K8721" s="391" t="str">
        <f t="shared" ca="1" si="485"/>
        <v>12,50</v>
      </c>
      <c r="L8721" s="379"/>
      <c r="O8721" s="379"/>
    </row>
    <row r="8722" spans="1:15">
      <c r="A8722" s="417" t="s">
        <v>2155</v>
      </c>
      <c r="B8722" s="417" t="s">
        <v>13392</v>
      </c>
      <c r="C8722" s="417" t="s">
        <v>2332</v>
      </c>
      <c r="D8722" s="417" t="s">
        <v>2865</v>
      </c>
      <c r="E8722" s="391">
        <v>0.04</v>
      </c>
      <c r="F8722" s="418">
        <v>44214</v>
      </c>
      <c r="G8722" s="417" t="s">
        <v>2286</v>
      </c>
      <c r="I8722" s="379">
        <f t="shared" ca="1" si="483"/>
        <v>-357</v>
      </c>
      <c r="J8722" s="379">
        <f t="shared" ca="1" si="484"/>
        <v>-247</v>
      </c>
      <c r="K8722" s="391" t="str">
        <f t="shared" ca="1" si="485"/>
        <v>13,00</v>
      </c>
      <c r="L8722" s="379"/>
      <c r="O8722" s="379"/>
    </row>
    <row r="8723" spans="1:15">
      <c r="A8723" s="417" t="s">
        <v>2155</v>
      </c>
      <c r="B8723" s="417" t="s">
        <v>8593</v>
      </c>
      <c r="C8723" s="417" t="s">
        <v>2332</v>
      </c>
      <c r="D8723" s="417" t="s">
        <v>2304</v>
      </c>
      <c r="E8723" s="391">
        <v>0.12</v>
      </c>
      <c r="F8723" s="418">
        <v>44214</v>
      </c>
      <c r="G8723" s="417" t="s">
        <v>2286</v>
      </c>
      <c r="I8723" s="379">
        <f t="shared" ca="1" si="483"/>
        <v>-357</v>
      </c>
      <c r="J8723" s="379">
        <f t="shared" ca="1" si="484"/>
        <v>-247</v>
      </c>
      <c r="K8723" s="391" t="str">
        <f t="shared" ca="1" si="485"/>
        <v>13,50</v>
      </c>
      <c r="L8723" s="379"/>
      <c r="O8723" s="379"/>
    </row>
    <row r="8724" spans="1:15">
      <c r="A8724" s="417" t="s">
        <v>2155</v>
      </c>
      <c r="B8724" s="417" t="s">
        <v>5137</v>
      </c>
      <c r="C8724" s="417" t="s">
        <v>2332</v>
      </c>
      <c r="D8724" s="417" t="s">
        <v>2282</v>
      </c>
      <c r="E8724" s="391">
        <v>0.31</v>
      </c>
      <c r="F8724" s="418">
        <v>44214</v>
      </c>
      <c r="G8724" s="417" t="s">
        <v>2286</v>
      </c>
      <c r="I8724" s="379">
        <f t="shared" ca="1" si="483"/>
        <v>-357</v>
      </c>
      <c r="J8724" s="379">
        <f t="shared" ca="1" si="484"/>
        <v>-247</v>
      </c>
      <c r="K8724" s="391" t="str">
        <f t="shared" ca="1" si="485"/>
        <v>14,00</v>
      </c>
      <c r="L8724" s="379"/>
      <c r="O8724" s="379"/>
    </row>
    <row r="8725" spans="1:15">
      <c r="A8725" s="417" t="s">
        <v>2155</v>
      </c>
      <c r="B8725" s="417" t="s">
        <v>7130</v>
      </c>
      <c r="C8725" s="417" t="s">
        <v>2332</v>
      </c>
      <c r="D8725" s="417" t="s">
        <v>3109</v>
      </c>
      <c r="E8725" s="391">
        <v>0.69</v>
      </c>
      <c r="F8725" s="418">
        <v>44214</v>
      </c>
      <c r="G8725" s="417" t="s">
        <v>2286</v>
      </c>
      <c r="I8725" s="379">
        <f t="shared" ca="1" si="483"/>
        <v>-357</v>
      </c>
      <c r="J8725" s="379">
        <f t="shared" ca="1" si="484"/>
        <v>-247</v>
      </c>
      <c r="K8725" s="391" t="str">
        <f t="shared" ca="1" si="485"/>
        <v>14,50</v>
      </c>
      <c r="L8725" s="379"/>
      <c r="O8725" s="379"/>
    </row>
    <row r="8726" spans="1:15">
      <c r="A8726" s="417" t="s">
        <v>2155</v>
      </c>
      <c r="B8726" s="417" t="s">
        <v>7131</v>
      </c>
      <c r="C8726" s="417" t="s">
        <v>2332</v>
      </c>
      <c r="D8726" s="417" t="s">
        <v>2288</v>
      </c>
      <c r="E8726" s="391">
        <v>1</v>
      </c>
      <c r="F8726" s="418">
        <v>44214</v>
      </c>
      <c r="G8726" s="417" t="s">
        <v>2286</v>
      </c>
      <c r="I8726" s="379">
        <f t="shared" ca="1" si="483"/>
        <v>-357</v>
      </c>
      <c r="J8726" s="379">
        <f t="shared" ca="1" si="484"/>
        <v>-247</v>
      </c>
      <c r="K8726" s="391" t="str">
        <f t="shared" ca="1" si="485"/>
        <v>15,00</v>
      </c>
      <c r="L8726" s="379"/>
      <c r="O8726" s="379"/>
    </row>
    <row r="8727" spans="1:15">
      <c r="A8727" s="417" t="s">
        <v>2155</v>
      </c>
      <c r="B8727" s="417" t="s">
        <v>8594</v>
      </c>
      <c r="C8727" s="417" t="s">
        <v>2332</v>
      </c>
      <c r="D8727" s="417" t="s">
        <v>2325</v>
      </c>
      <c r="E8727" s="391">
        <v>1.56</v>
      </c>
      <c r="F8727" s="418">
        <v>44214</v>
      </c>
      <c r="G8727" s="417" t="s">
        <v>2286</v>
      </c>
      <c r="I8727" s="379">
        <f t="shared" ca="1" si="483"/>
        <v>-357</v>
      </c>
      <c r="J8727" s="379">
        <f t="shared" ca="1" si="484"/>
        <v>-247</v>
      </c>
      <c r="K8727" s="391" t="str">
        <f t="shared" ca="1" si="485"/>
        <v>15,50</v>
      </c>
      <c r="L8727" s="379"/>
      <c r="O8727" s="379"/>
    </row>
    <row r="8728" spans="1:15">
      <c r="A8728" s="417" t="s">
        <v>2155</v>
      </c>
      <c r="B8728" s="417" t="s">
        <v>8595</v>
      </c>
      <c r="C8728" s="417" t="s">
        <v>2332</v>
      </c>
      <c r="D8728" s="417" t="s">
        <v>2327</v>
      </c>
      <c r="E8728" s="391">
        <v>1.9</v>
      </c>
      <c r="F8728" s="418">
        <v>44214</v>
      </c>
      <c r="G8728" s="417" t="s">
        <v>2286</v>
      </c>
      <c r="I8728" s="379">
        <f t="shared" ca="1" si="483"/>
        <v>-357</v>
      </c>
      <c r="J8728" s="379">
        <f t="shared" ca="1" si="484"/>
        <v>-247</v>
      </c>
      <c r="K8728" s="391" t="str">
        <f t="shared" ca="1" si="485"/>
        <v>16,00</v>
      </c>
      <c r="L8728" s="379"/>
      <c r="O8728" s="379"/>
    </row>
    <row r="8729" spans="1:15">
      <c r="A8729" s="417" t="s">
        <v>2155</v>
      </c>
      <c r="B8729" s="417" t="s">
        <v>13393</v>
      </c>
      <c r="C8729" s="417" t="s">
        <v>2332</v>
      </c>
      <c r="D8729" s="417" t="s">
        <v>3633</v>
      </c>
      <c r="E8729" s="391">
        <v>1.85</v>
      </c>
      <c r="F8729" s="418">
        <v>44214</v>
      </c>
      <c r="G8729" s="417" t="s">
        <v>2286</v>
      </c>
      <c r="I8729" s="379">
        <f t="shared" ca="1" si="483"/>
        <v>-357</v>
      </c>
      <c r="J8729" s="379">
        <f t="shared" ca="1" si="484"/>
        <v>-247</v>
      </c>
      <c r="K8729" s="391" t="str">
        <f t="shared" ca="1" si="485"/>
        <v>16,25</v>
      </c>
      <c r="L8729" s="379"/>
      <c r="O8729" s="379"/>
    </row>
    <row r="8730" spans="1:15">
      <c r="A8730" s="417" t="s">
        <v>2155</v>
      </c>
      <c r="B8730" s="417" t="s">
        <v>8596</v>
      </c>
      <c r="C8730" s="417" t="s">
        <v>2332</v>
      </c>
      <c r="D8730" s="417" t="s">
        <v>2300</v>
      </c>
      <c r="E8730" s="391">
        <v>3.95</v>
      </c>
      <c r="F8730" s="418">
        <v>44214</v>
      </c>
      <c r="G8730" s="417" t="s">
        <v>2286</v>
      </c>
      <c r="I8730" s="379">
        <f t="shared" ca="1" si="483"/>
        <v>-357</v>
      </c>
      <c r="J8730" s="379">
        <f t="shared" ca="1" si="484"/>
        <v>-247</v>
      </c>
      <c r="K8730" s="391" t="str">
        <f t="shared" ca="1" si="485"/>
        <v>18,50</v>
      </c>
      <c r="L8730" s="379"/>
      <c r="O8730" s="379"/>
    </row>
    <row r="8731" spans="1:15">
      <c r="A8731" s="417" t="s">
        <v>2155</v>
      </c>
      <c r="B8731" s="417" t="s">
        <v>18602</v>
      </c>
      <c r="C8731" s="417" t="s">
        <v>2332</v>
      </c>
      <c r="D8731" s="417" t="s">
        <v>2866</v>
      </c>
      <c r="E8731" s="391">
        <v>0.03</v>
      </c>
      <c r="F8731" s="418">
        <v>44249</v>
      </c>
      <c r="G8731" s="417" t="s">
        <v>2286</v>
      </c>
      <c r="I8731" s="379">
        <f t="shared" ca="1" si="483"/>
        <v>-322</v>
      </c>
      <c r="J8731" s="379">
        <f t="shared" ca="1" si="484"/>
        <v>-224</v>
      </c>
      <c r="K8731" s="391" t="str">
        <f t="shared" ca="1" si="485"/>
        <v>10,50</v>
      </c>
      <c r="L8731" s="379"/>
      <c r="O8731" s="379"/>
    </row>
    <row r="8732" spans="1:15">
      <c r="A8732" s="417" t="s">
        <v>2155</v>
      </c>
      <c r="B8732" s="417" t="s">
        <v>17384</v>
      </c>
      <c r="C8732" s="417" t="s">
        <v>2332</v>
      </c>
      <c r="D8732" s="417" t="s">
        <v>2348</v>
      </c>
      <c r="E8732" s="391">
        <v>0.09</v>
      </c>
      <c r="F8732" s="418">
        <v>44249</v>
      </c>
      <c r="G8732" s="417" t="s">
        <v>2286</v>
      </c>
      <c r="I8732" s="379">
        <f t="shared" ca="1" si="483"/>
        <v>-322</v>
      </c>
      <c r="J8732" s="379">
        <f t="shared" ca="1" si="484"/>
        <v>-224</v>
      </c>
      <c r="K8732" s="391" t="str">
        <f t="shared" ca="1" si="485"/>
        <v>11,50</v>
      </c>
      <c r="L8732" s="379"/>
      <c r="O8732" s="379"/>
    </row>
    <row r="8733" spans="1:15">
      <c r="A8733" s="417" t="s">
        <v>2155</v>
      </c>
      <c r="B8733" s="417" t="s">
        <v>13394</v>
      </c>
      <c r="C8733" s="417" t="s">
        <v>2332</v>
      </c>
      <c r="D8733" s="417" t="s">
        <v>2320</v>
      </c>
      <c r="E8733" s="391">
        <v>0.11</v>
      </c>
      <c r="F8733" s="418">
        <v>44249</v>
      </c>
      <c r="G8733" s="417" t="s">
        <v>2286</v>
      </c>
      <c r="I8733" s="379">
        <f t="shared" ca="1" si="483"/>
        <v>-322</v>
      </c>
      <c r="J8733" s="379">
        <f t="shared" ca="1" si="484"/>
        <v>-224</v>
      </c>
      <c r="K8733" s="391" t="str">
        <f t="shared" ca="1" si="485"/>
        <v>12,00</v>
      </c>
      <c r="L8733" s="379"/>
      <c r="O8733" s="379"/>
    </row>
    <row r="8734" spans="1:15">
      <c r="A8734" s="417" t="s">
        <v>2155</v>
      </c>
      <c r="B8734" s="417" t="s">
        <v>17385</v>
      </c>
      <c r="C8734" s="417" t="s">
        <v>2332</v>
      </c>
      <c r="D8734" s="417" t="s">
        <v>2333</v>
      </c>
      <c r="E8734" s="391">
        <v>0.2</v>
      </c>
      <c r="F8734" s="418">
        <v>44249</v>
      </c>
      <c r="G8734" s="417" t="s">
        <v>2286</v>
      </c>
      <c r="I8734" s="379">
        <f t="shared" ca="1" si="483"/>
        <v>-322</v>
      </c>
      <c r="J8734" s="379">
        <f t="shared" ca="1" si="484"/>
        <v>-224</v>
      </c>
      <c r="K8734" s="391" t="str">
        <f t="shared" ca="1" si="485"/>
        <v>12,50</v>
      </c>
      <c r="L8734" s="379"/>
      <c r="O8734" s="379"/>
    </row>
    <row r="8735" spans="1:15">
      <c r="A8735" s="417" t="s">
        <v>2155</v>
      </c>
      <c r="B8735" s="417" t="s">
        <v>13395</v>
      </c>
      <c r="C8735" s="417" t="s">
        <v>2332</v>
      </c>
      <c r="D8735" s="417" t="s">
        <v>2865</v>
      </c>
      <c r="E8735" s="391">
        <v>0.32</v>
      </c>
      <c r="F8735" s="418">
        <v>44249</v>
      </c>
      <c r="G8735" s="417" t="s">
        <v>2286</v>
      </c>
      <c r="I8735" s="379">
        <f t="shared" ca="1" si="483"/>
        <v>-322</v>
      </c>
      <c r="J8735" s="379">
        <f t="shared" ca="1" si="484"/>
        <v>-224</v>
      </c>
      <c r="K8735" s="391" t="str">
        <f t="shared" ca="1" si="485"/>
        <v>13,00</v>
      </c>
      <c r="L8735" s="379"/>
      <c r="O8735" s="379"/>
    </row>
    <row r="8736" spans="1:15">
      <c r="A8736" s="417" t="s">
        <v>2155</v>
      </c>
      <c r="B8736" s="417" t="s">
        <v>5138</v>
      </c>
      <c r="C8736" s="417" t="s">
        <v>2332</v>
      </c>
      <c r="D8736" s="417" t="s">
        <v>2304</v>
      </c>
      <c r="E8736" s="391">
        <v>0.5</v>
      </c>
      <c r="F8736" s="418">
        <v>44249</v>
      </c>
      <c r="G8736" s="417" t="s">
        <v>2286</v>
      </c>
      <c r="I8736" s="379">
        <f t="shared" ca="1" si="483"/>
        <v>-322</v>
      </c>
      <c r="J8736" s="379">
        <f t="shared" ca="1" si="484"/>
        <v>-224</v>
      </c>
      <c r="K8736" s="391" t="str">
        <f t="shared" ca="1" si="485"/>
        <v>13,50</v>
      </c>
      <c r="L8736" s="379"/>
      <c r="O8736" s="379"/>
    </row>
    <row r="8737" spans="1:15">
      <c r="A8737" s="417" t="s">
        <v>2155</v>
      </c>
      <c r="B8737" s="417" t="s">
        <v>13396</v>
      </c>
      <c r="C8737" s="417" t="s">
        <v>2332</v>
      </c>
      <c r="D8737" s="417" t="s">
        <v>2282</v>
      </c>
      <c r="E8737" s="391">
        <v>0.72</v>
      </c>
      <c r="F8737" s="418">
        <v>44249</v>
      </c>
      <c r="G8737" s="417" t="s">
        <v>2286</v>
      </c>
      <c r="I8737" s="379">
        <f t="shared" ca="1" si="483"/>
        <v>-322</v>
      </c>
      <c r="J8737" s="379">
        <f t="shared" ca="1" si="484"/>
        <v>-224</v>
      </c>
      <c r="K8737" s="391" t="str">
        <f t="shared" ca="1" si="485"/>
        <v>14,00</v>
      </c>
      <c r="L8737" s="379"/>
      <c r="O8737" s="379"/>
    </row>
    <row r="8738" spans="1:15">
      <c r="A8738" s="417" t="s">
        <v>2155</v>
      </c>
      <c r="B8738" s="417" t="s">
        <v>13397</v>
      </c>
      <c r="C8738" s="417" t="s">
        <v>2332</v>
      </c>
      <c r="D8738" s="417" t="s">
        <v>3109</v>
      </c>
      <c r="E8738" s="391">
        <v>1</v>
      </c>
      <c r="F8738" s="418">
        <v>44249</v>
      </c>
      <c r="G8738" s="417" t="s">
        <v>2286</v>
      </c>
      <c r="I8738" s="379">
        <f t="shared" ca="1" si="483"/>
        <v>-322</v>
      </c>
      <c r="J8738" s="379">
        <f t="shared" ca="1" si="484"/>
        <v>-224</v>
      </c>
      <c r="K8738" s="391" t="str">
        <f t="shared" ca="1" si="485"/>
        <v>14,50</v>
      </c>
      <c r="L8738" s="379"/>
      <c r="O8738" s="379"/>
    </row>
    <row r="8739" spans="1:15">
      <c r="A8739" s="417" t="s">
        <v>2155</v>
      </c>
      <c r="B8739" s="417" t="s">
        <v>5139</v>
      </c>
      <c r="C8739" s="417" t="s">
        <v>2332</v>
      </c>
      <c r="D8739" s="417" t="s">
        <v>2288</v>
      </c>
      <c r="E8739" s="391">
        <v>1.2</v>
      </c>
      <c r="F8739" s="418">
        <v>44249</v>
      </c>
      <c r="G8739" s="417" t="s">
        <v>2286</v>
      </c>
      <c r="I8739" s="379">
        <f t="shared" ca="1" si="483"/>
        <v>-322</v>
      </c>
      <c r="J8739" s="379">
        <f t="shared" ca="1" si="484"/>
        <v>-224</v>
      </c>
      <c r="K8739" s="391" t="str">
        <f t="shared" ca="1" si="485"/>
        <v>15,00</v>
      </c>
      <c r="L8739" s="379"/>
      <c r="O8739" s="379"/>
    </row>
    <row r="8740" spans="1:15">
      <c r="A8740" s="417" t="s">
        <v>2155</v>
      </c>
      <c r="B8740" s="417" t="s">
        <v>17386</v>
      </c>
      <c r="C8740" s="417" t="s">
        <v>2332</v>
      </c>
      <c r="D8740" s="417" t="s">
        <v>2325</v>
      </c>
      <c r="E8740" s="391">
        <v>1.8</v>
      </c>
      <c r="F8740" s="418">
        <v>44249</v>
      </c>
      <c r="G8740" s="417" t="s">
        <v>2286</v>
      </c>
      <c r="I8740" s="379">
        <f t="shared" ca="1" si="483"/>
        <v>-322</v>
      </c>
      <c r="J8740" s="379">
        <f t="shared" ca="1" si="484"/>
        <v>-224</v>
      </c>
      <c r="K8740" s="391" t="str">
        <f t="shared" ca="1" si="485"/>
        <v>15,50</v>
      </c>
      <c r="L8740" s="379"/>
      <c r="O8740" s="379"/>
    </row>
    <row r="8741" spans="1:15">
      <c r="A8741" s="417" t="s">
        <v>2155</v>
      </c>
      <c r="B8741" s="417" t="s">
        <v>18022</v>
      </c>
      <c r="C8741" s="417" t="s">
        <v>2332</v>
      </c>
      <c r="D8741" s="417" t="s">
        <v>2327</v>
      </c>
      <c r="E8741" s="391">
        <v>2.1</v>
      </c>
      <c r="F8741" s="418">
        <v>44249</v>
      </c>
      <c r="G8741" s="417" t="s">
        <v>2286</v>
      </c>
      <c r="I8741" s="379">
        <f t="shared" ca="1" si="483"/>
        <v>-322</v>
      </c>
      <c r="J8741" s="379">
        <f t="shared" ca="1" si="484"/>
        <v>-224</v>
      </c>
      <c r="K8741" s="391" t="str">
        <f t="shared" ca="1" si="485"/>
        <v>16,00</v>
      </c>
      <c r="L8741" s="379"/>
      <c r="O8741" s="379"/>
    </row>
    <row r="8742" spans="1:15">
      <c r="A8742" s="417" t="s">
        <v>2155</v>
      </c>
      <c r="B8742" s="417" t="s">
        <v>8597</v>
      </c>
      <c r="C8742" s="417" t="s">
        <v>2332</v>
      </c>
      <c r="D8742" s="417" t="s">
        <v>3633</v>
      </c>
      <c r="E8742" s="391">
        <v>2.4700000000000002</v>
      </c>
      <c r="F8742" s="418">
        <v>44249</v>
      </c>
      <c r="G8742" s="417" t="s">
        <v>2286</v>
      </c>
      <c r="I8742" s="379">
        <f t="shared" ca="1" si="483"/>
        <v>-322</v>
      </c>
      <c r="J8742" s="379">
        <f t="shared" ca="1" si="484"/>
        <v>-224</v>
      </c>
      <c r="K8742" s="391" t="str">
        <f t="shared" ca="1" si="485"/>
        <v>16,25</v>
      </c>
      <c r="L8742" s="379"/>
      <c r="O8742" s="379"/>
    </row>
    <row r="8743" spans="1:15">
      <c r="A8743" s="417" t="s">
        <v>2155</v>
      </c>
      <c r="B8743" s="417" t="s">
        <v>13398</v>
      </c>
      <c r="C8743" s="417" t="s">
        <v>2332</v>
      </c>
      <c r="D8743" s="417" t="s">
        <v>2294</v>
      </c>
      <c r="E8743" s="391">
        <v>2.2200000000000002</v>
      </c>
      <c r="F8743" s="418">
        <v>44249</v>
      </c>
      <c r="G8743" s="417" t="s">
        <v>2286</v>
      </c>
      <c r="I8743" s="379">
        <f t="shared" ca="1" si="483"/>
        <v>-322</v>
      </c>
      <c r="J8743" s="379">
        <f t="shared" ca="1" si="484"/>
        <v>-224</v>
      </c>
      <c r="K8743" s="391" t="str">
        <f t="shared" ca="1" si="485"/>
        <v>17,00</v>
      </c>
      <c r="L8743" s="379"/>
      <c r="O8743" s="379"/>
    </row>
    <row r="8744" spans="1:15">
      <c r="A8744" s="417" t="s">
        <v>2155</v>
      </c>
      <c r="B8744" s="417" t="s">
        <v>13399</v>
      </c>
      <c r="C8744" s="417" t="s">
        <v>2332</v>
      </c>
      <c r="D8744" s="417" t="s">
        <v>2298</v>
      </c>
      <c r="E8744" s="391">
        <v>3.6</v>
      </c>
      <c r="F8744" s="418">
        <v>44249</v>
      </c>
      <c r="G8744" s="417" t="s">
        <v>2286</v>
      </c>
      <c r="I8744" s="379">
        <f t="shared" ca="1" si="483"/>
        <v>-322</v>
      </c>
      <c r="J8744" s="379">
        <f t="shared" ca="1" si="484"/>
        <v>-224</v>
      </c>
      <c r="K8744" s="391" t="str">
        <f t="shared" ca="1" si="485"/>
        <v>18,00</v>
      </c>
      <c r="L8744" s="379"/>
      <c r="O8744" s="379"/>
    </row>
    <row r="8745" spans="1:15">
      <c r="A8745" s="417" t="s">
        <v>2155</v>
      </c>
      <c r="B8745" s="417" t="s">
        <v>13400</v>
      </c>
      <c r="C8745" s="417" t="s">
        <v>2332</v>
      </c>
      <c r="D8745" s="417" t="s">
        <v>2333</v>
      </c>
      <c r="E8745" s="391">
        <v>0.3</v>
      </c>
      <c r="F8745" s="418">
        <v>44270</v>
      </c>
      <c r="G8745" s="417" t="s">
        <v>2286</v>
      </c>
      <c r="I8745" s="379">
        <f t="shared" ca="1" si="483"/>
        <v>-301</v>
      </c>
      <c r="J8745" s="379">
        <f t="shared" ca="1" si="484"/>
        <v>-209</v>
      </c>
      <c r="K8745" s="391" t="str">
        <f t="shared" ca="1" si="485"/>
        <v>12,50</v>
      </c>
      <c r="L8745" s="379"/>
      <c r="O8745" s="379"/>
    </row>
    <row r="8746" spans="1:15">
      <c r="A8746" s="417" t="s">
        <v>2155</v>
      </c>
      <c r="B8746" s="417" t="s">
        <v>16599</v>
      </c>
      <c r="C8746" s="417" t="s">
        <v>2332</v>
      </c>
      <c r="D8746" s="417" t="s">
        <v>2865</v>
      </c>
      <c r="E8746" s="391">
        <v>0.43</v>
      </c>
      <c r="F8746" s="418">
        <v>44270</v>
      </c>
      <c r="G8746" s="417" t="s">
        <v>2286</v>
      </c>
      <c r="I8746" s="379">
        <f t="shared" ca="1" si="483"/>
        <v>-301</v>
      </c>
      <c r="J8746" s="379">
        <f t="shared" ca="1" si="484"/>
        <v>-209</v>
      </c>
      <c r="K8746" s="391" t="str">
        <f t="shared" ca="1" si="485"/>
        <v>13,00</v>
      </c>
      <c r="L8746" s="379"/>
      <c r="O8746" s="379"/>
    </row>
    <row r="8747" spans="1:15">
      <c r="A8747" s="417" t="s">
        <v>2155</v>
      </c>
      <c r="B8747" s="417" t="s">
        <v>13401</v>
      </c>
      <c r="C8747" s="417" t="s">
        <v>2332</v>
      </c>
      <c r="D8747" s="417" t="s">
        <v>2304</v>
      </c>
      <c r="E8747" s="391">
        <v>0.69</v>
      </c>
      <c r="F8747" s="418">
        <v>44270</v>
      </c>
      <c r="G8747" s="417" t="s">
        <v>2286</v>
      </c>
      <c r="I8747" s="379">
        <f t="shared" ca="1" si="483"/>
        <v>-301</v>
      </c>
      <c r="J8747" s="379">
        <f t="shared" ca="1" si="484"/>
        <v>-209</v>
      </c>
      <c r="K8747" s="391" t="str">
        <f t="shared" ca="1" si="485"/>
        <v>13,50</v>
      </c>
      <c r="L8747" s="379"/>
      <c r="O8747" s="379"/>
    </row>
    <row r="8748" spans="1:15">
      <c r="A8748" s="417" t="s">
        <v>2155</v>
      </c>
      <c r="B8748" s="417" t="s">
        <v>17387</v>
      </c>
      <c r="C8748" s="417" t="s">
        <v>2332</v>
      </c>
      <c r="D8748" s="417" t="s">
        <v>2282</v>
      </c>
      <c r="E8748" s="391">
        <v>0.8</v>
      </c>
      <c r="F8748" s="418">
        <v>44270</v>
      </c>
      <c r="G8748" s="417" t="s">
        <v>2286</v>
      </c>
      <c r="I8748" s="379">
        <f t="shared" ca="1" si="483"/>
        <v>-301</v>
      </c>
      <c r="J8748" s="379">
        <f t="shared" ca="1" si="484"/>
        <v>-209</v>
      </c>
      <c r="K8748" s="391" t="str">
        <f t="shared" ca="1" si="485"/>
        <v>14,00</v>
      </c>
      <c r="L8748" s="379"/>
      <c r="O8748" s="379"/>
    </row>
    <row r="8749" spans="1:15">
      <c r="A8749" s="417" t="s">
        <v>2155</v>
      </c>
      <c r="B8749" s="417" t="s">
        <v>5140</v>
      </c>
      <c r="C8749" s="417" t="s">
        <v>2332</v>
      </c>
      <c r="D8749" s="417" t="s">
        <v>2867</v>
      </c>
      <c r="E8749" s="391">
        <v>0.91</v>
      </c>
      <c r="F8749" s="418">
        <v>44270</v>
      </c>
      <c r="G8749" s="417" t="s">
        <v>2286</v>
      </c>
      <c r="I8749" s="379">
        <f t="shared" ca="1" si="483"/>
        <v>-301</v>
      </c>
      <c r="J8749" s="379">
        <f t="shared" ca="1" si="484"/>
        <v>-209</v>
      </c>
      <c r="K8749" s="391" t="str">
        <f t="shared" ca="1" si="485"/>
        <v>14,25</v>
      </c>
      <c r="L8749" s="379"/>
      <c r="O8749" s="379"/>
    </row>
    <row r="8750" spans="1:15">
      <c r="A8750" s="417" t="s">
        <v>2155</v>
      </c>
      <c r="B8750" s="417" t="s">
        <v>13402</v>
      </c>
      <c r="C8750" s="417" t="s">
        <v>2332</v>
      </c>
      <c r="D8750" s="417" t="s">
        <v>3109</v>
      </c>
      <c r="E8750" s="391">
        <v>1.2</v>
      </c>
      <c r="F8750" s="418">
        <v>44270</v>
      </c>
      <c r="G8750" s="417" t="s">
        <v>2286</v>
      </c>
      <c r="I8750" s="379">
        <f t="shared" ca="1" si="483"/>
        <v>-301</v>
      </c>
      <c r="J8750" s="379">
        <f t="shared" ca="1" si="484"/>
        <v>-209</v>
      </c>
      <c r="K8750" s="391" t="str">
        <f t="shared" ca="1" si="485"/>
        <v>14,50</v>
      </c>
      <c r="L8750" s="379"/>
      <c r="O8750" s="379"/>
    </row>
    <row r="8751" spans="1:15">
      <c r="A8751" s="417" t="s">
        <v>2155</v>
      </c>
      <c r="B8751" s="417" t="s">
        <v>13403</v>
      </c>
      <c r="C8751" s="417" t="s">
        <v>2332</v>
      </c>
      <c r="D8751" s="417" t="s">
        <v>2288</v>
      </c>
      <c r="E8751" s="391">
        <v>1.55</v>
      </c>
      <c r="F8751" s="418">
        <v>44270</v>
      </c>
      <c r="G8751" s="417" t="s">
        <v>2286</v>
      </c>
      <c r="I8751" s="379">
        <f t="shared" ca="1" si="483"/>
        <v>-301</v>
      </c>
      <c r="J8751" s="379">
        <f t="shared" ca="1" si="484"/>
        <v>-209</v>
      </c>
      <c r="K8751" s="391" t="str">
        <f t="shared" ca="1" si="485"/>
        <v>15,00</v>
      </c>
      <c r="L8751" s="379"/>
      <c r="O8751" s="379"/>
    </row>
    <row r="8752" spans="1:15">
      <c r="A8752" s="417" t="s">
        <v>2155</v>
      </c>
      <c r="B8752" s="417" t="s">
        <v>5141</v>
      </c>
      <c r="C8752" s="417" t="s">
        <v>2332</v>
      </c>
      <c r="D8752" s="417" t="s">
        <v>2290</v>
      </c>
      <c r="E8752" s="391">
        <v>2.02</v>
      </c>
      <c r="F8752" s="418">
        <v>44270</v>
      </c>
      <c r="G8752" s="417" t="s">
        <v>2286</v>
      </c>
      <c r="I8752" s="379">
        <f t="shared" ca="1" si="483"/>
        <v>-301</v>
      </c>
      <c r="J8752" s="379">
        <f t="shared" ca="1" si="484"/>
        <v>-209</v>
      </c>
      <c r="K8752" s="391" t="str">
        <f t="shared" ca="1" si="485"/>
        <v>15,75</v>
      </c>
      <c r="L8752" s="379"/>
      <c r="O8752" s="379"/>
    </row>
    <row r="8753" spans="1:15">
      <c r="A8753" s="417" t="s">
        <v>2155</v>
      </c>
      <c r="B8753" s="417" t="s">
        <v>16600</v>
      </c>
      <c r="C8753" s="417" t="s">
        <v>2332</v>
      </c>
      <c r="D8753" s="417" t="s">
        <v>2300</v>
      </c>
      <c r="E8753" s="391">
        <v>3.9</v>
      </c>
      <c r="F8753" s="418">
        <v>44270</v>
      </c>
      <c r="G8753" s="417" t="s">
        <v>2286</v>
      </c>
      <c r="I8753" s="379">
        <f t="shared" ca="1" si="483"/>
        <v>-301</v>
      </c>
      <c r="J8753" s="379">
        <f t="shared" ca="1" si="484"/>
        <v>-209</v>
      </c>
      <c r="K8753" s="391" t="str">
        <f t="shared" ca="1" si="485"/>
        <v>18,50</v>
      </c>
      <c r="L8753" s="379"/>
      <c r="O8753" s="379"/>
    </row>
    <row r="8754" spans="1:15">
      <c r="A8754" s="417" t="s">
        <v>2155</v>
      </c>
      <c r="B8754" s="417" t="s">
        <v>13404</v>
      </c>
      <c r="C8754" s="417" t="s">
        <v>2332</v>
      </c>
      <c r="D8754" s="417" t="s">
        <v>2865</v>
      </c>
      <c r="E8754" s="391">
        <v>1</v>
      </c>
      <c r="F8754" s="418">
        <v>44305</v>
      </c>
      <c r="G8754" s="417" t="s">
        <v>2286</v>
      </c>
      <c r="I8754" s="379">
        <f t="shared" ca="1" si="483"/>
        <v>-266</v>
      </c>
      <c r="J8754" s="379">
        <f t="shared" ca="1" si="484"/>
        <v>-185</v>
      </c>
      <c r="K8754" s="391" t="str">
        <f t="shared" ca="1" si="485"/>
        <v>13,00</v>
      </c>
      <c r="L8754" s="379"/>
      <c r="O8754" s="379"/>
    </row>
    <row r="8755" spans="1:15">
      <c r="A8755" s="417" t="s">
        <v>2155</v>
      </c>
      <c r="B8755" s="417" t="s">
        <v>13405</v>
      </c>
      <c r="C8755" s="417" t="s">
        <v>2332</v>
      </c>
      <c r="D8755" s="417" t="s">
        <v>2325</v>
      </c>
      <c r="E8755" s="391">
        <v>2</v>
      </c>
      <c r="F8755" s="418">
        <v>44305</v>
      </c>
      <c r="G8755" s="417" t="s">
        <v>2286</v>
      </c>
      <c r="I8755" s="379">
        <f t="shared" ca="1" si="483"/>
        <v>-266</v>
      </c>
      <c r="J8755" s="379">
        <f t="shared" ca="1" si="484"/>
        <v>-185</v>
      </c>
      <c r="K8755" s="391" t="str">
        <f t="shared" ca="1" si="485"/>
        <v>15,50</v>
      </c>
      <c r="L8755" s="379"/>
      <c r="O8755" s="379"/>
    </row>
    <row r="8756" spans="1:15">
      <c r="A8756" s="417" t="s">
        <v>2155</v>
      </c>
      <c r="B8756" s="417" t="s">
        <v>5142</v>
      </c>
      <c r="C8756" s="417" t="s">
        <v>2332</v>
      </c>
      <c r="D8756" s="417" t="s">
        <v>2866</v>
      </c>
      <c r="E8756" s="391">
        <v>0.47</v>
      </c>
      <c r="F8756" s="418">
        <v>44337</v>
      </c>
      <c r="G8756" s="417" t="s">
        <v>2286</v>
      </c>
      <c r="I8756" s="379">
        <f t="shared" ca="1" si="483"/>
        <v>-234</v>
      </c>
      <c r="J8756" s="379">
        <f t="shared" ca="1" si="484"/>
        <v>-163</v>
      </c>
      <c r="K8756" s="391" t="str">
        <f t="shared" ca="1" si="485"/>
        <v>10,50</v>
      </c>
      <c r="L8756" s="379"/>
      <c r="O8756" s="379"/>
    </row>
    <row r="8757" spans="1:15">
      <c r="A8757" s="417" t="s">
        <v>2155</v>
      </c>
      <c r="B8757" s="417" t="s">
        <v>5143</v>
      </c>
      <c r="C8757" s="417" t="s">
        <v>2332</v>
      </c>
      <c r="D8757" s="417" t="s">
        <v>2362</v>
      </c>
      <c r="E8757" s="391">
        <v>0.42</v>
      </c>
      <c r="F8757" s="418">
        <v>44337</v>
      </c>
      <c r="G8757" s="417" t="s">
        <v>2286</v>
      </c>
      <c r="I8757" s="379">
        <f t="shared" ca="1" si="483"/>
        <v>-234</v>
      </c>
      <c r="J8757" s="379">
        <f t="shared" ca="1" si="484"/>
        <v>-163</v>
      </c>
      <c r="K8757" s="391" t="str">
        <f t="shared" ca="1" si="485"/>
        <v>11,75</v>
      </c>
      <c r="L8757" s="379"/>
      <c r="O8757" s="379"/>
    </row>
    <row r="8758" spans="1:15">
      <c r="A8758" s="417" t="s">
        <v>2155</v>
      </c>
      <c r="B8758" s="417" t="s">
        <v>5144</v>
      </c>
      <c r="C8758" s="417" t="s">
        <v>2332</v>
      </c>
      <c r="D8758" s="417" t="s">
        <v>3641</v>
      </c>
      <c r="E8758" s="391">
        <v>0.23</v>
      </c>
      <c r="F8758" s="418">
        <v>44337</v>
      </c>
      <c r="G8758" s="417" t="s">
        <v>2286</v>
      </c>
      <c r="I8758" s="379">
        <f t="shared" ca="1" si="483"/>
        <v>-234</v>
      </c>
      <c r="J8758" s="379">
        <f t="shared" ca="1" si="484"/>
        <v>-163</v>
      </c>
      <c r="K8758" s="391" t="str">
        <f t="shared" ca="1" si="485"/>
        <v>8,70</v>
      </c>
      <c r="L8758" s="379"/>
      <c r="O8758" s="379"/>
    </row>
    <row r="8759" spans="1:15">
      <c r="A8759" s="417" t="s">
        <v>2155</v>
      </c>
      <c r="B8759" s="417" t="s">
        <v>5145</v>
      </c>
      <c r="C8759" s="417" t="s">
        <v>2332</v>
      </c>
      <c r="D8759" s="417" t="s">
        <v>3172</v>
      </c>
      <c r="E8759" s="391">
        <v>0.01</v>
      </c>
      <c r="F8759" s="418">
        <v>44337</v>
      </c>
      <c r="G8759" s="417" t="s">
        <v>2286</v>
      </c>
      <c r="I8759" s="379">
        <f t="shared" ca="1" si="483"/>
        <v>-234</v>
      </c>
      <c r="J8759" s="379">
        <f t="shared" ca="1" si="484"/>
        <v>-163</v>
      </c>
      <c r="K8759" s="391" t="str">
        <f t="shared" ca="1" si="485"/>
        <v>9,00</v>
      </c>
      <c r="L8759" s="379"/>
      <c r="O8759" s="379"/>
    </row>
    <row r="8760" spans="1:15">
      <c r="A8760" s="417" t="s">
        <v>2155</v>
      </c>
      <c r="B8760" s="417" t="s">
        <v>5146</v>
      </c>
      <c r="C8760" s="417" t="s">
        <v>2332</v>
      </c>
      <c r="D8760" s="417" t="s">
        <v>3197</v>
      </c>
      <c r="E8760" s="391">
        <v>0.05</v>
      </c>
      <c r="F8760" s="418">
        <v>44337</v>
      </c>
      <c r="G8760" s="417" t="s">
        <v>2286</v>
      </c>
      <c r="I8760" s="379">
        <f t="shared" ca="1" si="483"/>
        <v>-234</v>
      </c>
      <c r="J8760" s="379">
        <f t="shared" ca="1" si="484"/>
        <v>-163</v>
      </c>
      <c r="K8760" s="391" t="str">
        <f t="shared" ca="1" si="485"/>
        <v>9,50</v>
      </c>
      <c r="L8760" s="379"/>
      <c r="O8760" s="379"/>
    </row>
    <row r="8761" spans="1:15">
      <c r="A8761" s="417"/>
      <c r="B8761" s="417" t="s">
        <v>5147</v>
      </c>
      <c r="C8761" s="417" t="s">
        <v>2281</v>
      </c>
      <c r="D8761" s="417" t="s">
        <v>5148</v>
      </c>
      <c r="E8761" s="391">
        <v>2.2999999999999998</v>
      </c>
      <c r="F8761" s="418">
        <v>44214</v>
      </c>
      <c r="G8761" s="417" t="s">
        <v>2286</v>
      </c>
      <c r="I8761" s="379">
        <f t="shared" ca="1" si="483"/>
        <v>-357</v>
      </c>
      <c r="J8761" s="379">
        <f t="shared" ca="1" si="484"/>
        <v>-247</v>
      </c>
      <c r="K8761" s="391" t="str">
        <f t="shared" ca="1" si="485"/>
        <v>16,91</v>
      </c>
      <c r="L8761" s="379"/>
      <c r="O8761" s="379"/>
    </row>
    <row r="8762" spans="1:15">
      <c r="A8762" s="417" t="s">
        <v>2155</v>
      </c>
      <c r="B8762" s="417" t="s">
        <v>18603</v>
      </c>
      <c r="C8762" s="417" t="s">
        <v>2281</v>
      </c>
      <c r="D8762" s="417" t="s">
        <v>3649</v>
      </c>
      <c r="E8762" s="391">
        <v>1.81</v>
      </c>
      <c r="F8762" s="418">
        <v>44214</v>
      </c>
      <c r="G8762" s="417" t="s">
        <v>2283</v>
      </c>
      <c r="I8762" s="379">
        <f t="shared" ca="1" si="483"/>
        <v>-357</v>
      </c>
      <c r="J8762" s="379">
        <f t="shared" ca="1" si="484"/>
        <v>-247</v>
      </c>
      <c r="K8762" s="391" t="str">
        <f t="shared" ca="1" si="485"/>
        <v>17,66</v>
      </c>
      <c r="L8762" s="379"/>
      <c r="O8762" s="379"/>
    </row>
    <row r="8763" spans="1:15">
      <c r="A8763" s="417" t="s">
        <v>2155</v>
      </c>
      <c r="B8763" s="417" t="s">
        <v>13406</v>
      </c>
      <c r="C8763" s="417" t="s">
        <v>2281</v>
      </c>
      <c r="D8763" s="417" t="s">
        <v>5157</v>
      </c>
      <c r="E8763" s="391">
        <v>1.49</v>
      </c>
      <c r="F8763" s="418">
        <v>44214</v>
      </c>
      <c r="G8763" s="417" t="s">
        <v>2283</v>
      </c>
      <c r="I8763" s="379">
        <f t="shared" ca="1" si="483"/>
        <v>-357</v>
      </c>
      <c r="J8763" s="379">
        <f t="shared" ca="1" si="484"/>
        <v>-247</v>
      </c>
      <c r="K8763" s="391" t="str">
        <f t="shared" ca="1" si="485"/>
        <v>18,16</v>
      </c>
      <c r="L8763" s="379"/>
      <c r="O8763" s="379"/>
    </row>
    <row r="8764" spans="1:15">
      <c r="A8764" s="417" t="s">
        <v>2155</v>
      </c>
      <c r="B8764" s="417" t="s">
        <v>5149</v>
      </c>
      <c r="C8764" s="417" t="s">
        <v>2281</v>
      </c>
      <c r="D8764" s="417" t="s">
        <v>5150</v>
      </c>
      <c r="E8764" s="391">
        <v>0.46</v>
      </c>
      <c r="F8764" s="418">
        <v>44214</v>
      </c>
      <c r="G8764" s="417" t="s">
        <v>2283</v>
      </c>
      <c r="I8764" s="379">
        <f t="shared" ca="1" si="483"/>
        <v>-357</v>
      </c>
      <c r="J8764" s="379">
        <f t="shared" ca="1" si="484"/>
        <v>-247</v>
      </c>
      <c r="K8764" s="391" t="str">
        <f t="shared" ca="1" si="485"/>
        <v>18,66</v>
      </c>
      <c r="L8764" s="379"/>
      <c r="O8764" s="379"/>
    </row>
    <row r="8765" spans="1:15">
      <c r="A8765" s="417" t="s">
        <v>2155</v>
      </c>
      <c r="B8765" s="417" t="s">
        <v>8598</v>
      </c>
      <c r="C8765" s="417" t="s">
        <v>2281</v>
      </c>
      <c r="D8765" s="417" t="s">
        <v>3650</v>
      </c>
      <c r="E8765" s="391">
        <v>0.35</v>
      </c>
      <c r="F8765" s="418">
        <v>44214</v>
      </c>
      <c r="G8765" s="417" t="s">
        <v>2283</v>
      </c>
      <c r="I8765" s="379">
        <f t="shared" ca="1" si="483"/>
        <v>-357</v>
      </c>
      <c r="J8765" s="379">
        <f t="shared" ca="1" si="484"/>
        <v>-247</v>
      </c>
      <c r="K8765" s="391" t="str">
        <f t="shared" ca="1" si="485"/>
        <v>19,16</v>
      </c>
      <c r="L8765" s="379"/>
      <c r="O8765" s="379"/>
    </row>
    <row r="8766" spans="1:15">
      <c r="A8766" s="417" t="s">
        <v>2155</v>
      </c>
      <c r="B8766" s="417" t="s">
        <v>13407</v>
      </c>
      <c r="C8766" s="417" t="s">
        <v>2281</v>
      </c>
      <c r="D8766" s="417" t="s">
        <v>5158</v>
      </c>
      <c r="E8766" s="391">
        <v>0.13</v>
      </c>
      <c r="F8766" s="418">
        <v>44214</v>
      </c>
      <c r="G8766" s="417" t="s">
        <v>2283</v>
      </c>
      <c r="I8766" s="379">
        <f t="shared" ca="1" si="483"/>
        <v>-357</v>
      </c>
      <c r="J8766" s="379">
        <f t="shared" ca="1" si="484"/>
        <v>-247</v>
      </c>
      <c r="K8766" s="391" t="str">
        <f t="shared" ca="1" si="485"/>
        <v>19,66</v>
      </c>
      <c r="L8766" s="379"/>
      <c r="O8766" s="379"/>
    </row>
    <row r="8767" spans="1:15">
      <c r="A8767" s="417" t="s">
        <v>2155</v>
      </c>
      <c r="B8767" s="417" t="s">
        <v>8599</v>
      </c>
      <c r="C8767" s="417" t="s">
        <v>2281</v>
      </c>
      <c r="D8767" s="417" t="s">
        <v>5159</v>
      </c>
      <c r="E8767" s="391">
        <v>0.05</v>
      </c>
      <c r="F8767" s="418">
        <v>44214</v>
      </c>
      <c r="G8767" s="417" t="s">
        <v>2283</v>
      </c>
      <c r="I8767" s="379">
        <f t="shared" ca="1" si="483"/>
        <v>-357</v>
      </c>
      <c r="J8767" s="379">
        <f t="shared" ca="1" si="484"/>
        <v>-247</v>
      </c>
      <c r="K8767" s="391" t="str">
        <f t="shared" ca="1" si="485"/>
        <v>20,16</v>
      </c>
      <c r="L8767" s="379"/>
      <c r="O8767" s="379"/>
    </row>
    <row r="8768" spans="1:15">
      <c r="A8768" s="417" t="s">
        <v>2155</v>
      </c>
      <c r="B8768" s="417" t="s">
        <v>8600</v>
      </c>
      <c r="C8768" s="417" t="s">
        <v>2281</v>
      </c>
      <c r="D8768" s="417" t="s">
        <v>3651</v>
      </c>
      <c r="E8768" s="391">
        <v>0.01</v>
      </c>
      <c r="F8768" s="418">
        <v>44214</v>
      </c>
      <c r="G8768" s="417" t="s">
        <v>2283</v>
      </c>
      <c r="I8768" s="379">
        <f t="shared" ca="1" si="483"/>
        <v>-357</v>
      </c>
      <c r="J8768" s="379">
        <f t="shared" ca="1" si="484"/>
        <v>-247</v>
      </c>
      <c r="K8768" s="391" t="str">
        <f t="shared" ca="1" si="485"/>
        <v>20,66</v>
      </c>
      <c r="L8768" s="379"/>
      <c r="O8768" s="379"/>
    </row>
    <row r="8769" spans="1:15">
      <c r="A8769" s="417" t="s">
        <v>2155</v>
      </c>
      <c r="B8769" s="417" t="s">
        <v>5151</v>
      </c>
      <c r="C8769" s="417" t="s">
        <v>2281</v>
      </c>
      <c r="D8769" s="417" t="s">
        <v>5152</v>
      </c>
      <c r="E8769" s="391">
        <v>0.05</v>
      </c>
      <c r="F8769" s="418">
        <v>44214</v>
      </c>
      <c r="G8769" s="417" t="s">
        <v>2286</v>
      </c>
      <c r="I8769" s="379">
        <f t="shared" ca="1" si="483"/>
        <v>-357</v>
      </c>
      <c r="J8769" s="379">
        <f t="shared" ca="1" si="484"/>
        <v>-247</v>
      </c>
      <c r="K8769" s="391" t="str">
        <f t="shared" ca="1" si="485"/>
        <v>20,41</v>
      </c>
      <c r="L8769" s="379"/>
      <c r="O8769" s="379"/>
    </row>
    <row r="8770" spans="1:15">
      <c r="A8770" s="417" t="s">
        <v>2155</v>
      </c>
      <c r="B8770" s="417" t="s">
        <v>13408</v>
      </c>
      <c r="C8770" s="417" t="s">
        <v>2281</v>
      </c>
      <c r="D8770" s="417" t="s">
        <v>8602</v>
      </c>
      <c r="E8770" s="391">
        <v>0.04</v>
      </c>
      <c r="F8770" s="418">
        <v>44214</v>
      </c>
      <c r="G8770" s="417" t="s">
        <v>2283</v>
      </c>
      <c r="I8770" s="379">
        <f t="shared" ca="1" si="483"/>
        <v>-357</v>
      </c>
      <c r="J8770" s="379">
        <f t="shared" ca="1" si="484"/>
        <v>-247</v>
      </c>
      <c r="K8770" s="391" t="str">
        <f t="shared" ca="1" si="485"/>
        <v>21,16</v>
      </c>
      <c r="L8770" s="379"/>
      <c r="O8770" s="379"/>
    </row>
    <row r="8771" spans="1:15">
      <c r="A8771" s="417" t="s">
        <v>2155</v>
      </c>
      <c r="B8771" s="417" t="s">
        <v>8601</v>
      </c>
      <c r="C8771" s="417" t="s">
        <v>2281</v>
      </c>
      <c r="D8771" s="417" t="s">
        <v>7136</v>
      </c>
      <c r="E8771" s="391">
        <v>0.06</v>
      </c>
      <c r="F8771" s="418">
        <v>44214</v>
      </c>
      <c r="G8771" s="417" t="s">
        <v>2283</v>
      </c>
      <c r="I8771" s="379">
        <f t="shared" ca="1" si="483"/>
        <v>-357</v>
      </c>
      <c r="J8771" s="379">
        <f t="shared" ca="1" si="484"/>
        <v>-247</v>
      </c>
      <c r="K8771" s="391" t="str">
        <f t="shared" ca="1" si="485"/>
        <v>21,66</v>
      </c>
      <c r="L8771" s="379"/>
      <c r="O8771" s="379"/>
    </row>
    <row r="8772" spans="1:15">
      <c r="A8772" s="417" t="s">
        <v>2155</v>
      </c>
      <c r="B8772" s="417" t="s">
        <v>5153</v>
      </c>
      <c r="C8772" s="417" t="s">
        <v>2281</v>
      </c>
      <c r="D8772" s="417" t="s">
        <v>3652</v>
      </c>
      <c r="E8772" s="391">
        <v>0.04</v>
      </c>
      <c r="F8772" s="418">
        <v>44214</v>
      </c>
      <c r="G8772" s="417" t="s">
        <v>2283</v>
      </c>
      <c r="I8772" s="379">
        <f t="shared" ca="1" si="483"/>
        <v>-357</v>
      </c>
      <c r="J8772" s="379">
        <f t="shared" ca="1" si="484"/>
        <v>-247</v>
      </c>
      <c r="K8772" s="391" t="str">
        <f t="shared" ca="1" si="485"/>
        <v>22,16</v>
      </c>
      <c r="L8772" s="379"/>
      <c r="O8772" s="379"/>
    </row>
    <row r="8773" spans="1:15">
      <c r="A8773" s="417" t="s">
        <v>2155</v>
      </c>
      <c r="B8773" s="417" t="s">
        <v>13409</v>
      </c>
      <c r="C8773" s="417" t="s">
        <v>2281</v>
      </c>
      <c r="D8773" s="417" t="s">
        <v>8603</v>
      </c>
      <c r="E8773" s="391">
        <v>7.0000000000000007E-2</v>
      </c>
      <c r="F8773" s="418">
        <v>44214</v>
      </c>
      <c r="G8773" s="417" t="s">
        <v>2283</v>
      </c>
      <c r="I8773" s="379">
        <f t="shared" ca="1" si="483"/>
        <v>-357</v>
      </c>
      <c r="J8773" s="379">
        <f t="shared" ca="1" si="484"/>
        <v>-247</v>
      </c>
      <c r="K8773" s="391" t="str">
        <f t="shared" ca="1" si="485"/>
        <v>22,66</v>
      </c>
      <c r="L8773" s="379"/>
      <c r="O8773" s="379"/>
    </row>
    <row r="8774" spans="1:15">
      <c r="A8774" s="417" t="s">
        <v>2155</v>
      </c>
      <c r="B8774" s="417" t="s">
        <v>7132</v>
      </c>
      <c r="C8774" s="417" t="s">
        <v>2281</v>
      </c>
      <c r="D8774" s="417" t="s">
        <v>7133</v>
      </c>
      <c r="E8774" s="391">
        <v>0.03</v>
      </c>
      <c r="F8774" s="418">
        <v>44214</v>
      </c>
      <c r="G8774" s="417" t="s">
        <v>2283</v>
      </c>
      <c r="I8774" s="379">
        <f t="shared" ca="1" si="483"/>
        <v>-357</v>
      </c>
      <c r="J8774" s="379">
        <f t="shared" ca="1" si="484"/>
        <v>-247</v>
      </c>
      <c r="K8774" s="391" t="str">
        <f t="shared" ca="1" si="485"/>
        <v>23,16</v>
      </c>
      <c r="L8774" s="379"/>
      <c r="O8774" s="379"/>
    </row>
    <row r="8775" spans="1:15">
      <c r="A8775" s="417" t="s">
        <v>2155</v>
      </c>
      <c r="B8775" s="417" t="s">
        <v>13410</v>
      </c>
      <c r="C8775" s="417" t="s">
        <v>2281</v>
      </c>
      <c r="D8775" s="417" t="s">
        <v>8604</v>
      </c>
      <c r="E8775" s="391">
        <v>0.12</v>
      </c>
      <c r="F8775" s="418">
        <v>44214</v>
      </c>
      <c r="G8775" s="417" t="s">
        <v>2283</v>
      </c>
      <c r="I8775" s="379">
        <f t="shared" ca="1" si="483"/>
        <v>-357</v>
      </c>
      <c r="J8775" s="379">
        <f t="shared" ca="1" si="484"/>
        <v>-247</v>
      </c>
      <c r="K8775" s="391" t="str">
        <f t="shared" ca="1" si="485"/>
        <v>24,16</v>
      </c>
      <c r="L8775" s="379"/>
      <c r="O8775" s="379"/>
    </row>
    <row r="8776" spans="1:15">
      <c r="A8776" s="417" t="s">
        <v>2155</v>
      </c>
      <c r="B8776" s="417" t="s">
        <v>17388</v>
      </c>
      <c r="C8776" s="417" t="s">
        <v>2281</v>
      </c>
      <c r="D8776" s="417" t="s">
        <v>13435</v>
      </c>
      <c r="E8776" s="391">
        <v>1.1499999999999999</v>
      </c>
      <c r="F8776" s="418">
        <v>44249</v>
      </c>
      <c r="G8776" s="417" t="s">
        <v>2283</v>
      </c>
      <c r="I8776" s="379">
        <f t="shared" ca="1" si="483"/>
        <v>-322</v>
      </c>
      <c r="J8776" s="379">
        <f t="shared" ca="1" si="484"/>
        <v>-224</v>
      </c>
      <c r="K8776" s="391" t="str">
        <f t="shared" ca="1" si="485"/>
        <v>17,73</v>
      </c>
      <c r="L8776" s="379"/>
      <c r="O8776" s="379"/>
    </row>
    <row r="8777" spans="1:15">
      <c r="A8777" s="417" t="s">
        <v>2155</v>
      </c>
      <c r="B8777" s="417" t="s">
        <v>17389</v>
      </c>
      <c r="C8777" s="417" t="s">
        <v>2281</v>
      </c>
      <c r="D8777" s="417" t="s">
        <v>13437</v>
      </c>
      <c r="E8777" s="391">
        <v>1.36</v>
      </c>
      <c r="F8777" s="418">
        <v>44249</v>
      </c>
      <c r="G8777" s="417" t="s">
        <v>2283</v>
      </c>
      <c r="I8777" s="379">
        <f t="shared" ca="1" si="483"/>
        <v>-322</v>
      </c>
      <c r="J8777" s="379">
        <f t="shared" ca="1" si="484"/>
        <v>-224</v>
      </c>
      <c r="K8777" s="391" t="str">
        <f t="shared" ca="1" si="485"/>
        <v>18,23</v>
      </c>
      <c r="L8777" s="379"/>
      <c r="O8777" s="379"/>
    </row>
    <row r="8778" spans="1:15">
      <c r="A8778" s="417" t="s">
        <v>2155</v>
      </c>
      <c r="B8778" s="417" t="s">
        <v>13411</v>
      </c>
      <c r="C8778" s="417" t="s">
        <v>2281</v>
      </c>
      <c r="D8778" s="417" t="s">
        <v>13412</v>
      </c>
      <c r="E8778" s="391">
        <v>1.0900000000000001</v>
      </c>
      <c r="F8778" s="418">
        <v>44249</v>
      </c>
      <c r="G8778" s="417" t="s">
        <v>2283</v>
      </c>
      <c r="I8778" s="379">
        <f t="shared" ref="I8778:I8841" ca="1" si="486">IF(F8778&lt;&gt;"",F8778-$I$199,"")</f>
        <v>-322</v>
      </c>
      <c r="J8778" s="379">
        <f t="shared" ref="J8778:J8841" ca="1" si="487">IF(I8778&lt;&gt;"",NETWORKDAYS($I$199,F8778-1,$N$201:$N$224),"")</f>
        <v>-224</v>
      </c>
      <c r="K8778" s="391" t="str">
        <f t="shared" ref="K8778:K8841" ca="1" si="488">IF(I8778&lt;&gt;"",RIGHT(D8778,LEN(D8778)-FIND(" ",D8778)),"")</f>
        <v>18,73</v>
      </c>
      <c r="L8778" s="379"/>
      <c r="O8778" s="379"/>
    </row>
    <row r="8779" spans="1:15">
      <c r="A8779" s="417" t="s">
        <v>2155</v>
      </c>
      <c r="B8779" s="417" t="s">
        <v>13413</v>
      </c>
      <c r="C8779" s="417" t="s">
        <v>2281</v>
      </c>
      <c r="D8779" s="417" t="s">
        <v>13340</v>
      </c>
      <c r="E8779" s="391">
        <v>0.7</v>
      </c>
      <c r="F8779" s="418">
        <v>44249</v>
      </c>
      <c r="G8779" s="417" t="s">
        <v>2283</v>
      </c>
      <c r="I8779" s="379">
        <f t="shared" ca="1" si="486"/>
        <v>-322</v>
      </c>
      <c r="J8779" s="379">
        <f t="shared" ca="1" si="487"/>
        <v>-224</v>
      </c>
      <c r="K8779" s="391" t="str">
        <f t="shared" ca="1" si="488"/>
        <v>19,23</v>
      </c>
      <c r="L8779" s="379"/>
      <c r="O8779" s="379"/>
    </row>
    <row r="8780" spans="1:15">
      <c r="A8780" s="417" t="s">
        <v>2155</v>
      </c>
      <c r="B8780" s="417" t="s">
        <v>13414</v>
      </c>
      <c r="C8780" s="417" t="s">
        <v>2281</v>
      </c>
      <c r="D8780" s="417" t="s">
        <v>13415</v>
      </c>
      <c r="E8780" s="391">
        <v>0.8</v>
      </c>
      <c r="F8780" s="418">
        <v>44249</v>
      </c>
      <c r="G8780" s="417" t="s">
        <v>2283</v>
      </c>
      <c r="I8780" s="379">
        <f t="shared" ca="1" si="486"/>
        <v>-322</v>
      </c>
      <c r="J8780" s="379">
        <f t="shared" ca="1" si="487"/>
        <v>-224</v>
      </c>
      <c r="K8780" s="391" t="str">
        <f t="shared" ca="1" si="488"/>
        <v>19,73</v>
      </c>
      <c r="L8780" s="379"/>
      <c r="O8780" s="379"/>
    </row>
    <row r="8781" spans="1:15">
      <c r="A8781" s="417" t="s">
        <v>2155</v>
      </c>
      <c r="B8781" s="417" t="s">
        <v>13416</v>
      </c>
      <c r="C8781" s="417" t="s">
        <v>2281</v>
      </c>
      <c r="D8781" s="417" t="s">
        <v>13417</v>
      </c>
      <c r="E8781" s="391">
        <v>0.47</v>
      </c>
      <c r="F8781" s="418">
        <v>44249</v>
      </c>
      <c r="G8781" s="417" t="s">
        <v>2283</v>
      </c>
      <c r="I8781" s="379">
        <f t="shared" ca="1" si="486"/>
        <v>-322</v>
      </c>
      <c r="J8781" s="379">
        <f t="shared" ca="1" si="487"/>
        <v>-224</v>
      </c>
      <c r="K8781" s="391" t="str">
        <f t="shared" ca="1" si="488"/>
        <v>20,23</v>
      </c>
      <c r="L8781" s="379"/>
      <c r="O8781" s="379"/>
    </row>
    <row r="8782" spans="1:15">
      <c r="A8782" s="417" t="s">
        <v>2155</v>
      </c>
      <c r="B8782" s="417" t="s">
        <v>13418</v>
      </c>
      <c r="C8782" s="417" t="s">
        <v>2281</v>
      </c>
      <c r="D8782" s="417" t="s">
        <v>9290</v>
      </c>
      <c r="E8782" s="391">
        <v>0.35</v>
      </c>
      <c r="F8782" s="418">
        <v>44249</v>
      </c>
      <c r="G8782" s="417" t="s">
        <v>2283</v>
      </c>
      <c r="I8782" s="379">
        <f t="shared" ca="1" si="486"/>
        <v>-322</v>
      </c>
      <c r="J8782" s="379">
        <f t="shared" ca="1" si="487"/>
        <v>-224</v>
      </c>
      <c r="K8782" s="391" t="str">
        <f t="shared" ca="1" si="488"/>
        <v>20,73</v>
      </c>
      <c r="L8782" s="379"/>
      <c r="O8782" s="379"/>
    </row>
    <row r="8783" spans="1:15">
      <c r="A8783" s="417" t="s">
        <v>2155</v>
      </c>
      <c r="B8783" s="417" t="s">
        <v>13419</v>
      </c>
      <c r="C8783" s="417" t="s">
        <v>2281</v>
      </c>
      <c r="D8783" s="417" t="s">
        <v>13420</v>
      </c>
      <c r="E8783" s="391">
        <v>0.08</v>
      </c>
      <c r="F8783" s="418">
        <v>44249</v>
      </c>
      <c r="G8783" s="417" t="s">
        <v>2283</v>
      </c>
      <c r="I8783" s="379">
        <f t="shared" ca="1" si="486"/>
        <v>-322</v>
      </c>
      <c r="J8783" s="379">
        <f t="shared" ca="1" si="487"/>
        <v>-224</v>
      </c>
      <c r="K8783" s="391" t="str">
        <f t="shared" ca="1" si="488"/>
        <v>21,73</v>
      </c>
      <c r="L8783" s="379"/>
      <c r="O8783" s="379"/>
    </row>
    <row r="8784" spans="1:15">
      <c r="A8784" s="417" t="s">
        <v>2155</v>
      </c>
      <c r="B8784" s="417" t="s">
        <v>17390</v>
      </c>
      <c r="C8784" s="417" t="s">
        <v>2281</v>
      </c>
      <c r="D8784" s="417" t="s">
        <v>5098</v>
      </c>
      <c r="E8784" s="391">
        <v>0.25</v>
      </c>
      <c r="F8784" s="418">
        <v>44249</v>
      </c>
      <c r="G8784" s="417" t="s">
        <v>2283</v>
      </c>
      <c r="I8784" s="379">
        <f t="shared" ca="1" si="486"/>
        <v>-322</v>
      </c>
      <c r="J8784" s="379">
        <f t="shared" ca="1" si="487"/>
        <v>-224</v>
      </c>
      <c r="K8784" s="391" t="str">
        <f t="shared" ca="1" si="488"/>
        <v>22,23</v>
      </c>
      <c r="L8784" s="379"/>
      <c r="O8784" s="379"/>
    </row>
    <row r="8785" spans="1:15">
      <c r="A8785" s="417" t="s">
        <v>2155</v>
      </c>
      <c r="B8785" s="417" t="s">
        <v>13421</v>
      </c>
      <c r="C8785" s="417" t="s">
        <v>2281</v>
      </c>
      <c r="D8785" s="417" t="s">
        <v>2475</v>
      </c>
      <c r="E8785" s="391">
        <v>0.1</v>
      </c>
      <c r="F8785" s="418">
        <v>44249</v>
      </c>
      <c r="G8785" s="417" t="s">
        <v>2283</v>
      </c>
      <c r="I8785" s="379">
        <f t="shared" ca="1" si="486"/>
        <v>-322</v>
      </c>
      <c r="J8785" s="379">
        <f t="shared" ca="1" si="487"/>
        <v>-224</v>
      </c>
      <c r="K8785" s="391" t="str">
        <f t="shared" ca="1" si="488"/>
        <v>22,73</v>
      </c>
      <c r="L8785" s="379"/>
      <c r="O8785" s="379"/>
    </row>
    <row r="8786" spans="1:15">
      <c r="A8786" s="417" t="s">
        <v>2155</v>
      </c>
      <c r="B8786" s="417" t="s">
        <v>18023</v>
      </c>
      <c r="C8786" s="417" t="s">
        <v>2281</v>
      </c>
      <c r="D8786" s="417" t="s">
        <v>18024</v>
      </c>
      <c r="E8786" s="391">
        <v>0.09</v>
      </c>
      <c r="F8786" s="418">
        <v>44249</v>
      </c>
      <c r="G8786" s="417" t="s">
        <v>2283</v>
      </c>
      <c r="I8786" s="379">
        <f t="shared" ca="1" si="486"/>
        <v>-322</v>
      </c>
      <c r="J8786" s="379">
        <f t="shared" ca="1" si="487"/>
        <v>-224</v>
      </c>
      <c r="K8786" s="391" t="str">
        <f t="shared" ca="1" si="488"/>
        <v>23,23</v>
      </c>
      <c r="L8786" s="379"/>
      <c r="O8786" s="379"/>
    </row>
    <row r="8787" spans="1:15">
      <c r="A8787" s="417" t="s">
        <v>2155</v>
      </c>
      <c r="B8787" s="417" t="s">
        <v>13422</v>
      </c>
      <c r="C8787" s="417" t="s">
        <v>2281</v>
      </c>
      <c r="D8787" s="417" t="s">
        <v>13281</v>
      </c>
      <c r="E8787" s="391">
        <v>0.03</v>
      </c>
      <c r="F8787" s="418">
        <v>44249</v>
      </c>
      <c r="G8787" s="417" t="s">
        <v>2283</v>
      </c>
      <c r="I8787" s="379">
        <f t="shared" ca="1" si="486"/>
        <v>-322</v>
      </c>
      <c r="J8787" s="379">
        <f t="shared" ca="1" si="487"/>
        <v>-224</v>
      </c>
      <c r="K8787" s="391" t="str">
        <f t="shared" ca="1" si="488"/>
        <v>23,73</v>
      </c>
      <c r="L8787" s="379"/>
      <c r="O8787" s="379"/>
    </row>
    <row r="8788" spans="1:15">
      <c r="A8788" s="417" t="s">
        <v>2155</v>
      </c>
      <c r="B8788" s="417" t="s">
        <v>7134</v>
      </c>
      <c r="C8788" s="417" t="s">
        <v>2281</v>
      </c>
      <c r="D8788" s="417" t="s">
        <v>2599</v>
      </c>
      <c r="E8788" s="391">
        <v>0.19</v>
      </c>
      <c r="F8788" s="418">
        <v>44249</v>
      </c>
      <c r="G8788" s="417" t="s">
        <v>2286</v>
      </c>
      <c r="I8788" s="379">
        <f t="shared" ca="1" si="486"/>
        <v>-322</v>
      </c>
      <c r="J8788" s="379">
        <f t="shared" ca="1" si="487"/>
        <v>-224</v>
      </c>
      <c r="K8788" s="391" t="str">
        <f t="shared" ca="1" si="488"/>
        <v>24,48</v>
      </c>
      <c r="L8788" s="379"/>
      <c r="O8788" s="379"/>
    </row>
    <row r="8789" spans="1:15">
      <c r="A8789" s="417" t="s">
        <v>2155</v>
      </c>
      <c r="B8789" s="417" t="s">
        <v>13423</v>
      </c>
      <c r="C8789" s="417" t="s">
        <v>2281</v>
      </c>
      <c r="D8789" s="417" t="s">
        <v>13424</v>
      </c>
      <c r="E8789" s="391">
        <v>0.02</v>
      </c>
      <c r="F8789" s="418">
        <v>44249</v>
      </c>
      <c r="G8789" s="417" t="s">
        <v>2283</v>
      </c>
      <c r="I8789" s="379">
        <f t="shared" ca="1" si="486"/>
        <v>-322</v>
      </c>
      <c r="J8789" s="379">
        <f t="shared" ca="1" si="487"/>
        <v>-224</v>
      </c>
      <c r="K8789" s="391" t="str">
        <f t="shared" ca="1" si="488"/>
        <v>24,73</v>
      </c>
      <c r="L8789" s="379"/>
      <c r="O8789" s="379"/>
    </row>
    <row r="8790" spans="1:15">
      <c r="A8790" s="417" t="s">
        <v>2155</v>
      </c>
      <c r="B8790" s="417" t="s">
        <v>18604</v>
      </c>
      <c r="C8790" s="417" t="s">
        <v>2281</v>
      </c>
      <c r="D8790" s="417" t="s">
        <v>3043</v>
      </c>
      <c r="E8790" s="391">
        <v>0.86</v>
      </c>
      <c r="F8790" s="418">
        <v>44270</v>
      </c>
      <c r="G8790" s="417" t="s">
        <v>2283</v>
      </c>
      <c r="I8790" s="379">
        <f t="shared" ca="1" si="486"/>
        <v>-301</v>
      </c>
      <c r="J8790" s="379">
        <f t="shared" ca="1" si="487"/>
        <v>-209</v>
      </c>
      <c r="K8790" s="391" t="str">
        <f t="shared" ca="1" si="488"/>
        <v>19,25</v>
      </c>
      <c r="L8790" s="379"/>
      <c r="O8790" s="379"/>
    </row>
    <row r="8791" spans="1:15">
      <c r="A8791" s="417" t="s">
        <v>2155</v>
      </c>
      <c r="B8791" s="417" t="s">
        <v>17391</v>
      </c>
      <c r="C8791" s="417" t="s">
        <v>2281</v>
      </c>
      <c r="D8791" s="417" t="s">
        <v>3024</v>
      </c>
      <c r="E8791" s="391">
        <v>0.74</v>
      </c>
      <c r="F8791" s="418">
        <v>44270</v>
      </c>
      <c r="G8791" s="417" t="s">
        <v>2283</v>
      </c>
      <c r="I8791" s="379">
        <f t="shared" ca="1" si="486"/>
        <v>-301</v>
      </c>
      <c r="J8791" s="379">
        <f t="shared" ca="1" si="487"/>
        <v>-209</v>
      </c>
      <c r="K8791" s="391" t="str">
        <f t="shared" ca="1" si="488"/>
        <v>19,75</v>
      </c>
      <c r="L8791" s="379"/>
      <c r="O8791" s="379"/>
    </row>
    <row r="8792" spans="1:15">
      <c r="A8792" s="417" t="s">
        <v>2155</v>
      </c>
      <c r="B8792" s="417" t="s">
        <v>7135</v>
      </c>
      <c r="C8792" s="417" t="s">
        <v>2281</v>
      </c>
      <c r="D8792" s="417" t="s">
        <v>2857</v>
      </c>
      <c r="E8792" s="391">
        <v>1.2</v>
      </c>
      <c r="F8792" s="418">
        <v>44270</v>
      </c>
      <c r="G8792" s="417" t="s">
        <v>2286</v>
      </c>
      <c r="I8792" s="379">
        <f t="shared" ca="1" si="486"/>
        <v>-301</v>
      </c>
      <c r="J8792" s="379">
        <f t="shared" ca="1" si="487"/>
        <v>-209</v>
      </c>
      <c r="K8792" s="391" t="str">
        <f t="shared" ca="1" si="488"/>
        <v>22,00</v>
      </c>
      <c r="L8792" s="379"/>
      <c r="O8792" s="379"/>
    </row>
    <row r="8793" spans="1:15">
      <c r="A8793" s="417" t="s">
        <v>2155</v>
      </c>
      <c r="B8793" s="417" t="s">
        <v>13425</v>
      </c>
      <c r="C8793" s="417" t="s">
        <v>2281</v>
      </c>
      <c r="D8793" s="417" t="s">
        <v>3029</v>
      </c>
      <c r="E8793" s="391">
        <v>0.81</v>
      </c>
      <c r="F8793" s="418">
        <v>44270</v>
      </c>
      <c r="G8793" s="417" t="s">
        <v>2283</v>
      </c>
      <c r="I8793" s="379">
        <f t="shared" ca="1" si="486"/>
        <v>-301</v>
      </c>
      <c r="J8793" s="379">
        <f t="shared" ca="1" si="487"/>
        <v>-209</v>
      </c>
      <c r="K8793" s="391" t="str">
        <f t="shared" ca="1" si="488"/>
        <v>22,75</v>
      </c>
      <c r="L8793" s="379"/>
      <c r="O8793" s="379"/>
    </row>
    <row r="8794" spans="1:15">
      <c r="A8794" s="417" t="s">
        <v>2155</v>
      </c>
      <c r="B8794" s="417" t="s">
        <v>13426</v>
      </c>
      <c r="C8794" s="417" t="s">
        <v>2281</v>
      </c>
      <c r="D8794" s="417" t="s">
        <v>3032</v>
      </c>
      <c r="E8794" s="391">
        <v>0.19</v>
      </c>
      <c r="F8794" s="418">
        <v>44270</v>
      </c>
      <c r="G8794" s="417" t="s">
        <v>2283</v>
      </c>
      <c r="I8794" s="379">
        <f t="shared" ca="1" si="486"/>
        <v>-301</v>
      </c>
      <c r="J8794" s="379">
        <f t="shared" ca="1" si="487"/>
        <v>-209</v>
      </c>
      <c r="K8794" s="391" t="str">
        <f t="shared" ca="1" si="488"/>
        <v>26,25</v>
      </c>
      <c r="L8794" s="379"/>
      <c r="O8794" s="379"/>
    </row>
    <row r="8795" spans="1:15">
      <c r="A8795" s="417" t="s">
        <v>2155</v>
      </c>
      <c r="B8795" s="417" t="s">
        <v>18605</v>
      </c>
      <c r="C8795" s="417" t="s">
        <v>2281</v>
      </c>
      <c r="D8795" s="417" t="s">
        <v>18606</v>
      </c>
      <c r="E8795" s="391">
        <v>1.22</v>
      </c>
      <c r="F8795" s="418">
        <v>44305</v>
      </c>
      <c r="G8795" s="417" t="s">
        <v>2283</v>
      </c>
      <c r="I8795" s="379">
        <f t="shared" ca="1" si="486"/>
        <v>-266</v>
      </c>
      <c r="J8795" s="379">
        <f t="shared" ca="1" si="487"/>
        <v>-185</v>
      </c>
      <c r="K8795" s="391" t="str">
        <f t="shared" ca="1" si="488"/>
        <v>19,84</v>
      </c>
      <c r="L8795" s="379"/>
      <c r="O8795" s="379"/>
    </row>
    <row r="8796" spans="1:15">
      <c r="A8796" s="417" t="s">
        <v>2155</v>
      </c>
      <c r="B8796" s="417" t="s">
        <v>18607</v>
      </c>
      <c r="C8796" s="417" t="s">
        <v>2281</v>
      </c>
      <c r="D8796" s="417" t="s">
        <v>18608</v>
      </c>
      <c r="E8796" s="391">
        <v>0.36</v>
      </c>
      <c r="F8796" s="418">
        <v>44305</v>
      </c>
      <c r="G8796" s="417" t="s">
        <v>2286</v>
      </c>
      <c r="I8796" s="379">
        <f t="shared" ca="1" si="486"/>
        <v>-266</v>
      </c>
      <c r="J8796" s="379">
        <f t="shared" ca="1" si="487"/>
        <v>-185</v>
      </c>
      <c r="K8796" s="391" t="str">
        <f t="shared" ca="1" si="488"/>
        <v>22,59</v>
      </c>
      <c r="L8796" s="379"/>
      <c r="O8796" s="379"/>
    </row>
    <row r="8797" spans="1:15">
      <c r="A8797" s="417" t="s">
        <v>2155</v>
      </c>
      <c r="B8797" s="417" t="s">
        <v>5160</v>
      </c>
      <c r="C8797" s="417" t="s">
        <v>2332</v>
      </c>
      <c r="D8797" s="417" t="s">
        <v>5154</v>
      </c>
      <c r="E8797" s="391">
        <v>1.4</v>
      </c>
      <c r="F8797" s="418">
        <v>44214</v>
      </c>
      <c r="G8797" s="417" t="s">
        <v>2286</v>
      </c>
      <c r="I8797" s="379">
        <f t="shared" ca="1" si="486"/>
        <v>-357</v>
      </c>
      <c r="J8797" s="379">
        <f t="shared" ca="1" si="487"/>
        <v>-247</v>
      </c>
      <c r="K8797" s="391" t="str">
        <f t="shared" ca="1" si="488"/>
        <v>15,66</v>
      </c>
      <c r="L8797" s="379"/>
      <c r="O8797" s="379"/>
    </row>
    <row r="8798" spans="1:15">
      <c r="A8798" s="417" t="s">
        <v>2155</v>
      </c>
      <c r="B8798" s="417" t="s">
        <v>13427</v>
      </c>
      <c r="C8798" s="417" t="s">
        <v>2332</v>
      </c>
      <c r="D8798" s="417" t="s">
        <v>5155</v>
      </c>
      <c r="E8798" s="391">
        <v>0.05</v>
      </c>
      <c r="F8798" s="418">
        <v>44214</v>
      </c>
      <c r="G8798" s="417" t="s">
        <v>2286</v>
      </c>
      <c r="I8798" s="379">
        <f t="shared" ca="1" si="486"/>
        <v>-357</v>
      </c>
      <c r="J8798" s="379">
        <f t="shared" ca="1" si="487"/>
        <v>-247</v>
      </c>
      <c r="K8798" s="391" t="str">
        <f t="shared" ca="1" si="488"/>
        <v>16,16</v>
      </c>
      <c r="L8798" s="379"/>
      <c r="O8798" s="379"/>
    </row>
    <row r="8799" spans="1:15">
      <c r="A8799" s="417" t="s">
        <v>2155</v>
      </c>
      <c r="B8799" s="417" t="s">
        <v>5161</v>
      </c>
      <c r="C8799" s="417" t="s">
        <v>2332</v>
      </c>
      <c r="D8799" s="417" t="s">
        <v>5162</v>
      </c>
      <c r="E8799" s="391">
        <v>1.6</v>
      </c>
      <c r="F8799" s="418">
        <v>44214</v>
      </c>
      <c r="G8799" s="417" t="s">
        <v>2286</v>
      </c>
      <c r="I8799" s="379">
        <f t="shared" ca="1" si="486"/>
        <v>-357</v>
      </c>
      <c r="J8799" s="379">
        <f t="shared" ca="1" si="487"/>
        <v>-247</v>
      </c>
      <c r="K8799" s="391" t="str">
        <f t="shared" ca="1" si="488"/>
        <v>16,41</v>
      </c>
      <c r="L8799" s="379"/>
      <c r="O8799" s="379"/>
    </row>
    <row r="8800" spans="1:15">
      <c r="A8800" s="417" t="s">
        <v>2155</v>
      </c>
      <c r="B8800" s="417" t="s">
        <v>13428</v>
      </c>
      <c r="C8800" s="417" t="s">
        <v>2332</v>
      </c>
      <c r="D8800" s="417" t="s">
        <v>5156</v>
      </c>
      <c r="E8800" s="391">
        <v>0.03</v>
      </c>
      <c r="F8800" s="418">
        <v>44214</v>
      </c>
      <c r="G8800" s="417" t="s">
        <v>2286</v>
      </c>
      <c r="I8800" s="379">
        <f t="shared" ca="1" si="486"/>
        <v>-357</v>
      </c>
      <c r="J8800" s="379">
        <f t="shared" ca="1" si="487"/>
        <v>-247</v>
      </c>
      <c r="K8800" s="391" t="str">
        <f t="shared" ca="1" si="488"/>
        <v>17,16</v>
      </c>
      <c r="L8800" s="379"/>
      <c r="O8800" s="379"/>
    </row>
    <row r="8801" spans="1:15">
      <c r="A8801" s="417" t="s">
        <v>2155</v>
      </c>
      <c r="B8801" s="417" t="s">
        <v>8605</v>
      </c>
      <c r="C8801" s="417" t="s">
        <v>2332</v>
      </c>
      <c r="D8801" s="417" t="s">
        <v>3649</v>
      </c>
      <c r="E8801" s="391">
        <v>0.31</v>
      </c>
      <c r="F8801" s="418">
        <v>44214</v>
      </c>
      <c r="G8801" s="417" t="s">
        <v>2286</v>
      </c>
      <c r="I8801" s="379">
        <f t="shared" ca="1" si="486"/>
        <v>-357</v>
      </c>
      <c r="J8801" s="379">
        <f t="shared" ca="1" si="487"/>
        <v>-247</v>
      </c>
      <c r="K8801" s="391" t="str">
        <f t="shared" ca="1" si="488"/>
        <v>17,66</v>
      </c>
      <c r="L8801" s="379"/>
      <c r="O8801" s="379"/>
    </row>
    <row r="8802" spans="1:15">
      <c r="A8802" s="417" t="s">
        <v>2155</v>
      </c>
      <c r="B8802" s="417" t="s">
        <v>13429</v>
      </c>
      <c r="C8802" s="417" t="s">
        <v>2332</v>
      </c>
      <c r="D8802" s="417" t="s">
        <v>5157</v>
      </c>
      <c r="E8802" s="391">
        <v>0.21</v>
      </c>
      <c r="F8802" s="418">
        <v>44214</v>
      </c>
      <c r="G8802" s="417" t="s">
        <v>2286</v>
      </c>
      <c r="I8802" s="379">
        <f t="shared" ca="1" si="486"/>
        <v>-357</v>
      </c>
      <c r="J8802" s="379">
        <f t="shared" ca="1" si="487"/>
        <v>-247</v>
      </c>
      <c r="K8802" s="391" t="str">
        <f t="shared" ca="1" si="488"/>
        <v>18,16</v>
      </c>
      <c r="L8802" s="379"/>
      <c r="O8802" s="379"/>
    </row>
    <row r="8803" spans="1:15">
      <c r="A8803" s="417" t="s">
        <v>2155</v>
      </c>
      <c r="B8803" s="417" t="s">
        <v>8606</v>
      </c>
      <c r="C8803" s="417" t="s">
        <v>2332</v>
      </c>
      <c r="D8803" s="417" t="s">
        <v>5150</v>
      </c>
      <c r="E8803" s="391">
        <v>0.39</v>
      </c>
      <c r="F8803" s="418">
        <v>44214</v>
      </c>
      <c r="G8803" s="417" t="s">
        <v>2286</v>
      </c>
      <c r="I8803" s="379">
        <f t="shared" ca="1" si="486"/>
        <v>-357</v>
      </c>
      <c r="J8803" s="379">
        <f t="shared" ca="1" si="487"/>
        <v>-247</v>
      </c>
      <c r="K8803" s="391" t="str">
        <f t="shared" ca="1" si="488"/>
        <v>18,66</v>
      </c>
      <c r="L8803" s="379"/>
      <c r="O8803" s="379"/>
    </row>
    <row r="8804" spans="1:15">
      <c r="A8804" s="417" t="s">
        <v>2155</v>
      </c>
      <c r="B8804" s="417" t="s">
        <v>8607</v>
      </c>
      <c r="C8804" s="417" t="s">
        <v>2332</v>
      </c>
      <c r="D8804" s="417" t="s">
        <v>3650</v>
      </c>
      <c r="E8804" s="391">
        <v>0.63</v>
      </c>
      <c r="F8804" s="418">
        <v>44214</v>
      </c>
      <c r="G8804" s="417" t="s">
        <v>2286</v>
      </c>
      <c r="I8804" s="379">
        <f t="shared" ca="1" si="486"/>
        <v>-357</v>
      </c>
      <c r="J8804" s="379">
        <f t="shared" ca="1" si="487"/>
        <v>-247</v>
      </c>
      <c r="K8804" s="391" t="str">
        <f t="shared" ca="1" si="488"/>
        <v>19,16</v>
      </c>
      <c r="L8804" s="379"/>
      <c r="O8804" s="379"/>
    </row>
    <row r="8805" spans="1:15">
      <c r="A8805" s="417" t="s">
        <v>2155</v>
      </c>
      <c r="B8805" s="417" t="s">
        <v>8608</v>
      </c>
      <c r="C8805" s="417" t="s">
        <v>2332</v>
      </c>
      <c r="D8805" s="417" t="s">
        <v>5158</v>
      </c>
      <c r="E8805" s="391">
        <v>1</v>
      </c>
      <c r="F8805" s="418">
        <v>44214</v>
      </c>
      <c r="G8805" s="417" t="s">
        <v>2286</v>
      </c>
      <c r="I8805" s="379">
        <f t="shared" ca="1" si="486"/>
        <v>-357</v>
      </c>
      <c r="J8805" s="379">
        <f t="shared" ca="1" si="487"/>
        <v>-247</v>
      </c>
      <c r="K8805" s="391" t="str">
        <f t="shared" ca="1" si="488"/>
        <v>19,66</v>
      </c>
      <c r="L8805" s="379"/>
      <c r="O8805" s="379"/>
    </row>
    <row r="8806" spans="1:15">
      <c r="A8806" s="417" t="s">
        <v>2155</v>
      </c>
      <c r="B8806" s="417" t="s">
        <v>8609</v>
      </c>
      <c r="C8806" s="417" t="s">
        <v>2332</v>
      </c>
      <c r="D8806" s="417" t="s">
        <v>5159</v>
      </c>
      <c r="E8806" s="391">
        <v>1.3</v>
      </c>
      <c r="F8806" s="418">
        <v>44214</v>
      </c>
      <c r="G8806" s="417" t="s">
        <v>2286</v>
      </c>
      <c r="I8806" s="379">
        <f t="shared" ca="1" si="486"/>
        <v>-357</v>
      </c>
      <c r="J8806" s="379">
        <f t="shared" ca="1" si="487"/>
        <v>-247</v>
      </c>
      <c r="K8806" s="391" t="str">
        <f t="shared" ca="1" si="488"/>
        <v>20,16</v>
      </c>
      <c r="L8806" s="379"/>
      <c r="O8806" s="379"/>
    </row>
    <row r="8807" spans="1:15">
      <c r="A8807" s="417" t="s">
        <v>2155</v>
      </c>
      <c r="B8807" s="417" t="s">
        <v>13430</v>
      </c>
      <c r="C8807" s="417" t="s">
        <v>2332</v>
      </c>
      <c r="D8807" s="417" t="s">
        <v>3651</v>
      </c>
      <c r="E8807" s="391">
        <v>1.23</v>
      </c>
      <c r="F8807" s="418">
        <v>44214</v>
      </c>
      <c r="G8807" s="417" t="s">
        <v>2286</v>
      </c>
      <c r="I8807" s="379">
        <f t="shared" ca="1" si="486"/>
        <v>-357</v>
      </c>
      <c r="J8807" s="379">
        <f t="shared" ca="1" si="487"/>
        <v>-247</v>
      </c>
      <c r="K8807" s="391" t="str">
        <f t="shared" ca="1" si="488"/>
        <v>20,66</v>
      </c>
      <c r="L8807" s="379"/>
      <c r="O8807" s="379"/>
    </row>
    <row r="8808" spans="1:15">
      <c r="A8808" s="417" t="s">
        <v>2155</v>
      </c>
      <c r="B8808" s="417" t="s">
        <v>13431</v>
      </c>
      <c r="C8808" s="417" t="s">
        <v>2332</v>
      </c>
      <c r="D8808" s="417" t="s">
        <v>5152</v>
      </c>
      <c r="E8808" s="391">
        <v>0.9</v>
      </c>
      <c r="F8808" s="418">
        <v>44214</v>
      </c>
      <c r="G8808" s="417" t="s">
        <v>2286</v>
      </c>
      <c r="I8808" s="379">
        <f t="shared" ca="1" si="486"/>
        <v>-357</v>
      </c>
      <c r="J8808" s="379">
        <f t="shared" ca="1" si="487"/>
        <v>-247</v>
      </c>
      <c r="K8808" s="391" t="str">
        <f t="shared" ca="1" si="488"/>
        <v>20,41</v>
      </c>
      <c r="L8808" s="379"/>
      <c r="O8808" s="379"/>
    </row>
    <row r="8809" spans="1:15">
      <c r="A8809" s="417" t="s">
        <v>2155</v>
      </c>
      <c r="B8809" s="417" t="s">
        <v>8610</v>
      </c>
      <c r="C8809" s="417" t="s">
        <v>2332</v>
      </c>
      <c r="D8809" s="417" t="s">
        <v>7136</v>
      </c>
      <c r="E8809" s="391">
        <v>2.84</v>
      </c>
      <c r="F8809" s="418">
        <v>44214</v>
      </c>
      <c r="G8809" s="417" t="s">
        <v>2286</v>
      </c>
      <c r="I8809" s="379">
        <f t="shared" ca="1" si="486"/>
        <v>-357</v>
      </c>
      <c r="J8809" s="379">
        <f t="shared" ca="1" si="487"/>
        <v>-247</v>
      </c>
      <c r="K8809" s="391" t="str">
        <f t="shared" ca="1" si="488"/>
        <v>21,66</v>
      </c>
      <c r="L8809" s="379"/>
      <c r="O8809" s="379"/>
    </row>
    <row r="8810" spans="1:15">
      <c r="A8810" s="417" t="s">
        <v>2155</v>
      </c>
      <c r="B8810" s="417" t="s">
        <v>7137</v>
      </c>
      <c r="C8810" s="417" t="s">
        <v>2332</v>
      </c>
      <c r="D8810" s="417" t="s">
        <v>7133</v>
      </c>
      <c r="E8810" s="391">
        <v>1.6</v>
      </c>
      <c r="F8810" s="418">
        <v>44214</v>
      </c>
      <c r="G8810" s="417" t="s">
        <v>2286</v>
      </c>
      <c r="I8810" s="379">
        <f t="shared" ca="1" si="486"/>
        <v>-357</v>
      </c>
      <c r="J8810" s="379">
        <f t="shared" ca="1" si="487"/>
        <v>-247</v>
      </c>
      <c r="K8810" s="391" t="str">
        <f t="shared" ca="1" si="488"/>
        <v>23,16</v>
      </c>
      <c r="L8810" s="379"/>
      <c r="O8810" s="379"/>
    </row>
    <row r="8811" spans="1:15">
      <c r="A8811" s="417" t="s">
        <v>2155</v>
      </c>
      <c r="B8811" s="417" t="s">
        <v>17392</v>
      </c>
      <c r="C8811" s="417" t="s">
        <v>2332</v>
      </c>
      <c r="D8811" s="417" t="s">
        <v>9288</v>
      </c>
      <c r="E8811" s="391">
        <v>0.4</v>
      </c>
      <c r="F8811" s="418">
        <v>44249</v>
      </c>
      <c r="G8811" s="417" t="s">
        <v>2286</v>
      </c>
      <c r="I8811" s="379">
        <f t="shared" ca="1" si="486"/>
        <v>-322</v>
      </c>
      <c r="J8811" s="379">
        <f t="shared" ca="1" si="487"/>
        <v>-224</v>
      </c>
      <c r="K8811" s="391" t="str">
        <f t="shared" ca="1" si="488"/>
        <v>16,73</v>
      </c>
      <c r="L8811" s="379"/>
      <c r="O8811" s="379"/>
    </row>
    <row r="8812" spans="1:15">
      <c r="A8812" s="417" t="s">
        <v>2155</v>
      </c>
      <c r="B8812" s="417" t="s">
        <v>13432</v>
      </c>
      <c r="C8812" s="417" t="s">
        <v>2332</v>
      </c>
      <c r="D8812" s="417" t="s">
        <v>13433</v>
      </c>
      <c r="E8812" s="391">
        <v>0.43</v>
      </c>
      <c r="F8812" s="418">
        <v>44249</v>
      </c>
      <c r="G8812" s="417" t="s">
        <v>2286</v>
      </c>
      <c r="I8812" s="379">
        <f t="shared" ca="1" si="486"/>
        <v>-322</v>
      </c>
      <c r="J8812" s="379">
        <f t="shared" ca="1" si="487"/>
        <v>-224</v>
      </c>
      <c r="K8812" s="391" t="str">
        <f t="shared" ca="1" si="488"/>
        <v>17,23</v>
      </c>
      <c r="L8812" s="379"/>
      <c r="O8812" s="379"/>
    </row>
    <row r="8813" spans="1:15">
      <c r="A8813" s="417" t="s">
        <v>2155</v>
      </c>
      <c r="B8813" s="417" t="s">
        <v>13434</v>
      </c>
      <c r="C8813" s="417" t="s">
        <v>2332</v>
      </c>
      <c r="D8813" s="417" t="s">
        <v>13435</v>
      </c>
      <c r="E8813" s="391">
        <v>0.48</v>
      </c>
      <c r="F8813" s="418">
        <v>44249</v>
      </c>
      <c r="G8813" s="417" t="s">
        <v>2286</v>
      </c>
      <c r="I8813" s="379">
        <f t="shared" ca="1" si="486"/>
        <v>-322</v>
      </c>
      <c r="J8813" s="379">
        <f t="shared" ca="1" si="487"/>
        <v>-224</v>
      </c>
      <c r="K8813" s="391" t="str">
        <f t="shared" ca="1" si="488"/>
        <v>17,73</v>
      </c>
      <c r="L8813" s="379"/>
      <c r="O8813" s="379"/>
    </row>
    <row r="8814" spans="1:15">
      <c r="A8814" s="417" t="s">
        <v>2155</v>
      </c>
      <c r="B8814" s="417" t="s">
        <v>13436</v>
      </c>
      <c r="C8814" s="417" t="s">
        <v>2332</v>
      </c>
      <c r="D8814" s="417" t="s">
        <v>13437</v>
      </c>
      <c r="E8814" s="391">
        <v>0.8</v>
      </c>
      <c r="F8814" s="418">
        <v>44249</v>
      </c>
      <c r="G8814" s="417" t="s">
        <v>2286</v>
      </c>
      <c r="I8814" s="379">
        <f t="shared" ca="1" si="486"/>
        <v>-322</v>
      </c>
      <c r="J8814" s="379">
        <f t="shared" ca="1" si="487"/>
        <v>-224</v>
      </c>
      <c r="K8814" s="391" t="str">
        <f t="shared" ca="1" si="488"/>
        <v>18,23</v>
      </c>
      <c r="L8814" s="379"/>
      <c r="O8814" s="379"/>
    </row>
    <row r="8815" spans="1:15">
      <c r="A8815" s="417" t="s">
        <v>2155</v>
      </c>
      <c r="B8815" s="417" t="s">
        <v>13438</v>
      </c>
      <c r="C8815" s="417" t="s">
        <v>2332</v>
      </c>
      <c r="D8815" s="417" t="s">
        <v>13412</v>
      </c>
      <c r="E8815" s="391">
        <v>1</v>
      </c>
      <c r="F8815" s="418">
        <v>44249</v>
      </c>
      <c r="G8815" s="417" t="s">
        <v>2286</v>
      </c>
      <c r="I8815" s="379">
        <f t="shared" ca="1" si="486"/>
        <v>-322</v>
      </c>
      <c r="J8815" s="379">
        <f t="shared" ca="1" si="487"/>
        <v>-224</v>
      </c>
      <c r="K8815" s="391" t="str">
        <f t="shared" ca="1" si="488"/>
        <v>18,73</v>
      </c>
      <c r="L8815" s="379"/>
      <c r="O8815" s="379"/>
    </row>
    <row r="8816" spans="1:15">
      <c r="A8816" s="417" t="s">
        <v>2155</v>
      </c>
      <c r="B8816" s="417" t="s">
        <v>13439</v>
      </c>
      <c r="C8816" s="417" t="s">
        <v>2332</v>
      </c>
      <c r="D8816" s="417" t="s">
        <v>13340</v>
      </c>
      <c r="E8816" s="391">
        <v>1.1499999999999999</v>
      </c>
      <c r="F8816" s="418">
        <v>44249</v>
      </c>
      <c r="G8816" s="417" t="s">
        <v>2286</v>
      </c>
      <c r="I8816" s="379">
        <f t="shared" ca="1" si="486"/>
        <v>-322</v>
      </c>
      <c r="J8816" s="379">
        <f t="shared" ca="1" si="487"/>
        <v>-224</v>
      </c>
      <c r="K8816" s="391" t="str">
        <f t="shared" ca="1" si="488"/>
        <v>19,23</v>
      </c>
      <c r="L8816" s="379"/>
      <c r="O8816" s="379"/>
    </row>
    <row r="8817" spans="1:15">
      <c r="A8817" s="417" t="s">
        <v>2155</v>
      </c>
      <c r="B8817" s="417" t="s">
        <v>13440</v>
      </c>
      <c r="C8817" s="417" t="s">
        <v>2332</v>
      </c>
      <c r="D8817" s="417" t="s">
        <v>13415</v>
      </c>
      <c r="E8817" s="391">
        <v>1.37</v>
      </c>
      <c r="F8817" s="418">
        <v>44249</v>
      </c>
      <c r="G8817" s="417" t="s">
        <v>2286</v>
      </c>
      <c r="I8817" s="379">
        <f t="shared" ca="1" si="486"/>
        <v>-322</v>
      </c>
      <c r="J8817" s="379">
        <f t="shared" ca="1" si="487"/>
        <v>-224</v>
      </c>
      <c r="K8817" s="391" t="str">
        <f t="shared" ca="1" si="488"/>
        <v>19,73</v>
      </c>
      <c r="L8817" s="379"/>
      <c r="O8817" s="379"/>
    </row>
    <row r="8818" spans="1:15">
      <c r="A8818" s="417" t="s">
        <v>2155</v>
      </c>
      <c r="B8818" s="417" t="s">
        <v>13441</v>
      </c>
      <c r="C8818" s="417" t="s">
        <v>2332</v>
      </c>
      <c r="D8818" s="417" t="s">
        <v>13417</v>
      </c>
      <c r="E8818" s="391">
        <v>1.73</v>
      </c>
      <c r="F8818" s="418">
        <v>44249</v>
      </c>
      <c r="G8818" s="417" t="s">
        <v>2286</v>
      </c>
      <c r="I8818" s="379">
        <f t="shared" ca="1" si="486"/>
        <v>-322</v>
      </c>
      <c r="J8818" s="379">
        <f t="shared" ca="1" si="487"/>
        <v>-224</v>
      </c>
      <c r="K8818" s="391" t="str">
        <f t="shared" ca="1" si="488"/>
        <v>20,23</v>
      </c>
      <c r="L8818" s="379"/>
      <c r="O8818" s="379"/>
    </row>
    <row r="8819" spans="1:15">
      <c r="A8819" s="417" t="s">
        <v>2155</v>
      </c>
      <c r="B8819" s="417" t="s">
        <v>13442</v>
      </c>
      <c r="C8819" s="417" t="s">
        <v>2332</v>
      </c>
      <c r="D8819" s="417" t="s">
        <v>13420</v>
      </c>
      <c r="E8819" s="391">
        <v>0.81</v>
      </c>
      <c r="F8819" s="418">
        <v>44249</v>
      </c>
      <c r="G8819" s="417" t="s">
        <v>2286</v>
      </c>
      <c r="I8819" s="379">
        <f t="shared" ca="1" si="486"/>
        <v>-322</v>
      </c>
      <c r="J8819" s="379">
        <f t="shared" ca="1" si="487"/>
        <v>-224</v>
      </c>
      <c r="K8819" s="391" t="str">
        <f t="shared" ca="1" si="488"/>
        <v>21,73</v>
      </c>
      <c r="L8819" s="379"/>
      <c r="O8819" s="379"/>
    </row>
    <row r="8820" spans="1:15">
      <c r="A8820" s="417" t="s">
        <v>2155</v>
      </c>
      <c r="B8820" s="417" t="s">
        <v>13443</v>
      </c>
      <c r="C8820" s="417" t="s">
        <v>2332</v>
      </c>
      <c r="D8820" s="417" t="s">
        <v>5098</v>
      </c>
      <c r="E8820" s="391">
        <v>2.7</v>
      </c>
      <c r="F8820" s="418">
        <v>44249</v>
      </c>
      <c r="G8820" s="417" t="s">
        <v>2286</v>
      </c>
      <c r="I8820" s="379">
        <f t="shared" ca="1" si="486"/>
        <v>-322</v>
      </c>
      <c r="J8820" s="379">
        <f t="shared" ca="1" si="487"/>
        <v>-224</v>
      </c>
      <c r="K8820" s="391" t="str">
        <f t="shared" ca="1" si="488"/>
        <v>22,23</v>
      </c>
      <c r="L8820" s="379"/>
      <c r="O8820" s="379"/>
    </row>
    <row r="8821" spans="1:15">
      <c r="A8821" s="417" t="s">
        <v>2155</v>
      </c>
      <c r="B8821" s="417" t="s">
        <v>13444</v>
      </c>
      <c r="C8821" s="417" t="s">
        <v>2332</v>
      </c>
      <c r="D8821" s="417" t="s">
        <v>2475</v>
      </c>
      <c r="E8821" s="391">
        <v>1.45</v>
      </c>
      <c r="F8821" s="418">
        <v>44249</v>
      </c>
      <c r="G8821" s="417" t="s">
        <v>2286</v>
      </c>
      <c r="I8821" s="379">
        <f t="shared" ca="1" si="486"/>
        <v>-322</v>
      </c>
      <c r="J8821" s="379">
        <f t="shared" ca="1" si="487"/>
        <v>-224</v>
      </c>
      <c r="K8821" s="391" t="str">
        <f t="shared" ca="1" si="488"/>
        <v>22,73</v>
      </c>
      <c r="L8821" s="379"/>
      <c r="O8821" s="379"/>
    </row>
    <row r="8822" spans="1:15">
      <c r="A8822" s="417" t="s">
        <v>2155</v>
      </c>
      <c r="B8822" s="417" t="s">
        <v>7138</v>
      </c>
      <c r="C8822" s="417" t="s">
        <v>2332</v>
      </c>
      <c r="D8822" s="417" t="s">
        <v>2599</v>
      </c>
      <c r="E8822" s="391">
        <v>6.55</v>
      </c>
      <c r="F8822" s="418">
        <v>44249</v>
      </c>
      <c r="G8822" s="417" t="s">
        <v>2286</v>
      </c>
      <c r="I8822" s="379">
        <f t="shared" ca="1" si="486"/>
        <v>-322</v>
      </c>
      <c r="J8822" s="379">
        <f t="shared" ca="1" si="487"/>
        <v>-224</v>
      </c>
      <c r="K8822" s="391" t="str">
        <f t="shared" ca="1" si="488"/>
        <v>24,48</v>
      </c>
      <c r="L8822" s="379"/>
      <c r="O8822" s="379"/>
    </row>
    <row r="8823" spans="1:15">
      <c r="A8823" s="417" t="s">
        <v>2155</v>
      </c>
      <c r="B8823" s="417" t="s">
        <v>13445</v>
      </c>
      <c r="C8823" s="417" t="s">
        <v>2332</v>
      </c>
      <c r="D8823" s="417" t="s">
        <v>2288</v>
      </c>
      <c r="E8823" s="391">
        <v>0.23</v>
      </c>
      <c r="F8823" s="418">
        <v>44270</v>
      </c>
      <c r="G8823" s="417" t="s">
        <v>2286</v>
      </c>
      <c r="I8823" s="379">
        <f t="shared" ca="1" si="486"/>
        <v>-301</v>
      </c>
      <c r="J8823" s="379">
        <f t="shared" ca="1" si="487"/>
        <v>-209</v>
      </c>
      <c r="K8823" s="391" t="str">
        <f t="shared" ca="1" si="488"/>
        <v>15,00</v>
      </c>
      <c r="L8823" s="379"/>
      <c r="O8823" s="379"/>
    </row>
    <row r="8824" spans="1:15">
      <c r="A8824" s="417" t="s">
        <v>2155</v>
      </c>
      <c r="B8824" s="417" t="s">
        <v>7139</v>
      </c>
      <c r="C8824" s="417" t="s">
        <v>2332</v>
      </c>
      <c r="D8824" s="417" t="s">
        <v>2292</v>
      </c>
      <c r="E8824" s="391">
        <v>0.56999999999999995</v>
      </c>
      <c r="F8824" s="418">
        <v>44270</v>
      </c>
      <c r="G8824" s="417" t="s">
        <v>2286</v>
      </c>
      <c r="I8824" s="379">
        <f t="shared" ca="1" si="486"/>
        <v>-301</v>
      </c>
      <c r="J8824" s="379">
        <f t="shared" ca="1" si="487"/>
        <v>-209</v>
      </c>
      <c r="K8824" s="391" t="str">
        <f t="shared" ca="1" si="488"/>
        <v>16,50</v>
      </c>
      <c r="L8824" s="379"/>
      <c r="O8824" s="379"/>
    </row>
    <row r="8825" spans="1:15">
      <c r="A8825" s="417" t="s">
        <v>2155</v>
      </c>
      <c r="B8825" s="417" t="s">
        <v>7140</v>
      </c>
      <c r="C8825" s="417" t="s">
        <v>2332</v>
      </c>
      <c r="D8825" s="417" t="s">
        <v>3044</v>
      </c>
      <c r="E8825" s="391">
        <v>0.99</v>
      </c>
      <c r="F8825" s="418">
        <v>44270</v>
      </c>
      <c r="G8825" s="417" t="s">
        <v>2286</v>
      </c>
      <c r="I8825" s="379">
        <f t="shared" ca="1" si="486"/>
        <v>-301</v>
      </c>
      <c r="J8825" s="379">
        <f t="shared" ca="1" si="487"/>
        <v>-209</v>
      </c>
      <c r="K8825" s="391" t="str">
        <f t="shared" ca="1" si="488"/>
        <v>18,25</v>
      </c>
      <c r="L8825" s="379"/>
      <c r="O8825" s="379"/>
    </row>
    <row r="8826" spans="1:15">
      <c r="A8826" s="417" t="s">
        <v>2155</v>
      </c>
      <c r="B8826" s="417" t="s">
        <v>13446</v>
      </c>
      <c r="C8826" s="417" t="s">
        <v>2332</v>
      </c>
      <c r="D8826" s="417" t="s">
        <v>3179</v>
      </c>
      <c r="E8826" s="391">
        <v>1.52</v>
      </c>
      <c r="F8826" s="418">
        <v>44270</v>
      </c>
      <c r="G8826" s="417" t="s">
        <v>2286</v>
      </c>
      <c r="I8826" s="379">
        <f t="shared" ca="1" si="486"/>
        <v>-301</v>
      </c>
      <c r="J8826" s="379">
        <f t="shared" ca="1" si="487"/>
        <v>-209</v>
      </c>
      <c r="K8826" s="391" t="str">
        <f t="shared" ca="1" si="488"/>
        <v>18,75</v>
      </c>
      <c r="L8826" s="379"/>
      <c r="O8826" s="379"/>
    </row>
    <row r="8827" spans="1:15">
      <c r="A8827" s="417" t="s">
        <v>2155</v>
      </c>
      <c r="B8827" s="417" t="s">
        <v>18609</v>
      </c>
      <c r="C8827" s="417" t="s">
        <v>2332</v>
      </c>
      <c r="D8827" s="417" t="s">
        <v>3043</v>
      </c>
      <c r="E8827" s="391">
        <v>1.45</v>
      </c>
      <c r="F8827" s="418">
        <v>44270</v>
      </c>
      <c r="G8827" s="417" t="s">
        <v>2286</v>
      </c>
      <c r="I8827" s="379">
        <f t="shared" ca="1" si="486"/>
        <v>-301</v>
      </c>
      <c r="J8827" s="379">
        <f t="shared" ca="1" si="487"/>
        <v>-209</v>
      </c>
      <c r="K8827" s="391" t="str">
        <f t="shared" ca="1" si="488"/>
        <v>19,25</v>
      </c>
      <c r="L8827" s="379"/>
      <c r="O8827" s="379"/>
    </row>
    <row r="8828" spans="1:15">
      <c r="A8828" s="417" t="s">
        <v>2155</v>
      </c>
      <c r="B8828" s="417" t="s">
        <v>17393</v>
      </c>
      <c r="C8828" s="417" t="s">
        <v>2332</v>
      </c>
      <c r="D8828" s="417" t="s">
        <v>3024</v>
      </c>
      <c r="E8828" s="391">
        <v>1.75</v>
      </c>
      <c r="F8828" s="418">
        <v>44270</v>
      </c>
      <c r="G8828" s="417" t="s">
        <v>2286</v>
      </c>
      <c r="I8828" s="379">
        <f t="shared" ca="1" si="486"/>
        <v>-301</v>
      </c>
      <c r="J8828" s="379">
        <f t="shared" ca="1" si="487"/>
        <v>-209</v>
      </c>
      <c r="K8828" s="391" t="str">
        <f t="shared" ca="1" si="488"/>
        <v>19,75</v>
      </c>
      <c r="L8828" s="379"/>
      <c r="O8828" s="379"/>
    </row>
    <row r="8829" spans="1:15">
      <c r="A8829" s="417" t="s">
        <v>2155</v>
      </c>
      <c r="B8829" s="417" t="s">
        <v>13447</v>
      </c>
      <c r="C8829" s="417" t="s">
        <v>2332</v>
      </c>
      <c r="D8829" s="417" t="s">
        <v>3026</v>
      </c>
      <c r="E8829" s="391">
        <v>2.0499999999999998</v>
      </c>
      <c r="F8829" s="418">
        <v>44270</v>
      </c>
      <c r="G8829" s="417" t="s">
        <v>2286</v>
      </c>
      <c r="I8829" s="379">
        <f t="shared" ca="1" si="486"/>
        <v>-301</v>
      </c>
      <c r="J8829" s="379">
        <f t="shared" ca="1" si="487"/>
        <v>-209</v>
      </c>
      <c r="K8829" s="391" t="str">
        <f t="shared" ca="1" si="488"/>
        <v>20,25</v>
      </c>
      <c r="L8829" s="379"/>
      <c r="O8829" s="379"/>
    </row>
    <row r="8830" spans="1:15">
      <c r="A8830" s="417" t="s">
        <v>2155</v>
      </c>
      <c r="B8830" s="417" t="s">
        <v>18610</v>
      </c>
      <c r="C8830" s="417" t="s">
        <v>2332</v>
      </c>
      <c r="D8830" s="417" t="s">
        <v>18611</v>
      </c>
      <c r="E8830" s="391">
        <v>1.1499999999999999</v>
      </c>
      <c r="F8830" s="418">
        <v>44305</v>
      </c>
      <c r="G8830" s="417" t="s">
        <v>2286</v>
      </c>
      <c r="I8830" s="379">
        <f t="shared" ca="1" si="486"/>
        <v>-266</v>
      </c>
      <c r="J8830" s="379">
        <f t="shared" ca="1" si="487"/>
        <v>-185</v>
      </c>
      <c r="K8830" s="391" t="str">
        <f t="shared" ca="1" si="488"/>
        <v>17,84</v>
      </c>
      <c r="L8830" s="379"/>
      <c r="O8830" s="379"/>
    </row>
    <row r="8831" spans="1:15">
      <c r="A8831" s="417" t="s">
        <v>2155</v>
      </c>
      <c r="B8831" s="417" t="s">
        <v>18612</v>
      </c>
      <c r="C8831" s="417" t="s">
        <v>2332</v>
      </c>
      <c r="D8831" s="417" t="s">
        <v>18613</v>
      </c>
      <c r="E8831" s="391">
        <v>1.46</v>
      </c>
      <c r="F8831" s="418">
        <v>44305</v>
      </c>
      <c r="G8831" s="417" t="s">
        <v>2286</v>
      </c>
      <c r="I8831" s="379">
        <f t="shared" ca="1" si="486"/>
        <v>-266</v>
      </c>
      <c r="J8831" s="379">
        <f t="shared" ca="1" si="487"/>
        <v>-185</v>
      </c>
      <c r="K8831" s="391" t="str">
        <f t="shared" ca="1" si="488"/>
        <v>18,84</v>
      </c>
      <c r="L8831" s="379"/>
      <c r="O8831" s="379"/>
    </row>
    <row r="8832" spans="1:15">
      <c r="A8832" s="417" t="s">
        <v>2155</v>
      </c>
      <c r="B8832" s="417" t="s">
        <v>13448</v>
      </c>
      <c r="C8832" s="417" t="s">
        <v>2281</v>
      </c>
      <c r="D8832" s="417" t="s">
        <v>13449</v>
      </c>
      <c r="E8832" s="391">
        <v>6.77</v>
      </c>
      <c r="F8832" s="418">
        <v>44214</v>
      </c>
      <c r="G8832" s="417" t="s">
        <v>2283</v>
      </c>
      <c r="I8832" s="379">
        <f t="shared" ca="1" si="486"/>
        <v>-357</v>
      </c>
      <c r="J8832" s="379">
        <f t="shared" ca="1" si="487"/>
        <v>-247</v>
      </c>
      <c r="K8832" s="391" t="str">
        <f t="shared" ca="1" si="488"/>
        <v>16,61</v>
      </c>
      <c r="L8832" s="379"/>
      <c r="O8832" s="379"/>
    </row>
    <row r="8833" spans="1:15">
      <c r="A8833" s="417" t="s">
        <v>2155</v>
      </c>
      <c r="B8833" s="417" t="s">
        <v>17394</v>
      </c>
      <c r="C8833" s="417" t="s">
        <v>2281</v>
      </c>
      <c r="D8833" s="417" t="s">
        <v>16223</v>
      </c>
      <c r="E8833" s="391">
        <v>4.01</v>
      </c>
      <c r="F8833" s="418">
        <v>44214</v>
      </c>
      <c r="G8833" s="417" t="s">
        <v>2283</v>
      </c>
      <c r="I8833" s="379">
        <f t="shared" ca="1" si="486"/>
        <v>-357</v>
      </c>
      <c r="J8833" s="379">
        <f t="shared" ca="1" si="487"/>
        <v>-247</v>
      </c>
      <c r="K8833" s="391" t="str">
        <f t="shared" ca="1" si="488"/>
        <v>18,11</v>
      </c>
      <c r="L8833" s="379"/>
      <c r="O8833" s="379"/>
    </row>
    <row r="8834" spans="1:15">
      <c r="A8834" s="417" t="s">
        <v>2155</v>
      </c>
      <c r="B8834" s="417" t="s">
        <v>13450</v>
      </c>
      <c r="C8834" s="417" t="s">
        <v>2281</v>
      </c>
      <c r="D8834" s="417" t="s">
        <v>13451</v>
      </c>
      <c r="E8834" s="391">
        <v>4.0599999999999996</v>
      </c>
      <c r="F8834" s="418">
        <v>44214</v>
      </c>
      <c r="G8834" s="417" t="s">
        <v>2283</v>
      </c>
      <c r="I8834" s="379">
        <f t="shared" ca="1" si="486"/>
        <v>-357</v>
      </c>
      <c r="J8834" s="379">
        <f t="shared" ca="1" si="487"/>
        <v>-247</v>
      </c>
      <c r="K8834" s="391" t="str">
        <f t="shared" ca="1" si="488"/>
        <v>19,61</v>
      </c>
      <c r="L8834" s="379"/>
      <c r="O8834" s="379"/>
    </row>
    <row r="8835" spans="1:15">
      <c r="A8835" s="417" t="s">
        <v>2155</v>
      </c>
      <c r="B8835" s="417" t="s">
        <v>18614</v>
      </c>
      <c r="C8835" s="417" t="s">
        <v>2281</v>
      </c>
      <c r="D8835" s="417" t="s">
        <v>13493</v>
      </c>
      <c r="E8835" s="391">
        <v>1.45</v>
      </c>
      <c r="F8835" s="418">
        <v>44214</v>
      </c>
      <c r="G8835" s="417" t="s">
        <v>2283</v>
      </c>
      <c r="I8835" s="379">
        <f t="shared" ca="1" si="486"/>
        <v>-357</v>
      </c>
      <c r="J8835" s="379">
        <f t="shared" ca="1" si="487"/>
        <v>-247</v>
      </c>
      <c r="K8835" s="391" t="str">
        <f t="shared" ca="1" si="488"/>
        <v>20,11</v>
      </c>
      <c r="L8835" s="379"/>
      <c r="O8835" s="379"/>
    </row>
    <row r="8836" spans="1:15">
      <c r="A8836" s="417" t="s">
        <v>2155</v>
      </c>
      <c r="B8836" s="417" t="s">
        <v>13452</v>
      </c>
      <c r="C8836" s="417" t="s">
        <v>2281</v>
      </c>
      <c r="D8836" s="417" t="s">
        <v>13453</v>
      </c>
      <c r="E8836" s="391">
        <v>1.74</v>
      </c>
      <c r="F8836" s="418">
        <v>44214</v>
      </c>
      <c r="G8836" s="417" t="s">
        <v>2283</v>
      </c>
      <c r="I8836" s="379">
        <f t="shared" ca="1" si="486"/>
        <v>-357</v>
      </c>
      <c r="J8836" s="379">
        <f t="shared" ca="1" si="487"/>
        <v>-247</v>
      </c>
      <c r="K8836" s="391" t="str">
        <f t="shared" ca="1" si="488"/>
        <v>20,61</v>
      </c>
      <c r="L8836" s="379"/>
      <c r="O8836" s="379"/>
    </row>
    <row r="8837" spans="1:15">
      <c r="A8837" s="417" t="s">
        <v>2155</v>
      </c>
      <c r="B8837" s="417" t="s">
        <v>8611</v>
      </c>
      <c r="C8837" s="417" t="s">
        <v>2281</v>
      </c>
      <c r="D8837" s="417" t="s">
        <v>13454</v>
      </c>
      <c r="E8837" s="391">
        <v>1.08</v>
      </c>
      <c r="F8837" s="418">
        <v>44214</v>
      </c>
      <c r="G8837" s="417" t="s">
        <v>2283</v>
      </c>
      <c r="I8837" s="379">
        <f t="shared" ca="1" si="486"/>
        <v>-357</v>
      </c>
      <c r="J8837" s="379">
        <f t="shared" ca="1" si="487"/>
        <v>-247</v>
      </c>
      <c r="K8837" s="391" t="str">
        <f t="shared" ca="1" si="488"/>
        <v>21,11</v>
      </c>
      <c r="L8837" s="379"/>
      <c r="O8837" s="379"/>
    </row>
    <row r="8838" spans="1:15">
      <c r="A8838" s="417" t="s">
        <v>2155</v>
      </c>
      <c r="B8838" s="417" t="s">
        <v>8612</v>
      </c>
      <c r="C8838" s="417" t="s">
        <v>2281</v>
      </c>
      <c r="D8838" s="417" t="s">
        <v>13455</v>
      </c>
      <c r="E8838" s="391">
        <v>0.36</v>
      </c>
      <c r="F8838" s="418">
        <v>44214</v>
      </c>
      <c r="G8838" s="417" t="s">
        <v>2283</v>
      </c>
      <c r="I8838" s="379">
        <f t="shared" ca="1" si="486"/>
        <v>-357</v>
      </c>
      <c r="J8838" s="379">
        <f t="shared" ca="1" si="487"/>
        <v>-247</v>
      </c>
      <c r="K8838" s="391" t="str">
        <f t="shared" ca="1" si="488"/>
        <v>21,61</v>
      </c>
      <c r="L8838" s="379"/>
      <c r="O8838" s="379"/>
    </row>
    <row r="8839" spans="1:15">
      <c r="A8839" s="417" t="s">
        <v>2155</v>
      </c>
      <c r="B8839" s="417" t="s">
        <v>8613</v>
      </c>
      <c r="C8839" s="417" t="s">
        <v>2281</v>
      </c>
      <c r="D8839" s="417" t="s">
        <v>13456</v>
      </c>
      <c r="E8839" s="391">
        <v>0.6</v>
      </c>
      <c r="F8839" s="418">
        <v>44214</v>
      </c>
      <c r="G8839" s="417" t="s">
        <v>2283</v>
      </c>
      <c r="I8839" s="379">
        <f t="shared" ca="1" si="486"/>
        <v>-357</v>
      </c>
      <c r="J8839" s="379">
        <f t="shared" ca="1" si="487"/>
        <v>-247</v>
      </c>
      <c r="K8839" s="391" t="str">
        <f t="shared" ca="1" si="488"/>
        <v>22,11</v>
      </c>
      <c r="L8839" s="379"/>
      <c r="O8839" s="379"/>
    </row>
    <row r="8840" spans="1:15">
      <c r="A8840" s="417" t="s">
        <v>2155</v>
      </c>
      <c r="B8840" s="417" t="s">
        <v>5163</v>
      </c>
      <c r="C8840" s="417" t="s">
        <v>2281</v>
      </c>
      <c r="D8840" s="417" t="s">
        <v>13457</v>
      </c>
      <c r="E8840" s="391">
        <v>0.14000000000000001</v>
      </c>
      <c r="F8840" s="418">
        <v>44214</v>
      </c>
      <c r="G8840" s="417" t="s">
        <v>2283</v>
      </c>
      <c r="I8840" s="379">
        <f t="shared" ca="1" si="486"/>
        <v>-357</v>
      </c>
      <c r="J8840" s="379">
        <f t="shared" ca="1" si="487"/>
        <v>-247</v>
      </c>
      <c r="K8840" s="391" t="str">
        <f t="shared" ca="1" si="488"/>
        <v>22,61</v>
      </c>
      <c r="L8840" s="379"/>
      <c r="O8840" s="379"/>
    </row>
    <row r="8841" spans="1:15">
      <c r="A8841" s="417" t="s">
        <v>2155</v>
      </c>
      <c r="B8841" s="417" t="s">
        <v>8614</v>
      </c>
      <c r="C8841" s="417" t="s">
        <v>2281</v>
      </c>
      <c r="D8841" s="417" t="s">
        <v>13458</v>
      </c>
      <c r="E8841" s="391">
        <v>0.23</v>
      </c>
      <c r="F8841" s="418">
        <v>44214</v>
      </c>
      <c r="G8841" s="417" t="s">
        <v>2283</v>
      </c>
      <c r="I8841" s="379">
        <f t="shared" ca="1" si="486"/>
        <v>-357</v>
      </c>
      <c r="J8841" s="379">
        <f t="shared" ca="1" si="487"/>
        <v>-247</v>
      </c>
      <c r="K8841" s="391" t="str">
        <f t="shared" ca="1" si="488"/>
        <v>23,11</v>
      </c>
      <c r="L8841" s="379"/>
      <c r="O8841" s="379"/>
    </row>
    <row r="8842" spans="1:15">
      <c r="A8842" s="417" t="s">
        <v>2155</v>
      </c>
      <c r="B8842" s="417" t="s">
        <v>8615</v>
      </c>
      <c r="C8842" s="417" t="s">
        <v>2281</v>
      </c>
      <c r="D8842" s="417" t="s">
        <v>7519</v>
      </c>
      <c r="E8842" s="391">
        <v>0.06</v>
      </c>
      <c r="F8842" s="418">
        <v>44214</v>
      </c>
      <c r="G8842" s="417" t="s">
        <v>2283</v>
      </c>
      <c r="I8842" s="379">
        <f t="shared" ref="I8842:I8905" ca="1" si="489">IF(F8842&lt;&gt;"",F8842-$I$199,"")</f>
        <v>-357</v>
      </c>
      <c r="J8842" s="379">
        <f t="shared" ref="J8842:J8905" ca="1" si="490">IF(I8842&lt;&gt;"",NETWORKDAYS($I$199,F8842-1,$N$201:$N$224),"")</f>
        <v>-247</v>
      </c>
      <c r="K8842" s="391" t="str">
        <f t="shared" ref="K8842:K8905" ca="1" si="491">IF(I8842&lt;&gt;"",RIGHT(D8842,LEN(D8842)-FIND(" ",D8842)),"")</f>
        <v>23,61</v>
      </c>
      <c r="L8842" s="379"/>
      <c r="O8842" s="379"/>
    </row>
    <row r="8843" spans="1:15">
      <c r="A8843" s="417" t="s">
        <v>2155</v>
      </c>
      <c r="B8843" s="417" t="s">
        <v>8616</v>
      </c>
      <c r="C8843" s="417" t="s">
        <v>2281</v>
      </c>
      <c r="D8843" s="417" t="s">
        <v>13459</v>
      </c>
      <c r="E8843" s="391">
        <v>0.03</v>
      </c>
      <c r="F8843" s="418">
        <v>44214</v>
      </c>
      <c r="G8843" s="417" t="s">
        <v>2283</v>
      </c>
      <c r="I8843" s="379">
        <f t="shared" ca="1" si="489"/>
        <v>-357</v>
      </c>
      <c r="J8843" s="379">
        <f t="shared" ca="1" si="490"/>
        <v>-247</v>
      </c>
      <c r="K8843" s="391" t="str">
        <f t="shared" ca="1" si="491"/>
        <v>24,11</v>
      </c>
      <c r="L8843" s="379"/>
      <c r="O8843" s="379"/>
    </row>
    <row r="8844" spans="1:15">
      <c r="A8844" s="417" t="s">
        <v>2155</v>
      </c>
      <c r="B8844" s="417" t="s">
        <v>8617</v>
      </c>
      <c r="C8844" s="417" t="s">
        <v>2281</v>
      </c>
      <c r="D8844" s="417" t="s">
        <v>7511</v>
      </c>
      <c r="E8844" s="391">
        <v>0.02</v>
      </c>
      <c r="F8844" s="418">
        <v>44214</v>
      </c>
      <c r="G8844" s="417" t="s">
        <v>2283</v>
      </c>
      <c r="I8844" s="379">
        <f t="shared" ca="1" si="489"/>
        <v>-357</v>
      </c>
      <c r="J8844" s="379">
        <f t="shared" ca="1" si="490"/>
        <v>-247</v>
      </c>
      <c r="K8844" s="391" t="str">
        <f t="shared" ca="1" si="491"/>
        <v>24,61</v>
      </c>
      <c r="L8844" s="379"/>
      <c r="O8844" s="379"/>
    </row>
    <row r="8845" spans="1:15">
      <c r="A8845" s="417" t="s">
        <v>2155</v>
      </c>
      <c r="B8845" s="417" t="s">
        <v>8618</v>
      </c>
      <c r="C8845" s="417" t="s">
        <v>2281</v>
      </c>
      <c r="D8845" s="417" t="s">
        <v>7512</v>
      </c>
      <c r="E8845" s="391">
        <v>0.03</v>
      </c>
      <c r="F8845" s="418">
        <v>44214</v>
      </c>
      <c r="G8845" s="417" t="s">
        <v>2283</v>
      </c>
      <c r="I8845" s="379">
        <f t="shared" ca="1" si="489"/>
        <v>-357</v>
      </c>
      <c r="J8845" s="379">
        <f t="shared" ca="1" si="490"/>
        <v>-247</v>
      </c>
      <c r="K8845" s="391" t="str">
        <f t="shared" ca="1" si="491"/>
        <v>25,61</v>
      </c>
      <c r="L8845" s="379"/>
      <c r="O8845" s="379"/>
    </row>
    <row r="8846" spans="1:15">
      <c r="A8846" s="417" t="s">
        <v>2155</v>
      </c>
      <c r="B8846" s="417" t="s">
        <v>8619</v>
      </c>
      <c r="C8846" s="417" t="s">
        <v>2281</v>
      </c>
      <c r="D8846" s="417" t="s">
        <v>7513</v>
      </c>
      <c r="E8846" s="391">
        <v>0.02</v>
      </c>
      <c r="F8846" s="418">
        <v>44214</v>
      </c>
      <c r="G8846" s="417" t="s">
        <v>2283</v>
      </c>
      <c r="I8846" s="379">
        <f t="shared" ca="1" si="489"/>
        <v>-357</v>
      </c>
      <c r="J8846" s="379">
        <f t="shared" ca="1" si="490"/>
        <v>-247</v>
      </c>
      <c r="K8846" s="391" t="str">
        <f t="shared" ca="1" si="491"/>
        <v>26,61</v>
      </c>
      <c r="L8846" s="379"/>
      <c r="O8846" s="379"/>
    </row>
    <row r="8847" spans="1:15">
      <c r="A8847" s="417" t="s">
        <v>2155</v>
      </c>
      <c r="B8847" s="417" t="s">
        <v>13460</v>
      </c>
      <c r="C8847" s="417" t="s">
        <v>2281</v>
      </c>
      <c r="D8847" s="417" t="s">
        <v>13461</v>
      </c>
      <c r="E8847" s="391">
        <v>0.09</v>
      </c>
      <c r="F8847" s="418">
        <v>44214</v>
      </c>
      <c r="G8847" s="417" t="s">
        <v>2283</v>
      </c>
      <c r="I8847" s="379">
        <f t="shared" ca="1" si="489"/>
        <v>-357</v>
      </c>
      <c r="J8847" s="379">
        <f t="shared" ca="1" si="490"/>
        <v>-247</v>
      </c>
      <c r="K8847" s="391" t="str">
        <f t="shared" ca="1" si="491"/>
        <v>27,61</v>
      </c>
      <c r="L8847" s="379"/>
      <c r="O8847" s="379"/>
    </row>
    <row r="8848" spans="1:15">
      <c r="A8848" s="417" t="s">
        <v>2155</v>
      </c>
      <c r="B8848" s="417" t="s">
        <v>13462</v>
      </c>
      <c r="C8848" s="417" t="s">
        <v>2281</v>
      </c>
      <c r="D8848" s="417" t="s">
        <v>13463</v>
      </c>
      <c r="E8848" s="391">
        <v>0.35</v>
      </c>
      <c r="F8848" s="418">
        <v>44214</v>
      </c>
      <c r="G8848" s="417" t="s">
        <v>2283</v>
      </c>
      <c r="I8848" s="379">
        <f t="shared" ca="1" si="489"/>
        <v>-357</v>
      </c>
      <c r="J8848" s="379">
        <f t="shared" ca="1" si="490"/>
        <v>-247</v>
      </c>
      <c r="K8848" s="391" t="str">
        <f t="shared" ca="1" si="491"/>
        <v>28,61</v>
      </c>
      <c r="L8848" s="379"/>
      <c r="O8848" s="379"/>
    </row>
    <row r="8849" spans="1:15">
      <c r="A8849" s="417" t="s">
        <v>2155</v>
      </c>
      <c r="B8849" s="417" t="s">
        <v>16601</v>
      </c>
      <c r="C8849" s="417" t="s">
        <v>2281</v>
      </c>
      <c r="D8849" s="417" t="s">
        <v>13451</v>
      </c>
      <c r="E8849" s="391">
        <v>4.42</v>
      </c>
      <c r="F8849" s="418">
        <v>44249</v>
      </c>
      <c r="G8849" s="417" t="s">
        <v>2283</v>
      </c>
      <c r="I8849" s="379">
        <f t="shared" ca="1" si="489"/>
        <v>-322</v>
      </c>
      <c r="J8849" s="379">
        <f t="shared" ca="1" si="490"/>
        <v>-224</v>
      </c>
      <c r="K8849" s="391" t="str">
        <f t="shared" ca="1" si="491"/>
        <v>19,61</v>
      </c>
      <c r="L8849" s="379"/>
      <c r="O8849" s="379"/>
    </row>
    <row r="8850" spans="1:15">
      <c r="A8850" s="417" t="s">
        <v>2155</v>
      </c>
      <c r="B8850" s="417" t="s">
        <v>16602</v>
      </c>
      <c r="C8850" s="417" t="s">
        <v>2281</v>
      </c>
      <c r="D8850" s="417" t="s">
        <v>13493</v>
      </c>
      <c r="E8850" s="391">
        <v>4.09</v>
      </c>
      <c r="F8850" s="418">
        <v>44249</v>
      </c>
      <c r="G8850" s="417" t="s">
        <v>2283</v>
      </c>
      <c r="I8850" s="379">
        <f t="shared" ca="1" si="489"/>
        <v>-322</v>
      </c>
      <c r="J8850" s="379">
        <f t="shared" ca="1" si="490"/>
        <v>-224</v>
      </c>
      <c r="K8850" s="391" t="str">
        <f t="shared" ca="1" si="491"/>
        <v>20,11</v>
      </c>
      <c r="L8850" s="379"/>
      <c r="O8850" s="379"/>
    </row>
    <row r="8851" spans="1:15">
      <c r="A8851" s="417" t="s">
        <v>2155</v>
      </c>
      <c r="B8851" s="417" t="s">
        <v>13464</v>
      </c>
      <c r="C8851" s="417" t="s">
        <v>2281</v>
      </c>
      <c r="D8851" s="417" t="s">
        <v>13453</v>
      </c>
      <c r="E8851" s="391">
        <v>2.34</v>
      </c>
      <c r="F8851" s="418">
        <v>44249</v>
      </c>
      <c r="G8851" s="417" t="s">
        <v>2283</v>
      </c>
      <c r="I8851" s="379">
        <f t="shared" ca="1" si="489"/>
        <v>-322</v>
      </c>
      <c r="J8851" s="379">
        <f t="shared" ca="1" si="490"/>
        <v>-224</v>
      </c>
      <c r="K8851" s="391" t="str">
        <f t="shared" ca="1" si="491"/>
        <v>20,61</v>
      </c>
      <c r="L8851" s="379"/>
      <c r="O8851" s="379"/>
    </row>
    <row r="8852" spans="1:15">
      <c r="A8852" s="417" t="s">
        <v>2155</v>
      </c>
      <c r="B8852" s="417" t="s">
        <v>13465</v>
      </c>
      <c r="C8852" s="417" t="s">
        <v>2281</v>
      </c>
      <c r="D8852" s="417" t="s">
        <v>13454</v>
      </c>
      <c r="E8852" s="391">
        <v>3.12</v>
      </c>
      <c r="F8852" s="418">
        <v>44249</v>
      </c>
      <c r="G8852" s="417" t="s">
        <v>2283</v>
      </c>
      <c r="I8852" s="379">
        <f t="shared" ca="1" si="489"/>
        <v>-322</v>
      </c>
      <c r="J8852" s="379">
        <f t="shared" ca="1" si="490"/>
        <v>-224</v>
      </c>
      <c r="K8852" s="391" t="str">
        <f t="shared" ca="1" si="491"/>
        <v>21,11</v>
      </c>
      <c r="L8852" s="379"/>
      <c r="O8852" s="379"/>
    </row>
    <row r="8853" spans="1:15">
      <c r="A8853" s="417" t="s">
        <v>2155</v>
      </c>
      <c r="B8853" s="417" t="s">
        <v>13466</v>
      </c>
      <c r="C8853" s="417" t="s">
        <v>2281</v>
      </c>
      <c r="D8853" s="417" t="s">
        <v>13455</v>
      </c>
      <c r="E8853" s="391">
        <v>1.1599999999999999</v>
      </c>
      <c r="F8853" s="418">
        <v>44249</v>
      </c>
      <c r="G8853" s="417" t="s">
        <v>2283</v>
      </c>
      <c r="I8853" s="379">
        <f t="shared" ca="1" si="489"/>
        <v>-322</v>
      </c>
      <c r="J8853" s="379">
        <f t="shared" ca="1" si="490"/>
        <v>-224</v>
      </c>
      <c r="K8853" s="391" t="str">
        <f t="shared" ca="1" si="491"/>
        <v>21,61</v>
      </c>
      <c r="L8853" s="379"/>
      <c r="O8853" s="379"/>
    </row>
    <row r="8854" spans="1:15">
      <c r="A8854" s="417" t="s">
        <v>2155</v>
      </c>
      <c r="B8854" s="417" t="s">
        <v>13467</v>
      </c>
      <c r="C8854" s="417" t="s">
        <v>2281</v>
      </c>
      <c r="D8854" s="417" t="s">
        <v>13456</v>
      </c>
      <c r="E8854" s="391">
        <v>1.38</v>
      </c>
      <c r="F8854" s="418">
        <v>44249</v>
      </c>
      <c r="G8854" s="417" t="s">
        <v>2283</v>
      </c>
      <c r="I8854" s="379">
        <f t="shared" ca="1" si="489"/>
        <v>-322</v>
      </c>
      <c r="J8854" s="379">
        <f t="shared" ca="1" si="490"/>
        <v>-224</v>
      </c>
      <c r="K8854" s="391" t="str">
        <f t="shared" ca="1" si="491"/>
        <v>22,11</v>
      </c>
      <c r="L8854" s="379"/>
      <c r="O8854" s="379"/>
    </row>
    <row r="8855" spans="1:15">
      <c r="A8855" s="417" t="s">
        <v>2155</v>
      </c>
      <c r="B8855" s="417" t="s">
        <v>13468</v>
      </c>
      <c r="C8855" s="417" t="s">
        <v>2281</v>
      </c>
      <c r="D8855" s="417" t="s">
        <v>13457</v>
      </c>
      <c r="E8855" s="391">
        <v>0.77</v>
      </c>
      <c r="F8855" s="418">
        <v>44249</v>
      </c>
      <c r="G8855" s="417" t="s">
        <v>2283</v>
      </c>
      <c r="I8855" s="379">
        <f t="shared" ca="1" si="489"/>
        <v>-322</v>
      </c>
      <c r="J8855" s="379">
        <f t="shared" ca="1" si="490"/>
        <v>-224</v>
      </c>
      <c r="K8855" s="391" t="str">
        <f t="shared" ca="1" si="491"/>
        <v>22,61</v>
      </c>
      <c r="L8855" s="379"/>
      <c r="O8855" s="379"/>
    </row>
    <row r="8856" spans="1:15">
      <c r="A8856" s="417" t="s">
        <v>2155</v>
      </c>
      <c r="B8856" s="417" t="s">
        <v>17395</v>
      </c>
      <c r="C8856" s="417" t="s">
        <v>2281</v>
      </c>
      <c r="D8856" s="417" t="s">
        <v>13458</v>
      </c>
      <c r="E8856" s="391">
        <v>0.65</v>
      </c>
      <c r="F8856" s="418">
        <v>44249</v>
      </c>
      <c r="G8856" s="417" t="s">
        <v>2283</v>
      </c>
      <c r="I8856" s="379">
        <f t="shared" ca="1" si="489"/>
        <v>-322</v>
      </c>
      <c r="J8856" s="379">
        <f t="shared" ca="1" si="490"/>
        <v>-224</v>
      </c>
      <c r="K8856" s="391" t="str">
        <f t="shared" ca="1" si="491"/>
        <v>23,11</v>
      </c>
      <c r="L8856" s="379"/>
      <c r="O8856" s="379"/>
    </row>
    <row r="8857" spans="1:15">
      <c r="A8857" s="417" t="s">
        <v>2155</v>
      </c>
      <c r="B8857" s="417" t="s">
        <v>13469</v>
      </c>
      <c r="C8857" s="417" t="s">
        <v>2281</v>
      </c>
      <c r="D8857" s="417" t="s">
        <v>7519</v>
      </c>
      <c r="E8857" s="391">
        <v>0.51</v>
      </c>
      <c r="F8857" s="418">
        <v>44249</v>
      </c>
      <c r="G8857" s="417" t="s">
        <v>2283</v>
      </c>
      <c r="I8857" s="379">
        <f t="shared" ca="1" si="489"/>
        <v>-322</v>
      </c>
      <c r="J8857" s="379">
        <f t="shared" ca="1" si="490"/>
        <v>-224</v>
      </c>
      <c r="K8857" s="391" t="str">
        <f t="shared" ca="1" si="491"/>
        <v>23,61</v>
      </c>
      <c r="L8857" s="379"/>
      <c r="O8857" s="379"/>
    </row>
    <row r="8858" spans="1:15">
      <c r="A8858" s="417" t="s">
        <v>2155</v>
      </c>
      <c r="B8858" s="417" t="s">
        <v>13470</v>
      </c>
      <c r="C8858" s="417" t="s">
        <v>2281</v>
      </c>
      <c r="D8858" s="417" t="s">
        <v>13459</v>
      </c>
      <c r="E8858" s="391">
        <v>1.42</v>
      </c>
      <c r="F8858" s="418">
        <v>44249</v>
      </c>
      <c r="G8858" s="417" t="s">
        <v>2283</v>
      </c>
      <c r="I8858" s="379">
        <f t="shared" ca="1" si="489"/>
        <v>-322</v>
      </c>
      <c r="J8858" s="379">
        <f t="shared" ca="1" si="490"/>
        <v>-224</v>
      </c>
      <c r="K8858" s="391" t="str">
        <f t="shared" ca="1" si="491"/>
        <v>24,11</v>
      </c>
      <c r="L8858" s="379"/>
      <c r="O8858" s="379"/>
    </row>
    <row r="8859" spans="1:15">
      <c r="A8859" s="417" t="s">
        <v>2155</v>
      </c>
      <c r="B8859" s="417" t="s">
        <v>13471</v>
      </c>
      <c r="C8859" s="417" t="s">
        <v>2281</v>
      </c>
      <c r="D8859" s="417" t="s">
        <v>7511</v>
      </c>
      <c r="E8859" s="391">
        <v>0.28999999999999998</v>
      </c>
      <c r="F8859" s="418">
        <v>44249</v>
      </c>
      <c r="G8859" s="417" t="s">
        <v>2283</v>
      </c>
      <c r="I8859" s="379">
        <f t="shared" ca="1" si="489"/>
        <v>-322</v>
      </c>
      <c r="J8859" s="379">
        <f t="shared" ca="1" si="490"/>
        <v>-224</v>
      </c>
      <c r="K8859" s="391" t="str">
        <f t="shared" ca="1" si="491"/>
        <v>24,61</v>
      </c>
      <c r="L8859" s="379"/>
      <c r="O8859" s="379"/>
    </row>
    <row r="8860" spans="1:15">
      <c r="A8860" s="417" t="s">
        <v>2155</v>
      </c>
      <c r="B8860" s="417" t="s">
        <v>13472</v>
      </c>
      <c r="C8860" s="417" t="s">
        <v>2281</v>
      </c>
      <c r="D8860" s="417" t="s">
        <v>13473</v>
      </c>
      <c r="E8860" s="391">
        <v>0.96</v>
      </c>
      <c r="F8860" s="418">
        <v>44249</v>
      </c>
      <c r="G8860" s="417" t="s">
        <v>2283</v>
      </c>
      <c r="I8860" s="379">
        <f t="shared" ca="1" si="489"/>
        <v>-322</v>
      </c>
      <c r="J8860" s="379">
        <f t="shared" ca="1" si="490"/>
        <v>-224</v>
      </c>
      <c r="K8860" s="391" t="str">
        <f t="shared" ca="1" si="491"/>
        <v>25,11</v>
      </c>
      <c r="L8860" s="379"/>
      <c r="O8860" s="379"/>
    </row>
    <row r="8861" spans="1:15">
      <c r="A8861" s="417" t="s">
        <v>2155</v>
      </c>
      <c r="B8861" s="417" t="s">
        <v>13474</v>
      </c>
      <c r="C8861" s="417" t="s">
        <v>2281</v>
      </c>
      <c r="D8861" s="417" t="s">
        <v>7512</v>
      </c>
      <c r="E8861" s="391">
        <v>0.35</v>
      </c>
      <c r="F8861" s="418">
        <v>44249</v>
      </c>
      <c r="G8861" s="417" t="s">
        <v>2283</v>
      </c>
      <c r="I8861" s="379">
        <f t="shared" ca="1" si="489"/>
        <v>-322</v>
      </c>
      <c r="J8861" s="379">
        <f t="shared" ca="1" si="490"/>
        <v>-224</v>
      </c>
      <c r="K8861" s="391" t="str">
        <f t="shared" ca="1" si="491"/>
        <v>25,61</v>
      </c>
      <c r="L8861" s="379"/>
      <c r="O8861" s="379"/>
    </row>
    <row r="8862" spans="1:15">
      <c r="A8862" s="417" t="s">
        <v>2155</v>
      </c>
      <c r="B8862" s="417" t="s">
        <v>13475</v>
      </c>
      <c r="C8862" s="417" t="s">
        <v>2281</v>
      </c>
      <c r="D8862" s="417" t="s">
        <v>13476</v>
      </c>
      <c r="E8862" s="391">
        <v>0.73</v>
      </c>
      <c r="F8862" s="418">
        <v>44249</v>
      </c>
      <c r="G8862" s="417" t="s">
        <v>2283</v>
      </c>
      <c r="I8862" s="379">
        <f t="shared" ca="1" si="489"/>
        <v>-322</v>
      </c>
      <c r="J8862" s="379">
        <f t="shared" ca="1" si="490"/>
        <v>-224</v>
      </c>
      <c r="K8862" s="391" t="str">
        <f t="shared" ca="1" si="491"/>
        <v>26,11</v>
      </c>
      <c r="L8862" s="379"/>
      <c r="O8862" s="379"/>
    </row>
    <row r="8863" spans="1:15">
      <c r="A8863" s="417" t="s">
        <v>2155</v>
      </c>
      <c r="B8863" s="417" t="s">
        <v>13477</v>
      </c>
      <c r="C8863" s="417" t="s">
        <v>2281</v>
      </c>
      <c r="D8863" s="417" t="s">
        <v>7513</v>
      </c>
      <c r="E8863" s="391">
        <v>0.5</v>
      </c>
      <c r="F8863" s="418">
        <v>44249</v>
      </c>
      <c r="G8863" s="417" t="s">
        <v>2283</v>
      </c>
      <c r="I8863" s="379">
        <f t="shared" ca="1" si="489"/>
        <v>-322</v>
      </c>
      <c r="J8863" s="379">
        <f t="shared" ca="1" si="490"/>
        <v>-224</v>
      </c>
      <c r="K8863" s="391" t="str">
        <f t="shared" ca="1" si="491"/>
        <v>26,61</v>
      </c>
      <c r="L8863" s="379"/>
      <c r="O8863" s="379"/>
    </row>
    <row r="8864" spans="1:15">
      <c r="A8864" s="417" t="s">
        <v>2155</v>
      </c>
      <c r="B8864" s="417" t="s">
        <v>13478</v>
      </c>
      <c r="C8864" s="417" t="s">
        <v>2281</v>
      </c>
      <c r="D8864" s="417" t="s">
        <v>13479</v>
      </c>
      <c r="E8864" s="391">
        <v>1</v>
      </c>
      <c r="F8864" s="418">
        <v>44249</v>
      </c>
      <c r="G8864" s="417" t="s">
        <v>2283</v>
      </c>
      <c r="I8864" s="379">
        <f t="shared" ca="1" si="489"/>
        <v>-322</v>
      </c>
      <c r="J8864" s="379">
        <f t="shared" ca="1" si="490"/>
        <v>-224</v>
      </c>
      <c r="K8864" s="391" t="str">
        <f t="shared" ca="1" si="491"/>
        <v>27,11</v>
      </c>
      <c r="L8864" s="379"/>
      <c r="O8864" s="379"/>
    </row>
    <row r="8865" spans="1:15">
      <c r="A8865" s="417" t="s">
        <v>2155</v>
      </c>
      <c r="B8865" s="417" t="s">
        <v>13480</v>
      </c>
      <c r="C8865" s="417" t="s">
        <v>2281</v>
      </c>
      <c r="D8865" s="417" t="s">
        <v>13461</v>
      </c>
      <c r="E8865" s="391">
        <v>0.25</v>
      </c>
      <c r="F8865" s="418">
        <v>44249</v>
      </c>
      <c r="G8865" s="417" t="s">
        <v>2283</v>
      </c>
      <c r="I8865" s="379">
        <f t="shared" ca="1" si="489"/>
        <v>-322</v>
      </c>
      <c r="J8865" s="379">
        <f t="shared" ca="1" si="490"/>
        <v>-224</v>
      </c>
      <c r="K8865" s="391" t="str">
        <f t="shared" ca="1" si="491"/>
        <v>27,61</v>
      </c>
      <c r="L8865" s="379"/>
      <c r="O8865" s="379"/>
    </row>
    <row r="8866" spans="1:15">
      <c r="A8866" s="417" t="s">
        <v>2155</v>
      </c>
      <c r="B8866" s="417" t="s">
        <v>13481</v>
      </c>
      <c r="C8866" s="417" t="s">
        <v>2281</v>
      </c>
      <c r="D8866" s="417" t="s">
        <v>7512</v>
      </c>
      <c r="E8866" s="391">
        <v>1.1000000000000001</v>
      </c>
      <c r="F8866" s="418">
        <v>44270</v>
      </c>
      <c r="G8866" s="417" t="s">
        <v>2283</v>
      </c>
      <c r="I8866" s="379">
        <f t="shared" ca="1" si="489"/>
        <v>-301</v>
      </c>
      <c r="J8866" s="379">
        <f t="shared" ca="1" si="490"/>
        <v>-209</v>
      </c>
      <c r="K8866" s="391" t="str">
        <f t="shared" ca="1" si="491"/>
        <v>25,61</v>
      </c>
      <c r="L8866" s="379"/>
      <c r="O8866" s="379"/>
    </row>
    <row r="8867" spans="1:15">
      <c r="A8867" s="417" t="s">
        <v>2155</v>
      </c>
      <c r="B8867" s="417" t="s">
        <v>13482</v>
      </c>
      <c r="C8867" s="417" t="s">
        <v>2281</v>
      </c>
      <c r="D8867" s="417" t="s">
        <v>7519</v>
      </c>
      <c r="E8867" s="391">
        <v>1.6</v>
      </c>
      <c r="F8867" s="418">
        <v>44305</v>
      </c>
      <c r="G8867" s="417" t="s">
        <v>2283</v>
      </c>
      <c r="I8867" s="379">
        <f t="shared" ca="1" si="489"/>
        <v>-266</v>
      </c>
      <c r="J8867" s="379">
        <f t="shared" ca="1" si="490"/>
        <v>-185</v>
      </c>
      <c r="K8867" s="391" t="str">
        <f t="shared" ca="1" si="491"/>
        <v>23,61</v>
      </c>
      <c r="L8867" s="379"/>
      <c r="O8867" s="379"/>
    </row>
    <row r="8868" spans="1:15">
      <c r="A8868" s="417" t="s">
        <v>2155</v>
      </c>
      <c r="B8868" s="417" t="s">
        <v>13483</v>
      </c>
      <c r="C8868" s="417" t="s">
        <v>2281</v>
      </c>
      <c r="D8868" s="417" t="s">
        <v>13484</v>
      </c>
      <c r="E8868" s="391">
        <v>0.3</v>
      </c>
      <c r="F8868" s="418">
        <v>44305</v>
      </c>
      <c r="G8868" s="417" t="s">
        <v>2283</v>
      </c>
      <c r="I8868" s="379">
        <f t="shared" ca="1" si="489"/>
        <v>-266</v>
      </c>
      <c r="J8868" s="379">
        <f t="shared" ca="1" si="490"/>
        <v>-185</v>
      </c>
      <c r="K8868" s="391" t="str">
        <f t="shared" ca="1" si="491"/>
        <v>29,61</v>
      </c>
      <c r="L8868" s="379"/>
      <c r="O8868" s="379"/>
    </row>
    <row r="8869" spans="1:15">
      <c r="A8869" s="417" t="s">
        <v>2155</v>
      </c>
      <c r="B8869" s="417" t="s">
        <v>7141</v>
      </c>
      <c r="C8869" s="417" t="s">
        <v>2281</v>
      </c>
      <c r="D8869" s="417" t="s">
        <v>13485</v>
      </c>
      <c r="E8869" s="391">
        <v>0.15</v>
      </c>
      <c r="F8869" s="418">
        <v>44305</v>
      </c>
      <c r="G8869" s="417" t="s">
        <v>2283</v>
      </c>
      <c r="I8869" s="379">
        <f t="shared" ca="1" si="489"/>
        <v>-266</v>
      </c>
      <c r="J8869" s="379">
        <f t="shared" ca="1" si="490"/>
        <v>-185</v>
      </c>
      <c r="K8869" s="391" t="str">
        <f t="shared" ca="1" si="491"/>
        <v>41,61</v>
      </c>
      <c r="L8869" s="379"/>
      <c r="O8869" s="379"/>
    </row>
    <row r="8870" spans="1:15">
      <c r="A8870" s="417" t="s">
        <v>2155</v>
      </c>
      <c r="B8870" s="417" t="s">
        <v>7142</v>
      </c>
      <c r="C8870" s="417" t="s">
        <v>2281</v>
      </c>
      <c r="D8870" s="417" t="s">
        <v>2503</v>
      </c>
      <c r="E8870" s="391">
        <v>0.01</v>
      </c>
      <c r="F8870" s="418">
        <v>44305</v>
      </c>
      <c r="G8870" s="417" t="s">
        <v>2283</v>
      </c>
      <c r="I8870" s="379">
        <f t="shared" ca="1" si="489"/>
        <v>-266</v>
      </c>
      <c r="J8870" s="379">
        <f t="shared" ca="1" si="490"/>
        <v>-185</v>
      </c>
      <c r="K8870" s="391" t="str">
        <f t="shared" ca="1" si="491"/>
        <v>47,61</v>
      </c>
      <c r="L8870" s="379"/>
      <c r="O8870" s="379"/>
    </row>
    <row r="8871" spans="1:15">
      <c r="A8871" s="417" t="s">
        <v>2155</v>
      </c>
      <c r="B8871" s="417" t="s">
        <v>13486</v>
      </c>
      <c r="C8871" s="417" t="s">
        <v>2281</v>
      </c>
      <c r="D8871" s="417" t="s">
        <v>5696</v>
      </c>
      <c r="E8871" s="391">
        <v>1</v>
      </c>
      <c r="F8871" s="418">
        <v>44337</v>
      </c>
      <c r="G8871" s="417" t="s">
        <v>2283</v>
      </c>
      <c r="I8871" s="379">
        <f t="shared" ca="1" si="489"/>
        <v>-234</v>
      </c>
      <c r="J8871" s="379">
        <f t="shared" ca="1" si="490"/>
        <v>-163</v>
      </c>
      <c r="K8871" s="391" t="str">
        <f t="shared" ca="1" si="491"/>
        <v>31,61</v>
      </c>
      <c r="L8871" s="379"/>
      <c r="O8871" s="379"/>
    </row>
    <row r="8872" spans="1:15">
      <c r="A8872" s="417" t="s">
        <v>2155</v>
      </c>
      <c r="B8872" s="417" t="s">
        <v>18615</v>
      </c>
      <c r="C8872" s="417" t="s">
        <v>2281</v>
      </c>
      <c r="D8872" s="417" t="s">
        <v>3027</v>
      </c>
      <c r="E8872" s="391">
        <v>4.07</v>
      </c>
      <c r="F8872" s="418">
        <v>44547</v>
      </c>
      <c r="G8872" s="417" t="s">
        <v>2283</v>
      </c>
      <c r="I8872" s="379">
        <f t="shared" ca="1" si="489"/>
        <v>-24</v>
      </c>
      <c r="J8872" s="379">
        <f t="shared" ca="1" si="490"/>
        <v>-18</v>
      </c>
      <c r="K8872" s="391" t="str">
        <f t="shared" ca="1" si="491"/>
        <v>21,00</v>
      </c>
      <c r="L8872" s="379"/>
      <c r="O8872" s="379"/>
    </row>
    <row r="8873" spans="1:15">
      <c r="A8873" s="417" t="s">
        <v>2155</v>
      </c>
      <c r="B8873" s="417" t="s">
        <v>18616</v>
      </c>
      <c r="C8873" s="417" t="s">
        <v>2281</v>
      </c>
      <c r="D8873" s="417" t="s">
        <v>2839</v>
      </c>
      <c r="E8873" s="391">
        <v>2.12</v>
      </c>
      <c r="F8873" s="418">
        <v>44547</v>
      </c>
      <c r="G8873" s="417" t="s">
        <v>2283</v>
      </c>
      <c r="I8873" s="379">
        <f t="shared" ca="1" si="489"/>
        <v>-24</v>
      </c>
      <c r="J8873" s="379">
        <f t="shared" ca="1" si="490"/>
        <v>-18</v>
      </c>
      <c r="K8873" s="391" t="str">
        <f t="shared" ca="1" si="491"/>
        <v>25,50</v>
      </c>
      <c r="L8873" s="379"/>
      <c r="O8873" s="379"/>
    </row>
    <row r="8874" spans="1:15">
      <c r="A8874" s="417" t="s">
        <v>2155</v>
      </c>
      <c r="B8874" s="417" t="s">
        <v>13487</v>
      </c>
      <c r="C8874" s="417" t="s">
        <v>2332</v>
      </c>
      <c r="D8874" s="417" t="s">
        <v>13488</v>
      </c>
      <c r="E8874" s="391">
        <v>0.01</v>
      </c>
      <c r="F8874" s="418">
        <v>44214</v>
      </c>
      <c r="G8874" s="417" t="s">
        <v>2286</v>
      </c>
      <c r="I8874" s="379">
        <f t="shared" ca="1" si="489"/>
        <v>-357</v>
      </c>
      <c r="J8874" s="379">
        <f t="shared" ca="1" si="490"/>
        <v>-247</v>
      </c>
      <c r="K8874" s="391" t="str">
        <f t="shared" ca="1" si="491"/>
        <v>15,11</v>
      </c>
      <c r="L8874" s="379"/>
      <c r="O8874" s="379"/>
    </row>
    <row r="8875" spans="1:15">
      <c r="A8875" s="417" t="s">
        <v>2155</v>
      </c>
      <c r="B8875" s="417" t="s">
        <v>16603</v>
      </c>
      <c r="C8875" s="417" t="s">
        <v>2332</v>
      </c>
      <c r="D8875" s="417" t="s">
        <v>16604</v>
      </c>
      <c r="E8875" s="391">
        <v>0.1</v>
      </c>
      <c r="F8875" s="418">
        <v>44214</v>
      </c>
      <c r="G8875" s="417" t="s">
        <v>2286</v>
      </c>
      <c r="I8875" s="379">
        <f t="shared" ca="1" si="489"/>
        <v>-357</v>
      </c>
      <c r="J8875" s="379">
        <f t="shared" ca="1" si="490"/>
        <v>-247</v>
      </c>
      <c r="K8875" s="391" t="str">
        <f t="shared" ca="1" si="491"/>
        <v>15,61</v>
      </c>
      <c r="L8875" s="379"/>
      <c r="O8875" s="379"/>
    </row>
    <row r="8876" spans="1:15">
      <c r="A8876" s="417" t="s">
        <v>2155</v>
      </c>
      <c r="B8876" s="417" t="s">
        <v>17396</v>
      </c>
      <c r="C8876" s="417" t="s">
        <v>2332</v>
      </c>
      <c r="D8876" s="417" t="s">
        <v>16223</v>
      </c>
      <c r="E8876" s="391">
        <v>0.05</v>
      </c>
      <c r="F8876" s="418">
        <v>44214</v>
      </c>
      <c r="G8876" s="417" t="s">
        <v>2286</v>
      </c>
      <c r="I8876" s="379">
        <f t="shared" ca="1" si="489"/>
        <v>-357</v>
      </c>
      <c r="J8876" s="379">
        <f t="shared" ca="1" si="490"/>
        <v>-247</v>
      </c>
      <c r="K8876" s="391" t="str">
        <f t="shared" ca="1" si="491"/>
        <v>18,11</v>
      </c>
      <c r="L8876" s="379"/>
      <c r="O8876" s="379"/>
    </row>
    <row r="8877" spans="1:15">
      <c r="A8877" s="417" t="s">
        <v>2155</v>
      </c>
      <c r="B8877" s="417" t="s">
        <v>17397</v>
      </c>
      <c r="C8877" s="417" t="s">
        <v>2332</v>
      </c>
      <c r="D8877" s="417" t="s">
        <v>17398</v>
      </c>
      <c r="E8877" s="391">
        <v>0.04</v>
      </c>
      <c r="F8877" s="418">
        <v>44214</v>
      </c>
      <c r="G8877" s="417" t="s">
        <v>2286</v>
      </c>
      <c r="I8877" s="379">
        <f t="shared" ca="1" si="489"/>
        <v>-357</v>
      </c>
      <c r="J8877" s="379">
        <f t="shared" ca="1" si="490"/>
        <v>-247</v>
      </c>
      <c r="K8877" s="391" t="str">
        <f t="shared" ca="1" si="491"/>
        <v>18,61</v>
      </c>
      <c r="L8877" s="379"/>
      <c r="O8877" s="379"/>
    </row>
    <row r="8878" spans="1:15">
      <c r="A8878" s="417" t="s">
        <v>2155</v>
      </c>
      <c r="B8878" s="417" t="s">
        <v>13489</v>
      </c>
      <c r="C8878" s="417" t="s">
        <v>2332</v>
      </c>
      <c r="D8878" s="417" t="s">
        <v>13490</v>
      </c>
      <c r="E8878" s="391">
        <v>0.09</v>
      </c>
      <c r="F8878" s="418">
        <v>44214</v>
      </c>
      <c r="G8878" s="417" t="s">
        <v>2286</v>
      </c>
      <c r="I8878" s="379">
        <f t="shared" ca="1" si="489"/>
        <v>-357</v>
      </c>
      <c r="J8878" s="379">
        <f t="shared" ca="1" si="490"/>
        <v>-247</v>
      </c>
      <c r="K8878" s="391" t="str">
        <f t="shared" ca="1" si="491"/>
        <v>19,11</v>
      </c>
      <c r="L8878" s="379"/>
      <c r="O8878" s="379"/>
    </row>
    <row r="8879" spans="1:15">
      <c r="A8879" s="417" t="s">
        <v>2155</v>
      </c>
      <c r="B8879" s="417" t="s">
        <v>13491</v>
      </c>
      <c r="C8879" s="417" t="s">
        <v>2332</v>
      </c>
      <c r="D8879" s="417" t="s">
        <v>13451</v>
      </c>
      <c r="E8879" s="391">
        <v>0.08</v>
      </c>
      <c r="F8879" s="418">
        <v>44214</v>
      </c>
      <c r="G8879" s="417" t="s">
        <v>2286</v>
      </c>
      <c r="I8879" s="379">
        <f t="shared" ca="1" si="489"/>
        <v>-357</v>
      </c>
      <c r="J8879" s="379">
        <f t="shared" ca="1" si="490"/>
        <v>-247</v>
      </c>
      <c r="K8879" s="391" t="str">
        <f t="shared" ca="1" si="491"/>
        <v>19,61</v>
      </c>
      <c r="L8879" s="379"/>
      <c r="O8879" s="379"/>
    </row>
    <row r="8880" spans="1:15">
      <c r="A8880" s="417" t="s">
        <v>2155</v>
      </c>
      <c r="B8880" s="417" t="s">
        <v>13492</v>
      </c>
      <c r="C8880" s="417" t="s">
        <v>2332</v>
      </c>
      <c r="D8880" s="417" t="s">
        <v>13493</v>
      </c>
      <c r="E8880" s="391">
        <v>0.14000000000000001</v>
      </c>
      <c r="F8880" s="418">
        <v>44214</v>
      </c>
      <c r="G8880" s="417" t="s">
        <v>2286</v>
      </c>
      <c r="I8880" s="379">
        <f t="shared" ca="1" si="489"/>
        <v>-357</v>
      </c>
      <c r="J8880" s="379">
        <f t="shared" ca="1" si="490"/>
        <v>-247</v>
      </c>
      <c r="K8880" s="391" t="str">
        <f t="shared" ca="1" si="491"/>
        <v>20,11</v>
      </c>
      <c r="L8880" s="379"/>
      <c r="O8880" s="379"/>
    </row>
    <row r="8881" spans="1:15">
      <c r="A8881" s="417" t="s">
        <v>2155</v>
      </c>
      <c r="B8881" s="417" t="s">
        <v>8620</v>
      </c>
      <c r="C8881" s="417" t="s">
        <v>2332</v>
      </c>
      <c r="D8881" s="417" t="s">
        <v>13453</v>
      </c>
      <c r="E8881" s="391">
        <v>0.3</v>
      </c>
      <c r="F8881" s="418">
        <v>44214</v>
      </c>
      <c r="G8881" s="417" t="s">
        <v>2286</v>
      </c>
      <c r="I8881" s="379">
        <f t="shared" ca="1" si="489"/>
        <v>-357</v>
      </c>
      <c r="J8881" s="379">
        <f t="shared" ca="1" si="490"/>
        <v>-247</v>
      </c>
      <c r="K8881" s="391" t="str">
        <f t="shared" ca="1" si="491"/>
        <v>20,61</v>
      </c>
      <c r="L8881" s="379"/>
      <c r="O8881" s="379"/>
    </row>
    <row r="8882" spans="1:15">
      <c r="A8882" s="417" t="s">
        <v>2155</v>
      </c>
      <c r="B8882" s="417" t="s">
        <v>13494</v>
      </c>
      <c r="C8882" s="417" t="s">
        <v>2332</v>
      </c>
      <c r="D8882" s="417" t="s">
        <v>13454</v>
      </c>
      <c r="E8882" s="391">
        <v>0.47</v>
      </c>
      <c r="F8882" s="418">
        <v>44214</v>
      </c>
      <c r="G8882" s="417" t="s">
        <v>2286</v>
      </c>
      <c r="I8882" s="379">
        <f t="shared" ca="1" si="489"/>
        <v>-357</v>
      </c>
      <c r="J8882" s="379">
        <f t="shared" ca="1" si="490"/>
        <v>-247</v>
      </c>
      <c r="K8882" s="391" t="str">
        <f t="shared" ca="1" si="491"/>
        <v>21,11</v>
      </c>
      <c r="L8882" s="379"/>
      <c r="O8882" s="379"/>
    </row>
    <row r="8883" spans="1:15">
      <c r="A8883" s="417" t="s">
        <v>2155</v>
      </c>
      <c r="B8883" s="417" t="s">
        <v>8621</v>
      </c>
      <c r="C8883" s="417" t="s">
        <v>2332</v>
      </c>
      <c r="D8883" s="417" t="s">
        <v>13455</v>
      </c>
      <c r="E8883" s="391">
        <v>0.66</v>
      </c>
      <c r="F8883" s="418">
        <v>44214</v>
      </c>
      <c r="G8883" s="417" t="s">
        <v>2286</v>
      </c>
      <c r="I8883" s="379">
        <f t="shared" ca="1" si="489"/>
        <v>-357</v>
      </c>
      <c r="J8883" s="379">
        <f t="shared" ca="1" si="490"/>
        <v>-247</v>
      </c>
      <c r="K8883" s="391" t="str">
        <f t="shared" ca="1" si="491"/>
        <v>21,61</v>
      </c>
      <c r="L8883" s="379"/>
      <c r="O8883" s="379"/>
    </row>
    <row r="8884" spans="1:15">
      <c r="A8884" s="417" t="s">
        <v>2155</v>
      </c>
      <c r="B8884" s="417" t="s">
        <v>13495</v>
      </c>
      <c r="C8884" s="417" t="s">
        <v>2332</v>
      </c>
      <c r="D8884" s="417" t="s">
        <v>13456</v>
      </c>
      <c r="E8884" s="391">
        <v>1.07</v>
      </c>
      <c r="F8884" s="418">
        <v>44214</v>
      </c>
      <c r="G8884" s="417" t="s">
        <v>2286</v>
      </c>
      <c r="I8884" s="379">
        <f t="shared" ca="1" si="489"/>
        <v>-357</v>
      </c>
      <c r="J8884" s="379">
        <f t="shared" ca="1" si="490"/>
        <v>-247</v>
      </c>
      <c r="K8884" s="391" t="str">
        <f t="shared" ca="1" si="491"/>
        <v>22,11</v>
      </c>
      <c r="L8884" s="379"/>
      <c r="O8884" s="379"/>
    </row>
    <row r="8885" spans="1:15">
      <c r="A8885" s="417" t="s">
        <v>2155</v>
      </c>
      <c r="B8885" s="417" t="s">
        <v>8622</v>
      </c>
      <c r="C8885" s="417" t="s">
        <v>2332</v>
      </c>
      <c r="D8885" s="417" t="s">
        <v>13457</v>
      </c>
      <c r="E8885" s="391">
        <v>1.43</v>
      </c>
      <c r="F8885" s="418">
        <v>44214</v>
      </c>
      <c r="G8885" s="417" t="s">
        <v>2286</v>
      </c>
      <c r="I8885" s="379">
        <f t="shared" ca="1" si="489"/>
        <v>-357</v>
      </c>
      <c r="J8885" s="379">
        <f t="shared" ca="1" si="490"/>
        <v>-247</v>
      </c>
      <c r="K8885" s="391" t="str">
        <f t="shared" ca="1" si="491"/>
        <v>22,61</v>
      </c>
      <c r="L8885" s="379"/>
      <c r="O8885" s="379"/>
    </row>
    <row r="8886" spans="1:15">
      <c r="A8886" s="417" t="s">
        <v>2155</v>
      </c>
      <c r="B8886" s="417" t="s">
        <v>13496</v>
      </c>
      <c r="C8886" s="417" t="s">
        <v>2332</v>
      </c>
      <c r="D8886" s="417" t="s">
        <v>13458</v>
      </c>
      <c r="E8886" s="391">
        <v>1.4</v>
      </c>
      <c r="F8886" s="418">
        <v>44214</v>
      </c>
      <c r="G8886" s="417" t="s">
        <v>2286</v>
      </c>
      <c r="I8886" s="379">
        <f t="shared" ca="1" si="489"/>
        <v>-357</v>
      </c>
      <c r="J8886" s="379">
        <f t="shared" ca="1" si="490"/>
        <v>-247</v>
      </c>
      <c r="K8886" s="391" t="str">
        <f t="shared" ca="1" si="491"/>
        <v>23,11</v>
      </c>
      <c r="L8886" s="379"/>
      <c r="O8886" s="379"/>
    </row>
    <row r="8887" spans="1:15">
      <c r="A8887" s="417" t="s">
        <v>2155</v>
      </c>
      <c r="B8887" s="417" t="s">
        <v>8623</v>
      </c>
      <c r="C8887" s="417" t="s">
        <v>2332</v>
      </c>
      <c r="D8887" s="417" t="s">
        <v>7519</v>
      </c>
      <c r="E8887" s="391">
        <v>2.35</v>
      </c>
      <c r="F8887" s="418">
        <v>44214</v>
      </c>
      <c r="G8887" s="417" t="s">
        <v>2286</v>
      </c>
      <c r="I8887" s="379">
        <f t="shared" ca="1" si="489"/>
        <v>-357</v>
      </c>
      <c r="J8887" s="379">
        <f t="shared" ca="1" si="490"/>
        <v>-247</v>
      </c>
      <c r="K8887" s="391" t="str">
        <f t="shared" ca="1" si="491"/>
        <v>23,61</v>
      </c>
      <c r="L8887" s="379"/>
      <c r="O8887" s="379"/>
    </row>
    <row r="8888" spans="1:15">
      <c r="A8888" s="417" t="s">
        <v>2155</v>
      </c>
      <c r="B8888" s="417" t="s">
        <v>13497</v>
      </c>
      <c r="C8888" s="417" t="s">
        <v>2332</v>
      </c>
      <c r="D8888" s="417" t="s">
        <v>13459</v>
      </c>
      <c r="E8888" s="391">
        <v>2.2999999999999998</v>
      </c>
      <c r="F8888" s="418">
        <v>44214</v>
      </c>
      <c r="G8888" s="417" t="s">
        <v>2286</v>
      </c>
      <c r="I8888" s="379">
        <f t="shared" ca="1" si="489"/>
        <v>-357</v>
      </c>
      <c r="J8888" s="379">
        <f t="shared" ca="1" si="490"/>
        <v>-247</v>
      </c>
      <c r="K8888" s="391" t="str">
        <f t="shared" ca="1" si="491"/>
        <v>24,11</v>
      </c>
      <c r="L8888" s="379"/>
      <c r="O8888" s="379"/>
    </row>
    <row r="8889" spans="1:15">
      <c r="A8889" s="417" t="s">
        <v>2155</v>
      </c>
      <c r="B8889" s="417" t="s">
        <v>8624</v>
      </c>
      <c r="C8889" s="417" t="s">
        <v>2332</v>
      </c>
      <c r="D8889" s="417" t="s">
        <v>7511</v>
      </c>
      <c r="E8889" s="391">
        <v>2.84</v>
      </c>
      <c r="F8889" s="418">
        <v>44214</v>
      </c>
      <c r="G8889" s="417" t="s">
        <v>2286</v>
      </c>
      <c r="I8889" s="379">
        <f t="shared" ca="1" si="489"/>
        <v>-357</v>
      </c>
      <c r="J8889" s="379">
        <f t="shared" ca="1" si="490"/>
        <v>-247</v>
      </c>
      <c r="K8889" s="391" t="str">
        <f t="shared" ca="1" si="491"/>
        <v>24,61</v>
      </c>
      <c r="L8889" s="379"/>
      <c r="O8889" s="379"/>
    </row>
    <row r="8890" spans="1:15">
      <c r="A8890" s="417" t="s">
        <v>2155</v>
      </c>
      <c r="B8890" s="417" t="s">
        <v>8625</v>
      </c>
      <c r="C8890" s="417" t="s">
        <v>2332</v>
      </c>
      <c r="D8890" s="417" t="s">
        <v>7512</v>
      </c>
      <c r="E8890" s="391">
        <v>1.68</v>
      </c>
      <c r="F8890" s="418">
        <v>44214</v>
      </c>
      <c r="G8890" s="417" t="s">
        <v>2286</v>
      </c>
      <c r="I8890" s="379">
        <f t="shared" ca="1" si="489"/>
        <v>-357</v>
      </c>
      <c r="J8890" s="379">
        <f t="shared" ca="1" si="490"/>
        <v>-247</v>
      </c>
      <c r="K8890" s="391" t="str">
        <f t="shared" ca="1" si="491"/>
        <v>25,61</v>
      </c>
      <c r="L8890" s="379"/>
      <c r="O8890" s="379"/>
    </row>
    <row r="8891" spans="1:15">
      <c r="A8891" s="417" t="s">
        <v>2155</v>
      </c>
      <c r="B8891" s="417" t="s">
        <v>13498</v>
      </c>
      <c r="C8891" s="417" t="s">
        <v>2332</v>
      </c>
      <c r="D8891" s="417" t="s">
        <v>13461</v>
      </c>
      <c r="E8891" s="391">
        <v>0.01</v>
      </c>
      <c r="F8891" s="418">
        <v>44214</v>
      </c>
      <c r="G8891" s="417" t="s">
        <v>2286</v>
      </c>
      <c r="I8891" s="379">
        <f t="shared" ca="1" si="489"/>
        <v>-357</v>
      </c>
      <c r="J8891" s="379">
        <f t="shared" ca="1" si="490"/>
        <v>-247</v>
      </c>
      <c r="K8891" s="391" t="str">
        <f t="shared" ca="1" si="491"/>
        <v>27,61</v>
      </c>
      <c r="L8891" s="379"/>
      <c r="O8891" s="379"/>
    </row>
    <row r="8892" spans="1:15">
      <c r="A8892" s="417" t="s">
        <v>2155</v>
      </c>
      <c r="B8892" s="417" t="s">
        <v>18617</v>
      </c>
      <c r="C8892" s="417" t="s">
        <v>2332</v>
      </c>
      <c r="D8892" s="417" t="s">
        <v>18618</v>
      </c>
      <c r="E8892" s="391">
        <v>0.2</v>
      </c>
      <c r="F8892" s="418">
        <v>44249</v>
      </c>
      <c r="G8892" s="417" t="s">
        <v>2286</v>
      </c>
      <c r="I8892" s="379">
        <f t="shared" ca="1" si="489"/>
        <v>-322</v>
      </c>
      <c r="J8892" s="379">
        <f t="shared" ca="1" si="490"/>
        <v>-224</v>
      </c>
      <c r="K8892" s="391" t="str">
        <f t="shared" ca="1" si="491"/>
        <v>17,61</v>
      </c>
      <c r="L8892" s="379"/>
      <c r="O8892" s="379"/>
    </row>
    <row r="8893" spans="1:15">
      <c r="A8893" s="417" t="s">
        <v>2155</v>
      </c>
      <c r="B8893" s="417" t="s">
        <v>18619</v>
      </c>
      <c r="C8893" s="417" t="s">
        <v>2332</v>
      </c>
      <c r="D8893" s="417" t="s">
        <v>13490</v>
      </c>
      <c r="E8893" s="391">
        <v>0.47</v>
      </c>
      <c r="F8893" s="418">
        <v>44249</v>
      </c>
      <c r="G8893" s="417" t="s">
        <v>2286</v>
      </c>
      <c r="I8893" s="379">
        <f t="shared" ca="1" si="489"/>
        <v>-322</v>
      </c>
      <c r="J8893" s="379">
        <f t="shared" ca="1" si="490"/>
        <v>-224</v>
      </c>
      <c r="K8893" s="391" t="str">
        <f t="shared" ca="1" si="491"/>
        <v>19,11</v>
      </c>
      <c r="L8893" s="379"/>
      <c r="O8893" s="379"/>
    </row>
    <row r="8894" spans="1:15">
      <c r="A8894" s="417" t="s">
        <v>2155</v>
      </c>
      <c r="B8894" s="417" t="s">
        <v>13499</v>
      </c>
      <c r="C8894" s="417" t="s">
        <v>2332</v>
      </c>
      <c r="D8894" s="417" t="s">
        <v>13451</v>
      </c>
      <c r="E8894" s="391">
        <v>0.63</v>
      </c>
      <c r="F8894" s="418">
        <v>44249</v>
      </c>
      <c r="G8894" s="417" t="s">
        <v>2286</v>
      </c>
      <c r="I8894" s="379">
        <f t="shared" ca="1" si="489"/>
        <v>-322</v>
      </c>
      <c r="J8894" s="379">
        <f t="shared" ca="1" si="490"/>
        <v>-224</v>
      </c>
      <c r="K8894" s="391" t="str">
        <f t="shared" ca="1" si="491"/>
        <v>19,61</v>
      </c>
      <c r="L8894" s="379"/>
      <c r="O8894" s="379"/>
    </row>
    <row r="8895" spans="1:15">
      <c r="A8895" s="417" t="s">
        <v>2155</v>
      </c>
      <c r="B8895" s="417" t="s">
        <v>13500</v>
      </c>
      <c r="C8895" s="417" t="s">
        <v>2332</v>
      </c>
      <c r="D8895" s="417" t="s">
        <v>13493</v>
      </c>
      <c r="E8895" s="391">
        <v>0.75</v>
      </c>
      <c r="F8895" s="418">
        <v>44249</v>
      </c>
      <c r="G8895" s="417" t="s">
        <v>2286</v>
      </c>
      <c r="I8895" s="379">
        <f t="shared" ca="1" si="489"/>
        <v>-322</v>
      </c>
      <c r="J8895" s="379">
        <f t="shared" ca="1" si="490"/>
        <v>-224</v>
      </c>
      <c r="K8895" s="391" t="str">
        <f t="shared" ca="1" si="491"/>
        <v>20,11</v>
      </c>
      <c r="L8895" s="379"/>
      <c r="O8895" s="379"/>
    </row>
    <row r="8896" spans="1:15">
      <c r="A8896" s="417" t="s">
        <v>2155</v>
      </c>
      <c r="B8896" s="417" t="s">
        <v>13501</v>
      </c>
      <c r="C8896" s="417" t="s">
        <v>2332</v>
      </c>
      <c r="D8896" s="417" t="s">
        <v>13453</v>
      </c>
      <c r="E8896" s="391">
        <v>0.95</v>
      </c>
      <c r="F8896" s="418">
        <v>44249</v>
      </c>
      <c r="G8896" s="417" t="s">
        <v>2286</v>
      </c>
      <c r="I8896" s="379">
        <f t="shared" ca="1" si="489"/>
        <v>-322</v>
      </c>
      <c r="J8896" s="379">
        <f t="shared" ca="1" si="490"/>
        <v>-224</v>
      </c>
      <c r="K8896" s="391" t="str">
        <f t="shared" ca="1" si="491"/>
        <v>20,61</v>
      </c>
      <c r="L8896" s="379"/>
      <c r="O8896" s="379"/>
    </row>
    <row r="8897" spans="1:15">
      <c r="A8897" s="417" t="s">
        <v>2155</v>
      </c>
      <c r="B8897" s="417" t="s">
        <v>13502</v>
      </c>
      <c r="C8897" s="417" t="s">
        <v>2332</v>
      </c>
      <c r="D8897" s="417" t="s">
        <v>13454</v>
      </c>
      <c r="E8897" s="391">
        <v>1.1499999999999999</v>
      </c>
      <c r="F8897" s="418">
        <v>44249</v>
      </c>
      <c r="G8897" s="417" t="s">
        <v>2286</v>
      </c>
      <c r="I8897" s="379">
        <f t="shared" ca="1" si="489"/>
        <v>-322</v>
      </c>
      <c r="J8897" s="379">
        <f t="shared" ca="1" si="490"/>
        <v>-224</v>
      </c>
      <c r="K8897" s="391" t="str">
        <f t="shared" ca="1" si="491"/>
        <v>21,11</v>
      </c>
      <c r="L8897" s="379"/>
      <c r="O8897" s="379"/>
    </row>
    <row r="8898" spans="1:15">
      <c r="A8898" s="417" t="s">
        <v>2155</v>
      </c>
      <c r="B8898" s="417" t="s">
        <v>13503</v>
      </c>
      <c r="C8898" s="417" t="s">
        <v>2332</v>
      </c>
      <c r="D8898" s="417" t="s">
        <v>13455</v>
      </c>
      <c r="E8898" s="391">
        <v>1.45</v>
      </c>
      <c r="F8898" s="418">
        <v>44249</v>
      </c>
      <c r="G8898" s="417" t="s">
        <v>2286</v>
      </c>
      <c r="I8898" s="379">
        <f t="shared" ca="1" si="489"/>
        <v>-322</v>
      </c>
      <c r="J8898" s="379">
        <f t="shared" ca="1" si="490"/>
        <v>-224</v>
      </c>
      <c r="K8898" s="391" t="str">
        <f t="shared" ca="1" si="491"/>
        <v>21,61</v>
      </c>
      <c r="L8898" s="379"/>
      <c r="O8898" s="379"/>
    </row>
    <row r="8899" spans="1:15">
      <c r="A8899" s="417" t="s">
        <v>2155</v>
      </c>
      <c r="B8899" s="417" t="s">
        <v>18025</v>
      </c>
      <c r="C8899" s="417" t="s">
        <v>2332</v>
      </c>
      <c r="D8899" s="417" t="s">
        <v>13456</v>
      </c>
      <c r="E8899" s="391">
        <v>1.72</v>
      </c>
      <c r="F8899" s="418">
        <v>44249</v>
      </c>
      <c r="G8899" s="417" t="s">
        <v>2286</v>
      </c>
      <c r="I8899" s="379">
        <f t="shared" ca="1" si="489"/>
        <v>-322</v>
      </c>
      <c r="J8899" s="379">
        <f t="shared" ca="1" si="490"/>
        <v>-224</v>
      </c>
      <c r="K8899" s="391" t="str">
        <f t="shared" ca="1" si="491"/>
        <v>22,11</v>
      </c>
      <c r="L8899" s="379"/>
      <c r="O8899" s="379"/>
    </row>
    <row r="8900" spans="1:15">
      <c r="A8900" s="417" t="s">
        <v>2155</v>
      </c>
      <c r="B8900" s="417" t="s">
        <v>13504</v>
      </c>
      <c r="C8900" s="417" t="s">
        <v>2332</v>
      </c>
      <c r="D8900" s="417" t="s">
        <v>13457</v>
      </c>
      <c r="E8900" s="391">
        <v>2.06</v>
      </c>
      <c r="F8900" s="418">
        <v>44249</v>
      </c>
      <c r="G8900" s="417" t="s">
        <v>2286</v>
      </c>
      <c r="I8900" s="379">
        <f t="shared" ca="1" si="489"/>
        <v>-322</v>
      </c>
      <c r="J8900" s="379">
        <f t="shared" ca="1" si="490"/>
        <v>-224</v>
      </c>
      <c r="K8900" s="391" t="str">
        <f t="shared" ca="1" si="491"/>
        <v>22,61</v>
      </c>
      <c r="L8900" s="379"/>
      <c r="O8900" s="379"/>
    </row>
    <row r="8901" spans="1:15">
      <c r="A8901" s="417" t="s">
        <v>2155</v>
      </c>
      <c r="B8901" s="417" t="s">
        <v>13505</v>
      </c>
      <c r="C8901" s="417" t="s">
        <v>2332</v>
      </c>
      <c r="D8901" s="417" t="s">
        <v>13458</v>
      </c>
      <c r="E8901" s="391">
        <v>1.43</v>
      </c>
      <c r="F8901" s="418">
        <v>44249</v>
      </c>
      <c r="G8901" s="417" t="s">
        <v>2286</v>
      </c>
      <c r="I8901" s="379">
        <f t="shared" ca="1" si="489"/>
        <v>-322</v>
      </c>
      <c r="J8901" s="379">
        <f t="shared" ca="1" si="490"/>
        <v>-224</v>
      </c>
      <c r="K8901" s="391" t="str">
        <f t="shared" ca="1" si="491"/>
        <v>23,11</v>
      </c>
      <c r="L8901" s="379"/>
      <c r="O8901" s="379"/>
    </row>
    <row r="8902" spans="1:15">
      <c r="A8902" s="417" t="s">
        <v>2155</v>
      </c>
      <c r="B8902" s="417" t="s">
        <v>13506</v>
      </c>
      <c r="C8902" s="417" t="s">
        <v>2332</v>
      </c>
      <c r="D8902" s="417" t="s">
        <v>7519</v>
      </c>
      <c r="E8902" s="391">
        <v>1.9</v>
      </c>
      <c r="F8902" s="418">
        <v>44249</v>
      </c>
      <c r="G8902" s="417" t="s">
        <v>2286</v>
      </c>
      <c r="I8902" s="379">
        <f t="shared" ca="1" si="489"/>
        <v>-322</v>
      </c>
      <c r="J8902" s="379">
        <f t="shared" ca="1" si="490"/>
        <v>-224</v>
      </c>
      <c r="K8902" s="391" t="str">
        <f t="shared" ca="1" si="491"/>
        <v>23,61</v>
      </c>
      <c r="L8902" s="379"/>
      <c r="O8902" s="379"/>
    </row>
    <row r="8903" spans="1:15">
      <c r="A8903" s="417" t="s">
        <v>2155</v>
      </c>
      <c r="B8903" s="417" t="s">
        <v>13507</v>
      </c>
      <c r="C8903" s="417" t="s">
        <v>2332</v>
      </c>
      <c r="D8903" s="417" t="s">
        <v>7511</v>
      </c>
      <c r="E8903" s="391">
        <v>2.29</v>
      </c>
      <c r="F8903" s="418">
        <v>44249</v>
      </c>
      <c r="G8903" s="417" t="s">
        <v>2286</v>
      </c>
      <c r="I8903" s="379">
        <f t="shared" ca="1" si="489"/>
        <v>-322</v>
      </c>
      <c r="J8903" s="379">
        <f t="shared" ca="1" si="490"/>
        <v>-224</v>
      </c>
      <c r="K8903" s="391" t="str">
        <f t="shared" ca="1" si="491"/>
        <v>24,61</v>
      </c>
      <c r="L8903" s="379"/>
      <c r="O8903" s="379"/>
    </row>
    <row r="8904" spans="1:15">
      <c r="A8904" s="417" t="s">
        <v>2155</v>
      </c>
      <c r="B8904" s="417" t="s">
        <v>13508</v>
      </c>
      <c r="C8904" s="417" t="s">
        <v>2332</v>
      </c>
      <c r="D8904" s="417" t="s">
        <v>13473</v>
      </c>
      <c r="E8904" s="391">
        <v>2.68</v>
      </c>
      <c r="F8904" s="418">
        <v>44249</v>
      </c>
      <c r="G8904" s="417" t="s">
        <v>2286</v>
      </c>
      <c r="I8904" s="379">
        <f t="shared" ca="1" si="489"/>
        <v>-322</v>
      </c>
      <c r="J8904" s="379">
        <f t="shared" ca="1" si="490"/>
        <v>-224</v>
      </c>
      <c r="K8904" s="391" t="str">
        <f t="shared" ca="1" si="491"/>
        <v>25,11</v>
      </c>
      <c r="L8904" s="379"/>
      <c r="O8904" s="379"/>
    </row>
    <row r="8905" spans="1:15">
      <c r="A8905" s="417" t="s">
        <v>2155</v>
      </c>
      <c r="B8905" s="417" t="s">
        <v>13509</v>
      </c>
      <c r="C8905" s="417" t="s">
        <v>2332</v>
      </c>
      <c r="D8905" s="417" t="s">
        <v>7512</v>
      </c>
      <c r="E8905" s="391">
        <v>4.2699999999999996</v>
      </c>
      <c r="F8905" s="418">
        <v>44249</v>
      </c>
      <c r="G8905" s="417" t="s">
        <v>2286</v>
      </c>
      <c r="I8905" s="379">
        <f t="shared" ca="1" si="489"/>
        <v>-322</v>
      </c>
      <c r="J8905" s="379">
        <f t="shared" ca="1" si="490"/>
        <v>-224</v>
      </c>
      <c r="K8905" s="391" t="str">
        <f t="shared" ca="1" si="491"/>
        <v>25,61</v>
      </c>
      <c r="L8905" s="379"/>
      <c r="O8905" s="379"/>
    </row>
    <row r="8906" spans="1:15">
      <c r="A8906" s="417" t="s">
        <v>2155</v>
      </c>
      <c r="B8906" s="417" t="s">
        <v>13510</v>
      </c>
      <c r="C8906" s="417" t="s">
        <v>2332</v>
      </c>
      <c r="D8906" s="417" t="s">
        <v>13476</v>
      </c>
      <c r="E8906" s="391">
        <v>3.35</v>
      </c>
      <c r="F8906" s="418">
        <v>44249</v>
      </c>
      <c r="G8906" s="417" t="s">
        <v>2286</v>
      </c>
      <c r="I8906" s="379">
        <f t="shared" ref="I8906:I8969" ca="1" si="492">IF(F8906&lt;&gt;"",F8906-$I$199,"")</f>
        <v>-322</v>
      </c>
      <c r="J8906" s="379">
        <f t="shared" ref="J8906:J8969" ca="1" si="493">IF(I8906&lt;&gt;"",NETWORKDAYS($I$199,F8906-1,$N$201:$N$224),"")</f>
        <v>-224</v>
      </c>
      <c r="K8906" s="391" t="str">
        <f t="shared" ref="K8906:K8969" ca="1" si="494">IF(I8906&lt;&gt;"",RIGHT(D8906,LEN(D8906)-FIND(" ",D8906)),"")</f>
        <v>26,11</v>
      </c>
      <c r="L8906" s="379"/>
      <c r="O8906" s="379"/>
    </row>
    <row r="8907" spans="1:15">
      <c r="A8907" s="417" t="s">
        <v>2155</v>
      </c>
      <c r="B8907" s="417" t="s">
        <v>13511</v>
      </c>
      <c r="C8907" s="417" t="s">
        <v>2332</v>
      </c>
      <c r="D8907" s="417" t="s">
        <v>7513</v>
      </c>
      <c r="E8907" s="391">
        <v>3.73</v>
      </c>
      <c r="F8907" s="418">
        <v>44249</v>
      </c>
      <c r="G8907" s="417" t="s">
        <v>2286</v>
      </c>
      <c r="I8907" s="379">
        <f t="shared" ca="1" si="492"/>
        <v>-322</v>
      </c>
      <c r="J8907" s="379">
        <f t="shared" ca="1" si="493"/>
        <v>-224</v>
      </c>
      <c r="K8907" s="391" t="str">
        <f t="shared" ca="1" si="494"/>
        <v>26,61</v>
      </c>
      <c r="L8907" s="379"/>
      <c r="O8907" s="379"/>
    </row>
    <row r="8908" spans="1:15">
      <c r="A8908" s="417" t="s">
        <v>2155</v>
      </c>
      <c r="B8908" s="417" t="s">
        <v>13512</v>
      </c>
      <c r="C8908" s="417" t="s">
        <v>2332</v>
      </c>
      <c r="D8908" s="417" t="s">
        <v>13479</v>
      </c>
      <c r="E8908" s="391">
        <v>4.1399999999999997</v>
      </c>
      <c r="F8908" s="418">
        <v>44249</v>
      </c>
      <c r="G8908" s="417" t="s">
        <v>2286</v>
      </c>
      <c r="I8908" s="379">
        <f t="shared" ca="1" si="492"/>
        <v>-322</v>
      </c>
      <c r="J8908" s="379">
        <f t="shared" ca="1" si="493"/>
        <v>-224</v>
      </c>
      <c r="K8908" s="391" t="str">
        <f t="shared" ca="1" si="494"/>
        <v>27,11</v>
      </c>
      <c r="L8908" s="379"/>
      <c r="O8908" s="379"/>
    </row>
    <row r="8909" spans="1:15">
      <c r="A8909" s="417" t="s">
        <v>2155</v>
      </c>
      <c r="B8909" s="417" t="s">
        <v>17399</v>
      </c>
      <c r="C8909" s="417" t="s">
        <v>2332</v>
      </c>
      <c r="D8909" s="417" t="s">
        <v>13456</v>
      </c>
      <c r="E8909" s="391">
        <v>0.92</v>
      </c>
      <c r="F8909" s="418">
        <v>44270</v>
      </c>
      <c r="G8909" s="417" t="s">
        <v>2286</v>
      </c>
      <c r="I8909" s="379">
        <f t="shared" ca="1" si="492"/>
        <v>-301</v>
      </c>
      <c r="J8909" s="379">
        <f t="shared" ca="1" si="493"/>
        <v>-209</v>
      </c>
      <c r="K8909" s="391" t="str">
        <f t="shared" ca="1" si="494"/>
        <v>22,11</v>
      </c>
      <c r="L8909" s="379"/>
      <c r="O8909" s="379"/>
    </row>
    <row r="8910" spans="1:15">
      <c r="A8910" s="417" t="s">
        <v>2155</v>
      </c>
      <c r="B8910" s="417" t="s">
        <v>13513</v>
      </c>
      <c r="C8910" s="417" t="s">
        <v>2332</v>
      </c>
      <c r="D8910" s="417" t="s">
        <v>13451</v>
      </c>
      <c r="E8910" s="391">
        <v>1.68</v>
      </c>
      <c r="F8910" s="418">
        <v>44305</v>
      </c>
      <c r="G8910" s="417" t="s">
        <v>2286</v>
      </c>
      <c r="I8910" s="379">
        <f t="shared" ca="1" si="492"/>
        <v>-266</v>
      </c>
      <c r="J8910" s="379">
        <f t="shared" ca="1" si="493"/>
        <v>-185</v>
      </c>
      <c r="K8910" s="391" t="str">
        <f t="shared" ca="1" si="494"/>
        <v>19,61</v>
      </c>
      <c r="L8910" s="379"/>
      <c r="O8910" s="379"/>
    </row>
    <row r="8911" spans="1:15">
      <c r="A8911" s="417" t="s">
        <v>2155</v>
      </c>
      <c r="B8911" s="417" t="s">
        <v>13514</v>
      </c>
      <c r="C8911" s="417" t="s">
        <v>2332</v>
      </c>
      <c r="D8911" s="417" t="s">
        <v>7519</v>
      </c>
      <c r="E8911" s="391">
        <v>0.75</v>
      </c>
      <c r="F8911" s="418">
        <v>44305</v>
      </c>
      <c r="G8911" s="417" t="s">
        <v>2286</v>
      </c>
      <c r="I8911" s="379">
        <f t="shared" ca="1" si="492"/>
        <v>-266</v>
      </c>
      <c r="J8911" s="379">
        <f t="shared" ca="1" si="493"/>
        <v>-185</v>
      </c>
      <c r="K8911" s="391" t="str">
        <f t="shared" ca="1" si="494"/>
        <v>23,61</v>
      </c>
      <c r="L8911" s="379"/>
      <c r="O8911" s="379"/>
    </row>
    <row r="8912" spans="1:15">
      <c r="A8912" s="417" t="s">
        <v>2155</v>
      </c>
      <c r="B8912" s="417" t="s">
        <v>7143</v>
      </c>
      <c r="C8912" s="417" t="s">
        <v>2332</v>
      </c>
      <c r="D8912" s="417" t="s">
        <v>5697</v>
      </c>
      <c r="E8912" s="391">
        <v>19.34</v>
      </c>
      <c r="F8912" s="418">
        <v>44305</v>
      </c>
      <c r="G8912" s="417" t="s">
        <v>2286</v>
      </c>
      <c r="I8912" s="379">
        <f t="shared" ca="1" si="492"/>
        <v>-266</v>
      </c>
      <c r="J8912" s="379">
        <f t="shared" ca="1" si="493"/>
        <v>-185</v>
      </c>
      <c r="K8912" s="391" t="str">
        <f t="shared" ca="1" si="494"/>
        <v>39,61</v>
      </c>
      <c r="L8912" s="379"/>
      <c r="O8912" s="379"/>
    </row>
    <row r="8913" spans="1:15">
      <c r="A8913" s="417" t="s">
        <v>2155</v>
      </c>
      <c r="B8913" s="417" t="s">
        <v>7144</v>
      </c>
      <c r="C8913" s="417" t="s">
        <v>2332</v>
      </c>
      <c r="D8913" s="417" t="s">
        <v>2503</v>
      </c>
      <c r="E8913" s="391">
        <v>0.04</v>
      </c>
      <c r="F8913" s="418">
        <v>44305</v>
      </c>
      <c r="G8913" s="417" t="s">
        <v>2286</v>
      </c>
      <c r="I8913" s="379">
        <f t="shared" ca="1" si="492"/>
        <v>-266</v>
      </c>
      <c r="J8913" s="379">
        <f t="shared" ca="1" si="493"/>
        <v>-185</v>
      </c>
      <c r="K8913" s="391" t="str">
        <f t="shared" ca="1" si="494"/>
        <v>47,61</v>
      </c>
      <c r="L8913" s="379"/>
      <c r="O8913" s="379"/>
    </row>
    <row r="8914" spans="1:15">
      <c r="A8914" s="417" t="s">
        <v>2155</v>
      </c>
      <c r="B8914" s="417" t="s">
        <v>18620</v>
      </c>
      <c r="C8914" s="417" t="s">
        <v>2332</v>
      </c>
      <c r="D8914" s="417" t="s">
        <v>3022</v>
      </c>
      <c r="E8914" s="391">
        <v>0.82</v>
      </c>
      <c r="F8914" s="418">
        <v>44547</v>
      </c>
      <c r="G8914" s="417" t="s">
        <v>2286</v>
      </c>
      <c r="I8914" s="379">
        <f t="shared" ca="1" si="492"/>
        <v>-24</v>
      </c>
      <c r="J8914" s="379">
        <f t="shared" ca="1" si="493"/>
        <v>-18</v>
      </c>
      <c r="K8914" s="391" t="str">
        <f t="shared" ca="1" si="494"/>
        <v>16,75</v>
      </c>
      <c r="L8914" s="379"/>
      <c r="O8914" s="379"/>
    </row>
    <row r="8915" spans="1:15">
      <c r="A8915" s="417" t="s">
        <v>2155</v>
      </c>
      <c r="B8915" s="417" t="s">
        <v>18621</v>
      </c>
      <c r="C8915" s="417" t="s">
        <v>2332</v>
      </c>
      <c r="D8915" s="417" t="s">
        <v>3027</v>
      </c>
      <c r="E8915" s="391">
        <v>2.94</v>
      </c>
      <c r="F8915" s="418">
        <v>44547</v>
      </c>
      <c r="G8915" s="417" t="s">
        <v>2286</v>
      </c>
      <c r="I8915" s="379">
        <f t="shared" ca="1" si="492"/>
        <v>-24</v>
      </c>
      <c r="J8915" s="379">
        <f t="shared" ca="1" si="493"/>
        <v>-18</v>
      </c>
      <c r="K8915" s="391" t="str">
        <f t="shared" ca="1" si="494"/>
        <v>21,00</v>
      </c>
      <c r="L8915" s="379"/>
      <c r="O8915" s="379"/>
    </row>
    <row r="8916" spans="1:15">
      <c r="A8916" s="417" t="s">
        <v>40</v>
      </c>
      <c r="B8916" s="417" t="s">
        <v>17400</v>
      </c>
      <c r="C8916" s="417" t="s">
        <v>2281</v>
      </c>
      <c r="D8916" s="417" t="s">
        <v>2288</v>
      </c>
      <c r="E8916" s="391">
        <v>0.26</v>
      </c>
      <c r="F8916" s="418">
        <v>44214</v>
      </c>
      <c r="G8916" s="417" t="s">
        <v>2283</v>
      </c>
      <c r="I8916" s="379">
        <f t="shared" ca="1" si="492"/>
        <v>-357</v>
      </c>
      <c r="J8916" s="379">
        <f t="shared" ca="1" si="493"/>
        <v>-247</v>
      </c>
      <c r="K8916" s="391" t="str">
        <f t="shared" ca="1" si="494"/>
        <v>15,00</v>
      </c>
      <c r="L8916" s="379"/>
      <c r="O8916" s="379"/>
    </row>
    <row r="8917" spans="1:15">
      <c r="A8917" s="417" t="s">
        <v>2155</v>
      </c>
      <c r="B8917" s="417" t="s">
        <v>13515</v>
      </c>
      <c r="C8917" s="417" t="s">
        <v>2281</v>
      </c>
      <c r="D8917" s="417" t="s">
        <v>2327</v>
      </c>
      <c r="E8917" s="391">
        <v>0.04</v>
      </c>
      <c r="F8917" s="418">
        <v>44214</v>
      </c>
      <c r="G8917" s="417" t="s">
        <v>2283</v>
      </c>
      <c r="I8917" s="379">
        <f t="shared" ca="1" si="492"/>
        <v>-357</v>
      </c>
      <c r="J8917" s="379">
        <f t="shared" ca="1" si="493"/>
        <v>-247</v>
      </c>
      <c r="K8917" s="391" t="str">
        <f t="shared" ca="1" si="494"/>
        <v>16,00</v>
      </c>
      <c r="L8917" s="379"/>
      <c r="O8917" s="379"/>
    </row>
    <row r="8918" spans="1:15">
      <c r="A8918" s="417" t="s">
        <v>2155</v>
      </c>
      <c r="B8918" s="417" t="s">
        <v>18622</v>
      </c>
      <c r="C8918" s="417" t="s">
        <v>2281</v>
      </c>
      <c r="D8918" s="417" t="s">
        <v>2288</v>
      </c>
      <c r="E8918" s="391">
        <v>0.75</v>
      </c>
      <c r="F8918" s="418">
        <v>44249</v>
      </c>
      <c r="G8918" s="417" t="s">
        <v>2283</v>
      </c>
      <c r="I8918" s="379">
        <f t="shared" ca="1" si="492"/>
        <v>-322</v>
      </c>
      <c r="J8918" s="379">
        <f t="shared" ca="1" si="493"/>
        <v>-224</v>
      </c>
      <c r="K8918" s="391" t="str">
        <f t="shared" ca="1" si="494"/>
        <v>15,00</v>
      </c>
      <c r="L8918" s="379"/>
      <c r="O8918" s="379"/>
    </row>
    <row r="8919" spans="1:15">
      <c r="A8919" s="417" t="s">
        <v>2155</v>
      </c>
      <c r="B8919" s="417" t="s">
        <v>18026</v>
      </c>
      <c r="C8919" s="417" t="s">
        <v>2281</v>
      </c>
      <c r="D8919" s="417" t="s">
        <v>2327</v>
      </c>
      <c r="E8919" s="391">
        <v>0.5</v>
      </c>
      <c r="F8919" s="418">
        <v>44249</v>
      </c>
      <c r="G8919" s="417" t="s">
        <v>2283</v>
      </c>
      <c r="I8919" s="379">
        <f t="shared" ca="1" si="492"/>
        <v>-322</v>
      </c>
      <c r="J8919" s="379">
        <f t="shared" ca="1" si="493"/>
        <v>-224</v>
      </c>
      <c r="K8919" s="391" t="str">
        <f t="shared" ca="1" si="494"/>
        <v>16,00</v>
      </c>
      <c r="L8919" s="379"/>
      <c r="O8919" s="379"/>
    </row>
    <row r="8920" spans="1:15">
      <c r="A8920" s="417" t="s">
        <v>2155</v>
      </c>
      <c r="B8920" s="417" t="s">
        <v>17401</v>
      </c>
      <c r="C8920" s="417" t="s">
        <v>2281</v>
      </c>
      <c r="D8920" s="417" t="s">
        <v>2294</v>
      </c>
      <c r="E8920" s="391">
        <v>0.25</v>
      </c>
      <c r="F8920" s="418">
        <v>44249</v>
      </c>
      <c r="G8920" s="417" t="s">
        <v>2283</v>
      </c>
      <c r="I8920" s="379">
        <f t="shared" ca="1" si="492"/>
        <v>-322</v>
      </c>
      <c r="J8920" s="379">
        <f t="shared" ca="1" si="493"/>
        <v>-224</v>
      </c>
      <c r="K8920" s="391" t="str">
        <f t="shared" ca="1" si="494"/>
        <v>17,00</v>
      </c>
      <c r="L8920" s="379"/>
      <c r="O8920" s="379"/>
    </row>
    <row r="8921" spans="1:15">
      <c r="A8921" s="417" t="s">
        <v>2155</v>
      </c>
      <c r="B8921" s="417" t="s">
        <v>17402</v>
      </c>
      <c r="C8921" s="417" t="s">
        <v>2332</v>
      </c>
      <c r="D8921" s="417" t="s">
        <v>2288</v>
      </c>
      <c r="E8921" s="391">
        <v>0.5</v>
      </c>
      <c r="F8921" s="418">
        <v>44214</v>
      </c>
      <c r="G8921" s="417" t="s">
        <v>2286</v>
      </c>
      <c r="I8921" s="379">
        <f t="shared" ca="1" si="492"/>
        <v>-357</v>
      </c>
      <c r="J8921" s="379">
        <f t="shared" ca="1" si="493"/>
        <v>-247</v>
      </c>
      <c r="K8921" s="391" t="str">
        <f t="shared" ca="1" si="494"/>
        <v>15,00</v>
      </c>
      <c r="L8921" s="379"/>
      <c r="O8921" s="379"/>
    </row>
    <row r="8922" spans="1:15">
      <c r="A8922" s="417" t="s">
        <v>2155</v>
      </c>
      <c r="B8922" s="417" t="s">
        <v>17403</v>
      </c>
      <c r="C8922" s="417" t="s">
        <v>2332</v>
      </c>
      <c r="D8922" s="417" t="s">
        <v>2288</v>
      </c>
      <c r="E8922" s="391">
        <v>0.66</v>
      </c>
      <c r="F8922" s="418">
        <v>44249</v>
      </c>
      <c r="G8922" s="417" t="s">
        <v>2286</v>
      </c>
      <c r="I8922" s="379">
        <f t="shared" ca="1" si="492"/>
        <v>-322</v>
      </c>
      <c r="J8922" s="379">
        <f t="shared" ca="1" si="493"/>
        <v>-224</v>
      </c>
      <c r="K8922" s="391" t="str">
        <f t="shared" ca="1" si="494"/>
        <v>15,00</v>
      </c>
      <c r="L8922" s="379"/>
      <c r="O8922" s="379"/>
    </row>
    <row r="8923" spans="1:15">
      <c r="A8923" s="417" t="s">
        <v>2155</v>
      </c>
      <c r="B8923" s="417" t="s">
        <v>13516</v>
      </c>
      <c r="C8923" s="417" t="s">
        <v>2332</v>
      </c>
      <c r="D8923" s="417" t="s">
        <v>2857</v>
      </c>
      <c r="E8923" s="391">
        <v>5.8</v>
      </c>
      <c r="F8923" s="418">
        <v>44270</v>
      </c>
      <c r="G8923" s="417" t="s">
        <v>2286</v>
      </c>
      <c r="I8923" s="379">
        <f t="shared" ca="1" si="492"/>
        <v>-301</v>
      </c>
      <c r="J8923" s="379">
        <f t="shared" ca="1" si="493"/>
        <v>-209</v>
      </c>
      <c r="K8923" s="391" t="str">
        <f t="shared" ca="1" si="494"/>
        <v>22,00</v>
      </c>
      <c r="L8923" s="379"/>
      <c r="O8923" s="379"/>
    </row>
    <row r="8924" spans="1:15">
      <c r="A8924" s="417"/>
      <c r="B8924" s="417" t="s">
        <v>13517</v>
      </c>
      <c r="C8924" s="417" t="s">
        <v>2281</v>
      </c>
      <c r="D8924" s="417" t="s">
        <v>17404</v>
      </c>
      <c r="E8924" s="391">
        <v>0.15</v>
      </c>
      <c r="F8924" s="418">
        <v>44214</v>
      </c>
      <c r="G8924" s="417" t="s">
        <v>2283</v>
      </c>
      <c r="I8924" s="379">
        <f t="shared" ca="1" si="492"/>
        <v>-357</v>
      </c>
      <c r="J8924" s="379">
        <f t="shared" ca="1" si="493"/>
        <v>-247</v>
      </c>
      <c r="K8924" s="391" t="str">
        <f t="shared" ca="1" si="494"/>
        <v>18,31</v>
      </c>
      <c r="L8924" s="379"/>
      <c r="O8924" s="379"/>
    </row>
    <row r="8925" spans="1:15">
      <c r="A8925" s="417" t="s">
        <v>2155</v>
      </c>
      <c r="B8925" s="417" t="s">
        <v>13518</v>
      </c>
      <c r="C8925" s="417" t="s">
        <v>2281</v>
      </c>
      <c r="D8925" s="417" t="s">
        <v>17405</v>
      </c>
      <c r="E8925" s="391">
        <v>0.22</v>
      </c>
      <c r="F8925" s="418">
        <v>44214</v>
      </c>
      <c r="G8925" s="417" t="s">
        <v>2283</v>
      </c>
      <c r="I8925" s="379">
        <f t="shared" ca="1" si="492"/>
        <v>-357</v>
      </c>
      <c r="J8925" s="379">
        <f t="shared" ca="1" si="493"/>
        <v>-247</v>
      </c>
      <c r="K8925" s="391" t="str">
        <f t="shared" ca="1" si="494"/>
        <v>18,81</v>
      </c>
      <c r="L8925" s="379"/>
      <c r="O8925" s="379"/>
    </row>
    <row r="8926" spans="1:15">
      <c r="A8926" s="417" t="s">
        <v>2155</v>
      </c>
      <c r="B8926" s="417" t="s">
        <v>13519</v>
      </c>
      <c r="C8926" s="417" t="s">
        <v>2281</v>
      </c>
      <c r="D8926" s="417" t="s">
        <v>17406</v>
      </c>
      <c r="E8926" s="391">
        <v>0.09</v>
      </c>
      <c r="F8926" s="418">
        <v>44214</v>
      </c>
      <c r="G8926" s="417" t="s">
        <v>2283</v>
      </c>
      <c r="I8926" s="379">
        <f t="shared" ca="1" si="492"/>
        <v>-357</v>
      </c>
      <c r="J8926" s="379">
        <f t="shared" ca="1" si="493"/>
        <v>-247</v>
      </c>
      <c r="K8926" s="391" t="str">
        <f t="shared" ca="1" si="494"/>
        <v>19,81</v>
      </c>
      <c r="L8926" s="379"/>
      <c r="O8926" s="379"/>
    </row>
    <row r="8927" spans="1:15">
      <c r="A8927" s="417" t="s">
        <v>2155</v>
      </c>
      <c r="B8927" s="417" t="s">
        <v>13520</v>
      </c>
      <c r="C8927" s="417" t="s">
        <v>2281</v>
      </c>
      <c r="D8927" s="417" t="s">
        <v>17407</v>
      </c>
      <c r="E8927" s="391">
        <v>7.0000000000000007E-2</v>
      </c>
      <c r="F8927" s="418">
        <v>44214</v>
      </c>
      <c r="G8927" s="417" t="s">
        <v>2283</v>
      </c>
      <c r="I8927" s="379">
        <f t="shared" ca="1" si="492"/>
        <v>-357</v>
      </c>
      <c r="J8927" s="379">
        <f t="shared" ca="1" si="493"/>
        <v>-247</v>
      </c>
      <c r="K8927" s="391" t="str">
        <f t="shared" ca="1" si="494"/>
        <v>20,81</v>
      </c>
      <c r="L8927" s="379"/>
      <c r="O8927" s="379"/>
    </row>
    <row r="8928" spans="1:15">
      <c r="A8928" s="417" t="s">
        <v>2155</v>
      </c>
      <c r="B8928" s="417" t="s">
        <v>13521</v>
      </c>
      <c r="C8928" s="417" t="s">
        <v>2281</v>
      </c>
      <c r="D8928" s="417" t="s">
        <v>17408</v>
      </c>
      <c r="E8928" s="391">
        <v>0.42</v>
      </c>
      <c r="F8928" s="418">
        <v>44249</v>
      </c>
      <c r="G8928" s="417" t="s">
        <v>2283</v>
      </c>
      <c r="I8928" s="379">
        <f t="shared" ca="1" si="492"/>
        <v>-322</v>
      </c>
      <c r="J8928" s="379">
        <f t="shared" ca="1" si="493"/>
        <v>-224</v>
      </c>
      <c r="K8928" s="391" t="str">
        <f t="shared" ca="1" si="494"/>
        <v>17,81</v>
      </c>
      <c r="L8928" s="379"/>
      <c r="O8928" s="379"/>
    </row>
    <row r="8929" spans="1:15">
      <c r="A8929" s="417" t="s">
        <v>2155</v>
      </c>
      <c r="B8929" s="417" t="s">
        <v>17409</v>
      </c>
      <c r="C8929" s="417" t="s">
        <v>2281</v>
      </c>
      <c r="D8929" s="417" t="s">
        <v>17405</v>
      </c>
      <c r="E8929" s="391">
        <v>0.28000000000000003</v>
      </c>
      <c r="F8929" s="418">
        <v>44249</v>
      </c>
      <c r="G8929" s="417" t="s">
        <v>2283</v>
      </c>
      <c r="I8929" s="379">
        <f t="shared" ca="1" si="492"/>
        <v>-322</v>
      </c>
      <c r="J8929" s="379">
        <f t="shared" ca="1" si="493"/>
        <v>-224</v>
      </c>
      <c r="K8929" s="391" t="str">
        <f t="shared" ca="1" si="494"/>
        <v>18,81</v>
      </c>
      <c r="L8929" s="379"/>
      <c r="O8929" s="379"/>
    </row>
    <row r="8930" spans="1:15">
      <c r="A8930" s="417" t="s">
        <v>2155</v>
      </c>
      <c r="B8930" s="417" t="s">
        <v>17410</v>
      </c>
      <c r="C8930" s="417" t="s">
        <v>2281</v>
      </c>
      <c r="D8930" s="417" t="s">
        <v>17407</v>
      </c>
      <c r="E8930" s="391">
        <v>0.2</v>
      </c>
      <c r="F8930" s="418">
        <v>44249</v>
      </c>
      <c r="G8930" s="417" t="s">
        <v>2283</v>
      </c>
      <c r="I8930" s="379">
        <f t="shared" ca="1" si="492"/>
        <v>-322</v>
      </c>
      <c r="J8930" s="379">
        <f t="shared" ca="1" si="493"/>
        <v>-224</v>
      </c>
      <c r="K8930" s="391" t="str">
        <f t="shared" ca="1" si="494"/>
        <v>20,81</v>
      </c>
      <c r="L8930" s="379"/>
      <c r="O8930" s="379"/>
    </row>
    <row r="8931" spans="1:15">
      <c r="A8931" s="417" t="s">
        <v>2155</v>
      </c>
      <c r="B8931" s="417" t="s">
        <v>17411</v>
      </c>
      <c r="C8931" s="417" t="s">
        <v>2332</v>
      </c>
      <c r="D8931" s="417" t="s">
        <v>17408</v>
      </c>
      <c r="E8931" s="391">
        <v>0.67</v>
      </c>
      <c r="F8931" s="418">
        <v>44249</v>
      </c>
      <c r="G8931" s="417" t="s">
        <v>2286</v>
      </c>
      <c r="I8931" s="379">
        <f t="shared" ca="1" si="492"/>
        <v>-322</v>
      </c>
      <c r="J8931" s="379">
        <f t="shared" ca="1" si="493"/>
        <v>-224</v>
      </c>
      <c r="K8931" s="391" t="str">
        <f t="shared" ca="1" si="494"/>
        <v>17,81</v>
      </c>
      <c r="L8931" s="379"/>
      <c r="O8931" s="379"/>
    </row>
    <row r="8932" spans="1:15">
      <c r="A8932" s="417" t="s">
        <v>198</v>
      </c>
      <c r="B8932" s="417" t="s">
        <v>8626</v>
      </c>
      <c r="C8932" s="417" t="s">
        <v>2281</v>
      </c>
      <c r="D8932" s="417" t="s">
        <v>3074</v>
      </c>
      <c r="E8932" s="391">
        <v>9.8000000000000007</v>
      </c>
      <c r="F8932" s="418">
        <v>44214</v>
      </c>
      <c r="G8932" s="417" t="s">
        <v>2283</v>
      </c>
      <c r="I8932" s="379">
        <f t="shared" ca="1" si="492"/>
        <v>-357</v>
      </c>
      <c r="J8932" s="379">
        <f t="shared" ca="1" si="493"/>
        <v>-247</v>
      </c>
      <c r="K8932" s="391" t="str">
        <f t="shared" ca="1" si="494"/>
        <v>42,00</v>
      </c>
      <c r="L8932" s="379"/>
      <c r="O8932" s="379"/>
    </row>
    <row r="8933" spans="1:15">
      <c r="A8933" s="417" t="s">
        <v>2155</v>
      </c>
      <c r="B8933" s="417" t="s">
        <v>13522</v>
      </c>
      <c r="C8933" s="417" t="s">
        <v>2281</v>
      </c>
      <c r="D8933" s="417" t="s">
        <v>2373</v>
      </c>
      <c r="E8933" s="391">
        <v>6.3</v>
      </c>
      <c r="F8933" s="418">
        <v>44214</v>
      </c>
      <c r="G8933" s="417" t="s">
        <v>2283</v>
      </c>
      <c r="I8933" s="379">
        <f t="shared" ca="1" si="492"/>
        <v>-357</v>
      </c>
      <c r="J8933" s="379">
        <f t="shared" ca="1" si="493"/>
        <v>-247</v>
      </c>
      <c r="K8933" s="391" t="str">
        <f t="shared" ca="1" si="494"/>
        <v>44,00</v>
      </c>
      <c r="L8933" s="379"/>
      <c r="O8933" s="379"/>
    </row>
    <row r="8934" spans="1:15">
      <c r="A8934" s="417" t="s">
        <v>2155</v>
      </c>
      <c r="B8934" s="417" t="s">
        <v>13523</v>
      </c>
      <c r="C8934" s="417" t="s">
        <v>2281</v>
      </c>
      <c r="D8934" s="417" t="s">
        <v>4022</v>
      </c>
      <c r="E8934" s="391">
        <v>1.65</v>
      </c>
      <c r="F8934" s="418">
        <v>44214</v>
      </c>
      <c r="G8934" s="417" t="s">
        <v>2283</v>
      </c>
      <c r="I8934" s="379">
        <f t="shared" ca="1" si="492"/>
        <v>-357</v>
      </c>
      <c r="J8934" s="379">
        <f t="shared" ca="1" si="493"/>
        <v>-247</v>
      </c>
      <c r="K8934" s="391" t="str">
        <f t="shared" ca="1" si="494"/>
        <v>48,00</v>
      </c>
      <c r="L8934" s="379"/>
      <c r="O8934" s="379"/>
    </row>
    <row r="8935" spans="1:15">
      <c r="A8935" s="417" t="s">
        <v>2155</v>
      </c>
      <c r="B8935" s="417" t="s">
        <v>13524</v>
      </c>
      <c r="C8935" s="417" t="s">
        <v>2281</v>
      </c>
      <c r="D8935" s="417" t="s">
        <v>4023</v>
      </c>
      <c r="E8935" s="391">
        <v>0.85</v>
      </c>
      <c r="F8935" s="418">
        <v>44214</v>
      </c>
      <c r="G8935" s="417" t="s">
        <v>2283</v>
      </c>
      <c r="I8935" s="379">
        <f t="shared" ca="1" si="492"/>
        <v>-357</v>
      </c>
      <c r="J8935" s="379">
        <f t="shared" ca="1" si="493"/>
        <v>-247</v>
      </c>
      <c r="K8935" s="391" t="str">
        <f t="shared" ca="1" si="494"/>
        <v>48,50</v>
      </c>
      <c r="L8935" s="379"/>
      <c r="O8935" s="379"/>
    </row>
    <row r="8936" spans="1:15">
      <c r="A8936" s="417" t="s">
        <v>2155</v>
      </c>
      <c r="B8936" s="417" t="s">
        <v>13525</v>
      </c>
      <c r="C8936" s="417" t="s">
        <v>2281</v>
      </c>
      <c r="D8936" s="417" t="s">
        <v>4012</v>
      </c>
      <c r="E8936" s="391">
        <v>2.4500000000000002</v>
      </c>
      <c r="F8936" s="418">
        <v>44214</v>
      </c>
      <c r="G8936" s="417" t="s">
        <v>2283</v>
      </c>
      <c r="I8936" s="379">
        <f t="shared" ca="1" si="492"/>
        <v>-357</v>
      </c>
      <c r="J8936" s="379">
        <f t="shared" ca="1" si="493"/>
        <v>-247</v>
      </c>
      <c r="K8936" s="391" t="str">
        <f t="shared" ca="1" si="494"/>
        <v>49,00</v>
      </c>
      <c r="L8936" s="379"/>
      <c r="O8936" s="379"/>
    </row>
    <row r="8937" spans="1:15">
      <c r="A8937" s="417" t="s">
        <v>2155</v>
      </c>
      <c r="B8937" s="417" t="s">
        <v>8627</v>
      </c>
      <c r="C8937" s="417" t="s">
        <v>2281</v>
      </c>
      <c r="D8937" s="417" t="s">
        <v>4027</v>
      </c>
      <c r="E8937" s="391">
        <v>0.56000000000000005</v>
      </c>
      <c r="F8937" s="418">
        <v>44214</v>
      </c>
      <c r="G8937" s="417" t="s">
        <v>2283</v>
      </c>
      <c r="I8937" s="379">
        <f t="shared" ca="1" si="492"/>
        <v>-357</v>
      </c>
      <c r="J8937" s="379">
        <f t="shared" ca="1" si="493"/>
        <v>-247</v>
      </c>
      <c r="K8937" s="391" t="str">
        <f t="shared" ca="1" si="494"/>
        <v>50,00</v>
      </c>
      <c r="L8937" s="379"/>
      <c r="O8937" s="379"/>
    </row>
    <row r="8938" spans="1:15">
      <c r="A8938" s="417" t="s">
        <v>2155</v>
      </c>
      <c r="B8938" s="417" t="s">
        <v>7145</v>
      </c>
      <c r="C8938" s="417" t="s">
        <v>2281</v>
      </c>
      <c r="D8938" s="417" t="s">
        <v>4003</v>
      </c>
      <c r="E8938" s="391">
        <v>0.28000000000000003</v>
      </c>
      <c r="F8938" s="418">
        <v>44214</v>
      </c>
      <c r="G8938" s="417" t="s">
        <v>2283</v>
      </c>
      <c r="I8938" s="379">
        <f t="shared" ca="1" si="492"/>
        <v>-357</v>
      </c>
      <c r="J8938" s="379">
        <f t="shared" ca="1" si="493"/>
        <v>-247</v>
      </c>
      <c r="K8938" s="391" t="str">
        <f t="shared" ca="1" si="494"/>
        <v>51,00</v>
      </c>
      <c r="L8938" s="379"/>
      <c r="O8938" s="379"/>
    </row>
    <row r="8939" spans="1:15">
      <c r="A8939" s="417" t="s">
        <v>2155</v>
      </c>
      <c r="B8939" s="417" t="s">
        <v>7146</v>
      </c>
      <c r="C8939" s="417" t="s">
        <v>2281</v>
      </c>
      <c r="D8939" s="417" t="s">
        <v>4007</v>
      </c>
      <c r="E8939" s="391">
        <v>0.16</v>
      </c>
      <c r="F8939" s="418">
        <v>44214</v>
      </c>
      <c r="G8939" s="417" t="s">
        <v>2283</v>
      </c>
      <c r="I8939" s="379">
        <f t="shared" ca="1" si="492"/>
        <v>-357</v>
      </c>
      <c r="J8939" s="379">
        <f t="shared" ca="1" si="493"/>
        <v>-247</v>
      </c>
      <c r="K8939" s="391" t="str">
        <f t="shared" ca="1" si="494"/>
        <v>52,00</v>
      </c>
      <c r="L8939" s="379"/>
      <c r="O8939" s="379"/>
    </row>
    <row r="8940" spans="1:15">
      <c r="A8940" s="417" t="s">
        <v>2155</v>
      </c>
      <c r="B8940" s="417" t="s">
        <v>8628</v>
      </c>
      <c r="C8940" s="417" t="s">
        <v>2281</v>
      </c>
      <c r="D8940" s="417" t="s">
        <v>4004</v>
      </c>
      <c r="E8940" s="391">
        <v>0.18</v>
      </c>
      <c r="F8940" s="418">
        <v>44214</v>
      </c>
      <c r="G8940" s="417" t="s">
        <v>2283</v>
      </c>
      <c r="I8940" s="379">
        <f t="shared" ca="1" si="492"/>
        <v>-357</v>
      </c>
      <c r="J8940" s="379">
        <f t="shared" ca="1" si="493"/>
        <v>-247</v>
      </c>
      <c r="K8940" s="391" t="str">
        <f t="shared" ca="1" si="494"/>
        <v>53,00</v>
      </c>
      <c r="L8940" s="379"/>
      <c r="O8940" s="379"/>
    </row>
    <row r="8941" spans="1:15">
      <c r="A8941" s="417" t="s">
        <v>2155</v>
      </c>
      <c r="B8941" s="417" t="s">
        <v>8629</v>
      </c>
      <c r="C8941" s="417" t="s">
        <v>2281</v>
      </c>
      <c r="D8941" s="417" t="s">
        <v>4008</v>
      </c>
      <c r="E8941" s="391">
        <v>0.17</v>
      </c>
      <c r="F8941" s="418">
        <v>44214</v>
      </c>
      <c r="G8941" s="417" t="s">
        <v>2283</v>
      </c>
      <c r="I8941" s="379">
        <f t="shared" ca="1" si="492"/>
        <v>-357</v>
      </c>
      <c r="J8941" s="379">
        <f t="shared" ca="1" si="493"/>
        <v>-247</v>
      </c>
      <c r="K8941" s="391" t="str">
        <f t="shared" ca="1" si="494"/>
        <v>54,00</v>
      </c>
      <c r="L8941" s="379"/>
      <c r="O8941" s="379"/>
    </row>
    <row r="8942" spans="1:15">
      <c r="A8942" s="417" t="s">
        <v>2155</v>
      </c>
      <c r="B8942" s="417" t="s">
        <v>8630</v>
      </c>
      <c r="C8942" s="417" t="s">
        <v>2281</v>
      </c>
      <c r="D8942" s="417" t="s">
        <v>3998</v>
      </c>
      <c r="E8942" s="391">
        <v>0.08</v>
      </c>
      <c r="F8942" s="418">
        <v>44214</v>
      </c>
      <c r="G8942" s="417" t="s">
        <v>2283</v>
      </c>
      <c r="I8942" s="379">
        <f t="shared" ca="1" si="492"/>
        <v>-357</v>
      </c>
      <c r="J8942" s="379">
        <f t="shared" ca="1" si="493"/>
        <v>-247</v>
      </c>
      <c r="K8942" s="391" t="str">
        <f t="shared" ca="1" si="494"/>
        <v>55,00</v>
      </c>
      <c r="L8942" s="379"/>
      <c r="O8942" s="379"/>
    </row>
    <row r="8943" spans="1:15">
      <c r="A8943" s="417" t="s">
        <v>2155</v>
      </c>
      <c r="B8943" s="417" t="s">
        <v>13526</v>
      </c>
      <c r="C8943" s="417" t="s">
        <v>2281</v>
      </c>
      <c r="D8943" s="417" t="s">
        <v>5174</v>
      </c>
      <c r="E8943" s="391">
        <v>0.02</v>
      </c>
      <c r="F8943" s="418">
        <v>44214</v>
      </c>
      <c r="G8943" s="417" t="s">
        <v>2283</v>
      </c>
      <c r="I8943" s="379">
        <f t="shared" ca="1" si="492"/>
        <v>-357</v>
      </c>
      <c r="J8943" s="379">
        <f t="shared" ca="1" si="493"/>
        <v>-247</v>
      </c>
      <c r="K8943" s="391" t="str">
        <f t="shared" ca="1" si="494"/>
        <v>56,00</v>
      </c>
      <c r="L8943" s="379"/>
      <c r="O8943" s="379"/>
    </row>
    <row r="8944" spans="1:15">
      <c r="A8944" s="417" t="s">
        <v>2155</v>
      </c>
      <c r="B8944" s="417" t="s">
        <v>7147</v>
      </c>
      <c r="C8944" s="417" t="s">
        <v>2281</v>
      </c>
      <c r="D8944" s="417" t="s">
        <v>3600</v>
      </c>
      <c r="E8944" s="391">
        <v>0.15</v>
      </c>
      <c r="F8944" s="418">
        <v>44214</v>
      </c>
      <c r="G8944" s="417" t="s">
        <v>2283</v>
      </c>
      <c r="I8944" s="379">
        <f t="shared" ca="1" si="492"/>
        <v>-357</v>
      </c>
      <c r="J8944" s="379">
        <f t="shared" ca="1" si="493"/>
        <v>-247</v>
      </c>
      <c r="K8944" s="391" t="str">
        <f t="shared" ca="1" si="494"/>
        <v>57,00</v>
      </c>
      <c r="L8944" s="379"/>
      <c r="O8944" s="379"/>
    </row>
    <row r="8945" spans="1:15">
      <c r="A8945" s="417" t="s">
        <v>2155</v>
      </c>
      <c r="B8945" s="417" t="s">
        <v>13527</v>
      </c>
      <c r="C8945" s="417" t="s">
        <v>2281</v>
      </c>
      <c r="D8945" s="417" t="s">
        <v>3110</v>
      </c>
      <c r="E8945" s="391">
        <v>8.27</v>
      </c>
      <c r="F8945" s="418">
        <v>44249</v>
      </c>
      <c r="G8945" s="417" t="s">
        <v>2283</v>
      </c>
      <c r="I8945" s="379">
        <f t="shared" ca="1" si="492"/>
        <v>-322</v>
      </c>
      <c r="J8945" s="379">
        <f t="shared" ca="1" si="493"/>
        <v>-224</v>
      </c>
      <c r="K8945" s="391" t="str">
        <f t="shared" ca="1" si="494"/>
        <v>44,50</v>
      </c>
      <c r="L8945" s="379"/>
      <c r="O8945" s="379"/>
    </row>
    <row r="8946" spans="1:15">
      <c r="A8946" s="417" t="s">
        <v>2155</v>
      </c>
      <c r="B8946" s="417" t="s">
        <v>13528</v>
      </c>
      <c r="C8946" s="417" t="s">
        <v>2281</v>
      </c>
      <c r="D8946" s="417" t="s">
        <v>4006</v>
      </c>
      <c r="E8946" s="391">
        <v>2.2000000000000002</v>
      </c>
      <c r="F8946" s="418">
        <v>44249</v>
      </c>
      <c r="G8946" s="417" t="s">
        <v>2283</v>
      </c>
      <c r="I8946" s="379">
        <f t="shared" ca="1" si="492"/>
        <v>-322</v>
      </c>
      <c r="J8946" s="379">
        <f t="shared" ca="1" si="493"/>
        <v>-224</v>
      </c>
      <c r="K8946" s="391" t="str">
        <f t="shared" ca="1" si="494"/>
        <v>45,00</v>
      </c>
      <c r="L8946" s="379"/>
      <c r="O8946" s="379"/>
    </row>
    <row r="8947" spans="1:15">
      <c r="A8947" s="417" t="s">
        <v>2155</v>
      </c>
      <c r="B8947" s="417" t="s">
        <v>13529</v>
      </c>
      <c r="C8947" s="417" t="s">
        <v>2281</v>
      </c>
      <c r="D8947" s="417" t="s">
        <v>5176</v>
      </c>
      <c r="E8947" s="391">
        <v>0.25</v>
      </c>
      <c r="F8947" s="418">
        <v>44249</v>
      </c>
      <c r="G8947" s="417" t="s">
        <v>2283</v>
      </c>
      <c r="I8947" s="379">
        <f t="shared" ca="1" si="492"/>
        <v>-322</v>
      </c>
      <c r="J8947" s="379">
        <f t="shared" ca="1" si="493"/>
        <v>-224</v>
      </c>
      <c r="K8947" s="391" t="str">
        <f t="shared" ca="1" si="494"/>
        <v>46,00</v>
      </c>
      <c r="L8947" s="379"/>
      <c r="O8947" s="379"/>
    </row>
    <row r="8948" spans="1:15">
      <c r="A8948" s="417" t="s">
        <v>2155</v>
      </c>
      <c r="B8948" s="417" t="s">
        <v>13530</v>
      </c>
      <c r="C8948" s="417" t="s">
        <v>2281</v>
      </c>
      <c r="D8948" s="417" t="s">
        <v>5173</v>
      </c>
      <c r="E8948" s="391">
        <v>3.1</v>
      </c>
      <c r="F8948" s="418">
        <v>44249</v>
      </c>
      <c r="G8948" s="417" t="s">
        <v>2283</v>
      </c>
      <c r="I8948" s="379">
        <f t="shared" ca="1" si="492"/>
        <v>-322</v>
      </c>
      <c r="J8948" s="379">
        <f t="shared" ca="1" si="493"/>
        <v>-224</v>
      </c>
      <c r="K8948" s="391" t="str">
        <f t="shared" ca="1" si="494"/>
        <v>47,00</v>
      </c>
      <c r="L8948" s="379"/>
      <c r="O8948" s="379"/>
    </row>
    <row r="8949" spans="1:15">
      <c r="A8949" s="417" t="s">
        <v>2155</v>
      </c>
      <c r="B8949" s="417" t="s">
        <v>13531</v>
      </c>
      <c r="C8949" s="417" t="s">
        <v>2281</v>
      </c>
      <c r="D8949" s="417" t="s">
        <v>4022</v>
      </c>
      <c r="E8949" s="391">
        <v>4.43</v>
      </c>
      <c r="F8949" s="418">
        <v>44249</v>
      </c>
      <c r="G8949" s="417" t="s">
        <v>2283</v>
      </c>
      <c r="I8949" s="379">
        <f t="shared" ca="1" si="492"/>
        <v>-322</v>
      </c>
      <c r="J8949" s="379">
        <f t="shared" ca="1" si="493"/>
        <v>-224</v>
      </c>
      <c r="K8949" s="391" t="str">
        <f t="shared" ca="1" si="494"/>
        <v>48,00</v>
      </c>
      <c r="L8949" s="379"/>
      <c r="O8949" s="379"/>
    </row>
    <row r="8950" spans="1:15">
      <c r="A8950" s="417" t="s">
        <v>2155</v>
      </c>
      <c r="B8950" s="417" t="s">
        <v>13532</v>
      </c>
      <c r="C8950" s="417" t="s">
        <v>2281</v>
      </c>
      <c r="D8950" s="417" t="s">
        <v>4012</v>
      </c>
      <c r="E8950" s="391">
        <v>2.52</v>
      </c>
      <c r="F8950" s="418">
        <v>44249</v>
      </c>
      <c r="G8950" s="417" t="s">
        <v>2283</v>
      </c>
      <c r="I8950" s="379">
        <f t="shared" ca="1" si="492"/>
        <v>-322</v>
      </c>
      <c r="J8950" s="379">
        <f t="shared" ca="1" si="493"/>
        <v>-224</v>
      </c>
      <c r="K8950" s="391" t="str">
        <f t="shared" ca="1" si="494"/>
        <v>49,00</v>
      </c>
      <c r="L8950" s="379"/>
      <c r="O8950" s="379"/>
    </row>
    <row r="8951" spans="1:15">
      <c r="A8951" s="417" t="s">
        <v>2155</v>
      </c>
      <c r="B8951" s="417" t="s">
        <v>13533</v>
      </c>
      <c r="C8951" s="417" t="s">
        <v>2281</v>
      </c>
      <c r="D8951" s="417" t="s">
        <v>4027</v>
      </c>
      <c r="E8951" s="391">
        <v>1.98</v>
      </c>
      <c r="F8951" s="418">
        <v>44249</v>
      </c>
      <c r="G8951" s="417" t="s">
        <v>2283</v>
      </c>
      <c r="I8951" s="379">
        <f t="shared" ca="1" si="492"/>
        <v>-322</v>
      </c>
      <c r="J8951" s="379">
        <f t="shared" ca="1" si="493"/>
        <v>-224</v>
      </c>
      <c r="K8951" s="391" t="str">
        <f t="shared" ca="1" si="494"/>
        <v>50,00</v>
      </c>
      <c r="L8951" s="379"/>
      <c r="O8951" s="379"/>
    </row>
    <row r="8952" spans="1:15">
      <c r="A8952" s="417" t="s">
        <v>2155</v>
      </c>
      <c r="B8952" s="417" t="s">
        <v>13534</v>
      </c>
      <c r="C8952" s="417" t="s">
        <v>2281</v>
      </c>
      <c r="D8952" s="417" t="s">
        <v>4003</v>
      </c>
      <c r="E8952" s="391">
        <v>1.65</v>
      </c>
      <c r="F8952" s="418">
        <v>44249</v>
      </c>
      <c r="G8952" s="417" t="s">
        <v>2283</v>
      </c>
      <c r="I8952" s="379">
        <f t="shared" ca="1" si="492"/>
        <v>-322</v>
      </c>
      <c r="J8952" s="379">
        <f t="shared" ca="1" si="493"/>
        <v>-224</v>
      </c>
      <c r="K8952" s="391" t="str">
        <f t="shared" ca="1" si="494"/>
        <v>51,00</v>
      </c>
      <c r="L8952" s="379"/>
      <c r="O8952" s="379"/>
    </row>
    <row r="8953" spans="1:15">
      <c r="A8953" s="417" t="s">
        <v>2155</v>
      </c>
      <c r="B8953" s="417" t="s">
        <v>13535</v>
      </c>
      <c r="C8953" s="417" t="s">
        <v>2281</v>
      </c>
      <c r="D8953" s="417" t="s">
        <v>4007</v>
      </c>
      <c r="E8953" s="391">
        <v>1.27</v>
      </c>
      <c r="F8953" s="418">
        <v>44249</v>
      </c>
      <c r="G8953" s="417" t="s">
        <v>2283</v>
      </c>
      <c r="I8953" s="379">
        <f t="shared" ca="1" si="492"/>
        <v>-322</v>
      </c>
      <c r="J8953" s="379">
        <f t="shared" ca="1" si="493"/>
        <v>-224</v>
      </c>
      <c r="K8953" s="391" t="str">
        <f t="shared" ca="1" si="494"/>
        <v>52,00</v>
      </c>
      <c r="L8953" s="379"/>
      <c r="O8953" s="379"/>
    </row>
    <row r="8954" spans="1:15">
      <c r="A8954" s="417" t="s">
        <v>2155</v>
      </c>
      <c r="B8954" s="417" t="s">
        <v>13536</v>
      </c>
      <c r="C8954" s="417" t="s">
        <v>2281</v>
      </c>
      <c r="D8954" s="417" t="s">
        <v>4004</v>
      </c>
      <c r="E8954" s="391">
        <v>0.87</v>
      </c>
      <c r="F8954" s="418">
        <v>44249</v>
      </c>
      <c r="G8954" s="417" t="s">
        <v>2283</v>
      </c>
      <c r="I8954" s="379">
        <f t="shared" ca="1" si="492"/>
        <v>-322</v>
      </c>
      <c r="J8954" s="379">
        <f t="shared" ca="1" si="493"/>
        <v>-224</v>
      </c>
      <c r="K8954" s="391" t="str">
        <f t="shared" ca="1" si="494"/>
        <v>53,00</v>
      </c>
      <c r="L8954" s="379"/>
      <c r="O8954" s="379"/>
    </row>
    <row r="8955" spans="1:15">
      <c r="A8955" s="417" t="s">
        <v>2155</v>
      </c>
      <c r="B8955" s="417" t="s">
        <v>13537</v>
      </c>
      <c r="C8955" s="417" t="s">
        <v>2281</v>
      </c>
      <c r="D8955" s="417" t="s">
        <v>4008</v>
      </c>
      <c r="E8955" s="391">
        <v>1.35</v>
      </c>
      <c r="F8955" s="418">
        <v>44249</v>
      </c>
      <c r="G8955" s="417" t="s">
        <v>2283</v>
      </c>
      <c r="I8955" s="379">
        <f t="shared" ca="1" si="492"/>
        <v>-322</v>
      </c>
      <c r="J8955" s="379">
        <f t="shared" ca="1" si="493"/>
        <v>-224</v>
      </c>
      <c r="K8955" s="391" t="str">
        <f t="shared" ca="1" si="494"/>
        <v>54,00</v>
      </c>
      <c r="L8955" s="379"/>
      <c r="O8955" s="379"/>
    </row>
    <row r="8956" spans="1:15">
      <c r="A8956" s="417" t="s">
        <v>2155</v>
      </c>
      <c r="B8956" s="417" t="s">
        <v>13538</v>
      </c>
      <c r="C8956" s="417" t="s">
        <v>2281</v>
      </c>
      <c r="D8956" s="417" t="s">
        <v>3998</v>
      </c>
      <c r="E8956" s="391">
        <v>0.52</v>
      </c>
      <c r="F8956" s="418">
        <v>44249</v>
      </c>
      <c r="G8956" s="417" t="s">
        <v>2283</v>
      </c>
      <c r="I8956" s="379">
        <f t="shared" ca="1" si="492"/>
        <v>-322</v>
      </c>
      <c r="J8956" s="379">
        <f t="shared" ca="1" si="493"/>
        <v>-224</v>
      </c>
      <c r="K8956" s="391" t="str">
        <f t="shared" ca="1" si="494"/>
        <v>55,00</v>
      </c>
      <c r="L8956" s="379"/>
      <c r="O8956" s="379"/>
    </row>
    <row r="8957" spans="1:15">
      <c r="A8957" s="417" t="s">
        <v>2155</v>
      </c>
      <c r="B8957" s="417" t="s">
        <v>13539</v>
      </c>
      <c r="C8957" s="417" t="s">
        <v>2281</v>
      </c>
      <c r="D8957" s="417" t="s">
        <v>5174</v>
      </c>
      <c r="E8957" s="391">
        <v>1.27</v>
      </c>
      <c r="F8957" s="418">
        <v>44249</v>
      </c>
      <c r="G8957" s="417" t="s">
        <v>2283</v>
      </c>
      <c r="I8957" s="379">
        <f t="shared" ca="1" si="492"/>
        <v>-322</v>
      </c>
      <c r="J8957" s="379">
        <f t="shared" ca="1" si="493"/>
        <v>-224</v>
      </c>
      <c r="K8957" s="391" t="str">
        <f t="shared" ca="1" si="494"/>
        <v>56,00</v>
      </c>
      <c r="L8957" s="379"/>
      <c r="O8957" s="379"/>
    </row>
    <row r="8958" spans="1:15">
      <c r="A8958" s="417" t="s">
        <v>2155</v>
      </c>
      <c r="B8958" s="417" t="s">
        <v>13540</v>
      </c>
      <c r="C8958" s="417" t="s">
        <v>2281</v>
      </c>
      <c r="D8958" s="417" t="s">
        <v>3600</v>
      </c>
      <c r="E8958" s="391">
        <v>0.99</v>
      </c>
      <c r="F8958" s="418">
        <v>44249</v>
      </c>
      <c r="G8958" s="417" t="s">
        <v>2283</v>
      </c>
      <c r="I8958" s="379">
        <f t="shared" ca="1" si="492"/>
        <v>-322</v>
      </c>
      <c r="J8958" s="379">
        <f t="shared" ca="1" si="493"/>
        <v>-224</v>
      </c>
      <c r="K8958" s="391" t="str">
        <f t="shared" ca="1" si="494"/>
        <v>57,00</v>
      </c>
      <c r="L8958" s="379"/>
      <c r="O8958" s="379"/>
    </row>
    <row r="8959" spans="1:15">
      <c r="A8959" s="417" t="s">
        <v>2155</v>
      </c>
      <c r="B8959" s="417" t="s">
        <v>13541</v>
      </c>
      <c r="C8959" s="417" t="s">
        <v>2281</v>
      </c>
      <c r="D8959" s="417" t="s">
        <v>3601</v>
      </c>
      <c r="E8959" s="391">
        <v>0.68</v>
      </c>
      <c r="F8959" s="418">
        <v>44249</v>
      </c>
      <c r="G8959" s="417" t="s">
        <v>2283</v>
      </c>
      <c r="I8959" s="379">
        <f t="shared" ca="1" si="492"/>
        <v>-322</v>
      </c>
      <c r="J8959" s="379">
        <f t="shared" ca="1" si="493"/>
        <v>-224</v>
      </c>
      <c r="K8959" s="391" t="str">
        <f t="shared" ca="1" si="494"/>
        <v>58,00</v>
      </c>
      <c r="L8959" s="379"/>
      <c r="O8959" s="379"/>
    </row>
    <row r="8960" spans="1:15">
      <c r="A8960" s="417" t="s">
        <v>2155</v>
      </c>
      <c r="B8960" s="417" t="s">
        <v>16605</v>
      </c>
      <c r="C8960" s="417" t="s">
        <v>2281</v>
      </c>
      <c r="D8960" s="417" t="s">
        <v>8180</v>
      </c>
      <c r="E8960" s="391">
        <v>0.75</v>
      </c>
      <c r="F8960" s="418">
        <v>44249</v>
      </c>
      <c r="G8960" s="417" t="s">
        <v>2286</v>
      </c>
      <c r="I8960" s="379">
        <f t="shared" ca="1" si="492"/>
        <v>-322</v>
      </c>
      <c r="J8960" s="379">
        <f t="shared" ca="1" si="493"/>
        <v>-224</v>
      </c>
      <c r="K8960" s="391" t="str">
        <f t="shared" ca="1" si="494"/>
        <v>58,50</v>
      </c>
      <c r="L8960" s="379"/>
      <c r="O8960" s="379"/>
    </row>
    <row r="8961" spans="1:15">
      <c r="A8961" s="417" t="s">
        <v>2155</v>
      </c>
      <c r="B8961" s="417" t="s">
        <v>18623</v>
      </c>
      <c r="C8961" s="417" t="s">
        <v>2281</v>
      </c>
      <c r="D8961" s="417" t="s">
        <v>4025</v>
      </c>
      <c r="E8961" s="391">
        <v>1.76</v>
      </c>
      <c r="F8961" s="418">
        <v>44270</v>
      </c>
      <c r="G8961" s="417" t="s">
        <v>2283</v>
      </c>
      <c r="I8961" s="379">
        <f t="shared" ca="1" si="492"/>
        <v>-301</v>
      </c>
      <c r="J8961" s="379">
        <f t="shared" ca="1" si="493"/>
        <v>-209</v>
      </c>
      <c r="K8961" s="391" t="str">
        <f t="shared" ca="1" si="494"/>
        <v>43,00</v>
      </c>
      <c r="L8961" s="379"/>
      <c r="O8961" s="379"/>
    </row>
    <row r="8962" spans="1:15">
      <c r="A8962" s="417" t="s">
        <v>2155</v>
      </c>
      <c r="B8962" s="417" t="s">
        <v>18624</v>
      </c>
      <c r="C8962" s="417" t="s">
        <v>2281</v>
      </c>
      <c r="D8962" s="417" t="s">
        <v>2373</v>
      </c>
      <c r="E8962" s="391">
        <v>0.92</v>
      </c>
      <c r="F8962" s="418">
        <v>44270</v>
      </c>
      <c r="G8962" s="417" t="s">
        <v>2283</v>
      </c>
      <c r="I8962" s="379">
        <f t="shared" ca="1" si="492"/>
        <v>-301</v>
      </c>
      <c r="J8962" s="379">
        <f t="shared" ca="1" si="493"/>
        <v>-209</v>
      </c>
      <c r="K8962" s="391" t="str">
        <f t="shared" ca="1" si="494"/>
        <v>44,00</v>
      </c>
      <c r="L8962" s="379"/>
      <c r="O8962" s="379"/>
    </row>
    <row r="8963" spans="1:15">
      <c r="A8963" s="417" t="s">
        <v>2155</v>
      </c>
      <c r="B8963" s="417" t="s">
        <v>13542</v>
      </c>
      <c r="C8963" s="417" t="s">
        <v>2281</v>
      </c>
      <c r="D8963" s="417" t="s">
        <v>4006</v>
      </c>
      <c r="E8963" s="391">
        <v>7.5</v>
      </c>
      <c r="F8963" s="418">
        <v>44270</v>
      </c>
      <c r="G8963" s="417" t="s">
        <v>2283</v>
      </c>
      <c r="I8963" s="379">
        <f t="shared" ca="1" si="492"/>
        <v>-301</v>
      </c>
      <c r="J8963" s="379">
        <f t="shared" ca="1" si="493"/>
        <v>-209</v>
      </c>
      <c r="K8963" s="391" t="str">
        <f t="shared" ca="1" si="494"/>
        <v>45,00</v>
      </c>
      <c r="L8963" s="379"/>
      <c r="O8963" s="379"/>
    </row>
    <row r="8964" spans="1:15">
      <c r="A8964" s="417" t="s">
        <v>2155</v>
      </c>
      <c r="B8964" s="417" t="s">
        <v>13543</v>
      </c>
      <c r="C8964" s="417" t="s">
        <v>2281</v>
      </c>
      <c r="D8964" s="417" t="s">
        <v>5176</v>
      </c>
      <c r="E8964" s="391">
        <v>0.03</v>
      </c>
      <c r="F8964" s="418">
        <v>44270</v>
      </c>
      <c r="G8964" s="417" t="s">
        <v>2283</v>
      </c>
      <c r="I8964" s="379">
        <f t="shared" ca="1" si="492"/>
        <v>-301</v>
      </c>
      <c r="J8964" s="379">
        <f t="shared" ca="1" si="493"/>
        <v>-209</v>
      </c>
      <c r="K8964" s="391" t="str">
        <f t="shared" ca="1" si="494"/>
        <v>46,00</v>
      </c>
      <c r="L8964" s="379"/>
      <c r="O8964" s="379"/>
    </row>
    <row r="8965" spans="1:15">
      <c r="A8965" s="417" t="s">
        <v>2155</v>
      </c>
      <c r="B8965" s="417" t="s">
        <v>13544</v>
      </c>
      <c r="C8965" s="417" t="s">
        <v>2281</v>
      </c>
      <c r="D8965" s="417" t="s">
        <v>5173</v>
      </c>
      <c r="E8965" s="391">
        <v>0.55000000000000004</v>
      </c>
      <c r="F8965" s="418">
        <v>44270</v>
      </c>
      <c r="G8965" s="417" t="s">
        <v>2283</v>
      </c>
      <c r="I8965" s="379">
        <f t="shared" ca="1" si="492"/>
        <v>-301</v>
      </c>
      <c r="J8965" s="379">
        <f t="shared" ca="1" si="493"/>
        <v>-209</v>
      </c>
      <c r="K8965" s="391" t="str">
        <f t="shared" ca="1" si="494"/>
        <v>47,00</v>
      </c>
      <c r="L8965" s="379"/>
      <c r="O8965" s="379"/>
    </row>
    <row r="8966" spans="1:15">
      <c r="A8966" s="417" t="s">
        <v>2155</v>
      </c>
      <c r="B8966" s="417" t="s">
        <v>13545</v>
      </c>
      <c r="C8966" s="417" t="s">
        <v>2281</v>
      </c>
      <c r="D8966" s="417" t="s">
        <v>4022</v>
      </c>
      <c r="E8966" s="391">
        <v>0.42</v>
      </c>
      <c r="F8966" s="418">
        <v>44270</v>
      </c>
      <c r="G8966" s="417" t="s">
        <v>2283</v>
      </c>
      <c r="I8966" s="379">
        <f t="shared" ca="1" si="492"/>
        <v>-301</v>
      </c>
      <c r="J8966" s="379">
        <f t="shared" ca="1" si="493"/>
        <v>-209</v>
      </c>
      <c r="K8966" s="391" t="str">
        <f t="shared" ca="1" si="494"/>
        <v>48,00</v>
      </c>
      <c r="L8966" s="379"/>
      <c r="O8966" s="379"/>
    </row>
    <row r="8967" spans="1:15">
      <c r="A8967" s="417" t="s">
        <v>2155</v>
      </c>
      <c r="B8967" s="417" t="s">
        <v>13546</v>
      </c>
      <c r="C8967" s="417" t="s">
        <v>2281</v>
      </c>
      <c r="D8967" s="417" t="s">
        <v>4012</v>
      </c>
      <c r="E8967" s="391">
        <v>0.63</v>
      </c>
      <c r="F8967" s="418">
        <v>44270</v>
      </c>
      <c r="G8967" s="417" t="s">
        <v>2283</v>
      </c>
      <c r="I8967" s="379">
        <f t="shared" ca="1" si="492"/>
        <v>-301</v>
      </c>
      <c r="J8967" s="379">
        <f t="shared" ca="1" si="493"/>
        <v>-209</v>
      </c>
      <c r="K8967" s="391" t="str">
        <f t="shared" ca="1" si="494"/>
        <v>49,00</v>
      </c>
      <c r="L8967" s="379"/>
      <c r="O8967" s="379"/>
    </row>
    <row r="8968" spans="1:15">
      <c r="A8968" s="417" t="s">
        <v>2155</v>
      </c>
      <c r="B8968" s="417" t="s">
        <v>13547</v>
      </c>
      <c r="C8968" s="417" t="s">
        <v>2281</v>
      </c>
      <c r="D8968" s="417" t="s">
        <v>4002</v>
      </c>
      <c r="E8968" s="391">
        <v>4.37</v>
      </c>
      <c r="F8968" s="418">
        <v>44270</v>
      </c>
      <c r="G8968" s="417" t="s">
        <v>2286</v>
      </c>
      <c r="I8968" s="379">
        <f t="shared" ca="1" si="492"/>
        <v>-301</v>
      </c>
      <c r="J8968" s="379">
        <f t="shared" ca="1" si="493"/>
        <v>-209</v>
      </c>
      <c r="K8968" s="391" t="str">
        <f t="shared" ca="1" si="494"/>
        <v>50,50</v>
      </c>
      <c r="L8968" s="379"/>
      <c r="O8968" s="379"/>
    </row>
    <row r="8969" spans="1:15">
      <c r="A8969" s="417" t="s">
        <v>2155</v>
      </c>
      <c r="B8969" s="417" t="s">
        <v>13548</v>
      </c>
      <c r="C8969" s="417" t="s">
        <v>2281</v>
      </c>
      <c r="D8969" s="417" t="s">
        <v>4007</v>
      </c>
      <c r="E8969" s="391">
        <v>1.93</v>
      </c>
      <c r="F8969" s="418">
        <v>44270</v>
      </c>
      <c r="G8969" s="417" t="s">
        <v>2283</v>
      </c>
      <c r="I8969" s="379">
        <f t="shared" ca="1" si="492"/>
        <v>-301</v>
      </c>
      <c r="J8969" s="379">
        <f t="shared" ca="1" si="493"/>
        <v>-209</v>
      </c>
      <c r="K8969" s="391" t="str">
        <f t="shared" ca="1" si="494"/>
        <v>52,00</v>
      </c>
      <c r="L8969" s="379"/>
      <c r="O8969" s="379"/>
    </row>
    <row r="8970" spans="1:15">
      <c r="A8970" s="417" t="s">
        <v>2155</v>
      </c>
      <c r="B8970" s="417" t="s">
        <v>13549</v>
      </c>
      <c r="C8970" s="417" t="s">
        <v>2281</v>
      </c>
      <c r="D8970" s="417" t="s">
        <v>4004</v>
      </c>
      <c r="E8970" s="391">
        <v>1.29</v>
      </c>
      <c r="F8970" s="418">
        <v>44270</v>
      </c>
      <c r="G8970" s="417" t="s">
        <v>2283</v>
      </c>
      <c r="I8970" s="379">
        <f t="shared" ref="I8970:I9033" ca="1" si="495">IF(F8970&lt;&gt;"",F8970-$I$199,"")</f>
        <v>-301</v>
      </c>
      <c r="J8970" s="379">
        <f t="shared" ref="J8970:J9033" ca="1" si="496">IF(I8970&lt;&gt;"",NETWORKDAYS($I$199,F8970-1,$N$201:$N$224),"")</f>
        <v>-209</v>
      </c>
      <c r="K8970" s="391" t="str">
        <f t="shared" ref="K8970:K9033" ca="1" si="497">IF(I8970&lt;&gt;"",RIGHT(D8970,LEN(D8970)-FIND(" ",D8970)),"")</f>
        <v>53,00</v>
      </c>
      <c r="L8970" s="379"/>
      <c r="O8970" s="379"/>
    </row>
    <row r="8971" spans="1:15">
      <c r="A8971" s="417" t="s">
        <v>2155</v>
      </c>
      <c r="B8971" s="417" t="s">
        <v>13550</v>
      </c>
      <c r="C8971" s="417" t="s">
        <v>2281</v>
      </c>
      <c r="D8971" s="417" t="s">
        <v>4008</v>
      </c>
      <c r="E8971" s="391">
        <v>1.4</v>
      </c>
      <c r="F8971" s="418">
        <v>44270</v>
      </c>
      <c r="G8971" s="417" t="s">
        <v>2283</v>
      </c>
      <c r="I8971" s="379">
        <f t="shared" ca="1" si="495"/>
        <v>-301</v>
      </c>
      <c r="J8971" s="379">
        <f t="shared" ca="1" si="496"/>
        <v>-209</v>
      </c>
      <c r="K8971" s="391" t="str">
        <f t="shared" ca="1" si="497"/>
        <v>54,00</v>
      </c>
      <c r="L8971" s="379"/>
      <c r="O8971" s="379"/>
    </row>
    <row r="8972" spans="1:15">
      <c r="A8972" s="417" t="s">
        <v>2155</v>
      </c>
      <c r="B8972" s="417" t="s">
        <v>18625</v>
      </c>
      <c r="C8972" s="417" t="s">
        <v>2281</v>
      </c>
      <c r="D8972" s="417" t="s">
        <v>3998</v>
      </c>
      <c r="E8972" s="391">
        <v>0.46</v>
      </c>
      <c r="F8972" s="418">
        <v>44270</v>
      </c>
      <c r="G8972" s="417" t="s">
        <v>2283</v>
      </c>
      <c r="I8972" s="379">
        <f t="shared" ca="1" si="495"/>
        <v>-301</v>
      </c>
      <c r="J8972" s="379">
        <f t="shared" ca="1" si="496"/>
        <v>-209</v>
      </c>
      <c r="K8972" s="391" t="str">
        <f t="shared" ca="1" si="497"/>
        <v>55,00</v>
      </c>
      <c r="L8972" s="379"/>
      <c r="O8972" s="379"/>
    </row>
    <row r="8973" spans="1:15">
      <c r="A8973" s="417" t="s">
        <v>2155</v>
      </c>
      <c r="B8973" s="417" t="s">
        <v>13551</v>
      </c>
      <c r="C8973" s="417" t="s">
        <v>2281</v>
      </c>
      <c r="D8973" s="417" t="s">
        <v>4010</v>
      </c>
      <c r="E8973" s="391">
        <v>1</v>
      </c>
      <c r="F8973" s="418">
        <v>44270</v>
      </c>
      <c r="G8973" s="417" t="s">
        <v>2286</v>
      </c>
      <c r="I8973" s="379">
        <f t="shared" ca="1" si="495"/>
        <v>-301</v>
      </c>
      <c r="J8973" s="379">
        <f t="shared" ca="1" si="496"/>
        <v>-209</v>
      </c>
      <c r="K8973" s="391" t="str">
        <f t="shared" ca="1" si="497"/>
        <v>56,50</v>
      </c>
      <c r="L8973" s="379"/>
      <c r="O8973" s="379"/>
    </row>
    <row r="8974" spans="1:15">
      <c r="A8974" s="417" t="s">
        <v>2155</v>
      </c>
      <c r="B8974" s="417" t="s">
        <v>13552</v>
      </c>
      <c r="C8974" s="417" t="s">
        <v>2281</v>
      </c>
      <c r="D8974" s="417" t="s">
        <v>3601</v>
      </c>
      <c r="E8974" s="391">
        <v>1.39</v>
      </c>
      <c r="F8974" s="418">
        <v>44270</v>
      </c>
      <c r="G8974" s="417" t="s">
        <v>2283</v>
      </c>
      <c r="I8974" s="379">
        <f t="shared" ca="1" si="495"/>
        <v>-301</v>
      </c>
      <c r="J8974" s="379">
        <f t="shared" ca="1" si="496"/>
        <v>-209</v>
      </c>
      <c r="K8974" s="391" t="str">
        <f t="shared" ca="1" si="497"/>
        <v>58,00</v>
      </c>
      <c r="L8974" s="379"/>
      <c r="O8974" s="379"/>
    </row>
    <row r="8975" spans="1:15">
      <c r="A8975" s="417" t="s">
        <v>2155</v>
      </c>
      <c r="B8975" s="417" t="s">
        <v>13553</v>
      </c>
      <c r="C8975" s="417" t="s">
        <v>2281</v>
      </c>
      <c r="D8975" s="417" t="s">
        <v>5179</v>
      </c>
      <c r="E8975" s="391">
        <v>8.1999999999999993</v>
      </c>
      <c r="F8975" s="418">
        <v>44305</v>
      </c>
      <c r="G8975" s="417" t="s">
        <v>2286</v>
      </c>
      <c r="I8975" s="379">
        <f t="shared" ca="1" si="495"/>
        <v>-266</v>
      </c>
      <c r="J8975" s="379">
        <f t="shared" ca="1" si="496"/>
        <v>-185</v>
      </c>
      <c r="K8975" s="391" t="str">
        <f t="shared" ca="1" si="497"/>
        <v>42,53</v>
      </c>
      <c r="L8975" s="379"/>
      <c r="O8975" s="379"/>
    </row>
    <row r="8976" spans="1:15">
      <c r="A8976" s="417" t="s">
        <v>2155</v>
      </c>
      <c r="B8976" s="417" t="s">
        <v>5165</v>
      </c>
      <c r="C8976" s="417" t="s">
        <v>2281</v>
      </c>
      <c r="D8976" s="417" t="s">
        <v>5166</v>
      </c>
      <c r="E8976" s="391">
        <v>7.5</v>
      </c>
      <c r="F8976" s="418">
        <v>44305</v>
      </c>
      <c r="G8976" s="417" t="s">
        <v>2286</v>
      </c>
      <c r="I8976" s="379">
        <f t="shared" ca="1" si="495"/>
        <v>-266</v>
      </c>
      <c r="J8976" s="379">
        <f t="shared" ca="1" si="496"/>
        <v>-185</v>
      </c>
      <c r="K8976" s="391" t="str">
        <f t="shared" ca="1" si="497"/>
        <v>49,03</v>
      </c>
      <c r="L8976" s="379"/>
      <c r="O8976" s="379"/>
    </row>
    <row r="8977" spans="1:15">
      <c r="A8977" s="417" t="s">
        <v>2155</v>
      </c>
      <c r="B8977" s="417" t="s">
        <v>5167</v>
      </c>
      <c r="C8977" s="417" t="s">
        <v>2281</v>
      </c>
      <c r="D8977" s="417" t="s">
        <v>5168</v>
      </c>
      <c r="E8977" s="391">
        <v>3.75</v>
      </c>
      <c r="F8977" s="418">
        <v>44305</v>
      </c>
      <c r="G8977" s="417" t="s">
        <v>2286</v>
      </c>
      <c r="I8977" s="379">
        <f t="shared" ca="1" si="495"/>
        <v>-266</v>
      </c>
      <c r="J8977" s="379">
        <f t="shared" ca="1" si="496"/>
        <v>-185</v>
      </c>
      <c r="K8977" s="391" t="str">
        <f t="shared" ca="1" si="497"/>
        <v>54,28</v>
      </c>
      <c r="L8977" s="379"/>
      <c r="O8977" s="379"/>
    </row>
    <row r="8978" spans="1:15">
      <c r="A8978" s="417" t="s">
        <v>2155</v>
      </c>
      <c r="B8978" s="417" t="s">
        <v>5169</v>
      </c>
      <c r="C8978" s="417" t="s">
        <v>2281</v>
      </c>
      <c r="D8978" s="417" t="s">
        <v>5170</v>
      </c>
      <c r="E8978" s="391">
        <v>3.73</v>
      </c>
      <c r="F8978" s="418">
        <v>44305</v>
      </c>
      <c r="G8978" s="417" t="s">
        <v>2286</v>
      </c>
      <c r="I8978" s="379">
        <f t="shared" ca="1" si="495"/>
        <v>-266</v>
      </c>
      <c r="J8978" s="379">
        <f t="shared" ca="1" si="496"/>
        <v>-185</v>
      </c>
      <c r="K8978" s="391" t="str">
        <f t="shared" ca="1" si="497"/>
        <v>55,28</v>
      </c>
      <c r="L8978" s="379"/>
      <c r="O8978" s="379"/>
    </row>
    <row r="8979" spans="1:15">
      <c r="A8979" s="417" t="s">
        <v>2155</v>
      </c>
      <c r="B8979" s="417" t="s">
        <v>5171</v>
      </c>
      <c r="C8979" s="417" t="s">
        <v>2281</v>
      </c>
      <c r="D8979" s="417" t="s">
        <v>5172</v>
      </c>
      <c r="E8979" s="391">
        <v>3.65</v>
      </c>
      <c r="F8979" s="418">
        <v>44305</v>
      </c>
      <c r="G8979" s="417" t="s">
        <v>2283</v>
      </c>
      <c r="I8979" s="379">
        <f t="shared" ca="1" si="495"/>
        <v>-266</v>
      </c>
      <c r="J8979" s="379">
        <f t="shared" ca="1" si="496"/>
        <v>-185</v>
      </c>
      <c r="K8979" s="391" t="str">
        <f t="shared" ca="1" si="497"/>
        <v>55,78</v>
      </c>
      <c r="L8979" s="379"/>
      <c r="O8979" s="379"/>
    </row>
    <row r="8980" spans="1:15">
      <c r="A8980" s="417" t="s">
        <v>2155</v>
      </c>
      <c r="B8980" s="417" t="s">
        <v>13554</v>
      </c>
      <c r="C8980" s="417" t="s">
        <v>2281</v>
      </c>
      <c r="D8980" s="417" t="s">
        <v>5174</v>
      </c>
      <c r="E8980" s="391">
        <v>2.4</v>
      </c>
      <c r="F8980" s="418">
        <v>44365</v>
      </c>
      <c r="G8980" s="417" t="s">
        <v>2283</v>
      </c>
      <c r="I8980" s="379">
        <f t="shared" ca="1" si="495"/>
        <v>-206</v>
      </c>
      <c r="J8980" s="379">
        <f t="shared" ca="1" si="496"/>
        <v>-144</v>
      </c>
      <c r="K8980" s="391" t="str">
        <f t="shared" ca="1" si="497"/>
        <v>56,00</v>
      </c>
      <c r="L8980" s="379"/>
      <c r="O8980" s="379"/>
    </row>
    <row r="8981" spans="1:15">
      <c r="A8981" s="417" t="s">
        <v>2155</v>
      </c>
      <c r="B8981" s="417" t="s">
        <v>13555</v>
      </c>
      <c r="C8981" s="417" t="s">
        <v>2332</v>
      </c>
      <c r="D8981" s="417" t="s">
        <v>3207</v>
      </c>
      <c r="E8981" s="391">
        <v>0.1</v>
      </c>
      <c r="F8981" s="418">
        <v>44214</v>
      </c>
      <c r="G8981" s="417" t="s">
        <v>2286</v>
      </c>
      <c r="I8981" s="379">
        <f t="shared" ca="1" si="495"/>
        <v>-357</v>
      </c>
      <c r="J8981" s="379">
        <f t="shared" ca="1" si="496"/>
        <v>-247</v>
      </c>
      <c r="K8981" s="391" t="str">
        <f t="shared" ca="1" si="497"/>
        <v>38,00</v>
      </c>
      <c r="L8981" s="379"/>
      <c r="O8981" s="379"/>
    </row>
    <row r="8982" spans="1:15">
      <c r="A8982" s="417" t="s">
        <v>2155</v>
      </c>
      <c r="B8982" s="417" t="s">
        <v>13556</v>
      </c>
      <c r="C8982" s="417" t="s">
        <v>2332</v>
      </c>
      <c r="D8982" s="417" t="s">
        <v>3974</v>
      </c>
      <c r="E8982" s="391">
        <v>0.23</v>
      </c>
      <c r="F8982" s="418">
        <v>44214</v>
      </c>
      <c r="G8982" s="417" t="s">
        <v>2286</v>
      </c>
      <c r="I8982" s="379">
        <f t="shared" ca="1" si="495"/>
        <v>-357</v>
      </c>
      <c r="J8982" s="379">
        <f t="shared" ca="1" si="496"/>
        <v>-247</v>
      </c>
      <c r="K8982" s="391" t="str">
        <f t="shared" ca="1" si="497"/>
        <v>40,00</v>
      </c>
      <c r="L8982" s="379"/>
      <c r="O8982" s="379"/>
    </row>
    <row r="8983" spans="1:15">
      <c r="A8983" s="417" t="s">
        <v>2155</v>
      </c>
      <c r="B8983" s="417" t="s">
        <v>7148</v>
      </c>
      <c r="C8983" s="417" t="s">
        <v>2332</v>
      </c>
      <c r="D8983" s="417" t="s">
        <v>3074</v>
      </c>
      <c r="E8983" s="391">
        <v>0.4</v>
      </c>
      <c r="F8983" s="418">
        <v>44214</v>
      </c>
      <c r="G8983" s="417" t="s">
        <v>2286</v>
      </c>
      <c r="I8983" s="379">
        <f t="shared" ca="1" si="495"/>
        <v>-357</v>
      </c>
      <c r="J8983" s="379">
        <f t="shared" ca="1" si="496"/>
        <v>-247</v>
      </c>
      <c r="K8983" s="391" t="str">
        <f t="shared" ca="1" si="497"/>
        <v>42,00</v>
      </c>
      <c r="L8983" s="379"/>
      <c r="O8983" s="379"/>
    </row>
    <row r="8984" spans="1:15">
      <c r="A8984" s="417" t="s">
        <v>2155</v>
      </c>
      <c r="B8984" s="417" t="s">
        <v>13557</v>
      </c>
      <c r="C8984" s="417" t="s">
        <v>2332</v>
      </c>
      <c r="D8984" s="417" t="s">
        <v>4025</v>
      </c>
      <c r="E8984" s="391">
        <v>0.5</v>
      </c>
      <c r="F8984" s="418">
        <v>44214</v>
      </c>
      <c r="G8984" s="417" t="s">
        <v>2286</v>
      </c>
      <c r="I8984" s="379">
        <f t="shared" ca="1" si="495"/>
        <v>-357</v>
      </c>
      <c r="J8984" s="379">
        <f t="shared" ca="1" si="496"/>
        <v>-247</v>
      </c>
      <c r="K8984" s="391" t="str">
        <f t="shared" ca="1" si="497"/>
        <v>43,00</v>
      </c>
      <c r="L8984" s="379"/>
      <c r="O8984" s="379"/>
    </row>
    <row r="8985" spans="1:15">
      <c r="A8985" s="417" t="s">
        <v>2155</v>
      </c>
      <c r="B8985" s="417" t="s">
        <v>7149</v>
      </c>
      <c r="C8985" s="417" t="s">
        <v>2332</v>
      </c>
      <c r="D8985" s="417" t="s">
        <v>2373</v>
      </c>
      <c r="E8985" s="391">
        <v>0.36</v>
      </c>
      <c r="F8985" s="418">
        <v>44214</v>
      </c>
      <c r="G8985" s="417" t="s">
        <v>2286</v>
      </c>
      <c r="I8985" s="379">
        <f t="shared" ca="1" si="495"/>
        <v>-357</v>
      </c>
      <c r="J8985" s="379">
        <f t="shared" ca="1" si="496"/>
        <v>-247</v>
      </c>
      <c r="K8985" s="391" t="str">
        <f t="shared" ca="1" si="497"/>
        <v>44,00</v>
      </c>
      <c r="L8985" s="379"/>
      <c r="O8985" s="379"/>
    </row>
    <row r="8986" spans="1:15">
      <c r="A8986" s="417" t="s">
        <v>2155</v>
      </c>
      <c r="B8986" s="417" t="s">
        <v>13558</v>
      </c>
      <c r="C8986" s="417" t="s">
        <v>2332</v>
      </c>
      <c r="D8986" s="417" t="s">
        <v>4006</v>
      </c>
      <c r="E8986" s="391">
        <v>7.0000000000000007E-2</v>
      </c>
      <c r="F8986" s="418">
        <v>44214</v>
      </c>
      <c r="G8986" s="417" t="s">
        <v>2286</v>
      </c>
      <c r="I8986" s="379">
        <f t="shared" ca="1" si="495"/>
        <v>-357</v>
      </c>
      <c r="J8986" s="379">
        <f t="shared" ca="1" si="496"/>
        <v>-247</v>
      </c>
      <c r="K8986" s="391" t="str">
        <f t="shared" ca="1" si="497"/>
        <v>45,00</v>
      </c>
      <c r="L8986" s="379"/>
      <c r="O8986" s="379"/>
    </row>
    <row r="8987" spans="1:15">
      <c r="A8987" s="417" t="s">
        <v>2155</v>
      </c>
      <c r="B8987" s="417" t="s">
        <v>13559</v>
      </c>
      <c r="C8987" s="417" t="s">
        <v>2332</v>
      </c>
      <c r="D8987" s="417" t="s">
        <v>5176</v>
      </c>
      <c r="E8987" s="391">
        <v>0.18</v>
      </c>
      <c r="F8987" s="418">
        <v>44214</v>
      </c>
      <c r="G8987" s="417" t="s">
        <v>2286</v>
      </c>
      <c r="I8987" s="379">
        <f t="shared" ca="1" si="495"/>
        <v>-357</v>
      </c>
      <c r="J8987" s="379">
        <f t="shared" ca="1" si="496"/>
        <v>-247</v>
      </c>
      <c r="K8987" s="391" t="str">
        <f t="shared" ca="1" si="497"/>
        <v>46,00</v>
      </c>
      <c r="L8987" s="379"/>
      <c r="O8987" s="379"/>
    </row>
    <row r="8988" spans="1:15">
      <c r="A8988" s="417" t="s">
        <v>2155</v>
      </c>
      <c r="B8988" s="417" t="s">
        <v>13560</v>
      </c>
      <c r="C8988" s="417" t="s">
        <v>2332</v>
      </c>
      <c r="D8988" s="417" t="s">
        <v>4019</v>
      </c>
      <c r="E8988" s="391">
        <v>0.17</v>
      </c>
      <c r="F8988" s="418">
        <v>44214</v>
      </c>
      <c r="G8988" s="417" t="s">
        <v>2286</v>
      </c>
      <c r="I8988" s="379">
        <f t="shared" ca="1" si="495"/>
        <v>-357</v>
      </c>
      <c r="J8988" s="379">
        <f t="shared" ca="1" si="496"/>
        <v>-247</v>
      </c>
      <c r="K8988" s="391" t="str">
        <f t="shared" ca="1" si="497"/>
        <v>46,50</v>
      </c>
      <c r="L8988" s="379"/>
      <c r="O8988" s="379"/>
    </row>
    <row r="8989" spans="1:15">
      <c r="A8989" s="417" t="s">
        <v>2155</v>
      </c>
      <c r="B8989" s="417" t="s">
        <v>13561</v>
      </c>
      <c r="C8989" s="417" t="s">
        <v>2332</v>
      </c>
      <c r="D8989" s="417" t="s">
        <v>5173</v>
      </c>
      <c r="E8989" s="391">
        <v>0.15</v>
      </c>
      <c r="F8989" s="418">
        <v>44214</v>
      </c>
      <c r="G8989" s="417" t="s">
        <v>2286</v>
      </c>
      <c r="I8989" s="379">
        <f t="shared" ca="1" si="495"/>
        <v>-357</v>
      </c>
      <c r="J8989" s="379">
        <f t="shared" ca="1" si="496"/>
        <v>-247</v>
      </c>
      <c r="K8989" s="391" t="str">
        <f t="shared" ca="1" si="497"/>
        <v>47,00</v>
      </c>
      <c r="L8989" s="379"/>
      <c r="O8989" s="379"/>
    </row>
    <row r="8990" spans="1:15">
      <c r="A8990" s="417" t="s">
        <v>2155</v>
      </c>
      <c r="B8990" s="417" t="s">
        <v>13562</v>
      </c>
      <c r="C8990" s="417" t="s">
        <v>2332</v>
      </c>
      <c r="D8990" s="417" t="s">
        <v>4021</v>
      </c>
      <c r="E8990" s="391">
        <v>0.35</v>
      </c>
      <c r="F8990" s="418">
        <v>44214</v>
      </c>
      <c r="G8990" s="417" t="s">
        <v>2286</v>
      </c>
      <c r="I8990" s="379">
        <f t="shared" ca="1" si="495"/>
        <v>-357</v>
      </c>
      <c r="J8990" s="379">
        <f t="shared" ca="1" si="496"/>
        <v>-247</v>
      </c>
      <c r="K8990" s="391" t="str">
        <f t="shared" ca="1" si="497"/>
        <v>47,50</v>
      </c>
      <c r="L8990" s="379"/>
      <c r="O8990" s="379"/>
    </row>
    <row r="8991" spans="1:15">
      <c r="A8991" s="417" t="s">
        <v>2155</v>
      </c>
      <c r="B8991" s="417" t="s">
        <v>8631</v>
      </c>
      <c r="C8991" s="417" t="s">
        <v>2332</v>
      </c>
      <c r="D8991" s="417" t="s">
        <v>4022</v>
      </c>
      <c r="E8991" s="391">
        <v>0.34</v>
      </c>
      <c r="F8991" s="418">
        <v>44214</v>
      </c>
      <c r="G8991" s="417" t="s">
        <v>2286</v>
      </c>
      <c r="I8991" s="379">
        <f t="shared" ca="1" si="495"/>
        <v>-357</v>
      </c>
      <c r="J8991" s="379">
        <f t="shared" ca="1" si="496"/>
        <v>-247</v>
      </c>
      <c r="K8991" s="391" t="str">
        <f t="shared" ca="1" si="497"/>
        <v>48,00</v>
      </c>
      <c r="L8991" s="379"/>
      <c r="O8991" s="379"/>
    </row>
    <row r="8992" spans="1:15">
      <c r="A8992" s="417" t="s">
        <v>2155</v>
      </c>
      <c r="B8992" s="417" t="s">
        <v>13563</v>
      </c>
      <c r="C8992" s="417" t="s">
        <v>2332</v>
      </c>
      <c r="D8992" s="417" t="s">
        <v>4023</v>
      </c>
      <c r="E8992" s="391">
        <v>0.39</v>
      </c>
      <c r="F8992" s="418">
        <v>44214</v>
      </c>
      <c r="G8992" s="417" t="s">
        <v>2286</v>
      </c>
      <c r="I8992" s="379">
        <f t="shared" ca="1" si="495"/>
        <v>-357</v>
      </c>
      <c r="J8992" s="379">
        <f t="shared" ca="1" si="496"/>
        <v>-247</v>
      </c>
      <c r="K8992" s="391" t="str">
        <f t="shared" ca="1" si="497"/>
        <v>48,50</v>
      </c>
      <c r="L8992" s="379"/>
      <c r="O8992" s="379"/>
    </row>
    <row r="8993" spans="1:15">
      <c r="A8993" s="417" t="s">
        <v>2155</v>
      </c>
      <c r="B8993" s="417" t="s">
        <v>8632</v>
      </c>
      <c r="C8993" s="417" t="s">
        <v>2332</v>
      </c>
      <c r="D8993" s="417" t="s">
        <v>4012</v>
      </c>
      <c r="E8993" s="391">
        <v>0.33</v>
      </c>
      <c r="F8993" s="418">
        <v>44214</v>
      </c>
      <c r="G8993" s="417" t="s">
        <v>2286</v>
      </c>
      <c r="I8993" s="379">
        <f t="shared" ca="1" si="495"/>
        <v>-357</v>
      </c>
      <c r="J8993" s="379">
        <f t="shared" ca="1" si="496"/>
        <v>-247</v>
      </c>
      <c r="K8993" s="391" t="str">
        <f t="shared" ca="1" si="497"/>
        <v>49,00</v>
      </c>
      <c r="L8993" s="379"/>
      <c r="O8993" s="379"/>
    </row>
    <row r="8994" spans="1:15">
      <c r="A8994" s="417" t="s">
        <v>2155</v>
      </c>
      <c r="B8994" s="417" t="s">
        <v>13564</v>
      </c>
      <c r="C8994" s="417" t="s">
        <v>2332</v>
      </c>
      <c r="D8994" s="417" t="s">
        <v>4001</v>
      </c>
      <c r="E8994" s="391">
        <v>0.86</v>
      </c>
      <c r="F8994" s="418">
        <v>44214</v>
      </c>
      <c r="G8994" s="417" t="s">
        <v>2286</v>
      </c>
      <c r="I8994" s="379">
        <f t="shared" ca="1" si="495"/>
        <v>-357</v>
      </c>
      <c r="J8994" s="379">
        <f t="shared" ca="1" si="496"/>
        <v>-247</v>
      </c>
      <c r="K8994" s="391" t="str">
        <f t="shared" ca="1" si="497"/>
        <v>49,50</v>
      </c>
      <c r="L8994" s="379"/>
      <c r="O8994" s="379"/>
    </row>
    <row r="8995" spans="1:15">
      <c r="A8995" s="417" t="s">
        <v>2155</v>
      </c>
      <c r="B8995" s="417" t="s">
        <v>7150</v>
      </c>
      <c r="C8995" s="417" t="s">
        <v>2332</v>
      </c>
      <c r="D8995" s="417" t="s">
        <v>4027</v>
      </c>
      <c r="E8995" s="391">
        <v>0.6</v>
      </c>
      <c r="F8995" s="418">
        <v>44214</v>
      </c>
      <c r="G8995" s="417" t="s">
        <v>2286</v>
      </c>
      <c r="I8995" s="379">
        <f t="shared" ca="1" si="495"/>
        <v>-357</v>
      </c>
      <c r="J8995" s="379">
        <f t="shared" ca="1" si="496"/>
        <v>-247</v>
      </c>
      <c r="K8995" s="391" t="str">
        <f t="shared" ca="1" si="497"/>
        <v>50,00</v>
      </c>
      <c r="L8995" s="379"/>
      <c r="O8995" s="379"/>
    </row>
    <row r="8996" spans="1:15">
      <c r="A8996" s="417" t="s">
        <v>2155</v>
      </c>
      <c r="B8996" s="417" t="s">
        <v>13565</v>
      </c>
      <c r="C8996" s="417" t="s">
        <v>2332</v>
      </c>
      <c r="D8996" s="417" t="s">
        <v>4003</v>
      </c>
      <c r="E8996" s="391">
        <v>2.5299999999999998</v>
      </c>
      <c r="F8996" s="418">
        <v>44214</v>
      </c>
      <c r="G8996" s="417" t="s">
        <v>2286</v>
      </c>
      <c r="I8996" s="379">
        <f t="shared" ca="1" si="495"/>
        <v>-357</v>
      </c>
      <c r="J8996" s="379">
        <f t="shared" ca="1" si="496"/>
        <v>-247</v>
      </c>
      <c r="K8996" s="391" t="str">
        <f t="shared" ca="1" si="497"/>
        <v>51,00</v>
      </c>
      <c r="L8996" s="379"/>
      <c r="O8996" s="379"/>
    </row>
    <row r="8997" spans="1:15">
      <c r="A8997" s="417" t="s">
        <v>2155</v>
      </c>
      <c r="B8997" s="417" t="s">
        <v>13566</v>
      </c>
      <c r="C8997" s="417" t="s">
        <v>2332</v>
      </c>
      <c r="D8997" s="417" t="s">
        <v>4007</v>
      </c>
      <c r="E8997" s="391">
        <v>2.68</v>
      </c>
      <c r="F8997" s="418">
        <v>44214</v>
      </c>
      <c r="G8997" s="417" t="s">
        <v>2286</v>
      </c>
      <c r="I8997" s="379">
        <f t="shared" ca="1" si="495"/>
        <v>-357</v>
      </c>
      <c r="J8997" s="379">
        <f t="shared" ca="1" si="496"/>
        <v>-247</v>
      </c>
      <c r="K8997" s="391" t="str">
        <f t="shared" ca="1" si="497"/>
        <v>52,00</v>
      </c>
      <c r="L8997" s="379"/>
      <c r="O8997" s="379"/>
    </row>
    <row r="8998" spans="1:15">
      <c r="A8998" s="417" t="s">
        <v>2155</v>
      </c>
      <c r="B8998" s="417" t="s">
        <v>13567</v>
      </c>
      <c r="C8998" s="417" t="s">
        <v>2332</v>
      </c>
      <c r="D8998" s="417" t="s">
        <v>4004</v>
      </c>
      <c r="E8998" s="391">
        <v>5.42</v>
      </c>
      <c r="F8998" s="418">
        <v>44214</v>
      </c>
      <c r="G8998" s="417" t="s">
        <v>2286</v>
      </c>
      <c r="I8998" s="379">
        <f t="shared" ca="1" si="495"/>
        <v>-357</v>
      </c>
      <c r="J8998" s="379">
        <f t="shared" ca="1" si="496"/>
        <v>-247</v>
      </c>
      <c r="K8998" s="391" t="str">
        <f t="shared" ca="1" si="497"/>
        <v>53,00</v>
      </c>
      <c r="L8998" s="379"/>
      <c r="O8998" s="379"/>
    </row>
    <row r="8999" spans="1:15">
      <c r="A8999" s="417" t="s">
        <v>2155</v>
      </c>
      <c r="B8999" s="417" t="s">
        <v>18626</v>
      </c>
      <c r="C8999" s="417" t="s">
        <v>2332</v>
      </c>
      <c r="D8999" s="417" t="s">
        <v>3971</v>
      </c>
      <c r="E8999" s="391">
        <v>0.14000000000000001</v>
      </c>
      <c r="F8999" s="418">
        <v>44249</v>
      </c>
      <c r="G8999" s="417" t="s">
        <v>2286</v>
      </c>
      <c r="I8999" s="379">
        <f t="shared" ca="1" si="495"/>
        <v>-322</v>
      </c>
      <c r="J8999" s="379">
        <f t="shared" ca="1" si="496"/>
        <v>-224</v>
      </c>
      <c r="K8999" s="391" t="str">
        <f t="shared" ca="1" si="497"/>
        <v>38,50</v>
      </c>
      <c r="L8999" s="379"/>
      <c r="O8999" s="379"/>
    </row>
    <row r="9000" spans="1:15">
      <c r="A9000" s="417" t="s">
        <v>2155</v>
      </c>
      <c r="B9000" s="417" t="s">
        <v>13568</v>
      </c>
      <c r="C9000" s="417" t="s">
        <v>2332</v>
      </c>
      <c r="D9000" s="417" t="s">
        <v>4025</v>
      </c>
      <c r="E9000" s="391">
        <v>0.35</v>
      </c>
      <c r="F9000" s="418">
        <v>44249</v>
      </c>
      <c r="G9000" s="417" t="s">
        <v>2286</v>
      </c>
      <c r="I9000" s="379">
        <f t="shared" ca="1" si="495"/>
        <v>-322</v>
      </c>
      <c r="J9000" s="379">
        <f t="shared" ca="1" si="496"/>
        <v>-224</v>
      </c>
      <c r="K9000" s="391" t="str">
        <f t="shared" ca="1" si="497"/>
        <v>43,00</v>
      </c>
      <c r="L9000" s="379"/>
      <c r="O9000" s="379"/>
    </row>
    <row r="9001" spans="1:15">
      <c r="A9001" s="417" t="s">
        <v>2155</v>
      </c>
      <c r="B9001" s="417" t="s">
        <v>13569</v>
      </c>
      <c r="C9001" s="417" t="s">
        <v>2332</v>
      </c>
      <c r="D9001" s="417" t="s">
        <v>3110</v>
      </c>
      <c r="E9001" s="391">
        <v>0.5</v>
      </c>
      <c r="F9001" s="418">
        <v>44249</v>
      </c>
      <c r="G9001" s="417" t="s">
        <v>2286</v>
      </c>
      <c r="I9001" s="379">
        <f t="shared" ca="1" si="495"/>
        <v>-322</v>
      </c>
      <c r="J9001" s="379">
        <f t="shared" ca="1" si="496"/>
        <v>-224</v>
      </c>
      <c r="K9001" s="391" t="str">
        <f t="shared" ca="1" si="497"/>
        <v>44,50</v>
      </c>
      <c r="L9001" s="379"/>
      <c r="O9001" s="379"/>
    </row>
    <row r="9002" spans="1:15">
      <c r="A9002" s="417" t="s">
        <v>2155</v>
      </c>
      <c r="B9002" s="417" t="s">
        <v>13570</v>
      </c>
      <c r="C9002" s="417" t="s">
        <v>2332</v>
      </c>
      <c r="D9002" s="417" t="s">
        <v>5176</v>
      </c>
      <c r="E9002" s="391">
        <v>1.68</v>
      </c>
      <c r="F9002" s="418">
        <v>44249</v>
      </c>
      <c r="G9002" s="417" t="s">
        <v>2286</v>
      </c>
      <c r="I9002" s="379">
        <f t="shared" ca="1" si="495"/>
        <v>-322</v>
      </c>
      <c r="J9002" s="379">
        <f t="shared" ca="1" si="496"/>
        <v>-224</v>
      </c>
      <c r="K9002" s="391" t="str">
        <f t="shared" ca="1" si="497"/>
        <v>46,00</v>
      </c>
      <c r="L9002" s="379"/>
      <c r="O9002" s="379"/>
    </row>
    <row r="9003" spans="1:15">
      <c r="A9003" s="417" t="s">
        <v>2155</v>
      </c>
      <c r="B9003" s="417" t="s">
        <v>13571</v>
      </c>
      <c r="C9003" s="417" t="s">
        <v>2332</v>
      </c>
      <c r="D9003" s="417" t="s">
        <v>4019</v>
      </c>
      <c r="E9003" s="391">
        <v>1.8</v>
      </c>
      <c r="F9003" s="418">
        <v>44249</v>
      </c>
      <c r="G9003" s="417" t="s">
        <v>2286</v>
      </c>
      <c r="I9003" s="379">
        <f t="shared" ca="1" si="495"/>
        <v>-322</v>
      </c>
      <c r="J9003" s="379">
        <f t="shared" ca="1" si="496"/>
        <v>-224</v>
      </c>
      <c r="K9003" s="391" t="str">
        <f t="shared" ca="1" si="497"/>
        <v>46,50</v>
      </c>
      <c r="L9003" s="379"/>
      <c r="O9003" s="379"/>
    </row>
    <row r="9004" spans="1:15">
      <c r="A9004" s="417" t="s">
        <v>2155</v>
      </c>
      <c r="B9004" s="417" t="s">
        <v>13572</v>
      </c>
      <c r="C9004" s="417" t="s">
        <v>2332</v>
      </c>
      <c r="D9004" s="417" t="s">
        <v>5173</v>
      </c>
      <c r="E9004" s="391">
        <v>1.53</v>
      </c>
      <c r="F9004" s="418">
        <v>44249</v>
      </c>
      <c r="G9004" s="417" t="s">
        <v>2286</v>
      </c>
      <c r="I9004" s="379">
        <f t="shared" ca="1" si="495"/>
        <v>-322</v>
      </c>
      <c r="J9004" s="379">
        <f t="shared" ca="1" si="496"/>
        <v>-224</v>
      </c>
      <c r="K9004" s="391" t="str">
        <f t="shared" ca="1" si="497"/>
        <v>47,00</v>
      </c>
      <c r="L9004" s="379"/>
      <c r="O9004" s="379"/>
    </row>
    <row r="9005" spans="1:15">
      <c r="A9005" s="417" t="s">
        <v>2155</v>
      </c>
      <c r="B9005" s="417" t="s">
        <v>13573</v>
      </c>
      <c r="C9005" s="417" t="s">
        <v>2332</v>
      </c>
      <c r="D9005" s="417" t="s">
        <v>4022</v>
      </c>
      <c r="E9005" s="391">
        <v>1.84</v>
      </c>
      <c r="F9005" s="418">
        <v>44249</v>
      </c>
      <c r="G9005" s="417" t="s">
        <v>2286</v>
      </c>
      <c r="I9005" s="379">
        <f t="shared" ca="1" si="495"/>
        <v>-322</v>
      </c>
      <c r="J9005" s="379">
        <f t="shared" ca="1" si="496"/>
        <v>-224</v>
      </c>
      <c r="K9005" s="391" t="str">
        <f t="shared" ca="1" si="497"/>
        <v>48,00</v>
      </c>
      <c r="L9005" s="379"/>
      <c r="O9005" s="379"/>
    </row>
    <row r="9006" spans="1:15">
      <c r="A9006" s="417" t="s">
        <v>2155</v>
      </c>
      <c r="B9006" s="417" t="s">
        <v>16606</v>
      </c>
      <c r="C9006" s="417" t="s">
        <v>2332</v>
      </c>
      <c r="D9006" s="417" t="s">
        <v>4023</v>
      </c>
      <c r="E9006" s="391">
        <v>1.58</v>
      </c>
      <c r="F9006" s="418">
        <v>44249</v>
      </c>
      <c r="G9006" s="417" t="s">
        <v>2286</v>
      </c>
      <c r="I9006" s="379">
        <f t="shared" ca="1" si="495"/>
        <v>-322</v>
      </c>
      <c r="J9006" s="379">
        <f t="shared" ca="1" si="496"/>
        <v>-224</v>
      </c>
      <c r="K9006" s="391" t="str">
        <f t="shared" ca="1" si="497"/>
        <v>48,50</v>
      </c>
      <c r="L9006" s="379"/>
      <c r="O9006" s="379"/>
    </row>
    <row r="9007" spans="1:15">
      <c r="A9007" s="417" t="s">
        <v>2155</v>
      </c>
      <c r="B9007" s="417" t="s">
        <v>13574</v>
      </c>
      <c r="C9007" s="417" t="s">
        <v>2332</v>
      </c>
      <c r="D9007" s="417" t="s">
        <v>4012</v>
      </c>
      <c r="E9007" s="391">
        <v>2.41</v>
      </c>
      <c r="F9007" s="418">
        <v>44249</v>
      </c>
      <c r="G9007" s="417" t="s">
        <v>2286</v>
      </c>
      <c r="I9007" s="379">
        <f t="shared" ca="1" si="495"/>
        <v>-322</v>
      </c>
      <c r="J9007" s="379">
        <f t="shared" ca="1" si="496"/>
        <v>-224</v>
      </c>
      <c r="K9007" s="391" t="str">
        <f t="shared" ca="1" si="497"/>
        <v>49,00</v>
      </c>
      <c r="L9007" s="379"/>
      <c r="O9007" s="379"/>
    </row>
    <row r="9008" spans="1:15">
      <c r="A9008" s="417" t="s">
        <v>2155</v>
      </c>
      <c r="B9008" s="417" t="s">
        <v>13575</v>
      </c>
      <c r="C9008" s="417" t="s">
        <v>2332</v>
      </c>
      <c r="D9008" s="417" t="s">
        <v>4027</v>
      </c>
      <c r="E9008" s="391">
        <v>2.77</v>
      </c>
      <c r="F9008" s="418">
        <v>44249</v>
      </c>
      <c r="G9008" s="417" t="s">
        <v>2286</v>
      </c>
      <c r="I9008" s="379">
        <f t="shared" ca="1" si="495"/>
        <v>-322</v>
      </c>
      <c r="J9008" s="379">
        <f t="shared" ca="1" si="496"/>
        <v>-224</v>
      </c>
      <c r="K9008" s="391" t="str">
        <f t="shared" ca="1" si="497"/>
        <v>50,00</v>
      </c>
      <c r="L9008" s="379"/>
      <c r="O9008" s="379"/>
    </row>
    <row r="9009" spans="1:15">
      <c r="A9009" s="417" t="s">
        <v>2155</v>
      </c>
      <c r="B9009" s="417" t="s">
        <v>13576</v>
      </c>
      <c r="C9009" s="417" t="s">
        <v>2332</v>
      </c>
      <c r="D9009" s="417" t="s">
        <v>4003</v>
      </c>
      <c r="E9009" s="391">
        <v>2.96</v>
      </c>
      <c r="F9009" s="418">
        <v>44249</v>
      </c>
      <c r="G9009" s="417" t="s">
        <v>2286</v>
      </c>
      <c r="I9009" s="379">
        <f t="shared" ca="1" si="495"/>
        <v>-322</v>
      </c>
      <c r="J9009" s="379">
        <f t="shared" ca="1" si="496"/>
        <v>-224</v>
      </c>
      <c r="K9009" s="391" t="str">
        <f t="shared" ca="1" si="497"/>
        <v>51,00</v>
      </c>
      <c r="L9009" s="379"/>
      <c r="O9009" s="379"/>
    </row>
    <row r="9010" spans="1:15">
      <c r="A9010" s="417" t="s">
        <v>2155</v>
      </c>
      <c r="B9010" s="417" t="s">
        <v>16607</v>
      </c>
      <c r="C9010" s="417" t="s">
        <v>2332</v>
      </c>
      <c r="D9010" s="417" t="s">
        <v>12072</v>
      </c>
      <c r="E9010" s="391">
        <v>3.99</v>
      </c>
      <c r="F9010" s="418">
        <v>44249</v>
      </c>
      <c r="G9010" s="417" t="s">
        <v>2286</v>
      </c>
      <c r="I9010" s="379">
        <f t="shared" ca="1" si="495"/>
        <v>-322</v>
      </c>
      <c r="J9010" s="379">
        <f t="shared" ca="1" si="496"/>
        <v>-224</v>
      </c>
      <c r="K9010" s="391" t="str">
        <f t="shared" ca="1" si="497"/>
        <v>51,50</v>
      </c>
      <c r="L9010" s="379"/>
      <c r="O9010" s="379"/>
    </row>
    <row r="9011" spans="1:15">
      <c r="A9011" s="417" t="s">
        <v>2155</v>
      </c>
      <c r="B9011" s="417" t="s">
        <v>13577</v>
      </c>
      <c r="C9011" s="417" t="s">
        <v>2332</v>
      </c>
      <c r="D9011" s="417" t="s">
        <v>4007</v>
      </c>
      <c r="E9011" s="391">
        <v>3.72</v>
      </c>
      <c r="F9011" s="418">
        <v>44249</v>
      </c>
      <c r="G9011" s="417" t="s">
        <v>2286</v>
      </c>
      <c r="I9011" s="379">
        <f t="shared" ca="1" si="495"/>
        <v>-322</v>
      </c>
      <c r="J9011" s="379">
        <f t="shared" ca="1" si="496"/>
        <v>-224</v>
      </c>
      <c r="K9011" s="391" t="str">
        <f t="shared" ca="1" si="497"/>
        <v>52,00</v>
      </c>
      <c r="L9011" s="379"/>
      <c r="O9011" s="379"/>
    </row>
    <row r="9012" spans="1:15">
      <c r="A9012" s="417" t="s">
        <v>2155</v>
      </c>
      <c r="B9012" s="417" t="s">
        <v>13578</v>
      </c>
      <c r="C9012" s="417" t="s">
        <v>2332</v>
      </c>
      <c r="D9012" s="417" t="s">
        <v>4004</v>
      </c>
      <c r="E9012" s="391">
        <v>4.2699999999999996</v>
      </c>
      <c r="F9012" s="418">
        <v>44249</v>
      </c>
      <c r="G9012" s="417" t="s">
        <v>2286</v>
      </c>
      <c r="I9012" s="379">
        <f t="shared" ca="1" si="495"/>
        <v>-322</v>
      </c>
      <c r="J9012" s="379">
        <f t="shared" ca="1" si="496"/>
        <v>-224</v>
      </c>
      <c r="K9012" s="391" t="str">
        <f t="shared" ca="1" si="497"/>
        <v>53,00</v>
      </c>
      <c r="L9012" s="379"/>
      <c r="O9012" s="379"/>
    </row>
    <row r="9013" spans="1:15">
      <c r="A9013" s="417" t="s">
        <v>2155</v>
      </c>
      <c r="B9013" s="417" t="s">
        <v>18627</v>
      </c>
      <c r="C9013" s="417" t="s">
        <v>2332</v>
      </c>
      <c r="D9013" s="417" t="s">
        <v>3074</v>
      </c>
      <c r="E9013" s="391">
        <v>0.24</v>
      </c>
      <c r="F9013" s="418">
        <v>44270</v>
      </c>
      <c r="G9013" s="417" t="s">
        <v>2286</v>
      </c>
      <c r="I9013" s="379">
        <f t="shared" ca="1" si="495"/>
        <v>-301</v>
      </c>
      <c r="J9013" s="379">
        <f t="shared" ca="1" si="496"/>
        <v>-209</v>
      </c>
      <c r="K9013" s="391" t="str">
        <f t="shared" ca="1" si="497"/>
        <v>42,00</v>
      </c>
      <c r="L9013" s="379"/>
      <c r="O9013" s="379"/>
    </row>
    <row r="9014" spans="1:15">
      <c r="A9014" s="417" t="s">
        <v>2155</v>
      </c>
      <c r="B9014" s="417" t="s">
        <v>18628</v>
      </c>
      <c r="C9014" s="417" t="s">
        <v>2332</v>
      </c>
      <c r="D9014" s="417" t="s">
        <v>4025</v>
      </c>
      <c r="E9014" s="391">
        <v>1.34</v>
      </c>
      <c r="F9014" s="418">
        <v>44270</v>
      </c>
      <c r="G9014" s="417" t="s">
        <v>2286</v>
      </c>
      <c r="I9014" s="379">
        <f t="shared" ca="1" si="495"/>
        <v>-301</v>
      </c>
      <c r="J9014" s="379">
        <f t="shared" ca="1" si="496"/>
        <v>-209</v>
      </c>
      <c r="K9014" s="391" t="str">
        <f t="shared" ca="1" si="497"/>
        <v>43,00</v>
      </c>
      <c r="L9014" s="379"/>
      <c r="O9014" s="379"/>
    </row>
    <row r="9015" spans="1:15">
      <c r="A9015" s="417" t="s">
        <v>2155</v>
      </c>
      <c r="B9015" s="417" t="s">
        <v>18629</v>
      </c>
      <c r="C9015" s="417" t="s">
        <v>2332</v>
      </c>
      <c r="D9015" s="417" t="s">
        <v>2373</v>
      </c>
      <c r="E9015" s="391">
        <v>2.75</v>
      </c>
      <c r="F9015" s="418">
        <v>44270</v>
      </c>
      <c r="G9015" s="417" t="s">
        <v>2286</v>
      </c>
      <c r="I9015" s="379">
        <f t="shared" ca="1" si="495"/>
        <v>-301</v>
      </c>
      <c r="J9015" s="379">
        <f t="shared" ca="1" si="496"/>
        <v>-209</v>
      </c>
      <c r="K9015" s="391" t="str">
        <f t="shared" ca="1" si="497"/>
        <v>44,00</v>
      </c>
      <c r="L9015" s="379"/>
      <c r="O9015" s="379"/>
    </row>
    <row r="9016" spans="1:15">
      <c r="A9016" s="417" t="s">
        <v>2155</v>
      </c>
      <c r="B9016" s="417" t="s">
        <v>13579</v>
      </c>
      <c r="C9016" s="417" t="s">
        <v>2332</v>
      </c>
      <c r="D9016" s="417" t="s">
        <v>4006</v>
      </c>
      <c r="E9016" s="391">
        <v>1.3</v>
      </c>
      <c r="F9016" s="418">
        <v>44270</v>
      </c>
      <c r="G9016" s="417" t="s">
        <v>2286</v>
      </c>
      <c r="I9016" s="379">
        <f t="shared" ca="1" si="495"/>
        <v>-301</v>
      </c>
      <c r="J9016" s="379">
        <f t="shared" ca="1" si="496"/>
        <v>-209</v>
      </c>
      <c r="K9016" s="391" t="str">
        <f t="shared" ca="1" si="497"/>
        <v>45,00</v>
      </c>
      <c r="L9016" s="379"/>
      <c r="O9016" s="379"/>
    </row>
    <row r="9017" spans="1:15">
      <c r="A9017" s="417" t="s">
        <v>2155</v>
      </c>
      <c r="B9017" s="417" t="s">
        <v>13580</v>
      </c>
      <c r="C9017" s="417" t="s">
        <v>2332</v>
      </c>
      <c r="D9017" s="417" t="s">
        <v>5175</v>
      </c>
      <c r="E9017" s="391">
        <v>0.99</v>
      </c>
      <c r="F9017" s="418">
        <v>44270</v>
      </c>
      <c r="G9017" s="417" t="s">
        <v>2286</v>
      </c>
      <c r="I9017" s="379">
        <f t="shared" ca="1" si="495"/>
        <v>-301</v>
      </c>
      <c r="J9017" s="379">
        <f t="shared" ca="1" si="496"/>
        <v>-209</v>
      </c>
      <c r="K9017" s="391" t="str">
        <f t="shared" ca="1" si="497"/>
        <v>45,50</v>
      </c>
      <c r="L9017" s="379"/>
      <c r="O9017" s="379"/>
    </row>
    <row r="9018" spans="1:15">
      <c r="A9018" s="417" t="s">
        <v>2155</v>
      </c>
      <c r="B9018" s="417" t="s">
        <v>13581</v>
      </c>
      <c r="C9018" s="417" t="s">
        <v>2332</v>
      </c>
      <c r="D9018" s="417" t="s">
        <v>5176</v>
      </c>
      <c r="E9018" s="391">
        <v>1.89</v>
      </c>
      <c r="F9018" s="418">
        <v>44270</v>
      </c>
      <c r="G9018" s="417" t="s">
        <v>2286</v>
      </c>
      <c r="I9018" s="379">
        <f t="shared" ca="1" si="495"/>
        <v>-301</v>
      </c>
      <c r="J9018" s="379">
        <f t="shared" ca="1" si="496"/>
        <v>-209</v>
      </c>
      <c r="K9018" s="391" t="str">
        <f t="shared" ca="1" si="497"/>
        <v>46,00</v>
      </c>
      <c r="L9018" s="379"/>
      <c r="O9018" s="379"/>
    </row>
    <row r="9019" spans="1:15">
      <c r="A9019" s="417" t="s">
        <v>2155</v>
      </c>
      <c r="B9019" s="417" t="s">
        <v>13582</v>
      </c>
      <c r="C9019" s="417" t="s">
        <v>2332</v>
      </c>
      <c r="D9019" s="417" t="s">
        <v>5173</v>
      </c>
      <c r="E9019" s="391">
        <v>2.4500000000000002</v>
      </c>
      <c r="F9019" s="418">
        <v>44270</v>
      </c>
      <c r="G9019" s="417" t="s">
        <v>2286</v>
      </c>
      <c r="I9019" s="379">
        <f t="shared" ca="1" si="495"/>
        <v>-301</v>
      </c>
      <c r="J9019" s="379">
        <f t="shared" ca="1" si="496"/>
        <v>-209</v>
      </c>
      <c r="K9019" s="391" t="str">
        <f t="shared" ca="1" si="497"/>
        <v>47,00</v>
      </c>
      <c r="L9019" s="379"/>
      <c r="O9019" s="379"/>
    </row>
    <row r="9020" spans="1:15">
      <c r="A9020" s="417" t="s">
        <v>2155</v>
      </c>
      <c r="B9020" s="417" t="s">
        <v>13583</v>
      </c>
      <c r="C9020" s="417" t="s">
        <v>2332</v>
      </c>
      <c r="D9020" s="417" t="s">
        <v>4022</v>
      </c>
      <c r="E9020" s="391">
        <v>2.1</v>
      </c>
      <c r="F9020" s="418">
        <v>44270</v>
      </c>
      <c r="G9020" s="417" t="s">
        <v>2286</v>
      </c>
      <c r="I9020" s="379">
        <f t="shared" ca="1" si="495"/>
        <v>-301</v>
      </c>
      <c r="J9020" s="379">
        <f t="shared" ca="1" si="496"/>
        <v>-209</v>
      </c>
      <c r="K9020" s="391" t="str">
        <f t="shared" ca="1" si="497"/>
        <v>48,00</v>
      </c>
      <c r="L9020" s="379"/>
      <c r="O9020" s="379"/>
    </row>
    <row r="9021" spans="1:15">
      <c r="A9021" s="417" t="s">
        <v>2155</v>
      </c>
      <c r="B9021" s="417" t="s">
        <v>13584</v>
      </c>
      <c r="C9021" s="417" t="s">
        <v>2332</v>
      </c>
      <c r="D9021" s="417" t="s">
        <v>4012</v>
      </c>
      <c r="E9021" s="391">
        <v>2.8</v>
      </c>
      <c r="F9021" s="418">
        <v>44270</v>
      </c>
      <c r="G9021" s="417" t="s">
        <v>2286</v>
      </c>
      <c r="I9021" s="379">
        <f t="shared" ca="1" si="495"/>
        <v>-301</v>
      </c>
      <c r="J9021" s="379">
        <f t="shared" ca="1" si="496"/>
        <v>-209</v>
      </c>
      <c r="K9021" s="391" t="str">
        <f t="shared" ca="1" si="497"/>
        <v>49,00</v>
      </c>
      <c r="L9021" s="379"/>
      <c r="O9021" s="379"/>
    </row>
    <row r="9022" spans="1:15">
      <c r="A9022" s="417" t="s">
        <v>2155</v>
      </c>
      <c r="B9022" s="417" t="s">
        <v>17412</v>
      </c>
      <c r="C9022" s="417" t="s">
        <v>2332</v>
      </c>
      <c r="D9022" s="417" t="s">
        <v>4001</v>
      </c>
      <c r="E9022" s="391">
        <v>2.33</v>
      </c>
      <c r="F9022" s="418">
        <v>44270</v>
      </c>
      <c r="G9022" s="417" t="s">
        <v>2286</v>
      </c>
      <c r="I9022" s="379">
        <f t="shared" ca="1" si="495"/>
        <v>-301</v>
      </c>
      <c r="J9022" s="379">
        <f t="shared" ca="1" si="496"/>
        <v>-209</v>
      </c>
      <c r="K9022" s="391" t="str">
        <f t="shared" ca="1" si="497"/>
        <v>49,50</v>
      </c>
      <c r="L9022" s="379"/>
      <c r="O9022" s="379"/>
    </row>
    <row r="9023" spans="1:15">
      <c r="A9023" s="417" t="s">
        <v>2155</v>
      </c>
      <c r="B9023" s="417" t="s">
        <v>13585</v>
      </c>
      <c r="C9023" s="417" t="s">
        <v>2332</v>
      </c>
      <c r="D9023" s="417" t="s">
        <v>4027</v>
      </c>
      <c r="E9023" s="391">
        <v>3.12</v>
      </c>
      <c r="F9023" s="418">
        <v>44270</v>
      </c>
      <c r="G9023" s="417" t="s">
        <v>2286</v>
      </c>
      <c r="I9023" s="379">
        <f t="shared" ca="1" si="495"/>
        <v>-301</v>
      </c>
      <c r="J9023" s="379">
        <f t="shared" ca="1" si="496"/>
        <v>-209</v>
      </c>
      <c r="K9023" s="391" t="str">
        <f t="shared" ca="1" si="497"/>
        <v>50,00</v>
      </c>
      <c r="L9023" s="379"/>
      <c r="O9023" s="379"/>
    </row>
    <row r="9024" spans="1:15">
      <c r="A9024" s="417" t="s">
        <v>2155</v>
      </c>
      <c r="B9024" s="417" t="s">
        <v>17413</v>
      </c>
      <c r="C9024" s="417" t="s">
        <v>2332</v>
      </c>
      <c r="D9024" s="417" t="s">
        <v>4003</v>
      </c>
      <c r="E9024" s="391">
        <v>4.21</v>
      </c>
      <c r="F9024" s="418">
        <v>44270</v>
      </c>
      <c r="G9024" s="417" t="s">
        <v>2286</v>
      </c>
      <c r="I9024" s="379">
        <f t="shared" ca="1" si="495"/>
        <v>-301</v>
      </c>
      <c r="J9024" s="379">
        <f t="shared" ca="1" si="496"/>
        <v>-209</v>
      </c>
      <c r="K9024" s="391" t="str">
        <f t="shared" ca="1" si="497"/>
        <v>51,00</v>
      </c>
      <c r="L9024" s="379"/>
      <c r="O9024" s="379"/>
    </row>
    <row r="9025" spans="1:15">
      <c r="A9025" s="417" t="s">
        <v>2155</v>
      </c>
      <c r="B9025" s="417" t="s">
        <v>5178</v>
      </c>
      <c r="C9025" s="417" t="s">
        <v>2332</v>
      </c>
      <c r="D9025" s="417" t="s">
        <v>5179</v>
      </c>
      <c r="E9025" s="391">
        <v>2.96</v>
      </c>
      <c r="F9025" s="418">
        <v>44305</v>
      </c>
      <c r="G9025" s="417" t="s">
        <v>2286</v>
      </c>
      <c r="I9025" s="379">
        <f t="shared" ca="1" si="495"/>
        <v>-266</v>
      </c>
      <c r="J9025" s="379">
        <f t="shared" ca="1" si="496"/>
        <v>-185</v>
      </c>
      <c r="K9025" s="391" t="str">
        <f t="shared" ca="1" si="497"/>
        <v>42,53</v>
      </c>
      <c r="L9025" s="379"/>
      <c r="O9025" s="379"/>
    </row>
    <row r="9026" spans="1:15">
      <c r="A9026" s="417" t="s">
        <v>2155</v>
      </c>
      <c r="B9026" s="417" t="s">
        <v>5180</v>
      </c>
      <c r="C9026" s="417" t="s">
        <v>2332</v>
      </c>
      <c r="D9026" s="417" t="s">
        <v>5181</v>
      </c>
      <c r="E9026" s="391">
        <v>2.91</v>
      </c>
      <c r="F9026" s="418">
        <v>44305</v>
      </c>
      <c r="G9026" s="417" t="s">
        <v>2286</v>
      </c>
      <c r="I9026" s="379">
        <f t="shared" ca="1" si="495"/>
        <v>-266</v>
      </c>
      <c r="J9026" s="379">
        <f t="shared" ca="1" si="496"/>
        <v>-185</v>
      </c>
      <c r="K9026" s="391" t="str">
        <f t="shared" ca="1" si="497"/>
        <v>42,28</v>
      </c>
      <c r="L9026" s="379"/>
      <c r="O9026" s="379"/>
    </row>
    <row r="9027" spans="1:15">
      <c r="A9027" s="417" t="s">
        <v>2155</v>
      </c>
      <c r="B9027" s="417" t="s">
        <v>5182</v>
      </c>
      <c r="C9027" s="417" t="s">
        <v>2332</v>
      </c>
      <c r="D9027" s="417" t="s">
        <v>2631</v>
      </c>
      <c r="E9027" s="391">
        <v>2.5</v>
      </c>
      <c r="F9027" s="418">
        <v>44305</v>
      </c>
      <c r="G9027" s="417" t="s">
        <v>2286</v>
      </c>
      <c r="I9027" s="379">
        <f t="shared" ca="1" si="495"/>
        <v>-266</v>
      </c>
      <c r="J9027" s="379">
        <f t="shared" ca="1" si="496"/>
        <v>-185</v>
      </c>
      <c r="K9027" s="391" t="str">
        <f t="shared" ca="1" si="497"/>
        <v>48,78</v>
      </c>
      <c r="L9027" s="379"/>
      <c r="O9027" s="379"/>
    </row>
    <row r="9028" spans="1:15">
      <c r="A9028" s="417" t="s">
        <v>2155</v>
      </c>
      <c r="B9028" s="417" t="s">
        <v>5183</v>
      </c>
      <c r="C9028" s="417" t="s">
        <v>2332</v>
      </c>
      <c r="D9028" s="417" t="s">
        <v>5166</v>
      </c>
      <c r="E9028" s="391">
        <v>3</v>
      </c>
      <c r="F9028" s="418">
        <v>44305</v>
      </c>
      <c r="G9028" s="417" t="s">
        <v>2286</v>
      </c>
      <c r="I9028" s="379">
        <f t="shared" ca="1" si="495"/>
        <v>-266</v>
      </c>
      <c r="J9028" s="379">
        <f t="shared" ca="1" si="496"/>
        <v>-185</v>
      </c>
      <c r="K9028" s="391" t="str">
        <f t="shared" ca="1" si="497"/>
        <v>49,03</v>
      </c>
      <c r="L9028" s="379"/>
      <c r="O9028" s="379"/>
    </row>
    <row r="9029" spans="1:15">
      <c r="A9029" s="417" t="s">
        <v>2155</v>
      </c>
      <c r="B9029" s="417" t="s">
        <v>17414</v>
      </c>
      <c r="C9029" s="417" t="s">
        <v>2332</v>
      </c>
      <c r="D9029" s="417" t="s">
        <v>5168</v>
      </c>
      <c r="E9029" s="391">
        <v>5.8</v>
      </c>
      <c r="F9029" s="418">
        <v>44305</v>
      </c>
      <c r="G9029" s="417" t="s">
        <v>2286</v>
      </c>
      <c r="I9029" s="379">
        <f t="shared" ca="1" si="495"/>
        <v>-266</v>
      </c>
      <c r="J9029" s="379">
        <f t="shared" ca="1" si="496"/>
        <v>-185</v>
      </c>
      <c r="K9029" s="391" t="str">
        <f t="shared" ca="1" si="497"/>
        <v>54,28</v>
      </c>
      <c r="L9029" s="379"/>
      <c r="O9029" s="379"/>
    </row>
    <row r="9030" spans="1:15">
      <c r="A9030" s="417" t="s">
        <v>2155</v>
      </c>
      <c r="B9030" s="417" t="s">
        <v>13586</v>
      </c>
      <c r="C9030" s="417" t="s">
        <v>2332</v>
      </c>
      <c r="D9030" s="417" t="s">
        <v>2373</v>
      </c>
      <c r="E9030" s="391">
        <v>1.81</v>
      </c>
      <c r="F9030" s="418">
        <v>44365</v>
      </c>
      <c r="G9030" s="417" t="s">
        <v>2286</v>
      </c>
      <c r="I9030" s="379">
        <f t="shared" ca="1" si="495"/>
        <v>-206</v>
      </c>
      <c r="J9030" s="379">
        <f t="shared" ca="1" si="496"/>
        <v>-144</v>
      </c>
      <c r="K9030" s="391" t="str">
        <f t="shared" ca="1" si="497"/>
        <v>44,00</v>
      </c>
      <c r="L9030" s="379"/>
      <c r="O9030" s="379"/>
    </row>
    <row r="9031" spans="1:15">
      <c r="A9031" s="417"/>
      <c r="B9031" s="417" t="s">
        <v>13587</v>
      </c>
      <c r="C9031" s="417" t="s">
        <v>2281</v>
      </c>
      <c r="D9031" s="417" t="s">
        <v>13588</v>
      </c>
      <c r="E9031" s="391">
        <v>0.37</v>
      </c>
      <c r="F9031" s="418">
        <v>44214</v>
      </c>
      <c r="G9031" s="417" t="s">
        <v>2286</v>
      </c>
      <c r="I9031" s="379">
        <f t="shared" ca="1" si="495"/>
        <v>-357</v>
      </c>
      <c r="J9031" s="379">
        <f t="shared" ca="1" si="496"/>
        <v>-247</v>
      </c>
      <c r="K9031" s="391" t="str">
        <f t="shared" ca="1" si="497"/>
        <v>14,59</v>
      </c>
      <c r="L9031" s="379"/>
      <c r="O9031" s="379"/>
    </row>
    <row r="9032" spans="1:15">
      <c r="A9032" s="417" t="s">
        <v>215</v>
      </c>
      <c r="B9032" s="417" t="s">
        <v>8634</v>
      </c>
      <c r="C9032" s="417" t="s">
        <v>2281</v>
      </c>
      <c r="D9032" s="417" t="s">
        <v>3603</v>
      </c>
      <c r="E9032" s="391">
        <v>7.8</v>
      </c>
      <c r="F9032" s="418">
        <v>44214</v>
      </c>
      <c r="G9032" s="417" t="s">
        <v>2283</v>
      </c>
      <c r="I9032" s="379">
        <f t="shared" ca="1" si="495"/>
        <v>-357</v>
      </c>
      <c r="J9032" s="379">
        <f t="shared" ca="1" si="496"/>
        <v>-247</v>
      </c>
      <c r="K9032" s="391" t="str">
        <f t="shared" ca="1" si="497"/>
        <v>65,00</v>
      </c>
      <c r="L9032" s="379"/>
      <c r="O9032" s="379"/>
    </row>
    <row r="9033" spans="1:15">
      <c r="A9033" s="417" t="s">
        <v>2155</v>
      </c>
      <c r="B9033" s="417" t="s">
        <v>8635</v>
      </c>
      <c r="C9033" s="417" t="s">
        <v>2281</v>
      </c>
      <c r="D9033" s="417" t="s">
        <v>3604</v>
      </c>
      <c r="E9033" s="391">
        <v>4.97</v>
      </c>
      <c r="F9033" s="418">
        <v>44214</v>
      </c>
      <c r="G9033" s="417" t="s">
        <v>2283</v>
      </c>
      <c r="I9033" s="379">
        <f t="shared" ca="1" si="495"/>
        <v>-357</v>
      </c>
      <c r="J9033" s="379">
        <f t="shared" ca="1" si="496"/>
        <v>-247</v>
      </c>
      <c r="K9033" s="391" t="str">
        <f t="shared" ca="1" si="497"/>
        <v>66,00</v>
      </c>
      <c r="L9033" s="379"/>
      <c r="O9033" s="379"/>
    </row>
    <row r="9034" spans="1:15">
      <c r="A9034" s="417" t="s">
        <v>2155</v>
      </c>
      <c r="B9034" s="417" t="s">
        <v>5184</v>
      </c>
      <c r="C9034" s="417" t="s">
        <v>2281</v>
      </c>
      <c r="D9034" s="417" t="s">
        <v>3590</v>
      </c>
      <c r="E9034" s="391">
        <v>4.82</v>
      </c>
      <c r="F9034" s="418">
        <v>44214</v>
      </c>
      <c r="G9034" s="417" t="s">
        <v>2286</v>
      </c>
      <c r="I9034" s="379">
        <f t="shared" ref="I9034:I9097" ca="1" si="498">IF(F9034&lt;&gt;"",F9034-$I$199,"")</f>
        <v>-357</v>
      </c>
      <c r="J9034" s="379">
        <f t="shared" ref="J9034:J9097" ca="1" si="499">IF(I9034&lt;&gt;"",NETWORKDAYS($I$199,F9034-1,$N$201:$N$224),"")</f>
        <v>-247</v>
      </c>
      <c r="K9034" s="391" t="str">
        <f t="shared" ref="K9034:K9097" ca="1" si="500">IF(I9034&lt;&gt;"",RIGHT(D9034,LEN(D9034)-FIND(" ",D9034)),"")</f>
        <v>66,50</v>
      </c>
      <c r="L9034" s="379"/>
      <c r="O9034" s="379"/>
    </row>
    <row r="9035" spans="1:15">
      <c r="A9035" s="417" t="s">
        <v>2155</v>
      </c>
      <c r="B9035" s="417" t="s">
        <v>8636</v>
      </c>
      <c r="C9035" s="417" t="s">
        <v>2281</v>
      </c>
      <c r="D9035" s="417" t="s">
        <v>3605</v>
      </c>
      <c r="E9035" s="391">
        <v>6.1</v>
      </c>
      <c r="F9035" s="418">
        <v>44214</v>
      </c>
      <c r="G9035" s="417" t="s">
        <v>2283</v>
      </c>
      <c r="I9035" s="379">
        <f t="shared" ca="1" si="498"/>
        <v>-357</v>
      </c>
      <c r="J9035" s="379">
        <f t="shared" ca="1" si="499"/>
        <v>-247</v>
      </c>
      <c r="K9035" s="391" t="str">
        <f t="shared" ca="1" si="500"/>
        <v>67,00</v>
      </c>
      <c r="L9035" s="379"/>
      <c r="O9035" s="379"/>
    </row>
    <row r="9036" spans="1:15">
      <c r="A9036" s="417" t="s">
        <v>2155</v>
      </c>
      <c r="B9036" s="417" t="s">
        <v>8637</v>
      </c>
      <c r="C9036" s="417" t="s">
        <v>2281</v>
      </c>
      <c r="D9036" s="417" t="s">
        <v>3606</v>
      </c>
      <c r="E9036" s="391">
        <v>7.65</v>
      </c>
      <c r="F9036" s="418">
        <v>44214</v>
      </c>
      <c r="G9036" s="417" t="s">
        <v>2283</v>
      </c>
      <c r="I9036" s="379">
        <f t="shared" ca="1" si="498"/>
        <v>-357</v>
      </c>
      <c r="J9036" s="379">
        <f t="shared" ca="1" si="499"/>
        <v>-247</v>
      </c>
      <c r="K9036" s="391" t="str">
        <f t="shared" ca="1" si="500"/>
        <v>68,00</v>
      </c>
      <c r="L9036" s="379"/>
      <c r="O9036" s="379"/>
    </row>
    <row r="9037" spans="1:15">
      <c r="A9037" s="417" t="s">
        <v>2155</v>
      </c>
      <c r="B9037" s="417" t="s">
        <v>5185</v>
      </c>
      <c r="C9037" s="417" t="s">
        <v>2281</v>
      </c>
      <c r="D9037" s="417" t="s">
        <v>3592</v>
      </c>
      <c r="E9037" s="391">
        <v>7.03</v>
      </c>
      <c r="F9037" s="418">
        <v>44214</v>
      </c>
      <c r="G9037" s="417" t="s">
        <v>2286</v>
      </c>
      <c r="I9037" s="379">
        <f t="shared" ca="1" si="498"/>
        <v>-357</v>
      </c>
      <c r="J9037" s="379">
        <f t="shared" ca="1" si="499"/>
        <v>-247</v>
      </c>
      <c r="K9037" s="391" t="str">
        <f t="shared" ca="1" si="500"/>
        <v>68,50</v>
      </c>
      <c r="L9037" s="379"/>
      <c r="O9037" s="379"/>
    </row>
    <row r="9038" spans="1:15">
      <c r="A9038" s="417" t="s">
        <v>2155</v>
      </c>
      <c r="B9038" s="417" t="s">
        <v>8638</v>
      </c>
      <c r="C9038" s="417" t="s">
        <v>2281</v>
      </c>
      <c r="D9038" s="417" t="s">
        <v>3607</v>
      </c>
      <c r="E9038" s="391">
        <v>3.59</v>
      </c>
      <c r="F9038" s="418">
        <v>44214</v>
      </c>
      <c r="G9038" s="417" t="s">
        <v>2283</v>
      </c>
      <c r="I9038" s="379">
        <f t="shared" ca="1" si="498"/>
        <v>-357</v>
      </c>
      <c r="J9038" s="379">
        <f t="shared" ca="1" si="499"/>
        <v>-247</v>
      </c>
      <c r="K9038" s="391" t="str">
        <f t="shared" ca="1" si="500"/>
        <v>69,00</v>
      </c>
      <c r="L9038" s="379"/>
      <c r="O9038" s="379"/>
    </row>
    <row r="9039" spans="1:15">
      <c r="A9039" s="417" t="s">
        <v>2155</v>
      </c>
      <c r="B9039" s="417" t="s">
        <v>8639</v>
      </c>
      <c r="C9039" s="417" t="s">
        <v>2281</v>
      </c>
      <c r="D9039" s="417" t="s">
        <v>3608</v>
      </c>
      <c r="E9039" s="391">
        <v>3.09</v>
      </c>
      <c r="F9039" s="418">
        <v>44214</v>
      </c>
      <c r="G9039" s="417" t="s">
        <v>2283</v>
      </c>
      <c r="I9039" s="379">
        <f t="shared" ca="1" si="498"/>
        <v>-357</v>
      </c>
      <c r="J9039" s="379">
        <f t="shared" ca="1" si="499"/>
        <v>-247</v>
      </c>
      <c r="K9039" s="391" t="str">
        <f t="shared" ca="1" si="500"/>
        <v>70,00</v>
      </c>
      <c r="L9039" s="379"/>
      <c r="O9039" s="379"/>
    </row>
    <row r="9040" spans="1:15">
      <c r="A9040" s="417" t="s">
        <v>2155</v>
      </c>
      <c r="B9040" s="417" t="s">
        <v>8640</v>
      </c>
      <c r="C9040" s="417" t="s">
        <v>2281</v>
      </c>
      <c r="D9040" s="417" t="s">
        <v>3609</v>
      </c>
      <c r="E9040" s="391">
        <v>4.1399999999999997</v>
      </c>
      <c r="F9040" s="418">
        <v>44214</v>
      </c>
      <c r="G9040" s="417" t="s">
        <v>2283</v>
      </c>
      <c r="I9040" s="379">
        <f t="shared" ca="1" si="498"/>
        <v>-357</v>
      </c>
      <c r="J9040" s="379">
        <f t="shared" ca="1" si="499"/>
        <v>-247</v>
      </c>
      <c r="K9040" s="391" t="str">
        <f t="shared" ca="1" si="500"/>
        <v>71,00</v>
      </c>
      <c r="L9040" s="379"/>
      <c r="O9040" s="379"/>
    </row>
    <row r="9041" spans="1:15">
      <c r="A9041" s="417" t="s">
        <v>2155</v>
      </c>
      <c r="B9041" s="417" t="s">
        <v>8641</v>
      </c>
      <c r="C9041" s="417" t="s">
        <v>2281</v>
      </c>
      <c r="D9041" s="417" t="s">
        <v>3610</v>
      </c>
      <c r="E9041" s="391">
        <v>3.7</v>
      </c>
      <c r="F9041" s="418">
        <v>44214</v>
      </c>
      <c r="G9041" s="417" t="s">
        <v>2283</v>
      </c>
      <c r="I9041" s="379">
        <f t="shared" ca="1" si="498"/>
        <v>-357</v>
      </c>
      <c r="J9041" s="379">
        <f t="shared" ca="1" si="499"/>
        <v>-247</v>
      </c>
      <c r="K9041" s="391" t="str">
        <f t="shared" ca="1" si="500"/>
        <v>72,00</v>
      </c>
      <c r="L9041" s="379"/>
      <c r="O9041" s="379"/>
    </row>
    <row r="9042" spans="1:15">
      <c r="A9042" s="417" t="s">
        <v>2155</v>
      </c>
      <c r="B9042" s="417" t="s">
        <v>5186</v>
      </c>
      <c r="C9042" s="417" t="s">
        <v>2281</v>
      </c>
      <c r="D9042" s="417" t="s">
        <v>3611</v>
      </c>
      <c r="E9042" s="391">
        <v>2.56</v>
      </c>
      <c r="F9042" s="418">
        <v>44214</v>
      </c>
      <c r="G9042" s="417" t="s">
        <v>2283</v>
      </c>
      <c r="I9042" s="379">
        <f t="shared" ca="1" si="498"/>
        <v>-357</v>
      </c>
      <c r="J9042" s="379">
        <f t="shared" ca="1" si="499"/>
        <v>-247</v>
      </c>
      <c r="K9042" s="391" t="str">
        <f t="shared" ca="1" si="500"/>
        <v>73,00</v>
      </c>
      <c r="L9042" s="379"/>
      <c r="O9042" s="379"/>
    </row>
    <row r="9043" spans="1:15">
      <c r="A9043" s="417" t="s">
        <v>2155</v>
      </c>
      <c r="B9043" s="417" t="s">
        <v>13589</v>
      </c>
      <c r="C9043" s="417" t="s">
        <v>2281</v>
      </c>
      <c r="D9043" s="417" t="s">
        <v>3612</v>
      </c>
      <c r="E9043" s="391">
        <v>2.1</v>
      </c>
      <c r="F9043" s="418">
        <v>44214</v>
      </c>
      <c r="G9043" s="417" t="s">
        <v>2283</v>
      </c>
      <c r="I9043" s="379">
        <f t="shared" ca="1" si="498"/>
        <v>-357</v>
      </c>
      <c r="J9043" s="379">
        <f t="shared" ca="1" si="499"/>
        <v>-247</v>
      </c>
      <c r="K9043" s="391" t="str">
        <f t="shared" ca="1" si="500"/>
        <v>74,00</v>
      </c>
      <c r="L9043" s="379"/>
      <c r="O9043" s="379"/>
    </row>
    <row r="9044" spans="1:15">
      <c r="A9044" s="417" t="s">
        <v>2155</v>
      </c>
      <c r="B9044" s="417" t="s">
        <v>13590</v>
      </c>
      <c r="C9044" s="417" t="s">
        <v>2281</v>
      </c>
      <c r="D9044" s="417" t="s">
        <v>3208</v>
      </c>
      <c r="E9044" s="391">
        <v>1.65</v>
      </c>
      <c r="F9044" s="418">
        <v>44214</v>
      </c>
      <c r="G9044" s="417" t="s">
        <v>2283</v>
      </c>
      <c r="I9044" s="379">
        <f t="shared" ca="1" si="498"/>
        <v>-357</v>
      </c>
      <c r="J9044" s="379">
        <f t="shared" ca="1" si="499"/>
        <v>-247</v>
      </c>
      <c r="K9044" s="391" t="str">
        <f t="shared" ca="1" si="500"/>
        <v>75,00</v>
      </c>
      <c r="L9044" s="379"/>
      <c r="O9044" s="379"/>
    </row>
    <row r="9045" spans="1:15">
      <c r="A9045" s="417" t="s">
        <v>2155</v>
      </c>
      <c r="B9045" s="417" t="s">
        <v>13591</v>
      </c>
      <c r="C9045" s="417" t="s">
        <v>2281</v>
      </c>
      <c r="D9045" s="417" t="s">
        <v>3209</v>
      </c>
      <c r="E9045" s="391">
        <v>1.1200000000000001</v>
      </c>
      <c r="F9045" s="418">
        <v>44214</v>
      </c>
      <c r="G9045" s="417" t="s">
        <v>2283</v>
      </c>
      <c r="I9045" s="379">
        <f t="shared" ca="1" si="498"/>
        <v>-357</v>
      </c>
      <c r="J9045" s="379">
        <f t="shared" ca="1" si="499"/>
        <v>-247</v>
      </c>
      <c r="K9045" s="391" t="str">
        <f t="shared" ca="1" si="500"/>
        <v>76,00</v>
      </c>
      <c r="L9045" s="379"/>
      <c r="O9045" s="379"/>
    </row>
    <row r="9046" spans="1:15">
      <c r="A9046" s="417" t="s">
        <v>2155</v>
      </c>
      <c r="B9046" s="417" t="s">
        <v>5187</v>
      </c>
      <c r="C9046" s="417" t="s">
        <v>2281</v>
      </c>
      <c r="D9046" s="417" t="s">
        <v>3596</v>
      </c>
      <c r="E9046" s="391">
        <v>1.45</v>
      </c>
      <c r="F9046" s="418">
        <v>44214</v>
      </c>
      <c r="G9046" s="417" t="s">
        <v>2286</v>
      </c>
      <c r="I9046" s="379">
        <f t="shared" ca="1" si="498"/>
        <v>-357</v>
      </c>
      <c r="J9046" s="379">
        <f t="shared" ca="1" si="499"/>
        <v>-247</v>
      </c>
      <c r="K9046" s="391" t="str">
        <f t="shared" ca="1" si="500"/>
        <v>76,50</v>
      </c>
      <c r="L9046" s="379"/>
      <c r="O9046" s="379"/>
    </row>
    <row r="9047" spans="1:15">
      <c r="A9047" s="417" t="s">
        <v>2155</v>
      </c>
      <c r="B9047" s="417" t="s">
        <v>13592</v>
      </c>
      <c r="C9047" s="417" t="s">
        <v>2281</v>
      </c>
      <c r="D9047" s="417" t="s">
        <v>3613</v>
      </c>
      <c r="E9047" s="391">
        <v>0.6</v>
      </c>
      <c r="F9047" s="418">
        <v>44214</v>
      </c>
      <c r="G9047" s="417" t="s">
        <v>2283</v>
      </c>
      <c r="I9047" s="379">
        <f t="shared" ca="1" si="498"/>
        <v>-357</v>
      </c>
      <c r="J9047" s="379">
        <f t="shared" ca="1" si="499"/>
        <v>-247</v>
      </c>
      <c r="K9047" s="391" t="str">
        <f t="shared" ca="1" si="500"/>
        <v>77,00</v>
      </c>
      <c r="L9047" s="379"/>
      <c r="O9047" s="379"/>
    </row>
    <row r="9048" spans="1:15">
      <c r="A9048" s="417" t="s">
        <v>2155</v>
      </c>
      <c r="B9048" s="417" t="s">
        <v>13593</v>
      </c>
      <c r="C9048" s="417" t="s">
        <v>2281</v>
      </c>
      <c r="D9048" s="417" t="s">
        <v>3210</v>
      </c>
      <c r="E9048" s="391">
        <v>0.28000000000000003</v>
      </c>
      <c r="F9048" s="418">
        <v>44214</v>
      </c>
      <c r="G9048" s="417" t="s">
        <v>2283</v>
      </c>
      <c r="I9048" s="379">
        <f t="shared" ca="1" si="498"/>
        <v>-357</v>
      </c>
      <c r="J9048" s="379">
        <f t="shared" ca="1" si="499"/>
        <v>-247</v>
      </c>
      <c r="K9048" s="391" t="str">
        <f t="shared" ca="1" si="500"/>
        <v>78,00</v>
      </c>
      <c r="L9048" s="379"/>
      <c r="O9048" s="379"/>
    </row>
    <row r="9049" spans="1:15">
      <c r="A9049" s="417" t="s">
        <v>2155</v>
      </c>
      <c r="B9049" s="417" t="s">
        <v>5188</v>
      </c>
      <c r="C9049" s="417" t="s">
        <v>2281</v>
      </c>
      <c r="D9049" s="417" t="s">
        <v>3585</v>
      </c>
      <c r="E9049" s="391">
        <v>0.65</v>
      </c>
      <c r="F9049" s="418">
        <v>44214</v>
      </c>
      <c r="G9049" s="417" t="s">
        <v>2286</v>
      </c>
      <c r="I9049" s="379">
        <f t="shared" ca="1" si="498"/>
        <v>-357</v>
      </c>
      <c r="J9049" s="379">
        <f t="shared" ca="1" si="499"/>
        <v>-247</v>
      </c>
      <c r="K9049" s="391" t="str">
        <f t="shared" ca="1" si="500"/>
        <v>78,50</v>
      </c>
      <c r="L9049" s="379"/>
      <c r="O9049" s="379"/>
    </row>
    <row r="9050" spans="1:15">
      <c r="A9050" s="417" t="s">
        <v>2155</v>
      </c>
      <c r="B9050" s="417" t="s">
        <v>8642</v>
      </c>
      <c r="C9050" s="417" t="s">
        <v>2281</v>
      </c>
      <c r="D9050" s="417" t="s">
        <v>3614</v>
      </c>
      <c r="E9050" s="391">
        <v>0.41</v>
      </c>
      <c r="F9050" s="418">
        <v>44214</v>
      </c>
      <c r="G9050" s="417" t="s">
        <v>2283</v>
      </c>
      <c r="I9050" s="379">
        <f t="shared" ca="1" si="498"/>
        <v>-357</v>
      </c>
      <c r="J9050" s="379">
        <f t="shared" ca="1" si="499"/>
        <v>-247</v>
      </c>
      <c r="K9050" s="391" t="str">
        <f t="shared" ca="1" si="500"/>
        <v>79,00</v>
      </c>
      <c r="L9050" s="379"/>
      <c r="O9050" s="379"/>
    </row>
    <row r="9051" spans="1:15">
      <c r="A9051" s="417" t="s">
        <v>2155</v>
      </c>
      <c r="B9051" s="417" t="s">
        <v>13594</v>
      </c>
      <c r="C9051" s="417" t="s">
        <v>2281</v>
      </c>
      <c r="D9051" s="417" t="s">
        <v>3211</v>
      </c>
      <c r="E9051" s="391">
        <v>0.16</v>
      </c>
      <c r="F9051" s="418">
        <v>44214</v>
      </c>
      <c r="G9051" s="417" t="s">
        <v>2283</v>
      </c>
      <c r="I9051" s="379">
        <f t="shared" ca="1" si="498"/>
        <v>-357</v>
      </c>
      <c r="J9051" s="379">
        <f t="shared" ca="1" si="499"/>
        <v>-247</v>
      </c>
      <c r="K9051" s="391" t="str">
        <f t="shared" ca="1" si="500"/>
        <v>80,00</v>
      </c>
      <c r="L9051" s="379"/>
      <c r="O9051" s="379"/>
    </row>
    <row r="9052" spans="1:15">
      <c r="A9052" s="417" t="s">
        <v>2155</v>
      </c>
      <c r="B9052" s="417" t="s">
        <v>17415</v>
      </c>
      <c r="C9052" s="417" t="s">
        <v>2281</v>
      </c>
      <c r="D9052" s="417" t="s">
        <v>3597</v>
      </c>
      <c r="E9052" s="391">
        <v>0.11</v>
      </c>
      <c r="F9052" s="418">
        <v>44214</v>
      </c>
      <c r="G9052" s="417" t="s">
        <v>2286</v>
      </c>
      <c r="I9052" s="379">
        <f t="shared" ca="1" si="498"/>
        <v>-357</v>
      </c>
      <c r="J9052" s="379">
        <f t="shared" ca="1" si="499"/>
        <v>-247</v>
      </c>
      <c r="K9052" s="391" t="str">
        <f t="shared" ca="1" si="500"/>
        <v>80,50</v>
      </c>
      <c r="L9052" s="379"/>
      <c r="O9052" s="379"/>
    </row>
    <row r="9053" spans="1:15">
      <c r="A9053" s="417" t="s">
        <v>2155</v>
      </c>
      <c r="B9053" s="417" t="s">
        <v>8643</v>
      </c>
      <c r="C9053" s="417" t="s">
        <v>2281</v>
      </c>
      <c r="D9053" s="417" t="s">
        <v>3615</v>
      </c>
      <c r="E9053" s="391">
        <v>0.09</v>
      </c>
      <c r="F9053" s="418">
        <v>44214</v>
      </c>
      <c r="G9053" s="417" t="s">
        <v>2283</v>
      </c>
      <c r="I9053" s="379">
        <f t="shared" ca="1" si="498"/>
        <v>-357</v>
      </c>
      <c r="J9053" s="379">
        <f t="shared" ca="1" si="499"/>
        <v>-247</v>
      </c>
      <c r="K9053" s="391" t="str">
        <f t="shared" ca="1" si="500"/>
        <v>81,00</v>
      </c>
      <c r="L9053" s="379"/>
      <c r="O9053" s="379"/>
    </row>
    <row r="9054" spans="1:15">
      <c r="A9054" s="417" t="s">
        <v>2155</v>
      </c>
      <c r="B9054" s="417" t="s">
        <v>13595</v>
      </c>
      <c r="C9054" s="417" t="s">
        <v>2281</v>
      </c>
      <c r="D9054" s="417" t="s">
        <v>13596</v>
      </c>
      <c r="E9054" s="391">
        <v>0.19</v>
      </c>
      <c r="F9054" s="418">
        <v>44214</v>
      </c>
      <c r="G9054" s="417" t="s">
        <v>2286</v>
      </c>
      <c r="I9054" s="379">
        <f t="shared" ca="1" si="498"/>
        <v>-357</v>
      </c>
      <c r="J9054" s="379">
        <f t="shared" ca="1" si="499"/>
        <v>-247</v>
      </c>
      <c r="K9054" s="391" t="str">
        <f t="shared" ca="1" si="500"/>
        <v>82,50</v>
      </c>
      <c r="L9054" s="379"/>
      <c r="O9054" s="379"/>
    </row>
    <row r="9055" spans="1:15">
      <c r="A9055" s="417" t="s">
        <v>2155</v>
      </c>
      <c r="B9055" s="417" t="s">
        <v>13597</v>
      </c>
      <c r="C9055" s="417" t="s">
        <v>2281</v>
      </c>
      <c r="D9055" s="417" t="s">
        <v>3617</v>
      </c>
      <c r="E9055" s="391">
        <v>1.34</v>
      </c>
      <c r="F9055" s="418">
        <v>44214</v>
      </c>
      <c r="G9055" s="417" t="s">
        <v>2283</v>
      </c>
      <c r="I9055" s="379">
        <f t="shared" ca="1" si="498"/>
        <v>-357</v>
      </c>
      <c r="J9055" s="379">
        <f t="shared" ca="1" si="499"/>
        <v>-247</v>
      </c>
      <c r="K9055" s="391" t="str">
        <f t="shared" ca="1" si="500"/>
        <v>89,00</v>
      </c>
      <c r="L9055" s="379"/>
      <c r="O9055" s="379"/>
    </row>
    <row r="9056" spans="1:15">
      <c r="A9056" s="417" t="s">
        <v>2155</v>
      </c>
      <c r="B9056" s="417" t="s">
        <v>13598</v>
      </c>
      <c r="C9056" s="417" t="s">
        <v>2281</v>
      </c>
      <c r="D9056" s="417" t="s">
        <v>3609</v>
      </c>
      <c r="E9056" s="391">
        <v>5.7</v>
      </c>
      <c r="F9056" s="418">
        <v>44249</v>
      </c>
      <c r="G9056" s="417" t="s">
        <v>2283</v>
      </c>
      <c r="I9056" s="379">
        <f t="shared" ca="1" si="498"/>
        <v>-322</v>
      </c>
      <c r="J9056" s="379">
        <f t="shared" ca="1" si="499"/>
        <v>-224</v>
      </c>
      <c r="K9056" s="391" t="str">
        <f t="shared" ca="1" si="500"/>
        <v>71,00</v>
      </c>
      <c r="L9056" s="379"/>
      <c r="O9056" s="379"/>
    </row>
    <row r="9057" spans="1:15">
      <c r="A9057" s="417" t="s">
        <v>2155</v>
      </c>
      <c r="B9057" s="417" t="s">
        <v>13599</v>
      </c>
      <c r="C9057" s="417" t="s">
        <v>2281</v>
      </c>
      <c r="D9057" s="417" t="s">
        <v>3610</v>
      </c>
      <c r="E9057" s="391">
        <v>4.9000000000000004</v>
      </c>
      <c r="F9057" s="418">
        <v>44249</v>
      </c>
      <c r="G9057" s="417" t="s">
        <v>2283</v>
      </c>
      <c r="I9057" s="379">
        <f t="shared" ca="1" si="498"/>
        <v>-322</v>
      </c>
      <c r="J9057" s="379">
        <f t="shared" ca="1" si="499"/>
        <v>-224</v>
      </c>
      <c r="K9057" s="391" t="str">
        <f t="shared" ca="1" si="500"/>
        <v>72,00</v>
      </c>
      <c r="L9057" s="379"/>
      <c r="O9057" s="379"/>
    </row>
    <row r="9058" spans="1:15">
      <c r="A9058" s="417" t="s">
        <v>2155</v>
      </c>
      <c r="B9058" s="417" t="s">
        <v>13600</v>
      </c>
      <c r="C9058" s="417" t="s">
        <v>2281</v>
      </c>
      <c r="D9058" s="417" t="s">
        <v>3611</v>
      </c>
      <c r="E9058" s="391">
        <v>2.97</v>
      </c>
      <c r="F9058" s="418">
        <v>44249</v>
      </c>
      <c r="G9058" s="417" t="s">
        <v>2283</v>
      </c>
      <c r="I9058" s="379">
        <f t="shared" ca="1" si="498"/>
        <v>-322</v>
      </c>
      <c r="J9058" s="379">
        <f t="shared" ca="1" si="499"/>
        <v>-224</v>
      </c>
      <c r="K9058" s="391" t="str">
        <f t="shared" ca="1" si="500"/>
        <v>73,00</v>
      </c>
      <c r="L9058" s="379"/>
      <c r="O9058" s="379"/>
    </row>
    <row r="9059" spans="1:15">
      <c r="A9059" s="417" t="s">
        <v>2155</v>
      </c>
      <c r="B9059" s="417" t="s">
        <v>13601</v>
      </c>
      <c r="C9059" s="417" t="s">
        <v>2281</v>
      </c>
      <c r="D9059" s="417" t="s">
        <v>3612</v>
      </c>
      <c r="E9059" s="391">
        <v>4.7699999999999996</v>
      </c>
      <c r="F9059" s="418">
        <v>44249</v>
      </c>
      <c r="G9059" s="417" t="s">
        <v>2283</v>
      </c>
      <c r="I9059" s="379">
        <f t="shared" ca="1" si="498"/>
        <v>-322</v>
      </c>
      <c r="J9059" s="379">
        <f t="shared" ca="1" si="499"/>
        <v>-224</v>
      </c>
      <c r="K9059" s="391" t="str">
        <f t="shared" ca="1" si="500"/>
        <v>74,00</v>
      </c>
      <c r="L9059" s="379"/>
      <c r="O9059" s="379"/>
    </row>
    <row r="9060" spans="1:15">
      <c r="A9060" s="417" t="s">
        <v>2155</v>
      </c>
      <c r="B9060" s="417" t="s">
        <v>13602</v>
      </c>
      <c r="C9060" s="417" t="s">
        <v>2281</v>
      </c>
      <c r="D9060" s="417" t="s">
        <v>3208</v>
      </c>
      <c r="E9060" s="391">
        <v>2.85</v>
      </c>
      <c r="F9060" s="418">
        <v>44249</v>
      </c>
      <c r="G9060" s="417" t="s">
        <v>2283</v>
      </c>
      <c r="I9060" s="379">
        <f t="shared" ca="1" si="498"/>
        <v>-322</v>
      </c>
      <c r="J9060" s="379">
        <f t="shared" ca="1" si="499"/>
        <v>-224</v>
      </c>
      <c r="K9060" s="391" t="str">
        <f t="shared" ca="1" si="500"/>
        <v>75,00</v>
      </c>
      <c r="L9060" s="379"/>
      <c r="O9060" s="379"/>
    </row>
    <row r="9061" spans="1:15">
      <c r="A9061" s="417" t="s">
        <v>2155</v>
      </c>
      <c r="B9061" s="417" t="s">
        <v>13603</v>
      </c>
      <c r="C9061" s="417" t="s">
        <v>2281</v>
      </c>
      <c r="D9061" s="417" t="s">
        <v>3209</v>
      </c>
      <c r="E9061" s="391">
        <v>2.5499999999999998</v>
      </c>
      <c r="F9061" s="418">
        <v>44249</v>
      </c>
      <c r="G9061" s="417" t="s">
        <v>2283</v>
      </c>
      <c r="I9061" s="379">
        <f t="shared" ca="1" si="498"/>
        <v>-322</v>
      </c>
      <c r="J9061" s="379">
        <f t="shared" ca="1" si="499"/>
        <v>-224</v>
      </c>
      <c r="K9061" s="391" t="str">
        <f t="shared" ca="1" si="500"/>
        <v>76,00</v>
      </c>
      <c r="L9061" s="379"/>
      <c r="O9061" s="379"/>
    </row>
    <row r="9062" spans="1:15">
      <c r="A9062" s="417" t="s">
        <v>2155</v>
      </c>
      <c r="B9062" s="417" t="s">
        <v>13604</v>
      </c>
      <c r="C9062" s="417" t="s">
        <v>2281</v>
      </c>
      <c r="D9062" s="417" t="s">
        <v>3613</v>
      </c>
      <c r="E9062" s="391">
        <v>2.35</v>
      </c>
      <c r="F9062" s="418">
        <v>44249</v>
      </c>
      <c r="G9062" s="417" t="s">
        <v>2283</v>
      </c>
      <c r="I9062" s="379">
        <f t="shared" ca="1" si="498"/>
        <v>-322</v>
      </c>
      <c r="J9062" s="379">
        <f t="shared" ca="1" si="499"/>
        <v>-224</v>
      </c>
      <c r="K9062" s="391" t="str">
        <f t="shared" ca="1" si="500"/>
        <v>77,00</v>
      </c>
      <c r="L9062" s="379"/>
      <c r="O9062" s="379"/>
    </row>
    <row r="9063" spans="1:15">
      <c r="A9063" s="417" t="s">
        <v>2155</v>
      </c>
      <c r="B9063" s="417" t="s">
        <v>13605</v>
      </c>
      <c r="C9063" s="417" t="s">
        <v>2281</v>
      </c>
      <c r="D9063" s="417" t="s">
        <v>3210</v>
      </c>
      <c r="E9063" s="391">
        <v>2.16</v>
      </c>
      <c r="F9063" s="418">
        <v>44249</v>
      </c>
      <c r="G9063" s="417" t="s">
        <v>2283</v>
      </c>
      <c r="I9063" s="379">
        <f t="shared" ca="1" si="498"/>
        <v>-322</v>
      </c>
      <c r="J9063" s="379">
        <f t="shared" ca="1" si="499"/>
        <v>-224</v>
      </c>
      <c r="K9063" s="391" t="str">
        <f t="shared" ca="1" si="500"/>
        <v>78,00</v>
      </c>
      <c r="L9063" s="379"/>
      <c r="O9063" s="379"/>
    </row>
    <row r="9064" spans="1:15">
      <c r="A9064" s="417" t="s">
        <v>2155</v>
      </c>
      <c r="B9064" s="417" t="s">
        <v>13606</v>
      </c>
      <c r="C9064" s="417" t="s">
        <v>2281</v>
      </c>
      <c r="D9064" s="417" t="s">
        <v>3614</v>
      </c>
      <c r="E9064" s="391">
        <v>1.32</v>
      </c>
      <c r="F9064" s="418">
        <v>44249</v>
      </c>
      <c r="G9064" s="417" t="s">
        <v>2283</v>
      </c>
      <c r="I9064" s="379">
        <f t="shared" ca="1" si="498"/>
        <v>-322</v>
      </c>
      <c r="J9064" s="379">
        <f t="shared" ca="1" si="499"/>
        <v>-224</v>
      </c>
      <c r="K9064" s="391" t="str">
        <f t="shared" ca="1" si="500"/>
        <v>79,00</v>
      </c>
      <c r="L9064" s="379"/>
      <c r="O9064" s="379"/>
    </row>
    <row r="9065" spans="1:15">
      <c r="A9065" s="417" t="s">
        <v>2155</v>
      </c>
      <c r="B9065" s="417" t="s">
        <v>13607</v>
      </c>
      <c r="C9065" s="417" t="s">
        <v>2281</v>
      </c>
      <c r="D9065" s="417" t="s">
        <v>3615</v>
      </c>
      <c r="E9065" s="391">
        <v>1.5</v>
      </c>
      <c r="F9065" s="418">
        <v>44249</v>
      </c>
      <c r="G9065" s="417" t="s">
        <v>2283</v>
      </c>
      <c r="I9065" s="379">
        <f t="shared" ca="1" si="498"/>
        <v>-322</v>
      </c>
      <c r="J9065" s="379">
        <f t="shared" ca="1" si="499"/>
        <v>-224</v>
      </c>
      <c r="K9065" s="391" t="str">
        <f t="shared" ca="1" si="500"/>
        <v>81,00</v>
      </c>
      <c r="L9065" s="379"/>
      <c r="O9065" s="379"/>
    </row>
    <row r="9066" spans="1:15">
      <c r="A9066" s="417" t="s">
        <v>2155</v>
      </c>
      <c r="B9066" s="417" t="s">
        <v>13608</v>
      </c>
      <c r="C9066" s="417" t="s">
        <v>2281</v>
      </c>
      <c r="D9066" s="417" t="s">
        <v>11259</v>
      </c>
      <c r="E9066" s="391">
        <v>1.2</v>
      </c>
      <c r="F9066" s="418">
        <v>44249</v>
      </c>
      <c r="G9066" s="417" t="s">
        <v>2283</v>
      </c>
      <c r="I9066" s="379">
        <f t="shared" ca="1" si="498"/>
        <v>-322</v>
      </c>
      <c r="J9066" s="379">
        <f t="shared" ca="1" si="499"/>
        <v>-224</v>
      </c>
      <c r="K9066" s="391" t="str">
        <f t="shared" ca="1" si="500"/>
        <v>83,00</v>
      </c>
      <c r="L9066" s="379"/>
      <c r="O9066" s="379"/>
    </row>
    <row r="9067" spans="1:15">
      <c r="A9067" s="417" t="s">
        <v>2155</v>
      </c>
      <c r="B9067" s="417" t="s">
        <v>13609</v>
      </c>
      <c r="C9067" s="417" t="s">
        <v>2281</v>
      </c>
      <c r="D9067" s="417" t="s">
        <v>3616</v>
      </c>
      <c r="E9067" s="391">
        <v>0.85</v>
      </c>
      <c r="F9067" s="418">
        <v>44249</v>
      </c>
      <c r="G9067" s="417" t="s">
        <v>2283</v>
      </c>
      <c r="I9067" s="379">
        <f t="shared" ca="1" si="498"/>
        <v>-322</v>
      </c>
      <c r="J9067" s="379">
        <f t="shared" ca="1" si="499"/>
        <v>-224</v>
      </c>
      <c r="K9067" s="391" t="str">
        <f t="shared" ca="1" si="500"/>
        <v>85,00</v>
      </c>
      <c r="L9067" s="379"/>
      <c r="O9067" s="379"/>
    </row>
    <row r="9068" spans="1:15">
      <c r="A9068" s="417" t="s">
        <v>2155</v>
      </c>
      <c r="B9068" s="417" t="s">
        <v>13610</v>
      </c>
      <c r="C9068" s="417" t="s">
        <v>2281</v>
      </c>
      <c r="D9068" s="417" t="s">
        <v>9126</v>
      </c>
      <c r="E9068" s="391">
        <v>0.5</v>
      </c>
      <c r="F9068" s="418">
        <v>44249</v>
      </c>
      <c r="G9068" s="417" t="s">
        <v>2283</v>
      </c>
      <c r="I9068" s="379">
        <f t="shared" ca="1" si="498"/>
        <v>-322</v>
      </c>
      <c r="J9068" s="379">
        <f t="shared" ca="1" si="499"/>
        <v>-224</v>
      </c>
      <c r="K9068" s="391" t="str">
        <f t="shared" ca="1" si="500"/>
        <v>87,00</v>
      </c>
      <c r="L9068" s="379"/>
      <c r="O9068" s="379"/>
    </row>
    <row r="9069" spans="1:15">
      <c r="A9069" s="417" t="s">
        <v>2155</v>
      </c>
      <c r="B9069" s="417" t="s">
        <v>16608</v>
      </c>
      <c r="C9069" s="417" t="s">
        <v>2281</v>
      </c>
      <c r="D9069" s="417" t="s">
        <v>10765</v>
      </c>
      <c r="E9069" s="391">
        <v>0.2</v>
      </c>
      <c r="F9069" s="418">
        <v>44249</v>
      </c>
      <c r="G9069" s="417" t="s">
        <v>2283</v>
      </c>
      <c r="I9069" s="379">
        <f t="shared" ca="1" si="498"/>
        <v>-322</v>
      </c>
      <c r="J9069" s="379">
        <f t="shared" ca="1" si="499"/>
        <v>-224</v>
      </c>
      <c r="K9069" s="391" t="str">
        <f t="shared" ca="1" si="500"/>
        <v>92,00</v>
      </c>
      <c r="L9069" s="379"/>
      <c r="O9069" s="379"/>
    </row>
    <row r="9070" spans="1:15">
      <c r="A9070" s="417" t="s">
        <v>2155</v>
      </c>
      <c r="B9070" s="417" t="s">
        <v>5189</v>
      </c>
      <c r="C9070" s="417" t="s">
        <v>2281</v>
      </c>
      <c r="D9070" s="417" t="s">
        <v>3206</v>
      </c>
      <c r="E9070" s="391">
        <v>0.2</v>
      </c>
      <c r="F9070" s="418">
        <v>44270</v>
      </c>
      <c r="G9070" s="417" t="s">
        <v>2283</v>
      </c>
      <c r="I9070" s="379">
        <f t="shared" ca="1" si="498"/>
        <v>-301</v>
      </c>
      <c r="J9070" s="379">
        <f t="shared" ca="1" si="499"/>
        <v>-209</v>
      </c>
      <c r="K9070" s="391" t="str">
        <f t="shared" ca="1" si="500"/>
        <v>100,00</v>
      </c>
      <c r="L9070" s="379"/>
      <c r="O9070" s="379"/>
    </row>
    <row r="9071" spans="1:15">
      <c r="A9071" s="417" t="s">
        <v>2155</v>
      </c>
      <c r="B9071" s="417" t="s">
        <v>13611</v>
      </c>
      <c r="C9071" s="417" t="s">
        <v>2281</v>
      </c>
      <c r="D9071" s="417" t="s">
        <v>3594</v>
      </c>
      <c r="E9071" s="391">
        <v>5.3</v>
      </c>
      <c r="F9071" s="418">
        <v>44270</v>
      </c>
      <c r="G9071" s="417" t="s">
        <v>2286</v>
      </c>
      <c r="I9071" s="379">
        <f t="shared" ca="1" si="498"/>
        <v>-301</v>
      </c>
      <c r="J9071" s="379">
        <f t="shared" ca="1" si="499"/>
        <v>-209</v>
      </c>
      <c r="K9071" s="391" t="str">
        <f t="shared" ca="1" si="500"/>
        <v>72,50</v>
      </c>
      <c r="L9071" s="379"/>
      <c r="O9071" s="379"/>
    </row>
    <row r="9072" spans="1:15">
      <c r="A9072" s="417" t="s">
        <v>2155</v>
      </c>
      <c r="B9072" s="417" t="s">
        <v>17416</v>
      </c>
      <c r="C9072" s="417" t="s">
        <v>2281</v>
      </c>
      <c r="D9072" s="417" t="s">
        <v>3209</v>
      </c>
      <c r="E9072" s="391">
        <v>3.51</v>
      </c>
      <c r="F9072" s="418">
        <v>44270</v>
      </c>
      <c r="G9072" s="417" t="s">
        <v>2283</v>
      </c>
      <c r="I9072" s="379">
        <f t="shared" ca="1" si="498"/>
        <v>-301</v>
      </c>
      <c r="J9072" s="379">
        <f t="shared" ca="1" si="499"/>
        <v>-209</v>
      </c>
      <c r="K9072" s="391" t="str">
        <f t="shared" ca="1" si="500"/>
        <v>76,00</v>
      </c>
      <c r="L9072" s="379"/>
      <c r="O9072" s="379"/>
    </row>
    <row r="9073" spans="1:15">
      <c r="A9073" s="417" t="s">
        <v>2155</v>
      </c>
      <c r="B9073" s="417" t="s">
        <v>18630</v>
      </c>
      <c r="C9073" s="417" t="s">
        <v>2281</v>
      </c>
      <c r="D9073" s="417" t="s">
        <v>3613</v>
      </c>
      <c r="E9073" s="391">
        <v>3.6</v>
      </c>
      <c r="F9073" s="418">
        <v>44270</v>
      </c>
      <c r="G9073" s="417" t="s">
        <v>2283</v>
      </c>
      <c r="I9073" s="379">
        <f t="shared" ca="1" si="498"/>
        <v>-301</v>
      </c>
      <c r="J9073" s="379">
        <f t="shared" ca="1" si="499"/>
        <v>-209</v>
      </c>
      <c r="K9073" s="391" t="str">
        <f t="shared" ca="1" si="500"/>
        <v>77,00</v>
      </c>
      <c r="L9073" s="379"/>
      <c r="O9073" s="379"/>
    </row>
    <row r="9074" spans="1:15">
      <c r="A9074" s="417" t="s">
        <v>2155</v>
      </c>
      <c r="B9074" s="417" t="s">
        <v>18631</v>
      </c>
      <c r="C9074" s="417" t="s">
        <v>2281</v>
      </c>
      <c r="D9074" s="417" t="s">
        <v>3210</v>
      </c>
      <c r="E9074" s="391">
        <v>2.64</v>
      </c>
      <c r="F9074" s="418">
        <v>44270</v>
      </c>
      <c r="G9074" s="417" t="s">
        <v>2283</v>
      </c>
      <c r="I9074" s="379">
        <f t="shared" ca="1" si="498"/>
        <v>-301</v>
      </c>
      <c r="J9074" s="379">
        <f t="shared" ca="1" si="499"/>
        <v>-209</v>
      </c>
      <c r="K9074" s="391" t="str">
        <f t="shared" ca="1" si="500"/>
        <v>78,00</v>
      </c>
      <c r="L9074" s="379"/>
      <c r="O9074" s="379"/>
    </row>
    <row r="9075" spans="1:15">
      <c r="A9075" s="417" t="s">
        <v>2155</v>
      </c>
      <c r="B9075" s="417" t="s">
        <v>13612</v>
      </c>
      <c r="C9075" s="417" t="s">
        <v>2281</v>
      </c>
      <c r="D9075" s="417" t="s">
        <v>3211</v>
      </c>
      <c r="E9075" s="391">
        <v>2.21</v>
      </c>
      <c r="F9075" s="418">
        <v>44270</v>
      </c>
      <c r="G9075" s="417" t="s">
        <v>2283</v>
      </c>
      <c r="I9075" s="379">
        <f t="shared" ca="1" si="498"/>
        <v>-301</v>
      </c>
      <c r="J9075" s="379">
        <f t="shared" ca="1" si="499"/>
        <v>-209</v>
      </c>
      <c r="K9075" s="391" t="str">
        <f t="shared" ca="1" si="500"/>
        <v>80,00</v>
      </c>
      <c r="L9075" s="379"/>
      <c r="O9075" s="379"/>
    </row>
    <row r="9076" spans="1:15">
      <c r="A9076" s="417" t="s">
        <v>2155</v>
      </c>
      <c r="B9076" s="417" t="s">
        <v>17417</v>
      </c>
      <c r="C9076" s="417" t="s">
        <v>2281</v>
      </c>
      <c r="D9076" s="417" t="s">
        <v>3212</v>
      </c>
      <c r="E9076" s="391">
        <v>1.5</v>
      </c>
      <c r="F9076" s="418">
        <v>44270</v>
      </c>
      <c r="G9076" s="417" t="s">
        <v>2283</v>
      </c>
      <c r="I9076" s="379">
        <f t="shared" ca="1" si="498"/>
        <v>-301</v>
      </c>
      <c r="J9076" s="379">
        <f t="shared" ca="1" si="499"/>
        <v>-209</v>
      </c>
      <c r="K9076" s="391" t="str">
        <f t="shared" ca="1" si="500"/>
        <v>82,00</v>
      </c>
      <c r="L9076" s="379"/>
      <c r="O9076" s="379"/>
    </row>
    <row r="9077" spans="1:15">
      <c r="A9077" s="417" t="s">
        <v>2155</v>
      </c>
      <c r="B9077" s="417" t="s">
        <v>17418</v>
      </c>
      <c r="C9077" s="417" t="s">
        <v>2281</v>
      </c>
      <c r="D9077" s="417" t="s">
        <v>3213</v>
      </c>
      <c r="E9077" s="391">
        <v>1.05</v>
      </c>
      <c r="F9077" s="418">
        <v>44270</v>
      </c>
      <c r="G9077" s="417" t="s">
        <v>2283</v>
      </c>
      <c r="I9077" s="379">
        <f t="shared" ca="1" si="498"/>
        <v>-301</v>
      </c>
      <c r="J9077" s="379">
        <f t="shared" ca="1" si="499"/>
        <v>-209</v>
      </c>
      <c r="K9077" s="391" t="str">
        <f t="shared" ca="1" si="500"/>
        <v>84,00</v>
      </c>
      <c r="L9077" s="379"/>
      <c r="O9077" s="379"/>
    </row>
    <row r="9078" spans="1:15">
      <c r="A9078" s="417" t="s">
        <v>2155</v>
      </c>
      <c r="B9078" s="417" t="s">
        <v>5190</v>
      </c>
      <c r="C9078" s="417" t="s">
        <v>2281</v>
      </c>
      <c r="D9078" s="417" t="s">
        <v>3599</v>
      </c>
      <c r="E9078" s="391">
        <v>4.49</v>
      </c>
      <c r="F9078" s="418">
        <v>44270</v>
      </c>
      <c r="G9078" s="417" t="s">
        <v>2283</v>
      </c>
      <c r="I9078" s="379">
        <f t="shared" ca="1" si="498"/>
        <v>-301</v>
      </c>
      <c r="J9078" s="379">
        <f t="shared" ca="1" si="499"/>
        <v>-209</v>
      </c>
      <c r="K9078" s="391" t="str">
        <f t="shared" ca="1" si="500"/>
        <v>90,00</v>
      </c>
      <c r="L9078" s="379"/>
      <c r="O9078" s="379"/>
    </row>
    <row r="9079" spans="1:15">
      <c r="A9079" s="417" t="s">
        <v>2155</v>
      </c>
      <c r="B9079" s="417" t="s">
        <v>13613</v>
      </c>
      <c r="C9079" s="417" t="s">
        <v>2281</v>
      </c>
      <c r="D9079" s="417" t="s">
        <v>5193</v>
      </c>
      <c r="E9079" s="391">
        <v>9</v>
      </c>
      <c r="F9079" s="418">
        <v>44305</v>
      </c>
      <c r="G9079" s="417" t="s">
        <v>2283</v>
      </c>
      <c r="I9079" s="379">
        <f t="shared" ca="1" si="498"/>
        <v>-266</v>
      </c>
      <c r="J9079" s="379">
        <f t="shared" ca="1" si="499"/>
        <v>-185</v>
      </c>
      <c r="K9079" s="391" t="str">
        <f t="shared" ca="1" si="500"/>
        <v>65,42</v>
      </c>
      <c r="L9079" s="379"/>
      <c r="O9079" s="379"/>
    </row>
    <row r="9080" spans="1:15">
      <c r="A9080" s="417" t="s">
        <v>2155</v>
      </c>
      <c r="B9080" s="417" t="s">
        <v>5191</v>
      </c>
      <c r="C9080" s="417" t="s">
        <v>2281</v>
      </c>
      <c r="D9080" s="417" t="s">
        <v>5192</v>
      </c>
      <c r="E9080" s="391">
        <v>3</v>
      </c>
      <c r="F9080" s="418">
        <v>44305</v>
      </c>
      <c r="G9080" s="417" t="s">
        <v>2283</v>
      </c>
      <c r="I9080" s="379">
        <f t="shared" ca="1" si="498"/>
        <v>-266</v>
      </c>
      <c r="J9080" s="379">
        <f t="shared" ca="1" si="499"/>
        <v>-185</v>
      </c>
      <c r="K9080" s="391" t="str">
        <f t="shared" ca="1" si="500"/>
        <v>96,42</v>
      </c>
      <c r="L9080" s="379"/>
      <c r="O9080" s="379"/>
    </row>
    <row r="9081" spans="1:15">
      <c r="A9081" s="417" t="s">
        <v>2155</v>
      </c>
      <c r="B9081" s="417" t="s">
        <v>13614</v>
      </c>
      <c r="C9081" s="417" t="s">
        <v>2281</v>
      </c>
      <c r="D9081" s="417" t="s">
        <v>3614</v>
      </c>
      <c r="E9081" s="391">
        <v>3.5</v>
      </c>
      <c r="F9081" s="418">
        <v>44484</v>
      </c>
      <c r="G9081" s="417" t="s">
        <v>2283</v>
      </c>
      <c r="I9081" s="379">
        <f t="shared" ca="1" si="498"/>
        <v>-87</v>
      </c>
      <c r="J9081" s="379">
        <f t="shared" ca="1" si="499"/>
        <v>-61</v>
      </c>
      <c r="K9081" s="391" t="str">
        <f t="shared" ca="1" si="500"/>
        <v>79,00</v>
      </c>
      <c r="L9081" s="379"/>
      <c r="O9081" s="379"/>
    </row>
    <row r="9082" spans="1:15">
      <c r="A9082" s="417" t="s">
        <v>2155</v>
      </c>
      <c r="B9082" s="417" t="s">
        <v>5195</v>
      </c>
      <c r="C9082" s="417" t="s">
        <v>2332</v>
      </c>
      <c r="D9082" s="417" t="s">
        <v>4026</v>
      </c>
      <c r="E9082" s="391">
        <v>2</v>
      </c>
      <c r="F9082" s="418">
        <v>44214</v>
      </c>
      <c r="G9082" s="417" t="s">
        <v>2286</v>
      </c>
      <c r="I9082" s="379">
        <f t="shared" ca="1" si="498"/>
        <v>-357</v>
      </c>
      <c r="J9082" s="379">
        <f t="shared" ca="1" si="499"/>
        <v>-247</v>
      </c>
      <c r="K9082" s="391" t="str">
        <f t="shared" ca="1" si="500"/>
        <v>47,75</v>
      </c>
      <c r="L9082" s="379"/>
      <c r="O9082" s="379"/>
    </row>
    <row r="9083" spans="1:15">
      <c r="A9083" s="417" t="s">
        <v>2155</v>
      </c>
      <c r="B9083" s="417" t="s">
        <v>5196</v>
      </c>
      <c r="C9083" s="417" t="s">
        <v>2332</v>
      </c>
      <c r="D9083" s="417" t="s">
        <v>4027</v>
      </c>
      <c r="E9083" s="391">
        <v>1.52</v>
      </c>
      <c r="F9083" s="418">
        <v>44214</v>
      </c>
      <c r="G9083" s="417" t="s">
        <v>2286</v>
      </c>
      <c r="I9083" s="379">
        <f t="shared" ca="1" si="498"/>
        <v>-357</v>
      </c>
      <c r="J9083" s="379">
        <f t="shared" ca="1" si="499"/>
        <v>-247</v>
      </c>
      <c r="K9083" s="391" t="str">
        <f t="shared" ca="1" si="500"/>
        <v>50,00</v>
      </c>
      <c r="L9083" s="379"/>
      <c r="O9083" s="379"/>
    </row>
    <row r="9084" spans="1:15">
      <c r="A9084" s="417" t="s">
        <v>2155</v>
      </c>
      <c r="B9084" s="417" t="s">
        <v>5197</v>
      </c>
      <c r="C9084" s="417" t="s">
        <v>2332</v>
      </c>
      <c r="D9084" s="417" t="s">
        <v>5198</v>
      </c>
      <c r="E9084" s="391">
        <v>3</v>
      </c>
      <c r="F9084" s="418">
        <v>44214</v>
      </c>
      <c r="G9084" s="417" t="s">
        <v>2286</v>
      </c>
      <c r="I9084" s="379">
        <f t="shared" ca="1" si="498"/>
        <v>-357</v>
      </c>
      <c r="J9084" s="379">
        <f t="shared" ca="1" si="499"/>
        <v>-247</v>
      </c>
      <c r="K9084" s="391" t="str">
        <f t="shared" ca="1" si="500"/>
        <v>57,50</v>
      </c>
      <c r="L9084" s="379"/>
      <c r="O9084" s="379"/>
    </row>
    <row r="9085" spans="1:15">
      <c r="A9085" s="417" t="s">
        <v>2155</v>
      </c>
      <c r="B9085" s="417" t="s">
        <v>8644</v>
      </c>
      <c r="C9085" s="417" t="s">
        <v>2332</v>
      </c>
      <c r="D9085" s="417" t="s">
        <v>2374</v>
      </c>
      <c r="E9085" s="391">
        <v>0.76</v>
      </c>
      <c r="F9085" s="418">
        <v>44214</v>
      </c>
      <c r="G9085" s="417" t="s">
        <v>2286</v>
      </c>
      <c r="I9085" s="379">
        <f t="shared" ca="1" si="498"/>
        <v>-357</v>
      </c>
      <c r="J9085" s="379">
        <f t="shared" ca="1" si="499"/>
        <v>-247</v>
      </c>
      <c r="K9085" s="391" t="str">
        <f t="shared" ca="1" si="500"/>
        <v>61,00</v>
      </c>
      <c r="L9085" s="379"/>
      <c r="O9085" s="379"/>
    </row>
    <row r="9086" spans="1:15">
      <c r="A9086" s="417" t="s">
        <v>2155</v>
      </c>
      <c r="B9086" s="417" t="s">
        <v>13615</v>
      </c>
      <c r="C9086" s="417" t="s">
        <v>2332</v>
      </c>
      <c r="D9086" s="417" t="s">
        <v>4140</v>
      </c>
      <c r="E9086" s="391">
        <v>0.04</v>
      </c>
      <c r="F9086" s="418">
        <v>44214</v>
      </c>
      <c r="G9086" s="417" t="s">
        <v>2286</v>
      </c>
      <c r="I9086" s="379">
        <f t="shared" ca="1" si="498"/>
        <v>-357</v>
      </c>
      <c r="J9086" s="379">
        <f t="shared" ca="1" si="499"/>
        <v>-247</v>
      </c>
      <c r="K9086" s="391" t="str">
        <f t="shared" ca="1" si="500"/>
        <v>63,00</v>
      </c>
      <c r="L9086" s="379"/>
      <c r="O9086" s="379"/>
    </row>
    <row r="9087" spans="1:15">
      <c r="A9087" s="417" t="s">
        <v>2155</v>
      </c>
      <c r="B9087" s="417" t="s">
        <v>8645</v>
      </c>
      <c r="C9087" s="417" t="s">
        <v>2332</v>
      </c>
      <c r="D9087" s="417" t="s">
        <v>3620</v>
      </c>
      <c r="E9087" s="391">
        <v>2.59</v>
      </c>
      <c r="F9087" s="418">
        <v>44214</v>
      </c>
      <c r="G9087" s="417" t="s">
        <v>2286</v>
      </c>
      <c r="I9087" s="379">
        <f t="shared" ca="1" si="498"/>
        <v>-357</v>
      </c>
      <c r="J9087" s="379">
        <f t="shared" ca="1" si="499"/>
        <v>-247</v>
      </c>
      <c r="K9087" s="391" t="str">
        <f t="shared" ca="1" si="500"/>
        <v>64,00</v>
      </c>
      <c r="L9087" s="379"/>
      <c r="O9087" s="379"/>
    </row>
    <row r="9088" spans="1:15">
      <c r="A9088" s="417" t="s">
        <v>2155</v>
      </c>
      <c r="B9088" s="417" t="s">
        <v>5199</v>
      </c>
      <c r="C9088" s="417" t="s">
        <v>2332</v>
      </c>
      <c r="D9088" s="417" t="s">
        <v>3603</v>
      </c>
      <c r="E9088" s="391">
        <v>2.56</v>
      </c>
      <c r="F9088" s="418">
        <v>44214</v>
      </c>
      <c r="G9088" s="417" t="s">
        <v>2286</v>
      </c>
      <c r="I9088" s="379">
        <f t="shared" ca="1" si="498"/>
        <v>-357</v>
      </c>
      <c r="J9088" s="379">
        <f t="shared" ca="1" si="499"/>
        <v>-247</v>
      </c>
      <c r="K9088" s="391" t="str">
        <f t="shared" ca="1" si="500"/>
        <v>65,00</v>
      </c>
      <c r="L9088" s="379"/>
      <c r="O9088" s="379"/>
    </row>
    <row r="9089" spans="1:15">
      <c r="A9089" s="417" t="s">
        <v>2155</v>
      </c>
      <c r="B9089" s="417" t="s">
        <v>5200</v>
      </c>
      <c r="C9089" s="417" t="s">
        <v>2332</v>
      </c>
      <c r="D9089" s="417" t="s">
        <v>3589</v>
      </c>
      <c r="E9089" s="391">
        <v>2</v>
      </c>
      <c r="F9089" s="418">
        <v>44214</v>
      </c>
      <c r="G9089" s="417" t="s">
        <v>2286</v>
      </c>
      <c r="I9089" s="379">
        <f t="shared" ca="1" si="498"/>
        <v>-357</v>
      </c>
      <c r="J9089" s="379">
        <f t="shared" ca="1" si="499"/>
        <v>-247</v>
      </c>
      <c r="K9089" s="391" t="str">
        <f t="shared" ca="1" si="500"/>
        <v>65,50</v>
      </c>
      <c r="L9089" s="379"/>
      <c r="O9089" s="379"/>
    </row>
    <row r="9090" spans="1:15">
      <c r="A9090" s="417" t="s">
        <v>2155</v>
      </c>
      <c r="B9090" s="417" t="s">
        <v>8646</v>
      </c>
      <c r="C9090" s="417" t="s">
        <v>2332</v>
      </c>
      <c r="D9090" s="417" t="s">
        <v>3604</v>
      </c>
      <c r="E9090" s="391">
        <v>2.46</v>
      </c>
      <c r="F9090" s="418">
        <v>44214</v>
      </c>
      <c r="G9090" s="417" t="s">
        <v>2286</v>
      </c>
      <c r="I9090" s="379">
        <f t="shared" ca="1" si="498"/>
        <v>-357</v>
      </c>
      <c r="J9090" s="379">
        <f t="shared" ca="1" si="499"/>
        <v>-247</v>
      </c>
      <c r="K9090" s="391" t="str">
        <f t="shared" ca="1" si="500"/>
        <v>66,00</v>
      </c>
      <c r="L9090" s="379"/>
      <c r="O9090" s="379"/>
    </row>
    <row r="9091" spans="1:15">
      <c r="A9091" s="417" t="s">
        <v>2155</v>
      </c>
      <c r="B9091" s="417" t="s">
        <v>13616</v>
      </c>
      <c r="C9091" s="417" t="s">
        <v>2332</v>
      </c>
      <c r="D9091" s="417" t="s">
        <v>3590</v>
      </c>
      <c r="E9091" s="391">
        <v>0.15</v>
      </c>
      <c r="F9091" s="418">
        <v>44214</v>
      </c>
      <c r="G9091" s="417" t="s">
        <v>2286</v>
      </c>
      <c r="I9091" s="379">
        <f t="shared" ca="1" si="498"/>
        <v>-357</v>
      </c>
      <c r="J9091" s="379">
        <f t="shared" ca="1" si="499"/>
        <v>-247</v>
      </c>
      <c r="K9091" s="391" t="str">
        <f t="shared" ca="1" si="500"/>
        <v>66,50</v>
      </c>
      <c r="L9091" s="379"/>
      <c r="O9091" s="379"/>
    </row>
    <row r="9092" spans="1:15">
      <c r="A9092" s="417" t="s">
        <v>2155</v>
      </c>
      <c r="B9092" s="417" t="s">
        <v>8647</v>
      </c>
      <c r="C9092" s="417" t="s">
        <v>2332</v>
      </c>
      <c r="D9092" s="417" t="s">
        <v>3605</v>
      </c>
      <c r="E9092" s="391">
        <v>1.79</v>
      </c>
      <c r="F9092" s="418">
        <v>44214</v>
      </c>
      <c r="G9092" s="417" t="s">
        <v>2286</v>
      </c>
      <c r="I9092" s="379">
        <f t="shared" ca="1" si="498"/>
        <v>-357</v>
      </c>
      <c r="J9092" s="379">
        <f t="shared" ca="1" si="499"/>
        <v>-247</v>
      </c>
      <c r="K9092" s="391" t="str">
        <f t="shared" ca="1" si="500"/>
        <v>67,00</v>
      </c>
      <c r="L9092" s="379"/>
      <c r="O9092" s="379"/>
    </row>
    <row r="9093" spans="1:15">
      <c r="A9093" s="417" t="s">
        <v>2155</v>
      </c>
      <c r="B9093" s="417" t="s">
        <v>5201</v>
      </c>
      <c r="C9093" s="417" t="s">
        <v>2332</v>
      </c>
      <c r="D9093" s="417" t="s">
        <v>3591</v>
      </c>
      <c r="E9093" s="391">
        <v>0.21</v>
      </c>
      <c r="F9093" s="418">
        <v>44214</v>
      </c>
      <c r="G9093" s="417" t="s">
        <v>2286</v>
      </c>
      <c r="I9093" s="379">
        <f t="shared" ca="1" si="498"/>
        <v>-357</v>
      </c>
      <c r="J9093" s="379">
        <f t="shared" ca="1" si="499"/>
        <v>-247</v>
      </c>
      <c r="K9093" s="391" t="str">
        <f t="shared" ca="1" si="500"/>
        <v>67,50</v>
      </c>
      <c r="L9093" s="379"/>
      <c r="O9093" s="379"/>
    </row>
    <row r="9094" spans="1:15">
      <c r="A9094" s="417" t="s">
        <v>2155</v>
      </c>
      <c r="B9094" s="417" t="s">
        <v>8648</v>
      </c>
      <c r="C9094" s="417" t="s">
        <v>2332</v>
      </c>
      <c r="D9094" s="417" t="s">
        <v>3606</v>
      </c>
      <c r="E9094" s="391">
        <v>1.38</v>
      </c>
      <c r="F9094" s="418">
        <v>44214</v>
      </c>
      <c r="G9094" s="417" t="s">
        <v>2286</v>
      </c>
      <c r="I9094" s="379">
        <f t="shared" ca="1" si="498"/>
        <v>-357</v>
      </c>
      <c r="J9094" s="379">
        <f t="shared" ca="1" si="499"/>
        <v>-247</v>
      </c>
      <c r="K9094" s="391" t="str">
        <f t="shared" ca="1" si="500"/>
        <v>68,00</v>
      </c>
      <c r="L9094" s="379"/>
      <c r="O9094" s="379"/>
    </row>
    <row r="9095" spans="1:15">
      <c r="A9095" s="417" t="s">
        <v>2155</v>
      </c>
      <c r="B9095" s="417" t="s">
        <v>13617</v>
      </c>
      <c r="C9095" s="417" t="s">
        <v>2332</v>
      </c>
      <c r="D9095" s="417" t="s">
        <v>3592</v>
      </c>
      <c r="E9095" s="391">
        <v>0.25</v>
      </c>
      <c r="F9095" s="418">
        <v>44214</v>
      </c>
      <c r="G9095" s="417" t="s">
        <v>2286</v>
      </c>
      <c r="I9095" s="379">
        <f t="shared" ca="1" si="498"/>
        <v>-357</v>
      </c>
      <c r="J9095" s="379">
        <f t="shared" ca="1" si="499"/>
        <v>-247</v>
      </c>
      <c r="K9095" s="391" t="str">
        <f t="shared" ca="1" si="500"/>
        <v>68,50</v>
      </c>
      <c r="L9095" s="379"/>
      <c r="O9095" s="379"/>
    </row>
    <row r="9096" spans="1:15">
      <c r="A9096" s="417" t="s">
        <v>2155</v>
      </c>
      <c r="B9096" s="417" t="s">
        <v>13618</v>
      </c>
      <c r="C9096" s="417" t="s">
        <v>2332</v>
      </c>
      <c r="D9096" s="417" t="s">
        <v>3607</v>
      </c>
      <c r="E9096" s="391">
        <v>1.2</v>
      </c>
      <c r="F9096" s="418">
        <v>44214</v>
      </c>
      <c r="G9096" s="417" t="s">
        <v>2286</v>
      </c>
      <c r="I9096" s="379">
        <f t="shared" ca="1" si="498"/>
        <v>-357</v>
      </c>
      <c r="J9096" s="379">
        <f t="shared" ca="1" si="499"/>
        <v>-247</v>
      </c>
      <c r="K9096" s="391" t="str">
        <f t="shared" ca="1" si="500"/>
        <v>69,00</v>
      </c>
      <c r="L9096" s="379"/>
      <c r="O9096" s="379"/>
    </row>
    <row r="9097" spans="1:15">
      <c r="A9097" s="417" t="s">
        <v>2155</v>
      </c>
      <c r="B9097" s="417" t="s">
        <v>5202</v>
      </c>
      <c r="C9097" s="417" t="s">
        <v>2332</v>
      </c>
      <c r="D9097" s="417" t="s">
        <v>3608</v>
      </c>
      <c r="E9097" s="391">
        <v>0.1</v>
      </c>
      <c r="F9097" s="418">
        <v>44214</v>
      </c>
      <c r="G9097" s="417" t="s">
        <v>2286</v>
      </c>
      <c r="I9097" s="379">
        <f t="shared" ca="1" si="498"/>
        <v>-357</v>
      </c>
      <c r="J9097" s="379">
        <f t="shared" ca="1" si="499"/>
        <v>-247</v>
      </c>
      <c r="K9097" s="391" t="str">
        <f t="shared" ca="1" si="500"/>
        <v>70,00</v>
      </c>
      <c r="L9097" s="379"/>
      <c r="O9097" s="379"/>
    </row>
    <row r="9098" spans="1:15">
      <c r="A9098" s="417" t="s">
        <v>2155</v>
      </c>
      <c r="B9098" s="417" t="s">
        <v>13619</v>
      </c>
      <c r="C9098" s="417" t="s">
        <v>2332</v>
      </c>
      <c r="D9098" s="417" t="s">
        <v>3609</v>
      </c>
      <c r="E9098" s="391">
        <v>0.18</v>
      </c>
      <c r="F9098" s="418">
        <v>44214</v>
      </c>
      <c r="G9098" s="417" t="s">
        <v>2286</v>
      </c>
      <c r="I9098" s="379">
        <f t="shared" ref="I9098:I9161" ca="1" si="501">IF(F9098&lt;&gt;"",F9098-$I$199,"")</f>
        <v>-357</v>
      </c>
      <c r="J9098" s="379">
        <f t="shared" ref="J9098:J9161" ca="1" si="502">IF(I9098&lt;&gt;"",NETWORKDAYS($I$199,F9098-1,$N$201:$N$224),"")</f>
        <v>-247</v>
      </c>
      <c r="K9098" s="391" t="str">
        <f t="shared" ref="K9098:K9161" ca="1" si="503">IF(I9098&lt;&gt;"",RIGHT(D9098,LEN(D9098)-FIND(" ",D9098)),"")</f>
        <v>71,00</v>
      </c>
      <c r="L9098" s="379"/>
      <c r="O9098" s="379"/>
    </row>
    <row r="9099" spans="1:15">
      <c r="A9099" s="417" t="s">
        <v>2155</v>
      </c>
      <c r="B9099" s="417" t="s">
        <v>8649</v>
      </c>
      <c r="C9099" s="417" t="s">
        <v>2332</v>
      </c>
      <c r="D9099" s="417" t="s">
        <v>3610</v>
      </c>
      <c r="E9099" s="391">
        <v>1.44</v>
      </c>
      <c r="F9099" s="418">
        <v>44214</v>
      </c>
      <c r="G9099" s="417" t="s">
        <v>2286</v>
      </c>
      <c r="I9099" s="379">
        <f t="shared" ca="1" si="501"/>
        <v>-357</v>
      </c>
      <c r="J9099" s="379">
        <f t="shared" ca="1" si="502"/>
        <v>-247</v>
      </c>
      <c r="K9099" s="391" t="str">
        <f t="shared" ca="1" si="503"/>
        <v>72,00</v>
      </c>
      <c r="L9099" s="379"/>
      <c r="O9099" s="379"/>
    </row>
    <row r="9100" spans="1:15">
      <c r="A9100" s="417" t="s">
        <v>2155</v>
      </c>
      <c r="B9100" s="417" t="s">
        <v>13620</v>
      </c>
      <c r="C9100" s="417" t="s">
        <v>2332</v>
      </c>
      <c r="D9100" s="417" t="s">
        <v>3611</v>
      </c>
      <c r="E9100" s="391">
        <v>1.63</v>
      </c>
      <c r="F9100" s="418">
        <v>44214</v>
      </c>
      <c r="G9100" s="417" t="s">
        <v>2286</v>
      </c>
      <c r="I9100" s="379">
        <f t="shared" ca="1" si="501"/>
        <v>-357</v>
      </c>
      <c r="J9100" s="379">
        <f t="shared" ca="1" si="502"/>
        <v>-247</v>
      </c>
      <c r="K9100" s="391" t="str">
        <f t="shared" ca="1" si="503"/>
        <v>73,00</v>
      </c>
      <c r="L9100" s="379"/>
      <c r="O9100" s="379"/>
    </row>
    <row r="9101" spans="1:15">
      <c r="A9101" s="417" t="s">
        <v>2155</v>
      </c>
      <c r="B9101" s="417" t="s">
        <v>13621</v>
      </c>
      <c r="C9101" s="417" t="s">
        <v>2332</v>
      </c>
      <c r="D9101" s="417" t="s">
        <v>3612</v>
      </c>
      <c r="E9101" s="391">
        <v>0.77</v>
      </c>
      <c r="F9101" s="418">
        <v>44214</v>
      </c>
      <c r="G9101" s="417" t="s">
        <v>2286</v>
      </c>
      <c r="I9101" s="379">
        <f t="shared" ca="1" si="501"/>
        <v>-357</v>
      </c>
      <c r="J9101" s="379">
        <f t="shared" ca="1" si="502"/>
        <v>-247</v>
      </c>
      <c r="K9101" s="391" t="str">
        <f t="shared" ca="1" si="503"/>
        <v>74,00</v>
      </c>
      <c r="L9101" s="379"/>
      <c r="O9101" s="379"/>
    </row>
    <row r="9102" spans="1:15">
      <c r="A9102" s="417" t="s">
        <v>2155</v>
      </c>
      <c r="B9102" s="417" t="s">
        <v>13622</v>
      </c>
      <c r="C9102" s="417" t="s">
        <v>2332</v>
      </c>
      <c r="D9102" s="417" t="s">
        <v>3208</v>
      </c>
      <c r="E9102" s="391">
        <v>0.98</v>
      </c>
      <c r="F9102" s="418">
        <v>44214</v>
      </c>
      <c r="G9102" s="417" t="s">
        <v>2286</v>
      </c>
      <c r="I9102" s="379">
        <f t="shared" ca="1" si="501"/>
        <v>-357</v>
      </c>
      <c r="J9102" s="379">
        <f t="shared" ca="1" si="502"/>
        <v>-247</v>
      </c>
      <c r="K9102" s="391" t="str">
        <f t="shared" ca="1" si="503"/>
        <v>75,00</v>
      </c>
      <c r="L9102" s="379"/>
      <c r="O9102" s="379"/>
    </row>
    <row r="9103" spans="1:15">
      <c r="A9103" s="417" t="s">
        <v>2155</v>
      </c>
      <c r="B9103" s="417" t="s">
        <v>8650</v>
      </c>
      <c r="C9103" s="417" t="s">
        <v>2332</v>
      </c>
      <c r="D9103" s="417" t="s">
        <v>3209</v>
      </c>
      <c r="E9103" s="391">
        <v>2.2200000000000002</v>
      </c>
      <c r="F9103" s="418">
        <v>44214</v>
      </c>
      <c r="G9103" s="417" t="s">
        <v>2286</v>
      </c>
      <c r="I9103" s="379">
        <f t="shared" ca="1" si="501"/>
        <v>-357</v>
      </c>
      <c r="J9103" s="379">
        <f t="shared" ca="1" si="502"/>
        <v>-247</v>
      </c>
      <c r="K9103" s="391" t="str">
        <f t="shared" ca="1" si="503"/>
        <v>76,00</v>
      </c>
      <c r="L9103" s="379"/>
      <c r="O9103" s="379"/>
    </row>
    <row r="9104" spans="1:15">
      <c r="A9104" s="417" t="s">
        <v>2155</v>
      </c>
      <c r="B9104" s="417" t="s">
        <v>18632</v>
      </c>
      <c r="C9104" s="417" t="s">
        <v>2332</v>
      </c>
      <c r="D9104" s="417" t="s">
        <v>3613</v>
      </c>
      <c r="E9104" s="391">
        <v>3.35</v>
      </c>
      <c r="F9104" s="418">
        <v>44214</v>
      </c>
      <c r="G9104" s="417" t="s">
        <v>2286</v>
      </c>
      <c r="I9104" s="379">
        <f t="shared" ca="1" si="501"/>
        <v>-357</v>
      </c>
      <c r="J9104" s="379">
        <f t="shared" ca="1" si="502"/>
        <v>-247</v>
      </c>
      <c r="K9104" s="391" t="str">
        <f t="shared" ca="1" si="503"/>
        <v>77,00</v>
      </c>
      <c r="L9104" s="379"/>
      <c r="O9104" s="379"/>
    </row>
    <row r="9105" spans="1:15">
      <c r="A9105" s="417" t="s">
        <v>2155</v>
      </c>
      <c r="B9105" s="417" t="s">
        <v>8651</v>
      </c>
      <c r="C9105" s="417" t="s">
        <v>2332</v>
      </c>
      <c r="D9105" s="417" t="s">
        <v>3615</v>
      </c>
      <c r="E9105" s="391">
        <v>7.0000000000000007E-2</v>
      </c>
      <c r="F9105" s="418">
        <v>44214</v>
      </c>
      <c r="G9105" s="417" t="s">
        <v>2286</v>
      </c>
      <c r="I9105" s="379">
        <f t="shared" ca="1" si="501"/>
        <v>-357</v>
      </c>
      <c r="J9105" s="379">
        <f t="shared" ca="1" si="502"/>
        <v>-247</v>
      </c>
      <c r="K9105" s="391" t="str">
        <f t="shared" ca="1" si="503"/>
        <v>81,00</v>
      </c>
      <c r="L9105" s="379"/>
      <c r="O9105" s="379"/>
    </row>
    <row r="9106" spans="1:15">
      <c r="A9106" s="417" t="s">
        <v>2155</v>
      </c>
      <c r="B9106" s="417" t="s">
        <v>13623</v>
      </c>
      <c r="C9106" s="417" t="s">
        <v>2332</v>
      </c>
      <c r="D9106" s="417" t="s">
        <v>3214</v>
      </c>
      <c r="E9106" s="391">
        <v>13.9</v>
      </c>
      <c r="F9106" s="418">
        <v>44214</v>
      </c>
      <c r="G9106" s="417" t="s">
        <v>2286</v>
      </c>
      <c r="I9106" s="379">
        <f t="shared" ca="1" si="501"/>
        <v>-357</v>
      </c>
      <c r="J9106" s="379">
        <f t="shared" ca="1" si="502"/>
        <v>-247</v>
      </c>
      <c r="K9106" s="391" t="str">
        <f t="shared" ca="1" si="503"/>
        <v>86,00</v>
      </c>
      <c r="L9106" s="379"/>
      <c r="O9106" s="379"/>
    </row>
    <row r="9107" spans="1:15">
      <c r="A9107" s="417" t="s">
        <v>2155</v>
      </c>
      <c r="B9107" s="417" t="s">
        <v>13624</v>
      </c>
      <c r="C9107" s="417" t="s">
        <v>2332</v>
      </c>
      <c r="D9107" s="417" t="s">
        <v>3617</v>
      </c>
      <c r="E9107" s="391">
        <v>0.38</v>
      </c>
      <c r="F9107" s="418">
        <v>44214</v>
      </c>
      <c r="G9107" s="417" t="s">
        <v>2286</v>
      </c>
      <c r="I9107" s="379">
        <f t="shared" ca="1" si="501"/>
        <v>-357</v>
      </c>
      <c r="J9107" s="379">
        <f t="shared" ca="1" si="502"/>
        <v>-247</v>
      </c>
      <c r="K9107" s="391" t="str">
        <f t="shared" ca="1" si="503"/>
        <v>89,00</v>
      </c>
      <c r="L9107" s="379"/>
      <c r="O9107" s="379"/>
    </row>
    <row r="9108" spans="1:15">
      <c r="A9108" s="417" t="s">
        <v>2155</v>
      </c>
      <c r="B9108" s="417" t="s">
        <v>18027</v>
      </c>
      <c r="C9108" s="417" t="s">
        <v>2332</v>
      </c>
      <c r="D9108" s="417" t="s">
        <v>3621</v>
      </c>
      <c r="E9108" s="391">
        <v>0.31</v>
      </c>
      <c r="F9108" s="418">
        <v>44249</v>
      </c>
      <c r="G9108" s="417" t="s">
        <v>2286</v>
      </c>
      <c r="I9108" s="379">
        <f t="shared" ca="1" si="501"/>
        <v>-322</v>
      </c>
      <c r="J9108" s="379">
        <f t="shared" ca="1" si="502"/>
        <v>-224</v>
      </c>
      <c r="K9108" s="391" t="str">
        <f t="shared" ca="1" si="503"/>
        <v>62,00</v>
      </c>
      <c r="L9108" s="379"/>
      <c r="O9108" s="379"/>
    </row>
    <row r="9109" spans="1:15">
      <c r="A9109" s="417" t="s">
        <v>2155</v>
      </c>
      <c r="B9109" s="417" t="s">
        <v>13625</v>
      </c>
      <c r="C9109" s="417" t="s">
        <v>2332</v>
      </c>
      <c r="D9109" s="417" t="s">
        <v>3603</v>
      </c>
      <c r="E9109" s="391">
        <v>0.7</v>
      </c>
      <c r="F9109" s="418">
        <v>44249</v>
      </c>
      <c r="G9109" s="417" t="s">
        <v>2286</v>
      </c>
      <c r="I9109" s="379">
        <f t="shared" ca="1" si="501"/>
        <v>-322</v>
      </c>
      <c r="J9109" s="379">
        <f t="shared" ca="1" si="502"/>
        <v>-224</v>
      </c>
      <c r="K9109" s="391" t="str">
        <f t="shared" ca="1" si="503"/>
        <v>65,00</v>
      </c>
      <c r="L9109" s="379"/>
      <c r="O9109" s="379"/>
    </row>
    <row r="9110" spans="1:15">
      <c r="A9110" s="417" t="s">
        <v>2155</v>
      </c>
      <c r="B9110" s="417" t="s">
        <v>17419</v>
      </c>
      <c r="C9110" s="417" t="s">
        <v>2332</v>
      </c>
      <c r="D9110" s="417" t="s">
        <v>3608</v>
      </c>
      <c r="E9110" s="391">
        <v>1.85</v>
      </c>
      <c r="F9110" s="418">
        <v>44249</v>
      </c>
      <c r="G9110" s="417" t="s">
        <v>2286</v>
      </c>
      <c r="I9110" s="379">
        <f t="shared" ca="1" si="501"/>
        <v>-322</v>
      </c>
      <c r="J9110" s="379">
        <f t="shared" ca="1" si="502"/>
        <v>-224</v>
      </c>
      <c r="K9110" s="391" t="str">
        <f t="shared" ca="1" si="503"/>
        <v>70,00</v>
      </c>
      <c r="L9110" s="379"/>
      <c r="O9110" s="379"/>
    </row>
    <row r="9111" spans="1:15">
      <c r="A9111" s="417" t="s">
        <v>2155</v>
      </c>
      <c r="B9111" s="417" t="s">
        <v>13626</v>
      </c>
      <c r="C9111" s="417" t="s">
        <v>2332</v>
      </c>
      <c r="D9111" s="417" t="s">
        <v>3609</v>
      </c>
      <c r="E9111" s="391">
        <v>1</v>
      </c>
      <c r="F9111" s="418">
        <v>44249</v>
      </c>
      <c r="G9111" s="417" t="s">
        <v>2286</v>
      </c>
      <c r="I9111" s="379">
        <f t="shared" ca="1" si="501"/>
        <v>-322</v>
      </c>
      <c r="J9111" s="379">
        <f t="shared" ca="1" si="502"/>
        <v>-224</v>
      </c>
      <c r="K9111" s="391" t="str">
        <f t="shared" ca="1" si="503"/>
        <v>71,00</v>
      </c>
      <c r="L9111" s="379"/>
      <c r="O9111" s="379"/>
    </row>
    <row r="9112" spans="1:15">
      <c r="A9112" s="417" t="s">
        <v>2155</v>
      </c>
      <c r="B9112" s="417" t="s">
        <v>13627</v>
      </c>
      <c r="C9112" s="417" t="s">
        <v>2332</v>
      </c>
      <c r="D9112" s="417" t="s">
        <v>3610</v>
      </c>
      <c r="E9112" s="391">
        <v>1.49</v>
      </c>
      <c r="F9112" s="418">
        <v>44249</v>
      </c>
      <c r="G9112" s="417" t="s">
        <v>2286</v>
      </c>
      <c r="I9112" s="379">
        <f t="shared" ca="1" si="501"/>
        <v>-322</v>
      </c>
      <c r="J9112" s="379">
        <f t="shared" ca="1" si="502"/>
        <v>-224</v>
      </c>
      <c r="K9112" s="391" t="str">
        <f t="shared" ca="1" si="503"/>
        <v>72,00</v>
      </c>
      <c r="L9112" s="379"/>
      <c r="O9112" s="379"/>
    </row>
    <row r="9113" spans="1:15">
      <c r="A9113" s="417" t="s">
        <v>2155</v>
      </c>
      <c r="B9113" s="417" t="s">
        <v>13628</v>
      </c>
      <c r="C9113" s="417" t="s">
        <v>2332</v>
      </c>
      <c r="D9113" s="417" t="s">
        <v>3611</v>
      </c>
      <c r="E9113" s="391">
        <v>3.46</v>
      </c>
      <c r="F9113" s="418">
        <v>44249</v>
      </c>
      <c r="G9113" s="417" t="s">
        <v>2286</v>
      </c>
      <c r="I9113" s="379">
        <f t="shared" ca="1" si="501"/>
        <v>-322</v>
      </c>
      <c r="J9113" s="379">
        <f t="shared" ca="1" si="502"/>
        <v>-224</v>
      </c>
      <c r="K9113" s="391" t="str">
        <f t="shared" ca="1" si="503"/>
        <v>73,00</v>
      </c>
      <c r="L9113" s="379"/>
      <c r="O9113" s="379"/>
    </row>
    <row r="9114" spans="1:15">
      <c r="A9114" s="417" t="s">
        <v>2155</v>
      </c>
      <c r="B9114" s="417" t="s">
        <v>13629</v>
      </c>
      <c r="C9114" s="417" t="s">
        <v>2332</v>
      </c>
      <c r="D9114" s="417" t="s">
        <v>3612</v>
      </c>
      <c r="E9114" s="391">
        <v>2.82</v>
      </c>
      <c r="F9114" s="418">
        <v>44249</v>
      </c>
      <c r="G9114" s="417" t="s">
        <v>2286</v>
      </c>
      <c r="I9114" s="379">
        <f t="shared" ca="1" si="501"/>
        <v>-322</v>
      </c>
      <c r="J9114" s="379">
        <f t="shared" ca="1" si="502"/>
        <v>-224</v>
      </c>
      <c r="K9114" s="391" t="str">
        <f t="shared" ca="1" si="503"/>
        <v>74,00</v>
      </c>
      <c r="L9114" s="379"/>
      <c r="O9114" s="379"/>
    </row>
    <row r="9115" spans="1:15">
      <c r="A9115" s="417" t="s">
        <v>2155</v>
      </c>
      <c r="B9115" s="417" t="s">
        <v>13630</v>
      </c>
      <c r="C9115" s="417" t="s">
        <v>2332</v>
      </c>
      <c r="D9115" s="417" t="s">
        <v>3208</v>
      </c>
      <c r="E9115" s="391">
        <v>3.4</v>
      </c>
      <c r="F9115" s="418">
        <v>44249</v>
      </c>
      <c r="G9115" s="417" t="s">
        <v>2286</v>
      </c>
      <c r="I9115" s="379">
        <f t="shared" ca="1" si="501"/>
        <v>-322</v>
      </c>
      <c r="J9115" s="379">
        <f t="shared" ca="1" si="502"/>
        <v>-224</v>
      </c>
      <c r="K9115" s="391" t="str">
        <f t="shared" ca="1" si="503"/>
        <v>75,00</v>
      </c>
      <c r="L9115" s="379"/>
      <c r="O9115" s="379"/>
    </row>
    <row r="9116" spans="1:15">
      <c r="A9116" s="417" t="s">
        <v>2155</v>
      </c>
      <c r="B9116" s="417" t="s">
        <v>13631</v>
      </c>
      <c r="C9116" s="417" t="s">
        <v>2332</v>
      </c>
      <c r="D9116" s="417" t="s">
        <v>3209</v>
      </c>
      <c r="E9116" s="391">
        <v>3</v>
      </c>
      <c r="F9116" s="418">
        <v>44249</v>
      </c>
      <c r="G9116" s="417" t="s">
        <v>2286</v>
      </c>
      <c r="I9116" s="379">
        <f t="shared" ca="1" si="501"/>
        <v>-322</v>
      </c>
      <c r="J9116" s="379">
        <f t="shared" ca="1" si="502"/>
        <v>-224</v>
      </c>
      <c r="K9116" s="391" t="str">
        <f t="shared" ca="1" si="503"/>
        <v>76,00</v>
      </c>
      <c r="L9116" s="379"/>
      <c r="O9116" s="379"/>
    </row>
    <row r="9117" spans="1:15">
      <c r="A9117" s="417" t="s">
        <v>2155</v>
      </c>
      <c r="B9117" s="417" t="s">
        <v>13632</v>
      </c>
      <c r="C9117" s="417" t="s">
        <v>2332</v>
      </c>
      <c r="D9117" s="417" t="s">
        <v>4027</v>
      </c>
      <c r="E9117" s="391">
        <v>0.12</v>
      </c>
      <c r="F9117" s="418">
        <v>44270</v>
      </c>
      <c r="G9117" s="417" t="s">
        <v>2286</v>
      </c>
      <c r="I9117" s="379">
        <f t="shared" ca="1" si="501"/>
        <v>-301</v>
      </c>
      <c r="J9117" s="379">
        <f t="shared" ca="1" si="502"/>
        <v>-209</v>
      </c>
      <c r="K9117" s="391" t="str">
        <f t="shared" ca="1" si="503"/>
        <v>50,00</v>
      </c>
      <c r="L9117" s="379"/>
      <c r="O9117" s="379"/>
    </row>
    <row r="9118" spans="1:15">
      <c r="A9118" s="417" t="s">
        <v>2155</v>
      </c>
      <c r="B9118" s="417" t="s">
        <v>17420</v>
      </c>
      <c r="C9118" s="417" t="s">
        <v>2332</v>
      </c>
      <c r="D9118" s="417" t="s">
        <v>3621</v>
      </c>
      <c r="E9118" s="391">
        <v>0.36</v>
      </c>
      <c r="F9118" s="418">
        <v>44270</v>
      </c>
      <c r="G9118" s="417" t="s">
        <v>2286</v>
      </c>
      <c r="I9118" s="379">
        <f t="shared" ca="1" si="501"/>
        <v>-301</v>
      </c>
      <c r="J9118" s="379">
        <f t="shared" ca="1" si="502"/>
        <v>-209</v>
      </c>
      <c r="K9118" s="391" t="str">
        <f t="shared" ca="1" si="503"/>
        <v>62,00</v>
      </c>
      <c r="L9118" s="379"/>
      <c r="O9118" s="379"/>
    </row>
    <row r="9119" spans="1:15">
      <c r="A9119" s="417" t="s">
        <v>2155</v>
      </c>
      <c r="B9119" s="417" t="s">
        <v>13633</v>
      </c>
      <c r="C9119" s="417" t="s">
        <v>2332</v>
      </c>
      <c r="D9119" s="417" t="s">
        <v>3594</v>
      </c>
      <c r="E9119" s="391">
        <v>4.3899999999999997</v>
      </c>
      <c r="F9119" s="418">
        <v>44270</v>
      </c>
      <c r="G9119" s="417" t="s">
        <v>2286</v>
      </c>
      <c r="I9119" s="379">
        <f t="shared" ca="1" si="501"/>
        <v>-301</v>
      </c>
      <c r="J9119" s="379">
        <f t="shared" ca="1" si="502"/>
        <v>-209</v>
      </c>
      <c r="K9119" s="391" t="str">
        <f t="shared" ca="1" si="503"/>
        <v>72,50</v>
      </c>
      <c r="L9119" s="379"/>
      <c r="O9119" s="379"/>
    </row>
    <row r="9120" spans="1:15">
      <c r="A9120" s="417" t="s">
        <v>2155</v>
      </c>
      <c r="B9120" s="417" t="s">
        <v>13634</v>
      </c>
      <c r="C9120" s="417" t="s">
        <v>2332</v>
      </c>
      <c r="D9120" s="417" t="s">
        <v>3209</v>
      </c>
      <c r="E9120" s="391">
        <v>5.7</v>
      </c>
      <c r="F9120" s="418">
        <v>44270</v>
      </c>
      <c r="G9120" s="417" t="s">
        <v>2286</v>
      </c>
      <c r="I9120" s="379">
        <f t="shared" ca="1" si="501"/>
        <v>-301</v>
      </c>
      <c r="J9120" s="379">
        <f t="shared" ca="1" si="502"/>
        <v>-209</v>
      </c>
      <c r="K9120" s="391" t="str">
        <f t="shared" ca="1" si="503"/>
        <v>76,00</v>
      </c>
      <c r="L9120" s="379"/>
      <c r="O9120" s="379"/>
    </row>
    <row r="9121" spans="1:15">
      <c r="A9121" s="417" t="s">
        <v>2155</v>
      </c>
      <c r="B9121" s="417" t="s">
        <v>13635</v>
      </c>
      <c r="C9121" s="417" t="s">
        <v>2332</v>
      </c>
      <c r="D9121" s="417" t="s">
        <v>3210</v>
      </c>
      <c r="E9121" s="391">
        <v>16.5</v>
      </c>
      <c r="F9121" s="418">
        <v>44270</v>
      </c>
      <c r="G9121" s="417" t="s">
        <v>2286</v>
      </c>
      <c r="I9121" s="379">
        <f t="shared" ca="1" si="501"/>
        <v>-301</v>
      </c>
      <c r="J9121" s="379">
        <f t="shared" ca="1" si="502"/>
        <v>-209</v>
      </c>
      <c r="K9121" s="391" t="str">
        <f t="shared" ca="1" si="503"/>
        <v>78,00</v>
      </c>
      <c r="L9121" s="379"/>
      <c r="O9121" s="379"/>
    </row>
    <row r="9122" spans="1:15">
      <c r="A9122" s="417" t="s">
        <v>2155</v>
      </c>
      <c r="B9122" s="417" t="s">
        <v>13636</v>
      </c>
      <c r="C9122" s="417" t="s">
        <v>2332</v>
      </c>
      <c r="D9122" s="417" t="s">
        <v>3614</v>
      </c>
      <c r="E9122" s="391">
        <v>32.5</v>
      </c>
      <c r="F9122" s="418">
        <v>44270</v>
      </c>
      <c r="G9122" s="417" t="s">
        <v>2286</v>
      </c>
      <c r="I9122" s="379">
        <f t="shared" ca="1" si="501"/>
        <v>-301</v>
      </c>
      <c r="J9122" s="379">
        <f t="shared" ca="1" si="502"/>
        <v>-209</v>
      </c>
      <c r="K9122" s="391" t="str">
        <f t="shared" ca="1" si="503"/>
        <v>79,00</v>
      </c>
      <c r="L9122" s="379"/>
      <c r="O9122" s="379"/>
    </row>
    <row r="9123" spans="1:15">
      <c r="A9123" s="417" t="s">
        <v>2155</v>
      </c>
      <c r="B9123" s="417" t="s">
        <v>13637</v>
      </c>
      <c r="C9123" s="417" t="s">
        <v>2332</v>
      </c>
      <c r="D9123" s="417" t="s">
        <v>5194</v>
      </c>
      <c r="E9123" s="391">
        <v>5.85</v>
      </c>
      <c r="F9123" s="418">
        <v>44305</v>
      </c>
      <c r="G9123" s="417" t="s">
        <v>2286</v>
      </c>
      <c r="I9123" s="379">
        <f t="shared" ca="1" si="501"/>
        <v>-266</v>
      </c>
      <c r="J9123" s="379">
        <f t="shared" ca="1" si="502"/>
        <v>-185</v>
      </c>
      <c r="K9123" s="391" t="str">
        <f t="shared" ca="1" si="503"/>
        <v>70,42</v>
      </c>
      <c r="L9123" s="379"/>
      <c r="O9123" s="379"/>
    </row>
    <row r="9124" spans="1:15">
      <c r="A9124" s="417" t="s">
        <v>2155</v>
      </c>
      <c r="B9124" s="417" t="s">
        <v>5203</v>
      </c>
      <c r="C9124" s="417" t="s">
        <v>2332</v>
      </c>
      <c r="D9124" s="417" t="s">
        <v>5192</v>
      </c>
      <c r="E9124" s="391">
        <v>30.7</v>
      </c>
      <c r="F9124" s="418">
        <v>44305</v>
      </c>
      <c r="G9124" s="417" t="s">
        <v>2286</v>
      </c>
      <c r="I9124" s="379">
        <f t="shared" ca="1" si="501"/>
        <v>-266</v>
      </c>
      <c r="J9124" s="379">
        <f t="shared" ca="1" si="502"/>
        <v>-185</v>
      </c>
      <c r="K9124" s="391" t="str">
        <f t="shared" ca="1" si="503"/>
        <v>96,42</v>
      </c>
      <c r="L9124" s="379"/>
      <c r="O9124" s="379"/>
    </row>
    <row r="9125" spans="1:15">
      <c r="A9125" s="417" t="s">
        <v>2155</v>
      </c>
      <c r="B9125" s="417" t="s">
        <v>5204</v>
      </c>
      <c r="C9125" s="417" t="s">
        <v>2332</v>
      </c>
      <c r="D9125" s="417" t="s">
        <v>2372</v>
      </c>
      <c r="E9125" s="391">
        <v>4.4000000000000004</v>
      </c>
      <c r="F9125" s="418">
        <v>44757</v>
      </c>
      <c r="G9125" s="417" t="s">
        <v>2286</v>
      </c>
      <c r="I9125" s="379">
        <f t="shared" ca="1" si="501"/>
        <v>186</v>
      </c>
      <c r="J9125" s="379">
        <f t="shared" ca="1" si="502"/>
        <v>129</v>
      </c>
      <c r="K9125" s="391" t="str">
        <f t="shared" ca="1" si="503"/>
        <v>60,00</v>
      </c>
      <c r="L9125" s="379"/>
      <c r="O9125" s="379"/>
    </row>
    <row r="9126" spans="1:15">
      <c r="A9126" s="417" t="s">
        <v>2155</v>
      </c>
      <c r="B9126" s="417" t="s">
        <v>8652</v>
      </c>
      <c r="C9126" s="417" t="s">
        <v>2332</v>
      </c>
      <c r="D9126" s="417" t="s">
        <v>3614</v>
      </c>
      <c r="E9126" s="391">
        <v>13</v>
      </c>
      <c r="F9126" s="418">
        <v>44484</v>
      </c>
      <c r="G9126" s="417" t="s">
        <v>2286</v>
      </c>
      <c r="I9126" s="379">
        <f t="shared" ca="1" si="501"/>
        <v>-87</v>
      </c>
      <c r="J9126" s="379">
        <f t="shared" ca="1" si="502"/>
        <v>-61</v>
      </c>
      <c r="K9126" s="391" t="str">
        <f t="shared" ca="1" si="503"/>
        <v>79,00</v>
      </c>
      <c r="L9126" s="379"/>
      <c r="O9126" s="379"/>
    </row>
    <row r="9127" spans="1:15">
      <c r="A9127" s="417" t="s">
        <v>188</v>
      </c>
      <c r="B9127" s="417" t="s">
        <v>5205</v>
      </c>
      <c r="C9127" s="417" t="s">
        <v>2281</v>
      </c>
      <c r="D9127" s="417" t="s">
        <v>5050</v>
      </c>
      <c r="E9127" s="391">
        <v>0.35</v>
      </c>
      <c r="F9127" s="418">
        <v>44214</v>
      </c>
      <c r="G9127" s="417" t="s">
        <v>2283</v>
      </c>
      <c r="I9127" s="379">
        <f t="shared" ca="1" si="501"/>
        <v>-357</v>
      </c>
      <c r="J9127" s="379">
        <f t="shared" ca="1" si="502"/>
        <v>-247</v>
      </c>
      <c r="K9127" s="391" t="str">
        <f t="shared" ca="1" si="503"/>
        <v>31,50</v>
      </c>
      <c r="L9127" s="379"/>
      <c r="O9127" s="379"/>
    </row>
    <row r="9128" spans="1:15">
      <c r="A9128" s="417" t="s">
        <v>2155</v>
      </c>
      <c r="B9128" s="417" t="s">
        <v>5206</v>
      </c>
      <c r="C9128" s="417" t="s">
        <v>2281</v>
      </c>
      <c r="D9128" s="417" t="s">
        <v>2981</v>
      </c>
      <c r="E9128" s="391">
        <v>18.34</v>
      </c>
      <c r="F9128" s="418">
        <v>44214</v>
      </c>
      <c r="G9128" s="417" t="s">
        <v>2283</v>
      </c>
      <c r="I9128" s="379">
        <f t="shared" ca="1" si="501"/>
        <v>-357</v>
      </c>
      <c r="J9128" s="379">
        <f t="shared" ca="1" si="502"/>
        <v>-247</v>
      </c>
      <c r="K9128" s="391" t="str">
        <f t="shared" ca="1" si="503"/>
        <v>10,00</v>
      </c>
      <c r="L9128" s="379"/>
      <c r="O9128" s="379"/>
    </row>
    <row r="9129" spans="1:15">
      <c r="A9129" s="417" t="s">
        <v>2155</v>
      </c>
      <c r="B9129" s="417" t="s">
        <v>17421</v>
      </c>
      <c r="C9129" s="417" t="s">
        <v>2281</v>
      </c>
      <c r="D9129" s="417" t="s">
        <v>13809</v>
      </c>
      <c r="E9129" s="391">
        <v>19.04</v>
      </c>
      <c r="F9129" s="418">
        <v>44214</v>
      </c>
      <c r="G9129" s="417" t="s">
        <v>2286</v>
      </c>
      <c r="I9129" s="379">
        <f t="shared" ca="1" si="501"/>
        <v>-357</v>
      </c>
      <c r="J9129" s="379">
        <f t="shared" ca="1" si="502"/>
        <v>-247</v>
      </c>
      <c r="K9129" s="391" t="str">
        <f t="shared" ca="1" si="503"/>
        <v>10,25</v>
      </c>
      <c r="L9129" s="379"/>
      <c r="O9129" s="379"/>
    </row>
    <row r="9130" spans="1:15">
      <c r="A9130" s="417" t="s">
        <v>2155</v>
      </c>
      <c r="B9130" s="417" t="s">
        <v>17422</v>
      </c>
      <c r="C9130" s="417" t="s">
        <v>2281</v>
      </c>
      <c r="D9130" s="417" t="s">
        <v>17423</v>
      </c>
      <c r="E9130" s="391">
        <v>18.55</v>
      </c>
      <c r="F9130" s="418">
        <v>44214</v>
      </c>
      <c r="G9130" s="417" t="s">
        <v>2286</v>
      </c>
      <c r="I9130" s="379">
        <f t="shared" ca="1" si="501"/>
        <v>-357</v>
      </c>
      <c r="J9130" s="379">
        <f t="shared" ca="1" si="502"/>
        <v>-247</v>
      </c>
      <c r="K9130" s="391" t="str">
        <f t="shared" ca="1" si="503"/>
        <v>10,75</v>
      </c>
      <c r="L9130" s="379"/>
      <c r="O9130" s="379"/>
    </row>
    <row r="9131" spans="1:15">
      <c r="A9131" s="417" t="s">
        <v>2155</v>
      </c>
      <c r="B9131" s="417" t="s">
        <v>5207</v>
      </c>
      <c r="C9131" s="417" t="s">
        <v>2281</v>
      </c>
      <c r="D9131" s="417" t="s">
        <v>4151</v>
      </c>
      <c r="E9131" s="391">
        <v>18.29</v>
      </c>
      <c r="F9131" s="418">
        <v>44214</v>
      </c>
      <c r="G9131" s="417" t="s">
        <v>2283</v>
      </c>
      <c r="I9131" s="379">
        <f t="shared" ca="1" si="501"/>
        <v>-357</v>
      </c>
      <c r="J9131" s="379">
        <f t="shared" ca="1" si="502"/>
        <v>-247</v>
      </c>
      <c r="K9131" s="391" t="str">
        <f t="shared" ca="1" si="503"/>
        <v>11,00</v>
      </c>
      <c r="L9131" s="379"/>
      <c r="O9131" s="379"/>
    </row>
    <row r="9132" spans="1:15">
      <c r="A9132" s="417" t="s">
        <v>2155</v>
      </c>
      <c r="B9132" s="417" t="s">
        <v>16609</v>
      </c>
      <c r="C9132" s="417" t="s">
        <v>2281</v>
      </c>
      <c r="D9132" s="417" t="s">
        <v>11000</v>
      </c>
      <c r="E9132" s="391">
        <v>16.5</v>
      </c>
      <c r="F9132" s="418">
        <v>44214</v>
      </c>
      <c r="G9132" s="417" t="s">
        <v>2286</v>
      </c>
      <c r="I9132" s="379">
        <f t="shared" ca="1" si="501"/>
        <v>-357</v>
      </c>
      <c r="J9132" s="379">
        <f t="shared" ca="1" si="502"/>
        <v>-247</v>
      </c>
      <c r="K9132" s="391" t="str">
        <f t="shared" ca="1" si="503"/>
        <v>11,75</v>
      </c>
      <c r="L9132" s="379"/>
      <c r="O9132" s="379"/>
    </row>
    <row r="9133" spans="1:15">
      <c r="A9133" s="417" t="s">
        <v>2155</v>
      </c>
      <c r="B9133" s="417" t="s">
        <v>5208</v>
      </c>
      <c r="C9133" s="417" t="s">
        <v>2281</v>
      </c>
      <c r="D9133" s="417" t="s">
        <v>4122</v>
      </c>
      <c r="E9133" s="391">
        <v>9.86</v>
      </c>
      <c r="F9133" s="418">
        <v>44214</v>
      </c>
      <c r="G9133" s="417" t="s">
        <v>2283</v>
      </c>
      <c r="I9133" s="379">
        <f t="shared" ca="1" si="501"/>
        <v>-357</v>
      </c>
      <c r="J9133" s="379">
        <f t="shared" ca="1" si="502"/>
        <v>-247</v>
      </c>
      <c r="K9133" s="391" t="str">
        <f t="shared" ca="1" si="503"/>
        <v>12,00</v>
      </c>
      <c r="L9133" s="379"/>
      <c r="O9133" s="379"/>
    </row>
    <row r="9134" spans="1:15">
      <c r="A9134" s="417" t="s">
        <v>2155</v>
      </c>
      <c r="B9134" s="417" t="s">
        <v>7151</v>
      </c>
      <c r="C9134" s="417" t="s">
        <v>2281</v>
      </c>
      <c r="D9134" s="417" t="s">
        <v>5387</v>
      </c>
      <c r="E9134" s="391">
        <v>14.85</v>
      </c>
      <c r="F9134" s="418">
        <v>44214</v>
      </c>
      <c r="G9134" s="417" t="s">
        <v>2286</v>
      </c>
      <c r="I9134" s="379">
        <f t="shared" ca="1" si="501"/>
        <v>-357</v>
      </c>
      <c r="J9134" s="379">
        <f t="shared" ca="1" si="502"/>
        <v>-247</v>
      </c>
      <c r="K9134" s="391" t="str">
        <f t="shared" ca="1" si="503"/>
        <v>15,75</v>
      </c>
      <c r="L9134" s="379"/>
      <c r="O9134" s="379"/>
    </row>
    <row r="9135" spans="1:15">
      <c r="A9135" s="417" t="s">
        <v>2155</v>
      </c>
      <c r="B9135" s="417" t="s">
        <v>8653</v>
      </c>
      <c r="C9135" s="417" t="s">
        <v>2281</v>
      </c>
      <c r="D9135" s="417" t="s">
        <v>4171</v>
      </c>
      <c r="E9135" s="391">
        <v>13.6</v>
      </c>
      <c r="F9135" s="418">
        <v>44214</v>
      </c>
      <c r="G9135" s="417" t="s">
        <v>2286</v>
      </c>
      <c r="I9135" s="379">
        <f t="shared" ca="1" si="501"/>
        <v>-357</v>
      </c>
      <c r="J9135" s="379">
        <f t="shared" ca="1" si="502"/>
        <v>-247</v>
      </c>
      <c r="K9135" s="391" t="str">
        <f t="shared" ca="1" si="503"/>
        <v>17,25</v>
      </c>
      <c r="L9135" s="379"/>
      <c r="O9135" s="379"/>
    </row>
    <row r="9136" spans="1:15">
      <c r="A9136" s="417" t="s">
        <v>2155</v>
      </c>
      <c r="B9136" s="417" t="s">
        <v>5209</v>
      </c>
      <c r="C9136" s="417" t="s">
        <v>2281</v>
      </c>
      <c r="D9136" s="417" t="s">
        <v>5210</v>
      </c>
      <c r="E9136" s="391">
        <v>17.98</v>
      </c>
      <c r="F9136" s="418">
        <v>44214</v>
      </c>
      <c r="G9136" s="417" t="s">
        <v>2283</v>
      </c>
      <c r="I9136" s="379">
        <f t="shared" ca="1" si="501"/>
        <v>-357</v>
      </c>
      <c r="J9136" s="379">
        <f t="shared" ca="1" si="502"/>
        <v>-247</v>
      </c>
      <c r="K9136" s="391" t="str">
        <f t="shared" ca="1" si="503"/>
        <v>13,00</v>
      </c>
      <c r="L9136" s="379"/>
      <c r="O9136" s="379"/>
    </row>
    <row r="9137" spans="1:15">
      <c r="A9137" s="417" t="s">
        <v>2155</v>
      </c>
      <c r="B9137" s="417" t="s">
        <v>13638</v>
      </c>
      <c r="C9137" s="417" t="s">
        <v>2281</v>
      </c>
      <c r="D9137" s="417" t="s">
        <v>13639</v>
      </c>
      <c r="E9137" s="391">
        <v>14.55</v>
      </c>
      <c r="F9137" s="418">
        <v>44214</v>
      </c>
      <c r="G9137" s="417" t="s">
        <v>2286</v>
      </c>
      <c r="I9137" s="379">
        <f t="shared" ca="1" si="501"/>
        <v>-357</v>
      </c>
      <c r="J9137" s="379">
        <f t="shared" ca="1" si="502"/>
        <v>-247</v>
      </c>
      <c r="K9137" s="391" t="str">
        <f t="shared" ca="1" si="503"/>
        <v>14,75</v>
      </c>
      <c r="L9137" s="379"/>
      <c r="O9137" s="379"/>
    </row>
    <row r="9138" spans="1:15">
      <c r="A9138" s="417" t="s">
        <v>2155</v>
      </c>
      <c r="B9138" s="417" t="s">
        <v>5211</v>
      </c>
      <c r="C9138" s="417" t="s">
        <v>2281</v>
      </c>
      <c r="D9138" s="417" t="s">
        <v>5212</v>
      </c>
      <c r="E9138" s="391">
        <v>11.55</v>
      </c>
      <c r="F9138" s="418">
        <v>44214</v>
      </c>
      <c r="G9138" s="417" t="s">
        <v>2283</v>
      </c>
      <c r="I9138" s="379">
        <f t="shared" ca="1" si="501"/>
        <v>-357</v>
      </c>
      <c r="J9138" s="379">
        <f t="shared" ca="1" si="502"/>
        <v>-247</v>
      </c>
      <c r="K9138" s="391" t="str">
        <f t="shared" ca="1" si="503"/>
        <v>14,00</v>
      </c>
      <c r="L9138" s="379"/>
      <c r="O9138" s="379"/>
    </row>
    <row r="9139" spans="1:15">
      <c r="A9139" s="417" t="s">
        <v>2155</v>
      </c>
      <c r="B9139" s="417" t="s">
        <v>5213</v>
      </c>
      <c r="C9139" s="417" t="s">
        <v>2281</v>
      </c>
      <c r="D9139" s="417" t="s">
        <v>2438</v>
      </c>
      <c r="E9139" s="391">
        <v>16.47</v>
      </c>
      <c r="F9139" s="418">
        <v>44214</v>
      </c>
      <c r="G9139" s="417" t="s">
        <v>2283</v>
      </c>
      <c r="I9139" s="379">
        <f t="shared" ca="1" si="501"/>
        <v>-357</v>
      </c>
      <c r="J9139" s="379">
        <f t="shared" ca="1" si="502"/>
        <v>-247</v>
      </c>
      <c r="K9139" s="391" t="str">
        <f t="shared" ca="1" si="503"/>
        <v>14,50</v>
      </c>
      <c r="L9139" s="379"/>
      <c r="O9139" s="379"/>
    </row>
    <row r="9140" spans="1:15">
      <c r="A9140" s="417" t="s">
        <v>2155</v>
      </c>
      <c r="B9140" s="417" t="s">
        <v>7152</v>
      </c>
      <c r="C9140" s="417" t="s">
        <v>2281</v>
      </c>
      <c r="D9140" s="417" t="s">
        <v>2412</v>
      </c>
      <c r="E9140" s="391">
        <v>12.01</v>
      </c>
      <c r="F9140" s="418">
        <v>44214</v>
      </c>
      <c r="G9140" s="417" t="s">
        <v>2286</v>
      </c>
      <c r="I9140" s="379">
        <f t="shared" ca="1" si="501"/>
        <v>-357</v>
      </c>
      <c r="J9140" s="379">
        <f t="shared" ca="1" si="502"/>
        <v>-247</v>
      </c>
      <c r="K9140" s="391" t="str">
        <f t="shared" ca="1" si="503"/>
        <v>18,75</v>
      </c>
      <c r="L9140" s="379"/>
      <c r="O9140" s="379"/>
    </row>
    <row r="9141" spans="1:15">
      <c r="A9141" s="417" t="s">
        <v>2155</v>
      </c>
      <c r="B9141" s="417" t="s">
        <v>5214</v>
      </c>
      <c r="C9141" s="417" t="s">
        <v>2281</v>
      </c>
      <c r="D9141" s="417" t="s">
        <v>4102</v>
      </c>
      <c r="E9141" s="391">
        <v>15.79</v>
      </c>
      <c r="F9141" s="418">
        <v>44214</v>
      </c>
      <c r="G9141" s="417" t="s">
        <v>2283</v>
      </c>
      <c r="I9141" s="379">
        <f t="shared" ca="1" si="501"/>
        <v>-357</v>
      </c>
      <c r="J9141" s="379">
        <f t="shared" ca="1" si="502"/>
        <v>-247</v>
      </c>
      <c r="K9141" s="391" t="str">
        <f t="shared" ca="1" si="503"/>
        <v>15,00</v>
      </c>
      <c r="L9141" s="379"/>
      <c r="O9141" s="379"/>
    </row>
    <row r="9142" spans="1:15">
      <c r="A9142" s="417" t="s">
        <v>2155</v>
      </c>
      <c r="B9142" s="417" t="s">
        <v>5215</v>
      </c>
      <c r="C9142" s="417" t="s">
        <v>2281</v>
      </c>
      <c r="D9142" s="417" t="s">
        <v>3517</v>
      </c>
      <c r="E9142" s="391">
        <v>15.54</v>
      </c>
      <c r="F9142" s="418">
        <v>44214</v>
      </c>
      <c r="G9142" s="417" t="s">
        <v>2286</v>
      </c>
      <c r="I9142" s="379">
        <f t="shared" ca="1" si="501"/>
        <v>-357</v>
      </c>
      <c r="J9142" s="379">
        <f t="shared" ca="1" si="502"/>
        <v>-247</v>
      </c>
      <c r="K9142" s="391" t="str">
        <f t="shared" ca="1" si="503"/>
        <v>15,25</v>
      </c>
      <c r="L9142" s="379"/>
      <c r="O9142" s="379"/>
    </row>
    <row r="9143" spans="1:15">
      <c r="A9143" s="417" t="s">
        <v>2155</v>
      </c>
      <c r="B9143" s="417" t="s">
        <v>7153</v>
      </c>
      <c r="C9143" s="417" t="s">
        <v>2281</v>
      </c>
      <c r="D9143" s="417" t="s">
        <v>2417</v>
      </c>
      <c r="E9143" s="391">
        <v>13.78</v>
      </c>
      <c r="F9143" s="418">
        <v>44214</v>
      </c>
      <c r="G9143" s="417" t="s">
        <v>2286</v>
      </c>
      <c r="I9143" s="379">
        <f t="shared" ca="1" si="501"/>
        <v>-357</v>
      </c>
      <c r="J9143" s="379">
        <f t="shared" ca="1" si="502"/>
        <v>-247</v>
      </c>
      <c r="K9143" s="391" t="str">
        <f t="shared" ca="1" si="503"/>
        <v>16,75</v>
      </c>
      <c r="L9143" s="379"/>
      <c r="O9143" s="379"/>
    </row>
    <row r="9144" spans="1:15">
      <c r="A9144" s="417" t="s">
        <v>2155</v>
      </c>
      <c r="B9144" s="417" t="s">
        <v>7154</v>
      </c>
      <c r="C9144" s="417" t="s">
        <v>2281</v>
      </c>
      <c r="D9144" s="417" t="s">
        <v>4179</v>
      </c>
      <c r="E9144" s="391">
        <v>14.67</v>
      </c>
      <c r="F9144" s="418">
        <v>44214</v>
      </c>
      <c r="G9144" s="417" t="s">
        <v>2286</v>
      </c>
      <c r="I9144" s="379">
        <f t="shared" ca="1" si="501"/>
        <v>-357</v>
      </c>
      <c r="J9144" s="379">
        <f t="shared" ca="1" si="502"/>
        <v>-247</v>
      </c>
      <c r="K9144" s="391" t="str">
        <f t="shared" ca="1" si="503"/>
        <v>16,25</v>
      </c>
      <c r="L9144" s="379"/>
      <c r="O9144" s="379"/>
    </row>
    <row r="9145" spans="1:15">
      <c r="A9145" s="417" t="s">
        <v>187</v>
      </c>
      <c r="B9145" s="417" t="s">
        <v>7155</v>
      </c>
      <c r="C9145" s="417" t="s">
        <v>2281</v>
      </c>
      <c r="D9145" s="417" t="s">
        <v>3665</v>
      </c>
      <c r="E9145" s="391">
        <v>15.81</v>
      </c>
      <c r="F9145" s="418">
        <v>44214</v>
      </c>
      <c r="G9145" s="417" t="s">
        <v>2286</v>
      </c>
      <c r="I9145" s="379">
        <f t="shared" ca="1" si="501"/>
        <v>-357</v>
      </c>
      <c r="J9145" s="379">
        <f t="shared" ca="1" si="502"/>
        <v>-247</v>
      </c>
      <c r="K9145" s="391" t="str">
        <f t="shared" ca="1" si="503"/>
        <v>15,51</v>
      </c>
      <c r="L9145" s="379"/>
      <c r="O9145" s="379"/>
    </row>
    <row r="9146" spans="1:15">
      <c r="A9146" s="417" t="s">
        <v>188</v>
      </c>
      <c r="B9146" s="417" t="s">
        <v>5216</v>
      </c>
      <c r="C9146" s="417" t="s">
        <v>2281</v>
      </c>
      <c r="D9146" s="417" t="s">
        <v>4170</v>
      </c>
      <c r="E9146" s="391">
        <v>14.65</v>
      </c>
      <c r="F9146" s="418">
        <v>44214</v>
      </c>
      <c r="G9146" s="417" t="s">
        <v>2283</v>
      </c>
      <c r="I9146" s="379">
        <f t="shared" ca="1" si="501"/>
        <v>-357</v>
      </c>
      <c r="J9146" s="379">
        <f t="shared" ca="1" si="502"/>
        <v>-247</v>
      </c>
      <c r="K9146" s="391" t="str">
        <f t="shared" ca="1" si="503"/>
        <v>16,00</v>
      </c>
      <c r="L9146" s="379"/>
      <c r="O9146" s="379"/>
    </row>
    <row r="9147" spans="1:15">
      <c r="A9147" s="417" t="s">
        <v>2155</v>
      </c>
      <c r="B9147" s="417" t="s">
        <v>5217</v>
      </c>
      <c r="C9147" s="417" t="s">
        <v>2281</v>
      </c>
      <c r="D9147" s="417" t="s">
        <v>2435</v>
      </c>
      <c r="E9147" s="391">
        <v>10.35</v>
      </c>
      <c r="F9147" s="418">
        <v>44214</v>
      </c>
      <c r="G9147" s="417" t="s">
        <v>2283</v>
      </c>
      <c r="I9147" s="379">
        <f t="shared" ca="1" si="501"/>
        <v>-357</v>
      </c>
      <c r="J9147" s="379">
        <f t="shared" ca="1" si="502"/>
        <v>-247</v>
      </c>
      <c r="K9147" s="391" t="str">
        <f t="shared" ca="1" si="503"/>
        <v>20,50</v>
      </c>
      <c r="L9147" s="379"/>
      <c r="O9147" s="379"/>
    </row>
    <row r="9148" spans="1:15">
      <c r="A9148" s="417" t="s">
        <v>2155</v>
      </c>
      <c r="B9148" s="417" t="s">
        <v>5218</v>
      </c>
      <c r="C9148" s="417" t="s">
        <v>2281</v>
      </c>
      <c r="D9148" s="417" t="s">
        <v>2395</v>
      </c>
      <c r="E9148" s="391">
        <v>12.3</v>
      </c>
      <c r="F9148" s="418">
        <v>44214</v>
      </c>
      <c r="G9148" s="417" t="s">
        <v>2283</v>
      </c>
      <c r="I9148" s="379">
        <f t="shared" ca="1" si="501"/>
        <v>-357</v>
      </c>
      <c r="J9148" s="379">
        <f t="shared" ca="1" si="502"/>
        <v>-247</v>
      </c>
      <c r="K9148" s="391" t="str">
        <f t="shared" ca="1" si="503"/>
        <v>17,00</v>
      </c>
      <c r="L9148" s="379"/>
      <c r="O9148" s="379"/>
    </row>
    <row r="9149" spans="1:15">
      <c r="A9149" s="417" t="s">
        <v>2155</v>
      </c>
      <c r="B9149" s="417" t="s">
        <v>5219</v>
      </c>
      <c r="C9149" s="417" t="s">
        <v>2281</v>
      </c>
      <c r="D9149" s="417" t="s">
        <v>4168</v>
      </c>
      <c r="E9149" s="391">
        <v>12.78</v>
      </c>
      <c r="F9149" s="418">
        <v>44214</v>
      </c>
      <c r="G9149" s="417" t="s">
        <v>2283</v>
      </c>
      <c r="I9149" s="379">
        <f t="shared" ca="1" si="501"/>
        <v>-357</v>
      </c>
      <c r="J9149" s="379">
        <f t="shared" ca="1" si="502"/>
        <v>-247</v>
      </c>
      <c r="K9149" s="391" t="str">
        <f t="shared" ca="1" si="503"/>
        <v>18,00</v>
      </c>
      <c r="L9149" s="379"/>
      <c r="O9149" s="379"/>
    </row>
    <row r="9150" spans="1:15">
      <c r="A9150" s="417" t="s">
        <v>2155</v>
      </c>
      <c r="B9150" s="417" t="s">
        <v>7156</v>
      </c>
      <c r="C9150" s="417" t="s">
        <v>2281</v>
      </c>
      <c r="D9150" s="417" t="s">
        <v>4172</v>
      </c>
      <c r="E9150" s="391">
        <v>12.74</v>
      </c>
      <c r="F9150" s="418">
        <v>44214</v>
      </c>
      <c r="G9150" s="417" t="s">
        <v>2286</v>
      </c>
      <c r="I9150" s="379">
        <f t="shared" ca="1" si="501"/>
        <v>-357</v>
      </c>
      <c r="J9150" s="379">
        <f t="shared" ca="1" si="502"/>
        <v>-247</v>
      </c>
      <c r="K9150" s="391" t="str">
        <f t="shared" ca="1" si="503"/>
        <v>18,25</v>
      </c>
      <c r="L9150" s="379"/>
      <c r="O9150" s="379"/>
    </row>
    <row r="9151" spans="1:15">
      <c r="A9151" s="417" t="s">
        <v>2155</v>
      </c>
      <c r="B9151" s="417" t="s">
        <v>7157</v>
      </c>
      <c r="C9151" s="417" t="s">
        <v>2281</v>
      </c>
      <c r="D9151" s="417" t="s">
        <v>4161</v>
      </c>
      <c r="E9151" s="391">
        <v>11.5</v>
      </c>
      <c r="F9151" s="418">
        <v>44214</v>
      </c>
      <c r="G9151" s="417" t="s">
        <v>2286</v>
      </c>
      <c r="I9151" s="379">
        <f t="shared" ca="1" si="501"/>
        <v>-357</v>
      </c>
      <c r="J9151" s="379">
        <f t="shared" ca="1" si="502"/>
        <v>-247</v>
      </c>
      <c r="K9151" s="391" t="str">
        <f t="shared" ca="1" si="503"/>
        <v>19,25</v>
      </c>
      <c r="L9151" s="379"/>
      <c r="O9151" s="379"/>
    </row>
    <row r="9152" spans="1:15">
      <c r="A9152" s="417" t="s">
        <v>187</v>
      </c>
      <c r="B9152" s="417" t="s">
        <v>13640</v>
      </c>
      <c r="C9152" s="417" t="s">
        <v>2281</v>
      </c>
      <c r="D9152" s="417" t="s">
        <v>5490</v>
      </c>
      <c r="E9152" s="391">
        <v>12.91</v>
      </c>
      <c r="F9152" s="418">
        <v>44214</v>
      </c>
      <c r="G9152" s="417" t="s">
        <v>2286</v>
      </c>
      <c r="I9152" s="379">
        <f t="shared" ca="1" si="501"/>
        <v>-357</v>
      </c>
      <c r="J9152" s="379">
        <f t="shared" ca="1" si="502"/>
        <v>-247</v>
      </c>
      <c r="K9152" s="391" t="str">
        <f t="shared" ca="1" si="503"/>
        <v>18,51</v>
      </c>
      <c r="L9152" s="379"/>
      <c r="O9152" s="379"/>
    </row>
    <row r="9153" spans="1:15">
      <c r="A9153" s="417" t="s">
        <v>188</v>
      </c>
      <c r="B9153" s="417" t="s">
        <v>5220</v>
      </c>
      <c r="C9153" s="417" t="s">
        <v>2281</v>
      </c>
      <c r="D9153" s="417" t="s">
        <v>2397</v>
      </c>
      <c r="E9153" s="391">
        <v>11.85</v>
      </c>
      <c r="F9153" s="418">
        <v>44214</v>
      </c>
      <c r="G9153" s="417" t="s">
        <v>2283</v>
      </c>
      <c r="I9153" s="379">
        <f t="shared" ca="1" si="501"/>
        <v>-357</v>
      </c>
      <c r="J9153" s="379">
        <f t="shared" ca="1" si="502"/>
        <v>-247</v>
      </c>
      <c r="K9153" s="391" t="str">
        <f t="shared" ca="1" si="503"/>
        <v>19,00</v>
      </c>
      <c r="L9153" s="379"/>
      <c r="O9153" s="379"/>
    </row>
    <row r="9154" spans="1:15">
      <c r="A9154" s="417" t="s">
        <v>2155</v>
      </c>
      <c r="B9154" s="417" t="s">
        <v>5221</v>
      </c>
      <c r="C9154" s="417" t="s">
        <v>2281</v>
      </c>
      <c r="D9154" s="417" t="s">
        <v>2439</v>
      </c>
      <c r="E9154" s="391">
        <v>11.14</v>
      </c>
      <c r="F9154" s="418">
        <v>44214</v>
      </c>
      <c r="G9154" s="417" t="s">
        <v>2286</v>
      </c>
      <c r="I9154" s="379">
        <f t="shared" ca="1" si="501"/>
        <v>-357</v>
      </c>
      <c r="J9154" s="379">
        <f t="shared" ca="1" si="502"/>
        <v>-247</v>
      </c>
      <c r="K9154" s="391" t="str">
        <f t="shared" ca="1" si="503"/>
        <v>19,75</v>
      </c>
      <c r="L9154" s="379"/>
      <c r="O9154" s="379"/>
    </row>
    <row r="9155" spans="1:15">
      <c r="A9155" s="417" t="s">
        <v>2155</v>
      </c>
      <c r="B9155" s="417" t="s">
        <v>7158</v>
      </c>
      <c r="C9155" s="417" t="s">
        <v>2281</v>
      </c>
      <c r="D9155" s="417" t="s">
        <v>4098</v>
      </c>
      <c r="E9155" s="391">
        <v>10.1</v>
      </c>
      <c r="F9155" s="418">
        <v>44214</v>
      </c>
      <c r="G9155" s="417" t="s">
        <v>2286</v>
      </c>
      <c r="I9155" s="379">
        <f t="shared" ca="1" si="501"/>
        <v>-357</v>
      </c>
      <c r="J9155" s="379">
        <f t="shared" ca="1" si="502"/>
        <v>-247</v>
      </c>
      <c r="K9155" s="391" t="str">
        <f t="shared" ca="1" si="503"/>
        <v>20,75</v>
      </c>
      <c r="L9155" s="379"/>
      <c r="O9155" s="379"/>
    </row>
    <row r="9156" spans="1:15">
      <c r="A9156" s="417" t="s">
        <v>2155</v>
      </c>
      <c r="B9156" s="417" t="s">
        <v>5222</v>
      </c>
      <c r="C9156" s="417" t="s">
        <v>2281</v>
      </c>
      <c r="D9156" s="417" t="s">
        <v>5052</v>
      </c>
      <c r="E9156" s="391">
        <v>1.42</v>
      </c>
      <c r="F9156" s="418">
        <v>44214</v>
      </c>
      <c r="G9156" s="417" t="s">
        <v>2283</v>
      </c>
      <c r="I9156" s="379">
        <f t="shared" ca="1" si="501"/>
        <v>-357</v>
      </c>
      <c r="J9156" s="379">
        <f t="shared" ca="1" si="502"/>
        <v>-247</v>
      </c>
      <c r="K9156" s="391" t="str">
        <f t="shared" ca="1" si="503"/>
        <v>32,50</v>
      </c>
      <c r="L9156" s="379"/>
      <c r="O9156" s="379"/>
    </row>
    <row r="9157" spans="1:15">
      <c r="A9157" s="417" t="s">
        <v>2155</v>
      </c>
      <c r="B9157" s="417" t="s">
        <v>5223</v>
      </c>
      <c r="C9157" s="417" t="s">
        <v>2281</v>
      </c>
      <c r="D9157" s="417" t="s">
        <v>2399</v>
      </c>
      <c r="E9157" s="391">
        <v>10.92</v>
      </c>
      <c r="F9157" s="418">
        <v>44214</v>
      </c>
      <c r="G9157" s="417" t="s">
        <v>2283</v>
      </c>
      <c r="I9157" s="379">
        <f t="shared" ca="1" si="501"/>
        <v>-357</v>
      </c>
      <c r="J9157" s="379">
        <f t="shared" ca="1" si="502"/>
        <v>-247</v>
      </c>
      <c r="K9157" s="391" t="str">
        <f t="shared" ca="1" si="503"/>
        <v>20,00</v>
      </c>
      <c r="L9157" s="379"/>
      <c r="O9157" s="379"/>
    </row>
    <row r="9158" spans="1:15">
      <c r="A9158" s="417" t="s">
        <v>2155</v>
      </c>
      <c r="B9158" s="417" t="s">
        <v>5224</v>
      </c>
      <c r="C9158" s="417" t="s">
        <v>2281</v>
      </c>
      <c r="D9158" s="417" t="s">
        <v>2424</v>
      </c>
      <c r="E9158" s="391">
        <v>10.6</v>
      </c>
      <c r="F9158" s="418">
        <v>44214</v>
      </c>
      <c r="G9158" s="417" t="s">
        <v>2286</v>
      </c>
      <c r="I9158" s="379">
        <f t="shared" ca="1" si="501"/>
        <v>-357</v>
      </c>
      <c r="J9158" s="379">
        <f t="shared" ca="1" si="502"/>
        <v>-247</v>
      </c>
      <c r="K9158" s="391" t="str">
        <f t="shared" ca="1" si="503"/>
        <v>20,25</v>
      </c>
      <c r="L9158" s="379"/>
      <c r="O9158" s="379"/>
    </row>
    <row r="9159" spans="1:15">
      <c r="A9159" s="417" t="s">
        <v>2155</v>
      </c>
      <c r="B9159" s="417" t="s">
        <v>5225</v>
      </c>
      <c r="C9159" s="417" t="s">
        <v>2281</v>
      </c>
      <c r="D9159" s="417" t="s">
        <v>2376</v>
      </c>
      <c r="E9159" s="391">
        <v>9.8000000000000007</v>
      </c>
      <c r="F9159" s="418">
        <v>44214</v>
      </c>
      <c r="G9159" s="417" t="s">
        <v>2286</v>
      </c>
      <c r="I9159" s="379">
        <f t="shared" ca="1" si="501"/>
        <v>-357</v>
      </c>
      <c r="J9159" s="379">
        <f t="shared" ca="1" si="502"/>
        <v>-247</v>
      </c>
      <c r="K9159" s="391" t="str">
        <f t="shared" ca="1" si="503"/>
        <v>21,25</v>
      </c>
      <c r="L9159" s="379"/>
      <c r="O9159" s="379"/>
    </row>
    <row r="9160" spans="1:15">
      <c r="A9160" s="417" t="s">
        <v>2155</v>
      </c>
      <c r="B9160" s="417" t="s">
        <v>5226</v>
      </c>
      <c r="C9160" s="417" t="s">
        <v>2281</v>
      </c>
      <c r="D9160" s="417" t="s">
        <v>2440</v>
      </c>
      <c r="E9160" s="391">
        <v>8.2200000000000006</v>
      </c>
      <c r="F9160" s="418">
        <v>44214</v>
      </c>
      <c r="G9160" s="417" t="s">
        <v>2286</v>
      </c>
      <c r="I9160" s="379">
        <f t="shared" ca="1" si="501"/>
        <v>-357</v>
      </c>
      <c r="J9160" s="379">
        <f t="shared" ca="1" si="502"/>
        <v>-247</v>
      </c>
      <c r="K9160" s="391" t="str">
        <f t="shared" ca="1" si="503"/>
        <v>22,75</v>
      </c>
      <c r="L9160" s="379"/>
      <c r="O9160" s="379"/>
    </row>
    <row r="9161" spans="1:15">
      <c r="A9161" s="417" t="s">
        <v>2155</v>
      </c>
      <c r="B9161" s="417" t="s">
        <v>5227</v>
      </c>
      <c r="C9161" s="417" t="s">
        <v>2281</v>
      </c>
      <c r="D9161" s="417" t="s">
        <v>2400</v>
      </c>
      <c r="E9161" s="391">
        <v>9.84</v>
      </c>
      <c r="F9161" s="418">
        <v>44214</v>
      </c>
      <c r="G9161" s="417" t="s">
        <v>2283</v>
      </c>
      <c r="I9161" s="379">
        <f t="shared" ca="1" si="501"/>
        <v>-357</v>
      </c>
      <c r="J9161" s="379">
        <f t="shared" ca="1" si="502"/>
        <v>-247</v>
      </c>
      <c r="K9161" s="391" t="str">
        <f t="shared" ca="1" si="503"/>
        <v>21,00</v>
      </c>
      <c r="L9161" s="379"/>
      <c r="O9161" s="379"/>
    </row>
    <row r="9162" spans="1:15">
      <c r="A9162" s="417" t="s">
        <v>187</v>
      </c>
      <c r="B9162" s="417" t="s">
        <v>8654</v>
      </c>
      <c r="C9162" s="417" t="s">
        <v>2281</v>
      </c>
      <c r="D9162" s="417" t="s">
        <v>5440</v>
      </c>
      <c r="E9162" s="391">
        <v>10.11</v>
      </c>
      <c r="F9162" s="418">
        <v>44214</v>
      </c>
      <c r="G9162" s="417" t="s">
        <v>2286</v>
      </c>
      <c r="I9162" s="379">
        <f t="shared" ref="I9162:I9225" ca="1" si="504">IF(F9162&lt;&gt;"",F9162-$I$199,"")</f>
        <v>-357</v>
      </c>
      <c r="J9162" s="379">
        <f t="shared" ref="J9162:J9225" ca="1" si="505">IF(I9162&lt;&gt;"",NETWORKDAYS($I$199,F9162-1,$N$201:$N$224),"")</f>
        <v>-247</v>
      </c>
      <c r="K9162" s="391" t="str">
        <f t="shared" ref="K9162:K9225" ca="1" si="506">IF(I9162&lt;&gt;"",RIGHT(D9162,LEN(D9162)-FIND(" ",D9162)),"")</f>
        <v>21,01</v>
      </c>
      <c r="L9162" s="379"/>
      <c r="O9162" s="379"/>
    </row>
    <row r="9163" spans="1:15">
      <c r="A9163" s="417" t="s">
        <v>188</v>
      </c>
      <c r="B9163" s="417" t="s">
        <v>5228</v>
      </c>
      <c r="C9163" s="417" t="s">
        <v>2281</v>
      </c>
      <c r="D9163" s="417" t="s">
        <v>5229</v>
      </c>
      <c r="E9163" s="391">
        <v>9.36</v>
      </c>
      <c r="F9163" s="418">
        <v>44214</v>
      </c>
      <c r="G9163" s="417" t="s">
        <v>2286</v>
      </c>
      <c r="I9163" s="379">
        <f t="shared" ca="1" si="504"/>
        <v>-357</v>
      </c>
      <c r="J9163" s="379">
        <f t="shared" ca="1" si="505"/>
        <v>-247</v>
      </c>
      <c r="K9163" s="391" t="str">
        <f t="shared" ca="1" si="506"/>
        <v>21,75</v>
      </c>
      <c r="L9163" s="379"/>
      <c r="O9163" s="379"/>
    </row>
    <row r="9164" spans="1:15">
      <c r="A9164" s="417" t="s">
        <v>2155</v>
      </c>
      <c r="B9164" s="417" t="s">
        <v>5230</v>
      </c>
      <c r="C9164" s="417" t="s">
        <v>2281</v>
      </c>
      <c r="D9164" s="417" t="s">
        <v>4092</v>
      </c>
      <c r="E9164" s="391">
        <v>8.57</v>
      </c>
      <c r="F9164" s="418">
        <v>44214</v>
      </c>
      <c r="G9164" s="417" t="s">
        <v>2283</v>
      </c>
      <c r="I9164" s="379">
        <f t="shared" ca="1" si="504"/>
        <v>-357</v>
      </c>
      <c r="J9164" s="379">
        <f t="shared" ca="1" si="505"/>
        <v>-247</v>
      </c>
      <c r="K9164" s="391" t="str">
        <f t="shared" ca="1" si="506"/>
        <v>22,50</v>
      </c>
      <c r="L9164" s="379"/>
      <c r="O9164" s="379"/>
    </row>
    <row r="9165" spans="1:15">
      <c r="A9165" s="417" t="s">
        <v>2155</v>
      </c>
      <c r="B9165" s="417" t="s">
        <v>5231</v>
      </c>
      <c r="C9165" s="417" t="s">
        <v>2281</v>
      </c>
      <c r="D9165" s="417" t="s">
        <v>2436</v>
      </c>
      <c r="E9165" s="391">
        <v>9.34</v>
      </c>
      <c r="F9165" s="418">
        <v>44214</v>
      </c>
      <c r="G9165" s="417" t="s">
        <v>2283</v>
      </c>
      <c r="I9165" s="379">
        <f t="shared" ca="1" si="504"/>
        <v>-357</v>
      </c>
      <c r="J9165" s="379">
        <f t="shared" ca="1" si="505"/>
        <v>-247</v>
      </c>
      <c r="K9165" s="391" t="str">
        <f t="shared" ca="1" si="506"/>
        <v>21,50</v>
      </c>
      <c r="L9165" s="379"/>
      <c r="O9165" s="379"/>
    </row>
    <row r="9166" spans="1:15">
      <c r="A9166" s="417" t="s">
        <v>2155</v>
      </c>
      <c r="B9166" s="417" t="s">
        <v>5232</v>
      </c>
      <c r="C9166" s="417" t="s">
        <v>2281</v>
      </c>
      <c r="D9166" s="417" t="s">
        <v>4100</v>
      </c>
      <c r="E9166" s="391">
        <v>7.08</v>
      </c>
      <c r="F9166" s="418">
        <v>44214</v>
      </c>
      <c r="G9166" s="417" t="s">
        <v>2286</v>
      </c>
      <c r="I9166" s="379">
        <f t="shared" ca="1" si="504"/>
        <v>-357</v>
      </c>
      <c r="J9166" s="379">
        <f t="shared" ca="1" si="505"/>
        <v>-247</v>
      </c>
      <c r="K9166" s="391" t="str">
        <f t="shared" ca="1" si="506"/>
        <v>23,75</v>
      </c>
      <c r="L9166" s="379"/>
      <c r="O9166" s="379"/>
    </row>
    <row r="9167" spans="1:15">
      <c r="A9167" s="417" t="s">
        <v>2155</v>
      </c>
      <c r="B9167" s="417" t="s">
        <v>5233</v>
      </c>
      <c r="C9167" s="417" t="s">
        <v>2281</v>
      </c>
      <c r="D9167" s="417" t="s">
        <v>2426</v>
      </c>
      <c r="E9167" s="391">
        <v>8.9</v>
      </c>
      <c r="F9167" s="418">
        <v>44214</v>
      </c>
      <c r="G9167" s="417" t="s">
        <v>2283</v>
      </c>
      <c r="I9167" s="379">
        <f t="shared" ca="1" si="504"/>
        <v>-357</v>
      </c>
      <c r="J9167" s="379">
        <f t="shared" ca="1" si="505"/>
        <v>-247</v>
      </c>
      <c r="K9167" s="391" t="str">
        <f t="shared" ca="1" si="506"/>
        <v>22,00</v>
      </c>
      <c r="L9167" s="379"/>
      <c r="O9167" s="379"/>
    </row>
    <row r="9168" spans="1:15">
      <c r="A9168" s="417" t="s">
        <v>2155</v>
      </c>
      <c r="B9168" s="417" t="s">
        <v>5234</v>
      </c>
      <c r="C9168" s="417" t="s">
        <v>2281</v>
      </c>
      <c r="D9168" s="417" t="s">
        <v>2413</v>
      </c>
      <c r="E9168" s="391">
        <v>8.68</v>
      </c>
      <c r="F9168" s="418">
        <v>44214</v>
      </c>
      <c r="G9168" s="417" t="s">
        <v>2286</v>
      </c>
      <c r="I9168" s="379">
        <f t="shared" ca="1" si="504"/>
        <v>-357</v>
      </c>
      <c r="J9168" s="379">
        <f t="shared" ca="1" si="505"/>
        <v>-247</v>
      </c>
      <c r="K9168" s="391" t="str">
        <f t="shared" ca="1" si="506"/>
        <v>22,25</v>
      </c>
      <c r="L9168" s="379"/>
      <c r="O9168" s="379"/>
    </row>
    <row r="9169" spans="1:15">
      <c r="A9169" s="417" t="s">
        <v>2155</v>
      </c>
      <c r="B9169" s="417" t="s">
        <v>5235</v>
      </c>
      <c r="C9169" s="417" t="s">
        <v>2281</v>
      </c>
      <c r="D9169" s="417" t="s">
        <v>2401</v>
      </c>
      <c r="E9169" s="391">
        <v>7.62</v>
      </c>
      <c r="F9169" s="418">
        <v>44214</v>
      </c>
      <c r="G9169" s="417" t="s">
        <v>2286</v>
      </c>
      <c r="I9169" s="379">
        <f t="shared" ca="1" si="504"/>
        <v>-357</v>
      </c>
      <c r="J9169" s="379">
        <f t="shared" ca="1" si="505"/>
        <v>-247</v>
      </c>
      <c r="K9169" s="391" t="str">
        <f t="shared" ca="1" si="506"/>
        <v>23,25</v>
      </c>
      <c r="L9169" s="379"/>
      <c r="O9169" s="379"/>
    </row>
    <row r="9170" spans="1:15">
      <c r="A9170" s="417" t="s">
        <v>187</v>
      </c>
      <c r="B9170" s="417" t="s">
        <v>13641</v>
      </c>
      <c r="C9170" s="417" t="s">
        <v>2281</v>
      </c>
      <c r="D9170" s="417" t="s">
        <v>8916</v>
      </c>
      <c r="E9170" s="391">
        <v>9</v>
      </c>
      <c r="F9170" s="418">
        <v>44214</v>
      </c>
      <c r="G9170" s="417" t="s">
        <v>2283</v>
      </c>
      <c r="I9170" s="379">
        <f t="shared" ca="1" si="504"/>
        <v>-357</v>
      </c>
      <c r="J9170" s="379">
        <f t="shared" ca="1" si="505"/>
        <v>-247</v>
      </c>
      <c r="K9170" s="391" t="str">
        <f t="shared" ca="1" si="506"/>
        <v>22,76</v>
      </c>
      <c r="L9170" s="379"/>
      <c r="O9170" s="379"/>
    </row>
    <row r="9171" spans="1:15">
      <c r="A9171" s="417" t="s">
        <v>188</v>
      </c>
      <c r="B9171" s="417" t="s">
        <v>8655</v>
      </c>
      <c r="C9171" s="417" t="s">
        <v>2281</v>
      </c>
      <c r="D9171" s="417" t="s">
        <v>2415</v>
      </c>
      <c r="E9171" s="391">
        <v>6.43</v>
      </c>
      <c r="F9171" s="418">
        <v>44214</v>
      </c>
      <c r="G9171" s="417" t="s">
        <v>2283</v>
      </c>
      <c r="I9171" s="379">
        <f t="shared" ca="1" si="504"/>
        <v>-357</v>
      </c>
      <c r="J9171" s="379">
        <f t="shared" ca="1" si="505"/>
        <v>-247</v>
      </c>
      <c r="K9171" s="391" t="str">
        <f t="shared" ca="1" si="506"/>
        <v>24,50</v>
      </c>
      <c r="L9171" s="379"/>
      <c r="O9171" s="379"/>
    </row>
    <row r="9172" spans="1:15">
      <c r="A9172" s="417" t="s">
        <v>2155</v>
      </c>
      <c r="B9172" s="417" t="s">
        <v>5236</v>
      </c>
      <c r="C9172" s="417" t="s">
        <v>2281</v>
      </c>
      <c r="D9172" s="417" t="s">
        <v>2378</v>
      </c>
      <c r="E9172" s="391">
        <v>7.84</v>
      </c>
      <c r="F9172" s="418">
        <v>44214</v>
      </c>
      <c r="G9172" s="417" t="s">
        <v>2283</v>
      </c>
      <c r="I9172" s="379">
        <f t="shared" ca="1" si="504"/>
        <v>-357</v>
      </c>
      <c r="J9172" s="379">
        <f t="shared" ca="1" si="505"/>
        <v>-247</v>
      </c>
      <c r="K9172" s="391" t="str">
        <f t="shared" ca="1" si="506"/>
        <v>23,00</v>
      </c>
      <c r="L9172" s="379"/>
      <c r="O9172" s="379"/>
    </row>
    <row r="9173" spans="1:15">
      <c r="A9173" s="417" t="s">
        <v>2155</v>
      </c>
      <c r="B9173" s="417" t="s">
        <v>5237</v>
      </c>
      <c r="C9173" s="417" t="s">
        <v>2281</v>
      </c>
      <c r="D9173" s="417" t="s">
        <v>2380</v>
      </c>
      <c r="E9173" s="391">
        <v>7.35</v>
      </c>
      <c r="F9173" s="418">
        <v>44214</v>
      </c>
      <c r="G9173" s="417" t="s">
        <v>2283</v>
      </c>
      <c r="I9173" s="379">
        <f t="shared" ca="1" si="504"/>
        <v>-357</v>
      </c>
      <c r="J9173" s="379">
        <f t="shared" ca="1" si="505"/>
        <v>-247</v>
      </c>
      <c r="K9173" s="391" t="str">
        <f t="shared" ca="1" si="506"/>
        <v>23,50</v>
      </c>
      <c r="L9173" s="379"/>
      <c r="O9173" s="379"/>
    </row>
    <row r="9174" spans="1:15">
      <c r="A9174" s="417" t="s">
        <v>2155</v>
      </c>
      <c r="B9174" s="417" t="s">
        <v>5238</v>
      </c>
      <c r="C9174" s="417" t="s">
        <v>2281</v>
      </c>
      <c r="D9174" s="417" t="s">
        <v>5239</v>
      </c>
      <c r="E9174" s="391">
        <v>5.65</v>
      </c>
      <c r="F9174" s="418">
        <v>44214</v>
      </c>
      <c r="G9174" s="417" t="s">
        <v>2286</v>
      </c>
      <c r="I9174" s="379">
        <f t="shared" ca="1" si="504"/>
        <v>-357</v>
      </c>
      <c r="J9174" s="379">
        <f t="shared" ca="1" si="505"/>
        <v>-247</v>
      </c>
      <c r="K9174" s="391" t="str">
        <f t="shared" ca="1" si="506"/>
        <v>25,25</v>
      </c>
      <c r="L9174" s="379"/>
      <c r="O9174" s="379"/>
    </row>
    <row r="9175" spans="1:15">
      <c r="A9175" s="417" t="s">
        <v>187</v>
      </c>
      <c r="B9175" s="417" t="s">
        <v>8656</v>
      </c>
      <c r="C9175" s="417" t="s">
        <v>2281</v>
      </c>
      <c r="D9175" s="417" t="s">
        <v>5454</v>
      </c>
      <c r="E9175" s="391">
        <v>7.54</v>
      </c>
      <c r="F9175" s="418">
        <v>44214</v>
      </c>
      <c r="G9175" s="417" t="s">
        <v>2286</v>
      </c>
      <c r="I9175" s="379">
        <f t="shared" ca="1" si="504"/>
        <v>-357</v>
      </c>
      <c r="J9175" s="379">
        <f t="shared" ca="1" si="505"/>
        <v>-247</v>
      </c>
      <c r="K9175" s="391" t="str">
        <f t="shared" ca="1" si="506"/>
        <v>24,01</v>
      </c>
      <c r="L9175" s="379"/>
      <c r="O9175" s="379"/>
    </row>
    <row r="9176" spans="1:15">
      <c r="A9176" s="417" t="s">
        <v>2155</v>
      </c>
      <c r="B9176" s="417" t="s">
        <v>5240</v>
      </c>
      <c r="C9176" s="417" t="s">
        <v>2281</v>
      </c>
      <c r="D9176" s="417" t="s">
        <v>5241</v>
      </c>
      <c r="E9176" s="391">
        <v>7.45</v>
      </c>
      <c r="F9176" s="418">
        <v>44214</v>
      </c>
      <c r="G9176" s="417" t="s">
        <v>2283</v>
      </c>
      <c r="I9176" s="379">
        <f t="shared" ca="1" si="504"/>
        <v>-357</v>
      </c>
      <c r="J9176" s="379">
        <f t="shared" ca="1" si="505"/>
        <v>-247</v>
      </c>
      <c r="K9176" s="391" t="str">
        <f t="shared" ca="1" si="506"/>
        <v>23,76</v>
      </c>
      <c r="L9176" s="379"/>
      <c r="O9176" s="379"/>
    </row>
    <row r="9177" spans="1:15">
      <c r="A9177" s="417" t="s">
        <v>188</v>
      </c>
      <c r="B9177" s="417" t="s">
        <v>5242</v>
      </c>
      <c r="C9177" s="417" t="s">
        <v>2281</v>
      </c>
      <c r="D9177" s="417" t="s">
        <v>2414</v>
      </c>
      <c r="E9177" s="391">
        <v>6.97</v>
      </c>
      <c r="F9177" s="418">
        <v>44214</v>
      </c>
      <c r="G9177" s="417" t="s">
        <v>2283</v>
      </c>
      <c r="I9177" s="379">
        <f t="shared" ca="1" si="504"/>
        <v>-357</v>
      </c>
      <c r="J9177" s="379">
        <f t="shared" ca="1" si="505"/>
        <v>-247</v>
      </c>
      <c r="K9177" s="391" t="str">
        <f t="shared" ca="1" si="506"/>
        <v>24,00</v>
      </c>
      <c r="L9177" s="379"/>
      <c r="O9177" s="379"/>
    </row>
    <row r="9178" spans="1:15">
      <c r="A9178" s="417" t="s">
        <v>2155</v>
      </c>
      <c r="B9178" s="417" t="s">
        <v>5243</v>
      </c>
      <c r="C9178" s="417" t="s">
        <v>2281</v>
      </c>
      <c r="D9178" s="417" t="s">
        <v>5244</v>
      </c>
      <c r="E9178" s="391">
        <v>6.59</v>
      </c>
      <c r="F9178" s="418">
        <v>44214</v>
      </c>
      <c r="G9178" s="417" t="s">
        <v>2286</v>
      </c>
      <c r="I9178" s="379">
        <f t="shared" ca="1" si="504"/>
        <v>-357</v>
      </c>
      <c r="J9178" s="379">
        <f t="shared" ca="1" si="505"/>
        <v>-247</v>
      </c>
      <c r="K9178" s="391" t="str">
        <f t="shared" ca="1" si="506"/>
        <v>24,25</v>
      </c>
      <c r="L9178" s="379"/>
      <c r="O9178" s="379"/>
    </row>
    <row r="9179" spans="1:15">
      <c r="A9179" s="417" t="s">
        <v>2155</v>
      </c>
      <c r="B9179" s="417" t="s">
        <v>5245</v>
      </c>
      <c r="C9179" s="417" t="s">
        <v>2281</v>
      </c>
      <c r="D9179" s="417" t="s">
        <v>2418</v>
      </c>
      <c r="E9179" s="391">
        <v>6.1</v>
      </c>
      <c r="F9179" s="418">
        <v>44214</v>
      </c>
      <c r="G9179" s="417" t="s">
        <v>2286</v>
      </c>
      <c r="I9179" s="379">
        <f t="shared" ca="1" si="504"/>
        <v>-357</v>
      </c>
      <c r="J9179" s="379">
        <f t="shared" ca="1" si="505"/>
        <v>-247</v>
      </c>
      <c r="K9179" s="391" t="str">
        <f t="shared" ca="1" si="506"/>
        <v>24,75</v>
      </c>
      <c r="L9179" s="379"/>
      <c r="O9179" s="379"/>
    </row>
    <row r="9180" spans="1:15">
      <c r="A9180" s="417" t="s">
        <v>2155</v>
      </c>
      <c r="B9180" s="417" t="s">
        <v>5246</v>
      </c>
      <c r="C9180" s="417" t="s">
        <v>2281</v>
      </c>
      <c r="D9180" s="417" t="s">
        <v>2402</v>
      </c>
      <c r="E9180" s="391">
        <v>5.99</v>
      </c>
      <c r="F9180" s="418">
        <v>44214</v>
      </c>
      <c r="G9180" s="417" t="s">
        <v>2283</v>
      </c>
      <c r="I9180" s="379">
        <f t="shared" ca="1" si="504"/>
        <v>-357</v>
      </c>
      <c r="J9180" s="379">
        <f t="shared" ca="1" si="505"/>
        <v>-247</v>
      </c>
      <c r="K9180" s="391" t="str">
        <f t="shared" ca="1" si="506"/>
        <v>25,00</v>
      </c>
      <c r="L9180" s="379"/>
      <c r="O9180" s="379"/>
    </row>
    <row r="9181" spans="1:15">
      <c r="A9181" s="417" t="s">
        <v>187</v>
      </c>
      <c r="B9181" s="417" t="s">
        <v>8657</v>
      </c>
      <c r="C9181" s="417" t="s">
        <v>2281</v>
      </c>
      <c r="D9181" s="417" t="s">
        <v>5444</v>
      </c>
      <c r="E9181" s="391">
        <v>6.27</v>
      </c>
      <c r="F9181" s="418">
        <v>44214</v>
      </c>
      <c r="G9181" s="417" t="s">
        <v>2286</v>
      </c>
      <c r="I9181" s="379">
        <f t="shared" ca="1" si="504"/>
        <v>-357</v>
      </c>
      <c r="J9181" s="379">
        <f t="shared" ca="1" si="505"/>
        <v>-247</v>
      </c>
      <c r="K9181" s="391" t="str">
        <f t="shared" ca="1" si="506"/>
        <v>25,01</v>
      </c>
      <c r="L9181" s="379"/>
      <c r="O9181" s="379"/>
    </row>
    <row r="9182" spans="1:15">
      <c r="A9182" s="417" t="s">
        <v>188</v>
      </c>
      <c r="B9182" s="417" t="s">
        <v>5247</v>
      </c>
      <c r="C9182" s="417" t="s">
        <v>2281</v>
      </c>
      <c r="D9182" s="417" t="s">
        <v>2382</v>
      </c>
      <c r="E9182" s="391">
        <v>5.09</v>
      </c>
      <c r="F9182" s="418">
        <v>44214</v>
      </c>
      <c r="G9182" s="417" t="s">
        <v>2286</v>
      </c>
      <c r="I9182" s="379">
        <f t="shared" ca="1" si="504"/>
        <v>-357</v>
      </c>
      <c r="J9182" s="379">
        <f t="shared" ca="1" si="505"/>
        <v>-247</v>
      </c>
      <c r="K9182" s="391" t="str">
        <f t="shared" ca="1" si="506"/>
        <v>25,75</v>
      </c>
      <c r="L9182" s="379"/>
      <c r="O9182" s="379"/>
    </row>
    <row r="9183" spans="1:15">
      <c r="A9183" s="417" t="s">
        <v>2155</v>
      </c>
      <c r="B9183" s="417" t="s">
        <v>5248</v>
      </c>
      <c r="C9183" s="417" t="s">
        <v>2281</v>
      </c>
      <c r="D9183" s="417" t="s">
        <v>5249</v>
      </c>
      <c r="E9183" s="391">
        <v>3.67</v>
      </c>
      <c r="F9183" s="418">
        <v>44214</v>
      </c>
      <c r="G9183" s="417" t="s">
        <v>2286</v>
      </c>
      <c r="I9183" s="379">
        <f t="shared" ca="1" si="504"/>
        <v>-357</v>
      </c>
      <c r="J9183" s="379">
        <f t="shared" ca="1" si="505"/>
        <v>-247</v>
      </c>
      <c r="K9183" s="391" t="str">
        <f t="shared" ca="1" si="506"/>
        <v>27,25</v>
      </c>
      <c r="L9183" s="379"/>
      <c r="O9183" s="379"/>
    </row>
    <row r="9184" spans="1:15">
      <c r="A9184" s="417" t="s">
        <v>2155</v>
      </c>
      <c r="B9184" s="417" t="s">
        <v>5250</v>
      </c>
      <c r="C9184" s="417" t="s">
        <v>2281</v>
      </c>
      <c r="D9184" s="417" t="s">
        <v>5251</v>
      </c>
      <c r="E9184" s="391">
        <v>5.41</v>
      </c>
      <c r="F9184" s="418">
        <v>44214</v>
      </c>
      <c r="G9184" s="417" t="s">
        <v>2283</v>
      </c>
      <c r="I9184" s="379">
        <f t="shared" ca="1" si="504"/>
        <v>-357</v>
      </c>
      <c r="J9184" s="379">
        <f t="shared" ca="1" si="505"/>
        <v>-247</v>
      </c>
      <c r="K9184" s="391" t="str">
        <f t="shared" ca="1" si="506"/>
        <v>25,50</v>
      </c>
      <c r="L9184" s="379"/>
      <c r="O9184" s="379"/>
    </row>
    <row r="9185" spans="1:15">
      <c r="A9185" s="417" t="s">
        <v>2155</v>
      </c>
      <c r="B9185" s="417" t="s">
        <v>5252</v>
      </c>
      <c r="C9185" s="417" t="s">
        <v>2281</v>
      </c>
      <c r="D9185" s="417" t="s">
        <v>2752</v>
      </c>
      <c r="E9185" s="391">
        <v>3.15</v>
      </c>
      <c r="F9185" s="418">
        <v>44214</v>
      </c>
      <c r="G9185" s="417" t="s">
        <v>2286</v>
      </c>
      <c r="I9185" s="379">
        <f t="shared" ca="1" si="504"/>
        <v>-357</v>
      </c>
      <c r="J9185" s="379">
        <f t="shared" ca="1" si="505"/>
        <v>-247</v>
      </c>
      <c r="K9185" s="391" t="str">
        <f t="shared" ca="1" si="506"/>
        <v>27,75</v>
      </c>
      <c r="L9185" s="379"/>
      <c r="O9185" s="379"/>
    </row>
    <row r="9186" spans="1:15">
      <c r="A9186" s="417" t="s">
        <v>2155</v>
      </c>
      <c r="B9186" s="417" t="s">
        <v>5253</v>
      </c>
      <c r="C9186" s="417" t="s">
        <v>2281</v>
      </c>
      <c r="D9186" s="417" t="s">
        <v>2403</v>
      </c>
      <c r="E9186" s="391">
        <v>4.96</v>
      </c>
      <c r="F9186" s="418">
        <v>44214</v>
      </c>
      <c r="G9186" s="417" t="s">
        <v>2283</v>
      </c>
      <c r="I9186" s="379">
        <f t="shared" ca="1" si="504"/>
        <v>-357</v>
      </c>
      <c r="J9186" s="379">
        <f t="shared" ca="1" si="505"/>
        <v>-247</v>
      </c>
      <c r="K9186" s="391" t="str">
        <f t="shared" ca="1" si="506"/>
        <v>26,00</v>
      </c>
      <c r="L9186" s="379"/>
      <c r="O9186" s="379"/>
    </row>
    <row r="9187" spans="1:15">
      <c r="A9187" s="417" t="s">
        <v>187</v>
      </c>
      <c r="B9187" s="417" t="s">
        <v>13642</v>
      </c>
      <c r="C9187" s="417" t="s">
        <v>2281</v>
      </c>
      <c r="D9187" s="417" t="s">
        <v>8716</v>
      </c>
      <c r="E9187" s="391">
        <v>5.25</v>
      </c>
      <c r="F9187" s="418">
        <v>44214</v>
      </c>
      <c r="G9187" s="417" t="s">
        <v>2286</v>
      </c>
      <c r="I9187" s="379">
        <f t="shared" ca="1" si="504"/>
        <v>-357</v>
      </c>
      <c r="J9187" s="379">
        <f t="shared" ca="1" si="505"/>
        <v>-247</v>
      </c>
      <c r="K9187" s="391" t="str">
        <f t="shared" ca="1" si="506"/>
        <v>26,01</v>
      </c>
      <c r="L9187" s="379"/>
      <c r="O9187" s="379"/>
    </row>
    <row r="9188" spans="1:15">
      <c r="A9188" s="417" t="s">
        <v>2155</v>
      </c>
      <c r="B9188" s="417" t="s">
        <v>13643</v>
      </c>
      <c r="C9188" s="417" t="s">
        <v>2281</v>
      </c>
      <c r="D9188" s="417" t="s">
        <v>9632</v>
      </c>
      <c r="E9188" s="391">
        <v>4.75</v>
      </c>
      <c r="F9188" s="418">
        <v>44214</v>
      </c>
      <c r="G9188" s="417" t="s">
        <v>2286</v>
      </c>
      <c r="I9188" s="379">
        <f t="shared" ca="1" si="504"/>
        <v>-357</v>
      </c>
      <c r="J9188" s="379">
        <f t="shared" ca="1" si="505"/>
        <v>-247</v>
      </c>
      <c r="K9188" s="391" t="str">
        <f t="shared" ca="1" si="506"/>
        <v>26,51</v>
      </c>
      <c r="L9188" s="379"/>
      <c r="O9188" s="379"/>
    </row>
    <row r="9189" spans="1:15">
      <c r="A9189" s="417" t="s">
        <v>188</v>
      </c>
      <c r="B9189" s="417" t="s">
        <v>5254</v>
      </c>
      <c r="C9189" s="417" t="s">
        <v>2281</v>
      </c>
      <c r="D9189" s="417" t="s">
        <v>5255</v>
      </c>
      <c r="E9189" s="391">
        <v>4.68</v>
      </c>
      <c r="F9189" s="418">
        <v>44214</v>
      </c>
      <c r="G9189" s="417" t="s">
        <v>2286</v>
      </c>
      <c r="I9189" s="379">
        <f t="shared" ca="1" si="504"/>
        <v>-357</v>
      </c>
      <c r="J9189" s="379">
        <f t="shared" ca="1" si="505"/>
        <v>-247</v>
      </c>
      <c r="K9189" s="391" t="str">
        <f t="shared" ca="1" si="506"/>
        <v>26,25</v>
      </c>
      <c r="L9189" s="379"/>
      <c r="O9189" s="379"/>
    </row>
    <row r="9190" spans="1:15">
      <c r="A9190" s="417" t="s">
        <v>2155</v>
      </c>
      <c r="B9190" s="417" t="s">
        <v>5256</v>
      </c>
      <c r="C9190" s="417" t="s">
        <v>2281</v>
      </c>
      <c r="D9190" s="417" t="s">
        <v>2751</v>
      </c>
      <c r="E9190" s="391">
        <v>4.2</v>
      </c>
      <c r="F9190" s="418">
        <v>44214</v>
      </c>
      <c r="G9190" s="417" t="s">
        <v>2286</v>
      </c>
      <c r="I9190" s="379">
        <f t="shared" ca="1" si="504"/>
        <v>-357</v>
      </c>
      <c r="J9190" s="379">
        <f t="shared" ca="1" si="505"/>
        <v>-247</v>
      </c>
      <c r="K9190" s="391" t="str">
        <f t="shared" ca="1" si="506"/>
        <v>26,75</v>
      </c>
      <c r="L9190" s="379"/>
      <c r="O9190" s="379"/>
    </row>
    <row r="9191" spans="1:15">
      <c r="A9191" s="417" t="s">
        <v>187</v>
      </c>
      <c r="B9191" s="417" t="s">
        <v>13644</v>
      </c>
      <c r="C9191" s="417" t="s">
        <v>2281</v>
      </c>
      <c r="D9191" s="417" t="s">
        <v>13645</v>
      </c>
      <c r="E9191" s="391">
        <v>4.51</v>
      </c>
      <c r="F9191" s="418">
        <v>44214</v>
      </c>
      <c r="G9191" s="417" t="s">
        <v>2283</v>
      </c>
      <c r="I9191" s="379">
        <f t="shared" ca="1" si="504"/>
        <v>-357</v>
      </c>
      <c r="J9191" s="379">
        <f t="shared" ca="1" si="505"/>
        <v>-247</v>
      </c>
      <c r="K9191" s="391" t="str">
        <f t="shared" ca="1" si="506"/>
        <v>26,76</v>
      </c>
      <c r="L9191" s="379"/>
      <c r="O9191" s="379"/>
    </row>
    <row r="9192" spans="1:15">
      <c r="A9192" s="417" t="s">
        <v>188</v>
      </c>
      <c r="B9192" s="417" t="s">
        <v>5257</v>
      </c>
      <c r="C9192" s="417" t="s">
        <v>2281</v>
      </c>
      <c r="D9192" s="417" t="s">
        <v>2404</v>
      </c>
      <c r="E9192" s="391">
        <v>3.9</v>
      </c>
      <c r="F9192" s="418">
        <v>44214</v>
      </c>
      <c r="G9192" s="417" t="s">
        <v>2283</v>
      </c>
      <c r="I9192" s="379">
        <f t="shared" ca="1" si="504"/>
        <v>-357</v>
      </c>
      <c r="J9192" s="379">
        <f t="shared" ca="1" si="505"/>
        <v>-247</v>
      </c>
      <c r="K9192" s="391" t="str">
        <f t="shared" ca="1" si="506"/>
        <v>27,00</v>
      </c>
      <c r="L9192" s="379"/>
      <c r="O9192" s="379"/>
    </row>
    <row r="9193" spans="1:15">
      <c r="A9193" s="417" t="s">
        <v>187</v>
      </c>
      <c r="B9193" s="417" t="s">
        <v>8658</v>
      </c>
      <c r="C9193" s="417" t="s">
        <v>2281</v>
      </c>
      <c r="D9193" s="417" t="s">
        <v>5445</v>
      </c>
      <c r="E9193" s="391">
        <v>4.2699999999999996</v>
      </c>
      <c r="F9193" s="418">
        <v>44214</v>
      </c>
      <c r="G9193" s="417" t="s">
        <v>2286</v>
      </c>
      <c r="I9193" s="379">
        <f t="shared" ca="1" si="504"/>
        <v>-357</v>
      </c>
      <c r="J9193" s="379">
        <f t="shared" ca="1" si="505"/>
        <v>-247</v>
      </c>
      <c r="K9193" s="391" t="str">
        <f t="shared" ca="1" si="506"/>
        <v>27,01</v>
      </c>
      <c r="L9193" s="379"/>
      <c r="O9193" s="379"/>
    </row>
    <row r="9194" spans="1:15">
      <c r="A9194" s="417" t="s">
        <v>2155</v>
      </c>
      <c r="B9194" s="417" t="s">
        <v>13646</v>
      </c>
      <c r="C9194" s="417" t="s">
        <v>2281</v>
      </c>
      <c r="D9194" s="417" t="s">
        <v>9589</v>
      </c>
      <c r="E9194" s="391">
        <v>4.01</v>
      </c>
      <c r="F9194" s="418">
        <v>44214</v>
      </c>
      <c r="G9194" s="417" t="s">
        <v>2283</v>
      </c>
      <c r="I9194" s="379">
        <f t="shared" ca="1" si="504"/>
        <v>-357</v>
      </c>
      <c r="J9194" s="379">
        <f t="shared" ca="1" si="505"/>
        <v>-247</v>
      </c>
      <c r="K9194" s="391" t="str">
        <f t="shared" ca="1" si="506"/>
        <v>27,26</v>
      </c>
      <c r="L9194" s="379"/>
      <c r="O9194" s="379"/>
    </row>
    <row r="9195" spans="1:15">
      <c r="A9195" s="417" t="s">
        <v>188</v>
      </c>
      <c r="B9195" s="417" t="s">
        <v>13647</v>
      </c>
      <c r="C9195" s="417" t="s">
        <v>2281</v>
      </c>
      <c r="D9195" s="417" t="s">
        <v>2384</v>
      </c>
      <c r="E9195" s="391">
        <v>2.67</v>
      </c>
      <c r="F9195" s="418">
        <v>44214</v>
      </c>
      <c r="G9195" s="417" t="s">
        <v>2286</v>
      </c>
      <c r="I9195" s="379">
        <f t="shared" ca="1" si="504"/>
        <v>-357</v>
      </c>
      <c r="J9195" s="379">
        <f t="shared" ca="1" si="505"/>
        <v>-247</v>
      </c>
      <c r="K9195" s="391" t="str">
        <f t="shared" ca="1" si="506"/>
        <v>28,25</v>
      </c>
      <c r="L9195" s="379"/>
      <c r="O9195" s="379"/>
    </row>
    <row r="9196" spans="1:15">
      <c r="A9196" s="417" t="s">
        <v>2155</v>
      </c>
      <c r="B9196" s="417" t="s">
        <v>5258</v>
      </c>
      <c r="C9196" s="417" t="s">
        <v>2281</v>
      </c>
      <c r="D9196" s="417" t="s">
        <v>2406</v>
      </c>
      <c r="E9196" s="391">
        <v>3.34</v>
      </c>
      <c r="F9196" s="418">
        <v>44214</v>
      </c>
      <c r="G9196" s="417" t="s">
        <v>2283</v>
      </c>
      <c r="I9196" s="379">
        <f t="shared" ca="1" si="504"/>
        <v>-357</v>
      </c>
      <c r="J9196" s="379">
        <f t="shared" ca="1" si="505"/>
        <v>-247</v>
      </c>
      <c r="K9196" s="391" t="str">
        <f t="shared" ca="1" si="506"/>
        <v>27,50</v>
      </c>
      <c r="L9196" s="379"/>
      <c r="O9196" s="379"/>
    </row>
    <row r="9197" spans="1:15">
      <c r="A9197" s="417" t="s">
        <v>187</v>
      </c>
      <c r="B9197" s="417" t="s">
        <v>13648</v>
      </c>
      <c r="C9197" s="417" t="s">
        <v>2281</v>
      </c>
      <c r="D9197" s="417" t="s">
        <v>9769</v>
      </c>
      <c r="E9197" s="391">
        <v>3.51</v>
      </c>
      <c r="F9197" s="418">
        <v>44214</v>
      </c>
      <c r="G9197" s="417" t="s">
        <v>2283</v>
      </c>
      <c r="I9197" s="379">
        <f t="shared" ca="1" si="504"/>
        <v>-357</v>
      </c>
      <c r="J9197" s="379">
        <f t="shared" ca="1" si="505"/>
        <v>-247</v>
      </c>
      <c r="K9197" s="391" t="str">
        <f t="shared" ca="1" si="506"/>
        <v>27,76</v>
      </c>
      <c r="L9197" s="379"/>
      <c r="O9197" s="379"/>
    </row>
    <row r="9198" spans="1:15">
      <c r="A9198" s="417" t="s">
        <v>188</v>
      </c>
      <c r="B9198" s="417" t="s">
        <v>13649</v>
      </c>
      <c r="C9198" s="417" t="s">
        <v>2281</v>
      </c>
      <c r="D9198" s="417" t="s">
        <v>8530</v>
      </c>
      <c r="E9198" s="391">
        <v>1.81</v>
      </c>
      <c r="F9198" s="418">
        <v>44214</v>
      </c>
      <c r="G9198" s="417" t="s">
        <v>2286</v>
      </c>
      <c r="I9198" s="379">
        <f t="shared" ca="1" si="504"/>
        <v>-357</v>
      </c>
      <c r="J9198" s="379">
        <f t="shared" ca="1" si="505"/>
        <v>-247</v>
      </c>
      <c r="K9198" s="391" t="str">
        <f t="shared" ca="1" si="506"/>
        <v>29,25</v>
      </c>
      <c r="L9198" s="379"/>
      <c r="O9198" s="379"/>
    </row>
    <row r="9199" spans="1:15">
      <c r="A9199" s="417" t="s">
        <v>2155</v>
      </c>
      <c r="B9199" s="417" t="s">
        <v>5259</v>
      </c>
      <c r="C9199" s="417" t="s">
        <v>2281</v>
      </c>
      <c r="D9199" s="417" t="s">
        <v>2407</v>
      </c>
      <c r="E9199" s="391">
        <v>2.92</v>
      </c>
      <c r="F9199" s="418">
        <v>44214</v>
      </c>
      <c r="G9199" s="417" t="s">
        <v>2283</v>
      </c>
      <c r="I9199" s="379">
        <f t="shared" ca="1" si="504"/>
        <v>-357</v>
      </c>
      <c r="J9199" s="379">
        <f t="shared" ca="1" si="505"/>
        <v>-247</v>
      </c>
      <c r="K9199" s="391" t="str">
        <f t="shared" ca="1" si="506"/>
        <v>28,00</v>
      </c>
      <c r="L9199" s="379"/>
      <c r="O9199" s="379"/>
    </row>
    <row r="9200" spans="1:15">
      <c r="A9200" s="417" t="s">
        <v>187</v>
      </c>
      <c r="B9200" s="417" t="s">
        <v>8659</v>
      </c>
      <c r="C9200" s="417" t="s">
        <v>2281</v>
      </c>
      <c r="D9200" s="417" t="s">
        <v>5844</v>
      </c>
      <c r="E9200" s="391">
        <v>3.53</v>
      </c>
      <c r="F9200" s="418">
        <v>44214</v>
      </c>
      <c r="G9200" s="417" t="s">
        <v>2286</v>
      </c>
      <c r="I9200" s="379">
        <f t="shared" ca="1" si="504"/>
        <v>-357</v>
      </c>
      <c r="J9200" s="379">
        <f t="shared" ca="1" si="505"/>
        <v>-247</v>
      </c>
      <c r="K9200" s="391" t="str">
        <f t="shared" ca="1" si="506"/>
        <v>28,01</v>
      </c>
      <c r="L9200" s="379"/>
      <c r="O9200" s="379"/>
    </row>
    <row r="9201" spans="1:15">
      <c r="A9201" s="417" t="s">
        <v>188</v>
      </c>
      <c r="B9201" s="417" t="s">
        <v>5260</v>
      </c>
      <c r="C9201" s="417" t="s">
        <v>2281</v>
      </c>
      <c r="D9201" s="417" t="s">
        <v>2753</v>
      </c>
      <c r="E9201" s="391">
        <v>2.4</v>
      </c>
      <c r="F9201" s="418">
        <v>44214</v>
      </c>
      <c r="G9201" s="417" t="s">
        <v>2283</v>
      </c>
      <c r="I9201" s="379">
        <f t="shared" ca="1" si="504"/>
        <v>-357</v>
      </c>
      <c r="J9201" s="379">
        <f t="shared" ca="1" si="505"/>
        <v>-247</v>
      </c>
      <c r="K9201" s="391" t="str">
        <f t="shared" ca="1" si="506"/>
        <v>28,50</v>
      </c>
      <c r="L9201" s="379"/>
      <c r="O9201" s="379"/>
    </row>
    <row r="9202" spans="1:15">
      <c r="A9202" s="417" t="s">
        <v>2155</v>
      </c>
      <c r="B9202" s="417" t="s">
        <v>13650</v>
      </c>
      <c r="C9202" s="417" t="s">
        <v>2281</v>
      </c>
      <c r="D9202" s="417" t="s">
        <v>2416</v>
      </c>
      <c r="E9202" s="391">
        <v>0.93</v>
      </c>
      <c r="F9202" s="418">
        <v>44214</v>
      </c>
      <c r="G9202" s="417" t="s">
        <v>2286</v>
      </c>
      <c r="I9202" s="379">
        <f t="shared" ca="1" si="504"/>
        <v>-357</v>
      </c>
      <c r="J9202" s="379">
        <f t="shared" ca="1" si="505"/>
        <v>-247</v>
      </c>
      <c r="K9202" s="391" t="str">
        <f t="shared" ca="1" si="506"/>
        <v>30,25</v>
      </c>
      <c r="L9202" s="379"/>
      <c r="O9202" s="379"/>
    </row>
    <row r="9203" spans="1:15">
      <c r="A9203" s="417" t="s">
        <v>187</v>
      </c>
      <c r="B9203" s="417" t="s">
        <v>13651</v>
      </c>
      <c r="C9203" s="417" t="s">
        <v>2281</v>
      </c>
      <c r="D9203" s="417" t="s">
        <v>9743</v>
      </c>
      <c r="E9203" s="391">
        <v>2.5499999999999998</v>
      </c>
      <c r="F9203" s="418">
        <v>44214</v>
      </c>
      <c r="G9203" s="417" t="s">
        <v>2283</v>
      </c>
      <c r="I9203" s="379">
        <f t="shared" ca="1" si="504"/>
        <v>-357</v>
      </c>
      <c r="J9203" s="379">
        <f t="shared" ca="1" si="505"/>
        <v>-247</v>
      </c>
      <c r="K9203" s="391" t="str">
        <f t="shared" ca="1" si="506"/>
        <v>28,76</v>
      </c>
      <c r="L9203" s="379"/>
      <c r="O9203" s="379"/>
    </row>
    <row r="9204" spans="1:15">
      <c r="A9204" s="417" t="s">
        <v>188</v>
      </c>
      <c r="B9204" s="417" t="s">
        <v>5261</v>
      </c>
      <c r="C9204" s="417" t="s">
        <v>2281</v>
      </c>
      <c r="D9204" s="417" t="s">
        <v>5047</v>
      </c>
      <c r="E9204" s="391">
        <v>2.1</v>
      </c>
      <c r="F9204" s="418">
        <v>44214</v>
      </c>
      <c r="G9204" s="417" t="s">
        <v>2286</v>
      </c>
      <c r="I9204" s="379">
        <f t="shared" ca="1" si="504"/>
        <v>-357</v>
      </c>
      <c r="J9204" s="379">
        <f t="shared" ca="1" si="505"/>
        <v>-247</v>
      </c>
      <c r="K9204" s="391" t="str">
        <f t="shared" ca="1" si="506"/>
        <v>28,75</v>
      </c>
      <c r="L9204" s="379"/>
      <c r="O9204" s="379"/>
    </row>
    <row r="9205" spans="1:15">
      <c r="A9205" s="417" t="s">
        <v>2155</v>
      </c>
      <c r="B9205" s="417" t="s">
        <v>5262</v>
      </c>
      <c r="C9205" s="417" t="s">
        <v>2281</v>
      </c>
      <c r="D9205" s="417" t="s">
        <v>2408</v>
      </c>
      <c r="E9205" s="391">
        <v>1.99</v>
      </c>
      <c r="F9205" s="418">
        <v>44214</v>
      </c>
      <c r="G9205" s="417" t="s">
        <v>2283</v>
      </c>
      <c r="I9205" s="379">
        <f t="shared" ca="1" si="504"/>
        <v>-357</v>
      </c>
      <c r="J9205" s="379">
        <f t="shared" ca="1" si="505"/>
        <v>-247</v>
      </c>
      <c r="K9205" s="391" t="str">
        <f t="shared" ca="1" si="506"/>
        <v>29,00</v>
      </c>
      <c r="L9205" s="379"/>
      <c r="O9205" s="379"/>
    </row>
    <row r="9206" spans="1:15">
      <c r="A9206" s="417" t="s">
        <v>187</v>
      </c>
      <c r="B9206" s="417" t="s">
        <v>13652</v>
      </c>
      <c r="C9206" s="417" t="s">
        <v>2281</v>
      </c>
      <c r="D9206" s="417" t="s">
        <v>6587</v>
      </c>
      <c r="E9206" s="391">
        <v>2.5</v>
      </c>
      <c r="F9206" s="418">
        <v>44214</v>
      </c>
      <c r="G9206" s="417" t="s">
        <v>2286</v>
      </c>
      <c r="I9206" s="379">
        <f t="shared" ca="1" si="504"/>
        <v>-357</v>
      </c>
      <c r="J9206" s="379">
        <f t="shared" ca="1" si="505"/>
        <v>-247</v>
      </c>
      <c r="K9206" s="391" t="str">
        <f t="shared" ca="1" si="506"/>
        <v>29,01</v>
      </c>
      <c r="L9206" s="379"/>
      <c r="O9206" s="379"/>
    </row>
    <row r="9207" spans="1:15">
      <c r="A9207" s="417" t="s">
        <v>188</v>
      </c>
      <c r="B9207" s="417" t="s">
        <v>13653</v>
      </c>
      <c r="C9207" s="417" t="s">
        <v>2281</v>
      </c>
      <c r="D9207" s="417" t="s">
        <v>2419</v>
      </c>
      <c r="E9207" s="391">
        <v>1.36</v>
      </c>
      <c r="F9207" s="418">
        <v>44214</v>
      </c>
      <c r="G9207" s="417" t="s">
        <v>2286</v>
      </c>
      <c r="I9207" s="379">
        <f t="shared" ca="1" si="504"/>
        <v>-357</v>
      </c>
      <c r="J9207" s="379">
        <f t="shared" ca="1" si="505"/>
        <v>-247</v>
      </c>
      <c r="K9207" s="391" t="str">
        <f t="shared" ca="1" si="506"/>
        <v>29,75</v>
      </c>
      <c r="L9207" s="379"/>
      <c r="O9207" s="379"/>
    </row>
    <row r="9208" spans="1:15">
      <c r="A9208" s="417" t="s">
        <v>187</v>
      </c>
      <c r="B9208" s="417" t="s">
        <v>13654</v>
      </c>
      <c r="C9208" s="417" t="s">
        <v>2281</v>
      </c>
      <c r="D9208" s="417" t="s">
        <v>9633</v>
      </c>
      <c r="E9208" s="391">
        <v>1.67</v>
      </c>
      <c r="F9208" s="418">
        <v>44214</v>
      </c>
      <c r="G9208" s="417" t="s">
        <v>2283</v>
      </c>
      <c r="I9208" s="379">
        <f t="shared" ca="1" si="504"/>
        <v>-357</v>
      </c>
      <c r="J9208" s="379">
        <f t="shared" ca="1" si="505"/>
        <v>-247</v>
      </c>
      <c r="K9208" s="391" t="str">
        <f t="shared" ca="1" si="506"/>
        <v>29,76</v>
      </c>
      <c r="L9208" s="379"/>
      <c r="O9208" s="379"/>
    </row>
    <row r="9209" spans="1:15">
      <c r="A9209" s="417" t="s">
        <v>188</v>
      </c>
      <c r="B9209" s="417" t="s">
        <v>5263</v>
      </c>
      <c r="C9209" s="417" t="s">
        <v>2281</v>
      </c>
      <c r="D9209" s="417" t="s">
        <v>5046</v>
      </c>
      <c r="E9209" s="391">
        <v>0.63</v>
      </c>
      <c r="F9209" s="418">
        <v>44214</v>
      </c>
      <c r="G9209" s="417" t="s">
        <v>2286</v>
      </c>
      <c r="I9209" s="379">
        <f t="shared" ca="1" si="504"/>
        <v>-357</v>
      </c>
      <c r="J9209" s="379">
        <f t="shared" ca="1" si="505"/>
        <v>-247</v>
      </c>
      <c r="K9209" s="391" t="str">
        <f t="shared" ca="1" si="506"/>
        <v>30,75</v>
      </c>
      <c r="L9209" s="379"/>
      <c r="O9209" s="379"/>
    </row>
    <row r="9210" spans="1:15">
      <c r="A9210" s="417" t="s">
        <v>2155</v>
      </c>
      <c r="B9210" s="417" t="s">
        <v>5264</v>
      </c>
      <c r="C9210" s="417" t="s">
        <v>2281</v>
      </c>
      <c r="D9210" s="417" t="s">
        <v>2987</v>
      </c>
      <c r="E9210" s="391">
        <v>0.08</v>
      </c>
      <c r="F9210" s="418">
        <v>44214</v>
      </c>
      <c r="G9210" s="417" t="s">
        <v>2283</v>
      </c>
      <c r="I9210" s="379">
        <f t="shared" ca="1" si="504"/>
        <v>-357</v>
      </c>
      <c r="J9210" s="379">
        <f t="shared" ca="1" si="505"/>
        <v>-247</v>
      </c>
      <c r="K9210" s="391" t="str">
        <f t="shared" ca="1" si="506"/>
        <v>33,50</v>
      </c>
      <c r="L9210" s="379"/>
      <c r="O9210" s="379"/>
    </row>
    <row r="9211" spans="1:15">
      <c r="A9211" s="417" t="s">
        <v>187</v>
      </c>
      <c r="B9211" s="417" t="s">
        <v>13655</v>
      </c>
      <c r="C9211" s="417" t="s">
        <v>2281</v>
      </c>
      <c r="D9211" s="417" t="s">
        <v>9634</v>
      </c>
      <c r="E9211" s="391">
        <v>1.43</v>
      </c>
      <c r="F9211" s="418">
        <v>44214</v>
      </c>
      <c r="G9211" s="417" t="s">
        <v>2286</v>
      </c>
      <c r="I9211" s="379">
        <f t="shared" ca="1" si="504"/>
        <v>-357</v>
      </c>
      <c r="J9211" s="379">
        <f t="shared" ca="1" si="505"/>
        <v>-247</v>
      </c>
      <c r="K9211" s="391" t="str">
        <f t="shared" ca="1" si="506"/>
        <v>30,01</v>
      </c>
      <c r="L9211" s="379"/>
      <c r="O9211" s="379"/>
    </row>
    <row r="9212" spans="1:15">
      <c r="A9212" s="417" t="s">
        <v>188</v>
      </c>
      <c r="B9212" s="417" t="s">
        <v>5265</v>
      </c>
      <c r="C9212" s="417" t="s">
        <v>2281</v>
      </c>
      <c r="D9212" s="417" t="s">
        <v>2409</v>
      </c>
      <c r="E9212" s="391">
        <v>1.1499999999999999</v>
      </c>
      <c r="F9212" s="418">
        <v>44214</v>
      </c>
      <c r="G9212" s="417" t="s">
        <v>2283</v>
      </c>
      <c r="I9212" s="379">
        <f t="shared" ca="1" si="504"/>
        <v>-357</v>
      </c>
      <c r="J9212" s="379">
        <f t="shared" ca="1" si="505"/>
        <v>-247</v>
      </c>
      <c r="K9212" s="391" t="str">
        <f t="shared" ca="1" si="506"/>
        <v>30,00</v>
      </c>
      <c r="L9212" s="379"/>
      <c r="O9212" s="379"/>
    </row>
    <row r="9213" spans="1:15">
      <c r="A9213" s="417" t="s">
        <v>2155</v>
      </c>
      <c r="B9213" s="417" t="s">
        <v>5266</v>
      </c>
      <c r="C9213" s="417" t="s">
        <v>2281</v>
      </c>
      <c r="D9213" s="417" t="s">
        <v>2420</v>
      </c>
      <c r="E9213" s="391">
        <v>0.78</v>
      </c>
      <c r="F9213" s="418">
        <v>44214</v>
      </c>
      <c r="G9213" s="417" t="s">
        <v>2283</v>
      </c>
      <c r="I9213" s="379">
        <f t="shared" ca="1" si="504"/>
        <v>-357</v>
      </c>
      <c r="J9213" s="379">
        <f t="shared" ca="1" si="505"/>
        <v>-247</v>
      </c>
      <c r="K9213" s="391" t="str">
        <f t="shared" ca="1" si="506"/>
        <v>30,50</v>
      </c>
      <c r="L9213" s="379"/>
      <c r="O9213" s="379"/>
    </row>
    <row r="9214" spans="1:15">
      <c r="A9214" s="417" t="s">
        <v>2155</v>
      </c>
      <c r="B9214" s="417" t="s">
        <v>13656</v>
      </c>
      <c r="C9214" s="417" t="s">
        <v>2281</v>
      </c>
      <c r="D9214" s="417" t="s">
        <v>5312</v>
      </c>
      <c r="E9214" s="391">
        <v>0.45</v>
      </c>
      <c r="F9214" s="418">
        <v>44214</v>
      </c>
      <c r="G9214" s="417" t="s">
        <v>2286</v>
      </c>
      <c r="I9214" s="379">
        <f t="shared" ca="1" si="504"/>
        <v>-357</v>
      </c>
      <c r="J9214" s="379">
        <f t="shared" ca="1" si="505"/>
        <v>-247</v>
      </c>
      <c r="K9214" s="391" t="str">
        <f t="shared" ca="1" si="506"/>
        <v>31,25</v>
      </c>
      <c r="L9214" s="379"/>
      <c r="O9214" s="379"/>
    </row>
    <row r="9215" spans="1:15">
      <c r="A9215" s="417" t="s">
        <v>2155</v>
      </c>
      <c r="B9215" s="417" t="s">
        <v>5267</v>
      </c>
      <c r="C9215" s="417" t="s">
        <v>2281</v>
      </c>
      <c r="D9215" s="417" t="s">
        <v>2410</v>
      </c>
      <c r="E9215" s="391">
        <v>0.53</v>
      </c>
      <c r="F9215" s="418">
        <v>44214</v>
      </c>
      <c r="G9215" s="417" t="s">
        <v>2283</v>
      </c>
      <c r="I9215" s="379">
        <f t="shared" ca="1" si="504"/>
        <v>-357</v>
      </c>
      <c r="J9215" s="379">
        <f t="shared" ca="1" si="505"/>
        <v>-247</v>
      </c>
      <c r="K9215" s="391" t="str">
        <f t="shared" ca="1" si="506"/>
        <v>31,00</v>
      </c>
      <c r="L9215" s="379"/>
      <c r="O9215" s="379"/>
    </row>
    <row r="9216" spans="1:15">
      <c r="A9216" s="417" t="s">
        <v>187</v>
      </c>
      <c r="B9216" s="417" t="s">
        <v>13657</v>
      </c>
      <c r="C9216" s="417" t="s">
        <v>2281</v>
      </c>
      <c r="D9216" s="417" t="s">
        <v>5446</v>
      </c>
      <c r="E9216" s="391">
        <v>0.8</v>
      </c>
      <c r="F9216" s="418">
        <v>44214</v>
      </c>
      <c r="G9216" s="417" t="s">
        <v>2286</v>
      </c>
      <c r="I9216" s="379">
        <f t="shared" ca="1" si="504"/>
        <v>-357</v>
      </c>
      <c r="J9216" s="379">
        <f t="shared" ca="1" si="505"/>
        <v>-247</v>
      </c>
      <c r="K9216" s="391" t="str">
        <f t="shared" ca="1" si="506"/>
        <v>31,01</v>
      </c>
      <c r="L9216" s="379"/>
      <c r="O9216" s="379"/>
    </row>
    <row r="9217" spans="1:15">
      <c r="A9217" s="417" t="s">
        <v>188</v>
      </c>
      <c r="B9217" s="417" t="s">
        <v>13658</v>
      </c>
      <c r="C9217" s="417" t="s">
        <v>2281</v>
      </c>
      <c r="D9217" s="417" t="s">
        <v>5051</v>
      </c>
      <c r="E9217" s="391">
        <v>0.19</v>
      </c>
      <c r="F9217" s="418">
        <v>44214</v>
      </c>
      <c r="G9217" s="417" t="s">
        <v>2286</v>
      </c>
      <c r="I9217" s="379">
        <f t="shared" ca="1" si="504"/>
        <v>-357</v>
      </c>
      <c r="J9217" s="379">
        <f t="shared" ca="1" si="505"/>
        <v>-247</v>
      </c>
      <c r="K9217" s="391" t="str">
        <f t="shared" ca="1" si="506"/>
        <v>32,25</v>
      </c>
      <c r="L9217" s="379"/>
      <c r="O9217" s="379"/>
    </row>
    <row r="9218" spans="1:15">
      <c r="A9218" s="417" t="s">
        <v>2155</v>
      </c>
      <c r="B9218" s="417" t="s">
        <v>5268</v>
      </c>
      <c r="C9218" s="417" t="s">
        <v>2281</v>
      </c>
      <c r="D9218" s="417" t="s">
        <v>5062</v>
      </c>
      <c r="E9218" s="391">
        <v>0.28000000000000003</v>
      </c>
      <c r="F9218" s="418">
        <v>44214</v>
      </c>
      <c r="G9218" s="417" t="s">
        <v>2286</v>
      </c>
      <c r="I9218" s="379">
        <f t="shared" ca="1" si="504"/>
        <v>-357</v>
      </c>
      <c r="J9218" s="379">
        <f t="shared" ca="1" si="505"/>
        <v>-247</v>
      </c>
      <c r="K9218" s="391" t="str">
        <f t="shared" ca="1" si="506"/>
        <v>31,75</v>
      </c>
      <c r="L9218" s="379"/>
      <c r="O9218" s="379"/>
    </row>
    <row r="9219" spans="1:15">
      <c r="A9219" s="417" t="s">
        <v>2155</v>
      </c>
      <c r="B9219" s="417" t="s">
        <v>5269</v>
      </c>
      <c r="C9219" s="417" t="s">
        <v>2281</v>
      </c>
      <c r="D9219" s="417" t="s">
        <v>2411</v>
      </c>
      <c r="E9219" s="391">
        <v>0.24</v>
      </c>
      <c r="F9219" s="418">
        <v>44214</v>
      </c>
      <c r="G9219" s="417" t="s">
        <v>2283</v>
      </c>
      <c r="I9219" s="379">
        <f t="shared" ca="1" si="504"/>
        <v>-357</v>
      </c>
      <c r="J9219" s="379">
        <f t="shared" ca="1" si="505"/>
        <v>-247</v>
      </c>
      <c r="K9219" s="391" t="str">
        <f t="shared" ca="1" si="506"/>
        <v>32,00</v>
      </c>
      <c r="L9219" s="379"/>
      <c r="O9219" s="379"/>
    </row>
    <row r="9220" spans="1:15">
      <c r="A9220" s="417" t="s">
        <v>187</v>
      </c>
      <c r="B9220" s="417" t="s">
        <v>13659</v>
      </c>
      <c r="C9220" s="417" t="s">
        <v>2281</v>
      </c>
      <c r="D9220" s="417" t="s">
        <v>9596</v>
      </c>
      <c r="E9220" s="391">
        <v>0.39</v>
      </c>
      <c r="F9220" s="418">
        <v>44214</v>
      </c>
      <c r="G9220" s="417" t="s">
        <v>2286</v>
      </c>
      <c r="I9220" s="379">
        <f t="shared" ca="1" si="504"/>
        <v>-357</v>
      </c>
      <c r="J9220" s="379">
        <f t="shared" ca="1" si="505"/>
        <v>-247</v>
      </c>
      <c r="K9220" s="391" t="str">
        <f t="shared" ca="1" si="506"/>
        <v>32,01</v>
      </c>
      <c r="L9220" s="379"/>
      <c r="O9220" s="379"/>
    </row>
    <row r="9221" spans="1:15">
      <c r="A9221" s="417" t="s">
        <v>188</v>
      </c>
      <c r="B9221" s="417" t="s">
        <v>13660</v>
      </c>
      <c r="C9221" s="417" t="s">
        <v>2281</v>
      </c>
      <c r="D9221" s="417" t="s">
        <v>5052</v>
      </c>
      <c r="E9221" s="391">
        <v>0.16</v>
      </c>
      <c r="F9221" s="418">
        <v>44214</v>
      </c>
      <c r="G9221" s="417" t="s">
        <v>2283</v>
      </c>
      <c r="I9221" s="379">
        <f t="shared" ca="1" si="504"/>
        <v>-357</v>
      </c>
      <c r="J9221" s="379">
        <f t="shared" ca="1" si="505"/>
        <v>-247</v>
      </c>
      <c r="K9221" s="391" t="str">
        <f t="shared" ca="1" si="506"/>
        <v>32,50</v>
      </c>
      <c r="L9221" s="379"/>
      <c r="O9221" s="379"/>
    </row>
    <row r="9222" spans="1:15">
      <c r="A9222" s="417" t="s">
        <v>2155</v>
      </c>
      <c r="B9222" s="417" t="s">
        <v>5270</v>
      </c>
      <c r="C9222" s="417" t="s">
        <v>2281</v>
      </c>
      <c r="D9222" s="417" t="s">
        <v>5053</v>
      </c>
      <c r="E9222" s="391">
        <v>0.15</v>
      </c>
      <c r="F9222" s="418">
        <v>44214</v>
      </c>
      <c r="G9222" s="417" t="s">
        <v>2286</v>
      </c>
      <c r="I9222" s="379">
        <f t="shared" ca="1" si="504"/>
        <v>-357</v>
      </c>
      <c r="J9222" s="379">
        <f t="shared" ca="1" si="505"/>
        <v>-247</v>
      </c>
      <c r="K9222" s="391" t="str">
        <f t="shared" ca="1" si="506"/>
        <v>32,75</v>
      </c>
      <c r="L9222" s="379"/>
      <c r="O9222" s="379"/>
    </row>
    <row r="9223" spans="1:15">
      <c r="A9223" s="417" t="s">
        <v>2155</v>
      </c>
      <c r="B9223" s="417" t="s">
        <v>5271</v>
      </c>
      <c r="C9223" s="417" t="s">
        <v>2281</v>
      </c>
      <c r="D9223" s="417" t="s">
        <v>2390</v>
      </c>
      <c r="E9223" s="391">
        <v>0.11</v>
      </c>
      <c r="F9223" s="418">
        <v>44214</v>
      </c>
      <c r="G9223" s="417" t="s">
        <v>2283</v>
      </c>
      <c r="I9223" s="379">
        <f t="shared" ca="1" si="504"/>
        <v>-357</v>
      </c>
      <c r="J9223" s="379">
        <f t="shared" ca="1" si="505"/>
        <v>-247</v>
      </c>
      <c r="K9223" s="391" t="str">
        <f t="shared" ca="1" si="506"/>
        <v>33,00</v>
      </c>
      <c r="L9223" s="379"/>
      <c r="O9223" s="379"/>
    </row>
    <row r="9224" spans="1:15">
      <c r="A9224" s="417" t="s">
        <v>2155</v>
      </c>
      <c r="B9224" s="417" t="s">
        <v>5272</v>
      </c>
      <c r="C9224" s="417" t="s">
        <v>2281</v>
      </c>
      <c r="D9224" s="417" t="s">
        <v>2390</v>
      </c>
      <c r="E9224" s="391">
        <v>0.01</v>
      </c>
      <c r="F9224" s="418">
        <v>44214</v>
      </c>
      <c r="G9224" s="417" t="s">
        <v>2283</v>
      </c>
      <c r="I9224" s="379">
        <f t="shared" ca="1" si="504"/>
        <v>-357</v>
      </c>
      <c r="J9224" s="379">
        <f t="shared" ca="1" si="505"/>
        <v>-247</v>
      </c>
      <c r="K9224" s="391" t="str">
        <f t="shared" ca="1" si="506"/>
        <v>33,00</v>
      </c>
      <c r="L9224" s="379"/>
      <c r="O9224" s="379"/>
    </row>
    <row r="9225" spans="1:15">
      <c r="A9225" s="417" t="s">
        <v>187</v>
      </c>
      <c r="B9225" s="417" t="s">
        <v>13661</v>
      </c>
      <c r="C9225" s="417" t="s">
        <v>2281</v>
      </c>
      <c r="D9225" s="417" t="s">
        <v>9601</v>
      </c>
      <c r="E9225" s="391">
        <v>0.17</v>
      </c>
      <c r="F9225" s="418">
        <v>44214</v>
      </c>
      <c r="G9225" s="417" t="s">
        <v>2286</v>
      </c>
      <c r="I9225" s="379">
        <f t="shared" ca="1" si="504"/>
        <v>-357</v>
      </c>
      <c r="J9225" s="379">
        <f t="shared" ca="1" si="505"/>
        <v>-247</v>
      </c>
      <c r="K9225" s="391" t="str">
        <f t="shared" ca="1" si="506"/>
        <v>33,01</v>
      </c>
      <c r="L9225" s="379"/>
      <c r="O9225" s="379"/>
    </row>
    <row r="9226" spans="1:15">
      <c r="A9226" s="417" t="s">
        <v>188</v>
      </c>
      <c r="B9226" s="417" t="s">
        <v>13662</v>
      </c>
      <c r="C9226" s="417" t="s">
        <v>2281</v>
      </c>
      <c r="D9226" s="417" t="s">
        <v>13663</v>
      </c>
      <c r="E9226" s="391">
        <v>0.09</v>
      </c>
      <c r="F9226" s="418">
        <v>44214</v>
      </c>
      <c r="G9226" s="417" t="s">
        <v>2286</v>
      </c>
      <c r="I9226" s="379">
        <f t="shared" ref="I9226:I9289" ca="1" si="507">IF(F9226&lt;&gt;"",F9226-$I$199,"")</f>
        <v>-357</v>
      </c>
      <c r="J9226" s="379">
        <f t="shared" ref="J9226:J9289" ca="1" si="508">IF(I9226&lt;&gt;"",NETWORKDAYS($I$199,F9226-1,$N$201:$N$224),"")</f>
        <v>-247</v>
      </c>
      <c r="K9226" s="391" t="str">
        <f t="shared" ref="K9226:K9289" ca="1" si="509">IF(I9226&lt;&gt;"",RIGHT(D9226,LEN(D9226)-FIND(" ",D9226)),"")</f>
        <v>33,25</v>
      </c>
      <c r="L9226" s="379"/>
      <c r="O9226" s="379"/>
    </row>
    <row r="9227" spans="1:15">
      <c r="A9227" s="417" t="s">
        <v>2155</v>
      </c>
      <c r="B9227" s="417" t="s">
        <v>13664</v>
      </c>
      <c r="C9227" s="417" t="s">
        <v>2281</v>
      </c>
      <c r="D9227" s="417" t="s">
        <v>5057</v>
      </c>
      <c r="E9227" s="391">
        <v>0.06</v>
      </c>
      <c r="F9227" s="418">
        <v>44214</v>
      </c>
      <c r="G9227" s="417" t="s">
        <v>2286</v>
      </c>
      <c r="I9227" s="379">
        <f t="shared" ca="1" si="507"/>
        <v>-357</v>
      </c>
      <c r="J9227" s="379">
        <f t="shared" ca="1" si="508"/>
        <v>-247</v>
      </c>
      <c r="K9227" s="391" t="str">
        <f t="shared" ca="1" si="509"/>
        <v>33,75</v>
      </c>
      <c r="L9227" s="379"/>
      <c r="O9227" s="379"/>
    </row>
    <row r="9228" spans="1:15">
      <c r="A9228" s="417" t="s">
        <v>2155</v>
      </c>
      <c r="B9228" s="417" t="s">
        <v>5273</v>
      </c>
      <c r="C9228" s="417" t="s">
        <v>2281</v>
      </c>
      <c r="D9228" s="417" t="s">
        <v>2989</v>
      </c>
      <c r="E9228" s="391">
        <v>0.06</v>
      </c>
      <c r="F9228" s="418">
        <v>44214</v>
      </c>
      <c r="G9228" s="417" t="s">
        <v>2283</v>
      </c>
      <c r="I9228" s="379">
        <f t="shared" ca="1" si="507"/>
        <v>-357</v>
      </c>
      <c r="J9228" s="379">
        <f t="shared" ca="1" si="508"/>
        <v>-247</v>
      </c>
      <c r="K9228" s="391" t="str">
        <f t="shared" ca="1" si="509"/>
        <v>34,00</v>
      </c>
      <c r="L9228" s="379"/>
      <c r="O9228" s="379"/>
    </row>
    <row r="9229" spans="1:15">
      <c r="A9229" s="417" t="s">
        <v>187</v>
      </c>
      <c r="B9229" s="417" t="s">
        <v>13665</v>
      </c>
      <c r="C9229" s="417" t="s">
        <v>2281</v>
      </c>
      <c r="D9229" s="417" t="s">
        <v>9606</v>
      </c>
      <c r="E9229" s="391">
        <v>0.09</v>
      </c>
      <c r="F9229" s="418">
        <v>44214</v>
      </c>
      <c r="G9229" s="417" t="s">
        <v>2286</v>
      </c>
      <c r="I9229" s="379">
        <f t="shared" ca="1" si="507"/>
        <v>-357</v>
      </c>
      <c r="J9229" s="379">
        <f t="shared" ca="1" si="508"/>
        <v>-247</v>
      </c>
      <c r="K9229" s="391" t="str">
        <f t="shared" ca="1" si="509"/>
        <v>34,01</v>
      </c>
      <c r="L9229" s="379"/>
      <c r="O9229" s="379"/>
    </row>
    <row r="9230" spans="1:15">
      <c r="A9230" s="417" t="s">
        <v>188</v>
      </c>
      <c r="B9230" s="417" t="s">
        <v>13666</v>
      </c>
      <c r="C9230" s="417" t="s">
        <v>2281</v>
      </c>
      <c r="D9230" s="417" t="s">
        <v>8543</v>
      </c>
      <c r="E9230" s="391">
        <v>0.05</v>
      </c>
      <c r="F9230" s="418">
        <v>44214</v>
      </c>
      <c r="G9230" s="417" t="s">
        <v>2286</v>
      </c>
      <c r="I9230" s="379">
        <f t="shared" ca="1" si="507"/>
        <v>-357</v>
      </c>
      <c r="J9230" s="379">
        <f t="shared" ca="1" si="508"/>
        <v>-247</v>
      </c>
      <c r="K9230" s="391" t="str">
        <f t="shared" ca="1" si="509"/>
        <v>34,25</v>
      </c>
      <c r="L9230" s="379"/>
      <c r="O9230" s="379"/>
    </row>
    <row r="9231" spans="1:15">
      <c r="A9231" s="417" t="s">
        <v>2155</v>
      </c>
      <c r="B9231" s="417" t="s">
        <v>13667</v>
      </c>
      <c r="C9231" s="417" t="s">
        <v>2281</v>
      </c>
      <c r="D9231" s="417" t="s">
        <v>4180</v>
      </c>
      <c r="E9231" s="391">
        <v>0.05</v>
      </c>
      <c r="F9231" s="418">
        <v>44214</v>
      </c>
      <c r="G9231" s="417" t="s">
        <v>2283</v>
      </c>
      <c r="I9231" s="379">
        <f t="shared" ca="1" si="507"/>
        <v>-357</v>
      </c>
      <c r="J9231" s="379">
        <f t="shared" ca="1" si="508"/>
        <v>-247</v>
      </c>
      <c r="K9231" s="391" t="str">
        <f t="shared" ca="1" si="509"/>
        <v>34,50</v>
      </c>
      <c r="L9231" s="379"/>
      <c r="O9231" s="379"/>
    </row>
    <row r="9232" spans="1:15">
      <c r="A9232" s="417" t="s">
        <v>2155</v>
      </c>
      <c r="B9232" s="417" t="s">
        <v>13668</v>
      </c>
      <c r="C9232" s="417" t="s">
        <v>2281</v>
      </c>
      <c r="D9232" s="417" t="s">
        <v>2421</v>
      </c>
      <c r="E9232" s="391">
        <v>0.05</v>
      </c>
      <c r="F9232" s="418">
        <v>44214</v>
      </c>
      <c r="G9232" s="417" t="s">
        <v>2286</v>
      </c>
      <c r="I9232" s="379">
        <f t="shared" ca="1" si="507"/>
        <v>-357</v>
      </c>
      <c r="J9232" s="379">
        <f t="shared" ca="1" si="508"/>
        <v>-247</v>
      </c>
      <c r="K9232" s="391" t="str">
        <f t="shared" ca="1" si="509"/>
        <v>34,75</v>
      </c>
      <c r="L9232" s="379"/>
      <c r="O9232" s="379"/>
    </row>
    <row r="9233" spans="1:15">
      <c r="A9233" s="417" t="s">
        <v>2155</v>
      </c>
      <c r="B9233" s="417" t="s">
        <v>13669</v>
      </c>
      <c r="C9233" s="417" t="s">
        <v>2281</v>
      </c>
      <c r="D9233" s="417" t="s">
        <v>2392</v>
      </c>
      <c r="E9233" s="391">
        <v>0.03</v>
      </c>
      <c r="F9233" s="418">
        <v>44214</v>
      </c>
      <c r="G9233" s="417" t="s">
        <v>2283</v>
      </c>
      <c r="I9233" s="379">
        <f t="shared" ca="1" si="507"/>
        <v>-357</v>
      </c>
      <c r="J9233" s="379">
        <f t="shared" ca="1" si="508"/>
        <v>-247</v>
      </c>
      <c r="K9233" s="391" t="str">
        <f t="shared" ca="1" si="509"/>
        <v>35,00</v>
      </c>
      <c r="L9233" s="379"/>
      <c r="O9233" s="379"/>
    </row>
    <row r="9234" spans="1:15">
      <c r="A9234" s="417" t="s">
        <v>2155</v>
      </c>
      <c r="B9234" s="417" t="s">
        <v>13670</v>
      </c>
      <c r="C9234" s="417" t="s">
        <v>2281</v>
      </c>
      <c r="D9234" s="417" t="s">
        <v>4178</v>
      </c>
      <c r="E9234" s="391">
        <v>0.03</v>
      </c>
      <c r="F9234" s="418">
        <v>44214</v>
      </c>
      <c r="G9234" s="417" t="s">
        <v>2286</v>
      </c>
      <c r="I9234" s="379">
        <f t="shared" ca="1" si="507"/>
        <v>-357</v>
      </c>
      <c r="J9234" s="379">
        <f t="shared" ca="1" si="508"/>
        <v>-247</v>
      </c>
      <c r="K9234" s="391" t="str">
        <f t="shared" ca="1" si="509"/>
        <v>35,25</v>
      </c>
      <c r="L9234" s="379"/>
      <c r="O9234" s="379"/>
    </row>
    <row r="9235" spans="1:15">
      <c r="A9235" s="417" t="s">
        <v>2155</v>
      </c>
      <c r="B9235" s="417" t="s">
        <v>13671</v>
      </c>
      <c r="C9235" s="417" t="s">
        <v>2281</v>
      </c>
      <c r="D9235" s="417" t="s">
        <v>4181</v>
      </c>
      <c r="E9235" s="391">
        <v>0.03</v>
      </c>
      <c r="F9235" s="418">
        <v>44214</v>
      </c>
      <c r="G9235" s="417" t="s">
        <v>2283</v>
      </c>
      <c r="I9235" s="379">
        <f t="shared" ca="1" si="507"/>
        <v>-357</v>
      </c>
      <c r="J9235" s="379">
        <f t="shared" ca="1" si="508"/>
        <v>-247</v>
      </c>
      <c r="K9235" s="391" t="str">
        <f t="shared" ca="1" si="509"/>
        <v>35,50</v>
      </c>
      <c r="L9235" s="379"/>
      <c r="O9235" s="379"/>
    </row>
    <row r="9236" spans="1:15">
      <c r="A9236" s="417" t="s">
        <v>2155</v>
      </c>
      <c r="B9236" s="417" t="s">
        <v>13672</v>
      </c>
      <c r="C9236" s="417" t="s">
        <v>2281</v>
      </c>
      <c r="D9236" s="417" t="s">
        <v>8696</v>
      </c>
      <c r="E9236" s="391">
        <v>0.03</v>
      </c>
      <c r="F9236" s="418">
        <v>44214</v>
      </c>
      <c r="G9236" s="417" t="s">
        <v>2286</v>
      </c>
      <c r="I9236" s="379">
        <f t="shared" ca="1" si="507"/>
        <v>-357</v>
      </c>
      <c r="J9236" s="379">
        <f t="shared" ca="1" si="508"/>
        <v>-247</v>
      </c>
      <c r="K9236" s="391" t="str">
        <f t="shared" ca="1" si="509"/>
        <v>35,75</v>
      </c>
      <c r="L9236" s="379"/>
      <c r="O9236" s="379"/>
    </row>
    <row r="9237" spans="1:15">
      <c r="A9237" s="417" t="s">
        <v>2155</v>
      </c>
      <c r="B9237" s="417" t="s">
        <v>5274</v>
      </c>
      <c r="C9237" s="417" t="s">
        <v>2281</v>
      </c>
      <c r="D9237" s="417" t="s">
        <v>2992</v>
      </c>
      <c r="E9237" s="391">
        <v>0.03</v>
      </c>
      <c r="F9237" s="418">
        <v>44214</v>
      </c>
      <c r="G9237" s="417" t="s">
        <v>2283</v>
      </c>
      <c r="I9237" s="379">
        <f t="shared" ca="1" si="507"/>
        <v>-357</v>
      </c>
      <c r="J9237" s="379">
        <f t="shared" ca="1" si="508"/>
        <v>-247</v>
      </c>
      <c r="K9237" s="391" t="str">
        <f t="shared" ca="1" si="509"/>
        <v>36,00</v>
      </c>
      <c r="L9237" s="379"/>
      <c r="O9237" s="379"/>
    </row>
    <row r="9238" spans="1:15">
      <c r="A9238" s="417" t="s">
        <v>2155</v>
      </c>
      <c r="B9238" s="417" t="s">
        <v>13673</v>
      </c>
      <c r="C9238" s="417" t="s">
        <v>2281</v>
      </c>
      <c r="D9238" s="417" t="s">
        <v>13674</v>
      </c>
      <c r="E9238" s="391">
        <v>0.02</v>
      </c>
      <c r="F9238" s="418">
        <v>44214</v>
      </c>
      <c r="G9238" s="417" t="s">
        <v>2286</v>
      </c>
      <c r="I9238" s="379">
        <f t="shared" ca="1" si="507"/>
        <v>-357</v>
      </c>
      <c r="J9238" s="379">
        <f t="shared" ca="1" si="508"/>
        <v>-247</v>
      </c>
      <c r="K9238" s="391" t="str">
        <f t="shared" ca="1" si="509"/>
        <v>36,25</v>
      </c>
      <c r="L9238" s="379"/>
      <c r="O9238" s="379"/>
    </row>
    <row r="9239" spans="1:15">
      <c r="A9239" s="417" t="s">
        <v>2155</v>
      </c>
      <c r="B9239" s="417" t="s">
        <v>13675</v>
      </c>
      <c r="C9239" s="417" t="s">
        <v>2281</v>
      </c>
      <c r="D9239" s="417" t="s">
        <v>13676</v>
      </c>
      <c r="E9239" s="391">
        <v>0.02</v>
      </c>
      <c r="F9239" s="418">
        <v>44214</v>
      </c>
      <c r="G9239" s="417" t="s">
        <v>2283</v>
      </c>
      <c r="I9239" s="379">
        <f t="shared" ca="1" si="507"/>
        <v>-357</v>
      </c>
      <c r="J9239" s="379">
        <f t="shared" ca="1" si="508"/>
        <v>-247</v>
      </c>
      <c r="K9239" s="391" t="str">
        <f t="shared" ca="1" si="509"/>
        <v>36,50</v>
      </c>
      <c r="L9239" s="379"/>
      <c r="O9239" s="379"/>
    </row>
    <row r="9240" spans="1:15">
      <c r="A9240" s="417" t="s">
        <v>2155</v>
      </c>
      <c r="B9240" s="417" t="s">
        <v>13677</v>
      </c>
      <c r="C9240" s="417" t="s">
        <v>2281</v>
      </c>
      <c r="D9240" s="417" t="s">
        <v>13678</v>
      </c>
      <c r="E9240" s="391">
        <v>0.01</v>
      </c>
      <c r="F9240" s="418">
        <v>44214</v>
      </c>
      <c r="G9240" s="417" t="s">
        <v>2286</v>
      </c>
      <c r="I9240" s="379">
        <f t="shared" ca="1" si="507"/>
        <v>-357</v>
      </c>
      <c r="J9240" s="379">
        <f t="shared" ca="1" si="508"/>
        <v>-247</v>
      </c>
      <c r="K9240" s="391" t="str">
        <f t="shared" ca="1" si="509"/>
        <v>36,75</v>
      </c>
      <c r="L9240" s="379"/>
      <c r="O9240" s="379"/>
    </row>
    <row r="9241" spans="1:15">
      <c r="A9241" s="417" t="s">
        <v>2155</v>
      </c>
      <c r="B9241" s="417" t="s">
        <v>13679</v>
      </c>
      <c r="C9241" s="417" t="s">
        <v>2281</v>
      </c>
      <c r="D9241" s="417" t="s">
        <v>2994</v>
      </c>
      <c r="E9241" s="391">
        <v>0.02</v>
      </c>
      <c r="F9241" s="418">
        <v>44214</v>
      </c>
      <c r="G9241" s="417" t="s">
        <v>2283</v>
      </c>
      <c r="I9241" s="379">
        <f t="shared" ca="1" si="507"/>
        <v>-357</v>
      </c>
      <c r="J9241" s="379">
        <f t="shared" ca="1" si="508"/>
        <v>-247</v>
      </c>
      <c r="K9241" s="391" t="str">
        <f t="shared" ca="1" si="509"/>
        <v>37,00</v>
      </c>
      <c r="L9241" s="379"/>
      <c r="O9241" s="379"/>
    </row>
    <row r="9242" spans="1:15">
      <c r="A9242" s="417" t="s">
        <v>2155</v>
      </c>
      <c r="B9242" s="417" t="s">
        <v>13680</v>
      </c>
      <c r="C9242" s="417" t="s">
        <v>2281</v>
      </c>
      <c r="D9242" s="417" t="s">
        <v>13681</v>
      </c>
      <c r="E9242" s="391">
        <v>0.02</v>
      </c>
      <c r="F9242" s="418">
        <v>44214</v>
      </c>
      <c r="G9242" s="417" t="s">
        <v>2286</v>
      </c>
      <c r="I9242" s="379">
        <f t="shared" ca="1" si="507"/>
        <v>-357</v>
      </c>
      <c r="J9242" s="379">
        <f t="shared" ca="1" si="508"/>
        <v>-247</v>
      </c>
      <c r="K9242" s="391" t="str">
        <f t="shared" ca="1" si="509"/>
        <v>37,25</v>
      </c>
      <c r="L9242" s="379"/>
      <c r="O9242" s="379"/>
    </row>
    <row r="9243" spans="1:15">
      <c r="A9243" s="417" t="s">
        <v>2155</v>
      </c>
      <c r="B9243" s="417" t="s">
        <v>13682</v>
      </c>
      <c r="C9243" s="417" t="s">
        <v>2281</v>
      </c>
      <c r="D9243" s="417" t="s">
        <v>2995</v>
      </c>
      <c r="E9243" s="391">
        <v>0.01</v>
      </c>
      <c r="F9243" s="418">
        <v>44214</v>
      </c>
      <c r="G9243" s="417" t="s">
        <v>2283</v>
      </c>
      <c r="I9243" s="379">
        <f t="shared" ca="1" si="507"/>
        <v>-357</v>
      </c>
      <c r="J9243" s="379">
        <f t="shared" ca="1" si="508"/>
        <v>-247</v>
      </c>
      <c r="K9243" s="391" t="str">
        <f t="shared" ca="1" si="509"/>
        <v>37,50</v>
      </c>
      <c r="L9243" s="379"/>
      <c r="O9243" s="379"/>
    </row>
    <row r="9244" spans="1:15">
      <c r="A9244" s="417" t="s">
        <v>2155</v>
      </c>
      <c r="B9244" s="417" t="s">
        <v>13683</v>
      </c>
      <c r="C9244" s="417" t="s">
        <v>2281</v>
      </c>
      <c r="D9244" s="417" t="s">
        <v>13684</v>
      </c>
      <c r="E9244" s="391">
        <v>0.01</v>
      </c>
      <c r="F9244" s="418">
        <v>44214</v>
      </c>
      <c r="G9244" s="417" t="s">
        <v>2286</v>
      </c>
      <c r="I9244" s="379">
        <f t="shared" ca="1" si="507"/>
        <v>-357</v>
      </c>
      <c r="J9244" s="379">
        <f t="shared" ca="1" si="508"/>
        <v>-247</v>
      </c>
      <c r="K9244" s="391" t="str">
        <f t="shared" ca="1" si="509"/>
        <v>37,75</v>
      </c>
      <c r="L9244" s="379"/>
      <c r="O9244" s="379"/>
    </row>
    <row r="9245" spans="1:15">
      <c r="A9245" s="417" t="s">
        <v>2155</v>
      </c>
      <c r="B9245" s="417" t="s">
        <v>13685</v>
      </c>
      <c r="C9245" s="417" t="s">
        <v>2281</v>
      </c>
      <c r="D9245" s="417" t="s">
        <v>5054</v>
      </c>
      <c r="E9245" s="391">
        <v>0.01</v>
      </c>
      <c r="F9245" s="418">
        <v>44214</v>
      </c>
      <c r="G9245" s="417" t="s">
        <v>2283</v>
      </c>
      <c r="I9245" s="379">
        <f t="shared" ca="1" si="507"/>
        <v>-357</v>
      </c>
      <c r="J9245" s="379">
        <f t="shared" ca="1" si="508"/>
        <v>-247</v>
      </c>
      <c r="K9245" s="391" t="str">
        <f t="shared" ca="1" si="509"/>
        <v>38,00</v>
      </c>
      <c r="L9245" s="379"/>
      <c r="O9245" s="379"/>
    </row>
    <row r="9246" spans="1:15">
      <c r="A9246" s="417" t="s">
        <v>2155</v>
      </c>
      <c r="B9246" s="417" t="s">
        <v>13686</v>
      </c>
      <c r="C9246" s="417" t="s">
        <v>2281</v>
      </c>
      <c r="D9246" s="417" t="s">
        <v>13687</v>
      </c>
      <c r="E9246" s="391">
        <v>0.01</v>
      </c>
      <c r="F9246" s="418">
        <v>44214</v>
      </c>
      <c r="G9246" s="417" t="s">
        <v>2286</v>
      </c>
      <c r="I9246" s="379">
        <f t="shared" ca="1" si="507"/>
        <v>-357</v>
      </c>
      <c r="J9246" s="379">
        <f t="shared" ca="1" si="508"/>
        <v>-247</v>
      </c>
      <c r="K9246" s="391" t="str">
        <f t="shared" ca="1" si="509"/>
        <v>38,25</v>
      </c>
      <c r="L9246" s="379"/>
      <c r="O9246" s="379"/>
    </row>
    <row r="9247" spans="1:15">
      <c r="A9247" s="417" t="s">
        <v>2155</v>
      </c>
      <c r="B9247" s="417" t="s">
        <v>13688</v>
      </c>
      <c r="C9247" s="417" t="s">
        <v>2281</v>
      </c>
      <c r="D9247" s="417" t="s">
        <v>2394</v>
      </c>
      <c r="E9247" s="391">
        <v>0.01</v>
      </c>
      <c r="F9247" s="418">
        <v>44214</v>
      </c>
      <c r="G9247" s="417" t="s">
        <v>2283</v>
      </c>
      <c r="I9247" s="379">
        <f t="shared" ca="1" si="507"/>
        <v>-357</v>
      </c>
      <c r="J9247" s="379">
        <f t="shared" ca="1" si="508"/>
        <v>-247</v>
      </c>
      <c r="K9247" s="391" t="str">
        <f t="shared" ca="1" si="509"/>
        <v>38,50</v>
      </c>
      <c r="L9247" s="379"/>
      <c r="O9247" s="379"/>
    </row>
    <row r="9248" spans="1:15">
      <c r="A9248" s="417" t="s">
        <v>2155</v>
      </c>
      <c r="B9248" s="417" t="s">
        <v>13689</v>
      </c>
      <c r="C9248" s="417" t="s">
        <v>2281</v>
      </c>
      <c r="D9248" s="417" t="s">
        <v>13690</v>
      </c>
      <c r="E9248" s="391">
        <v>0.01</v>
      </c>
      <c r="F9248" s="418">
        <v>44214</v>
      </c>
      <c r="G9248" s="417" t="s">
        <v>2286</v>
      </c>
      <c r="I9248" s="379">
        <f t="shared" ca="1" si="507"/>
        <v>-357</v>
      </c>
      <c r="J9248" s="379">
        <f t="shared" ca="1" si="508"/>
        <v>-247</v>
      </c>
      <c r="K9248" s="391" t="str">
        <f t="shared" ca="1" si="509"/>
        <v>38,75</v>
      </c>
      <c r="L9248" s="379"/>
      <c r="O9248" s="379"/>
    </row>
    <row r="9249" spans="1:15">
      <c r="A9249" s="417" t="s">
        <v>2155</v>
      </c>
      <c r="B9249" s="417" t="s">
        <v>13691</v>
      </c>
      <c r="C9249" s="417" t="s">
        <v>2281</v>
      </c>
      <c r="D9249" s="417" t="s">
        <v>9372</v>
      </c>
      <c r="E9249" s="391">
        <v>0.01</v>
      </c>
      <c r="F9249" s="418">
        <v>44214</v>
      </c>
      <c r="G9249" s="417" t="s">
        <v>2283</v>
      </c>
      <c r="I9249" s="379">
        <f t="shared" ca="1" si="507"/>
        <v>-357</v>
      </c>
      <c r="J9249" s="379">
        <f t="shared" ca="1" si="508"/>
        <v>-247</v>
      </c>
      <c r="K9249" s="391" t="str">
        <f t="shared" ca="1" si="509"/>
        <v>39,00</v>
      </c>
      <c r="L9249" s="379"/>
      <c r="O9249" s="379"/>
    </row>
    <row r="9250" spans="1:15">
      <c r="A9250" s="417" t="s">
        <v>2155</v>
      </c>
      <c r="B9250" s="417" t="s">
        <v>13692</v>
      </c>
      <c r="C9250" s="417" t="s">
        <v>2281</v>
      </c>
      <c r="D9250" s="417" t="s">
        <v>13693</v>
      </c>
      <c r="E9250" s="391">
        <v>0.01</v>
      </c>
      <c r="F9250" s="418">
        <v>44214</v>
      </c>
      <c r="G9250" s="417" t="s">
        <v>2286</v>
      </c>
      <c r="I9250" s="379">
        <f t="shared" ca="1" si="507"/>
        <v>-357</v>
      </c>
      <c r="J9250" s="379">
        <f t="shared" ca="1" si="508"/>
        <v>-247</v>
      </c>
      <c r="K9250" s="391" t="str">
        <f t="shared" ca="1" si="509"/>
        <v>39,25</v>
      </c>
      <c r="L9250" s="379"/>
      <c r="O9250" s="379"/>
    </row>
    <row r="9251" spans="1:15">
      <c r="A9251" s="417" t="s">
        <v>2155</v>
      </c>
      <c r="B9251" s="417" t="s">
        <v>13694</v>
      </c>
      <c r="C9251" s="417" t="s">
        <v>2281</v>
      </c>
      <c r="D9251" s="417" t="s">
        <v>13695</v>
      </c>
      <c r="E9251" s="391">
        <v>0.01</v>
      </c>
      <c r="F9251" s="418">
        <v>44214</v>
      </c>
      <c r="G9251" s="417" t="s">
        <v>2283</v>
      </c>
      <c r="I9251" s="379">
        <f t="shared" ca="1" si="507"/>
        <v>-357</v>
      </c>
      <c r="J9251" s="379">
        <f t="shared" ca="1" si="508"/>
        <v>-247</v>
      </c>
      <c r="K9251" s="391" t="str">
        <f t="shared" ca="1" si="509"/>
        <v>39,50</v>
      </c>
      <c r="L9251" s="379"/>
      <c r="O9251" s="379"/>
    </row>
    <row r="9252" spans="1:15">
      <c r="A9252" s="417" t="s">
        <v>2155</v>
      </c>
      <c r="B9252" s="417" t="s">
        <v>13696</v>
      </c>
      <c r="C9252" s="417" t="s">
        <v>2281</v>
      </c>
      <c r="D9252" s="417" t="s">
        <v>13697</v>
      </c>
      <c r="E9252" s="391">
        <v>0.01</v>
      </c>
      <c r="F9252" s="418">
        <v>44214</v>
      </c>
      <c r="G9252" s="417" t="s">
        <v>2286</v>
      </c>
      <c r="I9252" s="379">
        <f t="shared" ca="1" si="507"/>
        <v>-357</v>
      </c>
      <c r="J9252" s="379">
        <f t="shared" ca="1" si="508"/>
        <v>-247</v>
      </c>
      <c r="K9252" s="391" t="str">
        <f t="shared" ca="1" si="509"/>
        <v>39,75</v>
      </c>
      <c r="L9252" s="379"/>
      <c r="O9252" s="379"/>
    </row>
    <row r="9253" spans="1:15">
      <c r="A9253" s="417" t="s">
        <v>2155</v>
      </c>
      <c r="B9253" s="417" t="s">
        <v>13698</v>
      </c>
      <c r="C9253" s="417" t="s">
        <v>2281</v>
      </c>
      <c r="D9253" s="417" t="s">
        <v>2428</v>
      </c>
      <c r="E9253" s="391">
        <v>0.01</v>
      </c>
      <c r="F9253" s="418">
        <v>44214</v>
      </c>
      <c r="G9253" s="417" t="s">
        <v>2283</v>
      </c>
      <c r="I9253" s="379">
        <f t="shared" ca="1" si="507"/>
        <v>-357</v>
      </c>
      <c r="J9253" s="379">
        <f t="shared" ca="1" si="508"/>
        <v>-247</v>
      </c>
      <c r="K9253" s="391" t="str">
        <f t="shared" ca="1" si="509"/>
        <v>40,00</v>
      </c>
      <c r="L9253" s="379"/>
      <c r="O9253" s="379"/>
    </row>
    <row r="9254" spans="1:15">
      <c r="A9254" s="417" t="s">
        <v>2155</v>
      </c>
      <c r="B9254" s="417" t="s">
        <v>5275</v>
      </c>
      <c r="C9254" s="417" t="s">
        <v>2281</v>
      </c>
      <c r="D9254" s="417" t="s">
        <v>4150</v>
      </c>
      <c r="E9254" s="391">
        <v>20.65</v>
      </c>
      <c r="F9254" s="418">
        <v>44214</v>
      </c>
      <c r="G9254" s="417" t="s">
        <v>2283</v>
      </c>
      <c r="I9254" s="379">
        <f t="shared" ca="1" si="507"/>
        <v>-357</v>
      </c>
      <c r="J9254" s="379">
        <f t="shared" ca="1" si="508"/>
        <v>-247</v>
      </c>
      <c r="K9254" s="391" t="str">
        <f t="shared" ca="1" si="509"/>
        <v>10,50</v>
      </c>
      <c r="L9254" s="379"/>
      <c r="O9254" s="379"/>
    </row>
    <row r="9255" spans="1:15">
      <c r="A9255" s="417" t="s">
        <v>2155</v>
      </c>
      <c r="B9255" s="417" t="s">
        <v>13699</v>
      </c>
      <c r="C9255" s="417" t="s">
        <v>2281</v>
      </c>
      <c r="D9255" s="417" t="s">
        <v>5040</v>
      </c>
      <c r="E9255" s="391">
        <v>0.01</v>
      </c>
      <c r="F9255" s="418">
        <v>44214</v>
      </c>
      <c r="G9255" s="417" t="s">
        <v>2286</v>
      </c>
      <c r="I9255" s="379">
        <f t="shared" ca="1" si="507"/>
        <v>-357</v>
      </c>
      <c r="J9255" s="379">
        <f t="shared" ca="1" si="508"/>
        <v>-247</v>
      </c>
      <c r="K9255" s="391" t="str">
        <f t="shared" ca="1" si="509"/>
        <v>41,25</v>
      </c>
      <c r="L9255" s="379"/>
      <c r="O9255" s="379"/>
    </row>
    <row r="9256" spans="1:15">
      <c r="A9256" s="417" t="s">
        <v>2155</v>
      </c>
      <c r="B9256" s="417" t="s">
        <v>5276</v>
      </c>
      <c r="C9256" s="417" t="s">
        <v>2281</v>
      </c>
      <c r="D9256" s="417" t="s">
        <v>4156</v>
      </c>
      <c r="E9256" s="391">
        <v>19.7</v>
      </c>
      <c r="F9256" s="418">
        <v>44214</v>
      </c>
      <c r="G9256" s="417" t="s">
        <v>2283</v>
      </c>
      <c r="I9256" s="379">
        <f t="shared" ca="1" si="507"/>
        <v>-357</v>
      </c>
      <c r="J9256" s="379">
        <f t="shared" ca="1" si="508"/>
        <v>-247</v>
      </c>
      <c r="K9256" s="391" t="str">
        <f t="shared" ca="1" si="509"/>
        <v>11,50</v>
      </c>
      <c r="L9256" s="379"/>
      <c r="O9256" s="379"/>
    </row>
    <row r="9257" spans="1:15">
      <c r="A9257" s="417" t="s">
        <v>2155</v>
      </c>
      <c r="B9257" s="417" t="s">
        <v>13700</v>
      </c>
      <c r="C9257" s="417" t="s">
        <v>2281</v>
      </c>
      <c r="D9257" s="417" t="s">
        <v>7322</v>
      </c>
      <c r="E9257" s="391">
        <v>0.02</v>
      </c>
      <c r="F9257" s="418">
        <v>44214</v>
      </c>
      <c r="G9257" s="417" t="s">
        <v>2283</v>
      </c>
      <c r="I9257" s="379">
        <f t="shared" ca="1" si="507"/>
        <v>-357</v>
      </c>
      <c r="J9257" s="379">
        <f t="shared" ca="1" si="508"/>
        <v>-247</v>
      </c>
      <c r="K9257" s="391" t="str">
        <f t="shared" ca="1" si="509"/>
        <v>41,00</v>
      </c>
      <c r="L9257" s="379"/>
      <c r="O9257" s="379"/>
    </row>
    <row r="9258" spans="1:15">
      <c r="A9258" s="417" t="s">
        <v>2155</v>
      </c>
      <c r="B9258" s="417" t="s">
        <v>13701</v>
      </c>
      <c r="C9258" s="417" t="s">
        <v>2281</v>
      </c>
      <c r="D9258" s="417" t="s">
        <v>13702</v>
      </c>
      <c r="E9258" s="391">
        <v>0.01</v>
      </c>
      <c r="F9258" s="418">
        <v>44214</v>
      </c>
      <c r="G9258" s="417" t="s">
        <v>2283</v>
      </c>
      <c r="I9258" s="379">
        <f t="shared" ca="1" si="507"/>
        <v>-357</v>
      </c>
      <c r="J9258" s="379">
        <f t="shared" ca="1" si="508"/>
        <v>-247</v>
      </c>
      <c r="K9258" s="391" t="str">
        <f t="shared" ca="1" si="509"/>
        <v>41,50</v>
      </c>
      <c r="L9258" s="379"/>
      <c r="O9258" s="379"/>
    </row>
    <row r="9259" spans="1:15">
      <c r="A9259" s="417" t="s">
        <v>2155</v>
      </c>
      <c r="B9259" s="417" t="s">
        <v>13703</v>
      </c>
      <c r="C9259" s="417" t="s">
        <v>2281</v>
      </c>
      <c r="D9259" s="417" t="s">
        <v>9359</v>
      </c>
      <c r="E9259" s="391">
        <v>0.01</v>
      </c>
      <c r="F9259" s="418">
        <v>44214</v>
      </c>
      <c r="G9259" s="417" t="s">
        <v>2286</v>
      </c>
      <c r="I9259" s="379">
        <f t="shared" ca="1" si="507"/>
        <v>-357</v>
      </c>
      <c r="J9259" s="379">
        <f t="shared" ca="1" si="508"/>
        <v>-247</v>
      </c>
      <c r="K9259" s="391" t="str">
        <f t="shared" ca="1" si="509"/>
        <v>41,75</v>
      </c>
      <c r="L9259" s="379"/>
      <c r="O9259" s="379"/>
    </row>
    <row r="9260" spans="1:15">
      <c r="A9260" s="417" t="s">
        <v>2155</v>
      </c>
      <c r="B9260" s="417" t="s">
        <v>5277</v>
      </c>
      <c r="C9260" s="417" t="s">
        <v>2281</v>
      </c>
      <c r="D9260" s="417" t="s">
        <v>5278</v>
      </c>
      <c r="E9260" s="391">
        <v>18.18</v>
      </c>
      <c r="F9260" s="418">
        <v>44214</v>
      </c>
      <c r="G9260" s="417" t="s">
        <v>2283</v>
      </c>
      <c r="I9260" s="379">
        <f t="shared" ca="1" si="507"/>
        <v>-357</v>
      </c>
      <c r="J9260" s="379">
        <f t="shared" ca="1" si="508"/>
        <v>-247</v>
      </c>
      <c r="K9260" s="391" t="str">
        <f t="shared" ca="1" si="509"/>
        <v>12,50</v>
      </c>
      <c r="L9260" s="379"/>
      <c r="O9260" s="379"/>
    </row>
    <row r="9261" spans="1:15">
      <c r="A9261" s="417" t="s">
        <v>2155</v>
      </c>
      <c r="B9261" s="417" t="s">
        <v>13704</v>
      </c>
      <c r="C9261" s="417" t="s">
        <v>2281</v>
      </c>
      <c r="D9261" s="417" t="s">
        <v>2386</v>
      </c>
      <c r="E9261" s="391">
        <v>0.01</v>
      </c>
      <c r="F9261" s="418">
        <v>44214</v>
      </c>
      <c r="G9261" s="417" t="s">
        <v>2283</v>
      </c>
      <c r="I9261" s="379">
        <f t="shared" ca="1" si="507"/>
        <v>-357</v>
      </c>
      <c r="J9261" s="379">
        <f t="shared" ca="1" si="508"/>
        <v>-247</v>
      </c>
      <c r="K9261" s="391" t="str">
        <f t="shared" ca="1" si="509"/>
        <v>42,00</v>
      </c>
      <c r="L9261" s="379"/>
      <c r="O9261" s="379"/>
    </row>
    <row r="9262" spans="1:15">
      <c r="A9262" s="417" t="s">
        <v>2155</v>
      </c>
      <c r="B9262" s="417" t="s">
        <v>13705</v>
      </c>
      <c r="C9262" s="417" t="s">
        <v>2281</v>
      </c>
      <c r="D9262" s="417" t="s">
        <v>13706</v>
      </c>
      <c r="E9262" s="391">
        <v>0.01</v>
      </c>
      <c r="F9262" s="418">
        <v>44214</v>
      </c>
      <c r="G9262" s="417" t="s">
        <v>2286</v>
      </c>
      <c r="I9262" s="379">
        <f t="shared" ca="1" si="507"/>
        <v>-357</v>
      </c>
      <c r="J9262" s="379">
        <f t="shared" ca="1" si="508"/>
        <v>-247</v>
      </c>
      <c r="K9262" s="391" t="str">
        <f t="shared" ca="1" si="509"/>
        <v>42,25</v>
      </c>
      <c r="L9262" s="379"/>
      <c r="O9262" s="379"/>
    </row>
    <row r="9263" spans="1:15">
      <c r="A9263" s="417" t="s">
        <v>2155</v>
      </c>
      <c r="B9263" s="417" t="s">
        <v>13707</v>
      </c>
      <c r="C9263" s="417" t="s">
        <v>2281</v>
      </c>
      <c r="D9263" s="417" t="s">
        <v>6689</v>
      </c>
      <c r="E9263" s="391">
        <v>0.01</v>
      </c>
      <c r="F9263" s="418">
        <v>44214</v>
      </c>
      <c r="G9263" s="417" t="s">
        <v>2283</v>
      </c>
      <c r="I9263" s="379">
        <f t="shared" ca="1" si="507"/>
        <v>-357</v>
      </c>
      <c r="J9263" s="379">
        <f t="shared" ca="1" si="508"/>
        <v>-247</v>
      </c>
      <c r="K9263" s="391" t="str">
        <f t="shared" ca="1" si="509"/>
        <v>42,50</v>
      </c>
      <c r="L9263" s="379"/>
      <c r="O9263" s="379"/>
    </row>
    <row r="9264" spans="1:15">
      <c r="A9264" s="417" t="s">
        <v>2155</v>
      </c>
      <c r="B9264" s="417" t="s">
        <v>18633</v>
      </c>
      <c r="C9264" s="417" t="s">
        <v>2281</v>
      </c>
      <c r="D9264" s="417" t="s">
        <v>18634</v>
      </c>
      <c r="E9264" s="391">
        <v>0.01</v>
      </c>
      <c r="F9264" s="418">
        <v>44214</v>
      </c>
      <c r="G9264" s="417" t="s">
        <v>2286</v>
      </c>
      <c r="I9264" s="379">
        <f t="shared" ca="1" si="507"/>
        <v>-357</v>
      </c>
      <c r="J9264" s="379">
        <f t="shared" ca="1" si="508"/>
        <v>-247</v>
      </c>
      <c r="K9264" s="391" t="str">
        <f t="shared" ca="1" si="509"/>
        <v>42,75</v>
      </c>
      <c r="L9264" s="379"/>
      <c r="O9264" s="379"/>
    </row>
    <row r="9265" spans="1:15">
      <c r="A9265" s="417" t="s">
        <v>2155</v>
      </c>
      <c r="B9265" s="417" t="s">
        <v>5279</v>
      </c>
      <c r="C9265" s="417" t="s">
        <v>2281</v>
      </c>
      <c r="D9265" s="417" t="s">
        <v>5280</v>
      </c>
      <c r="E9265" s="391">
        <v>17.670000000000002</v>
      </c>
      <c r="F9265" s="418">
        <v>44214</v>
      </c>
      <c r="G9265" s="417" t="s">
        <v>2283</v>
      </c>
      <c r="I9265" s="379">
        <f t="shared" ca="1" si="507"/>
        <v>-357</v>
      </c>
      <c r="J9265" s="379">
        <f t="shared" ca="1" si="508"/>
        <v>-247</v>
      </c>
      <c r="K9265" s="391" t="str">
        <f t="shared" ca="1" si="509"/>
        <v>13,50</v>
      </c>
      <c r="L9265" s="379"/>
      <c r="O9265" s="379"/>
    </row>
    <row r="9266" spans="1:15">
      <c r="A9266" s="417" t="s">
        <v>2155</v>
      </c>
      <c r="B9266" s="417" t="s">
        <v>13708</v>
      </c>
      <c r="C9266" s="417" t="s">
        <v>2281</v>
      </c>
      <c r="D9266" s="417" t="s">
        <v>7323</v>
      </c>
      <c r="E9266" s="391">
        <v>0.01</v>
      </c>
      <c r="F9266" s="418">
        <v>44214</v>
      </c>
      <c r="G9266" s="417" t="s">
        <v>2283</v>
      </c>
      <c r="I9266" s="379">
        <f t="shared" ca="1" si="507"/>
        <v>-357</v>
      </c>
      <c r="J9266" s="379">
        <f t="shared" ca="1" si="508"/>
        <v>-247</v>
      </c>
      <c r="K9266" s="391" t="str">
        <f t="shared" ca="1" si="509"/>
        <v>43,50</v>
      </c>
      <c r="L9266" s="379"/>
      <c r="O9266" s="379"/>
    </row>
    <row r="9267" spans="1:15">
      <c r="A9267" s="417" t="s">
        <v>2155</v>
      </c>
      <c r="B9267" s="417" t="s">
        <v>18028</v>
      </c>
      <c r="C9267" s="417" t="s">
        <v>2281</v>
      </c>
      <c r="D9267" s="417" t="s">
        <v>18029</v>
      </c>
      <c r="E9267" s="391">
        <v>0.01</v>
      </c>
      <c r="F9267" s="418">
        <v>44214</v>
      </c>
      <c r="G9267" s="417" t="s">
        <v>2286</v>
      </c>
      <c r="I9267" s="379">
        <f t="shared" ca="1" si="507"/>
        <v>-357</v>
      </c>
      <c r="J9267" s="379">
        <f t="shared" ca="1" si="508"/>
        <v>-247</v>
      </c>
      <c r="K9267" s="391" t="str">
        <f t="shared" ca="1" si="509"/>
        <v>44,25</v>
      </c>
      <c r="L9267" s="379"/>
      <c r="O9267" s="379"/>
    </row>
    <row r="9268" spans="1:15">
      <c r="A9268" s="417" t="s">
        <v>2155</v>
      </c>
      <c r="B9268" s="417" t="s">
        <v>13709</v>
      </c>
      <c r="C9268" s="417" t="s">
        <v>2281</v>
      </c>
      <c r="D9268" s="417" t="s">
        <v>2997</v>
      </c>
      <c r="E9268" s="391">
        <v>0.01</v>
      </c>
      <c r="F9268" s="418">
        <v>44214</v>
      </c>
      <c r="G9268" s="417" t="s">
        <v>2283</v>
      </c>
      <c r="I9268" s="379">
        <f t="shared" ca="1" si="507"/>
        <v>-357</v>
      </c>
      <c r="J9268" s="379">
        <f t="shared" ca="1" si="508"/>
        <v>-247</v>
      </c>
      <c r="K9268" s="391" t="str">
        <f t="shared" ca="1" si="509"/>
        <v>44,50</v>
      </c>
      <c r="L9268" s="379"/>
      <c r="O9268" s="379"/>
    </row>
    <row r="9269" spans="1:15">
      <c r="A9269" s="417" t="s">
        <v>2155</v>
      </c>
      <c r="B9269" s="417" t="s">
        <v>5281</v>
      </c>
      <c r="C9269" s="417" t="s">
        <v>2281</v>
      </c>
      <c r="D9269" s="417" t="s">
        <v>5282</v>
      </c>
      <c r="E9269" s="391">
        <v>15.74</v>
      </c>
      <c r="F9269" s="418">
        <v>44214</v>
      </c>
      <c r="G9269" s="417" t="s">
        <v>2283</v>
      </c>
      <c r="I9269" s="379">
        <f t="shared" ca="1" si="507"/>
        <v>-357</v>
      </c>
      <c r="J9269" s="379">
        <f t="shared" ca="1" si="508"/>
        <v>-247</v>
      </c>
      <c r="K9269" s="391" t="str">
        <f t="shared" ca="1" si="509"/>
        <v>15,50</v>
      </c>
      <c r="L9269" s="379"/>
      <c r="O9269" s="379"/>
    </row>
    <row r="9270" spans="1:15">
      <c r="A9270" s="417" t="s">
        <v>2155</v>
      </c>
      <c r="B9270" s="417" t="s">
        <v>13710</v>
      </c>
      <c r="C9270" s="417" t="s">
        <v>2281</v>
      </c>
      <c r="D9270" s="417" t="s">
        <v>2998</v>
      </c>
      <c r="E9270" s="391">
        <v>0.01</v>
      </c>
      <c r="F9270" s="418">
        <v>44214</v>
      </c>
      <c r="G9270" s="417" t="s">
        <v>2283</v>
      </c>
      <c r="I9270" s="379">
        <f t="shared" ca="1" si="507"/>
        <v>-357</v>
      </c>
      <c r="J9270" s="379">
        <f t="shared" ca="1" si="508"/>
        <v>-247</v>
      </c>
      <c r="K9270" s="391" t="str">
        <f t="shared" ca="1" si="509"/>
        <v>45,00</v>
      </c>
      <c r="L9270" s="379"/>
      <c r="O9270" s="379"/>
    </row>
    <row r="9271" spans="1:15">
      <c r="A9271" s="417" t="s">
        <v>2155</v>
      </c>
      <c r="B9271" s="417" t="s">
        <v>5283</v>
      </c>
      <c r="C9271" s="417" t="s">
        <v>2281</v>
      </c>
      <c r="D9271" s="417" t="s">
        <v>5284</v>
      </c>
      <c r="E9271" s="391">
        <v>14.71</v>
      </c>
      <c r="F9271" s="418">
        <v>44214</v>
      </c>
      <c r="G9271" s="417" t="s">
        <v>2283</v>
      </c>
      <c r="I9271" s="379">
        <f t="shared" ca="1" si="507"/>
        <v>-357</v>
      </c>
      <c r="J9271" s="379">
        <f t="shared" ca="1" si="508"/>
        <v>-247</v>
      </c>
      <c r="K9271" s="391" t="str">
        <f t="shared" ca="1" si="509"/>
        <v>16,50</v>
      </c>
      <c r="L9271" s="379"/>
      <c r="O9271" s="379"/>
    </row>
    <row r="9272" spans="1:15">
      <c r="A9272" s="417" t="s">
        <v>2155</v>
      </c>
      <c r="B9272" s="417" t="s">
        <v>5285</v>
      </c>
      <c r="C9272" s="417" t="s">
        <v>2281</v>
      </c>
      <c r="D9272" s="417" t="s">
        <v>4089</v>
      </c>
      <c r="E9272" s="391">
        <v>11.81</v>
      </c>
      <c r="F9272" s="418">
        <v>44214</v>
      </c>
      <c r="G9272" s="417" t="s">
        <v>2283</v>
      </c>
      <c r="I9272" s="379">
        <f t="shared" ca="1" si="507"/>
        <v>-357</v>
      </c>
      <c r="J9272" s="379">
        <f t="shared" ca="1" si="508"/>
        <v>-247</v>
      </c>
      <c r="K9272" s="391" t="str">
        <f t="shared" ca="1" si="509"/>
        <v>17,50</v>
      </c>
      <c r="L9272" s="379"/>
      <c r="O9272" s="379"/>
    </row>
    <row r="9273" spans="1:15">
      <c r="A9273" s="417" t="s">
        <v>2155</v>
      </c>
      <c r="B9273" s="417" t="s">
        <v>5286</v>
      </c>
      <c r="C9273" s="417" t="s">
        <v>2281</v>
      </c>
      <c r="D9273" s="417" t="s">
        <v>2396</v>
      </c>
      <c r="E9273" s="391">
        <v>12.61</v>
      </c>
      <c r="F9273" s="418">
        <v>44214</v>
      </c>
      <c r="G9273" s="417" t="s">
        <v>2283</v>
      </c>
      <c r="I9273" s="379">
        <f t="shared" ca="1" si="507"/>
        <v>-357</v>
      </c>
      <c r="J9273" s="379">
        <f t="shared" ca="1" si="508"/>
        <v>-247</v>
      </c>
      <c r="K9273" s="391" t="str">
        <f t="shared" ca="1" si="509"/>
        <v>18,50</v>
      </c>
      <c r="L9273" s="379"/>
      <c r="O9273" s="379"/>
    </row>
    <row r="9274" spans="1:15">
      <c r="A9274" s="417" t="s">
        <v>2155</v>
      </c>
      <c r="B9274" s="417" t="s">
        <v>5287</v>
      </c>
      <c r="C9274" s="417" t="s">
        <v>2281</v>
      </c>
      <c r="D9274" s="417" t="s">
        <v>2398</v>
      </c>
      <c r="E9274" s="391">
        <v>11.4</v>
      </c>
      <c r="F9274" s="418">
        <v>44214</v>
      </c>
      <c r="G9274" s="417" t="s">
        <v>2283</v>
      </c>
      <c r="I9274" s="379">
        <f t="shared" ca="1" si="507"/>
        <v>-357</v>
      </c>
      <c r="J9274" s="379">
        <f t="shared" ca="1" si="508"/>
        <v>-247</v>
      </c>
      <c r="K9274" s="391" t="str">
        <f t="shared" ca="1" si="509"/>
        <v>19,50</v>
      </c>
      <c r="L9274" s="379"/>
      <c r="O9274" s="379"/>
    </row>
    <row r="9275" spans="1:15">
      <c r="A9275" s="417" t="s">
        <v>2155</v>
      </c>
      <c r="B9275" s="417" t="s">
        <v>5288</v>
      </c>
      <c r="C9275" s="417" t="s">
        <v>2281</v>
      </c>
      <c r="D9275" s="417" t="s">
        <v>5251</v>
      </c>
      <c r="E9275" s="391">
        <v>1.72</v>
      </c>
      <c r="F9275" s="418">
        <v>44214</v>
      </c>
      <c r="G9275" s="417" t="s">
        <v>2283</v>
      </c>
      <c r="I9275" s="379">
        <f t="shared" ca="1" si="507"/>
        <v>-357</v>
      </c>
      <c r="J9275" s="379">
        <f t="shared" ca="1" si="508"/>
        <v>-247</v>
      </c>
      <c r="K9275" s="391" t="str">
        <f t="shared" ca="1" si="509"/>
        <v>25,50</v>
      </c>
      <c r="L9275" s="379"/>
      <c r="O9275" s="379"/>
    </row>
    <row r="9276" spans="1:15">
      <c r="A9276" s="417" t="s">
        <v>2155</v>
      </c>
      <c r="B9276" s="417" t="s">
        <v>5289</v>
      </c>
      <c r="C9276" s="417" t="s">
        <v>2281</v>
      </c>
      <c r="D9276" s="417" t="s">
        <v>2441</v>
      </c>
      <c r="E9276" s="391">
        <v>4.38</v>
      </c>
      <c r="F9276" s="418">
        <v>44214</v>
      </c>
      <c r="G9276" s="417" t="s">
        <v>2283</v>
      </c>
      <c r="I9276" s="379">
        <f t="shared" ca="1" si="507"/>
        <v>-357</v>
      </c>
      <c r="J9276" s="379">
        <f t="shared" ca="1" si="508"/>
        <v>-247</v>
      </c>
      <c r="K9276" s="391" t="str">
        <f t="shared" ca="1" si="509"/>
        <v>26,50</v>
      </c>
      <c r="L9276" s="379"/>
      <c r="O9276" s="379"/>
    </row>
    <row r="9277" spans="1:15">
      <c r="A9277" s="417" t="s">
        <v>2155</v>
      </c>
      <c r="B9277" s="417" t="s">
        <v>5290</v>
      </c>
      <c r="C9277" s="417" t="s">
        <v>2281</v>
      </c>
      <c r="D9277" s="417" t="s">
        <v>2406</v>
      </c>
      <c r="E9277" s="391">
        <v>0.26</v>
      </c>
      <c r="F9277" s="418">
        <v>44214</v>
      </c>
      <c r="G9277" s="417" t="s">
        <v>2283</v>
      </c>
      <c r="I9277" s="379">
        <f t="shared" ca="1" si="507"/>
        <v>-357</v>
      </c>
      <c r="J9277" s="379">
        <f t="shared" ca="1" si="508"/>
        <v>-247</v>
      </c>
      <c r="K9277" s="391" t="str">
        <f t="shared" ca="1" si="509"/>
        <v>27,50</v>
      </c>
      <c r="L9277" s="379"/>
      <c r="O9277" s="379"/>
    </row>
    <row r="9278" spans="1:15">
      <c r="A9278" s="417" t="s">
        <v>2155</v>
      </c>
      <c r="B9278" s="417" t="s">
        <v>5291</v>
      </c>
      <c r="C9278" s="417" t="s">
        <v>2281</v>
      </c>
      <c r="D9278" s="417" t="s">
        <v>2753</v>
      </c>
      <c r="E9278" s="391">
        <v>0.01</v>
      </c>
      <c r="F9278" s="418">
        <v>44214</v>
      </c>
      <c r="G9278" s="417" t="s">
        <v>2283</v>
      </c>
      <c r="I9278" s="379">
        <f t="shared" ca="1" si="507"/>
        <v>-357</v>
      </c>
      <c r="J9278" s="379">
        <f t="shared" ca="1" si="508"/>
        <v>-247</v>
      </c>
      <c r="K9278" s="391" t="str">
        <f t="shared" ca="1" si="509"/>
        <v>28,50</v>
      </c>
      <c r="L9278" s="379"/>
      <c r="O9278" s="379"/>
    </row>
    <row r="9279" spans="1:15">
      <c r="A9279" s="417" t="s">
        <v>2155</v>
      </c>
      <c r="B9279" s="417" t="s">
        <v>5292</v>
      </c>
      <c r="C9279" s="417" t="s">
        <v>2281</v>
      </c>
      <c r="D9279" s="417" t="s">
        <v>5049</v>
      </c>
      <c r="E9279" s="391">
        <v>1.58</v>
      </c>
      <c r="F9279" s="418">
        <v>44214</v>
      </c>
      <c r="G9279" s="417" t="s">
        <v>2283</v>
      </c>
      <c r="I9279" s="379">
        <f t="shared" ca="1" si="507"/>
        <v>-357</v>
      </c>
      <c r="J9279" s="379">
        <f t="shared" ca="1" si="508"/>
        <v>-247</v>
      </c>
      <c r="K9279" s="391" t="str">
        <f t="shared" ca="1" si="509"/>
        <v>29,50</v>
      </c>
      <c r="L9279" s="379"/>
      <c r="O9279" s="379"/>
    </row>
    <row r="9280" spans="1:15">
      <c r="A9280" s="417" t="s">
        <v>2155</v>
      </c>
      <c r="B9280" s="417" t="s">
        <v>5293</v>
      </c>
      <c r="C9280" s="417" t="s">
        <v>2281</v>
      </c>
      <c r="D9280" s="417" t="s">
        <v>2420</v>
      </c>
      <c r="E9280" s="391">
        <v>0.01</v>
      </c>
      <c r="F9280" s="418">
        <v>44214</v>
      </c>
      <c r="G9280" s="417" t="s">
        <v>2283</v>
      </c>
      <c r="I9280" s="379">
        <f t="shared" ca="1" si="507"/>
        <v>-357</v>
      </c>
      <c r="J9280" s="379">
        <f t="shared" ca="1" si="508"/>
        <v>-247</v>
      </c>
      <c r="K9280" s="391" t="str">
        <f t="shared" ca="1" si="509"/>
        <v>30,50</v>
      </c>
      <c r="L9280" s="379"/>
      <c r="O9280" s="379"/>
    </row>
    <row r="9281" spans="1:15">
      <c r="A9281" s="417" t="s">
        <v>2155</v>
      </c>
      <c r="B9281" s="417" t="s">
        <v>8660</v>
      </c>
      <c r="C9281" s="417" t="s">
        <v>2281</v>
      </c>
      <c r="D9281" s="417" t="s">
        <v>8661</v>
      </c>
      <c r="E9281" s="391">
        <v>18.55</v>
      </c>
      <c r="F9281" s="418">
        <v>44214</v>
      </c>
      <c r="G9281" s="417" t="s">
        <v>2286</v>
      </c>
      <c r="I9281" s="379">
        <f t="shared" ca="1" si="507"/>
        <v>-357</v>
      </c>
      <c r="J9281" s="379">
        <f t="shared" ca="1" si="508"/>
        <v>-247</v>
      </c>
      <c r="K9281" s="391" t="str">
        <f t="shared" ca="1" si="509"/>
        <v>12,75</v>
      </c>
      <c r="L9281" s="379"/>
      <c r="O9281" s="379"/>
    </row>
    <row r="9282" spans="1:15">
      <c r="A9282" s="417" t="s">
        <v>2155</v>
      </c>
      <c r="B9282" s="417" t="s">
        <v>5294</v>
      </c>
      <c r="C9282" s="417" t="s">
        <v>2281</v>
      </c>
      <c r="D9282" s="417" t="s">
        <v>4153</v>
      </c>
      <c r="E9282" s="391">
        <v>2.63</v>
      </c>
      <c r="F9282" s="418">
        <v>44214</v>
      </c>
      <c r="G9282" s="417" t="s">
        <v>2283</v>
      </c>
      <c r="I9282" s="379">
        <f t="shared" ca="1" si="507"/>
        <v>-357</v>
      </c>
      <c r="J9282" s="379">
        <f t="shared" ca="1" si="508"/>
        <v>-247</v>
      </c>
      <c r="K9282" s="391" t="str">
        <f t="shared" ca="1" si="509"/>
        <v>9,40</v>
      </c>
      <c r="L9282" s="379"/>
      <c r="O9282" s="379"/>
    </row>
    <row r="9283" spans="1:15">
      <c r="A9283" s="417" t="s">
        <v>2155</v>
      </c>
      <c r="B9283" s="417" t="s">
        <v>5295</v>
      </c>
      <c r="C9283" s="417" t="s">
        <v>2281</v>
      </c>
      <c r="D9283" s="417" t="s">
        <v>4154</v>
      </c>
      <c r="E9283" s="391">
        <v>21.15</v>
      </c>
      <c r="F9283" s="418">
        <v>44214</v>
      </c>
      <c r="G9283" s="417" t="s">
        <v>2283</v>
      </c>
      <c r="I9283" s="379">
        <f t="shared" ca="1" si="507"/>
        <v>-357</v>
      </c>
      <c r="J9283" s="379">
        <f t="shared" ca="1" si="508"/>
        <v>-247</v>
      </c>
      <c r="K9283" s="391" t="str">
        <f t="shared" ca="1" si="509"/>
        <v>9,60</v>
      </c>
      <c r="L9283" s="379"/>
      <c r="O9283" s="379"/>
    </row>
    <row r="9284" spans="1:15">
      <c r="A9284" s="417" t="s">
        <v>2155</v>
      </c>
      <c r="B9284" s="417" t="s">
        <v>5296</v>
      </c>
      <c r="C9284" s="417" t="s">
        <v>2281</v>
      </c>
      <c r="D9284" s="417" t="s">
        <v>4155</v>
      </c>
      <c r="E9284" s="391">
        <v>3.15</v>
      </c>
      <c r="F9284" s="418">
        <v>44214</v>
      </c>
      <c r="G9284" s="417" t="s">
        <v>2283</v>
      </c>
      <c r="I9284" s="379">
        <f t="shared" ca="1" si="507"/>
        <v>-357</v>
      </c>
      <c r="J9284" s="379">
        <f t="shared" ca="1" si="508"/>
        <v>-247</v>
      </c>
      <c r="K9284" s="391" t="str">
        <f t="shared" ca="1" si="509"/>
        <v>9,80</v>
      </c>
      <c r="L9284" s="379"/>
      <c r="O9284" s="379"/>
    </row>
    <row r="9285" spans="1:15">
      <c r="A9285" s="417" t="s">
        <v>2155</v>
      </c>
      <c r="B9285" s="417" t="s">
        <v>5297</v>
      </c>
      <c r="C9285" s="417" t="s">
        <v>2281</v>
      </c>
      <c r="D9285" s="417" t="s">
        <v>2981</v>
      </c>
      <c r="E9285" s="391">
        <v>21.35</v>
      </c>
      <c r="F9285" s="418">
        <v>44610</v>
      </c>
      <c r="G9285" s="417" t="s">
        <v>2283</v>
      </c>
      <c r="I9285" s="379">
        <f t="shared" ca="1" si="507"/>
        <v>39</v>
      </c>
      <c r="J9285" s="379">
        <f t="shared" ca="1" si="508"/>
        <v>29</v>
      </c>
      <c r="K9285" s="391" t="str">
        <f t="shared" ca="1" si="509"/>
        <v>10,00</v>
      </c>
      <c r="L9285" s="379"/>
      <c r="O9285" s="379"/>
    </row>
    <row r="9286" spans="1:15">
      <c r="A9286" s="417" t="s">
        <v>2155</v>
      </c>
      <c r="B9286" s="417" t="s">
        <v>16610</v>
      </c>
      <c r="C9286" s="417" t="s">
        <v>2281</v>
      </c>
      <c r="D9286" s="417" t="s">
        <v>4150</v>
      </c>
      <c r="E9286" s="391">
        <v>20.68</v>
      </c>
      <c r="F9286" s="418">
        <v>44249</v>
      </c>
      <c r="G9286" s="417" t="s">
        <v>2283</v>
      </c>
      <c r="I9286" s="379">
        <f t="shared" ca="1" si="507"/>
        <v>-322</v>
      </c>
      <c r="J9286" s="379">
        <f t="shared" ca="1" si="508"/>
        <v>-224</v>
      </c>
      <c r="K9286" s="391" t="str">
        <f t="shared" ca="1" si="509"/>
        <v>10,50</v>
      </c>
      <c r="L9286" s="379"/>
      <c r="O9286" s="379"/>
    </row>
    <row r="9287" spans="1:15">
      <c r="A9287" s="417" t="s">
        <v>2155</v>
      </c>
      <c r="B9287" s="417" t="s">
        <v>17424</v>
      </c>
      <c r="C9287" s="417" t="s">
        <v>2281</v>
      </c>
      <c r="D9287" s="417" t="s">
        <v>5210</v>
      </c>
      <c r="E9287" s="391">
        <v>18.29</v>
      </c>
      <c r="F9287" s="418">
        <v>44249</v>
      </c>
      <c r="G9287" s="417" t="s">
        <v>2283</v>
      </c>
      <c r="I9287" s="379">
        <f t="shared" ca="1" si="507"/>
        <v>-322</v>
      </c>
      <c r="J9287" s="379">
        <f t="shared" ca="1" si="508"/>
        <v>-224</v>
      </c>
      <c r="K9287" s="391" t="str">
        <f t="shared" ca="1" si="509"/>
        <v>13,00</v>
      </c>
      <c r="L9287" s="379"/>
      <c r="O9287" s="379"/>
    </row>
    <row r="9288" spans="1:15">
      <c r="A9288" s="417" t="s">
        <v>2155</v>
      </c>
      <c r="B9288" s="417" t="s">
        <v>16611</v>
      </c>
      <c r="C9288" s="417" t="s">
        <v>2281</v>
      </c>
      <c r="D9288" s="417" t="s">
        <v>4156</v>
      </c>
      <c r="E9288" s="391">
        <v>19.739999999999998</v>
      </c>
      <c r="F9288" s="418">
        <v>44249</v>
      </c>
      <c r="G9288" s="417" t="s">
        <v>2283</v>
      </c>
      <c r="I9288" s="379">
        <f t="shared" ca="1" si="507"/>
        <v>-322</v>
      </c>
      <c r="J9288" s="379">
        <f t="shared" ca="1" si="508"/>
        <v>-224</v>
      </c>
      <c r="K9288" s="391" t="str">
        <f t="shared" ca="1" si="509"/>
        <v>11,50</v>
      </c>
      <c r="L9288" s="379"/>
      <c r="O9288" s="379"/>
    </row>
    <row r="9289" spans="1:15">
      <c r="A9289" s="417" t="s">
        <v>2155</v>
      </c>
      <c r="B9289" s="417" t="s">
        <v>17425</v>
      </c>
      <c r="C9289" s="417" t="s">
        <v>2281</v>
      </c>
      <c r="D9289" s="417" t="s">
        <v>5280</v>
      </c>
      <c r="E9289" s="391">
        <v>17.440000000000001</v>
      </c>
      <c r="F9289" s="418">
        <v>44249</v>
      </c>
      <c r="G9289" s="417" t="s">
        <v>2283</v>
      </c>
      <c r="I9289" s="379">
        <f t="shared" ca="1" si="507"/>
        <v>-322</v>
      </c>
      <c r="J9289" s="379">
        <f t="shared" ca="1" si="508"/>
        <v>-224</v>
      </c>
      <c r="K9289" s="391" t="str">
        <f t="shared" ca="1" si="509"/>
        <v>13,50</v>
      </c>
      <c r="L9289" s="379"/>
      <c r="O9289" s="379"/>
    </row>
    <row r="9290" spans="1:15">
      <c r="A9290" s="417" t="s">
        <v>2155</v>
      </c>
      <c r="B9290" s="417" t="s">
        <v>17426</v>
      </c>
      <c r="C9290" s="417" t="s">
        <v>2281</v>
      </c>
      <c r="D9290" s="417" t="s">
        <v>2438</v>
      </c>
      <c r="E9290" s="391">
        <v>16.68</v>
      </c>
      <c r="F9290" s="418">
        <v>44249</v>
      </c>
      <c r="G9290" s="417" t="s">
        <v>2283</v>
      </c>
      <c r="I9290" s="379">
        <f t="shared" ref="I9290:I9353" ca="1" si="510">IF(F9290&lt;&gt;"",F9290-$I$199,"")</f>
        <v>-322</v>
      </c>
      <c r="J9290" s="379">
        <f t="shared" ref="J9290:J9353" ca="1" si="511">IF(I9290&lt;&gt;"",NETWORKDAYS($I$199,F9290-1,$N$201:$N$224),"")</f>
        <v>-224</v>
      </c>
      <c r="K9290" s="391" t="str">
        <f t="shared" ref="K9290:K9353" ca="1" si="512">IF(I9290&lt;&gt;"",RIGHT(D9290,LEN(D9290)-FIND(" ",D9290)),"")</f>
        <v>14,50</v>
      </c>
      <c r="L9290" s="379"/>
      <c r="O9290" s="379"/>
    </row>
    <row r="9291" spans="1:15">
      <c r="A9291" s="417" t="s">
        <v>2155</v>
      </c>
      <c r="B9291" s="417" t="s">
        <v>17427</v>
      </c>
      <c r="C9291" s="417" t="s">
        <v>2281</v>
      </c>
      <c r="D9291" s="417" t="s">
        <v>5282</v>
      </c>
      <c r="E9291" s="391">
        <v>15.74</v>
      </c>
      <c r="F9291" s="418">
        <v>44249</v>
      </c>
      <c r="G9291" s="417" t="s">
        <v>2283</v>
      </c>
      <c r="I9291" s="379">
        <f t="shared" ca="1" si="510"/>
        <v>-322</v>
      </c>
      <c r="J9291" s="379">
        <f t="shared" ca="1" si="511"/>
        <v>-224</v>
      </c>
      <c r="K9291" s="391" t="str">
        <f t="shared" ca="1" si="512"/>
        <v>15,50</v>
      </c>
      <c r="L9291" s="379"/>
      <c r="O9291" s="379"/>
    </row>
    <row r="9292" spans="1:15">
      <c r="A9292" s="417" t="s">
        <v>2155</v>
      </c>
      <c r="B9292" s="417" t="s">
        <v>13711</v>
      </c>
      <c r="C9292" s="417" t="s">
        <v>2281</v>
      </c>
      <c r="D9292" s="417" t="s">
        <v>4102</v>
      </c>
      <c r="E9292" s="391">
        <v>15.7</v>
      </c>
      <c r="F9292" s="418">
        <v>44249</v>
      </c>
      <c r="G9292" s="417" t="s">
        <v>2283</v>
      </c>
      <c r="I9292" s="379">
        <f t="shared" ca="1" si="510"/>
        <v>-322</v>
      </c>
      <c r="J9292" s="379">
        <f t="shared" ca="1" si="511"/>
        <v>-224</v>
      </c>
      <c r="K9292" s="391" t="str">
        <f t="shared" ca="1" si="512"/>
        <v>15,00</v>
      </c>
      <c r="L9292" s="379"/>
      <c r="O9292" s="379"/>
    </row>
    <row r="9293" spans="1:15">
      <c r="A9293" s="417" t="s">
        <v>2155</v>
      </c>
      <c r="B9293" s="417" t="s">
        <v>13712</v>
      </c>
      <c r="C9293" s="417" t="s">
        <v>2281</v>
      </c>
      <c r="D9293" s="417" t="s">
        <v>2396</v>
      </c>
      <c r="E9293" s="391">
        <v>12.55</v>
      </c>
      <c r="F9293" s="418">
        <v>44249</v>
      </c>
      <c r="G9293" s="417" t="s">
        <v>2283</v>
      </c>
      <c r="I9293" s="379">
        <f t="shared" ca="1" si="510"/>
        <v>-322</v>
      </c>
      <c r="J9293" s="379">
        <f t="shared" ca="1" si="511"/>
        <v>-224</v>
      </c>
      <c r="K9293" s="391" t="str">
        <f t="shared" ca="1" si="512"/>
        <v>18,50</v>
      </c>
      <c r="L9293" s="379"/>
      <c r="O9293" s="379"/>
    </row>
    <row r="9294" spans="1:15">
      <c r="A9294" s="417" t="s">
        <v>2155</v>
      </c>
      <c r="B9294" s="417" t="s">
        <v>7159</v>
      </c>
      <c r="C9294" s="417" t="s">
        <v>2281</v>
      </c>
      <c r="D9294" s="417" t="s">
        <v>4170</v>
      </c>
      <c r="E9294" s="391">
        <v>14.5</v>
      </c>
      <c r="F9294" s="418">
        <v>44249</v>
      </c>
      <c r="G9294" s="417" t="s">
        <v>2283</v>
      </c>
      <c r="I9294" s="379">
        <f t="shared" ca="1" si="510"/>
        <v>-322</v>
      </c>
      <c r="J9294" s="379">
        <f t="shared" ca="1" si="511"/>
        <v>-224</v>
      </c>
      <c r="K9294" s="391" t="str">
        <f t="shared" ca="1" si="512"/>
        <v>16,00</v>
      </c>
      <c r="L9294" s="379"/>
      <c r="O9294" s="379"/>
    </row>
    <row r="9295" spans="1:15">
      <c r="A9295" s="417" t="s">
        <v>2155</v>
      </c>
      <c r="B9295" s="417" t="s">
        <v>17428</v>
      </c>
      <c r="C9295" s="417" t="s">
        <v>2281</v>
      </c>
      <c r="D9295" s="417" t="s">
        <v>2417</v>
      </c>
      <c r="E9295" s="391">
        <v>13.8</v>
      </c>
      <c r="F9295" s="418">
        <v>44249</v>
      </c>
      <c r="G9295" s="417" t="s">
        <v>2286</v>
      </c>
      <c r="I9295" s="379">
        <f t="shared" ca="1" si="510"/>
        <v>-322</v>
      </c>
      <c r="J9295" s="379">
        <f t="shared" ca="1" si="511"/>
        <v>-224</v>
      </c>
      <c r="K9295" s="391" t="str">
        <f t="shared" ca="1" si="512"/>
        <v>16,75</v>
      </c>
      <c r="L9295" s="379"/>
      <c r="O9295" s="379"/>
    </row>
    <row r="9296" spans="1:15">
      <c r="A9296" s="417" t="s">
        <v>2155</v>
      </c>
      <c r="B9296" s="417" t="s">
        <v>18635</v>
      </c>
      <c r="C9296" s="417" t="s">
        <v>2281</v>
      </c>
      <c r="D9296" s="417" t="s">
        <v>5284</v>
      </c>
      <c r="E9296" s="391">
        <v>14.12</v>
      </c>
      <c r="F9296" s="418">
        <v>44249</v>
      </c>
      <c r="G9296" s="417" t="s">
        <v>2283</v>
      </c>
      <c r="I9296" s="379">
        <f t="shared" ca="1" si="510"/>
        <v>-322</v>
      </c>
      <c r="J9296" s="379">
        <f t="shared" ca="1" si="511"/>
        <v>-224</v>
      </c>
      <c r="K9296" s="391" t="str">
        <f t="shared" ca="1" si="512"/>
        <v>16,50</v>
      </c>
      <c r="L9296" s="379"/>
      <c r="O9296" s="379"/>
    </row>
    <row r="9297" spans="1:15">
      <c r="A9297" s="417" t="s">
        <v>2155</v>
      </c>
      <c r="B9297" s="417" t="s">
        <v>13713</v>
      </c>
      <c r="C9297" s="417" t="s">
        <v>2281</v>
      </c>
      <c r="D9297" s="417" t="s">
        <v>2412</v>
      </c>
      <c r="E9297" s="391">
        <v>12.12</v>
      </c>
      <c r="F9297" s="418">
        <v>44249</v>
      </c>
      <c r="G9297" s="417" t="s">
        <v>2286</v>
      </c>
      <c r="I9297" s="379">
        <f t="shared" ca="1" si="510"/>
        <v>-322</v>
      </c>
      <c r="J9297" s="379">
        <f t="shared" ca="1" si="511"/>
        <v>-224</v>
      </c>
      <c r="K9297" s="391" t="str">
        <f t="shared" ca="1" si="512"/>
        <v>18,75</v>
      </c>
      <c r="L9297" s="379"/>
      <c r="O9297" s="379"/>
    </row>
    <row r="9298" spans="1:15">
      <c r="A9298" s="417" t="s">
        <v>2155</v>
      </c>
      <c r="B9298" s="417" t="s">
        <v>8662</v>
      </c>
      <c r="C9298" s="417" t="s">
        <v>2281</v>
      </c>
      <c r="D9298" s="417" t="s">
        <v>4161</v>
      </c>
      <c r="E9298" s="391">
        <v>9.06</v>
      </c>
      <c r="F9298" s="418">
        <v>44249</v>
      </c>
      <c r="G9298" s="417" t="s">
        <v>2286</v>
      </c>
      <c r="I9298" s="379">
        <f t="shared" ca="1" si="510"/>
        <v>-322</v>
      </c>
      <c r="J9298" s="379">
        <f t="shared" ca="1" si="511"/>
        <v>-224</v>
      </c>
      <c r="K9298" s="391" t="str">
        <f t="shared" ca="1" si="512"/>
        <v>19,25</v>
      </c>
      <c r="L9298" s="379"/>
      <c r="O9298" s="379"/>
    </row>
    <row r="9299" spans="1:15">
      <c r="A9299" s="417" t="s">
        <v>2155</v>
      </c>
      <c r="B9299" s="417" t="s">
        <v>17429</v>
      </c>
      <c r="C9299" s="417" t="s">
        <v>2281</v>
      </c>
      <c r="D9299" s="417" t="s">
        <v>4172</v>
      </c>
      <c r="E9299" s="391">
        <v>12.9</v>
      </c>
      <c r="F9299" s="418">
        <v>44249</v>
      </c>
      <c r="G9299" s="417" t="s">
        <v>2286</v>
      </c>
      <c r="I9299" s="379">
        <f t="shared" ca="1" si="510"/>
        <v>-322</v>
      </c>
      <c r="J9299" s="379">
        <f t="shared" ca="1" si="511"/>
        <v>-224</v>
      </c>
      <c r="K9299" s="391" t="str">
        <f t="shared" ca="1" si="512"/>
        <v>18,25</v>
      </c>
      <c r="L9299" s="379"/>
      <c r="O9299" s="379"/>
    </row>
    <row r="9300" spans="1:15">
      <c r="A9300" s="417" t="s">
        <v>2155</v>
      </c>
      <c r="B9300" s="417" t="s">
        <v>7160</v>
      </c>
      <c r="C9300" s="417" t="s">
        <v>2281</v>
      </c>
      <c r="D9300" s="417" t="s">
        <v>2397</v>
      </c>
      <c r="E9300" s="391">
        <v>11.8</v>
      </c>
      <c r="F9300" s="418">
        <v>44249</v>
      </c>
      <c r="G9300" s="417" t="s">
        <v>2283</v>
      </c>
      <c r="I9300" s="379">
        <f t="shared" ca="1" si="510"/>
        <v>-322</v>
      </c>
      <c r="J9300" s="379">
        <f t="shared" ca="1" si="511"/>
        <v>-224</v>
      </c>
      <c r="K9300" s="391" t="str">
        <f t="shared" ca="1" si="512"/>
        <v>19,00</v>
      </c>
      <c r="L9300" s="379"/>
      <c r="O9300" s="379"/>
    </row>
    <row r="9301" spans="1:15">
      <c r="A9301" s="417" t="s">
        <v>2155</v>
      </c>
      <c r="B9301" s="417" t="s">
        <v>13714</v>
      </c>
      <c r="C9301" s="417" t="s">
        <v>2281</v>
      </c>
      <c r="D9301" s="417" t="s">
        <v>2436</v>
      </c>
      <c r="E9301" s="391">
        <v>9.39</v>
      </c>
      <c r="F9301" s="418">
        <v>44249</v>
      </c>
      <c r="G9301" s="417" t="s">
        <v>2283</v>
      </c>
      <c r="I9301" s="379">
        <f t="shared" ca="1" si="510"/>
        <v>-322</v>
      </c>
      <c r="J9301" s="379">
        <f t="shared" ca="1" si="511"/>
        <v>-224</v>
      </c>
      <c r="K9301" s="391" t="str">
        <f t="shared" ca="1" si="512"/>
        <v>21,50</v>
      </c>
      <c r="L9301" s="379"/>
      <c r="O9301" s="379"/>
    </row>
    <row r="9302" spans="1:15">
      <c r="A9302" s="417" t="s">
        <v>2155</v>
      </c>
      <c r="B9302" s="417" t="s">
        <v>13715</v>
      </c>
      <c r="C9302" s="417" t="s">
        <v>2281</v>
      </c>
      <c r="D9302" s="417" t="s">
        <v>2424</v>
      </c>
      <c r="E9302" s="391">
        <v>10.63</v>
      </c>
      <c r="F9302" s="418">
        <v>44249</v>
      </c>
      <c r="G9302" s="417" t="s">
        <v>2286</v>
      </c>
      <c r="I9302" s="379">
        <f t="shared" ca="1" si="510"/>
        <v>-322</v>
      </c>
      <c r="J9302" s="379">
        <f t="shared" ca="1" si="511"/>
        <v>-224</v>
      </c>
      <c r="K9302" s="391" t="str">
        <f t="shared" ca="1" si="512"/>
        <v>20,25</v>
      </c>
      <c r="L9302" s="379"/>
      <c r="O9302" s="379"/>
    </row>
    <row r="9303" spans="1:15">
      <c r="A9303" s="417" t="s">
        <v>2155</v>
      </c>
      <c r="B9303" s="417" t="s">
        <v>8663</v>
      </c>
      <c r="C9303" s="417" t="s">
        <v>2281</v>
      </c>
      <c r="D9303" s="417" t="s">
        <v>2439</v>
      </c>
      <c r="E9303" s="391">
        <v>11.1</v>
      </c>
      <c r="F9303" s="418">
        <v>44249</v>
      </c>
      <c r="G9303" s="417" t="s">
        <v>2286</v>
      </c>
      <c r="I9303" s="379">
        <f t="shared" ca="1" si="510"/>
        <v>-322</v>
      </c>
      <c r="J9303" s="379">
        <f t="shared" ca="1" si="511"/>
        <v>-224</v>
      </c>
      <c r="K9303" s="391" t="str">
        <f t="shared" ca="1" si="512"/>
        <v>19,75</v>
      </c>
      <c r="L9303" s="379"/>
      <c r="O9303" s="379"/>
    </row>
    <row r="9304" spans="1:15">
      <c r="A9304" s="417" t="s">
        <v>2155</v>
      </c>
      <c r="B9304" s="417" t="s">
        <v>13716</v>
      </c>
      <c r="C9304" s="417" t="s">
        <v>2281</v>
      </c>
      <c r="D9304" s="417" t="s">
        <v>4098</v>
      </c>
      <c r="E9304" s="391">
        <v>10.15</v>
      </c>
      <c r="F9304" s="418">
        <v>44249</v>
      </c>
      <c r="G9304" s="417" t="s">
        <v>2286</v>
      </c>
      <c r="I9304" s="379">
        <f t="shared" ca="1" si="510"/>
        <v>-322</v>
      </c>
      <c r="J9304" s="379">
        <f t="shared" ca="1" si="511"/>
        <v>-224</v>
      </c>
      <c r="K9304" s="391" t="str">
        <f t="shared" ca="1" si="512"/>
        <v>20,75</v>
      </c>
      <c r="L9304" s="379"/>
      <c r="O9304" s="379"/>
    </row>
    <row r="9305" spans="1:15">
      <c r="A9305" s="417" t="s">
        <v>2155</v>
      </c>
      <c r="B9305" s="417" t="s">
        <v>17430</v>
      </c>
      <c r="C9305" s="417" t="s">
        <v>2281</v>
      </c>
      <c r="D9305" s="417" t="s">
        <v>2398</v>
      </c>
      <c r="E9305" s="391">
        <v>11</v>
      </c>
      <c r="F9305" s="418">
        <v>44249</v>
      </c>
      <c r="G9305" s="417" t="s">
        <v>2283</v>
      </c>
      <c r="I9305" s="379">
        <f t="shared" ca="1" si="510"/>
        <v>-322</v>
      </c>
      <c r="J9305" s="379">
        <f t="shared" ca="1" si="511"/>
        <v>-224</v>
      </c>
      <c r="K9305" s="391" t="str">
        <f t="shared" ca="1" si="512"/>
        <v>19,50</v>
      </c>
      <c r="L9305" s="379"/>
      <c r="O9305" s="379"/>
    </row>
    <row r="9306" spans="1:15">
      <c r="A9306" s="417" t="s">
        <v>2155</v>
      </c>
      <c r="B9306" s="417" t="s">
        <v>5298</v>
      </c>
      <c r="C9306" s="417" t="s">
        <v>2281</v>
      </c>
      <c r="D9306" s="417" t="s">
        <v>2400</v>
      </c>
      <c r="E9306" s="391">
        <v>9.91</v>
      </c>
      <c r="F9306" s="418">
        <v>44249</v>
      </c>
      <c r="G9306" s="417" t="s">
        <v>2283</v>
      </c>
      <c r="I9306" s="379">
        <f t="shared" ca="1" si="510"/>
        <v>-322</v>
      </c>
      <c r="J9306" s="379">
        <f t="shared" ca="1" si="511"/>
        <v>-224</v>
      </c>
      <c r="K9306" s="391" t="str">
        <f t="shared" ca="1" si="512"/>
        <v>21,00</v>
      </c>
      <c r="L9306" s="379"/>
      <c r="O9306" s="379"/>
    </row>
    <row r="9307" spans="1:15">
      <c r="A9307" s="417" t="s">
        <v>2155</v>
      </c>
      <c r="B9307" s="417" t="s">
        <v>8664</v>
      </c>
      <c r="C9307" s="417" t="s">
        <v>2281</v>
      </c>
      <c r="D9307" s="417" t="s">
        <v>2376</v>
      </c>
      <c r="E9307" s="391">
        <v>9.67</v>
      </c>
      <c r="F9307" s="418">
        <v>44249</v>
      </c>
      <c r="G9307" s="417" t="s">
        <v>2286</v>
      </c>
      <c r="I9307" s="379">
        <f t="shared" ca="1" si="510"/>
        <v>-322</v>
      </c>
      <c r="J9307" s="379">
        <f t="shared" ca="1" si="511"/>
        <v>-224</v>
      </c>
      <c r="K9307" s="391" t="str">
        <f t="shared" ca="1" si="512"/>
        <v>21,25</v>
      </c>
      <c r="L9307" s="379"/>
      <c r="O9307" s="379"/>
    </row>
    <row r="9308" spans="1:15">
      <c r="A9308" s="417" t="s">
        <v>2155</v>
      </c>
      <c r="B9308" s="417" t="s">
        <v>5299</v>
      </c>
      <c r="C9308" s="417" t="s">
        <v>2281</v>
      </c>
      <c r="D9308" s="417" t="s">
        <v>2399</v>
      </c>
      <c r="E9308" s="391">
        <v>11.1</v>
      </c>
      <c r="F9308" s="418">
        <v>44249</v>
      </c>
      <c r="G9308" s="417" t="s">
        <v>2283</v>
      </c>
      <c r="I9308" s="379">
        <f t="shared" ca="1" si="510"/>
        <v>-322</v>
      </c>
      <c r="J9308" s="379">
        <f t="shared" ca="1" si="511"/>
        <v>-224</v>
      </c>
      <c r="K9308" s="391" t="str">
        <f t="shared" ca="1" si="512"/>
        <v>20,00</v>
      </c>
      <c r="L9308" s="379"/>
      <c r="O9308" s="379"/>
    </row>
    <row r="9309" spans="1:15">
      <c r="A9309" s="417" t="s">
        <v>2155</v>
      </c>
      <c r="B9309" s="417" t="s">
        <v>13717</v>
      </c>
      <c r="C9309" s="417" t="s">
        <v>2281</v>
      </c>
      <c r="D9309" s="417" t="s">
        <v>2435</v>
      </c>
      <c r="E9309" s="391">
        <v>10.36</v>
      </c>
      <c r="F9309" s="418">
        <v>44249</v>
      </c>
      <c r="G9309" s="417" t="s">
        <v>2283</v>
      </c>
      <c r="I9309" s="379">
        <f t="shared" ca="1" si="510"/>
        <v>-322</v>
      </c>
      <c r="J9309" s="379">
        <f t="shared" ca="1" si="511"/>
        <v>-224</v>
      </c>
      <c r="K9309" s="391" t="str">
        <f t="shared" ca="1" si="512"/>
        <v>20,50</v>
      </c>
      <c r="L9309" s="379"/>
      <c r="O9309" s="379"/>
    </row>
    <row r="9310" spans="1:15">
      <c r="A9310" s="417" t="s">
        <v>2155</v>
      </c>
      <c r="B9310" s="417" t="s">
        <v>8665</v>
      </c>
      <c r="C9310" s="417" t="s">
        <v>2281</v>
      </c>
      <c r="D9310" s="417" t="s">
        <v>5229</v>
      </c>
      <c r="E9310" s="391">
        <v>9.33</v>
      </c>
      <c r="F9310" s="418">
        <v>44249</v>
      </c>
      <c r="G9310" s="417" t="s">
        <v>2286</v>
      </c>
      <c r="I9310" s="379">
        <f t="shared" ca="1" si="510"/>
        <v>-322</v>
      </c>
      <c r="J9310" s="379">
        <f t="shared" ca="1" si="511"/>
        <v>-224</v>
      </c>
      <c r="K9310" s="391" t="str">
        <f t="shared" ca="1" si="512"/>
        <v>21,75</v>
      </c>
      <c r="L9310" s="379"/>
      <c r="O9310" s="379"/>
    </row>
    <row r="9311" spans="1:15">
      <c r="A9311" s="417" t="s">
        <v>2155</v>
      </c>
      <c r="B9311" s="417" t="s">
        <v>5300</v>
      </c>
      <c r="C9311" s="417" t="s">
        <v>2281</v>
      </c>
      <c r="D9311" s="417" t="s">
        <v>2413</v>
      </c>
      <c r="E9311" s="391">
        <v>8.65</v>
      </c>
      <c r="F9311" s="418">
        <v>44249</v>
      </c>
      <c r="G9311" s="417" t="s">
        <v>2286</v>
      </c>
      <c r="I9311" s="379">
        <f t="shared" ca="1" si="510"/>
        <v>-322</v>
      </c>
      <c r="J9311" s="379">
        <f t="shared" ca="1" si="511"/>
        <v>-224</v>
      </c>
      <c r="K9311" s="391" t="str">
        <f t="shared" ca="1" si="512"/>
        <v>22,25</v>
      </c>
      <c r="L9311" s="379"/>
      <c r="O9311" s="379"/>
    </row>
    <row r="9312" spans="1:15">
      <c r="A9312" s="417" t="s">
        <v>2155</v>
      </c>
      <c r="B9312" s="417" t="s">
        <v>7161</v>
      </c>
      <c r="C9312" s="417" t="s">
        <v>2281</v>
      </c>
      <c r="D9312" s="417" t="s">
        <v>2426</v>
      </c>
      <c r="E9312" s="391">
        <v>8.8800000000000008</v>
      </c>
      <c r="F9312" s="418">
        <v>44249</v>
      </c>
      <c r="G9312" s="417" t="s">
        <v>2283</v>
      </c>
      <c r="I9312" s="379">
        <f t="shared" ca="1" si="510"/>
        <v>-322</v>
      </c>
      <c r="J9312" s="379">
        <f t="shared" ca="1" si="511"/>
        <v>-224</v>
      </c>
      <c r="K9312" s="391" t="str">
        <f t="shared" ca="1" si="512"/>
        <v>22,00</v>
      </c>
      <c r="L9312" s="379"/>
      <c r="O9312" s="379"/>
    </row>
    <row r="9313" spans="1:15">
      <c r="A9313" s="417" t="s">
        <v>2155</v>
      </c>
      <c r="B9313" s="417" t="s">
        <v>8666</v>
      </c>
      <c r="C9313" s="417" t="s">
        <v>2281</v>
      </c>
      <c r="D9313" s="417" t="s">
        <v>4092</v>
      </c>
      <c r="E9313" s="391">
        <v>8.4</v>
      </c>
      <c r="F9313" s="418">
        <v>44249</v>
      </c>
      <c r="G9313" s="417" t="s">
        <v>2283</v>
      </c>
      <c r="I9313" s="379">
        <f t="shared" ca="1" si="510"/>
        <v>-322</v>
      </c>
      <c r="J9313" s="379">
        <f t="shared" ca="1" si="511"/>
        <v>-224</v>
      </c>
      <c r="K9313" s="391" t="str">
        <f t="shared" ca="1" si="512"/>
        <v>22,50</v>
      </c>
      <c r="L9313" s="379"/>
      <c r="O9313" s="379"/>
    </row>
    <row r="9314" spans="1:15">
      <c r="A9314" s="417" t="s">
        <v>2155</v>
      </c>
      <c r="B9314" s="417" t="s">
        <v>13718</v>
      </c>
      <c r="C9314" s="417" t="s">
        <v>2281</v>
      </c>
      <c r="D9314" s="417" t="s">
        <v>5244</v>
      </c>
      <c r="E9314" s="391">
        <v>6.72</v>
      </c>
      <c r="F9314" s="418">
        <v>44249</v>
      </c>
      <c r="G9314" s="417" t="s">
        <v>2286</v>
      </c>
      <c r="I9314" s="379">
        <f t="shared" ca="1" si="510"/>
        <v>-322</v>
      </c>
      <c r="J9314" s="379">
        <f t="shared" ca="1" si="511"/>
        <v>-224</v>
      </c>
      <c r="K9314" s="391" t="str">
        <f t="shared" ca="1" si="512"/>
        <v>24,25</v>
      </c>
      <c r="L9314" s="379"/>
      <c r="O9314" s="379"/>
    </row>
    <row r="9315" spans="1:15">
      <c r="A9315" s="417" t="s">
        <v>187</v>
      </c>
      <c r="B9315" s="417" t="s">
        <v>13719</v>
      </c>
      <c r="C9315" s="417" t="s">
        <v>2281</v>
      </c>
      <c r="D9315" s="417" t="s">
        <v>2857</v>
      </c>
      <c r="E9315" s="391">
        <v>8.75</v>
      </c>
      <c r="F9315" s="418">
        <v>44249</v>
      </c>
      <c r="G9315" s="417" t="s">
        <v>2283</v>
      </c>
      <c r="I9315" s="379">
        <f t="shared" ca="1" si="510"/>
        <v>-322</v>
      </c>
      <c r="J9315" s="379">
        <f t="shared" ca="1" si="511"/>
        <v>-224</v>
      </c>
      <c r="K9315" s="391" t="str">
        <f t="shared" ca="1" si="512"/>
        <v>22,00</v>
      </c>
      <c r="L9315" s="379"/>
      <c r="O9315" s="379"/>
    </row>
    <row r="9316" spans="1:15">
      <c r="A9316" s="417" t="s">
        <v>188</v>
      </c>
      <c r="B9316" s="417" t="s">
        <v>5301</v>
      </c>
      <c r="C9316" s="417" t="s">
        <v>2281</v>
      </c>
      <c r="D9316" s="417" t="s">
        <v>2440</v>
      </c>
      <c r="E9316" s="391">
        <v>8.26</v>
      </c>
      <c r="F9316" s="418">
        <v>44249</v>
      </c>
      <c r="G9316" s="417" t="s">
        <v>2286</v>
      </c>
      <c r="I9316" s="379">
        <f t="shared" ca="1" si="510"/>
        <v>-322</v>
      </c>
      <c r="J9316" s="379">
        <f t="shared" ca="1" si="511"/>
        <v>-224</v>
      </c>
      <c r="K9316" s="391" t="str">
        <f t="shared" ca="1" si="512"/>
        <v>22,75</v>
      </c>
      <c r="L9316" s="379"/>
      <c r="O9316" s="379"/>
    </row>
    <row r="9317" spans="1:15">
      <c r="A9317" s="417" t="s">
        <v>2155</v>
      </c>
      <c r="B9317" s="417" t="s">
        <v>5302</v>
      </c>
      <c r="C9317" s="417" t="s">
        <v>2281</v>
      </c>
      <c r="D9317" s="417" t="s">
        <v>2418</v>
      </c>
      <c r="E9317" s="391">
        <v>6.28</v>
      </c>
      <c r="F9317" s="418">
        <v>44249</v>
      </c>
      <c r="G9317" s="417" t="s">
        <v>2286</v>
      </c>
      <c r="I9317" s="379">
        <f t="shared" ca="1" si="510"/>
        <v>-322</v>
      </c>
      <c r="J9317" s="379">
        <f t="shared" ca="1" si="511"/>
        <v>-224</v>
      </c>
      <c r="K9317" s="391" t="str">
        <f t="shared" ca="1" si="512"/>
        <v>24,75</v>
      </c>
      <c r="L9317" s="379"/>
      <c r="O9317" s="379"/>
    </row>
    <row r="9318" spans="1:15">
      <c r="A9318" s="417" t="s">
        <v>2155</v>
      </c>
      <c r="B9318" s="417" t="s">
        <v>5303</v>
      </c>
      <c r="C9318" s="417" t="s">
        <v>2281</v>
      </c>
      <c r="D9318" s="417" t="s">
        <v>2378</v>
      </c>
      <c r="E9318" s="391">
        <v>8</v>
      </c>
      <c r="F9318" s="418">
        <v>44249</v>
      </c>
      <c r="G9318" s="417" t="s">
        <v>2283</v>
      </c>
      <c r="I9318" s="379">
        <f t="shared" ca="1" si="510"/>
        <v>-322</v>
      </c>
      <c r="J9318" s="379">
        <f t="shared" ca="1" si="511"/>
        <v>-224</v>
      </c>
      <c r="K9318" s="391" t="str">
        <f t="shared" ca="1" si="512"/>
        <v>23,00</v>
      </c>
      <c r="L9318" s="379"/>
      <c r="O9318" s="379"/>
    </row>
    <row r="9319" spans="1:15">
      <c r="A9319" s="417" t="s">
        <v>187</v>
      </c>
      <c r="B9319" s="417" t="s">
        <v>13720</v>
      </c>
      <c r="C9319" s="417" t="s">
        <v>2281</v>
      </c>
      <c r="D9319" s="417" t="s">
        <v>2344</v>
      </c>
      <c r="E9319" s="391">
        <v>7.36</v>
      </c>
      <c r="F9319" s="418">
        <v>44249</v>
      </c>
      <c r="G9319" s="417" t="s">
        <v>2283</v>
      </c>
      <c r="I9319" s="379">
        <f t="shared" ca="1" si="510"/>
        <v>-322</v>
      </c>
      <c r="J9319" s="379">
        <f t="shared" ca="1" si="511"/>
        <v>-224</v>
      </c>
      <c r="K9319" s="391" t="str">
        <f t="shared" ca="1" si="512"/>
        <v>23,00</v>
      </c>
      <c r="L9319" s="379"/>
      <c r="O9319" s="379"/>
    </row>
    <row r="9320" spans="1:15">
      <c r="A9320" s="417" t="s">
        <v>188</v>
      </c>
      <c r="B9320" s="417" t="s">
        <v>8667</v>
      </c>
      <c r="C9320" s="417" t="s">
        <v>2281</v>
      </c>
      <c r="D9320" s="417" t="s">
        <v>2401</v>
      </c>
      <c r="E9320" s="391">
        <v>7.72</v>
      </c>
      <c r="F9320" s="418">
        <v>44249</v>
      </c>
      <c r="G9320" s="417" t="s">
        <v>2286</v>
      </c>
      <c r="I9320" s="379">
        <f t="shared" ca="1" si="510"/>
        <v>-322</v>
      </c>
      <c r="J9320" s="379">
        <f t="shared" ca="1" si="511"/>
        <v>-224</v>
      </c>
      <c r="K9320" s="391" t="str">
        <f t="shared" ca="1" si="512"/>
        <v>23,25</v>
      </c>
      <c r="L9320" s="379"/>
      <c r="O9320" s="379"/>
    </row>
    <row r="9321" spans="1:15">
      <c r="A9321" s="417" t="s">
        <v>2155</v>
      </c>
      <c r="B9321" s="417" t="s">
        <v>8668</v>
      </c>
      <c r="C9321" s="417" t="s">
        <v>2281</v>
      </c>
      <c r="D9321" s="417" t="s">
        <v>2415</v>
      </c>
      <c r="E9321" s="391">
        <v>6.53</v>
      </c>
      <c r="F9321" s="418">
        <v>44249</v>
      </c>
      <c r="G9321" s="417" t="s">
        <v>2283</v>
      </c>
      <c r="I9321" s="379">
        <f t="shared" ca="1" si="510"/>
        <v>-322</v>
      </c>
      <c r="J9321" s="379">
        <f t="shared" ca="1" si="511"/>
        <v>-224</v>
      </c>
      <c r="K9321" s="391" t="str">
        <f t="shared" ca="1" si="512"/>
        <v>24,50</v>
      </c>
      <c r="L9321" s="379"/>
      <c r="O9321" s="379"/>
    </row>
    <row r="9322" spans="1:15">
      <c r="A9322" s="417" t="s">
        <v>2155</v>
      </c>
      <c r="B9322" s="417" t="s">
        <v>8669</v>
      </c>
      <c r="C9322" s="417" t="s">
        <v>2281</v>
      </c>
      <c r="D9322" s="417" t="s">
        <v>2380</v>
      </c>
      <c r="E9322" s="391">
        <v>7.5</v>
      </c>
      <c r="F9322" s="418">
        <v>44249</v>
      </c>
      <c r="G9322" s="417" t="s">
        <v>2283</v>
      </c>
      <c r="I9322" s="379">
        <f t="shared" ca="1" si="510"/>
        <v>-322</v>
      </c>
      <c r="J9322" s="379">
        <f t="shared" ca="1" si="511"/>
        <v>-224</v>
      </c>
      <c r="K9322" s="391" t="str">
        <f t="shared" ca="1" si="512"/>
        <v>23,50</v>
      </c>
      <c r="L9322" s="379"/>
      <c r="O9322" s="379"/>
    </row>
    <row r="9323" spans="1:15">
      <c r="A9323" s="417" t="s">
        <v>2155</v>
      </c>
      <c r="B9323" s="417" t="s">
        <v>8670</v>
      </c>
      <c r="C9323" s="417" t="s">
        <v>2281</v>
      </c>
      <c r="D9323" s="417" t="s">
        <v>5239</v>
      </c>
      <c r="E9323" s="391">
        <v>5.76</v>
      </c>
      <c r="F9323" s="418">
        <v>44249</v>
      </c>
      <c r="G9323" s="417" t="s">
        <v>2286</v>
      </c>
      <c r="I9323" s="379">
        <f t="shared" ca="1" si="510"/>
        <v>-322</v>
      </c>
      <c r="J9323" s="379">
        <f t="shared" ca="1" si="511"/>
        <v>-224</v>
      </c>
      <c r="K9323" s="391" t="str">
        <f t="shared" ca="1" si="512"/>
        <v>25,25</v>
      </c>
      <c r="L9323" s="379"/>
      <c r="O9323" s="379"/>
    </row>
    <row r="9324" spans="1:15">
      <c r="A9324" s="417" t="s">
        <v>2155</v>
      </c>
      <c r="B9324" s="417" t="s">
        <v>5304</v>
      </c>
      <c r="C9324" s="417" t="s">
        <v>2281</v>
      </c>
      <c r="D9324" s="417" t="s">
        <v>4100</v>
      </c>
      <c r="E9324" s="391">
        <v>7.28</v>
      </c>
      <c r="F9324" s="418">
        <v>44249</v>
      </c>
      <c r="G9324" s="417" t="s">
        <v>2286</v>
      </c>
      <c r="I9324" s="379">
        <f t="shared" ca="1" si="510"/>
        <v>-322</v>
      </c>
      <c r="J9324" s="379">
        <f t="shared" ca="1" si="511"/>
        <v>-224</v>
      </c>
      <c r="K9324" s="391" t="str">
        <f t="shared" ca="1" si="512"/>
        <v>23,75</v>
      </c>
      <c r="L9324" s="379"/>
      <c r="O9324" s="379"/>
    </row>
    <row r="9325" spans="1:15">
      <c r="A9325" s="417" t="s">
        <v>2155</v>
      </c>
      <c r="B9325" s="417" t="s">
        <v>8671</v>
      </c>
      <c r="C9325" s="417" t="s">
        <v>2281</v>
      </c>
      <c r="D9325" s="417" t="s">
        <v>2414</v>
      </c>
      <c r="E9325" s="391">
        <v>6.96</v>
      </c>
      <c r="F9325" s="418">
        <v>44249</v>
      </c>
      <c r="G9325" s="417" t="s">
        <v>2283</v>
      </c>
      <c r="I9325" s="379">
        <f t="shared" ca="1" si="510"/>
        <v>-322</v>
      </c>
      <c r="J9325" s="379">
        <f t="shared" ca="1" si="511"/>
        <v>-224</v>
      </c>
      <c r="K9325" s="391" t="str">
        <f t="shared" ca="1" si="512"/>
        <v>24,00</v>
      </c>
      <c r="L9325" s="379"/>
      <c r="O9325" s="379"/>
    </row>
    <row r="9326" spans="1:15">
      <c r="A9326" s="417" t="s">
        <v>187</v>
      </c>
      <c r="B9326" s="417" t="s">
        <v>13721</v>
      </c>
      <c r="C9326" s="417" t="s">
        <v>2281</v>
      </c>
      <c r="D9326" s="417" t="s">
        <v>2837</v>
      </c>
      <c r="E9326" s="391">
        <v>7.59</v>
      </c>
      <c r="F9326" s="418">
        <v>44249</v>
      </c>
      <c r="G9326" s="417" t="s">
        <v>2283</v>
      </c>
      <c r="I9326" s="379">
        <f t="shared" ca="1" si="510"/>
        <v>-322</v>
      </c>
      <c r="J9326" s="379">
        <f t="shared" ca="1" si="511"/>
        <v>-224</v>
      </c>
      <c r="K9326" s="391" t="str">
        <f t="shared" ca="1" si="512"/>
        <v>24,00</v>
      </c>
      <c r="L9326" s="379"/>
      <c r="O9326" s="379"/>
    </row>
    <row r="9327" spans="1:15">
      <c r="A9327" s="417" t="s">
        <v>188</v>
      </c>
      <c r="B9327" s="417" t="s">
        <v>8672</v>
      </c>
      <c r="C9327" s="417" t="s">
        <v>2281</v>
      </c>
      <c r="D9327" s="417" t="s">
        <v>5251</v>
      </c>
      <c r="E9327" s="391">
        <v>5.7</v>
      </c>
      <c r="F9327" s="418">
        <v>44249</v>
      </c>
      <c r="G9327" s="417" t="s">
        <v>2283</v>
      </c>
      <c r="I9327" s="379">
        <f t="shared" ca="1" si="510"/>
        <v>-322</v>
      </c>
      <c r="J9327" s="379">
        <f t="shared" ca="1" si="511"/>
        <v>-224</v>
      </c>
      <c r="K9327" s="391" t="str">
        <f t="shared" ca="1" si="512"/>
        <v>25,50</v>
      </c>
      <c r="L9327" s="379"/>
      <c r="O9327" s="379"/>
    </row>
    <row r="9328" spans="1:15">
      <c r="A9328" s="417" t="s">
        <v>2155</v>
      </c>
      <c r="B9328" s="417" t="s">
        <v>8673</v>
      </c>
      <c r="C9328" s="417" t="s">
        <v>2281</v>
      </c>
      <c r="D9328" s="417" t="s">
        <v>5255</v>
      </c>
      <c r="E9328" s="391">
        <v>4.9800000000000004</v>
      </c>
      <c r="F9328" s="418">
        <v>44249</v>
      </c>
      <c r="G9328" s="417" t="s">
        <v>2286</v>
      </c>
      <c r="I9328" s="379">
        <f t="shared" ca="1" si="510"/>
        <v>-322</v>
      </c>
      <c r="J9328" s="379">
        <f t="shared" ca="1" si="511"/>
        <v>-224</v>
      </c>
      <c r="K9328" s="391" t="str">
        <f t="shared" ca="1" si="512"/>
        <v>26,25</v>
      </c>
      <c r="L9328" s="379"/>
      <c r="O9328" s="379"/>
    </row>
    <row r="9329" spans="1:15">
      <c r="A9329" s="417" t="s">
        <v>2155</v>
      </c>
      <c r="B9329" s="417" t="s">
        <v>5305</v>
      </c>
      <c r="C9329" s="417" t="s">
        <v>2281</v>
      </c>
      <c r="D9329" s="417" t="s">
        <v>2403</v>
      </c>
      <c r="E9329" s="391">
        <v>5.15</v>
      </c>
      <c r="F9329" s="418">
        <v>44249</v>
      </c>
      <c r="G9329" s="417" t="s">
        <v>2283</v>
      </c>
      <c r="I9329" s="379">
        <f t="shared" ca="1" si="510"/>
        <v>-322</v>
      </c>
      <c r="J9329" s="379">
        <f t="shared" ca="1" si="511"/>
        <v>-224</v>
      </c>
      <c r="K9329" s="391" t="str">
        <f t="shared" ca="1" si="512"/>
        <v>26,00</v>
      </c>
      <c r="L9329" s="379"/>
      <c r="O9329" s="379"/>
    </row>
    <row r="9330" spans="1:15">
      <c r="A9330" s="417" t="s">
        <v>2155</v>
      </c>
      <c r="B9330" s="417" t="s">
        <v>8674</v>
      </c>
      <c r="C9330" s="417" t="s">
        <v>2281</v>
      </c>
      <c r="D9330" s="417" t="s">
        <v>2402</v>
      </c>
      <c r="E9330" s="391">
        <v>6</v>
      </c>
      <c r="F9330" s="418">
        <v>44249</v>
      </c>
      <c r="G9330" s="417" t="s">
        <v>2283</v>
      </c>
      <c r="I9330" s="379">
        <f t="shared" ca="1" si="510"/>
        <v>-322</v>
      </c>
      <c r="J9330" s="379">
        <f t="shared" ca="1" si="511"/>
        <v>-224</v>
      </c>
      <c r="K9330" s="391" t="str">
        <f t="shared" ca="1" si="512"/>
        <v>25,00</v>
      </c>
      <c r="L9330" s="379"/>
      <c r="O9330" s="379"/>
    </row>
    <row r="9331" spans="1:15">
      <c r="A9331" s="417" t="s">
        <v>2155</v>
      </c>
      <c r="B9331" s="417" t="s">
        <v>8675</v>
      </c>
      <c r="C9331" s="417" t="s">
        <v>2281</v>
      </c>
      <c r="D9331" s="417" t="s">
        <v>2751</v>
      </c>
      <c r="E9331" s="391">
        <v>4.6399999999999997</v>
      </c>
      <c r="F9331" s="418">
        <v>44249</v>
      </c>
      <c r="G9331" s="417" t="s">
        <v>2286</v>
      </c>
      <c r="I9331" s="379">
        <f t="shared" ca="1" si="510"/>
        <v>-322</v>
      </c>
      <c r="J9331" s="379">
        <f t="shared" ca="1" si="511"/>
        <v>-224</v>
      </c>
      <c r="K9331" s="391" t="str">
        <f t="shared" ca="1" si="512"/>
        <v>26,75</v>
      </c>
      <c r="L9331" s="379"/>
      <c r="O9331" s="379"/>
    </row>
    <row r="9332" spans="1:15">
      <c r="A9332" s="417" t="s">
        <v>2155</v>
      </c>
      <c r="B9332" s="417" t="s">
        <v>8676</v>
      </c>
      <c r="C9332" s="417" t="s">
        <v>2281</v>
      </c>
      <c r="D9332" s="417" t="s">
        <v>2382</v>
      </c>
      <c r="E9332" s="391">
        <v>5.4</v>
      </c>
      <c r="F9332" s="418">
        <v>44249</v>
      </c>
      <c r="G9332" s="417" t="s">
        <v>2286</v>
      </c>
      <c r="I9332" s="379">
        <f t="shared" ca="1" si="510"/>
        <v>-322</v>
      </c>
      <c r="J9332" s="379">
        <f t="shared" ca="1" si="511"/>
        <v>-224</v>
      </c>
      <c r="K9332" s="391" t="str">
        <f t="shared" ca="1" si="512"/>
        <v>25,75</v>
      </c>
      <c r="L9332" s="379"/>
      <c r="O9332" s="379"/>
    </row>
    <row r="9333" spans="1:15">
      <c r="A9333" s="417" t="s">
        <v>187</v>
      </c>
      <c r="B9333" s="417" t="s">
        <v>13722</v>
      </c>
      <c r="C9333" s="417" t="s">
        <v>2281</v>
      </c>
      <c r="D9333" s="417" t="s">
        <v>2840</v>
      </c>
      <c r="E9333" s="391">
        <v>5.5</v>
      </c>
      <c r="F9333" s="418">
        <v>44249</v>
      </c>
      <c r="G9333" s="417" t="s">
        <v>2283</v>
      </c>
      <c r="I9333" s="379">
        <f t="shared" ca="1" si="510"/>
        <v>-322</v>
      </c>
      <c r="J9333" s="379">
        <f t="shared" ca="1" si="511"/>
        <v>-224</v>
      </c>
      <c r="K9333" s="391" t="str">
        <f t="shared" ca="1" si="512"/>
        <v>26,00</v>
      </c>
      <c r="L9333" s="379"/>
      <c r="O9333" s="379"/>
    </row>
    <row r="9334" spans="1:15">
      <c r="A9334" s="417" t="s">
        <v>188</v>
      </c>
      <c r="B9334" s="417" t="s">
        <v>8677</v>
      </c>
      <c r="C9334" s="417" t="s">
        <v>2281</v>
      </c>
      <c r="D9334" s="417" t="s">
        <v>2752</v>
      </c>
      <c r="E9334" s="391">
        <v>3.65</v>
      </c>
      <c r="F9334" s="418">
        <v>44249</v>
      </c>
      <c r="G9334" s="417" t="s">
        <v>2286</v>
      </c>
      <c r="I9334" s="379">
        <f t="shared" ca="1" si="510"/>
        <v>-322</v>
      </c>
      <c r="J9334" s="379">
        <f t="shared" ca="1" si="511"/>
        <v>-224</v>
      </c>
      <c r="K9334" s="391" t="str">
        <f t="shared" ca="1" si="512"/>
        <v>27,75</v>
      </c>
      <c r="L9334" s="379"/>
      <c r="O9334" s="379"/>
    </row>
    <row r="9335" spans="1:15">
      <c r="A9335" s="417" t="s">
        <v>2155</v>
      </c>
      <c r="B9335" s="417" t="s">
        <v>5306</v>
      </c>
      <c r="C9335" s="417" t="s">
        <v>2281</v>
      </c>
      <c r="D9335" s="417" t="s">
        <v>2441</v>
      </c>
      <c r="E9335" s="391">
        <v>4.72</v>
      </c>
      <c r="F9335" s="418">
        <v>44249</v>
      </c>
      <c r="G9335" s="417" t="s">
        <v>2283</v>
      </c>
      <c r="I9335" s="379">
        <f t="shared" ca="1" si="510"/>
        <v>-322</v>
      </c>
      <c r="J9335" s="379">
        <f t="shared" ca="1" si="511"/>
        <v>-224</v>
      </c>
      <c r="K9335" s="391" t="str">
        <f t="shared" ca="1" si="512"/>
        <v>26,50</v>
      </c>
      <c r="L9335" s="379"/>
      <c r="O9335" s="379"/>
    </row>
    <row r="9336" spans="1:15">
      <c r="A9336" s="417" t="s">
        <v>2155</v>
      </c>
      <c r="B9336" s="417" t="s">
        <v>8678</v>
      </c>
      <c r="C9336" s="417" t="s">
        <v>2281</v>
      </c>
      <c r="D9336" s="417" t="s">
        <v>5249</v>
      </c>
      <c r="E9336" s="391">
        <v>4.05</v>
      </c>
      <c r="F9336" s="418">
        <v>44249</v>
      </c>
      <c r="G9336" s="417" t="s">
        <v>2286</v>
      </c>
      <c r="I9336" s="379">
        <f t="shared" ca="1" si="510"/>
        <v>-322</v>
      </c>
      <c r="J9336" s="379">
        <f t="shared" ca="1" si="511"/>
        <v>-224</v>
      </c>
      <c r="K9336" s="391" t="str">
        <f t="shared" ca="1" si="512"/>
        <v>27,25</v>
      </c>
      <c r="L9336" s="379"/>
      <c r="O9336" s="379"/>
    </row>
    <row r="9337" spans="1:15">
      <c r="A9337" s="417" t="s">
        <v>2155</v>
      </c>
      <c r="B9337" s="417" t="s">
        <v>5307</v>
      </c>
      <c r="C9337" s="417" t="s">
        <v>2281</v>
      </c>
      <c r="D9337" s="417" t="s">
        <v>2404</v>
      </c>
      <c r="E9337" s="391">
        <v>4.2699999999999996</v>
      </c>
      <c r="F9337" s="418">
        <v>44249</v>
      </c>
      <c r="G9337" s="417" t="s">
        <v>2283</v>
      </c>
      <c r="I9337" s="379">
        <f t="shared" ca="1" si="510"/>
        <v>-322</v>
      </c>
      <c r="J9337" s="379">
        <f t="shared" ca="1" si="511"/>
        <v>-224</v>
      </c>
      <c r="K9337" s="391" t="str">
        <f t="shared" ca="1" si="512"/>
        <v>27,00</v>
      </c>
      <c r="L9337" s="379"/>
      <c r="O9337" s="379"/>
    </row>
    <row r="9338" spans="1:15">
      <c r="A9338" s="417" t="s">
        <v>187</v>
      </c>
      <c r="B9338" s="417" t="s">
        <v>13723</v>
      </c>
      <c r="C9338" s="417" t="s">
        <v>2281</v>
      </c>
      <c r="D9338" s="417" t="s">
        <v>2842</v>
      </c>
      <c r="E9338" s="391">
        <v>3.21</v>
      </c>
      <c r="F9338" s="418">
        <v>44249</v>
      </c>
      <c r="G9338" s="417" t="s">
        <v>2283</v>
      </c>
      <c r="I9338" s="379">
        <f t="shared" ca="1" si="510"/>
        <v>-322</v>
      </c>
      <c r="J9338" s="379">
        <f t="shared" ca="1" si="511"/>
        <v>-224</v>
      </c>
      <c r="K9338" s="391" t="str">
        <f t="shared" ca="1" si="512"/>
        <v>27,00</v>
      </c>
      <c r="L9338" s="379"/>
      <c r="O9338" s="379"/>
    </row>
    <row r="9339" spans="1:15">
      <c r="A9339" s="417" t="s">
        <v>188</v>
      </c>
      <c r="B9339" s="417" t="s">
        <v>8679</v>
      </c>
      <c r="C9339" s="417" t="s">
        <v>2281</v>
      </c>
      <c r="D9339" s="417" t="s">
        <v>2406</v>
      </c>
      <c r="E9339" s="391">
        <v>3.82</v>
      </c>
      <c r="F9339" s="418">
        <v>44249</v>
      </c>
      <c r="G9339" s="417" t="s">
        <v>2283</v>
      </c>
      <c r="I9339" s="379">
        <f t="shared" ca="1" si="510"/>
        <v>-322</v>
      </c>
      <c r="J9339" s="379">
        <f t="shared" ca="1" si="511"/>
        <v>-224</v>
      </c>
      <c r="K9339" s="391" t="str">
        <f t="shared" ca="1" si="512"/>
        <v>27,50</v>
      </c>
      <c r="L9339" s="379"/>
      <c r="O9339" s="379"/>
    </row>
    <row r="9340" spans="1:15">
      <c r="A9340" s="417" t="s">
        <v>2155</v>
      </c>
      <c r="B9340" s="417" t="s">
        <v>8680</v>
      </c>
      <c r="C9340" s="417" t="s">
        <v>2281</v>
      </c>
      <c r="D9340" s="417" t="s">
        <v>2407</v>
      </c>
      <c r="E9340" s="391">
        <v>3.5</v>
      </c>
      <c r="F9340" s="418">
        <v>44249</v>
      </c>
      <c r="G9340" s="417" t="s">
        <v>2283</v>
      </c>
      <c r="I9340" s="379">
        <f t="shared" ca="1" si="510"/>
        <v>-322</v>
      </c>
      <c r="J9340" s="379">
        <f t="shared" ca="1" si="511"/>
        <v>-224</v>
      </c>
      <c r="K9340" s="391" t="str">
        <f t="shared" ca="1" si="512"/>
        <v>28,00</v>
      </c>
      <c r="L9340" s="379"/>
      <c r="O9340" s="379"/>
    </row>
    <row r="9341" spans="1:15">
      <c r="A9341" s="417" t="s">
        <v>187</v>
      </c>
      <c r="B9341" s="417" t="s">
        <v>13724</v>
      </c>
      <c r="C9341" s="417" t="s">
        <v>2281</v>
      </c>
      <c r="D9341" s="417" t="s">
        <v>2844</v>
      </c>
      <c r="E9341" s="391">
        <v>3.6</v>
      </c>
      <c r="F9341" s="418">
        <v>44249</v>
      </c>
      <c r="G9341" s="417" t="s">
        <v>2283</v>
      </c>
      <c r="I9341" s="379">
        <f t="shared" ca="1" si="510"/>
        <v>-322</v>
      </c>
      <c r="J9341" s="379">
        <f t="shared" ca="1" si="511"/>
        <v>-224</v>
      </c>
      <c r="K9341" s="391" t="str">
        <f t="shared" ca="1" si="512"/>
        <v>28,00</v>
      </c>
      <c r="L9341" s="379"/>
      <c r="O9341" s="379"/>
    </row>
    <row r="9342" spans="1:15">
      <c r="A9342" s="417" t="s">
        <v>188</v>
      </c>
      <c r="B9342" s="417" t="s">
        <v>5308</v>
      </c>
      <c r="C9342" s="417" t="s">
        <v>2281</v>
      </c>
      <c r="D9342" s="417" t="s">
        <v>2408</v>
      </c>
      <c r="E9342" s="391">
        <v>2.7</v>
      </c>
      <c r="F9342" s="418">
        <v>44249</v>
      </c>
      <c r="G9342" s="417" t="s">
        <v>2283</v>
      </c>
      <c r="I9342" s="379">
        <f t="shared" ca="1" si="510"/>
        <v>-322</v>
      </c>
      <c r="J9342" s="379">
        <f t="shared" ca="1" si="511"/>
        <v>-224</v>
      </c>
      <c r="K9342" s="391" t="str">
        <f t="shared" ca="1" si="512"/>
        <v>29,00</v>
      </c>
      <c r="L9342" s="379"/>
      <c r="O9342" s="379"/>
    </row>
    <row r="9343" spans="1:15">
      <c r="A9343" s="417" t="s">
        <v>2155</v>
      </c>
      <c r="B9343" s="417" t="s">
        <v>13725</v>
      </c>
      <c r="C9343" s="417" t="s">
        <v>2281</v>
      </c>
      <c r="D9343" s="417" t="s">
        <v>2753</v>
      </c>
      <c r="E9343" s="391">
        <v>3.18</v>
      </c>
      <c r="F9343" s="418">
        <v>44249</v>
      </c>
      <c r="G9343" s="417" t="s">
        <v>2283</v>
      </c>
      <c r="I9343" s="379">
        <f t="shared" ca="1" si="510"/>
        <v>-322</v>
      </c>
      <c r="J9343" s="379">
        <f t="shared" ca="1" si="511"/>
        <v>-224</v>
      </c>
      <c r="K9343" s="391" t="str">
        <f t="shared" ca="1" si="512"/>
        <v>28,50</v>
      </c>
      <c r="L9343" s="379"/>
      <c r="O9343" s="379"/>
    </row>
    <row r="9344" spans="1:15">
      <c r="A9344" s="417" t="s">
        <v>2155</v>
      </c>
      <c r="B9344" s="417" t="s">
        <v>13726</v>
      </c>
      <c r="C9344" s="417" t="s">
        <v>2281</v>
      </c>
      <c r="D9344" s="417" t="s">
        <v>5049</v>
      </c>
      <c r="E9344" s="391">
        <v>2.34</v>
      </c>
      <c r="F9344" s="418">
        <v>44249</v>
      </c>
      <c r="G9344" s="417" t="s">
        <v>2283</v>
      </c>
      <c r="I9344" s="379">
        <f t="shared" ca="1" si="510"/>
        <v>-322</v>
      </c>
      <c r="J9344" s="379">
        <f t="shared" ca="1" si="511"/>
        <v>-224</v>
      </c>
      <c r="K9344" s="391" t="str">
        <f t="shared" ca="1" si="512"/>
        <v>29,50</v>
      </c>
      <c r="L9344" s="379"/>
      <c r="O9344" s="379"/>
    </row>
    <row r="9345" spans="1:15">
      <c r="A9345" s="417" t="s">
        <v>187</v>
      </c>
      <c r="B9345" s="417" t="s">
        <v>13727</v>
      </c>
      <c r="C9345" s="417" t="s">
        <v>2281</v>
      </c>
      <c r="D9345" s="417" t="s">
        <v>2588</v>
      </c>
      <c r="E9345" s="391">
        <v>3.16</v>
      </c>
      <c r="F9345" s="418">
        <v>44249</v>
      </c>
      <c r="G9345" s="417" t="s">
        <v>2283</v>
      </c>
      <c r="I9345" s="379">
        <f t="shared" ca="1" si="510"/>
        <v>-322</v>
      </c>
      <c r="J9345" s="379">
        <f t="shared" ca="1" si="511"/>
        <v>-224</v>
      </c>
      <c r="K9345" s="391" t="str">
        <f t="shared" ca="1" si="512"/>
        <v>29,00</v>
      </c>
      <c r="L9345" s="379"/>
      <c r="O9345" s="379"/>
    </row>
    <row r="9346" spans="1:15">
      <c r="A9346" s="417" t="s">
        <v>188</v>
      </c>
      <c r="B9346" s="417" t="s">
        <v>17431</v>
      </c>
      <c r="C9346" s="417" t="s">
        <v>2281</v>
      </c>
      <c r="D9346" s="417" t="s">
        <v>5050</v>
      </c>
      <c r="E9346" s="391">
        <v>1.3</v>
      </c>
      <c r="F9346" s="418">
        <v>44249</v>
      </c>
      <c r="G9346" s="417" t="s">
        <v>2283</v>
      </c>
      <c r="I9346" s="379">
        <f t="shared" ca="1" si="510"/>
        <v>-322</v>
      </c>
      <c r="J9346" s="379">
        <f t="shared" ca="1" si="511"/>
        <v>-224</v>
      </c>
      <c r="K9346" s="391" t="str">
        <f t="shared" ca="1" si="512"/>
        <v>31,50</v>
      </c>
      <c r="L9346" s="379"/>
      <c r="O9346" s="379"/>
    </row>
    <row r="9347" spans="1:15">
      <c r="A9347" s="417" t="s">
        <v>2155</v>
      </c>
      <c r="B9347" s="417" t="s">
        <v>13728</v>
      </c>
      <c r="C9347" s="417" t="s">
        <v>2281</v>
      </c>
      <c r="D9347" s="417" t="s">
        <v>2419</v>
      </c>
      <c r="E9347" s="391">
        <v>2.2400000000000002</v>
      </c>
      <c r="F9347" s="418">
        <v>44249</v>
      </c>
      <c r="G9347" s="417" t="s">
        <v>2286</v>
      </c>
      <c r="I9347" s="379">
        <f t="shared" ca="1" si="510"/>
        <v>-322</v>
      </c>
      <c r="J9347" s="379">
        <f t="shared" ca="1" si="511"/>
        <v>-224</v>
      </c>
      <c r="K9347" s="391" t="str">
        <f t="shared" ca="1" si="512"/>
        <v>29,75</v>
      </c>
      <c r="L9347" s="379"/>
      <c r="O9347" s="379"/>
    </row>
    <row r="9348" spans="1:15">
      <c r="A9348" s="417" t="s">
        <v>2155</v>
      </c>
      <c r="B9348" s="417" t="s">
        <v>5309</v>
      </c>
      <c r="C9348" s="417" t="s">
        <v>2281</v>
      </c>
      <c r="D9348" s="417" t="s">
        <v>2409</v>
      </c>
      <c r="E9348" s="391">
        <v>2.0699999999999998</v>
      </c>
      <c r="F9348" s="418">
        <v>44249</v>
      </c>
      <c r="G9348" s="417" t="s">
        <v>2283</v>
      </c>
      <c r="I9348" s="379">
        <f t="shared" ca="1" si="510"/>
        <v>-322</v>
      </c>
      <c r="J9348" s="379">
        <f t="shared" ca="1" si="511"/>
        <v>-224</v>
      </c>
      <c r="K9348" s="391" t="str">
        <f t="shared" ca="1" si="512"/>
        <v>30,00</v>
      </c>
      <c r="L9348" s="379"/>
      <c r="O9348" s="379"/>
    </row>
    <row r="9349" spans="1:15">
      <c r="A9349" s="417" t="s">
        <v>187</v>
      </c>
      <c r="B9349" s="417" t="s">
        <v>13729</v>
      </c>
      <c r="C9349" s="417" t="s">
        <v>2281</v>
      </c>
      <c r="D9349" s="417" t="s">
        <v>3033</v>
      </c>
      <c r="E9349" s="391">
        <v>2.23</v>
      </c>
      <c r="F9349" s="418">
        <v>44249</v>
      </c>
      <c r="G9349" s="417" t="s">
        <v>2283</v>
      </c>
      <c r="I9349" s="379">
        <f t="shared" ca="1" si="510"/>
        <v>-322</v>
      </c>
      <c r="J9349" s="379">
        <f t="shared" ca="1" si="511"/>
        <v>-224</v>
      </c>
      <c r="K9349" s="391" t="str">
        <f t="shared" ca="1" si="512"/>
        <v>30,00</v>
      </c>
      <c r="L9349" s="379"/>
      <c r="O9349" s="379"/>
    </row>
    <row r="9350" spans="1:15">
      <c r="A9350" s="417" t="s">
        <v>188</v>
      </c>
      <c r="B9350" s="417" t="s">
        <v>5310</v>
      </c>
      <c r="C9350" s="417" t="s">
        <v>2281</v>
      </c>
      <c r="D9350" s="417" t="s">
        <v>2409</v>
      </c>
      <c r="E9350" s="391">
        <v>5.86</v>
      </c>
      <c r="F9350" s="418">
        <v>44610</v>
      </c>
      <c r="G9350" s="417" t="s">
        <v>2283</v>
      </c>
      <c r="I9350" s="379">
        <f t="shared" ca="1" si="510"/>
        <v>39</v>
      </c>
      <c r="J9350" s="379">
        <f t="shared" ca="1" si="511"/>
        <v>29</v>
      </c>
      <c r="K9350" s="391" t="str">
        <f t="shared" ca="1" si="512"/>
        <v>30,00</v>
      </c>
      <c r="L9350" s="379"/>
      <c r="O9350" s="379"/>
    </row>
    <row r="9351" spans="1:15">
      <c r="A9351" s="417" t="s">
        <v>2155</v>
      </c>
      <c r="B9351" s="417" t="s">
        <v>8681</v>
      </c>
      <c r="C9351" s="417" t="s">
        <v>2281</v>
      </c>
      <c r="D9351" s="417" t="s">
        <v>2420</v>
      </c>
      <c r="E9351" s="391">
        <v>1.78</v>
      </c>
      <c r="F9351" s="418">
        <v>44249</v>
      </c>
      <c r="G9351" s="417" t="s">
        <v>2283</v>
      </c>
      <c r="I9351" s="379">
        <f t="shared" ca="1" si="510"/>
        <v>-322</v>
      </c>
      <c r="J9351" s="379">
        <f t="shared" ca="1" si="511"/>
        <v>-224</v>
      </c>
      <c r="K9351" s="391" t="str">
        <f t="shared" ca="1" si="512"/>
        <v>30,50</v>
      </c>
      <c r="L9351" s="379"/>
      <c r="O9351" s="379"/>
    </row>
    <row r="9352" spans="1:15">
      <c r="A9352" s="417" t="s">
        <v>2155</v>
      </c>
      <c r="B9352" s="417" t="s">
        <v>5311</v>
      </c>
      <c r="C9352" s="417" t="s">
        <v>2281</v>
      </c>
      <c r="D9352" s="417" t="s">
        <v>5312</v>
      </c>
      <c r="E9352" s="391">
        <v>1.43</v>
      </c>
      <c r="F9352" s="418">
        <v>44249</v>
      </c>
      <c r="G9352" s="417" t="s">
        <v>2286</v>
      </c>
      <c r="I9352" s="379">
        <f t="shared" ca="1" si="510"/>
        <v>-322</v>
      </c>
      <c r="J9352" s="379">
        <f t="shared" ca="1" si="511"/>
        <v>-224</v>
      </c>
      <c r="K9352" s="391" t="str">
        <f t="shared" ca="1" si="512"/>
        <v>31,25</v>
      </c>
      <c r="L9352" s="379"/>
      <c r="O9352" s="379"/>
    </row>
    <row r="9353" spans="1:15">
      <c r="A9353" s="417" t="s">
        <v>2155</v>
      </c>
      <c r="B9353" s="417" t="s">
        <v>5313</v>
      </c>
      <c r="C9353" s="417" t="s">
        <v>2281</v>
      </c>
      <c r="D9353" s="417" t="s">
        <v>2410</v>
      </c>
      <c r="E9353" s="391">
        <v>5.3</v>
      </c>
      <c r="F9353" s="418">
        <v>44610</v>
      </c>
      <c r="G9353" s="417" t="s">
        <v>2283</v>
      </c>
      <c r="I9353" s="379">
        <f t="shared" ca="1" si="510"/>
        <v>39</v>
      </c>
      <c r="J9353" s="379">
        <f t="shared" ca="1" si="511"/>
        <v>29</v>
      </c>
      <c r="K9353" s="391" t="str">
        <f t="shared" ca="1" si="512"/>
        <v>31,00</v>
      </c>
      <c r="L9353" s="379"/>
      <c r="O9353" s="379"/>
    </row>
    <row r="9354" spans="1:15">
      <c r="A9354" s="417" t="s">
        <v>2155</v>
      </c>
      <c r="B9354" s="417" t="s">
        <v>5314</v>
      </c>
      <c r="C9354" s="417" t="s">
        <v>2281</v>
      </c>
      <c r="D9354" s="417" t="s">
        <v>5062</v>
      </c>
      <c r="E9354" s="391">
        <v>1.31</v>
      </c>
      <c r="F9354" s="418">
        <v>44249</v>
      </c>
      <c r="G9354" s="417" t="s">
        <v>2286</v>
      </c>
      <c r="I9354" s="379">
        <f t="shared" ref="I9354:I9417" ca="1" si="513">IF(F9354&lt;&gt;"",F9354-$I$199,"")</f>
        <v>-322</v>
      </c>
      <c r="J9354" s="379">
        <f t="shared" ref="J9354:J9417" ca="1" si="514">IF(I9354&lt;&gt;"",NETWORKDAYS($I$199,F9354-1,$N$201:$N$224),"")</f>
        <v>-224</v>
      </c>
      <c r="K9354" s="391" t="str">
        <f t="shared" ref="K9354:K9417" ca="1" si="515">IF(I9354&lt;&gt;"",RIGHT(D9354,LEN(D9354)-FIND(" ",D9354)),"")</f>
        <v>31,75</v>
      </c>
      <c r="L9354" s="379"/>
      <c r="O9354" s="379"/>
    </row>
    <row r="9355" spans="1:15">
      <c r="A9355" s="417" t="s">
        <v>187</v>
      </c>
      <c r="B9355" s="417" t="s">
        <v>13730</v>
      </c>
      <c r="C9355" s="417" t="s">
        <v>2281</v>
      </c>
      <c r="D9355" s="417" t="s">
        <v>3034</v>
      </c>
      <c r="E9355" s="391">
        <v>1.29</v>
      </c>
      <c r="F9355" s="418">
        <v>44249</v>
      </c>
      <c r="G9355" s="417" t="s">
        <v>2283</v>
      </c>
      <c r="I9355" s="379">
        <f t="shared" ca="1" si="513"/>
        <v>-322</v>
      </c>
      <c r="J9355" s="379">
        <f t="shared" ca="1" si="514"/>
        <v>-224</v>
      </c>
      <c r="K9355" s="391" t="str">
        <f t="shared" ca="1" si="515"/>
        <v>32,00</v>
      </c>
      <c r="L9355" s="379"/>
      <c r="O9355" s="379"/>
    </row>
    <row r="9356" spans="1:15">
      <c r="A9356" s="417" t="s">
        <v>188</v>
      </c>
      <c r="B9356" s="417" t="s">
        <v>5315</v>
      </c>
      <c r="C9356" s="417" t="s">
        <v>2281</v>
      </c>
      <c r="D9356" s="417" t="s">
        <v>2411</v>
      </c>
      <c r="E9356" s="391">
        <v>1.1499999999999999</v>
      </c>
      <c r="F9356" s="418">
        <v>44249</v>
      </c>
      <c r="G9356" s="417" t="s">
        <v>2283</v>
      </c>
      <c r="I9356" s="379">
        <f t="shared" ca="1" si="513"/>
        <v>-322</v>
      </c>
      <c r="J9356" s="379">
        <f t="shared" ca="1" si="514"/>
        <v>-224</v>
      </c>
      <c r="K9356" s="391" t="str">
        <f t="shared" ca="1" si="515"/>
        <v>32,00</v>
      </c>
      <c r="L9356" s="379"/>
      <c r="O9356" s="379"/>
    </row>
    <row r="9357" spans="1:15">
      <c r="A9357" s="417" t="s">
        <v>2155</v>
      </c>
      <c r="B9357" s="417" t="s">
        <v>17432</v>
      </c>
      <c r="C9357" s="417" t="s">
        <v>2281</v>
      </c>
      <c r="D9357" s="417" t="s">
        <v>5052</v>
      </c>
      <c r="E9357" s="391">
        <v>0.97</v>
      </c>
      <c r="F9357" s="418">
        <v>44249</v>
      </c>
      <c r="G9357" s="417" t="s">
        <v>2283</v>
      </c>
      <c r="I9357" s="379">
        <f t="shared" ca="1" si="513"/>
        <v>-322</v>
      </c>
      <c r="J9357" s="379">
        <f t="shared" ca="1" si="514"/>
        <v>-224</v>
      </c>
      <c r="K9357" s="391" t="str">
        <f t="shared" ca="1" si="515"/>
        <v>32,50</v>
      </c>
      <c r="L9357" s="379"/>
      <c r="O9357" s="379"/>
    </row>
    <row r="9358" spans="1:15">
      <c r="A9358" s="417" t="s">
        <v>2155</v>
      </c>
      <c r="B9358" s="417" t="s">
        <v>16612</v>
      </c>
      <c r="C9358" s="417" t="s">
        <v>2281</v>
      </c>
      <c r="D9358" s="417" t="s">
        <v>4180</v>
      </c>
      <c r="E9358" s="391">
        <v>0.47</v>
      </c>
      <c r="F9358" s="418">
        <v>44249</v>
      </c>
      <c r="G9358" s="417" t="s">
        <v>2283</v>
      </c>
      <c r="I9358" s="379">
        <f t="shared" ca="1" si="513"/>
        <v>-322</v>
      </c>
      <c r="J9358" s="379">
        <f t="shared" ca="1" si="514"/>
        <v>-224</v>
      </c>
      <c r="K9358" s="391" t="str">
        <f t="shared" ca="1" si="515"/>
        <v>34,50</v>
      </c>
      <c r="L9358" s="379"/>
      <c r="O9358" s="379"/>
    </row>
    <row r="9359" spans="1:15">
      <c r="A9359" s="417" t="s">
        <v>2155</v>
      </c>
      <c r="B9359" s="417" t="s">
        <v>13731</v>
      </c>
      <c r="C9359" s="417" t="s">
        <v>2281</v>
      </c>
      <c r="D9359" s="417" t="s">
        <v>2390</v>
      </c>
      <c r="E9359" s="391">
        <v>0.83</v>
      </c>
      <c r="F9359" s="418">
        <v>44249</v>
      </c>
      <c r="G9359" s="417" t="s">
        <v>2283</v>
      </c>
      <c r="I9359" s="379">
        <f t="shared" ca="1" si="513"/>
        <v>-322</v>
      </c>
      <c r="J9359" s="379">
        <f t="shared" ca="1" si="514"/>
        <v>-224</v>
      </c>
      <c r="K9359" s="391" t="str">
        <f t="shared" ca="1" si="515"/>
        <v>33,00</v>
      </c>
      <c r="L9359" s="379"/>
      <c r="O9359" s="379"/>
    </row>
    <row r="9360" spans="1:15">
      <c r="A9360" s="417" t="s">
        <v>187</v>
      </c>
      <c r="B9360" s="417" t="s">
        <v>13732</v>
      </c>
      <c r="C9360" s="417" t="s">
        <v>2281</v>
      </c>
      <c r="D9360" s="417" t="s">
        <v>3580</v>
      </c>
      <c r="E9360" s="391">
        <v>1.03</v>
      </c>
      <c r="F9360" s="418">
        <v>44249</v>
      </c>
      <c r="G9360" s="417" t="s">
        <v>2283</v>
      </c>
      <c r="I9360" s="379">
        <f t="shared" ca="1" si="513"/>
        <v>-322</v>
      </c>
      <c r="J9360" s="379">
        <f t="shared" ca="1" si="514"/>
        <v>-224</v>
      </c>
      <c r="K9360" s="391" t="str">
        <f t="shared" ca="1" si="515"/>
        <v>33,00</v>
      </c>
      <c r="L9360" s="379"/>
      <c r="O9360" s="379"/>
    </row>
    <row r="9361" spans="1:15">
      <c r="A9361" s="417" t="s">
        <v>188</v>
      </c>
      <c r="B9361" s="417" t="s">
        <v>16613</v>
      </c>
      <c r="C9361" s="417" t="s">
        <v>2281</v>
      </c>
      <c r="D9361" s="417" t="s">
        <v>13663</v>
      </c>
      <c r="E9361" s="391">
        <v>0.74</v>
      </c>
      <c r="F9361" s="418">
        <v>44249</v>
      </c>
      <c r="G9361" s="417" t="s">
        <v>2286</v>
      </c>
      <c r="I9361" s="379">
        <f t="shared" ca="1" si="513"/>
        <v>-322</v>
      </c>
      <c r="J9361" s="379">
        <f t="shared" ca="1" si="514"/>
        <v>-224</v>
      </c>
      <c r="K9361" s="391" t="str">
        <f t="shared" ca="1" si="515"/>
        <v>33,25</v>
      </c>
      <c r="L9361" s="379"/>
      <c r="O9361" s="379"/>
    </row>
    <row r="9362" spans="1:15">
      <c r="A9362" s="417" t="s">
        <v>2155</v>
      </c>
      <c r="B9362" s="417" t="s">
        <v>17433</v>
      </c>
      <c r="C9362" s="417" t="s">
        <v>2281</v>
      </c>
      <c r="D9362" s="417" t="s">
        <v>2987</v>
      </c>
      <c r="E9362" s="391">
        <v>0.68</v>
      </c>
      <c r="F9362" s="418">
        <v>44249</v>
      </c>
      <c r="G9362" s="417" t="s">
        <v>2283</v>
      </c>
      <c r="I9362" s="379">
        <f t="shared" ca="1" si="513"/>
        <v>-322</v>
      </c>
      <c r="J9362" s="379">
        <f t="shared" ca="1" si="514"/>
        <v>-224</v>
      </c>
      <c r="K9362" s="391" t="str">
        <f t="shared" ca="1" si="515"/>
        <v>33,50</v>
      </c>
      <c r="L9362" s="379"/>
      <c r="O9362" s="379"/>
    </row>
    <row r="9363" spans="1:15">
      <c r="A9363" s="417" t="s">
        <v>2155</v>
      </c>
      <c r="B9363" s="417" t="s">
        <v>13733</v>
      </c>
      <c r="C9363" s="417" t="s">
        <v>2281</v>
      </c>
      <c r="D9363" s="417" t="s">
        <v>2989</v>
      </c>
      <c r="E9363" s="391">
        <v>0.56999999999999995</v>
      </c>
      <c r="F9363" s="418">
        <v>44249</v>
      </c>
      <c r="G9363" s="417" t="s">
        <v>2283</v>
      </c>
      <c r="I9363" s="379">
        <f t="shared" ca="1" si="513"/>
        <v>-322</v>
      </c>
      <c r="J9363" s="379">
        <f t="shared" ca="1" si="514"/>
        <v>-224</v>
      </c>
      <c r="K9363" s="391" t="str">
        <f t="shared" ca="1" si="515"/>
        <v>34,00</v>
      </c>
      <c r="L9363" s="379"/>
      <c r="O9363" s="379"/>
    </row>
    <row r="9364" spans="1:15">
      <c r="A9364" s="417" t="s">
        <v>187</v>
      </c>
      <c r="B9364" s="417" t="s">
        <v>13734</v>
      </c>
      <c r="C9364" s="417" t="s">
        <v>2281</v>
      </c>
      <c r="D9364" s="417" t="s">
        <v>3918</v>
      </c>
      <c r="E9364" s="391">
        <v>0.73</v>
      </c>
      <c r="F9364" s="418">
        <v>44249</v>
      </c>
      <c r="G9364" s="417" t="s">
        <v>2283</v>
      </c>
      <c r="I9364" s="379">
        <f t="shared" ca="1" si="513"/>
        <v>-322</v>
      </c>
      <c r="J9364" s="379">
        <f t="shared" ca="1" si="514"/>
        <v>-224</v>
      </c>
      <c r="K9364" s="391" t="str">
        <f t="shared" ca="1" si="515"/>
        <v>34,00</v>
      </c>
      <c r="L9364" s="379"/>
      <c r="O9364" s="379"/>
    </row>
    <row r="9365" spans="1:15">
      <c r="A9365" s="417" t="s">
        <v>188</v>
      </c>
      <c r="B9365" s="417" t="s">
        <v>17434</v>
      </c>
      <c r="C9365" s="417" t="s">
        <v>2281</v>
      </c>
      <c r="D9365" s="417" t="s">
        <v>8543</v>
      </c>
      <c r="E9365" s="391">
        <v>0.53</v>
      </c>
      <c r="F9365" s="418">
        <v>44249</v>
      </c>
      <c r="G9365" s="417" t="s">
        <v>2286</v>
      </c>
      <c r="I9365" s="379">
        <f t="shared" ca="1" si="513"/>
        <v>-322</v>
      </c>
      <c r="J9365" s="379">
        <f t="shared" ca="1" si="514"/>
        <v>-224</v>
      </c>
      <c r="K9365" s="391" t="str">
        <f t="shared" ca="1" si="515"/>
        <v>34,25</v>
      </c>
      <c r="L9365" s="379"/>
      <c r="O9365" s="379"/>
    </row>
    <row r="9366" spans="1:15">
      <c r="A9366" s="417" t="s">
        <v>187</v>
      </c>
      <c r="B9366" s="417" t="s">
        <v>13735</v>
      </c>
      <c r="C9366" s="417" t="s">
        <v>2281</v>
      </c>
      <c r="D9366" s="417" t="s">
        <v>3076</v>
      </c>
      <c r="E9366" s="391">
        <v>0.53</v>
      </c>
      <c r="F9366" s="418">
        <v>44249</v>
      </c>
      <c r="G9366" s="417" t="s">
        <v>2283</v>
      </c>
      <c r="I9366" s="379">
        <f t="shared" ca="1" si="513"/>
        <v>-322</v>
      </c>
      <c r="J9366" s="379">
        <f t="shared" ca="1" si="514"/>
        <v>-224</v>
      </c>
      <c r="K9366" s="391" t="str">
        <f t="shared" ca="1" si="515"/>
        <v>35,00</v>
      </c>
      <c r="L9366" s="379"/>
      <c r="O9366" s="379"/>
    </row>
    <row r="9367" spans="1:15">
      <c r="A9367" s="417" t="s">
        <v>188</v>
      </c>
      <c r="B9367" s="417" t="s">
        <v>5316</v>
      </c>
      <c r="C9367" s="417" t="s">
        <v>2281</v>
      </c>
      <c r="D9367" s="417" t="s">
        <v>2392</v>
      </c>
      <c r="E9367" s="391">
        <v>0.41</v>
      </c>
      <c r="F9367" s="418">
        <v>44249</v>
      </c>
      <c r="G9367" s="417" t="s">
        <v>2283</v>
      </c>
      <c r="I9367" s="379">
        <f t="shared" ca="1" si="513"/>
        <v>-322</v>
      </c>
      <c r="J9367" s="379">
        <f t="shared" ca="1" si="514"/>
        <v>-224</v>
      </c>
      <c r="K9367" s="391" t="str">
        <f t="shared" ca="1" si="515"/>
        <v>35,00</v>
      </c>
      <c r="L9367" s="379"/>
      <c r="O9367" s="379"/>
    </row>
    <row r="9368" spans="1:15">
      <c r="A9368" s="417" t="s">
        <v>187</v>
      </c>
      <c r="B9368" s="417" t="s">
        <v>18636</v>
      </c>
      <c r="C9368" s="417" t="s">
        <v>2281</v>
      </c>
      <c r="D9368" s="417" t="s">
        <v>3058</v>
      </c>
      <c r="E9368" s="391">
        <v>0.01</v>
      </c>
      <c r="F9368" s="418">
        <v>44249</v>
      </c>
      <c r="G9368" s="417" t="s">
        <v>2283</v>
      </c>
      <c r="I9368" s="379">
        <f t="shared" ca="1" si="513"/>
        <v>-322</v>
      </c>
      <c r="J9368" s="379">
        <f t="shared" ca="1" si="514"/>
        <v>-224</v>
      </c>
      <c r="K9368" s="391" t="str">
        <f t="shared" ca="1" si="515"/>
        <v>36,00</v>
      </c>
      <c r="L9368" s="379"/>
      <c r="O9368" s="379"/>
    </row>
    <row r="9369" spans="1:15">
      <c r="A9369" s="417" t="s">
        <v>188</v>
      </c>
      <c r="B9369" s="417" t="s">
        <v>5317</v>
      </c>
      <c r="C9369" s="417" t="s">
        <v>2281</v>
      </c>
      <c r="D9369" s="417" t="s">
        <v>2992</v>
      </c>
      <c r="E9369" s="391">
        <v>0.28999999999999998</v>
      </c>
      <c r="F9369" s="418">
        <v>44249</v>
      </c>
      <c r="G9369" s="417" t="s">
        <v>2283</v>
      </c>
      <c r="I9369" s="379">
        <f t="shared" ca="1" si="513"/>
        <v>-322</v>
      </c>
      <c r="J9369" s="379">
        <f t="shared" ca="1" si="514"/>
        <v>-224</v>
      </c>
      <c r="K9369" s="391" t="str">
        <f t="shared" ca="1" si="515"/>
        <v>36,00</v>
      </c>
      <c r="L9369" s="379"/>
      <c r="O9369" s="379"/>
    </row>
    <row r="9370" spans="1:15">
      <c r="A9370" s="417" t="s">
        <v>2155</v>
      </c>
      <c r="B9370" s="417" t="s">
        <v>13736</v>
      </c>
      <c r="C9370" s="417" t="s">
        <v>2281</v>
      </c>
      <c r="D9370" s="417" t="s">
        <v>2994</v>
      </c>
      <c r="E9370" s="391">
        <v>0.21</v>
      </c>
      <c r="F9370" s="418">
        <v>44249</v>
      </c>
      <c r="G9370" s="417" t="s">
        <v>2283</v>
      </c>
      <c r="I9370" s="379">
        <f t="shared" ca="1" si="513"/>
        <v>-322</v>
      </c>
      <c r="J9370" s="379">
        <f t="shared" ca="1" si="514"/>
        <v>-224</v>
      </c>
      <c r="K9370" s="391" t="str">
        <f t="shared" ca="1" si="515"/>
        <v>37,00</v>
      </c>
      <c r="L9370" s="379"/>
      <c r="O9370" s="379"/>
    </row>
    <row r="9371" spans="1:15">
      <c r="A9371" s="417" t="s">
        <v>2155</v>
      </c>
      <c r="B9371" s="417" t="s">
        <v>13737</v>
      </c>
      <c r="C9371" s="417" t="s">
        <v>2281</v>
      </c>
      <c r="D9371" s="417" t="s">
        <v>13690</v>
      </c>
      <c r="E9371" s="391">
        <v>0.12</v>
      </c>
      <c r="F9371" s="418">
        <v>44249</v>
      </c>
      <c r="G9371" s="417" t="s">
        <v>2286</v>
      </c>
      <c r="I9371" s="379">
        <f t="shared" ca="1" si="513"/>
        <v>-322</v>
      </c>
      <c r="J9371" s="379">
        <f t="shared" ca="1" si="514"/>
        <v>-224</v>
      </c>
      <c r="K9371" s="391" t="str">
        <f t="shared" ca="1" si="515"/>
        <v>38,75</v>
      </c>
      <c r="L9371" s="379"/>
      <c r="O9371" s="379"/>
    </row>
    <row r="9372" spans="1:15">
      <c r="A9372" s="417" t="s">
        <v>2155</v>
      </c>
      <c r="B9372" s="417" t="s">
        <v>5318</v>
      </c>
      <c r="C9372" s="417" t="s">
        <v>2281</v>
      </c>
      <c r="D9372" s="417" t="s">
        <v>2410</v>
      </c>
      <c r="E9372" s="391">
        <v>1.53</v>
      </c>
      <c r="F9372" s="418">
        <v>44249</v>
      </c>
      <c r="G9372" s="417" t="s">
        <v>2283</v>
      </c>
      <c r="I9372" s="379">
        <f t="shared" ca="1" si="513"/>
        <v>-322</v>
      </c>
      <c r="J9372" s="379">
        <f t="shared" ca="1" si="514"/>
        <v>-224</v>
      </c>
      <c r="K9372" s="391" t="str">
        <f t="shared" ca="1" si="515"/>
        <v>31,00</v>
      </c>
      <c r="L9372" s="379"/>
      <c r="O9372" s="379"/>
    </row>
    <row r="9373" spans="1:15">
      <c r="A9373" s="417" t="s">
        <v>2155</v>
      </c>
      <c r="B9373" s="417" t="s">
        <v>5319</v>
      </c>
      <c r="C9373" s="417" t="s">
        <v>2281</v>
      </c>
      <c r="D9373" s="417" t="s">
        <v>4157</v>
      </c>
      <c r="E9373" s="391">
        <v>20.5</v>
      </c>
      <c r="F9373" s="418">
        <v>44610</v>
      </c>
      <c r="G9373" s="417" t="s">
        <v>2283</v>
      </c>
      <c r="I9373" s="379">
        <f t="shared" ca="1" si="513"/>
        <v>39</v>
      </c>
      <c r="J9373" s="379">
        <f t="shared" ca="1" si="514"/>
        <v>29</v>
      </c>
      <c r="K9373" s="391" t="str">
        <f t="shared" ca="1" si="515"/>
        <v>8,00</v>
      </c>
      <c r="L9373" s="379"/>
      <c r="O9373" s="379"/>
    </row>
    <row r="9374" spans="1:15">
      <c r="A9374" s="417" t="s">
        <v>2155</v>
      </c>
      <c r="B9374" s="417" t="s">
        <v>5320</v>
      </c>
      <c r="C9374" s="417" t="s">
        <v>2281</v>
      </c>
      <c r="D9374" s="417" t="s">
        <v>4152</v>
      </c>
      <c r="E9374" s="391">
        <v>10.46</v>
      </c>
      <c r="F9374" s="418">
        <v>44610</v>
      </c>
      <c r="G9374" s="417" t="s">
        <v>2283</v>
      </c>
      <c r="I9374" s="379">
        <f t="shared" ca="1" si="513"/>
        <v>39</v>
      </c>
      <c r="J9374" s="379">
        <f t="shared" ca="1" si="514"/>
        <v>29</v>
      </c>
      <c r="K9374" s="391" t="str">
        <f t="shared" ca="1" si="515"/>
        <v>9,00</v>
      </c>
      <c r="L9374" s="379"/>
      <c r="O9374" s="379"/>
    </row>
    <row r="9375" spans="1:15">
      <c r="A9375" s="417" t="s">
        <v>2155</v>
      </c>
      <c r="B9375" s="417" t="s">
        <v>8682</v>
      </c>
      <c r="C9375" s="417" t="s">
        <v>2281</v>
      </c>
      <c r="D9375" s="417" t="s">
        <v>4089</v>
      </c>
      <c r="E9375" s="391">
        <v>12.52</v>
      </c>
      <c r="F9375" s="418">
        <v>44270</v>
      </c>
      <c r="G9375" s="417" t="s">
        <v>2283</v>
      </c>
      <c r="I9375" s="379">
        <f t="shared" ca="1" si="513"/>
        <v>-301</v>
      </c>
      <c r="J9375" s="379">
        <f t="shared" ca="1" si="514"/>
        <v>-209</v>
      </c>
      <c r="K9375" s="391" t="str">
        <f t="shared" ca="1" si="515"/>
        <v>17,50</v>
      </c>
      <c r="L9375" s="379"/>
      <c r="O9375" s="379"/>
    </row>
    <row r="9376" spans="1:15">
      <c r="A9376" s="417" t="s">
        <v>2155</v>
      </c>
      <c r="B9376" s="417" t="s">
        <v>8683</v>
      </c>
      <c r="C9376" s="417" t="s">
        <v>2281</v>
      </c>
      <c r="D9376" s="417" t="s">
        <v>4170</v>
      </c>
      <c r="E9376" s="391">
        <v>14.62</v>
      </c>
      <c r="F9376" s="418">
        <v>44270</v>
      </c>
      <c r="G9376" s="417" t="s">
        <v>2283</v>
      </c>
      <c r="I9376" s="379">
        <f t="shared" ca="1" si="513"/>
        <v>-301</v>
      </c>
      <c r="J9376" s="379">
        <f t="shared" ca="1" si="514"/>
        <v>-209</v>
      </c>
      <c r="K9376" s="391" t="str">
        <f t="shared" ca="1" si="515"/>
        <v>16,00</v>
      </c>
      <c r="L9376" s="379"/>
      <c r="O9376" s="379"/>
    </row>
    <row r="9377" spans="1:15">
      <c r="A9377" s="417" t="s">
        <v>2155</v>
      </c>
      <c r="B9377" s="417" t="s">
        <v>8684</v>
      </c>
      <c r="C9377" s="417" t="s">
        <v>2281</v>
      </c>
      <c r="D9377" s="417" t="s">
        <v>5284</v>
      </c>
      <c r="E9377" s="391">
        <v>14.44</v>
      </c>
      <c r="F9377" s="418">
        <v>44270</v>
      </c>
      <c r="G9377" s="417" t="s">
        <v>2283</v>
      </c>
      <c r="I9377" s="379">
        <f t="shared" ca="1" si="513"/>
        <v>-301</v>
      </c>
      <c r="J9377" s="379">
        <f t="shared" ca="1" si="514"/>
        <v>-209</v>
      </c>
      <c r="K9377" s="391" t="str">
        <f t="shared" ca="1" si="515"/>
        <v>16,50</v>
      </c>
      <c r="L9377" s="379"/>
      <c r="O9377" s="379"/>
    </row>
    <row r="9378" spans="1:15">
      <c r="A9378" s="417" t="s">
        <v>2155</v>
      </c>
      <c r="B9378" s="417" t="s">
        <v>8685</v>
      </c>
      <c r="C9378" s="417" t="s">
        <v>2281</v>
      </c>
      <c r="D9378" s="417" t="s">
        <v>2395</v>
      </c>
      <c r="E9378" s="391">
        <v>7.0000000000000007E-2</v>
      </c>
      <c r="F9378" s="418">
        <v>44270</v>
      </c>
      <c r="G9378" s="417" t="s">
        <v>2283</v>
      </c>
      <c r="I9378" s="379">
        <f t="shared" ca="1" si="513"/>
        <v>-301</v>
      </c>
      <c r="J9378" s="379">
        <f t="shared" ca="1" si="514"/>
        <v>-209</v>
      </c>
      <c r="K9378" s="391" t="str">
        <f t="shared" ca="1" si="515"/>
        <v>17,00</v>
      </c>
      <c r="L9378" s="379"/>
      <c r="O9378" s="379"/>
    </row>
    <row r="9379" spans="1:15">
      <c r="A9379" s="417" t="s">
        <v>2155</v>
      </c>
      <c r="B9379" s="417" t="s">
        <v>8686</v>
      </c>
      <c r="C9379" s="417" t="s">
        <v>2281</v>
      </c>
      <c r="D9379" s="417" t="s">
        <v>4168</v>
      </c>
      <c r="E9379" s="391">
        <v>13.2</v>
      </c>
      <c r="F9379" s="418">
        <v>44270</v>
      </c>
      <c r="G9379" s="417" t="s">
        <v>2283</v>
      </c>
      <c r="I9379" s="379">
        <f t="shared" ca="1" si="513"/>
        <v>-301</v>
      </c>
      <c r="J9379" s="379">
        <f t="shared" ca="1" si="514"/>
        <v>-209</v>
      </c>
      <c r="K9379" s="391" t="str">
        <f t="shared" ca="1" si="515"/>
        <v>18,00</v>
      </c>
      <c r="L9379" s="379"/>
      <c r="O9379" s="379"/>
    </row>
    <row r="9380" spans="1:15">
      <c r="A9380" s="417" t="s">
        <v>2155</v>
      </c>
      <c r="B9380" s="417" t="s">
        <v>13738</v>
      </c>
      <c r="C9380" s="417" t="s">
        <v>2281</v>
      </c>
      <c r="D9380" s="417" t="s">
        <v>2399</v>
      </c>
      <c r="E9380" s="391">
        <v>11.25</v>
      </c>
      <c r="F9380" s="418">
        <v>44270</v>
      </c>
      <c r="G9380" s="417" t="s">
        <v>2283</v>
      </c>
      <c r="I9380" s="379">
        <f t="shared" ca="1" si="513"/>
        <v>-301</v>
      </c>
      <c r="J9380" s="379">
        <f t="shared" ca="1" si="514"/>
        <v>-209</v>
      </c>
      <c r="K9380" s="391" t="str">
        <f t="shared" ca="1" si="515"/>
        <v>20,00</v>
      </c>
      <c r="L9380" s="379"/>
      <c r="O9380" s="379"/>
    </row>
    <row r="9381" spans="1:15">
      <c r="A9381" s="417" t="s">
        <v>2155</v>
      </c>
      <c r="B9381" s="417" t="s">
        <v>8687</v>
      </c>
      <c r="C9381" s="417" t="s">
        <v>2281</v>
      </c>
      <c r="D9381" s="417" t="s">
        <v>2396</v>
      </c>
      <c r="E9381" s="391">
        <v>11.54</v>
      </c>
      <c r="F9381" s="418">
        <v>44270</v>
      </c>
      <c r="G9381" s="417" t="s">
        <v>2283</v>
      </c>
      <c r="I9381" s="379">
        <f t="shared" ca="1" si="513"/>
        <v>-301</v>
      </c>
      <c r="J9381" s="379">
        <f t="shared" ca="1" si="514"/>
        <v>-209</v>
      </c>
      <c r="K9381" s="391" t="str">
        <f t="shared" ca="1" si="515"/>
        <v>18,50</v>
      </c>
      <c r="L9381" s="379"/>
      <c r="O9381" s="379"/>
    </row>
    <row r="9382" spans="1:15">
      <c r="A9382" s="417" t="s">
        <v>2155</v>
      </c>
      <c r="B9382" s="417" t="s">
        <v>7162</v>
      </c>
      <c r="C9382" s="417" t="s">
        <v>2281</v>
      </c>
      <c r="D9382" s="417" t="s">
        <v>2397</v>
      </c>
      <c r="E9382" s="391">
        <v>0.01</v>
      </c>
      <c r="F9382" s="418">
        <v>44270</v>
      </c>
      <c r="G9382" s="417" t="s">
        <v>2283</v>
      </c>
      <c r="I9382" s="379">
        <f t="shared" ca="1" si="513"/>
        <v>-301</v>
      </c>
      <c r="J9382" s="379">
        <f t="shared" ca="1" si="514"/>
        <v>-209</v>
      </c>
      <c r="K9382" s="391" t="str">
        <f t="shared" ca="1" si="515"/>
        <v>19,00</v>
      </c>
      <c r="L9382" s="379"/>
      <c r="O9382" s="379"/>
    </row>
    <row r="9383" spans="1:15">
      <c r="A9383" s="417" t="s">
        <v>2155</v>
      </c>
      <c r="B9383" s="417" t="s">
        <v>5321</v>
      </c>
      <c r="C9383" s="417" t="s">
        <v>2281</v>
      </c>
      <c r="D9383" s="417" t="s">
        <v>2398</v>
      </c>
      <c r="E9383" s="391">
        <v>11.43</v>
      </c>
      <c r="F9383" s="418">
        <v>44270</v>
      </c>
      <c r="G9383" s="417" t="s">
        <v>2283</v>
      </c>
      <c r="I9383" s="379">
        <f t="shared" ca="1" si="513"/>
        <v>-301</v>
      </c>
      <c r="J9383" s="379">
        <f t="shared" ca="1" si="514"/>
        <v>-209</v>
      </c>
      <c r="K9383" s="391" t="str">
        <f t="shared" ca="1" si="515"/>
        <v>19,50</v>
      </c>
      <c r="L9383" s="379"/>
      <c r="O9383" s="379"/>
    </row>
    <row r="9384" spans="1:15">
      <c r="A9384" s="417" t="s">
        <v>2155</v>
      </c>
      <c r="B9384" s="417" t="s">
        <v>13739</v>
      </c>
      <c r="C9384" s="417" t="s">
        <v>2281</v>
      </c>
      <c r="D9384" s="417" t="s">
        <v>2436</v>
      </c>
      <c r="E9384" s="391">
        <v>9.36</v>
      </c>
      <c r="F9384" s="418">
        <v>44270</v>
      </c>
      <c r="G9384" s="417" t="s">
        <v>2283</v>
      </c>
      <c r="I9384" s="379">
        <f t="shared" ca="1" si="513"/>
        <v>-301</v>
      </c>
      <c r="J9384" s="379">
        <f t="shared" ca="1" si="514"/>
        <v>-209</v>
      </c>
      <c r="K9384" s="391" t="str">
        <f t="shared" ca="1" si="515"/>
        <v>21,50</v>
      </c>
      <c r="L9384" s="379"/>
      <c r="O9384" s="379"/>
    </row>
    <row r="9385" spans="1:15">
      <c r="A9385" s="417" t="s">
        <v>2155</v>
      </c>
      <c r="B9385" s="417" t="s">
        <v>5322</v>
      </c>
      <c r="C9385" s="417" t="s">
        <v>2281</v>
      </c>
      <c r="D9385" s="417" t="s">
        <v>2399</v>
      </c>
      <c r="E9385" s="391">
        <v>6</v>
      </c>
      <c r="F9385" s="418">
        <v>44638</v>
      </c>
      <c r="G9385" s="417" t="s">
        <v>2283</v>
      </c>
      <c r="I9385" s="379">
        <f t="shared" ca="1" si="513"/>
        <v>67</v>
      </c>
      <c r="J9385" s="379">
        <f t="shared" ca="1" si="514"/>
        <v>47</v>
      </c>
      <c r="K9385" s="391" t="str">
        <f t="shared" ca="1" si="515"/>
        <v>20,00</v>
      </c>
      <c r="L9385" s="379"/>
      <c r="O9385" s="379"/>
    </row>
    <row r="9386" spans="1:15">
      <c r="A9386" s="417" t="s">
        <v>2155</v>
      </c>
      <c r="B9386" s="417" t="s">
        <v>8688</v>
      </c>
      <c r="C9386" s="417" t="s">
        <v>2281</v>
      </c>
      <c r="D9386" s="417" t="s">
        <v>2435</v>
      </c>
      <c r="E9386" s="391">
        <v>1.9</v>
      </c>
      <c r="F9386" s="418">
        <v>44270</v>
      </c>
      <c r="G9386" s="417" t="s">
        <v>2283</v>
      </c>
      <c r="I9386" s="379">
        <f t="shared" ca="1" si="513"/>
        <v>-301</v>
      </c>
      <c r="J9386" s="379">
        <f t="shared" ca="1" si="514"/>
        <v>-209</v>
      </c>
      <c r="K9386" s="391" t="str">
        <f t="shared" ca="1" si="515"/>
        <v>20,50</v>
      </c>
      <c r="L9386" s="379"/>
      <c r="O9386" s="379"/>
    </row>
    <row r="9387" spans="1:15">
      <c r="A9387" s="417" t="s">
        <v>2155</v>
      </c>
      <c r="B9387" s="417" t="s">
        <v>8689</v>
      </c>
      <c r="C9387" s="417" t="s">
        <v>2281</v>
      </c>
      <c r="D9387" s="417" t="s">
        <v>2426</v>
      </c>
      <c r="E9387" s="391">
        <v>9.0299999999999994</v>
      </c>
      <c r="F9387" s="418">
        <v>44270</v>
      </c>
      <c r="G9387" s="417" t="s">
        <v>2283</v>
      </c>
      <c r="I9387" s="379">
        <f t="shared" ca="1" si="513"/>
        <v>-301</v>
      </c>
      <c r="J9387" s="379">
        <f t="shared" ca="1" si="514"/>
        <v>-209</v>
      </c>
      <c r="K9387" s="391" t="str">
        <f t="shared" ca="1" si="515"/>
        <v>22,00</v>
      </c>
      <c r="L9387" s="379"/>
      <c r="O9387" s="379"/>
    </row>
    <row r="9388" spans="1:15">
      <c r="A9388" s="417" t="s">
        <v>2155</v>
      </c>
      <c r="B9388" s="417" t="s">
        <v>13740</v>
      </c>
      <c r="C9388" s="417" t="s">
        <v>2281</v>
      </c>
      <c r="D9388" s="417" t="s">
        <v>2400</v>
      </c>
      <c r="E9388" s="391">
        <v>9.89</v>
      </c>
      <c r="F9388" s="418">
        <v>44270</v>
      </c>
      <c r="G9388" s="417" t="s">
        <v>2283</v>
      </c>
      <c r="I9388" s="379">
        <f t="shared" ca="1" si="513"/>
        <v>-301</v>
      </c>
      <c r="J9388" s="379">
        <f t="shared" ca="1" si="514"/>
        <v>-209</v>
      </c>
      <c r="K9388" s="391" t="str">
        <f t="shared" ca="1" si="515"/>
        <v>21,00</v>
      </c>
      <c r="L9388" s="379"/>
      <c r="O9388" s="379"/>
    </row>
    <row r="9389" spans="1:15">
      <c r="A9389" s="417" t="s">
        <v>2155</v>
      </c>
      <c r="B9389" s="417" t="s">
        <v>8690</v>
      </c>
      <c r="C9389" s="417" t="s">
        <v>2281</v>
      </c>
      <c r="D9389" s="417" t="s">
        <v>4092</v>
      </c>
      <c r="E9389" s="391">
        <v>8.65</v>
      </c>
      <c r="F9389" s="418">
        <v>44270</v>
      </c>
      <c r="G9389" s="417" t="s">
        <v>2283</v>
      </c>
      <c r="I9389" s="379">
        <f t="shared" ca="1" si="513"/>
        <v>-301</v>
      </c>
      <c r="J9389" s="379">
        <f t="shared" ca="1" si="514"/>
        <v>-209</v>
      </c>
      <c r="K9389" s="391" t="str">
        <f t="shared" ca="1" si="515"/>
        <v>22,50</v>
      </c>
      <c r="L9389" s="379"/>
      <c r="O9389" s="379"/>
    </row>
    <row r="9390" spans="1:15">
      <c r="A9390" s="417" t="s">
        <v>2155</v>
      </c>
      <c r="B9390" s="417" t="s">
        <v>5323</v>
      </c>
      <c r="C9390" s="417" t="s">
        <v>2281</v>
      </c>
      <c r="D9390" s="417" t="s">
        <v>2401</v>
      </c>
      <c r="E9390" s="391">
        <v>8.3000000000000007</v>
      </c>
      <c r="F9390" s="418">
        <v>44270</v>
      </c>
      <c r="G9390" s="417" t="s">
        <v>2286</v>
      </c>
      <c r="I9390" s="379">
        <f t="shared" ca="1" si="513"/>
        <v>-301</v>
      </c>
      <c r="J9390" s="379">
        <f t="shared" ca="1" si="514"/>
        <v>-209</v>
      </c>
      <c r="K9390" s="391" t="str">
        <f t="shared" ca="1" si="515"/>
        <v>23,25</v>
      </c>
      <c r="L9390" s="379"/>
      <c r="O9390" s="379"/>
    </row>
    <row r="9391" spans="1:15">
      <c r="A9391" s="417" t="s">
        <v>2155</v>
      </c>
      <c r="B9391" s="417" t="s">
        <v>5324</v>
      </c>
      <c r="C9391" s="417" t="s">
        <v>2281</v>
      </c>
      <c r="D9391" s="417" t="s">
        <v>2378</v>
      </c>
      <c r="E9391" s="391">
        <v>8.25</v>
      </c>
      <c r="F9391" s="418">
        <v>44270</v>
      </c>
      <c r="G9391" s="417" t="s">
        <v>2283</v>
      </c>
      <c r="I9391" s="379">
        <f t="shared" ca="1" si="513"/>
        <v>-301</v>
      </c>
      <c r="J9391" s="379">
        <f t="shared" ca="1" si="514"/>
        <v>-209</v>
      </c>
      <c r="K9391" s="391" t="str">
        <f t="shared" ca="1" si="515"/>
        <v>23,00</v>
      </c>
      <c r="L9391" s="379"/>
      <c r="O9391" s="379"/>
    </row>
    <row r="9392" spans="1:15">
      <c r="A9392" s="417" t="s">
        <v>2155</v>
      </c>
      <c r="B9392" s="417" t="s">
        <v>7163</v>
      </c>
      <c r="C9392" s="417" t="s">
        <v>2281</v>
      </c>
      <c r="D9392" s="417" t="s">
        <v>2380</v>
      </c>
      <c r="E9392" s="391">
        <v>7.72</v>
      </c>
      <c r="F9392" s="418">
        <v>44270</v>
      </c>
      <c r="G9392" s="417" t="s">
        <v>2283</v>
      </c>
      <c r="I9392" s="379">
        <f t="shared" ca="1" si="513"/>
        <v>-301</v>
      </c>
      <c r="J9392" s="379">
        <f t="shared" ca="1" si="514"/>
        <v>-209</v>
      </c>
      <c r="K9392" s="391" t="str">
        <f t="shared" ca="1" si="515"/>
        <v>23,50</v>
      </c>
      <c r="L9392" s="379"/>
      <c r="O9392" s="379"/>
    </row>
    <row r="9393" spans="1:15">
      <c r="A9393" s="417" t="s">
        <v>2155</v>
      </c>
      <c r="B9393" s="417" t="s">
        <v>5325</v>
      </c>
      <c r="C9393" s="417" t="s">
        <v>2281</v>
      </c>
      <c r="D9393" s="417" t="s">
        <v>4100</v>
      </c>
      <c r="E9393" s="391">
        <v>7.7</v>
      </c>
      <c r="F9393" s="418">
        <v>44270</v>
      </c>
      <c r="G9393" s="417" t="s">
        <v>2286</v>
      </c>
      <c r="I9393" s="379">
        <f t="shared" ca="1" si="513"/>
        <v>-301</v>
      </c>
      <c r="J9393" s="379">
        <f t="shared" ca="1" si="514"/>
        <v>-209</v>
      </c>
      <c r="K9393" s="391" t="str">
        <f t="shared" ca="1" si="515"/>
        <v>23,75</v>
      </c>
      <c r="L9393" s="379"/>
      <c r="O9393" s="379"/>
    </row>
    <row r="9394" spans="1:15">
      <c r="A9394" s="417" t="s">
        <v>2155</v>
      </c>
      <c r="B9394" s="417" t="s">
        <v>7164</v>
      </c>
      <c r="C9394" s="417" t="s">
        <v>2281</v>
      </c>
      <c r="D9394" s="417" t="s">
        <v>2414</v>
      </c>
      <c r="E9394" s="391">
        <v>7.57</v>
      </c>
      <c r="F9394" s="418">
        <v>44270</v>
      </c>
      <c r="G9394" s="417" t="s">
        <v>2283</v>
      </c>
      <c r="I9394" s="379">
        <f t="shared" ca="1" si="513"/>
        <v>-301</v>
      </c>
      <c r="J9394" s="379">
        <f t="shared" ca="1" si="514"/>
        <v>-209</v>
      </c>
      <c r="K9394" s="391" t="str">
        <f t="shared" ca="1" si="515"/>
        <v>24,00</v>
      </c>
      <c r="L9394" s="379"/>
      <c r="O9394" s="379"/>
    </row>
    <row r="9395" spans="1:15">
      <c r="A9395" s="417" t="s">
        <v>2155</v>
      </c>
      <c r="B9395" s="417" t="s">
        <v>13741</v>
      </c>
      <c r="C9395" s="417" t="s">
        <v>2281</v>
      </c>
      <c r="D9395" s="417" t="s">
        <v>2415</v>
      </c>
      <c r="E9395" s="391">
        <v>6.81</v>
      </c>
      <c r="F9395" s="418">
        <v>44270</v>
      </c>
      <c r="G9395" s="417" t="s">
        <v>2283</v>
      </c>
      <c r="I9395" s="379">
        <f t="shared" ca="1" si="513"/>
        <v>-301</v>
      </c>
      <c r="J9395" s="379">
        <f t="shared" ca="1" si="514"/>
        <v>-209</v>
      </c>
      <c r="K9395" s="391" t="str">
        <f t="shared" ca="1" si="515"/>
        <v>24,50</v>
      </c>
      <c r="L9395" s="379"/>
      <c r="O9395" s="379"/>
    </row>
    <row r="9396" spans="1:15">
      <c r="A9396" s="417" t="s">
        <v>2155</v>
      </c>
      <c r="B9396" s="417" t="s">
        <v>8691</v>
      </c>
      <c r="C9396" s="417" t="s">
        <v>2281</v>
      </c>
      <c r="D9396" s="417" t="s">
        <v>2402</v>
      </c>
      <c r="E9396" s="391">
        <v>6.8</v>
      </c>
      <c r="F9396" s="418">
        <v>44270</v>
      </c>
      <c r="G9396" s="417" t="s">
        <v>2283</v>
      </c>
      <c r="I9396" s="379">
        <f t="shared" ca="1" si="513"/>
        <v>-301</v>
      </c>
      <c r="J9396" s="379">
        <f t="shared" ca="1" si="514"/>
        <v>-209</v>
      </c>
      <c r="K9396" s="391" t="str">
        <f t="shared" ca="1" si="515"/>
        <v>25,00</v>
      </c>
      <c r="L9396" s="379"/>
      <c r="O9396" s="379"/>
    </row>
    <row r="9397" spans="1:15">
      <c r="A9397" s="417" t="s">
        <v>2155</v>
      </c>
      <c r="B9397" s="417" t="s">
        <v>13742</v>
      </c>
      <c r="C9397" s="417" t="s">
        <v>2281</v>
      </c>
      <c r="D9397" s="417" t="s">
        <v>5251</v>
      </c>
      <c r="E9397" s="391">
        <v>3.48</v>
      </c>
      <c r="F9397" s="418">
        <v>44270</v>
      </c>
      <c r="G9397" s="417" t="s">
        <v>2283</v>
      </c>
      <c r="I9397" s="379">
        <f t="shared" ca="1" si="513"/>
        <v>-301</v>
      </c>
      <c r="J9397" s="379">
        <f t="shared" ca="1" si="514"/>
        <v>-209</v>
      </c>
      <c r="K9397" s="391" t="str">
        <f t="shared" ca="1" si="515"/>
        <v>25,50</v>
      </c>
      <c r="L9397" s="379"/>
      <c r="O9397" s="379"/>
    </row>
    <row r="9398" spans="1:15">
      <c r="A9398" s="417" t="s">
        <v>2155</v>
      </c>
      <c r="B9398" s="417" t="s">
        <v>7165</v>
      </c>
      <c r="C9398" s="417" t="s">
        <v>2281</v>
      </c>
      <c r="D9398" s="417" t="s">
        <v>5255</v>
      </c>
      <c r="E9398" s="391">
        <v>5.0999999999999996</v>
      </c>
      <c r="F9398" s="418">
        <v>44270</v>
      </c>
      <c r="G9398" s="417" t="s">
        <v>2286</v>
      </c>
      <c r="I9398" s="379">
        <f t="shared" ca="1" si="513"/>
        <v>-301</v>
      </c>
      <c r="J9398" s="379">
        <f t="shared" ca="1" si="514"/>
        <v>-209</v>
      </c>
      <c r="K9398" s="391" t="str">
        <f t="shared" ca="1" si="515"/>
        <v>26,25</v>
      </c>
      <c r="L9398" s="379"/>
      <c r="O9398" s="379"/>
    </row>
    <row r="9399" spans="1:15">
      <c r="A9399" s="417" t="s">
        <v>2155</v>
      </c>
      <c r="B9399" s="417" t="s">
        <v>8692</v>
      </c>
      <c r="C9399" s="417" t="s">
        <v>2281</v>
      </c>
      <c r="D9399" s="417" t="s">
        <v>2403</v>
      </c>
      <c r="E9399" s="391">
        <v>5.45</v>
      </c>
      <c r="F9399" s="418">
        <v>44270</v>
      </c>
      <c r="G9399" s="417" t="s">
        <v>2283</v>
      </c>
      <c r="I9399" s="379">
        <f t="shared" ca="1" si="513"/>
        <v>-301</v>
      </c>
      <c r="J9399" s="379">
        <f t="shared" ca="1" si="514"/>
        <v>-209</v>
      </c>
      <c r="K9399" s="391" t="str">
        <f t="shared" ca="1" si="515"/>
        <v>26,00</v>
      </c>
      <c r="L9399" s="379"/>
      <c r="O9399" s="379"/>
    </row>
    <row r="9400" spans="1:15">
      <c r="A9400" s="417" t="s">
        <v>187</v>
      </c>
      <c r="B9400" s="417" t="s">
        <v>13743</v>
      </c>
      <c r="C9400" s="417" t="s">
        <v>2281</v>
      </c>
      <c r="D9400" s="417" t="s">
        <v>2840</v>
      </c>
      <c r="E9400" s="391">
        <v>5.55</v>
      </c>
      <c r="F9400" s="418">
        <v>44270</v>
      </c>
      <c r="G9400" s="417" t="s">
        <v>2283</v>
      </c>
      <c r="I9400" s="379">
        <f t="shared" ca="1" si="513"/>
        <v>-301</v>
      </c>
      <c r="J9400" s="379">
        <f t="shared" ca="1" si="514"/>
        <v>-209</v>
      </c>
      <c r="K9400" s="391" t="str">
        <f t="shared" ca="1" si="515"/>
        <v>26,00</v>
      </c>
      <c r="L9400" s="379"/>
      <c r="O9400" s="379"/>
    </row>
    <row r="9401" spans="1:15">
      <c r="A9401" s="417" t="s">
        <v>188</v>
      </c>
      <c r="B9401" s="417" t="s">
        <v>13744</v>
      </c>
      <c r="C9401" s="417" t="s">
        <v>2281</v>
      </c>
      <c r="D9401" s="417" t="s">
        <v>2441</v>
      </c>
      <c r="E9401" s="391">
        <v>4.9000000000000004</v>
      </c>
      <c r="F9401" s="418">
        <v>44270</v>
      </c>
      <c r="G9401" s="417" t="s">
        <v>2283</v>
      </c>
      <c r="I9401" s="379">
        <f t="shared" ca="1" si="513"/>
        <v>-301</v>
      </c>
      <c r="J9401" s="379">
        <f t="shared" ca="1" si="514"/>
        <v>-209</v>
      </c>
      <c r="K9401" s="391" t="str">
        <f t="shared" ca="1" si="515"/>
        <v>26,50</v>
      </c>
      <c r="L9401" s="379"/>
      <c r="O9401" s="379"/>
    </row>
    <row r="9402" spans="1:15">
      <c r="A9402" s="417" t="s">
        <v>2155</v>
      </c>
      <c r="B9402" s="417" t="s">
        <v>13745</v>
      </c>
      <c r="C9402" s="417" t="s">
        <v>2281</v>
      </c>
      <c r="D9402" s="417" t="s">
        <v>2406</v>
      </c>
      <c r="E9402" s="391">
        <v>4.0999999999999996</v>
      </c>
      <c r="F9402" s="418">
        <v>44270</v>
      </c>
      <c r="G9402" s="417" t="s">
        <v>2283</v>
      </c>
      <c r="I9402" s="379">
        <f t="shared" ca="1" si="513"/>
        <v>-301</v>
      </c>
      <c r="J9402" s="379">
        <f t="shared" ca="1" si="514"/>
        <v>-209</v>
      </c>
      <c r="K9402" s="391" t="str">
        <f t="shared" ca="1" si="515"/>
        <v>27,50</v>
      </c>
      <c r="L9402" s="379"/>
      <c r="O9402" s="379"/>
    </row>
    <row r="9403" spans="1:15">
      <c r="A9403" s="417" t="s">
        <v>2155</v>
      </c>
      <c r="B9403" s="417" t="s">
        <v>5326</v>
      </c>
      <c r="C9403" s="417" t="s">
        <v>2281</v>
      </c>
      <c r="D9403" s="417" t="s">
        <v>2751</v>
      </c>
      <c r="E9403" s="391">
        <v>4.8499999999999996</v>
      </c>
      <c r="F9403" s="418">
        <v>44270</v>
      </c>
      <c r="G9403" s="417" t="s">
        <v>2286</v>
      </c>
      <c r="I9403" s="379">
        <f t="shared" ca="1" si="513"/>
        <v>-301</v>
      </c>
      <c r="J9403" s="379">
        <f t="shared" ca="1" si="514"/>
        <v>-209</v>
      </c>
      <c r="K9403" s="391" t="str">
        <f t="shared" ca="1" si="515"/>
        <v>26,75</v>
      </c>
      <c r="L9403" s="379"/>
      <c r="O9403" s="379"/>
    </row>
    <row r="9404" spans="1:15">
      <c r="A9404" s="417" t="s">
        <v>2155</v>
      </c>
      <c r="B9404" s="417" t="s">
        <v>13746</v>
      </c>
      <c r="C9404" s="417" t="s">
        <v>2281</v>
      </c>
      <c r="D9404" s="417" t="s">
        <v>2404</v>
      </c>
      <c r="E9404" s="391">
        <v>4.67</v>
      </c>
      <c r="F9404" s="418">
        <v>44270</v>
      </c>
      <c r="G9404" s="417" t="s">
        <v>2283</v>
      </c>
      <c r="I9404" s="379">
        <f t="shared" ca="1" si="513"/>
        <v>-301</v>
      </c>
      <c r="J9404" s="379">
        <f t="shared" ca="1" si="514"/>
        <v>-209</v>
      </c>
      <c r="K9404" s="391" t="str">
        <f t="shared" ca="1" si="515"/>
        <v>27,00</v>
      </c>
      <c r="L9404" s="379"/>
      <c r="O9404" s="379"/>
    </row>
    <row r="9405" spans="1:15">
      <c r="A9405" s="417" t="s">
        <v>187</v>
      </c>
      <c r="B9405" s="417" t="s">
        <v>18637</v>
      </c>
      <c r="C9405" s="417" t="s">
        <v>2281</v>
      </c>
      <c r="D9405" s="417" t="s">
        <v>2842</v>
      </c>
      <c r="E9405" s="391">
        <v>2.0499999999999998</v>
      </c>
      <c r="F9405" s="418">
        <v>44270</v>
      </c>
      <c r="G9405" s="417" t="s">
        <v>2283</v>
      </c>
      <c r="I9405" s="379">
        <f t="shared" ca="1" si="513"/>
        <v>-301</v>
      </c>
      <c r="J9405" s="379">
        <f t="shared" ca="1" si="514"/>
        <v>-209</v>
      </c>
      <c r="K9405" s="391" t="str">
        <f t="shared" ca="1" si="515"/>
        <v>27,00</v>
      </c>
      <c r="L9405" s="379"/>
      <c r="O9405" s="379"/>
    </row>
    <row r="9406" spans="1:15">
      <c r="A9406" s="417" t="s">
        <v>188</v>
      </c>
      <c r="B9406" s="417" t="s">
        <v>5327</v>
      </c>
      <c r="C9406" s="417" t="s">
        <v>2281</v>
      </c>
      <c r="D9406" s="417" t="s">
        <v>2752</v>
      </c>
      <c r="E9406" s="391">
        <v>4.0999999999999996</v>
      </c>
      <c r="F9406" s="418">
        <v>44270</v>
      </c>
      <c r="G9406" s="417" t="s">
        <v>2286</v>
      </c>
      <c r="I9406" s="379">
        <f t="shared" ca="1" si="513"/>
        <v>-301</v>
      </c>
      <c r="J9406" s="379">
        <f t="shared" ca="1" si="514"/>
        <v>-209</v>
      </c>
      <c r="K9406" s="391" t="str">
        <f t="shared" ca="1" si="515"/>
        <v>27,75</v>
      </c>
      <c r="L9406" s="379"/>
      <c r="O9406" s="379"/>
    </row>
    <row r="9407" spans="1:15">
      <c r="A9407" s="417" t="s">
        <v>2155</v>
      </c>
      <c r="B9407" s="417" t="s">
        <v>5328</v>
      </c>
      <c r="C9407" s="417" t="s">
        <v>2281</v>
      </c>
      <c r="D9407" s="417" t="s">
        <v>2407</v>
      </c>
      <c r="E9407" s="391">
        <v>3.79</v>
      </c>
      <c r="F9407" s="418">
        <v>44270</v>
      </c>
      <c r="G9407" s="417" t="s">
        <v>2283</v>
      </c>
      <c r="I9407" s="379">
        <f t="shared" ca="1" si="513"/>
        <v>-301</v>
      </c>
      <c r="J9407" s="379">
        <f t="shared" ca="1" si="514"/>
        <v>-209</v>
      </c>
      <c r="K9407" s="391" t="str">
        <f t="shared" ca="1" si="515"/>
        <v>28,00</v>
      </c>
      <c r="L9407" s="379"/>
      <c r="O9407" s="379"/>
    </row>
    <row r="9408" spans="1:15">
      <c r="A9408" s="417" t="s">
        <v>2155</v>
      </c>
      <c r="B9408" s="417" t="s">
        <v>13747</v>
      </c>
      <c r="C9408" s="417" t="s">
        <v>2281</v>
      </c>
      <c r="D9408" s="417" t="s">
        <v>2408</v>
      </c>
      <c r="E9408" s="391">
        <v>3.17</v>
      </c>
      <c r="F9408" s="418">
        <v>44270</v>
      </c>
      <c r="G9408" s="417" t="s">
        <v>2283</v>
      </c>
      <c r="I9408" s="379">
        <f t="shared" ca="1" si="513"/>
        <v>-301</v>
      </c>
      <c r="J9408" s="379">
        <f t="shared" ca="1" si="514"/>
        <v>-209</v>
      </c>
      <c r="K9408" s="391" t="str">
        <f t="shared" ca="1" si="515"/>
        <v>29,00</v>
      </c>
      <c r="L9408" s="379"/>
      <c r="O9408" s="379"/>
    </row>
    <row r="9409" spans="1:15">
      <c r="A9409" s="417" t="s">
        <v>2155</v>
      </c>
      <c r="B9409" s="417" t="s">
        <v>13748</v>
      </c>
      <c r="C9409" s="417" t="s">
        <v>2281</v>
      </c>
      <c r="D9409" s="417" t="s">
        <v>2753</v>
      </c>
      <c r="E9409" s="391">
        <v>3.39</v>
      </c>
      <c r="F9409" s="418">
        <v>44270</v>
      </c>
      <c r="G9409" s="417" t="s">
        <v>2283</v>
      </c>
      <c r="I9409" s="379">
        <f t="shared" ca="1" si="513"/>
        <v>-301</v>
      </c>
      <c r="J9409" s="379">
        <f t="shared" ca="1" si="514"/>
        <v>-209</v>
      </c>
      <c r="K9409" s="391" t="str">
        <f t="shared" ca="1" si="515"/>
        <v>28,50</v>
      </c>
      <c r="L9409" s="379"/>
      <c r="O9409" s="379"/>
    </row>
    <row r="9410" spans="1:15">
      <c r="A9410" s="417" t="s">
        <v>2155</v>
      </c>
      <c r="B9410" s="417" t="s">
        <v>13749</v>
      </c>
      <c r="C9410" s="417" t="s">
        <v>2281</v>
      </c>
      <c r="D9410" s="417" t="s">
        <v>2409</v>
      </c>
      <c r="E9410" s="391">
        <v>2.4900000000000002</v>
      </c>
      <c r="F9410" s="418">
        <v>44270</v>
      </c>
      <c r="G9410" s="417" t="s">
        <v>2283</v>
      </c>
      <c r="I9410" s="379">
        <f t="shared" ca="1" si="513"/>
        <v>-301</v>
      </c>
      <c r="J9410" s="379">
        <f t="shared" ca="1" si="514"/>
        <v>-209</v>
      </c>
      <c r="K9410" s="391" t="str">
        <f t="shared" ca="1" si="515"/>
        <v>30,00</v>
      </c>
      <c r="L9410" s="379"/>
      <c r="O9410" s="379"/>
    </row>
    <row r="9411" spans="1:15">
      <c r="A9411" s="417" t="s">
        <v>187</v>
      </c>
      <c r="B9411" s="417" t="s">
        <v>18638</v>
      </c>
      <c r="C9411" s="417" t="s">
        <v>2281</v>
      </c>
      <c r="D9411" s="417" t="s">
        <v>2588</v>
      </c>
      <c r="E9411" s="391">
        <v>1.52</v>
      </c>
      <c r="F9411" s="418">
        <v>44270</v>
      </c>
      <c r="G9411" s="417" t="s">
        <v>2283</v>
      </c>
      <c r="I9411" s="379">
        <f t="shared" ca="1" si="513"/>
        <v>-301</v>
      </c>
      <c r="J9411" s="379">
        <f t="shared" ca="1" si="514"/>
        <v>-209</v>
      </c>
      <c r="K9411" s="391" t="str">
        <f t="shared" ca="1" si="515"/>
        <v>29,00</v>
      </c>
      <c r="L9411" s="379"/>
      <c r="O9411" s="379"/>
    </row>
    <row r="9412" spans="1:15">
      <c r="A9412" s="417" t="s">
        <v>188</v>
      </c>
      <c r="B9412" s="417" t="s">
        <v>5329</v>
      </c>
      <c r="C9412" s="417" t="s">
        <v>2281</v>
      </c>
      <c r="D9412" s="417" t="s">
        <v>2408</v>
      </c>
      <c r="E9412" s="391">
        <v>6.3</v>
      </c>
      <c r="F9412" s="418">
        <v>44638</v>
      </c>
      <c r="G9412" s="417" t="s">
        <v>2283</v>
      </c>
      <c r="I9412" s="379">
        <f t="shared" ca="1" si="513"/>
        <v>67</v>
      </c>
      <c r="J9412" s="379">
        <f t="shared" ca="1" si="514"/>
        <v>47</v>
      </c>
      <c r="K9412" s="391" t="str">
        <f t="shared" ca="1" si="515"/>
        <v>29,00</v>
      </c>
      <c r="L9412" s="379"/>
      <c r="O9412" s="379"/>
    </row>
    <row r="9413" spans="1:15">
      <c r="A9413" s="417" t="s">
        <v>2155</v>
      </c>
      <c r="B9413" s="417" t="s">
        <v>13750</v>
      </c>
      <c r="C9413" s="417" t="s">
        <v>2281</v>
      </c>
      <c r="D9413" s="417" t="s">
        <v>2420</v>
      </c>
      <c r="E9413" s="391">
        <v>2.25</v>
      </c>
      <c r="F9413" s="418">
        <v>44270</v>
      </c>
      <c r="G9413" s="417" t="s">
        <v>2283</v>
      </c>
      <c r="I9413" s="379">
        <f t="shared" ca="1" si="513"/>
        <v>-301</v>
      </c>
      <c r="J9413" s="379">
        <f t="shared" ca="1" si="514"/>
        <v>-209</v>
      </c>
      <c r="K9413" s="391" t="str">
        <f t="shared" ca="1" si="515"/>
        <v>30,50</v>
      </c>
      <c r="L9413" s="379"/>
      <c r="O9413" s="379"/>
    </row>
    <row r="9414" spans="1:15">
      <c r="A9414" s="417" t="s">
        <v>2155</v>
      </c>
      <c r="B9414" s="417" t="s">
        <v>13751</v>
      </c>
      <c r="C9414" s="417" t="s">
        <v>2281</v>
      </c>
      <c r="D9414" s="417" t="s">
        <v>5049</v>
      </c>
      <c r="E9414" s="391">
        <v>2.77</v>
      </c>
      <c r="F9414" s="418">
        <v>44270</v>
      </c>
      <c r="G9414" s="417" t="s">
        <v>2283</v>
      </c>
      <c r="I9414" s="379">
        <f t="shared" ca="1" si="513"/>
        <v>-301</v>
      </c>
      <c r="J9414" s="379">
        <f t="shared" ca="1" si="514"/>
        <v>-209</v>
      </c>
      <c r="K9414" s="391" t="str">
        <f t="shared" ca="1" si="515"/>
        <v>29,50</v>
      </c>
      <c r="L9414" s="379"/>
      <c r="O9414" s="379"/>
    </row>
    <row r="9415" spans="1:15">
      <c r="A9415" s="417" t="s">
        <v>2155</v>
      </c>
      <c r="B9415" s="417" t="s">
        <v>13752</v>
      </c>
      <c r="C9415" s="417" t="s">
        <v>2281</v>
      </c>
      <c r="D9415" s="417" t="s">
        <v>2416</v>
      </c>
      <c r="E9415" s="391">
        <v>2.4</v>
      </c>
      <c r="F9415" s="418">
        <v>44270</v>
      </c>
      <c r="G9415" s="417" t="s">
        <v>2286</v>
      </c>
      <c r="I9415" s="379">
        <f t="shared" ca="1" si="513"/>
        <v>-301</v>
      </c>
      <c r="J9415" s="379">
        <f t="shared" ca="1" si="514"/>
        <v>-209</v>
      </c>
      <c r="K9415" s="391" t="str">
        <f t="shared" ca="1" si="515"/>
        <v>30,25</v>
      </c>
      <c r="L9415" s="379"/>
      <c r="O9415" s="379"/>
    </row>
    <row r="9416" spans="1:15">
      <c r="A9416" s="417" t="s">
        <v>187</v>
      </c>
      <c r="B9416" s="417" t="s">
        <v>18639</v>
      </c>
      <c r="C9416" s="417" t="s">
        <v>2281</v>
      </c>
      <c r="D9416" s="417" t="s">
        <v>3033</v>
      </c>
      <c r="E9416" s="391">
        <v>0.01</v>
      </c>
      <c r="F9416" s="418">
        <v>44270</v>
      </c>
      <c r="G9416" s="417" t="s">
        <v>2283</v>
      </c>
      <c r="I9416" s="379">
        <f t="shared" ca="1" si="513"/>
        <v>-301</v>
      </c>
      <c r="J9416" s="379">
        <f t="shared" ca="1" si="514"/>
        <v>-209</v>
      </c>
      <c r="K9416" s="391" t="str">
        <f t="shared" ca="1" si="515"/>
        <v>30,00</v>
      </c>
      <c r="L9416" s="379"/>
      <c r="O9416" s="379"/>
    </row>
    <row r="9417" spans="1:15">
      <c r="A9417" s="417" t="s">
        <v>188</v>
      </c>
      <c r="B9417" s="417" t="s">
        <v>8693</v>
      </c>
      <c r="C9417" s="417" t="s">
        <v>2281</v>
      </c>
      <c r="D9417" s="417" t="s">
        <v>5046</v>
      </c>
      <c r="E9417" s="391">
        <v>2.15</v>
      </c>
      <c r="F9417" s="418">
        <v>44270</v>
      </c>
      <c r="G9417" s="417" t="s">
        <v>2286</v>
      </c>
      <c r="I9417" s="379">
        <f t="shared" ca="1" si="513"/>
        <v>-301</v>
      </c>
      <c r="J9417" s="379">
        <f t="shared" ca="1" si="514"/>
        <v>-209</v>
      </c>
      <c r="K9417" s="391" t="str">
        <f t="shared" ca="1" si="515"/>
        <v>30,75</v>
      </c>
      <c r="L9417" s="379"/>
      <c r="O9417" s="379"/>
    </row>
    <row r="9418" spans="1:15">
      <c r="A9418" s="417" t="s">
        <v>2155</v>
      </c>
      <c r="B9418" s="417" t="s">
        <v>17435</v>
      </c>
      <c r="C9418" s="417" t="s">
        <v>2281</v>
      </c>
      <c r="D9418" s="417" t="s">
        <v>5050</v>
      </c>
      <c r="E9418" s="391">
        <v>1.78</v>
      </c>
      <c r="F9418" s="418">
        <v>44270</v>
      </c>
      <c r="G9418" s="417" t="s">
        <v>2283</v>
      </c>
      <c r="I9418" s="379">
        <f t="shared" ref="I9418:I9481" ca="1" si="516">IF(F9418&lt;&gt;"",F9418-$I$199,"")</f>
        <v>-301</v>
      </c>
      <c r="J9418" s="379">
        <f t="shared" ref="J9418:J9481" ca="1" si="517">IF(I9418&lt;&gt;"",NETWORKDAYS($I$199,F9418-1,$N$201:$N$224),"")</f>
        <v>-209</v>
      </c>
      <c r="K9418" s="391" t="str">
        <f t="shared" ref="K9418:K9481" ca="1" si="518">IF(I9418&lt;&gt;"",RIGHT(D9418,LEN(D9418)-FIND(" ",D9418)),"")</f>
        <v>31,50</v>
      </c>
      <c r="L9418" s="379"/>
      <c r="O9418" s="379"/>
    </row>
    <row r="9419" spans="1:15">
      <c r="A9419" s="417" t="s">
        <v>2155</v>
      </c>
      <c r="B9419" s="417" t="s">
        <v>13753</v>
      </c>
      <c r="C9419" s="417" t="s">
        <v>2281</v>
      </c>
      <c r="D9419" s="417" t="s">
        <v>2410</v>
      </c>
      <c r="E9419" s="391">
        <v>2.08</v>
      </c>
      <c r="F9419" s="418">
        <v>44270</v>
      </c>
      <c r="G9419" s="417" t="s">
        <v>2283</v>
      </c>
      <c r="I9419" s="379">
        <f t="shared" ca="1" si="516"/>
        <v>-301</v>
      </c>
      <c r="J9419" s="379">
        <f t="shared" ca="1" si="517"/>
        <v>-209</v>
      </c>
      <c r="K9419" s="391" t="str">
        <f t="shared" ca="1" si="518"/>
        <v>31,00</v>
      </c>
      <c r="L9419" s="379"/>
      <c r="O9419" s="379"/>
    </row>
    <row r="9420" spans="1:15">
      <c r="A9420" s="417" t="s">
        <v>187</v>
      </c>
      <c r="B9420" s="417" t="s">
        <v>18640</v>
      </c>
      <c r="C9420" s="417" t="s">
        <v>2281</v>
      </c>
      <c r="D9420" s="417" t="s">
        <v>2359</v>
      </c>
      <c r="E9420" s="391">
        <v>0.01</v>
      </c>
      <c r="F9420" s="418">
        <v>44270</v>
      </c>
      <c r="G9420" s="417" t="s">
        <v>2283</v>
      </c>
      <c r="I9420" s="379">
        <f t="shared" ca="1" si="516"/>
        <v>-301</v>
      </c>
      <c r="J9420" s="379">
        <f t="shared" ca="1" si="517"/>
        <v>-209</v>
      </c>
      <c r="K9420" s="391" t="str">
        <f t="shared" ca="1" si="518"/>
        <v>31,00</v>
      </c>
      <c r="L9420" s="379"/>
      <c r="O9420" s="379"/>
    </row>
    <row r="9421" spans="1:15">
      <c r="A9421" s="417" t="s">
        <v>188</v>
      </c>
      <c r="B9421" s="417" t="s">
        <v>5330</v>
      </c>
      <c r="C9421" s="417" t="s">
        <v>2281</v>
      </c>
      <c r="D9421" s="417" t="s">
        <v>5062</v>
      </c>
      <c r="E9421" s="391">
        <v>1.72</v>
      </c>
      <c r="F9421" s="418">
        <v>44270</v>
      </c>
      <c r="G9421" s="417" t="s">
        <v>2286</v>
      </c>
      <c r="I9421" s="379">
        <f t="shared" ca="1" si="516"/>
        <v>-301</v>
      </c>
      <c r="J9421" s="379">
        <f t="shared" ca="1" si="517"/>
        <v>-209</v>
      </c>
      <c r="K9421" s="391" t="str">
        <f t="shared" ca="1" si="518"/>
        <v>31,75</v>
      </c>
      <c r="L9421" s="379"/>
      <c r="O9421" s="379"/>
    </row>
    <row r="9422" spans="1:15">
      <c r="A9422" s="417" t="s">
        <v>187</v>
      </c>
      <c r="B9422" s="417" t="s">
        <v>18641</v>
      </c>
      <c r="C9422" s="417" t="s">
        <v>2281</v>
      </c>
      <c r="D9422" s="417" t="s">
        <v>3034</v>
      </c>
      <c r="E9422" s="391">
        <v>0.01</v>
      </c>
      <c r="F9422" s="418">
        <v>44270</v>
      </c>
      <c r="G9422" s="417" t="s">
        <v>2283</v>
      </c>
      <c r="I9422" s="379">
        <f t="shared" ca="1" si="516"/>
        <v>-301</v>
      </c>
      <c r="J9422" s="379">
        <f t="shared" ca="1" si="517"/>
        <v>-209</v>
      </c>
      <c r="K9422" s="391" t="str">
        <f t="shared" ca="1" si="518"/>
        <v>32,00</v>
      </c>
      <c r="L9422" s="379"/>
      <c r="O9422" s="379"/>
    </row>
    <row r="9423" spans="1:15">
      <c r="A9423" s="417" t="s">
        <v>188</v>
      </c>
      <c r="B9423" s="417" t="s">
        <v>5331</v>
      </c>
      <c r="C9423" s="417" t="s">
        <v>2281</v>
      </c>
      <c r="D9423" s="417" t="s">
        <v>2411</v>
      </c>
      <c r="E9423" s="391">
        <v>1.54</v>
      </c>
      <c r="F9423" s="418">
        <v>44270</v>
      </c>
      <c r="G9423" s="417" t="s">
        <v>2283</v>
      </c>
      <c r="I9423" s="379">
        <f t="shared" ca="1" si="516"/>
        <v>-301</v>
      </c>
      <c r="J9423" s="379">
        <f t="shared" ca="1" si="517"/>
        <v>-209</v>
      </c>
      <c r="K9423" s="391" t="str">
        <f t="shared" ca="1" si="518"/>
        <v>32,00</v>
      </c>
      <c r="L9423" s="379"/>
      <c r="O9423" s="379"/>
    </row>
    <row r="9424" spans="1:15">
      <c r="A9424" s="417" t="s">
        <v>2155</v>
      </c>
      <c r="B9424" s="417" t="s">
        <v>5332</v>
      </c>
      <c r="C9424" s="417" t="s">
        <v>2281</v>
      </c>
      <c r="D9424" s="417" t="s">
        <v>5051</v>
      </c>
      <c r="E9424" s="391">
        <v>1.5</v>
      </c>
      <c r="F9424" s="418">
        <v>44270</v>
      </c>
      <c r="G9424" s="417" t="s">
        <v>2286</v>
      </c>
      <c r="I9424" s="379">
        <f t="shared" ca="1" si="516"/>
        <v>-301</v>
      </c>
      <c r="J9424" s="379">
        <f t="shared" ca="1" si="517"/>
        <v>-209</v>
      </c>
      <c r="K9424" s="391" t="str">
        <f t="shared" ca="1" si="518"/>
        <v>32,25</v>
      </c>
      <c r="L9424" s="379"/>
      <c r="O9424" s="379"/>
    </row>
    <row r="9425" spans="1:15">
      <c r="A9425" s="417" t="s">
        <v>2155</v>
      </c>
      <c r="B9425" s="417" t="s">
        <v>8694</v>
      </c>
      <c r="C9425" s="417" t="s">
        <v>2281</v>
      </c>
      <c r="D9425" s="417" t="s">
        <v>5052</v>
      </c>
      <c r="E9425" s="391">
        <v>1.4</v>
      </c>
      <c r="F9425" s="418">
        <v>44270</v>
      </c>
      <c r="G9425" s="417" t="s">
        <v>2283</v>
      </c>
      <c r="I9425" s="379">
        <f t="shared" ca="1" si="516"/>
        <v>-301</v>
      </c>
      <c r="J9425" s="379">
        <f t="shared" ca="1" si="517"/>
        <v>-209</v>
      </c>
      <c r="K9425" s="391" t="str">
        <f t="shared" ca="1" si="518"/>
        <v>32,50</v>
      </c>
      <c r="L9425" s="379"/>
      <c r="O9425" s="379"/>
    </row>
    <row r="9426" spans="1:15">
      <c r="A9426" s="417" t="s">
        <v>2155</v>
      </c>
      <c r="B9426" s="417" t="s">
        <v>13754</v>
      </c>
      <c r="C9426" s="417" t="s">
        <v>2281</v>
      </c>
      <c r="D9426" s="417" t="s">
        <v>2390</v>
      </c>
      <c r="E9426" s="391">
        <v>1.23</v>
      </c>
      <c r="F9426" s="418">
        <v>44270</v>
      </c>
      <c r="G9426" s="417" t="s">
        <v>2283</v>
      </c>
      <c r="I9426" s="379">
        <f t="shared" ca="1" si="516"/>
        <v>-301</v>
      </c>
      <c r="J9426" s="379">
        <f t="shared" ca="1" si="517"/>
        <v>-209</v>
      </c>
      <c r="K9426" s="391" t="str">
        <f t="shared" ca="1" si="518"/>
        <v>33,00</v>
      </c>
      <c r="L9426" s="379"/>
      <c r="O9426" s="379"/>
    </row>
    <row r="9427" spans="1:15">
      <c r="A9427" s="417" t="s">
        <v>187</v>
      </c>
      <c r="B9427" s="417" t="s">
        <v>18642</v>
      </c>
      <c r="C9427" s="417" t="s">
        <v>2281</v>
      </c>
      <c r="D9427" s="417" t="s">
        <v>3580</v>
      </c>
      <c r="E9427" s="391">
        <v>0.01</v>
      </c>
      <c r="F9427" s="418">
        <v>44270</v>
      </c>
      <c r="G9427" s="417" t="s">
        <v>2283</v>
      </c>
      <c r="I9427" s="379">
        <f t="shared" ca="1" si="516"/>
        <v>-301</v>
      </c>
      <c r="J9427" s="379">
        <f t="shared" ca="1" si="517"/>
        <v>-209</v>
      </c>
      <c r="K9427" s="391" t="str">
        <f t="shared" ca="1" si="518"/>
        <v>33,00</v>
      </c>
      <c r="L9427" s="379"/>
      <c r="O9427" s="379"/>
    </row>
    <row r="9428" spans="1:15">
      <c r="A9428" s="417" t="s">
        <v>188</v>
      </c>
      <c r="B9428" s="417" t="s">
        <v>7166</v>
      </c>
      <c r="C9428" s="417" t="s">
        <v>2281</v>
      </c>
      <c r="D9428" s="417" t="s">
        <v>5057</v>
      </c>
      <c r="E9428" s="391">
        <v>0.96</v>
      </c>
      <c r="F9428" s="418">
        <v>44270</v>
      </c>
      <c r="G9428" s="417" t="s">
        <v>2286</v>
      </c>
      <c r="I9428" s="379">
        <f t="shared" ca="1" si="516"/>
        <v>-301</v>
      </c>
      <c r="J9428" s="379">
        <f t="shared" ca="1" si="517"/>
        <v>-209</v>
      </c>
      <c r="K9428" s="391" t="str">
        <f t="shared" ca="1" si="518"/>
        <v>33,75</v>
      </c>
      <c r="L9428" s="379"/>
      <c r="O9428" s="379"/>
    </row>
    <row r="9429" spans="1:15">
      <c r="A9429" s="417" t="s">
        <v>2155</v>
      </c>
      <c r="B9429" s="417" t="s">
        <v>13755</v>
      </c>
      <c r="C9429" s="417" t="s">
        <v>2281</v>
      </c>
      <c r="D9429" s="417" t="s">
        <v>2989</v>
      </c>
      <c r="E9429" s="391">
        <v>0.91</v>
      </c>
      <c r="F9429" s="418">
        <v>44270</v>
      </c>
      <c r="G9429" s="417" t="s">
        <v>2283</v>
      </c>
      <c r="I9429" s="379">
        <f t="shared" ca="1" si="516"/>
        <v>-301</v>
      </c>
      <c r="J9429" s="379">
        <f t="shared" ca="1" si="517"/>
        <v>-209</v>
      </c>
      <c r="K9429" s="391" t="str">
        <f t="shared" ca="1" si="518"/>
        <v>34,00</v>
      </c>
      <c r="L9429" s="379"/>
      <c r="O9429" s="379"/>
    </row>
    <row r="9430" spans="1:15">
      <c r="A9430" s="417" t="s">
        <v>187</v>
      </c>
      <c r="B9430" s="417" t="s">
        <v>18643</v>
      </c>
      <c r="C9430" s="417" t="s">
        <v>2281</v>
      </c>
      <c r="D9430" s="417" t="s">
        <v>3918</v>
      </c>
      <c r="E9430" s="391">
        <v>0.01</v>
      </c>
      <c r="F9430" s="418">
        <v>44270</v>
      </c>
      <c r="G9430" s="417" t="s">
        <v>2283</v>
      </c>
      <c r="I9430" s="379">
        <f t="shared" ca="1" si="516"/>
        <v>-301</v>
      </c>
      <c r="J9430" s="379">
        <f t="shared" ca="1" si="517"/>
        <v>-209</v>
      </c>
      <c r="K9430" s="391" t="str">
        <f t="shared" ca="1" si="518"/>
        <v>34,00</v>
      </c>
      <c r="L9430" s="379"/>
      <c r="O9430" s="379"/>
    </row>
    <row r="9431" spans="1:15">
      <c r="A9431" s="417" t="s">
        <v>188</v>
      </c>
      <c r="B9431" s="417" t="s">
        <v>13756</v>
      </c>
      <c r="C9431" s="417" t="s">
        <v>2281</v>
      </c>
      <c r="D9431" s="417" t="s">
        <v>2392</v>
      </c>
      <c r="E9431" s="391">
        <v>0.75</v>
      </c>
      <c r="F9431" s="418">
        <v>44270</v>
      </c>
      <c r="G9431" s="417" t="s">
        <v>2283</v>
      </c>
      <c r="I9431" s="379">
        <f t="shared" ca="1" si="516"/>
        <v>-301</v>
      </c>
      <c r="J9431" s="379">
        <f t="shared" ca="1" si="517"/>
        <v>-209</v>
      </c>
      <c r="K9431" s="391" t="str">
        <f t="shared" ca="1" si="518"/>
        <v>35,00</v>
      </c>
      <c r="L9431" s="379"/>
      <c r="O9431" s="379"/>
    </row>
    <row r="9432" spans="1:15">
      <c r="A9432" s="417" t="s">
        <v>187</v>
      </c>
      <c r="B9432" s="417" t="s">
        <v>18644</v>
      </c>
      <c r="C9432" s="417" t="s">
        <v>2281</v>
      </c>
      <c r="D9432" s="417" t="s">
        <v>3076</v>
      </c>
      <c r="E9432" s="391">
        <v>0.01</v>
      </c>
      <c r="F9432" s="418">
        <v>44270</v>
      </c>
      <c r="G9432" s="417" t="s">
        <v>2283</v>
      </c>
      <c r="I9432" s="379">
        <f t="shared" ca="1" si="516"/>
        <v>-301</v>
      </c>
      <c r="J9432" s="379">
        <f t="shared" ca="1" si="517"/>
        <v>-209</v>
      </c>
      <c r="K9432" s="391" t="str">
        <f t="shared" ca="1" si="518"/>
        <v>35,00</v>
      </c>
      <c r="L9432" s="379"/>
      <c r="O9432" s="379"/>
    </row>
    <row r="9433" spans="1:15">
      <c r="A9433" s="417" t="s">
        <v>188</v>
      </c>
      <c r="B9433" s="417" t="s">
        <v>8695</v>
      </c>
      <c r="C9433" s="417" t="s">
        <v>2281</v>
      </c>
      <c r="D9433" s="417" t="s">
        <v>8696</v>
      </c>
      <c r="E9433" s="391">
        <v>0.55000000000000004</v>
      </c>
      <c r="F9433" s="418">
        <v>44270</v>
      </c>
      <c r="G9433" s="417" t="s">
        <v>2286</v>
      </c>
      <c r="I9433" s="379">
        <f t="shared" ca="1" si="516"/>
        <v>-301</v>
      </c>
      <c r="J9433" s="379">
        <f t="shared" ca="1" si="517"/>
        <v>-209</v>
      </c>
      <c r="K9433" s="391" t="str">
        <f t="shared" ca="1" si="518"/>
        <v>35,75</v>
      </c>
      <c r="L9433" s="379"/>
      <c r="O9433" s="379"/>
    </row>
    <row r="9434" spans="1:15">
      <c r="A9434" s="417" t="s">
        <v>2155</v>
      </c>
      <c r="B9434" s="417" t="s">
        <v>13757</v>
      </c>
      <c r="C9434" s="417" t="s">
        <v>2281</v>
      </c>
      <c r="D9434" s="417" t="s">
        <v>2992</v>
      </c>
      <c r="E9434" s="391">
        <v>0.51</v>
      </c>
      <c r="F9434" s="418">
        <v>44270</v>
      </c>
      <c r="G9434" s="417" t="s">
        <v>2283</v>
      </c>
      <c r="I9434" s="379">
        <f t="shared" ca="1" si="516"/>
        <v>-301</v>
      </c>
      <c r="J9434" s="379">
        <f t="shared" ca="1" si="517"/>
        <v>-209</v>
      </c>
      <c r="K9434" s="391" t="str">
        <f t="shared" ca="1" si="518"/>
        <v>36,00</v>
      </c>
      <c r="L9434" s="379"/>
      <c r="O9434" s="379"/>
    </row>
    <row r="9435" spans="1:15">
      <c r="A9435" s="417" t="s">
        <v>2155</v>
      </c>
      <c r="B9435" s="417" t="s">
        <v>13758</v>
      </c>
      <c r="C9435" s="417" t="s">
        <v>2281</v>
      </c>
      <c r="D9435" s="417" t="s">
        <v>2994</v>
      </c>
      <c r="E9435" s="391">
        <v>0.45</v>
      </c>
      <c r="F9435" s="418">
        <v>44270</v>
      </c>
      <c r="G9435" s="417" t="s">
        <v>2283</v>
      </c>
      <c r="I9435" s="379">
        <f t="shared" ca="1" si="516"/>
        <v>-301</v>
      </c>
      <c r="J9435" s="379">
        <f t="shared" ca="1" si="517"/>
        <v>-209</v>
      </c>
      <c r="K9435" s="391" t="str">
        <f t="shared" ca="1" si="518"/>
        <v>37,00</v>
      </c>
      <c r="L9435" s="379"/>
      <c r="O9435" s="379"/>
    </row>
    <row r="9436" spans="1:15">
      <c r="A9436" s="417" t="s">
        <v>2155</v>
      </c>
      <c r="B9436" s="417" t="s">
        <v>18645</v>
      </c>
      <c r="C9436" s="417" t="s">
        <v>2281</v>
      </c>
      <c r="D9436" s="417" t="s">
        <v>5054</v>
      </c>
      <c r="E9436" s="391">
        <v>0.42</v>
      </c>
      <c r="F9436" s="418">
        <v>44270</v>
      </c>
      <c r="G9436" s="417" t="s">
        <v>2283</v>
      </c>
      <c r="I9436" s="379">
        <f t="shared" ca="1" si="516"/>
        <v>-301</v>
      </c>
      <c r="J9436" s="379">
        <f t="shared" ca="1" si="517"/>
        <v>-209</v>
      </c>
      <c r="K9436" s="391" t="str">
        <f t="shared" ca="1" si="518"/>
        <v>38,00</v>
      </c>
      <c r="L9436" s="379"/>
      <c r="O9436" s="379"/>
    </row>
    <row r="9437" spans="1:15">
      <c r="A9437" s="417" t="s">
        <v>2155</v>
      </c>
      <c r="B9437" s="417" t="s">
        <v>5333</v>
      </c>
      <c r="C9437" s="417" t="s">
        <v>2281</v>
      </c>
      <c r="D9437" s="417" t="s">
        <v>5334</v>
      </c>
      <c r="E9437" s="391">
        <v>2.09</v>
      </c>
      <c r="F9437" s="418">
        <v>44305</v>
      </c>
      <c r="G9437" s="417" t="s">
        <v>2283</v>
      </c>
      <c r="I9437" s="379">
        <f t="shared" ca="1" si="516"/>
        <v>-266</v>
      </c>
      <c r="J9437" s="379">
        <f t="shared" ca="1" si="517"/>
        <v>-185</v>
      </c>
      <c r="K9437" s="391" t="str">
        <f t="shared" ca="1" si="518"/>
        <v>13,97</v>
      </c>
      <c r="L9437" s="379"/>
      <c r="O9437" s="379"/>
    </row>
    <row r="9438" spans="1:15">
      <c r="A9438" s="417" t="s">
        <v>2155</v>
      </c>
      <c r="B9438" s="417" t="s">
        <v>5335</v>
      </c>
      <c r="C9438" s="417" t="s">
        <v>2281</v>
      </c>
      <c r="D9438" s="417" t="s">
        <v>4102</v>
      </c>
      <c r="E9438" s="391">
        <v>16.600000000000001</v>
      </c>
      <c r="F9438" s="418">
        <v>44665</v>
      </c>
      <c r="G9438" s="417" t="s">
        <v>2283</v>
      </c>
      <c r="I9438" s="379">
        <f t="shared" ca="1" si="516"/>
        <v>94</v>
      </c>
      <c r="J9438" s="379">
        <f t="shared" ca="1" si="517"/>
        <v>66</v>
      </c>
      <c r="K9438" s="391" t="str">
        <f t="shared" ca="1" si="518"/>
        <v>15,00</v>
      </c>
      <c r="L9438" s="379"/>
      <c r="O9438" s="379"/>
    </row>
    <row r="9439" spans="1:15">
      <c r="A9439" s="417" t="s">
        <v>2155</v>
      </c>
      <c r="B9439" s="417" t="s">
        <v>5336</v>
      </c>
      <c r="C9439" s="417" t="s">
        <v>2281</v>
      </c>
      <c r="D9439" s="417" t="s">
        <v>5337</v>
      </c>
      <c r="E9439" s="391">
        <v>0.41</v>
      </c>
      <c r="F9439" s="418">
        <v>44305</v>
      </c>
      <c r="G9439" s="417" t="s">
        <v>2283</v>
      </c>
      <c r="I9439" s="379">
        <f t="shared" ca="1" si="516"/>
        <v>-266</v>
      </c>
      <c r="J9439" s="379">
        <f t="shared" ca="1" si="517"/>
        <v>-185</v>
      </c>
      <c r="K9439" s="391" t="str">
        <f t="shared" ca="1" si="518"/>
        <v>15,97</v>
      </c>
      <c r="L9439" s="379"/>
      <c r="O9439" s="379"/>
    </row>
    <row r="9440" spans="1:15">
      <c r="A9440" s="417" t="s">
        <v>2155</v>
      </c>
      <c r="B9440" s="417" t="s">
        <v>5338</v>
      </c>
      <c r="C9440" s="417" t="s">
        <v>2281</v>
      </c>
      <c r="D9440" s="417" t="s">
        <v>5339</v>
      </c>
      <c r="E9440" s="391">
        <v>11.15</v>
      </c>
      <c r="F9440" s="418">
        <v>44305</v>
      </c>
      <c r="G9440" s="417" t="s">
        <v>2286</v>
      </c>
      <c r="I9440" s="379">
        <f t="shared" ca="1" si="516"/>
        <v>-266</v>
      </c>
      <c r="J9440" s="379">
        <f t="shared" ca="1" si="517"/>
        <v>-185</v>
      </c>
      <c r="K9440" s="391" t="str">
        <f t="shared" ca="1" si="518"/>
        <v>16,72</v>
      </c>
      <c r="L9440" s="379"/>
      <c r="O9440" s="379"/>
    </row>
    <row r="9441" spans="1:15">
      <c r="A9441" s="417" t="s">
        <v>2155</v>
      </c>
      <c r="B9441" s="417" t="s">
        <v>5340</v>
      </c>
      <c r="C9441" s="417" t="s">
        <v>2281</v>
      </c>
      <c r="D9441" s="417" t="s">
        <v>5341</v>
      </c>
      <c r="E9441" s="391">
        <v>0.09</v>
      </c>
      <c r="F9441" s="418">
        <v>44305</v>
      </c>
      <c r="G9441" s="417" t="s">
        <v>2283</v>
      </c>
      <c r="I9441" s="379">
        <f t="shared" ca="1" si="516"/>
        <v>-266</v>
      </c>
      <c r="J9441" s="379">
        <f t="shared" ca="1" si="517"/>
        <v>-185</v>
      </c>
      <c r="K9441" s="391" t="str">
        <f t="shared" ca="1" si="518"/>
        <v>16,97</v>
      </c>
      <c r="L9441" s="379"/>
      <c r="O9441" s="379"/>
    </row>
    <row r="9442" spans="1:15">
      <c r="A9442" s="417" t="s">
        <v>2155</v>
      </c>
      <c r="B9442" s="417" t="s">
        <v>5342</v>
      </c>
      <c r="C9442" s="417" t="s">
        <v>2281</v>
      </c>
      <c r="D9442" s="417" t="s">
        <v>4110</v>
      </c>
      <c r="E9442" s="391">
        <v>10.35</v>
      </c>
      <c r="F9442" s="418">
        <v>44305</v>
      </c>
      <c r="G9442" s="417" t="s">
        <v>2283</v>
      </c>
      <c r="I9442" s="379">
        <f t="shared" ca="1" si="516"/>
        <v>-266</v>
      </c>
      <c r="J9442" s="379">
        <f t="shared" ca="1" si="517"/>
        <v>-185</v>
      </c>
      <c r="K9442" s="391" t="str">
        <f t="shared" ca="1" si="518"/>
        <v>17,97</v>
      </c>
      <c r="L9442" s="379"/>
      <c r="O9442" s="379"/>
    </row>
    <row r="9443" spans="1:15">
      <c r="A9443" s="417" t="s">
        <v>2155</v>
      </c>
      <c r="B9443" s="417" t="s">
        <v>5343</v>
      </c>
      <c r="C9443" s="417" t="s">
        <v>2281</v>
      </c>
      <c r="D9443" s="417" t="s">
        <v>4168</v>
      </c>
      <c r="E9443" s="391">
        <v>14.12</v>
      </c>
      <c r="F9443" s="418">
        <v>44665</v>
      </c>
      <c r="G9443" s="417" t="s">
        <v>2283</v>
      </c>
      <c r="I9443" s="379">
        <f t="shared" ca="1" si="516"/>
        <v>94</v>
      </c>
      <c r="J9443" s="379">
        <f t="shared" ca="1" si="517"/>
        <v>66</v>
      </c>
      <c r="K9443" s="391" t="str">
        <f t="shared" ca="1" si="518"/>
        <v>18,00</v>
      </c>
      <c r="L9443" s="379"/>
      <c r="O9443" s="379"/>
    </row>
    <row r="9444" spans="1:15">
      <c r="A9444" s="417" t="s">
        <v>2155</v>
      </c>
      <c r="B9444" s="417" t="s">
        <v>5344</v>
      </c>
      <c r="C9444" s="417" t="s">
        <v>2281</v>
      </c>
      <c r="D9444" s="417" t="s">
        <v>5345</v>
      </c>
      <c r="E9444" s="391">
        <v>12.27</v>
      </c>
      <c r="F9444" s="418">
        <v>44305</v>
      </c>
      <c r="G9444" s="417" t="s">
        <v>2283</v>
      </c>
      <c r="I9444" s="379">
        <f t="shared" ca="1" si="516"/>
        <v>-266</v>
      </c>
      <c r="J9444" s="379">
        <f t="shared" ca="1" si="517"/>
        <v>-185</v>
      </c>
      <c r="K9444" s="391" t="str">
        <f t="shared" ca="1" si="518"/>
        <v>18,97</v>
      </c>
      <c r="L9444" s="379"/>
      <c r="O9444" s="379"/>
    </row>
    <row r="9445" spans="1:15">
      <c r="A9445" s="417" t="s">
        <v>2155</v>
      </c>
      <c r="B9445" s="417" t="s">
        <v>8697</v>
      </c>
      <c r="C9445" s="417" t="s">
        <v>2281</v>
      </c>
      <c r="D9445" s="417" t="s">
        <v>5590</v>
      </c>
      <c r="E9445" s="391">
        <v>2</v>
      </c>
      <c r="F9445" s="418">
        <v>44305</v>
      </c>
      <c r="G9445" s="417" t="s">
        <v>2283</v>
      </c>
      <c r="I9445" s="379">
        <f t="shared" ca="1" si="516"/>
        <v>-266</v>
      </c>
      <c r="J9445" s="379">
        <f t="shared" ca="1" si="517"/>
        <v>-185</v>
      </c>
      <c r="K9445" s="391" t="str">
        <f t="shared" ca="1" si="518"/>
        <v>19,47</v>
      </c>
      <c r="L9445" s="379"/>
      <c r="O9445" s="379"/>
    </row>
    <row r="9446" spans="1:15">
      <c r="A9446" s="417" t="s">
        <v>2155</v>
      </c>
      <c r="B9446" s="417" t="s">
        <v>8698</v>
      </c>
      <c r="C9446" s="417" t="s">
        <v>2281</v>
      </c>
      <c r="D9446" s="417" t="s">
        <v>8699</v>
      </c>
      <c r="E9446" s="391">
        <v>1</v>
      </c>
      <c r="F9446" s="418">
        <v>44305</v>
      </c>
      <c r="G9446" s="417" t="s">
        <v>2283</v>
      </c>
      <c r="I9446" s="379">
        <f t="shared" ca="1" si="516"/>
        <v>-266</v>
      </c>
      <c r="J9446" s="379">
        <f t="shared" ca="1" si="517"/>
        <v>-185</v>
      </c>
      <c r="K9446" s="391" t="str">
        <f t="shared" ca="1" si="518"/>
        <v>21,47</v>
      </c>
      <c r="L9446" s="379"/>
      <c r="O9446" s="379"/>
    </row>
    <row r="9447" spans="1:15">
      <c r="A9447" s="417" t="s">
        <v>2155</v>
      </c>
      <c r="B9447" s="417" t="s">
        <v>5346</v>
      </c>
      <c r="C9447" s="417" t="s">
        <v>2281</v>
      </c>
      <c r="D9447" s="417" t="s">
        <v>2399</v>
      </c>
      <c r="E9447" s="391">
        <v>12.4</v>
      </c>
      <c r="F9447" s="418">
        <v>44665</v>
      </c>
      <c r="G9447" s="417" t="s">
        <v>2283</v>
      </c>
      <c r="I9447" s="379">
        <f t="shared" ca="1" si="516"/>
        <v>94</v>
      </c>
      <c r="J9447" s="379">
        <f t="shared" ca="1" si="517"/>
        <v>66</v>
      </c>
      <c r="K9447" s="391" t="str">
        <f t="shared" ca="1" si="518"/>
        <v>20,00</v>
      </c>
      <c r="L9447" s="379"/>
      <c r="O9447" s="379"/>
    </row>
    <row r="9448" spans="1:15">
      <c r="A9448" s="417" t="s">
        <v>2155</v>
      </c>
      <c r="B9448" s="417" t="s">
        <v>5347</v>
      </c>
      <c r="C9448" s="417" t="s">
        <v>2281</v>
      </c>
      <c r="D9448" s="417" t="s">
        <v>5348</v>
      </c>
      <c r="E9448" s="391">
        <v>11</v>
      </c>
      <c r="F9448" s="418">
        <v>44305</v>
      </c>
      <c r="G9448" s="417" t="s">
        <v>2283</v>
      </c>
      <c r="I9448" s="379">
        <f t="shared" ca="1" si="516"/>
        <v>-266</v>
      </c>
      <c r="J9448" s="379">
        <f t="shared" ca="1" si="517"/>
        <v>-185</v>
      </c>
      <c r="K9448" s="391" t="str">
        <f t="shared" ca="1" si="518"/>
        <v>19,97</v>
      </c>
      <c r="L9448" s="379"/>
      <c r="O9448" s="379"/>
    </row>
    <row r="9449" spans="1:15">
      <c r="A9449" s="417" t="s">
        <v>2155</v>
      </c>
      <c r="B9449" s="417" t="s">
        <v>5349</v>
      </c>
      <c r="C9449" s="417" t="s">
        <v>2281</v>
      </c>
      <c r="D9449" s="417" t="s">
        <v>5350</v>
      </c>
      <c r="E9449" s="391">
        <v>10.09</v>
      </c>
      <c r="F9449" s="418">
        <v>44305</v>
      </c>
      <c r="G9449" s="417" t="s">
        <v>2283</v>
      </c>
      <c r="I9449" s="379">
        <f t="shared" ca="1" si="516"/>
        <v>-266</v>
      </c>
      <c r="J9449" s="379">
        <f t="shared" ca="1" si="517"/>
        <v>-185</v>
      </c>
      <c r="K9449" s="391" t="str">
        <f t="shared" ca="1" si="518"/>
        <v>20,97</v>
      </c>
      <c r="L9449" s="379"/>
      <c r="O9449" s="379"/>
    </row>
    <row r="9450" spans="1:15">
      <c r="A9450" s="417" t="s">
        <v>2155</v>
      </c>
      <c r="B9450" s="417" t="s">
        <v>5351</v>
      </c>
      <c r="C9450" s="417" t="s">
        <v>2281</v>
      </c>
      <c r="D9450" s="417" t="s">
        <v>5352</v>
      </c>
      <c r="E9450" s="391">
        <v>9.2200000000000006</v>
      </c>
      <c r="F9450" s="418">
        <v>44305</v>
      </c>
      <c r="G9450" s="417" t="s">
        <v>2283</v>
      </c>
      <c r="I9450" s="379">
        <f t="shared" ca="1" si="516"/>
        <v>-266</v>
      </c>
      <c r="J9450" s="379">
        <f t="shared" ca="1" si="517"/>
        <v>-185</v>
      </c>
      <c r="K9450" s="391" t="str">
        <f t="shared" ca="1" si="518"/>
        <v>21,97</v>
      </c>
      <c r="L9450" s="379"/>
      <c r="O9450" s="379"/>
    </row>
    <row r="9451" spans="1:15">
      <c r="A9451" s="417" t="s">
        <v>2155</v>
      </c>
      <c r="B9451" s="417" t="s">
        <v>7167</v>
      </c>
      <c r="C9451" s="417" t="s">
        <v>2281</v>
      </c>
      <c r="D9451" s="417" t="s">
        <v>7168</v>
      </c>
      <c r="E9451" s="391">
        <v>1.19</v>
      </c>
      <c r="F9451" s="418">
        <v>44305</v>
      </c>
      <c r="G9451" s="417" t="s">
        <v>2283</v>
      </c>
      <c r="I9451" s="379">
        <f t="shared" ca="1" si="516"/>
        <v>-266</v>
      </c>
      <c r="J9451" s="379">
        <f t="shared" ca="1" si="517"/>
        <v>-185</v>
      </c>
      <c r="K9451" s="391" t="str">
        <f t="shared" ca="1" si="518"/>
        <v>22,47</v>
      </c>
      <c r="L9451" s="379"/>
      <c r="O9451" s="379"/>
    </row>
    <row r="9452" spans="1:15">
      <c r="A9452" s="417" t="s">
        <v>2155</v>
      </c>
      <c r="B9452" s="417" t="s">
        <v>5353</v>
      </c>
      <c r="C9452" s="417" t="s">
        <v>2281</v>
      </c>
      <c r="D9452" s="417" t="s">
        <v>5354</v>
      </c>
      <c r="E9452" s="391">
        <v>7.7</v>
      </c>
      <c r="F9452" s="418">
        <v>44305</v>
      </c>
      <c r="G9452" s="417" t="s">
        <v>2283</v>
      </c>
      <c r="I9452" s="379">
        <f t="shared" ca="1" si="516"/>
        <v>-266</v>
      </c>
      <c r="J9452" s="379">
        <f t="shared" ca="1" si="517"/>
        <v>-185</v>
      </c>
      <c r="K9452" s="391" t="str">
        <f t="shared" ca="1" si="518"/>
        <v>22,97</v>
      </c>
      <c r="L9452" s="379"/>
      <c r="O9452" s="379"/>
    </row>
    <row r="9453" spans="1:15">
      <c r="A9453" s="417" t="s">
        <v>2155</v>
      </c>
      <c r="B9453" s="417" t="s">
        <v>8700</v>
      </c>
      <c r="C9453" s="417" t="s">
        <v>2281</v>
      </c>
      <c r="D9453" s="417" t="s">
        <v>8701</v>
      </c>
      <c r="E9453" s="391">
        <v>7.9</v>
      </c>
      <c r="F9453" s="418">
        <v>44305</v>
      </c>
      <c r="G9453" s="417" t="s">
        <v>2286</v>
      </c>
      <c r="I9453" s="379">
        <f t="shared" ca="1" si="516"/>
        <v>-266</v>
      </c>
      <c r="J9453" s="379">
        <f t="shared" ca="1" si="517"/>
        <v>-185</v>
      </c>
      <c r="K9453" s="391" t="str">
        <f t="shared" ca="1" si="518"/>
        <v>23,22</v>
      </c>
      <c r="L9453" s="379"/>
      <c r="O9453" s="379"/>
    </row>
    <row r="9454" spans="1:15">
      <c r="A9454" s="417" t="s">
        <v>2155</v>
      </c>
      <c r="B9454" s="417" t="s">
        <v>5355</v>
      </c>
      <c r="C9454" s="417" t="s">
        <v>2281</v>
      </c>
      <c r="D9454" s="417" t="s">
        <v>4086</v>
      </c>
      <c r="E9454" s="391">
        <v>7.64</v>
      </c>
      <c r="F9454" s="418">
        <v>44305</v>
      </c>
      <c r="G9454" s="417" t="s">
        <v>2286</v>
      </c>
      <c r="I9454" s="379">
        <f t="shared" ca="1" si="516"/>
        <v>-266</v>
      </c>
      <c r="J9454" s="379">
        <f t="shared" ca="1" si="517"/>
        <v>-185</v>
      </c>
      <c r="K9454" s="391" t="str">
        <f t="shared" ca="1" si="518"/>
        <v>23,72</v>
      </c>
      <c r="L9454" s="379"/>
      <c r="O9454" s="379"/>
    </row>
    <row r="9455" spans="1:15">
      <c r="A9455" s="417" t="s">
        <v>2155</v>
      </c>
      <c r="B9455" s="417" t="s">
        <v>5356</v>
      </c>
      <c r="C9455" s="417" t="s">
        <v>2281</v>
      </c>
      <c r="D9455" s="417" t="s">
        <v>5357</v>
      </c>
      <c r="E9455" s="391">
        <v>6.94</v>
      </c>
      <c r="F9455" s="418">
        <v>44305</v>
      </c>
      <c r="G9455" s="417" t="s">
        <v>2283</v>
      </c>
      <c r="I9455" s="379">
        <f t="shared" ca="1" si="516"/>
        <v>-266</v>
      </c>
      <c r="J9455" s="379">
        <f t="shared" ca="1" si="517"/>
        <v>-185</v>
      </c>
      <c r="K9455" s="391" t="str">
        <f t="shared" ca="1" si="518"/>
        <v>24,47</v>
      </c>
      <c r="L9455" s="379"/>
      <c r="O9455" s="379"/>
    </row>
    <row r="9456" spans="1:15">
      <c r="A9456" s="417" t="s">
        <v>2155</v>
      </c>
      <c r="B9456" s="417" t="s">
        <v>5358</v>
      </c>
      <c r="C9456" s="417" t="s">
        <v>2281</v>
      </c>
      <c r="D9456" s="417" t="s">
        <v>5359</v>
      </c>
      <c r="E9456" s="391">
        <v>6.9</v>
      </c>
      <c r="F9456" s="418">
        <v>44305</v>
      </c>
      <c r="G9456" s="417" t="s">
        <v>2283</v>
      </c>
      <c r="I9456" s="379">
        <f t="shared" ca="1" si="516"/>
        <v>-266</v>
      </c>
      <c r="J9456" s="379">
        <f t="shared" ca="1" si="517"/>
        <v>-185</v>
      </c>
      <c r="K9456" s="391" t="str">
        <f t="shared" ca="1" si="518"/>
        <v>24,97</v>
      </c>
      <c r="L9456" s="379"/>
      <c r="O9456" s="379"/>
    </row>
    <row r="9457" spans="1:15">
      <c r="A9457" s="417" t="s">
        <v>2155</v>
      </c>
      <c r="B9457" s="417" t="s">
        <v>5360</v>
      </c>
      <c r="C9457" s="417" t="s">
        <v>2281</v>
      </c>
      <c r="D9457" s="417" t="s">
        <v>5361</v>
      </c>
      <c r="E9457" s="391">
        <v>6.5</v>
      </c>
      <c r="F9457" s="418">
        <v>44305</v>
      </c>
      <c r="G9457" s="417" t="s">
        <v>2286</v>
      </c>
      <c r="I9457" s="379">
        <f t="shared" ca="1" si="516"/>
        <v>-266</v>
      </c>
      <c r="J9457" s="379">
        <f t="shared" ca="1" si="517"/>
        <v>-185</v>
      </c>
      <c r="K9457" s="391" t="str">
        <f t="shared" ca="1" si="518"/>
        <v>24,72</v>
      </c>
      <c r="L9457" s="379"/>
      <c r="O9457" s="379"/>
    </row>
    <row r="9458" spans="1:15">
      <c r="A9458" s="417" t="s">
        <v>2155</v>
      </c>
      <c r="B9458" s="417" t="s">
        <v>7169</v>
      </c>
      <c r="C9458" s="417" t="s">
        <v>2281</v>
      </c>
      <c r="D9458" s="417" t="s">
        <v>7170</v>
      </c>
      <c r="E9458" s="391">
        <v>0.85</v>
      </c>
      <c r="F9458" s="418">
        <v>44305</v>
      </c>
      <c r="G9458" s="417" t="s">
        <v>2286</v>
      </c>
      <c r="I9458" s="379">
        <f t="shared" ca="1" si="516"/>
        <v>-266</v>
      </c>
      <c r="J9458" s="379">
        <f t="shared" ca="1" si="517"/>
        <v>-185</v>
      </c>
      <c r="K9458" s="391" t="str">
        <f t="shared" ca="1" si="518"/>
        <v>25,22</v>
      </c>
      <c r="L9458" s="379"/>
      <c r="O9458" s="379"/>
    </row>
    <row r="9459" spans="1:15">
      <c r="A9459" s="417" t="s">
        <v>2155</v>
      </c>
      <c r="B9459" s="417" t="s">
        <v>8702</v>
      </c>
      <c r="C9459" s="417" t="s">
        <v>2281</v>
      </c>
      <c r="D9459" s="417" t="s">
        <v>8703</v>
      </c>
      <c r="E9459" s="391">
        <v>1.2</v>
      </c>
      <c r="F9459" s="418">
        <v>44305</v>
      </c>
      <c r="G9459" s="417" t="s">
        <v>2286</v>
      </c>
      <c r="I9459" s="379">
        <f t="shared" ca="1" si="516"/>
        <v>-266</v>
      </c>
      <c r="J9459" s="379">
        <f t="shared" ca="1" si="517"/>
        <v>-185</v>
      </c>
      <c r="K9459" s="391" t="str">
        <f t="shared" ca="1" si="518"/>
        <v>25,72</v>
      </c>
      <c r="L9459" s="379"/>
      <c r="O9459" s="379"/>
    </row>
    <row r="9460" spans="1:15">
      <c r="A9460" s="417" t="s">
        <v>2155</v>
      </c>
      <c r="B9460" s="417" t="s">
        <v>13759</v>
      </c>
      <c r="C9460" s="417" t="s">
        <v>2281</v>
      </c>
      <c r="D9460" s="417" t="s">
        <v>13760</v>
      </c>
      <c r="E9460" s="391">
        <v>0.34</v>
      </c>
      <c r="F9460" s="418">
        <v>44305</v>
      </c>
      <c r="G9460" s="417" t="s">
        <v>2283</v>
      </c>
      <c r="I9460" s="379">
        <f t="shared" ca="1" si="516"/>
        <v>-266</v>
      </c>
      <c r="J9460" s="379">
        <f t="shared" ca="1" si="517"/>
        <v>-185</v>
      </c>
      <c r="K9460" s="391" t="str">
        <f t="shared" ca="1" si="518"/>
        <v>26,47</v>
      </c>
      <c r="L9460" s="379"/>
      <c r="O9460" s="379"/>
    </row>
    <row r="9461" spans="1:15">
      <c r="A9461" s="417" t="s">
        <v>2155</v>
      </c>
      <c r="B9461" s="417" t="s">
        <v>5362</v>
      </c>
      <c r="C9461" s="417" t="s">
        <v>2281</v>
      </c>
      <c r="D9461" s="417" t="s">
        <v>5363</v>
      </c>
      <c r="E9461" s="391">
        <v>5.08</v>
      </c>
      <c r="F9461" s="418">
        <v>44305</v>
      </c>
      <c r="G9461" s="417" t="s">
        <v>2286</v>
      </c>
      <c r="I9461" s="379">
        <f t="shared" ca="1" si="516"/>
        <v>-266</v>
      </c>
      <c r="J9461" s="379">
        <f t="shared" ca="1" si="517"/>
        <v>-185</v>
      </c>
      <c r="K9461" s="391" t="str">
        <f t="shared" ca="1" si="518"/>
        <v>26,72</v>
      </c>
      <c r="L9461" s="379"/>
      <c r="O9461" s="379"/>
    </row>
    <row r="9462" spans="1:15">
      <c r="A9462" s="417" t="s">
        <v>2155</v>
      </c>
      <c r="B9462" s="417" t="s">
        <v>13761</v>
      </c>
      <c r="C9462" s="417" t="s">
        <v>2281</v>
      </c>
      <c r="D9462" s="417" t="s">
        <v>13762</v>
      </c>
      <c r="E9462" s="391">
        <v>0.04</v>
      </c>
      <c r="F9462" s="418">
        <v>44305</v>
      </c>
      <c r="G9462" s="417" t="s">
        <v>2283</v>
      </c>
      <c r="I9462" s="379">
        <f t="shared" ca="1" si="516"/>
        <v>-266</v>
      </c>
      <c r="J9462" s="379">
        <f t="shared" ca="1" si="517"/>
        <v>-185</v>
      </c>
      <c r="K9462" s="391" t="str">
        <f t="shared" ca="1" si="518"/>
        <v>27,97</v>
      </c>
      <c r="L9462" s="379"/>
      <c r="O9462" s="379"/>
    </row>
    <row r="9463" spans="1:15">
      <c r="A9463" s="417" t="s">
        <v>2155</v>
      </c>
      <c r="B9463" s="417" t="s">
        <v>5364</v>
      </c>
      <c r="C9463" s="417" t="s">
        <v>2281</v>
      </c>
      <c r="D9463" s="417" t="s">
        <v>5365</v>
      </c>
      <c r="E9463" s="391">
        <v>4.54</v>
      </c>
      <c r="F9463" s="418">
        <v>44305</v>
      </c>
      <c r="G9463" s="417" t="s">
        <v>2283</v>
      </c>
      <c r="I9463" s="379">
        <f t="shared" ca="1" si="516"/>
        <v>-266</v>
      </c>
      <c r="J9463" s="379">
        <f t="shared" ca="1" si="517"/>
        <v>-185</v>
      </c>
      <c r="K9463" s="391" t="str">
        <f t="shared" ca="1" si="518"/>
        <v>27,47</v>
      </c>
      <c r="L9463" s="379"/>
      <c r="O9463" s="379"/>
    </row>
    <row r="9464" spans="1:15">
      <c r="A9464" s="417" t="s">
        <v>2155</v>
      </c>
      <c r="B9464" s="417" t="s">
        <v>5366</v>
      </c>
      <c r="C9464" s="417" t="s">
        <v>2281</v>
      </c>
      <c r="D9464" s="417" t="s">
        <v>5367</v>
      </c>
      <c r="E9464" s="391">
        <v>4.07</v>
      </c>
      <c r="F9464" s="418">
        <v>44305</v>
      </c>
      <c r="G9464" s="417" t="s">
        <v>2286</v>
      </c>
      <c r="I9464" s="379">
        <f t="shared" ca="1" si="516"/>
        <v>-266</v>
      </c>
      <c r="J9464" s="379">
        <f t="shared" ca="1" si="517"/>
        <v>-185</v>
      </c>
      <c r="K9464" s="391" t="str">
        <f t="shared" ca="1" si="518"/>
        <v>28,22</v>
      </c>
      <c r="L9464" s="379"/>
      <c r="O9464" s="379"/>
    </row>
    <row r="9465" spans="1:15">
      <c r="A9465" s="417" t="s">
        <v>2155</v>
      </c>
      <c r="B9465" s="417" t="s">
        <v>13763</v>
      </c>
      <c r="C9465" s="417" t="s">
        <v>2281</v>
      </c>
      <c r="D9465" s="417" t="s">
        <v>13764</v>
      </c>
      <c r="E9465" s="391">
        <v>2.59</v>
      </c>
      <c r="F9465" s="418">
        <v>44305</v>
      </c>
      <c r="G9465" s="417" t="s">
        <v>2283</v>
      </c>
      <c r="I9465" s="379">
        <f t="shared" ca="1" si="516"/>
        <v>-266</v>
      </c>
      <c r="J9465" s="379">
        <f t="shared" ca="1" si="517"/>
        <v>-185</v>
      </c>
      <c r="K9465" s="391" t="str">
        <f t="shared" ca="1" si="518"/>
        <v>28,47</v>
      </c>
      <c r="L9465" s="379"/>
      <c r="O9465" s="379"/>
    </row>
    <row r="9466" spans="1:15">
      <c r="A9466" s="417" t="s">
        <v>2155</v>
      </c>
      <c r="B9466" s="417" t="s">
        <v>13765</v>
      </c>
      <c r="C9466" s="417" t="s">
        <v>2281</v>
      </c>
      <c r="D9466" s="417" t="s">
        <v>13766</v>
      </c>
      <c r="E9466" s="391">
        <v>3.07</v>
      </c>
      <c r="F9466" s="418">
        <v>44305</v>
      </c>
      <c r="G9466" s="417" t="s">
        <v>2283</v>
      </c>
      <c r="I9466" s="379">
        <f t="shared" ca="1" si="516"/>
        <v>-266</v>
      </c>
      <c r="J9466" s="379">
        <f t="shared" ca="1" si="517"/>
        <v>-185</v>
      </c>
      <c r="K9466" s="391" t="str">
        <f t="shared" ca="1" si="518"/>
        <v>28,97</v>
      </c>
      <c r="L9466" s="379"/>
      <c r="O9466" s="379"/>
    </row>
    <row r="9467" spans="1:15">
      <c r="A9467" s="417" t="s">
        <v>2155</v>
      </c>
      <c r="B9467" s="417" t="s">
        <v>13767</v>
      </c>
      <c r="C9467" s="417" t="s">
        <v>2281</v>
      </c>
      <c r="D9467" s="417" t="s">
        <v>13768</v>
      </c>
      <c r="E9467" s="391">
        <v>1.92</v>
      </c>
      <c r="F9467" s="418">
        <v>44305</v>
      </c>
      <c r="G9467" s="417" t="s">
        <v>2283</v>
      </c>
      <c r="I9467" s="379">
        <f t="shared" ca="1" si="516"/>
        <v>-266</v>
      </c>
      <c r="J9467" s="379">
        <f t="shared" ca="1" si="517"/>
        <v>-185</v>
      </c>
      <c r="K9467" s="391" t="str">
        <f t="shared" ca="1" si="518"/>
        <v>29,97</v>
      </c>
      <c r="L9467" s="379"/>
      <c r="O9467" s="379"/>
    </row>
    <row r="9468" spans="1:15">
      <c r="A9468" s="417" t="s">
        <v>2155</v>
      </c>
      <c r="B9468" s="417" t="s">
        <v>5368</v>
      </c>
      <c r="C9468" s="417" t="s">
        <v>2281</v>
      </c>
      <c r="D9468" s="417" t="s">
        <v>5369</v>
      </c>
      <c r="E9468" s="391">
        <v>3.25</v>
      </c>
      <c r="F9468" s="418">
        <v>44305</v>
      </c>
      <c r="G9468" s="417" t="s">
        <v>2283</v>
      </c>
      <c r="I9468" s="379">
        <f t="shared" ca="1" si="516"/>
        <v>-266</v>
      </c>
      <c r="J9468" s="379">
        <f t="shared" ca="1" si="517"/>
        <v>-185</v>
      </c>
      <c r="K9468" s="391" t="str">
        <f t="shared" ca="1" si="518"/>
        <v>29,47</v>
      </c>
      <c r="L9468" s="379"/>
      <c r="O9468" s="379"/>
    </row>
    <row r="9469" spans="1:15">
      <c r="A9469" s="417" t="s">
        <v>2155</v>
      </c>
      <c r="B9469" s="417" t="s">
        <v>13769</v>
      </c>
      <c r="C9469" s="417" t="s">
        <v>2281</v>
      </c>
      <c r="D9469" s="417" t="s">
        <v>8767</v>
      </c>
      <c r="E9469" s="391">
        <v>2.81</v>
      </c>
      <c r="F9469" s="418">
        <v>44305</v>
      </c>
      <c r="G9469" s="417" t="s">
        <v>2283</v>
      </c>
      <c r="I9469" s="379">
        <f t="shared" ca="1" si="516"/>
        <v>-266</v>
      </c>
      <c r="J9469" s="379">
        <f t="shared" ca="1" si="517"/>
        <v>-185</v>
      </c>
      <c r="K9469" s="391" t="str">
        <f t="shared" ca="1" si="518"/>
        <v>30,47</v>
      </c>
      <c r="L9469" s="379"/>
      <c r="O9469" s="379"/>
    </row>
    <row r="9470" spans="1:15">
      <c r="A9470" s="417" t="s">
        <v>2155</v>
      </c>
      <c r="B9470" s="417" t="s">
        <v>16614</v>
      </c>
      <c r="C9470" s="417" t="s">
        <v>2281</v>
      </c>
      <c r="D9470" s="417" t="s">
        <v>16615</v>
      </c>
      <c r="E9470" s="391">
        <v>0.01</v>
      </c>
      <c r="F9470" s="418">
        <v>44305</v>
      </c>
      <c r="G9470" s="417" t="s">
        <v>2283</v>
      </c>
      <c r="I9470" s="379">
        <f t="shared" ca="1" si="516"/>
        <v>-266</v>
      </c>
      <c r="J9470" s="379">
        <f t="shared" ca="1" si="517"/>
        <v>-185</v>
      </c>
      <c r="K9470" s="391" t="str">
        <f t="shared" ca="1" si="518"/>
        <v>30,97</v>
      </c>
      <c r="L9470" s="379"/>
      <c r="O9470" s="379"/>
    </row>
    <row r="9471" spans="1:15">
      <c r="A9471" s="417" t="s">
        <v>2155</v>
      </c>
      <c r="B9471" s="417" t="s">
        <v>8704</v>
      </c>
      <c r="C9471" s="417" t="s">
        <v>2281</v>
      </c>
      <c r="D9471" s="417" t="s">
        <v>8705</v>
      </c>
      <c r="E9471" s="391">
        <v>2.31</v>
      </c>
      <c r="F9471" s="418">
        <v>44305</v>
      </c>
      <c r="G9471" s="417" t="s">
        <v>2283</v>
      </c>
      <c r="I9471" s="379">
        <f t="shared" ca="1" si="516"/>
        <v>-266</v>
      </c>
      <c r="J9471" s="379">
        <f t="shared" ca="1" si="517"/>
        <v>-185</v>
      </c>
      <c r="K9471" s="391" t="str">
        <f t="shared" ca="1" si="518"/>
        <v>31,47</v>
      </c>
      <c r="L9471" s="379"/>
      <c r="O9471" s="379"/>
    </row>
    <row r="9472" spans="1:15">
      <c r="A9472" s="417" t="s">
        <v>187</v>
      </c>
      <c r="B9472" s="417" t="s">
        <v>13770</v>
      </c>
      <c r="C9472" s="417" t="s">
        <v>2281</v>
      </c>
      <c r="D9472" s="417" t="s">
        <v>3964</v>
      </c>
      <c r="E9472" s="391">
        <v>1.7</v>
      </c>
      <c r="F9472" s="418">
        <v>44305</v>
      </c>
      <c r="G9472" s="417" t="s">
        <v>2283</v>
      </c>
      <c r="I9472" s="379">
        <f t="shared" ca="1" si="516"/>
        <v>-266</v>
      </c>
      <c r="J9472" s="379">
        <f t="shared" ca="1" si="517"/>
        <v>-185</v>
      </c>
      <c r="K9472" s="391" t="str">
        <f t="shared" ca="1" si="518"/>
        <v>31,50</v>
      </c>
      <c r="L9472" s="379"/>
      <c r="O9472" s="379"/>
    </row>
    <row r="9473" spans="1:15">
      <c r="A9473" s="417" t="s">
        <v>188</v>
      </c>
      <c r="B9473" s="417" t="s">
        <v>16616</v>
      </c>
      <c r="C9473" s="417" t="s">
        <v>2281</v>
      </c>
      <c r="D9473" s="417" t="s">
        <v>16185</v>
      </c>
      <c r="E9473" s="391">
        <v>0.01</v>
      </c>
      <c r="F9473" s="418">
        <v>44305</v>
      </c>
      <c r="G9473" s="417" t="s">
        <v>2283</v>
      </c>
      <c r="I9473" s="379">
        <f t="shared" ca="1" si="516"/>
        <v>-266</v>
      </c>
      <c r="J9473" s="379">
        <f t="shared" ca="1" si="517"/>
        <v>-185</v>
      </c>
      <c r="K9473" s="391" t="str">
        <f t="shared" ca="1" si="518"/>
        <v>31,97</v>
      </c>
      <c r="L9473" s="379"/>
      <c r="O9473" s="379"/>
    </row>
    <row r="9474" spans="1:15">
      <c r="A9474" s="417" t="s">
        <v>2155</v>
      </c>
      <c r="B9474" s="417" t="s">
        <v>7171</v>
      </c>
      <c r="C9474" s="417" t="s">
        <v>2281</v>
      </c>
      <c r="D9474" s="417" t="s">
        <v>7172</v>
      </c>
      <c r="E9474" s="391">
        <v>0.2</v>
      </c>
      <c r="F9474" s="418">
        <v>44305</v>
      </c>
      <c r="G9474" s="417" t="s">
        <v>2283</v>
      </c>
      <c r="I9474" s="379">
        <f t="shared" ca="1" si="516"/>
        <v>-266</v>
      </c>
      <c r="J9474" s="379">
        <f t="shared" ca="1" si="517"/>
        <v>-185</v>
      </c>
      <c r="K9474" s="391" t="str">
        <f t="shared" ca="1" si="518"/>
        <v>39,97</v>
      </c>
      <c r="L9474" s="379"/>
      <c r="O9474" s="379"/>
    </row>
    <row r="9475" spans="1:15">
      <c r="A9475" s="417" t="s">
        <v>2155</v>
      </c>
      <c r="B9475" s="417" t="s">
        <v>7173</v>
      </c>
      <c r="C9475" s="417" t="s">
        <v>2281</v>
      </c>
      <c r="D9475" s="417" t="s">
        <v>7174</v>
      </c>
      <c r="E9475" s="391">
        <v>0.27</v>
      </c>
      <c r="F9475" s="418">
        <v>44305</v>
      </c>
      <c r="G9475" s="417" t="s">
        <v>2283</v>
      </c>
      <c r="I9475" s="379">
        <f t="shared" ca="1" si="516"/>
        <v>-266</v>
      </c>
      <c r="J9475" s="379">
        <f t="shared" ca="1" si="517"/>
        <v>-185</v>
      </c>
      <c r="K9475" s="391" t="str">
        <f t="shared" ca="1" si="518"/>
        <v>41,97</v>
      </c>
      <c r="L9475" s="379"/>
      <c r="O9475" s="379"/>
    </row>
    <row r="9476" spans="1:15">
      <c r="A9476" s="417" t="s">
        <v>2155</v>
      </c>
      <c r="B9476" s="417" t="s">
        <v>16617</v>
      </c>
      <c r="C9476" s="417" t="s">
        <v>2281</v>
      </c>
      <c r="D9476" s="417" t="s">
        <v>16618</v>
      </c>
      <c r="E9476" s="391">
        <v>1</v>
      </c>
      <c r="F9476" s="418">
        <v>44305</v>
      </c>
      <c r="G9476" s="417" t="s">
        <v>2283</v>
      </c>
      <c r="I9476" s="379">
        <f t="shared" ca="1" si="516"/>
        <v>-266</v>
      </c>
      <c r="J9476" s="379">
        <f t="shared" ca="1" si="517"/>
        <v>-185</v>
      </c>
      <c r="K9476" s="391" t="str">
        <f t="shared" ca="1" si="518"/>
        <v>32,97</v>
      </c>
      <c r="L9476" s="379"/>
      <c r="O9476" s="379"/>
    </row>
    <row r="9477" spans="1:15">
      <c r="A9477" s="417" t="s">
        <v>2155</v>
      </c>
      <c r="B9477" s="417" t="s">
        <v>7175</v>
      </c>
      <c r="C9477" s="417" t="s">
        <v>2281</v>
      </c>
      <c r="D9477" s="417" t="s">
        <v>7176</v>
      </c>
      <c r="E9477" s="391">
        <v>0.1</v>
      </c>
      <c r="F9477" s="418">
        <v>44305</v>
      </c>
      <c r="G9477" s="417" t="s">
        <v>2283</v>
      </c>
      <c r="I9477" s="379">
        <f t="shared" ca="1" si="516"/>
        <v>-266</v>
      </c>
      <c r="J9477" s="379">
        <f t="shared" ca="1" si="517"/>
        <v>-185</v>
      </c>
      <c r="K9477" s="391" t="str">
        <f t="shared" ca="1" si="518"/>
        <v>47,97</v>
      </c>
      <c r="L9477" s="379"/>
      <c r="O9477" s="379"/>
    </row>
    <row r="9478" spans="1:15">
      <c r="A9478" s="417" t="s">
        <v>2155</v>
      </c>
      <c r="B9478" s="417" t="s">
        <v>13771</v>
      </c>
      <c r="C9478" s="417" t="s">
        <v>2281</v>
      </c>
      <c r="D9478" s="417" t="s">
        <v>13772</v>
      </c>
      <c r="E9478" s="391">
        <v>1.25</v>
      </c>
      <c r="F9478" s="418">
        <v>44305</v>
      </c>
      <c r="G9478" s="417" t="s">
        <v>2283</v>
      </c>
      <c r="I9478" s="379">
        <f t="shared" ca="1" si="516"/>
        <v>-266</v>
      </c>
      <c r="J9478" s="379">
        <f t="shared" ca="1" si="517"/>
        <v>-185</v>
      </c>
      <c r="K9478" s="391" t="str">
        <f t="shared" ca="1" si="518"/>
        <v>33,97</v>
      </c>
      <c r="L9478" s="379"/>
      <c r="O9478" s="379"/>
    </row>
    <row r="9479" spans="1:15">
      <c r="A9479" s="417" t="s">
        <v>2155</v>
      </c>
      <c r="B9479" s="417" t="s">
        <v>16619</v>
      </c>
      <c r="C9479" s="417" t="s">
        <v>2281</v>
      </c>
      <c r="D9479" s="417" t="s">
        <v>16620</v>
      </c>
      <c r="E9479" s="391">
        <v>0.01</v>
      </c>
      <c r="F9479" s="418">
        <v>44305</v>
      </c>
      <c r="G9479" s="417" t="s">
        <v>2283</v>
      </c>
      <c r="I9479" s="379">
        <f t="shared" ca="1" si="516"/>
        <v>-266</v>
      </c>
      <c r="J9479" s="379">
        <f t="shared" ca="1" si="517"/>
        <v>-185</v>
      </c>
      <c r="K9479" s="391" t="str">
        <f t="shared" ca="1" si="518"/>
        <v>34,97</v>
      </c>
      <c r="L9479" s="379"/>
      <c r="O9479" s="379"/>
    </row>
    <row r="9480" spans="1:15">
      <c r="A9480" s="417" t="s">
        <v>2155</v>
      </c>
      <c r="B9480" s="417" t="s">
        <v>5370</v>
      </c>
      <c r="C9480" s="417" t="s">
        <v>2281</v>
      </c>
      <c r="D9480" s="417" t="s">
        <v>5371</v>
      </c>
      <c r="E9480" s="391">
        <v>1.38</v>
      </c>
      <c r="F9480" s="418">
        <v>44305</v>
      </c>
      <c r="G9480" s="417" t="s">
        <v>2283</v>
      </c>
      <c r="I9480" s="379">
        <f t="shared" ca="1" si="516"/>
        <v>-266</v>
      </c>
      <c r="J9480" s="379">
        <f t="shared" ca="1" si="517"/>
        <v>-185</v>
      </c>
      <c r="K9480" s="391" t="str">
        <f t="shared" ca="1" si="518"/>
        <v>34,47</v>
      </c>
      <c r="L9480" s="379"/>
      <c r="O9480" s="379"/>
    </row>
    <row r="9481" spans="1:15">
      <c r="A9481" s="417" t="s">
        <v>2155</v>
      </c>
      <c r="B9481" s="417" t="s">
        <v>16621</v>
      </c>
      <c r="C9481" s="417" t="s">
        <v>2281</v>
      </c>
      <c r="D9481" s="417" t="s">
        <v>16622</v>
      </c>
      <c r="E9481" s="391">
        <v>0.01</v>
      </c>
      <c r="F9481" s="418">
        <v>44305</v>
      </c>
      <c r="G9481" s="417" t="s">
        <v>2283</v>
      </c>
      <c r="I9481" s="379">
        <f t="shared" ca="1" si="516"/>
        <v>-266</v>
      </c>
      <c r="J9481" s="379">
        <f t="shared" ca="1" si="517"/>
        <v>-185</v>
      </c>
      <c r="K9481" s="391" t="str">
        <f t="shared" ca="1" si="518"/>
        <v>35,97</v>
      </c>
      <c r="L9481" s="379"/>
      <c r="O9481" s="379"/>
    </row>
    <row r="9482" spans="1:15">
      <c r="A9482" s="417" t="s">
        <v>2155</v>
      </c>
      <c r="B9482" s="417" t="s">
        <v>16623</v>
      </c>
      <c r="C9482" s="417" t="s">
        <v>2281</v>
      </c>
      <c r="D9482" s="417" t="s">
        <v>16624</v>
      </c>
      <c r="E9482" s="391">
        <v>0.66</v>
      </c>
      <c r="F9482" s="418">
        <v>44305</v>
      </c>
      <c r="G9482" s="417" t="s">
        <v>2283</v>
      </c>
      <c r="I9482" s="379">
        <f t="shared" ref="I9482:I9545" ca="1" si="519">IF(F9482&lt;&gt;"",F9482-$I$199,"")</f>
        <v>-266</v>
      </c>
      <c r="J9482" s="379">
        <f t="shared" ref="J9482:J9545" ca="1" si="520">IF(I9482&lt;&gt;"",NETWORKDAYS($I$199,F9482-1,$N$201:$N$224),"")</f>
        <v>-185</v>
      </c>
      <c r="K9482" s="391" t="str">
        <f t="shared" ref="K9482:K9545" ca="1" si="521">IF(I9482&lt;&gt;"",RIGHT(D9482,LEN(D9482)-FIND(" ",D9482)),"")</f>
        <v>36,97</v>
      </c>
      <c r="L9482" s="379"/>
      <c r="O9482" s="379"/>
    </row>
    <row r="9483" spans="1:15">
      <c r="A9483" s="417" t="s">
        <v>2155</v>
      </c>
      <c r="B9483" s="417" t="s">
        <v>5372</v>
      </c>
      <c r="C9483" s="417" t="s">
        <v>2281</v>
      </c>
      <c r="D9483" s="417" t="s">
        <v>5373</v>
      </c>
      <c r="E9483" s="391">
        <v>0.4</v>
      </c>
      <c r="F9483" s="418">
        <v>44305</v>
      </c>
      <c r="G9483" s="417" t="s">
        <v>2283</v>
      </c>
      <c r="I9483" s="379">
        <f t="shared" ca="1" si="519"/>
        <v>-266</v>
      </c>
      <c r="J9483" s="379">
        <f t="shared" ca="1" si="520"/>
        <v>-185</v>
      </c>
      <c r="K9483" s="391" t="str">
        <f t="shared" ca="1" si="521"/>
        <v>39,47</v>
      </c>
      <c r="L9483" s="379"/>
      <c r="O9483" s="379"/>
    </row>
    <row r="9484" spans="1:15">
      <c r="A9484" s="417" t="s">
        <v>2155</v>
      </c>
      <c r="B9484" s="417" t="s">
        <v>5374</v>
      </c>
      <c r="C9484" s="417" t="s">
        <v>2281</v>
      </c>
      <c r="D9484" s="417" t="s">
        <v>5375</v>
      </c>
      <c r="E9484" s="391">
        <v>2</v>
      </c>
      <c r="F9484" s="418">
        <v>44305</v>
      </c>
      <c r="G9484" s="417" t="s">
        <v>2283</v>
      </c>
      <c r="I9484" s="379">
        <f t="shared" ca="1" si="519"/>
        <v>-266</v>
      </c>
      <c r="J9484" s="379">
        <f t="shared" ca="1" si="520"/>
        <v>-185</v>
      </c>
      <c r="K9484" s="391" t="str">
        <f t="shared" ca="1" si="521"/>
        <v>14,47</v>
      </c>
      <c r="L9484" s="379"/>
      <c r="O9484" s="379"/>
    </row>
    <row r="9485" spans="1:15">
      <c r="A9485" s="417" t="s">
        <v>2155</v>
      </c>
      <c r="B9485" s="417" t="s">
        <v>5376</v>
      </c>
      <c r="C9485" s="417" t="s">
        <v>2281</v>
      </c>
      <c r="D9485" s="417" t="s">
        <v>5377</v>
      </c>
      <c r="E9485" s="391">
        <v>0.98</v>
      </c>
      <c r="F9485" s="418">
        <v>44305</v>
      </c>
      <c r="G9485" s="417" t="s">
        <v>2283</v>
      </c>
      <c r="I9485" s="379">
        <f t="shared" ca="1" si="519"/>
        <v>-266</v>
      </c>
      <c r="J9485" s="379">
        <f t="shared" ca="1" si="520"/>
        <v>-185</v>
      </c>
      <c r="K9485" s="391" t="str">
        <f t="shared" ca="1" si="521"/>
        <v>15,47</v>
      </c>
      <c r="L9485" s="379"/>
      <c r="O9485" s="379"/>
    </row>
    <row r="9486" spans="1:15">
      <c r="A9486" s="417" t="s">
        <v>2155</v>
      </c>
      <c r="B9486" s="417" t="s">
        <v>5378</v>
      </c>
      <c r="C9486" s="417" t="s">
        <v>2281</v>
      </c>
      <c r="D9486" s="417" t="s">
        <v>5379</v>
      </c>
      <c r="E9486" s="391">
        <v>5.98</v>
      </c>
      <c r="F9486" s="418">
        <v>44305</v>
      </c>
      <c r="G9486" s="417" t="s">
        <v>2283</v>
      </c>
      <c r="I9486" s="379">
        <f t="shared" ca="1" si="519"/>
        <v>-266</v>
      </c>
      <c r="J9486" s="379">
        <f t="shared" ca="1" si="520"/>
        <v>-185</v>
      </c>
      <c r="K9486" s="391" t="str">
        <f t="shared" ca="1" si="521"/>
        <v>17,47</v>
      </c>
      <c r="L9486" s="379"/>
      <c r="O9486" s="379"/>
    </row>
    <row r="9487" spans="1:15">
      <c r="A9487" s="417" t="s">
        <v>2155</v>
      </c>
      <c r="B9487" s="417" t="s">
        <v>5380</v>
      </c>
      <c r="C9487" s="417" t="s">
        <v>2281</v>
      </c>
      <c r="D9487" s="417" t="s">
        <v>5381</v>
      </c>
      <c r="E9487" s="391">
        <v>8.4700000000000006</v>
      </c>
      <c r="F9487" s="418">
        <v>44305</v>
      </c>
      <c r="G9487" s="417" t="s">
        <v>2283</v>
      </c>
      <c r="I9487" s="379">
        <f t="shared" ca="1" si="519"/>
        <v>-266</v>
      </c>
      <c r="J9487" s="379">
        <f t="shared" ca="1" si="520"/>
        <v>-185</v>
      </c>
      <c r="K9487" s="391" t="str">
        <f t="shared" ca="1" si="521"/>
        <v>18,47</v>
      </c>
      <c r="L9487" s="379"/>
      <c r="O9487" s="379"/>
    </row>
    <row r="9488" spans="1:15">
      <c r="A9488" s="417" t="s">
        <v>2155</v>
      </c>
      <c r="B9488" s="417" t="s">
        <v>5382</v>
      </c>
      <c r="C9488" s="417" t="s">
        <v>2281</v>
      </c>
      <c r="D9488" s="417" t="s">
        <v>2438</v>
      </c>
      <c r="E9488" s="391">
        <v>10.4</v>
      </c>
      <c r="F9488" s="418">
        <v>44337</v>
      </c>
      <c r="G9488" s="417" t="s">
        <v>2283</v>
      </c>
      <c r="I9488" s="379">
        <f t="shared" ca="1" si="519"/>
        <v>-234</v>
      </c>
      <c r="J9488" s="379">
        <f t="shared" ca="1" si="520"/>
        <v>-163</v>
      </c>
      <c r="K9488" s="391" t="str">
        <f t="shared" ca="1" si="521"/>
        <v>14,50</v>
      </c>
      <c r="L9488" s="379"/>
      <c r="O9488" s="379"/>
    </row>
    <row r="9489" spans="1:15">
      <c r="A9489" s="417" t="s">
        <v>2155</v>
      </c>
      <c r="B9489" s="417" t="s">
        <v>5383</v>
      </c>
      <c r="C9489" s="417" t="s">
        <v>2281</v>
      </c>
      <c r="D9489" s="417" t="s">
        <v>4102</v>
      </c>
      <c r="E9489" s="391">
        <v>2.38</v>
      </c>
      <c r="F9489" s="418">
        <v>44337</v>
      </c>
      <c r="G9489" s="417" t="s">
        <v>2283</v>
      </c>
      <c r="I9489" s="379">
        <f t="shared" ca="1" si="519"/>
        <v>-234</v>
      </c>
      <c r="J9489" s="379">
        <f t="shared" ca="1" si="520"/>
        <v>-163</v>
      </c>
      <c r="K9489" s="391" t="str">
        <f t="shared" ca="1" si="521"/>
        <v>15,00</v>
      </c>
      <c r="L9489" s="379"/>
      <c r="O9489" s="379"/>
    </row>
    <row r="9490" spans="1:15">
      <c r="A9490" s="417" t="s">
        <v>2155</v>
      </c>
      <c r="B9490" s="417" t="s">
        <v>5384</v>
      </c>
      <c r="C9490" s="417" t="s">
        <v>2281</v>
      </c>
      <c r="D9490" s="417" t="s">
        <v>3517</v>
      </c>
      <c r="E9490" s="391">
        <v>10.8</v>
      </c>
      <c r="F9490" s="418">
        <v>44337</v>
      </c>
      <c r="G9490" s="417" t="s">
        <v>2286</v>
      </c>
      <c r="I9490" s="379">
        <f t="shared" ca="1" si="519"/>
        <v>-234</v>
      </c>
      <c r="J9490" s="379">
        <f t="shared" ca="1" si="520"/>
        <v>-163</v>
      </c>
      <c r="K9490" s="391" t="str">
        <f t="shared" ca="1" si="521"/>
        <v>15,25</v>
      </c>
      <c r="L9490" s="379"/>
      <c r="O9490" s="379"/>
    </row>
    <row r="9491" spans="1:15">
      <c r="A9491" s="417" t="s">
        <v>2155</v>
      </c>
      <c r="B9491" s="417" t="s">
        <v>5385</v>
      </c>
      <c r="C9491" s="417" t="s">
        <v>2281</v>
      </c>
      <c r="D9491" s="417" t="s">
        <v>5282</v>
      </c>
      <c r="E9491" s="391">
        <v>15.8</v>
      </c>
      <c r="F9491" s="418">
        <v>44337</v>
      </c>
      <c r="G9491" s="417" t="s">
        <v>2283</v>
      </c>
      <c r="I9491" s="379">
        <f t="shared" ca="1" si="519"/>
        <v>-234</v>
      </c>
      <c r="J9491" s="379">
        <f t="shared" ca="1" si="520"/>
        <v>-163</v>
      </c>
      <c r="K9491" s="391" t="str">
        <f t="shared" ca="1" si="521"/>
        <v>15,50</v>
      </c>
      <c r="L9491" s="379"/>
      <c r="O9491" s="379"/>
    </row>
    <row r="9492" spans="1:15">
      <c r="A9492" s="417" t="s">
        <v>2155</v>
      </c>
      <c r="B9492" s="417" t="s">
        <v>5386</v>
      </c>
      <c r="C9492" s="417" t="s">
        <v>2281</v>
      </c>
      <c r="D9492" s="417" t="s">
        <v>5387</v>
      </c>
      <c r="E9492" s="391">
        <v>11.85</v>
      </c>
      <c r="F9492" s="418">
        <v>44337</v>
      </c>
      <c r="G9492" s="417" t="s">
        <v>2286</v>
      </c>
      <c r="I9492" s="379">
        <f t="shared" ca="1" si="519"/>
        <v>-234</v>
      </c>
      <c r="J9492" s="379">
        <f t="shared" ca="1" si="520"/>
        <v>-163</v>
      </c>
      <c r="K9492" s="391" t="str">
        <f t="shared" ca="1" si="521"/>
        <v>15,75</v>
      </c>
      <c r="L9492" s="379"/>
      <c r="O9492" s="379"/>
    </row>
    <row r="9493" spans="1:15">
      <c r="A9493" s="417" t="s">
        <v>2155</v>
      </c>
      <c r="B9493" s="417" t="s">
        <v>5388</v>
      </c>
      <c r="C9493" s="417" t="s">
        <v>2281</v>
      </c>
      <c r="D9493" s="417" t="s">
        <v>2395</v>
      </c>
      <c r="E9493" s="391">
        <v>14.75</v>
      </c>
      <c r="F9493" s="418">
        <v>44701</v>
      </c>
      <c r="G9493" s="417" t="s">
        <v>2283</v>
      </c>
      <c r="I9493" s="379">
        <f t="shared" ca="1" si="519"/>
        <v>130</v>
      </c>
      <c r="J9493" s="379">
        <f t="shared" ca="1" si="520"/>
        <v>90</v>
      </c>
      <c r="K9493" s="391" t="str">
        <f t="shared" ca="1" si="521"/>
        <v>17,00</v>
      </c>
      <c r="L9493" s="379"/>
      <c r="O9493" s="379"/>
    </row>
    <row r="9494" spans="1:15">
      <c r="A9494" s="417" t="s">
        <v>2155</v>
      </c>
      <c r="B9494" s="417" t="s">
        <v>5389</v>
      </c>
      <c r="C9494" s="417" t="s">
        <v>2281</v>
      </c>
      <c r="D9494" s="417" t="s">
        <v>4089</v>
      </c>
      <c r="E9494" s="391">
        <v>13.72</v>
      </c>
      <c r="F9494" s="418">
        <v>44337</v>
      </c>
      <c r="G9494" s="417" t="s">
        <v>2283</v>
      </c>
      <c r="I9494" s="379">
        <f t="shared" ca="1" si="519"/>
        <v>-234</v>
      </c>
      <c r="J9494" s="379">
        <f t="shared" ca="1" si="520"/>
        <v>-163</v>
      </c>
      <c r="K9494" s="391" t="str">
        <f t="shared" ca="1" si="521"/>
        <v>17,50</v>
      </c>
      <c r="L9494" s="379"/>
      <c r="O9494" s="379"/>
    </row>
    <row r="9495" spans="1:15">
      <c r="A9495" s="417" t="s">
        <v>2155</v>
      </c>
      <c r="B9495" s="417" t="s">
        <v>8706</v>
      </c>
      <c r="C9495" s="417" t="s">
        <v>2281</v>
      </c>
      <c r="D9495" s="417" t="s">
        <v>2439</v>
      </c>
      <c r="E9495" s="391">
        <v>12</v>
      </c>
      <c r="F9495" s="418">
        <v>44337</v>
      </c>
      <c r="G9495" s="417" t="s">
        <v>2286</v>
      </c>
      <c r="I9495" s="379">
        <f t="shared" ca="1" si="519"/>
        <v>-234</v>
      </c>
      <c r="J9495" s="379">
        <f t="shared" ca="1" si="520"/>
        <v>-163</v>
      </c>
      <c r="K9495" s="391" t="str">
        <f t="shared" ca="1" si="521"/>
        <v>19,75</v>
      </c>
      <c r="L9495" s="379"/>
      <c r="O9495" s="379"/>
    </row>
    <row r="9496" spans="1:15">
      <c r="A9496" s="417" t="s">
        <v>2155</v>
      </c>
      <c r="B9496" s="417" t="s">
        <v>8707</v>
      </c>
      <c r="C9496" s="417" t="s">
        <v>2281</v>
      </c>
      <c r="D9496" s="417" t="s">
        <v>5229</v>
      </c>
      <c r="E9496" s="391">
        <v>1.5</v>
      </c>
      <c r="F9496" s="418">
        <v>44337</v>
      </c>
      <c r="G9496" s="417" t="s">
        <v>2286</v>
      </c>
      <c r="I9496" s="379">
        <f t="shared" ca="1" si="519"/>
        <v>-234</v>
      </c>
      <c r="J9496" s="379">
        <f t="shared" ca="1" si="520"/>
        <v>-163</v>
      </c>
      <c r="K9496" s="391" t="str">
        <f t="shared" ca="1" si="521"/>
        <v>21,75</v>
      </c>
      <c r="L9496" s="379"/>
      <c r="O9496" s="379"/>
    </row>
    <row r="9497" spans="1:15">
      <c r="A9497" s="417" t="s">
        <v>2155</v>
      </c>
      <c r="B9497" s="417" t="s">
        <v>5390</v>
      </c>
      <c r="C9497" s="417" t="s">
        <v>2281</v>
      </c>
      <c r="D9497" s="417" t="s">
        <v>2426</v>
      </c>
      <c r="E9497" s="391">
        <v>9.41</v>
      </c>
      <c r="F9497" s="418">
        <v>44337</v>
      </c>
      <c r="G9497" s="417" t="s">
        <v>2283</v>
      </c>
      <c r="I9497" s="379">
        <f t="shared" ca="1" si="519"/>
        <v>-234</v>
      </c>
      <c r="J9497" s="379">
        <f t="shared" ca="1" si="520"/>
        <v>-163</v>
      </c>
      <c r="K9497" s="391" t="str">
        <f t="shared" ca="1" si="521"/>
        <v>22,00</v>
      </c>
      <c r="L9497" s="379"/>
      <c r="O9497" s="379"/>
    </row>
    <row r="9498" spans="1:15">
      <c r="A9498" s="417" t="s">
        <v>2155</v>
      </c>
      <c r="B9498" s="417" t="s">
        <v>7177</v>
      </c>
      <c r="C9498" s="417" t="s">
        <v>2281</v>
      </c>
      <c r="D9498" s="417" t="s">
        <v>4092</v>
      </c>
      <c r="E9498" s="391">
        <v>6.6</v>
      </c>
      <c r="F9498" s="418">
        <v>44337</v>
      </c>
      <c r="G9498" s="417" t="s">
        <v>2283</v>
      </c>
      <c r="I9498" s="379">
        <f t="shared" ca="1" si="519"/>
        <v>-234</v>
      </c>
      <c r="J9498" s="379">
        <f t="shared" ca="1" si="520"/>
        <v>-163</v>
      </c>
      <c r="K9498" s="391" t="str">
        <f t="shared" ca="1" si="521"/>
        <v>22,50</v>
      </c>
      <c r="L9498" s="379"/>
      <c r="O9498" s="379"/>
    </row>
    <row r="9499" spans="1:15">
      <c r="A9499" s="417" t="s">
        <v>2155</v>
      </c>
      <c r="B9499" s="417" t="s">
        <v>5391</v>
      </c>
      <c r="C9499" s="417" t="s">
        <v>2281</v>
      </c>
      <c r="D9499" s="417" t="s">
        <v>2440</v>
      </c>
      <c r="E9499" s="391">
        <v>6.5</v>
      </c>
      <c r="F9499" s="418">
        <v>44337</v>
      </c>
      <c r="G9499" s="417" t="s">
        <v>2286</v>
      </c>
      <c r="I9499" s="379">
        <f t="shared" ca="1" si="519"/>
        <v>-234</v>
      </c>
      <c r="J9499" s="379">
        <f t="shared" ca="1" si="520"/>
        <v>-163</v>
      </c>
      <c r="K9499" s="391" t="str">
        <f t="shared" ca="1" si="521"/>
        <v>22,75</v>
      </c>
      <c r="L9499" s="379"/>
      <c r="O9499" s="379"/>
    </row>
    <row r="9500" spans="1:15">
      <c r="A9500" s="417" t="s">
        <v>2155</v>
      </c>
      <c r="B9500" s="417" t="s">
        <v>5392</v>
      </c>
      <c r="C9500" s="417" t="s">
        <v>2281</v>
      </c>
      <c r="D9500" s="417" t="s">
        <v>2378</v>
      </c>
      <c r="E9500" s="391">
        <v>8.2899999999999991</v>
      </c>
      <c r="F9500" s="418">
        <v>44337</v>
      </c>
      <c r="G9500" s="417" t="s">
        <v>2283</v>
      </c>
      <c r="I9500" s="379">
        <f t="shared" ca="1" si="519"/>
        <v>-234</v>
      </c>
      <c r="J9500" s="379">
        <f t="shared" ca="1" si="520"/>
        <v>-163</v>
      </c>
      <c r="K9500" s="391" t="str">
        <f t="shared" ca="1" si="521"/>
        <v>23,00</v>
      </c>
      <c r="L9500" s="379"/>
      <c r="O9500" s="379"/>
    </row>
    <row r="9501" spans="1:15">
      <c r="A9501" s="417" t="s">
        <v>2155</v>
      </c>
      <c r="B9501" s="417" t="s">
        <v>5393</v>
      </c>
      <c r="C9501" s="417" t="s">
        <v>2281</v>
      </c>
      <c r="D9501" s="417" t="s">
        <v>2401</v>
      </c>
      <c r="E9501" s="391">
        <v>8.35</v>
      </c>
      <c r="F9501" s="418">
        <v>44337</v>
      </c>
      <c r="G9501" s="417" t="s">
        <v>2286</v>
      </c>
      <c r="I9501" s="379">
        <f t="shared" ca="1" si="519"/>
        <v>-234</v>
      </c>
      <c r="J9501" s="379">
        <f t="shared" ca="1" si="520"/>
        <v>-163</v>
      </c>
      <c r="K9501" s="391" t="str">
        <f t="shared" ca="1" si="521"/>
        <v>23,25</v>
      </c>
      <c r="L9501" s="379"/>
      <c r="O9501" s="379"/>
    </row>
    <row r="9502" spans="1:15">
      <c r="A9502" s="417" t="s">
        <v>2155</v>
      </c>
      <c r="B9502" s="417" t="s">
        <v>8708</v>
      </c>
      <c r="C9502" s="417" t="s">
        <v>2281</v>
      </c>
      <c r="D9502" s="417" t="s">
        <v>4100</v>
      </c>
      <c r="E9502" s="391">
        <v>4.09</v>
      </c>
      <c r="F9502" s="418">
        <v>44337</v>
      </c>
      <c r="G9502" s="417" t="s">
        <v>2286</v>
      </c>
      <c r="I9502" s="379">
        <f t="shared" ca="1" si="519"/>
        <v>-234</v>
      </c>
      <c r="J9502" s="379">
        <f t="shared" ca="1" si="520"/>
        <v>-163</v>
      </c>
      <c r="K9502" s="391" t="str">
        <f t="shared" ca="1" si="521"/>
        <v>23,75</v>
      </c>
      <c r="L9502" s="379"/>
      <c r="O9502" s="379"/>
    </row>
    <row r="9503" spans="1:15">
      <c r="A9503" s="417" t="s">
        <v>2155</v>
      </c>
      <c r="B9503" s="417" t="s">
        <v>5394</v>
      </c>
      <c r="C9503" s="417" t="s">
        <v>2281</v>
      </c>
      <c r="D9503" s="417" t="s">
        <v>2414</v>
      </c>
      <c r="E9503" s="391">
        <v>4.9800000000000004</v>
      </c>
      <c r="F9503" s="418">
        <v>44337</v>
      </c>
      <c r="G9503" s="417" t="s">
        <v>2283</v>
      </c>
      <c r="I9503" s="379">
        <f t="shared" ca="1" si="519"/>
        <v>-234</v>
      </c>
      <c r="J9503" s="379">
        <f t="shared" ca="1" si="520"/>
        <v>-163</v>
      </c>
      <c r="K9503" s="391" t="str">
        <f t="shared" ca="1" si="521"/>
        <v>24,00</v>
      </c>
      <c r="L9503" s="379"/>
      <c r="O9503" s="379"/>
    </row>
    <row r="9504" spans="1:15">
      <c r="A9504" s="417" t="s">
        <v>2155</v>
      </c>
      <c r="B9504" s="417" t="s">
        <v>5395</v>
      </c>
      <c r="C9504" s="417" t="s">
        <v>2281</v>
      </c>
      <c r="D9504" s="417" t="s">
        <v>2415</v>
      </c>
      <c r="E9504" s="391">
        <v>0.76</v>
      </c>
      <c r="F9504" s="418">
        <v>44337</v>
      </c>
      <c r="G9504" s="417" t="s">
        <v>2283</v>
      </c>
      <c r="I9504" s="379">
        <f t="shared" ca="1" si="519"/>
        <v>-234</v>
      </c>
      <c r="J9504" s="379">
        <f t="shared" ca="1" si="520"/>
        <v>-163</v>
      </c>
      <c r="K9504" s="391" t="str">
        <f t="shared" ca="1" si="521"/>
        <v>24,50</v>
      </c>
      <c r="L9504" s="379"/>
      <c r="O9504" s="379"/>
    </row>
    <row r="9505" spans="1:15">
      <c r="A9505" s="417" t="s">
        <v>2155</v>
      </c>
      <c r="B9505" s="417" t="s">
        <v>13773</v>
      </c>
      <c r="C9505" s="417" t="s">
        <v>2281</v>
      </c>
      <c r="D9505" s="417" t="s">
        <v>2382</v>
      </c>
      <c r="E9505" s="391">
        <v>2</v>
      </c>
      <c r="F9505" s="418">
        <v>44337</v>
      </c>
      <c r="G9505" s="417" t="s">
        <v>2286</v>
      </c>
      <c r="I9505" s="379">
        <f t="shared" ca="1" si="519"/>
        <v>-234</v>
      </c>
      <c r="J9505" s="379">
        <f t="shared" ca="1" si="520"/>
        <v>-163</v>
      </c>
      <c r="K9505" s="391" t="str">
        <f t="shared" ca="1" si="521"/>
        <v>25,75</v>
      </c>
      <c r="L9505" s="379"/>
      <c r="O9505" s="379"/>
    </row>
    <row r="9506" spans="1:15">
      <c r="A9506" s="417" t="s">
        <v>2155</v>
      </c>
      <c r="B9506" s="417" t="s">
        <v>5396</v>
      </c>
      <c r="C9506" s="417" t="s">
        <v>2281</v>
      </c>
      <c r="D9506" s="417" t="s">
        <v>2402</v>
      </c>
      <c r="E9506" s="391">
        <v>5.0999999999999996</v>
      </c>
      <c r="F9506" s="418">
        <v>44337</v>
      </c>
      <c r="G9506" s="417" t="s">
        <v>2283</v>
      </c>
      <c r="I9506" s="379">
        <f t="shared" ca="1" si="519"/>
        <v>-234</v>
      </c>
      <c r="J9506" s="379">
        <f t="shared" ca="1" si="520"/>
        <v>-163</v>
      </c>
      <c r="K9506" s="391" t="str">
        <f t="shared" ca="1" si="521"/>
        <v>25,00</v>
      </c>
      <c r="L9506" s="379"/>
      <c r="O9506" s="379"/>
    </row>
    <row r="9507" spans="1:15">
      <c r="A9507" s="417" t="s">
        <v>2155</v>
      </c>
      <c r="B9507" s="417" t="s">
        <v>8709</v>
      </c>
      <c r="C9507" s="417" t="s">
        <v>2281</v>
      </c>
      <c r="D9507" s="417" t="s">
        <v>5239</v>
      </c>
      <c r="E9507" s="391">
        <v>1.5</v>
      </c>
      <c r="F9507" s="418">
        <v>44337</v>
      </c>
      <c r="G9507" s="417" t="s">
        <v>2286</v>
      </c>
      <c r="I9507" s="379">
        <f t="shared" ca="1" si="519"/>
        <v>-234</v>
      </c>
      <c r="J9507" s="379">
        <f t="shared" ca="1" si="520"/>
        <v>-163</v>
      </c>
      <c r="K9507" s="391" t="str">
        <f t="shared" ca="1" si="521"/>
        <v>25,25</v>
      </c>
      <c r="L9507" s="379"/>
      <c r="O9507" s="379"/>
    </row>
    <row r="9508" spans="1:15">
      <c r="A9508" s="417" t="s">
        <v>2155</v>
      </c>
      <c r="B9508" s="417" t="s">
        <v>13774</v>
      </c>
      <c r="C9508" s="417" t="s">
        <v>2281</v>
      </c>
      <c r="D9508" s="417" t="s">
        <v>5255</v>
      </c>
      <c r="E9508" s="391">
        <v>3.92</v>
      </c>
      <c r="F9508" s="418">
        <v>44337</v>
      </c>
      <c r="G9508" s="417" t="s">
        <v>2286</v>
      </c>
      <c r="I9508" s="379">
        <f t="shared" ca="1" si="519"/>
        <v>-234</v>
      </c>
      <c r="J9508" s="379">
        <f t="shared" ca="1" si="520"/>
        <v>-163</v>
      </c>
      <c r="K9508" s="391" t="str">
        <f t="shared" ca="1" si="521"/>
        <v>26,25</v>
      </c>
      <c r="L9508" s="379"/>
      <c r="O9508" s="379"/>
    </row>
    <row r="9509" spans="1:15">
      <c r="A9509" s="417" t="s">
        <v>2155</v>
      </c>
      <c r="B9509" s="417" t="s">
        <v>5397</v>
      </c>
      <c r="C9509" s="417" t="s">
        <v>2281</v>
      </c>
      <c r="D9509" s="417" t="s">
        <v>2407</v>
      </c>
      <c r="E9509" s="391">
        <v>4.53</v>
      </c>
      <c r="F9509" s="418">
        <v>44337</v>
      </c>
      <c r="G9509" s="417" t="s">
        <v>2283</v>
      </c>
      <c r="I9509" s="379">
        <f t="shared" ca="1" si="519"/>
        <v>-234</v>
      </c>
      <c r="J9509" s="379">
        <f t="shared" ca="1" si="520"/>
        <v>-163</v>
      </c>
      <c r="K9509" s="391" t="str">
        <f t="shared" ca="1" si="521"/>
        <v>28,00</v>
      </c>
      <c r="L9509" s="379"/>
      <c r="O9509" s="379"/>
    </row>
    <row r="9510" spans="1:15">
      <c r="A9510" s="417" t="s">
        <v>2155</v>
      </c>
      <c r="B9510" s="417" t="s">
        <v>13775</v>
      </c>
      <c r="C9510" s="417" t="s">
        <v>2281</v>
      </c>
      <c r="D9510" s="417" t="s">
        <v>2384</v>
      </c>
      <c r="E9510" s="391">
        <v>3.2</v>
      </c>
      <c r="F9510" s="418">
        <v>44337</v>
      </c>
      <c r="G9510" s="417" t="s">
        <v>2286</v>
      </c>
      <c r="I9510" s="379">
        <f t="shared" ca="1" si="519"/>
        <v>-234</v>
      </c>
      <c r="J9510" s="379">
        <f t="shared" ca="1" si="520"/>
        <v>-163</v>
      </c>
      <c r="K9510" s="391" t="str">
        <f t="shared" ca="1" si="521"/>
        <v>28,25</v>
      </c>
      <c r="L9510" s="379"/>
      <c r="O9510" s="379"/>
    </row>
    <row r="9511" spans="1:15">
      <c r="A9511" s="417" t="s">
        <v>2155</v>
      </c>
      <c r="B9511" s="417" t="s">
        <v>13776</v>
      </c>
      <c r="C9511" s="417" t="s">
        <v>2281</v>
      </c>
      <c r="D9511" s="417" t="s">
        <v>5049</v>
      </c>
      <c r="E9511" s="391">
        <v>1</v>
      </c>
      <c r="F9511" s="418">
        <v>44337</v>
      </c>
      <c r="G9511" s="417" t="s">
        <v>2283</v>
      </c>
      <c r="I9511" s="379">
        <f t="shared" ca="1" si="519"/>
        <v>-234</v>
      </c>
      <c r="J9511" s="379">
        <f t="shared" ca="1" si="520"/>
        <v>-163</v>
      </c>
      <c r="K9511" s="391" t="str">
        <f t="shared" ca="1" si="521"/>
        <v>29,50</v>
      </c>
      <c r="L9511" s="379"/>
      <c r="O9511" s="379"/>
    </row>
    <row r="9512" spans="1:15">
      <c r="A9512" s="417" t="s">
        <v>2155</v>
      </c>
      <c r="B9512" s="417" t="s">
        <v>5398</v>
      </c>
      <c r="C9512" s="417" t="s">
        <v>2281</v>
      </c>
      <c r="D9512" s="417" t="s">
        <v>2410</v>
      </c>
      <c r="E9512" s="391">
        <v>3.45</v>
      </c>
      <c r="F9512" s="418">
        <v>44337</v>
      </c>
      <c r="G9512" s="417" t="s">
        <v>2283</v>
      </c>
      <c r="I9512" s="379">
        <f t="shared" ca="1" si="519"/>
        <v>-234</v>
      </c>
      <c r="J9512" s="379">
        <f t="shared" ca="1" si="520"/>
        <v>-163</v>
      </c>
      <c r="K9512" s="391" t="str">
        <f t="shared" ca="1" si="521"/>
        <v>31,00</v>
      </c>
      <c r="L9512" s="379"/>
      <c r="O9512" s="379"/>
    </row>
    <row r="9513" spans="1:15">
      <c r="A9513" s="417" t="s">
        <v>2155</v>
      </c>
      <c r="B9513" s="417" t="s">
        <v>17436</v>
      </c>
      <c r="C9513" s="417" t="s">
        <v>2281</v>
      </c>
      <c r="D9513" s="417" t="s">
        <v>5312</v>
      </c>
      <c r="E9513" s="391">
        <v>2.2000000000000002</v>
      </c>
      <c r="F9513" s="418">
        <v>44337</v>
      </c>
      <c r="G9513" s="417" t="s">
        <v>2286</v>
      </c>
      <c r="I9513" s="379">
        <f t="shared" ca="1" si="519"/>
        <v>-234</v>
      </c>
      <c r="J9513" s="379">
        <f t="shared" ca="1" si="520"/>
        <v>-163</v>
      </c>
      <c r="K9513" s="391" t="str">
        <f t="shared" ca="1" si="521"/>
        <v>31,25</v>
      </c>
      <c r="L9513" s="379"/>
      <c r="O9513" s="379"/>
    </row>
    <row r="9514" spans="1:15">
      <c r="A9514" s="417" t="s">
        <v>2155</v>
      </c>
      <c r="B9514" s="417" t="s">
        <v>13777</v>
      </c>
      <c r="C9514" s="417" t="s">
        <v>2281</v>
      </c>
      <c r="D9514" s="417" t="s">
        <v>2411</v>
      </c>
      <c r="E9514" s="391">
        <v>0.9</v>
      </c>
      <c r="F9514" s="418">
        <v>44337</v>
      </c>
      <c r="G9514" s="417" t="s">
        <v>2283</v>
      </c>
      <c r="I9514" s="379">
        <f t="shared" ca="1" si="519"/>
        <v>-234</v>
      </c>
      <c r="J9514" s="379">
        <f t="shared" ca="1" si="520"/>
        <v>-163</v>
      </c>
      <c r="K9514" s="391" t="str">
        <f t="shared" ca="1" si="521"/>
        <v>32,00</v>
      </c>
      <c r="L9514" s="379"/>
      <c r="O9514" s="379"/>
    </row>
    <row r="9515" spans="1:15">
      <c r="A9515" s="417" t="s">
        <v>2155</v>
      </c>
      <c r="B9515" s="417" t="s">
        <v>17437</v>
      </c>
      <c r="C9515" s="417" t="s">
        <v>2281</v>
      </c>
      <c r="D9515" s="417" t="s">
        <v>13663</v>
      </c>
      <c r="E9515" s="391">
        <v>1.99</v>
      </c>
      <c r="F9515" s="418">
        <v>44337</v>
      </c>
      <c r="G9515" s="417" t="s">
        <v>2286</v>
      </c>
      <c r="I9515" s="379">
        <f t="shared" ca="1" si="519"/>
        <v>-234</v>
      </c>
      <c r="J9515" s="379">
        <f t="shared" ca="1" si="520"/>
        <v>-163</v>
      </c>
      <c r="K9515" s="391" t="str">
        <f t="shared" ca="1" si="521"/>
        <v>33,25</v>
      </c>
      <c r="L9515" s="379"/>
      <c r="O9515" s="379"/>
    </row>
    <row r="9516" spans="1:15">
      <c r="A9516" s="417" t="s">
        <v>2155</v>
      </c>
      <c r="B9516" s="417" t="s">
        <v>5399</v>
      </c>
      <c r="C9516" s="417" t="s">
        <v>2281</v>
      </c>
      <c r="D9516" s="417" t="s">
        <v>2989</v>
      </c>
      <c r="E9516" s="391">
        <v>1.72</v>
      </c>
      <c r="F9516" s="418">
        <v>44337</v>
      </c>
      <c r="G9516" s="417" t="s">
        <v>2283</v>
      </c>
      <c r="I9516" s="379">
        <f t="shared" ca="1" si="519"/>
        <v>-234</v>
      </c>
      <c r="J9516" s="379">
        <f t="shared" ca="1" si="520"/>
        <v>-163</v>
      </c>
      <c r="K9516" s="391" t="str">
        <f t="shared" ca="1" si="521"/>
        <v>34,00</v>
      </c>
      <c r="L9516" s="379"/>
      <c r="O9516" s="379"/>
    </row>
    <row r="9517" spans="1:15">
      <c r="A9517" s="417" t="s">
        <v>2155</v>
      </c>
      <c r="B9517" s="417" t="s">
        <v>17438</v>
      </c>
      <c r="C9517" s="417" t="s">
        <v>2281</v>
      </c>
      <c r="D9517" s="417" t="s">
        <v>13678</v>
      </c>
      <c r="E9517" s="391">
        <v>0.5</v>
      </c>
      <c r="F9517" s="418">
        <v>44337</v>
      </c>
      <c r="G9517" s="417" t="s">
        <v>2286</v>
      </c>
      <c r="I9517" s="379">
        <f t="shared" ca="1" si="519"/>
        <v>-234</v>
      </c>
      <c r="J9517" s="379">
        <f t="shared" ca="1" si="520"/>
        <v>-163</v>
      </c>
      <c r="K9517" s="391" t="str">
        <f t="shared" ca="1" si="521"/>
        <v>36,75</v>
      </c>
      <c r="L9517" s="379"/>
      <c r="O9517" s="379"/>
    </row>
    <row r="9518" spans="1:15">
      <c r="A9518" s="417" t="s">
        <v>2155</v>
      </c>
      <c r="B9518" s="417" t="s">
        <v>5400</v>
      </c>
      <c r="C9518" s="417" t="s">
        <v>2281</v>
      </c>
      <c r="D9518" s="417" t="s">
        <v>2994</v>
      </c>
      <c r="E9518" s="391">
        <v>0.98</v>
      </c>
      <c r="F9518" s="418">
        <v>44337</v>
      </c>
      <c r="G9518" s="417" t="s">
        <v>2283</v>
      </c>
      <c r="I9518" s="379">
        <f t="shared" ca="1" si="519"/>
        <v>-234</v>
      </c>
      <c r="J9518" s="379">
        <f t="shared" ca="1" si="520"/>
        <v>-163</v>
      </c>
      <c r="K9518" s="391" t="str">
        <f t="shared" ca="1" si="521"/>
        <v>37,00</v>
      </c>
      <c r="L9518" s="379"/>
      <c r="O9518" s="379"/>
    </row>
    <row r="9519" spans="1:15">
      <c r="A9519" s="417" t="s">
        <v>2155</v>
      </c>
      <c r="B9519" s="417" t="s">
        <v>5401</v>
      </c>
      <c r="C9519" s="417" t="s">
        <v>2281</v>
      </c>
      <c r="D9519" s="417" t="s">
        <v>5210</v>
      </c>
      <c r="E9519" s="391">
        <v>1.67</v>
      </c>
      <c r="F9519" s="418">
        <v>44365</v>
      </c>
      <c r="G9519" s="417" t="s">
        <v>2286</v>
      </c>
      <c r="I9519" s="379">
        <f t="shared" ca="1" si="519"/>
        <v>-206</v>
      </c>
      <c r="J9519" s="379">
        <f t="shared" ca="1" si="520"/>
        <v>-144</v>
      </c>
      <c r="K9519" s="391" t="str">
        <f t="shared" ca="1" si="521"/>
        <v>13,00</v>
      </c>
      <c r="L9519" s="379"/>
      <c r="O9519" s="379"/>
    </row>
    <row r="9520" spans="1:15">
      <c r="A9520" s="417" t="s">
        <v>2155</v>
      </c>
      <c r="B9520" s="417" t="s">
        <v>5402</v>
      </c>
      <c r="C9520" s="417" t="s">
        <v>2281</v>
      </c>
      <c r="D9520" s="417" t="s">
        <v>4170</v>
      </c>
      <c r="E9520" s="391">
        <v>12.5</v>
      </c>
      <c r="F9520" s="418">
        <v>44365</v>
      </c>
      <c r="G9520" s="417" t="s">
        <v>2286</v>
      </c>
      <c r="I9520" s="379">
        <f t="shared" ca="1" si="519"/>
        <v>-206</v>
      </c>
      <c r="J9520" s="379">
        <f t="shared" ca="1" si="520"/>
        <v>-144</v>
      </c>
      <c r="K9520" s="391" t="str">
        <f t="shared" ca="1" si="521"/>
        <v>16,00</v>
      </c>
      <c r="L9520" s="379"/>
      <c r="O9520" s="379"/>
    </row>
    <row r="9521" spans="1:15">
      <c r="A9521" s="417" t="s">
        <v>2155</v>
      </c>
      <c r="B9521" s="417" t="s">
        <v>5403</v>
      </c>
      <c r="C9521" s="417" t="s">
        <v>2281</v>
      </c>
      <c r="D9521" s="417" t="s">
        <v>2397</v>
      </c>
      <c r="E9521" s="391">
        <v>13.54</v>
      </c>
      <c r="F9521" s="418">
        <v>44729</v>
      </c>
      <c r="G9521" s="417" t="s">
        <v>2283</v>
      </c>
      <c r="I9521" s="379">
        <f t="shared" ca="1" si="519"/>
        <v>158</v>
      </c>
      <c r="J9521" s="379">
        <f t="shared" ca="1" si="520"/>
        <v>109</v>
      </c>
      <c r="K9521" s="391" t="str">
        <f t="shared" ca="1" si="521"/>
        <v>19,00</v>
      </c>
      <c r="L9521" s="379"/>
      <c r="O9521" s="379"/>
    </row>
    <row r="9522" spans="1:15">
      <c r="A9522" s="417" t="s">
        <v>2155</v>
      </c>
      <c r="B9522" s="417" t="s">
        <v>5404</v>
      </c>
      <c r="C9522" s="417" t="s">
        <v>2281</v>
      </c>
      <c r="D9522" s="417" t="s">
        <v>2400</v>
      </c>
      <c r="E9522" s="391">
        <v>7.6</v>
      </c>
      <c r="F9522" s="418">
        <v>44365</v>
      </c>
      <c r="G9522" s="417" t="s">
        <v>2286</v>
      </c>
      <c r="I9522" s="379">
        <f t="shared" ca="1" si="519"/>
        <v>-206</v>
      </c>
      <c r="J9522" s="379">
        <f t="shared" ca="1" si="520"/>
        <v>-144</v>
      </c>
      <c r="K9522" s="391" t="str">
        <f t="shared" ca="1" si="521"/>
        <v>21,00</v>
      </c>
      <c r="L9522" s="379"/>
      <c r="O9522" s="379"/>
    </row>
    <row r="9523" spans="1:15">
      <c r="A9523" s="417" t="s">
        <v>187</v>
      </c>
      <c r="B9523" s="417" t="s">
        <v>5405</v>
      </c>
      <c r="C9523" s="417" t="s">
        <v>2281</v>
      </c>
      <c r="D9523" s="417" t="s">
        <v>2856</v>
      </c>
      <c r="E9523" s="391">
        <v>4</v>
      </c>
      <c r="F9523" s="418">
        <v>44365</v>
      </c>
      <c r="G9523" s="417" t="s">
        <v>2283</v>
      </c>
      <c r="I9523" s="379">
        <f t="shared" ca="1" si="519"/>
        <v>-206</v>
      </c>
      <c r="J9523" s="379">
        <f t="shared" ca="1" si="520"/>
        <v>-144</v>
      </c>
      <c r="K9523" s="391" t="str">
        <f t="shared" ca="1" si="521"/>
        <v>21,50</v>
      </c>
      <c r="L9523" s="379"/>
      <c r="O9523" s="379"/>
    </row>
    <row r="9524" spans="1:15">
      <c r="A9524" s="417" t="s">
        <v>2155</v>
      </c>
      <c r="B9524" s="417" t="s">
        <v>13778</v>
      </c>
      <c r="C9524" s="417" t="s">
        <v>2281</v>
      </c>
      <c r="D9524" s="417" t="s">
        <v>2314</v>
      </c>
      <c r="E9524" s="391">
        <v>7.07</v>
      </c>
      <c r="F9524" s="418">
        <v>44365</v>
      </c>
      <c r="G9524" s="417" t="s">
        <v>2286</v>
      </c>
      <c r="I9524" s="379">
        <f t="shared" ca="1" si="519"/>
        <v>-206</v>
      </c>
      <c r="J9524" s="379">
        <f t="shared" ca="1" si="520"/>
        <v>-144</v>
      </c>
      <c r="K9524" s="391" t="str">
        <f t="shared" ca="1" si="521"/>
        <v>21,75</v>
      </c>
      <c r="L9524" s="379"/>
      <c r="O9524" s="379"/>
    </row>
    <row r="9525" spans="1:15">
      <c r="A9525" s="417" t="s">
        <v>188</v>
      </c>
      <c r="B9525" s="417" t="s">
        <v>5406</v>
      </c>
      <c r="C9525" s="417" t="s">
        <v>2281</v>
      </c>
      <c r="D9525" s="417" t="s">
        <v>2426</v>
      </c>
      <c r="E9525" s="391">
        <v>11.37</v>
      </c>
      <c r="F9525" s="418">
        <v>44729</v>
      </c>
      <c r="G9525" s="417" t="s">
        <v>2283</v>
      </c>
      <c r="I9525" s="379">
        <f t="shared" ca="1" si="519"/>
        <v>158</v>
      </c>
      <c r="J9525" s="379">
        <f t="shared" ca="1" si="520"/>
        <v>109</v>
      </c>
      <c r="K9525" s="391" t="str">
        <f t="shared" ca="1" si="521"/>
        <v>22,00</v>
      </c>
      <c r="L9525" s="379"/>
      <c r="O9525" s="379"/>
    </row>
    <row r="9526" spans="1:15">
      <c r="A9526" s="417" t="s">
        <v>2155</v>
      </c>
      <c r="B9526" s="417" t="s">
        <v>8710</v>
      </c>
      <c r="C9526" s="417" t="s">
        <v>2281</v>
      </c>
      <c r="D9526" s="417" t="s">
        <v>2378</v>
      </c>
      <c r="E9526" s="391">
        <v>1.49</v>
      </c>
      <c r="F9526" s="418">
        <v>44365</v>
      </c>
      <c r="G9526" s="417" t="s">
        <v>2286</v>
      </c>
      <c r="I9526" s="379">
        <f t="shared" ca="1" si="519"/>
        <v>-206</v>
      </c>
      <c r="J9526" s="379">
        <f t="shared" ca="1" si="520"/>
        <v>-144</v>
      </c>
      <c r="K9526" s="391" t="str">
        <f t="shared" ca="1" si="521"/>
        <v>23,00</v>
      </c>
      <c r="L9526" s="379"/>
      <c r="O9526" s="379"/>
    </row>
    <row r="9527" spans="1:15">
      <c r="A9527" s="417" t="s">
        <v>2155</v>
      </c>
      <c r="B9527" s="417" t="s">
        <v>13779</v>
      </c>
      <c r="C9527" s="417" t="s">
        <v>2281</v>
      </c>
      <c r="D9527" s="417" t="s">
        <v>2402</v>
      </c>
      <c r="E9527" s="391">
        <v>4</v>
      </c>
      <c r="F9527" s="418">
        <v>44365</v>
      </c>
      <c r="G9527" s="417" t="s">
        <v>2286</v>
      </c>
      <c r="I9527" s="379">
        <f t="shared" ca="1" si="519"/>
        <v>-206</v>
      </c>
      <c r="J9527" s="379">
        <f t="shared" ca="1" si="520"/>
        <v>-144</v>
      </c>
      <c r="K9527" s="391" t="str">
        <f t="shared" ca="1" si="521"/>
        <v>25,00</v>
      </c>
      <c r="L9527" s="379"/>
      <c r="O9527" s="379"/>
    </row>
    <row r="9528" spans="1:15">
      <c r="A9528" s="417" t="s">
        <v>2155</v>
      </c>
      <c r="B9528" s="417" t="s">
        <v>5407</v>
      </c>
      <c r="C9528" s="417" t="s">
        <v>2281</v>
      </c>
      <c r="D9528" s="417" t="s">
        <v>2414</v>
      </c>
      <c r="E9528" s="391">
        <v>7.32</v>
      </c>
      <c r="F9528" s="418">
        <v>44365</v>
      </c>
      <c r="G9528" s="417" t="s">
        <v>2286</v>
      </c>
      <c r="I9528" s="379">
        <f t="shared" ca="1" si="519"/>
        <v>-206</v>
      </c>
      <c r="J9528" s="379">
        <f t="shared" ca="1" si="520"/>
        <v>-144</v>
      </c>
      <c r="K9528" s="391" t="str">
        <f t="shared" ca="1" si="521"/>
        <v>24,00</v>
      </c>
      <c r="L9528" s="379"/>
      <c r="O9528" s="379"/>
    </row>
    <row r="9529" spans="1:15">
      <c r="A9529" s="417" t="s">
        <v>187</v>
      </c>
      <c r="B9529" s="417" t="s">
        <v>5408</v>
      </c>
      <c r="C9529" s="417" t="s">
        <v>2281</v>
      </c>
      <c r="D9529" s="417" t="s">
        <v>3054</v>
      </c>
      <c r="E9529" s="391">
        <v>2</v>
      </c>
      <c r="F9529" s="418">
        <v>44365</v>
      </c>
      <c r="G9529" s="417" t="s">
        <v>2286</v>
      </c>
      <c r="I9529" s="379">
        <f t="shared" ca="1" si="519"/>
        <v>-206</v>
      </c>
      <c r="J9529" s="379">
        <f t="shared" ca="1" si="520"/>
        <v>-144</v>
      </c>
      <c r="K9529" s="391" t="str">
        <f t="shared" ca="1" si="521"/>
        <v>24,25</v>
      </c>
      <c r="L9529" s="379"/>
      <c r="O9529" s="379"/>
    </row>
    <row r="9530" spans="1:15">
      <c r="A9530" s="417" t="s">
        <v>188</v>
      </c>
      <c r="B9530" s="417" t="s">
        <v>13780</v>
      </c>
      <c r="C9530" s="417" t="s">
        <v>2281</v>
      </c>
      <c r="D9530" s="417" t="s">
        <v>5239</v>
      </c>
      <c r="E9530" s="391">
        <v>2.6</v>
      </c>
      <c r="F9530" s="418">
        <v>44365</v>
      </c>
      <c r="G9530" s="417" t="s">
        <v>2283</v>
      </c>
      <c r="I9530" s="379">
        <f t="shared" ca="1" si="519"/>
        <v>-206</v>
      </c>
      <c r="J9530" s="379">
        <f t="shared" ca="1" si="520"/>
        <v>-144</v>
      </c>
      <c r="K9530" s="391" t="str">
        <f t="shared" ca="1" si="521"/>
        <v>25,25</v>
      </c>
      <c r="L9530" s="379"/>
      <c r="O9530" s="379"/>
    </row>
    <row r="9531" spans="1:15">
      <c r="A9531" s="417" t="s">
        <v>2155</v>
      </c>
      <c r="B9531" s="417" t="s">
        <v>13781</v>
      </c>
      <c r="C9531" s="417" t="s">
        <v>2281</v>
      </c>
      <c r="D9531" s="417" t="s">
        <v>5251</v>
      </c>
      <c r="E9531" s="391">
        <v>4</v>
      </c>
      <c r="F9531" s="418">
        <v>44365</v>
      </c>
      <c r="G9531" s="417" t="s">
        <v>2286</v>
      </c>
      <c r="I9531" s="379">
        <f t="shared" ca="1" si="519"/>
        <v>-206</v>
      </c>
      <c r="J9531" s="379">
        <f t="shared" ca="1" si="520"/>
        <v>-144</v>
      </c>
      <c r="K9531" s="391" t="str">
        <f t="shared" ca="1" si="521"/>
        <v>25,50</v>
      </c>
      <c r="L9531" s="379"/>
      <c r="O9531" s="379"/>
    </row>
    <row r="9532" spans="1:15">
      <c r="A9532" s="417" t="s">
        <v>2155</v>
      </c>
      <c r="B9532" s="417" t="s">
        <v>13782</v>
      </c>
      <c r="C9532" s="417" t="s">
        <v>2281</v>
      </c>
      <c r="D9532" s="417" t="s">
        <v>2403</v>
      </c>
      <c r="E9532" s="391">
        <v>6</v>
      </c>
      <c r="F9532" s="418">
        <v>44365</v>
      </c>
      <c r="G9532" s="417" t="s">
        <v>2286</v>
      </c>
      <c r="I9532" s="379">
        <f t="shared" ca="1" si="519"/>
        <v>-206</v>
      </c>
      <c r="J9532" s="379">
        <f t="shared" ca="1" si="520"/>
        <v>-144</v>
      </c>
      <c r="K9532" s="391" t="str">
        <f t="shared" ca="1" si="521"/>
        <v>26,00</v>
      </c>
      <c r="L9532" s="379"/>
      <c r="O9532" s="379"/>
    </row>
    <row r="9533" spans="1:15">
      <c r="A9533" s="417" t="s">
        <v>2155</v>
      </c>
      <c r="B9533" s="417" t="s">
        <v>13783</v>
      </c>
      <c r="C9533" s="417" t="s">
        <v>2281</v>
      </c>
      <c r="D9533" s="417" t="s">
        <v>2441</v>
      </c>
      <c r="E9533" s="391">
        <v>3.73</v>
      </c>
      <c r="F9533" s="418">
        <v>44365</v>
      </c>
      <c r="G9533" s="417" t="s">
        <v>2286</v>
      </c>
      <c r="I9533" s="379">
        <f t="shared" ca="1" si="519"/>
        <v>-206</v>
      </c>
      <c r="J9533" s="379">
        <f t="shared" ca="1" si="520"/>
        <v>-144</v>
      </c>
      <c r="K9533" s="391" t="str">
        <f t="shared" ca="1" si="521"/>
        <v>26,50</v>
      </c>
      <c r="L9533" s="379"/>
      <c r="O9533" s="379"/>
    </row>
    <row r="9534" spans="1:15">
      <c r="A9534" s="417" t="s">
        <v>2155</v>
      </c>
      <c r="B9534" s="417" t="s">
        <v>13784</v>
      </c>
      <c r="C9534" s="417" t="s">
        <v>2281</v>
      </c>
      <c r="D9534" s="417" t="s">
        <v>2404</v>
      </c>
      <c r="E9534" s="391">
        <v>3.84</v>
      </c>
      <c r="F9534" s="418">
        <v>44365</v>
      </c>
      <c r="G9534" s="417" t="s">
        <v>2286</v>
      </c>
      <c r="I9534" s="379">
        <f t="shared" ca="1" si="519"/>
        <v>-206</v>
      </c>
      <c r="J9534" s="379">
        <f t="shared" ca="1" si="520"/>
        <v>-144</v>
      </c>
      <c r="K9534" s="391" t="str">
        <f t="shared" ca="1" si="521"/>
        <v>27,00</v>
      </c>
      <c r="L9534" s="379"/>
      <c r="O9534" s="379"/>
    </row>
    <row r="9535" spans="1:15">
      <c r="A9535" s="417" t="s">
        <v>2155</v>
      </c>
      <c r="B9535" s="417" t="s">
        <v>13785</v>
      </c>
      <c r="C9535" s="417" t="s">
        <v>2281</v>
      </c>
      <c r="D9535" s="417" t="s">
        <v>2406</v>
      </c>
      <c r="E9535" s="391">
        <v>4.6500000000000004</v>
      </c>
      <c r="F9535" s="418">
        <v>44365</v>
      </c>
      <c r="G9535" s="417" t="s">
        <v>2286</v>
      </c>
      <c r="I9535" s="379">
        <f t="shared" ca="1" si="519"/>
        <v>-206</v>
      </c>
      <c r="J9535" s="379">
        <f t="shared" ca="1" si="520"/>
        <v>-144</v>
      </c>
      <c r="K9535" s="391" t="str">
        <f t="shared" ca="1" si="521"/>
        <v>27,50</v>
      </c>
      <c r="L9535" s="379"/>
      <c r="O9535" s="379"/>
    </row>
    <row r="9536" spans="1:15">
      <c r="A9536" s="417" t="s">
        <v>2155</v>
      </c>
      <c r="B9536" s="417" t="s">
        <v>13786</v>
      </c>
      <c r="C9536" s="417" t="s">
        <v>2281</v>
      </c>
      <c r="D9536" s="417" t="s">
        <v>2407</v>
      </c>
      <c r="E9536" s="391">
        <v>4.6399999999999997</v>
      </c>
      <c r="F9536" s="418">
        <v>44365</v>
      </c>
      <c r="G9536" s="417" t="s">
        <v>2286</v>
      </c>
      <c r="I9536" s="379">
        <f t="shared" ca="1" si="519"/>
        <v>-206</v>
      </c>
      <c r="J9536" s="379">
        <f t="shared" ca="1" si="520"/>
        <v>-144</v>
      </c>
      <c r="K9536" s="391" t="str">
        <f t="shared" ca="1" si="521"/>
        <v>28,00</v>
      </c>
      <c r="L9536" s="379"/>
      <c r="O9536" s="379"/>
    </row>
    <row r="9537" spans="1:15">
      <c r="A9537" s="417" t="s">
        <v>2155</v>
      </c>
      <c r="B9537" s="417" t="s">
        <v>7178</v>
      </c>
      <c r="C9537" s="417" t="s">
        <v>2281</v>
      </c>
      <c r="D9537" s="417" t="s">
        <v>2408</v>
      </c>
      <c r="E9537" s="391">
        <v>3.85</v>
      </c>
      <c r="F9537" s="418">
        <v>44365</v>
      </c>
      <c r="G9537" s="417" t="s">
        <v>2286</v>
      </c>
      <c r="I9537" s="379">
        <f t="shared" ca="1" si="519"/>
        <v>-206</v>
      </c>
      <c r="J9537" s="379">
        <f t="shared" ca="1" si="520"/>
        <v>-144</v>
      </c>
      <c r="K9537" s="391" t="str">
        <f t="shared" ca="1" si="521"/>
        <v>29,00</v>
      </c>
      <c r="L9537" s="379"/>
      <c r="O9537" s="379"/>
    </row>
    <row r="9538" spans="1:15">
      <c r="A9538" s="417" t="s">
        <v>2155</v>
      </c>
      <c r="B9538" s="417" t="s">
        <v>13787</v>
      </c>
      <c r="C9538" s="417" t="s">
        <v>2281</v>
      </c>
      <c r="D9538" s="417" t="s">
        <v>2419</v>
      </c>
      <c r="E9538" s="391">
        <v>2.66</v>
      </c>
      <c r="F9538" s="418">
        <v>44365</v>
      </c>
      <c r="G9538" s="417" t="s">
        <v>2283</v>
      </c>
      <c r="I9538" s="379">
        <f t="shared" ca="1" si="519"/>
        <v>-206</v>
      </c>
      <c r="J9538" s="379">
        <f t="shared" ca="1" si="520"/>
        <v>-144</v>
      </c>
      <c r="K9538" s="391" t="str">
        <f t="shared" ca="1" si="521"/>
        <v>29,75</v>
      </c>
      <c r="L9538" s="379"/>
      <c r="O9538" s="379"/>
    </row>
    <row r="9539" spans="1:15">
      <c r="A9539" s="417" t="s">
        <v>2155</v>
      </c>
      <c r="B9539" s="417" t="s">
        <v>13788</v>
      </c>
      <c r="C9539" s="417" t="s">
        <v>2281</v>
      </c>
      <c r="D9539" s="417" t="s">
        <v>2409</v>
      </c>
      <c r="E9539" s="391">
        <v>3.9</v>
      </c>
      <c r="F9539" s="418">
        <v>44365</v>
      </c>
      <c r="G9539" s="417" t="s">
        <v>2286</v>
      </c>
      <c r="I9539" s="379">
        <f t="shared" ca="1" si="519"/>
        <v>-206</v>
      </c>
      <c r="J9539" s="379">
        <f t="shared" ca="1" si="520"/>
        <v>-144</v>
      </c>
      <c r="K9539" s="391" t="str">
        <f t="shared" ca="1" si="521"/>
        <v>30,00</v>
      </c>
      <c r="L9539" s="379"/>
      <c r="O9539" s="379"/>
    </row>
    <row r="9540" spans="1:15">
      <c r="A9540" s="417" t="s">
        <v>2155</v>
      </c>
      <c r="B9540" s="417" t="s">
        <v>18030</v>
      </c>
      <c r="C9540" s="417" t="s">
        <v>2281</v>
      </c>
      <c r="D9540" s="417" t="s">
        <v>2410</v>
      </c>
      <c r="E9540" s="391">
        <v>3.55</v>
      </c>
      <c r="F9540" s="418">
        <v>44365</v>
      </c>
      <c r="G9540" s="417" t="s">
        <v>2286</v>
      </c>
      <c r="I9540" s="379">
        <f t="shared" ca="1" si="519"/>
        <v>-206</v>
      </c>
      <c r="J9540" s="379">
        <f t="shared" ca="1" si="520"/>
        <v>-144</v>
      </c>
      <c r="K9540" s="391" t="str">
        <f t="shared" ca="1" si="521"/>
        <v>31,00</v>
      </c>
      <c r="L9540" s="379"/>
      <c r="O9540" s="379"/>
    </row>
    <row r="9541" spans="1:15">
      <c r="A9541" s="417" t="s">
        <v>2155</v>
      </c>
      <c r="B9541" s="417" t="s">
        <v>13789</v>
      </c>
      <c r="C9541" s="417" t="s">
        <v>2281</v>
      </c>
      <c r="D9541" s="417" t="s">
        <v>2411</v>
      </c>
      <c r="E9541" s="391">
        <v>2.85</v>
      </c>
      <c r="F9541" s="418">
        <v>44365</v>
      </c>
      <c r="G9541" s="417" t="s">
        <v>2286</v>
      </c>
      <c r="I9541" s="379">
        <f t="shared" ca="1" si="519"/>
        <v>-206</v>
      </c>
      <c r="J9541" s="379">
        <f t="shared" ca="1" si="520"/>
        <v>-144</v>
      </c>
      <c r="K9541" s="391" t="str">
        <f t="shared" ca="1" si="521"/>
        <v>32,00</v>
      </c>
      <c r="L9541" s="379"/>
      <c r="O9541" s="379"/>
    </row>
    <row r="9542" spans="1:15">
      <c r="A9542" s="417" t="s">
        <v>2155</v>
      </c>
      <c r="B9542" s="417" t="s">
        <v>13790</v>
      </c>
      <c r="C9542" s="417" t="s">
        <v>2281</v>
      </c>
      <c r="D9542" s="417" t="s">
        <v>2987</v>
      </c>
      <c r="E9542" s="391">
        <v>1.41</v>
      </c>
      <c r="F9542" s="418">
        <v>44365</v>
      </c>
      <c r="G9542" s="417" t="s">
        <v>2286</v>
      </c>
      <c r="I9542" s="379">
        <f t="shared" ca="1" si="519"/>
        <v>-206</v>
      </c>
      <c r="J9542" s="379">
        <f t="shared" ca="1" si="520"/>
        <v>-144</v>
      </c>
      <c r="K9542" s="391" t="str">
        <f t="shared" ca="1" si="521"/>
        <v>33,50</v>
      </c>
      <c r="L9542" s="379"/>
      <c r="O9542" s="379"/>
    </row>
    <row r="9543" spans="1:15">
      <c r="A9543" s="417" t="s">
        <v>2155</v>
      </c>
      <c r="B9543" s="417" t="s">
        <v>18031</v>
      </c>
      <c r="C9543" s="417" t="s">
        <v>2281</v>
      </c>
      <c r="D9543" s="417" t="s">
        <v>2989</v>
      </c>
      <c r="E9543" s="391">
        <v>2.06</v>
      </c>
      <c r="F9543" s="418">
        <v>44365</v>
      </c>
      <c r="G9543" s="417" t="s">
        <v>2286</v>
      </c>
      <c r="I9543" s="379">
        <f t="shared" ca="1" si="519"/>
        <v>-206</v>
      </c>
      <c r="J9543" s="379">
        <f t="shared" ca="1" si="520"/>
        <v>-144</v>
      </c>
      <c r="K9543" s="391" t="str">
        <f t="shared" ca="1" si="521"/>
        <v>34,00</v>
      </c>
      <c r="L9543" s="379"/>
      <c r="O9543" s="379"/>
    </row>
    <row r="9544" spans="1:15">
      <c r="A9544" s="417" t="s">
        <v>2155</v>
      </c>
      <c r="B9544" s="417" t="s">
        <v>18032</v>
      </c>
      <c r="C9544" s="417" t="s">
        <v>2281</v>
      </c>
      <c r="D9544" s="417" t="s">
        <v>2994</v>
      </c>
      <c r="E9544" s="391">
        <v>1.23</v>
      </c>
      <c r="F9544" s="418">
        <v>44365</v>
      </c>
      <c r="G9544" s="417" t="s">
        <v>2286</v>
      </c>
      <c r="I9544" s="379">
        <f t="shared" ca="1" si="519"/>
        <v>-206</v>
      </c>
      <c r="J9544" s="379">
        <f t="shared" ca="1" si="520"/>
        <v>-144</v>
      </c>
      <c r="K9544" s="391" t="str">
        <f t="shared" ca="1" si="521"/>
        <v>37,00</v>
      </c>
      <c r="L9544" s="379"/>
      <c r="O9544" s="379"/>
    </row>
    <row r="9545" spans="1:15">
      <c r="A9545" s="417" t="s">
        <v>2155</v>
      </c>
      <c r="B9545" s="417" t="s">
        <v>13791</v>
      </c>
      <c r="C9545" s="417" t="s">
        <v>2281</v>
      </c>
      <c r="D9545" s="417" t="s">
        <v>2428</v>
      </c>
      <c r="E9545" s="391">
        <v>0.79</v>
      </c>
      <c r="F9545" s="418">
        <v>44365</v>
      </c>
      <c r="G9545" s="417" t="s">
        <v>2286</v>
      </c>
      <c r="I9545" s="379">
        <f t="shared" ca="1" si="519"/>
        <v>-206</v>
      </c>
      <c r="J9545" s="379">
        <f t="shared" ca="1" si="520"/>
        <v>-144</v>
      </c>
      <c r="K9545" s="391" t="str">
        <f t="shared" ca="1" si="521"/>
        <v>40,00</v>
      </c>
      <c r="L9545" s="379"/>
      <c r="O9545" s="379"/>
    </row>
    <row r="9546" spans="1:15">
      <c r="A9546" s="417" t="s">
        <v>2155</v>
      </c>
      <c r="B9546" s="417" t="s">
        <v>5409</v>
      </c>
      <c r="C9546" s="417" t="s">
        <v>2281</v>
      </c>
      <c r="D9546" s="417" t="s">
        <v>5284</v>
      </c>
      <c r="E9546" s="391">
        <v>7.03</v>
      </c>
      <c r="F9546" s="418">
        <v>44393</v>
      </c>
      <c r="G9546" s="417" t="s">
        <v>2283</v>
      </c>
      <c r="I9546" s="379">
        <f t="shared" ref="I9546:I9609" ca="1" si="522">IF(F9546&lt;&gt;"",F9546-$I$199,"")</f>
        <v>-178</v>
      </c>
      <c r="J9546" s="379">
        <f t="shared" ref="J9546:J9609" ca="1" si="523">IF(I9546&lt;&gt;"",NETWORKDAYS($I$199,F9546-1,$N$201:$N$224),"")</f>
        <v>-124</v>
      </c>
      <c r="K9546" s="391" t="str">
        <f t="shared" ref="K9546:K9609" ca="1" si="524">IF(I9546&lt;&gt;"",RIGHT(D9546,LEN(D9546)-FIND(" ",D9546)),"")</f>
        <v>16,50</v>
      </c>
      <c r="L9546" s="379"/>
      <c r="O9546" s="379"/>
    </row>
    <row r="9547" spans="1:15">
      <c r="A9547" s="417" t="s">
        <v>2155</v>
      </c>
      <c r="B9547" s="417" t="s">
        <v>13792</v>
      </c>
      <c r="C9547" s="417" t="s">
        <v>2281</v>
      </c>
      <c r="D9547" s="417" t="s">
        <v>4168</v>
      </c>
      <c r="E9547" s="391">
        <v>9.98</v>
      </c>
      <c r="F9547" s="418">
        <v>44393</v>
      </c>
      <c r="G9547" s="417" t="s">
        <v>2283</v>
      </c>
      <c r="I9547" s="379">
        <f t="shared" ca="1" si="522"/>
        <v>-178</v>
      </c>
      <c r="J9547" s="379">
        <f t="shared" ca="1" si="523"/>
        <v>-124</v>
      </c>
      <c r="K9547" s="391" t="str">
        <f t="shared" ca="1" si="524"/>
        <v>18,00</v>
      </c>
      <c r="L9547" s="379"/>
      <c r="O9547" s="379"/>
    </row>
    <row r="9548" spans="1:15">
      <c r="A9548" s="417" t="s">
        <v>2155</v>
      </c>
      <c r="B9548" s="417" t="s">
        <v>5410</v>
      </c>
      <c r="C9548" s="417" t="s">
        <v>2281</v>
      </c>
      <c r="D9548" s="417" t="s">
        <v>2396</v>
      </c>
      <c r="E9548" s="391">
        <v>0.03</v>
      </c>
      <c r="F9548" s="418">
        <v>44393</v>
      </c>
      <c r="G9548" s="417" t="s">
        <v>2283</v>
      </c>
      <c r="I9548" s="379">
        <f t="shared" ca="1" si="522"/>
        <v>-178</v>
      </c>
      <c r="J9548" s="379">
        <f t="shared" ca="1" si="523"/>
        <v>-124</v>
      </c>
      <c r="K9548" s="391" t="str">
        <f t="shared" ca="1" si="524"/>
        <v>18,50</v>
      </c>
      <c r="L9548" s="379"/>
      <c r="O9548" s="379"/>
    </row>
    <row r="9549" spans="1:15">
      <c r="A9549" s="417" t="s">
        <v>2155</v>
      </c>
      <c r="B9549" s="417" t="s">
        <v>5411</v>
      </c>
      <c r="C9549" s="417" t="s">
        <v>2281</v>
      </c>
      <c r="D9549" s="417" t="s">
        <v>2397</v>
      </c>
      <c r="E9549" s="391">
        <v>12.16</v>
      </c>
      <c r="F9549" s="418">
        <v>44393</v>
      </c>
      <c r="G9549" s="417" t="s">
        <v>2283</v>
      </c>
      <c r="I9549" s="379">
        <f t="shared" ca="1" si="522"/>
        <v>-178</v>
      </c>
      <c r="J9549" s="379">
        <f t="shared" ca="1" si="523"/>
        <v>-124</v>
      </c>
      <c r="K9549" s="391" t="str">
        <f t="shared" ca="1" si="524"/>
        <v>19,00</v>
      </c>
      <c r="L9549" s="379"/>
      <c r="O9549" s="379"/>
    </row>
    <row r="9550" spans="1:15">
      <c r="A9550" s="417" t="s">
        <v>2155</v>
      </c>
      <c r="B9550" s="417" t="s">
        <v>5412</v>
      </c>
      <c r="C9550" s="417" t="s">
        <v>2281</v>
      </c>
      <c r="D9550" s="417" t="s">
        <v>2398</v>
      </c>
      <c r="E9550" s="391">
        <v>8.9499999999999993</v>
      </c>
      <c r="F9550" s="418">
        <v>44393</v>
      </c>
      <c r="G9550" s="417" t="s">
        <v>2283</v>
      </c>
      <c r="I9550" s="379">
        <f t="shared" ca="1" si="522"/>
        <v>-178</v>
      </c>
      <c r="J9550" s="379">
        <f t="shared" ca="1" si="523"/>
        <v>-124</v>
      </c>
      <c r="K9550" s="391" t="str">
        <f t="shared" ca="1" si="524"/>
        <v>19,50</v>
      </c>
      <c r="L9550" s="379"/>
      <c r="O9550" s="379"/>
    </row>
    <row r="9551" spans="1:15">
      <c r="A9551" s="417" t="s">
        <v>2155</v>
      </c>
      <c r="B9551" s="417" t="s">
        <v>5413</v>
      </c>
      <c r="C9551" s="417" t="s">
        <v>2281</v>
      </c>
      <c r="D9551" s="417" t="s">
        <v>2399</v>
      </c>
      <c r="E9551" s="391">
        <v>7</v>
      </c>
      <c r="F9551" s="418">
        <v>44393</v>
      </c>
      <c r="G9551" s="417" t="s">
        <v>2283</v>
      </c>
      <c r="I9551" s="379">
        <f t="shared" ca="1" si="522"/>
        <v>-178</v>
      </c>
      <c r="J9551" s="379">
        <f t="shared" ca="1" si="523"/>
        <v>-124</v>
      </c>
      <c r="K9551" s="391" t="str">
        <f t="shared" ca="1" si="524"/>
        <v>20,00</v>
      </c>
      <c r="L9551" s="379"/>
      <c r="O9551" s="379"/>
    </row>
    <row r="9552" spans="1:15">
      <c r="A9552" s="417" t="s">
        <v>2155</v>
      </c>
      <c r="B9552" s="417" t="s">
        <v>8711</v>
      </c>
      <c r="C9552" s="417" t="s">
        <v>2281</v>
      </c>
      <c r="D9552" s="417" t="s">
        <v>2435</v>
      </c>
      <c r="E9552" s="391">
        <v>1.79</v>
      </c>
      <c r="F9552" s="418">
        <v>44393</v>
      </c>
      <c r="G9552" s="417" t="s">
        <v>2283</v>
      </c>
      <c r="I9552" s="379">
        <f t="shared" ca="1" si="522"/>
        <v>-178</v>
      </c>
      <c r="J9552" s="379">
        <f t="shared" ca="1" si="523"/>
        <v>-124</v>
      </c>
      <c r="K9552" s="391" t="str">
        <f t="shared" ca="1" si="524"/>
        <v>20,50</v>
      </c>
      <c r="L9552" s="379"/>
      <c r="O9552" s="379"/>
    </row>
    <row r="9553" spans="1:15">
      <c r="A9553" s="417" t="s">
        <v>2155</v>
      </c>
      <c r="B9553" s="417" t="s">
        <v>5414</v>
      </c>
      <c r="C9553" s="417" t="s">
        <v>2281</v>
      </c>
      <c r="D9553" s="417" t="s">
        <v>2400</v>
      </c>
      <c r="E9553" s="391">
        <v>8.18</v>
      </c>
      <c r="F9553" s="418">
        <v>44393</v>
      </c>
      <c r="G9553" s="417" t="s">
        <v>2283</v>
      </c>
      <c r="I9553" s="379">
        <f t="shared" ca="1" si="522"/>
        <v>-178</v>
      </c>
      <c r="J9553" s="379">
        <f t="shared" ca="1" si="523"/>
        <v>-124</v>
      </c>
      <c r="K9553" s="391" t="str">
        <f t="shared" ca="1" si="524"/>
        <v>21,00</v>
      </c>
      <c r="L9553" s="379"/>
      <c r="O9553" s="379"/>
    </row>
    <row r="9554" spans="1:15">
      <c r="A9554" s="417" t="s">
        <v>2155</v>
      </c>
      <c r="B9554" s="417" t="s">
        <v>5415</v>
      </c>
      <c r="C9554" s="417" t="s">
        <v>2281</v>
      </c>
      <c r="D9554" s="417" t="s">
        <v>2426</v>
      </c>
      <c r="E9554" s="391">
        <v>9.68</v>
      </c>
      <c r="F9554" s="418">
        <v>44393</v>
      </c>
      <c r="G9554" s="417" t="s">
        <v>2283</v>
      </c>
      <c r="I9554" s="379">
        <f t="shared" ca="1" si="522"/>
        <v>-178</v>
      </c>
      <c r="J9554" s="379">
        <f t="shared" ca="1" si="523"/>
        <v>-124</v>
      </c>
      <c r="K9554" s="391" t="str">
        <f t="shared" ca="1" si="524"/>
        <v>22,00</v>
      </c>
      <c r="L9554" s="379"/>
      <c r="O9554" s="379"/>
    </row>
    <row r="9555" spans="1:15">
      <c r="A9555" s="417" t="s">
        <v>2155</v>
      </c>
      <c r="B9555" s="417" t="s">
        <v>7179</v>
      </c>
      <c r="C9555" s="417" t="s">
        <v>2281</v>
      </c>
      <c r="D9555" s="417" t="s">
        <v>2380</v>
      </c>
      <c r="E9555" s="391">
        <v>1.67</v>
      </c>
      <c r="F9555" s="418">
        <v>44393</v>
      </c>
      <c r="G9555" s="417" t="s">
        <v>2283</v>
      </c>
      <c r="I9555" s="379">
        <f t="shared" ca="1" si="522"/>
        <v>-178</v>
      </c>
      <c r="J9555" s="379">
        <f t="shared" ca="1" si="523"/>
        <v>-124</v>
      </c>
      <c r="K9555" s="391" t="str">
        <f t="shared" ca="1" si="524"/>
        <v>23,50</v>
      </c>
      <c r="L9555" s="379"/>
      <c r="O9555" s="379"/>
    </row>
    <row r="9556" spans="1:15">
      <c r="A9556" s="417" t="s">
        <v>2155</v>
      </c>
      <c r="B9556" s="417" t="s">
        <v>5416</v>
      </c>
      <c r="C9556" s="417" t="s">
        <v>2281</v>
      </c>
      <c r="D9556" s="417" t="s">
        <v>2414</v>
      </c>
      <c r="E9556" s="391">
        <v>10.09</v>
      </c>
      <c r="F9556" s="418">
        <v>44757</v>
      </c>
      <c r="G9556" s="417" t="s">
        <v>2283</v>
      </c>
      <c r="I9556" s="379">
        <f t="shared" ca="1" si="522"/>
        <v>186</v>
      </c>
      <c r="J9556" s="379">
        <f t="shared" ca="1" si="523"/>
        <v>129</v>
      </c>
      <c r="K9556" s="391" t="str">
        <f t="shared" ca="1" si="524"/>
        <v>24,00</v>
      </c>
      <c r="L9556" s="379"/>
      <c r="O9556" s="379"/>
    </row>
    <row r="9557" spans="1:15">
      <c r="A9557" s="417" t="s">
        <v>2155</v>
      </c>
      <c r="B9557" s="417" t="s">
        <v>5417</v>
      </c>
      <c r="C9557" s="417" t="s">
        <v>2281</v>
      </c>
      <c r="D9557" s="417" t="s">
        <v>2414</v>
      </c>
      <c r="E9557" s="391">
        <v>7.68</v>
      </c>
      <c r="F9557" s="418">
        <v>44393</v>
      </c>
      <c r="G9557" s="417" t="s">
        <v>2283</v>
      </c>
      <c r="I9557" s="379">
        <f t="shared" ca="1" si="522"/>
        <v>-178</v>
      </c>
      <c r="J9557" s="379">
        <f t="shared" ca="1" si="523"/>
        <v>-124</v>
      </c>
      <c r="K9557" s="391" t="str">
        <f t="shared" ca="1" si="524"/>
        <v>24,00</v>
      </c>
      <c r="L9557" s="379"/>
      <c r="O9557" s="379"/>
    </row>
    <row r="9558" spans="1:15">
      <c r="A9558" s="417" t="s">
        <v>2155</v>
      </c>
      <c r="B9558" s="417" t="s">
        <v>5418</v>
      </c>
      <c r="C9558" s="417" t="s">
        <v>2281</v>
      </c>
      <c r="D9558" s="417" t="s">
        <v>2402</v>
      </c>
      <c r="E9558" s="391">
        <v>9.5</v>
      </c>
      <c r="F9558" s="418">
        <v>44757</v>
      </c>
      <c r="G9558" s="417" t="s">
        <v>2283</v>
      </c>
      <c r="I9558" s="379">
        <f t="shared" ca="1" si="522"/>
        <v>186</v>
      </c>
      <c r="J9558" s="379">
        <f t="shared" ca="1" si="523"/>
        <v>129</v>
      </c>
      <c r="K9558" s="391" t="str">
        <f t="shared" ca="1" si="524"/>
        <v>25,00</v>
      </c>
      <c r="L9558" s="379"/>
      <c r="O9558" s="379"/>
    </row>
    <row r="9559" spans="1:15">
      <c r="A9559" s="417" t="s">
        <v>2155</v>
      </c>
      <c r="B9559" s="417" t="s">
        <v>5419</v>
      </c>
      <c r="C9559" s="417" t="s">
        <v>2281</v>
      </c>
      <c r="D9559" s="417" t="s">
        <v>2402</v>
      </c>
      <c r="E9559" s="391">
        <v>7.3</v>
      </c>
      <c r="F9559" s="418">
        <v>44393</v>
      </c>
      <c r="G9559" s="417" t="s">
        <v>2283</v>
      </c>
      <c r="I9559" s="379">
        <f t="shared" ca="1" si="522"/>
        <v>-178</v>
      </c>
      <c r="J9559" s="379">
        <f t="shared" ca="1" si="523"/>
        <v>-124</v>
      </c>
      <c r="K9559" s="391" t="str">
        <f t="shared" ca="1" si="524"/>
        <v>25,00</v>
      </c>
      <c r="L9559" s="379"/>
      <c r="O9559" s="379"/>
    </row>
    <row r="9560" spans="1:15">
      <c r="A9560" s="417" t="s">
        <v>2155</v>
      </c>
      <c r="B9560" s="417" t="s">
        <v>13793</v>
      </c>
      <c r="C9560" s="417" t="s">
        <v>2281</v>
      </c>
      <c r="D9560" s="417" t="s">
        <v>2403</v>
      </c>
      <c r="E9560" s="391">
        <v>0.01</v>
      </c>
      <c r="F9560" s="418">
        <v>44393</v>
      </c>
      <c r="G9560" s="417" t="s">
        <v>2283</v>
      </c>
      <c r="I9560" s="379">
        <f t="shared" ca="1" si="522"/>
        <v>-178</v>
      </c>
      <c r="J9560" s="379">
        <f t="shared" ca="1" si="523"/>
        <v>-124</v>
      </c>
      <c r="K9560" s="391" t="str">
        <f t="shared" ca="1" si="524"/>
        <v>26,00</v>
      </c>
      <c r="L9560" s="379"/>
      <c r="O9560" s="379"/>
    </row>
    <row r="9561" spans="1:15">
      <c r="A9561" s="417" t="s">
        <v>2155</v>
      </c>
      <c r="B9561" s="417" t="s">
        <v>13794</v>
      </c>
      <c r="C9561" s="417" t="s">
        <v>2281</v>
      </c>
      <c r="D9561" s="417" t="s">
        <v>2404</v>
      </c>
      <c r="E9561" s="391">
        <v>3.99</v>
      </c>
      <c r="F9561" s="418">
        <v>44393</v>
      </c>
      <c r="G9561" s="417" t="s">
        <v>2283</v>
      </c>
      <c r="I9561" s="379">
        <f t="shared" ca="1" si="522"/>
        <v>-178</v>
      </c>
      <c r="J9561" s="379">
        <f t="shared" ca="1" si="523"/>
        <v>-124</v>
      </c>
      <c r="K9561" s="391" t="str">
        <f t="shared" ca="1" si="524"/>
        <v>27,00</v>
      </c>
      <c r="L9561" s="379"/>
      <c r="O9561" s="379"/>
    </row>
    <row r="9562" spans="1:15">
      <c r="A9562" s="417" t="s">
        <v>2155</v>
      </c>
      <c r="B9562" s="417" t="s">
        <v>5420</v>
      </c>
      <c r="C9562" s="417" t="s">
        <v>2281</v>
      </c>
      <c r="D9562" s="417" t="s">
        <v>2407</v>
      </c>
      <c r="E9562" s="391">
        <v>5.0999999999999996</v>
      </c>
      <c r="F9562" s="418">
        <v>44393</v>
      </c>
      <c r="G9562" s="417" t="s">
        <v>2283</v>
      </c>
      <c r="I9562" s="379">
        <f t="shared" ca="1" si="522"/>
        <v>-178</v>
      </c>
      <c r="J9562" s="379">
        <f t="shared" ca="1" si="523"/>
        <v>-124</v>
      </c>
      <c r="K9562" s="391" t="str">
        <f t="shared" ca="1" si="524"/>
        <v>28,00</v>
      </c>
      <c r="L9562" s="379"/>
      <c r="O9562" s="379"/>
    </row>
    <row r="9563" spans="1:15">
      <c r="A9563" s="417" t="s">
        <v>2155</v>
      </c>
      <c r="B9563" s="417" t="s">
        <v>13795</v>
      </c>
      <c r="C9563" s="417" t="s">
        <v>2281</v>
      </c>
      <c r="D9563" s="417" t="s">
        <v>2408</v>
      </c>
      <c r="E9563" s="391">
        <v>0.12</v>
      </c>
      <c r="F9563" s="418">
        <v>44393</v>
      </c>
      <c r="G9563" s="417" t="s">
        <v>2283</v>
      </c>
      <c r="I9563" s="379">
        <f t="shared" ca="1" si="522"/>
        <v>-178</v>
      </c>
      <c r="J9563" s="379">
        <f t="shared" ca="1" si="523"/>
        <v>-124</v>
      </c>
      <c r="K9563" s="391" t="str">
        <f t="shared" ca="1" si="524"/>
        <v>29,00</v>
      </c>
      <c r="L9563" s="379"/>
      <c r="O9563" s="379"/>
    </row>
    <row r="9564" spans="1:15">
      <c r="A9564" s="417" t="s">
        <v>2155</v>
      </c>
      <c r="B9564" s="417" t="s">
        <v>5421</v>
      </c>
      <c r="C9564" s="417" t="s">
        <v>2281</v>
      </c>
      <c r="D9564" s="417" t="s">
        <v>2420</v>
      </c>
      <c r="E9564" s="391">
        <v>2.0099999999999998</v>
      </c>
      <c r="F9564" s="418">
        <v>44393</v>
      </c>
      <c r="G9564" s="417" t="s">
        <v>2283</v>
      </c>
      <c r="I9564" s="379">
        <f t="shared" ca="1" si="522"/>
        <v>-178</v>
      </c>
      <c r="J9564" s="379">
        <f t="shared" ca="1" si="523"/>
        <v>-124</v>
      </c>
      <c r="K9564" s="391" t="str">
        <f t="shared" ca="1" si="524"/>
        <v>30,50</v>
      </c>
      <c r="L9564" s="379"/>
      <c r="O9564" s="379"/>
    </row>
    <row r="9565" spans="1:15">
      <c r="A9565" s="417" t="s">
        <v>2155</v>
      </c>
      <c r="B9565" s="417" t="s">
        <v>17439</v>
      </c>
      <c r="C9565" s="417" t="s">
        <v>2281</v>
      </c>
      <c r="D9565" s="417" t="s">
        <v>2410</v>
      </c>
      <c r="E9565" s="391">
        <v>0.01</v>
      </c>
      <c r="F9565" s="418">
        <v>44393</v>
      </c>
      <c r="G9565" s="417" t="s">
        <v>2283</v>
      </c>
      <c r="I9565" s="379">
        <f t="shared" ca="1" si="522"/>
        <v>-178</v>
      </c>
      <c r="J9565" s="379">
        <f t="shared" ca="1" si="523"/>
        <v>-124</v>
      </c>
      <c r="K9565" s="391" t="str">
        <f t="shared" ca="1" si="524"/>
        <v>31,00</v>
      </c>
      <c r="L9565" s="379"/>
      <c r="O9565" s="379"/>
    </row>
    <row r="9566" spans="1:15">
      <c r="A9566" s="417" t="s">
        <v>2155</v>
      </c>
      <c r="B9566" s="417" t="s">
        <v>5422</v>
      </c>
      <c r="C9566" s="417" t="s">
        <v>2281</v>
      </c>
      <c r="D9566" s="417" t="s">
        <v>2411</v>
      </c>
      <c r="E9566" s="391">
        <v>2.73</v>
      </c>
      <c r="F9566" s="418">
        <v>44393</v>
      </c>
      <c r="G9566" s="417" t="s">
        <v>2283</v>
      </c>
      <c r="I9566" s="379">
        <f t="shared" ca="1" si="522"/>
        <v>-178</v>
      </c>
      <c r="J9566" s="379">
        <f t="shared" ca="1" si="523"/>
        <v>-124</v>
      </c>
      <c r="K9566" s="391" t="str">
        <f t="shared" ca="1" si="524"/>
        <v>32,00</v>
      </c>
      <c r="L9566" s="379"/>
      <c r="O9566" s="379"/>
    </row>
    <row r="9567" spans="1:15">
      <c r="A9567" s="417" t="s">
        <v>2155</v>
      </c>
      <c r="B9567" s="417" t="s">
        <v>13796</v>
      </c>
      <c r="C9567" s="417" t="s">
        <v>2281</v>
      </c>
      <c r="D9567" s="417" t="s">
        <v>2390</v>
      </c>
      <c r="E9567" s="391">
        <v>1.2</v>
      </c>
      <c r="F9567" s="418">
        <v>44393</v>
      </c>
      <c r="G9567" s="417" t="s">
        <v>2283</v>
      </c>
      <c r="I9567" s="379">
        <f t="shared" ca="1" si="522"/>
        <v>-178</v>
      </c>
      <c r="J9567" s="379">
        <f t="shared" ca="1" si="523"/>
        <v>-124</v>
      </c>
      <c r="K9567" s="391" t="str">
        <f t="shared" ca="1" si="524"/>
        <v>33,00</v>
      </c>
      <c r="L9567" s="379"/>
      <c r="O9567" s="379"/>
    </row>
    <row r="9568" spans="1:15">
      <c r="A9568" s="417" t="s">
        <v>2155</v>
      </c>
      <c r="B9568" s="417" t="s">
        <v>18033</v>
      </c>
      <c r="C9568" s="417" t="s">
        <v>2281</v>
      </c>
      <c r="D9568" s="417" t="s">
        <v>2992</v>
      </c>
      <c r="E9568" s="391">
        <v>1.5</v>
      </c>
      <c r="F9568" s="418">
        <v>44393</v>
      </c>
      <c r="G9568" s="417" t="s">
        <v>2283</v>
      </c>
      <c r="I9568" s="379">
        <f t="shared" ca="1" si="522"/>
        <v>-178</v>
      </c>
      <c r="J9568" s="379">
        <f t="shared" ca="1" si="523"/>
        <v>-124</v>
      </c>
      <c r="K9568" s="391" t="str">
        <f t="shared" ca="1" si="524"/>
        <v>36,00</v>
      </c>
      <c r="L9568" s="379"/>
      <c r="O9568" s="379"/>
    </row>
    <row r="9569" spans="1:15">
      <c r="A9569" s="417" t="s">
        <v>2155</v>
      </c>
      <c r="B9569" s="417" t="s">
        <v>18646</v>
      </c>
      <c r="C9569" s="417" t="s">
        <v>2281</v>
      </c>
      <c r="D9569" s="417" t="s">
        <v>2994</v>
      </c>
      <c r="E9569" s="391">
        <v>1.44</v>
      </c>
      <c r="F9569" s="418">
        <v>44393</v>
      </c>
      <c r="G9569" s="417" t="s">
        <v>2283</v>
      </c>
      <c r="I9569" s="379">
        <f t="shared" ca="1" si="522"/>
        <v>-178</v>
      </c>
      <c r="J9569" s="379">
        <f t="shared" ca="1" si="523"/>
        <v>-124</v>
      </c>
      <c r="K9569" s="391" t="str">
        <f t="shared" ca="1" si="524"/>
        <v>37,00</v>
      </c>
      <c r="L9569" s="379"/>
      <c r="O9569" s="379"/>
    </row>
    <row r="9570" spans="1:15">
      <c r="A9570" s="417" t="s">
        <v>2155</v>
      </c>
      <c r="B9570" s="417" t="s">
        <v>5423</v>
      </c>
      <c r="C9570" s="417" t="s">
        <v>2281</v>
      </c>
      <c r="D9570" s="417" t="s">
        <v>2378</v>
      </c>
      <c r="E9570" s="391">
        <v>8.89</v>
      </c>
      <c r="F9570" s="418">
        <v>44393</v>
      </c>
      <c r="G9570" s="417" t="s">
        <v>2283</v>
      </c>
      <c r="I9570" s="379">
        <f t="shared" ca="1" si="522"/>
        <v>-178</v>
      </c>
      <c r="J9570" s="379">
        <f t="shared" ca="1" si="523"/>
        <v>-124</v>
      </c>
      <c r="K9570" s="391" t="str">
        <f t="shared" ca="1" si="524"/>
        <v>23,00</v>
      </c>
      <c r="L9570" s="379"/>
      <c r="O9570" s="379"/>
    </row>
    <row r="9571" spans="1:15">
      <c r="A9571" s="417" t="s">
        <v>2155</v>
      </c>
      <c r="B9571" s="417" t="s">
        <v>5424</v>
      </c>
      <c r="C9571" s="417" t="s">
        <v>2281</v>
      </c>
      <c r="D9571" s="417" t="s">
        <v>2407</v>
      </c>
      <c r="E9571" s="391">
        <v>7.95</v>
      </c>
      <c r="F9571" s="418">
        <v>44792</v>
      </c>
      <c r="G9571" s="417" t="s">
        <v>2283</v>
      </c>
      <c r="I9571" s="379">
        <f t="shared" ca="1" si="522"/>
        <v>221</v>
      </c>
      <c r="J9571" s="379">
        <f t="shared" ca="1" si="523"/>
        <v>154</v>
      </c>
      <c r="K9571" s="391" t="str">
        <f t="shared" ca="1" si="524"/>
        <v>28,00</v>
      </c>
      <c r="L9571" s="379"/>
      <c r="O9571" s="379"/>
    </row>
    <row r="9572" spans="1:15">
      <c r="A9572" s="417" t="s">
        <v>2155</v>
      </c>
      <c r="B9572" s="417" t="s">
        <v>5425</v>
      </c>
      <c r="C9572" s="417" t="s">
        <v>2281</v>
      </c>
      <c r="D9572" s="417" t="s">
        <v>2397</v>
      </c>
      <c r="E9572" s="391">
        <v>3.63</v>
      </c>
      <c r="F9572" s="418">
        <v>44428</v>
      </c>
      <c r="G9572" s="417" t="s">
        <v>2283</v>
      </c>
      <c r="I9572" s="379">
        <f t="shared" ca="1" si="522"/>
        <v>-143</v>
      </c>
      <c r="J9572" s="379">
        <f t="shared" ca="1" si="523"/>
        <v>-99</v>
      </c>
      <c r="K9572" s="391" t="str">
        <f t="shared" ca="1" si="524"/>
        <v>19,00</v>
      </c>
      <c r="L9572" s="379"/>
      <c r="O9572" s="379"/>
    </row>
    <row r="9573" spans="1:15">
      <c r="A9573" s="417" t="s">
        <v>2155</v>
      </c>
      <c r="B9573" s="417" t="s">
        <v>5426</v>
      </c>
      <c r="C9573" s="417" t="s">
        <v>2281</v>
      </c>
      <c r="D9573" s="417" t="s">
        <v>2399</v>
      </c>
      <c r="E9573" s="391">
        <v>3.51</v>
      </c>
      <c r="F9573" s="418">
        <v>44428</v>
      </c>
      <c r="G9573" s="417" t="s">
        <v>2283</v>
      </c>
      <c r="I9573" s="379">
        <f t="shared" ca="1" si="522"/>
        <v>-143</v>
      </c>
      <c r="J9573" s="379">
        <f t="shared" ca="1" si="523"/>
        <v>-99</v>
      </c>
      <c r="K9573" s="391" t="str">
        <f t="shared" ca="1" si="524"/>
        <v>20,00</v>
      </c>
      <c r="L9573" s="379"/>
      <c r="O9573" s="379"/>
    </row>
    <row r="9574" spans="1:15">
      <c r="A9574" s="417" t="s">
        <v>2155</v>
      </c>
      <c r="B9574" s="417" t="s">
        <v>5427</v>
      </c>
      <c r="C9574" s="417" t="s">
        <v>2281</v>
      </c>
      <c r="D9574" s="417" t="s">
        <v>2378</v>
      </c>
      <c r="E9574" s="391">
        <v>11.01</v>
      </c>
      <c r="F9574" s="418">
        <v>44792</v>
      </c>
      <c r="G9574" s="417" t="s">
        <v>2283</v>
      </c>
      <c r="I9574" s="379">
        <f t="shared" ca="1" si="522"/>
        <v>221</v>
      </c>
      <c r="J9574" s="379">
        <f t="shared" ca="1" si="523"/>
        <v>154</v>
      </c>
      <c r="K9574" s="391" t="str">
        <f t="shared" ca="1" si="524"/>
        <v>23,00</v>
      </c>
      <c r="L9574" s="379"/>
      <c r="O9574" s="379"/>
    </row>
    <row r="9575" spans="1:15">
      <c r="A9575" s="417" t="s">
        <v>2155</v>
      </c>
      <c r="B9575" s="417" t="s">
        <v>13797</v>
      </c>
      <c r="C9575" s="417" t="s">
        <v>2281</v>
      </c>
      <c r="D9575" s="417" t="s">
        <v>2415</v>
      </c>
      <c r="E9575" s="391">
        <v>4.59</v>
      </c>
      <c r="F9575" s="418">
        <v>44428</v>
      </c>
      <c r="G9575" s="417" t="s">
        <v>2283</v>
      </c>
      <c r="I9575" s="379">
        <f t="shared" ca="1" si="522"/>
        <v>-143</v>
      </c>
      <c r="J9575" s="379">
        <f t="shared" ca="1" si="523"/>
        <v>-99</v>
      </c>
      <c r="K9575" s="391" t="str">
        <f t="shared" ca="1" si="524"/>
        <v>24,50</v>
      </c>
      <c r="L9575" s="379"/>
      <c r="O9575" s="379"/>
    </row>
    <row r="9576" spans="1:15">
      <c r="A9576" s="417" t="s">
        <v>2155</v>
      </c>
      <c r="B9576" s="417" t="s">
        <v>5428</v>
      </c>
      <c r="C9576" s="417" t="s">
        <v>2281</v>
      </c>
      <c r="D9576" s="417" t="s">
        <v>2403</v>
      </c>
      <c r="E9576" s="391">
        <v>5.2</v>
      </c>
      <c r="F9576" s="418">
        <v>44428</v>
      </c>
      <c r="G9576" s="417" t="s">
        <v>2283</v>
      </c>
      <c r="I9576" s="379">
        <f t="shared" ca="1" si="522"/>
        <v>-143</v>
      </c>
      <c r="J9576" s="379">
        <f t="shared" ca="1" si="523"/>
        <v>-99</v>
      </c>
      <c r="K9576" s="391" t="str">
        <f t="shared" ca="1" si="524"/>
        <v>26,00</v>
      </c>
      <c r="L9576" s="379"/>
      <c r="O9576" s="379"/>
    </row>
    <row r="9577" spans="1:15">
      <c r="A9577" s="417" t="s">
        <v>2155</v>
      </c>
      <c r="B9577" s="417" t="s">
        <v>5429</v>
      </c>
      <c r="C9577" s="417" t="s">
        <v>2281</v>
      </c>
      <c r="D9577" s="417" t="s">
        <v>2400</v>
      </c>
      <c r="E9577" s="391">
        <v>12.59</v>
      </c>
      <c r="F9577" s="418">
        <v>44820</v>
      </c>
      <c r="G9577" s="417" t="s">
        <v>2283</v>
      </c>
      <c r="I9577" s="379">
        <f t="shared" ca="1" si="522"/>
        <v>249</v>
      </c>
      <c r="J9577" s="379">
        <f t="shared" ca="1" si="523"/>
        <v>174</v>
      </c>
      <c r="K9577" s="391" t="str">
        <f t="shared" ca="1" si="524"/>
        <v>21,00</v>
      </c>
      <c r="L9577" s="379"/>
      <c r="O9577" s="379"/>
    </row>
    <row r="9578" spans="1:15">
      <c r="A9578" s="417" t="s">
        <v>2155</v>
      </c>
      <c r="B9578" s="417" t="s">
        <v>5430</v>
      </c>
      <c r="C9578" s="417" t="s">
        <v>2281</v>
      </c>
      <c r="D9578" s="417" t="s">
        <v>2409</v>
      </c>
      <c r="E9578" s="391">
        <v>7.5</v>
      </c>
      <c r="F9578" s="418">
        <v>44820</v>
      </c>
      <c r="G9578" s="417" t="s">
        <v>2283</v>
      </c>
      <c r="I9578" s="379">
        <f t="shared" ca="1" si="522"/>
        <v>249</v>
      </c>
      <c r="J9578" s="379">
        <f t="shared" ca="1" si="523"/>
        <v>174</v>
      </c>
      <c r="K9578" s="391" t="str">
        <f t="shared" ca="1" si="524"/>
        <v>30,00</v>
      </c>
      <c r="L9578" s="379"/>
      <c r="O9578" s="379"/>
    </row>
    <row r="9579" spans="1:15">
      <c r="A9579" s="417" t="s">
        <v>2155</v>
      </c>
      <c r="B9579" s="417" t="s">
        <v>7180</v>
      </c>
      <c r="C9579" s="417" t="s">
        <v>2281</v>
      </c>
      <c r="D9579" s="417" t="s">
        <v>5280</v>
      </c>
      <c r="E9579" s="391">
        <v>14.05</v>
      </c>
      <c r="F9579" s="418">
        <v>44484</v>
      </c>
      <c r="G9579" s="417" t="s">
        <v>2283</v>
      </c>
      <c r="I9579" s="379">
        <f t="shared" ca="1" si="522"/>
        <v>-87</v>
      </c>
      <c r="J9579" s="379">
        <f t="shared" ca="1" si="523"/>
        <v>-61</v>
      </c>
      <c r="K9579" s="391" t="str">
        <f t="shared" ca="1" si="524"/>
        <v>13,50</v>
      </c>
      <c r="L9579" s="379"/>
      <c r="O9579" s="379"/>
    </row>
    <row r="9580" spans="1:15">
      <c r="A9580" s="417" t="s">
        <v>2155</v>
      </c>
      <c r="B9580" s="417" t="s">
        <v>5431</v>
      </c>
      <c r="C9580" s="417" t="s">
        <v>2281</v>
      </c>
      <c r="D9580" s="417" t="s">
        <v>4102</v>
      </c>
      <c r="E9580" s="391">
        <v>1.07</v>
      </c>
      <c r="F9580" s="418">
        <v>44484</v>
      </c>
      <c r="G9580" s="417" t="s">
        <v>2283</v>
      </c>
      <c r="I9580" s="379">
        <f t="shared" ca="1" si="522"/>
        <v>-87</v>
      </c>
      <c r="J9580" s="379">
        <f t="shared" ca="1" si="523"/>
        <v>-61</v>
      </c>
      <c r="K9580" s="391" t="str">
        <f t="shared" ca="1" si="524"/>
        <v>15,00</v>
      </c>
      <c r="L9580" s="379"/>
      <c r="O9580" s="379"/>
    </row>
    <row r="9581" spans="1:15">
      <c r="A9581" s="417" t="s">
        <v>2155</v>
      </c>
      <c r="B9581" s="417" t="s">
        <v>5433</v>
      </c>
      <c r="C9581" s="417" t="s">
        <v>2281</v>
      </c>
      <c r="D9581" s="417" t="s">
        <v>5284</v>
      </c>
      <c r="E9581" s="391">
        <v>0.56999999999999995</v>
      </c>
      <c r="F9581" s="418">
        <v>44484</v>
      </c>
      <c r="G9581" s="417" t="s">
        <v>2283</v>
      </c>
      <c r="I9581" s="379">
        <f t="shared" ca="1" si="522"/>
        <v>-87</v>
      </c>
      <c r="J9581" s="379">
        <f t="shared" ca="1" si="523"/>
        <v>-61</v>
      </c>
      <c r="K9581" s="391" t="str">
        <f t="shared" ca="1" si="524"/>
        <v>16,50</v>
      </c>
      <c r="L9581" s="379"/>
      <c r="O9581" s="379"/>
    </row>
    <row r="9582" spans="1:15">
      <c r="A9582" s="417" t="s">
        <v>2155</v>
      </c>
      <c r="B9582" s="417" t="s">
        <v>7181</v>
      </c>
      <c r="C9582" s="417" t="s">
        <v>2281</v>
      </c>
      <c r="D9582" s="417" t="s">
        <v>2395</v>
      </c>
      <c r="E9582" s="391">
        <v>10.98</v>
      </c>
      <c r="F9582" s="418">
        <v>44484</v>
      </c>
      <c r="G9582" s="417" t="s">
        <v>2283</v>
      </c>
      <c r="I9582" s="379">
        <f t="shared" ca="1" si="522"/>
        <v>-87</v>
      </c>
      <c r="J9582" s="379">
        <f t="shared" ca="1" si="523"/>
        <v>-61</v>
      </c>
      <c r="K9582" s="391" t="str">
        <f t="shared" ca="1" si="524"/>
        <v>17,00</v>
      </c>
      <c r="L9582" s="379"/>
      <c r="O9582" s="379"/>
    </row>
    <row r="9583" spans="1:15">
      <c r="A9583" s="417" t="s">
        <v>2155</v>
      </c>
      <c r="B9583" s="417" t="s">
        <v>7182</v>
      </c>
      <c r="C9583" s="417" t="s">
        <v>2281</v>
      </c>
      <c r="D9583" s="417" t="s">
        <v>4089</v>
      </c>
      <c r="E9583" s="391">
        <v>7.79</v>
      </c>
      <c r="F9583" s="418">
        <v>44484</v>
      </c>
      <c r="G9583" s="417" t="s">
        <v>2283</v>
      </c>
      <c r="I9583" s="379">
        <f t="shared" ca="1" si="522"/>
        <v>-87</v>
      </c>
      <c r="J9583" s="379">
        <f t="shared" ca="1" si="523"/>
        <v>-61</v>
      </c>
      <c r="K9583" s="391" t="str">
        <f t="shared" ca="1" si="524"/>
        <v>17,50</v>
      </c>
      <c r="L9583" s="379"/>
      <c r="O9583" s="379"/>
    </row>
    <row r="9584" spans="1:15">
      <c r="A9584" s="417" t="s">
        <v>2155</v>
      </c>
      <c r="B9584" s="417" t="s">
        <v>5435</v>
      </c>
      <c r="C9584" s="417" t="s">
        <v>2281</v>
      </c>
      <c r="D9584" s="417" t="s">
        <v>4168</v>
      </c>
      <c r="E9584" s="391">
        <v>1.81</v>
      </c>
      <c r="F9584" s="418">
        <v>44484</v>
      </c>
      <c r="G9584" s="417" t="s">
        <v>2283</v>
      </c>
      <c r="I9584" s="379">
        <f t="shared" ca="1" si="522"/>
        <v>-87</v>
      </c>
      <c r="J9584" s="379">
        <f t="shared" ca="1" si="523"/>
        <v>-61</v>
      </c>
      <c r="K9584" s="391" t="str">
        <f t="shared" ca="1" si="524"/>
        <v>18,00</v>
      </c>
      <c r="L9584" s="379"/>
      <c r="O9584" s="379"/>
    </row>
    <row r="9585" spans="1:15">
      <c r="A9585" s="417" t="s">
        <v>2155</v>
      </c>
      <c r="B9585" s="417" t="s">
        <v>7183</v>
      </c>
      <c r="C9585" s="417" t="s">
        <v>2281</v>
      </c>
      <c r="D9585" s="417" t="s">
        <v>2396</v>
      </c>
      <c r="E9585" s="391">
        <v>10.06</v>
      </c>
      <c r="F9585" s="418">
        <v>44484</v>
      </c>
      <c r="G9585" s="417" t="s">
        <v>2283</v>
      </c>
      <c r="I9585" s="379">
        <f t="shared" ca="1" si="522"/>
        <v>-87</v>
      </c>
      <c r="J9585" s="379">
        <f t="shared" ca="1" si="523"/>
        <v>-61</v>
      </c>
      <c r="K9585" s="391" t="str">
        <f t="shared" ca="1" si="524"/>
        <v>18,50</v>
      </c>
      <c r="L9585" s="379"/>
      <c r="O9585" s="379"/>
    </row>
    <row r="9586" spans="1:15">
      <c r="A9586" s="417" t="s">
        <v>2155</v>
      </c>
      <c r="B9586" s="417" t="s">
        <v>5436</v>
      </c>
      <c r="C9586" s="417" t="s">
        <v>2281</v>
      </c>
      <c r="D9586" s="417" t="s">
        <v>4161</v>
      </c>
      <c r="E9586" s="391">
        <v>9.6</v>
      </c>
      <c r="F9586" s="418">
        <v>44484</v>
      </c>
      <c r="G9586" s="417" t="s">
        <v>2286</v>
      </c>
      <c r="I9586" s="379">
        <f t="shared" ca="1" si="522"/>
        <v>-87</v>
      </c>
      <c r="J9586" s="379">
        <f t="shared" ca="1" si="523"/>
        <v>-61</v>
      </c>
      <c r="K9586" s="391" t="str">
        <f t="shared" ca="1" si="524"/>
        <v>19,25</v>
      </c>
      <c r="L9586" s="379"/>
      <c r="O9586" s="379"/>
    </row>
    <row r="9587" spans="1:15">
      <c r="A9587" s="417" t="s">
        <v>2155</v>
      </c>
      <c r="B9587" s="417" t="s">
        <v>7184</v>
      </c>
      <c r="C9587" s="417" t="s">
        <v>2281</v>
      </c>
      <c r="D9587" s="417" t="s">
        <v>2398</v>
      </c>
      <c r="E9587" s="391">
        <v>8.1999999999999993</v>
      </c>
      <c r="F9587" s="418">
        <v>44484</v>
      </c>
      <c r="G9587" s="417" t="s">
        <v>2283</v>
      </c>
      <c r="I9587" s="379">
        <f t="shared" ca="1" si="522"/>
        <v>-87</v>
      </c>
      <c r="J9587" s="379">
        <f t="shared" ca="1" si="523"/>
        <v>-61</v>
      </c>
      <c r="K9587" s="391" t="str">
        <f t="shared" ca="1" si="524"/>
        <v>19,50</v>
      </c>
      <c r="L9587" s="379"/>
      <c r="O9587" s="379"/>
    </row>
    <row r="9588" spans="1:15">
      <c r="A9588" s="417" t="s">
        <v>2155</v>
      </c>
      <c r="B9588" s="417" t="s">
        <v>5437</v>
      </c>
      <c r="C9588" s="417" t="s">
        <v>2281</v>
      </c>
      <c r="D9588" s="417" t="s">
        <v>2399</v>
      </c>
      <c r="E9588" s="391">
        <v>13.46</v>
      </c>
      <c r="F9588" s="418">
        <v>44855</v>
      </c>
      <c r="G9588" s="417" t="s">
        <v>2283</v>
      </c>
      <c r="I9588" s="379">
        <f t="shared" ca="1" si="522"/>
        <v>284</v>
      </c>
      <c r="J9588" s="379">
        <f t="shared" ca="1" si="523"/>
        <v>199</v>
      </c>
      <c r="K9588" s="391" t="str">
        <f t="shared" ca="1" si="524"/>
        <v>20,00</v>
      </c>
      <c r="L9588" s="379"/>
      <c r="O9588" s="379"/>
    </row>
    <row r="9589" spans="1:15">
      <c r="A9589" s="417" t="s">
        <v>2155</v>
      </c>
      <c r="B9589" s="417" t="s">
        <v>5438</v>
      </c>
      <c r="C9589" s="417" t="s">
        <v>2281</v>
      </c>
      <c r="D9589" s="417" t="s">
        <v>2435</v>
      </c>
      <c r="E9589" s="391">
        <v>0.01</v>
      </c>
      <c r="F9589" s="418">
        <v>44484</v>
      </c>
      <c r="G9589" s="417" t="s">
        <v>2283</v>
      </c>
      <c r="I9589" s="379">
        <f t="shared" ca="1" si="522"/>
        <v>-87</v>
      </c>
      <c r="J9589" s="379">
        <f t="shared" ca="1" si="523"/>
        <v>-61</v>
      </c>
      <c r="K9589" s="391" t="str">
        <f t="shared" ca="1" si="524"/>
        <v>20,50</v>
      </c>
      <c r="L9589" s="379"/>
      <c r="O9589" s="379"/>
    </row>
    <row r="9590" spans="1:15">
      <c r="A9590" s="417" t="s">
        <v>2155</v>
      </c>
      <c r="B9590" s="417" t="s">
        <v>5439</v>
      </c>
      <c r="C9590" s="417" t="s">
        <v>2281</v>
      </c>
      <c r="D9590" s="417" t="s">
        <v>2400</v>
      </c>
      <c r="E9590" s="391">
        <v>0.02</v>
      </c>
      <c r="F9590" s="418">
        <v>44484</v>
      </c>
      <c r="G9590" s="417" t="s">
        <v>2283</v>
      </c>
      <c r="I9590" s="379">
        <f t="shared" ca="1" si="522"/>
        <v>-87</v>
      </c>
      <c r="J9590" s="379">
        <f t="shared" ca="1" si="523"/>
        <v>-61</v>
      </c>
      <c r="K9590" s="391" t="str">
        <f t="shared" ca="1" si="524"/>
        <v>21,00</v>
      </c>
      <c r="L9590" s="379"/>
      <c r="O9590" s="379"/>
    </row>
    <row r="9591" spans="1:15">
      <c r="A9591" s="417" t="s">
        <v>2155</v>
      </c>
      <c r="B9591" s="417" t="s">
        <v>7185</v>
      </c>
      <c r="C9591" s="417" t="s">
        <v>2281</v>
      </c>
      <c r="D9591" s="417" t="s">
        <v>2436</v>
      </c>
      <c r="E9591" s="391">
        <v>3.8</v>
      </c>
      <c r="F9591" s="418">
        <v>44484</v>
      </c>
      <c r="G9591" s="417" t="s">
        <v>2283</v>
      </c>
      <c r="I9591" s="379">
        <f t="shared" ca="1" si="522"/>
        <v>-87</v>
      </c>
      <c r="J9591" s="379">
        <f t="shared" ca="1" si="523"/>
        <v>-61</v>
      </c>
      <c r="K9591" s="391" t="str">
        <f t="shared" ca="1" si="524"/>
        <v>21,50</v>
      </c>
      <c r="L9591" s="379"/>
      <c r="O9591" s="379"/>
    </row>
    <row r="9592" spans="1:15">
      <c r="A9592" s="417" t="s">
        <v>2155</v>
      </c>
      <c r="B9592" s="417" t="s">
        <v>8712</v>
      </c>
      <c r="C9592" s="417" t="s">
        <v>2281</v>
      </c>
      <c r="D9592" s="417" t="s">
        <v>2426</v>
      </c>
      <c r="E9592" s="391">
        <v>8</v>
      </c>
      <c r="F9592" s="418">
        <v>44484</v>
      </c>
      <c r="G9592" s="417" t="s">
        <v>2283</v>
      </c>
      <c r="I9592" s="379">
        <f t="shared" ca="1" si="522"/>
        <v>-87</v>
      </c>
      <c r="J9592" s="379">
        <f t="shared" ca="1" si="523"/>
        <v>-61</v>
      </c>
      <c r="K9592" s="391" t="str">
        <f t="shared" ca="1" si="524"/>
        <v>22,00</v>
      </c>
      <c r="L9592" s="379"/>
      <c r="O9592" s="379"/>
    </row>
    <row r="9593" spans="1:15">
      <c r="A9593" s="417" t="s">
        <v>2155</v>
      </c>
      <c r="B9593" s="417" t="s">
        <v>5441</v>
      </c>
      <c r="C9593" s="417" t="s">
        <v>2281</v>
      </c>
      <c r="D9593" s="417" t="s">
        <v>4092</v>
      </c>
      <c r="E9593" s="391">
        <v>9</v>
      </c>
      <c r="F9593" s="418">
        <v>44484</v>
      </c>
      <c r="G9593" s="417" t="s">
        <v>2283</v>
      </c>
      <c r="I9593" s="379">
        <f t="shared" ca="1" si="522"/>
        <v>-87</v>
      </c>
      <c r="J9593" s="379">
        <f t="shared" ca="1" si="523"/>
        <v>-61</v>
      </c>
      <c r="K9593" s="391" t="str">
        <f t="shared" ca="1" si="524"/>
        <v>22,50</v>
      </c>
      <c r="L9593" s="379"/>
      <c r="O9593" s="379"/>
    </row>
    <row r="9594" spans="1:15">
      <c r="A9594" s="417" t="s">
        <v>2155</v>
      </c>
      <c r="B9594" s="417" t="s">
        <v>5442</v>
      </c>
      <c r="C9594" s="417" t="s">
        <v>2281</v>
      </c>
      <c r="D9594" s="417" t="s">
        <v>2378</v>
      </c>
      <c r="E9594" s="391">
        <v>9</v>
      </c>
      <c r="F9594" s="418">
        <v>44484</v>
      </c>
      <c r="G9594" s="417" t="s">
        <v>2283</v>
      </c>
      <c r="I9594" s="379">
        <f t="shared" ca="1" si="522"/>
        <v>-87</v>
      </c>
      <c r="J9594" s="379">
        <f t="shared" ca="1" si="523"/>
        <v>-61</v>
      </c>
      <c r="K9594" s="391" t="str">
        <f t="shared" ca="1" si="524"/>
        <v>23,00</v>
      </c>
      <c r="L9594" s="379"/>
      <c r="O9594" s="379"/>
    </row>
    <row r="9595" spans="1:15">
      <c r="A9595" s="417" t="s">
        <v>2155</v>
      </c>
      <c r="B9595" s="417" t="s">
        <v>5443</v>
      </c>
      <c r="C9595" s="417" t="s">
        <v>2281</v>
      </c>
      <c r="D9595" s="417" t="s">
        <v>2380</v>
      </c>
      <c r="E9595" s="391">
        <v>6.8</v>
      </c>
      <c r="F9595" s="418">
        <v>44484</v>
      </c>
      <c r="G9595" s="417" t="s">
        <v>2283</v>
      </c>
      <c r="I9595" s="379">
        <f t="shared" ca="1" si="522"/>
        <v>-87</v>
      </c>
      <c r="J9595" s="379">
        <f t="shared" ca="1" si="523"/>
        <v>-61</v>
      </c>
      <c r="K9595" s="391" t="str">
        <f t="shared" ca="1" si="524"/>
        <v>23,50</v>
      </c>
      <c r="L9595" s="379"/>
      <c r="O9595" s="379"/>
    </row>
    <row r="9596" spans="1:15">
      <c r="A9596" s="417" t="s">
        <v>2155</v>
      </c>
      <c r="B9596" s="417" t="s">
        <v>8713</v>
      </c>
      <c r="C9596" s="417" t="s">
        <v>2281</v>
      </c>
      <c r="D9596" s="417" t="s">
        <v>2402</v>
      </c>
      <c r="E9596" s="391">
        <v>7.5</v>
      </c>
      <c r="F9596" s="418">
        <v>44484</v>
      </c>
      <c r="G9596" s="417" t="s">
        <v>2283</v>
      </c>
      <c r="I9596" s="379">
        <f t="shared" ca="1" si="522"/>
        <v>-87</v>
      </c>
      <c r="J9596" s="379">
        <f t="shared" ca="1" si="523"/>
        <v>-61</v>
      </c>
      <c r="K9596" s="391" t="str">
        <f t="shared" ca="1" si="524"/>
        <v>25,00</v>
      </c>
      <c r="L9596" s="379"/>
      <c r="O9596" s="379"/>
    </row>
    <row r="9597" spans="1:15">
      <c r="A9597" s="417" t="s">
        <v>2155</v>
      </c>
      <c r="B9597" s="417" t="s">
        <v>13798</v>
      </c>
      <c r="C9597" s="417" t="s">
        <v>2281</v>
      </c>
      <c r="D9597" s="417" t="s">
        <v>2403</v>
      </c>
      <c r="E9597" s="391">
        <v>5.12</v>
      </c>
      <c r="F9597" s="418">
        <v>44484</v>
      </c>
      <c r="G9597" s="417" t="s">
        <v>2283</v>
      </c>
      <c r="I9597" s="379">
        <f t="shared" ca="1" si="522"/>
        <v>-87</v>
      </c>
      <c r="J9597" s="379">
        <f t="shared" ca="1" si="523"/>
        <v>-61</v>
      </c>
      <c r="K9597" s="391" t="str">
        <f t="shared" ca="1" si="524"/>
        <v>26,00</v>
      </c>
      <c r="L9597" s="379"/>
      <c r="O9597" s="379"/>
    </row>
    <row r="9598" spans="1:15">
      <c r="A9598" s="417" t="s">
        <v>2155</v>
      </c>
      <c r="B9598" s="417" t="s">
        <v>13799</v>
      </c>
      <c r="C9598" s="417" t="s">
        <v>2281</v>
      </c>
      <c r="D9598" s="417" t="s">
        <v>2404</v>
      </c>
      <c r="E9598" s="391">
        <v>4.7</v>
      </c>
      <c r="F9598" s="418">
        <v>44484</v>
      </c>
      <c r="G9598" s="417" t="s">
        <v>2283</v>
      </c>
      <c r="I9598" s="379">
        <f t="shared" ca="1" si="522"/>
        <v>-87</v>
      </c>
      <c r="J9598" s="379">
        <f t="shared" ca="1" si="523"/>
        <v>-61</v>
      </c>
      <c r="K9598" s="391" t="str">
        <f t="shared" ca="1" si="524"/>
        <v>27,00</v>
      </c>
      <c r="L9598" s="379"/>
      <c r="O9598" s="379"/>
    </row>
    <row r="9599" spans="1:15">
      <c r="A9599" s="417" t="s">
        <v>2155</v>
      </c>
      <c r="B9599" s="417" t="s">
        <v>13800</v>
      </c>
      <c r="C9599" s="417" t="s">
        <v>2281</v>
      </c>
      <c r="D9599" s="417" t="s">
        <v>2407</v>
      </c>
      <c r="E9599" s="391">
        <v>6</v>
      </c>
      <c r="F9599" s="418">
        <v>44484</v>
      </c>
      <c r="G9599" s="417" t="s">
        <v>2283</v>
      </c>
      <c r="I9599" s="379">
        <f t="shared" ca="1" si="522"/>
        <v>-87</v>
      </c>
      <c r="J9599" s="379">
        <f t="shared" ca="1" si="523"/>
        <v>-61</v>
      </c>
      <c r="K9599" s="391" t="str">
        <f t="shared" ca="1" si="524"/>
        <v>28,00</v>
      </c>
      <c r="L9599" s="379"/>
      <c r="O9599" s="379"/>
    </row>
    <row r="9600" spans="1:15">
      <c r="A9600" s="417" t="s">
        <v>2155</v>
      </c>
      <c r="B9600" s="417" t="s">
        <v>13801</v>
      </c>
      <c r="C9600" s="417" t="s">
        <v>2281</v>
      </c>
      <c r="D9600" s="417" t="s">
        <v>2408</v>
      </c>
      <c r="E9600" s="391">
        <v>0.03</v>
      </c>
      <c r="F9600" s="418">
        <v>44484</v>
      </c>
      <c r="G9600" s="417" t="s">
        <v>2283</v>
      </c>
      <c r="I9600" s="379">
        <f t="shared" ca="1" si="522"/>
        <v>-87</v>
      </c>
      <c r="J9600" s="379">
        <f t="shared" ca="1" si="523"/>
        <v>-61</v>
      </c>
      <c r="K9600" s="391" t="str">
        <f t="shared" ca="1" si="524"/>
        <v>29,00</v>
      </c>
      <c r="L9600" s="379"/>
      <c r="O9600" s="379"/>
    </row>
    <row r="9601" spans="1:15">
      <c r="A9601" s="417" t="s">
        <v>2155</v>
      </c>
      <c r="B9601" s="417" t="s">
        <v>13802</v>
      </c>
      <c r="C9601" s="417" t="s">
        <v>2281</v>
      </c>
      <c r="D9601" s="417" t="s">
        <v>2409</v>
      </c>
      <c r="E9601" s="391">
        <v>0.01</v>
      </c>
      <c r="F9601" s="418">
        <v>44484</v>
      </c>
      <c r="G9601" s="417" t="s">
        <v>2283</v>
      </c>
      <c r="I9601" s="379">
        <f t="shared" ca="1" si="522"/>
        <v>-87</v>
      </c>
      <c r="J9601" s="379">
        <f t="shared" ca="1" si="523"/>
        <v>-61</v>
      </c>
      <c r="K9601" s="391" t="str">
        <f t="shared" ca="1" si="524"/>
        <v>30,00</v>
      </c>
      <c r="L9601" s="379"/>
      <c r="O9601" s="379"/>
    </row>
    <row r="9602" spans="1:15">
      <c r="A9602" s="417" t="s">
        <v>2155</v>
      </c>
      <c r="B9602" s="417" t="s">
        <v>17440</v>
      </c>
      <c r="C9602" s="417" t="s">
        <v>2281</v>
      </c>
      <c r="D9602" s="417" t="s">
        <v>2410</v>
      </c>
      <c r="E9602" s="391">
        <v>0.01</v>
      </c>
      <c r="F9602" s="418">
        <v>44484</v>
      </c>
      <c r="G9602" s="417" t="s">
        <v>2283</v>
      </c>
      <c r="I9602" s="379">
        <f t="shared" ca="1" si="522"/>
        <v>-87</v>
      </c>
      <c r="J9602" s="379">
        <f t="shared" ca="1" si="523"/>
        <v>-61</v>
      </c>
      <c r="K9602" s="391" t="str">
        <f t="shared" ca="1" si="524"/>
        <v>31,00</v>
      </c>
      <c r="L9602" s="379"/>
      <c r="O9602" s="379"/>
    </row>
    <row r="9603" spans="1:15">
      <c r="A9603" s="417" t="s">
        <v>2155</v>
      </c>
      <c r="B9603" s="417" t="s">
        <v>17441</v>
      </c>
      <c r="C9603" s="417" t="s">
        <v>2281</v>
      </c>
      <c r="D9603" s="417" t="s">
        <v>2411</v>
      </c>
      <c r="E9603" s="391">
        <v>0.01</v>
      </c>
      <c r="F9603" s="418">
        <v>44484</v>
      </c>
      <c r="G9603" s="417" t="s">
        <v>2283</v>
      </c>
      <c r="I9603" s="379">
        <f t="shared" ca="1" si="522"/>
        <v>-87</v>
      </c>
      <c r="J9603" s="379">
        <f t="shared" ca="1" si="523"/>
        <v>-61</v>
      </c>
      <c r="K9603" s="391" t="str">
        <f t="shared" ca="1" si="524"/>
        <v>32,00</v>
      </c>
      <c r="L9603" s="379"/>
      <c r="O9603" s="379"/>
    </row>
    <row r="9604" spans="1:15">
      <c r="A9604" s="417" t="s">
        <v>2155</v>
      </c>
      <c r="B9604" s="417" t="s">
        <v>18034</v>
      </c>
      <c r="C9604" s="417" t="s">
        <v>2281</v>
      </c>
      <c r="D9604" s="417" t="s">
        <v>2390</v>
      </c>
      <c r="E9604" s="391">
        <v>0.01</v>
      </c>
      <c r="F9604" s="418">
        <v>44484</v>
      </c>
      <c r="G9604" s="417" t="s">
        <v>2283</v>
      </c>
      <c r="I9604" s="379">
        <f t="shared" ca="1" si="522"/>
        <v>-87</v>
      </c>
      <c r="J9604" s="379">
        <f t="shared" ca="1" si="523"/>
        <v>-61</v>
      </c>
      <c r="K9604" s="391" t="str">
        <f t="shared" ca="1" si="524"/>
        <v>33,00</v>
      </c>
      <c r="L9604" s="379"/>
      <c r="O9604" s="379"/>
    </row>
    <row r="9605" spans="1:15">
      <c r="A9605" s="417" t="s">
        <v>2155</v>
      </c>
      <c r="B9605" s="417" t="s">
        <v>8714</v>
      </c>
      <c r="C9605" s="417" t="s">
        <v>2281</v>
      </c>
      <c r="D9605" s="417" t="s">
        <v>2402</v>
      </c>
      <c r="E9605" s="391">
        <v>5.75</v>
      </c>
      <c r="F9605" s="418">
        <v>44519</v>
      </c>
      <c r="G9605" s="417" t="s">
        <v>2283</v>
      </c>
      <c r="I9605" s="379">
        <f t="shared" ca="1" si="522"/>
        <v>-52</v>
      </c>
      <c r="J9605" s="379">
        <f t="shared" ca="1" si="523"/>
        <v>-38</v>
      </c>
      <c r="K9605" s="391" t="str">
        <f t="shared" ca="1" si="524"/>
        <v>25,00</v>
      </c>
      <c r="L9605" s="379"/>
      <c r="O9605" s="379"/>
    </row>
    <row r="9606" spans="1:15">
      <c r="A9606" s="417" t="s">
        <v>2155</v>
      </c>
      <c r="B9606" s="417" t="s">
        <v>8715</v>
      </c>
      <c r="C9606" s="417" t="s">
        <v>2281</v>
      </c>
      <c r="D9606" s="417" t="s">
        <v>2410</v>
      </c>
      <c r="E9606" s="391">
        <v>4.5999999999999996</v>
      </c>
      <c r="F9606" s="418">
        <v>44519</v>
      </c>
      <c r="G9606" s="417" t="s">
        <v>2283</v>
      </c>
      <c r="I9606" s="379">
        <f t="shared" ca="1" si="522"/>
        <v>-52</v>
      </c>
      <c r="J9606" s="379">
        <f t="shared" ca="1" si="523"/>
        <v>-38</v>
      </c>
      <c r="K9606" s="391" t="str">
        <f t="shared" ca="1" si="524"/>
        <v>31,00</v>
      </c>
      <c r="L9606" s="379"/>
      <c r="O9606" s="379"/>
    </row>
    <row r="9607" spans="1:15">
      <c r="A9607" s="417" t="s">
        <v>2155</v>
      </c>
      <c r="B9607" s="417" t="s">
        <v>5455</v>
      </c>
      <c r="C9607" s="417" t="s">
        <v>2281</v>
      </c>
      <c r="D9607" s="417" t="s">
        <v>5456</v>
      </c>
      <c r="E9607" s="391">
        <v>5</v>
      </c>
      <c r="F9607" s="418">
        <v>44547</v>
      </c>
      <c r="G9607" s="417" t="s">
        <v>2286</v>
      </c>
      <c r="I9607" s="379">
        <f t="shared" ca="1" si="522"/>
        <v>-24</v>
      </c>
      <c r="J9607" s="379">
        <f t="shared" ca="1" si="523"/>
        <v>-18</v>
      </c>
      <c r="K9607" s="391" t="str">
        <f t="shared" ca="1" si="524"/>
        <v>26,89</v>
      </c>
      <c r="L9607" s="379"/>
      <c r="O9607" s="379"/>
    </row>
    <row r="9608" spans="1:15">
      <c r="A9608" s="417" t="s">
        <v>2155</v>
      </c>
      <c r="B9608" s="417" t="s">
        <v>13803</v>
      </c>
      <c r="C9608" s="417" t="s">
        <v>2281</v>
      </c>
      <c r="D9608" s="417" t="s">
        <v>2426</v>
      </c>
      <c r="E9608" s="391">
        <v>11.75</v>
      </c>
      <c r="F9608" s="418">
        <v>44911</v>
      </c>
      <c r="G9608" s="417" t="s">
        <v>2283</v>
      </c>
      <c r="I9608" s="379">
        <f t="shared" ca="1" si="522"/>
        <v>340</v>
      </c>
      <c r="J9608" s="379">
        <f t="shared" ca="1" si="523"/>
        <v>239</v>
      </c>
      <c r="K9608" s="391" t="str">
        <f t="shared" ca="1" si="524"/>
        <v>22,00</v>
      </c>
      <c r="L9608" s="379"/>
      <c r="O9608" s="379"/>
    </row>
    <row r="9609" spans="1:15">
      <c r="A9609" s="417" t="s">
        <v>2155</v>
      </c>
      <c r="B9609" s="417" t="s">
        <v>18647</v>
      </c>
      <c r="C9609" s="417" t="s">
        <v>2281</v>
      </c>
      <c r="D9609" s="417" t="s">
        <v>18648</v>
      </c>
      <c r="E9609" s="391">
        <v>4.79</v>
      </c>
      <c r="F9609" s="418">
        <v>44547</v>
      </c>
      <c r="G9609" s="417" t="s">
        <v>2286</v>
      </c>
      <c r="I9609" s="379">
        <f t="shared" ca="1" si="522"/>
        <v>-24</v>
      </c>
      <c r="J9609" s="379">
        <f t="shared" ca="1" si="523"/>
        <v>-18</v>
      </c>
      <c r="K9609" s="391" t="str">
        <f t="shared" ca="1" si="524"/>
        <v>23,39</v>
      </c>
      <c r="L9609" s="379"/>
      <c r="O9609" s="379"/>
    </row>
    <row r="9610" spans="1:15">
      <c r="A9610" s="417" t="s">
        <v>2155</v>
      </c>
      <c r="B9610" s="417" t="s">
        <v>5459</v>
      </c>
      <c r="C9610" s="417" t="s">
        <v>2281</v>
      </c>
      <c r="D9610" s="417" t="s">
        <v>5460</v>
      </c>
      <c r="E9610" s="391">
        <v>7.64</v>
      </c>
      <c r="F9610" s="418">
        <v>44547</v>
      </c>
      <c r="G9610" s="417" t="s">
        <v>2283</v>
      </c>
      <c r="I9610" s="379">
        <f t="shared" ref="I9610:I9673" ca="1" si="525">IF(F9610&lt;&gt;"",F9610-$I$199,"")</f>
        <v>-24</v>
      </c>
      <c r="J9610" s="379">
        <f t="shared" ref="J9610:J9673" ca="1" si="526">IF(I9610&lt;&gt;"",NETWORKDAYS($I$199,F9610-1,$N$201:$N$224),"")</f>
        <v>-18</v>
      </c>
      <c r="K9610" s="391" t="str">
        <f t="shared" ref="K9610:K9673" ca="1" si="527">IF(I9610&lt;&gt;"",RIGHT(D9610,LEN(D9610)-FIND(" ",D9610)),"")</f>
        <v>25,64</v>
      </c>
      <c r="L9610" s="379"/>
      <c r="O9610" s="379"/>
    </row>
    <row r="9611" spans="1:15">
      <c r="A9611" s="417" t="s">
        <v>2155</v>
      </c>
      <c r="B9611" s="417" t="s">
        <v>5461</v>
      </c>
      <c r="C9611" s="417" t="s">
        <v>2281</v>
      </c>
      <c r="D9611" s="417" t="s">
        <v>5462</v>
      </c>
      <c r="E9611" s="391">
        <v>7</v>
      </c>
      <c r="F9611" s="418">
        <v>44547</v>
      </c>
      <c r="G9611" s="417" t="s">
        <v>2283</v>
      </c>
      <c r="I9611" s="379">
        <f t="shared" ca="1" si="525"/>
        <v>-24</v>
      </c>
      <c r="J9611" s="379">
        <f t="shared" ca="1" si="526"/>
        <v>-18</v>
      </c>
      <c r="K9611" s="391" t="str">
        <f t="shared" ca="1" si="527"/>
        <v>26,64</v>
      </c>
      <c r="L9611" s="379"/>
      <c r="O9611" s="379"/>
    </row>
    <row r="9612" spans="1:15">
      <c r="A9612" s="417" t="s">
        <v>2155</v>
      </c>
      <c r="B9612" s="417" t="s">
        <v>13804</v>
      </c>
      <c r="C9612" s="417" t="s">
        <v>2281</v>
      </c>
      <c r="D9612" s="417" t="s">
        <v>13805</v>
      </c>
      <c r="E9612" s="391">
        <v>3.9</v>
      </c>
      <c r="F9612" s="418">
        <v>44547</v>
      </c>
      <c r="G9612" s="417" t="s">
        <v>2283</v>
      </c>
      <c r="I9612" s="379">
        <f t="shared" ca="1" si="525"/>
        <v>-24</v>
      </c>
      <c r="J9612" s="379">
        <f t="shared" ca="1" si="526"/>
        <v>-18</v>
      </c>
      <c r="K9612" s="391" t="str">
        <f t="shared" ca="1" si="527"/>
        <v>27,14</v>
      </c>
      <c r="L9612" s="379"/>
      <c r="O9612" s="379"/>
    </row>
    <row r="9613" spans="1:15">
      <c r="A9613" s="417" t="s">
        <v>2155</v>
      </c>
      <c r="B9613" s="417" t="s">
        <v>5463</v>
      </c>
      <c r="C9613" s="417" t="s">
        <v>2281</v>
      </c>
      <c r="D9613" s="417" t="s">
        <v>5464</v>
      </c>
      <c r="E9613" s="391">
        <v>6.62</v>
      </c>
      <c r="F9613" s="418">
        <v>44547</v>
      </c>
      <c r="G9613" s="417" t="s">
        <v>2283</v>
      </c>
      <c r="I9613" s="379">
        <f t="shared" ca="1" si="525"/>
        <v>-24</v>
      </c>
      <c r="J9613" s="379">
        <f t="shared" ca="1" si="526"/>
        <v>-18</v>
      </c>
      <c r="K9613" s="391" t="str">
        <f t="shared" ca="1" si="527"/>
        <v>27,64</v>
      </c>
      <c r="L9613" s="379"/>
      <c r="O9613" s="379"/>
    </row>
    <row r="9614" spans="1:15">
      <c r="A9614" s="417" t="s">
        <v>2155</v>
      </c>
      <c r="B9614" s="417" t="s">
        <v>18649</v>
      </c>
      <c r="C9614" s="417" t="s">
        <v>2281</v>
      </c>
      <c r="D9614" s="417" t="s">
        <v>18650</v>
      </c>
      <c r="E9614" s="391">
        <v>3.45</v>
      </c>
      <c r="F9614" s="418">
        <v>44547</v>
      </c>
      <c r="G9614" s="417" t="s">
        <v>2286</v>
      </c>
      <c r="I9614" s="379">
        <f t="shared" ca="1" si="525"/>
        <v>-24</v>
      </c>
      <c r="J9614" s="379">
        <f t="shared" ca="1" si="526"/>
        <v>-18</v>
      </c>
      <c r="K9614" s="391" t="str">
        <f t="shared" ca="1" si="527"/>
        <v>29,39</v>
      </c>
      <c r="L9614" s="379"/>
      <c r="O9614" s="379"/>
    </row>
    <row r="9615" spans="1:15">
      <c r="A9615" s="417" t="s">
        <v>2155</v>
      </c>
      <c r="B9615" s="417" t="s">
        <v>5465</v>
      </c>
      <c r="C9615" s="417" t="s">
        <v>2281</v>
      </c>
      <c r="D9615" s="417" t="s">
        <v>5466</v>
      </c>
      <c r="E9615" s="391">
        <v>5.27</v>
      </c>
      <c r="F9615" s="418">
        <v>44547</v>
      </c>
      <c r="G9615" s="417" t="s">
        <v>2283</v>
      </c>
      <c r="I9615" s="379">
        <f t="shared" ca="1" si="525"/>
        <v>-24</v>
      </c>
      <c r="J9615" s="379">
        <f t="shared" ca="1" si="526"/>
        <v>-18</v>
      </c>
      <c r="K9615" s="391" t="str">
        <f t="shared" ca="1" si="527"/>
        <v>29,64</v>
      </c>
      <c r="L9615" s="379"/>
      <c r="O9615" s="379"/>
    </row>
    <row r="9616" spans="1:15">
      <c r="A9616" s="417" t="s">
        <v>2155</v>
      </c>
      <c r="B9616" s="417" t="s">
        <v>18035</v>
      </c>
      <c r="C9616" s="417" t="s">
        <v>2281</v>
      </c>
      <c r="D9616" s="417" t="s">
        <v>16248</v>
      </c>
      <c r="E9616" s="391">
        <v>0.01</v>
      </c>
      <c r="F9616" s="418">
        <v>44547</v>
      </c>
      <c r="G9616" s="417" t="s">
        <v>2283</v>
      </c>
      <c r="I9616" s="379">
        <f t="shared" ca="1" si="525"/>
        <v>-24</v>
      </c>
      <c r="J9616" s="379">
        <f t="shared" ca="1" si="526"/>
        <v>-18</v>
      </c>
      <c r="K9616" s="391" t="str">
        <f t="shared" ca="1" si="527"/>
        <v>30,14</v>
      </c>
      <c r="L9616" s="379"/>
      <c r="O9616" s="379"/>
    </row>
    <row r="9617" spans="1:15">
      <c r="A9617" s="417" t="s">
        <v>2155</v>
      </c>
      <c r="B9617" s="417" t="s">
        <v>13806</v>
      </c>
      <c r="C9617" s="417" t="s">
        <v>2281</v>
      </c>
      <c r="D9617" s="417" t="s">
        <v>5050</v>
      </c>
      <c r="E9617" s="391">
        <v>7.25</v>
      </c>
      <c r="F9617" s="418">
        <v>44911</v>
      </c>
      <c r="G9617" s="417" t="s">
        <v>2283</v>
      </c>
      <c r="I9617" s="379">
        <f t="shared" ca="1" si="525"/>
        <v>340</v>
      </c>
      <c r="J9617" s="379">
        <f t="shared" ca="1" si="526"/>
        <v>239</v>
      </c>
      <c r="K9617" s="391" t="str">
        <f t="shared" ca="1" si="527"/>
        <v>31,50</v>
      </c>
      <c r="L9617" s="379"/>
      <c r="O9617" s="379"/>
    </row>
    <row r="9618" spans="1:15">
      <c r="A9618" s="417" t="s">
        <v>2155</v>
      </c>
      <c r="B9618" s="417" t="s">
        <v>13807</v>
      </c>
      <c r="C9618" s="417" t="s">
        <v>2281</v>
      </c>
      <c r="D9618" s="417" t="s">
        <v>5062</v>
      </c>
      <c r="E9618" s="391">
        <v>0.01</v>
      </c>
      <c r="F9618" s="418">
        <v>44911</v>
      </c>
      <c r="G9618" s="417" t="s">
        <v>2286</v>
      </c>
      <c r="I9618" s="379">
        <f t="shared" ca="1" si="525"/>
        <v>340</v>
      </c>
      <c r="J9618" s="379">
        <f t="shared" ca="1" si="526"/>
        <v>239</v>
      </c>
      <c r="K9618" s="391" t="str">
        <f t="shared" ca="1" si="527"/>
        <v>31,75</v>
      </c>
      <c r="L9618" s="379"/>
      <c r="O9618" s="379"/>
    </row>
    <row r="9619" spans="1:15">
      <c r="A9619" s="417" t="s">
        <v>2155</v>
      </c>
      <c r="B9619" s="417" t="s">
        <v>5467</v>
      </c>
      <c r="C9619" s="417" t="s">
        <v>2281</v>
      </c>
      <c r="D9619" s="417" t="s">
        <v>5468</v>
      </c>
      <c r="E9619" s="391">
        <v>4.2</v>
      </c>
      <c r="F9619" s="418">
        <v>44547</v>
      </c>
      <c r="G9619" s="417" t="s">
        <v>2283</v>
      </c>
      <c r="I9619" s="379">
        <f t="shared" ca="1" si="525"/>
        <v>-24</v>
      </c>
      <c r="J9619" s="379">
        <f t="shared" ca="1" si="526"/>
        <v>-18</v>
      </c>
      <c r="K9619" s="391" t="str">
        <f t="shared" ca="1" si="527"/>
        <v>32,64</v>
      </c>
      <c r="L9619" s="379"/>
      <c r="O9619" s="379"/>
    </row>
    <row r="9620" spans="1:15">
      <c r="A9620" s="417" t="s">
        <v>2155</v>
      </c>
      <c r="B9620" s="417" t="s">
        <v>5469</v>
      </c>
      <c r="C9620" s="417" t="s">
        <v>2281</v>
      </c>
      <c r="D9620" s="417" t="s">
        <v>5470</v>
      </c>
      <c r="E9620" s="391">
        <v>3.37</v>
      </c>
      <c r="F9620" s="418">
        <v>44547</v>
      </c>
      <c r="G9620" s="417" t="s">
        <v>2283</v>
      </c>
      <c r="I9620" s="379">
        <f t="shared" ca="1" si="525"/>
        <v>-24</v>
      </c>
      <c r="J9620" s="379">
        <f t="shared" ca="1" si="526"/>
        <v>-18</v>
      </c>
      <c r="K9620" s="391" t="str">
        <f t="shared" ca="1" si="527"/>
        <v>34,64</v>
      </c>
      <c r="L9620" s="379"/>
      <c r="O9620" s="379"/>
    </row>
    <row r="9621" spans="1:15">
      <c r="A9621" s="417" t="s">
        <v>2155</v>
      </c>
      <c r="B9621" s="417" t="s">
        <v>18651</v>
      </c>
      <c r="C9621" s="417" t="s">
        <v>2281</v>
      </c>
      <c r="D9621" s="417" t="s">
        <v>18652</v>
      </c>
      <c r="E9621" s="391">
        <v>2.73</v>
      </c>
      <c r="F9621" s="418">
        <v>44547</v>
      </c>
      <c r="G9621" s="417" t="s">
        <v>2283</v>
      </c>
      <c r="I9621" s="379">
        <f t="shared" ca="1" si="525"/>
        <v>-24</v>
      </c>
      <c r="J9621" s="379">
        <f t="shared" ca="1" si="526"/>
        <v>-18</v>
      </c>
      <c r="K9621" s="391" t="str">
        <f t="shared" ca="1" si="527"/>
        <v>35,14</v>
      </c>
      <c r="L9621" s="379"/>
      <c r="O9621" s="379"/>
    </row>
    <row r="9622" spans="1:15">
      <c r="A9622" s="417" t="s">
        <v>2155</v>
      </c>
      <c r="B9622" s="417" t="s">
        <v>5471</v>
      </c>
      <c r="C9622" s="417" t="s">
        <v>2281</v>
      </c>
      <c r="D9622" s="417" t="s">
        <v>5472</v>
      </c>
      <c r="E9622" s="391">
        <v>2.73</v>
      </c>
      <c r="F9622" s="418">
        <v>44547</v>
      </c>
      <c r="G9622" s="417" t="s">
        <v>2283</v>
      </c>
      <c r="I9622" s="379">
        <f t="shared" ca="1" si="525"/>
        <v>-24</v>
      </c>
      <c r="J9622" s="379">
        <f t="shared" ca="1" si="526"/>
        <v>-18</v>
      </c>
      <c r="K9622" s="391" t="str">
        <f t="shared" ca="1" si="527"/>
        <v>36,64</v>
      </c>
      <c r="L9622" s="379"/>
      <c r="O9622" s="379"/>
    </row>
    <row r="9623" spans="1:15">
      <c r="A9623" s="417" t="s">
        <v>2155</v>
      </c>
      <c r="B9623" s="417" t="s">
        <v>5474</v>
      </c>
      <c r="C9623" s="417" t="s">
        <v>2332</v>
      </c>
      <c r="D9623" s="417" t="s">
        <v>5050</v>
      </c>
      <c r="E9623" s="391">
        <v>0.92</v>
      </c>
      <c r="F9623" s="418">
        <v>44214</v>
      </c>
      <c r="G9623" s="417" t="s">
        <v>2286</v>
      </c>
      <c r="I9623" s="379">
        <f t="shared" ca="1" si="525"/>
        <v>-357</v>
      </c>
      <c r="J9623" s="379">
        <f t="shared" ca="1" si="526"/>
        <v>-247</v>
      </c>
      <c r="K9623" s="391" t="str">
        <f t="shared" ca="1" si="527"/>
        <v>31,50</v>
      </c>
      <c r="L9623" s="379"/>
      <c r="O9623" s="379"/>
    </row>
    <row r="9624" spans="1:15">
      <c r="A9624" s="417" t="s">
        <v>2155</v>
      </c>
      <c r="B9624" s="417" t="s">
        <v>5475</v>
      </c>
      <c r="C9624" s="417" t="s">
        <v>2332</v>
      </c>
      <c r="D9624" s="417" t="s">
        <v>2981</v>
      </c>
      <c r="E9624" s="391">
        <v>0.01</v>
      </c>
      <c r="F9624" s="418">
        <v>44214</v>
      </c>
      <c r="G9624" s="417" t="s">
        <v>2286</v>
      </c>
      <c r="I9624" s="379">
        <f t="shared" ca="1" si="525"/>
        <v>-357</v>
      </c>
      <c r="J9624" s="379">
        <f t="shared" ca="1" si="526"/>
        <v>-247</v>
      </c>
      <c r="K9624" s="391" t="str">
        <f t="shared" ca="1" si="527"/>
        <v>10,00</v>
      </c>
      <c r="L9624" s="379"/>
      <c r="O9624" s="379"/>
    </row>
    <row r="9625" spans="1:15">
      <c r="A9625" s="417" t="s">
        <v>2155</v>
      </c>
      <c r="B9625" s="417" t="s">
        <v>13808</v>
      </c>
      <c r="C9625" s="417" t="s">
        <v>2332</v>
      </c>
      <c r="D9625" s="417" t="s">
        <v>13809</v>
      </c>
      <c r="E9625" s="391">
        <v>0.01</v>
      </c>
      <c r="F9625" s="418">
        <v>44214</v>
      </c>
      <c r="G9625" s="417" t="s">
        <v>2286</v>
      </c>
      <c r="I9625" s="379">
        <f t="shared" ca="1" si="525"/>
        <v>-357</v>
      </c>
      <c r="J9625" s="379">
        <f t="shared" ca="1" si="526"/>
        <v>-247</v>
      </c>
      <c r="K9625" s="391" t="str">
        <f t="shared" ca="1" si="527"/>
        <v>10,25</v>
      </c>
      <c r="L9625" s="379"/>
      <c r="O9625" s="379"/>
    </row>
    <row r="9626" spans="1:15">
      <c r="A9626" s="417" t="s">
        <v>2155</v>
      </c>
      <c r="B9626" s="417" t="s">
        <v>5476</v>
      </c>
      <c r="C9626" s="417" t="s">
        <v>2332</v>
      </c>
      <c r="D9626" s="417" t="s">
        <v>4151</v>
      </c>
      <c r="E9626" s="391">
        <v>0.01</v>
      </c>
      <c r="F9626" s="418">
        <v>44214</v>
      </c>
      <c r="G9626" s="417" t="s">
        <v>2286</v>
      </c>
      <c r="I9626" s="379">
        <f t="shared" ca="1" si="525"/>
        <v>-357</v>
      </c>
      <c r="J9626" s="379">
        <f t="shared" ca="1" si="526"/>
        <v>-247</v>
      </c>
      <c r="K9626" s="391" t="str">
        <f t="shared" ca="1" si="527"/>
        <v>11,00</v>
      </c>
      <c r="L9626" s="379"/>
      <c r="O9626" s="379"/>
    </row>
    <row r="9627" spans="1:15">
      <c r="A9627" s="417" t="s">
        <v>2155</v>
      </c>
      <c r="B9627" s="417" t="s">
        <v>5477</v>
      </c>
      <c r="C9627" s="417" t="s">
        <v>2332</v>
      </c>
      <c r="D9627" s="417" t="s">
        <v>4122</v>
      </c>
      <c r="E9627" s="391">
        <v>0.01</v>
      </c>
      <c r="F9627" s="418">
        <v>44214</v>
      </c>
      <c r="G9627" s="417" t="s">
        <v>2286</v>
      </c>
      <c r="I9627" s="379">
        <f t="shared" ca="1" si="525"/>
        <v>-357</v>
      </c>
      <c r="J9627" s="379">
        <f t="shared" ca="1" si="526"/>
        <v>-247</v>
      </c>
      <c r="K9627" s="391" t="str">
        <f t="shared" ca="1" si="527"/>
        <v>12,00</v>
      </c>
      <c r="L9627" s="379"/>
      <c r="O9627" s="379"/>
    </row>
    <row r="9628" spans="1:15">
      <c r="A9628" s="417" t="s">
        <v>2155</v>
      </c>
      <c r="B9628" s="417" t="s">
        <v>7186</v>
      </c>
      <c r="C9628" s="417" t="s">
        <v>2332</v>
      </c>
      <c r="D9628" s="417" t="s">
        <v>5387</v>
      </c>
      <c r="E9628" s="391">
        <v>0.01</v>
      </c>
      <c r="F9628" s="418">
        <v>44214</v>
      </c>
      <c r="G9628" s="417" t="s">
        <v>2286</v>
      </c>
      <c r="I9628" s="379">
        <f t="shared" ca="1" si="525"/>
        <v>-357</v>
      </c>
      <c r="J9628" s="379">
        <f t="shared" ca="1" si="526"/>
        <v>-247</v>
      </c>
      <c r="K9628" s="391" t="str">
        <f t="shared" ca="1" si="527"/>
        <v>15,75</v>
      </c>
      <c r="L9628" s="379"/>
      <c r="O9628" s="379"/>
    </row>
    <row r="9629" spans="1:15">
      <c r="A9629" s="417" t="s">
        <v>2155</v>
      </c>
      <c r="B9629" s="417" t="s">
        <v>7187</v>
      </c>
      <c r="C9629" s="417" t="s">
        <v>2332</v>
      </c>
      <c r="D9629" s="417" t="s">
        <v>4171</v>
      </c>
      <c r="E9629" s="391">
        <v>0.01</v>
      </c>
      <c r="F9629" s="418">
        <v>44214</v>
      </c>
      <c r="G9629" s="417" t="s">
        <v>2286</v>
      </c>
      <c r="I9629" s="379">
        <f t="shared" ca="1" si="525"/>
        <v>-357</v>
      </c>
      <c r="J9629" s="379">
        <f t="shared" ca="1" si="526"/>
        <v>-247</v>
      </c>
      <c r="K9629" s="391" t="str">
        <f t="shared" ca="1" si="527"/>
        <v>17,25</v>
      </c>
      <c r="L9629" s="379"/>
      <c r="O9629" s="379"/>
    </row>
    <row r="9630" spans="1:15">
      <c r="A9630" s="417" t="s">
        <v>2155</v>
      </c>
      <c r="B9630" s="417" t="s">
        <v>5478</v>
      </c>
      <c r="C9630" s="417" t="s">
        <v>2332</v>
      </c>
      <c r="D9630" s="417" t="s">
        <v>5210</v>
      </c>
      <c r="E9630" s="391">
        <v>0.01</v>
      </c>
      <c r="F9630" s="418">
        <v>44214</v>
      </c>
      <c r="G9630" s="417" t="s">
        <v>2286</v>
      </c>
      <c r="I9630" s="379">
        <f t="shared" ca="1" si="525"/>
        <v>-357</v>
      </c>
      <c r="J9630" s="379">
        <f t="shared" ca="1" si="526"/>
        <v>-247</v>
      </c>
      <c r="K9630" s="391" t="str">
        <f t="shared" ca="1" si="527"/>
        <v>13,00</v>
      </c>
      <c r="L9630" s="379"/>
      <c r="O9630" s="379"/>
    </row>
    <row r="9631" spans="1:15">
      <c r="A9631" s="417" t="s">
        <v>2155</v>
      </c>
      <c r="B9631" s="417" t="s">
        <v>13810</v>
      </c>
      <c r="C9631" s="417" t="s">
        <v>2332</v>
      </c>
      <c r="D9631" s="417" t="s">
        <v>13811</v>
      </c>
      <c r="E9631" s="391">
        <v>0.01</v>
      </c>
      <c r="F9631" s="418">
        <v>44214</v>
      </c>
      <c r="G9631" s="417" t="s">
        <v>2286</v>
      </c>
      <c r="I9631" s="379">
        <f t="shared" ca="1" si="525"/>
        <v>-357</v>
      </c>
      <c r="J9631" s="379">
        <f t="shared" ca="1" si="526"/>
        <v>-247</v>
      </c>
      <c r="K9631" s="391" t="str">
        <f t="shared" ca="1" si="527"/>
        <v>13,75</v>
      </c>
      <c r="L9631" s="379"/>
      <c r="O9631" s="379"/>
    </row>
    <row r="9632" spans="1:15">
      <c r="A9632" s="417" t="s">
        <v>2155</v>
      </c>
      <c r="B9632" s="417" t="s">
        <v>13812</v>
      </c>
      <c r="C9632" s="417" t="s">
        <v>2332</v>
      </c>
      <c r="D9632" s="417" t="s">
        <v>13639</v>
      </c>
      <c r="E9632" s="391">
        <v>0.01</v>
      </c>
      <c r="F9632" s="418">
        <v>44214</v>
      </c>
      <c r="G9632" s="417" t="s">
        <v>2286</v>
      </c>
      <c r="I9632" s="379">
        <f t="shared" ca="1" si="525"/>
        <v>-357</v>
      </c>
      <c r="J9632" s="379">
        <f t="shared" ca="1" si="526"/>
        <v>-247</v>
      </c>
      <c r="K9632" s="391" t="str">
        <f t="shared" ca="1" si="527"/>
        <v>14,75</v>
      </c>
      <c r="L9632" s="379"/>
      <c r="O9632" s="379"/>
    </row>
    <row r="9633" spans="1:15">
      <c r="A9633" s="417" t="s">
        <v>2155</v>
      </c>
      <c r="B9633" s="417" t="s">
        <v>5479</v>
      </c>
      <c r="C9633" s="417" t="s">
        <v>2332</v>
      </c>
      <c r="D9633" s="417" t="s">
        <v>5212</v>
      </c>
      <c r="E9633" s="391">
        <v>0.01</v>
      </c>
      <c r="F9633" s="418">
        <v>44214</v>
      </c>
      <c r="G9633" s="417" t="s">
        <v>2286</v>
      </c>
      <c r="I9633" s="379">
        <f t="shared" ca="1" si="525"/>
        <v>-357</v>
      </c>
      <c r="J9633" s="379">
        <f t="shared" ca="1" si="526"/>
        <v>-247</v>
      </c>
      <c r="K9633" s="391" t="str">
        <f t="shared" ca="1" si="527"/>
        <v>14,00</v>
      </c>
      <c r="L9633" s="379"/>
      <c r="O9633" s="379"/>
    </row>
    <row r="9634" spans="1:15">
      <c r="A9634" s="417" t="s">
        <v>2155</v>
      </c>
      <c r="B9634" s="417" t="s">
        <v>13813</v>
      </c>
      <c r="C9634" s="417" t="s">
        <v>2332</v>
      </c>
      <c r="D9634" s="417" t="s">
        <v>13814</v>
      </c>
      <c r="E9634" s="391">
        <v>0.02</v>
      </c>
      <c r="F9634" s="418">
        <v>44214</v>
      </c>
      <c r="G9634" s="417" t="s">
        <v>2286</v>
      </c>
      <c r="I9634" s="379">
        <f t="shared" ca="1" si="525"/>
        <v>-357</v>
      </c>
      <c r="J9634" s="379">
        <f t="shared" ca="1" si="526"/>
        <v>-247</v>
      </c>
      <c r="K9634" s="391" t="str">
        <f t="shared" ca="1" si="527"/>
        <v>14,25</v>
      </c>
      <c r="L9634" s="379"/>
      <c r="O9634" s="379"/>
    </row>
    <row r="9635" spans="1:15">
      <c r="A9635" s="417" t="s">
        <v>2155</v>
      </c>
      <c r="B9635" s="417" t="s">
        <v>5480</v>
      </c>
      <c r="C9635" s="417" t="s">
        <v>2332</v>
      </c>
      <c r="D9635" s="417" t="s">
        <v>2438</v>
      </c>
      <c r="E9635" s="391">
        <v>0.01</v>
      </c>
      <c r="F9635" s="418">
        <v>44214</v>
      </c>
      <c r="G9635" s="417" t="s">
        <v>2286</v>
      </c>
      <c r="I9635" s="379">
        <f t="shared" ca="1" si="525"/>
        <v>-357</v>
      </c>
      <c r="J9635" s="379">
        <f t="shared" ca="1" si="526"/>
        <v>-247</v>
      </c>
      <c r="K9635" s="391" t="str">
        <f t="shared" ca="1" si="527"/>
        <v>14,50</v>
      </c>
      <c r="L9635" s="379"/>
      <c r="O9635" s="379"/>
    </row>
    <row r="9636" spans="1:15">
      <c r="A9636" s="417" t="s">
        <v>2155</v>
      </c>
      <c r="B9636" s="417" t="s">
        <v>13815</v>
      </c>
      <c r="C9636" s="417" t="s">
        <v>2332</v>
      </c>
      <c r="D9636" s="417" t="s">
        <v>13816</v>
      </c>
      <c r="E9636" s="391">
        <v>0.01</v>
      </c>
      <c r="F9636" s="418">
        <v>44214</v>
      </c>
      <c r="G9636" s="417" t="s">
        <v>2286</v>
      </c>
      <c r="I9636" s="379">
        <f t="shared" ca="1" si="525"/>
        <v>-357</v>
      </c>
      <c r="J9636" s="379">
        <f t="shared" ca="1" si="526"/>
        <v>-247</v>
      </c>
      <c r="K9636" s="391" t="str">
        <f t="shared" ca="1" si="527"/>
        <v>17,75</v>
      </c>
      <c r="L9636" s="379"/>
      <c r="O9636" s="379"/>
    </row>
    <row r="9637" spans="1:15">
      <c r="A9637" s="417" t="s">
        <v>2155</v>
      </c>
      <c r="B9637" s="417" t="s">
        <v>7188</v>
      </c>
      <c r="C9637" s="417" t="s">
        <v>2332</v>
      </c>
      <c r="D9637" s="417" t="s">
        <v>2412</v>
      </c>
      <c r="E9637" s="391">
        <v>0.01</v>
      </c>
      <c r="F9637" s="418">
        <v>44214</v>
      </c>
      <c r="G9637" s="417" t="s">
        <v>2286</v>
      </c>
      <c r="I9637" s="379">
        <f t="shared" ca="1" si="525"/>
        <v>-357</v>
      </c>
      <c r="J9637" s="379">
        <f t="shared" ca="1" si="526"/>
        <v>-247</v>
      </c>
      <c r="K9637" s="391" t="str">
        <f t="shared" ca="1" si="527"/>
        <v>18,75</v>
      </c>
      <c r="L9637" s="379"/>
      <c r="O9637" s="379"/>
    </row>
    <row r="9638" spans="1:15">
      <c r="A9638" s="417" t="s">
        <v>2155</v>
      </c>
      <c r="B9638" s="417" t="s">
        <v>5481</v>
      </c>
      <c r="C9638" s="417" t="s">
        <v>2332</v>
      </c>
      <c r="D9638" s="417" t="s">
        <v>4102</v>
      </c>
      <c r="E9638" s="391">
        <v>0.01</v>
      </c>
      <c r="F9638" s="418">
        <v>44214</v>
      </c>
      <c r="G9638" s="417" t="s">
        <v>2286</v>
      </c>
      <c r="I9638" s="379">
        <f t="shared" ca="1" si="525"/>
        <v>-357</v>
      </c>
      <c r="J9638" s="379">
        <f t="shared" ca="1" si="526"/>
        <v>-247</v>
      </c>
      <c r="K9638" s="391" t="str">
        <f t="shared" ca="1" si="527"/>
        <v>15,00</v>
      </c>
      <c r="L9638" s="379"/>
      <c r="O9638" s="379"/>
    </row>
    <row r="9639" spans="1:15">
      <c r="A9639" s="417" t="s">
        <v>2155</v>
      </c>
      <c r="B9639" s="417" t="s">
        <v>5482</v>
      </c>
      <c r="C9639" s="417" t="s">
        <v>2332</v>
      </c>
      <c r="D9639" s="417" t="s">
        <v>3517</v>
      </c>
      <c r="E9639" s="391">
        <v>0.01</v>
      </c>
      <c r="F9639" s="418">
        <v>44214</v>
      </c>
      <c r="G9639" s="417" t="s">
        <v>2286</v>
      </c>
      <c r="I9639" s="379">
        <f t="shared" ca="1" si="525"/>
        <v>-357</v>
      </c>
      <c r="J9639" s="379">
        <f t="shared" ca="1" si="526"/>
        <v>-247</v>
      </c>
      <c r="K9639" s="391" t="str">
        <f t="shared" ca="1" si="527"/>
        <v>15,25</v>
      </c>
      <c r="L9639" s="379"/>
      <c r="O9639" s="379"/>
    </row>
    <row r="9640" spans="1:15">
      <c r="A9640" s="417" t="s">
        <v>2155</v>
      </c>
      <c r="B9640" s="417" t="s">
        <v>7189</v>
      </c>
      <c r="C9640" s="417" t="s">
        <v>2332</v>
      </c>
      <c r="D9640" s="417" t="s">
        <v>2417</v>
      </c>
      <c r="E9640" s="391">
        <v>0.01</v>
      </c>
      <c r="F9640" s="418">
        <v>44214</v>
      </c>
      <c r="G9640" s="417" t="s">
        <v>2286</v>
      </c>
      <c r="I9640" s="379">
        <f t="shared" ca="1" si="525"/>
        <v>-357</v>
      </c>
      <c r="J9640" s="379">
        <f t="shared" ca="1" si="526"/>
        <v>-247</v>
      </c>
      <c r="K9640" s="391" t="str">
        <f t="shared" ca="1" si="527"/>
        <v>16,75</v>
      </c>
      <c r="L9640" s="379"/>
      <c r="O9640" s="379"/>
    </row>
    <row r="9641" spans="1:15">
      <c r="A9641" s="417" t="s">
        <v>2155</v>
      </c>
      <c r="B9641" s="417" t="s">
        <v>7190</v>
      </c>
      <c r="C9641" s="417" t="s">
        <v>2332</v>
      </c>
      <c r="D9641" s="417" t="s">
        <v>4179</v>
      </c>
      <c r="E9641" s="391">
        <v>0.01</v>
      </c>
      <c r="F9641" s="418">
        <v>44214</v>
      </c>
      <c r="G9641" s="417" t="s">
        <v>2286</v>
      </c>
      <c r="I9641" s="379">
        <f t="shared" ca="1" si="525"/>
        <v>-357</v>
      </c>
      <c r="J9641" s="379">
        <f t="shared" ca="1" si="526"/>
        <v>-247</v>
      </c>
      <c r="K9641" s="391" t="str">
        <f t="shared" ca="1" si="527"/>
        <v>16,25</v>
      </c>
      <c r="L9641" s="379"/>
      <c r="O9641" s="379"/>
    </row>
    <row r="9642" spans="1:15">
      <c r="A9642" s="417" t="s">
        <v>187</v>
      </c>
      <c r="B9642" s="417" t="s">
        <v>5483</v>
      </c>
      <c r="C9642" s="417" t="s">
        <v>2332</v>
      </c>
      <c r="D9642" s="417" t="s">
        <v>3665</v>
      </c>
      <c r="E9642" s="391">
        <v>7.0000000000000007E-2</v>
      </c>
      <c r="F9642" s="418">
        <v>44214</v>
      </c>
      <c r="G9642" s="417" t="s">
        <v>2286</v>
      </c>
      <c r="I9642" s="379">
        <f t="shared" ca="1" si="525"/>
        <v>-357</v>
      </c>
      <c r="J9642" s="379">
        <f t="shared" ca="1" si="526"/>
        <v>-247</v>
      </c>
      <c r="K9642" s="391" t="str">
        <f t="shared" ca="1" si="527"/>
        <v>15,51</v>
      </c>
      <c r="L9642" s="379"/>
      <c r="O9642" s="379"/>
    </row>
    <row r="9643" spans="1:15">
      <c r="A9643" s="417" t="s">
        <v>188</v>
      </c>
      <c r="B9643" s="417" t="s">
        <v>5484</v>
      </c>
      <c r="C9643" s="417" t="s">
        <v>2332</v>
      </c>
      <c r="D9643" s="417" t="s">
        <v>4170</v>
      </c>
      <c r="E9643" s="391">
        <v>0.01</v>
      </c>
      <c r="F9643" s="418">
        <v>44214</v>
      </c>
      <c r="G9643" s="417" t="s">
        <v>2286</v>
      </c>
      <c r="I9643" s="379">
        <f t="shared" ca="1" si="525"/>
        <v>-357</v>
      </c>
      <c r="J9643" s="379">
        <f t="shared" ca="1" si="526"/>
        <v>-247</v>
      </c>
      <c r="K9643" s="391" t="str">
        <f t="shared" ca="1" si="527"/>
        <v>16,00</v>
      </c>
      <c r="L9643" s="379"/>
      <c r="O9643" s="379"/>
    </row>
    <row r="9644" spans="1:15">
      <c r="A9644" s="417" t="s">
        <v>2155</v>
      </c>
      <c r="B9644" s="417" t="s">
        <v>7191</v>
      </c>
      <c r="C9644" s="417" t="s">
        <v>2332</v>
      </c>
      <c r="D9644" s="417" t="s">
        <v>2435</v>
      </c>
      <c r="E9644" s="391">
        <v>0.01</v>
      </c>
      <c r="F9644" s="418">
        <v>44214</v>
      </c>
      <c r="G9644" s="417" t="s">
        <v>2286</v>
      </c>
      <c r="I9644" s="379">
        <f t="shared" ca="1" si="525"/>
        <v>-357</v>
      </c>
      <c r="J9644" s="379">
        <f t="shared" ca="1" si="526"/>
        <v>-247</v>
      </c>
      <c r="K9644" s="391" t="str">
        <f t="shared" ca="1" si="527"/>
        <v>20,50</v>
      </c>
      <c r="L9644" s="379"/>
      <c r="O9644" s="379"/>
    </row>
    <row r="9645" spans="1:15">
      <c r="A9645" s="417" t="s">
        <v>2155</v>
      </c>
      <c r="B9645" s="417" t="s">
        <v>5485</v>
      </c>
      <c r="C9645" s="417" t="s">
        <v>2332</v>
      </c>
      <c r="D9645" s="417" t="s">
        <v>2395</v>
      </c>
      <c r="E9645" s="391">
        <v>0.01</v>
      </c>
      <c r="F9645" s="418">
        <v>44214</v>
      </c>
      <c r="G9645" s="417" t="s">
        <v>2286</v>
      </c>
      <c r="I9645" s="379">
        <f t="shared" ca="1" si="525"/>
        <v>-357</v>
      </c>
      <c r="J9645" s="379">
        <f t="shared" ca="1" si="526"/>
        <v>-247</v>
      </c>
      <c r="K9645" s="391" t="str">
        <f t="shared" ca="1" si="527"/>
        <v>17,00</v>
      </c>
      <c r="L9645" s="379"/>
      <c r="O9645" s="379"/>
    </row>
    <row r="9646" spans="1:15">
      <c r="A9646" s="417" t="s">
        <v>2155</v>
      </c>
      <c r="B9646" s="417" t="s">
        <v>5486</v>
      </c>
      <c r="C9646" s="417" t="s">
        <v>2332</v>
      </c>
      <c r="D9646" s="417" t="s">
        <v>4168</v>
      </c>
      <c r="E9646" s="391">
        <v>0.01</v>
      </c>
      <c r="F9646" s="418">
        <v>44214</v>
      </c>
      <c r="G9646" s="417" t="s">
        <v>2286</v>
      </c>
      <c r="I9646" s="379">
        <f t="shared" ca="1" si="525"/>
        <v>-357</v>
      </c>
      <c r="J9646" s="379">
        <f t="shared" ca="1" si="526"/>
        <v>-247</v>
      </c>
      <c r="K9646" s="391" t="str">
        <f t="shared" ca="1" si="527"/>
        <v>18,00</v>
      </c>
      <c r="L9646" s="379"/>
      <c r="O9646" s="379"/>
    </row>
    <row r="9647" spans="1:15">
      <c r="A9647" s="417" t="s">
        <v>2155</v>
      </c>
      <c r="B9647" s="417" t="s">
        <v>5487</v>
      </c>
      <c r="C9647" s="417" t="s">
        <v>2332</v>
      </c>
      <c r="D9647" s="417" t="s">
        <v>4172</v>
      </c>
      <c r="E9647" s="391">
        <v>0.01</v>
      </c>
      <c r="F9647" s="418">
        <v>44214</v>
      </c>
      <c r="G9647" s="417" t="s">
        <v>2286</v>
      </c>
      <c r="I9647" s="379">
        <f t="shared" ca="1" si="525"/>
        <v>-357</v>
      </c>
      <c r="J9647" s="379">
        <f t="shared" ca="1" si="526"/>
        <v>-247</v>
      </c>
      <c r="K9647" s="391" t="str">
        <f t="shared" ca="1" si="527"/>
        <v>18,25</v>
      </c>
      <c r="L9647" s="379"/>
      <c r="O9647" s="379"/>
    </row>
    <row r="9648" spans="1:15">
      <c r="A9648" s="417" t="s">
        <v>2155</v>
      </c>
      <c r="B9648" s="417" t="s">
        <v>5488</v>
      </c>
      <c r="C9648" s="417" t="s">
        <v>2332</v>
      </c>
      <c r="D9648" s="417" t="s">
        <v>4161</v>
      </c>
      <c r="E9648" s="391">
        <v>0.01</v>
      </c>
      <c r="F9648" s="418">
        <v>44214</v>
      </c>
      <c r="G9648" s="417" t="s">
        <v>2286</v>
      </c>
      <c r="I9648" s="379">
        <f t="shared" ca="1" si="525"/>
        <v>-357</v>
      </c>
      <c r="J9648" s="379">
        <f t="shared" ca="1" si="526"/>
        <v>-247</v>
      </c>
      <c r="K9648" s="391" t="str">
        <f t="shared" ca="1" si="527"/>
        <v>19,25</v>
      </c>
      <c r="L9648" s="379"/>
      <c r="O9648" s="379"/>
    </row>
    <row r="9649" spans="1:15">
      <c r="A9649" s="417" t="s">
        <v>187</v>
      </c>
      <c r="B9649" s="417" t="s">
        <v>5489</v>
      </c>
      <c r="C9649" s="417" t="s">
        <v>2332</v>
      </c>
      <c r="D9649" s="417" t="s">
        <v>5490</v>
      </c>
      <c r="E9649" s="391">
        <v>0.03</v>
      </c>
      <c r="F9649" s="418">
        <v>44214</v>
      </c>
      <c r="G9649" s="417" t="s">
        <v>2286</v>
      </c>
      <c r="I9649" s="379">
        <f t="shared" ca="1" si="525"/>
        <v>-357</v>
      </c>
      <c r="J9649" s="379">
        <f t="shared" ca="1" si="526"/>
        <v>-247</v>
      </c>
      <c r="K9649" s="391" t="str">
        <f t="shared" ca="1" si="527"/>
        <v>18,51</v>
      </c>
      <c r="L9649" s="379"/>
      <c r="O9649" s="379"/>
    </row>
    <row r="9650" spans="1:15">
      <c r="A9650" s="417" t="s">
        <v>188</v>
      </c>
      <c r="B9650" s="417" t="s">
        <v>5491</v>
      </c>
      <c r="C9650" s="417" t="s">
        <v>2332</v>
      </c>
      <c r="D9650" s="417" t="s">
        <v>2397</v>
      </c>
      <c r="E9650" s="391">
        <v>0.01</v>
      </c>
      <c r="F9650" s="418">
        <v>44214</v>
      </c>
      <c r="G9650" s="417" t="s">
        <v>2286</v>
      </c>
      <c r="I9650" s="379">
        <f t="shared" ca="1" si="525"/>
        <v>-357</v>
      </c>
      <c r="J9650" s="379">
        <f t="shared" ca="1" si="526"/>
        <v>-247</v>
      </c>
      <c r="K9650" s="391" t="str">
        <f t="shared" ca="1" si="527"/>
        <v>19,00</v>
      </c>
      <c r="L9650" s="379"/>
      <c r="O9650" s="379"/>
    </row>
    <row r="9651" spans="1:15">
      <c r="A9651" s="417" t="s">
        <v>2155</v>
      </c>
      <c r="B9651" s="417" t="s">
        <v>5492</v>
      </c>
      <c r="C9651" s="417" t="s">
        <v>2332</v>
      </c>
      <c r="D9651" s="417" t="s">
        <v>2439</v>
      </c>
      <c r="E9651" s="391">
        <v>0.01</v>
      </c>
      <c r="F9651" s="418">
        <v>44214</v>
      </c>
      <c r="G9651" s="417" t="s">
        <v>2286</v>
      </c>
      <c r="I9651" s="379">
        <f t="shared" ca="1" si="525"/>
        <v>-357</v>
      </c>
      <c r="J9651" s="379">
        <f t="shared" ca="1" si="526"/>
        <v>-247</v>
      </c>
      <c r="K9651" s="391" t="str">
        <f t="shared" ca="1" si="527"/>
        <v>19,75</v>
      </c>
      <c r="L9651" s="379"/>
      <c r="O9651" s="379"/>
    </row>
    <row r="9652" spans="1:15">
      <c r="A9652" s="417" t="s">
        <v>2155</v>
      </c>
      <c r="B9652" s="417" t="s">
        <v>7192</v>
      </c>
      <c r="C9652" s="417" t="s">
        <v>2332</v>
      </c>
      <c r="D9652" s="417" t="s">
        <v>4098</v>
      </c>
      <c r="E9652" s="391">
        <v>0.01</v>
      </c>
      <c r="F9652" s="418">
        <v>44214</v>
      </c>
      <c r="G9652" s="417" t="s">
        <v>2286</v>
      </c>
      <c r="I9652" s="379">
        <f t="shared" ca="1" si="525"/>
        <v>-357</v>
      </c>
      <c r="J9652" s="379">
        <f t="shared" ca="1" si="526"/>
        <v>-247</v>
      </c>
      <c r="K9652" s="391" t="str">
        <f t="shared" ca="1" si="527"/>
        <v>20,75</v>
      </c>
      <c r="L9652" s="379"/>
      <c r="O9652" s="379"/>
    </row>
    <row r="9653" spans="1:15">
      <c r="A9653" s="417" t="s">
        <v>2155</v>
      </c>
      <c r="B9653" s="417" t="s">
        <v>5493</v>
      </c>
      <c r="C9653" s="417" t="s">
        <v>2332</v>
      </c>
      <c r="D9653" s="417" t="s">
        <v>5052</v>
      </c>
      <c r="E9653" s="391">
        <v>0.08</v>
      </c>
      <c r="F9653" s="418">
        <v>44214</v>
      </c>
      <c r="G9653" s="417" t="s">
        <v>2286</v>
      </c>
      <c r="I9653" s="379">
        <f t="shared" ca="1" si="525"/>
        <v>-357</v>
      </c>
      <c r="J9653" s="379">
        <f t="shared" ca="1" si="526"/>
        <v>-247</v>
      </c>
      <c r="K9653" s="391" t="str">
        <f t="shared" ca="1" si="527"/>
        <v>32,50</v>
      </c>
      <c r="L9653" s="379"/>
      <c r="O9653" s="379"/>
    </row>
    <row r="9654" spans="1:15">
      <c r="A9654" s="417" t="s">
        <v>2155</v>
      </c>
      <c r="B9654" s="417" t="s">
        <v>5494</v>
      </c>
      <c r="C9654" s="417" t="s">
        <v>2332</v>
      </c>
      <c r="D9654" s="417" t="s">
        <v>2399</v>
      </c>
      <c r="E9654" s="391">
        <v>0.01</v>
      </c>
      <c r="F9654" s="418">
        <v>44214</v>
      </c>
      <c r="G9654" s="417" t="s">
        <v>2286</v>
      </c>
      <c r="I9654" s="379">
        <f t="shared" ca="1" si="525"/>
        <v>-357</v>
      </c>
      <c r="J9654" s="379">
        <f t="shared" ca="1" si="526"/>
        <v>-247</v>
      </c>
      <c r="K9654" s="391" t="str">
        <f t="shared" ca="1" si="527"/>
        <v>20,00</v>
      </c>
      <c r="L9654" s="379"/>
      <c r="O9654" s="379"/>
    </row>
    <row r="9655" spans="1:15">
      <c r="A9655" s="417" t="s">
        <v>2155</v>
      </c>
      <c r="B9655" s="417" t="s">
        <v>5495</v>
      </c>
      <c r="C9655" s="417" t="s">
        <v>2332</v>
      </c>
      <c r="D9655" s="417" t="s">
        <v>2424</v>
      </c>
      <c r="E9655" s="391">
        <v>0.01</v>
      </c>
      <c r="F9655" s="418">
        <v>44214</v>
      </c>
      <c r="G9655" s="417" t="s">
        <v>2286</v>
      </c>
      <c r="I9655" s="379">
        <f t="shared" ca="1" si="525"/>
        <v>-357</v>
      </c>
      <c r="J9655" s="379">
        <f t="shared" ca="1" si="526"/>
        <v>-247</v>
      </c>
      <c r="K9655" s="391" t="str">
        <f t="shared" ca="1" si="527"/>
        <v>20,25</v>
      </c>
      <c r="L9655" s="379"/>
      <c r="O9655" s="379"/>
    </row>
    <row r="9656" spans="1:15">
      <c r="A9656" s="417" t="s">
        <v>2155</v>
      </c>
      <c r="B9656" s="417" t="s">
        <v>5496</v>
      </c>
      <c r="C9656" s="417" t="s">
        <v>2332</v>
      </c>
      <c r="D9656" s="417" t="s">
        <v>2376</v>
      </c>
      <c r="E9656" s="391">
        <v>0.01</v>
      </c>
      <c r="F9656" s="418">
        <v>44214</v>
      </c>
      <c r="G9656" s="417" t="s">
        <v>2286</v>
      </c>
      <c r="I9656" s="379">
        <f t="shared" ca="1" si="525"/>
        <v>-357</v>
      </c>
      <c r="J9656" s="379">
        <f t="shared" ca="1" si="526"/>
        <v>-247</v>
      </c>
      <c r="K9656" s="391" t="str">
        <f t="shared" ca="1" si="527"/>
        <v>21,25</v>
      </c>
      <c r="L9656" s="379"/>
      <c r="O9656" s="379"/>
    </row>
    <row r="9657" spans="1:15">
      <c r="A9657" s="417" t="s">
        <v>2155</v>
      </c>
      <c r="B9657" s="417" t="s">
        <v>5497</v>
      </c>
      <c r="C9657" s="417" t="s">
        <v>2332</v>
      </c>
      <c r="D9657" s="417" t="s">
        <v>2440</v>
      </c>
      <c r="E9657" s="391">
        <v>0.01</v>
      </c>
      <c r="F9657" s="418">
        <v>44214</v>
      </c>
      <c r="G9657" s="417" t="s">
        <v>2286</v>
      </c>
      <c r="I9657" s="379">
        <f t="shared" ca="1" si="525"/>
        <v>-357</v>
      </c>
      <c r="J9657" s="379">
        <f t="shared" ca="1" si="526"/>
        <v>-247</v>
      </c>
      <c r="K9657" s="391" t="str">
        <f t="shared" ca="1" si="527"/>
        <v>22,75</v>
      </c>
      <c r="L9657" s="379"/>
      <c r="O9657" s="379"/>
    </row>
    <row r="9658" spans="1:15">
      <c r="A9658" s="417" t="s">
        <v>2155</v>
      </c>
      <c r="B9658" s="417" t="s">
        <v>5498</v>
      </c>
      <c r="C9658" s="417" t="s">
        <v>2332</v>
      </c>
      <c r="D9658" s="417" t="s">
        <v>2400</v>
      </c>
      <c r="E9658" s="391">
        <v>0.01</v>
      </c>
      <c r="F9658" s="418">
        <v>44214</v>
      </c>
      <c r="G9658" s="417" t="s">
        <v>2286</v>
      </c>
      <c r="I9658" s="379">
        <f t="shared" ca="1" si="525"/>
        <v>-357</v>
      </c>
      <c r="J9658" s="379">
        <f t="shared" ca="1" si="526"/>
        <v>-247</v>
      </c>
      <c r="K9658" s="391" t="str">
        <f t="shared" ca="1" si="527"/>
        <v>21,00</v>
      </c>
      <c r="L9658" s="379"/>
      <c r="O9658" s="379"/>
    </row>
    <row r="9659" spans="1:15">
      <c r="A9659" s="417" t="s">
        <v>187</v>
      </c>
      <c r="B9659" s="417" t="s">
        <v>8718</v>
      </c>
      <c r="C9659" s="417" t="s">
        <v>2332</v>
      </c>
      <c r="D9659" s="417" t="s">
        <v>5440</v>
      </c>
      <c r="E9659" s="391">
        <v>0.01</v>
      </c>
      <c r="F9659" s="418">
        <v>44214</v>
      </c>
      <c r="G9659" s="417" t="s">
        <v>2286</v>
      </c>
      <c r="I9659" s="379">
        <f t="shared" ca="1" si="525"/>
        <v>-357</v>
      </c>
      <c r="J9659" s="379">
        <f t="shared" ca="1" si="526"/>
        <v>-247</v>
      </c>
      <c r="K9659" s="391" t="str">
        <f t="shared" ca="1" si="527"/>
        <v>21,01</v>
      </c>
      <c r="L9659" s="379"/>
      <c r="O9659" s="379"/>
    </row>
    <row r="9660" spans="1:15">
      <c r="A9660" s="417" t="s">
        <v>188</v>
      </c>
      <c r="B9660" s="417" t="s">
        <v>5499</v>
      </c>
      <c r="C9660" s="417" t="s">
        <v>2332</v>
      </c>
      <c r="D9660" s="417" t="s">
        <v>5229</v>
      </c>
      <c r="E9660" s="391">
        <v>0.01</v>
      </c>
      <c r="F9660" s="418">
        <v>44214</v>
      </c>
      <c r="G9660" s="417" t="s">
        <v>2286</v>
      </c>
      <c r="I9660" s="379">
        <f t="shared" ca="1" si="525"/>
        <v>-357</v>
      </c>
      <c r="J9660" s="379">
        <f t="shared" ca="1" si="526"/>
        <v>-247</v>
      </c>
      <c r="K9660" s="391" t="str">
        <f t="shared" ca="1" si="527"/>
        <v>21,75</v>
      </c>
      <c r="L9660" s="379"/>
      <c r="O9660" s="379"/>
    </row>
    <row r="9661" spans="1:15">
      <c r="A9661" s="417" t="s">
        <v>2155</v>
      </c>
      <c r="B9661" s="417" t="s">
        <v>5500</v>
      </c>
      <c r="C9661" s="417" t="s">
        <v>2332</v>
      </c>
      <c r="D9661" s="417" t="s">
        <v>4092</v>
      </c>
      <c r="E9661" s="391">
        <v>0.01</v>
      </c>
      <c r="F9661" s="418">
        <v>44214</v>
      </c>
      <c r="G9661" s="417" t="s">
        <v>2286</v>
      </c>
      <c r="I9661" s="379">
        <f t="shared" ca="1" si="525"/>
        <v>-357</v>
      </c>
      <c r="J9661" s="379">
        <f t="shared" ca="1" si="526"/>
        <v>-247</v>
      </c>
      <c r="K9661" s="391" t="str">
        <f t="shared" ca="1" si="527"/>
        <v>22,50</v>
      </c>
      <c r="L9661" s="379"/>
      <c r="O9661" s="379"/>
    </row>
    <row r="9662" spans="1:15">
      <c r="A9662" s="417" t="s">
        <v>2155</v>
      </c>
      <c r="B9662" s="417" t="s">
        <v>5501</v>
      </c>
      <c r="C9662" s="417" t="s">
        <v>2332</v>
      </c>
      <c r="D9662" s="417" t="s">
        <v>2436</v>
      </c>
      <c r="E9662" s="391">
        <v>0.01</v>
      </c>
      <c r="F9662" s="418">
        <v>44214</v>
      </c>
      <c r="G9662" s="417" t="s">
        <v>2286</v>
      </c>
      <c r="I9662" s="379">
        <f t="shared" ca="1" si="525"/>
        <v>-357</v>
      </c>
      <c r="J9662" s="379">
        <f t="shared" ca="1" si="526"/>
        <v>-247</v>
      </c>
      <c r="K9662" s="391" t="str">
        <f t="shared" ca="1" si="527"/>
        <v>21,50</v>
      </c>
      <c r="L9662" s="379"/>
      <c r="O9662" s="379"/>
    </row>
    <row r="9663" spans="1:15">
      <c r="A9663" s="417" t="s">
        <v>2155</v>
      </c>
      <c r="B9663" s="417" t="s">
        <v>5502</v>
      </c>
      <c r="C9663" s="417" t="s">
        <v>2332</v>
      </c>
      <c r="D9663" s="417" t="s">
        <v>4100</v>
      </c>
      <c r="E9663" s="391">
        <v>0.02</v>
      </c>
      <c r="F9663" s="418">
        <v>44214</v>
      </c>
      <c r="G9663" s="417" t="s">
        <v>2286</v>
      </c>
      <c r="I9663" s="379">
        <f t="shared" ca="1" si="525"/>
        <v>-357</v>
      </c>
      <c r="J9663" s="379">
        <f t="shared" ca="1" si="526"/>
        <v>-247</v>
      </c>
      <c r="K9663" s="391" t="str">
        <f t="shared" ca="1" si="527"/>
        <v>23,75</v>
      </c>
      <c r="L9663" s="379"/>
      <c r="O9663" s="379"/>
    </row>
    <row r="9664" spans="1:15">
      <c r="A9664" s="417" t="s">
        <v>2155</v>
      </c>
      <c r="B9664" s="417" t="s">
        <v>5503</v>
      </c>
      <c r="C9664" s="417" t="s">
        <v>2332</v>
      </c>
      <c r="D9664" s="417" t="s">
        <v>2426</v>
      </c>
      <c r="E9664" s="391">
        <v>0.01</v>
      </c>
      <c r="F9664" s="418">
        <v>44214</v>
      </c>
      <c r="G9664" s="417" t="s">
        <v>2286</v>
      </c>
      <c r="I9664" s="379">
        <f t="shared" ca="1" si="525"/>
        <v>-357</v>
      </c>
      <c r="J9664" s="379">
        <f t="shared" ca="1" si="526"/>
        <v>-247</v>
      </c>
      <c r="K9664" s="391" t="str">
        <f t="shared" ca="1" si="527"/>
        <v>22,00</v>
      </c>
      <c r="L9664" s="379"/>
      <c r="O9664" s="379"/>
    </row>
    <row r="9665" spans="1:15">
      <c r="A9665" s="417" t="s">
        <v>2155</v>
      </c>
      <c r="B9665" s="417" t="s">
        <v>5504</v>
      </c>
      <c r="C9665" s="417" t="s">
        <v>2332</v>
      </c>
      <c r="D9665" s="417" t="s">
        <v>2413</v>
      </c>
      <c r="E9665" s="391">
        <v>0.01</v>
      </c>
      <c r="F9665" s="418">
        <v>44214</v>
      </c>
      <c r="G9665" s="417" t="s">
        <v>2286</v>
      </c>
      <c r="I9665" s="379">
        <f t="shared" ca="1" si="525"/>
        <v>-357</v>
      </c>
      <c r="J9665" s="379">
        <f t="shared" ca="1" si="526"/>
        <v>-247</v>
      </c>
      <c r="K9665" s="391" t="str">
        <f t="shared" ca="1" si="527"/>
        <v>22,25</v>
      </c>
      <c r="L9665" s="379"/>
      <c r="O9665" s="379"/>
    </row>
    <row r="9666" spans="1:15">
      <c r="A9666" s="417" t="s">
        <v>2155</v>
      </c>
      <c r="B9666" s="417" t="s">
        <v>8719</v>
      </c>
      <c r="C9666" s="417" t="s">
        <v>2332</v>
      </c>
      <c r="D9666" s="417" t="s">
        <v>2401</v>
      </c>
      <c r="E9666" s="391">
        <v>0.02</v>
      </c>
      <c r="F9666" s="418">
        <v>44214</v>
      </c>
      <c r="G9666" s="417" t="s">
        <v>2286</v>
      </c>
      <c r="I9666" s="379">
        <f t="shared" ca="1" si="525"/>
        <v>-357</v>
      </c>
      <c r="J9666" s="379">
        <f t="shared" ca="1" si="526"/>
        <v>-247</v>
      </c>
      <c r="K9666" s="391" t="str">
        <f t="shared" ca="1" si="527"/>
        <v>23,25</v>
      </c>
      <c r="L9666" s="379"/>
      <c r="O9666" s="379"/>
    </row>
    <row r="9667" spans="1:15">
      <c r="A9667" s="417" t="s">
        <v>187</v>
      </c>
      <c r="B9667" s="417" t="s">
        <v>13817</v>
      </c>
      <c r="C9667" s="417" t="s">
        <v>2332</v>
      </c>
      <c r="D9667" s="417" t="s">
        <v>8916</v>
      </c>
      <c r="E9667" s="391">
        <v>0.01</v>
      </c>
      <c r="F9667" s="418">
        <v>44214</v>
      </c>
      <c r="G9667" s="417" t="s">
        <v>2286</v>
      </c>
      <c r="I9667" s="379">
        <f t="shared" ca="1" si="525"/>
        <v>-357</v>
      </c>
      <c r="J9667" s="379">
        <f t="shared" ca="1" si="526"/>
        <v>-247</v>
      </c>
      <c r="K9667" s="391" t="str">
        <f t="shared" ca="1" si="527"/>
        <v>22,76</v>
      </c>
      <c r="L9667" s="379"/>
      <c r="O9667" s="379"/>
    </row>
    <row r="9668" spans="1:15">
      <c r="A9668" s="417" t="s">
        <v>188</v>
      </c>
      <c r="B9668" s="417" t="s">
        <v>8720</v>
      </c>
      <c r="C9668" s="417" t="s">
        <v>2332</v>
      </c>
      <c r="D9668" s="417" t="s">
        <v>2415</v>
      </c>
      <c r="E9668" s="391">
        <v>0.02</v>
      </c>
      <c r="F9668" s="418">
        <v>44214</v>
      </c>
      <c r="G9668" s="417" t="s">
        <v>2286</v>
      </c>
      <c r="I9668" s="379">
        <f t="shared" ca="1" si="525"/>
        <v>-357</v>
      </c>
      <c r="J9668" s="379">
        <f t="shared" ca="1" si="526"/>
        <v>-247</v>
      </c>
      <c r="K9668" s="391" t="str">
        <f t="shared" ca="1" si="527"/>
        <v>24,50</v>
      </c>
      <c r="L9668" s="379"/>
      <c r="O9668" s="379"/>
    </row>
    <row r="9669" spans="1:15">
      <c r="A9669" s="417" t="s">
        <v>2155</v>
      </c>
      <c r="B9669" s="417" t="s">
        <v>5505</v>
      </c>
      <c r="C9669" s="417" t="s">
        <v>2332</v>
      </c>
      <c r="D9669" s="417" t="s">
        <v>2378</v>
      </c>
      <c r="E9669" s="391">
        <v>0.01</v>
      </c>
      <c r="F9669" s="418">
        <v>44214</v>
      </c>
      <c r="G9669" s="417" t="s">
        <v>2286</v>
      </c>
      <c r="I9669" s="379">
        <f t="shared" ca="1" si="525"/>
        <v>-357</v>
      </c>
      <c r="J9669" s="379">
        <f t="shared" ca="1" si="526"/>
        <v>-247</v>
      </c>
      <c r="K9669" s="391" t="str">
        <f t="shared" ca="1" si="527"/>
        <v>23,00</v>
      </c>
      <c r="L9669" s="379"/>
      <c r="O9669" s="379"/>
    </row>
    <row r="9670" spans="1:15">
      <c r="A9670" s="417" t="s">
        <v>2155</v>
      </c>
      <c r="B9670" s="417" t="s">
        <v>5506</v>
      </c>
      <c r="C9670" s="417" t="s">
        <v>2332</v>
      </c>
      <c r="D9670" s="417" t="s">
        <v>2380</v>
      </c>
      <c r="E9670" s="391">
        <v>0.02</v>
      </c>
      <c r="F9670" s="418">
        <v>44214</v>
      </c>
      <c r="G9670" s="417" t="s">
        <v>2286</v>
      </c>
      <c r="I9670" s="379">
        <f t="shared" ca="1" si="525"/>
        <v>-357</v>
      </c>
      <c r="J9670" s="379">
        <f t="shared" ca="1" si="526"/>
        <v>-247</v>
      </c>
      <c r="K9670" s="391" t="str">
        <f t="shared" ca="1" si="527"/>
        <v>23,50</v>
      </c>
      <c r="L9670" s="379"/>
      <c r="O9670" s="379"/>
    </row>
    <row r="9671" spans="1:15">
      <c r="A9671" s="417" t="s">
        <v>2155</v>
      </c>
      <c r="B9671" s="417" t="s">
        <v>5507</v>
      </c>
      <c r="C9671" s="417" t="s">
        <v>2332</v>
      </c>
      <c r="D9671" s="417" t="s">
        <v>5239</v>
      </c>
      <c r="E9671" s="391">
        <v>0.03</v>
      </c>
      <c r="F9671" s="418">
        <v>44214</v>
      </c>
      <c r="G9671" s="417" t="s">
        <v>2286</v>
      </c>
      <c r="I9671" s="379">
        <f t="shared" ca="1" si="525"/>
        <v>-357</v>
      </c>
      <c r="J9671" s="379">
        <f t="shared" ca="1" si="526"/>
        <v>-247</v>
      </c>
      <c r="K9671" s="391" t="str">
        <f t="shared" ca="1" si="527"/>
        <v>25,25</v>
      </c>
      <c r="L9671" s="379"/>
      <c r="O9671" s="379"/>
    </row>
    <row r="9672" spans="1:15">
      <c r="A9672" s="417" t="s">
        <v>187</v>
      </c>
      <c r="B9672" s="417" t="s">
        <v>8721</v>
      </c>
      <c r="C9672" s="417" t="s">
        <v>2332</v>
      </c>
      <c r="D9672" s="417" t="s">
        <v>5454</v>
      </c>
      <c r="E9672" s="391">
        <v>0.06</v>
      </c>
      <c r="F9672" s="418">
        <v>44214</v>
      </c>
      <c r="G9672" s="417" t="s">
        <v>2286</v>
      </c>
      <c r="I9672" s="379">
        <f t="shared" ca="1" si="525"/>
        <v>-357</v>
      </c>
      <c r="J9672" s="379">
        <f t="shared" ca="1" si="526"/>
        <v>-247</v>
      </c>
      <c r="K9672" s="391" t="str">
        <f t="shared" ca="1" si="527"/>
        <v>24,01</v>
      </c>
      <c r="L9672" s="379"/>
      <c r="O9672" s="379"/>
    </row>
    <row r="9673" spans="1:15">
      <c r="A9673" s="417" t="s">
        <v>2155</v>
      </c>
      <c r="B9673" s="417" t="s">
        <v>5508</v>
      </c>
      <c r="C9673" s="417" t="s">
        <v>2332</v>
      </c>
      <c r="D9673" s="417" t="s">
        <v>5241</v>
      </c>
      <c r="E9673" s="391">
        <v>0.01</v>
      </c>
      <c r="F9673" s="418">
        <v>44214</v>
      </c>
      <c r="G9673" s="417" t="s">
        <v>2286</v>
      </c>
      <c r="I9673" s="379">
        <f t="shared" ca="1" si="525"/>
        <v>-357</v>
      </c>
      <c r="J9673" s="379">
        <f t="shared" ca="1" si="526"/>
        <v>-247</v>
      </c>
      <c r="K9673" s="391" t="str">
        <f t="shared" ca="1" si="527"/>
        <v>23,76</v>
      </c>
      <c r="L9673" s="379"/>
      <c r="O9673" s="379"/>
    </row>
    <row r="9674" spans="1:15">
      <c r="A9674" s="417" t="s">
        <v>188</v>
      </c>
      <c r="B9674" s="417" t="s">
        <v>5509</v>
      </c>
      <c r="C9674" s="417" t="s">
        <v>2332</v>
      </c>
      <c r="D9674" s="417" t="s">
        <v>2414</v>
      </c>
      <c r="E9674" s="391">
        <v>0.02</v>
      </c>
      <c r="F9674" s="418">
        <v>44214</v>
      </c>
      <c r="G9674" s="417" t="s">
        <v>2286</v>
      </c>
      <c r="I9674" s="379">
        <f t="shared" ref="I9674:I9737" ca="1" si="528">IF(F9674&lt;&gt;"",F9674-$I$199,"")</f>
        <v>-357</v>
      </c>
      <c r="J9674" s="379">
        <f t="shared" ref="J9674:J9737" ca="1" si="529">IF(I9674&lt;&gt;"",NETWORKDAYS($I$199,F9674-1,$N$201:$N$224),"")</f>
        <v>-247</v>
      </c>
      <c r="K9674" s="391" t="str">
        <f t="shared" ref="K9674:K9737" ca="1" si="530">IF(I9674&lt;&gt;"",RIGHT(D9674,LEN(D9674)-FIND(" ",D9674)),"")</f>
        <v>24,00</v>
      </c>
      <c r="L9674" s="379"/>
      <c r="O9674" s="379"/>
    </row>
    <row r="9675" spans="1:15">
      <c r="A9675" s="417" t="s">
        <v>2155</v>
      </c>
      <c r="B9675" s="417" t="s">
        <v>7193</v>
      </c>
      <c r="C9675" s="417" t="s">
        <v>2332</v>
      </c>
      <c r="D9675" s="417" t="s">
        <v>5244</v>
      </c>
      <c r="E9675" s="391">
        <v>0.02</v>
      </c>
      <c r="F9675" s="418">
        <v>44214</v>
      </c>
      <c r="G9675" s="417" t="s">
        <v>2286</v>
      </c>
      <c r="I9675" s="379">
        <f t="shared" ca="1" si="528"/>
        <v>-357</v>
      </c>
      <c r="J9675" s="379">
        <f t="shared" ca="1" si="529"/>
        <v>-247</v>
      </c>
      <c r="K9675" s="391" t="str">
        <f t="shared" ca="1" si="530"/>
        <v>24,25</v>
      </c>
      <c r="L9675" s="379"/>
      <c r="O9675" s="379"/>
    </row>
    <row r="9676" spans="1:15">
      <c r="A9676" s="417" t="s">
        <v>2155</v>
      </c>
      <c r="B9676" s="417" t="s">
        <v>5510</v>
      </c>
      <c r="C9676" s="417" t="s">
        <v>2332</v>
      </c>
      <c r="D9676" s="417" t="s">
        <v>2418</v>
      </c>
      <c r="E9676" s="391">
        <v>0.03</v>
      </c>
      <c r="F9676" s="418">
        <v>44214</v>
      </c>
      <c r="G9676" s="417" t="s">
        <v>2286</v>
      </c>
      <c r="I9676" s="379">
        <f t="shared" ca="1" si="528"/>
        <v>-357</v>
      </c>
      <c r="J9676" s="379">
        <f t="shared" ca="1" si="529"/>
        <v>-247</v>
      </c>
      <c r="K9676" s="391" t="str">
        <f t="shared" ca="1" si="530"/>
        <v>24,75</v>
      </c>
      <c r="L9676" s="379"/>
      <c r="O9676" s="379"/>
    </row>
    <row r="9677" spans="1:15">
      <c r="A9677" s="417" t="s">
        <v>2155</v>
      </c>
      <c r="B9677" s="417" t="s">
        <v>5511</v>
      </c>
      <c r="C9677" s="417" t="s">
        <v>2332</v>
      </c>
      <c r="D9677" s="417" t="s">
        <v>2402</v>
      </c>
      <c r="E9677" s="391">
        <v>0.02</v>
      </c>
      <c r="F9677" s="418">
        <v>44214</v>
      </c>
      <c r="G9677" s="417" t="s">
        <v>2286</v>
      </c>
      <c r="I9677" s="379">
        <f t="shared" ca="1" si="528"/>
        <v>-357</v>
      </c>
      <c r="J9677" s="379">
        <f t="shared" ca="1" si="529"/>
        <v>-247</v>
      </c>
      <c r="K9677" s="391" t="str">
        <f t="shared" ca="1" si="530"/>
        <v>25,00</v>
      </c>
      <c r="L9677" s="379"/>
      <c r="O9677" s="379"/>
    </row>
    <row r="9678" spans="1:15">
      <c r="A9678" s="417" t="s">
        <v>187</v>
      </c>
      <c r="B9678" s="417" t="s">
        <v>8722</v>
      </c>
      <c r="C9678" s="417" t="s">
        <v>2332</v>
      </c>
      <c r="D9678" s="417" t="s">
        <v>5444</v>
      </c>
      <c r="E9678" s="391">
        <v>0.01</v>
      </c>
      <c r="F9678" s="418">
        <v>44214</v>
      </c>
      <c r="G9678" s="417" t="s">
        <v>2286</v>
      </c>
      <c r="I9678" s="379">
        <f t="shared" ca="1" si="528"/>
        <v>-357</v>
      </c>
      <c r="J9678" s="379">
        <f t="shared" ca="1" si="529"/>
        <v>-247</v>
      </c>
      <c r="K9678" s="391" t="str">
        <f t="shared" ca="1" si="530"/>
        <v>25,01</v>
      </c>
      <c r="L9678" s="379"/>
      <c r="O9678" s="379"/>
    </row>
    <row r="9679" spans="1:15">
      <c r="A9679" s="417" t="s">
        <v>188</v>
      </c>
      <c r="B9679" s="417" t="s">
        <v>5512</v>
      </c>
      <c r="C9679" s="417" t="s">
        <v>2332</v>
      </c>
      <c r="D9679" s="417" t="s">
        <v>2382</v>
      </c>
      <c r="E9679" s="391">
        <v>0.02</v>
      </c>
      <c r="F9679" s="418">
        <v>44214</v>
      </c>
      <c r="G9679" s="417" t="s">
        <v>2286</v>
      </c>
      <c r="I9679" s="379">
        <f t="shared" ca="1" si="528"/>
        <v>-357</v>
      </c>
      <c r="J9679" s="379">
        <f t="shared" ca="1" si="529"/>
        <v>-247</v>
      </c>
      <c r="K9679" s="391" t="str">
        <f t="shared" ca="1" si="530"/>
        <v>25,75</v>
      </c>
      <c r="L9679" s="379"/>
      <c r="O9679" s="379"/>
    </row>
    <row r="9680" spans="1:15">
      <c r="A9680" s="417" t="s">
        <v>2155</v>
      </c>
      <c r="B9680" s="417" t="s">
        <v>8723</v>
      </c>
      <c r="C9680" s="417" t="s">
        <v>2332</v>
      </c>
      <c r="D9680" s="417" t="s">
        <v>5249</v>
      </c>
      <c r="E9680" s="391">
        <v>0.05</v>
      </c>
      <c r="F9680" s="418">
        <v>44214</v>
      </c>
      <c r="G9680" s="417" t="s">
        <v>2286</v>
      </c>
      <c r="I9680" s="379">
        <f t="shared" ca="1" si="528"/>
        <v>-357</v>
      </c>
      <c r="J9680" s="379">
        <f t="shared" ca="1" si="529"/>
        <v>-247</v>
      </c>
      <c r="K9680" s="391" t="str">
        <f t="shared" ca="1" si="530"/>
        <v>27,25</v>
      </c>
      <c r="L9680" s="379"/>
      <c r="O9680" s="379"/>
    </row>
    <row r="9681" spans="1:15">
      <c r="A9681" s="417" t="s">
        <v>2155</v>
      </c>
      <c r="B9681" s="417" t="s">
        <v>5513</v>
      </c>
      <c r="C9681" s="417" t="s">
        <v>2332</v>
      </c>
      <c r="D9681" s="417" t="s">
        <v>5251</v>
      </c>
      <c r="E9681" s="391">
        <v>0.03</v>
      </c>
      <c r="F9681" s="418">
        <v>44214</v>
      </c>
      <c r="G9681" s="417" t="s">
        <v>2286</v>
      </c>
      <c r="I9681" s="379">
        <f t="shared" ca="1" si="528"/>
        <v>-357</v>
      </c>
      <c r="J9681" s="379">
        <f t="shared" ca="1" si="529"/>
        <v>-247</v>
      </c>
      <c r="K9681" s="391" t="str">
        <f t="shared" ca="1" si="530"/>
        <v>25,50</v>
      </c>
      <c r="L9681" s="379"/>
      <c r="O9681" s="379"/>
    </row>
    <row r="9682" spans="1:15">
      <c r="A9682" s="417" t="s">
        <v>2155</v>
      </c>
      <c r="B9682" s="417" t="s">
        <v>8724</v>
      </c>
      <c r="C9682" s="417" t="s">
        <v>2332</v>
      </c>
      <c r="D9682" s="417" t="s">
        <v>2752</v>
      </c>
      <c r="E9682" s="391">
        <v>0.06</v>
      </c>
      <c r="F9682" s="418">
        <v>44214</v>
      </c>
      <c r="G9682" s="417" t="s">
        <v>2286</v>
      </c>
      <c r="I9682" s="379">
        <f t="shared" ca="1" si="528"/>
        <v>-357</v>
      </c>
      <c r="J9682" s="379">
        <f t="shared" ca="1" si="529"/>
        <v>-247</v>
      </c>
      <c r="K9682" s="391" t="str">
        <f t="shared" ca="1" si="530"/>
        <v>27,75</v>
      </c>
      <c r="L9682" s="379"/>
      <c r="O9682" s="379"/>
    </row>
    <row r="9683" spans="1:15">
      <c r="A9683" s="417" t="s">
        <v>2155</v>
      </c>
      <c r="B9683" s="417" t="s">
        <v>5514</v>
      </c>
      <c r="C9683" s="417" t="s">
        <v>2332</v>
      </c>
      <c r="D9683" s="417" t="s">
        <v>2403</v>
      </c>
      <c r="E9683" s="391">
        <v>0.03</v>
      </c>
      <c r="F9683" s="418">
        <v>44214</v>
      </c>
      <c r="G9683" s="417" t="s">
        <v>2286</v>
      </c>
      <c r="I9683" s="379">
        <f t="shared" ca="1" si="528"/>
        <v>-357</v>
      </c>
      <c r="J9683" s="379">
        <f t="shared" ca="1" si="529"/>
        <v>-247</v>
      </c>
      <c r="K9683" s="391" t="str">
        <f t="shared" ca="1" si="530"/>
        <v>26,00</v>
      </c>
      <c r="L9683" s="379"/>
      <c r="O9683" s="379"/>
    </row>
    <row r="9684" spans="1:15">
      <c r="A9684" s="417" t="s">
        <v>187</v>
      </c>
      <c r="B9684" s="417" t="s">
        <v>13818</v>
      </c>
      <c r="C9684" s="417" t="s">
        <v>2332</v>
      </c>
      <c r="D9684" s="417" t="s">
        <v>8716</v>
      </c>
      <c r="E9684" s="391">
        <v>0.05</v>
      </c>
      <c r="F9684" s="418">
        <v>44214</v>
      </c>
      <c r="G9684" s="417" t="s">
        <v>2286</v>
      </c>
      <c r="I9684" s="379">
        <f t="shared" ca="1" si="528"/>
        <v>-357</v>
      </c>
      <c r="J9684" s="379">
        <f t="shared" ca="1" si="529"/>
        <v>-247</v>
      </c>
      <c r="K9684" s="391" t="str">
        <f t="shared" ca="1" si="530"/>
        <v>26,01</v>
      </c>
      <c r="L9684" s="379"/>
      <c r="O9684" s="379"/>
    </row>
    <row r="9685" spans="1:15">
      <c r="A9685" s="417" t="s">
        <v>2155</v>
      </c>
      <c r="B9685" s="417" t="s">
        <v>13819</v>
      </c>
      <c r="C9685" s="417" t="s">
        <v>2332</v>
      </c>
      <c r="D9685" s="417" t="s">
        <v>9632</v>
      </c>
      <c r="E9685" s="391">
        <v>7.0000000000000007E-2</v>
      </c>
      <c r="F9685" s="418">
        <v>44214</v>
      </c>
      <c r="G9685" s="417" t="s">
        <v>2286</v>
      </c>
      <c r="I9685" s="379">
        <f t="shared" ca="1" si="528"/>
        <v>-357</v>
      </c>
      <c r="J9685" s="379">
        <f t="shared" ca="1" si="529"/>
        <v>-247</v>
      </c>
      <c r="K9685" s="391" t="str">
        <f t="shared" ca="1" si="530"/>
        <v>26,51</v>
      </c>
      <c r="L9685" s="379"/>
      <c r="O9685" s="379"/>
    </row>
    <row r="9686" spans="1:15">
      <c r="A9686" s="417" t="s">
        <v>188</v>
      </c>
      <c r="B9686" s="417" t="s">
        <v>5515</v>
      </c>
      <c r="C9686" s="417" t="s">
        <v>2332</v>
      </c>
      <c r="D9686" s="417" t="s">
        <v>5255</v>
      </c>
      <c r="E9686" s="391">
        <v>0.04</v>
      </c>
      <c r="F9686" s="418">
        <v>44214</v>
      </c>
      <c r="G9686" s="417" t="s">
        <v>2286</v>
      </c>
      <c r="I9686" s="379">
        <f t="shared" ca="1" si="528"/>
        <v>-357</v>
      </c>
      <c r="J9686" s="379">
        <f t="shared" ca="1" si="529"/>
        <v>-247</v>
      </c>
      <c r="K9686" s="391" t="str">
        <f t="shared" ca="1" si="530"/>
        <v>26,25</v>
      </c>
      <c r="L9686" s="379"/>
      <c r="O9686" s="379"/>
    </row>
    <row r="9687" spans="1:15">
      <c r="A9687" s="417" t="s">
        <v>2155</v>
      </c>
      <c r="B9687" s="417" t="s">
        <v>5516</v>
      </c>
      <c r="C9687" s="417" t="s">
        <v>2332</v>
      </c>
      <c r="D9687" s="417" t="s">
        <v>2751</v>
      </c>
      <c r="E9687" s="391">
        <v>0.04</v>
      </c>
      <c r="F9687" s="418">
        <v>44214</v>
      </c>
      <c r="G9687" s="417" t="s">
        <v>2286</v>
      </c>
      <c r="I9687" s="379">
        <f t="shared" ca="1" si="528"/>
        <v>-357</v>
      </c>
      <c r="J9687" s="379">
        <f t="shared" ca="1" si="529"/>
        <v>-247</v>
      </c>
      <c r="K9687" s="391" t="str">
        <f t="shared" ca="1" si="530"/>
        <v>26,75</v>
      </c>
      <c r="L9687" s="379"/>
      <c r="O9687" s="379"/>
    </row>
    <row r="9688" spans="1:15">
      <c r="A9688" s="417" t="s">
        <v>187</v>
      </c>
      <c r="B9688" s="417" t="s">
        <v>13820</v>
      </c>
      <c r="C9688" s="417" t="s">
        <v>2332</v>
      </c>
      <c r="D9688" s="417" t="s">
        <v>13645</v>
      </c>
      <c r="E9688" s="391">
        <v>0.06</v>
      </c>
      <c r="F9688" s="418">
        <v>44214</v>
      </c>
      <c r="G9688" s="417" t="s">
        <v>2286</v>
      </c>
      <c r="I9688" s="379">
        <f t="shared" ca="1" si="528"/>
        <v>-357</v>
      </c>
      <c r="J9688" s="379">
        <f t="shared" ca="1" si="529"/>
        <v>-247</v>
      </c>
      <c r="K9688" s="391" t="str">
        <f t="shared" ca="1" si="530"/>
        <v>26,76</v>
      </c>
      <c r="L9688" s="379"/>
      <c r="O9688" s="379"/>
    </row>
    <row r="9689" spans="1:15">
      <c r="A9689" s="417" t="s">
        <v>188</v>
      </c>
      <c r="B9689" s="417" t="s">
        <v>5517</v>
      </c>
      <c r="C9689" s="417" t="s">
        <v>2332</v>
      </c>
      <c r="D9689" s="417" t="s">
        <v>2404</v>
      </c>
      <c r="E9689" s="391">
        <v>0.04</v>
      </c>
      <c r="F9689" s="418">
        <v>44214</v>
      </c>
      <c r="G9689" s="417" t="s">
        <v>2286</v>
      </c>
      <c r="I9689" s="379">
        <f t="shared" ca="1" si="528"/>
        <v>-357</v>
      </c>
      <c r="J9689" s="379">
        <f t="shared" ca="1" si="529"/>
        <v>-247</v>
      </c>
      <c r="K9689" s="391" t="str">
        <f t="shared" ca="1" si="530"/>
        <v>27,00</v>
      </c>
      <c r="L9689" s="379"/>
      <c r="O9689" s="379"/>
    </row>
    <row r="9690" spans="1:15">
      <c r="A9690" s="417" t="s">
        <v>187</v>
      </c>
      <c r="B9690" s="417" t="s">
        <v>8725</v>
      </c>
      <c r="C9690" s="417" t="s">
        <v>2332</v>
      </c>
      <c r="D9690" s="417" t="s">
        <v>5445</v>
      </c>
      <c r="E9690" s="391">
        <v>0.1</v>
      </c>
      <c r="F9690" s="418">
        <v>44214</v>
      </c>
      <c r="G9690" s="417" t="s">
        <v>2286</v>
      </c>
      <c r="I9690" s="379">
        <f t="shared" ca="1" si="528"/>
        <v>-357</v>
      </c>
      <c r="J9690" s="379">
        <f t="shared" ca="1" si="529"/>
        <v>-247</v>
      </c>
      <c r="K9690" s="391" t="str">
        <f t="shared" ca="1" si="530"/>
        <v>27,01</v>
      </c>
      <c r="L9690" s="379"/>
      <c r="O9690" s="379"/>
    </row>
    <row r="9691" spans="1:15">
      <c r="A9691" s="417" t="s">
        <v>2155</v>
      </c>
      <c r="B9691" s="417" t="s">
        <v>13821</v>
      </c>
      <c r="C9691" s="417" t="s">
        <v>2332</v>
      </c>
      <c r="D9691" s="417" t="s">
        <v>9589</v>
      </c>
      <c r="E9691" s="391">
        <v>0.01</v>
      </c>
      <c r="F9691" s="418">
        <v>44214</v>
      </c>
      <c r="G9691" s="417" t="s">
        <v>2286</v>
      </c>
      <c r="I9691" s="379">
        <f t="shared" ca="1" si="528"/>
        <v>-357</v>
      </c>
      <c r="J9691" s="379">
        <f t="shared" ca="1" si="529"/>
        <v>-247</v>
      </c>
      <c r="K9691" s="391" t="str">
        <f t="shared" ca="1" si="530"/>
        <v>27,26</v>
      </c>
      <c r="L9691" s="379"/>
      <c r="O9691" s="379"/>
    </row>
    <row r="9692" spans="1:15">
      <c r="A9692" s="417" t="s">
        <v>188</v>
      </c>
      <c r="B9692" s="417" t="s">
        <v>13822</v>
      </c>
      <c r="C9692" s="417" t="s">
        <v>2332</v>
      </c>
      <c r="D9692" s="417" t="s">
        <v>2384</v>
      </c>
      <c r="E9692" s="391">
        <v>7.0000000000000007E-2</v>
      </c>
      <c r="F9692" s="418">
        <v>44214</v>
      </c>
      <c r="G9692" s="417" t="s">
        <v>2286</v>
      </c>
      <c r="I9692" s="379">
        <f t="shared" ca="1" si="528"/>
        <v>-357</v>
      </c>
      <c r="J9692" s="379">
        <f t="shared" ca="1" si="529"/>
        <v>-247</v>
      </c>
      <c r="K9692" s="391" t="str">
        <f t="shared" ca="1" si="530"/>
        <v>28,25</v>
      </c>
      <c r="L9692" s="379"/>
      <c r="O9692" s="379"/>
    </row>
    <row r="9693" spans="1:15">
      <c r="A9693" s="417" t="s">
        <v>2155</v>
      </c>
      <c r="B9693" s="417" t="s">
        <v>5518</v>
      </c>
      <c r="C9693" s="417" t="s">
        <v>2332</v>
      </c>
      <c r="D9693" s="417" t="s">
        <v>2406</v>
      </c>
      <c r="E9693" s="391">
        <v>0.05</v>
      </c>
      <c r="F9693" s="418">
        <v>44214</v>
      </c>
      <c r="G9693" s="417" t="s">
        <v>2286</v>
      </c>
      <c r="I9693" s="379">
        <f t="shared" ca="1" si="528"/>
        <v>-357</v>
      </c>
      <c r="J9693" s="379">
        <f t="shared" ca="1" si="529"/>
        <v>-247</v>
      </c>
      <c r="K9693" s="391" t="str">
        <f t="shared" ca="1" si="530"/>
        <v>27,50</v>
      </c>
      <c r="L9693" s="379"/>
      <c r="O9693" s="379"/>
    </row>
    <row r="9694" spans="1:15">
      <c r="A9694" s="417" t="s">
        <v>187</v>
      </c>
      <c r="B9694" s="417" t="s">
        <v>13823</v>
      </c>
      <c r="C9694" s="417" t="s">
        <v>2332</v>
      </c>
      <c r="D9694" s="417" t="s">
        <v>9769</v>
      </c>
      <c r="E9694" s="391">
        <v>0.1</v>
      </c>
      <c r="F9694" s="418">
        <v>44214</v>
      </c>
      <c r="G9694" s="417" t="s">
        <v>2286</v>
      </c>
      <c r="I9694" s="379">
        <f t="shared" ca="1" si="528"/>
        <v>-357</v>
      </c>
      <c r="J9694" s="379">
        <f t="shared" ca="1" si="529"/>
        <v>-247</v>
      </c>
      <c r="K9694" s="391" t="str">
        <f t="shared" ca="1" si="530"/>
        <v>27,76</v>
      </c>
      <c r="L9694" s="379"/>
      <c r="O9694" s="379"/>
    </row>
    <row r="9695" spans="1:15">
      <c r="A9695" s="417" t="s">
        <v>188</v>
      </c>
      <c r="B9695" s="417" t="s">
        <v>13824</v>
      </c>
      <c r="C9695" s="417" t="s">
        <v>2332</v>
      </c>
      <c r="D9695" s="417" t="s">
        <v>8530</v>
      </c>
      <c r="E9695" s="391">
        <v>0.14000000000000001</v>
      </c>
      <c r="F9695" s="418">
        <v>44214</v>
      </c>
      <c r="G9695" s="417" t="s">
        <v>2286</v>
      </c>
      <c r="I9695" s="379">
        <f t="shared" ca="1" si="528"/>
        <v>-357</v>
      </c>
      <c r="J9695" s="379">
        <f t="shared" ca="1" si="529"/>
        <v>-247</v>
      </c>
      <c r="K9695" s="391" t="str">
        <f t="shared" ca="1" si="530"/>
        <v>29,25</v>
      </c>
      <c r="L9695" s="379"/>
      <c r="O9695" s="379"/>
    </row>
    <row r="9696" spans="1:15">
      <c r="A9696" s="417" t="s">
        <v>2155</v>
      </c>
      <c r="B9696" s="417" t="s">
        <v>5519</v>
      </c>
      <c r="C9696" s="417" t="s">
        <v>2332</v>
      </c>
      <c r="D9696" s="417" t="s">
        <v>2407</v>
      </c>
      <c r="E9696" s="391">
        <v>0.06</v>
      </c>
      <c r="F9696" s="418">
        <v>44214</v>
      </c>
      <c r="G9696" s="417" t="s">
        <v>2286</v>
      </c>
      <c r="I9696" s="379">
        <f t="shared" ca="1" si="528"/>
        <v>-357</v>
      </c>
      <c r="J9696" s="379">
        <f t="shared" ca="1" si="529"/>
        <v>-247</v>
      </c>
      <c r="K9696" s="391" t="str">
        <f t="shared" ca="1" si="530"/>
        <v>28,00</v>
      </c>
      <c r="L9696" s="379"/>
      <c r="O9696" s="379"/>
    </row>
    <row r="9697" spans="1:15">
      <c r="A9697" s="417" t="s">
        <v>187</v>
      </c>
      <c r="B9697" s="417" t="s">
        <v>8726</v>
      </c>
      <c r="C9697" s="417" t="s">
        <v>2332</v>
      </c>
      <c r="D9697" s="417" t="s">
        <v>5844</v>
      </c>
      <c r="E9697" s="391">
        <v>0.38</v>
      </c>
      <c r="F9697" s="418">
        <v>44214</v>
      </c>
      <c r="G9697" s="417" t="s">
        <v>2286</v>
      </c>
      <c r="I9697" s="379">
        <f t="shared" ca="1" si="528"/>
        <v>-357</v>
      </c>
      <c r="J9697" s="379">
        <f t="shared" ca="1" si="529"/>
        <v>-247</v>
      </c>
      <c r="K9697" s="391" t="str">
        <f t="shared" ca="1" si="530"/>
        <v>28,01</v>
      </c>
      <c r="L9697" s="379"/>
      <c r="O9697" s="379"/>
    </row>
    <row r="9698" spans="1:15">
      <c r="A9698" s="417" t="s">
        <v>188</v>
      </c>
      <c r="B9698" s="417" t="s">
        <v>5520</v>
      </c>
      <c r="C9698" s="417" t="s">
        <v>2332</v>
      </c>
      <c r="D9698" s="417" t="s">
        <v>2753</v>
      </c>
      <c r="E9698" s="391">
        <v>0.06</v>
      </c>
      <c r="F9698" s="418">
        <v>44214</v>
      </c>
      <c r="G9698" s="417" t="s">
        <v>2286</v>
      </c>
      <c r="I9698" s="379">
        <f t="shared" ca="1" si="528"/>
        <v>-357</v>
      </c>
      <c r="J9698" s="379">
        <f t="shared" ca="1" si="529"/>
        <v>-247</v>
      </c>
      <c r="K9698" s="391" t="str">
        <f t="shared" ca="1" si="530"/>
        <v>28,50</v>
      </c>
      <c r="L9698" s="379"/>
      <c r="O9698" s="379"/>
    </row>
    <row r="9699" spans="1:15">
      <c r="A9699" s="417" t="s">
        <v>2155</v>
      </c>
      <c r="B9699" s="417" t="s">
        <v>13825</v>
      </c>
      <c r="C9699" s="417" t="s">
        <v>2332</v>
      </c>
      <c r="D9699" s="417" t="s">
        <v>2416</v>
      </c>
      <c r="E9699" s="391">
        <v>0.35</v>
      </c>
      <c r="F9699" s="418">
        <v>44214</v>
      </c>
      <c r="G9699" s="417" t="s">
        <v>2286</v>
      </c>
      <c r="I9699" s="379">
        <f t="shared" ca="1" si="528"/>
        <v>-357</v>
      </c>
      <c r="J9699" s="379">
        <f t="shared" ca="1" si="529"/>
        <v>-247</v>
      </c>
      <c r="K9699" s="391" t="str">
        <f t="shared" ca="1" si="530"/>
        <v>30,25</v>
      </c>
      <c r="L9699" s="379"/>
      <c r="O9699" s="379"/>
    </row>
    <row r="9700" spans="1:15">
      <c r="A9700" s="417" t="s">
        <v>187</v>
      </c>
      <c r="B9700" s="417" t="s">
        <v>13826</v>
      </c>
      <c r="C9700" s="417" t="s">
        <v>2332</v>
      </c>
      <c r="D9700" s="417" t="s">
        <v>9743</v>
      </c>
      <c r="E9700" s="391">
        <v>1.1499999999999999</v>
      </c>
      <c r="F9700" s="418">
        <v>44214</v>
      </c>
      <c r="G9700" s="417" t="s">
        <v>2286</v>
      </c>
      <c r="I9700" s="379">
        <f t="shared" ca="1" si="528"/>
        <v>-357</v>
      </c>
      <c r="J9700" s="379">
        <f t="shared" ca="1" si="529"/>
        <v>-247</v>
      </c>
      <c r="K9700" s="391" t="str">
        <f t="shared" ca="1" si="530"/>
        <v>28,76</v>
      </c>
      <c r="L9700" s="379"/>
      <c r="O9700" s="379"/>
    </row>
    <row r="9701" spans="1:15">
      <c r="A9701" s="417" t="s">
        <v>188</v>
      </c>
      <c r="B9701" s="417" t="s">
        <v>5521</v>
      </c>
      <c r="C9701" s="417" t="s">
        <v>2332</v>
      </c>
      <c r="D9701" s="417" t="s">
        <v>5047</v>
      </c>
      <c r="E9701" s="391">
        <v>0.1</v>
      </c>
      <c r="F9701" s="418">
        <v>44214</v>
      </c>
      <c r="G9701" s="417" t="s">
        <v>2286</v>
      </c>
      <c r="I9701" s="379">
        <f t="shared" ca="1" si="528"/>
        <v>-357</v>
      </c>
      <c r="J9701" s="379">
        <f t="shared" ca="1" si="529"/>
        <v>-247</v>
      </c>
      <c r="K9701" s="391" t="str">
        <f t="shared" ca="1" si="530"/>
        <v>28,75</v>
      </c>
      <c r="L9701" s="379"/>
      <c r="O9701" s="379"/>
    </row>
    <row r="9702" spans="1:15">
      <c r="A9702" s="417" t="s">
        <v>2155</v>
      </c>
      <c r="B9702" s="417" t="s">
        <v>5522</v>
      </c>
      <c r="C9702" s="417" t="s">
        <v>2332</v>
      </c>
      <c r="D9702" s="417" t="s">
        <v>2408</v>
      </c>
      <c r="E9702" s="391">
        <v>0.09</v>
      </c>
      <c r="F9702" s="418">
        <v>44214</v>
      </c>
      <c r="G9702" s="417" t="s">
        <v>2286</v>
      </c>
      <c r="I9702" s="379">
        <f t="shared" ca="1" si="528"/>
        <v>-357</v>
      </c>
      <c r="J9702" s="379">
        <f t="shared" ca="1" si="529"/>
        <v>-247</v>
      </c>
      <c r="K9702" s="391" t="str">
        <f t="shared" ca="1" si="530"/>
        <v>29,00</v>
      </c>
      <c r="L9702" s="379"/>
      <c r="O9702" s="379"/>
    </row>
    <row r="9703" spans="1:15">
      <c r="A9703" s="417" t="s">
        <v>187</v>
      </c>
      <c r="B9703" s="417" t="s">
        <v>13827</v>
      </c>
      <c r="C9703" s="417" t="s">
        <v>2332</v>
      </c>
      <c r="D9703" s="417" t="s">
        <v>6587</v>
      </c>
      <c r="E9703" s="391">
        <v>0.1</v>
      </c>
      <c r="F9703" s="418">
        <v>44214</v>
      </c>
      <c r="G9703" s="417" t="s">
        <v>2286</v>
      </c>
      <c r="I9703" s="379">
        <f t="shared" ca="1" si="528"/>
        <v>-357</v>
      </c>
      <c r="J9703" s="379">
        <f t="shared" ca="1" si="529"/>
        <v>-247</v>
      </c>
      <c r="K9703" s="391" t="str">
        <f t="shared" ca="1" si="530"/>
        <v>29,01</v>
      </c>
      <c r="L9703" s="379"/>
      <c r="O9703" s="379"/>
    </row>
    <row r="9704" spans="1:15">
      <c r="A9704" s="417" t="s">
        <v>188</v>
      </c>
      <c r="B9704" s="417" t="s">
        <v>13828</v>
      </c>
      <c r="C9704" s="417" t="s">
        <v>2332</v>
      </c>
      <c r="D9704" s="417" t="s">
        <v>2419</v>
      </c>
      <c r="E9704" s="391">
        <v>0.22</v>
      </c>
      <c r="F9704" s="418">
        <v>44214</v>
      </c>
      <c r="G9704" s="417" t="s">
        <v>2286</v>
      </c>
      <c r="I9704" s="379">
        <f t="shared" ca="1" si="528"/>
        <v>-357</v>
      </c>
      <c r="J9704" s="379">
        <f t="shared" ca="1" si="529"/>
        <v>-247</v>
      </c>
      <c r="K9704" s="391" t="str">
        <f t="shared" ca="1" si="530"/>
        <v>29,75</v>
      </c>
      <c r="L9704" s="379"/>
      <c r="O9704" s="379"/>
    </row>
    <row r="9705" spans="1:15">
      <c r="A9705" s="417" t="s">
        <v>2155</v>
      </c>
      <c r="B9705" s="417" t="s">
        <v>5523</v>
      </c>
      <c r="C9705" s="417" t="s">
        <v>2332</v>
      </c>
      <c r="D9705" s="417" t="s">
        <v>5046</v>
      </c>
      <c r="E9705" s="391">
        <v>0.56999999999999995</v>
      </c>
      <c r="F9705" s="418">
        <v>44214</v>
      </c>
      <c r="G9705" s="417" t="s">
        <v>2286</v>
      </c>
      <c r="I9705" s="379">
        <f t="shared" ca="1" si="528"/>
        <v>-357</v>
      </c>
      <c r="J9705" s="379">
        <f t="shared" ca="1" si="529"/>
        <v>-247</v>
      </c>
      <c r="K9705" s="391" t="str">
        <f t="shared" ca="1" si="530"/>
        <v>30,75</v>
      </c>
      <c r="L9705" s="379"/>
      <c r="O9705" s="379"/>
    </row>
    <row r="9706" spans="1:15">
      <c r="A9706" s="417" t="s">
        <v>2155</v>
      </c>
      <c r="B9706" s="417" t="s">
        <v>5524</v>
      </c>
      <c r="C9706" s="417" t="s">
        <v>2332</v>
      </c>
      <c r="D9706" s="417" t="s">
        <v>2987</v>
      </c>
      <c r="E9706" s="391">
        <v>2.62</v>
      </c>
      <c r="F9706" s="418">
        <v>44214</v>
      </c>
      <c r="G9706" s="417" t="s">
        <v>2286</v>
      </c>
      <c r="I9706" s="379">
        <f t="shared" ca="1" si="528"/>
        <v>-357</v>
      </c>
      <c r="J9706" s="379">
        <f t="shared" ca="1" si="529"/>
        <v>-247</v>
      </c>
      <c r="K9706" s="391" t="str">
        <f t="shared" ca="1" si="530"/>
        <v>33,50</v>
      </c>
      <c r="L9706" s="379"/>
      <c r="O9706" s="379"/>
    </row>
    <row r="9707" spans="1:15">
      <c r="A9707" s="417" t="s">
        <v>187</v>
      </c>
      <c r="B9707" s="417" t="s">
        <v>13829</v>
      </c>
      <c r="C9707" s="417" t="s">
        <v>2332</v>
      </c>
      <c r="D9707" s="417" t="s">
        <v>9634</v>
      </c>
      <c r="E9707" s="391">
        <v>0.22</v>
      </c>
      <c r="F9707" s="418">
        <v>44214</v>
      </c>
      <c r="G9707" s="417" t="s">
        <v>2286</v>
      </c>
      <c r="I9707" s="379">
        <f t="shared" ca="1" si="528"/>
        <v>-357</v>
      </c>
      <c r="J9707" s="379">
        <f t="shared" ca="1" si="529"/>
        <v>-247</v>
      </c>
      <c r="K9707" s="391" t="str">
        <f t="shared" ca="1" si="530"/>
        <v>30,01</v>
      </c>
      <c r="L9707" s="379"/>
      <c r="O9707" s="379"/>
    </row>
    <row r="9708" spans="1:15">
      <c r="A9708" s="417" t="s">
        <v>188</v>
      </c>
      <c r="B9708" s="417" t="s">
        <v>5525</v>
      </c>
      <c r="C9708" s="417" t="s">
        <v>2332</v>
      </c>
      <c r="D9708" s="417" t="s">
        <v>2409</v>
      </c>
      <c r="E9708" s="391">
        <v>0.28000000000000003</v>
      </c>
      <c r="F9708" s="418">
        <v>44214</v>
      </c>
      <c r="G9708" s="417" t="s">
        <v>2286</v>
      </c>
      <c r="I9708" s="379">
        <f t="shared" ca="1" si="528"/>
        <v>-357</v>
      </c>
      <c r="J9708" s="379">
        <f t="shared" ca="1" si="529"/>
        <v>-247</v>
      </c>
      <c r="K9708" s="391" t="str">
        <f t="shared" ca="1" si="530"/>
        <v>30,00</v>
      </c>
      <c r="L9708" s="379"/>
      <c r="O9708" s="379"/>
    </row>
    <row r="9709" spans="1:15">
      <c r="A9709" s="417" t="s">
        <v>2155</v>
      </c>
      <c r="B9709" s="417" t="s">
        <v>5526</v>
      </c>
      <c r="C9709" s="417" t="s">
        <v>2332</v>
      </c>
      <c r="D9709" s="417" t="s">
        <v>2420</v>
      </c>
      <c r="E9709" s="391">
        <v>0.44</v>
      </c>
      <c r="F9709" s="418">
        <v>44214</v>
      </c>
      <c r="G9709" s="417" t="s">
        <v>2286</v>
      </c>
      <c r="I9709" s="379">
        <f t="shared" ca="1" si="528"/>
        <v>-357</v>
      </c>
      <c r="J9709" s="379">
        <f t="shared" ca="1" si="529"/>
        <v>-247</v>
      </c>
      <c r="K9709" s="391" t="str">
        <f t="shared" ca="1" si="530"/>
        <v>30,50</v>
      </c>
      <c r="L9709" s="379"/>
      <c r="O9709" s="379"/>
    </row>
    <row r="9710" spans="1:15">
      <c r="A9710" s="417" t="s">
        <v>2155</v>
      </c>
      <c r="B9710" s="417" t="s">
        <v>13830</v>
      </c>
      <c r="C9710" s="417" t="s">
        <v>2332</v>
      </c>
      <c r="D9710" s="417" t="s">
        <v>5312</v>
      </c>
      <c r="E9710" s="391">
        <v>0.89</v>
      </c>
      <c r="F9710" s="418">
        <v>44214</v>
      </c>
      <c r="G9710" s="417" t="s">
        <v>2286</v>
      </c>
      <c r="I9710" s="379">
        <f t="shared" ca="1" si="528"/>
        <v>-357</v>
      </c>
      <c r="J9710" s="379">
        <f t="shared" ca="1" si="529"/>
        <v>-247</v>
      </c>
      <c r="K9710" s="391" t="str">
        <f t="shared" ca="1" si="530"/>
        <v>31,25</v>
      </c>
      <c r="L9710" s="379"/>
      <c r="O9710" s="379"/>
    </row>
    <row r="9711" spans="1:15">
      <c r="A9711" s="417" t="s">
        <v>2155</v>
      </c>
      <c r="B9711" s="417" t="s">
        <v>5527</v>
      </c>
      <c r="C9711" s="417" t="s">
        <v>2332</v>
      </c>
      <c r="D9711" s="417" t="s">
        <v>2410</v>
      </c>
      <c r="E9711" s="391">
        <v>0.71</v>
      </c>
      <c r="F9711" s="418">
        <v>44214</v>
      </c>
      <c r="G9711" s="417" t="s">
        <v>2286</v>
      </c>
      <c r="I9711" s="379">
        <f t="shared" ca="1" si="528"/>
        <v>-357</v>
      </c>
      <c r="J9711" s="379">
        <f t="shared" ca="1" si="529"/>
        <v>-247</v>
      </c>
      <c r="K9711" s="391" t="str">
        <f t="shared" ca="1" si="530"/>
        <v>31,00</v>
      </c>
      <c r="L9711" s="379"/>
      <c r="O9711" s="379"/>
    </row>
    <row r="9712" spans="1:15">
      <c r="A9712" s="417" t="s">
        <v>187</v>
      </c>
      <c r="B9712" s="417" t="s">
        <v>18653</v>
      </c>
      <c r="C9712" s="417" t="s">
        <v>2332</v>
      </c>
      <c r="D9712" s="417" t="s">
        <v>5446</v>
      </c>
      <c r="E9712" s="391">
        <v>0.64</v>
      </c>
      <c r="F9712" s="418">
        <v>44214</v>
      </c>
      <c r="G9712" s="417" t="s">
        <v>2286</v>
      </c>
      <c r="I9712" s="379">
        <f t="shared" ca="1" si="528"/>
        <v>-357</v>
      </c>
      <c r="J9712" s="379">
        <f t="shared" ca="1" si="529"/>
        <v>-247</v>
      </c>
      <c r="K9712" s="391" t="str">
        <f t="shared" ca="1" si="530"/>
        <v>31,01</v>
      </c>
      <c r="L9712" s="379"/>
      <c r="O9712" s="379"/>
    </row>
    <row r="9713" spans="1:15">
      <c r="A9713" s="417" t="s">
        <v>188</v>
      </c>
      <c r="B9713" s="417" t="s">
        <v>18654</v>
      </c>
      <c r="C9713" s="417" t="s">
        <v>2332</v>
      </c>
      <c r="D9713" s="417" t="s">
        <v>5051</v>
      </c>
      <c r="E9713" s="391">
        <v>1.6</v>
      </c>
      <c r="F9713" s="418">
        <v>44214</v>
      </c>
      <c r="G9713" s="417" t="s">
        <v>2286</v>
      </c>
      <c r="I9713" s="379">
        <f t="shared" ca="1" si="528"/>
        <v>-357</v>
      </c>
      <c r="J9713" s="379">
        <f t="shared" ca="1" si="529"/>
        <v>-247</v>
      </c>
      <c r="K9713" s="391" t="str">
        <f t="shared" ca="1" si="530"/>
        <v>32,25</v>
      </c>
      <c r="L9713" s="379"/>
      <c r="O9713" s="379"/>
    </row>
    <row r="9714" spans="1:15">
      <c r="A9714" s="417" t="s">
        <v>2155</v>
      </c>
      <c r="B9714" s="417" t="s">
        <v>5528</v>
      </c>
      <c r="C9714" s="417" t="s">
        <v>2332</v>
      </c>
      <c r="D9714" s="417" t="s">
        <v>5062</v>
      </c>
      <c r="E9714" s="391">
        <v>1.36</v>
      </c>
      <c r="F9714" s="418">
        <v>44214</v>
      </c>
      <c r="G9714" s="417" t="s">
        <v>2286</v>
      </c>
      <c r="I9714" s="379">
        <f t="shared" ca="1" si="528"/>
        <v>-357</v>
      </c>
      <c r="J9714" s="379">
        <f t="shared" ca="1" si="529"/>
        <v>-247</v>
      </c>
      <c r="K9714" s="391" t="str">
        <f t="shared" ca="1" si="530"/>
        <v>31,75</v>
      </c>
      <c r="L9714" s="379"/>
      <c r="O9714" s="379"/>
    </row>
    <row r="9715" spans="1:15">
      <c r="A9715" s="417" t="s">
        <v>2155</v>
      </c>
      <c r="B9715" s="417" t="s">
        <v>5529</v>
      </c>
      <c r="C9715" s="417" t="s">
        <v>2332</v>
      </c>
      <c r="D9715" s="417" t="s">
        <v>2411</v>
      </c>
      <c r="E9715" s="391">
        <v>1.38</v>
      </c>
      <c r="F9715" s="418">
        <v>44214</v>
      </c>
      <c r="G9715" s="417" t="s">
        <v>2286</v>
      </c>
      <c r="I9715" s="379">
        <f t="shared" ca="1" si="528"/>
        <v>-357</v>
      </c>
      <c r="J9715" s="379">
        <f t="shared" ca="1" si="529"/>
        <v>-247</v>
      </c>
      <c r="K9715" s="391" t="str">
        <f t="shared" ca="1" si="530"/>
        <v>32,00</v>
      </c>
      <c r="L9715" s="379"/>
      <c r="O9715" s="379"/>
    </row>
    <row r="9716" spans="1:15">
      <c r="A9716" s="417" t="s">
        <v>2155</v>
      </c>
      <c r="B9716" s="417" t="s">
        <v>13831</v>
      </c>
      <c r="C9716" s="417" t="s">
        <v>2332</v>
      </c>
      <c r="D9716" s="417" t="s">
        <v>5052</v>
      </c>
      <c r="E9716" s="391">
        <v>2.0499999999999998</v>
      </c>
      <c r="F9716" s="418">
        <v>44214</v>
      </c>
      <c r="G9716" s="417" t="s">
        <v>2286</v>
      </c>
      <c r="I9716" s="379">
        <f t="shared" ca="1" si="528"/>
        <v>-357</v>
      </c>
      <c r="J9716" s="379">
        <f t="shared" ca="1" si="529"/>
        <v>-247</v>
      </c>
      <c r="K9716" s="391" t="str">
        <f t="shared" ca="1" si="530"/>
        <v>32,50</v>
      </c>
      <c r="L9716" s="379"/>
      <c r="O9716" s="379"/>
    </row>
    <row r="9717" spans="1:15">
      <c r="A9717" s="417" t="s">
        <v>2155</v>
      </c>
      <c r="B9717" s="417" t="s">
        <v>13832</v>
      </c>
      <c r="C9717" s="417" t="s">
        <v>2332</v>
      </c>
      <c r="D9717" s="417" t="s">
        <v>5053</v>
      </c>
      <c r="E9717" s="391">
        <v>2.16</v>
      </c>
      <c r="F9717" s="418">
        <v>44214</v>
      </c>
      <c r="G9717" s="417" t="s">
        <v>2286</v>
      </c>
      <c r="I9717" s="379">
        <f t="shared" ca="1" si="528"/>
        <v>-357</v>
      </c>
      <c r="J9717" s="379">
        <f t="shared" ca="1" si="529"/>
        <v>-247</v>
      </c>
      <c r="K9717" s="391" t="str">
        <f t="shared" ca="1" si="530"/>
        <v>32,75</v>
      </c>
      <c r="L9717" s="379"/>
      <c r="O9717" s="379"/>
    </row>
    <row r="9718" spans="1:15">
      <c r="A9718" s="417" t="s">
        <v>2155</v>
      </c>
      <c r="B9718" s="417" t="s">
        <v>5530</v>
      </c>
      <c r="C9718" s="417" t="s">
        <v>2332</v>
      </c>
      <c r="D9718" s="417" t="s">
        <v>2390</v>
      </c>
      <c r="E9718" s="391">
        <v>2.2799999999999998</v>
      </c>
      <c r="F9718" s="418">
        <v>44214</v>
      </c>
      <c r="G9718" s="417" t="s">
        <v>2286</v>
      </c>
      <c r="I9718" s="379">
        <f t="shared" ca="1" si="528"/>
        <v>-357</v>
      </c>
      <c r="J9718" s="379">
        <f t="shared" ca="1" si="529"/>
        <v>-247</v>
      </c>
      <c r="K9718" s="391" t="str">
        <f t="shared" ca="1" si="530"/>
        <v>33,00</v>
      </c>
      <c r="L9718" s="379"/>
      <c r="O9718" s="379"/>
    </row>
    <row r="9719" spans="1:15">
      <c r="A9719" s="417" t="s">
        <v>2155</v>
      </c>
      <c r="B9719" s="417" t="s">
        <v>5531</v>
      </c>
      <c r="C9719" s="417" t="s">
        <v>2332</v>
      </c>
      <c r="D9719" s="417" t="s">
        <v>2390</v>
      </c>
      <c r="E9719" s="391">
        <v>9.35</v>
      </c>
      <c r="F9719" s="418">
        <v>44214</v>
      </c>
      <c r="G9719" s="417" t="s">
        <v>2286</v>
      </c>
      <c r="I9719" s="379">
        <f t="shared" ca="1" si="528"/>
        <v>-357</v>
      </c>
      <c r="J9719" s="379">
        <f t="shared" ca="1" si="529"/>
        <v>-247</v>
      </c>
      <c r="K9719" s="391" t="str">
        <f t="shared" ca="1" si="530"/>
        <v>33,00</v>
      </c>
      <c r="L9719" s="379"/>
      <c r="O9719" s="379"/>
    </row>
    <row r="9720" spans="1:15">
      <c r="A9720" s="417" t="s">
        <v>187</v>
      </c>
      <c r="B9720" s="417" t="s">
        <v>13833</v>
      </c>
      <c r="C9720" s="417" t="s">
        <v>2332</v>
      </c>
      <c r="D9720" s="417" t="s">
        <v>9601</v>
      </c>
      <c r="E9720" s="391">
        <v>3</v>
      </c>
      <c r="F9720" s="418">
        <v>44214</v>
      </c>
      <c r="G9720" s="417" t="s">
        <v>2286</v>
      </c>
      <c r="I9720" s="379">
        <f t="shared" ca="1" si="528"/>
        <v>-357</v>
      </c>
      <c r="J9720" s="379">
        <f t="shared" ca="1" si="529"/>
        <v>-247</v>
      </c>
      <c r="K9720" s="391" t="str">
        <f t="shared" ca="1" si="530"/>
        <v>33,01</v>
      </c>
      <c r="L9720" s="379"/>
      <c r="O9720" s="379"/>
    </row>
    <row r="9721" spans="1:15">
      <c r="A9721" s="417" t="s">
        <v>188</v>
      </c>
      <c r="B9721" s="417" t="s">
        <v>18655</v>
      </c>
      <c r="C9721" s="417" t="s">
        <v>2332</v>
      </c>
      <c r="D9721" s="417" t="s">
        <v>13663</v>
      </c>
      <c r="E9721" s="391">
        <v>2.5</v>
      </c>
      <c r="F9721" s="418">
        <v>44214</v>
      </c>
      <c r="G9721" s="417" t="s">
        <v>2286</v>
      </c>
      <c r="I9721" s="379">
        <f t="shared" ca="1" si="528"/>
        <v>-357</v>
      </c>
      <c r="J9721" s="379">
        <f t="shared" ca="1" si="529"/>
        <v>-247</v>
      </c>
      <c r="K9721" s="391" t="str">
        <f t="shared" ca="1" si="530"/>
        <v>33,25</v>
      </c>
      <c r="L9721" s="379"/>
      <c r="O9721" s="379"/>
    </row>
    <row r="9722" spans="1:15">
      <c r="A9722" s="417" t="s">
        <v>2155</v>
      </c>
      <c r="B9722" s="417" t="s">
        <v>17442</v>
      </c>
      <c r="C9722" s="417" t="s">
        <v>2332</v>
      </c>
      <c r="D9722" s="417" t="s">
        <v>5057</v>
      </c>
      <c r="E9722" s="391">
        <v>2.91</v>
      </c>
      <c r="F9722" s="418">
        <v>44214</v>
      </c>
      <c r="G9722" s="417" t="s">
        <v>2286</v>
      </c>
      <c r="I9722" s="379">
        <f t="shared" ca="1" si="528"/>
        <v>-357</v>
      </c>
      <c r="J9722" s="379">
        <f t="shared" ca="1" si="529"/>
        <v>-247</v>
      </c>
      <c r="K9722" s="391" t="str">
        <f t="shared" ca="1" si="530"/>
        <v>33,75</v>
      </c>
      <c r="L9722" s="379"/>
      <c r="O9722" s="379"/>
    </row>
    <row r="9723" spans="1:15">
      <c r="A9723" s="417" t="s">
        <v>2155</v>
      </c>
      <c r="B9723" s="417" t="s">
        <v>5532</v>
      </c>
      <c r="C9723" s="417" t="s">
        <v>2332</v>
      </c>
      <c r="D9723" s="417" t="s">
        <v>2989</v>
      </c>
      <c r="E9723" s="391">
        <v>3.23</v>
      </c>
      <c r="F9723" s="418">
        <v>44214</v>
      </c>
      <c r="G9723" s="417" t="s">
        <v>2286</v>
      </c>
      <c r="I9723" s="379">
        <f t="shared" ca="1" si="528"/>
        <v>-357</v>
      </c>
      <c r="J9723" s="379">
        <f t="shared" ca="1" si="529"/>
        <v>-247</v>
      </c>
      <c r="K9723" s="391" t="str">
        <f t="shared" ca="1" si="530"/>
        <v>34,00</v>
      </c>
      <c r="L9723" s="379"/>
      <c r="O9723" s="379"/>
    </row>
    <row r="9724" spans="1:15">
      <c r="A9724" s="417" t="s">
        <v>187</v>
      </c>
      <c r="B9724" s="417" t="s">
        <v>13834</v>
      </c>
      <c r="C9724" s="417" t="s">
        <v>2332</v>
      </c>
      <c r="D9724" s="417" t="s">
        <v>9606</v>
      </c>
      <c r="E9724" s="391">
        <v>3.17</v>
      </c>
      <c r="F9724" s="418">
        <v>44214</v>
      </c>
      <c r="G9724" s="417" t="s">
        <v>2286</v>
      </c>
      <c r="I9724" s="379">
        <f t="shared" ca="1" si="528"/>
        <v>-357</v>
      </c>
      <c r="J9724" s="379">
        <f t="shared" ca="1" si="529"/>
        <v>-247</v>
      </c>
      <c r="K9724" s="391" t="str">
        <f t="shared" ca="1" si="530"/>
        <v>34,01</v>
      </c>
      <c r="L9724" s="379"/>
      <c r="O9724" s="379"/>
    </row>
    <row r="9725" spans="1:15">
      <c r="A9725" s="417" t="s">
        <v>188</v>
      </c>
      <c r="B9725" s="417" t="s">
        <v>13835</v>
      </c>
      <c r="C9725" s="417" t="s">
        <v>2332</v>
      </c>
      <c r="D9725" s="417" t="s">
        <v>4180</v>
      </c>
      <c r="E9725" s="391">
        <v>3.94</v>
      </c>
      <c r="F9725" s="418">
        <v>44214</v>
      </c>
      <c r="G9725" s="417" t="s">
        <v>2286</v>
      </c>
      <c r="I9725" s="379">
        <f t="shared" ca="1" si="528"/>
        <v>-357</v>
      </c>
      <c r="J9725" s="379">
        <f t="shared" ca="1" si="529"/>
        <v>-247</v>
      </c>
      <c r="K9725" s="391" t="str">
        <f t="shared" ca="1" si="530"/>
        <v>34,50</v>
      </c>
      <c r="L9725" s="379"/>
      <c r="O9725" s="379"/>
    </row>
    <row r="9726" spans="1:15">
      <c r="A9726" s="417" t="s">
        <v>2155</v>
      </c>
      <c r="B9726" s="417" t="s">
        <v>13836</v>
      </c>
      <c r="C9726" s="417" t="s">
        <v>2332</v>
      </c>
      <c r="D9726" s="417" t="s">
        <v>2392</v>
      </c>
      <c r="E9726" s="391">
        <v>3.95</v>
      </c>
      <c r="F9726" s="418">
        <v>44214</v>
      </c>
      <c r="G9726" s="417" t="s">
        <v>2286</v>
      </c>
      <c r="I9726" s="379">
        <f t="shared" ca="1" si="528"/>
        <v>-357</v>
      </c>
      <c r="J9726" s="379">
        <f t="shared" ca="1" si="529"/>
        <v>-247</v>
      </c>
      <c r="K9726" s="391" t="str">
        <f t="shared" ca="1" si="530"/>
        <v>35,00</v>
      </c>
      <c r="L9726" s="379"/>
      <c r="O9726" s="379"/>
    </row>
    <row r="9727" spans="1:15">
      <c r="A9727" s="417" t="s">
        <v>2155</v>
      </c>
      <c r="B9727" s="417" t="s">
        <v>13837</v>
      </c>
      <c r="C9727" s="417" t="s">
        <v>2332</v>
      </c>
      <c r="D9727" s="417" t="s">
        <v>4178</v>
      </c>
      <c r="E9727" s="391">
        <v>4.75</v>
      </c>
      <c r="F9727" s="418">
        <v>44214</v>
      </c>
      <c r="G9727" s="417" t="s">
        <v>2286</v>
      </c>
      <c r="I9727" s="379">
        <f t="shared" ca="1" si="528"/>
        <v>-357</v>
      </c>
      <c r="J9727" s="379">
        <f t="shared" ca="1" si="529"/>
        <v>-247</v>
      </c>
      <c r="K9727" s="391" t="str">
        <f t="shared" ca="1" si="530"/>
        <v>35,25</v>
      </c>
      <c r="L9727" s="379"/>
      <c r="O9727" s="379"/>
    </row>
    <row r="9728" spans="1:15">
      <c r="A9728" s="417" t="s">
        <v>2155</v>
      </c>
      <c r="B9728" s="417" t="s">
        <v>13838</v>
      </c>
      <c r="C9728" s="417" t="s">
        <v>2332</v>
      </c>
      <c r="D9728" s="417" t="s">
        <v>4181</v>
      </c>
      <c r="E9728" s="391">
        <v>8.5</v>
      </c>
      <c r="F9728" s="418">
        <v>44214</v>
      </c>
      <c r="G9728" s="417" t="s">
        <v>2286</v>
      </c>
      <c r="I9728" s="379">
        <f t="shared" ca="1" si="528"/>
        <v>-357</v>
      </c>
      <c r="J9728" s="379">
        <f t="shared" ca="1" si="529"/>
        <v>-247</v>
      </c>
      <c r="K9728" s="391" t="str">
        <f t="shared" ca="1" si="530"/>
        <v>35,50</v>
      </c>
      <c r="L9728" s="379"/>
      <c r="O9728" s="379"/>
    </row>
    <row r="9729" spans="1:15">
      <c r="A9729" s="417" t="s">
        <v>2155</v>
      </c>
      <c r="B9729" s="417" t="s">
        <v>13839</v>
      </c>
      <c r="C9729" s="417" t="s">
        <v>2332</v>
      </c>
      <c r="D9729" s="417" t="s">
        <v>2992</v>
      </c>
      <c r="E9729" s="391">
        <v>5.07</v>
      </c>
      <c r="F9729" s="418">
        <v>44214</v>
      </c>
      <c r="G9729" s="417" t="s">
        <v>2286</v>
      </c>
      <c r="I9729" s="379">
        <f t="shared" ca="1" si="528"/>
        <v>-357</v>
      </c>
      <c r="J9729" s="379">
        <f t="shared" ca="1" si="529"/>
        <v>-247</v>
      </c>
      <c r="K9729" s="391" t="str">
        <f t="shared" ca="1" si="530"/>
        <v>36,00</v>
      </c>
      <c r="L9729" s="379"/>
      <c r="O9729" s="379"/>
    </row>
    <row r="9730" spans="1:15">
      <c r="A9730" s="417" t="s">
        <v>2155</v>
      </c>
      <c r="B9730" s="417" t="s">
        <v>13840</v>
      </c>
      <c r="C9730" s="417" t="s">
        <v>2332</v>
      </c>
      <c r="D9730" s="417" t="s">
        <v>13676</v>
      </c>
      <c r="E9730" s="391">
        <v>5.54</v>
      </c>
      <c r="F9730" s="418">
        <v>44214</v>
      </c>
      <c r="G9730" s="417" t="s">
        <v>2286</v>
      </c>
      <c r="I9730" s="379">
        <f t="shared" ca="1" si="528"/>
        <v>-357</v>
      </c>
      <c r="J9730" s="379">
        <f t="shared" ca="1" si="529"/>
        <v>-247</v>
      </c>
      <c r="K9730" s="391" t="str">
        <f t="shared" ca="1" si="530"/>
        <v>36,50</v>
      </c>
      <c r="L9730" s="379"/>
      <c r="O9730" s="379"/>
    </row>
    <row r="9731" spans="1:15">
      <c r="A9731" s="417" t="s">
        <v>2155</v>
      </c>
      <c r="B9731" s="417" t="s">
        <v>13841</v>
      </c>
      <c r="C9731" s="417" t="s">
        <v>2332</v>
      </c>
      <c r="D9731" s="417" t="s">
        <v>2994</v>
      </c>
      <c r="E9731" s="391">
        <v>10.85</v>
      </c>
      <c r="F9731" s="418">
        <v>44214</v>
      </c>
      <c r="G9731" s="417" t="s">
        <v>2286</v>
      </c>
      <c r="I9731" s="379">
        <f t="shared" ca="1" si="528"/>
        <v>-357</v>
      </c>
      <c r="J9731" s="379">
        <f t="shared" ca="1" si="529"/>
        <v>-247</v>
      </c>
      <c r="K9731" s="391" t="str">
        <f t="shared" ca="1" si="530"/>
        <v>37,00</v>
      </c>
      <c r="L9731" s="379"/>
      <c r="O9731" s="379"/>
    </row>
    <row r="9732" spans="1:15">
      <c r="A9732" s="417" t="s">
        <v>2155</v>
      </c>
      <c r="B9732" s="417" t="s">
        <v>13842</v>
      </c>
      <c r="C9732" s="417" t="s">
        <v>2332</v>
      </c>
      <c r="D9732" s="417" t="s">
        <v>5054</v>
      </c>
      <c r="E9732" s="391">
        <v>7.07</v>
      </c>
      <c r="F9732" s="418">
        <v>44214</v>
      </c>
      <c r="G9732" s="417" t="s">
        <v>2286</v>
      </c>
      <c r="I9732" s="379">
        <f t="shared" ca="1" si="528"/>
        <v>-357</v>
      </c>
      <c r="J9732" s="379">
        <f t="shared" ca="1" si="529"/>
        <v>-247</v>
      </c>
      <c r="K9732" s="391" t="str">
        <f t="shared" ca="1" si="530"/>
        <v>38,00</v>
      </c>
      <c r="L9732" s="379"/>
      <c r="O9732" s="379"/>
    </row>
    <row r="9733" spans="1:15">
      <c r="A9733" s="417" t="s">
        <v>2155</v>
      </c>
      <c r="B9733" s="417" t="s">
        <v>16625</v>
      </c>
      <c r="C9733" s="417" t="s">
        <v>2332</v>
      </c>
      <c r="D9733" s="417" t="s">
        <v>2428</v>
      </c>
      <c r="E9733" s="391">
        <v>9.1999999999999993</v>
      </c>
      <c r="F9733" s="418">
        <v>44214</v>
      </c>
      <c r="G9733" s="417" t="s">
        <v>2286</v>
      </c>
      <c r="I9733" s="379">
        <f t="shared" ca="1" si="528"/>
        <v>-357</v>
      </c>
      <c r="J9733" s="379">
        <f t="shared" ca="1" si="529"/>
        <v>-247</v>
      </c>
      <c r="K9733" s="391" t="str">
        <f t="shared" ca="1" si="530"/>
        <v>40,00</v>
      </c>
      <c r="L9733" s="379"/>
      <c r="O9733" s="379"/>
    </row>
    <row r="9734" spans="1:15">
      <c r="A9734" s="417" t="s">
        <v>2155</v>
      </c>
      <c r="B9734" s="417" t="s">
        <v>5533</v>
      </c>
      <c r="C9734" s="417" t="s">
        <v>2332</v>
      </c>
      <c r="D9734" s="417" t="s">
        <v>4150</v>
      </c>
      <c r="E9734" s="391">
        <v>0.01</v>
      </c>
      <c r="F9734" s="418">
        <v>44214</v>
      </c>
      <c r="G9734" s="417" t="s">
        <v>2286</v>
      </c>
      <c r="I9734" s="379">
        <f t="shared" ca="1" si="528"/>
        <v>-357</v>
      </c>
      <c r="J9734" s="379">
        <f t="shared" ca="1" si="529"/>
        <v>-247</v>
      </c>
      <c r="K9734" s="391" t="str">
        <f t="shared" ca="1" si="530"/>
        <v>10,50</v>
      </c>
      <c r="L9734" s="379"/>
      <c r="O9734" s="379"/>
    </row>
    <row r="9735" spans="1:15">
      <c r="A9735" s="417" t="s">
        <v>2155</v>
      </c>
      <c r="B9735" s="417" t="s">
        <v>13843</v>
      </c>
      <c r="C9735" s="417" t="s">
        <v>2332</v>
      </c>
      <c r="D9735" s="417" t="s">
        <v>5040</v>
      </c>
      <c r="E9735" s="391">
        <v>12.94</v>
      </c>
      <c r="F9735" s="418">
        <v>44214</v>
      </c>
      <c r="G9735" s="417" t="s">
        <v>2286</v>
      </c>
      <c r="I9735" s="379">
        <f t="shared" ca="1" si="528"/>
        <v>-357</v>
      </c>
      <c r="J9735" s="379">
        <f t="shared" ca="1" si="529"/>
        <v>-247</v>
      </c>
      <c r="K9735" s="391" t="str">
        <f t="shared" ca="1" si="530"/>
        <v>41,25</v>
      </c>
      <c r="L9735" s="379"/>
      <c r="O9735" s="379"/>
    </row>
    <row r="9736" spans="1:15">
      <c r="A9736" s="417" t="s">
        <v>2155</v>
      </c>
      <c r="B9736" s="417" t="s">
        <v>5534</v>
      </c>
      <c r="C9736" s="417" t="s">
        <v>2332</v>
      </c>
      <c r="D9736" s="417" t="s">
        <v>4156</v>
      </c>
      <c r="E9736" s="391">
        <v>0.01</v>
      </c>
      <c r="F9736" s="418">
        <v>44214</v>
      </c>
      <c r="G9736" s="417" t="s">
        <v>2286</v>
      </c>
      <c r="I9736" s="379">
        <f t="shared" ca="1" si="528"/>
        <v>-357</v>
      </c>
      <c r="J9736" s="379">
        <f t="shared" ca="1" si="529"/>
        <v>-247</v>
      </c>
      <c r="K9736" s="391" t="str">
        <f t="shared" ca="1" si="530"/>
        <v>11,50</v>
      </c>
      <c r="L9736" s="379"/>
      <c r="O9736" s="379"/>
    </row>
    <row r="9737" spans="1:15">
      <c r="A9737" s="417" t="s">
        <v>2155</v>
      </c>
      <c r="B9737" s="417" t="s">
        <v>5535</v>
      </c>
      <c r="C9737" s="417" t="s">
        <v>2332</v>
      </c>
      <c r="D9737" s="417" t="s">
        <v>5278</v>
      </c>
      <c r="E9737" s="391">
        <v>0.01</v>
      </c>
      <c r="F9737" s="418">
        <v>44214</v>
      </c>
      <c r="G9737" s="417" t="s">
        <v>2286</v>
      </c>
      <c r="I9737" s="379">
        <f t="shared" ca="1" si="528"/>
        <v>-357</v>
      </c>
      <c r="J9737" s="379">
        <f t="shared" ca="1" si="529"/>
        <v>-247</v>
      </c>
      <c r="K9737" s="391" t="str">
        <f t="shared" ca="1" si="530"/>
        <v>12,50</v>
      </c>
      <c r="L9737" s="379"/>
      <c r="O9737" s="379"/>
    </row>
    <row r="9738" spans="1:15">
      <c r="A9738" s="417" t="s">
        <v>2155</v>
      </c>
      <c r="B9738" s="417" t="s">
        <v>5536</v>
      </c>
      <c r="C9738" s="417" t="s">
        <v>2332</v>
      </c>
      <c r="D9738" s="417" t="s">
        <v>5280</v>
      </c>
      <c r="E9738" s="391">
        <v>0.01</v>
      </c>
      <c r="F9738" s="418">
        <v>44214</v>
      </c>
      <c r="G9738" s="417" t="s">
        <v>2286</v>
      </c>
      <c r="I9738" s="379">
        <f t="shared" ref="I9738:I9801" ca="1" si="531">IF(F9738&lt;&gt;"",F9738-$I$199,"")</f>
        <v>-357</v>
      </c>
      <c r="J9738" s="379">
        <f t="shared" ref="J9738:J9801" ca="1" si="532">IF(I9738&lt;&gt;"",NETWORKDAYS($I$199,F9738-1,$N$201:$N$224),"")</f>
        <v>-247</v>
      </c>
      <c r="K9738" s="391" t="str">
        <f t="shared" ref="K9738:K9801" ca="1" si="533">IF(I9738&lt;&gt;"",RIGHT(D9738,LEN(D9738)-FIND(" ",D9738)),"")</f>
        <v>13,50</v>
      </c>
      <c r="L9738" s="379"/>
      <c r="O9738" s="379"/>
    </row>
    <row r="9739" spans="1:15">
      <c r="A9739" s="417" t="s">
        <v>2155</v>
      </c>
      <c r="B9739" s="417" t="s">
        <v>5537</v>
      </c>
      <c r="C9739" s="417" t="s">
        <v>2332</v>
      </c>
      <c r="D9739" s="417" t="s">
        <v>5282</v>
      </c>
      <c r="E9739" s="391">
        <v>0.01</v>
      </c>
      <c r="F9739" s="418">
        <v>44214</v>
      </c>
      <c r="G9739" s="417" t="s">
        <v>2286</v>
      </c>
      <c r="I9739" s="379">
        <f t="shared" ca="1" si="531"/>
        <v>-357</v>
      </c>
      <c r="J9739" s="379">
        <f t="shared" ca="1" si="532"/>
        <v>-247</v>
      </c>
      <c r="K9739" s="391" t="str">
        <f t="shared" ca="1" si="533"/>
        <v>15,50</v>
      </c>
      <c r="L9739" s="379"/>
      <c r="O9739" s="379"/>
    </row>
    <row r="9740" spans="1:15">
      <c r="A9740" s="417" t="s">
        <v>2155</v>
      </c>
      <c r="B9740" s="417" t="s">
        <v>17443</v>
      </c>
      <c r="C9740" s="417" t="s">
        <v>2332</v>
      </c>
      <c r="D9740" s="417" t="s">
        <v>2998</v>
      </c>
      <c r="E9740" s="391">
        <v>14.65</v>
      </c>
      <c r="F9740" s="418">
        <v>44214</v>
      </c>
      <c r="G9740" s="417" t="s">
        <v>2286</v>
      </c>
      <c r="I9740" s="379">
        <f t="shared" ca="1" si="531"/>
        <v>-357</v>
      </c>
      <c r="J9740" s="379">
        <f t="shared" ca="1" si="532"/>
        <v>-247</v>
      </c>
      <c r="K9740" s="391" t="str">
        <f t="shared" ca="1" si="533"/>
        <v>45,00</v>
      </c>
      <c r="L9740" s="379"/>
      <c r="O9740" s="379"/>
    </row>
    <row r="9741" spans="1:15">
      <c r="A9741" s="417" t="s">
        <v>2155</v>
      </c>
      <c r="B9741" s="417" t="s">
        <v>5538</v>
      </c>
      <c r="C9741" s="417" t="s">
        <v>2332</v>
      </c>
      <c r="D9741" s="417" t="s">
        <v>5284</v>
      </c>
      <c r="E9741" s="391">
        <v>0.01</v>
      </c>
      <c r="F9741" s="418">
        <v>44214</v>
      </c>
      <c r="G9741" s="417" t="s">
        <v>2286</v>
      </c>
      <c r="I9741" s="379">
        <f t="shared" ca="1" si="531"/>
        <v>-357</v>
      </c>
      <c r="J9741" s="379">
        <f t="shared" ca="1" si="532"/>
        <v>-247</v>
      </c>
      <c r="K9741" s="391" t="str">
        <f t="shared" ca="1" si="533"/>
        <v>16,50</v>
      </c>
      <c r="L9741" s="379"/>
      <c r="O9741" s="379"/>
    </row>
    <row r="9742" spans="1:15">
      <c r="A9742" s="417" t="s">
        <v>2155</v>
      </c>
      <c r="B9742" s="417" t="s">
        <v>5539</v>
      </c>
      <c r="C9742" s="417" t="s">
        <v>2332</v>
      </c>
      <c r="D9742" s="417" t="s">
        <v>4089</v>
      </c>
      <c r="E9742" s="391">
        <v>0.01</v>
      </c>
      <c r="F9742" s="418">
        <v>44214</v>
      </c>
      <c r="G9742" s="417" t="s">
        <v>2286</v>
      </c>
      <c r="I9742" s="379">
        <f t="shared" ca="1" si="531"/>
        <v>-357</v>
      </c>
      <c r="J9742" s="379">
        <f t="shared" ca="1" si="532"/>
        <v>-247</v>
      </c>
      <c r="K9742" s="391" t="str">
        <f t="shared" ca="1" si="533"/>
        <v>17,50</v>
      </c>
      <c r="L9742" s="379"/>
      <c r="O9742" s="379"/>
    </row>
    <row r="9743" spans="1:15">
      <c r="A9743" s="417" t="s">
        <v>2155</v>
      </c>
      <c r="B9743" s="417" t="s">
        <v>5540</v>
      </c>
      <c r="C9743" s="417" t="s">
        <v>2332</v>
      </c>
      <c r="D9743" s="417" t="s">
        <v>2396</v>
      </c>
      <c r="E9743" s="391">
        <v>0.01</v>
      </c>
      <c r="F9743" s="418">
        <v>44214</v>
      </c>
      <c r="G9743" s="417" t="s">
        <v>2286</v>
      </c>
      <c r="I9743" s="379">
        <f t="shared" ca="1" si="531"/>
        <v>-357</v>
      </c>
      <c r="J9743" s="379">
        <f t="shared" ca="1" si="532"/>
        <v>-247</v>
      </c>
      <c r="K9743" s="391" t="str">
        <f t="shared" ca="1" si="533"/>
        <v>18,50</v>
      </c>
      <c r="L9743" s="379"/>
      <c r="O9743" s="379"/>
    </row>
    <row r="9744" spans="1:15">
      <c r="A9744" s="417" t="s">
        <v>2155</v>
      </c>
      <c r="B9744" s="417" t="s">
        <v>5541</v>
      </c>
      <c r="C9744" s="417" t="s">
        <v>2332</v>
      </c>
      <c r="D9744" s="417" t="s">
        <v>2398</v>
      </c>
      <c r="E9744" s="391">
        <v>0.01</v>
      </c>
      <c r="F9744" s="418">
        <v>44214</v>
      </c>
      <c r="G9744" s="417" t="s">
        <v>2286</v>
      </c>
      <c r="I9744" s="379">
        <f t="shared" ca="1" si="531"/>
        <v>-357</v>
      </c>
      <c r="J9744" s="379">
        <f t="shared" ca="1" si="532"/>
        <v>-247</v>
      </c>
      <c r="K9744" s="391" t="str">
        <f t="shared" ca="1" si="533"/>
        <v>19,50</v>
      </c>
      <c r="L9744" s="379"/>
      <c r="O9744" s="379"/>
    </row>
    <row r="9745" spans="1:15">
      <c r="A9745" s="417" t="s">
        <v>2155</v>
      </c>
      <c r="B9745" s="417" t="s">
        <v>5542</v>
      </c>
      <c r="C9745" s="417" t="s">
        <v>2332</v>
      </c>
      <c r="D9745" s="417" t="s">
        <v>5251</v>
      </c>
      <c r="E9745" s="391">
        <v>0.01</v>
      </c>
      <c r="F9745" s="418">
        <v>44214</v>
      </c>
      <c r="G9745" s="417" t="s">
        <v>2286</v>
      </c>
      <c r="I9745" s="379">
        <f t="shared" ca="1" si="531"/>
        <v>-357</v>
      </c>
      <c r="J9745" s="379">
        <f t="shared" ca="1" si="532"/>
        <v>-247</v>
      </c>
      <c r="K9745" s="391" t="str">
        <f t="shared" ca="1" si="533"/>
        <v>25,50</v>
      </c>
      <c r="L9745" s="379"/>
      <c r="O9745" s="379"/>
    </row>
    <row r="9746" spans="1:15">
      <c r="A9746" s="417" t="s">
        <v>2155</v>
      </c>
      <c r="B9746" s="417" t="s">
        <v>5543</v>
      </c>
      <c r="C9746" s="417" t="s">
        <v>2332</v>
      </c>
      <c r="D9746" s="417" t="s">
        <v>2441</v>
      </c>
      <c r="E9746" s="391">
        <v>0.04</v>
      </c>
      <c r="F9746" s="418">
        <v>44214</v>
      </c>
      <c r="G9746" s="417" t="s">
        <v>2286</v>
      </c>
      <c r="I9746" s="379">
        <f t="shared" ca="1" si="531"/>
        <v>-357</v>
      </c>
      <c r="J9746" s="379">
        <f t="shared" ca="1" si="532"/>
        <v>-247</v>
      </c>
      <c r="K9746" s="391" t="str">
        <f t="shared" ca="1" si="533"/>
        <v>26,50</v>
      </c>
      <c r="L9746" s="379"/>
      <c r="O9746" s="379"/>
    </row>
    <row r="9747" spans="1:15">
      <c r="A9747" s="417" t="s">
        <v>2155</v>
      </c>
      <c r="B9747" s="417" t="s">
        <v>5544</v>
      </c>
      <c r="C9747" s="417" t="s">
        <v>2332</v>
      </c>
      <c r="D9747" s="417" t="s">
        <v>2406</v>
      </c>
      <c r="E9747" s="391">
        <v>0.01</v>
      </c>
      <c r="F9747" s="418">
        <v>44214</v>
      </c>
      <c r="G9747" s="417" t="s">
        <v>2286</v>
      </c>
      <c r="I9747" s="379">
        <f t="shared" ca="1" si="531"/>
        <v>-357</v>
      </c>
      <c r="J9747" s="379">
        <f t="shared" ca="1" si="532"/>
        <v>-247</v>
      </c>
      <c r="K9747" s="391" t="str">
        <f t="shared" ca="1" si="533"/>
        <v>27,50</v>
      </c>
      <c r="L9747" s="379"/>
      <c r="O9747" s="379"/>
    </row>
    <row r="9748" spans="1:15">
      <c r="A9748" s="417" t="s">
        <v>2155</v>
      </c>
      <c r="B9748" s="417" t="s">
        <v>5545</v>
      </c>
      <c r="C9748" s="417" t="s">
        <v>2332</v>
      </c>
      <c r="D9748" s="417" t="s">
        <v>2753</v>
      </c>
      <c r="E9748" s="391">
        <v>1.2</v>
      </c>
      <c r="F9748" s="418">
        <v>44214</v>
      </c>
      <c r="G9748" s="417" t="s">
        <v>2286</v>
      </c>
      <c r="I9748" s="379">
        <f t="shared" ca="1" si="531"/>
        <v>-357</v>
      </c>
      <c r="J9748" s="379">
        <f t="shared" ca="1" si="532"/>
        <v>-247</v>
      </c>
      <c r="K9748" s="391" t="str">
        <f t="shared" ca="1" si="533"/>
        <v>28,50</v>
      </c>
      <c r="L9748" s="379"/>
      <c r="O9748" s="379"/>
    </row>
    <row r="9749" spans="1:15">
      <c r="A9749" s="417" t="s">
        <v>2155</v>
      </c>
      <c r="B9749" s="417" t="s">
        <v>5546</v>
      </c>
      <c r="C9749" s="417" t="s">
        <v>2332</v>
      </c>
      <c r="D9749" s="417" t="s">
        <v>5049</v>
      </c>
      <c r="E9749" s="391">
        <v>0.18</v>
      </c>
      <c r="F9749" s="418">
        <v>44214</v>
      </c>
      <c r="G9749" s="417" t="s">
        <v>2286</v>
      </c>
      <c r="I9749" s="379">
        <f t="shared" ca="1" si="531"/>
        <v>-357</v>
      </c>
      <c r="J9749" s="379">
        <f t="shared" ca="1" si="532"/>
        <v>-247</v>
      </c>
      <c r="K9749" s="391" t="str">
        <f t="shared" ca="1" si="533"/>
        <v>29,50</v>
      </c>
      <c r="L9749" s="379"/>
      <c r="O9749" s="379"/>
    </row>
    <row r="9750" spans="1:15">
      <c r="A9750" s="417" t="s">
        <v>2155</v>
      </c>
      <c r="B9750" s="417" t="s">
        <v>5547</v>
      </c>
      <c r="C9750" s="417" t="s">
        <v>2332</v>
      </c>
      <c r="D9750" s="417" t="s">
        <v>2420</v>
      </c>
      <c r="E9750" s="391">
        <v>0.84</v>
      </c>
      <c r="F9750" s="418">
        <v>44214</v>
      </c>
      <c r="G9750" s="417" t="s">
        <v>2286</v>
      </c>
      <c r="I9750" s="379">
        <f t="shared" ca="1" si="531"/>
        <v>-357</v>
      </c>
      <c r="J9750" s="379">
        <f t="shared" ca="1" si="532"/>
        <v>-247</v>
      </c>
      <c r="K9750" s="391" t="str">
        <f t="shared" ca="1" si="533"/>
        <v>30,50</v>
      </c>
      <c r="L9750" s="379"/>
      <c r="O9750" s="379"/>
    </row>
    <row r="9751" spans="1:15">
      <c r="A9751" s="417" t="s">
        <v>2155</v>
      </c>
      <c r="B9751" s="417" t="s">
        <v>8727</v>
      </c>
      <c r="C9751" s="417" t="s">
        <v>2332</v>
      </c>
      <c r="D9751" s="417" t="s">
        <v>8661</v>
      </c>
      <c r="E9751" s="391">
        <v>0.01</v>
      </c>
      <c r="F9751" s="418">
        <v>44214</v>
      </c>
      <c r="G9751" s="417" t="s">
        <v>2286</v>
      </c>
      <c r="I9751" s="379">
        <f t="shared" ca="1" si="531"/>
        <v>-357</v>
      </c>
      <c r="J9751" s="379">
        <f t="shared" ca="1" si="532"/>
        <v>-247</v>
      </c>
      <c r="K9751" s="391" t="str">
        <f t="shared" ca="1" si="533"/>
        <v>12,75</v>
      </c>
      <c r="L9751" s="379"/>
      <c r="O9751" s="379"/>
    </row>
    <row r="9752" spans="1:15">
      <c r="A9752" s="417" t="s">
        <v>2155</v>
      </c>
      <c r="B9752" s="417" t="s">
        <v>5548</v>
      </c>
      <c r="C9752" s="417" t="s">
        <v>2332</v>
      </c>
      <c r="D9752" s="417" t="s">
        <v>4153</v>
      </c>
      <c r="E9752" s="391">
        <v>0.01</v>
      </c>
      <c r="F9752" s="418">
        <v>44214</v>
      </c>
      <c r="G9752" s="417" t="s">
        <v>2286</v>
      </c>
      <c r="I9752" s="379">
        <f t="shared" ca="1" si="531"/>
        <v>-357</v>
      </c>
      <c r="J9752" s="379">
        <f t="shared" ca="1" si="532"/>
        <v>-247</v>
      </c>
      <c r="K9752" s="391" t="str">
        <f t="shared" ca="1" si="533"/>
        <v>9,40</v>
      </c>
      <c r="L9752" s="379"/>
      <c r="O9752" s="379"/>
    </row>
    <row r="9753" spans="1:15">
      <c r="A9753" s="417" t="s">
        <v>2155</v>
      </c>
      <c r="B9753" s="417" t="s">
        <v>5549</v>
      </c>
      <c r="C9753" s="417" t="s">
        <v>2332</v>
      </c>
      <c r="D9753" s="417" t="s">
        <v>4154</v>
      </c>
      <c r="E9753" s="391">
        <v>0.01</v>
      </c>
      <c r="F9753" s="418">
        <v>44214</v>
      </c>
      <c r="G9753" s="417" t="s">
        <v>2286</v>
      </c>
      <c r="I9753" s="379">
        <f t="shared" ca="1" si="531"/>
        <v>-357</v>
      </c>
      <c r="J9753" s="379">
        <f t="shared" ca="1" si="532"/>
        <v>-247</v>
      </c>
      <c r="K9753" s="391" t="str">
        <f t="shared" ca="1" si="533"/>
        <v>9,60</v>
      </c>
      <c r="L9753" s="379"/>
      <c r="O9753" s="379"/>
    </row>
    <row r="9754" spans="1:15">
      <c r="A9754" s="417" t="s">
        <v>2155</v>
      </c>
      <c r="B9754" s="417" t="s">
        <v>5550</v>
      </c>
      <c r="C9754" s="417" t="s">
        <v>2332</v>
      </c>
      <c r="D9754" s="417" t="s">
        <v>4155</v>
      </c>
      <c r="E9754" s="391">
        <v>0.01</v>
      </c>
      <c r="F9754" s="418">
        <v>44214</v>
      </c>
      <c r="G9754" s="417" t="s">
        <v>2286</v>
      </c>
      <c r="I9754" s="379">
        <f t="shared" ca="1" si="531"/>
        <v>-357</v>
      </c>
      <c r="J9754" s="379">
        <f t="shared" ca="1" si="532"/>
        <v>-247</v>
      </c>
      <c r="K9754" s="391" t="str">
        <f t="shared" ca="1" si="533"/>
        <v>9,80</v>
      </c>
      <c r="L9754" s="379"/>
      <c r="O9754" s="379"/>
    </row>
    <row r="9755" spans="1:15">
      <c r="A9755" s="417" t="s">
        <v>2155</v>
      </c>
      <c r="B9755" s="417" t="s">
        <v>5551</v>
      </c>
      <c r="C9755" s="417" t="s">
        <v>2332</v>
      </c>
      <c r="D9755" s="417" t="s">
        <v>2981</v>
      </c>
      <c r="E9755" s="391">
        <v>0.13</v>
      </c>
      <c r="F9755" s="418">
        <v>44610</v>
      </c>
      <c r="G9755" s="417" t="s">
        <v>2286</v>
      </c>
      <c r="I9755" s="379">
        <f t="shared" ca="1" si="531"/>
        <v>39</v>
      </c>
      <c r="J9755" s="379">
        <f t="shared" ca="1" si="532"/>
        <v>29</v>
      </c>
      <c r="K9755" s="391" t="str">
        <f t="shared" ca="1" si="533"/>
        <v>10,00</v>
      </c>
      <c r="L9755" s="379"/>
      <c r="O9755" s="379"/>
    </row>
    <row r="9756" spans="1:15">
      <c r="A9756" s="417" t="s">
        <v>2155</v>
      </c>
      <c r="B9756" s="417" t="s">
        <v>17444</v>
      </c>
      <c r="C9756" s="417" t="s">
        <v>2332</v>
      </c>
      <c r="D9756" s="417" t="s">
        <v>4150</v>
      </c>
      <c r="E9756" s="391">
        <v>0.02</v>
      </c>
      <c r="F9756" s="418">
        <v>44249</v>
      </c>
      <c r="G9756" s="417" t="s">
        <v>2286</v>
      </c>
      <c r="I9756" s="379">
        <f t="shared" ca="1" si="531"/>
        <v>-322</v>
      </c>
      <c r="J9756" s="379">
        <f t="shared" ca="1" si="532"/>
        <v>-224</v>
      </c>
      <c r="K9756" s="391" t="str">
        <f t="shared" ca="1" si="533"/>
        <v>10,50</v>
      </c>
      <c r="L9756" s="379"/>
      <c r="O9756" s="379"/>
    </row>
    <row r="9757" spans="1:15">
      <c r="A9757" s="417" t="s">
        <v>2155</v>
      </c>
      <c r="B9757" s="417" t="s">
        <v>17445</v>
      </c>
      <c r="C9757" s="417" t="s">
        <v>2332</v>
      </c>
      <c r="D9757" s="417" t="s">
        <v>4156</v>
      </c>
      <c r="E9757" s="391">
        <v>0.02</v>
      </c>
      <c r="F9757" s="418">
        <v>44249</v>
      </c>
      <c r="G9757" s="417" t="s">
        <v>2286</v>
      </c>
      <c r="I9757" s="379">
        <f t="shared" ca="1" si="531"/>
        <v>-322</v>
      </c>
      <c r="J9757" s="379">
        <f t="shared" ca="1" si="532"/>
        <v>-224</v>
      </c>
      <c r="K9757" s="391" t="str">
        <f t="shared" ca="1" si="533"/>
        <v>11,50</v>
      </c>
      <c r="L9757" s="379"/>
      <c r="O9757" s="379"/>
    </row>
    <row r="9758" spans="1:15">
      <c r="A9758" s="417" t="s">
        <v>2155</v>
      </c>
      <c r="B9758" s="417" t="s">
        <v>16626</v>
      </c>
      <c r="C9758" s="417" t="s">
        <v>2332</v>
      </c>
      <c r="D9758" s="417" t="s">
        <v>5280</v>
      </c>
      <c r="E9758" s="391">
        <v>0.02</v>
      </c>
      <c r="F9758" s="418">
        <v>44249</v>
      </c>
      <c r="G9758" s="417" t="s">
        <v>2286</v>
      </c>
      <c r="I9758" s="379">
        <f t="shared" ca="1" si="531"/>
        <v>-322</v>
      </c>
      <c r="J9758" s="379">
        <f t="shared" ca="1" si="532"/>
        <v>-224</v>
      </c>
      <c r="K9758" s="391" t="str">
        <f t="shared" ca="1" si="533"/>
        <v>13,50</v>
      </c>
      <c r="L9758" s="379"/>
      <c r="O9758" s="379"/>
    </row>
    <row r="9759" spans="1:15">
      <c r="A9759" s="417" t="s">
        <v>2155</v>
      </c>
      <c r="B9759" s="417" t="s">
        <v>17446</v>
      </c>
      <c r="C9759" s="417" t="s">
        <v>2332</v>
      </c>
      <c r="D9759" s="417" t="s">
        <v>2438</v>
      </c>
      <c r="E9759" s="391">
        <v>0.01</v>
      </c>
      <c r="F9759" s="418">
        <v>44249</v>
      </c>
      <c r="G9759" s="417" t="s">
        <v>2286</v>
      </c>
      <c r="I9759" s="379">
        <f t="shared" ca="1" si="531"/>
        <v>-322</v>
      </c>
      <c r="J9759" s="379">
        <f t="shared" ca="1" si="532"/>
        <v>-224</v>
      </c>
      <c r="K9759" s="391" t="str">
        <f t="shared" ca="1" si="533"/>
        <v>14,50</v>
      </c>
      <c r="L9759" s="379"/>
      <c r="O9759" s="379"/>
    </row>
    <row r="9760" spans="1:15">
      <c r="A9760" s="417" t="s">
        <v>2155</v>
      </c>
      <c r="B9760" s="417" t="s">
        <v>17447</v>
      </c>
      <c r="C9760" s="417" t="s">
        <v>2332</v>
      </c>
      <c r="D9760" s="417" t="s">
        <v>5282</v>
      </c>
      <c r="E9760" s="391">
        <v>0.02</v>
      </c>
      <c r="F9760" s="418">
        <v>44249</v>
      </c>
      <c r="G9760" s="417" t="s">
        <v>2286</v>
      </c>
      <c r="I9760" s="379">
        <f t="shared" ca="1" si="531"/>
        <v>-322</v>
      </c>
      <c r="J9760" s="379">
        <f t="shared" ca="1" si="532"/>
        <v>-224</v>
      </c>
      <c r="K9760" s="391" t="str">
        <f t="shared" ca="1" si="533"/>
        <v>15,50</v>
      </c>
      <c r="L9760" s="379"/>
      <c r="O9760" s="379"/>
    </row>
    <row r="9761" spans="1:15">
      <c r="A9761" s="417" t="s">
        <v>2155</v>
      </c>
      <c r="B9761" s="417" t="s">
        <v>5552</v>
      </c>
      <c r="C9761" s="417" t="s">
        <v>2332</v>
      </c>
      <c r="D9761" s="417" t="s">
        <v>4102</v>
      </c>
      <c r="E9761" s="391">
        <v>0.02</v>
      </c>
      <c r="F9761" s="418">
        <v>44249</v>
      </c>
      <c r="G9761" s="417" t="s">
        <v>2286</v>
      </c>
      <c r="I9761" s="379">
        <f t="shared" ca="1" si="531"/>
        <v>-322</v>
      </c>
      <c r="J9761" s="379">
        <f t="shared" ca="1" si="532"/>
        <v>-224</v>
      </c>
      <c r="K9761" s="391" t="str">
        <f t="shared" ca="1" si="533"/>
        <v>15,00</v>
      </c>
      <c r="L9761" s="379"/>
      <c r="O9761" s="379"/>
    </row>
    <row r="9762" spans="1:15">
      <c r="A9762" s="417" t="s">
        <v>2155</v>
      </c>
      <c r="B9762" s="417" t="s">
        <v>13844</v>
      </c>
      <c r="C9762" s="417" t="s">
        <v>2332</v>
      </c>
      <c r="D9762" s="417" t="s">
        <v>2396</v>
      </c>
      <c r="E9762" s="391">
        <v>0.04</v>
      </c>
      <c r="F9762" s="418">
        <v>44249</v>
      </c>
      <c r="G9762" s="417" t="s">
        <v>2286</v>
      </c>
      <c r="I9762" s="379">
        <f t="shared" ca="1" si="531"/>
        <v>-322</v>
      </c>
      <c r="J9762" s="379">
        <f t="shared" ca="1" si="532"/>
        <v>-224</v>
      </c>
      <c r="K9762" s="391" t="str">
        <f t="shared" ca="1" si="533"/>
        <v>18,50</v>
      </c>
      <c r="L9762" s="379"/>
      <c r="O9762" s="379"/>
    </row>
    <row r="9763" spans="1:15">
      <c r="A9763" s="417" t="s">
        <v>2155</v>
      </c>
      <c r="B9763" s="417" t="s">
        <v>7194</v>
      </c>
      <c r="C9763" s="417" t="s">
        <v>2332</v>
      </c>
      <c r="D9763" s="417" t="s">
        <v>4170</v>
      </c>
      <c r="E9763" s="391">
        <v>0.02</v>
      </c>
      <c r="F9763" s="418">
        <v>44249</v>
      </c>
      <c r="G9763" s="417" t="s">
        <v>2286</v>
      </c>
      <c r="I9763" s="379">
        <f t="shared" ca="1" si="531"/>
        <v>-322</v>
      </c>
      <c r="J9763" s="379">
        <f t="shared" ca="1" si="532"/>
        <v>-224</v>
      </c>
      <c r="K9763" s="391" t="str">
        <f t="shared" ca="1" si="533"/>
        <v>16,00</v>
      </c>
      <c r="L9763" s="379"/>
      <c r="O9763" s="379"/>
    </row>
    <row r="9764" spans="1:15">
      <c r="A9764" s="417" t="s">
        <v>2155</v>
      </c>
      <c r="B9764" s="417" t="s">
        <v>17448</v>
      </c>
      <c r="C9764" s="417" t="s">
        <v>2332</v>
      </c>
      <c r="D9764" s="417" t="s">
        <v>2417</v>
      </c>
      <c r="E9764" s="391">
        <v>0.03</v>
      </c>
      <c r="F9764" s="418">
        <v>44249</v>
      </c>
      <c r="G9764" s="417" t="s">
        <v>2286</v>
      </c>
      <c r="I9764" s="379">
        <f t="shared" ca="1" si="531"/>
        <v>-322</v>
      </c>
      <c r="J9764" s="379">
        <f t="shared" ca="1" si="532"/>
        <v>-224</v>
      </c>
      <c r="K9764" s="391" t="str">
        <f t="shared" ca="1" si="533"/>
        <v>16,75</v>
      </c>
      <c r="L9764" s="379"/>
      <c r="O9764" s="379"/>
    </row>
    <row r="9765" spans="1:15">
      <c r="A9765" s="417" t="s">
        <v>2155</v>
      </c>
      <c r="B9765" s="417" t="s">
        <v>18656</v>
      </c>
      <c r="C9765" s="417" t="s">
        <v>2332</v>
      </c>
      <c r="D9765" s="417" t="s">
        <v>5284</v>
      </c>
      <c r="E9765" s="391">
        <v>0.02</v>
      </c>
      <c r="F9765" s="418">
        <v>44249</v>
      </c>
      <c r="G9765" s="417" t="s">
        <v>2286</v>
      </c>
      <c r="I9765" s="379">
        <f t="shared" ca="1" si="531"/>
        <v>-322</v>
      </c>
      <c r="J9765" s="379">
        <f t="shared" ca="1" si="532"/>
        <v>-224</v>
      </c>
      <c r="K9765" s="391" t="str">
        <f t="shared" ca="1" si="533"/>
        <v>16,50</v>
      </c>
      <c r="L9765" s="379"/>
      <c r="O9765" s="379"/>
    </row>
    <row r="9766" spans="1:15">
      <c r="A9766" s="417" t="s">
        <v>2155</v>
      </c>
      <c r="B9766" s="417" t="s">
        <v>13845</v>
      </c>
      <c r="C9766" s="417" t="s">
        <v>2332</v>
      </c>
      <c r="D9766" s="417" t="s">
        <v>2412</v>
      </c>
      <c r="E9766" s="391">
        <v>0.04</v>
      </c>
      <c r="F9766" s="418">
        <v>44249</v>
      </c>
      <c r="G9766" s="417" t="s">
        <v>2286</v>
      </c>
      <c r="I9766" s="379">
        <f t="shared" ca="1" si="531"/>
        <v>-322</v>
      </c>
      <c r="J9766" s="379">
        <f t="shared" ca="1" si="532"/>
        <v>-224</v>
      </c>
      <c r="K9766" s="391" t="str">
        <f t="shared" ca="1" si="533"/>
        <v>18,75</v>
      </c>
      <c r="L9766" s="379"/>
      <c r="O9766" s="379"/>
    </row>
    <row r="9767" spans="1:15">
      <c r="A9767" s="417" t="s">
        <v>2155</v>
      </c>
      <c r="B9767" s="417" t="s">
        <v>8728</v>
      </c>
      <c r="C9767" s="417" t="s">
        <v>2332</v>
      </c>
      <c r="D9767" s="417" t="s">
        <v>4161</v>
      </c>
      <c r="E9767" s="391">
        <v>0.04</v>
      </c>
      <c r="F9767" s="418">
        <v>44249</v>
      </c>
      <c r="G9767" s="417" t="s">
        <v>2286</v>
      </c>
      <c r="I9767" s="379">
        <f t="shared" ca="1" si="531"/>
        <v>-322</v>
      </c>
      <c r="J9767" s="379">
        <f t="shared" ca="1" si="532"/>
        <v>-224</v>
      </c>
      <c r="K9767" s="391" t="str">
        <f t="shared" ca="1" si="533"/>
        <v>19,25</v>
      </c>
      <c r="L9767" s="379"/>
      <c r="O9767" s="379"/>
    </row>
    <row r="9768" spans="1:15">
      <c r="A9768" s="417" t="s">
        <v>2155</v>
      </c>
      <c r="B9768" s="417" t="s">
        <v>17449</v>
      </c>
      <c r="C9768" s="417" t="s">
        <v>2332</v>
      </c>
      <c r="D9768" s="417" t="s">
        <v>4172</v>
      </c>
      <c r="E9768" s="391">
        <v>0.01</v>
      </c>
      <c r="F9768" s="418">
        <v>44249</v>
      </c>
      <c r="G9768" s="417" t="s">
        <v>2286</v>
      </c>
      <c r="I9768" s="379">
        <f t="shared" ca="1" si="531"/>
        <v>-322</v>
      </c>
      <c r="J9768" s="379">
        <f t="shared" ca="1" si="532"/>
        <v>-224</v>
      </c>
      <c r="K9768" s="391" t="str">
        <f t="shared" ca="1" si="533"/>
        <v>18,25</v>
      </c>
      <c r="L9768" s="379"/>
      <c r="O9768" s="379"/>
    </row>
    <row r="9769" spans="1:15">
      <c r="A9769" s="417" t="s">
        <v>2155</v>
      </c>
      <c r="B9769" s="417" t="s">
        <v>5553</v>
      </c>
      <c r="C9769" s="417" t="s">
        <v>2332</v>
      </c>
      <c r="D9769" s="417" t="s">
        <v>2397</v>
      </c>
      <c r="E9769" s="391">
        <v>0.04</v>
      </c>
      <c r="F9769" s="418">
        <v>44249</v>
      </c>
      <c r="G9769" s="417" t="s">
        <v>2286</v>
      </c>
      <c r="I9769" s="379">
        <f t="shared" ca="1" si="531"/>
        <v>-322</v>
      </c>
      <c r="J9769" s="379">
        <f t="shared" ca="1" si="532"/>
        <v>-224</v>
      </c>
      <c r="K9769" s="391" t="str">
        <f t="shared" ca="1" si="533"/>
        <v>19,00</v>
      </c>
      <c r="L9769" s="379"/>
      <c r="O9769" s="379"/>
    </row>
    <row r="9770" spans="1:15">
      <c r="A9770" s="417" t="s">
        <v>2155</v>
      </c>
      <c r="B9770" s="417" t="s">
        <v>13846</v>
      </c>
      <c r="C9770" s="417" t="s">
        <v>2332</v>
      </c>
      <c r="D9770" s="417" t="s">
        <v>2436</v>
      </c>
      <c r="E9770" s="391">
        <v>7.0000000000000007E-2</v>
      </c>
      <c r="F9770" s="418">
        <v>44249</v>
      </c>
      <c r="G9770" s="417" t="s">
        <v>2286</v>
      </c>
      <c r="I9770" s="379">
        <f t="shared" ca="1" si="531"/>
        <v>-322</v>
      </c>
      <c r="J9770" s="379">
        <f t="shared" ca="1" si="532"/>
        <v>-224</v>
      </c>
      <c r="K9770" s="391" t="str">
        <f t="shared" ca="1" si="533"/>
        <v>21,50</v>
      </c>
      <c r="L9770" s="379"/>
      <c r="O9770" s="379"/>
    </row>
    <row r="9771" spans="1:15">
      <c r="A9771" s="417" t="s">
        <v>2155</v>
      </c>
      <c r="B9771" s="417" t="s">
        <v>13847</v>
      </c>
      <c r="C9771" s="417" t="s">
        <v>2332</v>
      </c>
      <c r="D9771" s="417" t="s">
        <v>2424</v>
      </c>
      <c r="E9771" s="391">
        <v>0.08</v>
      </c>
      <c r="F9771" s="418">
        <v>44249</v>
      </c>
      <c r="G9771" s="417" t="s">
        <v>2286</v>
      </c>
      <c r="I9771" s="379">
        <f t="shared" ca="1" si="531"/>
        <v>-322</v>
      </c>
      <c r="J9771" s="379">
        <f t="shared" ca="1" si="532"/>
        <v>-224</v>
      </c>
      <c r="K9771" s="391" t="str">
        <f t="shared" ca="1" si="533"/>
        <v>20,25</v>
      </c>
      <c r="L9771" s="379"/>
      <c r="O9771" s="379"/>
    </row>
    <row r="9772" spans="1:15">
      <c r="A9772" s="417" t="s">
        <v>2155</v>
      </c>
      <c r="B9772" s="417" t="s">
        <v>8729</v>
      </c>
      <c r="C9772" s="417" t="s">
        <v>2332</v>
      </c>
      <c r="D9772" s="417" t="s">
        <v>2439</v>
      </c>
      <c r="E9772" s="391">
        <v>0.05</v>
      </c>
      <c r="F9772" s="418">
        <v>44249</v>
      </c>
      <c r="G9772" s="417" t="s">
        <v>2286</v>
      </c>
      <c r="I9772" s="379">
        <f t="shared" ca="1" si="531"/>
        <v>-322</v>
      </c>
      <c r="J9772" s="379">
        <f t="shared" ca="1" si="532"/>
        <v>-224</v>
      </c>
      <c r="K9772" s="391" t="str">
        <f t="shared" ca="1" si="533"/>
        <v>19,75</v>
      </c>
      <c r="L9772" s="379"/>
      <c r="O9772" s="379"/>
    </row>
    <row r="9773" spans="1:15">
      <c r="A9773" s="417" t="s">
        <v>2155</v>
      </c>
      <c r="B9773" s="417" t="s">
        <v>8730</v>
      </c>
      <c r="C9773" s="417" t="s">
        <v>2332</v>
      </c>
      <c r="D9773" s="417" t="s">
        <v>4098</v>
      </c>
      <c r="E9773" s="391">
        <v>7.0000000000000007E-2</v>
      </c>
      <c r="F9773" s="418">
        <v>44249</v>
      </c>
      <c r="G9773" s="417" t="s">
        <v>2286</v>
      </c>
      <c r="I9773" s="379">
        <f t="shared" ca="1" si="531"/>
        <v>-322</v>
      </c>
      <c r="J9773" s="379">
        <f t="shared" ca="1" si="532"/>
        <v>-224</v>
      </c>
      <c r="K9773" s="391" t="str">
        <f t="shared" ca="1" si="533"/>
        <v>20,75</v>
      </c>
      <c r="L9773" s="379"/>
      <c r="O9773" s="379"/>
    </row>
    <row r="9774" spans="1:15">
      <c r="A9774" s="417" t="s">
        <v>2155</v>
      </c>
      <c r="B9774" s="417" t="s">
        <v>13848</v>
      </c>
      <c r="C9774" s="417" t="s">
        <v>2332</v>
      </c>
      <c r="D9774" s="417" t="s">
        <v>2398</v>
      </c>
      <c r="E9774" s="391">
        <v>0.04</v>
      </c>
      <c r="F9774" s="418">
        <v>44249</v>
      </c>
      <c r="G9774" s="417" t="s">
        <v>2286</v>
      </c>
      <c r="I9774" s="379">
        <f t="shared" ca="1" si="531"/>
        <v>-322</v>
      </c>
      <c r="J9774" s="379">
        <f t="shared" ca="1" si="532"/>
        <v>-224</v>
      </c>
      <c r="K9774" s="391" t="str">
        <f t="shared" ca="1" si="533"/>
        <v>19,50</v>
      </c>
      <c r="L9774" s="379"/>
      <c r="O9774" s="379"/>
    </row>
    <row r="9775" spans="1:15">
      <c r="A9775" s="417" t="s">
        <v>2155</v>
      </c>
      <c r="B9775" s="417" t="s">
        <v>8731</v>
      </c>
      <c r="C9775" s="417" t="s">
        <v>2332</v>
      </c>
      <c r="D9775" s="417" t="s">
        <v>2400</v>
      </c>
      <c r="E9775" s="391">
        <v>0.06</v>
      </c>
      <c r="F9775" s="418">
        <v>44249</v>
      </c>
      <c r="G9775" s="417" t="s">
        <v>2286</v>
      </c>
      <c r="I9775" s="379">
        <f t="shared" ca="1" si="531"/>
        <v>-322</v>
      </c>
      <c r="J9775" s="379">
        <f t="shared" ca="1" si="532"/>
        <v>-224</v>
      </c>
      <c r="K9775" s="391" t="str">
        <f t="shared" ca="1" si="533"/>
        <v>21,00</v>
      </c>
      <c r="L9775" s="379"/>
      <c r="O9775" s="379"/>
    </row>
    <row r="9776" spans="1:15">
      <c r="A9776" s="417" t="s">
        <v>2155</v>
      </c>
      <c r="B9776" s="417" t="s">
        <v>8732</v>
      </c>
      <c r="C9776" s="417" t="s">
        <v>2332</v>
      </c>
      <c r="D9776" s="417" t="s">
        <v>2376</v>
      </c>
      <c r="E9776" s="391">
        <v>7.0000000000000007E-2</v>
      </c>
      <c r="F9776" s="418">
        <v>44249</v>
      </c>
      <c r="G9776" s="417" t="s">
        <v>2286</v>
      </c>
      <c r="I9776" s="379">
        <f t="shared" ca="1" si="531"/>
        <v>-322</v>
      </c>
      <c r="J9776" s="379">
        <f t="shared" ca="1" si="532"/>
        <v>-224</v>
      </c>
      <c r="K9776" s="391" t="str">
        <f t="shared" ca="1" si="533"/>
        <v>21,25</v>
      </c>
      <c r="L9776" s="379"/>
      <c r="O9776" s="379"/>
    </row>
    <row r="9777" spans="1:15">
      <c r="A9777" s="417" t="s">
        <v>2155</v>
      </c>
      <c r="B9777" s="417" t="s">
        <v>5554</v>
      </c>
      <c r="C9777" s="417" t="s">
        <v>2332</v>
      </c>
      <c r="D9777" s="417" t="s">
        <v>2399</v>
      </c>
      <c r="E9777" s="391">
        <v>0.05</v>
      </c>
      <c r="F9777" s="418">
        <v>44249</v>
      </c>
      <c r="G9777" s="417" t="s">
        <v>2286</v>
      </c>
      <c r="I9777" s="379">
        <f t="shared" ca="1" si="531"/>
        <v>-322</v>
      </c>
      <c r="J9777" s="379">
        <f t="shared" ca="1" si="532"/>
        <v>-224</v>
      </c>
      <c r="K9777" s="391" t="str">
        <f t="shared" ca="1" si="533"/>
        <v>20,00</v>
      </c>
      <c r="L9777" s="379"/>
      <c r="O9777" s="379"/>
    </row>
    <row r="9778" spans="1:15">
      <c r="A9778" s="417" t="s">
        <v>2155</v>
      </c>
      <c r="B9778" s="417" t="s">
        <v>13849</v>
      </c>
      <c r="C9778" s="417" t="s">
        <v>2332</v>
      </c>
      <c r="D9778" s="417" t="s">
        <v>2435</v>
      </c>
      <c r="E9778" s="391">
        <v>0.06</v>
      </c>
      <c r="F9778" s="418">
        <v>44249</v>
      </c>
      <c r="G9778" s="417" t="s">
        <v>2286</v>
      </c>
      <c r="I9778" s="379">
        <f t="shared" ca="1" si="531"/>
        <v>-322</v>
      </c>
      <c r="J9778" s="379">
        <f t="shared" ca="1" si="532"/>
        <v>-224</v>
      </c>
      <c r="K9778" s="391" t="str">
        <f t="shared" ca="1" si="533"/>
        <v>20,50</v>
      </c>
      <c r="L9778" s="379"/>
      <c r="O9778" s="379"/>
    </row>
    <row r="9779" spans="1:15">
      <c r="A9779" s="417" t="s">
        <v>2155</v>
      </c>
      <c r="B9779" s="417" t="s">
        <v>8733</v>
      </c>
      <c r="C9779" s="417" t="s">
        <v>2332</v>
      </c>
      <c r="D9779" s="417" t="s">
        <v>5229</v>
      </c>
      <c r="E9779" s="391">
        <v>0.08</v>
      </c>
      <c r="F9779" s="418">
        <v>44249</v>
      </c>
      <c r="G9779" s="417" t="s">
        <v>2286</v>
      </c>
      <c r="I9779" s="379">
        <f t="shared" ca="1" si="531"/>
        <v>-322</v>
      </c>
      <c r="J9779" s="379">
        <f t="shared" ca="1" si="532"/>
        <v>-224</v>
      </c>
      <c r="K9779" s="391" t="str">
        <f t="shared" ca="1" si="533"/>
        <v>21,75</v>
      </c>
      <c r="L9779" s="379"/>
      <c r="O9779" s="379"/>
    </row>
    <row r="9780" spans="1:15">
      <c r="A9780" s="417" t="s">
        <v>2155</v>
      </c>
      <c r="B9780" s="417" t="s">
        <v>5555</v>
      </c>
      <c r="C9780" s="417" t="s">
        <v>2332</v>
      </c>
      <c r="D9780" s="417" t="s">
        <v>2413</v>
      </c>
      <c r="E9780" s="391">
        <v>0.09</v>
      </c>
      <c r="F9780" s="418">
        <v>44249</v>
      </c>
      <c r="G9780" s="417" t="s">
        <v>2286</v>
      </c>
      <c r="I9780" s="379">
        <f t="shared" ca="1" si="531"/>
        <v>-322</v>
      </c>
      <c r="J9780" s="379">
        <f t="shared" ca="1" si="532"/>
        <v>-224</v>
      </c>
      <c r="K9780" s="391" t="str">
        <f t="shared" ca="1" si="533"/>
        <v>22,25</v>
      </c>
      <c r="L9780" s="379"/>
      <c r="O9780" s="379"/>
    </row>
    <row r="9781" spans="1:15">
      <c r="A9781" s="417" t="s">
        <v>2155</v>
      </c>
      <c r="B9781" s="417" t="s">
        <v>7195</v>
      </c>
      <c r="C9781" s="417" t="s">
        <v>2332</v>
      </c>
      <c r="D9781" s="417" t="s">
        <v>2426</v>
      </c>
      <c r="E9781" s="391">
        <v>0.08</v>
      </c>
      <c r="F9781" s="418">
        <v>44249</v>
      </c>
      <c r="G9781" s="417" t="s">
        <v>2286</v>
      </c>
      <c r="I9781" s="379">
        <f t="shared" ca="1" si="531"/>
        <v>-322</v>
      </c>
      <c r="J9781" s="379">
        <f t="shared" ca="1" si="532"/>
        <v>-224</v>
      </c>
      <c r="K9781" s="391" t="str">
        <f t="shared" ca="1" si="533"/>
        <v>22,00</v>
      </c>
      <c r="L9781" s="379"/>
      <c r="O9781" s="379"/>
    </row>
    <row r="9782" spans="1:15">
      <c r="A9782" s="417" t="s">
        <v>2155</v>
      </c>
      <c r="B9782" s="417" t="s">
        <v>8734</v>
      </c>
      <c r="C9782" s="417" t="s">
        <v>2332</v>
      </c>
      <c r="D9782" s="417" t="s">
        <v>4092</v>
      </c>
      <c r="E9782" s="391">
        <v>0.1</v>
      </c>
      <c r="F9782" s="418">
        <v>44249</v>
      </c>
      <c r="G9782" s="417" t="s">
        <v>2286</v>
      </c>
      <c r="I9782" s="379">
        <f t="shared" ca="1" si="531"/>
        <v>-322</v>
      </c>
      <c r="J9782" s="379">
        <f t="shared" ca="1" si="532"/>
        <v>-224</v>
      </c>
      <c r="K9782" s="391" t="str">
        <f t="shared" ca="1" si="533"/>
        <v>22,50</v>
      </c>
      <c r="L9782" s="379"/>
      <c r="O9782" s="379"/>
    </row>
    <row r="9783" spans="1:15">
      <c r="A9783" s="417" t="s">
        <v>2155</v>
      </c>
      <c r="B9783" s="417" t="s">
        <v>13850</v>
      </c>
      <c r="C9783" s="417" t="s">
        <v>2332</v>
      </c>
      <c r="D9783" s="417" t="s">
        <v>5244</v>
      </c>
      <c r="E9783" s="391">
        <v>0.14000000000000001</v>
      </c>
      <c r="F9783" s="418">
        <v>44249</v>
      </c>
      <c r="G9783" s="417" t="s">
        <v>2286</v>
      </c>
      <c r="I9783" s="379">
        <f t="shared" ca="1" si="531"/>
        <v>-322</v>
      </c>
      <c r="J9783" s="379">
        <f t="shared" ca="1" si="532"/>
        <v>-224</v>
      </c>
      <c r="K9783" s="391" t="str">
        <f t="shared" ca="1" si="533"/>
        <v>24,25</v>
      </c>
      <c r="L9783" s="379"/>
      <c r="O9783" s="379"/>
    </row>
    <row r="9784" spans="1:15">
      <c r="A9784" s="417" t="s">
        <v>187</v>
      </c>
      <c r="B9784" s="417" t="s">
        <v>13851</v>
      </c>
      <c r="C9784" s="417" t="s">
        <v>2332</v>
      </c>
      <c r="D9784" s="417" t="s">
        <v>2857</v>
      </c>
      <c r="E9784" s="391">
        <v>0.01</v>
      </c>
      <c r="F9784" s="418">
        <v>44249</v>
      </c>
      <c r="G9784" s="417" t="s">
        <v>2286</v>
      </c>
      <c r="I9784" s="379">
        <f t="shared" ca="1" si="531"/>
        <v>-322</v>
      </c>
      <c r="J9784" s="379">
        <f t="shared" ca="1" si="532"/>
        <v>-224</v>
      </c>
      <c r="K9784" s="391" t="str">
        <f t="shared" ca="1" si="533"/>
        <v>22,00</v>
      </c>
      <c r="L9784" s="379"/>
      <c r="O9784" s="379"/>
    </row>
    <row r="9785" spans="1:15">
      <c r="A9785" s="417" t="s">
        <v>188</v>
      </c>
      <c r="B9785" s="417" t="s">
        <v>5556</v>
      </c>
      <c r="C9785" s="417" t="s">
        <v>2332</v>
      </c>
      <c r="D9785" s="417" t="s">
        <v>2440</v>
      </c>
      <c r="E9785" s="391">
        <v>0.09</v>
      </c>
      <c r="F9785" s="418">
        <v>44249</v>
      </c>
      <c r="G9785" s="417" t="s">
        <v>2286</v>
      </c>
      <c r="I9785" s="379">
        <f t="shared" ca="1" si="531"/>
        <v>-322</v>
      </c>
      <c r="J9785" s="379">
        <f t="shared" ca="1" si="532"/>
        <v>-224</v>
      </c>
      <c r="K9785" s="391" t="str">
        <f t="shared" ca="1" si="533"/>
        <v>22,75</v>
      </c>
      <c r="L9785" s="379"/>
      <c r="O9785" s="379"/>
    </row>
    <row r="9786" spans="1:15">
      <c r="A9786" s="417" t="s">
        <v>2155</v>
      </c>
      <c r="B9786" s="417" t="s">
        <v>8735</v>
      </c>
      <c r="C9786" s="417" t="s">
        <v>2332</v>
      </c>
      <c r="D9786" s="417" t="s">
        <v>2418</v>
      </c>
      <c r="E9786" s="391">
        <v>0.17</v>
      </c>
      <c r="F9786" s="418">
        <v>44249</v>
      </c>
      <c r="G9786" s="417" t="s">
        <v>2286</v>
      </c>
      <c r="I9786" s="379">
        <f t="shared" ca="1" si="531"/>
        <v>-322</v>
      </c>
      <c r="J9786" s="379">
        <f t="shared" ca="1" si="532"/>
        <v>-224</v>
      </c>
      <c r="K9786" s="391" t="str">
        <f t="shared" ca="1" si="533"/>
        <v>24,75</v>
      </c>
      <c r="L9786" s="379"/>
      <c r="O9786" s="379"/>
    </row>
    <row r="9787" spans="1:15">
      <c r="A9787" s="417" t="s">
        <v>2155</v>
      </c>
      <c r="B9787" s="417" t="s">
        <v>5557</v>
      </c>
      <c r="C9787" s="417" t="s">
        <v>2332</v>
      </c>
      <c r="D9787" s="417" t="s">
        <v>2378</v>
      </c>
      <c r="E9787" s="391">
        <v>0.11</v>
      </c>
      <c r="F9787" s="418">
        <v>44249</v>
      </c>
      <c r="G9787" s="417" t="s">
        <v>2286</v>
      </c>
      <c r="I9787" s="379">
        <f t="shared" ca="1" si="531"/>
        <v>-322</v>
      </c>
      <c r="J9787" s="379">
        <f t="shared" ca="1" si="532"/>
        <v>-224</v>
      </c>
      <c r="K9787" s="391" t="str">
        <f t="shared" ca="1" si="533"/>
        <v>23,00</v>
      </c>
      <c r="L9787" s="379"/>
      <c r="O9787" s="379"/>
    </row>
    <row r="9788" spans="1:15">
      <c r="A9788" s="417" t="s">
        <v>187</v>
      </c>
      <c r="B9788" s="417" t="s">
        <v>13852</v>
      </c>
      <c r="C9788" s="417" t="s">
        <v>2332</v>
      </c>
      <c r="D9788" s="417" t="s">
        <v>2344</v>
      </c>
      <c r="E9788" s="391">
        <v>0.01</v>
      </c>
      <c r="F9788" s="418">
        <v>44249</v>
      </c>
      <c r="G9788" s="417" t="s">
        <v>2286</v>
      </c>
      <c r="I9788" s="379">
        <f t="shared" ca="1" si="531"/>
        <v>-322</v>
      </c>
      <c r="J9788" s="379">
        <f t="shared" ca="1" si="532"/>
        <v>-224</v>
      </c>
      <c r="K9788" s="391" t="str">
        <f t="shared" ca="1" si="533"/>
        <v>23,00</v>
      </c>
      <c r="L9788" s="379"/>
      <c r="O9788" s="379"/>
    </row>
    <row r="9789" spans="1:15">
      <c r="A9789" s="417" t="s">
        <v>188</v>
      </c>
      <c r="B9789" s="417" t="s">
        <v>7196</v>
      </c>
      <c r="C9789" s="417" t="s">
        <v>2332</v>
      </c>
      <c r="D9789" s="417" t="s">
        <v>2401</v>
      </c>
      <c r="E9789" s="391">
        <v>0.12</v>
      </c>
      <c r="F9789" s="418">
        <v>44249</v>
      </c>
      <c r="G9789" s="417" t="s">
        <v>2286</v>
      </c>
      <c r="I9789" s="379">
        <f t="shared" ca="1" si="531"/>
        <v>-322</v>
      </c>
      <c r="J9789" s="379">
        <f t="shared" ca="1" si="532"/>
        <v>-224</v>
      </c>
      <c r="K9789" s="391" t="str">
        <f t="shared" ca="1" si="533"/>
        <v>23,25</v>
      </c>
      <c r="L9789" s="379"/>
      <c r="O9789" s="379"/>
    </row>
    <row r="9790" spans="1:15">
      <c r="A9790" s="417" t="s">
        <v>2155</v>
      </c>
      <c r="B9790" s="417" t="s">
        <v>8736</v>
      </c>
      <c r="C9790" s="417" t="s">
        <v>2332</v>
      </c>
      <c r="D9790" s="417" t="s">
        <v>2415</v>
      </c>
      <c r="E9790" s="391">
        <v>0.15</v>
      </c>
      <c r="F9790" s="418">
        <v>44249</v>
      </c>
      <c r="G9790" s="417" t="s">
        <v>2286</v>
      </c>
      <c r="I9790" s="379">
        <f t="shared" ca="1" si="531"/>
        <v>-322</v>
      </c>
      <c r="J9790" s="379">
        <f t="shared" ca="1" si="532"/>
        <v>-224</v>
      </c>
      <c r="K9790" s="391" t="str">
        <f t="shared" ca="1" si="533"/>
        <v>24,50</v>
      </c>
      <c r="L9790" s="379"/>
      <c r="O9790" s="379"/>
    </row>
    <row r="9791" spans="1:15">
      <c r="A9791" s="417" t="s">
        <v>2155</v>
      </c>
      <c r="B9791" s="417" t="s">
        <v>8737</v>
      </c>
      <c r="C9791" s="417" t="s">
        <v>2332</v>
      </c>
      <c r="D9791" s="417" t="s">
        <v>2380</v>
      </c>
      <c r="E9791" s="391">
        <v>0.12</v>
      </c>
      <c r="F9791" s="418">
        <v>44249</v>
      </c>
      <c r="G9791" s="417" t="s">
        <v>2286</v>
      </c>
      <c r="I9791" s="379">
        <f t="shared" ca="1" si="531"/>
        <v>-322</v>
      </c>
      <c r="J9791" s="379">
        <f t="shared" ca="1" si="532"/>
        <v>-224</v>
      </c>
      <c r="K9791" s="391" t="str">
        <f t="shared" ca="1" si="533"/>
        <v>23,50</v>
      </c>
      <c r="L9791" s="379"/>
      <c r="O9791" s="379"/>
    </row>
    <row r="9792" spans="1:15">
      <c r="A9792" s="417" t="s">
        <v>2155</v>
      </c>
      <c r="B9792" s="417" t="s">
        <v>8738</v>
      </c>
      <c r="C9792" s="417" t="s">
        <v>2332</v>
      </c>
      <c r="D9792" s="417" t="s">
        <v>5239</v>
      </c>
      <c r="E9792" s="391">
        <v>0.19</v>
      </c>
      <c r="F9792" s="418">
        <v>44249</v>
      </c>
      <c r="G9792" s="417" t="s">
        <v>2286</v>
      </c>
      <c r="I9792" s="379">
        <f t="shared" ca="1" si="531"/>
        <v>-322</v>
      </c>
      <c r="J9792" s="379">
        <f t="shared" ca="1" si="532"/>
        <v>-224</v>
      </c>
      <c r="K9792" s="391" t="str">
        <f t="shared" ca="1" si="533"/>
        <v>25,25</v>
      </c>
      <c r="L9792" s="379"/>
      <c r="O9792" s="379"/>
    </row>
    <row r="9793" spans="1:15">
      <c r="A9793" s="417" t="s">
        <v>2155</v>
      </c>
      <c r="B9793" s="417" t="s">
        <v>5558</v>
      </c>
      <c r="C9793" s="417" t="s">
        <v>2332</v>
      </c>
      <c r="D9793" s="417" t="s">
        <v>4100</v>
      </c>
      <c r="E9793" s="391">
        <v>0.11</v>
      </c>
      <c r="F9793" s="418">
        <v>44249</v>
      </c>
      <c r="G9793" s="417" t="s">
        <v>2286</v>
      </c>
      <c r="I9793" s="379">
        <f t="shared" ca="1" si="531"/>
        <v>-322</v>
      </c>
      <c r="J9793" s="379">
        <f t="shared" ca="1" si="532"/>
        <v>-224</v>
      </c>
      <c r="K9793" s="391" t="str">
        <f t="shared" ca="1" si="533"/>
        <v>23,75</v>
      </c>
      <c r="L9793" s="379"/>
      <c r="O9793" s="379"/>
    </row>
    <row r="9794" spans="1:15">
      <c r="A9794" s="417" t="s">
        <v>2155</v>
      </c>
      <c r="B9794" s="417" t="s">
        <v>8739</v>
      </c>
      <c r="C9794" s="417" t="s">
        <v>2332</v>
      </c>
      <c r="D9794" s="417" t="s">
        <v>2414</v>
      </c>
      <c r="E9794" s="391">
        <v>0.13</v>
      </c>
      <c r="F9794" s="418">
        <v>44249</v>
      </c>
      <c r="G9794" s="417" t="s">
        <v>2286</v>
      </c>
      <c r="I9794" s="379">
        <f t="shared" ca="1" si="531"/>
        <v>-322</v>
      </c>
      <c r="J9794" s="379">
        <f t="shared" ca="1" si="532"/>
        <v>-224</v>
      </c>
      <c r="K9794" s="391" t="str">
        <f t="shared" ca="1" si="533"/>
        <v>24,00</v>
      </c>
      <c r="L9794" s="379"/>
      <c r="O9794" s="379"/>
    </row>
    <row r="9795" spans="1:15">
      <c r="A9795" s="417" t="s">
        <v>187</v>
      </c>
      <c r="B9795" s="417" t="s">
        <v>13853</v>
      </c>
      <c r="C9795" s="417" t="s">
        <v>2332</v>
      </c>
      <c r="D9795" s="417" t="s">
        <v>2837</v>
      </c>
      <c r="E9795" s="391">
        <v>0.1</v>
      </c>
      <c r="F9795" s="418">
        <v>44249</v>
      </c>
      <c r="G9795" s="417" t="s">
        <v>2286</v>
      </c>
      <c r="I9795" s="379">
        <f t="shared" ca="1" si="531"/>
        <v>-322</v>
      </c>
      <c r="J9795" s="379">
        <f t="shared" ca="1" si="532"/>
        <v>-224</v>
      </c>
      <c r="K9795" s="391" t="str">
        <f t="shared" ca="1" si="533"/>
        <v>24,00</v>
      </c>
      <c r="L9795" s="379"/>
      <c r="O9795" s="379"/>
    </row>
    <row r="9796" spans="1:15">
      <c r="A9796" s="417" t="s">
        <v>188</v>
      </c>
      <c r="B9796" s="417" t="s">
        <v>8740</v>
      </c>
      <c r="C9796" s="417" t="s">
        <v>2332</v>
      </c>
      <c r="D9796" s="417" t="s">
        <v>5251</v>
      </c>
      <c r="E9796" s="391">
        <v>0.22</v>
      </c>
      <c r="F9796" s="418">
        <v>44249</v>
      </c>
      <c r="G9796" s="417" t="s">
        <v>2286</v>
      </c>
      <c r="I9796" s="379">
        <f t="shared" ca="1" si="531"/>
        <v>-322</v>
      </c>
      <c r="J9796" s="379">
        <f t="shared" ca="1" si="532"/>
        <v>-224</v>
      </c>
      <c r="K9796" s="391" t="str">
        <f t="shared" ca="1" si="533"/>
        <v>25,50</v>
      </c>
      <c r="L9796" s="379"/>
      <c r="O9796" s="379"/>
    </row>
    <row r="9797" spans="1:15">
      <c r="A9797" s="417" t="s">
        <v>2155</v>
      </c>
      <c r="B9797" s="417" t="s">
        <v>8741</v>
      </c>
      <c r="C9797" s="417" t="s">
        <v>2332</v>
      </c>
      <c r="D9797" s="417" t="s">
        <v>5255</v>
      </c>
      <c r="E9797" s="391">
        <v>0.3</v>
      </c>
      <c r="F9797" s="418">
        <v>44249</v>
      </c>
      <c r="G9797" s="417" t="s">
        <v>2286</v>
      </c>
      <c r="I9797" s="379">
        <f t="shared" ca="1" si="531"/>
        <v>-322</v>
      </c>
      <c r="J9797" s="379">
        <f t="shared" ca="1" si="532"/>
        <v>-224</v>
      </c>
      <c r="K9797" s="391" t="str">
        <f t="shared" ca="1" si="533"/>
        <v>26,25</v>
      </c>
      <c r="L9797" s="379"/>
      <c r="O9797" s="379"/>
    </row>
    <row r="9798" spans="1:15">
      <c r="A9798" s="417" t="s">
        <v>2155</v>
      </c>
      <c r="B9798" s="417" t="s">
        <v>13854</v>
      </c>
      <c r="C9798" s="417" t="s">
        <v>2332</v>
      </c>
      <c r="D9798" s="417" t="s">
        <v>2403</v>
      </c>
      <c r="E9798" s="391">
        <v>0.27</v>
      </c>
      <c r="F9798" s="418">
        <v>44249</v>
      </c>
      <c r="G9798" s="417" t="s">
        <v>2286</v>
      </c>
      <c r="I9798" s="379">
        <f t="shared" ca="1" si="531"/>
        <v>-322</v>
      </c>
      <c r="J9798" s="379">
        <f t="shared" ca="1" si="532"/>
        <v>-224</v>
      </c>
      <c r="K9798" s="391" t="str">
        <f t="shared" ca="1" si="533"/>
        <v>26,00</v>
      </c>
      <c r="L9798" s="379"/>
      <c r="O9798" s="379"/>
    </row>
    <row r="9799" spans="1:15">
      <c r="A9799" s="417" t="s">
        <v>2155</v>
      </c>
      <c r="B9799" s="417" t="s">
        <v>8742</v>
      </c>
      <c r="C9799" s="417" t="s">
        <v>2332</v>
      </c>
      <c r="D9799" s="417" t="s">
        <v>2402</v>
      </c>
      <c r="E9799" s="391">
        <v>0.18</v>
      </c>
      <c r="F9799" s="418">
        <v>44249</v>
      </c>
      <c r="G9799" s="417" t="s">
        <v>2286</v>
      </c>
      <c r="I9799" s="379">
        <f t="shared" ca="1" si="531"/>
        <v>-322</v>
      </c>
      <c r="J9799" s="379">
        <f t="shared" ca="1" si="532"/>
        <v>-224</v>
      </c>
      <c r="K9799" s="391" t="str">
        <f t="shared" ca="1" si="533"/>
        <v>25,00</v>
      </c>
      <c r="L9799" s="379"/>
      <c r="O9799" s="379"/>
    </row>
    <row r="9800" spans="1:15">
      <c r="A9800" s="417" t="s">
        <v>187</v>
      </c>
      <c r="B9800" s="417" t="s">
        <v>18657</v>
      </c>
      <c r="C9800" s="417" t="s">
        <v>2332</v>
      </c>
      <c r="D9800" s="417" t="s">
        <v>2838</v>
      </c>
      <c r="E9800" s="391">
        <v>0.15</v>
      </c>
      <c r="F9800" s="418">
        <v>44249</v>
      </c>
      <c r="G9800" s="417" t="s">
        <v>2286</v>
      </c>
      <c r="I9800" s="379">
        <f t="shared" ca="1" si="531"/>
        <v>-322</v>
      </c>
      <c r="J9800" s="379">
        <f t="shared" ca="1" si="532"/>
        <v>-224</v>
      </c>
      <c r="K9800" s="391" t="str">
        <f t="shared" ca="1" si="533"/>
        <v>25,00</v>
      </c>
      <c r="L9800" s="379"/>
      <c r="O9800" s="379"/>
    </row>
    <row r="9801" spans="1:15">
      <c r="A9801" s="417" t="s">
        <v>188</v>
      </c>
      <c r="B9801" s="417" t="s">
        <v>8743</v>
      </c>
      <c r="C9801" s="417" t="s">
        <v>2332</v>
      </c>
      <c r="D9801" s="417" t="s">
        <v>2751</v>
      </c>
      <c r="E9801" s="391">
        <v>0.36</v>
      </c>
      <c r="F9801" s="418">
        <v>44249</v>
      </c>
      <c r="G9801" s="417" t="s">
        <v>2286</v>
      </c>
      <c r="I9801" s="379">
        <f t="shared" ca="1" si="531"/>
        <v>-322</v>
      </c>
      <c r="J9801" s="379">
        <f t="shared" ca="1" si="532"/>
        <v>-224</v>
      </c>
      <c r="K9801" s="391" t="str">
        <f t="shared" ca="1" si="533"/>
        <v>26,75</v>
      </c>
      <c r="L9801" s="379"/>
      <c r="O9801" s="379"/>
    </row>
    <row r="9802" spans="1:15">
      <c r="A9802" s="417" t="s">
        <v>2155</v>
      </c>
      <c r="B9802" s="417" t="s">
        <v>8744</v>
      </c>
      <c r="C9802" s="417" t="s">
        <v>2332</v>
      </c>
      <c r="D9802" s="417" t="s">
        <v>2382</v>
      </c>
      <c r="E9802" s="391">
        <v>0.25</v>
      </c>
      <c r="F9802" s="418">
        <v>44249</v>
      </c>
      <c r="G9802" s="417" t="s">
        <v>2286</v>
      </c>
      <c r="I9802" s="379">
        <f t="shared" ref="I9802:I9865" ca="1" si="534">IF(F9802&lt;&gt;"",F9802-$I$199,"")</f>
        <v>-322</v>
      </c>
      <c r="J9802" s="379">
        <f t="shared" ref="J9802:J9865" ca="1" si="535">IF(I9802&lt;&gt;"",NETWORKDAYS($I$199,F9802-1,$N$201:$N$224),"")</f>
        <v>-224</v>
      </c>
      <c r="K9802" s="391" t="str">
        <f t="shared" ref="K9802:K9865" ca="1" si="536">IF(I9802&lt;&gt;"",RIGHT(D9802,LEN(D9802)-FIND(" ",D9802)),"")</f>
        <v>25,75</v>
      </c>
      <c r="L9802" s="379"/>
      <c r="O9802" s="379"/>
    </row>
    <row r="9803" spans="1:15">
      <c r="A9803" s="417" t="s">
        <v>187</v>
      </c>
      <c r="B9803" s="417" t="s">
        <v>13855</v>
      </c>
      <c r="C9803" s="417" t="s">
        <v>2332</v>
      </c>
      <c r="D9803" s="417" t="s">
        <v>2840</v>
      </c>
      <c r="E9803" s="391">
        <v>0.21</v>
      </c>
      <c r="F9803" s="418">
        <v>44249</v>
      </c>
      <c r="G9803" s="417" t="s">
        <v>2286</v>
      </c>
      <c r="I9803" s="379">
        <f t="shared" ca="1" si="534"/>
        <v>-322</v>
      </c>
      <c r="J9803" s="379">
        <f t="shared" ca="1" si="535"/>
        <v>-224</v>
      </c>
      <c r="K9803" s="391" t="str">
        <f t="shared" ca="1" si="536"/>
        <v>26,00</v>
      </c>
      <c r="L9803" s="379"/>
      <c r="O9803" s="379"/>
    </row>
    <row r="9804" spans="1:15">
      <c r="A9804" s="417" t="s">
        <v>188</v>
      </c>
      <c r="B9804" s="417" t="s">
        <v>8745</v>
      </c>
      <c r="C9804" s="417" t="s">
        <v>2332</v>
      </c>
      <c r="D9804" s="417" t="s">
        <v>2752</v>
      </c>
      <c r="E9804" s="391">
        <v>0.52</v>
      </c>
      <c r="F9804" s="418">
        <v>44249</v>
      </c>
      <c r="G9804" s="417" t="s">
        <v>2286</v>
      </c>
      <c r="I9804" s="379">
        <f t="shared" ca="1" si="534"/>
        <v>-322</v>
      </c>
      <c r="J9804" s="379">
        <f t="shared" ca="1" si="535"/>
        <v>-224</v>
      </c>
      <c r="K9804" s="391" t="str">
        <f t="shared" ca="1" si="536"/>
        <v>27,75</v>
      </c>
      <c r="L9804" s="379"/>
      <c r="O9804" s="379"/>
    </row>
    <row r="9805" spans="1:15">
      <c r="A9805" s="417" t="s">
        <v>2155</v>
      </c>
      <c r="B9805" s="417" t="s">
        <v>5559</v>
      </c>
      <c r="C9805" s="417" t="s">
        <v>2332</v>
      </c>
      <c r="D9805" s="417" t="s">
        <v>2441</v>
      </c>
      <c r="E9805" s="391">
        <v>0.33</v>
      </c>
      <c r="F9805" s="418">
        <v>44249</v>
      </c>
      <c r="G9805" s="417" t="s">
        <v>2286</v>
      </c>
      <c r="I9805" s="379">
        <f t="shared" ca="1" si="534"/>
        <v>-322</v>
      </c>
      <c r="J9805" s="379">
        <f t="shared" ca="1" si="535"/>
        <v>-224</v>
      </c>
      <c r="K9805" s="391" t="str">
        <f t="shared" ca="1" si="536"/>
        <v>26,50</v>
      </c>
      <c r="L9805" s="379"/>
      <c r="O9805" s="379"/>
    </row>
    <row r="9806" spans="1:15">
      <c r="A9806" s="417" t="s">
        <v>2155</v>
      </c>
      <c r="B9806" s="417" t="s">
        <v>8746</v>
      </c>
      <c r="C9806" s="417" t="s">
        <v>2332</v>
      </c>
      <c r="D9806" s="417" t="s">
        <v>5249</v>
      </c>
      <c r="E9806" s="391">
        <v>0.44</v>
      </c>
      <c r="F9806" s="418">
        <v>44249</v>
      </c>
      <c r="G9806" s="417" t="s">
        <v>2286</v>
      </c>
      <c r="I9806" s="379">
        <f t="shared" ca="1" si="534"/>
        <v>-322</v>
      </c>
      <c r="J9806" s="379">
        <f t="shared" ca="1" si="535"/>
        <v>-224</v>
      </c>
      <c r="K9806" s="391" t="str">
        <f t="shared" ca="1" si="536"/>
        <v>27,25</v>
      </c>
      <c r="L9806" s="379"/>
      <c r="O9806" s="379"/>
    </row>
    <row r="9807" spans="1:15">
      <c r="A9807" s="417" t="s">
        <v>2155</v>
      </c>
      <c r="B9807" s="417" t="s">
        <v>5560</v>
      </c>
      <c r="C9807" s="417" t="s">
        <v>2332</v>
      </c>
      <c r="D9807" s="417" t="s">
        <v>2404</v>
      </c>
      <c r="E9807" s="391">
        <v>0.42</v>
      </c>
      <c r="F9807" s="418">
        <v>44249</v>
      </c>
      <c r="G9807" s="417" t="s">
        <v>2286</v>
      </c>
      <c r="I9807" s="379">
        <f t="shared" ca="1" si="534"/>
        <v>-322</v>
      </c>
      <c r="J9807" s="379">
        <f t="shared" ca="1" si="535"/>
        <v>-224</v>
      </c>
      <c r="K9807" s="391" t="str">
        <f t="shared" ca="1" si="536"/>
        <v>27,00</v>
      </c>
      <c r="L9807" s="379"/>
      <c r="O9807" s="379"/>
    </row>
    <row r="9808" spans="1:15">
      <c r="A9808" s="417" t="s">
        <v>187</v>
      </c>
      <c r="B9808" s="417" t="s">
        <v>13856</v>
      </c>
      <c r="C9808" s="417" t="s">
        <v>2332</v>
      </c>
      <c r="D9808" s="417" t="s">
        <v>2842</v>
      </c>
      <c r="E9808" s="391">
        <v>0.01</v>
      </c>
      <c r="F9808" s="418">
        <v>44249</v>
      </c>
      <c r="G9808" s="417" t="s">
        <v>2286</v>
      </c>
      <c r="I9808" s="379">
        <f t="shared" ca="1" si="534"/>
        <v>-322</v>
      </c>
      <c r="J9808" s="379">
        <f t="shared" ca="1" si="535"/>
        <v>-224</v>
      </c>
      <c r="K9808" s="391" t="str">
        <f t="shared" ca="1" si="536"/>
        <v>27,00</v>
      </c>
      <c r="L9808" s="379"/>
      <c r="O9808" s="379"/>
    </row>
    <row r="9809" spans="1:15">
      <c r="A9809" s="417" t="s">
        <v>188</v>
      </c>
      <c r="B9809" s="417" t="s">
        <v>8747</v>
      </c>
      <c r="C9809" s="417" t="s">
        <v>2332</v>
      </c>
      <c r="D9809" s="417" t="s">
        <v>2406</v>
      </c>
      <c r="E9809" s="391">
        <v>0.48</v>
      </c>
      <c r="F9809" s="418">
        <v>44249</v>
      </c>
      <c r="G9809" s="417" t="s">
        <v>2286</v>
      </c>
      <c r="I9809" s="379">
        <f t="shared" ca="1" si="534"/>
        <v>-322</v>
      </c>
      <c r="J9809" s="379">
        <f t="shared" ca="1" si="535"/>
        <v>-224</v>
      </c>
      <c r="K9809" s="391" t="str">
        <f t="shared" ca="1" si="536"/>
        <v>27,50</v>
      </c>
      <c r="L9809" s="379"/>
      <c r="O9809" s="379"/>
    </row>
    <row r="9810" spans="1:15">
      <c r="A9810" s="417" t="s">
        <v>2155</v>
      </c>
      <c r="B9810" s="417" t="s">
        <v>8748</v>
      </c>
      <c r="C9810" s="417" t="s">
        <v>2332</v>
      </c>
      <c r="D9810" s="417" t="s">
        <v>2407</v>
      </c>
      <c r="E9810" s="391">
        <v>0.59</v>
      </c>
      <c r="F9810" s="418">
        <v>44249</v>
      </c>
      <c r="G9810" s="417" t="s">
        <v>2286</v>
      </c>
      <c r="I9810" s="379">
        <f t="shared" ca="1" si="534"/>
        <v>-322</v>
      </c>
      <c r="J9810" s="379">
        <f t="shared" ca="1" si="535"/>
        <v>-224</v>
      </c>
      <c r="K9810" s="391" t="str">
        <f t="shared" ca="1" si="536"/>
        <v>28,00</v>
      </c>
      <c r="L9810" s="379"/>
      <c r="O9810" s="379"/>
    </row>
    <row r="9811" spans="1:15">
      <c r="A9811" s="417" t="s">
        <v>187</v>
      </c>
      <c r="B9811" s="417" t="s">
        <v>13857</v>
      </c>
      <c r="C9811" s="417" t="s">
        <v>2332</v>
      </c>
      <c r="D9811" s="417" t="s">
        <v>2844</v>
      </c>
      <c r="E9811" s="391">
        <v>0.01</v>
      </c>
      <c r="F9811" s="418">
        <v>44249</v>
      </c>
      <c r="G9811" s="417" t="s">
        <v>2286</v>
      </c>
      <c r="I9811" s="379">
        <f t="shared" ca="1" si="534"/>
        <v>-322</v>
      </c>
      <c r="J9811" s="379">
        <f t="shared" ca="1" si="535"/>
        <v>-224</v>
      </c>
      <c r="K9811" s="391" t="str">
        <f t="shared" ca="1" si="536"/>
        <v>28,00</v>
      </c>
      <c r="L9811" s="379"/>
      <c r="O9811" s="379"/>
    </row>
    <row r="9812" spans="1:15">
      <c r="A9812" s="417" t="s">
        <v>188</v>
      </c>
      <c r="B9812" s="417" t="s">
        <v>5561</v>
      </c>
      <c r="C9812" s="417" t="s">
        <v>2332</v>
      </c>
      <c r="D9812" s="417" t="s">
        <v>2408</v>
      </c>
      <c r="E9812" s="391">
        <v>0.85</v>
      </c>
      <c r="F9812" s="418">
        <v>44249</v>
      </c>
      <c r="G9812" s="417" t="s">
        <v>2286</v>
      </c>
      <c r="I9812" s="379">
        <f t="shared" ca="1" si="534"/>
        <v>-322</v>
      </c>
      <c r="J9812" s="379">
        <f t="shared" ca="1" si="535"/>
        <v>-224</v>
      </c>
      <c r="K9812" s="391" t="str">
        <f t="shared" ca="1" si="536"/>
        <v>29,00</v>
      </c>
      <c r="L9812" s="379"/>
      <c r="O9812" s="379"/>
    </row>
    <row r="9813" spans="1:15">
      <c r="A9813" s="417" t="s">
        <v>2155</v>
      </c>
      <c r="B9813" s="417" t="s">
        <v>13858</v>
      </c>
      <c r="C9813" s="417" t="s">
        <v>2332</v>
      </c>
      <c r="D9813" s="417" t="s">
        <v>2753</v>
      </c>
      <c r="E9813" s="391">
        <v>0.65</v>
      </c>
      <c r="F9813" s="418">
        <v>44249</v>
      </c>
      <c r="G9813" s="417" t="s">
        <v>2286</v>
      </c>
      <c r="I9813" s="379">
        <f t="shared" ca="1" si="534"/>
        <v>-322</v>
      </c>
      <c r="J9813" s="379">
        <f t="shared" ca="1" si="535"/>
        <v>-224</v>
      </c>
      <c r="K9813" s="391" t="str">
        <f t="shared" ca="1" si="536"/>
        <v>28,50</v>
      </c>
      <c r="L9813" s="379"/>
      <c r="O9813" s="379"/>
    </row>
    <row r="9814" spans="1:15">
      <c r="A9814" s="417" t="s">
        <v>2155</v>
      </c>
      <c r="B9814" s="417" t="s">
        <v>13859</v>
      </c>
      <c r="C9814" s="417" t="s">
        <v>2332</v>
      </c>
      <c r="D9814" s="417" t="s">
        <v>5049</v>
      </c>
      <c r="E9814" s="391">
        <v>1.01</v>
      </c>
      <c r="F9814" s="418">
        <v>44249</v>
      </c>
      <c r="G9814" s="417" t="s">
        <v>2286</v>
      </c>
      <c r="I9814" s="379">
        <f t="shared" ca="1" si="534"/>
        <v>-322</v>
      </c>
      <c r="J9814" s="379">
        <f t="shared" ca="1" si="535"/>
        <v>-224</v>
      </c>
      <c r="K9814" s="391" t="str">
        <f t="shared" ca="1" si="536"/>
        <v>29,50</v>
      </c>
      <c r="L9814" s="379"/>
      <c r="O9814" s="379"/>
    </row>
    <row r="9815" spans="1:15">
      <c r="A9815" s="417" t="s">
        <v>187</v>
      </c>
      <c r="B9815" s="417" t="s">
        <v>13860</v>
      </c>
      <c r="C9815" s="417" t="s">
        <v>2332</v>
      </c>
      <c r="D9815" s="417" t="s">
        <v>2588</v>
      </c>
      <c r="E9815" s="391">
        <v>0.3</v>
      </c>
      <c r="F9815" s="418">
        <v>44249</v>
      </c>
      <c r="G9815" s="417" t="s">
        <v>2286</v>
      </c>
      <c r="I9815" s="379">
        <f t="shared" ca="1" si="534"/>
        <v>-322</v>
      </c>
      <c r="J9815" s="379">
        <f t="shared" ca="1" si="535"/>
        <v>-224</v>
      </c>
      <c r="K9815" s="391" t="str">
        <f t="shared" ca="1" si="536"/>
        <v>29,00</v>
      </c>
      <c r="L9815" s="379"/>
      <c r="O9815" s="379"/>
    </row>
    <row r="9816" spans="1:15">
      <c r="A9816" s="417" t="s">
        <v>188</v>
      </c>
      <c r="B9816" s="417" t="s">
        <v>17450</v>
      </c>
      <c r="C9816" s="417" t="s">
        <v>2332</v>
      </c>
      <c r="D9816" s="417" t="s">
        <v>5050</v>
      </c>
      <c r="E9816" s="391">
        <v>1.92</v>
      </c>
      <c r="F9816" s="418">
        <v>44249</v>
      </c>
      <c r="G9816" s="417" t="s">
        <v>2286</v>
      </c>
      <c r="I9816" s="379">
        <f t="shared" ca="1" si="534"/>
        <v>-322</v>
      </c>
      <c r="J9816" s="379">
        <f t="shared" ca="1" si="535"/>
        <v>-224</v>
      </c>
      <c r="K9816" s="391" t="str">
        <f t="shared" ca="1" si="536"/>
        <v>31,50</v>
      </c>
      <c r="L9816" s="379"/>
      <c r="O9816" s="379"/>
    </row>
    <row r="9817" spans="1:15">
      <c r="A9817" s="417" t="s">
        <v>2155</v>
      </c>
      <c r="B9817" s="417" t="s">
        <v>13861</v>
      </c>
      <c r="C9817" s="417" t="s">
        <v>2332</v>
      </c>
      <c r="D9817" s="417" t="s">
        <v>2419</v>
      </c>
      <c r="E9817" s="391">
        <v>1.0900000000000001</v>
      </c>
      <c r="F9817" s="418">
        <v>44249</v>
      </c>
      <c r="G9817" s="417" t="s">
        <v>2286</v>
      </c>
      <c r="I9817" s="379">
        <f t="shared" ca="1" si="534"/>
        <v>-322</v>
      </c>
      <c r="J9817" s="379">
        <f t="shared" ca="1" si="535"/>
        <v>-224</v>
      </c>
      <c r="K9817" s="391" t="str">
        <f t="shared" ca="1" si="536"/>
        <v>29,75</v>
      </c>
      <c r="L9817" s="379"/>
      <c r="O9817" s="379"/>
    </row>
    <row r="9818" spans="1:15">
      <c r="A9818" s="417" t="s">
        <v>2155</v>
      </c>
      <c r="B9818" s="417" t="s">
        <v>5562</v>
      </c>
      <c r="C9818" s="417" t="s">
        <v>2332</v>
      </c>
      <c r="D9818" s="417" t="s">
        <v>2409</v>
      </c>
      <c r="E9818" s="391">
        <v>1.21</v>
      </c>
      <c r="F9818" s="418">
        <v>44249</v>
      </c>
      <c r="G9818" s="417" t="s">
        <v>2286</v>
      </c>
      <c r="I9818" s="379">
        <f t="shared" ca="1" si="534"/>
        <v>-322</v>
      </c>
      <c r="J9818" s="379">
        <f t="shared" ca="1" si="535"/>
        <v>-224</v>
      </c>
      <c r="K9818" s="391" t="str">
        <f t="shared" ca="1" si="536"/>
        <v>30,00</v>
      </c>
      <c r="L9818" s="379"/>
      <c r="O9818" s="379"/>
    </row>
    <row r="9819" spans="1:15">
      <c r="A9819" s="417" t="s">
        <v>187</v>
      </c>
      <c r="B9819" s="417" t="s">
        <v>13862</v>
      </c>
      <c r="C9819" s="417" t="s">
        <v>2332</v>
      </c>
      <c r="D9819" s="417" t="s">
        <v>3033</v>
      </c>
      <c r="E9819" s="391">
        <v>2.95</v>
      </c>
      <c r="F9819" s="418">
        <v>44249</v>
      </c>
      <c r="G9819" s="417" t="s">
        <v>2286</v>
      </c>
      <c r="I9819" s="379">
        <f t="shared" ca="1" si="534"/>
        <v>-322</v>
      </c>
      <c r="J9819" s="379">
        <f t="shared" ca="1" si="535"/>
        <v>-224</v>
      </c>
      <c r="K9819" s="391" t="str">
        <f t="shared" ca="1" si="536"/>
        <v>30,00</v>
      </c>
      <c r="L9819" s="379"/>
      <c r="O9819" s="379"/>
    </row>
    <row r="9820" spans="1:15">
      <c r="A9820" s="417" t="s">
        <v>188</v>
      </c>
      <c r="B9820" s="417" t="s">
        <v>5563</v>
      </c>
      <c r="C9820" s="417" t="s">
        <v>2332</v>
      </c>
      <c r="D9820" s="417" t="s">
        <v>2409</v>
      </c>
      <c r="E9820" s="391">
        <v>4.5</v>
      </c>
      <c r="F9820" s="418">
        <v>44610</v>
      </c>
      <c r="G9820" s="417" t="s">
        <v>2286</v>
      </c>
      <c r="I9820" s="379">
        <f t="shared" ca="1" si="534"/>
        <v>39</v>
      </c>
      <c r="J9820" s="379">
        <f t="shared" ca="1" si="535"/>
        <v>29</v>
      </c>
      <c r="K9820" s="391" t="str">
        <f t="shared" ca="1" si="536"/>
        <v>30,00</v>
      </c>
      <c r="L9820" s="379"/>
      <c r="O9820" s="379"/>
    </row>
    <row r="9821" spans="1:15">
      <c r="A9821" s="417" t="s">
        <v>2155</v>
      </c>
      <c r="B9821" s="417" t="s">
        <v>8749</v>
      </c>
      <c r="C9821" s="417" t="s">
        <v>2332</v>
      </c>
      <c r="D9821" s="417" t="s">
        <v>2420</v>
      </c>
      <c r="E9821" s="391">
        <v>1.42</v>
      </c>
      <c r="F9821" s="418">
        <v>44249</v>
      </c>
      <c r="G9821" s="417" t="s">
        <v>2286</v>
      </c>
      <c r="I9821" s="379">
        <f t="shared" ca="1" si="534"/>
        <v>-322</v>
      </c>
      <c r="J9821" s="379">
        <f t="shared" ca="1" si="535"/>
        <v>-224</v>
      </c>
      <c r="K9821" s="391" t="str">
        <f t="shared" ca="1" si="536"/>
        <v>30,50</v>
      </c>
      <c r="L9821" s="379"/>
      <c r="O9821" s="379"/>
    </row>
    <row r="9822" spans="1:15">
      <c r="A9822" s="417" t="s">
        <v>2155</v>
      </c>
      <c r="B9822" s="417" t="s">
        <v>5564</v>
      </c>
      <c r="C9822" s="417" t="s">
        <v>2332</v>
      </c>
      <c r="D9822" s="417" t="s">
        <v>5312</v>
      </c>
      <c r="E9822" s="391">
        <v>1.79</v>
      </c>
      <c r="F9822" s="418">
        <v>44249</v>
      </c>
      <c r="G9822" s="417" t="s">
        <v>2286</v>
      </c>
      <c r="I9822" s="379">
        <f t="shared" ca="1" si="534"/>
        <v>-322</v>
      </c>
      <c r="J9822" s="379">
        <f t="shared" ca="1" si="535"/>
        <v>-224</v>
      </c>
      <c r="K9822" s="391" t="str">
        <f t="shared" ca="1" si="536"/>
        <v>31,25</v>
      </c>
      <c r="L9822" s="379"/>
      <c r="O9822" s="379"/>
    </row>
    <row r="9823" spans="1:15">
      <c r="A9823" s="417" t="s">
        <v>2155</v>
      </c>
      <c r="B9823" s="417" t="s">
        <v>5565</v>
      </c>
      <c r="C9823" s="417" t="s">
        <v>2332</v>
      </c>
      <c r="D9823" s="417" t="s">
        <v>2410</v>
      </c>
      <c r="E9823" s="391">
        <v>3.6</v>
      </c>
      <c r="F9823" s="418">
        <v>44610</v>
      </c>
      <c r="G9823" s="417" t="s">
        <v>2286</v>
      </c>
      <c r="I9823" s="379">
        <f t="shared" ca="1" si="534"/>
        <v>39</v>
      </c>
      <c r="J9823" s="379">
        <f t="shared" ca="1" si="535"/>
        <v>29</v>
      </c>
      <c r="K9823" s="391" t="str">
        <f t="shared" ca="1" si="536"/>
        <v>31,00</v>
      </c>
      <c r="L9823" s="379"/>
      <c r="O9823" s="379"/>
    </row>
    <row r="9824" spans="1:15">
      <c r="A9824" s="417" t="s">
        <v>2155</v>
      </c>
      <c r="B9824" s="417" t="s">
        <v>13863</v>
      </c>
      <c r="C9824" s="417" t="s">
        <v>2332</v>
      </c>
      <c r="D9824" s="417" t="s">
        <v>5062</v>
      </c>
      <c r="E9824" s="391">
        <v>2.12</v>
      </c>
      <c r="F9824" s="418">
        <v>44249</v>
      </c>
      <c r="G9824" s="417" t="s">
        <v>2286</v>
      </c>
      <c r="I9824" s="379">
        <f t="shared" ca="1" si="534"/>
        <v>-322</v>
      </c>
      <c r="J9824" s="379">
        <f t="shared" ca="1" si="535"/>
        <v>-224</v>
      </c>
      <c r="K9824" s="391" t="str">
        <f t="shared" ca="1" si="536"/>
        <v>31,75</v>
      </c>
      <c r="L9824" s="379"/>
      <c r="O9824" s="379"/>
    </row>
    <row r="9825" spans="1:15">
      <c r="A9825" s="417" t="s">
        <v>187</v>
      </c>
      <c r="B9825" s="417" t="s">
        <v>13864</v>
      </c>
      <c r="C9825" s="417" t="s">
        <v>2332</v>
      </c>
      <c r="D9825" s="417" t="s">
        <v>3034</v>
      </c>
      <c r="E9825" s="391">
        <v>0.5</v>
      </c>
      <c r="F9825" s="418">
        <v>44249</v>
      </c>
      <c r="G9825" s="417" t="s">
        <v>2286</v>
      </c>
      <c r="I9825" s="379">
        <f t="shared" ca="1" si="534"/>
        <v>-322</v>
      </c>
      <c r="J9825" s="379">
        <f t="shared" ca="1" si="535"/>
        <v>-224</v>
      </c>
      <c r="K9825" s="391" t="str">
        <f t="shared" ca="1" si="536"/>
        <v>32,00</v>
      </c>
      <c r="L9825" s="379"/>
      <c r="O9825" s="379"/>
    </row>
    <row r="9826" spans="1:15">
      <c r="A9826" s="417" t="s">
        <v>188</v>
      </c>
      <c r="B9826" s="417" t="s">
        <v>5566</v>
      </c>
      <c r="C9826" s="417" t="s">
        <v>2332</v>
      </c>
      <c r="D9826" s="417" t="s">
        <v>2411</v>
      </c>
      <c r="E9826" s="391">
        <v>2.25</v>
      </c>
      <c r="F9826" s="418">
        <v>44249</v>
      </c>
      <c r="G9826" s="417" t="s">
        <v>2286</v>
      </c>
      <c r="I9826" s="379">
        <f t="shared" ca="1" si="534"/>
        <v>-322</v>
      </c>
      <c r="J9826" s="379">
        <f t="shared" ca="1" si="535"/>
        <v>-224</v>
      </c>
      <c r="K9826" s="391" t="str">
        <f t="shared" ca="1" si="536"/>
        <v>32,00</v>
      </c>
      <c r="L9826" s="379"/>
      <c r="O9826" s="379"/>
    </row>
    <row r="9827" spans="1:15">
      <c r="A9827" s="417" t="s">
        <v>2155</v>
      </c>
      <c r="B9827" s="417" t="s">
        <v>17451</v>
      </c>
      <c r="C9827" s="417" t="s">
        <v>2332</v>
      </c>
      <c r="D9827" s="417" t="s">
        <v>5052</v>
      </c>
      <c r="E9827" s="391">
        <v>2.25</v>
      </c>
      <c r="F9827" s="418">
        <v>44249</v>
      </c>
      <c r="G9827" s="417" t="s">
        <v>2286</v>
      </c>
      <c r="I9827" s="379">
        <f t="shared" ca="1" si="534"/>
        <v>-322</v>
      </c>
      <c r="J9827" s="379">
        <f t="shared" ca="1" si="535"/>
        <v>-224</v>
      </c>
      <c r="K9827" s="391" t="str">
        <f t="shared" ca="1" si="536"/>
        <v>32,50</v>
      </c>
      <c r="L9827" s="379"/>
      <c r="O9827" s="379"/>
    </row>
    <row r="9828" spans="1:15">
      <c r="A9828" s="417" t="s">
        <v>2155</v>
      </c>
      <c r="B9828" s="417" t="s">
        <v>16627</v>
      </c>
      <c r="C9828" s="417" t="s">
        <v>2332</v>
      </c>
      <c r="D9828" s="417" t="s">
        <v>4180</v>
      </c>
      <c r="E9828" s="391">
        <v>4.01</v>
      </c>
      <c r="F9828" s="418">
        <v>44249</v>
      </c>
      <c r="G9828" s="417" t="s">
        <v>2286</v>
      </c>
      <c r="I9828" s="379">
        <f t="shared" ca="1" si="534"/>
        <v>-322</v>
      </c>
      <c r="J9828" s="379">
        <f t="shared" ca="1" si="535"/>
        <v>-224</v>
      </c>
      <c r="K9828" s="391" t="str">
        <f t="shared" ca="1" si="536"/>
        <v>34,50</v>
      </c>
      <c r="L9828" s="379"/>
      <c r="O9828" s="379"/>
    </row>
    <row r="9829" spans="1:15">
      <c r="A9829" s="417" t="s">
        <v>2155</v>
      </c>
      <c r="B9829" s="417" t="s">
        <v>13865</v>
      </c>
      <c r="C9829" s="417" t="s">
        <v>2332</v>
      </c>
      <c r="D9829" s="417" t="s">
        <v>2390</v>
      </c>
      <c r="E9829" s="391">
        <v>2.92</v>
      </c>
      <c r="F9829" s="418">
        <v>44249</v>
      </c>
      <c r="G9829" s="417" t="s">
        <v>2286</v>
      </c>
      <c r="I9829" s="379">
        <f t="shared" ca="1" si="534"/>
        <v>-322</v>
      </c>
      <c r="J9829" s="379">
        <f t="shared" ca="1" si="535"/>
        <v>-224</v>
      </c>
      <c r="K9829" s="391" t="str">
        <f t="shared" ca="1" si="536"/>
        <v>33,00</v>
      </c>
      <c r="L9829" s="379"/>
      <c r="O9829" s="379"/>
    </row>
    <row r="9830" spans="1:15">
      <c r="A9830" s="417" t="s">
        <v>187</v>
      </c>
      <c r="B9830" s="417" t="s">
        <v>13866</v>
      </c>
      <c r="C9830" s="417" t="s">
        <v>2332</v>
      </c>
      <c r="D9830" s="417" t="s">
        <v>3580</v>
      </c>
      <c r="E9830" s="391">
        <v>2.61</v>
      </c>
      <c r="F9830" s="418">
        <v>44249</v>
      </c>
      <c r="G9830" s="417" t="s">
        <v>2286</v>
      </c>
      <c r="I9830" s="379">
        <f t="shared" ca="1" si="534"/>
        <v>-322</v>
      </c>
      <c r="J9830" s="379">
        <f t="shared" ca="1" si="535"/>
        <v>-224</v>
      </c>
      <c r="K9830" s="391" t="str">
        <f t="shared" ca="1" si="536"/>
        <v>33,00</v>
      </c>
      <c r="L9830" s="379"/>
      <c r="O9830" s="379"/>
    </row>
    <row r="9831" spans="1:15">
      <c r="A9831" s="417" t="s">
        <v>188</v>
      </c>
      <c r="B9831" s="417" t="s">
        <v>16628</v>
      </c>
      <c r="C9831" s="417" t="s">
        <v>2332</v>
      </c>
      <c r="D9831" s="417" t="s">
        <v>13663</v>
      </c>
      <c r="E9831" s="391">
        <v>2.81</v>
      </c>
      <c r="F9831" s="418">
        <v>44249</v>
      </c>
      <c r="G9831" s="417" t="s">
        <v>2286</v>
      </c>
      <c r="I9831" s="379">
        <f t="shared" ca="1" si="534"/>
        <v>-322</v>
      </c>
      <c r="J9831" s="379">
        <f t="shared" ca="1" si="535"/>
        <v>-224</v>
      </c>
      <c r="K9831" s="391" t="str">
        <f t="shared" ca="1" si="536"/>
        <v>33,25</v>
      </c>
      <c r="L9831" s="379"/>
      <c r="O9831" s="379"/>
    </row>
    <row r="9832" spans="1:15">
      <c r="A9832" s="417" t="s">
        <v>2155</v>
      </c>
      <c r="B9832" s="417" t="s">
        <v>17452</v>
      </c>
      <c r="C9832" s="417" t="s">
        <v>2332</v>
      </c>
      <c r="D9832" s="417" t="s">
        <v>2987</v>
      </c>
      <c r="E9832" s="391">
        <v>3</v>
      </c>
      <c r="F9832" s="418">
        <v>44249</v>
      </c>
      <c r="G9832" s="417" t="s">
        <v>2286</v>
      </c>
      <c r="I9832" s="379">
        <f t="shared" ca="1" si="534"/>
        <v>-322</v>
      </c>
      <c r="J9832" s="379">
        <f t="shared" ca="1" si="535"/>
        <v>-224</v>
      </c>
      <c r="K9832" s="391" t="str">
        <f t="shared" ca="1" si="536"/>
        <v>33,50</v>
      </c>
      <c r="L9832" s="379"/>
      <c r="O9832" s="379"/>
    </row>
    <row r="9833" spans="1:15">
      <c r="A9833" s="417" t="s">
        <v>2155</v>
      </c>
      <c r="B9833" s="417" t="s">
        <v>13867</v>
      </c>
      <c r="C9833" s="417" t="s">
        <v>2332</v>
      </c>
      <c r="D9833" s="417" t="s">
        <v>2989</v>
      </c>
      <c r="E9833" s="391">
        <v>3.67</v>
      </c>
      <c r="F9833" s="418">
        <v>44249</v>
      </c>
      <c r="G9833" s="417" t="s">
        <v>2286</v>
      </c>
      <c r="I9833" s="379">
        <f t="shared" ca="1" si="534"/>
        <v>-322</v>
      </c>
      <c r="J9833" s="379">
        <f t="shared" ca="1" si="535"/>
        <v>-224</v>
      </c>
      <c r="K9833" s="391" t="str">
        <f t="shared" ca="1" si="536"/>
        <v>34,00</v>
      </c>
      <c r="L9833" s="379"/>
      <c r="O9833" s="379"/>
    </row>
    <row r="9834" spans="1:15">
      <c r="A9834" s="417" t="s">
        <v>187</v>
      </c>
      <c r="B9834" s="417" t="s">
        <v>13868</v>
      </c>
      <c r="C9834" s="417" t="s">
        <v>2332</v>
      </c>
      <c r="D9834" s="417" t="s">
        <v>3918</v>
      </c>
      <c r="E9834" s="391">
        <v>4.0999999999999996</v>
      </c>
      <c r="F9834" s="418">
        <v>44249</v>
      </c>
      <c r="G9834" s="417" t="s">
        <v>2286</v>
      </c>
      <c r="I9834" s="379">
        <f t="shared" ca="1" si="534"/>
        <v>-322</v>
      </c>
      <c r="J9834" s="379">
        <f t="shared" ca="1" si="535"/>
        <v>-224</v>
      </c>
      <c r="K9834" s="391" t="str">
        <f t="shared" ca="1" si="536"/>
        <v>34,00</v>
      </c>
      <c r="L9834" s="379"/>
      <c r="O9834" s="379"/>
    </row>
    <row r="9835" spans="1:15">
      <c r="A9835" s="417" t="s">
        <v>188</v>
      </c>
      <c r="B9835" s="417" t="s">
        <v>18658</v>
      </c>
      <c r="C9835" s="417" t="s">
        <v>2332</v>
      </c>
      <c r="D9835" s="417" t="s">
        <v>8543</v>
      </c>
      <c r="E9835" s="391">
        <v>3.7</v>
      </c>
      <c r="F9835" s="418">
        <v>44249</v>
      </c>
      <c r="G9835" s="417" t="s">
        <v>2286</v>
      </c>
      <c r="I9835" s="379">
        <f t="shared" ca="1" si="534"/>
        <v>-322</v>
      </c>
      <c r="J9835" s="379">
        <f t="shared" ca="1" si="535"/>
        <v>-224</v>
      </c>
      <c r="K9835" s="391" t="str">
        <f t="shared" ca="1" si="536"/>
        <v>34,25</v>
      </c>
      <c r="L9835" s="379"/>
      <c r="O9835" s="379"/>
    </row>
    <row r="9836" spans="1:15">
      <c r="A9836" s="417" t="s">
        <v>187</v>
      </c>
      <c r="B9836" s="417" t="s">
        <v>13869</v>
      </c>
      <c r="C9836" s="417" t="s">
        <v>2332</v>
      </c>
      <c r="D9836" s="417" t="s">
        <v>3076</v>
      </c>
      <c r="E9836" s="391">
        <v>0.05</v>
      </c>
      <c r="F9836" s="418">
        <v>44249</v>
      </c>
      <c r="G9836" s="417" t="s">
        <v>2286</v>
      </c>
      <c r="I9836" s="379">
        <f t="shared" ca="1" si="534"/>
        <v>-322</v>
      </c>
      <c r="J9836" s="379">
        <f t="shared" ca="1" si="535"/>
        <v>-224</v>
      </c>
      <c r="K9836" s="391" t="str">
        <f t="shared" ca="1" si="536"/>
        <v>35,00</v>
      </c>
      <c r="L9836" s="379"/>
      <c r="O9836" s="379"/>
    </row>
    <row r="9837" spans="1:15">
      <c r="A9837" s="417" t="s">
        <v>188</v>
      </c>
      <c r="B9837" s="417" t="s">
        <v>13870</v>
      </c>
      <c r="C9837" s="417" t="s">
        <v>2332</v>
      </c>
      <c r="D9837" s="417" t="s">
        <v>2392</v>
      </c>
      <c r="E9837" s="391">
        <v>4.5</v>
      </c>
      <c r="F9837" s="418">
        <v>44249</v>
      </c>
      <c r="G9837" s="417" t="s">
        <v>2286</v>
      </c>
      <c r="I9837" s="379">
        <f t="shared" ca="1" si="534"/>
        <v>-322</v>
      </c>
      <c r="J9837" s="379">
        <f t="shared" ca="1" si="535"/>
        <v>-224</v>
      </c>
      <c r="K9837" s="391" t="str">
        <f t="shared" ca="1" si="536"/>
        <v>35,00</v>
      </c>
      <c r="L9837" s="379"/>
      <c r="O9837" s="379"/>
    </row>
    <row r="9838" spans="1:15">
      <c r="A9838" s="417" t="s">
        <v>187</v>
      </c>
      <c r="B9838" s="417" t="s">
        <v>18659</v>
      </c>
      <c r="C9838" s="417" t="s">
        <v>2332</v>
      </c>
      <c r="D9838" s="417" t="s">
        <v>3058</v>
      </c>
      <c r="E9838" s="391">
        <v>1.1000000000000001</v>
      </c>
      <c r="F9838" s="418">
        <v>44249</v>
      </c>
      <c r="G9838" s="417" t="s">
        <v>2286</v>
      </c>
      <c r="I9838" s="379">
        <f t="shared" ca="1" si="534"/>
        <v>-322</v>
      </c>
      <c r="J9838" s="379">
        <f t="shared" ca="1" si="535"/>
        <v>-224</v>
      </c>
      <c r="K9838" s="391" t="str">
        <f t="shared" ca="1" si="536"/>
        <v>36,00</v>
      </c>
      <c r="L9838" s="379"/>
      <c r="O9838" s="379"/>
    </row>
    <row r="9839" spans="1:15">
      <c r="A9839" s="417" t="s">
        <v>188</v>
      </c>
      <c r="B9839" s="417" t="s">
        <v>13871</v>
      </c>
      <c r="C9839" s="417" t="s">
        <v>2332</v>
      </c>
      <c r="D9839" s="417" t="s">
        <v>2992</v>
      </c>
      <c r="E9839" s="391">
        <v>5.27</v>
      </c>
      <c r="F9839" s="418">
        <v>44249</v>
      </c>
      <c r="G9839" s="417" t="s">
        <v>2286</v>
      </c>
      <c r="I9839" s="379">
        <f t="shared" ca="1" si="534"/>
        <v>-322</v>
      </c>
      <c r="J9839" s="379">
        <f t="shared" ca="1" si="535"/>
        <v>-224</v>
      </c>
      <c r="K9839" s="391" t="str">
        <f t="shared" ca="1" si="536"/>
        <v>36,00</v>
      </c>
      <c r="L9839" s="379"/>
      <c r="O9839" s="379"/>
    </row>
    <row r="9840" spans="1:15">
      <c r="A9840" s="417" t="s">
        <v>2155</v>
      </c>
      <c r="B9840" s="417" t="s">
        <v>18660</v>
      </c>
      <c r="C9840" s="417" t="s">
        <v>2332</v>
      </c>
      <c r="D9840" s="417" t="s">
        <v>2994</v>
      </c>
      <c r="E9840" s="391">
        <v>5.9</v>
      </c>
      <c r="F9840" s="418">
        <v>44249</v>
      </c>
      <c r="G9840" s="417" t="s">
        <v>2286</v>
      </c>
      <c r="I9840" s="379">
        <f t="shared" ca="1" si="534"/>
        <v>-322</v>
      </c>
      <c r="J9840" s="379">
        <f t="shared" ca="1" si="535"/>
        <v>-224</v>
      </c>
      <c r="K9840" s="391" t="str">
        <f t="shared" ca="1" si="536"/>
        <v>37,00</v>
      </c>
      <c r="L9840" s="379"/>
      <c r="O9840" s="379"/>
    </row>
    <row r="9841" spans="1:15">
      <c r="A9841" s="417" t="s">
        <v>2155</v>
      </c>
      <c r="B9841" s="417" t="s">
        <v>17453</v>
      </c>
      <c r="C9841" s="417" t="s">
        <v>2332</v>
      </c>
      <c r="D9841" s="417" t="s">
        <v>13690</v>
      </c>
      <c r="E9841" s="391">
        <v>8</v>
      </c>
      <c r="F9841" s="418">
        <v>44249</v>
      </c>
      <c r="G9841" s="417" t="s">
        <v>2286</v>
      </c>
      <c r="I9841" s="379">
        <f t="shared" ca="1" si="534"/>
        <v>-322</v>
      </c>
      <c r="J9841" s="379">
        <f t="shared" ca="1" si="535"/>
        <v>-224</v>
      </c>
      <c r="K9841" s="391" t="str">
        <f t="shared" ca="1" si="536"/>
        <v>38,75</v>
      </c>
      <c r="L9841" s="379"/>
      <c r="O9841" s="379"/>
    </row>
    <row r="9842" spans="1:15">
      <c r="A9842" s="417" t="s">
        <v>2155</v>
      </c>
      <c r="B9842" s="417" t="s">
        <v>13872</v>
      </c>
      <c r="C9842" s="417" t="s">
        <v>2332</v>
      </c>
      <c r="D9842" s="417" t="s">
        <v>2410</v>
      </c>
      <c r="E9842" s="391">
        <v>1.66</v>
      </c>
      <c r="F9842" s="418">
        <v>44249</v>
      </c>
      <c r="G9842" s="417" t="s">
        <v>2286</v>
      </c>
      <c r="I9842" s="379">
        <f t="shared" ca="1" si="534"/>
        <v>-322</v>
      </c>
      <c r="J9842" s="379">
        <f t="shared" ca="1" si="535"/>
        <v>-224</v>
      </c>
      <c r="K9842" s="391" t="str">
        <f t="shared" ca="1" si="536"/>
        <v>31,00</v>
      </c>
      <c r="L9842" s="379"/>
      <c r="O9842" s="379"/>
    </row>
    <row r="9843" spans="1:15">
      <c r="A9843" s="417" t="s">
        <v>2155</v>
      </c>
      <c r="B9843" s="417" t="s">
        <v>5567</v>
      </c>
      <c r="C9843" s="417" t="s">
        <v>2332</v>
      </c>
      <c r="D9843" s="417" t="s">
        <v>4157</v>
      </c>
      <c r="E9843" s="391">
        <v>0.05</v>
      </c>
      <c r="F9843" s="418">
        <v>44610</v>
      </c>
      <c r="G9843" s="417" t="s">
        <v>2286</v>
      </c>
      <c r="I9843" s="379">
        <f t="shared" ca="1" si="534"/>
        <v>39</v>
      </c>
      <c r="J9843" s="379">
        <f t="shared" ca="1" si="535"/>
        <v>29</v>
      </c>
      <c r="K9843" s="391" t="str">
        <f t="shared" ca="1" si="536"/>
        <v>8,00</v>
      </c>
      <c r="L9843" s="379"/>
      <c r="O9843" s="379"/>
    </row>
    <row r="9844" spans="1:15">
      <c r="A9844" s="417" t="s">
        <v>2155</v>
      </c>
      <c r="B9844" s="417" t="s">
        <v>5568</v>
      </c>
      <c r="C9844" s="417" t="s">
        <v>2332</v>
      </c>
      <c r="D9844" s="417" t="s">
        <v>4152</v>
      </c>
      <c r="E9844" s="391">
        <v>0.2</v>
      </c>
      <c r="F9844" s="418">
        <v>44610</v>
      </c>
      <c r="G9844" s="417" t="s">
        <v>2286</v>
      </c>
      <c r="I9844" s="379">
        <f t="shared" ca="1" si="534"/>
        <v>39</v>
      </c>
      <c r="J9844" s="379">
        <f t="shared" ca="1" si="535"/>
        <v>29</v>
      </c>
      <c r="K9844" s="391" t="str">
        <f t="shared" ca="1" si="536"/>
        <v>9,00</v>
      </c>
      <c r="L9844" s="379"/>
      <c r="O9844" s="379"/>
    </row>
    <row r="9845" spans="1:15">
      <c r="A9845" s="417" t="s">
        <v>2155</v>
      </c>
      <c r="B9845" s="417" t="s">
        <v>8750</v>
      </c>
      <c r="C9845" s="417" t="s">
        <v>2332</v>
      </c>
      <c r="D9845" s="417" t="s">
        <v>4089</v>
      </c>
      <c r="E9845" s="391">
        <v>0.05</v>
      </c>
      <c r="F9845" s="418">
        <v>44270</v>
      </c>
      <c r="G9845" s="417" t="s">
        <v>2286</v>
      </c>
      <c r="I9845" s="379">
        <f t="shared" ca="1" si="534"/>
        <v>-301</v>
      </c>
      <c r="J9845" s="379">
        <f t="shared" ca="1" si="535"/>
        <v>-209</v>
      </c>
      <c r="K9845" s="391" t="str">
        <f t="shared" ca="1" si="536"/>
        <v>17,50</v>
      </c>
      <c r="L9845" s="379"/>
      <c r="O9845" s="379"/>
    </row>
    <row r="9846" spans="1:15">
      <c r="A9846" s="417" t="s">
        <v>2155</v>
      </c>
      <c r="B9846" s="417" t="s">
        <v>8751</v>
      </c>
      <c r="C9846" s="417" t="s">
        <v>2332</v>
      </c>
      <c r="D9846" s="417" t="s">
        <v>4170</v>
      </c>
      <c r="E9846" s="391">
        <v>0.05</v>
      </c>
      <c r="F9846" s="418">
        <v>44270</v>
      </c>
      <c r="G9846" s="417" t="s">
        <v>2286</v>
      </c>
      <c r="I9846" s="379">
        <f t="shared" ca="1" si="534"/>
        <v>-301</v>
      </c>
      <c r="J9846" s="379">
        <f t="shared" ca="1" si="535"/>
        <v>-209</v>
      </c>
      <c r="K9846" s="391" t="str">
        <f t="shared" ca="1" si="536"/>
        <v>16,00</v>
      </c>
      <c r="L9846" s="379"/>
      <c r="O9846" s="379"/>
    </row>
    <row r="9847" spans="1:15">
      <c r="A9847" s="417" t="s">
        <v>2155</v>
      </c>
      <c r="B9847" s="417" t="s">
        <v>8752</v>
      </c>
      <c r="C9847" s="417" t="s">
        <v>2332</v>
      </c>
      <c r="D9847" s="417" t="s">
        <v>5284</v>
      </c>
      <c r="E9847" s="391">
        <v>0.05</v>
      </c>
      <c r="F9847" s="418">
        <v>44270</v>
      </c>
      <c r="G9847" s="417" t="s">
        <v>2286</v>
      </c>
      <c r="I9847" s="379">
        <f t="shared" ca="1" si="534"/>
        <v>-301</v>
      </c>
      <c r="J9847" s="379">
        <f t="shared" ca="1" si="535"/>
        <v>-209</v>
      </c>
      <c r="K9847" s="391" t="str">
        <f t="shared" ca="1" si="536"/>
        <v>16,50</v>
      </c>
      <c r="L9847" s="379"/>
      <c r="O9847" s="379"/>
    </row>
    <row r="9848" spans="1:15">
      <c r="A9848" s="417" t="s">
        <v>2155</v>
      </c>
      <c r="B9848" s="417" t="s">
        <v>8753</v>
      </c>
      <c r="C9848" s="417" t="s">
        <v>2332</v>
      </c>
      <c r="D9848" s="417" t="s">
        <v>2395</v>
      </c>
      <c r="E9848" s="391">
        <v>0.05</v>
      </c>
      <c r="F9848" s="418">
        <v>44270</v>
      </c>
      <c r="G9848" s="417" t="s">
        <v>2286</v>
      </c>
      <c r="I9848" s="379">
        <f t="shared" ca="1" si="534"/>
        <v>-301</v>
      </c>
      <c r="J9848" s="379">
        <f t="shared" ca="1" si="535"/>
        <v>-209</v>
      </c>
      <c r="K9848" s="391" t="str">
        <f t="shared" ca="1" si="536"/>
        <v>17,00</v>
      </c>
      <c r="L9848" s="379"/>
      <c r="O9848" s="379"/>
    </row>
    <row r="9849" spans="1:15">
      <c r="A9849" s="417" t="s">
        <v>2155</v>
      </c>
      <c r="B9849" s="417" t="s">
        <v>8754</v>
      </c>
      <c r="C9849" s="417" t="s">
        <v>2332</v>
      </c>
      <c r="D9849" s="417" t="s">
        <v>4168</v>
      </c>
      <c r="E9849" s="391">
        <v>0.06</v>
      </c>
      <c r="F9849" s="418">
        <v>44270</v>
      </c>
      <c r="G9849" s="417" t="s">
        <v>2286</v>
      </c>
      <c r="I9849" s="379">
        <f t="shared" ca="1" si="534"/>
        <v>-301</v>
      </c>
      <c r="J9849" s="379">
        <f t="shared" ca="1" si="535"/>
        <v>-209</v>
      </c>
      <c r="K9849" s="391" t="str">
        <f t="shared" ca="1" si="536"/>
        <v>18,00</v>
      </c>
      <c r="L9849" s="379"/>
      <c r="O9849" s="379"/>
    </row>
    <row r="9850" spans="1:15">
      <c r="A9850" s="417" t="s">
        <v>2155</v>
      </c>
      <c r="B9850" s="417" t="s">
        <v>13873</v>
      </c>
      <c r="C9850" s="417" t="s">
        <v>2332</v>
      </c>
      <c r="D9850" s="417" t="s">
        <v>2399</v>
      </c>
      <c r="E9850" s="391">
        <v>0.09</v>
      </c>
      <c r="F9850" s="418">
        <v>44270</v>
      </c>
      <c r="G9850" s="417" t="s">
        <v>2286</v>
      </c>
      <c r="I9850" s="379">
        <f t="shared" ca="1" si="534"/>
        <v>-301</v>
      </c>
      <c r="J9850" s="379">
        <f t="shared" ca="1" si="535"/>
        <v>-209</v>
      </c>
      <c r="K9850" s="391" t="str">
        <f t="shared" ca="1" si="536"/>
        <v>20,00</v>
      </c>
      <c r="L9850" s="379"/>
      <c r="O9850" s="379"/>
    </row>
    <row r="9851" spans="1:15">
      <c r="A9851" s="417" t="s">
        <v>2155</v>
      </c>
      <c r="B9851" s="417" t="s">
        <v>8755</v>
      </c>
      <c r="C9851" s="417" t="s">
        <v>2332</v>
      </c>
      <c r="D9851" s="417" t="s">
        <v>2396</v>
      </c>
      <c r="E9851" s="391">
        <v>4.3600000000000003</v>
      </c>
      <c r="F9851" s="418">
        <v>44270</v>
      </c>
      <c r="G9851" s="417" t="s">
        <v>2286</v>
      </c>
      <c r="I9851" s="379">
        <f t="shared" ca="1" si="534"/>
        <v>-301</v>
      </c>
      <c r="J9851" s="379">
        <f t="shared" ca="1" si="535"/>
        <v>-209</v>
      </c>
      <c r="K9851" s="391" t="str">
        <f t="shared" ca="1" si="536"/>
        <v>18,50</v>
      </c>
      <c r="L9851" s="379"/>
      <c r="O9851" s="379"/>
    </row>
    <row r="9852" spans="1:15">
      <c r="A9852" s="417" t="s">
        <v>2155</v>
      </c>
      <c r="B9852" s="417" t="s">
        <v>7197</v>
      </c>
      <c r="C9852" s="417" t="s">
        <v>2332</v>
      </c>
      <c r="D9852" s="417" t="s">
        <v>2397</v>
      </c>
      <c r="E9852" s="391">
        <v>7.0000000000000007E-2</v>
      </c>
      <c r="F9852" s="418">
        <v>44270</v>
      </c>
      <c r="G9852" s="417" t="s">
        <v>2286</v>
      </c>
      <c r="I9852" s="379">
        <f t="shared" ca="1" si="534"/>
        <v>-301</v>
      </c>
      <c r="J9852" s="379">
        <f t="shared" ca="1" si="535"/>
        <v>-209</v>
      </c>
      <c r="K9852" s="391" t="str">
        <f t="shared" ca="1" si="536"/>
        <v>19,00</v>
      </c>
      <c r="L9852" s="379"/>
      <c r="O9852" s="379"/>
    </row>
    <row r="9853" spans="1:15">
      <c r="A9853" s="417" t="s">
        <v>2155</v>
      </c>
      <c r="B9853" s="417" t="s">
        <v>5569</v>
      </c>
      <c r="C9853" s="417" t="s">
        <v>2332</v>
      </c>
      <c r="D9853" s="417" t="s">
        <v>2398</v>
      </c>
      <c r="E9853" s="391">
        <v>0.2</v>
      </c>
      <c r="F9853" s="418">
        <v>44270</v>
      </c>
      <c r="G9853" s="417" t="s">
        <v>2286</v>
      </c>
      <c r="I9853" s="379">
        <f t="shared" ca="1" si="534"/>
        <v>-301</v>
      </c>
      <c r="J9853" s="379">
        <f t="shared" ca="1" si="535"/>
        <v>-209</v>
      </c>
      <c r="K9853" s="391" t="str">
        <f t="shared" ca="1" si="536"/>
        <v>19,50</v>
      </c>
      <c r="L9853" s="379"/>
      <c r="O9853" s="379"/>
    </row>
    <row r="9854" spans="1:15">
      <c r="A9854" s="417" t="s">
        <v>2155</v>
      </c>
      <c r="B9854" s="417" t="s">
        <v>5570</v>
      </c>
      <c r="C9854" s="417" t="s">
        <v>2332</v>
      </c>
      <c r="D9854" s="417" t="s">
        <v>2399</v>
      </c>
      <c r="E9854" s="391">
        <v>0.01</v>
      </c>
      <c r="F9854" s="418">
        <v>44638</v>
      </c>
      <c r="G9854" s="417" t="s">
        <v>2286</v>
      </c>
      <c r="I9854" s="379">
        <f t="shared" ca="1" si="534"/>
        <v>67</v>
      </c>
      <c r="J9854" s="379">
        <f t="shared" ca="1" si="535"/>
        <v>47</v>
      </c>
      <c r="K9854" s="391" t="str">
        <f t="shared" ca="1" si="536"/>
        <v>20,00</v>
      </c>
      <c r="L9854" s="379"/>
      <c r="O9854" s="379"/>
    </row>
    <row r="9855" spans="1:15">
      <c r="A9855" s="417" t="s">
        <v>2155</v>
      </c>
      <c r="B9855" s="417" t="s">
        <v>8756</v>
      </c>
      <c r="C9855" s="417" t="s">
        <v>2332</v>
      </c>
      <c r="D9855" s="417" t="s">
        <v>2435</v>
      </c>
      <c r="E9855" s="391">
        <v>0.01</v>
      </c>
      <c r="F9855" s="418">
        <v>44270</v>
      </c>
      <c r="G9855" s="417" t="s">
        <v>2286</v>
      </c>
      <c r="I9855" s="379">
        <f t="shared" ca="1" si="534"/>
        <v>-301</v>
      </c>
      <c r="J9855" s="379">
        <f t="shared" ca="1" si="535"/>
        <v>-209</v>
      </c>
      <c r="K9855" s="391" t="str">
        <f t="shared" ca="1" si="536"/>
        <v>20,50</v>
      </c>
      <c r="L9855" s="379"/>
      <c r="O9855" s="379"/>
    </row>
    <row r="9856" spans="1:15">
      <c r="A9856" s="417" t="s">
        <v>2155</v>
      </c>
      <c r="B9856" s="417" t="s">
        <v>8757</v>
      </c>
      <c r="C9856" s="417" t="s">
        <v>2332</v>
      </c>
      <c r="D9856" s="417" t="s">
        <v>2426</v>
      </c>
      <c r="E9856" s="391">
        <v>0.15</v>
      </c>
      <c r="F9856" s="418">
        <v>44270</v>
      </c>
      <c r="G9856" s="417" t="s">
        <v>2286</v>
      </c>
      <c r="I9856" s="379">
        <f t="shared" ca="1" si="534"/>
        <v>-301</v>
      </c>
      <c r="J9856" s="379">
        <f t="shared" ca="1" si="535"/>
        <v>-209</v>
      </c>
      <c r="K9856" s="391" t="str">
        <f t="shared" ca="1" si="536"/>
        <v>22,00</v>
      </c>
      <c r="L9856" s="379"/>
      <c r="O9856" s="379"/>
    </row>
    <row r="9857" spans="1:15">
      <c r="A9857" s="417" t="s">
        <v>2155</v>
      </c>
      <c r="B9857" s="417" t="s">
        <v>13874</v>
      </c>
      <c r="C9857" s="417" t="s">
        <v>2332</v>
      </c>
      <c r="D9857" s="417" t="s">
        <v>2400</v>
      </c>
      <c r="E9857" s="391">
        <v>0.25</v>
      </c>
      <c r="F9857" s="418">
        <v>44270</v>
      </c>
      <c r="G9857" s="417" t="s">
        <v>2286</v>
      </c>
      <c r="I9857" s="379">
        <f t="shared" ca="1" si="534"/>
        <v>-301</v>
      </c>
      <c r="J9857" s="379">
        <f t="shared" ca="1" si="535"/>
        <v>-209</v>
      </c>
      <c r="K9857" s="391" t="str">
        <f t="shared" ca="1" si="536"/>
        <v>21,00</v>
      </c>
      <c r="L9857" s="379"/>
      <c r="O9857" s="379"/>
    </row>
    <row r="9858" spans="1:15">
      <c r="A9858" s="417" t="s">
        <v>2155</v>
      </c>
      <c r="B9858" s="417" t="s">
        <v>8758</v>
      </c>
      <c r="C9858" s="417" t="s">
        <v>2332</v>
      </c>
      <c r="D9858" s="417" t="s">
        <v>4092</v>
      </c>
      <c r="E9858" s="391">
        <v>0.16</v>
      </c>
      <c r="F9858" s="418">
        <v>44270</v>
      </c>
      <c r="G9858" s="417" t="s">
        <v>2286</v>
      </c>
      <c r="I9858" s="379">
        <f t="shared" ca="1" si="534"/>
        <v>-301</v>
      </c>
      <c r="J9858" s="379">
        <f t="shared" ca="1" si="535"/>
        <v>-209</v>
      </c>
      <c r="K9858" s="391" t="str">
        <f t="shared" ca="1" si="536"/>
        <v>22,50</v>
      </c>
      <c r="L9858" s="379"/>
      <c r="O9858" s="379"/>
    </row>
    <row r="9859" spans="1:15">
      <c r="A9859" s="417" t="s">
        <v>2155</v>
      </c>
      <c r="B9859" s="417" t="s">
        <v>5571</v>
      </c>
      <c r="C9859" s="417" t="s">
        <v>2332</v>
      </c>
      <c r="D9859" s="417" t="s">
        <v>2401</v>
      </c>
      <c r="E9859" s="391">
        <v>0.01</v>
      </c>
      <c r="F9859" s="418">
        <v>44270</v>
      </c>
      <c r="G9859" s="417" t="s">
        <v>2286</v>
      </c>
      <c r="I9859" s="379">
        <f t="shared" ca="1" si="534"/>
        <v>-301</v>
      </c>
      <c r="J9859" s="379">
        <f t="shared" ca="1" si="535"/>
        <v>-209</v>
      </c>
      <c r="K9859" s="391" t="str">
        <f t="shared" ca="1" si="536"/>
        <v>23,25</v>
      </c>
      <c r="L9859" s="379"/>
      <c r="O9859" s="379"/>
    </row>
    <row r="9860" spans="1:15">
      <c r="A9860" s="417" t="s">
        <v>2155</v>
      </c>
      <c r="B9860" s="417" t="s">
        <v>5572</v>
      </c>
      <c r="C9860" s="417" t="s">
        <v>2332</v>
      </c>
      <c r="D9860" s="417" t="s">
        <v>2378</v>
      </c>
      <c r="E9860" s="391">
        <v>0.13</v>
      </c>
      <c r="F9860" s="418">
        <v>44270</v>
      </c>
      <c r="G9860" s="417" t="s">
        <v>2286</v>
      </c>
      <c r="I9860" s="379">
        <f t="shared" ca="1" si="534"/>
        <v>-301</v>
      </c>
      <c r="J9860" s="379">
        <f t="shared" ca="1" si="535"/>
        <v>-209</v>
      </c>
      <c r="K9860" s="391" t="str">
        <f t="shared" ca="1" si="536"/>
        <v>23,00</v>
      </c>
      <c r="L9860" s="379"/>
      <c r="O9860" s="379"/>
    </row>
    <row r="9861" spans="1:15">
      <c r="A9861" s="417" t="s">
        <v>2155</v>
      </c>
      <c r="B9861" s="417" t="s">
        <v>7198</v>
      </c>
      <c r="C9861" s="417" t="s">
        <v>2332</v>
      </c>
      <c r="D9861" s="417" t="s">
        <v>2380</v>
      </c>
      <c r="E9861" s="391">
        <v>0.24</v>
      </c>
      <c r="F9861" s="418">
        <v>44270</v>
      </c>
      <c r="G9861" s="417" t="s">
        <v>2286</v>
      </c>
      <c r="I9861" s="379">
        <f t="shared" ca="1" si="534"/>
        <v>-301</v>
      </c>
      <c r="J9861" s="379">
        <f t="shared" ca="1" si="535"/>
        <v>-209</v>
      </c>
      <c r="K9861" s="391" t="str">
        <f t="shared" ca="1" si="536"/>
        <v>23,50</v>
      </c>
      <c r="L9861" s="379"/>
      <c r="O9861" s="379"/>
    </row>
    <row r="9862" spans="1:15">
      <c r="A9862" s="417" t="s">
        <v>2155</v>
      </c>
      <c r="B9862" s="417" t="s">
        <v>13875</v>
      </c>
      <c r="C9862" s="417" t="s">
        <v>2332</v>
      </c>
      <c r="D9862" s="417" t="s">
        <v>4100</v>
      </c>
      <c r="E9862" s="391">
        <v>0.23</v>
      </c>
      <c r="F9862" s="418">
        <v>44270</v>
      </c>
      <c r="G9862" s="417" t="s">
        <v>2286</v>
      </c>
      <c r="I9862" s="379">
        <f t="shared" ca="1" si="534"/>
        <v>-301</v>
      </c>
      <c r="J9862" s="379">
        <f t="shared" ca="1" si="535"/>
        <v>-209</v>
      </c>
      <c r="K9862" s="391" t="str">
        <f t="shared" ca="1" si="536"/>
        <v>23,75</v>
      </c>
      <c r="L9862" s="379"/>
      <c r="O9862" s="379"/>
    </row>
    <row r="9863" spans="1:15">
      <c r="A9863" s="417" t="s">
        <v>2155</v>
      </c>
      <c r="B9863" s="417" t="s">
        <v>7199</v>
      </c>
      <c r="C9863" s="417" t="s">
        <v>2332</v>
      </c>
      <c r="D9863" s="417" t="s">
        <v>2414</v>
      </c>
      <c r="E9863" s="391">
        <v>0.45</v>
      </c>
      <c r="F9863" s="418">
        <v>44270</v>
      </c>
      <c r="G9863" s="417" t="s">
        <v>2286</v>
      </c>
      <c r="I9863" s="379">
        <f t="shared" ca="1" si="534"/>
        <v>-301</v>
      </c>
      <c r="J9863" s="379">
        <f t="shared" ca="1" si="535"/>
        <v>-209</v>
      </c>
      <c r="K9863" s="391" t="str">
        <f t="shared" ca="1" si="536"/>
        <v>24,00</v>
      </c>
      <c r="L9863" s="379"/>
      <c r="O9863" s="379"/>
    </row>
    <row r="9864" spans="1:15">
      <c r="A9864" s="417" t="s">
        <v>2155</v>
      </c>
      <c r="B9864" s="417" t="s">
        <v>13876</v>
      </c>
      <c r="C9864" s="417" t="s">
        <v>2332</v>
      </c>
      <c r="D9864" s="417" t="s">
        <v>2415</v>
      </c>
      <c r="E9864" s="391">
        <v>0.33</v>
      </c>
      <c r="F9864" s="418">
        <v>44270</v>
      </c>
      <c r="G9864" s="417" t="s">
        <v>2286</v>
      </c>
      <c r="I9864" s="379">
        <f t="shared" ca="1" si="534"/>
        <v>-301</v>
      </c>
      <c r="J9864" s="379">
        <f t="shared" ca="1" si="535"/>
        <v>-209</v>
      </c>
      <c r="K9864" s="391" t="str">
        <f t="shared" ca="1" si="536"/>
        <v>24,50</v>
      </c>
      <c r="L9864" s="379"/>
      <c r="O9864" s="379"/>
    </row>
    <row r="9865" spans="1:15">
      <c r="A9865" s="417" t="s">
        <v>2155</v>
      </c>
      <c r="B9865" s="417" t="s">
        <v>8759</v>
      </c>
      <c r="C9865" s="417" t="s">
        <v>2332</v>
      </c>
      <c r="D9865" s="417" t="s">
        <v>2402</v>
      </c>
      <c r="E9865" s="391">
        <v>0.31</v>
      </c>
      <c r="F9865" s="418">
        <v>44270</v>
      </c>
      <c r="G9865" s="417" t="s">
        <v>2286</v>
      </c>
      <c r="I9865" s="379">
        <f t="shared" ca="1" si="534"/>
        <v>-301</v>
      </c>
      <c r="J9865" s="379">
        <f t="shared" ca="1" si="535"/>
        <v>-209</v>
      </c>
      <c r="K9865" s="391" t="str">
        <f t="shared" ca="1" si="536"/>
        <v>25,00</v>
      </c>
      <c r="L9865" s="379"/>
      <c r="O9865" s="379"/>
    </row>
    <row r="9866" spans="1:15">
      <c r="A9866" s="417" t="s">
        <v>2155</v>
      </c>
      <c r="B9866" s="417" t="s">
        <v>13877</v>
      </c>
      <c r="C9866" s="417" t="s">
        <v>2332</v>
      </c>
      <c r="D9866" s="417" t="s">
        <v>5251</v>
      </c>
      <c r="E9866" s="391">
        <v>0.4</v>
      </c>
      <c r="F9866" s="418">
        <v>44270</v>
      </c>
      <c r="G9866" s="417" t="s">
        <v>2286</v>
      </c>
      <c r="I9866" s="379">
        <f t="shared" ref="I9866:I9929" ca="1" si="537">IF(F9866&lt;&gt;"",F9866-$I$199,"")</f>
        <v>-301</v>
      </c>
      <c r="J9866" s="379">
        <f t="shared" ref="J9866:J9929" ca="1" si="538">IF(I9866&lt;&gt;"",NETWORKDAYS($I$199,F9866-1,$N$201:$N$224),"")</f>
        <v>-209</v>
      </c>
      <c r="K9866" s="391" t="str">
        <f t="shared" ref="K9866:K9929" ca="1" si="539">IF(I9866&lt;&gt;"",RIGHT(D9866,LEN(D9866)-FIND(" ",D9866)),"")</f>
        <v>25,50</v>
      </c>
      <c r="L9866" s="379"/>
      <c r="O9866" s="379"/>
    </row>
    <row r="9867" spans="1:15">
      <c r="A9867" s="417" t="s">
        <v>2155</v>
      </c>
      <c r="B9867" s="417" t="s">
        <v>7200</v>
      </c>
      <c r="C9867" s="417" t="s">
        <v>2332</v>
      </c>
      <c r="D9867" s="417" t="s">
        <v>5255</v>
      </c>
      <c r="E9867" s="391">
        <v>0.3</v>
      </c>
      <c r="F9867" s="418">
        <v>44270</v>
      </c>
      <c r="G9867" s="417" t="s">
        <v>2286</v>
      </c>
      <c r="I9867" s="379">
        <f t="shared" ca="1" si="537"/>
        <v>-301</v>
      </c>
      <c r="J9867" s="379">
        <f t="shared" ca="1" si="538"/>
        <v>-209</v>
      </c>
      <c r="K9867" s="391" t="str">
        <f t="shared" ca="1" si="539"/>
        <v>26,25</v>
      </c>
      <c r="L9867" s="379"/>
      <c r="O9867" s="379"/>
    </row>
    <row r="9868" spans="1:15">
      <c r="A9868" s="417" t="s">
        <v>2155</v>
      </c>
      <c r="B9868" s="417" t="s">
        <v>8760</v>
      </c>
      <c r="C9868" s="417" t="s">
        <v>2332</v>
      </c>
      <c r="D9868" s="417" t="s">
        <v>2403</v>
      </c>
      <c r="E9868" s="391">
        <v>0.45</v>
      </c>
      <c r="F9868" s="418">
        <v>44270</v>
      </c>
      <c r="G9868" s="417" t="s">
        <v>2286</v>
      </c>
      <c r="I9868" s="379">
        <f t="shared" ca="1" si="537"/>
        <v>-301</v>
      </c>
      <c r="J9868" s="379">
        <f t="shared" ca="1" si="538"/>
        <v>-209</v>
      </c>
      <c r="K9868" s="391" t="str">
        <f t="shared" ca="1" si="539"/>
        <v>26,00</v>
      </c>
      <c r="L9868" s="379"/>
      <c r="O9868" s="379"/>
    </row>
    <row r="9869" spans="1:15">
      <c r="A9869" s="417" t="s">
        <v>2155</v>
      </c>
      <c r="B9869" s="417" t="s">
        <v>13878</v>
      </c>
      <c r="C9869" s="417" t="s">
        <v>2332</v>
      </c>
      <c r="D9869" s="417" t="s">
        <v>2441</v>
      </c>
      <c r="E9869" s="391">
        <v>0.6</v>
      </c>
      <c r="F9869" s="418">
        <v>44270</v>
      </c>
      <c r="G9869" s="417" t="s">
        <v>2286</v>
      </c>
      <c r="I9869" s="379">
        <f t="shared" ca="1" si="537"/>
        <v>-301</v>
      </c>
      <c r="J9869" s="379">
        <f t="shared" ca="1" si="538"/>
        <v>-209</v>
      </c>
      <c r="K9869" s="391" t="str">
        <f t="shared" ca="1" si="539"/>
        <v>26,50</v>
      </c>
      <c r="L9869" s="379"/>
      <c r="O9869" s="379"/>
    </row>
    <row r="9870" spans="1:15">
      <c r="A9870" s="417" t="s">
        <v>2155</v>
      </c>
      <c r="B9870" s="417" t="s">
        <v>13879</v>
      </c>
      <c r="C9870" s="417" t="s">
        <v>2332</v>
      </c>
      <c r="D9870" s="417" t="s">
        <v>2406</v>
      </c>
      <c r="E9870" s="391">
        <v>1.27</v>
      </c>
      <c r="F9870" s="418">
        <v>44270</v>
      </c>
      <c r="G9870" s="417" t="s">
        <v>2286</v>
      </c>
      <c r="I9870" s="379">
        <f t="shared" ca="1" si="537"/>
        <v>-301</v>
      </c>
      <c r="J9870" s="379">
        <f t="shared" ca="1" si="538"/>
        <v>-209</v>
      </c>
      <c r="K9870" s="391" t="str">
        <f t="shared" ca="1" si="539"/>
        <v>27,50</v>
      </c>
      <c r="L9870" s="379"/>
      <c r="O9870" s="379"/>
    </row>
    <row r="9871" spans="1:15">
      <c r="A9871" s="417" t="s">
        <v>2155</v>
      </c>
      <c r="B9871" s="417" t="s">
        <v>5573</v>
      </c>
      <c r="C9871" s="417" t="s">
        <v>2332</v>
      </c>
      <c r="D9871" s="417" t="s">
        <v>2751</v>
      </c>
      <c r="E9871" s="391">
        <v>0.53</v>
      </c>
      <c r="F9871" s="418">
        <v>44270</v>
      </c>
      <c r="G9871" s="417" t="s">
        <v>2286</v>
      </c>
      <c r="I9871" s="379">
        <f t="shared" ca="1" si="537"/>
        <v>-301</v>
      </c>
      <c r="J9871" s="379">
        <f t="shared" ca="1" si="538"/>
        <v>-209</v>
      </c>
      <c r="K9871" s="391" t="str">
        <f t="shared" ca="1" si="539"/>
        <v>26,75</v>
      </c>
      <c r="L9871" s="379"/>
      <c r="O9871" s="379"/>
    </row>
    <row r="9872" spans="1:15">
      <c r="A9872" s="417" t="s">
        <v>2155</v>
      </c>
      <c r="B9872" s="417" t="s">
        <v>13880</v>
      </c>
      <c r="C9872" s="417" t="s">
        <v>2332</v>
      </c>
      <c r="D9872" s="417" t="s">
        <v>2404</v>
      </c>
      <c r="E9872" s="391">
        <v>0.65</v>
      </c>
      <c r="F9872" s="418">
        <v>44270</v>
      </c>
      <c r="G9872" s="417" t="s">
        <v>2286</v>
      </c>
      <c r="I9872" s="379">
        <f t="shared" ca="1" si="537"/>
        <v>-301</v>
      </c>
      <c r="J9872" s="379">
        <f t="shared" ca="1" si="538"/>
        <v>-209</v>
      </c>
      <c r="K9872" s="391" t="str">
        <f t="shared" ca="1" si="539"/>
        <v>27,00</v>
      </c>
      <c r="L9872" s="379"/>
      <c r="O9872" s="379"/>
    </row>
    <row r="9873" spans="1:15">
      <c r="A9873" s="417" t="s">
        <v>187</v>
      </c>
      <c r="B9873" s="417" t="s">
        <v>18661</v>
      </c>
      <c r="C9873" s="417" t="s">
        <v>2332</v>
      </c>
      <c r="D9873" s="417" t="s">
        <v>2842</v>
      </c>
      <c r="E9873" s="391">
        <v>0.01</v>
      </c>
      <c r="F9873" s="418">
        <v>44270</v>
      </c>
      <c r="G9873" s="417" t="s">
        <v>2286</v>
      </c>
      <c r="I9873" s="379">
        <f t="shared" ca="1" si="537"/>
        <v>-301</v>
      </c>
      <c r="J9873" s="379">
        <f t="shared" ca="1" si="538"/>
        <v>-209</v>
      </c>
      <c r="K9873" s="391" t="str">
        <f t="shared" ca="1" si="539"/>
        <v>27,00</v>
      </c>
      <c r="L9873" s="379"/>
      <c r="O9873" s="379"/>
    </row>
    <row r="9874" spans="1:15">
      <c r="A9874" s="417" t="s">
        <v>188</v>
      </c>
      <c r="B9874" s="417" t="s">
        <v>5574</v>
      </c>
      <c r="C9874" s="417" t="s">
        <v>2332</v>
      </c>
      <c r="D9874" s="417" t="s">
        <v>2752</v>
      </c>
      <c r="E9874" s="391">
        <v>1</v>
      </c>
      <c r="F9874" s="418">
        <v>44270</v>
      </c>
      <c r="G9874" s="417" t="s">
        <v>2286</v>
      </c>
      <c r="I9874" s="379">
        <f t="shared" ca="1" si="537"/>
        <v>-301</v>
      </c>
      <c r="J9874" s="379">
        <f t="shared" ca="1" si="538"/>
        <v>-209</v>
      </c>
      <c r="K9874" s="391" t="str">
        <f t="shared" ca="1" si="539"/>
        <v>27,75</v>
      </c>
      <c r="L9874" s="379"/>
      <c r="O9874" s="379"/>
    </row>
    <row r="9875" spans="1:15">
      <c r="A9875" s="417" t="s">
        <v>2155</v>
      </c>
      <c r="B9875" s="417" t="s">
        <v>5575</v>
      </c>
      <c r="C9875" s="417" t="s">
        <v>2332</v>
      </c>
      <c r="D9875" s="417" t="s">
        <v>2407</v>
      </c>
      <c r="E9875" s="391">
        <v>1</v>
      </c>
      <c r="F9875" s="418">
        <v>44270</v>
      </c>
      <c r="G9875" s="417" t="s">
        <v>2286</v>
      </c>
      <c r="I9875" s="379">
        <f t="shared" ca="1" si="537"/>
        <v>-301</v>
      </c>
      <c r="J9875" s="379">
        <f t="shared" ca="1" si="538"/>
        <v>-209</v>
      </c>
      <c r="K9875" s="391" t="str">
        <f t="shared" ca="1" si="539"/>
        <v>28,00</v>
      </c>
      <c r="L9875" s="379"/>
      <c r="O9875" s="379"/>
    </row>
    <row r="9876" spans="1:15">
      <c r="A9876" s="417" t="s">
        <v>2155</v>
      </c>
      <c r="B9876" s="417" t="s">
        <v>13881</v>
      </c>
      <c r="C9876" s="417" t="s">
        <v>2332</v>
      </c>
      <c r="D9876" s="417" t="s">
        <v>2408</v>
      </c>
      <c r="E9876" s="391">
        <v>1.17</v>
      </c>
      <c r="F9876" s="418">
        <v>44270</v>
      </c>
      <c r="G9876" s="417" t="s">
        <v>2286</v>
      </c>
      <c r="I9876" s="379">
        <f t="shared" ca="1" si="537"/>
        <v>-301</v>
      </c>
      <c r="J9876" s="379">
        <f t="shared" ca="1" si="538"/>
        <v>-209</v>
      </c>
      <c r="K9876" s="391" t="str">
        <f t="shared" ca="1" si="539"/>
        <v>29,00</v>
      </c>
      <c r="L9876" s="379"/>
      <c r="O9876" s="379"/>
    </row>
    <row r="9877" spans="1:15">
      <c r="A9877" s="417" t="s">
        <v>2155</v>
      </c>
      <c r="B9877" s="417" t="s">
        <v>13882</v>
      </c>
      <c r="C9877" s="417" t="s">
        <v>2332</v>
      </c>
      <c r="D9877" s="417" t="s">
        <v>2753</v>
      </c>
      <c r="E9877" s="391">
        <v>1.27</v>
      </c>
      <c r="F9877" s="418">
        <v>44270</v>
      </c>
      <c r="G9877" s="417" t="s">
        <v>2286</v>
      </c>
      <c r="I9877" s="379">
        <f t="shared" ca="1" si="537"/>
        <v>-301</v>
      </c>
      <c r="J9877" s="379">
        <f t="shared" ca="1" si="538"/>
        <v>-209</v>
      </c>
      <c r="K9877" s="391" t="str">
        <f t="shared" ca="1" si="539"/>
        <v>28,50</v>
      </c>
      <c r="L9877" s="379"/>
      <c r="O9877" s="379"/>
    </row>
    <row r="9878" spans="1:15">
      <c r="A9878" s="417" t="s">
        <v>2155</v>
      </c>
      <c r="B9878" s="417" t="s">
        <v>13883</v>
      </c>
      <c r="C9878" s="417" t="s">
        <v>2332</v>
      </c>
      <c r="D9878" s="417" t="s">
        <v>2409</v>
      </c>
      <c r="E9878" s="391">
        <v>1</v>
      </c>
      <c r="F9878" s="418">
        <v>44270</v>
      </c>
      <c r="G9878" s="417" t="s">
        <v>2286</v>
      </c>
      <c r="I9878" s="379">
        <f t="shared" ca="1" si="537"/>
        <v>-301</v>
      </c>
      <c r="J9878" s="379">
        <f t="shared" ca="1" si="538"/>
        <v>-209</v>
      </c>
      <c r="K9878" s="391" t="str">
        <f t="shared" ca="1" si="539"/>
        <v>30,00</v>
      </c>
      <c r="L9878" s="379"/>
      <c r="O9878" s="379"/>
    </row>
    <row r="9879" spans="1:15">
      <c r="A9879" s="417" t="s">
        <v>187</v>
      </c>
      <c r="B9879" s="417" t="s">
        <v>18662</v>
      </c>
      <c r="C9879" s="417" t="s">
        <v>2332</v>
      </c>
      <c r="D9879" s="417" t="s">
        <v>2588</v>
      </c>
      <c r="E9879" s="391">
        <v>0.14000000000000001</v>
      </c>
      <c r="F9879" s="418">
        <v>44270</v>
      </c>
      <c r="G9879" s="417" t="s">
        <v>2286</v>
      </c>
      <c r="I9879" s="379">
        <f t="shared" ca="1" si="537"/>
        <v>-301</v>
      </c>
      <c r="J9879" s="379">
        <f t="shared" ca="1" si="538"/>
        <v>-209</v>
      </c>
      <c r="K9879" s="391" t="str">
        <f t="shared" ca="1" si="539"/>
        <v>29,00</v>
      </c>
      <c r="L9879" s="379"/>
      <c r="O9879" s="379"/>
    </row>
    <row r="9880" spans="1:15">
      <c r="A9880" s="417" t="s">
        <v>188</v>
      </c>
      <c r="B9880" s="417" t="s">
        <v>5576</v>
      </c>
      <c r="C9880" s="417" t="s">
        <v>2332</v>
      </c>
      <c r="D9880" s="417" t="s">
        <v>2408</v>
      </c>
      <c r="E9880" s="391">
        <v>3.6</v>
      </c>
      <c r="F9880" s="418">
        <v>44638</v>
      </c>
      <c r="G9880" s="417" t="s">
        <v>2286</v>
      </c>
      <c r="I9880" s="379">
        <f t="shared" ca="1" si="537"/>
        <v>67</v>
      </c>
      <c r="J9880" s="379">
        <f t="shared" ca="1" si="538"/>
        <v>47</v>
      </c>
      <c r="K9880" s="391" t="str">
        <f t="shared" ca="1" si="539"/>
        <v>29,00</v>
      </c>
      <c r="L9880" s="379"/>
      <c r="O9880" s="379"/>
    </row>
    <row r="9881" spans="1:15">
      <c r="A9881" s="417" t="s">
        <v>2155</v>
      </c>
      <c r="B9881" s="417" t="s">
        <v>13884</v>
      </c>
      <c r="C9881" s="417" t="s">
        <v>2332</v>
      </c>
      <c r="D9881" s="417" t="s">
        <v>2420</v>
      </c>
      <c r="E9881" s="391">
        <v>1.96</v>
      </c>
      <c r="F9881" s="418">
        <v>44270</v>
      </c>
      <c r="G9881" s="417" t="s">
        <v>2286</v>
      </c>
      <c r="I9881" s="379">
        <f t="shared" ca="1" si="537"/>
        <v>-301</v>
      </c>
      <c r="J9881" s="379">
        <f t="shared" ca="1" si="538"/>
        <v>-209</v>
      </c>
      <c r="K9881" s="391" t="str">
        <f t="shared" ca="1" si="539"/>
        <v>30,50</v>
      </c>
      <c r="L9881" s="379"/>
      <c r="O9881" s="379"/>
    </row>
    <row r="9882" spans="1:15">
      <c r="A9882" s="417" t="s">
        <v>2155</v>
      </c>
      <c r="B9882" s="417" t="s">
        <v>13885</v>
      </c>
      <c r="C9882" s="417" t="s">
        <v>2332</v>
      </c>
      <c r="D9882" s="417" t="s">
        <v>5049</v>
      </c>
      <c r="E9882" s="391">
        <v>1.42</v>
      </c>
      <c r="F9882" s="418">
        <v>44270</v>
      </c>
      <c r="G9882" s="417" t="s">
        <v>2286</v>
      </c>
      <c r="I9882" s="379">
        <f t="shared" ca="1" si="537"/>
        <v>-301</v>
      </c>
      <c r="J9882" s="379">
        <f t="shared" ca="1" si="538"/>
        <v>-209</v>
      </c>
      <c r="K9882" s="391" t="str">
        <f t="shared" ca="1" si="539"/>
        <v>29,50</v>
      </c>
      <c r="L9882" s="379"/>
      <c r="O9882" s="379"/>
    </row>
    <row r="9883" spans="1:15">
      <c r="A9883" s="417" t="s">
        <v>2155</v>
      </c>
      <c r="B9883" s="417" t="s">
        <v>13886</v>
      </c>
      <c r="C9883" s="417" t="s">
        <v>2332</v>
      </c>
      <c r="D9883" s="417" t="s">
        <v>2416</v>
      </c>
      <c r="E9883" s="391">
        <v>0.85</v>
      </c>
      <c r="F9883" s="418">
        <v>44270</v>
      </c>
      <c r="G9883" s="417" t="s">
        <v>2286</v>
      </c>
      <c r="I9883" s="379">
        <f t="shared" ca="1" si="537"/>
        <v>-301</v>
      </c>
      <c r="J9883" s="379">
        <f t="shared" ca="1" si="538"/>
        <v>-209</v>
      </c>
      <c r="K9883" s="391" t="str">
        <f t="shared" ca="1" si="539"/>
        <v>30,25</v>
      </c>
      <c r="L9883" s="379"/>
      <c r="O9883" s="379"/>
    </row>
    <row r="9884" spans="1:15">
      <c r="A9884" s="417" t="s">
        <v>187</v>
      </c>
      <c r="B9884" s="417" t="s">
        <v>18663</v>
      </c>
      <c r="C9884" s="417" t="s">
        <v>2332</v>
      </c>
      <c r="D9884" s="417" t="s">
        <v>3033</v>
      </c>
      <c r="E9884" s="391">
        <v>2.5</v>
      </c>
      <c r="F9884" s="418">
        <v>44270</v>
      </c>
      <c r="G9884" s="417" t="s">
        <v>2286</v>
      </c>
      <c r="I9884" s="379">
        <f t="shared" ca="1" si="537"/>
        <v>-301</v>
      </c>
      <c r="J9884" s="379">
        <f t="shared" ca="1" si="538"/>
        <v>-209</v>
      </c>
      <c r="K9884" s="391" t="str">
        <f t="shared" ca="1" si="539"/>
        <v>30,00</v>
      </c>
      <c r="L9884" s="379"/>
      <c r="O9884" s="379"/>
    </row>
    <row r="9885" spans="1:15">
      <c r="A9885" s="417" t="s">
        <v>188</v>
      </c>
      <c r="B9885" s="417" t="s">
        <v>8761</v>
      </c>
      <c r="C9885" s="417" t="s">
        <v>2332</v>
      </c>
      <c r="D9885" s="417" t="s">
        <v>5046</v>
      </c>
      <c r="E9885" s="391">
        <v>2</v>
      </c>
      <c r="F9885" s="418">
        <v>44270</v>
      </c>
      <c r="G9885" s="417" t="s">
        <v>2286</v>
      </c>
      <c r="I9885" s="379">
        <f t="shared" ca="1" si="537"/>
        <v>-301</v>
      </c>
      <c r="J9885" s="379">
        <f t="shared" ca="1" si="538"/>
        <v>-209</v>
      </c>
      <c r="K9885" s="391" t="str">
        <f t="shared" ca="1" si="539"/>
        <v>30,75</v>
      </c>
      <c r="L9885" s="379"/>
      <c r="O9885" s="379"/>
    </row>
    <row r="9886" spans="1:15">
      <c r="A9886" s="417" t="s">
        <v>2155</v>
      </c>
      <c r="B9886" s="417" t="s">
        <v>17454</v>
      </c>
      <c r="C9886" s="417" t="s">
        <v>2332</v>
      </c>
      <c r="D9886" s="417" t="s">
        <v>5050</v>
      </c>
      <c r="E9886" s="391">
        <v>18</v>
      </c>
      <c r="F9886" s="418">
        <v>44270</v>
      </c>
      <c r="G9886" s="417" t="s">
        <v>2286</v>
      </c>
      <c r="I9886" s="379">
        <f t="shared" ca="1" si="537"/>
        <v>-301</v>
      </c>
      <c r="J9886" s="379">
        <f t="shared" ca="1" si="538"/>
        <v>-209</v>
      </c>
      <c r="K9886" s="391" t="str">
        <f t="shared" ca="1" si="539"/>
        <v>31,50</v>
      </c>
      <c r="L9886" s="379"/>
      <c r="O9886" s="379"/>
    </row>
    <row r="9887" spans="1:15">
      <c r="A9887" s="417" t="s">
        <v>2155</v>
      </c>
      <c r="B9887" s="417" t="s">
        <v>13887</v>
      </c>
      <c r="C9887" s="417" t="s">
        <v>2332</v>
      </c>
      <c r="D9887" s="417" t="s">
        <v>2410</v>
      </c>
      <c r="E9887" s="391">
        <v>2.04</v>
      </c>
      <c r="F9887" s="418">
        <v>44270</v>
      </c>
      <c r="G9887" s="417" t="s">
        <v>2286</v>
      </c>
      <c r="I9887" s="379">
        <f t="shared" ca="1" si="537"/>
        <v>-301</v>
      </c>
      <c r="J9887" s="379">
        <f t="shared" ca="1" si="538"/>
        <v>-209</v>
      </c>
      <c r="K9887" s="391" t="str">
        <f t="shared" ca="1" si="539"/>
        <v>31,00</v>
      </c>
      <c r="L9887" s="379"/>
      <c r="O9887" s="379"/>
    </row>
    <row r="9888" spans="1:15">
      <c r="A9888" s="417" t="s">
        <v>187</v>
      </c>
      <c r="B9888" s="417" t="s">
        <v>18664</v>
      </c>
      <c r="C9888" s="417" t="s">
        <v>2332</v>
      </c>
      <c r="D9888" s="417" t="s">
        <v>2359</v>
      </c>
      <c r="E9888" s="391">
        <v>16.03</v>
      </c>
      <c r="F9888" s="418">
        <v>44270</v>
      </c>
      <c r="G9888" s="417" t="s">
        <v>2286</v>
      </c>
      <c r="I9888" s="379">
        <f t="shared" ca="1" si="537"/>
        <v>-301</v>
      </c>
      <c r="J9888" s="379">
        <f t="shared" ca="1" si="538"/>
        <v>-209</v>
      </c>
      <c r="K9888" s="391" t="str">
        <f t="shared" ca="1" si="539"/>
        <v>31,00</v>
      </c>
      <c r="L9888" s="379"/>
      <c r="O9888" s="379"/>
    </row>
    <row r="9889" spans="1:15">
      <c r="A9889" s="417" t="s">
        <v>188</v>
      </c>
      <c r="B9889" s="417" t="s">
        <v>5577</v>
      </c>
      <c r="C9889" s="417" t="s">
        <v>2332</v>
      </c>
      <c r="D9889" s="417" t="s">
        <v>5062</v>
      </c>
      <c r="E9889" s="391">
        <v>2.46</v>
      </c>
      <c r="F9889" s="418">
        <v>44270</v>
      </c>
      <c r="G9889" s="417" t="s">
        <v>2286</v>
      </c>
      <c r="I9889" s="379">
        <f t="shared" ca="1" si="537"/>
        <v>-301</v>
      </c>
      <c r="J9889" s="379">
        <f t="shared" ca="1" si="538"/>
        <v>-209</v>
      </c>
      <c r="K9889" s="391" t="str">
        <f t="shared" ca="1" si="539"/>
        <v>31,75</v>
      </c>
      <c r="L9889" s="379"/>
      <c r="O9889" s="379"/>
    </row>
    <row r="9890" spans="1:15">
      <c r="A9890" s="417" t="s">
        <v>187</v>
      </c>
      <c r="B9890" s="417" t="s">
        <v>18665</v>
      </c>
      <c r="C9890" s="417" t="s">
        <v>2332</v>
      </c>
      <c r="D9890" s="417" t="s">
        <v>3034</v>
      </c>
      <c r="E9890" s="391">
        <v>17.63</v>
      </c>
      <c r="F9890" s="418">
        <v>44270</v>
      </c>
      <c r="G9890" s="417" t="s">
        <v>2286</v>
      </c>
      <c r="I9890" s="379">
        <f t="shared" ca="1" si="537"/>
        <v>-301</v>
      </c>
      <c r="J9890" s="379">
        <f t="shared" ca="1" si="538"/>
        <v>-209</v>
      </c>
      <c r="K9890" s="391" t="str">
        <f t="shared" ca="1" si="539"/>
        <v>32,00</v>
      </c>
      <c r="L9890" s="379"/>
      <c r="O9890" s="379"/>
    </row>
    <row r="9891" spans="1:15">
      <c r="A9891" s="417" t="s">
        <v>188</v>
      </c>
      <c r="B9891" s="417" t="s">
        <v>5578</v>
      </c>
      <c r="C9891" s="417" t="s">
        <v>2332</v>
      </c>
      <c r="D9891" s="417" t="s">
        <v>2411</v>
      </c>
      <c r="E9891" s="391">
        <v>4.63</v>
      </c>
      <c r="F9891" s="418">
        <v>44270</v>
      </c>
      <c r="G9891" s="417" t="s">
        <v>2286</v>
      </c>
      <c r="I9891" s="379">
        <f t="shared" ca="1" si="537"/>
        <v>-301</v>
      </c>
      <c r="J9891" s="379">
        <f t="shared" ca="1" si="538"/>
        <v>-209</v>
      </c>
      <c r="K9891" s="391" t="str">
        <f t="shared" ca="1" si="539"/>
        <v>32,00</v>
      </c>
      <c r="L9891" s="379"/>
      <c r="O9891" s="379"/>
    </row>
    <row r="9892" spans="1:15">
      <c r="A9892" s="417" t="s">
        <v>2155</v>
      </c>
      <c r="B9892" s="417" t="s">
        <v>5579</v>
      </c>
      <c r="C9892" s="417" t="s">
        <v>2332</v>
      </c>
      <c r="D9892" s="417" t="s">
        <v>5051</v>
      </c>
      <c r="E9892" s="391">
        <v>2.97</v>
      </c>
      <c r="F9892" s="418">
        <v>44270</v>
      </c>
      <c r="G9892" s="417" t="s">
        <v>2286</v>
      </c>
      <c r="I9892" s="379">
        <f t="shared" ca="1" si="537"/>
        <v>-301</v>
      </c>
      <c r="J9892" s="379">
        <f t="shared" ca="1" si="538"/>
        <v>-209</v>
      </c>
      <c r="K9892" s="391" t="str">
        <f t="shared" ca="1" si="539"/>
        <v>32,25</v>
      </c>
      <c r="L9892" s="379"/>
      <c r="O9892" s="379"/>
    </row>
    <row r="9893" spans="1:15">
      <c r="A9893" s="417" t="s">
        <v>2155</v>
      </c>
      <c r="B9893" s="417" t="s">
        <v>8762</v>
      </c>
      <c r="C9893" s="417" t="s">
        <v>2332</v>
      </c>
      <c r="D9893" s="417" t="s">
        <v>5052</v>
      </c>
      <c r="E9893" s="391">
        <v>9.5</v>
      </c>
      <c r="F9893" s="418">
        <v>44270</v>
      </c>
      <c r="G9893" s="417" t="s">
        <v>2286</v>
      </c>
      <c r="I9893" s="379">
        <f t="shared" ca="1" si="537"/>
        <v>-301</v>
      </c>
      <c r="J9893" s="379">
        <f t="shared" ca="1" si="538"/>
        <v>-209</v>
      </c>
      <c r="K9893" s="391" t="str">
        <f t="shared" ca="1" si="539"/>
        <v>32,50</v>
      </c>
      <c r="L9893" s="379"/>
      <c r="O9893" s="379"/>
    </row>
    <row r="9894" spans="1:15">
      <c r="A9894" s="417" t="s">
        <v>2155</v>
      </c>
      <c r="B9894" s="417" t="s">
        <v>13888</v>
      </c>
      <c r="C9894" s="417" t="s">
        <v>2332</v>
      </c>
      <c r="D9894" s="417" t="s">
        <v>2390</v>
      </c>
      <c r="E9894" s="391">
        <v>19</v>
      </c>
      <c r="F9894" s="418">
        <v>44270</v>
      </c>
      <c r="G9894" s="417" t="s">
        <v>2286</v>
      </c>
      <c r="I9894" s="379">
        <f t="shared" ca="1" si="537"/>
        <v>-301</v>
      </c>
      <c r="J9894" s="379">
        <f t="shared" ca="1" si="538"/>
        <v>-209</v>
      </c>
      <c r="K9894" s="391" t="str">
        <f t="shared" ca="1" si="539"/>
        <v>33,00</v>
      </c>
      <c r="L9894" s="379"/>
      <c r="O9894" s="379"/>
    </row>
    <row r="9895" spans="1:15">
      <c r="A9895" s="417" t="s">
        <v>187</v>
      </c>
      <c r="B9895" s="417" t="s">
        <v>18666</v>
      </c>
      <c r="C9895" s="417" t="s">
        <v>2332</v>
      </c>
      <c r="D9895" s="417" t="s">
        <v>3580</v>
      </c>
      <c r="E9895" s="391">
        <v>16.28</v>
      </c>
      <c r="F9895" s="418">
        <v>44270</v>
      </c>
      <c r="G9895" s="417" t="s">
        <v>2286</v>
      </c>
      <c r="I9895" s="379">
        <f t="shared" ca="1" si="537"/>
        <v>-301</v>
      </c>
      <c r="J9895" s="379">
        <f t="shared" ca="1" si="538"/>
        <v>-209</v>
      </c>
      <c r="K9895" s="391" t="str">
        <f t="shared" ca="1" si="539"/>
        <v>33,00</v>
      </c>
      <c r="L9895" s="379"/>
      <c r="O9895" s="379"/>
    </row>
    <row r="9896" spans="1:15">
      <c r="A9896" s="417" t="s">
        <v>188</v>
      </c>
      <c r="B9896" s="417" t="s">
        <v>5580</v>
      </c>
      <c r="C9896" s="417" t="s">
        <v>2332</v>
      </c>
      <c r="D9896" s="417" t="s">
        <v>5057</v>
      </c>
      <c r="E9896" s="391">
        <v>3.8</v>
      </c>
      <c r="F9896" s="418">
        <v>44270</v>
      </c>
      <c r="G9896" s="417" t="s">
        <v>2286</v>
      </c>
      <c r="I9896" s="379">
        <f t="shared" ca="1" si="537"/>
        <v>-301</v>
      </c>
      <c r="J9896" s="379">
        <f t="shared" ca="1" si="538"/>
        <v>-209</v>
      </c>
      <c r="K9896" s="391" t="str">
        <f t="shared" ca="1" si="539"/>
        <v>33,75</v>
      </c>
      <c r="L9896" s="379"/>
      <c r="O9896" s="379"/>
    </row>
    <row r="9897" spans="1:15">
      <c r="A9897" s="417" t="s">
        <v>2155</v>
      </c>
      <c r="B9897" s="417" t="s">
        <v>13889</v>
      </c>
      <c r="C9897" s="417" t="s">
        <v>2332</v>
      </c>
      <c r="D9897" s="417" t="s">
        <v>2989</v>
      </c>
      <c r="E9897" s="391">
        <v>5.01</v>
      </c>
      <c r="F9897" s="418">
        <v>44270</v>
      </c>
      <c r="G9897" s="417" t="s">
        <v>2286</v>
      </c>
      <c r="I9897" s="379">
        <f t="shared" ca="1" si="537"/>
        <v>-301</v>
      </c>
      <c r="J9897" s="379">
        <f t="shared" ca="1" si="538"/>
        <v>-209</v>
      </c>
      <c r="K9897" s="391" t="str">
        <f t="shared" ca="1" si="539"/>
        <v>34,00</v>
      </c>
      <c r="L9897" s="379"/>
      <c r="O9897" s="379"/>
    </row>
    <row r="9898" spans="1:15">
      <c r="A9898" s="417" t="s">
        <v>187</v>
      </c>
      <c r="B9898" s="417" t="s">
        <v>18667</v>
      </c>
      <c r="C9898" s="417" t="s">
        <v>2332</v>
      </c>
      <c r="D9898" s="417" t="s">
        <v>3918</v>
      </c>
      <c r="E9898" s="391">
        <v>16.84</v>
      </c>
      <c r="F9898" s="418">
        <v>44270</v>
      </c>
      <c r="G9898" s="417" t="s">
        <v>2286</v>
      </c>
      <c r="I9898" s="379">
        <f t="shared" ca="1" si="537"/>
        <v>-301</v>
      </c>
      <c r="J9898" s="379">
        <f t="shared" ca="1" si="538"/>
        <v>-209</v>
      </c>
      <c r="K9898" s="391" t="str">
        <f t="shared" ca="1" si="539"/>
        <v>34,00</v>
      </c>
      <c r="L9898" s="379"/>
      <c r="O9898" s="379"/>
    </row>
    <row r="9899" spans="1:15">
      <c r="A9899" s="417" t="s">
        <v>188</v>
      </c>
      <c r="B9899" s="417" t="s">
        <v>13890</v>
      </c>
      <c r="C9899" s="417" t="s">
        <v>2332</v>
      </c>
      <c r="D9899" s="417" t="s">
        <v>2392</v>
      </c>
      <c r="E9899" s="391">
        <v>4.5</v>
      </c>
      <c r="F9899" s="418">
        <v>44270</v>
      </c>
      <c r="G9899" s="417" t="s">
        <v>2286</v>
      </c>
      <c r="I9899" s="379">
        <f t="shared" ca="1" si="537"/>
        <v>-301</v>
      </c>
      <c r="J9899" s="379">
        <f t="shared" ca="1" si="538"/>
        <v>-209</v>
      </c>
      <c r="K9899" s="391" t="str">
        <f t="shared" ca="1" si="539"/>
        <v>35,00</v>
      </c>
      <c r="L9899" s="379"/>
      <c r="O9899" s="379"/>
    </row>
    <row r="9900" spans="1:15">
      <c r="A9900" s="417" t="s">
        <v>2155</v>
      </c>
      <c r="B9900" s="417" t="s">
        <v>8763</v>
      </c>
      <c r="C9900" s="417" t="s">
        <v>2332</v>
      </c>
      <c r="D9900" s="417" t="s">
        <v>8696</v>
      </c>
      <c r="E9900" s="391">
        <v>5</v>
      </c>
      <c r="F9900" s="418">
        <v>44270</v>
      </c>
      <c r="G9900" s="417" t="s">
        <v>2286</v>
      </c>
      <c r="I9900" s="379">
        <f t="shared" ca="1" si="537"/>
        <v>-301</v>
      </c>
      <c r="J9900" s="379">
        <f t="shared" ca="1" si="538"/>
        <v>-209</v>
      </c>
      <c r="K9900" s="391" t="str">
        <f t="shared" ca="1" si="539"/>
        <v>35,75</v>
      </c>
      <c r="L9900" s="379"/>
      <c r="O9900" s="379"/>
    </row>
    <row r="9901" spans="1:15">
      <c r="A9901" s="417" t="s">
        <v>2155</v>
      </c>
      <c r="B9901" s="417" t="s">
        <v>13891</v>
      </c>
      <c r="C9901" s="417" t="s">
        <v>2332</v>
      </c>
      <c r="D9901" s="417" t="s">
        <v>2992</v>
      </c>
      <c r="E9901" s="391">
        <v>7.63</v>
      </c>
      <c r="F9901" s="418">
        <v>44270</v>
      </c>
      <c r="G9901" s="417" t="s">
        <v>2286</v>
      </c>
      <c r="I9901" s="379">
        <f t="shared" ca="1" si="537"/>
        <v>-301</v>
      </c>
      <c r="J9901" s="379">
        <f t="shared" ca="1" si="538"/>
        <v>-209</v>
      </c>
      <c r="K9901" s="391" t="str">
        <f t="shared" ca="1" si="539"/>
        <v>36,00</v>
      </c>
      <c r="L9901" s="379"/>
      <c r="O9901" s="379"/>
    </row>
    <row r="9902" spans="1:15">
      <c r="A9902" s="417" t="s">
        <v>2155</v>
      </c>
      <c r="B9902" s="417" t="s">
        <v>13892</v>
      </c>
      <c r="C9902" s="417" t="s">
        <v>2332</v>
      </c>
      <c r="D9902" s="417" t="s">
        <v>2994</v>
      </c>
      <c r="E9902" s="391">
        <v>6.5</v>
      </c>
      <c r="F9902" s="418">
        <v>44270</v>
      </c>
      <c r="G9902" s="417" t="s">
        <v>2286</v>
      </c>
      <c r="I9902" s="379">
        <f t="shared" ca="1" si="537"/>
        <v>-301</v>
      </c>
      <c r="J9902" s="379">
        <f t="shared" ca="1" si="538"/>
        <v>-209</v>
      </c>
      <c r="K9902" s="391" t="str">
        <f t="shared" ca="1" si="539"/>
        <v>37,00</v>
      </c>
      <c r="L9902" s="379"/>
      <c r="O9902" s="379"/>
    </row>
    <row r="9903" spans="1:15">
      <c r="A9903" s="417" t="s">
        <v>2155</v>
      </c>
      <c r="B9903" s="417" t="s">
        <v>18668</v>
      </c>
      <c r="C9903" s="417" t="s">
        <v>2332</v>
      </c>
      <c r="D9903" s="417" t="s">
        <v>5054</v>
      </c>
      <c r="E9903" s="391">
        <v>9.9499999999999993</v>
      </c>
      <c r="F9903" s="418">
        <v>44270</v>
      </c>
      <c r="G9903" s="417" t="s">
        <v>2286</v>
      </c>
      <c r="I9903" s="379">
        <f t="shared" ca="1" si="537"/>
        <v>-301</v>
      </c>
      <c r="J9903" s="379">
        <f t="shared" ca="1" si="538"/>
        <v>-209</v>
      </c>
      <c r="K9903" s="391" t="str">
        <f t="shared" ca="1" si="539"/>
        <v>38,00</v>
      </c>
      <c r="L9903" s="379"/>
      <c r="O9903" s="379"/>
    </row>
    <row r="9904" spans="1:15">
      <c r="A9904" s="417" t="s">
        <v>2155</v>
      </c>
      <c r="B9904" s="417" t="s">
        <v>5581</v>
      </c>
      <c r="C9904" s="417" t="s">
        <v>2332</v>
      </c>
      <c r="D9904" s="417" t="s">
        <v>5334</v>
      </c>
      <c r="E9904" s="391">
        <v>0.03</v>
      </c>
      <c r="F9904" s="418">
        <v>44305</v>
      </c>
      <c r="G9904" s="417" t="s">
        <v>2286</v>
      </c>
      <c r="I9904" s="379">
        <f t="shared" ca="1" si="537"/>
        <v>-266</v>
      </c>
      <c r="J9904" s="379">
        <f t="shared" ca="1" si="538"/>
        <v>-185</v>
      </c>
      <c r="K9904" s="391" t="str">
        <f t="shared" ca="1" si="539"/>
        <v>13,97</v>
      </c>
      <c r="L9904" s="379"/>
      <c r="O9904" s="379"/>
    </row>
    <row r="9905" spans="1:15">
      <c r="A9905" s="417" t="s">
        <v>2155</v>
      </c>
      <c r="B9905" s="417" t="s">
        <v>5582</v>
      </c>
      <c r="C9905" s="417" t="s">
        <v>2332</v>
      </c>
      <c r="D9905" s="417" t="s">
        <v>4102</v>
      </c>
      <c r="E9905" s="391">
        <v>0.4</v>
      </c>
      <c r="F9905" s="418">
        <v>44665</v>
      </c>
      <c r="G9905" s="417" t="s">
        <v>2286</v>
      </c>
      <c r="I9905" s="379">
        <f t="shared" ca="1" si="537"/>
        <v>94</v>
      </c>
      <c r="J9905" s="379">
        <f t="shared" ca="1" si="538"/>
        <v>66</v>
      </c>
      <c r="K9905" s="391" t="str">
        <f t="shared" ca="1" si="539"/>
        <v>15,00</v>
      </c>
      <c r="L9905" s="379"/>
      <c r="O9905" s="379"/>
    </row>
    <row r="9906" spans="1:15">
      <c r="A9906" s="417" t="s">
        <v>2155</v>
      </c>
      <c r="B9906" s="417" t="s">
        <v>5583</v>
      </c>
      <c r="C9906" s="417" t="s">
        <v>2332</v>
      </c>
      <c r="D9906" s="417" t="s">
        <v>5337</v>
      </c>
      <c r="E9906" s="391">
        <v>7.0000000000000007E-2</v>
      </c>
      <c r="F9906" s="418">
        <v>44305</v>
      </c>
      <c r="G9906" s="417" t="s">
        <v>2286</v>
      </c>
      <c r="I9906" s="379">
        <f t="shared" ca="1" si="537"/>
        <v>-266</v>
      </c>
      <c r="J9906" s="379">
        <f t="shared" ca="1" si="538"/>
        <v>-185</v>
      </c>
      <c r="K9906" s="391" t="str">
        <f t="shared" ca="1" si="539"/>
        <v>15,97</v>
      </c>
      <c r="L9906" s="379"/>
      <c r="O9906" s="379"/>
    </row>
    <row r="9907" spans="1:15">
      <c r="A9907" s="417" t="s">
        <v>2155</v>
      </c>
      <c r="B9907" s="417" t="s">
        <v>7201</v>
      </c>
      <c r="C9907" s="417" t="s">
        <v>2332</v>
      </c>
      <c r="D9907" s="417" t="s">
        <v>7202</v>
      </c>
      <c r="E9907" s="391">
        <v>0.06</v>
      </c>
      <c r="F9907" s="418">
        <v>44305</v>
      </c>
      <c r="G9907" s="417" t="s">
        <v>2286</v>
      </c>
      <c r="I9907" s="379">
        <f t="shared" ca="1" si="537"/>
        <v>-266</v>
      </c>
      <c r="J9907" s="379">
        <f t="shared" ca="1" si="538"/>
        <v>-185</v>
      </c>
      <c r="K9907" s="391" t="str">
        <f t="shared" ca="1" si="539"/>
        <v>16,22</v>
      </c>
      <c r="L9907" s="379"/>
      <c r="O9907" s="379"/>
    </row>
    <row r="9908" spans="1:15">
      <c r="A9908" s="417" t="s">
        <v>2155</v>
      </c>
      <c r="B9908" s="417" t="s">
        <v>5584</v>
      </c>
      <c r="C9908" s="417" t="s">
        <v>2332</v>
      </c>
      <c r="D9908" s="417" t="s">
        <v>5339</v>
      </c>
      <c r="E9908" s="391">
        <v>0.1</v>
      </c>
      <c r="F9908" s="418">
        <v>44305</v>
      </c>
      <c r="G9908" s="417" t="s">
        <v>2286</v>
      </c>
      <c r="I9908" s="379">
        <f t="shared" ca="1" si="537"/>
        <v>-266</v>
      </c>
      <c r="J9908" s="379">
        <f t="shared" ca="1" si="538"/>
        <v>-185</v>
      </c>
      <c r="K9908" s="391" t="str">
        <f t="shared" ca="1" si="539"/>
        <v>16,72</v>
      </c>
      <c r="L9908" s="379"/>
      <c r="O9908" s="379"/>
    </row>
    <row r="9909" spans="1:15">
      <c r="A9909" s="417" t="s">
        <v>2155</v>
      </c>
      <c r="B9909" s="417" t="s">
        <v>5585</v>
      </c>
      <c r="C9909" s="417" t="s">
        <v>2332</v>
      </c>
      <c r="D9909" s="417" t="s">
        <v>5341</v>
      </c>
      <c r="E9909" s="391">
        <v>7.0000000000000007E-2</v>
      </c>
      <c r="F9909" s="418">
        <v>44305</v>
      </c>
      <c r="G9909" s="417" t="s">
        <v>2286</v>
      </c>
      <c r="I9909" s="379">
        <f t="shared" ca="1" si="537"/>
        <v>-266</v>
      </c>
      <c r="J9909" s="379">
        <f t="shared" ca="1" si="538"/>
        <v>-185</v>
      </c>
      <c r="K9909" s="391" t="str">
        <f t="shared" ca="1" si="539"/>
        <v>16,97</v>
      </c>
      <c r="L9909" s="379"/>
      <c r="O9909" s="379"/>
    </row>
    <row r="9910" spans="1:15">
      <c r="A9910" s="417" t="s">
        <v>2155</v>
      </c>
      <c r="B9910" s="417" t="s">
        <v>5586</v>
      </c>
      <c r="C9910" s="417" t="s">
        <v>2332</v>
      </c>
      <c r="D9910" s="417" t="s">
        <v>4110</v>
      </c>
      <c r="E9910" s="391">
        <v>0.1</v>
      </c>
      <c r="F9910" s="418">
        <v>44305</v>
      </c>
      <c r="G9910" s="417" t="s">
        <v>2286</v>
      </c>
      <c r="I9910" s="379">
        <f t="shared" ca="1" si="537"/>
        <v>-266</v>
      </c>
      <c r="J9910" s="379">
        <f t="shared" ca="1" si="538"/>
        <v>-185</v>
      </c>
      <c r="K9910" s="391" t="str">
        <f t="shared" ca="1" si="539"/>
        <v>17,97</v>
      </c>
      <c r="L9910" s="379"/>
      <c r="O9910" s="379"/>
    </row>
    <row r="9911" spans="1:15">
      <c r="A9911" s="417" t="s">
        <v>2155</v>
      </c>
      <c r="B9911" s="417" t="s">
        <v>5587</v>
      </c>
      <c r="C9911" s="417" t="s">
        <v>2332</v>
      </c>
      <c r="D9911" s="417" t="s">
        <v>4168</v>
      </c>
      <c r="E9911" s="391">
        <v>0.65</v>
      </c>
      <c r="F9911" s="418">
        <v>44665</v>
      </c>
      <c r="G9911" s="417" t="s">
        <v>2286</v>
      </c>
      <c r="I9911" s="379">
        <f t="shared" ca="1" si="537"/>
        <v>94</v>
      </c>
      <c r="J9911" s="379">
        <f t="shared" ca="1" si="538"/>
        <v>66</v>
      </c>
      <c r="K9911" s="391" t="str">
        <f t="shared" ca="1" si="539"/>
        <v>18,00</v>
      </c>
      <c r="L9911" s="379"/>
      <c r="O9911" s="379"/>
    </row>
    <row r="9912" spans="1:15">
      <c r="A9912" s="417" t="s">
        <v>2155</v>
      </c>
      <c r="B9912" s="417" t="s">
        <v>5588</v>
      </c>
      <c r="C9912" s="417" t="s">
        <v>2332</v>
      </c>
      <c r="D9912" s="417" t="s">
        <v>5345</v>
      </c>
      <c r="E9912" s="391">
        <v>0.12</v>
      </c>
      <c r="F9912" s="418">
        <v>44305</v>
      </c>
      <c r="G9912" s="417" t="s">
        <v>2286</v>
      </c>
      <c r="I9912" s="379">
        <f t="shared" ca="1" si="537"/>
        <v>-266</v>
      </c>
      <c r="J9912" s="379">
        <f t="shared" ca="1" si="538"/>
        <v>-185</v>
      </c>
      <c r="K9912" s="391" t="str">
        <f t="shared" ca="1" si="539"/>
        <v>18,97</v>
      </c>
      <c r="L9912" s="379"/>
      <c r="O9912" s="379"/>
    </row>
    <row r="9913" spans="1:15">
      <c r="A9913" s="417" t="s">
        <v>2155</v>
      </c>
      <c r="B9913" s="417" t="s">
        <v>7203</v>
      </c>
      <c r="C9913" s="417" t="s">
        <v>2332</v>
      </c>
      <c r="D9913" s="417" t="s">
        <v>7204</v>
      </c>
      <c r="E9913" s="391">
        <v>0.5</v>
      </c>
      <c r="F9913" s="418">
        <v>44305</v>
      </c>
      <c r="G9913" s="417" t="s">
        <v>2286</v>
      </c>
      <c r="I9913" s="379">
        <f t="shared" ca="1" si="537"/>
        <v>-266</v>
      </c>
      <c r="J9913" s="379">
        <f t="shared" ca="1" si="538"/>
        <v>-185</v>
      </c>
      <c r="K9913" s="391" t="str">
        <f t="shared" ca="1" si="539"/>
        <v>19,22</v>
      </c>
      <c r="L9913" s="379"/>
      <c r="O9913" s="379"/>
    </row>
    <row r="9914" spans="1:15">
      <c r="A9914" s="417" t="s">
        <v>2155</v>
      </c>
      <c r="B9914" s="417" t="s">
        <v>5589</v>
      </c>
      <c r="C9914" s="417" t="s">
        <v>2332</v>
      </c>
      <c r="D9914" s="417" t="s">
        <v>5590</v>
      </c>
      <c r="E9914" s="391">
        <v>0.11</v>
      </c>
      <c r="F9914" s="418">
        <v>44305</v>
      </c>
      <c r="G9914" s="417" t="s">
        <v>2286</v>
      </c>
      <c r="I9914" s="379">
        <f t="shared" ca="1" si="537"/>
        <v>-266</v>
      </c>
      <c r="J9914" s="379">
        <f t="shared" ca="1" si="538"/>
        <v>-185</v>
      </c>
      <c r="K9914" s="391" t="str">
        <f t="shared" ca="1" si="539"/>
        <v>19,47</v>
      </c>
      <c r="L9914" s="379"/>
      <c r="O9914" s="379"/>
    </row>
    <row r="9915" spans="1:15">
      <c r="A9915" s="417" t="s">
        <v>2155</v>
      </c>
      <c r="B9915" s="417" t="s">
        <v>13893</v>
      </c>
      <c r="C9915" s="417" t="s">
        <v>2332</v>
      </c>
      <c r="D9915" s="417" t="s">
        <v>8699</v>
      </c>
      <c r="E9915" s="391">
        <v>0.53</v>
      </c>
      <c r="F9915" s="418">
        <v>44305</v>
      </c>
      <c r="G9915" s="417" t="s">
        <v>2286</v>
      </c>
      <c r="I9915" s="379">
        <f t="shared" ca="1" si="537"/>
        <v>-266</v>
      </c>
      <c r="J9915" s="379">
        <f t="shared" ca="1" si="538"/>
        <v>-185</v>
      </c>
      <c r="K9915" s="391" t="str">
        <f t="shared" ca="1" si="539"/>
        <v>21,47</v>
      </c>
      <c r="L9915" s="379"/>
      <c r="O9915" s="379"/>
    </row>
    <row r="9916" spans="1:15">
      <c r="A9916" s="417" t="s">
        <v>2155</v>
      </c>
      <c r="B9916" s="417" t="s">
        <v>5591</v>
      </c>
      <c r="C9916" s="417" t="s">
        <v>2332</v>
      </c>
      <c r="D9916" s="417" t="s">
        <v>2399</v>
      </c>
      <c r="E9916" s="391">
        <v>0.81</v>
      </c>
      <c r="F9916" s="418">
        <v>44665</v>
      </c>
      <c r="G9916" s="417" t="s">
        <v>2286</v>
      </c>
      <c r="I9916" s="379">
        <f t="shared" ca="1" si="537"/>
        <v>94</v>
      </c>
      <c r="J9916" s="379">
        <f t="shared" ca="1" si="538"/>
        <v>66</v>
      </c>
      <c r="K9916" s="391" t="str">
        <f t="shared" ca="1" si="539"/>
        <v>20,00</v>
      </c>
      <c r="L9916" s="379"/>
      <c r="O9916" s="379"/>
    </row>
    <row r="9917" spans="1:15">
      <c r="A9917" s="417" t="s">
        <v>2155</v>
      </c>
      <c r="B9917" s="417" t="s">
        <v>5592</v>
      </c>
      <c r="C9917" s="417" t="s">
        <v>2332</v>
      </c>
      <c r="D9917" s="417" t="s">
        <v>5348</v>
      </c>
      <c r="E9917" s="391">
        <v>0.15</v>
      </c>
      <c r="F9917" s="418">
        <v>44305</v>
      </c>
      <c r="G9917" s="417" t="s">
        <v>2286</v>
      </c>
      <c r="I9917" s="379">
        <f t="shared" ca="1" si="537"/>
        <v>-266</v>
      </c>
      <c r="J9917" s="379">
        <f t="shared" ca="1" si="538"/>
        <v>-185</v>
      </c>
      <c r="K9917" s="391" t="str">
        <f t="shared" ca="1" si="539"/>
        <v>19,97</v>
      </c>
      <c r="L9917" s="379"/>
      <c r="O9917" s="379"/>
    </row>
    <row r="9918" spans="1:15">
      <c r="A9918" s="417" t="s">
        <v>2155</v>
      </c>
      <c r="B9918" s="417" t="s">
        <v>5593</v>
      </c>
      <c r="C9918" s="417" t="s">
        <v>2332</v>
      </c>
      <c r="D9918" s="417" t="s">
        <v>5350</v>
      </c>
      <c r="E9918" s="391">
        <v>0.16</v>
      </c>
      <c r="F9918" s="418">
        <v>44305</v>
      </c>
      <c r="G9918" s="417" t="s">
        <v>2286</v>
      </c>
      <c r="I9918" s="379">
        <f t="shared" ca="1" si="537"/>
        <v>-266</v>
      </c>
      <c r="J9918" s="379">
        <f t="shared" ca="1" si="538"/>
        <v>-185</v>
      </c>
      <c r="K9918" s="391" t="str">
        <f t="shared" ca="1" si="539"/>
        <v>20,97</v>
      </c>
      <c r="L9918" s="379"/>
      <c r="O9918" s="379"/>
    </row>
    <row r="9919" spans="1:15">
      <c r="A9919" s="417" t="s">
        <v>2155</v>
      </c>
      <c r="B9919" s="417" t="s">
        <v>5594</v>
      </c>
      <c r="C9919" s="417" t="s">
        <v>2332</v>
      </c>
      <c r="D9919" s="417" t="s">
        <v>5352</v>
      </c>
      <c r="E9919" s="391">
        <v>0.52</v>
      </c>
      <c r="F9919" s="418">
        <v>44305</v>
      </c>
      <c r="G9919" s="417" t="s">
        <v>2286</v>
      </c>
      <c r="I9919" s="379">
        <f t="shared" ca="1" si="537"/>
        <v>-266</v>
      </c>
      <c r="J9919" s="379">
        <f t="shared" ca="1" si="538"/>
        <v>-185</v>
      </c>
      <c r="K9919" s="391" t="str">
        <f t="shared" ca="1" si="539"/>
        <v>21,97</v>
      </c>
      <c r="L9919" s="379"/>
      <c r="O9919" s="379"/>
    </row>
    <row r="9920" spans="1:15">
      <c r="A9920" s="417" t="s">
        <v>2155</v>
      </c>
      <c r="B9920" s="417" t="s">
        <v>7205</v>
      </c>
      <c r="C9920" s="417" t="s">
        <v>2332</v>
      </c>
      <c r="D9920" s="417" t="s">
        <v>7168</v>
      </c>
      <c r="E9920" s="391">
        <v>0.5</v>
      </c>
      <c r="F9920" s="418">
        <v>44305</v>
      </c>
      <c r="G9920" s="417" t="s">
        <v>2286</v>
      </c>
      <c r="I9920" s="379">
        <f t="shared" ca="1" si="537"/>
        <v>-266</v>
      </c>
      <c r="J9920" s="379">
        <f t="shared" ca="1" si="538"/>
        <v>-185</v>
      </c>
      <c r="K9920" s="391" t="str">
        <f t="shared" ca="1" si="539"/>
        <v>22,47</v>
      </c>
      <c r="L9920" s="379"/>
      <c r="O9920" s="379"/>
    </row>
    <row r="9921" spans="1:15">
      <c r="A9921" s="417" t="s">
        <v>2155</v>
      </c>
      <c r="B9921" s="417" t="s">
        <v>5595</v>
      </c>
      <c r="C9921" s="417" t="s">
        <v>2332</v>
      </c>
      <c r="D9921" s="417" t="s">
        <v>5354</v>
      </c>
      <c r="E9921" s="391">
        <v>0.06</v>
      </c>
      <c r="F9921" s="418">
        <v>44305</v>
      </c>
      <c r="G9921" s="417" t="s">
        <v>2286</v>
      </c>
      <c r="I9921" s="379">
        <f t="shared" ca="1" si="537"/>
        <v>-266</v>
      </c>
      <c r="J9921" s="379">
        <f t="shared" ca="1" si="538"/>
        <v>-185</v>
      </c>
      <c r="K9921" s="391" t="str">
        <f t="shared" ca="1" si="539"/>
        <v>22,97</v>
      </c>
      <c r="L9921" s="379"/>
      <c r="O9921" s="379"/>
    </row>
    <row r="9922" spans="1:15">
      <c r="A9922" s="417" t="s">
        <v>2155</v>
      </c>
      <c r="B9922" s="417" t="s">
        <v>8764</v>
      </c>
      <c r="C9922" s="417" t="s">
        <v>2332</v>
      </c>
      <c r="D9922" s="417" t="s">
        <v>8701</v>
      </c>
      <c r="E9922" s="391">
        <v>0.03</v>
      </c>
      <c r="F9922" s="418">
        <v>44305</v>
      </c>
      <c r="G9922" s="417" t="s">
        <v>2286</v>
      </c>
      <c r="I9922" s="379">
        <f t="shared" ca="1" si="537"/>
        <v>-266</v>
      </c>
      <c r="J9922" s="379">
        <f t="shared" ca="1" si="538"/>
        <v>-185</v>
      </c>
      <c r="K9922" s="391" t="str">
        <f t="shared" ca="1" si="539"/>
        <v>23,22</v>
      </c>
      <c r="L9922" s="379"/>
      <c r="O9922" s="379"/>
    </row>
    <row r="9923" spans="1:15">
      <c r="A9923" s="417" t="s">
        <v>2155</v>
      </c>
      <c r="B9923" s="417" t="s">
        <v>5596</v>
      </c>
      <c r="C9923" s="417" t="s">
        <v>2332</v>
      </c>
      <c r="D9923" s="417" t="s">
        <v>4086</v>
      </c>
      <c r="E9923" s="391">
        <v>0.35</v>
      </c>
      <c r="F9923" s="418">
        <v>44305</v>
      </c>
      <c r="G9923" s="417" t="s">
        <v>2286</v>
      </c>
      <c r="I9923" s="379">
        <f t="shared" ca="1" si="537"/>
        <v>-266</v>
      </c>
      <c r="J9923" s="379">
        <f t="shared" ca="1" si="538"/>
        <v>-185</v>
      </c>
      <c r="K9923" s="391" t="str">
        <f t="shared" ca="1" si="539"/>
        <v>23,72</v>
      </c>
      <c r="L9923" s="379"/>
      <c r="O9923" s="379"/>
    </row>
    <row r="9924" spans="1:15">
      <c r="A9924" s="417" t="s">
        <v>2155</v>
      </c>
      <c r="B9924" s="417" t="s">
        <v>5597</v>
      </c>
      <c r="C9924" s="417" t="s">
        <v>2332</v>
      </c>
      <c r="D9924" s="417" t="s">
        <v>5357</v>
      </c>
      <c r="E9924" s="391">
        <v>0.2</v>
      </c>
      <c r="F9924" s="418">
        <v>44305</v>
      </c>
      <c r="G9924" s="417" t="s">
        <v>2286</v>
      </c>
      <c r="I9924" s="379">
        <f t="shared" ca="1" si="537"/>
        <v>-266</v>
      </c>
      <c r="J9924" s="379">
        <f t="shared" ca="1" si="538"/>
        <v>-185</v>
      </c>
      <c r="K9924" s="391" t="str">
        <f t="shared" ca="1" si="539"/>
        <v>24,47</v>
      </c>
      <c r="L9924" s="379"/>
      <c r="O9924" s="379"/>
    </row>
    <row r="9925" spans="1:15">
      <c r="A9925" s="417" t="s">
        <v>2155</v>
      </c>
      <c r="B9925" s="417" t="s">
        <v>5598</v>
      </c>
      <c r="C9925" s="417" t="s">
        <v>2332</v>
      </c>
      <c r="D9925" s="417" t="s">
        <v>5359</v>
      </c>
      <c r="E9925" s="391">
        <v>0.53</v>
      </c>
      <c r="F9925" s="418">
        <v>44305</v>
      </c>
      <c r="G9925" s="417" t="s">
        <v>2286</v>
      </c>
      <c r="I9925" s="379">
        <f t="shared" ca="1" si="537"/>
        <v>-266</v>
      </c>
      <c r="J9925" s="379">
        <f t="shared" ca="1" si="538"/>
        <v>-185</v>
      </c>
      <c r="K9925" s="391" t="str">
        <f t="shared" ca="1" si="539"/>
        <v>24,97</v>
      </c>
      <c r="L9925" s="379"/>
      <c r="O9925" s="379"/>
    </row>
    <row r="9926" spans="1:15">
      <c r="A9926" s="417" t="s">
        <v>2155</v>
      </c>
      <c r="B9926" s="417" t="s">
        <v>5599</v>
      </c>
      <c r="C9926" s="417" t="s">
        <v>2332</v>
      </c>
      <c r="D9926" s="417" t="s">
        <v>5361</v>
      </c>
      <c r="E9926" s="391">
        <v>0.99</v>
      </c>
      <c r="F9926" s="418">
        <v>44305</v>
      </c>
      <c r="G9926" s="417" t="s">
        <v>2286</v>
      </c>
      <c r="I9926" s="379">
        <f t="shared" ca="1" si="537"/>
        <v>-266</v>
      </c>
      <c r="J9926" s="379">
        <f t="shared" ca="1" si="538"/>
        <v>-185</v>
      </c>
      <c r="K9926" s="391" t="str">
        <f t="shared" ca="1" si="539"/>
        <v>24,72</v>
      </c>
      <c r="L9926" s="379"/>
      <c r="O9926" s="379"/>
    </row>
    <row r="9927" spans="1:15">
      <c r="A9927" s="417" t="s">
        <v>2155</v>
      </c>
      <c r="B9927" s="417" t="s">
        <v>7206</v>
      </c>
      <c r="C9927" s="417" t="s">
        <v>2332</v>
      </c>
      <c r="D9927" s="417" t="s">
        <v>7170</v>
      </c>
      <c r="E9927" s="391">
        <v>0.56999999999999995</v>
      </c>
      <c r="F9927" s="418">
        <v>44305</v>
      </c>
      <c r="G9927" s="417" t="s">
        <v>2286</v>
      </c>
      <c r="I9927" s="379">
        <f t="shared" ca="1" si="537"/>
        <v>-266</v>
      </c>
      <c r="J9927" s="379">
        <f t="shared" ca="1" si="538"/>
        <v>-185</v>
      </c>
      <c r="K9927" s="391" t="str">
        <f t="shared" ca="1" si="539"/>
        <v>25,22</v>
      </c>
      <c r="L9927" s="379"/>
      <c r="O9927" s="379"/>
    </row>
    <row r="9928" spans="1:15">
      <c r="A9928" s="417" t="s">
        <v>2155</v>
      </c>
      <c r="B9928" s="417" t="s">
        <v>8765</v>
      </c>
      <c r="C9928" s="417" t="s">
        <v>2332</v>
      </c>
      <c r="D9928" s="417" t="s">
        <v>8703</v>
      </c>
      <c r="E9928" s="391">
        <v>0.65</v>
      </c>
      <c r="F9928" s="418">
        <v>44305</v>
      </c>
      <c r="G9928" s="417" t="s">
        <v>2286</v>
      </c>
      <c r="I9928" s="379">
        <f t="shared" ca="1" si="537"/>
        <v>-266</v>
      </c>
      <c r="J9928" s="379">
        <f t="shared" ca="1" si="538"/>
        <v>-185</v>
      </c>
      <c r="K9928" s="391" t="str">
        <f t="shared" ca="1" si="539"/>
        <v>25,72</v>
      </c>
      <c r="L9928" s="379"/>
      <c r="O9928" s="379"/>
    </row>
    <row r="9929" spans="1:15">
      <c r="A9929" s="417" t="s">
        <v>2155</v>
      </c>
      <c r="B9929" s="417" t="s">
        <v>13894</v>
      </c>
      <c r="C9929" s="417" t="s">
        <v>2332</v>
      </c>
      <c r="D9929" s="417" t="s">
        <v>13760</v>
      </c>
      <c r="E9929" s="391">
        <v>0.01</v>
      </c>
      <c r="F9929" s="418">
        <v>44305</v>
      </c>
      <c r="G9929" s="417" t="s">
        <v>2286</v>
      </c>
      <c r="I9929" s="379">
        <f t="shared" ca="1" si="537"/>
        <v>-266</v>
      </c>
      <c r="J9929" s="379">
        <f t="shared" ca="1" si="538"/>
        <v>-185</v>
      </c>
      <c r="K9929" s="391" t="str">
        <f t="shared" ca="1" si="539"/>
        <v>26,47</v>
      </c>
      <c r="L9929" s="379"/>
      <c r="O9929" s="379"/>
    </row>
    <row r="9930" spans="1:15">
      <c r="A9930" s="417" t="s">
        <v>2155</v>
      </c>
      <c r="B9930" s="417" t="s">
        <v>5600</v>
      </c>
      <c r="C9930" s="417" t="s">
        <v>2332</v>
      </c>
      <c r="D9930" s="417" t="s">
        <v>5363</v>
      </c>
      <c r="E9930" s="391">
        <v>0.85</v>
      </c>
      <c r="F9930" s="418">
        <v>44305</v>
      </c>
      <c r="G9930" s="417" t="s">
        <v>2286</v>
      </c>
      <c r="I9930" s="379">
        <f t="shared" ref="I9930:I9993" ca="1" si="540">IF(F9930&lt;&gt;"",F9930-$I$199,"")</f>
        <v>-266</v>
      </c>
      <c r="J9930" s="379">
        <f t="shared" ref="J9930:J9993" ca="1" si="541">IF(I9930&lt;&gt;"",NETWORKDAYS($I$199,F9930-1,$N$201:$N$224),"")</f>
        <v>-185</v>
      </c>
      <c r="K9930" s="391" t="str">
        <f t="shared" ref="K9930:K9993" ca="1" si="542">IF(I9930&lt;&gt;"",RIGHT(D9930,LEN(D9930)-FIND(" ",D9930)),"")</f>
        <v>26,72</v>
      </c>
      <c r="L9930" s="379"/>
      <c r="O9930" s="379"/>
    </row>
    <row r="9931" spans="1:15">
      <c r="A9931" s="417" t="s">
        <v>2155</v>
      </c>
      <c r="B9931" s="417" t="s">
        <v>13895</v>
      </c>
      <c r="C9931" s="417" t="s">
        <v>2332</v>
      </c>
      <c r="D9931" s="417" t="s">
        <v>13896</v>
      </c>
      <c r="E9931" s="391">
        <v>0.95</v>
      </c>
      <c r="F9931" s="418">
        <v>44305</v>
      </c>
      <c r="G9931" s="417" t="s">
        <v>2286</v>
      </c>
      <c r="I9931" s="379">
        <f t="shared" ca="1" si="540"/>
        <v>-266</v>
      </c>
      <c r="J9931" s="379">
        <f t="shared" ca="1" si="541"/>
        <v>-185</v>
      </c>
      <c r="K9931" s="391" t="str">
        <f t="shared" ca="1" si="542"/>
        <v>26,97</v>
      </c>
      <c r="L9931" s="379"/>
      <c r="O9931" s="379"/>
    </row>
    <row r="9932" spans="1:15">
      <c r="A9932" s="417" t="s">
        <v>2155</v>
      </c>
      <c r="B9932" s="417" t="s">
        <v>13897</v>
      </c>
      <c r="C9932" s="417" t="s">
        <v>2332</v>
      </c>
      <c r="D9932" s="417" t="s">
        <v>13762</v>
      </c>
      <c r="E9932" s="391">
        <v>1.22</v>
      </c>
      <c r="F9932" s="418">
        <v>44305</v>
      </c>
      <c r="G9932" s="417" t="s">
        <v>2286</v>
      </c>
      <c r="I9932" s="379">
        <f t="shared" ca="1" si="540"/>
        <v>-266</v>
      </c>
      <c r="J9932" s="379">
        <f t="shared" ca="1" si="541"/>
        <v>-185</v>
      </c>
      <c r="K9932" s="391" t="str">
        <f t="shared" ca="1" si="542"/>
        <v>27,97</v>
      </c>
      <c r="L9932" s="379"/>
      <c r="O9932" s="379"/>
    </row>
    <row r="9933" spans="1:15">
      <c r="A9933" s="417" t="s">
        <v>2155</v>
      </c>
      <c r="B9933" s="417" t="s">
        <v>5601</v>
      </c>
      <c r="C9933" s="417" t="s">
        <v>2332</v>
      </c>
      <c r="D9933" s="417" t="s">
        <v>5365</v>
      </c>
      <c r="E9933" s="391">
        <v>1.06</v>
      </c>
      <c r="F9933" s="418">
        <v>44305</v>
      </c>
      <c r="G9933" s="417" t="s">
        <v>2286</v>
      </c>
      <c r="I9933" s="379">
        <f t="shared" ca="1" si="540"/>
        <v>-266</v>
      </c>
      <c r="J9933" s="379">
        <f t="shared" ca="1" si="541"/>
        <v>-185</v>
      </c>
      <c r="K9933" s="391" t="str">
        <f t="shared" ca="1" si="542"/>
        <v>27,47</v>
      </c>
      <c r="L9933" s="379"/>
      <c r="O9933" s="379"/>
    </row>
    <row r="9934" spans="1:15">
      <c r="A9934" s="417" t="s">
        <v>2155</v>
      </c>
      <c r="B9934" s="417" t="s">
        <v>5602</v>
      </c>
      <c r="C9934" s="417" t="s">
        <v>2332</v>
      </c>
      <c r="D9934" s="417" t="s">
        <v>5367</v>
      </c>
      <c r="E9934" s="391">
        <v>2.65</v>
      </c>
      <c r="F9934" s="418">
        <v>44305</v>
      </c>
      <c r="G9934" s="417" t="s">
        <v>2286</v>
      </c>
      <c r="I9934" s="379">
        <f t="shared" ca="1" si="540"/>
        <v>-266</v>
      </c>
      <c r="J9934" s="379">
        <f t="shared" ca="1" si="541"/>
        <v>-185</v>
      </c>
      <c r="K9934" s="391" t="str">
        <f t="shared" ca="1" si="542"/>
        <v>28,22</v>
      </c>
      <c r="L9934" s="379"/>
      <c r="O9934" s="379"/>
    </row>
    <row r="9935" spans="1:15">
      <c r="A9935" s="417" t="s">
        <v>2155</v>
      </c>
      <c r="B9935" s="417" t="s">
        <v>13898</v>
      </c>
      <c r="C9935" s="417" t="s">
        <v>2332</v>
      </c>
      <c r="D9935" s="417" t="s">
        <v>13764</v>
      </c>
      <c r="E9935" s="391">
        <v>11.48</v>
      </c>
      <c r="F9935" s="418">
        <v>44305</v>
      </c>
      <c r="G9935" s="417" t="s">
        <v>2286</v>
      </c>
      <c r="I9935" s="379">
        <f t="shared" ca="1" si="540"/>
        <v>-266</v>
      </c>
      <c r="J9935" s="379">
        <f t="shared" ca="1" si="541"/>
        <v>-185</v>
      </c>
      <c r="K9935" s="391" t="str">
        <f t="shared" ca="1" si="542"/>
        <v>28,47</v>
      </c>
      <c r="L9935" s="379"/>
      <c r="O9935" s="379"/>
    </row>
    <row r="9936" spans="1:15">
      <c r="A9936" s="417" t="s">
        <v>2155</v>
      </c>
      <c r="B9936" s="417" t="s">
        <v>13899</v>
      </c>
      <c r="C9936" s="417" t="s">
        <v>2332</v>
      </c>
      <c r="D9936" s="417" t="s">
        <v>13766</v>
      </c>
      <c r="E9936" s="391">
        <v>1.57</v>
      </c>
      <c r="F9936" s="418">
        <v>44305</v>
      </c>
      <c r="G9936" s="417" t="s">
        <v>2286</v>
      </c>
      <c r="I9936" s="379">
        <f t="shared" ca="1" si="540"/>
        <v>-266</v>
      </c>
      <c r="J9936" s="379">
        <f t="shared" ca="1" si="541"/>
        <v>-185</v>
      </c>
      <c r="K9936" s="391" t="str">
        <f t="shared" ca="1" si="542"/>
        <v>28,97</v>
      </c>
      <c r="L9936" s="379"/>
      <c r="O9936" s="379"/>
    </row>
    <row r="9937" spans="1:15">
      <c r="A9937" s="417" t="s">
        <v>2155</v>
      </c>
      <c r="B9937" s="417" t="s">
        <v>13900</v>
      </c>
      <c r="C9937" s="417" t="s">
        <v>2332</v>
      </c>
      <c r="D9937" s="417" t="s">
        <v>13768</v>
      </c>
      <c r="E9937" s="391">
        <v>2.02</v>
      </c>
      <c r="F9937" s="418">
        <v>44305</v>
      </c>
      <c r="G9937" s="417" t="s">
        <v>2286</v>
      </c>
      <c r="I9937" s="379">
        <f t="shared" ca="1" si="540"/>
        <v>-266</v>
      </c>
      <c r="J9937" s="379">
        <f t="shared" ca="1" si="541"/>
        <v>-185</v>
      </c>
      <c r="K9937" s="391" t="str">
        <f t="shared" ca="1" si="542"/>
        <v>29,97</v>
      </c>
      <c r="L9937" s="379"/>
      <c r="O9937" s="379"/>
    </row>
    <row r="9938" spans="1:15">
      <c r="A9938" s="417" t="s">
        <v>2155</v>
      </c>
      <c r="B9938" s="417" t="s">
        <v>5603</v>
      </c>
      <c r="C9938" s="417" t="s">
        <v>2332</v>
      </c>
      <c r="D9938" s="417" t="s">
        <v>5369</v>
      </c>
      <c r="E9938" s="391">
        <v>1.8</v>
      </c>
      <c r="F9938" s="418">
        <v>44305</v>
      </c>
      <c r="G9938" s="417" t="s">
        <v>2286</v>
      </c>
      <c r="I9938" s="379">
        <f t="shared" ca="1" si="540"/>
        <v>-266</v>
      </c>
      <c r="J9938" s="379">
        <f t="shared" ca="1" si="541"/>
        <v>-185</v>
      </c>
      <c r="K9938" s="391" t="str">
        <f t="shared" ca="1" si="542"/>
        <v>29,47</v>
      </c>
      <c r="L9938" s="379"/>
      <c r="O9938" s="379"/>
    </row>
    <row r="9939" spans="1:15">
      <c r="A9939" s="417" t="s">
        <v>2155</v>
      </c>
      <c r="B9939" s="417" t="s">
        <v>8766</v>
      </c>
      <c r="C9939" s="417" t="s">
        <v>2332</v>
      </c>
      <c r="D9939" s="417" t="s">
        <v>8767</v>
      </c>
      <c r="E9939" s="391">
        <v>8.74</v>
      </c>
      <c r="F9939" s="418">
        <v>44305</v>
      </c>
      <c r="G9939" s="417" t="s">
        <v>2286</v>
      </c>
      <c r="I9939" s="379">
        <f t="shared" ca="1" si="540"/>
        <v>-266</v>
      </c>
      <c r="J9939" s="379">
        <f t="shared" ca="1" si="541"/>
        <v>-185</v>
      </c>
      <c r="K9939" s="391" t="str">
        <f t="shared" ca="1" si="542"/>
        <v>30,47</v>
      </c>
      <c r="L9939" s="379"/>
      <c r="O9939" s="379"/>
    </row>
    <row r="9940" spans="1:15">
      <c r="A9940" s="417" t="s">
        <v>2155</v>
      </c>
      <c r="B9940" s="417" t="s">
        <v>16629</v>
      </c>
      <c r="C9940" s="417" t="s">
        <v>2332</v>
      </c>
      <c r="D9940" s="417" t="s">
        <v>16615</v>
      </c>
      <c r="E9940" s="391">
        <v>2.4</v>
      </c>
      <c r="F9940" s="418">
        <v>44305</v>
      </c>
      <c r="G9940" s="417" t="s">
        <v>2286</v>
      </c>
      <c r="I9940" s="379">
        <f t="shared" ca="1" si="540"/>
        <v>-266</v>
      </c>
      <c r="J9940" s="379">
        <f t="shared" ca="1" si="541"/>
        <v>-185</v>
      </c>
      <c r="K9940" s="391" t="str">
        <f t="shared" ca="1" si="542"/>
        <v>30,97</v>
      </c>
      <c r="L9940" s="379"/>
      <c r="O9940" s="379"/>
    </row>
    <row r="9941" spans="1:15">
      <c r="A9941" s="417" t="s">
        <v>2155</v>
      </c>
      <c r="B9941" s="417" t="s">
        <v>8768</v>
      </c>
      <c r="C9941" s="417" t="s">
        <v>2332</v>
      </c>
      <c r="D9941" s="417" t="s">
        <v>8705</v>
      </c>
      <c r="E9941" s="391">
        <v>2.57</v>
      </c>
      <c r="F9941" s="418">
        <v>44305</v>
      </c>
      <c r="G9941" s="417" t="s">
        <v>2286</v>
      </c>
      <c r="I9941" s="379">
        <f t="shared" ca="1" si="540"/>
        <v>-266</v>
      </c>
      <c r="J9941" s="379">
        <f t="shared" ca="1" si="541"/>
        <v>-185</v>
      </c>
      <c r="K9941" s="391" t="str">
        <f t="shared" ca="1" si="542"/>
        <v>31,47</v>
      </c>
      <c r="L9941" s="379"/>
      <c r="O9941" s="379"/>
    </row>
    <row r="9942" spans="1:15">
      <c r="A9942" s="417" t="s">
        <v>187</v>
      </c>
      <c r="B9942" s="417" t="s">
        <v>13901</v>
      </c>
      <c r="C9942" s="417" t="s">
        <v>2332</v>
      </c>
      <c r="D9942" s="417" t="s">
        <v>3964</v>
      </c>
      <c r="E9942" s="391">
        <v>3.85</v>
      </c>
      <c r="F9942" s="418">
        <v>44305</v>
      </c>
      <c r="G9942" s="417" t="s">
        <v>2286</v>
      </c>
      <c r="I9942" s="379">
        <f t="shared" ca="1" si="540"/>
        <v>-266</v>
      </c>
      <c r="J9942" s="379">
        <f t="shared" ca="1" si="541"/>
        <v>-185</v>
      </c>
      <c r="K9942" s="391" t="str">
        <f t="shared" ca="1" si="542"/>
        <v>31,50</v>
      </c>
      <c r="L9942" s="379"/>
      <c r="O9942" s="379"/>
    </row>
    <row r="9943" spans="1:15">
      <c r="A9943" s="417" t="s">
        <v>188</v>
      </c>
      <c r="B9943" s="417" t="s">
        <v>16630</v>
      </c>
      <c r="C9943" s="417" t="s">
        <v>2332</v>
      </c>
      <c r="D9943" s="417" t="s">
        <v>16185</v>
      </c>
      <c r="E9943" s="391">
        <v>2.98</v>
      </c>
      <c r="F9943" s="418">
        <v>44305</v>
      </c>
      <c r="G9943" s="417" t="s">
        <v>2286</v>
      </c>
      <c r="I9943" s="379">
        <f t="shared" ca="1" si="540"/>
        <v>-266</v>
      </c>
      <c r="J9943" s="379">
        <f t="shared" ca="1" si="541"/>
        <v>-185</v>
      </c>
      <c r="K9943" s="391" t="str">
        <f t="shared" ca="1" si="542"/>
        <v>31,97</v>
      </c>
      <c r="L9943" s="379"/>
      <c r="O9943" s="379"/>
    </row>
    <row r="9944" spans="1:15">
      <c r="A9944" s="417" t="s">
        <v>2155</v>
      </c>
      <c r="B9944" s="417" t="s">
        <v>7207</v>
      </c>
      <c r="C9944" s="417" t="s">
        <v>2332</v>
      </c>
      <c r="D9944" s="417" t="s">
        <v>7172</v>
      </c>
      <c r="E9944" s="391">
        <v>19.18</v>
      </c>
      <c r="F9944" s="418">
        <v>44305</v>
      </c>
      <c r="G9944" s="417" t="s">
        <v>2286</v>
      </c>
      <c r="I9944" s="379">
        <f t="shared" ca="1" si="540"/>
        <v>-266</v>
      </c>
      <c r="J9944" s="379">
        <f t="shared" ca="1" si="541"/>
        <v>-185</v>
      </c>
      <c r="K9944" s="391" t="str">
        <f t="shared" ca="1" si="542"/>
        <v>39,97</v>
      </c>
      <c r="L9944" s="379"/>
      <c r="O9944" s="379"/>
    </row>
    <row r="9945" spans="1:15">
      <c r="A9945" s="417" t="s">
        <v>2155</v>
      </c>
      <c r="B9945" s="417" t="s">
        <v>7208</v>
      </c>
      <c r="C9945" s="417" t="s">
        <v>2332</v>
      </c>
      <c r="D9945" s="417" t="s">
        <v>7174</v>
      </c>
      <c r="E9945" s="391">
        <v>16.55</v>
      </c>
      <c r="F9945" s="418">
        <v>44305</v>
      </c>
      <c r="G9945" s="417" t="s">
        <v>2286</v>
      </c>
      <c r="I9945" s="379">
        <f t="shared" ca="1" si="540"/>
        <v>-266</v>
      </c>
      <c r="J9945" s="379">
        <f t="shared" ca="1" si="541"/>
        <v>-185</v>
      </c>
      <c r="K9945" s="391" t="str">
        <f t="shared" ca="1" si="542"/>
        <v>41,97</v>
      </c>
      <c r="L9945" s="379"/>
      <c r="O9945" s="379"/>
    </row>
    <row r="9946" spans="1:15">
      <c r="A9946" s="417" t="s">
        <v>2155</v>
      </c>
      <c r="B9946" s="417" t="s">
        <v>16631</v>
      </c>
      <c r="C9946" s="417" t="s">
        <v>2332</v>
      </c>
      <c r="D9946" s="417" t="s">
        <v>16618</v>
      </c>
      <c r="E9946" s="391">
        <v>3.5</v>
      </c>
      <c r="F9946" s="418">
        <v>44305</v>
      </c>
      <c r="G9946" s="417" t="s">
        <v>2286</v>
      </c>
      <c r="I9946" s="379">
        <f t="shared" ca="1" si="540"/>
        <v>-266</v>
      </c>
      <c r="J9946" s="379">
        <f t="shared" ca="1" si="541"/>
        <v>-185</v>
      </c>
      <c r="K9946" s="391" t="str">
        <f t="shared" ca="1" si="542"/>
        <v>32,97</v>
      </c>
      <c r="L9946" s="379"/>
      <c r="O9946" s="379"/>
    </row>
    <row r="9947" spans="1:15">
      <c r="A9947" s="417" t="s">
        <v>2155</v>
      </c>
      <c r="B9947" s="417" t="s">
        <v>5604</v>
      </c>
      <c r="C9947" s="417" t="s">
        <v>2332</v>
      </c>
      <c r="D9947" s="417" t="s">
        <v>5371</v>
      </c>
      <c r="E9947" s="391">
        <v>4.95</v>
      </c>
      <c r="F9947" s="418">
        <v>44305</v>
      </c>
      <c r="G9947" s="417" t="s">
        <v>2286</v>
      </c>
      <c r="I9947" s="379">
        <f t="shared" ca="1" si="540"/>
        <v>-266</v>
      </c>
      <c r="J9947" s="379">
        <f t="shared" ca="1" si="541"/>
        <v>-185</v>
      </c>
      <c r="K9947" s="391" t="str">
        <f t="shared" ca="1" si="542"/>
        <v>34,47</v>
      </c>
      <c r="L9947" s="379"/>
      <c r="O9947" s="379"/>
    </row>
    <row r="9948" spans="1:15">
      <c r="A9948" s="417" t="s">
        <v>2155</v>
      </c>
      <c r="B9948" s="417" t="s">
        <v>16632</v>
      </c>
      <c r="C9948" s="417" t="s">
        <v>2332</v>
      </c>
      <c r="D9948" s="417" t="s">
        <v>16624</v>
      </c>
      <c r="E9948" s="391">
        <v>7.19</v>
      </c>
      <c r="F9948" s="418">
        <v>44305</v>
      </c>
      <c r="G9948" s="417" t="s">
        <v>2286</v>
      </c>
      <c r="I9948" s="379">
        <f t="shared" ca="1" si="540"/>
        <v>-266</v>
      </c>
      <c r="J9948" s="379">
        <f t="shared" ca="1" si="541"/>
        <v>-185</v>
      </c>
      <c r="K9948" s="391" t="str">
        <f t="shared" ca="1" si="542"/>
        <v>36,97</v>
      </c>
      <c r="L9948" s="379"/>
      <c r="O9948" s="379"/>
    </row>
    <row r="9949" spans="1:15">
      <c r="A9949" s="417" t="s">
        <v>2155</v>
      </c>
      <c r="B9949" s="417" t="s">
        <v>5605</v>
      </c>
      <c r="C9949" s="417" t="s">
        <v>2332</v>
      </c>
      <c r="D9949" s="417" t="s">
        <v>5373</v>
      </c>
      <c r="E9949" s="391">
        <v>9</v>
      </c>
      <c r="F9949" s="418">
        <v>44305</v>
      </c>
      <c r="G9949" s="417" t="s">
        <v>2286</v>
      </c>
      <c r="I9949" s="379">
        <f t="shared" ca="1" si="540"/>
        <v>-266</v>
      </c>
      <c r="J9949" s="379">
        <f t="shared" ca="1" si="541"/>
        <v>-185</v>
      </c>
      <c r="K9949" s="391" t="str">
        <f t="shared" ca="1" si="542"/>
        <v>39,47</v>
      </c>
      <c r="L9949" s="379"/>
      <c r="O9949" s="379"/>
    </row>
    <row r="9950" spans="1:15">
      <c r="A9950" s="417" t="s">
        <v>2155</v>
      </c>
      <c r="B9950" s="417" t="s">
        <v>5606</v>
      </c>
      <c r="C9950" s="417" t="s">
        <v>2332</v>
      </c>
      <c r="D9950" s="417" t="s">
        <v>5375</v>
      </c>
      <c r="E9950" s="391">
        <v>0.11</v>
      </c>
      <c r="F9950" s="418">
        <v>44305</v>
      </c>
      <c r="G9950" s="417" t="s">
        <v>2286</v>
      </c>
      <c r="I9950" s="379">
        <f t="shared" ca="1" si="540"/>
        <v>-266</v>
      </c>
      <c r="J9950" s="379">
        <f t="shared" ca="1" si="541"/>
        <v>-185</v>
      </c>
      <c r="K9950" s="391" t="str">
        <f t="shared" ca="1" si="542"/>
        <v>14,47</v>
      </c>
      <c r="L9950" s="379"/>
      <c r="O9950" s="379"/>
    </row>
    <row r="9951" spans="1:15">
      <c r="A9951" s="417" t="s">
        <v>2155</v>
      </c>
      <c r="B9951" s="417" t="s">
        <v>5607</v>
      </c>
      <c r="C9951" s="417" t="s">
        <v>2332</v>
      </c>
      <c r="D9951" s="417" t="s">
        <v>5377</v>
      </c>
      <c r="E9951" s="391">
        <v>0.05</v>
      </c>
      <c r="F9951" s="418">
        <v>44305</v>
      </c>
      <c r="G9951" s="417" t="s">
        <v>2286</v>
      </c>
      <c r="I9951" s="379">
        <f t="shared" ca="1" si="540"/>
        <v>-266</v>
      </c>
      <c r="J9951" s="379">
        <f t="shared" ca="1" si="541"/>
        <v>-185</v>
      </c>
      <c r="K9951" s="391" t="str">
        <f t="shared" ca="1" si="542"/>
        <v>15,47</v>
      </c>
      <c r="L9951" s="379"/>
      <c r="O9951" s="379"/>
    </row>
    <row r="9952" spans="1:15">
      <c r="A9952" s="417" t="s">
        <v>2155</v>
      </c>
      <c r="B9952" s="417" t="s">
        <v>5608</v>
      </c>
      <c r="C9952" s="417" t="s">
        <v>2332</v>
      </c>
      <c r="D9952" s="417" t="s">
        <v>5379</v>
      </c>
      <c r="E9952" s="391">
        <v>0.14000000000000001</v>
      </c>
      <c r="F9952" s="418">
        <v>44305</v>
      </c>
      <c r="G9952" s="417" t="s">
        <v>2286</v>
      </c>
      <c r="I9952" s="379">
        <f t="shared" ca="1" si="540"/>
        <v>-266</v>
      </c>
      <c r="J9952" s="379">
        <f t="shared" ca="1" si="541"/>
        <v>-185</v>
      </c>
      <c r="K9952" s="391" t="str">
        <f t="shared" ca="1" si="542"/>
        <v>17,47</v>
      </c>
      <c r="L9952" s="379"/>
      <c r="O9952" s="379"/>
    </row>
    <row r="9953" spans="1:15">
      <c r="A9953" s="417" t="s">
        <v>2155</v>
      </c>
      <c r="B9953" s="417" t="s">
        <v>5609</v>
      </c>
      <c r="C9953" s="417" t="s">
        <v>2332</v>
      </c>
      <c r="D9953" s="417" t="s">
        <v>5381</v>
      </c>
      <c r="E9953" s="391">
        <v>0.6</v>
      </c>
      <c r="F9953" s="418">
        <v>44305</v>
      </c>
      <c r="G9953" s="417" t="s">
        <v>2286</v>
      </c>
      <c r="I9953" s="379">
        <f t="shared" ca="1" si="540"/>
        <v>-266</v>
      </c>
      <c r="J9953" s="379">
        <f t="shared" ca="1" si="541"/>
        <v>-185</v>
      </c>
      <c r="K9953" s="391" t="str">
        <f t="shared" ca="1" si="542"/>
        <v>18,47</v>
      </c>
      <c r="L9953" s="379"/>
      <c r="O9953" s="379"/>
    </row>
    <row r="9954" spans="1:15">
      <c r="A9954" s="417" t="s">
        <v>2155</v>
      </c>
      <c r="B9954" s="417" t="s">
        <v>5610</v>
      </c>
      <c r="C9954" s="417" t="s">
        <v>2332</v>
      </c>
      <c r="D9954" s="417" t="s">
        <v>5611</v>
      </c>
      <c r="E9954" s="391">
        <v>0.08</v>
      </c>
      <c r="F9954" s="418">
        <v>44305</v>
      </c>
      <c r="G9954" s="417" t="s">
        <v>2286</v>
      </c>
      <c r="I9954" s="379">
        <f t="shared" ca="1" si="540"/>
        <v>-266</v>
      </c>
      <c r="J9954" s="379">
        <f t="shared" ca="1" si="541"/>
        <v>-185</v>
      </c>
      <c r="K9954" s="391" t="str">
        <f t="shared" ca="1" si="542"/>
        <v>14,97</v>
      </c>
      <c r="L9954" s="379"/>
      <c r="O9954" s="379"/>
    </row>
    <row r="9955" spans="1:15">
      <c r="A9955" s="417" t="s">
        <v>2155</v>
      </c>
      <c r="B9955" s="417" t="s">
        <v>5612</v>
      </c>
      <c r="C9955" s="417" t="s">
        <v>2332</v>
      </c>
      <c r="D9955" s="417" t="s">
        <v>5212</v>
      </c>
      <c r="E9955" s="391">
        <v>0.53</v>
      </c>
      <c r="F9955" s="418">
        <v>44337</v>
      </c>
      <c r="G9955" s="417" t="s">
        <v>2286</v>
      </c>
      <c r="I9955" s="379">
        <f t="shared" ca="1" si="540"/>
        <v>-234</v>
      </c>
      <c r="J9955" s="379">
        <f t="shared" ca="1" si="541"/>
        <v>-163</v>
      </c>
      <c r="K9955" s="391" t="str">
        <f t="shared" ca="1" si="542"/>
        <v>14,00</v>
      </c>
      <c r="L9955" s="379"/>
      <c r="O9955" s="379"/>
    </row>
    <row r="9956" spans="1:15">
      <c r="A9956" s="417" t="s">
        <v>2155</v>
      </c>
      <c r="B9956" s="417" t="s">
        <v>5613</v>
      </c>
      <c r="C9956" s="417" t="s">
        <v>2332</v>
      </c>
      <c r="D9956" s="417" t="s">
        <v>4102</v>
      </c>
      <c r="E9956" s="391">
        <v>0.01</v>
      </c>
      <c r="F9956" s="418">
        <v>44337</v>
      </c>
      <c r="G9956" s="417" t="s">
        <v>2286</v>
      </c>
      <c r="I9956" s="379">
        <f t="shared" ca="1" si="540"/>
        <v>-234</v>
      </c>
      <c r="J9956" s="379">
        <f t="shared" ca="1" si="541"/>
        <v>-163</v>
      </c>
      <c r="K9956" s="391" t="str">
        <f t="shared" ca="1" si="542"/>
        <v>15,00</v>
      </c>
      <c r="L9956" s="379"/>
      <c r="O9956" s="379"/>
    </row>
    <row r="9957" spans="1:15">
      <c r="A9957" s="417" t="s">
        <v>2155</v>
      </c>
      <c r="B9957" s="417" t="s">
        <v>5614</v>
      </c>
      <c r="C9957" s="417" t="s">
        <v>2332</v>
      </c>
      <c r="D9957" s="417" t="s">
        <v>3517</v>
      </c>
      <c r="E9957" s="391">
        <v>0.01</v>
      </c>
      <c r="F9957" s="418">
        <v>44337</v>
      </c>
      <c r="G9957" s="417" t="s">
        <v>2286</v>
      </c>
      <c r="I9957" s="379">
        <f t="shared" ca="1" si="540"/>
        <v>-234</v>
      </c>
      <c r="J9957" s="379">
        <f t="shared" ca="1" si="541"/>
        <v>-163</v>
      </c>
      <c r="K9957" s="391" t="str">
        <f t="shared" ca="1" si="542"/>
        <v>15,25</v>
      </c>
      <c r="L9957" s="379"/>
      <c r="O9957" s="379"/>
    </row>
    <row r="9958" spans="1:15">
      <c r="A9958" s="417" t="s">
        <v>2155</v>
      </c>
      <c r="B9958" s="417" t="s">
        <v>5615</v>
      </c>
      <c r="C9958" s="417" t="s">
        <v>2332</v>
      </c>
      <c r="D9958" s="417" t="s">
        <v>5282</v>
      </c>
      <c r="E9958" s="391">
        <v>0.1</v>
      </c>
      <c r="F9958" s="418">
        <v>44337</v>
      </c>
      <c r="G9958" s="417" t="s">
        <v>2286</v>
      </c>
      <c r="I9958" s="379">
        <f t="shared" ca="1" si="540"/>
        <v>-234</v>
      </c>
      <c r="J9958" s="379">
        <f t="shared" ca="1" si="541"/>
        <v>-163</v>
      </c>
      <c r="K9958" s="391" t="str">
        <f t="shared" ca="1" si="542"/>
        <v>15,50</v>
      </c>
      <c r="L9958" s="379"/>
      <c r="O9958" s="379"/>
    </row>
    <row r="9959" spans="1:15">
      <c r="A9959" s="417" t="s">
        <v>2155</v>
      </c>
      <c r="B9959" s="417" t="s">
        <v>5616</v>
      </c>
      <c r="C9959" s="417" t="s">
        <v>2332</v>
      </c>
      <c r="D9959" s="417" t="s">
        <v>2395</v>
      </c>
      <c r="E9959" s="391">
        <v>1.24</v>
      </c>
      <c r="F9959" s="418">
        <v>44337</v>
      </c>
      <c r="G9959" s="417" t="s">
        <v>2286</v>
      </c>
      <c r="I9959" s="379">
        <f t="shared" ca="1" si="540"/>
        <v>-234</v>
      </c>
      <c r="J9959" s="379">
        <f t="shared" ca="1" si="541"/>
        <v>-163</v>
      </c>
      <c r="K9959" s="391" t="str">
        <f t="shared" ca="1" si="542"/>
        <v>17,00</v>
      </c>
      <c r="L9959" s="379"/>
      <c r="O9959" s="379"/>
    </row>
    <row r="9960" spans="1:15">
      <c r="A9960" s="417" t="s">
        <v>2155</v>
      </c>
      <c r="B9960" s="417" t="s">
        <v>5617</v>
      </c>
      <c r="C9960" s="417" t="s">
        <v>2332</v>
      </c>
      <c r="D9960" s="417" t="s">
        <v>2395</v>
      </c>
      <c r="E9960" s="391">
        <v>0.7</v>
      </c>
      <c r="F9960" s="418">
        <v>44701</v>
      </c>
      <c r="G9960" s="417" t="s">
        <v>2286</v>
      </c>
      <c r="I9960" s="379">
        <f t="shared" ca="1" si="540"/>
        <v>130</v>
      </c>
      <c r="J9960" s="379">
        <f t="shared" ca="1" si="541"/>
        <v>90</v>
      </c>
      <c r="K9960" s="391" t="str">
        <f t="shared" ca="1" si="542"/>
        <v>17,00</v>
      </c>
      <c r="L9960" s="379"/>
      <c r="O9960" s="379"/>
    </row>
    <row r="9961" spans="1:15">
      <c r="A9961" s="417" t="s">
        <v>2155</v>
      </c>
      <c r="B9961" s="417" t="s">
        <v>5618</v>
      </c>
      <c r="C9961" s="417" t="s">
        <v>2332</v>
      </c>
      <c r="D9961" s="417" t="s">
        <v>4089</v>
      </c>
      <c r="E9961" s="391">
        <v>0.21</v>
      </c>
      <c r="F9961" s="418">
        <v>44337</v>
      </c>
      <c r="G9961" s="417" t="s">
        <v>2286</v>
      </c>
      <c r="I9961" s="379">
        <f t="shared" ca="1" si="540"/>
        <v>-234</v>
      </c>
      <c r="J9961" s="379">
        <f t="shared" ca="1" si="541"/>
        <v>-163</v>
      </c>
      <c r="K9961" s="391" t="str">
        <f t="shared" ca="1" si="542"/>
        <v>17,50</v>
      </c>
      <c r="L9961" s="379"/>
      <c r="O9961" s="379"/>
    </row>
    <row r="9962" spans="1:15">
      <c r="A9962" s="417" t="s">
        <v>2155</v>
      </c>
      <c r="B9962" s="417" t="s">
        <v>5619</v>
      </c>
      <c r="C9962" s="417" t="s">
        <v>2332</v>
      </c>
      <c r="D9962" s="417" t="s">
        <v>2426</v>
      </c>
      <c r="E9962" s="391">
        <v>1.99</v>
      </c>
      <c r="F9962" s="418">
        <v>44337</v>
      </c>
      <c r="G9962" s="417" t="s">
        <v>2286</v>
      </c>
      <c r="I9962" s="379">
        <f t="shared" ca="1" si="540"/>
        <v>-234</v>
      </c>
      <c r="J9962" s="379">
        <f t="shared" ca="1" si="541"/>
        <v>-163</v>
      </c>
      <c r="K9962" s="391" t="str">
        <f t="shared" ca="1" si="542"/>
        <v>22,00</v>
      </c>
      <c r="L9962" s="379"/>
      <c r="O9962" s="379"/>
    </row>
    <row r="9963" spans="1:15">
      <c r="A9963" s="417" t="s">
        <v>2155</v>
      </c>
      <c r="B9963" s="417" t="s">
        <v>5620</v>
      </c>
      <c r="C9963" s="417" t="s">
        <v>2332</v>
      </c>
      <c r="D9963" s="417" t="s">
        <v>2440</v>
      </c>
      <c r="E9963" s="391">
        <v>0.01</v>
      </c>
      <c r="F9963" s="418">
        <v>44337</v>
      </c>
      <c r="G9963" s="417" t="s">
        <v>2286</v>
      </c>
      <c r="I9963" s="379">
        <f t="shared" ca="1" si="540"/>
        <v>-234</v>
      </c>
      <c r="J9963" s="379">
        <f t="shared" ca="1" si="541"/>
        <v>-163</v>
      </c>
      <c r="K9963" s="391" t="str">
        <f t="shared" ca="1" si="542"/>
        <v>22,75</v>
      </c>
      <c r="L9963" s="379"/>
      <c r="O9963" s="379"/>
    </row>
    <row r="9964" spans="1:15">
      <c r="A9964" s="417" t="s">
        <v>2155</v>
      </c>
      <c r="B9964" s="417" t="s">
        <v>5621</v>
      </c>
      <c r="C9964" s="417" t="s">
        <v>2332</v>
      </c>
      <c r="D9964" s="417" t="s">
        <v>2378</v>
      </c>
      <c r="E9964" s="391">
        <v>5.62</v>
      </c>
      <c r="F9964" s="418">
        <v>44337</v>
      </c>
      <c r="G9964" s="417" t="s">
        <v>2286</v>
      </c>
      <c r="I9964" s="379">
        <f t="shared" ca="1" si="540"/>
        <v>-234</v>
      </c>
      <c r="J9964" s="379">
        <f t="shared" ca="1" si="541"/>
        <v>-163</v>
      </c>
      <c r="K9964" s="391" t="str">
        <f t="shared" ca="1" si="542"/>
        <v>23,00</v>
      </c>
      <c r="L9964" s="379"/>
      <c r="O9964" s="379"/>
    </row>
    <row r="9965" spans="1:15">
      <c r="A9965" s="417" t="s">
        <v>2155</v>
      </c>
      <c r="B9965" s="417" t="s">
        <v>5622</v>
      </c>
      <c r="C9965" s="417" t="s">
        <v>2332</v>
      </c>
      <c r="D9965" s="417" t="s">
        <v>2401</v>
      </c>
      <c r="E9965" s="391">
        <v>0.5</v>
      </c>
      <c r="F9965" s="418">
        <v>44337</v>
      </c>
      <c r="G9965" s="417" t="s">
        <v>2286</v>
      </c>
      <c r="I9965" s="379">
        <f t="shared" ca="1" si="540"/>
        <v>-234</v>
      </c>
      <c r="J9965" s="379">
        <f t="shared" ca="1" si="541"/>
        <v>-163</v>
      </c>
      <c r="K9965" s="391" t="str">
        <f t="shared" ca="1" si="542"/>
        <v>23,25</v>
      </c>
      <c r="L9965" s="379"/>
      <c r="O9965" s="379"/>
    </row>
    <row r="9966" spans="1:15">
      <c r="A9966" s="417" t="s">
        <v>2155</v>
      </c>
      <c r="B9966" s="417" t="s">
        <v>13902</v>
      </c>
      <c r="C9966" s="417" t="s">
        <v>2332</v>
      </c>
      <c r="D9966" s="417" t="s">
        <v>2380</v>
      </c>
      <c r="E9966" s="391">
        <v>1</v>
      </c>
      <c r="F9966" s="418">
        <v>44337</v>
      </c>
      <c r="G9966" s="417" t="s">
        <v>2286</v>
      </c>
      <c r="I9966" s="379">
        <f t="shared" ca="1" si="540"/>
        <v>-234</v>
      </c>
      <c r="J9966" s="379">
        <f t="shared" ca="1" si="541"/>
        <v>-163</v>
      </c>
      <c r="K9966" s="391" t="str">
        <f t="shared" ca="1" si="542"/>
        <v>23,50</v>
      </c>
      <c r="L9966" s="379"/>
      <c r="O9966" s="379"/>
    </row>
    <row r="9967" spans="1:15">
      <c r="A9967" s="417" t="s">
        <v>2155</v>
      </c>
      <c r="B9967" s="417" t="s">
        <v>5623</v>
      </c>
      <c r="C9967" s="417" t="s">
        <v>2332</v>
      </c>
      <c r="D9967" s="417" t="s">
        <v>2414</v>
      </c>
      <c r="E9967" s="391">
        <v>0.79</v>
      </c>
      <c r="F9967" s="418">
        <v>44337</v>
      </c>
      <c r="G9967" s="417" t="s">
        <v>2286</v>
      </c>
      <c r="I9967" s="379">
        <f t="shared" ca="1" si="540"/>
        <v>-234</v>
      </c>
      <c r="J9967" s="379">
        <f t="shared" ca="1" si="541"/>
        <v>-163</v>
      </c>
      <c r="K9967" s="391" t="str">
        <f t="shared" ca="1" si="542"/>
        <v>24,00</v>
      </c>
      <c r="L9967" s="379"/>
      <c r="O9967" s="379"/>
    </row>
    <row r="9968" spans="1:15">
      <c r="A9968" s="417" t="s">
        <v>2155</v>
      </c>
      <c r="B9968" s="417" t="s">
        <v>5624</v>
      </c>
      <c r="C9968" s="417" t="s">
        <v>2332</v>
      </c>
      <c r="D9968" s="417" t="s">
        <v>2415</v>
      </c>
      <c r="E9968" s="391">
        <v>0.04</v>
      </c>
      <c r="F9968" s="418">
        <v>44337</v>
      </c>
      <c r="G9968" s="417" t="s">
        <v>2286</v>
      </c>
      <c r="I9968" s="379">
        <f t="shared" ca="1" si="540"/>
        <v>-234</v>
      </c>
      <c r="J9968" s="379">
        <f t="shared" ca="1" si="541"/>
        <v>-163</v>
      </c>
      <c r="K9968" s="391" t="str">
        <f t="shared" ca="1" si="542"/>
        <v>24,50</v>
      </c>
      <c r="L9968" s="379"/>
      <c r="O9968" s="379"/>
    </row>
    <row r="9969" spans="1:15">
      <c r="A9969" s="417" t="s">
        <v>2155</v>
      </c>
      <c r="B9969" s="417" t="s">
        <v>5625</v>
      </c>
      <c r="C9969" s="417" t="s">
        <v>2332</v>
      </c>
      <c r="D9969" s="417" t="s">
        <v>2402</v>
      </c>
      <c r="E9969" s="391">
        <v>7.55</v>
      </c>
      <c r="F9969" s="418">
        <v>44337</v>
      </c>
      <c r="G9969" s="417" t="s">
        <v>2286</v>
      </c>
      <c r="I9969" s="379">
        <f t="shared" ca="1" si="540"/>
        <v>-234</v>
      </c>
      <c r="J9969" s="379">
        <f t="shared" ca="1" si="541"/>
        <v>-163</v>
      </c>
      <c r="K9969" s="391" t="str">
        <f t="shared" ca="1" si="542"/>
        <v>25,00</v>
      </c>
      <c r="L9969" s="379"/>
      <c r="O9969" s="379"/>
    </row>
    <row r="9970" spans="1:15">
      <c r="A9970" s="417" t="s">
        <v>2155</v>
      </c>
      <c r="B9970" s="417" t="s">
        <v>13903</v>
      </c>
      <c r="C9970" s="417" t="s">
        <v>2332</v>
      </c>
      <c r="D9970" s="417" t="s">
        <v>5255</v>
      </c>
      <c r="E9970" s="391">
        <v>2</v>
      </c>
      <c r="F9970" s="418">
        <v>44337</v>
      </c>
      <c r="G9970" s="417" t="s">
        <v>2286</v>
      </c>
      <c r="I9970" s="379">
        <f t="shared" ca="1" si="540"/>
        <v>-234</v>
      </c>
      <c r="J9970" s="379">
        <f t="shared" ca="1" si="541"/>
        <v>-163</v>
      </c>
      <c r="K9970" s="391" t="str">
        <f t="shared" ca="1" si="542"/>
        <v>26,25</v>
      </c>
      <c r="L9970" s="379"/>
      <c r="O9970" s="379"/>
    </row>
    <row r="9971" spans="1:15">
      <c r="A9971" s="417" t="s">
        <v>2155</v>
      </c>
      <c r="B9971" s="417" t="s">
        <v>5626</v>
      </c>
      <c r="C9971" s="417" t="s">
        <v>2332</v>
      </c>
      <c r="D9971" s="417" t="s">
        <v>2407</v>
      </c>
      <c r="E9971" s="391">
        <v>10.65</v>
      </c>
      <c r="F9971" s="418">
        <v>44337</v>
      </c>
      <c r="G9971" s="417" t="s">
        <v>2286</v>
      </c>
      <c r="I9971" s="379">
        <f t="shared" ca="1" si="540"/>
        <v>-234</v>
      </c>
      <c r="J9971" s="379">
        <f t="shared" ca="1" si="541"/>
        <v>-163</v>
      </c>
      <c r="K9971" s="391" t="str">
        <f t="shared" ca="1" si="542"/>
        <v>28,00</v>
      </c>
      <c r="L9971" s="379"/>
      <c r="O9971" s="379"/>
    </row>
    <row r="9972" spans="1:15">
      <c r="A9972" s="417" t="s">
        <v>2155</v>
      </c>
      <c r="B9972" s="417" t="s">
        <v>17455</v>
      </c>
      <c r="C9972" s="417" t="s">
        <v>2332</v>
      </c>
      <c r="D9972" s="417" t="s">
        <v>2419</v>
      </c>
      <c r="E9972" s="391">
        <v>1.3</v>
      </c>
      <c r="F9972" s="418">
        <v>44337</v>
      </c>
      <c r="G9972" s="417" t="s">
        <v>2286</v>
      </c>
      <c r="I9972" s="379">
        <f t="shared" ca="1" si="540"/>
        <v>-234</v>
      </c>
      <c r="J9972" s="379">
        <f t="shared" ca="1" si="541"/>
        <v>-163</v>
      </c>
      <c r="K9972" s="391" t="str">
        <f t="shared" ca="1" si="542"/>
        <v>29,75</v>
      </c>
      <c r="L9972" s="379"/>
      <c r="O9972" s="379"/>
    </row>
    <row r="9973" spans="1:15">
      <c r="A9973" s="417" t="s">
        <v>2155</v>
      </c>
      <c r="B9973" s="417" t="s">
        <v>5627</v>
      </c>
      <c r="C9973" s="417" t="s">
        <v>2332</v>
      </c>
      <c r="D9973" s="417" t="s">
        <v>2410</v>
      </c>
      <c r="E9973" s="391">
        <v>2</v>
      </c>
      <c r="F9973" s="418">
        <v>44337</v>
      </c>
      <c r="G9973" s="417" t="s">
        <v>2286</v>
      </c>
      <c r="I9973" s="379">
        <f t="shared" ca="1" si="540"/>
        <v>-234</v>
      </c>
      <c r="J9973" s="379">
        <f t="shared" ca="1" si="541"/>
        <v>-163</v>
      </c>
      <c r="K9973" s="391" t="str">
        <f t="shared" ca="1" si="542"/>
        <v>31,00</v>
      </c>
      <c r="L9973" s="379"/>
      <c r="O9973" s="379"/>
    </row>
    <row r="9974" spans="1:15">
      <c r="A9974" s="417" t="s">
        <v>2155</v>
      </c>
      <c r="B9974" s="417" t="s">
        <v>17456</v>
      </c>
      <c r="C9974" s="417" t="s">
        <v>2332</v>
      </c>
      <c r="D9974" s="417" t="s">
        <v>5312</v>
      </c>
      <c r="E9974" s="391">
        <v>13.28</v>
      </c>
      <c r="F9974" s="418">
        <v>44337</v>
      </c>
      <c r="G9974" s="417" t="s">
        <v>2286</v>
      </c>
      <c r="I9974" s="379">
        <f t="shared" ca="1" si="540"/>
        <v>-234</v>
      </c>
      <c r="J9974" s="379">
        <f t="shared" ca="1" si="541"/>
        <v>-163</v>
      </c>
      <c r="K9974" s="391" t="str">
        <f t="shared" ca="1" si="542"/>
        <v>31,25</v>
      </c>
      <c r="L9974" s="379"/>
      <c r="O9974" s="379"/>
    </row>
    <row r="9975" spans="1:15">
      <c r="A9975" s="417" t="s">
        <v>2155</v>
      </c>
      <c r="B9975" s="417" t="s">
        <v>13904</v>
      </c>
      <c r="C9975" s="417" t="s">
        <v>2332</v>
      </c>
      <c r="D9975" s="417" t="s">
        <v>2411</v>
      </c>
      <c r="E9975" s="391">
        <v>13.63</v>
      </c>
      <c r="F9975" s="418">
        <v>44337</v>
      </c>
      <c r="G9975" s="417" t="s">
        <v>2286</v>
      </c>
      <c r="I9975" s="379">
        <f t="shared" ca="1" si="540"/>
        <v>-234</v>
      </c>
      <c r="J9975" s="379">
        <f t="shared" ca="1" si="541"/>
        <v>-163</v>
      </c>
      <c r="K9975" s="391" t="str">
        <f t="shared" ca="1" si="542"/>
        <v>32,00</v>
      </c>
      <c r="L9975" s="379"/>
      <c r="O9975" s="379"/>
    </row>
    <row r="9976" spans="1:15">
      <c r="A9976" s="417" t="s">
        <v>2155</v>
      </c>
      <c r="B9976" s="417" t="s">
        <v>5628</v>
      </c>
      <c r="C9976" s="417" t="s">
        <v>2332</v>
      </c>
      <c r="D9976" s="417" t="s">
        <v>2994</v>
      </c>
      <c r="E9976" s="391">
        <v>9.85</v>
      </c>
      <c r="F9976" s="418">
        <v>44337</v>
      </c>
      <c r="G9976" s="417" t="s">
        <v>2286</v>
      </c>
      <c r="I9976" s="379">
        <f t="shared" ca="1" si="540"/>
        <v>-234</v>
      </c>
      <c r="J9976" s="379">
        <f t="shared" ca="1" si="541"/>
        <v>-163</v>
      </c>
      <c r="K9976" s="391" t="str">
        <f t="shared" ca="1" si="542"/>
        <v>37,00</v>
      </c>
      <c r="L9976" s="379"/>
      <c r="O9976" s="379"/>
    </row>
    <row r="9977" spans="1:15">
      <c r="A9977" s="417" t="s">
        <v>2155</v>
      </c>
      <c r="B9977" s="417" t="s">
        <v>5629</v>
      </c>
      <c r="C9977" s="417" t="s">
        <v>2332</v>
      </c>
      <c r="D9977" s="417" t="s">
        <v>5210</v>
      </c>
      <c r="E9977" s="391">
        <v>0.06</v>
      </c>
      <c r="F9977" s="418">
        <v>44365</v>
      </c>
      <c r="G9977" s="417" t="s">
        <v>2286</v>
      </c>
      <c r="I9977" s="379">
        <f t="shared" ca="1" si="540"/>
        <v>-206</v>
      </c>
      <c r="J9977" s="379">
        <f t="shared" ca="1" si="541"/>
        <v>-144</v>
      </c>
      <c r="K9977" s="391" t="str">
        <f t="shared" ca="1" si="542"/>
        <v>13,00</v>
      </c>
      <c r="L9977" s="379"/>
      <c r="O9977" s="379"/>
    </row>
    <row r="9978" spans="1:15">
      <c r="A9978" s="417" t="s">
        <v>2155</v>
      </c>
      <c r="B9978" s="417" t="s">
        <v>5630</v>
      </c>
      <c r="C9978" s="417" t="s">
        <v>2332</v>
      </c>
      <c r="D9978" s="417" t="s">
        <v>4170</v>
      </c>
      <c r="E9978" s="391">
        <v>0.47</v>
      </c>
      <c r="F9978" s="418">
        <v>44365</v>
      </c>
      <c r="G9978" s="417" t="s">
        <v>2286</v>
      </c>
      <c r="I9978" s="379">
        <f t="shared" ca="1" si="540"/>
        <v>-206</v>
      </c>
      <c r="J9978" s="379">
        <f t="shared" ca="1" si="541"/>
        <v>-144</v>
      </c>
      <c r="K9978" s="391" t="str">
        <f t="shared" ca="1" si="542"/>
        <v>16,00</v>
      </c>
      <c r="L9978" s="379"/>
      <c r="O9978" s="379"/>
    </row>
    <row r="9979" spans="1:15">
      <c r="A9979" s="417" t="s">
        <v>2155</v>
      </c>
      <c r="B9979" s="417" t="s">
        <v>5631</v>
      </c>
      <c r="C9979" s="417" t="s">
        <v>2332</v>
      </c>
      <c r="D9979" s="417" t="s">
        <v>2397</v>
      </c>
      <c r="E9979" s="391">
        <v>1.0900000000000001</v>
      </c>
      <c r="F9979" s="418">
        <v>44729</v>
      </c>
      <c r="G9979" s="417" t="s">
        <v>2286</v>
      </c>
      <c r="I9979" s="379">
        <f t="shared" ca="1" si="540"/>
        <v>158</v>
      </c>
      <c r="J9979" s="379">
        <f t="shared" ca="1" si="541"/>
        <v>109</v>
      </c>
      <c r="K9979" s="391" t="str">
        <f t="shared" ca="1" si="542"/>
        <v>19,00</v>
      </c>
      <c r="L9979" s="379"/>
      <c r="O9979" s="379"/>
    </row>
    <row r="9980" spans="1:15">
      <c r="A9980" s="417" t="s">
        <v>2155</v>
      </c>
      <c r="B9980" s="417" t="s">
        <v>5632</v>
      </c>
      <c r="C9980" s="417" t="s">
        <v>2332</v>
      </c>
      <c r="D9980" s="417" t="s">
        <v>2400</v>
      </c>
      <c r="E9980" s="391">
        <v>0.33</v>
      </c>
      <c r="F9980" s="418">
        <v>44365</v>
      </c>
      <c r="G9980" s="417" t="s">
        <v>2286</v>
      </c>
      <c r="I9980" s="379">
        <f t="shared" ca="1" si="540"/>
        <v>-206</v>
      </c>
      <c r="J9980" s="379">
        <f t="shared" ca="1" si="541"/>
        <v>-144</v>
      </c>
      <c r="K9980" s="391" t="str">
        <f t="shared" ca="1" si="542"/>
        <v>21,00</v>
      </c>
      <c r="L9980" s="379"/>
      <c r="O9980" s="379"/>
    </row>
    <row r="9981" spans="1:15">
      <c r="A9981" s="417" t="s">
        <v>2155</v>
      </c>
      <c r="B9981" s="417" t="s">
        <v>13905</v>
      </c>
      <c r="C9981" s="417" t="s">
        <v>2332</v>
      </c>
      <c r="D9981" s="417" t="s">
        <v>4092</v>
      </c>
      <c r="E9981" s="391">
        <v>1.0900000000000001</v>
      </c>
      <c r="F9981" s="418">
        <v>44365</v>
      </c>
      <c r="G9981" s="417" t="s">
        <v>2286</v>
      </c>
      <c r="I9981" s="379">
        <f t="shared" ca="1" si="540"/>
        <v>-206</v>
      </c>
      <c r="J9981" s="379">
        <f t="shared" ca="1" si="541"/>
        <v>-144</v>
      </c>
      <c r="K9981" s="391" t="str">
        <f t="shared" ca="1" si="542"/>
        <v>22,50</v>
      </c>
      <c r="L9981" s="379"/>
      <c r="O9981" s="379"/>
    </row>
    <row r="9982" spans="1:15">
      <c r="A9982" s="417" t="s">
        <v>187</v>
      </c>
      <c r="B9982" s="417" t="s">
        <v>5633</v>
      </c>
      <c r="C9982" s="417" t="s">
        <v>2332</v>
      </c>
      <c r="D9982" s="417" t="s">
        <v>2856</v>
      </c>
      <c r="E9982" s="391">
        <v>6.62</v>
      </c>
      <c r="F9982" s="418">
        <v>44365</v>
      </c>
      <c r="G9982" s="417" t="s">
        <v>2286</v>
      </c>
      <c r="I9982" s="379">
        <f t="shared" ca="1" si="540"/>
        <v>-206</v>
      </c>
      <c r="J9982" s="379">
        <f t="shared" ca="1" si="541"/>
        <v>-144</v>
      </c>
      <c r="K9982" s="391" t="str">
        <f t="shared" ca="1" si="542"/>
        <v>21,50</v>
      </c>
      <c r="L9982" s="379"/>
      <c r="O9982" s="379"/>
    </row>
    <row r="9983" spans="1:15">
      <c r="A9983" s="417" t="s">
        <v>2155</v>
      </c>
      <c r="B9983" s="417" t="s">
        <v>13906</v>
      </c>
      <c r="C9983" s="417" t="s">
        <v>2332</v>
      </c>
      <c r="D9983" s="417" t="s">
        <v>2314</v>
      </c>
      <c r="E9983" s="391">
        <v>0.01</v>
      </c>
      <c r="F9983" s="418">
        <v>44365</v>
      </c>
      <c r="G9983" s="417" t="s">
        <v>2286</v>
      </c>
      <c r="I9983" s="379">
        <f t="shared" ca="1" si="540"/>
        <v>-206</v>
      </c>
      <c r="J9983" s="379">
        <f t="shared" ca="1" si="541"/>
        <v>-144</v>
      </c>
      <c r="K9983" s="391" t="str">
        <f t="shared" ca="1" si="542"/>
        <v>21,75</v>
      </c>
      <c r="L9983" s="379"/>
      <c r="O9983" s="379"/>
    </row>
    <row r="9984" spans="1:15">
      <c r="A9984" s="417" t="s">
        <v>188</v>
      </c>
      <c r="B9984" s="417" t="s">
        <v>5634</v>
      </c>
      <c r="C9984" s="417" t="s">
        <v>2332</v>
      </c>
      <c r="D9984" s="417" t="s">
        <v>2426</v>
      </c>
      <c r="E9984" s="391">
        <v>1.65</v>
      </c>
      <c r="F9984" s="418">
        <v>44729</v>
      </c>
      <c r="G9984" s="417" t="s">
        <v>2286</v>
      </c>
      <c r="I9984" s="379">
        <f t="shared" ca="1" si="540"/>
        <v>158</v>
      </c>
      <c r="J9984" s="379">
        <f t="shared" ca="1" si="541"/>
        <v>109</v>
      </c>
      <c r="K9984" s="391" t="str">
        <f t="shared" ca="1" si="542"/>
        <v>22,00</v>
      </c>
      <c r="L9984" s="379"/>
      <c r="O9984" s="379"/>
    </row>
    <row r="9985" spans="1:15">
      <c r="A9985" s="417" t="s">
        <v>2155</v>
      </c>
      <c r="B9985" s="417" t="s">
        <v>13907</v>
      </c>
      <c r="C9985" s="417" t="s">
        <v>2332</v>
      </c>
      <c r="D9985" s="417" t="s">
        <v>2402</v>
      </c>
      <c r="E9985" s="391">
        <v>0.01</v>
      </c>
      <c r="F9985" s="418">
        <v>44365</v>
      </c>
      <c r="G9985" s="417" t="s">
        <v>2286</v>
      </c>
      <c r="I9985" s="379">
        <f t="shared" ca="1" si="540"/>
        <v>-206</v>
      </c>
      <c r="J9985" s="379">
        <f t="shared" ca="1" si="541"/>
        <v>-144</v>
      </c>
      <c r="K9985" s="391" t="str">
        <f t="shared" ca="1" si="542"/>
        <v>25,00</v>
      </c>
      <c r="L9985" s="379"/>
      <c r="O9985" s="379"/>
    </row>
    <row r="9986" spans="1:15">
      <c r="A9986" s="417" t="s">
        <v>2155</v>
      </c>
      <c r="B9986" s="417" t="s">
        <v>13908</v>
      </c>
      <c r="C9986" s="417" t="s">
        <v>2332</v>
      </c>
      <c r="D9986" s="417" t="s">
        <v>2414</v>
      </c>
      <c r="E9986" s="391">
        <v>1.46</v>
      </c>
      <c r="F9986" s="418">
        <v>44365</v>
      </c>
      <c r="G9986" s="417" t="s">
        <v>2286</v>
      </c>
      <c r="I9986" s="379">
        <f t="shared" ca="1" si="540"/>
        <v>-206</v>
      </c>
      <c r="J9986" s="379">
        <f t="shared" ca="1" si="541"/>
        <v>-144</v>
      </c>
      <c r="K9986" s="391" t="str">
        <f t="shared" ca="1" si="542"/>
        <v>24,00</v>
      </c>
      <c r="L9986" s="379"/>
      <c r="O9986" s="379"/>
    </row>
    <row r="9987" spans="1:15">
      <c r="A9987" s="417" t="s">
        <v>187</v>
      </c>
      <c r="B9987" s="417" t="s">
        <v>5635</v>
      </c>
      <c r="C9987" s="417" t="s">
        <v>2332</v>
      </c>
      <c r="D9987" s="417" t="s">
        <v>3054</v>
      </c>
      <c r="E9987" s="391">
        <v>3.1</v>
      </c>
      <c r="F9987" s="418">
        <v>44365</v>
      </c>
      <c r="G9987" s="417" t="s">
        <v>2286</v>
      </c>
      <c r="I9987" s="379">
        <f t="shared" ca="1" si="540"/>
        <v>-206</v>
      </c>
      <c r="J9987" s="379">
        <f t="shared" ca="1" si="541"/>
        <v>-144</v>
      </c>
      <c r="K9987" s="391" t="str">
        <f t="shared" ca="1" si="542"/>
        <v>24,25</v>
      </c>
      <c r="L9987" s="379"/>
      <c r="O9987" s="379"/>
    </row>
    <row r="9988" spans="1:15">
      <c r="A9988" s="417" t="s">
        <v>188</v>
      </c>
      <c r="B9988" s="417" t="s">
        <v>13909</v>
      </c>
      <c r="C9988" s="417" t="s">
        <v>2332</v>
      </c>
      <c r="D9988" s="417" t="s">
        <v>5239</v>
      </c>
      <c r="E9988" s="391">
        <v>1.6</v>
      </c>
      <c r="F9988" s="418">
        <v>44365</v>
      </c>
      <c r="G9988" s="417" t="s">
        <v>2286</v>
      </c>
      <c r="I9988" s="379">
        <f t="shared" ca="1" si="540"/>
        <v>-206</v>
      </c>
      <c r="J9988" s="379">
        <f t="shared" ca="1" si="541"/>
        <v>-144</v>
      </c>
      <c r="K9988" s="391" t="str">
        <f t="shared" ca="1" si="542"/>
        <v>25,25</v>
      </c>
      <c r="L9988" s="379"/>
      <c r="O9988" s="379"/>
    </row>
    <row r="9989" spans="1:15">
      <c r="A9989" s="417" t="s">
        <v>2155</v>
      </c>
      <c r="B9989" s="417" t="s">
        <v>13910</v>
      </c>
      <c r="C9989" s="417" t="s">
        <v>2332</v>
      </c>
      <c r="D9989" s="417" t="s">
        <v>5251</v>
      </c>
      <c r="E9989" s="391">
        <v>1.81</v>
      </c>
      <c r="F9989" s="418">
        <v>44365</v>
      </c>
      <c r="G9989" s="417" t="s">
        <v>2286</v>
      </c>
      <c r="I9989" s="379">
        <f t="shared" ca="1" si="540"/>
        <v>-206</v>
      </c>
      <c r="J9989" s="379">
        <f t="shared" ca="1" si="541"/>
        <v>-144</v>
      </c>
      <c r="K9989" s="391" t="str">
        <f t="shared" ca="1" si="542"/>
        <v>25,50</v>
      </c>
      <c r="L9989" s="379"/>
      <c r="O9989" s="379"/>
    </row>
    <row r="9990" spans="1:15">
      <c r="A9990" s="417" t="s">
        <v>2155</v>
      </c>
      <c r="B9990" s="417" t="s">
        <v>13911</v>
      </c>
      <c r="C9990" s="417" t="s">
        <v>2332</v>
      </c>
      <c r="D9990" s="417" t="s">
        <v>2403</v>
      </c>
      <c r="E9990" s="391">
        <v>1.45</v>
      </c>
      <c r="F9990" s="418">
        <v>44365</v>
      </c>
      <c r="G9990" s="417" t="s">
        <v>2286</v>
      </c>
      <c r="I9990" s="379">
        <f t="shared" ca="1" si="540"/>
        <v>-206</v>
      </c>
      <c r="J9990" s="379">
        <f t="shared" ca="1" si="541"/>
        <v>-144</v>
      </c>
      <c r="K9990" s="391" t="str">
        <f t="shared" ca="1" si="542"/>
        <v>26,00</v>
      </c>
      <c r="L9990" s="379"/>
      <c r="O9990" s="379"/>
    </row>
    <row r="9991" spans="1:15">
      <c r="A9991" s="417" t="s">
        <v>2155</v>
      </c>
      <c r="B9991" s="417" t="s">
        <v>13912</v>
      </c>
      <c r="C9991" s="417" t="s">
        <v>2332</v>
      </c>
      <c r="D9991" s="417" t="s">
        <v>5255</v>
      </c>
      <c r="E9991" s="391">
        <v>2.1</v>
      </c>
      <c r="F9991" s="418">
        <v>44365</v>
      </c>
      <c r="G9991" s="417" t="s">
        <v>2286</v>
      </c>
      <c r="I9991" s="379">
        <f t="shared" ca="1" si="540"/>
        <v>-206</v>
      </c>
      <c r="J9991" s="379">
        <f t="shared" ca="1" si="541"/>
        <v>-144</v>
      </c>
      <c r="K9991" s="391" t="str">
        <f t="shared" ca="1" si="542"/>
        <v>26,25</v>
      </c>
      <c r="L9991" s="379"/>
      <c r="O9991" s="379"/>
    </row>
    <row r="9992" spans="1:15">
      <c r="A9992" s="417" t="s">
        <v>2155</v>
      </c>
      <c r="B9992" s="417" t="s">
        <v>8769</v>
      </c>
      <c r="C9992" s="417" t="s">
        <v>2332</v>
      </c>
      <c r="D9992" s="417" t="s">
        <v>2441</v>
      </c>
      <c r="E9992" s="391">
        <v>2.2200000000000002</v>
      </c>
      <c r="F9992" s="418">
        <v>44365</v>
      </c>
      <c r="G9992" s="417" t="s">
        <v>2286</v>
      </c>
      <c r="I9992" s="379">
        <f t="shared" ca="1" si="540"/>
        <v>-206</v>
      </c>
      <c r="J9992" s="379">
        <f t="shared" ca="1" si="541"/>
        <v>-144</v>
      </c>
      <c r="K9992" s="391" t="str">
        <f t="shared" ca="1" si="542"/>
        <v>26,50</v>
      </c>
      <c r="L9992" s="379"/>
      <c r="O9992" s="379"/>
    </row>
    <row r="9993" spans="1:15">
      <c r="A9993" s="417" t="s">
        <v>2155</v>
      </c>
      <c r="B9993" s="417" t="s">
        <v>13913</v>
      </c>
      <c r="C9993" s="417" t="s">
        <v>2332</v>
      </c>
      <c r="D9993" s="417" t="s">
        <v>2406</v>
      </c>
      <c r="E9993" s="391">
        <v>3.14</v>
      </c>
      <c r="F9993" s="418">
        <v>44365</v>
      </c>
      <c r="G9993" s="417" t="s">
        <v>2286</v>
      </c>
      <c r="I9993" s="379">
        <f t="shared" ca="1" si="540"/>
        <v>-206</v>
      </c>
      <c r="J9993" s="379">
        <f t="shared" ca="1" si="541"/>
        <v>-144</v>
      </c>
      <c r="K9993" s="391" t="str">
        <f t="shared" ca="1" si="542"/>
        <v>27,50</v>
      </c>
      <c r="L9993" s="379"/>
      <c r="O9993" s="379"/>
    </row>
    <row r="9994" spans="1:15">
      <c r="A9994" s="417" t="s">
        <v>2155</v>
      </c>
      <c r="B9994" s="417" t="s">
        <v>18036</v>
      </c>
      <c r="C9994" s="417" t="s">
        <v>2332</v>
      </c>
      <c r="D9994" s="417" t="s">
        <v>2407</v>
      </c>
      <c r="E9994" s="391">
        <v>1.69</v>
      </c>
      <c r="F9994" s="418">
        <v>44365</v>
      </c>
      <c r="G9994" s="417" t="s">
        <v>2286</v>
      </c>
      <c r="I9994" s="379">
        <f t="shared" ref="I9994:I10057" ca="1" si="543">IF(F9994&lt;&gt;"",F9994-$I$199,"")</f>
        <v>-206</v>
      </c>
      <c r="J9994" s="379">
        <f t="shared" ref="J9994:J10057" ca="1" si="544">IF(I9994&lt;&gt;"",NETWORKDAYS($I$199,F9994-1,$N$201:$N$224),"")</f>
        <v>-144</v>
      </c>
      <c r="K9994" s="391" t="str">
        <f t="shared" ref="K9994:K10057" ca="1" si="545">IF(I9994&lt;&gt;"",RIGHT(D9994,LEN(D9994)-FIND(" ",D9994)),"")</f>
        <v>28,00</v>
      </c>
      <c r="L9994" s="379"/>
      <c r="O9994" s="379"/>
    </row>
    <row r="9995" spans="1:15">
      <c r="A9995" s="417" t="s">
        <v>2155</v>
      </c>
      <c r="B9995" s="417" t="s">
        <v>13914</v>
      </c>
      <c r="C9995" s="417" t="s">
        <v>2332</v>
      </c>
      <c r="D9995" s="417" t="s">
        <v>2419</v>
      </c>
      <c r="E9995" s="391">
        <v>8.59</v>
      </c>
      <c r="F9995" s="418">
        <v>44365</v>
      </c>
      <c r="G9995" s="417" t="s">
        <v>2286</v>
      </c>
      <c r="I9995" s="379">
        <f t="shared" ca="1" si="543"/>
        <v>-206</v>
      </c>
      <c r="J9995" s="379">
        <f t="shared" ca="1" si="544"/>
        <v>-144</v>
      </c>
      <c r="K9995" s="391" t="str">
        <f t="shared" ca="1" si="545"/>
        <v>29,75</v>
      </c>
      <c r="L9995" s="379"/>
      <c r="O9995" s="379"/>
    </row>
    <row r="9996" spans="1:15">
      <c r="A9996" s="417" t="s">
        <v>2155</v>
      </c>
      <c r="B9996" s="417" t="s">
        <v>13915</v>
      </c>
      <c r="C9996" s="417" t="s">
        <v>2332</v>
      </c>
      <c r="D9996" s="417" t="s">
        <v>2409</v>
      </c>
      <c r="E9996" s="391">
        <v>9</v>
      </c>
      <c r="F9996" s="418">
        <v>44365</v>
      </c>
      <c r="G9996" s="417" t="s">
        <v>2286</v>
      </c>
      <c r="I9996" s="379">
        <f t="shared" ca="1" si="543"/>
        <v>-206</v>
      </c>
      <c r="J9996" s="379">
        <f t="shared" ca="1" si="544"/>
        <v>-144</v>
      </c>
      <c r="K9996" s="391" t="str">
        <f t="shared" ca="1" si="545"/>
        <v>30,00</v>
      </c>
      <c r="L9996" s="379"/>
      <c r="O9996" s="379"/>
    </row>
    <row r="9997" spans="1:15">
      <c r="A9997" s="417" t="s">
        <v>2155</v>
      </c>
      <c r="B9997" s="417" t="s">
        <v>18037</v>
      </c>
      <c r="C9997" s="417" t="s">
        <v>2332</v>
      </c>
      <c r="D9997" s="417" t="s">
        <v>2410</v>
      </c>
      <c r="E9997" s="391">
        <v>10.24</v>
      </c>
      <c r="F9997" s="418">
        <v>44365</v>
      </c>
      <c r="G9997" s="417" t="s">
        <v>2286</v>
      </c>
      <c r="I9997" s="379">
        <f t="shared" ca="1" si="543"/>
        <v>-206</v>
      </c>
      <c r="J9997" s="379">
        <f t="shared" ca="1" si="544"/>
        <v>-144</v>
      </c>
      <c r="K9997" s="391" t="str">
        <f t="shared" ca="1" si="545"/>
        <v>31,00</v>
      </c>
      <c r="L9997" s="379"/>
      <c r="O9997" s="379"/>
    </row>
    <row r="9998" spans="1:15">
      <c r="A9998" s="417" t="s">
        <v>2155</v>
      </c>
      <c r="B9998" s="417" t="s">
        <v>13916</v>
      </c>
      <c r="C9998" s="417" t="s">
        <v>2332</v>
      </c>
      <c r="D9998" s="417" t="s">
        <v>2411</v>
      </c>
      <c r="E9998" s="391">
        <v>5.2</v>
      </c>
      <c r="F9998" s="418">
        <v>44365</v>
      </c>
      <c r="G9998" s="417" t="s">
        <v>2286</v>
      </c>
      <c r="I9998" s="379">
        <f t="shared" ca="1" si="543"/>
        <v>-206</v>
      </c>
      <c r="J9998" s="379">
        <f t="shared" ca="1" si="544"/>
        <v>-144</v>
      </c>
      <c r="K9998" s="391" t="str">
        <f t="shared" ca="1" si="545"/>
        <v>32,00</v>
      </c>
      <c r="L9998" s="379"/>
      <c r="O9998" s="379"/>
    </row>
    <row r="9999" spans="1:15">
      <c r="A9999" s="417" t="s">
        <v>2155</v>
      </c>
      <c r="B9999" s="417" t="s">
        <v>5636</v>
      </c>
      <c r="C9999" s="417" t="s">
        <v>2332</v>
      </c>
      <c r="D9999" s="417" t="s">
        <v>5284</v>
      </c>
      <c r="E9999" s="391">
        <v>0.48</v>
      </c>
      <c r="F9999" s="418">
        <v>44393</v>
      </c>
      <c r="G9999" s="417" t="s">
        <v>2286</v>
      </c>
      <c r="I9999" s="379">
        <f t="shared" ca="1" si="543"/>
        <v>-178</v>
      </c>
      <c r="J9999" s="379">
        <f t="shared" ca="1" si="544"/>
        <v>-124</v>
      </c>
      <c r="K9999" s="391" t="str">
        <f t="shared" ca="1" si="545"/>
        <v>16,50</v>
      </c>
      <c r="L9999" s="379"/>
      <c r="O9999" s="379"/>
    </row>
    <row r="10000" spans="1:15">
      <c r="A10000" s="417" t="s">
        <v>2155</v>
      </c>
      <c r="B10000" s="417" t="s">
        <v>5637</v>
      </c>
      <c r="C10000" s="417" t="s">
        <v>2332</v>
      </c>
      <c r="D10000" s="417" t="s">
        <v>2395</v>
      </c>
      <c r="E10000" s="391">
        <v>0.3</v>
      </c>
      <c r="F10000" s="418">
        <v>44393</v>
      </c>
      <c r="G10000" s="417" t="s">
        <v>2286</v>
      </c>
      <c r="I10000" s="379">
        <f t="shared" ca="1" si="543"/>
        <v>-178</v>
      </c>
      <c r="J10000" s="379">
        <f t="shared" ca="1" si="544"/>
        <v>-124</v>
      </c>
      <c r="K10000" s="391" t="str">
        <f t="shared" ca="1" si="545"/>
        <v>17,00</v>
      </c>
      <c r="L10000" s="379"/>
      <c r="O10000" s="379"/>
    </row>
    <row r="10001" spans="1:15">
      <c r="A10001" s="417" t="s">
        <v>2155</v>
      </c>
      <c r="B10001" s="417" t="s">
        <v>5638</v>
      </c>
      <c r="C10001" s="417" t="s">
        <v>2332</v>
      </c>
      <c r="D10001" s="417" t="s">
        <v>4089</v>
      </c>
      <c r="E10001" s="391">
        <v>0.71</v>
      </c>
      <c r="F10001" s="418">
        <v>44393</v>
      </c>
      <c r="G10001" s="417" t="s">
        <v>2286</v>
      </c>
      <c r="I10001" s="379">
        <f t="shared" ca="1" si="543"/>
        <v>-178</v>
      </c>
      <c r="J10001" s="379">
        <f t="shared" ca="1" si="544"/>
        <v>-124</v>
      </c>
      <c r="K10001" s="391" t="str">
        <f t="shared" ca="1" si="545"/>
        <v>17,50</v>
      </c>
      <c r="L10001" s="379"/>
      <c r="O10001" s="379"/>
    </row>
    <row r="10002" spans="1:15">
      <c r="A10002" s="417" t="s">
        <v>2155</v>
      </c>
      <c r="B10002" s="417" t="s">
        <v>5639</v>
      </c>
      <c r="C10002" s="417" t="s">
        <v>2332</v>
      </c>
      <c r="D10002" s="417" t="s">
        <v>4168</v>
      </c>
      <c r="E10002" s="391">
        <v>1</v>
      </c>
      <c r="F10002" s="418">
        <v>44393</v>
      </c>
      <c r="G10002" s="417" t="s">
        <v>2286</v>
      </c>
      <c r="I10002" s="379">
        <f t="shared" ca="1" si="543"/>
        <v>-178</v>
      </c>
      <c r="J10002" s="379">
        <f t="shared" ca="1" si="544"/>
        <v>-124</v>
      </c>
      <c r="K10002" s="391" t="str">
        <f t="shared" ca="1" si="545"/>
        <v>18,00</v>
      </c>
    </row>
    <row r="10003" spans="1:15">
      <c r="A10003" s="417" t="s">
        <v>2155</v>
      </c>
      <c r="B10003" s="417" t="s">
        <v>5640</v>
      </c>
      <c r="C10003" s="417" t="s">
        <v>2332</v>
      </c>
      <c r="D10003" s="417" t="s">
        <v>2396</v>
      </c>
      <c r="E10003" s="391">
        <v>0.75</v>
      </c>
      <c r="F10003" s="418">
        <v>44393</v>
      </c>
      <c r="G10003" s="417" t="s">
        <v>2286</v>
      </c>
      <c r="I10003" s="379">
        <f t="shared" ca="1" si="543"/>
        <v>-178</v>
      </c>
      <c r="J10003" s="379">
        <f t="shared" ca="1" si="544"/>
        <v>-124</v>
      </c>
      <c r="K10003" s="391" t="str">
        <f t="shared" ca="1" si="545"/>
        <v>18,50</v>
      </c>
    </row>
    <row r="10004" spans="1:15">
      <c r="A10004" s="417" t="s">
        <v>2155</v>
      </c>
      <c r="B10004" s="417" t="s">
        <v>5641</v>
      </c>
      <c r="C10004" s="417" t="s">
        <v>2332</v>
      </c>
      <c r="D10004" s="417" t="s">
        <v>2397</v>
      </c>
      <c r="E10004" s="391">
        <v>0.32</v>
      </c>
      <c r="F10004" s="418">
        <v>44393</v>
      </c>
      <c r="G10004" s="417" t="s">
        <v>2286</v>
      </c>
      <c r="I10004" s="379">
        <f t="shared" ca="1" si="543"/>
        <v>-178</v>
      </c>
      <c r="J10004" s="379">
        <f t="shared" ca="1" si="544"/>
        <v>-124</v>
      </c>
      <c r="K10004" s="391" t="str">
        <f t="shared" ca="1" si="545"/>
        <v>19,00</v>
      </c>
    </row>
    <row r="10005" spans="1:15">
      <c r="A10005" s="417" t="s">
        <v>2155</v>
      </c>
      <c r="B10005" s="417" t="s">
        <v>5642</v>
      </c>
      <c r="C10005" s="417" t="s">
        <v>2332</v>
      </c>
      <c r="D10005" s="417" t="s">
        <v>2398</v>
      </c>
      <c r="E10005" s="391">
        <v>0.51</v>
      </c>
      <c r="F10005" s="418">
        <v>44393</v>
      </c>
      <c r="G10005" s="417" t="s">
        <v>2286</v>
      </c>
      <c r="I10005" s="379">
        <f t="shared" ca="1" si="543"/>
        <v>-178</v>
      </c>
      <c r="J10005" s="379">
        <f t="shared" ca="1" si="544"/>
        <v>-124</v>
      </c>
      <c r="K10005" s="391" t="str">
        <f t="shared" ca="1" si="545"/>
        <v>19,50</v>
      </c>
    </row>
    <row r="10006" spans="1:15">
      <c r="A10006" s="417" t="s">
        <v>2155</v>
      </c>
      <c r="B10006" s="417" t="s">
        <v>5643</v>
      </c>
      <c r="C10006" s="417" t="s">
        <v>2332</v>
      </c>
      <c r="D10006" s="417" t="s">
        <v>2399</v>
      </c>
      <c r="E10006" s="391">
        <v>0.37</v>
      </c>
      <c r="F10006" s="418">
        <v>44393</v>
      </c>
      <c r="G10006" s="417" t="s">
        <v>2286</v>
      </c>
      <c r="I10006" s="379">
        <f t="shared" ca="1" si="543"/>
        <v>-178</v>
      </c>
      <c r="J10006" s="379">
        <f t="shared" ca="1" si="544"/>
        <v>-124</v>
      </c>
      <c r="K10006" s="391" t="str">
        <f t="shared" ca="1" si="545"/>
        <v>20,00</v>
      </c>
    </row>
    <row r="10007" spans="1:15">
      <c r="A10007" s="417" t="s">
        <v>2155</v>
      </c>
      <c r="B10007" s="417" t="s">
        <v>8770</v>
      </c>
      <c r="C10007" s="417" t="s">
        <v>2332</v>
      </c>
      <c r="D10007" s="417" t="s">
        <v>2435</v>
      </c>
      <c r="E10007" s="391">
        <v>0.01</v>
      </c>
      <c r="F10007" s="418">
        <v>44393</v>
      </c>
      <c r="G10007" s="417" t="s">
        <v>2286</v>
      </c>
      <c r="I10007" s="379">
        <f t="shared" ca="1" si="543"/>
        <v>-178</v>
      </c>
      <c r="J10007" s="379">
        <f t="shared" ca="1" si="544"/>
        <v>-124</v>
      </c>
      <c r="K10007" s="391" t="str">
        <f t="shared" ca="1" si="545"/>
        <v>20,50</v>
      </c>
    </row>
    <row r="10008" spans="1:15">
      <c r="A10008" s="417" t="s">
        <v>2155</v>
      </c>
      <c r="B10008" s="417" t="s">
        <v>5644</v>
      </c>
      <c r="C10008" s="417" t="s">
        <v>2332</v>
      </c>
      <c r="D10008" s="417" t="s">
        <v>2400</v>
      </c>
      <c r="E10008" s="391">
        <v>0.44</v>
      </c>
      <c r="F10008" s="418">
        <v>44393</v>
      </c>
      <c r="G10008" s="417" t="s">
        <v>2286</v>
      </c>
      <c r="I10008" s="379">
        <f t="shared" ca="1" si="543"/>
        <v>-178</v>
      </c>
      <c r="J10008" s="379">
        <f t="shared" ca="1" si="544"/>
        <v>-124</v>
      </c>
      <c r="K10008" s="391" t="str">
        <f t="shared" ca="1" si="545"/>
        <v>21,00</v>
      </c>
    </row>
    <row r="10009" spans="1:15">
      <c r="A10009" s="417" t="s">
        <v>2155</v>
      </c>
      <c r="B10009" s="417" t="s">
        <v>8771</v>
      </c>
      <c r="C10009" s="417" t="s">
        <v>2332</v>
      </c>
      <c r="D10009" s="417" t="s">
        <v>2436</v>
      </c>
      <c r="E10009" s="391">
        <v>2.0299999999999998</v>
      </c>
      <c r="F10009" s="418">
        <v>44393</v>
      </c>
      <c r="G10009" s="417" t="s">
        <v>2286</v>
      </c>
      <c r="I10009" s="379">
        <f t="shared" ca="1" si="543"/>
        <v>-178</v>
      </c>
      <c r="J10009" s="379">
        <f t="shared" ca="1" si="544"/>
        <v>-124</v>
      </c>
      <c r="K10009" s="391" t="str">
        <f t="shared" ca="1" si="545"/>
        <v>21,50</v>
      </c>
    </row>
    <row r="10010" spans="1:15">
      <c r="A10010" s="417" t="s">
        <v>2155</v>
      </c>
      <c r="B10010" s="417" t="s">
        <v>5645</v>
      </c>
      <c r="C10010" s="417" t="s">
        <v>2332</v>
      </c>
      <c r="D10010" s="417" t="s">
        <v>2426</v>
      </c>
      <c r="E10010" s="391">
        <v>0.54</v>
      </c>
      <c r="F10010" s="418">
        <v>44393</v>
      </c>
      <c r="G10010" s="417" t="s">
        <v>2286</v>
      </c>
      <c r="I10010" s="379">
        <f t="shared" ca="1" si="543"/>
        <v>-178</v>
      </c>
      <c r="J10010" s="379">
        <f t="shared" ca="1" si="544"/>
        <v>-124</v>
      </c>
      <c r="K10010" s="391" t="str">
        <f t="shared" ca="1" si="545"/>
        <v>22,00</v>
      </c>
    </row>
    <row r="10011" spans="1:15">
      <c r="A10011" s="417" t="s">
        <v>2155</v>
      </c>
      <c r="B10011" s="417" t="s">
        <v>7209</v>
      </c>
      <c r="C10011" s="417" t="s">
        <v>2332</v>
      </c>
      <c r="D10011" s="417" t="s">
        <v>2380</v>
      </c>
      <c r="E10011" s="391">
        <v>0.9</v>
      </c>
      <c r="F10011" s="418">
        <v>44393</v>
      </c>
      <c r="G10011" s="417" t="s">
        <v>2286</v>
      </c>
      <c r="I10011" s="379">
        <f t="shared" ca="1" si="543"/>
        <v>-178</v>
      </c>
      <c r="J10011" s="379">
        <f t="shared" ca="1" si="544"/>
        <v>-124</v>
      </c>
      <c r="K10011" s="391" t="str">
        <f t="shared" ca="1" si="545"/>
        <v>23,50</v>
      </c>
    </row>
    <row r="10012" spans="1:15">
      <c r="A10012" s="417" t="s">
        <v>2155</v>
      </c>
      <c r="B10012" s="417" t="s">
        <v>5646</v>
      </c>
      <c r="C10012" s="417" t="s">
        <v>2332</v>
      </c>
      <c r="D10012" s="417" t="s">
        <v>2414</v>
      </c>
      <c r="E10012" s="391">
        <v>6.47</v>
      </c>
      <c r="F10012" s="418">
        <v>44757</v>
      </c>
      <c r="G10012" s="417" t="s">
        <v>2286</v>
      </c>
      <c r="I10012" s="379">
        <f t="shared" ca="1" si="543"/>
        <v>186</v>
      </c>
      <c r="J10012" s="379">
        <f t="shared" ca="1" si="544"/>
        <v>129</v>
      </c>
      <c r="K10012" s="391" t="str">
        <f t="shared" ca="1" si="545"/>
        <v>24,00</v>
      </c>
    </row>
    <row r="10013" spans="1:15">
      <c r="A10013" s="417" t="s">
        <v>2155</v>
      </c>
      <c r="B10013" s="417" t="s">
        <v>5647</v>
      </c>
      <c r="C10013" s="417" t="s">
        <v>2332</v>
      </c>
      <c r="D10013" s="417" t="s">
        <v>2414</v>
      </c>
      <c r="E10013" s="391">
        <v>0.86</v>
      </c>
      <c r="F10013" s="418">
        <v>44393</v>
      </c>
      <c r="G10013" s="417" t="s">
        <v>2286</v>
      </c>
      <c r="I10013" s="379">
        <f t="shared" ca="1" si="543"/>
        <v>-178</v>
      </c>
      <c r="J10013" s="379">
        <f t="shared" ca="1" si="544"/>
        <v>-124</v>
      </c>
      <c r="K10013" s="391" t="str">
        <f t="shared" ca="1" si="545"/>
        <v>24,00</v>
      </c>
    </row>
    <row r="10014" spans="1:15">
      <c r="A10014" s="417" t="s">
        <v>2155</v>
      </c>
      <c r="B10014" s="417" t="s">
        <v>5648</v>
      </c>
      <c r="C10014" s="417" t="s">
        <v>2332</v>
      </c>
      <c r="D10014" s="417" t="s">
        <v>2402</v>
      </c>
      <c r="E10014" s="391">
        <v>2.5499999999999998</v>
      </c>
      <c r="F10014" s="418">
        <v>44757</v>
      </c>
      <c r="G10014" s="417" t="s">
        <v>2286</v>
      </c>
      <c r="I10014" s="379">
        <f t="shared" ca="1" si="543"/>
        <v>186</v>
      </c>
      <c r="J10014" s="379">
        <f t="shared" ca="1" si="544"/>
        <v>129</v>
      </c>
      <c r="K10014" s="391" t="str">
        <f t="shared" ca="1" si="545"/>
        <v>25,00</v>
      </c>
    </row>
    <row r="10015" spans="1:15">
      <c r="A10015" s="417" t="s">
        <v>2155</v>
      </c>
      <c r="B10015" s="417" t="s">
        <v>5649</v>
      </c>
      <c r="C10015" s="417" t="s">
        <v>2332</v>
      </c>
      <c r="D10015" s="417" t="s">
        <v>2402</v>
      </c>
      <c r="E10015" s="391">
        <v>1.07</v>
      </c>
      <c r="F10015" s="418">
        <v>44393</v>
      </c>
      <c r="G10015" s="417" t="s">
        <v>2286</v>
      </c>
      <c r="I10015" s="379">
        <f t="shared" ca="1" si="543"/>
        <v>-178</v>
      </c>
      <c r="J10015" s="379">
        <f t="shared" ca="1" si="544"/>
        <v>-124</v>
      </c>
      <c r="K10015" s="391" t="str">
        <f t="shared" ca="1" si="545"/>
        <v>25,00</v>
      </c>
    </row>
    <row r="10016" spans="1:15">
      <c r="A10016" s="417" t="s">
        <v>2155</v>
      </c>
      <c r="B10016" s="417" t="s">
        <v>13917</v>
      </c>
      <c r="C10016" s="417" t="s">
        <v>2332</v>
      </c>
      <c r="D10016" s="417" t="s">
        <v>2403</v>
      </c>
      <c r="E10016" s="391">
        <v>1.36</v>
      </c>
      <c r="F10016" s="418">
        <v>44393</v>
      </c>
      <c r="G10016" s="417" t="s">
        <v>2286</v>
      </c>
      <c r="I10016" s="379">
        <f t="shared" ca="1" si="543"/>
        <v>-178</v>
      </c>
      <c r="J10016" s="379">
        <f t="shared" ca="1" si="544"/>
        <v>-124</v>
      </c>
      <c r="K10016" s="391" t="str">
        <f t="shared" ca="1" si="545"/>
        <v>26,00</v>
      </c>
    </row>
    <row r="10017" spans="1:11">
      <c r="A10017" s="417" t="s">
        <v>2155</v>
      </c>
      <c r="B10017" s="417" t="s">
        <v>13918</v>
      </c>
      <c r="C10017" s="417" t="s">
        <v>2332</v>
      </c>
      <c r="D10017" s="417" t="s">
        <v>2404</v>
      </c>
      <c r="E10017" s="391">
        <v>1.62</v>
      </c>
      <c r="F10017" s="418">
        <v>44393</v>
      </c>
      <c r="G10017" s="417" t="s">
        <v>2286</v>
      </c>
      <c r="I10017" s="379">
        <f t="shared" ca="1" si="543"/>
        <v>-178</v>
      </c>
      <c r="J10017" s="379">
        <f t="shared" ca="1" si="544"/>
        <v>-124</v>
      </c>
      <c r="K10017" s="391" t="str">
        <f t="shared" ca="1" si="545"/>
        <v>27,00</v>
      </c>
    </row>
    <row r="10018" spans="1:11">
      <c r="A10018" s="417" t="s">
        <v>2155</v>
      </c>
      <c r="B10018" s="417" t="s">
        <v>5650</v>
      </c>
      <c r="C10018" s="417" t="s">
        <v>2332</v>
      </c>
      <c r="D10018" s="417" t="s">
        <v>2407</v>
      </c>
      <c r="E10018" s="391">
        <v>2.0099999999999998</v>
      </c>
      <c r="F10018" s="418">
        <v>44393</v>
      </c>
      <c r="G10018" s="417" t="s">
        <v>2286</v>
      </c>
      <c r="I10018" s="379">
        <f t="shared" ca="1" si="543"/>
        <v>-178</v>
      </c>
      <c r="J10018" s="379">
        <f t="shared" ca="1" si="544"/>
        <v>-124</v>
      </c>
      <c r="K10018" s="391" t="str">
        <f t="shared" ca="1" si="545"/>
        <v>28,00</v>
      </c>
    </row>
    <row r="10019" spans="1:11">
      <c r="A10019" s="417" t="s">
        <v>2155</v>
      </c>
      <c r="B10019" s="417" t="s">
        <v>13919</v>
      </c>
      <c r="C10019" s="417" t="s">
        <v>2332</v>
      </c>
      <c r="D10019" s="417" t="s">
        <v>2408</v>
      </c>
      <c r="E10019" s="391">
        <v>2.25</v>
      </c>
      <c r="F10019" s="418">
        <v>44393</v>
      </c>
      <c r="G10019" s="417" t="s">
        <v>2286</v>
      </c>
      <c r="I10019" s="379">
        <f t="shared" ca="1" si="543"/>
        <v>-178</v>
      </c>
      <c r="J10019" s="379">
        <f t="shared" ca="1" si="544"/>
        <v>-124</v>
      </c>
      <c r="K10019" s="391" t="str">
        <f t="shared" ca="1" si="545"/>
        <v>29,00</v>
      </c>
    </row>
    <row r="10020" spans="1:11">
      <c r="A10020" s="417" t="s">
        <v>2155</v>
      </c>
      <c r="B10020" s="417" t="s">
        <v>5651</v>
      </c>
      <c r="C10020" s="417" t="s">
        <v>2332</v>
      </c>
      <c r="D10020" s="417" t="s">
        <v>2420</v>
      </c>
      <c r="E10020" s="391">
        <v>2.89</v>
      </c>
      <c r="F10020" s="418">
        <v>44393</v>
      </c>
      <c r="G10020" s="417" t="s">
        <v>2286</v>
      </c>
      <c r="I10020" s="379">
        <f t="shared" ca="1" si="543"/>
        <v>-178</v>
      </c>
      <c r="J10020" s="379">
        <f t="shared" ca="1" si="544"/>
        <v>-124</v>
      </c>
      <c r="K10020" s="391" t="str">
        <f t="shared" ca="1" si="545"/>
        <v>30,50</v>
      </c>
    </row>
    <row r="10021" spans="1:11">
      <c r="A10021" s="417" t="s">
        <v>2155</v>
      </c>
      <c r="B10021" s="417" t="s">
        <v>17457</v>
      </c>
      <c r="C10021" s="417" t="s">
        <v>2332</v>
      </c>
      <c r="D10021" s="417" t="s">
        <v>2410</v>
      </c>
      <c r="E10021" s="391">
        <v>3.24</v>
      </c>
      <c r="F10021" s="418">
        <v>44393</v>
      </c>
      <c r="G10021" s="417" t="s">
        <v>2286</v>
      </c>
      <c r="I10021" s="379">
        <f t="shared" ca="1" si="543"/>
        <v>-178</v>
      </c>
      <c r="J10021" s="379">
        <f t="shared" ca="1" si="544"/>
        <v>-124</v>
      </c>
      <c r="K10021" s="391" t="str">
        <f t="shared" ca="1" si="545"/>
        <v>31,00</v>
      </c>
    </row>
    <row r="10022" spans="1:11">
      <c r="A10022" s="417" t="s">
        <v>2155</v>
      </c>
      <c r="B10022" s="417" t="s">
        <v>5652</v>
      </c>
      <c r="C10022" s="417" t="s">
        <v>2332</v>
      </c>
      <c r="D10022" s="417" t="s">
        <v>2411</v>
      </c>
      <c r="E10022" s="391">
        <v>3.67</v>
      </c>
      <c r="F10022" s="418">
        <v>44393</v>
      </c>
      <c r="G10022" s="417" t="s">
        <v>2286</v>
      </c>
      <c r="I10022" s="379">
        <f t="shared" ca="1" si="543"/>
        <v>-178</v>
      </c>
      <c r="J10022" s="379">
        <f t="shared" ca="1" si="544"/>
        <v>-124</v>
      </c>
      <c r="K10022" s="391" t="str">
        <f t="shared" ca="1" si="545"/>
        <v>32,00</v>
      </c>
    </row>
    <row r="10023" spans="1:11">
      <c r="A10023" s="417" t="s">
        <v>2155</v>
      </c>
      <c r="B10023" s="417" t="s">
        <v>18669</v>
      </c>
      <c r="C10023" s="417" t="s">
        <v>2332</v>
      </c>
      <c r="D10023" s="417" t="s">
        <v>2390</v>
      </c>
      <c r="E10023" s="391">
        <v>4.38</v>
      </c>
      <c r="F10023" s="418">
        <v>44393</v>
      </c>
      <c r="G10023" s="417" t="s">
        <v>2286</v>
      </c>
      <c r="I10023" s="379">
        <f t="shared" ca="1" si="543"/>
        <v>-178</v>
      </c>
      <c r="J10023" s="379">
        <f t="shared" ca="1" si="544"/>
        <v>-124</v>
      </c>
      <c r="K10023" s="391" t="str">
        <f t="shared" ca="1" si="545"/>
        <v>33,00</v>
      </c>
    </row>
    <row r="10024" spans="1:11">
      <c r="A10024" s="417" t="s">
        <v>2155</v>
      </c>
      <c r="B10024" s="417" t="s">
        <v>5653</v>
      </c>
      <c r="C10024" s="417" t="s">
        <v>2332</v>
      </c>
      <c r="D10024" s="417" t="s">
        <v>2378</v>
      </c>
      <c r="E10024" s="391">
        <v>0.41</v>
      </c>
      <c r="F10024" s="418">
        <v>44393</v>
      </c>
      <c r="G10024" s="417" t="s">
        <v>2286</v>
      </c>
      <c r="I10024" s="379">
        <f t="shared" ca="1" si="543"/>
        <v>-178</v>
      </c>
      <c r="J10024" s="379">
        <f t="shared" ca="1" si="544"/>
        <v>-124</v>
      </c>
      <c r="K10024" s="391" t="str">
        <f t="shared" ca="1" si="545"/>
        <v>23,00</v>
      </c>
    </row>
    <row r="10025" spans="1:11">
      <c r="A10025" s="417" t="s">
        <v>2155</v>
      </c>
      <c r="B10025" s="417" t="s">
        <v>5654</v>
      </c>
      <c r="C10025" s="417" t="s">
        <v>2332</v>
      </c>
      <c r="D10025" s="417" t="s">
        <v>2407</v>
      </c>
      <c r="E10025" s="391">
        <v>3.8</v>
      </c>
      <c r="F10025" s="418">
        <v>44792</v>
      </c>
      <c r="G10025" s="417" t="s">
        <v>2286</v>
      </c>
      <c r="I10025" s="379">
        <f t="shared" ca="1" si="543"/>
        <v>221</v>
      </c>
      <c r="J10025" s="379">
        <f t="shared" ca="1" si="544"/>
        <v>154</v>
      </c>
      <c r="K10025" s="391" t="str">
        <f t="shared" ca="1" si="545"/>
        <v>28,00</v>
      </c>
    </row>
    <row r="10026" spans="1:11">
      <c r="A10026" s="417" t="s">
        <v>2155</v>
      </c>
      <c r="B10026" s="417" t="s">
        <v>5655</v>
      </c>
      <c r="C10026" s="417" t="s">
        <v>2332</v>
      </c>
      <c r="D10026" s="417" t="s">
        <v>2397</v>
      </c>
      <c r="E10026" s="391">
        <v>0.8</v>
      </c>
      <c r="F10026" s="418">
        <v>44428</v>
      </c>
      <c r="G10026" s="417" t="s">
        <v>2286</v>
      </c>
      <c r="I10026" s="379">
        <f t="shared" ca="1" si="543"/>
        <v>-143</v>
      </c>
      <c r="J10026" s="379">
        <f t="shared" ca="1" si="544"/>
        <v>-99</v>
      </c>
      <c r="K10026" s="391" t="str">
        <f t="shared" ca="1" si="545"/>
        <v>19,00</v>
      </c>
    </row>
    <row r="10027" spans="1:11">
      <c r="A10027" s="417" t="s">
        <v>2155</v>
      </c>
      <c r="B10027" s="417" t="s">
        <v>5656</v>
      </c>
      <c r="C10027" s="417" t="s">
        <v>2332</v>
      </c>
      <c r="D10027" s="417" t="s">
        <v>2399</v>
      </c>
      <c r="E10027" s="391">
        <v>0.98</v>
      </c>
      <c r="F10027" s="418">
        <v>44428</v>
      </c>
      <c r="G10027" s="417" t="s">
        <v>2286</v>
      </c>
      <c r="I10027" s="379">
        <f t="shared" ca="1" si="543"/>
        <v>-143</v>
      </c>
      <c r="J10027" s="379">
        <f t="shared" ca="1" si="544"/>
        <v>-99</v>
      </c>
      <c r="K10027" s="391" t="str">
        <f t="shared" ca="1" si="545"/>
        <v>20,00</v>
      </c>
    </row>
    <row r="10028" spans="1:11">
      <c r="A10028" s="417" t="s">
        <v>2155</v>
      </c>
      <c r="B10028" s="417" t="s">
        <v>5657</v>
      </c>
      <c r="C10028" s="417" t="s">
        <v>2332</v>
      </c>
      <c r="D10028" s="417" t="s">
        <v>2378</v>
      </c>
      <c r="E10028" s="391">
        <v>3.07</v>
      </c>
      <c r="F10028" s="418">
        <v>44792</v>
      </c>
      <c r="G10028" s="417" t="s">
        <v>2286</v>
      </c>
      <c r="I10028" s="379">
        <f t="shared" ca="1" si="543"/>
        <v>221</v>
      </c>
      <c r="J10028" s="379">
        <f t="shared" ca="1" si="544"/>
        <v>154</v>
      </c>
      <c r="K10028" s="391" t="str">
        <f t="shared" ca="1" si="545"/>
        <v>23,00</v>
      </c>
    </row>
    <row r="10029" spans="1:11">
      <c r="A10029" s="417" t="s">
        <v>2155</v>
      </c>
      <c r="B10029" s="417" t="s">
        <v>5658</v>
      </c>
      <c r="C10029" s="417" t="s">
        <v>2332</v>
      </c>
      <c r="D10029" s="417" t="s">
        <v>2403</v>
      </c>
      <c r="E10029" s="391">
        <v>2.4500000000000002</v>
      </c>
      <c r="F10029" s="418">
        <v>44428</v>
      </c>
      <c r="G10029" s="417" t="s">
        <v>2286</v>
      </c>
      <c r="I10029" s="379">
        <f t="shared" ca="1" si="543"/>
        <v>-143</v>
      </c>
      <c r="J10029" s="379">
        <f t="shared" ca="1" si="544"/>
        <v>-99</v>
      </c>
      <c r="K10029" s="391" t="str">
        <f t="shared" ca="1" si="545"/>
        <v>26,00</v>
      </c>
    </row>
    <row r="10030" spans="1:11">
      <c r="A10030" s="417" t="s">
        <v>2155</v>
      </c>
      <c r="B10030" s="417" t="s">
        <v>5659</v>
      </c>
      <c r="C10030" s="417" t="s">
        <v>2332</v>
      </c>
      <c r="D10030" s="417" t="s">
        <v>2400</v>
      </c>
      <c r="E10030" s="391">
        <v>1.65</v>
      </c>
      <c r="F10030" s="418">
        <v>44820</v>
      </c>
      <c r="G10030" s="417" t="s">
        <v>2286</v>
      </c>
      <c r="I10030" s="379">
        <f t="shared" ca="1" si="543"/>
        <v>249</v>
      </c>
      <c r="J10030" s="379">
        <f t="shared" ca="1" si="544"/>
        <v>174</v>
      </c>
      <c r="K10030" s="391" t="str">
        <f t="shared" ca="1" si="545"/>
        <v>21,00</v>
      </c>
    </row>
    <row r="10031" spans="1:11">
      <c r="A10031" s="417" t="s">
        <v>2155</v>
      </c>
      <c r="B10031" s="417" t="s">
        <v>5660</v>
      </c>
      <c r="C10031" s="417" t="s">
        <v>2332</v>
      </c>
      <c r="D10031" s="417" t="s">
        <v>2409</v>
      </c>
      <c r="E10031" s="391">
        <v>4.5999999999999996</v>
      </c>
      <c r="F10031" s="418">
        <v>44820</v>
      </c>
      <c r="G10031" s="417" t="s">
        <v>2286</v>
      </c>
      <c r="I10031" s="379">
        <f t="shared" ca="1" si="543"/>
        <v>249</v>
      </c>
      <c r="J10031" s="379">
        <f t="shared" ca="1" si="544"/>
        <v>174</v>
      </c>
      <c r="K10031" s="391" t="str">
        <f t="shared" ca="1" si="545"/>
        <v>30,00</v>
      </c>
    </row>
    <row r="10032" spans="1:11">
      <c r="A10032" s="417" t="s">
        <v>2155</v>
      </c>
      <c r="B10032" s="417" t="s">
        <v>7210</v>
      </c>
      <c r="C10032" s="417" t="s">
        <v>2332</v>
      </c>
      <c r="D10032" s="417" t="s">
        <v>5280</v>
      </c>
      <c r="E10032" s="391">
        <v>0.01</v>
      </c>
      <c r="F10032" s="418">
        <v>44484</v>
      </c>
      <c r="G10032" s="417" t="s">
        <v>2286</v>
      </c>
      <c r="I10032" s="379">
        <f t="shared" ca="1" si="543"/>
        <v>-87</v>
      </c>
      <c r="J10032" s="379">
        <f t="shared" ca="1" si="544"/>
        <v>-61</v>
      </c>
      <c r="K10032" s="391" t="str">
        <f t="shared" ca="1" si="545"/>
        <v>13,50</v>
      </c>
    </row>
    <row r="10033" spans="1:11">
      <c r="A10033" s="417" t="s">
        <v>2155</v>
      </c>
      <c r="B10033" s="417" t="s">
        <v>13920</v>
      </c>
      <c r="C10033" s="417" t="s">
        <v>2332</v>
      </c>
      <c r="D10033" s="417" t="s">
        <v>5212</v>
      </c>
      <c r="E10033" s="391">
        <v>0.11</v>
      </c>
      <c r="F10033" s="418">
        <v>44484</v>
      </c>
      <c r="G10033" s="417" t="s">
        <v>2286</v>
      </c>
      <c r="I10033" s="379">
        <f t="shared" ca="1" si="543"/>
        <v>-87</v>
      </c>
      <c r="J10033" s="379">
        <f t="shared" ca="1" si="544"/>
        <v>-61</v>
      </c>
      <c r="K10033" s="391" t="str">
        <f t="shared" ca="1" si="545"/>
        <v>14,00</v>
      </c>
    </row>
    <row r="10034" spans="1:11">
      <c r="A10034" s="417" t="s">
        <v>2155</v>
      </c>
      <c r="B10034" s="417" t="s">
        <v>5661</v>
      </c>
      <c r="C10034" s="417" t="s">
        <v>2332</v>
      </c>
      <c r="D10034" s="417" t="s">
        <v>4102</v>
      </c>
      <c r="E10034" s="391">
        <v>0.01</v>
      </c>
      <c r="F10034" s="418">
        <v>44484</v>
      </c>
      <c r="G10034" s="417" t="s">
        <v>2286</v>
      </c>
      <c r="I10034" s="379">
        <f t="shared" ca="1" si="543"/>
        <v>-87</v>
      </c>
      <c r="J10034" s="379">
        <f t="shared" ca="1" si="544"/>
        <v>-61</v>
      </c>
      <c r="K10034" s="391" t="str">
        <f t="shared" ca="1" si="545"/>
        <v>15,00</v>
      </c>
    </row>
    <row r="10035" spans="1:11">
      <c r="A10035" s="417" t="s">
        <v>2155</v>
      </c>
      <c r="B10035" s="417" t="s">
        <v>5662</v>
      </c>
      <c r="C10035" s="417" t="s">
        <v>2332</v>
      </c>
      <c r="D10035" s="417" t="s">
        <v>5284</v>
      </c>
      <c r="E10035" s="391">
        <v>0.04</v>
      </c>
      <c r="F10035" s="418">
        <v>44484</v>
      </c>
      <c r="G10035" s="417" t="s">
        <v>2286</v>
      </c>
      <c r="I10035" s="379">
        <f t="shared" ca="1" si="543"/>
        <v>-87</v>
      </c>
      <c r="J10035" s="379">
        <f t="shared" ca="1" si="544"/>
        <v>-61</v>
      </c>
      <c r="K10035" s="391" t="str">
        <f t="shared" ca="1" si="545"/>
        <v>16,50</v>
      </c>
    </row>
    <row r="10036" spans="1:11">
      <c r="A10036" s="417" t="s">
        <v>2155</v>
      </c>
      <c r="B10036" s="417" t="s">
        <v>7211</v>
      </c>
      <c r="C10036" s="417" t="s">
        <v>2332</v>
      </c>
      <c r="D10036" s="417" t="s">
        <v>2395</v>
      </c>
      <c r="E10036" s="391">
        <v>0.9</v>
      </c>
      <c r="F10036" s="418">
        <v>44484</v>
      </c>
      <c r="G10036" s="417" t="s">
        <v>2286</v>
      </c>
      <c r="I10036" s="379">
        <f t="shared" ca="1" si="543"/>
        <v>-87</v>
      </c>
      <c r="J10036" s="379">
        <f t="shared" ca="1" si="544"/>
        <v>-61</v>
      </c>
      <c r="K10036" s="391" t="str">
        <f t="shared" ca="1" si="545"/>
        <v>17,00</v>
      </c>
    </row>
    <row r="10037" spans="1:11">
      <c r="A10037" s="417" t="s">
        <v>2155</v>
      </c>
      <c r="B10037" s="417" t="s">
        <v>7212</v>
      </c>
      <c r="C10037" s="417" t="s">
        <v>2332</v>
      </c>
      <c r="D10037" s="417" t="s">
        <v>4089</v>
      </c>
      <c r="E10037" s="391">
        <v>0.01</v>
      </c>
      <c r="F10037" s="418">
        <v>44484</v>
      </c>
      <c r="G10037" s="417" t="s">
        <v>2286</v>
      </c>
      <c r="I10037" s="379">
        <f t="shared" ca="1" si="543"/>
        <v>-87</v>
      </c>
      <c r="J10037" s="379">
        <f t="shared" ca="1" si="544"/>
        <v>-61</v>
      </c>
      <c r="K10037" s="391" t="str">
        <f t="shared" ca="1" si="545"/>
        <v>17,50</v>
      </c>
    </row>
    <row r="10038" spans="1:11">
      <c r="A10038" s="417" t="s">
        <v>2155</v>
      </c>
      <c r="B10038" s="417" t="s">
        <v>5663</v>
      </c>
      <c r="C10038" s="417" t="s">
        <v>2332</v>
      </c>
      <c r="D10038" s="417" t="s">
        <v>4168</v>
      </c>
      <c r="E10038" s="391">
        <v>0.02</v>
      </c>
      <c r="F10038" s="418">
        <v>44484</v>
      </c>
      <c r="G10038" s="417" t="s">
        <v>2286</v>
      </c>
      <c r="I10038" s="379">
        <f t="shared" ca="1" si="543"/>
        <v>-87</v>
      </c>
      <c r="J10038" s="379">
        <f t="shared" ca="1" si="544"/>
        <v>-61</v>
      </c>
      <c r="K10038" s="391" t="str">
        <f t="shared" ca="1" si="545"/>
        <v>18,00</v>
      </c>
    </row>
    <row r="10039" spans="1:11">
      <c r="A10039" s="417" t="s">
        <v>2155</v>
      </c>
      <c r="B10039" s="417" t="s">
        <v>7213</v>
      </c>
      <c r="C10039" s="417" t="s">
        <v>2332</v>
      </c>
      <c r="D10039" s="417" t="s">
        <v>2396</v>
      </c>
      <c r="E10039" s="391">
        <v>0.86</v>
      </c>
      <c r="F10039" s="418">
        <v>44484</v>
      </c>
      <c r="G10039" s="417" t="s">
        <v>2286</v>
      </c>
      <c r="I10039" s="379">
        <f t="shared" ca="1" si="543"/>
        <v>-87</v>
      </c>
      <c r="J10039" s="379">
        <f t="shared" ca="1" si="544"/>
        <v>-61</v>
      </c>
      <c r="K10039" s="391" t="str">
        <f t="shared" ca="1" si="545"/>
        <v>18,50</v>
      </c>
    </row>
    <row r="10040" spans="1:11">
      <c r="A10040" s="417" t="s">
        <v>2155</v>
      </c>
      <c r="B10040" s="417" t="s">
        <v>8772</v>
      </c>
      <c r="C10040" s="417" t="s">
        <v>2332</v>
      </c>
      <c r="D10040" s="417" t="s">
        <v>2397</v>
      </c>
      <c r="E10040" s="391">
        <v>1.2</v>
      </c>
      <c r="F10040" s="418">
        <v>44484</v>
      </c>
      <c r="G10040" s="417" t="s">
        <v>2286</v>
      </c>
      <c r="I10040" s="379">
        <f t="shared" ca="1" si="543"/>
        <v>-87</v>
      </c>
      <c r="J10040" s="379">
        <f t="shared" ca="1" si="544"/>
        <v>-61</v>
      </c>
      <c r="K10040" s="391" t="str">
        <f t="shared" ca="1" si="545"/>
        <v>19,00</v>
      </c>
    </row>
    <row r="10041" spans="1:11">
      <c r="A10041" s="417" t="s">
        <v>2155</v>
      </c>
      <c r="B10041" s="417" t="s">
        <v>5664</v>
      </c>
      <c r="C10041" s="417" t="s">
        <v>2332</v>
      </c>
      <c r="D10041" s="417" t="s">
        <v>4161</v>
      </c>
      <c r="E10041" s="391">
        <v>0.7</v>
      </c>
      <c r="F10041" s="418">
        <v>44484</v>
      </c>
      <c r="G10041" s="417" t="s">
        <v>2286</v>
      </c>
      <c r="I10041" s="379">
        <f t="shared" ca="1" si="543"/>
        <v>-87</v>
      </c>
      <c r="J10041" s="379">
        <f t="shared" ca="1" si="544"/>
        <v>-61</v>
      </c>
      <c r="K10041" s="391" t="str">
        <f t="shared" ca="1" si="545"/>
        <v>19,25</v>
      </c>
    </row>
    <row r="10042" spans="1:11">
      <c r="A10042" s="417" t="s">
        <v>2155</v>
      </c>
      <c r="B10042" s="417" t="s">
        <v>7214</v>
      </c>
      <c r="C10042" s="417" t="s">
        <v>2332</v>
      </c>
      <c r="D10042" s="417" t="s">
        <v>2398</v>
      </c>
      <c r="E10042" s="391">
        <v>1.53</v>
      </c>
      <c r="F10042" s="418">
        <v>44484</v>
      </c>
      <c r="G10042" s="417" t="s">
        <v>2286</v>
      </c>
      <c r="I10042" s="379">
        <f t="shared" ca="1" si="543"/>
        <v>-87</v>
      </c>
      <c r="J10042" s="379">
        <f t="shared" ca="1" si="544"/>
        <v>-61</v>
      </c>
      <c r="K10042" s="391" t="str">
        <f t="shared" ca="1" si="545"/>
        <v>19,50</v>
      </c>
    </row>
    <row r="10043" spans="1:11">
      <c r="A10043" s="417" t="s">
        <v>2155</v>
      </c>
      <c r="B10043" s="417" t="s">
        <v>8773</v>
      </c>
      <c r="C10043" s="417" t="s">
        <v>2332</v>
      </c>
      <c r="D10043" s="417" t="s">
        <v>2399</v>
      </c>
      <c r="E10043" s="391">
        <v>0.65</v>
      </c>
      <c r="F10043" s="418">
        <v>44484</v>
      </c>
      <c r="G10043" s="417" t="s">
        <v>2286</v>
      </c>
      <c r="I10043" s="379">
        <f t="shared" ca="1" si="543"/>
        <v>-87</v>
      </c>
      <c r="J10043" s="379">
        <f t="shared" ca="1" si="544"/>
        <v>-61</v>
      </c>
      <c r="K10043" s="391" t="str">
        <f t="shared" ca="1" si="545"/>
        <v>20,00</v>
      </c>
    </row>
    <row r="10044" spans="1:11">
      <c r="A10044" s="417" t="s">
        <v>2155</v>
      </c>
      <c r="B10044" s="417" t="s">
        <v>5665</v>
      </c>
      <c r="C10044" s="417" t="s">
        <v>2332</v>
      </c>
      <c r="D10044" s="417" t="s">
        <v>2399</v>
      </c>
      <c r="E10044" s="391">
        <v>1.1000000000000001</v>
      </c>
      <c r="F10044" s="418">
        <v>44855</v>
      </c>
      <c r="G10044" s="417" t="s">
        <v>2286</v>
      </c>
      <c r="I10044" s="379">
        <f t="shared" ca="1" si="543"/>
        <v>284</v>
      </c>
      <c r="J10044" s="379">
        <f t="shared" ca="1" si="544"/>
        <v>199</v>
      </c>
      <c r="K10044" s="391" t="str">
        <f t="shared" ca="1" si="545"/>
        <v>20,00</v>
      </c>
    </row>
    <row r="10045" spans="1:11">
      <c r="A10045" s="417" t="s">
        <v>2155</v>
      </c>
      <c r="B10045" s="417" t="s">
        <v>5666</v>
      </c>
      <c r="C10045" s="417" t="s">
        <v>2332</v>
      </c>
      <c r="D10045" s="417" t="s">
        <v>2435</v>
      </c>
      <c r="E10045" s="391">
        <v>1</v>
      </c>
      <c r="F10045" s="418">
        <v>44484</v>
      </c>
      <c r="G10045" s="417" t="s">
        <v>2286</v>
      </c>
      <c r="I10045" s="379">
        <f t="shared" ca="1" si="543"/>
        <v>-87</v>
      </c>
      <c r="J10045" s="379">
        <f t="shared" ca="1" si="544"/>
        <v>-61</v>
      </c>
      <c r="K10045" s="391" t="str">
        <f t="shared" ca="1" si="545"/>
        <v>20,50</v>
      </c>
    </row>
    <row r="10046" spans="1:11">
      <c r="A10046" s="417" t="s">
        <v>2155</v>
      </c>
      <c r="B10046" s="417" t="s">
        <v>5667</v>
      </c>
      <c r="C10046" s="417" t="s">
        <v>2332</v>
      </c>
      <c r="D10046" s="417" t="s">
        <v>2400</v>
      </c>
      <c r="E10046" s="391">
        <v>1.1100000000000001</v>
      </c>
      <c r="F10046" s="418">
        <v>44484</v>
      </c>
      <c r="G10046" s="417" t="s">
        <v>2286</v>
      </c>
      <c r="I10046" s="379">
        <f t="shared" ca="1" si="543"/>
        <v>-87</v>
      </c>
      <c r="J10046" s="379">
        <f t="shared" ca="1" si="544"/>
        <v>-61</v>
      </c>
      <c r="K10046" s="391" t="str">
        <f t="shared" ca="1" si="545"/>
        <v>21,00</v>
      </c>
    </row>
    <row r="10047" spans="1:11">
      <c r="A10047" s="417" t="s">
        <v>2155</v>
      </c>
      <c r="B10047" s="417" t="s">
        <v>7215</v>
      </c>
      <c r="C10047" s="417" t="s">
        <v>2332</v>
      </c>
      <c r="D10047" s="417" t="s">
        <v>2436</v>
      </c>
      <c r="E10047" s="391">
        <v>0.01</v>
      </c>
      <c r="F10047" s="418">
        <v>44484</v>
      </c>
      <c r="G10047" s="417" t="s">
        <v>2286</v>
      </c>
      <c r="I10047" s="379">
        <f t="shared" ca="1" si="543"/>
        <v>-87</v>
      </c>
      <c r="J10047" s="379">
        <f t="shared" ca="1" si="544"/>
        <v>-61</v>
      </c>
      <c r="K10047" s="391" t="str">
        <f t="shared" ca="1" si="545"/>
        <v>21,50</v>
      </c>
    </row>
    <row r="10048" spans="1:11">
      <c r="A10048" s="417" t="s">
        <v>2155</v>
      </c>
      <c r="B10048" s="417" t="s">
        <v>8774</v>
      </c>
      <c r="C10048" s="417" t="s">
        <v>2332</v>
      </c>
      <c r="D10048" s="417" t="s">
        <v>2426</v>
      </c>
      <c r="E10048" s="391">
        <v>1.2</v>
      </c>
      <c r="F10048" s="418">
        <v>44484</v>
      </c>
      <c r="G10048" s="417" t="s">
        <v>2286</v>
      </c>
      <c r="I10048" s="379">
        <f t="shared" ca="1" si="543"/>
        <v>-87</v>
      </c>
      <c r="J10048" s="379">
        <f t="shared" ca="1" si="544"/>
        <v>-61</v>
      </c>
      <c r="K10048" s="391" t="str">
        <f t="shared" ca="1" si="545"/>
        <v>22,00</v>
      </c>
    </row>
    <row r="10049" spans="1:11">
      <c r="A10049" s="417" t="s">
        <v>2155</v>
      </c>
      <c r="B10049" s="417" t="s">
        <v>5668</v>
      </c>
      <c r="C10049" s="417" t="s">
        <v>2332</v>
      </c>
      <c r="D10049" s="417" t="s">
        <v>4092</v>
      </c>
      <c r="E10049" s="391">
        <v>4.18</v>
      </c>
      <c r="F10049" s="418">
        <v>44484</v>
      </c>
      <c r="G10049" s="417" t="s">
        <v>2286</v>
      </c>
      <c r="I10049" s="379">
        <f t="shared" ca="1" si="543"/>
        <v>-87</v>
      </c>
      <c r="J10049" s="379">
        <f t="shared" ca="1" si="544"/>
        <v>-61</v>
      </c>
      <c r="K10049" s="391" t="str">
        <f t="shared" ca="1" si="545"/>
        <v>22,50</v>
      </c>
    </row>
    <row r="10050" spans="1:11">
      <c r="A10050" s="417" t="s">
        <v>2155</v>
      </c>
      <c r="B10050" s="417" t="s">
        <v>8775</v>
      </c>
      <c r="C10050" s="417" t="s">
        <v>2332</v>
      </c>
      <c r="D10050" s="417" t="s">
        <v>2378</v>
      </c>
      <c r="E10050" s="391">
        <v>1.4</v>
      </c>
      <c r="F10050" s="418">
        <v>44484</v>
      </c>
      <c r="G10050" s="417" t="s">
        <v>2286</v>
      </c>
      <c r="I10050" s="379">
        <f t="shared" ca="1" si="543"/>
        <v>-87</v>
      </c>
      <c r="J10050" s="379">
        <f t="shared" ca="1" si="544"/>
        <v>-61</v>
      </c>
      <c r="K10050" s="391" t="str">
        <f t="shared" ca="1" si="545"/>
        <v>23,00</v>
      </c>
    </row>
    <row r="10051" spans="1:11">
      <c r="A10051" s="417" t="s">
        <v>2155</v>
      </c>
      <c r="B10051" s="417" t="s">
        <v>5669</v>
      </c>
      <c r="C10051" s="417" t="s">
        <v>2332</v>
      </c>
      <c r="D10051" s="417" t="s">
        <v>2380</v>
      </c>
      <c r="E10051" s="391">
        <v>1.75</v>
      </c>
      <c r="F10051" s="418">
        <v>44484</v>
      </c>
      <c r="G10051" s="417" t="s">
        <v>2286</v>
      </c>
      <c r="I10051" s="379">
        <f t="shared" ca="1" si="543"/>
        <v>-87</v>
      </c>
      <c r="J10051" s="379">
        <f t="shared" ca="1" si="544"/>
        <v>-61</v>
      </c>
      <c r="K10051" s="391" t="str">
        <f t="shared" ca="1" si="545"/>
        <v>23,50</v>
      </c>
    </row>
    <row r="10052" spans="1:11">
      <c r="A10052" s="417" t="s">
        <v>2155</v>
      </c>
      <c r="B10052" s="417" t="s">
        <v>8776</v>
      </c>
      <c r="C10052" s="417" t="s">
        <v>2332</v>
      </c>
      <c r="D10052" s="417" t="s">
        <v>2414</v>
      </c>
      <c r="E10052" s="391">
        <v>1.23</v>
      </c>
      <c r="F10052" s="418">
        <v>44484</v>
      </c>
      <c r="G10052" s="417" t="s">
        <v>2286</v>
      </c>
      <c r="I10052" s="379">
        <f t="shared" ca="1" si="543"/>
        <v>-87</v>
      </c>
      <c r="J10052" s="379">
        <f t="shared" ca="1" si="544"/>
        <v>-61</v>
      </c>
      <c r="K10052" s="391" t="str">
        <f t="shared" ca="1" si="545"/>
        <v>24,00</v>
      </c>
    </row>
    <row r="10053" spans="1:11">
      <c r="A10053" s="417" t="s">
        <v>2155</v>
      </c>
      <c r="B10053" s="417" t="s">
        <v>8777</v>
      </c>
      <c r="C10053" s="417" t="s">
        <v>2332</v>
      </c>
      <c r="D10053" s="417" t="s">
        <v>2402</v>
      </c>
      <c r="E10053" s="391">
        <v>1.46</v>
      </c>
      <c r="F10053" s="418">
        <v>44484</v>
      </c>
      <c r="G10053" s="417" t="s">
        <v>2286</v>
      </c>
      <c r="I10053" s="379">
        <f t="shared" ca="1" si="543"/>
        <v>-87</v>
      </c>
      <c r="J10053" s="379">
        <f t="shared" ca="1" si="544"/>
        <v>-61</v>
      </c>
      <c r="K10053" s="391" t="str">
        <f t="shared" ca="1" si="545"/>
        <v>25,00</v>
      </c>
    </row>
    <row r="10054" spans="1:11">
      <c r="A10054" s="417" t="s">
        <v>2155</v>
      </c>
      <c r="B10054" s="417" t="s">
        <v>13921</v>
      </c>
      <c r="C10054" s="417" t="s">
        <v>2332</v>
      </c>
      <c r="D10054" s="417" t="s">
        <v>2403</v>
      </c>
      <c r="E10054" s="391">
        <v>1.78</v>
      </c>
      <c r="F10054" s="418">
        <v>44484</v>
      </c>
      <c r="G10054" s="417" t="s">
        <v>2286</v>
      </c>
      <c r="I10054" s="379">
        <f t="shared" ca="1" si="543"/>
        <v>-87</v>
      </c>
      <c r="J10054" s="379">
        <f t="shared" ca="1" si="544"/>
        <v>-61</v>
      </c>
      <c r="K10054" s="391" t="str">
        <f t="shared" ca="1" si="545"/>
        <v>26,00</v>
      </c>
    </row>
    <row r="10055" spans="1:11">
      <c r="A10055" s="417" t="s">
        <v>2155</v>
      </c>
      <c r="B10055" s="417" t="s">
        <v>13922</v>
      </c>
      <c r="C10055" s="417" t="s">
        <v>2332</v>
      </c>
      <c r="D10055" s="417" t="s">
        <v>2404</v>
      </c>
      <c r="E10055" s="391">
        <v>2.09</v>
      </c>
      <c r="F10055" s="418">
        <v>44484</v>
      </c>
      <c r="G10055" s="417" t="s">
        <v>2286</v>
      </c>
      <c r="I10055" s="379">
        <f t="shared" ca="1" si="543"/>
        <v>-87</v>
      </c>
      <c r="J10055" s="379">
        <f t="shared" ca="1" si="544"/>
        <v>-61</v>
      </c>
      <c r="K10055" s="391" t="str">
        <f t="shared" ca="1" si="545"/>
        <v>27,00</v>
      </c>
    </row>
    <row r="10056" spans="1:11">
      <c r="A10056" s="417" t="s">
        <v>2155</v>
      </c>
      <c r="B10056" s="417" t="s">
        <v>13923</v>
      </c>
      <c r="C10056" s="417" t="s">
        <v>2332</v>
      </c>
      <c r="D10056" s="417" t="s">
        <v>2407</v>
      </c>
      <c r="E10056" s="391">
        <v>2.5</v>
      </c>
      <c r="F10056" s="418">
        <v>44484</v>
      </c>
      <c r="G10056" s="417" t="s">
        <v>2286</v>
      </c>
      <c r="I10056" s="379">
        <f t="shared" ca="1" si="543"/>
        <v>-87</v>
      </c>
      <c r="J10056" s="379">
        <f t="shared" ca="1" si="544"/>
        <v>-61</v>
      </c>
      <c r="K10056" s="391" t="str">
        <f t="shared" ca="1" si="545"/>
        <v>28,00</v>
      </c>
    </row>
    <row r="10057" spans="1:11">
      <c r="A10057" s="417" t="s">
        <v>2155</v>
      </c>
      <c r="B10057" s="417" t="s">
        <v>13924</v>
      </c>
      <c r="C10057" s="417" t="s">
        <v>2332</v>
      </c>
      <c r="D10057" s="417" t="s">
        <v>2408</v>
      </c>
      <c r="E10057" s="391">
        <v>2.94</v>
      </c>
      <c r="F10057" s="418">
        <v>44484</v>
      </c>
      <c r="G10057" s="417" t="s">
        <v>2286</v>
      </c>
      <c r="I10057" s="379">
        <f t="shared" ca="1" si="543"/>
        <v>-87</v>
      </c>
      <c r="J10057" s="379">
        <f t="shared" ca="1" si="544"/>
        <v>-61</v>
      </c>
      <c r="K10057" s="391" t="str">
        <f t="shared" ca="1" si="545"/>
        <v>29,00</v>
      </c>
    </row>
    <row r="10058" spans="1:11">
      <c r="A10058" s="417" t="s">
        <v>2155</v>
      </c>
      <c r="B10058" s="417" t="s">
        <v>13925</v>
      </c>
      <c r="C10058" s="417" t="s">
        <v>2332</v>
      </c>
      <c r="D10058" s="417" t="s">
        <v>2409</v>
      </c>
      <c r="E10058" s="391">
        <v>3.26</v>
      </c>
      <c r="F10058" s="418">
        <v>44484</v>
      </c>
      <c r="G10058" s="417" t="s">
        <v>2286</v>
      </c>
      <c r="I10058" s="379">
        <f t="shared" ref="I10058:I10121" ca="1" si="546">IF(F10058&lt;&gt;"",F10058-$I$199,"")</f>
        <v>-87</v>
      </c>
      <c r="J10058" s="379">
        <f t="shared" ref="J10058:J10121" ca="1" si="547">IF(I10058&lt;&gt;"",NETWORKDAYS($I$199,F10058-1,$N$201:$N$224),"")</f>
        <v>-61</v>
      </c>
      <c r="K10058" s="391" t="str">
        <f t="shared" ref="K10058:K10121" ca="1" si="548">IF(I10058&lt;&gt;"",RIGHT(D10058,LEN(D10058)-FIND(" ",D10058)),"")</f>
        <v>30,00</v>
      </c>
    </row>
    <row r="10059" spans="1:11">
      <c r="A10059" s="417" t="s">
        <v>2155</v>
      </c>
      <c r="B10059" s="417" t="s">
        <v>17458</v>
      </c>
      <c r="C10059" s="417" t="s">
        <v>2332</v>
      </c>
      <c r="D10059" s="417" t="s">
        <v>2410</v>
      </c>
      <c r="E10059" s="391">
        <v>3.81</v>
      </c>
      <c r="F10059" s="418">
        <v>44484</v>
      </c>
      <c r="G10059" s="417" t="s">
        <v>2286</v>
      </c>
      <c r="I10059" s="379">
        <f t="shared" ca="1" si="546"/>
        <v>-87</v>
      </c>
      <c r="J10059" s="379">
        <f t="shared" ca="1" si="547"/>
        <v>-61</v>
      </c>
      <c r="K10059" s="391" t="str">
        <f t="shared" ca="1" si="548"/>
        <v>31,00</v>
      </c>
    </row>
    <row r="10060" spans="1:11">
      <c r="A10060" s="417" t="s">
        <v>2155</v>
      </c>
      <c r="B10060" s="417" t="s">
        <v>17459</v>
      </c>
      <c r="C10060" s="417" t="s">
        <v>2332</v>
      </c>
      <c r="D10060" s="417" t="s">
        <v>2411</v>
      </c>
      <c r="E10060" s="391">
        <v>4.2300000000000004</v>
      </c>
      <c r="F10060" s="418">
        <v>44484</v>
      </c>
      <c r="G10060" s="417" t="s">
        <v>2286</v>
      </c>
      <c r="I10060" s="379">
        <f t="shared" ca="1" si="546"/>
        <v>-87</v>
      </c>
      <c r="J10060" s="379">
        <f t="shared" ca="1" si="547"/>
        <v>-61</v>
      </c>
      <c r="K10060" s="391" t="str">
        <f t="shared" ca="1" si="548"/>
        <v>32,00</v>
      </c>
    </row>
    <row r="10061" spans="1:11">
      <c r="A10061" s="417" t="s">
        <v>2155</v>
      </c>
      <c r="B10061" s="417" t="s">
        <v>18038</v>
      </c>
      <c r="C10061" s="417" t="s">
        <v>2332</v>
      </c>
      <c r="D10061" s="417" t="s">
        <v>2390</v>
      </c>
      <c r="E10061" s="391">
        <v>4.9400000000000004</v>
      </c>
      <c r="F10061" s="418">
        <v>44484</v>
      </c>
      <c r="G10061" s="417" t="s">
        <v>2286</v>
      </c>
      <c r="I10061" s="379">
        <f t="shared" ca="1" si="546"/>
        <v>-87</v>
      </c>
      <c r="J10061" s="379">
        <f t="shared" ca="1" si="547"/>
        <v>-61</v>
      </c>
      <c r="K10061" s="391" t="str">
        <f t="shared" ca="1" si="548"/>
        <v>33,00</v>
      </c>
    </row>
    <row r="10062" spans="1:11">
      <c r="A10062" s="417" t="s">
        <v>2155</v>
      </c>
      <c r="B10062" s="417" t="s">
        <v>8778</v>
      </c>
      <c r="C10062" s="417" t="s">
        <v>2332</v>
      </c>
      <c r="D10062" s="417" t="s">
        <v>2402</v>
      </c>
      <c r="E10062" s="391">
        <v>1.8</v>
      </c>
      <c r="F10062" s="418">
        <v>44519</v>
      </c>
      <c r="G10062" s="417" t="s">
        <v>2286</v>
      </c>
      <c r="I10062" s="379">
        <f t="shared" ca="1" si="546"/>
        <v>-52</v>
      </c>
      <c r="J10062" s="379">
        <f t="shared" ca="1" si="547"/>
        <v>-38</v>
      </c>
      <c r="K10062" s="391" t="str">
        <f t="shared" ca="1" si="548"/>
        <v>25,00</v>
      </c>
    </row>
    <row r="10063" spans="1:11">
      <c r="A10063" s="417" t="s">
        <v>2155</v>
      </c>
      <c r="B10063" s="417" t="s">
        <v>8779</v>
      </c>
      <c r="C10063" s="417" t="s">
        <v>2332</v>
      </c>
      <c r="D10063" s="417" t="s">
        <v>2410</v>
      </c>
      <c r="E10063" s="391">
        <v>8.68</v>
      </c>
      <c r="F10063" s="418">
        <v>44519</v>
      </c>
      <c r="G10063" s="417" t="s">
        <v>2286</v>
      </c>
      <c r="I10063" s="379">
        <f t="shared" ca="1" si="546"/>
        <v>-52</v>
      </c>
      <c r="J10063" s="379">
        <f t="shared" ca="1" si="547"/>
        <v>-38</v>
      </c>
      <c r="K10063" s="391" t="str">
        <f t="shared" ca="1" si="548"/>
        <v>31,00</v>
      </c>
    </row>
    <row r="10064" spans="1:11">
      <c r="A10064" s="417" t="s">
        <v>2155</v>
      </c>
      <c r="B10064" s="417" t="s">
        <v>5670</v>
      </c>
      <c r="C10064" s="417" t="s">
        <v>2332</v>
      </c>
      <c r="D10064" s="417" t="s">
        <v>5456</v>
      </c>
      <c r="E10064" s="391">
        <v>7.04</v>
      </c>
      <c r="F10064" s="418">
        <v>44547</v>
      </c>
      <c r="G10064" s="417" t="s">
        <v>2286</v>
      </c>
      <c r="I10064" s="379">
        <f t="shared" ca="1" si="546"/>
        <v>-24</v>
      </c>
      <c r="J10064" s="379">
        <f t="shared" ca="1" si="547"/>
        <v>-18</v>
      </c>
      <c r="K10064" s="391" t="str">
        <f t="shared" ca="1" si="548"/>
        <v>26,89</v>
      </c>
    </row>
    <row r="10065" spans="1:11">
      <c r="A10065" s="417" t="s">
        <v>2155</v>
      </c>
      <c r="B10065" s="417" t="s">
        <v>13926</v>
      </c>
      <c r="C10065" s="417" t="s">
        <v>2332</v>
      </c>
      <c r="D10065" s="417" t="s">
        <v>2426</v>
      </c>
      <c r="E10065" s="391">
        <v>2.58</v>
      </c>
      <c r="F10065" s="418">
        <v>44911</v>
      </c>
      <c r="G10065" s="417" t="s">
        <v>2286</v>
      </c>
      <c r="I10065" s="379">
        <f t="shared" ca="1" si="546"/>
        <v>340</v>
      </c>
      <c r="J10065" s="379">
        <f t="shared" ca="1" si="547"/>
        <v>239</v>
      </c>
      <c r="K10065" s="391" t="str">
        <f t="shared" ca="1" si="548"/>
        <v>22,00</v>
      </c>
    </row>
    <row r="10066" spans="1:11">
      <c r="A10066" s="417" t="s">
        <v>2155</v>
      </c>
      <c r="B10066" s="417" t="s">
        <v>18670</v>
      </c>
      <c r="C10066" s="417" t="s">
        <v>2332</v>
      </c>
      <c r="D10066" s="417" t="s">
        <v>18648</v>
      </c>
      <c r="E10066" s="391">
        <v>1.46</v>
      </c>
      <c r="F10066" s="418">
        <v>44547</v>
      </c>
      <c r="G10066" s="417" t="s">
        <v>2286</v>
      </c>
      <c r="I10066" s="379">
        <f t="shared" ca="1" si="546"/>
        <v>-24</v>
      </c>
      <c r="J10066" s="379">
        <f t="shared" ca="1" si="547"/>
        <v>-18</v>
      </c>
      <c r="K10066" s="391" t="str">
        <f t="shared" ca="1" si="548"/>
        <v>23,39</v>
      </c>
    </row>
    <row r="10067" spans="1:11">
      <c r="A10067" s="417" t="s">
        <v>2155</v>
      </c>
      <c r="B10067" s="417" t="s">
        <v>5671</v>
      </c>
      <c r="C10067" s="417" t="s">
        <v>2332</v>
      </c>
      <c r="D10067" s="417" t="s">
        <v>5460</v>
      </c>
      <c r="E10067" s="391">
        <v>2.2799999999999998</v>
      </c>
      <c r="F10067" s="418">
        <v>44547</v>
      </c>
      <c r="G10067" s="417" t="s">
        <v>2286</v>
      </c>
      <c r="I10067" s="379">
        <f t="shared" ca="1" si="546"/>
        <v>-24</v>
      </c>
      <c r="J10067" s="379">
        <f t="shared" ca="1" si="547"/>
        <v>-18</v>
      </c>
      <c r="K10067" s="391" t="str">
        <f t="shared" ca="1" si="548"/>
        <v>25,64</v>
      </c>
    </row>
    <row r="10068" spans="1:11">
      <c r="A10068" s="417" t="s">
        <v>2155</v>
      </c>
      <c r="B10068" s="417" t="s">
        <v>5672</v>
      </c>
      <c r="C10068" s="417" t="s">
        <v>2332</v>
      </c>
      <c r="D10068" s="417" t="s">
        <v>5462</v>
      </c>
      <c r="E10068" s="391">
        <v>2.2000000000000002</v>
      </c>
      <c r="F10068" s="418">
        <v>44547</v>
      </c>
      <c r="G10068" s="417" t="s">
        <v>2286</v>
      </c>
      <c r="I10068" s="379">
        <f t="shared" ca="1" si="546"/>
        <v>-24</v>
      </c>
      <c r="J10068" s="379">
        <f t="shared" ca="1" si="547"/>
        <v>-18</v>
      </c>
      <c r="K10068" s="391" t="str">
        <f t="shared" ca="1" si="548"/>
        <v>26,64</v>
      </c>
    </row>
    <row r="10069" spans="1:11">
      <c r="A10069" s="417" t="s">
        <v>2155</v>
      </c>
      <c r="B10069" s="417" t="s">
        <v>13927</v>
      </c>
      <c r="C10069" s="417" t="s">
        <v>2332</v>
      </c>
      <c r="D10069" s="417" t="s">
        <v>13805</v>
      </c>
      <c r="E10069" s="391">
        <v>4.07</v>
      </c>
      <c r="F10069" s="418">
        <v>44547</v>
      </c>
      <c r="G10069" s="417" t="s">
        <v>2286</v>
      </c>
      <c r="I10069" s="379">
        <f t="shared" ca="1" si="546"/>
        <v>-24</v>
      </c>
      <c r="J10069" s="379">
        <f t="shared" ca="1" si="547"/>
        <v>-18</v>
      </c>
      <c r="K10069" s="391" t="str">
        <f t="shared" ca="1" si="548"/>
        <v>27,14</v>
      </c>
    </row>
    <row r="10070" spans="1:11">
      <c r="A10070" s="417" t="s">
        <v>2155</v>
      </c>
      <c r="B10070" s="417" t="s">
        <v>5673</v>
      </c>
      <c r="C10070" s="417" t="s">
        <v>2332</v>
      </c>
      <c r="D10070" s="417" t="s">
        <v>5464</v>
      </c>
      <c r="E10070" s="391">
        <v>3.74</v>
      </c>
      <c r="F10070" s="418">
        <v>44547</v>
      </c>
      <c r="G10070" s="417" t="s">
        <v>2286</v>
      </c>
      <c r="I10070" s="379">
        <f t="shared" ca="1" si="546"/>
        <v>-24</v>
      </c>
      <c r="J10070" s="379">
        <f t="shared" ca="1" si="547"/>
        <v>-18</v>
      </c>
      <c r="K10070" s="391" t="str">
        <f t="shared" ca="1" si="548"/>
        <v>27,64</v>
      </c>
    </row>
    <row r="10071" spans="1:11">
      <c r="A10071" s="417" t="s">
        <v>2155</v>
      </c>
      <c r="B10071" s="417" t="s">
        <v>18671</v>
      </c>
      <c r="C10071" s="417" t="s">
        <v>2332</v>
      </c>
      <c r="D10071" s="417" t="s">
        <v>18650</v>
      </c>
      <c r="E10071" s="391">
        <v>4.1900000000000004</v>
      </c>
      <c r="F10071" s="418">
        <v>44547</v>
      </c>
      <c r="G10071" s="417" t="s">
        <v>2286</v>
      </c>
      <c r="I10071" s="379">
        <f t="shared" ca="1" si="546"/>
        <v>-24</v>
      </c>
      <c r="J10071" s="379">
        <f t="shared" ca="1" si="547"/>
        <v>-18</v>
      </c>
      <c r="K10071" s="391" t="str">
        <f t="shared" ca="1" si="548"/>
        <v>29,39</v>
      </c>
    </row>
    <row r="10072" spans="1:11">
      <c r="A10072" s="417" t="s">
        <v>2155</v>
      </c>
      <c r="B10072" s="417" t="s">
        <v>5674</v>
      </c>
      <c r="C10072" s="417" t="s">
        <v>2332</v>
      </c>
      <c r="D10072" s="417" t="s">
        <v>5466</v>
      </c>
      <c r="E10072" s="391">
        <v>3.56</v>
      </c>
      <c r="F10072" s="418">
        <v>44547</v>
      </c>
      <c r="G10072" s="417" t="s">
        <v>2286</v>
      </c>
      <c r="I10072" s="379">
        <f t="shared" ca="1" si="546"/>
        <v>-24</v>
      </c>
      <c r="J10072" s="379">
        <f t="shared" ca="1" si="547"/>
        <v>-18</v>
      </c>
      <c r="K10072" s="391" t="str">
        <f t="shared" ca="1" si="548"/>
        <v>29,64</v>
      </c>
    </row>
    <row r="10073" spans="1:11">
      <c r="A10073" s="417" t="s">
        <v>2155</v>
      </c>
      <c r="B10073" s="417" t="s">
        <v>18039</v>
      </c>
      <c r="C10073" s="417" t="s">
        <v>2332</v>
      </c>
      <c r="D10073" s="417" t="s">
        <v>16248</v>
      </c>
      <c r="E10073" s="391">
        <v>3.7</v>
      </c>
      <c r="F10073" s="418">
        <v>44547</v>
      </c>
      <c r="G10073" s="417" t="s">
        <v>2286</v>
      </c>
      <c r="I10073" s="379">
        <f t="shared" ca="1" si="546"/>
        <v>-24</v>
      </c>
      <c r="J10073" s="379">
        <f t="shared" ca="1" si="547"/>
        <v>-18</v>
      </c>
      <c r="K10073" s="391" t="str">
        <f t="shared" ca="1" si="548"/>
        <v>30,14</v>
      </c>
    </row>
    <row r="10074" spans="1:11">
      <c r="A10074" s="417" t="s">
        <v>2155</v>
      </c>
      <c r="B10074" s="417" t="s">
        <v>13928</v>
      </c>
      <c r="C10074" s="417" t="s">
        <v>2332</v>
      </c>
      <c r="D10074" s="417" t="s">
        <v>5050</v>
      </c>
      <c r="E10074" s="391">
        <v>5.7</v>
      </c>
      <c r="F10074" s="418">
        <v>44911</v>
      </c>
      <c r="G10074" s="417" t="s">
        <v>2286</v>
      </c>
      <c r="I10074" s="379">
        <f t="shared" ca="1" si="546"/>
        <v>340</v>
      </c>
      <c r="J10074" s="379">
        <f t="shared" ca="1" si="547"/>
        <v>239</v>
      </c>
      <c r="K10074" s="391" t="str">
        <f t="shared" ca="1" si="548"/>
        <v>31,50</v>
      </c>
    </row>
    <row r="10075" spans="1:11">
      <c r="A10075" s="417" t="s">
        <v>2155</v>
      </c>
      <c r="B10075" s="417" t="s">
        <v>13929</v>
      </c>
      <c r="C10075" s="417" t="s">
        <v>2332</v>
      </c>
      <c r="D10075" s="417" t="s">
        <v>5062</v>
      </c>
      <c r="E10075" s="391">
        <v>5.7</v>
      </c>
      <c r="F10075" s="418">
        <v>44911</v>
      </c>
      <c r="G10075" s="417" t="s">
        <v>2286</v>
      </c>
      <c r="I10075" s="379">
        <f t="shared" ca="1" si="546"/>
        <v>340</v>
      </c>
      <c r="J10075" s="379">
        <f t="shared" ca="1" si="547"/>
        <v>239</v>
      </c>
      <c r="K10075" s="391" t="str">
        <f t="shared" ca="1" si="548"/>
        <v>31,75</v>
      </c>
    </row>
    <row r="10076" spans="1:11">
      <c r="A10076" s="417" t="s">
        <v>2155</v>
      </c>
      <c r="B10076" s="417" t="s">
        <v>5675</v>
      </c>
      <c r="C10076" s="417" t="s">
        <v>2332</v>
      </c>
      <c r="D10076" s="417" t="s">
        <v>5468</v>
      </c>
      <c r="E10076" s="391">
        <v>6.62</v>
      </c>
      <c r="F10076" s="418">
        <v>44547</v>
      </c>
      <c r="G10076" s="417" t="s">
        <v>2286</v>
      </c>
      <c r="I10076" s="379">
        <f t="shared" ca="1" si="546"/>
        <v>-24</v>
      </c>
      <c r="J10076" s="379">
        <f t="shared" ca="1" si="547"/>
        <v>-18</v>
      </c>
      <c r="K10076" s="391" t="str">
        <f t="shared" ca="1" si="548"/>
        <v>32,64</v>
      </c>
    </row>
    <row r="10077" spans="1:11">
      <c r="A10077" s="417" t="s">
        <v>2155</v>
      </c>
      <c r="B10077" s="417" t="s">
        <v>5676</v>
      </c>
      <c r="C10077" s="417" t="s">
        <v>2332</v>
      </c>
      <c r="D10077" s="417" t="s">
        <v>5470</v>
      </c>
      <c r="E10077" s="391">
        <v>6.56</v>
      </c>
      <c r="F10077" s="418">
        <v>44547</v>
      </c>
      <c r="G10077" s="417" t="s">
        <v>2286</v>
      </c>
      <c r="I10077" s="379">
        <f t="shared" ca="1" si="546"/>
        <v>-24</v>
      </c>
      <c r="J10077" s="379">
        <f t="shared" ca="1" si="547"/>
        <v>-18</v>
      </c>
      <c r="K10077" s="391" t="str">
        <f t="shared" ca="1" si="548"/>
        <v>34,64</v>
      </c>
    </row>
    <row r="10078" spans="1:11">
      <c r="A10078" s="417" t="s">
        <v>2155</v>
      </c>
      <c r="B10078" s="417" t="s">
        <v>5677</v>
      </c>
      <c r="C10078" s="417" t="s">
        <v>2332</v>
      </c>
      <c r="D10078" s="417" t="s">
        <v>5472</v>
      </c>
      <c r="E10078" s="391">
        <v>7.45</v>
      </c>
      <c r="F10078" s="418">
        <v>44547</v>
      </c>
      <c r="G10078" s="417" t="s">
        <v>2286</v>
      </c>
      <c r="I10078" s="379">
        <f t="shared" ca="1" si="546"/>
        <v>-24</v>
      </c>
      <c r="J10078" s="379">
        <f t="shared" ca="1" si="547"/>
        <v>-18</v>
      </c>
      <c r="K10078" s="391" t="str">
        <f t="shared" ca="1" si="548"/>
        <v>36,64</v>
      </c>
    </row>
    <row r="10079" spans="1:11">
      <c r="A10079" s="417"/>
      <c r="B10079" s="417" t="s">
        <v>13930</v>
      </c>
      <c r="C10079" s="417" t="s">
        <v>2281</v>
      </c>
      <c r="D10079" s="417" t="s">
        <v>5121</v>
      </c>
      <c r="E10079" s="391">
        <v>0.65</v>
      </c>
      <c r="F10079" s="418">
        <v>44249</v>
      </c>
      <c r="G10079" s="417" t="s">
        <v>2283</v>
      </c>
      <c r="I10079" s="379">
        <f t="shared" ca="1" si="546"/>
        <v>-322</v>
      </c>
      <c r="J10079" s="379">
        <f t="shared" ca="1" si="547"/>
        <v>-224</v>
      </c>
      <c r="K10079" s="391" t="str">
        <f t="shared" ca="1" si="548"/>
        <v>21,97</v>
      </c>
    </row>
    <row r="10080" spans="1:11">
      <c r="A10080" s="417" t="s">
        <v>2155</v>
      </c>
      <c r="B10080" s="417" t="s">
        <v>13931</v>
      </c>
      <c r="C10080" s="417" t="s">
        <v>2332</v>
      </c>
      <c r="D10080" s="417" t="s">
        <v>5120</v>
      </c>
      <c r="E10080" s="391">
        <v>0.01</v>
      </c>
      <c r="F10080" s="418">
        <v>44249</v>
      </c>
      <c r="G10080" s="417" t="s">
        <v>2286</v>
      </c>
      <c r="I10080" s="379">
        <f t="shared" ca="1" si="546"/>
        <v>-322</v>
      </c>
      <c r="J10080" s="379">
        <f t="shared" ca="1" si="547"/>
        <v>-224</v>
      </c>
      <c r="K10080" s="391" t="str">
        <f t="shared" ca="1" si="548"/>
        <v>14,97</v>
      </c>
    </row>
    <row r="10081" spans="1:11">
      <c r="A10081" s="417" t="s">
        <v>2155</v>
      </c>
      <c r="B10081" s="417" t="s">
        <v>13932</v>
      </c>
      <c r="C10081" s="417" t="s">
        <v>2332</v>
      </c>
      <c r="D10081" s="417" t="s">
        <v>13933</v>
      </c>
      <c r="E10081" s="391">
        <v>0.43</v>
      </c>
      <c r="F10081" s="418">
        <v>44249</v>
      </c>
      <c r="G10081" s="417" t="s">
        <v>2286</v>
      </c>
      <c r="I10081" s="379">
        <f t="shared" ca="1" si="546"/>
        <v>-322</v>
      </c>
      <c r="J10081" s="379">
        <f t="shared" ca="1" si="547"/>
        <v>-224</v>
      </c>
      <c r="K10081" s="391" t="str">
        <f t="shared" ca="1" si="548"/>
        <v>17,47</v>
      </c>
    </row>
    <row r="10082" spans="1:11">
      <c r="A10082" s="417" t="s">
        <v>2155</v>
      </c>
      <c r="B10082" s="417" t="s">
        <v>18672</v>
      </c>
      <c r="C10082" s="417" t="s">
        <v>2281</v>
      </c>
      <c r="D10082" s="417" t="s">
        <v>9282</v>
      </c>
      <c r="E10082" s="391">
        <v>2</v>
      </c>
      <c r="F10082" s="418">
        <v>44270</v>
      </c>
      <c r="G10082" s="417" t="s">
        <v>2286</v>
      </c>
      <c r="I10082" s="379">
        <f t="shared" ca="1" si="546"/>
        <v>-301</v>
      </c>
      <c r="J10082" s="379">
        <f t="shared" ca="1" si="547"/>
        <v>-209</v>
      </c>
      <c r="K10082" s="391" t="str">
        <f t="shared" ca="1" si="548"/>
        <v>20,15</v>
      </c>
    </row>
    <row r="10083" spans="1:11">
      <c r="A10083" s="417" t="s">
        <v>2155</v>
      </c>
      <c r="B10083" s="417" t="s">
        <v>18040</v>
      </c>
      <c r="C10083" s="417" t="s">
        <v>2281</v>
      </c>
      <c r="D10083" s="417" t="s">
        <v>9298</v>
      </c>
      <c r="E10083" s="391">
        <v>1.8</v>
      </c>
      <c r="F10083" s="418">
        <v>44270</v>
      </c>
      <c r="G10083" s="417" t="s">
        <v>2286</v>
      </c>
      <c r="I10083" s="379">
        <f t="shared" ca="1" si="546"/>
        <v>-301</v>
      </c>
      <c r="J10083" s="379">
        <f t="shared" ca="1" si="547"/>
        <v>-209</v>
      </c>
      <c r="K10083" s="391" t="str">
        <f t="shared" ca="1" si="548"/>
        <v>20,65</v>
      </c>
    </row>
    <row r="10084" spans="1:11">
      <c r="A10084" s="417" t="s">
        <v>2155</v>
      </c>
      <c r="B10084" s="417" t="s">
        <v>18041</v>
      </c>
      <c r="C10084" s="417" t="s">
        <v>2281</v>
      </c>
      <c r="D10084" s="417" t="s">
        <v>9302</v>
      </c>
      <c r="E10084" s="391">
        <v>0.9</v>
      </c>
      <c r="F10084" s="418">
        <v>44270</v>
      </c>
      <c r="G10084" s="417" t="s">
        <v>2286</v>
      </c>
      <c r="I10084" s="379">
        <f t="shared" ca="1" si="546"/>
        <v>-301</v>
      </c>
      <c r="J10084" s="379">
        <f t="shared" ca="1" si="547"/>
        <v>-209</v>
      </c>
      <c r="K10084" s="391" t="str">
        <f t="shared" ca="1" si="548"/>
        <v>21,15</v>
      </c>
    </row>
    <row r="10085" spans="1:11">
      <c r="A10085" s="417" t="s">
        <v>2155</v>
      </c>
      <c r="B10085" s="417" t="s">
        <v>13934</v>
      </c>
      <c r="C10085" s="417" t="s">
        <v>2281</v>
      </c>
      <c r="D10085" s="417" t="s">
        <v>13935</v>
      </c>
      <c r="E10085" s="391">
        <v>0.09</v>
      </c>
      <c r="F10085" s="418">
        <v>44214</v>
      </c>
      <c r="G10085" s="417" t="s">
        <v>2283</v>
      </c>
      <c r="I10085" s="379">
        <f t="shared" ca="1" si="546"/>
        <v>-357</v>
      </c>
      <c r="J10085" s="379">
        <f t="shared" ca="1" si="547"/>
        <v>-247</v>
      </c>
      <c r="K10085" s="391" t="str">
        <f t="shared" ca="1" si="548"/>
        <v>2,78</v>
      </c>
    </row>
    <row r="10086" spans="1:11">
      <c r="A10086" s="417" t="s">
        <v>2155</v>
      </c>
      <c r="B10086" s="417" t="s">
        <v>13936</v>
      </c>
      <c r="C10086" s="417" t="s">
        <v>2281</v>
      </c>
      <c r="D10086" s="417" t="s">
        <v>13937</v>
      </c>
      <c r="E10086" s="391">
        <v>0.15</v>
      </c>
      <c r="F10086" s="418">
        <v>44214</v>
      </c>
      <c r="G10086" s="417" t="s">
        <v>2283</v>
      </c>
      <c r="I10086" s="379">
        <f t="shared" ca="1" si="546"/>
        <v>-357</v>
      </c>
      <c r="J10086" s="379">
        <f t="shared" ca="1" si="547"/>
        <v>-247</v>
      </c>
      <c r="K10086" s="391" t="str">
        <f t="shared" ca="1" si="548"/>
        <v>3,08</v>
      </c>
    </row>
    <row r="10087" spans="1:11">
      <c r="A10087" s="417" t="s">
        <v>2155</v>
      </c>
      <c r="B10087" s="417" t="s">
        <v>13938</v>
      </c>
      <c r="C10087" s="417" t="s">
        <v>2281</v>
      </c>
      <c r="D10087" s="417" t="s">
        <v>13939</v>
      </c>
      <c r="E10087" s="391">
        <v>0.08</v>
      </c>
      <c r="F10087" s="418">
        <v>44214</v>
      </c>
      <c r="G10087" s="417" t="s">
        <v>2283</v>
      </c>
      <c r="I10087" s="379">
        <f t="shared" ca="1" si="546"/>
        <v>-357</v>
      </c>
      <c r="J10087" s="379">
        <f t="shared" ca="1" si="547"/>
        <v>-247</v>
      </c>
      <c r="K10087" s="391" t="str">
        <f t="shared" ca="1" si="548"/>
        <v>3,18</v>
      </c>
    </row>
    <row r="10088" spans="1:11">
      <c r="A10088" s="417" t="s">
        <v>2155</v>
      </c>
      <c r="B10088" s="417" t="s">
        <v>18673</v>
      </c>
      <c r="C10088" s="417" t="s">
        <v>2281</v>
      </c>
      <c r="D10088" s="417" t="s">
        <v>13946</v>
      </c>
      <c r="E10088" s="391">
        <v>0.04</v>
      </c>
      <c r="F10088" s="418">
        <v>44214</v>
      </c>
      <c r="G10088" s="417" t="s">
        <v>2283</v>
      </c>
      <c r="I10088" s="379">
        <f t="shared" ca="1" si="546"/>
        <v>-357</v>
      </c>
      <c r="J10088" s="379">
        <f t="shared" ca="1" si="547"/>
        <v>-247</v>
      </c>
      <c r="K10088" s="391" t="str">
        <f t="shared" ca="1" si="548"/>
        <v>3,28</v>
      </c>
    </row>
    <row r="10089" spans="1:11">
      <c r="A10089" s="417" t="s">
        <v>2155</v>
      </c>
      <c r="B10089" s="417" t="s">
        <v>13940</v>
      </c>
      <c r="C10089" s="417" t="s">
        <v>2281</v>
      </c>
      <c r="D10089" s="417" t="s">
        <v>13941</v>
      </c>
      <c r="E10089" s="391">
        <v>0.02</v>
      </c>
      <c r="F10089" s="418">
        <v>44214</v>
      </c>
      <c r="G10089" s="417" t="s">
        <v>2283</v>
      </c>
      <c r="I10089" s="379">
        <f t="shared" ca="1" si="546"/>
        <v>-357</v>
      </c>
      <c r="J10089" s="379">
        <f t="shared" ca="1" si="547"/>
        <v>-247</v>
      </c>
      <c r="K10089" s="391" t="str">
        <f t="shared" ca="1" si="548"/>
        <v>3,38</v>
      </c>
    </row>
    <row r="10090" spans="1:11">
      <c r="A10090" s="417" t="s">
        <v>2155</v>
      </c>
      <c r="B10090" s="417" t="s">
        <v>13942</v>
      </c>
      <c r="C10090" s="417" t="s">
        <v>2281</v>
      </c>
      <c r="D10090" s="417" t="s">
        <v>13943</v>
      </c>
      <c r="E10090" s="391">
        <v>0.01</v>
      </c>
      <c r="F10090" s="418">
        <v>44214</v>
      </c>
      <c r="G10090" s="417" t="s">
        <v>2283</v>
      </c>
      <c r="I10090" s="379">
        <f t="shared" ca="1" si="546"/>
        <v>-357</v>
      </c>
      <c r="J10090" s="379">
        <f t="shared" ca="1" si="547"/>
        <v>-247</v>
      </c>
      <c r="K10090" s="391" t="str">
        <f t="shared" ca="1" si="548"/>
        <v>3,58</v>
      </c>
    </row>
    <row r="10091" spans="1:11">
      <c r="A10091" s="417" t="s">
        <v>2155</v>
      </c>
      <c r="B10091" s="417" t="s">
        <v>13944</v>
      </c>
      <c r="C10091" s="417" t="s">
        <v>2281</v>
      </c>
      <c r="D10091" s="417" t="s">
        <v>13935</v>
      </c>
      <c r="E10091" s="391">
        <v>0.28000000000000003</v>
      </c>
      <c r="F10091" s="418">
        <v>44249</v>
      </c>
      <c r="G10091" s="417" t="s">
        <v>2283</v>
      </c>
      <c r="I10091" s="379">
        <f t="shared" ca="1" si="546"/>
        <v>-322</v>
      </c>
      <c r="J10091" s="379">
        <f t="shared" ca="1" si="547"/>
        <v>-224</v>
      </c>
      <c r="K10091" s="391" t="str">
        <f t="shared" ca="1" si="548"/>
        <v>2,78</v>
      </c>
    </row>
    <row r="10092" spans="1:11">
      <c r="A10092" s="417" t="s">
        <v>2155</v>
      </c>
      <c r="B10092" s="417" t="s">
        <v>17460</v>
      </c>
      <c r="C10092" s="417" t="s">
        <v>2281</v>
      </c>
      <c r="D10092" s="417" t="s">
        <v>13937</v>
      </c>
      <c r="E10092" s="391">
        <v>0.21</v>
      </c>
      <c r="F10092" s="418">
        <v>44249</v>
      </c>
      <c r="G10092" s="417" t="s">
        <v>2283</v>
      </c>
      <c r="I10092" s="379">
        <f t="shared" ca="1" si="546"/>
        <v>-322</v>
      </c>
      <c r="J10092" s="379">
        <f t="shared" ca="1" si="547"/>
        <v>-224</v>
      </c>
      <c r="K10092" s="391" t="str">
        <f t="shared" ca="1" si="548"/>
        <v>3,08</v>
      </c>
    </row>
    <row r="10093" spans="1:11">
      <c r="A10093" s="417" t="s">
        <v>2155</v>
      </c>
      <c r="B10093" s="417" t="s">
        <v>18674</v>
      </c>
      <c r="C10093" s="417" t="s">
        <v>2281</v>
      </c>
      <c r="D10093" s="417" t="s">
        <v>13939</v>
      </c>
      <c r="E10093" s="391">
        <v>0.11</v>
      </c>
      <c r="F10093" s="418">
        <v>44249</v>
      </c>
      <c r="G10093" s="417" t="s">
        <v>2283</v>
      </c>
      <c r="I10093" s="379">
        <f t="shared" ca="1" si="546"/>
        <v>-322</v>
      </c>
      <c r="J10093" s="379">
        <f t="shared" ca="1" si="547"/>
        <v>-224</v>
      </c>
      <c r="K10093" s="391" t="str">
        <f t="shared" ca="1" si="548"/>
        <v>3,18</v>
      </c>
    </row>
    <row r="10094" spans="1:11">
      <c r="A10094" s="417" t="s">
        <v>2155</v>
      </c>
      <c r="B10094" s="417" t="s">
        <v>13945</v>
      </c>
      <c r="C10094" s="417" t="s">
        <v>2281</v>
      </c>
      <c r="D10094" s="417" t="s">
        <v>13946</v>
      </c>
      <c r="E10094" s="391">
        <v>0.38</v>
      </c>
      <c r="F10094" s="418">
        <v>44249</v>
      </c>
      <c r="G10094" s="417" t="s">
        <v>2283</v>
      </c>
      <c r="I10094" s="379">
        <f t="shared" ca="1" si="546"/>
        <v>-322</v>
      </c>
      <c r="J10094" s="379">
        <f t="shared" ca="1" si="547"/>
        <v>-224</v>
      </c>
      <c r="K10094" s="391" t="str">
        <f t="shared" ca="1" si="548"/>
        <v>3,28</v>
      </c>
    </row>
    <row r="10095" spans="1:11">
      <c r="A10095" s="417" t="s">
        <v>2155</v>
      </c>
      <c r="B10095" s="417" t="s">
        <v>18675</v>
      </c>
      <c r="C10095" s="417" t="s">
        <v>2281</v>
      </c>
      <c r="D10095" s="417" t="s">
        <v>13943</v>
      </c>
      <c r="E10095" s="391">
        <v>0.15</v>
      </c>
      <c r="F10095" s="418">
        <v>44249</v>
      </c>
      <c r="G10095" s="417" t="s">
        <v>2283</v>
      </c>
      <c r="I10095" s="379">
        <f t="shared" ca="1" si="546"/>
        <v>-322</v>
      </c>
      <c r="J10095" s="379">
        <f t="shared" ca="1" si="547"/>
        <v>-224</v>
      </c>
      <c r="K10095" s="391" t="str">
        <f t="shared" ca="1" si="548"/>
        <v>3,58</v>
      </c>
    </row>
    <row r="10096" spans="1:11">
      <c r="A10096" s="417" t="s">
        <v>2155</v>
      </c>
      <c r="B10096" s="417" t="s">
        <v>8780</v>
      </c>
      <c r="C10096" s="417" t="s">
        <v>2281</v>
      </c>
      <c r="D10096" s="417" t="s">
        <v>13939</v>
      </c>
      <c r="E10096" s="391">
        <v>0.19</v>
      </c>
      <c r="F10096" s="418">
        <v>44270</v>
      </c>
      <c r="G10096" s="417" t="s">
        <v>2283</v>
      </c>
      <c r="I10096" s="379">
        <f t="shared" ca="1" si="546"/>
        <v>-301</v>
      </c>
      <c r="J10096" s="379">
        <f t="shared" ca="1" si="547"/>
        <v>-209</v>
      </c>
      <c r="K10096" s="391" t="str">
        <f t="shared" ca="1" si="548"/>
        <v>3,18</v>
      </c>
    </row>
    <row r="10097" spans="1:11">
      <c r="A10097" s="417" t="s">
        <v>2155</v>
      </c>
      <c r="B10097" s="417" t="s">
        <v>18676</v>
      </c>
      <c r="C10097" s="417" t="s">
        <v>2332</v>
      </c>
      <c r="D10097" s="417" t="s">
        <v>13937</v>
      </c>
      <c r="E10097" s="391">
        <v>0.03</v>
      </c>
      <c r="F10097" s="418">
        <v>44214</v>
      </c>
      <c r="G10097" s="417" t="s">
        <v>2286</v>
      </c>
      <c r="I10097" s="379">
        <f t="shared" ca="1" si="546"/>
        <v>-357</v>
      </c>
      <c r="J10097" s="379">
        <f t="shared" ca="1" si="547"/>
        <v>-247</v>
      </c>
      <c r="K10097" s="391" t="str">
        <f t="shared" ca="1" si="548"/>
        <v>3,08</v>
      </c>
    </row>
    <row r="10098" spans="1:11">
      <c r="A10098" s="417" t="s">
        <v>2155</v>
      </c>
      <c r="B10098" s="417" t="s">
        <v>13947</v>
      </c>
      <c r="C10098" s="417" t="s">
        <v>2332</v>
      </c>
      <c r="D10098" s="417" t="s">
        <v>13946</v>
      </c>
      <c r="E10098" s="391">
        <v>0.26</v>
      </c>
      <c r="F10098" s="418">
        <v>44214</v>
      </c>
      <c r="G10098" s="417" t="s">
        <v>2286</v>
      </c>
      <c r="I10098" s="379">
        <f t="shared" ca="1" si="546"/>
        <v>-357</v>
      </c>
      <c r="J10098" s="379">
        <f t="shared" ca="1" si="547"/>
        <v>-247</v>
      </c>
      <c r="K10098" s="391" t="str">
        <f t="shared" ca="1" si="548"/>
        <v>3,28</v>
      </c>
    </row>
    <row r="10099" spans="1:11">
      <c r="A10099" s="417" t="s">
        <v>300</v>
      </c>
      <c r="B10099" s="417" t="s">
        <v>13948</v>
      </c>
      <c r="C10099" s="417" t="s">
        <v>2281</v>
      </c>
      <c r="D10099" s="417" t="s">
        <v>3476</v>
      </c>
      <c r="E10099" s="391">
        <v>0.21</v>
      </c>
      <c r="F10099" s="418">
        <v>44214</v>
      </c>
      <c r="G10099" s="417" t="s">
        <v>2283</v>
      </c>
      <c r="I10099" s="379">
        <f t="shared" ca="1" si="546"/>
        <v>-357</v>
      </c>
      <c r="J10099" s="379">
        <f t="shared" ca="1" si="547"/>
        <v>-247</v>
      </c>
      <c r="K10099" s="391" t="str">
        <f t="shared" ca="1" si="548"/>
        <v>5,20</v>
      </c>
    </row>
    <row r="10100" spans="1:11">
      <c r="A10100" s="417" t="s">
        <v>248</v>
      </c>
      <c r="B10100" s="417" t="s">
        <v>13949</v>
      </c>
      <c r="C10100" s="417" t="s">
        <v>2281</v>
      </c>
      <c r="D10100" s="417" t="s">
        <v>3207</v>
      </c>
      <c r="E10100" s="391">
        <v>20.079999999999998</v>
      </c>
      <c r="F10100" s="418">
        <v>44214</v>
      </c>
      <c r="G10100" s="417" t="s">
        <v>2283</v>
      </c>
      <c r="I10100" s="379">
        <f t="shared" ca="1" si="546"/>
        <v>-357</v>
      </c>
      <c r="J10100" s="379">
        <f t="shared" ca="1" si="547"/>
        <v>-247</v>
      </c>
      <c r="K10100" s="391" t="str">
        <f t="shared" ca="1" si="548"/>
        <v>38,00</v>
      </c>
    </row>
    <row r="10101" spans="1:11">
      <c r="A10101" s="417" t="s">
        <v>2155</v>
      </c>
      <c r="B10101" s="417" t="s">
        <v>13950</v>
      </c>
      <c r="C10101" s="417" t="s">
        <v>2281</v>
      </c>
      <c r="D10101" s="417" t="s">
        <v>3974</v>
      </c>
      <c r="E10101" s="391">
        <v>15</v>
      </c>
      <c r="F10101" s="418">
        <v>44214</v>
      </c>
      <c r="G10101" s="417" t="s">
        <v>2283</v>
      </c>
      <c r="I10101" s="379">
        <f t="shared" ca="1" si="546"/>
        <v>-357</v>
      </c>
      <c r="J10101" s="379">
        <f t="shared" ca="1" si="547"/>
        <v>-247</v>
      </c>
      <c r="K10101" s="391" t="str">
        <f t="shared" ca="1" si="548"/>
        <v>40,00</v>
      </c>
    </row>
    <row r="10102" spans="1:11">
      <c r="A10102" s="417" t="s">
        <v>2155</v>
      </c>
      <c r="B10102" s="417" t="s">
        <v>13951</v>
      </c>
      <c r="C10102" s="417" t="s">
        <v>2281</v>
      </c>
      <c r="D10102" s="417" t="s">
        <v>4022</v>
      </c>
      <c r="E10102" s="391">
        <v>3.93</v>
      </c>
      <c r="F10102" s="418">
        <v>44214</v>
      </c>
      <c r="G10102" s="417" t="s">
        <v>2283</v>
      </c>
      <c r="I10102" s="379">
        <f t="shared" ca="1" si="546"/>
        <v>-357</v>
      </c>
      <c r="J10102" s="379">
        <f t="shared" ca="1" si="547"/>
        <v>-247</v>
      </c>
      <c r="K10102" s="391" t="str">
        <f t="shared" ca="1" si="548"/>
        <v>48,00</v>
      </c>
    </row>
    <row r="10103" spans="1:11">
      <c r="A10103" s="417" t="s">
        <v>2155</v>
      </c>
      <c r="B10103" s="417" t="s">
        <v>13952</v>
      </c>
      <c r="C10103" s="417" t="s">
        <v>2281</v>
      </c>
      <c r="D10103" s="417" t="s">
        <v>4012</v>
      </c>
      <c r="E10103" s="391">
        <v>10</v>
      </c>
      <c r="F10103" s="418">
        <v>44214</v>
      </c>
      <c r="G10103" s="417" t="s">
        <v>2283</v>
      </c>
      <c r="I10103" s="379">
        <f t="shared" ca="1" si="546"/>
        <v>-357</v>
      </c>
      <c r="J10103" s="379">
        <f t="shared" ca="1" si="547"/>
        <v>-247</v>
      </c>
      <c r="K10103" s="391" t="str">
        <f t="shared" ca="1" si="548"/>
        <v>49,00</v>
      </c>
    </row>
    <row r="10104" spans="1:11">
      <c r="A10104" s="417" t="s">
        <v>2155</v>
      </c>
      <c r="B10104" s="417" t="s">
        <v>13953</v>
      </c>
      <c r="C10104" s="417" t="s">
        <v>2281</v>
      </c>
      <c r="D10104" s="417" t="s">
        <v>3998</v>
      </c>
      <c r="E10104" s="391">
        <v>11.8</v>
      </c>
      <c r="F10104" s="418">
        <v>44214</v>
      </c>
      <c r="G10104" s="417" t="s">
        <v>2283</v>
      </c>
      <c r="I10104" s="379">
        <f t="shared" ca="1" si="546"/>
        <v>-357</v>
      </c>
      <c r="J10104" s="379">
        <f t="shared" ca="1" si="547"/>
        <v>-247</v>
      </c>
      <c r="K10104" s="391" t="str">
        <f t="shared" ca="1" si="548"/>
        <v>55,00</v>
      </c>
    </row>
    <row r="10105" spans="1:11">
      <c r="A10105" s="417" t="s">
        <v>2155</v>
      </c>
      <c r="B10105" s="417" t="s">
        <v>13954</v>
      </c>
      <c r="C10105" s="417" t="s">
        <v>2281</v>
      </c>
      <c r="D10105" s="417" t="s">
        <v>5174</v>
      </c>
      <c r="E10105" s="391">
        <v>3.43</v>
      </c>
      <c r="F10105" s="418">
        <v>44214</v>
      </c>
      <c r="G10105" s="417" t="s">
        <v>2283</v>
      </c>
      <c r="I10105" s="379">
        <f t="shared" ca="1" si="546"/>
        <v>-357</v>
      </c>
      <c r="J10105" s="379">
        <f t="shared" ca="1" si="547"/>
        <v>-247</v>
      </c>
      <c r="K10105" s="391" t="str">
        <f t="shared" ca="1" si="548"/>
        <v>56,00</v>
      </c>
    </row>
    <row r="10106" spans="1:11">
      <c r="A10106" s="417" t="s">
        <v>2155</v>
      </c>
      <c r="B10106" s="417" t="s">
        <v>13955</v>
      </c>
      <c r="C10106" s="417" t="s">
        <v>2281</v>
      </c>
      <c r="D10106" s="417" t="s">
        <v>3601</v>
      </c>
      <c r="E10106" s="391">
        <v>17.510000000000002</v>
      </c>
      <c r="F10106" s="418">
        <v>44214</v>
      </c>
      <c r="G10106" s="417" t="s">
        <v>2283</v>
      </c>
      <c r="I10106" s="379">
        <f t="shared" ca="1" si="546"/>
        <v>-357</v>
      </c>
      <c r="J10106" s="379">
        <f t="shared" ca="1" si="547"/>
        <v>-247</v>
      </c>
      <c r="K10106" s="391" t="str">
        <f t="shared" ca="1" si="548"/>
        <v>58,00</v>
      </c>
    </row>
    <row r="10107" spans="1:11">
      <c r="A10107" s="417" t="s">
        <v>2155</v>
      </c>
      <c r="B10107" s="417" t="s">
        <v>13956</v>
      </c>
      <c r="C10107" s="417" t="s">
        <v>2281</v>
      </c>
      <c r="D10107" s="417" t="s">
        <v>3602</v>
      </c>
      <c r="E10107" s="391">
        <v>3.27</v>
      </c>
      <c r="F10107" s="418">
        <v>44214</v>
      </c>
      <c r="G10107" s="417" t="s">
        <v>2283</v>
      </c>
      <c r="I10107" s="379">
        <f t="shared" ca="1" si="546"/>
        <v>-357</v>
      </c>
      <c r="J10107" s="379">
        <f t="shared" ca="1" si="547"/>
        <v>-247</v>
      </c>
      <c r="K10107" s="391" t="str">
        <f t="shared" ca="1" si="548"/>
        <v>59,00</v>
      </c>
    </row>
    <row r="10108" spans="1:11">
      <c r="A10108" s="417" t="s">
        <v>2155</v>
      </c>
      <c r="B10108" s="417" t="s">
        <v>13957</v>
      </c>
      <c r="C10108" s="417" t="s">
        <v>2281</v>
      </c>
      <c r="D10108" s="417" t="s">
        <v>2372</v>
      </c>
      <c r="E10108" s="391">
        <v>10</v>
      </c>
      <c r="F10108" s="418">
        <v>44214</v>
      </c>
      <c r="G10108" s="417" t="s">
        <v>2283</v>
      </c>
      <c r="I10108" s="379">
        <f t="shared" ca="1" si="546"/>
        <v>-357</v>
      </c>
      <c r="J10108" s="379">
        <f t="shared" ca="1" si="547"/>
        <v>-247</v>
      </c>
      <c r="K10108" s="391" t="str">
        <f t="shared" ca="1" si="548"/>
        <v>60,00</v>
      </c>
    </row>
    <row r="10109" spans="1:11">
      <c r="A10109" s="417" t="s">
        <v>2155</v>
      </c>
      <c r="B10109" s="417" t="s">
        <v>13958</v>
      </c>
      <c r="C10109" s="417" t="s">
        <v>2281</v>
      </c>
      <c r="D10109" s="417" t="s">
        <v>2374</v>
      </c>
      <c r="E10109" s="391">
        <v>2.69</v>
      </c>
      <c r="F10109" s="418">
        <v>44214</v>
      </c>
      <c r="G10109" s="417" t="s">
        <v>2283</v>
      </c>
      <c r="I10109" s="379">
        <f t="shared" ca="1" si="546"/>
        <v>-357</v>
      </c>
      <c r="J10109" s="379">
        <f t="shared" ca="1" si="547"/>
        <v>-247</v>
      </c>
      <c r="K10109" s="391" t="str">
        <f t="shared" ca="1" si="548"/>
        <v>61,00</v>
      </c>
    </row>
    <row r="10110" spans="1:11">
      <c r="A10110" s="417" t="s">
        <v>2155</v>
      </c>
      <c r="B10110" s="417" t="s">
        <v>13959</v>
      </c>
      <c r="C10110" s="417" t="s">
        <v>2281</v>
      </c>
      <c r="D10110" s="417" t="s">
        <v>3621</v>
      </c>
      <c r="E10110" s="391">
        <v>15</v>
      </c>
      <c r="F10110" s="418">
        <v>44214</v>
      </c>
      <c r="G10110" s="417" t="s">
        <v>2283</v>
      </c>
      <c r="I10110" s="379">
        <f t="shared" ca="1" si="546"/>
        <v>-357</v>
      </c>
      <c r="J10110" s="379">
        <f t="shared" ca="1" si="547"/>
        <v>-247</v>
      </c>
      <c r="K10110" s="391" t="str">
        <f t="shared" ca="1" si="548"/>
        <v>62,00</v>
      </c>
    </row>
    <row r="10111" spans="1:11">
      <c r="A10111" s="417" t="s">
        <v>2155</v>
      </c>
      <c r="B10111" s="417" t="s">
        <v>13960</v>
      </c>
      <c r="C10111" s="417" t="s">
        <v>2281</v>
      </c>
      <c r="D10111" s="417" t="s">
        <v>4140</v>
      </c>
      <c r="E10111" s="391">
        <v>12</v>
      </c>
      <c r="F10111" s="418">
        <v>44214</v>
      </c>
      <c r="G10111" s="417" t="s">
        <v>2283</v>
      </c>
      <c r="I10111" s="379">
        <f t="shared" ca="1" si="546"/>
        <v>-357</v>
      </c>
      <c r="J10111" s="379">
        <f t="shared" ca="1" si="547"/>
        <v>-247</v>
      </c>
      <c r="K10111" s="391" t="str">
        <f t="shared" ca="1" si="548"/>
        <v>63,00</v>
      </c>
    </row>
    <row r="10112" spans="1:11">
      <c r="A10112" s="417" t="s">
        <v>2155</v>
      </c>
      <c r="B10112" s="417" t="s">
        <v>13961</v>
      </c>
      <c r="C10112" s="417" t="s">
        <v>2281</v>
      </c>
      <c r="D10112" s="417" t="s">
        <v>3620</v>
      </c>
      <c r="E10112" s="391">
        <v>16</v>
      </c>
      <c r="F10112" s="418">
        <v>44214</v>
      </c>
      <c r="G10112" s="417" t="s">
        <v>2283</v>
      </c>
      <c r="I10112" s="379">
        <f t="shared" ca="1" si="546"/>
        <v>-357</v>
      </c>
      <c r="J10112" s="379">
        <f t="shared" ca="1" si="547"/>
        <v>-247</v>
      </c>
      <c r="K10112" s="391" t="str">
        <f t="shared" ca="1" si="548"/>
        <v>64,00</v>
      </c>
    </row>
    <row r="10113" spans="1:11">
      <c r="A10113" s="417" t="s">
        <v>2155</v>
      </c>
      <c r="B10113" s="417" t="s">
        <v>13962</v>
      </c>
      <c r="C10113" s="417" t="s">
        <v>2281</v>
      </c>
      <c r="D10113" s="417" t="s">
        <v>3603</v>
      </c>
      <c r="E10113" s="391">
        <v>11</v>
      </c>
      <c r="F10113" s="418">
        <v>44214</v>
      </c>
      <c r="G10113" s="417" t="s">
        <v>2283</v>
      </c>
      <c r="I10113" s="379">
        <f t="shared" ca="1" si="546"/>
        <v>-357</v>
      </c>
      <c r="J10113" s="379">
        <f t="shared" ca="1" si="547"/>
        <v>-247</v>
      </c>
      <c r="K10113" s="391" t="str">
        <f t="shared" ca="1" si="548"/>
        <v>65,00</v>
      </c>
    </row>
    <row r="10114" spans="1:11">
      <c r="A10114" s="417" t="s">
        <v>2155</v>
      </c>
      <c r="B10114" s="417" t="s">
        <v>13963</v>
      </c>
      <c r="C10114" s="417" t="s">
        <v>2281</v>
      </c>
      <c r="D10114" s="417" t="s">
        <v>3604</v>
      </c>
      <c r="E10114" s="391">
        <v>8</v>
      </c>
      <c r="F10114" s="418">
        <v>44214</v>
      </c>
      <c r="G10114" s="417" t="s">
        <v>2283</v>
      </c>
      <c r="I10114" s="379">
        <f t="shared" ca="1" si="546"/>
        <v>-357</v>
      </c>
      <c r="J10114" s="379">
        <f t="shared" ca="1" si="547"/>
        <v>-247</v>
      </c>
      <c r="K10114" s="391" t="str">
        <f t="shared" ca="1" si="548"/>
        <v>66,00</v>
      </c>
    </row>
    <row r="10115" spans="1:11">
      <c r="A10115" s="417" t="s">
        <v>2155</v>
      </c>
      <c r="B10115" s="417" t="s">
        <v>13964</v>
      </c>
      <c r="C10115" s="417" t="s">
        <v>2281</v>
      </c>
      <c r="D10115" s="417" t="s">
        <v>3605</v>
      </c>
      <c r="E10115" s="391">
        <v>9.01</v>
      </c>
      <c r="F10115" s="418">
        <v>44214</v>
      </c>
      <c r="G10115" s="417" t="s">
        <v>2283</v>
      </c>
      <c r="I10115" s="379">
        <f t="shared" ca="1" si="546"/>
        <v>-357</v>
      </c>
      <c r="J10115" s="379">
        <f t="shared" ca="1" si="547"/>
        <v>-247</v>
      </c>
      <c r="K10115" s="391" t="str">
        <f t="shared" ca="1" si="548"/>
        <v>67,00</v>
      </c>
    </row>
    <row r="10116" spans="1:11">
      <c r="A10116" s="417" t="s">
        <v>2155</v>
      </c>
      <c r="B10116" s="417" t="s">
        <v>13965</v>
      </c>
      <c r="C10116" s="417" t="s">
        <v>2281</v>
      </c>
      <c r="D10116" s="417" t="s">
        <v>3606</v>
      </c>
      <c r="E10116" s="391">
        <v>4.3600000000000003</v>
      </c>
      <c r="F10116" s="418">
        <v>44214</v>
      </c>
      <c r="G10116" s="417" t="s">
        <v>2283</v>
      </c>
      <c r="I10116" s="379">
        <f t="shared" ca="1" si="546"/>
        <v>-357</v>
      </c>
      <c r="J10116" s="379">
        <f t="shared" ca="1" si="547"/>
        <v>-247</v>
      </c>
      <c r="K10116" s="391" t="str">
        <f t="shared" ca="1" si="548"/>
        <v>68,00</v>
      </c>
    </row>
    <row r="10117" spans="1:11">
      <c r="A10117" s="417" t="s">
        <v>2155</v>
      </c>
      <c r="B10117" s="417" t="s">
        <v>13966</v>
      </c>
      <c r="C10117" s="417" t="s">
        <v>2281</v>
      </c>
      <c r="D10117" s="417" t="s">
        <v>3607</v>
      </c>
      <c r="E10117" s="391">
        <v>3.15</v>
      </c>
      <c r="F10117" s="418">
        <v>44214</v>
      </c>
      <c r="G10117" s="417" t="s">
        <v>2283</v>
      </c>
      <c r="I10117" s="379">
        <f t="shared" ca="1" si="546"/>
        <v>-357</v>
      </c>
      <c r="J10117" s="379">
        <f t="shared" ca="1" si="547"/>
        <v>-247</v>
      </c>
      <c r="K10117" s="391" t="str">
        <f t="shared" ca="1" si="548"/>
        <v>69,00</v>
      </c>
    </row>
    <row r="10118" spans="1:11">
      <c r="A10118" s="417" t="s">
        <v>2155</v>
      </c>
      <c r="B10118" s="417" t="s">
        <v>13967</v>
      </c>
      <c r="C10118" s="417" t="s">
        <v>2281</v>
      </c>
      <c r="D10118" s="417" t="s">
        <v>3608</v>
      </c>
      <c r="E10118" s="391">
        <v>10</v>
      </c>
      <c r="F10118" s="418">
        <v>44214</v>
      </c>
      <c r="G10118" s="417" t="s">
        <v>2283</v>
      </c>
      <c r="I10118" s="379">
        <f t="shared" ca="1" si="546"/>
        <v>-357</v>
      </c>
      <c r="J10118" s="379">
        <f t="shared" ca="1" si="547"/>
        <v>-247</v>
      </c>
      <c r="K10118" s="391" t="str">
        <f t="shared" ca="1" si="548"/>
        <v>70,00</v>
      </c>
    </row>
    <row r="10119" spans="1:11">
      <c r="A10119" s="417" t="s">
        <v>2155</v>
      </c>
      <c r="B10119" s="417" t="s">
        <v>16633</v>
      </c>
      <c r="C10119" s="417" t="s">
        <v>2281</v>
      </c>
      <c r="D10119" s="417" t="s">
        <v>3610</v>
      </c>
      <c r="E10119" s="391">
        <v>2.8</v>
      </c>
      <c r="F10119" s="418">
        <v>44214</v>
      </c>
      <c r="G10119" s="417" t="s">
        <v>2283</v>
      </c>
      <c r="I10119" s="379">
        <f t="shared" ca="1" si="546"/>
        <v>-357</v>
      </c>
      <c r="J10119" s="379">
        <f t="shared" ca="1" si="547"/>
        <v>-247</v>
      </c>
      <c r="K10119" s="391" t="str">
        <f t="shared" ca="1" si="548"/>
        <v>72,00</v>
      </c>
    </row>
    <row r="10120" spans="1:11">
      <c r="A10120" s="417" t="s">
        <v>2155</v>
      </c>
      <c r="B10120" s="417" t="s">
        <v>16634</v>
      </c>
      <c r="C10120" s="417" t="s">
        <v>2281</v>
      </c>
      <c r="D10120" s="417" t="s">
        <v>3611</v>
      </c>
      <c r="E10120" s="391">
        <v>7.29</v>
      </c>
      <c r="F10120" s="418">
        <v>44214</v>
      </c>
      <c r="G10120" s="417" t="s">
        <v>2283</v>
      </c>
      <c r="I10120" s="379">
        <f t="shared" ca="1" si="546"/>
        <v>-357</v>
      </c>
      <c r="J10120" s="379">
        <f t="shared" ca="1" si="547"/>
        <v>-247</v>
      </c>
      <c r="K10120" s="391" t="str">
        <f t="shared" ca="1" si="548"/>
        <v>73,00</v>
      </c>
    </row>
    <row r="10121" spans="1:11">
      <c r="A10121" s="417" t="s">
        <v>2155</v>
      </c>
      <c r="B10121" s="417" t="s">
        <v>16635</v>
      </c>
      <c r="C10121" s="417" t="s">
        <v>2281</v>
      </c>
      <c r="D10121" s="417" t="s">
        <v>3612</v>
      </c>
      <c r="E10121" s="391">
        <v>9.43</v>
      </c>
      <c r="F10121" s="418">
        <v>44214</v>
      </c>
      <c r="G10121" s="417" t="s">
        <v>2283</v>
      </c>
      <c r="I10121" s="379">
        <f t="shared" ca="1" si="546"/>
        <v>-357</v>
      </c>
      <c r="J10121" s="379">
        <f t="shared" ca="1" si="547"/>
        <v>-247</v>
      </c>
      <c r="K10121" s="391" t="str">
        <f t="shared" ca="1" si="548"/>
        <v>74,00</v>
      </c>
    </row>
    <row r="10122" spans="1:11">
      <c r="A10122" s="417" t="s">
        <v>2155</v>
      </c>
      <c r="B10122" s="417" t="s">
        <v>17461</v>
      </c>
      <c r="C10122" s="417" t="s">
        <v>2281</v>
      </c>
      <c r="D10122" s="417" t="s">
        <v>3208</v>
      </c>
      <c r="E10122" s="391">
        <v>5.99</v>
      </c>
      <c r="F10122" s="418">
        <v>44214</v>
      </c>
      <c r="G10122" s="417" t="s">
        <v>2283</v>
      </c>
      <c r="I10122" s="379">
        <f t="shared" ref="I10122:I10185" ca="1" si="549">IF(F10122&lt;&gt;"",F10122-$I$199,"")</f>
        <v>-357</v>
      </c>
      <c r="J10122" s="379">
        <f t="shared" ref="J10122:J10185" ca="1" si="550">IF(I10122&lt;&gt;"",NETWORKDAYS($I$199,F10122-1,$N$201:$N$224),"")</f>
        <v>-247</v>
      </c>
      <c r="K10122" s="391" t="str">
        <f t="shared" ref="K10122:K10185" ca="1" si="551">IF(I10122&lt;&gt;"",RIGHT(D10122,LEN(D10122)-FIND(" ",D10122)),"")</f>
        <v>75,00</v>
      </c>
    </row>
    <row r="10123" spans="1:11">
      <c r="A10123" s="417" t="s">
        <v>2155</v>
      </c>
      <c r="B10123" s="417" t="s">
        <v>17462</v>
      </c>
      <c r="C10123" s="417" t="s">
        <v>2281</v>
      </c>
      <c r="D10123" s="417" t="s">
        <v>3209</v>
      </c>
      <c r="E10123" s="391">
        <v>4.6399999999999997</v>
      </c>
      <c r="F10123" s="418">
        <v>44214</v>
      </c>
      <c r="G10123" s="417" t="s">
        <v>2283</v>
      </c>
      <c r="I10123" s="379">
        <f t="shared" ca="1" si="549"/>
        <v>-357</v>
      </c>
      <c r="J10123" s="379">
        <f t="shared" ca="1" si="550"/>
        <v>-247</v>
      </c>
      <c r="K10123" s="391" t="str">
        <f t="shared" ca="1" si="551"/>
        <v>76,00</v>
      </c>
    </row>
    <row r="10124" spans="1:11">
      <c r="A10124" s="417" t="s">
        <v>2155</v>
      </c>
      <c r="B10124" s="417" t="s">
        <v>13968</v>
      </c>
      <c r="C10124" s="417" t="s">
        <v>2281</v>
      </c>
      <c r="D10124" s="417" t="s">
        <v>3613</v>
      </c>
      <c r="E10124" s="391">
        <v>3.45</v>
      </c>
      <c r="F10124" s="418">
        <v>44214</v>
      </c>
      <c r="G10124" s="417" t="s">
        <v>2283</v>
      </c>
      <c r="I10124" s="379">
        <f t="shared" ca="1" si="549"/>
        <v>-357</v>
      </c>
      <c r="J10124" s="379">
        <f t="shared" ca="1" si="550"/>
        <v>-247</v>
      </c>
      <c r="K10124" s="391" t="str">
        <f t="shared" ca="1" si="551"/>
        <v>77,00</v>
      </c>
    </row>
    <row r="10125" spans="1:11">
      <c r="A10125" s="417" t="s">
        <v>2155</v>
      </c>
      <c r="B10125" s="417" t="s">
        <v>16636</v>
      </c>
      <c r="C10125" s="417" t="s">
        <v>2281</v>
      </c>
      <c r="D10125" s="417" t="s">
        <v>3210</v>
      </c>
      <c r="E10125" s="391">
        <v>3.99</v>
      </c>
      <c r="F10125" s="418">
        <v>44214</v>
      </c>
      <c r="G10125" s="417" t="s">
        <v>2283</v>
      </c>
      <c r="I10125" s="379">
        <f t="shared" ca="1" si="549"/>
        <v>-357</v>
      </c>
      <c r="J10125" s="379">
        <f t="shared" ca="1" si="550"/>
        <v>-247</v>
      </c>
      <c r="K10125" s="391" t="str">
        <f t="shared" ca="1" si="551"/>
        <v>78,00</v>
      </c>
    </row>
    <row r="10126" spans="1:11">
      <c r="A10126" s="417" t="s">
        <v>2155</v>
      </c>
      <c r="B10126" s="417" t="s">
        <v>17463</v>
      </c>
      <c r="C10126" s="417" t="s">
        <v>2281</v>
      </c>
      <c r="D10126" s="417" t="s">
        <v>3614</v>
      </c>
      <c r="E10126" s="391">
        <v>5.76</v>
      </c>
      <c r="F10126" s="418">
        <v>44214</v>
      </c>
      <c r="G10126" s="417" t="s">
        <v>2283</v>
      </c>
      <c r="I10126" s="379">
        <f t="shared" ca="1" si="549"/>
        <v>-357</v>
      </c>
      <c r="J10126" s="379">
        <f t="shared" ca="1" si="550"/>
        <v>-247</v>
      </c>
      <c r="K10126" s="391" t="str">
        <f t="shared" ca="1" si="551"/>
        <v>79,00</v>
      </c>
    </row>
    <row r="10127" spans="1:11">
      <c r="A10127" s="417" t="s">
        <v>2155</v>
      </c>
      <c r="B10127" s="417" t="s">
        <v>17464</v>
      </c>
      <c r="C10127" s="417" t="s">
        <v>2281</v>
      </c>
      <c r="D10127" s="417" t="s">
        <v>3211</v>
      </c>
      <c r="E10127" s="391">
        <v>2.69</v>
      </c>
      <c r="F10127" s="418">
        <v>44214</v>
      </c>
      <c r="G10127" s="417" t="s">
        <v>2283</v>
      </c>
      <c r="I10127" s="379">
        <f t="shared" ca="1" si="549"/>
        <v>-357</v>
      </c>
      <c r="J10127" s="379">
        <f t="shared" ca="1" si="550"/>
        <v>-247</v>
      </c>
      <c r="K10127" s="391" t="str">
        <f t="shared" ca="1" si="551"/>
        <v>80,00</v>
      </c>
    </row>
    <row r="10128" spans="1:11">
      <c r="A10128" s="417" t="s">
        <v>2155</v>
      </c>
      <c r="B10128" s="417" t="s">
        <v>18042</v>
      </c>
      <c r="C10128" s="417" t="s">
        <v>2281</v>
      </c>
      <c r="D10128" s="417" t="s">
        <v>3212</v>
      </c>
      <c r="E10128" s="391">
        <v>1.99</v>
      </c>
      <c r="F10128" s="418">
        <v>44214</v>
      </c>
      <c r="G10128" s="417" t="s">
        <v>2283</v>
      </c>
      <c r="I10128" s="379">
        <f t="shared" ca="1" si="549"/>
        <v>-357</v>
      </c>
      <c r="J10128" s="379">
        <f t="shared" ca="1" si="550"/>
        <v>-247</v>
      </c>
      <c r="K10128" s="391" t="str">
        <f t="shared" ca="1" si="551"/>
        <v>82,00</v>
      </c>
    </row>
    <row r="10129" spans="1:11">
      <c r="A10129" s="417" t="s">
        <v>2155</v>
      </c>
      <c r="B10129" s="417" t="s">
        <v>17465</v>
      </c>
      <c r="C10129" s="417" t="s">
        <v>2281</v>
      </c>
      <c r="D10129" s="417" t="s">
        <v>3213</v>
      </c>
      <c r="E10129" s="391">
        <v>0.9</v>
      </c>
      <c r="F10129" s="418">
        <v>44214</v>
      </c>
      <c r="G10129" s="417" t="s">
        <v>2283</v>
      </c>
      <c r="I10129" s="379">
        <f t="shared" ca="1" si="549"/>
        <v>-357</v>
      </c>
      <c r="J10129" s="379">
        <f t="shared" ca="1" si="550"/>
        <v>-247</v>
      </c>
      <c r="K10129" s="391" t="str">
        <f t="shared" ca="1" si="551"/>
        <v>84,00</v>
      </c>
    </row>
    <row r="10130" spans="1:11">
      <c r="A10130" s="417" t="s">
        <v>2155</v>
      </c>
      <c r="B10130" s="417" t="s">
        <v>17466</v>
      </c>
      <c r="C10130" s="417" t="s">
        <v>2281</v>
      </c>
      <c r="D10130" s="417" t="s">
        <v>3616</v>
      </c>
      <c r="E10130" s="391">
        <v>1.9</v>
      </c>
      <c r="F10130" s="418">
        <v>44214</v>
      </c>
      <c r="G10130" s="417" t="s">
        <v>2283</v>
      </c>
      <c r="I10130" s="379">
        <f t="shared" ca="1" si="549"/>
        <v>-357</v>
      </c>
      <c r="J10130" s="379">
        <f t="shared" ca="1" si="550"/>
        <v>-247</v>
      </c>
      <c r="K10130" s="391" t="str">
        <f t="shared" ca="1" si="551"/>
        <v>85,00</v>
      </c>
    </row>
    <row r="10131" spans="1:11">
      <c r="A10131" s="417" t="s">
        <v>2155</v>
      </c>
      <c r="B10131" s="417" t="s">
        <v>13969</v>
      </c>
      <c r="C10131" s="417" t="s">
        <v>2281</v>
      </c>
      <c r="D10131" s="417" t="s">
        <v>3620</v>
      </c>
      <c r="E10131" s="391">
        <v>4.99</v>
      </c>
      <c r="F10131" s="418">
        <v>44249</v>
      </c>
      <c r="G10131" s="417" t="s">
        <v>2283</v>
      </c>
      <c r="I10131" s="379">
        <f t="shared" ca="1" si="549"/>
        <v>-322</v>
      </c>
      <c r="J10131" s="379">
        <f t="shared" ca="1" si="550"/>
        <v>-224</v>
      </c>
      <c r="K10131" s="391" t="str">
        <f t="shared" ca="1" si="551"/>
        <v>64,00</v>
      </c>
    </row>
    <row r="10132" spans="1:11">
      <c r="A10132" s="417" t="s">
        <v>2155</v>
      </c>
      <c r="B10132" s="417" t="s">
        <v>13970</v>
      </c>
      <c r="C10132" s="417" t="s">
        <v>2281</v>
      </c>
      <c r="D10132" s="417" t="s">
        <v>3604</v>
      </c>
      <c r="E10132" s="391">
        <v>7.5</v>
      </c>
      <c r="F10132" s="418">
        <v>44249</v>
      </c>
      <c r="G10132" s="417" t="s">
        <v>2283</v>
      </c>
      <c r="I10132" s="379">
        <f t="shared" ca="1" si="549"/>
        <v>-322</v>
      </c>
      <c r="J10132" s="379">
        <f t="shared" ca="1" si="550"/>
        <v>-224</v>
      </c>
      <c r="K10132" s="391" t="str">
        <f t="shared" ca="1" si="551"/>
        <v>66,00</v>
      </c>
    </row>
    <row r="10133" spans="1:11">
      <c r="A10133" s="417" t="s">
        <v>2155</v>
      </c>
      <c r="B10133" s="417" t="s">
        <v>13971</v>
      </c>
      <c r="C10133" s="417" t="s">
        <v>2281</v>
      </c>
      <c r="D10133" s="417" t="s">
        <v>3606</v>
      </c>
      <c r="E10133" s="391">
        <v>9.58</v>
      </c>
      <c r="F10133" s="418">
        <v>44249</v>
      </c>
      <c r="G10133" s="417" t="s">
        <v>2283</v>
      </c>
      <c r="I10133" s="379">
        <f t="shared" ca="1" si="549"/>
        <v>-322</v>
      </c>
      <c r="J10133" s="379">
        <f t="shared" ca="1" si="550"/>
        <v>-224</v>
      </c>
      <c r="K10133" s="391" t="str">
        <f t="shared" ca="1" si="551"/>
        <v>68,00</v>
      </c>
    </row>
    <row r="10134" spans="1:11">
      <c r="A10134" s="417" t="s">
        <v>2155</v>
      </c>
      <c r="B10134" s="417" t="s">
        <v>13972</v>
      </c>
      <c r="C10134" s="417" t="s">
        <v>2281</v>
      </c>
      <c r="D10134" s="417" t="s">
        <v>3608</v>
      </c>
      <c r="E10134" s="391">
        <v>5.95</v>
      </c>
      <c r="F10134" s="418">
        <v>44249</v>
      </c>
      <c r="G10134" s="417" t="s">
        <v>2283</v>
      </c>
      <c r="I10134" s="379">
        <f t="shared" ca="1" si="549"/>
        <v>-322</v>
      </c>
      <c r="J10134" s="379">
        <f t="shared" ca="1" si="550"/>
        <v>-224</v>
      </c>
      <c r="K10134" s="391" t="str">
        <f t="shared" ca="1" si="551"/>
        <v>70,00</v>
      </c>
    </row>
    <row r="10135" spans="1:11">
      <c r="A10135" s="417" t="s">
        <v>2155</v>
      </c>
      <c r="B10135" s="417" t="s">
        <v>17467</v>
      </c>
      <c r="C10135" s="417" t="s">
        <v>2281</v>
      </c>
      <c r="D10135" s="417" t="s">
        <v>3610</v>
      </c>
      <c r="E10135" s="391">
        <v>7.76</v>
      </c>
      <c r="F10135" s="418">
        <v>44249</v>
      </c>
      <c r="G10135" s="417" t="s">
        <v>2283</v>
      </c>
      <c r="I10135" s="379">
        <f t="shared" ca="1" si="549"/>
        <v>-322</v>
      </c>
      <c r="J10135" s="379">
        <f t="shared" ca="1" si="550"/>
        <v>-224</v>
      </c>
      <c r="K10135" s="391" t="str">
        <f t="shared" ca="1" si="551"/>
        <v>72,00</v>
      </c>
    </row>
    <row r="10136" spans="1:11">
      <c r="A10136" s="417" t="s">
        <v>2155</v>
      </c>
      <c r="B10136" s="417" t="s">
        <v>13973</v>
      </c>
      <c r="C10136" s="417" t="s">
        <v>2281</v>
      </c>
      <c r="D10136" s="417" t="s">
        <v>3612</v>
      </c>
      <c r="E10136" s="391">
        <v>6.58</v>
      </c>
      <c r="F10136" s="418">
        <v>44249</v>
      </c>
      <c r="G10136" s="417" t="s">
        <v>2283</v>
      </c>
      <c r="I10136" s="379">
        <f t="shared" ca="1" si="549"/>
        <v>-322</v>
      </c>
      <c r="J10136" s="379">
        <f t="shared" ca="1" si="550"/>
        <v>-224</v>
      </c>
      <c r="K10136" s="391" t="str">
        <f t="shared" ca="1" si="551"/>
        <v>74,00</v>
      </c>
    </row>
    <row r="10137" spans="1:11">
      <c r="A10137" s="417" t="s">
        <v>2155</v>
      </c>
      <c r="B10137" s="417" t="s">
        <v>17468</v>
      </c>
      <c r="C10137" s="417" t="s">
        <v>2281</v>
      </c>
      <c r="D10137" s="417" t="s">
        <v>3209</v>
      </c>
      <c r="E10137" s="391">
        <v>11.26</v>
      </c>
      <c r="F10137" s="418">
        <v>44249</v>
      </c>
      <c r="G10137" s="417" t="s">
        <v>2283</v>
      </c>
      <c r="I10137" s="379">
        <f t="shared" ca="1" si="549"/>
        <v>-322</v>
      </c>
      <c r="J10137" s="379">
        <f t="shared" ca="1" si="550"/>
        <v>-224</v>
      </c>
      <c r="K10137" s="391" t="str">
        <f t="shared" ca="1" si="551"/>
        <v>76,00</v>
      </c>
    </row>
    <row r="10138" spans="1:11">
      <c r="A10138" s="417" t="s">
        <v>2155</v>
      </c>
      <c r="B10138" s="417" t="s">
        <v>17469</v>
      </c>
      <c r="C10138" s="417" t="s">
        <v>2281</v>
      </c>
      <c r="D10138" s="417" t="s">
        <v>3210</v>
      </c>
      <c r="E10138" s="391">
        <v>8</v>
      </c>
      <c r="F10138" s="418">
        <v>44249</v>
      </c>
      <c r="G10138" s="417" t="s">
        <v>2283</v>
      </c>
      <c r="I10138" s="379">
        <f t="shared" ca="1" si="549"/>
        <v>-322</v>
      </c>
      <c r="J10138" s="379">
        <f t="shared" ca="1" si="550"/>
        <v>-224</v>
      </c>
      <c r="K10138" s="391" t="str">
        <f t="shared" ca="1" si="551"/>
        <v>78,00</v>
      </c>
    </row>
    <row r="10139" spans="1:11">
      <c r="A10139" s="417" t="s">
        <v>2155</v>
      </c>
      <c r="B10139" s="417" t="s">
        <v>17470</v>
      </c>
      <c r="C10139" s="417" t="s">
        <v>2281</v>
      </c>
      <c r="D10139" s="417" t="s">
        <v>3211</v>
      </c>
      <c r="E10139" s="391">
        <v>8.27</v>
      </c>
      <c r="F10139" s="418">
        <v>44249</v>
      </c>
      <c r="G10139" s="417" t="s">
        <v>2283</v>
      </c>
      <c r="I10139" s="379">
        <f t="shared" ca="1" si="549"/>
        <v>-322</v>
      </c>
      <c r="J10139" s="379">
        <f t="shared" ca="1" si="550"/>
        <v>-224</v>
      </c>
      <c r="K10139" s="391" t="str">
        <f t="shared" ca="1" si="551"/>
        <v>80,00</v>
      </c>
    </row>
    <row r="10140" spans="1:11">
      <c r="A10140" s="417" t="s">
        <v>2155</v>
      </c>
      <c r="B10140" s="417" t="s">
        <v>17471</v>
      </c>
      <c r="C10140" s="417" t="s">
        <v>2281</v>
      </c>
      <c r="D10140" s="417" t="s">
        <v>3212</v>
      </c>
      <c r="E10140" s="391">
        <v>4.29</v>
      </c>
      <c r="F10140" s="418">
        <v>44249</v>
      </c>
      <c r="G10140" s="417" t="s">
        <v>2283</v>
      </c>
      <c r="I10140" s="379">
        <f t="shared" ca="1" si="549"/>
        <v>-322</v>
      </c>
      <c r="J10140" s="379">
        <f t="shared" ca="1" si="550"/>
        <v>-224</v>
      </c>
      <c r="K10140" s="391" t="str">
        <f t="shared" ca="1" si="551"/>
        <v>82,00</v>
      </c>
    </row>
    <row r="10141" spans="1:11">
      <c r="A10141" s="417" t="s">
        <v>2155</v>
      </c>
      <c r="B10141" s="417" t="s">
        <v>18677</v>
      </c>
      <c r="C10141" s="417" t="s">
        <v>2281</v>
      </c>
      <c r="D10141" s="417" t="s">
        <v>3213</v>
      </c>
      <c r="E10141" s="391">
        <v>5.88</v>
      </c>
      <c r="F10141" s="418">
        <v>44249</v>
      </c>
      <c r="G10141" s="417" t="s">
        <v>2283</v>
      </c>
      <c r="I10141" s="379">
        <f t="shared" ca="1" si="549"/>
        <v>-322</v>
      </c>
      <c r="J10141" s="379">
        <f t="shared" ca="1" si="550"/>
        <v>-224</v>
      </c>
      <c r="K10141" s="391" t="str">
        <f t="shared" ca="1" si="551"/>
        <v>84,00</v>
      </c>
    </row>
    <row r="10142" spans="1:11">
      <c r="A10142" s="417" t="s">
        <v>2155</v>
      </c>
      <c r="B10142" s="417" t="s">
        <v>18678</v>
      </c>
      <c r="C10142" s="417" t="s">
        <v>2281</v>
      </c>
      <c r="D10142" s="417" t="s">
        <v>3599</v>
      </c>
      <c r="E10142" s="391">
        <v>2.94</v>
      </c>
      <c r="F10142" s="418">
        <v>44249</v>
      </c>
      <c r="G10142" s="417" t="s">
        <v>2283</v>
      </c>
      <c r="I10142" s="379">
        <f t="shared" ca="1" si="549"/>
        <v>-322</v>
      </c>
      <c r="J10142" s="379">
        <f t="shared" ca="1" si="550"/>
        <v>-224</v>
      </c>
      <c r="K10142" s="391" t="str">
        <f t="shared" ca="1" si="551"/>
        <v>90,00</v>
      </c>
    </row>
    <row r="10143" spans="1:11">
      <c r="A10143" s="417" t="s">
        <v>2155</v>
      </c>
      <c r="B10143" s="417" t="s">
        <v>8781</v>
      </c>
      <c r="C10143" s="417" t="s">
        <v>2332</v>
      </c>
      <c r="D10143" s="417" t="s">
        <v>3034</v>
      </c>
      <c r="E10143" s="391">
        <v>1.01</v>
      </c>
      <c r="F10143" s="418">
        <v>44214</v>
      </c>
      <c r="G10143" s="417" t="s">
        <v>2286</v>
      </c>
      <c r="I10143" s="379">
        <f t="shared" ca="1" si="549"/>
        <v>-357</v>
      </c>
      <c r="J10143" s="379">
        <f t="shared" ca="1" si="550"/>
        <v>-247</v>
      </c>
      <c r="K10143" s="391" t="str">
        <f t="shared" ca="1" si="551"/>
        <v>32,00</v>
      </c>
    </row>
    <row r="10144" spans="1:11">
      <c r="A10144" s="417" t="s">
        <v>2155</v>
      </c>
      <c r="B10144" s="417" t="s">
        <v>13974</v>
      </c>
      <c r="C10144" s="417" t="s">
        <v>2332</v>
      </c>
      <c r="D10144" s="417" t="s">
        <v>4054</v>
      </c>
      <c r="E10144" s="391">
        <v>1</v>
      </c>
      <c r="F10144" s="418">
        <v>44214</v>
      </c>
      <c r="G10144" s="417" t="s">
        <v>2286</v>
      </c>
      <c r="I10144" s="379">
        <f t="shared" ca="1" si="549"/>
        <v>-357</v>
      </c>
      <c r="J10144" s="379">
        <f t="shared" ca="1" si="550"/>
        <v>-247</v>
      </c>
      <c r="K10144" s="391" t="str">
        <f t="shared" ca="1" si="551"/>
        <v>39,00</v>
      </c>
    </row>
    <row r="10145" spans="1:11">
      <c r="A10145" s="417" t="s">
        <v>2155</v>
      </c>
      <c r="B10145" s="417" t="s">
        <v>13975</v>
      </c>
      <c r="C10145" s="417" t="s">
        <v>2332</v>
      </c>
      <c r="D10145" s="417" t="s">
        <v>5173</v>
      </c>
      <c r="E10145" s="391">
        <v>0.28000000000000003</v>
      </c>
      <c r="F10145" s="418">
        <v>44214</v>
      </c>
      <c r="G10145" s="417" t="s">
        <v>2286</v>
      </c>
      <c r="I10145" s="379">
        <f t="shared" ca="1" si="549"/>
        <v>-357</v>
      </c>
      <c r="J10145" s="379">
        <f t="shared" ca="1" si="550"/>
        <v>-247</v>
      </c>
      <c r="K10145" s="391" t="str">
        <f t="shared" ca="1" si="551"/>
        <v>47,00</v>
      </c>
    </row>
    <row r="10146" spans="1:11">
      <c r="A10146" s="417" t="s">
        <v>2155</v>
      </c>
      <c r="B10146" s="417" t="s">
        <v>13976</v>
      </c>
      <c r="C10146" s="417" t="s">
        <v>2332</v>
      </c>
      <c r="D10146" s="417" t="s">
        <v>4027</v>
      </c>
      <c r="E10146" s="391">
        <v>7.0000000000000007E-2</v>
      </c>
      <c r="F10146" s="418">
        <v>44214</v>
      </c>
      <c r="G10146" s="417" t="s">
        <v>2286</v>
      </c>
      <c r="I10146" s="379">
        <f t="shared" ca="1" si="549"/>
        <v>-357</v>
      </c>
      <c r="J10146" s="379">
        <f t="shared" ca="1" si="550"/>
        <v>-247</v>
      </c>
      <c r="K10146" s="391" t="str">
        <f t="shared" ca="1" si="551"/>
        <v>50,00</v>
      </c>
    </row>
    <row r="10147" spans="1:11">
      <c r="A10147" s="417" t="s">
        <v>2155</v>
      </c>
      <c r="B10147" s="417" t="s">
        <v>13977</v>
      </c>
      <c r="C10147" s="417" t="s">
        <v>2332</v>
      </c>
      <c r="D10147" s="417" t="s">
        <v>4004</v>
      </c>
      <c r="E10147" s="391">
        <v>0.32</v>
      </c>
      <c r="F10147" s="418">
        <v>44214</v>
      </c>
      <c r="G10147" s="417" t="s">
        <v>2286</v>
      </c>
      <c r="I10147" s="379">
        <f t="shared" ca="1" si="549"/>
        <v>-357</v>
      </c>
      <c r="J10147" s="379">
        <f t="shared" ca="1" si="550"/>
        <v>-247</v>
      </c>
      <c r="K10147" s="391" t="str">
        <f t="shared" ca="1" si="551"/>
        <v>53,00</v>
      </c>
    </row>
    <row r="10148" spans="1:11">
      <c r="A10148" s="417" t="s">
        <v>2155</v>
      </c>
      <c r="B10148" s="417" t="s">
        <v>13978</v>
      </c>
      <c r="C10148" s="417" t="s">
        <v>2332</v>
      </c>
      <c r="D10148" s="417" t="s">
        <v>4008</v>
      </c>
      <c r="E10148" s="391">
        <v>0.56000000000000005</v>
      </c>
      <c r="F10148" s="418">
        <v>44214</v>
      </c>
      <c r="G10148" s="417" t="s">
        <v>2286</v>
      </c>
      <c r="I10148" s="379">
        <f t="shared" ca="1" si="549"/>
        <v>-357</v>
      </c>
      <c r="J10148" s="379">
        <f t="shared" ca="1" si="550"/>
        <v>-247</v>
      </c>
      <c r="K10148" s="391" t="str">
        <f t="shared" ca="1" si="551"/>
        <v>54,00</v>
      </c>
    </row>
    <row r="10149" spans="1:11">
      <c r="A10149" s="417" t="s">
        <v>2155</v>
      </c>
      <c r="B10149" s="417" t="s">
        <v>13979</v>
      </c>
      <c r="C10149" s="417" t="s">
        <v>2332</v>
      </c>
      <c r="D10149" s="417" t="s">
        <v>3998</v>
      </c>
      <c r="E10149" s="391">
        <v>0.1</v>
      </c>
      <c r="F10149" s="418">
        <v>44214</v>
      </c>
      <c r="G10149" s="417" t="s">
        <v>2286</v>
      </c>
      <c r="I10149" s="379">
        <f t="shared" ca="1" si="549"/>
        <v>-357</v>
      </c>
      <c r="J10149" s="379">
        <f t="shared" ca="1" si="550"/>
        <v>-247</v>
      </c>
      <c r="K10149" s="391" t="str">
        <f t="shared" ca="1" si="551"/>
        <v>55,00</v>
      </c>
    </row>
    <row r="10150" spans="1:11">
      <c r="A10150" s="417" t="s">
        <v>2155</v>
      </c>
      <c r="B10150" s="417" t="s">
        <v>13980</v>
      </c>
      <c r="C10150" s="417" t="s">
        <v>2332</v>
      </c>
      <c r="D10150" s="417" t="s">
        <v>5174</v>
      </c>
      <c r="E10150" s="391">
        <v>0.6</v>
      </c>
      <c r="F10150" s="418">
        <v>44214</v>
      </c>
      <c r="G10150" s="417" t="s">
        <v>2286</v>
      </c>
      <c r="I10150" s="379">
        <f t="shared" ca="1" si="549"/>
        <v>-357</v>
      </c>
      <c r="J10150" s="379">
        <f t="shared" ca="1" si="550"/>
        <v>-247</v>
      </c>
      <c r="K10150" s="391" t="str">
        <f t="shared" ca="1" si="551"/>
        <v>56,00</v>
      </c>
    </row>
    <row r="10151" spans="1:11">
      <c r="A10151" s="417" t="s">
        <v>2155</v>
      </c>
      <c r="B10151" s="417" t="s">
        <v>13981</v>
      </c>
      <c r="C10151" s="417" t="s">
        <v>2332</v>
      </c>
      <c r="D10151" s="417" t="s">
        <v>3600</v>
      </c>
      <c r="E10151" s="391">
        <v>0.1</v>
      </c>
      <c r="F10151" s="418">
        <v>44214</v>
      </c>
      <c r="G10151" s="417" t="s">
        <v>2286</v>
      </c>
      <c r="I10151" s="379">
        <f t="shared" ca="1" si="549"/>
        <v>-357</v>
      </c>
      <c r="J10151" s="379">
        <f t="shared" ca="1" si="550"/>
        <v>-247</v>
      </c>
      <c r="K10151" s="391" t="str">
        <f t="shared" ca="1" si="551"/>
        <v>57,00</v>
      </c>
    </row>
    <row r="10152" spans="1:11">
      <c r="A10152" s="417" t="s">
        <v>2155</v>
      </c>
      <c r="B10152" s="417" t="s">
        <v>13982</v>
      </c>
      <c r="C10152" s="417" t="s">
        <v>2332</v>
      </c>
      <c r="D10152" s="417" t="s">
        <v>3601</v>
      </c>
      <c r="E10152" s="391">
        <v>0.1</v>
      </c>
      <c r="F10152" s="418">
        <v>44214</v>
      </c>
      <c r="G10152" s="417" t="s">
        <v>2286</v>
      </c>
      <c r="I10152" s="379">
        <f t="shared" ca="1" si="549"/>
        <v>-357</v>
      </c>
      <c r="J10152" s="379">
        <f t="shared" ca="1" si="550"/>
        <v>-247</v>
      </c>
      <c r="K10152" s="391" t="str">
        <f t="shared" ca="1" si="551"/>
        <v>58,00</v>
      </c>
    </row>
    <row r="10153" spans="1:11">
      <c r="A10153" s="417" t="s">
        <v>2155</v>
      </c>
      <c r="B10153" s="417" t="s">
        <v>13983</v>
      </c>
      <c r="C10153" s="417" t="s">
        <v>2332</v>
      </c>
      <c r="D10153" s="417" t="s">
        <v>3602</v>
      </c>
      <c r="E10153" s="391">
        <v>1.67</v>
      </c>
      <c r="F10153" s="418">
        <v>44214</v>
      </c>
      <c r="G10153" s="417" t="s">
        <v>2286</v>
      </c>
      <c r="I10153" s="379">
        <f t="shared" ca="1" si="549"/>
        <v>-357</v>
      </c>
      <c r="J10153" s="379">
        <f t="shared" ca="1" si="550"/>
        <v>-247</v>
      </c>
      <c r="K10153" s="391" t="str">
        <f t="shared" ca="1" si="551"/>
        <v>59,00</v>
      </c>
    </row>
    <row r="10154" spans="1:11">
      <c r="A10154" s="417" t="s">
        <v>2155</v>
      </c>
      <c r="B10154" s="417" t="s">
        <v>13984</v>
      </c>
      <c r="C10154" s="417" t="s">
        <v>2332</v>
      </c>
      <c r="D10154" s="417" t="s">
        <v>2372</v>
      </c>
      <c r="E10154" s="391">
        <v>1.03</v>
      </c>
      <c r="F10154" s="418">
        <v>44214</v>
      </c>
      <c r="G10154" s="417" t="s">
        <v>2286</v>
      </c>
      <c r="I10154" s="379">
        <f t="shared" ca="1" si="549"/>
        <v>-357</v>
      </c>
      <c r="J10154" s="379">
        <f t="shared" ca="1" si="550"/>
        <v>-247</v>
      </c>
      <c r="K10154" s="391" t="str">
        <f t="shared" ca="1" si="551"/>
        <v>60,00</v>
      </c>
    </row>
    <row r="10155" spans="1:11">
      <c r="A10155" s="417" t="s">
        <v>2155</v>
      </c>
      <c r="B10155" s="417" t="s">
        <v>13985</v>
      </c>
      <c r="C10155" s="417" t="s">
        <v>2332</v>
      </c>
      <c r="D10155" s="417" t="s">
        <v>2374</v>
      </c>
      <c r="E10155" s="391">
        <v>0.26</v>
      </c>
      <c r="F10155" s="418">
        <v>44214</v>
      </c>
      <c r="G10155" s="417" t="s">
        <v>2286</v>
      </c>
      <c r="I10155" s="379">
        <f t="shared" ca="1" si="549"/>
        <v>-357</v>
      </c>
      <c r="J10155" s="379">
        <f t="shared" ca="1" si="550"/>
        <v>-247</v>
      </c>
      <c r="K10155" s="391" t="str">
        <f t="shared" ca="1" si="551"/>
        <v>61,00</v>
      </c>
    </row>
    <row r="10156" spans="1:11">
      <c r="A10156" s="417" t="s">
        <v>2155</v>
      </c>
      <c r="B10156" s="417" t="s">
        <v>13986</v>
      </c>
      <c r="C10156" s="417" t="s">
        <v>2332</v>
      </c>
      <c r="D10156" s="417" t="s">
        <v>3621</v>
      </c>
      <c r="E10156" s="391">
        <v>3.1</v>
      </c>
      <c r="F10156" s="418">
        <v>44214</v>
      </c>
      <c r="G10156" s="417" t="s">
        <v>2286</v>
      </c>
      <c r="I10156" s="379">
        <f t="shared" ca="1" si="549"/>
        <v>-357</v>
      </c>
      <c r="J10156" s="379">
        <f t="shared" ca="1" si="550"/>
        <v>-247</v>
      </c>
      <c r="K10156" s="391" t="str">
        <f t="shared" ca="1" si="551"/>
        <v>62,00</v>
      </c>
    </row>
    <row r="10157" spans="1:11">
      <c r="A10157" s="417" t="s">
        <v>2155</v>
      </c>
      <c r="B10157" s="417" t="s">
        <v>13987</v>
      </c>
      <c r="C10157" s="417" t="s">
        <v>2332</v>
      </c>
      <c r="D10157" s="417" t="s">
        <v>4140</v>
      </c>
      <c r="E10157" s="391">
        <v>2.4</v>
      </c>
      <c r="F10157" s="418">
        <v>44214</v>
      </c>
      <c r="G10157" s="417" t="s">
        <v>2286</v>
      </c>
      <c r="I10157" s="379">
        <f t="shared" ca="1" si="549"/>
        <v>-357</v>
      </c>
      <c r="J10157" s="379">
        <f t="shared" ca="1" si="550"/>
        <v>-247</v>
      </c>
      <c r="K10157" s="391" t="str">
        <f t="shared" ca="1" si="551"/>
        <v>63,00</v>
      </c>
    </row>
    <row r="10158" spans="1:11">
      <c r="A10158" s="417" t="s">
        <v>2155</v>
      </c>
      <c r="B10158" s="417" t="s">
        <v>13988</v>
      </c>
      <c r="C10158" s="417" t="s">
        <v>2332</v>
      </c>
      <c r="D10158" s="417" t="s">
        <v>3620</v>
      </c>
      <c r="E10158" s="391">
        <v>0.5</v>
      </c>
      <c r="F10158" s="418">
        <v>44214</v>
      </c>
      <c r="G10158" s="417" t="s">
        <v>2286</v>
      </c>
      <c r="I10158" s="379">
        <f t="shared" ca="1" si="549"/>
        <v>-357</v>
      </c>
      <c r="J10158" s="379">
        <f t="shared" ca="1" si="550"/>
        <v>-247</v>
      </c>
      <c r="K10158" s="391" t="str">
        <f t="shared" ca="1" si="551"/>
        <v>64,00</v>
      </c>
    </row>
    <row r="10159" spans="1:11">
      <c r="A10159" s="417" t="s">
        <v>2155</v>
      </c>
      <c r="B10159" s="417" t="s">
        <v>17472</v>
      </c>
      <c r="C10159" s="417" t="s">
        <v>2332</v>
      </c>
      <c r="D10159" s="417" t="s">
        <v>3603</v>
      </c>
      <c r="E10159" s="391">
        <v>0.3</v>
      </c>
      <c r="F10159" s="418">
        <v>44214</v>
      </c>
      <c r="G10159" s="417" t="s">
        <v>2286</v>
      </c>
      <c r="I10159" s="379">
        <f t="shared" ca="1" si="549"/>
        <v>-357</v>
      </c>
      <c r="J10159" s="379">
        <f t="shared" ca="1" si="550"/>
        <v>-247</v>
      </c>
      <c r="K10159" s="391" t="str">
        <f t="shared" ca="1" si="551"/>
        <v>65,00</v>
      </c>
    </row>
    <row r="10160" spans="1:11">
      <c r="A10160" s="417" t="s">
        <v>2155</v>
      </c>
      <c r="B10160" s="417" t="s">
        <v>16637</v>
      </c>
      <c r="C10160" s="417" t="s">
        <v>2332</v>
      </c>
      <c r="D10160" s="417" t="s">
        <v>3604</v>
      </c>
      <c r="E10160" s="391">
        <v>0.22</v>
      </c>
      <c r="F10160" s="418">
        <v>44214</v>
      </c>
      <c r="G10160" s="417" t="s">
        <v>2286</v>
      </c>
      <c r="I10160" s="379">
        <f t="shared" ca="1" si="549"/>
        <v>-357</v>
      </c>
      <c r="J10160" s="379">
        <f t="shared" ca="1" si="550"/>
        <v>-247</v>
      </c>
      <c r="K10160" s="391" t="str">
        <f t="shared" ca="1" si="551"/>
        <v>66,00</v>
      </c>
    </row>
    <row r="10161" spans="1:11">
      <c r="A10161" s="417" t="s">
        <v>2155</v>
      </c>
      <c r="B10161" s="417" t="s">
        <v>16638</v>
      </c>
      <c r="C10161" s="417" t="s">
        <v>2332</v>
      </c>
      <c r="D10161" s="417" t="s">
        <v>3605</v>
      </c>
      <c r="E10161" s="391">
        <v>1.18</v>
      </c>
      <c r="F10161" s="418">
        <v>44214</v>
      </c>
      <c r="G10161" s="417" t="s">
        <v>2286</v>
      </c>
      <c r="I10161" s="379">
        <f t="shared" ca="1" si="549"/>
        <v>-357</v>
      </c>
      <c r="J10161" s="379">
        <f t="shared" ca="1" si="550"/>
        <v>-247</v>
      </c>
      <c r="K10161" s="391" t="str">
        <f t="shared" ca="1" si="551"/>
        <v>67,00</v>
      </c>
    </row>
    <row r="10162" spans="1:11">
      <c r="A10162" s="417" t="s">
        <v>2155</v>
      </c>
      <c r="B10162" s="417" t="s">
        <v>13989</v>
      </c>
      <c r="C10162" s="417" t="s">
        <v>2332</v>
      </c>
      <c r="D10162" s="417" t="s">
        <v>3606</v>
      </c>
      <c r="E10162" s="391">
        <v>1.34</v>
      </c>
      <c r="F10162" s="418">
        <v>44214</v>
      </c>
      <c r="G10162" s="417" t="s">
        <v>2286</v>
      </c>
      <c r="I10162" s="379">
        <f t="shared" ca="1" si="549"/>
        <v>-357</v>
      </c>
      <c r="J10162" s="379">
        <f t="shared" ca="1" si="550"/>
        <v>-247</v>
      </c>
      <c r="K10162" s="391" t="str">
        <f t="shared" ca="1" si="551"/>
        <v>68,00</v>
      </c>
    </row>
    <row r="10163" spans="1:11">
      <c r="A10163" s="417" t="s">
        <v>2155</v>
      </c>
      <c r="B10163" s="417" t="s">
        <v>13990</v>
      </c>
      <c r="C10163" s="417" t="s">
        <v>2332</v>
      </c>
      <c r="D10163" s="417" t="s">
        <v>3607</v>
      </c>
      <c r="E10163" s="391">
        <v>1.01</v>
      </c>
      <c r="F10163" s="418">
        <v>44214</v>
      </c>
      <c r="G10163" s="417" t="s">
        <v>2286</v>
      </c>
      <c r="I10163" s="379">
        <f t="shared" ca="1" si="549"/>
        <v>-357</v>
      </c>
      <c r="J10163" s="379">
        <f t="shared" ca="1" si="550"/>
        <v>-247</v>
      </c>
      <c r="K10163" s="391" t="str">
        <f t="shared" ca="1" si="551"/>
        <v>69,00</v>
      </c>
    </row>
    <row r="10164" spans="1:11">
      <c r="A10164" s="417" t="s">
        <v>2155</v>
      </c>
      <c r="B10164" s="417" t="s">
        <v>17473</v>
      </c>
      <c r="C10164" s="417" t="s">
        <v>2332</v>
      </c>
      <c r="D10164" s="417" t="s">
        <v>3608</v>
      </c>
      <c r="E10164" s="391">
        <v>1.08</v>
      </c>
      <c r="F10164" s="418">
        <v>44214</v>
      </c>
      <c r="G10164" s="417" t="s">
        <v>2286</v>
      </c>
      <c r="I10164" s="379">
        <f t="shared" ca="1" si="549"/>
        <v>-357</v>
      </c>
      <c r="J10164" s="379">
        <f t="shared" ca="1" si="550"/>
        <v>-247</v>
      </c>
      <c r="K10164" s="391" t="str">
        <f t="shared" ca="1" si="551"/>
        <v>70,00</v>
      </c>
    </row>
    <row r="10165" spans="1:11">
      <c r="A10165" s="417" t="s">
        <v>2155</v>
      </c>
      <c r="B10165" s="417" t="s">
        <v>17474</v>
      </c>
      <c r="C10165" s="417" t="s">
        <v>2332</v>
      </c>
      <c r="D10165" s="417" t="s">
        <v>3609</v>
      </c>
      <c r="E10165" s="391">
        <v>1.51</v>
      </c>
      <c r="F10165" s="418">
        <v>44214</v>
      </c>
      <c r="G10165" s="417" t="s">
        <v>2286</v>
      </c>
      <c r="I10165" s="379">
        <f t="shared" ca="1" si="549"/>
        <v>-357</v>
      </c>
      <c r="J10165" s="379">
        <f t="shared" ca="1" si="550"/>
        <v>-247</v>
      </c>
      <c r="K10165" s="391" t="str">
        <f t="shared" ca="1" si="551"/>
        <v>71,00</v>
      </c>
    </row>
    <row r="10166" spans="1:11">
      <c r="A10166" s="417" t="s">
        <v>2155</v>
      </c>
      <c r="B10166" s="417" t="s">
        <v>17475</v>
      </c>
      <c r="C10166" s="417" t="s">
        <v>2332</v>
      </c>
      <c r="D10166" s="417" t="s">
        <v>3610</v>
      </c>
      <c r="E10166" s="391">
        <v>0.4</v>
      </c>
      <c r="F10166" s="418">
        <v>44214</v>
      </c>
      <c r="G10166" s="417" t="s">
        <v>2286</v>
      </c>
      <c r="I10166" s="379">
        <f t="shared" ca="1" si="549"/>
        <v>-357</v>
      </c>
      <c r="J10166" s="379">
        <f t="shared" ca="1" si="550"/>
        <v>-247</v>
      </c>
      <c r="K10166" s="391" t="str">
        <f t="shared" ca="1" si="551"/>
        <v>72,00</v>
      </c>
    </row>
    <row r="10167" spans="1:11">
      <c r="A10167" s="417" t="s">
        <v>2155</v>
      </c>
      <c r="B10167" s="417" t="s">
        <v>17476</v>
      </c>
      <c r="C10167" s="417" t="s">
        <v>2332</v>
      </c>
      <c r="D10167" s="417" t="s">
        <v>3611</v>
      </c>
      <c r="E10167" s="391">
        <v>2.78</v>
      </c>
      <c r="F10167" s="418">
        <v>44214</v>
      </c>
      <c r="G10167" s="417" t="s">
        <v>2286</v>
      </c>
      <c r="I10167" s="379">
        <f t="shared" ca="1" si="549"/>
        <v>-357</v>
      </c>
      <c r="J10167" s="379">
        <f t="shared" ca="1" si="550"/>
        <v>-247</v>
      </c>
      <c r="K10167" s="391" t="str">
        <f t="shared" ca="1" si="551"/>
        <v>73,00</v>
      </c>
    </row>
    <row r="10168" spans="1:11">
      <c r="A10168" s="417" t="s">
        <v>2155</v>
      </c>
      <c r="B10168" s="417" t="s">
        <v>17477</v>
      </c>
      <c r="C10168" s="417" t="s">
        <v>2332</v>
      </c>
      <c r="D10168" s="417" t="s">
        <v>3612</v>
      </c>
      <c r="E10168" s="391">
        <v>1.69</v>
      </c>
      <c r="F10168" s="418">
        <v>44214</v>
      </c>
      <c r="G10168" s="417" t="s">
        <v>2286</v>
      </c>
      <c r="I10168" s="379">
        <f t="shared" ca="1" si="549"/>
        <v>-357</v>
      </c>
      <c r="J10168" s="379">
        <f t="shared" ca="1" si="550"/>
        <v>-247</v>
      </c>
      <c r="K10168" s="391" t="str">
        <f t="shared" ca="1" si="551"/>
        <v>74,00</v>
      </c>
    </row>
    <row r="10169" spans="1:11">
      <c r="A10169" s="417" t="s">
        <v>2155</v>
      </c>
      <c r="B10169" s="417" t="s">
        <v>17478</v>
      </c>
      <c r="C10169" s="417" t="s">
        <v>2332</v>
      </c>
      <c r="D10169" s="417" t="s">
        <v>3208</v>
      </c>
      <c r="E10169" s="391">
        <v>1.22</v>
      </c>
      <c r="F10169" s="418">
        <v>44214</v>
      </c>
      <c r="G10169" s="417" t="s">
        <v>2286</v>
      </c>
      <c r="I10169" s="379">
        <f t="shared" ca="1" si="549"/>
        <v>-357</v>
      </c>
      <c r="J10169" s="379">
        <f t="shared" ca="1" si="550"/>
        <v>-247</v>
      </c>
      <c r="K10169" s="391" t="str">
        <f t="shared" ca="1" si="551"/>
        <v>75,00</v>
      </c>
    </row>
    <row r="10170" spans="1:11">
      <c r="A10170" s="417" t="s">
        <v>2155</v>
      </c>
      <c r="B10170" s="417" t="s">
        <v>17479</v>
      </c>
      <c r="C10170" s="417" t="s">
        <v>2332</v>
      </c>
      <c r="D10170" s="417" t="s">
        <v>3209</v>
      </c>
      <c r="E10170" s="391">
        <v>2.2999999999999998</v>
      </c>
      <c r="F10170" s="418">
        <v>44214</v>
      </c>
      <c r="G10170" s="417" t="s">
        <v>2286</v>
      </c>
      <c r="I10170" s="379">
        <f t="shared" ca="1" si="549"/>
        <v>-357</v>
      </c>
      <c r="J10170" s="379">
        <f t="shared" ca="1" si="550"/>
        <v>-247</v>
      </c>
      <c r="K10170" s="391" t="str">
        <f t="shared" ca="1" si="551"/>
        <v>76,00</v>
      </c>
    </row>
    <row r="10171" spans="1:11">
      <c r="A10171" s="417" t="s">
        <v>2155</v>
      </c>
      <c r="B10171" s="417" t="s">
        <v>18679</v>
      </c>
      <c r="C10171" s="417" t="s">
        <v>2332</v>
      </c>
      <c r="D10171" s="417" t="s">
        <v>3213</v>
      </c>
      <c r="E10171" s="391">
        <v>5.58</v>
      </c>
      <c r="F10171" s="418">
        <v>44214</v>
      </c>
      <c r="G10171" s="417" t="s">
        <v>2286</v>
      </c>
      <c r="I10171" s="379">
        <f t="shared" ca="1" si="549"/>
        <v>-357</v>
      </c>
      <c r="J10171" s="379">
        <f t="shared" ca="1" si="550"/>
        <v>-247</v>
      </c>
      <c r="K10171" s="391" t="str">
        <f t="shared" ca="1" si="551"/>
        <v>84,00</v>
      </c>
    </row>
    <row r="10172" spans="1:11">
      <c r="A10172" s="417" t="s">
        <v>2155</v>
      </c>
      <c r="B10172" s="417" t="s">
        <v>13991</v>
      </c>
      <c r="C10172" s="417" t="s">
        <v>2332</v>
      </c>
      <c r="D10172" s="417" t="s">
        <v>3058</v>
      </c>
      <c r="E10172" s="391">
        <v>0.55000000000000004</v>
      </c>
      <c r="F10172" s="418">
        <v>44249</v>
      </c>
      <c r="G10172" s="417" t="s">
        <v>2286</v>
      </c>
      <c r="I10172" s="379">
        <f t="shared" ca="1" si="549"/>
        <v>-322</v>
      </c>
      <c r="J10172" s="379">
        <f t="shared" ca="1" si="550"/>
        <v>-224</v>
      </c>
      <c r="K10172" s="391" t="str">
        <f t="shared" ca="1" si="551"/>
        <v>36,00</v>
      </c>
    </row>
    <row r="10173" spans="1:11">
      <c r="A10173" s="417" t="s">
        <v>2155</v>
      </c>
      <c r="B10173" s="417" t="s">
        <v>18680</v>
      </c>
      <c r="C10173" s="417" t="s">
        <v>2332</v>
      </c>
      <c r="D10173" s="417" t="s">
        <v>2372</v>
      </c>
      <c r="E10173" s="391">
        <v>0.78</v>
      </c>
      <c r="F10173" s="418">
        <v>44249</v>
      </c>
      <c r="G10173" s="417" t="s">
        <v>2286</v>
      </c>
      <c r="I10173" s="379">
        <f t="shared" ca="1" si="549"/>
        <v>-322</v>
      </c>
      <c r="J10173" s="379">
        <f t="shared" ca="1" si="550"/>
        <v>-224</v>
      </c>
      <c r="K10173" s="391" t="str">
        <f t="shared" ca="1" si="551"/>
        <v>60,00</v>
      </c>
    </row>
    <row r="10174" spans="1:11">
      <c r="A10174" s="417" t="s">
        <v>2155</v>
      </c>
      <c r="B10174" s="417" t="s">
        <v>18681</v>
      </c>
      <c r="C10174" s="417" t="s">
        <v>2332</v>
      </c>
      <c r="D10174" s="417" t="s">
        <v>3621</v>
      </c>
      <c r="E10174" s="391">
        <v>0.78</v>
      </c>
      <c r="F10174" s="418">
        <v>44249</v>
      </c>
      <c r="G10174" s="417" t="s">
        <v>2286</v>
      </c>
      <c r="I10174" s="379">
        <f t="shared" ca="1" si="549"/>
        <v>-322</v>
      </c>
      <c r="J10174" s="379">
        <f t="shared" ca="1" si="550"/>
        <v>-224</v>
      </c>
      <c r="K10174" s="391" t="str">
        <f t="shared" ca="1" si="551"/>
        <v>62,00</v>
      </c>
    </row>
    <row r="10175" spans="1:11">
      <c r="A10175" s="417" t="s">
        <v>2155</v>
      </c>
      <c r="B10175" s="417" t="s">
        <v>17480</v>
      </c>
      <c r="C10175" s="417" t="s">
        <v>2332</v>
      </c>
      <c r="D10175" s="417" t="s">
        <v>3606</v>
      </c>
      <c r="E10175" s="391">
        <v>2.35</v>
      </c>
      <c r="F10175" s="418">
        <v>44249</v>
      </c>
      <c r="G10175" s="417" t="s">
        <v>2286</v>
      </c>
      <c r="I10175" s="379">
        <f t="shared" ca="1" si="549"/>
        <v>-322</v>
      </c>
      <c r="J10175" s="379">
        <f t="shared" ca="1" si="550"/>
        <v>-224</v>
      </c>
      <c r="K10175" s="391" t="str">
        <f t="shared" ca="1" si="551"/>
        <v>68,00</v>
      </c>
    </row>
    <row r="10176" spans="1:11">
      <c r="A10176" s="417" t="s">
        <v>2155</v>
      </c>
      <c r="B10176" s="417" t="s">
        <v>17481</v>
      </c>
      <c r="C10176" s="417" t="s">
        <v>2332</v>
      </c>
      <c r="D10176" s="417" t="s">
        <v>3608</v>
      </c>
      <c r="E10176" s="391">
        <v>3.06</v>
      </c>
      <c r="F10176" s="418">
        <v>44249</v>
      </c>
      <c r="G10176" s="417" t="s">
        <v>2286</v>
      </c>
      <c r="I10176" s="379">
        <f t="shared" ca="1" si="549"/>
        <v>-322</v>
      </c>
      <c r="J10176" s="379">
        <f t="shared" ca="1" si="550"/>
        <v>-224</v>
      </c>
      <c r="K10176" s="391" t="str">
        <f t="shared" ca="1" si="551"/>
        <v>70,00</v>
      </c>
    </row>
    <row r="10177" spans="1:11">
      <c r="A10177" s="417" t="s">
        <v>2155</v>
      </c>
      <c r="B10177" s="417" t="s">
        <v>17482</v>
      </c>
      <c r="C10177" s="417" t="s">
        <v>2332</v>
      </c>
      <c r="D10177" s="417" t="s">
        <v>3610</v>
      </c>
      <c r="E10177" s="391">
        <v>3.44</v>
      </c>
      <c r="F10177" s="418">
        <v>44249</v>
      </c>
      <c r="G10177" s="417" t="s">
        <v>2286</v>
      </c>
      <c r="I10177" s="379">
        <f t="shared" ca="1" si="549"/>
        <v>-322</v>
      </c>
      <c r="J10177" s="379">
        <f t="shared" ca="1" si="550"/>
        <v>-224</v>
      </c>
      <c r="K10177" s="391" t="str">
        <f t="shared" ca="1" si="551"/>
        <v>72,00</v>
      </c>
    </row>
    <row r="10178" spans="1:11">
      <c r="A10178" s="417" t="s">
        <v>2155</v>
      </c>
      <c r="B10178" s="417" t="s">
        <v>18682</v>
      </c>
      <c r="C10178" s="417" t="s">
        <v>2332</v>
      </c>
      <c r="D10178" s="417" t="s">
        <v>3612</v>
      </c>
      <c r="E10178" s="391">
        <v>4.2</v>
      </c>
      <c r="F10178" s="418">
        <v>44249</v>
      </c>
      <c r="G10178" s="417" t="s">
        <v>2286</v>
      </c>
      <c r="I10178" s="379">
        <f t="shared" ca="1" si="549"/>
        <v>-322</v>
      </c>
      <c r="J10178" s="379">
        <f t="shared" ca="1" si="550"/>
        <v>-224</v>
      </c>
      <c r="K10178" s="391" t="str">
        <f t="shared" ca="1" si="551"/>
        <v>74,00</v>
      </c>
    </row>
    <row r="10179" spans="1:11">
      <c r="A10179" s="417" t="s">
        <v>2155</v>
      </c>
      <c r="B10179" s="417" t="s">
        <v>17483</v>
      </c>
      <c r="C10179" s="417" t="s">
        <v>2332</v>
      </c>
      <c r="D10179" s="417" t="s">
        <v>3209</v>
      </c>
      <c r="E10179" s="391">
        <v>4</v>
      </c>
      <c r="F10179" s="418">
        <v>44249</v>
      </c>
      <c r="G10179" s="417" t="s">
        <v>2286</v>
      </c>
      <c r="I10179" s="379">
        <f t="shared" ca="1" si="549"/>
        <v>-322</v>
      </c>
      <c r="J10179" s="379">
        <f t="shared" ca="1" si="550"/>
        <v>-224</v>
      </c>
      <c r="K10179" s="391" t="str">
        <f t="shared" ca="1" si="551"/>
        <v>76,00</v>
      </c>
    </row>
    <row r="10180" spans="1:11">
      <c r="A10180" s="417" t="s">
        <v>2155</v>
      </c>
      <c r="B10180" s="417" t="s">
        <v>18683</v>
      </c>
      <c r="C10180" s="417" t="s">
        <v>2332</v>
      </c>
      <c r="D10180" s="417" t="s">
        <v>3211</v>
      </c>
      <c r="E10180" s="391">
        <v>7</v>
      </c>
      <c r="F10180" s="418">
        <v>44249</v>
      </c>
      <c r="G10180" s="417" t="s">
        <v>2286</v>
      </c>
      <c r="I10180" s="379">
        <f t="shared" ca="1" si="549"/>
        <v>-322</v>
      </c>
      <c r="J10180" s="379">
        <f t="shared" ca="1" si="550"/>
        <v>-224</v>
      </c>
      <c r="K10180" s="391" t="str">
        <f t="shared" ca="1" si="551"/>
        <v>80,00</v>
      </c>
    </row>
    <row r="10181" spans="1:11">
      <c r="A10181" s="417"/>
      <c r="B10181" s="417" t="s">
        <v>18043</v>
      </c>
      <c r="C10181" s="417" t="s">
        <v>2281</v>
      </c>
      <c r="D10181" s="417" t="s">
        <v>5173</v>
      </c>
      <c r="E10181" s="391">
        <v>0.7</v>
      </c>
      <c r="F10181" s="418">
        <v>44214</v>
      </c>
      <c r="G10181" s="417" t="s">
        <v>2283</v>
      </c>
      <c r="I10181" s="379">
        <f t="shared" ca="1" si="549"/>
        <v>-357</v>
      </c>
      <c r="J10181" s="379">
        <f t="shared" ca="1" si="550"/>
        <v>-247</v>
      </c>
      <c r="K10181" s="391" t="str">
        <f t="shared" ca="1" si="551"/>
        <v>47,00</v>
      </c>
    </row>
    <row r="10182" spans="1:11">
      <c r="A10182" s="417" t="s">
        <v>2155</v>
      </c>
      <c r="B10182" s="417" t="s">
        <v>13992</v>
      </c>
      <c r="C10182" s="417" t="s">
        <v>2281</v>
      </c>
      <c r="D10182" s="417" t="s">
        <v>4022</v>
      </c>
      <c r="E10182" s="391">
        <v>1.22</v>
      </c>
      <c r="F10182" s="418">
        <v>44214</v>
      </c>
      <c r="G10182" s="417" t="s">
        <v>2283</v>
      </c>
      <c r="I10182" s="379">
        <f t="shared" ca="1" si="549"/>
        <v>-357</v>
      </c>
      <c r="J10182" s="379">
        <f t="shared" ca="1" si="550"/>
        <v>-247</v>
      </c>
      <c r="K10182" s="391" t="str">
        <f t="shared" ca="1" si="551"/>
        <v>48,00</v>
      </c>
    </row>
    <row r="10183" spans="1:11">
      <c r="A10183" s="417" t="s">
        <v>2155</v>
      </c>
      <c r="B10183" s="417" t="s">
        <v>13993</v>
      </c>
      <c r="C10183" s="417" t="s">
        <v>2281</v>
      </c>
      <c r="D10183" s="417" t="s">
        <v>4003</v>
      </c>
      <c r="E10183" s="391">
        <v>0.17</v>
      </c>
      <c r="F10183" s="418">
        <v>44214</v>
      </c>
      <c r="G10183" s="417" t="s">
        <v>2283</v>
      </c>
      <c r="I10183" s="379">
        <f t="shared" ca="1" si="549"/>
        <v>-357</v>
      </c>
      <c r="J10183" s="379">
        <f t="shared" ca="1" si="550"/>
        <v>-247</v>
      </c>
      <c r="K10183" s="391" t="str">
        <f t="shared" ca="1" si="551"/>
        <v>51,00</v>
      </c>
    </row>
    <row r="10184" spans="1:11">
      <c r="A10184" s="417" t="s">
        <v>2155</v>
      </c>
      <c r="B10184" s="417" t="s">
        <v>13994</v>
      </c>
      <c r="C10184" s="417" t="s">
        <v>2281</v>
      </c>
      <c r="D10184" s="417" t="s">
        <v>4007</v>
      </c>
      <c r="E10184" s="391">
        <v>0.04</v>
      </c>
      <c r="F10184" s="418">
        <v>44214</v>
      </c>
      <c r="G10184" s="417" t="s">
        <v>2283</v>
      </c>
      <c r="I10184" s="379">
        <f t="shared" ca="1" si="549"/>
        <v>-357</v>
      </c>
      <c r="J10184" s="379">
        <f t="shared" ca="1" si="550"/>
        <v>-247</v>
      </c>
      <c r="K10184" s="391" t="str">
        <f t="shared" ca="1" si="551"/>
        <v>52,00</v>
      </c>
    </row>
    <row r="10185" spans="1:11">
      <c r="A10185" s="417" t="s">
        <v>2155</v>
      </c>
      <c r="B10185" s="417" t="s">
        <v>13995</v>
      </c>
      <c r="C10185" s="417" t="s">
        <v>2281</v>
      </c>
      <c r="D10185" s="417" t="s">
        <v>4004</v>
      </c>
      <c r="E10185" s="391">
        <v>0.05</v>
      </c>
      <c r="F10185" s="418">
        <v>44214</v>
      </c>
      <c r="G10185" s="417" t="s">
        <v>2283</v>
      </c>
      <c r="I10185" s="379">
        <f t="shared" ca="1" si="549"/>
        <v>-357</v>
      </c>
      <c r="J10185" s="379">
        <f t="shared" ca="1" si="550"/>
        <v>-247</v>
      </c>
      <c r="K10185" s="391" t="str">
        <f t="shared" ca="1" si="551"/>
        <v>53,00</v>
      </c>
    </row>
    <row r="10186" spans="1:11">
      <c r="A10186" s="417" t="s">
        <v>2155</v>
      </c>
      <c r="B10186" s="417" t="s">
        <v>17484</v>
      </c>
      <c r="C10186" s="417" t="s">
        <v>2281</v>
      </c>
      <c r="D10186" s="417" t="s">
        <v>14001</v>
      </c>
      <c r="E10186" s="391">
        <v>1.71</v>
      </c>
      <c r="F10186" s="418">
        <v>44249</v>
      </c>
      <c r="G10186" s="417" t="s">
        <v>2283</v>
      </c>
      <c r="I10186" s="379">
        <f t="shared" ref="I10186:I10249" ca="1" si="552">IF(F10186&lt;&gt;"",F10186-$I$199,"")</f>
        <v>-322</v>
      </c>
      <c r="J10186" s="379">
        <f t="shared" ref="J10186:J10249" ca="1" si="553">IF(I10186&lt;&gt;"",NETWORKDAYS($I$199,F10186-1,$N$201:$N$224),"")</f>
        <v>-224</v>
      </c>
      <c r="K10186" s="391" t="str">
        <f t="shared" ref="K10186:K10249" ca="1" si="554">IF(I10186&lt;&gt;"",RIGHT(D10186,LEN(D10186)-FIND(" ",D10186)),"")</f>
        <v>50,52</v>
      </c>
    </row>
    <row r="10187" spans="1:11">
      <c r="A10187" s="417" t="s">
        <v>2155</v>
      </c>
      <c r="B10187" s="417" t="s">
        <v>18684</v>
      </c>
      <c r="C10187" s="417" t="s">
        <v>2281</v>
      </c>
      <c r="D10187" s="417" t="s">
        <v>18685</v>
      </c>
      <c r="E10187" s="391">
        <v>0.17</v>
      </c>
      <c r="F10187" s="418">
        <v>44249</v>
      </c>
      <c r="G10187" s="417" t="s">
        <v>2283</v>
      </c>
      <c r="I10187" s="379">
        <f t="shared" ca="1" si="552"/>
        <v>-322</v>
      </c>
      <c r="J10187" s="379">
        <f t="shared" ca="1" si="553"/>
        <v>-224</v>
      </c>
      <c r="K10187" s="391" t="str">
        <f t="shared" ca="1" si="554"/>
        <v>60,52</v>
      </c>
    </row>
    <row r="10188" spans="1:11">
      <c r="A10188" s="417" t="s">
        <v>2155</v>
      </c>
      <c r="B10188" s="417" t="s">
        <v>17485</v>
      </c>
      <c r="C10188" s="417" t="s">
        <v>2332</v>
      </c>
      <c r="D10188" s="417" t="s">
        <v>5176</v>
      </c>
      <c r="E10188" s="391">
        <v>0.6</v>
      </c>
      <c r="F10188" s="418">
        <v>44214</v>
      </c>
      <c r="G10188" s="417" t="s">
        <v>2286</v>
      </c>
      <c r="I10188" s="379">
        <f t="shared" ca="1" si="552"/>
        <v>-357</v>
      </c>
      <c r="J10188" s="379">
        <f t="shared" ca="1" si="553"/>
        <v>-247</v>
      </c>
      <c r="K10188" s="391" t="str">
        <f t="shared" ca="1" si="554"/>
        <v>46,00</v>
      </c>
    </row>
    <row r="10189" spans="1:11">
      <c r="A10189" s="417" t="s">
        <v>2155</v>
      </c>
      <c r="B10189" s="417" t="s">
        <v>13996</v>
      </c>
      <c r="C10189" s="417" t="s">
        <v>2332</v>
      </c>
      <c r="D10189" s="417" t="s">
        <v>5173</v>
      </c>
      <c r="E10189" s="391">
        <v>1.24</v>
      </c>
      <c r="F10189" s="418">
        <v>44214</v>
      </c>
      <c r="G10189" s="417" t="s">
        <v>2286</v>
      </c>
      <c r="I10189" s="379">
        <f t="shared" ca="1" si="552"/>
        <v>-357</v>
      </c>
      <c r="J10189" s="379">
        <f t="shared" ca="1" si="553"/>
        <v>-247</v>
      </c>
      <c r="K10189" s="391" t="str">
        <f t="shared" ca="1" si="554"/>
        <v>47,00</v>
      </c>
    </row>
    <row r="10190" spans="1:11">
      <c r="A10190" s="417" t="s">
        <v>2155</v>
      </c>
      <c r="B10190" s="417" t="s">
        <v>13997</v>
      </c>
      <c r="C10190" s="417" t="s">
        <v>2332</v>
      </c>
      <c r="D10190" s="417" t="s">
        <v>4022</v>
      </c>
      <c r="E10190" s="391">
        <v>0.3</v>
      </c>
      <c r="F10190" s="418">
        <v>44214</v>
      </c>
      <c r="G10190" s="417" t="s">
        <v>2286</v>
      </c>
      <c r="I10190" s="379">
        <f t="shared" ca="1" si="552"/>
        <v>-357</v>
      </c>
      <c r="J10190" s="379">
        <f t="shared" ca="1" si="553"/>
        <v>-247</v>
      </c>
      <c r="K10190" s="391" t="str">
        <f t="shared" ca="1" si="554"/>
        <v>48,00</v>
      </c>
    </row>
    <row r="10191" spans="1:11">
      <c r="A10191" s="417" t="s">
        <v>2155</v>
      </c>
      <c r="B10191" s="417" t="s">
        <v>8782</v>
      </c>
      <c r="C10191" s="417" t="s">
        <v>2332</v>
      </c>
      <c r="D10191" s="417" t="s">
        <v>2374</v>
      </c>
      <c r="E10191" s="391">
        <v>0.6</v>
      </c>
      <c r="F10191" s="418">
        <v>44214</v>
      </c>
      <c r="G10191" s="417" t="s">
        <v>2286</v>
      </c>
      <c r="I10191" s="379">
        <f t="shared" ca="1" si="552"/>
        <v>-357</v>
      </c>
      <c r="J10191" s="379">
        <f t="shared" ca="1" si="553"/>
        <v>-247</v>
      </c>
      <c r="K10191" s="391" t="str">
        <f t="shared" ca="1" si="554"/>
        <v>61,00</v>
      </c>
    </row>
    <row r="10192" spans="1:11">
      <c r="A10192" s="417" t="s">
        <v>2155</v>
      </c>
      <c r="B10192" s="417" t="s">
        <v>13998</v>
      </c>
      <c r="C10192" s="417" t="s">
        <v>2332</v>
      </c>
      <c r="D10192" s="417" t="s">
        <v>13999</v>
      </c>
      <c r="E10192" s="391">
        <v>0.77</v>
      </c>
      <c r="F10192" s="418">
        <v>44249</v>
      </c>
      <c r="G10192" s="417" t="s">
        <v>2286</v>
      </c>
      <c r="I10192" s="379">
        <f t="shared" ca="1" si="552"/>
        <v>-322</v>
      </c>
      <c r="J10192" s="379">
        <f t="shared" ca="1" si="553"/>
        <v>-224</v>
      </c>
      <c r="K10192" s="391" t="str">
        <f t="shared" ca="1" si="554"/>
        <v>42,52</v>
      </c>
    </row>
    <row r="10193" spans="1:11">
      <c r="A10193" s="417" t="s">
        <v>2155</v>
      </c>
      <c r="B10193" s="417" t="s">
        <v>17486</v>
      </c>
      <c r="C10193" s="417" t="s">
        <v>2332</v>
      </c>
      <c r="D10193" s="417" t="s">
        <v>17487</v>
      </c>
      <c r="E10193" s="391">
        <v>0.61</v>
      </c>
      <c r="F10193" s="418">
        <v>44249</v>
      </c>
      <c r="G10193" s="417" t="s">
        <v>2286</v>
      </c>
      <c r="I10193" s="379">
        <f t="shared" ca="1" si="552"/>
        <v>-322</v>
      </c>
      <c r="J10193" s="379">
        <f t="shared" ca="1" si="553"/>
        <v>-224</v>
      </c>
      <c r="K10193" s="391" t="str">
        <f t="shared" ca="1" si="554"/>
        <v>44,52</v>
      </c>
    </row>
    <row r="10194" spans="1:11">
      <c r="A10194" s="417" t="s">
        <v>2155</v>
      </c>
      <c r="B10194" s="417" t="s">
        <v>17488</v>
      </c>
      <c r="C10194" s="417" t="s">
        <v>2332</v>
      </c>
      <c r="D10194" s="417" t="s">
        <v>17489</v>
      </c>
      <c r="E10194" s="391">
        <v>0.63</v>
      </c>
      <c r="F10194" s="418">
        <v>44249</v>
      </c>
      <c r="G10194" s="417" t="s">
        <v>2286</v>
      </c>
      <c r="I10194" s="379">
        <f t="shared" ca="1" si="552"/>
        <v>-322</v>
      </c>
      <c r="J10194" s="379">
        <f t="shared" ca="1" si="553"/>
        <v>-224</v>
      </c>
      <c r="K10194" s="391" t="str">
        <f t="shared" ca="1" si="554"/>
        <v>45,52</v>
      </c>
    </row>
    <row r="10195" spans="1:11">
      <c r="A10195" s="417" t="s">
        <v>2155</v>
      </c>
      <c r="B10195" s="417" t="s">
        <v>17490</v>
      </c>
      <c r="C10195" s="417" t="s">
        <v>2332</v>
      </c>
      <c r="D10195" s="417" t="s">
        <v>17491</v>
      </c>
      <c r="E10195" s="391">
        <v>1.61</v>
      </c>
      <c r="F10195" s="418">
        <v>44249</v>
      </c>
      <c r="G10195" s="417" t="s">
        <v>2286</v>
      </c>
      <c r="I10195" s="379">
        <f t="shared" ca="1" si="552"/>
        <v>-322</v>
      </c>
      <c r="J10195" s="379">
        <f t="shared" ca="1" si="553"/>
        <v>-224</v>
      </c>
      <c r="K10195" s="391" t="str">
        <f t="shared" ca="1" si="554"/>
        <v>46,52</v>
      </c>
    </row>
    <row r="10196" spans="1:11">
      <c r="A10196" s="417" t="s">
        <v>2155</v>
      </c>
      <c r="B10196" s="417" t="s">
        <v>18686</v>
      </c>
      <c r="C10196" s="417" t="s">
        <v>2332</v>
      </c>
      <c r="D10196" s="417" t="s">
        <v>18687</v>
      </c>
      <c r="E10196" s="391">
        <v>0.83</v>
      </c>
      <c r="F10196" s="418">
        <v>44249</v>
      </c>
      <c r="G10196" s="417" t="s">
        <v>2286</v>
      </c>
      <c r="I10196" s="379">
        <f t="shared" ca="1" si="552"/>
        <v>-322</v>
      </c>
      <c r="J10196" s="379">
        <f t="shared" ca="1" si="553"/>
        <v>-224</v>
      </c>
      <c r="K10196" s="391" t="str">
        <f t="shared" ca="1" si="554"/>
        <v>47,52</v>
      </c>
    </row>
    <row r="10197" spans="1:11">
      <c r="A10197" s="417" t="s">
        <v>2155</v>
      </c>
      <c r="B10197" s="417" t="s">
        <v>17492</v>
      </c>
      <c r="C10197" s="417" t="s">
        <v>2332</v>
      </c>
      <c r="D10197" s="417" t="s">
        <v>17493</v>
      </c>
      <c r="E10197" s="391">
        <v>1.17</v>
      </c>
      <c r="F10197" s="418">
        <v>44249</v>
      </c>
      <c r="G10197" s="417" t="s">
        <v>2286</v>
      </c>
      <c r="I10197" s="379">
        <f t="shared" ca="1" si="552"/>
        <v>-322</v>
      </c>
      <c r="J10197" s="379">
        <f t="shared" ca="1" si="553"/>
        <v>-224</v>
      </c>
      <c r="K10197" s="391" t="str">
        <f t="shared" ca="1" si="554"/>
        <v>48,52</v>
      </c>
    </row>
    <row r="10198" spans="1:11">
      <c r="A10198" s="417" t="s">
        <v>2155</v>
      </c>
      <c r="B10198" s="417" t="s">
        <v>14000</v>
      </c>
      <c r="C10198" s="417" t="s">
        <v>2332</v>
      </c>
      <c r="D10198" s="417" t="s">
        <v>14001</v>
      </c>
      <c r="E10198" s="391">
        <v>2.2599999999999998</v>
      </c>
      <c r="F10198" s="418">
        <v>44249</v>
      </c>
      <c r="G10198" s="417" t="s">
        <v>2286</v>
      </c>
      <c r="I10198" s="379">
        <f t="shared" ca="1" si="552"/>
        <v>-322</v>
      </c>
      <c r="J10198" s="379">
        <f t="shared" ca="1" si="553"/>
        <v>-224</v>
      </c>
      <c r="K10198" s="391" t="str">
        <f t="shared" ca="1" si="554"/>
        <v>50,52</v>
      </c>
    </row>
    <row r="10199" spans="1:11">
      <c r="A10199" s="417" t="s">
        <v>2155</v>
      </c>
      <c r="B10199" s="417" t="s">
        <v>5680</v>
      </c>
      <c r="C10199" s="417" t="s">
        <v>2281</v>
      </c>
      <c r="D10199" s="417" t="s">
        <v>9655</v>
      </c>
      <c r="E10199" s="391">
        <v>6.5</v>
      </c>
      <c r="F10199" s="418">
        <v>44214</v>
      </c>
      <c r="G10199" s="417" t="s">
        <v>2283</v>
      </c>
      <c r="I10199" s="379">
        <f t="shared" ca="1" si="552"/>
        <v>-357</v>
      </c>
      <c r="J10199" s="379">
        <f t="shared" ca="1" si="553"/>
        <v>-247</v>
      </c>
      <c r="K10199" s="391" t="str">
        <f t="shared" ca="1" si="554"/>
        <v>28,26</v>
      </c>
    </row>
    <row r="10200" spans="1:11">
      <c r="A10200" s="417" t="s">
        <v>2155</v>
      </c>
      <c r="B10200" s="417" t="s">
        <v>14002</v>
      </c>
      <c r="C10200" s="417" t="s">
        <v>2281</v>
      </c>
      <c r="D10200" s="417" t="s">
        <v>9636</v>
      </c>
      <c r="E10200" s="391">
        <v>2.87</v>
      </c>
      <c r="F10200" s="418">
        <v>44214</v>
      </c>
      <c r="G10200" s="417" t="s">
        <v>2283</v>
      </c>
      <c r="I10200" s="379">
        <f t="shared" ca="1" si="552"/>
        <v>-357</v>
      </c>
      <c r="J10200" s="379">
        <f t="shared" ca="1" si="553"/>
        <v>-247</v>
      </c>
      <c r="K10200" s="391" t="str">
        <f t="shared" ca="1" si="554"/>
        <v>30,76</v>
      </c>
    </row>
    <row r="10201" spans="1:11">
      <c r="A10201" s="417" t="s">
        <v>2155</v>
      </c>
      <c r="B10201" s="417" t="s">
        <v>8783</v>
      </c>
      <c r="C10201" s="417" t="s">
        <v>2281</v>
      </c>
      <c r="D10201" s="417" t="s">
        <v>9594</v>
      </c>
      <c r="E10201" s="391">
        <v>2.5</v>
      </c>
      <c r="F10201" s="418">
        <v>44214</v>
      </c>
      <c r="G10201" s="417" t="s">
        <v>2283</v>
      </c>
      <c r="I10201" s="379">
        <f t="shared" ca="1" si="552"/>
        <v>-357</v>
      </c>
      <c r="J10201" s="379">
        <f t="shared" ca="1" si="553"/>
        <v>-247</v>
      </c>
      <c r="K10201" s="391" t="str">
        <f t="shared" ca="1" si="554"/>
        <v>31,26</v>
      </c>
    </row>
    <row r="10202" spans="1:11">
      <c r="A10202" s="417" t="s">
        <v>2155</v>
      </c>
      <c r="B10202" s="417" t="s">
        <v>18688</v>
      </c>
      <c r="C10202" s="417" t="s">
        <v>2281</v>
      </c>
      <c r="D10202" s="417" t="s">
        <v>9754</v>
      </c>
      <c r="E10202" s="391">
        <v>2.31</v>
      </c>
      <c r="F10202" s="418">
        <v>44214</v>
      </c>
      <c r="G10202" s="417" t="s">
        <v>2283</v>
      </c>
      <c r="I10202" s="379">
        <f t="shared" ca="1" si="552"/>
        <v>-357</v>
      </c>
      <c r="J10202" s="379">
        <f t="shared" ca="1" si="553"/>
        <v>-247</v>
      </c>
      <c r="K10202" s="391" t="str">
        <f t="shared" ca="1" si="554"/>
        <v>31,76</v>
      </c>
    </row>
    <row r="10203" spans="1:11">
      <c r="A10203" s="417" t="s">
        <v>2155</v>
      </c>
      <c r="B10203" s="417" t="s">
        <v>14003</v>
      </c>
      <c r="C10203" s="417" t="s">
        <v>2281</v>
      </c>
      <c r="D10203" s="417" t="s">
        <v>9637</v>
      </c>
      <c r="E10203" s="391">
        <v>1.44</v>
      </c>
      <c r="F10203" s="418">
        <v>44214</v>
      </c>
      <c r="G10203" s="417" t="s">
        <v>2283</v>
      </c>
      <c r="I10203" s="379">
        <f t="shared" ca="1" si="552"/>
        <v>-357</v>
      </c>
      <c r="J10203" s="379">
        <f t="shared" ca="1" si="553"/>
        <v>-247</v>
      </c>
      <c r="K10203" s="391" t="str">
        <f t="shared" ca="1" si="554"/>
        <v>32,76</v>
      </c>
    </row>
    <row r="10204" spans="1:11">
      <c r="A10204" s="417" t="s">
        <v>2155</v>
      </c>
      <c r="B10204" s="417" t="s">
        <v>18044</v>
      </c>
      <c r="C10204" s="417" t="s">
        <v>2281</v>
      </c>
      <c r="D10204" s="417" t="s">
        <v>3648</v>
      </c>
      <c r="E10204" s="391">
        <v>0.68</v>
      </c>
      <c r="F10204" s="418">
        <v>44214</v>
      </c>
      <c r="G10204" s="417" t="s">
        <v>2283</v>
      </c>
      <c r="I10204" s="379">
        <f t="shared" ca="1" si="552"/>
        <v>-357</v>
      </c>
      <c r="J10204" s="379">
        <f t="shared" ca="1" si="553"/>
        <v>-247</v>
      </c>
      <c r="K10204" s="391" t="str">
        <f t="shared" ca="1" si="554"/>
        <v>33,26</v>
      </c>
    </row>
    <row r="10205" spans="1:11">
      <c r="A10205" s="417" t="s">
        <v>2155</v>
      </c>
      <c r="B10205" s="417" t="s">
        <v>5681</v>
      </c>
      <c r="C10205" s="417" t="s">
        <v>2281</v>
      </c>
      <c r="D10205" s="417" t="s">
        <v>9600</v>
      </c>
      <c r="E10205" s="391">
        <v>0.63</v>
      </c>
      <c r="F10205" s="418">
        <v>44214</v>
      </c>
      <c r="G10205" s="417" t="s">
        <v>2286</v>
      </c>
      <c r="I10205" s="379">
        <f t="shared" ca="1" si="552"/>
        <v>-357</v>
      </c>
      <c r="J10205" s="379">
        <f t="shared" ca="1" si="553"/>
        <v>-247</v>
      </c>
      <c r="K10205" s="391" t="str">
        <f t="shared" ca="1" si="554"/>
        <v>33,51</v>
      </c>
    </row>
    <row r="10206" spans="1:11">
      <c r="A10206" s="417" t="s">
        <v>2155</v>
      </c>
      <c r="B10206" s="417" t="s">
        <v>14004</v>
      </c>
      <c r="C10206" s="417" t="s">
        <v>2281</v>
      </c>
      <c r="D10206" s="417" t="s">
        <v>9604</v>
      </c>
      <c r="E10206" s="391">
        <v>0.5</v>
      </c>
      <c r="F10206" s="418">
        <v>44214</v>
      </c>
      <c r="G10206" s="417" t="s">
        <v>2283</v>
      </c>
      <c r="I10206" s="379">
        <f t="shared" ca="1" si="552"/>
        <v>-357</v>
      </c>
      <c r="J10206" s="379">
        <f t="shared" ca="1" si="553"/>
        <v>-247</v>
      </c>
      <c r="K10206" s="391" t="str">
        <f t="shared" ca="1" si="554"/>
        <v>33,76</v>
      </c>
    </row>
    <row r="10207" spans="1:11">
      <c r="A10207" s="417" t="s">
        <v>2155</v>
      </c>
      <c r="B10207" s="417" t="s">
        <v>14005</v>
      </c>
      <c r="C10207" s="417" t="s">
        <v>2281</v>
      </c>
      <c r="D10207" s="417" t="s">
        <v>9603</v>
      </c>
      <c r="E10207" s="391">
        <v>0.34</v>
      </c>
      <c r="F10207" s="418">
        <v>44214</v>
      </c>
      <c r="G10207" s="417" t="s">
        <v>2283</v>
      </c>
      <c r="I10207" s="379">
        <f t="shared" ca="1" si="552"/>
        <v>-357</v>
      </c>
      <c r="J10207" s="379">
        <f t="shared" ca="1" si="553"/>
        <v>-247</v>
      </c>
      <c r="K10207" s="391" t="str">
        <f t="shared" ca="1" si="554"/>
        <v>34,26</v>
      </c>
    </row>
    <row r="10208" spans="1:11">
      <c r="A10208" s="417" t="s">
        <v>2155</v>
      </c>
      <c r="B10208" s="417" t="s">
        <v>8784</v>
      </c>
      <c r="C10208" s="417" t="s">
        <v>2281</v>
      </c>
      <c r="D10208" s="417" t="s">
        <v>9639</v>
      </c>
      <c r="E10208" s="391">
        <v>0.4</v>
      </c>
      <c r="F10208" s="418">
        <v>44214</v>
      </c>
      <c r="G10208" s="417" t="s">
        <v>2283</v>
      </c>
      <c r="I10208" s="379">
        <f t="shared" ca="1" si="552"/>
        <v>-357</v>
      </c>
      <c r="J10208" s="379">
        <f t="shared" ca="1" si="553"/>
        <v>-247</v>
      </c>
      <c r="K10208" s="391" t="str">
        <f t="shared" ca="1" si="554"/>
        <v>34,76</v>
      </c>
    </row>
    <row r="10209" spans="1:11">
      <c r="A10209" s="417" t="s">
        <v>2155</v>
      </c>
      <c r="B10209" s="417" t="s">
        <v>14006</v>
      </c>
      <c r="C10209" s="417" t="s">
        <v>2281</v>
      </c>
      <c r="D10209" s="417" t="s">
        <v>9608</v>
      </c>
      <c r="E10209" s="391">
        <v>0.16</v>
      </c>
      <c r="F10209" s="418">
        <v>44214</v>
      </c>
      <c r="G10209" s="417" t="s">
        <v>2283</v>
      </c>
      <c r="I10209" s="379">
        <f t="shared" ca="1" si="552"/>
        <v>-357</v>
      </c>
      <c r="J10209" s="379">
        <f t="shared" ca="1" si="553"/>
        <v>-247</v>
      </c>
      <c r="K10209" s="391" t="str">
        <f t="shared" ca="1" si="554"/>
        <v>35,26</v>
      </c>
    </row>
    <row r="10210" spans="1:11">
      <c r="A10210" s="417" t="s">
        <v>2155</v>
      </c>
      <c r="B10210" s="417" t="s">
        <v>8785</v>
      </c>
      <c r="C10210" s="417" t="s">
        <v>2281</v>
      </c>
      <c r="D10210" s="417" t="s">
        <v>9656</v>
      </c>
      <c r="E10210" s="391">
        <v>0.09</v>
      </c>
      <c r="F10210" s="418">
        <v>44214</v>
      </c>
      <c r="G10210" s="417" t="s">
        <v>2283</v>
      </c>
      <c r="I10210" s="379">
        <f t="shared" ca="1" si="552"/>
        <v>-357</v>
      </c>
      <c r="J10210" s="379">
        <f t="shared" ca="1" si="553"/>
        <v>-247</v>
      </c>
      <c r="K10210" s="391" t="str">
        <f t="shared" ca="1" si="554"/>
        <v>35,76</v>
      </c>
    </row>
    <row r="10211" spans="1:11">
      <c r="A10211" s="417" t="s">
        <v>2155</v>
      </c>
      <c r="B10211" s="417" t="s">
        <v>14007</v>
      </c>
      <c r="C10211" s="417" t="s">
        <v>2281</v>
      </c>
      <c r="D10211" s="417" t="s">
        <v>9677</v>
      </c>
      <c r="E10211" s="391">
        <v>0.13</v>
      </c>
      <c r="F10211" s="418">
        <v>44214</v>
      </c>
      <c r="G10211" s="417" t="s">
        <v>2283</v>
      </c>
      <c r="I10211" s="379">
        <f t="shared" ca="1" si="552"/>
        <v>-357</v>
      </c>
      <c r="J10211" s="379">
        <f t="shared" ca="1" si="553"/>
        <v>-247</v>
      </c>
      <c r="K10211" s="391" t="str">
        <f t="shared" ca="1" si="554"/>
        <v>36,26</v>
      </c>
    </row>
    <row r="10212" spans="1:11">
      <c r="A10212" s="417" t="s">
        <v>2155</v>
      </c>
      <c r="B10212" s="417" t="s">
        <v>8786</v>
      </c>
      <c r="C10212" s="417" t="s">
        <v>2281</v>
      </c>
      <c r="D10212" s="417" t="s">
        <v>9678</v>
      </c>
      <c r="E10212" s="391">
        <v>0.06</v>
      </c>
      <c r="F10212" s="418">
        <v>44214</v>
      </c>
      <c r="G10212" s="417" t="s">
        <v>2283</v>
      </c>
      <c r="I10212" s="379">
        <f t="shared" ca="1" si="552"/>
        <v>-357</v>
      </c>
      <c r="J10212" s="379">
        <f t="shared" ca="1" si="553"/>
        <v>-247</v>
      </c>
      <c r="K10212" s="391" t="str">
        <f t="shared" ca="1" si="554"/>
        <v>36,76</v>
      </c>
    </row>
    <row r="10213" spans="1:11">
      <c r="A10213" s="417" t="s">
        <v>2155</v>
      </c>
      <c r="B10213" s="417" t="s">
        <v>14008</v>
      </c>
      <c r="C10213" s="417" t="s">
        <v>2281</v>
      </c>
      <c r="D10213" s="417" t="s">
        <v>3657</v>
      </c>
      <c r="E10213" s="391">
        <v>0.12</v>
      </c>
      <c r="F10213" s="418">
        <v>44214</v>
      </c>
      <c r="G10213" s="417" t="s">
        <v>2283</v>
      </c>
      <c r="I10213" s="379">
        <f t="shared" ca="1" si="552"/>
        <v>-357</v>
      </c>
      <c r="J10213" s="379">
        <f t="shared" ca="1" si="553"/>
        <v>-247</v>
      </c>
      <c r="K10213" s="391" t="str">
        <f t="shared" ca="1" si="554"/>
        <v>37,26</v>
      </c>
    </row>
    <row r="10214" spans="1:11">
      <c r="A10214" s="417" t="s">
        <v>2155</v>
      </c>
      <c r="B10214" s="417" t="s">
        <v>14009</v>
      </c>
      <c r="C10214" s="417" t="s">
        <v>2281</v>
      </c>
      <c r="D10214" s="417" t="s">
        <v>9611</v>
      </c>
      <c r="E10214" s="391">
        <v>0.01</v>
      </c>
      <c r="F10214" s="418">
        <v>44214</v>
      </c>
      <c r="G10214" s="417" t="s">
        <v>2283</v>
      </c>
      <c r="I10214" s="379">
        <f t="shared" ca="1" si="552"/>
        <v>-357</v>
      </c>
      <c r="J10214" s="379">
        <f t="shared" ca="1" si="553"/>
        <v>-247</v>
      </c>
      <c r="K10214" s="391" t="str">
        <f t="shared" ca="1" si="554"/>
        <v>37,76</v>
      </c>
    </row>
    <row r="10215" spans="1:11">
      <c r="A10215" s="417" t="s">
        <v>2155</v>
      </c>
      <c r="B10215" s="417" t="s">
        <v>14010</v>
      </c>
      <c r="C10215" s="417" t="s">
        <v>2281</v>
      </c>
      <c r="D10215" s="417" t="s">
        <v>3655</v>
      </c>
      <c r="E10215" s="391">
        <v>0.24</v>
      </c>
      <c r="F10215" s="418">
        <v>44214</v>
      </c>
      <c r="G10215" s="417" t="s">
        <v>2283</v>
      </c>
      <c r="I10215" s="379">
        <f t="shared" ca="1" si="552"/>
        <v>-357</v>
      </c>
      <c r="J10215" s="379">
        <f t="shared" ca="1" si="553"/>
        <v>-247</v>
      </c>
      <c r="K10215" s="391" t="str">
        <f t="shared" ca="1" si="554"/>
        <v>38,26</v>
      </c>
    </row>
    <row r="10216" spans="1:11">
      <c r="A10216" s="417" t="s">
        <v>2155</v>
      </c>
      <c r="B10216" s="417" t="s">
        <v>8787</v>
      </c>
      <c r="C10216" s="417" t="s">
        <v>2281</v>
      </c>
      <c r="D10216" s="417" t="s">
        <v>9660</v>
      </c>
      <c r="E10216" s="391">
        <v>0.66</v>
      </c>
      <c r="F10216" s="418">
        <v>44214</v>
      </c>
      <c r="G10216" s="417" t="s">
        <v>2283</v>
      </c>
      <c r="I10216" s="379">
        <f t="shared" ca="1" si="552"/>
        <v>-357</v>
      </c>
      <c r="J10216" s="379">
        <f t="shared" ca="1" si="553"/>
        <v>-247</v>
      </c>
      <c r="K10216" s="391" t="str">
        <f t="shared" ca="1" si="554"/>
        <v>38,76</v>
      </c>
    </row>
    <row r="10217" spans="1:11">
      <c r="A10217" s="417" t="s">
        <v>2155</v>
      </c>
      <c r="B10217" s="417" t="s">
        <v>14011</v>
      </c>
      <c r="C10217" s="417" t="s">
        <v>2281</v>
      </c>
      <c r="D10217" s="417" t="s">
        <v>9612</v>
      </c>
      <c r="E10217" s="391">
        <v>0.2</v>
      </c>
      <c r="F10217" s="418">
        <v>44214</v>
      </c>
      <c r="G10217" s="417" t="s">
        <v>2283</v>
      </c>
      <c r="I10217" s="379">
        <f t="shared" ca="1" si="552"/>
        <v>-357</v>
      </c>
      <c r="J10217" s="379">
        <f t="shared" ca="1" si="553"/>
        <v>-247</v>
      </c>
      <c r="K10217" s="391" t="str">
        <f t="shared" ca="1" si="554"/>
        <v>39,26</v>
      </c>
    </row>
    <row r="10218" spans="1:11">
      <c r="A10218" s="417" t="s">
        <v>2155</v>
      </c>
      <c r="B10218" s="417" t="s">
        <v>18689</v>
      </c>
      <c r="C10218" s="417" t="s">
        <v>2281</v>
      </c>
      <c r="D10218" s="417" t="s">
        <v>18690</v>
      </c>
      <c r="E10218" s="391">
        <v>1.75</v>
      </c>
      <c r="F10218" s="418">
        <v>44249</v>
      </c>
      <c r="G10218" s="417" t="s">
        <v>2283</v>
      </c>
      <c r="I10218" s="379">
        <f t="shared" ca="1" si="552"/>
        <v>-322</v>
      </c>
      <c r="J10218" s="379">
        <f t="shared" ca="1" si="553"/>
        <v>-224</v>
      </c>
      <c r="K10218" s="391" t="str">
        <f t="shared" ca="1" si="554"/>
        <v>31,40</v>
      </c>
    </row>
    <row r="10219" spans="1:11">
      <c r="A10219" s="417" t="s">
        <v>2155</v>
      </c>
      <c r="B10219" s="417" t="s">
        <v>18691</v>
      </c>
      <c r="C10219" s="417" t="s">
        <v>2281</v>
      </c>
      <c r="D10219" s="417" t="s">
        <v>16647</v>
      </c>
      <c r="E10219" s="391">
        <v>2.57</v>
      </c>
      <c r="F10219" s="418">
        <v>44249</v>
      </c>
      <c r="G10219" s="417" t="s">
        <v>2283</v>
      </c>
      <c r="I10219" s="379">
        <f t="shared" ca="1" si="552"/>
        <v>-322</v>
      </c>
      <c r="J10219" s="379">
        <f t="shared" ca="1" si="553"/>
        <v>-224</v>
      </c>
      <c r="K10219" s="391" t="str">
        <f t="shared" ca="1" si="554"/>
        <v>31,90</v>
      </c>
    </row>
    <row r="10220" spans="1:11">
      <c r="A10220" s="417" t="s">
        <v>2155</v>
      </c>
      <c r="B10220" s="417" t="s">
        <v>18692</v>
      </c>
      <c r="C10220" s="417" t="s">
        <v>2281</v>
      </c>
      <c r="D10220" s="417" t="s">
        <v>18693</v>
      </c>
      <c r="E10220" s="391">
        <v>1.56</v>
      </c>
      <c r="F10220" s="418">
        <v>44249</v>
      </c>
      <c r="G10220" s="417" t="s">
        <v>2283</v>
      </c>
      <c r="I10220" s="379">
        <f t="shared" ca="1" si="552"/>
        <v>-322</v>
      </c>
      <c r="J10220" s="379">
        <f t="shared" ca="1" si="553"/>
        <v>-224</v>
      </c>
      <c r="K10220" s="391" t="str">
        <f t="shared" ca="1" si="554"/>
        <v>33,40</v>
      </c>
    </row>
    <row r="10221" spans="1:11">
      <c r="A10221" s="417" t="s">
        <v>2155</v>
      </c>
      <c r="B10221" s="417" t="s">
        <v>17494</v>
      </c>
      <c r="C10221" s="417" t="s">
        <v>2281</v>
      </c>
      <c r="D10221" s="417" t="s">
        <v>16649</v>
      </c>
      <c r="E10221" s="391">
        <v>1.44</v>
      </c>
      <c r="F10221" s="418">
        <v>44249</v>
      </c>
      <c r="G10221" s="417" t="s">
        <v>2283</v>
      </c>
      <c r="I10221" s="379">
        <f t="shared" ca="1" si="552"/>
        <v>-322</v>
      </c>
      <c r="J10221" s="379">
        <f t="shared" ca="1" si="553"/>
        <v>-224</v>
      </c>
      <c r="K10221" s="391" t="str">
        <f t="shared" ca="1" si="554"/>
        <v>33,90</v>
      </c>
    </row>
    <row r="10222" spans="1:11">
      <c r="A10222" s="417" t="s">
        <v>2155</v>
      </c>
      <c r="B10222" s="417" t="s">
        <v>14012</v>
      </c>
      <c r="C10222" s="417" t="s">
        <v>2281</v>
      </c>
      <c r="D10222" s="417" t="s">
        <v>16639</v>
      </c>
      <c r="E10222" s="391">
        <v>1.23</v>
      </c>
      <c r="F10222" s="418">
        <v>44249</v>
      </c>
      <c r="G10222" s="417" t="s">
        <v>2283</v>
      </c>
      <c r="I10222" s="379">
        <f t="shared" ca="1" si="552"/>
        <v>-322</v>
      </c>
      <c r="J10222" s="379">
        <f t="shared" ca="1" si="553"/>
        <v>-224</v>
      </c>
      <c r="K10222" s="391" t="str">
        <f t="shared" ca="1" si="554"/>
        <v>34,40</v>
      </c>
    </row>
    <row r="10223" spans="1:11">
      <c r="A10223" s="417" t="s">
        <v>2155</v>
      </c>
      <c r="B10223" s="417" t="s">
        <v>14013</v>
      </c>
      <c r="C10223" s="417" t="s">
        <v>2281</v>
      </c>
      <c r="D10223" s="417" t="s">
        <v>9706</v>
      </c>
      <c r="E10223" s="391">
        <v>1.05</v>
      </c>
      <c r="F10223" s="418">
        <v>44249</v>
      </c>
      <c r="G10223" s="417" t="s">
        <v>2283</v>
      </c>
      <c r="I10223" s="379">
        <f t="shared" ca="1" si="552"/>
        <v>-322</v>
      </c>
      <c r="J10223" s="379">
        <f t="shared" ca="1" si="553"/>
        <v>-224</v>
      </c>
      <c r="K10223" s="391" t="str">
        <f t="shared" ca="1" si="554"/>
        <v>34,90</v>
      </c>
    </row>
    <row r="10224" spans="1:11">
      <c r="A10224" s="417" t="s">
        <v>2155</v>
      </c>
      <c r="B10224" s="417" t="s">
        <v>14014</v>
      </c>
      <c r="C10224" s="417" t="s">
        <v>2281</v>
      </c>
      <c r="D10224" s="417" t="s">
        <v>16640</v>
      </c>
      <c r="E10224" s="391">
        <v>0.82</v>
      </c>
      <c r="F10224" s="418">
        <v>44249</v>
      </c>
      <c r="G10224" s="417" t="s">
        <v>2283</v>
      </c>
      <c r="I10224" s="379">
        <f t="shared" ca="1" si="552"/>
        <v>-322</v>
      </c>
      <c r="J10224" s="379">
        <f t="shared" ca="1" si="553"/>
        <v>-224</v>
      </c>
      <c r="K10224" s="391" t="str">
        <f t="shared" ca="1" si="554"/>
        <v>35,90</v>
      </c>
    </row>
    <row r="10225" spans="1:11">
      <c r="A10225" s="417" t="s">
        <v>2155</v>
      </c>
      <c r="B10225" s="417" t="s">
        <v>14015</v>
      </c>
      <c r="C10225" s="417" t="s">
        <v>2281</v>
      </c>
      <c r="D10225" s="417" t="s">
        <v>16641</v>
      </c>
      <c r="E10225" s="391">
        <v>0.71</v>
      </c>
      <c r="F10225" s="418">
        <v>44249</v>
      </c>
      <c r="G10225" s="417" t="s">
        <v>2283</v>
      </c>
      <c r="I10225" s="379">
        <f t="shared" ca="1" si="552"/>
        <v>-322</v>
      </c>
      <c r="J10225" s="379">
        <f t="shared" ca="1" si="553"/>
        <v>-224</v>
      </c>
      <c r="K10225" s="391" t="str">
        <f t="shared" ca="1" si="554"/>
        <v>36,40</v>
      </c>
    </row>
    <row r="10226" spans="1:11">
      <c r="A10226" s="417" t="s">
        <v>2155</v>
      </c>
      <c r="B10226" s="417" t="s">
        <v>14016</v>
      </c>
      <c r="C10226" s="417" t="s">
        <v>2281</v>
      </c>
      <c r="D10226" s="417" t="s">
        <v>16642</v>
      </c>
      <c r="E10226" s="391">
        <v>0.79</v>
      </c>
      <c r="F10226" s="418">
        <v>44249</v>
      </c>
      <c r="G10226" s="417" t="s">
        <v>2283</v>
      </c>
      <c r="I10226" s="379">
        <f t="shared" ca="1" si="552"/>
        <v>-322</v>
      </c>
      <c r="J10226" s="379">
        <f t="shared" ca="1" si="553"/>
        <v>-224</v>
      </c>
      <c r="K10226" s="391" t="str">
        <f t="shared" ca="1" si="554"/>
        <v>36,90</v>
      </c>
    </row>
    <row r="10227" spans="1:11">
      <c r="A10227" s="417" t="s">
        <v>2155</v>
      </c>
      <c r="B10227" s="417" t="s">
        <v>14017</v>
      </c>
      <c r="C10227" s="417" t="s">
        <v>2281</v>
      </c>
      <c r="D10227" s="417" t="s">
        <v>4059</v>
      </c>
      <c r="E10227" s="391">
        <v>0.42</v>
      </c>
      <c r="F10227" s="418">
        <v>44249</v>
      </c>
      <c r="G10227" s="417" t="s">
        <v>2283</v>
      </c>
      <c r="I10227" s="379">
        <f t="shared" ca="1" si="552"/>
        <v>-322</v>
      </c>
      <c r="J10227" s="379">
        <f t="shared" ca="1" si="553"/>
        <v>-224</v>
      </c>
      <c r="K10227" s="391" t="str">
        <f t="shared" ca="1" si="554"/>
        <v>37,90</v>
      </c>
    </row>
    <row r="10228" spans="1:11">
      <c r="A10228" s="417" t="s">
        <v>2155</v>
      </c>
      <c r="B10228" s="417" t="s">
        <v>14018</v>
      </c>
      <c r="C10228" s="417" t="s">
        <v>2281</v>
      </c>
      <c r="D10228" s="417" t="s">
        <v>16643</v>
      </c>
      <c r="E10228" s="391">
        <v>2.65</v>
      </c>
      <c r="F10228" s="418">
        <v>44249</v>
      </c>
      <c r="G10228" s="417" t="s">
        <v>2283</v>
      </c>
      <c r="I10228" s="379">
        <f t="shared" ca="1" si="552"/>
        <v>-322</v>
      </c>
      <c r="J10228" s="379">
        <f t="shared" ca="1" si="553"/>
        <v>-224</v>
      </c>
      <c r="K10228" s="391" t="str">
        <f t="shared" ca="1" si="554"/>
        <v>38,90</v>
      </c>
    </row>
    <row r="10229" spans="1:11">
      <c r="A10229" s="417" t="s">
        <v>2155</v>
      </c>
      <c r="B10229" s="417" t="s">
        <v>5683</v>
      </c>
      <c r="C10229" s="417" t="s">
        <v>2281</v>
      </c>
      <c r="D10229" s="417" t="s">
        <v>9594</v>
      </c>
      <c r="E10229" s="391">
        <v>4</v>
      </c>
      <c r="F10229" s="418">
        <v>44270</v>
      </c>
      <c r="G10229" s="417" t="s">
        <v>2283</v>
      </c>
      <c r="I10229" s="379">
        <f t="shared" ca="1" si="552"/>
        <v>-301</v>
      </c>
      <c r="J10229" s="379">
        <f t="shared" ca="1" si="553"/>
        <v>-209</v>
      </c>
      <c r="K10229" s="391" t="str">
        <f t="shared" ca="1" si="554"/>
        <v>31,26</v>
      </c>
    </row>
    <row r="10230" spans="1:11">
      <c r="A10230" s="417" t="s">
        <v>2155</v>
      </c>
      <c r="B10230" s="417" t="s">
        <v>5684</v>
      </c>
      <c r="C10230" s="417" t="s">
        <v>2281</v>
      </c>
      <c r="D10230" s="417" t="s">
        <v>9596</v>
      </c>
      <c r="E10230" s="391">
        <v>4</v>
      </c>
      <c r="F10230" s="418">
        <v>44270</v>
      </c>
      <c r="G10230" s="417" t="s">
        <v>2286</v>
      </c>
      <c r="I10230" s="379">
        <f t="shared" ca="1" si="552"/>
        <v>-301</v>
      </c>
      <c r="J10230" s="379">
        <f t="shared" ca="1" si="553"/>
        <v>-209</v>
      </c>
      <c r="K10230" s="391" t="str">
        <f t="shared" ca="1" si="554"/>
        <v>32,01</v>
      </c>
    </row>
    <row r="10231" spans="1:11">
      <c r="A10231" s="417" t="s">
        <v>2155</v>
      </c>
      <c r="B10231" s="417" t="s">
        <v>5685</v>
      </c>
      <c r="C10231" s="417" t="s">
        <v>2281</v>
      </c>
      <c r="D10231" s="417" t="s">
        <v>9637</v>
      </c>
      <c r="E10231" s="391">
        <v>4</v>
      </c>
      <c r="F10231" s="418">
        <v>44270</v>
      </c>
      <c r="G10231" s="417" t="s">
        <v>2283</v>
      </c>
      <c r="I10231" s="379">
        <f t="shared" ca="1" si="552"/>
        <v>-301</v>
      </c>
      <c r="J10231" s="379">
        <f t="shared" ca="1" si="553"/>
        <v>-209</v>
      </c>
      <c r="K10231" s="391" t="str">
        <f t="shared" ca="1" si="554"/>
        <v>32,76</v>
      </c>
    </row>
    <row r="10232" spans="1:11">
      <c r="A10232" s="417" t="s">
        <v>2155</v>
      </c>
      <c r="B10232" s="417" t="s">
        <v>5686</v>
      </c>
      <c r="C10232" s="417" t="s">
        <v>2281</v>
      </c>
      <c r="D10232" s="417" t="s">
        <v>9601</v>
      </c>
      <c r="E10232" s="391">
        <v>4</v>
      </c>
      <c r="F10232" s="418">
        <v>44270</v>
      </c>
      <c r="G10232" s="417" t="s">
        <v>2286</v>
      </c>
      <c r="I10232" s="379">
        <f t="shared" ca="1" si="552"/>
        <v>-301</v>
      </c>
      <c r="J10232" s="379">
        <f t="shared" ca="1" si="553"/>
        <v>-209</v>
      </c>
      <c r="K10232" s="391" t="str">
        <f t="shared" ca="1" si="554"/>
        <v>33,01</v>
      </c>
    </row>
    <row r="10233" spans="1:11">
      <c r="A10233" s="417" t="s">
        <v>2155</v>
      </c>
      <c r="B10233" s="417" t="s">
        <v>5687</v>
      </c>
      <c r="C10233" s="417" t="s">
        <v>2281</v>
      </c>
      <c r="D10233" s="417" t="s">
        <v>9606</v>
      </c>
      <c r="E10233" s="391">
        <v>2</v>
      </c>
      <c r="F10233" s="418">
        <v>44270</v>
      </c>
      <c r="G10233" s="417" t="s">
        <v>2286</v>
      </c>
      <c r="I10233" s="379">
        <f t="shared" ca="1" si="552"/>
        <v>-301</v>
      </c>
      <c r="J10233" s="379">
        <f t="shared" ca="1" si="553"/>
        <v>-209</v>
      </c>
      <c r="K10233" s="391" t="str">
        <f t="shared" ca="1" si="554"/>
        <v>34,01</v>
      </c>
    </row>
    <row r="10234" spans="1:11">
      <c r="A10234" s="417" t="s">
        <v>2155</v>
      </c>
      <c r="B10234" s="417" t="s">
        <v>5688</v>
      </c>
      <c r="C10234" s="417" t="s">
        <v>2281</v>
      </c>
      <c r="D10234" s="417" t="s">
        <v>9638</v>
      </c>
      <c r="E10234" s="391">
        <v>2</v>
      </c>
      <c r="F10234" s="418">
        <v>44270</v>
      </c>
      <c r="G10234" s="417" t="s">
        <v>2286</v>
      </c>
      <c r="I10234" s="379">
        <f t="shared" ca="1" si="552"/>
        <v>-301</v>
      </c>
      <c r="J10234" s="379">
        <f t="shared" ca="1" si="553"/>
        <v>-209</v>
      </c>
      <c r="K10234" s="391" t="str">
        <f t="shared" ca="1" si="554"/>
        <v>35,01</v>
      </c>
    </row>
    <row r="10235" spans="1:11">
      <c r="A10235" s="417" t="s">
        <v>2155</v>
      </c>
      <c r="B10235" s="417" t="s">
        <v>5689</v>
      </c>
      <c r="C10235" s="417" t="s">
        <v>2281</v>
      </c>
      <c r="D10235" s="417" t="s">
        <v>15990</v>
      </c>
      <c r="E10235" s="391">
        <v>2</v>
      </c>
      <c r="F10235" s="418">
        <v>44270</v>
      </c>
      <c r="G10235" s="417" t="s">
        <v>2286</v>
      </c>
      <c r="I10235" s="379">
        <f t="shared" ca="1" si="552"/>
        <v>-301</v>
      </c>
      <c r="J10235" s="379">
        <f t="shared" ca="1" si="553"/>
        <v>-209</v>
      </c>
      <c r="K10235" s="391" t="str">
        <f t="shared" ca="1" si="554"/>
        <v>37,51</v>
      </c>
    </row>
    <row r="10236" spans="1:11">
      <c r="A10236" s="417" t="s">
        <v>2155</v>
      </c>
      <c r="B10236" s="417" t="s">
        <v>5691</v>
      </c>
      <c r="C10236" s="417" t="s">
        <v>2281</v>
      </c>
      <c r="D10236" s="417" t="s">
        <v>9641</v>
      </c>
      <c r="E10236" s="391">
        <v>2</v>
      </c>
      <c r="F10236" s="418">
        <v>44270</v>
      </c>
      <c r="G10236" s="417" t="s">
        <v>2286</v>
      </c>
      <c r="I10236" s="379">
        <f t="shared" ca="1" si="552"/>
        <v>-301</v>
      </c>
      <c r="J10236" s="379">
        <f t="shared" ca="1" si="553"/>
        <v>-209</v>
      </c>
      <c r="K10236" s="391" t="str">
        <f t="shared" ca="1" si="554"/>
        <v>38,51</v>
      </c>
    </row>
    <row r="10237" spans="1:11">
      <c r="A10237" s="417" t="s">
        <v>2155</v>
      </c>
      <c r="B10237" s="417" t="s">
        <v>14019</v>
      </c>
      <c r="C10237" s="417" t="s">
        <v>2281</v>
      </c>
      <c r="D10237" s="417" t="s">
        <v>16644</v>
      </c>
      <c r="E10237" s="391">
        <v>4</v>
      </c>
      <c r="F10237" s="418">
        <v>44305</v>
      </c>
      <c r="G10237" s="417" t="s">
        <v>2286</v>
      </c>
      <c r="I10237" s="379">
        <f t="shared" ca="1" si="552"/>
        <v>-266</v>
      </c>
      <c r="J10237" s="379">
        <f t="shared" ca="1" si="553"/>
        <v>-185</v>
      </c>
      <c r="K10237" s="391" t="str">
        <f t="shared" ca="1" si="554"/>
        <v>34,65</v>
      </c>
    </row>
    <row r="10238" spans="1:11">
      <c r="A10238" s="417" t="s">
        <v>2155</v>
      </c>
      <c r="B10238" s="417" t="s">
        <v>14020</v>
      </c>
      <c r="C10238" s="417" t="s">
        <v>2281</v>
      </c>
      <c r="D10238" s="417" t="s">
        <v>16645</v>
      </c>
      <c r="E10238" s="391">
        <v>2</v>
      </c>
      <c r="F10238" s="418">
        <v>44305</v>
      </c>
      <c r="G10238" s="417" t="s">
        <v>2286</v>
      </c>
      <c r="I10238" s="379">
        <f t="shared" ca="1" si="552"/>
        <v>-266</v>
      </c>
      <c r="J10238" s="379">
        <f t="shared" ca="1" si="553"/>
        <v>-185</v>
      </c>
      <c r="K10238" s="391" t="str">
        <f t="shared" ca="1" si="554"/>
        <v>37,65</v>
      </c>
    </row>
    <row r="10239" spans="1:11">
      <c r="A10239" s="417" t="s">
        <v>2155</v>
      </c>
      <c r="B10239" s="417" t="s">
        <v>5693</v>
      </c>
      <c r="C10239" s="417" t="s">
        <v>2332</v>
      </c>
      <c r="D10239" s="417" t="s">
        <v>13645</v>
      </c>
      <c r="E10239" s="391">
        <v>0.04</v>
      </c>
      <c r="F10239" s="418">
        <v>44214</v>
      </c>
      <c r="G10239" s="417" t="s">
        <v>2286</v>
      </c>
      <c r="I10239" s="379">
        <f t="shared" ca="1" si="552"/>
        <v>-357</v>
      </c>
      <c r="J10239" s="379">
        <f t="shared" ca="1" si="553"/>
        <v>-247</v>
      </c>
      <c r="K10239" s="391" t="str">
        <f t="shared" ca="1" si="554"/>
        <v>26,76</v>
      </c>
    </row>
    <row r="10240" spans="1:11">
      <c r="A10240" s="417" t="s">
        <v>2155</v>
      </c>
      <c r="B10240" s="417" t="s">
        <v>17495</v>
      </c>
      <c r="C10240" s="417" t="s">
        <v>2332</v>
      </c>
      <c r="D10240" s="417" t="s">
        <v>9743</v>
      </c>
      <c r="E10240" s="391">
        <v>0.06</v>
      </c>
      <c r="F10240" s="418">
        <v>44214</v>
      </c>
      <c r="G10240" s="417" t="s">
        <v>2286</v>
      </c>
      <c r="I10240" s="379">
        <f t="shared" ca="1" si="552"/>
        <v>-357</v>
      </c>
      <c r="J10240" s="379">
        <f t="shared" ca="1" si="553"/>
        <v>-247</v>
      </c>
      <c r="K10240" s="391" t="str">
        <f t="shared" ca="1" si="554"/>
        <v>28,76</v>
      </c>
    </row>
    <row r="10241" spans="1:11">
      <c r="A10241" s="417" t="s">
        <v>2155</v>
      </c>
      <c r="B10241" s="417" t="s">
        <v>8788</v>
      </c>
      <c r="C10241" s="417" t="s">
        <v>2332</v>
      </c>
      <c r="D10241" s="417" t="s">
        <v>9636</v>
      </c>
      <c r="E10241" s="391">
        <v>0.3</v>
      </c>
      <c r="F10241" s="418">
        <v>44214</v>
      </c>
      <c r="G10241" s="417" t="s">
        <v>2286</v>
      </c>
      <c r="I10241" s="379">
        <f t="shared" ca="1" si="552"/>
        <v>-357</v>
      </c>
      <c r="J10241" s="379">
        <f t="shared" ca="1" si="553"/>
        <v>-247</v>
      </c>
      <c r="K10241" s="391" t="str">
        <f t="shared" ca="1" si="554"/>
        <v>30,76</v>
      </c>
    </row>
    <row r="10242" spans="1:11">
      <c r="A10242" s="417" t="s">
        <v>2155</v>
      </c>
      <c r="B10242" s="417" t="s">
        <v>18045</v>
      </c>
      <c r="C10242" s="417" t="s">
        <v>2332</v>
      </c>
      <c r="D10242" s="417" t="s">
        <v>9594</v>
      </c>
      <c r="E10242" s="391">
        <v>0.15</v>
      </c>
      <c r="F10242" s="418">
        <v>44214</v>
      </c>
      <c r="G10242" s="417" t="s">
        <v>2286</v>
      </c>
      <c r="I10242" s="379">
        <f t="shared" ca="1" si="552"/>
        <v>-357</v>
      </c>
      <c r="J10242" s="379">
        <f t="shared" ca="1" si="553"/>
        <v>-247</v>
      </c>
      <c r="K10242" s="391" t="str">
        <f t="shared" ca="1" si="554"/>
        <v>31,26</v>
      </c>
    </row>
    <row r="10243" spans="1:11">
      <c r="A10243" s="417" t="s">
        <v>2155</v>
      </c>
      <c r="B10243" s="417" t="s">
        <v>8789</v>
      </c>
      <c r="C10243" s="417" t="s">
        <v>2332</v>
      </c>
      <c r="D10243" s="417" t="s">
        <v>9754</v>
      </c>
      <c r="E10243" s="391">
        <v>0.42</v>
      </c>
      <c r="F10243" s="418">
        <v>44214</v>
      </c>
      <c r="G10243" s="417" t="s">
        <v>2286</v>
      </c>
      <c r="I10243" s="379">
        <f t="shared" ca="1" si="552"/>
        <v>-357</v>
      </c>
      <c r="J10243" s="379">
        <f t="shared" ca="1" si="553"/>
        <v>-247</v>
      </c>
      <c r="K10243" s="391" t="str">
        <f t="shared" ca="1" si="554"/>
        <v>31,76</v>
      </c>
    </row>
    <row r="10244" spans="1:11">
      <c r="A10244" s="417" t="s">
        <v>2155</v>
      </c>
      <c r="B10244" s="417" t="s">
        <v>14021</v>
      </c>
      <c r="C10244" s="417" t="s">
        <v>2332</v>
      </c>
      <c r="D10244" s="417" t="s">
        <v>2511</v>
      </c>
      <c r="E10244" s="391">
        <v>0.32</v>
      </c>
      <c r="F10244" s="418">
        <v>44214</v>
      </c>
      <c r="G10244" s="417" t="s">
        <v>2286</v>
      </c>
      <c r="I10244" s="379">
        <f t="shared" ca="1" si="552"/>
        <v>-357</v>
      </c>
      <c r="J10244" s="379">
        <f t="shared" ca="1" si="553"/>
        <v>-247</v>
      </c>
      <c r="K10244" s="391" t="str">
        <f t="shared" ca="1" si="554"/>
        <v>32,26</v>
      </c>
    </row>
    <row r="10245" spans="1:11">
      <c r="A10245" s="417" t="s">
        <v>2155</v>
      </c>
      <c r="B10245" s="417" t="s">
        <v>8790</v>
      </c>
      <c r="C10245" s="417" t="s">
        <v>2332</v>
      </c>
      <c r="D10245" s="417" t="s">
        <v>9637</v>
      </c>
      <c r="E10245" s="391">
        <v>0.48</v>
      </c>
      <c r="F10245" s="418">
        <v>44214</v>
      </c>
      <c r="G10245" s="417" t="s">
        <v>2286</v>
      </c>
      <c r="I10245" s="379">
        <f t="shared" ca="1" si="552"/>
        <v>-357</v>
      </c>
      <c r="J10245" s="379">
        <f t="shared" ca="1" si="553"/>
        <v>-247</v>
      </c>
      <c r="K10245" s="391" t="str">
        <f t="shared" ca="1" si="554"/>
        <v>32,76</v>
      </c>
    </row>
    <row r="10246" spans="1:11">
      <c r="A10246" s="417" t="s">
        <v>2155</v>
      </c>
      <c r="B10246" s="417" t="s">
        <v>17496</v>
      </c>
      <c r="C10246" s="417" t="s">
        <v>2332</v>
      </c>
      <c r="D10246" s="417" t="s">
        <v>3648</v>
      </c>
      <c r="E10246" s="391">
        <v>0.59</v>
      </c>
      <c r="F10246" s="418">
        <v>44214</v>
      </c>
      <c r="G10246" s="417" t="s">
        <v>2286</v>
      </c>
      <c r="I10246" s="379">
        <f t="shared" ca="1" si="552"/>
        <v>-357</v>
      </c>
      <c r="J10246" s="379">
        <f t="shared" ca="1" si="553"/>
        <v>-247</v>
      </c>
      <c r="K10246" s="391" t="str">
        <f t="shared" ca="1" si="554"/>
        <v>33,26</v>
      </c>
    </row>
    <row r="10247" spans="1:11">
      <c r="A10247" s="417" t="s">
        <v>2155</v>
      </c>
      <c r="B10247" s="417" t="s">
        <v>8791</v>
      </c>
      <c r="C10247" s="417" t="s">
        <v>2332</v>
      </c>
      <c r="D10247" s="417" t="s">
        <v>9604</v>
      </c>
      <c r="E10247" s="391">
        <v>1.07</v>
      </c>
      <c r="F10247" s="418">
        <v>44214</v>
      </c>
      <c r="G10247" s="417" t="s">
        <v>2286</v>
      </c>
      <c r="I10247" s="379">
        <f t="shared" ca="1" si="552"/>
        <v>-357</v>
      </c>
      <c r="J10247" s="379">
        <f t="shared" ca="1" si="553"/>
        <v>-247</v>
      </c>
      <c r="K10247" s="391" t="str">
        <f t="shared" ca="1" si="554"/>
        <v>33,76</v>
      </c>
    </row>
    <row r="10248" spans="1:11">
      <c r="A10248" s="417" t="s">
        <v>2155</v>
      </c>
      <c r="B10248" s="417" t="s">
        <v>8792</v>
      </c>
      <c r="C10248" s="417" t="s">
        <v>2332</v>
      </c>
      <c r="D10248" s="417" t="s">
        <v>9639</v>
      </c>
      <c r="E10248" s="391">
        <v>1.69</v>
      </c>
      <c r="F10248" s="418">
        <v>44214</v>
      </c>
      <c r="G10248" s="417" t="s">
        <v>2286</v>
      </c>
      <c r="I10248" s="379">
        <f t="shared" ca="1" si="552"/>
        <v>-357</v>
      </c>
      <c r="J10248" s="379">
        <f t="shared" ca="1" si="553"/>
        <v>-247</v>
      </c>
      <c r="K10248" s="391" t="str">
        <f t="shared" ca="1" si="554"/>
        <v>34,76</v>
      </c>
    </row>
    <row r="10249" spans="1:11">
      <c r="A10249" s="417" t="s">
        <v>2155</v>
      </c>
      <c r="B10249" s="417" t="s">
        <v>14022</v>
      </c>
      <c r="C10249" s="417" t="s">
        <v>2332</v>
      </c>
      <c r="D10249" s="417" t="s">
        <v>9608</v>
      </c>
      <c r="E10249" s="391">
        <v>2.2400000000000002</v>
      </c>
      <c r="F10249" s="418">
        <v>44214</v>
      </c>
      <c r="G10249" s="417" t="s">
        <v>2286</v>
      </c>
      <c r="I10249" s="379">
        <f t="shared" ca="1" si="552"/>
        <v>-357</v>
      </c>
      <c r="J10249" s="379">
        <f t="shared" ca="1" si="553"/>
        <v>-247</v>
      </c>
      <c r="K10249" s="391" t="str">
        <f t="shared" ca="1" si="554"/>
        <v>35,26</v>
      </c>
    </row>
    <row r="10250" spans="1:11">
      <c r="A10250" s="417" t="s">
        <v>2155</v>
      </c>
      <c r="B10250" s="417" t="s">
        <v>8793</v>
      </c>
      <c r="C10250" s="417" t="s">
        <v>2332</v>
      </c>
      <c r="D10250" s="417" t="s">
        <v>9656</v>
      </c>
      <c r="E10250" s="391">
        <v>1.65</v>
      </c>
      <c r="F10250" s="418">
        <v>44214</v>
      </c>
      <c r="G10250" s="417" t="s">
        <v>2286</v>
      </c>
      <c r="I10250" s="379">
        <f t="shared" ref="I10250:I10313" ca="1" si="555">IF(F10250&lt;&gt;"",F10250-$I$199,"")</f>
        <v>-357</v>
      </c>
      <c r="J10250" s="379">
        <f t="shared" ref="J10250:J10313" ca="1" si="556">IF(I10250&lt;&gt;"",NETWORKDAYS($I$199,F10250-1,$N$201:$N$224),"")</f>
        <v>-247</v>
      </c>
      <c r="K10250" s="391" t="str">
        <f t="shared" ref="K10250:K10313" ca="1" si="557">IF(I10250&lt;&gt;"",RIGHT(D10250,LEN(D10250)-FIND(" ",D10250)),"")</f>
        <v>35,76</v>
      </c>
    </row>
    <row r="10251" spans="1:11">
      <c r="A10251" s="417" t="s">
        <v>2155</v>
      </c>
      <c r="B10251" s="417" t="s">
        <v>18694</v>
      </c>
      <c r="C10251" s="417" t="s">
        <v>2332</v>
      </c>
      <c r="D10251" s="417" t="s">
        <v>18695</v>
      </c>
      <c r="E10251" s="391">
        <v>0.1</v>
      </c>
      <c r="F10251" s="418">
        <v>44249</v>
      </c>
      <c r="G10251" s="417" t="s">
        <v>2286</v>
      </c>
      <c r="I10251" s="379">
        <f t="shared" ca="1" si="555"/>
        <v>-322</v>
      </c>
      <c r="J10251" s="379">
        <f t="shared" ca="1" si="556"/>
        <v>-224</v>
      </c>
      <c r="K10251" s="391" t="str">
        <f t="shared" ca="1" si="557"/>
        <v>25,40</v>
      </c>
    </row>
    <row r="10252" spans="1:11">
      <c r="A10252" s="417" t="s">
        <v>2155</v>
      </c>
      <c r="B10252" s="417" t="s">
        <v>14023</v>
      </c>
      <c r="C10252" s="417" t="s">
        <v>2332</v>
      </c>
      <c r="D10252" s="417" t="s">
        <v>16646</v>
      </c>
      <c r="E10252" s="391">
        <v>0.74</v>
      </c>
      <c r="F10252" s="418">
        <v>44249</v>
      </c>
      <c r="G10252" s="417" t="s">
        <v>2286</v>
      </c>
      <c r="I10252" s="379">
        <f t="shared" ca="1" si="555"/>
        <v>-322</v>
      </c>
      <c r="J10252" s="379">
        <f t="shared" ca="1" si="556"/>
        <v>-224</v>
      </c>
      <c r="K10252" s="391" t="str">
        <f t="shared" ca="1" si="557"/>
        <v>29,90</v>
      </c>
    </row>
    <row r="10253" spans="1:11">
      <c r="A10253" s="417" t="s">
        <v>2155</v>
      </c>
      <c r="B10253" s="417" t="s">
        <v>17497</v>
      </c>
      <c r="C10253" s="417" t="s">
        <v>2332</v>
      </c>
      <c r="D10253" s="417" t="s">
        <v>4057</v>
      </c>
      <c r="E10253" s="391">
        <v>0.71</v>
      </c>
      <c r="F10253" s="418">
        <v>44249</v>
      </c>
      <c r="G10253" s="417" t="s">
        <v>2286</v>
      </c>
      <c r="I10253" s="379">
        <f t="shared" ca="1" si="555"/>
        <v>-322</v>
      </c>
      <c r="J10253" s="379">
        <f t="shared" ca="1" si="556"/>
        <v>-224</v>
      </c>
      <c r="K10253" s="391" t="str">
        <f t="shared" ca="1" si="557"/>
        <v>30,40</v>
      </c>
    </row>
    <row r="10254" spans="1:11">
      <c r="A10254" s="417" t="s">
        <v>2155</v>
      </c>
      <c r="B10254" s="417" t="s">
        <v>14024</v>
      </c>
      <c r="C10254" s="417" t="s">
        <v>2332</v>
      </c>
      <c r="D10254" s="417" t="s">
        <v>16647</v>
      </c>
      <c r="E10254" s="391">
        <v>1.01</v>
      </c>
      <c r="F10254" s="418">
        <v>44249</v>
      </c>
      <c r="G10254" s="417" t="s">
        <v>2286</v>
      </c>
      <c r="I10254" s="379">
        <f t="shared" ca="1" si="555"/>
        <v>-322</v>
      </c>
      <c r="J10254" s="379">
        <f t="shared" ca="1" si="556"/>
        <v>-224</v>
      </c>
      <c r="K10254" s="391" t="str">
        <f t="shared" ca="1" si="557"/>
        <v>31,90</v>
      </c>
    </row>
    <row r="10255" spans="1:11">
      <c r="A10255" s="417" t="s">
        <v>2155</v>
      </c>
      <c r="B10255" s="417" t="s">
        <v>14025</v>
      </c>
      <c r="C10255" s="417" t="s">
        <v>2332</v>
      </c>
      <c r="D10255" s="417" t="s">
        <v>16648</v>
      </c>
      <c r="E10255" s="391">
        <v>1.81</v>
      </c>
      <c r="F10255" s="418">
        <v>44249</v>
      </c>
      <c r="G10255" s="417" t="s">
        <v>2286</v>
      </c>
      <c r="I10255" s="379">
        <f t="shared" ca="1" si="555"/>
        <v>-322</v>
      </c>
      <c r="J10255" s="379">
        <f t="shared" ca="1" si="556"/>
        <v>-224</v>
      </c>
      <c r="K10255" s="391" t="str">
        <f t="shared" ca="1" si="557"/>
        <v>32,90</v>
      </c>
    </row>
    <row r="10256" spans="1:11">
      <c r="A10256" s="417" t="s">
        <v>2155</v>
      </c>
      <c r="B10256" s="417" t="s">
        <v>14026</v>
      </c>
      <c r="C10256" s="417" t="s">
        <v>2332</v>
      </c>
      <c r="D10256" s="417" t="s">
        <v>16649</v>
      </c>
      <c r="E10256" s="391">
        <v>2</v>
      </c>
      <c r="F10256" s="418">
        <v>44249</v>
      </c>
      <c r="G10256" s="417" t="s">
        <v>2286</v>
      </c>
      <c r="I10256" s="379">
        <f t="shared" ca="1" si="555"/>
        <v>-322</v>
      </c>
      <c r="J10256" s="379">
        <f t="shared" ca="1" si="556"/>
        <v>-224</v>
      </c>
      <c r="K10256" s="391" t="str">
        <f t="shared" ca="1" si="557"/>
        <v>33,90</v>
      </c>
    </row>
    <row r="10257" spans="1:11">
      <c r="A10257" s="417" t="s">
        <v>2155</v>
      </c>
      <c r="B10257" s="417" t="s">
        <v>14027</v>
      </c>
      <c r="C10257" s="417" t="s">
        <v>2332</v>
      </c>
      <c r="D10257" s="417" t="s">
        <v>16639</v>
      </c>
      <c r="E10257" s="391">
        <v>2.1</v>
      </c>
      <c r="F10257" s="418">
        <v>44249</v>
      </c>
      <c r="G10257" s="417" t="s">
        <v>2286</v>
      </c>
      <c r="I10257" s="379">
        <f t="shared" ca="1" si="555"/>
        <v>-322</v>
      </c>
      <c r="J10257" s="379">
        <f t="shared" ca="1" si="556"/>
        <v>-224</v>
      </c>
      <c r="K10257" s="391" t="str">
        <f t="shared" ca="1" si="557"/>
        <v>34,40</v>
      </c>
    </row>
    <row r="10258" spans="1:11">
      <c r="A10258" s="417" t="s">
        <v>2155</v>
      </c>
      <c r="B10258" s="417" t="s">
        <v>14028</v>
      </c>
      <c r="C10258" s="417" t="s">
        <v>2332</v>
      </c>
      <c r="D10258" s="417" t="s">
        <v>9706</v>
      </c>
      <c r="E10258" s="391">
        <v>1.94</v>
      </c>
      <c r="F10258" s="418">
        <v>44249</v>
      </c>
      <c r="G10258" s="417" t="s">
        <v>2286</v>
      </c>
      <c r="I10258" s="379">
        <f t="shared" ca="1" si="555"/>
        <v>-322</v>
      </c>
      <c r="J10258" s="379">
        <f t="shared" ca="1" si="556"/>
        <v>-224</v>
      </c>
      <c r="K10258" s="391" t="str">
        <f t="shared" ca="1" si="557"/>
        <v>34,90</v>
      </c>
    </row>
    <row r="10259" spans="1:11">
      <c r="A10259" s="417" t="s">
        <v>2155</v>
      </c>
      <c r="B10259" s="417" t="s">
        <v>14029</v>
      </c>
      <c r="C10259" s="417" t="s">
        <v>2332</v>
      </c>
      <c r="D10259" s="417" t="s">
        <v>16640</v>
      </c>
      <c r="E10259" s="391">
        <v>2.5</v>
      </c>
      <c r="F10259" s="418">
        <v>44249</v>
      </c>
      <c r="G10259" s="417" t="s">
        <v>2286</v>
      </c>
      <c r="I10259" s="379">
        <f t="shared" ca="1" si="555"/>
        <v>-322</v>
      </c>
      <c r="J10259" s="379">
        <f t="shared" ca="1" si="556"/>
        <v>-224</v>
      </c>
      <c r="K10259" s="391" t="str">
        <f t="shared" ca="1" si="557"/>
        <v>35,90</v>
      </c>
    </row>
    <row r="10260" spans="1:11">
      <c r="A10260" s="417" t="s">
        <v>2155</v>
      </c>
      <c r="B10260" s="417" t="s">
        <v>14030</v>
      </c>
      <c r="C10260" s="417" t="s">
        <v>2332</v>
      </c>
      <c r="D10260" s="417" t="s">
        <v>16642</v>
      </c>
      <c r="E10260" s="391">
        <v>2.84</v>
      </c>
      <c r="F10260" s="418">
        <v>44249</v>
      </c>
      <c r="G10260" s="417" t="s">
        <v>2286</v>
      </c>
      <c r="I10260" s="379">
        <f t="shared" ca="1" si="555"/>
        <v>-322</v>
      </c>
      <c r="J10260" s="379">
        <f t="shared" ca="1" si="556"/>
        <v>-224</v>
      </c>
      <c r="K10260" s="391" t="str">
        <f t="shared" ca="1" si="557"/>
        <v>36,90</v>
      </c>
    </row>
    <row r="10261" spans="1:11">
      <c r="A10261" s="417" t="s">
        <v>2155</v>
      </c>
      <c r="B10261" s="417" t="s">
        <v>14031</v>
      </c>
      <c r="C10261" s="417" t="s">
        <v>2332</v>
      </c>
      <c r="D10261" s="417" t="s">
        <v>4059</v>
      </c>
      <c r="E10261" s="391">
        <v>0.1</v>
      </c>
      <c r="F10261" s="418">
        <v>44249</v>
      </c>
      <c r="G10261" s="417" t="s">
        <v>2286</v>
      </c>
      <c r="I10261" s="379">
        <f t="shared" ca="1" si="555"/>
        <v>-322</v>
      </c>
      <c r="J10261" s="379">
        <f t="shared" ca="1" si="556"/>
        <v>-224</v>
      </c>
      <c r="K10261" s="391" t="str">
        <f t="shared" ca="1" si="557"/>
        <v>37,90</v>
      </c>
    </row>
    <row r="10262" spans="1:11">
      <c r="A10262" s="417" t="s">
        <v>2155</v>
      </c>
      <c r="B10262" s="417" t="s">
        <v>14032</v>
      </c>
      <c r="C10262" s="417" t="s">
        <v>2332</v>
      </c>
      <c r="D10262" s="417" t="s">
        <v>16643</v>
      </c>
      <c r="E10262" s="391">
        <v>0.33</v>
      </c>
      <c r="F10262" s="418">
        <v>44249</v>
      </c>
      <c r="G10262" s="417" t="s">
        <v>2286</v>
      </c>
      <c r="I10262" s="379">
        <f t="shared" ca="1" si="555"/>
        <v>-322</v>
      </c>
      <c r="J10262" s="379">
        <f t="shared" ca="1" si="556"/>
        <v>-224</v>
      </c>
      <c r="K10262" s="391" t="str">
        <f t="shared" ca="1" si="557"/>
        <v>38,90</v>
      </c>
    </row>
    <row r="10263" spans="1:11">
      <c r="A10263" s="417" t="s">
        <v>2155</v>
      </c>
      <c r="B10263" s="417" t="s">
        <v>8794</v>
      </c>
      <c r="C10263" s="417" t="s">
        <v>2332</v>
      </c>
      <c r="D10263" s="417" t="s">
        <v>16650</v>
      </c>
      <c r="E10263" s="391">
        <v>5</v>
      </c>
      <c r="F10263" s="418">
        <v>44249</v>
      </c>
      <c r="G10263" s="417" t="s">
        <v>2286</v>
      </c>
      <c r="I10263" s="379">
        <f t="shared" ca="1" si="555"/>
        <v>-322</v>
      </c>
      <c r="J10263" s="379">
        <f t="shared" ca="1" si="556"/>
        <v>-224</v>
      </c>
      <c r="K10263" s="391" t="str">
        <f t="shared" ca="1" si="557"/>
        <v>39,15</v>
      </c>
    </row>
    <row r="10264" spans="1:11">
      <c r="A10264" s="417" t="s">
        <v>2155</v>
      </c>
      <c r="B10264" s="417" t="s">
        <v>5694</v>
      </c>
      <c r="C10264" s="417" t="s">
        <v>2332</v>
      </c>
      <c r="D10264" s="417" t="s">
        <v>9593</v>
      </c>
      <c r="E10264" s="391">
        <v>2</v>
      </c>
      <c r="F10264" s="418">
        <v>44270</v>
      </c>
      <c r="G10264" s="417" t="s">
        <v>2286</v>
      </c>
      <c r="I10264" s="379">
        <f t="shared" ca="1" si="555"/>
        <v>-301</v>
      </c>
      <c r="J10264" s="379">
        <f t="shared" ca="1" si="556"/>
        <v>-209</v>
      </c>
      <c r="K10264" s="391" t="str">
        <f t="shared" ca="1" si="557"/>
        <v>30,51</v>
      </c>
    </row>
    <row r="10265" spans="1:11">
      <c r="A10265" s="417" t="s">
        <v>2155</v>
      </c>
      <c r="B10265" s="417" t="s">
        <v>5695</v>
      </c>
      <c r="C10265" s="417" t="s">
        <v>2332</v>
      </c>
      <c r="D10265" s="417" t="s">
        <v>9752</v>
      </c>
      <c r="E10265" s="391">
        <v>2</v>
      </c>
      <c r="F10265" s="418">
        <v>44270</v>
      </c>
      <c r="G10265" s="417" t="s">
        <v>2286</v>
      </c>
      <c r="I10265" s="379">
        <f t="shared" ca="1" si="555"/>
        <v>-301</v>
      </c>
      <c r="J10265" s="379">
        <f t="shared" ca="1" si="556"/>
        <v>-209</v>
      </c>
      <c r="K10265" s="391" t="str">
        <f t="shared" ca="1" si="557"/>
        <v>31,51</v>
      </c>
    </row>
    <row r="10266" spans="1:11">
      <c r="A10266" s="417" t="s">
        <v>2155</v>
      </c>
      <c r="B10266" s="417" t="s">
        <v>14033</v>
      </c>
      <c r="C10266" s="417" t="s">
        <v>2332</v>
      </c>
      <c r="D10266" s="417" t="s">
        <v>9596</v>
      </c>
      <c r="E10266" s="391">
        <v>1.5</v>
      </c>
      <c r="F10266" s="418">
        <v>44270</v>
      </c>
      <c r="G10266" s="417" t="s">
        <v>2286</v>
      </c>
      <c r="I10266" s="379">
        <f t="shared" ca="1" si="555"/>
        <v>-301</v>
      </c>
      <c r="J10266" s="379">
        <f t="shared" ca="1" si="556"/>
        <v>-209</v>
      </c>
      <c r="K10266" s="391" t="str">
        <f t="shared" ca="1" si="557"/>
        <v>32,01</v>
      </c>
    </row>
    <row r="10267" spans="1:11">
      <c r="A10267" s="417" t="s">
        <v>2155</v>
      </c>
      <c r="B10267" s="417" t="s">
        <v>14034</v>
      </c>
      <c r="C10267" s="417" t="s">
        <v>2332</v>
      </c>
      <c r="D10267" s="417" t="s">
        <v>9639</v>
      </c>
      <c r="E10267" s="391">
        <v>3</v>
      </c>
      <c r="F10267" s="418">
        <v>44270</v>
      </c>
      <c r="G10267" s="417" t="s">
        <v>2286</v>
      </c>
      <c r="I10267" s="379">
        <f t="shared" ca="1" si="555"/>
        <v>-301</v>
      </c>
      <c r="J10267" s="379">
        <f t="shared" ca="1" si="556"/>
        <v>-209</v>
      </c>
      <c r="K10267" s="391" t="str">
        <f t="shared" ca="1" si="557"/>
        <v>34,76</v>
      </c>
    </row>
    <row r="10268" spans="1:11">
      <c r="A10268" s="417" t="s">
        <v>2155</v>
      </c>
      <c r="B10268" s="417" t="s">
        <v>8795</v>
      </c>
      <c r="C10268" s="417" t="s">
        <v>2332</v>
      </c>
      <c r="D10268" s="417" t="s">
        <v>16651</v>
      </c>
      <c r="E10268" s="391">
        <v>5.9</v>
      </c>
      <c r="F10268" s="418">
        <v>44484</v>
      </c>
      <c r="G10268" s="417" t="s">
        <v>2286</v>
      </c>
      <c r="I10268" s="379">
        <f t="shared" ca="1" si="555"/>
        <v>-87</v>
      </c>
      <c r="J10268" s="379">
        <f t="shared" ca="1" si="556"/>
        <v>-61</v>
      </c>
      <c r="K10268" s="391" t="str">
        <f t="shared" ca="1" si="557"/>
        <v>39,40</v>
      </c>
    </row>
    <row r="10269" spans="1:11">
      <c r="A10269" s="417" t="s">
        <v>2155</v>
      </c>
      <c r="B10269" s="417" t="s">
        <v>14035</v>
      </c>
      <c r="C10269" s="417" t="s">
        <v>2281</v>
      </c>
      <c r="D10269" s="417" t="s">
        <v>2756</v>
      </c>
      <c r="E10269" s="391">
        <v>4.12</v>
      </c>
      <c r="F10269" s="418">
        <v>44214</v>
      </c>
      <c r="G10269" s="417" t="s">
        <v>2283</v>
      </c>
      <c r="I10269" s="379">
        <f t="shared" ca="1" si="555"/>
        <v>-357</v>
      </c>
      <c r="J10269" s="379">
        <f t="shared" ca="1" si="556"/>
        <v>-247</v>
      </c>
      <c r="K10269" s="391" t="str">
        <f t="shared" ca="1" si="557"/>
        <v>20,98</v>
      </c>
    </row>
    <row r="10270" spans="1:11">
      <c r="A10270" s="417" t="s">
        <v>2155</v>
      </c>
      <c r="B10270" s="417" t="s">
        <v>14036</v>
      </c>
      <c r="C10270" s="417" t="s">
        <v>2281</v>
      </c>
      <c r="D10270" s="417" t="s">
        <v>14037</v>
      </c>
      <c r="E10270" s="391">
        <v>3.34</v>
      </c>
      <c r="F10270" s="418">
        <v>44214</v>
      </c>
      <c r="G10270" s="417" t="s">
        <v>2283</v>
      </c>
      <c r="I10270" s="379">
        <f t="shared" ca="1" si="555"/>
        <v>-357</v>
      </c>
      <c r="J10270" s="379">
        <f t="shared" ca="1" si="556"/>
        <v>-247</v>
      </c>
      <c r="K10270" s="391" t="str">
        <f t="shared" ca="1" si="557"/>
        <v>21,48</v>
      </c>
    </row>
    <row r="10271" spans="1:11">
      <c r="A10271" s="417" t="s">
        <v>2155</v>
      </c>
      <c r="B10271" s="417" t="s">
        <v>14038</v>
      </c>
      <c r="C10271" s="417" t="s">
        <v>2281</v>
      </c>
      <c r="D10271" s="417" t="s">
        <v>13330</v>
      </c>
      <c r="E10271" s="391">
        <v>3.73</v>
      </c>
      <c r="F10271" s="418">
        <v>44214</v>
      </c>
      <c r="G10271" s="417" t="s">
        <v>2283</v>
      </c>
      <c r="I10271" s="379">
        <f t="shared" ca="1" si="555"/>
        <v>-357</v>
      </c>
      <c r="J10271" s="379">
        <f t="shared" ca="1" si="556"/>
        <v>-247</v>
      </c>
      <c r="K10271" s="391" t="str">
        <f t="shared" ca="1" si="557"/>
        <v>22,48</v>
      </c>
    </row>
    <row r="10272" spans="1:11">
      <c r="A10272" s="417" t="s">
        <v>2155</v>
      </c>
      <c r="B10272" s="417" t="s">
        <v>8796</v>
      </c>
      <c r="C10272" s="417" t="s">
        <v>2281</v>
      </c>
      <c r="D10272" s="417" t="s">
        <v>13301</v>
      </c>
      <c r="E10272" s="391">
        <v>3.06</v>
      </c>
      <c r="F10272" s="418">
        <v>44214</v>
      </c>
      <c r="G10272" s="417" t="s">
        <v>2283</v>
      </c>
      <c r="I10272" s="379">
        <f t="shared" ca="1" si="555"/>
        <v>-357</v>
      </c>
      <c r="J10272" s="379">
        <f t="shared" ca="1" si="556"/>
        <v>-247</v>
      </c>
      <c r="K10272" s="391" t="str">
        <f t="shared" ca="1" si="557"/>
        <v>22,98</v>
      </c>
    </row>
    <row r="10273" spans="1:11">
      <c r="A10273" s="417" t="s">
        <v>2155</v>
      </c>
      <c r="B10273" s="417" t="s">
        <v>8797</v>
      </c>
      <c r="C10273" s="417" t="s">
        <v>2281</v>
      </c>
      <c r="D10273" s="417" t="s">
        <v>13279</v>
      </c>
      <c r="E10273" s="391">
        <v>1.5</v>
      </c>
      <c r="F10273" s="418">
        <v>44214</v>
      </c>
      <c r="G10273" s="417" t="s">
        <v>2283</v>
      </c>
      <c r="I10273" s="379">
        <f t="shared" ca="1" si="555"/>
        <v>-357</v>
      </c>
      <c r="J10273" s="379">
        <f t="shared" ca="1" si="556"/>
        <v>-247</v>
      </c>
      <c r="K10273" s="391" t="str">
        <f t="shared" ca="1" si="557"/>
        <v>23,48</v>
      </c>
    </row>
    <row r="10274" spans="1:11">
      <c r="A10274" s="417" t="s">
        <v>2155</v>
      </c>
      <c r="B10274" s="417" t="s">
        <v>8798</v>
      </c>
      <c r="C10274" s="417" t="s">
        <v>2281</v>
      </c>
      <c r="D10274" s="417" t="s">
        <v>13283</v>
      </c>
      <c r="E10274" s="391">
        <v>0.94</v>
      </c>
      <c r="F10274" s="418">
        <v>44214</v>
      </c>
      <c r="G10274" s="417" t="s">
        <v>2283</v>
      </c>
      <c r="I10274" s="379">
        <f t="shared" ca="1" si="555"/>
        <v>-357</v>
      </c>
      <c r="J10274" s="379">
        <f t="shared" ca="1" si="556"/>
        <v>-247</v>
      </c>
      <c r="K10274" s="391" t="str">
        <f t="shared" ca="1" si="557"/>
        <v>23,98</v>
      </c>
    </row>
    <row r="10275" spans="1:11">
      <c r="A10275" s="417" t="s">
        <v>2155</v>
      </c>
      <c r="B10275" s="417" t="s">
        <v>7216</v>
      </c>
      <c r="C10275" s="417" t="s">
        <v>2281</v>
      </c>
      <c r="D10275" s="417" t="s">
        <v>2599</v>
      </c>
      <c r="E10275" s="391">
        <v>0.76</v>
      </c>
      <c r="F10275" s="418">
        <v>44214</v>
      </c>
      <c r="G10275" s="417" t="s">
        <v>2283</v>
      </c>
      <c r="I10275" s="379">
        <f t="shared" ca="1" si="555"/>
        <v>-357</v>
      </c>
      <c r="J10275" s="379">
        <f t="shared" ca="1" si="556"/>
        <v>-247</v>
      </c>
      <c r="K10275" s="391" t="str">
        <f t="shared" ca="1" si="557"/>
        <v>24,48</v>
      </c>
    </row>
    <row r="10276" spans="1:11">
      <c r="A10276" s="417" t="s">
        <v>2155</v>
      </c>
      <c r="B10276" s="417" t="s">
        <v>8799</v>
      </c>
      <c r="C10276" s="417" t="s">
        <v>2281</v>
      </c>
      <c r="D10276" s="417" t="s">
        <v>2600</v>
      </c>
      <c r="E10276" s="391">
        <v>0.35</v>
      </c>
      <c r="F10276" s="418">
        <v>44214</v>
      </c>
      <c r="G10276" s="417" t="s">
        <v>2283</v>
      </c>
      <c r="I10276" s="379">
        <f t="shared" ca="1" si="555"/>
        <v>-357</v>
      </c>
      <c r="J10276" s="379">
        <f t="shared" ca="1" si="556"/>
        <v>-247</v>
      </c>
      <c r="K10276" s="391" t="str">
        <f t="shared" ca="1" si="557"/>
        <v>24,98</v>
      </c>
    </row>
    <row r="10277" spans="1:11">
      <c r="A10277" s="417" t="s">
        <v>2155</v>
      </c>
      <c r="B10277" s="417" t="s">
        <v>14039</v>
      </c>
      <c r="C10277" s="417" t="s">
        <v>2281</v>
      </c>
      <c r="D10277" s="417" t="s">
        <v>13287</v>
      </c>
      <c r="E10277" s="391">
        <v>0.19</v>
      </c>
      <c r="F10277" s="418">
        <v>44214</v>
      </c>
      <c r="G10277" s="417" t="s">
        <v>2283</v>
      </c>
      <c r="I10277" s="379">
        <f t="shared" ca="1" si="555"/>
        <v>-357</v>
      </c>
      <c r="J10277" s="379">
        <f t="shared" ca="1" si="556"/>
        <v>-247</v>
      </c>
      <c r="K10277" s="391" t="str">
        <f t="shared" ca="1" si="557"/>
        <v>25,48</v>
      </c>
    </row>
    <row r="10278" spans="1:11">
      <c r="A10278" s="417" t="s">
        <v>2155</v>
      </c>
      <c r="B10278" s="417" t="s">
        <v>8800</v>
      </c>
      <c r="C10278" s="417" t="s">
        <v>2281</v>
      </c>
      <c r="D10278" s="417" t="s">
        <v>2673</v>
      </c>
      <c r="E10278" s="391">
        <v>0.11</v>
      </c>
      <c r="F10278" s="418">
        <v>44214</v>
      </c>
      <c r="G10278" s="417" t="s">
        <v>2283</v>
      </c>
      <c r="I10278" s="379">
        <f t="shared" ca="1" si="555"/>
        <v>-357</v>
      </c>
      <c r="J10278" s="379">
        <f t="shared" ca="1" si="556"/>
        <v>-247</v>
      </c>
      <c r="K10278" s="391" t="str">
        <f t="shared" ca="1" si="557"/>
        <v>25,98</v>
      </c>
    </row>
    <row r="10279" spans="1:11">
      <c r="A10279" s="417" t="s">
        <v>2155</v>
      </c>
      <c r="B10279" s="417" t="s">
        <v>8801</v>
      </c>
      <c r="C10279" s="417" t="s">
        <v>2281</v>
      </c>
      <c r="D10279" s="417" t="s">
        <v>13290</v>
      </c>
      <c r="E10279" s="391">
        <v>0.08</v>
      </c>
      <c r="F10279" s="418">
        <v>44214</v>
      </c>
      <c r="G10279" s="417" t="s">
        <v>2283</v>
      </c>
      <c r="I10279" s="379">
        <f t="shared" ca="1" si="555"/>
        <v>-357</v>
      </c>
      <c r="J10279" s="379">
        <f t="shared" ca="1" si="556"/>
        <v>-247</v>
      </c>
      <c r="K10279" s="391" t="str">
        <f t="shared" ca="1" si="557"/>
        <v>26,48</v>
      </c>
    </row>
    <row r="10280" spans="1:11">
      <c r="A10280" s="417" t="s">
        <v>2155</v>
      </c>
      <c r="B10280" s="417" t="s">
        <v>7217</v>
      </c>
      <c r="C10280" s="417" t="s">
        <v>2281</v>
      </c>
      <c r="D10280" s="417" t="s">
        <v>13291</v>
      </c>
      <c r="E10280" s="391">
        <v>0.04</v>
      </c>
      <c r="F10280" s="418">
        <v>44214</v>
      </c>
      <c r="G10280" s="417" t="s">
        <v>2283</v>
      </c>
      <c r="I10280" s="379">
        <f t="shared" ca="1" si="555"/>
        <v>-357</v>
      </c>
      <c r="J10280" s="379">
        <f t="shared" ca="1" si="556"/>
        <v>-247</v>
      </c>
      <c r="K10280" s="391" t="str">
        <f t="shared" ca="1" si="557"/>
        <v>26,98</v>
      </c>
    </row>
    <row r="10281" spans="1:11">
      <c r="A10281" s="417" t="s">
        <v>2155</v>
      </c>
      <c r="B10281" s="417" t="s">
        <v>7218</v>
      </c>
      <c r="C10281" s="417" t="s">
        <v>2281</v>
      </c>
      <c r="D10281" s="417" t="s">
        <v>2674</v>
      </c>
      <c r="E10281" s="391">
        <v>0.01</v>
      </c>
      <c r="F10281" s="418">
        <v>44214</v>
      </c>
      <c r="G10281" s="417" t="s">
        <v>2283</v>
      </c>
      <c r="I10281" s="379">
        <f t="shared" ca="1" si="555"/>
        <v>-357</v>
      </c>
      <c r="J10281" s="379">
        <f t="shared" ca="1" si="556"/>
        <v>-247</v>
      </c>
      <c r="K10281" s="391" t="str">
        <f t="shared" ca="1" si="557"/>
        <v>27,48</v>
      </c>
    </row>
    <row r="10282" spans="1:11">
      <c r="A10282" s="417" t="s">
        <v>2155</v>
      </c>
      <c r="B10282" s="417" t="s">
        <v>7219</v>
      </c>
      <c r="C10282" s="417" t="s">
        <v>2281</v>
      </c>
      <c r="D10282" s="417" t="s">
        <v>13293</v>
      </c>
      <c r="E10282" s="391">
        <v>0.02</v>
      </c>
      <c r="F10282" s="418">
        <v>44214</v>
      </c>
      <c r="G10282" s="417" t="s">
        <v>2283</v>
      </c>
      <c r="I10282" s="379">
        <f t="shared" ca="1" si="555"/>
        <v>-357</v>
      </c>
      <c r="J10282" s="379">
        <f t="shared" ca="1" si="556"/>
        <v>-247</v>
      </c>
      <c r="K10282" s="391" t="str">
        <f t="shared" ca="1" si="557"/>
        <v>27,98</v>
      </c>
    </row>
    <row r="10283" spans="1:11">
      <c r="A10283" s="417" t="s">
        <v>2155</v>
      </c>
      <c r="B10283" s="417" t="s">
        <v>8802</v>
      </c>
      <c r="C10283" s="417" t="s">
        <v>2281</v>
      </c>
      <c r="D10283" s="417" t="s">
        <v>14040</v>
      </c>
      <c r="E10283" s="391">
        <v>0.08</v>
      </c>
      <c r="F10283" s="418">
        <v>44214</v>
      </c>
      <c r="G10283" s="417" t="s">
        <v>2283</v>
      </c>
      <c r="I10283" s="379">
        <f t="shared" ca="1" si="555"/>
        <v>-357</v>
      </c>
      <c r="J10283" s="379">
        <f t="shared" ca="1" si="556"/>
        <v>-247</v>
      </c>
      <c r="K10283" s="391" t="str">
        <f t="shared" ca="1" si="557"/>
        <v>28,48</v>
      </c>
    </row>
    <row r="10284" spans="1:11">
      <c r="A10284" s="417" t="s">
        <v>2155</v>
      </c>
      <c r="B10284" s="417" t="s">
        <v>8803</v>
      </c>
      <c r="C10284" s="417" t="s">
        <v>2281</v>
      </c>
      <c r="D10284" s="417" t="s">
        <v>13296</v>
      </c>
      <c r="E10284" s="391">
        <v>0.01</v>
      </c>
      <c r="F10284" s="418">
        <v>44214</v>
      </c>
      <c r="G10284" s="417" t="s">
        <v>2283</v>
      </c>
      <c r="I10284" s="379">
        <f t="shared" ca="1" si="555"/>
        <v>-357</v>
      </c>
      <c r="J10284" s="379">
        <f t="shared" ca="1" si="556"/>
        <v>-247</v>
      </c>
      <c r="K10284" s="391" t="str">
        <f t="shared" ca="1" si="557"/>
        <v>28,98</v>
      </c>
    </row>
    <row r="10285" spans="1:11">
      <c r="A10285" s="417" t="s">
        <v>2155</v>
      </c>
      <c r="B10285" s="417" t="s">
        <v>8804</v>
      </c>
      <c r="C10285" s="417" t="s">
        <v>2281</v>
      </c>
      <c r="D10285" s="417" t="s">
        <v>14041</v>
      </c>
      <c r="E10285" s="391">
        <v>0.15</v>
      </c>
      <c r="F10285" s="418">
        <v>44214</v>
      </c>
      <c r="G10285" s="417" t="s">
        <v>2283</v>
      </c>
      <c r="I10285" s="379">
        <f t="shared" ca="1" si="555"/>
        <v>-357</v>
      </c>
      <c r="J10285" s="379">
        <f t="shared" ca="1" si="556"/>
        <v>-247</v>
      </c>
      <c r="K10285" s="391" t="str">
        <f t="shared" ca="1" si="557"/>
        <v>29,48</v>
      </c>
    </row>
    <row r="10286" spans="1:11">
      <c r="A10286" s="417" t="s">
        <v>2155</v>
      </c>
      <c r="B10286" s="417" t="s">
        <v>8805</v>
      </c>
      <c r="C10286" s="417" t="s">
        <v>2281</v>
      </c>
      <c r="D10286" s="417" t="s">
        <v>13297</v>
      </c>
      <c r="E10286" s="391">
        <v>7.0000000000000007E-2</v>
      </c>
      <c r="F10286" s="418">
        <v>44214</v>
      </c>
      <c r="G10286" s="417" t="s">
        <v>2283</v>
      </c>
      <c r="I10286" s="379">
        <f t="shared" ca="1" si="555"/>
        <v>-357</v>
      </c>
      <c r="J10286" s="379">
        <f t="shared" ca="1" si="556"/>
        <v>-247</v>
      </c>
      <c r="K10286" s="391" t="str">
        <f t="shared" ca="1" si="557"/>
        <v>29,98</v>
      </c>
    </row>
    <row r="10287" spans="1:11">
      <c r="A10287" s="417" t="s">
        <v>2155</v>
      </c>
      <c r="B10287" s="417" t="s">
        <v>14042</v>
      </c>
      <c r="C10287" s="417" t="s">
        <v>2281</v>
      </c>
      <c r="D10287" s="417" t="s">
        <v>14043</v>
      </c>
      <c r="E10287" s="391">
        <v>0.01</v>
      </c>
      <c r="F10287" s="418">
        <v>44214</v>
      </c>
      <c r="G10287" s="417" t="s">
        <v>2283</v>
      </c>
      <c r="I10287" s="379">
        <f t="shared" ca="1" si="555"/>
        <v>-357</v>
      </c>
      <c r="J10287" s="379">
        <f t="shared" ca="1" si="556"/>
        <v>-247</v>
      </c>
      <c r="K10287" s="391" t="str">
        <f t="shared" ca="1" si="557"/>
        <v>31,48</v>
      </c>
    </row>
    <row r="10288" spans="1:11">
      <c r="A10288" s="417" t="s">
        <v>2155</v>
      </c>
      <c r="B10288" s="417" t="s">
        <v>14044</v>
      </c>
      <c r="C10288" s="417" t="s">
        <v>2281</v>
      </c>
      <c r="D10288" s="417" t="s">
        <v>2756</v>
      </c>
      <c r="E10288" s="391">
        <v>4.58</v>
      </c>
      <c r="F10288" s="418">
        <v>44249</v>
      </c>
      <c r="G10288" s="417" t="s">
        <v>2283</v>
      </c>
      <c r="I10288" s="379">
        <f t="shared" ca="1" si="555"/>
        <v>-322</v>
      </c>
      <c r="J10288" s="379">
        <f t="shared" ca="1" si="556"/>
        <v>-224</v>
      </c>
      <c r="K10288" s="391" t="str">
        <f t="shared" ca="1" si="557"/>
        <v>20,98</v>
      </c>
    </row>
    <row r="10289" spans="1:11">
      <c r="A10289" s="417" t="s">
        <v>2155</v>
      </c>
      <c r="B10289" s="417" t="s">
        <v>18046</v>
      </c>
      <c r="C10289" s="417" t="s">
        <v>2281</v>
      </c>
      <c r="D10289" s="417" t="s">
        <v>13279</v>
      </c>
      <c r="E10289" s="391">
        <v>1.4</v>
      </c>
      <c r="F10289" s="418">
        <v>44249</v>
      </c>
      <c r="G10289" s="417" t="s">
        <v>2283</v>
      </c>
      <c r="I10289" s="379">
        <f t="shared" ca="1" si="555"/>
        <v>-322</v>
      </c>
      <c r="J10289" s="379">
        <f t="shared" ca="1" si="556"/>
        <v>-224</v>
      </c>
      <c r="K10289" s="391" t="str">
        <f t="shared" ca="1" si="557"/>
        <v>23,48</v>
      </c>
    </row>
    <row r="10290" spans="1:11">
      <c r="A10290" s="417" t="s">
        <v>2155</v>
      </c>
      <c r="B10290" s="417" t="s">
        <v>14045</v>
      </c>
      <c r="C10290" s="417" t="s">
        <v>2281</v>
      </c>
      <c r="D10290" s="417" t="s">
        <v>13283</v>
      </c>
      <c r="E10290" s="391">
        <v>1.57</v>
      </c>
      <c r="F10290" s="418">
        <v>44249</v>
      </c>
      <c r="G10290" s="417" t="s">
        <v>2283</v>
      </c>
      <c r="I10290" s="379">
        <f t="shared" ca="1" si="555"/>
        <v>-322</v>
      </c>
      <c r="J10290" s="379">
        <f t="shared" ca="1" si="556"/>
        <v>-224</v>
      </c>
      <c r="K10290" s="391" t="str">
        <f t="shared" ca="1" si="557"/>
        <v>23,98</v>
      </c>
    </row>
    <row r="10291" spans="1:11">
      <c r="A10291" s="417" t="s">
        <v>2155</v>
      </c>
      <c r="B10291" s="417" t="s">
        <v>14046</v>
      </c>
      <c r="C10291" s="417" t="s">
        <v>2281</v>
      </c>
      <c r="D10291" s="417" t="s">
        <v>2600</v>
      </c>
      <c r="E10291" s="391">
        <v>1.02</v>
      </c>
      <c r="F10291" s="418">
        <v>44249</v>
      </c>
      <c r="G10291" s="417" t="s">
        <v>2283</v>
      </c>
      <c r="I10291" s="379">
        <f t="shared" ca="1" si="555"/>
        <v>-322</v>
      </c>
      <c r="J10291" s="379">
        <f t="shared" ca="1" si="556"/>
        <v>-224</v>
      </c>
      <c r="K10291" s="391" t="str">
        <f t="shared" ca="1" si="557"/>
        <v>24,98</v>
      </c>
    </row>
    <row r="10292" spans="1:11">
      <c r="A10292" s="417" t="s">
        <v>2155</v>
      </c>
      <c r="B10292" s="417" t="s">
        <v>14047</v>
      </c>
      <c r="C10292" s="417" t="s">
        <v>2281</v>
      </c>
      <c r="D10292" s="417" t="s">
        <v>13287</v>
      </c>
      <c r="E10292" s="391">
        <v>0.75</v>
      </c>
      <c r="F10292" s="418">
        <v>44249</v>
      </c>
      <c r="G10292" s="417" t="s">
        <v>2283</v>
      </c>
      <c r="I10292" s="379">
        <f t="shared" ca="1" si="555"/>
        <v>-322</v>
      </c>
      <c r="J10292" s="379">
        <f t="shared" ca="1" si="556"/>
        <v>-224</v>
      </c>
      <c r="K10292" s="391" t="str">
        <f t="shared" ca="1" si="557"/>
        <v>25,48</v>
      </c>
    </row>
    <row r="10293" spans="1:11">
      <c r="A10293" s="417" t="s">
        <v>2155</v>
      </c>
      <c r="B10293" s="417" t="s">
        <v>14048</v>
      </c>
      <c r="C10293" s="417" t="s">
        <v>2281</v>
      </c>
      <c r="D10293" s="417" t="s">
        <v>2673</v>
      </c>
      <c r="E10293" s="391">
        <v>0.61</v>
      </c>
      <c r="F10293" s="418">
        <v>44249</v>
      </c>
      <c r="G10293" s="417" t="s">
        <v>2283</v>
      </c>
      <c r="I10293" s="379">
        <f t="shared" ca="1" si="555"/>
        <v>-322</v>
      </c>
      <c r="J10293" s="379">
        <f t="shared" ca="1" si="556"/>
        <v>-224</v>
      </c>
      <c r="K10293" s="391" t="str">
        <f t="shared" ca="1" si="557"/>
        <v>25,98</v>
      </c>
    </row>
    <row r="10294" spans="1:11">
      <c r="A10294" s="417" t="s">
        <v>2155</v>
      </c>
      <c r="B10294" s="417" t="s">
        <v>14049</v>
      </c>
      <c r="C10294" s="417" t="s">
        <v>2281</v>
      </c>
      <c r="D10294" s="417" t="s">
        <v>13290</v>
      </c>
      <c r="E10294" s="391">
        <v>0.53</v>
      </c>
      <c r="F10294" s="418">
        <v>44249</v>
      </c>
      <c r="G10294" s="417" t="s">
        <v>2283</v>
      </c>
      <c r="I10294" s="379">
        <f t="shared" ca="1" si="555"/>
        <v>-322</v>
      </c>
      <c r="J10294" s="379">
        <f t="shared" ca="1" si="556"/>
        <v>-224</v>
      </c>
      <c r="K10294" s="391" t="str">
        <f t="shared" ca="1" si="557"/>
        <v>26,48</v>
      </c>
    </row>
    <row r="10295" spans="1:11">
      <c r="A10295" s="417" t="s">
        <v>2155</v>
      </c>
      <c r="B10295" s="417" t="s">
        <v>14050</v>
      </c>
      <c r="C10295" s="417" t="s">
        <v>2281</v>
      </c>
      <c r="D10295" s="417" t="s">
        <v>13291</v>
      </c>
      <c r="E10295" s="391">
        <v>0.42</v>
      </c>
      <c r="F10295" s="418">
        <v>44249</v>
      </c>
      <c r="G10295" s="417" t="s">
        <v>2283</v>
      </c>
      <c r="I10295" s="379">
        <f t="shared" ca="1" si="555"/>
        <v>-322</v>
      </c>
      <c r="J10295" s="379">
        <f t="shared" ca="1" si="556"/>
        <v>-224</v>
      </c>
      <c r="K10295" s="391" t="str">
        <f t="shared" ca="1" si="557"/>
        <v>26,98</v>
      </c>
    </row>
    <row r="10296" spans="1:11">
      <c r="A10296" s="417" t="s">
        <v>2155</v>
      </c>
      <c r="B10296" s="417" t="s">
        <v>14051</v>
      </c>
      <c r="C10296" s="417" t="s">
        <v>2281</v>
      </c>
      <c r="D10296" s="417" t="s">
        <v>2674</v>
      </c>
      <c r="E10296" s="391">
        <v>0.27</v>
      </c>
      <c r="F10296" s="418">
        <v>44249</v>
      </c>
      <c r="G10296" s="417" t="s">
        <v>2283</v>
      </c>
      <c r="I10296" s="379">
        <f t="shared" ca="1" si="555"/>
        <v>-322</v>
      </c>
      <c r="J10296" s="379">
        <f t="shared" ca="1" si="556"/>
        <v>-224</v>
      </c>
      <c r="K10296" s="391" t="str">
        <f t="shared" ca="1" si="557"/>
        <v>27,48</v>
      </c>
    </row>
    <row r="10297" spans="1:11">
      <c r="A10297" s="417" t="s">
        <v>2155</v>
      </c>
      <c r="B10297" s="417" t="s">
        <v>14052</v>
      </c>
      <c r="C10297" s="417" t="s">
        <v>2281</v>
      </c>
      <c r="D10297" s="417" t="s">
        <v>13293</v>
      </c>
      <c r="E10297" s="391">
        <v>0.24</v>
      </c>
      <c r="F10297" s="418">
        <v>44249</v>
      </c>
      <c r="G10297" s="417" t="s">
        <v>2283</v>
      </c>
      <c r="I10297" s="379">
        <f t="shared" ca="1" si="555"/>
        <v>-322</v>
      </c>
      <c r="J10297" s="379">
        <f t="shared" ca="1" si="556"/>
        <v>-224</v>
      </c>
      <c r="K10297" s="391" t="str">
        <f t="shared" ca="1" si="557"/>
        <v>27,98</v>
      </c>
    </row>
    <row r="10298" spans="1:11">
      <c r="A10298" s="417" t="s">
        <v>2155</v>
      </c>
      <c r="B10298" s="417" t="s">
        <v>14053</v>
      </c>
      <c r="C10298" s="417" t="s">
        <v>2281</v>
      </c>
      <c r="D10298" s="417" t="s">
        <v>2673</v>
      </c>
      <c r="E10298" s="391">
        <v>1.53</v>
      </c>
      <c r="F10298" s="418">
        <v>44365</v>
      </c>
      <c r="G10298" s="417" t="s">
        <v>2283</v>
      </c>
      <c r="I10298" s="379">
        <f t="shared" ca="1" si="555"/>
        <v>-206</v>
      </c>
      <c r="J10298" s="379">
        <f t="shared" ca="1" si="556"/>
        <v>-144</v>
      </c>
      <c r="K10298" s="391" t="str">
        <f t="shared" ca="1" si="557"/>
        <v>25,98</v>
      </c>
    </row>
    <row r="10299" spans="1:11">
      <c r="A10299" s="417" t="s">
        <v>2155</v>
      </c>
      <c r="B10299" s="417" t="s">
        <v>14054</v>
      </c>
      <c r="C10299" s="417" t="s">
        <v>2332</v>
      </c>
      <c r="D10299" s="417" t="s">
        <v>14055</v>
      </c>
      <c r="E10299" s="391">
        <v>0.01</v>
      </c>
      <c r="F10299" s="418">
        <v>44214</v>
      </c>
      <c r="G10299" s="417" t="s">
        <v>2286</v>
      </c>
      <c r="I10299" s="379">
        <f t="shared" ca="1" si="555"/>
        <v>-357</v>
      </c>
      <c r="J10299" s="379">
        <f t="shared" ca="1" si="556"/>
        <v>-247</v>
      </c>
      <c r="K10299" s="391" t="str">
        <f t="shared" ca="1" si="557"/>
        <v>19,48</v>
      </c>
    </row>
    <row r="10300" spans="1:11">
      <c r="A10300" s="417" t="s">
        <v>2155</v>
      </c>
      <c r="B10300" s="417" t="s">
        <v>14056</v>
      </c>
      <c r="C10300" s="417" t="s">
        <v>2332</v>
      </c>
      <c r="D10300" s="417" t="s">
        <v>2756</v>
      </c>
      <c r="E10300" s="391">
        <v>0.01</v>
      </c>
      <c r="F10300" s="418">
        <v>44214</v>
      </c>
      <c r="G10300" s="417" t="s">
        <v>2286</v>
      </c>
      <c r="I10300" s="379">
        <f t="shared" ca="1" si="555"/>
        <v>-357</v>
      </c>
      <c r="J10300" s="379">
        <f t="shared" ca="1" si="556"/>
        <v>-247</v>
      </c>
      <c r="K10300" s="391" t="str">
        <f t="shared" ca="1" si="557"/>
        <v>20,98</v>
      </c>
    </row>
    <row r="10301" spans="1:11">
      <c r="A10301" s="417" t="s">
        <v>2155</v>
      </c>
      <c r="B10301" s="417" t="s">
        <v>14057</v>
      </c>
      <c r="C10301" s="417" t="s">
        <v>2332</v>
      </c>
      <c r="D10301" s="417" t="s">
        <v>14037</v>
      </c>
      <c r="E10301" s="391">
        <v>0.14000000000000001</v>
      </c>
      <c r="F10301" s="418">
        <v>44214</v>
      </c>
      <c r="G10301" s="417" t="s">
        <v>2286</v>
      </c>
      <c r="I10301" s="379">
        <f t="shared" ca="1" si="555"/>
        <v>-357</v>
      </c>
      <c r="J10301" s="379">
        <f t="shared" ca="1" si="556"/>
        <v>-247</v>
      </c>
      <c r="K10301" s="391" t="str">
        <f t="shared" ca="1" si="557"/>
        <v>21,48</v>
      </c>
    </row>
    <row r="10302" spans="1:11">
      <c r="A10302" s="417" t="s">
        <v>2155</v>
      </c>
      <c r="B10302" s="417" t="s">
        <v>14058</v>
      </c>
      <c r="C10302" s="417" t="s">
        <v>2332</v>
      </c>
      <c r="D10302" s="417" t="s">
        <v>13277</v>
      </c>
      <c r="E10302" s="391">
        <v>0.05</v>
      </c>
      <c r="F10302" s="418">
        <v>44214</v>
      </c>
      <c r="G10302" s="417" t="s">
        <v>2286</v>
      </c>
      <c r="I10302" s="379">
        <f t="shared" ca="1" si="555"/>
        <v>-357</v>
      </c>
      <c r="J10302" s="379">
        <f t="shared" ca="1" si="556"/>
        <v>-247</v>
      </c>
      <c r="K10302" s="391" t="str">
        <f t="shared" ca="1" si="557"/>
        <v>21,98</v>
      </c>
    </row>
    <row r="10303" spans="1:11">
      <c r="A10303" s="417" t="s">
        <v>2155</v>
      </c>
      <c r="B10303" s="417" t="s">
        <v>8806</v>
      </c>
      <c r="C10303" s="417" t="s">
        <v>2332</v>
      </c>
      <c r="D10303" s="417" t="s">
        <v>13330</v>
      </c>
      <c r="E10303" s="391">
        <v>0.06</v>
      </c>
      <c r="F10303" s="418">
        <v>44214</v>
      </c>
      <c r="G10303" s="417" t="s">
        <v>2286</v>
      </c>
      <c r="I10303" s="379">
        <f t="shared" ca="1" si="555"/>
        <v>-357</v>
      </c>
      <c r="J10303" s="379">
        <f t="shared" ca="1" si="556"/>
        <v>-247</v>
      </c>
      <c r="K10303" s="391" t="str">
        <f t="shared" ca="1" si="557"/>
        <v>22,48</v>
      </c>
    </row>
    <row r="10304" spans="1:11">
      <c r="A10304" s="417" t="s">
        <v>2155</v>
      </c>
      <c r="B10304" s="417" t="s">
        <v>14059</v>
      </c>
      <c r="C10304" s="417" t="s">
        <v>2332</v>
      </c>
      <c r="D10304" s="417" t="s">
        <v>13301</v>
      </c>
      <c r="E10304" s="391">
        <v>7.0000000000000007E-2</v>
      </c>
      <c r="F10304" s="418">
        <v>44214</v>
      </c>
      <c r="G10304" s="417" t="s">
        <v>2286</v>
      </c>
      <c r="I10304" s="379">
        <f t="shared" ca="1" si="555"/>
        <v>-357</v>
      </c>
      <c r="J10304" s="379">
        <f t="shared" ca="1" si="556"/>
        <v>-247</v>
      </c>
      <c r="K10304" s="391" t="str">
        <f t="shared" ca="1" si="557"/>
        <v>22,98</v>
      </c>
    </row>
    <row r="10305" spans="1:11">
      <c r="A10305" s="417" t="s">
        <v>2155</v>
      </c>
      <c r="B10305" s="417" t="s">
        <v>14060</v>
      </c>
      <c r="C10305" s="417" t="s">
        <v>2332</v>
      </c>
      <c r="D10305" s="417" t="s">
        <v>13279</v>
      </c>
      <c r="E10305" s="391">
        <v>0.1</v>
      </c>
      <c r="F10305" s="418">
        <v>44214</v>
      </c>
      <c r="G10305" s="417" t="s">
        <v>2286</v>
      </c>
      <c r="I10305" s="379">
        <f t="shared" ca="1" si="555"/>
        <v>-357</v>
      </c>
      <c r="J10305" s="379">
        <f t="shared" ca="1" si="556"/>
        <v>-247</v>
      </c>
      <c r="K10305" s="391" t="str">
        <f t="shared" ca="1" si="557"/>
        <v>23,48</v>
      </c>
    </row>
    <row r="10306" spans="1:11">
      <c r="A10306" s="417" t="s">
        <v>2155</v>
      </c>
      <c r="B10306" s="417" t="s">
        <v>8807</v>
      </c>
      <c r="C10306" s="417" t="s">
        <v>2332</v>
      </c>
      <c r="D10306" s="417" t="s">
        <v>13283</v>
      </c>
      <c r="E10306" s="391">
        <v>0.2</v>
      </c>
      <c r="F10306" s="418">
        <v>44214</v>
      </c>
      <c r="G10306" s="417" t="s">
        <v>2286</v>
      </c>
      <c r="I10306" s="379">
        <f t="shared" ca="1" si="555"/>
        <v>-357</v>
      </c>
      <c r="J10306" s="379">
        <f t="shared" ca="1" si="556"/>
        <v>-247</v>
      </c>
      <c r="K10306" s="391" t="str">
        <f t="shared" ca="1" si="557"/>
        <v>23,98</v>
      </c>
    </row>
    <row r="10307" spans="1:11">
      <c r="A10307" s="417" t="s">
        <v>2155</v>
      </c>
      <c r="B10307" s="417" t="s">
        <v>14061</v>
      </c>
      <c r="C10307" s="417" t="s">
        <v>2332</v>
      </c>
      <c r="D10307" s="417" t="s">
        <v>2599</v>
      </c>
      <c r="E10307" s="391">
        <v>0.35</v>
      </c>
      <c r="F10307" s="418">
        <v>44214</v>
      </c>
      <c r="G10307" s="417" t="s">
        <v>2286</v>
      </c>
      <c r="I10307" s="379">
        <f t="shared" ca="1" si="555"/>
        <v>-357</v>
      </c>
      <c r="J10307" s="379">
        <f t="shared" ca="1" si="556"/>
        <v>-247</v>
      </c>
      <c r="K10307" s="391" t="str">
        <f t="shared" ca="1" si="557"/>
        <v>24,48</v>
      </c>
    </row>
    <row r="10308" spans="1:11">
      <c r="A10308" s="417" t="s">
        <v>2155</v>
      </c>
      <c r="B10308" s="417" t="s">
        <v>8808</v>
      </c>
      <c r="C10308" s="417" t="s">
        <v>2332</v>
      </c>
      <c r="D10308" s="417" t="s">
        <v>2600</v>
      </c>
      <c r="E10308" s="391">
        <v>0.57999999999999996</v>
      </c>
      <c r="F10308" s="418">
        <v>44214</v>
      </c>
      <c r="G10308" s="417" t="s">
        <v>2286</v>
      </c>
      <c r="I10308" s="379">
        <f t="shared" ca="1" si="555"/>
        <v>-357</v>
      </c>
      <c r="J10308" s="379">
        <f t="shared" ca="1" si="556"/>
        <v>-247</v>
      </c>
      <c r="K10308" s="391" t="str">
        <f t="shared" ca="1" si="557"/>
        <v>24,98</v>
      </c>
    </row>
    <row r="10309" spans="1:11">
      <c r="A10309" s="417" t="s">
        <v>2155</v>
      </c>
      <c r="B10309" s="417" t="s">
        <v>14062</v>
      </c>
      <c r="C10309" s="417" t="s">
        <v>2332</v>
      </c>
      <c r="D10309" s="417" t="s">
        <v>13287</v>
      </c>
      <c r="E10309" s="391">
        <v>0.76</v>
      </c>
      <c r="F10309" s="418">
        <v>44214</v>
      </c>
      <c r="G10309" s="417" t="s">
        <v>2286</v>
      </c>
      <c r="I10309" s="379">
        <f t="shared" ca="1" si="555"/>
        <v>-357</v>
      </c>
      <c r="J10309" s="379">
        <f t="shared" ca="1" si="556"/>
        <v>-247</v>
      </c>
      <c r="K10309" s="391" t="str">
        <f t="shared" ca="1" si="557"/>
        <v>25,48</v>
      </c>
    </row>
    <row r="10310" spans="1:11">
      <c r="A10310" s="417" t="s">
        <v>2155</v>
      </c>
      <c r="B10310" s="417" t="s">
        <v>8809</v>
      </c>
      <c r="C10310" s="417" t="s">
        <v>2332</v>
      </c>
      <c r="D10310" s="417" t="s">
        <v>2673</v>
      </c>
      <c r="E10310" s="391">
        <v>1.32</v>
      </c>
      <c r="F10310" s="418">
        <v>44214</v>
      </c>
      <c r="G10310" s="417" t="s">
        <v>2286</v>
      </c>
      <c r="I10310" s="379">
        <f t="shared" ca="1" si="555"/>
        <v>-357</v>
      </c>
      <c r="J10310" s="379">
        <f t="shared" ca="1" si="556"/>
        <v>-247</v>
      </c>
      <c r="K10310" s="391" t="str">
        <f t="shared" ca="1" si="557"/>
        <v>25,98</v>
      </c>
    </row>
    <row r="10311" spans="1:11">
      <c r="A10311" s="417" t="s">
        <v>2155</v>
      </c>
      <c r="B10311" s="417" t="s">
        <v>8810</v>
      </c>
      <c r="C10311" s="417" t="s">
        <v>2332</v>
      </c>
      <c r="D10311" s="417" t="s">
        <v>13291</v>
      </c>
      <c r="E10311" s="391">
        <v>1.99</v>
      </c>
      <c r="F10311" s="418">
        <v>44214</v>
      </c>
      <c r="G10311" s="417" t="s">
        <v>2286</v>
      </c>
      <c r="I10311" s="379">
        <f t="shared" ca="1" si="555"/>
        <v>-357</v>
      </c>
      <c r="J10311" s="379">
        <f t="shared" ca="1" si="556"/>
        <v>-247</v>
      </c>
      <c r="K10311" s="391" t="str">
        <f t="shared" ca="1" si="557"/>
        <v>26,98</v>
      </c>
    </row>
    <row r="10312" spans="1:11">
      <c r="A10312" s="417" t="s">
        <v>2155</v>
      </c>
      <c r="B10312" s="417" t="s">
        <v>14063</v>
      </c>
      <c r="C10312" s="417" t="s">
        <v>2332</v>
      </c>
      <c r="D10312" s="417" t="s">
        <v>2674</v>
      </c>
      <c r="E10312" s="391">
        <v>2.98</v>
      </c>
      <c r="F10312" s="418">
        <v>44214</v>
      </c>
      <c r="G10312" s="417" t="s">
        <v>2286</v>
      </c>
      <c r="I10312" s="379">
        <f t="shared" ca="1" si="555"/>
        <v>-357</v>
      </c>
      <c r="J10312" s="379">
        <f t="shared" ca="1" si="556"/>
        <v>-247</v>
      </c>
      <c r="K10312" s="391" t="str">
        <f t="shared" ca="1" si="557"/>
        <v>27,48</v>
      </c>
    </row>
    <row r="10313" spans="1:11">
      <c r="A10313" s="417" t="s">
        <v>2155</v>
      </c>
      <c r="B10313" s="417" t="s">
        <v>8811</v>
      </c>
      <c r="C10313" s="417" t="s">
        <v>2332</v>
      </c>
      <c r="D10313" s="417" t="s">
        <v>13293</v>
      </c>
      <c r="E10313" s="391">
        <v>3.26</v>
      </c>
      <c r="F10313" s="418">
        <v>44214</v>
      </c>
      <c r="G10313" s="417" t="s">
        <v>2286</v>
      </c>
      <c r="I10313" s="379">
        <f t="shared" ca="1" si="555"/>
        <v>-357</v>
      </c>
      <c r="J10313" s="379">
        <f t="shared" ca="1" si="556"/>
        <v>-247</v>
      </c>
      <c r="K10313" s="391" t="str">
        <f t="shared" ca="1" si="557"/>
        <v>27,98</v>
      </c>
    </row>
    <row r="10314" spans="1:11">
      <c r="A10314" s="417" t="s">
        <v>2155</v>
      </c>
      <c r="B10314" s="417" t="s">
        <v>14064</v>
      </c>
      <c r="C10314" s="417" t="s">
        <v>2332</v>
      </c>
      <c r="D10314" s="417" t="s">
        <v>13296</v>
      </c>
      <c r="E10314" s="391">
        <v>4.9400000000000004</v>
      </c>
      <c r="F10314" s="418">
        <v>44214</v>
      </c>
      <c r="G10314" s="417" t="s">
        <v>2286</v>
      </c>
      <c r="I10314" s="379">
        <f t="shared" ref="I10314:I10377" ca="1" si="558">IF(F10314&lt;&gt;"",F10314-$I$199,"")</f>
        <v>-357</v>
      </c>
      <c r="J10314" s="379">
        <f t="shared" ref="J10314:J10377" ca="1" si="559">IF(I10314&lt;&gt;"",NETWORKDAYS($I$199,F10314-1,$N$201:$N$224),"")</f>
        <v>-247</v>
      </c>
      <c r="K10314" s="391" t="str">
        <f t="shared" ref="K10314:K10377" ca="1" si="560">IF(I10314&lt;&gt;"",RIGHT(D10314,LEN(D10314)-FIND(" ",D10314)),"")</f>
        <v>28,98</v>
      </c>
    </row>
    <row r="10315" spans="1:11">
      <c r="A10315" s="417" t="s">
        <v>2155</v>
      </c>
      <c r="B10315" s="417" t="s">
        <v>14065</v>
      </c>
      <c r="C10315" s="417" t="s">
        <v>2332</v>
      </c>
      <c r="D10315" s="417" t="s">
        <v>14066</v>
      </c>
      <c r="E10315" s="391">
        <v>5</v>
      </c>
      <c r="F10315" s="418">
        <v>44214</v>
      </c>
      <c r="G10315" s="417" t="s">
        <v>2286</v>
      </c>
      <c r="I10315" s="379">
        <f t="shared" ca="1" si="558"/>
        <v>-357</v>
      </c>
      <c r="J10315" s="379">
        <f t="shared" ca="1" si="559"/>
        <v>-247</v>
      </c>
      <c r="K10315" s="391" t="str">
        <f t="shared" ca="1" si="560"/>
        <v>30,48</v>
      </c>
    </row>
    <row r="10316" spans="1:11">
      <c r="A10316" s="417" t="s">
        <v>2155</v>
      </c>
      <c r="B10316" s="417" t="s">
        <v>17498</v>
      </c>
      <c r="C10316" s="417" t="s">
        <v>2332</v>
      </c>
      <c r="D10316" s="417" t="s">
        <v>14037</v>
      </c>
      <c r="E10316" s="391">
        <v>0.22</v>
      </c>
      <c r="F10316" s="418">
        <v>44249</v>
      </c>
      <c r="G10316" s="417" t="s">
        <v>2286</v>
      </c>
      <c r="I10316" s="379">
        <f t="shared" ca="1" si="558"/>
        <v>-322</v>
      </c>
      <c r="J10316" s="379">
        <f t="shared" ca="1" si="559"/>
        <v>-224</v>
      </c>
      <c r="K10316" s="391" t="str">
        <f t="shared" ca="1" si="560"/>
        <v>21,48</v>
      </c>
    </row>
    <row r="10317" spans="1:11">
      <c r="A10317" s="417" t="s">
        <v>2155</v>
      </c>
      <c r="B10317" s="417" t="s">
        <v>17499</v>
      </c>
      <c r="C10317" s="417" t="s">
        <v>2332</v>
      </c>
      <c r="D10317" s="417" t="s">
        <v>13277</v>
      </c>
      <c r="E10317" s="391">
        <v>0.31</v>
      </c>
      <c r="F10317" s="418">
        <v>44249</v>
      </c>
      <c r="G10317" s="417" t="s">
        <v>2286</v>
      </c>
      <c r="I10317" s="379">
        <f t="shared" ca="1" si="558"/>
        <v>-322</v>
      </c>
      <c r="J10317" s="379">
        <f t="shared" ca="1" si="559"/>
        <v>-224</v>
      </c>
      <c r="K10317" s="391" t="str">
        <f t="shared" ca="1" si="560"/>
        <v>21,98</v>
      </c>
    </row>
    <row r="10318" spans="1:11">
      <c r="A10318" s="417" t="s">
        <v>2155</v>
      </c>
      <c r="B10318" s="417" t="s">
        <v>18696</v>
      </c>
      <c r="C10318" s="417" t="s">
        <v>2332</v>
      </c>
      <c r="D10318" s="417" t="s">
        <v>13330</v>
      </c>
      <c r="E10318" s="391">
        <v>0.33</v>
      </c>
      <c r="F10318" s="418">
        <v>44249</v>
      </c>
      <c r="G10318" s="417" t="s">
        <v>2286</v>
      </c>
      <c r="I10318" s="379">
        <f t="shared" ca="1" si="558"/>
        <v>-322</v>
      </c>
      <c r="J10318" s="379">
        <f t="shared" ca="1" si="559"/>
        <v>-224</v>
      </c>
      <c r="K10318" s="391" t="str">
        <f t="shared" ca="1" si="560"/>
        <v>22,48</v>
      </c>
    </row>
    <row r="10319" spans="1:11">
      <c r="A10319" s="417" t="s">
        <v>2155</v>
      </c>
      <c r="B10319" s="417" t="s">
        <v>14067</v>
      </c>
      <c r="C10319" s="417" t="s">
        <v>2332</v>
      </c>
      <c r="D10319" s="417" t="s">
        <v>13301</v>
      </c>
      <c r="E10319" s="391">
        <v>0.52</v>
      </c>
      <c r="F10319" s="418">
        <v>44249</v>
      </c>
      <c r="G10319" s="417" t="s">
        <v>2286</v>
      </c>
      <c r="I10319" s="379">
        <f t="shared" ca="1" si="558"/>
        <v>-322</v>
      </c>
      <c r="J10319" s="379">
        <f t="shared" ca="1" si="559"/>
        <v>-224</v>
      </c>
      <c r="K10319" s="391" t="str">
        <f t="shared" ca="1" si="560"/>
        <v>22,98</v>
      </c>
    </row>
    <row r="10320" spans="1:11">
      <c r="A10320" s="417" t="s">
        <v>2155</v>
      </c>
      <c r="B10320" s="417" t="s">
        <v>16652</v>
      </c>
      <c r="C10320" s="417" t="s">
        <v>2332</v>
      </c>
      <c r="D10320" s="417" t="s">
        <v>13279</v>
      </c>
      <c r="E10320" s="391">
        <v>0.62</v>
      </c>
      <c r="F10320" s="418">
        <v>44249</v>
      </c>
      <c r="G10320" s="417" t="s">
        <v>2286</v>
      </c>
      <c r="I10320" s="379">
        <f t="shared" ca="1" si="558"/>
        <v>-322</v>
      </c>
      <c r="J10320" s="379">
        <f t="shared" ca="1" si="559"/>
        <v>-224</v>
      </c>
      <c r="K10320" s="391" t="str">
        <f t="shared" ca="1" si="560"/>
        <v>23,48</v>
      </c>
    </row>
    <row r="10321" spans="1:11">
      <c r="A10321" s="417" t="s">
        <v>2155</v>
      </c>
      <c r="B10321" s="417" t="s">
        <v>14068</v>
      </c>
      <c r="C10321" s="417" t="s">
        <v>2332</v>
      </c>
      <c r="D10321" s="417" t="s">
        <v>13283</v>
      </c>
      <c r="E10321" s="391">
        <v>0.81</v>
      </c>
      <c r="F10321" s="418">
        <v>44249</v>
      </c>
      <c r="G10321" s="417" t="s">
        <v>2286</v>
      </c>
      <c r="I10321" s="379">
        <f t="shared" ca="1" si="558"/>
        <v>-322</v>
      </c>
      <c r="J10321" s="379">
        <f t="shared" ca="1" si="559"/>
        <v>-224</v>
      </c>
      <c r="K10321" s="391" t="str">
        <f t="shared" ca="1" si="560"/>
        <v>23,98</v>
      </c>
    </row>
    <row r="10322" spans="1:11">
      <c r="A10322" s="417" t="s">
        <v>2155</v>
      </c>
      <c r="B10322" s="417" t="s">
        <v>14069</v>
      </c>
      <c r="C10322" s="417" t="s">
        <v>2332</v>
      </c>
      <c r="D10322" s="417" t="s">
        <v>2599</v>
      </c>
      <c r="E10322" s="391">
        <v>1.08</v>
      </c>
      <c r="F10322" s="418">
        <v>44249</v>
      </c>
      <c r="G10322" s="417" t="s">
        <v>2286</v>
      </c>
      <c r="I10322" s="379">
        <f t="shared" ca="1" si="558"/>
        <v>-322</v>
      </c>
      <c r="J10322" s="379">
        <f t="shared" ca="1" si="559"/>
        <v>-224</v>
      </c>
      <c r="K10322" s="391" t="str">
        <f t="shared" ca="1" si="560"/>
        <v>24,48</v>
      </c>
    </row>
    <row r="10323" spans="1:11">
      <c r="A10323" s="417" t="s">
        <v>2155</v>
      </c>
      <c r="B10323" s="417" t="s">
        <v>14070</v>
      </c>
      <c r="C10323" s="417" t="s">
        <v>2332</v>
      </c>
      <c r="D10323" s="417" t="s">
        <v>2600</v>
      </c>
      <c r="E10323" s="391">
        <v>1.1499999999999999</v>
      </c>
      <c r="F10323" s="418">
        <v>44249</v>
      </c>
      <c r="G10323" s="417" t="s">
        <v>2286</v>
      </c>
      <c r="I10323" s="379">
        <f t="shared" ca="1" si="558"/>
        <v>-322</v>
      </c>
      <c r="J10323" s="379">
        <f t="shared" ca="1" si="559"/>
        <v>-224</v>
      </c>
      <c r="K10323" s="391" t="str">
        <f t="shared" ca="1" si="560"/>
        <v>24,98</v>
      </c>
    </row>
    <row r="10324" spans="1:11">
      <c r="A10324" s="417" t="s">
        <v>2155</v>
      </c>
      <c r="B10324" s="417" t="s">
        <v>14071</v>
      </c>
      <c r="C10324" s="417" t="s">
        <v>2332</v>
      </c>
      <c r="D10324" s="417" t="s">
        <v>2673</v>
      </c>
      <c r="E10324" s="391">
        <v>1.92</v>
      </c>
      <c r="F10324" s="418">
        <v>44249</v>
      </c>
      <c r="G10324" s="417" t="s">
        <v>2286</v>
      </c>
      <c r="I10324" s="379">
        <f t="shared" ca="1" si="558"/>
        <v>-322</v>
      </c>
      <c r="J10324" s="379">
        <f t="shared" ca="1" si="559"/>
        <v>-224</v>
      </c>
      <c r="K10324" s="391" t="str">
        <f t="shared" ca="1" si="560"/>
        <v>25,98</v>
      </c>
    </row>
    <row r="10325" spans="1:11">
      <c r="A10325" s="417" t="s">
        <v>2155</v>
      </c>
      <c r="B10325" s="417" t="s">
        <v>14072</v>
      </c>
      <c r="C10325" s="417" t="s">
        <v>2332</v>
      </c>
      <c r="D10325" s="417" t="s">
        <v>13291</v>
      </c>
      <c r="E10325" s="391">
        <v>3.43</v>
      </c>
      <c r="F10325" s="418">
        <v>44249</v>
      </c>
      <c r="G10325" s="417" t="s">
        <v>2286</v>
      </c>
      <c r="I10325" s="379">
        <f t="shared" ca="1" si="558"/>
        <v>-322</v>
      </c>
      <c r="J10325" s="379">
        <f t="shared" ca="1" si="559"/>
        <v>-224</v>
      </c>
      <c r="K10325" s="391" t="str">
        <f t="shared" ca="1" si="560"/>
        <v>26,98</v>
      </c>
    </row>
    <row r="10326" spans="1:11">
      <c r="A10326" s="417" t="s">
        <v>2155</v>
      </c>
      <c r="B10326" s="417" t="s">
        <v>18697</v>
      </c>
      <c r="C10326" s="417" t="s">
        <v>2332</v>
      </c>
      <c r="D10326" s="417" t="s">
        <v>13293</v>
      </c>
      <c r="E10326" s="391">
        <v>3.49</v>
      </c>
      <c r="F10326" s="418">
        <v>44249</v>
      </c>
      <c r="G10326" s="417" t="s">
        <v>2286</v>
      </c>
      <c r="I10326" s="379">
        <f t="shared" ca="1" si="558"/>
        <v>-322</v>
      </c>
      <c r="J10326" s="379">
        <f t="shared" ca="1" si="559"/>
        <v>-224</v>
      </c>
      <c r="K10326" s="391" t="str">
        <f t="shared" ca="1" si="560"/>
        <v>27,98</v>
      </c>
    </row>
    <row r="10327" spans="1:11">
      <c r="A10327" s="417" t="s">
        <v>2155</v>
      </c>
      <c r="B10327" s="417" t="s">
        <v>5699</v>
      </c>
      <c r="C10327" s="417" t="s">
        <v>2332</v>
      </c>
      <c r="D10327" s="417" t="s">
        <v>14073</v>
      </c>
      <c r="E10327" s="391">
        <v>0.48</v>
      </c>
      <c r="F10327" s="418">
        <v>44270</v>
      </c>
      <c r="G10327" s="417" t="s">
        <v>2286</v>
      </c>
      <c r="I10327" s="379">
        <f t="shared" ca="1" si="558"/>
        <v>-301</v>
      </c>
      <c r="J10327" s="379">
        <f t="shared" ca="1" si="559"/>
        <v>-209</v>
      </c>
      <c r="K10327" s="391" t="str">
        <f t="shared" ca="1" si="560"/>
        <v>21,72</v>
      </c>
    </row>
    <row r="10328" spans="1:11">
      <c r="A10328" s="417" t="s">
        <v>2155</v>
      </c>
      <c r="B10328" s="417" t="s">
        <v>17500</v>
      </c>
      <c r="C10328" s="417" t="s">
        <v>2332</v>
      </c>
      <c r="D10328" s="417" t="s">
        <v>17501</v>
      </c>
      <c r="E10328" s="391">
        <v>1.02</v>
      </c>
      <c r="F10328" s="418">
        <v>44270</v>
      </c>
      <c r="G10328" s="417" t="s">
        <v>2286</v>
      </c>
      <c r="I10328" s="379">
        <f t="shared" ca="1" si="558"/>
        <v>-301</v>
      </c>
      <c r="J10328" s="379">
        <f t="shared" ca="1" si="559"/>
        <v>-209</v>
      </c>
      <c r="K10328" s="391" t="str">
        <f t="shared" ca="1" si="560"/>
        <v>23,97</v>
      </c>
    </row>
    <row r="10329" spans="1:11">
      <c r="A10329" s="417" t="s">
        <v>2155</v>
      </c>
      <c r="B10329" s="417" t="s">
        <v>5700</v>
      </c>
      <c r="C10329" s="417" t="s">
        <v>2332</v>
      </c>
      <c r="D10329" s="417" t="s">
        <v>14074</v>
      </c>
      <c r="E10329" s="391">
        <v>16</v>
      </c>
      <c r="F10329" s="418">
        <v>44729</v>
      </c>
      <c r="G10329" s="417" t="s">
        <v>2286</v>
      </c>
      <c r="I10329" s="379">
        <f t="shared" ca="1" si="558"/>
        <v>158</v>
      </c>
      <c r="J10329" s="379">
        <f t="shared" ca="1" si="559"/>
        <v>109</v>
      </c>
      <c r="K10329" s="391" t="str">
        <f t="shared" ca="1" si="560"/>
        <v>23,92</v>
      </c>
    </row>
    <row r="10330" spans="1:11">
      <c r="A10330" s="417" t="s">
        <v>2155</v>
      </c>
      <c r="B10330" s="417" t="s">
        <v>14075</v>
      </c>
      <c r="C10330" s="417" t="s">
        <v>2332</v>
      </c>
      <c r="D10330" s="417" t="s">
        <v>13283</v>
      </c>
      <c r="E10330" s="391">
        <v>1.55</v>
      </c>
      <c r="F10330" s="418">
        <v>44365</v>
      </c>
      <c r="G10330" s="417" t="s">
        <v>2286</v>
      </c>
      <c r="I10330" s="379">
        <f t="shared" ca="1" si="558"/>
        <v>-206</v>
      </c>
      <c r="J10330" s="379">
        <f t="shared" ca="1" si="559"/>
        <v>-144</v>
      </c>
      <c r="K10330" s="391" t="str">
        <f t="shared" ca="1" si="560"/>
        <v>23,98</v>
      </c>
    </row>
    <row r="10331" spans="1:11">
      <c r="A10331" s="417" t="s">
        <v>202</v>
      </c>
      <c r="B10331" s="417" t="s">
        <v>17502</v>
      </c>
      <c r="C10331" s="417" t="s">
        <v>2281</v>
      </c>
      <c r="D10331" s="417" t="s">
        <v>3109</v>
      </c>
      <c r="E10331" s="391">
        <v>4.47</v>
      </c>
      <c r="F10331" s="418">
        <v>44214</v>
      </c>
      <c r="G10331" s="417" t="s">
        <v>2283</v>
      </c>
      <c r="I10331" s="379">
        <f t="shared" ca="1" si="558"/>
        <v>-357</v>
      </c>
      <c r="J10331" s="379">
        <f t="shared" ca="1" si="559"/>
        <v>-247</v>
      </c>
      <c r="K10331" s="391" t="str">
        <f t="shared" ca="1" si="560"/>
        <v>14,50</v>
      </c>
    </row>
    <row r="10332" spans="1:11">
      <c r="A10332" s="417" t="s">
        <v>2155</v>
      </c>
      <c r="B10332" s="417" t="s">
        <v>14076</v>
      </c>
      <c r="C10332" s="417" t="s">
        <v>2281</v>
      </c>
      <c r="D10332" s="417" t="s">
        <v>2288</v>
      </c>
      <c r="E10332" s="391">
        <v>4.7300000000000004</v>
      </c>
      <c r="F10332" s="418">
        <v>44214</v>
      </c>
      <c r="G10332" s="417" t="s">
        <v>2283</v>
      </c>
      <c r="I10332" s="379">
        <f t="shared" ca="1" si="558"/>
        <v>-357</v>
      </c>
      <c r="J10332" s="379">
        <f t="shared" ca="1" si="559"/>
        <v>-247</v>
      </c>
      <c r="K10332" s="391" t="str">
        <f t="shared" ca="1" si="560"/>
        <v>15,00</v>
      </c>
    </row>
    <row r="10333" spans="1:11">
      <c r="A10333" s="417" t="s">
        <v>2155</v>
      </c>
      <c r="B10333" s="417" t="s">
        <v>8812</v>
      </c>
      <c r="C10333" s="417" t="s">
        <v>2281</v>
      </c>
      <c r="D10333" s="417" t="s">
        <v>2325</v>
      </c>
      <c r="E10333" s="391">
        <v>3.5</v>
      </c>
      <c r="F10333" s="418">
        <v>44214</v>
      </c>
      <c r="G10333" s="417" t="s">
        <v>2283</v>
      </c>
      <c r="I10333" s="379">
        <f t="shared" ca="1" si="558"/>
        <v>-357</v>
      </c>
      <c r="J10333" s="379">
        <f t="shared" ca="1" si="559"/>
        <v>-247</v>
      </c>
      <c r="K10333" s="391" t="str">
        <f t="shared" ca="1" si="560"/>
        <v>15,50</v>
      </c>
    </row>
    <row r="10334" spans="1:11">
      <c r="A10334" s="417" t="s">
        <v>2155</v>
      </c>
      <c r="B10334" s="417" t="s">
        <v>8813</v>
      </c>
      <c r="C10334" s="417" t="s">
        <v>2281</v>
      </c>
      <c r="D10334" s="417" t="s">
        <v>2327</v>
      </c>
      <c r="E10334" s="391">
        <v>3.4</v>
      </c>
      <c r="F10334" s="418">
        <v>44214</v>
      </c>
      <c r="G10334" s="417" t="s">
        <v>2283</v>
      </c>
      <c r="I10334" s="379">
        <f t="shared" ca="1" si="558"/>
        <v>-357</v>
      </c>
      <c r="J10334" s="379">
        <f t="shared" ca="1" si="559"/>
        <v>-247</v>
      </c>
      <c r="K10334" s="391" t="str">
        <f t="shared" ca="1" si="560"/>
        <v>16,00</v>
      </c>
    </row>
    <row r="10335" spans="1:11">
      <c r="A10335" s="417" t="s">
        <v>2155</v>
      </c>
      <c r="B10335" s="417" t="s">
        <v>7220</v>
      </c>
      <c r="C10335" s="417" t="s">
        <v>2281</v>
      </c>
      <c r="D10335" s="417" t="s">
        <v>2298</v>
      </c>
      <c r="E10335" s="391">
        <v>2.0499999999999998</v>
      </c>
      <c r="F10335" s="418">
        <v>44214</v>
      </c>
      <c r="G10335" s="417" t="s">
        <v>2283</v>
      </c>
      <c r="I10335" s="379">
        <f t="shared" ca="1" si="558"/>
        <v>-357</v>
      </c>
      <c r="J10335" s="379">
        <f t="shared" ca="1" si="559"/>
        <v>-247</v>
      </c>
      <c r="K10335" s="391" t="str">
        <f t="shared" ca="1" si="560"/>
        <v>18,00</v>
      </c>
    </row>
    <row r="10336" spans="1:11">
      <c r="A10336" s="417" t="s">
        <v>2155</v>
      </c>
      <c r="B10336" s="417" t="s">
        <v>8814</v>
      </c>
      <c r="C10336" s="417" t="s">
        <v>2281</v>
      </c>
      <c r="D10336" s="417" t="s">
        <v>2300</v>
      </c>
      <c r="E10336" s="391">
        <v>1.59</v>
      </c>
      <c r="F10336" s="418">
        <v>44214</v>
      </c>
      <c r="G10336" s="417" t="s">
        <v>2283</v>
      </c>
      <c r="I10336" s="379">
        <f t="shared" ca="1" si="558"/>
        <v>-357</v>
      </c>
      <c r="J10336" s="379">
        <f t="shared" ca="1" si="559"/>
        <v>-247</v>
      </c>
      <c r="K10336" s="391" t="str">
        <f t="shared" ca="1" si="560"/>
        <v>18,50</v>
      </c>
    </row>
    <row r="10337" spans="1:11">
      <c r="A10337" s="417" t="s">
        <v>2155</v>
      </c>
      <c r="B10337" s="417" t="s">
        <v>8815</v>
      </c>
      <c r="C10337" s="417" t="s">
        <v>2281</v>
      </c>
      <c r="D10337" s="417" t="s">
        <v>2302</v>
      </c>
      <c r="E10337" s="391">
        <v>0.83</v>
      </c>
      <c r="F10337" s="418">
        <v>44214</v>
      </c>
      <c r="G10337" s="417" t="s">
        <v>2283</v>
      </c>
      <c r="I10337" s="379">
        <f t="shared" ca="1" si="558"/>
        <v>-357</v>
      </c>
      <c r="J10337" s="379">
        <f t="shared" ca="1" si="559"/>
        <v>-247</v>
      </c>
      <c r="K10337" s="391" t="str">
        <f t="shared" ca="1" si="560"/>
        <v>19,00</v>
      </c>
    </row>
    <row r="10338" spans="1:11">
      <c r="A10338" s="417" t="s">
        <v>2155</v>
      </c>
      <c r="B10338" s="417" t="s">
        <v>8816</v>
      </c>
      <c r="C10338" s="417" t="s">
        <v>2281</v>
      </c>
      <c r="D10338" s="417" t="s">
        <v>3023</v>
      </c>
      <c r="E10338" s="391">
        <v>0.4</v>
      </c>
      <c r="F10338" s="418">
        <v>44214</v>
      </c>
      <c r="G10338" s="417" t="s">
        <v>2283</v>
      </c>
      <c r="I10338" s="379">
        <f t="shared" ca="1" si="558"/>
        <v>-357</v>
      </c>
      <c r="J10338" s="379">
        <f t="shared" ca="1" si="559"/>
        <v>-247</v>
      </c>
      <c r="K10338" s="391" t="str">
        <f t="shared" ca="1" si="560"/>
        <v>19,50</v>
      </c>
    </row>
    <row r="10339" spans="1:11">
      <c r="A10339" s="417" t="s">
        <v>2155</v>
      </c>
      <c r="B10339" s="417" t="s">
        <v>5701</v>
      </c>
      <c r="C10339" s="417" t="s">
        <v>2281</v>
      </c>
      <c r="D10339" s="417" t="s">
        <v>3025</v>
      </c>
      <c r="E10339" s="391">
        <v>0.16</v>
      </c>
      <c r="F10339" s="418">
        <v>44214</v>
      </c>
      <c r="G10339" s="417" t="s">
        <v>2283</v>
      </c>
      <c r="I10339" s="379">
        <f t="shared" ca="1" si="558"/>
        <v>-357</v>
      </c>
      <c r="J10339" s="379">
        <f t="shared" ca="1" si="559"/>
        <v>-247</v>
      </c>
      <c r="K10339" s="391" t="str">
        <f t="shared" ca="1" si="560"/>
        <v>20,00</v>
      </c>
    </row>
    <row r="10340" spans="1:11">
      <c r="A10340" s="417" t="s">
        <v>2155</v>
      </c>
      <c r="B10340" s="417" t="s">
        <v>14077</v>
      </c>
      <c r="C10340" s="417" t="s">
        <v>2281</v>
      </c>
      <c r="D10340" s="417" t="s">
        <v>2368</v>
      </c>
      <c r="E10340" s="391">
        <v>0.06</v>
      </c>
      <c r="F10340" s="418">
        <v>44214</v>
      </c>
      <c r="G10340" s="417" t="s">
        <v>2283</v>
      </c>
      <c r="I10340" s="379">
        <f t="shared" ca="1" si="558"/>
        <v>-357</v>
      </c>
      <c r="J10340" s="379">
        <f t="shared" ca="1" si="559"/>
        <v>-247</v>
      </c>
      <c r="K10340" s="391" t="str">
        <f t="shared" ca="1" si="560"/>
        <v>20,50</v>
      </c>
    </row>
    <row r="10341" spans="1:11">
      <c r="A10341" s="417" t="s">
        <v>2155</v>
      </c>
      <c r="B10341" s="417" t="s">
        <v>8817</v>
      </c>
      <c r="C10341" s="417" t="s">
        <v>2281</v>
      </c>
      <c r="D10341" s="417" t="s">
        <v>3027</v>
      </c>
      <c r="E10341" s="391">
        <v>0.03</v>
      </c>
      <c r="F10341" s="418">
        <v>44214</v>
      </c>
      <c r="G10341" s="417" t="s">
        <v>2283</v>
      </c>
      <c r="I10341" s="379">
        <f t="shared" ca="1" si="558"/>
        <v>-357</v>
      </c>
      <c r="J10341" s="379">
        <f t="shared" ca="1" si="559"/>
        <v>-247</v>
      </c>
      <c r="K10341" s="391" t="str">
        <f t="shared" ca="1" si="560"/>
        <v>21,00</v>
      </c>
    </row>
    <row r="10342" spans="1:11">
      <c r="A10342" s="417" t="s">
        <v>2155</v>
      </c>
      <c r="B10342" s="417" t="s">
        <v>5702</v>
      </c>
      <c r="C10342" s="417" t="s">
        <v>2281</v>
      </c>
      <c r="D10342" s="417" t="s">
        <v>2856</v>
      </c>
      <c r="E10342" s="391">
        <v>0.01</v>
      </c>
      <c r="F10342" s="418">
        <v>44214</v>
      </c>
      <c r="G10342" s="417" t="s">
        <v>2283</v>
      </c>
      <c r="I10342" s="379">
        <f t="shared" ca="1" si="558"/>
        <v>-357</v>
      </c>
      <c r="J10342" s="379">
        <f t="shared" ca="1" si="559"/>
        <v>-247</v>
      </c>
      <c r="K10342" s="391" t="str">
        <f t="shared" ca="1" si="560"/>
        <v>21,50</v>
      </c>
    </row>
    <row r="10343" spans="1:11">
      <c r="A10343" s="417" t="s">
        <v>2155</v>
      </c>
      <c r="B10343" s="417" t="s">
        <v>5703</v>
      </c>
      <c r="C10343" s="417" t="s">
        <v>2281</v>
      </c>
      <c r="D10343" s="417" t="s">
        <v>2857</v>
      </c>
      <c r="E10343" s="391">
        <v>0.02</v>
      </c>
      <c r="F10343" s="418">
        <v>44214</v>
      </c>
      <c r="G10343" s="417" t="s">
        <v>2283</v>
      </c>
      <c r="I10343" s="379">
        <f t="shared" ca="1" si="558"/>
        <v>-357</v>
      </c>
      <c r="J10343" s="379">
        <f t="shared" ca="1" si="559"/>
        <v>-247</v>
      </c>
      <c r="K10343" s="391" t="str">
        <f t="shared" ca="1" si="560"/>
        <v>22,00</v>
      </c>
    </row>
    <row r="10344" spans="1:11">
      <c r="A10344" s="417" t="s">
        <v>2155</v>
      </c>
      <c r="B10344" s="417" t="s">
        <v>8818</v>
      </c>
      <c r="C10344" s="417" t="s">
        <v>2281</v>
      </c>
      <c r="D10344" s="417" t="s">
        <v>2858</v>
      </c>
      <c r="E10344" s="391">
        <v>0.01</v>
      </c>
      <c r="F10344" s="418">
        <v>44214</v>
      </c>
      <c r="G10344" s="417" t="s">
        <v>2283</v>
      </c>
      <c r="I10344" s="379">
        <f t="shared" ca="1" si="558"/>
        <v>-357</v>
      </c>
      <c r="J10344" s="379">
        <f t="shared" ca="1" si="559"/>
        <v>-247</v>
      </c>
      <c r="K10344" s="391" t="str">
        <f t="shared" ca="1" si="560"/>
        <v>22,50</v>
      </c>
    </row>
    <row r="10345" spans="1:11">
      <c r="A10345" s="417" t="s">
        <v>2155</v>
      </c>
      <c r="B10345" s="417" t="s">
        <v>8819</v>
      </c>
      <c r="C10345" s="417" t="s">
        <v>2281</v>
      </c>
      <c r="D10345" s="417" t="s">
        <v>2344</v>
      </c>
      <c r="E10345" s="391">
        <v>0.01</v>
      </c>
      <c r="F10345" s="418">
        <v>44214</v>
      </c>
      <c r="G10345" s="417" t="s">
        <v>2283</v>
      </c>
      <c r="I10345" s="379">
        <f t="shared" ca="1" si="558"/>
        <v>-357</v>
      </c>
      <c r="J10345" s="379">
        <f t="shared" ca="1" si="559"/>
        <v>-247</v>
      </c>
      <c r="K10345" s="391" t="str">
        <f t="shared" ca="1" si="560"/>
        <v>23,00</v>
      </c>
    </row>
    <row r="10346" spans="1:11">
      <c r="A10346" s="417" t="s">
        <v>2155</v>
      </c>
      <c r="B10346" s="417" t="s">
        <v>5704</v>
      </c>
      <c r="C10346" s="417" t="s">
        <v>2281</v>
      </c>
      <c r="D10346" s="417" t="s">
        <v>3030</v>
      </c>
      <c r="E10346" s="391">
        <v>0.01</v>
      </c>
      <c r="F10346" s="418">
        <v>44214</v>
      </c>
      <c r="G10346" s="417" t="s">
        <v>2286</v>
      </c>
      <c r="I10346" s="379">
        <f t="shared" ca="1" si="558"/>
        <v>-357</v>
      </c>
      <c r="J10346" s="379">
        <f t="shared" ca="1" si="559"/>
        <v>-247</v>
      </c>
      <c r="K10346" s="391" t="str">
        <f t="shared" ca="1" si="560"/>
        <v>23,25</v>
      </c>
    </row>
    <row r="10347" spans="1:11">
      <c r="A10347" s="417" t="s">
        <v>2155</v>
      </c>
      <c r="B10347" s="417" t="s">
        <v>14078</v>
      </c>
      <c r="C10347" s="417" t="s">
        <v>2281</v>
      </c>
      <c r="D10347" s="417" t="s">
        <v>2836</v>
      </c>
      <c r="E10347" s="391">
        <v>0.01</v>
      </c>
      <c r="F10347" s="418">
        <v>44214</v>
      </c>
      <c r="G10347" s="417" t="s">
        <v>2283</v>
      </c>
      <c r="I10347" s="379">
        <f t="shared" ca="1" si="558"/>
        <v>-357</v>
      </c>
      <c r="J10347" s="379">
        <f t="shared" ca="1" si="559"/>
        <v>-247</v>
      </c>
      <c r="K10347" s="391" t="str">
        <f t="shared" ca="1" si="560"/>
        <v>23,50</v>
      </c>
    </row>
    <row r="10348" spans="1:11">
      <c r="A10348" s="417" t="s">
        <v>2155</v>
      </c>
      <c r="B10348" s="417" t="s">
        <v>14079</v>
      </c>
      <c r="C10348" s="417" t="s">
        <v>2281</v>
      </c>
      <c r="D10348" s="417" t="s">
        <v>2837</v>
      </c>
      <c r="E10348" s="391">
        <v>0.05</v>
      </c>
      <c r="F10348" s="418">
        <v>44214</v>
      </c>
      <c r="G10348" s="417" t="s">
        <v>2283</v>
      </c>
      <c r="I10348" s="379">
        <f t="shared" ca="1" si="558"/>
        <v>-357</v>
      </c>
      <c r="J10348" s="379">
        <f t="shared" ca="1" si="559"/>
        <v>-247</v>
      </c>
      <c r="K10348" s="391" t="str">
        <f t="shared" ca="1" si="560"/>
        <v>24,00</v>
      </c>
    </row>
    <row r="10349" spans="1:11">
      <c r="A10349" s="417" t="s">
        <v>2155</v>
      </c>
      <c r="B10349" s="417" t="s">
        <v>14080</v>
      </c>
      <c r="C10349" s="417" t="s">
        <v>2281</v>
      </c>
      <c r="D10349" s="417" t="s">
        <v>2294</v>
      </c>
      <c r="E10349" s="391">
        <v>2.8</v>
      </c>
      <c r="F10349" s="418">
        <v>44249</v>
      </c>
      <c r="G10349" s="417" t="s">
        <v>2283</v>
      </c>
      <c r="I10349" s="379">
        <f t="shared" ca="1" si="558"/>
        <v>-322</v>
      </c>
      <c r="J10349" s="379">
        <f t="shared" ca="1" si="559"/>
        <v>-224</v>
      </c>
      <c r="K10349" s="391" t="str">
        <f t="shared" ca="1" si="560"/>
        <v>17,00</v>
      </c>
    </row>
    <row r="10350" spans="1:11">
      <c r="A10350" s="417" t="s">
        <v>2155</v>
      </c>
      <c r="B10350" s="417" t="s">
        <v>14081</v>
      </c>
      <c r="C10350" s="417" t="s">
        <v>2281</v>
      </c>
      <c r="D10350" s="417" t="s">
        <v>2296</v>
      </c>
      <c r="E10350" s="391">
        <v>2.37</v>
      </c>
      <c r="F10350" s="418">
        <v>44249</v>
      </c>
      <c r="G10350" s="417" t="s">
        <v>2283</v>
      </c>
      <c r="I10350" s="379">
        <f t="shared" ca="1" si="558"/>
        <v>-322</v>
      </c>
      <c r="J10350" s="379">
        <f t="shared" ca="1" si="559"/>
        <v>-224</v>
      </c>
      <c r="K10350" s="391" t="str">
        <f t="shared" ca="1" si="560"/>
        <v>17,50</v>
      </c>
    </row>
    <row r="10351" spans="1:11">
      <c r="A10351" s="417" t="s">
        <v>2155</v>
      </c>
      <c r="B10351" s="417" t="s">
        <v>14082</v>
      </c>
      <c r="C10351" s="417" t="s">
        <v>2281</v>
      </c>
      <c r="D10351" s="417" t="s">
        <v>2300</v>
      </c>
      <c r="E10351" s="391">
        <v>1.23</v>
      </c>
      <c r="F10351" s="418">
        <v>44249</v>
      </c>
      <c r="G10351" s="417" t="s">
        <v>2283</v>
      </c>
      <c r="I10351" s="379">
        <f t="shared" ca="1" si="558"/>
        <v>-322</v>
      </c>
      <c r="J10351" s="379">
        <f t="shared" ca="1" si="559"/>
        <v>-224</v>
      </c>
      <c r="K10351" s="391" t="str">
        <f t="shared" ca="1" si="560"/>
        <v>18,50</v>
      </c>
    </row>
    <row r="10352" spans="1:11">
      <c r="A10352" s="417" t="s">
        <v>2155</v>
      </c>
      <c r="B10352" s="417" t="s">
        <v>14083</v>
      </c>
      <c r="C10352" s="417" t="s">
        <v>2281</v>
      </c>
      <c r="D10352" s="417" t="s">
        <v>2302</v>
      </c>
      <c r="E10352" s="391">
        <v>1.1299999999999999</v>
      </c>
      <c r="F10352" s="418">
        <v>44249</v>
      </c>
      <c r="G10352" s="417" t="s">
        <v>2283</v>
      </c>
      <c r="I10352" s="379">
        <f t="shared" ca="1" si="558"/>
        <v>-322</v>
      </c>
      <c r="J10352" s="379">
        <f t="shared" ca="1" si="559"/>
        <v>-224</v>
      </c>
      <c r="K10352" s="391" t="str">
        <f t="shared" ca="1" si="560"/>
        <v>19,00</v>
      </c>
    </row>
    <row r="10353" spans="1:11">
      <c r="A10353" s="417" t="s">
        <v>2155</v>
      </c>
      <c r="B10353" s="417" t="s">
        <v>14084</v>
      </c>
      <c r="C10353" s="417" t="s">
        <v>2281</v>
      </c>
      <c r="D10353" s="417" t="s">
        <v>3023</v>
      </c>
      <c r="E10353" s="391">
        <v>0.93</v>
      </c>
      <c r="F10353" s="418">
        <v>44249</v>
      </c>
      <c r="G10353" s="417" t="s">
        <v>2283</v>
      </c>
      <c r="I10353" s="379">
        <f t="shared" ca="1" si="558"/>
        <v>-322</v>
      </c>
      <c r="J10353" s="379">
        <f t="shared" ca="1" si="559"/>
        <v>-224</v>
      </c>
      <c r="K10353" s="391" t="str">
        <f t="shared" ca="1" si="560"/>
        <v>19,50</v>
      </c>
    </row>
    <row r="10354" spans="1:11">
      <c r="A10354" s="417" t="s">
        <v>2155</v>
      </c>
      <c r="B10354" s="417" t="s">
        <v>14085</v>
      </c>
      <c r="C10354" s="417" t="s">
        <v>2281</v>
      </c>
      <c r="D10354" s="417" t="s">
        <v>3025</v>
      </c>
      <c r="E10354" s="391">
        <v>0.66</v>
      </c>
      <c r="F10354" s="418">
        <v>44249</v>
      </c>
      <c r="G10354" s="417" t="s">
        <v>2283</v>
      </c>
      <c r="I10354" s="379">
        <f t="shared" ca="1" si="558"/>
        <v>-322</v>
      </c>
      <c r="J10354" s="379">
        <f t="shared" ca="1" si="559"/>
        <v>-224</v>
      </c>
      <c r="K10354" s="391" t="str">
        <f t="shared" ca="1" si="560"/>
        <v>20,00</v>
      </c>
    </row>
    <row r="10355" spans="1:11">
      <c r="A10355" s="417" t="s">
        <v>2155</v>
      </c>
      <c r="B10355" s="417" t="s">
        <v>14086</v>
      </c>
      <c r="C10355" s="417" t="s">
        <v>2281</v>
      </c>
      <c r="D10355" s="417" t="s">
        <v>2368</v>
      </c>
      <c r="E10355" s="391">
        <v>0.53</v>
      </c>
      <c r="F10355" s="418">
        <v>44249</v>
      </c>
      <c r="G10355" s="417" t="s">
        <v>2283</v>
      </c>
      <c r="I10355" s="379">
        <f t="shared" ca="1" si="558"/>
        <v>-322</v>
      </c>
      <c r="J10355" s="379">
        <f t="shared" ca="1" si="559"/>
        <v>-224</v>
      </c>
      <c r="K10355" s="391" t="str">
        <f t="shared" ca="1" si="560"/>
        <v>20,50</v>
      </c>
    </row>
    <row r="10356" spans="1:11">
      <c r="A10356" s="417" t="s">
        <v>2155</v>
      </c>
      <c r="B10356" s="417" t="s">
        <v>14087</v>
      </c>
      <c r="C10356" s="417" t="s">
        <v>2281</v>
      </c>
      <c r="D10356" s="417" t="s">
        <v>3027</v>
      </c>
      <c r="E10356" s="391">
        <v>0.34</v>
      </c>
      <c r="F10356" s="418">
        <v>44249</v>
      </c>
      <c r="G10356" s="417" t="s">
        <v>2283</v>
      </c>
      <c r="I10356" s="379">
        <f t="shared" ca="1" si="558"/>
        <v>-322</v>
      </c>
      <c r="J10356" s="379">
        <f t="shared" ca="1" si="559"/>
        <v>-224</v>
      </c>
      <c r="K10356" s="391" t="str">
        <f t="shared" ca="1" si="560"/>
        <v>21,00</v>
      </c>
    </row>
    <row r="10357" spans="1:11">
      <c r="A10357" s="417" t="s">
        <v>2155</v>
      </c>
      <c r="B10357" s="417" t="s">
        <v>17503</v>
      </c>
      <c r="C10357" s="417" t="s">
        <v>2281</v>
      </c>
      <c r="D10357" s="417" t="s">
        <v>2856</v>
      </c>
      <c r="E10357" s="391">
        <v>0.26</v>
      </c>
      <c r="F10357" s="418">
        <v>44249</v>
      </c>
      <c r="G10357" s="417" t="s">
        <v>2283</v>
      </c>
      <c r="I10357" s="379">
        <f t="shared" ca="1" si="558"/>
        <v>-322</v>
      </c>
      <c r="J10357" s="379">
        <f t="shared" ca="1" si="559"/>
        <v>-224</v>
      </c>
      <c r="K10357" s="391" t="str">
        <f t="shared" ca="1" si="560"/>
        <v>21,50</v>
      </c>
    </row>
    <row r="10358" spans="1:11">
      <c r="A10358" s="417" t="s">
        <v>2155</v>
      </c>
      <c r="B10358" s="417" t="s">
        <v>14088</v>
      </c>
      <c r="C10358" s="417" t="s">
        <v>2281</v>
      </c>
      <c r="D10358" s="417" t="s">
        <v>2857</v>
      </c>
      <c r="E10358" s="391">
        <v>0.25</v>
      </c>
      <c r="F10358" s="418">
        <v>44249</v>
      </c>
      <c r="G10358" s="417" t="s">
        <v>2283</v>
      </c>
      <c r="I10358" s="379">
        <f t="shared" ca="1" si="558"/>
        <v>-322</v>
      </c>
      <c r="J10358" s="379">
        <f t="shared" ca="1" si="559"/>
        <v>-224</v>
      </c>
      <c r="K10358" s="391" t="str">
        <f t="shared" ca="1" si="560"/>
        <v>22,00</v>
      </c>
    </row>
    <row r="10359" spans="1:11">
      <c r="A10359" s="417" t="s">
        <v>2155</v>
      </c>
      <c r="B10359" s="417" t="s">
        <v>14089</v>
      </c>
      <c r="C10359" s="417" t="s">
        <v>2281</v>
      </c>
      <c r="D10359" s="417" t="s">
        <v>2858</v>
      </c>
      <c r="E10359" s="391">
        <v>0.12</v>
      </c>
      <c r="F10359" s="418">
        <v>44249</v>
      </c>
      <c r="G10359" s="417" t="s">
        <v>2283</v>
      </c>
      <c r="I10359" s="379">
        <f t="shared" ca="1" si="558"/>
        <v>-322</v>
      </c>
      <c r="J10359" s="379">
        <f t="shared" ca="1" si="559"/>
        <v>-224</v>
      </c>
      <c r="K10359" s="391" t="str">
        <f t="shared" ca="1" si="560"/>
        <v>22,50</v>
      </c>
    </row>
    <row r="10360" spans="1:11">
      <c r="A10360" s="417" t="s">
        <v>2155</v>
      </c>
      <c r="B10360" s="417" t="s">
        <v>14090</v>
      </c>
      <c r="C10360" s="417" t="s">
        <v>2281</v>
      </c>
      <c r="D10360" s="417" t="s">
        <v>2836</v>
      </c>
      <c r="E10360" s="391">
        <v>0.05</v>
      </c>
      <c r="F10360" s="418">
        <v>44249</v>
      </c>
      <c r="G10360" s="417" t="s">
        <v>2283</v>
      </c>
      <c r="I10360" s="379">
        <f t="shared" ca="1" si="558"/>
        <v>-322</v>
      </c>
      <c r="J10360" s="379">
        <f t="shared" ca="1" si="559"/>
        <v>-224</v>
      </c>
      <c r="K10360" s="391" t="str">
        <f t="shared" ca="1" si="560"/>
        <v>23,50</v>
      </c>
    </row>
    <row r="10361" spans="1:11">
      <c r="A10361" s="417" t="s">
        <v>2155</v>
      </c>
      <c r="B10361" s="417" t="s">
        <v>5705</v>
      </c>
      <c r="C10361" s="417" t="s">
        <v>2281</v>
      </c>
      <c r="D10361" s="417" t="s">
        <v>2838</v>
      </c>
      <c r="E10361" s="391">
        <v>1.7</v>
      </c>
      <c r="F10361" s="418">
        <v>44610</v>
      </c>
      <c r="G10361" s="417" t="s">
        <v>2283</v>
      </c>
      <c r="I10361" s="379">
        <f t="shared" ca="1" si="558"/>
        <v>39</v>
      </c>
      <c r="J10361" s="379">
        <f t="shared" ca="1" si="559"/>
        <v>29</v>
      </c>
      <c r="K10361" s="391" t="str">
        <f t="shared" ca="1" si="560"/>
        <v>25,00</v>
      </c>
    </row>
    <row r="10362" spans="1:11">
      <c r="A10362" s="417" t="s">
        <v>2155</v>
      </c>
      <c r="B10362" s="417" t="s">
        <v>18698</v>
      </c>
      <c r="C10362" s="417" t="s">
        <v>2281</v>
      </c>
      <c r="D10362" s="417" t="s">
        <v>2327</v>
      </c>
      <c r="E10362" s="391">
        <v>3.15</v>
      </c>
      <c r="F10362" s="418">
        <v>44270</v>
      </c>
      <c r="G10362" s="417" t="s">
        <v>2283</v>
      </c>
      <c r="I10362" s="379">
        <f t="shared" ca="1" si="558"/>
        <v>-301</v>
      </c>
      <c r="J10362" s="379">
        <f t="shared" ca="1" si="559"/>
        <v>-209</v>
      </c>
      <c r="K10362" s="391" t="str">
        <f t="shared" ca="1" si="560"/>
        <v>16,00</v>
      </c>
    </row>
    <row r="10363" spans="1:11">
      <c r="A10363" s="417" t="s">
        <v>2155</v>
      </c>
      <c r="B10363" s="417" t="s">
        <v>14091</v>
      </c>
      <c r="C10363" s="417" t="s">
        <v>2281</v>
      </c>
      <c r="D10363" s="417" t="s">
        <v>2294</v>
      </c>
      <c r="E10363" s="391">
        <v>3.03</v>
      </c>
      <c r="F10363" s="418">
        <v>44270</v>
      </c>
      <c r="G10363" s="417" t="s">
        <v>2283</v>
      </c>
      <c r="I10363" s="379">
        <f t="shared" ca="1" si="558"/>
        <v>-301</v>
      </c>
      <c r="J10363" s="379">
        <f t="shared" ca="1" si="559"/>
        <v>-209</v>
      </c>
      <c r="K10363" s="391" t="str">
        <f t="shared" ca="1" si="560"/>
        <v>17,00</v>
      </c>
    </row>
    <row r="10364" spans="1:11">
      <c r="A10364" s="417" t="s">
        <v>2155</v>
      </c>
      <c r="B10364" s="417" t="s">
        <v>14092</v>
      </c>
      <c r="C10364" s="417" t="s">
        <v>2281</v>
      </c>
      <c r="D10364" s="417" t="s">
        <v>2296</v>
      </c>
      <c r="E10364" s="391">
        <v>2.0699999999999998</v>
      </c>
      <c r="F10364" s="418">
        <v>44270</v>
      </c>
      <c r="G10364" s="417" t="s">
        <v>2283</v>
      </c>
      <c r="I10364" s="379">
        <f t="shared" ca="1" si="558"/>
        <v>-301</v>
      </c>
      <c r="J10364" s="379">
        <f t="shared" ca="1" si="559"/>
        <v>-209</v>
      </c>
      <c r="K10364" s="391" t="str">
        <f t="shared" ca="1" si="560"/>
        <v>17,50</v>
      </c>
    </row>
    <row r="10365" spans="1:11">
      <c r="A10365" s="417" t="s">
        <v>2155</v>
      </c>
      <c r="B10365" s="417" t="s">
        <v>14093</v>
      </c>
      <c r="C10365" s="417" t="s">
        <v>2281</v>
      </c>
      <c r="D10365" s="417" t="s">
        <v>2298</v>
      </c>
      <c r="E10365" s="391">
        <v>1.76</v>
      </c>
      <c r="F10365" s="418">
        <v>44270</v>
      </c>
      <c r="G10365" s="417" t="s">
        <v>2283</v>
      </c>
      <c r="I10365" s="379">
        <f t="shared" ca="1" si="558"/>
        <v>-301</v>
      </c>
      <c r="J10365" s="379">
        <f t="shared" ca="1" si="559"/>
        <v>-209</v>
      </c>
      <c r="K10365" s="391" t="str">
        <f t="shared" ca="1" si="560"/>
        <v>18,00</v>
      </c>
    </row>
    <row r="10366" spans="1:11">
      <c r="A10366" s="417" t="s">
        <v>2155</v>
      </c>
      <c r="B10366" s="417" t="s">
        <v>14094</v>
      </c>
      <c r="C10366" s="417" t="s">
        <v>2281</v>
      </c>
      <c r="D10366" s="417" t="s">
        <v>2300</v>
      </c>
      <c r="E10366" s="391">
        <v>1.4</v>
      </c>
      <c r="F10366" s="418">
        <v>44270</v>
      </c>
      <c r="G10366" s="417" t="s">
        <v>2283</v>
      </c>
      <c r="I10366" s="379">
        <f t="shared" ca="1" si="558"/>
        <v>-301</v>
      </c>
      <c r="J10366" s="379">
        <f t="shared" ca="1" si="559"/>
        <v>-209</v>
      </c>
      <c r="K10366" s="391" t="str">
        <f t="shared" ca="1" si="560"/>
        <v>18,50</v>
      </c>
    </row>
    <row r="10367" spans="1:11">
      <c r="A10367" s="417" t="s">
        <v>2155</v>
      </c>
      <c r="B10367" s="417" t="s">
        <v>14095</v>
      </c>
      <c r="C10367" s="417" t="s">
        <v>2281</v>
      </c>
      <c r="D10367" s="417" t="s">
        <v>2302</v>
      </c>
      <c r="E10367" s="391">
        <v>1.52</v>
      </c>
      <c r="F10367" s="418">
        <v>44270</v>
      </c>
      <c r="G10367" s="417" t="s">
        <v>2283</v>
      </c>
      <c r="I10367" s="379">
        <f t="shared" ca="1" si="558"/>
        <v>-301</v>
      </c>
      <c r="J10367" s="379">
        <f t="shared" ca="1" si="559"/>
        <v>-209</v>
      </c>
      <c r="K10367" s="391" t="str">
        <f t="shared" ca="1" si="560"/>
        <v>19,00</v>
      </c>
    </row>
    <row r="10368" spans="1:11">
      <c r="A10368" s="417" t="s">
        <v>2155</v>
      </c>
      <c r="B10368" s="417" t="s">
        <v>14096</v>
      </c>
      <c r="C10368" s="417" t="s">
        <v>2281</v>
      </c>
      <c r="D10368" s="417" t="s">
        <v>3023</v>
      </c>
      <c r="E10368" s="391">
        <v>1.18</v>
      </c>
      <c r="F10368" s="418">
        <v>44270</v>
      </c>
      <c r="G10368" s="417" t="s">
        <v>2283</v>
      </c>
      <c r="I10368" s="379">
        <f t="shared" ca="1" si="558"/>
        <v>-301</v>
      </c>
      <c r="J10368" s="379">
        <f t="shared" ca="1" si="559"/>
        <v>-209</v>
      </c>
      <c r="K10368" s="391" t="str">
        <f t="shared" ca="1" si="560"/>
        <v>19,50</v>
      </c>
    </row>
    <row r="10369" spans="1:11">
      <c r="A10369" s="417" t="s">
        <v>2155</v>
      </c>
      <c r="B10369" s="417" t="s">
        <v>14097</v>
      </c>
      <c r="C10369" s="417" t="s">
        <v>2281</v>
      </c>
      <c r="D10369" s="417" t="s">
        <v>3025</v>
      </c>
      <c r="E10369" s="391">
        <v>0.93</v>
      </c>
      <c r="F10369" s="418">
        <v>44270</v>
      </c>
      <c r="G10369" s="417" t="s">
        <v>2283</v>
      </c>
      <c r="I10369" s="379">
        <f t="shared" ca="1" si="558"/>
        <v>-301</v>
      </c>
      <c r="J10369" s="379">
        <f t="shared" ca="1" si="559"/>
        <v>-209</v>
      </c>
      <c r="K10369" s="391" t="str">
        <f t="shared" ca="1" si="560"/>
        <v>20,00</v>
      </c>
    </row>
    <row r="10370" spans="1:11">
      <c r="A10370" s="417" t="s">
        <v>2155</v>
      </c>
      <c r="B10370" s="417" t="s">
        <v>14098</v>
      </c>
      <c r="C10370" s="417" t="s">
        <v>2281</v>
      </c>
      <c r="D10370" s="417" t="s">
        <v>2368</v>
      </c>
      <c r="E10370" s="391">
        <v>0.09</v>
      </c>
      <c r="F10370" s="418">
        <v>44270</v>
      </c>
      <c r="G10370" s="417" t="s">
        <v>2283</v>
      </c>
      <c r="I10370" s="379">
        <f t="shared" ca="1" si="558"/>
        <v>-301</v>
      </c>
      <c r="J10370" s="379">
        <f t="shared" ca="1" si="559"/>
        <v>-209</v>
      </c>
      <c r="K10370" s="391" t="str">
        <f t="shared" ca="1" si="560"/>
        <v>20,50</v>
      </c>
    </row>
    <row r="10371" spans="1:11">
      <c r="A10371" s="417" t="s">
        <v>2155</v>
      </c>
      <c r="B10371" s="417" t="s">
        <v>14099</v>
      </c>
      <c r="C10371" s="417" t="s">
        <v>2281</v>
      </c>
      <c r="D10371" s="417" t="s">
        <v>3027</v>
      </c>
      <c r="E10371" s="391">
        <v>0.8</v>
      </c>
      <c r="F10371" s="418">
        <v>44270</v>
      </c>
      <c r="G10371" s="417" t="s">
        <v>2283</v>
      </c>
      <c r="I10371" s="379">
        <f t="shared" ca="1" si="558"/>
        <v>-301</v>
      </c>
      <c r="J10371" s="379">
        <f t="shared" ca="1" si="559"/>
        <v>-209</v>
      </c>
      <c r="K10371" s="391" t="str">
        <f t="shared" ca="1" si="560"/>
        <v>21,00</v>
      </c>
    </row>
    <row r="10372" spans="1:11">
      <c r="A10372" s="417" t="s">
        <v>2155</v>
      </c>
      <c r="B10372" s="417" t="s">
        <v>18699</v>
      </c>
      <c r="C10372" s="417" t="s">
        <v>2281</v>
      </c>
      <c r="D10372" s="417" t="s">
        <v>2857</v>
      </c>
      <c r="E10372" s="391">
        <v>0.33</v>
      </c>
      <c r="F10372" s="418">
        <v>44270</v>
      </c>
      <c r="G10372" s="417" t="s">
        <v>2283</v>
      </c>
      <c r="I10372" s="379">
        <f t="shared" ca="1" si="558"/>
        <v>-301</v>
      </c>
      <c r="J10372" s="379">
        <f t="shared" ca="1" si="559"/>
        <v>-209</v>
      </c>
      <c r="K10372" s="391" t="str">
        <f t="shared" ca="1" si="560"/>
        <v>22,00</v>
      </c>
    </row>
    <row r="10373" spans="1:11">
      <c r="A10373" s="417" t="s">
        <v>2155</v>
      </c>
      <c r="B10373" s="417" t="s">
        <v>18700</v>
      </c>
      <c r="C10373" s="417" t="s">
        <v>2281</v>
      </c>
      <c r="D10373" s="417" t="s">
        <v>2344</v>
      </c>
      <c r="E10373" s="391">
        <v>0.23</v>
      </c>
      <c r="F10373" s="418">
        <v>44270</v>
      </c>
      <c r="G10373" s="417" t="s">
        <v>2283</v>
      </c>
      <c r="I10373" s="379">
        <f t="shared" ca="1" si="558"/>
        <v>-301</v>
      </c>
      <c r="J10373" s="379">
        <f t="shared" ca="1" si="559"/>
        <v>-209</v>
      </c>
      <c r="K10373" s="391" t="str">
        <f t="shared" ca="1" si="560"/>
        <v>23,00</v>
      </c>
    </row>
    <row r="10374" spans="1:11">
      <c r="A10374" s="417" t="s">
        <v>2155</v>
      </c>
      <c r="B10374" s="417" t="s">
        <v>14100</v>
      </c>
      <c r="C10374" s="417" t="s">
        <v>2281</v>
      </c>
      <c r="D10374" s="417" t="s">
        <v>2840</v>
      </c>
      <c r="E10374" s="391">
        <v>0.01</v>
      </c>
      <c r="F10374" s="418">
        <v>44270</v>
      </c>
      <c r="G10374" s="417" t="s">
        <v>2283</v>
      </c>
      <c r="I10374" s="379">
        <f t="shared" ca="1" si="558"/>
        <v>-301</v>
      </c>
      <c r="J10374" s="379">
        <f t="shared" ca="1" si="559"/>
        <v>-209</v>
      </c>
      <c r="K10374" s="391" t="str">
        <f t="shared" ca="1" si="560"/>
        <v>26,00</v>
      </c>
    </row>
    <row r="10375" spans="1:11">
      <c r="A10375" s="417" t="s">
        <v>2155</v>
      </c>
      <c r="B10375" s="417" t="s">
        <v>5706</v>
      </c>
      <c r="C10375" s="417" t="s">
        <v>2281</v>
      </c>
      <c r="D10375" s="417" t="s">
        <v>2840</v>
      </c>
      <c r="E10375" s="391">
        <v>1.45</v>
      </c>
      <c r="F10375" s="418">
        <v>44638</v>
      </c>
      <c r="G10375" s="417" t="s">
        <v>2283</v>
      </c>
      <c r="I10375" s="379">
        <f t="shared" ca="1" si="558"/>
        <v>67</v>
      </c>
      <c r="J10375" s="379">
        <f t="shared" ca="1" si="559"/>
        <v>47</v>
      </c>
      <c r="K10375" s="391" t="str">
        <f t="shared" ca="1" si="560"/>
        <v>26,00</v>
      </c>
    </row>
    <row r="10376" spans="1:11">
      <c r="A10376" s="417" t="s">
        <v>2155</v>
      </c>
      <c r="B10376" s="417" t="s">
        <v>5707</v>
      </c>
      <c r="C10376" s="417" t="s">
        <v>2281</v>
      </c>
      <c r="D10376" s="417" t="s">
        <v>2288</v>
      </c>
      <c r="E10376" s="391">
        <v>5.6</v>
      </c>
      <c r="F10376" s="418">
        <v>44665</v>
      </c>
      <c r="G10376" s="417" t="s">
        <v>2283</v>
      </c>
      <c r="I10376" s="379">
        <f t="shared" ca="1" si="558"/>
        <v>94</v>
      </c>
      <c r="J10376" s="379">
        <f t="shared" ca="1" si="559"/>
        <v>66</v>
      </c>
      <c r="K10376" s="391" t="str">
        <f t="shared" ca="1" si="560"/>
        <v>15,00</v>
      </c>
    </row>
    <row r="10377" spans="1:11">
      <c r="A10377" s="417" t="s">
        <v>2155</v>
      </c>
      <c r="B10377" s="417" t="s">
        <v>5708</v>
      </c>
      <c r="C10377" s="417" t="s">
        <v>2281</v>
      </c>
      <c r="D10377" s="417" t="s">
        <v>5709</v>
      </c>
      <c r="E10377" s="391">
        <v>2.21</v>
      </c>
      <c r="F10377" s="418">
        <v>44305</v>
      </c>
      <c r="G10377" s="417" t="s">
        <v>2283</v>
      </c>
      <c r="I10377" s="379">
        <f t="shared" ca="1" si="558"/>
        <v>-266</v>
      </c>
      <c r="J10377" s="379">
        <f t="shared" ca="1" si="559"/>
        <v>-185</v>
      </c>
      <c r="K10377" s="391" t="str">
        <f t="shared" ca="1" si="560"/>
        <v>15,94</v>
      </c>
    </row>
    <row r="10378" spans="1:11">
      <c r="A10378" s="417" t="s">
        <v>2155</v>
      </c>
      <c r="B10378" s="417" t="s">
        <v>5710</v>
      </c>
      <c r="C10378" s="417" t="s">
        <v>2281</v>
      </c>
      <c r="D10378" s="417" t="s">
        <v>5711</v>
      </c>
      <c r="E10378" s="391">
        <v>2.2999999999999998</v>
      </c>
      <c r="F10378" s="418">
        <v>44305</v>
      </c>
      <c r="G10378" s="417" t="s">
        <v>2283</v>
      </c>
      <c r="I10378" s="379">
        <f t="shared" ref="I10378:I10441" ca="1" si="561">IF(F10378&lt;&gt;"",F10378-$I$199,"")</f>
        <v>-266</v>
      </c>
      <c r="J10378" s="379">
        <f t="shared" ref="J10378:J10441" ca="1" si="562">IF(I10378&lt;&gt;"",NETWORKDAYS($I$199,F10378-1,$N$201:$N$224),"")</f>
        <v>-185</v>
      </c>
      <c r="K10378" s="391" t="str">
        <f t="shared" ref="K10378:K10441" ca="1" si="563">IF(I10378&lt;&gt;"",RIGHT(D10378,LEN(D10378)-FIND(" ",D10378)),"")</f>
        <v>17,94</v>
      </c>
    </row>
    <row r="10379" spans="1:11">
      <c r="A10379" s="417" t="s">
        <v>2155</v>
      </c>
      <c r="B10379" s="417" t="s">
        <v>5712</v>
      </c>
      <c r="C10379" s="417" t="s">
        <v>2281</v>
      </c>
      <c r="D10379" s="417" t="s">
        <v>2298</v>
      </c>
      <c r="E10379" s="391">
        <v>4.0999999999999996</v>
      </c>
      <c r="F10379" s="418">
        <v>44665</v>
      </c>
      <c r="G10379" s="417" t="s">
        <v>2283</v>
      </c>
      <c r="I10379" s="379">
        <f t="shared" ca="1" si="561"/>
        <v>94</v>
      </c>
      <c r="J10379" s="379">
        <f t="shared" ca="1" si="562"/>
        <v>66</v>
      </c>
      <c r="K10379" s="391" t="str">
        <f t="shared" ca="1" si="563"/>
        <v>18,00</v>
      </c>
    </row>
    <row r="10380" spans="1:11">
      <c r="A10380" s="417" t="s">
        <v>2155</v>
      </c>
      <c r="B10380" s="417" t="s">
        <v>17504</v>
      </c>
      <c r="C10380" s="417" t="s">
        <v>2281</v>
      </c>
      <c r="D10380" s="417" t="s">
        <v>14145</v>
      </c>
      <c r="E10380" s="391">
        <v>1.1499999999999999</v>
      </c>
      <c r="F10380" s="418">
        <v>44305</v>
      </c>
      <c r="G10380" s="417" t="s">
        <v>2286</v>
      </c>
      <c r="I10380" s="379">
        <f t="shared" ca="1" si="561"/>
        <v>-266</v>
      </c>
      <c r="J10380" s="379">
        <f t="shared" ca="1" si="562"/>
        <v>-185</v>
      </c>
      <c r="K10380" s="391" t="str">
        <f t="shared" ca="1" si="563"/>
        <v>19,69</v>
      </c>
    </row>
    <row r="10381" spans="1:11">
      <c r="A10381" s="417" t="s">
        <v>2155</v>
      </c>
      <c r="B10381" s="417" t="s">
        <v>5713</v>
      </c>
      <c r="C10381" s="417" t="s">
        <v>2281</v>
      </c>
      <c r="D10381" s="417" t="s">
        <v>3025</v>
      </c>
      <c r="E10381" s="391">
        <v>3.7</v>
      </c>
      <c r="F10381" s="418">
        <v>44665</v>
      </c>
      <c r="G10381" s="417" t="s">
        <v>2283</v>
      </c>
      <c r="I10381" s="379">
        <f t="shared" ca="1" si="561"/>
        <v>94</v>
      </c>
      <c r="J10381" s="379">
        <f t="shared" ca="1" si="562"/>
        <v>66</v>
      </c>
      <c r="K10381" s="391" t="str">
        <f t="shared" ca="1" si="563"/>
        <v>20,00</v>
      </c>
    </row>
    <row r="10382" spans="1:11">
      <c r="A10382" s="417" t="s">
        <v>2155</v>
      </c>
      <c r="B10382" s="417" t="s">
        <v>5714</v>
      </c>
      <c r="C10382" s="417" t="s">
        <v>2281</v>
      </c>
      <c r="D10382" s="417" t="s">
        <v>5715</v>
      </c>
      <c r="E10382" s="391">
        <v>1.07</v>
      </c>
      <c r="F10382" s="418">
        <v>44305</v>
      </c>
      <c r="G10382" s="417" t="s">
        <v>2286</v>
      </c>
      <c r="I10382" s="379">
        <f t="shared" ca="1" si="561"/>
        <v>-266</v>
      </c>
      <c r="J10382" s="379">
        <f t="shared" ca="1" si="562"/>
        <v>-185</v>
      </c>
      <c r="K10382" s="391" t="str">
        <f t="shared" ca="1" si="563"/>
        <v>20,69</v>
      </c>
    </row>
    <row r="10383" spans="1:11">
      <c r="A10383" s="417" t="s">
        <v>2155</v>
      </c>
      <c r="B10383" s="417" t="s">
        <v>14101</v>
      </c>
      <c r="C10383" s="417" t="s">
        <v>2281</v>
      </c>
      <c r="D10383" s="417" t="s">
        <v>14102</v>
      </c>
      <c r="E10383" s="391">
        <v>1.58</v>
      </c>
      <c r="F10383" s="418">
        <v>44305</v>
      </c>
      <c r="G10383" s="417" t="s">
        <v>2286</v>
      </c>
      <c r="I10383" s="379">
        <f t="shared" ca="1" si="561"/>
        <v>-266</v>
      </c>
      <c r="J10383" s="379">
        <f t="shared" ca="1" si="562"/>
        <v>-185</v>
      </c>
      <c r="K10383" s="391" t="str">
        <f t="shared" ca="1" si="563"/>
        <v>21,19</v>
      </c>
    </row>
    <row r="10384" spans="1:11">
      <c r="A10384" s="417" t="s">
        <v>2155</v>
      </c>
      <c r="B10384" s="417" t="s">
        <v>14103</v>
      </c>
      <c r="C10384" s="417" t="s">
        <v>2281</v>
      </c>
      <c r="D10384" s="417" t="s">
        <v>14104</v>
      </c>
      <c r="E10384" s="391">
        <v>0.18</v>
      </c>
      <c r="F10384" s="418">
        <v>44305</v>
      </c>
      <c r="G10384" s="417" t="s">
        <v>2286</v>
      </c>
      <c r="I10384" s="379">
        <f t="shared" ca="1" si="561"/>
        <v>-266</v>
      </c>
      <c r="J10384" s="379">
        <f t="shared" ca="1" si="562"/>
        <v>-185</v>
      </c>
      <c r="K10384" s="391" t="str">
        <f t="shared" ca="1" si="563"/>
        <v>26,69</v>
      </c>
    </row>
    <row r="10385" spans="1:11">
      <c r="A10385" s="417" t="s">
        <v>2155</v>
      </c>
      <c r="B10385" s="417" t="s">
        <v>14105</v>
      </c>
      <c r="C10385" s="417" t="s">
        <v>2281</v>
      </c>
      <c r="D10385" s="417" t="s">
        <v>14106</v>
      </c>
      <c r="E10385" s="391">
        <v>0.22</v>
      </c>
      <c r="F10385" s="418">
        <v>44305</v>
      </c>
      <c r="G10385" s="417" t="s">
        <v>2286</v>
      </c>
      <c r="I10385" s="379">
        <f t="shared" ca="1" si="561"/>
        <v>-266</v>
      </c>
      <c r="J10385" s="379">
        <f t="shared" ca="1" si="562"/>
        <v>-185</v>
      </c>
      <c r="K10385" s="391" t="str">
        <f t="shared" ca="1" si="563"/>
        <v>27,19</v>
      </c>
    </row>
    <row r="10386" spans="1:11">
      <c r="A10386" s="417" t="s">
        <v>2155</v>
      </c>
      <c r="B10386" s="417" t="s">
        <v>7221</v>
      </c>
      <c r="C10386" s="417" t="s">
        <v>2281</v>
      </c>
      <c r="D10386" s="417" t="s">
        <v>7222</v>
      </c>
      <c r="E10386" s="391">
        <v>0.01</v>
      </c>
      <c r="F10386" s="418">
        <v>44305</v>
      </c>
      <c r="G10386" s="417" t="s">
        <v>2283</v>
      </c>
      <c r="I10386" s="379">
        <f t="shared" ca="1" si="561"/>
        <v>-266</v>
      </c>
      <c r="J10386" s="379">
        <f t="shared" ca="1" si="562"/>
        <v>-185</v>
      </c>
      <c r="K10386" s="391" t="str">
        <f t="shared" ca="1" si="563"/>
        <v>37,94</v>
      </c>
    </row>
    <row r="10387" spans="1:11">
      <c r="A10387" s="417" t="s">
        <v>2155</v>
      </c>
      <c r="B10387" s="417" t="s">
        <v>7223</v>
      </c>
      <c r="C10387" s="417" t="s">
        <v>2281</v>
      </c>
      <c r="D10387" s="417" t="s">
        <v>7224</v>
      </c>
      <c r="E10387" s="391">
        <v>0.01</v>
      </c>
      <c r="F10387" s="418">
        <v>44305</v>
      </c>
      <c r="G10387" s="417" t="s">
        <v>2283</v>
      </c>
      <c r="I10387" s="379">
        <f t="shared" ca="1" si="561"/>
        <v>-266</v>
      </c>
      <c r="J10387" s="379">
        <f t="shared" ca="1" si="562"/>
        <v>-185</v>
      </c>
      <c r="K10387" s="391" t="str">
        <f t="shared" ca="1" si="563"/>
        <v>43,44</v>
      </c>
    </row>
    <row r="10388" spans="1:11">
      <c r="A10388" s="417" t="s">
        <v>2155</v>
      </c>
      <c r="B10388" s="417" t="s">
        <v>14107</v>
      </c>
      <c r="C10388" s="417" t="s">
        <v>2281</v>
      </c>
      <c r="D10388" s="417" t="s">
        <v>3025</v>
      </c>
      <c r="E10388" s="391">
        <v>1.78</v>
      </c>
      <c r="F10388" s="418">
        <v>44337</v>
      </c>
      <c r="G10388" s="417" t="s">
        <v>2283</v>
      </c>
      <c r="I10388" s="379">
        <f t="shared" ca="1" si="561"/>
        <v>-234</v>
      </c>
      <c r="J10388" s="379">
        <f t="shared" ca="1" si="562"/>
        <v>-163</v>
      </c>
      <c r="K10388" s="391" t="str">
        <f t="shared" ca="1" si="563"/>
        <v>20,00</v>
      </c>
    </row>
    <row r="10389" spans="1:11">
      <c r="A10389" s="417" t="s">
        <v>2155</v>
      </c>
      <c r="B10389" s="417" t="s">
        <v>14108</v>
      </c>
      <c r="C10389" s="417" t="s">
        <v>2281</v>
      </c>
      <c r="D10389" s="417" t="s">
        <v>2330</v>
      </c>
      <c r="E10389" s="391">
        <v>1.5</v>
      </c>
      <c r="F10389" s="418">
        <v>44337</v>
      </c>
      <c r="G10389" s="417" t="s">
        <v>2286</v>
      </c>
      <c r="I10389" s="379">
        <f t="shared" ca="1" si="561"/>
        <v>-234</v>
      </c>
      <c r="J10389" s="379">
        <f t="shared" ca="1" si="562"/>
        <v>-163</v>
      </c>
      <c r="K10389" s="391" t="str">
        <f t="shared" ca="1" si="563"/>
        <v>22,25</v>
      </c>
    </row>
    <row r="10390" spans="1:11">
      <c r="A10390" s="417" t="s">
        <v>2155</v>
      </c>
      <c r="B10390" s="417" t="s">
        <v>18047</v>
      </c>
      <c r="C10390" s="417" t="s">
        <v>2281</v>
      </c>
      <c r="D10390" s="417" t="s">
        <v>2302</v>
      </c>
      <c r="E10390" s="391">
        <v>0.74</v>
      </c>
      <c r="F10390" s="418">
        <v>44365</v>
      </c>
      <c r="G10390" s="417" t="s">
        <v>2283</v>
      </c>
      <c r="I10390" s="379">
        <f t="shared" ca="1" si="561"/>
        <v>-206</v>
      </c>
      <c r="J10390" s="379">
        <f t="shared" ca="1" si="562"/>
        <v>-144</v>
      </c>
      <c r="K10390" s="391" t="str">
        <f t="shared" ca="1" si="563"/>
        <v>19,00</v>
      </c>
    </row>
    <row r="10391" spans="1:11">
      <c r="A10391" s="417" t="s">
        <v>2155</v>
      </c>
      <c r="B10391" s="417" t="s">
        <v>17505</v>
      </c>
      <c r="C10391" s="417" t="s">
        <v>2281</v>
      </c>
      <c r="D10391" s="417" t="s">
        <v>3023</v>
      </c>
      <c r="E10391" s="391">
        <v>2</v>
      </c>
      <c r="F10391" s="418">
        <v>44365</v>
      </c>
      <c r="G10391" s="417" t="s">
        <v>2283</v>
      </c>
      <c r="I10391" s="379">
        <f t="shared" ca="1" si="561"/>
        <v>-206</v>
      </c>
      <c r="J10391" s="379">
        <f t="shared" ca="1" si="562"/>
        <v>-144</v>
      </c>
      <c r="K10391" s="391" t="str">
        <f t="shared" ca="1" si="563"/>
        <v>19,50</v>
      </c>
    </row>
    <row r="10392" spans="1:11">
      <c r="A10392" s="417" t="s">
        <v>2155</v>
      </c>
      <c r="B10392" s="417" t="s">
        <v>18701</v>
      </c>
      <c r="C10392" s="417" t="s">
        <v>2281</v>
      </c>
      <c r="D10392" s="417" t="s">
        <v>3025</v>
      </c>
      <c r="E10392" s="391">
        <v>2</v>
      </c>
      <c r="F10392" s="418">
        <v>44365</v>
      </c>
      <c r="G10392" s="417" t="s">
        <v>2283</v>
      </c>
      <c r="I10392" s="379">
        <f t="shared" ca="1" si="561"/>
        <v>-206</v>
      </c>
      <c r="J10392" s="379">
        <f t="shared" ca="1" si="562"/>
        <v>-144</v>
      </c>
      <c r="K10392" s="391" t="str">
        <f t="shared" ca="1" si="563"/>
        <v>20,00</v>
      </c>
    </row>
    <row r="10393" spans="1:11">
      <c r="A10393" s="417" t="s">
        <v>2155</v>
      </c>
      <c r="B10393" s="417" t="s">
        <v>17506</v>
      </c>
      <c r="C10393" s="417" t="s">
        <v>2281</v>
      </c>
      <c r="D10393" s="417" t="s">
        <v>2314</v>
      </c>
      <c r="E10393" s="391">
        <v>1</v>
      </c>
      <c r="F10393" s="418">
        <v>44365</v>
      </c>
      <c r="G10393" s="417" t="s">
        <v>2286</v>
      </c>
      <c r="I10393" s="379">
        <f t="shared" ca="1" si="561"/>
        <v>-206</v>
      </c>
      <c r="J10393" s="379">
        <f t="shared" ca="1" si="562"/>
        <v>-144</v>
      </c>
      <c r="K10393" s="391" t="str">
        <f t="shared" ca="1" si="563"/>
        <v>21,75</v>
      </c>
    </row>
    <row r="10394" spans="1:11">
      <c r="A10394" s="417" t="s">
        <v>2155</v>
      </c>
      <c r="B10394" s="417" t="s">
        <v>18048</v>
      </c>
      <c r="C10394" s="417" t="s">
        <v>2281</v>
      </c>
      <c r="D10394" s="417" t="s">
        <v>2857</v>
      </c>
      <c r="E10394" s="391">
        <v>1</v>
      </c>
      <c r="F10394" s="418">
        <v>44365</v>
      </c>
      <c r="G10394" s="417" t="s">
        <v>2283</v>
      </c>
      <c r="I10394" s="379">
        <f t="shared" ca="1" si="561"/>
        <v>-206</v>
      </c>
      <c r="J10394" s="379">
        <f t="shared" ca="1" si="562"/>
        <v>-144</v>
      </c>
      <c r="K10394" s="391" t="str">
        <f t="shared" ca="1" si="563"/>
        <v>22,00</v>
      </c>
    </row>
    <row r="10395" spans="1:11">
      <c r="A10395" s="417" t="s">
        <v>2155</v>
      </c>
      <c r="B10395" s="417" t="s">
        <v>18702</v>
      </c>
      <c r="C10395" s="417" t="s">
        <v>2281</v>
      </c>
      <c r="D10395" s="417" t="s">
        <v>3029</v>
      </c>
      <c r="E10395" s="391">
        <v>1</v>
      </c>
      <c r="F10395" s="418">
        <v>44365</v>
      </c>
      <c r="G10395" s="417" t="s">
        <v>2286</v>
      </c>
      <c r="I10395" s="379">
        <f t="shared" ca="1" si="561"/>
        <v>-206</v>
      </c>
      <c r="J10395" s="379">
        <f t="shared" ca="1" si="562"/>
        <v>-144</v>
      </c>
      <c r="K10395" s="391" t="str">
        <f t="shared" ca="1" si="563"/>
        <v>22,75</v>
      </c>
    </row>
    <row r="10396" spans="1:11">
      <c r="A10396" s="417" t="s">
        <v>2155</v>
      </c>
      <c r="B10396" s="417" t="s">
        <v>5716</v>
      </c>
      <c r="C10396" s="417" t="s">
        <v>2281</v>
      </c>
      <c r="D10396" s="417" t="s">
        <v>2844</v>
      </c>
      <c r="E10396" s="391">
        <v>1.47</v>
      </c>
      <c r="F10396" s="418">
        <v>44729</v>
      </c>
      <c r="G10396" s="417" t="s">
        <v>2283</v>
      </c>
      <c r="I10396" s="379">
        <f t="shared" ca="1" si="561"/>
        <v>158</v>
      </c>
      <c r="J10396" s="379">
        <f t="shared" ca="1" si="562"/>
        <v>109</v>
      </c>
      <c r="K10396" s="391" t="str">
        <f t="shared" ca="1" si="563"/>
        <v>28,00</v>
      </c>
    </row>
    <row r="10397" spans="1:11">
      <c r="A10397" s="417" t="s">
        <v>2155</v>
      </c>
      <c r="B10397" s="417" t="s">
        <v>14109</v>
      </c>
      <c r="C10397" s="417" t="s">
        <v>2281</v>
      </c>
      <c r="D10397" s="417" t="s">
        <v>2854</v>
      </c>
      <c r="E10397" s="391">
        <v>1.8</v>
      </c>
      <c r="F10397" s="418">
        <v>44519</v>
      </c>
      <c r="G10397" s="417" t="s">
        <v>2286</v>
      </c>
      <c r="I10397" s="379">
        <f t="shared" ca="1" si="561"/>
        <v>-52</v>
      </c>
      <c r="J10397" s="379">
        <f t="shared" ca="1" si="562"/>
        <v>-38</v>
      </c>
      <c r="K10397" s="391" t="str">
        <f t="shared" ca="1" si="563"/>
        <v>23,75</v>
      </c>
    </row>
    <row r="10398" spans="1:11">
      <c r="A10398" s="417" t="s">
        <v>2155</v>
      </c>
      <c r="B10398" s="417" t="s">
        <v>14110</v>
      </c>
      <c r="C10398" s="417" t="s">
        <v>2332</v>
      </c>
      <c r="D10398" s="417" t="s">
        <v>2348</v>
      </c>
      <c r="E10398" s="391">
        <v>0.01</v>
      </c>
      <c r="F10398" s="418">
        <v>44214</v>
      </c>
      <c r="G10398" s="417" t="s">
        <v>2286</v>
      </c>
      <c r="I10398" s="379">
        <f t="shared" ca="1" si="561"/>
        <v>-357</v>
      </c>
      <c r="J10398" s="379">
        <f t="shared" ca="1" si="562"/>
        <v>-247</v>
      </c>
      <c r="K10398" s="391" t="str">
        <f t="shared" ca="1" si="563"/>
        <v>11,50</v>
      </c>
    </row>
    <row r="10399" spans="1:11">
      <c r="A10399" s="417" t="s">
        <v>2155</v>
      </c>
      <c r="B10399" s="417" t="s">
        <v>14111</v>
      </c>
      <c r="C10399" s="417" t="s">
        <v>2332</v>
      </c>
      <c r="D10399" s="417" t="s">
        <v>2304</v>
      </c>
      <c r="E10399" s="391">
        <v>0.01</v>
      </c>
      <c r="F10399" s="418">
        <v>44214</v>
      </c>
      <c r="G10399" s="417" t="s">
        <v>2286</v>
      </c>
      <c r="I10399" s="379">
        <f t="shared" ca="1" si="561"/>
        <v>-357</v>
      </c>
      <c r="J10399" s="379">
        <f t="shared" ca="1" si="562"/>
        <v>-247</v>
      </c>
      <c r="K10399" s="391" t="str">
        <f t="shared" ca="1" si="563"/>
        <v>13,50</v>
      </c>
    </row>
    <row r="10400" spans="1:11">
      <c r="A10400" s="417" t="s">
        <v>2155</v>
      </c>
      <c r="B10400" s="417" t="s">
        <v>8820</v>
      </c>
      <c r="C10400" s="417" t="s">
        <v>2332</v>
      </c>
      <c r="D10400" s="417" t="s">
        <v>2282</v>
      </c>
      <c r="E10400" s="391">
        <v>0.01</v>
      </c>
      <c r="F10400" s="418">
        <v>44214</v>
      </c>
      <c r="G10400" s="417" t="s">
        <v>2286</v>
      </c>
      <c r="I10400" s="379">
        <f t="shared" ca="1" si="561"/>
        <v>-357</v>
      </c>
      <c r="J10400" s="379">
        <f t="shared" ca="1" si="562"/>
        <v>-247</v>
      </c>
      <c r="K10400" s="391" t="str">
        <f t="shared" ca="1" si="563"/>
        <v>14,00</v>
      </c>
    </row>
    <row r="10401" spans="1:11">
      <c r="A10401" s="417" t="s">
        <v>2155</v>
      </c>
      <c r="B10401" s="417" t="s">
        <v>14112</v>
      </c>
      <c r="C10401" s="417" t="s">
        <v>2332</v>
      </c>
      <c r="D10401" s="417" t="s">
        <v>3109</v>
      </c>
      <c r="E10401" s="391">
        <v>0.06</v>
      </c>
      <c r="F10401" s="418">
        <v>44214</v>
      </c>
      <c r="G10401" s="417" t="s">
        <v>2286</v>
      </c>
      <c r="I10401" s="379">
        <f t="shared" ca="1" si="561"/>
        <v>-357</v>
      </c>
      <c r="J10401" s="379">
        <f t="shared" ca="1" si="562"/>
        <v>-247</v>
      </c>
      <c r="K10401" s="391" t="str">
        <f t="shared" ca="1" si="563"/>
        <v>14,50</v>
      </c>
    </row>
    <row r="10402" spans="1:11">
      <c r="A10402" s="417" t="s">
        <v>2155</v>
      </c>
      <c r="B10402" s="417" t="s">
        <v>14113</v>
      </c>
      <c r="C10402" s="417" t="s">
        <v>2332</v>
      </c>
      <c r="D10402" s="417" t="s">
        <v>2325</v>
      </c>
      <c r="E10402" s="391">
        <v>0.02</v>
      </c>
      <c r="F10402" s="418">
        <v>44214</v>
      </c>
      <c r="G10402" s="417" t="s">
        <v>2286</v>
      </c>
      <c r="I10402" s="379">
        <f t="shared" ca="1" si="561"/>
        <v>-357</v>
      </c>
      <c r="J10402" s="379">
        <f t="shared" ca="1" si="562"/>
        <v>-247</v>
      </c>
      <c r="K10402" s="391" t="str">
        <f t="shared" ca="1" si="563"/>
        <v>15,50</v>
      </c>
    </row>
    <row r="10403" spans="1:11">
      <c r="A10403" s="417" t="s">
        <v>2155</v>
      </c>
      <c r="B10403" s="417" t="s">
        <v>5718</v>
      </c>
      <c r="C10403" s="417" t="s">
        <v>2332</v>
      </c>
      <c r="D10403" s="417" t="s">
        <v>2327</v>
      </c>
      <c r="E10403" s="391">
        <v>0.01</v>
      </c>
      <c r="F10403" s="418">
        <v>44214</v>
      </c>
      <c r="G10403" s="417" t="s">
        <v>2286</v>
      </c>
      <c r="I10403" s="379">
        <f t="shared" ca="1" si="561"/>
        <v>-357</v>
      </c>
      <c r="J10403" s="379">
        <f t="shared" ca="1" si="562"/>
        <v>-247</v>
      </c>
      <c r="K10403" s="391" t="str">
        <f t="shared" ca="1" si="563"/>
        <v>16,00</v>
      </c>
    </row>
    <row r="10404" spans="1:11">
      <c r="A10404" s="417" t="s">
        <v>2155</v>
      </c>
      <c r="B10404" s="417" t="s">
        <v>14114</v>
      </c>
      <c r="C10404" s="417" t="s">
        <v>2332</v>
      </c>
      <c r="D10404" s="417" t="s">
        <v>2292</v>
      </c>
      <c r="E10404" s="391">
        <v>0.02</v>
      </c>
      <c r="F10404" s="418">
        <v>44214</v>
      </c>
      <c r="G10404" s="417" t="s">
        <v>2286</v>
      </c>
      <c r="I10404" s="379">
        <f t="shared" ca="1" si="561"/>
        <v>-357</v>
      </c>
      <c r="J10404" s="379">
        <f t="shared" ca="1" si="562"/>
        <v>-247</v>
      </c>
      <c r="K10404" s="391" t="str">
        <f t="shared" ca="1" si="563"/>
        <v>16,50</v>
      </c>
    </row>
    <row r="10405" spans="1:11">
      <c r="A10405" s="417" t="s">
        <v>2155</v>
      </c>
      <c r="B10405" s="417" t="s">
        <v>8821</v>
      </c>
      <c r="C10405" s="417" t="s">
        <v>2332</v>
      </c>
      <c r="D10405" s="417" t="s">
        <v>2294</v>
      </c>
      <c r="E10405" s="391">
        <v>0.02</v>
      </c>
      <c r="F10405" s="418">
        <v>44214</v>
      </c>
      <c r="G10405" s="417" t="s">
        <v>2286</v>
      </c>
      <c r="I10405" s="379">
        <f t="shared" ca="1" si="561"/>
        <v>-357</v>
      </c>
      <c r="J10405" s="379">
        <f t="shared" ca="1" si="562"/>
        <v>-247</v>
      </c>
      <c r="K10405" s="391" t="str">
        <f t="shared" ca="1" si="563"/>
        <v>17,00</v>
      </c>
    </row>
    <row r="10406" spans="1:11">
      <c r="A10406" s="417" t="s">
        <v>2155</v>
      </c>
      <c r="B10406" s="417" t="s">
        <v>8822</v>
      </c>
      <c r="C10406" s="417" t="s">
        <v>2332</v>
      </c>
      <c r="D10406" s="417" t="s">
        <v>2296</v>
      </c>
      <c r="E10406" s="391">
        <v>0.02</v>
      </c>
      <c r="F10406" s="418">
        <v>44214</v>
      </c>
      <c r="G10406" s="417" t="s">
        <v>2286</v>
      </c>
      <c r="I10406" s="379">
        <f t="shared" ca="1" si="561"/>
        <v>-357</v>
      </c>
      <c r="J10406" s="379">
        <f t="shared" ca="1" si="562"/>
        <v>-247</v>
      </c>
      <c r="K10406" s="391" t="str">
        <f t="shared" ca="1" si="563"/>
        <v>17,50</v>
      </c>
    </row>
    <row r="10407" spans="1:11">
      <c r="A10407" s="417" t="s">
        <v>2155</v>
      </c>
      <c r="B10407" s="417" t="s">
        <v>5719</v>
      </c>
      <c r="C10407" s="417" t="s">
        <v>2332</v>
      </c>
      <c r="D10407" s="417" t="s">
        <v>2298</v>
      </c>
      <c r="E10407" s="391">
        <v>0.04</v>
      </c>
      <c r="F10407" s="418">
        <v>44214</v>
      </c>
      <c r="G10407" s="417" t="s">
        <v>2286</v>
      </c>
      <c r="I10407" s="379">
        <f t="shared" ca="1" si="561"/>
        <v>-357</v>
      </c>
      <c r="J10407" s="379">
        <f t="shared" ca="1" si="562"/>
        <v>-247</v>
      </c>
      <c r="K10407" s="391" t="str">
        <f t="shared" ca="1" si="563"/>
        <v>18,00</v>
      </c>
    </row>
    <row r="10408" spans="1:11">
      <c r="A10408" s="417" t="s">
        <v>2155</v>
      </c>
      <c r="B10408" s="417" t="s">
        <v>8823</v>
      </c>
      <c r="C10408" s="417" t="s">
        <v>2332</v>
      </c>
      <c r="D10408" s="417" t="s">
        <v>2300</v>
      </c>
      <c r="E10408" s="391">
        <v>0.08</v>
      </c>
      <c r="F10408" s="418">
        <v>44214</v>
      </c>
      <c r="G10408" s="417" t="s">
        <v>2286</v>
      </c>
      <c r="I10408" s="379">
        <f t="shared" ca="1" si="561"/>
        <v>-357</v>
      </c>
      <c r="J10408" s="379">
        <f t="shared" ca="1" si="562"/>
        <v>-247</v>
      </c>
      <c r="K10408" s="391" t="str">
        <f t="shared" ca="1" si="563"/>
        <v>18,50</v>
      </c>
    </row>
    <row r="10409" spans="1:11">
      <c r="A10409" s="417" t="s">
        <v>2155</v>
      </c>
      <c r="B10409" s="417" t="s">
        <v>8824</v>
      </c>
      <c r="C10409" s="417" t="s">
        <v>2332</v>
      </c>
      <c r="D10409" s="417" t="s">
        <v>2302</v>
      </c>
      <c r="E10409" s="391">
        <v>0.13</v>
      </c>
      <c r="F10409" s="418">
        <v>44214</v>
      </c>
      <c r="G10409" s="417" t="s">
        <v>2286</v>
      </c>
      <c r="I10409" s="379">
        <f t="shared" ca="1" si="561"/>
        <v>-357</v>
      </c>
      <c r="J10409" s="379">
        <f t="shared" ca="1" si="562"/>
        <v>-247</v>
      </c>
      <c r="K10409" s="391" t="str">
        <f t="shared" ca="1" si="563"/>
        <v>19,00</v>
      </c>
    </row>
    <row r="10410" spans="1:11">
      <c r="A10410" s="417" t="s">
        <v>2155</v>
      </c>
      <c r="B10410" s="417" t="s">
        <v>8825</v>
      </c>
      <c r="C10410" s="417" t="s">
        <v>2332</v>
      </c>
      <c r="D10410" s="417" t="s">
        <v>3023</v>
      </c>
      <c r="E10410" s="391">
        <v>0.25</v>
      </c>
      <c r="F10410" s="418">
        <v>44214</v>
      </c>
      <c r="G10410" s="417" t="s">
        <v>2286</v>
      </c>
      <c r="I10410" s="379">
        <f t="shared" ca="1" si="561"/>
        <v>-357</v>
      </c>
      <c r="J10410" s="379">
        <f t="shared" ca="1" si="562"/>
        <v>-247</v>
      </c>
      <c r="K10410" s="391" t="str">
        <f t="shared" ca="1" si="563"/>
        <v>19,50</v>
      </c>
    </row>
    <row r="10411" spans="1:11">
      <c r="A10411" s="417" t="s">
        <v>2155</v>
      </c>
      <c r="B10411" s="417" t="s">
        <v>8826</v>
      </c>
      <c r="C10411" s="417" t="s">
        <v>2332</v>
      </c>
      <c r="D10411" s="417" t="s">
        <v>3025</v>
      </c>
      <c r="E10411" s="391">
        <v>0.51</v>
      </c>
      <c r="F10411" s="418">
        <v>44214</v>
      </c>
      <c r="G10411" s="417" t="s">
        <v>2286</v>
      </c>
      <c r="I10411" s="379">
        <f t="shared" ca="1" si="561"/>
        <v>-357</v>
      </c>
      <c r="J10411" s="379">
        <f t="shared" ca="1" si="562"/>
        <v>-247</v>
      </c>
      <c r="K10411" s="391" t="str">
        <f t="shared" ca="1" si="563"/>
        <v>20,00</v>
      </c>
    </row>
    <row r="10412" spans="1:11">
      <c r="A10412" s="417" t="s">
        <v>2155</v>
      </c>
      <c r="B10412" s="417" t="s">
        <v>8827</v>
      </c>
      <c r="C10412" s="417" t="s">
        <v>2332</v>
      </c>
      <c r="D10412" s="417" t="s">
        <v>2368</v>
      </c>
      <c r="E10412" s="391">
        <v>0.88</v>
      </c>
      <c r="F10412" s="418">
        <v>44214</v>
      </c>
      <c r="G10412" s="417" t="s">
        <v>2286</v>
      </c>
      <c r="I10412" s="379">
        <f t="shared" ca="1" si="561"/>
        <v>-357</v>
      </c>
      <c r="J10412" s="379">
        <f t="shared" ca="1" si="562"/>
        <v>-247</v>
      </c>
      <c r="K10412" s="391" t="str">
        <f t="shared" ca="1" si="563"/>
        <v>20,50</v>
      </c>
    </row>
    <row r="10413" spans="1:11">
      <c r="A10413" s="417" t="s">
        <v>2155</v>
      </c>
      <c r="B10413" s="417" t="s">
        <v>8828</v>
      </c>
      <c r="C10413" s="417" t="s">
        <v>2332</v>
      </c>
      <c r="D10413" s="417" t="s">
        <v>3027</v>
      </c>
      <c r="E10413" s="391">
        <v>1.55</v>
      </c>
      <c r="F10413" s="418">
        <v>44214</v>
      </c>
      <c r="G10413" s="417" t="s">
        <v>2286</v>
      </c>
      <c r="I10413" s="379">
        <f t="shared" ca="1" si="561"/>
        <v>-357</v>
      </c>
      <c r="J10413" s="379">
        <f t="shared" ca="1" si="562"/>
        <v>-247</v>
      </c>
      <c r="K10413" s="391" t="str">
        <f t="shared" ca="1" si="563"/>
        <v>21,00</v>
      </c>
    </row>
    <row r="10414" spans="1:11">
      <c r="A10414" s="417" t="s">
        <v>2155</v>
      </c>
      <c r="B10414" s="417" t="s">
        <v>14115</v>
      </c>
      <c r="C10414" s="417" t="s">
        <v>2332</v>
      </c>
      <c r="D10414" s="417" t="s">
        <v>2856</v>
      </c>
      <c r="E10414" s="391">
        <v>1.77</v>
      </c>
      <c r="F10414" s="418">
        <v>44214</v>
      </c>
      <c r="G10414" s="417" t="s">
        <v>2286</v>
      </c>
      <c r="I10414" s="379">
        <f t="shared" ca="1" si="561"/>
        <v>-357</v>
      </c>
      <c r="J10414" s="379">
        <f t="shared" ca="1" si="562"/>
        <v>-247</v>
      </c>
      <c r="K10414" s="391" t="str">
        <f t="shared" ca="1" si="563"/>
        <v>21,50</v>
      </c>
    </row>
    <row r="10415" spans="1:11">
      <c r="A10415" s="417" t="s">
        <v>2155</v>
      </c>
      <c r="B10415" s="417" t="s">
        <v>14116</v>
      </c>
      <c r="C10415" s="417" t="s">
        <v>2332</v>
      </c>
      <c r="D10415" s="417" t="s">
        <v>2857</v>
      </c>
      <c r="E10415" s="391">
        <v>2.58</v>
      </c>
      <c r="F10415" s="418">
        <v>44214</v>
      </c>
      <c r="G10415" s="417" t="s">
        <v>2286</v>
      </c>
      <c r="I10415" s="379">
        <f t="shared" ca="1" si="561"/>
        <v>-357</v>
      </c>
      <c r="J10415" s="379">
        <f t="shared" ca="1" si="562"/>
        <v>-247</v>
      </c>
      <c r="K10415" s="391" t="str">
        <f t="shared" ca="1" si="563"/>
        <v>22,00</v>
      </c>
    </row>
    <row r="10416" spans="1:11">
      <c r="A10416" s="417" t="s">
        <v>2155</v>
      </c>
      <c r="B10416" s="417" t="s">
        <v>14117</v>
      </c>
      <c r="C10416" s="417" t="s">
        <v>2332</v>
      </c>
      <c r="D10416" s="417" t="s">
        <v>2344</v>
      </c>
      <c r="E10416" s="391">
        <v>3.21</v>
      </c>
      <c r="F10416" s="418">
        <v>44214</v>
      </c>
      <c r="G10416" s="417" t="s">
        <v>2286</v>
      </c>
      <c r="I10416" s="379">
        <f t="shared" ca="1" si="561"/>
        <v>-357</v>
      </c>
      <c r="J10416" s="379">
        <f t="shared" ca="1" si="562"/>
        <v>-247</v>
      </c>
      <c r="K10416" s="391" t="str">
        <f t="shared" ca="1" si="563"/>
        <v>23,00</v>
      </c>
    </row>
    <row r="10417" spans="1:11">
      <c r="A10417" s="417" t="s">
        <v>2155</v>
      </c>
      <c r="B10417" s="417" t="s">
        <v>14118</v>
      </c>
      <c r="C10417" s="417" t="s">
        <v>2332</v>
      </c>
      <c r="D10417" s="417" t="s">
        <v>2837</v>
      </c>
      <c r="E10417" s="391">
        <v>4.3600000000000003</v>
      </c>
      <c r="F10417" s="418">
        <v>44214</v>
      </c>
      <c r="G10417" s="417" t="s">
        <v>2286</v>
      </c>
      <c r="I10417" s="379">
        <f t="shared" ca="1" si="561"/>
        <v>-357</v>
      </c>
      <c r="J10417" s="379">
        <f t="shared" ca="1" si="562"/>
        <v>-247</v>
      </c>
      <c r="K10417" s="391" t="str">
        <f t="shared" ca="1" si="563"/>
        <v>24,00</v>
      </c>
    </row>
    <row r="10418" spans="1:11">
      <c r="A10418" s="417" t="s">
        <v>2155</v>
      </c>
      <c r="B10418" s="417" t="s">
        <v>18049</v>
      </c>
      <c r="C10418" s="417" t="s">
        <v>2332</v>
      </c>
      <c r="D10418" s="417" t="s">
        <v>3109</v>
      </c>
      <c r="E10418" s="391">
        <v>0.05</v>
      </c>
      <c r="F10418" s="418">
        <v>44249</v>
      </c>
      <c r="G10418" s="417" t="s">
        <v>2286</v>
      </c>
      <c r="I10418" s="379">
        <f t="shared" ca="1" si="561"/>
        <v>-322</v>
      </c>
      <c r="J10418" s="379">
        <f t="shared" ca="1" si="562"/>
        <v>-224</v>
      </c>
      <c r="K10418" s="391" t="str">
        <f t="shared" ca="1" si="563"/>
        <v>14,50</v>
      </c>
    </row>
    <row r="10419" spans="1:11">
      <c r="A10419" s="417" t="s">
        <v>2155</v>
      </c>
      <c r="B10419" s="417" t="s">
        <v>17507</v>
      </c>
      <c r="C10419" s="417" t="s">
        <v>2332</v>
      </c>
      <c r="D10419" s="417" t="s">
        <v>2292</v>
      </c>
      <c r="E10419" s="391">
        <v>0.12</v>
      </c>
      <c r="F10419" s="418">
        <v>44249</v>
      </c>
      <c r="G10419" s="417" t="s">
        <v>2286</v>
      </c>
      <c r="I10419" s="379">
        <f t="shared" ca="1" si="561"/>
        <v>-322</v>
      </c>
      <c r="J10419" s="379">
        <f t="shared" ca="1" si="562"/>
        <v>-224</v>
      </c>
      <c r="K10419" s="391" t="str">
        <f t="shared" ca="1" si="563"/>
        <v>16,50</v>
      </c>
    </row>
    <row r="10420" spans="1:11">
      <c r="A10420" s="417" t="s">
        <v>2155</v>
      </c>
      <c r="B10420" s="417" t="s">
        <v>14119</v>
      </c>
      <c r="C10420" s="417" t="s">
        <v>2332</v>
      </c>
      <c r="D10420" s="417" t="s">
        <v>2294</v>
      </c>
      <c r="E10420" s="391">
        <v>0.17</v>
      </c>
      <c r="F10420" s="418">
        <v>44249</v>
      </c>
      <c r="G10420" s="417" t="s">
        <v>2286</v>
      </c>
      <c r="I10420" s="379">
        <f t="shared" ca="1" si="561"/>
        <v>-322</v>
      </c>
      <c r="J10420" s="379">
        <f t="shared" ca="1" si="562"/>
        <v>-224</v>
      </c>
      <c r="K10420" s="391" t="str">
        <f t="shared" ca="1" si="563"/>
        <v>17,00</v>
      </c>
    </row>
    <row r="10421" spans="1:11">
      <c r="A10421" s="417" t="s">
        <v>2155</v>
      </c>
      <c r="B10421" s="417" t="s">
        <v>14120</v>
      </c>
      <c r="C10421" s="417" t="s">
        <v>2332</v>
      </c>
      <c r="D10421" s="417" t="s">
        <v>2296</v>
      </c>
      <c r="E10421" s="391">
        <v>0.24</v>
      </c>
      <c r="F10421" s="418">
        <v>44249</v>
      </c>
      <c r="G10421" s="417" t="s">
        <v>2286</v>
      </c>
      <c r="I10421" s="379">
        <f t="shared" ca="1" si="561"/>
        <v>-322</v>
      </c>
      <c r="J10421" s="379">
        <f t="shared" ca="1" si="562"/>
        <v>-224</v>
      </c>
      <c r="K10421" s="391" t="str">
        <f t="shared" ca="1" si="563"/>
        <v>17,50</v>
      </c>
    </row>
    <row r="10422" spans="1:11">
      <c r="A10422" s="417" t="s">
        <v>2155</v>
      </c>
      <c r="B10422" s="417" t="s">
        <v>14121</v>
      </c>
      <c r="C10422" s="417" t="s">
        <v>2332</v>
      </c>
      <c r="D10422" s="417" t="s">
        <v>2298</v>
      </c>
      <c r="E10422" s="391">
        <v>0.34</v>
      </c>
      <c r="F10422" s="418">
        <v>44249</v>
      </c>
      <c r="G10422" s="417" t="s">
        <v>2286</v>
      </c>
      <c r="I10422" s="379">
        <f t="shared" ca="1" si="561"/>
        <v>-322</v>
      </c>
      <c r="J10422" s="379">
        <f t="shared" ca="1" si="562"/>
        <v>-224</v>
      </c>
      <c r="K10422" s="391" t="str">
        <f t="shared" ca="1" si="563"/>
        <v>18,00</v>
      </c>
    </row>
    <row r="10423" spans="1:11">
      <c r="A10423" s="417" t="s">
        <v>2155</v>
      </c>
      <c r="B10423" s="417" t="s">
        <v>14122</v>
      </c>
      <c r="C10423" s="417" t="s">
        <v>2332</v>
      </c>
      <c r="D10423" s="417" t="s">
        <v>2300</v>
      </c>
      <c r="E10423" s="391">
        <v>0.41</v>
      </c>
      <c r="F10423" s="418">
        <v>44249</v>
      </c>
      <c r="G10423" s="417" t="s">
        <v>2286</v>
      </c>
      <c r="I10423" s="379">
        <f t="shared" ca="1" si="561"/>
        <v>-322</v>
      </c>
      <c r="J10423" s="379">
        <f t="shared" ca="1" si="562"/>
        <v>-224</v>
      </c>
      <c r="K10423" s="391" t="str">
        <f t="shared" ca="1" si="563"/>
        <v>18,50</v>
      </c>
    </row>
    <row r="10424" spans="1:11">
      <c r="A10424" s="417" t="s">
        <v>2155</v>
      </c>
      <c r="B10424" s="417" t="s">
        <v>14123</v>
      </c>
      <c r="C10424" s="417" t="s">
        <v>2332</v>
      </c>
      <c r="D10424" s="417" t="s">
        <v>2302</v>
      </c>
      <c r="E10424" s="391">
        <v>0.62</v>
      </c>
      <c r="F10424" s="418">
        <v>44249</v>
      </c>
      <c r="G10424" s="417" t="s">
        <v>2286</v>
      </c>
      <c r="I10424" s="379">
        <f t="shared" ca="1" si="561"/>
        <v>-322</v>
      </c>
      <c r="J10424" s="379">
        <f t="shared" ca="1" si="562"/>
        <v>-224</v>
      </c>
      <c r="K10424" s="391" t="str">
        <f t="shared" ca="1" si="563"/>
        <v>19,00</v>
      </c>
    </row>
    <row r="10425" spans="1:11">
      <c r="A10425" s="417" t="s">
        <v>2155</v>
      </c>
      <c r="B10425" s="417" t="s">
        <v>14124</v>
      </c>
      <c r="C10425" s="417" t="s">
        <v>2332</v>
      </c>
      <c r="D10425" s="417" t="s">
        <v>3023</v>
      </c>
      <c r="E10425" s="391">
        <v>0.76</v>
      </c>
      <c r="F10425" s="418">
        <v>44249</v>
      </c>
      <c r="G10425" s="417" t="s">
        <v>2286</v>
      </c>
      <c r="I10425" s="379">
        <f t="shared" ca="1" si="561"/>
        <v>-322</v>
      </c>
      <c r="J10425" s="379">
        <f t="shared" ca="1" si="562"/>
        <v>-224</v>
      </c>
      <c r="K10425" s="391" t="str">
        <f t="shared" ca="1" si="563"/>
        <v>19,50</v>
      </c>
    </row>
    <row r="10426" spans="1:11">
      <c r="A10426" s="417" t="s">
        <v>2155</v>
      </c>
      <c r="B10426" s="417" t="s">
        <v>14125</v>
      </c>
      <c r="C10426" s="417" t="s">
        <v>2332</v>
      </c>
      <c r="D10426" s="417" t="s">
        <v>3025</v>
      </c>
      <c r="E10426" s="391">
        <v>1.1499999999999999</v>
      </c>
      <c r="F10426" s="418">
        <v>44249</v>
      </c>
      <c r="G10426" s="417" t="s">
        <v>2286</v>
      </c>
      <c r="I10426" s="379">
        <f t="shared" ca="1" si="561"/>
        <v>-322</v>
      </c>
      <c r="J10426" s="379">
        <f t="shared" ca="1" si="562"/>
        <v>-224</v>
      </c>
      <c r="K10426" s="391" t="str">
        <f t="shared" ca="1" si="563"/>
        <v>20,00</v>
      </c>
    </row>
    <row r="10427" spans="1:11">
      <c r="A10427" s="417" t="s">
        <v>2155</v>
      </c>
      <c r="B10427" s="417" t="s">
        <v>14126</v>
      </c>
      <c r="C10427" s="417" t="s">
        <v>2332</v>
      </c>
      <c r="D10427" s="417" t="s">
        <v>2368</v>
      </c>
      <c r="E10427" s="391">
        <v>1.37</v>
      </c>
      <c r="F10427" s="418">
        <v>44249</v>
      </c>
      <c r="G10427" s="417" t="s">
        <v>2286</v>
      </c>
      <c r="I10427" s="379">
        <f t="shared" ca="1" si="561"/>
        <v>-322</v>
      </c>
      <c r="J10427" s="379">
        <f t="shared" ca="1" si="562"/>
        <v>-224</v>
      </c>
      <c r="K10427" s="391" t="str">
        <f t="shared" ca="1" si="563"/>
        <v>20,50</v>
      </c>
    </row>
    <row r="10428" spans="1:11">
      <c r="A10428" s="417" t="s">
        <v>2155</v>
      </c>
      <c r="B10428" s="417" t="s">
        <v>14127</v>
      </c>
      <c r="C10428" s="417" t="s">
        <v>2332</v>
      </c>
      <c r="D10428" s="417" t="s">
        <v>3027</v>
      </c>
      <c r="E10428" s="391">
        <v>1.83</v>
      </c>
      <c r="F10428" s="418">
        <v>44249</v>
      </c>
      <c r="G10428" s="417" t="s">
        <v>2286</v>
      </c>
      <c r="I10428" s="379">
        <f t="shared" ca="1" si="561"/>
        <v>-322</v>
      </c>
      <c r="J10428" s="379">
        <f t="shared" ca="1" si="562"/>
        <v>-224</v>
      </c>
      <c r="K10428" s="391" t="str">
        <f t="shared" ca="1" si="563"/>
        <v>21,00</v>
      </c>
    </row>
    <row r="10429" spans="1:11">
      <c r="A10429" s="417" t="s">
        <v>2155</v>
      </c>
      <c r="B10429" s="417" t="s">
        <v>17508</v>
      </c>
      <c r="C10429" s="417" t="s">
        <v>2332</v>
      </c>
      <c r="D10429" s="417" t="s">
        <v>2857</v>
      </c>
      <c r="E10429" s="391">
        <v>2.67</v>
      </c>
      <c r="F10429" s="418">
        <v>44249</v>
      </c>
      <c r="G10429" s="417" t="s">
        <v>2286</v>
      </c>
      <c r="I10429" s="379">
        <f t="shared" ca="1" si="561"/>
        <v>-322</v>
      </c>
      <c r="J10429" s="379">
        <f t="shared" ca="1" si="562"/>
        <v>-224</v>
      </c>
      <c r="K10429" s="391" t="str">
        <f t="shared" ca="1" si="563"/>
        <v>22,00</v>
      </c>
    </row>
    <row r="10430" spans="1:11">
      <c r="A10430" s="417" t="s">
        <v>2155</v>
      </c>
      <c r="B10430" s="417" t="s">
        <v>7225</v>
      </c>
      <c r="C10430" s="417" t="s">
        <v>2332</v>
      </c>
      <c r="D10430" s="417" t="s">
        <v>2858</v>
      </c>
      <c r="E10430" s="391">
        <v>3.96</v>
      </c>
      <c r="F10430" s="418">
        <v>44249</v>
      </c>
      <c r="G10430" s="417" t="s">
        <v>2286</v>
      </c>
      <c r="I10430" s="379">
        <f t="shared" ca="1" si="561"/>
        <v>-322</v>
      </c>
      <c r="J10430" s="379">
        <f t="shared" ca="1" si="562"/>
        <v>-224</v>
      </c>
      <c r="K10430" s="391" t="str">
        <f t="shared" ca="1" si="563"/>
        <v>22,50</v>
      </c>
    </row>
    <row r="10431" spans="1:11">
      <c r="A10431" s="417" t="s">
        <v>2155</v>
      </c>
      <c r="B10431" s="417" t="s">
        <v>17509</v>
      </c>
      <c r="C10431" s="417" t="s">
        <v>2332</v>
      </c>
      <c r="D10431" s="417" t="s">
        <v>2344</v>
      </c>
      <c r="E10431" s="391">
        <v>3.27</v>
      </c>
      <c r="F10431" s="418">
        <v>44249</v>
      </c>
      <c r="G10431" s="417" t="s">
        <v>2286</v>
      </c>
      <c r="I10431" s="379">
        <f t="shared" ca="1" si="561"/>
        <v>-322</v>
      </c>
      <c r="J10431" s="379">
        <f t="shared" ca="1" si="562"/>
        <v>-224</v>
      </c>
      <c r="K10431" s="391" t="str">
        <f t="shared" ca="1" si="563"/>
        <v>23,00</v>
      </c>
    </row>
    <row r="10432" spans="1:11">
      <c r="A10432" s="417" t="s">
        <v>2155</v>
      </c>
      <c r="B10432" s="417" t="s">
        <v>14128</v>
      </c>
      <c r="C10432" s="417" t="s">
        <v>2332</v>
      </c>
      <c r="D10432" s="417" t="s">
        <v>2836</v>
      </c>
      <c r="E10432" s="391">
        <v>0.75</v>
      </c>
      <c r="F10432" s="418">
        <v>44249</v>
      </c>
      <c r="G10432" s="417" t="s">
        <v>2286</v>
      </c>
      <c r="I10432" s="379">
        <f t="shared" ca="1" si="561"/>
        <v>-322</v>
      </c>
      <c r="J10432" s="379">
        <f t="shared" ca="1" si="562"/>
        <v>-224</v>
      </c>
      <c r="K10432" s="391" t="str">
        <f t="shared" ca="1" si="563"/>
        <v>23,50</v>
      </c>
    </row>
    <row r="10433" spans="1:11">
      <c r="A10433" s="417" t="s">
        <v>2155</v>
      </c>
      <c r="B10433" s="417" t="s">
        <v>14129</v>
      </c>
      <c r="C10433" s="417" t="s">
        <v>2332</v>
      </c>
      <c r="D10433" s="417" t="s">
        <v>2837</v>
      </c>
      <c r="E10433" s="391">
        <v>4.2699999999999996</v>
      </c>
      <c r="F10433" s="418">
        <v>44249</v>
      </c>
      <c r="G10433" s="417" t="s">
        <v>2286</v>
      </c>
      <c r="I10433" s="379">
        <f t="shared" ca="1" si="561"/>
        <v>-322</v>
      </c>
      <c r="J10433" s="379">
        <f t="shared" ca="1" si="562"/>
        <v>-224</v>
      </c>
      <c r="K10433" s="391" t="str">
        <f t="shared" ca="1" si="563"/>
        <v>24,00</v>
      </c>
    </row>
    <row r="10434" spans="1:11">
      <c r="A10434" s="417" t="s">
        <v>2155</v>
      </c>
      <c r="B10434" s="417" t="s">
        <v>5720</v>
      </c>
      <c r="C10434" s="417" t="s">
        <v>2332</v>
      </c>
      <c r="D10434" s="417" t="s">
        <v>2838</v>
      </c>
      <c r="E10434" s="391">
        <v>6.29</v>
      </c>
      <c r="F10434" s="418">
        <v>44610</v>
      </c>
      <c r="G10434" s="417" t="s">
        <v>2286</v>
      </c>
      <c r="I10434" s="379">
        <f t="shared" ca="1" si="561"/>
        <v>39</v>
      </c>
      <c r="J10434" s="379">
        <f t="shared" ca="1" si="562"/>
        <v>29</v>
      </c>
      <c r="K10434" s="391" t="str">
        <f t="shared" ca="1" si="563"/>
        <v>25,00</v>
      </c>
    </row>
    <row r="10435" spans="1:11">
      <c r="A10435" s="417" t="s">
        <v>2155</v>
      </c>
      <c r="B10435" s="417" t="s">
        <v>8829</v>
      </c>
      <c r="C10435" s="417" t="s">
        <v>2332</v>
      </c>
      <c r="D10435" s="417" t="s">
        <v>2844</v>
      </c>
      <c r="E10435" s="391">
        <v>8.0299999999999994</v>
      </c>
      <c r="F10435" s="418">
        <v>44249</v>
      </c>
      <c r="G10435" s="417" t="s">
        <v>2286</v>
      </c>
      <c r="I10435" s="379">
        <f t="shared" ca="1" si="561"/>
        <v>-322</v>
      </c>
      <c r="J10435" s="379">
        <f t="shared" ca="1" si="562"/>
        <v>-224</v>
      </c>
      <c r="K10435" s="391" t="str">
        <f t="shared" ca="1" si="563"/>
        <v>28,00</v>
      </c>
    </row>
    <row r="10436" spans="1:11">
      <c r="A10436" s="417" t="s">
        <v>2155</v>
      </c>
      <c r="B10436" s="417" t="s">
        <v>18703</v>
      </c>
      <c r="C10436" s="417" t="s">
        <v>2332</v>
      </c>
      <c r="D10436" s="417" t="s">
        <v>2327</v>
      </c>
      <c r="E10436" s="391">
        <v>0.03</v>
      </c>
      <c r="F10436" s="418">
        <v>44270</v>
      </c>
      <c r="G10436" s="417" t="s">
        <v>2286</v>
      </c>
      <c r="I10436" s="379">
        <f t="shared" ca="1" si="561"/>
        <v>-301</v>
      </c>
      <c r="J10436" s="379">
        <f t="shared" ca="1" si="562"/>
        <v>-209</v>
      </c>
      <c r="K10436" s="391" t="str">
        <f t="shared" ca="1" si="563"/>
        <v>16,00</v>
      </c>
    </row>
    <row r="10437" spans="1:11">
      <c r="A10437" s="417" t="s">
        <v>2155</v>
      </c>
      <c r="B10437" s="417" t="s">
        <v>14130</v>
      </c>
      <c r="C10437" s="417" t="s">
        <v>2332</v>
      </c>
      <c r="D10437" s="417" t="s">
        <v>2294</v>
      </c>
      <c r="E10437" s="391">
        <v>0.42</v>
      </c>
      <c r="F10437" s="418">
        <v>44270</v>
      </c>
      <c r="G10437" s="417" t="s">
        <v>2286</v>
      </c>
      <c r="I10437" s="379">
        <f t="shared" ca="1" si="561"/>
        <v>-301</v>
      </c>
      <c r="J10437" s="379">
        <f t="shared" ca="1" si="562"/>
        <v>-209</v>
      </c>
      <c r="K10437" s="391" t="str">
        <f t="shared" ca="1" si="563"/>
        <v>17,00</v>
      </c>
    </row>
    <row r="10438" spans="1:11">
      <c r="A10438" s="417" t="s">
        <v>2155</v>
      </c>
      <c r="B10438" s="417" t="s">
        <v>14131</v>
      </c>
      <c r="C10438" s="417" t="s">
        <v>2332</v>
      </c>
      <c r="D10438" s="417" t="s">
        <v>2296</v>
      </c>
      <c r="E10438" s="391">
        <v>0.33</v>
      </c>
      <c r="F10438" s="418">
        <v>44270</v>
      </c>
      <c r="G10438" s="417" t="s">
        <v>2286</v>
      </c>
      <c r="I10438" s="379">
        <f t="shared" ca="1" si="561"/>
        <v>-301</v>
      </c>
      <c r="J10438" s="379">
        <f t="shared" ca="1" si="562"/>
        <v>-209</v>
      </c>
      <c r="K10438" s="391" t="str">
        <f t="shared" ca="1" si="563"/>
        <v>17,50</v>
      </c>
    </row>
    <row r="10439" spans="1:11">
      <c r="A10439" s="417" t="s">
        <v>2155</v>
      </c>
      <c r="B10439" s="417" t="s">
        <v>14132</v>
      </c>
      <c r="C10439" s="417" t="s">
        <v>2332</v>
      </c>
      <c r="D10439" s="417" t="s">
        <v>2298</v>
      </c>
      <c r="E10439" s="391">
        <v>0.53</v>
      </c>
      <c r="F10439" s="418">
        <v>44270</v>
      </c>
      <c r="G10439" s="417" t="s">
        <v>2286</v>
      </c>
      <c r="I10439" s="379">
        <f t="shared" ca="1" si="561"/>
        <v>-301</v>
      </c>
      <c r="J10439" s="379">
        <f t="shared" ca="1" si="562"/>
        <v>-209</v>
      </c>
      <c r="K10439" s="391" t="str">
        <f t="shared" ca="1" si="563"/>
        <v>18,00</v>
      </c>
    </row>
    <row r="10440" spans="1:11">
      <c r="A10440" s="417" t="s">
        <v>2155</v>
      </c>
      <c r="B10440" s="417" t="s">
        <v>14133</v>
      </c>
      <c r="C10440" s="417" t="s">
        <v>2332</v>
      </c>
      <c r="D10440" s="417" t="s">
        <v>2300</v>
      </c>
      <c r="E10440" s="391">
        <v>0.59</v>
      </c>
      <c r="F10440" s="418">
        <v>44270</v>
      </c>
      <c r="G10440" s="417" t="s">
        <v>2286</v>
      </c>
      <c r="I10440" s="379">
        <f t="shared" ca="1" si="561"/>
        <v>-301</v>
      </c>
      <c r="J10440" s="379">
        <f t="shared" ca="1" si="562"/>
        <v>-209</v>
      </c>
      <c r="K10440" s="391" t="str">
        <f t="shared" ca="1" si="563"/>
        <v>18,50</v>
      </c>
    </row>
    <row r="10441" spans="1:11">
      <c r="A10441" s="417" t="s">
        <v>2155</v>
      </c>
      <c r="B10441" s="417" t="s">
        <v>14134</v>
      </c>
      <c r="C10441" s="417" t="s">
        <v>2332</v>
      </c>
      <c r="D10441" s="417" t="s">
        <v>2302</v>
      </c>
      <c r="E10441" s="391">
        <v>0.69</v>
      </c>
      <c r="F10441" s="418">
        <v>44270</v>
      </c>
      <c r="G10441" s="417" t="s">
        <v>2286</v>
      </c>
      <c r="I10441" s="379">
        <f t="shared" ca="1" si="561"/>
        <v>-301</v>
      </c>
      <c r="J10441" s="379">
        <f t="shared" ca="1" si="562"/>
        <v>-209</v>
      </c>
      <c r="K10441" s="391" t="str">
        <f t="shared" ca="1" si="563"/>
        <v>19,00</v>
      </c>
    </row>
    <row r="10442" spans="1:11">
      <c r="A10442" s="417" t="s">
        <v>2155</v>
      </c>
      <c r="B10442" s="417" t="s">
        <v>14135</v>
      </c>
      <c r="C10442" s="417" t="s">
        <v>2332</v>
      </c>
      <c r="D10442" s="417" t="s">
        <v>3023</v>
      </c>
      <c r="E10442" s="391">
        <v>0.92</v>
      </c>
      <c r="F10442" s="418">
        <v>44270</v>
      </c>
      <c r="G10442" s="417" t="s">
        <v>2286</v>
      </c>
      <c r="I10442" s="379">
        <f t="shared" ref="I10442:I10505" ca="1" si="564">IF(F10442&lt;&gt;"",F10442-$I$199,"")</f>
        <v>-301</v>
      </c>
      <c r="J10442" s="379">
        <f t="shared" ref="J10442:J10505" ca="1" si="565">IF(I10442&lt;&gt;"",NETWORKDAYS($I$199,F10442-1,$N$201:$N$224),"")</f>
        <v>-209</v>
      </c>
      <c r="K10442" s="391" t="str">
        <f t="shared" ref="K10442:K10505" ca="1" si="566">IF(I10442&lt;&gt;"",RIGHT(D10442,LEN(D10442)-FIND(" ",D10442)),"")</f>
        <v>19,50</v>
      </c>
    </row>
    <row r="10443" spans="1:11">
      <c r="A10443" s="417" t="s">
        <v>2155</v>
      </c>
      <c r="B10443" s="417" t="s">
        <v>14136</v>
      </c>
      <c r="C10443" s="417" t="s">
        <v>2332</v>
      </c>
      <c r="D10443" s="417" t="s">
        <v>3025</v>
      </c>
      <c r="E10443" s="391">
        <v>1.4</v>
      </c>
      <c r="F10443" s="418">
        <v>44270</v>
      </c>
      <c r="G10443" s="417" t="s">
        <v>2286</v>
      </c>
      <c r="I10443" s="379">
        <f t="shared" ca="1" si="564"/>
        <v>-301</v>
      </c>
      <c r="J10443" s="379">
        <f t="shared" ca="1" si="565"/>
        <v>-209</v>
      </c>
      <c r="K10443" s="391" t="str">
        <f t="shared" ca="1" si="566"/>
        <v>20,00</v>
      </c>
    </row>
    <row r="10444" spans="1:11">
      <c r="A10444" s="417" t="s">
        <v>2155</v>
      </c>
      <c r="B10444" s="417" t="s">
        <v>14137</v>
      </c>
      <c r="C10444" s="417" t="s">
        <v>2332</v>
      </c>
      <c r="D10444" s="417" t="s">
        <v>3027</v>
      </c>
      <c r="E10444" s="391">
        <v>1.76</v>
      </c>
      <c r="F10444" s="418">
        <v>44270</v>
      </c>
      <c r="G10444" s="417" t="s">
        <v>2286</v>
      </c>
      <c r="I10444" s="379">
        <f t="shared" ca="1" si="564"/>
        <v>-301</v>
      </c>
      <c r="J10444" s="379">
        <f t="shared" ca="1" si="565"/>
        <v>-209</v>
      </c>
      <c r="K10444" s="391" t="str">
        <f t="shared" ca="1" si="566"/>
        <v>21,00</v>
      </c>
    </row>
    <row r="10445" spans="1:11">
      <c r="A10445" s="417" t="s">
        <v>2155</v>
      </c>
      <c r="B10445" s="417" t="s">
        <v>14138</v>
      </c>
      <c r="C10445" s="417" t="s">
        <v>2332</v>
      </c>
      <c r="D10445" s="417" t="s">
        <v>2344</v>
      </c>
      <c r="E10445" s="391">
        <v>3.68</v>
      </c>
      <c r="F10445" s="418">
        <v>44270</v>
      </c>
      <c r="G10445" s="417" t="s">
        <v>2286</v>
      </c>
      <c r="I10445" s="379">
        <f t="shared" ca="1" si="564"/>
        <v>-301</v>
      </c>
      <c r="J10445" s="379">
        <f t="shared" ca="1" si="565"/>
        <v>-209</v>
      </c>
      <c r="K10445" s="391" t="str">
        <f t="shared" ca="1" si="566"/>
        <v>23,00</v>
      </c>
    </row>
    <row r="10446" spans="1:11">
      <c r="A10446" s="417" t="s">
        <v>2155</v>
      </c>
      <c r="B10446" s="417" t="s">
        <v>14139</v>
      </c>
      <c r="C10446" s="417" t="s">
        <v>2332</v>
      </c>
      <c r="D10446" s="417" t="s">
        <v>2840</v>
      </c>
      <c r="E10446" s="391">
        <v>11.7</v>
      </c>
      <c r="F10446" s="418">
        <v>44270</v>
      </c>
      <c r="G10446" s="417" t="s">
        <v>2286</v>
      </c>
      <c r="I10446" s="379">
        <f t="shared" ca="1" si="564"/>
        <v>-301</v>
      </c>
      <c r="J10446" s="379">
        <f t="shared" ca="1" si="565"/>
        <v>-209</v>
      </c>
      <c r="K10446" s="391" t="str">
        <f t="shared" ca="1" si="566"/>
        <v>26,00</v>
      </c>
    </row>
    <row r="10447" spans="1:11">
      <c r="A10447" s="417" t="s">
        <v>2155</v>
      </c>
      <c r="B10447" s="417" t="s">
        <v>5721</v>
      </c>
      <c r="C10447" s="417" t="s">
        <v>2332</v>
      </c>
      <c r="D10447" s="417" t="s">
        <v>2840</v>
      </c>
      <c r="E10447" s="391">
        <v>7.2</v>
      </c>
      <c r="F10447" s="418">
        <v>44638</v>
      </c>
      <c r="G10447" s="417" t="s">
        <v>2286</v>
      </c>
      <c r="I10447" s="379">
        <f t="shared" ca="1" si="564"/>
        <v>67</v>
      </c>
      <c r="J10447" s="379">
        <f t="shared" ca="1" si="565"/>
        <v>47</v>
      </c>
      <c r="K10447" s="391" t="str">
        <f t="shared" ca="1" si="566"/>
        <v>26,00</v>
      </c>
    </row>
    <row r="10448" spans="1:11">
      <c r="A10448" s="417" t="s">
        <v>2155</v>
      </c>
      <c r="B10448" s="417" t="s">
        <v>5722</v>
      </c>
      <c r="C10448" s="417" t="s">
        <v>2332</v>
      </c>
      <c r="D10448" s="417" t="s">
        <v>2288</v>
      </c>
      <c r="E10448" s="391">
        <v>1.03</v>
      </c>
      <c r="F10448" s="418">
        <v>44665</v>
      </c>
      <c r="G10448" s="417" t="s">
        <v>2286</v>
      </c>
      <c r="I10448" s="379">
        <f t="shared" ca="1" si="564"/>
        <v>94</v>
      </c>
      <c r="J10448" s="379">
        <f t="shared" ca="1" si="565"/>
        <v>66</v>
      </c>
      <c r="K10448" s="391" t="str">
        <f t="shared" ca="1" si="566"/>
        <v>15,00</v>
      </c>
    </row>
    <row r="10449" spans="1:11">
      <c r="A10449" s="417" t="s">
        <v>2155</v>
      </c>
      <c r="B10449" s="417" t="s">
        <v>14140</v>
      </c>
      <c r="C10449" s="417" t="s">
        <v>2332</v>
      </c>
      <c r="D10449" s="417" t="s">
        <v>14141</v>
      </c>
      <c r="E10449" s="391">
        <v>0.06</v>
      </c>
      <c r="F10449" s="418">
        <v>44305</v>
      </c>
      <c r="G10449" s="417" t="s">
        <v>2286</v>
      </c>
      <c r="I10449" s="379">
        <f t="shared" ca="1" si="564"/>
        <v>-266</v>
      </c>
      <c r="J10449" s="379">
        <f t="shared" ca="1" si="565"/>
        <v>-185</v>
      </c>
      <c r="K10449" s="391" t="str">
        <f t="shared" ca="1" si="566"/>
        <v>15,69</v>
      </c>
    </row>
    <row r="10450" spans="1:11">
      <c r="A10450" s="417" t="s">
        <v>2155</v>
      </c>
      <c r="B10450" s="417" t="s">
        <v>5723</v>
      </c>
      <c r="C10450" s="417" t="s">
        <v>2332</v>
      </c>
      <c r="D10450" s="417" t="s">
        <v>5709</v>
      </c>
      <c r="E10450" s="391">
        <v>0.96</v>
      </c>
      <c r="F10450" s="418">
        <v>44305</v>
      </c>
      <c r="G10450" s="417" t="s">
        <v>2286</v>
      </c>
      <c r="I10450" s="379">
        <f t="shared" ca="1" si="564"/>
        <v>-266</v>
      </c>
      <c r="J10450" s="379">
        <f t="shared" ca="1" si="565"/>
        <v>-185</v>
      </c>
      <c r="K10450" s="391" t="str">
        <f t="shared" ca="1" si="566"/>
        <v>15,94</v>
      </c>
    </row>
    <row r="10451" spans="1:11">
      <c r="A10451" s="417" t="s">
        <v>2155</v>
      </c>
      <c r="B10451" s="417" t="s">
        <v>14142</v>
      </c>
      <c r="C10451" s="417" t="s">
        <v>2332</v>
      </c>
      <c r="D10451" s="417" t="s">
        <v>14143</v>
      </c>
      <c r="E10451" s="391">
        <v>0.56000000000000005</v>
      </c>
      <c r="F10451" s="418">
        <v>44305</v>
      </c>
      <c r="G10451" s="417" t="s">
        <v>2286</v>
      </c>
      <c r="I10451" s="379">
        <f t="shared" ca="1" si="564"/>
        <v>-266</v>
      </c>
      <c r="J10451" s="379">
        <f t="shared" ca="1" si="565"/>
        <v>-185</v>
      </c>
      <c r="K10451" s="391" t="str">
        <f t="shared" ca="1" si="566"/>
        <v>16,19</v>
      </c>
    </row>
    <row r="10452" spans="1:11">
      <c r="A10452" s="417" t="s">
        <v>2155</v>
      </c>
      <c r="B10452" s="417" t="s">
        <v>5724</v>
      </c>
      <c r="C10452" s="417" t="s">
        <v>2332</v>
      </c>
      <c r="D10452" s="417" t="s">
        <v>5711</v>
      </c>
      <c r="E10452" s="391">
        <v>0.9</v>
      </c>
      <c r="F10452" s="418">
        <v>44305</v>
      </c>
      <c r="G10452" s="417" t="s">
        <v>2286</v>
      </c>
      <c r="I10452" s="379">
        <f t="shared" ca="1" si="564"/>
        <v>-266</v>
      </c>
      <c r="J10452" s="379">
        <f t="shared" ca="1" si="565"/>
        <v>-185</v>
      </c>
      <c r="K10452" s="391" t="str">
        <f t="shared" ca="1" si="566"/>
        <v>17,94</v>
      </c>
    </row>
    <row r="10453" spans="1:11">
      <c r="A10453" s="417" t="s">
        <v>2155</v>
      </c>
      <c r="B10453" s="417" t="s">
        <v>5725</v>
      </c>
      <c r="C10453" s="417" t="s">
        <v>2332</v>
      </c>
      <c r="D10453" s="417" t="s">
        <v>2298</v>
      </c>
      <c r="E10453" s="391">
        <v>2.2000000000000002</v>
      </c>
      <c r="F10453" s="418">
        <v>44665</v>
      </c>
      <c r="G10453" s="417" t="s">
        <v>2286</v>
      </c>
      <c r="I10453" s="379">
        <f t="shared" ca="1" si="564"/>
        <v>94</v>
      </c>
      <c r="J10453" s="379">
        <f t="shared" ca="1" si="565"/>
        <v>66</v>
      </c>
      <c r="K10453" s="391" t="str">
        <f t="shared" ca="1" si="566"/>
        <v>18,00</v>
      </c>
    </row>
    <row r="10454" spans="1:11">
      <c r="A10454" s="417" t="s">
        <v>2155</v>
      </c>
      <c r="B10454" s="417" t="s">
        <v>14144</v>
      </c>
      <c r="C10454" s="417" t="s">
        <v>2332</v>
      </c>
      <c r="D10454" s="417" t="s">
        <v>14145</v>
      </c>
      <c r="E10454" s="391">
        <v>2.13</v>
      </c>
      <c r="F10454" s="418">
        <v>44305</v>
      </c>
      <c r="G10454" s="417" t="s">
        <v>2286</v>
      </c>
      <c r="I10454" s="379">
        <f t="shared" ca="1" si="564"/>
        <v>-266</v>
      </c>
      <c r="J10454" s="379">
        <f t="shared" ca="1" si="565"/>
        <v>-185</v>
      </c>
      <c r="K10454" s="391" t="str">
        <f t="shared" ca="1" si="566"/>
        <v>19,69</v>
      </c>
    </row>
    <row r="10455" spans="1:11">
      <c r="A10455" s="417" t="s">
        <v>2155</v>
      </c>
      <c r="B10455" s="417" t="s">
        <v>5726</v>
      </c>
      <c r="C10455" s="417" t="s">
        <v>2332</v>
      </c>
      <c r="D10455" s="417" t="s">
        <v>3025</v>
      </c>
      <c r="E10455" s="391">
        <v>2.99</v>
      </c>
      <c r="F10455" s="418">
        <v>44665</v>
      </c>
      <c r="G10455" s="417" t="s">
        <v>2286</v>
      </c>
      <c r="I10455" s="379">
        <f t="shared" ca="1" si="564"/>
        <v>94</v>
      </c>
      <c r="J10455" s="379">
        <f t="shared" ca="1" si="565"/>
        <v>66</v>
      </c>
      <c r="K10455" s="391" t="str">
        <f t="shared" ca="1" si="566"/>
        <v>20,00</v>
      </c>
    </row>
    <row r="10456" spans="1:11">
      <c r="A10456" s="417" t="s">
        <v>2155</v>
      </c>
      <c r="B10456" s="417" t="s">
        <v>14146</v>
      </c>
      <c r="C10456" s="417" t="s">
        <v>2332</v>
      </c>
      <c r="D10456" s="417" t="s">
        <v>14147</v>
      </c>
      <c r="E10456" s="391">
        <v>1.44</v>
      </c>
      <c r="F10456" s="418">
        <v>44305</v>
      </c>
      <c r="G10456" s="417" t="s">
        <v>2286</v>
      </c>
      <c r="I10456" s="379">
        <f t="shared" ca="1" si="564"/>
        <v>-266</v>
      </c>
      <c r="J10456" s="379">
        <f t="shared" ca="1" si="565"/>
        <v>-185</v>
      </c>
      <c r="K10456" s="391" t="str">
        <f t="shared" ca="1" si="566"/>
        <v>20,19</v>
      </c>
    </row>
    <row r="10457" spans="1:11">
      <c r="A10457" s="417" t="s">
        <v>2155</v>
      </c>
      <c r="B10457" s="417" t="s">
        <v>7226</v>
      </c>
      <c r="C10457" s="417" t="s">
        <v>2332</v>
      </c>
      <c r="D10457" s="417" t="s">
        <v>7227</v>
      </c>
      <c r="E10457" s="391">
        <v>17.21</v>
      </c>
      <c r="F10457" s="418">
        <v>44305</v>
      </c>
      <c r="G10457" s="417" t="s">
        <v>2286</v>
      </c>
      <c r="I10457" s="379">
        <f t="shared" ca="1" si="564"/>
        <v>-266</v>
      </c>
      <c r="J10457" s="379">
        <f t="shared" ca="1" si="565"/>
        <v>-185</v>
      </c>
      <c r="K10457" s="391" t="str">
        <f t="shared" ca="1" si="566"/>
        <v>35,94</v>
      </c>
    </row>
    <row r="10458" spans="1:11">
      <c r="A10458" s="417" t="s">
        <v>2155</v>
      </c>
      <c r="B10458" s="417" t="s">
        <v>14148</v>
      </c>
      <c r="C10458" s="417" t="s">
        <v>2332</v>
      </c>
      <c r="D10458" s="417" t="s">
        <v>3024</v>
      </c>
      <c r="E10458" s="391">
        <v>1.5</v>
      </c>
      <c r="F10458" s="418">
        <v>44337</v>
      </c>
      <c r="G10458" s="417" t="s">
        <v>2286</v>
      </c>
      <c r="I10458" s="379">
        <f t="shared" ca="1" si="564"/>
        <v>-234</v>
      </c>
      <c r="J10458" s="379">
        <f t="shared" ca="1" si="565"/>
        <v>-163</v>
      </c>
      <c r="K10458" s="391" t="str">
        <f t="shared" ca="1" si="566"/>
        <v>19,75</v>
      </c>
    </row>
    <row r="10459" spans="1:11">
      <c r="A10459" s="417" t="s">
        <v>2155</v>
      </c>
      <c r="B10459" s="417" t="s">
        <v>17510</v>
      </c>
      <c r="C10459" s="417" t="s">
        <v>2332</v>
      </c>
      <c r="D10459" s="417" t="s">
        <v>3179</v>
      </c>
      <c r="E10459" s="391">
        <v>1</v>
      </c>
      <c r="F10459" s="418">
        <v>44365</v>
      </c>
      <c r="G10459" s="417" t="s">
        <v>2286</v>
      </c>
      <c r="I10459" s="379">
        <f t="shared" ca="1" si="564"/>
        <v>-206</v>
      </c>
      <c r="J10459" s="379">
        <f t="shared" ca="1" si="565"/>
        <v>-144</v>
      </c>
      <c r="K10459" s="391" t="str">
        <f t="shared" ca="1" si="566"/>
        <v>18,75</v>
      </c>
    </row>
    <row r="10460" spans="1:11">
      <c r="A10460" s="417" t="s">
        <v>2155</v>
      </c>
      <c r="B10460" s="417" t="s">
        <v>18050</v>
      </c>
      <c r="C10460" s="417" t="s">
        <v>2332</v>
      </c>
      <c r="D10460" s="417" t="s">
        <v>2302</v>
      </c>
      <c r="E10460" s="391">
        <v>1</v>
      </c>
      <c r="F10460" s="418">
        <v>44365</v>
      </c>
      <c r="G10460" s="417" t="s">
        <v>2286</v>
      </c>
      <c r="I10460" s="379">
        <f t="shared" ca="1" si="564"/>
        <v>-206</v>
      </c>
      <c r="J10460" s="379">
        <f t="shared" ca="1" si="565"/>
        <v>-144</v>
      </c>
      <c r="K10460" s="391" t="str">
        <f t="shared" ca="1" si="566"/>
        <v>19,00</v>
      </c>
    </row>
    <row r="10461" spans="1:11">
      <c r="A10461" s="417" t="s">
        <v>2155</v>
      </c>
      <c r="B10461" s="417" t="s">
        <v>17511</v>
      </c>
      <c r="C10461" s="417" t="s">
        <v>2332</v>
      </c>
      <c r="D10461" s="417" t="s">
        <v>3023</v>
      </c>
      <c r="E10461" s="391">
        <v>1</v>
      </c>
      <c r="F10461" s="418">
        <v>44365</v>
      </c>
      <c r="G10461" s="417" t="s">
        <v>2286</v>
      </c>
      <c r="I10461" s="379">
        <f t="shared" ca="1" si="564"/>
        <v>-206</v>
      </c>
      <c r="J10461" s="379">
        <f t="shared" ca="1" si="565"/>
        <v>-144</v>
      </c>
      <c r="K10461" s="391" t="str">
        <f t="shared" ca="1" si="566"/>
        <v>19,50</v>
      </c>
    </row>
    <row r="10462" spans="1:11">
      <c r="A10462" s="417" t="s">
        <v>2155</v>
      </c>
      <c r="B10462" s="417" t="s">
        <v>5727</v>
      </c>
      <c r="C10462" s="417" t="s">
        <v>2332</v>
      </c>
      <c r="D10462" s="417" t="s">
        <v>2844</v>
      </c>
      <c r="E10462" s="391">
        <v>8.1</v>
      </c>
      <c r="F10462" s="418">
        <v>44729</v>
      </c>
      <c r="G10462" s="417" t="s">
        <v>2286</v>
      </c>
      <c r="I10462" s="379">
        <f t="shared" ca="1" si="564"/>
        <v>158</v>
      </c>
      <c r="J10462" s="379">
        <f t="shared" ca="1" si="565"/>
        <v>109</v>
      </c>
      <c r="K10462" s="391" t="str">
        <f t="shared" ca="1" si="566"/>
        <v>28,00</v>
      </c>
    </row>
    <row r="10463" spans="1:11">
      <c r="A10463" s="417" t="s">
        <v>2155</v>
      </c>
      <c r="B10463" s="417" t="s">
        <v>14149</v>
      </c>
      <c r="C10463" s="417" t="s">
        <v>2332</v>
      </c>
      <c r="D10463" s="417" t="s">
        <v>3024</v>
      </c>
      <c r="E10463" s="391">
        <v>2</v>
      </c>
      <c r="F10463" s="418">
        <v>44519</v>
      </c>
      <c r="G10463" s="417" t="s">
        <v>2286</v>
      </c>
      <c r="I10463" s="379">
        <f t="shared" ca="1" si="564"/>
        <v>-52</v>
      </c>
      <c r="J10463" s="379">
        <f t="shared" ca="1" si="565"/>
        <v>-38</v>
      </c>
      <c r="K10463" s="391" t="str">
        <f t="shared" ca="1" si="566"/>
        <v>19,75</v>
      </c>
    </row>
    <row r="10464" spans="1:11">
      <c r="A10464" s="417"/>
      <c r="B10464" s="417" t="s">
        <v>5728</v>
      </c>
      <c r="C10464" s="417" t="s">
        <v>2281</v>
      </c>
      <c r="D10464" s="417" t="s">
        <v>14150</v>
      </c>
      <c r="E10464" s="391">
        <v>0.7</v>
      </c>
      <c r="F10464" s="418">
        <v>44214</v>
      </c>
      <c r="G10464" s="417" t="s">
        <v>2286</v>
      </c>
      <c r="I10464" s="379">
        <f t="shared" ca="1" si="564"/>
        <v>-357</v>
      </c>
      <c r="J10464" s="379">
        <f t="shared" ca="1" si="565"/>
        <v>-247</v>
      </c>
      <c r="K10464" s="391" t="str">
        <f t="shared" ca="1" si="566"/>
        <v>10,54</v>
      </c>
    </row>
    <row r="10465" spans="1:11">
      <c r="A10465" s="417" t="s">
        <v>2155</v>
      </c>
      <c r="B10465" s="417" t="s">
        <v>17512</v>
      </c>
      <c r="C10465" s="417" t="s">
        <v>2281</v>
      </c>
      <c r="D10465" s="417" t="s">
        <v>14154</v>
      </c>
      <c r="E10465" s="391">
        <v>0.24</v>
      </c>
      <c r="F10465" s="418">
        <v>44214</v>
      </c>
      <c r="G10465" s="417" t="s">
        <v>2286</v>
      </c>
      <c r="I10465" s="379">
        <f t="shared" ca="1" si="564"/>
        <v>-357</v>
      </c>
      <c r="J10465" s="379">
        <f t="shared" ca="1" si="565"/>
        <v>-247</v>
      </c>
      <c r="K10465" s="391" t="str">
        <f t="shared" ca="1" si="566"/>
        <v>15,54</v>
      </c>
    </row>
    <row r="10466" spans="1:11">
      <c r="A10466" s="417" t="s">
        <v>2155</v>
      </c>
      <c r="B10466" s="417" t="s">
        <v>17513</v>
      </c>
      <c r="C10466" s="417" t="s">
        <v>2281</v>
      </c>
      <c r="D10466" s="417" t="s">
        <v>9806</v>
      </c>
      <c r="E10466" s="391">
        <v>0.06</v>
      </c>
      <c r="F10466" s="418">
        <v>44214</v>
      </c>
      <c r="G10466" s="417" t="s">
        <v>2286</v>
      </c>
      <c r="I10466" s="379">
        <f t="shared" ca="1" si="564"/>
        <v>-357</v>
      </c>
      <c r="J10466" s="379">
        <f t="shared" ca="1" si="565"/>
        <v>-247</v>
      </c>
      <c r="K10466" s="391" t="str">
        <f t="shared" ca="1" si="566"/>
        <v>16,54</v>
      </c>
    </row>
    <row r="10467" spans="1:11">
      <c r="A10467" s="417" t="s">
        <v>2155</v>
      </c>
      <c r="B10467" s="417" t="s">
        <v>14151</v>
      </c>
      <c r="C10467" s="417" t="s">
        <v>2281</v>
      </c>
      <c r="D10467" s="417" t="s">
        <v>8437</v>
      </c>
      <c r="E10467" s="391">
        <v>0.05</v>
      </c>
      <c r="F10467" s="418">
        <v>44214</v>
      </c>
      <c r="G10467" s="417" t="s">
        <v>2286</v>
      </c>
      <c r="I10467" s="379">
        <f t="shared" ca="1" si="564"/>
        <v>-357</v>
      </c>
      <c r="J10467" s="379">
        <f t="shared" ca="1" si="565"/>
        <v>-247</v>
      </c>
      <c r="K10467" s="391" t="str">
        <f t="shared" ca="1" si="566"/>
        <v>17,54</v>
      </c>
    </row>
    <row r="10468" spans="1:11">
      <c r="A10468" s="417" t="s">
        <v>2155</v>
      </c>
      <c r="B10468" s="417" t="s">
        <v>5729</v>
      </c>
      <c r="C10468" s="417" t="s">
        <v>2281</v>
      </c>
      <c r="D10468" s="417" t="s">
        <v>14152</v>
      </c>
      <c r="E10468" s="391">
        <v>1.4</v>
      </c>
      <c r="F10468" s="418">
        <v>44214</v>
      </c>
      <c r="G10468" s="417" t="s">
        <v>2286</v>
      </c>
      <c r="I10468" s="379">
        <f t="shared" ca="1" si="564"/>
        <v>-357</v>
      </c>
      <c r="J10468" s="379">
        <f t="shared" ca="1" si="565"/>
        <v>-247</v>
      </c>
      <c r="K10468" s="391" t="str">
        <f t="shared" ca="1" si="566"/>
        <v>9,49</v>
      </c>
    </row>
    <row r="10469" spans="1:11">
      <c r="A10469" s="417" t="s">
        <v>2155</v>
      </c>
      <c r="B10469" s="417" t="s">
        <v>18051</v>
      </c>
      <c r="C10469" s="417" t="s">
        <v>2281</v>
      </c>
      <c r="D10469" s="417" t="s">
        <v>2395</v>
      </c>
      <c r="E10469" s="391">
        <v>0.33</v>
      </c>
      <c r="F10469" s="418">
        <v>44249</v>
      </c>
      <c r="G10469" s="417" t="s">
        <v>2283</v>
      </c>
      <c r="I10469" s="379">
        <f t="shared" ca="1" si="564"/>
        <v>-322</v>
      </c>
      <c r="J10469" s="379">
        <f t="shared" ca="1" si="565"/>
        <v>-224</v>
      </c>
      <c r="K10469" s="391" t="str">
        <f t="shared" ca="1" si="566"/>
        <v>17,00</v>
      </c>
    </row>
    <row r="10470" spans="1:11">
      <c r="A10470" s="417" t="s">
        <v>2155</v>
      </c>
      <c r="B10470" s="417" t="s">
        <v>14153</v>
      </c>
      <c r="C10470" s="417" t="s">
        <v>2332</v>
      </c>
      <c r="D10470" s="417" t="s">
        <v>14154</v>
      </c>
      <c r="E10470" s="391">
        <v>0.48</v>
      </c>
      <c r="F10470" s="418">
        <v>44214</v>
      </c>
      <c r="G10470" s="417" t="s">
        <v>2286</v>
      </c>
      <c r="I10470" s="379">
        <f t="shared" ca="1" si="564"/>
        <v>-357</v>
      </c>
      <c r="J10470" s="379">
        <f t="shared" ca="1" si="565"/>
        <v>-247</v>
      </c>
      <c r="K10470" s="391" t="str">
        <f t="shared" ca="1" si="566"/>
        <v>15,54</v>
      </c>
    </row>
    <row r="10471" spans="1:11">
      <c r="A10471" s="417" t="s">
        <v>2155</v>
      </c>
      <c r="B10471" s="417" t="s">
        <v>5731</v>
      </c>
      <c r="C10471" s="417" t="s">
        <v>2332</v>
      </c>
      <c r="D10471" s="417" t="s">
        <v>14155</v>
      </c>
      <c r="E10471" s="391">
        <v>0.7</v>
      </c>
      <c r="F10471" s="418">
        <v>44214</v>
      </c>
      <c r="G10471" s="417" t="s">
        <v>2286</v>
      </c>
      <c r="I10471" s="379">
        <f t="shared" ca="1" si="564"/>
        <v>-357</v>
      </c>
      <c r="J10471" s="379">
        <f t="shared" ca="1" si="565"/>
        <v>-247</v>
      </c>
      <c r="K10471" s="391" t="str">
        <f t="shared" ca="1" si="566"/>
        <v>8,79</v>
      </c>
    </row>
    <row r="10472" spans="1:11">
      <c r="A10472" s="417" t="s">
        <v>2155</v>
      </c>
      <c r="B10472" s="417" t="s">
        <v>17514</v>
      </c>
      <c r="C10472" s="417" t="s">
        <v>2332</v>
      </c>
      <c r="D10472" s="417" t="s">
        <v>5210</v>
      </c>
      <c r="E10472" s="391">
        <v>0.36</v>
      </c>
      <c r="F10472" s="418">
        <v>44249</v>
      </c>
      <c r="G10472" s="417" t="s">
        <v>2286</v>
      </c>
      <c r="I10472" s="379">
        <f t="shared" ca="1" si="564"/>
        <v>-322</v>
      </c>
      <c r="J10472" s="379">
        <f t="shared" ca="1" si="565"/>
        <v>-224</v>
      </c>
      <c r="K10472" s="391" t="str">
        <f t="shared" ca="1" si="566"/>
        <v>13,00</v>
      </c>
    </row>
    <row r="10473" spans="1:11">
      <c r="A10473" s="417" t="s">
        <v>2155</v>
      </c>
      <c r="B10473" s="417" t="s">
        <v>18704</v>
      </c>
      <c r="C10473" s="417" t="s">
        <v>2332</v>
      </c>
      <c r="D10473" s="417" t="s">
        <v>5212</v>
      </c>
      <c r="E10473" s="391">
        <v>0.38</v>
      </c>
      <c r="F10473" s="418">
        <v>44249</v>
      </c>
      <c r="G10473" s="417" t="s">
        <v>2286</v>
      </c>
      <c r="I10473" s="379">
        <f t="shared" ca="1" si="564"/>
        <v>-322</v>
      </c>
      <c r="J10473" s="379">
        <f t="shared" ca="1" si="565"/>
        <v>-224</v>
      </c>
      <c r="K10473" s="391" t="str">
        <f t="shared" ca="1" si="566"/>
        <v>14,00</v>
      </c>
    </row>
    <row r="10474" spans="1:11">
      <c r="A10474" s="417" t="s">
        <v>2155</v>
      </c>
      <c r="B10474" s="417" t="s">
        <v>5732</v>
      </c>
      <c r="C10474" s="417" t="s">
        <v>2281</v>
      </c>
      <c r="D10474" s="417" t="s">
        <v>5734</v>
      </c>
      <c r="E10474" s="391">
        <v>15.95</v>
      </c>
      <c r="F10474" s="418">
        <v>44214</v>
      </c>
      <c r="G10474" s="417" t="s">
        <v>2283</v>
      </c>
      <c r="I10474" s="379">
        <f t="shared" ca="1" si="564"/>
        <v>-357</v>
      </c>
      <c r="J10474" s="379">
        <f t="shared" ca="1" si="565"/>
        <v>-247</v>
      </c>
      <c r="K10474" s="391" t="str">
        <f t="shared" ca="1" si="566"/>
        <v>48,36</v>
      </c>
    </row>
    <row r="10475" spans="1:11">
      <c r="A10475" s="417" t="s">
        <v>2155</v>
      </c>
      <c r="B10475" s="417" t="s">
        <v>5733</v>
      </c>
      <c r="C10475" s="417" t="s">
        <v>2281</v>
      </c>
      <c r="D10475" s="417" t="s">
        <v>14156</v>
      </c>
      <c r="E10475" s="391">
        <v>7.85</v>
      </c>
      <c r="F10475" s="418">
        <v>44214</v>
      </c>
      <c r="G10475" s="417" t="s">
        <v>2286</v>
      </c>
      <c r="I10475" s="379">
        <f t="shared" ca="1" si="564"/>
        <v>-357</v>
      </c>
      <c r="J10475" s="379">
        <f t="shared" ca="1" si="565"/>
        <v>-247</v>
      </c>
      <c r="K10475" s="391" t="str">
        <f t="shared" ca="1" si="566"/>
        <v>62,36</v>
      </c>
    </row>
    <row r="10476" spans="1:11">
      <c r="A10476" s="417" t="s">
        <v>2155</v>
      </c>
      <c r="B10476" s="417" t="s">
        <v>14157</v>
      </c>
      <c r="C10476" s="417" t="s">
        <v>2281</v>
      </c>
      <c r="D10476" s="417" t="s">
        <v>14158</v>
      </c>
      <c r="E10476" s="391">
        <v>3.4</v>
      </c>
      <c r="F10476" s="418">
        <v>44214</v>
      </c>
      <c r="G10476" s="417" t="s">
        <v>2283</v>
      </c>
      <c r="I10476" s="379">
        <f t="shared" ca="1" si="564"/>
        <v>-357</v>
      </c>
      <c r="J10476" s="379">
        <f t="shared" ca="1" si="565"/>
        <v>-247</v>
      </c>
      <c r="K10476" s="391" t="str">
        <f t="shared" ca="1" si="566"/>
        <v>62,86</v>
      </c>
    </row>
    <row r="10477" spans="1:11">
      <c r="A10477" s="417" t="s">
        <v>2155</v>
      </c>
      <c r="B10477" s="417" t="s">
        <v>14159</v>
      </c>
      <c r="C10477" s="417" t="s">
        <v>2281</v>
      </c>
      <c r="D10477" s="417" t="s">
        <v>14160</v>
      </c>
      <c r="E10477" s="391">
        <v>4.54</v>
      </c>
      <c r="F10477" s="418">
        <v>44214</v>
      </c>
      <c r="G10477" s="417" t="s">
        <v>2283</v>
      </c>
      <c r="I10477" s="379">
        <f t="shared" ca="1" si="564"/>
        <v>-357</v>
      </c>
      <c r="J10477" s="379">
        <f t="shared" ca="1" si="565"/>
        <v>-247</v>
      </c>
      <c r="K10477" s="391" t="str">
        <f t="shared" ca="1" si="566"/>
        <v>64,86</v>
      </c>
    </row>
    <row r="10478" spans="1:11">
      <c r="A10478" s="417" t="s">
        <v>2155</v>
      </c>
      <c r="B10478" s="417" t="s">
        <v>14161</v>
      </c>
      <c r="C10478" s="417" t="s">
        <v>2281</v>
      </c>
      <c r="D10478" s="417" t="s">
        <v>14162</v>
      </c>
      <c r="E10478" s="391">
        <v>3.65</v>
      </c>
      <c r="F10478" s="418">
        <v>44214</v>
      </c>
      <c r="G10478" s="417" t="s">
        <v>2283</v>
      </c>
      <c r="I10478" s="379">
        <f t="shared" ca="1" si="564"/>
        <v>-357</v>
      </c>
      <c r="J10478" s="379">
        <f t="shared" ca="1" si="565"/>
        <v>-247</v>
      </c>
      <c r="K10478" s="391" t="str">
        <f t="shared" ca="1" si="566"/>
        <v>65,86</v>
      </c>
    </row>
    <row r="10479" spans="1:11">
      <c r="A10479" s="417" t="s">
        <v>2155</v>
      </c>
      <c r="B10479" s="417" t="s">
        <v>14163</v>
      </c>
      <c r="C10479" s="417" t="s">
        <v>2281</v>
      </c>
      <c r="D10479" s="417" t="s">
        <v>14164</v>
      </c>
      <c r="E10479" s="391">
        <v>2.83</v>
      </c>
      <c r="F10479" s="418">
        <v>44214</v>
      </c>
      <c r="G10479" s="417" t="s">
        <v>2283</v>
      </c>
      <c r="I10479" s="379">
        <f t="shared" ca="1" si="564"/>
        <v>-357</v>
      </c>
      <c r="J10479" s="379">
        <f t="shared" ca="1" si="565"/>
        <v>-247</v>
      </c>
      <c r="K10479" s="391" t="str">
        <f t="shared" ca="1" si="566"/>
        <v>66,86</v>
      </c>
    </row>
    <row r="10480" spans="1:11">
      <c r="A10480" s="417" t="s">
        <v>2155</v>
      </c>
      <c r="B10480" s="417" t="s">
        <v>8830</v>
      </c>
      <c r="C10480" s="417" t="s">
        <v>2281</v>
      </c>
      <c r="D10480" s="417" t="s">
        <v>14165</v>
      </c>
      <c r="E10480" s="391">
        <v>3.69</v>
      </c>
      <c r="F10480" s="418">
        <v>44214</v>
      </c>
      <c r="G10480" s="417" t="s">
        <v>2283</v>
      </c>
      <c r="I10480" s="379">
        <f t="shared" ca="1" si="564"/>
        <v>-357</v>
      </c>
      <c r="J10480" s="379">
        <f t="shared" ca="1" si="565"/>
        <v>-247</v>
      </c>
      <c r="K10480" s="391" t="str">
        <f t="shared" ca="1" si="566"/>
        <v>67,86</v>
      </c>
    </row>
    <row r="10481" spans="1:11">
      <c r="A10481" s="417" t="s">
        <v>2155</v>
      </c>
      <c r="B10481" s="417" t="s">
        <v>8832</v>
      </c>
      <c r="C10481" s="417" t="s">
        <v>2281</v>
      </c>
      <c r="D10481" s="417" t="s">
        <v>14166</v>
      </c>
      <c r="E10481" s="391">
        <v>1.5</v>
      </c>
      <c r="F10481" s="418">
        <v>44214</v>
      </c>
      <c r="G10481" s="417" t="s">
        <v>2283</v>
      </c>
      <c r="I10481" s="379">
        <f t="shared" ca="1" si="564"/>
        <v>-357</v>
      </c>
      <c r="J10481" s="379">
        <f t="shared" ca="1" si="565"/>
        <v>-247</v>
      </c>
      <c r="K10481" s="391" t="str">
        <f t="shared" ca="1" si="566"/>
        <v>68,86</v>
      </c>
    </row>
    <row r="10482" spans="1:11">
      <c r="A10482" s="417" t="s">
        <v>2155</v>
      </c>
      <c r="B10482" s="417" t="s">
        <v>14167</v>
      </c>
      <c r="C10482" s="417" t="s">
        <v>2281</v>
      </c>
      <c r="D10482" s="417" t="s">
        <v>14168</v>
      </c>
      <c r="E10482" s="391">
        <v>1.21</v>
      </c>
      <c r="F10482" s="418">
        <v>44214</v>
      </c>
      <c r="G10482" s="417" t="s">
        <v>2286</v>
      </c>
      <c r="I10482" s="379">
        <f t="shared" ca="1" si="564"/>
        <v>-357</v>
      </c>
      <c r="J10482" s="379">
        <f t="shared" ca="1" si="565"/>
        <v>-247</v>
      </c>
      <c r="K10482" s="391" t="str">
        <f t="shared" ca="1" si="566"/>
        <v>69,36</v>
      </c>
    </row>
    <row r="10483" spans="1:11">
      <c r="A10483" s="417" t="s">
        <v>2155</v>
      </c>
      <c r="B10483" s="417" t="s">
        <v>14169</v>
      </c>
      <c r="C10483" s="417" t="s">
        <v>2281</v>
      </c>
      <c r="D10483" s="417" t="s">
        <v>14170</v>
      </c>
      <c r="E10483" s="391">
        <v>2</v>
      </c>
      <c r="F10483" s="418">
        <v>44214</v>
      </c>
      <c r="G10483" s="417" t="s">
        <v>2283</v>
      </c>
      <c r="I10483" s="379">
        <f t="shared" ca="1" si="564"/>
        <v>-357</v>
      </c>
      <c r="J10483" s="379">
        <f t="shared" ca="1" si="565"/>
        <v>-247</v>
      </c>
      <c r="K10483" s="391" t="str">
        <f t="shared" ca="1" si="566"/>
        <v>69,86</v>
      </c>
    </row>
    <row r="10484" spans="1:11">
      <c r="A10484" s="417" t="s">
        <v>2155</v>
      </c>
      <c r="B10484" s="417" t="s">
        <v>7228</v>
      </c>
      <c r="C10484" s="417" t="s">
        <v>2281</v>
      </c>
      <c r="D10484" s="417" t="s">
        <v>14171</v>
      </c>
      <c r="E10484" s="391">
        <v>1.6</v>
      </c>
      <c r="F10484" s="418">
        <v>44214</v>
      </c>
      <c r="G10484" s="417" t="s">
        <v>2286</v>
      </c>
      <c r="I10484" s="379">
        <f t="shared" ca="1" si="564"/>
        <v>-357</v>
      </c>
      <c r="J10484" s="379">
        <f t="shared" ca="1" si="565"/>
        <v>-247</v>
      </c>
      <c r="K10484" s="391" t="str">
        <f t="shared" ca="1" si="566"/>
        <v>70,36</v>
      </c>
    </row>
    <row r="10485" spans="1:11">
      <c r="A10485" s="417" t="s">
        <v>2155</v>
      </c>
      <c r="B10485" s="417" t="s">
        <v>14172</v>
      </c>
      <c r="C10485" s="417" t="s">
        <v>2281</v>
      </c>
      <c r="D10485" s="417" t="s">
        <v>14173</v>
      </c>
      <c r="E10485" s="391">
        <v>2</v>
      </c>
      <c r="F10485" s="418">
        <v>44214</v>
      </c>
      <c r="G10485" s="417" t="s">
        <v>2283</v>
      </c>
      <c r="I10485" s="379">
        <f t="shared" ca="1" si="564"/>
        <v>-357</v>
      </c>
      <c r="J10485" s="379">
        <f t="shared" ca="1" si="565"/>
        <v>-247</v>
      </c>
      <c r="K10485" s="391" t="str">
        <f t="shared" ca="1" si="566"/>
        <v>70,86</v>
      </c>
    </row>
    <row r="10486" spans="1:11">
      <c r="A10486" s="417" t="s">
        <v>2155</v>
      </c>
      <c r="B10486" s="417" t="s">
        <v>14174</v>
      </c>
      <c r="C10486" s="417" t="s">
        <v>2281</v>
      </c>
      <c r="D10486" s="417" t="s">
        <v>14175</v>
      </c>
      <c r="E10486" s="391">
        <v>0.4</v>
      </c>
      <c r="F10486" s="418">
        <v>44214</v>
      </c>
      <c r="G10486" s="417" t="s">
        <v>2283</v>
      </c>
      <c r="I10486" s="379">
        <f t="shared" ca="1" si="564"/>
        <v>-357</v>
      </c>
      <c r="J10486" s="379">
        <f t="shared" ca="1" si="565"/>
        <v>-247</v>
      </c>
      <c r="K10486" s="391" t="str">
        <f t="shared" ca="1" si="566"/>
        <v>71,86</v>
      </c>
    </row>
    <row r="10487" spans="1:11">
      <c r="A10487" s="417" t="s">
        <v>2155</v>
      </c>
      <c r="B10487" s="417" t="s">
        <v>14176</v>
      </c>
      <c r="C10487" s="417" t="s">
        <v>2281</v>
      </c>
      <c r="D10487" s="417" t="s">
        <v>14177</v>
      </c>
      <c r="E10487" s="391">
        <v>0.49</v>
      </c>
      <c r="F10487" s="418">
        <v>44214</v>
      </c>
      <c r="G10487" s="417" t="s">
        <v>2283</v>
      </c>
      <c r="I10487" s="379">
        <f t="shared" ca="1" si="564"/>
        <v>-357</v>
      </c>
      <c r="J10487" s="379">
        <f t="shared" ca="1" si="565"/>
        <v>-247</v>
      </c>
      <c r="K10487" s="391" t="str">
        <f t="shared" ca="1" si="566"/>
        <v>72,86</v>
      </c>
    </row>
    <row r="10488" spans="1:11">
      <c r="A10488" s="417" t="s">
        <v>2155</v>
      </c>
      <c r="B10488" s="417" t="s">
        <v>14178</v>
      </c>
      <c r="C10488" s="417" t="s">
        <v>2281</v>
      </c>
      <c r="D10488" s="417" t="s">
        <v>14179</v>
      </c>
      <c r="E10488" s="391">
        <v>0.3</v>
      </c>
      <c r="F10488" s="418">
        <v>44214</v>
      </c>
      <c r="G10488" s="417" t="s">
        <v>2283</v>
      </c>
      <c r="I10488" s="379">
        <f t="shared" ca="1" si="564"/>
        <v>-357</v>
      </c>
      <c r="J10488" s="379">
        <f t="shared" ca="1" si="565"/>
        <v>-247</v>
      </c>
      <c r="K10488" s="391" t="str">
        <f t="shared" ca="1" si="566"/>
        <v>73,86</v>
      </c>
    </row>
    <row r="10489" spans="1:11">
      <c r="A10489" s="417" t="s">
        <v>2155</v>
      </c>
      <c r="B10489" s="417" t="s">
        <v>14180</v>
      </c>
      <c r="C10489" s="417" t="s">
        <v>2281</v>
      </c>
      <c r="D10489" s="417" t="s">
        <v>14181</v>
      </c>
      <c r="E10489" s="391">
        <v>0.1</v>
      </c>
      <c r="F10489" s="418">
        <v>44214</v>
      </c>
      <c r="G10489" s="417" t="s">
        <v>2283</v>
      </c>
      <c r="I10489" s="379">
        <f t="shared" ca="1" si="564"/>
        <v>-357</v>
      </c>
      <c r="J10489" s="379">
        <f t="shared" ca="1" si="565"/>
        <v>-247</v>
      </c>
      <c r="K10489" s="391" t="str">
        <f t="shared" ca="1" si="566"/>
        <v>74,86</v>
      </c>
    </row>
    <row r="10490" spans="1:11">
      <c r="A10490" s="417" t="s">
        <v>2155</v>
      </c>
      <c r="B10490" s="417" t="s">
        <v>18705</v>
      </c>
      <c r="C10490" s="417" t="s">
        <v>2281</v>
      </c>
      <c r="D10490" s="417" t="s">
        <v>18706</v>
      </c>
      <c r="E10490" s="391">
        <v>0.14000000000000001</v>
      </c>
      <c r="F10490" s="418">
        <v>44214</v>
      </c>
      <c r="G10490" s="417" t="s">
        <v>2283</v>
      </c>
      <c r="I10490" s="379">
        <f t="shared" ca="1" si="564"/>
        <v>-357</v>
      </c>
      <c r="J10490" s="379">
        <f t="shared" ca="1" si="565"/>
        <v>-247</v>
      </c>
      <c r="K10490" s="391" t="str">
        <f t="shared" ca="1" si="566"/>
        <v>76,86</v>
      </c>
    </row>
    <row r="10491" spans="1:11">
      <c r="A10491" s="417" t="s">
        <v>2155</v>
      </c>
      <c r="B10491" s="417" t="s">
        <v>18052</v>
      </c>
      <c r="C10491" s="417" t="s">
        <v>2281</v>
      </c>
      <c r="D10491" s="417" t="s">
        <v>8845</v>
      </c>
      <c r="E10491" s="391">
        <v>7.5</v>
      </c>
      <c r="F10491" s="418">
        <v>44249</v>
      </c>
      <c r="G10491" s="417" t="s">
        <v>2283</v>
      </c>
      <c r="I10491" s="379">
        <f t="shared" ca="1" si="564"/>
        <v>-322</v>
      </c>
      <c r="J10491" s="379">
        <f t="shared" ca="1" si="565"/>
        <v>-224</v>
      </c>
      <c r="K10491" s="391" t="str">
        <f t="shared" ca="1" si="566"/>
        <v>62,93</v>
      </c>
    </row>
    <row r="10492" spans="1:11">
      <c r="A10492" s="417" t="s">
        <v>2155</v>
      </c>
      <c r="B10492" s="417" t="s">
        <v>18053</v>
      </c>
      <c r="C10492" s="417" t="s">
        <v>2281</v>
      </c>
      <c r="D10492" s="417" t="s">
        <v>8847</v>
      </c>
      <c r="E10492" s="391">
        <v>3.13</v>
      </c>
      <c r="F10492" s="418">
        <v>44249</v>
      </c>
      <c r="G10492" s="417" t="s">
        <v>2283</v>
      </c>
      <c r="I10492" s="379">
        <f t="shared" ca="1" si="564"/>
        <v>-322</v>
      </c>
      <c r="J10492" s="379">
        <f t="shared" ca="1" si="565"/>
        <v>-224</v>
      </c>
      <c r="K10492" s="391" t="str">
        <f t="shared" ca="1" si="566"/>
        <v>63,93</v>
      </c>
    </row>
    <row r="10493" spans="1:11">
      <c r="A10493" s="417" t="s">
        <v>2155</v>
      </c>
      <c r="B10493" s="417" t="s">
        <v>14182</v>
      </c>
      <c r="C10493" s="417" t="s">
        <v>2281</v>
      </c>
      <c r="D10493" s="417" t="s">
        <v>8849</v>
      </c>
      <c r="E10493" s="391">
        <v>6.27</v>
      </c>
      <c r="F10493" s="418">
        <v>44249</v>
      </c>
      <c r="G10493" s="417" t="s">
        <v>2283</v>
      </c>
      <c r="I10493" s="379">
        <f t="shared" ca="1" si="564"/>
        <v>-322</v>
      </c>
      <c r="J10493" s="379">
        <f t="shared" ca="1" si="565"/>
        <v>-224</v>
      </c>
      <c r="K10493" s="391" t="str">
        <f t="shared" ca="1" si="566"/>
        <v>64,93</v>
      </c>
    </row>
    <row r="10494" spans="1:11">
      <c r="A10494" s="417" t="s">
        <v>2155</v>
      </c>
      <c r="B10494" s="417" t="s">
        <v>14183</v>
      </c>
      <c r="C10494" s="417" t="s">
        <v>2281</v>
      </c>
      <c r="D10494" s="417" t="s">
        <v>8851</v>
      </c>
      <c r="E10494" s="391">
        <v>5.54</v>
      </c>
      <c r="F10494" s="418">
        <v>44249</v>
      </c>
      <c r="G10494" s="417" t="s">
        <v>2283</v>
      </c>
      <c r="I10494" s="379">
        <f t="shared" ca="1" si="564"/>
        <v>-322</v>
      </c>
      <c r="J10494" s="379">
        <f t="shared" ca="1" si="565"/>
        <v>-224</v>
      </c>
      <c r="K10494" s="391" t="str">
        <f t="shared" ca="1" si="566"/>
        <v>65,93</v>
      </c>
    </row>
    <row r="10495" spans="1:11">
      <c r="A10495" s="417" t="s">
        <v>2155</v>
      </c>
      <c r="B10495" s="417" t="s">
        <v>14184</v>
      </c>
      <c r="C10495" s="417" t="s">
        <v>2281</v>
      </c>
      <c r="D10495" s="417" t="s">
        <v>8853</v>
      </c>
      <c r="E10495" s="391">
        <v>4.8499999999999996</v>
      </c>
      <c r="F10495" s="418">
        <v>44249</v>
      </c>
      <c r="G10495" s="417" t="s">
        <v>2283</v>
      </c>
      <c r="I10495" s="379">
        <f t="shared" ca="1" si="564"/>
        <v>-322</v>
      </c>
      <c r="J10495" s="379">
        <f t="shared" ca="1" si="565"/>
        <v>-224</v>
      </c>
      <c r="K10495" s="391" t="str">
        <f t="shared" ca="1" si="566"/>
        <v>66,93</v>
      </c>
    </row>
    <row r="10496" spans="1:11">
      <c r="A10496" s="417" t="s">
        <v>2155</v>
      </c>
      <c r="B10496" s="417" t="s">
        <v>14185</v>
      </c>
      <c r="C10496" s="417" t="s">
        <v>2281</v>
      </c>
      <c r="D10496" s="417" t="s">
        <v>8831</v>
      </c>
      <c r="E10496" s="391">
        <v>5</v>
      </c>
      <c r="F10496" s="418">
        <v>44249</v>
      </c>
      <c r="G10496" s="417" t="s">
        <v>2283</v>
      </c>
      <c r="I10496" s="379">
        <f t="shared" ca="1" si="564"/>
        <v>-322</v>
      </c>
      <c r="J10496" s="379">
        <f t="shared" ca="1" si="565"/>
        <v>-224</v>
      </c>
      <c r="K10496" s="391" t="str">
        <f t="shared" ca="1" si="566"/>
        <v>67,93</v>
      </c>
    </row>
    <row r="10497" spans="1:11">
      <c r="A10497" s="417" t="s">
        <v>2155</v>
      </c>
      <c r="B10497" s="417" t="s">
        <v>14186</v>
      </c>
      <c r="C10497" s="417" t="s">
        <v>2281</v>
      </c>
      <c r="D10497" s="417" t="s">
        <v>8833</v>
      </c>
      <c r="E10497" s="391">
        <v>4.41</v>
      </c>
      <c r="F10497" s="418">
        <v>44249</v>
      </c>
      <c r="G10497" s="417" t="s">
        <v>2283</v>
      </c>
      <c r="I10497" s="379">
        <f t="shared" ca="1" si="564"/>
        <v>-322</v>
      </c>
      <c r="J10497" s="379">
        <f t="shared" ca="1" si="565"/>
        <v>-224</v>
      </c>
      <c r="K10497" s="391" t="str">
        <f t="shared" ca="1" si="566"/>
        <v>68,93</v>
      </c>
    </row>
    <row r="10498" spans="1:11">
      <c r="A10498" s="417" t="s">
        <v>2155</v>
      </c>
      <c r="B10498" s="417" t="s">
        <v>14187</v>
      </c>
      <c r="C10498" s="417" t="s">
        <v>2281</v>
      </c>
      <c r="D10498" s="417" t="s">
        <v>14188</v>
      </c>
      <c r="E10498" s="391">
        <v>3.36</v>
      </c>
      <c r="F10498" s="418">
        <v>44249</v>
      </c>
      <c r="G10498" s="417" t="s">
        <v>2283</v>
      </c>
      <c r="I10498" s="379">
        <f t="shared" ca="1" si="564"/>
        <v>-322</v>
      </c>
      <c r="J10498" s="379">
        <f t="shared" ca="1" si="565"/>
        <v>-224</v>
      </c>
      <c r="K10498" s="391" t="str">
        <f t="shared" ca="1" si="566"/>
        <v>69,93</v>
      </c>
    </row>
    <row r="10499" spans="1:11">
      <c r="A10499" s="417" t="s">
        <v>2155</v>
      </c>
      <c r="B10499" s="417" t="s">
        <v>18054</v>
      </c>
      <c r="C10499" s="417" t="s">
        <v>2281</v>
      </c>
      <c r="D10499" s="417" t="s">
        <v>18055</v>
      </c>
      <c r="E10499" s="391">
        <v>2.65</v>
      </c>
      <c r="F10499" s="418">
        <v>44249</v>
      </c>
      <c r="G10499" s="417" t="s">
        <v>2283</v>
      </c>
      <c r="I10499" s="379">
        <f t="shared" ca="1" si="564"/>
        <v>-322</v>
      </c>
      <c r="J10499" s="379">
        <f t="shared" ca="1" si="565"/>
        <v>-224</v>
      </c>
      <c r="K10499" s="391" t="str">
        <f t="shared" ca="1" si="566"/>
        <v>70,93</v>
      </c>
    </row>
    <row r="10500" spans="1:11">
      <c r="A10500" s="417" t="s">
        <v>2155</v>
      </c>
      <c r="B10500" s="417" t="s">
        <v>17515</v>
      </c>
      <c r="C10500" s="417" t="s">
        <v>2281</v>
      </c>
      <c r="D10500" s="417" t="s">
        <v>17516</v>
      </c>
      <c r="E10500" s="391">
        <v>2.23</v>
      </c>
      <c r="F10500" s="418">
        <v>44249</v>
      </c>
      <c r="G10500" s="417" t="s">
        <v>2283</v>
      </c>
      <c r="I10500" s="379">
        <f t="shared" ca="1" si="564"/>
        <v>-322</v>
      </c>
      <c r="J10500" s="379">
        <f t="shared" ca="1" si="565"/>
        <v>-224</v>
      </c>
      <c r="K10500" s="391" t="str">
        <f t="shared" ca="1" si="566"/>
        <v>71,93</v>
      </c>
    </row>
    <row r="10501" spans="1:11">
      <c r="A10501" s="417" t="s">
        <v>2155</v>
      </c>
      <c r="B10501" s="417" t="s">
        <v>17517</v>
      </c>
      <c r="C10501" s="417" t="s">
        <v>2281</v>
      </c>
      <c r="D10501" s="417" t="s">
        <v>17518</v>
      </c>
      <c r="E10501" s="391">
        <v>0.42</v>
      </c>
      <c r="F10501" s="418">
        <v>44249</v>
      </c>
      <c r="G10501" s="417" t="s">
        <v>2283</v>
      </c>
      <c r="I10501" s="379">
        <f t="shared" ca="1" si="564"/>
        <v>-322</v>
      </c>
      <c r="J10501" s="379">
        <f t="shared" ca="1" si="565"/>
        <v>-224</v>
      </c>
      <c r="K10501" s="391" t="str">
        <f t="shared" ca="1" si="566"/>
        <v>72,93</v>
      </c>
    </row>
    <row r="10502" spans="1:11">
      <c r="A10502" s="417" t="s">
        <v>2155</v>
      </c>
      <c r="B10502" s="417" t="s">
        <v>14189</v>
      </c>
      <c r="C10502" s="417" t="s">
        <v>2281</v>
      </c>
      <c r="D10502" s="417" t="s">
        <v>14190</v>
      </c>
      <c r="E10502" s="391">
        <v>1.25</v>
      </c>
      <c r="F10502" s="418">
        <v>44249</v>
      </c>
      <c r="G10502" s="417" t="s">
        <v>2283</v>
      </c>
      <c r="I10502" s="379">
        <f t="shared" ca="1" si="564"/>
        <v>-322</v>
      </c>
      <c r="J10502" s="379">
        <f t="shared" ca="1" si="565"/>
        <v>-224</v>
      </c>
      <c r="K10502" s="391" t="str">
        <f t="shared" ca="1" si="566"/>
        <v>73,93</v>
      </c>
    </row>
    <row r="10503" spans="1:11">
      <c r="A10503" s="417" t="s">
        <v>2155</v>
      </c>
      <c r="B10503" s="417" t="s">
        <v>18707</v>
      </c>
      <c r="C10503" s="417" t="s">
        <v>2281</v>
      </c>
      <c r="D10503" s="417" t="s">
        <v>18708</v>
      </c>
      <c r="E10503" s="391">
        <v>1.3</v>
      </c>
      <c r="F10503" s="418">
        <v>44249</v>
      </c>
      <c r="G10503" s="417" t="s">
        <v>2283</v>
      </c>
      <c r="I10503" s="379">
        <f t="shared" ca="1" si="564"/>
        <v>-322</v>
      </c>
      <c r="J10503" s="379">
        <f t="shared" ca="1" si="565"/>
        <v>-224</v>
      </c>
      <c r="K10503" s="391" t="str">
        <f t="shared" ca="1" si="566"/>
        <v>74,93</v>
      </c>
    </row>
    <row r="10504" spans="1:11">
      <c r="A10504" s="417" t="s">
        <v>2155</v>
      </c>
      <c r="B10504" s="417" t="s">
        <v>18709</v>
      </c>
      <c r="C10504" s="417" t="s">
        <v>2281</v>
      </c>
      <c r="D10504" s="417" t="s">
        <v>18710</v>
      </c>
      <c r="E10504" s="391">
        <v>0.95</v>
      </c>
      <c r="F10504" s="418">
        <v>44249</v>
      </c>
      <c r="G10504" s="417" t="s">
        <v>2283</v>
      </c>
      <c r="I10504" s="379">
        <f t="shared" ca="1" si="564"/>
        <v>-322</v>
      </c>
      <c r="J10504" s="379">
        <f t="shared" ca="1" si="565"/>
        <v>-224</v>
      </c>
      <c r="K10504" s="391" t="str">
        <f t="shared" ca="1" si="566"/>
        <v>75,93</v>
      </c>
    </row>
    <row r="10505" spans="1:11">
      <c r="A10505" s="417" t="s">
        <v>2155</v>
      </c>
      <c r="B10505" s="417" t="s">
        <v>17519</v>
      </c>
      <c r="C10505" s="417" t="s">
        <v>2281</v>
      </c>
      <c r="D10505" s="417" t="s">
        <v>3605</v>
      </c>
      <c r="E10505" s="391">
        <v>4.38</v>
      </c>
      <c r="F10505" s="418">
        <v>44270</v>
      </c>
      <c r="G10505" s="417" t="s">
        <v>2283</v>
      </c>
      <c r="I10505" s="379">
        <f t="shared" ca="1" si="564"/>
        <v>-301</v>
      </c>
      <c r="J10505" s="379">
        <f t="shared" ca="1" si="565"/>
        <v>-209</v>
      </c>
      <c r="K10505" s="391" t="str">
        <f t="shared" ca="1" si="566"/>
        <v>67,00</v>
      </c>
    </row>
    <row r="10506" spans="1:11">
      <c r="A10506" s="417" t="s">
        <v>2155</v>
      </c>
      <c r="B10506" s="417" t="s">
        <v>18711</v>
      </c>
      <c r="C10506" s="417" t="s">
        <v>2281</v>
      </c>
      <c r="D10506" s="417" t="s">
        <v>3613</v>
      </c>
      <c r="E10506" s="391">
        <v>2.15</v>
      </c>
      <c r="F10506" s="418">
        <v>44270</v>
      </c>
      <c r="G10506" s="417" t="s">
        <v>2283</v>
      </c>
      <c r="I10506" s="379">
        <f t="shared" ref="I10506:I10569" ca="1" si="567">IF(F10506&lt;&gt;"",F10506-$I$199,"")</f>
        <v>-301</v>
      </c>
      <c r="J10506" s="379">
        <f t="shared" ref="J10506:J10569" ca="1" si="568">IF(I10506&lt;&gt;"",NETWORKDAYS($I$199,F10506-1,$N$201:$N$224),"")</f>
        <v>-209</v>
      </c>
      <c r="K10506" s="391" t="str">
        <f t="shared" ref="K10506:K10569" ca="1" si="569">IF(I10506&lt;&gt;"",RIGHT(D10506,LEN(D10506)-FIND(" ",D10506)),"")</f>
        <v>77,00</v>
      </c>
    </row>
    <row r="10507" spans="1:11">
      <c r="A10507" s="417" t="s">
        <v>2155</v>
      </c>
      <c r="B10507" s="417" t="s">
        <v>17520</v>
      </c>
      <c r="C10507" s="417" t="s">
        <v>2281</v>
      </c>
      <c r="D10507" s="417" t="s">
        <v>3585</v>
      </c>
      <c r="E10507" s="391">
        <v>1.1000000000000001</v>
      </c>
      <c r="F10507" s="418">
        <v>44270</v>
      </c>
      <c r="G10507" s="417" t="s">
        <v>2286</v>
      </c>
      <c r="I10507" s="379">
        <f t="shared" ca="1" si="567"/>
        <v>-301</v>
      </c>
      <c r="J10507" s="379">
        <f t="shared" ca="1" si="568"/>
        <v>-209</v>
      </c>
      <c r="K10507" s="391" t="str">
        <f t="shared" ca="1" si="569"/>
        <v>78,50</v>
      </c>
    </row>
    <row r="10508" spans="1:11">
      <c r="A10508" s="417" t="s">
        <v>2155</v>
      </c>
      <c r="B10508" s="417" t="s">
        <v>14191</v>
      </c>
      <c r="C10508" s="417" t="s">
        <v>2281</v>
      </c>
      <c r="D10508" s="417" t="s">
        <v>3593</v>
      </c>
      <c r="E10508" s="391">
        <v>6.3</v>
      </c>
      <c r="F10508" s="418">
        <v>44365</v>
      </c>
      <c r="G10508" s="417" t="s">
        <v>2286</v>
      </c>
      <c r="I10508" s="379">
        <f t="shared" ca="1" si="567"/>
        <v>-206</v>
      </c>
      <c r="J10508" s="379">
        <f t="shared" ca="1" si="568"/>
        <v>-144</v>
      </c>
      <c r="K10508" s="391" t="str">
        <f t="shared" ca="1" si="569"/>
        <v>70,50</v>
      </c>
    </row>
    <row r="10509" spans="1:11">
      <c r="A10509" s="417" t="s">
        <v>2155</v>
      </c>
      <c r="B10509" s="417" t="s">
        <v>14192</v>
      </c>
      <c r="C10509" s="417" t="s">
        <v>2281</v>
      </c>
      <c r="D10509" s="417" t="s">
        <v>3615</v>
      </c>
      <c r="E10509" s="391">
        <v>2.2999999999999998</v>
      </c>
      <c r="F10509" s="418">
        <v>44365</v>
      </c>
      <c r="G10509" s="417" t="s">
        <v>2283</v>
      </c>
      <c r="I10509" s="379">
        <f t="shared" ca="1" si="567"/>
        <v>-206</v>
      </c>
      <c r="J10509" s="379">
        <f t="shared" ca="1" si="568"/>
        <v>-144</v>
      </c>
      <c r="K10509" s="391" t="str">
        <f t="shared" ca="1" si="569"/>
        <v>81,00</v>
      </c>
    </row>
    <row r="10510" spans="1:11">
      <c r="A10510" s="417" t="s">
        <v>2155</v>
      </c>
      <c r="B10510" s="417" t="s">
        <v>14193</v>
      </c>
      <c r="C10510" s="417" t="s">
        <v>2281</v>
      </c>
      <c r="D10510" s="417" t="s">
        <v>14194</v>
      </c>
      <c r="E10510" s="391">
        <v>2.63</v>
      </c>
      <c r="F10510" s="418">
        <v>44393</v>
      </c>
      <c r="G10510" s="417" t="s">
        <v>2286</v>
      </c>
      <c r="I10510" s="379">
        <f t="shared" ca="1" si="567"/>
        <v>-178</v>
      </c>
      <c r="J10510" s="379">
        <f t="shared" ca="1" si="568"/>
        <v>-124</v>
      </c>
      <c r="K10510" s="391" t="str">
        <f t="shared" ca="1" si="569"/>
        <v>81,93</v>
      </c>
    </row>
    <row r="10511" spans="1:11">
      <c r="A10511" s="417" t="s">
        <v>2155</v>
      </c>
      <c r="B10511" s="417" t="s">
        <v>5735</v>
      </c>
      <c r="C10511" s="417" t="s">
        <v>2332</v>
      </c>
      <c r="D10511" s="417" t="s">
        <v>5692</v>
      </c>
      <c r="E10511" s="391">
        <v>0.4</v>
      </c>
      <c r="F10511" s="418">
        <v>44214</v>
      </c>
      <c r="G10511" s="417" t="s">
        <v>2286</v>
      </c>
      <c r="I10511" s="379">
        <f t="shared" ca="1" si="567"/>
        <v>-357</v>
      </c>
      <c r="J10511" s="379">
        <f t="shared" ca="1" si="568"/>
        <v>-247</v>
      </c>
      <c r="K10511" s="391" t="str">
        <f t="shared" ca="1" si="569"/>
        <v>36,86</v>
      </c>
    </row>
    <row r="10512" spans="1:11">
      <c r="A10512" s="417" t="s">
        <v>2155</v>
      </c>
      <c r="B10512" s="417" t="s">
        <v>5736</v>
      </c>
      <c r="C10512" s="417" t="s">
        <v>2332</v>
      </c>
      <c r="D10512" s="417" t="s">
        <v>2478</v>
      </c>
      <c r="E10512" s="391">
        <v>1.4</v>
      </c>
      <c r="F10512" s="418">
        <v>44214</v>
      </c>
      <c r="G10512" s="417" t="s">
        <v>2286</v>
      </c>
      <c r="I10512" s="379">
        <f t="shared" ca="1" si="567"/>
        <v>-357</v>
      </c>
      <c r="J10512" s="379">
        <f t="shared" ca="1" si="568"/>
        <v>-247</v>
      </c>
      <c r="K10512" s="391" t="str">
        <f t="shared" ca="1" si="569"/>
        <v>45,86</v>
      </c>
    </row>
    <row r="10513" spans="1:11">
      <c r="A10513" s="417" t="s">
        <v>2155</v>
      </c>
      <c r="B10513" s="417" t="s">
        <v>8834</v>
      </c>
      <c r="C10513" s="417" t="s">
        <v>2332</v>
      </c>
      <c r="D10513" s="417" t="s">
        <v>14195</v>
      </c>
      <c r="E10513" s="391">
        <v>0.03</v>
      </c>
      <c r="F10513" s="418">
        <v>44214</v>
      </c>
      <c r="G10513" s="417" t="s">
        <v>2286</v>
      </c>
      <c r="I10513" s="379">
        <f t="shared" ca="1" si="567"/>
        <v>-357</v>
      </c>
      <c r="J10513" s="379">
        <f t="shared" ca="1" si="568"/>
        <v>-247</v>
      </c>
      <c r="K10513" s="391" t="str">
        <f t="shared" ca="1" si="569"/>
        <v>57,86</v>
      </c>
    </row>
    <row r="10514" spans="1:11">
      <c r="A10514" s="417" t="s">
        <v>2155</v>
      </c>
      <c r="B10514" s="417" t="s">
        <v>8836</v>
      </c>
      <c r="C10514" s="417" t="s">
        <v>2332</v>
      </c>
      <c r="D10514" s="417" t="s">
        <v>14196</v>
      </c>
      <c r="E10514" s="391">
        <v>0.26</v>
      </c>
      <c r="F10514" s="418">
        <v>44214</v>
      </c>
      <c r="G10514" s="417" t="s">
        <v>2286</v>
      </c>
      <c r="I10514" s="379">
        <f t="shared" ca="1" si="567"/>
        <v>-357</v>
      </c>
      <c r="J10514" s="379">
        <f t="shared" ca="1" si="568"/>
        <v>-247</v>
      </c>
      <c r="K10514" s="391" t="str">
        <f t="shared" ca="1" si="569"/>
        <v>58,86</v>
      </c>
    </row>
    <row r="10515" spans="1:11">
      <c r="A10515" s="417" t="s">
        <v>2155</v>
      </c>
      <c r="B10515" s="417" t="s">
        <v>8838</v>
      </c>
      <c r="C10515" s="417" t="s">
        <v>2332</v>
      </c>
      <c r="D10515" s="417" t="s">
        <v>14197</v>
      </c>
      <c r="E10515" s="391">
        <v>0.05</v>
      </c>
      <c r="F10515" s="418">
        <v>44214</v>
      </c>
      <c r="G10515" s="417" t="s">
        <v>2286</v>
      </c>
      <c r="I10515" s="379">
        <f t="shared" ca="1" si="567"/>
        <v>-357</v>
      </c>
      <c r="J10515" s="379">
        <f t="shared" ca="1" si="568"/>
        <v>-247</v>
      </c>
      <c r="K10515" s="391" t="str">
        <f t="shared" ca="1" si="569"/>
        <v>59,86</v>
      </c>
    </row>
    <row r="10516" spans="1:11">
      <c r="A10516" s="417" t="s">
        <v>2155</v>
      </c>
      <c r="B10516" s="417" t="s">
        <v>8840</v>
      </c>
      <c r="C10516" s="417" t="s">
        <v>2332</v>
      </c>
      <c r="D10516" s="417" t="s">
        <v>14198</v>
      </c>
      <c r="E10516" s="391">
        <v>0.05</v>
      </c>
      <c r="F10516" s="418">
        <v>44214</v>
      </c>
      <c r="G10516" s="417" t="s">
        <v>2286</v>
      </c>
      <c r="I10516" s="379">
        <f t="shared" ca="1" si="567"/>
        <v>-357</v>
      </c>
      <c r="J10516" s="379">
        <f t="shared" ca="1" si="568"/>
        <v>-247</v>
      </c>
      <c r="K10516" s="391" t="str">
        <f t="shared" ca="1" si="569"/>
        <v>60,86</v>
      </c>
    </row>
    <row r="10517" spans="1:11">
      <c r="A10517" s="417" t="s">
        <v>2155</v>
      </c>
      <c r="B10517" s="417" t="s">
        <v>8842</v>
      </c>
      <c r="C10517" s="417" t="s">
        <v>2332</v>
      </c>
      <c r="D10517" s="417" t="s">
        <v>14199</v>
      </c>
      <c r="E10517" s="391">
        <v>7.0000000000000007E-2</v>
      </c>
      <c r="F10517" s="418">
        <v>44214</v>
      </c>
      <c r="G10517" s="417" t="s">
        <v>2286</v>
      </c>
      <c r="I10517" s="379">
        <f t="shared" ca="1" si="567"/>
        <v>-357</v>
      </c>
      <c r="J10517" s="379">
        <f t="shared" ca="1" si="568"/>
        <v>-247</v>
      </c>
      <c r="K10517" s="391" t="str">
        <f t="shared" ca="1" si="569"/>
        <v>61,86</v>
      </c>
    </row>
    <row r="10518" spans="1:11">
      <c r="A10518" s="417" t="s">
        <v>2155</v>
      </c>
      <c r="B10518" s="417" t="s">
        <v>14200</v>
      </c>
      <c r="C10518" s="417" t="s">
        <v>2332</v>
      </c>
      <c r="D10518" s="417" t="s">
        <v>14156</v>
      </c>
      <c r="E10518" s="391">
        <v>7.0000000000000007E-2</v>
      </c>
      <c r="F10518" s="418">
        <v>44214</v>
      </c>
      <c r="G10518" s="417" t="s">
        <v>2286</v>
      </c>
      <c r="I10518" s="379">
        <f t="shared" ca="1" si="567"/>
        <v>-357</v>
      </c>
      <c r="J10518" s="379">
        <f t="shared" ca="1" si="568"/>
        <v>-247</v>
      </c>
      <c r="K10518" s="391" t="str">
        <f t="shared" ca="1" si="569"/>
        <v>62,36</v>
      </c>
    </row>
    <row r="10519" spans="1:11">
      <c r="A10519" s="417" t="s">
        <v>2155</v>
      </c>
      <c r="B10519" s="417" t="s">
        <v>8844</v>
      </c>
      <c r="C10519" s="417" t="s">
        <v>2332</v>
      </c>
      <c r="D10519" s="417" t="s">
        <v>14158</v>
      </c>
      <c r="E10519" s="391">
        <v>7.0000000000000007E-2</v>
      </c>
      <c r="F10519" s="418">
        <v>44214</v>
      </c>
      <c r="G10519" s="417" t="s">
        <v>2286</v>
      </c>
      <c r="I10519" s="379">
        <f t="shared" ca="1" si="567"/>
        <v>-357</v>
      </c>
      <c r="J10519" s="379">
        <f t="shared" ca="1" si="568"/>
        <v>-247</v>
      </c>
      <c r="K10519" s="391" t="str">
        <f t="shared" ca="1" si="569"/>
        <v>62,86</v>
      </c>
    </row>
    <row r="10520" spans="1:11">
      <c r="A10520" s="417" t="s">
        <v>2155</v>
      </c>
      <c r="B10520" s="417" t="s">
        <v>8846</v>
      </c>
      <c r="C10520" s="417" t="s">
        <v>2332</v>
      </c>
      <c r="D10520" s="417" t="s">
        <v>14201</v>
      </c>
      <c r="E10520" s="391">
        <v>0.1</v>
      </c>
      <c r="F10520" s="418">
        <v>44214</v>
      </c>
      <c r="G10520" s="417" t="s">
        <v>2286</v>
      </c>
      <c r="I10520" s="379">
        <f t="shared" ca="1" si="567"/>
        <v>-357</v>
      </c>
      <c r="J10520" s="379">
        <f t="shared" ca="1" si="568"/>
        <v>-247</v>
      </c>
      <c r="K10520" s="391" t="str">
        <f t="shared" ca="1" si="569"/>
        <v>63,86</v>
      </c>
    </row>
    <row r="10521" spans="1:11">
      <c r="A10521" s="417" t="s">
        <v>2155</v>
      </c>
      <c r="B10521" s="417" t="s">
        <v>8848</v>
      </c>
      <c r="C10521" s="417" t="s">
        <v>2332</v>
      </c>
      <c r="D10521" s="417" t="s">
        <v>14160</v>
      </c>
      <c r="E10521" s="391">
        <v>0.1</v>
      </c>
      <c r="F10521" s="418">
        <v>44214</v>
      </c>
      <c r="G10521" s="417" t="s">
        <v>2286</v>
      </c>
      <c r="I10521" s="379">
        <f t="shared" ca="1" si="567"/>
        <v>-357</v>
      </c>
      <c r="J10521" s="379">
        <f t="shared" ca="1" si="568"/>
        <v>-247</v>
      </c>
      <c r="K10521" s="391" t="str">
        <f t="shared" ca="1" si="569"/>
        <v>64,86</v>
      </c>
    </row>
    <row r="10522" spans="1:11">
      <c r="A10522" s="417" t="s">
        <v>2155</v>
      </c>
      <c r="B10522" s="417" t="s">
        <v>8850</v>
      </c>
      <c r="C10522" s="417" t="s">
        <v>2332</v>
      </c>
      <c r="D10522" s="417" t="s">
        <v>14162</v>
      </c>
      <c r="E10522" s="391">
        <v>0.19</v>
      </c>
      <c r="F10522" s="418">
        <v>44214</v>
      </c>
      <c r="G10522" s="417" t="s">
        <v>2286</v>
      </c>
      <c r="I10522" s="379">
        <f t="shared" ca="1" si="567"/>
        <v>-357</v>
      </c>
      <c r="J10522" s="379">
        <f t="shared" ca="1" si="568"/>
        <v>-247</v>
      </c>
      <c r="K10522" s="391" t="str">
        <f t="shared" ca="1" si="569"/>
        <v>65,86</v>
      </c>
    </row>
    <row r="10523" spans="1:11">
      <c r="A10523" s="417" t="s">
        <v>2155</v>
      </c>
      <c r="B10523" s="417" t="s">
        <v>8852</v>
      </c>
      <c r="C10523" s="417" t="s">
        <v>2332</v>
      </c>
      <c r="D10523" s="417" t="s">
        <v>14164</v>
      </c>
      <c r="E10523" s="391">
        <v>0.19</v>
      </c>
      <c r="F10523" s="418">
        <v>44214</v>
      </c>
      <c r="G10523" s="417" t="s">
        <v>2286</v>
      </c>
      <c r="I10523" s="379">
        <f t="shared" ca="1" si="567"/>
        <v>-357</v>
      </c>
      <c r="J10523" s="379">
        <f t="shared" ca="1" si="568"/>
        <v>-247</v>
      </c>
      <c r="K10523" s="391" t="str">
        <f t="shared" ca="1" si="569"/>
        <v>66,86</v>
      </c>
    </row>
    <row r="10524" spans="1:11">
      <c r="A10524" s="417" t="s">
        <v>2155</v>
      </c>
      <c r="B10524" s="417" t="s">
        <v>14202</v>
      </c>
      <c r="C10524" s="417" t="s">
        <v>2332</v>
      </c>
      <c r="D10524" s="417" t="s">
        <v>14165</v>
      </c>
      <c r="E10524" s="391">
        <v>2.42</v>
      </c>
      <c r="F10524" s="418">
        <v>44214</v>
      </c>
      <c r="G10524" s="417" t="s">
        <v>2286</v>
      </c>
      <c r="I10524" s="379">
        <f t="shared" ca="1" si="567"/>
        <v>-357</v>
      </c>
      <c r="J10524" s="379">
        <f t="shared" ca="1" si="568"/>
        <v>-247</v>
      </c>
      <c r="K10524" s="391" t="str">
        <f t="shared" ca="1" si="569"/>
        <v>67,86</v>
      </c>
    </row>
    <row r="10525" spans="1:11">
      <c r="A10525" s="417" t="s">
        <v>2155</v>
      </c>
      <c r="B10525" s="417" t="s">
        <v>14203</v>
      </c>
      <c r="C10525" s="417" t="s">
        <v>2332</v>
      </c>
      <c r="D10525" s="417" t="s">
        <v>14166</v>
      </c>
      <c r="E10525" s="391">
        <v>0.83</v>
      </c>
      <c r="F10525" s="418">
        <v>44214</v>
      </c>
      <c r="G10525" s="417" t="s">
        <v>2286</v>
      </c>
      <c r="I10525" s="379">
        <f t="shared" ca="1" si="567"/>
        <v>-357</v>
      </c>
      <c r="J10525" s="379">
        <f t="shared" ca="1" si="568"/>
        <v>-247</v>
      </c>
      <c r="K10525" s="391" t="str">
        <f t="shared" ca="1" si="569"/>
        <v>68,86</v>
      </c>
    </row>
    <row r="10526" spans="1:11">
      <c r="A10526" s="417" t="s">
        <v>2155</v>
      </c>
      <c r="B10526" s="417" t="s">
        <v>18712</v>
      </c>
      <c r="C10526" s="417" t="s">
        <v>2332</v>
      </c>
      <c r="D10526" s="417" t="s">
        <v>14168</v>
      </c>
      <c r="E10526" s="391">
        <v>0.98</v>
      </c>
      <c r="F10526" s="418">
        <v>44214</v>
      </c>
      <c r="G10526" s="417" t="s">
        <v>2286</v>
      </c>
      <c r="I10526" s="379">
        <f t="shared" ca="1" si="567"/>
        <v>-357</v>
      </c>
      <c r="J10526" s="379">
        <f t="shared" ca="1" si="568"/>
        <v>-247</v>
      </c>
      <c r="K10526" s="391" t="str">
        <f t="shared" ca="1" si="569"/>
        <v>69,36</v>
      </c>
    </row>
    <row r="10527" spans="1:11">
      <c r="A10527" s="417" t="s">
        <v>2155</v>
      </c>
      <c r="B10527" s="417" t="s">
        <v>17521</v>
      </c>
      <c r="C10527" s="417" t="s">
        <v>2332</v>
      </c>
      <c r="D10527" s="417" t="s">
        <v>14170</v>
      </c>
      <c r="E10527" s="391">
        <v>1.1299999999999999</v>
      </c>
      <c r="F10527" s="418">
        <v>44214</v>
      </c>
      <c r="G10527" s="417" t="s">
        <v>2286</v>
      </c>
      <c r="I10527" s="379">
        <f t="shared" ca="1" si="567"/>
        <v>-357</v>
      </c>
      <c r="J10527" s="379">
        <f t="shared" ca="1" si="568"/>
        <v>-247</v>
      </c>
      <c r="K10527" s="391" t="str">
        <f t="shared" ca="1" si="569"/>
        <v>69,86</v>
      </c>
    </row>
    <row r="10528" spans="1:11">
      <c r="A10528" s="417" t="s">
        <v>2155</v>
      </c>
      <c r="B10528" s="417" t="s">
        <v>14204</v>
      </c>
      <c r="C10528" s="417" t="s">
        <v>2332</v>
      </c>
      <c r="D10528" s="417" t="s">
        <v>14171</v>
      </c>
      <c r="E10528" s="391">
        <v>4.1500000000000004</v>
      </c>
      <c r="F10528" s="418">
        <v>44214</v>
      </c>
      <c r="G10528" s="417" t="s">
        <v>2286</v>
      </c>
      <c r="I10528" s="379">
        <f t="shared" ca="1" si="567"/>
        <v>-357</v>
      </c>
      <c r="J10528" s="379">
        <f t="shared" ca="1" si="568"/>
        <v>-247</v>
      </c>
      <c r="K10528" s="391" t="str">
        <f t="shared" ca="1" si="569"/>
        <v>70,36</v>
      </c>
    </row>
    <row r="10529" spans="1:11">
      <c r="A10529" s="417" t="s">
        <v>2155</v>
      </c>
      <c r="B10529" s="417" t="s">
        <v>18713</v>
      </c>
      <c r="C10529" s="417" t="s">
        <v>2332</v>
      </c>
      <c r="D10529" s="417" t="s">
        <v>14173</v>
      </c>
      <c r="E10529" s="391">
        <v>1.8</v>
      </c>
      <c r="F10529" s="418">
        <v>44214</v>
      </c>
      <c r="G10529" s="417" t="s">
        <v>2286</v>
      </c>
      <c r="I10529" s="379">
        <f t="shared" ca="1" si="567"/>
        <v>-357</v>
      </c>
      <c r="J10529" s="379">
        <f t="shared" ca="1" si="568"/>
        <v>-247</v>
      </c>
      <c r="K10529" s="391" t="str">
        <f t="shared" ca="1" si="569"/>
        <v>70,86</v>
      </c>
    </row>
    <row r="10530" spans="1:11">
      <c r="A10530" s="417" t="s">
        <v>2155</v>
      </c>
      <c r="B10530" s="417" t="s">
        <v>17522</v>
      </c>
      <c r="C10530" s="417" t="s">
        <v>2332</v>
      </c>
      <c r="D10530" s="417" t="s">
        <v>17523</v>
      </c>
      <c r="E10530" s="391">
        <v>0.77</v>
      </c>
      <c r="F10530" s="418">
        <v>44249</v>
      </c>
      <c r="G10530" s="417" t="s">
        <v>2286</v>
      </c>
      <c r="I10530" s="379">
        <f t="shared" ca="1" si="567"/>
        <v>-322</v>
      </c>
      <c r="J10530" s="379">
        <f t="shared" ca="1" si="568"/>
        <v>-224</v>
      </c>
      <c r="K10530" s="391" t="str">
        <f t="shared" ca="1" si="569"/>
        <v>56,93</v>
      </c>
    </row>
    <row r="10531" spans="1:11">
      <c r="A10531" s="417" t="s">
        <v>2155</v>
      </c>
      <c r="B10531" s="417" t="s">
        <v>14205</v>
      </c>
      <c r="C10531" s="417" t="s">
        <v>2332</v>
      </c>
      <c r="D10531" s="417" t="s">
        <v>8835</v>
      </c>
      <c r="E10531" s="391">
        <v>1</v>
      </c>
      <c r="F10531" s="418">
        <v>44249</v>
      </c>
      <c r="G10531" s="417" t="s">
        <v>2286</v>
      </c>
      <c r="I10531" s="379">
        <f t="shared" ca="1" si="567"/>
        <v>-322</v>
      </c>
      <c r="J10531" s="379">
        <f t="shared" ca="1" si="568"/>
        <v>-224</v>
      </c>
      <c r="K10531" s="391" t="str">
        <f t="shared" ca="1" si="569"/>
        <v>57,93</v>
      </c>
    </row>
    <row r="10532" spans="1:11">
      <c r="A10532" s="417" t="s">
        <v>2155</v>
      </c>
      <c r="B10532" s="417" t="s">
        <v>14206</v>
      </c>
      <c r="C10532" s="417" t="s">
        <v>2332</v>
      </c>
      <c r="D10532" s="417" t="s">
        <v>8837</v>
      </c>
      <c r="E10532" s="391">
        <v>0.22</v>
      </c>
      <c r="F10532" s="418">
        <v>44249</v>
      </c>
      <c r="G10532" s="417" t="s">
        <v>2286</v>
      </c>
      <c r="I10532" s="379">
        <f t="shared" ca="1" si="567"/>
        <v>-322</v>
      </c>
      <c r="J10532" s="379">
        <f t="shared" ca="1" si="568"/>
        <v>-224</v>
      </c>
      <c r="K10532" s="391" t="str">
        <f t="shared" ca="1" si="569"/>
        <v>58,93</v>
      </c>
    </row>
    <row r="10533" spans="1:11">
      <c r="A10533" s="417" t="s">
        <v>2155</v>
      </c>
      <c r="B10533" s="417" t="s">
        <v>14207</v>
      </c>
      <c r="C10533" s="417" t="s">
        <v>2332</v>
      </c>
      <c r="D10533" s="417" t="s">
        <v>8839</v>
      </c>
      <c r="E10533" s="391">
        <v>0.9</v>
      </c>
      <c r="F10533" s="418">
        <v>44249</v>
      </c>
      <c r="G10533" s="417" t="s">
        <v>2286</v>
      </c>
      <c r="I10533" s="379">
        <f t="shared" ca="1" si="567"/>
        <v>-322</v>
      </c>
      <c r="J10533" s="379">
        <f t="shared" ca="1" si="568"/>
        <v>-224</v>
      </c>
      <c r="K10533" s="391" t="str">
        <f t="shared" ca="1" si="569"/>
        <v>59,93</v>
      </c>
    </row>
    <row r="10534" spans="1:11">
      <c r="A10534" s="417" t="s">
        <v>2155</v>
      </c>
      <c r="B10534" s="417" t="s">
        <v>14208</v>
      </c>
      <c r="C10534" s="417" t="s">
        <v>2332</v>
      </c>
      <c r="D10534" s="417" t="s">
        <v>8841</v>
      </c>
      <c r="E10534" s="391">
        <v>0.5</v>
      </c>
      <c r="F10534" s="418">
        <v>44249</v>
      </c>
      <c r="G10534" s="417" t="s">
        <v>2286</v>
      </c>
      <c r="I10534" s="379">
        <f t="shared" ca="1" si="567"/>
        <v>-322</v>
      </c>
      <c r="J10534" s="379">
        <f t="shared" ca="1" si="568"/>
        <v>-224</v>
      </c>
      <c r="K10534" s="391" t="str">
        <f t="shared" ca="1" si="569"/>
        <v>60,93</v>
      </c>
    </row>
    <row r="10535" spans="1:11">
      <c r="A10535" s="417" t="s">
        <v>2155</v>
      </c>
      <c r="B10535" s="417" t="s">
        <v>14209</v>
      </c>
      <c r="C10535" s="417" t="s">
        <v>2332</v>
      </c>
      <c r="D10535" s="417" t="s">
        <v>8843</v>
      </c>
      <c r="E10535" s="391">
        <v>0.52</v>
      </c>
      <c r="F10535" s="418">
        <v>44249</v>
      </c>
      <c r="G10535" s="417" t="s">
        <v>2286</v>
      </c>
      <c r="I10535" s="379">
        <f t="shared" ca="1" si="567"/>
        <v>-322</v>
      </c>
      <c r="J10535" s="379">
        <f t="shared" ca="1" si="568"/>
        <v>-224</v>
      </c>
      <c r="K10535" s="391" t="str">
        <f t="shared" ca="1" si="569"/>
        <v>61,93</v>
      </c>
    </row>
    <row r="10536" spans="1:11">
      <c r="A10536" s="417" t="s">
        <v>2155</v>
      </c>
      <c r="B10536" s="417" t="s">
        <v>14210</v>
      </c>
      <c r="C10536" s="417" t="s">
        <v>2332</v>
      </c>
      <c r="D10536" s="417" t="s">
        <v>8845</v>
      </c>
      <c r="E10536" s="391">
        <v>0.8</v>
      </c>
      <c r="F10536" s="418">
        <v>44249</v>
      </c>
      <c r="G10536" s="417" t="s">
        <v>2286</v>
      </c>
      <c r="I10536" s="379">
        <f t="shared" ca="1" si="567"/>
        <v>-322</v>
      </c>
      <c r="J10536" s="379">
        <f t="shared" ca="1" si="568"/>
        <v>-224</v>
      </c>
      <c r="K10536" s="391" t="str">
        <f t="shared" ca="1" si="569"/>
        <v>62,93</v>
      </c>
    </row>
    <row r="10537" spans="1:11">
      <c r="A10537" s="417" t="s">
        <v>2155</v>
      </c>
      <c r="B10537" s="417" t="s">
        <v>14211</v>
      </c>
      <c r="C10537" s="417" t="s">
        <v>2332</v>
      </c>
      <c r="D10537" s="417" t="s">
        <v>8847</v>
      </c>
      <c r="E10537" s="391">
        <v>0.94</v>
      </c>
      <c r="F10537" s="418">
        <v>44249</v>
      </c>
      <c r="G10537" s="417" t="s">
        <v>2286</v>
      </c>
      <c r="I10537" s="379">
        <f t="shared" ca="1" si="567"/>
        <v>-322</v>
      </c>
      <c r="J10537" s="379">
        <f t="shared" ca="1" si="568"/>
        <v>-224</v>
      </c>
      <c r="K10537" s="391" t="str">
        <f t="shared" ca="1" si="569"/>
        <v>63,93</v>
      </c>
    </row>
    <row r="10538" spans="1:11">
      <c r="A10538" s="417" t="s">
        <v>2155</v>
      </c>
      <c r="B10538" s="417" t="s">
        <v>14212</v>
      </c>
      <c r="C10538" s="417" t="s">
        <v>2332</v>
      </c>
      <c r="D10538" s="417" t="s">
        <v>8849</v>
      </c>
      <c r="E10538" s="391">
        <v>1.18</v>
      </c>
      <c r="F10538" s="418">
        <v>44249</v>
      </c>
      <c r="G10538" s="417" t="s">
        <v>2286</v>
      </c>
      <c r="I10538" s="379">
        <f t="shared" ca="1" si="567"/>
        <v>-322</v>
      </c>
      <c r="J10538" s="379">
        <f t="shared" ca="1" si="568"/>
        <v>-224</v>
      </c>
      <c r="K10538" s="391" t="str">
        <f t="shared" ca="1" si="569"/>
        <v>64,93</v>
      </c>
    </row>
    <row r="10539" spans="1:11">
      <c r="A10539" s="417" t="s">
        <v>2155</v>
      </c>
      <c r="B10539" s="417" t="s">
        <v>14213</v>
      </c>
      <c r="C10539" s="417" t="s">
        <v>2332</v>
      </c>
      <c r="D10539" s="417" t="s">
        <v>8851</v>
      </c>
      <c r="E10539" s="391">
        <v>1.45</v>
      </c>
      <c r="F10539" s="418">
        <v>44249</v>
      </c>
      <c r="G10539" s="417" t="s">
        <v>2286</v>
      </c>
      <c r="I10539" s="379">
        <f t="shared" ca="1" si="567"/>
        <v>-322</v>
      </c>
      <c r="J10539" s="379">
        <f t="shared" ca="1" si="568"/>
        <v>-224</v>
      </c>
      <c r="K10539" s="391" t="str">
        <f t="shared" ca="1" si="569"/>
        <v>65,93</v>
      </c>
    </row>
    <row r="10540" spans="1:11">
      <c r="A10540" s="417" t="s">
        <v>2155</v>
      </c>
      <c r="B10540" s="417" t="s">
        <v>14214</v>
      </c>
      <c r="C10540" s="417" t="s">
        <v>2332</v>
      </c>
      <c r="D10540" s="417" t="s">
        <v>8853</v>
      </c>
      <c r="E10540" s="391">
        <v>1.97</v>
      </c>
      <c r="F10540" s="418">
        <v>44249</v>
      </c>
      <c r="G10540" s="417" t="s">
        <v>2286</v>
      </c>
      <c r="I10540" s="379">
        <f t="shared" ca="1" si="567"/>
        <v>-322</v>
      </c>
      <c r="J10540" s="379">
        <f t="shared" ca="1" si="568"/>
        <v>-224</v>
      </c>
      <c r="K10540" s="391" t="str">
        <f t="shared" ca="1" si="569"/>
        <v>66,93</v>
      </c>
    </row>
    <row r="10541" spans="1:11">
      <c r="A10541" s="417" t="s">
        <v>2155</v>
      </c>
      <c r="B10541" s="417" t="s">
        <v>18714</v>
      </c>
      <c r="C10541" s="417" t="s">
        <v>2332</v>
      </c>
      <c r="D10541" s="417" t="s">
        <v>8831</v>
      </c>
      <c r="E10541" s="391">
        <v>2.4900000000000002</v>
      </c>
      <c r="F10541" s="418">
        <v>44249</v>
      </c>
      <c r="G10541" s="417" t="s">
        <v>2286</v>
      </c>
      <c r="I10541" s="379">
        <f t="shared" ca="1" si="567"/>
        <v>-322</v>
      </c>
      <c r="J10541" s="379">
        <f t="shared" ca="1" si="568"/>
        <v>-224</v>
      </c>
      <c r="K10541" s="391" t="str">
        <f t="shared" ca="1" si="569"/>
        <v>67,93</v>
      </c>
    </row>
    <row r="10542" spans="1:11">
      <c r="A10542" s="417" t="s">
        <v>2155</v>
      </c>
      <c r="B10542" s="417" t="s">
        <v>18715</v>
      </c>
      <c r="C10542" s="417" t="s">
        <v>2332</v>
      </c>
      <c r="D10542" s="417" t="s">
        <v>8833</v>
      </c>
      <c r="E10542" s="391">
        <v>2.36</v>
      </c>
      <c r="F10542" s="418">
        <v>44249</v>
      </c>
      <c r="G10542" s="417" t="s">
        <v>2286</v>
      </c>
      <c r="I10542" s="379">
        <f t="shared" ca="1" si="567"/>
        <v>-322</v>
      </c>
      <c r="J10542" s="379">
        <f t="shared" ca="1" si="568"/>
        <v>-224</v>
      </c>
      <c r="K10542" s="391" t="str">
        <f t="shared" ca="1" si="569"/>
        <v>68,93</v>
      </c>
    </row>
    <row r="10543" spans="1:11">
      <c r="A10543" s="417" t="s">
        <v>2155</v>
      </c>
      <c r="B10543" s="417" t="s">
        <v>18716</v>
      </c>
      <c r="C10543" s="417" t="s">
        <v>2332</v>
      </c>
      <c r="D10543" s="417" t="s">
        <v>14188</v>
      </c>
      <c r="E10543" s="391">
        <v>2.59</v>
      </c>
      <c r="F10543" s="418">
        <v>44249</v>
      </c>
      <c r="G10543" s="417" t="s">
        <v>2286</v>
      </c>
      <c r="I10543" s="379">
        <f t="shared" ca="1" si="567"/>
        <v>-322</v>
      </c>
      <c r="J10543" s="379">
        <f t="shared" ca="1" si="568"/>
        <v>-224</v>
      </c>
      <c r="K10543" s="391" t="str">
        <f t="shared" ca="1" si="569"/>
        <v>69,93</v>
      </c>
    </row>
    <row r="10544" spans="1:11">
      <c r="A10544" s="417" t="s">
        <v>2155</v>
      </c>
      <c r="B10544" s="417" t="s">
        <v>14215</v>
      </c>
      <c r="C10544" s="417" t="s">
        <v>2332</v>
      </c>
      <c r="D10544" s="417" t="s">
        <v>2374</v>
      </c>
      <c r="E10544" s="391">
        <v>0.97</v>
      </c>
      <c r="F10544" s="418">
        <v>44270</v>
      </c>
      <c r="G10544" s="417" t="s">
        <v>2286</v>
      </c>
      <c r="I10544" s="379">
        <f t="shared" ca="1" si="567"/>
        <v>-301</v>
      </c>
      <c r="J10544" s="379">
        <f t="shared" ca="1" si="568"/>
        <v>-209</v>
      </c>
      <c r="K10544" s="391" t="str">
        <f t="shared" ca="1" si="569"/>
        <v>61,00</v>
      </c>
    </row>
    <row r="10545" spans="1:11">
      <c r="A10545" s="417" t="s">
        <v>2155</v>
      </c>
      <c r="B10545" s="417" t="s">
        <v>14216</v>
      </c>
      <c r="C10545" s="417" t="s">
        <v>2332</v>
      </c>
      <c r="D10545" s="417" t="s">
        <v>3621</v>
      </c>
      <c r="E10545" s="391">
        <v>1.75</v>
      </c>
      <c r="F10545" s="418">
        <v>44270</v>
      </c>
      <c r="G10545" s="417" t="s">
        <v>2286</v>
      </c>
      <c r="I10545" s="379">
        <f t="shared" ca="1" si="567"/>
        <v>-301</v>
      </c>
      <c r="J10545" s="379">
        <f t="shared" ca="1" si="568"/>
        <v>-209</v>
      </c>
      <c r="K10545" s="391" t="str">
        <f t="shared" ca="1" si="569"/>
        <v>62,00</v>
      </c>
    </row>
    <row r="10546" spans="1:11">
      <c r="A10546" s="417" t="s">
        <v>2155</v>
      </c>
      <c r="B10546" s="417" t="s">
        <v>14217</v>
      </c>
      <c r="C10546" s="417" t="s">
        <v>2332</v>
      </c>
      <c r="D10546" s="417" t="s">
        <v>4140</v>
      </c>
      <c r="E10546" s="391">
        <v>2.65</v>
      </c>
      <c r="F10546" s="418">
        <v>44270</v>
      </c>
      <c r="G10546" s="417" t="s">
        <v>2286</v>
      </c>
      <c r="I10546" s="379">
        <f t="shared" ca="1" si="567"/>
        <v>-301</v>
      </c>
      <c r="J10546" s="379">
        <f t="shared" ca="1" si="568"/>
        <v>-209</v>
      </c>
      <c r="K10546" s="391" t="str">
        <f t="shared" ca="1" si="569"/>
        <v>63,00</v>
      </c>
    </row>
    <row r="10547" spans="1:11">
      <c r="A10547" s="417" t="s">
        <v>2155</v>
      </c>
      <c r="B10547" s="417" t="s">
        <v>14218</v>
      </c>
      <c r="C10547" s="417" t="s">
        <v>2332</v>
      </c>
      <c r="D10547" s="417" t="s">
        <v>3620</v>
      </c>
      <c r="E10547" s="391">
        <v>1.69</v>
      </c>
      <c r="F10547" s="418">
        <v>44270</v>
      </c>
      <c r="G10547" s="417" t="s">
        <v>2286</v>
      </c>
      <c r="I10547" s="379">
        <f t="shared" ca="1" si="567"/>
        <v>-301</v>
      </c>
      <c r="J10547" s="379">
        <f t="shared" ca="1" si="568"/>
        <v>-209</v>
      </c>
      <c r="K10547" s="391" t="str">
        <f t="shared" ca="1" si="569"/>
        <v>64,00</v>
      </c>
    </row>
    <row r="10548" spans="1:11">
      <c r="A10548" s="417" t="s">
        <v>2155</v>
      </c>
      <c r="B10548" s="417" t="s">
        <v>17524</v>
      </c>
      <c r="C10548" s="417" t="s">
        <v>2332</v>
      </c>
      <c r="D10548" s="417" t="s">
        <v>3603</v>
      </c>
      <c r="E10548" s="391">
        <v>4.08</v>
      </c>
      <c r="F10548" s="418">
        <v>44270</v>
      </c>
      <c r="G10548" s="417" t="s">
        <v>2286</v>
      </c>
      <c r="I10548" s="379">
        <f t="shared" ca="1" si="567"/>
        <v>-301</v>
      </c>
      <c r="J10548" s="379">
        <f t="shared" ca="1" si="568"/>
        <v>-209</v>
      </c>
      <c r="K10548" s="391" t="str">
        <f t="shared" ca="1" si="569"/>
        <v>65,00</v>
      </c>
    </row>
    <row r="10549" spans="1:11">
      <c r="A10549" s="417" t="s">
        <v>2155</v>
      </c>
      <c r="B10549" s="417" t="s">
        <v>17525</v>
      </c>
      <c r="C10549" s="417" t="s">
        <v>2332</v>
      </c>
      <c r="D10549" s="417" t="s">
        <v>3605</v>
      </c>
      <c r="E10549" s="391">
        <v>3.24</v>
      </c>
      <c r="F10549" s="418">
        <v>44270</v>
      </c>
      <c r="G10549" s="417" t="s">
        <v>2286</v>
      </c>
      <c r="I10549" s="379">
        <f t="shared" ca="1" si="567"/>
        <v>-301</v>
      </c>
      <c r="J10549" s="379">
        <f t="shared" ca="1" si="568"/>
        <v>-209</v>
      </c>
      <c r="K10549" s="391" t="str">
        <f t="shared" ca="1" si="569"/>
        <v>67,00</v>
      </c>
    </row>
    <row r="10550" spans="1:11">
      <c r="A10550" s="417" t="s">
        <v>2155</v>
      </c>
      <c r="B10550" s="417" t="s">
        <v>14219</v>
      </c>
      <c r="C10550" s="417" t="s">
        <v>2332</v>
      </c>
      <c r="D10550" s="417" t="s">
        <v>3203</v>
      </c>
      <c r="E10550" s="391">
        <v>27.51</v>
      </c>
      <c r="F10550" s="418">
        <v>44270</v>
      </c>
      <c r="G10550" s="417" t="s">
        <v>2286</v>
      </c>
      <c r="I10550" s="379">
        <f t="shared" ca="1" si="567"/>
        <v>-301</v>
      </c>
      <c r="J10550" s="379">
        <f t="shared" ca="1" si="568"/>
        <v>-209</v>
      </c>
      <c r="K10550" s="391" t="str">
        <f t="shared" ca="1" si="569"/>
        <v>95,00</v>
      </c>
    </row>
    <row r="10551" spans="1:11">
      <c r="A10551" s="417" t="s">
        <v>2155</v>
      </c>
      <c r="B10551" s="417" t="s">
        <v>14220</v>
      </c>
      <c r="C10551" s="417" t="s">
        <v>2332</v>
      </c>
      <c r="D10551" s="417" t="s">
        <v>2374</v>
      </c>
      <c r="E10551" s="391">
        <v>4</v>
      </c>
      <c r="F10551" s="418">
        <v>44365</v>
      </c>
      <c r="G10551" s="417" t="s">
        <v>2286</v>
      </c>
      <c r="I10551" s="379">
        <f t="shared" ca="1" si="567"/>
        <v>-206</v>
      </c>
      <c r="J10551" s="379">
        <f t="shared" ca="1" si="568"/>
        <v>-144</v>
      </c>
      <c r="K10551" s="391" t="str">
        <f t="shared" ca="1" si="569"/>
        <v>61,00</v>
      </c>
    </row>
    <row r="10552" spans="1:11">
      <c r="A10552" s="417" t="s">
        <v>2155</v>
      </c>
      <c r="B10552" s="417" t="s">
        <v>5737</v>
      </c>
      <c r="C10552" s="417" t="s">
        <v>2281</v>
      </c>
      <c r="D10552" s="417" t="s">
        <v>18717</v>
      </c>
      <c r="E10552" s="391">
        <v>13.2</v>
      </c>
      <c r="F10552" s="418">
        <v>44214</v>
      </c>
      <c r="G10552" s="417" t="s">
        <v>2283</v>
      </c>
      <c r="I10552" s="379">
        <f t="shared" ca="1" si="567"/>
        <v>-357</v>
      </c>
      <c r="J10552" s="379">
        <f t="shared" ca="1" si="568"/>
        <v>-247</v>
      </c>
      <c r="K10552" s="391" t="str">
        <f t="shared" ca="1" si="569"/>
        <v>29,44</v>
      </c>
    </row>
    <row r="10553" spans="1:11">
      <c r="A10553" s="417" t="s">
        <v>2155</v>
      </c>
      <c r="B10553" s="417" t="s">
        <v>5738</v>
      </c>
      <c r="C10553" s="417" t="s">
        <v>2281</v>
      </c>
      <c r="D10553" s="417" t="s">
        <v>18718</v>
      </c>
      <c r="E10553" s="391">
        <v>2</v>
      </c>
      <c r="F10553" s="418">
        <v>44214</v>
      </c>
      <c r="G10553" s="417" t="s">
        <v>2286</v>
      </c>
      <c r="I10553" s="379">
        <f t="shared" ca="1" si="567"/>
        <v>-357</v>
      </c>
      <c r="J10553" s="379">
        <f t="shared" ca="1" si="568"/>
        <v>-247</v>
      </c>
      <c r="K10553" s="391" t="str">
        <f t="shared" ca="1" si="569"/>
        <v>32,19</v>
      </c>
    </row>
    <row r="10554" spans="1:11">
      <c r="A10554" s="417" t="s">
        <v>2155</v>
      </c>
      <c r="B10554" s="417" t="s">
        <v>8855</v>
      </c>
      <c r="C10554" s="417" t="s">
        <v>2281</v>
      </c>
      <c r="D10554" s="417" t="s">
        <v>18719</v>
      </c>
      <c r="E10554" s="391">
        <v>10.26</v>
      </c>
      <c r="F10554" s="418">
        <v>44214</v>
      </c>
      <c r="G10554" s="417" t="s">
        <v>2283</v>
      </c>
      <c r="I10554" s="379">
        <f t="shared" ca="1" si="567"/>
        <v>-357</v>
      </c>
      <c r="J10554" s="379">
        <f t="shared" ca="1" si="568"/>
        <v>-247</v>
      </c>
      <c r="K10554" s="391" t="str">
        <f t="shared" ca="1" si="569"/>
        <v>33,44</v>
      </c>
    </row>
    <row r="10555" spans="1:11">
      <c r="A10555" s="417" t="s">
        <v>2155</v>
      </c>
      <c r="B10555" s="417" t="s">
        <v>8856</v>
      </c>
      <c r="C10555" s="417" t="s">
        <v>2281</v>
      </c>
      <c r="D10555" s="417" t="s">
        <v>18720</v>
      </c>
      <c r="E10555" s="391">
        <v>2.44</v>
      </c>
      <c r="F10555" s="418">
        <v>44214</v>
      </c>
      <c r="G10555" s="417" t="s">
        <v>2283</v>
      </c>
      <c r="I10555" s="379">
        <f t="shared" ca="1" si="567"/>
        <v>-357</v>
      </c>
      <c r="J10555" s="379">
        <f t="shared" ca="1" si="568"/>
        <v>-247</v>
      </c>
      <c r="K10555" s="391" t="str">
        <f t="shared" ca="1" si="569"/>
        <v>34,44</v>
      </c>
    </row>
    <row r="10556" spans="1:11">
      <c r="A10556" s="417" t="s">
        <v>2155</v>
      </c>
      <c r="B10556" s="417" t="s">
        <v>8857</v>
      </c>
      <c r="C10556" s="417" t="s">
        <v>2281</v>
      </c>
      <c r="D10556" s="417" t="s">
        <v>18721</v>
      </c>
      <c r="E10556" s="391">
        <v>3.45</v>
      </c>
      <c r="F10556" s="418">
        <v>44214</v>
      </c>
      <c r="G10556" s="417" t="s">
        <v>2283</v>
      </c>
      <c r="I10556" s="379">
        <f t="shared" ca="1" si="567"/>
        <v>-357</v>
      </c>
      <c r="J10556" s="379">
        <f t="shared" ca="1" si="568"/>
        <v>-247</v>
      </c>
      <c r="K10556" s="391" t="str">
        <f t="shared" ca="1" si="569"/>
        <v>35,44</v>
      </c>
    </row>
    <row r="10557" spans="1:11">
      <c r="A10557" s="417" t="s">
        <v>2155</v>
      </c>
      <c r="B10557" s="417" t="s">
        <v>8858</v>
      </c>
      <c r="C10557" s="417" t="s">
        <v>2281</v>
      </c>
      <c r="D10557" s="417" t="s">
        <v>18722</v>
      </c>
      <c r="E10557" s="391">
        <v>3.5</v>
      </c>
      <c r="F10557" s="418">
        <v>44214</v>
      </c>
      <c r="G10557" s="417" t="s">
        <v>2283</v>
      </c>
      <c r="I10557" s="379">
        <f t="shared" ca="1" si="567"/>
        <v>-357</v>
      </c>
      <c r="J10557" s="379">
        <f t="shared" ca="1" si="568"/>
        <v>-247</v>
      </c>
      <c r="K10557" s="391" t="str">
        <f t="shared" ca="1" si="569"/>
        <v>36,44</v>
      </c>
    </row>
    <row r="10558" spans="1:11">
      <c r="A10558" s="417" t="s">
        <v>2155</v>
      </c>
      <c r="B10558" s="417" t="s">
        <v>8859</v>
      </c>
      <c r="C10558" s="417" t="s">
        <v>2281</v>
      </c>
      <c r="D10558" s="417" t="s">
        <v>18723</v>
      </c>
      <c r="E10558" s="391">
        <v>5.38</v>
      </c>
      <c r="F10558" s="418">
        <v>44214</v>
      </c>
      <c r="G10558" s="417" t="s">
        <v>2283</v>
      </c>
      <c r="I10558" s="379">
        <f t="shared" ca="1" si="567"/>
        <v>-357</v>
      </c>
      <c r="J10558" s="379">
        <f t="shared" ca="1" si="568"/>
        <v>-247</v>
      </c>
      <c r="K10558" s="391" t="str">
        <f t="shared" ca="1" si="569"/>
        <v>38,94</v>
      </c>
    </row>
    <row r="10559" spans="1:11">
      <c r="A10559" s="417" t="s">
        <v>2155</v>
      </c>
      <c r="B10559" s="417" t="s">
        <v>8860</v>
      </c>
      <c r="C10559" s="417" t="s">
        <v>2281</v>
      </c>
      <c r="D10559" s="417" t="s">
        <v>18724</v>
      </c>
      <c r="E10559" s="391">
        <v>6</v>
      </c>
      <c r="F10559" s="418">
        <v>44214</v>
      </c>
      <c r="G10559" s="417" t="s">
        <v>2283</v>
      </c>
      <c r="I10559" s="379">
        <f t="shared" ca="1" si="567"/>
        <v>-357</v>
      </c>
      <c r="J10559" s="379">
        <f t="shared" ca="1" si="568"/>
        <v>-247</v>
      </c>
      <c r="K10559" s="391" t="str">
        <f t="shared" ca="1" si="569"/>
        <v>39,94</v>
      </c>
    </row>
    <row r="10560" spans="1:11">
      <c r="A10560" s="417" t="s">
        <v>2155</v>
      </c>
      <c r="B10560" s="417" t="s">
        <v>8861</v>
      </c>
      <c r="C10560" s="417" t="s">
        <v>2281</v>
      </c>
      <c r="D10560" s="417" t="s">
        <v>18725</v>
      </c>
      <c r="E10560" s="391">
        <v>3.84</v>
      </c>
      <c r="F10560" s="418">
        <v>44214</v>
      </c>
      <c r="G10560" s="417" t="s">
        <v>2283</v>
      </c>
      <c r="I10560" s="379">
        <f t="shared" ca="1" si="567"/>
        <v>-357</v>
      </c>
      <c r="J10560" s="379">
        <f t="shared" ca="1" si="568"/>
        <v>-247</v>
      </c>
      <c r="K10560" s="391" t="str">
        <f t="shared" ca="1" si="569"/>
        <v>40,94</v>
      </c>
    </row>
    <row r="10561" spans="1:11">
      <c r="A10561" s="417" t="s">
        <v>2155</v>
      </c>
      <c r="B10561" s="417" t="s">
        <v>14221</v>
      </c>
      <c r="C10561" s="417" t="s">
        <v>2281</v>
      </c>
      <c r="D10561" s="417" t="s">
        <v>18726</v>
      </c>
      <c r="E10561" s="391">
        <v>4.6399999999999997</v>
      </c>
      <c r="F10561" s="418">
        <v>44214</v>
      </c>
      <c r="G10561" s="417" t="s">
        <v>2283</v>
      </c>
      <c r="I10561" s="379">
        <f t="shared" ca="1" si="567"/>
        <v>-357</v>
      </c>
      <c r="J10561" s="379">
        <f t="shared" ca="1" si="568"/>
        <v>-247</v>
      </c>
      <c r="K10561" s="391" t="str">
        <f t="shared" ca="1" si="569"/>
        <v>41,94</v>
      </c>
    </row>
    <row r="10562" spans="1:11">
      <c r="A10562" s="417" t="s">
        <v>2155</v>
      </c>
      <c r="B10562" s="417" t="s">
        <v>14222</v>
      </c>
      <c r="C10562" s="417" t="s">
        <v>2281</v>
      </c>
      <c r="D10562" s="417" t="s">
        <v>18727</v>
      </c>
      <c r="E10562" s="391">
        <v>2.99</v>
      </c>
      <c r="F10562" s="418">
        <v>44214</v>
      </c>
      <c r="G10562" s="417" t="s">
        <v>2283</v>
      </c>
      <c r="I10562" s="379">
        <f t="shared" ca="1" si="567"/>
        <v>-357</v>
      </c>
      <c r="J10562" s="379">
        <f t="shared" ca="1" si="568"/>
        <v>-247</v>
      </c>
      <c r="K10562" s="391" t="str">
        <f t="shared" ca="1" si="569"/>
        <v>42,94</v>
      </c>
    </row>
    <row r="10563" spans="1:11">
      <c r="A10563" s="417" t="s">
        <v>2155</v>
      </c>
      <c r="B10563" s="417" t="s">
        <v>14223</v>
      </c>
      <c r="C10563" s="417" t="s">
        <v>2281</v>
      </c>
      <c r="D10563" s="417" t="s">
        <v>18728</v>
      </c>
      <c r="E10563" s="391">
        <v>2.39</v>
      </c>
      <c r="F10563" s="418">
        <v>44214</v>
      </c>
      <c r="G10563" s="417" t="s">
        <v>2283</v>
      </c>
      <c r="I10563" s="379">
        <f t="shared" ca="1" si="567"/>
        <v>-357</v>
      </c>
      <c r="J10563" s="379">
        <f t="shared" ca="1" si="568"/>
        <v>-247</v>
      </c>
      <c r="K10563" s="391" t="str">
        <f t="shared" ca="1" si="569"/>
        <v>43,94</v>
      </c>
    </row>
    <row r="10564" spans="1:11">
      <c r="A10564" s="417" t="s">
        <v>2155</v>
      </c>
      <c r="B10564" s="417" t="s">
        <v>8862</v>
      </c>
      <c r="C10564" s="417" t="s">
        <v>2281</v>
      </c>
      <c r="D10564" s="417" t="s">
        <v>18729</v>
      </c>
      <c r="E10564" s="391">
        <v>0.6</v>
      </c>
      <c r="F10564" s="418">
        <v>44214</v>
      </c>
      <c r="G10564" s="417" t="s">
        <v>2283</v>
      </c>
      <c r="I10564" s="379">
        <f t="shared" ca="1" si="567"/>
        <v>-357</v>
      </c>
      <c r="J10564" s="379">
        <f t="shared" ca="1" si="568"/>
        <v>-247</v>
      </c>
      <c r="K10564" s="391" t="str">
        <f t="shared" ca="1" si="569"/>
        <v>44,94</v>
      </c>
    </row>
    <row r="10565" spans="1:11">
      <c r="A10565" s="417" t="s">
        <v>2155</v>
      </c>
      <c r="B10565" s="417" t="s">
        <v>14224</v>
      </c>
      <c r="C10565" s="417" t="s">
        <v>2281</v>
      </c>
      <c r="D10565" s="417" t="s">
        <v>18730</v>
      </c>
      <c r="E10565" s="391">
        <v>0.79</v>
      </c>
      <c r="F10565" s="418">
        <v>44214</v>
      </c>
      <c r="G10565" s="417" t="s">
        <v>2283</v>
      </c>
      <c r="I10565" s="379">
        <f t="shared" ca="1" si="567"/>
        <v>-357</v>
      </c>
      <c r="J10565" s="379">
        <f t="shared" ca="1" si="568"/>
        <v>-247</v>
      </c>
      <c r="K10565" s="391" t="str">
        <f t="shared" ca="1" si="569"/>
        <v>45,94</v>
      </c>
    </row>
    <row r="10566" spans="1:11">
      <c r="A10566" s="417" t="s">
        <v>2155</v>
      </c>
      <c r="B10566" s="417" t="s">
        <v>14225</v>
      </c>
      <c r="C10566" s="417" t="s">
        <v>2281</v>
      </c>
      <c r="D10566" s="417" t="s">
        <v>18731</v>
      </c>
      <c r="E10566" s="391">
        <v>0.15</v>
      </c>
      <c r="F10566" s="418">
        <v>44214</v>
      </c>
      <c r="G10566" s="417" t="s">
        <v>2283</v>
      </c>
      <c r="I10566" s="379">
        <f t="shared" ca="1" si="567"/>
        <v>-357</v>
      </c>
      <c r="J10566" s="379">
        <f t="shared" ca="1" si="568"/>
        <v>-247</v>
      </c>
      <c r="K10566" s="391" t="str">
        <f t="shared" ca="1" si="569"/>
        <v>46,94</v>
      </c>
    </row>
    <row r="10567" spans="1:11">
      <c r="A10567" s="417" t="s">
        <v>2155</v>
      </c>
      <c r="B10567" s="417" t="s">
        <v>14226</v>
      </c>
      <c r="C10567" s="417" t="s">
        <v>2281</v>
      </c>
      <c r="D10567" s="417" t="s">
        <v>18732</v>
      </c>
      <c r="E10567" s="391">
        <v>0.28000000000000003</v>
      </c>
      <c r="F10567" s="418">
        <v>44214</v>
      </c>
      <c r="G10567" s="417" t="s">
        <v>2283</v>
      </c>
      <c r="I10567" s="379">
        <f t="shared" ca="1" si="567"/>
        <v>-357</v>
      </c>
      <c r="J10567" s="379">
        <f t="shared" ca="1" si="568"/>
        <v>-247</v>
      </c>
      <c r="K10567" s="391" t="str">
        <f t="shared" ca="1" si="569"/>
        <v>47,94</v>
      </c>
    </row>
    <row r="10568" spans="1:11">
      <c r="A10568" s="417" t="s">
        <v>2155</v>
      </c>
      <c r="B10568" s="417" t="s">
        <v>14227</v>
      </c>
      <c r="C10568" s="417" t="s">
        <v>2281</v>
      </c>
      <c r="D10568" s="417" t="s">
        <v>18733</v>
      </c>
      <c r="E10568" s="391">
        <v>7.0000000000000007E-2</v>
      </c>
      <c r="F10568" s="418">
        <v>44214</v>
      </c>
      <c r="G10568" s="417" t="s">
        <v>2283</v>
      </c>
      <c r="I10568" s="379">
        <f t="shared" ca="1" si="567"/>
        <v>-357</v>
      </c>
      <c r="J10568" s="379">
        <f t="shared" ca="1" si="568"/>
        <v>-247</v>
      </c>
      <c r="K10568" s="391" t="str">
        <f t="shared" ca="1" si="569"/>
        <v>48,94</v>
      </c>
    </row>
    <row r="10569" spans="1:11">
      <c r="A10569" s="417" t="s">
        <v>2155</v>
      </c>
      <c r="B10569" s="417" t="s">
        <v>14228</v>
      </c>
      <c r="C10569" s="417" t="s">
        <v>2281</v>
      </c>
      <c r="D10569" s="417" t="s">
        <v>18734</v>
      </c>
      <c r="E10569" s="391">
        <v>0.18</v>
      </c>
      <c r="F10569" s="418">
        <v>44214</v>
      </c>
      <c r="G10569" s="417" t="s">
        <v>2283</v>
      </c>
      <c r="I10569" s="379">
        <f t="shared" ca="1" si="567"/>
        <v>-357</v>
      </c>
      <c r="J10569" s="379">
        <f t="shared" ca="1" si="568"/>
        <v>-247</v>
      </c>
      <c r="K10569" s="391" t="str">
        <f t="shared" ca="1" si="569"/>
        <v>49,94</v>
      </c>
    </row>
    <row r="10570" spans="1:11">
      <c r="A10570" s="417" t="s">
        <v>2155</v>
      </c>
      <c r="B10570" s="417" t="s">
        <v>14229</v>
      </c>
      <c r="C10570" s="417" t="s">
        <v>2281</v>
      </c>
      <c r="D10570" s="417" t="s">
        <v>18735</v>
      </c>
      <c r="E10570" s="391">
        <v>0.1</v>
      </c>
      <c r="F10570" s="418">
        <v>44214</v>
      </c>
      <c r="G10570" s="417" t="s">
        <v>2283</v>
      </c>
      <c r="I10570" s="379">
        <f t="shared" ref="I10570:I10609" ca="1" si="570">IF(F10570&lt;&gt;"",F10570-$I$199,"")</f>
        <v>-357</v>
      </c>
      <c r="J10570" s="379">
        <f t="shared" ref="J10570:J10609" ca="1" si="571">IF(I10570&lt;&gt;"",NETWORKDAYS($I$199,F10570-1,$N$201:$N$224),"")</f>
        <v>-247</v>
      </c>
      <c r="K10570" s="391" t="str">
        <f t="shared" ref="K10570:K10609" ca="1" si="572">IF(I10570&lt;&gt;"",RIGHT(D10570,LEN(D10570)-FIND(" ",D10570)),"")</f>
        <v>50,94</v>
      </c>
    </row>
    <row r="10571" spans="1:11">
      <c r="A10571" s="417" t="s">
        <v>2155</v>
      </c>
      <c r="B10571" s="417" t="s">
        <v>5739</v>
      </c>
      <c r="C10571" s="417" t="s">
        <v>2281</v>
      </c>
      <c r="D10571" s="417" t="s">
        <v>18736</v>
      </c>
      <c r="E10571" s="391">
        <v>3</v>
      </c>
      <c r="F10571" s="418">
        <v>44249</v>
      </c>
      <c r="G10571" s="417" t="s">
        <v>2283</v>
      </c>
      <c r="I10571" s="379">
        <f t="shared" ca="1" si="570"/>
        <v>-322</v>
      </c>
      <c r="J10571" s="379">
        <f t="shared" ca="1" si="571"/>
        <v>-224</v>
      </c>
      <c r="K10571" s="391" t="str">
        <f t="shared" ca="1" si="572"/>
        <v>32,62</v>
      </c>
    </row>
    <row r="10572" spans="1:11">
      <c r="A10572" s="417" t="s">
        <v>2155</v>
      </c>
      <c r="B10572" s="417" t="s">
        <v>5740</v>
      </c>
      <c r="C10572" s="417" t="s">
        <v>2281</v>
      </c>
      <c r="D10572" s="417" t="s">
        <v>18737</v>
      </c>
      <c r="E10572" s="391">
        <v>10.08</v>
      </c>
      <c r="F10572" s="418">
        <v>44249</v>
      </c>
      <c r="G10572" s="417" t="s">
        <v>2283</v>
      </c>
      <c r="I10572" s="379">
        <f t="shared" ca="1" si="570"/>
        <v>-322</v>
      </c>
      <c r="J10572" s="379">
        <f t="shared" ca="1" si="571"/>
        <v>-224</v>
      </c>
      <c r="K10572" s="391" t="str">
        <f t="shared" ca="1" si="572"/>
        <v>33,12</v>
      </c>
    </row>
    <row r="10573" spans="1:11">
      <c r="A10573" s="417" t="s">
        <v>2155</v>
      </c>
      <c r="B10573" s="417" t="s">
        <v>17526</v>
      </c>
      <c r="C10573" s="417" t="s">
        <v>2281</v>
      </c>
      <c r="D10573" s="417" t="s">
        <v>18738</v>
      </c>
      <c r="E10573" s="391">
        <v>10.07</v>
      </c>
      <c r="F10573" s="418">
        <v>44249</v>
      </c>
      <c r="G10573" s="417" t="s">
        <v>2286</v>
      </c>
      <c r="I10573" s="379">
        <f t="shared" ca="1" si="570"/>
        <v>-322</v>
      </c>
      <c r="J10573" s="379">
        <f t="shared" ca="1" si="571"/>
        <v>-224</v>
      </c>
      <c r="K10573" s="391" t="str">
        <f t="shared" ca="1" si="572"/>
        <v>33,37</v>
      </c>
    </row>
    <row r="10574" spans="1:11">
      <c r="A10574" s="417" t="s">
        <v>2155</v>
      </c>
      <c r="B10574" s="417" t="s">
        <v>5741</v>
      </c>
      <c r="C10574" s="417" t="s">
        <v>2281</v>
      </c>
      <c r="D10574" s="417" t="s">
        <v>18739</v>
      </c>
      <c r="E10574" s="391">
        <v>2</v>
      </c>
      <c r="F10574" s="418">
        <v>44249</v>
      </c>
      <c r="G10574" s="417" t="s">
        <v>2283</v>
      </c>
      <c r="I10574" s="379">
        <f t="shared" ca="1" si="570"/>
        <v>-322</v>
      </c>
      <c r="J10574" s="379">
        <f t="shared" ca="1" si="571"/>
        <v>-224</v>
      </c>
      <c r="K10574" s="391" t="str">
        <f t="shared" ca="1" si="572"/>
        <v>34,62</v>
      </c>
    </row>
    <row r="10575" spans="1:11">
      <c r="A10575" s="417" t="s">
        <v>2155</v>
      </c>
      <c r="B10575" s="417" t="s">
        <v>14230</v>
      </c>
      <c r="C10575" s="417" t="s">
        <v>2281</v>
      </c>
      <c r="D10575" s="417" t="s">
        <v>18740</v>
      </c>
      <c r="E10575" s="391">
        <v>5.08</v>
      </c>
      <c r="F10575" s="418">
        <v>44249</v>
      </c>
      <c r="G10575" s="417" t="s">
        <v>2283</v>
      </c>
      <c r="I10575" s="379">
        <f t="shared" ca="1" si="570"/>
        <v>-322</v>
      </c>
      <c r="J10575" s="379">
        <f t="shared" ca="1" si="571"/>
        <v>-224</v>
      </c>
      <c r="K10575" s="391" t="str">
        <f t="shared" ca="1" si="572"/>
        <v>40,12</v>
      </c>
    </row>
    <row r="10576" spans="1:11">
      <c r="A10576" s="417" t="s">
        <v>2155</v>
      </c>
      <c r="B10576" s="417" t="s">
        <v>14231</v>
      </c>
      <c r="C10576" s="417" t="s">
        <v>2281</v>
      </c>
      <c r="D10576" s="417" t="s">
        <v>18741</v>
      </c>
      <c r="E10576" s="391">
        <v>5.3</v>
      </c>
      <c r="F10576" s="418">
        <v>44249</v>
      </c>
      <c r="G10576" s="417" t="s">
        <v>2283</v>
      </c>
      <c r="I10576" s="379">
        <f t="shared" ca="1" si="570"/>
        <v>-322</v>
      </c>
      <c r="J10576" s="379">
        <f t="shared" ca="1" si="571"/>
        <v>-224</v>
      </c>
      <c r="K10576" s="391" t="str">
        <f t="shared" ca="1" si="572"/>
        <v>41,12</v>
      </c>
    </row>
    <row r="10577" spans="1:11">
      <c r="A10577" s="417" t="s">
        <v>2155</v>
      </c>
      <c r="B10577" s="417" t="s">
        <v>14232</v>
      </c>
      <c r="C10577" s="417" t="s">
        <v>2281</v>
      </c>
      <c r="D10577" s="417" t="s">
        <v>18742</v>
      </c>
      <c r="E10577" s="391">
        <v>3.41</v>
      </c>
      <c r="F10577" s="418">
        <v>44249</v>
      </c>
      <c r="G10577" s="417" t="s">
        <v>2283</v>
      </c>
      <c r="I10577" s="379">
        <f t="shared" ca="1" si="570"/>
        <v>-322</v>
      </c>
      <c r="J10577" s="379">
        <f t="shared" ca="1" si="571"/>
        <v>-224</v>
      </c>
      <c r="K10577" s="391" t="str">
        <f t="shared" ca="1" si="572"/>
        <v>43,12</v>
      </c>
    </row>
    <row r="10578" spans="1:11">
      <c r="A10578" s="417" t="s">
        <v>2155</v>
      </c>
      <c r="B10578" s="417" t="s">
        <v>14233</v>
      </c>
      <c r="C10578" s="417" t="s">
        <v>2281</v>
      </c>
      <c r="D10578" s="417" t="s">
        <v>18743</v>
      </c>
      <c r="E10578" s="391">
        <v>3.34</v>
      </c>
      <c r="F10578" s="418">
        <v>44249</v>
      </c>
      <c r="G10578" s="417" t="s">
        <v>2283</v>
      </c>
      <c r="I10578" s="379">
        <f t="shared" ca="1" si="570"/>
        <v>-322</v>
      </c>
      <c r="J10578" s="379">
        <f t="shared" ca="1" si="571"/>
        <v>-224</v>
      </c>
      <c r="K10578" s="391" t="str">
        <f t="shared" ca="1" si="572"/>
        <v>44,12</v>
      </c>
    </row>
    <row r="10579" spans="1:11">
      <c r="A10579" s="417" t="s">
        <v>2155</v>
      </c>
      <c r="B10579" s="417" t="s">
        <v>14234</v>
      </c>
      <c r="C10579" s="417" t="s">
        <v>2281</v>
      </c>
      <c r="D10579" s="417" t="s">
        <v>18744</v>
      </c>
      <c r="E10579" s="391">
        <v>1.86</v>
      </c>
      <c r="F10579" s="418">
        <v>44249</v>
      </c>
      <c r="G10579" s="417" t="s">
        <v>2283</v>
      </c>
      <c r="I10579" s="379">
        <f t="shared" ca="1" si="570"/>
        <v>-322</v>
      </c>
      <c r="J10579" s="379">
        <f t="shared" ca="1" si="571"/>
        <v>-224</v>
      </c>
      <c r="K10579" s="391" t="str">
        <f t="shared" ca="1" si="572"/>
        <v>45,12</v>
      </c>
    </row>
    <row r="10580" spans="1:11">
      <c r="A10580" s="417" t="s">
        <v>2155</v>
      </c>
      <c r="B10580" s="417" t="s">
        <v>14235</v>
      </c>
      <c r="C10580" s="417" t="s">
        <v>2281</v>
      </c>
      <c r="D10580" s="417" t="s">
        <v>18745</v>
      </c>
      <c r="E10580" s="391">
        <v>1.3</v>
      </c>
      <c r="F10580" s="418">
        <v>44249</v>
      </c>
      <c r="G10580" s="417" t="s">
        <v>2283</v>
      </c>
      <c r="I10580" s="379">
        <f t="shared" ca="1" si="570"/>
        <v>-322</v>
      </c>
      <c r="J10580" s="379">
        <f t="shared" ca="1" si="571"/>
        <v>-224</v>
      </c>
      <c r="K10580" s="391" t="str">
        <f t="shared" ca="1" si="572"/>
        <v>46,12</v>
      </c>
    </row>
    <row r="10581" spans="1:11">
      <c r="A10581" s="417" t="s">
        <v>2155</v>
      </c>
      <c r="B10581" s="417" t="s">
        <v>14236</v>
      </c>
      <c r="C10581" s="417" t="s">
        <v>2281</v>
      </c>
      <c r="D10581" s="417" t="s">
        <v>18746</v>
      </c>
      <c r="E10581" s="391">
        <v>1.55</v>
      </c>
      <c r="F10581" s="418">
        <v>44249</v>
      </c>
      <c r="G10581" s="417" t="s">
        <v>2283</v>
      </c>
      <c r="I10581" s="379">
        <f t="shared" ca="1" si="570"/>
        <v>-322</v>
      </c>
      <c r="J10581" s="379">
        <f t="shared" ca="1" si="571"/>
        <v>-224</v>
      </c>
      <c r="K10581" s="391" t="str">
        <f t="shared" ca="1" si="572"/>
        <v>47,12</v>
      </c>
    </row>
    <row r="10582" spans="1:11">
      <c r="A10582" s="417" t="s">
        <v>2155</v>
      </c>
      <c r="B10582" s="417" t="s">
        <v>14237</v>
      </c>
      <c r="C10582" s="417" t="s">
        <v>2281</v>
      </c>
      <c r="D10582" s="417" t="s">
        <v>18747</v>
      </c>
      <c r="E10582" s="391">
        <v>1.1200000000000001</v>
      </c>
      <c r="F10582" s="418">
        <v>44249</v>
      </c>
      <c r="G10582" s="417" t="s">
        <v>2283</v>
      </c>
      <c r="I10582" s="379">
        <f t="shared" ca="1" si="570"/>
        <v>-322</v>
      </c>
      <c r="J10582" s="379">
        <f t="shared" ca="1" si="571"/>
        <v>-224</v>
      </c>
      <c r="K10582" s="391" t="str">
        <f t="shared" ca="1" si="572"/>
        <v>48,12</v>
      </c>
    </row>
    <row r="10583" spans="1:11">
      <c r="A10583" s="417" t="s">
        <v>2155</v>
      </c>
      <c r="B10583" s="417" t="s">
        <v>14238</v>
      </c>
      <c r="C10583" s="417" t="s">
        <v>2281</v>
      </c>
      <c r="D10583" s="417" t="s">
        <v>18748</v>
      </c>
      <c r="E10583" s="391">
        <v>0.55000000000000004</v>
      </c>
      <c r="F10583" s="418">
        <v>44249</v>
      </c>
      <c r="G10583" s="417" t="s">
        <v>2283</v>
      </c>
      <c r="I10583" s="379">
        <f t="shared" ca="1" si="570"/>
        <v>-322</v>
      </c>
      <c r="J10583" s="379">
        <f t="shared" ca="1" si="571"/>
        <v>-224</v>
      </c>
      <c r="K10583" s="391" t="str">
        <f t="shared" ca="1" si="572"/>
        <v>49,12</v>
      </c>
    </row>
    <row r="10584" spans="1:11">
      <c r="A10584" s="417" t="s">
        <v>2155</v>
      </c>
      <c r="B10584" s="417" t="s">
        <v>14239</v>
      </c>
      <c r="C10584" s="417" t="s">
        <v>2281</v>
      </c>
      <c r="D10584" s="417" t="s">
        <v>18749</v>
      </c>
      <c r="E10584" s="391">
        <v>1.03</v>
      </c>
      <c r="F10584" s="418">
        <v>44249</v>
      </c>
      <c r="G10584" s="417" t="s">
        <v>2286</v>
      </c>
      <c r="I10584" s="379">
        <f t="shared" ca="1" si="570"/>
        <v>-322</v>
      </c>
      <c r="J10584" s="379">
        <f t="shared" ca="1" si="571"/>
        <v>-224</v>
      </c>
      <c r="K10584" s="391" t="str">
        <f t="shared" ca="1" si="572"/>
        <v>49,87</v>
      </c>
    </row>
    <row r="10585" spans="1:11">
      <c r="A10585" s="417" t="s">
        <v>2155</v>
      </c>
      <c r="B10585" s="417" t="s">
        <v>14240</v>
      </c>
      <c r="C10585" s="417" t="s">
        <v>2281</v>
      </c>
      <c r="D10585" s="417" t="s">
        <v>18750</v>
      </c>
      <c r="E10585" s="391">
        <v>0.55000000000000004</v>
      </c>
      <c r="F10585" s="418">
        <v>44249</v>
      </c>
      <c r="G10585" s="417" t="s">
        <v>2286</v>
      </c>
      <c r="I10585" s="379">
        <f t="shared" ca="1" si="570"/>
        <v>-322</v>
      </c>
      <c r="J10585" s="379">
        <f t="shared" ca="1" si="571"/>
        <v>-224</v>
      </c>
      <c r="K10585" s="391" t="str">
        <f t="shared" ca="1" si="572"/>
        <v>50,87</v>
      </c>
    </row>
    <row r="10586" spans="1:11">
      <c r="A10586" s="417" t="s">
        <v>2155</v>
      </c>
      <c r="B10586" s="417" t="s">
        <v>14241</v>
      </c>
      <c r="C10586" s="417" t="s">
        <v>2281</v>
      </c>
      <c r="D10586" s="417" t="s">
        <v>18751</v>
      </c>
      <c r="E10586" s="391">
        <v>0.26</v>
      </c>
      <c r="F10586" s="418">
        <v>44249</v>
      </c>
      <c r="G10586" s="417" t="s">
        <v>2286</v>
      </c>
      <c r="I10586" s="379">
        <f t="shared" ca="1" si="570"/>
        <v>-322</v>
      </c>
      <c r="J10586" s="379">
        <f t="shared" ca="1" si="571"/>
        <v>-224</v>
      </c>
      <c r="K10586" s="391" t="str">
        <f t="shared" ca="1" si="572"/>
        <v>51,87</v>
      </c>
    </row>
    <row r="10587" spans="1:11">
      <c r="A10587" s="417" t="s">
        <v>2155</v>
      </c>
      <c r="B10587" s="417" t="s">
        <v>14242</v>
      </c>
      <c r="C10587" s="417" t="s">
        <v>2281</v>
      </c>
      <c r="D10587" s="417" t="s">
        <v>18752</v>
      </c>
      <c r="E10587" s="391">
        <v>0.2</v>
      </c>
      <c r="F10587" s="418">
        <v>44249</v>
      </c>
      <c r="G10587" s="417" t="s">
        <v>2286</v>
      </c>
      <c r="I10587" s="379">
        <f t="shared" ca="1" si="570"/>
        <v>-322</v>
      </c>
      <c r="J10587" s="379">
        <f t="shared" ca="1" si="571"/>
        <v>-224</v>
      </c>
      <c r="K10587" s="391" t="str">
        <f t="shared" ca="1" si="572"/>
        <v>52,87</v>
      </c>
    </row>
    <row r="10588" spans="1:11">
      <c r="A10588" s="417" t="s">
        <v>2155</v>
      </c>
      <c r="B10588" s="417" t="s">
        <v>5742</v>
      </c>
      <c r="C10588" s="417" t="s">
        <v>2281</v>
      </c>
      <c r="D10588" s="417" t="s">
        <v>18753</v>
      </c>
      <c r="E10588" s="391">
        <v>9</v>
      </c>
      <c r="F10588" s="418">
        <v>44270</v>
      </c>
      <c r="G10588" s="417" t="s">
        <v>2283</v>
      </c>
      <c r="I10588" s="379">
        <f t="shared" ca="1" si="570"/>
        <v>-301</v>
      </c>
      <c r="J10588" s="379">
        <f t="shared" ca="1" si="571"/>
        <v>-209</v>
      </c>
      <c r="K10588" s="391" t="str">
        <f t="shared" ca="1" si="572"/>
        <v>28,62</v>
      </c>
    </row>
    <row r="10589" spans="1:11">
      <c r="A10589" s="417" t="s">
        <v>2155</v>
      </c>
      <c r="B10589" s="417" t="s">
        <v>5743</v>
      </c>
      <c r="C10589" s="417" t="s">
        <v>2281</v>
      </c>
      <c r="D10589" s="417" t="s">
        <v>18754</v>
      </c>
      <c r="E10589" s="391">
        <v>14.1</v>
      </c>
      <c r="F10589" s="418">
        <v>44270</v>
      </c>
      <c r="G10589" s="417" t="s">
        <v>2286</v>
      </c>
      <c r="I10589" s="379">
        <f t="shared" ca="1" si="570"/>
        <v>-301</v>
      </c>
      <c r="J10589" s="379">
        <f t="shared" ca="1" si="571"/>
        <v>-209</v>
      </c>
      <c r="K10589" s="391" t="str">
        <f t="shared" ca="1" si="572"/>
        <v>29,87</v>
      </c>
    </row>
    <row r="10590" spans="1:11">
      <c r="A10590" s="417" t="s">
        <v>2155</v>
      </c>
      <c r="B10590" s="417" t="s">
        <v>5744</v>
      </c>
      <c r="C10590" s="417" t="s">
        <v>2281</v>
      </c>
      <c r="D10590" s="417" t="s">
        <v>18755</v>
      </c>
      <c r="E10590" s="391">
        <v>7</v>
      </c>
      <c r="F10590" s="418">
        <v>44270</v>
      </c>
      <c r="G10590" s="417" t="s">
        <v>2286</v>
      </c>
      <c r="I10590" s="379">
        <f t="shared" ca="1" si="570"/>
        <v>-301</v>
      </c>
      <c r="J10590" s="379">
        <f t="shared" ca="1" si="571"/>
        <v>-209</v>
      </c>
      <c r="K10590" s="391" t="str">
        <f t="shared" ca="1" si="572"/>
        <v>31,87</v>
      </c>
    </row>
    <row r="10591" spans="1:11">
      <c r="A10591" s="417" t="s">
        <v>2155</v>
      </c>
      <c r="B10591" s="417" t="s">
        <v>5745</v>
      </c>
      <c r="C10591" s="417" t="s">
        <v>2281</v>
      </c>
      <c r="D10591" s="417" t="s">
        <v>18738</v>
      </c>
      <c r="E10591" s="391">
        <v>2</v>
      </c>
      <c r="F10591" s="418">
        <v>44270</v>
      </c>
      <c r="G10591" s="417" t="s">
        <v>2286</v>
      </c>
      <c r="I10591" s="379">
        <f t="shared" ca="1" si="570"/>
        <v>-301</v>
      </c>
      <c r="J10591" s="379">
        <f t="shared" ca="1" si="571"/>
        <v>-209</v>
      </c>
      <c r="K10591" s="391" t="str">
        <f t="shared" ca="1" si="572"/>
        <v>33,37</v>
      </c>
    </row>
    <row r="10592" spans="1:11">
      <c r="A10592" s="417" t="s">
        <v>2155</v>
      </c>
      <c r="B10592" s="417" t="s">
        <v>14243</v>
      </c>
      <c r="C10592" s="417" t="s">
        <v>2281</v>
      </c>
      <c r="D10592" s="417" t="s">
        <v>18744</v>
      </c>
      <c r="E10592" s="391">
        <v>3.5</v>
      </c>
      <c r="F10592" s="418">
        <v>44270</v>
      </c>
      <c r="G10592" s="417" t="s">
        <v>2283</v>
      </c>
      <c r="I10592" s="379">
        <f t="shared" ca="1" si="570"/>
        <v>-301</v>
      </c>
      <c r="J10592" s="379">
        <f t="shared" ca="1" si="571"/>
        <v>-209</v>
      </c>
      <c r="K10592" s="391" t="str">
        <f t="shared" ca="1" si="572"/>
        <v>45,12</v>
      </c>
    </row>
    <row r="10593" spans="1:11">
      <c r="A10593" s="417" t="s">
        <v>2155</v>
      </c>
      <c r="B10593" s="417" t="s">
        <v>14244</v>
      </c>
      <c r="C10593" s="417" t="s">
        <v>2281</v>
      </c>
      <c r="D10593" s="417" t="s">
        <v>18756</v>
      </c>
      <c r="E10593" s="391">
        <v>3.82</v>
      </c>
      <c r="F10593" s="418">
        <v>44393</v>
      </c>
      <c r="G10593" s="417" t="s">
        <v>2283</v>
      </c>
      <c r="I10593" s="379">
        <f t="shared" ca="1" si="570"/>
        <v>-178</v>
      </c>
      <c r="J10593" s="379">
        <f t="shared" ca="1" si="571"/>
        <v>-124</v>
      </c>
      <c r="K10593" s="391" t="str">
        <f t="shared" ca="1" si="572"/>
        <v>39,85</v>
      </c>
    </row>
    <row r="10594" spans="1:11">
      <c r="A10594" s="417" t="s">
        <v>2155</v>
      </c>
      <c r="B10594" s="417" t="s">
        <v>8863</v>
      </c>
      <c r="C10594" s="417" t="s">
        <v>2281</v>
      </c>
      <c r="D10594" s="417" t="s">
        <v>18757</v>
      </c>
      <c r="E10594" s="391">
        <v>2.64</v>
      </c>
      <c r="F10594" s="418">
        <v>44393</v>
      </c>
      <c r="G10594" s="417" t="s">
        <v>2286</v>
      </c>
      <c r="I10594" s="379">
        <f t="shared" ca="1" si="570"/>
        <v>-178</v>
      </c>
      <c r="J10594" s="379">
        <f t="shared" ca="1" si="571"/>
        <v>-124</v>
      </c>
      <c r="K10594" s="391" t="str">
        <f t="shared" ca="1" si="572"/>
        <v>43,60</v>
      </c>
    </row>
    <row r="10595" spans="1:11">
      <c r="A10595" s="417" t="s">
        <v>2155</v>
      </c>
      <c r="B10595" s="417" t="s">
        <v>14245</v>
      </c>
      <c r="C10595" s="417" t="s">
        <v>2332</v>
      </c>
      <c r="D10595" s="417" t="s">
        <v>18758</v>
      </c>
      <c r="E10595" s="391">
        <v>0.02</v>
      </c>
      <c r="F10595" s="418">
        <v>44214</v>
      </c>
      <c r="G10595" s="417" t="s">
        <v>2286</v>
      </c>
      <c r="I10595" s="379">
        <f t="shared" ca="1" si="570"/>
        <v>-357</v>
      </c>
      <c r="J10595" s="379">
        <f t="shared" ca="1" si="571"/>
        <v>-247</v>
      </c>
      <c r="K10595" s="391" t="str">
        <f t="shared" ca="1" si="572"/>
        <v>31,94</v>
      </c>
    </row>
    <row r="10596" spans="1:11">
      <c r="A10596" s="417" t="s">
        <v>2155</v>
      </c>
      <c r="B10596" s="417" t="s">
        <v>7229</v>
      </c>
      <c r="C10596" s="417" t="s">
        <v>2332</v>
      </c>
      <c r="D10596" s="417" t="s">
        <v>18759</v>
      </c>
      <c r="E10596" s="391">
        <v>1.8</v>
      </c>
      <c r="F10596" s="418">
        <v>44214</v>
      </c>
      <c r="G10596" s="417" t="s">
        <v>2286</v>
      </c>
      <c r="I10596" s="379">
        <f t="shared" ca="1" si="570"/>
        <v>-357</v>
      </c>
      <c r="J10596" s="379">
        <f t="shared" ca="1" si="571"/>
        <v>-247</v>
      </c>
      <c r="K10596" s="391" t="str">
        <f t="shared" ca="1" si="572"/>
        <v>32,94</v>
      </c>
    </row>
    <row r="10597" spans="1:11">
      <c r="A10597" s="417" t="s">
        <v>2155</v>
      </c>
      <c r="B10597" s="417" t="s">
        <v>7230</v>
      </c>
      <c r="C10597" s="417" t="s">
        <v>2332</v>
      </c>
      <c r="D10597" s="417" t="s">
        <v>18719</v>
      </c>
      <c r="E10597" s="391">
        <v>1.1000000000000001</v>
      </c>
      <c r="F10597" s="418">
        <v>44214</v>
      </c>
      <c r="G10597" s="417" t="s">
        <v>2286</v>
      </c>
      <c r="I10597" s="379">
        <f t="shared" ca="1" si="570"/>
        <v>-357</v>
      </c>
      <c r="J10597" s="379">
        <f t="shared" ca="1" si="571"/>
        <v>-247</v>
      </c>
      <c r="K10597" s="391" t="str">
        <f t="shared" ca="1" si="572"/>
        <v>33,44</v>
      </c>
    </row>
    <row r="10598" spans="1:11">
      <c r="A10598" s="417" t="s">
        <v>2155</v>
      </c>
      <c r="B10598" s="417" t="s">
        <v>14246</v>
      </c>
      <c r="C10598" s="417" t="s">
        <v>2332</v>
      </c>
      <c r="D10598" s="417" t="s">
        <v>18760</v>
      </c>
      <c r="E10598" s="391">
        <v>0.02</v>
      </c>
      <c r="F10598" s="418">
        <v>44214</v>
      </c>
      <c r="G10598" s="417" t="s">
        <v>2286</v>
      </c>
      <c r="I10598" s="379">
        <f t="shared" ca="1" si="570"/>
        <v>-357</v>
      </c>
      <c r="J10598" s="379">
        <f t="shared" ca="1" si="571"/>
        <v>-247</v>
      </c>
      <c r="K10598" s="391" t="str">
        <f t="shared" ca="1" si="572"/>
        <v>33,94</v>
      </c>
    </row>
    <row r="10599" spans="1:11">
      <c r="A10599" s="417" t="s">
        <v>2155</v>
      </c>
      <c r="B10599" s="417" t="s">
        <v>8864</v>
      </c>
      <c r="C10599" s="417" t="s">
        <v>2332</v>
      </c>
      <c r="D10599" s="417" t="s">
        <v>18720</v>
      </c>
      <c r="E10599" s="391">
        <v>0.2</v>
      </c>
      <c r="F10599" s="418">
        <v>44214</v>
      </c>
      <c r="G10599" s="417" t="s">
        <v>2286</v>
      </c>
      <c r="I10599" s="379">
        <f t="shared" ca="1" si="570"/>
        <v>-357</v>
      </c>
      <c r="J10599" s="379">
        <f t="shared" ca="1" si="571"/>
        <v>-247</v>
      </c>
      <c r="K10599" s="391" t="str">
        <f t="shared" ca="1" si="572"/>
        <v>34,44</v>
      </c>
    </row>
    <row r="10600" spans="1:11">
      <c r="A10600" s="417" t="s">
        <v>2155</v>
      </c>
      <c r="B10600" s="417" t="s">
        <v>8865</v>
      </c>
      <c r="C10600" s="417" t="s">
        <v>2332</v>
      </c>
      <c r="D10600" s="417" t="s">
        <v>18721</v>
      </c>
      <c r="E10600" s="391">
        <v>0.48</v>
      </c>
      <c r="F10600" s="418">
        <v>44214</v>
      </c>
      <c r="G10600" s="417" t="s">
        <v>2286</v>
      </c>
      <c r="I10600" s="379">
        <f t="shared" ca="1" si="570"/>
        <v>-357</v>
      </c>
      <c r="J10600" s="379">
        <f t="shared" ca="1" si="571"/>
        <v>-247</v>
      </c>
      <c r="K10600" s="391" t="str">
        <f t="shared" ca="1" si="572"/>
        <v>35,44</v>
      </c>
    </row>
    <row r="10601" spans="1:11">
      <c r="A10601" s="417" t="s">
        <v>2155</v>
      </c>
      <c r="B10601" s="417" t="s">
        <v>8866</v>
      </c>
      <c r="C10601" s="417" t="s">
        <v>2332</v>
      </c>
      <c r="D10601" s="417" t="s">
        <v>18722</v>
      </c>
      <c r="E10601" s="391">
        <v>0.05</v>
      </c>
      <c r="F10601" s="418">
        <v>44214</v>
      </c>
      <c r="G10601" s="417" t="s">
        <v>2286</v>
      </c>
      <c r="I10601" s="379">
        <f t="shared" ca="1" si="570"/>
        <v>-357</v>
      </c>
      <c r="J10601" s="379">
        <f t="shared" ca="1" si="571"/>
        <v>-247</v>
      </c>
      <c r="K10601" s="391" t="str">
        <f t="shared" ca="1" si="572"/>
        <v>36,44</v>
      </c>
    </row>
    <row r="10602" spans="1:11">
      <c r="A10602" s="417" t="s">
        <v>2155</v>
      </c>
      <c r="B10602" s="417" t="s">
        <v>14247</v>
      </c>
      <c r="C10602" s="417" t="s">
        <v>2332</v>
      </c>
      <c r="D10602" s="417" t="s">
        <v>18761</v>
      </c>
      <c r="E10602" s="391">
        <v>0.1</v>
      </c>
      <c r="F10602" s="418">
        <v>44214</v>
      </c>
      <c r="G10602" s="417" t="s">
        <v>2286</v>
      </c>
      <c r="I10602" s="379">
        <f t="shared" ca="1" si="570"/>
        <v>-357</v>
      </c>
      <c r="J10602" s="379">
        <f t="shared" ca="1" si="571"/>
        <v>-247</v>
      </c>
      <c r="K10602" s="391" t="str">
        <f t="shared" ca="1" si="572"/>
        <v>36,94</v>
      </c>
    </row>
    <row r="10603" spans="1:11">
      <c r="A10603" s="417" t="s">
        <v>2155</v>
      </c>
      <c r="B10603" s="417" t="s">
        <v>8867</v>
      </c>
      <c r="C10603" s="417" t="s">
        <v>2332</v>
      </c>
      <c r="D10603" s="417" t="s">
        <v>18762</v>
      </c>
      <c r="E10603" s="391">
        <v>0.04</v>
      </c>
      <c r="F10603" s="418">
        <v>44214</v>
      </c>
      <c r="G10603" s="417" t="s">
        <v>2286</v>
      </c>
      <c r="I10603" s="379">
        <f t="shared" ca="1" si="570"/>
        <v>-357</v>
      </c>
      <c r="J10603" s="379">
        <f t="shared" ca="1" si="571"/>
        <v>-247</v>
      </c>
      <c r="K10603" s="391" t="str">
        <f t="shared" ca="1" si="572"/>
        <v>37,94</v>
      </c>
    </row>
    <row r="10604" spans="1:11">
      <c r="A10604" s="417" t="s">
        <v>2155</v>
      </c>
      <c r="B10604" s="417" t="s">
        <v>8868</v>
      </c>
      <c r="C10604" s="417" t="s">
        <v>2332</v>
      </c>
      <c r="D10604" s="417" t="s">
        <v>18723</v>
      </c>
      <c r="E10604" s="391">
        <v>0.13</v>
      </c>
      <c r="F10604" s="418">
        <v>44214</v>
      </c>
      <c r="G10604" s="417" t="s">
        <v>2286</v>
      </c>
      <c r="I10604" s="379">
        <f t="shared" ca="1" si="570"/>
        <v>-357</v>
      </c>
      <c r="J10604" s="379">
        <f t="shared" ca="1" si="571"/>
        <v>-247</v>
      </c>
      <c r="K10604" s="391" t="str">
        <f t="shared" ca="1" si="572"/>
        <v>38,94</v>
      </c>
    </row>
    <row r="10605" spans="1:11">
      <c r="A10605" s="417" t="s">
        <v>2155</v>
      </c>
      <c r="B10605" s="417" t="s">
        <v>14248</v>
      </c>
      <c r="C10605" s="417" t="s">
        <v>2332</v>
      </c>
      <c r="D10605" s="417" t="s">
        <v>18724</v>
      </c>
      <c r="E10605" s="391">
        <v>0.28000000000000003</v>
      </c>
      <c r="F10605" s="418">
        <v>44214</v>
      </c>
      <c r="G10605" s="417" t="s">
        <v>2286</v>
      </c>
      <c r="I10605" s="379">
        <f t="shared" ca="1" si="570"/>
        <v>-357</v>
      </c>
      <c r="J10605" s="379">
        <f t="shared" ca="1" si="571"/>
        <v>-247</v>
      </c>
      <c r="K10605" s="391" t="str">
        <f t="shared" ca="1" si="572"/>
        <v>39,94</v>
      </c>
    </row>
    <row r="10606" spans="1:11">
      <c r="A10606" s="417" t="s">
        <v>2155</v>
      </c>
      <c r="B10606" s="417" t="s">
        <v>14249</v>
      </c>
      <c r="C10606" s="417" t="s">
        <v>2332</v>
      </c>
      <c r="D10606" s="417" t="s">
        <v>18725</v>
      </c>
      <c r="E10606" s="391">
        <v>0.2</v>
      </c>
      <c r="F10606" s="418">
        <v>44214</v>
      </c>
      <c r="G10606" s="417" t="s">
        <v>2286</v>
      </c>
      <c r="I10606" s="379">
        <f t="shared" ca="1" si="570"/>
        <v>-357</v>
      </c>
      <c r="J10606" s="379">
        <f t="shared" ca="1" si="571"/>
        <v>-247</v>
      </c>
      <c r="K10606" s="391" t="str">
        <f t="shared" ca="1" si="572"/>
        <v>40,94</v>
      </c>
    </row>
    <row r="10607" spans="1:11">
      <c r="A10607" s="417" t="s">
        <v>2155</v>
      </c>
      <c r="B10607" s="417" t="s">
        <v>14250</v>
      </c>
      <c r="C10607" s="417" t="s">
        <v>2332</v>
      </c>
      <c r="D10607" s="417" t="s">
        <v>18726</v>
      </c>
      <c r="E10607" s="391">
        <v>0.11</v>
      </c>
      <c r="F10607" s="418">
        <v>44214</v>
      </c>
      <c r="G10607" s="417" t="s">
        <v>2286</v>
      </c>
      <c r="I10607" s="379">
        <f t="shared" ca="1" si="570"/>
        <v>-357</v>
      </c>
      <c r="J10607" s="379">
        <f t="shared" ca="1" si="571"/>
        <v>-247</v>
      </c>
      <c r="K10607" s="391" t="str">
        <f t="shared" ca="1" si="572"/>
        <v>41,94</v>
      </c>
    </row>
    <row r="10608" spans="1:11">
      <c r="A10608" s="417" t="s">
        <v>2155</v>
      </c>
      <c r="B10608" s="417" t="s">
        <v>14251</v>
      </c>
      <c r="C10608" s="417" t="s">
        <v>2332</v>
      </c>
      <c r="D10608" s="417" t="s">
        <v>18727</v>
      </c>
      <c r="E10608" s="391">
        <v>0.43</v>
      </c>
      <c r="F10608" s="418">
        <v>44214</v>
      </c>
      <c r="G10608" s="417" t="s">
        <v>2286</v>
      </c>
      <c r="I10608" s="379">
        <f t="shared" ca="1" si="570"/>
        <v>-357</v>
      </c>
      <c r="J10608" s="379">
        <f t="shared" ca="1" si="571"/>
        <v>-247</v>
      </c>
      <c r="K10608" s="391" t="str">
        <f t="shared" ca="1" si="572"/>
        <v>42,94</v>
      </c>
    </row>
    <row r="10609" spans="1:11">
      <c r="A10609" s="417" t="s">
        <v>2155</v>
      </c>
      <c r="B10609" s="417" t="s">
        <v>14252</v>
      </c>
      <c r="C10609" s="417" t="s">
        <v>2332</v>
      </c>
      <c r="D10609" s="417" t="s">
        <v>18728</v>
      </c>
      <c r="E10609" s="391">
        <v>0.85</v>
      </c>
      <c r="F10609" s="418">
        <v>44214</v>
      </c>
      <c r="G10609" s="417" t="s">
        <v>2286</v>
      </c>
      <c r="I10609" s="379">
        <f t="shared" ca="1" si="570"/>
        <v>-357</v>
      </c>
      <c r="J10609" s="379">
        <f t="shared" ca="1" si="571"/>
        <v>-247</v>
      </c>
      <c r="K10609" s="391" t="str">
        <f t="shared" ca="1" si="572"/>
        <v>43,94</v>
      </c>
    </row>
    <row r="10610" spans="1:11">
      <c r="A10610" s="417" t="s">
        <v>2155</v>
      </c>
      <c r="B10610" s="417" t="s">
        <v>8869</v>
      </c>
      <c r="C10610" s="417" t="s">
        <v>2332</v>
      </c>
      <c r="D10610" s="417" t="s">
        <v>18729</v>
      </c>
      <c r="E10610" s="391">
        <v>0.97</v>
      </c>
      <c r="F10610" s="418">
        <v>44214</v>
      </c>
      <c r="G10610" s="417" t="s">
        <v>2286</v>
      </c>
      <c r="I10610" s="379" t="e">
        <f>IF(#REF!&lt;&gt;"",#REF!-$I$199,"")</f>
        <v>#REF!</v>
      </c>
      <c r="J10610" s="379" t="e">
        <f>IF(I10610&lt;&gt;"",NETWORKDAYS($I$199,#REF!-1,$N$201:$N$224),"")</f>
        <v>#REF!</v>
      </c>
      <c r="K10610" s="391" t="e">
        <f>IF(I10610&lt;&gt;"",RIGHT(#REF!,LEN(#REF!)-FIND(" ",#REF!)),"")</f>
        <v>#REF!</v>
      </c>
    </row>
    <row r="10611" spans="1:11">
      <c r="A10611" s="417" t="s">
        <v>2155</v>
      </c>
      <c r="B10611" s="417" t="s">
        <v>14253</v>
      </c>
      <c r="C10611" s="417" t="s">
        <v>2332</v>
      </c>
      <c r="D10611" s="417" t="s">
        <v>18730</v>
      </c>
      <c r="E10611" s="391">
        <v>1.1599999999999999</v>
      </c>
      <c r="F10611" s="418">
        <v>44214</v>
      </c>
      <c r="G10611" s="417" t="s">
        <v>2286</v>
      </c>
      <c r="I10611" s="379" t="e">
        <f>IF(#REF!&lt;&gt;"",#REF!-$I$199,"")</f>
        <v>#REF!</v>
      </c>
      <c r="J10611" s="379" t="e">
        <f>IF(I10611&lt;&gt;"",NETWORKDAYS($I$199,#REF!-1,$N$201:$N$224),"")</f>
        <v>#REF!</v>
      </c>
      <c r="K10611" s="391" t="e">
        <f>IF(I10611&lt;&gt;"",RIGHT(#REF!,LEN(#REF!)-FIND(" ",#REF!)),"")</f>
        <v>#REF!</v>
      </c>
    </row>
    <row r="10612" spans="1:11">
      <c r="A10612" s="417" t="s">
        <v>2155</v>
      </c>
      <c r="B10612" s="417" t="s">
        <v>14254</v>
      </c>
      <c r="C10612" s="417" t="s">
        <v>2332</v>
      </c>
      <c r="D10612" s="417" t="s">
        <v>18731</v>
      </c>
      <c r="E10612" s="391">
        <v>1.91</v>
      </c>
      <c r="F10612" s="418">
        <v>44214</v>
      </c>
      <c r="G10612" s="417" t="s">
        <v>2286</v>
      </c>
      <c r="I10612" s="379" t="e">
        <f>IF(#REF!&lt;&gt;"",#REF!-$I$199,"")</f>
        <v>#REF!</v>
      </c>
      <c r="J10612" s="379" t="e">
        <f>IF(I10612&lt;&gt;"",NETWORKDAYS($I$199,#REF!-1,$N$201:$N$224),"")</f>
        <v>#REF!</v>
      </c>
      <c r="K10612" s="391" t="e">
        <f>IF(I10612&lt;&gt;"",RIGHT(#REF!,LEN(#REF!)-FIND(" ",#REF!)),"")</f>
        <v>#REF!</v>
      </c>
    </row>
    <row r="10613" spans="1:11">
      <c r="A10613" s="417" t="s">
        <v>2155</v>
      </c>
      <c r="B10613" s="417" t="s">
        <v>5747</v>
      </c>
      <c r="C10613" s="417" t="s">
        <v>2332</v>
      </c>
      <c r="D10613" s="417" t="s">
        <v>18763</v>
      </c>
      <c r="E10613" s="391">
        <v>1.04</v>
      </c>
      <c r="F10613" s="418">
        <v>44249</v>
      </c>
      <c r="G10613" s="417" t="s">
        <v>2286</v>
      </c>
      <c r="I10613" s="379" t="e">
        <f>IF(#REF!&lt;&gt;"",#REF!-$I$199,"")</f>
        <v>#REF!</v>
      </c>
      <c r="J10613" s="379" t="e">
        <f>IF(I10613&lt;&gt;"",NETWORKDAYS($I$199,#REF!-1,$N$201:$N$224),"")</f>
        <v>#REF!</v>
      </c>
      <c r="K10613" s="391" t="e">
        <f>IF(I10613&lt;&gt;"",RIGHT(#REF!,LEN(#REF!)-FIND(" ",#REF!)),"")</f>
        <v>#REF!</v>
      </c>
    </row>
    <row r="10614" spans="1:11">
      <c r="A10614" s="417" t="s">
        <v>2155</v>
      </c>
      <c r="B10614" s="417" t="s">
        <v>5748</v>
      </c>
      <c r="C10614" s="417" t="s">
        <v>2332</v>
      </c>
      <c r="D10614" s="417" t="s">
        <v>18753</v>
      </c>
      <c r="E10614" s="391">
        <v>0.5</v>
      </c>
      <c r="F10614" s="418">
        <v>44249</v>
      </c>
      <c r="G10614" s="417" t="s">
        <v>2286</v>
      </c>
      <c r="I10614" s="379" t="e">
        <f>IF(#REF!&lt;&gt;"",#REF!-$I$199,"")</f>
        <v>#REF!</v>
      </c>
      <c r="J10614" s="379" t="e">
        <f>IF(I10614&lt;&gt;"",NETWORKDAYS($I$199,#REF!-1,$N$201:$N$224),"")</f>
        <v>#REF!</v>
      </c>
      <c r="K10614" s="391" t="e">
        <f>IF(I10614&lt;&gt;"",RIGHT(#REF!,LEN(#REF!)-FIND(" ",#REF!)),"")</f>
        <v>#REF!</v>
      </c>
    </row>
    <row r="10615" spans="1:11">
      <c r="A10615" s="417" t="s">
        <v>2155</v>
      </c>
      <c r="B10615" s="417" t="s">
        <v>5749</v>
      </c>
      <c r="C10615" s="417" t="s">
        <v>2332</v>
      </c>
      <c r="D10615" s="417" t="s">
        <v>18764</v>
      </c>
      <c r="E10615" s="391">
        <v>2</v>
      </c>
      <c r="F10615" s="418">
        <v>44249</v>
      </c>
      <c r="G10615" s="417" t="s">
        <v>2286</v>
      </c>
      <c r="I10615" s="379" t="e">
        <f>IF(#REF!&lt;&gt;"",#REF!-$I$199,"")</f>
        <v>#REF!</v>
      </c>
      <c r="J10615" s="379" t="e">
        <f>IF(I10615&lt;&gt;"",NETWORKDAYS($I$199,#REF!-1,$N$201:$N$224),"")</f>
        <v>#REF!</v>
      </c>
      <c r="K10615" s="391" t="e">
        <f>IF(I10615&lt;&gt;"",RIGHT(#REF!,LEN(#REF!)-FIND(" ",#REF!)),"")</f>
        <v>#REF!</v>
      </c>
    </row>
    <row r="10616" spans="1:11">
      <c r="A10616" s="417" t="s">
        <v>2155</v>
      </c>
      <c r="B10616" s="417" t="s">
        <v>14255</v>
      </c>
      <c r="C10616" s="417" t="s">
        <v>2332</v>
      </c>
      <c r="D10616" s="417" t="s">
        <v>18765</v>
      </c>
      <c r="E10616" s="391">
        <v>0.34</v>
      </c>
      <c r="F10616" s="418">
        <v>44249</v>
      </c>
      <c r="G10616" s="417" t="s">
        <v>2286</v>
      </c>
      <c r="I10616" s="379" t="e">
        <f>IF(#REF!&lt;&gt;"",#REF!-$I$199,"")</f>
        <v>#REF!</v>
      </c>
      <c r="J10616" s="379" t="e">
        <f>IF(I10616&lt;&gt;"",NETWORKDAYS($I$199,#REF!-1,$N$201:$N$224),"")</f>
        <v>#REF!</v>
      </c>
      <c r="K10616" s="391" t="e">
        <f>IF(I10616&lt;&gt;"",RIGHT(#REF!,LEN(#REF!)-FIND(" ",#REF!)),"")</f>
        <v>#REF!</v>
      </c>
    </row>
    <row r="10617" spans="1:11">
      <c r="A10617" s="417" t="s">
        <v>2155</v>
      </c>
      <c r="B10617" s="417" t="s">
        <v>14256</v>
      </c>
      <c r="C10617" s="417" t="s">
        <v>2332</v>
      </c>
      <c r="D10617" s="417" t="s">
        <v>18741</v>
      </c>
      <c r="E10617" s="391">
        <v>1.1499999999999999</v>
      </c>
      <c r="F10617" s="418">
        <v>44249</v>
      </c>
      <c r="G10617" s="417" t="s">
        <v>2286</v>
      </c>
      <c r="I10617" s="379" t="e">
        <f>IF(#REF!&lt;&gt;"",#REF!-$I$199,"")</f>
        <v>#REF!</v>
      </c>
      <c r="J10617" s="379" t="e">
        <f>IF(I10617&lt;&gt;"",NETWORKDAYS($I$199,#REF!-1,$N$201:$N$224),"")</f>
        <v>#REF!</v>
      </c>
      <c r="K10617" s="391" t="e">
        <f>IF(I10617&lt;&gt;"",RIGHT(#REF!,LEN(#REF!)-FIND(" ",#REF!)),"")</f>
        <v>#REF!</v>
      </c>
    </row>
    <row r="10618" spans="1:11">
      <c r="A10618" s="417" t="s">
        <v>2155</v>
      </c>
      <c r="B10618" s="417" t="s">
        <v>14257</v>
      </c>
      <c r="C10618" s="417" t="s">
        <v>2332</v>
      </c>
      <c r="D10618" s="417" t="s">
        <v>18766</v>
      </c>
      <c r="E10618" s="391">
        <v>0.95</v>
      </c>
      <c r="F10618" s="418">
        <v>44249</v>
      </c>
      <c r="G10618" s="417" t="s">
        <v>2286</v>
      </c>
      <c r="I10618" s="379" t="e">
        <f>IF(#REF!&lt;&gt;"",#REF!-$I$199,"")</f>
        <v>#REF!</v>
      </c>
      <c r="J10618" s="379" t="e">
        <f>IF(I10618&lt;&gt;"",NETWORKDAYS($I$199,#REF!-1,$N$201:$N$224),"")</f>
        <v>#REF!</v>
      </c>
      <c r="K10618" s="391" t="e">
        <f>IF(I10618&lt;&gt;"",RIGHT(#REF!,LEN(#REF!)-FIND(" ",#REF!)),"")</f>
        <v>#REF!</v>
      </c>
    </row>
    <row r="10619" spans="1:11">
      <c r="A10619" s="417" t="s">
        <v>2155</v>
      </c>
      <c r="B10619" s="417" t="s">
        <v>18767</v>
      </c>
      <c r="C10619" s="417" t="s">
        <v>2332</v>
      </c>
      <c r="D10619" s="417" t="s">
        <v>18768</v>
      </c>
      <c r="E10619" s="391">
        <v>1.1499999999999999</v>
      </c>
      <c r="F10619" s="418">
        <v>44249</v>
      </c>
      <c r="G10619" s="417" t="s">
        <v>2286</v>
      </c>
      <c r="I10619" s="379" t="e">
        <f>IF(#REF!&lt;&gt;"",#REF!-$I$199,"")</f>
        <v>#REF!</v>
      </c>
      <c r="J10619" s="379" t="e">
        <f>IF(I10619&lt;&gt;"",NETWORKDAYS($I$199,#REF!-1,$N$201:$N$224),"")</f>
        <v>#REF!</v>
      </c>
      <c r="K10619" s="391" t="e">
        <f>IF(I10619&lt;&gt;"",RIGHT(#REF!,LEN(#REF!)-FIND(" ",#REF!)),"")</f>
        <v>#REF!</v>
      </c>
    </row>
    <row r="10620" spans="1:11">
      <c r="A10620" s="417" t="s">
        <v>2155</v>
      </c>
      <c r="B10620" s="417" t="s">
        <v>14258</v>
      </c>
      <c r="C10620" s="417" t="s">
        <v>2332</v>
      </c>
      <c r="D10620" s="417" t="s">
        <v>18742</v>
      </c>
      <c r="E10620" s="391">
        <v>1.25</v>
      </c>
      <c r="F10620" s="418">
        <v>44249</v>
      </c>
      <c r="G10620" s="417" t="s">
        <v>2286</v>
      </c>
      <c r="I10620" s="379" t="e">
        <f>IF(#REF!&lt;&gt;"",#REF!-$I$199,"")</f>
        <v>#REF!</v>
      </c>
      <c r="J10620" s="379" t="e">
        <f>IF(I10620&lt;&gt;"",NETWORKDAYS($I$199,#REF!-1,$N$201:$N$224),"")</f>
        <v>#REF!</v>
      </c>
      <c r="K10620" s="391" t="e">
        <f>IF(I10620&lt;&gt;"",RIGHT(#REF!,LEN(#REF!)-FIND(" ",#REF!)),"")</f>
        <v>#REF!</v>
      </c>
    </row>
    <row r="10621" spans="1:11">
      <c r="A10621" s="417" t="s">
        <v>2155</v>
      </c>
      <c r="B10621" s="417" t="s">
        <v>14259</v>
      </c>
      <c r="C10621" s="417" t="s">
        <v>2332</v>
      </c>
      <c r="D10621" s="417" t="s">
        <v>18743</v>
      </c>
      <c r="E10621" s="391">
        <v>2.08</v>
      </c>
      <c r="F10621" s="418">
        <v>44249</v>
      </c>
      <c r="G10621" s="417" t="s">
        <v>2286</v>
      </c>
      <c r="I10621" s="379" t="e">
        <f>IF(#REF!&lt;&gt;"",#REF!-$I$199,"")</f>
        <v>#REF!</v>
      </c>
      <c r="J10621" s="379" t="e">
        <f>IF(I10621&lt;&gt;"",NETWORKDAYS($I$199,#REF!-1,$N$201:$N$224),"")</f>
        <v>#REF!</v>
      </c>
      <c r="K10621" s="391" t="e">
        <f>IF(I10621&lt;&gt;"",RIGHT(#REF!,LEN(#REF!)-FIND(" ",#REF!)),"")</f>
        <v>#REF!</v>
      </c>
    </row>
    <row r="10622" spans="1:11">
      <c r="A10622" s="417" t="s">
        <v>2155</v>
      </c>
      <c r="B10622" s="417" t="s">
        <v>14260</v>
      </c>
      <c r="C10622" s="417" t="s">
        <v>2332</v>
      </c>
      <c r="D10622" s="417" t="s">
        <v>18744</v>
      </c>
      <c r="E10622" s="391">
        <v>2.5299999999999998</v>
      </c>
      <c r="F10622" s="418">
        <v>44249</v>
      </c>
      <c r="G10622" s="417" t="s">
        <v>2286</v>
      </c>
      <c r="I10622" s="379" t="e">
        <f>IF(#REF!&lt;&gt;"",#REF!-$I$199,"")</f>
        <v>#REF!</v>
      </c>
      <c r="J10622" s="379" t="e">
        <f>IF(I10622&lt;&gt;"",NETWORKDAYS($I$199,#REF!-1,$N$201:$N$224),"")</f>
        <v>#REF!</v>
      </c>
      <c r="K10622" s="391" t="e">
        <f>IF(I10622&lt;&gt;"",RIGHT(#REF!,LEN(#REF!)-FIND(" ",#REF!)),"")</f>
        <v>#REF!</v>
      </c>
    </row>
    <row r="10623" spans="1:11">
      <c r="A10623" s="417" t="s">
        <v>2155</v>
      </c>
      <c r="B10623" s="417" t="s">
        <v>16653</v>
      </c>
      <c r="C10623" s="417" t="s">
        <v>2332</v>
      </c>
      <c r="D10623" s="417" t="s">
        <v>18745</v>
      </c>
      <c r="E10623" s="391">
        <v>2.81</v>
      </c>
      <c r="F10623" s="418">
        <v>44249</v>
      </c>
      <c r="G10623" s="417" t="s">
        <v>2286</v>
      </c>
      <c r="I10623" s="379" t="e">
        <f>IF(#REF!&lt;&gt;"",#REF!-$I$199,"")</f>
        <v>#REF!</v>
      </c>
      <c r="J10623" s="379" t="e">
        <f>IF(I10623&lt;&gt;"",NETWORKDAYS($I$199,#REF!-1,$N$201:$N$224),"")</f>
        <v>#REF!</v>
      </c>
      <c r="K10623" s="391" t="e">
        <f>IF(I10623&lt;&gt;"",RIGHT(#REF!,LEN(#REF!)-FIND(" ",#REF!)),"")</f>
        <v>#REF!</v>
      </c>
    </row>
    <row r="10624" spans="1:11">
      <c r="A10624" s="417" t="s">
        <v>2155</v>
      </c>
      <c r="B10624" s="417" t="s">
        <v>5750</v>
      </c>
      <c r="C10624" s="417" t="s">
        <v>2332</v>
      </c>
      <c r="D10624" s="417" t="s">
        <v>18763</v>
      </c>
      <c r="E10624" s="391">
        <v>0.5</v>
      </c>
      <c r="F10624" s="418">
        <v>44270</v>
      </c>
      <c r="G10624" s="417" t="s">
        <v>2286</v>
      </c>
      <c r="I10624" s="379" t="e">
        <f>IF(#REF!&lt;&gt;"",#REF!-$I$199,"")</f>
        <v>#REF!</v>
      </c>
      <c r="J10624" s="379" t="e">
        <f>IF(I10624&lt;&gt;"",NETWORKDAYS($I$199,#REF!-1,$N$201:$N$224),"")</f>
        <v>#REF!</v>
      </c>
      <c r="K10624" s="391" t="e">
        <f>IF(I10624&lt;&gt;"",RIGHT(#REF!,LEN(#REF!)-FIND(" ",#REF!)),"")</f>
        <v>#REF!</v>
      </c>
    </row>
    <row r="10625" spans="1:11">
      <c r="A10625" s="417" t="s">
        <v>2155</v>
      </c>
      <c r="B10625" s="417" t="s">
        <v>5751</v>
      </c>
      <c r="C10625" s="417" t="s">
        <v>2332</v>
      </c>
      <c r="D10625" s="417" t="s">
        <v>18769</v>
      </c>
      <c r="E10625" s="391">
        <v>2</v>
      </c>
      <c r="F10625" s="418">
        <v>44270</v>
      </c>
      <c r="G10625" s="417" t="s">
        <v>2286</v>
      </c>
      <c r="I10625" s="379" t="e">
        <f>IF(#REF!&lt;&gt;"",#REF!-$I$199,"")</f>
        <v>#REF!</v>
      </c>
      <c r="J10625" s="379" t="e">
        <f>IF(I10625&lt;&gt;"",NETWORKDAYS($I$199,#REF!-1,$N$201:$N$224),"")</f>
        <v>#REF!</v>
      </c>
      <c r="K10625" s="391" t="e">
        <f>IF(I10625&lt;&gt;"",RIGHT(#REF!,LEN(#REF!)-FIND(" ",#REF!)),"")</f>
        <v>#REF!</v>
      </c>
    </row>
    <row r="10626" spans="1:11">
      <c r="A10626" s="417" t="s">
        <v>2155</v>
      </c>
      <c r="B10626" s="417" t="s">
        <v>8870</v>
      </c>
      <c r="C10626" s="417" t="s">
        <v>2332</v>
      </c>
      <c r="D10626" s="417" t="s">
        <v>18770</v>
      </c>
      <c r="E10626" s="391">
        <v>2</v>
      </c>
      <c r="F10626" s="418">
        <v>44393</v>
      </c>
      <c r="G10626" s="417" t="s">
        <v>2286</v>
      </c>
      <c r="I10626" s="379" t="e">
        <f>IF(#REF!&lt;&gt;"",#REF!-$I$199,"")</f>
        <v>#REF!</v>
      </c>
      <c r="J10626" s="379" t="e">
        <f>IF(I10626&lt;&gt;"",NETWORKDAYS($I$199,#REF!-1,$N$201:$N$224),"")</f>
        <v>#REF!</v>
      </c>
      <c r="K10626" s="391" t="e">
        <f>IF(I10626&lt;&gt;"",RIGHT(#REF!,LEN(#REF!)-FIND(" ",#REF!)),"")</f>
        <v>#REF!</v>
      </c>
    </row>
    <row r="10627" spans="1:11">
      <c r="A10627" s="417" t="s">
        <v>2155</v>
      </c>
      <c r="B10627" s="417" t="s">
        <v>8871</v>
      </c>
      <c r="C10627" s="417" t="s">
        <v>2332</v>
      </c>
      <c r="D10627" s="417" t="s">
        <v>18771</v>
      </c>
      <c r="E10627" s="391">
        <v>4.6399999999999997</v>
      </c>
      <c r="F10627" s="418">
        <v>44393</v>
      </c>
      <c r="G10627" s="417" t="s">
        <v>2286</v>
      </c>
      <c r="I10627" s="379" t="e">
        <f>IF(#REF!&lt;&gt;"",#REF!-$I$199,"")</f>
        <v>#REF!</v>
      </c>
      <c r="J10627" s="379" t="e">
        <f>IF(I10627&lt;&gt;"",NETWORKDAYS($I$199,#REF!-1,$N$201:$N$224),"")</f>
        <v>#REF!</v>
      </c>
      <c r="K10627" s="391" t="e">
        <f>IF(I10627&lt;&gt;"",RIGHT(#REF!,LEN(#REF!)-FIND(" ",#REF!)),"")</f>
        <v>#REF!</v>
      </c>
    </row>
    <row r="10628" spans="1:11">
      <c r="A10628" s="417" t="s">
        <v>2155</v>
      </c>
      <c r="B10628" s="417" t="s">
        <v>14261</v>
      </c>
      <c r="C10628" s="417" t="s">
        <v>2281</v>
      </c>
      <c r="D10628" s="417" t="s">
        <v>16654</v>
      </c>
      <c r="E10628" s="391">
        <v>0.04</v>
      </c>
      <c r="F10628" s="418">
        <v>44214</v>
      </c>
      <c r="G10628" s="417" t="s">
        <v>2283</v>
      </c>
      <c r="I10628" s="379" t="e">
        <f>IF(#REF!&lt;&gt;"",#REF!-$I$199,"")</f>
        <v>#REF!</v>
      </c>
      <c r="J10628" s="379" t="e">
        <f>IF(I10628&lt;&gt;"",NETWORKDAYS($I$199,#REF!-1,$N$201:$N$224),"")</f>
        <v>#REF!</v>
      </c>
      <c r="K10628" s="391" t="e">
        <f>IF(I10628&lt;&gt;"",RIGHT(#REF!,LEN(#REF!)-FIND(" ",#REF!)),"")</f>
        <v>#REF!</v>
      </c>
    </row>
    <row r="10629" spans="1:11">
      <c r="A10629" s="417" t="s">
        <v>2155</v>
      </c>
      <c r="B10629" s="417" t="s">
        <v>14262</v>
      </c>
      <c r="C10629" s="417" t="s">
        <v>2281</v>
      </c>
      <c r="D10629" s="417" t="s">
        <v>16655</v>
      </c>
      <c r="E10629" s="391">
        <v>0.06</v>
      </c>
      <c r="F10629" s="418">
        <v>44214</v>
      </c>
      <c r="G10629" s="417" t="s">
        <v>2283</v>
      </c>
      <c r="I10629" s="379" t="e">
        <f>IF(#REF!&lt;&gt;"",#REF!-$I$199,"")</f>
        <v>#REF!</v>
      </c>
      <c r="J10629" s="379" t="e">
        <f>IF(I10629&lt;&gt;"",NETWORKDAYS($I$199,#REF!-1,$N$201:$N$224),"")</f>
        <v>#REF!</v>
      </c>
      <c r="K10629" s="391" t="e">
        <f>IF(I10629&lt;&gt;"",RIGHT(#REF!,LEN(#REF!)-FIND(" ",#REF!)),"")</f>
        <v>#REF!</v>
      </c>
    </row>
    <row r="10630" spans="1:11">
      <c r="A10630" s="417" t="s">
        <v>2155</v>
      </c>
      <c r="B10630" s="417" t="s">
        <v>14263</v>
      </c>
      <c r="C10630" s="417" t="s">
        <v>2281</v>
      </c>
      <c r="D10630" s="417" t="s">
        <v>16656</v>
      </c>
      <c r="E10630" s="391">
        <v>0.04</v>
      </c>
      <c r="F10630" s="418">
        <v>44214</v>
      </c>
      <c r="G10630" s="417" t="s">
        <v>2283</v>
      </c>
      <c r="I10630" s="379" t="e">
        <f>IF(#REF!&lt;&gt;"",#REF!-$I$199,"")</f>
        <v>#REF!</v>
      </c>
      <c r="J10630" s="379" t="e">
        <f>IF(I10630&lt;&gt;"",NETWORKDAYS($I$199,#REF!-1,$N$201:$N$224),"")</f>
        <v>#REF!</v>
      </c>
      <c r="K10630" s="391" t="e">
        <f>IF(I10630&lt;&gt;"",RIGHT(#REF!,LEN(#REF!)-FIND(" ",#REF!)),"")</f>
        <v>#REF!</v>
      </c>
    </row>
    <row r="10631" spans="1:11">
      <c r="A10631" s="417" t="s">
        <v>2155</v>
      </c>
      <c r="B10631" s="417" t="s">
        <v>14264</v>
      </c>
      <c r="C10631" s="417" t="s">
        <v>2281</v>
      </c>
      <c r="D10631" s="417" t="s">
        <v>16657</v>
      </c>
      <c r="E10631" s="391">
        <v>0.05</v>
      </c>
      <c r="F10631" s="418">
        <v>44214</v>
      </c>
      <c r="G10631" s="417" t="s">
        <v>2283</v>
      </c>
      <c r="I10631" s="379" t="e">
        <f>IF(#REF!&lt;&gt;"",#REF!-$I$199,"")</f>
        <v>#REF!</v>
      </c>
      <c r="J10631" s="379" t="e">
        <f>IF(I10631&lt;&gt;"",NETWORKDAYS($I$199,#REF!-1,$N$201:$N$224),"")</f>
        <v>#REF!</v>
      </c>
      <c r="K10631" s="391" t="e">
        <f>IF(I10631&lt;&gt;"",RIGHT(#REF!,LEN(#REF!)-FIND(" ",#REF!)),"")</f>
        <v>#REF!</v>
      </c>
    </row>
    <row r="10632" spans="1:11">
      <c r="A10632" s="417" t="s">
        <v>2155</v>
      </c>
      <c r="B10632" s="417" t="s">
        <v>14265</v>
      </c>
      <c r="C10632" s="417" t="s">
        <v>2281</v>
      </c>
      <c r="D10632" s="417" t="s">
        <v>16658</v>
      </c>
      <c r="E10632" s="391">
        <v>0.08</v>
      </c>
      <c r="F10632" s="418">
        <v>44214</v>
      </c>
      <c r="G10632" s="417" t="s">
        <v>2283</v>
      </c>
      <c r="I10632" s="379" t="e">
        <f>IF(#REF!&lt;&gt;"",#REF!-$I$199,"")</f>
        <v>#REF!</v>
      </c>
      <c r="J10632" s="379" t="e">
        <f>IF(I10632&lt;&gt;"",NETWORKDAYS($I$199,#REF!-1,$N$201:$N$224),"")</f>
        <v>#REF!</v>
      </c>
      <c r="K10632" s="391" t="e">
        <f>IF(I10632&lt;&gt;"",RIGHT(#REF!,LEN(#REF!)-FIND(" ",#REF!)),"")</f>
        <v>#REF!</v>
      </c>
    </row>
    <row r="10633" spans="1:11">
      <c r="A10633" s="417" t="s">
        <v>2155</v>
      </c>
      <c r="B10633" s="417" t="s">
        <v>14266</v>
      </c>
      <c r="C10633" s="417" t="s">
        <v>2281</v>
      </c>
      <c r="D10633" s="417" t="s">
        <v>16659</v>
      </c>
      <c r="E10633" s="391">
        <v>0.35</v>
      </c>
      <c r="F10633" s="418">
        <v>44214</v>
      </c>
      <c r="G10633" s="417" t="s">
        <v>2283</v>
      </c>
      <c r="I10633" s="379" t="e">
        <f>IF(#REF!&lt;&gt;"",#REF!-$I$199,"")</f>
        <v>#REF!</v>
      </c>
      <c r="J10633" s="379" t="e">
        <f>IF(I10633&lt;&gt;"",NETWORKDAYS($I$199,#REF!-1,$N$201:$N$224),"")</f>
        <v>#REF!</v>
      </c>
      <c r="K10633" s="391" t="e">
        <f>IF(I10633&lt;&gt;"",RIGHT(#REF!,LEN(#REF!)-FIND(" ",#REF!)),"")</f>
        <v>#REF!</v>
      </c>
    </row>
    <row r="10634" spans="1:11">
      <c r="A10634" s="417" t="s">
        <v>2155</v>
      </c>
      <c r="B10634" s="417" t="s">
        <v>18056</v>
      </c>
      <c r="C10634" s="417" t="s">
        <v>2281</v>
      </c>
      <c r="D10634" s="417" t="s">
        <v>16665</v>
      </c>
      <c r="E10634" s="391">
        <v>0.98</v>
      </c>
      <c r="F10634" s="418">
        <v>44249</v>
      </c>
      <c r="G10634" s="417" t="s">
        <v>2283</v>
      </c>
      <c r="I10634" s="379" t="e">
        <f>IF(#REF!&lt;&gt;"",#REF!-$I$199,"")</f>
        <v>#REF!</v>
      </c>
      <c r="J10634" s="379" t="e">
        <f>IF(I10634&lt;&gt;"",NETWORKDAYS($I$199,#REF!-1,$N$201:$N$224),"")</f>
        <v>#REF!</v>
      </c>
      <c r="K10634" s="391" t="e">
        <f>IF(I10634&lt;&gt;"",RIGHT(#REF!,LEN(#REF!)-FIND(" ",#REF!)),"")</f>
        <v>#REF!</v>
      </c>
    </row>
    <row r="10635" spans="1:11">
      <c r="A10635" s="417" t="s">
        <v>2155</v>
      </c>
      <c r="B10635" s="417" t="s">
        <v>16660</v>
      </c>
      <c r="C10635" s="417" t="s">
        <v>2281</v>
      </c>
      <c r="D10635" s="417" t="s">
        <v>16661</v>
      </c>
      <c r="E10635" s="391">
        <v>0.55000000000000004</v>
      </c>
      <c r="F10635" s="418">
        <v>44249</v>
      </c>
      <c r="G10635" s="417" t="s">
        <v>2283</v>
      </c>
      <c r="I10635" s="379" t="e">
        <f>IF(#REF!&lt;&gt;"",#REF!-$I$199,"")</f>
        <v>#REF!</v>
      </c>
      <c r="J10635" s="379" t="e">
        <f>IF(I10635&lt;&gt;"",NETWORKDAYS($I$199,#REF!-1,$N$201:$N$224),"")</f>
        <v>#REF!</v>
      </c>
      <c r="K10635" s="391" t="e">
        <f>IF(I10635&lt;&gt;"",RIGHT(#REF!,LEN(#REF!)-FIND(" ",#REF!)),"")</f>
        <v>#REF!</v>
      </c>
    </row>
    <row r="10636" spans="1:11">
      <c r="A10636" s="417" t="s">
        <v>2155</v>
      </c>
      <c r="B10636" s="417" t="s">
        <v>14267</v>
      </c>
      <c r="C10636" s="417" t="s">
        <v>2281</v>
      </c>
      <c r="D10636" s="417" t="s">
        <v>16662</v>
      </c>
      <c r="E10636" s="391">
        <v>0.14000000000000001</v>
      </c>
      <c r="F10636" s="418">
        <v>44249</v>
      </c>
      <c r="G10636" s="417" t="s">
        <v>2283</v>
      </c>
      <c r="I10636" s="379" t="e">
        <f>IF(#REF!&lt;&gt;"",#REF!-$I$199,"")</f>
        <v>#REF!</v>
      </c>
      <c r="J10636" s="379" t="e">
        <f>IF(I10636&lt;&gt;"",NETWORKDAYS($I$199,#REF!-1,$N$201:$N$224),"")</f>
        <v>#REF!</v>
      </c>
      <c r="K10636" s="391" t="e">
        <f>IF(I10636&lt;&gt;"",RIGHT(#REF!,LEN(#REF!)-FIND(" ",#REF!)),"")</f>
        <v>#REF!</v>
      </c>
    </row>
    <row r="10637" spans="1:11">
      <c r="A10637" s="417" t="s">
        <v>2155</v>
      </c>
      <c r="B10637" s="417" t="s">
        <v>17527</v>
      </c>
      <c r="C10637" s="417" t="s">
        <v>2281</v>
      </c>
      <c r="D10637" s="417" t="s">
        <v>17528</v>
      </c>
      <c r="E10637" s="391">
        <v>0.13</v>
      </c>
      <c r="F10637" s="418">
        <v>44249</v>
      </c>
      <c r="G10637" s="417" t="s">
        <v>2283</v>
      </c>
      <c r="I10637" s="379" t="e">
        <f>IF(#REF!&lt;&gt;"",#REF!-$I$199,"")</f>
        <v>#REF!</v>
      </c>
      <c r="J10637" s="379" t="e">
        <f>IF(I10637&lt;&gt;"",NETWORKDAYS($I$199,#REF!-1,$N$201:$N$224),"")</f>
        <v>#REF!</v>
      </c>
      <c r="K10637" s="391" t="e">
        <f>IF(I10637&lt;&gt;"",RIGHT(#REF!,LEN(#REF!)-FIND(" ",#REF!)),"")</f>
        <v>#REF!</v>
      </c>
    </row>
    <row r="10638" spans="1:11">
      <c r="A10638" s="417" t="s">
        <v>2155</v>
      </c>
      <c r="B10638" s="417" t="s">
        <v>16663</v>
      </c>
      <c r="C10638" s="417" t="s">
        <v>2281</v>
      </c>
      <c r="D10638" s="417" t="s">
        <v>8854</v>
      </c>
      <c r="E10638" s="391">
        <v>0.37</v>
      </c>
      <c r="F10638" s="418">
        <v>44249</v>
      </c>
      <c r="G10638" s="417" t="s">
        <v>2283</v>
      </c>
      <c r="I10638" s="379" t="e">
        <f>IF(#REF!&lt;&gt;"",#REF!-$I$199,"")</f>
        <v>#REF!</v>
      </c>
      <c r="J10638" s="379" t="e">
        <f>IF(I10638&lt;&gt;"",NETWORKDAYS($I$199,#REF!-1,$N$201:$N$224),"")</f>
        <v>#REF!</v>
      </c>
      <c r="K10638" s="391" t="e">
        <f>IF(I10638&lt;&gt;"",RIGHT(#REF!,LEN(#REF!)-FIND(" ",#REF!)),"")</f>
        <v>#REF!</v>
      </c>
    </row>
    <row r="10639" spans="1:11">
      <c r="A10639" s="417" t="s">
        <v>2155</v>
      </c>
      <c r="B10639" s="417" t="s">
        <v>18772</v>
      </c>
      <c r="C10639" s="417" t="s">
        <v>2332</v>
      </c>
      <c r="D10639" s="417" t="s">
        <v>18773</v>
      </c>
      <c r="E10639" s="391">
        <v>0.03</v>
      </c>
      <c r="F10639" s="418">
        <v>44214</v>
      </c>
      <c r="G10639" s="417" t="s">
        <v>2286</v>
      </c>
      <c r="I10639" s="379" t="e">
        <f>IF(#REF!&lt;&gt;"",#REF!-$I$199,"")</f>
        <v>#REF!</v>
      </c>
      <c r="J10639" s="379" t="e">
        <f>IF(I10639&lt;&gt;"",NETWORKDAYS($I$199,#REF!-1,$N$201:$N$224),"")</f>
        <v>#REF!</v>
      </c>
      <c r="K10639" s="391" t="e">
        <f>IF(I10639&lt;&gt;"",RIGHT(#REF!,LEN(#REF!)-FIND(" ",#REF!)),"")</f>
        <v>#REF!</v>
      </c>
    </row>
    <row r="10640" spans="1:11">
      <c r="A10640" s="417" t="s">
        <v>2155</v>
      </c>
      <c r="B10640" s="417" t="s">
        <v>17529</v>
      </c>
      <c r="C10640" s="417" t="s">
        <v>2332</v>
      </c>
      <c r="D10640" s="417" t="s">
        <v>17530</v>
      </c>
      <c r="E10640" s="391">
        <v>0.22</v>
      </c>
      <c r="F10640" s="418">
        <v>44214</v>
      </c>
      <c r="G10640" s="417" t="s">
        <v>2286</v>
      </c>
      <c r="I10640" s="379" t="e">
        <f>IF(#REF!&lt;&gt;"",#REF!-$I$199,"")</f>
        <v>#REF!</v>
      </c>
      <c r="J10640" s="379" t="e">
        <f>IF(I10640&lt;&gt;"",NETWORKDAYS($I$199,#REF!-1,$N$201:$N$224),"")</f>
        <v>#REF!</v>
      </c>
      <c r="K10640" s="391" t="e">
        <f>IF(I10640&lt;&gt;"",RIGHT(#REF!,LEN(#REF!)-FIND(" ",#REF!)),"")</f>
        <v>#REF!</v>
      </c>
    </row>
    <row r="10641" spans="1:11">
      <c r="A10641" s="417" t="s">
        <v>2155</v>
      </c>
      <c r="B10641" s="417" t="s">
        <v>7231</v>
      </c>
      <c r="C10641" s="417" t="s">
        <v>2332</v>
      </c>
      <c r="D10641" s="417" t="s">
        <v>16654</v>
      </c>
      <c r="E10641" s="391">
        <v>1.69</v>
      </c>
      <c r="F10641" s="418">
        <v>44214</v>
      </c>
      <c r="G10641" s="417" t="s">
        <v>2286</v>
      </c>
      <c r="I10641" s="379" t="e">
        <f>IF(#REF!&lt;&gt;"",#REF!-$I$199,"")</f>
        <v>#REF!</v>
      </c>
      <c r="J10641" s="379" t="e">
        <f>IF(I10641&lt;&gt;"",NETWORKDAYS($I$199,#REF!-1,$N$201:$N$224),"")</f>
        <v>#REF!</v>
      </c>
      <c r="K10641" s="391" t="e">
        <f>IF(I10641&lt;&gt;"",RIGHT(#REF!,LEN(#REF!)-FIND(" ",#REF!)),"")</f>
        <v>#REF!</v>
      </c>
    </row>
    <row r="10642" spans="1:11">
      <c r="A10642" s="417" t="s">
        <v>2155</v>
      </c>
      <c r="B10642" s="417" t="s">
        <v>14268</v>
      </c>
      <c r="C10642" s="417" t="s">
        <v>2332</v>
      </c>
      <c r="D10642" s="417" t="s">
        <v>16655</v>
      </c>
      <c r="E10642" s="391">
        <v>2.5499999999999998</v>
      </c>
      <c r="F10642" s="418">
        <v>44214</v>
      </c>
      <c r="G10642" s="417" t="s">
        <v>2286</v>
      </c>
      <c r="I10642" s="379" t="e">
        <f>IF(#REF!&lt;&gt;"",#REF!-$I$199,"")</f>
        <v>#REF!</v>
      </c>
      <c r="J10642" s="379" t="e">
        <f>IF(I10642&lt;&gt;"",NETWORKDAYS($I$199,#REF!-1,$N$201:$N$224),"")</f>
        <v>#REF!</v>
      </c>
      <c r="K10642" s="391" t="e">
        <f>IF(I10642&lt;&gt;"",RIGHT(#REF!,LEN(#REF!)-FIND(" ",#REF!)),"")</f>
        <v>#REF!</v>
      </c>
    </row>
    <row r="10643" spans="1:11">
      <c r="A10643" s="417" t="s">
        <v>2155</v>
      </c>
      <c r="B10643" s="417" t="s">
        <v>17531</v>
      </c>
      <c r="C10643" s="417" t="s">
        <v>2332</v>
      </c>
      <c r="D10643" s="417" t="s">
        <v>17532</v>
      </c>
      <c r="E10643" s="391">
        <v>0.35</v>
      </c>
      <c r="F10643" s="418">
        <v>44249</v>
      </c>
      <c r="G10643" s="417" t="s">
        <v>2286</v>
      </c>
      <c r="I10643" s="379" t="e">
        <f>IF(#REF!&lt;&gt;"",#REF!-$I$199,"")</f>
        <v>#REF!</v>
      </c>
      <c r="J10643" s="379" t="e">
        <f>IF(I10643&lt;&gt;"",NETWORKDAYS($I$199,#REF!-1,$N$201:$N$224),"")</f>
        <v>#REF!</v>
      </c>
      <c r="K10643" s="391" t="e">
        <f>IF(I10643&lt;&gt;"",RIGHT(#REF!,LEN(#REF!)-FIND(" ",#REF!)),"")</f>
        <v>#REF!</v>
      </c>
    </row>
    <row r="10644" spans="1:11">
      <c r="A10644" s="417" t="s">
        <v>2155</v>
      </c>
      <c r="B10644" s="417" t="s">
        <v>17533</v>
      </c>
      <c r="C10644" s="417" t="s">
        <v>2332</v>
      </c>
      <c r="D10644" s="417" t="s">
        <v>17534</v>
      </c>
      <c r="E10644" s="391">
        <v>0.52</v>
      </c>
      <c r="F10644" s="418">
        <v>44249</v>
      </c>
      <c r="G10644" s="417" t="s">
        <v>2286</v>
      </c>
      <c r="I10644" s="379" t="e">
        <f>IF(#REF!&lt;&gt;"",#REF!-$I$199,"")</f>
        <v>#REF!</v>
      </c>
      <c r="J10644" s="379" t="e">
        <f>IF(I10644&lt;&gt;"",NETWORKDAYS($I$199,#REF!-1,$N$201:$N$224),"")</f>
        <v>#REF!</v>
      </c>
      <c r="K10644" s="391" t="e">
        <f>IF(I10644&lt;&gt;"",RIGHT(#REF!,LEN(#REF!)-FIND(" ",#REF!)),"")</f>
        <v>#REF!</v>
      </c>
    </row>
    <row r="10645" spans="1:11">
      <c r="A10645" s="417" t="s">
        <v>2155</v>
      </c>
      <c r="B10645" s="417" t="s">
        <v>16664</v>
      </c>
      <c r="C10645" s="417" t="s">
        <v>2332</v>
      </c>
      <c r="D10645" s="417" t="s">
        <v>16665</v>
      </c>
      <c r="E10645" s="391">
        <v>1</v>
      </c>
      <c r="F10645" s="418">
        <v>44249</v>
      </c>
      <c r="G10645" s="417" t="s">
        <v>2286</v>
      </c>
      <c r="I10645" s="379" t="e">
        <f>IF(#REF!&lt;&gt;"",#REF!-$I$199,"")</f>
        <v>#REF!</v>
      </c>
      <c r="J10645" s="379" t="e">
        <f>IF(I10645&lt;&gt;"",NETWORKDAYS($I$199,#REF!-1,$N$201:$N$224),"")</f>
        <v>#REF!</v>
      </c>
      <c r="K10645" s="391" t="e">
        <f>IF(I10645&lt;&gt;"",RIGHT(#REF!,LEN(#REF!)-FIND(" ",#REF!)),"")</f>
        <v>#REF!</v>
      </c>
    </row>
    <row r="10646" spans="1:11">
      <c r="A10646" s="417" t="s">
        <v>2155</v>
      </c>
      <c r="B10646" s="417" t="s">
        <v>16666</v>
      </c>
      <c r="C10646" s="417" t="s">
        <v>2332</v>
      </c>
      <c r="D10646" s="417" t="s">
        <v>16661</v>
      </c>
      <c r="E10646" s="391">
        <v>1.53</v>
      </c>
      <c r="F10646" s="418">
        <v>44249</v>
      </c>
      <c r="G10646" s="417" t="s">
        <v>2286</v>
      </c>
      <c r="I10646" s="379" t="e">
        <f>IF(#REF!&lt;&gt;"",#REF!-$I$199,"")</f>
        <v>#REF!</v>
      </c>
      <c r="J10646" s="379" t="e">
        <f>IF(I10646&lt;&gt;"",NETWORKDAYS($I$199,#REF!-1,$N$201:$N$224),"")</f>
        <v>#REF!</v>
      </c>
      <c r="K10646" s="391" t="e">
        <f>IF(I10646&lt;&gt;"",RIGHT(#REF!,LEN(#REF!)-FIND(" ",#REF!)),"")</f>
        <v>#REF!</v>
      </c>
    </row>
    <row r="10647" spans="1:11">
      <c r="A10647" s="417" t="s">
        <v>2155</v>
      </c>
      <c r="B10647" s="417" t="s">
        <v>16667</v>
      </c>
      <c r="C10647" s="417" t="s">
        <v>2332</v>
      </c>
      <c r="D10647" s="417" t="s">
        <v>16662</v>
      </c>
      <c r="E10647" s="391">
        <v>3.53</v>
      </c>
      <c r="F10647" s="418">
        <v>44249</v>
      </c>
      <c r="G10647" s="417" t="s">
        <v>2286</v>
      </c>
      <c r="I10647" s="379" t="e">
        <f>IF(#REF!&lt;&gt;"",#REF!-$I$199,"")</f>
        <v>#REF!</v>
      </c>
      <c r="J10647" s="379" t="e">
        <f>IF(I10647&lt;&gt;"",NETWORKDAYS($I$199,#REF!-1,$N$201:$N$224),"")</f>
        <v>#REF!</v>
      </c>
      <c r="K10647" s="391" t="e">
        <f>IF(I10647&lt;&gt;"",RIGHT(#REF!,LEN(#REF!)-FIND(" ",#REF!)),"")</f>
        <v>#REF!</v>
      </c>
    </row>
    <row r="10648" spans="1:11">
      <c r="A10648" s="417" t="s">
        <v>22</v>
      </c>
      <c r="B10648" s="417" t="s">
        <v>17535</v>
      </c>
      <c r="C10648" s="417" t="s">
        <v>2281</v>
      </c>
      <c r="D10648" s="417" t="s">
        <v>3580</v>
      </c>
      <c r="E10648" s="391">
        <v>9.75</v>
      </c>
      <c r="F10648" s="418">
        <v>44214</v>
      </c>
      <c r="G10648" s="417" t="s">
        <v>2283</v>
      </c>
      <c r="I10648" s="379" t="e">
        <f>IF(#REF!&lt;&gt;"",#REF!-$I$199,"")</f>
        <v>#REF!</v>
      </c>
      <c r="J10648" s="379" t="e">
        <f>IF(I10648&lt;&gt;"",NETWORKDAYS($I$199,#REF!-1,$N$201:$N$224),"")</f>
        <v>#REF!</v>
      </c>
      <c r="K10648" s="391" t="e">
        <f>IF(I10648&lt;&gt;"",RIGHT(#REF!,LEN(#REF!)-FIND(" ",#REF!)),"")</f>
        <v>#REF!</v>
      </c>
    </row>
    <row r="10649" spans="1:11">
      <c r="A10649" s="417" t="s">
        <v>2155</v>
      </c>
      <c r="B10649" s="417" t="s">
        <v>14269</v>
      </c>
      <c r="C10649" s="417" t="s">
        <v>2281</v>
      </c>
      <c r="D10649" s="417" t="s">
        <v>3918</v>
      </c>
      <c r="E10649" s="391">
        <v>6</v>
      </c>
      <c r="F10649" s="418">
        <v>44214</v>
      </c>
      <c r="G10649" s="417" t="s">
        <v>2283</v>
      </c>
      <c r="I10649" s="379" t="e">
        <f>IF(#REF!&lt;&gt;"",#REF!-$I$199,"")</f>
        <v>#REF!</v>
      </c>
      <c r="J10649" s="379" t="e">
        <f>IF(I10649&lt;&gt;"",NETWORKDAYS($I$199,#REF!-1,$N$201:$N$224),"")</f>
        <v>#REF!</v>
      </c>
      <c r="K10649" s="391" t="e">
        <f>IF(I10649&lt;&gt;"",RIGHT(#REF!,LEN(#REF!)-FIND(" ",#REF!)),"")</f>
        <v>#REF!</v>
      </c>
    </row>
    <row r="10650" spans="1:11">
      <c r="A10650" s="417" t="s">
        <v>2155</v>
      </c>
      <c r="B10650" s="417" t="s">
        <v>14270</v>
      </c>
      <c r="C10650" s="417" t="s">
        <v>2281</v>
      </c>
      <c r="D10650" s="417" t="s">
        <v>3076</v>
      </c>
      <c r="E10650" s="391">
        <v>1.83</v>
      </c>
      <c r="F10650" s="418">
        <v>44214</v>
      </c>
      <c r="G10650" s="417" t="s">
        <v>2283</v>
      </c>
      <c r="I10650" s="379" t="e">
        <f>IF(#REF!&lt;&gt;"",#REF!-$I$199,"")</f>
        <v>#REF!</v>
      </c>
      <c r="J10650" s="379" t="e">
        <f>IF(I10650&lt;&gt;"",NETWORKDAYS($I$199,#REF!-1,$N$201:$N$224),"")</f>
        <v>#REF!</v>
      </c>
      <c r="K10650" s="391" t="e">
        <f>IF(I10650&lt;&gt;"",RIGHT(#REF!,LEN(#REF!)-FIND(" ",#REF!)),"")</f>
        <v>#REF!</v>
      </c>
    </row>
    <row r="10651" spans="1:11">
      <c r="A10651" s="417" t="s">
        <v>2155</v>
      </c>
      <c r="B10651" s="417" t="s">
        <v>8872</v>
      </c>
      <c r="C10651" s="417" t="s">
        <v>2281</v>
      </c>
      <c r="D10651" s="417" t="s">
        <v>3058</v>
      </c>
      <c r="E10651" s="391">
        <v>6.3</v>
      </c>
      <c r="F10651" s="418">
        <v>44214</v>
      </c>
      <c r="G10651" s="417" t="s">
        <v>2283</v>
      </c>
      <c r="I10651" s="379" t="e">
        <f>IF(#REF!&lt;&gt;"",#REF!-$I$199,"")</f>
        <v>#REF!</v>
      </c>
      <c r="J10651" s="379" t="e">
        <f>IF(I10651&lt;&gt;"",NETWORKDAYS($I$199,#REF!-1,$N$201:$N$224),"")</f>
        <v>#REF!</v>
      </c>
      <c r="K10651" s="391" t="e">
        <f>IF(I10651&lt;&gt;"",RIGHT(#REF!,LEN(#REF!)-FIND(" ",#REF!)),"")</f>
        <v>#REF!</v>
      </c>
    </row>
    <row r="10652" spans="1:11">
      <c r="A10652" s="417" t="s">
        <v>2155</v>
      </c>
      <c r="B10652" s="417" t="s">
        <v>8873</v>
      </c>
      <c r="C10652" s="417" t="s">
        <v>2281</v>
      </c>
      <c r="D10652" s="417" t="s">
        <v>3969</v>
      </c>
      <c r="E10652" s="391">
        <v>1.56</v>
      </c>
      <c r="F10652" s="418">
        <v>44214</v>
      </c>
      <c r="G10652" s="417" t="s">
        <v>2283</v>
      </c>
      <c r="I10652" s="379" t="e">
        <f>IF(#REF!&lt;&gt;"",#REF!-$I$199,"")</f>
        <v>#REF!</v>
      </c>
      <c r="J10652" s="379" t="e">
        <f>IF(I10652&lt;&gt;"",NETWORKDAYS($I$199,#REF!-1,$N$201:$N$224),"")</f>
        <v>#REF!</v>
      </c>
      <c r="K10652" s="391" t="e">
        <f>IF(I10652&lt;&gt;"",RIGHT(#REF!,LEN(#REF!)-FIND(" ",#REF!)),"")</f>
        <v>#REF!</v>
      </c>
    </row>
    <row r="10653" spans="1:11">
      <c r="A10653" s="417" t="s">
        <v>2155</v>
      </c>
      <c r="B10653" s="417" t="s">
        <v>14271</v>
      </c>
      <c r="C10653" s="417" t="s">
        <v>2281</v>
      </c>
      <c r="D10653" s="417" t="s">
        <v>3973</v>
      </c>
      <c r="E10653" s="391">
        <v>3.1</v>
      </c>
      <c r="F10653" s="418">
        <v>44214</v>
      </c>
      <c r="G10653" s="417" t="s">
        <v>2283</v>
      </c>
      <c r="I10653" s="379" t="e">
        <f>IF(#REF!&lt;&gt;"",#REF!-$I$199,"")</f>
        <v>#REF!</v>
      </c>
      <c r="J10653" s="379" t="e">
        <f>IF(I10653&lt;&gt;"",NETWORKDAYS($I$199,#REF!-1,$N$201:$N$224),"")</f>
        <v>#REF!</v>
      </c>
      <c r="K10653" s="391" t="e">
        <f>IF(I10653&lt;&gt;"",RIGHT(#REF!,LEN(#REF!)-FIND(" ",#REF!)),"")</f>
        <v>#REF!</v>
      </c>
    </row>
    <row r="10654" spans="1:11">
      <c r="A10654" s="417" t="s">
        <v>2155</v>
      </c>
      <c r="B10654" s="417" t="s">
        <v>17536</v>
      </c>
      <c r="C10654" s="417" t="s">
        <v>2281</v>
      </c>
      <c r="D10654" s="417" t="s">
        <v>3074</v>
      </c>
      <c r="E10654" s="391">
        <v>0.6</v>
      </c>
      <c r="F10654" s="418">
        <v>44214</v>
      </c>
      <c r="G10654" s="417" t="s">
        <v>2283</v>
      </c>
      <c r="I10654" s="379" t="e">
        <f>IF(#REF!&lt;&gt;"",#REF!-$I$199,"")</f>
        <v>#REF!</v>
      </c>
      <c r="J10654" s="379" t="e">
        <f>IF(I10654&lt;&gt;"",NETWORKDAYS($I$199,#REF!-1,$N$201:$N$224),"")</f>
        <v>#REF!</v>
      </c>
      <c r="K10654" s="391" t="e">
        <f>IF(I10654&lt;&gt;"",RIGHT(#REF!,LEN(#REF!)-FIND(" ",#REF!)),"")</f>
        <v>#REF!</v>
      </c>
    </row>
    <row r="10655" spans="1:11">
      <c r="A10655" s="417" t="s">
        <v>2155</v>
      </c>
      <c r="B10655" s="417" t="s">
        <v>17537</v>
      </c>
      <c r="C10655" s="417" t="s">
        <v>2281</v>
      </c>
      <c r="D10655" s="417" t="s">
        <v>4047</v>
      </c>
      <c r="E10655" s="391">
        <v>0.5</v>
      </c>
      <c r="F10655" s="418">
        <v>44214</v>
      </c>
      <c r="G10655" s="417" t="s">
        <v>2283</v>
      </c>
      <c r="I10655" s="379" t="e">
        <f>IF(#REF!&lt;&gt;"",#REF!-$I$199,"")</f>
        <v>#REF!</v>
      </c>
      <c r="J10655" s="379" t="e">
        <f>IF(I10655&lt;&gt;"",NETWORKDAYS($I$199,#REF!-1,$N$201:$N$224),"")</f>
        <v>#REF!</v>
      </c>
      <c r="K10655" s="391" t="e">
        <f>IF(I10655&lt;&gt;"",RIGHT(#REF!,LEN(#REF!)-FIND(" ",#REF!)),"")</f>
        <v>#REF!</v>
      </c>
    </row>
    <row r="10656" spans="1:11">
      <c r="A10656" s="417" t="s">
        <v>2155</v>
      </c>
      <c r="B10656" s="417" t="s">
        <v>14272</v>
      </c>
      <c r="C10656" s="417" t="s">
        <v>2281</v>
      </c>
      <c r="D10656" s="417" t="s">
        <v>4025</v>
      </c>
      <c r="E10656" s="391">
        <v>0.36</v>
      </c>
      <c r="F10656" s="418">
        <v>44214</v>
      </c>
      <c r="G10656" s="417" t="s">
        <v>2283</v>
      </c>
      <c r="I10656" s="379" t="e">
        <f>IF(#REF!&lt;&gt;"",#REF!-$I$199,"")</f>
        <v>#REF!</v>
      </c>
      <c r="J10656" s="379" t="e">
        <f>IF(I10656&lt;&gt;"",NETWORKDAYS($I$199,#REF!-1,$N$201:$N$224),"")</f>
        <v>#REF!</v>
      </c>
      <c r="K10656" s="391" t="e">
        <f>IF(I10656&lt;&gt;"",RIGHT(#REF!,LEN(#REF!)-FIND(" ",#REF!)),"")</f>
        <v>#REF!</v>
      </c>
    </row>
    <row r="10657" spans="1:11">
      <c r="A10657" s="417" t="s">
        <v>2155</v>
      </c>
      <c r="B10657" s="417" t="s">
        <v>8874</v>
      </c>
      <c r="C10657" s="417" t="s">
        <v>2281</v>
      </c>
      <c r="D10657" s="417" t="s">
        <v>2373</v>
      </c>
      <c r="E10657" s="391">
        <v>0.14000000000000001</v>
      </c>
      <c r="F10657" s="418">
        <v>44214</v>
      </c>
      <c r="G10657" s="417" t="s">
        <v>2283</v>
      </c>
      <c r="I10657" s="379" t="e">
        <f>IF(#REF!&lt;&gt;"",#REF!-$I$199,"")</f>
        <v>#REF!</v>
      </c>
      <c r="J10657" s="379" t="e">
        <f>IF(I10657&lt;&gt;"",NETWORKDAYS($I$199,#REF!-1,$N$201:$N$224),"")</f>
        <v>#REF!</v>
      </c>
      <c r="K10657" s="391" t="e">
        <f>IF(I10657&lt;&gt;"",RIGHT(#REF!,LEN(#REF!)-FIND(" ",#REF!)),"")</f>
        <v>#REF!</v>
      </c>
    </row>
    <row r="10658" spans="1:11">
      <c r="A10658" s="417" t="s">
        <v>2155</v>
      </c>
      <c r="B10658" s="417" t="s">
        <v>14273</v>
      </c>
      <c r="C10658" s="417" t="s">
        <v>2281</v>
      </c>
      <c r="D10658" s="417" t="s">
        <v>3110</v>
      </c>
      <c r="E10658" s="391">
        <v>0.14000000000000001</v>
      </c>
      <c r="F10658" s="418">
        <v>44214</v>
      </c>
      <c r="G10658" s="417" t="s">
        <v>2283</v>
      </c>
      <c r="I10658" s="379" t="e">
        <f>IF(#REF!&lt;&gt;"",#REF!-$I$199,"")</f>
        <v>#REF!</v>
      </c>
      <c r="J10658" s="379" t="e">
        <f>IF(I10658&lt;&gt;"",NETWORKDAYS($I$199,#REF!-1,$N$201:$N$224),"")</f>
        <v>#REF!</v>
      </c>
      <c r="K10658" s="391" t="e">
        <f>IF(I10658&lt;&gt;"",RIGHT(#REF!,LEN(#REF!)-FIND(" ",#REF!)),"")</f>
        <v>#REF!</v>
      </c>
    </row>
    <row r="10659" spans="1:11">
      <c r="A10659" s="417" t="s">
        <v>2155</v>
      </c>
      <c r="B10659" s="417" t="s">
        <v>8875</v>
      </c>
      <c r="C10659" s="417" t="s">
        <v>2281</v>
      </c>
      <c r="D10659" s="417" t="s">
        <v>4006</v>
      </c>
      <c r="E10659" s="391">
        <v>0.09</v>
      </c>
      <c r="F10659" s="418">
        <v>44214</v>
      </c>
      <c r="G10659" s="417" t="s">
        <v>2283</v>
      </c>
      <c r="I10659" s="379" t="e">
        <f>IF(#REF!&lt;&gt;"",#REF!-$I$199,"")</f>
        <v>#REF!</v>
      </c>
      <c r="J10659" s="379" t="e">
        <f>IF(I10659&lt;&gt;"",NETWORKDAYS($I$199,#REF!-1,$N$201:$N$224),"")</f>
        <v>#REF!</v>
      </c>
      <c r="K10659" s="391" t="e">
        <f>IF(I10659&lt;&gt;"",RIGHT(#REF!,LEN(#REF!)-FIND(" ",#REF!)),"")</f>
        <v>#REF!</v>
      </c>
    </row>
    <row r="10660" spans="1:11">
      <c r="A10660" s="417" t="s">
        <v>2155</v>
      </c>
      <c r="B10660" s="417" t="s">
        <v>14274</v>
      </c>
      <c r="C10660" s="417" t="s">
        <v>2281</v>
      </c>
      <c r="D10660" s="417" t="s">
        <v>5175</v>
      </c>
      <c r="E10660" s="391">
        <v>7.0000000000000007E-2</v>
      </c>
      <c r="F10660" s="418">
        <v>44214</v>
      </c>
      <c r="G10660" s="417" t="s">
        <v>2283</v>
      </c>
      <c r="I10660" s="379" t="e">
        <f>IF(#REF!&lt;&gt;"",#REF!-$I$199,"")</f>
        <v>#REF!</v>
      </c>
      <c r="J10660" s="379" t="e">
        <f>IF(I10660&lt;&gt;"",NETWORKDAYS($I$199,#REF!-1,$N$201:$N$224),"")</f>
        <v>#REF!</v>
      </c>
      <c r="K10660" s="391" t="e">
        <f>IF(I10660&lt;&gt;"",RIGHT(#REF!,LEN(#REF!)-FIND(" ",#REF!)),"")</f>
        <v>#REF!</v>
      </c>
    </row>
    <row r="10661" spans="1:11">
      <c r="A10661" s="417" t="s">
        <v>2155</v>
      </c>
      <c r="B10661" s="417" t="s">
        <v>8876</v>
      </c>
      <c r="C10661" s="417" t="s">
        <v>2281</v>
      </c>
      <c r="D10661" s="417" t="s">
        <v>5176</v>
      </c>
      <c r="E10661" s="391">
        <v>0.06</v>
      </c>
      <c r="F10661" s="418">
        <v>44214</v>
      </c>
      <c r="G10661" s="417" t="s">
        <v>2283</v>
      </c>
      <c r="I10661" s="379" t="e">
        <f>IF(#REF!&lt;&gt;"",#REF!-$I$199,"")</f>
        <v>#REF!</v>
      </c>
      <c r="J10661" s="379" t="e">
        <f>IF(I10661&lt;&gt;"",NETWORKDAYS($I$199,#REF!-1,$N$201:$N$224),"")</f>
        <v>#REF!</v>
      </c>
      <c r="K10661" s="391" t="e">
        <f>IF(I10661&lt;&gt;"",RIGHT(#REF!,LEN(#REF!)-FIND(" ",#REF!)),"")</f>
        <v>#REF!</v>
      </c>
    </row>
    <row r="10662" spans="1:11">
      <c r="A10662" s="417" t="s">
        <v>2155</v>
      </c>
      <c r="B10662" s="417" t="s">
        <v>14275</v>
      </c>
      <c r="C10662" s="417" t="s">
        <v>2281</v>
      </c>
      <c r="D10662" s="417" t="s">
        <v>4019</v>
      </c>
      <c r="E10662" s="391">
        <v>0.12</v>
      </c>
      <c r="F10662" s="418">
        <v>44214</v>
      </c>
      <c r="G10662" s="417" t="s">
        <v>2283</v>
      </c>
      <c r="I10662" s="379" t="e">
        <f>IF(#REF!&lt;&gt;"",#REF!-$I$199,"")</f>
        <v>#REF!</v>
      </c>
      <c r="J10662" s="379" t="e">
        <f>IF(I10662&lt;&gt;"",NETWORKDAYS($I$199,#REF!-1,$N$201:$N$224),"")</f>
        <v>#REF!</v>
      </c>
      <c r="K10662" s="391" t="e">
        <f>IF(I10662&lt;&gt;"",RIGHT(#REF!,LEN(#REF!)-FIND(" ",#REF!)),"")</f>
        <v>#REF!</v>
      </c>
    </row>
    <row r="10663" spans="1:11">
      <c r="A10663" s="417" t="s">
        <v>2155</v>
      </c>
      <c r="B10663" s="417" t="s">
        <v>8877</v>
      </c>
      <c r="C10663" s="417" t="s">
        <v>2281</v>
      </c>
      <c r="D10663" s="417" t="s">
        <v>5173</v>
      </c>
      <c r="E10663" s="391">
        <v>0.04</v>
      </c>
      <c r="F10663" s="418">
        <v>44214</v>
      </c>
      <c r="G10663" s="417" t="s">
        <v>2283</v>
      </c>
      <c r="I10663" s="379" t="e">
        <f>IF(#REF!&lt;&gt;"",#REF!-$I$199,"")</f>
        <v>#REF!</v>
      </c>
      <c r="J10663" s="379" t="e">
        <f>IF(I10663&lt;&gt;"",NETWORKDAYS($I$199,#REF!-1,$N$201:$N$224),"")</f>
        <v>#REF!</v>
      </c>
      <c r="K10663" s="391" t="e">
        <f>IF(I10663&lt;&gt;"",RIGHT(#REF!,LEN(#REF!)-FIND(" ",#REF!)),"")</f>
        <v>#REF!</v>
      </c>
    </row>
    <row r="10664" spans="1:11">
      <c r="A10664" s="417" t="s">
        <v>2155</v>
      </c>
      <c r="B10664" s="417" t="s">
        <v>14276</v>
      </c>
      <c r="C10664" s="417" t="s">
        <v>2281</v>
      </c>
      <c r="D10664" s="417" t="s">
        <v>4021</v>
      </c>
      <c r="E10664" s="391">
        <v>0.04</v>
      </c>
      <c r="F10664" s="418">
        <v>44214</v>
      </c>
      <c r="G10664" s="417" t="s">
        <v>2283</v>
      </c>
      <c r="I10664" s="379" t="e">
        <f>IF(#REF!&lt;&gt;"",#REF!-$I$199,"")</f>
        <v>#REF!</v>
      </c>
      <c r="J10664" s="379" t="e">
        <f>IF(I10664&lt;&gt;"",NETWORKDAYS($I$199,#REF!-1,$N$201:$N$224),"")</f>
        <v>#REF!</v>
      </c>
      <c r="K10664" s="391" t="e">
        <f>IF(I10664&lt;&gt;"",RIGHT(#REF!,LEN(#REF!)-FIND(" ",#REF!)),"")</f>
        <v>#REF!</v>
      </c>
    </row>
    <row r="10665" spans="1:11">
      <c r="A10665" s="417" t="s">
        <v>2155</v>
      </c>
      <c r="B10665" s="417" t="s">
        <v>8878</v>
      </c>
      <c r="C10665" s="417" t="s">
        <v>2281</v>
      </c>
      <c r="D10665" s="417" t="s">
        <v>4022</v>
      </c>
      <c r="E10665" s="391">
        <v>0.02</v>
      </c>
      <c r="F10665" s="418">
        <v>44214</v>
      </c>
      <c r="G10665" s="417" t="s">
        <v>2283</v>
      </c>
      <c r="I10665" s="379" t="e">
        <f>IF(#REF!&lt;&gt;"",#REF!-$I$199,"")</f>
        <v>#REF!</v>
      </c>
      <c r="J10665" s="379" t="e">
        <f>IF(I10665&lt;&gt;"",NETWORKDAYS($I$199,#REF!-1,$N$201:$N$224),"")</f>
        <v>#REF!</v>
      </c>
      <c r="K10665" s="391" t="e">
        <f>IF(I10665&lt;&gt;"",RIGHT(#REF!,LEN(#REF!)-FIND(" ",#REF!)),"")</f>
        <v>#REF!</v>
      </c>
    </row>
    <row r="10666" spans="1:11">
      <c r="A10666" s="417" t="s">
        <v>2155</v>
      </c>
      <c r="B10666" s="417" t="s">
        <v>14277</v>
      </c>
      <c r="C10666" s="417" t="s">
        <v>2281</v>
      </c>
      <c r="D10666" s="417" t="s">
        <v>4023</v>
      </c>
      <c r="E10666" s="391">
        <v>0.41</v>
      </c>
      <c r="F10666" s="418">
        <v>44214</v>
      </c>
      <c r="G10666" s="417" t="s">
        <v>2283</v>
      </c>
      <c r="I10666" s="379" t="e">
        <f>IF(#REF!&lt;&gt;"",#REF!-$I$199,"")</f>
        <v>#REF!</v>
      </c>
      <c r="J10666" s="379" t="e">
        <f>IF(I10666&lt;&gt;"",NETWORKDAYS($I$199,#REF!-1,$N$201:$N$224),"")</f>
        <v>#REF!</v>
      </c>
      <c r="K10666" s="391" t="e">
        <f>IF(I10666&lt;&gt;"",RIGHT(#REF!,LEN(#REF!)-FIND(" ",#REF!)),"")</f>
        <v>#REF!</v>
      </c>
    </row>
    <row r="10667" spans="1:11">
      <c r="A10667" s="417" t="s">
        <v>2155</v>
      </c>
      <c r="B10667" s="417" t="s">
        <v>8879</v>
      </c>
      <c r="C10667" s="417" t="s">
        <v>2281</v>
      </c>
      <c r="D10667" s="417" t="s">
        <v>4012</v>
      </c>
      <c r="E10667" s="391">
        <v>0.03</v>
      </c>
      <c r="F10667" s="418">
        <v>44214</v>
      </c>
      <c r="G10667" s="417" t="s">
        <v>2283</v>
      </c>
      <c r="I10667" s="379" t="e">
        <f>IF(#REF!&lt;&gt;"",#REF!-$I$199,"")</f>
        <v>#REF!</v>
      </c>
      <c r="J10667" s="379" t="e">
        <f>IF(I10667&lt;&gt;"",NETWORKDAYS($I$199,#REF!-1,$N$201:$N$224),"")</f>
        <v>#REF!</v>
      </c>
      <c r="K10667" s="391" t="e">
        <f>IF(I10667&lt;&gt;"",RIGHT(#REF!,LEN(#REF!)-FIND(" ",#REF!)),"")</f>
        <v>#REF!</v>
      </c>
    </row>
    <row r="10668" spans="1:11">
      <c r="A10668" s="417" t="s">
        <v>2155</v>
      </c>
      <c r="B10668" s="417" t="s">
        <v>8880</v>
      </c>
      <c r="C10668" s="417" t="s">
        <v>2281</v>
      </c>
      <c r="D10668" s="417" t="s">
        <v>4001</v>
      </c>
      <c r="E10668" s="391">
        <v>0.2</v>
      </c>
      <c r="F10668" s="418">
        <v>44214</v>
      </c>
      <c r="G10668" s="417" t="s">
        <v>2283</v>
      </c>
      <c r="I10668" s="379" t="e">
        <f>IF(#REF!&lt;&gt;"",#REF!-$I$199,"")</f>
        <v>#REF!</v>
      </c>
      <c r="J10668" s="379" t="e">
        <f>IF(I10668&lt;&gt;"",NETWORKDAYS($I$199,#REF!-1,$N$201:$N$224),"")</f>
        <v>#REF!</v>
      </c>
      <c r="K10668" s="391" t="e">
        <f>IF(I10668&lt;&gt;"",RIGHT(#REF!,LEN(#REF!)-FIND(" ",#REF!)),"")</f>
        <v>#REF!</v>
      </c>
    </row>
    <row r="10669" spans="1:11">
      <c r="A10669" s="417" t="s">
        <v>2155</v>
      </c>
      <c r="B10669" s="417" t="s">
        <v>8881</v>
      </c>
      <c r="C10669" s="417" t="s">
        <v>2281</v>
      </c>
      <c r="D10669" s="417" t="s">
        <v>4027</v>
      </c>
      <c r="E10669" s="391">
        <v>0.05</v>
      </c>
      <c r="F10669" s="418">
        <v>44214</v>
      </c>
      <c r="G10669" s="417" t="s">
        <v>2283</v>
      </c>
      <c r="I10669" s="379" t="e">
        <f>IF(#REF!&lt;&gt;"",#REF!-$I$199,"")</f>
        <v>#REF!</v>
      </c>
      <c r="J10669" s="379" t="e">
        <f>IF(I10669&lt;&gt;"",NETWORKDAYS($I$199,#REF!-1,$N$201:$N$224),"")</f>
        <v>#REF!</v>
      </c>
      <c r="K10669" s="391" t="e">
        <f>IF(I10669&lt;&gt;"",RIGHT(#REF!,LEN(#REF!)-FIND(" ",#REF!)),"")</f>
        <v>#REF!</v>
      </c>
    </row>
    <row r="10670" spans="1:11">
      <c r="A10670" s="417" t="s">
        <v>2155</v>
      </c>
      <c r="B10670" s="417" t="s">
        <v>14278</v>
      </c>
      <c r="C10670" s="417" t="s">
        <v>2281</v>
      </c>
      <c r="D10670" s="417" t="s">
        <v>4003</v>
      </c>
      <c r="E10670" s="391">
        <v>0.18</v>
      </c>
      <c r="F10670" s="418">
        <v>44214</v>
      </c>
      <c r="G10670" s="417" t="s">
        <v>2283</v>
      </c>
      <c r="I10670" s="379" t="e">
        <f>IF(#REF!&lt;&gt;"",#REF!-$I$199,"")</f>
        <v>#REF!</v>
      </c>
      <c r="J10670" s="379" t="e">
        <f>IF(I10670&lt;&gt;"",NETWORKDAYS($I$199,#REF!-1,$N$201:$N$224),"")</f>
        <v>#REF!</v>
      </c>
      <c r="K10670" s="391" t="e">
        <f>IF(I10670&lt;&gt;"",RIGHT(#REF!,LEN(#REF!)-FIND(" ",#REF!)),"")</f>
        <v>#REF!</v>
      </c>
    </row>
    <row r="10671" spans="1:11">
      <c r="A10671" s="417" t="s">
        <v>2155</v>
      </c>
      <c r="B10671" s="417" t="s">
        <v>14279</v>
      </c>
      <c r="C10671" s="417" t="s">
        <v>2281</v>
      </c>
      <c r="D10671" s="417" t="s">
        <v>4004</v>
      </c>
      <c r="E10671" s="391">
        <v>0.1</v>
      </c>
      <c r="F10671" s="418">
        <v>44214</v>
      </c>
      <c r="G10671" s="417" t="s">
        <v>2283</v>
      </c>
      <c r="I10671" s="379" t="e">
        <f>IF(#REF!&lt;&gt;"",#REF!-$I$199,"")</f>
        <v>#REF!</v>
      </c>
      <c r="J10671" s="379" t="e">
        <f>IF(I10671&lt;&gt;"",NETWORKDAYS($I$199,#REF!-1,$N$201:$N$224),"")</f>
        <v>#REF!</v>
      </c>
      <c r="K10671" s="391" t="e">
        <f>IF(I10671&lt;&gt;"",RIGHT(#REF!,LEN(#REF!)-FIND(" ",#REF!)),"")</f>
        <v>#REF!</v>
      </c>
    </row>
    <row r="10672" spans="1:11">
      <c r="A10672" s="417" t="s">
        <v>2155</v>
      </c>
      <c r="B10672" s="417" t="s">
        <v>8882</v>
      </c>
      <c r="C10672" s="417" t="s">
        <v>2281</v>
      </c>
      <c r="D10672" s="417" t="s">
        <v>4005</v>
      </c>
      <c r="E10672" s="391">
        <v>0.25</v>
      </c>
      <c r="F10672" s="418">
        <v>44214</v>
      </c>
      <c r="G10672" s="417" t="s">
        <v>2286</v>
      </c>
      <c r="I10672" s="379" t="e">
        <f>IF(#REF!&lt;&gt;"",#REF!-$I$199,"")</f>
        <v>#REF!</v>
      </c>
      <c r="J10672" s="379" t="e">
        <f>IF(I10672&lt;&gt;"",NETWORKDAYS($I$199,#REF!-1,$N$201:$N$224),"")</f>
        <v>#REF!</v>
      </c>
      <c r="K10672" s="391" t="e">
        <f>IF(I10672&lt;&gt;"",RIGHT(#REF!,LEN(#REF!)-FIND(" ",#REF!)),"")</f>
        <v>#REF!</v>
      </c>
    </row>
    <row r="10673" spans="1:11">
      <c r="A10673" s="417" t="s">
        <v>2155</v>
      </c>
      <c r="B10673" s="417" t="s">
        <v>5752</v>
      </c>
      <c r="C10673" s="417" t="s">
        <v>2281</v>
      </c>
      <c r="D10673" s="417" t="s">
        <v>4008</v>
      </c>
      <c r="E10673" s="391">
        <v>2.02</v>
      </c>
      <c r="F10673" s="418">
        <v>44214</v>
      </c>
      <c r="G10673" s="417" t="s">
        <v>2283</v>
      </c>
      <c r="I10673" s="379" t="e">
        <f>IF(#REF!&lt;&gt;"",#REF!-$I$199,"")</f>
        <v>#REF!</v>
      </c>
      <c r="J10673" s="379" t="e">
        <f>IF(I10673&lt;&gt;"",NETWORKDAYS($I$199,#REF!-1,$N$201:$N$224),"")</f>
        <v>#REF!</v>
      </c>
      <c r="K10673" s="391" t="e">
        <f>IF(I10673&lt;&gt;"",RIGHT(#REF!,LEN(#REF!)-FIND(" ",#REF!)),"")</f>
        <v>#REF!</v>
      </c>
    </row>
    <row r="10674" spans="1:11">
      <c r="A10674" s="417" t="s">
        <v>2155</v>
      </c>
      <c r="B10674" s="417" t="s">
        <v>5753</v>
      </c>
      <c r="C10674" s="417" t="s">
        <v>2281</v>
      </c>
      <c r="D10674" s="417" t="s">
        <v>5174</v>
      </c>
      <c r="E10674" s="391">
        <v>0.75</v>
      </c>
      <c r="F10674" s="418">
        <v>44214</v>
      </c>
      <c r="G10674" s="417" t="s">
        <v>2283</v>
      </c>
      <c r="I10674" s="379" t="e">
        <f>IF(#REF!&lt;&gt;"",#REF!-$I$199,"")</f>
        <v>#REF!</v>
      </c>
      <c r="J10674" s="379" t="e">
        <f>IF(I10674&lt;&gt;"",NETWORKDAYS($I$199,#REF!-1,$N$201:$N$224),"")</f>
        <v>#REF!</v>
      </c>
      <c r="K10674" s="391" t="e">
        <f>IF(I10674&lt;&gt;"",RIGHT(#REF!,LEN(#REF!)-FIND(" ",#REF!)),"")</f>
        <v>#REF!</v>
      </c>
    </row>
    <row r="10675" spans="1:11">
      <c r="A10675" s="417" t="s">
        <v>2155</v>
      </c>
      <c r="B10675" s="417" t="s">
        <v>5754</v>
      </c>
      <c r="C10675" s="417" t="s">
        <v>2281</v>
      </c>
      <c r="D10675" s="417" t="s">
        <v>3601</v>
      </c>
      <c r="E10675" s="391">
        <v>6</v>
      </c>
      <c r="F10675" s="418">
        <v>44214</v>
      </c>
      <c r="G10675" s="417" t="s">
        <v>2283</v>
      </c>
      <c r="I10675" s="379" t="e">
        <f>IF(#REF!&lt;&gt;"",#REF!-$I$199,"")</f>
        <v>#REF!</v>
      </c>
      <c r="J10675" s="379" t="e">
        <f>IF(I10675&lt;&gt;"",NETWORKDAYS($I$199,#REF!-1,$N$201:$N$224),"")</f>
        <v>#REF!</v>
      </c>
      <c r="K10675" s="391" t="e">
        <f>IF(I10675&lt;&gt;"",RIGHT(#REF!,LEN(#REF!)-FIND(" ",#REF!)),"")</f>
        <v>#REF!</v>
      </c>
    </row>
    <row r="10676" spans="1:11">
      <c r="A10676" s="417" t="s">
        <v>2155</v>
      </c>
      <c r="B10676" s="417" t="s">
        <v>5755</v>
      </c>
      <c r="C10676" s="417" t="s">
        <v>2281</v>
      </c>
      <c r="D10676" s="417" t="s">
        <v>3602</v>
      </c>
      <c r="E10676" s="391">
        <v>9</v>
      </c>
      <c r="F10676" s="418">
        <v>44214</v>
      </c>
      <c r="G10676" s="417" t="s">
        <v>2283</v>
      </c>
      <c r="I10676" s="379" t="e">
        <f>IF(#REF!&lt;&gt;"",#REF!-$I$199,"")</f>
        <v>#REF!</v>
      </c>
      <c r="J10676" s="379" t="e">
        <f>IF(I10676&lt;&gt;"",NETWORKDAYS($I$199,#REF!-1,$N$201:$N$224),"")</f>
        <v>#REF!</v>
      </c>
      <c r="K10676" s="391" t="e">
        <f>IF(I10676&lt;&gt;"",RIGHT(#REF!,LEN(#REF!)-FIND(" ",#REF!)),"")</f>
        <v>#REF!</v>
      </c>
    </row>
    <row r="10677" spans="1:11">
      <c r="A10677" s="417" t="s">
        <v>2155</v>
      </c>
      <c r="B10677" s="417" t="s">
        <v>5756</v>
      </c>
      <c r="C10677" s="417" t="s">
        <v>2281</v>
      </c>
      <c r="D10677" s="417" t="s">
        <v>2372</v>
      </c>
      <c r="E10677" s="391">
        <v>0.1</v>
      </c>
      <c r="F10677" s="418">
        <v>44214</v>
      </c>
      <c r="G10677" s="417" t="s">
        <v>2283</v>
      </c>
      <c r="I10677" s="379" t="e">
        <f>IF(#REF!&lt;&gt;"",#REF!-$I$199,"")</f>
        <v>#REF!</v>
      </c>
      <c r="J10677" s="379" t="e">
        <f>IF(I10677&lt;&gt;"",NETWORKDAYS($I$199,#REF!-1,$N$201:$N$224),"")</f>
        <v>#REF!</v>
      </c>
      <c r="K10677" s="391" t="e">
        <f>IF(I10677&lt;&gt;"",RIGHT(#REF!,LEN(#REF!)-FIND(" ",#REF!)),"")</f>
        <v>#REF!</v>
      </c>
    </row>
    <row r="10678" spans="1:11">
      <c r="A10678" s="417" t="s">
        <v>2155</v>
      </c>
      <c r="B10678" s="417" t="s">
        <v>5757</v>
      </c>
      <c r="C10678" s="417" t="s">
        <v>2281</v>
      </c>
      <c r="D10678" s="417" t="s">
        <v>3606</v>
      </c>
      <c r="E10678" s="391">
        <v>2</v>
      </c>
      <c r="F10678" s="418">
        <v>44214</v>
      </c>
      <c r="G10678" s="417" t="s">
        <v>2283</v>
      </c>
      <c r="I10678" s="379" t="e">
        <f>IF(#REF!&lt;&gt;"",#REF!-$I$199,"")</f>
        <v>#REF!</v>
      </c>
      <c r="J10678" s="379" t="e">
        <f>IF(I10678&lt;&gt;"",NETWORKDAYS($I$199,#REF!-1,$N$201:$N$224),"")</f>
        <v>#REF!</v>
      </c>
      <c r="K10678" s="391" t="e">
        <f>IF(I10678&lt;&gt;"",RIGHT(#REF!,LEN(#REF!)-FIND(" ",#REF!)),"")</f>
        <v>#REF!</v>
      </c>
    </row>
    <row r="10679" spans="1:11">
      <c r="A10679" s="417" t="s">
        <v>2155</v>
      </c>
      <c r="B10679" s="417" t="s">
        <v>5758</v>
      </c>
      <c r="C10679" s="417" t="s">
        <v>2281</v>
      </c>
      <c r="D10679" s="417" t="s">
        <v>3611</v>
      </c>
      <c r="E10679" s="391">
        <v>3</v>
      </c>
      <c r="F10679" s="418">
        <v>44214</v>
      </c>
      <c r="G10679" s="417" t="s">
        <v>2283</v>
      </c>
      <c r="I10679" s="379" t="e">
        <f>IF(#REF!&lt;&gt;"",#REF!-$I$199,"")</f>
        <v>#REF!</v>
      </c>
      <c r="J10679" s="379" t="e">
        <f>IF(I10679&lt;&gt;"",NETWORKDAYS($I$199,#REF!-1,$N$201:$N$224),"")</f>
        <v>#REF!</v>
      </c>
      <c r="K10679" s="391" t="e">
        <f>IF(I10679&lt;&gt;"",RIGHT(#REF!,LEN(#REF!)-FIND(" ",#REF!)),"")</f>
        <v>#REF!</v>
      </c>
    </row>
    <row r="10680" spans="1:11">
      <c r="A10680" s="417" t="s">
        <v>2155</v>
      </c>
      <c r="B10680" s="417" t="s">
        <v>5759</v>
      </c>
      <c r="C10680" s="417" t="s">
        <v>2281</v>
      </c>
      <c r="D10680" s="417" t="s">
        <v>3208</v>
      </c>
      <c r="E10680" s="391">
        <v>0.1</v>
      </c>
      <c r="F10680" s="418">
        <v>44214</v>
      </c>
      <c r="G10680" s="417" t="s">
        <v>2283</v>
      </c>
      <c r="I10680" s="379" t="e">
        <f>IF(#REF!&lt;&gt;"",#REF!-$I$199,"")</f>
        <v>#REF!</v>
      </c>
      <c r="J10680" s="379" t="e">
        <f>IF(I10680&lt;&gt;"",NETWORKDAYS($I$199,#REF!-1,$N$201:$N$224),"")</f>
        <v>#REF!</v>
      </c>
      <c r="K10680" s="391" t="e">
        <f>IF(I10680&lt;&gt;"",RIGHT(#REF!,LEN(#REF!)-FIND(" ",#REF!)),"")</f>
        <v>#REF!</v>
      </c>
    </row>
    <row r="10681" spans="1:11">
      <c r="A10681" s="417" t="s">
        <v>2155</v>
      </c>
      <c r="B10681" s="417" t="s">
        <v>14280</v>
      </c>
      <c r="C10681" s="417" t="s">
        <v>2281</v>
      </c>
      <c r="D10681" s="417" t="s">
        <v>3918</v>
      </c>
      <c r="E10681" s="391">
        <v>5.17</v>
      </c>
      <c r="F10681" s="418">
        <v>44249</v>
      </c>
      <c r="G10681" s="417" t="s">
        <v>2283</v>
      </c>
      <c r="I10681" s="379" t="e">
        <f>IF(#REF!&lt;&gt;"",#REF!-$I$199,"")</f>
        <v>#REF!</v>
      </c>
      <c r="J10681" s="379" t="e">
        <f>IF(I10681&lt;&gt;"",NETWORKDAYS($I$199,#REF!-1,$N$201:$N$224),"")</f>
        <v>#REF!</v>
      </c>
      <c r="K10681" s="391" t="e">
        <f>IF(I10681&lt;&gt;"",RIGHT(#REF!,LEN(#REF!)-FIND(" ",#REF!)),"")</f>
        <v>#REF!</v>
      </c>
    </row>
    <row r="10682" spans="1:11">
      <c r="A10682" s="417" t="s">
        <v>2155</v>
      </c>
      <c r="B10682" s="417" t="s">
        <v>14281</v>
      </c>
      <c r="C10682" s="417" t="s">
        <v>2281</v>
      </c>
      <c r="D10682" s="417" t="s">
        <v>3076</v>
      </c>
      <c r="E10682" s="391">
        <v>4.3099999999999996</v>
      </c>
      <c r="F10682" s="418">
        <v>44249</v>
      </c>
      <c r="G10682" s="417" t="s">
        <v>2283</v>
      </c>
      <c r="I10682" s="379" t="e">
        <f>IF(#REF!&lt;&gt;"",#REF!-$I$199,"")</f>
        <v>#REF!</v>
      </c>
      <c r="J10682" s="379" t="e">
        <f>IF(I10682&lt;&gt;"",NETWORKDAYS($I$199,#REF!-1,$N$201:$N$224),"")</f>
        <v>#REF!</v>
      </c>
      <c r="K10682" s="391" t="e">
        <f>IF(I10682&lt;&gt;"",RIGHT(#REF!,LEN(#REF!)-FIND(" ",#REF!)),"")</f>
        <v>#REF!</v>
      </c>
    </row>
    <row r="10683" spans="1:11">
      <c r="A10683" s="417" t="s">
        <v>2155</v>
      </c>
      <c r="B10683" s="417" t="s">
        <v>14282</v>
      </c>
      <c r="C10683" s="417" t="s">
        <v>2281</v>
      </c>
      <c r="D10683" s="417" t="s">
        <v>3058</v>
      </c>
      <c r="E10683" s="391">
        <v>3</v>
      </c>
      <c r="F10683" s="418">
        <v>44249</v>
      </c>
      <c r="G10683" s="417" t="s">
        <v>2283</v>
      </c>
      <c r="I10683" s="379" t="e">
        <f>IF(#REF!&lt;&gt;"",#REF!-$I$199,"")</f>
        <v>#REF!</v>
      </c>
      <c r="J10683" s="379" t="e">
        <f>IF(I10683&lt;&gt;"",NETWORKDAYS($I$199,#REF!-1,$N$201:$N$224),"")</f>
        <v>#REF!</v>
      </c>
      <c r="K10683" s="391" t="e">
        <f>IF(I10683&lt;&gt;"",RIGHT(#REF!,LEN(#REF!)-FIND(" ",#REF!)),"")</f>
        <v>#REF!</v>
      </c>
    </row>
    <row r="10684" spans="1:11">
      <c r="A10684" s="417" t="s">
        <v>2155</v>
      </c>
      <c r="B10684" s="417" t="s">
        <v>14283</v>
      </c>
      <c r="C10684" s="417" t="s">
        <v>2281</v>
      </c>
      <c r="D10684" s="417" t="s">
        <v>3969</v>
      </c>
      <c r="E10684" s="391">
        <v>1</v>
      </c>
      <c r="F10684" s="418">
        <v>44249</v>
      </c>
      <c r="G10684" s="417" t="s">
        <v>2283</v>
      </c>
      <c r="I10684" s="379" t="e">
        <f>IF(#REF!&lt;&gt;"",#REF!-$I$199,"")</f>
        <v>#REF!</v>
      </c>
      <c r="J10684" s="379" t="e">
        <f>IF(I10684&lt;&gt;"",NETWORKDAYS($I$199,#REF!-1,$N$201:$N$224),"")</f>
        <v>#REF!</v>
      </c>
      <c r="K10684" s="391" t="e">
        <f>IF(I10684&lt;&gt;"",RIGHT(#REF!,LEN(#REF!)-FIND(" ",#REF!)),"")</f>
        <v>#REF!</v>
      </c>
    </row>
    <row r="10685" spans="1:11">
      <c r="A10685" s="417" t="s">
        <v>2155</v>
      </c>
      <c r="B10685" s="417" t="s">
        <v>14284</v>
      </c>
      <c r="C10685" s="417" t="s">
        <v>2281</v>
      </c>
      <c r="D10685" s="417" t="s">
        <v>3207</v>
      </c>
      <c r="E10685" s="391">
        <v>5.6</v>
      </c>
      <c r="F10685" s="418">
        <v>44249</v>
      </c>
      <c r="G10685" s="417" t="s">
        <v>2283</v>
      </c>
      <c r="I10685" s="379" t="e">
        <f>IF(#REF!&lt;&gt;"",#REF!-$I$199,"")</f>
        <v>#REF!</v>
      </c>
      <c r="J10685" s="379" t="e">
        <f>IF(I10685&lt;&gt;"",NETWORKDAYS($I$199,#REF!-1,$N$201:$N$224),"")</f>
        <v>#REF!</v>
      </c>
      <c r="K10685" s="391" t="e">
        <f>IF(I10685&lt;&gt;"",RIGHT(#REF!,LEN(#REF!)-FIND(" ",#REF!)),"")</f>
        <v>#REF!</v>
      </c>
    </row>
    <row r="10686" spans="1:11">
      <c r="A10686" s="417" t="s">
        <v>2155</v>
      </c>
      <c r="B10686" s="417" t="s">
        <v>14285</v>
      </c>
      <c r="C10686" s="417" t="s">
        <v>2281</v>
      </c>
      <c r="D10686" s="417" t="s">
        <v>3974</v>
      </c>
      <c r="E10686" s="391">
        <v>2.85</v>
      </c>
      <c r="F10686" s="418">
        <v>44249</v>
      </c>
      <c r="G10686" s="417" t="s">
        <v>2283</v>
      </c>
      <c r="I10686" s="379" t="e">
        <f>IF(#REF!&lt;&gt;"",#REF!-$I$199,"")</f>
        <v>#REF!</v>
      </c>
      <c r="J10686" s="379" t="e">
        <f>IF(I10686&lt;&gt;"",NETWORKDAYS($I$199,#REF!-1,$N$201:$N$224),"")</f>
        <v>#REF!</v>
      </c>
      <c r="K10686" s="391" t="e">
        <f>IF(I10686&lt;&gt;"",RIGHT(#REF!,LEN(#REF!)-FIND(" ",#REF!)),"")</f>
        <v>#REF!</v>
      </c>
    </row>
    <row r="10687" spans="1:11">
      <c r="A10687" s="417" t="s">
        <v>2155</v>
      </c>
      <c r="B10687" s="417" t="s">
        <v>18057</v>
      </c>
      <c r="C10687" s="417" t="s">
        <v>2281</v>
      </c>
      <c r="D10687" s="417" t="s">
        <v>3976</v>
      </c>
      <c r="E10687" s="391">
        <v>2</v>
      </c>
      <c r="F10687" s="418">
        <v>44249</v>
      </c>
      <c r="G10687" s="417" t="s">
        <v>2283</v>
      </c>
      <c r="I10687" s="379" t="e">
        <f>IF(#REF!&lt;&gt;"",#REF!-$I$199,"")</f>
        <v>#REF!</v>
      </c>
      <c r="J10687" s="379" t="e">
        <f>IF(I10687&lt;&gt;"",NETWORKDAYS($I$199,#REF!-1,$N$201:$N$224),"")</f>
        <v>#REF!</v>
      </c>
      <c r="K10687" s="391" t="e">
        <f>IF(I10687&lt;&gt;"",RIGHT(#REF!,LEN(#REF!)-FIND(" ",#REF!)),"")</f>
        <v>#REF!</v>
      </c>
    </row>
    <row r="10688" spans="1:11">
      <c r="A10688" s="417" t="s">
        <v>2155</v>
      </c>
      <c r="B10688" s="417" t="s">
        <v>17538</v>
      </c>
      <c r="C10688" s="417" t="s">
        <v>2281</v>
      </c>
      <c r="D10688" s="417" t="s">
        <v>3074</v>
      </c>
      <c r="E10688" s="391">
        <v>1.82</v>
      </c>
      <c r="F10688" s="418">
        <v>44249</v>
      </c>
      <c r="G10688" s="417" t="s">
        <v>2283</v>
      </c>
      <c r="I10688" s="379" t="e">
        <f>IF(#REF!&lt;&gt;"",#REF!-$I$199,"")</f>
        <v>#REF!</v>
      </c>
      <c r="J10688" s="379" t="e">
        <f>IF(I10688&lt;&gt;"",NETWORKDAYS($I$199,#REF!-1,$N$201:$N$224),"")</f>
        <v>#REF!</v>
      </c>
      <c r="K10688" s="391" t="e">
        <f>IF(I10688&lt;&gt;"",RIGHT(#REF!,LEN(#REF!)-FIND(" ",#REF!)),"")</f>
        <v>#REF!</v>
      </c>
    </row>
    <row r="10689" spans="1:11">
      <c r="A10689" s="417" t="s">
        <v>2155</v>
      </c>
      <c r="B10689" s="417" t="s">
        <v>17539</v>
      </c>
      <c r="C10689" s="417" t="s">
        <v>2281</v>
      </c>
      <c r="D10689" s="417" t="s">
        <v>4047</v>
      </c>
      <c r="E10689" s="391">
        <v>1.7</v>
      </c>
      <c r="F10689" s="418">
        <v>44249</v>
      </c>
      <c r="G10689" s="417" t="s">
        <v>2283</v>
      </c>
      <c r="I10689" s="379" t="e">
        <f>IF(#REF!&lt;&gt;"",#REF!-$I$199,"")</f>
        <v>#REF!</v>
      </c>
      <c r="J10689" s="379" t="e">
        <f>IF(I10689&lt;&gt;"",NETWORKDAYS($I$199,#REF!-1,$N$201:$N$224),"")</f>
        <v>#REF!</v>
      </c>
      <c r="K10689" s="391" t="e">
        <f>IF(I10689&lt;&gt;"",RIGHT(#REF!,LEN(#REF!)-FIND(" ",#REF!)),"")</f>
        <v>#REF!</v>
      </c>
    </row>
    <row r="10690" spans="1:11">
      <c r="A10690" s="417" t="s">
        <v>2155</v>
      </c>
      <c r="B10690" s="417" t="s">
        <v>14286</v>
      </c>
      <c r="C10690" s="417" t="s">
        <v>2281</v>
      </c>
      <c r="D10690" s="417" t="s">
        <v>4025</v>
      </c>
      <c r="E10690" s="391">
        <v>1.44</v>
      </c>
      <c r="F10690" s="418">
        <v>44249</v>
      </c>
      <c r="G10690" s="417" t="s">
        <v>2283</v>
      </c>
      <c r="I10690" s="379" t="e">
        <f>IF(#REF!&lt;&gt;"",#REF!-$I$199,"")</f>
        <v>#REF!</v>
      </c>
      <c r="J10690" s="379" t="e">
        <f>IF(I10690&lt;&gt;"",NETWORKDAYS($I$199,#REF!-1,$N$201:$N$224),"")</f>
        <v>#REF!</v>
      </c>
      <c r="K10690" s="391" t="e">
        <f>IF(I10690&lt;&gt;"",RIGHT(#REF!,LEN(#REF!)-FIND(" ",#REF!)),"")</f>
        <v>#REF!</v>
      </c>
    </row>
    <row r="10691" spans="1:11">
      <c r="A10691" s="417" t="s">
        <v>2155</v>
      </c>
      <c r="B10691" s="417" t="s">
        <v>18774</v>
      </c>
      <c r="C10691" s="417" t="s">
        <v>2281</v>
      </c>
      <c r="D10691" s="417" t="s">
        <v>4011</v>
      </c>
      <c r="E10691" s="391">
        <v>2.34</v>
      </c>
      <c r="F10691" s="418">
        <v>44249</v>
      </c>
      <c r="G10691" s="417" t="s">
        <v>2283</v>
      </c>
      <c r="I10691" s="379" t="e">
        <f>IF(#REF!&lt;&gt;"",#REF!-$I$199,"")</f>
        <v>#REF!</v>
      </c>
      <c r="J10691" s="379" t="e">
        <f>IF(I10691&lt;&gt;"",NETWORKDAYS($I$199,#REF!-1,$N$201:$N$224),"")</f>
        <v>#REF!</v>
      </c>
      <c r="K10691" s="391" t="e">
        <f>IF(I10691&lt;&gt;"",RIGHT(#REF!,LEN(#REF!)-FIND(" ",#REF!)),"")</f>
        <v>#REF!</v>
      </c>
    </row>
    <row r="10692" spans="1:11">
      <c r="A10692" s="417" t="s">
        <v>2155</v>
      </c>
      <c r="B10692" s="417" t="s">
        <v>14287</v>
      </c>
      <c r="C10692" s="417" t="s">
        <v>2281</v>
      </c>
      <c r="D10692" s="417" t="s">
        <v>2373</v>
      </c>
      <c r="E10692" s="391">
        <v>1.05</v>
      </c>
      <c r="F10692" s="418">
        <v>44249</v>
      </c>
      <c r="G10692" s="417" t="s">
        <v>2283</v>
      </c>
      <c r="I10692" s="379" t="e">
        <f>IF(#REF!&lt;&gt;"",#REF!-$I$199,"")</f>
        <v>#REF!</v>
      </c>
      <c r="J10692" s="379" t="e">
        <f>IF(I10692&lt;&gt;"",NETWORKDAYS($I$199,#REF!-1,$N$201:$N$224),"")</f>
        <v>#REF!</v>
      </c>
      <c r="K10692" s="391" t="e">
        <f>IF(I10692&lt;&gt;"",RIGHT(#REF!,LEN(#REF!)-FIND(" ",#REF!)),"")</f>
        <v>#REF!</v>
      </c>
    </row>
    <row r="10693" spans="1:11">
      <c r="A10693" s="417" t="s">
        <v>2155</v>
      </c>
      <c r="B10693" s="417" t="s">
        <v>18775</v>
      </c>
      <c r="C10693" s="417" t="s">
        <v>2281</v>
      </c>
      <c r="D10693" s="417" t="s">
        <v>3110</v>
      </c>
      <c r="E10693" s="391">
        <v>1.22</v>
      </c>
      <c r="F10693" s="418">
        <v>44249</v>
      </c>
      <c r="G10693" s="417" t="s">
        <v>2283</v>
      </c>
      <c r="I10693" s="379" t="e">
        <f>IF(#REF!&lt;&gt;"",#REF!-$I$199,"")</f>
        <v>#REF!</v>
      </c>
      <c r="J10693" s="379" t="e">
        <f>IF(I10693&lt;&gt;"",NETWORKDAYS($I$199,#REF!-1,$N$201:$N$224),"")</f>
        <v>#REF!</v>
      </c>
      <c r="K10693" s="391" t="e">
        <f>IF(I10693&lt;&gt;"",RIGHT(#REF!,LEN(#REF!)-FIND(" ",#REF!)),"")</f>
        <v>#REF!</v>
      </c>
    </row>
    <row r="10694" spans="1:11">
      <c r="A10694" s="417" t="s">
        <v>2155</v>
      </c>
      <c r="B10694" s="417" t="s">
        <v>14288</v>
      </c>
      <c r="C10694" s="417" t="s">
        <v>2281</v>
      </c>
      <c r="D10694" s="417" t="s">
        <v>4006</v>
      </c>
      <c r="E10694" s="391">
        <v>0.88</v>
      </c>
      <c r="F10694" s="418">
        <v>44249</v>
      </c>
      <c r="G10694" s="417" t="s">
        <v>2283</v>
      </c>
      <c r="I10694" s="379" t="e">
        <f>IF(#REF!&lt;&gt;"",#REF!-$I$199,"")</f>
        <v>#REF!</v>
      </c>
      <c r="J10694" s="379" t="e">
        <f>IF(I10694&lt;&gt;"",NETWORKDAYS($I$199,#REF!-1,$N$201:$N$224),"")</f>
        <v>#REF!</v>
      </c>
      <c r="K10694" s="391" t="e">
        <f>IF(I10694&lt;&gt;"",RIGHT(#REF!,LEN(#REF!)-FIND(" ",#REF!)),"")</f>
        <v>#REF!</v>
      </c>
    </row>
    <row r="10695" spans="1:11">
      <c r="A10695" s="417" t="s">
        <v>2155</v>
      </c>
      <c r="B10695" s="417" t="s">
        <v>14289</v>
      </c>
      <c r="C10695" s="417" t="s">
        <v>2281</v>
      </c>
      <c r="D10695" s="417" t="s">
        <v>5175</v>
      </c>
      <c r="E10695" s="391">
        <v>1.55</v>
      </c>
      <c r="F10695" s="418">
        <v>44249</v>
      </c>
      <c r="G10695" s="417" t="s">
        <v>2283</v>
      </c>
      <c r="I10695" s="379" t="e">
        <f>IF(#REF!&lt;&gt;"",#REF!-$I$199,"")</f>
        <v>#REF!</v>
      </c>
      <c r="J10695" s="379" t="e">
        <f>IF(I10695&lt;&gt;"",NETWORKDAYS($I$199,#REF!-1,$N$201:$N$224),"")</f>
        <v>#REF!</v>
      </c>
      <c r="K10695" s="391" t="e">
        <f>IF(I10695&lt;&gt;"",RIGHT(#REF!,LEN(#REF!)-FIND(" ",#REF!)),"")</f>
        <v>#REF!</v>
      </c>
    </row>
    <row r="10696" spans="1:11">
      <c r="A10696" s="417" t="s">
        <v>2155</v>
      </c>
      <c r="B10696" s="417" t="s">
        <v>5760</v>
      </c>
      <c r="C10696" s="417" t="s">
        <v>2281</v>
      </c>
      <c r="D10696" s="417" t="s">
        <v>5176</v>
      </c>
      <c r="E10696" s="391">
        <v>0.64</v>
      </c>
      <c r="F10696" s="418">
        <v>44249</v>
      </c>
      <c r="G10696" s="417" t="s">
        <v>2283</v>
      </c>
      <c r="I10696" s="379" t="e">
        <f>IF(#REF!&lt;&gt;"",#REF!-$I$199,"")</f>
        <v>#REF!</v>
      </c>
      <c r="J10696" s="379" t="e">
        <f>IF(I10696&lt;&gt;"",NETWORKDAYS($I$199,#REF!-1,$N$201:$N$224),"")</f>
        <v>#REF!</v>
      </c>
      <c r="K10696" s="391" t="e">
        <f>IF(I10696&lt;&gt;"",RIGHT(#REF!,LEN(#REF!)-FIND(" ",#REF!)),"")</f>
        <v>#REF!</v>
      </c>
    </row>
    <row r="10697" spans="1:11">
      <c r="A10697" s="417" t="s">
        <v>2155</v>
      </c>
      <c r="B10697" s="417" t="s">
        <v>17540</v>
      </c>
      <c r="C10697" s="417" t="s">
        <v>2281</v>
      </c>
      <c r="D10697" s="417" t="s">
        <v>4019</v>
      </c>
      <c r="E10697" s="391">
        <v>0.65</v>
      </c>
      <c r="F10697" s="418">
        <v>44249</v>
      </c>
      <c r="G10697" s="417" t="s">
        <v>2283</v>
      </c>
      <c r="I10697" s="379" t="e">
        <f>IF(#REF!&lt;&gt;"",#REF!-$I$199,"")</f>
        <v>#REF!</v>
      </c>
      <c r="J10697" s="379" t="e">
        <f>IF(I10697&lt;&gt;"",NETWORKDAYS($I$199,#REF!-1,$N$201:$N$224),"")</f>
        <v>#REF!</v>
      </c>
      <c r="K10697" s="391" t="e">
        <f>IF(I10697&lt;&gt;"",RIGHT(#REF!,LEN(#REF!)-FIND(" ",#REF!)),"")</f>
        <v>#REF!</v>
      </c>
    </row>
    <row r="10698" spans="1:11">
      <c r="A10698" s="417" t="s">
        <v>2155</v>
      </c>
      <c r="B10698" s="417" t="s">
        <v>14290</v>
      </c>
      <c r="C10698" s="417" t="s">
        <v>2281</v>
      </c>
      <c r="D10698" s="417" t="s">
        <v>5173</v>
      </c>
      <c r="E10698" s="391">
        <v>0.69</v>
      </c>
      <c r="F10698" s="418">
        <v>44249</v>
      </c>
      <c r="G10698" s="417" t="s">
        <v>2283</v>
      </c>
      <c r="I10698" s="379" t="e">
        <f>IF(#REF!&lt;&gt;"",#REF!-$I$199,"")</f>
        <v>#REF!</v>
      </c>
      <c r="J10698" s="379" t="e">
        <f>IF(I10698&lt;&gt;"",NETWORKDAYS($I$199,#REF!-1,$N$201:$N$224),"")</f>
        <v>#REF!</v>
      </c>
      <c r="K10698" s="391" t="e">
        <f>IF(I10698&lt;&gt;"",RIGHT(#REF!,LEN(#REF!)-FIND(" ",#REF!)),"")</f>
        <v>#REF!</v>
      </c>
    </row>
    <row r="10699" spans="1:11">
      <c r="A10699" s="417" t="s">
        <v>2155</v>
      </c>
      <c r="B10699" s="417" t="s">
        <v>14291</v>
      </c>
      <c r="C10699" s="417" t="s">
        <v>2281</v>
      </c>
      <c r="D10699" s="417" t="s">
        <v>4021</v>
      </c>
      <c r="E10699" s="391">
        <v>1.55</v>
      </c>
      <c r="F10699" s="418">
        <v>44249</v>
      </c>
      <c r="G10699" s="417" t="s">
        <v>2283</v>
      </c>
      <c r="I10699" s="379" t="e">
        <f>IF(#REF!&lt;&gt;"",#REF!-$I$199,"")</f>
        <v>#REF!</v>
      </c>
      <c r="J10699" s="379" t="e">
        <f>IF(I10699&lt;&gt;"",NETWORKDAYS($I$199,#REF!-1,$N$201:$N$224),"")</f>
        <v>#REF!</v>
      </c>
      <c r="K10699" s="391" t="e">
        <f>IF(I10699&lt;&gt;"",RIGHT(#REF!,LEN(#REF!)-FIND(" ",#REF!)),"")</f>
        <v>#REF!</v>
      </c>
    </row>
    <row r="10700" spans="1:11">
      <c r="A10700" s="417" t="s">
        <v>2155</v>
      </c>
      <c r="B10700" s="417" t="s">
        <v>14292</v>
      </c>
      <c r="C10700" s="417" t="s">
        <v>2281</v>
      </c>
      <c r="D10700" s="417" t="s">
        <v>4022</v>
      </c>
      <c r="E10700" s="391">
        <v>1.25</v>
      </c>
      <c r="F10700" s="418">
        <v>44249</v>
      </c>
      <c r="G10700" s="417" t="s">
        <v>2283</v>
      </c>
      <c r="I10700" s="379" t="e">
        <f>IF(#REF!&lt;&gt;"",#REF!-$I$199,"")</f>
        <v>#REF!</v>
      </c>
      <c r="J10700" s="379" t="e">
        <f>IF(I10700&lt;&gt;"",NETWORKDAYS($I$199,#REF!-1,$N$201:$N$224),"")</f>
        <v>#REF!</v>
      </c>
      <c r="K10700" s="391" t="e">
        <f>IF(I10700&lt;&gt;"",RIGHT(#REF!,LEN(#REF!)-FIND(" ",#REF!)),"")</f>
        <v>#REF!</v>
      </c>
    </row>
    <row r="10701" spans="1:11">
      <c r="A10701" s="417" t="s">
        <v>2155</v>
      </c>
      <c r="B10701" s="417" t="s">
        <v>14293</v>
      </c>
      <c r="C10701" s="417" t="s">
        <v>2281</v>
      </c>
      <c r="D10701" s="417" t="s">
        <v>4012</v>
      </c>
      <c r="E10701" s="391">
        <v>1</v>
      </c>
      <c r="F10701" s="418">
        <v>44249</v>
      </c>
      <c r="G10701" s="417" t="s">
        <v>2283</v>
      </c>
      <c r="I10701" s="379" t="e">
        <f>IF(#REF!&lt;&gt;"",#REF!-$I$199,"")</f>
        <v>#REF!</v>
      </c>
      <c r="J10701" s="379" t="e">
        <f>IF(I10701&lt;&gt;"",NETWORKDAYS($I$199,#REF!-1,$N$201:$N$224),"")</f>
        <v>#REF!</v>
      </c>
      <c r="K10701" s="391" t="e">
        <f>IF(I10701&lt;&gt;"",RIGHT(#REF!,LEN(#REF!)-FIND(" ",#REF!)),"")</f>
        <v>#REF!</v>
      </c>
    </row>
    <row r="10702" spans="1:11">
      <c r="A10702" s="417" t="s">
        <v>2155</v>
      </c>
      <c r="B10702" s="417" t="s">
        <v>14294</v>
      </c>
      <c r="C10702" s="417" t="s">
        <v>2281</v>
      </c>
      <c r="D10702" s="417" t="s">
        <v>4001</v>
      </c>
      <c r="E10702" s="391">
        <v>0.21</v>
      </c>
      <c r="F10702" s="418">
        <v>44249</v>
      </c>
      <c r="G10702" s="417" t="s">
        <v>2283</v>
      </c>
      <c r="I10702" s="379" t="e">
        <f>IF(#REF!&lt;&gt;"",#REF!-$I$199,"")</f>
        <v>#REF!</v>
      </c>
      <c r="J10702" s="379" t="e">
        <f>IF(I10702&lt;&gt;"",NETWORKDAYS($I$199,#REF!-1,$N$201:$N$224),"")</f>
        <v>#REF!</v>
      </c>
      <c r="K10702" s="391" t="e">
        <f>IF(I10702&lt;&gt;"",RIGHT(#REF!,LEN(#REF!)-FIND(" ",#REF!)),"")</f>
        <v>#REF!</v>
      </c>
    </row>
    <row r="10703" spans="1:11">
      <c r="A10703" s="417" t="s">
        <v>2155</v>
      </c>
      <c r="B10703" s="417" t="s">
        <v>14295</v>
      </c>
      <c r="C10703" s="417" t="s">
        <v>2281</v>
      </c>
      <c r="D10703" s="417" t="s">
        <v>4007</v>
      </c>
      <c r="E10703" s="391">
        <v>0.16</v>
      </c>
      <c r="F10703" s="418">
        <v>44249</v>
      </c>
      <c r="G10703" s="417" t="s">
        <v>2283</v>
      </c>
      <c r="I10703" s="379" t="e">
        <f>IF(#REF!&lt;&gt;"",#REF!-$I$199,"")</f>
        <v>#REF!</v>
      </c>
      <c r="J10703" s="379" t="e">
        <f>IF(I10703&lt;&gt;"",NETWORKDAYS($I$199,#REF!-1,$N$201:$N$224),"")</f>
        <v>#REF!</v>
      </c>
      <c r="K10703" s="391" t="e">
        <f>IF(I10703&lt;&gt;"",RIGHT(#REF!,LEN(#REF!)-FIND(" ",#REF!)),"")</f>
        <v>#REF!</v>
      </c>
    </row>
    <row r="10704" spans="1:11">
      <c r="A10704" s="417" t="s">
        <v>2155</v>
      </c>
      <c r="B10704" s="417" t="s">
        <v>5761</v>
      </c>
      <c r="C10704" s="417" t="s">
        <v>2281</v>
      </c>
      <c r="D10704" s="417" t="s">
        <v>4008</v>
      </c>
      <c r="E10704" s="391">
        <v>0.05</v>
      </c>
      <c r="F10704" s="418">
        <v>44249</v>
      </c>
      <c r="G10704" s="417" t="s">
        <v>2283</v>
      </c>
      <c r="I10704" s="379" t="e">
        <f>IF(#REF!&lt;&gt;"",#REF!-$I$199,"")</f>
        <v>#REF!</v>
      </c>
      <c r="J10704" s="379" t="e">
        <f>IF(I10704&lt;&gt;"",NETWORKDAYS($I$199,#REF!-1,$N$201:$N$224),"")</f>
        <v>#REF!</v>
      </c>
      <c r="K10704" s="391" t="e">
        <f>IF(I10704&lt;&gt;"",RIGHT(#REF!,LEN(#REF!)-FIND(" ",#REF!)),"")</f>
        <v>#REF!</v>
      </c>
    </row>
    <row r="10705" spans="1:11">
      <c r="A10705" s="417" t="s">
        <v>2155</v>
      </c>
      <c r="B10705" s="417" t="s">
        <v>5762</v>
      </c>
      <c r="C10705" s="417" t="s">
        <v>2281</v>
      </c>
      <c r="D10705" s="417" t="s">
        <v>5763</v>
      </c>
      <c r="E10705" s="391">
        <v>3.5</v>
      </c>
      <c r="F10705" s="418">
        <v>44249</v>
      </c>
      <c r="G10705" s="417" t="s">
        <v>2286</v>
      </c>
      <c r="I10705" s="379" t="e">
        <f>IF(#REF!&lt;&gt;"",#REF!-$I$199,"")</f>
        <v>#REF!</v>
      </c>
      <c r="J10705" s="379" t="e">
        <f>IF(I10705&lt;&gt;"",NETWORKDAYS($I$199,#REF!-1,$N$201:$N$224),"")</f>
        <v>#REF!</v>
      </c>
      <c r="K10705" s="391" t="e">
        <f>IF(I10705&lt;&gt;"",RIGHT(#REF!,LEN(#REF!)-FIND(" ",#REF!)),"")</f>
        <v>#REF!</v>
      </c>
    </row>
    <row r="10706" spans="1:11">
      <c r="A10706" s="417" t="s">
        <v>2155</v>
      </c>
      <c r="B10706" s="417" t="s">
        <v>5764</v>
      </c>
      <c r="C10706" s="417" t="s">
        <v>2281</v>
      </c>
      <c r="D10706" s="417" t="s">
        <v>5174</v>
      </c>
      <c r="E10706" s="391">
        <v>1.47</v>
      </c>
      <c r="F10706" s="418">
        <v>44249</v>
      </c>
      <c r="G10706" s="417" t="s">
        <v>2283</v>
      </c>
      <c r="I10706" s="379" t="e">
        <f>IF(#REF!&lt;&gt;"",#REF!-$I$199,"")</f>
        <v>#REF!</v>
      </c>
      <c r="J10706" s="379" t="e">
        <f>IF(I10706&lt;&gt;"",NETWORKDAYS($I$199,#REF!-1,$N$201:$N$224),"")</f>
        <v>#REF!</v>
      </c>
      <c r="K10706" s="391" t="e">
        <f>IF(I10706&lt;&gt;"",RIGHT(#REF!,LEN(#REF!)-FIND(" ",#REF!)),"")</f>
        <v>#REF!</v>
      </c>
    </row>
    <row r="10707" spans="1:11">
      <c r="A10707" s="417" t="s">
        <v>2155</v>
      </c>
      <c r="B10707" s="417" t="s">
        <v>5765</v>
      </c>
      <c r="C10707" s="417" t="s">
        <v>2281</v>
      </c>
      <c r="D10707" s="417" t="s">
        <v>5198</v>
      </c>
      <c r="E10707" s="391">
        <v>1.8</v>
      </c>
      <c r="F10707" s="418">
        <v>44249</v>
      </c>
      <c r="G10707" s="417" t="s">
        <v>2286</v>
      </c>
      <c r="I10707" s="379" t="e">
        <f>IF(#REF!&lt;&gt;"",#REF!-$I$199,"")</f>
        <v>#REF!</v>
      </c>
      <c r="J10707" s="379" t="e">
        <f>IF(I10707&lt;&gt;"",NETWORKDAYS($I$199,#REF!-1,$N$201:$N$224),"")</f>
        <v>#REF!</v>
      </c>
      <c r="K10707" s="391" t="e">
        <f>IF(I10707&lt;&gt;"",RIGHT(#REF!,LEN(#REF!)-FIND(" ",#REF!)),"")</f>
        <v>#REF!</v>
      </c>
    </row>
    <row r="10708" spans="1:11">
      <c r="A10708" s="417" t="s">
        <v>2155</v>
      </c>
      <c r="B10708" s="417" t="s">
        <v>14296</v>
      </c>
      <c r="C10708" s="417" t="s">
        <v>2281</v>
      </c>
      <c r="D10708" s="417" t="s">
        <v>2372</v>
      </c>
      <c r="E10708" s="391">
        <v>0.53</v>
      </c>
      <c r="F10708" s="418">
        <v>44249</v>
      </c>
      <c r="G10708" s="417" t="s">
        <v>2283</v>
      </c>
      <c r="I10708" s="379" t="e">
        <f>IF(#REF!&lt;&gt;"",#REF!-$I$199,"")</f>
        <v>#REF!</v>
      </c>
      <c r="J10708" s="379" t="e">
        <f>IF(I10708&lt;&gt;"",NETWORKDAYS($I$199,#REF!-1,$N$201:$N$224),"")</f>
        <v>#REF!</v>
      </c>
      <c r="K10708" s="391" t="e">
        <f>IF(I10708&lt;&gt;"",RIGHT(#REF!,LEN(#REF!)-FIND(" ",#REF!)),"")</f>
        <v>#REF!</v>
      </c>
    </row>
    <row r="10709" spans="1:11">
      <c r="A10709" s="417" t="s">
        <v>2155</v>
      </c>
      <c r="B10709" s="417" t="s">
        <v>18776</v>
      </c>
      <c r="C10709" s="417" t="s">
        <v>2281</v>
      </c>
      <c r="D10709" s="417" t="s">
        <v>3207</v>
      </c>
      <c r="E10709" s="391">
        <v>3.12</v>
      </c>
      <c r="F10709" s="418">
        <v>44270</v>
      </c>
      <c r="G10709" s="417" t="s">
        <v>2283</v>
      </c>
      <c r="I10709" s="379" t="e">
        <f>IF(#REF!&lt;&gt;"",#REF!-$I$199,"")</f>
        <v>#REF!</v>
      </c>
      <c r="J10709" s="379" t="e">
        <f>IF(I10709&lt;&gt;"",NETWORKDAYS($I$199,#REF!-1,$N$201:$N$224),"")</f>
        <v>#REF!</v>
      </c>
      <c r="K10709" s="391" t="e">
        <f>IF(I10709&lt;&gt;"",RIGHT(#REF!,LEN(#REF!)-FIND(" ",#REF!)),"")</f>
        <v>#REF!</v>
      </c>
    </row>
    <row r="10710" spans="1:11">
      <c r="A10710" s="417" t="s">
        <v>2155</v>
      </c>
      <c r="B10710" s="417" t="s">
        <v>18777</v>
      </c>
      <c r="C10710" s="417" t="s">
        <v>2281</v>
      </c>
      <c r="D10710" s="417" t="s">
        <v>4054</v>
      </c>
      <c r="E10710" s="391">
        <v>1.19</v>
      </c>
      <c r="F10710" s="418">
        <v>44270</v>
      </c>
      <c r="G10710" s="417" t="s">
        <v>2283</v>
      </c>
      <c r="I10710" s="379" t="e">
        <f>IF(#REF!&lt;&gt;"",#REF!-$I$199,"")</f>
        <v>#REF!</v>
      </c>
      <c r="J10710" s="379" t="e">
        <f>IF(I10710&lt;&gt;"",NETWORKDAYS($I$199,#REF!-1,$N$201:$N$224),"")</f>
        <v>#REF!</v>
      </c>
      <c r="K10710" s="391" t="e">
        <f>IF(I10710&lt;&gt;"",RIGHT(#REF!,LEN(#REF!)-FIND(" ",#REF!)),"")</f>
        <v>#REF!</v>
      </c>
    </row>
    <row r="10711" spans="1:11">
      <c r="A10711" s="417" t="s">
        <v>2155</v>
      </c>
      <c r="B10711" s="417" t="s">
        <v>18778</v>
      </c>
      <c r="C10711" s="417" t="s">
        <v>2281</v>
      </c>
      <c r="D10711" s="417" t="s">
        <v>3974</v>
      </c>
      <c r="E10711" s="391">
        <v>4.2300000000000004</v>
      </c>
      <c r="F10711" s="418">
        <v>44270</v>
      </c>
      <c r="G10711" s="417" t="s">
        <v>2283</v>
      </c>
      <c r="I10711" s="379" t="e">
        <f>IF(#REF!&lt;&gt;"",#REF!-$I$199,"")</f>
        <v>#REF!</v>
      </c>
      <c r="J10711" s="379" t="e">
        <f>IF(I10711&lt;&gt;"",NETWORKDAYS($I$199,#REF!-1,$N$201:$N$224),"")</f>
        <v>#REF!</v>
      </c>
      <c r="K10711" s="391" t="e">
        <f>IF(I10711&lt;&gt;"",RIGHT(#REF!,LEN(#REF!)-FIND(" ",#REF!)),"")</f>
        <v>#REF!</v>
      </c>
    </row>
    <row r="10712" spans="1:11">
      <c r="A10712" s="417" t="s">
        <v>2155</v>
      </c>
      <c r="B10712" s="417" t="s">
        <v>14297</v>
      </c>
      <c r="C10712" s="417" t="s">
        <v>2281</v>
      </c>
      <c r="D10712" s="417" t="s">
        <v>3976</v>
      </c>
      <c r="E10712" s="391">
        <v>3.12</v>
      </c>
      <c r="F10712" s="418">
        <v>44270</v>
      </c>
      <c r="G10712" s="417" t="s">
        <v>2283</v>
      </c>
      <c r="I10712" s="379" t="e">
        <f>IF(#REF!&lt;&gt;"",#REF!-$I$199,"")</f>
        <v>#REF!</v>
      </c>
      <c r="J10712" s="379" t="e">
        <f>IF(I10712&lt;&gt;"",NETWORKDAYS($I$199,#REF!-1,$N$201:$N$224),"")</f>
        <v>#REF!</v>
      </c>
      <c r="K10712" s="391" t="e">
        <f>IF(I10712&lt;&gt;"",RIGHT(#REF!,LEN(#REF!)-FIND(" ",#REF!)),"")</f>
        <v>#REF!</v>
      </c>
    </row>
    <row r="10713" spans="1:11">
      <c r="A10713" s="417" t="s">
        <v>2155</v>
      </c>
      <c r="B10713" s="417" t="s">
        <v>8883</v>
      </c>
      <c r="C10713" s="417" t="s">
        <v>2281</v>
      </c>
      <c r="D10713" s="417" t="s">
        <v>3074</v>
      </c>
      <c r="E10713" s="391">
        <v>2.6</v>
      </c>
      <c r="F10713" s="418">
        <v>44270</v>
      </c>
      <c r="G10713" s="417" t="s">
        <v>2283</v>
      </c>
      <c r="I10713" s="379" t="e">
        <f>IF(#REF!&lt;&gt;"",#REF!-$I$199,"")</f>
        <v>#REF!</v>
      </c>
      <c r="J10713" s="379" t="e">
        <f>IF(I10713&lt;&gt;"",NETWORKDAYS($I$199,#REF!-1,$N$201:$N$224),"")</f>
        <v>#REF!</v>
      </c>
      <c r="K10713" s="391" t="e">
        <f>IF(I10713&lt;&gt;"",RIGHT(#REF!,LEN(#REF!)-FIND(" ",#REF!)),"")</f>
        <v>#REF!</v>
      </c>
    </row>
    <row r="10714" spans="1:11">
      <c r="A10714" s="417" t="s">
        <v>2155</v>
      </c>
      <c r="B10714" s="417" t="s">
        <v>14298</v>
      </c>
      <c r="C10714" s="417" t="s">
        <v>2281</v>
      </c>
      <c r="D10714" s="417" t="s">
        <v>4025</v>
      </c>
      <c r="E10714" s="391">
        <v>0.09</v>
      </c>
      <c r="F10714" s="418">
        <v>44270</v>
      </c>
      <c r="G10714" s="417" t="s">
        <v>2283</v>
      </c>
      <c r="I10714" s="379" t="e">
        <f>IF(#REF!&lt;&gt;"",#REF!-$I$199,"")</f>
        <v>#REF!</v>
      </c>
      <c r="J10714" s="379" t="e">
        <f>IF(I10714&lt;&gt;"",NETWORKDAYS($I$199,#REF!-1,$N$201:$N$224),"")</f>
        <v>#REF!</v>
      </c>
      <c r="K10714" s="391" t="e">
        <f>IF(I10714&lt;&gt;"",RIGHT(#REF!,LEN(#REF!)-FIND(" ",#REF!)),"")</f>
        <v>#REF!</v>
      </c>
    </row>
    <row r="10715" spans="1:11">
      <c r="A10715" s="417" t="s">
        <v>2155</v>
      </c>
      <c r="B10715" s="417" t="s">
        <v>17541</v>
      </c>
      <c r="C10715" s="417" t="s">
        <v>2281</v>
      </c>
      <c r="D10715" s="417" t="s">
        <v>4011</v>
      </c>
      <c r="E10715" s="391">
        <v>2.3199999999999998</v>
      </c>
      <c r="F10715" s="418">
        <v>44270</v>
      </c>
      <c r="G10715" s="417" t="s">
        <v>2283</v>
      </c>
      <c r="I10715" s="379" t="e">
        <f>IF(#REF!&lt;&gt;"",#REF!-$I$199,"")</f>
        <v>#REF!</v>
      </c>
      <c r="J10715" s="379" t="e">
        <f>IF(I10715&lt;&gt;"",NETWORKDAYS($I$199,#REF!-1,$N$201:$N$224),"")</f>
        <v>#REF!</v>
      </c>
      <c r="K10715" s="391" t="e">
        <f>IF(I10715&lt;&gt;"",RIGHT(#REF!,LEN(#REF!)-FIND(" ",#REF!)),"")</f>
        <v>#REF!</v>
      </c>
    </row>
    <row r="10716" spans="1:11">
      <c r="A10716" s="417" t="s">
        <v>2155</v>
      </c>
      <c r="B10716" s="417" t="s">
        <v>14299</v>
      </c>
      <c r="C10716" s="417" t="s">
        <v>2281</v>
      </c>
      <c r="D10716" s="417" t="s">
        <v>2373</v>
      </c>
      <c r="E10716" s="391">
        <v>0.73</v>
      </c>
      <c r="F10716" s="418">
        <v>44270</v>
      </c>
      <c r="G10716" s="417" t="s">
        <v>2283</v>
      </c>
      <c r="I10716" s="379" t="e">
        <f>IF(#REF!&lt;&gt;"",#REF!-$I$199,"")</f>
        <v>#REF!</v>
      </c>
      <c r="J10716" s="379" t="e">
        <f>IF(I10716&lt;&gt;"",NETWORKDAYS($I$199,#REF!-1,$N$201:$N$224),"")</f>
        <v>#REF!</v>
      </c>
      <c r="K10716" s="391" t="e">
        <f>IF(I10716&lt;&gt;"",RIGHT(#REF!,LEN(#REF!)-FIND(" ",#REF!)),"")</f>
        <v>#REF!</v>
      </c>
    </row>
    <row r="10717" spans="1:11">
      <c r="A10717" s="417" t="s">
        <v>2155</v>
      </c>
      <c r="B10717" s="417" t="s">
        <v>5766</v>
      </c>
      <c r="C10717" s="417" t="s">
        <v>2281</v>
      </c>
      <c r="D10717" s="417" t="s">
        <v>4006</v>
      </c>
      <c r="E10717" s="391">
        <v>1.55</v>
      </c>
      <c r="F10717" s="418">
        <v>44270</v>
      </c>
      <c r="G10717" s="417" t="s">
        <v>2283</v>
      </c>
      <c r="I10717" s="379" t="e">
        <f>IF(#REF!&lt;&gt;"",#REF!-$I$199,"")</f>
        <v>#REF!</v>
      </c>
      <c r="J10717" s="379" t="e">
        <f>IF(I10717&lt;&gt;"",NETWORKDAYS($I$199,#REF!-1,$N$201:$N$224),"")</f>
        <v>#REF!</v>
      </c>
      <c r="K10717" s="391" t="e">
        <f>IF(I10717&lt;&gt;"",RIGHT(#REF!,LEN(#REF!)-FIND(" ",#REF!)),"")</f>
        <v>#REF!</v>
      </c>
    </row>
    <row r="10718" spans="1:11">
      <c r="A10718" s="417" t="s">
        <v>2155</v>
      </c>
      <c r="B10718" s="417" t="s">
        <v>14300</v>
      </c>
      <c r="C10718" s="417" t="s">
        <v>2281</v>
      </c>
      <c r="D10718" s="417" t="s">
        <v>5176</v>
      </c>
      <c r="E10718" s="391">
        <v>0.48</v>
      </c>
      <c r="F10718" s="418">
        <v>44270</v>
      </c>
      <c r="G10718" s="417" t="s">
        <v>2283</v>
      </c>
      <c r="I10718" s="379" t="e">
        <f>IF(#REF!&lt;&gt;"",#REF!-$I$199,"")</f>
        <v>#REF!</v>
      </c>
      <c r="J10718" s="379" t="e">
        <f>IF(I10718&lt;&gt;"",NETWORKDAYS($I$199,#REF!-1,$N$201:$N$224),"")</f>
        <v>#REF!</v>
      </c>
      <c r="K10718" s="391" t="e">
        <f>IF(I10718&lt;&gt;"",RIGHT(#REF!,LEN(#REF!)-FIND(" ",#REF!)),"")</f>
        <v>#REF!</v>
      </c>
    </row>
    <row r="10719" spans="1:11">
      <c r="A10719" s="417" t="s">
        <v>2155</v>
      </c>
      <c r="B10719" s="417" t="s">
        <v>8884</v>
      </c>
      <c r="C10719" s="417" t="s">
        <v>2281</v>
      </c>
      <c r="D10719" s="417" t="s">
        <v>4022</v>
      </c>
      <c r="E10719" s="391">
        <v>0.98</v>
      </c>
      <c r="F10719" s="418">
        <v>44270</v>
      </c>
      <c r="G10719" s="417" t="s">
        <v>2283</v>
      </c>
      <c r="I10719" s="379" t="e">
        <f>IF(#REF!&lt;&gt;"",#REF!-$I$199,"")</f>
        <v>#REF!</v>
      </c>
      <c r="J10719" s="379" t="e">
        <f>IF(I10719&lt;&gt;"",NETWORKDAYS($I$199,#REF!-1,$N$201:$N$224),"")</f>
        <v>#REF!</v>
      </c>
      <c r="K10719" s="391" t="e">
        <f>IF(I10719&lt;&gt;"",RIGHT(#REF!,LEN(#REF!)-FIND(" ",#REF!)),"")</f>
        <v>#REF!</v>
      </c>
    </row>
    <row r="10720" spans="1:11">
      <c r="A10720" s="417" t="s">
        <v>2155</v>
      </c>
      <c r="B10720" s="417" t="s">
        <v>8885</v>
      </c>
      <c r="C10720" s="417" t="s">
        <v>2281</v>
      </c>
      <c r="D10720" s="417" t="s">
        <v>4027</v>
      </c>
      <c r="E10720" s="391">
        <v>0.75</v>
      </c>
      <c r="F10720" s="418">
        <v>44270</v>
      </c>
      <c r="G10720" s="417" t="s">
        <v>2283</v>
      </c>
      <c r="I10720" s="379" t="e">
        <f>IF(#REF!&lt;&gt;"",#REF!-$I$199,"")</f>
        <v>#REF!</v>
      </c>
      <c r="J10720" s="379" t="e">
        <f>IF(I10720&lt;&gt;"",NETWORKDAYS($I$199,#REF!-1,$N$201:$N$224),"")</f>
        <v>#REF!</v>
      </c>
      <c r="K10720" s="391" t="e">
        <f>IF(I10720&lt;&gt;"",RIGHT(#REF!,LEN(#REF!)-FIND(" ",#REF!)),"")</f>
        <v>#REF!</v>
      </c>
    </row>
    <row r="10721" spans="1:11">
      <c r="A10721" s="417" t="s">
        <v>2155</v>
      </c>
      <c r="B10721" s="417" t="s">
        <v>5767</v>
      </c>
      <c r="C10721" s="417" t="s">
        <v>2281</v>
      </c>
      <c r="D10721" s="417" t="s">
        <v>4002</v>
      </c>
      <c r="E10721" s="391">
        <v>0.9</v>
      </c>
      <c r="F10721" s="418">
        <v>44270</v>
      </c>
      <c r="G10721" s="417" t="s">
        <v>2286</v>
      </c>
      <c r="I10721" s="379" t="e">
        <f>IF(#REF!&lt;&gt;"",#REF!-$I$199,"")</f>
        <v>#REF!</v>
      </c>
      <c r="J10721" s="379" t="e">
        <f>IF(I10721&lt;&gt;"",NETWORKDAYS($I$199,#REF!-1,$N$201:$N$224),"")</f>
        <v>#REF!</v>
      </c>
      <c r="K10721" s="391" t="e">
        <f>IF(I10721&lt;&gt;"",RIGHT(#REF!,LEN(#REF!)-FIND(" ",#REF!)),"")</f>
        <v>#REF!</v>
      </c>
    </row>
    <row r="10722" spans="1:11">
      <c r="A10722" s="417" t="s">
        <v>2155</v>
      </c>
      <c r="B10722" s="417" t="s">
        <v>8886</v>
      </c>
      <c r="C10722" s="417" t="s">
        <v>2281</v>
      </c>
      <c r="D10722" s="417" t="s">
        <v>3621</v>
      </c>
      <c r="E10722" s="391">
        <v>0.56999999999999995</v>
      </c>
      <c r="F10722" s="418">
        <v>44270</v>
      </c>
      <c r="G10722" s="417" t="s">
        <v>2283</v>
      </c>
      <c r="I10722" s="379" t="e">
        <f>IF(#REF!&lt;&gt;"",#REF!-$I$199,"")</f>
        <v>#REF!</v>
      </c>
      <c r="J10722" s="379" t="e">
        <f>IF(I10722&lt;&gt;"",NETWORKDAYS($I$199,#REF!-1,$N$201:$N$224),"")</f>
        <v>#REF!</v>
      </c>
      <c r="K10722" s="391" t="e">
        <f>IF(I10722&lt;&gt;"",RIGHT(#REF!,LEN(#REF!)-FIND(" ",#REF!)),"")</f>
        <v>#REF!</v>
      </c>
    </row>
    <row r="10723" spans="1:11">
      <c r="A10723" s="417" t="s">
        <v>2155</v>
      </c>
      <c r="B10723" s="417" t="s">
        <v>14301</v>
      </c>
      <c r="C10723" s="417" t="s">
        <v>2281</v>
      </c>
      <c r="D10723" s="417" t="s">
        <v>3969</v>
      </c>
      <c r="E10723" s="391">
        <v>3.15</v>
      </c>
      <c r="F10723" s="418">
        <v>44305</v>
      </c>
      <c r="G10723" s="417" t="s">
        <v>2283</v>
      </c>
      <c r="I10723" s="379" t="e">
        <f>IF(#REF!&lt;&gt;"",#REF!-$I$199,"")</f>
        <v>#REF!</v>
      </c>
      <c r="J10723" s="379" t="e">
        <f>IF(I10723&lt;&gt;"",NETWORKDAYS($I$199,#REF!-1,$N$201:$N$224),"")</f>
        <v>#REF!</v>
      </c>
      <c r="K10723" s="391" t="e">
        <f>IF(I10723&lt;&gt;"",RIGHT(#REF!,LEN(#REF!)-FIND(" ",#REF!)),"")</f>
        <v>#REF!</v>
      </c>
    </row>
    <row r="10724" spans="1:11">
      <c r="A10724" s="417" t="s">
        <v>2155</v>
      </c>
      <c r="B10724" s="417" t="s">
        <v>14302</v>
      </c>
      <c r="C10724" s="417" t="s">
        <v>2281</v>
      </c>
      <c r="D10724" s="417" t="s">
        <v>4025</v>
      </c>
      <c r="E10724" s="391">
        <v>0.24</v>
      </c>
      <c r="F10724" s="418">
        <v>44305</v>
      </c>
      <c r="G10724" s="417" t="s">
        <v>2283</v>
      </c>
      <c r="I10724" s="379" t="e">
        <f>IF(#REF!&lt;&gt;"",#REF!-$I$199,"")</f>
        <v>#REF!</v>
      </c>
      <c r="J10724" s="379" t="e">
        <f>IF(I10724&lt;&gt;"",NETWORKDAYS($I$199,#REF!-1,$N$201:$N$224),"")</f>
        <v>#REF!</v>
      </c>
      <c r="K10724" s="391" t="e">
        <f>IF(I10724&lt;&gt;"",RIGHT(#REF!,LEN(#REF!)-FIND(" ",#REF!)),"")</f>
        <v>#REF!</v>
      </c>
    </row>
    <row r="10725" spans="1:11">
      <c r="A10725" s="417" t="s">
        <v>2155</v>
      </c>
      <c r="B10725" s="417" t="s">
        <v>14303</v>
      </c>
      <c r="C10725" s="417" t="s">
        <v>2281</v>
      </c>
      <c r="D10725" s="417" t="s">
        <v>14304</v>
      </c>
      <c r="E10725" s="391">
        <v>1.9</v>
      </c>
      <c r="F10725" s="418">
        <v>44305</v>
      </c>
      <c r="G10725" s="417" t="s">
        <v>2286</v>
      </c>
      <c r="I10725" s="379" t="e">
        <f>IF(#REF!&lt;&gt;"",#REF!-$I$199,"")</f>
        <v>#REF!</v>
      </c>
      <c r="J10725" s="379" t="e">
        <f>IF(I10725&lt;&gt;"",NETWORKDAYS($I$199,#REF!-1,$N$201:$N$224),"")</f>
        <v>#REF!</v>
      </c>
      <c r="K10725" s="391" t="e">
        <f>IF(I10725&lt;&gt;"",RIGHT(#REF!,LEN(#REF!)-FIND(" ",#REF!)),"")</f>
        <v>#REF!</v>
      </c>
    </row>
    <row r="10726" spans="1:11">
      <c r="A10726" s="417" t="s">
        <v>2155</v>
      </c>
      <c r="B10726" s="417" t="s">
        <v>14305</v>
      </c>
      <c r="C10726" s="417" t="s">
        <v>2281</v>
      </c>
      <c r="D10726" s="417" t="s">
        <v>14306</v>
      </c>
      <c r="E10726" s="391">
        <v>4.2699999999999996</v>
      </c>
      <c r="F10726" s="418">
        <v>44305</v>
      </c>
      <c r="G10726" s="417" t="s">
        <v>2286</v>
      </c>
      <c r="I10726" s="379" t="e">
        <f>IF(#REF!&lt;&gt;"",#REF!-$I$199,"")</f>
        <v>#REF!</v>
      </c>
      <c r="J10726" s="379" t="e">
        <f>IF(I10726&lt;&gt;"",NETWORKDAYS($I$199,#REF!-1,$N$201:$N$224),"")</f>
        <v>#REF!</v>
      </c>
      <c r="K10726" s="391" t="e">
        <f>IF(I10726&lt;&gt;"",RIGHT(#REF!,LEN(#REF!)-FIND(" ",#REF!)),"")</f>
        <v>#REF!</v>
      </c>
    </row>
    <row r="10727" spans="1:11">
      <c r="A10727" s="417" t="s">
        <v>2155</v>
      </c>
      <c r="B10727" s="417" t="s">
        <v>14307</v>
      </c>
      <c r="C10727" s="417" t="s">
        <v>2281</v>
      </c>
      <c r="D10727" s="417" t="s">
        <v>4027</v>
      </c>
      <c r="E10727" s="391">
        <v>2</v>
      </c>
      <c r="F10727" s="418">
        <v>44305</v>
      </c>
      <c r="G10727" s="417" t="s">
        <v>2283</v>
      </c>
      <c r="I10727" s="379" t="e">
        <f>IF(#REF!&lt;&gt;"",#REF!-$I$199,"")</f>
        <v>#REF!</v>
      </c>
      <c r="J10727" s="379" t="e">
        <f>IF(I10727&lt;&gt;"",NETWORKDAYS($I$199,#REF!-1,$N$201:$N$224),"")</f>
        <v>#REF!</v>
      </c>
      <c r="K10727" s="391" t="e">
        <f>IF(I10727&lt;&gt;"",RIGHT(#REF!,LEN(#REF!)-FIND(" ",#REF!)),"")</f>
        <v>#REF!</v>
      </c>
    </row>
    <row r="10728" spans="1:11">
      <c r="A10728" s="417" t="s">
        <v>2155</v>
      </c>
      <c r="B10728" s="417" t="s">
        <v>14308</v>
      </c>
      <c r="C10728" s="417" t="s">
        <v>2281</v>
      </c>
      <c r="D10728" s="417" t="s">
        <v>4008</v>
      </c>
      <c r="E10728" s="391">
        <v>2</v>
      </c>
      <c r="F10728" s="418">
        <v>44305</v>
      </c>
      <c r="G10728" s="417" t="s">
        <v>2283</v>
      </c>
      <c r="I10728" s="379" t="e">
        <f>IF(#REF!&lt;&gt;"",#REF!-$I$199,"")</f>
        <v>#REF!</v>
      </c>
      <c r="J10728" s="379" t="e">
        <f>IF(I10728&lt;&gt;"",NETWORKDAYS($I$199,#REF!-1,$N$201:$N$224),"")</f>
        <v>#REF!</v>
      </c>
      <c r="K10728" s="391" t="e">
        <f>IF(I10728&lt;&gt;"",RIGHT(#REF!,LEN(#REF!)-FIND(" ",#REF!)),"")</f>
        <v>#REF!</v>
      </c>
    </row>
    <row r="10729" spans="1:11">
      <c r="A10729" s="417" t="s">
        <v>2155</v>
      </c>
      <c r="B10729" s="417" t="s">
        <v>14309</v>
      </c>
      <c r="C10729" s="417" t="s">
        <v>2281</v>
      </c>
      <c r="D10729" s="417" t="s">
        <v>4010</v>
      </c>
      <c r="E10729" s="391">
        <v>1</v>
      </c>
      <c r="F10729" s="418">
        <v>44305</v>
      </c>
      <c r="G10729" s="417" t="s">
        <v>2286</v>
      </c>
      <c r="I10729" s="379" t="e">
        <f>IF(#REF!&lt;&gt;"",#REF!-$I$199,"")</f>
        <v>#REF!</v>
      </c>
      <c r="J10729" s="379" t="e">
        <f>IF(I10729&lt;&gt;"",NETWORKDAYS($I$199,#REF!-1,$N$201:$N$224),"")</f>
        <v>#REF!</v>
      </c>
      <c r="K10729" s="391" t="e">
        <f>IF(I10729&lt;&gt;"",RIGHT(#REF!,LEN(#REF!)-FIND(" ",#REF!)),"")</f>
        <v>#REF!</v>
      </c>
    </row>
    <row r="10730" spans="1:11">
      <c r="A10730" s="417" t="s">
        <v>2155</v>
      </c>
      <c r="B10730" s="417" t="s">
        <v>14310</v>
      </c>
      <c r="C10730" s="417" t="s">
        <v>2281</v>
      </c>
      <c r="D10730" s="417" t="s">
        <v>3587</v>
      </c>
      <c r="E10730" s="391">
        <v>0.11</v>
      </c>
      <c r="F10730" s="418">
        <v>44305</v>
      </c>
      <c r="G10730" s="417" t="s">
        <v>2286</v>
      </c>
      <c r="I10730" s="379" t="e">
        <f>IF(#REF!&lt;&gt;"",#REF!-$I$199,"")</f>
        <v>#REF!</v>
      </c>
      <c r="J10730" s="379" t="e">
        <f>IF(I10730&lt;&gt;"",NETWORKDAYS($I$199,#REF!-1,$N$201:$N$224),"")</f>
        <v>#REF!</v>
      </c>
      <c r="K10730" s="391" t="e">
        <f>IF(I10730&lt;&gt;"",RIGHT(#REF!,LEN(#REF!)-FIND(" ",#REF!)),"")</f>
        <v>#REF!</v>
      </c>
    </row>
    <row r="10731" spans="1:11">
      <c r="A10731" s="417" t="s">
        <v>2155</v>
      </c>
      <c r="B10731" s="417" t="s">
        <v>14311</v>
      </c>
      <c r="C10731" s="417" t="s">
        <v>2281</v>
      </c>
      <c r="D10731" s="417" t="s">
        <v>3620</v>
      </c>
      <c r="E10731" s="391">
        <v>0.74</v>
      </c>
      <c r="F10731" s="418">
        <v>44305</v>
      </c>
      <c r="G10731" s="417" t="s">
        <v>2283</v>
      </c>
      <c r="I10731" s="379" t="e">
        <f>IF(#REF!&lt;&gt;"",#REF!-$I$199,"")</f>
        <v>#REF!</v>
      </c>
      <c r="J10731" s="379" t="e">
        <f>IF(I10731&lt;&gt;"",NETWORKDAYS($I$199,#REF!-1,$N$201:$N$224),"")</f>
        <v>#REF!</v>
      </c>
      <c r="K10731" s="391" t="e">
        <f>IF(I10731&lt;&gt;"",RIGHT(#REF!,LEN(#REF!)-FIND(" ",#REF!)),"")</f>
        <v>#REF!</v>
      </c>
    </row>
    <row r="10732" spans="1:11">
      <c r="A10732" s="417" t="s">
        <v>2155</v>
      </c>
      <c r="B10732" s="417" t="s">
        <v>17542</v>
      </c>
      <c r="C10732" s="417" t="s">
        <v>2281</v>
      </c>
      <c r="D10732" s="417" t="s">
        <v>3974</v>
      </c>
      <c r="E10732" s="391">
        <v>12.41</v>
      </c>
      <c r="F10732" s="418">
        <v>44365</v>
      </c>
      <c r="G10732" s="417" t="s">
        <v>2283</v>
      </c>
      <c r="I10732" s="379" t="e">
        <f>IF(#REF!&lt;&gt;"",#REF!-$I$199,"")</f>
        <v>#REF!</v>
      </c>
      <c r="J10732" s="379" t="e">
        <f>IF(I10732&lt;&gt;"",NETWORKDAYS($I$199,#REF!-1,$N$201:$N$224),"")</f>
        <v>#REF!</v>
      </c>
      <c r="K10732" s="391" t="e">
        <f>IF(I10732&lt;&gt;"",RIGHT(#REF!,LEN(#REF!)-FIND(" ",#REF!)),"")</f>
        <v>#REF!</v>
      </c>
    </row>
    <row r="10733" spans="1:11">
      <c r="A10733" s="417" t="s">
        <v>2155</v>
      </c>
      <c r="B10733" s="417" t="s">
        <v>17543</v>
      </c>
      <c r="C10733" s="417" t="s">
        <v>2281</v>
      </c>
      <c r="D10733" s="417" t="s">
        <v>4027</v>
      </c>
      <c r="E10733" s="391">
        <v>2.5</v>
      </c>
      <c r="F10733" s="418">
        <v>44365</v>
      </c>
      <c r="G10733" s="417" t="s">
        <v>2283</v>
      </c>
      <c r="I10733" s="379" t="e">
        <f>IF(#REF!&lt;&gt;"",#REF!-$I$199,"")</f>
        <v>#REF!</v>
      </c>
      <c r="J10733" s="379" t="e">
        <f>IF(I10733&lt;&gt;"",NETWORKDAYS($I$199,#REF!-1,$N$201:$N$224),"")</f>
        <v>#REF!</v>
      </c>
      <c r="K10733" s="391" t="e">
        <f>IF(I10733&lt;&gt;"",RIGHT(#REF!,LEN(#REF!)-FIND(" ",#REF!)),"")</f>
        <v>#REF!</v>
      </c>
    </row>
    <row r="10734" spans="1:11">
      <c r="A10734" s="417" t="s">
        <v>2155</v>
      </c>
      <c r="B10734" s="417" t="s">
        <v>14312</v>
      </c>
      <c r="C10734" s="417" t="s">
        <v>2281</v>
      </c>
      <c r="D10734" s="417" t="s">
        <v>3601</v>
      </c>
      <c r="E10734" s="391">
        <v>1.02</v>
      </c>
      <c r="F10734" s="418">
        <v>44365</v>
      </c>
      <c r="G10734" s="417" t="s">
        <v>2283</v>
      </c>
      <c r="I10734" s="379" t="e">
        <f>IF(#REF!&lt;&gt;"",#REF!-$I$199,"")</f>
        <v>#REF!</v>
      </c>
      <c r="J10734" s="379" t="e">
        <f>IF(I10734&lt;&gt;"",NETWORKDAYS($I$199,#REF!-1,$N$201:$N$224),"")</f>
        <v>#REF!</v>
      </c>
      <c r="K10734" s="391" t="e">
        <f>IF(I10734&lt;&gt;"",RIGHT(#REF!,LEN(#REF!)-FIND(" ",#REF!)),"")</f>
        <v>#REF!</v>
      </c>
    </row>
    <row r="10735" spans="1:11">
      <c r="A10735" s="417" t="s">
        <v>2155</v>
      </c>
      <c r="B10735" s="417" t="s">
        <v>14313</v>
      </c>
      <c r="C10735" s="417" t="s">
        <v>2281</v>
      </c>
      <c r="D10735" s="417" t="s">
        <v>2372</v>
      </c>
      <c r="E10735" s="391">
        <v>0.99</v>
      </c>
      <c r="F10735" s="418">
        <v>44365</v>
      </c>
      <c r="G10735" s="417" t="s">
        <v>2283</v>
      </c>
      <c r="I10735" s="379" t="e">
        <f>IF(#REF!&lt;&gt;"",#REF!-$I$199,"")</f>
        <v>#REF!</v>
      </c>
      <c r="J10735" s="379" t="e">
        <f>IF(I10735&lt;&gt;"",NETWORKDAYS($I$199,#REF!-1,$N$201:$N$224),"")</f>
        <v>#REF!</v>
      </c>
      <c r="K10735" s="391" t="e">
        <f>IF(I10735&lt;&gt;"",RIGHT(#REF!,LEN(#REF!)-FIND(" ",#REF!)),"")</f>
        <v>#REF!</v>
      </c>
    </row>
    <row r="10736" spans="1:11">
      <c r="A10736" s="417" t="s">
        <v>2155</v>
      </c>
      <c r="B10736" s="417" t="s">
        <v>17544</v>
      </c>
      <c r="C10736" s="417" t="s">
        <v>2281</v>
      </c>
      <c r="D10736" s="417" t="s">
        <v>3603</v>
      </c>
      <c r="E10736" s="391">
        <v>0.39</v>
      </c>
      <c r="F10736" s="418">
        <v>44365</v>
      </c>
      <c r="G10736" s="417" t="s">
        <v>2283</v>
      </c>
      <c r="I10736" s="379" t="e">
        <f>IF(#REF!&lt;&gt;"",#REF!-$I$199,"")</f>
        <v>#REF!</v>
      </c>
      <c r="J10736" s="379" t="e">
        <f>IF(I10736&lt;&gt;"",NETWORKDAYS($I$199,#REF!-1,$N$201:$N$224),"")</f>
        <v>#REF!</v>
      </c>
      <c r="K10736" s="391" t="e">
        <f>IF(I10736&lt;&gt;"",RIGHT(#REF!,LEN(#REF!)-FIND(" ",#REF!)),"")</f>
        <v>#REF!</v>
      </c>
    </row>
    <row r="10737" spans="1:11">
      <c r="A10737" s="417" t="s">
        <v>2155</v>
      </c>
      <c r="B10737" s="417" t="s">
        <v>17545</v>
      </c>
      <c r="C10737" s="417" t="s">
        <v>2281</v>
      </c>
      <c r="D10737" s="417" t="s">
        <v>3608</v>
      </c>
      <c r="E10737" s="391">
        <v>0.11</v>
      </c>
      <c r="F10737" s="418">
        <v>44365</v>
      </c>
      <c r="G10737" s="417" t="s">
        <v>2283</v>
      </c>
      <c r="I10737" s="379" t="e">
        <f>IF(#REF!&lt;&gt;"",#REF!-$I$199,"")</f>
        <v>#REF!</v>
      </c>
      <c r="J10737" s="379" t="e">
        <f>IF(I10737&lt;&gt;"",NETWORKDAYS($I$199,#REF!-1,$N$201:$N$224),"")</f>
        <v>#REF!</v>
      </c>
      <c r="K10737" s="391" t="e">
        <f>IF(I10737&lt;&gt;"",RIGHT(#REF!,LEN(#REF!)-FIND(" ",#REF!)),"")</f>
        <v>#REF!</v>
      </c>
    </row>
    <row r="10738" spans="1:11">
      <c r="A10738" s="417" t="s">
        <v>2155</v>
      </c>
      <c r="B10738" s="417" t="s">
        <v>18779</v>
      </c>
      <c r="C10738" s="417" t="s">
        <v>2281</v>
      </c>
      <c r="D10738" s="417" t="s">
        <v>3976</v>
      </c>
      <c r="E10738" s="391">
        <v>6.47</v>
      </c>
      <c r="F10738" s="418">
        <v>44547</v>
      </c>
      <c r="G10738" s="417" t="s">
        <v>2283</v>
      </c>
      <c r="I10738" s="379" t="e">
        <f>IF(#REF!&lt;&gt;"",#REF!-$I$199,"")</f>
        <v>#REF!</v>
      </c>
      <c r="J10738" s="379" t="e">
        <f>IF(I10738&lt;&gt;"",NETWORKDAYS($I$199,#REF!-1,$N$201:$N$224),"")</f>
        <v>#REF!</v>
      </c>
      <c r="K10738" s="391" t="e">
        <f>IF(I10738&lt;&gt;"",RIGHT(#REF!,LEN(#REF!)-FIND(" ",#REF!)),"")</f>
        <v>#REF!</v>
      </c>
    </row>
    <row r="10739" spans="1:11">
      <c r="A10739" s="417" t="s">
        <v>2155</v>
      </c>
      <c r="B10739" s="417" t="s">
        <v>18780</v>
      </c>
      <c r="C10739" s="417" t="s">
        <v>2281</v>
      </c>
      <c r="D10739" s="417" t="s">
        <v>4023</v>
      </c>
      <c r="E10739" s="391">
        <v>5</v>
      </c>
      <c r="F10739" s="418">
        <v>44547</v>
      </c>
      <c r="G10739" s="417" t="s">
        <v>2283</v>
      </c>
      <c r="I10739" s="379" t="e">
        <f>IF(#REF!&lt;&gt;"",#REF!-$I$199,"")</f>
        <v>#REF!</v>
      </c>
      <c r="J10739" s="379" t="e">
        <f>IF(I10739&lt;&gt;"",NETWORKDAYS($I$199,#REF!-1,$N$201:$N$224),"")</f>
        <v>#REF!</v>
      </c>
      <c r="K10739" s="391" t="e">
        <f>IF(I10739&lt;&gt;"",RIGHT(#REF!,LEN(#REF!)-FIND(" ",#REF!)),"")</f>
        <v>#REF!</v>
      </c>
    </row>
    <row r="10740" spans="1:11">
      <c r="A10740" s="417" t="s">
        <v>2155</v>
      </c>
      <c r="B10740" s="417" t="s">
        <v>14314</v>
      </c>
      <c r="C10740" s="417" t="s">
        <v>2332</v>
      </c>
      <c r="D10740" s="417" t="s">
        <v>3076</v>
      </c>
      <c r="E10740" s="391">
        <v>0.41</v>
      </c>
      <c r="F10740" s="418">
        <v>44214</v>
      </c>
      <c r="G10740" s="417" t="s">
        <v>2286</v>
      </c>
      <c r="I10740" s="379" t="e">
        <f>IF(#REF!&lt;&gt;"",#REF!-$I$199,"")</f>
        <v>#REF!</v>
      </c>
      <c r="J10740" s="379" t="e">
        <f>IF(I10740&lt;&gt;"",NETWORKDAYS($I$199,#REF!-1,$N$201:$N$224),"")</f>
        <v>#REF!</v>
      </c>
      <c r="K10740" s="391" t="e">
        <f>IF(I10740&lt;&gt;"",RIGHT(#REF!,LEN(#REF!)-FIND(" ",#REF!)),"")</f>
        <v>#REF!</v>
      </c>
    </row>
    <row r="10741" spans="1:11">
      <c r="A10741" s="417" t="s">
        <v>2155</v>
      </c>
      <c r="B10741" s="417" t="s">
        <v>8887</v>
      </c>
      <c r="C10741" s="417" t="s">
        <v>2332</v>
      </c>
      <c r="D10741" s="417" t="s">
        <v>3058</v>
      </c>
      <c r="E10741" s="391">
        <v>7.0000000000000007E-2</v>
      </c>
      <c r="F10741" s="418">
        <v>44214</v>
      </c>
      <c r="G10741" s="417" t="s">
        <v>2286</v>
      </c>
      <c r="I10741" s="379" t="e">
        <f>IF(#REF!&lt;&gt;"",#REF!-$I$199,"")</f>
        <v>#REF!</v>
      </c>
      <c r="J10741" s="379" t="e">
        <f>IF(I10741&lt;&gt;"",NETWORKDAYS($I$199,#REF!-1,$N$201:$N$224),"")</f>
        <v>#REF!</v>
      </c>
      <c r="K10741" s="391" t="e">
        <f>IF(I10741&lt;&gt;"",RIGHT(#REF!,LEN(#REF!)-FIND(" ",#REF!)),"")</f>
        <v>#REF!</v>
      </c>
    </row>
    <row r="10742" spans="1:11">
      <c r="A10742" s="417" t="s">
        <v>2155</v>
      </c>
      <c r="B10742" s="417" t="s">
        <v>14315</v>
      </c>
      <c r="C10742" s="417" t="s">
        <v>2332</v>
      </c>
      <c r="D10742" s="417" t="s">
        <v>3968</v>
      </c>
      <c r="E10742" s="391">
        <v>0.09</v>
      </c>
      <c r="F10742" s="418">
        <v>44214</v>
      </c>
      <c r="G10742" s="417" t="s">
        <v>2286</v>
      </c>
      <c r="I10742" s="379" t="e">
        <f>IF(#REF!&lt;&gt;"",#REF!-$I$199,"")</f>
        <v>#REF!</v>
      </c>
      <c r="J10742" s="379" t="e">
        <f>IF(I10742&lt;&gt;"",NETWORKDAYS($I$199,#REF!-1,$N$201:$N$224),"")</f>
        <v>#REF!</v>
      </c>
      <c r="K10742" s="391" t="e">
        <f>IF(I10742&lt;&gt;"",RIGHT(#REF!,LEN(#REF!)-FIND(" ",#REF!)),"")</f>
        <v>#REF!</v>
      </c>
    </row>
    <row r="10743" spans="1:11">
      <c r="A10743" s="417" t="s">
        <v>2155</v>
      </c>
      <c r="B10743" s="417" t="s">
        <v>8888</v>
      </c>
      <c r="C10743" s="417" t="s">
        <v>2332</v>
      </c>
      <c r="D10743" s="417" t="s">
        <v>3969</v>
      </c>
      <c r="E10743" s="391">
        <v>0.59</v>
      </c>
      <c r="F10743" s="418">
        <v>44214</v>
      </c>
      <c r="G10743" s="417" t="s">
        <v>2286</v>
      </c>
      <c r="I10743" s="379" t="e">
        <f>IF(#REF!&lt;&gt;"",#REF!-$I$199,"")</f>
        <v>#REF!</v>
      </c>
      <c r="J10743" s="379" t="e">
        <f>IF(I10743&lt;&gt;"",NETWORKDAYS($I$199,#REF!-1,$N$201:$N$224),"")</f>
        <v>#REF!</v>
      </c>
      <c r="K10743" s="391" t="e">
        <f>IF(I10743&lt;&gt;"",RIGHT(#REF!,LEN(#REF!)-FIND(" ",#REF!)),"")</f>
        <v>#REF!</v>
      </c>
    </row>
    <row r="10744" spans="1:11">
      <c r="A10744" s="417" t="s">
        <v>2155</v>
      </c>
      <c r="B10744" s="417" t="s">
        <v>18058</v>
      </c>
      <c r="C10744" s="417" t="s">
        <v>2332</v>
      </c>
      <c r="D10744" s="417" t="s">
        <v>3207</v>
      </c>
      <c r="E10744" s="391">
        <v>0.11</v>
      </c>
      <c r="F10744" s="418">
        <v>44214</v>
      </c>
      <c r="G10744" s="417" t="s">
        <v>2286</v>
      </c>
      <c r="I10744" s="379" t="e">
        <f>IF(#REF!&lt;&gt;"",#REF!-$I$199,"")</f>
        <v>#REF!</v>
      </c>
      <c r="J10744" s="379" t="e">
        <f>IF(I10744&lt;&gt;"",NETWORKDAYS($I$199,#REF!-1,$N$201:$N$224),"")</f>
        <v>#REF!</v>
      </c>
      <c r="K10744" s="391" t="e">
        <f>IF(I10744&lt;&gt;"",RIGHT(#REF!,LEN(#REF!)-FIND(" ",#REF!)),"")</f>
        <v>#REF!</v>
      </c>
    </row>
    <row r="10745" spans="1:11">
      <c r="A10745" s="417" t="s">
        <v>2155</v>
      </c>
      <c r="B10745" s="417" t="s">
        <v>17546</v>
      </c>
      <c r="C10745" s="417" t="s">
        <v>2332</v>
      </c>
      <c r="D10745" s="417" t="s">
        <v>3973</v>
      </c>
      <c r="E10745" s="391">
        <v>0.23</v>
      </c>
      <c r="F10745" s="418">
        <v>44214</v>
      </c>
      <c r="G10745" s="417" t="s">
        <v>2286</v>
      </c>
      <c r="I10745" s="379" t="e">
        <f>IF(#REF!&lt;&gt;"",#REF!-$I$199,"")</f>
        <v>#REF!</v>
      </c>
      <c r="J10745" s="379" t="e">
        <f>IF(I10745&lt;&gt;"",NETWORKDAYS($I$199,#REF!-1,$N$201:$N$224),"")</f>
        <v>#REF!</v>
      </c>
      <c r="K10745" s="391" t="e">
        <f>IF(I10745&lt;&gt;"",RIGHT(#REF!,LEN(#REF!)-FIND(" ",#REF!)),"")</f>
        <v>#REF!</v>
      </c>
    </row>
    <row r="10746" spans="1:11">
      <c r="A10746" s="417" t="s">
        <v>2155</v>
      </c>
      <c r="B10746" s="417" t="s">
        <v>8889</v>
      </c>
      <c r="C10746" s="417" t="s">
        <v>2332</v>
      </c>
      <c r="D10746" s="417" t="s">
        <v>3974</v>
      </c>
      <c r="E10746" s="391">
        <v>0.18</v>
      </c>
      <c r="F10746" s="418">
        <v>44214</v>
      </c>
      <c r="G10746" s="417" t="s">
        <v>2286</v>
      </c>
      <c r="I10746" s="379" t="e">
        <f>IF(#REF!&lt;&gt;"",#REF!-$I$199,"")</f>
        <v>#REF!</v>
      </c>
      <c r="J10746" s="379" t="e">
        <f>IF(I10746&lt;&gt;"",NETWORKDAYS($I$199,#REF!-1,$N$201:$N$224),"")</f>
        <v>#REF!</v>
      </c>
      <c r="K10746" s="391" t="e">
        <f>IF(I10746&lt;&gt;"",RIGHT(#REF!,LEN(#REF!)-FIND(" ",#REF!)),"")</f>
        <v>#REF!</v>
      </c>
    </row>
    <row r="10747" spans="1:11">
      <c r="A10747" s="417" t="s">
        <v>2155</v>
      </c>
      <c r="B10747" s="417" t="s">
        <v>14316</v>
      </c>
      <c r="C10747" s="417" t="s">
        <v>2332</v>
      </c>
      <c r="D10747" s="417" t="s">
        <v>3976</v>
      </c>
      <c r="E10747" s="391">
        <v>0.45</v>
      </c>
      <c r="F10747" s="418">
        <v>44214</v>
      </c>
      <c r="G10747" s="417" t="s">
        <v>2286</v>
      </c>
      <c r="I10747" s="379" t="e">
        <f>IF(#REF!&lt;&gt;"",#REF!-$I$199,"")</f>
        <v>#REF!</v>
      </c>
      <c r="J10747" s="379" t="e">
        <f>IF(I10747&lt;&gt;"",NETWORKDAYS($I$199,#REF!-1,$N$201:$N$224),"")</f>
        <v>#REF!</v>
      </c>
      <c r="K10747" s="391" t="e">
        <f>IF(I10747&lt;&gt;"",RIGHT(#REF!,LEN(#REF!)-FIND(" ",#REF!)),"")</f>
        <v>#REF!</v>
      </c>
    </row>
    <row r="10748" spans="1:11">
      <c r="A10748" s="417" t="s">
        <v>2155</v>
      </c>
      <c r="B10748" s="417" t="s">
        <v>17547</v>
      </c>
      <c r="C10748" s="417" t="s">
        <v>2332</v>
      </c>
      <c r="D10748" s="417" t="s">
        <v>5813</v>
      </c>
      <c r="E10748" s="391">
        <v>0.3</v>
      </c>
      <c r="F10748" s="418">
        <v>44214</v>
      </c>
      <c r="G10748" s="417" t="s">
        <v>2286</v>
      </c>
      <c r="I10748" s="379" t="e">
        <f>IF(#REF!&lt;&gt;"",#REF!-$I$199,"")</f>
        <v>#REF!</v>
      </c>
      <c r="J10748" s="379" t="e">
        <f>IF(I10748&lt;&gt;"",NETWORKDAYS($I$199,#REF!-1,$N$201:$N$224),"")</f>
        <v>#REF!</v>
      </c>
      <c r="K10748" s="391" t="e">
        <f>IF(I10748&lt;&gt;"",RIGHT(#REF!,LEN(#REF!)-FIND(" ",#REF!)),"")</f>
        <v>#REF!</v>
      </c>
    </row>
    <row r="10749" spans="1:11">
      <c r="A10749" s="417" t="s">
        <v>2155</v>
      </c>
      <c r="B10749" s="417" t="s">
        <v>14317</v>
      </c>
      <c r="C10749" s="417" t="s">
        <v>2332</v>
      </c>
      <c r="D10749" s="417" t="s">
        <v>3074</v>
      </c>
      <c r="E10749" s="391">
        <v>1</v>
      </c>
      <c r="F10749" s="418">
        <v>44214</v>
      </c>
      <c r="G10749" s="417" t="s">
        <v>2286</v>
      </c>
      <c r="I10749" s="379" t="e">
        <f>IF(#REF!&lt;&gt;"",#REF!-$I$199,"")</f>
        <v>#REF!</v>
      </c>
      <c r="J10749" s="379" t="e">
        <f>IF(I10749&lt;&gt;"",NETWORKDAYS($I$199,#REF!-1,$N$201:$N$224),"")</f>
        <v>#REF!</v>
      </c>
      <c r="K10749" s="391" t="e">
        <f>IF(I10749&lt;&gt;"",RIGHT(#REF!,LEN(#REF!)-FIND(" ",#REF!)),"")</f>
        <v>#REF!</v>
      </c>
    </row>
    <row r="10750" spans="1:11">
      <c r="A10750" s="417" t="s">
        <v>2155</v>
      </c>
      <c r="B10750" s="417" t="s">
        <v>8890</v>
      </c>
      <c r="C10750" s="417" t="s">
        <v>2332</v>
      </c>
      <c r="D10750" s="417" t="s">
        <v>4047</v>
      </c>
      <c r="E10750" s="391">
        <v>1.25</v>
      </c>
      <c r="F10750" s="418">
        <v>44214</v>
      </c>
      <c r="G10750" s="417" t="s">
        <v>2286</v>
      </c>
      <c r="I10750" s="379" t="e">
        <f>IF(#REF!&lt;&gt;"",#REF!-$I$199,"")</f>
        <v>#REF!</v>
      </c>
      <c r="J10750" s="379" t="e">
        <f>IF(I10750&lt;&gt;"",NETWORKDAYS($I$199,#REF!-1,$N$201:$N$224),"")</f>
        <v>#REF!</v>
      </c>
      <c r="K10750" s="391" t="e">
        <f>IF(I10750&lt;&gt;"",RIGHT(#REF!,LEN(#REF!)-FIND(" ",#REF!)),"")</f>
        <v>#REF!</v>
      </c>
    </row>
    <row r="10751" spans="1:11">
      <c r="A10751" s="417" t="s">
        <v>2155</v>
      </c>
      <c r="B10751" s="417" t="s">
        <v>8891</v>
      </c>
      <c r="C10751" s="417" t="s">
        <v>2332</v>
      </c>
      <c r="D10751" s="417" t="s">
        <v>4025</v>
      </c>
      <c r="E10751" s="391">
        <v>1.57</v>
      </c>
      <c r="F10751" s="418">
        <v>44214</v>
      </c>
      <c r="G10751" s="417" t="s">
        <v>2286</v>
      </c>
      <c r="I10751" s="379" t="e">
        <f>IF(#REF!&lt;&gt;"",#REF!-$I$199,"")</f>
        <v>#REF!</v>
      </c>
      <c r="J10751" s="379" t="e">
        <f>IF(I10751&lt;&gt;"",NETWORKDAYS($I$199,#REF!-1,$N$201:$N$224),"")</f>
        <v>#REF!</v>
      </c>
      <c r="K10751" s="391" t="e">
        <f>IF(I10751&lt;&gt;"",RIGHT(#REF!,LEN(#REF!)-FIND(" ",#REF!)),"")</f>
        <v>#REF!</v>
      </c>
    </row>
    <row r="10752" spans="1:11">
      <c r="A10752" s="417" t="s">
        <v>2155</v>
      </c>
      <c r="B10752" s="417" t="s">
        <v>7232</v>
      </c>
      <c r="C10752" s="417" t="s">
        <v>2332</v>
      </c>
      <c r="D10752" s="417" t="s">
        <v>4011</v>
      </c>
      <c r="E10752" s="391">
        <v>1.9</v>
      </c>
      <c r="F10752" s="418">
        <v>44214</v>
      </c>
      <c r="G10752" s="417" t="s">
        <v>2286</v>
      </c>
      <c r="I10752" s="379" t="e">
        <f>IF(#REF!&lt;&gt;"",#REF!-$I$199,"")</f>
        <v>#REF!</v>
      </c>
      <c r="J10752" s="379" t="e">
        <f>IF(I10752&lt;&gt;"",NETWORKDAYS($I$199,#REF!-1,$N$201:$N$224),"")</f>
        <v>#REF!</v>
      </c>
      <c r="K10752" s="391" t="e">
        <f>IF(I10752&lt;&gt;"",RIGHT(#REF!,LEN(#REF!)-FIND(" ",#REF!)),"")</f>
        <v>#REF!</v>
      </c>
    </row>
    <row r="10753" spans="1:11">
      <c r="A10753" s="417" t="s">
        <v>2155</v>
      </c>
      <c r="B10753" s="417" t="s">
        <v>8892</v>
      </c>
      <c r="C10753" s="417" t="s">
        <v>2332</v>
      </c>
      <c r="D10753" s="417" t="s">
        <v>2373</v>
      </c>
      <c r="E10753" s="391">
        <v>2.4</v>
      </c>
      <c r="F10753" s="418">
        <v>44214</v>
      </c>
      <c r="G10753" s="417" t="s">
        <v>2286</v>
      </c>
      <c r="I10753" s="379" t="e">
        <f>IF(#REF!&lt;&gt;"",#REF!-$I$199,"")</f>
        <v>#REF!</v>
      </c>
      <c r="J10753" s="379" t="e">
        <f>IF(I10753&lt;&gt;"",NETWORKDAYS($I$199,#REF!-1,$N$201:$N$224),"")</f>
        <v>#REF!</v>
      </c>
      <c r="K10753" s="391" t="e">
        <f>IF(I10753&lt;&gt;"",RIGHT(#REF!,LEN(#REF!)-FIND(" ",#REF!)),"")</f>
        <v>#REF!</v>
      </c>
    </row>
    <row r="10754" spans="1:11">
      <c r="A10754" s="417" t="s">
        <v>2155</v>
      </c>
      <c r="B10754" s="417" t="s">
        <v>8893</v>
      </c>
      <c r="C10754" s="417" t="s">
        <v>2332</v>
      </c>
      <c r="D10754" s="417" t="s">
        <v>3110</v>
      </c>
      <c r="E10754" s="391">
        <v>1.9</v>
      </c>
      <c r="F10754" s="418">
        <v>44214</v>
      </c>
      <c r="G10754" s="417" t="s">
        <v>2286</v>
      </c>
      <c r="I10754" s="379" t="e">
        <f>IF(#REF!&lt;&gt;"",#REF!-$I$199,"")</f>
        <v>#REF!</v>
      </c>
      <c r="J10754" s="379" t="e">
        <f>IF(I10754&lt;&gt;"",NETWORKDAYS($I$199,#REF!-1,$N$201:$N$224),"")</f>
        <v>#REF!</v>
      </c>
      <c r="K10754" s="391" t="e">
        <f>IF(I10754&lt;&gt;"",RIGHT(#REF!,LEN(#REF!)-FIND(" ",#REF!)),"")</f>
        <v>#REF!</v>
      </c>
    </row>
    <row r="10755" spans="1:11">
      <c r="A10755" s="417" t="s">
        <v>2155</v>
      </c>
      <c r="B10755" s="417" t="s">
        <v>8894</v>
      </c>
      <c r="C10755" s="417" t="s">
        <v>2332</v>
      </c>
      <c r="D10755" s="417" t="s">
        <v>4006</v>
      </c>
      <c r="E10755" s="391">
        <v>3.36</v>
      </c>
      <c r="F10755" s="418">
        <v>44214</v>
      </c>
      <c r="G10755" s="417" t="s">
        <v>2286</v>
      </c>
      <c r="I10755" s="379" t="e">
        <f>IF(#REF!&lt;&gt;"",#REF!-$I$199,"")</f>
        <v>#REF!</v>
      </c>
      <c r="J10755" s="379" t="e">
        <f>IF(I10755&lt;&gt;"",NETWORKDAYS($I$199,#REF!-1,$N$201:$N$224),"")</f>
        <v>#REF!</v>
      </c>
      <c r="K10755" s="391" t="e">
        <f>IF(I10755&lt;&gt;"",RIGHT(#REF!,LEN(#REF!)-FIND(" ",#REF!)),"")</f>
        <v>#REF!</v>
      </c>
    </row>
    <row r="10756" spans="1:11">
      <c r="A10756" s="417" t="s">
        <v>2155</v>
      </c>
      <c r="B10756" s="417" t="s">
        <v>8895</v>
      </c>
      <c r="C10756" s="417" t="s">
        <v>2332</v>
      </c>
      <c r="D10756" s="417" t="s">
        <v>5175</v>
      </c>
      <c r="E10756" s="391">
        <v>3</v>
      </c>
      <c r="F10756" s="418">
        <v>44214</v>
      </c>
      <c r="G10756" s="417" t="s">
        <v>2286</v>
      </c>
      <c r="I10756" s="379" t="e">
        <f>IF(#REF!&lt;&gt;"",#REF!-$I$199,"")</f>
        <v>#REF!</v>
      </c>
      <c r="J10756" s="379" t="e">
        <f>IF(I10756&lt;&gt;"",NETWORKDAYS($I$199,#REF!-1,$N$201:$N$224),"")</f>
        <v>#REF!</v>
      </c>
      <c r="K10756" s="391" t="e">
        <f>IF(I10756&lt;&gt;"",RIGHT(#REF!,LEN(#REF!)-FIND(" ",#REF!)),"")</f>
        <v>#REF!</v>
      </c>
    </row>
    <row r="10757" spans="1:11">
      <c r="A10757" s="417" t="s">
        <v>2155</v>
      </c>
      <c r="B10757" s="417" t="s">
        <v>8896</v>
      </c>
      <c r="C10757" s="417" t="s">
        <v>2332</v>
      </c>
      <c r="D10757" s="417" t="s">
        <v>5176</v>
      </c>
      <c r="E10757" s="391">
        <v>2.85</v>
      </c>
      <c r="F10757" s="418">
        <v>44214</v>
      </c>
      <c r="G10757" s="417" t="s">
        <v>2286</v>
      </c>
      <c r="I10757" s="379" t="e">
        <f>IF(#REF!&lt;&gt;"",#REF!-$I$199,"")</f>
        <v>#REF!</v>
      </c>
      <c r="J10757" s="379" t="e">
        <f>IF(I10757&lt;&gt;"",NETWORKDAYS($I$199,#REF!-1,$N$201:$N$224),"")</f>
        <v>#REF!</v>
      </c>
      <c r="K10757" s="391" t="e">
        <f>IF(I10757&lt;&gt;"",RIGHT(#REF!,LEN(#REF!)-FIND(" ",#REF!)),"")</f>
        <v>#REF!</v>
      </c>
    </row>
    <row r="10758" spans="1:11">
      <c r="A10758" s="417" t="s">
        <v>2155</v>
      </c>
      <c r="B10758" s="417" t="s">
        <v>7233</v>
      </c>
      <c r="C10758" s="417" t="s">
        <v>2332</v>
      </c>
      <c r="D10758" s="417" t="s">
        <v>4019</v>
      </c>
      <c r="E10758" s="391">
        <v>3.05</v>
      </c>
      <c r="F10758" s="418">
        <v>44214</v>
      </c>
      <c r="G10758" s="417" t="s">
        <v>2286</v>
      </c>
      <c r="I10758" s="379" t="e">
        <f>IF(#REF!&lt;&gt;"",#REF!-$I$199,"")</f>
        <v>#REF!</v>
      </c>
      <c r="J10758" s="379" t="e">
        <f>IF(I10758&lt;&gt;"",NETWORKDAYS($I$199,#REF!-1,$N$201:$N$224),"")</f>
        <v>#REF!</v>
      </c>
      <c r="K10758" s="391" t="e">
        <f>IF(I10758&lt;&gt;"",RIGHT(#REF!,LEN(#REF!)-FIND(" ",#REF!)),"")</f>
        <v>#REF!</v>
      </c>
    </row>
    <row r="10759" spans="1:11">
      <c r="A10759" s="417" t="s">
        <v>2155</v>
      </c>
      <c r="B10759" s="417" t="s">
        <v>8897</v>
      </c>
      <c r="C10759" s="417" t="s">
        <v>2332</v>
      </c>
      <c r="D10759" s="417" t="s">
        <v>5173</v>
      </c>
      <c r="E10759" s="391">
        <v>3.73</v>
      </c>
      <c r="F10759" s="418">
        <v>44214</v>
      </c>
      <c r="G10759" s="417" t="s">
        <v>2286</v>
      </c>
      <c r="I10759" s="379" t="e">
        <f>IF(#REF!&lt;&gt;"",#REF!-$I$199,"")</f>
        <v>#REF!</v>
      </c>
      <c r="J10759" s="379" t="e">
        <f>IF(I10759&lt;&gt;"",NETWORKDAYS($I$199,#REF!-1,$N$201:$N$224),"")</f>
        <v>#REF!</v>
      </c>
      <c r="K10759" s="391" t="e">
        <f>IF(I10759&lt;&gt;"",RIGHT(#REF!,LEN(#REF!)-FIND(" ",#REF!)),"")</f>
        <v>#REF!</v>
      </c>
    </row>
    <row r="10760" spans="1:11">
      <c r="A10760" s="417" t="s">
        <v>2155</v>
      </c>
      <c r="B10760" s="417" t="s">
        <v>14318</v>
      </c>
      <c r="C10760" s="417" t="s">
        <v>2332</v>
      </c>
      <c r="D10760" s="417" t="s">
        <v>4022</v>
      </c>
      <c r="E10760" s="391">
        <v>3.51</v>
      </c>
      <c r="F10760" s="418">
        <v>44214</v>
      </c>
      <c r="G10760" s="417" t="s">
        <v>2286</v>
      </c>
      <c r="I10760" s="379" t="e">
        <f>IF(#REF!&lt;&gt;"",#REF!-$I$199,"")</f>
        <v>#REF!</v>
      </c>
      <c r="J10760" s="379" t="e">
        <f>IF(I10760&lt;&gt;"",NETWORKDAYS($I$199,#REF!-1,$N$201:$N$224),"")</f>
        <v>#REF!</v>
      </c>
      <c r="K10760" s="391" t="e">
        <f>IF(I10760&lt;&gt;"",RIGHT(#REF!,LEN(#REF!)-FIND(" ",#REF!)),"")</f>
        <v>#REF!</v>
      </c>
    </row>
    <row r="10761" spans="1:11">
      <c r="A10761" s="417" t="s">
        <v>2155</v>
      </c>
      <c r="B10761" s="417" t="s">
        <v>8898</v>
      </c>
      <c r="C10761" s="417" t="s">
        <v>2332</v>
      </c>
      <c r="D10761" s="417" t="s">
        <v>4023</v>
      </c>
      <c r="E10761" s="391">
        <v>5.17</v>
      </c>
      <c r="F10761" s="418">
        <v>44214</v>
      </c>
      <c r="G10761" s="417" t="s">
        <v>2286</v>
      </c>
      <c r="I10761" s="379" t="e">
        <f>IF(#REF!&lt;&gt;"",#REF!-$I$199,"")</f>
        <v>#REF!</v>
      </c>
      <c r="J10761" s="379" t="e">
        <f>IF(I10761&lt;&gt;"",NETWORKDAYS($I$199,#REF!-1,$N$201:$N$224),"")</f>
        <v>#REF!</v>
      </c>
      <c r="K10761" s="391" t="e">
        <f>IF(I10761&lt;&gt;"",RIGHT(#REF!,LEN(#REF!)-FIND(" ",#REF!)),"")</f>
        <v>#REF!</v>
      </c>
    </row>
    <row r="10762" spans="1:11">
      <c r="A10762" s="417" t="s">
        <v>2155</v>
      </c>
      <c r="B10762" s="417" t="s">
        <v>14319</v>
      </c>
      <c r="C10762" s="417" t="s">
        <v>2332</v>
      </c>
      <c r="D10762" s="417" t="s">
        <v>4012</v>
      </c>
      <c r="E10762" s="391">
        <v>3.75</v>
      </c>
      <c r="F10762" s="418">
        <v>44214</v>
      </c>
      <c r="G10762" s="417" t="s">
        <v>2286</v>
      </c>
      <c r="I10762" s="379" t="e">
        <f>IF(#REF!&lt;&gt;"",#REF!-$I$199,"")</f>
        <v>#REF!</v>
      </c>
      <c r="J10762" s="379" t="e">
        <f>IF(I10762&lt;&gt;"",NETWORKDAYS($I$199,#REF!-1,$N$201:$N$224),"")</f>
        <v>#REF!</v>
      </c>
      <c r="K10762" s="391" t="e">
        <f>IF(I10762&lt;&gt;"",RIGHT(#REF!,LEN(#REF!)-FIND(" ",#REF!)),"")</f>
        <v>#REF!</v>
      </c>
    </row>
    <row r="10763" spans="1:11">
      <c r="A10763" s="417" t="s">
        <v>2155</v>
      </c>
      <c r="B10763" s="417" t="s">
        <v>8899</v>
      </c>
      <c r="C10763" s="417" t="s">
        <v>2332</v>
      </c>
      <c r="D10763" s="417" t="s">
        <v>4027</v>
      </c>
      <c r="E10763" s="391">
        <v>0.54</v>
      </c>
      <c r="F10763" s="418">
        <v>44214</v>
      </c>
      <c r="G10763" s="417" t="s">
        <v>2286</v>
      </c>
      <c r="I10763" s="379" t="e">
        <f>IF(#REF!&lt;&gt;"",#REF!-$I$199,"")</f>
        <v>#REF!</v>
      </c>
      <c r="J10763" s="379" t="e">
        <f>IF(I10763&lt;&gt;"",NETWORKDAYS($I$199,#REF!-1,$N$201:$N$224),"")</f>
        <v>#REF!</v>
      </c>
      <c r="K10763" s="391" t="e">
        <f>IF(I10763&lt;&gt;"",RIGHT(#REF!,LEN(#REF!)-FIND(" ",#REF!)),"")</f>
        <v>#REF!</v>
      </c>
    </row>
    <row r="10764" spans="1:11">
      <c r="A10764" s="417" t="s">
        <v>2155</v>
      </c>
      <c r="B10764" s="417" t="s">
        <v>14320</v>
      </c>
      <c r="C10764" s="417" t="s">
        <v>2332</v>
      </c>
      <c r="D10764" s="417" t="s">
        <v>4004</v>
      </c>
      <c r="E10764" s="391">
        <v>0.01</v>
      </c>
      <c r="F10764" s="418">
        <v>44214</v>
      </c>
      <c r="G10764" s="417" t="s">
        <v>2286</v>
      </c>
      <c r="I10764" s="379" t="e">
        <f>IF(#REF!&lt;&gt;"",#REF!-$I$199,"")</f>
        <v>#REF!</v>
      </c>
      <c r="J10764" s="379" t="e">
        <f>IF(I10764&lt;&gt;"",NETWORKDAYS($I$199,#REF!-1,$N$201:$N$224),"")</f>
        <v>#REF!</v>
      </c>
      <c r="K10764" s="391" t="e">
        <f>IF(I10764&lt;&gt;"",RIGHT(#REF!,LEN(#REF!)-FIND(" ",#REF!)),"")</f>
        <v>#REF!</v>
      </c>
    </row>
    <row r="10765" spans="1:11">
      <c r="A10765" s="417" t="s">
        <v>2155</v>
      </c>
      <c r="B10765" s="417" t="s">
        <v>5768</v>
      </c>
      <c r="C10765" s="417" t="s">
        <v>2332</v>
      </c>
      <c r="D10765" s="417" t="s">
        <v>4008</v>
      </c>
      <c r="E10765" s="391">
        <v>9.27</v>
      </c>
      <c r="F10765" s="418">
        <v>44214</v>
      </c>
      <c r="G10765" s="417" t="s">
        <v>2286</v>
      </c>
      <c r="I10765" s="379" t="e">
        <f>IF(#REF!&lt;&gt;"",#REF!-$I$199,"")</f>
        <v>#REF!</v>
      </c>
      <c r="J10765" s="379" t="e">
        <f>IF(I10765&lt;&gt;"",NETWORKDAYS($I$199,#REF!-1,$N$201:$N$224),"")</f>
        <v>#REF!</v>
      </c>
      <c r="K10765" s="391" t="e">
        <f>IF(I10765&lt;&gt;"",RIGHT(#REF!,LEN(#REF!)-FIND(" ",#REF!)),"")</f>
        <v>#REF!</v>
      </c>
    </row>
    <row r="10766" spans="1:11">
      <c r="A10766" s="417" t="s">
        <v>2155</v>
      </c>
      <c r="B10766" s="417" t="s">
        <v>5769</v>
      </c>
      <c r="C10766" s="417" t="s">
        <v>2332</v>
      </c>
      <c r="D10766" s="417" t="s">
        <v>5763</v>
      </c>
      <c r="E10766" s="391">
        <v>11.15</v>
      </c>
      <c r="F10766" s="418">
        <v>44214</v>
      </c>
      <c r="G10766" s="417" t="s">
        <v>2286</v>
      </c>
      <c r="I10766" s="379" t="e">
        <f>IF(#REF!&lt;&gt;"",#REF!-$I$199,"")</f>
        <v>#REF!</v>
      </c>
      <c r="J10766" s="379" t="e">
        <f>IF(I10766&lt;&gt;"",NETWORKDAYS($I$199,#REF!-1,$N$201:$N$224),"")</f>
        <v>#REF!</v>
      </c>
      <c r="K10766" s="391" t="e">
        <f>IF(I10766&lt;&gt;"",RIGHT(#REF!,LEN(#REF!)-FIND(" ",#REF!)),"")</f>
        <v>#REF!</v>
      </c>
    </row>
    <row r="10767" spans="1:11">
      <c r="A10767" s="417" t="s">
        <v>2155</v>
      </c>
      <c r="B10767" s="417" t="s">
        <v>5770</v>
      </c>
      <c r="C10767" s="417" t="s">
        <v>2332</v>
      </c>
      <c r="D10767" s="417" t="s">
        <v>5174</v>
      </c>
      <c r="E10767" s="391">
        <v>4</v>
      </c>
      <c r="F10767" s="418">
        <v>44214</v>
      </c>
      <c r="G10767" s="417" t="s">
        <v>2286</v>
      </c>
      <c r="I10767" s="379" t="e">
        <f>IF(#REF!&lt;&gt;"",#REF!-$I$199,"")</f>
        <v>#REF!</v>
      </c>
      <c r="J10767" s="379" t="e">
        <f>IF(I10767&lt;&gt;"",NETWORKDAYS($I$199,#REF!-1,$N$201:$N$224),"")</f>
        <v>#REF!</v>
      </c>
      <c r="K10767" s="391" t="e">
        <f>IF(I10767&lt;&gt;"",RIGHT(#REF!,LEN(#REF!)-FIND(" ",#REF!)),"")</f>
        <v>#REF!</v>
      </c>
    </row>
    <row r="10768" spans="1:11">
      <c r="A10768" s="417" t="s">
        <v>2155</v>
      </c>
      <c r="B10768" s="417" t="s">
        <v>5771</v>
      </c>
      <c r="C10768" s="417" t="s">
        <v>2332</v>
      </c>
      <c r="D10768" s="417" t="s">
        <v>3601</v>
      </c>
      <c r="E10768" s="391">
        <v>15.8</v>
      </c>
      <c r="F10768" s="418">
        <v>44214</v>
      </c>
      <c r="G10768" s="417" t="s">
        <v>2286</v>
      </c>
      <c r="I10768" s="379" t="e">
        <f>IF(#REF!&lt;&gt;"",#REF!-$I$199,"")</f>
        <v>#REF!</v>
      </c>
      <c r="J10768" s="379" t="e">
        <f>IF(I10768&lt;&gt;"",NETWORKDAYS($I$199,#REF!-1,$N$201:$N$224),"")</f>
        <v>#REF!</v>
      </c>
      <c r="K10768" s="391" t="e">
        <f>IF(I10768&lt;&gt;"",RIGHT(#REF!,LEN(#REF!)-FIND(" ",#REF!)),"")</f>
        <v>#REF!</v>
      </c>
    </row>
    <row r="10769" spans="1:11">
      <c r="A10769" s="417" t="s">
        <v>2155</v>
      </c>
      <c r="B10769" s="417" t="s">
        <v>5772</v>
      </c>
      <c r="C10769" s="417" t="s">
        <v>2332</v>
      </c>
      <c r="D10769" s="417" t="s">
        <v>2372</v>
      </c>
      <c r="E10769" s="391">
        <v>14.9</v>
      </c>
      <c r="F10769" s="418">
        <v>44214</v>
      </c>
      <c r="G10769" s="417" t="s">
        <v>2286</v>
      </c>
      <c r="I10769" s="379" t="e">
        <f>IF(#REF!&lt;&gt;"",#REF!-$I$199,"")</f>
        <v>#REF!</v>
      </c>
      <c r="J10769" s="379" t="e">
        <f>IF(I10769&lt;&gt;"",NETWORKDAYS($I$199,#REF!-1,$N$201:$N$224),"")</f>
        <v>#REF!</v>
      </c>
      <c r="K10769" s="391" t="e">
        <f>IF(I10769&lt;&gt;"",RIGHT(#REF!,LEN(#REF!)-FIND(" ",#REF!)),"")</f>
        <v>#REF!</v>
      </c>
    </row>
    <row r="10770" spans="1:11">
      <c r="A10770" s="417" t="s">
        <v>2155</v>
      </c>
      <c r="B10770" s="417" t="s">
        <v>14321</v>
      </c>
      <c r="C10770" s="417" t="s">
        <v>2332</v>
      </c>
      <c r="D10770" s="417" t="s">
        <v>3208</v>
      </c>
      <c r="E10770" s="391">
        <v>28.8</v>
      </c>
      <c r="F10770" s="418">
        <v>44214</v>
      </c>
      <c r="G10770" s="417" t="s">
        <v>2286</v>
      </c>
      <c r="I10770" s="379" t="e">
        <f>IF(#REF!&lt;&gt;"",#REF!-$I$199,"")</f>
        <v>#REF!</v>
      </c>
      <c r="J10770" s="379" t="e">
        <f>IF(I10770&lt;&gt;"",NETWORKDAYS($I$199,#REF!-1,$N$201:$N$224),"")</f>
        <v>#REF!</v>
      </c>
      <c r="K10770" s="391" t="e">
        <f>IF(I10770&lt;&gt;"",RIGHT(#REF!,LEN(#REF!)-FIND(" ",#REF!)),"")</f>
        <v>#REF!</v>
      </c>
    </row>
    <row r="10771" spans="1:11">
      <c r="A10771" s="417" t="s">
        <v>2155</v>
      </c>
      <c r="B10771" s="417" t="s">
        <v>17548</v>
      </c>
      <c r="C10771" s="417" t="s">
        <v>2332</v>
      </c>
      <c r="D10771" s="417" t="s">
        <v>3034</v>
      </c>
      <c r="E10771" s="391">
        <v>0.1</v>
      </c>
      <c r="F10771" s="418">
        <v>44249</v>
      </c>
      <c r="G10771" s="417" t="s">
        <v>2286</v>
      </c>
      <c r="I10771" s="379" t="e">
        <f>IF(#REF!&lt;&gt;"",#REF!-$I$199,"")</f>
        <v>#REF!</v>
      </c>
      <c r="J10771" s="379" t="e">
        <f>IF(I10771&lt;&gt;"",NETWORKDAYS($I$199,#REF!-1,$N$201:$N$224),"")</f>
        <v>#REF!</v>
      </c>
      <c r="K10771" s="391" t="e">
        <f>IF(I10771&lt;&gt;"",RIGHT(#REF!,LEN(#REF!)-FIND(" ",#REF!)),"")</f>
        <v>#REF!</v>
      </c>
    </row>
    <row r="10772" spans="1:11">
      <c r="A10772" s="417" t="s">
        <v>2155</v>
      </c>
      <c r="B10772" s="417" t="s">
        <v>14322</v>
      </c>
      <c r="C10772" s="417" t="s">
        <v>2332</v>
      </c>
      <c r="D10772" s="417" t="s">
        <v>3918</v>
      </c>
      <c r="E10772" s="391">
        <v>0.42</v>
      </c>
      <c r="F10772" s="418">
        <v>44249</v>
      </c>
      <c r="G10772" s="417" t="s">
        <v>2286</v>
      </c>
      <c r="I10772" s="379" t="e">
        <f>IF(#REF!&lt;&gt;"",#REF!-$I$199,"")</f>
        <v>#REF!</v>
      </c>
      <c r="J10772" s="379" t="e">
        <f>IF(I10772&lt;&gt;"",NETWORKDAYS($I$199,#REF!-1,$N$201:$N$224),"")</f>
        <v>#REF!</v>
      </c>
      <c r="K10772" s="391" t="e">
        <f>IF(I10772&lt;&gt;"",RIGHT(#REF!,LEN(#REF!)-FIND(" ",#REF!)),"")</f>
        <v>#REF!</v>
      </c>
    </row>
    <row r="10773" spans="1:11">
      <c r="A10773" s="417" t="s">
        <v>2155</v>
      </c>
      <c r="B10773" s="417" t="s">
        <v>14323</v>
      </c>
      <c r="C10773" s="417" t="s">
        <v>2332</v>
      </c>
      <c r="D10773" s="417" t="s">
        <v>3076</v>
      </c>
      <c r="E10773" s="391">
        <v>0.91</v>
      </c>
      <c r="F10773" s="418">
        <v>44249</v>
      </c>
      <c r="G10773" s="417" t="s">
        <v>2286</v>
      </c>
      <c r="I10773" s="379" t="e">
        <f>IF(#REF!&lt;&gt;"",#REF!-$I$199,"")</f>
        <v>#REF!</v>
      </c>
      <c r="J10773" s="379" t="e">
        <f>IF(I10773&lt;&gt;"",NETWORKDAYS($I$199,#REF!-1,$N$201:$N$224),"")</f>
        <v>#REF!</v>
      </c>
      <c r="K10773" s="391" t="e">
        <f>IF(I10773&lt;&gt;"",RIGHT(#REF!,LEN(#REF!)-FIND(" ",#REF!)),"")</f>
        <v>#REF!</v>
      </c>
    </row>
    <row r="10774" spans="1:11">
      <c r="A10774" s="417" t="s">
        <v>2155</v>
      </c>
      <c r="B10774" s="417" t="s">
        <v>14324</v>
      </c>
      <c r="C10774" s="417" t="s">
        <v>2332</v>
      </c>
      <c r="D10774" s="417" t="s">
        <v>3058</v>
      </c>
      <c r="E10774" s="391">
        <v>0.79</v>
      </c>
      <c r="F10774" s="418">
        <v>44249</v>
      </c>
      <c r="G10774" s="417" t="s">
        <v>2286</v>
      </c>
      <c r="I10774" s="379" t="e">
        <f>IF(#REF!&lt;&gt;"",#REF!-$I$199,"")</f>
        <v>#REF!</v>
      </c>
      <c r="J10774" s="379" t="e">
        <f>IF(I10774&lt;&gt;"",NETWORKDAYS($I$199,#REF!-1,$N$201:$N$224),"")</f>
        <v>#REF!</v>
      </c>
      <c r="K10774" s="391" t="e">
        <f>IF(I10774&lt;&gt;"",RIGHT(#REF!,LEN(#REF!)-FIND(" ",#REF!)),"")</f>
        <v>#REF!</v>
      </c>
    </row>
    <row r="10775" spans="1:11">
      <c r="A10775" s="417" t="s">
        <v>2155</v>
      </c>
      <c r="B10775" s="417" t="s">
        <v>14325</v>
      </c>
      <c r="C10775" s="417" t="s">
        <v>2332</v>
      </c>
      <c r="D10775" s="417" t="s">
        <v>3969</v>
      </c>
      <c r="E10775" s="391">
        <v>1.33</v>
      </c>
      <c r="F10775" s="418">
        <v>44249</v>
      </c>
      <c r="G10775" s="417" t="s">
        <v>2286</v>
      </c>
      <c r="I10775" s="379" t="e">
        <f>IF(#REF!&lt;&gt;"",#REF!-$I$199,"")</f>
        <v>#REF!</v>
      </c>
      <c r="J10775" s="379" t="e">
        <f>IF(I10775&lt;&gt;"",NETWORKDAYS($I$199,#REF!-1,$N$201:$N$224),"")</f>
        <v>#REF!</v>
      </c>
      <c r="K10775" s="391" t="e">
        <f>IF(I10775&lt;&gt;"",RIGHT(#REF!,LEN(#REF!)-FIND(" ",#REF!)),"")</f>
        <v>#REF!</v>
      </c>
    </row>
    <row r="10776" spans="1:11">
      <c r="A10776" s="417" t="s">
        <v>2155</v>
      </c>
      <c r="B10776" s="417" t="s">
        <v>14326</v>
      </c>
      <c r="C10776" s="417" t="s">
        <v>2332</v>
      </c>
      <c r="D10776" s="417" t="s">
        <v>3207</v>
      </c>
      <c r="E10776" s="391">
        <v>0.53</v>
      </c>
      <c r="F10776" s="418">
        <v>44249</v>
      </c>
      <c r="G10776" s="417" t="s">
        <v>2286</v>
      </c>
      <c r="I10776" s="379" t="e">
        <f>IF(#REF!&lt;&gt;"",#REF!-$I$199,"")</f>
        <v>#REF!</v>
      </c>
      <c r="J10776" s="379" t="e">
        <f>IF(I10776&lt;&gt;"",NETWORKDAYS($I$199,#REF!-1,$N$201:$N$224),"")</f>
        <v>#REF!</v>
      </c>
      <c r="K10776" s="391" t="e">
        <f>IF(I10776&lt;&gt;"",RIGHT(#REF!,LEN(#REF!)-FIND(" ",#REF!)),"")</f>
        <v>#REF!</v>
      </c>
    </row>
    <row r="10777" spans="1:11">
      <c r="A10777" s="417" t="s">
        <v>2155</v>
      </c>
      <c r="B10777" s="417" t="s">
        <v>14327</v>
      </c>
      <c r="C10777" s="417" t="s">
        <v>2332</v>
      </c>
      <c r="D10777" s="417" t="s">
        <v>3974</v>
      </c>
      <c r="E10777" s="391">
        <v>1.1499999999999999</v>
      </c>
      <c r="F10777" s="418">
        <v>44249</v>
      </c>
      <c r="G10777" s="417" t="s">
        <v>2286</v>
      </c>
      <c r="I10777" s="379" t="e">
        <f>IF(#REF!&lt;&gt;"",#REF!-$I$199,"")</f>
        <v>#REF!</v>
      </c>
      <c r="J10777" s="379" t="e">
        <f>IF(I10777&lt;&gt;"",NETWORKDAYS($I$199,#REF!-1,$N$201:$N$224),"")</f>
        <v>#REF!</v>
      </c>
      <c r="K10777" s="391" t="e">
        <f>IF(I10777&lt;&gt;"",RIGHT(#REF!,LEN(#REF!)-FIND(" ",#REF!)),"")</f>
        <v>#REF!</v>
      </c>
    </row>
    <row r="10778" spans="1:11">
      <c r="A10778" s="417" t="s">
        <v>2155</v>
      </c>
      <c r="B10778" s="417" t="s">
        <v>14328</v>
      </c>
      <c r="C10778" s="417" t="s">
        <v>2332</v>
      </c>
      <c r="D10778" s="417" t="s">
        <v>3976</v>
      </c>
      <c r="E10778" s="391">
        <v>1.56</v>
      </c>
      <c r="F10778" s="418">
        <v>44249</v>
      </c>
      <c r="G10778" s="417" t="s">
        <v>2286</v>
      </c>
      <c r="I10778" s="379" t="e">
        <f>IF(#REF!&lt;&gt;"",#REF!-$I$199,"")</f>
        <v>#REF!</v>
      </c>
      <c r="J10778" s="379" t="e">
        <f>IF(I10778&lt;&gt;"",NETWORKDAYS($I$199,#REF!-1,$N$201:$N$224),"")</f>
        <v>#REF!</v>
      </c>
      <c r="K10778" s="391" t="e">
        <f>IF(I10778&lt;&gt;"",RIGHT(#REF!,LEN(#REF!)-FIND(" ",#REF!)),"")</f>
        <v>#REF!</v>
      </c>
    </row>
    <row r="10779" spans="1:11">
      <c r="A10779" s="417" t="s">
        <v>2155</v>
      </c>
      <c r="B10779" s="417" t="s">
        <v>17549</v>
      </c>
      <c r="C10779" s="417" t="s">
        <v>2332</v>
      </c>
      <c r="D10779" s="417" t="s">
        <v>5813</v>
      </c>
      <c r="E10779" s="391">
        <v>1.1599999999999999</v>
      </c>
      <c r="F10779" s="418">
        <v>44249</v>
      </c>
      <c r="G10779" s="417" t="s">
        <v>2286</v>
      </c>
      <c r="I10779" s="379" t="e">
        <f>IF(#REF!&lt;&gt;"",#REF!-$I$199,"")</f>
        <v>#REF!</v>
      </c>
      <c r="J10779" s="379" t="e">
        <f>IF(I10779&lt;&gt;"",NETWORKDAYS($I$199,#REF!-1,$N$201:$N$224),"")</f>
        <v>#REF!</v>
      </c>
      <c r="K10779" s="391" t="e">
        <f>IF(I10779&lt;&gt;"",RIGHT(#REF!,LEN(#REF!)-FIND(" ",#REF!)),"")</f>
        <v>#REF!</v>
      </c>
    </row>
    <row r="10780" spans="1:11">
      <c r="A10780" s="417" t="s">
        <v>2155</v>
      </c>
      <c r="B10780" s="417" t="s">
        <v>14329</v>
      </c>
      <c r="C10780" s="417" t="s">
        <v>2332</v>
      </c>
      <c r="D10780" s="417" t="s">
        <v>3074</v>
      </c>
      <c r="E10780" s="391">
        <v>2.0299999999999998</v>
      </c>
      <c r="F10780" s="418">
        <v>44249</v>
      </c>
      <c r="G10780" s="417" t="s">
        <v>2286</v>
      </c>
      <c r="I10780" s="379" t="e">
        <f>IF(#REF!&lt;&gt;"",#REF!-$I$199,"")</f>
        <v>#REF!</v>
      </c>
      <c r="J10780" s="379" t="e">
        <f>IF(I10780&lt;&gt;"",NETWORKDAYS($I$199,#REF!-1,$N$201:$N$224),"")</f>
        <v>#REF!</v>
      </c>
      <c r="K10780" s="391" t="e">
        <f>IF(I10780&lt;&gt;"",RIGHT(#REF!,LEN(#REF!)-FIND(" ",#REF!)),"")</f>
        <v>#REF!</v>
      </c>
    </row>
    <row r="10781" spans="1:11">
      <c r="A10781" s="417" t="s">
        <v>2155</v>
      </c>
      <c r="B10781" s="417" t="s">
        <v>14330</v>
      </c>
      <c r="C10781" s="417" t="s">
        <v>2332</v>
      </c>
      <c r="D10781" s="417" t="s">
        <v>4047</v>
      </c>
      <c r="E10781" s="391">
        <v>2.4</v>
      </c>
      <c r="F10781" s="418">
        <v>44249</v>
      </c>
      <c r="G10781" s="417" t="s">
        <v>2286</v>
      </c>
      <c r="I10781" s="379" t="e">
        <f>IF(#REF!&lt;&gt;"",#REF!-$I$199,"")</f>
        <v>#REF!</v>
      </c>
      <c r="J10781" s="379" t="e">
        <f>IF(I10781&lt;&gt;"",NETWORKDAYS($I$199,#REF!-1,$N$201:$N$224),"")</f>
        <v>#REF!</v>
      </c>
      <c r="K10781" s="391" t="e">
        <f>IF(I10781&lt;&gt;"",RIGHT(#REF!,LEN(#REF!)-FIND(" ",#REF!)),"")</f>
        <v>#REF!</v>
      </c>
    </row>
    <row r="10782" spans="1:11">
      <c r="A10782" s="417" t="s">
        <v>2155</v>
      </c>
      <c r="B10782" s="417" t="s">
        <v>14331</v>
      </c>
      <c r="C10782" s="417" t="s">
        <v>2332</v>
      </c>
      <c r="D10782" s="417" t="s">
        <v>4025</v>
      </c>
      <c r="E10782" s="391">
        <v>2.63</v>
      </c>
      <c r="F10782" s="418">
        <v>44249</v>
      </c>
      <c r="G10782" s="417" t="s">
        <v>2286</v>
      </c>
      <c r="I10782" s="379" t="e">
        <f>IF(#REF!&lt;&gt;"",#REF!-$I$199,"")</f>
        <v>#REF!</v>
      </c>
      <c r="J10782" s="379" t="e">
        <f>IF(I10782&lt;&gt;"",NETWORKDAYS($I$199,#REF!-1,$N$201:$N$224),"")</f>
        <v>#REF!</v>
      </c>
      <c r="K10782" s="391" t="e">
        <f>IF(I10782&lt;&gt;"",RIGHT(#REF!,LEN(#REF!)-FIND(" ",#REF!)),"")</f>
        <v>#REF!</v>
      </c>
    </row>
    <row r="10783" spans="1:11">
      <c r="A10783" s="417" t="s">
        <v>2155</v>
      </c>
      <c r="B10783" s="417" t="s">
        <v>14332</v>
      </c>
      <c r="C10783" s="417" t="s">
        <v>2332</v>
      </c>
      <c r="D10783" s="417" t="s">
        <v>4011</v>
      </c>
      <c r="E10783" s="391">
        <v>2.39</v>
      </c>
      <c r="F10783" s="418">
        <v>44249</v>
      </c>
      <c r="G10783" s="417" t="s">
        <v>2286</v>
      </c>
      <c r="I10783" s="379" t="e">
        <f>IF(#REF!&lt;&gt;"",#REF!-$I$199,"")</f>
        <v>#REF!</v>
      </c>
      <c r="J10783" s="379" t="e">
        <f>IF(I10783&lt;&gt;"",NETWORKDAYS($I$199,#REF!-1,$N$201:$N$224),"")</f>
        <v>#REF!</v>
      </c>
      <c r="K10783" s="391" t="e">
        <f>IF(I10783&lt;&gt;"",RIGHT(#REF!,LEN(#REF!)-FIND(" ",#REF!)),"")</f>
        <v>#REF!</v>
      </c>
    </row>
    <row r="10784" spans="1:11">
      <c r="A10784" s="417" t="s">
        <v>2155</v>
      </c>
      <c r="B10784" s="417" t="s">
        <v>14333</v>
      </c>
      <c r="C10784" s="417" t="s">
        <v>2332</v>
      </c>
      <c r="D10784" s="417" t="s">
        <v>2373</v>
      </c>
      <c r="E10784" s="391">
        <v>3.14</v>
      </c>
      <c r="F10784" s="418">
        <v>44249</v>
      </c>
      <c r="G10784" s="417" t="s">
        <v>2286</v>
      </c>
      <c r="I10784" s="379" t="e">
        <f>IF(#REF!&lt;&gt;"",#REF!-$I$199,"")</f>
        <v>#REF!</v>
      </c>
      <c r="J10784" s="379" t="e">
        <f>IF(I10784&lt;&gt;"",NETWORKDAYS($I$199,#REF!-1,$N$201:$N$224),"")</f>
        <v>#REF!</v>
      </c>
      <c r="K10784" s="391" t="e">
        <f>IF(I10784&lt;&gt;"",RIGHT(#REF!,LEN(#REF!)-FIND(" ",#REF!)),"")</f>
        <v>#REF!</v>
      </c>
    </row>
    <row r="10785" spans="1:11">
      <c r="A10785" s="417" t="s">
        <v>2155</v>
      </c>
      <c r="B10785" s="417" t="s">
        <v>14334</v>
      </c>
      <c r="C10785" s="417" t="s">
        <v>2332</v>
      </c>
      <c r="D10785" s="417" t="s">
        <v>3110</v>
      </c>
      <c r="E10785" s="391">
        <v>3.06</v>
      </c>
      <c r="F10785" s="418">
        <v>44249</v>
      </c>
      <c r="G10785" s="417" t="s">
        <v>2286</v>
      </c>
      <c r="I10785" s="379" t="e">
        <f>IF(#REF!&lt;&gt;"",#REF!-$I$199,"")</f>
        <v>#REF!</v>
      </c>
      <c r="J10785" s="379" t="e">
        <f>IF(I10785&lt;&gt;"",NETWORKDAYS($I$199,#REF!-1,$N$201:$N$224),"")</f>
        <v>#REF!</v>
      </c>
      <c r="K10785" s="391" t="e">
        <f>IF(I10785&lt;&gt;"",RIGHT(#REF!,LEN(#REF!)-FIND(" ",#REF!)),"")</f>
        <v>#REF!</v>
      </c>
    </row>
    <row r="10786" spans="1:11">
      <c r="A10786" s="417" t="s">
        <v>2155</v>
      </c>
      <c r="B10786" s="417" t="s">
        <v>14335</v>
      </c>
      <c r="C10786" s="417" t="s">
        <v>2332</v>
      </c>
      <c r="D10786" s="417" t="s">
        <v>4006</v>
      </c>
      <c r="E10786" s="391">
        <v>2.78</v>
      </c>
      <c r="F10786" s="418">
        <v>44249</v>
      </c>
      <c r="G10786" s="417" t="s">
        <v>2286</v>
      </c>
      <c r="I10786" s="379" t="e">
        <f>IF(#REF!&lt;&gt;"",#REF!-$I$199,"")</f>
        <v>#REF!</v>
      </c>
      <c r="J10786" s="379" t="e">
        <f>IF(I10786&lt;&gt;"",NETWORKDAYS($I$199,#REF!-1,$N$201:$N$224),"")</f>
        <v>#REF!</v>
      </c>
      <c r="K10786" s="391" t="e">
        <f>IF(I10786&lt;&gt;"",RIGHT(#REF!,LEN(#REF!)-FIND(" ",#REF!)),"")</f>
        <v>#REF!</v>
      </c>
    </row>
    <row r="10787" spans="1:11">
      <c r="A10787" s="417" t="s">
        <v>2155</v>
      </c>
      <c r="B10787" s="417" t="s">
        <v>14336</v>
      </c>
      <c r="C10787" s="417" t="s">
        <v>2332</v>
      </c>
      <c r="D10787" s="417" t="s">
        <v>5175</v>
      </c>
      <c r="E10787" s="391">
        <v>2.25</v>
      </c>
      <c r="F10787" s="418">
        <v>44249</v>
      </c>
      <c r="G10787" s="417" t="s">
        <v>2286</v>
      </c>
      <c r="I10787" s="379" t="e">
        <f>IF(#REF!&lt;&gt;"",#REF!-$I$199,"")</f>
        <v>#REF!</v>
      </c>
      <c r="J10787" s="379" t="e">
        <f>IF(I10787&lt;&gt;"",NETWORKDAYS($I$199,#REF!-1,$N$201:$N$224),"")</f>
        <v>#REF!</v>
      </c>
      <c r="K10787" s="391" t="e">
        <f>IF(I10787&lt;&gt;"",RIGHT(#REF!,LEN(#REF!)-FIND(" ",#REF!)),"")</f>
        <v>#REF!</v>
      </c>
    </row>
    <row r="10788" spans="1:11">
      <c r="A10788" s="417" t="s">
        <v>2155</v>
      </c>
      <c r="B10788" s="417" t="s">
        <v>5773</v>
      </c>
      <c r="C10788" s="417" t="s">
        <v>2332</v>
      </c>
      <c r="D10788" s="417" t="s">
        <v>5176</v>
      </c>
      <c r="E10788" s="391">
        <v>3.44</v>
      </c>
      <c r="F10788" s="418">
        <v>44249</v>
      </c>
      <c r="G10788" s="417" t="s">
        <v>2286</v>
      </c>
      <c r="I10788" s="379" t="e">
        <f>IF(#REF!&lt;&gt;"",#REF!-$I$199,"")</f>
        <v>#REF!</v>
      </c>
      <c r="J10788" s="379" t="e">
        <f>IF(I10788&lt;&gt;"",NETWORKDAYS($I$199,#REF!-1,$N$201:$N$224),"")</f>
        <v>#REF!</v>
      </c>
      <c r="K10788" s="391" t="e">
        <f>IF(I10788&lt;&gt;"",RIGHT(#REF!,LEN(#REF!)-FIND(" ",#REF!)),"")</f>
        <v>#REF!</v>
      </c>
    </row>
    <row r="10789" spans="1:11">
      <c r="A10789" s="417" t="s">
        <v>2155</v>
      </c>
      <c r="B10789" s="417" t="s">
        <v>5774</v>
      </c>
      <c r="C10789" s="417" t="s">
        <v>2332</v>
      </c>
      <c r="D10789" s="417" t="s">
        <v>4019</v>
      </c>
      <c r="E10789" s="391">
        <v>4.09</v>
      </c>
      <c r="F10789" s="418">
        <v>44249</v>
      </c>
      <c r="G10789" s="417" t="s">
        <v>2286</v>
      </c>
      <c r="I10789" s="379" t="e">
        <f>IF(#REF!&lt;&gt;"",#REF!-$I$199,"")</f>
        <v>#REF!</v>
      </c>
      <c r="J10789" s="379" t="e">
        <f>IF(I10789&lt;&gt;"",NETWORKDAYS($I$199,#REF!-1,$N$201:$N$224),"")</f>
        <v>#REF!</v>
      </c>
      <c r="K10789" s="391" t="e">
        <f>IF(I10789&lt;&gt;"",RIGHT(#REF!,LEN(#REF!)-FIND(" ",#REF!)),"")</f>
        <v>#REF!</v>
      </c>
    </row>
    <row r="10790" spans="1:11">
      <c r="A10790" s="417" t="s">
        <v>2155</v>
      </c>
      <c r="B10790" s="417" t="s">
        <v>14337</v>
      </c>
      <c r="C10790" s="417" t="s">
        <v>2332</v>
      </c>
      <c r="D10790" s="417" t="s">
        <v>5173</v>
      </c>
      <c r="E10790" s="391">
        <v>5</v>
      </c>
      <c r="F10790" s="418">
        <v>44249</v>
      </c>
      <c r="G10790" s="417" t="s">
        <v>2286</v>
      </c>
      <c r="I10790" s="379" t="e">
        <f>IF(#REF!&lt;&gt;"",#REF!-$I$199,"")</f>
        <v>#REF!</v>
      </c>
      <c r="J10790" s="379" t="e">
        <f>IF(I10790&lt;&gt;"",NETWORKDAYS($I$199,#REF!-1,$N$201:$N$224),"")</f>
        <v>#REF!</v>
      </c>
      <c r="K10790" s="391" t="e">
        <f>IF(I10790&lt;&gt;"",RIGHT(#REF!,LEN(#REF!)-FIND(" ",#REF!)),"")</f>
        <v>#REF!</v>
      </c>
    </row>
    <row r="10791" spans="1:11">
      <c r="A10791" s="417" t="s">
        <v>2155</v>
      </c>
      <c r="B10791" s="417" t="s">
        <v>14338</v>
      </c>
      <c r="C10791" s="417" t="s">
        <v>2332</v>
      </c>
      <c r="D10791" s="417" t="s">
        <v>4021</v>
      </c>
      <c r="E10791" s="391">
        <v>1.68</v>
      </c>
      <c r="F10791" s="418">
        <v>44249</v>
      </c>
      <c r="G10791" s="417" t="s">
        <v>2286</v>
      </c>
      <c r="I10791" s="379" t="e">
        <f>IF(#REF!&lt;&gt;"",#REF!-$I$199,"")</f>
        <v>#REF!</v>
      </c>
      <c r="J10791" s="379" t="e">
        <f>IF(I10791&lt;&gt;"",NETWORKDAYS($I$199,#REF!-1,$N$201:$N$224),"")</f>
        <v>#REF!</v>
      </c>
      <c r="K10791" s="391" t="e">
        <f>IF(I10791&lt;&gt;"",RIGHT(#REF!,LEN(#REF!)-FIND(" ",#REF!)),"")</f>
        <v>#REF!</v>
      </c>
    </row>
    <row r="10792" spans="1:11">
      <c r="A10792" s="417" t="s">
        <v>2155</v>
      </c>
      <c r="B10792" s="417" t="s">
        <v>5775</v>
      </c>
      <c r="C10792" s="417" t="s">
        <v>2332</v>
      </c>
      <c r="D10792" s="417" t="s">
        <v>4022</v>
      </c>
      <c r="E10792" s="391">
        <v>5.15</v>
      </c>
      <c r="F10792" s="418">
        <v>44249</v>
      </c>
      <c r="G10792" s="417" t="s">
        <v>2286</v>
      </c>
      <c r="I10792" s="379" t="e">
        <f>IF(#REF!&lt;&gt;"",#REF!-$I$199,"")</f>
        <v>#REF!</v>
      </c>
      <c r="J10792" s="379" t="e">
        <f>IF(I10792&lt;&gt;"",NETWORKDAYS($I$199,#REF!-1,$N$201:$N$224),"")</f>
        <v>#REF!</v>
      </c>
      <c r="K10792" s="391" t="e">
        <f>IF(I10792&lt;&gt;"",RIGHT(#REF!,LEN(#REF!)-FIND(" ",#REF!)),"")</f>
        <v>#REF!</v>
      </c>
    </row>
    <row r="10793" spans="1:11">
      <c r="A10793" s="417" t="s">
        <v>2155</v>
      </c>
      <c r="B10793" s="417" t="s">
        <v>14339</v>
      </c>
      <c r="C10793" s="417" t="s">
        <v>2332</v>
      </c>
      <c r="D10793" s="417" t="s">
        <v>4012</v>
      </c>
      <c r="E10793" s="391">
        <v>3.37</v>
      </c>
      <c r="F10793" s="418">
        <v>44249</v>
      </c>
      <c r="G10793" s="417" t="s">
        <v>2286</v>
      </c>
      <c r="I10793" s="379" t="e">
        <f>IF(#REF!&lt;&gt;"",#REF!-$I$199,"")</f>
        <v>#REF!</v>
      </c>
      <c r="J10793" s="379" t="e">
        <f>IF(I10793&lt;&gt;"",NETWORKDAYS($I$199,#REF!-1,$N$201:$N$224),"")</f>
        <v>#REF!</v>
      </c>
      <c r="K10793" s="391" t="e">
        <f>IF(I10793&lt;&gt;"",RIGHT(#REF!,LEN(#REF!)-FIND(" ",#REF!)),"")</f>
        <v>#REF!</v>
      </c>
    </row>
    <row r="10794" spans="1:11">
      <c r="A10794" s="417" t="s">
        <v>2155</v>
      </c>
      <c r="B10794" s="417" t="s">
        <v>5776</v>
      </c>
      <c r="C10794" s="417" t="s">
        <v>2332</v>
      </c>
      <c r="D10794" s="417" t="s">
        <v>4001</v>
      </c>
      <c r="E10794" s="391">
        <v>4</v>
      </c>
      <c r="F10794" s="418">
        <v>44249</v>
      </c>
      <c r="G10794" s="417" t="s">
        <v>2286</v>
      </c>
      <c r="I10794" s="379" t="e">
        <f>IF(#REF!&lt;&gt;"",#REF!-$I$199,"")</f>
        <v>#REF!</v>
      </c>
      <c r="J10794" s="379" t="e">
        <f>IF(I10794&lt;&gt;"",NETWORKDAYS($I$199,#REF!-1,$N$201:$N$224),"")</f>
        <v>#REF!</v>
      </c>
      <c r="K10794" s="391" t="e">
        <f>IF(I10794&lt;&gt;"",RIGHT(#REF!,LEN(#REF!)-FIND(" ",#REF!)),"")</f>
        <v>#REF!</v>
      </c>
    </row>
    <row r="10795" spans="1:11">
      <c r="A10795" s="417" t="s">
        <v>2155</v>
      </c>
      <c r="B10795" s="417" t="s">
        <v>14340</v>
      </c>
      <c r="C10795" s="417" t="s">
        <v>2332</v>
      </c>
      <c r="D10795" s="417" t="s">
        <v>4007</v>
      </c>
      <c r="E10795" s="391">
        <v>7.7</v>
      </c>
      <c r="F10795" s="418">
        <v>44249</v>
      </c>
      <c r="G10795" s="417" t="s">
        <v>2286</v>
      </c>
      <c r="I10795" s="379" t="e">
        <f>IF(#REF!&lt;&gt;"",#REF!-$I$199,"")</f>
        <v>#REF!</v>
      </c>
      <c r="J10795" s="379" t="e">
        <f>IF(I10795&lt;&gt;"",NETWORKDAYS($I$199,#REF!-1,$N$201:$N$224),"")</f>
        <v>#REF!</v>
      </c>
      <c r="K10795" s="391" t="e">
        <f>IF(I10795&lt;&gt;"",RIGHT(#REF!,LEN(#REF!)-FIND(" ",#REF!)),"")</f>
        <v>#REF!</v>
      </c>
    </row>
    <row r="10796" spans="1:11">
      <c r="A10796" s="417" t="s">
        <v>2155</v>
      </c>
      <c r="B10796" s="417" t="s">
        <v>5777</v>
      </c>
      <c r="C10796" s="417" t="s">
        <v>2332</v>
      </c>
      <c r="D10796" s="417" t="s">
        <v>4008</v>
      </c>
      <c r="E10796" s="391">
        <v>10.17</v>
      </c>
      <c r="F10796" s="418">
        <v>44249</v>
      </c>
      <c r="G10796" s="417" t="s">
        <v>2286</v>
      </c>
      <c r="I10796" s="379" t="e">
        <f>IF(#REF!&lt;&gt;"",#REF!-$I$199,"")</f>
        <v>#REF!</v>
      </c>
      <c r="J10796" s="379" t="e">
        <f>IF(I10796&lt;&gt;"",NETWORKDAYS($I$199,#REF!-1,$N$201:$N$224),"")</f>
        <v>#REF!</v>
      </c>
      <c r="K10796" s="391" t="e">
        <f>IF(I10796&lt;&gt;"",RIGHT(#REF!,LEN(#REF!)-FIND(" ",#REF!)),"")</f>
        <v>#REF!</v>
      </c>
    </row>
    <row r="10797" spans="1:11">
      <c r="A10797" s="417" t="s">
        <v>2155</v>
      </c>
      <c r="B10797" s="417" t="s">
        <v>5778</v>
      </c>
      <c r="C10797" s="417" t="s">
        <v>2332</v>
      </c>
      <c r="D10797" s="417" t="s">
        <v>5174</v>
      </c>
      <c r="E10797" s="391">
        <v>0.65</v>
      </c>
      <c r="F10797" s="418">
        <v>44249</v>
      </c>
      <c r="G10797" s="417" t="s">
        <v>2286</v>
      </c>
      <c r="I10797" s="379" t="e">
        <f>IF(#REF!&lt;&gt;"",#REF!-$I$199,"")</f>
        <v>#REF!</v>
      </c>
      <c r="J10797" s="379" t="e">
        <f>IF(I10797&lt;&gt;"",NETWORKDAYS($I$199,#REF!-1,$N$201:$N$224),"")</f>
        <v>#REF!</v>
      </c>
      <c r="K10797" s="391" t="e">
        <f>IF(I10797&lt;&gt;"",RIGHT(#REF!,LEN(#REF!)-FIND(" ",#REF!)),"")</f>
        <v>#REF!</v>
      </c>
    </row>
    <row r="10798" spans="1:11">
      <c r="A10798" s="417" t="s">
        <v>2155</v>
      </c>
      <c r="B10798" s="417" t="s">
        <v>14341</v>
      </c>
      <c r="C10798" s="417" t="s">
        <v>2332</v>
      </c>
      <c r="D10798" s="417" t="s">
        <v>2372</v>
      </c>
      <c r="E10798" s="391">
        <v>14</v>
      </c>
      <c r="F10798" s="418">
        <v>44249</v>
      </c>
      <c r="G10798" s="417" t="s">
        <v>2286</v>
      </c>
      <c r="I10798" s="379" t="e">
        <f>IF(#REF!&lt;&gt;"",#REF!-$I$199,"")</f>
        <v>#REF!</v>
      </c>
      <c r="J10798" s="379" t="e">
        <f>IF(I10798&lt;&gt;"",NETWORKDAYS($I$199,#REF!-1,$N$201:$N$224),"")</f>
        <v>#REF!</v>
      </c>
      <c r="K10798" s="391" t="e">
        <f>IF(I10798&lt;&gt;"",RIGHT(#REF!,LEN(#REF!)-FIND(" ",#REF!)),"")</f>
        <v>#REF!</v>
      </c>
    </row>
    <row r="10799" spans="1:11">
      <c r="A10799" s="417" t="s">
        <v>2155</v>
      </c>
      <c r="B10799" s="417" t="s">
        <v>18781</v>
      </c>
      <c r="C10799" s="417" t="s">
        <v>2332</v>
      </c>
      <c r="D10799" s="417" t="s">
        <v>3969</v>
      </c>
      <c r="E10799" s="391">
        <v>0.38</v>
      </c>
      <c r="F10799" s="418">
        <v>44270</v>
      </c>
      <c r="G10799" s="417" t="s">
        <v>2286</v>
      </c>
      <c r="I10799" s="379" t="e">
        <f>IF(#REF!&lt;&gt;"",#REF!-$I$199,"")</f>
        <v>#REF!</v>
      </c>
      <c r="J10799" s="379" t="e">
        <f>IF(I10799&lt;&gt;"",NETWORKDAYS($I$199,#REF!-1,$N$201:$N$224),"")</f>
        <v>#REF!</v>
      </c>
      <c r="K10799" s="391" t="e">
        <f>IF(I10799&lt;&gt;"",RIGHT(#REF!,LEN(#REF!)-FIND(" ",#REF!)),"")</f>
        <v>#REF!</v>
      </c>
    </row>
    <row r="10800" spans="1:11">
      <c r="A10800" s="417" t="s">
        <v>2155</v>
      </c>
      <c r="B10800" s="417" t="s">
        <v>18782</v>
      </c>
      <c r="C10800" s="417" t="s">
        <v>2332</v>
      </c>
      <c r="D10800" s="417" t="s">
        <v>3207</v>
      </c>
      <c r="E10800" s="391">
        <v>0.04</v>
      </c>
      <c r="F10800" s="418">
        <v>44270</v>
      </c>
      <c r="G10800" s="417" t="s">
        <v>2286</v>
      </c>
      <c r="I10800" s="379" t="e">
        <f>IF(#REF!&lt;&gt;"",#REF!-$I$199,"")</f>
        <v>#REF!</v>
      </c>
      <c r="J10800" s="379" t="e">
        <f>IF(I10800&lt;&gt;"",NETWORKDAYS($I$199,#REF!-1,$N$201:$N$224),"")</f>
        <v>#REF!</v>
      </c>
      <c r="K10800" s="391" t="e">
        <f>IF(I10800&lt;&gt;"",RIGHT(#REF!,LEN(#REF!)-FIND(" ",#REF!)),"")</f>
        <v>#REF!</v>
      </c>
    </row>
    <row r="10801" spans="1:11">
      <c r="A10801" s="417" t="s">
        <v>2155</v>
      </c>
      <c r="B10801" s="417" t="s">
        <v>18783</v>
      </c>
      <c r="C10801" s="417" t="s">
        <v>2332</v>
      </c>
      <c r="D10801" s="417" t="s">
        <v>4054</v>
      </c>
      <c r="E10801" s="391">
        <v>0.4</v>
      </c>
      <c r="F10801" s="418">
        <v>44270</v>
      </c>
      <c r="G10801" s="417" t="s">
        <v>2286</v>
      </c>
      <c r="I10801" s="379" t="e">
        <f>IF(#REF!&lt;&gt;"",#REF!-$I$199,"")</f>
        <v>#REF!</v>
      </c>
      <c r="J10801" s="379" t="e">
        <f>IF(I10801&lt;&gt;"",NETWORKDAYS($I$199,#REF!-1,$N$201:$N$224),"")</f>
        <v>#REF!</v>
      </c>
      <c r="K10801" s="391" t="e">
        <f>IF(I10801&lt;&gt;"",RIGHT(#REF!,LEN(#REF!)-FIND(" ",#REF!)),"")</f>
        <v>#REF!</v>
      </c>
    </row>
    <row r="10802" spans="1:11">
      <c r="A10802" s="417" t="s">
        <v>2155</v>
      </c>
      <c r="B10802" s="417" t="s">
        <v>18784</v>
      </c>
      <c r="C10802" s="417" t="s">
        <v>2332</v>
      </c>
      <c r="D10802" s="417" t="s">
        <v>3974</v>
      </c>
      <c r="E10802" s="391">
        <v>2.12</v>
      </c>
      <c r="F10802" s="418">
        <v>44270</v>
      </c>
      <c r="G10802" s="417" t="s">
        <v>2286</v>
      </c>
      <c r="I10802" s="379" t="e">
        <f>IF(#REF!&lt;&gt;"",#REF!-$I$199,"")</f>
        <v>#REF!</v>
      </c>
      <c r="J10802" s="379" t="e">
        <f>IF(I10802&lt;&gt;"",NETWORKDAYS($I$199,#REF!-1,$N$201:$N$224),"")</f>
        <v>#REF!</v>
      </c>
      <c r="K10802" s="391" t="e">
        <f>IF(I10802&lt;&gt;"",RIGHT(#REF!,LEN(#REF!)-FIND(" ",#REF!)),"")</f>
        <v>#REF!</v>
      </c>
    </row>
    <row r="10803" spans="1:11">
      <c r="A10803" s="417" t="s">
        <v>2155</v>
      </c>
      <c r="B10803" s="417" t="s">
        <v>14342</v>
      </c>
      <c r="C10803" s="417" t="s">
        <v>2332</v>
      </c>
      <c r="D10803" s="417" t="s">
        <v>3975</v>
      </c>
      <c r="E10803" s="391">
        <v>1</v>
      </c>
      <c r="F10803" s="418">
        <v>44270</v>
      </c>
      <c r="G10803" s="417" t="s">
        <v>2286</v>
      </c>
      <c r="I10803" s="379" t="e">
        <f>IF(#REF!&lt;&gt;"",#REF!-$I$199,"")</f>
        <v>#REF!</v>
      </c>
      <c r="J10803" s="379" t="e">
        <f>IF(I10803&lt;&gt;"",NETWORKDAYS($I$199,#REF!-1,$N$201:$N$224),"")</f>
        <v>#REF!</v>
      </c>
      <c r="K10803" s="391" t="e">
        <f>IF(I10803&lt;&gt;"",RIGHT(#REF!,LEN(#REF!)-FIND(" ",#REF!)),"")</f>
        <v>#REF!</v>
      </c>
    </row>
    <row r="10804" spans="1:11">
      <c r="A10804" s="417" t="s">
        <v>2155</v>
      </c>
      <c r="B10804" s="417" t="s">
        <v>14343</v>
      </c>
      <c r="C10804" s="417" t="s">
        <v>2332</v>
      </c>
      <c r="D10804" s="417" t="s">
        <v>3976</v>
      </c>
      <c r="E10804" s="391">
        <v>0.13</v>
      </c>
      <c r="F10804" s="418">
        <v>44270</v>
      </c>
      <c r="G10804" s="417" t="s">
        <v>2286</v>
      </c>
      <c r="I10804" s="379" t="e">
        <f>IF(#REF!&lt;&gt;"",#REF!-$I$199,"")</f>
        <v>#REF!</v>
      </c>
      <c r="J10804" s="379" t="e">
        <f>IF(I10804&lt;&gt;"",NETWORKDAYS($I$199,#REF!-1,$N$201:$N$224),"")</f>
        <v>#REF!</v>
      </c>
      <c r="K10804" s="391" t="e">
        <f>IF(I10804&lt;&gt;"",RIGHT(#REF!,LEN(#REF!)-FIND(" ",#REF!)),"")</f>
        <v>#REF!</v>
      </c>
    </row>
    <row r="10805" spans="1:11">
      <c r="A10805" s="417" t="s">
        <v>2155</v>
      </c>
      <c r="B10805" s="417" t="s">
        <v>8900</v>
      </c>
      <c r="C10805" s="417" t="s">
        <v>2332</v>
      </c>
      <c r="D10805" s="417" t="s">
        <v>3074</v>
      </c>
      <c r="E10805" s="391">
        <v>2.4900000000000002</v>
      </c>
      <c r="F10805" s="418">
        <v>44270</v>
      </c>
      <c r="G10805" s="417" t="s">
        <v>2286</v>
      </c>
      <c r="I10805" s="379" t="e">
        <f>IF(#REF!&lt;&gt;"",#REF!-$I$199,"")</f>
        <v>#REF!</v>
      </c>
      <c r="J10805" s="379" t="e">
        <f>IF(I10805&lt;&gt;"",NETWORKDAYS($I$199,#REF!-1,$N$201:$N$224),"")</f>
        <v>#REF!</v>
      </c>
      <c r="K10805" s="391" t="e">
        <f>IF(I10805&lt;&gt;"",RIGHT(#REF!,LEN(#REF!)-FIND(" ",#REF!)),"")</f>
        <v>#REF!</v>
      </c>
    </row>
    <row r="10806" spans="1:11">
      <c r="A10806" s="417" t="s">
        <v>2155</v>
      </c>
      <c r="B10806" s="417" t="s">
        <v>14344</v>
      </c>
      <c r="C10806" s="417" t="s">
        <v>2332</v>
      </c>
      <c r="D10806" s="417" t="s">
        <v>4025</v>
      </c>
      <c r="E10806" s="391">
        <v>0.2</v>
      </c>
      <c r="F10806" s="418">
        <v>44270</v>
      </c>
      <c r="G10806" s="417" t="s">
        <v>2286</v>
      </c>
      <c r="I10806" s="379" t="e">
        <f>IF(#REF!&lt;&gt;"",#REF!-$I$199,"")</f>
        <v>#REF!</v>
      </c>
      <c r="J10806" s="379" t="e">
        <f>IF(I10806&lt;&gt;"",NETWORKDAYS($I$199,#REF!-1,$N$201:$N$224),"")</f>
        <v>#REF!</v>
      </c>
      <c r="K10806" s="391" t="e">
        <f>IF(I10806&lt;&gt;"",RIGHT(#REF!,LEN(#REF!)-FIND(" ",#REF!)),"")</f>
        <v>#REF!</v>
      </c>
    </row>
    <row r="10807" spans="1:11">
      <c r="A10807" s="417" t="s">
        <v>2155</v>
      </c>
      <c r="B10807" s="417" t="s">
        <v>14345</v>
      </c>
      <c r="C10807" s="417" t="s">
        <v>2332</v>
      </c>
      <c r="D10807" s="417" t="s">
        <v>2373</v>
      </c>
      <c r="E10807" s="391">
        <v>1.82</v>
      </c>
      <c r="F10807" s="418">
        <v>44270</v>
      </c>
      <c r="G10807" s="417" t="s">
        <v>2286</v>
      </c>
      <c r="I10807" s="379" t="e">
        <f>IF(#REF!&lt;&gt;"",#REF!-$I$199,"")</f>
        <v>#REF!</v>
      </c>
      <c r="J10807" s="379" t="e">
        <f>IF(I10807&lt;&gt;"",NETWORKDAYS($I$199,#REF!-1,$N$201:$N$224),"")</f>
        <v>#REF!</v>
      </c>
      <c r="K10807" s="391" t="e">
        <f>IF(I10807&lt;&gt;"",RIGHT(#REF!,LEN(#REF!)-FIND(" ",#REF!)),"")</f>
        <v>#REF!</v>
      </c>
    </row>
    <row r="10808" spans="1:11">
      <c r="A10808" s="417" t="s">
        <v>2155</v>
      </c>
      <c r="B10808" s="417" t="s">
        <v>5779</v>
      </c>
      <c r="C10808" s="417" t="s">
        <v>2332</v>
      </c>
      <c r="D10808" s="417" t="s">
        <v>4006</v>
      </c>
      <c r="E10808" s="391">
        <v>4.2699999999999996</v>
      </c>
      <c r="F10808" s="418">
        <v>44270</v>
      </c>
      <c r="G10808" s="417" t="s">
        <v>2286</v>
      </c>
      <c r="I10808" s="379" t="e">
        <f>IF(#REF!&lt;&gt;"",#REF!-$I$199,"")</f>
        <v>#REF!</v>
      </c>
      <c r="J10808" s="379" t="e">
        <f>IF(I10808&lt;&gt;"",NETWORKDAYS($I$199,#REF!-1,$N$201:$N$224),"")</f>
        <v>#REF!</v>
      </c>
      <c r="K10808" s="391" t="e">
        <f>IF(I10808&lt;&gt;"",RIGHT(#REF!,LEN(#REF!)-FIND(" ",#REF!)),"")</f>
        <v>#REF!</v>
      </c>
    </row>
    <row r="10809" spans="1:11">
      <c r="A10809" s="417" t="s">
        <v>2155</v>
      </c>
      <c r="B10809" s="417" t="s">
        <v>14346</v>
      </c>
      <c r="C10809" s="417" t="s">
        <v>2332</v>
      </c>
      <c r="D10809" s="417" t="s">
        <v>4027</v>
      </c>
      <c r="E10809" s="391">
        <v>5.84</v>
      </c>
      <c r="F10809" s="418">
        <v>44270</v>
      </c>
      <c r="G10809" s="417" t="s">
        <v>2286</v>
      </c>
      <c r="I10809" s="379" t="e">
        <f>IF(#REF!&lt;&gt;"",#REF!-$I$199,"")</f>
        <v>#REF!</v>
      </c>
      <c r="J10809" s="379" t="e">
        <f>IF(I10809&lt;&gt;"",NETWORKDAYS($I$199,#REF!-1,$N$201:$N$224),"")</f>
        <v>#REF!</v>
      </c>
      <c r="K10809" s="391" t="e">
        <f>IF(I10809&lt;&gt;"",RIGHT(#REF!,LEN(#REF!)-FIND(" ",#REF!)),"")</f>
        <v>#REF!</v>
      </c>
    </row>
    <row r="10810" spans="1:11">
      <c r="A10810" s="417" t="s">
        <v>2155</v>
      </c>
      <c r="B10810" s="417" t="s">
        <v>17550</v>
      </c>
      <c r="C10810" s="417" t="s">
        <v>2332</v>
      </c>
      <c r="D10810" s="417" t="s">
        <v>4003</v>
      </c>
      <c r="E10810" s="391">
        <v>7.9</v>
      </c>
      <c r="F10810" s="418">
        <v>44270</v>
      </c>
      <c r="G10810" s="417" t="s">
        <v>2286</v>
      </c>
      <c r="I10810" s="379" t="e">
        <f>IF(#REF!&lt;&gt;"",#REF!-$I$199,"")</f>
        <v>#REF!</v>
      </c>
      <c r="J10810" s="379" t="e">
        <f>IF(I10810&lt;&gt;"",NETWORKDAYS($I$199,#REF!-1,$N$201:$N$224),"")</f>
        <v>#REF!</v>
      </c>
      <c r="K10810" s="391" t="e">
        <f>IF(I10810&lt;&gt;"",RIGHT(#REF!,LEN(#REF!)-FIND(" ",#REF!)),"")</f>
        <v>#REF!</v>
      </c>
    </row>
    <row r="10811" spans="1:11">
      <c r="A10811" s="417" t="s">
        <v>2155</v>
      </c>
      <c r="B10811" s="417" t="s">
        <v>8901</v>
      </c>
      <c r="C10811" s="417" t="s">
        <v>2332</v>
      </c>
      <c r="D10811" s="417" t="s">
        <v>3621</v>
      </c>
      <c r="E10811" s="391">
        <v>17.62</v>
      </c>
      <c r="F10811" s="418">
        <v>44270</v>
      </c>
      <c r="G10811" s="417" t="s">
        <v>2286</v>
      </c>
      <c r="I10811" s="379" t="e">
        <f>IF(#REF!&lt;&gt;"",#REF!-$I$199,"")</f>
        <v>#REF!</v>
      </c>
      <c r="J10811" s="379" t="e">
        <f>IF(I10811&lt;&gt;"",NETWORKDAYS($I$199,#REF!-1,$N$201:$N$224),"")</f>
        <v>#REF!</v>
      </c>
      <c r="K10811" s="391" t="e">
        <f>IF(I10811&lt;&gt;"",RIGHT(#REF!,LEN(#REF!)-FIND(" ",#REF!)),"")</f>
        <v>#REF!</v>
      </c>
    </row>
    <row r="10812" spans="1:11">
      <c r="A10812" s="417" t="s">
        <v>2155</v>
      </c>
      <c r="B10812" s="417" t="s">
        <v>14347</v>
      </c>
      <c r="C10812" s="417" t="s">
        <v>2332</v>
      </c>
      <c r="D10812" s="417" t="s">
        <v>3969</v>
      </c>
      <c r="E10812" s="391">
        <v>0.09</v>
      </c>
      <c r="F10812" s="418">
        <v>44305</v>
      </c>
      <c r="G10812" s="417" t="s">
        <v>2286</v>
      </c>
      <c r="I10812" s="379" t="e">
        <f>IF(#REF!&lt;&gt;"",#REF!-$I$199,"")</f>
        <v>#REF!</v>
      </c>
      <c r="J10812" s="379" t="e">
        <f>IF(I10812&lt;&gt;"",NETWORKDAYS($I$199,#REF!-1,$N$201:$N$224),"")</f>
        <v>#REF!</v>
      </c>
      <c r="K10812" s="391" t="e">
        <f>IF(I10812&lt;&gt;"",RIGHT(#REF!,LEN(#REF!)-FIND(" ",#REF!)),"")</f>
        <v>#REF!</v>
      </c>
    </row>
    <row r="10813" spans="1:11">
      <c r="A10813" s="417" t="s">
        <v>2155</v>
      </c>
      <c r="B10813" s="417" t="s">
        <v>14348</v>
      </c>
      <c r="C10813" s="417" t="s">
        <v>2332</v>
      </c>
      <c r="D10813" s="417" t="s">
        <v>3207</v>
      </c>
      <c r="E10813" s="391">
        <v>0.93</v>
      </c>
      <c r="F10813" s="418">
        <v>44305</v>
      </c>
      <c r="G10813" s="417" t="s">
        <v>2286</v>
      </c>
      <c r="I10813" s="379" t="e">
        <f>IF(#REF!&lt;&gt;"",#REF!-$I$199,"")</f>
        <v>#REF!</v>
      </c>
      <c r="J10813" s="379" t="e">
        <f>IF(I10813&lt;&gt;"",NETWORKDAYS($I$199,#REF!-1,$N$201:$N$224),"")</f>
        <v>#REF!</v>
      </c>
      <c r="K10813" s="391" t="e">
        <f>IF(I10813&lt;&gt;"",RIGHT(#REF!,LEN(#REF!)-FIND(" ",#REF!)),"")</f>
        <v>#REF!</v>
      </c>
    </row>
    <row r="10814" spans="1:11">
      <c r="A10814" s="417" t="s">
        <v>2155</v>
      </c>
      <c r="B10814" s="417" t="s">
        <v>14349</v>
      </c>
      <c r="C10814" s="417" t="s">
        <v>2332</v>
      </c>
      <c r="D10814" s="417" t="s">
        <v>4025</v>
      </c>
      <c r="E10814" s="391">
        <v>3.18</v>
      </c>
      <c r="F10814" s="418">
        <v>44305</v>
      </c>
      <c r="G10814" s="417" t="s">
        <v>2286</v>
      </c>
      <c r="I10814" s="379" t="e">
        <f>IF(#REF!&lt;&gt;"",#REF!-$I$199,"")</f>
        <v>#REF!</v>
      </c>
      <c r="J10814" s="379" t="e">
        <f>IF(I10814&lt;&gt;"",NETWORKDAYS($I$199,#REF!-1,$N$201:$N$224),"")</f>
        <v>#REF!</v>
      </c>
      <c r="K10814" s="391" t="e">
        <f>IF(I10814&lt;&gt;"",RIGHT(#REF!,LEN(#REF!)-FIND(" ",#REF!)),"")</f>
        <v>#REF!</v>
      </c>
    </row>
    <row r="10815" spans="1:11">
      <c r="A10815" s="417" t="s">
        <v>2155</v>
      </c>
      <c r="B10815" s="417" t="s">
        <v>14350</v>
      </c>
      <c r="C10815" s="417" t="s">
        <v>2332</v>
      </c>
      <c r="D10815" s="417" t="s">
        <v>2473</v>
      </c>
      <c r="E10815" s="391">
        <v>1.78</v>
      </c>
      <c r="F10815" s="418">
        <v>44305</v>
      </c>
      <c r="G10815" s="417" t="s">
        <v>2286</v>
      </c>
      <c r="I10815" s="379" t="e">
        <f>IF(#REF!&lt;&gt;"",#REF!-$I$199,"")</f>
        <v>#REF!</v>
      </c>
      <c r="J10815" s="379" t="e">
        <f>IF(I10815&lt;&gt;"",NETWORKDAYS($I$199,#REF!-1,$N$201:$N$224),"")</f>
        <v>#REF!</v>
      </c>
      <c r="K10815" s="391" t="e">
        <f>IF(I10815&lt;&gt;"",RIGHT(#REF!,LEN(#REF!)-FIND(" ",#REF!)),"")</f>
        <v>#REF!</v>
      </c>
    </row>
    <row r="10816" spans="1:11">
      <c r="A10816" s="417" t="s">
        <v>2155</v>
      </c>
      <c r="B10816" s="417" t="s">
        <v>14351</v>
      </c>
      <c r="C10816" s="417" t="s">
        <v>2332</v>
      </c>
      <c r="D10816" s="417" t="s">
        <v>4021</v>
      </c>
      <c r="E10816" s="391">
        <v>3.27</v>
      </c>
      <c r="F10816" s="418">
        <v>44305</v>
      </c>
      <c r="G10816" s="417" t="s">
        <v>2286</v>
      </c>
      <c r="I10816" s="379" t="e">
        <f>IF(#REF!&lt;&gt;"",#REF!-$I$199,"")</f>
        <v>#REF!</v>
      </c>
      <c r="J10816" s="379" t="e">
        <f>IF(I10816&lt;&gt;"",NETWORKDAYS($I$199,#REF!-1,$N$201:$N$224),"")</f>
        <v>#REF!</v>
      </c>
      <c r="K10816" s="391" t="e">
        <f>IF(I10816&lt;&gt;"",RIGHT(#REF!,LEN(#REF!)-FIND(" ",#REF!)),"")</f>
        <v>#REF!</v>
      </c>
    </row>
    <row r="10817" spans="1:11">
      <c r="A10817" s="417" t="s">
        <v>2155</v>
      </c>
      <c r="B10817" s="417" t="s">
        <v>14352</v>
      </c>
      <c r="C10817" s="417" t="s">
        <v>2332</v>
      </c>
      <c r="D10817" s="417" t="s">
        <v>12072</v>
      </c>
      <c r="E10817" s="391">
        <v>7.8</v>
      </c>
      <c r="F10817" s="418">
        <v>44305</v>
      </c>
      <c r="G10817" s="417" t="s">
        <v>2286</v>
      </c>
      <c r="I10817" s="379" t="e">
        <f>IF(#REF!&lt;&gt;"",#REF!-$I$199,"")</f>
        <v>#REF!</v>
      </c>
      <c r="J10817" s="379" t="e">
        <f>IF(I10817&lt;&gt;"",NETWORKDAYS($I$199,#REF!-1,$N$201:$N$224),"")</f>
        <v>#REF!</v>
      </c>
      <c r="K10817" s="391" t="e">
        <f>IF(I10817&lt;&gt;"",RIGHT(#REF!,LEN(#REF!)-FIND(" ",#REF!)),"")</f>
        <v>#REF!</v>
      </c>
    </row>
    <row r="10818" spans="1:11">
      <c r="A10818" s="417" t="s">
        <v>2155</v>
      </c>
      <c r="B10818" s="417" t="s">
        <v>8902</v>
      </c>
      <c r="C10818" s="417" t="s">
        <v>2332</v>
      </c>
      <c r="D10818" s="417" t="s">
        <v>8903</v>
      </c>
      <c r="E10818" s="391">
        <v>8.5399999999999991</v>
      </c>
      <c r="F10818" s="418">
        <v>44305</v>
      </c>
      <c r="G10818" s="417" t="s">
        <v>2286</v>
      </c>
      <c r="I10818" s="379" t="e">
        <f>IF(#REF!&lt;&gt;"",#REF!-$I$199,"")</f>
        <v>#REF!</v>
      </c>
      <c r="J10818" s="379" t="e">
        <f>IF(I10818&lt;&gt;"",NETWORKDAYS($I$199,#REF!-1,$N$201:$N$224),"")</f>
        <v>#REF!</v>
      </c>
      <c r="K10818" s="391" t="e">
        <f>IF(I10818&lt;&gt;"",RIGHT(#REF!,LEN(#REF!)-FIND(" ",#REF!)),"")</f>
        <v>#REF!</v>
      </c>
    </row>
    <row r="10819" spans="1:11">
      <c r="A10819" s="417" t="s">
        <v>2155</v>
      </c>
      <c r="B10819" s="417" t="s">
        <v>17551</v>
      </c>
      <c r="C10819" s="417" t="s">
        <v>2332</v>
      </c>
      <c r="D10819" s="417" t="s">
        <v>3974</v>
      </c>
      <c r="E10819" s="391">
        <v>3.43</v>
      </c>
      <c r="F10819" s="418">
        <v>44365</v>
      </c>
      <c r="G10819" s="417" t="s">
        <v>2286</v>
      </c>
      <c r="I10819" s="379" t="e">
        <f>IF(#REF!&lt;&gt;"",#REF!-$I$199,"")</f>
        <v>#REF!</v>
      </c>
      <c r="J10819" s="379" t="e">
        <f>IF(I10819&lt;&gt;"",NETWORKDAYS($I$199,#REF!-1,$N$201:$N$224),"")</f>
        <v>#REF!</v>
      </c>
      <c r="K10819" s="391" t="e">
        <f>IF(I10819&lt;&gt;"",RIGHT(#REF!,LEN(#REF!)-FIND(" ",#REF!)),"")</f>
        <v>#REF!</v>
      </c>
    </row>
    <row r="10820" spans="1:11">
      <c r="A10820" s="417" t="s">
        <v>2155</v>
      </c>
      <c r="B10820" s="417" t="s">
        <v>17552</v>
      </c>
      <c r="C10820" s="417" t="s">
        <v>2332</v>
      </c>
      <c r="D10820" s="417" t="s">
        <v>4027</v>
      </c>
      <c r="E10820" s="391">
        <v>1.82</v>
      </c>
      <c r="F10820" s="418">
        <v>44365</v>
      </c>
      <c r="G10820" s="417" t="s">
        <v>2286</v>
      </c>
      <c r="I10820" s="379" t="e">
        <f>IF(#REF!&lt;&gt;"",#REF!-$I$199,"")</f>
        <v>#REF!</v>
      </c>
      <c r="J10820" s="379" t="e">
        <f>IF(I10820&lt;&gt;"",NETWORKDAYS($I$199,#REF!-1,$N$201:$N$224),"")</f>
        <v>#REF!</v>
      </c>
      <c r="K10820" s="391" t="e">
        <f>IF(I10820&lt;&gt;"",RIGHT(#REF!,LEN(#REF!)-FIND(" ",#REF!)),"")</f>
        <v>#REF!</v>
      </c>
    </row>
    <row r="10821" spans="1:11">
      <c r="A10821" s="417" t="s">
        <v>2155</v>
      </c>
      <c r="B10821" s="417" t="s">
        <v>17553</v>
      </c>
      <c r="C10821" s="417" t="s">
        <v>2332</v>
      </c>
      <c r="D10821" s="417" t="s">
        <v>3602</v>
      </c>
      <c r="E10821" s="391">
        <v>14.5</v>
      </c>
      <c r="F10821" s="418">
        <v>44365</v>
      </c>
      <c r="G10821" s="417" t="s">
        <v>2286</v>
      </c>
      <c r="I10821" s="379" t="e">
        <f>IF(#REF!&lt;&gt;"",#REF!-$I$199,"")</f>
        <v>#REF!</v>
      </c>
      <c r="J10821" s="379" t="e">
        <f>IF(I10821&lt;&gt;"",NETWORKDAYS($I$199,#REF!-1,$N$201:$N$224),"")</f>
        <v>#REF!</v>
      </c>
      <c r="K10821" s="391" t="e">
        <f>IF(I10821&lt;&gt;"",RIGHT(#REF!,LEN(#REF!)-FIND(" ",#REF!)),"")</f>
        <v>#REF!</v>
      </c>
    </row>
    <row r="10822" spans="1:11">
      <c r="A10822" s="417" t="s">
        <v>2155</v>
      </c>
      <c r="B10822" s="417" t="s">
        <v>18785</v>
      </c>
      <c r="C10822" s="417" t="s">
        <v>2332</v>
      </c>
      <c r="D10822" s="417" t="s">
        <v>3092</v>
      </c>
      <c r="E10822" s="391">
        <v>3.09</v>
      </c>
      <c r="F10822" s="418">
        <v>44547</v>
      </c>
      <c r="G10822" s="417" t="s">
        <v>2286</v>
      </c>
      <c r="I10822" s="379" t="e">
        <f>IF(#REF!&lt;&gt;"",#REF!-$I$199,"")</f>
        <v>#REF!</v>
      </c>
      <c r="J10822" s="379" t="e">
        <f>IF(I10822&lt;&gt;"",NETWORKDAYS($I$199,#REF!-1,$N$201:$N$224),"")</f>
        <v>#REF!</v>
      </c>
      <c r="K10822" s="391" t="e">
        <f>IF(I10822&lt;&gt;"",RIGHT(#REF!,LEN(#REF!)-FIND(" ",#REF!)),"")</f>
        <v>#REF!</v>
      </c>
    </row>
    <row r="10823" spans="1:11">
      <c r="A10823" s="417" t="s">
        <v>2155</v>
      </c>
      <c r="B10823" s="417" t="s">
        <v>18786</v>
      </c>
      <c r="C10823" s="417" t="s">
        <v>2332</v>
      </c>
      <c r="D10823" s="417" t="s">
        <v>3976</v>
      </c>
      <c r="E10823" s="391">
        <v>8.09</v>
      </c>
      <c r="F10823" s="418">
        <v>44547</v>
      </c>
      <c r="G10823" s="417" t="s">
        <v>2286</v>
      </c>
      <c r="I10823" s="379" t="e">
        <f>IF(#REF!&lt;&gt;"",#REF!-$I$199,"")</f>
        <v>#REF!</v>
      </c>
      <c r="J10823" s="379" t="e">
        <f>IF(I10823&lt;&gt;"",NETWORKDAYS($I$199,#REF!-1,$N$201:$N$224),"")</f>
        <v>#REF!</v>
      </c>
      <c r="K10823" s="391" t="e">
        <f>IF(I10823&lt;&gt;"",RIGHT(#REF!,LEN(#REF!)-FIND(" ",#REF!)),"")</f>
        <v>#REF!</v>
      </c>
    </row>
    <row r="10824" spans="1:11">
      <c r="A10824" s="417" t="s">
        <v>2155</v>
      </c>
      <c r="B10824" s="417" t="s">
        <v>18787</v>
      </c>
      <c r="C10824" s="417" t="s">
        <v>2332</v>
      </c>
      <c r="D10824" s="417" t="s">
        <v>4023</v>
      </c>
      <c r="E10824" s="391">
        <v>4.38</v>
      </c>
      <c r="F10824" s="418">
        <v>44547</v>
      </c>
      <c r="G10824" s="417" t="s">
        <v>2286</v>
      </c>
      <c r="I10824" s="379" t="e">
        <f>IF(#REF!&lt;&gt;"",#REF!-$I$199,"")</f>
        <v>#REF!</v>
      </c>
      <c r="J10824" s="379" t="e">
        <f>IF(I10824&lt;&gt;"",NETWORKDAYS($I$199,#REF!-1,$N$201:$N$224),"")</f>
        <v>#REF!</v>
      </c>
      <c r="K10824" s="391" t="e">
        <f>IF(I10824&lt;&gt;"",RIGHT(#REF!,LEN(#REF!)-FIND(" ",#REF!)),"")</f>
        <v>#REF!</v>
      </c>
    </row>
    <row r="10825" spans="1:11">
      <c r="A10825" s="417"/>
      <c r="B10825" s="417" t="s">
        <v>14353</v>
      </c>
      <c r="C10825" s="417" t="s">
        <v>2281</v>
      </c>
      <c r="D10825" s="417" t="s">
        <v>16668</v>
      </c>
      <c r="E10825" s="391">
        <v>0.08</v>
      </c>
      <c r="F10825" s="418">
        <v>44214</v>
      </c>
      <c r="G10825" s="417" t="s">
        <v>2286</v>
      </c>
      <c r="I10825" s="379" t="e">
        <f>IF(#REF!&lt;&gt;"",#REF!-$I$199,"")</f>
        <v>#REF!</v>
      </c>
      <c r="J10825" s="379" t="e">
        <f>IF(I10825&lt;&gt;"",NETWORKDAYS($I$199,#REF!-1,$N$201:$N$224),"")</f>
        <v>#REF!</v>
      </c>
      <c r="K10825" s="391" t="e">
        <f>IF(I10825&lt;&gt;"",RIGHT(#REF!,LEN(#REF!)-FIND(" ",#REF!)),"")</f>
        <v>#REF!</v>
      </c>
    </row>
    <row r="10826" spans="1:11">
      <c r="A10826" s="417" t="s">
        <v>2155</v>
      </c>
      <c r="B10826" s="417" t="s">
        <v>14354</v>
      </c>
      <c r="C10826" s="417" t="s">
        <v>2281</v>
      </c>
      <c r="D10826" s="417" t="s">
        <v>16669</v>
      </c>
      <c r="E10826" s="391">
        <v>0.16</v>
      </c>
      <c r="F10826" s="418">
        <v>44249</v>
      </c>
      <c r="G10826" s="417" t="s">
        <v>2283</v>
      </c>
      <c r="I10826" s="379" t="e">
        <f>IF(#REF!&lt;&gt;"",#REF!-$I$199,"")</f>
        <v>#REF!</v>
      </c>
      <c r="J10826" s="379" t="e">
        <f>IF(I10826&lt;&gt;"",NETWORKDAYS($I$199,#REF!-1,$N$201:$N$224),"")</f>
        <v>#REF!</v>
      </c>
      <c r="K10826" s="391" t="e">
        <f>IF(I10826&lt;&gt;"",RIGHT(#REF!,LEN(#REF!)-FIND(" ",#REF!)),"")</f>
        <v>#REF!</v>
      </c>
    </row>
    <row r="10827" spans="1:11">
      <c r="A10827" s="417" t="s">
        <v>2155</v>
      </c>
      <c r="B10827" s="417" t="s">
        <v>17554</v>
      </c>
      <c r="C10827" s="417" t="s">
        <v>2281</v>
      </c>
      <c r="D10827" s="417" t="s">
        <v>17555</v>
      </c>
      <c r="E10827" s="391">
        <v>0.11</v>
      </c>
      <c r="F10827" s="418">
        <v>44249</v>
      </c>
      <c r="G10827" s="417" t="s">
        <v>2283</v>
      </c>
      <c r="I10827" s="379" t="e">
        <f>IF(#REF!&lt;&gt;"",#REF!-$I$199,"")</f>
        <v>#REF!</v>
      </c>
      <c r="J10827" s="379" t="e">
        <f>IF(I10827&lt;&gt;"",NETWORKDAYS($I$199,#REF!-1,$N$201:$N$224),"")</f>
        <v>#REF!</v>
      </c>
      <c r="K10827" s="391" t="e">
        <f>IF(I10827&lt;&gt;"",RIGHT(#REF!,LEN(#REF!)-FIND(" ",#REF!)),"")</f>
        <v>#REF!</v>
      </c>
    </row>
    <row r="10828" spans="1:11">
      <c r="A10828" s="417" t="s">
        <v>2155</v>
      </c>
      <c r="B10828" s="417" t="s">
        <v>14355</v>
      </c>
      <c r="C10828" s="417" t="s">
        <v>2332</v>
      </c>
      <c r="D10828" s="417" t="s">
        <v>3638</v>
      </c>
      <c r="E10828" s="391">
        <v>0.2</v>
      </c>
      <c r="F10828" s="418">
        <v>44214</v>
      </c>
      <c r="G10828" s="417" t="s">
        <v>2286</v>
      </c>
      <c r="I10828" s="379" t="e">
        <f>IF(#REF!&lt;&gt;"",#REF!-$I$199,"")</f>
        <v>#REF!</v>
      </c>
      <c r="J10828" s="379" t="e">
        <f>IF(I10828&lt;&gt;"",NETWORKDAYS($I$199,#REF!-1,$N$201:$N$224),"")</f>
        <v>#REF!</v>
      </c>
      <c r="K10828" s="391" t="e">
        <f>IF(I10828&lt;&gt;"",RIGHT(#REF!,LEN(#REF!)-FIND(" ",#REF!)),"")</f>
        <v>#REF!</v>
      </c>
    </row>
    <row r="10829" spans="1:11">
      <c r="A10829" s="417" t="s">
        <v>2155</v>
      </c>
      <c r="B10829" s="417" t="s">
        <v>18059</v>
      </c>
      <c r="C10829" s="417" t="s">
        <v>2332</v>
      </c>
      <c r="D10829" s="417" t="s">
        <v>18060</v>
      </c>
      <c r="E10829" s="391">
        <v>0.23</v>
      </c>
      <c r="F10829" s="418">
        <v>44249</v>
      </c>
      <c r="G10829" s="417" t="s">
        <v>2286</v>
      </c>
      <c r="I10829" s="379" t="e">
        <f>IF(#REF!&lt;&gt;"",#REF!-$I$199,"")</f>
        <v>#REF!</v>
      </c>
      <c r="J10829" s="379" t="e">
        <f>IF(I10829&lt;&gt;"",NETWORKDAYS($I$199,#REF!-1,$N$201:$N$224),"")</f>
        <v>#REF!</v>
      </c>
      <c r="K10829" s="391" t="e">
        <f>IF(I10829&lt;&gt;"",RIGHT(#REF!,LEN(#REF!)-FIND(" ",#REF!)),"")</f>
        <v>#REF!</v>
      </c>
    </row>
    <row r="10830" spans="1:11">
      <c r="A10830" s="417" t="s">
        <v>2155</v>
      </c>
      <c r="B10830" s="417" t="s">
        <v>18788</v>
      </c>
      <c r="C10830" s="417" t="s">
        <v>2332</v>
      </c>
      <c r="D10830" s="417" t="s">
        <v>18789</v>
      </c>
      <c r="E10830" s="391">
        <v>0.47</v>
      </c>
      <c r="F10830" s="418">
        <v>44249</v>
      </c>
      <c r="G10830" s="417" t="s">
        <v>2286</v>
      </c>
      <c r="I10830" s="379" t="e">
        <f>IF(#REF!&lt;&gt;"",#REF!-$I$199,"")</f>
        <v>#REF!</v>
      </c>
      <c r="J10830" s="379" t="e">
        <f>IF(I10830&lt;&gt;"",NETWORKDAYS($I$199,#REF!-1,$N$201:$N$224),"")</f>
        <v>#REF!</v>
      </c>
      <c r="K10830" s="391" t="e">
        <f>IF(I10830&lt;&gt;"",RIGHT(#REF!,LEN(#REF!)-FIND(" ",#REF!)),"")</f>
        <v>#REF!</v>
      </c>
    </row>
    <row r="10831" spans="1:11">
      <c r="A10831" s="417" t="s">
        <v>2155</v>
      </c>
      <c r="B10831" s="417" t="s">
        <v>14356</v>
      </c>
      <c r="C10831" s="417" t="s">
        <v>2281</v>
      </c>
      <c r="D10831" s="417" t="s">
        <v>14357</v>
      </c>
      <c r="E10831" s="391">
        <v>2.35</v>
      </c>
      <c r="F10831" s="418">
        <v>44214</v>
      </c>
      <c r="G10831" s="417" t="s">
        <v>2283</v>
      </c>
      <c r="I10831" s="379" t="e">
        <f>IF(#REF!&lt;&gt;"",#REF!-$I$199,"")</f>
        <v>#REF!</v>
      </c>
      <c r="J10831" s="379" t="e">
        <f>IF(I10831&lt;&gt;"",NETWORKDAYS($I$199,#REF!-1,$N$201:$N$224),"")</f>
        <v>#REF!</v>
      </c>
      <c r="K10831" s="391" t="e">
        <f>IF(I10831&lt;&gt;"",RIGHT(#REF!,LEN(#REF!)-FIND(" ",#REF!)),"")</f>
        <v>#REF!</v>
      </c>
    </row>
    <row r="10832" spans="1:11">
      <c r="A10832" s="417" t="s">
        <v>1789</v>
      </c>
      <c r="B10832" s="417" t="s">
        <v>8904</v>
      </c>
      <c r="C10832" s="417" t="s">
        <v>2281</v>
      </c>
      <c r="D10832" s="417" t="s">
        <v>8905</v>
      </c>
      <c r="E10832" s="391">
        <v>23.71</v>
      </c>
      <c r="F10832" s="418">
        <v>44214</v>
      </c>
      <c r="G10832" s="417" t="s">
        <v>2283</v>
      </c>
      <c r="I10832" s="379" t="e">
        <f>IF(#REF!&lt;&gt;"",#REF!-$I$199,"")</f>
        <v>#REF!</v>
      </c>
      <c r="J10832" s="379" t="e">
        <f>IF(I10832&lt;&gt;"",NETWORKDAYS($I$199,#REF!-1,$N$201:$N$224),"")</f>
        <v>#REF!</v>
      </c>
      <c r="K10832" s="391" t="e">
        <f>IF(I10832&lt;&gt;"",RIGHT(#REF!,LEN(#REF!)-FIND(" ",#REF!)),"")</f>
        <v>#REF!</v>
      </c>
    </row>
    <row r="10833" spans="1:11">
      <c r="A10833" s="417" t="s">
        <v>2155</v>
      </c>
      <c r="B10833" s="417" t="s">
        <v>18790</v>
      </c>
      <c r="C10833" s="417" t="s">
        <v>2281</v>
      </c>
      <c r="D10833" s="417" t="s">
        <v>18791</v>
      </c>
      <c r="E10833" s="391">
        <v>1.56</v>
      </c>
      <c r="F10833" s="418">
        <v>44214</v>
      </c>
      <c r="G10833" s="417" t="s">
        <v>2286</v>
      </c>
      <c r="I10833" s="379" t="e">
        <f>IF(#REF!&lt;&gt;"",#REF!-$I$199,"")</f>
        <v>#REF!</v>
      </c>
      <c r="J10833" s="379" t="e">
        <f>IF(I10833&lt;&gt;"",NETWORKDAYS($I$199,#REF!-1,$N$201:$N$224),"")</f>
        <v>#REF!</v>
      </c>
      <c r="K10833" s="391" t="e">
        <f>IF(I10833&lt;&gt;"",RIGHT(#REF!,LEN(#REF!)-FIND(" ",#REF!)),"")</f>
        <v>#REF!</v>
      </c>
    </row>
    <row r="10834" spans="1:11">
      <c r="A10834" s="417" t="s">
        <v>2155</v>
      </c>
      <c r="B10834" s="417" t="s">
        <v>17556</v>
      </c>
      <c r="C10834" s="417" t="s">
        <v>2281</v>
      </c>
      <c r="D10834" s="417" t="s">
        <v>8907</v>
      </c>
      <c r="E10834" s="391">
        <v>0.08</v>
      </c>
      <c r="F10834" s="418">
        <v>44214</v>
      </c>
      <c r="G10834" s="417" t="s">
        <v>2286</v>
      </c>
      <c r="I10834" s="379" t="e">
        <f>IF(#REF!&lt;&gt;"",#REF!-$I$199,"")</f>
        <v>#REF!</v>
      </c>
      <c r="J10834" s="379" t="e">
        <f>IF(I10834&lt;&gt;"",NETWORKDAYS($I$199,#REF!-1,$N$201:$N$224),"")</f>
        <v>#REF!</v>
      </c>
      <c r="K10834" s="391" t="e">
        <f>IF(I10834&lt;&gt;"",RIGHT(#REF!,LEN(#REF!)-FIND(" ",#REF!)),"")</f>
        <v>#REF!</v>
      </c>
    </row>
    <row r="10835" spans="1:11">
      <c r="A10835" s="417" t="s">
        <v>2155</v>
      </c>
      <c r="B10835" s="417" t="s">
        <v>18792</v>
      </c>
      <c r="C10835" s="417" t="s">
        <v>2332</v>
      </c>
      <c r="D10835" s="417" t="s">
        <v>18793</v>
      </c>
      <c r="E10835" s="391">
        <v>0.72</v>
      </c>
      <c r="F10835" s="418">
        <v>44214</v>
      </c>
      <c r="G10835" s="417" t="s">
        <v>2286</v>
      </c>
      <c r="I10835" s="379" t="e">
        <f>IF(#REF!&lt;&gt;"",#REF!-$I$199,"")</f>
        <v>#REF!</v>
      </c>
      <c r="J10835" s="379" t="e">
        <f>IF(I10835&lt;&gt;"",NETWORKDAYS($I$199,#REF!-1,$N$201:$N$224),"")</f>
        <v>#REF!</v>
      </c>
      <c r="K10835" s="391" t="e">
        <f>IF(I10835&lt;&gt;"",RIGHT(#REF!,LEN(#REF!)-FIND(" ",#REF!)),"")</f>
        <v>#REF!</v>
      </c>
    </row>
    <row r="10836" spans="1:11">
      <c r="A10836" s="417" t="s">
        <v>2155</v>
      </c>
      <c r="B10836" s="417" t="s">
        <v>8906</v>
      </c>
      <c r="C10836" s="417" t="s">
        <v>2332</v>
      </c>
      <c r="D10836" s="417" t="s">
        <v>8907</v>
      </c>
      <c r="E10836" s="391">
        <v>23.04</v>
      </c>
      <c r="F10836" s="418">
        <v>44214</v>
      </c>
      <c r="G10836" s="417" t="s">
        <v>2286</v>
      </c>
      <c r="I10836" s="379" t="e">
        <f>IF(#REF!&lt;&gt;"",#REF!-$I$199,"")</f>
        <v>#REF!</v>
      </c>
      <c r="J10836" s="379" t="e">
        <f>IF(I10836&lt;&gt;"",NETWORKDAYS($I$199,#REF!-1,$N$201:$N$224),"")</f>
        <v>#REF!</v>
      </c>
      <c r="K10836" s="391" t="e">
        <f>IF(I10836&lt;&gt;"",RIGHT(#REF!,LEN(#REF!)-FIND(" ",#REF!)),"")</f>
        <v>#REF!</v>
      </c>
    </row>
    <row r="10837" spans="1:11">
      <c r="A10837" s="417" t="s">
        <v>2155</v>
      </c>
      <c r="B10837" s="417" t="s">
        <v>5780</v>
      </c>
      <c r="C10837" s="417" t="s">
        <v>2332</v>
      </c>
      <c r="D10837" s="417" t="s">
        <v>5781</v>
      </c>
      <c r="E10837" s="391">
        <v>5.96</v>
      </c>
      <c r="F10837" s="418">
        <v>44214</v>
      </c>
      <c r="G10837" s="417" t="s">
        <v>2286</v>
      </c>
      <c r="I10837" s="379" t="e">
        <f>IF(#REF!&lt;&gt;"",#REF!-$I$199,"")</f>
        <v>#REF!</v>
      </c>
      <c r="J10837" s="379" t="e">
        <f>IF(I10837&lt;&gt;"",NETWORKDAYS($I$199,#REF!-1,$N$201:$N$224),"")</f>
        <v>#REF!</v>
      </c>
      <c r="K10837" s="391" t="e">
        <f>IF(I10837&lt;&gt;"",RIGHT(#REF!,LEN(#REF!)-FIND(" ",#REF!)),"")</f>
        <v>#REF!</v>
      </c>
    </row>
    <row r="10838" spans="1:11">
      <c r="A10838" s="417" t="s">
        <v>2155</v>
      </c>
      <c r="B10838" s="417" t="s">
        <v>5782</v>
      </c>
      <c r="C10838" s="417" t="s">
        <v>2332</v>
      </c>
      <c r="D10838" s="417" t="s">
        <v>2907</v>
      </c>
      <c r="E10838" s="391">
        <v>0.53</v>
      </c>
      <c r="F10838" s="418">
        <v>44249</v>
      </c>
      <c r="G10838" s="417" t="s">
        <v>2286</v>
      </c>
      <c r="I10838" s="379" t="e">
        <f>IF(#REF!&lt;&gt;"",#REF!-$I$199,"")</f>
        <v>#REF!</v>
      </c>
      <c r="J10838" s="379" t="e">
        <f>IF(I10838&lt;&gt;"",NETWORKDAYS($I$199,#REF!-1,$N$201:$N$224),"")</f>
        <v>#REF!</v>
      </c>
      <c r="K10838" s="391" t="e">
        <f>IF(I10838&lt;&gt;"",RIGHT(#REF!,LEN(#REF!)-FIND(" ",#REF!)),"")</f>
        <v>#REF!</v>
      </c>
    </row>
    <row r="10839" spans="1:11">
      <c r="A10839" s="417" t="s">
        <v>2155</v>
      </c>
      <c r="B10839" s="417" t="s">
        <v>5783</v>
      </c>
      <c r="C10839" s="417" t="s">
        <v>2332</v>
      </c>
      <c r="D10839" s="417" t="s">
        <v>5784</v>
      </c>
      <c r="E10839" s="391">
        <v>29.1</v>
      </c>
      <c r="F10839" s="418">
        <v>44249</v>
      </c>
      <c r="G10839" s="417" t="s">
        <v>2286</v>
      </c>
      <c r="I10839" s="379" t="e">
        <f>IF(#REF!&lt;&gt;"",#REF!-$I$199,"")</f>
        <v>#REF!</v>
      </c>
      <c r="J10839" s="379" t="e">
        <f>IF(I10839&lt;&gt;"",NETWORKDAYS($I$199,#REF!-1,$N$201:$N$224),"")</f>
        <v>#REF!</v>
      </c>
      <c r="K10839" s="391" t="e">
        <f>IF(I10839&lt;&gt;"",RIGHT(#REF!,LEN(#REF!)-FIND(" ",#REF!)),"")</f>
        <v>#REF!</v>
      </c>
    </row>
    <row r="10840" spans="1:11">
      <c r="A10840" s="417" t="s">
        <v>2155</v>
      </c>
      <c r="B10840" s="417" t="s">
        <v>18794</v>
      </c>
      <c r="C10840" s="417" t="s">
        <v>2332</v>
      </c>
      <c r="D10840" s="417" t="s">
        <v>10232</v>
      </c>
      <c r="E10840" s="391">
        <v>16.16</v>
      </c>
      <c r="F10840" s="418">
        <v>44270</v>
      </c>
      <c r="G10840" s="417" t="s">
        <v>2286</v>
      </c>
      <c r="I10840" s="379" t="e">
        <f>IF(#REF!&lt;&gt;"",#REF!-$I$199,"")</f>
        <v>#REF!</v>
      </c>
      <c r="J10840" s="379" t="e">
        <f>IF(I10840&lt;&gt;"",NETWORKDAYS($I$199,#REF!-1,$N$201:$N$224),"")</f>
        <v>#REF!</v>
      </c>
      <c r="K10840" s="391" t="e">
        <f>IF(I10840&lt;&gt;"",RIGHT(#REF!,LEN(#REF!)-FIND(" ",#REF!)),"")</f>
        <v>#REF!</v>
      </c>
    </row>
    <row r="10841" spans="1:11">
      <c r="A10841" s="417" t="s">
        <v>2155</v>
      </c>
      <c r="B10841" s="417" t="s">
        <v>14358</v>
      </c>
      <c r="C10841" s="417" t="s">
        <v>2332</v>
      </c>
      <c r="D10841" s="417" t="s">
        <v>10273</v>
      </c>
      <c r="E10841" s="391">
        <v>3.94</v>
      </c>
      <c r="F10841" s="418">
        <v>44337</v>
      </c>
      <c r="G10841" s="417" t="s">
        <v>2286</v>
      </c>
      <c r="I10841" s="379" t="e">
        <f>IF(#REF!&lt;&gt;"",#REF!-$I$199,"")</f>
        <v>#REF!</v>
      </c>
      <c r="J10841" s="379" t="e">
        <f>IF(I10841&lt;&gt;"",NETWORKDAYS($I$199,#REF!-1,$N$201:$N$224),"")</f>
        <v>#REF!</v>
      </c>
      <c r="K10841" s="391" t="e">
        <f>IF(I10841&lt;&gt;"",RIGHT(#REF!,LEN(#REF!)-FIND(" ",#REF!)),"")</f>
        <v>#REF!</v>
      </c>
    </row>
    <row r="10842" spans="1:11">
      <c r="A10842" s="417" t="s">
        <v>2155</v>
      </c>
      <c r="B10842" s="417" t="s">
        <v>5785</v>
      </c>
      <c r="C10842" s="417" t="s">
        <v>2332</v>
      </c>
      <c r="D10842" s="417" t="s">
        <v>5786</v>
      </c>
      <c r="E10842" s="391">
        <v>23.33</v>
      </c>
      <c r="F10842" s="418">
        <v>44428</v>
      </c>
      <c r="G10842" s="417" t="s">
        <v>2286</v>
      </c>
      <c r="I10842" s="379" t="e">
        <f>IF(#REF!&lt;&gt;"",#REF!-$I$199,"")</f>
        <v>#REF!</v>
      </c>
      <c r="J10842" s="379" t="e">
        <f>IF(I10842&lt;&gt;"",NETWORKDAYS($I$199,#REF!-1,$N$201:$N$224),"")</f>
        <v>#REF!</v>
      </c>
      <c r="K10842" s="391" t="e">
        <f>IF(I10842&lt;&gt;"",RIGHT(#REF!,LEN(#REF!)-FIND(" ",#REF!)),"")</f>
        <v>#REF!</v>
      </c>
    </row>
    <row r="10843" spans="1:11">
      <c r="A10843" s="417" t="s">
        <v>2155</v>
      </c>
      <c r="B10843" s="417" t="s">
        <v>5787</v>
      </c>
      <c r="C10843" s="417" t="s">
        <v>2332</v>
      </c>
      <c r="D10843" s="417" t="s">
        <v>5786</v>
      </c>
      <c r="E10843" s="391">
        <v>23.43</v>
      </c>
      <c r="F10843" s="418">
        <v>44456</v>
      </c>
      <c r="G10843" s="417" t="s">
        <v>2286</v>
      </c>
      <c r="I10843" s="379" t="e">
        <f>IF(#REF!&lt;&gt;"",#REF!-$I$199,"")</f>
        <v>#REF!</v>
      </c>
      <c r="J10843" s="379" t="e">
        <f>IF(I10843&lt;&gt;"",NETWORKDAYS($I$199,#REF!-1,$N$201:$N$224),"")</f>
        <v>#REF!</v>
      </c>
      <c r="K10843" s="391" t="e">
        <f>IF(I10843&lt;&gt;"",RIGHT(#REF!,LEN(#REF!)-FIND(" ",#REF!)),"")</f>
        <v>#REF!</v>
      </c>
    </row>
    <row r="10844" spans="1:11">
      <c r="A10844" s="417"/>
      <c r="B10844" s="417" t="s">
        <v>8908</v>
      </c>
      <c r="C10844" s="417" t="s">
        <v>2281</v>
      </c>
      <c r="D10844" s="417" t="s">
        <v>14359</v>
      </c>
      <c r="E10844" s="391">
        <v>1.83</v>
      </c>
      <c r="F10844" s="418">
        <v>44214</v>
      </c>
      <c r="G10844" s="417" t="s">
        <v>2283</v>
      </c>
      <c r="I10844" s="379" t="e">
        <f>IF(#REF!&lt;&gt;"",#REF!-$I$199,"")</f>
        <v>#REF!</v>
      </c>
      <c r="J10844" s="379" t="e">
        <f>IF(I10844&lt;&gt;"",NETWORKDAYS($I$199,#REF!-1,$N$201:$N$224),"")</f>
        <v>#REF!</v>
      </c>
      <c r="K10844" s="391" t="e">
        <f>IF(I10844&lt;&gt;"",RIGHT(#REF!,LEN(#REF!)-FIND(" ",#REF!)),"")</f>
        <v>#REF!</v>
      </c>
    </row>
    <row r="10845" spans="1:11">
      <c r="A10845" s="417" t="s">
        <v>2155</v>
      </c>
      <c r="B10845" s="417" t="s">
        <v>8909</v>
      </c>
      <c r="C10845" s="417" t="s">
        <v>2281</v>
      </c>
      <c r="D10845" s="417" t="s">
        <v>14360</v>
      </c>
      <c r="E10845" s="391">
        <v>5.54</v>
      </c>
      <c r="F10845" s="418">
        <v>44214</v>
      </c>
      <c r="G10845" s="417" t="s">
        <v>2283</v>
      </c>
      <c r="I10845" s="379" t="e">
        <f>IF(#REF!&lt;&gt;"",#REF!-$I$199,"")</f>
        <v>#REF!</v>
      </c>
      <c r="J10845" s="379" t="e">
        <f>IF(I10845&lt;&gt;"",NETWORKDAYS($I$199,#REF!-1,$N$201:$N$224),"")</f>
        <v>#REF!</v>
      </c>
      <c r="K10845" s="391" t="e">
        <f>IF(I10845&lt;&gt;"",RIGHT(#REF!,LEN(#REF!)-FIND(" ",#REF!)),"")</f>
        <v>#REF!</v>
      </c>
    </row>
    <row r="10846" spans="1:11">
      <c r="A10846" s="417" t="s">
        <v>2155</v>
      </c>
      <c r="B10846" s="417" t="s">
        <v>8910</v>
      </c>
      <c r="C10846" s="417" t="s">
        <v>2281</v>
      </c>
      <c r="D10846" s="417" t="s">
        <v>14361</v>
      </c>
      <c r="E10846" s="391">
        <v>5.0999999999999996</v>
      </c>
      <c r="F10846" s="418">
        <v>44214</v>
      </c>
      <c r="G10846" s="417" t="s">
        <v>2283</v>
      </c>
      <c r="I10846" s="379" t="e">
        <f>IF(#REF!&lt;&gt;"",#REF!-$I$199,"")</f>
        <v>#REF!</v>
      </c>
      <c r="J10846" s="379" t="e">
        <f>IF(I10846&lt;&gt;"",NETWORKDAYS($I$199,#REF!-1,$N$201:$N$224),"")</f>
        <v>#REF!</v>
      </c>
      <c r="K10846" s="391" t="e">
        <f>IF(I10846&lt;&gt;"",RIGHT(#REF!,LEN(#REF!)-FIND(" ",#REF!)),"")</f>
        <v>#REF!</v>
      </c>
    </row>
    <row r="10847" spans="1:11">
      <c r="A10847" s="417" t="s">
        <v>2155</v>
      </c>
      <c r="B10847" s="417" t="s">
        <v>14362</v>
      </c>
      <c r="C10847" s="417" t="s">
        <v>2281</v>
      </c>
      <c r="D10847" s="417" t="s">
        <v>14363</v>
      </c>
      <c r="E10847" s="391">
        <v>3.33</v>
      </c>
      <c r="F10847" s="418">
        <v>44214</v>
      </c>
      <c r="G10847" s="417" t="s">
        <v>2283</v>
      </c>
      <c r="I10847" s="379" t="e">
        <f>IF(#REF!&lt;&gt;"",#REF!-$I$199,"")</f>
        <v>#REF!</v>
      </c>
      <c r="J10847" s="379" t="e">
        <f>IF(I10847&lt;&gt;"",NETWORKDAYS($I$199,#REF!-1,$N$201:$N$224),"")</f>
        <v>#REF!</v>
      </c>
      <c r="K10847" s="391" t="e">
        <f>IF(I10847&lt;&gt;"",RIGHT(#REF!,LEN(#REF!)-FIND(" ",#REF!)),"")</f>
        <v>#REF!</v>
      </c>
    </row>
    <row r="10848" spans="1:11">
      <c r="A10848" s="417" t="s">
        <v>2155</v>
      </c>
      <c r="B10848" s="417" t="s">
        <v>14364</v>
      </c>
      <c r="C10848" s="417" t="s">
        <v>2281</v>
      </c>
      <c r="D10848" s="417" t="s">
        <v>14365</v>
      </c>
      <c r="E10848" s="391">
        <v>3.03</v>
      </c>
      <c r="F10848" s="418">
        <v>44214</v>
      </c>
      <c r="G10848" s="417" t="s">
        <v>2283</v>
      </c>
      <c r="I10848" s="379" t="e">
        <f>IF(#REF!&lt;&gt;"",#REF!-$I$199,"")</f>
        <v>#REF!</v>
      </c>
      <c r="J10848" s="379" t="e">
        <f>IF(I10848&lt;&gt;"",NETWORKDAYS($I$199,#REF!-1,$N$201:$N$224),"")</f>
        <v>#REF!</v>
      </c>
      <c r="K10848" s="391" t="e">
        <f>IF(I10848&lt;&gt;"",RIGHT(#REF!,LEN(#REF!)-FIND(" ",#REF!)),"")</f>
        <v>#REF!</v>
      </c>
    </row>
    <row r="10849" spans="1:11">
      <c r="A10849" s="417" t="s">
        <v>2155</v>
      </c>
      <c r="B10849" s="417" t="s">
        <v>14366</v>
      </c>
      <c r="C10849" s="417" t="s">
        <v>2281</v>
      </c>
      <c r="D10849" s="417" t="s">
        <v>14367</v>
      </c>
      <c r="E10849" s="391">
        <v>1.72</v>
      </c>
      <c r="F10849" s="418">
        <v>44214</v>
      </c>
      <c r="G10849" s="417" t="s">
        <v>2283</v>
      </c>
      <c r="I10849" s="379" t="e">
        <f>IF(#REF!&lt;&gt;"",#REF!-$I$199,"")</f>
        <v>#REF!</v>
      </c>
      <c r="J10849" s="379" t="e">
        <f>IF(I10849&lt;&gt;"",NETWORKDAYS($I$199,#REF!-1,$N$201:$N$224),"")</f>
        <v>#REF!</v>
      </c>
      <c r="K10849" s="391" t="e">
        <f>IF(I10849&lt;&gt;"",RIGHT(#REF!,LEN(#REF!)-FIND(" ",#REF!)),"")</f>
        <v>#REF!</v>
      </c>
    </row>
    <row r="10850" spans="1:11">
      <c r="A10850" s="417" t="s">
        <v>2155</v>
      </c>
      <c r="B10850" s="417" t="s">
        <v>14368</v>
      </c>
      <c r="C10850" s="417" t="s">
        <v>2281</v>
      </c>
      <c r="D10850" s="417" t="s">
        <v>14369</v>
      </c>
      <c r="E10850" s="391">
        <v>3.35</v>
      </c>
      <c r="F10850" s="418">
        <v>44214</v>
      </c>
      <c r="G10850" s="417" t="s">
        <v>2283</v>
      </c>
      <c r="I10850" s="379" t="e">
        <f>IF(#REF!&lt;&gt;"",#REF!-$I$199,"")</f>
        <v>#REF!</v>
      </c>
      <c r="J10850" s="379" t="e">
        <f>IF(I10850&lt;&gt;"",NETWORKDAYS($I$199,#REF!-1,$N$201:$N$224),"")</f>
        <v>#REF!</v>
      </c>
      <c r="K10850" s="391" t="e">
        <f>IF(I10850&lt;&gt;"",RIGHT(#REF!,LEN(#REF!)-FIND(" ",#REF!)),"")</f>
        <v>#REF!</v>
      </c>
    </row>
    <row r="10851" spans="1:11">
      <c r="A10851" s="417" t="s">
        <v>2155</v>
      </c>
      <c r="B10851" s="417" t="s">
        <v>14370</v>
      </c>
      <c r="C10851" s="417" t="s">
        <v>2281</v>
      </c>
      <c r="D10851" s="417" t="s">
        <v>14371</v>
      </c>
      <c r="E10851" s="391">
        <v>1.8</v>
      </c>
      <c r="F10851" s="418">
        <v>44214</v>
      </c>
      <c r="G10851" s="417" t="s">
        <v>2283</v>
      </c>
      <c r="I10851" s="379" t="e">
        <f>IF(#REF!&lt;&gt;"",#REF!-$I$199,"")</f>
        <v>#REF!</v>
      </c>
      <c r="J10851" s="379" t="e">
        <f>IF(I10851&lt;&gt;"",NETWORKDAYS($I$199,#REF!-1,$N$201:$N$224),"")</f>
        <v>#REF!</v>
      </c>
      <c r="K10851" s="391" t="e">
        <f>IF(I10851&lt;&gt;"",RIGHT(#REF!,LEN(#REF!)-FIND(" ",#REF!)),"")</f>
        <v>#REF!</v>
      </c>
    </row>
    <row r="10852" spans="1:11">
      <c r="A10852" s="417" t="s">
        <v>2155</v>
      </c>
      <c r="B10852" s="417" t="s">
        <v>14372</v>
      </c>
      <c r="C10852" s="417" t="s">
        <v>2281</v>
      </c>
      <c r="D10852" s="417" t="s">
        <v>14373</v>
      </c>
      <c r="E10852" s="391">
        <v>1.34</v>
      </c>
      <c r="F10852" s="418">
        <v>44214</v>
      </c>
      <c r="G10852" s="417" t="s">
        <v>2283</v>
      </c>
      <c r="I10852" s="379" t="e">
        <f>IF(#REF!&lt;&gt;"",#REF!-$I$199,"")</f>
        <v>#REF!</v>
      </c>
      <c r="J10852" s="379" t="e">
        <f>IF(I10852&lt;&gt;"",NETWORKDAYS($I$199,#REF!-1,$N$201:$N$224),"")</f>
        <v>#REF!</v>
      </c>
      <c r="K10852" s="391" t="e">
        <f>IF(I10852&lt;&gt;"",RIGHT(#REF!,LEN(#REF!)-FIND(" ",#REF!)),"")</f>
        <v>#REF!</v>
      </c>
    </row>
    <row r="10853" spans="1:11">
      <c r="A10853" s="417" t="s">
        <v>2155</v>
      </c>
      <c r="B10853" s="417" t="s">
        <v>14374</v>
      </c>
      <c r="C10853" s="417" t="s">
        <v>2281</v>
      </c>
      <c r="D10853" s="417" t="s">
        <v>14375</v>
      </c>
      <c r="E10853" s="391">
        <v>1.25</v>
      </c>
      <c r="F10853" s="418">
        <v>44214</v>
      </c>
      <c r="G10853" s="417" t="s">
        <v>2283</v>
      </c>
      <c r="I10853" s="379" t="e">
        <f>IF(#REF!&lt;&gt;"",#REF!-$I$199,"")</f>
        <v>#REF!</v>
      </c>
      <c r="J10853" s="379" t="e">
        <f>IF(I10853&lt;&gt;"",NETWORKDAYS($I$199,#REF!-1,$N$201:$N$224),"")</f>
        <v>#REF!</v>
      </c>
      <c r="K10853" s="391" t="e">
        <f>IF(I10853&lt;&gt;"",RIGHT(#REF!,LEN(#REF!)-FIND(" ",#REF!)),"")</f>
        <v>#REF!</v>
      </c>
    </row>
    <row r="10854" spans="1:11">
      <c r="A10854" s="417" t="s">
        <v>2155</v>
      </c>
      <c r="B10854" s="417" t="s">
        <v>8911</v>
      </c>
      <c r="C10854" s="417" t="s">
        <v>2281</v>
      </c>
      <c r="D10854" s="417" t="s">
        <v>14376</v>
      </c>
      <c r="E10854" s="391">
        <v>0.62</v>
      </c>
      <c r="F10854" s="418">
        <v>44214</v>
      </c>
      <c r="G10854" s="417" t="s">
        <v>2283</v>
      </c>
      <c r="I10854" s="379" t="e">
        <f>IF(#REF!&lt;&gt;"",#REF!-$I$199,"")</f>
        <v>#REF!</v>
      </c>
      <c r="J10854" s="379" t="e">
        <f>IF(I10854&lt;&gt;"",NETWORKDAYS($I$199,#REF!-1,$N$201:$N$224),"")</f>
        <v>#REF!</v>
      </c>
      <c r="K10854" s="391" t="e">
        <f>IF(I10854&lt;&gt;"",RIGHT(#REF!,LEN(#REF!)-FIND(" ",#REF!)),"")</f>
        <v>#REF!</v>
      </c>
    </row>
    <row r="10855" spans="1:11">
      <c r="A10855" s="417" t="s">
        <v>2155</v>
      </c>
      <c r="B10855" s="417" t="s">
        <v>14377</v>
      </c>
      <c r="C10855" s="417" t="s">
        <v>2281</v>
      </c>
      <c r="D10855" s="417" t="s">
        <v>14378</v>
      </c>
      <c r="E10855" s="391">
        <v>0.72</v>
      </c>
      <c r="F10855" s="418">
        <v>44214</v>
      </c>
      <c r="G10855" s="417" t="s">
        <v>2283</v>
      </c>
      <c r="I10855" s="379" t="e">
        <f>IF(#REF!&lt;&gt;"",#REF!-$I$199,"")</f>
        <v>#REF!</v>
      </c>
      <c r="J10855" s="379" t="e">
        <f>IF(I10855&lt;&gt;"",NETWORKDAYS($I$199,#REF!-1,$N$201:$N$224),"")</f>
        <v>#REF!</v>
      </c>
      <c r="K10855" s="391" t="e">
        <f>IF(I10855&lt;&gt;"",RIGHT(#REF!,LEN(#REF!)-FIND(" ",#REF!)),"")</f>
        <v>#REF!</v>
      </c>
    </row>
    <row r="10856" spans="1:11">
      <c r="A10856" s="417" t="s">
        <v>2155</v>
      </c>
      <c r="B10856" s="417" t="s">
        <v>14379</v>
      </c>
      <c r="C10856" s="417" t="s">
        <v>2281</v>
      </c>
      <c r="D10856" s="417" t="s">
        <v>14380</v>
      </c>
      <c r="E10856" s="391">
        <v>0.39</v>
      </c>
      <c r="F10856" s="418">
        <v>44214</v>
      </c>
      <c r="G10856" s="417" t="s">
        <v>2283</v>
      </c>
      <c r="I10856" s="379" t="e">
        <f>IF(#REF!&lt;&gt;"",#REF!-$I$199,"")</f>
        <v>#REF!</v>
      </c>
      <c r="J10856" s="379" t="e">
        <f>IF(I10856&lt;&gt;"",NETWORKDAYS($I$199,#REF!-1,$N$201:$N$224),"")</f>
        <v>#REF!</v>
      </c>
      <c r="K10856" s="391" t="e">
        <f>IF(I10856&lt;&gt;"",RIGHT(#REF!,LEN(#REF!)-FIND(" ",#REF!)),"")</f>
        <v>#REF!</v>
      </c>
    </row>
    <row r="10857" spans="1:11">
      <c r="A10857" s="417" t="s">
        <v>2155</v>
      </c>
      <c r="B10857" s="417" t="s">
        <v>14381</v>
      </c>
      <c r="C10857" s="417" t="s">
        <v>2281</v>
      </c>
      <c r="D10857" s="417" t="s">
        <v>14382</v>
      </c>
      <c r="E10857" s="391">
        <v>0.18</v>
      </c>
      <c r="F10857" s="418">
        <v>44214</v>
      </c>
      <c r="G10857" s="417" t="s">
        <v>2283</v>
      </c>
      <c r="I10857" s="379" t="e">
        <f>IF(#REF!&lt;&gt;"",#REF!-$I$199,"")</f>
        <v>#REF!</v>
      </c>
      <c r="J10857" s="379" t="e">
        <f>IF(I10857&lt;&gt;"",NETWORKDAYS($I$199,#REF!-1,$N$201:$N$224),"")</f>
        <v>#REF!</v>
      </c>
      <c r="K10857" s="391" t="e">
        <f>IF(I10857&lt;&gt;"",RIGHT(#REF!,LEN(#REF!)-FIND(" ",#REF!)),"")</f>
        <v>#REF!</v>
      </c>
    </row>
    <row r="10858" spans="1:11">
      <c r="A10858" s="417" t="s">
        <v>2155</v>
      </c>
      <c r="B10858" s="417" t="s">
        <v>14383</v>
      </c>
      <c r="C10858" s="417" t="s">
        <v>2281</v>
      </c>
      <c r="D10858" s="417" t="s">
        <v>5089</v>
      </c>
      <c r="E10858" s="391">
        <v>0.14000000000000001</v>
      </c>
      <c r="F10858" s="418">
        <v>44214</v>
      </c>
      <c r="G10858" s="417" t="s">
        <v>2283</v>
      </c>
      <c r="I10858" s="379" t="e">
        <f>IF(#REF!&lt;&gt;"",#REF!-$I$199,"")</f>
        <v>#REF!</v>
      </c>
      <c r="J10858" s="379" t="e">
        <f>IF(I10858&lt;&gt;"",NETWORKDAYS($I$199,#REF!-1,$N$201:$N$224),"")</f>
        <v>#REF!</v>
      </c>
      <c r="K10858" s="391" t="e">
        <f>IF(I10858&lt;&gt;"",RIGHT(#REF!,LEN(#REF!)-FIND(" ",#REF!)),"")</f>
        <v>#REF!</v>
      </c>
    </row>
    <row r="10859" spans="1:11">
      <c r="A10859" s="417" t="s">
        <v>2155</v>
      </c>
      <c r="B10859" s="417" t="s">
        <v>14384</v>
      </c>
      <c r="C10859" s="417" t="s">
        <v>2281</v>
      </c>
      <c r="D10859" s="417" t="s">
        <v>14385</v>
      </c>
      <c r="E10859" s="391">
        <v>0.01</v>
      </c>
      <c r="F10859" s="418">
        <v>44214</v>
      </c>
      <c r="G10859" s="417" t="s">
        <v>2283</v>
      </c>
      <c r="I10859" s="379" t="e">
        <f>IF(#REF!&lt;&gt;"",#REF!-$I$199,"")</f>
        <v>#REF!</v>
      </c>
      <c r="J10859" s="379" t="e">
        <f>IF(I10859&lt;&gt;"",NETWORKDAYS($I$199,#REF!-1,$N$201:$N$224),"")</f>
        <v>#REF!</v>
      </c>
      <c r="K10859" s="391" t="e">
        <f>IF(I10859&lt;&gt;"",RIGHT(#REF!,LEN(#REF!)-FIND(" ",#REF!)),"")</f>
        <v>#REF!</v>
      </c>
    </row>
    <row r="10860" spans="1:11">
      <c r="A10860" s="417" t="s">
        <v>2155</v>
      </c>
      <c r="B10860" s="417" t="s">
        <v>14386</v>
      </c>
      <c r="C10860" s="417" t="s">
        <v>2281</v>
      </c>
      <c r="D10860" s="417" t="s">
        <v>2596</v>
      </c>
      <c r="E10860" s="391">
        <v>0.01</v>
      </c>
      <c r="F10860" s="418">
        <v>44214</v>
      </c>
      <c r="G10860" s="417" t="s">
        <v>2283</v>
      </c>
      <c r="I10860" s="379" t="e">
        <f>IF(#REF!&lt;&gt;"",#REF!-$I$199,"")</f>
        <v>#REF!</v>
      </c>
      <c r="J10860" s="379" t="e">
        <f>IF(I10860&lt;&gt;"",NETWORKDAYS($I$199,#REF!-1,$N$201:$N$224),"")</f>
        <v>#REF!</v>
      </c>
      <c r="K10860" s="391" t="e">
        <f>IF(I10860&lt;&gt;"",RIGHT(#REF!,LEN(#REF!)-FIND(" ",#REF!)),"")</f>
        <v>#REF!</v>
      </c>
    </row>
    <row r="10861" spans="1:11">
      <c r="A10861" s="417" t="s">
        <v>2155</v>
      </c>
      <c r="B10861" s="417" t="s">
        <v>17557</v>
      </c>
      <c r="C10861" s="417" t="s">
        <v>2281</v>
      </c>
      <c r="D10861" s="417" t="s">
        <v>17558</v>
      </c>
      <c r="E10861" s="391">
        <v>5.15</v>
      </c>
      <c r="F10861" s="418">
        <v>44249</v>
      </c>
      <c r="G10861" s="417" t="s">
        <v>2283</v>
      </c>
      <c r="I10861" s="379" t="e">
        <f>IF(#REF!&lt;&gt;"",#REF!-$I$199,"")</f>
        <v>#REF!</v>
      </c>
      <c r="J10861" s="379" t="e">
        <f>IF(I10861&lt;&gt;"",NETWORKDAYS($I$199,#REF!-1,$N$201:$N$224),"")</f>
        <v>#REF!</v>
      </c>
      <c r="K10861" s="391" t="e">
        <f>IF(I10861&lt;&gt;"",RIGHT(#REF!,LEN(#REF!)-FIND(" ",#REF!)),"")</f>
        <v>#REF!</v>
      </c>
    </row>
    <row r="10862" spans="1:11">
      <c r="A10862" s="417" t="s">
        <v>2155</v>
      </c>
      <c r="B10862" s="417" t="s">
        <v>17559</v>
      </c>
      <c r="C10862" s="417" t="s">
        <v>2281</v>
      </c>
      <c r="D10862" s="417" t="s">
        <v>14369</v>
      </c>
      <c r="E10862" s="391">
        <v>3.65</v>
      </c>
      <c r="F10862" s="418">
        <v>44249</v>
      </c>
      <c r="G10862" s="417" t="s">
        <v>2283</v>
      </c>
      <c r="I10862" s="379" t="e">
        <f>IF(#REF!&lt;&gt;"",#REF!-$I$199,"")</f>
        <v>#REF!</v>
      </c>
      <c r="J10862" s="379" t="e">
        <f>IF(I10862&lt;&gt;"",NETWORKDAYS($I$199,#REF!-1,$N$201:$N$224),"")</f>
        <v>#REF!</v>
      </c>
      <c r="K10862" s="391" t="e">
        <f>IF(I10862&lt;&gt;"",RIGHT(#REF!,LEN(#REF!)-FIND(" ",#REF!)),"")</f>
        <v>#REF!</v>
      </c>
    </row>
    <row r="10863" spans="1:11">
      <c r="A10863" s="417" t="s">
        <v>2155</v>
      </c>
      <c r="B10863" s="417" t="s">
        <v>18795</v>
      </c>
      <c r="C10863" s="417" t="s">
        <v>2281</v>
      </c>
      <c r="D10863" s="417" t="s">
        <v>14373</v>
      </c>
      <c r="E10863" s="391">
        <v>1.96</v>
      </c>
      <c r="F10863" s="418">
        <v>44249</v>
      </c>
      <c r="G10863" s="417" t="s">
        <v>2283</v>
      </c>
      <c r="I10863" s="379" t="e">
        <f>IF(#REF!&lt;&gt;"",#REF!-$I$199,"")</f>
        <v>#REF!</v>
      </c>
      <c r="J10863" s="379" t="e">
        <f>IF(I10863&lt;&gt;"",NETWORKDAYS($I$199,#REF!-1,$N$201:$N$224),"")</f>
        <v>#REF!</v>
      </c>
      <c r="K10863" s="391" t="e">
        <f>IF(I10863&lt;&gt;"",RIGHT(#REF!,LEN(#REF!)-FIND(" ",#REF!)),"")</f>
        <v>#REF!</v>
      </c>
    </row>
    <row r="10864" spans="1:11">
      <c r="A10864" s="417" t="s">
        <v>2155</v>
      </c>
      <c r="B10864" s="417" t="s">
        <v>18796</v>
      </c>
      <c r="C10864" s="417" t="s">
        <v>2281</v>
      </c>
      <c r="D10864" s="417" t="s">
        <v>14375</v>
      </c>
      <c r="E10864" s="391">
        <v>1.66</v>
      </c>
      <c r="F10864" s="418">
        <v>44249</v>
      </c>
      <c r="G10864" s="417" t="s">
        <v>2283</v>
      </c>
      <c r="I10864" s="379" t="e">
        <f>IF(#REF!&lt;&gt;"",#REF!-$I$199,"")</f>
        <v>#REF!</v>
      </c>
      <c r="J10864" s="379" t="e">
        <f>IF(I10864&lt;&gt;"",NETWORKDAYS($I$199,#REF!-1,$N$201:$N$224),"")</f>
        <v>#REF!</v>
      </c>
      <c r="K10864" s="391" t="e">
        <f>IF(I10864&lt;&gt;"",RIGHT(#REF!,LEN(#REF!)-FIND(" ",#REF!)),"")</f>
        <v>#REF!</v>
      </c>
    </row>
    <row r="10865" spans="1:11">
      <c r="A10865" s="417" t="s">
        <v>2155</v>
      </c>
      <c r="B10865" s="417" t="s">
        <v>14387</v>
      </c>
      <c r="C10865" s="417" t="s">
        <v>2281</v>
      </c>
      <c r="D10865" s="417" t="s">
        <v>14378</v>
      </c>
      <c r="E10865" s="391">
        <v>1.1000000000000001</v>
      </c>
      <c r="F10865" s="418">
        <v>44249</v>
      </c>
      <c r="G10865" s="417" t="s">
        <v>2283</v>
      </c>
      <c r="I10865" s="379" t="e">
        <f>IF(#REF!&lt;&gt;"",#REF!-$I$199,"")</f>
        <v>#REF!</v>
      </c>
      <c r="J10865" s="379" t="e">
        <f>IF(I10865&lt;&gt;"",NETWORKDAYS($I$199,#REF!-1,$N$201:$N$224),"")</f>
        <v>#REF!</v>
      </c>
      <c r="K10865" s="391" t="e">
        <f>IF(I10865&lt;&gt;"",RIGHT(#REF!,LEN(#REF!)-FIND(" ",#REF!)),"")</f>
        <v>#REF!</v>
      </c>
    </row>
    <row r="10866" spans="1:11">
      <c r="A10866" s="417" t="s">
        <v>2155</v>
      </c>
      <c r="B10866" s="417" t="s">
        <v>18797</v>
      </c>
      <c r="C10866" s="417" t="s">
        <v>2281</v>
      </c>
      <c r="D10866" s="417" t="s">
        <v>14406</v>
      </c>
      <c r="E10866" s="391">
        <v>1.18</v>
      </c>
      <c r="F10866" s="418">
        <v>44249</v>
      </c>
      <c r="G10866" s="417" t="s">
        <v>2283</v>
      </c>
      <c r="I10866" s="379" t="e">
        <f>IF(#REF!&lt;&gt;"",#REF!-$I$199,"")</f>
        <v>#REF!</v>
      </c>
      <c r="J10866" s="379" t="e">
        <f>IF(I10866&lt;&gt;"",NETWORKDAYS($I$199,#REF!-1,$N$201:$N$224),"")</f>
        <v>#REF!</v>
      </c>
      <c r="K10866" s="391" t="e">
        <f>IF(I10866&lt;&gt;"",RIGHT(#REF!,LEN(#REF!)-FIND(" ",#REF!)),"")</f>
        <v>#REF!</v>
      </c>
    </row>
    <row r="10867" spans="1:11">
      <c r="A10867" s="417" t="s">
        <v>2155</v>
      </c>
      <c r="B10867" s="417" t="s">
        <v>17560</v>
      </c>
      <c r="C10867" s="417" t="s">
        <v>2281</v>
      </c>
      <c r="D10867" s="417" t="s">
        <v>14380</v>
      </c>
      <c r="E10867" s="391">
        <v>0.72</v>
      </c>
      <c r="F10867" s="418">
        <v>44249</v>
      </c>
      <c r="G10867" s="417" t="s">
        <v>2283</v>
      </c>
      <c r="I10867" s="379" t="e">
        <f>IF(#REF!&lt;&gt;"",#REF!-$I$199,"")</f>
        <v>#REF!</v>
      </c>
      <c r="J10867" s="379" t="e">
        <f>IF(I10867&lt;&gt;"",NETWORKDAYS($I$199,#REF!-1,$N$201:$N$224),"")</f>
        <v>#REF!</v>
      </c>
      <c r="K10867" s="391" t="e">
        <f>IF(I10867&lt;&gt;"",RIGHT(#REF!,LEN(#REF!)-FIND(" ",#REF!)),"")</f>
        <v>#REF!</v>
      </c>
    </row>
    <row r="10868" spans="1:11">
      <c r="A10868" s="417" t="s">
        <v>2155</v>
      </c>
      <c r="B10868" s="417" t="s">
        <v>14388</v>
      </c>
      <c r="C10868" s="417" t="s">
        <v>2281</v>
      </c>
      <c r="D10868" s="417" t="s">
        <v>14389</v>
      </c>
      <c r="E10868" s="391">
        <v>0.56999999999999995</v>
      </c>
      <c r="F10868" s="418">
        <v>44249</v>
      </c>
      <c r="G10868" s="417" t="s">
        <v>2283</v>
      </c>
      <c r="I10868" s="379" t="e">
        <f>IF(#REF!&lt;&gt;"",#REF!-$I$199,"")</f>
        <v>#REF!</v>
      </c>
      <c r="J10868" s="379" t="e">
        <f>IF(I10868&lt;&gt;"",NETWORKDAYS($I$199,#REF!-1,$N$201:$N$224),"")</f>
        <v>#REF!</v>
      </c>
      <c r="K10868" s="391" t="e">
        <f>IF(I10868&lt;&gt;"",RIGHT(#REF!,LEN(#REF!)-FIND(" ",#REF!)),"")</f>
        <v>#REF!</v>
      </c>
    </row>
    <row r="10869" spans="1:11">
      <c r="A10869" s="417" t="s">
        <v>2155</v>
      </c>
      <c r="B10869" s="417" t="s">
        <v>18061</v>
      </c>
      <c r="C10869" s="417" t="s">
        <v>2281</v>
      </c>
      <c r="D10869" s="417" t="s">
        <v>18062</v>
      </c>
      <c r="E10869" s="391">
        <v>0.46</v>
      </c>
      <c r="F10869" s="418">
        <v>44249</v>
      </c>
      <c r="G10869" s="417" t="s">
        <v>2283</v>
      </c>
      <c r="I10869" s="379" t="e">
        <f>IF(#REF!&lt;&gt;"",#REF!-$I$199,"")</f>
        <v>#REF!</v>
      </c>
      <c r="J10869" s="379" t="e">
        <f>IF(I10869&lt;&gt;"",NETWORKDAYS($I$199,#REF!-1,$N$201:$N$224),"")</f>
        <v>#REF!</v>
      </c>
      <c r="K10869" s="391" t="e">
        <f>IF(I10869&lt;&gt;"",RIGHT(#REF!,LEN(#REF!)-FIND(" ",#REF!)),"")</f>
        <v>#REF!</v>
      </c>
    </row>
    <row r="10870" spans="1:11">
      <c r="A10870" s="417" t="s">
        <v>2155</v>
      </c>
      <c r="B10870" s="417" t="s">
        <v>17561</v>
      </c>
      <c r="C10870" s="417" t="s">
        <v>2281</v>
      </c>
      <c r="D10870" s="417" t="s">
        <v>17562</v>
      </c>
      <c r="E10870" s="391">
        <v>0.2</v>
      </c>
      <c r="F10870" s="418">
        <v>44249</v>
      </c>
      <c r="G10870" s="417" t="s">
        <v>2283</v>
      </c>
      <c r="I10870" s="379" t="e">
        <f>IF(#REF!&lt;&gt;"",#REF!-$I$199,"")</f>
        <v>#REF!</v>
      </c>
      <c r="J10870" s="379" t="e">
        <f>IF(I10870&lt;&gt;"",NETWORKDAYS($I$199,#REF!-1,$N$201:$N$224),"")</f>
        <v>#REF!</v>
      </c>
      <c r="K10870" s="391" t="e">
        <f>IF(I10870&lt;&gt;"",RIGHT(#REF!,LEN(#REF!)-FIND(" ",#REF!)),"")</f>
        <v>#REF!</v>
      </c>
    </row>
    <row r="10871" spans="1:11">
      <c r="A10871" s="417" t="s">
        <v>2155</v>
      </c>
      <c r="B10871" s="417" t="s">
        <v>8912</v>
      </c>
      <c r="C10871" s="417" t="s">
        <v>2281</v>
      </c>
      <c r="D10871" s="417" t="s">
        <v>14390</v>
      </c>
      <c r="E10871" s="391">
        <v>0.66</v>
      </c>
      <c r="F10871" s="418">
        <v>44270</v>
      </c>
      <c r="G10871" s="417" t="s">
        <v>2286</v>
      </c>
      <c r="I10871" s="379" t="e">
        <f>IF(#REF!&lt;&gt;"",#REF!-$I$199,"")</f>
        <v>#REF!</v>
      </c>
      <c r="J10871" s="379" t="e">
        <f>IF(I10871&lt;&gt;"",NETWORKDAYS($I$199,#REF!-1,$N$201:$N$224),"")</f>
        <v>#REF!</v>
      </c>
      <c r="K10871" s="391" t="e">
        <f>IF(I10871&lt;&gt;"",RIGHT(#REF!,LEN(#REF!)-FIND(" ",#REF!)),"")</f>
        <v>#REF!</v>
      </c>
    </row>
    <row r="10872" spans="1:11">
      <c r="A10872" s="417" t="s">
        <v>2155</v>
      </c>
      <c r="B10872" s="417" t="s">
        <v>8913</v>
      </c>
      <c r="C10872" s="417" t="s">
        <v>2332</v>
      </c>
      <c r="D10872" s="417" t="s">
        <v>14391</v>
      </c>
      <c r="E10872" s="391">
        <v>0.1</v>
      </c>
      <c r="F10872" s="418">
        <v>44214</v>
      </c>
      <c r="G10872" s="417" t="s">
        <v>2286</v>
      </c>
      <c r="I10872" s="379" t="e">
        <f>IF(#REF!&lt;&gt;"",#REF!-$I$199,"")</f>
        <v>#REF!</v>
      </c>
      <c r="J10872" s="379" t="e">
        <f>IF(I10872&lt;&gt;"",NETWORKDAYS($I$199,#REF!-1,$N$201:$N$224),"")</f>
        <v>#REF!</v>
      </c>
      <c r="K10872" s="391" t="e">
        <f>IF(I10872&lt;&gt;"",RIGHT(#REF!,LEN(#REF!)-FIND(" ",#REF!)),"")</f>
        <v>#REF!</v>
      </c>
    </row>
    <row r="10873" spans="1:11">
      <c r="A10873" s="417" t="s">
        <v>2155</v>
      </c>
      <c r="B10873" s="417" t="s">
        <v>8914</v>
      </c>
      <c r="C10873" s="417" t="s">
        <v>2332</v>
      </c>
      <c r="D10873" s="417" t="s">
        <v>14392</v>
      </c>
      <c r="E10873" s="391">
        <v>0.02</v>
      </c>
      <c r="F10873" s="418">
        <v>44214</v>
      </c>
      <c r="G10873" s="417" t="s">
        <v>2286</v>
      </c>
      <c r="I10873" s="379" t="e">
        <f>IF(#REF!&lt;&gt;"",#REF!-$I$199,"")</f>
        <v>#REF!</v>
      </c>
      <c r="J10873" s="379" t="e">
        <f>IF(I10873&lt;&gt;"",NETWORKDAYS($I$199,#REF!-1,$N$201:$N$224),"")</f>
        <v>#REF!</v>
      </c>
      <c r="K10873" s="391" t="e">
        <f>IF(I10873&lt;&gt;"",RIGHT(#REF!,LEN(#REF!)-FIND(" ",#REF!)),"")</f>
        <v>#REF!</v>
      </c>
    </row>
    <row r="10874" spans="1:11">
      <c r="A10874" s="417" t="s">
        <v>2155</v>
      </c>
      <c r="B10874" s="417" t="s">
        <v>14393</v>
      </c>
      <c r="C10874" s="417" t="s">
        <v>2332</v>
      </c>
      <c r="D10874" s="417" t="s">
        <v>14367</v>
      </c>
      <c r="E10874" s="391">
        <v>0.23</v>
      </c>
      <c r="F10874" s="418">
        <v>44214</v>
      </c>
      <c r="G10874" s="417" t="s">
        <v>2286</v>
      </c>
      <c r="I10874" s="379" t="e">
        <f>IF(#REF!&lt;&gt;"",#REF!-$I$199,"")</f>
        <v>#REF!</v>
      </c>
      <c r="J10874" s="379" t="e">
        <f>IF(I10874&lt;&gt;"",NETWORKDAYS($I$199,#REF!-1,$N$201:$N$224),"")</f>
        <v>#REF!</v>
      </c>
      <c r="K10874" s="391" t="e">
        <f>IF(I10874&lt;&gt;"",RIGHT(#REF!,LEN(#REF!)-FIND(" ",#REF!)),"")</f>
        <v>#REF!</v>
      </c>
    </row>
    <row r="10875" spans="1:11">
      <c r="A10875" s="417" t="s">
        <v>2155</v>
      </c>
      <c r="B10875" s="417" t="s">
        <v>14394</v>
      </c>
      <c r="C10875" s="417" t="s">
        <v>2332</v>
      </c>
      <c r="D10875" s="417" t="s">
        <v>14369</v>
      </c>
      <c r="E10875" s="391">
        <v>0.37</v>
      </c>
      <c r="F10875" s="418">
        <v>44214</v>
      </c>
      <c r="G10875" s="417" t="s">
        <v>2286</v>
      </c>
      <c r="I10875" s="379" t="e">
        <f>IF(#REF!&lt;&gt;"",#REF!-$I$199,"")</f>
        <v>#REF!</v>
      </c>
      <c r="J10875" s="379" t="e">
        <f>IF(I10875&lt;&gt;"",NETWORKDAYS($I$199,#REF!-1,$N$201:$N$224),"")</f>
        <v>#REF!</v>
      </c>
      <c r="K10875" s="391" t="e">
        <f>IF(I10875&lt;&gt;"",RIGHT(#REF!,LEN(#REF!)-FIND(" ",#REF!)),"")</f>
        <v>#REF!</v>
      </c>
    </row>
    <row r="10876" spans="1:11">
      <c r="A10876" s="417" t="s">
        <v>2155</v>
      </c>
      <c r="B10876" s="417" t="s">
        <v>14395</v>
      </c>
      <c r="C10876" s="417" t="s">
        <v>2332</v>
      </c>
      <c r="D10876" s="417" t="s">
        <v>14371</v>
      </c>
      <c r="E10876" s="391">
        <v>0.03</v>
      </c>
      <c r="F10876" s="418">
        <v>44214</v>
      </c>
      <c r="G10876" s="417" t="s">
        <v>2286</v>
      </c>
      <c r="I10876" s="379" t="e">
        <f>IF(#REF!&lt;&gt;"",#REF!-$I$199,"")</f>
        <v>#REF!</v>
      </c>
      <c r="J10876" s="379" t="e">
        <f>IF(I10876&lt;&gt;"",NETWORKDAYS($I$199,#REF!-1,$N$201:$N$224),"")</f>
        <v>#REF!</v>
      </c>
      <c r="K10876" s="391" t="e">
        <f>IF(I10876&lt;&gt;"",RIGHT(#REF!,LEN(#REF!)-FIND(" ",#REF!)),"")</f>
        <v>#REF!</v>
      </c>
    </row>
    <row r="10877" spans="1:11">
      <c r="A10877" s="417" t="s">
        <v>2155</v>
      </c>
      <c r="B10877" s="417" t="s">
        <v>14396</v>
      </c>
      <c r="C10877" s="417" t="s">
        <v>2332</v>
      </c>
      <c r="D10877" s="417" t="s">
        <v>14375</v>
      </c>
      <c r="E10877" s="391">
        <v>0.22</v>
      </c>
      <c r="F10877" s="418">
        <v>44214</v>
      </c>
      <c r="G10877" s="417" t="s">
        <v>2286</v>
      </c>
      <c r="I10877" s="379" t="e">
        <f>IF(#REF!&lt;&gt;"",#REF!-$I$199,"")</f>
        <v>#REF!</v>
      </c>
      <c r="J10877" s="379" t="e">
        <f>IF(I10877&lt;&gt;"",NETWORKDAYS($I$199,#REF!-1,$N$201:$N$224),"")</f>
        <v>#REF!</v>
      </c>
      <c r="K10877" s="391" t="e">
        <f>IF(I10877&lt;&gt;"",RIGHT(#REF!,LEN(#REF!)-FIND(" ",#REF!)),"")</f>
        <v>#REF!</v>
      </c>
    </row>
    <row r="10878" spans="1:11">
      <c r="A10878" s="417" t="s">
        <v>2155</v>
      </c>
      <c r="B10878" s="417" t="s">
        <v>14397</v>
      </c>
      <c r="C10878" s="417" t="s">
        <v>2332</v>
      </c>
      <c r="D10878" s="417" t="s">
        <v>14376</v>
      </c>
      <c r="E10878" s="391">
        <v>0.3</v>
      </c>
      <c r="F10878" s="418">
        <v>44214</v>
      </c>
      <c r="G10878" s="417" t="s">
        <v>2286</v>
      </c>
      <c r="I10878" s="379" t="e">
        <f>IF(#REF!&lt;&gt;"",#REF!-$I$199,"")</f>
        <v>#REF!</v>
      </c>
      <c r="J10878" s="379" t="e">
        <f>IF(I10878&lt;&gt;"",NETWORKDAYS($I$199,#REF!-1,$N$201:$N$224),"")</f>
        <v>#REF!</v>
      </c>
      <c r="K10878" s="391" t="e">
        <f>IF(I10878&lt;&gt;"",RIGHT(#REF!,LEN(#REF!)-FIND(" ",#REF!)),"")</f>
        <v>#REF!</v>
      </c>
    </row>
    <row r="10879" spans="1:11">
      <c r="A10879" s="417" t="s">
        <v>2155</v>
      </c>
      <c r="B10879" s="417" t="s">
        <v>14398</v>
      </c>
      <c r="C10879" s="417" t="s">
        <v>2332</v>
      </c>
      <c r="D10879" s="417" t="s">
        <v>14378</v>
      </c>
      <c r="E10879" s="391">
        <v>0.74</v>
      </c>
      <c r="F10879" s="418">
        <v>44214</v>
      </c>
      <c r="G10879" s="417" t="s">
        <v>2286</v>
      </c>
      <c r="I10879" s="379" t="e">
        <f>IF(#REF!&lt;&gt;"",#REF!-$I$199,"")</f>
        <v>#REF!</v>
      </c>
      <c r="J10879" s="379" t="e">
        <f>IF(I10879&lt;&gt;"",NETWORKDAYS($I$199,#REF!-1,$N$201:$N$224),"")</f>
        <v>#REF!</v>
      </c>
      <c r="K10879" s="391" t="e">
        <f>IF(I10879&lt;&gt;"",RIGHT(#REF!,LEN(#REF!)-FIND(" ",#REF!)),"")</f>
        <v>#REF!</v>
      </c>
    </row>
    <row r="10880" spans="1:11">
      <c r="A10880" s="417" t="s">
        <v>2155</v>
      </c>
      <c r="B10880" s="417" t="s">
        <v>14399</v>
      </c>
      <c r="C10880" s="417" t="s">
        <v>2332</v>
      </c>
      <c r="D10880" s="417" t="s">
        <v>14380</v>
      </c>
      <c r="E10880" s="391">
        <v>0.82</v>
      </c>
      <c r="F10880" s="418">
        <v>44214</v>
      </c>
      <c r="G10880" s="417" t="s">
        <v>2286</v>
      </c>
      <c r="I10880" s="379" t="e">
        <f>IF(#REF!&lt;&gt;"",#REF!-$I$199,"")</f>
        <v>#REF!</v>
      </c>
      <c r="J10880" s="379" t="e">
        <f>IF(I10880&lt;&gt;"",NETWORKDAYS($I$199,#REF!-1,$N$201:$N$224),"")</f>
        <v>#REF!</v>
      </c>
      <c r="K10880" s="391" t="e">
        <f>IF(I10880&lt;&gt;"",RIGHT(#REF!,LEN(#REF!)-FIND(" ",#REF!)),"")</f>
        <v>#REF!</v>
      </c>
    </row>
    <row r="10881" spans="1:11">
      <c r="A10881" s="417" t="s">
        <v>2155</v>
      </c>
      <c r="B10881" s="417" t="s">
        <v>14400</v>
      </c>
      <c r="C10881" s="417" t="s">
        <v>2332</v>
      </c>
      <c r="D10881" s="417" t="s">
        <v>14367</v>
      </c>
      <c r="E10881" s="391">
        <v>0.35</v>
      </c>
      <c r="F10881" s="418">
        <v>44249</v>
      </c>
      <c r="G10881" s="417" t="s">
        <v>2286</v>
      </c>
      <c r="I10881" s="379" t="e">
        <f>IF(#REF!&lt;&gt;"",#REF!-$I$199,"")</f>
        <v>#REF!</v>
      </c>
      <c r="J10881" s="379" t="e">
        <f>IF(I10881&lt;&gt;"",NETWORKDAYS($I$199,#REF!-1,$N$201:$N$224),"")</f>
        <v>#REF!</v>
      </c>
      <c r="K10881" s="391" t="e">
        <f>IF(I10881&lt;&gt;"",RIGHT(#REF!,LEN(#REF!)-FIND(" ",#REF!)),"")</f>
        <v>#REF!</v>
      </c>
    </row>
    <row r="10882" spans="1:11">
      <c r="A10882" s="417" t="s">
        <v>2155</v>
      </c>
      <c r="B10882" s="417" t="s">
        <v>14401</v>
      </c>
      <c r="C10882" s="417" t="s">
        <v>2332</v>
      </c>
      <c r="D10882" s="417" t="s">
        <v>14371</v>
      </c>
      <c r="E10882" s="391">
        <v>0.6</v>
      </c>
      <c r="F10882" s="418">
        <v>44249</v>
      </c>
      <c r="G10882" s="417" t="s">
        <v>2286</v>
      </c>
      <c r="I10882" s="379" t="e">
        <f>IF(#REF!&lt;&gt;"",#REF!-$I$199,"")</f>
        <v>#REF!</v>
      </c>
      <c r="J10882" s="379" t="e">
        <f>IF(I10882&lt;&gt;"",NETWORKDAYS($I$199,#REF!-1,$N$201:$N$224),"")</f>
        <v>#REF!</v>
      </c>
      <c r="K10882" s="391" t="e">
        <f>IF(I10882&lt;&gt;"",RIGHT(#REF!,LEN(#REF!)-FIND(" ",#REF!)),"")</f>
        <v>#REF!</v>
      </c>
    </row>
    <row r="10883" spans="1:11">
      <c r="A10883" s="417" t="s">
        <v>2155</v>
      </c>
      <c r="B10883" s="417" t="s">
        <v>14402</v>
      </c>
      <c r="C10883" s="417" t="s">
        <v>2332</v>
      </c>
      <c r="D10883" s="417" t="s">
        <v>14375</v>
      </c>
      <c r="E10883" s="391">
        <v>0.8</v>
      </c>
      <c r="F10883" s="418">
        <v>44249</v>
      </c>
      <c r="G10883" s="417" t="s">
        <v>2286</v>
      </c>
      <c r="I10883" s="379" t="e">
        <f>IF(#REF!&lt;&gt;"",#REF!-$I$199,"")</f>
        <v>#REF!</v>
      </c>
      <c r="J10883" s="379" t="e">
        <f>IF(I10883&lt;&gt;"",NETWORKDAYS($I$199,#REF!-1,$N$201:$N$224),"")</f>
        <v>#REF!</v>
      </c>
      <c r="K10883" s="391" t="e">
        <f>IF(I10883&lt;&gt;"",RIGHT(#REF!,LEN(#REF!)-FIND(" ",#REF!)),"")</f>
        <v>#REF!</v>
      </c>
    </row>
    <row r="10884" spans="1:11">
      <c r="A10884" s="417" t="s">
        <v>2155</v>
      </c>
      <c r="B10884" s="417" t="s">
        <v>14403</v>
      </c>
      <c r="C10884" s="417" t="s">
        <v>2332</v>
      </c>
      <c r="D10884" s="417" t="s">
        <v>14376</v>
      </c>
      <c r="E10884" s="391">
        <v>0.85</v>
      </c>
      <c r="F10884" s="418">
        <v>44249</v>
      </c>
      <c r="G10884" s="417" t="s">
        <v>2286</v>
      </c>
      <c r="I10884" s="379" t="e">
        <f>IF(#REF!&lt;&gt;"",#REF!-$I$199,"")</f>
        <v>#REF!</v>
      </c>
      <c r="J10884" s="379" t="e">
        <f>IF(I10884&lt;&gt;"",NETWORKDAYS($I$199,#REF!-1,$N$201:$N$224),"")</f>
        <v>#REF!</v>
      </c>
      <c r="K10884" s="391" t="e">
        <f>IF(I10884&lt;&gt;"",RIGHT(#REF!,LEN(#REF!)-FIND(" ",#REF!)),"")</f>
        <v>#REF!</v>
      </c>
    </row>
    <row r="10885" spans="1:11">
      <c r="A10885" s="417" t="s">
        <v>2155</v>
      </c>
      <c r="B10885" s="417" t="s">
        <v>14404</v>
      </c>
      <c r="C10885" s="417" t="s">
        <v>2332</v>
      </c>
      <c r="D10885" s="417" t="s">
        <v>14378</v>
      </c>
      <c r="E10885" s="391">
        <v>1.04</v>
      </c>
      <c r="F10885" s="418">
        <v>44249</v>
      </c>
      <c r="G10885" s="417" t="s">
        <v>2286</v>
      </c>
      <c r="I10885" s="379" t="e">
        <f>IF(#REF!&lt;&gt;"",#REF!-$I$199,"")</f>
        <v>#REF!</v>
      </c>
      <c r="J10885" s="379" t="e">
        <f>IF(I10885&lt;&gt;"",NETWORKDAYS($I$199,#REF!-1,$N$201:$N$224),"")</f>
        <v>#REF!</v>
      </c>
      <c r="K10885" s="391" t="e">
        <f>IF(I10885&lt;&gt;"",RIGHT(#REF!,LEN(#REF!)-FIND(" ",#REF!)),"")</f>
        <v>#REF!</v>
      </c>
    </row>
    <row r="10886" spans="1:11">
      <c r="A10886" s="417" t="s">
        <v>2155</v>
      </c>
      <c r="B10886" s="417" t="s">
        <v>14405</v>
      </c>
      <c r="C10886" s="417" t="s">
        <v>2332</v>
      </c>
      <c r="D10886" s="417" t="s">
        <v>14406</v>
      </c>
      <c r="E10886" s="391">
        <v>1.25</v>
      </c>
      <c r="F10886" s="418">
        <v>44249</v>
      </c>
      <c r="G10886" s="417" t="s">
        <v>2286</v>
      </c>
      <c r="I10886" s="379" t="e">
        <f>IF(#REF!&lt;&gt;"",#REF!-$I$199,"")</f>
        <v>#REF!</v>
      </c>
      <c r="J10886" s="379" t="e">
        <f>IF(I10886&lt;&gt;"",NETWORKDAYS($I$199,#REF!-1,$N$201:$N$224),"")</f>
        <v>#REF!</v>
      </c>
      <c r="K10886" s="391" t="e">
        <f>IF(I10886&lt;&gt;"",RIGHT(#REF!,LEN(#REF!)-FIND(" ",#REF!)),"")</f>
        <v>#REF!</v>
      </c>
    </row>
    <row r="10887" spans="1:11">
      <c r="A10887" s="417" t="s">
        <v>2155</v>
      </c>
      <c r="B10887" s="417" t="s">
        <v>14407</v>
      </c>
      <c r="C10887" s="417" t="s">
        <v>2332</v>
      </c>
      <c r="D10887" s="417" t="s">
        <v>14380</v>
      </c>
      <c r="E10887" s="391">
        <v>1.99</v>
      </c>
      <c r="F10887" s="418">
        <v>44249</v>
      </c>
      <c r="G10887" s="417" t="s">
        <v>2286</v>
      </c>
      <c r="I10887" s="379" t="e">
        <f>IF(#REF!&lt;&gt;"",#REF!-$I$199,"")</f>
        <v>#REF!</v>
      </c>
      <c r="J10887" s="379" t="e">
        <f>IF(I10887&lt;&gt;"",NETWORKDAYS($I$199,#REF!-1,$N$201:$N$224),"")</f>
        <v>#REF!</v>
      </c>
      <c r="K10887" s="391" t="e">
        <f>IF(I10887&lt;&gt;"",RIGHT(#REF!,LEN(#REF!)-FIND(" ",#REF!)),"")</f>
        <v>#REF!</v>
      </c>
    </row>
    <row r="10888" spans="1:11">
      <c r="A10888" s="417" t="s">
        <v>2155</v>
      </c>
      <c r="B10888" s="417" t="s">
        <v>8915</v>
      </c>
      <c r="C10888" s="417" t="s">
        <v>2332</v>
      </c>
      <c r="D10888" s="417" t="s">
        <v>14390</v>
      </c>
      <c r="E10888" s="391">
        <v>8.9600000000000009</v>
      </c>
      <c r="F10888" s="418">
        <v>44270</v>
      </c>
      <c r="G10888" s="417" t="s">
        <v>2286</v>
      </c>
      <c r="I10888" s="379" t="e">
        <f>IF(#REF!&lt;&gt;"",#REF!-$I$199,"")</f>
        <v>#REF!</v>
      </c>
      <c r="J10888" s="379" t="e">
        <f>IF(I10888&lt;&gt;"",NETWORKDAYS($I$199,#REF!-1,$N$201:$N$224),"")</f>
        <v>#REF!</v>
      </c>
      <c r="K10888" s="391" t="e">
        <f>IF(I10888&lt;&gt;"",RIGHT(#REF!,LEN(#REF!)-FIND(" ",#REF!)),"")</f>
        <v>#REF!</v>
      </c>
    </row>
    <row r="10889" spans="1:11">
      <c r="A10889" s="417" t="s">
        <v>2155</v>
      </c>
      <c r="B10889" s="417" t="s">
        <v>5788</v>
      </c>
      <c r="C10889" s="417" t="s">
        <v>2281</v>
      </c>
      <c r="D10889" s="417" t="s">
        <v>5473</v>
      </c>
      <c r="E10889" s="391">
        <v>4.0999999999999996</v>
      </c>
      <c r="F10889" s="418">
        <v>44214</v>
      </c>
      <c r="G10889" s="417" t="s">
        <v>2283</v>
      </c>
      <c r="I10889" s="379" t="e">
        <f>IF(#REF!&lt;&gt;"",#REF!-$I$199,"")</f>
        <v>#REF!</v>
      </c>
      <c r="J10889" s="379" t="e">
        <f>IF(I10889&lt;&gt;"",NETWORKDAYS($I$199,#REF!-1,$N$201:$N$224),"")</f>
        <v>#REF!</v>
      </c>
      <c r="K10889" s="391" t="e">
        <f>IF(I10889&lt;&gt;"",RIGHT(#REF!,LEN(#REF!)-FIND(" ",#REF!)),"")</f>
        <v>#REF!</v>
      </c>
    </row>
    <row r="10890" spans="1:11">
      <c r="A10890" s="417" t="s">
        <v>2155</v>
      </c>
      <c r="B10890" s="417" t="s">
        <v>5789</v>
      </c>
      <c r="C10890" s="417" t="s">
        <v>2281</v>
      </c>
      <c r="D10890" s="417" t="s">
        <v>5453</v>
      </c>
      <c r="E10890" s="391">
        <v>2</v>
      </c>
      <c r="F10890" s="418">
        <v>44214</v>
      </c>
      <c r="G10890" s="417" t="s">
        <v>2286</v>
      </c>
      <c r="I10890" s="379" t="e">
        <f>IF(#REF!&lt;&gt;"",#REF!-$I$199,"")</f>
        <v>#REF!</v>
      </c>
      <c r="J10890" s="379" t="e">
        <f>IF(I10890&lt;&gt;"",NETWORKDAYS($I$199,#REF!-1,$N$201:$N$224),"")</f>
        <v>#REF!</v>
      </c>
      <c r="K10890" s="391" t="e">
        <f>IF(I10890&lt;&gt;"",RIGHT(#REF!,LEN(#REF!)-FIND(" ",#REF!)),"")</f>
        <v>#REF!</v>
      </c>
    </row>
    <row r="10891" spans="1:11">
      <c r="A10891" s="417" t="s">
        <v>2155</v>
      </c>
      <c r="B10891" s="417" t="s">
        <v>17563</v>
      </c>
      <c r="C10891" s="417" t="s">
        <v>2281</v>
      </c>
      <c r="D10891" s="417" t="s">
        <v>9742</v>
      </c>
      <c r="E10891" s="391">
        <v>1.8</v>
      </c>
      <c r="F10891" s="418">
        <v>44214</v>
      </c>
      <c r="G10891" s="417" t="s">
        <v>2283</v>
      </c>
      <c r="I10891" s="379" t="e">
        <f>IF(#REF!&lt;&gt;"",#REF!-$I$199,"")</f>
        <v>#REF!</v>
      </c>
      <c r="J10891" s="379" t="e">
        <f>IF(I10891&lt;&gt;"",NETWORKDAYS($I$199,#REF!-1,$N$201:$N$224),"")</f>
        <v>#REF!</v>
      </c>
      <c r="K10891" s="391" t="e">
        <f>IF(I10891&lt;&gt;"",RIGHT(#REF!,LEN(#REF!)-FIND(" ",#REF!)),"")</f>
        <v>#REF!</v>
      </c>
    </row>
    <row r="10892" spans="1:11">
      <c r="A10892" s="417" t="s">
        <v>2155</v>
      </c>
      <c r="B10892" s="417" t="s">
        <v>18798</v>
      </c>
      <c r="C10892" s="417" t="s">
        <v>2281</v>
      </c>
      <c r="D10892" s="417" t="s">
        <v>5446</v>
      </c>
      <c r="E10892" s="391">
        <v>0.9</v>
      </c>
      <c r="F10892" s="418">
        <v>44214</v>
      </c>
      <c r="G10892" s="417" t="s">
        <v>2283</v>
      </c>
      <c r="I10892" s="379" t="e">
        <f>IF(#REF!&lt;&gt;"",#REF!-$I$199,"")</f>
        <v>#REF!</v>
      </c>
      <c r="J10892" s="379" t="e">
        <f>IF(I10892&lt;&gt;"",NETWORKDAYS($I$199,#REF!-1,$N$201:$N$224),"")</f>
        <v>#REF!</v>
      </c>
      <c r="K10892" s="391" t="e">
        <f>IF(I10892&lt;&gt;"",RIGHT(#REF!,LEN(#REF!)-FIND(" ",#REF!)),"")</f>
        <v>#REF!</v>
      </c>
    </row>
    <row r="10893" spans="1:11">
      <c r="A10893" s="417" t="s">
        <v>2155</v>
      </c>
      <c r="B10893" s="417" t="s">
        <v>18063</v>
      </c>
      <c r="C10893" s="417" t="s">
        <v>2281</v>
      </c>
      <c r="D10893" s="417" t="s">
        <v>3034</v>
      </c>
      <c r="E10893" s="391">
        <v>1.01</v>
      </c>
      <c r="F10893" s="418">
        <v>44249</v>
      </c>
      <c r="G10893" s="417" t="s">
        <v>2283</v>
      </c>
      <c r="I10893" s="379" t="e">
        <f>IF(#REF!&lt;&gt;"",#REF!-$I$199,"")</f>
        <v>#REF!</v>
      </c>
      <c r="J10893" s="379" t="e">
        <f>IF(I10893&lt;&gt;"",NETWORKDAYS($I$199,#REF!-1,$N$201:$N$224),"")</f>
        <v>#REF!</v>
      </c>
      <c r="K10893" s="391" t="e">
        <f>IF(I10893&lt;&gt;"",RIGHT(#REF!,LEN(#REF!)-FIND(" ",#REF!)),"")</f>
        <v>#REF!</v>
      </c>
    </row>
    <row r="10894" spans="1:11">
      <c r="A10894" s="417" t="s">
        <v>2155</v>
      </c>
      <c r="B10894" s="417" t="s">
        <v>5790</v>
      </c>
      <c r="C10894" s="417" t="s">
        <v>2281</v>
      </c>
      <c r="D10894" s="417" t="s">
        <v>4945</v>
      </c>
      <c r="E10894" s="391">
        <v>0.6</v>
      </c>
      <c r="F10894" s="418">
        <v>44337</v>
      </c>
      <c r="G10894" s="417" t="s">
        <v>2286</v>
      </c>
      <c r="I10894" s="379" t="e">
        <f>IF(#REF!&lt;&gt;"",#REF!-$I$199,"")</f>
        <v>#REF!</v>
      </c>
      <c r="J10894" s="379" t="e">
        <f>IF(I10894&lt;&gt;"",NETWORKDAYS($I$199,#REF!-1,$N$201:$N$224),"")</f>
        <v>#REF!</v>
      </c>
      <c r="K10894" s="391" t="e">
        <f>IF(I10894&lt;&gt;"",RIGHT(#REF!,LEN(#REF!)-FIND(" ",#REF!)),"")</f>
        <v>#REF!</v>
      </c>
    </row>
    <row r="10895" spans="1:11">
      <c r="A10895" s="417" t="s">
        <v>2155</v>
      </c>
      <c r="B10895" s="417" t="s">
        <v>5791</v>
      </c>
      <c r="C10895" s="417" t="s">
        <v>2332</v>
      </c>
      <c r="D10895" s="417" t="s">
        <v>5841</v>
      </c>
      <c r="E10895" s="391">
        <v>2.1</v>
      </c>
      <c r="F10895" s="418">
        <v>44214</v>
      </c>
      <c r="G10895" s="417" t="s">
        <v>2286</v>
      </c>
      <c r="I10895" s="379" t="e">
        <f>IF(#REF!&lt;&gt;"",#REF!-$I$199,"")</f>
        <v>#REF!</v>
      </c>
      <c r="J10895" s="379" t="e">
        <f>IF(I10895&lt;&gt;"",NETWORKDAYS($I$199,#REF!-1,$N$201:$N$224),"")</f>
        <v>#REF!</v>
      </c>
      <c r="K10895" s="391" t="e">
        <f>IF(I10895&lt;&gt;"",RIGHT(#REF!,LEN(#REF!)-FIND(" ",#REF!)),"")</f>
        <v>#REF!</v>
      </c>
    </row>
    <row r="10896" spans="1:11">
      <c r="A10896" s="417" t="s">
        <v>2155</v>
      </c>
      <c r="B10896" s="417" t="s">
        <v>14408</v>
      </c>
      <c r="C10896" s="417" t="s">
        <v>2332</v>
      </c>
      <c r="D10896" s="417" t="s">
        <v>8716</v>
      </c>
      <c r="E10896" s="391">
        <v>0.42</v>
      </c>
      <c r="F10896" s="418">
        <v>44214</v>
      </c>
      <c r="G10896" s="417" t="s">
        <v>2286</v>
      </c>
      <c r="I10896" s="379" t="e">
        <f>IF(#REF!&lt;&gt;"",#REF!-$I$199,"")</f>
        <v>#REF!</v>
      </c>
      <c r="J10896" s="379" t="e">
        <f>IF(I10896&lt;&gt;"",NETWORKDAYS($I$199,#REF!-1,$N$201:$N$224),"")</f>
        <v>#REF!</v>
      </c>
      <c r="K10896" s="391" t="e">
        <f>IF(I10896&lt;&gt;"",RIGHT(#REF!,LEN(#REF!)-FIND(" ",#REF!)),"")</f>
        <v>#REF!</v>
      </c>
    </row>
    <row r="10897" spans="1:11">
      <c r="A10897" s="417" t="s">
        <v>2155</v>
      </c>
      <c r="B10897" s="417" t="s">
        <v>5792</v>
      </c>
      <c r="C10897" s="417" t="s">
        <v>2332</v>
      </c>
      <c r="D10897" s="417" t="s">
        <v>4883</v>
      </c>
      <c r="E10897" s="391">
        <v>2.74</v>
      </c>
      <c r="F10897" s="418">
        <v>44337</v>
      </c>
      <c r="G10897" s="417" t="s">
        <v>2286</v>
      </c>
      <c r="I10897" s="379" t="e">
        <f>IF(#REF!&lt;&gt;"",#REF!-$I$199,"")</f>
        <v>#REF!</v>
      </c>
      <c r="J10897" s="379" t="e">
        <f>IF(I10897&lt;&gt;"",NETWORKDAYS($I$199,#REF!-1,$N$201:$N$224),"")</f>
        <v>#REF!</v>
      </c>
      <c r="K10897" s="391" t="e">
        <f>IF(I10897&lt;&gt;"",RIGHT(#REF!,LEN(#REF!)-FIND(" ",#REF!)),"")</f>
        <v>#REF!</v>
      </c>
    </row>
    <row r="10898" spans="1:11">
      <c r="A10898" s="417" t="s">
        <v>2155</v>
      </c>
      <c r="B10898" s="417" t="s">
        <v>5793</v>
      </c>
      <c r="C10898" s="417" t="s">
        <v>2332</v>
      </c>
      <c r="D10898" s="417" t="s">
        <v>4894</v>
      </c>
      <c r="E10898" s="391">
        <v>3.8</v>
      </c>
      <c r="F10898" s="418">
        <v>44337</v>
      </c>
      <c r="G10898" s="417" t="s">
        <v>2286</v>
      </c>
      <c r="I10898" s="379" t="e">
        <f>IF(#REF!&lt;&gt;"",#REF!-$I$199,"")</f>
        <v>#REF!</v>
      </c>
      <c r="J10898" s="379" t="e">
        <f>IF(I10898&lt;&gt;"",NETWORKDAYS($I$199,#REF!-1,$N$201:$N$224),"")</f>
        <v>#REF!</v>
      </c>
      <c r="K10898" s="391" t="e">
        <f>IF(I10898&lt;&gt;"",RIGHT(#REF!,LEN(#REF!)-FIND(" ",#REF!)),"")</f>
        <v>#REF!</v>
      </c>
    </row>
    <row r="10899" spans="1:11">
      <c r="A10899" s="417" t="s">
        <v>256</v>
      </c>
      <c r="B10899" s="417" t="s">
        <v>14409</v>
      </c>
      <c r="C10899" s="417" t="s">
        <v>2281</v>
      </c>
      <c r="D10899" s="417" t="s">
        <v>3498</v>
      </c>
      <c r="E10899" s="391">
        <v>0.5</v>
      </c>
      <c r="F10899" s="418">
        <v>44214</v>
      </c>
      <c r="G10899" s="417" t="s">
        <v>2283</v>
      </c>
      <c r="I10899" s="379" t="e">
        <f>IF(#REF!&lt;&gt;"",#REF!-$I$199,"")</f>
        <v>#REF!</v>
      </c>
      <c r="J10899" s="379" t="e">
        <f>IF(I10899&lt;&gt;"",NETWORKDAYS($I$199,#REF!-1,$N$201:$N$224),"")</f>
        <v>#REF!</v>
      </c>
      <c r="K10899" s="391" t="e">
        <f>IF(I10899&lt;&gt;"",RIGHT(#REF!,LEN(#REF!)-FIND(" ",#REF!)),"")</f>
        <v>#REF!</v>
      </c>
    </row>
    <row r="10900" spans="1:11">
      <c r="A10900" s="417" t="s">
        <v>2155</v>
      </c>
      <c r="B10900" s="417" t="s">
        <v>14410</v>
      </c>
      <c r="C10900" s="417" t="s">
        <v>2281</v>
      </c>
      <c r="D10900" s="417" t="s">
        <v>3502</v>
      </c>
      <c r="E10900" s="391">
        <v>0.02</v>
      </c>
      <c r="F10900" s="418">
        <v>44214</v>
      </c>
      <c r="G10900" s="417" t="s">
        <v>2283</v>
      </c>
      <c r="I10900" s="379" t="e">
        <f>IF(#REF!&lt;&gt;"",#REF!-$I$199,"")</f>
        <v>#REF!</v>
      </c>
      <c r="J10900" s="379" t="e">
        <f>IF(I10900&lt;&gt;"",NETWORKDAYS($I$199,#REF!-1,$N$201:$N$224),"")</f>
        <v>#REF!</v>
      </c>
      <c r="K10900" s="391" t="e">
        <f>IF(I10900&lt;&gt;"",RIGHT(#REF!,LEN(#REF!)-FIND(" ",#REF!)),"")</f>
        <v>#REF!</v>
      </c>
    </row>
    <row r="10901" spans="1:11">
      <c r="A10901" s="417" t="s">
        <v>2155</v>
      </c>
      <c r="B10901" s="417" t="s">
        <v>18799</v>
      </c>
      <c r="C10901" s="417" t="s">
        <v>2281</v>
      </c>
      <c r="D10901" s="417" t="s">
        <v>11036</v>
      </c>
      <c r="E10901" s="391">
        <v>0.54</v>
      </c>
      <c r="F10901" s="418">
        <v>44249</v>
      </c>
      <c r="G10901" s="417" t="s">
        <v>2286</v>
      </c>
      <c r="I10901" s="379" t="e">
        <f>IF(#REF!&lt;&gt;"",#REF!-$I$199,"")</f>
        <v>#REF!</v>
      </c>
      <c r="J10901" s="379" t="e">
        <f>IF(I10901&lt;&gt;"",NETWORKDAYS($I$199,#REF!-1,$N$201:$N$224),"")</f>
        <v>#REF!</v>
      </c>
      <c r="K10901" s="391" t="e">
        <f>IF(I10901&lt;&gt;"",RIGHT(#REF!,LEN(#REF!)-FIND(" ",#REF!)),"")</f>
        <v>#REF!</v>
      </c>
    </row>
    <row r="10902" spans="1:11">
      <c r="A10902" s="417" t="s">
        <v>2155</v>
      </c>
      <c r="B10902" s="417" t="s">
        <v>18800</v>
      </c>
      <c r="C10902" s="417" t="s">
        <v>2281</v>
      </c>
      <c r="D10902" s="417" t="s">
        <v>3506</v>
      </c>
      <c r="E10902" s="391">
        <v>1.2</v>
      </c>
      <c r="F10902" s="418">
        <v>44547</v>
      </c>
      <c r="G10902" s="417" t="s">
        <v>2283</v>
      </c>
      <c r="I10902" s="379" t="e">
        <f>IF(#REF!&lt;&gt;"",#REF!-$I$199,"")</f>
        <v>#REF!</v>
      </c>
      <c r="J10902" s="379" t="e">
        <f>IF(I10902&lt;&gt;"",NETWORKDAYS($I$199,#REF!-1,$N$201:$N$224),"")</f>
        <v>#REF!</v>
      </c>
      <c r="K10902" s="391" t="e">
        <f>IF(I10902&lt;&gt;"",RIGHT(#REF!,LEN(#REF!)-FIND(" ",#REF!)),"")</f>
        <v>#REF!</v>
      </c>
    </row>
    <row r="10903" spans="1:11">
      <c r="A10903" s="417" t="s">
        <v>2155</v>
      </c>
      <c r="B10903" s="417" t="s">
        <v>14411</v>
      </c>
      <c r="C10903" s="417" t="s">
        <v>2281</v>
      </c>
      <c r="D10903" s="417" t="s">
        <v>3502</v>
      </c>
      <c r="E10903" s="391">
        <v>0.87</v>
      </c>
      <c r="F10903" s="418">
        <v>44547</v>
      </c>
      <c r="G10903" s="417" t="s">
        <v>2286</v>
      </c>
      <c r="I10903" s="379" t="e">
        <f>IF(#REF!&lt;&gt;"",#REF!-$I$199,"")</f>
        <v>#REF!</v>
      </c>
      <c r="J10903" s="379" t="e">
        <f>IF(I10903&lt;&gt;"",NETWORKDAYS($I$199,#REF!-1,$N$201:$N$224),"")</f>
        <v>#REF!</v>
      </c>
      <c r="K10903" s="391" t="e">
        <f>IF(I10903&lt;&gt;"",RIGHT(#REF!,LEN(#REF!)-FIND(" ",#REF!)),"")</f>
        <v>#REF!</v>
      </c>
    </row>
    <row r="10904" spans="1:11">
      <c r="A10904" s="417" t="s">
        <v>2155</v>
      </c>
      <c r="B10904" s="417" t="s">
        <v>17564</v>
      </c>
      <c r="C10904" s="417" t="s">
        <v>2332</v>
      </c>
      <c r="D10904" s="417" t="s">
        <v>11036</v>
      </c>
      <c r="E10904" s="391">
        <v>0.2</v>
      </c>
      <c r="F10904" s="418">
        <v>44249</v>
      </c>
      <c r="G10904" s="417" t="s">
        <v>2286</v>
      </c>
      <c r="I10904" s="379" t="e">
        <f>IF(#REF!&lt;&gt;"",#REF!-$I$199,"")</f>
        <v>#REF!</v>
      </c>
      <c r="J10904" s="379" t="e">
        <f>IF(I10904&lt;&gt;"",NETWORKDAYS($I$199,#REF!-1,$N$201:$N$224),"")</f>
        <v>#REF!</v>
      </c>
      <c r="K10904" s="391" t="e">
        <f>IF(I10904&lt;&gt;"",RIGHT(#REF!,LEN(#REF!)-FIND(" ",#REF!)),"")</f>
        <v>#REF!</v>
      </c>
    </row>
    <row r="10905" spans="1:11">
      <c r="A10905" s="417" t="s">
        <v>2155</v>
      </c>
      <c r="B10905" s="417" t="s">
        <v>14412</v>
      </c>
      <c r="C10905" s="417" t="s">
        <v>2332</v>
      </c>
      <c r="D10905" s="417" t="s">
        <v>3506</v>
      </c>
      <c r="E10905" s="391">
        <v>0.8</v>
      </c>
      <c r="F10905" s="418">
        <v>44547</v>
      </c>
      <c r="G10905" s="417" t="s">
        <v>2286</v>
      </c>
      <c r="I10905" s="379" t="e">
        <f>IF(#REF!&lt;&gt;"",#REF!-$I$199,"")</f>
        <v>#REF!</v>
      </c>
      <c r="J10905" s="379" t="e">
        <f>IF(I10905&lt;&gt;"",NETWORKDAYS($I$199,#REF!-1,$N$201:$N$224),"")</f>
        <v>#REF!</v>
      </c>
      <c r="K10905" s="391" t="e">
        <f>IF(I10905&lt;&gt;"",RIGHT(#REF!,LEN(#REF!)-FIND(" ",#REF!)),"")</f>
        <v>#REF!</v>
      </c>
    </row>
    <row r="10906" spans="1:11">
      <c r="A10906" s="417"/>
      <c r="B10906" s="417" t="s">
        <v>14413</v>
      </c>
      <c r="C10906" s="417" t="s">
        <v>2281</v>
      </c>
      <c r="D10906" s="417" t="s">
        <v>17565</v>
      </c>
      <c r="E10906" s="391">
        <v>0.24</v>
      </c>
      <c r="F10906" s="418">
        <v>44214</v>
      </c>
      <c r="G10906" s="417" t="s">
        <v>2283</v>
      </c>
      <c r="I10906" s="379" t="e">
        <f>IF(#REF!&lt;&gt;"",#REF!-$I$199,"")</f>
        <v>#REF!</v>
      </c>
      <c r="J10906" s="379" t="e">
        <f>IF(I10906&lt;&gt;"",NETWORKDAYS($I$199,#REF!-1,$N$201:$N$224),"")</f>
        <v>#REF!</v>
      </c>
      <c r="K10906" s="391" t="e">
        <f>IF(I10906&lt;&gt;"",RIGHT(#REF!,LEN(#REF!)-FIND(" ",#REF!)),"")</f>
        <v>#REF!</v>
      </c>
    </row>
    <row r="10907" spans="1:11">
      <c r="A10907" s="417" t="s">
        <v>2155</v>
      </c>
      <c r="B10907" s="417" t="s">
        <v>18064</v>
      </c>
      <c r="C10907" s="417" t="s">
        <v>2281</v>
      </c>
      <c r="D10907" s="417" t="s">
        <v>17576</v>
      </c>
      <c r="E10907" s="391">
        <v>2.2000000000000002</v>
      </c>
      <c r="F10907" s="418">
        <v>44249</v>
      </c>
      <c r="G10907" s="417" t="s">
        <v>2283</v>
      </c>
      <c r="I10907" s="379" t="e">
        <f>IF(#REF!&lt;&gt;"",#REF!-$I$199,"")</f>
        <v>#REF!</v>
      </c>
      <c r="J10907" s="379" t="e">
        <f>IF(I10907&lt;&gt;"",NETWORKDAYS($I$199,#REF!-1,$N$201:$N$224),"")</f>
        <v>#REF!</v>
      </c>
      <c r="K10907" s="391" t="e">
        <f>IF(I10907&lt;&gt;"",RIGHT(#REF!,LEN(#REF!)-FIND(" ",#REF!)),"")</f>
        <v>#REF!</v>
      </c>
    </row>
    <row r="10908" spans="1:11">
      <c r="A10908" s="417" t="s">
        <v>2155</v>
      </c>
      <c r="B10908" s="417" t="s">
        <v>17566</v>
      </c>
      <c r="C10908" s="417" t="s">
        <v>2281</v>
      </c>
      <c r="D10908" s="417" t="s">
        <v>17567</v>
      </c>
      <c r="E10908" s="391">
        <v>1.63</v>
      </c>
      <c r="F10908" s="418">
        <v>44249</v>
      </c>
      <c r="G10908" s="417" t="s">
        <v>2283</v>
      </c>
      <c r="I10908" s="379" t="e">
        <f>IF(#REF!&lt;&gt;"",#REF!-$I$199,"")</f>
        <v>#REF!</v>
      </c>
      <c r="J10908" s="379" t="e">
        <f>IF(I10908&lt;&gt;"",NETWORKDAYS($I$199,#REF!-1,$N$201:$N$224),"")</f>
        <v>#REF!</v>
      </c>
      <c r="K10908" s="391" t="e">
        <f>IF(I10908&lt;&gt;"",RIGHT(#REF!,LEN(#REF!)-FIND(" ",#REF!)),"")</f>
        <v>#REF!</v>
      </c>
    </row>
    <row r="10909" spans="1:11">
      <c r="A10909" s="417" t="s">
        <v>2155</v>
      </c>
      <c r="B10909" s="417" t="s">
        <v>17568</v>
      </c>
      <c r="C10909" s="417" t="s">
        <v>2281</v>
      </c>
      <c r="D10909" s="417" t="s">
        <v>17569</v>
      </c>
      <c r="E10909" s="391">
        <v>1.8</v>
      </c>
      <c r="F10909" s="418">
        <v>44249</v>
      </c>
      <c r="G10909" s="417" t="s">
        <v>2283</v>
      </c>
      <c r="I10909" s="379" t="e">
        <f>IF(#REF!&lt;&gt;"",#REF!-$I$199,"")</f>
        <v>#REF!</v>
      </c>
      <c r="J10909" s="379" t="e">
        <f>IF(I10909&lt;&gt;"",NETWORKDAYS($I$199,#REF!-1,$N$201:$N$224),"")</f>
        <v>#REF!</v>
      </c>
      <c r="K10909" s="391" t="e">
        <f>IF(I10909&lt;&gt;"",RIGHT(#REF!,LEN(#REF!)-FIND(" ",#REF!)),"")</f>
        <v>#REF!</v>
      </c>
    </row>
    <row r="10910" spans="1:11">
      <c r="A10910" s="417" t="s">
        <v>2155</v>
      </c>
      <c r="B10910" s="417" t="s">
        <v>14414</v>
      </c>
      <c r="C10910" s="417" t="s">
        <v>2281</v>
      </c>
      <c r="D10910" s="417" t="s">
        <v>17570</v>
      </c>
      <c r="E10910" s="391">
        <v>1.03</v>
      </c>
      <c r="F10910" s="418">
        <v>44249</v>
      </c>
      <c r="G10910" s="417" t="s">
        <v>2283</v>
      </c>
      <c r="I10910" s="379" t="e">
        <f>IF(#REF!&lt;&gt;"",#REF!-$I$199,"")</f>
        <v>#REF!</v>
      </c>
      <c r="J10910" s="379" t="e">
        <f>IF(I10910&lt;&gt;"",NETWORKDAYS($I$199,#REF!-1,$N$201:$N$224),"")</f>
        <v>#REF!</v>
      </c>
      <c r="K10910" s="391" t="e">
        <f>IF(I10910&lt;&gt;"",RIGHT(#REF!,LEN(#REF!)-FIND(" ",#REF!)),"")</f>
        <v>#REF!</v>
      </c>
    </row>
    <row r="10911" spans="1:11">
      <c r="A10911" s="417" t="s">
        <v>2155</v>
      </c>
      <c r="B10911" s="417" t="s">
        <v>14415</v>
      </c>
      <c r="C10911" s="417" t="s">
        <v>2281</v>
      </c>
      <c r="D10911" s="417" t="s">
        <v>17571</v>
      </c>
      <c r="E10911" s="391">
        <v>1.1499999999999999</v>
      </c>
      <c r="F10911" s="418">
        <v>44249</v>
      </c>
      <c r="G10911" s="417" t="s">
        <v>2283</v>
      </c>
      <c r="I10911" s="379" t="e">
        <f>IF(#REF!&lt;&gt;"",#REF!-$I$199,"")</f>
        <v>#REF!</v>
      </c>
      <c r="J10911" s="379" t="e">
        <f>IF(I10911&lt;&gt;"",NETWORKDAYS($I$199,#REF!-1,$N$201:$N$224),"")</f>
        <v>#REF!</v>
      </c>
      <c r="K10911" s="391" t="e">
        <f>IF(I10911&lt;&gt;"",RIGHT(#REF!,LEN(#REF!)-FIND(" ",#REF!)),"")</f>
        <v>#REF!</v>
      </c>
    </row>
    <row r="10912" spans="1:11">
      <c r="A10912" s="417" t="s">
        <v>2155</v>
      </c>
      <c r="B10912" s="417" t="s">
        <v>14416</v>
      </c>
      <c r="C10912" s="417" t="s">
        <v>2281</v>
      </c>
      <c r="D10912" s="417" t="s">
        <v>17572</v>
      </c>
      <c r="E10912" s="391">
        <v>0.72</v>
      </c>
      <c r="F10912" s="418">
        <v>44249</v>
      </c>
      <c r="G10912" s="417" t="s">
        <v>2283</v>
      </c>
      <c r="I10912" s="379" t="e">
        <f>IF(#REF!&lt;&gt;"",#REF!-$I$199,"")</f>
        <v>#REF!</v>
      </c>
      <c r="J10912" s="379" t="e">
        <f>IF(I10912&lt;&gt;"",NETWORKDAYS($I$199,#REF!-1,$N$201:$N$224),"")</f>
        <v>#REF!</v>
      </c>
      <c r="K10912" s="391" t="e">
        <f>IF(I10912&lt;&gt;"",RIGHT(#REF!,LEN(#REF!)-FIND(" ",#REF!)),"")</f>
        <v>#REF!</v>
      </c>
    </row>
    <row r="10913" spans="1:11">
      <c r="A10913" s="417" t="s">
        <v>2155</v>
      </c>
      <c r="B10913" s="417" t="s">
        <v>14417</v>
      </c>
      <c r="C10913" s="417" t="s">
        <v>2281</v>
      </c>
      <c r="D10913" s="417" t="s">
        <v>17573</v>
      </c>
      <c r="E10913" s="391">
        <v>1.26</v>
      </c>
      <c r="F10913" s="418">
        <v>44249</v>
      </c>
      <c r="G10913" s="417" t="s">
        <v>2283</v>
      </c>
      <c r="I10913" s="379" t="e">
        <f>IF(#REF!&lt;&gt;"",#REF!-$I$199,"")</f>
        <v>#REF!</v>
      </c>
      <c r="J10913" s="379" t="e">
        <f>IF(I10913&lt;&gt;"",NETWORKDAYS($I$199,#REF!-1,$N$201:$N$224),"")</f>
        <v>#REF!</v>
      </c>
      <c r="K10913" s="391" t="e">
        <f>IF(I10913&lt;&gt;"",RIGHT(#REF!,LEN(#REF!)-FIND(" ",#REF!)),"")</f>
        <v>#REF!</v>
      </c>
    </row>
    <row r="10914" spans="1:11">
      <c r="A10914" s="417" t="s">
        <v>2155</v>
      </c>
      <c r="B10914" s="417" t="s">
        <v>5794</v>
      </c>
      <c r="C10914" s="417" t="s">
        <v>2281</v>
      </c>
      <c r="D10914" s="417" t="s">
        <v>17574</v>
      </c>
      <c r="E10914" s="391">
        <v>23.59</v>
      </c>
      <c r="F10914" s="418">
        <v>44337</v>
      </c>
      <c r="G10914" s="417" t="s">
        <v>2286</v>
      </c>
      <c r="I10914" s="379" t="e">
        <f>IF(#REF!&lt;&gt;"",#REF!-$I$199,"")</f>
        <v>#REF!</v>
      </c>
      <c r="J10914" s="379" t="e">
        <f>IF(I10914&lt;&gt;"",NETWORKDAYS($I$199,#REF!-1,$N$201:$N$224),"")</f>
        <v>#REF!</v>
      </c>
      <c r="K10914" s="391" t="e">
        <f>IF(I10914&lt;&gt;"",RIGHT(#REF!,LEN(#REF!)-FIND(" ",#REF!)),"")</f>
        <v>#REF!</v>
      </c>
    </row>
    <row r="10915" spans="1:11">
      <c r="A10915" s="417" t="s">
        <v>2155</v>
      </c>
      <c r="B10915" s="417" t="s">
        <v>5795</v>
      </c>
      <c r="C10915" s="417" t="s">
        <v>2332</v>
      </c>
      <c r="D10915" s="417" t="s">
        <v>17575</v>
      </c>
      <c r="E10915" s="391">
        <v>0.04</v>
      </c>
      <c r="F10915" s="418">
        <v>44214</v>
      </c>
      <c r="G10915" s="417" t="s">
        <v>2286</v>
      </c>
      <c r="I10915" s="379" t="e">
        <f>IF(#REF!&lt;&gt;"",#REF!-$I$199,"")</f>
        <v>#REF!</v>
      </c>
      <c r="J10915" s="379" t="e">
        <f>IF(I10915&lt;&gt;"",NETWORKDAYS($I$199,#REF!-1,$N$201:$N$224),"")</f>
        <v>#REF!</v>
      </c>
      <c r="K10915" s="391" t="e">
        <f>IF(I10915&lt;&gt;"",RIGHT(#REF!,LEN(#REF!)-FIND(" ",#REF!)),"")</f>
        <v>#REF!</v>
      </c>
    </row>
    <row r="10916" spans="1:11">
      <c r="A10916" s="417" t="s">
        <v>2155</v>
      </c>
      <c r="B10916" s="417" t="s">
        <v>5796</v>
      </c>
      <c r="C10916" s="417" t="s">
        <v>2332</v>
      </c>
      <c r="D10916" s="417" t="s">
        <v>17565</v>
      </c>
      <c r="E10916" s="391">
        <v>3.16</v>
      </c>
      <c r="F10916" s="418">
        <v>44214</v>
      </c>
      <c r="G10916" s="417" t="s">
        <v>2286</v>
      </c>
      <c r="I10916" s="379" t="e">
        <f>IF(#REF!&lt;&gt;"",#REF!-$I$199,"")</f>
        <v>#REF!</v>
      </c>
      <c r="J10916" s="379" t="e">
        <f>IF(I10916&lt;&gt;"",NETWORKDAYS($I$199,#REF!-1,$N$201:$N$224),"")</f>
        <v>#REF!</v>
      </c>
      <c r="K10916" s="391" t="e">
        <f>IF(I10916&lt;&gt;"",RIGHT(#REF!,LEN(#REF!)-FIND(" ",#REF!)),"")</f>
        <v>#REF!</v>
      </c>
    </row>
    <row r="10917" spans="1:11">
      <c r="A10917" s="417" t="s">
        <v>2155</v>
      </c>
      <c r="B10917" s="417" t="s">
        <v>14418</v>
      </c>
      <c r="C10917" s="417" t="s">
        <v>2332</v>
      </c>
      <c r="D10917" s="417" t="s">
        <v>14422</v>
      </c>
      <c r="E10917" s="391">
        <v>0.62</v>
      </c>
      <c r="F10917" s="418">
        <v>44249</v>
      </c>
      <c r="G10917" s="417" t="s">
        <v>2286</v>
      </c>
      <c r="I10917" s="379" t="e">
        <f>IF(#REF!&lt;&gt;"",#REF!-$I$199,"")</f>
        <v>#REF!</v>
      </c>
      <c r="J10917" s="379" t="e">
        <f>IF(I10917&lt;&gt;"",NETWORKDAYS($I$199,#REF!-1,$N$201:$N$224),"")</f>
        <v>#REF!</v>
      </c>
      <c r="K10917" s="391" t="e">
        <f>IF(I10917&lt;&gt;"",RIGHT(#REF!,LEN(#REF!)-FIND(" ",#REF!)),"")</f>
        <v>#REF!</v>
      </c>
    </row>
    <row r="10918" spans="1:11">
      <c r="A10918" s="417" t="s">
        <v>2155</v>
      </c>
      <c r="B10918" s="417" t="s">
        <v>14419</v>
      </c>
      <c r="C10918" s="417" t="s">
        <v>2332</v>
      </c>
      <c r="D10918" s="417" t="s">
        <v>17576</v>
      </c>
      <c r="E10918" s="391">
        <v>1.1000000000000001</v>
      </c>
      <c r="F10918" s="418">
        <v>44249</v>
      </c>
      <c r="G10918" s="417" t="s">
        <v>2286</v>
      </c>
      <c r="I10918" s="379" t="e">
        <f>IF(#REF!&lt;&gt;"",#REF!-$I$199,"")</f>
        <v>#REF!</v>
      </c>
      <c r="J10918" s="379" t="e">
        <f>IF(I10918&lt;&gt;"",NETWORKDAYS($I$199,#REF!-1,$N$201:$N$224),"")</f>
        <v>#REF!</v>
      </c>
      <c r="K10918" s="391" t="e">
        <f>IF(I10918&lt;&gt;"",RIGHT(#REF!,LEN(#REF!)-FIND(" ",#REF!)),"")</f>
        <v>#REF!</v>
      </c>
    </row>
    <row r="10919" spans="1:11">
      <c r="A10919" s="417" t="s">
        <v>2155</v>
      </c>
      <c r="B10919" s="417" t="s">
        <v>5797</v>
      </c>
      <c r="C10919" s="417" t="s">
        <v>2332</v>
      </c>
      <c r="D10919" s="417" t="s">
        <v>17577</v>
      </c>
      <c r="E10919" s="391">
        <v>0.78</v>
      </c>
      <c r="F10919" s="418">
        <v>44249</v>
      </c>
      <c r="G10919" s="417" t="s">
        <v>2286</v>
      </c>
      <c r="I10919" s="379" t="e">
        <f>IF(#REF!&lt;&gt;"",#REF!-$I$199,"")</f>
        <v>#REF!</v>
      </c>
      <c r="J10919" s="379" t="e">
        <f>IF(I10919&lt;&gt;"",NETWORKDAYS($I$199,#REF!-1,$N$201:$N$224),"")</f>
        <v>#REF!</v>
      </c>
      <c r="K10919" s="391" t="e">
        <f>IF(I10919&lt;&gt;"",RIGHT(#REF!,LEN(#REF!)-FIND(" ",#REF!)),"")</f>
        <v>#REF!</v>
      </c>
    </row>
    <row r="10920" spans="1:11">
      <c r="A10920" s="417" t="s">
        <v>2155</v>
      </c>
      <c r="B10920" s="417" t="s">
        <v>14420</v>
      </c>
      <c r="C10920" s="417" t="s">
        <v>2332</v>
      </c>
      <c r="D10920" s="417" t="s">
        <v>17567</v>
      </c>
      <c r="E10920" s="391">
        <v>1.41</v>
      </c>
      <c r="F10920" s="418">
        <v>44249</v>
      </c>
      <c r="G10920" s="417" t="s">
        <v>2286</v>
      </c>
      <c r="I10920" s="379" t="e">
        <f>IF(#REF!&lt;&gt;"",#REF!-$I$199,"")</f>
        <v>#REF!</v>
      </c>
      <c r="J10920" s="379" t="e">
        <f>IF(I10920&lt;&gt;"",NETWORKDAYS($I$199,#REF!-1,$N$201:$N$224),"")</f>
        <v>#REF!</v>
      </c>
      <c r="K10920" s="391" t="e">
        <f>IF(I10920&lt;&gt;"",RIGHT(#REF!,LEN(#REF!)-FIND(" ",#REF!)),"")</f>
        <v>#REF!</v>
      </c>
    </row>
    <row r="10921" spans="1:11">
      <c r="A10921" s="417" t="s">
        <v>2155</v>
      </c>
      <c r="B10921" s="417" t="s">
        <v>14421</v>
      </c>
      <c r="C10921" s="417" t="s">
        <v>2332</v>
      </c>
      <c r="D10921" s="417" t="s">
        <v>17569</v>
      </c>
      <c r="E10921" s="391">
        <v>2.9</v>
      </c>
      <c r="F10921" s="418">
        <v>44249</v>
      </c>
      <c r="G10921" s="417" t="s">
        <v>2286</v>
      </c>
      <c r="I10921" s="379" t="e">
        <f>IF(#REF!&lt;&gt;"",#REF!-$I$199,"")</f>
        <v>#REF!</v>
      </c>
      <c r="J10921" s="379" t="e">
        <f>IF(I10921&lt;&gt;"",NETWORKDAYS($I$199,#REF!-1,$N$201:$N$224),"")</f>
        <v>#REF!</v>
      </c>
      <c r="K10921" s="391" t="e">
        <f>IF(I10921&lt;&gt;"",RIGHT(#REF!,LEN(#REF!)-FIND(" ",#REF!)),"")</f>
        <v>#REF!</v>
      </c>
    </row>
    <row r="10922" spans="1:11">
      <c r="A10922" s="417" t="s">
        <v>2155</v>
      </c>
      <c r="B10922" s="417" t="s">
        <v>16670</v>
      </c>
      <c r="C10922" s="417" t="s">
        <v>2332</v>
      </c>
      <c r="D10922" s="417" t="s">
        <v>17570</v>
      </c>
      <c r="E10922" s="391">
        <v>3</v>
      </c>
      <c r="F10922" s="418">
        <v>44249</v>
      </c>
      <c r="G10922" s="417" t="s">
        <v>2286</v>
      </c>
      <c r="I10922" s="379" t="e">
        <f>IF(#REF!&lt;&gt;"",#REF!-$I$199,"")</f>
        <v>#REF!</v>
      </c>
      <c r="J10922" s="379" t="e">
        <f>IF(I10922&lt;&gt;"",NETWORKDAYS($I$199,#REF!-1,$N$201:$N$224),"")</f>
        <v>#REF!</v>
      </c>
      <c r="K10922" s="391" t="e">
        <f>IF(I10922&lt;&gt;"",RIGHT(#REF!,LEN(#REF!)-FIND(" ",#REF!)),"")</f>
        <v>#REF!</v>
      </c>
    </row>
    <row r="10923" spans="1:11">
      <c r="A10923" s="417" t="s">
        <v>2155</v>
      </c>
      <c r="B10923" s="417" t="s">
        <v>5798</v>
      </c>
      <c r="C10923" s="417" t="s">
        <v>2332</v>
      </c>
      <c r="D10923" s="417" t="s">
        <v>17578</v>
      </c>
      <c r="E10923" s="391">
        <v>0.63</v>
      </c>
      <c r="F10923" s="418">
        <v>44270</v>
      </c>
      <c r="G10923" s="417" t="s">
        <v>2286</v>
      </c>
      <c r="I10923" s="379" t="e">
        <f>IF(#REF!&lt;&gt;"",#REF!-$I$199,"")</f>
        <v>#REF!</v>
      </c>
      <c r="J10923" s="379" t="e">
        <f>IF(I10923&lt;&gt;"",NETWORKDAYS($I$199,#REF!-1,$N$201:$N$224),"")</f>
        <v>#REF!</v>
      </c>
      <c r="K10923" s="391" t="e">
        <f>IF(I10923&lt;&gt;"",RIGHT(#REF!,LEN(#REF!)-FIND(" ",#REF!)),"")</f>
        <v>#REF!</v>
      </c>
    </row>
    <row r="10924" spans="1:11">
      <c r="A10924" s="417" t="s">
        <v>2155</v>
      </c>
      <c r="B10924" s="417" t="s">
        <v>5799</v>
      </c>
      <c r="C10924" s="417" t="s">
        <v>2332</v>
      </c>
      <c r="D10924" s="417" t="s">
        <v>17579</v>
      </c>
      <c r="E10924" s="391">
        <v>0.1</v>
      </c>
      <c r="F10924" s="418">
        <v>44337</v>
      </c>
      <c r="G10924" s="417" t="s">
        <v>2286</v>
      </c>
      <c r="I10924" s="379" t="e">
        <f>IF(#REF!&lt;&gt;"",#REF!-$I$199,"")</f>
        <v>#REF!</v>
      </c>
      <c r="J10924" s="379" t="e">
        <f>IF(I10924&lt;&gt;"",NETWORKDAYS($I$199,#REF!-1,$N$201:$N$224),"")</f>
        <v>#REF!</v>
      </c>
      <c r="K10924" s="391" t="e">
        <f>IF(I10924&lt;&gt;"",RIGHT(#REF!,LEN(#REF!)-FIND(" ",#REF!)),"")</f>
        <v>#REF!</v>
      </c>
    </row>
    <row r="10925" spans="1:11">
      <c r="A10925" s="417" t="s">
        <v>2155</v>
      </c>
      <c r="B10925" s="417" t="s">
        <v>14423</v>
      </c>
      <c r="C10925" s="417" t="s">
        <v>2281</v>
      </c>
      <c r="D10925" s="417" t="s">
        <v>3207</v>
      </c>
      <c r="E10925" s="391">
        <v>12.68</v>
      </c>
      <c r="F10925" s="418">
        <v>44214</v>
      </c>
      <c r="G10925" s="417" t="s">
        <v>2283</v>
      </c>
      <c r="I10925" s="379" t="e">
        <f>IF(#REF!&lt;&gt;"",#REF!-$I$199,"")</f>
        <v>#REF!</v>
      </c>
      <c r="J10925" s="379" t="e">
        <f>IF(I10925&lt;&gt;"",NETWORKDAYS($I$199,#REF!-1,$N$201:$N$224),"")</f>
        <v>#REF!</v>
      </c>
      <c r="K10925" s="391" t="e">
        <f>IF(I10925&lt;&gt;"",RIGHT(#REF!,LEN(#REF!)-FIND(" ",#REF!)),"")</f>
        <v>#REF!</v>
      </c>
    </row>
    <row r="10926" spans="1:11">
      <c r="A10926" s="417" t="s">
        <v>2155</v>
      </c>
      <c r="B10926" s="417" t="s">
        <v>5800</v>
      </c>
      <c r="C10926" s="417" t="s">
        <v>2281</v>
      </c>
      <c r="D10926" s="417" t="s">
        <v>3974</v>
      </c>
      <c r="E10926" s="391">
        <v>16.55</v>
      </c>
      <c r="F10926" s="418">
        <v>44214</v>
      </c>
      <c r="G10926" s="417" t="s">
        <v>2283</v>
      </c>
      <c r="I10926" s="379" t="e">
        <f>IF(#REF!&lt;&gt;"",#REF!-$I$199,"")</f>
        <v>#REF!</v>
      </c>
      <c r="J10926" s="379" t="e">
        <f>IF(I10926&lt;&gt;"",NETWORKDAYS($I$199,#REF!-1,$N$201:$N$224),"")</f>
        <v>#REF!</v>
      </c>
      <c r="K10926" s="391" t="e">
        <f>IF(I10926&lt;&gt;"",RIGHT(#REF!,LEN(#REF!)-FIND(" ",#REF!)),"")</f>
        <v>#REF!</v>
      </c>
    </row>
    <row r="10927" spans="1:11">
      <c r="A10927" s="417" t="s">
        <v>2155</v>
      </c>
      <c r="B10927" s="417" t="s">
        <v>5801</v>
      </c>
      <c r="C10927" s="417" t="s">
        <v>2281</v>
      </c>
      <c r="D10927" s="417" t="s">
        <v>3074</v>
      </c>
      <c r="E10927" s="391">
        <v>6</v>
      </c>
      <c r="F10927" s="418">
        <v>44214</v>
      </c>
      <c r="G10927" s="417" t="s">
        <v>2283</v>
      </c>
      <c r="I10927" s="379" t="e">
        <f>IF(#REF!&lt;&gt;"",#REF!-$I$199,"")</f>
        <v>#REF!</v>
      </c>
      <c r="J10927" s="379" t="e">
        <f>IF(I10927&lt;&gt;"",NETWORKDAYS($I$199,#REF!-1,$N$201:$N$224),"")</f>
        <v>#REF!</v>
      </c>
      <c r="K10927" s="391" t="e">
        <f>IF(I10927&lt;&gt;"",RIGHT(#REF!,LEN(#REF!)-FIND(" ",#REF!)),"")</f>
        <v>#REF!</v>
      </c>
    </row>
    <row r="10928" spans="1:11">
      <c r="A10928" s="417" t="s">
        <v>2155</v>
      </c>
      <c r="B10928" s="417" t="s">
        <v>5802</v>
      </c>
      <c r="C10928" s="417" t="s">
        <v>2281</v>
      </c>
      <c r="D10928" s="417" t="s">
        <v>4011</v>
      </c>
      <c r="E10928" s="391">
        <v>6</v>
      </c>
      <c r="F10928" s="418">
        <v>44214</v>
      </c>
      <c r="G10928" s="417" t="s">
        <v>2283</v>
      </c>
      <c r="I10928" s="379" t="e">
        <f>IF(#REF!&lt;&gt;"",#REF!-$I$199,"")</f>
        <v>#REF!</v>
      </c>
      <c r="J10928" s="379" t="e">
        <f>IF(I10928&lt;&gt;"",NETWORKDAYS($I$199,#REF!-1,$N$201:$N$224),"")</f>
        <v>#REF!</v>
      </c>
      <c r="K10928" s="391" t="e">
        <f>IF(I10928&lt;&gt;"",RIGHT(#REF!,LEN(#REF!)-FIND(" ",#REF!)),"")</f>
        <v>#REF!</v>
      </c>
    </row>
    <row r="10929" spans="1:11">
      <c r="A10929" s="417" t="s">
        <v>2155</v>
      </c>
      <c r="B10929" s="417" t="s">
        <v>5803</v>
      </c>
      <c r="C10929" s="417" t="s">
        <v>2281</v>
      </c>
      <c r="D10929" s="417" t="s">
        <v>4018</v>
      </c>
      <c r="E10929" s="391">
        <v>3</v>
      </c>
      <c r="F10929" s="418">
        <v>44214</v>
      </c>
      <c r="G10929" s="417" t="s">
        <v>2286</v>
      </c>
      <c r="I10929" s="379" t="e">
        <f>IF(#REF!&lt;&gt;"",#REF!-$I$199,"")</f>
        <v>#REF!</v>
      </c>
      <c r="J10929" s="379" t="e">
        <f>IF(I10929&lt;&gt;"",NETWORKDAYS($I$199,#REF!-1,$N$201:$N$224),"")</f>
        <v>#REF!</v>
      </c>
      <c r="K10929" s="391" t="e">
        <f>IF(I10929&lt;&gt;"",RIGHT(#REF!,LEN(#REF!)-FIND(" ",#REF!)),"")</f>
        <v>#REF!</v>
      </c>
    </row>
    <row r="10930" spans="1:11">
      <c r="A10930" s="417" t="s">
        <v>2155</v>
      </c>
      <c r="B10930" s="417" t="s">
        <v>8917</v>
      </c>
      <c r="C10930" s="417" t="s">
        <v>2281</v>
      </c>
      <c r="D10930" s="417" t="s">
        <v>5173</v>
      </c>
      <c r="E10930" s="391">
        <v>11.73</v>
      </c>
      <c r="F10930" s="418">
        <v>44214</v>
      </c>
      <c r="G10930" s="417" t="s">
        <v>2283</v>
      </c>
      <c r="I10930" s="379" t="e">
        <f>IF(#REF!&lt;&gt;"",#REF!-$I$199,"")</f>
        <v>#REF!</v>
      </c>
      <c r="J10930" s="379" t="e">
        <f>IF(I10930&lt;&gt;"",NETWORKDAYS($I$199,#REF!-1,$N$201:$N$224),"")</f>
        <v>#REF!</v>
      </c>
      <c r="K10930" s="391" t="e">
        <f>IF(I10930&lt;&gt;"",RIGHT(#REF!,LEN(#REF!)-FIND(" ",#REF!)),"")</f>
        <v>#REF!</v>
      </c>
    </row>
    <row r="10931" spans="1:11">
      <c r="A10931" s="417" t="s">
        <v>2155</v>
      </c>
      <c r="B10931" s="417" t="s">
        <v>7234</v>
      </c>
      <c r="C10931" s="417" t="s">
        <v>2281</v>
      </c>
      <c r="D10931" s="417" t="s">
        <v>4022</v>
      </c>
      <c r="E10931" s="391">
        <v>10.44</v>
      </c>
      <c r="F10931" s="418">
        <v>44214</v>
      </c>
      <c r="G10931" s="417" t="s">
        <v>2283</v>
      </c>
      <c r="I10931" s="379" t="e">
        <f>IF(#REF!&lt;&gt;"",#REF!-$I$199,"")</f>
        <v>#REF!</v>
      </c>
      <c r="J10931" s="379" t="e">
        <f>IF(I10931&lt;&gt;"",NETWORKDAYS($I$199,#REF!-1,$N$201:$N$224),"")</f>
        <v>#REF!</v>
      </c>
      <c r="K10931" s="391" t="e">
        <f>IF(I10931&lt;&gt;"",RIGHT(#REF!,LEN(#REF!)-FIND(" ",#REF!)),"")</f>
        <v>#REF!</v>
      </c>
    </row>
    <row r="10932" spans="1:11">
      <c r="A10932" s="417" t="s">
        <v>2155</v>
      </c>
      <c r="B10932" s="417" t="s">
        <v>8918</v>
      </c>
      <c r="C10932" s="417" t="s">
        <v>2281</v>
      </c>
      <c r="D10932" s="417" t="s">
        <v>4012</v>
      </c>
      <c r="E10932" s="391">
        <v>9.65</v>
      </c>
      <c r="F10932" s="418">
        <v>44214</v>
      </c>
      <c r="G10932" s="417" t="s">
        <v>2283</v>
      </c>
      <c r="I10932" s="379" t="e">
        <f>IF(#REF!&lt;&gt;"",#REF!-$I$199,"")</f>
        <v>#REF!</v>
      </c>
      <c r="J10932" s="379" t="e">
        <f>IF(I10932&lt;&gt;"",NETWORKDAYS($I$199,#REF!-1,$N$201:$N$224),"")</f>
        <v>#REF!</v>
      </c>
      <c r="K10932" s="391" t="e">
        <f>IF(I10932&lt;&gt;"",RIGHT(#REF!,LEN(#REF!)-FIND(" ",#REF!)),"")</f>
        <v>#REF!</v>
      </c>
    </row>
    <row r="10933" spans="1:11">
      <c r="A10933" s="417" t="s">
        <v>2155</v>
      </c>
      <c r="B10933" s="417" t="s">
        <v>8919</v>
      </c>
      <c r="C10933" s="417" t="s">
        <v>2281</v>
      </c>
      <c r="D10933" s="417" t="s">
        <v>4001</v>
      </c>
      <c r="E10933" s="391">
        <v>9.3000000000000007</v>
      </c>
      <c r="F10933" s="418">
        <v>44214</v>
      </c>
      <c r="G10933" s="417" t="s">
        <v>2283</v>
      </c>
      <c r="I10933" s="379" t="e">
        <f>IF(#REF!&lt;&gt;"",#REF!-$I$199,"")</f>
        <v>#REF!</v>
      </c>
      <c r="J10933" s="379" t="e">
        <f>IF(I10933&lt;&gt;"",NETWORKDAYS($I$199,#REF!-1,$N$201:$N$224),"")</f>
        <v>#REF!</v>
      </c>
      <c r="K10933" s="391" t="e">
        <f>IF(I10933&lt;&gt;"",RIGHT(#REF!,LEN(#REF!)-FIND(" ",#REF!)),"")</f>
        <v>#REF!</v>
      </c>
    </row>
    <row r="10934" spans="1:11">
      <c r="A10934" s="417" t="s">
        <v>2155</v>
      </c>
      <c r="B10934" s="417" t="s">
        <v>8920</v>
      </c>
      <c r="C10934" s="417" t="s">
        <v>2281</v>
      </c>
      <c r="D10934" s="417" t="s">
        <v>4027</v>
      </c>
      <c r="E10934" s="391">
        <v>11.99</v>
      </c>
      <c r="F10934" s="418">
        <v>44214</v>
      </c>
      <c r="G10934" s="417" t="s">
        <v>2283</v>
      </c>
      <c r="I10934" s="379" t="e">
        <f>IF(#REF!&lt;&gt;"",#REF!-$I$199,"")</f>
        <v>#REF!</v>
      </c>
      <c r="J10934" s="379" t="e">
        <f>IF(I10934&lt;&gt;"",NETWORKDAYS($I$199,#REF!-1,$N$201:$N$224),"")</f>
        <v>#REF!</v>
      </c>
      <c r="K10934" s="391" t="e">
        <f>IF(I10934&lt;&gt;"",RIGHT(#REF!,LEN(#REF!)-FIND(" ",#REF!)),"")</f>
        <v>#REF!</v>
      </c>
    </row>
    <row r="10935" spans="1:11">
      <c r="A10935" s="417" t="s">
        <v>2155</v>
      </c>
      <c r="B10935" s="417" t="s">
        <v>8921</v>
      </c>
      <c r="C10935" s="417" t="s">
        <v>2281</v>
      </c>
      <c r="D10935" s="417" t="s">
        <v>4003</v>
      </c>
      <c r="E10935" s="391">
        <v>6.88</v>
      </c>
      <c r="F10935" s="418">
        <v>44214</v>
      </c>
      <c r="G10935" s="417" t="s">
        <v>2283</v>
      </c>
      <c r="I10935" s="379" t="e">
        <f>IF(#REF!&lt;&gt;"",#REF!-$I$199,"")</f>
        <v>#REF!</v>
      </c>
      <c r="J10935" s="379" t="e">
        <f>IF(I10935&lt;&gt;"",NETWORKDAYS($I$199,#REF!-1,$N$201:$N$224),"")</f>
        <v>#REF!</v>
      </c>
      <c r="K10935" s="391" t="e">
        <f>IF(I10935&lt;&gt;"",RIGHT(#REF!,LEN(#REF!)-FIND(" ",#REF!)),"")</f>
        <v>#REF!</v>
      </c>
    </row>
    <row r="10936" spans="1:11">
      <c r="A10936" s="417" t="s">
        <v>2155</v>
      </c>
      <c r="B10936" s="417" t="s">
        <v>8922</v>
      </c>
      <c r="C10936" s="417" t="s">
        <v>2281</v>
      </c>
      <c r="D10936" s="417" t="s">
        <v>4007</v>
      </c>
      <c r="E10936" s="391">
        <v>11.4</v>
      </c>
      <c r="F10936" s="418">
        <v>44214</v>
      </c>
      <c r="G10936" s="417" t="s">
        <v>2283</v>
      </c>
      <c r="I10936" s="379" t="e">
        <f>IF(#REF!&lt;&gt;"",#REF!-$I$199,"")</f>
        <v>#REF!</v>
      </c>
      <c r="J10936" s="379" t="e">
        <f>IF(I10936&lt;&gt;"",NETWORKDAYS($I$199,#REF!-1,$N$201:$N$224),"")</f>
        <v>#REF!</v>
      </c>
      <c r="K10936" s="391" t="e">
        <f>IF(I10936&lt;&gt;"",RIGHT(#REF!,LEN(#REF!)-FIND(" ",#REF!)),"")</f>
        <v>#REF!</v>
      </c>
    </row>
    <row r="10937" spans="1:11">
      <c r="A10937" s="417" t="s">
        <v>2155</v>
      </c>
      <c r="B10937" s="417" t="s">
        <v>8923</v>
      </c>
      <c r="C10937" s="417" t="s">
        <v>2281</v>
      </c>
      <c r="D10937" s="417" t="s">
        <v>4004</v>
      </c>
      <c r="E10937" s="391">
        <v>10.23</v>
      </c>
      <c r="F10937" s="418">
        <v>44214</v>
      </c>
      <c r="G10937" s="417" t="s">
        <v>2283</v>
      </c>
      <c r="I10937" s="379" t="e">
        <f>IF(#REF!&lt;&gt;"",#REF!-$I$199,"")</f>
        <v>#REF!</v>
      </c>
      <c r="J10937" s="379" t="e">
        <f>IF(I10937&lt;&gt;"",NETWORKDAYS($I$199,#REF!-1,$N$201:$N$224),"")</f>
        <v>#REF!</v>
      </c>
      <c r="K10937" s="391" t="e">
        <f>IF(I10937&lt;&gt;"",RIGHT(#REF!,LEN(#REF!)-FIND(" ",#REF!)),"")</f>
        <v>#REF!</v>
      </c>
    </row>
    <row r="10938" spans="1:11">
      <c r="A10938" s="417" t="s">
        <v>2155</v>
      </c>
      <c r="B10938" s="417" t="s">
        <v>7235</v>
      </c>
      <c r="C10938" s="417" t="s">
        <v>2281</v>
      </c>
      <c r="D10938" s="417" t="s">
        <v>4008</v>
      </c>
      <c r="E10938" s="391">
        <v>8</v>
      </c>
      <c r="F10938" s="418">
        <v>44214</v>
      </c>
      <c r="G10938" s="417" t="s">
        <v>2283</v>
      </c>
      <c r="I10938" s="379" t="e">
        <f>IF(#REF!&lt;&gt;"",#REF!-$I$199,"")</f>
        <v>#REF!</v>
      </c>
      <c r="J10938" s="379" t="e">
        <f>IF(I10938&lt;&gt;"",NETWORKDAYS($I$199,#REF!-1,$N$201:$N$224),"")</f>
        <v>#REF!</v>
      </c>
      <c r="K10938" s="391" t="e">
        <f>IF(I10938&lt;&gt;"",RIGHT(#REF!,LEN(#REF!)-FIND(" ",#REF!)),"")</f>
        <v>#REF!</v>
      </c>
    </row>
    <row r="10939" spans="1:11">
      <c r="A10939" s="417" t="s">
        <v>2155</v>
      </c>
      <c r="B10939" s="417" t="s">
        <v>7236</v>
      </c>
      <c r="C10939" s="417" t="s">
        <v>2281</v>
      </c>
      <c r="D10939" s="417" t="s">
        <v>3998</v>
      </c>
      <c r="E10939" s="391">
        <v>6.5</v>
      </c>
      <c r="F10939" s="418">
        <v>44214</v>
      </c>
      <c r="G10939" s="417" t="s">
        <v>2283</v>
      </c>
      <c r="I10939" s="379" t="e">
        <f>IF(#REF!&lt;&gt;"",#REF!-$I$199,"")</f>
        <v>#REF!</v>
      </c>
      <c r="J10939" s="379" t="e">
        <f>IF(I10939&lt;&gt;"",NETWORKDAYS($I$199,#REF!-1,$N$201:$N$224),"")</f>
        <v>#REF!</v>
      </c>
      <c r="K10939" s="391" t="e">
        <f>IF(I10939&lt;&gt;"",RIGHT(#REF!,LEN(#REF!)-FIND(" ",#REF!)),"")</f>
        <v>#REF!</v>
      </c>
    </row>
    <row r="10940" spans="1:11">
      <c r="A10940" s="417" t="s">
        <v>2155</v>
      </c>
      <c r="B10940" s="417" t="s">
        <v>8924</v>
      </c>
      <c r="C10940" s="417" t="s">
        <v>2281</v>
      </c>
      <c r="D10940" s="417" t="s">
        <v>5174</v>
      </c>
      <c r="E10940" s="391">
        <v>5.5</v>
      </c>
      <c r="F10940" s="418">
        <v>44214</v>
      </c>
      <c r="G10940" s="417" t="s">
        <v>2283</v>
      </c>
      <c r="I10940" s="379" t="e">
        <f>IF(#REF!&lt;&gt;"",#REF!-$I$199,"")</f>
        <v>#REF!</v>
      </c>
      <c r="J10940" s="379" t="e">
        <f>IF(I10940&lt;&gt;"",NETWORKDAYS($I$199,#REF!-1,$N$201:$N$224),"")</f>
        <v>#REF!</v>
      </c>
      <c r="K10940" s="391" t="e">
        <f>IF(I10940&lt;&gt;"",RIGHT(#REF!,LEN(#REF!)-FIND(" ",#REF!)),"")</f>
        <v>#REF!</v>
      </c>
    </row>
    <row r="10941" spans="1:11">
      <c r="A10941" s="417" t="s">
        <v>2155</v>
      </c>
      <c r="B10941" s="417" t="s">
        <v>8925</v>
      </c>
      <c r="C10941" s="417" t="s">
        <v>2281</v>
      </c>
      <c r="D10941" s="417" t="s">
        <v>3600</v>
      </c>
      <c r="E10941" s="391">
        <v>4.4000000000000004</v>
      </c>
      <c r="F10941" s="418">
        <v>44214</v>
      </c>
      <c r="G10941" s="417" t="s">
        <v>2283</v>
      </c>
      <c r="I10941" s="379" t="e">
        <f>IF(#REF!&lt;&gt;"",#REF!-$I$199,"")</f>
        <v>#REF!</v>
      </c>
      <c r="J10941" s="379" t="e">
        <f>IF(I10941&lt;&gt;"",NETWORKDAYS($I$199,#REF!-1,$N$201:$N$224),"")</f>
        <v>#REF!</v>
      </c>
      <c r="K10941" s="391" t="e">
        <f>IF(I10941&lt;&gt;"",RIGHT(#REF!,LEN(#REF!)-FIND(" ",#REF!)),"")</f>
        <v>#REF!</v>
      </c>
    </row>
    <row r="10942" spans="1:11">
      <c r="A10942" s="417" t="s">
        <v>2155</v>
      </c>
      <c r="B10942" s="417" t="s">
        <v>14424</v>
      </c>
      <c r="C10942" s="417" t="s">
        <v>2281</v>
      </c>
      <c r="D10942" s="417" t="s">
        <v>5198</v>
      </c>
      <c r="E10942" s="391">
        <v>4.54</v>
      </c>
      <c r="F10942" s="418">
        <v>44214</v>
      </c>
      <c r="G10942" s="417" t="s">
        <v>2286</v>
      </c>
      <c r="I10942" s="379" t="e">
        <f>IF(#REF!&lt;&gt;"",#REF!-$I$199,"")</f>
        <v>#REF!</v>
      </c>
      <c r="J10942" s="379" t="e">
        <f>IF(I10942&lt;&gt;"",NETWORKDAYS($I$199,#REF!-1,$N$201:$N$224),"")</f>
        <v>#REF!</v>
      </c>
      <c r="K10942" s="391" t="e">
        <f>IF(I10942&lt;&gt;"",RIGHT(#REF!,LEN(#REF!)-FIND(" ",#REF!)),"")</f>
        <v>#REF!</v>
      </c>
    </row>
    <row r="10943" spans="1:11">
      <c r="A10943" s="417" t="s">
        <v>2155</v>
      </c>
      <c r="B10943" s="417" t="s">
        <v>14425</v>
      </c>
      <c r="C10943" s="417" t="s">
        <v>2281</v>
      </c>
      <c r="D10943" s="417" t="s">
        <v>3601</v>
      </c>
      <c r="E10943" s="391">
        <v>3.82</v>
      </c>
      <c r="F10943" s="418">
        <v>44214</v>
      </c>
      <c r="G10943" s="417" t="s">
        <v>2283</v>
      </c>
      <c r="I10943" s="379" t="e">
        <f>IF(#REF!&lt;&gt;"",#REF!-$I$199,"")</f>
        <v>#REF!</v>
      </c>
      <c r="J10943" s="379" t="e">
        <f>IF(I10943&lt;&gt;"",NETWORKDAYS($I$199,#REF!-1,$N$201:$N$224),"")</f>
        <v>#REF!</v>
      </c>
      <c r="K10943" s="391" t="e">
        <f>IF(I10943&lt;&gt;"",RIGHT(#REF!,LEN(#REF!)-FIND(" ",#REF!)),"")</f>
        <v>#REF!</v>
      </c>
    </row>
    <row r="10944" spans="1:11">
      <c r="A10944" s="417" t="s">
        <v>2155</v>
      </c>
      <c r="B10944" s="417" t="s">
        <v>8926</v>
      </c>
      <c r="C10944" s="417" t="s">
        <v>2281</v>
      </c>
      <c r="D10944" s="417" t="s">
        <v>3602</v>
      </c>
      <c r="E10944" s="391">
        <v>2.98</v>
      </c>
      <c r="F10944" s="418">
        <v>44214</v>
      </c>
      <c r="G10944" s="417" t="s">
        <v>2283</v>
      </c>
      <c r="I10944" s="379" t="e">
        <f>IF(#REF!&lt;&gt;"",#REF!-$I$199,"")</f>
        <v>#REF!</v>
      </c>
      <c r="J10944" s="379" t="e">
        <f>IF(I10944&lt;&gt;"",NETWORKDAYS($I$199,#REF!-1,$N$201:$N$224),"")</f>
        <v>#REF!</v>
      </c>
      <c r="K10944" s="391" t="e">
        <f>IF(I10944&lt;&gt;"",RIGHT(#REF!,LEN(#REF!)-FIND(" ",#REF!)),"")</f>
        <v>#REF!</v>
      </c>
    </row>
    <row r="10945" spans="1:11">
      <c r="A10945" s="417" t="s">
        <v>2155</v>
      </c>
      <c r="B10945" s="417" t="s">
        <v>8927</v>
      </c>
      <c r="C10945" s="417" t="s">
        <v>2281</v>
      </c>
      <c r="D10945" s="417" t="s">
        <v>2372</v>
      </c>
      <c r="E10945" s="391">
        <v>1.91</v>
      </c>
      <c r="F10945" s="418">
        <v>44214</v>
      </c>
      <c r="G10945" s="417" t="s">
        <v>2283</v>
      </c>
      <c r="I10945" s="379" t="e">
        <f>IF(#REF!&lt;&gt;"",#REF!-$I$199,"")</f>
        <v>#REF!</v>
      </c>
      <c r="J10945" s="379" t="e">
        <f>IF(I10945&lt;&gt;"",NETWORKDAYS($I$199,#REF!-1,$N$201:$N$224),"")</f>
        <v>#REF!</v>
      </c>
      <c r="K10945" s="391" t="e">
        <f>IF(I10945&lt;&gt;"",RIGHT(#REF!,LEN(#REF!)-FIND(" ",#REF!)),"")</f>
        <v>#REF!</v>
      </c>
    </row>
    <row r="10946" spans="1:11">
      <c r="A10946" s="417" t="s">
        <v>2155</v>
      </c>
      <c r="B10946" s="417" t="s">
        <v>8928</v>
      </c>
      <c r="C10946" s="417" t="s">
        <v>2281</v>
      </c>
      <c r="D10946" s="417" t="s">
        <v>2374</v>
      </c>
      <c r="E10946" s="391">
        <v>1.35</v>
      </c>
      <c r="F10946" s="418">
        <v>44214</v>
      </c>
      <c r="G10946" s="417" t="s">
        <v>2283</v>
      </c>
      <c r="I10946" s="379" t="e">
        <f>IF(#REF!&lt;&gt;"",#REF!-$I$199,"")</f>
        <v>#REF!</v>
      </c>
      <c r="J10946" s="379" t="e">
        <f>IF(I10946&lt;&gt;"",NETWORKDAYS($I$199,#REF!-1,$N$201:$N$224),"")</f>
        <v>#REF!</v>
      </c>
      <c r="K10946" s="391" t="e">
        <f>IF(I10946&lt;&gt;"",RIGHT(#REF!,LEN(#REF!)-FIND(" ",#REF!)),"")</f>
        <v>#REF!</v>
      </c>
    </row>
    <row r="10947" spans="1:11">
      <c r="A10947" s="417" t="s">
        <v>2155</v>
      </c>
      <c r="B10947" s="417" t="s">
        <v>14426</v>
      </c>
      <c r="C10947" s="417" t="s">
        <v>2281</v>
      </c>
      <c r="D10947" s="417" t="s">
        <v>3621</v>
      </c>
      <c r="E10947" s="391">
        <v>0.98</v>
      </c>
      <c r="F10947" s="418">
        <v>44214</v>
      </c>
      <c r="G10947" s="417" t="s">
        <v>2283</v>
      </c>
      <c r="I10947" s="379" t="e">
        <f>IF(#REF!&lt;&gt;"",#REF!-$I$199,"")</f>
        <v>#REF!</v>
      </c>
      <c r="J10947" s="379" t="e">
        <f>IF(I10947&lt;&gt;"",NETWORKDAYS($I$199,#REF!-1,$N$201:$N$224),"")</f>
        <v>#REF!</v>
      </c>
      <c r="K10947" s="391" t="e">
        <f>IF(I10947&lt;&gt;"",RIGHT(#REF!,LEN(#REF!)-FIND(" ",#REF!)),"")</f>
        <v>#REF!</v>
      </c>
    </row>
    <row r="10948" spans="1:11">
      <c r="A10948" s="417" t="s">
        <v>2155</v>
      </c>
      <c r="B10948" s="417" t="s">
        <v>14427</v>
      </c>
      <c r="C10948" s="417" t="s">
        <v>2281</v>
      </c>
      <c r="D10948" s="417" t="s">
        <v>4140</v>
      </c>
      <c r="E10948" s="391">
        <v>0.61</v>
      </c>
      <c r="F10948" s="418">
        <v>44214</v>
      </c>
      <c r="G10948" s="417" t="s">
        <v>2283</v>
      </c>
      <c r="I10948" s="379" t="e">
        <f>IF(#REF!&lt;&gt;"",#REF!-$I$199,"")</f>
        <v>#REF!</v>
      </c>
      <c r="J10948" s="379" t="e">
        <f>IF(I10948&lt;&gt;"",NETWORKDAYS($I$199,#REF!-1,$N$201:$N$224),"")</f>
        <v>#REF!</v>
      </c>
      <c r="K10948" s="391" t="e">
        <f>IF(I10948&lt;&gt;"",RIGHT(#REF!,LEN(#REF!)-FIND(" ",#REF!)),"")</f>
        <v>#REF!</v>
      </c>
    </row>
    <row r="10949" spans="1:11">
      <c r="A10949" s="417" t="s">
        <v>2155</v>
      </c>
      <c r="B10949" s="417" t="s">
        <v>14428</v>
      </c>
      <c r="C10949" s="417" t="s">
        <v>2281</v>
      </c>
      <c r="D10949" s="417" t="s">
        <v>3620</v>
      </c>
      <c r="E10949" s="391">
        <v>0.38</v>
      </c>
      <c r="F10949" s="418">
        <v>44214</v>
      </c>
      <c r="G10949" s="417" t="s">
        <v>2283</v>
      </c>
      <c r="I10949" s="379" t="e">
        <f>IF(#REF!&lt;&gt;"",#REF!-$I$199,"")</f>
        <v>#REF!</v>
      </c>
      <c r="J10949" s="379" t="e">
        <f>IF(I10949&lt;&gt;"",NETWORKDAYS($I$199,#REF!-1,$N$201:$N$224),"")</f>
        <v>#REF!</v>
      </c>
      <c r="K10949" s="391" t="e">
        <f>IF(I10949&lt;&gt;"",RIGHT(#REF!,LEN(#REF!)-FIND(" ",#REF!)),"")</f>
        <v>#REF!</v>
      </c>
    </row>
    <row r="10950" spans="1:11">
      <c r="A10950" s="417" t="s">
        <v>2155</v>
      </c>
      <c r="B10950" s="417" t="s">
        <v>14429</v>
      </c>
      <c r="C10950" s="417" t="s">
        <v>2281</v>
      </c>
      <c r="D10950" s="417" t="s">
        <v>3603</v>
      </c>
      <c r="E10950" s="391">
        <v>0.25</v>
      </c>
      <c r="F10950" s="418">
        <v>44214</v>
      </c>
      <c r="G10950" s="417" t="s">
        <v>2283</v>
      </c>
      <c r="I10950" s="379" t="e">
        <f>IF(#REF!&lt;&gt;"",#REF!-$I$199,"")</f>
        <v>#REF!</v>
      </c>
      <c r="J10950" s="379" t="e">
        <f>IF(I10950&lt;&gt;"",NETWORKDAYS($I$199,#REF!-1,$N$201:$N$224),"")</f>
        <v>#REF!</v>
      </c>
      <c r="K10950" s="391" t="e">
        <f>IF(I10950&lt;&gt;"",RIGHT(#REF!,LEN(#REF!)-FIND(" ",#REF!)),"")</f>
        <v>#REF!</v>
      </c>
    </row>
    <row r="10951" spans="1:11">
      <c r="A10951" s="417" t="s">
        <v>2155</v>
      </c>
      <c r="B10951" s="417" t="s">
        <v>18065</v>
      </c>
      <c r="C10951" s="417" t="s">
        <v>2281</v>
      </c>
      <c r="D10951" s="417" t="s">
        <v>3604</v>
      </c>
      <c r="E10951" s="391">
        <v>0.17</v>
      </c>
      <c r="F10951" s="418">
        <v>44214</v>
      </c>
      <c r="G10951" s="417" t="s">
        <v>2283</v>
      </c>
      <c r="I10951" s="379" t="e">
        <f>IF(#REF!&lt;&gt;"",#REF!-$I$199,"")</f>
        <v>#REF!</v>
      </c>
      <c r="J10951" s="379" t="e">
        <f>IF(I10951&lt;&gt;"",NETWORKDAYS($I$199,#REF!-1,$N$201:$N$224),"")</f>
        <v>#REF!</v>
      </c>
      <c r="K10951" s="391" t="e">
        <f>IF(I10951&lt;&gt;"",RIGHT(#REF!,LEN(#REF!)-FIND(" ",#REF!)),"")</f>
        <v>#REF!</v>
      </c>
    </row>
    <row r="10952" spans="1:11">
      <c r="A10952" s="417" t="s">
        <v>2155</v>
      </c>
      <c r="B10952" s="417" t="s">
        <v>18066</v>
      </c>
      <c r="C10952" s="417" t="s">
        <v>2281</v>
      </c>
      <c r="D10952" s="417" t="s">
        <v>3605</v>
      </c>
      <c r="E10952" s="391">
        <v>0.15</v>
      </c>
      <c r="F10952" s="418">
        <v>44214</v>
      </c>
      <c r="G10952" s="417" t="s">
        <v>2283</v>
      </c>
      <c r="I10952" s="379" t="e">
        <f>IF(#REF!&lt;&gt;"",#REF!-$I$199,"")</f>
        <v>#REF!</v>
      </c>
      <c r="J10952" s="379" t="e">
        <f>IF(I10952&lt;&gt;"",NETWORKDAYS($I$199,#REF!-1,$N$201:$N$224),"")</f>
        <v>#REF!</v>
      </c>
      <c r="K10952" s="391" t="e">
        <f>IF(I10952&lt;&gt;"",RIGHT(#REF!,LEN(#REF!)-FIND(" ",#REF!)),"")</f>
        <v>#REF!</v>
      </c>
    </row>
    <row r="10953" spans="1:11">
      <c r="A10953" s="417" t="s">
        <v>2155</v>
      </c>
      <c r="B10953" s="417" t="s">
        <v>18067</v>
      </c>
      <c r="C10953" s="417" t="s">
        <v>2281</v>
      </c>
      <c r="D10953" s="417" t="s">
        <v>3606</v>
      </c>
      <c r="E10953" s="391">
        <v>0.08</v>
      </c>
      <c r="F10953" s="418">
        <v>44214</v>
      </c>
      <c r="G10953" s="417" t="s">
        <v>2283</v>
      </c>
      <c r="I10953" s="379" t="e">
        <f>IF(#REF!&lt;&gt;"",#REF!-$I$199,"")</f>
        <v>#REF!</v>
      </c>
      <c r="J10953" s="379" t="e">
        <f>IF(I10953&lt;&gt;"",NETWORKDAYS($I$199,#REF!-1,$N$201:$N$224),"")</f>
        <v>#REF!</v>
      </c>
      <c r="K10953" s="391" t="e">
        <f>IF(I10953&lt;&gt;"",RIGHT(#REF!,LEN(#REF!)-FIND(" ",#REF!)),"")</f>
        <v>#REF!</v>
      </c>
    </row>
    <row r="10954" spans="1:11">
      <c r="A10954" s="417" t="s">
        <v>2155</v>
      </c>
      <c r="B10954" s="417" t="s">
        <v>18801</v>
      </c>
      <c r="C10954" s="417" t="s">
        <v>2281</v>
      </c>
      <c r="D10954" s="417" t="s">
        <v>3607</v>
      </c>
      <c r="E10954" s="391">
        <v>7.0000000000000007E-2</v>
      </c>
      <c r="F10954" s="418">
        <v>44214</v>
      </c>
      <c r="G10954" s="417" t="s">
        <v>2283</v>
      </c>
      <c r="I10954" s="379" t="e">
        <f>IF(#REF!&lt;&gt;"",#REF!-$I$199,"")</f>
        <v>#REF!</v>
      </c>
      <c r="J10954" s="379" t="e">
        <f>IF(I10954&lt;&gt;"",NETWORKDAYS($I$199,#REF!-1,$N$201:$N$224),"")</f>
        <v>#REF!</v>
      </c>
      <c r="K10954" s="391" t="e">
        <f>IF(I10954&lt;&gt;"",RIGHT(#REF!,LEN(#REF!)-FIND(" ",#REF!)),"")</f>
        <v>#REF!</v>
      </c>
    </row>
    <row r="10955" spans="1:11">
      <c r="A10955" s="417" t="s">
        <v>2155</v>
      </c>
      <c r="B10955" s="417" t="s">
        <v>14430</v>
      </c>
      <c r="C10955" s="417" t="s">
        <v>2281</v>
      </c>
      <c r="D10955" s="417" t="s">
        <v>3608</v>
      </c>
      <c r="E10955" s="391">
        <v>0.05</v>
      </c>
      <c r="F10955" s="418">
        <v>44214</v>
      </c>
      <c r="G10955" s="417" t="s">
        <v>2283</v>
      </c>
      <c r="I10955" s="379" t="e">
        <f>IF(#REF!&lt;&gt;"",#REF!-$I$199,"")</f>
        <v>#REF!</v>
      </c>
      <c r="J10955" s="379" t="e">
        <f>IF(I10955&lt;&gt;"",NETWORKDAYS($I$199,#REF!-1,$N$201:$N$224),"")</f>
        <v>#REF!</v>
      </c>
      <c r="K10955" s="391" t="e">
        <f>IF(I10955&lt;&gt;"",RIGHT(#REF!,LEN(#REF!)-FIND(" ",#REF!)),"")</f>
        <v>#REF!</v>
      </c>
    </row>
    <row r="10956" spans="1:11">
      <c r="A10956" s="417" t="s">
        <v>2155</v>
      </c>
      <c r="B10956" s="417" t="s">
        <v>14431</v>
      </c>
      <c r="C10956" s="417" t="s">
        <v>2281</v>
      </c>
      <c r="D10956" s="417" t="s">
        <v>14432</v>
      </c>
      <c r="E10956" s="391">
        <v>0.03</v>
      </c>
      <c r="F10956" s="418">
        <v>44249</v>
      </c>
      <c r="G10956" s="417" t="s">
        <v>2283</v>
      </c>
      <c r="I10956" s="379" t="e">
        <f>IF(#REF!&lt;&gt;"",#REF!-$I$199,"")</f>
        <v>#REF!</v>
      </c>
      <c r="J10956" s="379" t="e">
        <f>IF(I10956&lt;&gt;"",NETWORKDAYS($I$199,#REF!-1,$N$201:$N$224),"")</f>
        <v>#REF!</v>
      </c>
      <c r="K10956" s="391" t="e">
        <f>IF(I10956&lt;&gt;"",RIGHT(#REF!,LEN(#REF!)-FIND(" ",#REF!)),"")</f>
        <v>#REF!</v>
      </c>
    </row>
    <row r="10957" spans="1:11">
      <c r="A10957" s="417" t="s">
        <v>2155</v>
      </c>
      <c r="B10957" s="417" t="s">
        <v>14433</v>
      </c>
      <c r="C10957" s="417" t="s">
        <v>2281</v>
      </c>
      <c r="D10957" s="417" t="s">
        <v>4598</v>
      </c>
      <c r="E10957" s="391">
        <v>0.01</v>
      </c>
      <c r="F10957" s="418">
        <v>44249</v>
      </c>
      <c r="G10957" s="417" t="s">
        <v>2283</v>
      </c>
      <c r="I10957" s="379" t="e">
        <f>IF(#REF!&lt;&gt;"",#REF!-$I$199,"")</f>
        <v>#REF!</v>
      </c>
      <c r="J10957" s="379" t="e">
        <f>IF(I10957&lt;&gt;"",NETWORKDAYS($I$199,#REF!-1,$N$201:$N$224),"")</f>
        <v>#REF!</v>
      </c>
      <c r="K10957" s="391" t="e">
        <f>IF(I10957&lt;&gt;"",RIGHT(#REF!,LEN(#REF!)-FIND(" ",#REF!)),"")</f>
        <v>#REF!</v>
      </c>
    </row>
    <row r="10958" spans="1:11">
      <c r="A10958" s="417" t="s">
        <v>2155</v>
      </c>
      <c r="B10958" s="417" t="s">
        <v>14434</v>
      </c>
      <c r="C10958" s="417" t="s">
        <v>2281</v>
      </c>
      <c r="D10958" s="417" t="s">
        <v>6126</v>
      </c>
      <c r="E10958" s="391">
        <v>0.01</v>
      </c>
      <c r="F10958" s="418">
        <v>44249</v>
      </c>
      <c r="G10958" s="417" t="s">
        <v>2283</v>
      </c>
      <c r="I10958" s="379" t="e">
        <f>IF(#REF!&lt;&gt;"",#REF!-$I$199,"")</f>
        <v>#REF!</v>
      </c>
      <c r="J10958" s="379" t="e">
        <f>IF(I10958&lt;&gt;"",NETWORKDAYS($I$199,#REF!-1,$N$201:$N$224),"")</f>
        <v>#REF!</v>
      </c>
      <c r="K10958" s="391" t="e">
        <f>IF(I10958&lt;&gt;"",RIGHT(#REF!,LEN(#REF!)-FIND(" ",#REF!)),"")</f>
        <v>#REF!</v>
      </c>
    </row>
    <row r="10959" spans="1:11">
      <c r="A10959" s="417" t="s">
        <v>2155</v>
      </c>
      <c r="B10959" s="417" t="s">
        <v>14435</v>
      </c>
      <c r="C10959" s="417" t="s">
        <v>2281</v>
      </c>
      <c r="D10959" s="417" t="s">
        <v>6129</v>
      </c>
      <c r="E10959" s="391">
        <v>7.95</v>
      </c>
      <c r="F10959" s="418">
        <v>44249</v>
      </c>
      <c r="G10959" s="417" t="s">
        <v>2283</v>
      </c>
      <c r="I10959" s="379" t="e">
        <f>IF(#REF!&lt;&gt;"",#REF!-$I$199,"")</f>
        <v>#REF!</v>
      </c>
      <c r="J10959" s="379" t="e">
        <f>IF(I10959&lt;&gt;"",NETWORKDAYS($I$199,#REF!-1,$N$201:$N$224),"")</f>
        <v>#REF!</v>
      </c>
      <c r="K10959" s="391" t="e">
        <f>IF(I10959&lt;&gt;"",RIGHT(#REF!,LEN(#REF!)-FIND(" ",#REF!)),"")</f>
        <v>#REF!</v>
      </c>
    </row>
    <row r="10960" spans="1:11">
      <c r="A10960" s="417" t="s">
        <v>2155</v>
      </c>
      <c r="B10960" s="417" t="s">
        <v>14436</v>
      </c>
      <c r="C10960" s="417" t="s">
        <v>2281</v>
      </c>
      <c r="D10960" s="417" t="s">
        <v>6133</v>
      </c>
      <c r="E10960" s="391">
        <v>0.01</v>
      </c>
      <c r="F10960" s="418">
        <v>44249</v>
      </c>
      <c r="G10960" s="417" t="s">
        <v>2283</v>
      </c>
      <c r="I10960" s="379" t="e">
        <f>IF(#REF!&lt;&gt;"",#REF!-$I$199,"")</f>
        <v>#REF!</v>
      </c>
      <c r="J10960" s="379" t="e">
        <f>IF(I10960&lt;&gt;"",NETWORKDAYS($I$199,#REF!-1,$N$201:$N$224),"")</f>
        <v>#REF!</v>
      </c>
      <c r="K10960" s="391" t="e">
        <f>IF(I10960&lt;&gt;"",RIGHT(#REF!,LEN(#REF!)-FIND(" ",#REF!)),"")</f>
        <v>#REF!</v>
      </c>
    </row>
    <row r="10961" spans="1:11">
      <c r="A10961" s="417" t="s">
        <v>2155</v>
      </c>
      <c r="B10961" s="417" t="s">
        <v>14437</v>
      </c>
      <c r="C10961" s="417" t="s">
        <v>2281</v>
      </c>
      <c r="D10961" s="417" t="s">
        <v>6131</v>
      </c>
      <c r="E10961" s="391">
        <v>11.01</v>
      </c>
      <c r="F10961" s="418">
        <v>44249</v>
      </c>
      <c r="G10961" s="417" t="s">
        <v>2283</v>
      </c>
      <c r="I10961" s="379" t="e">
        <f>IF(#REF!&lt;&gt;"",#REF!-$I$199,"")</f>
        <v>#REF!</v>
      </c>
      <c r="J10961" s="379" t="e">
        <f>IF(I10961&lt;&gt;"",NETWORKDAYS($I$199,#REF!-1,$N$201:$N$224),"")</f>
        <v>#REF!</v>
      </c>
      <c r="K10961" s="391" t="e">
        <f>IF(I10961&lt;&gt;"",RIGHT(#REF!,LEN(#REF!)-FIND(" ",#REF!)),"")</f>
        <v>#REF!</v>
      </c>
    </row>
    <row r="10962" spans="1:11">
      <c r="A10962" s="417" t="s">
        <v>2155</v>
      </c>
      <c r="B10962" s="417" t="s">
        <v>14438</v>
      </c>
      <c r="C10962" s="417" t="s">
        <v>2281</v>
      </c>
      <c r="D10962" s="417" t="s">
        <v>6134</v>
      </c>
      <c r="E10962" s="391">
        <v>10.75</v>
      </c>
      <c r="F10962" s="418">
        <v>44249</v>
      </c>
      <c r="G10962" s="417" t="s">
        <v>2283</v>
      </c>
      <c r="I10962" s="379" t="e">
        <f>IF(#REF!&lt;&gt;"",#REF!-$I$199,"")</f>
        <v>#REF!</v>
      </c>
      <c r="J10962" s="379" t="e">
        <f>IF(I10962&lt;&gt;"",NETWORKDAYS($I$199,#REF!-1,$N$201:$N$224),"")</f>
        <v>#REF!</v>
      </c>
      <c r="K10962" s="391" t="e">
        <f>IF(I10962&lt;&gt;"",RIGHT(#REF!,LEN(#REF!)-FIND(" ",#REF!)),"")</f>
        <v>#REF!</v>
      </c>
    </row>
    <row r="10963" spans="1:11">
      <c r="A10963" s="417" t="s">
        <v>2155</v>
      </c>
      <c r="B10963" s="417" t="s">
        <v>14439</v>
      </c>
      <c r="C10963" s="417" t="s">
        <v>2281</v>
      </c>
      <c r="D10963" s="417" t="s">
        <v>6137</v>
      </c>
      <c r="E10963" s="391">
        <v>0.2</v>
      </c>
      <c r="F10963" s="418">
        <v>44249</v>
      </c>
      <c r="G10963" s="417" t="s">
        <v>2283</v>
      </c>
      <c r="I10963" s="379" t="e">
        <f>IF(#REF!&lt;&gt;"",#REF!-$I$199,"")</f>
        <v>#REF!</v>
      </c>
      <c r="J10963" s="379" t="e">
        <f>IF(I10963&lt;&gt;"",NETWORKDAYS($I$199,#REF!-1,$N$201:$N$224),"")</f>
        <v>#REF!</v>
      </c>
      <c r="K10963" s="391" t="e">
        <f>IF(I10963&lt;&gt;"",RIGHT(#REF!,LEN(#REF!)-FIND(" ",#REF!)),"")</f>
        <v>#REF!</v>
      </c>
    </row>
    <row r="10964" spans="1:11">
      <c r="A10964" s="417" t="s">
        <v>2155</v>
      </c>
      <c r="B10964" s="417" t="s">
        <v>14440</v>
      </c>
      <c r="C10964" s="417" t="s">
        <v>2281</v>
      </c>
      <c r="D10964" s="417" t="s">
        <v>6136</v>
      </c>
      <c r="E10964" s="391">
        <v>9.1999999999999993</v>
      </c>
      <c r="F10964" s="418">
        <v>44249</v>
      </c>
      <c r="G10964" s="417" t="s">
        <v>2283</v>
      </c>
      <c r="I10964" s="379" t="e">
        <f>IF(#REF!&lt;&gt;"",#REF!-$I$199,"")</f>
        <v>#REF!</v>
      </c>
      <c r="J10964" s="379" t="e">
        <f>IF(I10964&lt;&gt;"",NETWORKDAYS($I$199,#REF!-1,$N$201:$N$224),"")</f>
        <v>#REF!</v>
      </c>
      <c r="K10964" s="391" t="e">
        <f>IF(I10964&lt;&gt;"",RIGHT(#REF!,LEN(#REF!)-FIND(" ",#REF!)),"")</f>
        <v>#REF!</v>
      </c>
    </row>
    <row r="10965" spans="1:11">
      <c r="A10965" s="417" t="s">
        <v>2155</v>
      </c>
      <c r="B10965" s="417" t="s">
        <v>14441</v>
      </c>
      <c r="C10965" s="417" t="s">
        <v>2281</v>
      </c>
      <c r="D10965" s="417" t="s">
        <v>6138</v>
      </c>
      <c r="E10965" s="391">
        <v>7.0000000000000007E-2</v>
      </c>
      <c r="F10965" s="418">
        <v>44249</v>
      </c>
      <c r="G10965" s="417" t="s">
        <v>2283</v>
      </c>
      <c r="I10965" s="379" t="e">
        <f>IF(#REF!&lt;&gt;"",#REF!-$I$199,"")</f>
        <v>#REF!</v>
      </c>
      <c r="J10965" s="379" t="e">
        <f>IF(I10965&lt;&gt;"",NETWORKDAYS($I$199,#REF!-1,$N$201:$N$224),"")</f>
        <v>#REF!</v>
      </c>
      <c r="K10965" s="391" t="e">
        <f>IF(I10965&lt;&gt;"",RIGHT(#REF!,LEN(#REF!)-FIND(" ",#REF!)),"")</f>
        <v>#REF!</v>
      </c>
    </row>
    <row r="10966" spans="1:11">
      <c r="A10966" s="417" t="s">
        <v>2155</v>
      </c>
      <c r="B10966" s="417" t="s">
        <v>14442</v>
      </c>
      <c r="C10966" s="417" t="s">
        <v>2281</v>
      </c>
      <c r="D10966" s="417" t="s">
        <v>14443</v>
      </c>
      <c r="E10966" s="391">
        <v>3.5</v>
      </c>
      <c r="F10966" s="418">
        <v>44249</v>
      </c>
      <c r="G10966" s="417" t="s">
        <v>2283</v>
      </c>
      <c r="I10966" s="379" t="e">
        <f>IF(#REF!&lt;&gt;"",#REF!-$I$199,"")</f>
        <v>#REF!</v>
      </c>
      <c r="J10966" s="379" t="e">
        <f>IF(I10966&lt;&gt;"",NETWORKDAYS($I$199,#REF!-1,$N$201:$N$224),"")</f>
        <v>#REF!</v>
      </c>
      <c r="K10966" s="391" t="e">
        <f>IF(I10966&lt;&gt;"",RIGHT(#REF!,LEN(#REF!)-FIND(" ",#REF!)),"")</f>
        <v>#REF!</v>
      </c>
    </row>
    <row r="10967" spans="1:11">
      <c r="A10967" s="417" t="s">
        <v>2155</v>
      </c>
      <c r="B10967" s="417" t="s">
        <v>14444</v>
      </c>
      <c r="C10967" s="417" t="s">
        <v>2281</v>
      </c>
      <c r="D10967" s="417" t="s">
        <v>14445</v>
      </c>
      <c r="E10967" s="391">
        <v>8</v>
      </c>
      <c r="F10967" s="418">
        <v>44249</v>
      </c>
      <c r="G10967" s="417" t="s">
        <v>2283</v>
      </c>
      <c r="I10967" s="379" t="e">
        <f>IF(#REF!&lt;&gt;"",#REF!-$I$199,"")</f>
        <v>#REF!</v>
      </c>
      <c r="J10967" s="379" t="e">
        <f>IF(I10967&lt;&gt;"",NETWORKDAYS($I$199,#REF!-1,$N$201:$N$224),"")</f>
        <v>#REF!</v>
      </c>
      <c r="K10967" s="391" t="e">
        <f>IF(I10967&lt;&gt;"",RIGHT(#REF!,LEN(#REF!)-FIND(" ",#REF!)),"")</f>
        <v>#REF!</v>
      </c>
    </row>
    <row r="10968" spans="1:11">
      <c r="A10968" s="417" t="s">
        <v>2155</v>
      </c>
      <c r="B10968" s="417" t="s">
        <v>5804</v>
      </c>
      <c r="C10968" s="417" t="s">
        <v>2281</v>
      </c>
      <c r="D10968" s="417" t="s">
        <v>5805</v>
      </c>
      <c r="E10968" s="391">
        <v>10.5</v>
      </c>
      <c r="F10968" s="418">
        <v>44249</v>
      </c>
      <c r="G10968" s="417" t="s">
        <v>2286</v>
      </c>
      <c r="I10968" s="379" t="e">
        <f>IF(#REF!&lt;&gt;"",#REF!-$I$199,"")</f>
        <v>#REF!</v>
      </c>
      <c r="J10968" s="379" t="e">
        <f>IF(I10968&lt;&gt;"",NETWORKDAYS($I$199,#REF!-1,$N$201:$N$224),"")</f>
        <v>#REF!</v>
      </c>
      <c r="K10968" s="391" t="e">
        <f>IF(I10968&lt;&gt;"",RIGHT(#REF!,LEN(#REF!)-FIND(" ",#REF!)),"")</f>
        <v>#REF!</v>
      </c>
    </row>
    <row r="10969" spans="1:11">
      <c r="A10969" s="417" t="s">
        <v>2155</v>
      </c>
      <c r="B10969" s="417" t="s">
        <v>14446</v>
      </c>
      <c r="C10969" s="417" t="s">
        <v>2281</v>
      </c>
      <c r="D10969" s="417" t="s">
        <v>14447</v>
      </c>
      <c r="E10969" s="391">
        <v>6.18</v>
      </c>
      <c r="F10969" s="418">
        <v>44249</v>
      </c>
      <c r="G10969" s="417" t="s">
        <v>2283</v>
      </c>
      <c r="I10969" s="379" t="e">
        <f>IF(#REF!&lt;&gt;"",#REF!-$I$199,"")</f>
        <v>#REF!</v>
      </c>
      <c r="J10969" s="379" t="e">
        <f>IF(I10969&lt;&gt;"",NETWORKDAYS($I$199,#REF!-1,$N$201:$N$224),"")</f>
        <v>#REF!</v>
      </c>
      <c r="K10969" s="391" t="e">
        <f>IF(I10969&lt;&gt;"",RIGHT(#REF!,LEN(#REF!)-FIND(" ",#REF!)),"")</f>
        <v>#REF!</v>
      </c>
    </row>
    <row r="10970" spans="1:11">
      <c r="A10970" s="417" t="s">
        <v>2155</v>
      </c>
      <c r="B10970" s="417" t="s">
        <v>14448</v>
      </c>
      <c r="C10970" s="417" t="s">
        <v>2281</v>
      </c>
      <c r="D10970" s="417" t="s">
        <v>14449</v>
      </c>
      <c r="E10970" s="391">
        <v>6.32</v>
      </c>
      <c r="F10970" s="418">
        <v>44249</v>
      </c>
      <c r="G10970" s="417" t="s">
        <v>2283</v>
      </c>
      <c r="I10970" s="379" t="e">
        <f>IF(#REF!&lt;&gt;"",#REF!-$I$199,"")</f>
        <v>#REF!</v>
      </c>
      <c r="J10970" s="379" t="e">
        <f>IF(I10970&lt;&gt;"",NETWORKDAYS($I$199,#REF!-1,$N$201:$N$224),"")</f>
        <v>#REF!</v>
      </c>
      <c r="K10970" s="391" t="e">
        <f>IF(I10970&lt;&gt;"",RIGHT(#REF!,LEN(#REF!)-FIND(" ",#REF!)),"")</f>
        <v>#REF!</v>
      </c>
    </row>
    <row r="10971" spans="1:11">
      <c r="A10971" s="417" t="s">
        <v>2155</v>
      </c>
      <c r="B10971" s="417" t="s">
        <v>14450</v>
      </c>
      <c r="C10971" s="417" t="s">
        <v>2281</v>
      </c>
      <c r="D10971" s="417" t="s">
        <v>14451</v>
      </c>
      <c r="E10971" s="391">
        <v>8.93</v>
      </c>
      <c r="F10971" s="418">
        <v>44249</v>
      </c>
      <c r="G10971" s="417" t="s">
        <v>2283</v>
      </c>
      <c r="I10971" s="379" t="e">
        <f>IF(#REF!&lt;&gt;"",#REF!-$I$199,"")</f>
        <v>#REF!</v>
      </c>
      <c r="J10971" s="379" t="e">
        <f>IF(I10971&lt;&gt;"",NETWORKDAYS($I$199,#REF!-1,$N$201:$N$224),"")</f>
        <v>#REF!</v>
      </c>
      <c r="K10971" s="391" t="e">
        <f>IF(I10971&lt;&gt;"",RIGHT(#REF!,LEN(#REF!)-FIND(" ",#REF!)),"")</f>
        <v>#REF!</v>
      </c>
    </row>
    <row r="10972" spans="1:11">
      <c r="A10972" s="417" t="s">
        <v>2155</v>
      </c>
      <c r="B10972" s="417" t="s">
        <v>14452</v>
      </c>
      <c r="C10972" s="417" t="s">
        <v>2281</v>
      </c>
      <c r="D10972" s="417" t="s">
        <v>14453</v>
      </c>
      <c r="E10972" s="391">
        <v>8.2200000000000006</v>
      </c>
      <c r="F10972" s="418">
        <v>44249</v>
      </c>
      <c r="G10972" s="417" t="s">
        <v>2283</v>
      </c>
      <c r="I10972" s="379" t="e">
        <f>IF(#REF!&lt;&gt;"",#REF!-$I$199,"")</f>
        <v>#REF!</v>
      </c>
      <c r="J10972" s="379" t="e">
        <f>IF(I10972&lt;&gt;"",NETWORKDAYS($I$199,#REF!-1,$N$201:$N$224),"")</f>
        <v>#REF!</v>
      </c>
      <c r="K10972" s="391" t="e">
        <f>IF(I10972&lt;&gt;"",RIGHT(#REF!,LEN(#REF!)-FIND(" ",#REF!)),"")</f>
        <v>#REF!</v>
      </c>
    </row>
    <row r="10973" spans="1:11">
      <c r="A10973" s="417" t="s">
        <v>2155</v>
      </c>
      <c r="B10973" s="417" t="s">
        <v>14454</v>
      </c>
      <c r="C10973" s="417" t="s">
        <v>2281</v>
      </c>
      <c r="D10973" s="417" t="s">
        <v>14455</v>
      </c>
      <c r="E10973" s="391">
        <v>5.15</v>
      </c>
      <c r="F10973" s="418">
        <v>44249</v>
      </c>
      <c r="G10973" s="417" t="s">
        <v>2283</v>
      </c>
      <c r="I10973" s="379" t="e">
        <f>IF(#REF!&lt;&gt;"",#REF!-$I$199,"")</f>
        <v>#REF!</v>
      </c>
      <c r="J10973" s="379" t="e">
        <f>IF(I10973&lt;&gt;"",NETWORKDAYS($I$199,#REF!-1,$N$201:$N$224),"")</f>
        <v>#REF!</v>
      </c>
      <c r="K10973" s="391" t="e">
        <f>IF(I10973&lt;&gt;"",RIGHT(#REF!,LEN(#REF!)-FIND(" ",#REF!)),"")</f>
        <v>#REF!</v>
      </c>
    </row>
    <row r="10974" spans="1:11">
      <c r="A10974" s="417" t="s">
        <v>2155</v>
      </c>
      <c r="B10974" s="417" t="s">
        <v>14456</v>
      </c>
      <c r="C10974" s="417" t="s">
        <v>2281</v>
      </c>
      <c r="D10974" s="417" t="s">
        <v>14457</v>
      </c>
      <c r="E10974" s="391">
        <v>3.6</v>
      </c>
      <c r="F10974" s="418">
        <v>44249</v>
      </c>
      <c r="G10974" s="417" t="s">
        <v>2286</v>
      </c>
      <c r="I10974" s="379" t="e">
        <f>IF(#REF!&lt;&gt;"",#REF!-$I$199,"")</f>
        <v>#REF!</v>
      </c>
      <c r="J10974" s="379" t="e">
        <f>IF(I10974&lt;&gt;"",NETWORKDAYS($I$199,#REF!-1,$N$201:$N$224),"")</f>
        <v>#REF!</v>
      </c>
      <c r="K10974" s="391" t="e">
        <f>IF(I10974&lt;&gt;"",RIGHT(#REF!,LEN(#REF!)-FIND(" ",#REF!)),"")</f>
        <v>#REF!</v>
      </c>
    </row>
    <row r="10975" spans="1:11">
      <c r="A10975" s="417" t="s">
        <v>2155</v>
      </c>
      <c r="B10975" s="417" t="s">
        <v>14458</v>
      </c>
      <c r="C10975" s="417" t="s">
        <v>2281</v>
      </c>
      <c r="D10975" s="417" t="s">
        <v>14459</v>
      </c>
      <c r="E10975" s="391">
        <v>6.72</v>
      </c>
      <c r="F10975" s="418">
        <v>44249</v>
      </c>
      <c r="G10975" s="417" t="s">
        <v>2283</v>
      </c>
      <c r="I10975" s="379" t="e">
        <f>IF(#REF!&lt;&gt;"",#REF!-$I$199,"")</f>
        <v>#REF!</v>
      </c>
      <c r="J10975" s="379" t="e">
        <f>IF(I10975&lt;&gt;"",NETWORKDAYS($I$199,#REF!-1,$N$201:$N$224),"")</f>
        <v>#REF!</v>
      </c>
      <c r="K10975" s="391" t="e">
        <f>IF(I10975&lt;&gt;"",RIGHT(#REF!,LEN(#REF!)-FIND(" ",#REF!)),"")</f>
        <v>#REF!</v>
      </c>
    </row>
    <row r="10976" spans="1:11">
      <c r="A10976" s="417" t="s">
        <v>2155</v>
      </c>
      <c r="B10976" s="417" t="s">
        <v>14460</v>
      </c>
      <c r="C10976" s="417" t="s">
        <v>2281</v>
      </c>
      <c r="D10976" s="417" t="s">
        <v>14461</v>
      </c>
      <c r="E10976" s="391">
        <v>6.5</v>
      </c>
      <c r="F10976" s="418">
        <v>44249</v>
      </c>
      <c r="G10976" s="417" t="s">
        <v>2283</v>
      </c>
      <c r="I10976" s="379" t="e">
        <f>IF(#REF!&lt;&gt;"",#REF!-$I$199,"")</f>
        <v>#REF!</v>
      </c>
      <c r="J10976" s="379" t="e">
        <f>IF(I10976&lt;&gt;"",NETWORKDAYS($I$199,#REF!-1,$N$201:$N$224),"")</f>
        <v>#REF!</v>
      </c>
      <c r="K10976" s="391" t="e">
        <f>IF(I10976&lt;&gt;"",RIGHT(#REF!,LEN(#REF!)-FIND(" ",#REF!)),"")</f>
        <v>#REF!</v>
      </c>
    </row>
    <row r="10977" spans="1:11">
      <c r="A10977" s="417" t="s">
        <v>2155</v>
      </c>
      <c r="B10977" s="417" t="s">
        <v>14462</v>
      </c>
      <c r="C10977" s="417" t="s">
        <v>2281</v>
      </c>
      <c r="D10977" s="417" t="s">
        <v>14463</v>
      </c>
      <c r="E10977" s="391">
        <v>6</v>
      </c>
      <c r="F10977" s="418">
        <v>44249</v>
      </c>
      <c r="G10977" s="417" t="s">
        <v>2283</v>
      </c>
      <c r="I10977" s="379" t="e">
        <f>IF(#REF!&lt;&gt;"",#REF!-$I$199,"")</f>
        <v>#REF!</v>
      </c>
      <c r="J10977" s="379" t="e">
        <f>IF(I10977&lt;&gt;"",NETWORKDAYS($I$199,#REF!-1,$N$201:$N$224),"")</f>
        <v>#REF!</v>
      </c>
      <c r="K10977" s="391" t="e">
        <f>IF(I10977&lt;&gt;"",RIGHT(#REF!,LEN(#REF!)-FIND(" ",#REF!)),"")</f>
        <v>#REF!</v>
      </c>
    </row>
    <row r="10978" spans="1:11">
      <c r="A10978" s="417" t="s">
        <v>2155</v>
      </c>
      <c r="B10978" s="417" t="s">
        <v>14464</v>
      </c>
      <c r="C10978" s="417" t="s">
        <v>2281</v>
      </c>
      <c r="D10978" s="417" t="s">
        <v>14465</v>
      </c>
      <c r="E10978" s="391">
        <v>3.64</v>
      </c>
      <c r="F10978" s="418">
        <v>44249</v>
      </c>
      <c r="G10978" s="417" t="s">
        <v>2283</v>
      </c>
      <c r="I10978" s="379" t="e">
        <f>IF(#REF!&lt;&gt;"",#REF!-$I$199,"")</f>
        <v>#REF!</v>
      </c>
      <c r="J10978" s="379" t="e">
        <f>IF(I10978&lt;&gt;"",NETWORKDAYS($I$199,#REF!-1,$N$201:$N$224),"")</f>
        <v>#REF!</v>
      </c>
      <c r="K10978" s="391" t="e">
        <f>IF(I10978&lt;&gt;"",RIGHT(#REF!,LEN(#REF!)-FIND(" ",#REF!)),"")</f>
        <v>#REF!</v>
      </c>
    </row>
    <row r="10979" spans="1:11">
      <c r="A10979" s="417" t="s">
        <v>2155</v>
      </c>
      <c r="B10979" s="417" t="s">
        <v>17580</v>
      </c>
      <c r="C10979" s="417" t="s">
        <v>2281</v>
      </c>
      <c r="D10979" s="417" t="s">
        <v>17581</v>
      </c>
      <c r="E10979" s="391">
        <v>3.15</v>
      </c>
      <c r="F10979" s="418">
        <v>44249</v>
      </c>
      <c r="G10979" s="417" t="s">
        <v>2283</v>
      </c>
      <c r="I10979" s="379" t="e">
        <f>IF(#REF!&lt;&gt;"",#REF!-$I$199,"")</f>
        <v>#REF!</v>
      </c>
      <c r="J10979" s="379" t="e">
        <f>IF(I10979&lt;&gt;"",NETWORKDAYS($I$199,#REF!-1,$N$201:$N$224),"")</f>
        <v>#REF!</v>
      </c>
      <c r="K10979" s="391" t="e">
        <f>IF(I10979&lt;&gt;"",RIGHT(#REF!,LEN(#REF!)-FIND(" ",#REF!)),"")</f>
        <v>#REF!</v>
      </c>
    </row>
    <row r="10980" spans="1:11">
      <c r="A10980" s="417" t="s">
        <v>2155</v>
      </c>
      <c r="B10980" s="417" t="s">
        <v>18802</v>
      </c>
      <c r="C10980" s="417" t="s">
        <v>2281</v>
      </c>
      <c r="D10980" s="417" t="s">
        <v>18803</v>
      </c>
      <c r="E10980" s="391">
        <v>2.82</v>
      </c>
      <c r="F10980" s="418">
        <v>44249</v>
      </c>
      <c r="G10980" s="417" t="s">
        <v>2283</v>
      </c>
      <c r="I10980" s="379" t="e">
        <f>IF(#REF!&lt;&gt;"",#REF!-$I$199,"")</f>
        <v>#REF!</v>
      </c>
      <c r="J10980" s="379" t="e">
        <f>IF(I10980&lt;&gt;"",NETWORKDAYS($I$199,#REF!-1,$N$201:$N$224),"")</f>
        <v>#REF!</v>
      </c>
      <c r="K10980" s="391" t="e">
        <f>IF(I10980&lt;&gt;"",RIGHT(#REF!,LEN(#REF!)-FIND(" ",#REF!)),"")</f>
        <v>#REF!</v>
      </c>
    </row>
    <row r="10981" spans="1:11">
      <c r="A10981" s="417" t="s">
        <v>2155</v>
      </c>
      <c r="B10981" s="417" t="s">
        <v>14466</v>
      </c>
      <c r="C10981" s="417" t="s">
        <v>2281</v>
      </c>
      <c r="D10981" s="417" t="s">
        <v>14467</v>
      </c>
      <c r="E10981" s="391">
        <v>2.27</v>
      </c>
      <c r="F10981" s="418">
        <v>44249</v>
      </c>
      <c r="G10981" s="417" t="s">
        <v>2283</v>
      </c>
      <c r="I10981" s="379" t="e">
        <f>IF(#REF!&lt;&gt;"",#REF!-$I$199,"")</f>
        <v>#REF!</v>
      </c>
      <c r="J10981" s="379" t="e">
        <f>IF(I10981&lt;&gt;"",NETWORKDAYS($I$199,#REF!-1,$N$201:$N$224),"")</f>
        <v>#REF!</v>
      </c>
      <c r="K10981" s="391" t="e">
        <f>IF(I10981&lt;&gt;"",RIGHT(#REF!,LEN(#REF!)-FIND(" ",#REF!)),"")</f>
        <v>#REF!</v>
      </c>
    </row>
    <row r="10982" spans="1:11">
      <c r="A10982" s="417" t="s">
        <v>2155</v>
      </c>
      <c r="B10982" s="417" t="s">
        <v>18804</v>
      </c>
      <c r="C10982" s="417" t="s">
        <v>2281</v>
      </c>
      <c r="D10982" s="417" t="s">
        <v>18805</v>
      </c>
      <c r="E10982" s="391">
        <v>1.95</v>
      </c>
      <c r="F10982" s="418">
        <v>44249</v>
      </c>
      <c r="G10982" s="417" t="s">
        <v>2283</v>
      </c>
      <c r="I10982" s="379" t="e">
        <f>IF(#REF!&lt;&gt;"",#REF!-$I$199,"")</f>
        <v>#REF!</v>
      </c>
      <c r="J10982" s="379" t="e">
        <f>IF(I10982&lt;&gt;"",NETWORKDAYS($I$199,#REF!-1,$N$201:$N$224),"")</f>
        <v>#REF!</v>
      </c>
      <c r="K10982" s="391" t="e">
        <f>IF(I10982&lt;&gt;"",RIGHT(#REF!,LEN(#REF!)-FIND(" ",#REF!)),"")</f>
        <v>#REF!</v>
      </c>
    </row>
    <row r="10983" spans="1:11">
      <c r="A10983" s="417" t="s">
        <v>2155</v>
      </c>
      <c r="B10983" s="417" t="s">
        <v>18068</v>
      </c>
      <c r="C10983" s="417" t="s">
        <v>2281</v>
      </c>
      <c r="D10983" s="417" t="s">
        <v>18069</v>
      </c>
      <c r="E10983" s="391">
        <v>1.63</v>
      </c>
      <c r="F10983" s="418">
        <v>44249</v>
      </c>
      <c r="G10983" s="417" t="s">
        <v>2283</v>
      </c>
      <c r="I10983" s="379" t="e">
        <f>IF(#REF!&lt;&gt;"",#REF!-$I$199,"")</f>
        <v>#REF!</v>
      </c>
      <c r="J10983" s="379" t="e">
        <f>IF(I10983&lt;&gt;"",NETWORKDAYS($I$199,#REF!-1,$N$201:$N$224),"")</f>
        <v>#REF!</v>
      </c>
      <c r="K10983" s="391" t="e">
        <f>IF(I10983&lt;&gt;"",RIGHT(#REF!,LEN(#REF!)-FIND(" ",#REF!)),"")</f>
        <v>#REF!</v>
      </c>
    </row>
    <row r="10984" spans="1:11">
      <c r="A10984" s="417" t="s">
        <v>2155</v>
      </c>
      <c r="B10984" s="417" t="s">
        <v>14468</v>
      </c>
      <c r="C10984" s="417" t="s">
        <v>2281</v>
      </c>
      <c r="D10984" s="417" t="s">
        <v>14469</v>
      </c>
      <c r="E10984" s="391">
        <v>1.25</v>
      </c>
      <c r="F10984" s="418">
        <v>44249</v>
      </c>
      <c r="G10984" s="417" t="s">
        <v>2283</v>
      </c>
      <c r="I10984" s="379" t="e">
        <f>IF(#REF!&lt;&gt;"",#REF!-$I$199,"")</f>
        <v>#REF!</v>
      </c>
      <c r="J10984" s="379" t="e">
        <f>IF(I10984&lt;&gt;"",NETWORKDAYS($I$199,#REF!-1,$N$201:$N$224),"")</f>
        <v>#REF!</v>
      </c>
      <c r="K10984" s="391" t="e">
        <f>IF(I10984&lt;&gt;"",RIGHT(#REF!,LEN(#REF!)-FIND(" ",#REF!)),"")</f>
        <v>#REF!</v>
      </c>
    </row>
    <row r="10985" spans="1:11">
      <c r="A10985" s="417" t="s">
        <v>2155</v>
      </c>
      <c r="B10985" s="417" t="s">
        <v>18070</v>
      </c>
      <c r="C10985" s="417" t="s">
        <v>2281</v>
      </c>
      <c r="D10985" s="417" t="s">
        <v>18071</v>
      </c>
      <c r="E10985" s="391">
        <v>0.57999999999999996</v>
      </c>
      <c r="F10985" s="418">
        <v>44249</v>
      </c>
      <c r="G10985" s="417" t="s">
        <v>2283</v>
      </c>
      <c r="I10985" s="379" t="e">
        <f>IF(#REF!&lt;&gt;"",#REF!-$I$199,"")</f>
        <v>#REF!</v>
      </c>
      <c r="J10985" s="379" t="e">
        <f>IF(I10985&lt;&gt;"",NETWORKDAYS($I$199,#REF!-1,$N$201:$N$224),"")</f>
        <v>#REF!</v>
      </c>
      <c r="K10985" s="391" t="e">
        <f>IF(I10985&lt;&gt;"",RIGHT(#REF!,LEN(#REF!)-FIND(" ",#REF!)),"")</f>
        <v>#REF!</v>
      </c>
    </row>
    <row r="10986" spans="1:11">
      <c r="A10986" s="417" t="s">
        <v>2155</v>
      </c>
      <c r="B10986" s="417" t="s">
        <v>5806</v>
      </c>
      <c r="C10986" s="417" t="s">
        <v>2281</v>
      </c>
      <c r="D10986" s="417" t="s">
        <v>4017</v>
      </c>
      <c r="E10986" s="391">
        <v>18.12</v>
      </c>
      <c r="F10986" s="418">
        <v>44270</v>
      </c>
      <c r="G10986" s="417" t="s">
        <v>2286</v>
      </c>
      <c r="I10986" s="379" t="e">
        <f>IF(#REF!&lt;&gt;"",#REF!-$I$199,"")</f>
        <v>#REF!</v>
      </c>
      <c r="J10986" s="379" t="e">
        <f>IF(I10986&lt;&gt;"",NETWORKDAYS($I$199,#REF!-1,$N$201:$N$224),"")</f>
        <v>#REF!</v>
      </c>
      <c r="K10986" s="391" t="e">
        <f>IF(I10986&lt;&gt;"",RIGHT(#REF!,LEN(#REF!)-FIND(" ",#REF!)),"")</f>
        <v>#REF!</v>
      </c>
    </row>
    <row r="10987" spans="1:11">
      <c r="A10987" s="417" t="s">
        <v>2155</v>
      </c>
      <c r="B10987" s="417" t="s">
        <v>5807</v>
      </c>
      <c r="C10987" s="417" t="s">
        <v>2281</v>
      </c>
      <c r="D10987" s="417" t="s">
        <v>4025</v>
      </c>
      <c r="E10987" s="391">
        <v>12.45</v>
      </c>
      <c r="F10987" s="418">
        <v>44270</v>
      </c>
      <c r="G10987" s="417" t="s">
        <v>2283</v>
      </c>
      <c r="I10987" s="379" t="e">
        <f>IF(#REF!&lt;&gt;"",#REF!-$I$199,"")</f>
        <v>#REF!</v>
      </c>
      <c r="J10987" s="379" t="e">
        <f>IF(I10987&lt;&gt;"",NETWORKDAYS($I$199,#REF!-1,$N$201:$N$224),"")</f>
        <v>#REF!</v>
      </c>
      <c r="K10987" s="391" t="e">
        <f>IF(I10987&lt;&gt;"",RIGHT(#REF!,LEN(#REF!)-FIND(" ",#REF!)),"")</f>
        <v>#REF!</v>
      </c>
    </row>
    <row r="10988" spans="1:11">
      <c r="A10988" s="417" t="s">
        <v>2155</v>
      </c>
      <c r="B10988" s="417" t="s">
        <v>8929</v>
      </c>
      <c r="C10988" s="417" t="s">
        <v>2281</v>
      </c>
      <c r="D10988" s="417" t="s">
        <v>4022</v>
      </c>
      <c r="E10988" s="391">
        <v>5.9</v>
      </c>
      <c r="F10988" s="418">
        <v>44270</v>
      </c>
      <c r="G10988" s="417" t="s">
        <v>2283</v>
      </c>
      <c r="I10988" s="379" t="e">
        <f>IF(#REF!&lt;&gt;"",#REF!-$I$199,"")</f>
        <v>#REF!</v>
      </c>
      <c r="J10988" s="379" t="e">
        <f>IF(I10988&lt;&gt;"",NETWORKDAYS($I$199,#REF!-1,$N$201:$N$224),"")</f>
        <v>#REF!</v>
      </c>
      <c r="K10988" s="391" t="e">
        <f>IF(I10988&lt;&gt;"",RIGHT(#REF!,LEN(#REF!)-FIND(" ",#REF!)),"")</f>
        <v>#REF!</v>
      </c>
    </row>
    <row r="10989" spans="1:11">
      <c r="A10989" s="417" t="s">
        <v>2155</v>
      </c>
      <c r="B10989" s="417" t="s">
        <v>14470</v>
      </c>
      <c r="C10989" s="417" t="s">
        <v>2281</v>
      </c>
      <c r="D10989" s="417" t="s">
        <v>4027</v>
      </c>
      <c r="E10989" s="391">
        <v>0.01</v>
      </c>
      <c r="F10989" s="418">
        <v>44270</v>
      </c>
      <c r="G10989" s="417" t="s">
        <v>2283</v>
      </c>
      <c r="I10989" s="379" t="e">
        <f>IF(#REF!&lt;&gt;"",#REF!-$I$199,"")</f>
        <v>#REF!</v>
      </c>
      <c r="J10989" s="379" t="e">
        <f>IF(I10989&lt;&gt;"",NETWORKDAYS($I$199,#REF!-1,$N$201:$N$224),"")</f>
        <v>#REF!</v>
      </c>
      <c r="K10989" s="391" t="e">
        <f>IF(I10989&lt;&gt;"",RIGHT(#REF!,LEN(#REF!)-FIND(" ",#REF!)),"")</f>
        <v>#REF!</v>
      </c>
    </row>
    <row r="10990" spans="1:11">
      <c r="A10990" s="417" t="s">
        <v>2155</v>
      </c>
      <c r="B10990" s="417" t="s">
        <v>14471</v>
      </c>
      <c r="C10990" s="417" t="s">
        <v>2281</v>
      </c>
      <c r="D10990" s="417" t="s">
        <v>4003</v>
      </c>
      <c r="E10990" s="391">
        <v>0.02</v>
      </c>
      <c r="F10990" s="418">
        <v>44270</v>
      </c>
      <c r="G10990" s="417" t="s">
        <v>2283</v>
      </c>
      <c r="I10990" s="379" t="e">
        <f>IF(#REF!&lt;&gt;"",#REF!-$I$199,"")</f>
        <v>#REF!</v>
      </c>
      <c r="J10990" s="379" t="e">
        <f>IF(I10990&lt;&gt;"",NETWORKDAYS($I$199,#REF!-1,$N$201:$N$224),"")</f>
        <v>#REF!</v>
      </c>
      <c r="K10990" s="391" t="e">
        <f>IF(I10990&lt;&gt;"",RIGHT(#REF!,LEN(#REF!)-FIND(" ",#REF!)),"")</f>
        <v>#REF!</v>
      </c>
    </row>
    <row r="10991" spans="1:11">
      <c r="A10991" s="417" t="s">
        <v>2155</v>
      </c>
      <c r="B10991" s="417" t="s">
        <v>14472</v>
      </c>
      <c r="C10991" s="417" t="s">
        <v>2281</v>
      </c>
      <c r="D10991" s="417" t="s">
        <v>4004</v>
      </c>
      <c r="E10991" s="391">
        <v>0.28000000000000003</v>
      </c>
      <c r="F10991" s="418">
        <v>44270</v>
      </c>
      <c r="G10991" s="417" t="s">
        <v>2283</v>
      </c>
      <c r="I10991" s="379" t="e">
        <f>IF(#REF!&lt;&gt;"",#REF!-$I$199,"")</f>
        <v>#REF!</v>
      </c>
      <c r="J10991" s="379" t="e">
        <f>IF(I10991&lt;&gt;"",NETWORKDAYS($I$199,#REF!-1,$N$201:$N$224),"")</f>
        <v>#REF!</v>
      </c>
      <c r="K10991" s="391" t="e">
        <f>IF(I10991&lt;&gt;"",RIGHT(#REF!,LEN(#REF!)-FIND(" ",#REF!)),"")</f>
        <v>#REF!</v>
      </c>
    </row>
    <row r="10992" spans="1:11">
      <c r="A10992" s="417" t="s">
        <v>2155</v>
      </c>
      <c r="B10992" s="417" t="s">
        <v>8930</v>
      </c>
      <c r="C10992" s="417" t="s">
        <v>2281</v>
      </c>
      <c r="D10992" s="417" t="s">
        <v>4008</v>
      </c>
      <c r="E10992" s="391">
        <v>4.5</v>
      </c>
      <c r="F10992" s="418">
        <v>44270</v>
      </c>
      <c r="G10992" s="417" t="s">
        <v>2283</v>
      </c>
      <c r="I10992" s="379" t="e">
        <f>IF(#REF!&lt;&gt;"",#REF!-$I$199,"")</f>
        <v>#REF!</v>
      </c>
      <c r="J10992" s="379" t="e">
        <f>IF(I10992&lt;&gt;"",NETWORKDAYS($I$199,#REF!-1,$N$201:$N$224),"")</f>
        <v>#REF!</v>
      </c>
      <c r="K10992" s="391" t="e">
        <f>IF(I10992&lt;&gt;"",RIGHT(#REF!,LEN(#REF!)-FIND(" ",#REF!)),"")</f>
        <v>#REF!</v>
      </c>
    </row>
    <row r="10993" spans="1:11">
      <c r="A10993" s="417" t="s">
        <v>2155</v>
      </c>
      <c r="B10993" s="417" t="s">
        <v>8931</v>
      </c>
      <c r="C10993" s="417" t="s">
        <v>2281</v>
      </c>
      <c r="D10993" s="417" t="s">
        <v>3601</v>
      </c>
      <c r="E10993" s="391">
        <v>1.5</v>
      </c>
      <c r="F10993" s="418">
        <v>44270</v>
      </c>
      <c r="G10993" s="417" t="s">
        <v>2283</v>
      </c>
      <c r="I10993" s="379" t="e">
        <f>IF(#REF!&lt;&gt;"",#REF!-$I$199,"")</f>
        <v>#REF!</v>
      </c>
      <c r="J10993" s="379" t="e">
        <f>IF(I10993&lt;&gt;"",NETWORKDAYS($I$199,#REF!-1,$N$201:$N$224),"")</f>
        <v>#REF!</v>
      </c>
      <c r="K10993" s="391" t="e">
        <f>IF(I10993&lt;&gt;"",RIGHT(#REF!,LEN(#REF!)-FIND(" ",#REF!)),"")</f>
        <v>#REF!</v>
      </c>
    </row>
    <row r="10994" spans="1:11">
      <c r="A10994" s="417" t="s">
        <v>2155</v>
      </c>
      <c r="B10994" s="417" t="s">
        <v>18072</v>
      </c>
      <c r="C10994" s="417" t="s">
        <v>2281</v>
      </c>
      <c r="D10994" s="417" t="s">
        <v>3602</v>
      </c>
      <c r="E10994" s="391">
        <v>5.37</v>
      </c>
      <c r="F10994" s="418">
        <v>44270</v>
      </c>
      <c r="G10994" s="417" t="s">
        <v>2283</v>
      </c>
      <c r="I10994" s="379" t="e">
        <f>IF(#REF!&lt;&gt;"",#REF!-$I$199,"")</f>
        <v>#REF!</v>
      </c>
      <c r="J10994" s="379" t="e">
        <f>IF(I10994&lt;&gt;"",NETWORKDAYS($I$199,#REF!-1,$N$201:$N$224),"")</f>
        <v>#REF!</v>
      </c>
      <c r="K10994" s="391" t="e">
        <f>IF(I10994&lt;&gt;"",RIGHT(#REF!,LEN(#REF!)-FIND(" ",#REF!)),"")</f>
        <v>#REF!</v>
      </c>
    </row>
    <row r="10995" spans="1:11">
      <c r="A10995" s="417" t="s">
        <v>2155</v>
      </c>
      <c r="B10995" s="417" t="s">
        <v>16671</v>
      </c>
      <c r="C10995" s="417" t="s">
        <v>2281</v>
      </c>
      <c r="D10995" s="417" t="s">
        <v>2372</v>
      </c>
      <c r="E10995" s="391">
        <v>5.7</v>
      </c>
      <c r="F10995" s="418">
        <v>44270</v>
      </c>
      <c r="G10995" s="417" t="s">
        <v>2283</v>
      </c>
      <c r="I10995" s="379" t="e">
        <f>IF(#REF!&lt;&gt;"",#REF!-$I$199,"")</f>
        <v>#REF!</v>
      </c>
      <c r="J10995" s="379" t="e">
        <f>IF(I10995&lt;&gt;"",NETWORKDAYS($I$199,#REF!-1,$N$201:$N$224),"")</f>
        <v>#REF!</v>
      </c>
      <c r="K10995" s="391" t="e">
        <f>IF(I10995&lt;&gt;"",RIGHT(#REF!,LEN(#REF!)-FIND(" ",#REF!)),"")</f>
        <v>#REF!</v>
      </c>
    </row>
    <row r="10996" spans="1:11">
      <c r="A10996" s="417" t="s">
        <v>2155</v>
      </c>
      <c r="B10996" s="417" t="s">
        <v>18073</v>
      </c>
      <c r="C10996" s="417" t="s">
        <v>2281</v>
      </c>
      <c r="D10996" s="417" t="s">
        <v>2374</v>
      </c>
      <c r="E10996" s="391">
        <v>3.55</v>
      </c>
      <c r="F10996" s="418">
        <v>44270</v>
      </c>
      <c r="G10996" s="417" t="s">
        <v>2283</v>
      </c>
      <c r="I10996" s="379" t="e">
        <f>IF(#REF!&lt;&gt;"",#REF!-$I$199,"")</f>
        <v>#REF!</v>
      </c>
      <c r="J10996" s="379" t="e">
        <f>IF(I10996&lt;&gt;"",NETWORKDAYS($I$199,#REF!-1,$N$201:$N$224),"")</f>
        <v>#REF!</v>
      </c>
      <c r="K10996" s="391" t="e">
        <f>IF(I10996&lt;&gt;"",RIGHT(#REF!,LEN(#REF!)-FIND(" ",#REF!)),"")</f>
        <v>#REF!</v>
      </c>
    </row>
    <row r="10997" spans="1:11">
      <c r="A10997" s="417" t="s">
        <v>2155</v>
      </c>
      <c r="B10997" s="417" t="s">
        <v>17582</v>
      </c>
      <c r="C10997" s="417" t="s">
        <v>2281</v>
      </c>
      <c r="D10997" s="417" t="s">
        <v>3621</v>
      </c>
      <c r="E10997" s="391">
        <v>3.91</v>
      </c>
      <c r="F10997" s="418">
        <v>44270</v>
      </c>
      <c r="G10997" s="417" t="s">
        <v>2283</v>
      </c>
      <c r="I10997" s="379" t="e">
        <f>IF(#REF!&lt;&gt;"",#REF!-$I$199,"")</f>
        <v>#REF!</v>
      </c>
      <c r="J10997" s="379" t="e">
        <f>IF(I10997&lt;&gt;"",NETWORKDAYS($I$199,#REF!-1,$N$201:$N$224),"")</f>
        <v>#REF!</v>
      </c>
      <c r="K10997" s="391" t="e">
        <f>IF(I10997&lt;&gt;"",RIGHT(#REF!,LEN(#REF!)-FIND(" ",#REF!)),"")</f>
        <v>#REF!</v>
      </c>
    </row>
    <row r="10998" spans="1:11">
      <c r="A10998" s="417" t="s">
        <v>2155</v>
      </c>
      <c r="B10998" s="417" t="s">
        <v>17583</v>
      </c>
      <c r="C10998" s="417" t="s">
        <v>2281</v>
      </c>
      <c r="D10998" s="417" t="s">
        <v>4140</v>
      </c>
      <c r="E10998" s="391">
        <v>4.68</v>
      </c>
      <c r="F10998" s="418">
        <v>44270</v>
      </c>
      <c r="G10998" s="417" t="s">
        <v>2283</v>
      </c>
      <c r="I10998" s="379" t="e">
        <f>IF(#REF!&lt;&gt;"",#REF!-$I$199,"")</f>
        <v>#REF!</v>
      </c>
      <c r="J10998" s="379" t="e">
        <f>IF(I10998&lt;&gt;"",NETWORKDAYS($I$199,#REF!-1,$N$201:$N$224),"")</f>
        <v>#REF!</v>
      </c>
      <c r="K10998" s="391" t="e">
        <f>IF(I10998&lt;&gt;"",RIGHT(#REF!,LEN(#REF!)-FIND(" ",#REF!)),"")</f>
        <v>#REF!</v>
      </c>
    </row>
    <row r="10999" spans="1:11">
      <c r="A10999" s="417" t="s">
        <v>2155</v>
      </c>
      <c r="B10999" s="417" t="s">
        <v>17584</v>
      </c>
      <c r="C10999" s="417" t="s">
        <v>2281</v>
      </c>
      <c r="D10999" s="417" t="s">
        <v>3620</v>
      </c>
      <c r="E10999" s="391">
        <v>2.75</v>
      </c>
      <c r="F10999" s="418">
        <v>44270</v>
      </c>
      <c r="G10999" s="417" t="s">
        <v>2283</v>
      </c>
      <c r="I10999" s="379" t="e">
        <f>IF(#REF!&lt;&gt;"",#REF!-$I$199,"")</f>
        <v>#REF!</v>
      </c>
      <c r="J10999" s="379" t="e">
        <f>IF(I10999&lt;&gt;"",NETWORKDAYS($I$199,#REF!-1,$N$201:$N$224),"")</f>
        <v>#REF!</v>
      </c>
      <c r="K10999" s="391" t="e">
        <f>IF(I10999&lt;&gt;"",RIGHT(#REF!,LEN(#REF!)-FIND(" ",#REF!)),"")</f>
        <v>#REF!</v>
      </c>
    </row>
    <row r="11000" spans="1:11">
      <c r="A11000" s="417" t="s">
        <v>2155</v>
      </c>
      <c r="B11000" s="417" t="s">
        <v>18074</v>
      </c>
      <c r="C11000" s="417" t="s">
        <v>2281</v>
      </c>
      <c r="D11000" s="417" t="s">
        <v>3603</v>
      </c>
      <c r="E11000" s="391">
        <v>3.05</v>
      </c>
      <c r="F11000" s="418">
        <v>44270</v>
      </c>
      <c r="G11000" s="417" t="s">
        <v>2283</v>
      </c>
      <c r="I11000" s="379" t="e">
        <f>IF(#REF!&lt;&gt;"",#REF!-$I$199,"")</f>
        <v>#REF!</v>
      </c>
      <c r="J11000" s="379" t="e">
        <f>IF(I11000&lt;&gt;"",NETWORKDAYS($I$199,#REF!-1,$N$201:$N$224),"")</f>
        <v>#REF!</v>
      </c>
      <c r="K11000" s="391" t="e">
        <f>IF(I11000&lt;&gt;"",RIGHT(#REF!,LEN(#REF!)-FIND(" ",#REF!)),"")</f>
        <v>#REF!</v>
      </c>
    </row>
    <row r="11001" spans="1:11">
      <c r="A11001" s="417" t="s">
        <v>2155</v>
      </c>
      <c r="B11001" s="417" t="s">
        <v>17585</v>
      </c>
      <c r="C11001" s="417" t="s">
        <v>2281</v>
      </c>
      <c r="D11001" s="417" t="s">
        <v>3605</v>
      </c>
      <c r="E11001" s="391">
        <v>1.95</v>
      </c>
      <c r="F11001" s="418">
        <v>44270</v>
      </c>
      <c r="G11001" s="417" t="s">
        <v>2283</v>
      </c>
      <c r="I11001" s="379" t="e">
        <f>IF(#REF!&lt;&gt;"",#REF!-$I$199,"")</f>
        <v>#REF!</v>
      </c>
      <c r="J11001" s="379" t="e">
        <f>IF(I11001&lt;&gt;"",NETWORKDAYS($I$199,#REF!-1,$N$201:$N$224),"")</f>
        <v>#REF!</v>
      </c>
      <c r="K11001" s="391" t="e">
        <f>IF(I11001&lt;&gt;"",RIGHT(#REF!,LEN(#REF!)-FIND(" ",#REF!)),"")</f>
        <v>#REF!</v>
      </c>
    </row>
    <row r="11002" spans="1:11">
      <c r="A11002" s="417" t="s">
        <v>2155</v>
      </c>
      <c r="B11002" s="417" t="s">
        <v>18806</v>
      </c>
      <c r="C11002" s="417" t="s">
        <v>2281</v>
      </c>
      <c r="D11002" s="417" t="s">
        <v>3607</v>
      </c>
      <c r="E11002" s="391">
        <v>1.23</v>
      </c>
      <c r="F11002" s="418">
        <v>44270</v>
      </c>
      <c r="G11002" s="417" t="s">
        <v>2283</v>
      </c>
      <c r="I11002" s="379" t="e">
        <f>IF(#REF!&lt;&gt;"",#REF!-$I$199,"")</f>
        <v>#REF!</v>
      </c>
      <c r="J11002" s="379" t="e">
        <f>IF(I11002&lt;&gt;"",NETWORKDAYS($I$199,#REF!-1,$N$201:$N$224),"")</f>
        <v>#REF!</v>
      </c>
      <c r="K11002" s="391" t="e">
        <f>IF(I11002&lt;&gt;"",RIGHT(#REF!,LEN(#REF!)-FIND(" ",#REF!)),"")</f>
        <v>#REF!</v>
      </c>
    </row>
    <row r="11003" spans="1:11">
      <c r="A11003" s="417" t="s">
        <v>2155</v>
      </c>
      <c r="B11003" s="417" t="s">
        <v>5808</v>
      </c>
      <c r="C11003" s="417" t="s">
        <v>2281</v>
      </c>
      <c r="D11003" s="417" t="s">
        <v>4012</v>
      </c>
      <c r="E11003" s="391">
        <v>3</v>
      </c>
      <c r="F11003" s="418">
        <v>44305</v>
      </c>
      <c r="G11003" s="417" t="s">
        <v>2283</v>
      </c>
      <c r="I11003" s="379" t="e">
        <f>IF(#REF!&lt;&gt;"",#REF!-$I$199,"")</f>
        <v>#REF!</v>
      </c>
      <c r="J11003" s="379" t="e">
        <f>IF(I11003&lt;&gt;"",NETWORKDAYS($I$199,#REF!-1,$N$201:$N$224),"")</f>
        <v>#REF!</v>
      </c>
      <c r="K11003" s="391" t="e">
        <f>IF(I11003&lt;&gt;"",RIGHT(#REF!,LEN(#REF!)-FIND(" ",#REF!)),"")</f>
        <v>#REF!</v>
      </c>
    </row>
    <row r="11004" spans="1:11">
      <c r="A11004" s="417" t="s">
        <v>2155</v>
      </c>
      <c r="B11004" s="417" t="s">
        <v>8932</v>
      </c>
      <c r="C11004" s="417" t="s">
        <v>2281</v>
      </c>
      <c r="D11004" s="417" t="s">
        <v>4027</v>
      </c>
      <c r="E11004" s="391">
        <v>0.01</v>
      </c>
      <c r="F11004" s="418">
        <v>44305</v>
      </c>
      <c r="G11004" s="417" t="s">
        <v>2283</v>
      </c>
      <c r="I11004" s="379" t="e">
        <f>IF(#REF!&lt;&gt;"",#REF!-$I$199,"")</f>
        <v>#REF!</v>
      </c>
      <c r="J11004" s="379" t="e">
        <f>IF(I11004&lt;&gt;"",NETWORKDAYS($I$199,#REF!-1,$N$201:$N$224),"")</f>
        <v>#REF!</v>
      </c>
      <c r="K11004" s="391" t="e">
        <f>IF(I11004&lt;&gt;"",RIGHT(#REF!,LEN(#REF!)-FIND(" ",#REF!)),"")</f>
        <v>#REF!</v>
      </c>
    </row>
    <row r="11005" spans="1:11">
      <c r="A11005" s="417" t="s">
        <v>2155</v>
      </c>
      <c r="B11005" s="417" t="s">
        <v>8933</v>
      </c>
      <c r="C11005" s="417" t="s">
        <v>2281</v>
      </c>
      <c r="D11005" s="417" t="s">
        <v>8903</v>
      </c>
      <c r="E11005" s="391">
        <v>3</v>
      </c>
      <c r="F11005" s="418">
        <v>44305</v>
      </c>
      <c r="G11005" s="417" t="s">
        <v>2286</v>
      </c>
      <c r="I11005" s="379" t="e">
        <f>IF(#REF!&lt;&gt;"",#REF!-$I$199,"")</f>
        <v>#REF!</v>
      </c>
      <c r="J11005" s="379" t="e">
        <f>IF(I11005&lt;&gt;"",NETWORKDAYS($I$199,#REF!-1,$N$201:$N$224),"")</f>
        <v>#REF!</v>
      </c>
      <c r="K11005" s="391" t="e">
        <f>IF(I11005&lt;&gt;"",RIGHT(#REF!,LEN(#REF!)-FIND(" ",#REF!)),"")</f>
        <v>#REF!</v>
      </c>
    </row>
    <row r="11006" spans="1:11">
      <c r="A11006" s="417" t="s">
        <v>2155</v>
      </c>
      <c r="B11006" s="417" t="s">
        <v>8934</v>
      </c>
      <c r="C11006" s="417" t="s">
        <v>2281</v>
      </c>
      <c r="D11006" s="417" t="s">
        <v>4009</v>
      </c>
      <c r="E11006" s="391">
        <v>4</v>
      </c>
      <c r="F11006" s="418">
        <v>44305</v>
      </c>
      <c r="G11006" s="417" t="s">
        <v>2286</v>
      </c>
      <c r="I11006" s="379" t="e">
        <f>IF(#REF!&lt;&gt;"",#REF!-$I$199,"")</f>
        <v>#REF!</v>
      </c>
      <c r="J11006" s="379" t="e">
        <f>IF(I11006&lt;&gt;"",NETWORKDAYS($I$199,#REF!-1,$N$201:$N$224),"")</f>
        <v>#REF!</v>
      </c>
      <c r="K11006" s="391" t="e">
        <f>IF(I11006&lt;&gt;"",RIGHT(#REF!,LEN(#REF!)-FIND(" ",#REF!)),"")</f>
        <v>#REF!</v>
      </c>
    </row>
    <row r="11007" spans="1:11">
      <c r="A11007" s="417" t="s">
        <v>2155</v>
      </c>
      <c r="B11007" s="417" t="s">
        <v>18807</v>
      </c>
      <c r="C11007" s="417" t="s">
        <v>2281</v>
      </c>
      <c r="D11007" s="417" t="s">
        <v>3998</v>
      </c>
      <c r="E11007" s="391">
        <v>0.08</v>
      </c>
      <c r="F11007" s="418">
        <v>44305</v>
      </c>
      <c r="G11007" s="417" t="s">
        <v>2283</v>
      </c>
      <c r="I11007" s="379" t="e">
        <f>IF(#REF!&lt;&gt;"",#REF!-$I$199,"")</f>
        <v>#REF!</v>
      </c>
      <c r="J11007" s="379" t="e">
        <f>IF(I11007&lt;&gt;"",NETWORKDAYS($I$199,#REF!-1,$N$201:$N$224),"")</f>
        <v>#REF!</v>
      </c>
      <c r="K11007" s="391" t="e">
        <f>IF(I11007&lt;&gt;"",RIGHT(#REF!,LEN(#REF!)-FIND(" ",#REF!)),"")</f>
        <v>#REF!</v>
      </c>
    </row>
    <row r="11008" spans="1:11">
      <c r="A11008" s="417" t="s">
        <v>2155</v>
      </c>
      <c r="B11008" s="417" t="s">
        <v>14473</v>
      </c>
      <c r="C11008" s="417" t="s">
        <v>2281</v>
      </c>
      <c r="D11008" s="417" t="s">
        <v>4001</v>
      </c>
      <c r="E11008" s="391">
        <v>0.01</v>
      </c>
      <c r="F11008" s="418">
        <v>44337</v>
      </c>
      <c r="G11008" s="417" t="s">
        <v>2283</v>
      </c>
      <c r="I11008" s="379" t="e">
        <f>IF(#REF!&lt;&gt;"",#REF!-$I$199,"")</f>
        <v>#REF!</v>
      </c>
      <c r="J11008" s="379" t="e">
        <f>IF(I11008&lt;&gt;"",NETWORKDAYS($I$199,#REF!-1,$N$201:$N$224),"")</f>
        <v>#REF!</v>
      </c>
      <c r="K11008" s="391" t="e">
        <f>IF(I11008&lt;&gt;"",RIGHT(#REF!,LEN(#REF!)-FIND(" ",#REF!)),"")</f>
        <v>#REF!</v>
      </c>
    </row>
    <row r="11009" spans="1:11">
      <c r="A11009" s="417" t="s">
        <v>2155</v>
      </c>
      <c r="B11009" s="417" t="s">
        <v>14474</v>
      </c>
      <c r="C11009" s="417" t="s">
        <v>2281</v>
      </c>
      <c r="D11009" s="417" t="s">
        <v>4002</v>
      </c>
      <c r="E11009" s="391">
        <v>0.01</v>
      </c>
      <c r="F11009" s="418">
        <v>44337</v>
      </c>
      <c r="G11009" s="417" t="s">
        <v>2286</v>
      </c>
      <c r="I11009" s="379" t="e">
        <f>IF(#REF!&lt;&gt;"",#REF!-$I$199,"")</f>
        <v>#REF!</v>
      </c>
      <c r="J11009" s="379" t="e">
        <f>IF(I11009&lt;&gt;"",NETWORKDAYS($I$199,#REF!-1,$N$201:$N$224),"")</f>
        <v>#REF!</v>
      </c>
      <c r="K11009" s="391" t="e">
        <f>IF(I11009&lt;&gt;"",RIGHT(#REF!,LEN(#REF!)-FIND(" ",#REF!)),"")</f>
        <v>#REF!</v>
      </c>
    </row>
    <row r="11010" spans="1:11">
      <c r="A11010" s="417" t="s">
        <v>2155</v>
      </c>
      <c r="B11010" s="417" t="s">
        <v>14475</v>
      </c>
      <c r="C11010" s="417" t="s">
        <v>2281</v>
      </c>
      <c r="D11010" s="417" t="s">
        <v>4003</v>
      </c>
      <c r="E11010" s="391">
        <v>8</v>
      </c>
      <c r="F11010" s="418">
        <v>44337</v>
      </c>
      <c r="G11010" s="417" t="s">
        <v>2283</v>
      </c>
      <c r="I11010" s="379" t="e">
        <f>IF(#REF!&lt;&gt;"",#REF!-$I$199,"")</f>
        <v>#REF!</v>
      </c>
      <c r="J11010" s="379" t="e">
        <f>IF(I11010&lt;&gt;"",NETWORKDAYS($I$199,#REF!-1,$N$201:$N$224),"")</f>
        <v>#REF!</v>
      </c>
      <c r="K11010" s="391" t="e">
        <f>IF(I11010&lt;&gt;"",RIGHT(#REF!,LEN(#REF!)-FIND(" ",#REF!)),"")</f>
        <v>#REF!</v>
      </c>
    </row>
    <row r="11011" spans="1:11">
      <c r="A11011" s="417" t="s">
        <v>2155</v>
      </c>
      <c r="B11011" s="417" t="s">
        <v>14476</v>
      </c>
      <c r="C11011" s="417" t="s">
        <v>2281</v>
      </c>
      <c r="D11011" s="417" t="s">
        <v>12072</v>
      </c>
      <c r="E11011" s="391">
        <v>8</v>
      </c>
      <c r="F11011" s="418">
        <v>44337</v>
      </c>
      <c r="G11011" s="417" t="s">
        <v>2286</v>
      </c>
      <c r="I11011" s="379" t="e">
        <f>IF(#REF!&lt;&gt;"",#REF!-$I$199,"")</f>
        <v>#REF!</v>
      </c>
      <c r="J11011" s="379" t="e">
        <f>IF(I11011&lt;&gt;"",NETWORKDAYS($I$199,#REF!-1,$N$201:$N$224),"")</f>
        <v>#REF!</v>
      </c>
      <c r="K11011" s="391" t="e">
        <f>IF(I11011&lt;&gt;"",RIGHT(#REF!,LEN(#REF!)-FIND(" ",#REF!)),"")</f>
        <v>#REF!</v>
      </c>
    </row>
    <row r="11012" spans="1:11">
      <c r="A11012" s="417" t="s">
        <v>2155</v>
      </c>
      <c r="B11012" s="417" t="s">
        <v>14477</v>
      </c>
      <c r="C11012" s="417" t="s">
        <v>2281</v>
      </c>
      <c r="D11012" s="417" t="s">
        <v>4007</v>
      </c>
      <c r="E11012" s="391">
        <v>7</v>
      </c>
      <c r="F11012" s="418">
        <v>44337</v>
      </c>
      <c r="G11012" s="417" t="s">
        <v>2283</v>
      </c>
      <c r="I11012" s="379" t="e">
        <f>IF(#REF!&lt;&gt;"",#REF!-$I$199,"")</f>
        <v>#REF!</v>
      </c>
      <c r="J11012" s="379" t="e">
        <f>IF(I11012&lt;&gt;"",NETWORKDAYS($I$199,#REF!-1,$N$201:$N$224),"")</f>
        <v>#REF!</v>
      </c>
      <c r="K11012" s="391" t="e">
        <f>IF(I11012&lt;&gt;"",RIGHT(#REF!,LEN(#REF!)-FIND(" ",#REF!)),"")</f>
        <v>#REF!</v>
      </c>
    </row>
    <row r="11013" spans="1:11">
      <c r="A11013" s="417" t="s">
        <v>2155</v>
      </c>
      <c r="B11013" s="417" t="s">
        <v>14478</v>
      </c>
      <c r="C11013" s="417" t="s">
        <v>2281</v>
      </c>
      <c r="D11013" s="417" t="s">
        <v>8903</v>
      </c>
      <c r="E11013" s="391">
        <v>7</v>
      </c>
      <c r="F11013" s="418">
        <v>44337</v>
      </c>
      <c r="G11013" s="417" t="s">
        <v>2286</v>
      </c>
      <c r="I11013" s="379" t="e">
        <f>IF(#REF!&lt;&gt;"",#REF!-$I$199,"")</f>
        <v>#REF!</v>
      </c>
      <c r="J11013" s="379" t="e">
        <f>IF(I11013&lt;&gt;"",NETWORKDAYS($I$199,#REF!-1,$N$201:$N$224),"")</f>
        <v>#REF!</v>
      </c>
      <c r="K11013" s="391" t="e">
        <f>IF(I11013&lt;&gt;"",RIGHT(#REF!,LEN(#REF!)-FIND(" ",#REF!)),"")</f>
        <v>#REF!</v>
      </c>
    </row>
    <row r="11014" spans="1:11">
      <c r="A11014" s="417" t="s">
        <v>2155</v>
      </c>
      <c r="B11014" s="417" t="s">
        <v>14479</v>
      </c>
      <c r="C11014" s="417" t="s">
        <v>2281</v>
      </c>
      <c r="D11014" s="417" t="s">
        <v>5198</v>
      </c>
      <c r="E11014" s="391">
        <v>4</v>
      </c>
      <c r="F11014" s="418">
        <v>44337</v>
      </c>
      <c r="G11014" s="417" t="s">
        <v>2286</v>
      </c>
      <c r="I11014" s="379" t="e">
        <f>IF(#REF!&lt;&gt;"",#REF!-$I$199,"")</f>
        <v>#REF!</v>
      </c>
      <c r="J11014" s="379" t="e">
        <f>IF(I11014&lt;&gt;"",NETWORKDAYS($I$199,#REF!-1,$N$201:$N$224),"")</f>
        <v>#REF!</v>
      </c>
      <c r="K11014" s="391" t="e">
        <f>IF(I11014&lt;&gt;"",RIGHT(#REF!,LEN(#REF!)-FIND(" ",#REF!)),"")</f>
        <v>#REF!</v>
      </c>
    </row>
    <row r="11015" spans="1:11">
      <c r="A11015" s="417" t="s">
        <v>2155</v>
      </c>
      <c r="B11015" s="417" t="s">
        <v>14480</v>
      </c>
      <c r="C11015" s="417" t="s">
        <v>2281</v>
      </c>
      <c r="D11015" s="417" t="s">
        <v>3601</v>
      </c>
      <c r="E11015" s="391">
        <v>4</v>
      </c>
      <c r="F11015" s="418">
        <v>44337</v>
      </c>
      <c r="G11015" s="417" t="s">
        <v>2283</v>
      </c>
      <c r="I11015" s="379" t="e">
        <f>IF(#REF!&lt;&gt;"",#REF!-$I$199,"")</f>
        <v>#REF!</v>
      </c>
      <c r="J11015" s="379" t="e">
        <f>IF(I11015&lt;&gt;"",NETWORKDAYS($I$199,#REF!-1,$N$201:$N$224),"")</f>
        <v>#REF!</v>
      </c>
      <c r="K11015" s="391" t="e">
        <f>IF(I11015&lt;&gt;"",RIGHT(#REF!,LEN(#REF!)-FIND(" ",#REF!)),"")</f>
        <v>#REF!</v>
      </c>
    </row>
    <row r="11016" spans="1:11">
      <c r="A11016" s="417" t="s">
        <v>2155</v>
      </c>
      <c r="B11016" s="417" t="s">
        <v>14481</v>
      </c>
      <c r="C11016" s="417" t="s">
        <v>2281</v>
      </c>
      <c r="D11016" s="417" t="s">
        <v>8180</v>
      </c>
      <c r="E11016" s="391">
        <v>3.8</v>
      </c>
      <c r="F11016" s="418">
        <v>44337</v>
      </c>
      <c r="G11016" s="417" t="s">
        <v>2286</v>
      </c>
      <c r="I11016" s="379" t="e">
        <f>IF(#REF!&lt;&gt;"",#REF!-$I$199,"")</f>
        <v>#REF!</v>
      </c>
      <c r="J11016" s="379" t="e">
        <f>IF(I11016&lt;&gt;"",NETWORKDAYS($I$199,#REF!-1,$N$201:$N$224),"")</f>
        <v>#REF!</v>
      </c>
      <c r="K11016" s="391" t="e">
        <f>IF(I11016&lt;&gt;"",RIGHT(#REF!,LEN(#REF!)-FIND(" ",#REF!)),"")</f>
        <v>#REF!</v>
      </c>
    </row>
    <row r="11017" spans="1:11">
      <c r="A11017" s="417" t="s">
        <v>2155</v>
      </c>
      <c r="B11017" s="417" t="s">
        <v>14482</v>
      </c>
      <c r="C11017" s="417" t="s">
        <v>2281</v>
      </c>
      <c r="D11017" s="417" t="s">
        <v>3602</v>
      </c>
      <c r="E11017" s="391">
        <v>3</v>
      </c>
      <c r="F11017" s="418">
        <v>44337</v>
      </c>
      <c r="G11017" s="417" t="s">
        <v>2283</v>
      </c>
      <c r="I11017" s="379" t="e">
        <f>IF(#REF!&lt;&gt;"",#REF!-$I$199,"")</f>
        <v>#REF!</v>
      </c>
      <c r="J11017" s="379" t="e">
        <f>IF(I11017&lt;&gt;"",NETWORKDAYS($I$199,#REF!-1,$N$201:$N$224),"")</f>
        <v>#REF!</v>
      </c>
      <c r="K11017" s="391" t="e">
        <f>IF(I11017&lt;&gt;"",RIGHT(#REF!,LEN(#REF!)-FIND(" ",#REF!)),"")</f>
        <v>#REF!</v>
      </c>
    </row>
    <row r="11018" spans="1:11">
      <c r="A11018" s="417" t="s">
        <v>2155</v>
      </c>
      <c r="B11018" s="417" t="s">
        <v>14483</v>
      </c>
      <c r="C11018" s="417" t="s">
        <v>2281</v>
      </c>
      <c r="D11018" s="417" t="s">
        <v>5813</v>
      </c>
      <c r="E11018" s="391">
        <v>0.28000000000000003</v>
      </c>
      <c r="F11018" s="418">
        <v>44365</v>
      </c>
      <c r="G11018" s="417" t="s">
        <v>2283</v>
      </c>
      <c r="I11018" s="379" t="e">
        <f>IF(#REF!&lt;&gt;"",#REF!-$I$199,"")</f>
        <v>#REF!</v>
      </c>
      <c r="J11018" s="379" t="e">
        <f>IF(I11018&lt;&gt;"",NETWORKDAYS($I$199,#REF!-1,$N$201:$N$224),"")</f>
        <v>#REF!</v>
      </c>
      <c r="K11018" s="391" t="e">
        <f>IF(I11018&lt;&gt;"",RIGHT(#REF!,LEN(#REF!)-FIND(" ",#REF!)),"")</f>
        <v>#REF!</v>
      </c>
    </row>
    <row r="11019" spans="1:11">
      <c r="A11019" s="417" t="s">
        <v>2155</v>
      </c>
      <c r="B11019" s="417" t="s">
        <v>14484</v>
      </c>
      <c r="C11019" s="417" t="s">
        <v>2281</v>
      </c>
      <c r="D11019" s="417" t="s">
        <v>5176</v>
      </c>
      <c r="E11019" s="391">
        <v>0.01</v>
      </c>
      <c r="F11019" s="418">
        <v>44365</v>
      </c>
      <c r="G11019" s="417" t="s">
        <v>2283</v>
      </c>
      <c r="I11019" s="379" t="e">
        <f>IF(#REF!&lt;&gt;"",#REF!-$I$199,"")</f>
        <v>#REF!</v>
      </c>
      <c r="J11019" s="379" t="e">
        <f>IF(I11019&lt;&gt;"",NETWORKDAYS($I$199,#REF!-1,$N$201:$N$224),"")</f>
        <v>#REF!</v>
      </c>
      <c r="K11019" s="391" t="e">
        <f>IF(I11019&lt;&gt;"",RIGHT(#REF!,LEN(#REF!)-FIND(" ",#REF!)),"")</f>
        <v>#REF!</v>
      </c>
    </row>
    <row r="11020" spans="1:11">
      <c r="A11020" s="417" t="s">
        <v>2155</v>
      </c>
      <c r="B11020" s="417" t="s">
        <v>14485</v>
      </c>
      <c r="C11020" s="417" t="s">
        <v>2281</v>
      </c>
      <c r="D11020" s="417" t="s">
        <v>4027</v>
      </c>
      <c r="E11020" s="391">
        <v>6.23</v>
      </c>
      <c r="F11020" s="418">
        <v>44365</v>
      </c>
      <c r="G11020" s="417" t="s">
        <v>2283</v>
      </c>
      <c r="I11020" s="379" t="e">
        <f>IF(#REF!&lt;&gt;"",#REF!-$I$199,"")</f>
        <v>#REF!</v>
      </c>
      <c r="J11020" s="379" t="e">
        <f>IF(I11020&lt;&gt;"",NETWORKDAYS($I$199,#REF!-1,$N$201:$N$224),"")</f>
        <v>#REF!</v>
      </c>
      <c r="K11020" s="391" t="e">
        <f>IF(I11020&lt;&gt;"",RIGHT(#REF!,LEN(#REF!)-FIND(" ",#REF!)),"")</f>
        <v>#REF!</v>
      </c>
    </row>
    <row r="11021" spans="1:11">
      <c r="A11021" s="417" t="s">
        <v>2155</v>
      </c>
      <c r="B11021" s="417" t="s">
        <v>14486</v>
      </c>
      <c r="C11021" s="417" t="s">
        <v>2281</v>
      </c>
      <c r="D11021" s="417" t="s">
        <v>4003</v>
      </c>
      <c r="E11021" s="391">
        <v>0.15</v>
      </c>
      <c r="F11021" s="418">
        <v>44365</v>
      </c>
      <c r="G11021" s="417" t="s">
        <v>2283</v>
      </c>
      <c r="I11021" s="379" t="e">
        <f>IF(#REF!&lt;&gt;"",#REF!-$I$199,"")</f>
        <v>#REF!</v>
      </c>
      <c r="J11021" s="379" t="e">
        <f>IF(I11021&lt;&gt;"",NETWORKDAYS($I$199,#REF!-1,$N$201:$N$224),"")</f>
        <v>#REF!</v>
      </c>
      <c r="K11021" s="391" t="e">
        <f>IF(I11021&lt;&gt;"",RIGHT(#REF!,LEN(#REF!)-FIND(" ",#REF!)),"")</f>
        <v>#REF!</v>
      </c>
    </row>
    <row r="11022" spans="1:11">
      <c r="A11022" s="417" t="s">
        <v>2155</v>
      </c>
      <c r="B11022" s="417" t="s">
        <v>14487</v>
      </c>
      <c r="C11022" s="417" t="s">
        <v>2281</v>
      </c>
      <c r="D11022" s="417" t="s">
        <v>4007</v>
      </c>
      <c r="E11022" s="391">
        <v>0.1</v>
      </c>
      <c r="F11022" s="418">
        <v>44365</v>
      </c>
      <c r="G11022" s="417" t="s">
        <v>2283</v>
      </c>
      <c r="I11022" s="379" t="e">
        <f>IF(#REF!&lt;&gt;"",#REF!-$I$199,"")</f>
        <v>#REF!</v>
      </c>
      <c r="J11022" s="379" t="e">
        <f>IF(I11022&lt;&gt;"",NETWORKDAYS($I$199,#REF!-1,$N$201:$N$224),"")</f>
        <v>#REF!</v>
      </c>
      <c r="K11022" s="391" t="e">
        <f>IF(I11022&lt;&gt;"",RIGHT(#REF!,LEN(#REF!)-FIND(" ",#REF!)),"")</f>
        <v>#REF!</v>
      </c>
    </row>
    <row r="11023" spans="1:11">
      <c r="A11023" s="417" t="s">
        <v>2155</v>
      </c>
      <c r="B11023" s="417" t="s">
        <v>14488</v>
      </c>
      <c r="C11023" s="417" t="s">
        <v>2281</v>
      </c>
      <c r="D11023" s="417" t="s">
        <v>4004</v>
      </c>
      <c r="E11023" s="391">
        <v>0.01</v>
      </c>
      <c r="F11023" s="418">
        <v>44365</v>
      </c>
      <c r="G11023" s="417" t="s">
        <v>2283</v>
      </c>
      <c r="I11023" s="379" t="e">
        <f>IF(#REF!&lt;&gt;"",#REF!-$I$199,"")</f>
        <v>#REF!</v>
      </c>
      <c r="J11023" s="379" t="e">
        <f>IF(I11023&lt;&gt;"",NETWORKDAYS($I$199,#REF!-1,$N$201:$N$224),"")</f>
        <v>#REF!</v>
      </c>
      <c r="K11023" s="391" t="e">
        <f>IF(I11023&lt;&gt;"",RIGHT(#REF!,LEN(#REF!)-FIND(" ",#REF!)),"")</f>
        <v>#REF!</v>
      </c>
    </row>
    <row r="11024" spans="1:11">
      <c r="A11024" s="417" t="s">
        <v>2155</v>
      </c>
      <c r="B11024" s="417" t="s">
        <v>14489</v>
      </c>
      <c r="C11024" s="417" t="s">
        <v>2281</v>
      </c>
      <c r="D11024" s="417" t="s">
        <v>4008</v>
      </c>
      <c r="E11024" s="391">
        <v>0.03</v>
      </c>
      <c r="F11024" s="418">
        <v>44365</v>
      </c>
      <c r="G11024" s="417" t="s">
        <v>2283</v>
      </c>
      <c r="I11024" s="379" t="e">
        <f>IF(#REF!&lt;&gt;"",#REF!-$I$199,"")</f>
        <v>#REF!</v>
      </c>
      <c r="J11024" s="379" t="e">
        <f>IF(I11024&lt;&gt;"",NETWORKDAYS($I$199,#REF!-1,$N$201:$N$224),"")</f>
        <v>#REF!</v>
      </c>
      <c r="K11024" s="391" t="e">
        <f>IF(I11024&lt;&gt;"",RIGHT(#REF!,LEN(#REF!)-FIND(" ",#REF!)),"")</f>
        <v>#REF!</v>
      </c>
    </row>
    <row r="11025" spans="1:11">
      <c r="A11025" s="417" t="s">
        <v>2155</v>
      </c>
      <c r="B11025" s="417" t="s">
        <v>14490</v>
      </c>
      <c r="C11025" s="417" t="s">
        <v>2281</v>
      </c>
      <c r="D11025" s="417" t="s">
        <v>3998</v>
      </c>
      <c r="E11025" s="391">
        <v>3.81</v>
      </c>
      <c r="F11025" s="418">
        <v>44365</v>
      </c>
      <c r="G11025" s="417" t="s">
        <v>2283</v>
      </c>
      <c r="I11025" s="379" t="e">
        <f>IF(#REF!&lt;&gt;"",#REF!-$I$199,"")</f>
        <v>#REF!</v>
      </c>
      <c r="J11025" s="379" t="e">
        <f>IF(I11025&lt;&gt;"",NETWORKDAYS($I$199,#REF!-1,$N$201:$N$224),"")</f>
        <v>#REF!</v>
      </c>
      <c r="K11025" s="391" t="e">
        <f>IF(I11025&lt;&gt;"",RIGHT(#REF!,LEN(#REF!)-FIND(" ",#REF!)),"")</f>
        <v>#REF!</v>
      </c>
    </row>
    <row r="11026" spans="1:11">
      <c r="A11026" s="417" t="s">
        <v>2155</v>
      </c>
      <c r="B11026" s="417" t="s">
        <v>5809</v>
      </c>
      <c r="C11026" s="417" t="s">
        <v>2281</v>
      </c>
      <c r="D11026" s="417" t="s">
        <v>5763</v>
      </c>
      <c r="E11026" s="391">
        <v>4.8</v>
      </c>
      <c r="F11026" s="418">
        <v>44365</v>
      </c>
      <c r="G11026" s="417" t="s">
        <v>2286</v>
      </c>
      <c r="I11026" s="379" t="e">
        <f>IF(#REF!&lt;&gt;"",#REF!-$I$199,"")</f>
        <v>#REF!</v>
      </c>
      <c r="J11026" s="379" t="e">
        <f>IF(I11026&lt;&gt;"",NETWORKDAYS($I$199,#REF!-1,$N$201:$N$224),"")</f>
        <v>#REF!</v>
      </c>
      <c r="K11026" s="391" t="e">
        <f>IF(I11026&lt;&gt;"",RIGHT(#REF!,LEN(#REF!)-FIND(" ",#REF!)),"")</f>
        <v>#REF!</v>
      </c>
    </row>
    <row r="11027" spans="1:11">
      <c r="A11027" s="417" t="s">
        <v>2155</v>
      </c>
      <c r="B11027" s="417" t="s">
        <v>14491</v>
      </c>
      <c r="C11027" s="417" t="s">
        <v>2281</v>
      </c>
      <c r="D11027" s="417" t="s">
        <v>3602</v>
      </c>
      <c r="E11027" s="391">
        <v>3.52</v>
      </c>
      <c r="F11027" s="418">
        <v>44365</v>
      </c>
      <c r="G11027" s="417" t="s">
        <v>2283</v>
      </c>
      <c r="I11027" s="379" t="e">
        <f>IF(#REF!&lt;&gt;"",#REF!-$I$199,"")</f>
        <v>#REF!</v>
      </c>
      <c r="J11027" s="379" t="e">
        <f>IF(I11027&lt;&gt;"",NETWORKDAYS($I$199,#REF!-1,$N$201:$N$224),"")</f>
        <v>#REF!</v>
      </c>
      <c r="K11027" s="391" t="e">
        <f>IF(I11027&lt;&gt;"",RIGHT(#REF!,LEN(#REF!)-FIND(" ",#REF!)),"")</f>
        <v>#REF!</v>
      </c>
    </row>
    <row r="11028" spans="1:11">
      <c r="A11028" s="417" t="s">
        <v>2155</v>
      </c>
      <c r="B11028" s="417" t="s">
        <v>5810</v>
      </c>
      <c r="C11028" s="417" t="s">
        <v>2281</v>
      </c>
      <c r="D11028" s="417" t="s">
        <v>4019</v>
      </c>
      <c r="E11028" s="391">
        <v>2.0699999999999998</v>
      </c>
      <c r="F11028" s="418">
        <v>44428</v>
      </c>
      <c r="G11028" s="417" t="s">
        <v>2283</v>
      </c>
      <c r="I11028" s="379" t="e">
        <f>IF(#REF!&lt;&gt;"",#REF!-$I$199,"")</f>
        <v>#REF!</v>
      </c>
      <c r="J11028" s="379" t="e">
        <f>IF(I11028&lt;&gt;"",NETWORKDAYS($I$199,#REF!-1,$N$201:$N$224),"")</f>
        <v>#REF!</v>
      </c>
      <c r="K11028" s="391" t="e">
        <f>IF(I11028&lt;&gt;"",RIGHT(#REF!,LEN(#REF!)-FIND(" ",#REF!)),"")</f>
        <v>#REF!</v>
      </c>
    </row>
    <row r="11029" spans="1:11">
      <c r="A11029" s="417" t="s">
        <v>2155</v>
      </c>
      <c r="B11029" s="417" t="s">
        <v>5811</v>
      </c>
      <c r="C11029" s="417" t="s">
        <v>2281</v>
      </c>
      <c r="D11029" s="417" t="s">
        <v>4009</v>
      </c>
      <c r="E11029" s="391">
        <v>5.3</v>
      </c>
      <c r="F11029" s="418">
        <v>44428</v>
      </c>
      <c r="G11029" s="417" t="s">
        <v>2286</v>
      </c>
      <c r="I11029" s="379" t="e">
        <f>IF(#REF!&lt;&gt;"",#REF!-$I$199,"")</f>
        <v>#REF!</v>
      </c>
      <c r="J11029" s="379" t="e">
        <f>IF(I11029&lt;&gt;"",NETWORKDAYS($I$199,#REF!-1,$N$201:$N$224),"")</f>
        <v>#REF!</v>
      </c>
      <c r="K11029" s="391" t="e">
        <f>IF(I11029&lt;&gt;"",RIGHT(#REF!,LEN(#REF!)-FIND(" ",#REF!)),"")</f>
        <v>#REF!</v>
      </c>
    </row>
    <row r="11030" spans="1:11">
      <c r="A11030" s="417" t="s">
        <v>2155</v>
      </c>
      <c r="B11030" s="417" t="s">
        <v>5818</v>
      </c>
      <c r="C11030" s="417" t="s">
        <v>2332</v>
      </c>
      <c r="D11030" s="417" t="s">
        <v>3974</v>
      </c>
      <c r="E11030" s="391">
        <v>0.01</v>
      </c>
      <c r="F11030" s="418">
        <v>44214</v>
      </c>
      <c r="G11030" s="417" t="s">
        <v>2286</v>
      </c>
      <c r="I11030" s="379" t="e">
        <f>IF(#REF!&lt;&gt;"",#REF!-$I$199,"")</f>
        <v>#REF!</v>
      </c>
      <c r="J11030" s="379" t="e">
        <f>IF(I11030&lt;&gt;"",NETWORKDAYS($I$199,#REF!-1,$N$201:$N$224),"")</f>
        <v>#REF!</v>
      </c>
      <c r="K11030" s="391" t="e">
        <f>IF(I11030&lt;&gt;"",RIGHT(#REF!,LEN(#REF!)-FIND(" ",#REF!)),"")</f>
        <v>#REF!</v>
      </c>
    </row>
    <row r="11031" spans="1:11">
      <c r="A11031" s="417" t="s">
        <v>2155</v>
      </c>
      <c r="B11031" s="417" t="s">
        <v>5819</v>
      </c>
      <c r="C11031" s="417" t="s">
        <v>2332</v>
      </c>
      <c r="D11031" s="417" t="s">
        <v>3074</v>
      </c>
      <c r="E11031" s="391">
        <v>0.01</v>
      </c>
      <c r="F11031" s="418">
        <v>44214</v>
      </c>
      <c r="G11031" s="417" t="s">
        <v>2286</v>
      </c>
      <c r="I11031" s="379" t="e">
        <f>IF(#REF!&lt;&gt;"",#REF!-$I$199,"")</f>
        <v>#REF!</v>
      </c>
      <c r="J11031" s="379" t="e">
        <f>IF(I11031&lt;&gt;"",NETWORKDAYS($I$199,#REF!-1,$N$201:$N$224),"")</f>
        <v>#REF!</v>
      </c>
      <c r="K11031" s="391" t="e">
        <f>IF(I11031&lt;&gt;"",RIGHT(#REF!,LEN(#REF!)-FIND(" ",#REF!)),"")</f>
        <v>#REF!</v>
      </c>
    </row>
    <row r="11032" spans="1:11">
      <c r="A11032" s="417" t="s">
        <v>2155</v>
      </c>
      <c r="B11032" s="417" t="s">
        <v>8935</v>
      </c>
      <c r="C11032" s="417" t="s">
        <v>2332</v>
      </c>
      <c r="D11032" s="417" t="s">
        <v>4011</v>
      </c>
      <c r="E11032" s="391">
        <v>0.02</v>
      </c>
      <c r="F11032" s="418">
        <v>44214</v>
      </c>
      <c r="G11032" s="417" t="s">
        <v>2286</v>
      </c>
      <c r="I11032" s="379" t="e">
        <f>IF(#REF!&lt;&gt;"",#REF!-$I$199,"")</f>
        <v>#REF!</v>
      </c>
      <c r="J11032" s="379" t="e">
        <f>IF(I11032&lt;&gt;"",NETWORKDAYS($I$199,#REF!-1,$N$201:$N$224),"")</f>
        <v>#REF!</v>
      </c>
      <c r="K11032" s="391" t="e">
        <f>IF(I11032&lt;&gt;"",RIGHT(#REF!,LEN(#REF!)-FIND(" ",#REF!)),"")</f>
        <v>#REF!</v>
      </c>
    </row>
    <row r="11033" spans="1:11">
      <c r="A11033" s="417" t="s">
        <v>2155</v>
      </c>
      <c r="B11033" s="417" t="s">
        <v>7237</v>
      </c>
      <c r="C11033" s="417" t="s">
        <v>2332</v>
      </c>
      <c r="D11033" s="417" t="s">
        <v>5815</v>
      </c>
      <c r="E11033" s="391">
        <v>0.02</v>
      </c>
      <c r="F11033" s="418">
        <v>44214</v>
      </c>
      <c r="G11033" s="417" t="s">
        <v>2286</v>
      </c>
      <c r="I11033" s="379" t="e">
        <f>IF(#REF!&lt;&gt;"",#REF!-$I$199,"")</f>
        <v>#REF!</v>
      </c>
      <c r="J11033" s="379" t="e">
        <f>IF(I11033&lt;&gt;"",NETWORKDAYS($I$199,#REF!-1,$N$201:$N$224),"")</f>
        <v>#REF!</v>
      </c>
      <c r="K11033" s="391" t="e">
        <f>IF(I11033&lt;&gt;"",RIGHT(#REF!,LEN(#REF!)-FIND(" ",#REF!)),"")</f>
        <v>#REF!</v>
      </c>
    </row>
    <row r="11034" spans="1:11">
      <c r="A11034" s="417" t="s">
        <v>2155</v>
      </c>
      <c r="B11034" s="417" t="s">
        <v>7238</v>
      </c>
      <c r="C11034" s="417" t="s">
        <v>2332</v>
      </c>
      <c r="D11034" s="417" t="s">
        <v>4018</v>
      </c>
      <c r="E11034" s="391">
        <v>0.03</v>
      </c>
      <c r="F11034" s="418">
        <v>44214</v>
      </c>
      <c r="G11034" s="417" t="s">
        <v>2286</v>
      </c>
      <c r="I11034" s="379" t="e">
        <f>IF(#REF!&lt;&gt;"",#REF!-$I$199,"")</f>
        <v>#REF!</v>
      </c>
      <c r="J11034" s="379" t="e">
        <f>IF(I11034&lt;&gt;"",NETWORKDAYS($I$199,#REF!-1,$N$201:$N$224),"")</f>
        <v>#REF!</v>
      </c>
      <c r="K11034" s="391" t="e">
        <f>IF(I11034&lt;&gt;"",RIGHT(#REF!,LEN(#REF!)-FIND(" ",#REF!)),"")</f>
        <v>#REF!</v>
      </c>
    </row>
    <row r="11035" spans="1:11">
      <c r="A11035" s="417" t="s">
        <v>2155</v>
      </c>
      <c r="B11035" s="417" t="s">
        <v>8936</v>
      </c>
      <c r="C11035" s="417" t="s">
        <v>2332</v>
      </c>
      <c r="D11035" s="417" t="s">
        <v>5173</v>
      </c>
      <c r="E11035" s="391">
        <v>0.06</v>
      </c>
      <c r="F11035" s="418">
        <v>44214</v>
      </c>
      <c r="G11035" s="417" t="s">
        <v>2286</v>
      </c>
      <c r="I11035" s="379" t="e">
        <f>IF(#REF!&lt;&gt;"",#REF!-$I$199,"")</f>
        <v>#REF!</v>
      </c>
      <c r="J11035" s="379" t="e">
        <f>IF(I11035&lt;&gt;"",NETWORKDAYS($I$199,#REF!-1,$N$201:$N$224),"")</f>
        <v>#REF!</v>
      </c>
      <c r="K11035" s="391" t="e">
        <f>IF(I11035&lt;&gt;"",RIGHT(#REF!,LEN(#REF!)-FIND(" ",#REF!)),"")</f>
        <v>#REF!</v>
      </c>
    </row>
    <row r="11036" spans="1:11">
      <c r="A11036" s="417" t="s">
        <v>2155</v>
      </c>
      <c r="B11036" s="417" t="s">
        <v>8937</v>
      </c>
      <c r="C11036" s="417" t="s">
        <v>2332</v>
      </c>
      <c r="D11036" s="417" t="s">
        <v>4021</v>
      </c>
      <c r="E11036" s="391">
        <v>0.06</v>
      </c>
      <c r="F11036" s="418">
        <v>44214</v>
      </c>
      <c r="G11036" s="417" t="s">
        <v>2286</v>
      </c>
      <c r="I11036" s="379" t="e">
        <f>IF(#REF!&lt;&gt;"",#REF!-$I$199,"")</f>
        <v>#REF!</v>
      </c>
      <c r="J11036" s="379" t="e">
        <f>IF(I11036&lt;&gt;"",NETWORKDAYS($I$199,#REF!-1,$N$201:$N$224),"")</f>
        <v>#REF!</v>
      </c>
      <c r="K11036" s="391" t="e">
        <f>IF(I11036&lt;&gt;"",RIGHT(#REF!,LEN(#REF!)-FIND(" ",#REF!)),"")</f>
        <v>#REF!</v>
      </c>
    </row>
    <row r="11037" spans="1:11">
      <c r="A11037" s="417" t="s">
        <v>2155</v>
      </c>
      <c r="B11037" s="417" t="s">
        <v>8938</v>
      </c>
      <c r="C11037" s="417" t="s">
        <v>2332</v>
      </c>
      <c r="D11037" s="417" t="s">
        <v>4022</v>
      </c>
      <c r="E11037" s="391">
        <v>0.03</v>
      </c>
      <c r="F11037" s="418">
        <v>44214</v>
      </c>
      <c r="G11037" s="417" t="s">
        <v>2286</v>
      </c>
      <c r="I11037" s="379" t="e">
        <f>IF(#REF!&lt;&gt;"",#REF!-$I$199,"")</f>
        <v>#REF!</v>
      </c>
      <c r="J11037" s="379" t="e">
        <f>IF(I11037&lt;&gt;"",NETWORKDAYS($I$199,#REF!-1,$N$201:$N$224),"")</f>
        <v>#REF!</v>
      </c>
      <c r="K11037" s="391" t="e">
        <f>IF(I11037&lt;&gt;"",RIGHT(#REF!,LEN(#REF!)-FIND(" ",#REF!)),"")</f>
        <v>#REF!</v>
      </c>
    </row>
    <row r="11038" spans="1:11">
      <c r="A11038" s="417" t="s">
        <v>2155</v>
      </c>
      <c r="B11038" s="417" t="s">
        <v>8939</v>
      </c>
      <c r="C11038" s="417" t="s">
        <v>2332</v>
      </c>
      <c r="D11038" s="417" t="s">
        <v>4023</v>
      </c>
      <c r="E11038" s="391">
        <v>0.03</v>
      </c>
      <c r="F11038" s="418">
        <v>44214</v>
      </c>
      <c r="G11038" s="417" t="s">
        <v>2286</v>
      </c>
      <c r="I11038" s="379" t="e">
        <f>IF(#REF!&lt;&gt;"",#REF!-$I$199,"")</f>
        <v>#REF!</v>
      </c>
      <c r="J11038" s="379" t="e">
        <f>IF(I11038&lt;&gt;"",NETWORKDAYS($I$199,#REF!-1,$N$201:$N$224),"")</f>
        <v>#REF!</v>
      </c>
      <c r="K11038" s="391" t="e">
        <f>IF(I11038&lt;&gt;"",RIGHT(#REF!,LEN(#REF!)-FIND(" ",#REF!)),"")</f>
        <v>#REF!</v>
      </c>
    </row>
    <row r="11039" spans="1:11">
      <c r="A11039" s="417" t="s">
        <v>2155</v>
      </c>
      <c r="B11039" s="417" t="s">
        <v>8940</v>
      </c>
      <c r="C11039" s="417" t="s">
        <v>2332</v>
      </c>
      <c r="D11039" s="417" t="s">
        <v>4012</v>
      </c>
      <c r="E11039" s="391">
        <v>0.04</v>
      </c>
      <c r="F11039" s="418">
        <v>44214</v>
      </c>
      <c r="G11039" s="417" t="s">
        <v>2286</v>
      </c>
      <c r="I11039" s="379" t="e">
        <f>IF(#REF!&lt;&gt;"",#REF!-$I$199,"")</f>
        <v>#REF!</v>
      </c>
      <c r="J11039" s="379" t="e">
        <f>IF(I11039&lt;&gt;"",NETWORKDAYS($I$199,#REF!-1,$N$201:$N$224),"")</f>
        <v>#REF!</v>
      </c>
      <c r="K11039" s="391" t="e">
        <f>IF(I11039&lt;&gt;"",RIGHT(#REF!,LEN(#REF!)-FIND(" ",#REF!)),"")</f>
        <v>#REF!</v>
      </c>
    </row>
    <row r="11040" spans="1:11">
      <c r="A11040" s="417" t="s">
        <v>2155</v>
      </c>
      <c r="B11040" s="417" t="s">
        <v>8941</v>
      </c>
      <c r="C11040" s="417" t="s">
        <v>2332</v>
      </c>
      <c r="D11040" s="417" t="s">
        <v>4001</v>
      </c>
      <c r="E11040" s="391">
        <v>0.05</v>
      </c>
      <c r="F11040" s="418">
        <v>44214</v>
      </c>
      <c r="G11040" s="417" t="s">
        <v>2286</v>
      </c>
      <c r="I11040" s="379" t="e">
        <f>IF(#REF!&lt;&gt;"",#REF!-$I$199,"")</f>
        <v>#REF!</v>
      </c>
      <c r="J11040" s="379" t="e">
        <f>IF(I11040&lt;&gt;"",NETWORKDAYS($I$199,#REF!-1,$N$201:$N$224),"")</f>
        <v>#REF!</v>
      </c>
      <c r="K11040" s="391" t="e">
        <f>IF(I11040&lt;&gt;"",RIGHT(#REF!,LEN(#REF!)-FIND(" ",#REF!)),"")</f>
        <v>#REF!</v>
      </c>
    </row>
    <row r="11041" spans="1:11">
      <c r="A11041" s="417" t="s">
        <v>2155</v>
      </c>
      <c r="B11041" s="417" t="s">
        <v>8942</v>
      </c>
      <c r="C11041" s="417" t="s">
        <v>2332</v>
      </c>
      <c r="D11041" s="417" t="s">
        <v>4027</v>
      </c>
      <c r="E11041" s="391">
        <v>0.02</v>
      </c>
      <c r="F11041" s="418">
        <v>44214</v>
      </c>
      <c r="G11041" s="417" t="s">
        <v>2286</v>
      </c>
      <c r="I11041" s="379" t="e">
        <f>IF(#REF!&lt;&gt;"",#REF!-$I$199,"")</f>
        <v>#REF!</v>
      </c>
      <c r="J11041" s="379" t="e">
        <f>IF(I11041&lt;&gt;"",NETWORKDAYS($I$199,#REF!-1,$N$201:$N$224),"")</f>
        <v>#REF!</v>
      </c>
      <c r="K11041" s="391" t="e">
        <f>IF(I11041&lt;&gt;"",RIGHT(#REF!,LEN(#REF!)-FIND(" ",#REF!)),"")</f>
        <v>#REF!</v>
      </c>
    </row>
    <row r="11042" spans="1:11">
      <c r="A11042" s="417" t="s">
        <v>2155</v>
      </c>
      <c r="B11042" s="417" t="s">
        <v>8943</v>
      </c>
      <c r="C11042" s="417" t="s">
        <v>2332</v>
      </c>
      <c r="D11042" s="417" t="s">
        <v>4003</v>
      </c>
      <c r="E11042" s="391">
        <v>0.03</v>
      </c>
      <c r="F11042" s="418">
        <v>44214</v>
      </c>
      <c r="G11042" s="417" t="s">
        <v>2286</v>
      </c>
      <c r="I11042" s="379" t="e">
        <f>IF(#REF!&lt;&gt;"",#REF!-$I$199,"")</f>
        <v>#REF!</v>
      </c>
      <c r="J11042" s="379" t="e">
        <f>IF(I11042&lt;&gt;"",NETWORKDAYS($I$199,#REF!-1,$N$201:$N$224),"")</f>
        <v>#REF!</v>
      </c>
      <c r="K11042" s="391" t="e">
        <f>IF(I11042&lt;&gt;"",RIGHT(#REF!,LEN(#REF!)-FIND(" ",#REF!)),"")</f>
        <v>#REF!</v>
      </c>
    </row>
    <row r="11043" spans="1:11">
      <c r="A11043" s="417" t="s">
        <v>2155</v>
      </c>
      <c r="B11043" s="417" t="s">
        <v>8944</v>
      </c>
      <c r="C11043" s="417" t="s">
        <v>2332</v>
      </c>
      <c r="D11043" s="417" t="s">
        <v>4007</v>
      </c>
      <c r="E11043" s="391">
        <v>0.05</v>
      </c>
      <c r="F11043" s="418">
        <v>44214</v>
      </c>
      <c r="G11043" s="417" t="s">
        <v>2286</v>
      </c>
      <c r="I11043" s="379" t="e">
        <f>IF(#REF!&lt;&gt;"",#REF!-$I$199,"")</f>
        <v>#REF!</v>
      </c>
      <c r="J11043" s="379" t="e">
        <f>IF(I11043&lt;&gt;"",NETWORKDAYS($I$199,#REF!-1,$N$201:$N$224),"")</f>
        <v>#REF!</v>
      </c>
      <c r="K11043" s="391" t="e">
        <f>IF(I11043&lt;&gt;"",RIGHT(#REF!,LEN(#REF!)-FIND(" ",#REF!)),"")</f>
        <v>#REF!</v>
      </c>
    </row>
    <row r="11044" spans="1:11">
      <c r="A11044" s="417" t="s">
        <v>2155</v>
      </c>
      <c r="B11044" s="417" t="s">
        <v>8945</v>
      </c>
      <c r="C11044" s="417" t="s">
        <v>2332</v>
      </c>
      <c r="D11044" s="417" t="s">
        <v>4004</v>
      </c>
      <c r="E11044" s="391">
        <v>0.09</v>
      </c>
      <c r="F11044" s="418">
        <v>44214</v>
      </c>
      <c r="G11044" s="417" t="s">
        <v>2286</v>
      </c>
      <c r="I11044" s="379" t="e">
        <f>IF(#REF!&lt;&gt;"",#REF!-$I$199,"")</f>
        <v>#REF!</v>
      </c>
      <c r="J11044" s="379" t="e">
        <f>IF(I11044&lt;&gt;"",NETWORKDAYS($I$199,#REF!-1,$N$201:$N$224),"")</f>
        <v>#REF!</v>
      </c>
      <c r="K11044" s="391" t="e">
        <f>IF(I11044&lt;&gt;"",RIGHT(#REF!,LEN(#REF!)-FIND(" ",#REF!)),"")</f>
        <v>#REF!</v>
      </c>
    </row>
    <row r="11045" spans="1:11">
      <c r="A11045" s="417" t="s">
        <v>2155</v>
      </c>
      <c r="B11045" s="417" t="s">
        <v>8946</v>
      </c>
      <c r="C11045" s="417" t="s">
        <v>2332</v>
      </c>
      <c r="D11045" s="417" t="s">
        <v>4008</v>
      </c>
      <c r="E11045" s="391">
        <v>0.08</v>
      </c>
      <c r="F11045" s="418">
        <v>44214</v>
      </c>
      <c r="G11045" s="417" t="s">
        <v>2286</v>
      </c>
      <c r="I11045" s="379" t="e">
        <f>IF(#REF!&lt;&gt;"",#REF!-$I$199,"")</f>
        <v>#REF!</v>
      </c>
      <c r="J11045" s="379" t="e">
        <f>IF(I11045&lt;&gt;"",NETWORKDAYS($I$199,#REF!-1,$N$201:$N$224),"")</f>
        <v>#REF!</v>
      </c>
      <c r="K11045" s="391" t="e">
        <f>IF(I11045&lt;&gt;"",RIGHT(#REF!,LEN(#REF!)-FIND(" ",#REF!)),"")</f>
        <v>#REF!</v>
      </c>
    </row>
    <row r="11046" spans="1:11">
      <c r="A11046" s="417" t="s">
        <v>2155</v>
      </c>
      <c r="B11046" s="417" t="s">
        <v>14492</v>
      </c>
      <c r="C11046" s="417" t="s">
        <v>2332</v>
      </c>
      <c r="D11046" s="417" t="s">
        <v>3998</v>
      </c>
      <c r="E11046" s="391">
        <v>0.09</v>
      </c>
      <c r="F11046" s="418">
        <v>44214</v>
      </c>
      <c r="G11046" s="417" t="s">
        <v>2286</v>
      </c>
      <c r="I11046" s="379" t="e">
        <f>IF(#REF!&lt;&gt;"",#REF!-$I$199,"")</f>
        <v>#REF!</v>
      </c>
      <c r="J11046" s="379" t="e">
        <f>IF(I11046&lt;&gt;"",NETWORKDAYS($I$199,#REF!-1,$N$201:$N$224),"")</f>
        <v>#REF!</v>
      </c>
      <c r="K11046" s="391" t="e">
        <f>IF(I11046&lt;&gt;"",RIGHT(#REF!,LEN(#REF!)-FIND(" ",#REF!)),"")</f>
        <v>#REF!</v>
      </c>
    </row>
    <row r="11047" spans="1:11">
      <c r="A11047" s="417" t="s">
        <v>2155</v>
      </c>
      <c r="B11047" s="417" t="s">
        <v>14493</v>
      </c>
      <c r="C11047" s="417" t="s">
        <v>2332</v>
      </c>
      <c r="D11047" s="417" t="s">
        <v>5174</v>
      </c>
      <c r="E11047" s="391">
        <v>0.16</v>
      </c>
      <c r="F11047" s="418">
        <v>44214</v>
      </c>
      <c r="G11047" s="417" t="s">
        <v>2286</v>
      </c>
      <c r="I11047" s="379" t="e">
        <f>IF(#REF!&lt;&gt;"",#REF!-$I$199,"")</f>
        <v>#REF!</v>
      </c>
      <c r="J11047" s="379" t="e">
        <f>IF(I11047&lt;&gt;"",NETWORKDAYS($I$199,#REF!-1,$N$201:$N$224),"")</f>
        <v>#REF!</v>
      </c>
      <c r="K11047" s="391" t="e">
        <f>IF(I11047&lt;&gt;"",RIGHT(#REF!,LEN(#REF!)-FIND(" ",#REF!)),"")</f>
        <v>#REF!</v>
      </c>
    </row>
    <row r="11048" spans="1:11">
      <c r="A11048" s="417" t="s">
        <v>2155</v>
      </c>
      <c r="B11048" s="417" t="s">
        <v>14494</v>
      </c>
      <c r="C11048" s="417" t="s">
        <v>2332</v>
      </c>
      <c r="D11048" s="417" t="s">
        <v>3600</v>
      </c>
      <c r="E11048" s="391">
        <v>0.23</v>
      </c>
      <c r="F11048" s="418">
        <v>44214</v>
      </c>
      <c r="G11048" s="417" t="s">
        <v>2286</v>
      </c>
      <c r="I11048" s="379" t="e">
        <f>IF(#REF!&lt;&gt;"",#REF!-$I$199,"")</f>
        <v>#REF!</v>
      </c>
      <c r="J11048" s="379" t="e">
        <f>IF(I11048&lt;&gt;"",NETWORKDAYS($I$199,#REF!-1,$N$201:$N$224),"")</f>
        <v>#REF!</v>
      </c>
      <c r="K11048" s="391" t="e">
        <f>IF(I11048&lt;&gt;"",RIGHT(#REF!,LEN(#REF!)-FIND(" ",#REF!)),"")</f>
        <v>#REF!</v>
      </c>
    </row>
    <row r="11049" spans="1:11">
      <c r="A11049" s="417" t="s">
        <v>2155</v>
      </c>
      <c r="B11049" s="417" t="s">
        <v>14495</v>
      </c>
      <c r="C11049" s="417" t="s">
        <v>2332</v>
      </c>
      <c r="D11049" s="417" t="s">
        <v>5198</v>
      </c>
      <c r="E11049" s="391">
        <v>0.32</v>
      </c>
      <c r="F11049" s="418">
        <v>44214</v>
      </c>
      <c r="G11049" s="417" t="s">
        <v>2286</v>
      </c>
      <c r="I11049" s="379" t="e">
        <f>IF(#REF!&lt;&gt;"",#REF!-$I$199,"")</f>
        <v>#REF!</v>
      </c>
      <c r="J11049" s="379" t="e">
        <f>IF(I11049&lt;&gt;"",NETWORKDAYS($I$199,#REF!-1,$N$201:$N$224),"")</f>
        <v>#REF!</v>
      </c>
      <c r="K11049" s="391" t="e">
        <f>IF(I11049&lt;&gt;"",RIGHT(#REF!,LEN(#REF!)-FIND(" ",#REF!)),"")</f>
        <v>#REF!</v>
      </c>
    </row>
    <row r="11050" spans="1:11">
      <c r="A11050" s="417" t="s">
        <v>2155</v>
      </c>
      <c r="B11050" s="417" t="s">
        <v>14496</v>
      </c>
      <c r="C11050" s="417" t="s">
        <v>2332</v>
      </c>
      <c r="D11050" s="417" t="s">
        <v>3601</v>
      </c>
      <c r="E11050" s="391">
        <v>0.4</v>
      </c>
      <c r="F11050" s="418">
        <v>44214</v>
      </c>
      <c r="G11050" s="417" t="s">
        <v>2286</v>
      </c>
      <c r="I11050" s="379" t="e">
        <f>IF(#REF!&lt;&gt;"",#REF!-$I$199,"")</f>
        <v>#REF!</v>
      </c>
      <c r="J11050" s="379" t="e">
        <f>IF(I11050&lt;&gt;"",NETWORKDAYS($I$199,#REF!-1,$N$201:$N$224),"")</f>
        <v>#REF!</v>
      </c>
      <c r="K11050" s="391" t="e">
        <f>IF(I11050&lt;&gt;"",RIGHT(#REF!,LEN(#REF!)-FIND(" ",#REF!)),"")</f>
        <v>#REF!</v>
      </c>
    </row>
    <row r="11051" spans="1:11">
      <c r="A11051" s="417" t="s">
        <v>2155</v>
      </c>
      <c r="B11051" s="417" t="s">
        <v>14497</v>
      </c>
      <c r="C11051" s="417" t="s">
        <v>2332</v>
      </c>
      <c r="D11051" s="417" t="s">
        <v>3602</v>
      </c>
      <c r="E11051" s="391">
        <v>0.48</v>
      </c>
      <c r="F11051" s="418">
        <v>44214</v>
      </c>
      <c r="G11051" s="417" t="s">
        <v>2286</v>
      </c>
      <c r="I11051" s="379" t="e">
        <f>IF(#REF!&lt;&gt;"",#REF!-$I$199,"")</f>
        <v>#REF!</v>
      </c>
      <c r="J11051" s="379" t="e">
        <f>IF(I11051&lt;&gt;"",NETWORKDAYS($I$199,#REF!-1,$N$201:$N$224),"")</f>
        <v>#REF!</v>
      </c>
      <c r="K11051" s="391" t="e">
        <f>IF(I11051&lt;&gt;"",RIGHT(#REF!,LEN(#REF!)-FIND(" ",#REF!)),"")</f>
        <v>#REF!</v>
      </c>
    </row>
    <row r="11052" spans="1:11">
      <c r="A11052" s="417" t="s">
        <v>2155</v>
      </c>
      <c r="B11052" s="417" t="s">
        <v>14498</v>
      </c>
      <c r="C11052" s="417" t="s">
        <v>2332</v>
      </c>
      <c r="D11052" s="417" t="s">
        <v>2372</v>
      </c>
      <c r="E11052" s="391">
        <v>0.82</v>
      </c>
      <c r="F11052" s="418">
        <v>44214</v>
      </c>
      <c r="G11052" s="417" t="s">
        <v>2286</v>
      </c>
      <c r="I11052" s="379" t="e">
        <f>IF(#REF!&lt;&gt;"",#REF!-$I$199,"")</f>
        <v>#REF!</v>
      </c>
      <c r="J11052" s="379" t="e">
        <f>IF(I11052&lt;&gt;"",NETWORKDAYS($I$199,#REF!-1,$N$201:$N$224),"")</f>
        <v>#REF!</v>
      </c>
      <c r="K11052" s="391" t="e">
        <f>IF(I11052&lt;&gt;"",RIGHT(#REF!,LEN(#REF!)-FIND(" ",#REF!)),"")</f>
        <v>#REF!</v>
      </c>
    </row>
    <row r="11053" spans="1:11">
      <c r="A11053" s="417" t="s">
        <v>2155</v>
      </c>
      <c r="B11053" s="417" t="s">
        <v>18075</v>
      </c>
      <c r="C11053" s="417" t="s">
        <v>2332</v>
      </c>
      <c r="D11053" s="417" t="s">
        <v>2374</v>
      </c>
      <c r="E11053" s="391">
        <v>1.1299999999999999</v>
      </c>
      <c r="F11053" s="418">
        <v>44214</v>
      </c>
      <c r="G11053" s="417" t="s">
        <v>2286</v>
      </c>
      <c r="I11053" s="379" t="e">
        <f>IF(#REF!&lt;&gt;"",#REF!-$I$199,"")</f>
        <v>#REF!</v>
      </c>
      <c r="J11053" s="379" t="e">
        <f>IF(I11053&lt;&gt;"",NETWORKDAYS($I$199,#REF!-1,$N$201:$N$224),"")</f>
        <v>#REF!</v>
      </c>
      <c r="K11053" s="391" t="e">
        <f>IF(I11053&lt;&gt;"",RIGHT(#REF!,LEN(#REF!)-FIND(" ",#REF!)),"")</f>
        <v>#REF!</v>
      </c>
    </row>
    <row r="11054" spans="1:11">
      <c r="A11054" s="417" t="s">
        <v>2155</v>
      </c>
      <c r="B11054" s="417" t="s">
        <v>18808</v>
      </c>
      <c r="C11054" s="417" t="s">
        <v>2332</v>
      </c>
      <c r="D11054" s="417" t="s">
        <v>3621</v>
      </c>
      <c r="E11054" s="391">
        <v>1.84</v>
      </c>
      <c r="F11054" s="418">
        <v>44214</v>
      </c>
      <c r="G11054" s="417" t="s">
        <v>2286</v>
      </c>
      <c r="I11054" s="379" t="e">
        <f>IF(#REF!&lt;&gt;"",#REF!-$I$199,"")</f>
        <v>#REF!</v>
      </c>
      <c r="J11054" s="379" t="e">
        <f>IF(I11054&lt;&gt;"",NETWORKDAYS($I$199,#REF!-1,$N$201:$N$224),"")</f>
        <v>#REF!</v>
      </c>
      <c r="K11054" s="391" t="e">
        <f>IF(I11054&lt;&gt;"",RIGHT(#REF!,LEN(#REF!)-FIND(" ",#REF!)),"")</f>
        <v>#REF!</v>
      </c>
    </row>
    <row r="11055" spans="1:11">
      <c r="A11055" s="417" t="s">
        <v>2155</v>
      </c>
      <c r="B11055" s="417" t="s">
        <v>14499</v>
      </c>
      <c r="C11055" s="417" t="s">
        <v>2332</v>
      </c>
      <c r="D11055" s="417" t="s">
        <v>4140</v>
      </c>
      <c r="E11055" s="391">
        <v>2.41</v>
      </c>
      <c r="F11055" s="418">
        <v>44214</v>
      </c>
      <c r="G11055" s="417" t="s">
        <v>2286</v>
      </c>
      <c r="I11055" s="379" t="e">
        <f>IF(#REF!&lt;&gt;"",#REF!-$I$199,"")</f>
        <v>#REF!</v>
      </c>
      <c r="J11055" s="379" t="e">
        <f>IF(I11055&lt;&gt;"",NETWORKDAYS($I$199,#REF!-1,$N$201:$N$224),"")</f>
        <v>#REF!</v>
      </c>
      <c r="K11055" s="391" t="e">
        <f>IF(I11055&lt;&gt;"",RIGHT(#REF!,LEN(#REF!)-FIND(" ",#REF!)),"")</f>
        <v>#REF!</v>
      </c>
    </row>
    <row r="11056" spans="1:11">
      <c r="A11056" s="417" t="s">
        <v>2155</v>
      </c>
      <c r="B11056" s="417" t="s">
        <v>14500</v>
      </c>
      <c r="C11056" s="417" t="s">
        <v>2332</v>
      </c>
      <c r="D11056" s="417" t="s">
        <v>14432</v>
      </c>
      <c r="E11056" s="391">
        <v>0.16</v>
      </c>
      <c r="F11056" s="418">
        <v>44249</v>
      </c>
      <c r="G11056" s="417" t="s">
        <v>2286</v>
      </c>
      <c r="I11056" s="379" t="e">
        <f>IF(#REF!&lt;&gt;"",#REF!-$I$199,"")</f>
        <v>#REF!</v>
      </c>
      <c r="J11056" s="379" t="e">
        <f>IF(I11056&lt;&gt;"",NETWORKDAYS($I$199,#REF!-1,$N$201:$N$224),"")</f>
        <v>#REF!</v>
      </c>
      <c r="K11056" s="391" t="e">
        <f>IF(I11056&lt;&gt;"",RIGHT(#REF!,LEN(#REF!)-FIND(" ",#REF!)),"")</f>
        <v>#REF!</v>
      </c>
    </row>
    <row r="11057" spans="1:11">
      <c r="A11057" s="417" t="s">
        <v>2155</v>
      </c>
      <c r="B11057" s="417" t="s">
        <v>14501</v>
      </c>
      <c r="C11057" s="417" t="s">
        <v>2332</v>
      </c>
      <c r="D11057" s="417" t="s">
        <v>4598</v>
      </c>
      <c r="E11057" s="391">
        <v>3.1</v>
      </c>
      <c r="F11057" s="418">
        <v>44249</v>
      </c>
      <c r="G11057" s="417" t="s">
        <v>2286</v>
      </c>
      <c r="I11057" s="379" t="e">
        <f>IF(#REF!&lt;&gt;"",#REF!-$I$199,"")</f>
        <v>#REF!</v>
      </c>
      <c r="J11057" s="379" t="e">
        <f>IF(I11057&lt;&gt;"",NETWORKDAYS($I$199,#REF!-1,$N$201:$N$224),"")</f>
        <v>#REF!</v>
      </c>
      <c r="K11057" s="391" t="e">
        <f>IF(I11057&lt;&gt;"",RIGHT(#REF!,LEN(#REF!)-FIND(" ",#REF!)),"")</f>
        <v>#REF!</v>
      </c>
    </row>
    <row r="11058" spans="1:11">
      <c r="A11058" s="417" t="s">
        <v>2155</v>
      </c>
      <c r="B11058" s="417" t="s">
        <v>14502</v>
      </c>
      <c r="C11058" s="417" t="s">
        <v>2332</v>
      </c>
      <c r="D11058" s="417" t="s">
        <v>6127</v>
      </c>
      <c r="E11058" s="391">
        <v>0.16</v>
      </c>
      <c r="F11058" s="418">
        <v>44249</v>
      </c>
      <c r="G11058" s="417" t="s">
        <v>2286</v>
      </c>
      <c r="I11058" s="379" t="e">
        <f>IF(#REF!&lt;&gt;"",#REF!-$I$199,"")</f>
        <v>#REF!</v>
      </c>
      <c r="J11058" s="379" t="e">
        <f>IF(I11058&lt;&gt;"",NETWORKDAYS($I$199,#REF!-1,$N$201:$N$224),"")</f>
        <v>#REF!</v>
      </c>
      <c r="K11058" s="391" t="e">
        <f>IF(I11058&lt;&gt;"",RIGHT(#REF!,LEN(#REF!)-FIND(" ",#REF!)),"")</f>
        <v>#REF!</v>
      </c>
    </row>
    <row r="11059" spans="1:11">
      <c r="A11059" s="417" t="s">
        <v>2155</v>
      </c>
      <c r="B11059" s="417" t="s">
        <v>14503</v>
      </c>
      <c r="C11059" s="417" t="s">
        <v>2332</v>
      </c>
      <c r="D11059" s="417" t="s">
        <v>6126</v>
      </c>
      <c r="E11059" s="391">
        <v>4.07</v>
      </c>
      <c r="F11059" s="418">
        <v>44249</v>
      </c>
      <c r="G11059" s="417" t="s">
        <v>2286</v>
      </c>
      <c r="I11059" s="379" t="e">
        <f>IF(#REF!&lt;&gt;"",#REF!-$I$199,"")</f>
        <v>#REF!</v>
      </c>
      <c r="J11059" s="379" t="e">
        <f>IF(I11059&lt;&gt;"",NETWORKDAYS($I$199,#REF!-1,$N$201:$N$224),"")</f>
        <v>#REF!</v>
      </c>
      <c r="K11059" s="391" t="e">
        <f>IF(I11059&lt;&gt;"",RIGHT(#REF!,LEN(#REF!)-FIND(" ",#REF!)),"")</f>
        <v>#REF!</v>
      </c>
    </row>
    <row r="11060" spans="1:11">
      <c r="A11060" s="417" t="s">
        <v>2155</v>
      </c>
      <c r="B11060" s="417" t="s">
        <v>14504</v>
      </c>
      <c r="C11060" s="417" t="s">
        <v>2332</v>
      </c>
      <c r="D11060" s="417" t="s">
        <v>6129</v>
      </c>
      <c r="E11060" s="391">
        <v>0.24</v>
      </c>
      <c r="F11060" s="418">
        <v>44249</v>
      </c>
      <c r="G11060" s="417" t="s">
        <v>2286</v>
      </c>
      <c r="I11060" s="379" t="e">
        <f>IF(#REF!&lt;&gt;"",#REF!-$I$199,"")</f>
        <v>#REF!</v>
      </c>
      <c r="J11060" s="379" t="e">
        <f>IF(I11060&lt;&gt;"",NETWORKDAYS($I$199,#REF!-1,$N$201:$N$224),"")</f>
        <v>#REF!</v>
      </c>
      <c r="K11060" s="391" t="e">
        <f>IF(I11060&lt;&gt;"",RIGHT(#REF!,LEN(#REF!)-FIND(" ",#REF!)),"")</f>
        <v>#REF!</v>
      </c>
    </row>
    <row r="11061" spans="1:11">
      <c r="A11061" s="417" t="s">
        <v>2155</v>
      </c>
      <c r="B11061" s="417" t="s">
        <v>14505</v>
      </c>
      <c r="C11061" s="417" t="s">
        <v>2332</v>
      </c>
      <c r="D11061" s="417" t="s">
        <v>13204</v>
      </c>
      <c r="E11061" s="391">
        <v>0.53</v>
      </c>
      <c r="F11061" s="418">
        <v>44249</v>
      </c>
      <c r="G11061" s="417" t="s">
        <v>2286</v>
      </c>
      <c r="I11061" s="379" t="e">
        <f>IF(#REF!&lt;&gt;"",#REF!-$I$199,"")</f>
        <v>#REF!</v>
      </c>
      <c r="J11061" s="379" t="e">
        <f>IF(I11061&lt;&gt;"",NETWORKDAYS($I$199,#REF!-1,$N$201:$N$224),"")</f>
        <v>#REF!</v>
      </c>
      <c r="K11061" s="391" t="e">
        <f>IF(I11061&lt;&gt;"",RIGHT(#REF!,LEN(#REF!)-FIND(" ",#REF!)),"")</f>
        <v>#REF!</v>
      </c>
    </row>
    <row r="11062" spans="1:11">
      <c r="A11062" s="417" t="s">
        <v>2155</v>
      </c>
      <c r="B11062" s="417" t="s">
        <v>14506</v>
      </c>
      <c r="C11062" s="417" t="s">
        <v>2332</v>
      </c>
      <c r="D11062" s="417" t="s">
        <v>6133</v>
      </c>
      <c r="E11062" s="391">
        <v>0.19</v>
      </c>
      <c r="F11062" s="418">
        <v>44249</v>
      </c>
      <c r="G11062" s="417" t="s">
        <v>2286</v>
      </c>
      <c r="I11062" s="379" t="e">
        <f>IF(#REF!&lt;&gt;"",#REF!-$I$199,"")</f>
        <v>#REF!</v>
      </c>
      <c r="J11062" s="379" t="e">
        <f>IF(I11062&lt;&gt;"",NETWORKDAYS($I$199,#REF!-1,$N$201:$N$224),"")</f>
        <v>#REF!</v>
      </c>
      <c r="K11062" s="391" t="e">
        <f>IF(I11062&lt;&gt;"",RIGHT(#REF!,LEN(#REF!)-FIND(" ",#REF!)),"")</f>
        <v>#REF!</v>
      </c>
    </row>
    <row r="11063" spans="1:11">
      <c r="A11063" s="417" t="s">
        <v>2155</v>
      </c>
      <c r="B11063" s="417" t="s">
        <v>18076</v>
      </c>
      <c r="C11063" s="417" t="s">
        <v>2332</v>
      </c>
      <c r="D11063" s="417" t="s">
        <v>18077</v>
      </c>
      <c r="E11063" s="391">
        <v>0.23</v>
      </c>
      <c r="F11063" s="418">
        <v>44249</v>
      </c>
      <c r="G11063" s="417" t="s">
        <v>2286</v>
      </c>
      <c r="I11063" s="379" t="e">
        <f>IF(#REF!&lt;&gt;"",#REF!-$I$199,"")</f>
        <v>#REF!</v>
      </c>
      <c r="J11063" s="379" t="e">
        <f>IF(I11063&lt;&gt;"",NETWORKDAYS($I$199,#REF!-1,$N$201:$N$224),"")</f>
        <v>#REF!</v>
      </c>
      <c r="K11063" s="391" t="e">
        <f>IF(I11063&lt;&gt;"",RIGHT(#REF!,LEN(#REF!)-FIND(" ",#REF!)),"")</f>
        <v>#REF!</v>
      </c>
    </row>
    <row r="11064" spans="1:11">
      <c r="A11064" s="417" t="s">
        <v>2155</v>
      </c>
      <c r="B11064" s="417" t="s">
        <v>14507</v>
      </c>
      <c r="C11064" s="417" t="s">
        <v>2332</v>
      </c>
      <c r="D11064" s="417" t="s">
        <v>6131</v>
      </c>
      <c r="E11064" s="391">
        <v>0.23</v>
      </c>
      <c r="F11064" s="418">
        <v>44249</v>
      </c>
      <c r="G11064" s="417" t="s">
        <v>2286</v>
      </c>
      <c r="I11064" s="379" t="e">
        <f>IF(#REF!&lt;&gt;"",#REF!-$I$199,"")</f>
        <v>#REF!</v>
      </c>
      <c r="J11064" s="379" t="e">
        <f>IF(I11064&lt;&gt;"",NETWORKDAYS($I$199,#REF!-1,$N$201:$N$224),"")</f>
        <v>#REF!</v>
      </c>
      <c r="K11064" s="391" t="e">
        <f>IF(I11064&lt;&gt;"",RIGHT(#REF!,LEN(#REF!)-FIND(" ",#REF!)),"")</f>
        <v>#REF!</v>
      </c>
    </row>
    <row r="11065" spans="1:11">
      <c r="A11065" s="417" t="s">
        <v>2155</v>
      </c>
      <c r="B11065" s="417" t="s">
        <v>14508</v>
      </c>
      <c r="C11065" s="417" t="s">
        <v>2332</v>
      </c>
      <c r="D11065" s="417" t="s">
        <v>6135</v>
      </c>
      <c r="E11065" s="391">
        <v>0.15</v>
      </c>
      <c r="F11065" s="418">
        <v>44249</v>
      </c>
      <c r="G11065" s="417" t="s">
        <v>2286</v>
      </c>
      <c r="I11065" s="379" t="e">
        <f>IF(#REF!&lt;&gt;"",#REF!-$I$199,"")</f>
        <v>#REF!</v>
      </c>
      <c r="J11065" s="379" t="e">
        <f>IF(I11065&lt;&gt;"",NETWORKDAYS($I$199,#REF!-1,$N$201:$N$224),"")</f>
        <v>#REF!</v>
      </c>
      <c r="K11065" s="391" t="e">
        <f>IF(I11065&lt;&gt;"",RIGHT(#REF!,LEN(#REF!)-FIND(" ",#REF!)),"")</f>
        <v>#REF!</v>
      </c>
    </row>
    <row r="11066" spans="1:11">
      <c r="A11066" s="417" t="s">
        <v>2155</v>
      </c>
      <c r="B11066" s="417" t="s">
        <v>14509</v>
      </c>
      <c r="C11066" s="417" t="s">
        <v>2332</v>
      </c>
      <c r="D11066" s="417" t="s">
        <v>6134</v>
      </c>
      <c r="E11066" s="391">
        <v>0.24</v>
      </c>
      <c r="F11066" s="418">
        <v>44249</v>
      </c>
      <c r="G11066" s="417" t="s">
        <v>2286</v>
      </c>
      <c r="I11066" s="379" t="e">
        <f>IF(#REF!&lt;&gt;"",#REF!-$I$199,"")</f>
        <v>#REF!</v>
      </c>
      <c r="J11066" s="379" t="e">
        <f>IF(I11066&lt;&gt;"",NETWORKDAYS($I$199,#REF!-1,$N$201:$N$224),"")</f>
        <v>#REF!</v>
      </c>
      <c r="K11066" s="391" t="e">
        <f>IF(I11066&lt;&gt;"",RIGHT(#REF!,LEN(#REF!)-FIND(" ",#REF!)),"")</f>
        <v>#REF!</v>
      </c>
    </row>
    <row r="11067" spans="1:11">
      <c r="A11067" s="417" t="s">
        <v>2155</v>
      </c>
      <c r="B11067" s="417" t="s">
        <v>14510</v>
      </c>
      <c r="C11067" s="417" t="s">
        <v>2332</v>
      </c>
      <c r="D11067" s="417" t="s">
        <v>6137</v>
      </c>
      <c r="E11067" s="391">
        <v>0.22</v>
      </c>
      <c r="F11067" s="418">
        <v>44249</v>
      </c>
      <c r="G11067" s="417" t="s">
        <v>2286</v>
      </c>
      <c r="I11067" s="379" t="e">
        <f>IF(#REF!&lt;&gt;"",#REF!-$I$199,"")</f>
        <v>#REF!</v>
      </c>
      <c r="J11067" s="379" t="e">
        <f>IF(I11067&lt;&gt;"",NETWORKDAYS($I$199,#REF!-1,$N$201:$N$224),"")</f>
        <v>#REF!</v>
      </c>
      <c r="K11067" s="391" t="e">
        <f>IF(I11067&lt;&gt;"",RIGHT(#REF!,LEN(#REF!)-FIND(" ",#REF!)),"")</f>
        <v>#REF!</v>
      </c>
    </row>
    <row r="11068" spans="1:11">
      <c r="A11068" s="417" t="s">
        <v>2155</v>
      </c>
      <c r="B11068" s="417" t="s">
        <v>14511</v>
      </c>
      <c r="C11068" s="417" t="s">
        <v>2332</v>
      </c>
      <c r="D11068" s="417" t="s">
        <v>6136</v>
      </c>
      <c r="E11068" s="391">
        <v>0.66</v>
      </c>
      <c r="F11068" s="418">
        <v>44249</v>
      </c>
      <c r="G11068" s="417" t="s">
        <v>2286</v>
      </c>
      <c r="I11068" s="379" t="e">
        <f>IF(#REF!&lt;&gt;"",#REF!-$I$199,"")</f>
        <v>#REF!</v>
      </c>
      <c r="J11068" s="379" t="e">
        <f>IF(I11068&lt;&gt;"",NETWORKDAYS($I$199,#REF!-1,$N$201:$N$224),"")</f>
        <v>#REF!</v>
      </c>
      <c r="K11068" s="391" t="e">
        <f>IF(I11068&lt;&gt;"",RIGHT(#REF!,LEN(#REF!)-FIND(" ",#REF!)),"")</f>
        <v>#REF!</v>
      </c>
    </row>
    <row r="11069" spans="1:11">
      <c r="A11069" s="417" t="s">
        <v>2155</v>
      </c>
      <c r="B11069" s="417" t="s">
        <v>14512</v>
      </c>
      <c r="C11069" s="417" t="s">
        <v>2332</v>
      </c>
      <c r="D11069" s="417" t="s">
        <v>6138</v>
      </c>
      <c r="E11069" s="391">
        <v>0.4</v>
      </c>
      <c r="F11069" s="418">
        <v>44249</v>
      </c>
      <c r="G11069" s="417" t="s">
        <v>2286</v>
      </c>
      <c r="I11069" s="379" t="e">
        <f>IF(#REF!&lt;&gt;"",#REF!-$I$199,"")</f>
        <v>#REF!</v>
      </c>
      <c r="J11069" s="379" t="e">
        <f>IF(I11069&lt;&gt;"",NETWORKDAYS($I$199,#REF!-1,$N$201:$N$224),"")</f>
        <v>#REF!</v>
      </c>
      <c r="K11069" s="391" t="e">
        <f>IF(I11069&lt;&gt;"",RIGHT(#REF!,LEN(#REF!)-FIND(" ",#REF!)),"")</f>
        <v>#REF!</v>
      </c>
    </row>
    <row r="11070" spans="1:11">
      <c r="A11070" s="417" t="s">
        <v>2155</v>
      </c>
      <c r="B11070" s="417" t="s">
        <v>14513</v>
      </c>
      <c r="C11070" s="417" t="s">
        <v>2332</v>
      </c>
      <c r="D11070" s="417" t="s">
        <v>14443</v>
      </c>
      <c r="E11070" s="391">
        <v>0.4</v>
      </c>
      <c r="F11070" s="418">
        <v>44249</v>
      </c>
      <c r="G11070" s="417" t="s">
        <v>2286</v>
      </c>
      <c r="I11070" s="379" t="e">
        <f>IF(#REF!&lt;&gt;"",#REF!-$I$199,"")</f>
        <v>#REF!</v>
      </c>
      <c r="J11070" s="379" t="e">
        <f>IF(I11070&lt;&gt;"",NETWORKDAYS($I$199,#REF!-1,$N$201:$N$224),"")</f>
        <v>#REF!</v>
      </c>
      <c r="K11070" s="391" t="e">
        <f>IF(I11070&lt;&gt;"",RIGHT(#REF!,LEN(#REF!)-FIND(" ",#REF!)),"")</f>
        <v>#REF!</v>
      </c>
    </row>
    <row r="11071" spans="1:11">
      <c r="A11071" s="417" t="s">
        <v>2155</v>
      </c>
      <c r="B11071" s="417" t="s">
        <v>14514</v>
      </c>
      <c r="C11071" s="417" t="s">
        <v>2332</v>
      </c>
      <c r="D11071" s="417" t="s">
        <v>14445</v>
      </c>
      <c r="E11071" s="391">
        <v>0.55000000000000004</v>
      </c>
      <c r="F11071" s="418">
        <v>44249</v>
      </c>
      <c r="G11071" s="417" t="s">
        <v>2286</v>
      </c>
      <c r="I11071" s="379" t="e">
        <f>IF(#REF!&lt;&gt;"",#REF!-$I$199,"")</f>
        <v>#REF!</v>
      </c>
      <c r="J11071" s="379" t="e">
        <f>IF(I11071&lt;&gt;"",NETWORKDAYS($I$199,#REF!-1,$N$201:$N$224),"")</f>
        <v>#REF!</v>
      </c>
      <c r="K11071" s="391" t="e">
        <f>IF(I11071&lt;&gt;"",RIGHT(#REF!,LEN(#REF!)-FIND(" ",#REF!)),"")</f>
        <v>#REF!</v>
      </c>
    </row>
    <row r="11072" spans="1:11">
      <c r="A11072" s="417" t="s">
        <v>2155</v>
      </c>
      <c r="B11072" s="417" t="s">
        <v>8947</v>
      </c>
      <c r="C11072" s="417" t="s">
        <v>2332</v>
      </c>
      <c r="D11072" s="417" t="s">
        <v>5805</v>
      </c>
      <c r="E11072" s="391">
        <v>0.52</v>
      </c>
      <c r="F11072" s="418">
        <v>44249</v>
      </c>
      <c r="G11072" s="417" t="s">
        <v>2286</v>
      </c>
      <c r="I11072" s="379" t="e">
        <f>IF(#REF!&lt;&gt;"",#REF!-$I$199,"")</f>
        <v>#REF!</v>
      </c>
      <c r="J11072" s="379" t="e">
        <f>IF(I11072&lt;&gt;"",NETWORKDAYS($I$199,#REF!-1,$N$201:$N$224),"")</f>
        <v>#REF!</v>
      </c>
      <c r="K11072" s="391" t="e">
        <f>IF(I11072&lt;&gt;"",RIGHT(#REF!,LEN(#REF!)-FIND(" ",#REF!)),"")</f>
        <v>#REF!</v>
      </c>
    </row>
    <row r="11073" spans="1:11">
      <c r="A11073" s="417" t="s">
        <v>2155</v>
      </c>
      <c r="B11073" s="417" t="s">
        <v>14515</v>
      </c>
      <c r="C11073" s="417" t="s">
        <v>2332</v>
      </c>
      <c r="D11073" s="417" t="s">
        <v>14447</v>
      </c>
      <c r="E11073" s="391">
        <v>0.64</v>
      </c>
      <c r="F11073" s="418">
        <v>44249</v>
      </c>
      <c r="G11073" s="417" t="s">
        <v>2286</v>
      </c>
      <c r="I11073" s="379" t="e">
        <f>IF(#REF!&lt;&gt;"",#REF!-$I$199,"")</f>
        <v>#REF!</v>
      </c>
      <c r="J11073" s="379" t="e">
        <f>IF(I11073&lt;&gt;"",NETWORKDAYS($I$199,#REF!-1,$N$201:$N$224),"")</f>
        <v>#REF!</v>
      </c>
      <c r="K11073" s="391" t="e">
        <f>IF(I11073&lt;&gt;"",RIGHT(#REF!,LEN(#REF!)-FIND(" ",#REF!)),"")</f>
        <v>#REF!</v>
      </c>
    </row>
    <row r="11074" spans="1:11">
      <c r="A11074" s="417" t="s">
        <v>2155</v>
      </c>
      <c r="B11074" s="417" t="s">
        <v>14516</v>
      </c>
      <c r="C11074" s="417" t="s">
        <v>2332</v>
      </c>
      <c r="D11074" s="417" t="s">
        <v>14449</v>
      </c>
      <c r="E11074" s="391">
        <v>0.56000000000000005</v>
      </c>
      <c r="F11074" s="418">
        <v>44249</v>
      </c>
      <c r="G11074" s="417" t="s">
        <v>2286</v>
      </c>
      <c r="I11074" s="379" t="e">
        <f>IF(#REF!&lt;&gt;"",#REF!-$I$199,"")</f>
        <v>#REF!</v>
      </c>
      <c r="J11074" s="379" t="e">
        <f>IF(I11074&lt;&gt;"",NETWORKDAYS($I$199,#REF!-1,$N$201:$N$224),"")</f>
        <v>#REF!</v>
      </c>
      <c r="K11074" s="391" t="e">
        <f>IF(I11074&lt;&gt;"",RIGHT(#REF!,LEN(#REF!)-FIND(" ",#REF!)),"")</f>
        <v>#REF!</v>
      </c>
    </row>
    <row r="11075" spans="1:11">
      <c r="A11075" s="417" t="s">
        <v>2155</v>
      </c>
      <c r="B11075" s="417" t="s">
        <v>14517</v>
      </c>
      <c r="C11075" s="417" t="s">
        <v>2332</v>
      </c>
      <c r="D11075" s="417" t="s">
        <v>14451</v>
      </c>
      <c r="E11075" s="391">
        <v>0.96</v>
      </c>
      <c r="F11075" s="418">
        <v>44249</v>
      </c>
      <c r="G11075" s="417" t="s">
        <v>2286</v>
      </c>
      <c r="I11075" s="379" t="e">
        <f>IF(#REF!&lt;&gt;"",#REF!-$I$199,"")</f>
        <v>#REF!</v>
      </c>
      <c r="J11075" s="379" t="e">
        <f>IF(I11075&lt;&gt;"",NETWORKDAYS($I$199,#REF!-1,$N$201:$N$224),"")</f>
        <v>#REF!</v>
      </c>
      <c r="K11075" s="391" t="e">
        <f>IF(I11075&lt;&gt;"",RIGHT(#REF!,LEN(#REF!)-FIND(" ",#REF!)),"")</f>
        <v>#REF!</v>
      </c>
    </row>
    <row r="11076" spans="1:11">
      <c r="A11076" s="417" t="s">
        <v>2155</v>
      </c>
      <c r="B11076" s="417" t="s">
        <v>14518</v>
      </c>
      <c r="C11076" s="417" t="s">
        <v>2332</v>
      </c>
      <c r="D11076" s="417" t="s">
        <v>14453</v>
      </c>
      <c r="E11076" s="391">
        <v>1.1000000000000001</v>
      </c>
      <c r="F11076" s="418">
        <v>44249</v>
      </c>
      <c r="G11076" s="417" t="s">
        <v>2286</v>
      </c>
      <c r="I11076" s="379" t="e">
        <f>IF(#REF!&lt;&gt;"",#REF!-$I$199,"")</f>
        <v>#REF!</v>
      </c>
      <c r="J11076" s="379" t="e">
        <f>IF(I11076&lt;&gt;"",NETWORKDAYS($I$199,#REF!-1,$N$201:$N$224),"")</f>
        <v>#REF!</v>
      </c>
      <c r="K11076" s="391" t="e">
        <f>IF(I11076&lt;&gt;"",RIGHT(#REF!,LEN(#REF!)-FIND(" ",#REF!)),"")</f>
        <v>#REF!</v>
      </c>
    </row>
    <row r="11077" spans="1:11">
      <c r="A11077" s="417" t="s">
        <v>2155</v>
      </c>
      <c r="B11077" s="417" t="s">
        <v>14519</v>
      </c>
      <c r="C11077" s="417" t="s">
        <v>2332</v>
      </c>
      <c r="D11077" s="417" t="s">
        <v>14455</v>
      </c>
      <c r="E11077" s="391">
        <v>1.3</v>
      </c>
      <c r="F11077" s="418">
        <v>44249</v>
      </c>
      <c r="G11077" s="417" t="s">
        <v>2286</v>
      </c>
      <c r="I11077" s="379" t="e">
        <f>IF(#REF!&lt;&gt;"",#REF!-$I$199,"")</f>
        <v>#REF!</v>
      </c>
      <c r="J11077" s="379" t="e">
        <f>IF(I11077&lt;&gt;"",NETWORKDAYS($I$199,#REF!-1,$N$201:$N$224),"")</f>
        <v>#REF!</v>
      </c>
      <c r="K11077" s="391" t="e">
        <f>IF(I11077&lt;&gt;"",RIGHT(#REF!,LEN(#REF!)-FIND(" ",#REF!)),"")</f>
        <v>#REF!</v>
      </c>
    </row>
    <row r="11078" spans="1:11">
      <c r="A11078" s="417" t="s">
        <v>2155</v>
      </c>
      <c r="B11078" s="417" t="s">
        <v>14520</v>
      </c>
      <c r="C11078" s="417" t="s">
        <v>2332</v>
      </c>
      <c r="D11078" s="417" t="s">
        <v>14457</v>
      </c>
      <c r="E11078" s="391">
        <v>1.48</v>
      </c>
      <c r="F11078" s="418">
        <v>44249</v>
      </c>
      <c r="G11078" s="417" t="s">
        <v>2286</v>
      </c>
      <c r="I11078" s="379" t="e">
        <f>IF(#REF!&lt;&gt;"",#REF!-$I$199,"")</f>
        <v>#REF!</v>
      </c>
      <c r="J11078" s="379" t="e">
        <f>IF(I11078&lt;&gt;"",NETWORKDAYS($I$199,#REF!-1,$N$201:$N$224),"")</f>
        <v>#REF!</v>
      </c>
      <c r="K11078" s="391" t="e">
        <f>IF(I11078&lt;&gt;"",RIGHT(#REF!,LEN(#REF!)-FIND(" ",#REF!)),"")</f>
        <v>#REF!</v>
      </c>
    </row>
    <row r="11079" spans="1:11">
      <c r="A11079" s="417" t="s">
        <v>2155</v>
      </c>
      <c r="B11079" s="417" t="s">
        <v>17586</v>
      </c>
      <c r="C11079" s="417" t="s">
        <v>2332</v>
      </c>
      <c r="D11079" s="417" t="s">
        <v>14459</v>
      </c>
      <c r="E11079" s="391">
        <v>1.57</v>
      </c>
      <c r="F11079" s="418">
        <v>44249</v>
      </c>
      <c r="G11079" s="417" t="s">
        <v>2286</v>
      </c>
      <c r="I11079" s="379" t="e">
        <f>IF(#REF!&lt;&gt;"",#REF!-$I$199,"")</f>
        <v>#REF!</v>
      </c>
      <c r="J11079" s="379" t="e">
        <f>IF(I11079&lt;&gt;"",NETWORKDAYS($I$199,#REF!-1,$N$201:$N$224),"")</f>
        <v>#REF!</v>
      </c>
      <c r="K11079" s="391" t="e">
        <f>IF(I11079&lt;&gt;"",RIGHT(#REF!,LEN(#REF!)-FIND(" ",#REF!)),"")</f>
        <v>#REF!</v>
      </c>
    </row>
    <row r="11080" spans="1:11">
      <c r="A11080" s="417" t="s">
        <v>2155</v>
      </c>
      <c r="B11080" s="417" t="s">
        <v>14521</v>
      </c>
      <c r="C11080" s="417" t="s">
        <v>2332</v>
      </c>
      <c r="D11080" s="417" t="s">
        <v>14461</v>
      </c>
      <c r="E11080" s="391">
        <v>2.02</v>
      </c>
      <c r="F11080" s="418">
        <v>44249</v>
      </c>
      <c r="G11080" s="417" t="s">
        <v>2286</v>
      </c>
      <c r="I11080" s="379" t="e">
        <f>IF(#REF!&lt;&gt;"",#REF!-$I$199,"")</f>
        <v>#REF!</v>
      </c>
      <c r="J11080" s="379" t="e">
        <f>IF(I11080&lt;&gt;"",NETWORKDAYS($I$199,#REF!-1,$N$201:$N$224),"")</f>
        <v>#REF!</v>
      </c>
      <c r="K11080" s="391" t="e">
        <f>IF(I11080&lt;&gt;"",RIGHT(#REF!,LEN(#REF!)-FIND(" ",#REF!)),"")</f>
        <v>#REF!</v>
      </c>
    </row>
    <row r="11081" spans="1:11">
      <c r="A11081" s="417" t="s">
        <v>2155</v>
      </c>
      <c r="B11081" s="417" t="s">
        <v>17587</v>
      </c>
      <c r="C11081" s="417" t="s">
        <v>2332</v>
      </c>
      <c r="D11081" s="417" t="s">
        <v>14463</v>
      </c>
      <c r="E11081" s="391">
        <v>2.38</v>
      </c>
      <c r="F11081" s="418">
        <v>44249</v>
      </c>
      <c r="G11081" s="417" t="s">
        <v>2286</v>
      </c>
      <c r="I11081" s="379" t="e">
        <f>IF(#REF!&lt;&gt;"",#REF!-$I$199,"")</f>
        <v>#REF!</v>
      </c>
      <c r="J11081" s="379" t="e">
        <f>IF(I11081&lt;&gt;"",NETWORKDAYS($I$199,#REF!-1,$N$201:$N$224),"")</f>
        <v>#REF!</v>
      </c>
      <c r="K11081" s="391" t="e">
        <f>IF(I11081&lt;&gt;"",RIGHT(#REF!,LEN(#REF!)-FIND(" ",#REF!)),"")</f>
        <v>#REF!</v>
      </c>
    </row>
    <row r="11082" spans="1:11">
      <c r="A11082" s="417" t="s">
        <v>2155</v>
      </c>
      <c r="B11082" s="417" t="s">
        <v>14522</v>
      </c>
      <c r="C11082" s="417" t="s">
        <v>2332</v>
      </c>
      <c r="D11082" s="417" t="s">
        <v>14465</v>
      </c>
      <c r="E11082" s="391">
        <v>2.65</v>
      </c>
      <c r="F11082" s="418">
        <v>44249</v>
      </c>
      <c r="G11082" s="417" t="s">
        <v>2286</v>
      </c>
      <c r="I11082" s="379" t="e">
        <f>IF(#REF!&lt;&gt;"",#REF!-$I$199,"")</f>
        <v>#REF!</v>
      </c>
      <c r="J11082" s="379" t="e">
        <f>IF(I11082&lt;&gt;"",NETWORKDAYS($I$199,#REF!-1,$N$201:$N$224),"")</f>
        <v>#REF!</v>
      </c>
      <c r="K11082" s="391" t="e">
        <f>IF(I11082&lt;&gt;"",RIGHT(#REF!,LEN(#REF!)-FIND(" ",#REF!)),"")</f>
        <v>#REF!</v>
      </c>
    </row>
    <row r="11083" spans="1:11">
      <c r="A11083" s="417" t="s">
        <v>2155</v>
      </c>
      <c r="B11083" s="417" t="s">
        <v>18809</v>
      </c>
      <c r="C11083" s="417" t="s">
        <v>2332</v>
      </c>
      <c r="D11083" s="417" t="s">
        <v>17581</v>
      </c>
      <c r="E11083" s="391">
        <v>3.16</v>
      </c>
      <c r="F11083" s="418">
        <v>44249</v>
      </c>
      <c r="G11083" s="417" t="s">
        <v>2286</v>
      </c>
      <c r="I11083" s="379" t="e">
        <f>IF(#REF!&lt;&gt;"",#REF!-$I$199,"")</f>
        <v>#REF!</v>
      </c>
      <c r="J11083" s="379" t="e">
        <f>IF(I11083&lt;&gt;"",NETWORKDAYS($I$199,#REF!-1,$N$201:$N$224),"")</f>
        <v>#REF!</v>
      </c>
      <c r="K11083" s="391" t="e">
        <f>IF(I11083&lt;&gt;"",RIGHT(#REF!,LEN(#REF!)-FIND(" ",#REF!)),"")</f>
        <v>#REF!</v>
      </c>
    </row>
    <row r="11084" spans="1:11">
      <c r="A11084" s="417" t="s">
        <v>2155</v>
      </c>
      <c r="B11084" s="417" t="s">
        <v>18810</v>
      </c>
      <c r="C11084" s="417" t="s">
        <v>2332</v>
      </c>
      <c r="D11084" s="417" t="s">
        <v>18803</v>
      </c>
      <c r="E11084" s="391">
        <v>3.62</v>
      </c>
      <c r="F11084" s="418">
        <v>44249</v>
      </c>
      <c r="G11084" s="417" t="s">
        <v>2286</v>
      </c>
      <c r="I11084" s="379" t="e">
        <f>IF(#REF!&lt;&gt;"",#REF!-$I$199,"")</f>
        <v>#REF!</v>
      </c>
      <c r="J11084" s="379" t="e">
        <f>IF(I11084&lt;&gt;"",NETWORKDAYS($I$199,#REF!-1,$N$201:$N$224),"")</f>
        <v>#REF!</v>
      </c>
      <c r="K11084" s="391" t="e">
        <f>IF(I11084&lt;&gt;"",RIGHT(#REF!,LEN(#REF!)-FIND(" ",#REF!)),"")</f>
        <v>#REF!</v>
      </c>
    </row>
    <row r="11085" spans="1:11">
      <c r="A11085" s="417" t="s">
        <v>2155</v>
      </c>
      <c r="B11085" s="417" t="s">
        <v>18811</v>
      </c>
      <c r="C11085" s="417" t="s">
        <v>2332</v>
      </c>
      <c r="D11085" s="417" t="s">
        <v>14467</v>
      </c>
      <c r="E11085" s="391">
        <v>4.1900000000000004</v>
      </c>
      <c r="F11085" s="418">
        <v>44249</v>
      </c>
      <c r="G11085" s="417" t="s">
        <v>2286</v>
      </c>
      <c r="I11085" s="379" t="e">
        <f>IF(#REF!&lt;&gt;"",#REF!-$I$199,"")</f>
        <v>#REF!</v>
      </c>
      <c r="J11085" s="379" t="e">
        <f>IF(I11085&lt;&gt;"",NETWORKDAYS($I$199,#REF!-1,$N$201:$N$224),"")</f>
        <v>#REF!</v>
      </c>
      <c r="K11085" s="391" t="e">
        <f>IF(I11085&lt;&gt;"",RIGHT(#REF!,LEN(#REF!)-FIND(" ",#REF!)),"")</f>
        <v>#REF!</v>
      </c>
    </row>
    <row r="11086" spans="1:11">
      <c r="A11086" s="417" t="s">
        <v>2155</v>
      </c>
      <c r="B11086" s="417" t="s">
        <v>18812</v>
      </c>
      <c r="C11086" s="417" t="s">
        <v>2332</v>
      </c>
      <c r="D11086" s="417" t="s">
        <v>18805</v>
      </c>
      <c r="E11086" s="391">
        <v>4.3499999999999996</v>
      </c>
      <c r="F11086" s="418">
        <v>44249</v>
      </c>
      <c r="G11086" s="417" t="s">
        <v>2286</v>
      </c>
      <c r="I11086" s="379" t="e">
        <f>IF(#REF!&lt;&gt;"",#REF!-$I$199,"")</f>
        <v>#REF!</v>
      </c>
      <c r="J11086" s="379" t="e">
        <f>IF(I11086&lt;&gt;"",NETWORKDAYS($I$199,#REF!-1,$N$201:$N$224),"")</f>
        <v>#REF!</v>
      </c>
      <c r="K11086" s="391" t="e">
        <f>IF(I11086&lt;&gt;"",RIGHT(#REF!,LEN(#REF!)-FIND(" ",#REF!)),"")</f>
        <v>#REF!</v>
      </c>
    </row>
    <row r="11087" spans="1:11">
      <c r="A11087" s="417" t="s">
        <v>2155</v>
      </c>
      <c r="B11087" s="417" t="s">
        <v>5820</v>
      </c>
      <c r="C11087" s="417" t="s">
        <v>2332</v>
      </c>
      <c r="D11087" s="417" t="s">
        <v>4025</v>
      </c>
      <c r="E11087" s="391">
        <v>2</v>
      </c>
      <c r="F11087" s="418">
        <v>44270</v>
      </c>
      <c r="G11087" s="417" t="s">
        <v>2286</v>
      </c>
      <c r="I11087" s="379" t="e">
        <f>IF(#REF!&lt;&gt;"",#REF!-$I$199,"")</f>
        <v>#REF!</v>
      </c>
      <c r="J11087" s="379" t="e">
        <f>IF(I11087&lt;&gt;"",NETWORKDAYS($I$199,#REF!-1,$N$201:$N$224),"")</f>
        <v>#REF!</v>
      </c>
      <c r="K11087" s="391" t="e">
        <f>IF(I11087&lt;&gt;"",RIGHT(#REF!,LEN(#REF!)-FIND(" ",#REF!)),"")</f>
        <v>#REF!</v>
      </c>
    </row>
    <row r="11088" spans="1:11">
      <c r="A11088" s="417" t="s">
        <v>2155</v>
      </c>
      <c r="B11088" s="417" t="s">
        <v>8948</v>
      </c>
      <c r="C11088" s="417" t="s">
        <v>2332</v>
      </c>
      <c r="D11088" s="417" t="s">
        <v>4022</v>
      </c>
      <c r="E11088" s="391">
        <v>3</v>
      </c>
      <c r="F11088" s="418">
        <v>44270</v>
      </c>
      <c r="G11088" s="417" t="s">
        <v>2286</v>
      </c>
      <c r="I11088" s="379" t="e">
        <f>IF(#REF!&lt;&gt;"",#REF!-$I$199,"")</f>
        <v>#REF!</v>
      </c>
      <c r="J11088" s="379" t="e">
        <f>IF(I11088&lt;&gt;"",NETWORKDAYS($I$199,#REF!-1,$N$201:$N$224),"")</f>
        <v>#REF!</v>
      </c>
      <c r="K11088" s="391" t="e">
        <f>IF(I11088&lt;&gt;"",RIGHT(#REF!,LEN(#REF!)-FIND(" ",#REF!)),"")</f>
        <v>#REF!</v>
      </c>
    </row>
    <row r="11089" spans="1:11">
      <c r="A11089" s="417" t="s">
        <v>2155</v>
      </c>
      <c r="B11089" s="417" t="s">
        <v>14523</v>
      </c>
      <c r="C11089" s="417" t="s">
        <v>2332</v>
      </c>
      <c r="D11089" s="417" t="s">
        <v>4027</v>
      </c>
      <c r="E11089" s="391">
        <v>2.2999999999999998</v>
      </c>
      <c r="F11089" s="418">
        <v>44270</v>
      </c>
      <c r="G11089" s="417" t="s">
        <v>2286</v>
      </c>
      <c r="I11089" s="379" t="e">
        <f>IF(#REF!&lt;&gt;"",#REF!-$I$199,"")</f>
        <v>#REF!</v>
      </c>
      <c r="J11089" s="379" t="e">
        <f>IF(I11089&lt;&gt;"",NETWORKDAYS($I$199,#REF!-1,$N$201:$N$224),"")</f>
        <v>#REF!</v>
      </c>
      <c r="K11089" s="391" t="e">
        <f>IF(I11089&lt;&gt;"",RIGHT(#REF!,LEN(#REF!)-FIND(" ",#REF!)),"")</f>
        <v>#REF!</v>
      </c>
    </row>
    <row r="11090" spans="1:11">
      <c r="A11090" s="417" t="s">
        <v>2155</v>
      </c>
      <c r="B11090" s="417" t="s">
        <v>14524</v>
      </c>
      <c r="C11090" s="417" t="s">
        <v>2332</v>
      </c>
      <c r="D11090" s="417" t="s">
        <v>4003</v>
      </c>
      <c r="E11090" s="391">
        <v>0.9</v>
      </c>
      <c r="F11090" s="418">
        <v>44270</v>
      </c>
      <c r="G11090" s="417" t="s">
        <v>2286</v>
      </c>
      <c r="I11090" s="379" t="e">
        <f>IF(#REF!&lt;&gt;"",#REF!-$I$199,"")</f>
        <v>#REF!</v>
      </c>
      <c r="J11090" s="379" t="e">
        <f>IF(I11090&lt;&gt;"",NETWORKDAYS($I$199,#REF!-1,$N$201:$N$224),"")</f>
        <v>#REF!</v>
      </c>
      <c r="K11090" s="391" t="e">
        <f>IF(I11090&lt;&gt;"",RIGHT(#REF!,LEN(#REF!)-FIND(" ",#REF!)),"")</f>
        <v>#REF!</v>
      </c>
    </row>
    <row r="11091" spans="1:11">
      <c r="A11091" s="417" t="s">
        <v>2155</v>
      </c>
      <c r="B11091" s="417" t="s">
        <v>18813</v>
      </c>
      <c r="C11091" s="417" t="s">
        <v>2332</v>
      </c>
      <c r="D11091" s="417" t="s">
        <v>4008</v>
      </c>
      <c r="E11091" s="391">
        <v>1.37</v>
      </c>
      <c r="F11091" s="418">
        <v>44270</v>
      </c>
      <c r="G11091" s="417" t="s">
        <v>2286</v>
      </c>
      <c r="I11091" s="379" t="e">
        <f>IF(#REF!&lt;&gt;"",#REF!-$I$199,"")</f>
        <v>#REF!</v>
      </c>
      <c r="J11091" s="379" t="e">
        <f>IF(I11091&lt;&gt;"",NETWORKDAYS($I$199,#REF!-1,$N$201:$N$224),"")</f>
        <v>#REF!</v>
      </c>
      <c r="K11091" s="391" t="e">
        <f>IF(I11091&lt;&gt;"",RIGHT(#REF!,LEN(#REF!)-FIND(" ",#REF!)),"")</f>
        <v>#REF!</v>
      </c>
    </row>
    <row r="11092" spans="1:11">
      <c r="A11092" s="417" t="s">
        <v>2155</v>
      </c>
      <c r="B11092" s="417" t="s">
        <v>17588</v>
      </c>
      <c r="C11092" s="417" t="s">
        <v>2332</v>
      </c>
      <c r="D11092" s="417" t="s">
        <v>3998</v>
      </c>
      <c r="E11092" s="391">
        <v>1.1200000000000001</v>
      </c>
      <c r="F11092" s="418">
        <v>44270</v>
      </c>
      <c r="G11092" s="417" t="s">
        <v>2286</v>
      </c>
      <c r="I11092" s="379" t="e">
        <f>IF(#REF!&lt;&gt;"",#REF!-$I$199,"")</f>
        <v>#REF!</v>
      </c>
      <c r="J11092" s="379" t="e">
        <f>IF(I11092&lt;&gt;"",NETWORKDAYS($I$199,#REF!-1,$N$201:$N$224),"")</f>
        <v>#REF!</v>
      </c>
      <c r="K11092" s="391" t="e">
        <f>IF(I11092&lt;&gt;"",RIGHT(#REF!,LEN(#REF!)-FIND(" ",#REF!)),"")</f>
        <v>#REF!</v>
      </c>
    </row>
    <row r="11093" spans="1:11">
      <c r="A11093" s="417" t="s">
        <v>2155</v>
      </c>
      <c r="B11093" s="417" t="s">
        <v>17589</v>
      </c>
      <c r="C11093" s="417" t="s">
        <v>2332</v>
      </c>
      <c r="D11093" s="417" t="s">
        <v>3600</v>
      </c>
      <c r="E11093" s="391">
        <v>2.14</v>
      </c>
      <c r="F11093" s="418">
        <v>44270</v>
      </c>
      <c r="G11093" s="417" t="s">
        <v>2286</v>
      </c>
      <c r="I11093" s="379" t="e">
        <f>IF(#REF!&lt;&gt;"",#REF!-$I$199,"")</f>
        <v>#REF!</v>
      </c>
      <c r="J11093" s="379" t="e">
        <f>IF(I11093&lt;&gt;"",NETWORKDAYS($I$199,#REF!-1,$N$201:$N$224),"")</f>
        <v>#REF!</v>
      </c>
      <c r="K11093" s="391" t="e">
        <f>IF(I11093&lt;&gt;"",RIGHT(#REF!,LEN(#REF!)-FIND(" ",#REF!)),"")</f>
        <v>#REF!</v>
      </c>
    </row>
    <row r="11094" spans="1:11">
      <c r="A11094" s="417" t="s">
        <v>2155</v>
      </c>
      <c r="B11094" s="417" t="s">
        <v>17590</v>
      </c>
      <c r="C11094" s="417" t="s">
        <v>2332</v>
      </c>
      <c r="D11094" s="417" t="s">
        <v>2372</v>
      </c>
      <c r="E11094" s="391">
        <v>4.43</v>
      </c>
      <c r="F11094" s="418">
        <v>44270</v>
      </c>
      <c r="G11094" s="417" t="s">
        <v>2286</v>
      </c>
      <c r="I11094" s="379" t="e">
        <f>IF(#REF!&lt;&gt;"",#REF!-$I$199,"")</f>
        <v>#REF!</v>
      </c>
      <c r="J11094" s="379" t="e">
        <f>IF(I11094&lt;&gt;"",NETWORKDAYS($I$199,#REF!-1,$N$201:$N$224),"")</f>
        <v>#REF!</v>
      </c>
      <c r="K11094" s="391" t="e">
        <f>IF(I11094&lt;&gt;"",RIGHT(#REF!,LEN(#REF!)-FIND(" ",#REF!)),"")</f>
        <v>#REF!</v>
      </c>
    </row>
    <row r="11095" spans="1:11">
      <c r="A11095" s="417" t="s">
        <v>2155</v>
      </c>
      <c r="B11095" s="417" t="s">
        <v>18814</v>
      </c>
      <c r="C11095" s="417" t="s">
        <v>2332</v>
      </c>
      <c r="D11095" s="417" t="s">
        <v>3621</v>
      </c>
      <c r="E11095" s="391">
        <v>4.22</v>
      </c>
      <c r="F11095" s="418">
        <v>44270</v>
      </c>
      <c r="G11095" s="417" t="s">
        <v>2286</v>
      </c>
      <c r="I11095" s="379" t="e">
        <f>IF(#REF!&lt;&gt;"",#REF!-$I$199,"")</f>
        <v>#REF!</v>
      </c>
      <c r="J11095" s="379" t="e">
        <f>IF(I11095&lt;&gt;"",NETWORKDAYS($I$199,#REF!-1,$N$201:$N$224),"")</f>
        <v>#REF!</v>
      </c>
      <c r="K11095" s="391" t="e">
        <f>IF(I11095&lt;&gt;"",RIGHT(#REF!,LEN(#REF!)-FIND(" ",#REF!)),"")</f>
        <v>#REF!</v>
      </c>
    </row>
    <row r="11096" spans="1:11">
      <c r="A11096" s="417" t="s">
        <v>2155</v>
      </c>
      <c r="B11096" s="417" t="s">
        <v>5821</v>
      </c>
      <c r="C11096" s="417" t="s">
        <v>2332</v>
      </c>
      <c r="D11096" s="417" t="s">
        <v>3075</v>
      </c>
      <c r="E11096" s="391">
        <v>4</v>
      </c>
      <c r="F11096" s="418">
        <v>44305</v>
      </c>
      <c r="G11096" s="417" t="s">
        <v>2286</v>
      </c>
      <c r="I11096" s="379" t="e">
        <f>IF(#REF!&lt;&gt;"",#REF!-$I$199,"")</f>
        <v>#REF!</v>
      </c>
      <c r="J11096" s="379" t="e">
        <f>IF(I11096&lt;&gt;"",NETWORKDAYS($I$199,#REF!-1,$N$201:$N$224),"")</f>
        <v>#REF!</v>
      </c>
      <c r="K11096" s="391" t="e">
        <f>IF(I11096&lt;&gt;"",RIGHT(#REF!,LEN(#REF!)-FIND(" ",#REF!)),"")</f>
        <v>#REF!</v>
      </c>
    </row>
    <row r="11097" spans="1:11">
      <c r="A11097" s="417" t="s">
        <v>2155</v>
      </c>
      <c r="B11097" s="417" t="s">
        <v>5822</v>
      </c>
      <c r="C11097" s="417" t="s">
        <v>2332</v>
      </c>
      <c r="D11097" s="417" t="s">
        <v>3975</v>
      </c>
      <c r="E11097" s="391">
        <v>1.5</v>
      </c>
      <c r="F11097" s="418">
        <v>44305</v>
      </c>
      <c r="G11097" s="417" t="s">
        <v>2286</v>
      </c>
      <c r="I11097" s="379" t="e">
        <f>IF(#REF!&lt;&gt;"",#REF!-$I$199,"")</f>
        <v>#REF!</v>
      </c>
      <c r="J11097" s="379" t="e">
        <f>IF(I11097&lt;&gt;"",NETWORKDAYS($I$199,#REF!-1,$N$201:$N$224),"")</f>
        <v>#REF!</v>
      </c>
      <c r="K11097" s="391" t="e">
        <f>IF(I11097&lt;&gt;"",RIGHT(#REF!,LEN(#REF!)-FIND(" ",#REF!)),"")</f>
        <v>#REF!</v>
      </c>
    </row>
    <row r="11098" spans="1:11">
      <c r="A11098" s="417" t="s">
        <v>2155</v>
      </c>
      <c r="B11098" s="417" t="s">
        <v>8949</v>
      </c>
      <c r="C11098" s="417" t="s">
        <v>2332</v>
      </c>
      <c r="D11098" s="417" t="s">
        <v>5817</v>
      </c>
      <c r="E11098" s="391">
        <v>3</v>
      </c>
      <c r="F11098" s="418">
        <v>44305</v>
      </c>
      <c r="G11098" s="417" t="s">
        <v>2286</v>
      </c>
      <c r="I11098" s="379" t="e">
        <f>IF(#REF!&lt;&gt;"",#REF!-$I$199,"")</f>
        <v>#REF!</v>
      </c>
      <c r="J11098" s="379" t="e">
        <f>IF(I11098&lt;&gt;"",NETWORKDAYS($I$199,#REF!-1,$N$201:$N$224),"")</f>
        <v>#REF!</v>
      </c>
      <c r="K11098" s="391" t="e">
        <f>IF(I11098&lt;&gt;"",RIGHT(#REF!,LEN(#REF!)-FIND(" ",#REF!)),"")</f>
        <v>#REF!</v>
      </c>
    </row>
    <row r="11099" spans="1:11">
      <c r="A11099" s="417" t="s">
        <v>2155</v>
      </c>
      <c r="B11099" s="417" t="s">
        <v>8950</v>
      </c>
      <c r="C11099" s="417" t="s">
        <v>2332</v>
      </c>
      <c r="D11099" s="417" t="s">
        <v>4018</v>
      </c>
      <c r="E11099" s="391">
        <v>0.9</v>
      </c>
      <c r="F11099" s="418">
        <v>44305</v>
      </c>
      <c r="G11099" s="417" t="s">
        <v>2286</v>
      </c>
      <c r="I11099" s="379" t="e">
        <f>IF(#REF!&lt;&gt;"",#REF!-$I$199,"")</f>
        <v>#REF!</v>
      </c>
      <c r="J11099" s="379" t="e">
        <f>IF(I11099&lt;&gt;"",NETWORKDAYS($I$199,#REF!-1,$N$201:$N$224),"")</f>
        <v>#REF!</v>
      </c>
      <c r="K11099" s="391" t="e">
        <f>IF(I11099&lt;&gt;"",RIGHT(#REF!,LEN(#REF!)-FIND(" ",#REF!)),"")</f>
        <v>#REF!</v>
      </c>
    </row>
    <row r="11100" spans="1:11">
      <c r="A11100" s="417" t="s">
        <v>2155</v>
      </c>
      <c r="B11100" s="417" t="s">
        <v>8951</v>
      </c>
      <c r="C11100" s="417" t="s">
        <v>2332</v>
      </c>
      <c r="D11100" s="417" t="s">
        <v>5829</v>
      </c>
      <c r="E11100" s="391">
        <v>6</v>
      </c>
      <c r="F11100" s="418">
        <v>44305</v>
      </c>
      <c r="G11100" s="417" t="s">
        <v>2286</v>
      </c>
      <c r="I11100" s="379" t="e">
        <f>IF(#REF!&lt;&gt;"",#REF!-$I$199,"")</f>
        <v>#REF!</v>
      </c>
      <c r="J11100" s="379" t="e">
        <f>IF(I11100&lt;&gt;"",NETWORKDAYS($I$199,#REF!-1,$N$201:$N$224),"")</f>
        <v>#REF!</v>
      </c>
      <c r="K11100" s="391" t="e">
        <f>IF(I11100&lt;&gt;"",RIGHT(#REF!,LEN(#REF!)-FIND(" ",#REF!)),"")</f>
        <v>#REF!</v>
      </c>
    </row>
    <row r="11101" spans="1:11">
      <c r="A11101" s="417" t="s">
        <v>2155</v>
      </c>
      <c r="B11101" s="417" t="s">
        <v>5823</v>
      </c>
      <c r="C11101" s="417" t="s">
        <v>2332</v>
      </c>
      <c r="D11101" s="417" t="s">
        <v>4012</v>
      </c>
      <c r="E11101" s="391">
        <v>3.43</v>
      </c>
      <c r="F11101" s="418">
        <v>44305</v>
      </c>
      <c r="G11101" s="417" t="s">
        <v>2286</v>
      </c>
      <c r="I11101" s="379" t="e">
        <f>IF(#REF!&lt;&gt;"",#REF!-$I$199,"")</f>
        <v>#REF!</v>
      </c>
      <c r="J11101" s="379" t="e">
        <f>IF(I11101&lt;&gt;"",NETWORKDAYS($I$199,#REF!-1,$N$201:$N$224),"")</f>
        <v>#REF!</v>
      </c>
      <c r="K11101" s="391" t="e">
        <f>IF(I11101&lt;&gt;"",RIGHT(#REF!,LEN(#REF!)-FIND(" ",#REF!)),"")</f>
        <v>#REF!</v>
      </c>
    </row>
    <row r="11102" spans="1:11">
      <c r="A11102" s="417" t="s">
        <v>2155</v>
      </c>
      <c r="B11102" s="417" t="s">
        <v>8952</v>
      </c>
      <c r="C11102" s="417" t="s">
        <v>2332</v>
      </c>
      <c r="D11102" s="417" t="s">
        <v>4027</v>
      </c>
      <c r="E11102" s="391">
        <v>5</v>
      </c>
      <c r="F11102" s="418">
        <v>44305</v>
      </c>
      <c r="G11102" s="417" t="s">
        <v>2286</v>
      </c>
      <c r="I11102" s="379" t="e">
        <f>IF(#REF!&lt;&gt;"",#REF!-$I$199,"")</f>
        <v>#REF!</v>
      </c>
      <c r="J11102" s="379" t="e">
        <f>IF(I11102&lt;&gt;"",NETWORKDAYS($I$199,#REF!-1,$N$201:$N$224),"")</f>
        <v>#REF!</v>
      </c>
      <c r="K11102" s="391" t="e">
        <f>IF(I11102&lt;&gt;"",RIGHT(#REF!,LEN(#REF!)-FIND(" ",#REF!)),"")</f>
        <v>#REF!</v>
      </c>
    </row>
    <row r="11103" spans="1:11">
      <c r="A11103" s="417" t="s">
        <v>2155</v>
      </c>
      <c r="B11103" s="417" t="s">
        <v>18078</v>
      </c>
      <c r="C11103" s="417" t="s">
        <v>2332</v>
      </c>
      <c r="D11103" s="417" t="s">
        <v>4009</v>
      </c>
      <c r="E11103" s="391">
        <v>2.2999999999999998</v>
      </c>
      <c r="F11103" s="418">
        <v>44305</v>
      </c>
      <c r="G11103" s="417" t="s">
        <v>2286</v>
      </c>
      <c r="I11103" s="379" t="e">
        <f>IF(#REF!&lt;&gt;"",#REF!-$I$199,"")</f>
        <v>#REF!</v>
      </c>
      <c r="J11103" s="379" t="e">
        <f>IF(I11103&lt;&gt;"",NETWORKDAYS($I$199,#REF!-1,$N$201:$N$224),"")</f>
        <v>#REF!</v>
      </c>
      <c r="K11103" s="391" t="e">
        <f>IF(I11103&lt;&gt;"",RIGHT(#REF!,LEN(#REF!)-FIND(" ",#REF!)),"")</f>
        <v>#REF!</v>
      </c>
    </row>
    <row r="11104" spans="1:11">
      <c r="A11104" s="417" t="s">
        <v>2155</v>
      </c>
      <c r="B11104" s="417" t="s">
        <v>18815</v>
      </c>
      <c r="C11104" s="417" t="s">
        <v>2332</v>
      </c>
      <c r="D11104" s="417" t="s">
        <v>3998</v>
      </c>
      <c r="E11104" s="391">
        <v>3.5</v>
      </c>
      <c r="F11104" s="418">
        <v>44305</v>
      </c>
      <c r="G11104" s="417" t="s">
        <v>2286</v>
      </c>
      <c r="I11104" s="379" t="e">
        <f>IF(#REF!&lt;&gt;"",#REF!-$I$199,"")</f>
        <v>#REF!</v>
      </c>
      <c r="J11104" s="379" t="e">
        <f>IF(I11104&lt;&gt;"",NETWORKDAYS($I$199,#REF!-1,$N$201:$N$224),"")</f>
        <v>#REF!</v>
      </c>
      <c r="K11104" s="391" t="e">
        <f>IF(I11104&lt;&gt;"",RIGHT(#REF!,LEN(#REF!)-FIND(" ",#REF!)),"")</f>
        <v>#REF!</v>
      </c>
    </row>
    <row r="11105" spans="1:11">
      <c r="A11105" s="417" t="s">
        <v>2155</v>
      </c>
      <c r="B11105" s="417" t="s">
        <v>14525</v>
      </c>
      <c r="C11105" s="417" t="s">
        <v>2332</v>
      </c>
      <c r="D11105" s="417" t="s">
        <v>4012</v>
      </c>
      <c r="E11105" s="391">
        <v>4</v>
      </c>
      <c r="F11105" s="418">
        <v>44337</v>
      </c>
      <c r="G11105" s="417" t="s">
        <v>2286</v>
      </c>
      <c r="I11105" s="379" t="e">
        <f>IF(#REF!&lt;&gt;"",#REF!-$I$199,"")</f>
        <v>#REF!</v>
      </c>
      <c r="J11105" s="379" t="e">
        <f>IF(I11105&lt;&gt;"",NETWORKDAYS($I$199,#REF!-1,$N$201:$N$224),"")</f>
        <v>#REF!</v>
      </c>
      <c r="K11105" s="391" t="e">
        <f>IF(I11105&lt;&gt;"",RIGHT(#REF!,LEN(#REF!)-FIND(" ",#REF!)),"")</f>
        <v>#REF!</v>
      </c>
    </row>
    <row r="11106" spans="1:11">
      <c r="A11106" s="417" t="s">
        <v>2155</v>
      </c>
      <c r="B11106" s="417" t="s">
        <v>14526</v>
      </c>
      <c r="C11106" s="417" t="s">
        <v>2332</v>
      </c>
      <c r="D11106" s="417" t="s">
        <v>4001</v>
      </c>
      <c r="E11106" s="391">
        <v>4</v>
      </c>
      <c r="F11106" s="418">
        <v>44337</v>
      </c>
      <c r="G11106" s="417" t="s">
        <v>2286</v>
      </c>
      <c r="I11106" s="379" t="e">
        <f>IF(#REF!&lt;&gt;"",#REF!-$I$199,"")</f>
        <v>#REF!</v>
      </c>
      <c r="J11106" s="379" t="e">
        <f>IF(I11106&lt;&gt;"",NETWORKDAYS($I$199,#REF!-1,$N$201:$N$224),"")</f>
        <v>#REF!</v>
      </c>
      <c r="K11106" s="391" t="e">
        <f>IF(I11106&lt;&gt;"",RIGHT(#REF!,LEN(#REF!)-FIND(" ",#REF!)),"")</f>
        <v>#REF!</v>
      </c>
    </row>
    <row r="11107" spans="1:11">
      <c r="A11107" s="417" t="s">
        <v>2155</v>
      </c>
      <c r="B11107" s="417" t="s">
        <v>14527</v>
      </c>
      <c r="C11107" s="417" t="s">
        <v>2332</v>
      </c>
      <c r="D11107" s="417" t="s">
        <v>4027</v>
      </c>
      <c r="E11107" s="391">
        <v>4</v>
      </c>
      <c r="F11107" s="418">
        <v>44337</v>
      </c>
      <c r="G11107" s="417" t="s">
        <v>2286</v>
      </c>
      <c r="I11107" s="379" t="e">
        <f>IF(#REF!&lt;&gt;"",#REF!-$I$199,"")</f>
        <v>#REF!</v>
      </c>
      <c r="J11107" s="379" t="e">
        <f>IF(I11107&lt;&gt;"",NETWORKDAYS($I$199,#REF!-1,$N$201:$N$224),"")</f>
        <v>#REF!</v>
      </c>
      <c r="K11107" s="391" t="e">
        <f>IF(I11107&lt;&gt;"",RIGHT(#REF!,LEN(#REF!)-FIND(" ",#REF!)),"")</f>
        <v>#REF!</v>
      </c>
    </row>
    <row r="11108" spans="1:11">
      <c r="A11108" s="417" t="s">
        <v>2155</v>
      </c>
      <c r="B11108" s="417" t="s">
        <v>14528</v>
      </c>
      <c r="C11108" s="417" t="s">
        <v>2332</v>
      </c>
      <c r="D11108" s="417" t="s">
        <v>4002</v>
      </c>
      <c r="E11108" s="391">
        <v>4</v>
      </c>
      <c r="F11108" s="418">
        <v>44337</v>
      </c>
      <c r="G11108" s="417" t="s">
        <v>2286</v>
      </c>
      <c r="I11108" s="379" t="e">
        <f>IF(#REF!&lt;&gt;"",#REF!-$I$199,"")</f>
        <v>#REF!</v>
      </c>
      <c r="J11108" s="379" t="e">
        <f>IF(I11108&lt;&gt;"",NETWORKDAYS($I$199,#REF!-1,$N$201:$N$224),"")</f>
        <v>#REF!</v>
      </c>
      <c r="K11108" s="391" t="e">
        <f>IF(I11108&lt;&gt;"",RIGHT(#REF!,LEN(#REF!)-FIND(" ",#REF!)),"")</f>
        <v>#REF!</v>
      </c>
    </row>
    <row r="11109" spans="1:11">
      <c r="A11109" s="417" t="s">
        <v>2155</v>
      </c>
      <c r="B11109" s="417" t="s">
        <v>14529</v>
      </c>
      <c r="C11109" s="417" t="s">
        <v>2332</v>
      </c>
      <c r="D11109" s="417" t="s">
        <v>3601</v>
      </c>
      <c r="E11109" s="391">
        <v>19.440000000000001</v>
      </c>
      <c r="F11109" s="418">
        <v>44337</v>
      </c>
      <c r="G11109" s="417" t="s">
        <v>2286</v>
      </c>
      <c r="I11109" s="379" t="e">
        <f>IF(#REF!&lt;&gt;"",#REF!-$I$199,"")</f>
        <v>#REF!</v>
      </c>
      <c r="J11109" s="379" t="e">
        <f>IF(I11109&lt;&gt;"",NETWORKDAYS($I$199,#REF!-1,$N$201:$N$224),"")</f>
        <v>#REF!</v>
      </c>
      <c r="K11109" s="391" t="e">
        <f>IF(I11109&lt;&gt;"",RIGHT(#REF!,LEN(#REF!)-FIND(" ",#REF!)),"")</f>
        <v>#REF!</v>
      </c>
    </row>
    <row r="11110" spans="1:11">
      <c r="A11110" s="417" t="s">
        <v>2155</v>
      </c>
      <c r="B11110" s="417" t="s">
        <v>14530</v>
      </c>
      <c r="C11110" s="417" t="s">
        <v>2332</v>
      </c>
      <c r="D11110" s="417" t="s">
        <v>5813</v>
      </c>
      <c r="E11110" s="391">
        <v>2.63</v>
      </c>
      <c r="F11110" s="418">
        <v>44365</v>
      </c>
      <c r="G11110" s="417" t="s">
        <v>2286</v>
      </c>
      <c r="I11110" s="379" t="e">
        <f>IF(#REF!&lt;&gt;"",#REF!-$I$199,"")</f>
        <v>#REF!</v>
      </c>
      <c r="J11110" s="379" t="e">
        <f>IF(I11110&lt;&gt;"",NETWORKDAYS($I$199,#REF!-1,$N$201:$N$224),"")</f>
        <v>#REF!</v>
      </c>
      <c r="K11110" s="391" t="e">
        <f>IF(I11110&lt;&gt;"",RIGHT(#REF!,LEN(#REF!)-FIND(" ",#REF!)),"")</f>
        <v>#REF!</v>
      </c>
    </row>
    <row r="11111" spans="1:11">
      <c r="A11111" s="417" t="s">
        <v>2155</v>
      </c>
      <c r="B11111" s="417" t="s">
        <v>5824</v>
      </c>
      <c r="C11111" s="417" t="s">
        <v>2332</v>
      </c>
      <c r="D11111" s="417" t="s">
        <v>4047</v>
      </c>
      <c r="E11111" s="391">
        <v>9</v>
      </c>
      <c r="F11111" s="418">
        <v>44365</v>
      </c>
      <c r="G11111" s="417" t="s">
        <v>2286</v>
      </c>
      <c r="I11111" s="379" t="e">
        <f>IF(#REF!&lt;&gt;"",#REF!-$I$199,"")</f>
        <v>#REF!</v>
      </c>
      <c r="J11111" s="379" t="e">
        <f>IF(I11111&lt;&gt;"",NETWORKDAYS($I$199,#REF!-1,$N$201:$N$224),"")</f>
        <v>#REF!</v>
      </c>
      <c r="K11111" s="391" t="e">
        <f>IF(I11111&lt;&gt;"",RIGHT(#REF!,LEN(#REF!)-FIND(" ",#REF!)),"")</f>
        <v>#REF!</v>
      </c>
    </row>
    <row r="11112" spans="1:11">
      <c r="A11112" s="417" t="s">
        <v>2155</v>
      </c>
      <c r="B11112" s="417" t="s">
        <v>14531</v>
      </c>
      <c r="C11112" s="417" t="s">
        <v>2332</v>
      </c>
      <c r="D11112" s="417" t="s">
        <v>2373</v>
      </c>
      <c r="E11112" s="391">
        <v>3.22</v>
      </c>
      <c r="F11112" s="418">
        <v>44365</v>
      </c>
      <c r="G11112" s="417" t="s">
        <v>2286</v>
      </c>
      <c r="I11112" s="379" t="e">
        <f>IF(#REF!&lt;&gt;"",#REF!-$I$199,"")</f>
        <v>#REF!</v>
      </c>
      <c r="J11112" s="379" t="e">
        <f>IF(I11112&lt;&gt;"",NETWORKDAYS($I$199,#REF!-1,$N$201:$N$224),"")</f>
        <v>#REF!</v>
      </c>
      <c r="K11112" s="391" t="e">
        <f>IF(I11112&lt;&gt;"",RIGHT(#REF!,LEN(#REF!)-FIND(" ",#REF!)),"")</f>
        <v>#REF!</v>
      </c>
    </row>
    <row r="11113" spans="1:11">
      <c r="A11113" s="417" t="s">
        <v>2155</v>
      </c>
      <c r="B11113" s="417" t="s">
        <v>14532</v>
      </c>
      <c r="C11113" s="417" t="s">
        <v>2332</v>
      </c>
      <c r="D11113" s="417" t="s">
        <v>4006</v>
      </c>
      <c r="E11113" s="391">
        <v>3</v>
      </c>
      <c r="F11113" s="418">
        <v>44365</v>
      </c>
      <c r="G11113" s="417" t="s">
        <v>2286</v>
      </c>
      <c r="I11113" s="379" t="e">
        <f>IF(#REF!&lt;&gt;"",#REF!-$I$199,"")</f>
        <v>#REF!</v>
      </c>
      <c r="J11113" s="379" t="e">
        <f>IF(I11113&lt;&gt;"",NETWORKDAYS($I$199,#REF!-1,$N$201:$N$224),"")</f>
        <v>#REF!</v>
      </c>
      <c r="K11113" s="391" t="e">
        <f>IF(I11113&lt;&gt;"",RIGHT(#REF!,LEN(#REF!)-FIND(" ",#REF!)),"")</f>
        <v>#REF!</v>
      </c>
    </row>
    <row r="11114" spans="1:11">
      <c r="A11114" s="417" t="s">
        <v>2155</v>
      </c>
      <c r="B11114" s="417" t="s">
        <v>14533</v>
      </c>
      <c r="C11114" s="417" t="s">
        <v>2332</v>
      </c>
      <c r="D11114" s="417" t="s">
        <v>5176</v>
      </c>
      <c r="E11114" s="391">
        <v>6.5</v>
      </c>
      <c r="F11114" s="418">
        <v>44365</v>
      </c>
      <c r="G11114" s="417" t="s">
        <v>2286</v>
      </c>
      <c r="I11114" s="379" t="e">
        <f>IF(#REF!&lt;&gt;"",#REF!-$I$199,"")</f>
        <v>#REF!</v>
      </c>
      <c r="J11114" s="379" t="e">
        <f>IF(I11114&lt;&gt;"",NETWORKDAYS($I$199,#REF!-1,$N$201:$N$224),"")</f>
        <v>#REF!</v>
      </c>
      <c r="K11114" s="391" t="e">
        <f>IF(I11114&lt;&gt;"",RIGHT(#REF!,LEN(#REF!)-FIND(" ",#REF!)),"")</f>
        <v>#REF!</v>
      </c>
    </row>
    <row r="11115" spans="1:11">
      <c r="A11115" s="417" t="s">
        <v>2155</v>
      </c>
      <c r="B11115" s="417" t="s">
        <v>14534</v>
      </c>
      <c r="C11115" s="417" t="s">
        <v>2332</v>
      </c>
      <c r="D11115" s="417" t="s">
        <v>4012</v>
      </c>
      <c r="E11115" s="391">
        <v>3</v>
      </c>
      <c r="F11115" s="418">
        <v>44365</v>
      </c>
      <c r="G11115" s="417" t="s">
        <v>2286</v>
      </c>
      <c r="I11115" s="379" t="e">
        <f>IF(#REF!&lt;&gt;"",#REF!-$I$199,"")</f>
        <v>#REF!</v>
      </c>
      <c r="J11115" s="379" t="e">
        <f>IF(I11115&lt;&gt;"",NETWORKDAYS($I$199,#REF!-1,$N$201:$N$224),"")</f>
        <v>#REF!</v>
      </c>
      <c r="K11115" s="391" t="e">
        <f>IF(I11115&lt;&gt;"",RIGHT(#REF!,LEN(#REF!)-FIND(" ",#REF!)),"")</f>
        <v>#REF!</v>
      </c>
    </row>
    <row r="11116" spans="1:11">
      <c r="A11116" s="417" t="s">
        <v>2155</v>
      </c>
      <c r="B11116" s="417" t="s">
        <v>14535</v>
      </c>
      <c r="C11116" s="417" t="s">
        <v>2332</v>
      </c>
      <c r="D11116" s="417" t="s">
        <v>4027</v>
      </c>
      <c r="E11116" s="391">
        <v>12.9</v>
      </c>
      <c r="F11116" s="418">
        <v>44365</v>
      </c>
      <c r="G11116" s="417" t="s">
        <v>2286</v>
      </c>
      <c r="I11116" s="379" t="e">
        <f>IF(#REF!&lt;&gt;"",#REF!-$I$199,"")</f>
        <v>#REF!</v>
      </c>
      <c r="J11116" s="379" t="e">
        <f>IF(I11116&lt;&gt;"",NETWORKDAYS($I$199,#REF!-1,$N$201:$N$224),"")</f>
        <v>#REF!</v>
      </c>
      <c r="K11116" s="391" t="e">
        <f>IF(I11116&lt;&gt;"",RIGHT(#REF!,LEN(#REF!)-FIND(" ",#REF!)),"")</f>
        <v>#REF!</v>
      </c>
    </row>
    <row r="11117" spans="1:11">
      <c r="A11117" s="417" t="s">
        <v>2155</v>
      </c>
      <c r="B11117" s="417" t="s">
        <v>5825</v>
      </c>
      <c r="C11117" s="417" t="s">
        <v>2332</v>
      </c>
      <c r="D11117" s="417" t="s">
        <v>4027</v>
      </c>
      <c r="E11117" s="391">
        <v>7</v>
      </c>
      <c r="F11117" s="418">
        <v>44729</v>
      </c>
      <c r="G11117" s="417" t="s">
        <v>2286</v>
      </c>
      <c r="I11117" s="379" t="e">
        <f>IF(#REF!&lt;&gt;"",#REF!-$I$199,"")</f>
        <v>#REF!</v>
      </c>
      <c r="J11117" s="379" t="e">
        <f>IF(I11117&lt;&gt;"",NETWORKDAYS($I$199,#REF!-1,$N$201:$N$224),"")</f>
        <v>#REF!</v>
      </c>
      <c r="K11117" s="391" t="e">
        <f>IF(I11117&lt;&gt;"",RIGHT(#REF!,LEN(#REF!)-FIND(" ",#REF!)),"")</f>
        <v>#REF!</v>
      </c>
    </row>
    <row r="11118" spans="1:11">
      <c r="A11118" s="417" t="s">
        <v>2155</v>
      </c>
      <c r="B11118" s="417" t="s">
        <v>5826</v>
      </c>
      <c r="C11118" s="417" t="s">
        <v>2332</v>
      </c>
      <c r="D11118" s="417" t="s">
        <v>4019</v>
      </c>
      <c r="E11118" s="391">
        <v>5</v>
      </c>
      <c r="F11118" s="418">
        <v>44428</v>
      </c>
      <c r="G11118" s="417" t="s">
        <v>2286</v>
      </c>
      <c r="I11118" s="379" t="e">
        <f>IF(#REF!&lt;&gt;"",#REF!-$I$199,"")</f>
        <v>#REF!</v>
      </c>
      <c r="J11118" s="379" t="e">
        <f>IF(I11118&lt;&gt;"",NETWORKDAYS($I$199,#REF!-1,$N$201:$N$224),"")</f>
        <v>#REF!</v>
      </c>
      <c r="K11118" s="391" t="e">
        <f>IF(I11118&lt;&gt;"",RIGHT(#REF!,LEN(#REF!)-FIND(" ",#REF!)),"")</f>
        <v>#REF!</v>
      </c>
    </row>
    <row r="11119" spans="1:11">
      <c r="A11119" s="417" t="s">
        <v>2155</v>
      </c>
      <c r="B11119" s="417" t="s">
        <v>8953</v>
      </c>
      <c r="C11119" s="417" t="s">
        <v>2281</v>
      </c>
      <c r="D11119" s="417" t="s">
        <v>14536</v>
      </c>
      <c r="E11119" s="391">
        <v>1</v>
      </c>
      <c r="F11119" s="418">
        <v>44214</v>
      </c>
      <c r="G11119" s="417" t="s">
        <v>2283</v>
      </c>
      <c r="I11119" s="379" t="e">
        <f>IF(#REF!&lt;&gt;"",#REF!-$I$199,"")</f>
        <v>#REF!</v>
      </c>
      <c r="J11119" s="379" t="e">
        <f>IF(I11119&lt;&gt;"",NETWORKDAYS($I$199,#REF!-1,$N$201:$N$224),"")</f>
        <v>#REF!</v>
      </c>
      <c r="K11119" s="391" t="e">
        <f>IF(I11119&lt;&gt;"",RIGHT(#REF!,LEN(#REF!)-FIND(" ",#REF!)),"")</f>
        <v>#REF!</v>
      </c>
    </row>
    <row r="11120" spans="1:11">
      <c r="A11120" s="417" t="s">
        <v>2155</v>
      </c>
      <c r="B11120" s="417" t="s">
        <v>14537</v>
      </c>
      <c r="C11120" s="417" t="s">
        <v>2281</v>
      </c>
      <c r="D11120" s="417" t="s">
        <v>14538</v>
      </c>
      <c r="E11120" s="391">
        <v>4.58</v>
      </c>
      <c r="F11120" s="418">
        <v>44214</v>
      </c>
      <c r="G11120" s="417" t="s">
        <v>2283</v>
      </c>
      <c r="I11120" s="379" t="e">
        <f>IF(#REF!&lt;&gt;"",#REF!-$I$199,"")</f>
        <v>#REF!</v>
      </c>
      <c r="J11120" s="379" t="e">
        <f>IF(I11120&lt;&gt;"",NETWORKDAYS($I$199,#REF!-1,$N$201:$N$224),"")</f>
        <v>#REF!</v>
      </c>
      <c r="K11120" s="391" t="e">
        <f>IF(I11120&lt;&gt;"",RIGHT(#REF!,LEN(#REF!)-FIND(" ",#REF!)),"")</f>
        <v>#REF!</v>
      </c>
    </row>
    <row r="11121" spans="1:11">
      <c r="A11121" s="417" t="s">
        <v>2155</v>
      </c>
      <c r="B11121" s="417" t="s">
        <v>8954</v>
      </c>
      <c r="C11121" s="417" t="s">
        <v>2281</v>
      </c>
      <c r="D11121" s="417" t="s">
        <v>14539</v>
      </c>
      <c r="E11121" s="391">
        <v>3.6</v>
      </c>
      <c r="F11121" s="418">
        <v>44214</v>
      </c>
      <c r="G11121" s="417" t="s">
        <v>2283</v>
      </c>
      <c r="I11121" s="379" t="e">
        <f>IF(#REF!&lt;&gt;"",#REF!-$I$199,"")</f>
        <v>#REF!</v>
      </c>
      <c r="J11121" s="379" t="e">
        <f>IF(I11121&lt;&gt;"",NETWORKDAYS($I$199,#REF!-1,$N$201:$N$224),"")</f>
        <v>#REF!</v>
      </c>
      <c r="K11121" s="391" t="e">
        <f>IF(I11121&lt;&gt;"",RIGHT(#REF!,LEN(#REF!)-FIND(" ",#REF!)),"")</f>
        <v>#REF!</v>
      </c>
    </row>
    <row r="11122" spans="1:11">
      <c r="A11122" s="417" t="s">
        <v>2155</v>
      </c>
      <c r="B11122" s="417" t="s">
        <v>8955</v>
      </c>
      <c r="C11122" s="417" t="s">
        <v>2281</v>
      </c>
      <c r="D11122" s="417" t="s">
        <v>14540</v>
      </c>
      <c r="E11122" s="391">
        <v>2.2999999999999998</v>
      </c>
      <c r="F11122" s="418">
        <v>44214</v>
      </c>
      <c r="G11122" s="417" t="s">
        <v>2283</v>
      </c>
      <c r="I11122" s="379" t="e">
        <f>IF(#REF!&lt;&gt;"",#REF!-$I$199,"")</f>
        <v>#REF!</v>
      </c>
      <c r="J11122" s="379" t="e">
        <f>IF(I11122&lt;&gt;"",NETWORKDAYS($I$199,#REF!-1,$N$201:$N$224),"")</f>
        <v>#REF!</v>
      </c>
      <c r="K11122" s="391" t="e">
        <f>IF(I11122&lt;&gt;"",RIGHT(#REF!,LEN(#REF!)-FIND(" ",#REF!)),"")</f>
        <v>#REF!</v>
      </c>
    </row>
    <row r="11123" spans="1:11">
      <c r="A11123" s="417" t="s">
        <v>2155</v>
      </c>
      <c r="B11123" s="417" t="s">
        <v>8956</v>
      </c>
      <c r="C11123" s="417" t="s">
        <v>2281</v>
      </c>
      <c r="D11123" s="417" t="s">
        <v>14541</v>
      </c>
      <c r="E11123" s="391">
        <v>1.39</v>
      </c>
      <c r="F11123" s="418">
        <v>44214</v>
      </c>
      <c r="G11123" s="417" t="s">
        <v>2283</v>
      </c>
      <c r="I11123" s="379" t="e">
        <f>IF(#REF!&lt;&gt;"",#REF!-$I$199,"")</f>
        <v>#REF!</v>
      </c>
      <c r="J11123" s="379" t="e">
        <f>IF(I11123&lt;&gt;"",NETWORKDAYS($I$199,#REF!-1,$N$201:$N$224),"")</f>
        <v>#REF!</v>
      </c>
      <c r="K11123" s="391" t="e">
        <f>IF(I11123&lt;&gt;"",RIGHT(#REF!,LEN(#REF!)-FIND(" ",#REF!)),"")</f>
        <v>#REF!</v>
      </c>
    </row>
    <row r="11124" spans="1:11">
      <c r="A11124" s="417" t="s">
        <v>2155</v>
      </c>
      <c r="B11124" s="417" t="s">
        <v>14542</v>
      </c>
      <c r="C11124" s="417" t="s">
        <v>2281</v>
      </c>
      <c r="D11124" s="417" t="s">
        <v>14543</v>
      </c>
      <c r="E11124" s="391">
        <v>0.55000000000000004</v>
      </c>
      <c r="F11124" s="418">
        <v>44214</v>
      </c>
      <c r="G11124" s="417" t="s">
        <v>2283</v>
      </c>
      <c r="I11124" s="379" t="e">
        <f>IF(#REF!&lt;&gt;"",#REF!-$I$199,"")</f>
        <v>#REF!</v>
      </c>
      <c r="J11124" s="379" t="e">
        <f>IF(I11124&lt;&gt;"",NETWORKDAYS($I$199,#REF!-1,$N$201:$N$224),"")</f>
        <v>#REF!</v>
      </c>
      <c r="K11124" s="391" t="e">
        <f>IF(I11124&lt;&gt;"",RIGHT(#REF!,LEN(#REF!)-FIND(" ",#REF!)),"")</f>
        <v>#REF!</v>
      </c>
    </row>
    <row r="11125" spans="1:11">
      <c r="A11125" s="417" t="s">
        <v>2155</v>
      </c>
      <c r="B11125" s="417" t="s">
        <v>14544</v>
      </c>
      <c r="C11125" s="417" t="s">
        <v>2281</v>
      </c>
      <c r="D11125" s="417" t="s">
        <v>14545</v>
      </c>
      <c r="E11125" s="391">
        <v>0.04</v>
      </c>
      <c r="F11125" s="418">
        <v>44214</v>
      </c>
      <c r="G11125" s="417" t="s">
        <v>2283</v>
      </c>
      <c r="I11125" s="379" t="e">
        <f>IF(#REF!&lt;&gt;"",#REF!-$I$199,"")</f>
        <v>#REF!</v>
      </c>
      <c r="J11125" s="379" t="e">
        <f>IF(I11125&lt;&gt;"",NETWORKDAYS($I$199,#REF!-1,$N$201:$N$224),"")</f>
        <v>#REF!</v>
      </c>
      <c r="K11125" s="391" t="e">
        <f>IF(I11125&lt;&gt;"",RIGHT(#REF!,LEN(#REF!)-FIND(" ",#REF!)),"")</f>
        <v>#REF!</v>
      </c>
    </row>
    <row r="11126" spans="1:11">
      <c r="A11126" s="417" t="s">
        <v>2155</v>
      </c>
      <c r="B11126" s="417" t="s">
        <v>14546</v>
      </c>
      <c r="C11126" s="417" t="s">
        <v>2281</v>
      </c>
      <c r="D11126" s="417" t="s">
        <v>14547</v>
      </c>
      <c r="E11126" s="391">
        <v>0.17</v>
      </c>
      <c r="F11126" s="418">
        <v>44214</v>
      </c>
      <c r="G11126" s="417" t="s">
        <v>2283</v>
      </c>
      <c r="I11126" s="379" t="e">
        <f>IF(#REF!&lt;&gt;"",#REF!-$I$199,"")</f>
        <v>#REF!</v>
      </c>
      <c r="J11126" s="379" t="e">
        <f>IF(I11126&lt;&gt;"",NETWORKDAYS($I$199,#REF!-1,$N$201:$N$224),"")</f>
        <v>#REF!</v>
      </c>
      <c r="K11126" s="391" t="e">
        <f>IF(I11126&lt;&gt;"",RIGHT(#REF!,LEN(#REF!)-FIND(" ",#REF!)),"")</f>
        <v>#REF!</v>
      </c>
    </row>
    <row r="11127" spans="1:11">
      <c r="A11127" s="417" t="s">
        <v>2155</v>
      </c>
      <c r="B11127" s="417" t="s">
        <v>14548</v>
      </c>
      <c r="C11127" s="417" t="s">
        <v>2281</v>
      </c>
      <c r="D11127" s="417" t="s">
        <v>14549</v>
      </c>
      <c r="E11127" s="391">
        <v>0.03</v>
      </c>
      <c r="F11127" s="418">
        <v>44214</v>
      </c>
      <c r="G11127" s="417" t="s">
        <v>2283</v>
      </c>
      <c r="I11127" s="379" t="e">
        <f>IF(#REF!&lt;&gt;"",#REF!-$I$199,"")</f>
        <v>#REF!</v>
      </c>
      <c r="J11127" s="379" t="e">
        <f>IF(I11127&lt;&gt;"",NETWORKDAYS($I$199,#REF!-1,$N$201:$N$224),"")</f>
        <v>#REF!</v>
      </c>
      <c r="K11127" s="391" t="e">
        <f>IF(I11127&lt;&gt;"",RIGHT(#REF!,LEN(#REF!)-FIND(" ",#REF!)),"")</f>
        <v>#REF!</v>
      </c>
    </row>
    <row r="11128" spans="1:11">
      <c r="A11128" s="417" t="s">
        <v>2155</v>
      </c>
      <c r="B11128" s="417" t="s">
        <v>14550</v>
      </c>
      <c r="C11128" s="417" t="s">
        <v>2281</v>
      </c>
      <c r="D11128" s="417" t="s">
        <v>14551</v>
      </c>
      <c r="E11128" s="391">
        <v>0.01</v>
      </c>
      <c r="F11128" s="418">
        <v>44214</v>
      </c>
      <c r="G11128" s="417" t="s">
        <v>2283</v>
      </c>
      <c r="I11128" s="379" t="e">
        <f>IF(#REF!&lt;&gt;"",#REF!-$I$199,"")</f>
        <v>#REF!</v>
      </c>
      <c r="J11128" s="379" t="e">
        <f>IF(I11128&lt;&gt;"",NETWORKDAYS($I$199,#REF!-1,$N$201:$N$224),"")</f>
        <v>#REF!</v>
      </c>
      <c r="K11128" s="391" t="e">
        <f>IF(I11128&lt;&gt;"",RIGHT(#REF!,LEN(#REF!)-FIND(" ",#REF!)),"")</f>
        <v>#REF!</v>
      </c>
    </row>
    <row r="11129" spans="1:11">
      <c r="A11129" s="417" t="s">
        <v>2155</v>
      </c>
      <c r="B11129" s="417" t="s">
        <v>14552</v>
      </c>
      <c r="C11129" s="417" t="s">
        <v>2281</v>
      </c>
      <c r="D11129" s="417" t="s">
        <v>14553</v>
      </c>
      <c r="E11129" s="391">
        <v>7.0000000000000007E-2</v>
      </c>
      <c r="F11129" s="418">
        <v>44214</v>
      </c>
      <c r="G11129" s="417" t="s">
        <v>2283</v>
      </c>
      <c r="I11129" s="379" t="e">
        <f>IF(#REF!&lt;&gt;"",#REF!-$I$199,"")</f>
        <v>#REF!</v>
      </c>
      <c r="J11129" s="379" t="e">
        <f>IF(I11129&lt;&gt;"",NETWORKDAYS($I$199,#REF!-1,$N$201:$N$224),"")</f>
        <v>#REF!</v>
      </c>
      <c r="K11129" s="391" t="e">
        <f>IF(I11129&lt;&gt;"",RIGHT(#REF!,LEN(#REF!)-FIND(" ",#REF!)),"")</f>
        <v>#REF!</v>
      </c>
    </row>
    <row r="11130" spans="1:11">
      <c r="A11130" s="417" t="s">
        <v>2155</v>
      </c>
      <c r="B11130" s="417" t="s">
        <v>14554</v>
      </c>
      <c r="C11130" s="417" t="s">
        <v>2281</v>
      </c>
      <c r="D11130" s="417" t="s">
        <v>14555</v>
      </c>
      <c r="E11130" s="391">
        <v>0.01</v>
      </c>
      <c r="F11130" s="418">
        <v>44214</v>
      </c>
      <c r="G11130" s="417" t="s">
        <v>2283</v>
      </c>
      <c r="I11130" s="379" t="e">
        <f>IF(#REF!&lt;&gt;"",#REF!-$I$199,"")</f>
        <v>#REF!</v>
      </c>
      <c r="J11130" s="379" t="e">
        <f>IF(I11130&lt;&gt;"",NETWORKDAYS($I$199,#REF!-1,$N$201:$N$224),"")</f>
        <v>#REF!</v>
      </c>
      <c r="K11130" s="391" t="e">
        <f>IF(I11130&lt;&gt;"",RIGHT(#REF!,LEN(#REF!)-FIND(" ",#REF!)),"")</f>
        <v>#REF!</v>
      </c>
    </row>
    <row r="11131" spans="1:11">
      <c r="A11131" s="417" t="s">
        <v>2155</v>
      </c>
      <c r="B11131" s="417" t="s">
        <v>18816</v>
      </c>
      <c r="C11131" s="417" t="s">
        <v>2281</v>
      </c>
      <c r="D11131" s="417" t="s">
        <v>18817</v>
      </c>
      <c r="E11131" s="391">
        <v>4.83</v>
      </c>
      <c r="F11131" s="418">
        <v>44249</v>
      </c>
      <c r="G11131" s="417" t="s">
        <v>2283</v>
      </c>
      <c r="I11131" s="379" t="e">
        <f>IF(#REF!&lt;&gt;"",#REF!-$I$199,"")</f>
        <v>#REF!</v>
      </c>
      <c r="J11131" s="379" t="e">
        <f>IF(I11131&lt;&gt;"",NETWORKDAYS($I$199,#REF!-1,$N$201:$N$224),"")</f>
        <v>#REF!</v>
      </c>
      <c r="K11131" s="391" t="e">
        <f>IF(I11131&lt;&gt;"",RIGHT(#REF!,LEN(#REF!)-FIND(" ",#REF!)),"")</f>
        <v>#REF!</v>
      </c>
    </row>
    <row r="11132" spans="1:11">
      <c r="A11132" s="417" t="s">
        <v>2155</v>
      </c>
      <c r="B11132" s="417" t="s">
        <v>18818</v>
      </c>
      <c r="C11132" s="417" t="s">
        <v>2281</v>
      </c>
      <c r="D11132" s="417" t="s">
        <v>18080</v>
      </c>
      <c r="E11132" s="391">
        <v>2.5</v>
      </c>
      <c r="F11132" s="418">
        <v>44249</v>
      </c>
      <c r="G11132" s="417" t="s">
        <v>2283</v>
      </c>
      <c r="I11132" s="379" t="e">
        <f>IF(#REF!&lt;&gt;"",#REF!-$I$199,"")</f>
        <v>#REF!</v>
      </c>
      <c r="J11132" s="379" t="e">
        <f>IF(I11132&lt;&gt;"",NETWORKDAYS($I$199,#REF!-1,$N$201:$N$224),"")</f>
        <v>#REF!</v>
      </c>
      <c r="K11132" s="391" t="e">
        <f>IF(I11132&lt;&gt;"",RIGHT(#REF!,LEN(#REF!)-FIND(" ",#REF!)),"")</f>
        <v>#REF!</v>
      </c>
    </row>
    <row r="11133" spans="1:11">
      <c r="A11133" s="417" t="s">
        <v>2155</v>
      </c>
      <c r="B11133" s="417" t="s">
        <v>5830</v>
      </c>
      <c r="C11133" s="417" t="s">
        <v>2281</v>
      </c>
      <c r="D11133" s="417" t="s">
        <v>14556</v>
      </c>
      <c r="E11133" s="391">
        <v>3.25</v>
      </c>
      <c r="F11133" s="418">
        <v>44249</v>
      </c>
      <c r="G11133" s="417" t="s">
        <v>2286</v>
      </c>
      <c r="I11133" s="379" t="e">
        <f>IF(#REF!&lt;&gt;"",#REF!-$I$199,"")</f>
        <v>#REF!</v>
      </c>
      <c r="J11133" s="379" t="e">
        <f>IF(I11133&lt;&gt;"",NETWORKDAYS($I$199,#REF!-1,$N$201:$N$224),"")</f>
        <v>#REF!</v>
      </c>
      <c r="K11133" s="391" t="e">
        <f>IF(I11133&lt;&gt;"",RIGHT(#REF!,LEN(#REF!)-FIND(" ",#REF!)),"")</f>
        <v>#REF!</v>
      </c>
    </row>
    <row r="11134" spans="1:11">
      <c r="A11134" s="417" t="s">
        <v>2155</v>
      </c>
      <c r="B11134" s="417" t="s">
        <v>18819</v>
      </c>
      <c r="C11134" s="417" t="s">
        <v>2281</v>
      </c>
      <c r="D11134" s="417" t="s">
        <v>14582</v>
      </c>
      <c r="E11134" s="391">
        <v>1.39</v>
      </c>
      <c r="F11134" s="418">
        <v>44249</v>
      </c>
      <c r="G11134" s="417" t="s">
        <v>2283</v>
      </c>
      <c r="I11134" s="379" t="e">
        <f>IF(#REF!&lt;&gt;"",#REF!-$I$199,"")</f>
        <v>#REF!</v>
      </c>
      <c r="J11134" s="379" t="e">
        <f>IF(I11134&lt;&gt;"",NETWORKDAYS($I$199,#REF!-1,$N$201:$N$224),"")</f>
        <v>#REF!</v>
      </c>
      <c r="K11134" s="391" t="e">
        <f>IF(I11134&lt;&gt;"",RIGHT(#REF!,LEN(#REF!)-FIND(" ",#REF!)),"")</f>
        <v>#REF!</v>
      </c>
    </row>
    <row r="11135" spans="1:11">
      <c r="A11135" s="417" t="s">
        <v>2155</v>
      </c>
      <c r="B11135" s="417" t="s">
        <v>14557</v>
      </c>
      <c r="C11135" s="417" t="s">
        <v>2281</v>
      </c>
      <c r="D11135" s="417" t="s">
        <v>14558</v>
      </c>
      <c r="E11135" s="391">
        <v>0.8</v>
      </c>
      <c r="F11135" s="418">
        <v>44249</v>
      </c>
      <c r="G11135" s="417" t="s">
        <v>2283</v>
      </c>
      <c r="I11135" s="379" t="e">
        <f>IF(#REF!&lt;&gt;"",#REF!-$I$199,"")</f>
        <v>#REF!</v>
      </c>
      <c r="J11135" s="379" t="e">
        <f>IF(I11135&lt;&gt;"",NETWORKDAYS($I$199,#REF!-1,$N$201:$N$224),"")</f>
        <v>#REF!</v>
      </c>
      <c r="K11135" s="391" t="e">
        <f>IF(I11135&lt;&gt;"",RIGHT(#REF!,LEN(#REF!)-FIND(" ",#REF!)),"")</f>
        <v>#REF!</v>
      </c>
    </row>
    <row r="11136" spans="1:11">
      <c r="A11136" s="417" t="s">
        <v>2155</v>
      </c>
      <c r="B11136" s="417" t="s">
        <v>17591</v>
      </c>
      <c r="C11136" s="417" t="s">
        <v>2281</v>
      </c>
      <c r="D11136" s="417" t="s">
        <v>14587</v>
      </c>
      <c r="E11136" s="391">
        <v>0.61</v>
      </c>
      <c r="F11136" s="418">
        <v>44249</v>
      </c>
      <c r="G11136" s="417" t="s">
        <v>2283</v>
      </c>
      <c r="I11136" s="379" t="e">
        <f>IF(#REF!&lt;&gt;"",#REF!-$I$199,"")</f>
        <v>#REF!</v>
      </c>
      <c r="J11136" s="379" t="e">
        <f>IF(I11136&lt;&gt;"",NETWORKDAYS($I$199,#REF!-1,$N$201:$N$224),"")</f>
        <v>#REF!</v>
      </c>
      <c r="K11136" s="391" t="e">
        <f>IF(I11136&lt;&gt;"",RIGHT(#REF!,LEN(#REF!)-FIND(" ",#REF!)),"")</f>
        <v>#REF!</v>
      </c>
    </row>
    <row r="11137" spans="1:11">
      <c r="A11137" s="417" t="s">
        <v>2155</v>
      </c>
      <c r="B11137" s="417" t="s">
        <v>14559</v>
      </c>
      <c r="C11137" s="417" t="s">
        <v>2281</v>
      </c>
      <c r="D11137" s="417" t="s">
        <v>14560</v>
      </c>
      <c r="E11137" s="391">
        <v>0.44</v>
      </c>
      <c r="F11137" s="418">
        <v>44249</v>
      </c>
      <c r="G11137" s="417" t="s">
        <v>2283</v>
      </c>
      <c r="I11137" s="379" t="e">
        <f>IF(#REF!&lt;&gt;"",#REF!-$I$199,"")</f>
        <v>#REF!</v>
      </c>
      <c r="J11137" s="379" t="e">
        <f>IF(I11137&lt;&gt;"",NETWORKDAYS($I$199,#REF!-1,$N$201:$N$224),"")</f>
        <v>#REF!</v>
      </c>
      <c r="K11137" s="391" t="e">
        <f>IF(I11137&lt;&gt;"",RIGHT(#REF!,LEN(#REF!)-FIND(" ",#REF!)),"")</f>
        <v>#REF!</v>
      </c>
    </row>
    <row r="11138" spans="1:11">
      <c r="A11138" s="417" t="s">
        <v>2155</v>
      </c>
      <c r="B11138" s="417" t="s">
        <v>17592</v>
      </c>
      <c r="C11138" s="417" t="s">
        <v>2281</v>
      </c>
      <c r="D11138" s="417" t="s">
        <v>17593</v>
      </c>
      <c r="E11138" s="391">
        <v>0.3</v>
      </c>
      <c r="F11138" s="418">
        <v>44249</v>
      </c>
      <c r="G11138" s="417" t="s">
        <v>2283</v>
      </c>
      <c r="I11138" s="379" t="e">
        <f>IF(#REF!&lt;&gt;"",#REF!-$I$199,"")</f>
        <v>#REF!</v>
      </c>
      <c r="J11138" s="379" t="e">
        <f>IF(I11138&lt;&gt;"",NETWORKDAYS($I$199,#REF!-1,$N$201:$N$224),"")</f>
        <v>#REF!</v>
      </c>
      <c r="K11138" s="391" t="e">
        <f>IF(I11138&lt;&gt;"",RIGHT(#REF!,LEN(#REF!)-FIND(" ",#REF!)),"")</f>
        <v>#REF!</v>
      </c>
    </row>
    <row r="11139" spans="1:11">
      <c r="A11139" s="417" t="s">
        <v>2155</v>
      </c>
      <c r="B11139" s="417" t="s">
        <v>14561</v>
      </c>
      <c r="C11139" s="417" t="s">
        <v>2281</v>
      </c>
      <c r="D11139" s="417" t="s">
        <v>14562</v>
      </c>
      <c r="E11139" s="391">
        <v>0.16</v>
      </c>
      <c r="F11139" s="418">
        <v>44249</v>
      </c>
      <c r="G11139" s="417" t="s">
        <v>2283</v>
      </c>
      <c r="I11139" s="379" t="e">
        <f>IF(#REF!&lt;&gt;"",#REF!-$I$199,"")</f>
        <v>#REF!</v>
      </c>
      <c r="J11139" s="379" t="e">
        <f>IF(I11139&lt;&gt;"",NETWORKDAYS($I$199,#REF!-1,$N$201:$N$224),"")</f>
        <v>#REF!</v>
      </c>
      <c r="K11139" s="391" t="e">
        <f>IF(I11139&lt;&gt;"",RIGHT(#REF!,LEN(#REF!)-FIND(" ",#REF!)),"")</f>
        <v>#REF!</v>
      </c>
    </row>
    <row r="11140" spans="1:11">
      <c r="A11140" s="417" t="s">
        <v>2155</v>
      </c>
      <c r="B11140" s="417" t="s">
        <v>14563</v>
      </c>
      <c r="C11140" s="417" t="s">
        <v>2281</v>
      </c>
      <c r="D11140" s="417" t="s">
        <v>14564</v>
      </c>
      <c r="E11140" s="391">
        <v>0.3</v>
      </c>
      <c r="F11140" s="418">
        <v>44249</v>
      </c>
      <c r="G11140" s="417" t="s">
        <v>2283</v>
      </c>
      <c r="I11140" s="379" t="e">
        <f>IF(#REF!&lt;&gt;"",#REF!-$I$199,"")</f>
        <v>#REF!</v>
      </c>
      <c r="J11140" s="379" t="e">
        <f>IF(I11140&lt;&gt;"",NETWORKDAYS($I$199,#REF!-1,$N$201:$N$224),"")</f>
        <v>#REF!</v>
      </c>
      <c r="K11140" s="391" t="e">
        <f>IF(I11140&lt;&gt;"",RIGHT(#REF!,LEN(#REF!)-FIND(" ",#REF!)),"")</f>
        <v>#REF!</v>
      </c>
    </row>
    <row r="11141" spans="1:11">
      <c r="A11141" s="417" t="s">
        <v>2155</v>
      </c>
      <c r="B11141" s="417" t="s">
        <v>14565</v>
      </c>
      <c r="C11141" s="417" t="s">
        <v>2281</v>
      </c>
      <c r="D11141" s="417" t="s">
        <v>14566</v>
      </c>
      <c r="E11141" s="391">
        <v>0.09</v>
      </c>
      <c r="F11141" s="418">
        <v>44249</v>
      </c>
      <c r="G11141" s="417" t="s">
        <v>2283</v>
      </c>
      <c r="I11141" s="379" t="e">
        <f>IF(#REF!&lt;&gt;"",#REF!-$I$199,"")</f>
        <v>#REF!</v>
      </c>
      <c r="J11141" s="379" t="e">
        <f>IF(I11141&lt;&gt;"",NETWORKDAYS($I$199,#REF!-1,$N$201:$N$224),"")</f>
        <v>#REF!</v>
      </c>
      <c r="K11141" s="391" t="e">
        <f>IF(I11141&lt;&gt;"",RIGHT(#REF!,LEN(#REF!)-FIND(" ",#REF!)),"")</f>
        <v>#REF!</v>
      </c>
    </row>
    <row r="11142" spans="1:11">
      <c r="A11142" s="417" t="s">
        <v>2155</v>
      </c>
      <c r="B11142" s="417" t="s">
        <v>14567</v>
      </c>
      <c r="C11142" s="417" t="s">
        <v>2281</v>
      </c>
      <c r="D11142" s="417" t="s">
        <v>14568</v>
      </c>
      <c r="E11142" s="391">
        <v>4.8499999999999996</v>
      </c>
      <c r="F11142" s="418">
        <v>44270</v>
      </c>
      <c r="G11142" s="417" t="s">
        <v>2286</v>
      </c>
      <c r="I11142" s="379" t="e">
        <f>IF(#REF!&lt;&gt;"",#REF!-$I$199,"")</f>
        <v>#REF!</v>
      </c>
      <c r="J11142" s="379" t="e">
        <f>IF(I11142&lt;&gt;"",NETWORKDAYS($I$199,#REF!-1,$N$201:$N$224),"")</f>
        <v>#REF!</v>
      </c>
      <c r="K11142" s="391" t="e">
        <f>IF(I11142&lt;&gt;"",RIGHT(#REF!,LEN(#REF!)-FIND(" ",#REF!)),"")</f>
        <v>#REF!</v>
      </c>
    </row>
    <row r="11143" spans="1:11">
      <c r="A11143" s="417" t="s">
        <v>2155</v>
      </c>
      <c r="B11143" s="417" t="s">
        <v>8957</v>
      </c>
      <c r="C11143" s="417" t="s">
        <v>2332</v>
      </c>
      <c r="D11143" s="417" t="s">
        <v>14569</v>
      </c>
      <c r="E11143" s="391">
        <v>0.02</v>
      </c>
      <c r="F11143" s="418">
        <v>44214</v>
      </c>
      <c r="G11143" s="417" t="s">
        <v>2286</v>
      </c>
      <c r="I11143" s="379" t="e">
        <f>IF(#REF!&lt;&gt;"",#REF!-$I$199,"")</f>
        <v>#REF!</v>
      </c>
      <c r="J11143" s="379" t="e">
        <f>IF(I11143&lt;&gt;"",NETWORKDAYS($I$199,#REF!-1,$N$201:$N$224),"")</f>
        <v>#REF!</v>
      </c>
      <c r="K11143" s="391" t="e">
        <f>IF(I11143&lt;&gt;"",RIGHT(#REF!,LEN(#REF!)-FIND(" ",#REF!)),"")</f>
        <v>#REF!</v>
      </c>
    </row>
    <row r="11144" spans="1:11">
      <c r="A11144" s="417" t="s">
        <v>2155</v>
      </c>
      <c r="B11144" s="417" t="s">
        <v>8958</v>
      </c>
      <c r="C11144" s="417" t="s">
        <v>2332</v>
      </c>
      <c r="D11144" s="417" t="s">
        <v>14570</v>
      </c>
      <c r="E11144" s="391">
        <v>0.08</v>
      </c>
      <c r="F11144" s="418">
        <v>44214</v>
      </c>
      <c r="G11144" s="417" t="s">
        <v>2286</v>
      </c>
      <c r="I11144" s="379" t="e">
        <f>IF(#REF!&lt;&gt;"",#REF!-$I$199,"")</f>
        <v>#REF!</v>
      </c>
      <c r="J11144" s="379" t="e">
        <f>IF(I11144&lt;&gt;"",NETWORKDAYS($I$199,#REF!-1,$N$201:$N$224),"")</f>
        <v>#REF!</v>
      </c>
      <c r="K11144" s="391" t="e">
        <f>IF(I11144&lt;&gt;"",RIGHT(#REF!,LEN(#REF!)-FIND(" ",#REF!)),"")</f>
        <v>#REF!</v>
      </c>
    </row>
    <row r="11145" spans="1:11">
      <c r="A11145" s="417" t="s">
        <v>2155</v>
      </c>
      <c r="B11145" s="417" t="s">
        <v>8959</v>
      </c>
      <c r="C11145" s="417" t="s">
        <v>2332</v>
      </c>
      <c r="D11145" s="417" t="s">
        <v>14536</v>
      </c>
      <c r="E11145" s="391">
        <v>0.01</v>
      </c>
      <c r="F11145" s="418">
        <v>44214</v>
      </c>
      <c r="G11145" s="417" t="s">
        <v>2286</v>
      </c>
      <c r="I11145" s="379" t="e">
        <f>IF(#REF!&lt;&gt;"",#REF!-$I$199,"")</f>
        <v>#REF!</v>
      </c>
      <c r="J11145" s="379" t="e">
        <f>IF(I11145&lt;&gt;"",NETWORKDAYS($I$199,#REF!-1,$N$201:$N$224),"")</f>
        <v>#REF!</v>
      </c>
      <c r="K11145" s="391" t="e">
        <f>IF(I11145&lt;&gt;"",RIGHT(#REF!,LEN(#REF!)-FIND(" ",#REF!)),"")</f>
        <v>#REF!</v>
      </c>
    </row>
    <row r="11146" spans="1:11">
      <c r="A11146" s="417" t="s">
        <v>2155</v>
      </c>
      <c r="B11146" s="417" t="s">
        <v>8960</v>
      </c>
      <c r="C11146" s="417" t="s">
        <v>2332</v>
      </c>
      <c r="D11146" s="417" t="s">
        <v>14571</v>
      </c>
      <c r="E11146" s="391">
        <v>0.01</v>
      </c>
      <c r="F11146" s="418">
        <v>44214</v>
      </c>
      <c r="G11146" s="417" t="s">
        <v>2286</v>
      </c>
      <c r="I11146" s="379" t="e">
        <f>IF(#REF!&lt;&gt;"",#REF!-$I$199,"")</f>
        <v>#REF!</v>
      </c>
      <c r="J11146" s="379" t="e">
        <f>IF(I11146&lt;&gt;"",NETWORKDAYS($I$199,#REF!-1,$N$201:$N$224),"")</f>
        <v>#REF!</v>
      </c>
      <c r="K11146" s="391" t="e">
        <f>IF(I11146&lt;&gt;"",RIGHT(#REF!,LEN(#REF!)-FIND(" ",#REF!)),"")</f>
        <v>#REF!</v>
      </c>
    </row>
    <row r="11147" spans="1:11">
      <c r="A11147" s="417" t="s">
        <v>2155</v>
      </c>
      <c r="B11147" s="417" t="s">
        <v>8961</v>
      </c>
      <c r="C11147" s="417" t="s">
        <v>2332</v>
      </c>
      <c r="D11147" s="417" t="s">
        <v>14539</v>
      </c>
      <c r="E11147" s="391">
        <v>0.02</v>
      </c>
      <c r="F11147" s="418">
        <v>44214</v>
      </c>
      <c r="G11147" s="417" t="s">
        <v>2286</v>
      </c>
      <c r="I11147" s="379" t="e">
        <f>IF(#REF!&lt;&gt;"",#REF!-$I$199,"")</f>
        <v>#REF!</v>
      </c>
      <c r="J11147" s="379" t="e">
        <f>IF(I11147&lt;&gt;"",NETWORKDAYS($I$199,#REF!-1,$N$201:$N$224),"")</f>
        <v>#REF!</v>
      </c>
      <c r="K11147" s="391" t="e">
        <f>IF(I11147&lt;&gt;"",RIGHT(#REF!,LEN(#REF!)-FIND(" ",#REF!)),"")</f>
        <v>#REF!</v>
      </c>
    </row>
    <row r="11148" spans="1:11">
      <c r="A11148" s="417" t="s">
        <v>2155</v>
      </c>
      <c r="B11148" s="417" t="s">
        <v>14572</v>
      </c>
      <c r="C11148" s="417" t="s">
        <v>2332</v>
      </c>
      <c r="D11148" s="417" t="s">
        <v>14573</v>
      </c>
      <c r="E11148" s="391">
        <v>0.04</v>
      </c>
      <c r="F11148" s="418">
        <v>44214</v>
      </c>
      <c r="G11148" s="417" t="s">
        <v>2286</v>
      </c>
      <c r="I11148" s="379" t="e">
        <f>IF(#REF!&lt;&gt;"",#REF!-$I$199,"")</f>
        <v>#REF!</v>
      </c>
      <c r="J11148" s="379" t="e">
        <f>IF(I11148&lt;&gt;"",NETWORKDAYS($I$199,#REF!-1,$N$201:$N$224),"")</f>
        <v>#REF!</v>
      </c>
      <c r="K11148" s="391" t="e">
        <f>IF(I11148&lt;&gt;"",RIGHT(#REF!,LEN(#REF!)-FIND(" ",#REF!)),"")</f>
        <v>#REF!</v>
      </c>
    </row>
    <row r="11149" spans="1:11">
      <c r="A11149" s="417" t="s">
        <v>2155</v>
      </c>
      <c r="B11149" s="417" t="s">
        <v>8962</v>
      </c>
      <c r="C11149" s="417" t="s">
        <v>2332</v>
      </c>
      <c r="D11149" s="417" t="s">
        <v>14540</v>
      </c>
      <c r="E11149" s="391">
        <v>0.02</v>
      </c>
      <c r="F11149" s="418">
        <v>44214</v>
      </c>
      <c r="G11149" s="417" t="s">
        <v>2286</v>
      </c>
      <c r="I11149" s="379" t="e">
        <f>IF(#REF!&lt;&gt;"",#REF!-$I$199,"")</f>
        <v>#REF!</v>
      </c>
      <c r="J11149" s="379" t="e">
        <f>IF(I11149&lt;&gt;"",NETWORKDAYS($I$199,#REF!-1,$N$201:$N$224),"")</f>
        <v>#REF!</v>
      </c>
      <c r="K11149" s="391" t="e">
        <f>IF(I11149&lt;&gt;"",RIGHT(#REF!,LEN(#REF!)-FIND(" ",#REF!)),"")</f>
        <v>#REF!</v>
      </c>
    </row>
    <row r="11150" spans="1:11">
      <c r="A11150" s="417" t="s">
        <v>2155</v>
      </c>
      <c r="B11150" s="417" t="s">
        <v>14574</v>
      </c>
      <c r="C11150" s="417" t="s">
        <v>2332</v>
      </c>
      <c r="D11150" s="417" t="s">
        <v>14575</v>
      </c>
      <c r="E11150" s="391">
        <v>0.12</v>
      </c>
      <c r="F11150" s="418">
        <v>44214</v>
      </c>
      <c r="G11150" s="417" t="s">
        <v>2286</v>
      </c>
      <c r="I11150" s="379" t="e">
        <f>IF(#REF!&lt;&gt;"",#REF!-$I$199,"")</f>
        <v>#REF!</v>
      </c>
      <c r="J11150" s="379" t="e">
        <f>IF(I11150&lt;&gt;"",NETWORKDAYS($I$199,#REF!-1,$N$201:$N$224),"")</f>
        <v>#REF!</v>
      </c>
      <c r="K11150" s="391" t="e">
        <f>IF(I11150&lt;&gt;"",RIGHT(#REF!,LEN(#REF!)-FIND(" ",#REF!)),"")</f>
        <v>#REF!</v>
      </c>
    </row>
    <row r="11151" spans="1:11">
      <c r="A11151" s="417" t="s">
        <v>2155</v>
      </c>
      <c r="B11151" s="417" t="s">
        <v>14576</v>
      </c>
      <c r="C11151" s="417" t="s">
        <v>2332</v>
      </c>
      <c r="D11151" s="417" t="s">
        <v>14541</v>
      </c>
      <c r="E11151" s="391">
        <v>0.05</v>
      </c>
      <c r="F11151" s="418">
        <v>44214</v>
      </c>
      <c r="G11151" s="417" t="s">
        <v>2286</v>
      </c>
      <c r="I11151" s="379" t="e">
        <f>IF(#REF!&lt;&gt;"",#REF!-$I$199,"")</f>
        <v>#REF!</v>
      </c>
      <c r="J11151" s="379" t="e">
        <f>IF(I11151&lt;&gt;"",NETWORKDAYS($I$199,#REF!-1,$N$201:$N$224),"")</f>
        <v>#REF!</v>
      </c>
      <c r="K11151" s="391" t="e">
        <f>IF(I11151&lt;&gt;"",RIGHT(#REF!,LEN(#REF!)-FIND(" ",#REF!)),"")</f>
        <v>#REF!</v>
      </c>
    </row>
    <row r="11152" spans="1:11">
      <c r="A11152" s="417" t="s">
        <v>2155</v>
      </c>
      <c r="B11152" s="417" t="s">
        <v>16672</v>
      </c>
      <c r="C11152" s="417" t="s">
        <v>2332</v>
      </c>
      <c r="D11152" s="417" t="s">
        <v>16673</v>
      </c>
      <c r="E11152" s="391">
        <v>0.14000000000000001</v>
      </c>
      <c r="F11152" s="418">
        <v>44214</v>
      </c>
      <c r="G11152" s="417" t="s">
        <v>2286</v>
      </c>
      <c r="I11152" s="379" t="e">
        <f>IF(#REF!&lt;&gt;"",#REF!-$I$199,"")</f>
        <v>#REF!</v>
      </c>
      <c r="J11152" s="379" t="e">
        <f>IF(I11152&lt;&gt;"",NETWORKDAYS($I$199,#REF!-1,$N$201:$N$224),"")</f>
        <v>#REF!</v>
      </c>
      <c r="K11152" s="391" t="e">
        <f>IF(I11152&lt;&gt;"",RIGHT(#REF!,LEN(#REF!)-FIND(" ",#REF!)),"")</f>
        <v>#REF!</v>
      </c>
    </row>
    <row r="11153" spans="1:11">
      <c r="A11153" s="417" t="s">
        <v>2155</v>
      </c>
      <c r="B11153" s="417" t="s">
        <v>14577</v>
      </c>
      <c r="C11153" s="417" t="s">
        <v>2332</v>
      </c>
      <c r="D11153" s="417" t="s">
        <v>14543</v>
      </c>
      <c r="E11153" s="391">
        <v>0.31</v>
      </c>
      <c r="F11153" s="418">
        <v>44214</v>
      </c>
      <c r="G11153" s="417" t="s">
        <v>2286</v>
      </c>
      <c r="I11153" s="379" t="e">
        <f>IF(#REF!&lt;&gt;"",#REF!-$I$199,"")</f>
        <v>#REF!</v>
      </c>
      <c r="J11153" s="379" t="e">
        <f>IF(I11153&lt;&gt;"",NETWORKDAYS($I$199,#REF!-1,$N$201:$N$224),"")</f>
        <v>#REF!</v>
      </c>
      <c r="K11153" s="391" t="e">
        <f>IF(I11153&lt;&gt;"",RIGHT(#REF!,LEN(#REF!)-FIND(" ",#REF!)),"")</f>
        <v>#REF!</v>
      </c>
    </row>
    <row r="11154" spans="1:11">
      <c r="A11154" s="417" t="s">
        <v>2155</v>
      </c>
      <c r="B11154" s="417" t="s">
        <v>14578</v>
      </c>
      <c r="C11154" s="417" t="s">
        <v>2332</v>
      </c>
      <c r="D11154" s="417" t="s">
        <v>14545</v>
      </c>
      <c r="E11154" s="391">
        <v>1.2</v>
      </c>
      <c r="F11154" s="418">
        <v>44214</v>
      </c>
      <c r="G11154" s="417" t="s">
        <v>2286</v>
      </c>
      <c r="I11154" s="379" t="e">
        <f>IF(#REF!&lt;&gt;"",#REF!-$I$199,"")</f>
        <v>#REF!</v>
      </c>
      <c r="J11154" s="379" t="e">
        <f>IF(I11154&lt;&gt;"",NETWORKDAYS($I$199,#REF!-1,$N$201:$N$224),"")</f>
        <v>#REF!</v>
      </c>
      <c r="K11154" s="391" t="e">
        <f>IF(I11154&lt;&gt;"",RIGHT(#REF!,LEN(#REF!)-FIND(" ",#REF!)),"")</f>
        <v>#REF!</v>
      </c>
    </row>
    <row r="11155" spans="1:11">
      <c r="A11155" s="417" t="s">
        <v>2155</v>
      </c>
      <c r="B11155" s="417" t="s">
        <v>14579</v>
      </c>
      <c r="C11155" s="417" t="s">
        <v>2332</v>
      </c>
      <c r="D11155" s="417" t="s">
        <v>14547</v>
      </c>
      <c r="E11155" s="391">
        <v>0.4</v>
      </c>
      <c r="F11155" s="418">
        <v>44214</v>
      </c>
      <c r="G11155" s="417" t="s">
        <v>2286</v>
      </c>
      <c r="I11155" s="379" t="e">
        <f>IF(#REF!&lt;&gt;"",#REF!-$I$199,"")</f>
        <v>#REF!</v>
      </c>
      <c r="J11155" s="379" t="e">
        <f>IF(I11155&lt;&gt;"",NETWORKDAYS($I$199,#REF!-1,$N$201:$N$224),"")</f>
        <v>#REF!</v>
      </c>
      <c r="K11155" s="391" t="e">
        <f>IF(I11155&lt;&gt;"",RIGHT(#REF!,LEN(#REF!)-FIND(" ",#REF!)),"")</f>
        <v>#REF!</v>
      </c>
    </row>
    <row r="11156" spans="1:11">
      <c r="A11156" s="417" t="s">
        <v>2155</v>
      </c>
      <c r="B11156" s="417" t="s">
        <v>14580</v>
      </c>
      <c r="C11156" s="417" t="s">
        <v>2332</v>
      </c>
      <c r="D11156" s="417" t="s">
        <v>14553</v>
      </c>
      <c r="E11156" s="391">
        <v>1.1000000000000001</v>
      </c>
      <c r="F11156" s="418">
        <v>44214</v>
      </c>
      <c r="G11156" s="417" t="s">
        <v>2286</v>
      </c>
      <c r="I11156" s="379" t="e">
        <f>IF(#REF!&lt;&gt;"",#REF!-$I$199,"")</f>
        <v>#REF!</v>
      </c>
      <c r="J11156" s="379" t="e">
        <f>IF(I11156&lt;&gt;"",NETWORKDAYS($I$199,#REF!-1,$N$201:$N$224),"")</f>
        <v>#REF!</v>
      </c>
      <c r="K11156" s="391" t="e">
        <f>IF(I11156&lt;&gt;"",RIGHT(#REF!,LEN(#REF!)-FIND(" ",#REF!)),"")</f>
        <v>#REF!</v>
      </c>
    </row>
    <row r="11157" spans="1:11">
      <c r="A11157" s="417" t="s">
        <v>2155</v>
      </c>
      <c r="B11157" s="417" t="s">
        <v>18079</v>
      </c>
      <c r="C11157" s="417" t="s">
        <v>2332</v>
      </c>
      <c r="D11157" s="417" t="s">
        <v>18080</v>
      </c>
      <c r="E11157" s="391">
        <v>0.2</v>
      </c>
      <c r="F11157" s="418">
        <v>44249</v>
      </c>
      <c r="G11157" s="417" t="s">
        <v>2286</v>
      </c>
      <c r="I11157" s="379" t="e">
        <f>IF(#REF!&lt;&gt;"",#REF!-$I$199,"")</f>
        <v>#REF!</v>
      </c>
      <c r="J11157" s="379" t="e">
        <f>IF(I11157&lt;&gt;"",NETWORKDAYS($I$199,#REF!-1,$N$201:$N$224),"")</f>
        <v>#REF!</v>
      </c>
      <c r="K11157" s="391" t="e">
        <f>IF(I11157&lt;&gt;"",RIGHT(#REF!,LEN(#REF!)-FIND(" ",#REF!)),"")</f>
        <v>#REF!</v>
      </c>
    </row>
    <row r="11158" spans="1:11">
      <c r="A11158" s="417" t="s">
        <v>2155</v>
      </c>
      <c r="B11158" s="417" t="s">
        <v>17594</v>
      </c>
      <c r="C11158" s="417" t="s">
        <v>2332</v>
      </c>
      <c r="D11158" s="417" t="s">
        <v>17595</v>
      </c>
      <c r="E11158" s="391">
        <v>0.33</v>
      </c>
      <c r="F11158" s="418">
        <v>44249</v>
      </c>
      <c r="G11158" s="417" t="s">
        <v>2286</v>
      </c>
      <c r="I11158" s="379" t="e">
        <f>IF(#REF!&lt;&gt;"",#REF!-$I$199,"")</f>
        <v>#REF!</v>
      </c>
      <c r="J11158" s="379" t="e">
        <f>IF(I11158&lt;&gt;"",NETWORKDAYS($I$199,#REF!-1,$N$201:$N$224),"")</f>
        <v>#REF!</v>
      </c>
      <c r="K11158" s="391" t="e">
        <f>IF(I11158&lt;&gt;"",RIGHT(#REF!,LEN(#REF!)-FIND(" ",#REF!)),"")</f>
        <v>#REF!</v>
      </c>
    </row>
    <row r="11159" spans="1:11">
      <c r="A11159" s="417" t="s">
        <v>2155</v>
      </c>
      <c r="B11159" s="417" t="s">
        <v>14581</v>
      </c>
      <c r="C11159" s="417" t="s">
        <v>2332</v>
      </c>
      <c r="D11159" s="417" t="s">
        <v>14582</v>
      </c>
      <c r="E11159" s="391">
        <v>0.45</v>
      </c>
      <c r="F11159" s="418">
        <v>44249</v>
      </c>
      <c r="G11159" s="417" t="s">
        <v>2286</v>
      </c>
      <c r="I11159" s="379" t="e">
        <f>IF(#REF!&lt;&gt;"",#REF!-$I$199,"")</f>
        <v>#REF!</v>
      </c>
      <c r="J11159" s="379" t="e">
        <f>IF(I11159&lt;&gt;"",NETWORKDAYS($I$199,#REF!-1,$N$201:$N$224),"")</f>
        <v>#REF!</v>
      </c>
      <c r="K11159" s="391" t="e">
        <f>IF(I11159&lt;&gt;"",RIGHT(#REF!,LEN(#REF!)-FIND(" ",#REF!)),"")</f>
        <v>#REF!</v>
      </c>
    </row>
    <row r="11160" spans="1:11">
      <c r="A11160" s="417" t="s">
        <v>2155</v>
      </c>
      <c r="B11160" s="417" t="s">
        <v>14583</v>
      </c>
      <c r="C11160" s="417" t="s">
        <v>2332</v>
      </c>
      <c r="D11160" s="417" t="s">
        <v>14584</v>
      </c>
      <c r="E11160" s="391">
        <v>0.45</v>
      </c>
      <c r="F11160" s="418">
        <v>44249</v>
      </c>
      <c r="G11160" s="417" t="s">
        <v>2286</v>
      </c>
      <c r="I11160" s="379" t="e">
        <f>IF(#REF!&lt;&gt;"",#REF!-$I$199,"")</f>
        <v>#REF!</v>
      </c>
      <c r="J11160" s="379" t="e">
        <f>IF(I11160&lt;&gt;"",NETWORKDAYS($I$199,#REF!-1,$N$201:$N$224),"")</f>
        <v>#REF!</v>
      </c>
      <c r="K11160" s="391" t="e">
        <f>IF(I11160&lt;&gt;"",RIGHT(#REF!,LEN(#REF!)-FIND(" ",#REF!)),"")</f>
        <v>#REF!</v>
      </c>
    </row>
    <row r="11161" spans="1:11">
      <c r="A11161" s="417" t="s">
        <v>2155</v>
      </c>
      <c r="B11161" s="417" t="s">
        <v>14585</v>
      </c>
      <c r="C11161" s="417" t="s">
        <v>2332</v>
      </c>
      <c r="D11161" s="417" t="s">
        <v>14558</v>
      </c>
      <c r="E11161" s="391">
        <v>0.83</v>
      </c>
      <c r="F11161" s="418">
        <v>44249</v>
      </c>
      <c r="G11161" s="417" t="s">
        <v>2286</v>
      </c>
      <c r="I11161" s="379" t="e">
        <f>IF(#REF!&lt;&gt;"",#REF!-$I$199,"")</f>
        <v>#REF!</v>
      </c>
      <c r="J11161" s="379" t="e">
        <f>IF(I11161&lt;&gt;"",NETWORKDAYS($I$199,#REF!-1,$N$201:$N$224),"")</f>
        <v>#REF!</v>
      </c>
      <c r="K11161" s="391" t="e">
        <f>IF(I11161&lt;&gt;"",RIGHT(#REF!,LEN(#REF!)-FIND(" ",#REF!)),"")</f>
        <v>#REF!</v>
      </c>
    </row>
    <row r="11162" spans="1:11">
      <c r="A11162" s="417" t="s">
        <v>2155</v>
      </c>
      <c r="B11162" s="417" t="s">
        <v>14586</v>
      </c>
      <c r="C11162" s="417" t="s">
        <v>2332</v>
      </c>
      <c r="D11162" s="417" t="s">
        <v>14587</v>
      </c>
      <c r="E11162" s="391">
        <v>0.83</v>
      </c>
      <c r="F11162" s="418">
        <v>44249</v>
      </c>
      <c r="G11162" s="417" t="s">
        <v>2286</v>
      </c>
      <c r="I11162" s="379" t="e">
        <f>IF(#REF!&lt;&gt;"",#REF!-$I$199,"")</f>
        <v>#REF!</v>
      </c>
      <c r="J11162" s="379" t="e">
        <f>IF(I11162&lt;&gt;"",NETWORKDAYS($I$199,#REF!-1,$N$201:$N$224),"")</f>
        <v>#REF!</v>
      </c>
      <c r="K11162" s="391" t="e">
        <f>IF(I11162&lt;&gt;"",RIGHT(#REF!,LEN(#REF!)-FIND(" ",#REF!)),"")</f>
        <v>#REF!</v>
      </c>
    </row>
    <row r="11163" spans="1:11">
      <c r="A11163" s="417" t="s">
        <v>2155</v>
      </c>
      <c r="B11163" s="417" t="s">
        <v>14588</v>
      </c>
      <c r="C11163" s="417" t="s">
        <v>2332</v>
      </c>
      <c r="D11163" s="417" t="s">
        <v>14560</v>
      </c>
      <c r="E11163" s="391">
        <v>1.49</v>
      </c>
      <c r="F11163" s="418">
        <v>44249</v>
      </c>
      <c r="G11163" s="417" t="s">
        <v>2286</v>
      </c>
      <c r="I11163" s="379" t="e">
        <f>IF(#REF!&lt;&gt;"",#REF!-$I$199,"")</f>
        <v>#REF!</v>
      </c>
      <c r="J11163" s="379" t="e">
        <f>IF(I11163&lt;&gt;"",NETWORKDAYS($I$199,#REF!-1,$N$201:$N$224),"")</f>
        <v>#REF!</v>
      </c>
      <c r="K11163" s="391" t="e">
        <f>IF(I11163&lt;&gt;"",RIGHT(#REF!,LEN(#REF!)-FIND(" ",#REF!)),"")</f>
        <v>#REF!</v>
      </c>
    </row>
    <row r="11164" spans="1:11">
      <c r="A11164" s="417" t="s">
        <v>2155</v>
      </c>
      <c r="B11164" s="417" t="s">
        <v>17596</v>
      </c>
      <c r="C11164" s="417" t="s">
        <v>2332</v>
      </c>
      <c r="D11164" s="417" t="s">
        <v>17597</v>
      </c>
      <c r="E11164" s="391">
        <v>0.3</v>
      </c>
      <c r="F11164" s="418">
        <v>44270</v>
      </c>
      <c r="G11164" s="417" t="s">
        <v>2286</v>
      </c>
      <c r="I11164" s="379" t="e">
        <f>IF(#REF!&lt;&gt;"",#REF!-$I$199,"")</f>
        <v>#REF!</v>
      </c>
      <c r="J11164" s="379" t="e">
        <f>IF(I11164&lt;&gt;"",NETWORKDAYS($I$199,#REF!-1,$N$201:$N$224),"")</f>
        <v>#REF!</v>
      </c>
      <c r="K11164" s="391" t="e">
        <f>IF(I11164&lt;&gt;"",RIGHT(#REF!,LEN(#REF!)-FIND(" ",#REF!)),"")</f>
        <v>#REF!</v>
      </c>
    </row>
    <row r="11165" spans="1:11">
      <c r="A11165" s="417" t="s">
        <v>2155</v>
      </c>
      <c r="B11165" s="417" t="s">
        <v>18081</v>
      </c>
      <c r="C11165" s="417" t="s">
        <v>2332</v>
      </c>
      <c r="D11165" s="417" t="s">
        <v>18082</v>
      </c>
      <c r="E11165" s="391">
        <v>1.5</v>
      </c>
      <c r="F11165" s="418">
        <v>44270</v>
      </c>
      <c r="G11165" s="417" t="s">
        <v>2286</v>
      </c>
      <c r="I11165" s="379" t="e">
        <f>IF(#REF!&lt;&gt;"",#REF!-$I$199,"")</f>
        <v>#REF!</v>
      </c>
      <c r="J11165" s="379" t="e">
        <f>IF(I11165&lt;&gt;"",NETWORKDAYS($I$199,#REF!-1,$N$201:$N$224),"")</f>
        <v>#REF!</v>
      </c>
      <c r="K11165" s="391" t="e">
        <f>IF(I11165&lt;&gt;"",RIGHT(#REF!,LEN(#REF!)-FIND(" ",#REF!)),"")</f>
        <v>#REF!</v>
      </c>
    </row>
    <row r="11166" spans="1:11">
      <c r="A11166" s="417" t="s">
        <v>2155</v>
      </c>
      <c r="B11166" s="417" t="s">
        <v>16674</v>
      </c>
      <c r="C11166" s="417" t="s">
        <v>2332</v>
      </c>
      <c r="D11166" s="417" t="s">
        <v>16675</v>
      </c>
      <c r="E11166" s="391">
        <v>1.6</v>
      </c>
      <c r="F11166" s="418">
        <v>44270</v>
      </c>
      <c r="G11166" s="417" t="s">
        <v>2286</v>
      </c>
      <c r="I11166" s="379" t="e">
        <f>IF(#REF!&lt;&gt;"",#REF!-$I$199,"")</f>
        <v>#REF!</v>
      </c>
      <c r="J11166" s="379" t="e">
        <f>IF(I11166&lt;&gt;"",NETWORKDAYS($I$199,#REF!-1,$N$201:$N$224),"")</f>
        <v>#REF!</v>
      </c>
      <c r="K11166" s="391" t="e">
        <f>IF(I11166&lt;&gt;"",RIGHT(#REF!,LEN(#REF!)-FIND(" ",#REF!)),"")</f>
        <v>#REF!</v>
      </c>
    </row>
    <row r="11167" spans="1:11">
      <c r="A11167" s="417" t="s">
        <v>2155</v>
      </c>
      <c r="B11167" s="417" t="s">
        <v>14589</v>
      </c>
      <c r="C11167" s="417" t="s">
        <v>2332</v>
      </c>
      <c r="D11167" s="417" t="s">
        <v>14590</v>
      </c>
      <c r="E11167" s="391">
        <v>5.45</v>
      </c>
      <c r="F11167" s="418">
        <v>44270</v>
      </c>
      <c r="G11167" s="417" t="s">
        <v>2286</v>
      </c>
      <c r="I11167" s="379" t="e">
        <f>IF(#REF!&lt;&gt;"",#REF!-$I$199,"")</f>
        <v>#REF!</v>
      </c>
      <c r="J11167" s="379" t="e">
        <f>IF(I11167&lt;&gt;"",NETWORKDAYS($I$199,#REF!-1,$N$201:$N$224),"")</f>
        <v>#REF!</v>
      </c>
      <c r="K11167" s="391" t="e">
        <f>IF(I11167&lt;&gt;"",RIGHT(#REF!,LEN(#REF!)-FIND(" ",#REF!)),"")</f>
        <v>#REF!</v>
      </c>
    </row>
    <row r="11168" spans="1:11">
      <c r="A11168" s="417" t="s">
        <v>25</v>
      </c>
      <c r="B11168" s="417" t="s">
        <v>14591</v>
      </c>
      <c r="C11168" s="417" t="s">
        <v>2281</v>
      </c>
      <c r="D11168" s="417" t="s">
        <v>2870</v>
      </c>
      <c r="E11168" s="391">
        <v>0.49</v>
      </c>
      <c r="F11168" s="418">
        <v>44214</v>
      </c>
      <c r="G11168" s="417" t="s">
        <v>2283</v>
      </c>
      <c r="I11168" s="379" t="e">
        <f>IF(#REF!&lt;&gt;"",#REF!-$I$199,"")</f>
        <v>#REF!</v>
      </c>
      <c r="J11168" s="379" t="e">
        <f>IF(I11168&lt;&gt;"",NETWORKDAYS($I$199,#REF!-1,$N$201:$N$224),"")</f>
        <v>#REF!</v>
      </c>
      <c r="K11168" s="391" t="e">
        <f>IF(I11168&lt;&gt;"",RIGHT(#REF!,LEN(#REF!)-FIND(" ",#REF!)),"")</f>
        <v>#REF!</v>
      </c>
    </row>
    <row r="11169" spans="1:11">
      <c r="A11169" s="417"/>
      <c r="B11169" s="417" t="s">
        <v>5831</v>
      </c>
      <c r="C11169" s="417" t="s">
        <v>2281</v>
      </c>
      <c r="D11169" s="417" t="s">
        <v>14592</v>
      </c>
      <c r="E11169" s="391">
        <v>1.38</v>
      </c>
      <c r="F11169" s="418">
        <v>44214</v>
      </c>
      <c r="G11169" s="417" t="s">
        <v>2283</v>
      </c>
      <c r="I11169" s="379" t="e">
        <f>IF(#REF!&lt;&gt;"",#REF!-$I$199,"")</f>
        <v>#REF!</v>
      </c>
      <c r="J11169" s="379" t="e">
        <f>IF(I11169&lt;&gt;"",NETWORKDAYS($I$199,#REF!-1,$N$201:$N$224),"")</f>
        <v>#REF!</v>
      </c>
      <c r="K11169" s="391" t="e">
        <f>IF(I11169&lt;&gt;"",RIGHT(#REF!,LEN(#REF!)-FIND(" ",#REF!)),"")</f>
        <v>#REF!</v>
      </c>
    </row>
    <row r="11170" spans="1:11">
      <c r="A11170" s="417" t="s">
        <v>2155</v>
      </c>
      <c r="B11170" s="417" t="s">
        <v>14593</v>
      </c>
      <c r="C11170" s="417" t="s">
        <v>2281</v>
      </c>
      <c r="D11170" s="417" t="s">
        <v>14594</v>
      </c>
      <c r="E11170" s="391">
        <v>0.31</v>
      </c>
      <c r="F11170" s="418">
        <v>44214</v>
      </c>
      <c r="G11170" s="417" t="s">
        <v>2283</v>
      </c>
      <c r="I11170" s="379" t="e">
        <f>IF(#REF!&lt;&gt;"",#REF!-$I$199,"")</f>
        <v>#REF!</v>
      </c>
      <c r="J11170" s="379" t="e">
        <f>IF(I11170&lt;&gt;"",NETWORKDAYS($I$199,#REF!-1,$N$201:$N$224),"")</f>
        <v>#REF!</v>
      </c>
      <c r="K11170" s="391" t="e">
        <f>IF(I11170&lt;&gt;"",RIGHT(#REF!,LEN(#REF!)-FIND(" ",#REF!)),"")</f>
        <v>#REF!</v>
      </c>
    </row>
    <row r="11171" spans="1:11">
      <c r="A11171" s="417" t="s">
        <v>2155</v>
      </c>
      <c r="B11171" s="417" t="s">
        <v>14595</v>
      </c>
      <c r="C11171" s="417" t="s">
        <v>2281</v>
      </c>
      <c r="D11171" s="417" t="s">
        <v>14596</v>
      </c>
      <c r="E11171" s="391">
        <v>7.0000000000000007E-2</v>
      </c>
      <c r="F11171" s="418">
        <v>44214</v>
      </c>
      <c r="G11171" s="417" t="s">
        <v>2283</v>
      </c>
      <c r="I11171" s="379" t="e">
        <f>IF(#REF!&lt;&gt;"",#REF!-$I$199,"")</f>
        <v>#REF!</v>
      </c>
      <c r="J11171" s="379" t="e">
        <f>IF(I11171&lt;&gt;"",NETWORKDAYS($I$199,#REF!-1,$N$201:$N$224),"")</f>
        <v>#REF!</v>
      </c>
      <c r="K11171" s="391" t="e">
        <f>IF(I11171&lt;&gt;"",RIGHT(#REF!,LEN(#REF!)-FIND(" ",#REF!)),"")</f>
        <v>#REF!</v>
      </c>
    </row>
    <row r="11172" spans="1:11">
      <c r="A11172" s="417" t="s">
        <v>2155</v>
      </c>
      <c r="B11172" s="417" t="s">
        <v>14597</v>
      </c>
      <c r="C11172" s="417" t="s">
        <v>2281</v>
      </c>
      <c r="D11172" s="417" t="s">
        <v>14598</v>
      </c>
      <c r="E11172" s="391">
        <v>0.38</v>
      </c>
      <c r="F11172" s="418">
        <v>44249</v>
      </c>
      <c r="G11172" s="417" t="s">
        <v>2283</v>
      </c>
      <c r="I11172" s="379" t="e">
        <f>IF(#REF!&lt;&gt;"",#REF!-$I$199,"")</f>
        <v>#REF!</v>
      </c>
      <c r="J11172" s="379" t="e">
        <f>IF(I11172&lt;&gt;"",NETWORKDAYS($I$199,#REF!-1,$N$201:$N$224),"")</f>
        <v>#REF!</v>
      </c>
      <c r="K11172" s="391" t="e">
        <f>IF(I11172&lt;&gt;"",RIGHT(#REF!,LEN(#REF!)-FIND(" ",#REF!)),"")</f>
        <v>#REF!</v>
      </c>
    </row>
    <row r="11173" spans="1:11">
      <c r="A11173" s="417" t="s">
        <v>2155</v>
      </c>
      <c r="B11173" s="417" t="s">
        <v>17598</v>
      </c>
      <c r="C11173" s="417" t="s">
        <v>2281</v>
      </c>
      <c r="D11173" s="417" t="s">
        <v>17599</v>
      </c>
      <c r="E11173" s="391">
        <v>0.09</v>
      </c>
      <c r="F11173" s="418">
        <v>44249</v>
      </c>
      <c r="G11173" s="417" t="s">
        <v>2283</v>
      </c>
      <c r="I11173" s="379" t="e">
        <f>IF(#REF!&lt;&gt;"",#REF!-$I$199,"")</f>
        <v>#REF!</v>
      </c>
      <c r="J11173" s="379" t="e">
        <f>IF(I11173&lt;&gt;"",NETWORKDAYS($I$199,#REF!-1,$N$201:$N$224),"")</f>
        <v>#REF!</v>
      </c>
      <c r="K11173" s="391" t="e">
        <f>IF(I11173&lt;&gt;"",RIGHT(#REF!,LEN(#REF!)-FIND(" ",#REF!)),"")</f>
        <v>#REF!</v>
      </c>
    </row>
    <row r="11174" spans="1:11">
      <c r="A11174" s="417" t="s">
        <v>2155</v>
      </c>
      <c r="B11174" s="417" t="s">
        <v>8963</v>
      </c>
      <c r="C11174" s="417" t="s">
        <v>2281</v>
      </c>
      <c r="D11174" s="417" t="s">
        <v>14599</v>
      </c>
      <c r="E11174" s="391">
        <v>5.63</v>
      </c>
      <c r="F11174" s="418">
        <v>44249</v>
      </c>
      <c r="G11174" s="417" t="s">
        <v>2283</v>
      </c>
      <c r="I11174" s="379" t="e">
        <f>IF(#REF!&lt;&gt;"",#REF!-$I$199,"")</f>
        <v>#REF!</v>
      </c>
      <c r="J11174" s="379" t="e">
        <f>IF(I11174&lt;&gt;"",NETWORKDAYS($I$199,#REF!-1,$N$201:$N$224),"")</f>
        <v>#REF!</v>
      </c>
      <c r="K11174" s="391" t="e">
        <f>IF(I11174&lt;&gt;"",RIGHT(#REF!,LEN(#REF!)-FIND(" ",#REF!)),"")</f>
        <v>#REF!</v>
      </c>
    </row>
    <row r="11175" spans="1:11">
      <c r="A11175" s="417" t="s">
        <v>2155</v>
      </c>
      <c r="B11175" s="417" t="s">
        <v>14600</v>
      </c>
      <c r="C11175" s="417" t="s">
        <v>2332</v>
      </c>
      <c r="D11175" s="417" t="s">
        <v>14601</v>
      </c>
      <c r="E11175" s="391">
        <v>0.01</v>
      </c>
      <c r="F11175" s="418">
        <v>44214</v>
      </c>
      <c r="G11175" s="417" t="s">
        <v>2286</v>
      </c>
      <c r="I11175" s="379" t="e">
        <f>IF(#REF!&lt;&gt;"",#REF!-$I$199,"")</f>
        <v>#REF!</v>
      </c>
      <c r="J11175" s="379" t="e">
        <f>IF(I11175&lt;&gt;"",NETWORKDAYS($I$199,#REF!-1,$N$201:$N$224),"")</f>
        <v>#REF!</v>
      </c>
      <c r="K11175" s="391" t="e">
        <f>IF(I11175&lt;&gt;"",RIGHT(#REF!,LEN(#REF!)-FIND(" ",#REF!)),"")</f>
        <v>#REF!</v>
      </c>
    </row>
    <row r="11176" spans="1:11">
      <c r="A11176" s="417" t="s">
        <v>2155</v>
      </c>
      <c r="B11176" s="417" t="s">
        <v>17600</v>
      </c>
      <c r="C11176" s="417" t="s">
        <v>2332</v>
      </c>
      <c r="D11176" s="417" t="s">
        <v>14594</v>
      </c>
      <c r="E11176" s="391">
        <v>0.3</v>
      </c>
      <c r="F11176" s="418">
        <v>44214</v>
      </c>
      <c r="G11176" s="417" t="s">
        <v>2286</v>
      </c>
      <c r="I11176" s="379" t="e">
        <f>IF(#REF!&lt;&gt;"",#REF!-$I$199,"")</f>
        <v>#REF!</v>
      </c>
      <c r="J11176" s="379" t="e">
        <f>IF(I11176&lt;&gt;"",NETWORKDAYS($I$199,#REF!-1,$N$201:$N$224),"")</f>
        <v>#REF!</v>
      </c>
      <c r="K11176" s="391" t="e">
        <f>IF(I11176&lt;&gt;"",RIGHT(#REF!,LEN(#REF!)-FIND(" ",#REF!)),"")</f>
        <v>#REF!</v>
      </c>
    </row>
    <row r="11177" spans="1:11">
      <c r="A11177" s="417" t="s">
        <v>2155</v>
      </c>
      <c r="B11177" s="417" t="s">
        <v>17601</v>
      </c>
      <c r="C11177" s="417" t="s">
        <v>2332</v>
      </c>
      <c r="D11177" s="417" t="s">
        <v>17602</v>
      </c>
      <c r="E11177" s="391">
        <v>0.25</v>
      </c>
      <c r="F11177" s="418">
        <v>44249</v>
      </c>
      <c r="G11177" s="417" t="s">
        <v>2286</v>
      </c>
      <c r="I11177" s="379" t="e">
        <f>IF(#REF!&lt;&gt;"",#REF!-$I$199,"")</f>
        <v>#REF!</v>
      </c>
      <c r="J11177" s="379" t="e">
        <f>IF(I11177&lt;&gt;"",NETWORKDAYS($I$199,#REF!-1,$N$201:$N$224),"")</f>
        <v>#REF!</v>
      </c>
      <c r="K11177" s="391" t="e">
        <f>IF(I11177&lt;&gt;"",RIGHT(#REF!,LEN(#REF!)-FIND(" ",#REF!)),"")</f>
        <v>#REF!</v>
      </c>
    </row>
    <row r="11178" spans="1:11">
      <c r="A11178" s="417" t="s">
        <v>5832</v>
      </c>
      <c r="B11178" s="417" t="s">
        <v>5833</v>
      </c>
      <c r="C11178" s="417" t="s">
        <v>2332</v>
      </c>
      <c r="D11178" s="417" t="s">
        <v>2285</v>
      </c>
      <c r="E11178" s="391">
        <v>1.69</v>
      </c>
      <c r="F11178" s="418">
        <v>44214</v>
      </c>
      <c r="G11178" s="417" t="s">
        <v>2286</v>
      </c>
      <c r="I11178" s="379" t="e">
        <f>IF(#REF!&lt;&gt;"",#REF!-$I$199,"")</f>
        <v>#REF!</v>
      </c>
      <c r="J11178" s="379" t="e">
        <f>IF(I11178&lt;&gt;"",NETWORKDAYS($I$199,#REF!-1,$N$201:$N$224),"")</f>
        <v>#REF!</v>
      </c>
      <c r="K11178" s="391" t="e">
        <f>IF(I11178&lt;&gt;"",RIGHT(#REF!,LEN(#REF!)-FIND(" ",#REF!)),"")</f>
        <v>#REF!</v>
      </c>
    </row>
    <row r="11179" spans="1:11">
      <c r="A11179" s="417"/>
      <c r="B11179" s="417" t="s">
        <v>8964</v>
      </c>
      <c r="C11179" s="417" t="s">
        <v>2281</v>
      </c>
      <c r="D11179" s="417" t="s">
        <v>14602</v>
      </c>
      <c r="E11179" s="391">
        <v>0.88</v>
      </c>
      <c r="F11179" s="418">
        <v>44214</v>
      </c>
      <c r="G11179" s="417" t="s">
        <v>2283</v>
      </c>
      <c r="I11179" s="379" t="e">
        <f>IF(#REF!&lt;&gt;"",#REF!-$I$199,"")</f>
        <v>#REF!</v>
      </c>
      <c r="J11179" s="379" t="e">
        <f>IF(I11179&lt;&gt;"",NETWORKDAYS($I$199,#REF!-1,$N$201:$N$224),"")</f>
        <v>#REF!</v>
      </c>
      <c r="K11179" s="391" t="e">
        <f>IF(I11179&lt;&gt;"",RIGHT(#REF!,LEN(#REF!)-FIND(" ",#REF!)),"")</f>
        <v>#REF!</v>
      </c>
    </row>
    <row r="11180" spans="1:11">
      <c r="A11180" s="417" t="s">
        <v>2155</v>
      </c>
      <c r="B11180" s="417" t="s">
        <v>14603</v>
      </c>
      <c r="C11180" s="417" t="s">
        <v>2281</v>
      </c>
      <c r="D11180" s="417" t="s">
        <v>14604</v>
      </c>
      <c r="E11180" s="391">
        <v>0.46</v>
      </c>
      <c r="F11180" s="418">
        <v>44214</v>
      </c>
      <c r="G11180" s="417" t="s">
        <v>2283</v>
      </c>
      <c r="I11180" s="379" t="e">
        <f>IF(#REF!&lt;&gt;"",#REF!-$I$199,"")</f>
        <v>#REF!</v>
      </c>
      <c r="J11180" s="379" t="e">
        <f>IF(I11180&lt;&gt;"",NETWORKDAYS($I$199,#REF!-1,$N$201:$N$224),"")</f>
        <v>#REF!</v>
      </c>
      <c r="K11180" s="391" t="e">
        <f>IF(I11180&lt;&gt;"",RIGHT(#REF!,LEN(#REF!)-FIND(" ",#REF!)),"")</f>
        <v>#REF!</v>
      </c>
    </row>
    <row r="11181" spans="1:11">
      <c r="A11181" s="417" t="s">
        <v>2155</v>
      </c>
      <c r="B11181" s="417" t="s">
        <v>14605</v>
      </c>
      <c r="C11181" s="417" t="s">
        <v>2281</v>
      </c>
      <c r="D11181" s="417" t="s">
        <v>14606</v>
      </c>
      <c r="E11181" s="391">
        <v>0.25</v>
      </c>
      <c r="F11181" s="418">
        <v>44214</v>
      </c>
      <c r="G11181" s="417" t="s">
        <v>2283</v>
      </c>
      <c r="I11181" s="379" t="e">
        <f>IF(#REF!&lt;&gt;"",#REF!-$I$199,"")</f>
        <v>#REF!</v>
      </c>
      <c r="J11181" s="379" t="e">
        <f>IF(I11181&lt;&gt;"",NETWORKDAYS($I$199,#REF!-1,$N$201:$N$224),"")</f>
        <v>#REF!</v>
      </c>
      <c r="K11181" s="391" t="e">
        <f>IF(I11181&lt;&gt;"",RIGHT(#REF!,LEN(#REF!)-FIND(" ",#REF!)),"")</f>
        <v>#REF!</v>
      </c>
    </row>
    <row r="11182" spans="1:11">
      <c r="A11182" s="417" t="s">
        <v>2155</v>
      </c>
      <c r="B11182" s="417" t="s">
        <v>8965</v>
      </c>
      <c r="C11182" s="417" t="s">
        <v>2281</v>
      </c>
      <c r="D11182" s="417" t="s">
        <v>14607</v>
      </c>
      <c r="E11182" s="391">
        <v>0.05</v>
      </c>
      <c r="F11182" s="418">
        <v>44214</v>
      </c>
      <c r="G11182" s="417" t="s">
        <v>2286</v>
      </c>
      <c r="I11182" s="379" t="e">
        <f>IF(#REF!&lt;&gt;"",#REF!-$I$199,"")</f>
        <v>#REF!</v>
      </c>
      <c r="J11182" s="379" t="e">
        <f>IF(I11182&lt;&gt;"",NETWORKDAYS($I$199,#REF!-1,$N$201:$N$224),"")</f>
        <v>#REF!</v>
      </c>
      <c r="K11182" s="391" t="e">
        <f>IF(I11182&lt;&gt;"",RIGHT(#REF!,LEN(#REF!)-FIND(" ",#REF!)),"")</f>
        <v>#REF!</v>
      </c>
    </row>
    <row r="11183" spans="1:11">
      <c r="A11183" s="417" t="s">
        <v>2155</v>
      </c>
      <c r="B11183" s="417" t="s">
        <v>14608</v>
      </c>
      <c r="C11183" s="417" t="s">
        <v>2281</v>
      </c>
      <c r="D11183" s="417" t="s">
        <v>14609</v>
      </c>
      <c r="E11183" s="391">
        <v>0.1</v>
      </c>
      <c r="F11183" s="418">
        <v>44214</v>
      </c>
      <c r="G11183" s="417" t="s">
        <v>2283</v>
      </c>
      <c r="I11183" s="379" t="e">
        <f>IF(#REF!&lt;&gt;"",#REF!-$I$199,"")</f>
        <v>#REF!</v>
      </c>
      <c r="J11183" s="379" t="e">
        <f>IF(I11183&lt;&gt;"",NETWORKDAYS($I$199,#REF!-1,$N$201:$N$224),"")</f>
        <v>#REF!</v>
      </c>
      <c r="K11183" s="391" t="e">
        <f>IF(I11183&lt;&gt;"",RIGHT(#REF!,LEN(#REF!)-FIND(" ",#REF!)),"")</f>
        <v>#REF!</v>
      </c>
    </row>
    <row r="11184" spans="1:11">
      <c r="A11184" s="417" t="s">
        <v>2155</v>
      </c>
      <c r="B11184" s="417" t="s">
        <v>14610</v>
      </c>
      <c r="C11184" s="417" t="s">
        <v>2281</v>
      </c>
      <c r="D11184" s="417" t="s">
        <v>14611</v>
      </c>
      <c r="E11184" s="391">
        <v>0.04</v>
      </c>
      <c r="F11184" s="418">
        <v>44214</v>
      </c>
      <c r="G11184" s="417" t="s">
        <v>2283</v>
      </c>
      <c r="I11184" s="379" t="e">
        <f>IF(#REF!&lt;&gt;"",#REF!-$I$199,"")</f>
        <v>#REF!</v>
      </c>
      <c r="J11184" s="379" t="e">
        <f>IF(I11184&lt;&gt;"",NETWORKDAYS($I$199,#REF!-1,$N$201:$N$224),"")</f>
        <v>#REF!</v>
      </c>
      <c r="K11184" s="391" t="e">
        <f>IF(I11184&lt;&gt;"",RIGHT(#REF!,LEN(#REF!)-FIND(" ",#REF!)),"")</f>
        <v>#REF!</v>
      </c>
    </row>
    <row r="11185" spans="1:11">
      <c r="A11185" s="417" t="s">
        <v>2155</v>
      </c>
      <c r="B11185" s="417" t="s">
        <v>14612</v>
      </c>
      <c r="C11185" s="417" t="s">
        <v>2281</v>
      </c>
      <c r="D11185" s="417" t="s">
        <v>14613</v>
      </c>
      <c r="E11185" s="391">
        <v>0.03</v>
      </c>
      <c r="F11185" s="418">
        <v>44214</v>
      </c>
      <c r="G11185" s="417" t="s">
        <v>2283</v>
      </c>
      <c r="I11185" s="379" t="e">
        <f>IF(#REF!&lt;&gt;"",#REF!-$I$199,"")</f>
        <v>#REF!</v>
      </c>
      <c r="J11185" s="379" t="e">
        <f>IF(I11185&lt;&gt;"",NETWORKDAYS($I$199,#REF!-1,$N$201:$N$224),"")</f>
        <v>#REF!</v>
      </c>
      <c r="K11185" s="391" t="e">
        <f>IF(I11185&lt;&gt;"",RIGHT(#REF!,LEN(#REF!)-FIND(" ",#REF!)),"")</f>
        <v>#REF!</v>
      </c>
    </row>
    <row r="11186" spans="1:11">
      <c r="A11186" s="417" t="s">
        <v>2155</v>
      </c>
      <c r="B11186" s="417" t="s">
        <v>14614</v>
      </c>
      <c r="C11186" s="417" t="s">
        <v>2281</v>
      </c>
      <c r="D11186" s="417" t="s">
        <v>14615</v>
      </c>
      <c r="E11186" s="391">
        <v>0.01</v>
      </c>
      <c r="F11186" s="418">
        <v>44214</v>
      </c>
      <c r="G11186" s="417" t="s">
        <v>2283</v>
      </c>
      <c r="I11186" s="379" t="e">
        <f>IF(#REF!&lt;&gt;"",#REF!-$I$199,"")</f>
        <v>#REF!</v>
      </c>
      <c r="J11186" s="379" t="e">
        <f>IF(I11186&lt;&gt;"",NETWORKDAYS($I$199,#REF!-1,$N$201:$N$224),"")</f>
        <v>#REF!</v>
      </c>
      <c r="K11186" s="391" t="e">
        <f>IF(I11186&lt;&gt;"",RIGHT(#REF!,LEN(#REF!)-FIND(" ",#REF!)),"")</f>
        <v>#REF!</v>
      </c>
    </row>
    <row r="11187" spans="1:11">
      <c r="A11187" s="417" t="s">
        <v>2155</v>
      </c>
      <c r="B11187" s="417" t="s">
        <v>18083</v>
      </c>
      <c r="C11187" s="417" t="s">
        <v>2281</v>
      </c>
      <c r="D11187" s="417" t="s">
        <v>14635</v>
      </c>
      <c r="E11187" s="391">
        <v>0.8</v>
      </c>
      <c r="F11187" s="418">
        <v>44249</v>
      </c>
      <c r="G11187" s="417" t="s">
        <v>2283</v>
      </c>
      <c r="I11187" s="379" t="e">
        <f>IF(#REF!&lt;&gt;"",#REF!-$I$199,"")</f>
        <v>#REF!</v>
      </c>
      <c r="J11187" s="379" t="e">
        <f>IF(I11187&lt;&gt;"",NETWORKDAYS($I$199,#REF!-1,$N$201:$N$224),"")</f>
        <v>#REF!</v>
      </c>
      <c r="K11187" s="391" t="e">
        <f>IF(I11187&lt;&gt;"",RIGHT(#REF!,LEN(#REF!)-FIND(" ",#REF!)),"")</f>
        <v>#REF!</v>
      </c>
    </row>
    <row r="11188" spans="1:11">
      <c r="A11188" s="417" t="s">
        <v>2155</v>
      </c>
      <c r="B11188" s="417" t="s">
        <v>14616</v>
      </c>
      <c r="C11188" s="417" t="s">
        <v>2281</v>
      </c>
      <c r="D11188" s="417" t="s">
        <v>14617</v>
      </c>
      <c r="E11188" s="391">
        <v>0.76</v>
      </c>
      <c r="F11188" s="418">
        <v>44249</v>
      </c>
      <c r="G11188" s="417" t="s">
        <v>2283</v>
      </c>
      <c r="I11188" s="379" t="e">
        <f>IF(#REF!&lt;&gt;"",#REF!-$I$199,"")</f>
        <v>#REF!</v>
      </c>
      <c r="J11188" s="379" t="e">
        <f>IF(I11188&lt;&gt;"",NETWORKDAYS($I$199,#REF!-1,$N$201:$N$224),"")</f>
        <v>#REF!</v>
      </c>
      <c r="K11188" s="391" t="e">
        <f>IF(I11188&lt;&gt;"",RIGHT(#REF!,LEN(#REF!)-FIND(" ",#REF!)),"")</f>
        <v>#REF!</v>
      </c>
    </row>
    <row r="11189" spans="1:11">
      <c r="A11189" s="417" t="s">
        <v>2155</v>
      </c>
      <c r="B11189" s="417" t="s">
        <v>14618</v>
      </c>
      <c r="C11189" s="417" t="s">
        <v>2281</v>
      </c>
      <c r="D11189" s="417" t="s">
        <v>14619</v>
      </c>
      <c r="E11189" s="391">
        <v>0.51</v>
      </c>
      <c r="F11189" s="418">
        <v>44249</v>
      </c>
      <c r="G11189" s="417" t="s">
        <v>2283</v>
      </c>
      <c r="I11189" s="379" t="e">
        <f>IF(#REF!&lt;&gt;"",#REF!-$I$199,"")</f>
        <v>#REF!</v>
      </c>
      <c r="J11189" s="379" t="e">
        <f>IF(I11189&lt;&gt;"",NETWORKDAYS($I$199,#REF!-1,$N$201:$N$224),"")</f>
        <v>#REF!</v>
      </c>
      <c r="K11189" s="391" t="e">
        <f>IF(I11189&lt;&gt;"",RIGHT(#REF!,LEN(#REF!)-FIND(" ",#REF!)),"")</f>
        <v>#REF!</v>
      </c>
    </row>
    <row r="11190" spans="1:11">
      <c r="A11190" s="417" t="s">
        <v>2155</v>
      </c>
      <c r="B11190" s="417" t="s">
        <v>14620</v>
      </c>
      <c r="C11190" s="417" t="s">
        <v>2281</v>
      </c>
      <c r="D11190" s="417" t="s">
        <v>14621</v>
      </c>
      <c r="E11190" s="391">
        <v>0.38</v>
      </c>
      <c r="F11190" s="418">
        <v>44249</v>
      </c>
      <c r="G11190" s="417" t="s">
        <v>2283</v>
      </c>
      <c r="I11190" s="379" t="e">
        <f>IF(#REF!&lt;&gt;"",#REF!-$I$199,"")</f>
        <v>#REF!</v>
      </c>
      <c r="J11190" s="379" t="e">
        <f>IF(I11190&lt;&gt;"",NETWORKDAYS($I$199,#REF!-1,$N$201:$N$224),"")</f>
        <v>#REF!</v>
      </c>
      <c r="K11190" s="391" t="e">
        <f>IF(I11190&lt;&gt;"",RIGHT(#REF!,LEN(#REF!)-FIND(" ",#REF!)),"")</f>
        <v>#REF!</v>
      </c>
    </row>
    <row r="11191" spans="1:11">
      <c r="A11191" s="417" t="s">
        <v>2155</v>
      </c>
      <c r="B11191" s="417" t="s">
        <v>14622</v>
      </c>
      <c r="C11191" s="417" t="s">
        <v>2281</v>
      </c>
      <c r="D11191" s="417" t="s">
        <v>14623</v>
      </c>
      <c r="E11191" s="391">
        <v>0.43</v>
      </c>
      <c r="F11191" s="418">
        <v>44249</v>
      </c>
      <c r="G11191" s="417" t="s">
        <v>2283</v>
      </c>
      <c r="I11191" s="379" t="e">
        <f>IF(#REF!&lt;&gt;"",#REF!-$I$199,"")</f>
        <v>#REF!</v>
      </c>
      <c r="J11191" s="379" t="e">
        <f>IF(I11191&lt;&gt;"",NETWORKDAYS($I$199,#REF!-1,$N$201:$N$224),"")</f>
        <v>#REF!</v>
      </c>
      <c r="K11191" s="391" t="e">
        <f>IF(I11191&lt;&gt;"",RIGHT(#REF!,LEN(#REF!)-FIND(" ",#REF!)),"")</f>
        <v>#REF!</v>
      </c>
    </row>
    <row r="11192" spans="1:11">
      <c r="A11192" s="417" t="s">
        <v>2155</v>
      </c>
      <c r="B11192" s="417" t="s">
        <v>14624</v>
      </c>
      <c r="C11192" s="417" t="s">
        <v>2281</v>
      </c>
      <c r="D11192" s="417" t="s">
        <v>14625</v>
      </c>
      <c r="E11192" s="391">
        <v>0.12</v>
      </c>
      <c r="F11192" s="418">
        <v>44249</v>
      </c>
      <c r="G11192" s="417" t="s">
        <v>2283</v>
      </c>
      <c r="I11192" s="379" t="e">
        <f>IF(#REF!&lt;&gt;"",#REF!-$I$199,"")</f>
        <v>#REF!</v>
      </c>
      <c r="J11192" s="379" t="e">
        <f>IF(I11192&lt;&gt;"",NETWORKDAYS($I$199,#REF!-1,$N$201:$N$224),"")</f>
        <v>#REF!</v>
      </c>
      <c r="K11192" s="391" t="e">
        <f>IF(I11192&lt;&gt;"",RIGHT(#REF!,LEN(#REF!)-FIND(" ",#REF!)),"")</f>
        <v>#REF!</v>
      </c>
    </row>
    <row r="11193" spans="1:11">
      <c r="A11193" s="417" t="s">
        <v>2155</v>
      </c>
      <c r="B11193" s="417" t="s">
        <v>8966</v>
      </c>
      <c r="C11193" s="417" t="s">
        <v>2332</v>
      </c>
      <c r="D11193" s="417" t="s">
        <v>14626</v>
      </c>
      <c r="E11193" s="391">
        <v>0.1</v>
      </c>
      <c r="F11193" s="418">
        <v>44214</v>
      </c>
      <c r="G11193" s="417" t="s">
        <v>2286</v>
      </c>
      <c r="I11193" s="379" t="e">
        <f>IF(#REF!&lt;&gt;"",#REF!-$I$199,"")</f>
        <v>#REF!</v>
      </c>
      <c r="J11193" s="379" t="e">
        <f>IF(I11193&lt;&gt;"",NETWORKDAYS($I$199,#REF!-1,$N$201:$N$224),"")</f>
        <v>#REF!</v>
      </c>
      <c r="K11193" s="391" t="e">
        <f>IF(I11193&lt;&gt;"",RIGHT(#REF!,LEN(#REF!)-FIND(" ",#REF!)),"")</f>
        <v>#REF!</v>
      </c>
    </row>
    <row r="11194" spans="1:11">
      <c r="A11194" s="417" t="s">
        <v>2155</v>
      </c>
      <c r="B11194" s="417" t="s">
        <v>14627</v>
      </c>
      <c r="C11194" s="417" t="s">
        <v>2332</v>
      </c>
      <c r="D11194" s="417" t="s">
        <v>14628</v>
      </c>
      <c r="E11194" s="391">
        <v>0.18</v>
      </c>
      <c r="F11194" s="418">
        <v>44214</v>
      </c>
      <c r="G11194" s="417" t="s">
        <v>2286</v>
      </c>
      <c r="I11194" s="379" t="e">
        <f>IF(#REF!&lt;&gt;"",#REF!-$I$199,"")</f>
        <v>#REF!</v>
      </c>
      <c r="J11194" s="379" t="e">
        <f>IF(I11194&lt;&gt;"",NETWORKDAYS($I$199,#REF!-1,$N$201:$N$224),"")</f>
        <v>#REF!</v>
      </c>
      <c r="K11194" s="391" t="e">
        <f>IF(I11194&lt;&gt;"",RIGHT(#REF!,LEN(#REF!)-FIND(" ",#REF!)),"")</f>
        <v>#REF!</v>
      </c>
    </row>
    <row r="11195" spans="1:11">
      <c r="A11195" s="417" t="s">
        <v>2155</v>
      </c>
      <c r="B11195" s="417" t="s">
        <v>14629</v>
      </c>
      <c r="C11195" s="417" t="s">
        <v>2332</v>
      </c>
      <c r="D11195" s="417" t="s">
        <v>14602</v>
      </c>
      <c r="E11195" s="391">
        <v>0.23</v>
      </c>
      <c r="F11195" s="418">
        <v>44214</v>
      </c>
      <c r="G11195" s="417" t="s">
        <v>2286</v>
      </c>
      <c r="I11195" s="379" t="e">
        <f>IF(#REF!&lt;&gt;"",#REF!-$I$199,"")</f>
        <v>#REF!</v>
      </c>
      <c r="J11195" s="379" t="e">
        <f>IF(I11195&lt;&gt;"",NETWORKDAYS($I$199,#REF!-1,$N$201:$N$224),"")</f>
        <v>#REF!</v>
      </c>
      <c r="K11195" s="391" t="e">
        <f>IF(I11195&lt;&gt;"",RIGHT(#REF!,LEN(#REF!)-FIND(" ",#REF!)),"")</f>
        <v>#REF!</v>
      </c>
    </row>
    <row r="11196" spans="1:11">
      <c r="A11196" s="417" t="s">
        <v>2155</v>
      </c>
      <c r="B11196" s="417" t="s">
        <v>14630</v>
      </c>
      <c r="C11196" s="417" t="s">
        <v>2332</v>
      </c>
      <c r="D11196" s="417" t="s">
        <v>14604</v>
      </c>
      <c r="E11196" s="391">
        <v>0.13</v>
      </c>
      <c r="F11196" s="418">
        <v>44214</v>
      </c>
      <c r="G11196" s="417" t="s">
        <v>2286</v>
      </c>
      <c r="I11196" s="379" t="e">
        <f>IF(#REF!&lt;&gt;"",#REF!-$I$199,"")</f>
        <v>#REF!</v>
      </c>
      <c r="J11196" s="379" t="e">
        <f>IF(I11196&lt;&gt;"",NETWORKDAYS($I$199,#REF!-1,$N$201:$N$224),"")</f>
        <v>#REF!</v>
      </c>
      <c r="K11196" s="391" t="e">
        <f>IF(I11196&lt;&gt;"",RIGHT(#REF!,LEN(#REF!)-FIND(" ",#REF!)),"")</f>
        <v>#REF!</v>
      </c>
    </row>
    <row r="11197" spans="1:11">
      <c r="A11197" s="417" t="s">
        <v>2155</v>
      </c>
      <c r="B11197" s="417" t="s">
        <v>14631</v>
      </c>
      <c r="C11197" s="417" t="s">
        <v>2332</v>
      </c>
      <c r="D11197" s="417" t="s">
        <v>14606</v>
      </c>
      <c r="E11197" s="391">
        <v>0.34</v>
      </c>
      <c r="F11197" s="418">
        <v>44214</v>
      </c>
      <c r="G11197" s="417" t="s">
        <v>2286</v>
      </c>
      <c r="I11197" s="379" t="e">
        <f>IF(#REF!&lt;&gt;"",#REF!-$I$199,"")</f>
        <v>#REF!</v>
      </c>
      <c r="J11197" s="379" t="e">
        <f>IF(I11197&lt;&gt;"",NETWORKDAYS($I$199,#REF!-1,$N$201:$N$224),"")</f>
        <v>#REF!</v>
      </c>
      <c r="K11197" s="391" t="e">
        <f>IF(I11197&lt;&gt;"",RIGHT(#REF!,LEN(#REF!)-FIND(" ",#REF!)),"")</f>
        <v>#REF!</v>
      </c>
    </row>
    <row r="11198" spans="1:11">
      <c r="A11198" s="417" t="s">
        <v>2155</v>
      </c>
      <c r="B11198" s="417" t="s">
        <v>5834</v>
      </c>
      <c r="C11198" s="417" t="s">
        <v>2332</v>
      </c>
      <c r="D11198" s="417" t="s">
        <v>14607</v>
      </c>
      <c r="E11198" s="391">
        <v>1.1000000000000001</v>
      </c>
      <c r="F11198" s="418">
        <v>44214</v>
      </c>
      <c r="G11198" s="417" t="s">
        <v>2286</v>
      </c>
      <c r="I11198" s="379" t="e">
        <f>IF(#REF!&lt;&gt;"",#REF!-$I$199,"")</f>
        <v>#REF!</v>
      </c>
      <c r="J11198" s="379" t="e">
        <f>IF(I11198&lt;&gt;"",NETWORKDAYS($I$199,#REF!-1,$N$201:$N$224),"")</f>
        <v>#REF!</v>
      </c>
      <c r="K11198" s="391" t="e">
        <f>IF(I11198&lt;&gt;"",RIGHT(#REF!,LEN(#REF!)-FIND(" ",#REF!)),"")</f>
        <v>#REF!</v>
      </c>
    </row>
    <row r="11199" spans="1:11">
      <c r="A11199" s="417" t="s">
        <v>2155</v>
      </c>
      <c r="B11199" s="417" t="s">
        <v>14632</v>
      </c>
      <c r="C11199" s="417" t="s">
        <v>2332</v>
      </c>
      <c r="D11199" s="417" t="s">
        <v>14609</v>
      </c>
      <c r="E11199" s="391">
        <v>0.84</v>
      </c>
      <c r="F11199" s="418">
        <v>44214</v>
      </c>
      <c r="G11199" s="417" t="s">
        <v>2286</v>
      </c>
      <c r="I11199" s="379" t="e">
        <f>IF(#REF!&lt;&gt;"",#REF!-$I$199,"")</f>
        <v>#REF!</v>
      </c>
      <c r="J11199" s="379" t="e">
        <f>IF(I11199&lt;&gt;"",NETWORKDAYS($I$199,#REF!-1,$N$201:$N$224),"")</f>
        <v>#REF!</v>
      </c>
      <c r="K11199" s="391" t="e">
        <f>IF(I11199&lt;&gt;"",RIGHT(#REF!,LEN(#REF!)-FIND(" ",#REF!)),"")</f>
        <v>#REF!</v>
      </c>
    </row>
    <row r="11200" spans="1:11">
      <c r="A11200" s="417" t="s">
        <v>2155</v>
      </c>
      <c r="B11200" s="417" t="s">
        <v>14633</v>
      </c>
      <c r="C11200" s="417" t="s">
        <v>2332</v>
      </c>
      <c r="D11200" s="417" t="s">
        <v>14611</v>
      </c>
      <c r="E11200" s="391">
        <v>0.65</v>
      </c>
      <c r="F11200" s="418">
        <v>44214</v>
      </c>
      <c r="G11200" s="417" t="s">
        <v>2286</v>
      </c>
      <c r="I11200" s="379" t="e">
        <f>IF(#REF!&lt;&gt;"",#REF!-$I$199,"")</f>
        <v>#REF!</v>
      </c>
      <c r="J11200" s="379" t="e">
        <f>IF(I11200&lt;&gt;"",NETWORKDAYS($I$199,#REF!-1,$N$201:$N$224),"")</f>
        <v>#REF!</v>
      </c>
      <c r="K11200" s="391" t="e">
        <f>IF(I11200&lt;&gt;"",RIGHT(#REF!,LEN(#REF!)-FIND(" ",#REF!)),"")</f>
        <v>#REF!</v>
      </c>
    </row>
    <row r="11201" spans="1:11">
      <c r="A11201" s="417" t="s">
        <v>2155</v>
      </c>
      <c r="B11201" s="417" t="s">
        <v>17603</v>
      </c>
      <c r="C11201" s="417" t="s">
        <v>2332</v>
      </c>
      <c r="D11201" s="417" t="s">
        <v>17604</v>
      </c>
      <c r="E11201" s="391">
        <v>0.47</v>
      </c>
      <c r="F11201" s="418">
        <v>44249</v>
      </c>
      <c r="G11201" s="417" t="s">
        <v>2286</v>
      </c>
      <c r="I11201" s="379" t="e">
        <f>IF(#REF!&lt;&gt;"",#REF!-$I$199,"")</f>
        <v>#REF!</v>
      </c>
      <c r="J11201" s="379" t="e">
        <f>IF(I11201&lt;&gt;"",NETWORKDAYS($I$199,#REF!-1,$N$201:$N$224),"")</f>
        <v>#REF!</v>
      </c>
      <c r="K11201" s="391" t="e">
        <f>IF(I11201&lt;&gt;"",RIGHT(#REF!,LEN(#REF!)-FIND(" ",#REF!)),"")</f>
        <v>#REF!</v>
      </c>
    </row>
    <row r="11202" spans="1:11">
      <c r="A11202" s="417" t="s">
        <v>2155</v>
      </c>
      <c r="B11202" s="417" t="s">
        <v>14634</v>
      </c>
      <c r="C11202" s="417" t="s">
        <v>2332</v>
      </c>
      <c r="D11202" s="417" t="s">
        <v>14635</v>
      </c>
      <c r="E11202" s="391">
        <v>0.36</v>
      </c>
      <c r="F11202" s="418">
        <v>44249</v>
      </c>
      <c r="G11202" s="417" t="s">
        <v>2286</v>
      </c>
      <c r="I11202" s="379" t="e">
        <f>IF(#REF!&lt;&gt;"",#REF!-$I$199,"")</f>
        <v>#REF!</v>
      </c>
      <c r="J11202" s="379" t="e">
        <f>IF(I11202&lt;&gt;"",NETWORKDAYS($I$199,#REF!-1,$N$201:$N$224),"")</f>
        <v>#REF!</v>
      </c>
      <c r="K11202" s="391" t="e">
        <f>IF(I11202&lt;&gt;"",RIGHT(#REF!,LEN(#REF!)-FIND(" ",#REF!)),"")</f>
        <v>#REF!</v>
      </c>
    </row>
    <row r="11203" spans="1:11">
      <c r="A11203" s="417" t="s">
        <v>2155</v>
      </c>
      <c r="B11203" s="417" t="s">
        <v>14636</v>
      </c>
      <c r="C11203" s="417" t="s">
        <v>2332</v>
      </c>
      <c r="D11203" s="417" t="s">
        <v>14617</v>
      </c>
      <c r="E11203" s="391">
        <v>0.67</v>
      </c>
      <c r="F11203" s="418">
        <v>44249</v>
      </c>
      <c r="G11203" s="417" t="s">
        <v>2286</v>
      </c>
      <c r="I11203" s="379" t="e">
        <f>IF(#REF!&lt;&gt;"",#REF!-$I$199,"")</f>
        <v>#REF!</v>
      </c>
      <c r="J11203" s="379" t="e">
        <f>IF(I11203&lt;&gt;"",NETWORKDAYS($I$199,#REF!-1,$N$201:$N$224),"")</f>
        <v>#REF!</v>
      </c>
      <c r="K11203" s="391" t="e">
        <f>IF(I11203&lt;&gt;"",RIGHT(#REF!,LEN(#REF!)-FIND(" ",#REF!)),"")</f>
        <v>#REF!</v>
      </c>
    </row>
    <row r="11204" spans="1:11">
      <c r="A11204" s="417" t="s">
        <v>2155</v>
      </c>
      <c r="B11204" s="417" t="s">
        <v>14637</v>
      </c>
      <c r="C11204" s="417" t="s">
        <v>2332</v>
      </c>
      <c r="D11204" s="417" t="s">
        <v>14619</v>
      </c>
      <c r="E11204" s="391">
        <v>0.92</v>
      </c>
      <c r="F11204" s="418">
        <v>44249</v>
      </c>
      <c r="G11204" s="417" t="s">
        <v>2286</v>
      </c>
      <c r="I11204" s="379" t="e">
        <f>IF(#REF!&lt;&gt;"",#REF!-$I$199,"")</f>
        <v>#REF!</v>
      </c>
      <c r="J11204" s="379" t="e">
        <f>IF(I11204&lt;&gt;"",NETWORKDAYS($I$199,#REF!-1,$N$201:$N$224),"")</f>
        <v>#REF!</v>
      </c>
      <c r="K11204" s="391" t="e">
        <f>IF(I11204&lt;&gt;"",RIGHT(#REF!,LEN(#REF!)-FIND(" ",#REF!)),"")</f>
        <v>#REF!</v>
      </c>
    </row>
    <row r="11205" spans="1:11">
      <c r="A11205" s="417" t="s">
        <v>2155</v>
      </c>
      <c r="B11205" s="417" t="s">
        <v>14638</v>
      </c>
      <c r="C11205" s="417" t="s">
        <v>2332</v>
      </c>
      <c r="D11205" s="417" t="s">
        <v>14621</v>
      </c>
      <c r="E11205" s="391">
        <v>0.81</v>
      </c>
      <c r="F11205" s="418">
        <v>44249</v>
      </c>
      <c r="G11205" s="417" t="s">
        <v>2286</v>
      </c>
      <c r="I11205" s="379" t="e">
        <f>IF(#REF!&lt;&gt;"",#REF!-$I$199,"")</f>
        <v>#REF!</v>
      </c>
      <c r="J11205" s="379" t="e">
        <f>IF(I11205&lt;&gt;"",NETWORKDAYS($I$199,#REF!-1,$N$201:$N$224),"")</f>
        <v>#REF!</v>
      </c>
      <c r="K11205" s="391" t="e">
        <f>IF(I11205&lt;&gt;"",RIGHT(#REF!,LEN(#REF!)-FIND(" ",#REF!)),"")</f>
        <v>#REF!</v>
      </c>
    </row>
    <row r="11206" spans="1:11">
      <c r="A11206" s="417" t="s">
        <v>2155</v>
      </c>
      <c r="B11206" s="417" t="s">
        <v>14639</v>
      </c>
      <c r="C11206" s="417" t="s">
        <v>2332</v>
      </c>
      <c r="D11206" s="417" t="s">
        <v>2327</v>
      </c>
      <c r="E11206" s="391">
        <v>1.65</v>
      </c>
      <c r="F11206" s="418">
        <v>44270</v>
      </c>
      <c r="G11206" s="417" t="s">
        <v>2286</v>
      </c>
      <c r="I11206" s="379" t="e">
        <f>IF(#REF!&lt;&gt;"",#REF!-$I$199,"")</f>
        <v>#REF!</v>
      </c>
      <c r="J11206" s="379" t="e">
        <f>IF(I11206&lt;&gt;"",NETWORKDAYS($I$199,#REF!-1,$N$201:$N$224),"")</f>
        <v>#REF!</v>
      </c>
      <c r="K11206" s="391" t="e">
        <f>IF(I11206&lt;&gt;"",RIGHT(#REF!,LEN(#REF!)-FIND(" ",#REF!)),"")</f>
        <v>#REF!</v>
      </c>
    </row>
    <row r="11207" spans="1:11">
      <c r="A11207" s="417" t="s">
        <v>2155</v>
      </c>
      <c r="B11207" s="417" t="s">
        <v>14640</v>
      </c>
      <c r="C11207" s="417" t="s">
        <v>2332</v>
      </c>
      <c r="D11207" s="417" t="s">
        <v>2292</v>
      </c>
      <c r="E11207" s="391">
        <v>2.06</v>
      </c>
      <c r="F11207" s="418">
        <v>44270</v>
      </c>
      <c r="G11207" s="417" t="s">
        <v>2286</v>
      </c>
      <c r="I11207" s="379" t="e">
        <f>IF(#REF!&lt;&gt;"",#REF!-$I$199,"")</f>
        <v>#REF!</v>
      </c>
      <c r="J11207" s="379" t="e">
        <f>IF(I11207&lt;&gt;"",NETWORKDAYS($I$199,#REF!-1,$N$201:$N$224),"")</f>
        <v>#REF!</v>
      </c>
      <c r="K11207" s="391" t="e">
        <f>IF(I11207&lt;&gt;"",RIGHT(#REF!,LEN(#REF!)-FIND(" ",#REF!)),"")</f>
        <v>#REF!</v>
      </c>
    </row>
    <row r="11208" spans="1:11">
      <c r="A11208" s="417" t="s">
        <v>2155</v>
      </c>
      <c r="B11208" s="417" t="s">
        <v>14641</v>
      </c>
      <c r="C11208" s="417" t="s">
        <v>2281</v>
      </c>
      <c r="D11208" s="417" t="s">
        <v>11565</v>
      </c>
      <c r="E11208" s="391">
        <v>2.4</v>
      </c>
      <c r="F11208" s="418">
        <v>44214</v>
      </c>
      <c r="G11208" s="417" t="s">
        <v>2283</v>
      </c>
      <c r="I11208" s="379" t="e">
        <f>IF(#REF!&lt;&gt;"",#REF!-$I$199,"")</f>
        <v>#REF!</v>
      </c>
      <c r="J11208" s="379" t="e">
        <f>IF(I11208&lt;&gt;"",NETWORKDAYS($I$199,#REF!-1,$N$201:$N$224),"")</f>
        <v>#REF!</v>
      </c>
      <c r="K11208" s="391" t="e">
        <f>IF(I11208&lt;&gt;"",RIGHT(#REF!,LEN(#REF!)-FIND(" ",#REF!)),"")</f>
        <v>#REF!</v>
      </c>
    </row>
    <row r="11209" spans="1:11">
      <c r="A11209" s="417" t="s">
        <v>2155</v>
      </c>
      <c r="B11209" s="417" t="s">
        <v>14642</v>
      </c>
      <c r="C11209" s="417" t="s">
        <v>2281</v>
      </c>
      <c r="D11209" s="417" t="s">
        <v>14643</v>
      </c>
      <c r="E11209" s="391">
        <v>0.26</v>
      </c>
      <c r="F11209" s="418">
        <v>44214</v>
      </c>
      <c r="G11209" s="417" t="s">
        <v>2283</v>
      </c>
      <c r="I11209" s="379" t="e">
        <f>IF(#REF!&lt;&gt;"",#REF!-$I$199,"")</f>
        <v>#REF!</v>
      </c>
      <c r="J11209" s="379" t="e">
        <f>IF(I11209&lt;&gt;"",NETWORKDAYS($I$199,#REF!-1,$N$201:$N$224),"")</f>
        <v>#REF!</v>
      </c>
      <c r="K11209" s="391" t="e">
        <f>IF(I11209&lt;&gt;"",RIGHT(#REF!,LEN(#REF!)-FIND(" ",#REF!)),"")</f>
        <v>#REF!</v>
      </c>
    </row>
    <row r="11210" spans="1:11">
      <c r="A11210" s="417" t="s">
        <v>2155</v>
      </c>
      <c r="B11210" s="417" t="s">
        <v>14644</v>
      </c>
      <c r="C11210" s="417" t="s">
        <v>2281</v>
      </c>
      <c r="D11210" s="417" t="s">
        <v>14645</v>
      </c>
      <c r="E11210" s="391">
        <v>0.15</v>
      </c>
      <c r="F11210" s="418">
        <v>44214</v>
      </c>
      <c r="G11210" s="417" t="s">
        <v>2283</v>
      </c>
      <c r="I11210" s="379" t="e">
        <f>IF(#REF!&lt;&gt;"",#REF!-$I$199,"")</f>
        <v>#REF!</v>
      </c>
      <c r="J11210" s="379" t="e">
        <f>IF(I11210&lt;&gt;"",NETWORKDAYS($I$199,#REF!-1,$N$201:$N$224),"")</f>
        <v>#REF!</v>
      </c>
      <c r="K11210" s="391" t="e">
        <f>IF(I11210&lt;&gt;"",RIGHT(#REF!,LEN(#REF!)-FIND(" ",#REF!)),"")</f>
        <v>#REF!</v>
      </c>
    </row>
    <row r="11211" spans="1:11">
      <c r="A11211" s="417" t="s">
        <v>2155</v>
      </c>
      <c r="B11211" s="417" t="s">
        <v>14646</v>
      </c>
      <c r="C11211" s="417" t="s">
        <v>2281</v>
      </c>
      <c r="D11211" s="417" t="s">
        <v>14647</v>
      </c>
      <c r="E11211" s="391">
        <v>0.05</v>
      </c>
      <c r="F11211" s="418">
        <v>44214</v>
      </c>
      <c r="G11211" s="417" t="s">
        <v>2283</v>
      </c>
      <c r="I11211" s="379" t="e">
        <f>IF(#REF!&lt;&gt;"",#REF!-$I$199,"")</f>
        <v>#REF!</v>
      </c>
      <c r="J11211" s="379" t="e">
        <f>IF(I11211&lt;&gt;"",NETWORKDAYS($I$199,#REF!-1,$N$201:$N$224),"")</f>
        <v>#REF!</v>
      </c>
      <c r="K11211" s="391" t="e">
        <f>IF(I11211&lt;&gt;"",RIGHT(#REF!,LEN(#REF!)-FIND(" ",#REF!)),"")</f>
        <v>#REF!</v>
      </c>
    </row>
    <row r="11212" spans="1:11">
      <c r="A11212" s="417" t="s">
        <v>2155</v>
      </c>
      <c r="B11212" s="417" t="s">
        <v>14648</v>
      </c>
      <c r="C11212" s="417" t="s">
        <v>2281</v>
      </c>
      <c r="D11212" s="417" t="s">
        <v>14649</v>
      </c>
      <c r="E11212" s="391">
        <v>0.15</v>
      </c>
      <c r="F11212" s="418">
        <v>44214</v>
      </c>
      <c r="G11212" s="417" t="s">
        <v>2283</v>
      </c>
      <c r="I11212" s="379" t="e">
        <f>IF(#REF!&lt;&gt;"",#REF!-$I$199,"")</f>
        <v>#REF!</v>
      </c>
      <c r="J11212" s="379" t="e">
        <f>IF(I11212&lt;&gt;"",NETWORKDAYS($I$199,#REF!-1,$N$201:$N$224),"")</f>
        <v>#REF!</v>
      </c>
      <c r="K11212" s="391" t="e">
        <f>IF(I11212&lt;&gt;"",RIGHT(#REF!,LEN(#REF!)-FIND(" ",#REF!)),"")</f>
        <v>#REF!</v>
      </c>
    </row>
    <row r="11213" spans="1:11">
      <c r="A11213" s="417" t="s">
        <v>2155</v>
      </c>
      <c r="B11213" s="417" t="s">
        <v>17605</v>
      </c>
      <c r="C11213" s="417" t="s">
        <v>2281</v>
      </c>
      <c r="D11213" s="417" t="s">
        <v>14659</v>
      </c>
      <c r="E11213" s="391">
        <v>2.2200000000000002</v>
      </c>
      <c r="F11213" s="418">
        <v>44249</v>
      </c>
      <c r="G11213" s="417" t="s">
        <v>2283</v>
      </c>
      <c r="I11213" s="379" t="e">
        <f>IF(#REF!&lt;&gt;"",#REF!-$I$199,"")</f>
        <v>#REF!</v>
      </c>
      <c r="J11213" s="379" t="e">
        <f>IF(I11213&lt;&gt;"",NETWORKDAYS($I$199,#REF!-1,$N$201:$N$224),"")</f>
        <v>#REF!</v>
      </c>
      <c r="K11213" s="391" t="e">
        <f>IF(I11213&lt;&gt;"",RIGHT(#REF!,LEN(#REF!)-FIND(" ",#REF!)),"")</f>
        <v>#REF!</v>
      </c>
    </row>
    <row r="11214" spans="1:11">
      <c r="A11214" s="417" t="s">
        <v>2155</v>
      </c>
      <c r="B11214" s="417" t="s">
        <v>14650</v>
      </c>
      <c r="C11214" s="417" t="s">
        <v>2281</v>
      </c>
      <c r="D11214" s="417" t="s">
        <v>9876</v>
      </c>
      <c r="E11214" s="391">
        <v>1.45</v>
      </c>
      <c r="F11214" s="418">
        <v>44249</v>
      </c>
      <c r="G11214" s="417" t="s">
        <v>2283</v>
      </c>
      <c r="I11214" s="379" t="e">
        <f>IF(#REF!&lt;&gt;"",#REF!-$I$199,"")</f>
        <v>#REF!</v>
      </c>
      <c r="J11214" s="379" t="e">
        <f>IF(I11214&lt;&gt;"",NETWORKDAYS($I$199,#REF!-1,$N$201:$N$224),"")</f>
        <v>#REF!</v>
      </c>
      <c r="K11214" s="391" t="e">
        <f>IF(I11214&lt;&gt;"",RIGHT(#REF!,LEN(#REF!)-FIND(" ",#REF!)),"")</f>
        <v>#REF!</v>
      </c>
    </row>
    <row r="11215" spans="1:11">
      <c r="A11215" s="417" t="s">
        <v>2155</v>
      </c>
      <c r="B11215" s="417" t="s">
        <v>17606</v>
      </c>
      <c r="C11215" s="417" t="s">
        <v>2281</v>
      </c>
      <c r="D11215" s="417" t="s">
        <v>17607</v>
      </c>
      <c r="E11215" s="391">
        <v>1.07</v>
      </c>
      <c r="F11215" s="418">
        <v>44249</v>
      </c>
      <c r="G11215" s="417" t="s">
        <v>2283</v>
      </c>
      <c r="I11215" s="379" t="e">
        <f>IF(#REF!&lt;&gt;"",#REF!-$I$199,"")</f>
        <v>#REF!</v>
      </c>
      <c r="J11215" s="379" t="e">
        <f>IF(I11215&lt;&gt;"",NETWORKDAYS($I$199,#REF!-1,$N$201:$N$224),"")</f>
        <v>#REF!</v>
      </c>
      <c r="K11215" s="391" t="e">
        <f>IF(I11215&lt;&gt;"",RIGHT(#REF!,LEN(#REF!)-FIND(" ",#REF!)),"")</f>
        <v>#REF!</v>
      </c>
    </row>
    <row r="11216" spans="1:11">
      <c r="A11216" s="417" t="s">
        <v>2155</v>
      </c>
      <c r="B11216" s="417" t="s">
        <v>18820</v>
      </c>
      <c r="C11216" s="417" t="s">
        <v>2281</v>
      </c>
      <c r="D11216" s="417" t="s">
        <v>18821</v>
      </c>
      <c r="E11216" s="391">
        <v>0.77</v>
      </c>
      <c r="F11216" s="418">
        <v>44249</v>
      </c>
      <c r="G11216" s="417" t="s">
        <v>2283</v>
      </c>
      <c r="I11216" s="379" t="e">
        <f>IF(#REF!&lt;&gt;"",#REF!-$I$199,"")</f>
        <v>#REF!</v>
      </c>
      <c r="J11216" s="379" t="e">
        <f>IF(I11216&lt;&gt;"",NETWORKDAYS($I$199,#REF!-1,$N$201:$N$224),"")</f>
        <v>#REF!</v>
      </c>
      <c r="K11216" s="391" t="e">
        <f>IF(I11216&lt;&gt;"",RIGHT(#REF!,LEN(#REF!)-FIND(" ",#REF!)),"")</f>
        <v>#REF!</v>
      </c>
    </row>
    <row r="11217" spans="1:11">
      <c r="A11217" s="417" t="s">
        <v>2155</v>
      </c>
      <c r="B11217" s="417" t="s">
        <v>17608</v>
      </c>
      <c r="C11217" s="417" t="s">
        <v>2281</v>
      </c>
      <c r="D11217" s="417" t="s">
        <v>17609</v>
      </c>
      <c r="E11217" s="391">
        <v>0.3</v>
      </c>
      <c r="F11217" s="418">
        <v>44249</v>
      </c>
      <c r="G11217" s="417" t="s">
        <v>2283</v>
      </c>
      <c r="I11217" s="379" t="e">
        <f>IF(#REF!&lt;&gt;"",#REF!-$I$199,"")</f>
        <v>#REF!</v>
      </c>
      <c r="J11217" s="379" t="e">
        <f>IF(I11217&lt;&gt;"",NETWORKDAYS($I$199,#REF!-1,$N$201:$N$224),"")</f>
        <v>#REF!</v>
      </c>
      <c r="K11217" s="391" t="e">
        <f>IF(I11217&lt;&gt;"",RIGHT(#REF!,LEN(#REF!)-FIND(" ",#REF!)),"")</f>
        <v>#REF!</v>
      </c>
    </row>
    <row r="11218" spans="1:11">
      <c r="A11218" s="417" t="s">
        <v>2155</v>
      </c>
      <c r="B11218" s="417" t="s">
        <v>14651</v>
      </c>
      <c r="C11218" s="417" t="s">
        <v>2332</v>
      </c>
      <c r="D11218" s="417" t="s">
        <v>10086</v>
      </c>
      <c r="E11218" s="391">
        <v>7.0000000000000007E-2</v>
      </c>
      <c r="F11218" s="418">
        <v>44214</v>
      </c>
      <c r="G11218" s="417" t="s">
        <v>2286</v>
      </c>
      <c r="I11218" s="379" t="e">
        <f>IF(#REF!&lt;&gt;"",#REF!-$I$199,"")</f>
        <v>#REF!</v>
      </c>
      <c r="J11218" s="379" t="e">
        <f>IF(I11218&lt;&gt;"",NETWORKDAYS($I$199,#REF!-1,$N$201:$N$224),"")</f>
        <v>#REF!</v>
      </c>
      <c r="K11218" s="391" t="e">
        <f>IF(I11218&lt;&gt;"",RIGHT(#REF!,LEN(#REF!)-FIND(" ",#REF!)),"")</f>
        <v>#REF!</v>
      </c>
    </row>
    <row r="11219" spans="1:11">
      <c r="A11219" s="417" t="s">
        <v>2155</v>
      </c>
      <c r="B11219" s="417" t="s">
        <v>14652</v>
      </c>
      <c r="C11219" s="417" t="s">
        <v>2332</v>
      </c>
      <c r="D11219" s="417" t="s">
        <v>14074</v>
      </c>
      <c r="E11219" s="391">
        <v>0.08</v>
      </c>
      <c r="F11219" s="418">
        <v>44214</v>
      </c>
      <c r="G11219" s="417" t="s">
        <v>2286</v>
      </c>
      <c r="I11219" s="379" t="e">
        <f>IF(#REF!&lt;&gt;"",#REF!-$I$199,"")</f>
        <v>#REF!</v>
      </c>
      <c r="J11219" s="379" t="e">
        <f>IF(I11219&lt;&gt;"",NETWORKDAYS($I$199,#REF!-1,$N$201:$N$224),"")</f>
        <v>#REF!</v>
      </c>
      <c r="K11219" s="391" t="e">
        <f>IF(I11219&lt;&gt;"",RIGHT(#REF!,LEN(#REF!)-FIND(" ",#REF!)),"")</f>
        <v>#REF!</v>
      </c>
    </row>
    <row r="11220" spans="1:11">
      <c r="A11220" s="417" t="s">
        <v>2155</v>
      </c>
      <c r="B11220" s="417" t="s">
        <v>14653</v>
      </c>
      <c r="C11220" s="417" t="s">
        <v>2332</v>
      </c>
      <c r="D11220" s="417" t="s">
        <v>14654</v>
      </c>
      <c r="E11220" s="391">
        <v>0.15</v>
      </c>
      <c r="F11220" s="418">
        <v>44214</v>
      </c>
      <c r="G11220" s="417" t="s">
        <v>2286</v>
      </c>
      <c r="I11220" s="379" t="e">
        <f>IF(#REF!&lt;&gt;"",#REF!-$I$199,"")</f>
        <v>#REF!</v>
      </c>
      <c r="J11220" s="379" t="e">
        <f>IF(I11220&lt;&gt;"",NETWORKDAYS($I$199,#REF!-1,$N$201:$N$224),"")</f>
        <v>#REF!</v>
      </c>
      <c r="K11220" s="391" t="e">
        <f>IF(I11220&lt;&gt;"",RIGHT(#REF!,LEN(#REF!)-FIND(" ",#REF!)),"")</f>
        <v>#REF!</v>
      </c>
    </row>
    <row r="11221" spans="1:11">
      <c r="A11221" s="417" t="s">
        <v>2155</v>
      </c>
      <c r="B11221" s="417" t="s">
        <v>14655</v>
      </c>
      <c r="C11221" s="417" t="s">
        <v>2332</v>
      </c>
      <c r="D11221" s="417" t="s">
        <v>11565</v>
      </c>
      <c r="E11221" s="391">
        <v>0.09</v>
      </c>
      <c r="F11221" s="418">
        <v>44214</v>
      </c>
      <c r="G11221" s="417" t="s">
        <v>2286</v>
      </c>
      <c r="I11221" s="379" t="e">
        <f>IF(#REF!&lt;&gt;"",#REF!-$I$199,"")</f>
        <v>#REF!</v>
      </c>
      <c r="J11221" s="379" t="e">
        <f>IF(I11221&lt;&gt;"",NETWORKDAYS($I$199,#REF!-1,$N$201:$N$224),"")</f>
        <v>#REF!</v>
      </c>
      <c r="K11221" s="391" t="e">
        <f>IF(I11221&lt;&gt;"",RIGHT(#REF!,LEN(#REF!)-FIND(" ",#REF!)),"")</f>
        <v>#REF!</v>
      </c>
    </row>
    <row r="11222" spans="1:11">
      <c r="A11222" s="417" t="s">
        <v>2155</v>
      </c>
      <c r="B11222" s="417" t="s">
        <v>14656</v>
      </c>
      <c r="C11222" s="417" t="s">
        <v>2332</v>
      </c>
      <c r="D11222" s="417" t="s">
        <v>14643</v>
      </c>
      <c r="E11222" s="391">
        <v>1.1000000000000001</v>
      </c>
      <c r="F11222" s="418">
        <v>44214</v>
      </c>
      <c r="G11222" s="417" t="s">
        <v>2286</v>
      </c>
      <c r="I11222" s="379" t="e">
        <f>IF(#REF!&lt;&gt;"",#REF!-$I$199,"")</f>
        <v>#REF!</v>
      </c>
      <c r="J11222" s="379" t="e">
        <f>IF(I11222&lt;&gt;"",NETWORKDAYS($I$199,#REF!-1,$N$201:$N$224),"")</f>
        <v>#REF!</v>
      </c>
      <c r="K11222" s="391" t="e">
        <f>IF(I11222&lt;&gt;"",RIGHT(#REF!,LEN(#REF!)-FIND(" ",#REF!)),"")</f>
        <v>#REF!</v>
      </c>
    </row>
    <row r="11223" spans="1:11">
      <c r="A11223" s="417" t="s">
        <v>2155</v>
      </c>
      <c r="B11223" s="417" t="s">
        <v>17610</v>
      </c>
      <c r="C11223" s="417" t="s">
        <v>2332</v>
      </c>
      <c r="D11223" s="417" t="s">
        <v>16419</v>
      </c>
      <c r="E11223" s="391">
        <v>0.63</v>
      </c>
      <c r="F11223" s="418">
        <v>44249</v>
      </c>
      <c r="G11223" s="417" t="s">
        <v>2286</v>
      </c>
      <c r="I11223" s="379" t="e">
        <f>IF(#REF!&lt;&gt;"",#REF!-$I$199,"")</f>
        <v>#REF!</v>
      </c>
      <c r="J11223" s="379" t="e">
        <f>IF(I11223&lt;&gt;"",NETWORKDAYS($I$199,#REF!-1,$N$201:$N$224),"")</f>
        <v>#REF!</v>
      </c>
      <c r="K11223" s="391" t="e">
        <f>IF(I11223&lt;&gt;"",RIGHT(#REF!,LEN(#REF!)-FIND(" ",#REF!)),"")</f>
        <v>#REF!</v>
      </c>
    </row>
    <row r="11224" spans="1:11">
      <c r="A11224" s="417" t="s">
        <v>2155</v>
      </c>
      <c r="B11224" s="417" t="s">
        <v>14657</v>
      </c>
      <c r="C11224" s="417" t="s">
        <v>2332</v>
      </c>
      <c r="D11224" s="417" t="s">
        <v>9959</v>
      </c>
      <c r="E11224" s="391">
        <v>0.98</v>
      </c>
      <c r="F11224" s="418">
        <v>44249</v>
      </c>
      <c r="G11224" s="417" t="s">
        <v>2286</v>
      </c>
      <c r="I11224" s="379" t="e">
        <f>IF(#REF!&lt;&gt;"",#REF!-$I$199,"")</f>
        <v>#REF!</v>
      </c>
      <c r="J11224" s="379" t="e">
        <f>IF(I11224&lt;&gt;"",NETWORKDAYS($I$199,#REF!-1,$N$201:$N$224),"")</f>
        <v>#REF!</v>
      </c>
      <c r="K11224" s="391" t="e">
        <f>IF(I11224&lt;&gt;"",RIGHT(#REF!,LEN(#REF!)-FIND(" ",#REF!)),"")</f>
        <v>#REF!</v>
      </c>
    </row>
    <row r="11225" spans="1:11">
      <c r="A11225" s="417" t="s">
        <v>2155</v>
      </c>
      <c r="B11225" s="417" t="s">
        <v>14658</v>
      </c>
      <c r="C11225" s="417" t="s">
        <v>2332</v>
      </c>
      <c r="D11225" s="417" t="s">
        <v>14659</v>
      </c>
      <c r="E11225" s="391">
        <v>0.71</v>
      </c>
      <c r="F11225" s="418">
        <v>44249</v>
      </c>
      <c r="G11225" s="417" t="s">
        <v>2286</v>
      </c>
      <c r="I11225" s="379" t="e">
        <f>IF(#REF!&lt;&gt;"",#REF!-$I$199,"")</f>
        <v>#REF!</v>
      </c>
      <c r="J11225" s="379" t="e">
        <f>IF(I11225&lt;&gt;"",NETWORKDAYS($I$199,#REF!-1,$N$201:$N$224),"")</f>
        <v>#REF!</v>
      </c>
      <c r="K11225" s="391" t="e">
        <f>IF(I11225&lt;&gt;"",RIGHT(#REF!,LEN(#REF!)-FIND(" ",#REF!)),"")</f>
        <v>#REF!</v>
      </c>
    </row>
    <row r="11226" spans="1:11">
      <c r="A11226" s="417" t="s">
        <v>2155</v>
      </c>
      <c r="B11226" s="417" t="s">
        <v>14660</v>
      </c>
      <c r="C11226" s="417" t="s">
        <v>2332</v>
      </c>
      <c r="D11226" s="417" t="s">
        <v>9876</v>
      </c>
      <c r="E11226" s="391">
        <v>1.7</v>
      </c>
      <c r="F11226" s="418">
        <v>44249</v>
      </c>
      <c r="G11226" s="417" t="s">
        <v>2286</v>
      </c>
      <c r="I11226" s="379" t="e">
        <f>IF(#REF!&lt;&gt;"",#REF!-$I$199,"")</f>
        <v>#REF!</v>
      </c>
      <c r="J11226" s="379" t="e">
        <f>IF(I11226&lt;&gt;"",NETWORKDAYS($I$199,#REF!-1,$N$201:$N$224),"")</f>
        <v>#REF!</v>
      </c>
      <c r="K11226" s="391" t="e">
        <f>IF(I11226&lt;&gt;"",RIGHT(#REF!,LEN(#REF!)-FIND(" ",#REF!)),"")</f>
        <v>#REF!</v>
      </c>
    </row>
    <row r="11227" spans="1:11">
      <c r="A11227" s="417" t="s">
        <v>273</v>
      </c>
      <c r="B11227" s="417" t="s">
        <v>8967</v>
      </c>
      <c r="C11227" s="417" t="s">
        <v>2281</v>
      </c>
      <c r="D11227" s="417" t="s">
        <v>2333</v>
      </c>
      <c r="E11227" s="391">
        <v>0.1</v>
      </c>
      <c r="F11227" s="418">
        <v>44214</v>
      </c>
      <c r="G11227" s="417" t="s">
        <v>2283</v>
      </c>
      <c r="I11227" s="379" t="e">
        <f>IF(#REF!&lt;&gt;"",#REF!-$I$199,"")</f>
        <v>#REF!</v>
      </c>
      <c r="J11227" s="379" t="e">
        <f>IF(I11227&lt;&gt;"",NETWORKDAYS($I$199,#REF!-1,$N$201:$N$224),"")</f>
        <v>#REF!</v>
      </c>
      <c r="K11227" s="391" t="e">
        <f>IF(I11227&lt;&gt;"",RIGHT(#REF!,LEN(#REF!)-FIND(" ",#REF!)),"")</f>
        <v>#REF!</v>
      </c>
    </row>
    <row r="11228" spans="1:11">
      <c r="A11228" s="417"/>
      <c r="B11228" s="417" t="s">
        <v>14661</v>
      </c>
      <c r="C11228" s="417" t="s">
        <v>2281</v>
      </c>
      <c r="D11228" s="417" t="s">
        <v>14662</v>
      </c>
      <c r="E11228" s="391">
        <v>0.96</v>
      </c>
      <c r="F11228" s="418">
        <v>44214</v>
      </c>
      <c r="G11228" s="417" t="s">
        <v>2283</v>
      </c>
      <c r="I11228" s="379" t="e">
        <f>IF(#REF!&lt;&gt;"",#REF!-$I$199,"")</f>
        <v>#REF!</v>
      </c>
      <c r="J11228" s="379" t="e">
        <f>IF(I11228&lt;&gt;"",NETWORKDAYS($I$199,#REF!-1,$N$201:$N$224),"")</f>
        <v>#REF!</v>
      </c>
      <c r="K11228" s="391" t="e">
        <f>IF(I11228&lt;&gt;"",RIGHT(#REF!,LEN(#REF!)-FIND(" ",#REF!)),"")</f>
        <v>#REF!</v>
      </c>
    </row>
    <row r="11229" spans="1:11">
      <c r="A11229" s="417" t="s">
        <v>2155</v>
      </c>
      <c r="B11229" s="417" t="s">
        <v>14663</v>
      </c>
      <c r="C11229" s="417" t="s">
        <v>2281</v>
      </c>
      <c r="D11229" s="417" t="s">
        <v>14664</v>
      </c>
      <c r="E11229" s="391">
        <v>0.74</v>
      </c>
      <c r="F11229" s="418">
        <v>44214</v>
      </c>
      <c r="G11229" s="417" t="s">
        <v>2283</v>
      </c>
      <c r="I11229" s="379" t="e">
        <f>IF(#REF!&lt;&gt;"",#REF!-$I$199,"")</f>
        <v>#REF!</v>
      </c>
      <c r="J11229" s="379" t="e">
        <f>IF(I11229&lt;&gt;"",NETWORKDAYS($I$199,#REF!-1,$N$201:$N$224),"")</f>
        <v>#REF!</v>
      </c>
      <c r="K11229" s="391" t="e">
        <f>IF(I11229&lt;&gt;"",RIGHT(#REF!,LEN(#REF!)-FIND(" ",#REF!)),"")</f>
        <v>#REF!</v>
      </c>
    </row>
    <row r="11230" spans="1:11">
      <c r="A11230" s="417" t="s">
        <v>2155</v>
      </c>
      <c r="B11230" s="417" t="s">
        <v>14665</v>
      </c>
      <c r="C11230" s="417" t="s">
        <v>2281</v>
      </c>
      <c r="D11230" s="417" t="s">
        <v>14666</v>
      </c>
      <c r="E11230" s="391">
        <v>0.12</v>
      </c>
      <c r="F11230" s="418">
        <v>44214</v>
      </c>
      <c r="G11230" s="417" t="s">
        <v>2283</v>
      </c>
      <c r="I11230" s="379" t="e">
        <f>IF(#REF!&lt;&gt;"",#REF!-$I$199,"")</f>
        <v>#REF!</v>
      </c>
      <c r="J11230" s="379" t="e">
        <f>IF(I11230&lt;&gt;"",NETWORKDAYS($I$199,#REF!-1,$N$201:$N$224),"")</f>
        <v>#REF!</v>
      </c>
      <c r="K11230" s="391" t="e">
        <f>IF(I11230&lt;&gt;"",RIGHT(#REF!,LEN(#REF!)-FIND(" ",#REF!)),"")</f>
        <v>#REF!</v>
      </c>
    </row>
    <row r="11231" spans="1:11">
      <c r="A11231" s="417" t="s">
        <v>2155</v>
      </c>
      <c r="B11231" s="417" t="s">
        <v>14667</v>
      </c>
      <c r="C11231" s="417" t="s">
        <v>2281</v>
      </c>
      <c r="D11231" s="417" t="s">
        <v>14668</v>
      </c>
      <c r="E11231" s="391">
        <v>0.13</v>
      </c>
      <c r="F11231" s="418">
        <v>44214</v>
      </c>
      <c r="G11231" s="417" t="s">
        <v>2283</v>
      </c>
      <c r="I11231" s="379" t="e">
        <f>IF(#REF!&lt;&gt;"",#REF!-$I$199,"")</f>
        <v>#REF!</v>
      </c>
      <c r="J11231" s="379" t="e">
        <f>IF(I11231&lt;&gt;"",NETWORKDAYS($I$199,#REF!-1,$N$201:$N$224),"")</f>
        <v>#REF!</v>
      </c>
      <c r="K11231" s="391" t="e">
        <f>IF(I11231&lt;&gt;"",RIGHT(#REF!,LEN(#REF!)-FIND(" ",#REF!)),"")</f>
        <v>#REF!</v>
      </c>
    </row>
    <row r="11232" spans="1:11">
      <c r="A11232" s="417" t="s">
        <v>2155</v>
      </c>
      <c r="B11232" s="417" t="s">
        <v>14669</v>
      </c>
      <c r="C11232" s="417" t="s">
        <v>2281</v>
      </c>
      <c r="D11232" s="417" t="s">
        <v>14670</v>
      </c>
      <c r="E11232" s="391">
        <v>0.11</v>
      </c>
      <c r="F11232" s="418">
        <v>44214</v>
      </c>
      <c r="G11232" s="417" t="s">
        <v>2283</v>
      </c>
      <c r="I11232" s="379" t="e">
        <f>IF(#REF!&lt;&gt;"",#REF!-$I$199,"")</f>
        <v>#REF!</v>
      </c>
      <c r="J11232" s="379" t="e">
        <f>IF(I11232&lt;&gt;"",NETWORKDAYS($I$199,#REF!-1,$N$201:$N$224),"")</f>
        <v>#REF!</v>
      </c>
      <c r="K11232" s="391" t="e">
        <f>IF(I11232&lt;&gt;"",RIGHT(#REF!,LEN(#REF!)-FIND(" ",#REF!)),"")</f>
        <v>#REF!</v>
      </c>
    </row>
    <row r="11233" spans="1:11">
      <c r="A11233" s="417" t="s">
        <v>2155</v>
      </c>
      <c r="B11233" s="417" t="s">
        <v>14671</v>
      </c>
      <c r="C11233" s="417" t="s">
        <v>2281</v>
      </c>
      <c r="D11233" s="417" t="s">
        <v>2408</v>
      </c>
      <c r="E11233" s="391">
        <v>0.42</v>
      </c>
      <c r="F11233" s="418">
        <v>44249</v>
      </c>
      <c r="G11233" s="417" t="s">
        <v>2283</v>
      </c>
      <c r="I11233" s="379" t="e">
        <f>IF(#REF!&lt;&gt;"",#REF!-$I$199,"")</f>
        <v>#REF!</v>
      </c>
      <c r="J11233" s="379" t="e">
        <f>IF(I11233&lt;&gt;"",NETWORKDAYS($I$199,#REF!-1,$N$201:$N$224),"")</f>
        <v>#REF!</v>
      </c>
      <c r="K11233" s="391" t="e">
        <f>IF(I11233&lt;&gt;"",RIGHT(#REF!,LEN(#REF!)-FIND(" ",#REF!)),"")</f>
        <v>#REF!</v>
      </c>
    </row>
    <row r="11234" spans="1:11">
      <c r="A11234" s="417" t="s">
        <v>2155</v>
      </c>
      <c r="B11234" s="417" t="s">
        <v>17611</v>
      </c>
      <c r="C11234" s="417" t="s">
        <v>2281</v>
      </c>
      <c r="D11234" s="417" t="s">
        <v>2409</v>
      </c>
      <c r="E11234" s="391">
        <v>0.12</v>
      </c>
      <c r="F11234" s="418">
        <v>44249</v>
      </c>
      <c r="G11234" s="417" t="s">
        <v>2283</v>
      </c>
      <c r="I11234" s="379" t="e">
        <f>IF(#REF!&lt;&gt;"",#REF!-$I$199,"")</f>
        <v>#REF!</v>
      </c>
      <c r="J11234" s="379" t="e">
        <f>IF(I11234&lt;&gt;"",NETWORKDAYS($I$199,#REF!-1,$N$201:$N$224),"")</f>
        <v>#REF!</v>
      </c>
      <c r="K11234" s="391" t="e">
        <f>IF(I11234&lt;&gt;"",RIGHT(#REF!,LEN(#REF!)-FIND(" ",#REF!)),"")</f>
        <v>#REF!</v>
      </c>
    </row>
    <row r="11235" spans="1:11">
      <c r="A11235" s="417" t="s">
        <v>2155</v>
      </c>
      <c r="B11235" s="417" t="s">
        <v>8968</v>
      </c>
      <c r="C11235" s="417" t="s">
        <v>2281</v>
      </c>
      <c r="D11235" s="417" t="s">
        <v>14672</v>
      </c>
      <c r="E11235" s="391">
        <v>0.51</v>
      </c>
      <c r="F11235" s="418">
        <v>44337</v>
      </c>
      <c r="G11235" s="417" t="s">
        <v>2286</v>
      </c>
      <c r="I11235" s="379" t="e">
        <f>IF(#REF!&lt;&gt;"",#REF!-$I$199,"")</f>
        <v>#REF!</v>
      </c>
      <c r="J11235" s="379" t="e">
        <f>IF(I11235&lt;&gt;"",NETWORKDAYS($I$199,#REF!-1,$N$201:$N$224),"")</f>
        <v>#REF!</v>
      </c>
      <c r="K11235" s="391" t="e">
        <f>IF(I11235&lt;&gt;"",RIGHT(#REF!,LEN(#REF!)-FIND(" ",#REF!)),"")</f>
        <v>#REF!</v>
      </c>
    </row>
    <row r="11236" spans="1:11">
      <c r="A11236" s="417" t="s">
        <v>2155</v>
      </c>
      <c r="B11236" s="417" t="s">
        <v>14673</v>
      </c>
      <c r="C11236" s="417" t="s">
        <v>2332</v>
      </c>
      <c r="D11236" s="417" t="s">
        <v>14662</v>
      </c>
      <c r="E11236" s="391">
        <v>0.09</v>
      </c>
      <c r="F11236" s="418">
        <v>44214</v>
      </c>
      <c r="G11236" s="417" t="s">
        <v>2286</v>
      </c>
      <c r="I11236" s="379" t="e">
        <f>IF(#REF!&lt;&gt;"",#REF!-$I$199,"")</f>
        <v>#REF!</v>
      </c>
      <c r="J11236" s="379" t="e">
        <f>IF(I11236&lt;&gt;"",NETWORKDAYS($I$199,#REF!-1,$N$201:$N$224),"")</f>
        <v>#REF!</v>
      </c>
      <c r="K11236" s="391" t="e">
        <f>IF(I11236&lt;&gt;"",RIGHT(#REF!,LEN(#REF!)-FIND(" ",#REF!)),"")</f>
        <v>#REF!</v>
      </c>
    </row>
    <row r="11237" spans="1:11">
      <c r="A11237" s="417" t="s">
        <v>2155</v>
      </c>
      <c r="B11237" s="417" t="s">
        <v>17612</v>
      </c>
      <c r="C11237" s="417" t="s">
        <v>2332</v>
      </c>
      <c r="D11237" s="417" t="s">
        <v>14664</v>
      </c>
      <c r="E11237" s="391">
        <v>0.35</v>
      </c>
      <c r="F11237" s="418">
        <v>44214</v>
      </c>
      <c r="G11237" s="417" t="s">
        <v>2286</v>
      </c>
      <c r="I11237" s="379" t="e">
        <f>IF(#REF!&lt;&gt;"",#REF!-$I$199,"")</f>
        <v>#REF!</v>
      </c>
      <c r="J11237" s="379" t="e">
        <f>IF(I11237&lt;&gt;"",NETWORKDAYS($I$199,#REF!-1,$N$201:$N$224),"")</f>
        <v>#REF!</v>
      </c>
      <c r="K11237" s="391" t="e">
        <f>IF(I11237&lt;&gt;"",RIGHT(#REF!,LEN(#REF!)-FIND(" ",#REF!)),"")</f>
        <v>#REF!</v>
      </c>
    </row>
    <row r="11238" spans="1:11">
      <c r="A11238" s="417" t="s">
        <v>2155</v>
      </c>
      <c r="B11238" s="417" t="s">
        <v>18822</v>
      </c>
      <c r="C11238" s="417" t="s">
        <v>2332</v>
      </c>
      <c r="D11238" s="417" t="s">
        <v>2402</v>
      </c>
      <c r="E11238" s="391">
        <v>0.15</v>
      </c>
      <c r="F11238" s="418">
        <v>44249</v>
      </c>
      <c r="G11238" s="417" t="s">
        <v>2286</v>
      </c>
      <c r="I11238" s="379" t="e">
        <f>IF(#REF!&lt;&gt;"",#REF!-$I$199,"")</f>
        <v>#REF!</v>
      </c>
      <c r="J11238" s="379" t="e">
        <f>IF(I11238&lt;&gt;"",NETWORKDAYS($I$199,#REF!-1,$N$201:$N$224),"")</f>
        <v>#REF!</v>
      </c>
      <c r="K11238" s="391" t="e">
        <f>IF(I11238&lt;&gt;"",RIGHT(#REF!,LEN(#REF!)-FIND(" ",#REF!)),"")</f>
        <v>#REF!</v>
      </c>
    </row>
    <row r="11239" spans="1:11">
      <c r="A11239" s="417" t="s">
        <v>2155</v>
      </c>
      <c r="B11239" s="417" t="s">
        <v>18823</v>
      </c>
      <c r="C11239" s="417" t="s">
        <v>2332</v>
      </c>
      <c r="D11239" s="417" t="s">
        <v>2403</v>
      </c>
      <c r="E11239" s="391">
        <v>2.1800000000000002</v>
      </c>
      <c r="F11239" s="418">
        <v>44270</v>
      </c>
      <c r="G11239" s="417" t="s">
        <v>2286</v>
      </c>
      <c r="I11239" s="379" t="e">
        <f>IF(#REF!&lt;&gt;"",#REF!-$I$199,"")</f>
        <v>#REF!</v>
      </c>
      <c r="J11239" s="379" t="e">
        <f>IF(I11239&lt;&gt;"",NETWORKDAYS($I$199,#REF!-1,$N$201:$N$224),"")</f>
        <v>#REF!</v>
      </c>
      <c r="K11239" s="391" t="e">
        <f>IF(I11239&lt;&gt;"",RIGHT(#REF!,LEN(#REF!)-FIND(" ",#REF!)),"")</f>
        <v>#REF!</v>
      </c>
    </row>
    <row r="11240" spans="1:11">
      <c r="A11240" s="417" t="s">
        <v>39</v>
      </c>
      <c r="B11240" s="417" t="s">
        <v>17613</v>
      </c>
      <c r="C11240" s="417" t="s">
        <v>2281</v>
      </c>
      <c r="D11240" s="417" t="s">
        <v>2344</v>
      </c>
      <c r="E11240" s="391">
        <v>0.48</v>
      </c>
      <c r="F11240" s="418">
        <v>44214</v>
      </c>
      <c r="G11240" s="417" t="s">
        <v>2283</v>
      </c>
      <c r="I11240" s="379" t="e">
        <f>IF(#REF!&lt;&gt;"",#REF!-$I$199,"")</f>
        <v>#REF!</v>
      </c>
      <c r="J11240" s="379" t="e">
        <f>IF(I11240&lt;&gt;"",NETWORKDAYS($I$199,#REF!-1,$N$201:$N$224),"")</f>
        <v>#REF!</v>
      </c>
      <c r="K11240" s="391" t="e">
        <f>IF(I11240&lt;&gt;"",RIGHT(#REF!,LEN(#REF!)-FIND(" ",#REF!)),"")</f>
        <v>#REF!</v>
      </c>
    </row>
    <row r="11241" spans="1:11">
      <c r="A11241" s="417" t="s">
        <v>2155</v>
      </c>
      <c r="B11241" s="417" t="s">
        <v>18824</v>
      </c>
      <c r="C11241" s="417" t="s">
        <v>2281</v>
      </c>
      <c r="D11241" s="417" t="s">
        <v>2840</v>
      </c>
      <c r="E11241" s="391">
        <v>0.6</v>
      </c>
      <c r="F11241" s="418">
        <v>44249</v>
      </c>
      <c r="G11241" s="417" t="s">
        <v>2283</v>
      </c>
      <c r="I11241" s="379" t="e">
        <f>IF(#REF!&lt;&gt;"",#REF!-$I$199,"")</f>
        <v>#REF!</v>
      </c>
      <c r="J11241" s="379" t="e">
        <f>IF(I11241&lt;&gt;"",NETWORKDAYS($I$199,#REF!-1,$N$201:$N$224),"")</f>
        <v>#REF!</v>
      </c>
      <c r="K11241" s="391" t="e">
        <f>IF(I11241&lt;&gt;"",RIGHT(#REF!,LEN(#REF!)-FIND(" ",#REF!)),"")</f>
        <v>#REF!</v>
      </c>
    </row>
    <row r="11242" spans="1:11">
      <c r="A11242" s="417" t="s">
        <v>2155</v>
      </c>
      <c r="B11242" s="417" t="s">
        <v>18825</v>
      </c>
      <c r="C11242" s="417" t="s">
        <v>2281</v>
      </c>
      <c r="D11242" s="417" t="s">
        <v>2842</v>
      </c>
      <c r="E11242" s="391">
        <v>0.2</v>
      </c>
      <c r="F11242" s="418">
        <v>44249</v>
      </c>
      <c r="G11242" s="417" t="s">
        <v>2283</v>
      </c>
      <c r="I11242" s="379" t="e">
        <f>IF(#REF!&lt;&gt;"",#REF!-$I$199,"")</f>
        <v>#REF!</v>
      </c>
      <c r="J11242" s="379" t="e">
        <f>IF(I11242&lt;&gt;"",NETWORKDAYS($I$199,#REF!-1,$N$201:$N$224),"")</f>
        <v>#REF!</v>
      </c>
      <c r="K11242" s="391" t="e">
        <f>IF(I11242&lt;&gt;"",RIGHT(#REF!,LEN(#REF!)-FIND(" ",#REF!)),"")</f>
        <v>#REF!</v>
      </c>
    </row>
    <row r="11243" spans="1:11">
      <c r="A11243" s="417" t="s">
        <v>79</v>
      </c>
      <c r="B11243" s="417" t="s">
        <v>7239</v>
      </c>
      <c r="C11243" s="417" t="s">
        <v>2281</v>
      </c>
      <c r="D11243" s="417" t="s">
        <v>2296</v>
      </c>
      <c r="E11243" s="391">
        <v>1</v>
      </c>
      <c r="F11243" s="418">
        <v>44214</v>
      </c>
      <c r="G11243" s="417" t="s">
        <v>2283</v>
      </c>
      <c r="I11243" s="379" t="e">
        <f>IF(#REF!&lt;&gt;"",#REF!-$I$199,"")</f>
        <v>#REF!</v>
      </c>
      <c r="J11243" s="379" t="e">
        <f>IF(I11243&lt;&gt;"",NETWORKDAYS($I$199,#REF!-1,$N$201:$N$224),"")</f>
        <v>#REF!</v>
      </c>
      <c r="K11243" s="391" t="e">
        <f>IF(I11243&lt;&gt;"",RIGHT(#REF!,LEN(#REF!)-FIND(" ",#REF!)),"")</f>
        <v>#REF!</v>
      </c>
    </row>
    <row r="11244" spans="1:11">
      <c r="A11244" s="417" t="s">
        <v>2155</v>
      </c>
      <c r="B11244" s="417" t="s">
        <v>5835</v>
      </c>
      <c r="C11244" s="417" t="s">
        <v>2281</v>
      </c>
      <c r="D11244" s="417" t="s">
        <v>2300</v>
      </c>
      <c r="E11244" s="391">
        <v>4</v>
      </c>
      <c r="F11244" s="418">
        <v>44214</v>
      </c>
      <c r="G11244" s="417" t="s">
        <v>2283</v>
      </c>
      <c r="I11244" s="379" t="e">
        <f>IF(#REF!&lt;&gt;"",#REF!-$I$199,"")</f>
        <v>#REF!</v>
      </c>
      <c r="J11244" s="379" t="e">
        <f>IF(I11244&lt;&gt;"",NETWORKDAYS($I$199,#REF!-1,$N$201:$N$224),"")</f>
        <v>#REF!</v>
      </c>
      <c r="K11244" s="391" t="e">
        <f>IF(I11244&lt;&gt;"",RIGHT(#REF!,LEN(#REF!)-FIND(" ",#REF!)),"")</f>
        <v>#REF!</v>
      </c>
    </row>
    <row r="11245" spans="1:11">
      <c r="A11245" s="417" t="s">
        <v>2155</v>
      </c>
      <c r="B11245" s="417" t="s">
        <v>5836</v>
      </c>
      <c r="C11245" s="417" t="s">
        <v>2281</v>
      </c>
      <c r="D11245" s="417" t="s">
        <v>2302</v>
      </c>
      <c r="E11245" s="391">
        <v>4</v>
      </c>
      <c r="F11245" s="418">
        <v>44214</v>
      </c>
      <c r="G11245" s="417" t="s">
        <v>2283</v>
      </c>
      <c r="I11245" s="379" t="e">
        <f>IF(#REF!&lt;&gt;"",#REF!-$I$199,"")</f>
        <v>#REF!</v>
      </c>
      <c r="J11245" s="379" t="e">
        <f>IF(I11245&lt;&gt;"",NETWORKDAYS($I$199,#REF!-1,$N$201:$N$224),"")</f>
        <v>#REF!</v>
      </c>
      <c r="K11245" s="391" t="e">
        <f>IF(I11245&lt;&gt;"",RIGHT(#REF!,LEN(#REF!)-FIND(" ",#REF!)),"")</f>
        <v>#REF!</v>
      </c>
    </row>
    <row r="11246" spans="1:11">
      <c r="A11246" s="417" t="s">
        <v>2155</v>
      </c>
      <c r="B11246" s="417" t="s">
        <v>8969</v>
      </c>
      <c r="C11246" s="417" t="s">
        <v>2281</v>
      </c>
      <c r="D11246" s="417" t="s">
        <v>3025</v>
      </c>
      <c r="E11246" s="391">
        <v>4.68</v>
      </c>
      <c r="F11246" s="418">
        <v>44214</v>
      </c>
      <c r="G11246" s="417" t="s">
        <v>2283</v>
      </c>
      <c r="I11246" s="379" t="e">
        <f>IF(#REF!&lt;&gt;"",#REF!-$I$199,"")</f>
        <v>#REF!</v>
      </c>
      <c r="J11246" s="379" t="e">
        <f>IF(I11246&lt;&gt;"",NETWORKDAYS($I$199,#REF!-1,$N$201:$N$224),"")</f>
        <v>#REF!</v>
      </c>
      <c r="K11246" s="391" t="e">
        <f>IF(I11246&lt;&gt;"",RIGHT(#REF!,LEN(#REF!)-FIND(" ",#REF!)),"")</f>
        <v>#REF!</v>
      </c>
    </row>
    <row r="11247" spans="1:11">
      <c r="A11247" s="417" t="s">
        <v>2155</v>
      </c>
      <c r="B11247" s="417" t="s">
        <v>8970</v>
      </c>
      <c r="C11247" s="417" t="s">
        <v>2281</v>
      </c>
      <c r="D11247" s="417" t="s">
        <v>2368</v>
      </c>
      <c r="E11247" s="391">
        <v>0.25</v>
      </c>
      <c r="F11247" s="418">
        <v>44214</v>
      </c>
      <c r="G11247" s="417" t="s">
        <v>2283</v>
      </c>
      <c r="I11247" s="379" t="e">
        <f>IF(#REF!&lt;&gt;"",#REF!-$I$199,"")</f>
        <v>#REF!</v>
      </c>
      <c r="J11247" s="379" t="e">
        <f>IF(I11247&lt;&gt;"",NETWORKDAYS($I$199,#REF!-1,$N$201:$N$224),"")</f>
        <v>#REF!</v>
      </c>
      <c r="K11247" s="391" t="e">
        <f>IF(I11247&lt;&gt;"",RIGHT(#REF!,LEN(#REF!)-FIND(" ",#REF!)),"")</f>
        <v>#REF!</v>
      </c>
    </row>
    <row r="11248" spans="1:11">
      <c r="A11248" s="417" t="s">
        <v>2155</v>
      </c>
      <c r="B11248" s="417" t="s">
        <v>5837</v>
      </c>
      <c r="C11248" s="417" t="s">
        <v>2281</v>
      </c>
      <c r="D11248" s="417" t="s">
        <v>2312</v>
      </c>
      <c r="E11248" s="391">
        <v>4.45</v>
      </c>
      <c r="F11248" s="418">
        <v>44214</v>
      </c>
      <c r="G11248" s="417" t="s">
        <v>2286</v>
      </c>
      <c r="I11248" s="379" t="e">
        <f>IF(#REF!&lt;&gt;"",#REF!-$I$199,"")</f>
        <v>#REF!</v>
      </c>
      <c r="J11248" s="379" t="e">
        <f>IF(I11248&lt;&gt;"",NETWORKDAYS($I$199,#REF!-1,$N$201:$N$224),"")</f>
        <v>#REF!</v>
      </c>
      <c r="K11248" s="391" t="e">
        <f>IF(I11248&lt;&gt;"",RIGHT(#REF!,LEN(#REF!)-FIND(" ",#REF!)),"")</f>
        <v>#REF!</v>
      </c>
    </row>
    <row r="11249" spans="1:11">
      <c r="A11249" s="417" t="s">
        <v>2155</v>
      </c>
      <c r="B11249" s="417" t="s">
        <v>8971</v>
      </c>
      <c r="C11249" s="417" t="s">
        <v>2281</v>
      </c>
      <c r="D11249" s="417" t="s">
        <v>3027</v>
      </c>
      <c r="E11249" s="391">
        <v>3.03</v>
      </c>
      <c r="F11249" s="418">
        <v>44214</v>
      </c>
      <c r="G11249" s="417" t="s">
        <v>2283</v>
      </c>
      <c r="I11249" s="379" t="e">
        <f>IF(#REF!&lt;&gt;"",#REF!-$I$199,"")</f>
        <v>#REF!</v>
      </c>
      <c r="J11249" s="379" t="e">
        <f>IF(I11249&lt;&gt;"",NETWORKDAYS($I$199,#REF!-1,$N$201:$N$224),"")</f>
        <v>#REF!</v>
      </c>
      <c r="K11249" s="391" t="e">
        <f>IF(I11249&lt;&gt;"",RIGHT(#REF!,LEN(#REF!)-FIND(" ",#REF!)),"")</f>
        <v>#REF!</v>
      </c>
    </row>
    <row r="11250" spans="1:11">
      <c r="A11250" s="417" t="s">
        <v>2155</v>
      </c>
      <c r="B11250" s="417" t="s">
        <v>5838</v>
      </c>
      <c r="C11250" s="417" t="s">
        <v>2281</v>
      </c>
      <c r="D11250" s="417" t="s">
        <v>3028</v>
      </c>
      <c r="E11250" s="391">
        <v>2.2400000000000002</v>
      </c>
      <c r="F11250" s="418">
        <v>44214</v>
      </c>
      <c r="G11250" s="417" t="s">
        <v>2286</v>
      </c>
      <c r="I11250" s="379" t="e">
        <f>IF(#REF!&lt;&gt;"",#REF!-$I$199,"")</f>
        <v>#REF!</v>
      </c>
      <c r="J11250" s="379" t="e">
        <f>IF(I11250&lt;&gt;"",NETWORKDAYS($I$199,#REF!-1,$N$201:$N$224),"")</f>
        <v>#REF!</v>
      </c>
      <c r="K11250" s="391" t="e">
        <f>IF(I11250&lt;&gt;"",RIGHT(#REF!,LEN(#REF!)-FIND(" ",#REF!)),"")</f>
        <v>#REF!</v>
      </c>
    </row>
    <row r="11251" spans="1:11">
      <c r="A11251" s="417" t="s">
        <v>2155</v>
      </c>
      <c r="B11251" s="417" t="s">
        <v>8972</v>
      </c>
      <c r="C11251" s="417" t="s">
        <v>2281</v>
      </c>
      <c r="D11251" s="417" t="s">
        <v>2856</v>
      </c>
      <c r="E11251" s="391">
        <v>3</v>
      </c>
      <c r="F11251" s="418">
        <v>44214</v>
      </c>
      <c r="G11251" s="417" t="s">
        <v>2283</v>
      </c>
      <c r="I11251" s="379" t="e">
        <f>IF(#REF!&lt;&gt;"",#REF!-$I$199,"")</f>
        <v>#REF!</v>
      </c>
      <c r="J11251" s="379" t="e">
        <f>IF(I11251&lt;&gt;"",NETWORKDAYS($I$199,#REF!-1,$N$201:$N$224),"")</f>
        <v>#REF!</v>
      </c>
      <c r="K11251" s="391" t="e">
        <f>IF(I11251&lt;&gt;"",RIGHT(#REF!,LEN(#REF!)-FIND(" ",#REF!)),"")</f>
        <v>#REF!</v>
      </c>
    </row>
    <row r="11252" spans="1:11">
      <c r="A11252" s="417" t="s">
        <v>2155</v>
      </c>
      <c r="B11252" s="417" t="s">
        <v>5839</v>
      </c>
      <c r="C11252" s="417" t="s">
        <v>2281</v>
      </c>
      <c r="D11252" s="417" t="s">
        <v>2314</v>
      </c>
      <c r="E11252" s="391">
        <v>1.88</v>
      </c>
      <c r="F11252" s="418">
        <v>44214</v>
      </c>
      <c r="G11252" s="417" t="s">
        <v>2286</v>
      </c>
      <c r="I11252" s="379" t="e">
        <f>IF(#REF!&lt;&gt;"",#REF!-$I$199,"")</f>
        <v>#REF!</v>
      </c>
      <c r="J11252" s="379" t="e">
        <f>IF(I11252&lt;&gt;"",NETWORKDAYS($I$199,#REF!-1,$N$201:$N$224),"")</f>
        <v>#REF!</v>
      </c>
      <c r="K11252" s="391" t="e">
        <f>IF(I11252&lt;&gt;"",RIGHT(#REF!,LEN(#REF!)-FIND(" ",#REF!)),"")</f>
        <v>#REF!</v>
      </c>
    </row>
    <row r="11253" spans="1:11">
      <c r="A11253" s="417" t="s">
        <v>2155</v>
      </c>
      <c r="B11253" s="417" t="s">
        <v>8973</v>
      </c>
      <c r="C11253" s="417" t="s">
        <v>2281</v>
      </c>
      <c r="D11253" s="417" t="s">
        <v>2857</v>
      </c>
      <c r="E11253" s="391">
        <v>2.15</v>
      </c>
      <c r="F11253" s="418">
        <v>44214</v>
      </c>
      <c r="G11253" s="417" t="s">
        <v>2283</v>
      </c>
      <c r="I11253" s="379" t="e">
        <f>IF(#REF!&lt;&gt;"",#REF!-$I$199,"")</f>
        <v>#REF!</v>
      </c>
      <c r="J11253" s="379" t="e">
        <f>IF(I11253&lt;&gt;"",NETWORKDAYS($I$199,#REF!-1,$N$201:$N$224),"")</f>
        <v>#REF!</v>
      </c>
      <c r="K11253" s="391" t="e">
        <f>IF(I11253&lt;&gt;"",RIGHT(#REF!,LEN(#REF!)-FIND(" ",#REF!)),"")</f>
        <v>#REF!</v>
      </c>
    </row>
    <row r="11254" spans="1:11">
      <c r="A11254" s="417" t="s">
        <v>2155</v>
      </c>
      <c r="B11254" s="417" t="s">
        <v>14674</v>
      </c>
      <c r="C11254" s="417" t="s">
        <v>2281</v>
      </c>
      <c r="D11254" s="417" t="s">
        <v>2858</v>
      </c>
      <c r="E11254" s="391">
        <v>1.58</v>
      </c>
      <c r="F11254" s="418">
        <v>44214</v>
      </c>
      <c r="G11254" s="417" t="s">
        <v>2283</v>
      </c>
      <c r="I11254" s="379" t="e">
        <f>IF(#REF!&lt;&gt;"",#REF!-$I$199,"")</f>
        <v>#REF!</v>
      </c>
      <c r="J11254" s="379" t="e">
        <f>IF(I11254&lt;&gt;"",NETWORKDAYS($I$199,#REF!-1,$N$201:$N$224),"")</f>
        <v>#REF!</v>
      </c>
      <c r="K11254" s="391" t="e">
        <f>IF(I11254&lt;&gt;"",RIGHT(#REF!,LEN(#REF!)-FIND(" ",#REF!)),"")</f>
        <v>#REF!</v>
      </c>
    </row>
    <row r="11255" spans="1:11">
      <c r="A11255" s="417" t="s">
        <v>2155</v>
      </c>
      <c r="B11255" s="417" t="s">
        <v>8974</v>
      </c>
      <c r="C11255" s="417" t="s">
        <v>2281</v>
      </c>
      <c r="D11255" s="417" t="s">
        <v>2344</v>
      </c>
      <c r="E11255" s="391">
        <v>1.27</v>
      </c>
      <c r="F11255" s="418">
        <v>44214</v>
      </c>
      <c r="G11255" s="417" t="s">
        <v>2283</v>
      </c>
      <c r="I11255" s="379" t="e">
        <f>IF(#REF!&lt;&gt;"",#REF!-$I$199,"")</f>
        <v>#REF!</v>
      </c>
      <c r="J11255" s="379" t="e">
        <f>IF(I11255&lt;&gt;"",NETWORKDAYS($I$199,#REF!-1,$N$201:$N$224),"")</f>
        <v>#REF!</v>
      </c>
      <c r="K11255" s="391" t="e">
        <f>IF(I11255&lt;&gt;"",RIGHT(#REF!,LEN(#REF!)-FIND(" ",#REF!)),"")</f>
        <v>#REF!</v>
      </c>
    </row>
    <row r="11256" spans="1:11">
      <c r="A11256" s="417" t="s">
        <v>2155</v>
      </c>
      <c r="B11256" s="417" t="s">
        <v>8975</v>
      </c>
      <c r="C11256" s="417" t="s">
        <v>2281</v>
      </c>
      <c r="D11256" s="417" t="s">
        <v>2836</v>
      </c>
      <c r="E11256" s="391">
        <v>1.1200000000000001</v>
      </c>
      <c r="F11256" s="418">
        <v>44214</v>
      </c>
      <c r="G11256" s="417" t="s">
        <v>2283</v>
      </c>
      <c r="I11256" s="379" t="e">
        <f>IF(#REF!&lt;&gt;"",#REF!-$I$199,"")</f>
        <v>#REF!</v>
      </c>
      <c r="J11256" s="379" t="e">
        <f>IF(I11256&lt;&gt;"",NETWORKDAYS($I$199,#REF!-1,$N$201:$N$224),"")</f>
        <v>#REF!</v>
      </c>
      <c r="K11256" s="391" t="e">
        <f>IF(I11256&lt;&gt;"",RIGHT(#REF!,LEN(#REF!)-FIND(" ",#REF!)),"")</f>
        <v>#REF!</v>
      </c>
    </row>
    <row r="11257" spans="1:11">
      <c r="A11257" s="417" t="s">
        <v>2155</v>
      </c>
      <c r="B11257" s="417" t="s">
        <v>14675</v>
      </c>
      <c r="C11257" s="417" t="s">
        <v>2281</v>
      </c>
      <c r="D11257" s="417" t="s">
        <v>2837</v>
      </c>
      <c r="E11257" s="391">
        <v>0.5</v>
      </c>
      <c r="F11257" s="418">
        <v>44214</v>
      </c>
      <c r="G11257" s="417" t="s">
        <v>2283</v>
      </c>
      <c r="I11257" s="379" t="e">
        <f>IF(#REF!&lt;&gt;"",#REF!-$I$199,"")</f>
        <v>#REF!</v>
      </c>
      <c r="J11257" s="379" t="e">
        <f>IF(I11257&lt;&gt;"",NETWORKDAYS($I$199,#REF!-1,$N$201:$N$224),"")</f>
        <v>#REF!</v>
      </c>
      <c r="K11257" s="391" t="e">
        <f>IF(I11257&lt;&gt;"",RIGHT(#REF!,LEN(#REF!)-FIND(" ",#REF!)),"")</f>
        <v>#REF!</v>
      </c>
    </row>
    <row r="11258" spans="1:11">
      <c r="A11258" s="417" t="s">
        <v>2155</v>
      </c>
      <c r="B11258" s="417" t="s">
        <v>14676</v>
      </c>
      <c r="C11258" s="417" t="s">
        <v>2281</v>
      </c>
      <c r="D11258" s="417" t="s">
        <v>2832</v>
      </c>
      <c r="E11258" s="391">
        <v>0.25</v>
      </c>
      <c r="F11258" s="418">
        <v>44214</v>
      </c>
      <c r="G11258" s="417" t="s">
        <v>2283</v>
      </c>
      <c r="I11258" s="379" t="e">
        <f>IF(#REF!&lt;&gt;"",#REF!-$I$199,"")</f>
        <v>#REF!</v>
      </c>
      <c r="J11258" s="379" t="e">
        <f>IF(I11258&lt;&gt;"",NETWORKDAYS($I$199,#REF!-1,$N$201:$N$224),"")</f>
        <v>#REF!</v>
      </c>
      <c r="K11258" s="391" t="e">
        <f>IF(I11258&lt;&gt;"",RIGHT(#REF!,LEN(#REF!)-FIND(" ",#REF!)),"")</f>
        <v>#REF!</v>
      </c>
    </row>
    <row r="11259" spans="1:11">
      <c r="A11259" s="417" t="s">
        <v>2155</v>
      </c>
      <c r="B11259" s="417" t="s">
        <v>14677</v>
      </c>
      <c r="C11259" s="417" t="s">
        <v>2281</v>
      </c>
      <c r="D11259" s="417" t="s">
        <v>2838</v>
      </c>
      <c r="E11259" s="391">
        <v>0.17</v>
      </c>
      <c r="F11259" s="418">
        <v>44214</v>
      </c>
      <c r="G11259" s="417" t="s">
        <v>2283</v>
      </c>
      <c r="I11259" s="379" t="e">
        <f>IF(#REF!&lt;&gt;"",#REF!-$I$199,"")</f>
        <v>#REF!</v>
      </c>
      <c r="J11259" s="379" t="e">
        <f>IF(I11259&lt;&gt;"",NETWORKDAYS($I$199,#REF!-1,$N$201:$N$224),"")</f>
        <v>#REF!</v>
      </c>
      <c r="K11259" s="391" t="e">
        <f>IF(I11259&lt;&gt;"",RIGHT(#REF!,LEN(#REF!)-FIND(" ",#REF!)),"")</f>
        <v>#REF!</v>
      </c>
    </row>
    <row r="11260" spans="1:11">
      <c r="A11260" s="417" t="s">
        <v>2155</v>
      </c>
      <c r="B11260" s="417" t="s">
        <v>14678</v>
      </c>
      <c r="C11260" s="417" t="s">
        <v>2281</v>
      </c>
      <c r="D11260" s="417" t="s">
        <v>2839</v>
      </c>
      <c r="E11260" s="391">
        <v>0.05</v>
      </c>
      <c r="F11260" s="418">
        <v>44214</v>
      </c>
      <c r="G11260" s="417" t="s">
        <v>2283</v>
      </c>
      <c r="I11260" s="379" t="e">
        <f>IF(#REF!&lt;&gt;"",#REF!-$I$199,"")</f>
        <v>#REF!</v>
      </c>
      <c r="J11260" s="379" t="e">
        <f>IF(I11260&lt;&gt;"",NETWORKDAYS($I$199,#REF!-1,$N$201:$N$224),"")</f>
        <v>#REF!</v>
      </c>
      <c r="K11260" s="391" t="e">
        <f>IF(I11260&lt;&gt;"",RIGHT(#REF!,LEN(#REF!)-FIND(" ",#REF!)),"")</f>
        <v>#REF!</v>
      </c>
    </row>
    <row r="11261" spans="1:11">
      <c r="A11261" s="417" t="s">
        <v>2155</v>
      </c>
      <c r="B11261" s="417" t="s">
        <v>14679</v>
      </c>
      <c r="C11261" s="417" t="s">
        <v>2281</v>
      </c>
      <c r="D11261" s="417" t="s">
        <v>2840</v>
      </c>
      <c r="E11261" s="391">
        <v>0.18</v>
      </c>
      <c r="F11261" s="418">
        <v>44214</v>
      </c>
      <c r="G11261" s="417" t="s">
        <v>2283</v>
      </c>
      <c r="I11261" s="379" t="e">
        <f>IF(#REF!&lt;&gt;"",#REF!-$I$199,"")</f>
        <v>#REF!</v>
      </c>
      <c r="J11261" s="379" t="e">
        <f>IF(I11261&lt;&gt;"",NETWORKDAYS($I$199,#REF!-1,$N$201:$N$224),"")</f>
        <v>#REF!</v>
      </c>
      <c r="K11261" s="391" t="e">
        <f>IF(I11261&lt;&gt;"",RIGHT(#REF!,LEN(#REF!)-FIND(" ",#REF!)),"")</f>
        <v>#REF!</v>
      </c>
    </row>
    <row r="11262" spans="1:11">
      <c r="A11262" s="417" t="s">
        <v>2155</v>
      </c>
      <c r="B11262" s="417" t="s">
        <v>14680</v>
      </c>
      <c r="C11262" s="417" t="s">
        <v>2281</v>
      </c>
      <c r="D11262" s="417" t="s">
        <v>2841</v>
      </c>
      <c r="E11262" s="391">
        <v>0.02</v>
      </c>
      <c r="F11262" s="418">
        <v>44214</v>
      </c>
      <c r="G11262" s="417" t="s">
        <v>2283</v>
      </c>
      <c r="I11262" s="379" t="e">
        <f>IF(#REF!&lt;&gt;"",#REF!-$I$199,"")</f>
        <v>#REF!</v>
      </c>
      <c r="J11262" s="379" t="e">
        <f>IF(I11262&lt;&gt;"",NETWORKDAYS($I$199,#REF!-1,$N$201:$N$224),"")</f>
        <v>#REF!</v>
      </c>
      <c r="K11262" s="391" t="e">
        <f>IF(I11262&lt;&gt;"",RIGHT(#REF!,LEN(#REF!)-FIND(" ",#REF!)),"")</f>
        <v>#REF!</v>
      </c>
    </row>
    <row r="11263" spans="1:11">
      <c r="A11263" s="417" t="s">
        <v>2155</v>
      </c>
      <c r="B11263" s="417" t="s">
        <v>18826</v>
      </c>
      <c r="C11263" s="417" t="s">
        <v>2281</v>
      </c>
      <c r="D11263" s="417" t="s">
        <v>2842</v>
      </c>
      <c r="E11263" s="391">
        <v>0.04</v>
      </c>
      <c r="F11263" s="418">
        <v>44214</v>
      </c>
      <c r="G11263" s="417" t="s">
        <v>2283</v>
      </c>
      <c r="I11263" s="379" t="e">
        <f>IF(#REF!&lt;&gt;"",#REF!-$I$199,"")</f>
        <v>#REF!</v>
      </c>
      <c r="J11263" s="379" t="e">
        <f>IF(I11263&lt;&gt;"",NETWORKDAYS($I$199,#REF!-1,$N$201:$N$224),"")</f>
        <v>#REF!</v>
      </c>
      <c r="K11263" s="391" t="e">
        <f>IF(I11263&lt;&gt;"",RIGHT(#REF!,LEN(#REF!)-FIND(" ",#REF!)),"")</f>
        <v>#REF!</v>
      </c>
    </row>
    <row r="11264" spans="1:11">
      <c r="A11264" s="417" t="s">
        <v>2155</v>
      </c>
      <c r="B11264" s="417" t="s">
        <v>18827</v>
      </c>
      <c r="C11264" s="417" t="s">
        <v>2281</v>
      </c>
      <c r="D11264" s="417" t="s">
        <v>2844</v>
      </c>
      <c r="E11264" s="391">
        <v>0.02</v>
      </c>
      <c r="F11264" s="418">
        <v>44214</v>
      </c>
      <c r="G11264" s="417" t="s">
        <v>2283</v>
      </c>
      <c r="I11264" s="379" t="e">
        <f>IF(#REF!&lt;&gt;"",#REF!-$I$199,"")</f>
        <v>#REF!</v>
      </c>
      <c r="J11264" s="379" t="e">
        <f>IF(I11264&lt;&gt;"",NETWORKDAYS($I$199,#REF!-1,$N$201:$N$224),"")</f>
        <v>#REF!</v>
      </c>
      <c r="K11264" s="391" t="e">
        <f>IF(I11264&lt;&gt;"",RIGHT(#REF!,LEN(#REF!)-FIND(" ",#REF!)),"")</f>
        <v>#REF!</v>
      </c>
    </row>
    <row r="11265" spans="1:11">
      <c r="A11265" s="417" t="s">
        <v>2155</v>
      </c>
      <c r="B11265" s="417" t="s">
        <v>14681</v>
      </c>
      <c r="C11265" s="417" t="s">
        <v>2281</v>
      </c>
      <c r="D11265" s="417" t="s">
        <v>5448</v>
      </c>
      <c r="E11265" s="391">
        <v>2.4</v>
      </c>
      <c r="F11265" s="418">
        <v>44249</v>
      </c>
      <c r="G11265" s="417" t="s">
        <v>2283</v>
      </c>
      <c r="I11265" s="379" t="e">
        <f>IF(#REF!&lt;&gt;"",#REF!-$I$199,"")</f>
        <v>#REF!</v>
      </c>
      <c r="J11265" s="379" t="e">
        <f>IF(I11265&lt;&gt;"",NETWORKDAYS($I$199,#REF!-1,$N$201:$N$224),"")</f>
        <v>#REF!</v>
      </c>
      <c r="K11265" s="391" t="e">
        <f>IF(I11265&lt;&gt;"",RIGHT(#REF!,LEN(#REF!)-FIND(" ",#REF!)),"")</f>
        <v>#REF!</v>
      </c>
    </row>
    <row r="11266" spans="1:11">
      <c r="A11266" s="417" t="s">
        <v>2155</v>
      </c>
      <c r="B11266" s="417" t="s">
        <v>7240</v>
      </c>
      <c r="C11266" s="417" t="s">
        <v>2281</v>
      </c>
      <c r="D11266" s="417" t="s">
        <v>5490</v>
      </c>
      <c r="E11266" s="391">
        <v>1.1499999999999999</v>
      </c>
      <c r="F11266" s="418">
        <v>44249</v>
      </c>
      <c r="G11266" s="417" t="s">
        <v>2286</v>
      </c>
      <c r="I11266" s="379" t="e">
        <f>IF(#REF!&lt;&gt;"",#REF!-$I$199,"")</f>
        <v>#REF!</v>
      </c>
      <c r="J11266" s="379" t="e">
        <f>IF(I11266&lt;&gt;"",NETWORKDAYS($I$199,#REF!-1,$N$201:$N$224),"")</f>
        <v>#REF!</v>
      </c>
      <c r="K11266" s="391" t="e">
        <f>IF(I11266&lt;&gt;"",RIGHT(#REF!,LEN(#REF!)-FIND(" ",#REF!)),"")</f>
        <v>#REF!</v>
      </c>
    </row>
    <row r="11267" spans="1:11">
      <c r="A11267" s="417" t="s">
        <v>2155</v>
      </c>
      <c r="B11267" s="417" t="s">
        <v>5840</v>
      </c>
      <c r="C11267" s="417" t="s">
        <v>2281</v>
      </c>
      <c r="D11267" s="417" t="s">
        <v>5841</v>
      </c>
      <c r="E11267" s="391">
        <v>3</v>
      </c>
      <c r="F11267" s="418">
        <v>44249</v>
      </c>
      <c r="G11267" s="417" t="s">
        <v>2286</v>
      </c>
      <c r="I11267" s="379" t="e">
        <f>IF(#REF!&lt;&gt;"",#REF!-$I$199,"")</f>
        <v>#REF!</v>
      </c>
      <c r="J11267" s="379" t="e">
        <f>IF(I11267&lt;&gt;"",NETWORKDAYS($I$199,#REF!-1,$N$201:$N$224),"")</f>
        <v>#REF!</v>
      </c>
      <c r="K11267" s="391" t="e">
        <f>IF(I11267&lt;&gt;"",RIGHT(#REF!,LEN(#REF!)-FIND(" ",#REF!)),"")</f>
        <v>#REF!</v>
      </c>
    </row>
    <row r="11268" spans="1:11">
      <c r="A11268" s="417" t="s">
        <v>2155</v>
      </c>
      <c r="B11268" s="417" t="s">
        <v>7241</v>
      </c>
      <c r="C11268" s="417" t="s">
        <v>2281</v>
      </c>
      <c r="D11268" s="417" t="s">
        <v>5450</v>
      </c>
      <c r="E11268" s="391">
        <v>1.1000000000000001</v>
      </c>
      <c r="F11268" s="418">
        <v>44249</v>
      </c>
      <c r="G11268" s="417" t="s">
        <v>2283</v>
      </c>
      <c r="I11268" s="379" t="e">
        <f>IF(#REF!&lt;&gt;"",#REF!-$I$199,"")</f>
        <v>#REF!</v>
      </c>
      <c r="J11268" s="379" t="e">
        <f>IF(I11268&lt;&gt;"",NETWORKDAYS($I$199,#REF!-1,$N$201:$N$224),"")</f>
        <v>#REF!</v>
      </c>
      <c r="K11268" s="391" t="e">
        <f>IF(I11268&lt;&gt;"",RIGHT(#REF!,LEN(#REF!)-FIND(" ",#REF!)),"")</f>
        <v>#REF!</v>
      </c>
    </row>
    <row r="11269" spans="1:11">
      <c r="A11269" s="417" t="s">
        <v>2155</v>
      </c>
      <c r="B11269" s="417" t="s">
        <v>5842</v>
      </c>
      <c r="C11269" s="417" t="s">
        <v>2281</v>
      </c>
      <c r="D11269" s="417" t="s">
        <v>5440</v>
      </c>
      <c r="E11269" s="391">
        <v>1.5</v>
      </c>
      <c r="F11269" s="418">
        <v>44249</v>
      </c>
      <c r="G11269" s="417" t="s">
        <v>2286</v>
      </c>
      <c r="I11269" s="379" t="e">
        <f>IF(#REF!&lt;&gt;"",#REF!-$I$199,"")</f>
        <v>#REF!</v>
      </c>
      <c r="J11269" s="379" t="e">
        <f>IF(I11269&lt;&gt;"",NETWORKDAYS($I$199,#REF!-1,$N$201:$N$224),"")</f>
        <v>#REF!</v>
      </c>
      <c r="K11269" s="391" t="e">
        <f>IF(I11269&lt;&gt;"",RIGHT(#REF!,LEN(#REF!)-FIND(" ",#REF!)),"")</f>
        <v>#REF!</v>
      </c>
    </row>
    <row r="11270" spans="1:11">
      <c r="A11270" s="417" t="s">
        <v>2155</v>
      </c>
      <c r="B11270" s="417" t="s">
        <v>14682</v>
      </c>
      <c r="C11270" s="417" t="s">
        <v>2281</v>
      </c>
      <c r="D11270" s="417" t="s">
        <v>5452</v>
      </c>
      <c r="E11270" s="391">
        <v>2.5499999999999998</v>
      </c>
      <c r="F11270" s="418">
        <v>44249</v>
      </c>
      <c r="G11270" s="417" t="s">
        <v>2283</v>
      </c>
      <c r="I11270" s="379" t="e">
        <f>IF(#REF!&lt;&gt;"",#REF!-$I$199,"")</f>
        <v>#REF!</v>
      </c>
      <c r="J11270" s="379" t="e">
        <f>IF(I11270&lt;&gt;"",NETWORKDAYS($I$199,#REF!-1,$N$201:$N$224),"")</f>
        <v>#REF!</v>
      </c>
      <c r="K11270" s="391" t="e">
        <f>IF(I11270&lt;&gt;"",RIGHT(#REF!,LEN(#REF!)-FIND(" ",#REF!)),"")</f>
        <v>#REF!</v>
      </c>
    </row>
    <row r="11271" spans="1:11">
      <c r="A11271" s="417" t="s">
        <v>2155</v>
      </c>
      <c r="B11271" s="417" t="s">
        <v>14683</v>
      </c>
      <c r="C11271" s="417" t="s">
        <v>2281</v>
      </c>
      <c r="D11271" s="417" t="s">
        <v>9654</v>
      </c>
      <c r="E11271" s="391">
        <v>0.75</v>
      </c>
      <c r="F11271" s="418">
        <v>44249</v>
      </c>
      <c r="G11271" s="417" t="s">
        <v>2283</v>
      </c>
      <c r="I11271" s="379" t="e">
        <f>IF(#REF!&lt;&gt;"",#REF!-$I$199,"")</f>
        <v>#REF!</v>
      </c>
      <c r="J11271" s="379" t="e">
        <f>IF(I11271&lt;&gt;"",NETWORKDAYS($I$199,#REF!-1,$N$201:$N$224),"")</f>
        <v>#REF!</v>
      </c>
      <c r="K11271" s="391" t="e">
        <f>IF(I11271&lt;&gt;"",RIGHT(#REF!,LEN(#REF!)-FIND(" ",#REF!)),"")</f>
        <v>#REF!</v>
      </c>
    </row>
    <row r="11272" spans="1:11">
      <c r="A11272" s="417" t="s">
        <v>2155</v>
      </c>
      <c r="B11272" s="417" t="s">
        <v>14684</v>
      </c>
      <c r="C11272" s="417" t="s">
        <v>2281</v>
      </c>
      <c r="D11272" s="417" t="s">
        <v>8916</v>
      </c>
      <c r="E11272" s="391">
        <v>1.95</v>
      </c>
      <c r="F11272" s="418">
        <v>44249</v>
      </c>
      <c r="G11272" s="417" t="s">
        <v>2283</v>
      </c>
      <c r="I11272" s="379" t="e">
        <f>IF(#REF!&lt;&gt;"",#REF!-$I$199,"")</f>
        <v>#REF!</v>
      </c>
      <c r="J11272" s="379" t="e">
        <f>IF(I11272&lt;&gt;"",NETWORKDAYS($I$199,#REF!-1,$N$201:$N$224),"")</f>
        <v>#REF!</v>
      </c>
      <c r="K11272" s="391" t="e">
        <f>IF(I11272&lt;&gt;"",RIGHT(#REF!,LEN(#REF!)-FIND(" ",#REF!)),"")</f>
        <v>#REF!</v>
      </c>
    </row>
    <row r="11273" spans="1:11">
      <c r="A11273" s="417" t="s">
        <v>2155</v>
      </c>
      <c r="B11273" s="417" t="s">
        <v>14685</v>
      </c>
      <c r="C11273" s="417" t="s">
        <v>2281</v>
      </c>
      <c r="D11273" s="417" t="s">
        <v>5241</v>
      </c>
      <c r="E11273" s="391">
        <v>1.53</v>
      </c>
      <c r="F11273" s="418">
        <v>44249</v>
      </c>
      <c r="G11273" s="417" t="s">
        <v>2283</v>
      </c>
      <c r="I11273" s="379" t="e">
        <f>IF(#REF!&lt;&gt;"",#REF!-$I$199,"")</f>
        <v>#REF!</v>
      </c>
      <c r="J11273" s="379" t="e">
        <f>IF(I11273&lt;&gt;"",NETWORKDAYS($I$199,#REF!-1,$N$201:$N$224),"")</f>
        <v>#REF!</v>
      </c>
      <c r="K11273" s="391" t="e">
        <f>IF(I11273&lt;&gt;"",RIGHT(#REF!,LEN(#REF!)-FIND(" ",#REF!)),"")</f>
        <v>#REF!</v>
      </c>
    </row>
    <row r="11274" spans="1:11">
      <c r="A11274" s="417" t="s">
        <v>2155</v>
      </c>
      <c r="B11274" s="417" t="s">
        <v>14686</v>
      </c>
      <c r="C11274" s="417" t="s">
        <v>2281</v>
      </c>
      <c r="D11274" s="417" t="s">
        <v>5453</v>
      </c>
      <c r="E11274" s="391">
        <v>1.62</v>
      </c>
      <c r="F11274" s="418">
        <v>44249</v>
      </c>
      <c r="G11274" s="417" t="s">
        <v>2283</v>
      </c>
      <c r="I11274" s="379" t="e">
        <f>IF(#REF!&lt;&gt;"",#REF!-$I$199,"")</f>
        <v>#REF!</v>
      </c>
      <c r="J11274" s="379" t="e">
        <f>IF(I11274&lt;&gt;"",NETWORKDAYS($I$199,#REF!-1,$N$201:$N$224),"")</f>
        <v>#REF!</v>
      </c>
      <c r="K11274" s="391" t="e">
        <f>IF(I11274&lt;&gt;"",RIGHT(#REF!,LEN(#REF!)-FIND(" ",#REF!)),"")</f>
        <v>#REF!</v>
      </c>
    </row>
    <row r="11275" spans="1:11">
      <c r="A11275" s="417" t="s">
        <v>2155</v>
      </c>
      <c r="B11275" s="417" t="s">
        <v>17614</v>
      </c>
      <c r="C11275" s="417" t="s">
        <v>2281</v>
      </c>
      <c r="D11275" s="417" t="s">
        <v>5856</v>
      </c>
      <c r="E11275" s="391">
        <v>1.6</v>
      </c>
      <c r="F11275" s="418">
        <v>44249</v>
      </c>
      <c r="G11275" s="417" t="s">
        <v>2286</v>
      </c>
      <c r="I11275" s="379" t="e">
        <f>IF(#REF!&lt;&gt;"",#REF!-$I$199,"")</f>
        <v>#REF!</v>
      </c>
      <c r="J11275" s="379" t="e">
        <f>IF(I11275&lt;&gt;"",NETWORKDAYS($I$199,#REF!-1,$N$201:$N$224),"")</f>
        <v>#REF!</v>
      </c>
      <c r="K11275" s="391" t="e">
        <f>IF(I11275&lt;&gt;"",RIGHT(#REF!,LEN(#REF!)-FIND(" ",#REF!)),"")</f>
        <v>#REF!</v>
      </c>
    </row>
    <row r="11276" spans="1:11">
      <c r="A11276" s="417" t="s">
        <v>2155</v>
      </c>
      <c r="B11276" s="417" t="s">
        <v>14687</v>
      </c>
      <c r="C11276" s="417" t="s">
        <v>2281</v>
      </c>
      <c r="D11276" s="417" t="s">
        <v>2603</v>
      </c>
      <c r="E11276" s="391">
        <v>1.1299999999999999</v>
      </c>
      <c r="F11276" s="418">
        <v>44249</v>
      </c>
      <c r="G11276" s="417" t="s">
        <v>2283</v>
      </c>
      <c r="I11276" s="379" t="e">
        <f>IF(#REF!&lt;&gt;"",#REF!-$I$199,"")</f>
        <v>#REF!</v>
      </c>
      <c r="J11276" s="379" t="e">
        <f>IF(I11276&lt;&gt;"",NETWORKDAYS($I$199,#REF!-1,$N$201:$N$224),"")</f>
        <v>#REF!</v>
      </c>
      <c r="K11276" s="391" t="e">
        <f>IF(I11276&lt;&gt;"",RIGHT(#REF!,LEN(#REF!)-FIND(" ",#REF!)),"")</f>
        <v>#REF!</v>
      </c>
    </row>
    <row r="11277" spans="1:11">
      <c r="A11277" s="417" t="s">
        <v>2155</v>
      </c>
      <c r="B11277" s="417" t="s">
        <v>14688</v>
      </c>
      <c r="C11277" s="417" t="s">
        <v>2281</v>
      </c>
      <c r="D11277" s="417" t="s">
        <v>9767</v>
      </c>
      <c r="E11277" s="391">
        <v>0.98</v>
      </c>
      <c r="F11277" s="418">
        <v>44249</v>
      </c>
      <c r="G11277" s="417" t="s">
        <v>2283</v>
      </c>
      <c r="I11277" s="379" t="e">
        <f>IF(#REF!&lt;&gt;"",#REF!-$I$199,"")</f>
        <v>#REF!</v>
      </c>
      <c r="J11277" s="379" t="e">
        <f>IF(I11277&lt;&gt;"",NETWORKDAYS($I$199,#REF!-1,$N$201:$N$224),"")</f>
        <v>#REF!</v>
      </c>
      <c r="K11277" s="391" t="e">
        <f>IF(I11277&lt;&gt;"",RIGHT(#REF!,LEN(#REF!)-FIND(" ",#REF!)),"")</f>
        <v>#REF!</v>
      </c>
    </row>
    <row r="11278" spans="1:11">
      <c r="A11278" s="417" t="s">
        <v>2155</v>
      </c>
      <c r="B11278" s="417" t="s">
        <v>14689</v>
      </c>
      <c r="C11278" s="417" t="s">
        <v>2281</v>
      </c>
      <c r="D11278" s="417" t="s">
        <v>9630</v>
      </c>
      <c r="E11278" s="391">
        <v>0.87</v>
      </c>
      <c r="F11278" s="418">
        <v>44249</v>
      </c>
      <c r="G11278" s="417" t="s">
        <v>2283</v>
      </c>
      <c r="I11278" s="379" t="e">
        <f>IF(#REF!&lt;&gt;"",#REF!-$I$199,"")</f>
        <v>#REF!</v>
      </c>
      <c r="J11278" s="379" t="e">
        <f>IF(I11278&lt;&gt;"",NETWORKDAYS($I$199,#REF!-1,$N$201:$N$224),"")</f>
        <v>#REF!</v>
      </c>
      <c r="K11278" s="391" t="e">
        <f>IF(I11278&lt;&gt;"",RIGHT(#REF!,LEN(#REF!)-FIND(" ",#REF!)),"")</f>
        <v>#REF!</v>
      </c>
    </row>
    <row r="11279" spans="1:11">
      <c r="A11279" s="417" t="s">
        <v>2155</v>
      </c>
      <c r="B11279" s="417" t="s">
        <v>14690</v>
      </c>
      <c r="C11279" s="417" t="s">
        <v>2281</v>
      </c>
      <c r="D11279" s="417" t="s">
        <v>14691</v>
      </c>
      <c r="E11279" s="391">
        <v>0.65</v>
      </c>
      <c r="F11279" s="418">
        <v>44249</v>
      </c>
      <c r="G11279" s="417" t="s">
        <v>2283</v>
      </c>
      <c r="I11279" s="379" t="e">
        <f>IF(#REF!&lt;&gt;"",#REF!-$I$199,"")</f>
        <v>#REF!</v>
      </c>
      <c r="J11279" s="379" t="e">
        <f>IF(I11279&lt;&gt;"",NETWORKDAYS($I$199,#REF!-1,$N$201:$N$224),"")</f>
        <v>#REF!</v>
      </c>
      <c r="K11279" s="391" t="e">
        <f>IF(I11279&lt;&gt;"",RIGHT(#REF!,LEN(#REF!)-FIND(" ",#REF!)),"")</f>
        <v>#REF!</v>
      </c>
    </row>
    <row r="11280" spans="1:11">
      <c r="A11280" s="417" t="s">
        <v>2155</v>
      </c>
      <c r="B11280" s="417" t="s">
        <v>14692</v>
      </c>
      <c r="C11280" s="417" t="s">
        <v>2281</v>
      </c>
      <c r="D11280" s="417" t="s">
        <v>13645</v>
      </c>
      <c r="E11280" s="391">
        <v>0.41</v>
      </c>
      <c r="F11280" s="418">
        <v>44249</v>
      </c>
      <c r="G11280" s="417" t="s">
        <v>2283</v>
      </c>
      <c r="I11280" s="379" t="e">
        <f>IF(#REF!&lt;&gt;"",#REF!-$I$199,"")</f>
        <v>#REF!</v>
      </c>
      <c r="J11280" s="379" t="e">
        <f>IF(I11280&lt;&gt;"",NETWORKDAYS($I$199,#REF!-1,$N$201:$N$224),"")</f>
        <v>#REF!</v>
      </c>
      <c r="K11280" s="391" t="e">
        <f>IF(I11280&lt;&gt;"",RIGHT(#REF!,LEN(#REF!)-FIND(" ",#REF!)),"")</f>
        <v>#REF!</v>
      </c>
    </row>
    <row r="11281" spans="1:11">
      <c r="A11281" s="417" t="s">
        <v>2155</v>
      </c>
      <c r="B11281" s="417" t="s">
        <v>5843</v>
      </c>
      <c r="C11281" s="417" t="s">
        <v>2281</v>
      </c>
      <c r="D11281" s="417" t="s">
        <v>5844</v>
      </c>
      <c r="E11281" s="391">
        <v>0.22</v>
      </c>
      <c r="F11281" s="418">
        <v>44249</v>
      </c>
      <c r="G11281" s="417" t="s">
        <v>2286</v>
      </c>
      <c r="I11281" s="379" t="e">
        <f>IF(#REF!&lt;&gt;"",#REF!-$I$199,"")</f>
        <v>#REF!</v>
      </c>
      <c r="J11281" s="379" t="e">
        <f>IF(I11281&lt;&gt;"",NETWORKDAYS($I$199,#REF!-1,$N$201:$N$224),"")</f>
        <v>#REF!</v>
      </c>
      <c r="K11281" s="391" t="e">
        <f>IF(I11281&lt;&gt;"",RIGHT(#REF!,LEN(#REF!)-FIND(" ",#REF!)),"")</f>
        <v>#REF!</v>
      </c>
    </row>
    <row r="11282" spans="1:11">
      <c r="A11282" s="417" t="s">
        <v>2155</v>
      </c>
      <c r="B11282" s="417" t="s">
        <v>18828</v>
      </c>
      <c r="C11282" s="417" t="s">
        <v>2281</v>
      </c>
      <c r="D11282" s="417" t="s">
        <v>3025</v>
      </c>
      <c r="E11282" s="391">
        <v>0.7</v>
      </c>
      <c r="F11282" s="418">
        <v>44270</v>
      </c>
      <c r="G11282" s="417" t="s">
        <v>2283</v>
      </c>
      <c r="I11282" s="379" t="e">
        <f>IF(#REF!&lt;&gt;"",#REF!-$I$199,"")</f>
        <v>#REF!</v>
      </c>
      <c r="J11282" s="379" t="e">
        <f>IF(I11282&lt;&gt;"",NETWORKDAYS($I$199,#REF!-1,$N$201:$N$224),"")</f>
        <v>#REF!</v>
      </c>
      <c r="K11282" s="391" t="e">
        <f>IF(I11282&lt;&gt;"",RIGHT(#REF!,LEN(#REF!)-FIND(" ",#REF!)),"")</f>
        <v>#REF!</v>
      </c>
    </row>
    <row r="11283" spans="1:11">
      <c r="A11283" s="417" t="s">
        <v>2155</v>
      </c>
      <c r="B11283" s="417" t="s">
        <v>5845</v>
      </c>
      <c r="C11283" s="417" t="s">
        <v>2281</v>
      </c>
      <c r="D11283" s="417" t="s">
        <v>3028</v>
      </c>
      <c r="E11283" s="391">
        <v>3.8</v>
      </c>
      <c r="F11283" s="418">
        <v>44270</v>
      </c>
      <c r="G11283" s="417" t="s">
        <v>2286</v>
      </c>
      <c r="I11283" s="379" t="e">
        <f>IF(#REF!&lt;&gt;"",#REF!-$I$199,"")</f>
        <v>#REF!</v>
      </c>
      <c r="J11283" s="379" t="e">
        <f>IF(I11283&lt;&gt;"",NETWORKDAYS($I$199,#REF!-1,$N$201:$N$224),"")</f>
        <v>#REF!</v>
      </c>
      <c r="K11283" s="391" t="e">
        <f>IF(I11283&lt;&gt;"",RIGHT(#REF!,LEN(#REF!)-FIND(" ",#REF!)),"")</f>
        <v>#REF!</v>
      </c>
    </row>
    <row r="11284" spans="1:11">
      <c r="A11284" s="417" t="s">
        <v>2155</v>
      </c>
      <c r="B11284" s="417" t="s">
        <v>18829</v>
      </c>
      <c r="C11284" s="417" t="s">
        <v>2281</v>
      </c>
      <c r="D11284" s="417" t="s">
        <v>2857</v>
      </c>
      <c r="E11284" s="391">
        <v>3.2</v>
      </c>
      <c r="F11284" s="418">
        <v>44270</v>
      </c>
      <c r="G11284" s="417" t="s">
        <v>2283</v>
      </c>
      <c r="I11284" s="379" t="e">
        <f>IF(#REF!&lt;&gt;"",#REF!-$I$199,"")</f>
        <v>#REF!</v>
      </c>
      <c r="J11284" s="379" t="e">
        <f>IF(I11284&lt;&gt;"",NETWORKDAYS($I$199,#REF!-1,$N$201:$N$224),"")</f>
        <v>#REF!</v>
      </c>
      <c r="K11284" s="391" t="e">
        <f>IF(I11284&lt;&gt;"",RIGHT(#REF!,LEN(#REF!)-FIND(" ",#REF!)),"")</f>
        <v>#REF!</v>
      </c>
    </row>
    <row r="11285" spans="1:11">
      <c r="A11285" s="417" t="s">
        <v>2155</v>
      </c>
      <c r="B11285" s="417" t="s">
        <v>5846</v>
      </c>
      <c r="C11285" s="417" t="s">
        <v>2281</v>
      </c>
      <c r="D11285" s="417" t="s">
        <v>3029</v>
      </c>
      <c r="E11285" s="391">
        <v>1.9</v>
      </c>
      <c r="F11285" s="418">
        <v>44270</v>
      </c>
      <c r="G11285" s="417" t="s">
        <v>2286</v>
      </c>
      <c r="I11285" s="379" t="e">
        <f>IF(#REF!&lt;&gt;"",#REF!-$I$199,"")</f>
        <v>#REF!</v>
      </c>
      <c r="J11285" s="379" t="e">
        <f>IF(I11285&lt;&gt;"",NETWORKDAYS($I$199,#REF!-1,$N$201:$N$224),"")</f>
        <v>#REF!</v>
      </c>
      <c r="K11285" s="391" t="e">
        <f>IF(I11285&lt;&gt;"",RIGHT(#REF!,LEN(#REF!)-FIND(" ",#REF!)),"")</f>
        <v>#REF!</v>
      </c>
    </row>
    <row r="11286" spans="1:11">
      <c r="A11286" s="417" t="s">
        <v>2155</v>
      </c>
      <c r="B11286" s="417" t="s">
        <v>8976</v>
      </c>
      <c r="C11286" s="417" t="s">
        <v>2281</v>
      </c>
      <c r="D11286" s="417" t="s">
        <v>3711</v>
      </c>
      <c r="E11286" s="391">
        <v>2</v>
      </c>
      <c r="F11286" s="418">
        <v>44305</v>
      </c>
      <c r="G11286" s="417" t="s">
        <v>2286</v>
      </c>
      <c r="I11286" s="379" t="e">
        <f>IF(#REF!&lt;&gt;"",#REF!-$I$199,"")</f>
        <v>#REF!</v>
      </c>
      <c r="J11286" s="379" t="e">
        <f>IF(I11286&lt;&gt;"",NETWORKDAYS($I$199,#REF!-1,$N$201:$N$224),"")</f>
        <v>#REF!</v>
      </c>
      <c r="K11286" s="391" t="e">
        <f>IF(I11286&lt;&gt;"",RIGHT(#REF!,LEN(#REF!)-FIND(" ",#REF!)),"")</f>
        <v>#REF!</v>
      </c>
    </row>
    <row r="11287" spans="1:11">
      <c r="A11287" s="417" t="s">
        <v>2155</v>
      </c>
      <c r="B11287" s="417" t="s">
        <v>7242</v>
      </c>
      <c r="C11287" s="417" t="s">
        <v>2281</v>
      </c>
      <c r="D11287" s="417" t="s">
        <v>5102</v>
      </c>
      <c r="E11287" s="391">
        <v>2</v>
      </c>
      <c r="F11287" s="418">
        <v>44305</v>
      </c>
      <c r="G11287" s="417" t="s">
        <v>2286</v>
      </c>
      <c r="I11287" s="379" t="e">
        <f>IF(#REF!&lt;&gt;"",#REF!-$I$199,"")</f>
        <v>#REF!</v>
      </c>
      <c r="J11287" s="379" t="e">
        <f>IF(I11287&lt;&gt;"",NETWORKDAYS($I$199,#REF!-1,$N$201:$N$224),"")</f>
        <v>#REF!</v>
      </c>
      <c r="K11287" s="391" t="e">
        <f>IF(I11287&lt;&gt;"",RIGHT(#REF!,LEN(#REF!)-FIND(" ",#REF!)),"")</f>
        <v>#REF!</v>
      </c>
    </row>
    <row r="11288" spans="1:11">
      <c r="A11288" s="417" t="s">
        <v>2155</v>
      </c>
      <c r="B11288" s="417" t="s">
        <v>8977</v>
      </c>
      <c r="C11288" s="417" t="s">
        <v>2281</v>
      </c>
      <c r="D11288" s="417" t="s">
        <v>8978</v>
      </c>
      <c r="E11288" s="391">
        <v>1</v>
      </c>
      <c r="F11288" s="418">
        <v>44305</v>
      </c>
      <c r="G11288" s="417" t="s">
        <v>2286</v>
      </c>
      <c r="I11288" s="379" t="e">
        <f>IF(#REF!&lt;&gt;"",#REF!-$I$199,"")</f>
        <v>#REF!</v>
      </c>
      <c r="J11288" s="379" t="e">
        <f>IF(I11288&lt;&gt;"",NETWORKDAYS($I$199,#REF!-1,$N$201:$N$224),"")</f>
        <v>#REF!</v>
      </c>
      <c r="K11288" s="391" t="e">
        <f>IF(I11288&lt;&gt;"",RIGHT(#REF!,LEN(#REF!)-FIND(" ",#REF!)),"")</f>
        <v>#REF!</v>
      </c>
    </row>
    <row r="11289" spans="1:11">
      <c r="A11289" s="417" t="s">
        <v>2155</v>
      </c>
      <c r="B11289" s="417" t="s">
        <v>7243</v>
      </c>
      <c r="C11289" s="417" t="s">
        <v>2281</v>
      </c>
      <c r="D11289" s="417" t="s">
        <v>5097</v>
      </c>
      <c r="E11289" s="391">
        <v>1</v>
      </c>
      <c r="F11289" s="418">
        <v>44305</v>
      </c>
      <c r="G11289" s="417" t="s">
        <v>2286</v>
      </c>
      <c r="I11289" s="379" t="e">
        <f>IF(#REF!&lt;&gt;"",#REF!-$I$199,"")</f>
        <v>#REF!</v>
      </c>
      <c r="J11289" s="379" t="e">
        <f>IF(I11289&lt;&gt;"",NETWORKDAYS($I$199,#REF!-1,$N$201:$N$224),"")</f>
        <v>#REF!</v>
      </c>
      <c r="K11289" s="391" t="e">
        <f>IF(I11289&lt;&gt;"",RIGHT(#REF!,LEN(#REF!)-FIND(" ",#REF!)),"")</f>
        <v>#REF!</v>
      </c>
    </row>
    <row r="11290" spans="1:11">
      <c r="A11290" s="417" t="s">
        <v>2155</v>
      </c>
      <c r="B11290" s="417" t="s">
        <v>5847</v>
      </c>
      <c r="C11290" s="417" t="s">
        <v>2281</v>
      </c>
      <c r="D11290" s="417" t="s">
        <v>5104</v>
      </c>
      <c r="E11290" s="391">
        <v>2.5</v>
      </c>
      <c r="F11290" s="418">
        <v>44305</v>
      </c>
      <c r="G11290" s="417" t="s">
        <v>2286</v>
      </c>
      <c r="I11290" s="379" t="e">
        <f>IF(#REF!&lt;&gt;"",#REF!-$I$199,"")</f>
        <v>#REF!</v>
      </c>
      <c r="J11290" s="379" t="e">
        <f>IF(I11290&lt;&gt;"",NETWORKDAYS($I$199,#REF!-1,$N$201:$N$224),"")</f>
        <v>#REF!</v>
      </c>
      <c r="K11290" s="391" t="e">
        <f>IF(I11290&lt;&gt;"",RIGHT(#REF!,LEN(#REF!)-FIND(" ",#REF!)),"")</f>
        <v>#REF!</v>
      </c>
    </row>
    <row r="11291" spans="1:11">
      <c r="A11291" s="417" t="s">
        <v>2155</v>
      </c>
      <c r="B11291" s="417" t="s">
        <v>5848</v>
      </c>
      <c r="C11291" s="417" t="s">
        <v>2281</v>
      </c>
      <c r="D11291" s="417" t="s">
        <v>5849</v>
      </c>
      <c r="E11291" s="391">
        <v>1.5</v>
      </c>
      <c r="F11291" s="418">
        <v>44305</v>
      </c>
      <c r="G11291" s="417" t="s">
        <v>2286</v>
      </c>
      <c r="I11291" s="379" t="e">
        <f>IF(#REF!&lt;&gt;"",#REF!-$I$199,"")</f>
        <v>#REF!</v>
      </c>
      <c r="J11291" s="379" t="e">
        <f>IF(I11291&lt;&gt;"",NETWORKDAYS($I$199,#REF!-1,$N$201:$N$224),"")</f>
        <v>#REF!</v>
      </c>
      <c r="K11291" s="391" t="e">
        <f>IF(I11291&lt;&gt;"",RIGHT(#REF!,LEN(#REF!)-FIND(" ",#REF!)),"")</f>
        <v>#REF!</v>
      </c>
    </row>
    <row r="11292" spans="1:11">
      <c r="A11292" s="417" t="s">
        <v>2155</v>
      </c>
      <c r="B11292" s="417" t="s">
        <v>5850</v>
      </c>
      <c r="C11292" s="417" t="s">
        <v>2281</v>
      </c>
      <c r="D11292" s="417" t="s">
        <v>5812</v>
      </c>
      <c r="E11292" s="391">
        <v>0.7</v>
      </c>
      <c r="F11292" s="418">
        <v>44337</v>
      </c>
      <c r="G11292" s="417" t="s">
        <v>2286</v>
      </c>
      <c r="I11292" s="379" t="e">
        <f>IF(#REF!&lt;&gt;"",#REF!-$I$199,"")</f>
        <v>#REF!</v>
      </c>
      <c r="J11292" s="379" t="e">
        <f>IF(I11292&lt;&gt;"",NETWORKDAYS($I$199,#REF!-1,$N$201:$N$224),"")</f>
        <v>#REF!</v>
      </c>
      <c r="K11292" s="391" t="e">
        <f>IF(I11292&lt;&gt;"",RIGHT(#REF!,LEN(#REF!)-FIND(" ",#REF!)),"")</f>
        <v>#REF!</v>
      </c>
    </row>
    <row r="11293" spans="1:11">
      <c r="A11293" s="417" t="s">
        <v>2155</v>
      </c>
      <c r="B11293" s="417" t="s">
        <v>5851</v>
      </c>
      <c r="C11293" s="417" t="s">
        <v>2281</v>
      </c>
      <c r="D11293" s="417" t="s">
        <v>2842</v>
      </c>
      <c r="E11293" s="391">
        <v>1.03</v>
      </c>
      <c r="F11293" s="418">
        <v>44365</v>
      </c>
      <c r="G11293" s="417" t="s">
        <v>2283</v>
      </c>
      <c r="I11293" s="379" t="e">
        <f>IF(#REF!&lt;&gt;"",#REF!-$I$199,"")</f>
        <v>#REF!</v>
      </c>
      <c r="J11293" s="379" t="e">
        <f>IF(I11293&lt;&gt;"",NETWORKDAYS($I$199,#REF!-1,$N$201:$N$224),"")</f>
        <v>#REF!</v>
      </c>
      <c r="K11293" s="391" t="e">
        <f>IF(I11293&lt;&gt;"",RIGHT(#REF!,LEN(#REF!)-FIND(" ",#REF!)),"")</f>
        <v>#REF!</v>
      </c>
    </row>
    <row r="11294" spans="1:11">
      <c r="A11294" s="417" t="s">
        <v>2155</v>
      </c>
      <c r="B11294" s="417" t="s">
        <v>14693</v>
      </c>
      <c r="C11294" s="417" t="s">
        <v>2332</v>
      </c>
      <c r="D11294" s="417" t="s">
        <v>2325</v>
      </c>
      <c r="E11294" s="391">
        <v>0.09</v>
      </c>
      <c r="F11294" s="418">
        <v>44214</v>
      </c>
      <c r="G11294" s="417" t="s">
        <v>2286</v>
      </c>
      <c r="I11294" s="379" t="e">
        <f>IF(#REF!&lt;&gt;"",#REF!-$I$199,"")</f>
        <v>#REF!</v>
      </c>
      <c r="J11294" s="379" t="e">
        <f>IF(I11294&lt;&gt;"",NETWORKDAYS($I$199,#REF!-1,$N$201:$N$224),"")</f>
        <v>#REF!</v>
      </c>
      <c r="K11294" s="391" t="e">
        <f>IF(I11294&lt;&gt;"",RIGHT(#REF!,LEN(#REF!)-FIND(" ",#REF!)),"")</f>
        <v>#REF!</v>
      </c>
    </row>
    <row r="11295" spans="1:11">
      <c r="A11295" s="417" t="s">
        <v>2155</v>
      </c>
      <c r="B11295" s="417" t="s">
        <v>14694</v>
      </c>
      <c r="C11295" s="417" t="s">
        <v>2332</v>
      </c>
      <c r="D11295" s="417" t="s">
        <v>2296</v>
      </c>
      <c r="E11295" s="391">
        <v>0.16</v>
      </c>
      <c r="F11295" s="418">
        <v>44214</v>
      </c>
      <c r="G11295" s="417" t="s">
        <v>2286</v>
      </c>
      <c r="I11295" s="379" t="e">
        <f>IF(#REF!&lt;&gt;"",#REF!-$I$199,"")</f>
        <v>#REF!</v>
      </c>
      <c r="J11295" s="379" t="e">
        <f>IF(I11295&lt;&gt;"",NETWORKDAYS($I$199,#REF!-1,$N$201:$N$224),"")</f>
        <v>#REF!</v>
      </c>
      <c r="K11295" s="391" t="e">
        <f>IF(I11295&lt;&gt;"",RIGHT(#REF!,LEN(#REF!)-FIND(" ",#REF!)),"")</f>
        <v>#REF!</v>
      </c>
    </row>
    <row r="11296" spans="1:11">
      <c r="A11296" s="417" t="s">
        <v>2155</v>
      </c>
      <c r="B11296" s="417" t="s">
        <v>5852</v>
      </c>
      <c r="C11296" s="417" t="s">
        <v>2332</v>
      </c>
      <c r="D11296" s="417" t="s">
        <v>3166</v>
      </c>
      <c r="E11296" s="391">
        <v>1.9</v>
      </c>
      <c r="F11296" s="418">
        <v>44214</v>
      </c>
      <c r="G11296" s="417" t="s">
        <v>2286</v>
      </c>
      <c r="I11296" s="379" t="e">
        <f>IF(#REF!&lt;&gt;"",#REF!-$I$199,"")</f>
        <v>#REF!</v>
      </c>
      <c r="J11296" s="379" t="e">
        <f>IF(I11296&lt;&gt;"",NETWORKDAYS($I$199,#REF!-1,$N$201:$N$224),"")</f>
        <v>#REF!</v>
      </c>
      <c r="K11296" s="391" t="e">
        <f>IF(I11296&lt;&gt;"",RIGHT(#REF!,LEN(#REF!)-FIND(" ",#REF!)),"")</f>
        <v>#REF!</v>
      </c>
    </row>
    <row r="11297" spans="1:11">
      <c r="A11297" s="417" t="s">
        <v>2155</v>
      </c>
      <c r="B11297" s="417" t="s">
        <v>8979</v>
      </c>
      <c r="C11297" s="417" t="s">
        <v>2332</v>
      </c>
      <c r="D11297" s="417" t="s">
        <v>2298</v>
      </c>
      <c r="E11297" s="391">
        <v>0.28999999999999998</v>
      </c>
      <c r="F11297" s="418">
        <v>44214</v>
      </c>
      <c r="G11297" s="417" t="s">
        <v>2286</v>
      </c>
      <c r="I11297" s="379" t="e">
        <f>IF(#REF!&lt;&gt;"",#REF!-$I$199,"")</f>
        <v>#REF!</v>
      </c>
      <c r="J11297" s="379" t="e">
        <f>IF(I11297&lt;&gt;"",NETWORKDAYS($I$199,#REF!-1,$N$201:$N$224),"")</f>
        <v>#REF!</v>
      </c>
      <c r="K11297" s="391" t="e">
        <f>IF(I11297&lt;&gt;"",RIGHT(#REF!,LEN(#REF!)-FIND(" ",#REF!)),"")</f>
        <v>#REF!</v>
      </c>
    </row>
    <row r="11298" spans="1:11">
      <c r="A11298" s="417" t="s">
        <v>2155</v>
      </c>
      <c r="B11298" s="417" t="s">
        <v>8980</v>
      </c>
      <c r="C11298" s="417" t="s">
        <v>2332</v>
      </c>
      <c r="D11298" s="417" t="s">
        <v>2300</v>
      </c>
      <c r="E11298" s="391">
        <v>0.06</v>
      </c>
      <c r="F11298" s="418">
        <v>44214</v>
      </c>
      <c r="G11298" s="417" t="s">
        <v>2286</v>
      </c>
      <c r="I11298" s="379" t="e">
        <f>IF(#REF!&lt;&gt;"",#REF!-$I$199,"")</f>
        <v>#REF!</v>
      </c>
      <c r="J11298" s="379" t="e">
        <f>IF(I11298&lt;&gt;"",NETWORKDAYS($I$199,#REF!-1,$N$201:$N$224),"")</f>
        <v>#REF!</v>
      </c>
      <c r="K11298" s="391" t="e">
        <f>IF(I11298&lt;&gt;"",RIGHT(#REF!,LEN(#REF!)-FIND(" ",#REF!)),"")</f>
        <v>#REF!</v>
      </c>
    </row>
    <row r="11299" spans="1:11">
      <c r="A11299" s="417" t="s">
        <v>2155</v>
      </c>
      <c r="B11299" s="417" t="s">
        <v>8981</v>
      </c>
      <c r="C11299" s="417" t="s">
        <v>2332</v>
      </c>
      <c r="D11299" s="417" t="s">
        <v>2302</v>
      </c>
      <c r="E11299" s="391">
        <v>0.03</v>
      </c>
      <c r="F11299" s="418">
        <v>44214</v>
      </c>
      <c r="G11299" s="417" t="s">
        <v>2286</v>
      </c>
      <c r="I11299" s="379" t="e">
        <f>IF(#REF!&lt;&gt;"",#REF!-$I$199,"")</f>
        <v>#REF!</v>
      </c>
      <c r="J11299" s="379" t="e">
        <f>IF(I11299&lt;&gt;"",NETWORKDAYS($I$199,#REF!-1,$N$201:$N$224),"")</f>
        <v>#REF!</v>
      </c>
      <c r="K11299" s="391" t="e">
        <f>IF(I11299&lt;&gt;"",RIGHT(#REF!,LEN(#REF!)-FIND(" ",#REF!)),"")</f>
        <v>#REF!</v>
      </c>
    </row>
    <row r="11300" spans="1:11">
      <c r="A11300" s="417" t="s">
        <v>2155</v>
      </c>
      <c r="B11300" s="417" t="s">
        <v>5853</v>
      </c>
      <c r="C11300" s="417" t="s">
        <v>2332</v>
      </c>
      <c r="D11300" s="417" t="s">
        <v>3043</v>
      </c>
      <c r="E11300" s="391">
        <v>2.5</v>
      </c>
      <c r="F11300" s="418">
        <v>44214</v>
      </c>
      <c r="G11300" s="417" t="s">
        <v>2286</v>
      </c>
      <c r="I11300" s="379" t="e">
        <f>IF(#REF!&lt;&gt;"",#REF!-$I$199,"")</f>
        <v>#REF!</v>
      </c>
      <c r="J11300" s="379" t="e">
        <f>IF(I11300&lt;&gt;"",NETWORKDAYS($I$199,#REF!-1,$N$201:$N$224),"")</f>
        <v>#REF!</v>
      </c>
      <c r="K11300" s="391" t="e">
        <f>IF(I11300&lt;&gt;"",RIGHT(#REF!,LEN(#REF!)-FIND(" ",#REF!)),"")</f>
        <v>#REF!</v>
      </c>
    </row>
    <row r="11301" spans="1:11">
      <c r="A11301" s="417" t="s">
        <v>2155</v>
      </c>
      <c r="B11301" s="417" t="s">
        <v>8982</v>
      </c>
      <c r="C11301" s="417" t="s">
        <v>2332</v>
      </c>
      <c r="D11301" s="417" t="s">
        <v>3023</v>
      </c>
      <c r="E11301" s="391">
        <v>0.1</v>
      </c>
      <c r="F11301" s="418">
        <v>44214</v>
      </c>
      <c r="G11301" s="417" t="s">
        <v>2286</v>
      </c>
      <c r="I11301" s="379" t="e">
        <f>IF(#REF!&lt;&gt;"",#REF!-$I$199,"")</f>
        <v>#REF!</v>
      </c>
      <c r="J11301" s="379" t="e">
        <f>IF(I11301&lt;&gt;"",NETWORKDAYS($I$199,#REF!-1,$N$201:$N$224),"")</f>
        <v>#REF!</v>
      </c>
      <c r="K11301" s="391" t="e">
        <f>IF(I11301&lt;&gt;"",RIGHT(#REF!,LEN(#REF!)-FIND(" ",#REF!)),"")</f>
        <v>#REF!</v>
      </c>
    </row>
    <row r="11302" spans="1:11">
      <c r="A11302" s="417" t="s">
        <v>2155</v>
      </c>
      <c r="B11302" s="417" t="s">
        <v>8983</v>
      </c>
      <c r="C11302" s="417" t="s">
        <v>2332</v>
      </c>
      <c r="D11302" s="417" t="s">
        <v>3025</v>
      </c>
      <c r="E11302" s="391">
        <v>7.0000000000000007E-2</v>
      </c>
      <c r="F11302" s="418">
        <v>44214</v>
      </c>
      <c r="G11302" s="417" t="s">
        <v>2286</v>
      </c>
      <c r="I11302" s="379" t="e">
        <f>IF(#REF!&lt;&gt;"",#REF!-$I$199,"")</f>
        <v>#REF!</v>
      </c>
      <c r="J11302" s="379" t="e">
        <f>IF(I11302&lt;&gt;"",NETWORKDAYS($I$199,#REF!-1,$N$201:$N$224),"")</f>
        <v>#REF!</v>
      </c>
      <c r="K11302" s="391" t="e">
        <f>IF(I11302&lt;&gt;"",RIGHT(#REF!,LEN(#REF!)-FIND(" ",#REF!)),"")</f>
        <v>#REF!</v>
      </c>
    </row>
    <row r="11303" spans="1:11">
      <c r="A11303" s="417" t="s">
        <v>2155</v>
      </c>
      <c r="B11303" s="417" t="s">
        <v>14695</v>
      </c>
      <c r="C11303" s="417" t="s">
        <v>2332</v>
      </c>
      <c r="D11303" s="417" t="s">
        <v>2368</v>
      </c>
      <c r="E11303" s="391">
        <v>0.06</v>
      </c>
      <c r="F11303" s="418">
        <v>44214</v>
      </c>
      <c r="G11303" s="417" t="s">
        <v>2286</v>
      </c>
      <c r="I11303" s="379" t="e">
        <f>IF(#REF!&lt;&gt;"",#REF!-$I$199,"")</f>
        <v>#REF!</v>
      </c>
      <c r="J11303" s="379" t="e">
        <f>IF(I11303&lt;&gt;"",NETWORKDAYS($I$199,#REF!-1,$N$201:$N$224),"")</f>
        <v>#REF!</v>
      </c>
      <c r="K11303" s="391" t="e">
        <f>IF(I11303&lt;&gt;"",RIGHT(#REF!,LEN(#REF!)-FIND(" ",#REF!)),"")</f>
        <v>#REF!</v>
      </c>
    </row>
    <row r="11304" spans="1:11">
      <c r="A11304" s="417" t="s">
        <v>2155</v>
      </c>
      <c r="B11304" s="417" t="s">
        <v>8984</v>
      </c>
      <c r="C11304" s="417" t="s">
        <v>2332</v>
      </c>
      <c r="D11304" s="417" t="s">
        <v>2312</v>
      </c>
      <c r="E11304" s="391">
        <v>0.92</v>
      </c>
      <c r="F11304" s="418">
        <v>44214</v>
      </c>
      <c r="G11304" s="417" t="s">
        <v>2286</v>
      </c>
      <c r="I11304" s="379" t="e">
        <f>IF(#REF!&lt;&gt;"",#REF!-$I$199,"")</f>
        <v>#REF!</v>
      </c>
      <c r="J11304" s="379" t="e">
        <f>IF(I11304&lt;&gt;"",NETWORKDAYS($I$199,#REF!-1,$N$201:$N$224),"")</f>
        <v>#REF!</v>
      </c>
      <c r="K11304" s="391" t="e">
        <f>IF(I11304&lt;&gt;"",RIGHT(#REF!,LEN(#REF!)-FIND(" ",#REF!)),"")</f>
        <v>#REF!</v>
      </c>
    </row>
    <row r="11305" spans="1:11">
      <c r="A11305" s="417" t="s">
        <v>2155</v>
      </c>
      <c r="B11305" s="417" t="s">
        <v>8985</v>
      </c>
      <c r="C11305" s="417" t="s">
        <v>2332</v>
      </c>
      <c r="D11305" s="417" t="s">
        <v>3027</v>
      </c>
      <c r="E11305" s="391">
        <v>0.08</v>
      </c>
      <c r="F11305" s="418">
        <v>44214</v>
      </c>
      <c r="G11305" s="417" t="s">
        <v>2286</v>
      </c>
      <c r="I11305" s="379" t="e">
        <f>IF(#REF!&lt;&gt;"",#REF!-$I$199,"")</f>
        <v>#REF!</v>
      </c>
      <c r="J11305" s="379" t="e">
        <f>IF(I11305&lt;&gt;"",NETWORKDAYS($I$199,#REF!-1,$N$201:$N$224),"")</f>
        <v>#REF!</v>
      </c>
      <c r="K11305" s="391" t="e">
        <f>IF(I11305&lt;&gt;"",RIGHT(#REF!,LEN(#REF!)-FIND(" ",#REF!)),"")</f>
        <v>#REF!</v>
      </c>
    </row>
    <row r="11306" spans="1:11">
      <c r="A11306" s="417" t="s">
        <v>2155</v>
      </c>
      <c r="B11306" s="417" t="s">
        <v>14696</v>
      </c>
      <c r="C11306" s="417" t="s">
        <v>2332</v>
      </c>
      <c r="D11306" s="417" t="s">
        <v>2856</v>
      </c>
      <c r="E11306" s="391">
        <v>0.38</v>
      </c>
      <c r="F11306" s="418">
        <v>44214</v>
      </c>
      <c r="G11306" s="417" t="s">
        <v>2286</v>
      </c>
      <c r="I11306" s="379" t="e">
        <f>IF(#REF!&lt;&gt;"",#REF!-$I$199,"")</f>
        <v>#REF!</v>
      </c>
      <c r="J11306" s="379" t="e">
        <f>IF(I11306&lt;&gt;"",NETWORKDAYS($I$199,#REF!-1,$N$201:$N$224),"")</f>
        <v>#REF!</v>
      </c>
      <c r="K11306" s="391" t="e">
        <f>IF(I11306&lt;&gt;"",RIGHT(#REF!,LEN(#REF!)-FIND(" ",#REF!)),"")</f>
        <v>#REF!</v>
      </c>
    </row>
    <row r="11307" spans="1:11">
      <c r="A11307" s="417" t="s">
        <v>2155</v>
      </c>
      <c r="B11307" s="417" t="s">
        <v>8986</v>
      </c>
      <c r="C11307" s="417" t="s">
        <v>2332</v>
      </c>
      <c r="D11307" s="417" t="s">
        <v>2857</v>
      </c>
      <c r="E11307" s="391">
        <v>7.0000000000000007E-2</v>
      </c>
      <c r="F11307" s="418">
        <v>44214</v>
      </c>
      <c r="G11307" s="417" t="s">
        <v>2286</v>
      </c>
      <c r="I11307" s="379" t="e">
        <f>IF(#REF!&lt;&gt;"",#REF!-$I$199,"")</f>
        <v>#REF!</v>
      </c>
      <c r="J11307" s="379" t="e">
        <f>IF(I11307&lt;&gt;"",NETWORKDAYS($I$199,#REF!-1,$N$201:$N$224),"")</f>
        <v>#REF!</v>
      </c>
      <c r="K11307" s="391" t="e">
        <f>IF(I11307&lt;&gt;"",RIGHT(#REF!,LEN(#REF!)-FIND(" ",#REF!)),"")</f>
        <v>#REF!</v>
      </c>
    </row>
    <row r="11308" spans="1:11">
      <c r="A11308" s="417" t="s">
        <v>2155</v>
      </c>
      <c r="B11308" s="417" t="s">
        <v>14697</v>
      </c>
      <c r="C11308" s="417" t="s">
        <v>2332</v>
      </c>
      <c r="D11308" s="417" t="s">
        <v>2858</v>
      </c>
      <c r="E11308" s="391">
        <v>0.13</v>
      </c>
      <c r="F11308" s="418">
        <v>44214</v>
      </c>
      <c r="G11308" s="417" t="s">
        <v>2286</v>
      </c>
      <c r="I11308" s="379" t="e">
        <f>IF(#REF!&lt;&gt;"",#REF!-$I$199,"")</f>
        <v>#REF!</v>
      </c>
      <c r="J11308" s="379" t="e">
        <f>IF(I11308&lt;&gt;"",NETWORKDAYS($I$199,#REF!-1,$N$201:$N$224),"")</f>
        <v>#REF!</v>
      </c>
      <c r="K11308" s="391" t="e">
        <f>IF(I11308&lt;&gt;"",RIGHT(#REF!,LEN(#REF!)-FIND(" ",#REF!)),"")</f>
        <v>#REF!</v>
      </c>
    </row>
    <row r="11309" spans="1:11">
      <c r="A11309" s="417" t="s">
        <v>2155</v>
      </c>
      <c r="B11309" s="417" t="s">
        <v>14698</v>
      </c>
      <c r="C11309" s="417" t="s">
        <v>2332</v>
      </c>
      <c r="D11309" s="417" t="s">
        <v>2344</v>
      </c>
      <c r="E11309" s="391">
        <v>0.3</v>
      </c>
      <c r="F11309" s="418">
        <v>44214</v>
      </c>
      <c r="G11309" s="417" t="s">
        <v>2286</v>
      </c>
      <c r="I11309" s="379" t="e">
        <f>IF(#REF!&lt;&gt;"",#REF!-$I$199,"")</f>
        <v>#REF!</v>
      </c>
      <c r="J11309" s="379" t="e">
        <f>IF(I11309&lt;&gt;"",NETWORKDAYS($I$199,#REF!-1,$N$201:$N$224),"")</f>
        <v>#REF!</v>
      </c>
      <c r="K11309" s="391" t="e">
        <f>IF(I11309&lt;&gt;"",RIGHT(#REF!,LEN(#REF!)-FIND(" ",#REF!)),"")</f>
        <v>#REF!</v>
      </c>
    </row>
    <row r="11310" spans="1:11">
      <c r="A11310" s="417" t="s">
        <v>2155</v>
      </c>
      <c r="B11310" s="417" t="s">
        <v>18830</v>
      </c>
      <c r="C11310" s="417" t="s">
        <v>2332</v>
      </c>
      <c r="D11310" s="417" t="s">
        <v>2836</v>
      </c>
      <c r="E11310" s="391">
        <v>0.37</v>
      </c>
      <c r="F11310" s="418">
        <v>44214</v>
      </c>
      <c r="G11310" s="417" t="s">
        <v>2286</v>
      </c>
      <c r="I11310" s="379" t="e">
        <f>IF(#REF!&lt;&gt;"",#REF!-$I$199,"")</f>
        <v>#REF!</v>
      </c>
      <c r="J11310" s="379" t="e">
        <f>IF(I11310&lt;&gt;"",NETWORKDAYS($I$199,#REF!-1,$N$201:$N$224),"")</f>
        <v>#REF!</v>
      </c>
      <c r="K11310" s="391" t="e">
        <f>IF(I11310&lt;&gt;"",RIGHT(#REF!,LEN(#REF!)-FIND(" ",#REF!)),"")</f>
        <v>#REF!</v>
      </c>
    </row>
    <row r="11311" spans="1:11">
      <c r="A11311" s="417" t="s">
        <v>2155</v>
      </c>
      <c r="B11311" s="417" t="s">
        <v>8987</v>
      </c>
      <c r="C11311" s="417" t="s">
        <v>2332</v>
      </c>
      <c r="D11311" s="417" t="s">
        <v>2837</v>
      </c>
      <c r="E11311" s="391">
        <v>0.71</v>
      </c>
      <c r="F11311" s="418">
        <v>44214</v>
      </c>
      <c r="G11311" s="417" t="s">
        <v>2286</v>
      </c>
      <c r="I11311" s="379" t="e">
        <f>IF(#REF!&lt;&gt;"",#REF!-$I$199,"")</f>
        <v>#REF!</v>
      </c>
      <c r="J11311" s="379" t="e">
        <f>IF(I11311&lt;&gt;"",NETWORKDAYS($I$199,#REF!-1,$N$201:$N$224),"")</f>
        <v>#REF!</v>
      </c>
      <c r="K11311" s="391" t="e">
        <f>IF(I11311&lt;&gt;"",RIGHT(#REF!,LEN(#REF!)-FIND(" ",#REF!)),"")</f>
        <v>#REF!</v>
      </c>
    </row>
    <row r="11312" spans="1:11">
      <c r="A11312" s="417" t="s">
        <v>2155</v>
      </c>
      <c r="B11312" s="417" t="s">
        <v>18831</v>
      </c>
      <c r="C11312" s="417" t="s">
        <v>2332</v>
      </c>
      <c r="D11312" s="417" t="s">
        <v>2832</v>
      </c>
      <c r="E11312" s="391">
        <v>0.55000000000000004</v>
      </c>
      <c r="F11312" s="418">
        <v>44214</v>
      </c>
      <c r="G11312" s="417" t="s">
        <v>2286</v>
      </c>
      <c r="I11312" s="379" t="e">
        <f>IF(#REF!&lt;&gt;"",#REF!-$I$199,"")</f>
        <v>#REF!</v>
      </c>
      <c r="J11312" s="379" t="e">
        <f>IF(I11312&lt;&gt;"",NETWORKDAYS($I$199,#REF!-1,$N$201:$N$224),"")</f>
        <v>#REF!</v>
      </c>
      <c r="K11312" s="391" t="e">
        <f>IF(I11312&lt;&gt;"",RIGHT(#REF!,LEN(#REF!)-FIND(" ",#REF!)),"")</f>
        <v>#REF!</v>
      </c>
    </row>
    <row r="11313" spans="1:11">
      <c r="A11313" s="417" t="s">
        <v>2155</v>
      </c>
      <c r="B11313" s="417" t="s">
        <v>17615</v>
      </c>
      <c r="C11313" s="417" t="s">
        <v>2332</v>
      </c>
      <c r="D11313" s="417" t="s">
        <v>2838</v>
      </c>
      <c r="E11313" s="391">
        <v>1.41</v>
      </c>
      <c r="F11313" s="418">
        <v>44214</v>
      </c>
      <c r="G11313" s="417" t="s">
        <v>2286</v>
      </c>
      <c r="I11313" s="379" t="e">
        <f>IF(#REF!&lt;&gt;"",#REF!-$I$199,"")</f>
        <v>#REF!</v>
      </c>
      <c r="J11313" s="379" t="e">
        <f>IF(I11313&lt;&gt;"",NETWORKDAYS($I$199,#REF!-1,$N$201:$N$224),"")</f>
        <v>#REF!</v>
      </c>
      <c r="K11313" s="391" t="e">
        <f>IF(I11313&lt;&gt;"",RIGHT(#REF!,LEN(#REF!)-FIND(" ",#REF!)),"")</f>
        <v>#REF!</v>
      </c>
    </row>
    <row r="11314" spans="1:11">
      <c r="A11314" s="417" t="s">
        <v>2155</v>
      </c>
      <c r="B11314" s="417" t="s">
        <v>18084</v>
      </c>
      <c r="C11314" s="417" t="s">
        <v>2332</v>
      </c>
      <c r="D11314" s="417" t="s">
        <v>2845</v>
      </c>
      <c r="E11314" s="391">
        <v>4.09</v>
      </c>
      <c r="F11314" s="418">
        <v>44214</v>
      </c>
      <c r="G11314" s="417" t="s">
        <v>2286</v>
      </c>
      <c r="I11314" s="379" t="e">
        <f>IF(#REF!&lt;&gt;"",#REF!-$I$199,"")</f>
        <v>#REF!</v>
      </c>
      <c r="J11314" s="379" t="e">
        <f>IF(I11314&lt;&gt;"",NETWORKDAYS($I$199,#REF!-1,$N$201:$N$224),"")</f>
        <v>#REF!</v>
      </c>
      <c r="K11314" s="391" t="e">
        <f>IF(I11314&lt;&gt;"",RIGHT(#REF!,LEN(#REF!)-FIND(" ",#REF!)),"")</f>
        <v>#REF!</v>
      </c>
    </row>
    <row r="11315" spans="1:11">
      <c r="A11315" s="417" t="s">
        <v>2155</v>
      </c>
      <c r="B11315" s="417" t="s">
        <v>7244</v>
      </c>
      <c r="C11315" s="417" t="s">
        <v>2332</v>
      </c>
      <c r="D11315" s="417" t="s">
        <v>5432</v>
      </c>
      <c r="E11315" s="391">
        <v>0.03</v>
      </c>
      <c r="F11315" s="418">
        <v>44249</v>
      </c>
      <c r="G11315" s="417" t="s">
        <v>2286</v>
      </c>
      <c r="I11315" s="379" t="e">
        <f>IF(#REF!&lt;&gt;"",#REF!-$I$199,"")</f>
        <v>#REF!</v>
      </c>
      <c r="J11315" s="379" t="e">
        <f>IF(I11315&lt;&gt;"",NETWORKDAYS($I$199,#REF!-1,$N$201:$N$224),"")</f>
        <v>#REF!</v>
      </c>
      <c r="K11315" s="391" t="e">
        <f>IF(I11315&lt;&gt;"",RIGHT(#REF!,LEN(#REF!)-FIND(" ",#REF!)),"")</f>
        <v>#REF!</v>
      </c>
    </row>
    <row r="11316" spans="1:11">
      <c r="A11316" s="417" t="s">
        <v>2155</v>
      </c>
      <c r="B11316" s="417" t="s">
        <v>7245</v>
      </c>
      <c r="C11316" s="417" t="s">
        <v>2332</v>
      </c>
      <c r="D11316" s="417" t="s">
        <v>5434</v>
      </c>
      <c r="E11316" s="391">
        <v>0.05</v>
      </c>
      <c r="F11316" s="418">
        <v>44249</v>
      </c>
      <c r="G11316" s="417" t="s">
        <v>2286</v>
      </c>
      <c r="I11316" s="379" t="e">
        <f>IF(#REF!&lt;&gt;"",#REF!-$I$199,"")</f>
        <v>#REF!</v>
      </c>
      <c r="J11316" s="379" t="e">
        <f>IF(I11316&lt;&gt;"",NETWORKDAYS($I$199,#REF!-1,$N$201:$N$224),"")</f>
        <v>#REF!</v>
      </c>
      <c r="K11316" s="391" t="e">
        <f>IF(I11316&lt;&gt;"",RIGHT(#REF!,LEN(#REF!)-FIND(" ",#REF!)),"")</f>
        <v>#REF!</v>
      </c>
    </row>
    <row r="11317" spans="1:11">
      <c r="A11317" s="417" t="s">
        <v>2155</v>
      </c>
      <c r="B11317" s="417" t="s">
        <v>14699</v>
      </c>
      <c r="C11317" s="417" t="s">
        <v>2332</v>
      </c>
      <c r="D11317" s="417" t="s">
        <v>5490</v>
      </c>
      <c r="E11317" s="391">
        <v>0.24</v>
      </c>
      <c r="F11317" s="418">
        <v>44249</v>
      </c>
      <c r="G11317" s="417" t="s">
        <v>2286</v>
      </c>
      <c r="I11317" s="379" t="e">
        <f>IF(#REF!&lt;&gt;"",#REF!-$I$199,"")</f>
        <v>#REF!</v>
      </c>
      <c r="J11317" s="379" t="e">
        <f>IF(I11317&lt;&gt;"",NETWORKDAYS($I$199,#REF!-1,$N$201:$N$224),"")</f>
        <v>#REF!</v>
      </c>
      <c r="K11317" s="391" t="e">
        <f>IF(I11317&lt;&gt;"",RIGHT(#REF!,LEN(#REF!)-FIND(" ",#REF!)),"")</f>
        <v>#REF!</v>
      </c>
    </row>
    <row r="11318" spans="1:11">
      <c r="A11318" s="417" t="s">
        <v>2155</v>
      </c>
      <c r="B11318" s="417" t="s">
        <v>14700</v>
      </c>
      <c r="C11318" s="417" t="s">
        <v>2332</v>
      </c>
      <c r="D11318" s="417" t="s">
        <v>5449</v>
      </c>
      <c r="E11318" s="391">
        <v>0.15</v>
      </c>
      <c r="F11318" s="418">
        <v>44249</v>
      </c>
      <c r="G11318" s="417" t="s">
        <v>2286</v>
      </c>
      <c r="I11318" s="379" t="e">
        <f>IF(#REF!&lt;&gt;"",#REF!-$I$199,"")</f>
        <v>#REF!</v>
      </c>
      <c r="J11318" s="379" t="e">
        <f>IF(I11318&lt;&gt;"",NETWORKDAYS($I$199,#REF!-1,$N$201:$N$224),"")</f>
        <v>#REF!</v>
      </c>
      <c r="K11318" s="391" t="e">
        <f>IF(I11318&lt;&gt;"",RIGHT(#REF!,LEN(#REF!)-FIND(" ",#REF!)),"")</f>
        <v>#REF!</v>
      </c>
    </row>
    <row r="11319" spans="1:11">
      <c r="A11319" s="417" t="s">
        <v>2155</v>
      </c>
      <c r="B11319" s="417" t="s">
        <v>14701</v>
      </c>
      <c r="C11319" s="417" t="s">
        <v>2332</v>
      </c>
      <c r="D11319" s="417" t="s">
        <v>9586</v>
      </c>
      <c r="E11319" s="391">
        <v>0.15</v>
      </c>
      <c r="F11319" s="418">
        <v>44249</v>
      </c>
      <c r="G11319" s="417" t="s">
        <v>2286</v>
      </c>
      <c r="I11319" s="379" t="e">
        <f>IF(#REF!&lt;&gt;"",#REF!-$I$199,"")</f>
        <v>#REF!</v>
      </c>
      <c r="J11319" s="379" t="e">
        <f>IF(I11319&lt;&gt;"",NETWORKDAYS($I$199,#REF!-1,$N$201:$N$224),"")</f>
        <v>#REF!</v>
      </c>
      <c r="K11319" s="391" t="e">
        <f>IF(I11319&lt;&gt;"",RIGHT(#REF!,LEN(#REF!)-FIND(" ",#REF!)),"")</f>
        <v>#REF!</v>
      </c>
    </row>
    <row r="11320" spans="1:11">
      <c r="A11320" s="417" t="s">
        <v>2155</v>
      </c>
      <c r="B11320" s="417" t="s">
        <v>14702</v>
      </c>
      <c r="C11320" s="417" t="s">
        <v>2332</v>
      </c>
      <c r="D11320" s="417" t="s">
        <v>14703</v>
      </c>
      <c r="E11320" s="391">
        <v>0.38</v>
      </c>
      <c r="F11320" s="418">
        <v>44249</v>
      </c>
      <c r="G11320" s="417" t="s">
        <v>2286</v>
      </c>
      <c r="I11320" s="379" t="e">
        <f>IF(#REF!&lt;&gt;"",#REF!-$I$199,"")</f>
        <v>#REF!</v>
      </c>
      <c r="J11320" s="379" t="e">
        <f>IF(I11320&lt;&gt;"",NETWORKDAYS($I$199,#REF!-1,$N$201:$N$224),"")</f>
        <v>#REF!</v>
      </c>
      <c r="K11320" s="391" t="e">
        <f>IF(I11320&lt;&gt;"",RIGHT(#REF!,LEN(#REF!)-FIND(" ",#REF!)),"")</f>
        <v>#REF!</v>
      </c>
    </row>
    <row r="11321" spans="1:11">
      <c r="A11321" s="417" t="s">
        <v>2155</v>
      </c>
      <c r="B11321" s="417" t="s">
        <v>5854</v>
      </c>
      <c r="C11321" s="417" t="s">
        <v>2332</v>
      </c>
      <c r="D11321" s="417" t="s">
        <v>5450</v>
      </c>
      <c r="E11321" s="391">
        <v>0.3</v>
      </c>
      <c r="F11321" s="418">
        <v>44249</v>
      </c>
      <c r="G11321" s="417" t="s">
        <v>2286</v>
      </c>
      <c r="I11321" s="379" t="e">
        <f>IF(#REF!&lt;&gt;"",#REF!-$I$199,"")</f>
        <v>#REF!</v>
      </c>
      <c r="J11321" s="379" t="e">
        <f>IF(I11321&lt;&gt;"",NETWORKDAYS($I$199,#REF!-1,$N$201:$N$224),"")</f>
        <v>#REF!</v>
      </c>
      <c r="K11321" s="391" t="e">
        <f>IF(I11321&lt;&gt;"",RIGHT(#REF!,LEN(#REF!)-FIND(" ",#REF!)),"")</f>
        <v>#REF!</v>
      </c>
    </row>
    <row r="11322" spans="1:11">
      <c r="A11322" s="417" t="s">
        <v>2155</v>
      </c>
      <c r="B11322" s="417" t="s">
        <v>14704</v>
      </c>
      <c r="C11322" s="417" t="s">
        <v>2332</v>
      </c>
      <c r="D11322" s="417" t="s">
        <v>3654</v>
      </c>
      <c r="E11322" s="391">
        <v>0.51</v>
      </c>
      <c r="F11322" s="418">
        <v>44249</v>
      </c>
      <c r="G11322" s="417" t="s">
        <v>2286</v>
      </c>
      <c r="I11322" s="379" t="e">
        <f>IF(#REF!&lt;&gt;"",#REF!-$I$199,"")</f>
        <v>#REF!</v>
      </c>
      <c r="J11322" s="379" t="e">
        <f>IF(I11322&lt;&gt;"",NETWORKDAYS($I$199,#REF!-1,$N$201:$N$224),"")</f>
        <v>#REF!</v>
      </c>
      <c r="K11322" s="391" t="e">
        <f>IF(I11322&lt;&gt;"",RIGHT(#REF!,LEN(#REF!)-FIND(" ",#REF!)),"")</f>
        <v>#REF!</v>
      </c>
    </row>
    <row r="11323" spans="1:11">
      <c r="A11323" s="417" t="s">
        <v>2155</v>
      </c>
      <c r="B11323" s="417" t="s">
        <v>14705</v>
      </c>
      <c r="C11323" s="417" t="s">
        <v>2332</v>
      </c>
      <c r="D11323" s="417" t="s">
        <v>5440</v>
      </c>
      <c r="E11323" s="391">
        <v>0.4</v>
      </c>
      <c r="F11323" s="418">
        <v>44249</v>
      </c>
      <c r="G11323" s="417" t="s">
        <v>2286</v>
      </c>
      <c r="I11323" s="379" t="e">
        <f>IF(#REF!&lt;&gt;"",#REF!-$I$199,"")</f>
        <v>#REF!</v>
      </c>
      <c r="J11323" s="379" t="e">
        <f>IF(I11323&lt;&gt;"",NETWORKDAYS($I$199,#REF!-1,$N$201:$N$224),"")</f>
        <v>#REF!</v>
      </c>
      <c r="K11323" s="391" t="e">
        <f>IF(I11323&lt;&gt;"",RIGHT(#REF!,LEN(#REF!)-FIND(" ",#REF!)),"")</f>
        <v>#REF!</v>
      </c>
    </row>
    <row r="11324" spans="1:11">
      <c r="A11324" s="417" t="s">
        <v>2155</v>
      </c>
      <c r="B11324" s="417" t="s">
        <v>14706</v>
      </c>
      <c r="C11324" s="417" t="s">
        <v>2332</v>
      </c>
      <c r="D11324" s="417" t="s">
        <v>5451</v>
      </c>
      <c r="E11324" s="391">
        <v>0.38</v>
      </c>
      <c r="F11324" s="418">
        <v>44249</v>
      </c>
      <c r="G11324" s="417" t="s">
        <v>2286</v>
      </c>
      <c r="I11324" s="379" t="e">
        <f>IF(#REF!&lt;&gt;"",#REF!-$I$199,"")</f>
        <v>#REF!</v>
      </c>
      <c r="J11324" s="379" t="e">
        <f>IF(I11324&lt;&gt;"",NETWORKDAYS($I$199,#REF!-1,$N$201:$N$224),"")</f>
        <v>#REF!</v>
      </c>
      <c r="K11324" s="391" t="e">
        <f>IF(I11324&lt;&gt;"",RIGHT(#REF!,LEN(#REF!)-FIND(" ",#REF!)),"")</f>
        <v>#REF!</v>
      </c>
    </row>
    <row r="11325" spans="1:11">
      <c r="A11325" s="417" t="s">
        <v>2155</v>
      </c>
      <c r="B11325" s="417" t="s">
        <v>14707</v>
      </c>
      <c r="C11325" s="417" t="s">
        <v>2332</v>
      </c>
      <c r="D11325" s="417" t="s">
        <v>5452</v>
      </c>
      <c r="E11325" s="391">
        <v>0.62</v>
      </c>
      <c r="F11325" s="418">
        <v>44249</v>
      </c>
      <c r="G11325" s="417" t="s">
        <v>2286</v>
      </c>
      <c r="I11325" s="379" t="e">
        <f>IF(#REF!&lt;&gt;"",#REF!-$I$199,"")</f>
        <v>#REF!</v>
      </c>
      <c r="J11325" s="379" t="e">
        <f>IF(I11325&lt;&gt;"",NETWORKDAYS($I$199,#REF!-1,$N$201:$N$224),"")</f>
        <v>#REF!</v>
      </c>
      <c r="K11325" s="391" t="e">
        <f>IF(I11325&lt;&gt;"",RIGHT(#REF!,LEN(#REF!)-FIND(" ",#REF!)),"")</f>
        <v>#REF!</v>
      </c>
    </row>
    <row r="11326" spans="1:11">
      <c r="A11326" s="417" t="s">
        <v>2155</v>
      </c>
      <c r="B11326" s="417" t="s">
        <v>16676</v>
      </c>
      <c r="C11326" s="417" t="s">
        <v>2332</v>
      </c>
      <c r="D11326" s="417" t="s">
        <v>9654</v>
      </c>
      <c r="E11326" s="391">
        <v>0.8</v>
      </c>
      <c r="F11326" s="418">
        <v>44249</v>
      </c>
      <c r="G11326" s="417" t="s">
        <v>2286</v>
      </c>
      <c r="I11326" s="379" t="e">
        <f>IF(#REF!&lt;&gt;"",#REF!-$I$199,"")</f>
        <v>#REF!</v>
      </c>
      <c r="J11326" s="379" t="e">
        <f>IF(I11326&lt;&gt;"",NETWORKDAYS($I$199,#REF!-1,$N$201:$N$224),"")</f>
        <v>#REF!</v>
      </c>
      <c r="K11326" s="391" t="e">
        <f>IF(I11326&lt;&gt;"",RIGHT(#REF!,LEN(#REF!)-FIND(" ",#REF!)),"")</f>
        <v>#REF!</v>
      </c>
    </row>
    <row r="11327" spans="1:11">
      <c r="A11327" s="417" t="s">
        <v>2155</v>
      </c>
      <c r="B11327" s="417" t="s">
        <v>14708</v>
      </c>
      <c r="C11327" s="417" t="s">
        <v>2332</v>
      </c>
      <c r="D11327" s="417" t="s">
        <v>8916</v>
      </c>
      <c r="E11327" s="391">
        <v>0.93</v>
      </c>
      <c r="F11327" s="418">
        <v>44249</v>
      </c>
      <c r="G11327" s="417" t="s">
        <v>2286</v>
      </c>
      <c r="I11327" s="379" t="e">
        <f>IF(#REF!&lt;&gt;"",#REF!-$I$199,"")</f>
        <v>#REF!</v>
      </c>
      <c r="J11327" s="379" t="e">
        <f>IF(I11327&lt;&gt;"",NETWORKDAYS($I$199,#REF!-1,$N$201:$N$224),"")</f>
        <v>#REF!</v>
      </c>
      <c r="K11327" s="391" t="e">
        <f>IF(I11327&lt;&gt;"",RIGHT(#REF!,LEN(#REF!)-FIND(" ",#REF!)),"")</f>
        <v>#REF!</v>
      </c>
    </row>
    <row r="11328" spans="1:11">
      <c r="A11328" s="417" t="s">
        <v>2155</v>
      </c>
      <c r="B11328" s="417" t="s">
        <v>14709</v>
      </c>
      <c r="C11328" s="417" t="s">
        <v>2332</v>
      </c>
      <c r="D11328" s="417" t="s">
        <v>5241</v>
      </c>
      <c r="E11328" s="391">
        <v>1.22</v>
      </c>
      <c r="F11328" s="418">
        <v>44249</v>
      </c>
      <c r="G11328" s="417" t="s">
        <v>2286</v>
      </c>
      <c r="I11328" s="379" t="e">
        <f>IF(#REF!&lt;&gt;"",#REF!-$I$199,"")</f>
        <v>#REF!</v>
      </c>
      <c r="J11328" s="379" t="e">
        <f>IF(I11328&lt;&gt;"",NETWORKDAYS($I$199,#REF!-1,$N$201:$N$224),"")</f>
        <v>#REF!</v>
      </c>
      <c r="K11328" s="391" t="e">
        <f>IF(I11328&lt;&gt;"",RIGHT(#REF!,LEN(#REF!)-FIND(" ",#REF!)),"")</f>
        <v>#REF!</v>
      </c>
    </row>
    <row r="11329" spans="1:11">
      <c r="A11329" s="417" t="s">
        <v>2155</v>
      </c>
      <c r="B11329" s="417" t="s">
        <v>5855</v>
      </c>
      <c r="C11329" s="417" t="s">
        <v>2332</v>
      </c>
      <c r="D11329" s="417" t="s">
        <v>5856</v>
      </c>
      <c r="E11329" s="391">
        <v>4.79</v>
      </c>
      <c r="F11329" s="418">
        <v>44249</v>
      </c>
      <c r="G11329" s="417" t="s">
        <v>2286</v>
      </c>
      <c r="I11329" s="379" t="e">
        <f>IF(#REF!&lt;&gt;"",#REF!-$I$199,"")</f>
        <v>#REF!</v>
      </c>
      <c r="J11329" s="379" t="e">
        <f>IF(I11329&lt;&gt;"",NETWORKDAYS($I$199,#REF!-1,$N$201:$N$224),"")</f>
        <v>#REF!</v>
      </c>
      <c r="K11329" s="391" t="e">
        <f>IF(I11329&lt;&gt;"",RIGHT(#REF!,LEN(#REF!)-FIND(" ",#REF!)),"")</f>
        <v>#REF!</v>
      </c>
    </row>
    <row r="11330" spans="1:11">
      <c r="A11330" s="417" t="s">
        <v>2155</v>
      </c>
      <c r="B11330" s="417" t="s">
        <v>18832</v>
      </c>
      <c r="C11330" s="417" t="s">
        <v>2332</v>
      </c>
      <c r="D11330" s="417" t="s">
        <v>2603</v>
      </c>
      <c r="E11330" s="391">
        <v>1.48</v>
      </c>
      <c r="F11330" s="418">
        <v>44249</v>
      </c>
      <c r="G11330" s="417" t="s">
        <v>2286</v>
      </c>
      <c r="I11330" s="379" t="e">
        <f>IF(#REF!&lt;&gt;"",#REF!-$I$199,"")</f>
        <v>#REF!</v>
      </c>
      <c r="J11330" s="379" t="e">
        <f>IF(I11330&lt;&gt;"",NETWORKDAYS($I$199,#REF!-1,$N$201:$N$224),"")</f>
        <v>#REF!</v>
      </c>
      <c r="K11330" s="391" t="e">
        <f>IF(I11330&lt;&gt;"",RIGHT(#REF!,LEN(#REF!)-FIND(" ",#REF!)),"")</f>
        <v>#REF!</v>
      </c>
    </row>
    <row r="11331" spans="1:11">
      <c r="A11331" s="417" t="s">
        <v>2155</v>
      </c>
      <c r="B11331" s="417" t="s">
        <v>17616</v>
      </c>
      <c r="C11331" s="417" t="s">
        <v>2332</v>
      </c>
      <c r="D11331" s="417" t="s">
        <v>9767</v>
      </c>
      <c r="E11331" s="391">
        <v>1.67</v>
      </c>
      <c r="F11331" s="418">
        <v>44249</v>
      </c>
      <c r="G11331" s="417" t="s">
        <v>2286</v>
      </c>
      <c r="I11331" s="379" t="e">
        <f>IF(#REF!&lt;&gt;"",#REF!-$I$199,"")</f>
        <v>#REF!</v>
      </c>
      <c r="J11331" s="379" t="e">
        <f>IF(I11331&lt;&gt;"",NETWORKDAYS($I$199,#REF!-1,$N$201:$N$224),"")</f>
        <v>#REF!</v>
      </c>
      <c r="K11331" s="391" t="e">
        <f>IF(I11331&lt;&gt;"",RIGHT(#REF!,LEN(#REF!)-FIND(" ",#REF!)),"")</f>
        <v>#REF!</v>
      </c>
    </row>
    <row r="11332" spans="1:11">
      <c r="A11332" s="417" t="s">
        <v>2155</v>
      </c>
      <c r="B11332" s="417" t="s">
        <v>18833</v>
      </c>
      <c r="C11332" s="417" t="s">
        <v>2332</v>
      </c>
      <c r="D11332" s="417" t="s">
        <v>3025</v>
      </c>
      <c r="E11332" s="391">
        <v>0.79</v>
      </c>
      <c r="F11332" s="418">
        <v>44270</v>
      </c>
      <c r="G11332" s="417" t="s">
        <v>2286</v>
      </c>
      <c r="I11332" s="379" t="e">
        <f>IF(#REF!&lt;&gt;"",#REF!-$I$199,"")</f>
        <v>#REF!</v>
      </c>
      <c r="J11332" s="379" t="e">
        <f>IF(I11332&lt;&gt;"",NETWORKDAYS($I$199,#REF!-1,$N$201:$N$224),"")</f>
        <v>#REF!</v>
      </c>
      <c r="K11332" s="391" t="e">
        <f>IF(I11332&lt;&gt;"",RIGHT(#REF!,LEN(#REF!)-FIND(" ",#REF!)),"")</f>
        <v>#REF!</v>
      </c>
    </row>
    <row r="11333" spans="1:11">
      <c r="A11333" s="417" t="s">
        <v>2155</v>
      </c>
      <c r="B11333" s="417" t="s">
        <v>14710</v>
      </c>
      <c r="C11333" s="417" t="s">
        <v>2332</v>
      </c>
      <c r="D11333" s="417" t="s">
        <v>2858</v>
      </c>
      <c r="E11333" s="391">
        <v>0.9</v>
      </c>
      <c r="F11333" s="418">
        <v>44270</v>
      </c>
      <c r="G11333" s="417" t="s">
        <v>2286</v>
      </c>
      <c r="I11333" s="379" t="e">
        <f>IF(#REF!&lt;&gt;"",#REF!-$I$199,"")</f>
        <v>#REF!</v>
      </c>
      <c r="J11333" s="379" t="e">
        <f>IF(I11333&lt;&gt;"",NETWORKDAYS($I$199,#REF!-1,$N$201:$N$224),"")</f>
        <v>#REF!</v>
      </c>
      <c r="K11333" s="391" t="e">
        <f>IF(I11333&lt;&gt;"",RIGHT(#REF!,LEN(#REF!)-FIND(" ",#REF!)),"")</f>
        <v>#REF!</v>
      </c>
    </row>
    <row r="11334" spans="1:11">
      <c r="A11334" s="417" t="s">
        <v>2155</v>
      </c>
      <c r="B11334" s="417" t="s">
        <v>14711</v>
      </c>
      <c r="C11334" s="417" t="s">
        <v>2332</v>
      </c>
      <c r="D11334" s="417" t="s">
        <v>3030</v>
      </c>
      <c r="E11334" s="391">
        <v>1.45</v>
      </c>
      <c r="F11334" s="418">
        <v>44270</v>
      </c>
      <c r="G11334" s="417" t="s">
        <v>2286</v>
      </c>
      <c r="I11334" s="379" t="e">
        <f>IF(#REF!&lt;&gt;"",#REF!-$I$199,"")</f>
        <v>#REF!</v>
      </c>
      <c r="J11334" s="379" t="e">
        <f>IF(I11334&lt;&gt;"",NETWORKDAYS($I$199,#REF!-1,$N$201:$N$224),"")</f>
        <v>#REF!</v>
      </c>
      <c r="K11334" s="391" t="e">
        <f>IF(I11334&lt;&gt;"",RIGHT(#REF!,LEN(#REF!)-FIND(" ",#REF!)),"")</f>
        <v>#REF!</v>
      </c>
    </row>
    <row r="11335" spans="1:11">
      <c r="A11335" s="417" t="s">
        <v>2155</v>
      </c>
      <c r="B11335" s="417" t="s">
        <v>5857</v>
      </c>
      <c r="C11335" s="417" t="s">
        <v>2332</v>
      </c>
      <c r="D11335" s="417" t="s">
        <v>5101</v>
      </c>
      <c r="E11335" s="391">
        <v>1.01</v>
      </c>
      <c r="F11335" s="418">
        <v>44305</v>
      </c>
      <c r="G11335" s="417" t="s">
        <v>2286</v>
      </c>
      <c r="I11335" s="379" t="e">
        <f>IF(#REF!&lt;&gt;"",#REF!-$I$199,"")</f>
        <v>#REF!</v>
      </c>
      <c r="J11335" s="379" t="e">
        <f>IF(I11335&lt;&gt;"",NETWORKDAYS($I$199,#REF!-1,$N$201:$N$224),"")</f>
        <v>#REF!</v>
      </c>
      <c r="K11335" s="391" t="e">
        <f>IF(I11335&lt;&gt;"",RIGHT(#REF!,LEN(#REF!)-FIND(" ",#REF!)),"")</f>
        <v>#REF!</v>
      </c>
    </row>
    <row r="11336" spans="1:11">
      <c r="A11336" s="417" t="s">
        <v>2155</v>
      </c>
      <c r="B11336" s="417" t="s">
        <v>8988</v>
      </c>
      <c r="C11336" s="417" t="s">
        <v>2332</v>
      </c>
      <c r="D11336" s="417" t="s">
        <v>8978</v>
      </c>
      <c r="E11336" s="391">
        <v>1.65</v>
      </c>
      <c r="F11336" s="418">
        <v>44305</v>
      </c>
      <c r="G11336" s="417" t="s">
        <v>2286</v>
      </c>
      <c r="I11336" s="379" t="e">
        <f>IF(#REF!&lt;&gt;"",#REF!-$I$199,"")</f>
        <v>#REF!</v>
      </c>
      <c r="J11336" s="379" t="e">
        <f>IF(I11336&lt;&gt;"",NETWORKDAYS($I$199,#REF!-1,$N$201:$N$224),"")</f>
        <v>#REF!</v>
      </c>
      <c r="K11336" s="391" t="e">
        <f>IF(I11336&lt;&gt;"",RIGHT(#REF!,LEN(#REF!)-FIND(" ",#REF!)),"")</f>
        <v>#REF!</v>
      </c>
    </row>
    <row r="11337" spans="1:11">
      <c r="A11337" s="417" t="s">
        <v>2155</v>
      </c>
      <c r="B11337" s="417" t="s">
        <v>8989</v>
      </c>
      <c r="C11337" s="417" t="s">
        <v>2332</v>
      </c>
      <c r="D11337" s="417" t="s">
        <v>5100</v>
      </c>
      <c r="E11337" s="391">
        <v>8.5</v>
      </c>
      <c r="F11337" s="418">
        <v>44305</v>
      </c>
      <c r="G11337" s="417" t="s">
        <v>2286</v>
      </c>
      <c r="I11337" s="379" t="e">
        <f>IF(#REF!&lt;&gt;"",#REF!-$I$199,"")</f>
        <v>#REF!</v>
      </c>
      <c r="J11337" s="379" t="e">
        <f>IF(I11337&lt;&gt;"",NETWORKDAYS($I$199,#REF!-1,$N$201:$N$224),"")</f>
        <v>#REF!</v>
      </c>
      <c r="K11337" s="391" t="e">
        <f>IF(I11337&lt;&gt;"",RIGHT(#REF!,LEN(#REF!)-FIND(" ",#REF!)),"")</f>
        <v>#REF!</v>
      </c>
    </row>
    <row r="11338" spans="1:11">
      <c r="A11338" s="417" t="s">
        <v>2155</v>
      </c>
      <c r="B11338" s="417" t="s">
        <v>5858</v>
      </c>
      <c r="C11338" s="417" t="s">
        <v>2332</v>
      </c>
      <c r="D11338" s="417" t="s">
        <v>5812</v>
      </c>
      <c r="E11338" s="391">
        <v>23.5</v>
      </c>
      <c r="F11338" s="418">
        <v>44337</v>
      </c>
      <c r="G11338" s="417" t="s">
        <v>2286</v>
      </c>
      <c r="I11338" s="379" t="e">
        <f>IF(#REF!&lt;&gt;"",#REF!-$I$199,"")</f>
        <v>#REF!</v>
      </c>
      <c r="J11338" s="379" t="e">
        <f>IF(I11338&lt;&gt;"",NETWORKDAYS($I$199,#REF!-1,$N$201:$N$224),"")</f>
        <v>#REF!</v>
      </c>
      <c r="K11338" s="391" t="e">
        <f>IF(I11338&lt;&gt;"",RIGHT(#REF!,LEN(#REF!)-FIND(" ",#REF!)),"")</f>
        <v>#REF!</v>
      </c>
    </row>
    <row r="11339" spans="1:11">
      <c r="A11339" s="417" t="s">
        <v>2155</v>
      </c>
      <c r="B11339" s="417" t="s">
        <v>14712</v>
      </c>
      <c r="C11339" s="417" t="s">
        <v>2332</v>
      </c>
      <c r="D11339" s="417" t="s">
        <v>2845</v>
      </c>
      <c r="E11339" s="391">
        <v>5.8</v>
      </c>
      <c r="F11339" s="418">
        <v>44365</v>
      </c>
      <c r="G11339" s="417" t="s">
        <v>2286</v>
      </c>
      <c r="I11339" s="379" t="e">
        <f>IF(#REF!&lt;&gt;"",#REF!-$I$199,"")</f>
        <v>#REF!</v>
      </c>
      <c r="J11339" s="379" t="e">
        <f>IF(I11339&lt;&gt;"",NETWORKDAYS($I$199,#REF!-1,$N$201:$N$224),"")</f>
        <v>#REF!</v>
      </c>
      <c r="K11339" s="391" t="e">
        <f>IF(I11339&lt;&gt;"",RIGHT(#REF!,LEN(#REF!)-FIND(" ",#REF!)),"")</f>
        <v>#REF!</v>
      </c>
    </row>
    <row r="11340" spans="1:11">
      <c r="A11340" s="417" t="s">
        <v>90</v>
      </c>
      <c r="B11340" s="417" t="s">
        <v>14713</v>
      </c>
      <c r="C11340" s="417" t="s">
        <v>2281</v>
      </c>
      <c r="D11340" s="417" t="s">
        <v>5860</v>
      </c>
      <c r="E11340" s="391">
        <v>6.6</v>
      </c>
      <c r="F11340" s="418">
        <v>44214</v>
      </c>
      <c r="G11340" s="417" t="s">
        <v>2283</v>
      </c>
      <c r="I11340" s="379" t="e">
        <f>IF(#REF!&lt;&gt;"",#REF!-$I$199,"")</f>
        <v>#REF!</v>
      </c>
      <c r="J11340" s="379" t="e">
        <f>IF(I11340&lt;&gt;"",NETWORKDAYS($I$199,#REF!-1,$N$201:$N$224),"")</f>
        <v>#REF!</v>
      </c>
      <c r="K11340" s="391" t="e">
        <f>IF(I11340&lt;&gt;"",RIGHT(#REF!,LEN(#REF!)-FIND(" ",#REF!)),"")</f>
        <v>#REF!</v>
      </c>
    </row>
    <row r="11341" spans="1:11">
      <c r="A11341" s="417" t="s">
        <v>2155</v>
      </c>
      <c r="B11341" s="417" t="s">
        <v>7246</v>
      </c>
      <c r="C11341" s="417" t="s">
        <v>2281</v>
      </c>
      <c r="D11341" s="417" t="s">
        <v>5861</v>
      </c>
      <c r="E11341" s="391">
        <v>6.82</v>
      </c>
      <c r="F11341" s="418">
        <v>44214</v>
      </c>
      <c r="G11341" s="417" t="s">
        <v>2286</v>
      </c>
      <c r="I11341" s="379" t="e">
        <f>IF(#REF!&lt;&gt;"",#REF!-$I$199,"")</f>
        <v>#REF!</v>
      </c>
      <c r="J11341" s="379" t="e">
        <f>IF(I11341&lt;&gt;"",NETWORKDAYS($I$199,#REF!-1,$N$201:$N$224),"")</f>
        <v>#REF!</v>
      </c>
      <c r="K11341" s="391" t="e">
        <f>IF(I11341&lt;&gt;"",RIGHT(#REF!,LEN(#REF!)-FIND(" ",#REF!)),"")</f>
        <v>#REF!</v>
      </c>
    </row>
    <row r="11342" spans="1:11">
      <c r="A11342" s="417" t="s">
        <v>2155</v>
      </c>
      <c r="B11342" s="417" t="s">
        <v>8990</v>
      </c>
      <c r="C11342" s="417" t="s">
        <v>2281</v>
      </c>
      <c r="D11342" s="417" t="s">
        <v>5862</v>
      </c>
      <c r="E11342" s="391">
        <v>3.11</v>
      </c>
      <c r="F11342" s="418">
        <v>44214</v>
      </c>
      <c r="G11342" s="417" t="s">
        <v>2283</v>
      </c>
      <c r="I11342" s="379" t="e">
        <f>IF(#REF!&lt;&gt;"",#REF!-$I$199,"")</f>
        <v>#REF!</v>
      </c>
      <c r="J11342" s="379" t="e">
        <f>IF(I11342&lt;&gt;"",NETWORKDAYS($I$199,#REF!-1,$N$201:$N$224),"")</f>
        <v>#REF!</v>
      </c>
      <c r="K11342" s="391" t="e">
        <f>IF(I11342&lt;&gt;"",RIGHT(#REF!,LEN(#REF!)-FIND(" ",#REF!)),"")</f>
        <v>#REF!</v>
      </c>
    </row>
    <row r="11343" spans="1:11">
      <c r="A11343" s="417" t="s">
        <v>2155</v>
      </c>
      <c r="B11343" s="417" t="s">
        <v>7247</v>
      </c>
      <c r="C11343" s="417" t="s">
        <v>2281</v>
      </c>
      <c r="D11343" s="417" t="s">
        <v>5863</v>
      </c>
      <c r="E11343" s="391">
        <v>3.69</v>
      </c>
      <c r="F11343" s="418">
        <v>44214</v>
      </c>
      <c r="G11343" s="417" t="s">
        <v>2286</v>
      </c>
      <c r="I11343" s="379" t="e">
        <f>IF(#REF!&lt;&gt;"",#REF!-$I$199,"")</f>
        <v>#REF!</v>
      </c>
      <c r="J11343" s="379" t="e">
        <f>IF(I11343&lt;&gt;"",NETWORKDAYS($I$199,#REF!-1,$N$201:$N$224),"")</f>
        <v>#REF!</v>
      </c>
      <c r="K11343" s="391" t="e">
        <f>IF(I11343&lt;&gt;"",RIGHT(#REF!,LEN(#REF!)-FIND(" ",#REF!)),"")</f>
        <v>#REF!</v>
      </c>
    </row>
    <row r="11344" spans="1:11">
      <c r="A11344" s="417" t="s">
        <v>2155</v>
      </c>
      <c r="B11344" s="417" t="s">
        <v>8991</v>
      </c>
      <c r="C11344" s="417" t="s">
        <v>2281</v>
      </c>
      <c r="D11344" s="417" t="s">
        <v>5864</v>
      </c>
      <c r="E11344" s="391">
        <v>5.8</v>
      </c>
      <c r="F11344" s="418">
        <v>44214</v>
      </c>
      <c r="G11344" s="417" t="s">
        <v>2283</v>
      </c>
      <c r="I11344" s="379" t="e">
        <f>IF(#REF!&lt;&gt;"",#REF!-$I$199,"")</f>
        <v>#REF!</v>
      </c>
      <c r="J11344" s="379" t="e">
        <f>IF(I11344&lt;&gt;"",NETWORKDAYS($I$199,#REF!-1,$N$201:$N$224),"")</f>
        <v>#REF!</v>
      </c>
      <c r="K11344" s="391" t="e">
        <f>IF(I11344&lt;&gt;"",RIGHT(#REF!,LEN(#REF!)-FIND(" ",#REF!)),"")</f>
        <v>#REF!</v>
      </c>
    </row>
    <row r="11345" spans="1:11">
      <c r="A11345" s="417" t="s">
        <v>2155</v>
      </c>
      <c r="B11345" s="417" t="s">
        <v>7248</v>
      </c>
      <c r="C11345" s="417" t="s">
        <v>2281</v>
      </c>
      <c r="D11345" s="417" t="s">
        <v>5865</v>
      </c>
      <c r="E11345" s="391">
        <v>5.5</v>
      </c>
      <c r="F11345" s="418">
        <v>44214</v>
      </c>
      <c r="G11345" s="417" t="s">
        <v>2286</v>
      </c>
      <c r="I11345" s="379" t="e">
        <f>IF(#REF!&lt;&gt;"",#REF!-$I$199,"")</f>
        <v>#REF!</v>
      </c>
      <c r="J11345" s="379" t="e">
        <f>IF(I11345&lt;&gt;"",NETWORKDAYS($I$199,#REF!-1,$N$201:$N$224),"")</f>
        <v>#REF!</v>
      </c>
      <c r="K11345" s="391" t="e">
        <f>IF(I11345&lt;&gt;"",RIGHT(#REF!,LEN(#REF!)-FIND(" ",#REF!)),"")</f>
        <v>#REF!</v>
      </c>
    </row>
    <row r="11346" spans="1:11">
      <c r="A11346" s="417" t="s">
        <v>2155</v>
      </c>
      <c r="B11346" s="417" t="s">
        <v>7249</v>
      </c>
      <c r="C11346" s="417" t="s">
        <v>2281</v>
      </c>
      <c r="D11346" s="417" t="s">
        <v>5866</v>
      </c>
      <c r="E11346" s="391">
        <v>4.75</v>
      </c>
      <c r="F11346" s="418">
        <v>44214</v>
      </c>
      <c r="G11346" s="417" t="s">
        <v>2283</v>
      </c>
      <c r="I11346" s="379" t="e">
        <f>IF(#REF!&lt;&gt;"",#REF!-$I$199,"")</f>
        <v>#REF!</v>
      </c>
      <c r="J11346" s="379" t="e">
        <f>IF(I11346&lt;&gt;"",NETWORKDAYS($I$199,#REF!-1,$N$201:$N$224),"")</f>
        <v>#REF!</v>
      </c>
      <c r="K11346" s="391" t="e">
        <f>IF(I11346&lt;&gt;"",RIGHT(#REF!,LEN(#REF!)-FIND(" ",#REF!)),"")</f>
        <v>#REF!</v>
      </c>
    </row>
    <row r="11347" spans="1:11">
      <c r="A11347" s="417" t="s">
        <v>2155</v>
      </c>
      <c r="B11347" s="417" t="s">
        <v>14714</v>
      </c>
      <c r="C11347" s="417" t="s">
        <v>2281</v>
      </c>
      <c r="D11347" s="417" t="s">
        <v>5867</v>
      </c>
      <c r="E11347" s="391">
        <v>2.2000000000000002</v>
      </c>
      <c r="F11347" s="418">
        <v>44214</v>
      </c>
      <c r="G11347" s="417" t="s">
        <v>2286</v>
      </c>
      <c r="I11347" s="379" t="e">
        <f>IF(#REF!&lt;&gt;"",#REF!-$I$199,"")</f>
        <v>#REF!</v>
      </c>
      <c r="J11347" s="379" t="e">
        <f>IF(I11347&lt;&gt;"",NETWORKDAYS($I$199,#REF!-1,$N$201:$N$224),"")</f>
        <v>#REF!</v>
      </c>
      <c r="K11347" s="391" t="e">
        <f>IF(I11347&lt;&gt;"",RIGHT(#REF!,LEN(#REF!)-FIND(" ",#REF!)),"")</f>
        <v>#REF!</v>
      </c>
    </row>
    <row r="11348" spans="1:11">
      <c r="A11348" s="417" t="s">
        <v>2155</v>
      </c>
      <c r="B11348" s="417" t="s">
        <v>8992</v>
      </c>
      <c r="C11348" s="417" t="s">
        <v>2281</v>
      </c>
      <c r="D11348" s="417" t="s">
        <v>5868</v>
      </c>
      <c r="E11348" s="391">
        <v>4.82</v>
      </c>
      <c r="F11348" s="418">
        <v>44214</v>
      </c>
      <c r="G11348" s="417" t="s">
        <v>2283</v>
      </c>
      <c r="I11348" s="379" t="e">
        <f>IF(#REF!&lt;&gt;"",#REF!-$I$199,"")</f>
        <v>#REF!</v>
      </c>
      <c r="J11348" s="379" t="e">
        <f>IF(I11348&lt;&gt;"",NETWORKDAYS($I$199,#REF!-1,$N$201:$N$224),"")</f>
        <v>#REF!</v>
      </c>
      <c r="K11348" s="391" t="e">
        <f>IF(I11348&lt;&gt;"",RIGHT(#REF!,LEN(#REF!)-FIND(" ",#REF!)),"")</f>
        <v>#REF!</v>
      </c>
    </row>
    <row r="11349" spans="1:11">
      <c r="A11349" s="417" t="s">
        <v>2155</v>
      </c>
      <c r="B11349" s="417" t="s">
        <v>8993</v>
      </c>
      <c r="C11349" s="417" t="s">
        <v>2281</v>
      </c>
      <c r="D11349" s="417" t="s">
        <v>5883</v>
      </c>
      <c r="E11349" s="391">
        <v>4.5</v>
      </c>
      <c r="F11349" s="418">
        <v>44214</v>
      </c>
      <c r="G11349" s="417" t="s">
        <v>2286</v>
      </c>
      <c r="I11349" s="379" t="e">
        <f>IF(#REF!&lt;&gt;"",#REF!-$I$199,"")</f>
        <v>#REF!</v>
      </c>
      <c r="J11349" s="379" t="e">
        <f>IF(I11349&lt;&gt;"",NETWORKDAYS($I$199,#REF!-1,$N$201:$N$224),"")</f>
        <v>#REF!</v>
      </c>
      <c r="K11349" s="391" t="e">
        <f>IF(I11349&lt;&gt;"",RIGHT(#REF!,LEN(#REF!)-FIND(" ",#REF!)),"")</f>
        <v>#REF!</v>
      </c>
    </row>
    <row r="11350" spans="1:11">
      <c r="A11350" s="417" t="s">
        <v>2155</v>
      </c>
      <c r="B11350" s="417" t="s">
        <v>7250</v>
      </c>
      <c r="C11350" s="417" t="s">
        <v>2281</v>
      </c>
      <c r="D11350" s="417" t="s">
        <v>5869</v>
      </c>
      <c r="E11350" s="391">
        <v>4.1500000000000004</v>
      </c>
      <c r="F11350" s="418">
        <v>44214</v>
      </c>
      <c r="G11350" s="417" t="s">
        <v>2283</v>
      </c>
      <c r="I11350" s="379" t="e">
        <f>IF(#REF!&lt;&gt;"",#REF!-$I$199,"")</f>
        <v>#REF!</v>
      </c>
      <c r="J11350" s="379" t="e">
        <f>IF(I11350&lt;&gt;"",NETWORKDAYS($I$199,#REF!-1,$N$201:$N$224),"")</f>
        <v>#REF!</v>
      </c>
      <c r="K11350" s="391" t="e">
        <f>IF(I11350&lt;&gt;"",RIGHT(#REF!,LEN(#REF!)-FIND(" ",#REF!)),"")</f>
        <v>#REF!</v>
      </c>
    </row>
    <row r="11351" spans="1:11">
      <c r="A11351" s="417" t="s">
        <v>2155</v>
      </c>
      <c r="B11351" s="417" t="s">
        <v>8994</v>
      </c>
      <c r="C11351" s="417" t="s">
        <v>2281</v>
      </c>
      <c r="D11351" s="417" t="s">
        <v>5884</v>
      </c>
      <c r="E11351" s="391">
        <v>1.87</v>
      </c>
      <c r="F11351" s="418">
        <v>44214</v>
      </c>
      <c r="G11351" s="417" t="s">
        <v>2286</v>
      </c>
      <c r="I11351" s="379" t="e">
        <f>IF(#REF!&lt;&gt;"",#REF!-$I$199,"")</f>
        <v>#REF!</v>
      </c>
      <c r="J11351" s="379" t="e">
        <f>IF(I11351&lt;&gt;"",NETWORKDAYS($I$199,#REF!-1,$N$201:$N$224),"")</f>
        <v>#REF!</v>
      </c>
      <c r="K11351" s="391" t="e">
        <f>IF(I11351&lt;&gt;"",RIGHT(#REF!,LEN(#REF!)-FIND(" ",#REF!)),"")</f>
        <v>#REF!</v>
      </c>
    </row>
    <row r="11352" spans="1:11">
      <c r="A11352" s="417" t="s">
        <v>2155</v>
      </c>
      <c r="B11352" s="417" t="s">
        <v>7251</v>
      </c>
      <c r="C11352" s="417" t="s">
        <v>2281</v>
      </c>
      <c r="D11352" s="417" t="s">
        <v>5870</v>
      </c>
      <c r="E11352" s="391">
        <v>3.98</v>
      </c>
      <c r="F11352" s="418">
        <v>44214</v>
      </c>
      <c r="G11352" s="417" t="s">
        <v>2283</v>
      </c>
      <c r="I11352" s="379" t="e">
        <f>IF(#REF!&lt;&gt;"",#REF!-$I$199,"")</f>
        <v>#REF!</v>
      </c>
      <c r="J11352" s="379" t="e">
        <f>IF(I11352&lt;&gt;"",NETWORKDAYS($I$199,#REF!-1,$N$201:$N$224),"")</f>
        <v>#REF!</v>
      </c>
      <c r="K11352" s="391" t="e">
        <f>IF(I11352&lt;&gt;"",RIGHT(#REF!,LEN(#REF!)-FIND(" ",#REF!)),"")</f>
        <v>#REF!</v>
      </c>
    </row>
    <row r="11353" spans="1:11">
      <c r="A11353" s="417" t="s">
        <v>2155</v>
      </c>
      <c r="B11353" s="417" t="s">
        <v>7252</v>
      </c>
      <c r="C11353" s="417" t="s">
        <v>2281</v>
      </c>
      <c r="D11353" s="417" t="s">
        <v>5871</v>
      </c>
      <c r="E11353" s="391">
        <v>3.83</v>
      </c>
      <c r="F11353" s="418">
        <v>44214</v>
      </c>
      <c r="G11353" s="417" t="s">
        <v>2286</v>
      </c>
      <c r="I11353" s="379" t="e">
        <f>IF(#REF!&lt;&gt;"",#REF!-$I$199,"")</f>
        <v>#REF!</v>
      </c>
      <c r="J11353" s="379" t="e">
        <f>IF(I11353&lt;&gt;"",NETWORKDAYS($I$199,#REF!-1,$N$201:$N$224),"")</f>
        <v>#REF!</v>
      </c>
      <c r="K11353" s="391" t="e">
        <f>IF(I11353&lt;&gt;"",RIGHT(#REF!,LEN(#REF!)-FIND(" ",#REF!)),"")</f>
        <v>#REF!</v>
      </c>
    </row>
    <row r="11354" spans="1:11">
      <c r="A11354" s="417" t="s">
        <v>2155</v>
      </c>
      <c r="B11354" s="417" t="s">
        <v>14715</v>
      </c>
      <c r="C11354" s="417" t="s">
        <v>2281</v>
      </c>
      <c r="D11354" s="417" t="s">
        <v>14716</v>
      </c>
      <c r="E11354" s="391">
        <v>3.43</v>
      </c>
      <c r="F11354" s="418">
        <v>44214</v>
      </c>
      <c r="G11354" s="417" t="s">
        <v>2283</v>
      </c>
      <c r="I11354" s="379" t="e">
        <f>IF(#REF!&lt;&gt;"",#REF!-$I$199,"")</f>
        <v>#REF!</v>
      </c>
      <c r="J11354" s="379" t="e">
        <f>IF(I11354&lt;&gt;"",NETWORKDAYS($I$199,#REF!-1,$N$201:$N$224),"")</f>
        <v>#REF!</v>
      </c>
      <c r="K11354" s="391" t="e">
        <f>IF(I11354&lt;&gt;"",RIGHT(#REF!,LEN(#REF!)-FIND(" ",#REF!)),"")</f>
        <v>#REF!</v>
      </c>
    </row>
    <row r="11355" spans="1:11">
      <c r="A11355" s="417" t="s">
        <v>2155</v>
      </c>
      <c r="B11355" s="417" t="s">
        <v>14717</v>
      </c>
      <c r="C11355" s="417" t="s">
        <v>2281</v>
      </c>
      <c r="D11355" s="417" t="s">
        <v>14718</v>
      </c>
      <c r="E11355" s="391">
        <v>2.67</v>
      </c>
      <c r="F11355" s="418">
        <v>44214</v>
      </c>
      <c r="G11355" s="417" t="s">
        <v>2286</v>
      </c>
      <c r="I11355" s="379" t="e">
        <f>IF(#REF!&lt;&gt;"",#REF!-$I$199,"")</f>
        <v>#REF!</v>
      </c>
      <c r="J11355" s="379" t="e">
        <f>IF(I11355&lt;&gt;"",NETWORKDAYS($I$199,#REF!-1,$N$201:$N$224),"")</f>
        <v>#REF!</v>
      </c>
      <c r="K11355" s="391" t="e">
        <f>IF(I11355&lt;&gt;"",RIGHT(#REF!,LEN(#REF!)-FIND(" ",#REF!)),"")</f>
        <v>#REF!</v>
      </c>
    </row>
    <row r="11356" spans="1:11">
      <c r="A11356" s="417" t="s">
        <v>2155</v>
      </c>
      <c r="B11356" s="417" t="s">
        <v>14719</v>
      </c>
      <c r="C11356" s="417" t="s">
        <v>2281</v>
      </c>
      <c r="D11356" s="417" t="s">
        <v>14720</v>
      </c>
      <c r="E11356" s="391">
        <v>2.72</v>
      </c>
      <c r="F11356" s="418">
        <v>44214</v>
      </c>
      <c r="G11356" s="417" t="s">
        <v>2283</v>
      </c>
      <c r="I11356" s="379" t="e">
        <f>IF(#REF!&lt;&gt;"",#REF!-$I$199,"")</f>
        <v>#REF!</v>
      </c>
      <c r="J11356" s="379" t="e">
        <f>IF(I11356&lt;&gt;"",NETWORKDAYS($I$199,#REF!-1,$N$201:$N$224),"")</f>
        <v>#REF!</v>
      </c>
      <c r="K11356" s="391" t="e">
        <f>IF(I11356&lt;&gt;"",RIGHT(#REF!,LEN(#REF!)-FIND(" ",#REF!)),"")</f>
        <v>#REF!</v>
      </c>
    </row>
    <row r="11357" spans="1:11">
      <c r="A11357" s="417" t="s">
        <v>2155</v>
      </c>
      <c r="B11357" s="417" t="s">
        <v>8995</v>
      </c>
      <c r="C11357" s="417" t="s">
        <v>2281</v>
      </c>
      <c r="D11357" s="417" t="s">
        <v>8996</v>
      </c>
      <c r="E11357" s="391">
        <v>2.33</v>
      </c>
      <c r="F11357" s="418">
        <v>44214</v>
      </c>
      <c r="G11357" s="417" t="s">
        <v>2283</v>
      </c>
      <c r="I11357" s="379" t="e">
        <f>IF(#REF!&lt;&gt;"",#REF!-$I$199,"")</f>
        <v>#REF!</v>
      </c>
      <c r="J11357" s="379" t="e">
        <f>IF(I11357&lt;&gt;"",NETWORKDAYS($I$199,#REF!-1,$N$201:$N$224),"")</f>
        <v>#REF!</v>
      </c>
      <c r="K11357" s="391" t="e">
        <f>IF(I11357&lt;&gt;"",RIGHT(#REF!,LEN(#REF!)-FIND(" ",#REF!)),"")</f>
        <v>#REF!</v>
      </c>
    </row>
    <row r="11358" spans="1:11">
      <c r="A11358" s="417" t="s">
        <v>2155</v>
      </c>
      <c r="B11358" s="417" t="s">
        <v>7253</v>
      </c>
      <c r="C11358" s="417" t="s">
        <v>2281</v>
      </c>
      <c r="D11358" s="417" t="s">
        <v>7254</v>
      </c>
      <c r="E11358" s="391">
        <v>1.86</v>
      </c>
      <c r="F11358" s="418">
        <v>44214</v>
      </c>
      <c r="G11358" s="417" t="s">
        <v>2283</v>
      </c>
      <c r="I11358" s="379" t="e">
        <f>IF(#REF!&lt;&gt;"",#REF!-$I$199,"")</f>
        <v>#REF!</v>
      </c>
      <c r="J11358" s="379" t="e">
        <f>IF(I11358&lt;&gt;"",NETWORKDAYS($I$199,#REF!-1,$N$201:$N$224),"")</f>
        <v>#REF!</v>
      </c>
      <c r="K11358" s="391" t="e">
        <f>IF(I11358&lt;&gt;"",RIGHT(#REF!,LEN(#REF!)-FIND(" ",#REF!)),"")</f>
        <v>#REF!</v>
      </c>
    </row>
    <row r="11359" spans="1:11">
      <c r="A11359" s="417" t="s">
        <v>2155</v>
      </c>
      <c r="B11359" s="417" t="s">
        <v>14721</v>
      </c>
      <c r="C11359" s="417" t="s">
        <v>2281</v>
      </c>
      <c r="D11359" s="417" t="s">
        <v>14722</v>
      </c>
      <c r="E11359" s="391">
        <v>1.33</v>
      </c>
      <c r="F11359" s="418">
        <v>44214</v>
      </c>
      <c r="G11359" s="417" t="s">
        <v>2283</v>
      </c>
      <c r="I11359" s="379" t="e">
        <f>IF(#REF!&lt;&gt;"",#REF!-$I$199,"")</f>
        <v>#REF!</v>
      </c>
      <c r="J11359" s="379" t="e">
        <f>IF(I11359&lt;&gt;"",NETWORKDAYS($I$199,#REF!-1,$N$201:$N$224),"")</f>
        <v>#REF!</v>
      </c>
      <c r="K11359" s="391" t="e">
        <f>IF(I11359&lt;&gt;"",RIGHT(#REF!,LEN(#REF!)-FIND(" ",#REF!)),"")</f>
        <v>#REF!</v>
      </c>
    </row>
    <row r="11360" spans="1:11">
      <c r="A11360" s="417" t="s">
        <v>2155</v>
      </c>
      <c r="B11360" s="417" t="s">
        <v>8997</v>
      </c>
      <c r="C11360" s="417" t="s">
        <v>2281</v>
      </c>
      <c r="D11360" s="417" t="s">
        <v>8998</v>
      </c>
      <c r="E11360" s="391">
        <v>0.95</v>
      </c>
      <c r="F11360" s="418">
        <v>44214</v>
      </c>
      <c r="G11360" s="417" t="s">
        <v>2283</v>
      </c>
      <c r="I11360" s="379" t="e">
        <f>IF(#REF!&lt;&gt;"",#REF!-$I$199,"")</f>
        <v>#REF!</v>
      </c>
      <c r="J11360" s="379" t="e">
        <f>IF(I11360&lt;&gt;"",NETWORKDAYS($I$199,#REF!-1,$N$201:$N$224),"")</f>
        <v>#REF!</v>
      </c>
      <c r="K11360" s="391" t="e">
        <f>IF(I11360&lt;&gt;"",RIGHT(#REF!,LEN(#REF!)-FIND(" ",#REF!)),"")</f>
        <v>#REF!</v>
      </c>
    </row>
    <row r="11361" spans="1:11">
      <c r="A11361" s="417" t="s">
        <v>2155</v>
      </c>
      <c r="B11361" s="417" t="s">
        <v>8999</v>
      </c>
      <c r="C11361" s="417" t="s">
        <v>2281</v>
      </c>
      <c r="D11361" s="417" t="s">
        <v>9000</v>
      </c>
      <c r="E11361" s="391">
        <v>0.65</v>
      </c>
      <c r="F11361" s="418">
        <v>44214</v>
      </c>
      <c r="G11361" s="417" t="s">
        <v>2283</v>
      </c>
      <c r="I11361" s="379" t="e">
        <f>IF(#REF!&lt;&gt;"",#REF!-$I$199,"")</f>
        <v>#REF!</v>
      </c>
      <c r="J11361" s="379" t="e">
        <f>IF(I11361&lt;&gt;"",NETWORKDAYS($I$199,#REF!-1,$N$201:$N$224),"")</f>
        <v>#REF!</v>
      </c>
      <c r="K11361" s="391" t="e">
        <f>IF(I11361&lt;&gt;"",RIGHT(#REF!,LEN(#REF!)-FIND(" ",#REF!)),"")</f>
        <v>#REF!</v>
      </c>
    </row>
    <row r="11362" spans="1:11">
      <c r="A11362" s="417" t="s">
        <v>2155</v>
      </c>
      <c r="B11362" s="417" t="s">
        <v>7255</v>
      </c>
      <c r="C11362" s="417" t="s">
        <v>2281</v>
      </c>
      <c r="D11362" s="417" t="s">
        <v>7256</v>
      </c>
      <c r="E11362" s="391">
        <v>0.41</v>
      </c>
      <c r="F11362" s="418">
        <v>44214</v>
      </c>
      <c r="G11362" s="417" t="s">
        <v>2283</v>
      </c>
      <c r="I11362" s="379" t="e">
        <f>IF(#REF!&lt;&gt;"",#REF!-$I$199,"")</f>
        <v>#REF!</v>
      </c>
      <c r="J11362" s="379" t="e">
        <f>IF(I11362&lt;&gt;"",NETWORKDAYS($I$199,#REF!-1,$N$201:$N$224),"")</f>
        <v>#REF!</v>
      </c>
      <c r="K11362" s="391" t="e">
        <f>IF(I11362&lt;&gt;"",RIGHT(#REF!,LEN(#REF!)-FIND(" ",#REF!)),"")</f>
        <v>#REF!</v>
      </c>
    </row>
    <row r="11363" spans="1:11">
      <c r="A11363" s="417" t="s">
        <v>2155</v>
      </c>
      <c r="B11363" s="417" t="s">
        <v>14723</v>
      </c>
      <c r="C11363" s="417" t="s">
        <v>2281</v>
      </c>
      <c r="D11363" s="417" t="s">
        <v>14724</v>
      </c>
      <c r="E11363" s="391">
        <v>0.27</v>
      </c>
      <c r="F11363" s="418">
        <v>44214</v>
      </c>
      <c r="G11363" s="417" t="s">
        <v>2283</v>
      </c>
      <c r="I11363" s="379" t="e">
        <f>IF(#REF!&lt;&gt;"",#REF!-$I$199,"")</f>
        <v>#REF!</v>
      </c>
      <c r="J11363" s="379" t="e">
        <f>IF(I11363&lt;&gt;"",NETWORKDAYS($I$199,#REF!-1,$N$201:$N$224),"")</f>
        <v>#REF!</v>
      </c>
      <c r="K11363" s="391" t="e">
        <f>IF(I11363&lt;&gt;"",RIGHT(#REF!,LEN(#REF!)-FIND(" ",#REF!)),"")</f>
        <v>#REF!</v>
      </c>
    </row>
    <row r="11364" spans="1:11">
      <c r="A11364" s="417" t="s">
        <v>2155</v>
      </c>
      <c r="B11364" s="417" t="s">
        <v>14725</v>
      </c>
      <c r="C11364" s="417" t="s">
        <v>2281</v>
      </c>
      <c r="D11364" s="417" t="s">
        <v>14726</v>
      </c>
      <c r="E11364" s="391">
        <v>0.17</v>
      </c>
      <c r="F11364" s="418">
        <v>44214</v>
      </c>
      <c r="G11364" s="417" t="s">
        <v>2283</v>
      </c>
      <c r="I11364" s="379" t="e">
        <f>IF(#REF!&lt;&gt;"",#REF!-$I$199,"")</f>
        <v>#REF!</v>
      </c>
      <c r="J11364" s="379" t="e">
        <f>IF(I11364&lt;&gt;"",NETWORKDAYS($I$199,#REF!-1,$N$201:$N$224),"")</f>
        <v>#REF!</v>
      </c>
      <c r="K11364" s="391" t="e">
        <f>IF(I11364&lt;&gt;"",RIGHT(#REF!,LEN(#REF!)-FIND(" ",#REF!)),"")</f>
        <v>#REF!</v>
      </c>
    </row>
    <row r="11365" spans="1:11">
      <c r="A11365" s="417" t="s">
        <v>2155</v>
      </c>
      <c r="B11365" s="417" t="s">
        <v>14727</v>
      </c>
      <c r="C11365" s="417" t="s">
        <v>2281</v>
      </c>
      <c r="D11365" s="417" t="s">
        <v>14728</v>
      </c>
      <c r="E11365" s="391">
        <v>0.11</v>
      </c>
      <c r="F11365" s="418">
        <v>44214</v>
      </c>
      <c r="G11365" s="417" t="s">
        <v>2283</v>
      </c>
      <c r="I11365" s="379" t="e">
        <f>IF(#REF!&lt;&gt;"",#REF!-$I$199,"")</f>
        <v>#REF!</v>
      </c>
      <c r="J11365" s="379" t="e">
        <f>IF(I11365&lt;&gt;"",NETWORKDAYS($I$199,#REF!-1,$N$201:$N$224),"")</f>
        <v>#REF!</v>
      </c>
      <c r="K11365" s="391" t="e">
        <f>IF(I11365&lt;&gt;"",RIGHT(#REF!,LEN(#REF!)-FIND(" ",#REF!)),"")</f>
        <v>#REF!</v>
      </c>
    </row>
    <row r="11366" spans="1:11">
      <c r="A11366" s="417" t="s">
        <v>2155</v>
      </c>
      <c r="B11366" s="417" t="s">
        <v>14729</v>
      </c>
      <c r="C11366" s="417" t="s">
        <v>2281</v>
      </c>
      <c r="D11366" s="417" t="s">
        <v>14730</v>
      </c>
      <c r="E11366" s="391">
        <v>0.04</v>
      </c>
      <c r="F11366" s="418">
        <v>44214</v>
      </c>
      <c r="G11366" s="417" t="s">
        <v>2283</v>
      </c>
      <c r="I11366" s="379" t="e">
        <f>IF(#REF!&lt;&gt;"",#REF!-$I$199,"")</f>
        <v>#REF!</v>
      </c>
      <c r="J11366" s="379" t="e">
        <f>IF(I11366&lt;&gt;"",NETWORKDAYS($I$199,#REF!-1,$N$201:$N$224),"")</f>
        <v>#REF!</v>
      </c>
      <c r="K11366" s="391" t="e">
        <f>IF(I11366&lt;&gt;"",RIGHT(#REF!,LEN(#REF!)-FIND(" ",#REF!)),"")</f>
        <v>#REF!</v>
      </c>
    </row>
    <row r="11367" spans="1:11">
      <c r="A11367" s="417" t="s">
        <v>2155</v>
      </c>
      <c r="B11367" s="417" t="s">
        <v>14731</v>
      </c>
      <c r="C11367" s="417" t="s">
        <v>2281</v>
      </c>
      <c r="D11367" s="417" t="s">
        <v>14732</v>
      </c>
      <c r="E11367" s="391">
        <v>6.3</v>
      </c>
      <c r="F11367" s="418">
        <v>44214</v>
      </c>
      <c r="G11367" s="417" t="s">
        <v>2283</v>
      </c>
      <c r="I11367" s="379" t="e">
        <f>IF(#REF!&lt;&gt;"",#REF!-$I$199,"")</f>
        <v>#REF!</v>
      </c>
      <c r="J11367" s="379" t="e">
        <f>IF(I11367&lt;&gt;"",NETWORKDAYS($I$199,#REF!-1,$N$201:$N$224),"")</f>
        <v>#REF!</v>
      </c>
      <c r="K11367" s="391" t="e">
        <f>IF(I11367&lt;&gt;"",RIGHT(#REF!,LEN(#REF!)-FIND(" ",#REF!)),"")</f>
        <v>#REF!</v>
      </c>
    </row>
    <row r="11368" spans="1:11">
      <c r="A11368" s="417" t="s">
        <v>2155</v>
      </c>
      <c r="B11368" s="417" t="s">
        <v>9001</v>
      </c>
      <c r="C11368" s="417" t="s">
        <v>2281</v>
      </c>
      <c r="D11368" s="417" t="s">
        <v>5873</v>
      </c>
      <c r="E11368" s="391">
        <v>2.4500000000000002</v>
      </c>
      <c r="F11368" s="418">
        <v>44214</v>
      </c>
      <c r="G11368" s="417" t="s">
        <v>2283</v>
      </c>
      <c r="I11368" s="379" t="e">
        <f>IF(#REF!&lt;&gt;"",#REF!-$I$199,"")</f>
        <v>#REF!</v>
      </c>
      <c r="J11368" s="379" t="e">
        <f>IF(I11368&lt;&gt;"",NETWORKDAYS($I$199,#REF!-1,$N$201:$N$224),"")</f>
        <v>#REF!</v>
      </c>
      <c r="K11368" s="391" t="e">
        <f>IF(I11368&lt;&gt;"",RIGHT(#REF!,LEN(#REF!)-FIND(" ",#REF!)),"")</f>
        <v>#REF!</v>
      </c>
    </row>
    <row r="11369" spans="1:11">
      <c r="A11369" s="417" t="s">
        <v>2155</v>
      </c>
      <c r="B11369" s="417" t="s">
        <v>14733</v>
      </c>
      <c r="C11369" s="417" t="s">
        <v>2281</v>
      </c>
      <c r="D11369" s="417" t="s">
        <v>5874</v>
      </c>
      <c r="E11369" s="391">
        <v>5.5</v>
      </c>
      <c r="F11369" s="418">
        <v>44214</v>
      </c>
      <c r="G11369" s="417" t="s">
        <v>2286</v>
      </c>
      <c r="I11369" s="379" t="e">
        <f>IF(#REF!&lt;&gt;"",#REF!-$I$199,"")</f>
        <v>#REF!</v>
      </c>
      <c r="J11369" s="379" t="e">
        <f>IF(I11369&lt;&gt;"",NETWORKDAYS($I$199,#REF!-1,$N$201:$N$224),"")</f>
        <v>#REF!</v>
      </c>
      <c r="K11369" s="391" t="e">
        <f>IF(I11369&lt;&gt;"",RIGHT(#REF!,LEN(#REF!)-FIND(" ",#REF!)),"")</f>
        <v>#REF!</v>
      </c>
    </row>
    <row r="11370" spans="1:11">
      <c r="A11370" s="417" t="s">
        <v>2155</v>
      </c>
      <c r="B11370" s="417" t="s">
        <v>9002</v>
      </c>
      <c r="C11370" s="417" t="s">
        <v>2281</v>
      </c>
      <c r="D11370" s="417" t="s">
        <v>5875</v>
      </c>
      <c r="E11370" s="391">
        <v>5.57</v>
      </c>
      <c r="F11370" s="418">
        <v>44214</v>
      </c>
      <c r="G11370" s="417" t="s">
        <v>2283</v>
      </c>
      <c r="I11370" s="379" t="e">
        <f>IF(#REF!&lt;&gt;"",#REF!-$I$199,"")</f>
        <v>#REF!</v>
      </c>
      <c r="J11370" s="379" t="e">
        <f>IF(I11370&lt;&gt;"",NETWORKDAYS($I$199,#REF!-1,$N$201:$N$224),"")</f>
        <v>#REF!</v>
      </c>
      <c r="K11370" s="391" t="e">
        <f>IF(I11370&lt;&gt;"",RIGHT(#REF!,LEN(#REF!)-FIND(" ",#REF!)),"")</f>
        <v>#REF!</v>
      </c>
    </row>
    <row r="11371" spans="1:11">
      <c r="A11371" s="417" t="s">
        <v>2155</v>
      </c>
      <c r="B11371" s="417" t="s">
        <v>7257</v>
      </c>
      <c r="C11371" s="417" t="s">
        <v>2281</v>
      </c>
      <c r="D11371" s="417" t="s">
        <v>5877</v>
      </c>
      <c r="E11371" s="391">
        <v>0.49</v>
      </c>
      <c r="F11371" s="418">
        <v>44214</v>
      </c>
      <c r="G11371" s="417" t="s">
        <v>2286</v>
      </c>
      <c r="I11371" s="379" t="e">
        <f>IF(#REF!&lt;&gt;"",#REF!-$I$199,"")</f>
        <v>#REF!</v>
      </c>
      <c r="J11371" s="379" t="e">
        <f>IF(I11371&lt;&gt;"",NETWORKDAYS($I$199,#REF!-1,$N$201:$N$224),"")</f>
        <v>#REF!</v>
      </c>
      <c r="K11371" s="391" t="e">
        <f>IF(I11371&lt;&gt;"",RIGHT(#REF!,LEN(#REF!)-FIND(" ",#REF!)),"")</f>
        <v>#REF!</v>
      </c>
    </row>
    <row r="11372" spans="1:11">
      <c r="A11372" s="417" t="s">
        <v>2155</v>
      </c>
      <c r="B11372" s="417" t="s">
        <v>7258</v>
      </c>
      <c r="C11372" s="417" t="s">
        <v>2281</v>
      </c>
      <c r="D11372" s="417" t="s">
        <v>5878</v>
      </c>
      <c r="E11372" s="391">
        <v>0.33</v>
      </c>
      <c r="F11372" s="418">
        <v>44214</v>
      </c>
      <c r="G11372" s="417" t="s">
        <v>2283</v>
      </c>
      <c r="I11372" s="379" t="e">
        <f>IF(#REF!&lt;&gt;"",#REF!-$I$199,"")</f>
        <v>#REF!</v>
      </c>
      <c r="J11372" s="379" t="e">
        <f>IF(I11372&lt;&gt;"",NETWORKDAYS($I$199,#REF!-1,$N$201:$N$224),"")</f>
        <v>#REF!</v>
      </c>
      <c r="K11372" s="391" t="e">
        <f>IF(I11372&lt;&gt;"",RIGHT(#REF!,LEN(#REF!)-FIND(" ",#REF!)),"")</f>
        <v>#REF!</v>
      </c>
    </row>
    <row r="11373" spans="1:11">
      <c r="A11373" s="417" t="s">
        <v>2155</v>
      </c>
      <c r="B11373" s="417" t="s">
        <v>9003</v>
      </c>
      <c r="C11373" s="417" t="s">
        <v>2281</v>
      </c>
      <c r="D11373" s="417" t="s">
        <v>5879</v>
      </c>
      <c r="E11373" s="391">
        <v>6.71</v>
      </c>
      <c r="F11373" s="418">
        <v>44214</v>
      </c>
      <c r="G11373" s="417" t="s">
        <v>2286</v>
      </c>
      <c r="I11373" s="379" t="e">
        <f>IF(#REF!&lt;&gt;"",#REF!-$I$199,"")</f>
        <v>#REF!</v>
      </c>
      <c r="J11373" s="379" t="e">
        <f>IF(I11373&lt;&gt;"",NETWORKDAYS($I$199,#REF!-1,$N$201:$N$224),"")</f>
        <v>#REF!</v>
      </c>
      <c r="K11373" s="391" t="e">
        <f>IF(I11373&lt;&gt;"",RIGHT(#REF!,LEN(#REF!)-FIND(" ",#REF!)),"")</f>
        <v>#REF!</v>
      </c>
    </row>
    <row r="11374" spans="1:11">
      <c r="A11374" s="417" t="s">
        <v>2155</v>
      </c>
      <c r="B11374" s="417" t="s">
        <v>14734</v>
      </c>
      <c r="C11374" s="417" t="s">
        <v>2281</v>
      </c>
      <c r="D11374" s="417" t="s">
        <v>5880</v>
      </c>
      <c r="E11374" s="391">
        <v>1.66</v>
      </c>
      <c r="F11374" s="418">
        <v>44214</v>
      </c>
      <c r="G11374" s="417" t="s">
        <v>2283</v>
      </c>
      <c r="I11374" s="379" t="e">
        <f>IF(#REF!&lt;&gt;"",#REF!-$I$199,"")</f>
        <v>#REF!</v>
      </c>
      <c r="J11374" s="379" t="e">
        <f>IF(I11374&lt;&gt;"",NETWORKDAYS($I$199,#REF!-1,$N$201:$N$224),"")</f>
        <v>#REF!</v>
      </c>
      <c r="K11374" s="391" t="e">
        <f>IF(I11374&lt;&gt;"",RIGHT(#REF!,LEN(#REF!)-FIND(" ",#REF!)),"")</f>
        <v>#REF!</v>
      </c>
    </row>
    <row r="11375" spans="1:11">
      <c r="A11375" s="417" t="s">
        <v>2155</v>
      </c>
      <c r="B11375" s="417" t="s">
        <v>7259</v>
      </c>
      <c r="C11375" s="417" t="s">
        <v>2281</v>
      </c>
      <c r="D11375" s="417" t="s">
        <v>5881</v>
      </c>
      <c r="E11375" s="391">
        <v>0.06</v>
      </c>
      <c r="F11375" s="418">
        <v>44214</v>
      </c>
      <c r="G11375" s="417" t="s">
        <v>2286</v>
      </c>
      <c r="I11375" s="379" t="e">
        <f>IF(#REF!&lt;&gt;"",#REF!-$I$199,"")</f>
        <v>#REF!</v>
      </c>
      <c r="J11375" s="379" t="e">
        <f>IF(I11375&lt;&gt;"",NETWORKDAYS($I$199,#REF!-1,$N$201:$N$224),"")</f>
        <v>#REF!</v>
      </c>
      <c r="K11375" s="391" t="e">
        <f>IF(I11375&lt;&gt;"",RIGHT(#REF!,LEN(#REF!)-FIND(" ",#REF!)),"")</f>
        <v>#REF!</v>
      </c>
    </row>
    <row r="11376" spans="1:11">
      <c r="A11376" s="417" t="s">
        <v>2155</v>
      </c>
      <c r="B11376" s="417" t="s">
        <v>14735</v>
      </c>
      <c r="C11376" s="417" t="s">
        <v>2281</v>
      </c>
      <c r="D11376" s="417" t="s">
        <v>5882</v>
      </c>
      <c r="E11376" s="391">
        <v>3.85</v>
      </c>
      <c r="F11376" s="418">
        <v>44214</v>
      </c>
      <c r="G11376" s="417" t="s">
        <v>2286</v>
      </c>
      <c r="I11376" s="379" t="e">
        <f>IF(#REF!&lt;&gt;"",#REF!-$I$199,"")</f>
        <v>#REF!</v>
      </c>
      <c r="J11376" s="379" t="e">
        <f>IF(I11376&lt;&gt;"",NETWORKDAYS($I$199,#REF!-1,$N$201:$N$224),"")</f>
        <v>#REF!</v>
      </c>
      <c r="K11376" s="391" t="e">
        <f>IF(I11376&lt;&gt;"",RIGHT(#REF!,LEN(#REF!)-FIND(" ",#REF!)),"")</f>
        <v>#REF!</v>
      </c>
    </row>
    <row r="11377" spans="1:11">
      <c r="A11377" s="417" t="s">
        <v>2155</v>
      </c>
      <c r="B11377" s="417" t="s">
        <v>14736</v>
      </c>
      <c r="C11377" s="417" t="s">
        <v>2281</v>
      </c>
      <c r="D11377" s="417" t="s">
        <v>14737</v>
      </c>
      <c r="E11377" s="391">
        <v>4.7</v>
      </c>
      <c r="F11377" s="418">
        <v>44249</v>
      </c>
      <c r="G11377" s="417" t="s">
        <v>2283</v>
      </c>
      <c r="I11377" s="379" t="e">
        <f>IF(#REF!&lt;&gt;"",#REF!-$I$199,"")</f>
        <v>#REF!</v>
      </c>
      <c r="J11377" s="379" t="e">
        <f>IF(I11377&lt;&gt;"",NETWORKDAYS($I$199,#REF!-1,$N$201:$N$224),"")</f>
        <v>#REF!</v>
      </c>
      <c r="K11377" s="391" t="e">
        <f>IF(I11377&lt;&gt;"",RIGHT(#REF!,LEN(#REF!)-FIND(" ",#REF!)),"")</f>
        <v>#REF!</v>
      </c>
    </row>
    <row r="11378" spans="1:11">
      <c r="A11378" s="417" t="s">
        <v>2155</v>
      </c>
      <c r="B11378" s="417" t="s">
        <v>14738</v>
      </c>
      <c r="C11378" s="417" t="s">
        <v>2281</v>
      </c>
      <c r="D11378" s="417" t="s">
        <v>14739</v>
      </c>
      <c r="E11378" s="391">
        <v>0.01</v>
      </c>
      <c r="F11378" s="418">
        <v>44249</v>
      </c>
      <c r="G11378" s="417" t="s">
        <v>2286</v>
      </c>
      <c r="I11378" s="379" t="e">
        <f>IF(#REF!&lt;&gt;"",#REF!-$I$199,"")</f>
        <v>#REF!</v>
      </c>
      <c r="J11378" s="379" t="e">
        <f>IF(I11378&lt;&gt;"",NETWORKDAYS($I$199,#REF!-1,$N$201:$N$224),"")</f>
        <v>#REF!</v>
      </c>
      <c r="K11378" s="391" t="e">
        <f>IF(I11378&lt;&gt;"",RIGHT(#REF!,LEN(#REF!)-FIND(" ",#REF!)),"")</f>
        <v>#REF!</v>
      </c>
    </row>
    <row r="11379" spans="1:11">
      <c r="A11379" s="417" t="s">
        <v>2155</v>
      </c>
      <c r="B11379" s="417" t="s">
        <v>14740</v>
      </c>
      <c r="C11379" s="417" t="s">
        <v>2281</v>
      </c>
      <c r="D11379" s="417" t="s">
        <v>14741</v>
      </c>
      <c r="E11379" s="391">
        <v>0.01</v>
      </c>
      <c r="F11379" s="418">
        <v>44249</v>
      </c>
      <c r="G11379" s="417" t="s">
        <v>2283</v>
      </c>
      <c r="I11379" s="379" t="e">
        <f>IF(#REF!&lt;&gt;"",#REF!-$I$199,"")</f>
        <v>#REF!</v>
      </c>
      <c r="J11379" s="379" t="e">
        <f>IF(I11379&lt;&gt;"",NETWORKDAYS($I$199,#REF!-1,$N$201:$N$224),"")</f>
        <v>#REF!</v>
      </c>
      <c r="K11379" s="391" t="e">
        <f>IF(I11379&lt;&gt;"",RIGHT(#REF!,LEN(#REF!)-FIND(" ",#REF!)),"")</f>
        <v>#REF!</v>
      </c>
    </row>
    <row r="11380" spans="1:11">
      <c r="A11380" s="417" t="s">
        <v>2155</v>
      </c>
      <c r="B11380" s="417" t="s">
        <v>14742</v>
      </c>
      <c r="C11380" s="417" t="s">
        <v>2281</v>
      </c>
      <c r="D11380" s="417" t="s">
        <v>14743</v>
      </c>
      <c r="E11380" s="391">
        <v>3.11</v>
      </c>
      <c r="F11380" s="418">
        <v>44249</v>
      </c>
      <c r="G11380" s="417" t="s">
        <v>2286</v>
      </c>
      <c r="I11380" s="379" t="e">
        <f>IF(#REF!&lt;&gt;"",#REF!-$I$199,"")</f>
        <v>#REF!</v>
      </c>
      <c r="J11380" s="379" t="e">
        <f>IF(I11380&lt;&gt;"",NETWORKDAYS($I$199,#REF!-1,$N$201:$N$224),"")</f>
        <v>#REF!</v>
      </c>
      <c r="K11380" s="391" t="e">
        <f>IF(I11380&lt;&gt;"",RIGHT(#REF!,LEN(#REF!)-FIND(" ",#REF!)),"")</f>
        <v>#REF!</v>
      </c>
    </row>
    <row r="11381" spans="1:11">
      <c r="A11381" s="417" t="s">
        <v>2155</v>
      </c>
      <c r="B11381" s="417" t="s">
        <v>14744</v>
      </c>
      <c r="C11381" s="417" t="s">
        <v>2281</v>
      </c>
      <c r="D11381" s="417" t="s">
        <v>14745</v>
      </c>
      <c r="E11381" s="391">
        <v>0.01</v>
      </c>
      <c r="F11381" s="418">
        <v>44249</v>
      </c>
      <c r="G11381" s="417" t="s">
        <v>2283</v>
      </c>
      <c r="I11381" s="379" t="e">
        <f>IF(#REF!&lt;&gt;"",#REF!-$I$199,"")</f>
        <v>#REF!</v>
      </c>
      <c r="J11381" s="379" t="e">
        <f>IF(I11381&lt;&gt;"",NETWORKDAYS($I$199,#REF!-1,$N$201:$N$224),"")</f>
        <v>#REF!</v>
      </c>
      <c r="K11381" s="391" t="e">
        <f>IF(I11381&lt;&gt;"",RIGHT(#REF!,LEN(#REF!)-FIND(" ",#REF!)),"")</f>
        <v>#REF!</v>
      </c>
    </row>
    <row r="11382" spans="1:11">
      <c r="A11382" s="417" t="s">
        <v>2155</v>
      </c>
      <c r="B11382" s="417" t="s">
        <v>14746</v>
      </c>
      <c r="C11382" s="417" t="s">
        <v>2281</v>
      </c>
      <c r="D11382" s="417" t="s">
        <v>14747</v>
      </c>
      <c r="E11382" s="391">
        <v>5.9</v>
      </c>
      <c r="F11382" s="418">
        <v>44249</v>
      </c>
      <c r="G11382" s="417" t="s">
        <v>2286</v>
      </c>
      <c r="I11382" s="379" t="e">
        <f>IF(#REF!&lt;&gt;"",#REF!-$I$199,"")</f>
        <v>#REF!</v>
      </c>
      <c r="J11382" s="379" t="e">
        <f>IF(I11382&lt;&gt;"",NETWORKDAYS($I$199,#REF!-1,$N$201:$N$224),"")</f>
        <v>#REF!</v>
      </c>
      <c r="K11382" s="391" t="e">
        <f>IF(I11382&lt;&gt;"",RIGHT(#REF!,LEN(#REF!)-FIND(" ",#REF!)),"")</f>
        <v>#REF!</v>
      </c>
    </row>
    <row r="11383" spans="1:11">
      <c r="A11383" s="417" t="s">
        <v>2155</v>
      </c>
      <c r="B11383" s="417" t="s">
        <v>14748</v>
      </c>
      <c r="C11383" s="417" t="s">
        <v>2281</v>
      </c>
      <c r="D11383" s="417" t="s">
        <v>14749</v>
      </c>
      <c r="E11383" s="391">
        <v>3.4</v>
      </c>
      <c r="F11383" s="418">
        <v>44249</v>
      </c>
      <c r="G11383" s="417" t="s">
        <v>2283</v>
      </c>
      <c r="I11383" s="379" t="e">
        <f>IF(#REF!&lt;&gt;"",#REF!-$I$199,"")</f>
        <v>#REF!</v>
      </c>
      <c r="J11383" s="379" t="e">
        <f>IF(I11383&lt;&gt;"",NETWORKDAYS($I$199,#REF!-1,$N$201:$N$224),"")</f>
        <v>#REF!</v>
      </c>
      <c r="K11383" s="391" t="e">
        <f>IF(I11383&lt;&gt;"",RIGHT(#REF!,LEN(#REF!)-FIND(" ",#REF!)),"")</f>
        <v>#REF!</v>
      </c>
    </row>
    <row r="11384" spans="1:11">
      <c r="A11384" s="417" t="s">
        <v>2155</v>
      </c>
      <c r="B11384" s="417" t="s">
        <v>14750</v>
      </c>
      <c r="C11384" s="417" t="s">
        <v>2281</v>
      </c>
      <c r="D11384" s="417" t="s">
        <v>14751</v>
      </c>
      <c r="E11384" s="391">
        <v>0.01</v>
      </c>
      <c r="F11384" s="418">
        <v>44249</v>
      </c>
      <c r="G11384" s="417" t="s">
        <v>2286</v>
      </c>
      <c r="I11384" s="379" t="e">
        <f>IF(#REF!&lt;&gt;"",#REF!-$I$199,"")</f>
        <v>#REF!</v>
      </c>
      <c r="J11384" s="379" t="e">
        <f>IF(I11384&lt;&gt;"",NETWORKDAYS($I$199,#REF!-1,$N$201:$N$224),"")</f>
        <v>#REF!</v>
      </c>
      <c r="K11384" s="391" t="e">
        <f>IF(I11384&lt;&gt;"",RIGHT(#REF!,LEN(#REF!)-FIND(" ",#REF!)),"")</f>
        <v>#REF!</v>
      </c>
    </row>
    <row r="11385" spans="1:11">
      <c r="A11385" s="417" t="s">
        <v>2155</v>
      </c>
      <c r="B11385" s="417" t="s">
        <v>14752</v>
      </c>
      <c r="C11385" s="417" t="s">
        <v>2281</v>
      </c>
      <c r="D11385" s="417" t="s">
        <v>14753</v>
      </c>
      <c r="E11385" s="391">
        <v>0.01</v>
      </c>
      <c r="F11385" s="418">
        <v>44249</v>
      </c>
      <c r="G11385" s="417" t="s">
        <v>2283</v>
      </c>
      <c r="I11385" s="379" t="e">
        <f>IF(#REF!&lt;&gt;"",#REF!-$I$199,"")</f>
        <v>#REF!</v>
      </c>
      <c r="J11385" s="379" t="e">
        <f>IF(I11385&lt;&gt;"",NETWORKDAYS($I$199,#REF!-1,$N$201:$N$224),"")</f>
        <v>#REF!</v>
      </c>
      <c r="K11385" s="391" t="e">
        <f>IF(I11385&lt;&gt;"",RIGHT(#REF!,LEN(#REF!)-FIND(" ",#REF!)),"")</f>
        <v>#REF!</v>
      </c>
    </row>
    <row r="11386" spans="1:11">
      <c r="A11386" s="417" t="s">
        <v>2155</v>
      </c>
      <c r="B11386" s="417" t="s">
        <v>14754</v>
      </c>
      <c r="C11386" s="417" t="s">
        <v>2281</v>
      </c>
      <c r="D11386" s="417" t="s">
        <v>14755</v>
      </c>
      <c r="E11386" s="391">
        <v>0.01</v>
      </c>
      <c r="F11386" s="418">
        <v>44249</v>
      </c>
      <c r="G11386" s="417" t="s">
        <v>2286</v>
      </c>
      <c r="I11386" s="379" t="e">
        <f>IF(#REF!&lt;&gt;"",#REF!-$I$199,"")</f>
        <v>#REF!</v>
      </c>
      <c r="J11386" s="379" t="e">
        <f>IF(I11386&lt;&gt;"",NETWORKDAYS($I$199,#REF!-1,$N$201:$N$224),"")</f>
        <v>#REF!</v>
      </c>
      <c r="K11386" s="391" t="e">
        <f>IF(I11386&lt;&gt;"",RIGHT(#REF!,LEN(#REF!)-FIND(" ",#REF!)),"")</f>
        <v>#REF!</v>
      </c>
    </row>
    <row r="11387" spans="1:11">
      <c r="A11387" s="417" t="s">
        <v>2155</v>
      </c>
      <c r="B11387" s="417" t="s">
        <v>14756</v>
      </c>
      <c r="C11387" s="417" t="s">
        <v>2281</v>
      </c>
      <c r="D11387" s="417" t="s">
        <v>9007</v>
      </c>
      <c r="E11387" s="391">
        <v>3.3</v>
      </c>
      <c r="F11387" s="418">
        <v>44249</v>
      </c>
      <c r="G11387" s="417" t="s">
        <v>2283</v>
      </c>
      <c r="I11387" s="379" t="e">
        <f>IF(#REF!&lt;&gt;"",#REF!-$I$199,"")</f>
        <v>#REF!</v>
      </c>
      <c r="J11387" s="379" t="e">
        <f>IF(I11387&lt;&gt;"",NETWORKDAYS($I$199,#REF!-1,$N$201:$N$224),"")</f>
        <v>#REF!</v>
      </c>
      <c r="K11387" s="391" t="e">
        <f>IF(I11387&lt;&gt;"",RIGHT(#REF!,LEN(#REF!)-FIND(" ",#REF!)),"")</f>
        <v>#REF!</v>
      </c>
    </row>
    <row r="11388" spans="1:11">
      <c r="A11388" s="417" t="s">
        <v>2155</v>
      </c>
      <c r="B11388" s="417" t="s">
        <v>14757</v>
      </c>
      <c r="C11388" s="417" t="s">
        <v>2281</v>
      </c>
      <c r="D11388" s="417" t="s">
        <v>14758</v>
      </c>
      <c r="E11388" s="391">
        <v>0.01</v>
      </c>
      <c r="F11388" s="418">
        <v>44249</v>
      </c>
      <c r="G11388" s="417" t="s">
        <v>2286</v>
      </c>
      <c r="I11388" s="379" t="e">
        <f>IF(#REF!&lt;&gt;"",#REF!-$I$199,"")</f>
        <v>#REF!</v>
      </c>
      <c r="J11388" s="379" t="e">
        <f>IF(I11388&lt;&gt;"",NETWORKDAYS($I$199,#REF!-1,$N$201:$N$224),"")</f>
        <v>#REF!</v>
      </c>
      <c r="K11388" s="391" t="e">
        <f>IF(I11388&lt;&gt;"",RIGHT(#REF!,LEN(#REF!)-FIND(" ",#REF!)),"")</f>
        <v>#REF!</v>
      </c>
    </row>
    <row r="11389" spans="1:11">
      <c r="A11389" s="417" t="s">
        <v>2155</v>
      </c>
      <c r="B11389" s="417" t="s">
        <v>14759</v>
      </c>
      <c r="C11389" s="417" t="s">
        <v>2281</v>
      </c>
      <c r="D11389" s="417" t="s">
        <v>3120</v>
      </c>
      <c r="E11389" s="391">
        <v>3.17</v>
      </c>
      <c r="F11389" s="418">
        <v>44249</v>
      </c>
      <c r="G11389" s="417" t="s">
        <v>2283</v>
      </c>
      <c r="I11389" s="379" t="e">
        <f>IF(#REF!&lt;&gt;"",#REF!-$I$199,"")</f>
        <v>#REF!</v>
      </c>
      <c r="J11389" s="379" t="e">
        <f>IF(I11389&lt;&gt;"",NETWORKDAYS($I$199,#REF!-1,$N$201:$N$224),"")</f>
        <v>#REF!</v>
      </c>
      <c r="K11389" s="391" t="e">
        <f>IF(I11389&lt;&gt;"",RIGHT(#REF!,LEN(#REF!)-FIND(" ",#REF!)),"")</f>
        <v>#REF!</v>
      </c>
    </row>
    <row r="11390" spans="1:11">
      <c r="A11390" s="417" t="s">
        <v>2155</v>
      </c>
      <c r="B11390" s="417" t="s">
        <v>14760</v>
      </c>
      <c r="C11390" s="417" t="s">
        <v>2281</v>
      </c>
      <c r="D11390" s="417" t="s">
        <v>14761</v>
      </c>
      <c r="E11390" s="391">
        <v>3.88</v>
      </c>
      <c r="F11390" s="418">
        <v>44249</v>
      </c>
      <c r="G11390" s="417" t="s">
        <v>2286</v>
      </c>
      <c r="I11390" s="379" t="e">
        <f>IF(#REF!&lt;&gt;"",#REF!-$I$199,"")</f>
        <v>#REF!</v>
      </c>
      <c r="J11390" s="379" t="e">
        <f>IF(I11390&lt;&gt;"",NETWORKDAYS($I$199,#REF!-1,$N$201:$N$224),"")</f>
        <v>#REF!</v>
      </c>
      <c r="K11390" s="391" t="e">
        <f>IF(I11390&lt;&gt;"",RIGHT(#REF!,LEN(#REF!)-FIND(" ",#REF!)),"")</f>
        <v>#REF!</v>
      </c>
    </row>
    <row r="11391" spans="1:11">
      <c r="A11391" s="417" t="s">
        <v>2155</v>
      </c>
      <c r="B11391" s="417" t="s">
        <v>14762</v>
      </c>
      <c r="C11391" s="417" t="s">
        <v>2281</v>
      </c>
      <c r="D11391" s="417" t="s">
        <v>14763</v>
      </c>
      <c r="E11391" s="391">
        <v>2.5099999999999998</v>
      </c>
      <c r="F11391" s="418">
        <v>44249</v>
      </c>
      <c r="G11391" s="417" t="s">
        <v>2283</v>
      </c>
      <c r="I11391" s="379" t="e">
        <f>IF(#REF!&lt;&gt;"",#REF!-$I$199,"")</f>
        <v>#REF!</v>
      </c>
      <c r="J11391" s="379" t="e">
        <f>IF(I11391&lt;&gt;"",NETWORKDAYS($I$199,#REF!-1,$N$201:$N$224),"")</f>
        <v>#REF!</v>
      </c>
      <c r="K11391" s="391" t="e">
        <f>IF(I11391&lt;&gt;"",RIGHT(#REF!,LEN(#REF!)-FIND(" ",#REF!)),"")</f>
        <v>#REF!</v>
      </c>
    </row>
    <row r="11392" spans="1:11">
      <c r="A11392" s="417" t="s">
        <v>2155</v>
      </c>
      <c r="B11392" s="417" t="s">
        <v>14764</v>
      </c>
      <c r="C11392" s="417" t="s">
        <v>2281</v>
      </c>
      <c r="D11392" s="417" t="s">
        <v>14765</v>
      </c>
      <c r="E11392" s="391">
        <v>2.16</v>
      </c>
      <c r="F11392" s="418">
        <v>44249</v>
      </c>
      <c r="G11392" s="417" t="s">
        <v>2286</v>
      </c>
      <c r="I11392" s="379" t="e">
        <f>IF(#REF!&lt;&gt;"",#REF!-$I$199,"")</f>
        <v>#REF!</v>
      </c>
      <c r="J11392" s="379" t="e">
        <f>IF(I11392&lt;&gt;"",NETWORKDAYS($I$199,#REF!-1,$N$201:$N$224),"")</f>
        <v>#REF!</v>
      </c>
      <c r="K11392" s="391" t="e">
        <f>IF(I11392&lt;&gt;"",RIGHT(#REF!,LEN(#REF!)-FIND(" ",#REF!)),"")</f>
        <v>#REF!</v>
      </c>
    </row>
    <row r="11393" spans="1:11">
      <c r="A11393" s="417" t="s">
        <v>2155</v>
      </c>
      <c r="B11393" s="417" t="s">
        <v>14766</v>
      </c>
      <c r="C11393" s="417" t="s">
        <v>2281</v>
      </c>
      <c r="D11393" s="417" t="s">
        <v>14767</v>
      </c>
      <c r="E11393" s="391">
        <v>3</v>
      </c>
      <c r="F11393" s="418">
        <v>44249</v>
      </c>
      <c r="G11393" s="417" t="s">
        <v>2283</v>
      </c>
      <c r="I11393" s="379" t="e">
        <f>IF(#REF!&lt;&gt;"",#REF!-$I$199,"")</f>
        <v>#REF!</v>
      </c>
      <c r="J11393" s="379" t="e">
        <f>IF(I11393&lt;&gt;"",NETWORKDAYS($I$199,#REF!-1,$N$201:$N$224),"")</f>
        <v>#REF!</v>
      </c>
      <c r="K11393" s="391" t="e">
        <f>IF(I11393&lt;&gt;"",RIGHT(#REF!,LEN(#REF!)-FIND(" ",#REF!)),"")</f>
        <v>#REF!</v>
      </c>
    </row>
    <row r="11394" spans="1:11">
      <c r="A11394" s="417" t="s">
        <v>2155</v>
      </c>
      <c r="B11394" s="417" t="s">
        <v>14768</v>
      </c>
      <c r="C11394" s="417" t="s">
        <v>2281</v>
      </c>
      <c r="D11394" s="417" t="s">
        <v>14769</v>
      </c>
      <c r="E11394" s="391">
        <v>3.1</v>
      </c>
      <c r="F11394" s="418">
        <v>44249</v>
      </c>
      <c r="G11394" s="417" t="s">
        <v>2286</v>
      </c>
      <c r="I11394" s="379" t="e">
        <f>IF(#REF!&lt;&gt;"",#REF!-$I$199,"")</f>
        <v>#REF!</v>
      </c>
      <c r="J11394" s="379" t="e">
        <f>IF(I11394&lt;&gt;"",NETWORKDAYS($I$199,#REF!-1,$N$201:$N$224),"")</f>
        <v>#REF!</v>
      </c>
      <c r="K11394" s="391" t="e">
        <f>IF(I11394&lt;&gt;"",RIGHT(#REF!,LEN(#REF!)-FIND(" ",#REF!)),"")</f>
        <v>#REF!</v>
      </c>
    </row>
    <row r="11395" spans="1:11">
      <c r="A11395" s="417" t="s">
        <v>2155</v>
      </c>
      <c r="B11395" s="417" t="s">
        <v>14770</v>
      </c>
      <c r="C11395" s="417" t="s">
        <v>2281</v>
      </c>
      <c r="D11395" s="417" t="s">
        <v>14771</v>
      </c>
      <c r="E11395" s="391">
        <v>3.1</v>
      </c>
      <c r="F11395" s="418">
        <v>44249</v>
      </c>
      <c r="G11395" s="417" t="s">
        <v>2283</v>
      </c>
      <c r="I11395" s="379" t="e">
        <f>IF(#REF!&lt;&gt;"",#REF!-$I$199,"")</f>
        <v>#REF!</v>
      </c>
      <c r="J11395" s="379" t="e">
        <f>IF(I11395&lt;&gt;"",NETWORKDAYS($I$199,#REF!-1,$N$201:$N$224),"")</f>
        <v>#REF!</v>
      </c>
      <c r="K11395" s="391" t="e">
        <f>IF(I11395&lt;&gt;"",RIGHT(#REF!,LEN(#REF!)-FIND(" ",#REF!)),"")</f>
        <v>#REF!</v>
      </c>
    </row>
    <row r="11396" spans="1:11">
      <c r="A11396" s="417" t="s">
        <v>2155</v>
      </c>
      <c r="B11396" s="417" t="s">
        <v>14772</v>
      </c>
      <c r="C11396" s="417" t="s">
        <v>2281</v>
      </c>
      <c r="D11396" s="417" t="s">
        <v>14773</v>
      </c>
      <c r="E11396" s="391">
        <v>2.2000000000000002</v>
      </c>
      <c r="F11396" s="418">
        <v>44249</v>
      </c>
      <c r="G11396" s="417" t="s">
        <v>2286</v>
      </c>
      <c r="I11396" s="379" t="e">
        <f>IF(#REF!&lt;&gt;"",#REF!-$I$199,"")</f>
        <v>#REF!</v>
      </c>
      <c r="J11396" s="379" t="e">
        <f>IF(I11396&lt;&gt;"",NETWORKDAYS($I$199,#REF!-1,$N$201:$N$224),"")</f>
        <v>#REF!</v>
      </c>
      <c r="K11396" s="391" t="e">
        <f>IF(I11396&lt;&gt;"",RIGHT(#REF!,LEN(#REF!)-FIND(" ",#REF!)),"")</f>
        <v>#REF!</v>
      </c>
    </row>
    <row r="11397" spans="1:11">
      <c r="A11397" s="417" t="s">
        <v>2155</v>
      </c>
      <c r="B11397" s="417" t="s">
        <v>14774</v>
      </c>
      <c r="C11397" s="417" t="s">
        <v>2281</v>
      </c>
      <c r="D11397" s="417" t="s">
        <v>3122</v>
      </c>
      <c r="E11397" s="391">
        <v>2.39</v>
      </c>
      <c r="F11397" s="418">
        <v>44249</v>
      </c>
      <c r="G11397" s="417" t="s">
        <v>2283</v>
      </c>
      <c r="I11397" s="379" t="e">
        <f>IF(#REF!&lt;&gt;"",#REF!-$I$199,"")</f>
        <v>#REF!</v>
      </c>
      <c r="J11397" s="379" t="e">
        <f>IF(I11397&lt;&gt;"",NETWORKDAYS($I$199,#REF!-1,$N$201:$N$224),"")</f>
        <v>#REF!</v>
      </c>
      <c r="K11397" s="391" t="e">
        <f>IF(I11397&lt;&gt;"",RIGHT(#REF!,LEN(#REF!)-FIND(" ",#REF!)),"")</f>
        <v>#REF!</v>
      </c>
    </row>
    <row r="11398" spans="1:11">
      <c r="A11398" s="417" t="s">
        <v>2155</v>
      </c>
      <c r="B11398" s="417" t="s">
        <v>14775</v>
      </c>
      <c r="C11398" s="417" t="s">
        <v>2281</v>
      </c>
      <c r="D11398" s="417" t="s">
        <v>14776</v>
      </c>
      <c r="E11398" s="391">
        <v>2.25</v>
      </c>
      <c r="F11398" s="418">
        <v>44249</v>
      </c>
      <c r="G11398" s="417" t="s">
        <v>2286</v>
      </c>
      <c r="I11398" s="379" t="e">
        <f>IF(#REF!&lt;&gt;"",#REF!-$I$199,"")</f>
        <v>#REF!</v>
      </c>
      <c r="J11398" s="379" t="e">
        <f>IF(I11398&lt;&gt;"",NETWORKDAYS($I$199,#REF!-1,$N$201:$N$224),"")</f>
        <v>#REF!</v>
      </c>
      <c r="K11398" s="391" t="e">
        <f>IF(I11398&lt;&gt;"",RIGHT(#REF!,LEN(#REF!)-FIND(" ",#REF!)),"")</f>
        <v>#REF!</v>
      </c>
    </row>
    <row r="11399" spans="1:11">
      <c r="A11399" s="417" t="s">
        <v>2155</v>
      </c>
      <c r="B11399" s="417" t="s">
        <v>14777</v>
      </c>
      <c r="C11399" s="417" t="s">
        <v>2281</v>
      </c>
      <c r="D11399" s="417" t="s">
        <v>14778</v>
      </c>
      <c r="E11399" s="391">
        <v>2.1</v>
      </c>
      <c r="F11399" s="418">
        <v>44249</v>
      </c>
      <c r="G11399" s="417" t="s">
        <v>2283</v>
      </c>
      <c r="I11399" s="379" t="e">
        <f>IF(#REF!&lt;&gt;"",#REF!-$I$199,"")</f>
        <v>#REF!</v>
      </c>
      <c r="J11399" s="379" t="e">
        <f>IF(I11399&lt;&gt;"",NETWORKDAYS($I$199,#REF!-1,$N$201:$N$224),"")</f>
        <v>#REF!</v>
      </c>
      <c r="K11399" s="391" t="e">
        <f>IF(I11399&lt;&gt;"",RIGHT(#REF!,LEN(#REF!)-FIND(" ",#REF!)),"")</f>
        <v>#REF!</v>
      </c>
    </row>
    <row r="11400" spans="1:11">
      <c r="A11400" s="417" t="s">
        <v>2155</v>
      </c>
      <c r="B11400" s="417" t="s">
        <v>14779</v>
      </c>
      <c r="C11400" s="417" t="s">
        <v>2281</v>
      </c>
      <c r="D11400" s="417" t="s">
        <v>14780</v>
      </c>
      <c r="E11400" s="391">
        <v>1.6</v>
      </c>
      <c r="F11400" s="418">
        <v>44249</v>
      </c>
      <c r="G11400" s="417" t="s">
        <v>2286</v>
      </c>
      <c r="I11400" s="379" t="e">
        <f>IF(#REF!&lt;&gt;"",#REF!-$I$199,"")</f>
        <v>#REF!</v>
      </c>
      <c r="J11400" s="379" t="e">
        <f>IF(I11400&lt;&gt;"",NETWORKDAYS($I$199,#REF!-1,$N$201:$N$224),"")</f>
        <v>#REF!</v>
      </c>
      <c r="K11400" s="391" t="e">
        <f>IF(I11400&lt;&gt;"",RIGHT(#REF!,LEN(#REF!)-FIND(" ",#REF!)),"")</f>
        <v>#REF!</v>
      </c>
    </row>
    <row r="11401" spans="1:11">
      <c r="A11401" s="417" t="s">
        <v>2155</v>
      </c>
      <c r="B11401" s="417" t="s">
        <v>14781</v>
      </c>
      <c r="C11401" s="417" t="s">
        <v>2281</v>
      </c>
      <c r="D11401" s="417" t="s">
        <v>14782</v>
      </c>
      <c r="E11401" s="391">
        <v>1.7</v>
      </c>
      <c r="F11401" s="418">
        <v>44249</v>
      </c>
      <c r="G11401" s="417" t="s">
        <v>2283</v>
      </c>
      <c r="I11401" s="379" t="e">
        <f>IF(#REF!&lt;&gt;"",#REF!-$I$199,"")</f>
        <v>#REF!</v>
      </c>
      <c r="J11401" s="379" t="e">
        <f>IF(I11401&lt;&gt;"",NETWORKDAYS($I$199,#REF!-1,$N$201:$N$224),"")</f>
        <v>#REF!</v>
      </c>
      <c r="K11401" s="391" t="e">
        <f>IF(I11401&lt;&gt;"",RIGHT(#REF!,LEN(#REF!)-FIND(" ",#REF!)),"")</f>
        <v>#REF!</v>
      </c>
    </row>
    <row r="11402" spans="1:11">
      <c r="A11402" s="417" t="s">
        <v>2155</v>
      </c>
      <c r="B11402" s="417" t="s">
        <v>14783</v>
      </c>
      <c r="C11402" s="417" t="s">
        <v>2281</v>
      </c>
      <c r="D11402" s="417" t="s">
        <v>14784</v>
      </c>
      <c r="E11402" s="391">
        <v>1.65</v>
      </c>
      <c r="F11402" s="418">
        <v>44249</v>
      </c>
      <c r="G11402" s="417" t="s">
        <v>2286</v>
      </c>
      <c r="I11402" s="379" t="e">
        <f>IF(#REF!&lt;&gt;"",#REF!-$I$199,"")</f>
        <v>#REF!</v>
      </c>
      <c r="J11402" s="379" t="e">
        <f>IF(I11402&lt;&gt;"",NETWORKDAYS($I$199,#REF!-1,$N$201:$N$224),"")</f>
        <v>#REF!</v>
      </c>
      <c r="K11402" s="391" t="e">
        <f>IF(I11402&lt;&gt;"",RIGHT(#REF!,LEN(#REF!)-FIND(" ",#REF!)),"")</f>
        <v>#REF!</v>
      </c>
    </row>
    <row r="11403" spans="1:11">
      <c r="A11403" s="417" t="s">
        <v>2155</v>
      </c>
      <c r="B11403" s="417" t="s">
        <v>14785</v>
      </c>
      <c r="C11403" s="417" t="s">
        <v>2281</v>
      </c>
      <c r="D11403" s="417" t="s">
        <v>14786</v>
      </c>
      <c r="E11403" s="391">
        <v>1.47</v>
      </c>
      <c r="F11403" s="418">
        <v>44249</v>
      </c>
      <c r="G11403" s="417" t="s">
        <v>2283</v>
      </c>
      <c r="I11403" s="379" t="e">
        <f>IF(#REF!&lt;&gt;"",#REF!-$I$199,"")</f>
        <v>#REF!</v>
      </c>
      <c r="J11403" s="379" t="e">
        <f>IF(I11403&lt;&gt;"",NETWORKDAYS($I$199,#REF!-1,$N$201:$N$224),"")</f>
        <v>#REF!</v>
      </c>
      <c r="K11403" s="391" t="e">
        <f>IF(I11403&lt;&gt;"",RIGHT(#REF!,LEN(#REF!)-FIND(" ",#REF!)),"")</f>
        <v>#REF!</v>
      </c>
    </row>
    <row r="11404" spans="1:11">
      <c r="A11404" s="417" t="s">
        <v>2155</v>
      </c>
      <c r="B11404" s="417" t="s">
        <v>14787</v>
      </c>
      <c r="C11404" s="417" t="s">
        <v>2281</v>
      </c>
      <c r="D11404" s="417" t="s">
        <v>14788</v>
      </c>
      <c r="E11404" s="391">
        <v>1.32</v>
      </c>
      <c r="F11404" s="418">
        <v>44249</v>
      </c>
      <c r="G11404" s="417" t="s">
        <v>2286</v>
      </c>
      <c r="I11404" s="379" t="e">
        <f>IF(#REF!&lt;&gt;"",#REF!-$I$199,"")</f>
        <v>#REF!</v>
      </c>
      <c r="J11404" s="379" t="e">
        <f>IF(I11404&lt;&gt;"",NETWORKDAYS($I$199,#REF!-1,$N$201:$N$224),"")</f>
        <v>#REF!</v>
      </c>
      <c r="K11404" s="391" t="e">
        <f>IF(I11404&lt;&gt;"",RIGHT(#REF!,LEN(#REF!)-FIND(" ",#REF!)),"")</f>
        <v>#REF!</v>
      </c>
    </row>
    <row r="11405" spans="1:11">
      <c r="A11405" s="417" t="s">
        <v>2155</v>
      </c>
      <c r="B11405" s="417" t="s">
        <v>14789</v>
      </c>
      <c r="C11405" s="417" t="s">
        <v>2281</v>
      </c>
      <c r="D11405" s="417" t="s">
        <v>14790</v>
      </c>
      <c r="E11405" s="391">
        <v>1.23</v>
      </c>
      <c r="F11405" s="418">
        <v>44249</v>
      </c>
      <c r="G11405" s="417" t="s">
        <v>2283</v>
      </c>
      <c r="I11405" s="379" t="e">
        <f>IF(#REF!&lt;&gt;"",#REF!-$I$199,"")</f>
        <v>#REF!</v>
      </c>
      <c r="J11405" s="379" t="e">
        <f>IF(I11405&lt;&gt;"",NETWORKDAYS($I$199,#REF!-1,$N$201:$N$224),"")</f>
        <v>#REF!</v>
      </c>
      <c r="K11405" s="391" t="e">
        <f>IF(I11405&lt;&gt;"",RIGHT(#REF!,LEN(#REF!)-FIND(" ",#REF!)),"")</f>
        <v>#REF!</v>
      </c>
    </row>
    <row r="11406" spans="1:11">
      <c r="A11406" s="417" t="s">
        <v>2155</v>
      </c>
      <c r="B11406" s="417" t="s">
        <v>18834</v>
      </c>
      <c r="C11406" s="417" t="s">
        <v>2281</v>
      </c>
      <c r="D11406" s="417" t="s">
        <v>18835</v>
      </c>
      <c r="E11406" s="391">
        <v>1.1200000000000001</v>
      </c>
      <c r="F11406" s="418">
        <v>44249</v>
      </c>
      <c r="G11406" s="417" t="s">
        <v>2286</v>
      </c>
      <c r="I11406" s="379" t="e">
        <f>IF(#REF!&lt;&gt;"",#REF!-$I$199,"")</f>
        <v>#REF!</v>
      </c>
      <c r="J11406" s="379" t="e">
        <f>IF(I11406&lt;&gt;"",NETWORKDAYS($I$199,#REF!-1,$N$201:$N$224),"")</f>
        <v>#REF!</v>
      </c>
      <c r="K11406" s="391" t="e">
        <f>IF(I11406&lt;&gt;"",RIGHT(#REF!,LEN(#REF!)-FIND(" ",#REF!)),"")</f>
        <v>#REF!</v>
      </c>
    </row>
    <row r="11407" spans="1:11">
      <c r="A11407" s="417" t="s">
        <v>2155</v>
      </c>
      <c r="B11407" s="417" t="s">
        <v>16677</v>
      </c>
      <c r="C11407" s="417" t="s">
        <v>2281</v>
      </c>
      <c r="D11407" s="417" t="s">
        <v>3146</v>
      </c>
      <c r="E11407" s="391">
        <v>1.04</v>
      </c>
      <c r="F11407" s="418">
        <v>44249</v>
      </c>
      <c r="G11407" s="417" t="s">
        <v>2283</v>
      </c>
      <c r="I11407" s="379" t="e">
        <f>IF(#REF!&lt;&gt;"",#REF!-$I$199,"")</f>
        <v>#REF!</v>
      </c>
      <c r="J11407" s="379" t="e">
        <f>IF(I11407&lt;&gt;"",NETWORKDAYS($I$199,#REF!-1,$N$201:$N$224),"")</f>
        <v>#REF!</v>
      </c>
      <c r="K11407" s="391" t="e">
        <f>IF(I11407&lt;&gt;"",RIGHT(#REF!,LEN(#REF!)-FIND(" ",#REF!)),"")</f>
        <v>#REF!</v>
      </c>
    </row>
    <row r="11408" spans="1:11">
      <c r="A11408" s="417" t="s">
        <v>2155</v>
      </c>
      <c r="B11408" s="417" t="s">
        <v>14791</v>
      </c>
      <c r="C11408" s="417" t="s">
        <v>2281</v>
      </c>
      <c r="D11408" s="417" t="s">
        <v>14792</v>
      </c>
      <c r="E11408" s="391">
        <v>0.95</v>
      </c>
      <c r="F11408" s="418">
        <v>44249</v>
      </c>
      <c r="G11408" s="417" t="s">
        <v>2286</v>
      </c>
      <c r="I11408" s="379" t="e">
        <f>IF(#REF!&lt;&gt;"",#REF!-$I$199,"")</f>
        <v>#REF!</v>
      </c>
      <c r="J11408" s="379" t="e">
        <f>IF(I11408&lt;&gt;"",NETWORKDAYS($I$199,#REF!-1,$N$201:$N$224),"")</f>
        <v>#REF!</v>
      </c>
      <c r="K11408" s="391" t="e">
        <f>IF(I11408&lt;&gt;"",RIGHT(#REF!,LEN(#REF!)-FIND(" ",#REF!)),"")</f>
        <v>#REF!</v>
      </c>
    </row>
    <row r="11409" spans="1:11">
      <c r="A11409" s="417" t="s">
        <v>2155</v>
      </c>
      <c r="B11409" s="417" t="s">
        <v>14793</v>
      </c>
      <c r="C11409" s="417" t="s">
        <v>2281</v>
      </c>
      <c r="D11409" s="417" t="s">
        <v>3147</v>
      </c>
      <c r="E11409" s="391">
        <v>0.86</v>
      </c>
      <c r="F11409" s="418">
        <v>44249</v>
      </c>
      <c r="G11409" s="417" t="s">
        <v>2283</v>
      </c>
      <c r="I11409" s="379" t="e">
        <f>IF(#REF!&lt;&gt;"",#REF!-$I$199,"")</f>
        <v>#REF!</v>
      </c>
      <c r="J11409" s="379" t="e">
        <f>IF(I11409&lt;&gt;"",NETWORKDAYS($I$199,#REF!-1,$N$201:$N$224),"")</f>
        <v>#REF!</v>
      </c>
      <c r="K11409" s="391" t="e">
        <f>IF(I11409&lt;&gt;"",RIGHT(#REF!,LEN(#REF!)-FIND(" ",#REF!)),"")</f>
        <v>#REF!</v>
      </c>
    </row>
    <row r="11410" spans="1:11">
      <c r="A11410" s="417" t="s">
        <v>2155</v>
      </c>
      <c r="B11410" s="417" t="s">
        <v>18085</v>
      </c>
      <c r="C11410" s="417" t="s">
        <v>2281</v>
      </c>
      <c r="D11410" s="417" t="s">
        <v>3148</v>
      </c>
      <c r="E11410" s="391">
        <v>0.69</v>
      </c>
      <c r="F11410" s="418">
        <v>44249</v>
      </c>
      <c r="G11410" s="417" t="s">
        <v>2283</v>
      </c>
      <c r="I11410" s="379" t="e">
        <f>IF(#REF!&lt;&gt;"",#REF!-$I$199,"")</f>
        <v>#REF!</v>
      </c>
      <c r="J11410" s="379" t="e">
        <f>IF(I11410&lt;&gt;"",NETWORKDAYS($I$199,#REF!-1,$N$201:$N$224),"")</f>
        <v>#REF!</v>
      </c>
      <c r="K11410" s="391" t="e">
        <f>IF(I11410&lt;&gt;"",RIGHT(#REF!,LEN(#REF!)-FIND(" ",#REF!)),"")</f>
        <v>#REF!</v>
      </c>
    </row>
    <row r="11411" spans="1:11">
      <c r="A11411" s="417" t="s">
        <v>2155</v>
      </c>
      <c r="B11411" s="417" t="s">
        <v>17617</v>
      </c>
      <c r="C11411" s="417" t="s">
        <v>2281</v>
      </c>
      <c r="D11411" s="417" t="s">
        <v>17618</v>
      </c>
      <c r="E11411" s="391">
        <v>0.67</v>
      </c>
      <c r="F11411" s="418">
        <v>44249</v>
      </c>
      <c r="G11411" s="417" t="s">
        <v>2286</v>
      </c>
      <c r="I11411" s="379" t="e">
        <f>IF(#REF!&lt;&gt;"",#REF!-$I$199,"")</f>
        <v>#REF!</v>
      </c>
      <c r="J11411" s="379" t="e">
        <f>IF(I11411&lt;&gt;"",NETWORKDAYS($I$199,#REF!-1,$N$201:$N$224),"")</f>
        <v>#REF!</v>
      </c>
      <c r="K11411" s="391" t="e">
        <f>IF(I11411&lt;&gt;"",RIGHT(#REF!,LEN(#REF!)-FIND(" ",#REF!)),"")</f>
        <v>#REF!</v>
      </c>
    </row>
    <row r="11412" spans="1:11">
      <c r="A11412" s="417" t="s">
        <v>2155</v>
      </c>
      <c r="B11412" s="417" t="s">
        <v>17619</v>
      </c>
      <c r="C11412" s="417" t="s">
        <v>2281</v>
      </c>
      <c r="D11412" s="417" t="s">
        <v>3149</v>
      </c>
      <c r="E11412" s="391">
        <v>0.6</v>
      </c>
      <c r="F11412" s="418">
        <v>44249</v>
      </c>
      <c r="G11412" s="417" t="s">
        <v>2283</v>
      </c>
      <c r="I11412" s="379" t="e">
        <f>IF(#REF!&lt;&gt;"",#REF!-$I$199,"")</f>
        <v>#REF!</v>
      </c>
      <c r="J11412" s="379" t="e">
        <f>IF(I11412&lt;&gt;"",NETWORKDAYS($I$199,#REF!-1,$N$201:$N$224),"")</f>
        <v>#REF!</v>
      </c>
      <c r="K11412" s="391" t="e">
        <f>IF(I11412&lt;&gt;"",RIGHT(#REF!,LEN(#REF!)-FIND(" ",#REF!)),"")</f>
        <v>#REF!</v>
      </c>
    </row>
    <row r="11413" spans="1:11">
      <c r="A11413" s="417" t="s">
        <v>2155</v>
      </c>
      <c r="B11413" s="417" t="s">
        <v>14794</v>
      </c>
      <c r="C11413" s="417" t="s">
        <v>2281</v>
      </c>
      <c r="D11413" s="417" t="s">
        <v>10685</v>
      </c>
      <c r="E11413" s="391">
        <v>0.5</v>
      </c>
      <c r="F11413" s="418">
        <v>44249</v>
      </c>
      <c r="G11413" s="417" t="s">
        <v>2283</v>
      </c>
      <c r="I11413" s="379" t="e">
        <f>IF(#REF!&lt;&gt;"",#REF!-$I$199,"")</f>
        <v>#REF!</v>
      </c>
      <c r="J11413" s="379" t="e">
        <f>IF(I11413&lt;&gt;"",NETWORKDAYS($I$199,#REF!-1,$N$201:$N$224),"")</f>
        <v>#REF!</v>
      </c>
      <c r="K11413" s="391" t="e">
        <f>IF(I11413&lt;&gt;"",RIGHT(#REF!,LEN(#REF!)-FIND(" ",#REF!)),"")</f>
        <v>#REF!</v>
      </c>
    </row>
    <row r="11414" spans="1:11">
      <c r="A11414" s="417" t="s">
        <v>2155</v>
      </c>
      <c r="B11414" s="417" t="s">
        <v>14795</v>
      </c>
      <c r="C11414" s="417" t="s">
        <v>2281</v>
      </c>
      <c r="D11414" s="417" t="s">
        <v>14796</v>
      </c>
      <c r="E11414" s="391">
        <v>0.46</v>
      </c>
      <c r="F11414" s="418">
        <v>44249</v>
      </c>
      <c r="G11414" s="417" t="s">
        <v>2286</v>
      </c>
      <c r="I11414" s="379" t="e">
        <f>IF(#REF!&lt;&gt;"",#REF!-$I$199,"")</f>
        <v>#REF!</v>
      </c>
      <c r="J11414" s="379" t="e">
        <f>IF(I11414&lt;&gt;"",NETWORKDAYS($I$199,#REF!-1,$N$201:$N$224),"")</f>
        <v>#REF!</v>
      </c>
      <c r="K11414" s="391" t="e">
        <f>IF(I11414&lt;&gt;"",RIGHT(#REF!,LEN(#REF!)-FIND(" ",#REF!)),"")</f>
        <v>#REF!</v>
      </c>
    </row>
    <row r="11415" spans="1:11">
      <c r="A11415" s="417" t="s">
        <v>2155</v>
      </c>
      <c r="B11415" s="417" t="s">
        <v>14797</v>
      </c>
      <c r="C11415" s="417" t="s">
        <v>2281</v>
      </c>
      <c r="D11415" s="417" t="s">
        <v>3123</v>
      </c>
      <c r="E11415" s="391">
        <v>0.43</v>
      </c>
      <c r="F11415" s="418">
        <v>44249</v>
      </c>
      <c r="G11415" s="417" t="s">
        <v>2283</v>
      </c>
      <c r="I11415" s="379" t="e">
        <f>IF(#REF!&lt;&gt;"",#REF!-$I$199,"")</f>
        <v>#REF!</v>
      </c>
      <c r="J11415" s="379" t="e">
        <f>IF(I11415&lt;&gt;"",NETWORKDAYS($I$199,#REF!-1,$N$201:$N$224),"")</f>
        <v>#REF!</v>
      </c>
      <c r="K11415" s="391" t="e">
        <f>IF(I11415&lt;&gt;"",RIGHT(#REF!,LEN(#REF!)-FIND(" ",#REF!)),"")</f>
        <v>#REF!</v>
      </c>
    </row>
    <row r="11416" spans="1:11">
      <c r="A11416" s="417" t="s">
        <v>2155</v>
      </c>
      <c r="B11416" s="417" t="s">
        <v>9004</v>
      </c>
      <c r="C11416" s="417" t="s">
        <v>2281</v>
      </c>
      <c r="D11416" s="417" t="s">
        <v>9005</v>
      </c>
      <c r="E11416" s="391">
        <v>8.6199999999999992</v>
      </c>
      <c r="F11416" s="418">
        <v>44249</v>
      </c>
      <c r="G11416" s="417" t="s">
        <v>2286</v>
      </c>
      <c r="I11416" s="379" t="e">
        <f>IF(#REF!&lt;&gt;"",#REF!-$I$199,"")</f>
        <v>#REF!</v>
      </c>
      <c r="J11416" s="379" t="e">
        <f>IF(I11416&lt;&gt;"",NETWORKDAYS($I$199,#REF!-1,$N$201:$N$224),"")</f>
        <v>#REF!</v>
      </c>
      <c r="K11416" s="391" t="e">
        <f>IF(I11416&lt;&gt;"",RIGHT(#REF!,LEN(#REF!)-FIND(" ",#REF!)),"")</f>
        <v>#REF!</v>
      </c>
    </row>
    <row r="11417" spans="1:11">
      <c r="A11417" s="417" t="s">
        <v>2155</v>
      </c>
      <c r="B11417" s="417" t="s">
        <v>14798</v>
      </c>
      <c r="C11417" s="417" t="s">
        <v>2281</v>
      </c>
      <c r="D11417" s="417" t="s">
        <v>14799</v>
      </c>
      <c r="E11417" s="391">
        <v>1.64</v>
      </c>
      <c r="F11417" s="418">
        <v>44249</v>
      </c>
      <c r="G11417" s="417" t="s">
        <v>2286</v>
      </c>
      <c r="I11417" s="379" t="e">
        <f>IF(#REF!&lt;&gt;"",#REF!-$I$199,"")</f>
        <v>#REF!</v>
      </c>
      <c r="J11417" s="379" t="e">
        <f>IF(I11417&lt;&gt;"",NETWORKDAYS($I$199,#REF!-1,$N$201:$N$224),"")</f>
        <v>#REF!</v>
      </c>
      <c r="K11417" s="391" t="e">
        <f>IF(I11417&lt;&gt;"",RIGHT(#REF!,LEN(#REF!)-FIND(" ",#REF!)),"")</f>
        <v>#REF!</v>
      </c>
    </row>
    <row r="11418" spans="1:11">
      <c r="A11418" s="417" t="s">
        <v>2155</v>
      </c>
      <c r="B11418" s="417" t="s">
        <v>14800</v>
      </c>
      <c r="C11418" s="417" t="s">
        <v>2281</v>
      </c>
      <c r="D11418" s="417" t="s">
        <v>14801</v>
      </c>
      <c r="E11418" s="391">
        <v>5.8</v>
      </c>
      <c r="F11418" s="418">
        <v>44249</v>
      </c>
      <c r="G11418" s="417" t="s">
        <v>2283</v>
      </c>
      <c r="I11418" s="379" t="e">
        <f>IF(#REF!&lt;&gt;"",#REF!-$I$199,"")</f>
        <v>#REF!</v>
      </c>
      <c r="J11418" s="379" t="e">
        <f>IF(I11418&lt;&gt;"",NETWORKDAYS($I$199,#REF!-1,$N$201:$N$224),"")</f>
        <v>#REF!</v>
      </c>
      <c r="K11418" s="391" t="e">
        <f>IF(I11418&lt;&gt;"",RIGHT(#REF!,LEN(#REF!)-FIND(" ",#REF!)),"")</f>
        <v>#REF!</v>
      </c>
    </row>
    <row r="11419" spans="1:11">
      <c r="A11419" s="417" t="s">
        <v>2155</v>
      </c>
      <c r="B11419" s="417" t="s">
        <v>14802</v>
      </c>
      <c r="C11419" s="417" t="s">
        <v>2281</v>
      </c>
      <c r="D11419" s="417" t="s">
        <v>14803</v>
      </c>
      <c r="E11419" s="391">
        <v>6.78</v>
      </c>
      <c r="F11419" s="418">
        <v>44249</v>
      </c>
      <c r="G11419" s="417" t="s">
        <v>2286</v>
      </c>
      <c r="I11419" s="379" t="e">
        <f>IF(#REF!&lt;&gt;"",#REF!-$I$199,"")</f>
        <v>#REF!</v>
      </c>
      <c r="J11419" s="379" t="e">
        <f>IF(I11419&lt;&gt;"",NETWORKDAYS($I$199,#REF!-1,$N$201:$N$224),"")</f>
        <v>#REF!</v>
      </c>
      <c r="K11419" s="391" t="e">
        <f>IF(I11419&lt;&gt;"",RIGHT(#REF!,LEN(#REF!)-FIND(" ",#REF!)),"")</f>
        <v>#REF!</v>
      </c>
    </row>
    <row r="11420" spans="1:11">
      <c r="A11420" s="417" t="s">
        <v>2155</v>
      </c>
      <c r="B11420" s="417" t="s">
        <v>18836</v>
      </c>
      <c r="C11420" s="417" t="s">
        <v>2281</v>
      </c>
      <c r="D11420" s="417" t="s">
        <v>14856</v>
      </c>
      <c r="E11420" s="391">
        <v>6.65</v>
      </c>
      <c r="F11420" s="418">
        <v>44249</v>
      </c>
      <c r="G11420" s="417" t="s">
        <v>2286</v>
      </c>
      <c r="I11420" s="379" t="e">
        <f>IF(#REF!&lt;&gt;"",#REF!-$I$199,"")</f>
        <v>#REF!</v>
      </c>
      <c r="J11420" s="379" t="e">
        <f>IF(I11420&lt;&gt;"",NETWORKDAYS($I$199,#REF!-1,$N$201:$N$224),"")</f>
        <v>#REF!</v>
      </c>
      <c r="K11420" s="391" t="e">
        <f>IF(I11420&lt;&gt;"",RIGHT(#REF!,LEN(#REF!)-FIND(" ",#REF!)),"")</f>
        <v>#REF!</v>
      </c>
    </row>
    <row r="11421" spans="1:11">
      <c r="A11421" s="417" t="s">
        <v>2155</v>
      </c>
      <c r="B11421" s="417" t="s">
        <v>14804</v>
      </c>
      <c r="C11421" s="417" t="s">
        <v>2281</v>
      </c>
      <c r="D11421" s="417" t="s">
        <v>14741</v>
      </c>
      <c r="E11421" s="391">
        <v>0.01</v>
      </c>
      <c r="F11421" s="418">
        <v>44270</v>
      </c>
      <c r="G11421" s="417" t="s">
        <v>2283</v>
      </c>
      <c r="I11421" s="379" t="e">
        <f>IF(#REF!&lt;&gt;"",#REF!-$I$199,"")</f>
        <v>#REF!</v>
      </c>
      <c r="J11421" s="379" t="e">
        <f>IF(I11421&lt;&gt;"",NETWORKDAYS($I$199,#REF!-1,$N$201:$N$224),"")</f>
        <v>#REF!</v>
      </c>
      <c r="K11421" s="391" t="e">
        <f>IF(I11421&lt;&gt;"",RIGHT(#REF!,LEN(#REF!)-FIND(" ",#REF!)),"")</f>
        <v>#REF!</v>
      </c>
    </row>
    <row r="11422" spans="1:11">
      <c r="A11422" s="417" t="s">
        <v>2155</v>
      </c>
      <c r="B11422" s="417" t="s">
        <v>14805</v>
      </c>
      <c r="C11422" s="417" t="s">
        <v>2281</v>
      </c>
      <c r="D11422" s="417" t="s">
        <v>14745</v>
      </c>
      <c r="E11422" s="391">
        <v>0.01</v>
      </c>
      <c r="F11422" s="418">
        <v>44270</v>
      </c>
      <c r="G11422" s="417" t="s">
        <v>2283</v>
      </c>
      <c r="I11422" s="379" t="e">
        <f>IF(#REF!&lt;&gt;"",#REF!-$I$199,"")</f>
        <v>#REF!</v>
      </c>
      <c r="J11422" s="379" t="e">
        <f>IF(I11422&lt;&gt;"",NETWORKDAYS($I$199,#REF!-1,$N$201:$N$224),"")</f>
        <v>#REF!</v>
      </c>
      <c r="K11422" s="391" t="e">
        <f>IF(I11422&lt;&gt;"",RIGHT(#REF!,LEN(#REF!)-FIND(" ",#REF!)),"")</f>
        <v>#REF!</v>
      </c>
    </row>
    <row r="11423" spans="1:11">
      <c r="A11423" s="417" t="s">
        <v>2155</v>
      </c>
      <c r="B11423" s="417" t="s">
        <v>14806</v>
      </c>
      <c r="C11423" s="417" t="s">
        <v>2281</v>
      </c>
      <c r="D11423" s="417" t="s">
        <v>14749</v>
      </c>
      <c r="E11423" s="391">
        <v>0.01</v>
      </c>
      <c r="F11423" s="418">
        <v>44270</v>
      </c>
      <c r="G11423" s="417" t="s">
        <v>2283</v>
      </c>
      <c r="I11423" s="379" t="e">
        <f>IF(#REF!&lt;&gt;"",#REF!-$I$199,"")</f>
        <v>#REF!</v>
      </c>
      <c r="J11423" s="379" t="e">
        <f>IF(I11423&lt;&gt;"",NETWORKDAYS($I$199,#REF!-1,$N$201:$N$224),"")</f>
        <v>#REF!</v>
      </c>
      <c r="K11423" s="391" t="e">
        <f>IF(I11423&lt;&gt;"",RIGHT(#REF!,LEN(#REF!)-FIND(" ",#REF!)),"")</f>
        <v>#REF!</v>
      </c>
    </row>
    <row r="11424" spans="1:11">
      <c r="A11424" s="417" t="s">
        <v>2155</v>
      </c>
      <c r="B11424" s="417" t="s">
        <v>14807</v>
      </c>
      <c r="C11424" s="417" t="s">
        <v>2281</v>
      </c>
      <c r="D11424" s="417" t="s">
        <v>14753</v>
      </c>
      <c r="E11424" s="391">
        <v>0.01</v>
      </c>
      <c r="F11424" s="418">
        <v>44270</v>
      </c>
      <c r="G11424" s="417" t="s">
        <v>2283</v>
      </c>
      <c r="I11424" s="379" t="e">
        <f>IF(#REF!&lt;&gt;"",#REF!-$I$199,"")</f>
        <v>#REF!</v>
      </c>
      <c r="J11424" s="379" t="e">
        <f>IF(I11424&lt;&gt;"",NETWORKDAYS($I$199,#REF!-1,$N$201:$N$224),"")</f>
        <v>#REF!</v>
      </c>
      <c r="K11424" s="391" t="e">
        <f>IF(I11424&lt;&gt;"",RIGHT(#REF!,LEN(#REF!)-FIND(" ",#REF!)),"")</f>
        <v>#REF!</v>
      </c>
    </row>
    <row r="11425" spans="1:11">
      <c r="A11425" s="417" t="s">
        <v>2155</v>
      </c>
      <c r="B11425" s="417" t="s">
        <v>9006</v>
      </c>
      <c r="C11425" s="417" t="s">
        <v>2281</v>
      </c>
      <c r="D11425" s="417" t="s">
        <v>9007</v>
      </c>
      <c r="E11425" s="391">
        <v>4.6100000000000003</v>
      </c>
      <c r="F11425" s="418">
        <v>44270</v>
      </c>
      <c r="G11425" s="417" t="s">
        <v>2283</v>
      </c>
      <c r="I11425" s="379" t="e">
        <f>IF(#REF!&lt;&gt;"",#REF!-$I$199,"")</f>
        <v>#REF!</v>
      </c>
      <c r="J11425" s="379" t="e">
        <f>IF(I11425&lt;&gt;"",NETWORKDAYS($I$199,#REF!-1,$N$201:$N$224),"")</f>
        <v>#REF!</v>
      </c>
      <c r="K11425" s="391" t="e">
        <f>IF(I11425&lt;&gt;"",RIGHT(#REF!,LEN(#REF!)-FIND(" ",#REF!)),"")</f>
        <v>#REF!</v>
      </c>
    </row>
    <row r="11426" spans="1:11">
      <c r="A11426" s="417" t="s">
        <v>2155</v>
      </c>
      <c r="B11426" s="417" t="s">
        <v>14808</v>
      </c>
      <c r="C11426" s="417" t="s">
        <v>2281</v>
      </c>
      <c r="D11426" s="417" t="s">
        <v>14763</v>
      </c>
      <c r="E11426" s="391">
        <v>0.01</v>
      </c>
      <c r="F11426" s="418">
        <v>44270</v>
      </c>
      <c r="G11426" s="417" t="s">
        <v>2283</v>
      </c>
      <c r="I11426" s="379" t="e">
        <f>IF(#REF!&lt;&gt;"",#REF!-$I$199,"")</f>
        <v>#REF!</v>
      </c>
      <c r="J11426" s="379" t="e">
        <f>IF(I11426&lt;&gt;"",NETWORKDAYS($I$199,#REF!-1,$N$201:$N$224),"")</f>
        <v>#REF!</v>
      </c>
      <c r="K11426" s="391" t="e">
        <f>IF(I11426&lt;&gt;"",RIGHT(#REF!,LEN(#REF!)-FIND(" ",#REF!)),"")</f>
        <v>#REF!</v>
      </c>
    </row>
    <row r="11427" spans="1:11">
      <c r="A11427" s="417" t="s">
        <v>2155</v>
      </c>
      <c r="B11427" s="417" t="s">
        <v>17620</v>
      </c>
      <c r="C11427" s="417" t="s">
        <v>2281</v>
      </c>
      <c r="D11427" s="417" t="s">
        <v>14771</v>
      </c>
      <c r="E11427" s="391">
        <v>2.67</v>
      </c>
      <c r="F11427" s="418">
        <v>44270</v>
      </c>
      <c r="G11427" s="417" t="s">
        <v>2283</v>
      </c>
      <c r="I11427" s="379" t="e">
        <f>IF(#REF!&lt;&gt;"",#REF!-$I$199,"")</f>
        <v>#REF!</v>
      </c>
      <c r="J11427" s="379" t="e">
        <f>IF(I11427&lt;&gt;"",NETWORKDAYS($I$199,#REF!-1,$N$201:$N$224),"")</f>
        <v>#REF!</v>
      </c>
      <c r="K11427" s="391" t="e">
        <f>IF(I11427&lt;&gt;"",RIGHT(#REF!,LEN(#REF!)-FIND(" ",#REF!)),"")</f>
        <v>#REF!</v>
      </c>
    </row>
    <row r="11428" spans="1:11">
      <c r="A11428" s="417" t="s">
        <v>2155</v>
      </c>
      <c r="B11428" s="417" t="s">
        <v>5859</v>
      </c>
      <c r="C11428" s="417" t="s">
        <v>2281</v>
      </c>
      <c r="D11428" s="417" t="s">
        <v>3122</v>
      </c>
      <c r="E11428" s="391">
        <v>2.7</v>
      </c>
      <c r="F11428" s="418">
        <v>44270</v>
      </c>
      <c r="G11428" s="417" t="s">
        <v>2283</v>
      </c>
      <c r="I11428" s="379" t="e">
        <f>IF(#REF!&lt;&gt;"",#REF!-$I$199,"")</f>
        <v>#REF!</v>
      </c>
      <c r="J11428" s="379" t="e">
        <f>IF(I11428&lt;&gt;"",NETWORKDAYS($I$199,#REF!-1,$N$201:$N$224),"")</f>
        <v>#REF!</v>
      </c>
      <c r="K11428" s="391" t="e">
        <f>IF(I11428&lt;&gt;"",RIGHT(#REF!,LEN(#REF!)-FIND(" ",#REF!)),"")</f>
        <v>#REF!</v>
      </c>
    </row>
    <row r="11429" spans="1:11">
      <c r="A11429" s="417" t="s">
        <v>2155</v>
      </c>
      <c r="B11429" s="417" t="s">
        <v>16678</v>
      </c>
      <c r="C11429" s="417" t="s">
        <v>2281</v>
      </c>
      <c r="D11429" s="417" t="s">
        <v>14786</v>
      </c>
      <c r="E11429" s="391">
        <v>1.98</v>
      </c>
      <c r="F11429" s="418">
        <v>44270</v>
      </c>
      <c r="G11429" s="417" t="s">
        <v>2283</v>
      </c>
      <c r="I11429" s="379" t="e">
        <f>IF(#REF!&lt;&gt;"",#REF!-$I$199,"")</f>
        <v>#REF!</v>
      </c>
      <c r="J11429" s="379" t="e">
        <f>IF(I11429&lt;&gt;"",NETWORKDAYS($I$199,#REF!-1,$N$201:$N$224),"")</f>
        <v>#REF!</v>
      </c>
      <c r="K11429" s="391" t="e">
        <f>IF(I11429&lt;&gt;"",RIGHT(#REF!,LEN(#REF!)-FIND(" ",#REF!)),"")</f>
        <v>#REF!</v>
      </c>
    </row>
    <row r="11430" spans="1:11">
      <c r="A11430" s="417" t="s">
        <v>2155</v>
      </c>
      <c r="B11430" s="417" t="s">
        <v>18837</v>
      </c>
      <c r="C11430" s="417" t="s">
        <v>2281</v>
      </c>
      <c r="D11430" s="417" t="s">
        <v>3147</v>
      </c>
      <c r="E11430" s="391">
        <v>1.22</v>
      </c>
      <c r="F11430" s="418">
        <v>44270</v>
      </c>
      <c r="G11430" s="417" t="s">
        <v>2283</v>
      </c>
      <c r="I11430" s="379" t="e">
        <f>IF(#REF!&lt;&gt;"",#REF!-$I$199,"")</f>
        <v>#REF!</v>
      </c>
      <c r="J11430" s="379" t="e">
        <f>IF(I11430&lt;&gt;"",NETWORKDAYS($I$199,#REF!-1,$N$201:$N$224),"")</f>
        <v>#REF!</v>
      </c>
      <c r="K11430" s="391" t="e">
        <f>IF(I11430&lt;&gt;"",RIGHT(#REF!,LEN(#REF!)-FIND(" ",#REF!)),"")</f>
        <v>#REF!</v>
      </c>
    </row>
    <row r="11431" spans="1:11">
      <c r="A11431" s="417" t="s">
        <v>2155</v>
      </c>
      <c r="B11431" s="417" t="s">
        <v>17621</v>
      </c>
      <c r="C11431" s="417" t="s">
        <v>2281</v>
      </c>
      <c r="D11431" s="417" t="s">
        <v>3123</v>
      </c>
      <c r="E11431" s="391">
        <v>0.66</v>
      </c>
      <c r="F11431" s="418">
        <v>44270</v>
      </c>
      <c r="G11431" s="417" t="s">
        <v>2283</v>
      </c>
      <c r="I11431" s="379" t="e">
        <f>IF(#REF!&lt;&gt;"",#REF!-$I$199,"")</f>
        <v>#REF!</v>
      </c>
      <c r="J11431" s="379" t="e">
        <f>IF(I11431&lt;&gt;"",NETWORKDAYS($I$199,#REF!-1,$N$201:$N$224),"")</f>
        <v>#REF!</v>
      </c>
      <c r="K11431" s="391" t="e">
        <f>IF(I11431&lt;&gt;"",RIGHT(#REF!,LEN(#REF!)-FIND(" ",#REF!)),"")</f>
        <v>#REF!</v>
      </c>
    </row>
    <row r="11432" spans="1:11">
      <c r="A11432" s="417" t="s">
        <v>2155</v>
      </c>
      <c r="B11432" s="417" t="s">
        <v>14809</v>
      </c>
      <c r="C11432" s="417" t="s">
        <v>2281</v>
      </c>
      <c r="D11432" s="417" t="s">
        <v>14767</v>
      </c>
      <c r="E11432" s="391">
        <v>2.2200000000000002</v>
      </c>
      <c r="F11432" s="418">
        <v>44305</v>
      </c>
      <c r="G11432" s="417" t="s">
        <v>2283</v>
      </c>
      <c r="I11432" s="379" t="e">
        <f>IF(#REF!&lt;&gt;"",#REF!-$I$199,"")</f>
        <v>#REF!</v>
      </c>
      <c r="J11432" s="379" t="e">
        <f>IF(I11432&lt;&gt;"",NETWORKDAYS($I$199,#REF!-1,$N$201:$N$224),"")</f>
        <v>#REF!</v>
      </c>
      <c r="K11432" s="391" t="e">
        <f>IF(I11432&lt;&gt;"",RIGHT(#REF!,LEN(#REF!)-FIND(" ",#REF!)),"")</f>
        <v>#REF!</v>
      </c>
    </row>
    <row r="11433" spans="1:11">
      <c r="A11433" s="417" t="s">
        <v>2155</v>
      </c>
      <c r="B11433" s="417" t="s">
        <v>14810</v>
      </c>
      <c r="C11433" s="417" t="s">
        <v>2281</v>
      </c>
      <c r="D11433" s="417" t="s">
        <v>14782</v>
      </c>
      <c r="E11433" s="391">
        <v>2.2000000000000002</v>
      </c>
      <c r="F11433" s="418">
        <v>44305</v>
      </c>
      <c r="G11433" s="417" t="s">
        <v>2283</v>
      </c>
      <c r="I11433" s="379" t="e">
        <f>IF(#REF!&lt;&gt;"",#REF!-$I$199,"")</f>
        <v>#REF!</v>
      </c>
      <c r="J11433" s="379" t="e">
        <f>IF(I11433&lt;&gt;"",NETWORKDAYS($I$199,#REF!-1,$N$201:$N$224),"")</f>
        <v>#REF!</v>
      </c>
      <c r="K11433" s="391" t="e">
        <f>IF(I11433&lt;&gt;"",RIGHT(#REF!,LEN(#REF!)-FIND(" ",#REF!)),"")</f>
        <v>#REF!</v>
      </c>
    </row>
    <row r="11434" spans="1:11">
      <c r="A11434" s="417" t="s">
        <v>2155</v>
      </c>
      <c r="B11434" s="417" t="s">
        <v>14811</v>
      </c>
      <c r="C11434" s="417" t="s">
        <v>2281</v>
      </c>
      <c r="D11434" s="417" t="s">
        <v>3149</v>
      </c>
      <c r="E11434" s="391">
        <v>0.93</v>
      </c>
      <c r="F11434" s="418">
        <v>44305</v>
      </c>
      <c r="G11434" s="417" t="s">
        <v>2283</v>
      </c>
      <c r="I11434" s="379" t="e">
        <f>IF(#REF!&lt;&gt;"",#REF!-$I$199,"")</f>
        <v>#REF!</v>
      </c>
      <c r="J11434" s="379" t="e">
        <f>IF(I11434&lt;&gt;"",NETWORKDAYS($I$199,#REF!-1,$N$201:$N$224),"")</f>
        <v>#REF!</v>
      </c>
      <c r="K11434" s="391" t="e">
        <f>IF(I11434&lt;&gt;"",RIGHT(#REF!,LEN(#REF!)-FIND(" ",#REF!)),"")</f>
        <v>#REF!</v>
      </c>
    </row>
    <row r="11435" spans="1:11">
      <c r="A11435" s="417" t="s">
        <v>2155</v>
      </c>
      <c r="B11435" s="417" t="s">
        <v>9008</v>
      </c>
      <c r="C11435" s="417" t="s">
        <v>2281</v>
      </c>
      <c r="D11435" s="417" t="s">
        <v>9005</v>
      </c>
      <c r="E11435" s="391">
        <v>5.01</v>
      </c>
      <c r="F11435" s="418">
        <v>44305</v>
      </c>
      <c r="G11435" s="417" t="s">
        <v>2286</v>
      </c>
      <c r="I11435" s="379" t="e">
        <f>IF(#REF!&lt;&gt;"",#REF!-$I$199,"")</f>
        <v>#REF!</v>
      </c>
      <c r="J11435" s="379" t="e">
        <f>IF(I11435&lt;&gt;"",NETWORKDAYS($I$199,#REF!-1,$N$201:$N$224),"")</f>
        <v>#REF!</v>
      </c>
      <c r="K11435" s="391" t="e">
        <f>IF(I11435&lt;&gt;"",RIGHT(#REF!,LEN(#REF!)-FIND(" ",#REF!)),"")</f>
        <v>#REF!</v>
      </c>
    </row>
    <row r="11436" spans="1:11">
      <c r="A11436" s="417" t="s">
        <v>2155</v>
      </c>
      <c r="B11436" s="417" t="s">
        <v>9009</v>
      </c>
      <c r="C11436" s="417" t="s">
        <v>2332</v>
      </c>
      <c r="D11436" s="417" t="s">
        <v>5860</v>
      </c>
      <c r="E11436" s="391">
        <v>0.03</v>
      </c>
      <c r="F11436" s="418">
        <v>44214</v>
      </c>
      <c r="G11436" s="417" t="s">
        <v>2286</v>
      </c>
      <c r="I11436" s="379" t="e">
        <f>IF(#REF!&lt;&gt;"",#REF!-$I$199,"")</f>
        <v>#REF!</v>
      </c>
      <c r="J11436" s="379" t="e">
        <f>IF(I11436&lt;&gt;"",NETWORKDAYS($I$199,#REF!-1,$N$201:$N$224),"")</f>
        <v>#REF!</v>
      </c>
      <c r="K11436" s="391" t="e">
        <f>IF(I11436&lt;&gt;"",RIGHT(#REF!,LEN(#REF!)-FIND(" ",#REF!)),"")</f>
        <v>#REF!</v>
      </c>
    </row>
    <row r="11437" spans="1:11">
      <c r="A11437" s="417" t="s">
        <v>2155</v>
      </c>
      <c r="B11437" s="417" t="s">
        <v>9010</v>
      </c>
      <c r="C11437" s="417" t="s">
        <v>2332</v>
      </c>
      <c r="D11437" s="417" t="s">
        <v>5861</v>
      </c>
      <c r="E11437" s="391">
        <v>0.01</v>
      </c>
      <c r="F11437" s="418">
        <v>44214</v>
      </c>
      <c r="G11437" s="417" t="s">
        <v>2286</v>
      </c>
      <c r="I11437" s="379" t="e">
        <f>IF(#REF!&lt;&gt;"",#REF!-$I$199,"")</f>
        <v>#REF!</v>
      </c>
      <c r="J11437" s="379" t="e">
        <f>IF(I11437&lt;&gt;"",NETWORKDAYS($I$199,#REF!-1,$N$201:$N$224),"")</f>
        <v>#REF!</v>
      </c>
      <c r="K11437" s="391" t="e">
        <f>IF(I11437&lt;&gt;"",RIGHT(#REF!,LEN(#REF!)-FIND(" ",#REF!)),"")</f>
        <v>#REF!</v>
      </c>
    </row>
    <row r="11438" spans="1:11">
      <c r="A11438" s="417" t="s">
        <v>2155</v>
      </c>
      <c r="B11438" s="417" t="s">
        <v>9011</v>
      </c>
      <c r="C11438" s="417" t="s">
        <v>2332</v>
      </c>
      <c r="D11438" s="417" t="s">
        <v>5862</v>
      </c>
      <c r="E11438" s="391">
        <v>0.01</v>
      </c>
      <c r="F11438" s="418">
        <v>44214</v>
      </c>
      <c r="G11438" s="417" t="s">
        <v>2286</v>
      </c>
      <c r="I11438" s="379" t="e">
        <f>IF(#REF!&lt;&gt;"",#REF!-$I$199,"")</f>
        <v>#REF!</v>
      </c>
      <c r="J11438" s="379" t="e">
        <f>IF(I11438&lt;&gt;"",NETWORKDAYS($I$199,#REF!-1,$N$201:$N$224),"")</f>
        <v>#REF!</v>
      </c>
      <c r="K11438" s="391" t="e">
        <f>IF(I11438&lt;&gt;"",RIGHT(#REF!,LEN(#REF!)-FIND(" ",#REF!)),"")</f>
        <v>#REF!</v>
      </c>
    </row>
    <row r="11439" spans="1:11">
      <c r="A11439" s="417" t="s">
        <v>2155</v>
      </c>
      <c r="B11439" s="417" t="s">
        <v>9012</v>
      </c>
      <c r="C11439" s="417" t="s">
        <v>2332</v>
      </c>
      <c r="D11439" s="417" t="s">
        <v>5863</v>
      </c>
      <c r="E11439" s="391">
        <v>0.03</v>
      </c>
      <c r="F11439" s="418">
        <v>44214</v>
      </c>
      <c r="G11439" s="417" t="s">
        <v>2286</v>
      </c>
      <c r="I11439" s="379" t="e">
        <f>IF(#REF!&lt;&gt;"",#REF!-$I$199,"")</f>
        <v>#REF!</v>
      </c>
      <c r="J11439" s="379" t="e">
        <f>IF(I11439&lt;&gt;"",NETWORKDAYS($I$199,#REF!-1,$N$201:$N$224),"")</f>
        <v>#REF!</v>
      </c>
      <c r="K11439" s="391" t="e">
        <f>IF(I11439&lt;&gt;"",RIGHT(#REF!,LEN(#REF!)-FIND(" ",#REF!)),"")</f>
        <v>#REF!</v>
      </c>
    </row>
    <row r="11440" spans="1:11">
      <c r="A11440" s="417" t="s">
        <v>2155</v>
      </c>
      <c r="B11440" s="417" t="s">
        <v>7260</v>
      </c>
      <c r="C11440" s="417" t="s">
        <v>2332</v>
      </c>
      <c r="D11440" s="417" t="s">
        <v>5864</v>
      </c>
      <c r="E11440" s="391">
        <v>0.01</v>
      </c>
      <c r="F11440" s="418">
        <v>44214</v>
      </c>
      <c r="G11440" s="417" t="s">
        <v>2286</v>
      </c>
      <c r="I11440" s="379" t="e">
        <f>IF(#REF!&lt;&gt;"",#REF!-$I$199,"")</f>
        <v>#REF!</v>
      </c>
      <c r="J11440" s="379" t="e">
        <f>IF(I11440&lt;&gt;"",NETWORKDAYS($I$199,#REF!-1,$N$201:$N$224),"")</f>
        <v>#REF!</v>
      </c>
      <c r="K11440" s="391" t="e">
        <f>IF(I11440&lt;&gt;"",RIGHT(#REF!,LEN(#REF!)-FIND(" ",#REF!)),"")</f>
        <v>#REF!</v>
      </c>
    </row>
    <row r="11441" spans="1:11">
      <c r="A11441" s="417" t="s">
        <v>2155</v>
      </c>
      <c r="B11441" s="417" t="s">
        <v>7261</v>
      </c>
      <c r="C11441" s="417" t="s">
        <v>2332</v>
      </c>
      <c r="D11441" s="417" t="s">
        <v>5865</v>
      </c>
      <c r="E11441" s="391">
        <v>0.01</v>
      </c>
      <c r="F11441" s="418">
        <v>44214</v>
      </c>
      <c r="G11441" s="417" t="s">
        <v>2286</v>
      </c>
      <c r="I11441" s="379" t="e">
        <f>IF(#REF!&lt;&gt;"",#REF!-$I$199,"")</f>
        <v>#REF!</v>
      </c>
      <c r="J11441" s="379" t="e">
        <f>IF(I11441&lt;&gt;"",NETWORKDAYS($I$199,#REF!-1,$N$201:$N$224),"")</f>
        <v>#REF!</v>
      </c>
      <c r="K11441" s="391" t="e">
        <f>IF(I11441&lt;&gt;"",RIGHT(#REF!,LEN(#REF!)-FIND(" ",#REF!)),"")</f>
        <v>#REF!</v>
      </c>
    </row>
    <row r="11442" spans="1:11">
      <c r="A11442" s="417" t="s">
        <v>2155</v>
      </c>
      <c r="B11442" s="417" t="s">
        <v>14812</v>
      </c>
      <c r="C11442" s="417" t="s">
        <v>2332</v>
      </c>
      <c r="D11442" s="417" t="s">
        <v>5866</v>
      </c>
      <c r="E11442" s="391">
        <v>0.01</v>
      </c>
      <c r="F11442" s="418">
        <v>44214</v>
      </c>
      <c r="G11442" s="417" t="s">
        <v>2286</v>
      </c>
      <c r="I11442" s="379" t="e">
        <f>IF(#REF!&lt;&gt;"",#REF!-$I$199,"")</f>
        <v>#REF!</v>
      </c>
      <c r="J11442" s="379" t="e">
        <f>IF(I11442&lt;&gt;"",NETWORKDAYS($I$199,#REF!-1,$N$201:$N$224),"")</f>
        <v>#REF!</v>
      </c>
      <c r="K11442" s="391" t="e">
        <f>IF(I11442&lt;&gt;"",RIGHT(#REF!,LEN(#REF!)-FIND(" ",#REF!)),"")</f>
        <v>#REF!</v>
      </c>
    </row>
    <row r="11443" spans="1:11">
      <c r="A11443" s="417" t="s">
        <v>2155</v>
      </c>
      <c r="B11443" s="417" t="s">
        <v>9013</v>
      </c>
      <c r="C11443" s="417" t="s">
        <v>2332</v>
      </c>
      <c r="D11443" s="417" t="s">
        <v>5867</v>
      </c>
      <c r="E11443" s="391">
        <v>0.01</v>
      </c>
      <c r="F11443" s="418">
        <v>44214</v>
      </c>
      <c r="G11443" s="417" t="s">
        <v>2286</v>
      </c>
      <c r="I11443" s="379" t="e">
        <f>IF(#REF!&lt;&gt;"",#REF!-$I$199,"")</f>
        <v>#REF!</v>
      </c>
      <c r="J11443" s="379" t="e">
        <f>IF(I11443&lt;&gt;"",NETWORKDAYS($I$199,#REF!-1,$N$201:$N$224),"")</f>
        <v>#REF!</v>
      </c>
      <c r="K11443" s="391" t="e">
        <f>IF(I11443&lt;&gt;"",RIGHT(#REF!,LEN(#REF!)-FIND(" ",#REF!)),"")</f>
        <v>#REF!</v>
      </c>
    </row>
    <row r="11444" spans="1:11">
      <c r="A11444" s="417" t="s">
        <v>2155</v>
      </c>
      <c r="B11444" s="417" t="s">
        <v>14813</v>
      </c>
      <c r="C11444" s="417" t="s">
        <v>2332</v>
      </c>
      <c r="D11444" s="417" t="s">
        <v>5868</v>
      </c>
      <c r="E11444" s="391">
        <v>0.01</v>
      </c>
      <c r="F11444" s="418">
        <v>44214</v>
      </c>
      <c r="G11444" s="417" t="s">
        <v>2286</v>
      </c>
      <c r="I11444" s="379" t="e">
        <f>IF(#REF!&lt;&gt;"",#REF!-$I$199,"")</f>
        <v>#REF!</v>
      </c>
      <c r="J11444" s="379" t="e">
        <f>IF(I11444&lt;&gt;"",NETWORKDAYS($I$199,#REF!-1,$N$201:$N$224),"")</f>
        <v>#REF!</v>
      </c>
      <c r="K11444" s="391" t="e">
        <f>IF(I11444&lt;&gt;"",RIGHT(#REF!,LEN(#REF!)-FIND(" ",#REF!)),"")</f>
        <v>#REF!</v>
      </c>
    </row>
    <row r="11445" spans="1:11">
      <c r="A11445" s="417" t="s">
        <v>2155</v>
      </c>
      <c r="B11445" s="417" t="s">
        <v>14814</v>
      </c>
      <c r="C11445" s="417" t="s">
        <v>2332</v>
      </c>
      <c r="D11445" s="417" t="s">
        <v>5883</v>
      </c>
      <c r="E11445" s="391">
        <v>0.03</v>
      </c>
      <c r="F11445" s="418">
        <v>44214</v>
      </c>
      <c r="G11445" s="417" t="s">
        <v>2286</v>
      </c>
      <c r="I11445" s="379" t="e">
        <f>IF(#REF!&lt;&gt;"",#REF!-$I$199,"")</f>
        <v>#REF!</v>
      </c>
      <c r="J11445" s="379" t="e">
        <f>IF(I11445&lt;&gt;"",NETWORKDAYS($I$199,#REF!-1,$N$201:$N$224),"")</f>
        <v>#REF!</v>
      </c>
      <c r="K11445" s="391" t="e">
        <f>IF(I11445&lt;&gt;"",RIGHT(#REF!,LEN(#REF!)-FIND(" ",#REF!)),"")</f>
        <v>#REF!</v>
      </c>
    </row>
    <row r="11446" spans="1:11">
      <c r="A11446" s="417" t="s">
        <v>2155</v>
      </c>
      <c r="B11446" s="417" t="s">
        <v>14815</v>
      </c>
      <c r="C11446" s="417" t="s">
        <v>2332</v>
      </c>
      <c r="D11446" s="417" t="s">
        <v>5869</v>
      </c>
      <c r="E11446" s="391">
        <v>0.01</v>
      </c>
      <c r="F11446" s="418">
        <v>44214</v>
      </c>
      <c r="G11446" s="417" t="s">
        <v>2286</v>
      </c>
      <c r="I11446" s="379" t="e">
        <f>IF(#REF!&lt;&gt;"",#REF!-$I$199,"")</f>
        <v>#REF!</v>
      </c>
      <c r="J11446" s="379" t="e">
        <f>IF(I11446&lt;&gt;"",NETWORKDAYS($I$199,#REF!-1,$N$201:$N$224),"")</f>
        <v>#REF!</v>
      </c>
      <c r="K11446" s="391" t="e">
        <f>IF(I11446&lt;&gt;"",RIGHT(#REF!,LEN(#REF!)-FIND(" ",#REF!)),"")</f>
        <v>#REF!</v>
      </c>
    </row>
    <row r="11447" spans="1:11">
      <c r="A11447" s="417" t="s">
        <v>2155</v>
      </c>
      <c r="B11447" s="417" t="s">
        <v>14816</v>
      </c>
      <c r="C11447" s="417" t="s">
        <v>2332</v>
      </c>
      <c r="D11447" s="417" t="s">
        <v>5884</v>
      </c>
      <c r="E11447" s="391">
        <v>0.01</v>
      </c>
      <c r="F11447" s="418">
        <v>44214</v>
      </c>
      <c r="G11447" s="417" t="s">
        <v>2286</v>
      </c>
      <c r="I11447" s="379" t="e">
        <f>IF(#REF!&lt;&gt;"",#REF!-$I$199,"")</f>
        <v>#REF!</v>
      </c>
      <c r="J11447" s="379" t="e">
        <f>IF(I11447&lt;&gt;"",NETWORKDAYS($I$199,#REF!-1,$N$201:$N$224),"")</f>
        <v>#REF!</v>
      </c>
      <c r="K11447" s="391" t="e">
        <f>IF(I11447&lt;&gt;"",RIGHT(#REF!,LEN(#REF!)-FIND(" ",#REF!)),"")</f>
        <v>#REF!</v>
      </c>
    </row>
    <row r="11448" spans="1:11">
      <c r="A11448" s="417" t="s">
        <v>2155</v>
      </c>
      <c r="B11448" s="417" t="s">
        <v>14817</v>
      </c>
      <c r="C11448" s="417" t="s">
        <v>2332</v>
      </c>
      <c r="D11448" s="417" t="s">
        <v>5870</v>
      </c>
      <c r="E11448" s="391">
        <v>0.03</v>
      </c>
      <c r="F11448" s="418">
        <v>44214</v>
      </c>
      <c r="G11448" s="417" t="s">
        <v>2286</v>
      </c>
      <c r="I11448" s="379" t="e">
        <f>IF(#REF!&lt;&gt;"",#REF!-$I$199,"")</f>
        <v>#REF!</v>
      </c>
      <c r="J11448" s="379" t="e">
        <f>IF(I11448&lt;&gt;"",NETWORKDAYS($I$199,#REF!-1,$N$201:$N$224),"")</f>
        <v>#REF!</v>
      </c>
      <c r="K11448" s="391" t="e">
        <f>IF(I11448&lt;&gt;"",RIGHT(#REF!,LEN(#REF!)-FIND(" ",#REF!)),"")</f>
        <v>#REF!</v>
      </c>
    </row>
    <row r="11449" spans="1:11">
      <c r="A11449" s="417" t="s">
        <v>2155</v>
      </c>
      <c r="B11449" s="417" t="s">
        <v>14818</v>
      </c>
      <c r="C11449" s="417" t="s">
        <v>2332</v>
      </c>
      <c r="D11449" s="417" t="s">
        <v>5871</v>
      </c>
      <c r="E11449" s="391">
        <v>0.03</v>
      </c>
      <c r="F11449" s="418">
        <v>44214</v>
      </c>
      <c r="G11449" s="417" t="s">
        <v>2286</v>
      </c>
      <c r="I11449" s="379" t="e">
        <f>IF(#REF!&lt;&gt;"",#REF!-$I$199,"")</f>
        <v>#REF!</v>
      </c>
      <c r="J11449" s="379" t="e">
        <f>IF(I11449&lt;&gt;"",NETWORKDAYS($I$199,#REF!-1,$N$201:$N$224),"")</f>
        <v>#REF!</v>
      </c>
      <c r="K11449" s="391" t="e">
        <f>IF(I11449&lt;&gt;"",RIGHT(#REF!,LEN(#REF!)-FIND(" ",#REF!)),"")</f>
        <v>#REF!</v>
      </c>
    </row>
    <row r="11450" spans="1:11">
      <c r="A11450" s="417" t="s">
        <v>2155</v>
      </c>
      <c r="B11450" s="417" t="s">
        <v>14819</v>
      </c>
      <c r="C11450" s="417" t="s">
        <v>2332</v>
      </c>
      <c r="D11450" s="417" t="s">
        <v>14716</v>
      </c>
      <c r="E11450" s="391">
        <v>0.02</v>
      </c>
      <c r="F11450" s="418">
        <v>44214</v>
      </c>
      <c r="G11450" s="417" t="s">
        <v>2286</v>
      </c>
      <c r="I11450" s="379" t="e">
        <f>IF(#REF!&lt;&gt;"",#REF!-$I$199,"")</f>
        <v>#REF!</v>
      </c>
      <c r="J11450" s="379" t="e">
        <f>IF(I11450&lt;&gt;"",NETWORKDAYS($I$199,#REF!-1,$N$201:$N$224),"")</f>
        <v>#REF!</v>
      </c>
      <c r="K11450" s="391" t="e">
        <f>IF(I11450&lt;&gt;"",RIGHT(#REF!,LEN(#REF!)-FIND(" ",#REF!)),"")</f>
        <v>#REF!</v>
      </c>
    </row>
    <row r="11451" spans="1:11">
      <c r="A11451" s="417" t="s">
        <v>2155</v>
      </c>
      <c r="B11451" s="417" t="s">
        <v>14820</v>
      </c>
      <c r="C11451" s="417" t="s">
        <v>2332</v>
      </c>
      <c r="D11451" s="417" t="s">
        <v>14718</v>
      </c>
      <c r="E11451" s="391">
        <v>0.04</v>
      </c>
      <c r="F11451" s="418">
        <v>44214</v>
      </c>
      <c r="G11451" s="417" t="s">
        <v>2286</v>
      </c>
      <c r="I11451" s="379" t="e">
        <f>IF(#REF!&lt;&gt;"",#REF!-$I$199,"")</f>
        <v>#REF!</v>
      </c>
      <c r="J11451" s="379" t="e">
        <f>IF(I11451&lt;&gt;"",NETWORKDAYS($I$199,#REF!-1,$N$201:$N$224),"")</f>
        <v>#REF!</v>
      </c>
      <c r="K11451" s="391" t="e">
        <f>IF(I11451&lt;&gt;"",RIGHT(#REF!,LEN(#REF!)-FIND(" ",#REF!)),"")</f>
        <v>#REF!</v>
      </c>
    </row>
    <row r="11452" spans="1:11">
      <c r="A11452" s="417" t="s">
        <v>2155</v>
      </c>
      <c r="B11452" s="417" t="s">
        <v>14821</v>
      </c>
      <c r="C11452" s="417" t="s">
        <v>2332</v>
      </c>
      <c r="D11452" s="417" t="s">
        <v>14720</v>
      </c>
      <c r="E11452" s="391">
        <v>0.04</v>
      </c>
      <c r="F11452" s="418">
        <v>44214</v>
      </c>
      <c r="G11452" s="417" t="s">
        <v>2286</v>
      </c>
      <c r="I11452" s="379" t="e">
        <f>IF(#REF!&lt;&gt;"",#REF!-$I$199,"")</f>
        <v>#REF!</v>
      </c>
      <c r="J11452" s="379" t="e">
        <f>IF(I11452&lt;&gt;"",NETWORKDAYS($I$199,#REF!-1,$N$201:$N$224),"")</f>
        <v>#REF!</v>
      </c>
      <c r="K11452" s="391" t="e">
        <f>IF(I11452&lt;&gt;"",RIGHT(#REF!,LEN(#REF!)-FIND(" ",#REF!)),"")</f>
        <v>#REF!</v>
      </c>
    </row>
    <row r="11453" spans="1:11">
      <c r="A11453" s="417" t="s">
        <v>2155</v>
      </c>
      <c r="B11453" s="417" t="s">
        <v>14822</v>
      </c>
      <c r="C11453" s="417" t="s">
        <v>2332</v>
      </c>
      <c r="D11453" s="417" t="s">
        <v>8996</v>
      </c>
      <c r="E11453" s="391">
        <v>0.05</v>
      </c>
      <c r="F11453" s="418">
        <v>44214</v>
      </c>
      <c r="G11453" s="417" t="s">
        <v>2286</v>
      </c>
      <c r="I11453" s="379" t="e">
        <f>IF(#REF!&lt;&gt;"",#REF!-$I$199,"")</f>
        <v>#REF!</v>
      </c>
      <c r="J11453" s="379" t="e">
        <f>IF(I11453&lt;&gt;"",NETWORKDAYS($I$199,#REF!-1,$N$201:$N$224),"")</f>
        <v>#REF!</v>
      </c>
      <c r="K11453" s="391" t="e">
        <f>IF(I11453&lt;&gt;"",RIGHT(#REF!,LEN(#REF!)-FIND(" ",#REF!)),"")</f>
        <v>#REF!</v>
      </c>
    </row>
    <row r="11454" spans="1:11">
      <c r="A11454" s="417" t="s">
        <v>2155</v>
      </c>
      <c r="B11454" s="417" t="s">
        <v>14823</v>
      </c>
      <c r="C11454" s="417" t="s">
        <v>2332</v>
      </c>
      <c r="D11454" s="417" t="s">
        <v>7254</v>
      </c>
      <c r="E11454" s="391">
        <v>0.09</v>
      </c>
      <c r="F11454" s="418">
        <v>44214</v>
      </c>
      <c r="G11454" s="417" t="s">
        <v>2286</v>
      </c>
      <c r="I11454" s="379" t="e">
        <f>IF(#REF!&lt;&gt;"",#REF!-$I$199,"")</f>
        <v>#REF!</v>
      </c>
      <c r="J11454" s="379" t="e">
        <f>IF(I11454&lt;&gt;"",NETWORKDAYS($I$199,#REF!-1,$N$201:$N$224),"")</f>
        <v>#REF!</v>
      </c>
      <c r="K11454" s="391" t="e">
        <f>IF(I11454&lt;&gt;"",RIGHT(#REF!,LEN(#REF!)-FIND(" ",#REF!)),"")</f>
        <v>#REF!</v>
      </c>
    </row>
    <row r="11455" spans="1:11">
      <c r="A11455" s="417" t="s">
        <v>2155</v>
      </c>
      <c r="B11455" s="417" t="s">
        <v>14824</v>
      </c>
      <c r="C11455" s="417" t="s">
        <v>2332</v>
      </c>
      <c r="D11455" s="417" t="s">
        <v>14722</v>
      </c>
      <c r="E11455" s="391">
        <v>0.15</v>
      </c>
      <c r="F11455" s="418">
        <v>44214</v>
      </c>
      <c r="G11455" s="417" t="s">
        <v>2286</v>
      </c>
      <c r="I11455" s="379" t="e">
        <f>IF(#REF!&lt;&gt;"",#REF!-$I$199,"")</f>
        <v>#REF!</v>
      </c>
      <c r="J11455" s="379" t="e">
        <f>IF(I11455&lt;&gt;"",NETWORKDAYS($I$199,#REF!-1,$N$201:$N$224),"")</f>
        <v>#REF!</v>
      </c>
      <c r="K11455" s="391" t="e">
        <f>IF(I11455&lt;&gt;"",RIGHT(#REF!,LEN(#REF!)-FIND(" ",#REF!)),"")</f>
        <v>#REF!</v>
      </c>
    </row>
    <row r="11456" spans="1:11">
      <c r="A11456" s="417" t="s">
        <v>2155</v>
      </c>
      <c r="B11456" s="417" t="s">
        <v>14825</v>
      </c>
      <c r="C11456" s="417" t="s">
        <v>2332</v>
      </c>
      <c r="D11456" s="417" t="s">
        <v>8998</v>
      </c>
      <c r="E11456" s="391">
        <v>0.26</v>
      </c>
      <c r="F11456" s="418">
        <v>44214</v>
      </c>
      <c r="G11456" s="417" t="s">
        <v>2286</v>
      </c>
      <c r="I11456" s="379" t="e">
        <f>IF(#REF!&lt;&gt;"",#REF!-$I$199,"")</f>
        <v>#REF!</v>
      </c>
      <c r="J11456" s="379" t="e">
        <f>IF(I11456&lt;&gt;"",NETWORKDAYS($I$199,#REF!-1,$N$201:$N$224),"")</f>
        <v>#REF!</v>
      </c>
      <c r="K11456" s="391" t="e">
        <f>IF(I11456&lt;&gt;"",RIGHT(#REF!,LEN(#REF!)-FIND(" ",#REF!)),"")</f>
        <v>#REF!</v>
      </c>
    </row>
    <row r="11457" spans="1:11">
      <c r="A11457" s="417" t="s">
        <v>2155</v>
      </c>
      <c r="B11457" s="417" t="s">
        <v>14826</v>
      </c>
      <c r="C11457" s="417" t="s">
        <v>2332</v>
      </c>
      <c r="D11457" s="417" t="s">
        <v>9000</v>
      </c>
      <c r="E11457" s="391">
        <v>0.44</v>
      </c>
      <c r="F11457" s="418">
        <v>44214</v>
      </c>
      <c r="G11457" s="417" t="s">
        <v>2286</v>
      </c>
      <c r="I11457" s="379" t="e">
        <f>IF(#REF!&lt;&gt;"",#REF!-$I$199,"")</f>
        <v>#REF!</v>
      </c>
      <c r="J11457" s="379" t="e">
        <f>IF(I11457&lt;&gt;"",NETWORKDAYS($I$199,#REF!-1,$N$201:$N$224),"")</f>
        <v>#REF!</v>
      </c>
      <c r="K11457" s="391" t="e">
        <f>IF(I11457&lt;&gt;"",RIGHT(#REF!,LEN(#REF!)-FIND(" ",#REF!)),"")</f>
        <v>#REF!</v>
      </c>
    </row>
    <row r="11458" spans="1:11">
      <c r="A11458" s="417" t="s">
        <v>2155</v>
      </c>
      <c r="B11458" s="417" t="s">
        <v>17622</v>
      </c>
      <c r="C11458" s="417" t="s">
        <v>2332</v>
      </c>
      <c r="D11458" s="417" t="s">
        <v>7256</v>
      </c>
      <c r="E11458" s="391">
        <v>0.72</v>
      </c>
      <c r="F11458" s="418">
        <v>44214</v>
      </c>
      <c r="G11458" s="417" t="s">
        <v>2286</v>
      </c>
      <c r="I11458" s="379" t="e">
        <f>IF(#REF!&lt;&gt;"",#REF!-$I$199,"")</f>
        <v>#REF!</v>
      </c>
      <c r="J11458" s="379" t="e">
        <f>IF(I11458&lt;&gt;"",NETWORKDAYS($I$199,#REF!-1,$N$201:$N$224),"")</f>
        <v>#REF!</v>
      </c>
      <c r="K11458" s="391" t="e">
        <f>IF(I11458&lt;&gt;"",RIGHT(#REF!,LEN(#REF!)-FIND(" ",#REF!)),"")</f>
        <v>#REF!</v>
      </c>
    </row>
    <row r="11459" spans="1:11">
      <c r="A11459" s="417" t="s">
        <v>2155</v>
      </c>
      <c r="B11459" s="417" t="s">
        <v>14827</v>
      </c>
      <c r="C11459" s="417" t="s">
        <v>2332</v>
      </c>
      <c r="D11459" s="417" t="s">
        <v>14724</v>
      </c>
      <c r="E11459" s="391">
        <v>0.99</v>
      </c>
      <c r="F11459" s="418">
        <v>44214</v>
      </c>
      <c r="G11459" s="417" t="s">
        <v>2286</v>
      </c>
      <c r="I11459" s="379" t="e">
        <f>IF(#REF!&lt;&gt;"",#REF!-$I$199,"")</f>
        <v>#REF!</v>
      </c>
      <c r="J11459" s="379" t="e">
        <f>IF(I11459&lt;&gt;"",NETWORKDAYS($I$199,#REF!-1,$N$201:$N$224),"")</f>
        <v>#REF!</v>
      </c>
      <c r="K11459" s="391" t="e">
        <f>IF(I11459&lt;&gt;"",RIGHT(#REF!,LEN(#REF!)-FIND(" ",#REF!)),"")</f>
        <v>#REF!</v>
      </c>
    </row>
    <row r="11460" spans="1:11">
      <c r="A11460" s="417" t="s">
        <v>2155</v>
      </c>
      <c r="B11460" s="417" t="s">
        <v>14828</v>
      </c>
      <c r="C11460" s="417" t="s">
        <v>2332</v>
      </c>
      <c r="D11460" s="417" t="s">
        <v>14726</v>
      </c>
      <c r="E11460" s="391">
        <v>1.2</v>
      </c>
      <c r="F11460" s="418">
        <v>44214</v>
      </c>
      <c r="G11460" s="417" t="s">
        <v>2286</v>
      </c>
      <c r="I11460" s="379" t="e">
        <f>IF(#REF!&lt;&gt;"",#REF!-$I$199,"")</f>
        <v>#REF!</v>
      </c>
      <c r="J11460" s="379" t="e">
        <f>IF(I11460&lt;&gt;"",NETWORKDAYS($I$199,#REF!-1,$N$201:$N$224),"")</f>
        <v>#REF!</v>
      </c>
      <c r="K11460" s="391" t="e">
        <f>IF(I11460&lt;&gt;"",RIGHT(#REF!,LEN(#REF!)-FIND(" ",#REF!)),"")</f>
        <v>#REF!</v>
      </c>
    </row>
    <row r="11461" spans="1:11">
      <c r="A11461" s="417" t="s">
        <v>2155</v>
      </c>
      <c r="B11461" s="417" t="s">
        <v>14829</v>
      </c>
      <c r="C11461" s="417" t="s">
        <v>2332</v>
      </c>
      <c r="D11461" s="417" t="s">
        <v>14728</v>
      </c>
      <c r="E11461" s="391">
        <v>4.9000000000000004</v>
      </c>
      <c r="F11461" s="418">
        <v>44214</v>
      </c>
      <c r="G11461" s="417" t="s">
        <v>2286</v>
      </c>
      <c r="I11461" s="379" t="e">
        <f>IF(#REF!&lt;&gt;"",#REF!-$I$199,"")</f>
        <v>#REF!</v>
      </c>
      <c r="J11461" s="379" t="e">
        <f>IF(I11461&lt;&gt;"",NETWORKDAYS($I$199,#REF!-1,$N$201:$N$224),"")</f>
        <v>#REF!</v>
      </c>
      <c r="K11461" s="391" t="e">
        <f>IF(I11461&lt;&gt;"",RIGHT(#REF!,LEN(#REF!)-FIND(" ",#REF!)),"")</f>
        <v>#REF!</v>
      </c>
    </row>
    <row r="11462" spans="1:11">
      <c r="A11462" s="417" t="s">
        <v>2155</v>
      </c>
      <c r="B11462" s="417" t="s">
        <v>14830</v>
      </c>
      <c r="C11462" s="417" t="s">
        <v>2332</v>
      </c>
      <c r="D11462" s="417" t="s">
        <v>14730</v>
      </c>
      <c r="E11462" s="391">
        <v>3.9</v>
      </c>
      <c r="F11462" s="418">
        <v>44214</v>
      </c>
      <c r="G11462" s="417" t="s">
        <v>2286</v>
      </c>
      <c r="I11462" s="379" t="e">
        <f>IF(#REF!&lt;&gt;"",#REF!-$I$199,"")</f>
        <v>#REF!</v>
      </c>
      <c r="J11462" s="379" t="e">
        <f>IF(I11462&lt;&gt;"",NETWORKDAYS($I$199,#REF!-1,$N$201:$N$224),"")</f>
        <v>#REF!</v>
      </c>
      <c r="K11462" s="391" t="e">
        <f>IF(I11462&lt;&gt;"",RIGHT(#REF!,LEN(#REF!)-FIND(" ",#REF!)),"")</f>
        <v>#REF!</v>
      </c>
    </row>
    <row r="11463" spans="1:11">
      <c r="A11463" s="417" t="s">
        <v>2155</v>
      </c>
      <c r="B11463" s="417" t="s">
        <v>14831</v>
      </c>
      <c r="C11463" s="417" t="s">
        <v>2332</v>
      </c>
      <c r="D11463" s="417" t="s">
        <v>5872</v>
      </c>
      <c r="E11463" s="391">
        <v>0.09</v>
      </c>
      <c r="F11463" s="418">
        <v>44214</v>
      </c>
      <c r="G11463" s="417" t="s">
        <v>2286</v>
      </c>
      <c r="I11463" s="379" t="e">
        <f>IF(#REF!&lt;&gt;"",#REF!-$I$199,"")</f>
        <v>#REF!</v>
      </c>
      <c r="J11463" s="379" t="e">
        <f>IF(I11463&lt;&gt;"",NETWORKDAYS($I$199,#REF!-1,$N$201:$N$224),"")</f>
        <v>#REF!</v>
      </c>
      <c r="K11463" s="391" t="e">
        <f>IF(I11463&lt;&gt;"",RIGHT(#REF!,LEN(#REF!)-FIND(" ",#REF!)),"")</f>
        <v>#REF!</v>
      </c>
    </row>
    <row r="11464" spans="1:11">
      <c r="A11464" s="417" t="s">
        <v>2155</v>
      </c>
      <c r="B11464" s="417" t="s">
        <v>9014</v>
      </c>
      <c r="C11464" s="417" t="s">
        <v>2332</v>
      </c>
      <c r="D11464" s="417" t="s">
        <v>5873</v>
      </c>
      <c r="E11464" s="391">
        <v>0.08</v>
      </c>
      <c r="F11464" s="418">
        <v>44214</v>
      </c>
      <c r="G11464" s="417" t="s">
        <v>2286</v>
      </c>
      <c r="I11464" s="379" t="e">
        <f>IF(#REF!&lt;&gt;"",#REF!-$I$199,"")</f>
        <v>#REF!</v>
      </c>
      <c r="J11464" s="379" t="e">
        <f>IF(I11464&lt;&gt;"",NETWORKDAYS($I$199,#REF!-1,$N$201:$N$224),"")</f>
        <v>#REF!</v>
      </c>
      <c r="K11464" s="391" t="e">
        <f>IF(I11464&lt;&gt;"",RIGHT(#REF!,LEN(#REF!)-FIND(" ",#REF!)),"")</f>
        <v>#REF!</v>
      </c>
    </row>
    <row r="11465" spans="1:11">
      <c r="A11465" s="417" t="s">
        <v>2155</v>
      </c>
      <c r="B11465" s="417" t="s">
        <v>7262</v>
      </c>
      <c r="C11465" s="417" t="s">
        <v>2332</v>
      </c>
      <c r="D11465" s="417" t="s">
        <v>5876</v>
      </c>
      <c r="E11465" s="391">
        <v>0.01</v>
      </c>
      <c r="F11465" s="418">
        <v>44214</v>
      </c>
      <c r="G11465" s="417" t="s">
        <v>2286</v>
      </c>
      <c r="I11465" s="379" t="e">
        <f>IF(#REF!&lt;&gt;"",#REF!-$I$199,"")</f>
        <v>#REF!</v>
      </c>
      <c r="J11465" s="379" t="e">
        <f>IF(I11465&lt;&gt;"",NETWORKDAYS($I$199,#REF!-1,$N$201:$N$224),"")</f>
        <v>#REF!</v>
      </c>
      <c r="K11465" s="391" t="e">
        <f>IF(I11465&lt;&gt;"",RIGHT(#REF!,LEN(#REF!)-FIND(" ",#REF!)),"")</f>
        <v>#REF!</v>
      </c>
    </row>
    <row r="11466" spans="1:11">
      <c r="A11466" s="417" t="s">
        <v>2155</v>
      </c>
      <c r="B11466" s="417" t="s">
        <v>14832</v>
      </c>
      <c r="C11466" s="417" t="s">
        <v>2332</v>
      </c>
      <c r="D11466" s="417" t="s">
        <v>5885</v>
      </c>
      <c r="E11466" s="391">
        <v>0.01</v>
      </c>
      <c r="F11466" s="418">
        <v>44214</v>
      </c>
      <c r="G11466" s="417" t="s">
        <v>2286</v>
      </c>
      <c r="I11466" s="379" t="e">
        <f>IF(#REF!&lt;&gt;"",#REF!-$I$199,"")</f>
        <v>#REF!</v>
      </c>
      <c r="J11466" s="379" t="e">
        <f>IF(I11466&lt;&gt;"",NETWORKDAYS($I$199,#REF!-1,$N$201:$N$224),"")</f>
        <v>#REF!</v>
      </c>
      <c r="K11466" s="391" t="e">
        <f>IF(I11466&lt;&gt;"",RIGHT(#REF!,LEN(#REF!)-FIND(" ",#REF!)),"")</f>
        <v>#REF!</v>
      </c>
    </row>
    <row r="11467" spans="1:11">
      <c r="A11467" s="417" t="s">
        <v>2155</v>
      </c>
      <c r="B11467" s="417" t="s">
        <v>7263</v>
      </c>
      <c r="C11467" s="417" t="s">
        <v>2332</v>
      </c>
      <c r="D11467" s="417" t="s">
        <v>5877</v>
      </c>
      <c r="E11467" s="391">
        <v>0.01</v>
      </c>
      <c r="F11467" s="418">
        <v>44214</v>
      </c>
      <c r="G11467" s="417" t="s">
        <v>2286</v>
      </c>
      <c r="I11467" s="379" t="e">
        <f>IF(#REF!&lt;&gt;"",#REF!-$I$199,"")</f>
        <v>#REF!</v>
      </c>
      <c r="J11467" s="379" t="e">
        <f>IF(I11467&lt;&gt;"",NETWORKDAYS($I$199,#REF!-1,$N$201:$N$224),"")</f>
        <v>#REF!</v>
      </c>
      <c r="K11467" s="391" t="e">
        <f>IF(I11467&lt;&gt;"",RIGHT(#REF!,LEN(#REF!)-FIND(" ",#REF!)),"")</f>
        <v>#REF!</v>
      </c>
    </row>
    <row r="11468" spans="1:11">
      <c r="A11468" s="417" t="s">
        <v>2155</v>
      </c>
      <c r="B11468" s="417" t="s">
        <v>7264</v>
      </c>
      <c r="C11468" s="417" t="s">
        <v>2332</v>
      </c>
      <c r="D11468" s="417" t="s">
        <v>5878</v>
      </c>
      <c r="E11468" s="391">
        <v>0.01</v>
      </c>
      <c r="F11468" s="418">
        <v>44214</v>
      </c>
      <c r="G11468" s="417" t="s">
        <v>2286</v>
      </c>
      <c r="I11468" s="379" t="e">
        <f>IF(#REF!&lt;&gt;"",#REF!-$I$199,"")</f>
        <v>#REF!</v>
      </c>
      <c r="J11468" s="379" t="e">
        <f>IF(I11468&lt;&gt;"",NETWORKDAYS($I$199,#REF!-1,$N$201:$N$224),"")</f>
        <v>#REF!</v>
      </c>
      <c r="K11468" s="391" t="e">
        <f>IF(I11468&lt;&gt;"",RIGHT(#REF!,LEN(#REF!)-FIND(" ",#REF!)),"")</f>
        <v>#REF!</v>
      </c>
    </row>
    <row r="11469" spans="1:11">
      <c r="A11469" s="417" t="s">
        <v>2155</v>
      </c>
      <c r="B11469" s="417" t="s">
        <v>9015</v>
      </c>
      <c r="C11469" s="417" t="s">
        <v>2332</v>
      </c>
      <c r="D11469" s="417" t="s">
        <v>5879</v>
      </c>
      <c r="E11469" s="391">
        <v>0.01</v>
      </c>
      <c r="F11469" s="418">
        <v>44214</v>
      </c>
      <c r="G11469" s="417" t="s">
        <v>2286</v>
      </c>
      <c r="I11469" s="379" t="e">
        <f>IF(#REF!&lt;&gt;"",#REF!-$I$199,"")</f>
        <v>#REF!</v>
      </c>
      <c r="J11469" s="379" t="e">
        <f>IF(I11469&lt;&gt;"",NETWORKDAYS($I$199,#REF!-1,$N$201:$N$224),"")</f>
        <v>#REF!</v>
      </c>
      <c r="K11469" s="391" t="e">
        <f>IF(I11469&lt;&gt;"",RIGHT(#REF!,LEN(#REF!)-FIND(" ",#REF!)),"")</f>
        <v>#REF!</v>
      </c>
    </row>
    <row r="11470" spans="1:11">
      <c r="A11470" s="417" t="s">
        <v>2155</v>
      </c>
      <c r="B11470" s="417" t="s">
        <v>7265</v>
      </c>
      <c r="C11470" s="417" t="s">
        <v>2332</v>
      </c>
      <c r="D11470" s="417" t="s">
        <v>5881</v>
      </c>
      <c r="E11470" s="391">
        <v>0.01</v>
      </c>
      <c r="F11470" s="418">
        <v>44214</v>
      </c>
      <c r="G11470" s="417" t="s">
        <v>2286</v>
      </c>
      <c r="I11470" s="379" t="e">
        <f>IF(#REF!&lt;&gt;"",#REF!-$I$199,"")</f>
        <v>#REF!</v>
      </c>
      <c r="J11470" s="379" t="e">
        <f>IF(I11470&lt;&gt;"",NETWORKDAYS($I$199,#REF!-1,$N$201:$N$224),"")</f>
        <v>#REF!</v>
      </c>
      <c r="K11470" s="391" t="e">
        <f>IF(I11470&lt;&gt;"",RIGHT(#REF!,LEN(#REF!)-FIND(" ",#REF!)),"")</f>
        <v>#REF!</v>
      </c>
    </row>
    <row r="11471" spans="1:11">
      <c r="A11471" s="417" t="s">
        <v>2155</v>
      </c>
      <c r="B11471" s="417" t="s">
        <v>9016</v>
      </c>
      <c r="C11471" s="417" t="s">
        <v>2332</v>
      </c>
      <c r="D11471" s="417" t="s">
        <v>5882</v>
      </c>
      <c r="E11471" s="391">
        <v>0.03</v>
      </c>
      <c r="F11471" s="418">
        <v>44214</v>
      </c>
      <c r="G11471" s="417" t="s">
        <v>2286</v>
      </c>
      <c r="I11471" s="379" t="e">
        <f>IF(#REF!&lt;&gt;"",#REF!-$I$199,"")</f>
        <v>#REF!</v>
      </c>
      <c r="J11471" s="379" t="e">
        <f>IF(I11471&lt;&gt;"",NETWORKDAYS($I$199,#REF!-1,$N$201:$N$224),"")</f>
        <v>#REF!</v>
      </c>
      <c r="K11471" s="391" t="e">
        <f>IF(I11471&lt;&gt;"",RIGHT(#REF!,LEN(#REF!)-FIND(" ",#REF!)),"")</f>
        <v>#REF!</v>
      </c>
    </row>
    <row r="11472" spans="1:11">
      <c r="A11472" s="417" t="s">
        <v>2155</v>
      </c>
      <c r="B11472" s="417" t="s">
        <v>14833</v>
      </c>
      <c r="C11472" s="417" t="s">
        <v>2332</v>
      </c>
      <c r="D11472" s="417" t="s">
        <v>14737</v>
      </c>
      <c r="E11472" s="391">
        <v>0.13</v>
      </c>
      <c r="F11472" s="418">
        <v>44249</v>
      </c>
      <c r="G11472" s="417" t="s">
        <v>2286</v>
      </c>
      <c r="I11472" s="379" t="e">
        <f>IF(#REF!&lt;&gt;"",#REF!-$I$199,"")</f>
        <v>#REF!</v>
      </c>
      <c r="J11472" s="379" t="e">
        <f>IF(I11472&lt;&gt;"",NETWORKDAYS($I$199,#REF!-1,$N$201:$N$224),"")</f>
        <v>#REF!</v>
      </c>
      <c r="K11472" s="391" t="e">
        <f>IF(I11472&lt;&gt;"",RIGHT(#REF!,LEN(#REF!)-FIND(" ",#REF!)),"")</f>
        <v>#REF!</v>
      </c>
    </row>
    <row r="11473" spans="1:11">
      <c r="A11473" s="417" t="s">
        <v>2155</v>
      </c>
      <c r="B11473" s="417" t="s">
        <v>14834</v>
      </c>
      <c r="C11473" s="417" t="s">
        <v>2332</v>
      </c>
      <c r="D11473" s="417" t="s">
        <v>14739</v>
      </c>
      <c r="E11473" s="391">
        <v>0.05</v>
      </c>
      <c r="F11473" s="418">
        <v>44249</v>
      </c>
      <c r="G11473" s="417" t="s">
        <v>2286</v>
      </c>
      <c r="I11473" s="379" t="e">
        <f>IF(#REF!&lt;&gt;"",#REF!-$I$199,"")</f>
        <v>#REF!</v>
      </c>
      <c r="J11473" s="379" t="e">
        <f>IF(I11473&lt;&gt;"",NETWORKDAYS($I$199,#REF!-1,$N$201:$N$224),"")</f>
        <v>#REF!</v>
      </c>
      <c r="K11473" s="391" t="e">
        <f>IF(I11473&lt;&gt;"",RIGHT(#REF!,LEN(#REF!)-FIND(" ",#REF!)),"")</f>
        <v>#REF!</v>
      </c>
    </row>
    <row r="11474" spans="1:11">
      <c r="A11474" s="417" t="s">
        <v>2155</v>
      </c>
      <c r="B11474" s="417" t="s">
        <v>14835</v>
      </c>
      <c r="C11474" s="417" t="s">
        <v>2332</v>
      </c>
      <c r="D11474" s="417" t="s">
        <v>14741</v>
      </c>
      <c r="E11474" s="391">
        <v>0.09</v>
      </c>
      <c r="F11474" s="418">
        <v>44249</v>
      </c>
      <c r="G11474" s="417" t="s">
        <v>2286</v>
      </c>
      <c r="I11474" s="379" t="e">
        <f>IF(#REF!&lt;&gt;"",#REF!-$I$199,"")</f>
        <v>#REF!</v>
      </c>
      <c r="J11474" s="379" t="e">
        <f>IF(I11474&lt;&gt;"",NETWORKDAYS($I$199,#REF!-1,$N$201:$N$224),"")</f>
        <v>#REF!</v>
      </c>
      <c r="K11474" s="391" t="e">
        <f>IF(I11474&lt;&gt;"",RIGHT(#REF!,LEN(#REF!)-FIND(" ",#REF!)),"")</f>
        <v>#REF!</v>
      </c>
    </row>
    <row r="11475" spans="1:11">
      <c r="A11475" s="417" t="s">
        <v>2155</v>
      </c>
      <c r="B11475" s="417" t="s">
        <v>14836</v>
      </c>
      <c r="C11475" s="417" t="s">
        <v>2332</v>
      </c>
      <c r="D11475" s="417" t="s">
        <v>14743</v>
      </c>
      <c r="E11475" s="391">
        <v>0.8</v>
      </c>
      <c r="F11475" s="418">
        <v>44249</v>
      </c>
      <c r="G11475" s="417" t="s">
        <v>2286</v>
      </c>
      <c r="I11475" s="379" t="e">
        <f>IF(#REF!&lt;&gt;"",#REF!-$I$199,"")</f>
        <v>#REF!</v>
      </c>
      <c r="J11475" s="379" t="e">
        <f>IF(I11475&lt;&gt;"",NETWORKDAYS($I$199,#REF!-1,$N$201:$N$224),"")</f>
        <v>#REF!</v>
      </c>
      <c r="K11475" s="391" t="e">
        <f>IF(I11475&lt;&gt;"",RIGHT(#REF!,LEN(#REF!)-FIND(" ",#REF!)),"")</f>
        <v>#REF!</v>
      </c>
    </row>
    <row r="11476" spans="1:11">
      <c r="A11476" s="417" t="s">
        <v>2155</v>
      </c>
      <c r="B11476" s="417" t="s">
        <v>14837</v>
      </c>
      <c r="C11476" s="417" t="s">
        <v>2332</v>
      </c>
      <c r="D11476" s="417" t="s">
        <v>14745</v>
      </c>
      <c r="E11476" s="391">
        <v>0.1</v>
      </c>
      <c r="F11476" s="418">
        <v>44249</v>
      </c>
      <c r="G11476" s="417" t="s">
        <v>2286</v>
      </c>
      <c r="I11476" s="379" t="e">
        <f>IF(#REF!&lt;&gt;"",#REF!-$I$199,"")</f>
        <v>#REF!</v>
      </c>
      <c r="J11476" s="379" t="e">
        <f>IF(I11476&lt;&gt;"",NETWORKDAYS($I$199,#REF!-1,$N$201:$N$224),"")</f>
        <v>#REF!</v>
      </c>
      <c r="K11476" s="391" t="e">
        <f>IF(I11476&lt;&gt;"",RIGHT(#REF!,LEN(#REF!)-FIND(" ",#REF!)),"")</f>
        <v>#REF!</v>
      </c>
    </row>
    <row r="11477" spans="1:11">
      <c r="A11477" s="417" t="s">
        <v>2155</v>
      </c>
      <c r="B11477" s="417" t="s">
        <v>14838</v>
      </c>
      <c r="C11477" s="417" t="s">
        <v>2332</v>
      </c>
      <c r="D11477" s="417" t="s">
        <v>14747</v>
      </c>
      <c r="E11477" s="391">
        <v>0.17</v>
      </c>
      <c r="F11477" s="418">
        <v>44249</v>
      </c>
      <c r="G11477" s="417" t="s">
        <v>2286</v>
      </c>
      <c r="I11477" s="379" t="e">
        <f>IF(#REF!&lt;&gt;"",#REF!-$I$199,"")</f>
        <v>#REF!</v>
      </c>
      <c r="J11477" s="379" t="e">
        <f>IF(I11477&lt;&gt;"",NETWORKDAYS($I$199,#REF!-1,$N$201:$N$224),"")</f>
        <v>#REF!</v>
      </c>
      <c r="K11477" s="391" t="e">
        <f>IF(I11477&lt;&gt;"",RIGHT(#REF!,LEN(#REF!)-FIND(" ",#REF!)),"")</f>
        <v>#REF!</v>
      </c>
    </row>
    <row r="11478" spans="1:11">
      <c r="A11478" s="417" t="s">
        <v>2155</v>
      </c>
      <c r="B11478" s="417" t="s">
        <v>14839</v>
      </c>
      <c r="C11478" s="417" t="s">
        <v>2332</v>
      </c>
      <c r="D11478" s="417" t="s">
        <v>14749</v>
      </c>
      <c r="E11478" s="391">
        <v>0.08</v>
      </c>
      <c r="F11478" s="418">
        <v>44249</v>
      </c>
      <c r="G11478" s="417" t="s">
        <v>2286</v>
      </c>
      <c r="I11478" s="379" t="e">
        <f>IF(#REF!&lt;&gt;"",#REF!-$I$199,"")</f>
        <v>#REF!</v>
      </c>
      <c r="J11478" s="379" t="e">
        <f>IF(I11478&lt;&gt;"",NETWORKDAYS($I$199,#REF!-1,$N$201:$N$224),"")</f>
        <v>#REF!</v>
      </c>
      <c r="K11478" s="391" t="e">
        <f>IF(I11478&lt;&gt;"",RIGHT(#REF!,LEN(#REF!)-FIND(" ",#REF!)),"")</f>
        <v>#REF!</v>
      </c>
    </row>
    <row r="11479" spans="1:11">
      <c r="A11479" s="417" t="s">
        <v>2155</v>
      </c>
      <c r="B11479" s="417" t="s">
        <v>14840</v>
      </c>
      <c r="C11479" s="417" t="s">
        <v>2332</v>
      </c>
      <c r="D11479" s="417" t="s">
        <v>14751</v>
      </c>
      <c r="E11479" s="391">
        <v>0.11</v>
      </c>
      <c r="F11479" s="418">
        <v>44249</v>
      </c>
      <c r="G11479" s="417" t="s">
        <v>2286</v>
      </c>
      <c r="I11479" s="379" t="e">
        <f>IF(#REF!&lt;&gt;"",#REF!-$I$199,"")</f>
        <v>#REF!</v>
      </c>
      <c r="J11479" s="379" t="e">
        <f>IF(I11479&lt;&gt;"",NETWORKDAYS($I$199,#REF!-1,$N$201:$N$224),"")</f>
        <v>#REF!</v>
      </c>
      <c r="K11479" s="391" t="e">
        <f>IF(I11479&lt;&gt;"",RIGHT(#REF!,LEN(#REF!)-FIND(" ",#REF!)),"")</f>
        <v>#REF!</v>
      </c>
    </row>
    <row r="11480" spans="1:11">
      <c r="A11480" s="417" t="s">
        <v>2155</v>
      </c>
      <c r="B11480" s="417" t="s">
        <v>14841</v>
      </c>
      <c r="C11480" s="417" t="s">
        <v>2332</v>
      </c>
      <c r="D11480" s="417" t="s">
        <v>14753</v>
      </c>
      <c r="E11480" s="391">
        <v>0.14000000000000001</v>
      </c>
      <c r="F11480" s="418">
        <v>44249</v>
      </c>
      <c r="G11480" s="417" t="s">
        <v>2286</v>
      </c>
      <c r="I11480" s="379" t="e">
        <f>IF(#REF!&lt;&gt;"",#REF!-$I$199,"")</f>
        <v>#REF!</v>
      </c>
      <c r="J11480" s="379" t="e">
        <f>IF(I11480&lt;&gt;"",NETWORKDAYS($I$199,#REF!-1,$N$201:$N$224),"")</f>
        <v>#REF!</v>
      </c>
      <c r="K11480" s="391" t="e">
        <f>IF(I11480&lt;&gt;"",RIGHT(#REF!,LEN(#REF!)-FIND(" ",#REF!)),"")</f>
        <v>#REF!</v>
      </c>
    </row>
    <row r="11481" spans="1:11">
      <c r="A11481" s="417" t="s">
        <v>2155</v>
      </c>
      <c r="B11481" s="417" t="s">
        <v>14842</v>
      </c>
      <c r="C11481" s="417" t="s">
        <v>2332</v>
      </c>
      <c r="D11481" s="417" t="s">
        <v>14755</v>
      </c>
      <c r="E11481" s="391">
        <v>2.25</v>
      </c>
      <c r="F11481" s="418">
        <v>44249</v>
      </c>
      <c r="G11481" s="417" t="s">
        <v>2286</v>
      </c>
      <c r="I11481" s="379" t="e">
        <f>IF(#REF!&lt;&gt;"",#REF!-$I$199,"")</f>
        <v>#REF!</v>
      </c>
      <c r="J11481" s="379" t="e">
        <f>IF(I11481&lt;&gt;"",NETWORKDAYS($I$199,#REF!-1,$N$201:$N$224),"")</f>
        <v>#REF!</v>
      </c>
      <c r="K11481" s="391" t="e">
        <f>IF(I11481&lt;&gt;"",RIGHT(#REF!,LEN(#REF!)-FIND(" ",#REF!)),"")</f>
        <v>#REF!</v>
      </c>
    </row>
    <row r="11482" spans="1:11">
      <c r="A11482" s="417" t="s">
        <v>2155</v>
      </c>
      <c r="B11482" s="417" t="s">
        <v>14843</v>
      </c>
      <c r="C11482" s="417" t="s">
        <v>2332</v>
      </c>
      <c r="D11482" s="417" t="s">
        <v>9007</v>
      </c>
      <c r="E11482" s="391">
        <v>0.12</v>
      </c>
      <c r="F11482" s="418">
        <v>44249</v>
      </c>
      <c r="G11482" s="417" t="s">
        <v>2286</v>
      </c>
      <c r="I11482" s="379" t="e">
        <f>IF(#REF!&lt;&gt;"",#REF!-$I$199,"")</f>
        <v>#REF!</v>
      </c>
      <c r="J11482" s="379" t="e">
        <f>IF(I11482&lt;&gt;"",NETWORKDAYS($I$199,#REF!-1,$N$201:$N$224),"")</f>
        <v>#REF!</v>
      </c>
      <c r="K11482" s="391" t="e">
        <f>IF(I11482&lt;&gt;"",RIGHT(#REF!,LEN(#REF!)-FIND(" ",#REF!)),"")</f>
        <v>#REF!</v>
      </c>
    </row>
    <row r="11483" spans="1:11">
      <c r="A11483" s="417" t="s">
        <v>2155</v>
      </c>
      <c r="B11483" s="417" t="s">
        <v>14844</v>
      </c>
      <c r="C11483" s="417" t="s">
        <v>2332</v>
      </c>
      <c r="D11483" s="417" t="s">
        <v>14758</v>
      </c>
      <c r="E11483" s="391">
        <v>0.19</v>
      </c>
      <c r="F11483" s="418">
        <v>44249</v>
      </c>
      <c r="G11483" s="417" t="s">
        <v>2286</v>
      </c>
      <c r="I11483" s="379" t="e">
        <f>IF(#REF!&lt;&gt;"",#REF!-$I$199,"")</f>
        <v>#REF!</v>
      </c>
      <c r="J11483" s="379" t="e">
        <f>IF(I11483&lt;&gt;"",NETWORKDAYS($I$199,#REF!-1,$N$201:$N$224),"")</f>
        <v>#REF!</v>
      </c>
      <c r="K11483" s="391" t="e">
        <f>IF(I11483&lt;&gt;"",RIGHT(#REF!,LEN(#REF!)-FIND(" ",#REF!)),"")</f>
        <v>#REF!</v>
      </c>
    </row>
    <row r="11484" spans="1:11">
      <c r="A11484" s="417" t="s">
        <v>2155</v>
      </c>
      <c r="B11484" s="417" t="s">
        <v>14845</v>
      </c>
      <c r="C11484" s="417" t="s">
        <v>2332</v>
      </c>
      <c r="D11484" s="417" t="s">
        <v>3120</v>
      </c>
      <c r="E11484" s="391">
        <v>0.17</v>
      </c>
      <c r="F11484" s="418">
        <v>44249</v>
      </c>
      <c r="G11484" s="417" t="s">
        <v>2286</v>
      </c>
      <c r="I11484" s="379" t="e">
        <f>IF(#REF!&lt;&gt;"",#REF!-$I$199,"")</f>
        <v>#REF!</v>
      </c>
      <c r="J11484" s="379" t="e">
        <f>IF(I11484&lt;&gt;"",NETWORKDAYS($I$199,#REF!-1,$N$201:$N$224),"")</f>
        <v>#REF!</v>
      </c>
      <c r="K11484" s="391" t="e">
        <f>IF(I11484&lt;&gt;"",RIGHT(#REF!,LEN(#REF!)-FIND(" ",#REF!)),"")</f>
        <v>#REF!</v>
      </c>
    </row>
    <row r="11485" spans="1:11">
      <c r="A11485" s="417" t="s">
        <v>2155</v>
      </c>
      <c r="B11485" s="417" t="s">
        <v>17623</v>
      </c>
      <c r="C11485" s="417" t="s">
        <v>2332</v>
      </c>
      <c r="D11485" s="417" t="s">
        <v>14761</v>
      </c>
      <c r="E11485" s="391">
        <v>0.27</v>
      </c>
      <c r="F11485" s="418">
        <v>44249</v>
      </c>
      <c r="G11485" s="417" t="s">
        <v>2286</v>
      </c>
      <c r="I11485" s="379" t="e">
        <f>IF(#REF!&lt;&gt;"",#REF!-$I$199,"")</f>
        <v>#REF!</v>
      </c>
      <c r="J11485" s="379" t="e">
        <f>IF(I11485&lt;&gt;"",NETWORKDAYS($I$199,#REF!-1,$N$201:$N$224),"")</f>
        <v>#REF!</v>
      </c>
      <c r="K11485" s="391" t="e">
        <f>IF(I11485&lt;&gt;"",RIGHT(#REF!,LEN(#REF!)-FIND(" ",#REF!)),"")</f>
        <v>#REF!</v>
      </c>
    </row>
    <row r="11486" spans="1:11">
      <c r="A11486" s="417" t="s">
        <v>2155</v>
      </c>
      <c r="B11486" s="417" t="s">
        <v>14846</v>
      </c>
      <c r="C11486" s="417" t="s">
        <v>2332</v>
      </c>
      <c r="D11486" s="417" t="s">
        <v>14763</v>
      </c>
      <c r="E11486" s="391">
        <v>0.25</v>
      </c>
      <c r="F11486" s="418">
        <v>44249</v>
      </c>
      <c r="G11486" s="417" t="s">
        <v>2286</v>
      </c>
      <c r="I11486" s="379" t="e">
        <f>IF(#REF!&lt;&gt;"",#REF!-$I$199,"")</f>
        <v>#REF!</v>
      </c>
      <c r="J11486" s="379" t="e">
        <f>IF(I11486&lt;&gt;"",NETWORKDAYS($I$199,#REF!-1,$N$201:$N$224),"")</f>
        <v>#REF!</v>
      </c>
      <c r="K11486" s="391" t="e">
        <f>IF(I11486&lt;&gt;"",RIGHT(#REF!,LEN(#REF!)-FIND(" ",#REF!)),"")</f>
        <v>#REF!</v>
      </c>
    </row>
    <row r="11487" spans="1:11">
      <c r="A11487" s="417" t="s">
        <v>2155</v>
      </c>
      <c r="B11487" s="417" t="s">
        <v>14847</v>
      </c>
      <c r="C11487" s="417" t="s">
        <v>2332</v>
      </c>
      <c r="D11487" s="417" t="s">
        <v>14765</v>
      </c>
      <c r="E11487" s="391">
        <v>0.28999999999999998</v>
      </c>
      <c r="F11487" s="418">
        <v>44249</v>
      </c>
      <c r="G11487" s="417" t="s">
        <v>2286</v>
      </c>
      <c r="I11487" s="379" t="e">
        <f>IF(#REF!&lt;&gt;"",#REF!-$I$199,"")</f>
        <v>#REF!</v>
      </c>
      <c r="J11487" s="379" t="e">
        <f>IF(I11487&lt;&gt;"",NETWORKDAYS($I$199,#REF!-1,$N$201:$N$224),"")</f>
        <v>#REF!</v>
      </c>
      <c r="K11487" s="391" t="e">
        <f>IF(I11487&lt;&gt;"",RIGHT(#REF!,LEN(#REF!)-FIND(" ",#REF!)),"")</f>
        <v>#REF!</v>
      </c>
    </row>
    <row r="11488" spans="1:11">
      <c r="A11488" s="417" t="s">
        <v>2155</v>
      </c>
      <c r="B11488" s="417" t="s">
        <v>14848</v>
      </c>
      <c r="C11488" s="417" t="s">
        <v>2332</v>
      </c>
      <c r="D11488" s="417" t="s">
        <v>14767</v>
      </c>
      <c r="E11488" s="391">
        <v>0.32</v>
      </c>
      <c r="F11488" s="418">
        <v>44249</v>
      </c>
      <c r="G11488" s="417" t="s">
        <v>2286</v>
      </c>
      <c r="I11488" s="379" t="e">
        <f>IF(#REF!&lt;&gt;"",#REF!-$I$199,"")</f>
        <v>#REF!</v>
      </c>
      <c r="J11488" s="379" t="e">
        <f>IF(I11488&lt;&gt;"",NETWORKDAYS($I$199,#REF!-1,$N$201:$N$224),"")</f>
        <v>#REF!</v>
      </c>
      <c r="K11488" s="391" t="e">
        <f>IF(I11488&lt;&gt;"",RIGHT(#REF!,LEN(#REF!)-FIND(" ",#REF!)),"")</f>
        <v>#REF!</v>
      </c>
    </row>
    <row r="11489" spans="1:11">
      <c r="A11489" s="417" t="s">
        <v>2155</v>
      </c>
      <c r="B11489" s="417" t="s">
        <v>14849</v>
      </c>
      <c r="C11489" s="417" t="s">
        <v>2332</v>
      </c>
      <c r="D11489" s="417" t="s">
        <v>14769</v>
      </c>
      <c r="E11489" s="391">
        <v>0.34</v>
      </c>
      <c r="F11489" s="418">
        <v>44249</v>
      </c>
      <c r="G11489" s="417" t="s">
        <v>2286</v>
      </c>
      <c r="I11489" s="379" t="e">
        <f>IF(#REF!&lt;&gt;"",#REF!-$I$199,"")</f>
        <v>#REF!</v>
      </c>
      <c r="J11489" s="379" t="e">
        <f>IF(I11489&lt;&gt;"",NETWORKDAYS($I$199,#REF!-1,$N$201:$N$224),"")</f>
        <v>#REF!</v>
      </c>
      <c r="K11489" s="391" t="e">
        <f>IF(I11489&lt;&gt;"",RIGHT(#REF!,LEN(#REF!)-FIND(" ",#REF!)),"")</f>
        <v>#REF!</v>
      </c>
    </row>
    <row r="11490" spans="1:11">
      <c r="A11490" s="417" t="s">
        <v>2155</v>
      </c>
      <c r="B11490" s="417" t="s">
        <v>14850</v>
      </c>
      <c r="C11490" s="417" t="s">
        <v>2332</v>
      </c>
      <c r="D11490" s="417" t="s">
        <v>14771</v>
      </c>
      <c r="E11490" s="391">
        <v>0.43</v>
      </c>
      <c r="F11490" s="418">
        <v>44249</v>
      </c>
      <c r="G11490" s="417" t="s">
        <v>2286</v>
      </c>
      <c r="I11490" s="379" t="e">
        <f>IF(#REF!&lt;&gt;"",#REF!-$I$199,"")</f>
        <v>#REF!</v>
      </c>
      <c r="J11490" s="379" t="e">
        <f>IF(I11490&lt;&gt;"",NETWORKDAYS($I$199,#REF!-1,$N$201:$N$224),"")</f>
        <v>#REF!</v>
      </c>
      <c r="K11490" s="391" t="e">
        <f>IF(I11490&lt;&gt;"",RIGHT(#REF!,LEN(#REF!)-FIND(" ",#REF!)),"")</f>
        <v>#REF!</v>
      </c>
    </row>
    <row r="11491" spans="1:11">
      <c r="A11491" s="417" t="s">
        <v>2155</v>
      </c>
      <c r="B11491" s="417" t="s">
        <v>14851</v>
      </c>
      <c r="C11491" s="417" t="s">
        <v>2332</v>
      </c>
      <c r="D11491" s="417" t="s">
        <v>14773</v>
      </c>
      <c r="E11491" s="391">
        <v>0.47</v>
      </c>
      <c r="F11491" s="418">
        <v>44249</v>
      </c>
      <c r="G11491" s="417" t="s">
        <v>2286</v>
      </c>
      <c r="I11491" s="379" t="e">
        <f>IF(#REF!&lt;&gt;"",#REF!-$I$199,"")</f>
        <v>#REF!</v>
      </c>
      <c r="J11491" s="379" t="e">
        <f>IF(I11491&lt;&gt;"",NETWORKDAYS($I$199,#REF!-1,$N$201:$N$224),"")</f>
        <v>#REF!</v>
      </c>
      <c r="K11491" s="391" t="e">
        <f>IF(I11491&lt;&gt;"",RIGHT(#REF!,LEN(#REF!)-FIND(" ",#REF!)),"")</f>
        <v>#REF!</v>
      </c>
    </row>
    <row r="11492" spans="1:11">
      <c r="A11492" s="417" t="s">
        <v>2155</v>
      </c>
      <c r="B11492" s="417" t="s">
        <v>14852</v>
      </c>
      <c r="C11492" s="417" t="s">
        <v>2332</v>
      </c>
      <c r="D11492" s="417" t="s">
        <v>3122</v>
      </c>
      <c r="E11492" s="391">
        <v>0.6</v>
      </c>
      <c r="F11492" s="418">
        <v>44249</v>
      </c>
      <c r="G11492" s="417" t="s">
        <v>2286</v>
      </c>
      <c r="I11492" s="379" t="e">
        <f>IF(#REF!&lt;&gt;"",#REF!-$I$199,"")</f>
        <v>#REF!</v>
      </c>
      <c r="J11492" s="379" t="e">
        <f>IF(I11492&lt;&gt;"",NETWORKDAYS($I$199,#REF!-1,$N$201:$N$224),"")</f>
        <v>#REF!</v>
      </c>
      <c r="K11492" s="391" t="e">
        <f>IF(I11492&lt;&gt;"",RIGHT(#REF!,LEN(#REF!)-FIND(" ",#REF!)),"")</f>
        <v>#REF!</v>
      </c>
    </row>
    <row r="11493" spans="1:11">
      <c r="A11493" s="417" t="s">
        <v>2155</v>
      </c>
      <c r="B11493" s="417" t="s">
        <v>16679</v>
      </c>
      <c r="C11493" s="417" t="s">
        <v>2332</v>
      </c>
      <c r="D11493" s="417" t="s">
        <v>14776</v>
      </c>
      <c r="E11493" s="391">
        <v>0.65</v>
      </c>
      <c r="F11493" s="418">
        <v>44249</v>
      </c>
      <c r="G11493" s="417" t="s">
        <v>2286</v>
      </c>
      <c r="I11493" s="379" t="e">
        <f>IF(#REF!&lt;&gt;"",#REF!-$I$199,"")</f>
        <v>#REF!</v>
      </c>
      <c r="J11493" s="379" t="e">
        <f>IF(I11493&lt;&gt;"",NETWORKDAYS($I$199,#REF!-1,$N$201:$N$224),"")</f>
        <v>#REF!</v>
      </c>
      <c r="K11493" s="391" t="e">
        <f>IF(I11493&lt;&gt;"",RIGHT(#REF!,LEN(#REF!)-FIND(" ",#REF!)),"")</f>
        <v>#REF!</v>
      </c>
    </row>
    <row r="11494" spans="1:11">
      <c r="A11494" s="417" t="s">
        <v>2155</v>
      </c>
      <c r="B11494" s="417" t="s">
        <v>16680</v>
      </c>
      <c r="C11494" s="417" t="s">
        <v>2332</v>
      </c>
      <c r="D11494" s="417" t="s">
        <v>14778</v>
      </c>
      <c r="E11494" s="391">
        <v>0.79</v>
      </c>
      <c r="F11494" s="418">
        <v>44249</v>
      </c>
      <c r="G11494" s="417" t="s">
        <v>2286</v>
      </c>
      <c r="I11494" s="379" t="e">
        <f>IF(#REF!&lt;&gt;"",#REF!-$I$199,"")</f>
        <v>#REF!</v>
      </c>
      <c r="J11494" s="379" t="e">
        <f>IF(I11494&lt;&gt;"",NETWORKDAYS($I$199,#REF!-1,$N$201:$N$224),"")</f>
        <v>#REF!</v>
      </c>
      <c r="K11494" s="391" t="e">
        <f>IF(I11494&lt;&gt;"",RIGHT(#REF!,LEN(#REF!)-FIND(" ",#REF!)),"")</f>
        <v>#REF!</v>
      </c>
    </row>
    <row r="11495" spans="1:11">
      <c r="A11495" s="417" t="s">
        <v>2155</v>
      </c>
      <c r="B11495" s="417" t="s">
        <v>17624</v>
      </c>
      <c r="C11495" s="417" t="s">
        <v>2332</v>
      </c>
      <c r="D11495" s="417" t="s">
        <v>14780</v>
      </c>
      <c r="E11495" s="391">
        <v>0.8</v>
      </c>
      <c r="F11495" s="418">
        <v>44249</v>
      </c>
      <c r="G11495" s="417" t="s">
        <v>2286</v>
      </c>
      <c r="I11495" s="379" t="e">
        <f>IF(#REF!&lt;&gt;"",#REF!-$I$199,"")</f>
        <v>#REF!</v>
      </c>
      <c r="J11495" s="379" t="e">
        <f>IF(I11495&lt;&gt;"",NETWORKDAYS($I$199,#REF!-1,$N$201:$N$224),"")</f>
        <v>#REF!</v>
      </c>
      <c r="K11495" s="391" t="e">
        <f>IF(I11495&lt;&gt;"",RIGHT(#REF!,LEN(#REF!)-FIND(" ",#REF!)),"")</f>
        <v>#REF!</v>
      </c>
    </row>
    <row r="11496" spans="1:11">
      <c r="A11496" s="417" t="s">
        <v>2155</v>
      </c>
      <c r="B11496" s="417" t="s">
        <v>17625</v>
      </c>
      <c r="C11496" s="417" t="s">
        <v>2332</v>
      </c>
      <c r="D11496" s="417" t="s">
        <v>14782</v>
      </c>
      <c r="E11496" s="391">
        <v>0.98</v>
      </c>
      <c r="F11496" s="418">
        <v>44249</v>
      </c>
      <c r="G11496" s="417" t="s">
        <v>2286</v>
      </c>
      <c r="I11496" s="379" t="e">
        <f>IF(#REF!&lt;&gt;"",#REF!-$I$199,"")</f>
        <v>#REF!</v>
      </c>
      <c r="J11496" s="379" t="e">
        <f>IF(I11496&lt;&gt;"",NETWORKDAYS($I$199,#REF!-1,$N$201:$N$224),"")</f>
        <v>#REF!</v>
      </c>
      <c r="K11496" s="391" t="e">
        <f>IF(I11496&lt;&gt;"",RIGHT(#REF!,LEN(#REF!)-FIND(" ",#REF!)),"")</f>
        <v>#REF!</v>
      </c>
    </row>
    <row r="11497" spans="1:11">
      <c r="A11497" s="417" t="s">
        <v>2155</v>
      </c>
      <c r="B11497" s="417" t="s">
        <v>18838</v>
      </c>
      <c r="C11497" s="417" t="s">
        <v>2332</v>
      </c>
      <c r="D11497" s="417" t="s">
        <v>14784</v>
      </c>
      <c r="E11497" s="391">
        <v>1.31</v>
      </c>
      <c r="F11497" s="418">
        <v>44249</v>
      </c>
      <c r="G11497" s="417" t="s">
        <v>2286</v>
      </c>
      <c r="I11497" s="379" t="e">
        <f>IF(#REF!&lt;&gt;"",#REF!-$I$199,"")</f>
        <v>#REF!</v>
      </c>
      <c r="J11497" s="379" t="e">
        <f>IF(I11497&lt;&gt;"",NETWORKDAYS($I$199,#REF!-1,$N$201:$N$224),"")</f>
        <v>#REF!</v>
      </c>
      <c r="K11497" s="391" t="e">
        <f>IF(I11497&lt;&gt;"",RIGHT(#REF!,LEN(#REF!)-FIND(" ",#REF!)),"")</f>
        <v>#REF!</v>
      </c>
    </row>
    <row r="11498" spans="1:11">
      <c r="A11498" s="417" t="s">
        <v>2155</v>
      </c>
      <c r="B11498" s="417" t="s">
        <v>18839</v>
      </c>
      <c r="C11498" s="417" t="s">
        <v>2332</v>
      </c>
      <c r="D11498" s="417" t="s">
        <v>14786</v>
      </c>
      <c r="E11498" s="391">
        <v>1.1399999999999999</v>
      </c>
      <c r="F11498" s="418">
        <v>44249</v>
      </c>
      <c r="G11498" s="417" t="s">
        <v>2286</v>
      </c>
      <c r="I11498" s="379" t="e">
        <f>IF(#REF!&lt;&gt;"",#REF!-$I$199,"")</f>
        <v>#REF!</v>
      </c>
      <c r="J11498" s="379" t="e">
        <f>IF(I11498&lt;&gt;"",NETWORKDAYS($I$199,#REF!-1,$N$201:$N$224),"")</f>
        <v>#REF!</v>
      </c>
      <c r="K11498" s="391" t="e">
        <f>IF(I11498&lt;&gt;"",RIGHT(#REF!,LEN(#REF!)-FIND(" ",#REF!)),"")</f>
        <v>#REF!</v>
      </c>
    </row>
    <row r="11499" spans="1:11">
      <c r="A11499" s="417" t="s">
        <v>2155</v>
      </c>
      <c r="B11499" s="417" t="s">
        <v>18840</v>
      </c>
      <c r="C11499" s="417" t="s">
        <v>2332</v>
      </c>
      <c r="D11499" s="417" t="s">
        <v>14788</v>
      </c>
      <c r="E11499" s="391">
        <v>1.25</v>
      </c>
      <c r="F11499" s="418">
        <v>44249</v>
      </c>
      <c r="G11499" s="417" t="s">
        <v>2286</v>
      </c>
      <c r="I11499" s="379" t="e">
        <f>IF(#REF!&lt;&gt;"",#REF!-$I$199,"")</f>
        <v>#REF!</v>
      </c>
      <c r="J11499" s="379" t="e">
        <f>IF(I11499&lt;&gt;"",NETWORKDAYS($I$199,#REF!-1,$N$201:$N$224),"")</f>
        <v>#REF!</v>
      </c>
      <c r="K11499" s="391" t="e">
        <f>IF(I11499&lt;&gt;"",RIGHT(#REF!,LEN(#REF!)-FIND(" ",#REF!)),"")</f>
        <v>#REF!</v>
      </c>
    </row>
    <row r="11500" spans="1:11">
      <c r="A11500" s="417" t="s">
        <v>2155</v>
      </c>
      <c r="B11500" s="417" t="s">
        <v>18841</v>
      </c>
      <c r="C11500" s="417" t="s">
        <v>2332</v>
      </c>
      <c r="D11500" s="417" t="s">
        <v>14790</v>
      </c>
      <c r="E11500" s="391">
        <v>1.48</v>
      </c>
      <c r="F11500" s="418">
        <v>44249</v>
      </c>
      <c r="G11500" s="417" t="s">
        <v>2286</v>
      </c>
      <c r="I11500" s="379" t="e">
        <f>IF(#REF!&lt;&gt;"",#REF!-$I$199,"")</f>
        <v>#REF!</v>
      </c>
      <c r="J11500" s="379" t="e">
        <f>IF(I11500&lt;&gt;"",NETWORKDAYS($I$199,#REF!-1,$N$201:$N$224),"")</f>
        <v>#REF!</v>
      </c>
      <c r="K11500" s="391" t="e">
        <f>IF(I11500&lt;&gt;"",RIGHT(#REF!,LEN(#REF!)-FIND(" ",#REF!)),"")</f>
        <v>#REF!</v>
      </c>
    </row>
    <row r="11501" spans="1:11">
      <c r="A11501" s="417" t="s">
        <v>2155</v>
      </c>
      <c r="B11501" s="417" t="s">
        <v>18842</v>
      </c>
      <c r="C11501" s="417" t="s">
        <v>2332</v>
      </c>
      <c r="D11501" s="417" t="s">
        <v>3146</v>
      </c>
      <c r="E11501" s="391">
        <v>1.64</v>
      </c>
      <c r="F11501" s="418">
        <v>44249</v>
      </c>
      <c r="G11501" s="417" t="s">
        <v>2286</v>
      </c>
      <c r="I11501" s="379" t="e">
        <f>IF(#REF!&lt;&gt;"",#REF!-$I$199,"")</f>
        <v>#REF!</v>
      </c>
      <c r="J11501" s="379" t="e">
        <f>IF(I11501&lt;&gt;"",NETWORKDAYS($I$199,#REF!-1,$N$201:$N$224),"")</f>
        <v>#REF!</v>
      </c>
      <c r="K11501" s="391" t="e">
        <f>IF(I11501&lt;&gt;"",RIGHT(#REF!,LEN(#REF!)-FIND(" ",#REF!)),"")</f>
        <v>#REF!</v>
      </c>
    </row>
    <row r="11502" spans="1:11">
      <c r="A11502" s="417" t="s">
        <v>2155</v>
      </c>
      <c r="B11502" s="417" t="s">
        <v>16681</v>
      </c>
      <c r="C11502" s="417" t="s">
        <v>2332</v>
      </c>
      <c r="D11502" s="417" t="s">
        <v>14792</v>
      </c>
      <c r="E11502" s="391">
        <v>1.7</v>
      </c>
      <c r="F11502" s="418">
        <v>44249</v>
      </c>
      <c r="G11502" s="417" t="s">
        <v>2286</v>
      </c>
      <c r="I11502" s="379" t="e">
        <f>IF(#REF!&lt;&gt;"",#REF!-$I$199,"")</f>
        <v>#REF!</v>
      </c>
      <c r="J11502" s="379" t="e">
        <f>IF(I11502&lt;&gt;"",NETWORKDAYS($I$199,#REF!-1,$N$201:$N$224),"")</f>
        <v>#REF!</v>
      </c>
      <c r="K11502" s="391" t="e">
        <f>IF(I11502&lt;&gt;"",RIGHT(#REF!,LEN(#REF!)-FIND(" ",#REF!)),"")</f>
        <v>#REF!</v>
      </c>
    </row>
    <row r="11503" spans="1:11">
      <c r="A11503" s="417" t="s">
        <v>2155</v>
      </c>
      <c r="B11503" s="417" t="s">
        <v>18843</v>
      </c>
      <c r="C11503" s="417" t="s">
        <v>2332</v>
      </c>
      <c r="D11503" s="417" t="s">
        <v>3148</v>
      </c>
      <c r="E11503" s="391">
        <v>2.2999999999999998</v>
      </c>
      <c r="F11503" s="418">
        <v>44249</v>
      </c>
      <c r="G11503" s="417" t="s">
        <v>2286</v>
      </c>
      <c r="I11503" s="379" t="e">
        <f>IF(#REF!&lt;&gt;"",#REF!-$I$199,"")</f>
        <v>#REF!</v>
      </c>
      <c r="J11503" s="379" t="e">
        <f>IF(I11503&lt;&gt;"",NETWORKDAYS($I$199,#REF!-1,$N$201:$N$224),"")</f>
        <v>#REF!</v>
      </c>
      <c r="K11503" s="391" t="e">
        <f>IF(I11503&lt;&gt;"",RIGHT(#REF!,LEN(#REF!)-FIND(" ",#REF!)),"")</f>
        <v>#REF!</v>
      </c>
    </row>
    <row r="11504" spans="1:11">
      <c r="A11504" s="417" t="s">
        <v>2155</v>
      </c>
      <c r="B11504" s="417" t="s">
        <v>14853</v>
      </c>
      <c r="C11504" s="417" t="s">
        <v>2332</v>
      </c>
      <c r="D11504" s="417" t="s">
        <v>14799</v>
      </c>
      <c r="E11504" s="391">
        <v>0.01</v>
      </c>
      <c r="F11504" s="418">
        <v>44249</v>
      </c>
      <c r="G11504" s="417" t="s">
        <v>2286</v>
      </c>
      <c r="I11504" s="379" t="e">
        <f>IF(#REF!&lt;&gt;"",#REF!-$I$199,"")</f>
        <v>#REF!</v>
      </c>
      <c r="J11504" s="379" t="e">
        <f>IF(I11504&lt;&gt;"",NETWORKDAYS($I$199,#REF!-1,$N$201:$N$224),"")</f>
        <v>#REF!</v>
      </c>
      <c r="K11504" s="391" t="e">
        <f>IF(I11504&lt;&gt;"",RIGHT(#REF!,LEN(#REF!)-FIND(" ",#REF!)),"")</f>
        <v>#REF!</v>
      </c>
    </row>
    <row r="11505" spans="1:11">
      <c r="A11505" s="417" t="s">
        <v>2155</v>
      </c>
      <c r="B11505" s="417" t="s">
        <v>14854</v>
      </c>
      <c r="C11505" s="417" t="s">
        <v>2332</v>
      </c>
      <c r="D11505" s="417" t="s">
        <v>14803</v>
      </c>
      <c r="E11505" s="391">
        <v>7.0000000000000007E-2</v>
      </c>
      <c r="F11505" s="418">
        <v>44249</v>
      </c>
      <c r="G11505" s="417" t="s">
        <v>2286</v>
      </c>
      <c r="I11505" s="379" t="e">
        <f>IF(#REF!&lt;&gt;"",#REF!-$I$199,"")</f>
        <v>#REF!</v>
      </c>
      <c r="J11505" s="379" t="e">
        <f>IF(I11505&lt;&gt;"",NETWORKDAYS($I$199,#REF!-1,$N$201:$N$224),"")</f>
        <v>#REF!</v>
      </c>
      <c r="K11505" s="391" t="e">
        <f>IF(I11505&lt;&gt;"",RIGHT(#REF!,LEN(#REF!)-FIND(" ",#REF!)),"")</f>
        <v>#REF!</v>
      </c>
    </row>
    <row r="11506" spans="1:11">
      <c r="A11506" s="417" t="s">
        <v>2155</v>
      </c>
      <c r="B11506" s="417" t="s">
        <v>14855</v>
      </c>
      <c r="C11506" s="417" t="s">
        <v>2332</v>
      </c>
      <c r="D11506" s="417" t="s">
        <v>14856</v>
      </c>
      <c r="E11506" s="391">
        <v>0.12</v>
      </c>
      <c r="F11506" s="418">
        <v>44249</v>
      </c>
      <c r="G11506" s="417" t="s">
        <v>2286</v>
      </c>
      <c r="I11506" s="379" t="e">
        <f>IF(#REF!&lt;&gt;"",#REF!-$I$199,"")</f>
        <v>#REF!</v>
      </c>
      <c r="J11506" s="379" t="e">
        <f>IF(I11506&lt;&gt;"",NETWORKDAYS($I$199,#REF!-1,$N$201:$N$224),"")</f>
        <v>#REF!</v>
      </c>
      <c r="K11506" s="391" t="e">
        <f>IF(I11506&lt;&gt;"",RIGHT(#REF!,LEN(#REF!)-FIND(" ",#REF!)),"")</f>
        <v>#REF!</v>
      </c>
    </row>
    <row r="11507" spans="1:11">
      <c r="A11507" s="417" t="s">
        <v>2155</v>
      </c>
      <c r="B11507" s="417" t="s">
        <v>14857</v>
      </c>
      <c r="C11507" s="417" t="s">
        <v>2332</v>
      </c>
      <c r="D11507" s="417" t="s">
        <v>14741</v>
      </c>
      <c r="E11507" s="391">
        <v>0.33</v>
      </c>
      <c r="F11507" s="418">
        <v>44270</v>
      </c>
      <c r="G11507" s="417" t="s">
        <v>2286</v>
      </c>
      <c r="I11507" s="379" t="e">
        <f>IF(#REF!&lt;&gt;"",#REF!-$I$199,"")</f>
        <v>#REF!</v>
      </c>
      <c r="J11507" s="379" t="e">
        <f>IF(I11507&lt;&gt;"",NETWORKDAYS($I$199,#REF!-1,$N$201:$N$224),"")</f>
        <v>#REF!</v>
      </c>
      <c r="K11507" s="391" t="e">
        <f>IF(I11507&lt;&gt;"",RIGHT(#REF!,LEN(#REF!)-FIND(" ",#REF!)),"")</f>
        <v>#REF!</v>
      </c>
    </row>
    <row r="11508" spans="1:11">
      <c r="A11508" s="417" t="s">
        <v>2155</v>
      </c>
      <c r="B11508" s="417" t="s">
        <v>14858</v>
      </c>
      <c r="C11508" s="417" t="s">
        <v>2332</v>
      </c>
      <c r="D11508" s="417" t="s">
        <v>14749</v>
      </c>
      <c r="E11508" s="391">
        <v>1.1200000000000001</v>
      </c>
      <c r="F11508" s="418">
        <v>44270</v>
      </c>
      <c r="G11508" s="417" t="s">
        <v>2286</v>
      </c>
      <c r="I11508" s="379" t="e">
        <f>IF(#REF!&lt;&gt;"",#REF!-$I$199,"")</f>
        <v>#REF!</v>
      </c>
      <c r="J11508" s="379" t="e">
        <f>IF(I11508&lt;&gt;"",NETWORKDAYS($I$199,#REF!-1,$N$201:$N$224),"")</f>
        <v>#REF!</v>
      </c>
      <c r="K11508" s="391" t="e">
        <f>IF(I11508&lt;&gt;"",RIGHT(#REF!,LEN(#REF!)-FIND(" ",#REF!)),"")</f>
        <v>#REF!</v>
      </c>
    </row>
    <row r="11509" spans="1:11">
      <c r="A11509" s="417" t="s">
        <v>2155</v>
      </c>
      <c r="B11509" s="417" t="s">
        <v>14859</v>
      </c>
      <c r="C11509" s="417" t="s">
        <v>2332</v>
      </c>
      <c r="D11509" s="417" t="s">
        <v>14753</v>
      </c>
      <c r="E11509" s="391">
        <v>1.99</v>
      </c>
      <c r="F11509" s="418">
        <v>44270</v>
      </c>
      <c r="G11509" s="417" t="s">
        <v>2286</v>
      </c>
      <c r="I11509" s="379" t="e">
        <f>IF(#REF!&lt;&gt;"",#REF!-$I$199,"")</f>
        <v>#REF!</v>
      </c>
      <c r="J11509" s="379" t="e">
        <f>IF(I11509&lt;&gt;"",NETWORKDAYS($I$199,#REF!-1,$N$201:$N$224),"")</f>
        <v>#REF!</v>
      </c>
      <c r="K11509" s="391" t="e">
        <f>IF(I11509&lt;&gt;"",RIGHT(#REF!,LEN(#REF!)-FIND(" ",#REF!)),"")</f>
        <v>#REF!</v>
      </c>
    </row>
    <row r="11510" spans="1:11">
      <c r="A11510" s="417" t="s">
        <v>2155</v>
      </c>
      <c r="B11510" s="417" t="s">
        <v>14860</v>
      </c>
      <c r="C11510" s="417" t="s">
        <v>2332</v>
      </c>
      <c r="D11510" s="417" t="s">
        <v>9007</v>
      </c>
      <c r="E11510" s="391">
        <v>0.26</v>
      </c>
      <c r="F11510" s="418">
        <v>44270</v>
      </c>
      <c r="G11510" s="417" t="s">
        <v>2286</v>
      </c>
      <c r="I11510" s="379" t="e">
        <f>IF(#REF!&lt;&gt;"",#REF!-$I$199,"")</f>
        <v>#REF!</v>
      </c>
      <c r="J11510" s="379" t="e">
        <f>IF(I11510&lt;&gt;"",NETWORKDAYS($I$199,#REF!-1,$N$201:$N$224),"")</f>
        <v>#REF!</v>
      </c>
      <c r="K11510" s="391" t="e">
        <f>IF(I11510&lt;&gt;"",RIGHT(#REF!,LEN(#REF!)-FIND(" ",#REF!)),"")</f>
        <v>#REF!</v>
      </c>
    </row>
    <row r="11511" spans="1:11">
      <c r="A11511" s="417" t="s">
        <v>2155</v>
      </c>
      <c r="B11511" s="417" t="s">
        <v>16682</v>
      </c>
      <c r="C11511" s="417" t="s">
        <v>2332</v>
      </c>
      <c r="D11511" s="417" t="s">
        <v>3122</v>
      </c>
      <c r="E11511" s="391">
        <v>0.78</v>
      </c>
      <c r="F11511" s="418">
        <v>44270</v>
      </c>
      <c r="G11511" s="417" t="s">
        <v>2286</v>
      </c>
      <c r="I11511" s="379" t="e">
        <f>IF(#REF!&lt;&gt;"",#REF!-$I$199,"")</f>
        <v>#REF!</v>
      </c>
      <c r="J11511" s="379" t="e">
        <f>IF(I11511&lt;&gt;"",NETWORKDAYS($I$199,#REF!-1,$N$201:$N$224),"")</f>
        <v>#REF!</v>
      </c>
      <c r="K11511" s="391" t="e">
        <f>IF(I11511&lt;&gt;"",RIGHT(#REF!,LEN(#REF!)-FIND(" ",#REF!)),"")</f>
        <v>#REF!</v>
      </c>
    </row>
    <row r="11512" spans="1:11">
      <c r="A11512" s="417" t="s">
        <v>2155</v>
      </c>
      <c r="B11512" s="417" t="s">
        <v>17626</v>
      </c>
      <c r="C11512" s="417" t="s">
        <v>2332</v>
      </c>
      <c r="D11512" s="417" t="s">
        <v>3149</v>
      </c>
      <c r="E11512" s="391">
        <v>3.46</v>
      </c>
      <c r="F11512" s="418">
        <v>44270</v>
      </c>
      <c r="G11512" s="417" t="s">
        <v>2286</v>
      </c>
      <c r="I11512" s="379" t="e">
        <f>IF(#REF!&lt;&gt;"",#REF!-$I$199,"")</f>
        <v>#REF!</v>
      </c>
      <c r="J11512" s="379" t="e">
        <f>IF(I11512&lt;&gt;"",NETWORKDAYS($I$199,#REF!-1,$N$201:$N$224),"")</f>
        <v>#REF!</v>
      </c>
      <c r="K11512" s="391" t="e">
        <f>IF(I11512&lt;&gt;"",RIGHT(#REF!,LEN(#REF!)-FIND(" ",#REF!)),"")</f>
        <v>#REF!</v>
      </c>
    </row>
    <row r="11513" spans="1:11">
      <c r="A11513" s="417" t="s">
        <v>2155</v>
      </c>
      <c r="B11513" s="417" t="s">
        <v>14861</v>
      </c>
      <c r="C11513" s="417" t="s">
        <v>2332</v>
      </c>
      <c r="D11513" s="417" t="s">
        <v>9005</v>
      </c>
      <c r="E11513" s="391">
        <v>0.06</v>
      </c>
      <c r="F11513" s="418">
        <v>44270</v>
      </c>
      <c r="G11513" s="417" t="s">
        <v>2286</v>
      </c>
      <c r="I11513" s="379" t="e">
        <f>IF(#REF!&lt;&gt;"",#REF!-$I$199,"")</f>
        <v>#REF!</v>
      </c>
      <c r="J11513" s="379" t="e">
        <f>IF(I11513&lt;&gt;"",NETWORKDAYS($I$199,#REF!-1,$N$201:$N$224),"")</f>
        <v>#REF!</v>
      </c>
      <c r="K11513" s="391" t="e">
        <f>IF(I11513&lt;&gt;"",RIGHT(#REF!,LEN(#REF!)-FIND(" ",#REF!)),"")</f>
        <v>#REF!</v>
      </c>
    </row>
    <row r="11514" spans="1:11">
      <c r="A11514" s="417" t="s">
        <v>2155</v>
      </c>
      <c r="B11514" s="417" t="s">
        <v>14862</v>
      </c>
      <c r="C11514" s="417" t="s">
        <v>2332</v>
      </c>
      <c r="D11514" s="417" t="s">
        <v>14767</v>
      </c>
      <c r="E11514" s="391">
        <v>1.9</v>
      </c>
      <c r="F11514" s="418">
        <v>44305</v>
      </c>
      <c r="G11514" s="417" t="s">
        <v>2286</v>
      </c>
      <c r="I11514" s="379" t="e">
        <f>IF(#REF!&lt;&gt;"",#REF!-$I$199,"")</f>
        <v>#REF!</v>
      </c>
      <c r="J11514" s="379" t="e">
        <f>IF(I11514&lt;&gt;"",NETWORKDAYS($I$199,#REF!-1,$N$201:$N$224),"")</f>
        <v>#REF!</v>
      </c>
      <c r="K11514" s="391" t="e">
        <f>IF(I11514&lt;&gt;"",RIGHT(#REF!,LEN(#REF!)-FIND(" ",#REF!)),"")</f>
        <v>#REF!</v>
      </c>
    </row>
    <row r="11515" spans="1:11">
      <c r="A11515" s="417" t="s">
        <v>2155</v>
      </c>
      <c r="B11515" s="417" t="s">
        <v>14863</v>
      </c>
      <c r="C11515" s="417" t="s">
        <v>2332</v>
      </c>
      <c r="D11515" s="417" t="s">
        <v>9005</v>
      </c>
      <c r="E11515" s="391">
        <v>0.06</v>
      </c>
      <c r="F11515" s="418">
        <v>44305</v>
      </c>
      <c r="G11515" s="417" t="s">
        <v>2286</v>
      </c>
      <c r="I11515" s="379" t="e">
        <f>IF(#REF!&lt;&gt;"",#REF!-$I$199,"")</f>
        <v>#REF!</v>
      </c>
      <c r="J11515" s="379" t="e">
        <f>IF(I11515&lt;&gt;"",NETWORKDAYS($I$199,#REF!-1,$N$201:$N$224),"")</f>
        <v>#REF!</v>
      </c>
      <c r="K11515" s="391" t="e">
        <f>IF(I11515&lt;&gt;"",RIGHT(#REF!,LEN(#REF!)-FIND(" ",#REF!)),"")</f>
        <v>#REF!</v>
      </c>
    </row>
    <row r="11516" spans="1:11">
      <c r="A11516" s="417" t="s">
        <v>2155</v>
      </c>
      <c r="B11516" s="417" t="s">
        <v>5886</v>
      </c>
      <c r="C11516" s="417" t="s">
        <v>2332</v>
      </c>
      <c r="D11516" s="417" t="s">
        <v>5887</v>
      </c>
      <c r="E11516" s="391">
        <v>0.7</v>
      </c>
      <c r="F11516" s="418">
        <v>44792</v>
      </c>
      <c r="G11516" s="417" t="s">
        <v>2286</v>
      </c>
      <c r="I11516" s="379" t="e">
        <f>IF(#REF!&lt;&gt;"",#REF!-$I$199,"")</f>
        <v>#REF!</v>
      </c>
      <c r="J11516" s="379" t="e">
        <f>IF(I11516&lt;&gt;"",NETWORKDAYS($I$199,#REF!-1,$N$201:$N$224),"")</f>
        <v>#REF!</v>
      </c>
      <c r="K11516" s="391" t="e">
        <f>IF(I11516&lt;&gt;"",RIGHT(#REF!,LEN(#REF!)-FIND(" ",#REF!)),"")</f>
        <v>#REF!</v>
      </c>
    </row>
    <row r="11517" spans="1:11">
      <c r="A11517" s="417" t="s">
        <v>2155</v>
      </c>
      <c r="B11517" s="417" t="s">
        <v>5888</v>
      </c>
      <c r="C11517" s="417" t="s">
        <v>2332</v>
      </c>
      <c r="D11517" s="417" t="s">
        <v>5889</v>
      </c>
      <c r="E11517" s="391">
        <v>0.65</v>
      </c>
      <c r="F11517" s="418">
        <v>44820</v>
      </c>
      <c r="G11517" s="417" t="s">
        <v>2286</v>
      </c>
      <c r="I11517" s="379" t="e">
        <f>IF(#REF!&lt;&gt;"",#REF!-$I$199,"")</f>
        <v>#REF!</v>
      </c>
      <c r="J11517" s="379" t="e">
        <f>IF(I11517&lt;&gt;"",NETWORKDAYS($I$199,#REF!-1,$N$201:$N$224),"")</f>
        <v>#REF!</v>
      </c>
      <c r="K11517" s="391" t="e">
        <f>IF(I11517&lt;&gt;"",RIGHT(#REF!,LEN(#REF!)-FIND(" ",#REF!)),"")</f>
        <v>#REF!</v>
      </c>
    </row>
    <row r="11518" spans="1:11">
      <c r="A11518" s="417"/>
      <c r="B11518" s="417" t="s">
        <v>14864</v>
      </c>
      <c r="C11518" s="417" t="s">
        <v>2281</v>
      </c>
      <c r="D11518" s="417" t="s">
        <v>14865</v>
      </c>
      <c r="E11518" s="391">
        <v>2.75</v>
      </c>
      <c r="F11518" s="418">
        <v>44214</v>
      </c>
      <c r="G11518" s="417" t="s">
        <v>2283</v>
      </c>
      <c r="I11518" s="379" t="e">
        <f>IF(#REF!&lt;&gt;"",#REF!-$I$199,"")</f>
        <v>#REF!</v>
      </c>
      <c r="J11518" s="379" t="e">
        <f>IF(I11518&lt;&gt;"",NETWORKDAYS($I$199,#REF!-1,$N$201:$N$224),"")</f>
        <v>#REF!</v>
      </c>
      <c r="K11518" s="391" t="e">
        <f>IF(I11518&lt;&gt;"",RIGHT(#REF!,LEN(#REF!)-FIND(" ",#REF!)),"")</f>
        <v>#REF!</v>
      </c>
    </row>
    <row r="11519" spans="1:11">
      <c r="A11519" s="417" t="s">
        <v>2155</v>
      </c>
      <c r="B11519" s="417" t="s">
        <v>14866</v>
      </c>
      <c r="C11519" s="417" t="s">
        <v>2281</v>
      </c>
      <c r="D11519" s="417" t="s">
        <v>14867</v>
      </c>
      <c r="E11519" s="391">
        <v>3.3</v>
      </c>
      <c r="F11519" s="418">
        <v>44214</v>
      </c>
      <c r="G11519" s="417" t="s">
        <v>2286</v>
      </c>
      <c r="I11519" s="379" t="e">
        <f>IF(#REF!&lt;&gt;"",#REF!-$I$199,"")</f>
        <v>#REF!</v>
      </c>
      <c r="J11519" s="379" t="e">
        <f>IF(I11519&lt;&gt;"",NETWORKDAYS($I$199,#REF!-1,$N$201:$N$224),"")</f>
        <v>#REF!</v>
      </c>
      <c r="K11519" s="391" t="e">
        <f>IF(I11519&lt;&gt;"",RIGHT(#REF!,LEN(#REF!)-FIND(" ",#REF!)),"")</f>
        <v>#REF!</v>
      </c>
    </row>
    <row r="11520" spans="1:11">
      <c r="A11520" s="417" t="s">
        <v>2155</v>
      </c>
      <c r="B11520" s="417" t="s">
        <v>14868</v>
      </c>
      <c r="C11520" s="417" t="s">
        <v>2281</v>
      </c>
      <c r="D11520" s="417" t="s">
        <v>14869</v>
      </c>
      <c r="E11520" s="391">
        <v>2.2000000000000002</v>
      </c>
      <c r="F11520" s="418">
        <v>44214</v>
      </c>
      <c r="G11520" s="417" t="s">
        <v>2286</v>
      </c>
      <c r="I11520" s="379" t="e">
        <f>IF(#REF!&lt;&gt;"",#REF!-$I$199,"")</f>
        <v>#REF!</v>
      </c>
      <c r="J11520" s="379" t="e">
        <f>IF(I11520&lt;&gt;"",NETWORKDAYS($I$199,#REF!-1,$N$201:$N$224),"")</f>
        <v>#REF!</v>
      </c>
      <c r="K11520" s="391" t="e">
        <f>IF(I11520&lt;&gt;"",RIGHT(#REF!,LEN(#REF!)-FIND(" ",#REF!)),"")</f>
        <v>#REF!</v>
      </c>
    </row>
    <row r="11521" spans="1:11">
      <c r="A11521" s="417" t="s">
        <v>2155</v>
      </c>
      <c r="B11521" s="417" t="s">
        <v>14870</v>
      </c>
      <c r="C11521" s="417" t="s">
        <v>2281</v>
      </c>
      <c r="D11521" s="417" t="s">
        <v>14871</v>
      </c>
      <c r="E11521" s="391">
        <v>0.71</v>
      </c>
      <c r="F11521" s="418">
        <v>44214</v>
      </c>
      <c r="G11521" s="417" t="s">
        <v>2283</v>
      </c>
      <c r="I11521" s="379" t="e">
        <f>IF(#REF!&lt;&gt;"",#REF!-$I$199,"")</f>
        <v>#REF!</v>
      </c>
      <c r="J11521" s="379" t="e">
        <f>IF(I11521&lt;&gt;"",NETWORKDAYS($I$199,#REF!-1,$N$201:$N$224),"")</f>
        <v>#REF!</v>
      </c>
      <c r="K11521" s="391" t="e">
        <f>IF(I11521&lt;&gt;"",RIGHT(#REF!,LEN(#REF!)-FIND(" ",#REF!)),"")</f>
        <v>#REF!</v>
      </c>
    </row>
    <row r="11522" spans="1:11">
      <c r="A11522" s="417" t="s">
        <v>2155</v>
      </c>
      <c r="B11522" s="417" t="s">
        <v>14872</v>
      </c>
      <c r="C11522" s="417" t="s">
        <v>2281</v>
      </c>
      <c r="D11522" s="417" t="s">
        <v>14873</v>
      </c>
      <c r="E11522" s="391">
        <v>0.86</v>
      </c>
      <c r="F11522" s="418">
        <v>44214</v>
      </c>
      <c r="G11522" s="417" t="s">
        <v>2286</v>
      </c>
      <c r="I11522" s="379" t="e">
        <f>IF(#REF!&lt;&gt;"",#REF!-$I$199,"")</f>
        <v>#REF!</v>
      </c>
      <c r="J11522" s="379" t="e">
        <f>IF(I11522&lt;&gt;"",NETWORKDAYS($I$199,#REF!-1,$N$201:$N$224),"")</f>
        <v>#REF!</v>
      </c>
      <c r="K11522" s="391" t="e">
        <f>IF(I11522&lt;&gt;"",RIGHT(#REF!,LEN(#REF!)-FIND(" ",#REF!)),"")</f>
        <v>#REF!</v>
      </c>
    </row>
    <row r="11523" spans="1:11">
      <c r="A11523" s="417" t="s">
        <v>2155</v>
      </c>
      <c r="B11523" s="417" t="s">
        <v>14874</v>
      </c>
      <c r="C11523" s="417" t="s">
        <v>2281</v>
      </c>
      <c r="D11523" s="417" t="s">
        <v>14875</v>
      </c>
      <c r="E11523" s="391">
        <v>0.6</v>
      </c>
      <c r="F11523" s="418">
        <v>44214</v>
      </c>
      <c r="G11523" s="417" t="s">
        <v>2286</v>
      </c>
      <c r="I11523" s="379" t="e">
        <f>IF(#REF!&lt;&gt;"",#REF!-$I$199,"")</f>
        <v>#REF!</v>
      </c>
      <c r="J11523" s="379" t="e">
        <f>IF(I11523&lt;&gt;"",NETWORKDAYS($I$199,#REF!-1,$N$201:$N$224),"")</f>
        <v>#REF!</v>
      </c>
      <c r="K11523" s="391" t="e">
        <f>IF(I11523&lt;&gt;"",RIGHT(#REF!,LEN(#REF!)-FIND(" ",#REF!)),"")</f>
        <v>#REF!</v>
      </c>
    </row>
    <row r="11524" spans="1:11">
      <c r="A11524" s="417" t="s">
        <v>2155</v>
      </c>
      <c r="B11524" s="417" t="s">
        <v>14876</v>
      </c>
      <c r="C11524" s="417" t="s">
        <v>2281</v>
      </c>
      <c r="D11524" s="417" t="s">
        <v>14877</v>
      </c>
      <c r="E11524" s="391">
        <v>0.45</v>
      </c>
      <c r="F11524" s="418">
        <v>44214</v>
      </c>
      <c r="G11524" s="417" t="s">
        <v>2286</v>
      </c>
      <c r="I11524" s="379" t="e">
        <f>IF(#REF!&lt;&gt;"",#REF!-$I$199,"")</f>
        <v>#REF!</v>
      </c>
      <c r="J11524" s="379" t="e">
        <f>IF(I11524&lt;&gt;"",NETWORKDAYS($I$199,#REF!-1,$N$201:$N$224),"")</f>
        <v>#REF!</v>
      </c>
      <c r="K11524" s="391" t="e">
        <f>IF(I11524&lt;&gt;"",RIGHT(#REF!,LEN(#REF!)-FIND(" ",#REF!)),"")</f>
        <v>#REF!</v>
      </c>
    </row>
    <row r="11525" spans="1:11">
      <c r="A11525" s="417" t="s">
        <v>2155</v>
      </c>
      <c r="B11525" s="417" t="s">
        <v>14878</v>
      </c>
      <c r="C11525" s="417" t="s">
        <v>2281</v>
      </c>
      <c r="D11525" s="417" t="s">
        <v>14879</v>
      </c>
      <c r="E11525" s="391">
        <v>0.36</v>
      </c>
      <c r="F11525" s="418">
        <v>44214</v>
      </c>
      <c r="G11525" s="417" t="s">
        <v>2283</v>
      </c>
      <c r="I11525" s="379" t="e">
        <f>IF(#REF!&lt;&gt;"",#REF!-$I$199,"")</f>
        <v>#REF!</v>
      </c>
      <c r="J11525" s="379" t="e">
        <f>IF(I11525&lt;&gt;"",NETWORKDAYS($I$199,#REF!-1,$N$201:$N$224),"")</f>
        <v>#REF!</v>
      </c>
      <c r="K11525" s="391" t="e">
        <f>IF(I11525&lt;&gt;"",RIGHT(#REF!,LEN(#REF!)-FIND(" ",#REF!)),"")</f>
        <v>#REF!</v>
      </c>
    </row>
    <row r="11526" spans="1:11">
      <c r="A11526" s="417" t="s">
        <v>2155</v>
      </c>
      <c r="B11526" s="417" t="s">
        <v>14880</v>
      </c>
      <c r="C11526" s="417" t="s">
        <v>2281</v>
      </c>
      <c r="D11526" s="417" t="s">
        <v>14881</v>
      </c>
      <c r="E11526" s="391">
        <v>0.28000000000000003</v>
      </c>
      <c r="F11526" s="418">
        <v>44214</v>
      </c>
      <c r="G11526" s="417" t="s">
        <v>2286</v>
      </c>
      <c r="I11526" s="379" t="e">
        <f>IF(#REF!&lt;&gt;"",#REF!-$I$199,"")</f>
        <v>#REF!</v>
      </c>
      <c r="J11526" s="379" t="e">
        <f>IF(I11526&lt;&gt;"",NETWORKDAYS($I$199,#REF!-1,$N$201:$N$224),"")</f>
        <v>#REF!</v>
      </c>
      <c r="K11526" s="391" t="e">
        <f>IF(I11526&lt;&gt;"",RIGHT(#REF!,LEN(#REF!)-FIND(" ",#REF!)),"")</f>
        <v>#REF!</v>
      </c>
    </row>
    <row r="11527" spans="1:11">
      <c r="A11527" s="417" t="s">
        <v>2155</v>
      </c>
      <c r="B11527" s="417" t="s">
        <v>14882</v>
      </c>
      <c r="C11527" s="417" t="s">
        <v>2281</v>
      </c>
      <c r="D11527" s="417" t="s">
        <v>14883</v>
      </c>
      <c r="E11527" s="391">
        <v>0.3</v>
      </c>
      <c r="F11527" s="418">
        <v>44214</v>
      </c>
      <c r="G11527" s="417" t="s">
        <v>2283</v>
      </c>
      <c r="I11527" s="379" t="e">
        <f>IF(#REF!&lt;&gt;"",#REF!-$I$199,"")</f>
        <v>#REF!</v>
      </c>
      <c r="J11527" s="379" t="e">
        <f>IF(I11527&lt;&gt;"",NETWORKDAYS($I$199,#REF!-1,$N$201:$N$224),"")</f>
        <v>#REF!</v>
      </c>
      <c r="K11527" s="391" t="e">
        <f>IF(I11527&lt;&gt;"",RIGHT(#REF!,LEN(#REF!)-FIND(" ",#REF!)),"")</f>
        <v>#REF!</v>
      </c>
    </row>
    <row r="11528" spans="1:11">
      <c r="A11528" s="417" t="s">
        <v>2155</v>
      </c>
      <c r="B11528" s="417" t="s">
        <v>14884</v>
      </c>
      <c r="C11528" s="417" t="s">
        <v>2281</v>
      </c>
      <c r="D11528" s="417" t="s">
        <v>14885</v>
      </c>
      <c r="E11528" s="391">
        <v>0.24</v>
      </c>
      <c r="F11528" s="418">
        <v>44214</v>
      </c>
      <c r="G11528" s="417" t="s">
        <v>2286</v>
      </c>
      <c r="I11528" s="379" t="e">
        <f>IF(#REF!&lt;&gt;"",#REF!-$I$199,"")</f>
        <v>#REF!</v>
      </c>
      <c r="J11528" s="379" t="e">
        <f>IF(I11528&lt;&gt;"",NETWORKDAYS($I$199,#REF!-1,$N$201:$N$224),"")</f>
        <v>#REF!</v>
      </c>
      <c r="K11528" s="391" t="e">
        <f>IF(I11528&lt;&gt;"",RIGHT(#REF!,LEN(#REF!)-FIND(" ",#REF!)),"")</f>
        <v>#REF!</v>
      </c>
    </row>
    <row r="11529" spans="1:11">
      <c r="A11529" s="417" t="s">
        <v>2155</v>
      </c>
      <c r="B11529" s="417" t="s">
        <v>14886</v>
      </c>
      <c r="C11529" s="417" t="s">
        <v>2281</v>
      </c>
      <c r="D11529" s="417" t="s">
        <v>14887</v>
      </c>
      <c r="E11529" s="391">
        <v>0.2</v>
      </c>
      <c r="F11529" s="418">
        <v>44214</v>
      </c>
      <c r="G11529" s="417" t="s">
        <v>2283</v>
      </c>
      <c r="I11529" s="379" t="e">
        <f>IF(#REF!&lt;&gt;"",#REF!-$I$199,"")</f>
        <v>#REF!</v>
      </c>
      <c r="J11529" s="379" t="e">
        <f>IF(I11529&lt;&gt;"",NETWORKDAYS($I$199,#REF!-1,$N$201:$N$224),"")</f>
        <v>#REF!</v>
      </c>
      <c r="K11529" s="391" t="e">
        <f>IF(I11529&lt;&gt;"",RIGHT(#REF!,LEN(#REF!)-FIND(" ",#REF!)),"")</f>
        <v>#REF!</v>
      </c>
    </row>
    <row r="11530" spans="1:11">
      <c r="A11530" s="417" t="s">
        <v>2155</v>
      </c>
      <c r="B11530" s="417" t="s">
        <v>5890</v>
      </c>
      <c r="C11530" s="417" t="s">
        <v>2281</v>
      </c>
      <c r="D11530" s="417" t="s">
        <v>5891</v>
      </c>
      <c r="E11530" s="391">
        <v>88.12</v>
      </c>
      <c r="F11530" s="418">
        <v>44214</v>
      </c>
      <c r="G11530" s="417" t="s">
        <v>2286</v>
      </c>
      <c r="I11530" s="379" t="e">
        <f>IF(#REF!&lt;&gt;"",#REF!-$I$199,"")</f>
        <v>#REF!</v>
      </c>
      <c r="J11530" s="379" t="e">
        <f>IF(I11530&lt;&gt;"",NETWORKDAYS($I$199,#REF!-1,$N$201:$N$224),"")</f>
        <v>#REF!</v>
      </c>
      <c r="K11530" s="391" t="e">
        <f>IF(I11530&lt;&gt;"",RIGHT(#REF!,LEN(#REF!)-FIND(" ",#REF!)),"")</f>
        <v>#REF!</v>
      </c>
    </row>
    <row r="11531" spans="1:11">
      <c r="A11531" s="417" t="s">
        <v>2155</v>
      </c>
      <c r="B11531" s="417" t="s">
        <v>5892</v>
      </c>
      <c r="C11531" s="417" t="s">
        <v>2281</v>
      </c>
      <c r="D11531" s="417" t="s">
        <v>3688</v>
      </c>
      <c r="E11531" s="391">
        <v>73.41</v>
      </c>
      <c r="F11531" s="418">
        <v>44214</v>
      </c>
      <c r="G11531" s="417" t="s">
        <v>2283</v>
      </c>
      <c r="I11531" s="379" t="e">
        <f>IF(#REF!&lt;&gt;"",#REF!-$I$199,"")</f>
        <v>#REF!</v>
      </c>
      <c r="J11531" s="379" t="e">
        <f>IF(I11531&lt;&gt;"",NETWORKDAYS($I$199,#REF!-1,$N$201:$N$224),"")</f>
        <v>#REF!</v>
      </c>
      <c r="K11531" s="391" t="e">
        <f>IF(I11531&lt;&gt;"",RIGHT(#REF!,LEN(#REF!)-FIND(" ",#REF!)),"")</f>
        <v>#REF!</v>
      </c>
    </row>
    <row r="11532" spans="1:11">
      <c r="A11532" s="417" t="s">
        <v>2155</v>
      </c>
      <c r="B11532" s="417" t="s">
        <v>18844</v>
      </c>
      <c r="C11532" s="417" t="s">
        <v>2281</v>
      </c>
      <c r="D11532" s="417" t="s">
        <v>3667</v>
      </c>
      <c r="E11532" s="391">
        <v>72.41</v>
      </c>
      <c r="F11532" s="418">
        <v>44214</v>
      </c>
      <c r="G11532" s="417" t="s">
        <v>2283</v>
      </c>
      <c r="I11532" s="379" t="e">
        <f>IF(#REF!&lt;&gt;"",#REF!-$I$199,"")</f>
        <v>#REF!</v>
      </c>
      <c r="J11532" s="379" t="e">
        <f>IF(I11532&lt;&gt;"",NETWORKDAYS($I$199,#REF!-1,$N$201:$N$224),"")</f>
        <v>#REF!</v>
      </c>
      <c r="K11532" s="391" t="e">
        <f>IF(I11532&lt;&gt;"",RIGHT(#REF!,LEN(#REF!)-FIND(" ",#REF!)),"")</f>
        <v>#REF!</v>
      </c>
    </row>
    <row r="11533" spans="1:11">
      <c r="A11533" s="417" t="s">
        <v>2155</v>
      </c>
      <c r="B11533" s="417" t="s">
        <v>5893</v>
      </c>
      <c r="C11533" s="417" t="s">
        <v>2281</v>
      </c>
      <c r="D11533" s="417" t="s">
        <v>3691</v>
      </c>
      <c r="E11533" s="391">
        <v>71.41</v>
      </c>
      <c r="F11533" s="418">
        <v>44214</v>
      </c>
      <c r="G11533" s="417" t="s">
        <v>2283</v>
      </c>
      <c r="I11533" s="379" t="e">
        <f>IF(#REF!&lt;&gt;"",#REF!-$I$199,"")</f>
        <v>#REF!</v>
      </c>
      <c r="J11533" s="379" t="e">
        <f>IF(I11533&lt;&gt;"",NETWORKDAYS($I$199,#REF!-1,$N$201:$N$224),"")</f>
        <v>#REF!</v>
      </c>
      <c r="K11533" s="391" t="e">
        <f>IF(I11533&lt;&gt;"",RIGHT(#REF!,LEN(#REF!)-FIND(" ",#REF!)),"")</f>
        <v>#REF!</v>
      </c>
    </row>
    <row r="11534" spans="1:11">
      <c r="A11534" s="417" t="s">
        <v>2155</v>
      </c>
      <c r="B11534" s="417" t="s">
        <v>5894</v>
      </c>
      <c r="C11534" s="417" t="s">
        <v>2281</v>
      </c>
      <c r="D11534" s="417" t="s">
        <v>3693</v>
      </c>
      <c r="E11534" s="391">
        <v>70.41</v>
      </c>
      <c r="F11534" s="418">
        <v>44214</v>
      </c>
      <c r="G11534" s="417" t="s">
        <v>2283</v>
      </c>
      <c r="I11534" s="379" t="e">
        <f>IF(#REF!&lt;&gt;"",#REF!-$I$199,"")</f>
        <v>#REF!</v>
      </c>
      <c r="J11534" s="379" t="e">
        <f>IF(I11534&lt;&gt;"",NETWORKDAYS($I$199,#REF!-1,$N$201:$N$224),"")</f>
        <v>#REF!</v>
      </c>
      <c r="K11534" s="391" t="e">
        <f>IF(I11534&lt;&gt;"",RIGHT(#REF!,LEN(#REF!)-FIND(" ",#REF!)),"")</f>
        <v>#REF!</v>
      </c>
    </row>
    <row r="11535" spans="1:11">
      <c r="A11535" s="417" t="s">
        <v>2155</v>
      </c>
      <c r="B11535" s="417" t="s">
        <v>5895</v>
      </c>
      <c r="C11535" s="417" t="s">
        <v>2281</v>
      </c>
      <c r="D11535" s="417" t="s">
        <v>3669</v>
      </c>
      <c r="E11535" s="391">
        <v>69.42</v>
      </c>
      <c r="F11535" s="418">
        <v>44214</v>
      </c>
      <c r="G11535" s="417" t="s">
        <v>2283</v>
      </c>
      <c r="I11535" s="379" t="e">
        <f>IF(#REF!&lt;&gt;"",#REF!-$I$199,"")</f>
        <v>#REF!</v>
      </c>
      <c r="J11535" s="379" t="e">
        <f>IF(I11535&lt;&gt;"",NETWORKDAYS($I$199,#REF!-1,$N$201:$N$224),"")</f>
        <v>#REF!</v>
      </c>
      <c r="K11535" s="391" t="e">
        <f>IF(I11535&lt;&gt;"",RIGHT(#REF!,LEN(#REF!)-FIND(" ",#REF!)),"")</f>
        <v>#REF!</v>
      </c>
    </row>
    <row r="11536" spans="1:11">
      <c r="A11536" s="417" t="s">
        <v>2155</v>
      </c>
      <c r="B11536" s="417" t="s">
        <v>5896</v>
      </c>
      <c r="C11536" s="417" t="s">
        <v>2281</v>
      </c>
      <c r="D11536" s="417" t="s">
        <v>3707</v>
      </c>
      <c r="E11536" s="391">
        <v>68.42</v>
      </c>
      <c r="F11536" s="418">
        <v>44214</v>
      </c>
      <c r="G11536" s="417" t="s">
        <v>2283</v>
      </c>
      <c r="I11536" s="379" t="e">
        <f>IF(#REF!&lt;&gt;"",#REF!-$I$199,"")</f>
        <v>#REF!</v>
      </c>
      <c r="J11536" s="379" t="e">
        <f>IF(I11536&lt;&gt;"",NETWORKDAYS($I$199,#REF!-1,$N$201:$N$224),"")</f>
        <v>#REF!</v>
      </c>
      <c r="K11536" s="391" t="e">
        <f>IF(I11536&lt;&gt;"",RIGHT(#REF!,LEN(#REF!)-FIND(" ",#REF!)),"")</f>
        <v>#REF!</v>
      </c>
    </row>
    <row r="11537" spans="1:11">
      <c r="A11537" s="417" t="s">
        <v>2155</v>
      </c>
      <c r="B11537" s="417" t="s">
        <v>18845</v>
      </c>
      <c r="C11537" s="417" t="s">
        <v>2281</v>
      </c>
      <c r="D11537" s="417" t="s">
        <v>6167</v>
      </c>
      <c r="E11537" s="391">
        <v>67.42</v>
      </c>
      <c r="F11537" s="418">
        <v>44214</v>
      </c>
      <c r="G11537" s="417" t="s">
        <v>2283</v>
      </c>
      <c r="I11537" s="379" t="e">
        <f>IF(#REF!&lt;&gt;"",#REF!-$I$199,"")</f>
        <v>#REF!</v>
      </c>
      <c r="J11537" s="379" t="e">
        <f>IF(I11537&lt;&gt;"",NETWORKDAYS($I$199,#REF!-1,$N$201:$N$224),"")</f>
        <v>#REF!</v>
      </c>
      <c r="K11537" s="391" t="e">
        <f>IF(I11537&lt;&gt;"",RIGHT(#REF!,LEN(#REF!)-FIND(" ",#REF!)),"")</f>
        <v>#REF!</v>
      </c>
    </row>
    <row r="11538" spans="1:11">
      <c r="A11538" s="417" t="s">
        <v>2155</v>
      </c>
      <c r="B11538" s="417" t="s">
        <v>18846</v>
      </c>
      <c r="C11538" s="417" t="s">
        <v>2281</v>
      </c>
      <c r="D11538" s="417" t="s">
        <v>6169</v>
      </c>
      <c r="E11538" s="391">
        <v>66.42</v>
      </c>
      <c r="F11538" s="418">
        <v>44214</v>
      </c>
      <c r="G11538" s="417" t="s">
        <v>2283</v>
      </c>
      <c r="I11538" s="379" t="e">
        <f>IF(#REF!&lt;&gt;"",#REF!-$I$199,"")</f>
        <v>#REF!</v>
      </c>
      <c r="J11538" s="379" t="e">
        <f>IF(I11538&lt;&gt;"",NETWORKDAYS($I$199,#REF!-1,$N$201:$N$224),"")</f>
        <v>#REF!</v>
      </c>
      <c r="K11538" s="391" t="e">
        <f>IF(I11538&lt;&gt;"",RIGHT(#REF!,LEN(#REF!)-FIND(" ",#REF!)),"")</f>
        <v>#REF!</v>
      </c>
    </row>
    <row r="11539" spans="1:11">
      <c r="A11539" s="417" t="s">
        <v>2155</v>
      </c>
      <c r="B11539" s="417" t="s">
        <v>5897</v>
      </c>
      <c r="C11539" s="417" t="s">
        <v>2281</v>
      </c>
      <c r="D11539" s="417" t="s">
        <v>5898</v>
      </c>
      <c r="E11539" s="391">
        <v>44.73</v>
      </c>
      <c r="F11539" s="418">
        <v>44214</v>
      </c>
      <c r="G11539" s="417" t="s">
        <v>2283</v>
      </c>
      <c r="I11539" s="379" t="e">
        <f>IF(#REF!&lt;&gt;"",#REF!-$I$199,"")</f>
        <v>#REF!</v>
      </c>
      <c r="J11539" s="379" t="e">
        <f>IF(I11539&lt;&gt;"",NETWORKDAYS($I$199,#REF!-1,$N$201:$N$224),"")</f>
        <v>#REF!</v>
      </c>
      <c r="K11539" s="391" t="e">
        <f>IF(I11539&lt;&gt;"",RIGHT(#REF!,LEN(#REF!)-FIND(" ",#REF!)),"")</f>
        <v>#REF!</v>
      </c>
    </row>
    <row r="11540" spans="1:11">
      <c r="A11540" s="417" t="s">
        <v>2155</v>
      </c>
      <c r="B11540" s="417" t="s">
        <v>5899</v>
      </c>
      <c r="C11540" s="417" t="s">
        <v>2281</v>
      </c>
      <c r="D11540" s="417" t="s">
        <v>3702</v>
      </c>
      <c r="E11540" s="391">
        <v>1.81</v>
      </c>
      <c r="F11540" s="418">
        <v>44214</v>
      </c>
      <c r="G11540" s="417" t="s">
        <v>2283</v>
      </c>
      <c r="I11540" s="379" t="e">
        <f>IF(#REF!&lt;&gt;"",#REF!-$I$199,"")</f>
        <v>#REF!</v>
      </c>
      <c r="J11540" s="379" t="e">
        <f>IF(I11540&lt;&gt;"",NETWORKDAYS($I$199,#REF!-1,$N$201:$N$224),"")</f>
        <v>#REF!</v>
      </c>
      <c r="K11540" s="391" t="e">
        <f>IF(I11540&lt;&gt;"",RIGHT(#REF!,LEN(#REF!)-FIND(" ",#REF!)),"")</f>
        <v>#REF!</v>
      </c>
    </row>
    <row r="11541" spans="1:11">
      <c r="A11541" s="417" t="s">
        <v>2155</v>
      </c>
      <c r="B11541" s="417" t="s">
        <v>5900</v>
      </c>
      <c r="C11541" s="417" t="s">
        <v>2281</v>
      </c>
      <c r="D11541" s="417" t="s">
        <v>5901</v>
      </c>
      <c r="E11541" s="391">
        <v>53.01</v>
      </c>
      <c r="F11541" s="418">
        <v>44214</v>
      </c>
      <c r="G11541" s="417" t="s">
        <v>2286</v>
      </c>
      <c r="I11541" s="379" t="e">
        <f>IF(#REF!&lt;&gt;"",#REF!-$I$199,"")</f>
        <v>#REF!</v>
      </c>
      <c r="J11541" s="379" t="e">
        <f>IF(I11541&lt;&gt;"",NETWORKDAYS($I$199,#REF!-1,$N$201:$N$224),"")</f>
        <v>#REF!</v>
      </c>
      <c r="K11541" s="391" t="e">
        <f>IF(I11541&lt;&gt;"",RIGHT(#REF!,LEN(#REF!)-FIND(" ",#REF!)),"")</f>
        <v>#REF!</v>
      </c>
    </row>
    <row r="11542" spans="1:11">
      <c r="A11542" s="417" t="s">
        <v>2155</v>
      </c>
      <c r="B11542" s="417" t="s">
        <v>5902</v>
      </c>
      <c r="C11542" s="417" t="s">
        <v>2281</v>
      </c>
      <c r="D11542" s="417" t="s">
        <v>5903</v>
      </c>
      <c r="E11542" s="391">
        <v>37.950000000000003</v>
      </c>
      <c r="F11542" s="418">
        <v>44214</v>
      </c>
      <c r="G11542" s="417" t="s">
        <v>2283</v>
      </c>
      <c r="I11542" s="379" t="e">
        <f>IF(#REF!&lt;&gt;"",#REF!-$I$199,"")</f>
        <v>#REF!</v>
      </c>
      <c r="J11542" s="379" t="e">
        <f>IF(I11542&lt;&gt;"",NETWORKDAYS($I$199,#REF!-1,$N$201:$N$224),"")</f>
        <v>#REF!</v>
      </c>
      <c r="K11542" s="391" t="e">
        <f>IF(I11542&lt;&gt;"",RIGHT(#REF!,LEN(#REF!)-FIND(" ",#REF!)),"")</f>
        <v>#REF!</v>
      </c>
    </row>
    <row r="11543" spans="1:11">
      <c r="A11543" s="417" t="s">
        <v>2155</v>
      </c>
      <c r="B11543" s="417" t="s">
        <v>5904</v>
      </c>
      <c r="C11543" s="417" t="s">
        <v>2281</v>
      </c>
      <c r="D11543" s="417" t="s">
        <v>5905</v>
      </c>
      <c r="E11543" s="391">
        <v>17.07</v>
      </c>
      <c r="F11543" s="418">
        <v>44214</v>
      </c>
      <c r="G11543" s="417" t="s">
        <v>2283</v>
      </c>
      <c r="I11543" s="379" t="e">
        <f>IF(#REF!&lt;&gt;"",#REF!-$I$199,"")</f>
        <v>#REF!</v>
      </c>
      <c r="J11543" s="379" t="e">
        <f>IF(I11543&lt;&gt;"",NETWORKDAYS($I$199,#REF!-1,$N$201:$N$224),"")</f>
        <v>#REF!</v>
      </c>
      <c r="K11543" s="391" t="e">
        <f>IF(I11543&lt;&gt;"",RIGHT(#REF!,LEN(#REF!)-FIND(" ",#REF!)),"")</f>
        <v>#REF!</v>
      </c>
    </row>
    <row r="11544" spans="1:11">
      <c r="A11544" s="417" t="s">
        <v>2155</v>
      </c>
      <c r="B11544" s="417" t="s">
        <v>5906</v>
      </c>
      <c r="C11544" s="417" t="s">
        <v>2281</v>
      </c>
      <c r="D11544" s="417" t="s">
        <v>3677</v>
      </c>
      <c r="E11544" s="391">
        <v>48.23</v>
      </c>
      <c r="F11544" s="418">
        <v>44214</v>
      </c>
      <c r="G11544" s="417" t="s">
        <v>2283</v>
      </c>
      <c r="I11544" s="379" t="e">
        <f>IF(#REF!&lt;&gt;"",#REF!-$I$199,"")</f>
        <v>#REF!</v>
      </c>
      <c r="J11544" s="379" t="e">
        <f>IF(I11544&lt;&gt;"",NETWORKDAYS($I$199,#REF!-1,$N$201:$N$224),"")</f>
        <v>#REF!</v>
      </c>
      <c r="K11544" s="391" t="e">
        <f>IF(I11544&lt;&gt;"",RIGHT(#REF!,LEN(#REF!)-FIND(" ",#REF!)),"")</f>
        <v>#REF!</v>
      </c>
    </row>
    <row r="11545" spans="1:11">
      <c r="A11545" s="417" t="s">
        <v>2155</v>
      </c>
      <c r="B11545" s="417" t="s">
        <v>5907</v>
      </c>
      <c r="C11545" s="417" t="s">
        <v>2281</v>
      </c>
      <c r="D11545" s="417" t="s">
        <v>5908</v>
      </c>
      <c r="E11545" s="391">
        <v>47.5</v>
      </c>
      <c r="F11545" s="418">
        <v>44214</v>
      </c>
      <c r="G11545" s="417" t="s">
        <v>2283</v>
      </c>
      <c r="I11545" s="379" t="e">
        <f>IF(#REF!&lt;&gt;"",#REF!-$I$199,"")</f>
        <v>#REF!</v>
      </c>
      <c r="J11545" s="379" t="e">
        <f>IF(I11545&lt;&gt;"",NETWORKDAYS($I$199,#REF!-1,$N$201:$N$224),"")</f>
        <v>#REF!</v>
      </c>
      <c r="K11545" s="391" t="e">
        <f>IF(I11545&lt;&gt;"",RIGHT(#REF!,LEN(#REF!)-FIND(" ",#REF!)),"")</f>
        <v>#REF!</v>
      </c>
    </row>
    <row r="11546" spans="1:11">
      <c r="A11546" s="417" t="s">
        <v>2155</v>
      </c>
      <c r="B11546" s="417" t="s">
        <v>5909</v>
      </c>
      <c r="C11546" s="417" t="s">
        <v>2281</v>
      </c>
      <c r="D11546" s="417" t="s">
        <v>5910</v>
      </c>
      <c r="E11546" s="391">
        <v>45.5</v>
      </c>
      <c r="F11546" s="418">
        <v>44214</v>
      </c>
      <c r="G11546" s="417" t="s">
        <v>2283</v>
      </c>
      <c r="I11546" s="379" t="e">
        <f>IF(#REF!&lt;&gt;"",#REF!-$I$199,"")</f>
        <v>#REF!</v>
      </c>
      <c r="J11546" s="379" t="e">
        <f>IF(I11546&lt;&gt;"",NETWORKDAYS($I$199,#REF!-1,$N$201:$N$224),"")</f>
        <v>#REF!</v>
      </c>
      <c r="K11546" s="391" t="e">
        <f>IF(I11546&lt;&gt;"",RIGHT(#REF!,LEN(#REF!)-FIND(" ",#REF!)),"")</f>
        <v>#REF!</v>
      </c>
    </row>
    <row r="11547" spans="1:11">
      <c r="A11547" s="417" t="s">
        <v>2155</v>
      </c>
      <c r="B11547" s="417" t="s">
        <v>5911</v>
      </c>
      <c r="C11547" s="417" t="s">
        <v>2281</v>
      </c>
      <c r="D11547" s="417" t="s">
        <v>5912</v>
      </c>
      <c r="E11547" s="391">
        <v>44.35</v>
      </c>
      <c r="F11547" s="418">
        <v>44214</v>
      </c>
      <c r="G11547" s="417" t="s">
        <v>2283</v>
      </c>
      <c r="I11547" s="379" t="e">
        <f>IF(#REF!&lt;&gt;"",#REF!-$I$199,"")</f>
        <v>#REF!</v>
      </c>
      <c r="J11547" s="379" t="e">
        <f>IF(I11547&lt;&gt;"",NETWORKDAYS($I$199,#REF!-1,$N$201:$N$224),"")</f>
        <v>#REF!</v>
      </c>
      <c r="K11547" s="391" t="e">
        <f>IF(I11547&lt;&gt;"",RIGHT(#REF!,LEN(#REF!)-FIND(" ",#REF!)),"")</f>
        <v>#REF!</v>
      </c>
    </row>
    <row r="11548" spans="1:11">
      <c r="A11548" s="417" t="s">
        <v>2155</v>
      </c>
      <c r="B11548" s="417" t="s">
        <v>5913</v>
      </c>
      <c r="C11548" s="417" t="s">
        <v>2281</v>
      </c>
      <c r="D11548" s="417" t="s">
        <v>5914</v>
      </c>
      <c r="E11548" s="391">
        <v>10.72</v>
      </c>
      <c r="F11548" s="418">
        <v>44214</v>
      </c>
      <c r="G11548" s="417" t="s">
        <v>2283</v>
      </c>
      <c r="I11548" s="379" t="e">
        <f>IF(#REF!&lt;&gt;"",#REF!-$I$199,"")</f>
        <v>#REF!</v>
      </c>
      <c r="J11548" s="379" t="e">
        <f>IF(I11548&lt;&gt;"",NETWORKDAYS($I$199,#REF!-1,$N$201:$N$224),"")</f>
        <v>#REF!</v>
      </c>
      <c r="K11548" s="391" t="e">
        <f>IF(I11548&lt;&gt;"",RIGHT(#REF!,LEN(#REF!)-FIND(" ",#REF!)),"")</f>
        <v>#REF!</v>
      </c>
    </row>
    <row r="11549" spans="1:11">
      <c r="A11549" s="417" t="s">
        <v>2155</v>
      </c>
      <c r="B11549" s="417" t="s">
        <v>5915</v>
      </c>
      <c r="C11549" s="417" t="s">
        <v>2281</v>
      </c>
      <c r="D11549" s="417" t="s">
        <v>5916</v>
      </c>
      <c r="E11549" s="391">
        <v>6.8</v>
      </c>
      <c r="F11549" s="418">
        <v>44214</v>
      </c>
      <c r="G11549" s="417" t="s">
        <v>2283</v>
      </c>
      <c r="I11549" s="379" t="e">
        <f>IF(#REF!&lt;&gt;"",#REF!-$I$199,"")</f>
        <v>#REF!</v>
      </c>
      <c r="J11549" s="379" t="e">
        <f>IF(I11549&lt;&gt;"",NETWORKDAYS($I$199,#REF!-1,$N$201:$N$224),"")</f>
        <v>#REF!</v>
      </c>
      <c r="K11549" s="391" t="e">
        <f>IF(I11549&lt;&gt;"",RIGHT(#REF!,LEN(#REF!)-FIND(" ",#REF!)),"")</f>
        <v>#REF!</v>
      </c>
    </row>
    <row r="11550" spans="1:11">
      <c r="A11550" s="417" t="s">
        <v>2155</v>
      </c>
      <c r="B11550" s="417" t="s">
        <v>5917</v>
      </c>
      <c r="C11550" s="417" t="s">
        <v>2281</v>
      </c>
      <c r="D11550" s="417" t="s">
        <v>5918</v>
      </c>
      <c r="E11550" s="391">
        <v>56.3</v>
      </c>
      <c r="F11550" s="418">
        <v>44214</v>
      </c>
      <c r="G11550" s="417" t="s">
        <v>2283</v>
      </c>
      <c r="I11550" s="379" t="e">
        <f>IF(#REF!&lt;&gt;"",#REF!-$I$199,"")</f>
        <v>#REF!</v>
      </c>
      <c r="J11550" s="379" t="e">
        <f>IF(I11550&lt;&gt;"",NETWORKDAYS($I$199,#REF!-1,$N$201:$N$224),"")</f>
        <v>#REF!</v>
      </c>
      <c r="K11550" s="391" t="e">
        <f>IF(I11550&lt;&gt;"",RIGHT(#REF!,LEN(#REF!)-FIND(" ",#REF!)),"")</f>
        <v>#REF!</v>
      </c>
    </row>
    <row r="11551" spans="1:11">
      <c r="A11551" s="417" t="s">
        <v>2155</v>
      </c>
      <c r="B11551" s="417" t="s">
        <v>5919</v>
      </c>
      <c r="C11551" s="417" t="s">
        <v>2281</v>
      </c>
      <c r="D11551" s="417" t="s">
        <v>5920</v>
      </c>
      <c r="E11551" s="391">
        <v>51.2</v>
      </c>
      <c r="F11551" s="418">
        <v>44214</v>
      </c>
      <c r="G11551" s="417" t="s">
        <v>2286</v>
      </c>
      <c r="I11551" s="379" t="e">
        <f>IF(#REF!&lt;&gt;"",#REF!-$I$199,"")</f>
        <v>#REF!</v>
      </c>
      <c r="J11551" s="379" t="e">
        <f>IF(I11551&lt;&gt;"",NETWORKDAYS($I$199,#REF!-1,$N$201:$N$224),"")</f>
        <v>#REF!</v>
      </c>
      <c r="K11551" s="391" t="e">
        <f>IF(I11551&lt;&gt;"",RIGHT(#REF!,LEN(#REF!)-FIND(" ",#REF!)),"")</f>
        <v>#REF!</v>
      </c>
    </row>
    <row r="11552" spans="1:11">
      <c r="A11552" s="417" t="s">
        <v>2155</v>
      </c>
      <c r="B11552" s="417" t="s">
        <v>5921</v>
      </c>
      <c r="C11552" s="417" t="s">
        <v>2281</v>
      </c>
      <c r="D11552" s="417" t="s">
        <v>5922</v>
      </c>
      <c r="E11552" s="391">
        <v>7.95</v>
      </c>
      <c r="F11552" s="418">
        <v>44214</v>
      </c>
      <c r="G11552" s="417" t="s">
        <v>2283</v>
      </c>
      <c r="I11552" s="379" t="e">
        <f>IF(#REF!&lt;&gt;"",#REF!-$I$199,"")</f>
        <v>#REF!</v>
      </c>
      <c r="J11552" s="379" t="e">
        <f>IF(I11552&lt;&gt;"",NETWORKDAYS($I$199,#REF!-1,$N$201:$N$224),"")</f>
        <v>#REF!</v>
      </c>
      <c r="K11552" s="391" t="e">
        <f>IF(I11552&lt;&gt;"",RIGHT(#REF!,LEN(#REF!)-FIND(" ",#REF!)),"")</f>
        <v>#REF!</v>
      </c>
    </row>
    <row r="11553" spans="1:11">
      <c r="A11553" s="417" t="s">
        <v>186</v>
      </c>
      <c r="B11553" s="417" t="s">
        <v>5923</v>
      </c>
      <c r="C11553" s="417" t="s">
        <v>2281</v>
      </c>
      <c r="D11553" s="417" t="s">
        <v>4022</v>
      </c>
      <c r="E11553" s="391">
        <v>10.19</v>
      </c>
      <c r="F11553" s="418">
        <v>44214</v>
      </c>
      <c r="G11553" s="417" t="s">
        <v>2283</v>
      </c>
      <c r="I11553" s="379" t="e">
        <f>IF(#REF!&lt;&gt;"",#REF!-$I$199,"")</f>
        <v>#REF!</v>
      </c>
      <c r="J11553" s="379" t="e">
        <f>IF(I11553&lt;&gt;"",NETWORKDAYS($I$199,#REF!-1,$N$201:$N$224),"")</f>
        <v>#REF!</v>
      </c>
      <c r="K11553" s="391" t="e">
        <f>IF(I11553&lt;&gt;"",RIGHT(#REF!,LEN(#REF!)-FIND(" ",#REF!)),"")</f>
        <v>#REF!</v>
      </c>
    </row>
    <row r="11554" spans="1:11">
      <c r="A11554" s="417"/>
      <c r="B11554" s="417" t="s">
        <v>5924</v>
      </c>
      <c r="C11554" s="417" t="s">
        <v>2281</v>
      </c>
      <c r="D11554" s="417" t="s">
        <v>5925</v>
      </c>
      <c r="E11554" s="391">
        <v>23.34</v>
      </c>
      <c r="F11554" s="418">
        <v>44214</v>
      </c>
      <c r="G11554" s="417" t="s">
        <v>2283</v>
      </c>
      <c r="I11554" s="379" t="e">
        <f>IF(#REF!&lt;&gt;"",#REF!-$I$199,"")</f>
        <v>#REF!</v>
      </c>
      <c r="J11554" s="379" t="e">
        <f>IF(I11554&lt;&gt;"",NETWORKDAYS($I$199,#REF!-1,$N$201:$N$224),"")</f>
        <v>#REF!</v>
      </c>
      <c r="K11554" s="391" t="e">
        <f>IF(I11554&lt;&gt;"",RIGHT(#REF!,LEN(#REF!)-FIND(" ",#REF!)),"")</f>
        <v>#REF!</v>
      </c>
    </row>
    <row r="11555" spans="1:11">
      <c r="A11555" s="417" t="s">
        <v>2155</v>
      </c>
      <c r="B11555" s="417" t="s">
        <v>5926</v>
      </c>
      <c r="C11555" s="417" t="s">
        <v>2281</v>
      </c>
      <c r="D11555" s="417" t="s">
        <v>5927</v>
      </c>
      <c r="E11555" s="391">
        <v>54.4</v>
      </c>
      <c r="F11555" s="418">
        <v>44214</v>
      </c>
      <c r="G11555" s="417" t="s">
        <v>2283</v>
      </c>
      <c r="I11555" s="379" t="e">
        <f>IF(#REF!&lt;&gt;"",#REF!-$I$199,"")</f>
        <v>#REF!</v>
      </c>
      <c r="J11555" s="379" t="e">
        <f>IF(I11555&lt;&gt;"",NETWORKDAYS($I$199,#REF!-1,$N$201:$N$224),"")</f>
        <v>#REF!</v>
      </c>
      <c r="K11555" s="391" t="e">
        <f>IF(I11555&lt;&gt;"",RIGHT(#REF!,LEN(#REF!)-FIND(" ",#REF!)),"")</f>
        <v>#REF!</v>
      </c>
    </row>
    <row r="11556" spans="1:11">
      <c r="A11556" s="417" t="s">
        <v>2155</v>
      </c>
      <c r="B11556" s="417" t="s">
        <v>5928</v>
      </c>
      <c r="C11556" s="417" t="s">
        <v>2281</v>
      </c>
      <c r="D11556" s="417" t="s">
        <v>5929</v>
      </c>
      <c r="E11556" s="391">
        <v>49.1</v>
      </c>
      <c r="F11556" s="418">
        <v>44214</v>
      </c>
      <c r="G11556" s="417" t="s">
        <v>2283</v>
      </c>
      <c r="I11556" s="379" t="e">
        <f>IF(#REF!&lt;&gt;"",#REF!-$I$199,"")</f>
        <v>#REF!</v>
      </c>
      <c r="J11556" s="379" t="e">
        <f>IF(I11556&lt;&gt;"",NETWORKDAYS($I$199,#REF!-1,$N$201:$N$224),"")</f>
        <v>#REF!</v>
      </c>
      <c r="K11556" s="391" t="e">
        <f>IF(I11556&lt;&gt;"",RIGHT(#REF!,LEN(#REF!)-FIND(" ",#REF!)),"")</f>
        <v>#REF!</v>
      </c>
    </row>
    <row r="11557" spans="1:11">
      <c r="A11557" s="417" t="s">
        <v>2155</v>
      </c>
      <c r="B11557" s="417" t="s">
        <v>5930</v>
      </c>
      <c r="C11557" s="417" t="s">
        <v>2281</v>
      </c>
      <c r="D11557" s="417" t="s">
        <v>5931</v>
      </c>
      <c r="E11557" s="391">
        <v>53.92</v>
      </c>
      <c r="F11557" s="418">
        <v>44214</v>
      </c>
      <c r="G11557" s="417" t="s">
        <v>2283</v>
      </c>
      <c r="I11557" s="379" t="e">
        <f>IF(#REF!&lt;&gt;"",#REF!-$I$199,"")</f>
        <v>#REF!</v>
      </c>
      <c r="J11557" s="379" t="e">
        <f>IF(I11557&lt;&gt;"",NETWORKDAYS($I$199,#REF!-1,$N$201:$N$224),"")</f>
        <v>#REF!</v>
      </c>
      <c r="K11557" s="391" t="e">
        <f>IF(I11557&lt;&gt;"",RIGHT(#REF!,LEN(#REF!)-FIND(" ",#REF!)),"")</f>
        <v>#REF!</v>
      </c>
    </row>
    <row r="11558" spans="1:11">
      <c r="A11558" s="417" t="s">
        <v>2155</v>
      </c>
      <c r="B11558" s="417" t="s">
        <v>7266</v>
      </c>
      <c r="C11558" s="417" t="s">
        <v>2281</v>
      </c>
      <c r="D11558" s="417" t="s">
        <v>6005</v>
      </c>
      <c r="E11558" s="391">
        <v>48.8</v>
      </c>
      <c r="F11558" s="418">
        <v>44214</v>
      </c>
      <c r="G11558" s="417" t="s">
        <v>2286</v>
      </c>
      <c r="I11558" s="379" t="e">
        <f>IF(#REF!&lt;&gt;"",#REF!-$I$199,"")</f>
        <v>#REF!</v>
      </c>
      <c r="J11558" s="379" t="e">
        <f>IF(I11558&lt;&gt;"",NETWORKDAYS($I$199,#REF!-1,$N$201:$N$224),"")</f>
        <v>#REF!</v>
      </c>
      <c r="K11558" s="391" t="e">
        <f>IF(I11558&lt;&gt;"",RIGHT(#REF!,LEN(#REF!)-FIND(" ",#REF!)),"")</f>
        <v>#REF!</v>
      </c>
    </row>
    <row r="11559" spans="1:11">
      <c r="A11559" s="417" t="s">
        <v>2155</v>
      </c>
      <c r="B11559" s="417" t="s">
        <v>5932</v>
      </c>
      <c r="C11559" s="417" t="s">
        <v>2281</v>
      </c>
      <c r="D11559" s="417" t="s">
        <v>5933</v>
      </c>
      <c r="E11559" s="391">
        <v>53.46</v>
      </c>
      <c r="F11559" s="418">
        <v>44214</v>
      </c>
      <c r="G11559" s="417" t="s">
        <v>2286</v>
      </c>
      <c r="I11559" s="379" t="e">
        <f>IF(#REF!&lt;&gt;"",#REF!-$I$199,"")</f>
        <v>#REF!</v>
      </c>
      <c r="J11559" s="379" t="e">
        <f>IF(I11559&lt;&gt;"",NETWORKDAYS($I$199,#REF!-1,$N$201:$N$224),"")</f>
        <v>#REF!</v>
      </c>
      <c r="K11559" s="391" t="e">
        <f>IF(I11559&lt;&gt;"",RIGHT(#REF!,LEN(#REF!)-FIND(" ",#REF!)),"")</f>
        <v>#REF!</v>
      </c>
    </row>
    <row r="11560" spans="1:11">
      <c r="A11560" s="417" t="s">
        <v>2155</v>
      </c>
      <c r="B11560" s="417" t="s">
        <v>5934</v>
      </c>
      <c r="C11560" s="417" t="s">
        <v>2281</v>
      </c>
      <c r="D11560" s="417" t="s">
        <v>5935</v>
      </c>
      <c r="E11560" s="391">
        <v>7.15</v>
      </c>
      <c r="F11560" s="418">
        <v>44214</v>
      </c>
      <c r="G11560" s="417" t="s">
        <v>2283</v>
      </c>
      <c r="I11560" s="379" t="e">
        <f>IF(#REF!&lt;&gt;"",#REF!-$I$199,"")</f>
        <v>#REF!</v>
      </c>
      <c r="J11560" s="379" t="e">
        <f>IF(I11560&lt;&gt;"",NETWORKDAYS($I$199,#REF!-1,$N$201:$N$224),"")</f>
        <v>#REF!</v>
      </c>
      <c r="K11560" s="391" t="e">
        <f>IF(I11560&lt;&gt;"",RIGHT(#REF!,LEN(#REF!)-FIND(" ",#REF!)),"")</f>
        <v>#REF!</v>
      </c>
    </row>
    <row r="11561" spans="1:11">
      <c r="A11561" s="417" t="s">
        <v>2155</v>
      </c>
      <c r="B11561" s="417" t="s">
        <v>7267</v>
      </c>
      <c r="C11561" s="417" t="s">
        <v>2281</v>
      </c>
      <c r="D11561" s="417" t="s">
        <v>6055</v>
      </c>
      <c r="E11561" s="391">
        <v>50.43</v>
      </c>
      <c r="F11561" s="418">
        <v>44214</v>
      </c>
      <c r="G11561" s="417" t="s">
        <v>2286</v>
      </c>
      <c r="I11561" s="379" t="e">
        <f>IF(#REF!&lt;&gt;"",#REF!-$I$199,"")</f>
        <v>#REF!</v>
      </c>
      <c r="J11561" s="379" t="e">
        <f>IF(I11561&lt;&gt;"",NETWORKDAYS($I$199,#REF!-1,$N$201:$N$224),"")</f>
        <v>#REF!</v>
      </c>
      <c r="K11561" s="391" t="e">
        <f>IF(I11561&lt;&gt;"",RIGHT(#REF!,LEN(#REF!)-FIND(" ",#REF!)),"")</f>
        <v>#REF!</v>
      </c>
    </row>
    <row r="11562" spans="1:11">
      <c r="A11562" s="417" t="s">
        <v>2155</v>
      </c>
      <c r="B11562" s="417" t="s">
        <v>5936</v>
      </c>
      <c r="C11562" s="417" t="s">
        <v>2281</v>
      </c>
      <c r="D11562" s="417" t="s">
        <v>5937</v>
      </c>
      <c r="E11562" s="391">
        <v>49.58</v>
      </c>
      <c r="F11562" s="418">
        <v>44214</v>
      </c>
      <c r="G11562" s="417" t="s">
        <v>2283</v>
      </c>
      <c r="I11562" s="379" t="e">
        <f>IF(#REF!&lt;&gt;"",#REF!-$I$199,"")</f>
        <v>#REF!</v>
      </c>
      <c r="J11562" s="379" t="e">
        <f>IF(I11562&lt;&gt;"",NETWORKDAYS($I$199,#REF!-1,$N$201:$N$224),"")</f>
        <v>#REF!</v>
      </c>
      <c r="K11562" s="391" t="e">
        <f>IF(I11562&lt;&gt;"",RIGHT(#REF!,LEN(#REF!)-FIND(" ",#REF!)),"")</f>
        <v>#REF!</v>
      </c>
    </row>
    <row r="11563" spans="1:11">
      <c r="A11563" s="417" t="s">
        <v>2155</v>
      </c>
      <c r="B11563" s="417" t="s">
        <v>7268</v>
      </c>
      <c r="C11563" s="417" t="s">
        <v>2281</v>
      </c>
      <c r="D11563" s="417" t="s">
        <v>6022</v>
      </c>
      <c r="E11563" s="391">
        <v>49.5</v>
      </c>
      <c r="F11563" s="418">
        <v>44214</v>
      </c>
      <c r="G11563" s="417" t="s">
        <v>2286</v>
      </c>
      <c r="I11563" s="379" t="e">
        <f>IF(#REF!&lt;&gt;"",#REF!-$I$199,"")</f>
        <v>#REF!</v>
      </c>
      <c r="J11563" s="379" t="e">
        <f>IF(I11563&lt;&gt;"",NETWORKDAYS($I$199,#REF!-1,$N$201:$N$224),"")</f>
        <v>#REF!</v>
      </c>
      <c r="K11563" s="391" t="e">
        <f>IF(I11563&lt;&gt;"",RIGHT(#REF!,LEN(#REF!)-FIND(" ",#REF!)),"")</f>
        <v>#REF!</v>
      </c>
    </row>
    <row r="11564" spans="1:11">
      <c r="A11564" s="417" t="s">
        <v>2155</v>
      </c>
      <c r="B11564" s="417" t="s">
        <v>5938</v>
      </c>
      <c r="C11564" s="417" t="s">
        <v>2281</v>
      </c>
      <c r="D11564" s="417" t="s">
        <v>5939</v>
      </c>
      <c r="E11564" s="391">
        <v>36.5</v>
      </c>
      <c r="F11564" s="418">
        <v>44214</v>
      </c>
      <c r="G11564" s="417" t="s">
        <v>2283</v>
      </c>
      <c r="I11564" s="379" t="e">
        <f>IF(#REF!&lt;&gt;"",#REF!-$I$199,"")</f>
        <v>#REF!</v>
      </c>
      <c r="J11564" s="379" t="e">
        <f>IF(I11564&lt;&gt;"",NETWORKDAYS($I$199,#REF!-1,$N$201:$N$224),"")</f>
        <v>#REF!</v>
      </c>
      <c r="K11564" s="391" t="e">
        <f>IF(I11564&lt;&gt;"",RIGHT(#REF!,LEN(#REF!)-FIND(" ",#REF!)),"")</f>
        <v>#REF!</v>
      </c>
    </row>
    <row r="11565" spans="1:11">
      <c r="A11565" s="417" t="s">
        <v>2155</v>
      </c>
      <c r="B11565" s="417" t="s">
        <v>5940</v>
      </c>
      <c r="C11565" s="417" t="s">
        <v>2281</v>
      </c>
      <c r="D11565" s="417" t="s">
        <v>5941</v>
      </c>
      <c r="E11565" s="391">
        <v>49.97</v>
      </c>
      <c r="F11565" s="418">
        <v>44214</v>
      </c>
      <c r="G11565" s="417" t="s">
        <v>2283</v>
      </c>
      <c r="I11565" s="379" t="e">
        <f>IF(#REF!&lt;&gt;"",#REF!-$I$199,"")</f>
        <v>#REF!</v>
      </c>
      <c r="J11565" s="379" t="e">
        <f>IF(I11565&lt;&gt;"",NETWORKDAYS($I$199,#REF!-1,$N$201:$N$224),"")</f>
        <v>#REF!</v>
      </c>
      <c r="K11565" s="391" t="e">
        <f>IF(I11565&lt;&gt;"",RIGHT(#REF!,LEN(#REF!)-FIND(" ",#REF!)),"")</f>
        <v>#REF!</v>
      </c>
    </row>
    <row r="11566" spans="1:11">
      <c r="A11566" s="417" t="s">
        <v>2155</v>
      </c>
      <c r="B11566" s="417" t="s">
        <v>5942</v>
      </c>
      <c r="C11566" s="417" t="s">
        <v>2281</v>
      </c>
      <c r="D11566" s="417" t="s">
        <v>5943</v>
      </c>
      <c r="E11566" s="391">
        <v>45.05</v>
      </c>
      <c r="F11566" s="418">
        <v>44214</v>
      </c>
      <c r="G11566" s="417" t="s">
        <v>2286</v>
      </c>
      <c r="I11566" s="379" t="e">
        <f>IF(#REF!&lt;&gt;"",#REF!-$I$199,"")</f>
        <v>#REF!</v>
      </c>
      <c r="J11566" s="379" t="e">
        <f>IF(I11566&lt;&gt;"",NETWORKDAYS($I$199,#REF!-1,$N$201:$N$224),"")</f>
        <v>#REF!</v>
      </c>
      <c r="K11566" s="391" t="e">
        <f>IF(I11566&lt;&gt;"",RIGHT(#REF!,LEN(#REF!)-FIND(" ",#REF!)),"")</f>
        <v>#REF!</v>
      </c>
    </row>
    <row r="11567" spans="1:11">
      <c r="A11567" s="417" t="s">
        <v>2155</v>
      </c>
      <c r="B11567" s="417" t="s">
        <v>5944</v>
      </c>
      <c r="C11567" s="417" t="s">
        <v>2281</v>
      </c>
      <c r="D11567" s="417" t="s">
        <v>5945</v>
      </c>
      <c r="E11567" s="391">
        <v>48.35</v>
      </c>
      <c r="F11567" s="418">
        <v>44214</v>
      </c>
      <c r="G11567" s="417" t="s">
        <v>2286</v>
      </c>
      <c r="I11567" s="379" t="e">
        <f>IF(#REF!&lt;&gt;"",#REF!-$I$199,"")</f>
        <v>#REF!</v>
      </c>
      <c r="J11567" s="379" t="e">
        <f>IF(I11567&lt;&gt;"",NETWORKDAYS($I$199,#REF!-1,$N$201:$N$224),"")</f>
        <v>#REF!</v>
      </c>
      <c r="K11567" s="391" t="e">
        <f>IF(I11567&lt;&gt;"",RIGHT(#REF!,LEN(#REF!)-FIND(" ",#REF!)),"")</f>
        <v>#REF!</v>
      </c>
    </row>
    <row r="11568" spans="1:11">
      <c r="A11568" s="417" t="s">
        <v>2155</v>
      </c>
      <c r="B11568" s="417" t="s">
        <v>5946</v>
      </c>
      <c r="C11568" s="417" t="s">
        <v>2281</v>
      </c>
      <c r="D11568" s="417" t="s">
        <v>5947</v>
      </c>
      <c r="E11568" s="391">
        <v>8.5</v>
      </c>
      <c r="F11568" s="418">
        <v>44214</v>
      </c>
      <c r="G11568" s="417" t="s">
        <v>2283</v>
      </c>
      <c r="I11568" s="379" t="e">
        <f>IF(#REF!&lt;&gt;"",#REF!-$I$199,"")</f>
        <v>#REF!</v>
      </c>
      <c r="J11568" s="379" t="e">
        <f>IF(I11568&lt;&gt;"",NETWORKDAYS($I$199,#REF!-1,$N$201:$N$224),"")</f>
        <v>#REF!</v>
      </c>
      <c r="K11568" s="391" t="e">
        <f>IF(I11568&lt;&gt;"",RIGHT(#REF!,LEN(#REF!)-FIND(" ",#REF!)),"")</f>
        <v>#REF!</v>
      </c>
    </row>
    <row r="11569" spans="1:11">
      <c r="A11569" s="417" t="s">
        <v>2155</v>
      </c>
      <c r="B11569" s="417" t="s">
        <v>5948</v>
      </c>
      <c r="C11569" s="417" t="s">
        <v>2281</v>
      </c>
      <c r="D11569" s="417" t="s">
        <v>5949</v>
      </c>
      <c r="E11569" s="391">
        <v>47.45</v>
      </c>
      <c r="F11569" s="418">
        <v>44214</v>
      </c>
      <c r="G11569" s="417" t="s">
        <v>2286</v>
      </c>
      <c r="I11569" s="379" t="e">
        <f>IF(#REF!&lt;&gt;"",#REF!-$I$199,"")</f>
        <v>#REF!</v>
      </c>
      <c r="J11569" s="379" t="e">
        <f>IF(I11569&lt;&gt;"",NETWORKDAYS($I$199,#REF!-1,$N$201:$N$224),"")</f>
        <v>#REF!</v>
      </c>
      <c r="K11569" s="391" t="e">
        <f>IF(I11569&lt;&gt;"",RIGHT(#REF!,LEN(#REF!)-FIND(" ",#REF!)),"")</f>
        <v>#REF!</v>
      </c>
    </row>
    <row r="11570" spans="1:11">
      <c r="A11570" s="417" t="s">
        <v>2155</v>
      </c>
      <c r="B11570" s="417" t="s">
        <v>5950</v>
      </c>
      <c r="C11570" s="417" t="s">
        <v>2281</v>
      </c>
      <c r="D11570" s="417" t="s">
        <v>5951</v>
      </c>
      <c r="E11570" s="391">
        <v>33.14</v>
      </c>
      <c r="F11570" s="418">
        <v>44214</v>
      </c>
      <c r="G11570" s="417" t="s">
        <v>2283</v>
      </c>
      <c r="I11570" s="379" t="e">
        <f>IF(#REF!&lt;&gt;"",#REF!-$I$199,"")</f>
        <v>#REF!</v>
      </c>
      <c r="J11570" s="379" t="e">
        <f>IF(I11570&lt;&gt;"",NETWORKDAYS($I$199,#REF!-1,$N$201:$N$224),"")</f>
        <v>#REF!</v>
      </c>
      <c r="K11570" s="391" t="e">
        <f>IF(I11570&lt;&gt;"",RIGHT(#REF!,LEN(#REF!)-FIND(" ",#REF!)),"")</f>
        <v>#REF!</v>
      </c>
    </row>
    <row r="11571" spans="1:11">
      <c r="A11571" s="417" t="s">
        <v>2155</v>
      </c>
      <c r="B11571" s="417" t="s">
        <v>5952</v>
      </c>
      <c r="C11571" s="417" t="s">
        <v>2281</v>
      </c>
      <c r="D11571" s="417" t="s">
        <v>5953</v>
      </c>
      <c r="E11571" s="391">
        <v>45.14</v>
      </c>
      <c r="F11571" s="418">
        <v>44214</v>
      </c>
      <c r="G11571" s="417" t="s">
        <v>2283</v>
      </c>
      <c r="I11571" s="379" t="e">
        <f>IF(#REF!&lt;&gt;"",#REF!-$I$199,"")</f>
        <v>#REF!</v>
      </c>
      <c r="J11571" s="379" t="e">
        <f>IF(I11571&lt;&gt;"",NETWORKDAYS($I$199,#REF!-1,$N$201:$N$224),"")</f>
        <v>#REF!</v>
      </c>
      <c r="K11571" s="391" t="e">
        <f>IF(I11571&lt;&gt;"",RIGHT(#REF!,LEN(#REF!)-FIND(" ",#REF!)),"")</f>
        <v>#REF!</v>
      </c>
    </row>
    <row r="11572" spans="1:11">
      <c r="A11572" s="417" t="s">
        <v>2155</v>
      </c>
      <c r="B11572" s="417" t="s">
        <v>5954</v>
      </c>
      <c r="C11572" s="417" t="s">
        <v>2281</v>
      </c>
      <c r="D11572" s="417" t="s">
        <v>5955</v>
      </c>
      <c r="E11572" s="391">
        <v>45.57</v>
      </c>
      <c r="F11572" s="418">
        <v>44214</v>
      </c>
      <c r="G11572" s="417" t="s">
        <v>2286</v>
      </c>
      <c r="I11572" s="379" t="e">
        <f>IF(#REF!&lt;&gt;"",#REF!-$I$199,"")</f>
        <v>#REF!</v>
      </c>
      <c r="J11572" s="379" t="e">
        <f>IF(I11572&lt;&gt;"",NETWORKDAYS($I$199,#REF!-1,$N$201:$N$224),"")</f>
        <v>#REF!</v>
      </c>
      <c r="K11572" s="391" t="e">
        <f>IF(I11572&lt;&gt;"",RIGHT(#REF!,LEN(#REF!)-FIND(" ",#REF!)),"")</f>
        <v>#REF!</v>
      </c>
    </row>
    <row r="11573" spans="1:11">
      <c r="A11573" s="417" t="s">
        <v>2155</v>
      </c>
      <c r="B11573" s="417" t="s">
        <v>5956</v>
      </c>
      <c r="C11573" s="417" t="s">
        <v>2281</v>
      </c>
      <c r="D11573" s="417" t="s">
        <v>5957</v>
      </c>
      <c r="E11573" s="391">
        <v>45.6</v>
      </c>
      <c r="F11573" s="418">
        <v>44214</v>
      </c>
      <c r="G11573" s="417" t="s">
        <v>2283</v>
      </c>
      <c r="I11573" s="379" t="e">
        <f>IF(#REF!&lt;&gt;"",#REF!-$I$199,"")</f>
        <v>#REF!</v>
      </c>
      <c r="J11573" s="379" t="e">
        <f>IF(I11573&lt;&gt;"",NETWORKDAYS($I$199,#REF!-1,$N$201:$N$224),"")</f>
        <v>#REF!</v>
      </c>
      <c r="K11573" s="391" t="e">
        <f>IF(I11573&lt;&gt;"",RIGHT(#REF!,LEN(#REF!)-FIND(" ",#REF!)),"")</f>
        <v>#REF!</v>
      </c>
    </row>
    <row r="11574" spans="1:11">
      <c r="A11574" s="417" t="s">
        <v>2155</v>
      </c>
      <c r="B11574" s="417" t="s">
        <v>5958</v>
      </c>
      <c r="C11574" s="417" t="s">
        <v>2281</v>
      </c>
      <c r="D11574" s="417" t="s">
        <v>5959</v>
      </c>
      <c r="E11574" s="391">
        <v>41.3</v>
      </c>
      <c r="F11574" s="418">
        <v>44214</v>
      </c>
      <c r="G11574" s="417" t="s">
        <v>2286</v>
      </c>
      <c r="I11574" s="379" t="e">
        <f>IF(#REF!&lt;&gt;"",#REF!-$I$199,"")</f>
        <v>#REF!</v>
      </c>
      <c r="J11574" s="379" t="e">
        <f>IF(I11574&lt;&gt;"",NETWORKDAYS($I$199,#REF!-1,$N$201:$N$224),"")</f>
        <v>#REF!</v>
      </c>
      <c r="K11574" s="391" t="e">
        <f>IF(I11574&lt;&gt;"",RIGHT(#REF!,LEN(#REF!)-FIND(" ",#REF!)),"")</f>
        <v>#REF!</v>
      </c>
    </row>
    <row r="11575" spans="1:11">
      <c r="A11575" s="417" t="s">
        <v>2155</v>
      </c>
      <c r="B11575" s="417" t="s">
        <v>5960</v>
      </c>
      <c r="C11575" s="417" t="s">
        <v>2281</v>
      </c>
      <c r="D11575" s="417" t="s">
        <v>5961</v>
      </c>
      <c r="E11575" s="391">
        <v>39.6</v>
      </c>
      <c r="F11575" s="418">
        <v>44214</v>
      </c>
      <c r="G11575" s="417" t="s">
        <v>2283</v>
      </c>
      <c r="I11575" s="379" t="e">
        <f>IF(#REF!&lt;&gt;"",#REF!-$I$199,"")</f>
        <v>#REF!</v>
      </c>
      <c r="J11575" s="379" t="e">
        <f>IF(I11575&lt;&gt;"",NETWORKDAYS($I$199,#REF!-1,$N$201:$N$224),"")</f>
        <v>#REF!</v>
      </c>
      <c r="K11575" s="391" t="e">
        <f>IF(I11575&lt;&gt;"",RIGHT(#REF!,LEN(#REF!)-FIND(" ",#REF!)),"")</f>
        <v>#REF!</v>
      </c>
    </row>
    <row r="11576" spans="1:11">
      <c r="A11576" s="417" t="s">
        <v>2155</v>
      </c>
      <c r="B11576" s="417" t="s">
        <v>5962</v>
      </c>
      <c r="C11576" s="417" t="s">
        <v>2281</v>
      </c>
      <c r="D11576" s="417" t="s">
        <v>5963</v>
      </c>
      <c r="E11576" s="391">
        <v>41.98</v>
      </c>
      <c r="F11576" s="418">
        <v>44214</v>
      </c>
      <c r="G11576" s="417" t="s">
        <v>2286</v>
      </c>
      <c r="I11576" s="379" t="e">
        <f>IF(#REF!&lt;&gt;"",#REF!-$I$199,"")</f>
        <v>#REF!</v>
      </c>
      <c r="J11576" s="379" t="e">
        <f>IF(I11576&lt;&gt;"",NETWORKDAYS($I$199,#REF!-1,$N$201:$N$224),"")</f>
        <v>#REF!</v>
      </c>
      <c r="K11576" s="391" t="e">
        <f>IF(I11576&lt;&gt;"",RIGHT(#REF!,LEN(#REF!)-FIND(" ",#REF!)),"")</f>
        <v>#REF!</v>
      </c>
    </row>
    <row r="11577" spans="1:11">
      <c r="A11577" s="417" t="s">
        <v>2155</v>
      </c>
      <c r="B11577" s="417" t="s">
        <v>5964</v>
      </c>
      <c r="C11577" s="417" t="s">
        <v>2281</v>
      </c>
      <c r="D11577" s="417" t="s">
        <v>5965</v>
      </c>
      <c r="E11577" s="391">
        <v>29.35</v>
      </c>
      <c r="F11577" s="418">
        <v>44214</v>
      </c>
      <c r="G11577" s="417" t="s">
        <v>2283</v>
      </c>
      <c r="I11577" s="379" t="e">
        <f>IF(#REF!&lt;&gt;"",#REF!-$I$199,"")</f>
        <v>#REF!</v>
      </c>
      <c r="J11577" s="379" t="e">
        <f>IF(I11577&lt;&gt;"",NETWORKDAYS($I$199,#REF!-1,$N$201:$N$224),"")</f>
        <v>#REF!</v>
      </c>
      <c r="K11577" s="391" t="e">
        <f>IF(I11577&lt;&gt;"",RIGHT(#REF!,LEN(#REF!)-FIND(" ",#REF!)),"")</f>
        <v>#REF!</v>
      </c>
    </row>
    <row r="11578" spans="1:11">
      <c r="A11578" s="417" t="s">
        <v>2155</v>
      </c>
      <c r="B11578" s="417" t="s">
        <v>5966</v>
      </c>
      <c r="C11578" s="417" t="s">
        <v>2281</v>
      </c>
      <c r="D11578" s="417" t="s">
        <v>5967</v>
      </c>
      <c r="E11578" s="391">
        <v>39.9</v>
      </c>
      <c r="F11578" s="418">
        <v>44214</v>
      </c>
      <c r="G11578" s="417" t="s">
        <v>2286</v>
      </c>
      <c r="I11578" s="379" t="e">
        <f>IF(#REF!&lt;&gt;"",#REF!-$I$199,"")</f>
        <v>#REF!</v>
      </c>
      <c r="J11578" s="379" t="e">
        <f>IF(I11578&lt;&gt;"",NETWORKDAYS($I$199,#REF!-1,$N$201:$N$224),"")</f>
        <v>#REF!</v>
      </c>
      <c r="K11578" s="391" t="e">
        <f>IF(I11578&lt;&gt;"",RIGHT(#REF!,LEN(#REF!)-FIND(" ",#REF!)),"")</f>
        <v>#REF!</v>
      </c>
    </row>
    <row r="11579" spans="1:11">
      <c r="A11579" s="417" t="s">
        <v>2155</v>
      </c>
      <c r="B11579" s="417" t="s">
        <v>5968</v>
      </c>
      <c r="C11579" s="417" t="s">
        <v>2281</v>
      </c>
      <c r="D11579" s="417" t="s">
        <v>5969</v>
      </c>
      <c r="E11579" s="391">
        <v>42.3</v>
      </c>
      <c r="F11579" s="418">
        <v>44214</v>
      </c>
      <c r="G11579" s="417" t="s">
        <v>2286</v>
      </c>
      <c r="I11579" s="379" t="e">
        <f>IF(#REF!&lt;&gt;"",#REF!-$I$199,"")</f>
        <v>#REF!</v>
      </c>
      <c r="J11579" s="379" t="e">
        <f>IF(I11579&lt;&gt;"",NETWORKDAYS($I$199,#REF!-1,$N$201:$N$224),"")</f>
        <v>#REF!</v>
      </c>
      <c r="K11579" s="391" t="e">
        <f>IF(I11579&lt;&gt;"",RIGHT(#REF!,LEN(#REF!)-FIND(" ",#REF!)),"")</f>
        <v>#REF!</v>
      </c>
    </row>
    <row r="11580" spans="1:11">
      <c r="A11580" s="417" t="s">
        <v>2155</v>
      </c>
      <c r="B11580" s="417" t="s">
        <v>5970</v>
      </c>
      <c r="C11580" s="417" t="s">
        <v>2281</v>
      </c>
      <c r="D11580" s="417" t="s">
        <v>5971</v>
      </c>
      <c r="E11580" s="391">
        <v>39.25</v>
      </c>
      <c r="F11580" s="418">
        <v>44214</v>
      </c>
      <c r="G11580" s="417" t="s">
        <v>2283</v>
      </c>
      <c r="I11580" s="379" t="e">
        <f>IF(#REF!&lt;&gt;"",#REF!-$I$199,"")</f>
        <v>#REF!</v>
      </c>
      <c r="J11580" s="379" t="e">
        <f>IF(I11580&lt;&gt;"",NETWORKDAYS($I$199,#REF!-1,$N$201:$N$224),"")</f>
        <v>#REF!</v>
      </c>
      <c r="K11580" s="391" t="e">
        <f>IF(I11580&lt;&gt;"",RIGHT(#REF!,LEN(#REF!)-FIND(" ",#REF!)),"")</f>
        <v>#REF!</v>
      </c>
    </row>
    <row r="11581" spans="1:11">
      <c r="A11581" s="417" t="s">
        <v>2155</v>
      </c>
      <c r="B11581" s="417" t="s">
        <v>5972</v>
      </c>
      <c r="C11581" s="417" t="s">
        <v>2281</v>
      </c>
      <c r="D11581" s="417" t="s">
        <v>5973</v>
      </c>
      <c r="E11581" s="391">
        <v>42.1</v>
      </c>
      <c r="F11581" s="418">
        <v>44214</v>
      </c>
      <c r="G11581" s="417" t="s">
        <v>2283</v>
      </c>
      <c r="I11581" s="379" t="e">
        <f>IF(#REF!&lt;&gt;"",#REF!-$I$199,"")</f>
        <v>#REF!</v>
      </c>
      <c r="J11581" s="379" t="e">
        <f>IF(I11581&lt;&gt;"",NETWORKDAYS($I$199,#REF!-1,$N$201:$N$224),"")</f>
        <v>#REF!</v>
      </c>
      <c r="K11581" s="391" t="e">
        <f>IF(I11581&lt;&gt;"",RIGHT(#REF!,LEN(#REF!)-FIND(" ",#REF!)),"")</f>
        <v>#REF!</v>
      </c>
    </row>
    <row r="11582" spans="1:11">
      <c r="A11582" s="417" t="s">
        <v>2155</v>
      </c>
      <c r="B11582" s="417" t="s">
        <v>5974</v>
      </c>
      <c r="C11582" s="417" t="s">
        <v>2281</v>
      </c>
      <c r="D11582" s="417" t="s">
        <v>5975</v>
      </c>
      <c r="E11582" s="391">
        <v>41.59</v>
      </c>
      <c r="F11582" s="418">
        <v>44214</v>
      </c>
      <c r="G11582" s="417" t="s">
        <v>2286</v>
      </c>
      <c r="I11582" s="379" t="e">
        <f>IF(#REF!&lt;&gt;"",#REF!-$I$199,"")</f>
        <v>#REF!</v>
      </c>
      <c r="J11582" s="379" t="e">
        <f>IF(I11582&lt;&gt;"",NETWORKDAYS($I$199,#REF!-1,$N$201:$N$224),"")</f>
        <v>#REF!</v>
      </c>
      <c r="K11582" s="391" t="e">
        <f>IF(I11582&lt;&gt;"",RIGHT(#REF!,LEN(#REF!)-FIND(" ",#REF!)),"")</f>
        <v>#REF!</v>
      </c>
    </row>
    <row r="11583" spans="1:11">
      <c r="A11583" s="417" t="s">
        <v>2155</v>
      </c>
      <c r="B11583" s="417" t="s">
        <v>5976</v>
      </c>
      <c r="C11583" s="417" t="s">
        <v>2281</v>
      </c>
      <c r="D11583" s="417" t="s">
        <v>5977</v>
      </c>
      <c r="E11583" s="391">
        <v>41.05</v>
      </c>
      <c r="F11583" s="418">
        <v>44214</v>
      </c>
      <c r="G11583" s="417" t="s">
        <v>2283</v>
      </c>
      <c r="I11583" s="379" t="e">
        <f>IF(#REF!&lt;&gt;"",#REF!-$I$199,"")</f>
        <v>#REF!</v>
      </c>
      <c r="J11583" s="379" t="e">
        <f>IF(I11583&lt;&gt;"",NETWORKDAYS($I$199,#REF!-1,$N$201:$N$224),"")</f>
        <v>#REF!</v>
      </c>
      <c r="K11583" s="391" t="e">
        <f>IF(I11583&lt;&gt;"",RIGHT(#REF!,LEN(#REF!)-FIND(" ",#REF!)),"")</f>
        <v>#REF!</v>
      </c>
    </row>
    <row r="11584" spans="1:11">
      <c r="A11584" s="417" t="s">
        <v>2155</v>
      </c>
      <c r="B11584" s="417" t="s">
        <v>5978</v>
      </c>
      <c r="C11584" s="417" t="s">
        <v>2281</v>
      </c>
      <c r="D11584" s="417" t="s">
        <v>5979</v>
      </c>
      <c r="E11584" s="391">
        <v>37.979999999999997</v>
      </c>
      <c r="F11584" s="418">
        <v>44214</v>
      </c>
      <c r="G11584" s="417" t="s">
        <v>2283</v>
      </c>
      <c r="I11584" s="379" t="e">
        <f>IF(#REF!&lt;&gt;"",#REF!-$I$199,"")</f>
        <v>#REF!</v>
      </c>
      <c r="J11584" s="379" t="e">
        <f>IF(I11584&lt;&gt;"",NETWORKDAYS($I$199,#REF!-1,$N$201:$N$224),"")</f>
        <v>#REF!</v>
      </c>
      <c r="K11584" s="391" t="e">
        <f>IF(I11584&lt;&gt;"",RIGHT(#REF!,LEN(#REF!)-FIND(" ",#REF!)),"")</f>
        <v>#REF!</v>
      </c>
    </row>
    <row r="11585" spans="1:11">
      <c r="A11585" s="417" t="s">
        <v>2155</v>
      </c>
      <c r="B11585" s="417" t="s">
        <v>5980</v>
      </c>
      <c r="C11585" s="417" t="s">
        <v>2281</v>
      </c>
      <c r="D11585" s="417" t="s">
        <v>5981</v>
      </c>
      <c r="E11585" s="391">
        <v>39.46</v>
      </c>
      <c r="F11585" s="418">
        <v>44214</v>
      </c>
      <c r="G11585" s="417" t="s">
        <v>2286</v>
      </c>
      <c r="I11585" s="379" t="e">
        <f>IF(#REF!&lt;&gt;"",#REF!-$I$199,"")</f>
        <v>#REF!</v>
      </c>
      <c r="J11585" s="379" t="e">
        <f>IF(I11585&lt;&gt;"",NETWORKDAYS($I$199,#REF!-1,$N$201:$N$224),"")</f>
        <v>#REF!</v>
      </c>
      <c r="K11585" s="391" t="e">
        <f>IF(I11585&lt;&gt;"",RIGHT(#REF!,LEN(#REF!)-FIND(" ",#REF!)),"")</f>
        <v>#REF!</v>
      </c>
    </row>
    <row r="11586" spans="1:11">
      <c r="A11586" s="417" t="s">
        <v>2155</v>
      </c>
      <c r="B11586" s="417" t="s">
        <v>7269</v>
      </c>
      <c r="C11586" s="417" t="s">
        <v>2281</v>
      </c>
      <c r="D11586" s="417" t="s">
        <v>6067</v>
      </c>
      <c r="E11586" s="391">
        <v>35.08</v>
      </c>
      <c r="F11586" s="418">
        <v>44214</v>
      </c>
      <c r="G11586" s="417" t="s">
        <v>2283</v>
      </c>
      <c r="I11586" s="379" t="e">
        <f>IF(#REF!&lt;&gt;"",#REF!-$I$199,"")</f>
        <v>#REF!</v>
      </c>
      <c r="J11586" s="379" t="e">
        <f>IF(I11586&lt;&gt;"",NETWORKDAYS($I$199,#REF!-1,$N$201:$N$224),"")</f>
        <v>#REF!</v>
      </c>
      <c r="K11586" s="391" t="e">
        <f>IF(I11586&lt;&gt;"",RIGHT(#REF!,LEN(#REF!)-FIND(" ",#REF!)),"")</f>
        <v>#REF!</v>
      </c>
    </row>
    <row r="11587" spans="1:11">
      <c r="A11587" s="417" t="s">
        <v>2155</v>
      </c>
      <c r="B11587" s="417" t="s">
        <v>5982</v>
      </c>
      <c r="C11587" s="417" t="s">
        <v>2281</v>
      </c>
      <c r="D11587" s="417" t="s">
        <v>5983</v>
      </c>
      <c r="E11587" s="391">
        <v>39.07</v>
      </c>
      <c r="F11587" s="418">
        <v>44214</v>
      </c>
      <c r="G11587" s="417" t="s">
        <v>2283</v>
      </c>
      <c r="I11587" s="379" t="e">
        <f>IF(#REF!&lt;&gt;"",#REF!-$I$199,"")</f>
        <v>#REF!</v>
      </c>
      <c r="J11587" s="379" t="e">
        <f>IF(I11587&lt;&gt;"",NETWORKDAYS($I$199,#REF!-1,$N$201:$N$224),"")</f>
        <v>#REF!</v>
      </c>
      <c r="K11587" s="391" t="e">
        <f>IF(I11587&lt;&gt;"",RIGHT(#REF!,LEN(#REF!)-FIND(" ",#REF!)),"")</f>
        <v>#REF!</v>
      </c>
    </row>
    <row r="11588" spans="1:11">
      <c r="A11588" s="417" t="s">
        <v>2155</v>
      </c>
      <c r="B11588" s="417" t="s">
        <v>5984</v>
      </c>
      <c r="C11588" s="417" t="s">
        <v>2281</v>
      </c>
      <c r="D11588" s="417" t="s">
        <v>5985</v>
      </c>
      <c r="E11588" s="391">
        <v>36.6</v>
      </c>
      <c r="F11588" s="418">
        <v>44214</v>
      </c>
      <c r="G11588" s="417" t="s">
        <v>2286</v>
      </c>
      <c r="I11588" s="379" t="e">
        <f>IF(#REF!&lt;&gt;"",#REF!-$I$199,"")</f>
        <v>#REF!</v>
      </c>
      <c r="J11588" s="379" t="e">
        <f>IF(I11588&lt;&gt;"",NETWORKDAYS($I$199,#REF!-1,$N$201:$N$224),"")</f>
        <v>#REF!</v>
      </c>
      <c r="K11588" s="391" t="e">
        <f>IF(I11588&lt;&gt;"",RIGHT(#REF!,LEN(#REF!)-FIND(" ",#REF!)),"")</f>
        <v>#REF!</v>
      </c>
    </row>
    <row r="11589" spans="1:11">
      <c r="A11589" s="417" t="s">
        <v>2155</v>
      </c>
      <c r="B11589" s="417" t="s">
        <v>5986</v>
      </c>
      <c r="C11589" s="417" t="s">
        <v>2281</v>
      </c>
      <c r="D11589" s="417" t="s">
        <v>5987</v>
      </c>
      <c r="E11589" s="391">
        <v>37.880000000000003</v>
      </c>
      <c r="F11589" s="418">
        <v>44214</v>
      </c>
      <c r="G11589" s="417" t="s">
        <v>2286</v>
      </c>
      <c r="I11589" s="379" t="e">
        <f>IF(#REF!&lt;&gt;"",#REF!-$I$199,"")</f>
        <v>#REF!</v>
      </c>
      <c r="J11589" s="379" t="e">
        <f>IF(I11589&lt;&gt;"",NETWORKDAYS($I$199,#REF!-1,$N$201:$N$224),"")</f>
        <v>#REF!</v>
      </c>
      <c r="K11589" s="391" t="e">
        <f>IF(I11589&lt;&gt;"",RIGHT(#REF!,LEN(#REF!)-FIND(" ",#REF!)),"")</f>
        <v>#REF!</v>
      </c>
    </row>
    <row r="11590" spans="1:11">
      <c r="A11590" s="417" t="s">
        <v>2155</v>
      </c>
      <c r="B11590" s="417" t="s">
        <v>7270</v>
      </c>
      <c r="C11590" s="417" t="s">
        <v>2281</v>
      </c>
      <c r="D11590" s="417" t="s">
        <v>6039</v>
      </c>
      <c r="E11590" s="391">
        <v>36</v>
      </c>
      <c r="F11590" s="418">
        <v>44214</v>
      </c>
      <c r="G11590" s="417" t="s">
        <v>2283</v>
      </c>
      <c r="I11590" s="379" t="e">
        <f>IF(#REF!&lt;&gt;"",#REF!-$I$199,"")</f>
        <v>#REF!</v>
      </c>
      <c r="J11590" s="379" t="e">
        <f>IF(I11590&lt;&gt;"",NETWORKDAYS($I$199,#REF!-1,$N$201:$N$224),"")</f>
        <v>#REF!</v>
      </c>
      <c r="K11590" s="391" t="e">
        <f>IF(I11590&lt;&gt;"",RIGHT(#REF!,LEN(#REF!)-FIND(" ",#REF!)),"")</f>
        <v>#REF!</v>
      </c>
    </row>
    <row r="11591" spans="1:11">
      <c r="A11591" s="417" t="s">
        <v>2155</v>
      </c>
      <c r="B11591" s="417" t="s">
        <v>5988</v>
      </c>
      <c r="C11591" s="417" t="s">
        <v>2281</v>
      </c>
      <c r="D11591" s="417" t="s">
        <v>5989</v>
      </c>
      <c r="E11591" s="391">
        <v>37.42</v>
      </c>
      <c r="F11591" s="418">
        <v>44214</v>
      </c>
      <c r="G11591" s="417" t="s">
        <v>2286</v>
      </c>
      <c r="I11591" s="379" t="e">
        <f>IF(#REF!&lt;&gt;"",#REF!-$I$199,"")</f>
        <v>#REF!</v>
      </c>
      <c r="J11591" s="379" t="e">
        <f>IF(I11591&lt;&gt;"",NETWORKDAYS($I$199,#REF!-1,$N$201:$N$224),"")</f>
        <v>#REF!</v>
      </c>
      <c r="K11591" s="391" t="e">
        <f>IF(I11591&lt;&gt;"",RIGHT(#REF!,LEN(#REF!)-FIND(" ",#REF!)),"")</f>
        <v>#REF!</v>
      </c>
    </row>
    <row r="11592" spans="1:11">
      <c r="A11592" s="417" t="s">
        <v>2155</v>
      </c>
      <c r="B11592" s="417" t="s">
        <v>7271</v>
      </c>
      <c r="C11592" s="417" t="s">
        <v>2281</v>
      </c>
      <c r="D11592" s="417" t="s">
        <v>7272</v>
      </c>
      <c r="E11592" s="391">
        <v>35.200000000000003</v>
      </c>
      <c r="F11592" s="418">
        <v>44214</v>
      </c>
      <c r="G11592" s="417" t="s">
        <v>2283</v>
      </c>
      <c r="I11592" s="379" t="e">
        <f>IF(#REF!&lt;&gt;"",#REF!-$I$199,"")</f>
        <v>#REF!</v>
      </c>
      <c r="J11592" s="379" t="e">
        <f>IF(I11592&lt;&gt;"",NETWORKDAYS($I$199,#REF!-1,$N$201:$N$224),"")</f>
        <v>#REF!</v>
      </c>
      <c r="K11592" s="391" t="e">
        <f>IF(I11592&lt;&gt;"",RIGHT(#REF!,LEN(#REF!)-FIND(" ",#REF!)),"")</f>
        <v>#REF!</v>
      </c>
    </row>
    <row r="11593" spans="1:11">
      <c r="A11593" s="417" t="s">
        <v>2155</v>
      </c>
      <c r="B11593" s="417" t="s">
        <v>7273</v>
      </c>
      <c r="C11593" s="417" t="s">
        <v>2281</v>
      </c>
      <c r="D11593" s="417" t="s">
        <v>6118</v>
      </c>
      <c r="E11593" s="391">
        <v>33.799999999999997</v>
      </c>
      <c r="F11593" s="418">
        <v>44214</v>
      </c>
      <c r="G11593" s="417" t="s">
        <v>2283</v>
      </c>
      <c r="I11593" s="379" t="e">
        <f>IF(#REF!&lt;&gt;"",#REF!-$I$199,"")</f>
        <v>#REF!</v>
      </c>
      <c r="J11593" s="379" t="e">
        <f>IF(I11593&lt;&gt;"",NETWORKDAYS($I$199,#REF!-1,$N$201:$N$224),"")</f>
        <v>#REF!</v>
      </c>
      <c r="K11593" s="391" t="e">
        <f>IF(I11593&lt;&gt;"",RIGHT(#REF!,LEN(#REF!)-FIND(" ",#REF!)),"")</f>
        <v>#REF!</v>
      </c>
    </row>
    <row r="11594" spans="1:11">
      <c r="A11594" s="417" t="s">
        <v>2155</v>
      </c>
      <c r="B11594" s="417" t="s">
        <v>7274</v>
      </c>
      <c r="C11594" s="417" t="s">
        <v>2281</v>
      </c>
      <c r="D11594" s="417" t="s">
        <v>6102</v>
      </c>
      <c r="E11594" s="391">
        <v>33.299999999999997</v>
      </c>
      <c r="F11594" s="418">
        <v>44214</v>
      </c>
      <c r="G11594" s="417" t="s">
        <v>2286</v>
      </c>
      <c r="I11594" s="379" t="e">
        <f>IF(#REF!&lt;&gt;"",#REF!-$I$199,"")</f>
        <v>#REF!</v>
      </c>
      <c r="J11594" s="379" t="e">
        <f>IF(I11594&lt;&gt;"",NETWORKDAYS($I$199,#REF!-1,$N$201:$N$224),"")</f>
        <v>#REF!</v>
      </c>
      <c r="K11594" s="391" t="e">
        <f>IF(I11594&lt;&gt;"",RIGHT(#REF!,LEN(#REF!)-FIND(" ",#REF!)),"")</f>
        <v>#REF!</v>
      </c>
    </row>
    <row r="11595" spans="1:11">
      <c r="A11595" s="417" t="s">
        <v>2155</v>
      </c>
      <c r="B11595" s="417" t="s">
        <v>5990</v>
      </c>
      <c r="C11595" s="417" t="s">
        <v>2281</v>
      </c>
      <c r="D11595" s="417" t="s">
        <v>5991</v>
      </c>
      <c r="E11595" s="391">
        <v>35.4</v>
      </c>
      <c r="F11595" s="418">
        <v>44214</v>
      </c>
      <c r="G11595" s="417" t="s">
        <v>2286</v>
      </c>
      <c r="I11595" s="379" t="e">
        <f>IF(#REF!&lt;&gt;"",#REF!-$I$199,"")</f>
        <v>#REF!</v>
      </c>
      <c r="J11595" s="379" t="e">
        <f>IF(I11595&lt;&gt;"",NETWORKDAYS($I$199,#REF!-1,$N$201:$N$224),"")</f>
        <v>#REF!</v>
      </c>
      <c r="K11595" s="391" t="e">
        <f>IF(I11595&lt;&gt;"",RIGHT(#REF!,LEN(#REF!)-FIND(" ",#REF!)),"")</f>
        <v>#REF!</v>
      </c>
    </row>
    <row r="11596" spans="1:11">
      <c r="A11596" s="417" t="s">
        <v>2155</v>
      </c>
      <c r="B11596" s="417" t="s">
        <v>7275</v>
      </c>
      <c r="C11596" s="417" t="s">
        <v>2281</v>
      </c>
      <c r="D11596" s="417" t="s">
        <v>7276</v>
      </c>
      <c r="E11596" s="391">
        <v>31.59</v>
      </c>
      <c r="F11596" s="418">
        <v>44214</v>
      </c>
      <c r="G11596" s="417" t="s">
        <v>2283</v>
      </c>
      <c r="I11596" s="379" t="e">
        <f>IF(#REF!&lt;&gt;"",#REF!-$I$199,"")</f>
        <v>#REF!</v>
      </c>
      <c r="J11596" s="379" t="e">
        <f>IF(I11596&lt;&gt;"",NETWORKDAYS($I$199,#REF!-1,$N$201:$N$224),"")</f>
        <v>#REF!</v>
      </c>
      <c r="K11596" s="391" t="e">
        <f>IF(I11596&lt;&gt;"",RIGHT(#REF!,LEN(#REF!)-FIND(" ",#REF!)),"")</f>
        <v>#REF!</v>
      </c>
    </row>
    <row r="11597" spans="1:11">
      <c r="A11597" s="417" t="s">
        <v>2155</v>
      </c>
      <c r="B11597" s="417" t="s">
        <v>7277</v>
      </c>
      <c r="C11597" s="417" t="s">
        <v>2281</v>
      </c>
      <c r="D11597" s="417" t="s">
        <v>7278</v>
      </c>
      <c r="E11597" s="391">
        <v>32.51</v>
      </c>
      <c r="F11597" s="418">
        <v>44214</v>
      </c>
      <c r="G11597" s="417" t="s">
        <v>2286</v>
      </c>
      <c r="I11597" s="379" t="e">
        <f>IF(#REF!&lt;&gt;"",#REF!-$I$199,"")</f>
        <v>#REF!</v>
      </c>
      <c r="J11597" s="379" t="e">
        <f>IF(I11597&lt;&gt;"",NETWORKDAYS($I$199,#REF!-1,$N$201:$N$224),"")</f>
        <v>#REF!</v>
      </c>
      <c r="K11597" s="391" t="e">
        <f>IF(I11597&lt;&gt;"",RIGHT(#REF!,LEN(#REF!)-FIND(" ",#REF!)),"")</f>
        <v>#REF!</v>
      </c>
    </row>
    <row r="11598" spans="1:11">
      <c r="A11598" s="417" t="s">
        <v>2155</v>
      </c>
      <c r="B11598" s="417" t="s">
        <v>5992</v>
      </c>
      <c r="C11598" s="417" t="s">
        <v>2281</v>
      </c>
      <c r="D11598" s="417" t="s">
        <v>5993</v>
      </c>
      <c r="E11598" s="391">
        <v>34.46</v>
      </c>
      <c r="F11598" s="418">
        <v>44214</v>
      </c>
      <c r="G11598" s="417" t="s">
        <v>2286</v>
      </c>
      <c r="I11598" s="379" t="e">
        <f>IF(#REF!&lt;&gt;"",#REF!-$I$199,"")</f>
        <v>#REF!</v>
      </c>
      <c r="J11598" s="379" t="e">
        <f>IF(I11598&lt;&gt;"",NETWORKDAYS($I$199,#REF!-1,$N$201:$N$224),"")</f>
        <v>#REF!</v>
      </c>
      <c r="K11598" s="391" t="e">
        <f>IF(I11598&lt;&gt;"",RIGHT(#REF!,LEN(#REF!)-FIND(" ",#REF!)),"")</f>
        <v>#REF!</v>
      </c>
    </row>
    <row r="11599" spans="1:11">
      <c r="A11599" s="417" t="s">
        <v>2155</v>
      </c>
      <c r="B11599" s="417" t="s">
        <v>7279</v>
      </c>
      <c r="C11599" s="417" t="s">
        <v>2281</v>
      </c>
      <c r="D11599" s="417" t="s">
        <v>7280</v>
      </c>
      <c r="E11599" s="391">
        <v>30.6</v>
      </c>
      <c r="F11599" s="418">
        <v>44214</v>
      </c>
      <c r="G11599" s="417" t="s">
        <v>2283</v>
      </c>
      <c r="I11599" s="379" t="e">
        <f>IF(#REF!&lt;&gt;"",#REF!-$I$199,"")</f>
        <v>#REF!</v>
      </c>
      <c r="J11599" s="379" t="e">
        <f>IF(I11599&lt;&gt;"",NETWORKDAYS($I$199,#REF!-1,$N$201:$N$224),"")</f>
        <v>#REF!</v>
      </c>
      <c r="K11599" s="391" t="e">
        <f>IF(I11599&lt;&gt;"",RIGHT(#REF!,LEN(#REF!)-FIND(" ",#REF!)),"")</f>
        <v>#REF!</v>
      </c>
    </row>
    <row r="11600" spans="1:11">
      <c r="A11600" s="417" t="s">
        <v>2155</v>
      </c>
      <c r="B11600" s="417" t="s">
        <v>14888</v>
      </c>
      <c r="C11600" s="417" t="s">
        <v>2281</v>
      </c>
      <c r="D11600" s="417" t="s">
        <v>3608</v>
      </c>
      <c r="E11600" s="391">
        <v>22.8</v>
      </c>
      <c r="F11600" s="418">
        <v>44582</v>
      </c>
      <c r="G11600" s="417" t="s">
        <v>2283</v>
      </c>
      <c r="I11600" s="379" t="e">
        <f>IF(#REF!&lt;&gt;"",#REF!-$I$199,"")</f>
        <v>#REF!</v>
      </c>
      <c r="J11600" s="379" t="e">
        <f>IF(I11600&lt;&gt;"",NETWORKDAYS($I$199,#REF!-1,$N$201:$N$224),"")</f>
        <v>#REF!</v>
      </c>
      <c r="K11600" s="391" t="e">
        <f>IF(I11600&lt;&gt;"",RIGHT(#REF!,LEN(#REF!)-FIND(" ",#REF!)),"")</f>
        <v>#REF!</v>
      </c>
    </row>
    <row r="11601" spans="1:11">
      <c r="A11601" s="417" t="s">
        <v>2155</v>
      </c>
      <c r="B11601" s="417" t="s">
        <v>7281</v>
      </c>
      <c r="C11601" s="417" t="s">
        <v>2281</v>
      </c>
      <c r="D11601" s="417" t="s">
        <v>6104</v>
      </c>
      <c r="E11601" s="391">
        <v>31.5</v>
      </c>
      <c r="F11601" s="418">
        <v>44214</v>
      </c>
      <c r="G11601" s="417" t="s">
        <v>2286</v>
      </c>
      <c r="I11601" s="379" t="e">
        <f>IF(#REF!&lt;&gt;"",#REF!-$I$199,"")</f>
        <v>#REF!</v>
      </c>
      <c r="J11601" s="379" t="e">
        <f>IF(I11601&lt;&gt;"",NETWORKDAYS($I$199,#REF!-1,$N$201:$N$224),"")</f>
        <v>#REF!</v>
      </c>
      <c r="K11601" s="391" t="e">
        <f>IF(I11601&lt;&gt;"",RIGHT(#REF!,LEN(#REF!)-FIND(" ",#REF!)),"")</f>
        <v>#REF!</v>
      </c>
    </row>
    <row r="11602" spans="1:11">
      <c r="A11602" s="417" t="s">
        <v>2155</v>
      </c>
      <c r="B11602" s="417" t="s">
        <v>5994</v>
      </c>
      <c r="C11602" s="417" t="s">
        <v>2281</v>
      </c>
      <c r="D11602" s="417" t="s">
        <v>5995</v>
      </c>
      <c r="E11602" s="391">
        <v>31.08</v>
      </c>
      <c r="F11602" s="418">
        <v>44214</v>
      </c>
      <c r="G11602" s="417" t="s">
        <v>2283</v>
      </c>
      <c r="I11602" s="379" t="e">
        <f>IF(#REF!&lt;&gt;"",#REF!-$I$199,"")</f>
        <v>#REF!</v>
      </c>
      <c r="J11602" s="379" t="e">
        <f>IF(I11602&lt;&gt;"",NETWORKDAYS($I$199,#REF!-1,$N$201:$N$224),"")</f>
        <v>#REF!</v>
      </c>
      <c r="K11602" s="391" t="e">
        <f>IF(I11602&lt;&gt;"",RIGHT(#REF!,LEN(#REF!)-FIND(" ",#REF!)),"")</f>
        <v>#REF!</v>
      </c>
    </row>
    <row r="11603" spans="1:11">
      <c r="A11603" s="417" t="s">
        <v>2155</v>
      </c>
      <c r="B11603" s="417" t="s">
        <v>7282</v>
      </c>
      <c r="C11603" s="417" t="s">
        <v>2281</v>
      </c>
      <c r="D11603" s="417" t="s">
        <v>7283</v>
      </c>
      <c r="E11603" s="391">
        <v>30.49</v>
      </c>
      <c r="F11603" s="418">
        <v>44214</v>
      </c>
      <c r="G11603" s="417" t="s">
        <v>2286</v>
      </c>
      <c r="I11603" s="379" t="e">
        <f>IF(#REF!&lt;&gt;"",#REF!-$I$199,"")</f>
        <v>#REF!</v>
      </c>
      <c r="J11603" s="379" t="e">
        <f>IF(I11603&lt;&gt;"",NETWORKDAYS($I$199,#REF!-1,$N$201:$N$224),"")</f>
        <v>#REF!</v>
      </c>
      <c r="K11603" s="391" t="e">
        <f>IF(I11603&lt;&gt;"",RIGHT(#REF!,LEN(#REF!)-FIND(" ",#REF!)),"")</f>
        <v>#REF!</v>
      </c>
    </row>
    <row r="11604" spans="1:11">
      <c r="A11604" s="417" t="s">
        <v>2155</v>
      </c>
      <c r="B11604" s="417" t="s">
        <v>7284</v>
      </c>
      <c r="C11604" s="417" t="s">
        <v>2281</v>
      </c>
      <c r="D11604" s="417" t="s">
        <v>7285</v>
      </c>
      <c r="E11604" s="391">
        <v>29.8</v>
      </c>
      <c r="F11604" s="418">
        <v>44214</v>
      </c>
      <c r="G11604" s="417" t="s">
        <v>2283</v>
      </c>
      <c r="I11604" s="379" t="e">
        <f>IF(#REF!&lt;&gt;"",#REF!-$I$199,"")</f>
        <v>#REF!</v>
      </c>
      <c r="J11604" s="379" t="e">
        <f>IF(I11604&lt;&gt;"",NETWORKDAYS($I$199,#REF!-1,$N$201:$N$224),"")</f>
        <v>#REF!</v>
      </c>
      <c r="K11604" s="391" t="e">
        <f>IF(I11604&lt;&gt;"",RIGHT(#REF!,LEN(#REF!)-FIND(" ",#REF!)),"")</f>
        <v>#REF!</v>
      </c>
    </row>
    <row r="11605" spans="1:11">
      <c r="A11605" s="417" t="s">
        <v>2155</v>
      </c>
      <c r="B11605" s="417" t="s">
        <v>7286</v>
      </c>
      <c r="C11605" s="417" t="s">
        <v>2281</v>
      </c>
      <c r="D11605" s="417" t="s">
        <v>7287</v>
      </c>
      <c r="E11605" s="391">
        <v>28.5</v>
      </c>
      <c r="F11605" s="418">
        <v>44214</v>
      </c>
      <c r="G11605" s="417" t="s">
        <v>2286</v>
      </c>
      <c r="I11605" s="379" t="e">
        <f>IF(#REF!&lt;&gt;"",#REF!-$I$199,"")</f>
        <v>#REF!</v>
      </c>
      <c r="J11605" s="379" t="e">
        <f>IF(I11605&lt;&gt;"",NETWORKDAYS($I$199,#REF!-1,$N$201:$N$224),"")</f>
        <v>#REF!</v>
      </c>
      <c r="K11605" s="391" t="e">
        <f>IF(I11605&lt;&gt;"",RIGHT(#REF!,LEN(#REF!)-FIND(" ",#REF!)),"")</f>
        <v>#REF!</v>
      </c>
    </row>
    <row r="11606" spans="1:11">
      <c r="A11606" s="417" t="s">
        <v>2155</v>
      </c>
      <c r="B11606" s="417" t="s">
        <v>7288</v>
      </c>
      <c r="C11606" s="417" t="s">
        <v>2281</v>
      </c>
      <c r="D11606" s="417" t="s">
        <v>6120</v>
      </c>
      <c r="E11606" s="391">
        <v>29.14</v>
      </c>
      <c r="F11606" s="418">
        <v>44214</v>
      </c>
      <c r="G11606" s="417" t="s">
        <v>2283</v>
      </c>
      <c r="I11606" s="379" t="e">
        <f>IF(#REF!&lt;&gt;"",#REF!-$I$199,"")</f>
        <v>#REF!</v>
      </c>
      <c r="J11606" s="379" t="e">
        <f>IF(I11606&lt;&gt;"",NETWORKDAYS($I$199,#REF!-1,$N$201:$N$224),"")</f>
        <v>#REF!</v>
      </c>
      <c r="K11606" s="391" t="e">
        <f>IF(I11606&lt;&gt;"",RIGHT(#REF!,LEN(#REF!)-FIND(" ",#REF!)),"")</f>
        <v>#REF!</v>
      </c>
    </row>
    <row r="11607" spans="1:11">
      <c r="A11607" s="417" t="s">
        <v>2155</v>
      </c>
      <c r="B11607" s="417" t="s">
        <v>7289</v>
      </c>
      <c r="C11607" s="417" t="s">
        <v>2281</v>
      </c>
      <c r="D11607" s="417" t="s">
        <v>7290</v>
      </c>
      <c r="E11607" s="391">
        <v>28.5</v>
      </c>
      <c r="F11607" s="418">
        <v>44214</v>
      </c>
      <c r="G11607" s="417" t="s">
        <v>2286</v>
      </c>
      <c r="I11607" s="379" t="e">
        <f>IF(#REF!&lt;&gt;"",#REF!-$I$199,"")</f>
        <v>#REF!</v>
      </c>
      <c r="J11607" s="379" t="e">
        <f>IF(I11607&lt;&gt;"",NETWORKDAYS($I$199,#REF!-1,$N$201:$N$224),"")</f>
        <v>#REF!</v>
      </c>
      <c r="K11607" s="391" t="e">
        <f>IF(I11607&lt;&gt;"",RIGHT(#REF!,LEN(#REF!)-FIND(" ",#REF!)),"")</f>
        <v>#REF!</v>
      </c>
    </row>
    <row r="11608" spans="1:11">
      <c r="A11608" s="417" t="s">
        <v>2155</v>
      </c>
      <c r="B11608" s="417" t="s">
        <v>7291</v>
      </c>
      <c r="C11608" s="417" t="s">
        <v>2281</v>
      </c>
      <c r="D11608" s="417" t="s">
        <v>7292</v>
      </c>
      <c r="E11608" s="391">
        <v>28</v>
      </c>
      <c r="F11608" s="418">
        <v>44214</v>
      </c>
      <c r="G11608" s="417" t="s">
        <v>2283</v>
      </c>
      <c r="I11608" s="379" t="e">
        <f>IF(#REF!&lt;&gt;"",#REF!-$I$199,"")</f>
        <v>#REF!</v>
      </c>
      <c r="J11608" s="379" t="e">
        <f>IF(I11608&lt;&gt;"",NETWORKDAYS($I$199,#REF!-1,$N$201:$N$224),"")</f>
        <v>#REF!</v>
      </c>
      <c r="K11608" s="391" t="e">
        <f>IF(I11608&lt;&gt;"",RIGHT(#REF!,LEN(#REF!)-FIND(" ",#REF!)),"")</f>
        <v>#REF!</v>
      </c>
    </row>
    <row r="11609" spans="1:11">
      <c r="A11609" s="417" t="s">
        <v>2155</v>
      </c>
      <c r="B11609" s="417" t="s">
        <v>7293</v>
      </c>
      <c r="C11609" s="417" t="s">
        <v>2281</v>
      </c>
      <c r="D11609" s="417" t="s">
        <v>7294</v>
      </c>
      <c r="E11609" s="391">
        <v>27.53</v>
      </c>
      <c r="F11609" s="418">
        <v>44214</v>
      </c>
      <c r="G11609" s="417" t="s">
        <v>2286</v>
      </c>
      <c r="I11609" s="379" t="e">
        <f>IF(#REF!&lt;&gt;"",#REF!-$I$199,"")</f>
        <v>#REF!</v>
      </c>
      <c r="J11609" s="379" t="e">
        <f>IF(I11609&lt;&gt;"",NETWORKDAYS($I$199,#REF!-1,$N$201:$N$224),"")</f>
        <v>#REF!</v>
      </c>
      <c r="K11609" s="391" t="e">
        <f>IF(I11609&lt;&gt;"",RIGHT(#REF!,LEN(#REF!)-FIND(" ",#REF!)),"")</f>
        <v>#REF!</v>
      </c>
    </row>
    <row r="11610" spans="1:11">
      <c r="A11610" s="417" t="s">
        <v>2155</v>
      </c>
      <c r="B11610" s="417" t="s">
        <v>7295</v>
      </c>
      <c r="C11610" s="417" t="s">
        <v>2281</v>
      </c>
      <c r="D11610" s="417" t="s">
        <v>7296</v>
      </c>
      <c r="E11610" s="391">
        <v>26.94</v>
      </c>
      <c r="F11610" s="418">
        <v>44214</v>
      </c>
      <c r="G11610" s="417" t="s">
        <v>2283</v>
      </c>
      <c r="I11610" s="379" t="e">
        <f>IF(#REF!&lt;&gt;"",#REF!-$I$199,"")</f>
        <v>#REF!</v>
      </c>
      <c r="J11610" s="379" t="e">
        <f>IF(I11610&lt;&gt;"",NETWORKDAYS($I$199,#REF!-1,$N$201:$N$224),"")</f>
        <v>#REF!</v>
      </c>
      <c r="K11610" s="391" t="e">
        <f>IF(I11610&lt;&gt;"",RIGHT(#REF!,LEN(#REF!)-FIND(" ",#REF!)),"")</f>
        <v>#REF!</v>
      </c>
    </row>
    <row r="11611" spans="1:11">
      <c r="A11611" s="417" t="s">
        <v>2155</v>
      </c>
      <c r="B11611" s="417" t="s">
        <v>7297</v>
      </c>
      <c r="C11611" s="417" t="s">
        <v>2281</v>
      </c>
      <c r="D11611" s="417" t="s">
        <v>7298</v>
      </c>
      <c r="E11611" s="391">
        <v>26.74</v>
      </c>
      <c r="F11611" s="418">
        <v>44214</v>
      </c>
      <c r="G11611" s="417" t="s">
        <v>2286</v>
      </c>
      <c r="I11611" s="379" t="e">
        <f>IF(#REF!&lt;&gt;"",#REF!-$I$199,"")</f>
        <v>#REF!</v>
      </c>
      <c r="J11611" s="379" t="e">
        <f>IF(I11611&lt;&gt;"",NETWORKDAYS($I$199,#REF!-1,$N$201:$N$224),"")</f>
        <v>#REF!</v>
      </c>
      <c r="K11611" s="391" t="e">
        <f>IF(I11611&lt;&gt;"",RIGHT(#REF!,LEN(#REF!)-FIND(" ",#REF!)),"")</f>
        <v>#REF!</v>
      </c>
    </row>
    <row r="11612" spans="1:11">
      <c r="A11612" s="417" t="s">
        <v>2155</v>
      </c>
      <c r="B11612" s="417" t="s">
        <v>7299</v>
      </c>
      <c r="C11612" s="417" t="s">
        <v>2281</v>
      </c>
      <c r="D11612" s="417" t="s">
        <v>7300</v>
      </c>
      <c r="E11612" s="391">
        <v>26.06</v>
      </c>
      <c r="F11612" s="418">
        <v>44214</v>
      </c>
      <c r="G11612" s="417" t="s">
        <v>2283</v>
      </c>
      <c r="I11612" s="379" t="e">
        <f>IF(#REF!&lt;&gt;"",#REF!-$I$199,"")</f>
        <v>#REF!</v>
      </c>
      <c r="J11612" s="379" t="e">
        <f>IF(I11612&lt;&gt;"",NETWORKDAYS($I$199,#REF!-1,$N$201:$N$224),"")</f>
        <v>#REF!</v>
      </c>
      <c r="K11612" s="391" t="e">
        <f>IF(I11612&lt;&gt;"",RIGHT(#REF!,LEN(#REF!)-FIND(" ",#REF!)),"")</f>
        <v>#REF!</v>
      </c>
    </row>
    <row r="11613" spans="1:11">
      <c r="A11613" s="417" t="s">
        <v>2155</v>
      </c>
      <c r="B11613" s="417" t="s">
        <v>14889</v>
      </c>
      <c r="C11613" s="417" t="s">
        <v>2281</v>
      </c>
      <c r="D11613" s="417" t="s">
        <v>14890</v>
      </c>
      <c r="E11613" s="391">
        <v>25.5</v>
      </c>
      <c r="F11613" s="418">
        <v>44214</v>
      </c>
      <c r="G11613" s="417" t="s">
        <v>2286</v>
      </c>
      <c r="I11613" s="379" t="e">
        <f>IF(#REF!&lt;&gt;"",#REF!-$I$199,"")</f>
        <v>#REF!</v>
      </c>
      <c r="J11613" s="379" t="e">
        <f>IF(I11613&lt;&gt;"",NETWORKDAYS($I$199,#REF!-1,$N$201:$N$224),"")</f>
        <v>#REF!</v>
      </c>
      <c r="K11613" s="391" t="e">
        <f>IF(I11613&lt;&gt;"",RIGHT(#REF!,LEN(#REF!)-FIND(" ",#REF!)),"")</f>
        <v>#REF!</v>
      </c>
    </row>
    <row r="11614" spans="1:11">
      <c r="A11614" s="417" t="s">
        <v>2155</v>
      </c>
      <c r="B11614" s="417" t="s">
        <v>14891</v>
      </c>
      <c r="C11614" s="417" t="s">
        <v>2281</v>
      </c>
      <c r="D11614" s="417" t="s">
        <v>9049</v>
      </c>
      <c r="E11614" s="391">
        <v>24.9</v>
      </c>
      <c r="F11614" s="418">
        <v>44214</v>
      </c>
      <c r="G11614" s="417" t="s">
        <v>2283</v>
      </c>
      <c r="I11614" s="379" t="e">
        <f>IF(#REF!&lt;&gt;"",#REF!-$I$199,"")</f>
        <v>#REF!</v>
      </c>
      <c r="J11614" s="379" t="e">
        <f>IF(I11614&lt;&gt;"",NETWORKDAYS($I$199,#REF!-1,$N$201:$N$224),"")</f>
        <v>#REF!</v>
      </c>
      <c r="K11614" s="391" t="e">
        <f>IF(I11614&lt;&gt;"",RIGHT(#REF!,LEN(#REF!)-FIND(" ",#REF!)),"")</f>
        <v>#REF!</v>
      </c>
    </row>
    <row r="11615" spans="1:11">
      <c r="A11615" s="417" t="s">
        <v>2155</v>
      </c>
      <c r="B11615" s="417" t="s">
        <v>14892</v>
      </c>
      <c r="C11615" s="417" t="s">
        <v>2281</v>
      </c>
      <c r="D11615" s="417" t="s">
        <v>3613</v>
      </c>
      <c r="E11615" s="391">
        <v>14.6</v>
      </c>
      <c r="F11615" s="418">
        <v>44582</v>
      </c>
      <c r="G11615" s="417" t="s">
        <v>2283</v>
      </c>
      <c r="I11615" s="379" t="e">
        <f>IF(#REF!&lt;&gt;"",#REF!-$I$199,"")</f>
        <v>#REF!</v>
      </c>
      <c r="J11615" s="379" t="e">
        <f>IF(I11615&lt;&gt;"",NETWORKDAYS($I$199,#REF!-1,$N$201:$N$224),"")</f>
        <v>#REF!</v>
      </c>
      <c r="K11615" s="391" t="e">
        <f>IF(I11615&lt;&gt;"",RIGHT(#REF!,LEN(#REF!)-FIND(" ",#REF!)),"")</f>
        <v>#REF!</v>
      </c>
    </row>
    <row r="11616" spans="1:11">
      <c r="A11616" s="417" t="s">
        <v>2155</v>
      </c>
      <c r="B11616" s="417" t="s">
        <v>14893</v>
      </c>
      <c r="C11616" s="417" t="s">
        <v>2281</v>
      </c>
      <c r="D11616" s="417" t="s">
        <v>14894</v>
      </c>
      <c r="E11616" s="391">
        <v>24.5</v>
      </c>
      <c r="F11616" s="418">
        <v>44214</v>
      </c>
      <c r="G11616" s="417" t="s">
        <v>2286</v>
      </c>
      <c r="I11616" s="379" t="e">
        <f>IF(#REF!&lt;&gt;"",#REF!-$I$199,"")</f>
        <v>#REF!</v>
      </c>
      <c r="J11616" s="379" t="e">
        <f>IF(I11616&lt;&gt;"",NETWORKDAYS($I$199,#REF!-1,$N$201:$N$224),"")</f>
        <v>#REF!</v>
      </c>
      <c r="K11616" s="391" t="e">
        <f>IF(I11616&lt;&gt;"",RIGHT(#REF!,LEN(#REF!)-FIND(" ",#REF!)),"")</f>
        <v>#REF!</v>
      </c>
    </row>
    <row r="11617" spans="1:11">
      <c r="A11617" s="417" t="s">
        <v>2155</v>
      </c>
      <c r="B11617" s="417" t="s">
        <v>9017</v>
      </c>
      <c r="C11617" s="417" t="s">
        <v>2281</v>
      </c>
      <c r="D11617" s="417" t="s">
        <v>9018</v>
      </c>
      <c r="E11617" s="391">
        <v>23.9</v>
      </c>
      <c r="F11617" s="418">
        <v>44214</v>
      </c>
      <c r="G11617" s="417" t="s">
        <v>2283</v>
      </c>
      <c r="I11617" s="379" t="e">
        <f>IF(#REF!&lt;&gt;"",#REF!-$I$199,"")</f>
        <v>#REF!</v>
      </c>
      <c r="J11617" s="379" t="e">
        <f>IF(I11617&lt;&gt;"",NETWORKDAYS($I$199,#REF!-1,$N$201:$N$224),"")</f>
        <v>#REF!</v>
      </c>
      <c r="K11617" s="391" t="e">
        <f>IF(I11617&lt;&gt;"",RIGHT(#REF!,LEN(#REF!)-FIND(" ",#REF!)),"")</f>
        <v>#REF!</v>
      </c>
    </row>
    <row r="11618" spans="1:11">
      <c r="A11618" s="417" t="s">
        <v>2155</v>
      </c>
      <c r="B11618" s="417" t="s">
        <v>14895</v>
      </c>
      <c r="C11618" s="417" t="s">
        <v>2281</v>
      </c>
      <c r="D11618" s="417" t="s">
        <v>14896</v>
      </c>
      <c r="E11618" s="391">
        <v>23.7</v>
      </c>
      <c r="F11618" s="418">
        <v>44214</v>
      </c>
      <c r="G11618" s="417" t="s">
        <v>2286</v>
      </c>
      <c r="I11618" s="379" t="e">
        <f>IF(#REF!&lt;&gt;"",#REF!-$I$199,"")</f>
        <v>#REF!</v>
      </c>
      <c r="J11618" s="379" t="e">
        <f>IF(I11618&lt;&gt;"",NETWORKDAYS($I$199,#REF!-1,$N$201:$N$224),"")</f>
        <v>#REF!</v>
      </c>
      <c r="K11618" s="391" t="e">
        <f>IF(I11618&lt;&gt;"",RIGHT(#REF!,LEN(#REF!)-FIND(" ",#REF!)),"")</f>
        <v>#REF!</v>
      </c>
    </row>
    <row r="11619" spans="1:11">
      <c r="A11619" s="417" t="s">
        <v>2155</v>
      </c>
      <c r="B11619" s="417" t="s">
        <v>14897</v>
      </c>
      <c r="C11619" s="417" t="s">
        <v>2281</v>
      </c>
      <c r="D11619" s="417" t="s">
        <v>14898</v>
      </c>
      <c r="E11619" s="391">
        <v>23</v>
      </c>
      <c r="F11619" s="418">
        <v>44214</v>
      </c>
      <c r="G11619" s="417" t="s">
        <v>2283</v>
      </c>
      <c r="I11619" s="379" t="e">
        <f>IF(#REF!&lt;&gt;"",#REF!-$I$199,"")</f>
        <v>#REF!</v>
      </c>
      <c r="J11619" s="379" t="e">
        <f>IF(I11619&lt;&gt;"",NETWORKDAYS($I$199,#REF!-1,$N$201:$N$224),"")</f>
        <v>#REF!</v>
      </c>
      <c r="K11619" s="391" t="e">
        <f>IF(I11619&lt;&gt;"",RIGHT(#REF!,LEN(#REF!)-FIND(" ",#REF!)),"")</f>
        <v>#REF!</v>
      </c>
    </row>
    <row r="11620" spans="1:11">
      <c r="A11620" s="417" t="s">
        <v>2155</v>
      </c>
      <c r="B11620" s="417" t="s">
        <v>14899</v>
      </c>
      <c r="C11620" s="417" t="s">
        <v>2281</v>
      </c>
      <c r="D11620" s="417" t="s">
        <v>14900</v>
      </c>
      <c r="E11620" s="391">
        <v>22.35</v>
      </c>
      <c r="F11620" s="418">
        <v>44214</v>
      </c>
      <c r="G11620" s="417" t="s">
        <v>2286</v>
      </c>
      <c r="I11620" s="379" t="e">
        <f>IF(#REF!&lt;&gt;"",#REF!-$I$199,"")</f>
        <v>#REF!</v>
      </c>
      <c r="J11620" s="379" t="e">
        <f>IF(I11620&lt;&gt;"",NETWORKDAYS($I$199,#REF!-1,$N$201:$N$224),"")</f>
        <v>#REF!</v>
      </c>
      <c r="K11620" s="391" t="e">
        <f>IF(I11620&lt;&gt;"",RIGHT(#REF!,LEN(#REF!)-FIND(" ",#REF!)),"")</f>
        <v>#REF!</v>
      </c>
    </row>
    <row r="11621" spans="1:11">
      <c r="A11621" s="417" t="s">
        <v>2155</v>
      </c>
      <c r="B11621" s="417" t="s">
        <v>14901</v>
      </c>
      <c r="C11621" s="417" t="s">
        <v>2281</v>
      </c>
      <c r="D11621" s="417" t="s">
        <v>14902</v>
      </c>
      <c r="E11621" s="391">
        <v>21.93</v>
      </c>
      <c r="F11621" s="418">
        <v>44214</v>
      </c>
      <c r="G11621" s="417" t="s">
        <v>2283</v>
      </c>
      <c r="I11621" s="379" t="e">
        <f>IF(#REF!&lt;&gt;"",#REF!-$I$199,"")</f>
        <v>#REF!</v>
      </c>
      <c r="J11621" s="379" t="e">
        <f>IF(I11621&lt;&gt;"",NETWORKDAYS($I$199,#REF!-1,$N$201:$N$224),"")</f>
        <v>#REF!</v>
      </c>
      <c r="K11621" s="391" t="e">
        <f>IF(I11621&lt;&gt;"",RIGHT(#REF!,LEN(#REF!)-FIND(" ",#REF!)),"")</f>
        <v>#REF!</v>
      </c>
    </row>
    <row r="11622" spans="1:11">
      <c r="A11622" s="417" t="s">
        <v>2155</v>
      </c>
      <c r="B11622" s="417" t="s">
        <v>14903</v>
      </c>
      <c r="C11622" s="417" t="s">
        <v>2281</v>
      </c>
      <c r="D11622" s="417" t="s">
        <v>14904</v>
      </c>
      <c r="E11622" s="391">
        <v>21.5</v>
      </c>
      <c r="F11622" s="418">
        <v>44214</v>
      </c>
      <c r="G11622" s="417" t="s">
        <v>2286</v>
      </c>
      <c r="I11622" s="379" t="e">
        <f>IF(#REF!&lt;&gt;"",#REF!-$I$199,"")</f>
        <v>#REF!</v>
      </c>
      <c r="J11622" s="379" t="e">
        <f>IF(I11622&lt;&gt;"",NETWORKDAYS($I$199,#REF!-1,$N$201:$N$224),"")</f>
        <v>#REF!</v>
      </c>
      <c r="K11622" s="391" t="e">
        <f>IF(I11622&lt;&gt;"",RIGHT(#REF!,LEN(#REF!)-FIND(" ",#REF!)),"")</f>
        <v>#REF!</v>
      </c>
    </row>
    <row r="11623" spans="1:11">
      <c r="A11623" s="417" t="s">
        <v>2155</v>
      </c>
      <c r="B11623" s="417" t="s">
        <v>14905</v>
      </c>
      <c r="C11623" s="417" t="s">
        <v>2281</v>
      </c>
      <c r="D11623" s="417" t="s">
        <v>14906</v>
      </c>
      <c r="E11623" s="391">
        <v>20.77</v>
      </c>
      <c r="F11623" s="418">
        <v>44214</v>
      </c>
      <c r="G11623" s="417" t="s">
        <v>2283</v>
      </c>
      <c r="I11623" s="379" t="e">
        <f>IF(#REF!&lt;&gt;"",#REF!-$I$199,"")</f>
        <v>#REF!</v>
      </c>
      <c r="J11623" s="379" t="e">
        <f>IF(I11623&lt;&gt;"",NETWORKDAYS($I$199,#REF!-1,$N$201:$N$224),"")</f>
        <v>#REF!</v>
      </c>
      <c r="K11623" s="391" t="e">
        <f>IF(I11623&lt;&gt;"",RIGHT(#REF!,LEN(#REF!)-FIND(" ",#REF!)),"")</f>
        <v>#REF!</v>
      </c>
    </row>
    <row r="11624" spans="1:11">
      <c r="A11624" s="417" t="s">
        <v>2155</v>
      </c>
      <c r="B11624" s="417" t="s">
        <v>14907</v>
      </c>
      <c r="C11624" s="417" t="s">
        <v>2281</v>
      </c>
      <c r="D11624" s="417" t="s">
        <v>14908</v>
      </c>
      <c r="E11624" s="391">
        <v>20.399999999999999</v>
      </c>
      <c r="F11624" s="418">
        <v>44214</v>
      </c>
      <c r="G11624" s="417" t="s">
        <v>2286</v>
      </c>
      <c r="I11624" s="379" t="e">
        <f>IF(#REF!&lt;&gt;"",#REF!-$I$199,"")</f>
        <v>#REF!</v>
      </c>
      <c r="J11624" s="379" t="e">
        <f>IF(I11624&lt;&gt;"",NETWORKDAYS($I$199,#REF!-1,$N$201:$N$224),"")</f>
        <v>#REF!</v>
      </c>
      <c r="K11624" s="391" t="e">
        <f>IF(I11624&lt;&gt;"",RIGHT(#REF!,LEN(#REF!)-FIND(" ",#REF!)),"")</f>
        <v>#REF!</v>
      </c>
    </row>
    <row r="11625" spans="1:11">
      <c r="A11625" s="417" t="s">
        <v>2155</v>
      </c>
      <c r="B11625" s="417" t="s">
        <v>14909</v>
      </c>
      <c r="C11625" s="417" t="s">
        <v>2281</v>
      </c>
      <c r="D11625" s="417" t="s">
        <v>14910</v>
      </c>
      <c r="E11625" s="391">
        <v>20</v>
      </c>
      <c r="F11625" s="418">
        <v>44214</v>
      </c>
      <c r="G11625" s="417" t="s">
        <v>2283</v>
      </c>
      <c r="I11625" s="379" t="e">
        <f>IF(#REF!&lt;&gt;"",#REF!-$I$199,"")</f>
        <v>#REF!</v>
      </c>
      <c r="J11625" s="379" t="e">
        <f>IF(I11625&lt;&gt;"",NETWORKDAYS($I$199,#REF!-1,$N$201:$N$224),"")</f>
        <v>#REF!</v>
      </c>
      <c r="K11625" s="391" t="e">
        <f>IF(I11625&lt;&gt;"",RIGHT(#REF!,LEN(#REF!)-FIND(" ",#REF!)),"")</f>
        <v>#REF!</v>
      </c>
    </row>
    <row r="11626" spans="1:11">
      <c r="A11626" s="417" t="s">
        <v>2155</v>
      </c>
      <c r="B11626" s="417" t="s">
        <v>14911</v>
      </c>
      <c r="C11626" s="417" t="s">
        <v>2281</v>
      </c>
      <c r="D11626" s="417" t="s">
        <v>14912</v>
      </c>
      <c r="E11626" s="391">
        <v>19.420000000000002</v>
      </c>
      <c r="F11626" s="418">
        <v>44214</v>
      </c>
      <c r="G11626" s="417" t="s">
        <v>2286</v>
      </c>
      <c r="I11626" s="379" t="e">
        <f>IF(#REF!&lt;&gt;"",#REF!-$I$199,"")</f>
        <v>#REF!</v>
      </c>
      <c r="J11626" s="379" t="e">
        <f>IF(I11626&lt;&gt;"",NETWORKDAYS($I$199,#REF!-1,$N$201:$N$224),"")</f>
        <v>#REF!</v>
      </c>
      <c r="K11626" s="391" t="e">
        <f>IF(I11626&lt;&gt;"",RIGHT(#REF!,LEN(#REF!)-FIND(" ",#REF!)),"")</f>
        <v>#REF!</v>
      </c>
    </row>
    <row r="11627" spans="1:11">
      <c r="A11627" s="417" t="s">
        <v>2155</v>
      </c>
      <c r="B11627" s="417" t="s">
        <v>14913</v>
      </c>
      <c r="C11627" s="417" t="s">
        <v>2281</v>
      </c>
      <c r="D11627" s="417" t="s">
        <v>9051</v>
      </c>
      <c r="E11627" s="391">
        <v>19.149999999999999</v>
      </c>
      <c r="F11627" s="418">
        <v>44214</v>
      </c>
      <c r="G11627" s="417" t="s">
        <v>2283</v>
      </c>
      <c r="I11627" s="379" t="e">
        <f>IF(#REF!&lt;&gt;"",#REF!-$I$199,"")</f>
        <v>#REF!</v>
      </c>
      <c r="J11627" s="379" t="e">
        <f>IF(I11627&lt;&gt;"",NETWORKDAYS($I$199,#REF!-1,$N$201:$N$224),"")</f>
        <v>#REF!</v>
      </c>
      <c r="K11627" s="391" t="e">
        <f>IF(I11627&lt;&gt;"",RIGHT(#REF!,LEN(#REF!)-FIND(" ",#REF!)),"")</f>
        <v>#REF!</v>
      </c>
    </row>
    <row r="11628" spans="1:11">
      <c r="A11628" s="417" t="s">
        <v>2155</v>
      </c>
      <c r="B11628" s="417" t="s">
        <v>14914</v>
      </c>
      <c r="C11628" s="417" t="s">
        <v>2281</v>
      </c>
      <c r="D11628" s="417" t="s">
        <v>14915</v>
      </c>
      <c r="E11628" s="391">
        <v>18.41</v>
      </c>
      <c r="F11628" s="418">
        <v>44214</v>
      </c>
      <c r="G11628" s="417" t="s">
        <v>2286</v>
      </c>
      <c r="I11628" s="379" t="e">
        <f>IF(#REF!&lt;&gt;"",#REF!-$I$199,"")</f>
        <v>#REF!</v>
      </c>
      <c r="J11628" s="379" t="e">
        <f>IF(I11628&lt;&gt;"",NETWORKDAYS($I$199,#REF!-1,$N$201:$N$224),"")</f>
        <v>#REF!</v>
      </c>
      <c r="K11628" s="391" t="e">
        <f>IF(I11628&lt;&gt;"",RIGHT(#REF!,LEN(#REF!)-FIND(" ",#REF!)),"")</f>
        <v>#REF!</v>
      </c>
    </row>
    <row r="11629" spans="1:11">
      <c r="A11629" s="417" t="s">
        <v>2155</v>
      </c>
      <c r="B11629" s="417" t="s">
        <v>14916</v>
      </c>
      <c r="C11629" s="417" t="s">
        <v>2281</v>
      </c>
      <c r="D11629" s="417" t="s">
        <v>14917</v>
      </c>
      <c r="E11629" s="391">
        <v>18</v>
      </c>
      <c r="F11629" s="418">
        <v>44214</v>
      </c>
      <c r="G11629" s="417" t="s">
        <v>2283</v>
      </c>
      <c r="I11629" s="379" t="e">
        <f>IF(#REF!&lt;&gt;"",#REF!-$I$199,"")</f>
        <v>#REF!</v>
      </c>
      <c r="J11629" s="379" t="e">
        <f>IF(I11629&lt;&gt;"",NETWORKDAYS($I$199,#REF!-1,$N$201:$N$224),"")</f>
        <v>#REF!</v>
      </c>
      <c r="K11629" s="391" t="e">
        <f>IF(I11629&lt;&gt;"",RIGHT(#REF!,LEN(#REF!)-FIND(" ",#REF!)),"")</f>
        <v>#REF!</v>
      </c>
    </row>
    <row r="11630" spans="1:11">
      <c r="A11630" s="417" t="s">
        <v>2155</v>
      </c>
      <c r="B11630" s="417" t="s">
        <v>14918</v>
      </c>
      <c r="C11630" s="417" t="s">
        <v>2281</v>
      </c>
      <c r="D11630" s="417" t="s">
        <v>14919</v>
      </c>
      <c r="E11630" s="391">
        <v>17.5</v>
      </c>
      <c r="F11630" s="418">
        <v>44214</v>
      </c>
      <c r="G11630" s="417" t="s">
        <v>2286</v>
      </c>
      <c r="I11630" s="379" t="e">
        <f>IF(#REF!&lt;&gt;"",#REF!-$I$199,"")</f>
        <v>#REF!</v>
      </c>
      <c r="J11630" s="379" t="e">
        <f>IF(I11630&lt;&gt;"",NETWORKDAYS($I$199,#REF!-1,$N$201:$N$224),"")</f>
        <v>#REF!</v>
      </c>
      <c r="K11630" s="391" t="e">
        <f>IF(I11630&lt;&gt;"",RIGHT(#REF!,LEN(#REF!)-FIND(" ",#REF!)),"")</f>
        <v>#REF!</v>
      </c>
    </row>
    <row r="11631" spans="1:11">
      <c r="A11631" s="417" t="s">
        <v>2155</v>
      </c>
      <c r="B11631" s="417" t="s">
        <v>14920</v>
      </c>
      <c r="C11631" s="417" t="s">
        <v>2281</v>
      </c>
      <c r="D11631" s="417" t="s">
        <v>14921</v>
      </c>
      <c r="E11631" s="391">
        <v>17.13</v>
      </c>
      <c r="F11631" s="418">
        <v>44214</v>
      </c>
      <c r="G11631" s="417" t="s">
        <v>2283</v>
      </c>
      <c r="I11631" s="379" t="e">
        <f>IF(#REF!&lt;&gt;"",#REF!-$I$199,"")</f>
        <v>#REF!</v>
      </c>
      <c r="J11631" s="379" t="e">
        <f>IF(I11631&lt;&gt;"",NETWORKDAYS($I$199,#REF!-1,$N$201:$N$224),"")</f>
        <v>#REF!</v>
      </c>
      <c r="K11631" s="391" t="e">
        <f>IF(I11631&lt;&gt;"",RIGHT(#REF!,LEN(#REF!)-FIND(" ",#REF!)),"")</f>
        <v>#REF!</v>
      </c>
    </row>
    <row r="11632" spans="1:11">
      <c r="A11632" s="417" t="s">
        <v>2155</v>
      </c>
      <c r="B11632" s="417" t="s">
        <v>14922</v>
      </c>
      <c r="C11632" s="417" t="s">
        <v>2281</v>
      </c>
      <c r="D11632" s="417" t="s">
        <v>14923</v>
      </c>
      <c r="E11632" s="391">
        <v>16.53</v>
      </c>
      <c r="F11632" s="418">
        <v>44214</v>
      </c>
      <c r="G11632" s="417" t="s">
        <v>2286</v>
      </c>
      <c r="I11632" s="379" t="e">
        <f>IF(#REF!&lt;&gt;"",#REF!-$I$199,"")</f>
        <v>#REF!</v>
      </c>
      <c r="J11632" s="379" t="e">
        <f>IF(I11632&lt;&gt;"",NETWORKDAYS($I$199,#REF!-1,$N$201:$N$224),"")</f>
        <v>#REF!</v>
      </c>
      <c r="K11632" s="391" t="e">
        <f>IF(I11632&lt;&gt;"",RIGHT(#REF!,LEN(#REF!)-FIND(" ",#REF!)),"")</f>
        <v>#REF!</v>
      </c>
    </row>
    <row r="11633" spans="1:11">
      <c r="A11633" s="417" t="s">
        <v>2155</v>
      </c>
      <c r="B11633" s="417" t="s">
        <v>14924</v>
      </c>
      <c r="C11633" s="417" t="s">
        <v>2281</v>
      </c>
      <c r="D11633" s="417" t="s">
        <v>14925</v>
      </c>
      <c r="E11633" s="391">
        <v>16.2</v>
      </c>
      <c r="F11633" s="418">
        <v>44214</v>
      </c>
      <c r="G11633" s="417" t="s">
        <v>2283</v>
      </c>
      <c r="I11633" s="379" t="e">
        <f>IF(#REF!&lt;&gt;"",#REF!-$I$199,"")</f>
        <v>#REF!</v>
      </c>
      <c r="J11633" s="379" t="e">
        <f>IF(I11633&lt;&gt;"",NETWORKDAYS($I$199,#REF!-1,$N$201:$N$224),"")</f>
        <v>#REF!</v>
      </c>
      <c r="K11633" s="391" t="e">
        <f>IF(I11633&lt;&gt;"",RIGHT(#REF!,LEN(#REF!)-FIND(" ",#REF!)),"")</f>
        <v>#REF!</v>
      </c>
    </row>
    <row r="11634" spans="1:11">
      <c r="A11634" s="417" t="s">
        <v>2155</v>
      </c>
      <c r="B11634" s="417" t="s">
        <v>14926</v>
      </c>
      <c r="C11634" s="417" t="s">
        <v>2281</v>
      </c>
      <c r="D11634" s="417" t="s">
        <v>14927</v>
      </c>
      <c r="E11634" s="391">
        <v>15.55</v>
      </c>
      <c r="F11634" s="418">
        <v>44214</v>
      </c>
      <c r="G11634" s="417" t="s">
        <v>2286</v>
      </c>
      <c r="I11634" s="379" t="e">
        <f>IF(#REF!&lt;&gt;"",#REF!-$I$199,"")</f>
        <v>#REF!</v>
      </c>
      <c r="J11634" s="379" t="e">
        <f>IF(I11634&lt;&gt;"",NETWORKDAYS($I$199,#REF!-1,$N$201:$N$224),"")</f>
        <v>#REF!</v>
      </c>
      <c r="K11634" s="391" t="e">
        <f>IF(I11634&lt;&gt;"",RIGHT(#REF!,LEN(#REF!)-FIND(" ",#REF!)),"")</f>
        <v>#REF!</v>
      </c>
    </row>
    <row r="11635" spans="1:11">
      <c r="A11635" s="417" t="s">
        <v>2155</v>
      </c>
      <c r="B11635" s="417" t="s">
        <v>14928</v>
      </c>
      <c r="C11635" s="417" t="s">
        <v>2281</v>
      </c>
      <c r="D11635" s="417" t="s">
        <v>14929</v>
      </c>
      <c r="E11635" s="391">
        <v>15.32</v>
      </c>
      <c r="F11635" s="418">
        <v>44214</v>
      </c>
      <c r="G11635" s="417" t="s">
        <v>2283</v>
      </c>
      <c r="I11635" s="379" t="e">
        <f>IF(#REF!&lt;&gt;"",#REF!-$I$199,"")</f>
        <v>#REF!</v>
      </c>
      <c r="J11635" s="379" t="e">
        <f>IF(I11635&lt;&gt;"",NETWORKDAYS($I$199,#REF!-1,$N$201:$N$224),"")</f>
        <v>#REF!</v>
      </c>
      <c r="K11635" s="391" t="e">
        <f>IF(I11635&lt;&gt;"",RIGHT(#REF!,LEN(#REF!)-FIND(" ",#REF!)),"")</f>
        <v>#REF!</v>
      </c>
    </row>
    <row r="11636" spans="1:11">
      <c r="A11636" s="417" t="s">
        <v>2155</v>
      </c>
      <c r="B11636" s="417" t="s">
        <v>14930</v>
      </c>
      <c r="C11636" s="417" t="s">
        <v>2281</v>
      </c>
      <c r="D11636" s="417" t="s">
        <v>14931</v>
      </c>
      <c r="E11636" s="391">
        <v>14.63</v>
      </c>
      <c r="F11636" s="418">
        <v>44214</v>
      </c>
      <c r="G11636" s="417" t="s">
        <v>2286</v>
      </c>
      <c r="I11636" s="379" t="e">
        <f>IF(#REF!&lt;&gt;"",#REF!-$I$199,"")</f>
        <v>#REF!</v>
      </c>
      <c r="J11636" s="379" t="e">
        <f>IF(I11636&lt;&gt;"",NETWORKDAYS($I$199,#REF!-1,$N$201:$N$224),"")</f>
        <v>#REF!</v>
      </c>
      <c r="K11636" s="391" t="e">
        <f>IF(I11636&lt;&gt;"",RIGHT(#REF!,LEN(#REF!)-FIND(" ",#REF!)),"")</f>
        <v>#REF!</v>
      </c>
    </row>
    <row r="11637" spans="1:11">
      <c r="A11637" s="417" t="s">
        <v>2155</v>
      </c>
      <c r="B11637" s="417" t="s">
        <v>5996</v>
      </c>
      <c r="C11637" s="417" t="s">
        <v>2281</v>
      </c>
      <c r="D11637" s="417" t="s">
        <v>5997</v>
      </c>
      <c r="E11637" s="391">
        <v>8.09</v>
      </c>
      <c r="F11637" s="418">
        <v>44214</v>
      </c>
      <c r="G11637" s="417" t="s">
        <v>2286</v>
      </c>
      <c r="I11637" s="379" t="e">
        <f>IF(#REF!&lt;&gt;"",#REF!-$I$199,"")</f>
        <v>#REF!</v>
      </c>
      <c r="J11637" s="379" t="e">
        <f>IF(I11637&lt;&gt;"",NETWORKDAYS($I$199,#REF!-1,$N$201:$N$224),"")</f>
        <v>#REF!</v>
      </c>
      <c r="K11637" s="391" t="e">
        <f>IF(I11637&lt;&gt;"",RIGHT(#REF!,LEN(#REF!)-FIND(" ",#REF!)),"")</f>
        <v>#REF!</v>
      </c>
    </row>
    <row r="11638" spans="1:11">
      <c r="A11638" s="417" t="s">
        <v>2155</v>
      </c>
      <c r="B11638" s="417" t="s">
        <v>14932</v>
      </c>
      <c r="C11638" s="417" t="s">
        <v>2281</v>
      </c>
      <c r="D11638" s="417" t="s">
        <v>14933</v>
      </c>
      <c r="E11638" s="391">
        <v>14.23</v>
      </c>
      <c r="F11638" s="418">
        <v>44214</v>
      </c>
      <c r="G11638" s="417" t="s">
        <v>2283</v>
      </c>
      <c r="I11638" s="379" t="e">
        <f>IF(#REF!&lt;&gt;"",#REF!-$I$199,"")</f>
        <v>#REF!</v>
      </c>
      <c r="J11638" s="379" t="e">
        <f>IF(I11638&lt;&gt;"",NETWORKDAYS($I$199,#REF!-1,$N$201:$N$224),"")</f>
        <v>#REF!</v>
      </c>
      <c r="K11638" s="391" t="e">
        <f>IF(I11638&lt;&gt;"",RIGHT(#REF!,LEN(#REF!)-FIND(" ",#REF!)),"")</f>
        <v>#REF!</v>
      </c>
    </row>
    <row r="11639" spans="1:11">
      <c r="A11639" s="417" t="s">
        <v>2155</v>
      </c>
      <c r="B11639" s="417" t="s">
        <v>14934</v>
      </c>
      <c r="C11639" s="417" t="s">
        <v>2281</v>
      </c>
      <c r="D11639" s="417" t="s">
        <v>14935</v>
      </c>
      <c r="E11639" s="391">
        <v>13.77</v>
      </c>
      <c r="F11639" s="418">
        <v>44214</v>
      </c>
      <c r="G11639" s="417" t="s">
        <v>2286</v>
      </c>
      <c r="I11639" s="379" t="e">
        <f>IF(#REF!&lt;&gt;"",#REF!-$I$199,"")</f>
        <v>#REF!</v>
      </c>
      <c r="J11639" s="379" t="e">
        <f>IF(I11639&lt;&gt;"",NETWORKDAYS($I$199,#REF!-1,$N$201:$N$224),"")</f>
        <v>#REF!</v>
      </c>
      <c r="K11639" s="391" t="e">
        <f>IF(I11639&lt;&gt;"",RIGHT(#REF!,LEN(#REF!)-FIND(" ",#REF!)),"")</f>
        <v>#REF!</v>
      </c>
    </row>
    <row r="11640" spans="1:11">
      <c r="A11640" s="417" t="s">
        <v>2155</v>
      </c>
      <c r="B11640" s="417" t="s">
        <v>14936</v>
      </c>
      <c r="C11640" s="417" t="s">
        <v>2281</v>
      </c>
      <c r="D11640" s="417" t="s">
        <v>14937</v>
      </c>
      <c r="E11640" s="391">
        <v>12.95</v>
      </c>
      <c r="F11640" s="418">
        <v>44214</v>
      </c>
      <c r="G11640" s="417" t="s">
        <v>2283</v>
      </c>
      <c r="I11640" s="379" t="e">
        <f>IF(#REF!&lt;&gt;"",#REF!-$I$199,"")</f>
        <v>#REF!</v>
      </c>
      <c r="J11640" s="379" t="e">
        <f>IF(I11640&lt;&gt;"",NETWORKDAYS($I$199,#REF!-1,$N$201:$N$224),"")</f>
        <v>#REF!</v>
      </c>
      <c r="K11640" s="391" t="e">
        <f>IF(I11640&lt;&gt;"",RIGHT(#REF!,LEN(#REF!)-FIND(" ",#REF!)),"")</f>
        <v>#REF!</v>
      </c>
    </row>
    <row r="11641" spans="1:11">
      <c r="A11641" s="417" t="s">
        <v>2155</v>
      </c>
      <c r="B11641" s="417" t="s">
        <v>14938</v>
      </c>
      <c r="C11641" s="417" t="s">
        <v>2281</v>
      </c>
      <c r="D11641" s="417" t="s">
        <v>14939</v>
      </c>
      <c r="E11641" s="391">
        <v>1.74</v>
      </c>
      <c r="F11641" s="418">
        <v>44214</v>
      </c>
      <c r="G11641" s="417" t="s">
        <v>2283</v>
      </c>
      <c r="I11641" s="379" t="e">
        <f>IF(#REF!&lt;&gt;"",#REF!-$I$199,"")</f>
        <v>#REF!</v>
      </c>
      <c r="J11641" s="379" t="e">
        <f>IF(I11641&lt;&gt;"",NETWORKDAYS($I$199,#REF!-1,$N$201:$N$224),"")</f>
        <v>#REF!</v>
      </c>
      <c r="K11641" s="391" t="e">
        <f>IF(I11641&lt;&gt;"",RIGHT(#REF!,LEN(#REF!)-FIND(" ",#REF!)),"")</f>
        <v>#REF!</v>
      </c>
    </row>
    <row r="11642" spans="1:11">
      <c r="A11642" s="417" t="s">
        <v>2155</v>
      </c>
      <c r="B11642" s="417" t="s">
        <v>14940</v>
      </c>
      <c r="C11642" s="417" t="s">
        <v>2281</v>
      </c>
      <c r="D11642" s="417" t="s">
        <v>14941</v>
      </c>
      <c r="E11642" s="391">
        <v>12.58</v>
      </c>
      <c r="F11642" s="418">
        <v>44214</v>
      </c>
      <c r="G11642" s="417" t="s">
        <v>2286</v>
      </c>
      <c r="I11642" s="379" t="e">
        <f>IF(#REF!&lt;&gt;"",#REF!-$I$199,"")</f>
        <v>#REF!</v>
      </c>
      <c r="J11642" s="379" t="e">
        <f>IF(I11642&lt;&gt;"",NETWORKDAYS($I$199,#REF!-1,$N$201:$N$224),"")</f>
        <v>#REF!</v>
      </c>
      <c r="K11642" s="391" t="e">
        <f>IF(I11642&lt;&gt;"",RIGHT(#REF!,LEN(#REF!)-FIND(" ",#REF!)),"")</f>
        <v>#REF!</v>
      </c>
    </row>
    <row r="11643" spans="1:11">
      <c r="A11643" s="417" t="s">
        <v>2155</v>
      </c>
      <c r="B11643" s="417" t="s">
        <v>14942</v>
      </c>
      <c r="C11643" s="417" t="s">
        <v>2281</v>
      </c>
      <c r="D11643" s="417" t="s">
        <v>14943</v>
      </c>
      <c r="E11643" s="391">
        <v>12</v>
      </c>
      <c r="F11643" s="418">
        <v>44214</v>
      </c>
      <c r="G11643" s="417" t="s">
        <v>2283</v>
      </c>
      <c r="I11643" s="379" t="e">
        <f>IF(#REF!&lt;&gt;"",#REF!-$I$199,"")</f>
        <v>#REF!</v>
      </c>
      <c r="J11643" s="379" t="e">
        <f>IF(I11643&lt;&gt;"",NETWORKDAYS($I$199,#REF!-1,$N$201:$N$224),"")</f>
        <v>#REF!</v>
      </c>
      <c r="K11643" s="391" t="e">
        <f>IF(I11643&lt;&gt;"",RIGHT(#REF!,LEN(#REF!)-FIND(" ",#REF!)),"")</f>
        <v>#REF!</v>
      </c>
    </row>
    <row r="11644" spans="1:11">
      <c r="A11644" s="417" t="s">
        <v>2155</v>
      </c>
      <c r="B11644" s="417" t="s">
        <v>14944</v>
      </c>
      <c r="C11644" s="417" t="s">
        <v>2281</v>
      </c>
      <c r="D11644" s="417" t="s">
        <v>14945</v>
      </c>
      <c r="E11644" s="391">
        <v>11.89</v>
      </c>
      <c r="F11644" s="418">
        <v>44214</v>
      </c>
      <c r="G11644" s="417" t="s">
        <v>2286</v>
      </c>
      <c r="I11644" s="379" t="e">
        <f>IF(#REF!&lt;&gt;"",#REF!-$I$199,"")</f>
        <v>#REF!</v>
      </c>
      <c r="J11644" s="379" t="e">
        <f>IF(I11644&lt;&gt;"",NETWORKDAYS($I$199,#REF!-1,$N$201:$N$224),"")</f>
        <v>#REF!</v>
      </c>
      <c r="K11644" s="391" t="e">
        <f>IF(I11644&lt;&gt;"",RIGHT(#REF!,LEN(#REF!)-FIND(" ",#REF!)),"")</f>
        <v>#REF!</v>
      </c>
    </row>
    <row r="11645" spans="1:11">
      <c r="A11645" s="417" t="s">
        <v>2155</v>
      </c>
      <c r="B11645" s="417" t="s">
        <v>14946</v>
      </c>
      <c r="C11645" s="417" t="s">
        <v>2281</v>
      </c>
      <c r="D11645" s="417" t="s">
        <v>14947</v>
      </c>
      <c r="E11645" s="391">
        <v>11.29</v>
      </c>
      <c r="F11645" s="418">
        <v>44214</v>
      </c>
      <c r="G11645" s="417" t="s">
        <v>2283</v>
      </c>
      <c r="I11645" s="379" t="e">
        <f>IF(#REF!&lt;&gt;"",#REF!-$I$199,"")</f>
        <v>#REF!</v>
      </c>
      <c r="J11645" s="379" t="e">
        <f>IF(I11645&lt;&gt;"",NETWORKDAYS($I$199,#REF!-1,$N$201:$N$224),"")</f>
        <v>#REF!</v>
      </c>
      <c r="K11645" s="391" t="e">
        <f>IF(I11645&lt;&gt;"",RIGHT(#REF!,LEN(#REF!)-FIND(" ",#REF!)),"")</f>
        <v>#REF!</v>
      </c>
    </row>
    <row r="11646" spans="1:11">
      <c r="A11646" s="417" t="s">
        <v>2155</v>
      </c>
      <c r="B11646" s="417" t="s">
        <v>14948</v>
      </c>
      <c r="C11646" s="417" t="s">
        <v>2281</v>
      </c>
      <c r="D11646" s="417" t="s">
        <v>14949</v>
      </c>
      <c r="E11646" s="391">
        <v>10.58</v>
      </c>
      <c r="F11646" s="418">
        <v>44214</v>
      </c>
      <c r="G11646" s="417" t="s">
        <v>2286</v>
      </c>
      <c r="I11646" s="379" t="e">
        <f>IF(#REF!&lt;&gt;"",#REF!-$I$199,"")</f>
        <v>#REF!</v>
      </c>
      <c r="J11646" s="379" t="e">
        <f>IF(I11646&lt;&gt;"",NETWORKDAYS($I$199,#REF!-1,$N$201:$N$224),"")</f>
        <v>#REF!</v>
      </c>
      <c r="K11646" s="391" t="e">
        <f>IF(I11646&lt;&gt;"",RIGHT(#REF!,LEN(#REF!)-FIND(" ",#REF!)),"")</f>
        <v>#REF!</v>
      </c>
    </row>
    <row r="11647" spans="1:11">
      <c r="A11647" s="417" t="s">
        <v>2155</v>
      </c>
      <c r="B11647" s="417" t="s">
        <v>14950</v>
      </c>
      <c r="C11647" s="417" t="s">
        <v>2281</v>
      </c>
      <c r="D11647" s="417" t="s">
        <v>14951</v>
      </c>
      <c r="E11647" s="391">
        <v>10.31</v>
      </c>
      <c r="F11647" s="418">
        <v>44214</v>
      </c>
      <c r="G11647" s="417" t="s">
        <v>2283</v>
      </c>
      <c r="I11647" s="379" t="e">
        <f>IF(#REF!&lt;&gt;"",#REF!-$I$199,"")</f>
        <v>#REF!</v>
      </c>
      <c r="J11647" s="379" t="e">
        <f>IF(I11647&lt;&gt;"",NETWORKDAYS($I$199,#REF!-1,$N$201:$N$224),"")</f>
        <v>#REF!</v>
      </c>
      <c r="K11647" s="391" t="e">
        <f>IF(I11647&lt;&gt;"",RIGHT(#REF!,LEN(#REF!)-FIND(" ",#REF!)),"")</f>
        <v>#REF!</v>
      </c>
    </row>
    <row r="11648" spans="1:11">
      <c r="A11648" s="417" t="s">
        <v>2155</v>
      </c>
      <c r="B11648" s="417" t="s">
        <v>14952</v>
      </c>
      <c r="C11648" s="417" t="s">
        <v>2281</v>
      </c>
      <c r="D11648" s="417" t="s">
        <v>14953</v>
      </c>
      <c r="E11648" s="391">
        <v>1.38</v>
      </c>
      <c r="F11648" s="418">
        <v>44214</v>
      </c>
      <c r="G11648" s="417" t="s">
        <v>2286</v>
      </c>
      <c r="I11648" s="379" t="e">
        <f>IF(#REF!&lt;&gt;"",#REF!-$I$199,"")</f>
        <v>#REF!</v>
      </c>
      <c r="J11648" s="379" t="e">
        <f>IF(I11648&lt;&gt;"",NETWORKDAYS($I$199,#REF!-1,$N$201:$N$224),"")</f>
        <v>#REF!</v>
      </c>
      <c r="K11648" s="391" t="e">
        <f>IF(I11648&lt;&gt;"",RIGHT(#REF!,LEN(#REF!)-FIND(" ",#REF!)),"")</f>
        <v>#REF!</v>
      </c>
    </row>
    <row r="11649" spans="1:11">
      <c r="A11649" s="417" t="s">
        <v>2155</v>
      </c>
      <c r="B11649" s="417" t="s">
        <v>14954</v>
      </c>
      <c r="C11649" s="417" t="s">
        <v>2281</v>
      </c>
      <c r="D11649" s="417" t="s">
        <v>14955</v>
      </c>
      <c r="E11649" s="391">
        <v>9.51</v>
      </c>
      <c r="F11649" s="418">
        <v>44214</v>
      </c>
      <c r="G11649" s="417" t="s">
        <v>2286</v>
      </c>
      <c r="I11649" s="379" t="e">
        <f>IF(#REF!&lt;&gt;"",#REF!-$I$199,"")</f>
        <v>#REF!</v>
      </c>
      <c r="J11649" s="379" t="e">
        <f>IF(I11649&lt;&gt;"",NETWORKDAYS($I$199,#REF!-1,$N$201:$N$224),"")</f>
        <v>#REF!</v>
      </c>
      <c r="K11649" s="391" t="e">
        <f>IF(I11649&lt;&gt;"",RIGHT(#REF!,LEN(#REF!)-FIND(" ",#REF!)),"")</f>
        <v>#REF!</v>
      </c>
    </row>
    <row r="11650" spans="1:11">
      <c r="A11650" s="417" t="s">
        <v>2155</v>
      </c>
      <c r="B11650" s="417" t="s">
        <v>14956</v>
      </c>
      <c r="C11650" s="417" t="s">
        <v>2281</v>
      </c>
      <c r="D11650" s="417" t="s">
        <v>14957</v>
      </c>
      <c r="E11650" s="391">
        <v>9.49</v>
      </c>
      <c r="F11650" s="418">
        <v>44214</v>
      </c>
      <c r="G11650" s="417" t="s">
        <v>2283</v>
      </c>
      <c r="I11650" s="379" t="e">
        <f>IF(#REF!&lt;&gt;"",#REF!-$I$199,"")</f>
        <v>#REF!</v>
      </c>
      <c r="J11650" s="379" t="e">
        <f>IF(I11650&lt;&gt;"",NETWORKDAYS($I$199,#REF!-1,$N$201:$N$224),"")</f>
        <v>#REF!</v>
      </c>
      <c r="K11650" s="391" t="e">
        <f>IF(I11650&lt;&gt;"",RIGHT(#REF!,LEN(#REF!)-FIND(" ",#REF!)),"")</f>
        <v>#REF!</v>
      </c>
    </row>
    <row r="11651" spans="1:11">
      <c r="A11651" s="417" t="s">
        <v>2155</v>
      </c>
      <c r="B11651" s="417" t="s">
        <v>14958</v>
      </c>
      <c r="C11651" s="417" t="s">
        <v>2281</v>
      </c>
      <c r="D11651" s="417" t="s">
        <v>14959</v>
      </c>
      <c r="E11651" s="391">
        <v>8.99</v>
      </c>
      <c r="F11651" s="418">
        <v>44214</v>
      </c>
      <c r="G11651" s="417" t="s">
        <v>2286</v>
      </c>
      <c r="I11651" s="379" t="e">
        <f>IF(#REF!&lt;&gt;"",#REF!-$I$199,"")</f>
        <v>#REF!</v>
      </c>
      <c r="J11651" s="379" t="e">
        <f>IF(I11651&lt;&gt;"",NETWORKDAYS($I$199,#REF!-1,$N$201:$N$224),"")</f>
        <v>#REF!</v>
      </c>
      <c r="K11651" s="391" t="e">
        <f>IF(I11651&lt;&gt;"",RIGHT(#REF!,LEN(#REF!)-FIND(" ",#REF!)),"")</f>
        <v>#REF!</v>
      </c>
    </row>
    <row r="11652" spans="1:11">
      <c r="A11652" s="417" t="s">
        <v>2155</v>
      </c>
      <c r="B11652" s="417" t="s">
        <v>14960</v>
      </c>
      <c r="C11652" s="417" t="s">
        <v>2281</v>
      </c>
      <c r="D11652" s="417" t="s">
        <v>14961</v>
      </c>
      <c r="E11652" s="391">
        <v>7.15</v>
      </c>
      <c r="F11652" s="418">
        <v>44214</v>
      </c>
      <c r="G11652" s="417" t="s">
        <v>2283</v>
      </c>
      <c r="I11652" s="379" t="e">
        <f>IF(#REF!&lt;&gt;"",#REF!-$I$199,"")</f>
        <v>#REF!</v>
      </c>
      <c r="J11652" s="379" t="e">
        <f>IF(I11652&lt;&gt;"",NETWORKDAYS($I$199,#REF!-1,$N$201:$N$224),"")</f>
        <v>#REF!</v>
      </c>
      <c r="K11652" s="391" t="e">
        <f>IF(I11652&lt;&gt;"",RIGHT(#REF!,LEN(#REF!)-FIND(" ",#REF!)),"")</f>
        <v>#REF!</v>
      </c>
    </row>
    <row r="11653" spans="1:11">
      <c r="A11653" s="417" t="s">
        <v>2155</v>
      </c>
      <c r="B11653" s="417" t="s">
        <v>14962</v>
      </c>
      <c r="C11653" s="417" t="s">
        <v>2281</v>
      </c>
      <c r="D11653" s="417" t="s">
        <v>14963</v>
      </c>
      <c r="E11653" s="391">
        <v>7.46</v>
      </c>
      <c r="F11653" s="418">
        <v>44214</v>
      </c>
      <c r="G11653" s="417" t="s">
        <v>2283</v>
      </c>
      <c r="I11653" s="379" t="e">
        <f>IF(#REF!&lt;&gt;"",#REF!-$I$199,"")</f>
        <v>#REF!</v>
      </c>
      <c r="J11653" s="379" t="e">
        <f>IF(I11653&lt;&gt;"",NETWORKDAYS($I$199,#REF!-1,$N$201:$N$224),"")</f>
        <v>#REF!</v>
      </c>
      <c r="K11653" s="391" t="e">
        <f>IF(I11653&lt;&gt;"",RIGHT(#REF!,LEN(#REF!)-FIND(" ",#REF!)),"")</f>
        <v>#REF!</v>
      </c>
    </row>
    <row r="11654" spans="1:11">
      <c r="A11654" s="417" t="s">
        <v>2155</v>
      </c>
      <c r="B11654" s="417" t="s">
        <v>14964</v>
      </c>
      <c r="C11654" s="417" t="s">
        <v>2281</v>
      </c>
      <c r="D11654" s="417" t="s">
        <v>14965</v>
      </c>
      <c r="E11654" s="391">
        <v>1.1000000000000001</v>
      </c>
      <c r="F11654" s="418">
        <v>44214</v>
      </c>
      <c r="G11654" s="417" t="s">
        <v>2283</v>
      </c>
      <c r="I11654" s="379" t="e">
        <f>IF(#REF!&lt;&gt;"",#REF!-$I$199,"")</f>
        <v>#REF!</v>
      </c>
      <c r="J11654" s="379" t="e">
        <f>IF(I11654&lt;&gt;"",NETWORKDAYS($I$199,#REF!-1,$N$201:$N$224),"")</f>
        <v>#REF!</v>
      </c>
      <c r="K11654" s="391" t="e">
        <f>IF(I11654&lt;&gt;"",RIGHT(#REF!,LEN(#REF!)-FIND(" ",#REF!)),"")</f>
        <v>#REF!</v>
      </c>
    </row>
    <row r="11655" spans="1:11">
      <c r="A11655" s="417" t="s">
        <v>2155</v>
      </c>
      <c r="B11655" s="417" t="s">
        <v>14966</v>
      </c>
      <c r="C11655" s="417" t="s">
        <v>2281</v>
      </c>
      <c r="D11655" s="417" t="s">
        <v>14967</v>
      </c>
      <c r="E11655" s="391">
        <v>7.2</v>
      </c>
      <c r="F11655" s="418">
        <v>44214</v>
      </c>
      <c r="G11655" s="417" t="s">
        <v>2286</v>
      </c>
      <c r="I11655" s="379" t="e">
        <f>IF(#REF!&lt;&gt;"",#REF!-$I$199,"")</f>
        <v>#REF!</v>
      </c>
      <c r="J11655" s="379" t="e">
        <f>IF(I11655&lt;&gt;"",NETWORKDAYS($I$199,#REF!-1,$N$201:$N$224),"")</f>
        <v>#REF!</v>
      </c>
      <c r="K11655" s="391" t="e">
        <f>IF(I11655&lt;&gt;"",RIGHT(#REF!,LEN(#REF!)-FIND(" ",#REF!)),"")</f>
        <v>#REF!</v>
      </c>
    </row>
    <row r="11656" spans="1:11">
      <c r="A11656" s="417" t="s">
        <v>2155</v>
      </c>
      <c r="B11656" s="417" t="s">
        <v>14968</v>
      </c>
      <c r="C11656" s="417" t="s">
        <v>2281</v>
      </c>
      <c r="D11656" s="417" t="s">
        <v>14969</v>
      </c>
      <c r="E11656" s="391">
        <v>6.45</v>
      </c>
      <c r="F11656" s="418">
        <v>44214</v>
      </c>
      <c r="G11656" s="417" t="s">
        <v>2283</v>
      </c>
      <c r="I11656" s="379" t="e">
        <f>IF(#REF!&lt;&gt;"",#REF!-$I$199,"")</f>
        <v>#REF!</v>
      </c>
      <c r="J11656" s="379" t="e">
        <f>IF(I11656&lt;&gt;"",NETWORKDAYS($I$199,#REF!-1,$N$201:$N$224),"")</f>
        <v>#REF!</v>
      </c>
      <c r="K11656" s="391" t="e">
        <f>IF(I11656&lt;&gt;"",RIGHT(#REF!,LEN(#REF!)-FIND(" ",#REF!)),"")</f>
        <v>#REF!</v>
      </c>
    </row>
    <row r="11657" spans="1:11">
      <c r="A11657" s="417" t="s">
        <v>2155</v>
      </c>
      <c r="B11657" s="417" t="s">
        <v>14970</v>
      </c>
      <c r="C11657" s="417" t="s">
        <v>2281</v>
      </c>
      <c r="D11657" s="417" t="s">
        <v>14971</v>
      </c>
      <c r="E11657" s="391">
        <v>0.5</v>
      </c>
      <c r="F11657" s="418">
        <v>44214</v>
      </c>
      <c r="G11657" s="417" t="s">
        <v>2283</v>
      </c>
      <c r="I11657" s="379" t="e">
        <f>IF(#REF!&lt;&gt;"",#REF!-$I$199,"")</f>
        <v>#REF!</v>
      </c>
      <c r="J11657" s="379" t="e">
        <f>IF(I11657&lt;&gt;"",NETWORKDAYS($I$199,#REF!-1,$N$201:$N$224),"")</f>
        <v>#REF!</v>
      </c>
      <c r="K11657" s="391" t="e">
        <f>IF(I11657&lt;&gt;"",RIGHT(#REF!,LEN(#REF!)-FIND(" ",#REF!)),"")</f>
        <v>#REF!</v>
      </c>
    </row>
    <row r="11658" spans="1:11">
      <c r="A11658" s="417" t="s">
        <v>2155</v>
      </c>
      <c r="B11658" s="417" t="s">
        <v>14972</v>
      </c>
      <c r="C11658" s="417" t="s">
        <v>2281</v>
      </c>
      <c r="D11658" s="417" t="s">
        <v>14973</v>
      </c>
      <c r="E11658" s="391">
        <v>6.11</v>
      </c>
      <c r="F11658" s="418">
        <v>44214</v>
      </c>
      <c r="G11658" s="417" t="s">
        <v>2286</v>
      </c>
      <c r="I11658" s="379" t="e">
        <f>IF(#REF!&lt;&gt;"",#REF!-$I$199,"")</f>
        <v>#REF!</v>
      </c>
      <c r="J11658" s="379" t="e">
        <f>IF(I11658&lt;&gt;"",NETWORKDAYS($I$199,#REF!-1,$N$201:$N$224),"")</f>
        <v>#REF!</v>
      </c>
      <c r="K11658" s="391" t="e">
        <f>IF(I11658&lt;&gt;"",RIGHT(#REF!,LEN(#REF!)-FIND(" ",#REF!)),"")</f>
        <v>#REF!</v>
      </c>
    </row>
    <row r="11659" spans="1:11">
      <c r="A11659" s="417" t="s">
        <v>2155</v>
      </c>
      <c r="B11659" s="417" t="s">
        <v>14974</v>
      </c>
      <c r="C11659" s="417" t="s">
        <v>2281</v>
      </c>
      <c r="D11659" s="417" t="s">
        <v>14975</v>
      </c>
      <c r="E11659" s="391">
        <v>5.88</v>
      </c>
      <c r="F11659" s="418">
        <v>44214</v>
      </c>
      <c r="G11659" s="417" t="s">
        <v>2283</v>
      </c>
      <c r="I11659" s="379" t="e">
        <f>IF(#REF!&lt;&gt;"",#REF!-$I$199,"")</f>
        <v>#REF!</v>
      </c>
      <c r="J11659" s="379" t="e">
        <f>IF(I11659&lt;&gt;"",NETWORKDAYS($I$199,#REF!-1,$N$201:$N$224),"")</f>
        <v>#REF!</v>
      </c>
      <c r="K11659" s="391" t="e">
        <f>IF(I11659&lt;&gt;"",RIGHT(#REF!,LEN(#REF!)-FIND(" ",#REF!)),"")</f>
        <v>#REF!</v>
      </c>
    </row>
    <row r="11660" spans="1:11">
      <c r="A11660" s="417" t="s">
        <v>2155</v>
      </c>
      <c r="B11660" s="417" t="s">
        <v>14976</v>
      </c>
      <c r="C11660" s="417" t="s">
        <v>2281</v>
      </c>
      <c r="D11660" s="417" t="s">
        <v>14977</v>
      </c>
      <c r="E11660" s="391">
        <v>5.38</v>
      </c>
      <c r="F11660" s="418">
        <v>44214</v>
      </c>
      <c r="G11660" s="417" t="s">
        <v>2286</v>
      </c>
      <c r="I11660" s="379" t="e">
        <f>IF(#REF!&lt;&gt;"",#REF!-$I$199,"")</f>
        <v>#REF!</v>
      </c>
      <c r="J11660" s="379" t="e">
        <f>IF(I11660&lt;&gt;"",NETWORKDAYS($I$199,#REF!-1,$N$201:$N$224),"")</f>
        <v>#REF!</v>
      </c>
      <c r="K11660" s="391" t="e">
        <f>IF(I11660&lt;&gt;"",RIGHT(#REF!,LEN(#REF!)-FIND(" ",#REF!)),"")</f>
        <v>#REF!</v>
      </c>
    </row>
    <row r="11661" spans="1:11">
      <c r="A11661" s="417" t="s">
        <v>2155</v>
      </c>
      <c r="B11661" s="417" t="s">
        <v>14978</v>
      </c>
      <c r="C11661" s="417" t="s">
        <v>2281</v>
      </c>
      <c r="D11661" s="417" t="s">
        <v>14979</v>
      </c>
      <c r="E11661" s="391">
        <v>5.44</v>
      </c>
      <c r="F11661" s="418">
        <v>44214</v>
      </c>
      <c r="G11661" s="417" t="s">
        <v>2283</v>
      </c>
      <c r="I11661" s="379" t="e">
        <f>IF(#REF!&lt;&gt;"",#REF!-$I$199,"")</f>
        <v>#REF!</v>
      </c>
      <c r="J11661" s="379" t="e">
        <f>IF(I11661&lt;&gt;"",NETWORKDAYS($I$199,#REF!-1,$N$201:$N$224),"")</f>
        <v>#REF!</v>
      </c>
      <c r="K11661" s="391" t="e">
        <f>IF(I11661&lt;&gt;"",RIGHT(#REF!,LEN(#REF!)-FIND(" ",#REF!)),"")</f>
        <v>#REF!</v>
      </c>
    </row>
    <row r="11662" spans="1:11">
      <c r="A11662" s="417" t="s">
        <v>2155</v>
      </c>
      <c r="B11662" s="417" t="s">
        <v>14980</v>
      </c>
      <c r="C11662" s="417" t="s">
        <v>2281</v>
      </c>
      <c r="D11662" s="417" t="s">
        <v>14981</v>
      </c>
      <c r="E11662" s="391">
        <v>4.45</v>
      </c>
      <c r="F11662" s="418">
        <v>44214</v>
      </c>
      <c r="G11662" s="417" t="s">
        <v>2286</v>
      </c>
      <c r="I11662" s="379" t="e">
        <f>IF(#REF!&lt;&gt;"",#REF!-$I$199,"")</f>
        <v>#REF!</v>
      </c>
      <c r="J11662" s="379" t="e">
        <f>IF(I11662&lt;&gt;"",NETWORKDAYS($I$199,#REF!-1,$N$201:$N$224),"")</f>
        <v>#REF!</v>
      </c>
      <c r="K11662" s="391" t="e">
        <f>IF(I11662&lt;&gt;"",RIGHT(#REF!,LEN(#REF!)-FIND(" ",#REF!)),"")</f>
        <v>#REF!</v>
      </c>
    </row>
    <row r="11663" spans="1:11">
      <c r="A11663" s="417" t="s">
        <v>2155</v>
      </c>
      <c r="B11663" s="417" t="s">
        <v>14982</v>
      </c>
      <c r="C11663" s="417" t="s">
        <v>2281</v>
      </c>
      <c r="D11663" s="417" t="s">
        <v>14983</v>
      </c>
      <c r="E11663" s="391">
        <v>4.24</v>
      </c>
      <c r="F11663" s="418">
        <v>44214</v>
      </c>
      <c r="G11663" s="417" t="s">
        <v>2283</v>
      </c>
      <c r="I11663" s="379" t="e">
        <f>IF(#REF!&lt;&gt;"",#REF!-$I$199,"")</f>
        <v>#REF!</v>
      </c>
      <c r="J11663" s="379" t="e">
        <f>IF(I11663&lt;&gt;"",NETWORKDAYS($I$199,#REF!-1,$N$201:$N$224),"")</f>
        <v>#REF!</v>
      </c>
      <c r="K11663" s="391" t="e">
        <f>IF(I11663&lt;&gt;"",RIGHT(#REF!,LEN(#REF!)-FIND(" ",#REF!)),"")</f>
        <v>#REF!</v>
      </c>
    </row>
    <row r="11664" spans="1:11">
      <c r="A11664" s="417" t="s">
        <v>2155</v>
      </c>
      <c r="B11664" s="417" t="s">
        <v>14984</v>
      </c>
      <c r="C11664" s="417" t="s">
        <v>2281</v>
      </c>
      <c r="D11664" s="417" t="s">
        <v>14985</v>
      </c>
      <c r="E11664" s="391">
        <v>3.79</v>
      </c>
      <c r="F11664" s="418">
        <v>44214</v>
      </c>
      <c r="G11664" s="417" t="s">
        <v>2286</v>
      </c>
      <c r="I11664" s="379" t="e">
        <f>IF(#REF!&lt;&gt;"",#REF!-$I$199,"")</f>
        <v>#REF!</v>
      </c>
      <c r="J11664" s="379" t="e">
        <f>IF(I11664&lt;&gt;"",NETWORKDAYS($I$199,#REF!-1,$N$201:$N$224),"")</f>
        <v>#REF!</v>
      </c>
      <c r="K11664" s="391" t="e">
        <f>IF(I11664&lt;&gt;"",RIGHT(#REF!,LEN(#REF!)-FIND(" ",#REF!)),"")</f>
        <v>#REF!</v>
      </c>
    </row>
    <row r="11665" spans="1:11">
      <c r="A11665" s="417" t="s">
        <v>2155</v>
      </c>
      <c r="B11665" s="417" t="s">
        <v>14986</v>
      </c>
      <c r="C11665" s="417" t="s">
        <v>2281</v>
      </c>
      <c r="D11665" s="417" t="s">
        <v>14987</v>
      </c>
      <c r="E11665" s="391">
        <v>3.57</v>
      </c>
      <c r="F11665" s="418">
        <v>44214</v>
      </c>
      <c r="G11665" s="417" t="s">
        <v>2283</v>
      </c>
      <c r="I11665" s="379" t="e">
        <f>IF(#REF!&lt;&gt;"",#REF!-$I$199,"")</f>
        <v>#REF!</v>
      </c>
      <c r="J11665" s="379" t="e">
        <f>IF(I11665&lt;&gt;"",NETWORKDAYS($I$199,#REF!-1,$N$201:$N$224),"")</f>
        <v>#REF!</v>
      </c>
      <c r="K11665" s="391" t="e">
        <f>IF(I11665&lt;&gt;"",RIGHT(#REF!,LEN(#REF!)-FIND(" ",#REF!)),"")</f>
        <v>#REF!</v>
      </c>
    </row>
    <row r="11666" spans="1:11">
      <c r="A11666" s="417" t="s">
        <v>2155</v>
      </c>
      <c r="B11666" s="417" t="s">
        <v>14988</v>
      </c>
      <c r="C11666" s="417" t="s">
        <v>2281</v>
      </c>
      <c r="D11666" s="417" t="s">
        <v>14865</v>
      </c>
      <c r="E11666" s="391">
        <v>6.01</v>
      </c>
      <c r="F11666" s="418">
        <v>44249</v>
      </c>
      <c r="G11666" s="417" t="s">
        <v>2283</v>
      </c>
      <c r="I11666" s="379" t="e">
        <f>IF(#REF!&lt;&gt;"",#REF!-$I$199,"")</f>
        <v>#REF!</v>
      </c>
      <c r="J11666" s="379" t="e">
        <f>IF(I11666&lt;&gt;"",NETWORKDAYS($I$199,#REF!-1,$N$201:$N$224),"")</f>
        <v>#REF!</v>
      </c>
      <c r="K11666" s="391" t="e">
        <f>IF(I11666&lt;&gt;"",RIGHT(#REF!,LEN(#REF!)-FIND(" ",#REF!)),"")</f>
        <v>#REF!</v>
      </c>
    </row>
    <row r="11667" spans="1:11">
      <c r="A11667" s="417" t="s">
        <v>2155</v>
      </c>
      <c r="B11667" s="417" t="s">
        <v>18847</v>
      </c>
      <c r="C11667" s="417" t="s">
        <v>2281</v>
      </c>
      <c r="D11667" s="417" t="s">
        <v>14873</v>
      </c>
      <c r="E11667" s="391">
        <v>3.85</v>
      </c>
      <c r="F11667" s="418">
        <v>44249</v>
      </c>
      <c r="G11667" s="417" t="s">
        <v>2286</v>
      </c>
      <c r="I11667" s="379" t="e">
        <f>IF(#REF!&lt;&gt;"",#REF!-$I$199,"")</f>
        <v>#REF!</v>
      </c>
      <c r="J11667" s="379" t="e">
        <f>IF(I11667&lt;&gt;"",NETWORKDAYS($I$199,#REF!-1,$N$201:$N$224),"")</f>
        <v>#REF!</v>
      </c>
      <c r="K11667" s="391" t="e">
        <f>IF(I11667&lt;&gt;"",RIGHT(#REF!,LEN(#REF!)-FIND(" ",#REF!)),"")</f>
        <v>#REF!</v>
      </c>
    </row>
    <row r="11668" spans="1:11">
      <c r="A11668" s="417" t="s">
        <v>2155</v>
      </c>
      <c r="B11668" s="417" t="s">
        <v>14989</v>
      </c>
      <c r="C11668" s="417" t="s">
        <v>2281</v>
      </c>
      <c r="D11668" s="417" t="s">
        <v>14939</v>
      </c>
      <c r="E11668" s="391">
        <v>5.09</v>
      </c>
      <c r="F11668" s="418">
        <v>44249</v>
      </c>
      <c r="G11668" s="417" t="s">
        <v>2283</v>
      </c>
      <c r="I11668" s="379" t="e">
        <f>IF(#REF!&lt;&gt;"",#REF!-$I$199,"")</f>
        <v>#REF!</v>
      </c>
      <c r="J11668" s="379" t="e">
        <f>IF(I11668&lt;&gt;"",NETWORKDAYS($I$199,#REF!-1,$N$201:$N$224),"")</f>
        <v>#REF!</v>
      </c>
      <c r="K11668" s="391" t="e">
        <f>IF(I11668&lt;&gt;"",RIGHT(#REF!,LEN(#REF!)-FIND(" ",#REF!)),"")</f>
        <v>#REF!</v>
      </c>
    </row>
    <row r="11669" spans="1:11">
      <c r="A11669" s="417" t="s">
        <v>2155</v>
      </c>
      <c r="B11669" s="417" t="s">
        <v>14990</v>
      </c>
      <c r="C11669" s="417" t="s">
        <v>2281</v>
      </c>
      <c r="D11669" s="417" t="s">
        <v>14965</v>
      </c>
      <c r="E11669" s="391">
        <v>4.32</v>
      </c>
      <c r="F11669" s="418">
        <v>44249</v>
      </c>
      <c r="G11669" s="417" t="s">
        <v>2283</v>
      </c>
      <c r="I11669" s="379" t="e">
        <f>IF(#REF!&lt;&gt;"",#REF!-$I$199,"")</f>
        <v>#REF!</v>
      </c>
      <c r="J11669" s="379" t="e">
        <f>IF(I11669&lt;&gt;"",NETWORKDAYS($I$199,#REF!-1,$N$201:$N$224),"")</f>
        <v>#REF!</v>
      </c>
      <c r="K11669" s="391" t="e">
        <f>IF(I11669&lt;&gt;"",RIGHT(#REF!,LEN(#REF!)-FIND(" ",#REF!)),"")</f>
        <v>#REF!</v>
      </c>
    </row>
    <row r="11670" spans="1:11">
      <c r="A11670" s="417" t="s">
        <v>2155</v>
      </c>
      <c r="B11670" s="417" t="s">
        <v>18848</v>
      </c>
      <c r="C11670" s="417" t="s">
        <v>2281</v>
      </c>
      <c r="D11670" s="417" t="s">
        <v>14875</v>
      </c>
      <c r="E11670" s="391">
        <v>3.26</v>
      </c>
      <c r="F11670" s="418">
        <v>44249</v>
      </c>
      <c r="G11670" s="417" t="s">
        <v>2286</v>
      </c>
      <c r="I11670" s="379" t="e">
        <f>IF(#REF!&lt;&gt;"",#REF!-$I$199,"")</f>
        <v>#REF!</v>
      </c>
      <c r="J11670" s="379" t="e">
        <f>IF(I11670&lt;&gt;"",NETWORKDAYS($I$199,#REF!-1,$N$201:$N$224),"")</f>
        <v>#REF!</v>
      </c>
      <c r="K11670" s="391" t="e">
        <f>IF(I11670&lt;&gt;"",RIGHT(#REF!,LEN(#REF!)-FIND(" ",#REF!)),"")</f>
        <v>#REF!</v>
      </c>
    </row>
    <row r="11671" spans="1:11">
      <c r="A11671" s="417" t="s">
        <v>2155</v>
      </c>
      <c r="B11671" s="417" t="s">
        <v>14991</v>
      </c>
      <c r="C11671" s="417" t="s">
        <v>2281</v>
      </c>
      <c r="D11671" s="417" t="s">
        <v>14871</v>
      </c>
      <c r="E11671" s="391">
        <v>3.42</v>
      </c>
      <c r="F11671" s="418">
        <v>44249</v>
      </c>
      <c r="G11671" s="417" t="s">
        <v>2283</v>
      </c>
      <c r="I11671" s="379" t="e">
        <f>IF(#REF!&lt;&gt;"",#REF!-$I$199,"")</f>
        <v>#REF!</v>
      </c>
      <c r="J11671" s="379" t="e">
        <f>IF(I11671&lt;&gt;"",NETWORKDAYS($I$199,#REF!-1,$N$201:$N$224),"")</f>
        <v>#REF!</v>
      </c>
      <c r="K11671" s="391" t="e">
        <f>IF(I11671&lt;&gt;"",RIGHT(#REF!,LEN(#REF!)-FIND(" ",#REF!)),"")</f>
        <v>#REF!</v>
      </c>
    </row>
    <row r="11672" spans="1:11">
      <c r="A11672" s="417" t="s">
        <v>2155</v>
      </c>
      <c r="B11672" s="417" t="s">
        <v>14992</v>
      </c>
      <c r="C11672" s="417" t="s">
        <v>2281</v>
      </c>
      <c r="D11672" s="417" t="s">
        <v>14971</v>
      </c>
      <c r="E11672" s="391">
        <v>2.86</v>
      </c>
      <c r="F11672" s="418">
        <v>44249</v>
      </c>
      <c r="G11672" s="417" t="s">
        <v>2283</v>
      </c>
      <c r="I11672" s="379" t="e">
        <f>IF(#REF!&lt;&gt;"",#REF!-$I$199,"")</f>
        <v>#REF!</v>
      </c>
      <c r="J11672" s="379" t="e">
        <f>IF(I11672&lt;&gt;"",NETWORKDAYS($I$199,#REF!-1,$N$201:$N$224),"")</f>
        <v>#REF!</v>
      </c>
      <c r="K11672" s="391" t="e">
        <f>IF(I11672&lt;&gt;"",RIGHT(#REF!,LEN(#REF!)-FIND(" ",#REF!)),"")</f>
        <v>#REF!</v>
      </c>
    </row>
    <row r="11673" spans="1:11">
      <c r="A11673" s="417" t="s">
        <v>2155</v>
      </c>
      <c r="B11673" s="417" t="s">
        <v>18086</v>
      </c>
      <c r="C11673" s="417" t="s">
        <v>2281</v>
      </c>
      <c r="D11673" s="417" t="s">
        <v>14879</v>
      </c>
      <c r="E11673" s="391">
        <v>2.4</v>
      </c>
      <c r="F11673" s="418">
        <v>44249</v>
      </c>
      <c r="G11673" s="417" t="s">
        <v>2283</v>
      </c>
      <c r="I11673" s="379" t="e">
        <f>IF(#REF!&lt;&gt;"",#REF!-$I$199,"")</f>
        <v>#REF!</v>
      </c>
      <c r="J11673" s="379" t="e">
        <f>IF(I11673&lt;&gt;"",NETWORKDAYS($I$199,#REF!-1,$N$201:$N$224),"")</f>
        <v>#REF!</v>
      </c>
      <c r="K11673" s="391" t="e">
        <f>IF(I11673&lt;&gt;"",RIGHT(#REF!,LEN(#REF!)-FIND(" ",#REF!)),"")</f>
        <v>#REF!</v>
      </c>
    </row>
    <row r="11674" spans="1:11">
      <c r="A11674" s="417" t="s">
        <v>2155</v>
      </c>
      <c r="B11674" s="417" t="s">
        <v>18849</v>
      </c>
      <c r="C11674" s="417" t="s">
        <v>2281</v>
      </c>
      <c r="D11674" s="417" t="s">
        <v>14881</v>
      </c>
      <c r="E11674" s="391">
        <v>2.1800000000000002</v>
      </c>
      <c r="F11674" s="418">
        <v>44249</v>
      </c>
      <c r="G11674" s="417" t="s">
        <v>2286</v>
      </c>
      <c r="I11674" s="379" t="e">
        <f>IF(#REF!&lt;&gt;"",#REF!-$I$199,"")</f>
        <v>#REF!</v>
      </c>
      <c r="J11674" s="379" t="e">
        <f>IF(I11674&lt;&gt;"",NETWORKDAYS($I$199,#REF!-1,$N$201:$N$224),"")</f>
        <v>#REF!</v>
      </c>
      <c r="K11674" s="391" t="e">
        <f>IF(I11674&lt;&gt;"",RIGHT(#REF!,LEN(#REF!)-FIND(" ",#REF!)),"")</f>
        <v>#REF!</v>
      </c>
    </row>
    <row r="11675" spans="1:11">
      <c r="A11675" s="417" t="s">
        <v>2155</v>
      </c>
      <c r="B11675" s="417" t="s">
        <v>18087</v>
      </c>
      <c r="C11675" s="417" t="s">
        <v>2281</v>
      </c>
      <c r="D11675" s="417" t="s">
        <v>14883</v>
      </c>
      <c r="E11675" s="391">
        <v>1.99</v>
      </c>
      <c r="F11675" s="418">
        <v>44249</v>
      </c>
      <c r="G11675" s="417" t="s">
        <v>2283</v>
      </c>
      <c r="I11675" s="379" t="e">
        <f>IF(#REF!&lt;&gt;"",#REF!-$I$199,"")</f>
        <v>#REF!</v>
      </c>
      <c r="J11675" s="379" t="e">
        <f>IF(I11675&lt;&gt;"",NETWORKDAYS($I$199,#REF!-1,$N$201:$N$224),"")</f>
        <v>#REF!</v>
      </c>
      <c r="K11675" s="391" t="e">
        <f>IF(I11675&lt;&gt;"",RIGHT(#REF!,LEN(#REF!)-FIND(" ",#REF!)),"")</f>
        <v>#REF!</v>
      </c>
    </row>
    <row r="11676" spans="1:11">
      <c r="A11676" s="417" t="s">
        <v>2155</v>
      </c>
      <c r="B11676" s="417" t="s">
        <v>18850</v>
      </c>
      <c r="C11676" s="417" t="s">
        <v>2281</v>
      </c>
      <c r="D11676" s="417" t="s">
        <v>14885</v>
      </c>
      <c r="E11676" s="391">
        <v>1.82</v>
      </c>
      <c r="F11676" s="418">
        <v>44249</v>
      </c>
      <c r="G11676" s="417" t="s">
        <v>2286</v>
      </c>
      <c r="I11676" s="379" t="e">
        <f>IF(#REF!&lt;&gt;"",#REF!-$I$199,"")</f>
        <v>#REF!</v>
      </c>
      <c r="J11676" s="379" t="e">
        <f>IF(I11676&lt;&gt;"",NETWORKDAYS($I$199,#REF!-1,$N$201:$N$224),"")</f>
        <v>#REF!</v>
      </c>
      <c r="K11676" s="391" t="e">
        <f>IF(I11676&lt;&gt;"",RIGHT(#REF!,LEN(#REF!)-FIND(" ",#REF!)),"")</f>
        <v>#REF!</v>
      </c>
    </row>
    <row r="11677" spans="1:11">
      <c r="A11677" s="417" t="s">
        <v>2155</v>
      </c>
      <c r="B11677" s="417" t="s">
        <v>18088</v>
      </c>
      <c r="C11677" s="417" t="s">
        <v>2281</v>
      </c>
      <c r="D11677" s="417" t="s">
        <v>14887</v>
      </c>
      <c r="E11677" s="391">
        <v>1.67</v>
      </c>
      <c r="F11677" s="418">
        <v>44249</v>
      </c>
      <c r="G11677" s="417" t="s">
        <v>2283</v>
      </c>
      <c r="I11677" s="379" t="e">
        <f>IF(#REF!&lt;&gt;"",#REF!-$I$199,"")</f>
        <v>#REF!</v>
      </c>
      <c r="J11677" s="379" t="e">
        <f>IF(I11677&lt;&gt;"",NETWORKDAYS($I$199,#REF!-1,$N$201:$N$224),"")</f>
        <v>#REF!</v>
      </c>
      <c r="K11677" s="391" t="e">
        <f>IF(I11677&lt;&gt;"",RIGHT(#REF!,LEN(#REF!)-FIND(" ",#REF!)),"")</f>
        <v>#REF!</v>
      </c>
    </row>
    <row r="11678" spans="1:11">
      <c r="A11678" s="417" t="s">
        <v>2155</v>
      </c>
      <c r="B11678" s="417" t="s">
        <v>18851</v>
      </c>
      <c r="C11678" s="417" t="s">
        <v>2281</v>
      </c>
      <c r="D11678" s="417" t="s">
        <v>15293</v>
      </c>
      <c r="E11678" s="391">
        <v>1.48</v>
      </c>
      <c r="F11678" s="418">
        <v>44249</v>
      </c>
      <c r="G11678" s="417" t="s">
        <v>2286</v>
      </c>
      <c r="I11678" s="379" t="e">
        <f>IF(#REF!&lt;&gt;"",#REF!-$I$199,"")</f>
        <v>#REF!</v>
      </c>
      <c r="J11678" s="379" t="e">
        <f>IF(I11678&lt;&gt;"",NETWORKDAYS($I$199,#REF!-1,$N$201:$N$224),"")</f>
        <v>#REF!</v>
      </c>
      <c r="K11678" s="391" t="e">
        <f>IF(I11678&lt;&gt;"",RIGHT(#REF!,LEN(#REF!)-FIND(" ",#REF!)),"")</f>
        <v>#REF!</v>
      </c>
    </row>
    <row r="11679" spans="1:11">
      <c r="A11679" s="417" t="s">
        <v>2155</v>
      </c>
      <c r="B11679" s="417" t="s">
        <v>18852</v>
      </c>
      <c r="C11679" s="417" t="s">
        <v>2281</v>
      </c>
      <c r="D11679" s="417" t="s">
        <v>18853</v>
      </c>
      <c r="E11679" s="391">
        <v>1.25</v>
      </c>
      <c r="F11679" s="418">
        <v>44249</v>
      </c>
      <c r="G11679" s="417" t="s">
        <v>2283</v>
      </c>
      <c r="I11679" s="379" t="e">
        <f>IF(#REF!&lt;&gt;"",#REF!-$I$199,"")</f>
        <v>#REF!</v>
      </c>
      <c r="J11679" s="379" t="e">
        <f>IF(I11679&lt;&gt;"",NETWORKDAYS($I$199,#REF!-1,$N$201:$N$224),"")</f>
        <v>#REF!</v>
      </c>
      <c r="K11679" s="391" t="e">
        <f>IF(I11679&lt;&gt;"",RIGHT(#REF!,LEN(#REF!)-FIND(" ",#REF!)),"")</f>
        <v>#REF!</v>
      </c>
    </row>
    <row r="11680" spans="1:11">
      <c r="A11680" s="417" t="s">
        <v>2155</v>
      </c>
      <c r="B11680" s="417" t="s">
        <v>18854</v>
      </c>
      <c r="C11680" s="417" t="s">
        <v>2281</v>
      </c>
      <c r="D11680" s="417" t="s">
        <v>18855</v>
      </c>
      <c r="E11680" s="391">
        <v>1.1599999999999999</v>
      </c>
      <c r="F11680" s="418">
        <v>44249</v>
      </c>
      <c r="G11680" s="417" t="s">
        <v>2286</v>
      </c>
      <c r="I11680" s="379" t="e">
        <f>IF(#REF!&lt;&gt;"",#REF!-$I$199,"")</f>
        <v>#REF!</v>
      </c>
      <c r="J11680" s="379" t="e">
        <f>IF(I11680&lt;&gt;"",NETWORKDAYS($I$199,#REF!-1,$N$201:$N$224),"")</f>
        <v>#REF!</v>
      </c>
      <c r="K11680" s="391" t="e">
        <f>IF(I11680&lt;&gt;"",RIGHT(#REF!,LEN(#REF!)-FIND(" ",#REF!)),"")</f>
        <v>#REF!</v>
      </c>
    </row>
    <row r="11681" spans="1:11">
      <c r="A11681" s="417" t="s">
        <v>2155</v>
      </c>
      <c r="B11681" s="417" t="s">
        <v>18856</v>
      </c>
      <c r="C11681" s="417" t="s">
        <v>2281</v>
      </c>
      <c r="D11681" s="417" t="s">
        <v>17649</v>
      </c>
      <c r="E11681" s="391">
        <v>1.24</v>
      </c>
      <c r="F11681" s="418">
        <v>44249</v>
      </c>
      <c r="G11681" s="417" t="s">
        <v>2283</v>
      </c>
      <c r="I11681" s="379" t="e">
        <f>IF(#REF!&lt;&gt;"",#REF!-$I$199,"")</f>
        <v>#REF!</v>
      </c>
      <c r="J11681" s="379" t="e">
        <f>IF(I11681&lt;&gt;"",NETWORKDAYS($I$199,#REF!-1,$N$201:$N$224),"")</f>
        <v>#REF!</v>
      </c>
      <c r="K11681" s="391" t="e">
        <f>IF(I11681&lt;&gt;"",RIGHT(#REF!,LEN(#REF!)-FIND(" ",#REF!)),"")</f>
        <v>#REF!</v>
      </c>
    </row>
    <row r="11682" spans="1:11">
      <c r="A11682" s="417" t="s">
        <v>2155</v>
      </c>
      <c r="B11682" s="417" t="s">
        <v>18857</v>
      </c>
      <c r="C11682" s="417" t="s">
        <v>2281</v>
      </c>
      <c r="D11682" s="417" t="s">
        <v>18858</v>
      </c>
      <c r="E11682" s="391">
        <v>1.0900000000000001</v>
      </c>
      <c r="F11682" s="418">
        <v>44249</v>
      </c>
      <c r="G11682" s="417" t="s">
        <v>2286</v>
      </c>
      <c r="I11682" s="379" t="e">
        <f>IF(#REF!&lt;&gt;"",#REF!-$I$199,"")</f>
        <v>#REF!</v>
      </c>
      <c r="J11682" s="379" t="e">
        <f>IF(I11682&lt;&gt;"",NETWORKDAYS($I$199,#REF!-1,$N$201:$N$224),"")</f>
        <v>#REF!</v>
      </c>
      <c r="K11682" s="391" t="e">
        <f>IF(I11682&lt;&gt;"",RIGHT(#REF!,LEN(#REF!)-FIND(" ",#REF!)),"")</f>
        <v>#REF!</v>
      </c>
    </row>
    <row r="11683" spans="1:11">
      <c r="A11683" s="417" t="s">
        <v>2155</v>
      </c>
      <c r="B11683" s="417" t="s">
        <v>18859</v>
      </c>
      <c r="C11683" s="417" t="s">
        <v>2281</v>
      </c>
      <c r="D11683" s="417" t="s">
        <v>18109</v>
      </c>
      <c r="E11683" s="391">
        <v>1</v>
      </c>
      <c r="F11683" s="418">
        <v>44249</v>
      </c>
      <c r="G11683" s="417" t="s">
        <v>2283</v>
      </c>
      <c r="I11683" s="379" t="e">
        <f>IF(#REF!&lt;&gt;"",#REF!-$I$199,"")</f>
        <v>#REF!</v>
      </c>
      <c r="J11683" s="379" t="e">
        <f>IF(I11683&lt;&gt;"",NETWORKDAYS($I$199,#REF!-1,$N$201:$N$224),"")</f>
        <v>#REF!</v>
      </c>
      <c r="K11683" s="391" t="e">
        <f>IF(I11683&lt;&gt;"",RIGHT(#REF!,LEN(#REF!)-FIND(" ",#REF!)),"")</f>
        <v>#REF!</v>
      </c>
    </row>
    <row r="11684" spans="1:11">
      <c r="A11684" s="417" t="s">
        <v>2155</v>
      </c>
      <c r="B11684" s="417" t="s">
        <v>18860</v>
      </c>
      <c r="C11684" s="417" t="s">
        <v>2281</v>
      </c>
      <c r="D11684" s="417" t="s">
        <v>18861</v>
      </c>
      <c r="E11684" s="391">
        <v>0.86</v>
      </c>
      <c r="F11684" s="418">
        <v>44249</v>
      </c>
      <c r="G11684" s="417" t="s">
        <v>2283</v>
      </c>
      <c r="I11684" s="379" t="e">
        <f>IF(#REF!&lt;&gt;"",#REF!-$I$199,"")</f>
        <v>#REF!</v>
      </c>
      <c r="J11684" s="379" t="e">
        <f>IF(I11684&lt;&gt;"",NETWORKDAYS($I$199,#REF!-1,$N$201:$N$224),"")</f>
        <v>#REF!</v>
      </c>
      <c r="K11684" s="391" t="e">
        <f>IF(I11684&lt;&gt;"",RIGHT(#REF!,LEN(#REF!)-FIND(" ",#REF!)),"")</f>
        <v>#REF!</v>
      </c>
    </row>
    <row r="11685" spans="1:11">
      <c r="A11685" s="417" t="s">
        <v>2155</v>
      </c>
      <c r="B11685" s="417" t="s">
        <v>18862</v>
      </c>
      <c r="C11685" s="417" t="s">
        <v>2281</v>
      </c>
      <c r="D11685" s="417" t="s">
        <v>18863</v>
      </c>
      <c r="E11685" s="391">
        <v>0.75</v>
      </c>
      <c r="F11685" s="418">
        <v>44249</v>
      </c>
      <c r="G11685" s="417" t="s">
        <v>2283</v>
      </c>
      <c r="I11685" s="379" t="e">
        <f>IF(#REF!&lt;&gt;"",#REF!-$I$199,"")</f>
        <v>#REF!</v>
      </c>
      <c r="J11685" s="379" t="e">
        <f>IF(I11685&lt;&gt;"",NETWORKDAYS($I$199,#REF!-1,$N$201:$N$224),"")</f>
        <v>#REF!</v>
      </c>
      <c r="K11685" s="391" t="e">
        <f>IF(I11685&lt;&gt;"",RIGHT(#REF!,LEN(#REF!)-FIND(" ",#REF!)),"")</f>
        <v>#REF!</v>
      </c>
    </row>
    <row r="11686" spans="1:11">
      <c r="A11686" s="417" t="s">
        <v>2155</v>
      </c>
      <c r="B11686" s="417" t="s">
        <v>18864</v>
      </c>
      <c r="C11686" s="417" t="s">
        <v>2281</v>
      </c>
      <c r="D11686" s="417" t="s">
        <v>18865</v>
      </c>
      <c r="E11686" s="391">
        <v>0.64</v>
      </c>
      <c r="F11686" s="418">
        <v>44249</v>
      </c>
      <c r="G11686" s="417" t="s">
        <v>2283</v>
      </c>
      <c r="I11686" s="379" t="e">
        <f>IF(#REF!&lt;&gt;"",#REF!-$I$199,"")</f>
        <v>#REF!</v>
      </c>
      <c r="J11686" s="379" t="e">
        <f>IF(I11686&lt;&gt;"",NETWORKDAYS($I$199,#REF!-1,$N$201:$N$224),"")</f>
        <v>#REF!</v>
      </c>
      <c r="K11686" s="391" t="e">
        <f>IF(I11686&lt;&gt;"",RIGHT(#REF!,LEN(#REF!)-FIND(" ",#REF!)),"")</f>
        <v>#REF!</v>
      </c>
    </row>
    <row r="11687" spans="1:11">
      <c r="A11687" s="417" t="s">
        <v>2155</v>
      </c>
      <c r="B11687" s="417" t="s">
        <v>18866</v>
      </c>
      <c r="C11687" s="417" t="s">
        <v>2281</v>
      </c>
      <c r="D11687" s="417" t="s">
        <v>18867</v>
      </c>
      <c r="E11687" s="391">
        <v>0.55000000000000004</v>
      </c>
      <c r="F11687" s="418">
        <v>44249</v>
      </c>
      <c r="G11687" s="417" t="s">
        <v>2283</v>
      </c>
      <c r="I11687" s="379" t="e">
        <f>IF(#REF!&lt;&gt;"",#REF!-$I$199,"")</f>
        <v>#REF!</v>
      </c>
      <c r="J11687" s="379" t="e">
        <f>IF(I11687&lt;&gt;"",NETWORKDAYS($I$199,#REF!-1,$N$201:$N$224),"")</f>
        <v>#REF!</v>
      </c>
      <c r="K11687" s="391" t="e">
        <f>IF(I11687&lt;&gt;"",RIGHT(#REF!,LEN(#REF!)-FIND(" ",#REF!)),"")</f>
        <v>#REF!</v>
      </c>
    </row>
    <row r="11688" spans="1:11">
      <c r="A11688" s="417" t="s">
        <v>2155</v>
      </c>
      <c r="B11688" s="417" t="s">
        <v>18868</v>
      </c>
      <c r="C11688" s="417" t="s">
        <v>2281</v>
      </c>
      <c r="D11688" s="417" t="s">
        <v>18869</v>
      </c>
      <c r="E11688" s="391">
        <v>0.5</v>
      </c>
      <c r="F11688" s="418">
        <v>44249</v>
      </c>
      <c r="G11688" s="417" t="s">
        <v>2283</v>
      </c>
      <c r="I11688" s="379" t="e">
        <f>IF(#REF!&lt;&gt;"",#REF!-$I$199,"")</f>
        <v>#REF!</v>
      </c>
      <c r="J11688" s="379" t="e">
        <f>IF(I11688&lt;&gt;"",NETWORKDAYS($I$199,#REF!-1,$N$201:$N$224),"")</f>
        <v>#REF!</v>
      </c>
      <c r="K11688" s="391" t="e">
        <f>IF(I11688&lt;&gt;"",RIGHT(#REF!,LEN(#REF!)-FIND(" ",#REF!)),"")</f>
        <v>#REF!</v>
      </c>
    </row>
    <row r="11689" spans="1:11">
      <c r="A11689" s="417" t="s">
        <v>2155</v>
      </c>
      <c r="B11689" s="417" t="s">
        <v>5998</v>
      </c>
      <c r="C11689" s="417" t="s">
        <v>2281</v>
      </c>
      <c r="D11689" s="417" t="s">
        <v>3667</v>
      </c>
      <c r="E11689" s="391">
        <v>68.599999999999994</v>
      </c>
      <c r="F11689" s="418">
        <v>44610</v>
      </c>
      <c r="G11689" s="417" t="s">
        <v>2283</v>
      </c>
      <c r="I11689" s="379" t="e">
        <f>IF(#REF!&lt;&gt;"",#REF!-$I$199,"")</f>
        <v>#REF!</v>
      </c>
      <c r="J11689" s="379" t="e">
        <f>IF(I11689&lt;&gt;"",NETWORKDAYS($I$199,#REF!-1,$N$201:$N$224),"")</f>
        <v>#REF!</v>
      </c>
      <c r="K11689" s="391" t="e">
        <f>IF(I11689&lt;&gt;"",RIGHT(#REF!,LEN(#REF!)-FIND(" ",#REF!)),"")</f>
        <v>#REF!</v>
      </c>
    </row>
    <row r="11690" spans="1:11">
      <c r="A11690" s="417" t="s">
        <v>2155</v>
      </c>
      <c r="B11690" s="417" t="s">
        <v>5999</v>
      </c>
      <c r="C11690" s="417" t="s">
        <v>2281</v>
      </c>
      <c r="D11690" s="417" t="s">
        <v>3693</v>
      </c>
      <c r="E11690" s="391">
        <v>19.71</v>
      </c>
      <c r="F11690" s="418">
        <v>44610</v>
      </c>
      <c r="G11690" s="417" t="s">
        <v>2283</v>
      </c>
      <c r="I11690" s="379" t="e">
        <f>IF(#REF!&lt;&gt;"",#REF!-$I$199,"")</f>
        <v>#REF!</v>
      </c>
      <c r="J11690" s="379" t="e">
        <f>IF(I11690&lt;&gt;"",NETWORKDAYS($I$199,#REF!-1,$N$201:$N$224),"")</f>
        <v>#REF!</v>
      </c>
      <c r="K11690" s="391" t="e">
        <f>IF(I11690&lt;&gt;"",RIGHT(#REF!,LEN(#REF!)-FIND(" ",#REF!)),"")</f>
        <v>#REF!</v>
      </c>
    </row>
    <row r="11691" spans="1:11">
      <c r="A11691" s="417" t="s">
        <v>2155</v>
      </c>
      <c r="B11691" s="417" t="s">
        <v>6000</v>
      </c>
      <c r="C11691" s="417" t="s">
        <v>2281</v>
      </c>
      <c r="D11691" s="417" t="s">
        <v>3707</v>
      </c>
      <c r="E11691" s="391">
        <v>1.54</v>
      </c>
      <c r="F11691" s="418">
        <v>44610</v>
      </c>
      <c r="G11691" s="417" t="s">
        <v>2283</v>
      </c>
      <c r="I11691" s="379" t="e">
        <f>IF(#REF!&lt;&gt;"",#REF!-$I$199,"")</f>
        <v>#REF!</v>
      </c>
      <c r="J11691" s="379" t="e">
        <f>IF(I11691&lt;&gt;"",NETWORKDAYS($I$199,#REF!-1,$N$201:$N$224),"")</f>
        <v>#REF!</v>
      </c>
      <c r="K11691" s="391" t="e">
        <f>IF(I11691&lt;&gt;"",RIGHT(#REF!,LEN(#REF!)-FIND(" ",#REF!)),"")</f>
        <v>#REF!</v>
      </c>
    </row>
    <row r="11692" spans="1:11">
      <c r="A11692" s="417" t="s">
        <v>2155</v>
      </c>
      <c r="B11692" s="417" t="s">
        <v>6001</v>
      </c>
      <c r="C11692" s="417" t="s">
        <v>2281</v>
      </c>
      <c r="D11692" s="417" t="s">
        <v>6002</v>
      </c>
      <c r="E11692" s="391">
        <v>42.7</v>
      </c>
      <c r="F11692" s="418">
        <v>44249</v>
      </c>
      <c r="G11692" s="417" t="s">
        <v>2286</v>
      </c>
      <c r="I11692" s="379" t="e">
        <f>IF(#REF!&lt;&gt;"",#REF!-$I$199,"")</f>
        <v>#REF!</v>
      </c>
      <c r="J11692" s="379" t="e">
        <f>IF(I11692&lt;&gt;"",NETWORKDAYS($I$199,#REF!-1,$N$201:$N$224),"")</f>
        <v>#REF!</v>
      </c>
      <c r="K11692" s="391" t="e">
        <f>IF(I11692&lt;&gt;"",RIGHT(#REF!,LEN(#REF!)-FIND(" ",#REF!)),"")</f>
        <v>#REF!</v>
      </c>
    </row>
    <row r="11693" spans="1:11">
      <c r="A11693" s="417" t="s">
        <v>2155</v>
      </c>
      <c r="B11693" s="417" t="s">
        <v>6003</v>
      </c>
      <c r="C11693" s="417" t="s">
        <v>2281</v>
      </c>
      <c r="D11693" s="417" t="s">
        <v>5916</v>
      </c>
      <c r="E11693" s="391">
        <v>6.2</v>
      </c>
      <c r="F11693" s="418">
        <v>44249</v>
      </c>
      <c r="G11693" s="417" t="s">
        <v>2283</v>
      </c>
      <c r="I11693" s="379" t="e">
        <f>IF(#REF!&lt;&gt;"",#REF!-$I$199,"")</f>
        <v>#REF!</v>
      </c>
      <c r="J11693" s="379" t="e">
        <f>IF(I11693&lt;&gt;"",NETWORKDAYS($I$199,#REF!-1,$N$201:$N$224),"")</f>
        <v>#REF!</v>
      </c>
      <c r="K11693" s="391" t="e">
        <f>IF(I11693&lt;&gt;"",RIGHT(#REF!,LEN(#REF!)-FIND(" ",#REF!)),"")</f>
        <v>#REF!</v>
      </c>
    </row>
    <row r="11694" spans="1:11">
      <c r="A11694" s="417" t="s">
        <v>2155</v>
      </c>
      <c r="B11694" s="417" t="s">
        <v>14993</v>
      </c>
      <c r="C11694" s="417" t="s">
        <v>2281</v>
      </c>
      <c r="D11694" s="417" t="s">
        <v>5937</v>
      </c>
      <c r="E11694" s="391">
        <v>29.6</v>
      </c>
      <c r="F11694" s="418">
        <v>44249</v>
      </c>
      <c r="G11694" s="417" t="s">
        <v>2283</v>
      </c>
      <c r="I11694" s="379" t="e">
        <f>IF(#REF!&lt;&gt;"",#REF!-$I$199,"")</f>
        <v>#REF!</v>
      </c>
      <c r="J11694" s="379" t="e">
        <f>IF(I11694&lt;&gt;"",NETWORKDAYS($I$199,#REF!-1,$N$201:$N$224),"")</f>
        <v>#REF!</v>
      </c>
      <c r="K11694" s="391" t="e">
        <f>IF(I11694&lt;&gt;"",RIGHT(#REF!,LEN(#REF!)-FIND(" ",#REF!)),"")</f>
        <v>#REF!</v>
      </c>
    </row>
    <row r="11695" spans="1:11">
      <c r="A11695" s="417" t="s">
        <v>2155</v>
      </c>
      <c r="B11695" s="417" t="s">
        <v>18089</v>
      </c>
      <c r="C11695" s="417" t="s">
        <v>2281</v>
      </c>
      <c r="D11695" s="417" t="s">
        <v>6022</v>
      </c>
      <c r="E11695" s="391">
        <v>47.4</v>
      </c>
      <c r="F11695" s="418">
        <v>44249</v>
      </c>
      <c r="G11695" s="417" t="s">
        <v>2286</v>
      </c>
      <c r="I11695" s="379" t="e">
        <f>IF(#REF!&lt;&gt;"",#REF!-$I$199,"")</f>
        <v>#REF!</v>
      </c>
      <c r="J11695" s="379" t="e">
        <f>IF(I11695&lt;&gt;"",NETWORKDAYS($I$199,#REF!-1,$N$201:$N$224),"")</f>
        <v>#REF!</v>
      </c>
      <c r="K11695" s="391" t="e">
        <f>IF(I11695&lt;&gt;"",RIGHT(#REF!,LEN(#REF!)-FIND(" ",#REF!)),"")</f>
        <v>#REF!</v>
      </c>
    </row>
    <row r="11696" spans="1:11">
      <c r="A11696" s="417" t="s">
        <v>2155</v>
      </c>
      <c r="B11696" s="417" t="s">
        <v>6004</v>
      </c>
      <c r="C11696" s="417" t="s">
        <v>2281</v>
      </c>
      <c r="D11696" s="417" t="s">
        <v>6005</v>
      </c>
      <c r="E11696" s="391">
        <v>49.05</v>
      </c>
      <c r="F11696" s="418">
        <v>44249</v>
      </c>
      <c r="G11696" s="417" t="s">
        <v>2286</v>
      </c>
      <c r="I11696" s="379" t="e">
        <f>IF(#REF!&lt;&gt;"",#REF!-$I$199,"")</f>
        <v>#REF!</v>
      </c>
      <c r="J11696" s="379" t="e">
        <f>IF(I11696&lt;&gt;"",NETWORKDAYS($I$199,#REF!-1,$N$201:$N$224),"")</f>
        <v>#REF!</v>
      </c>
      <c r="K11696" s="391" t="e">
        <f>IF(I11696&lt;&gt;"",RIGHT(#REF!,LEN(#REF!)-FIND(" ",#REF!)),"")</f>
        <v>#REF!</v>
      </c>
    </row>
    <row r="11697" spans="1:11">
      <c r="A11697" s="417" t="s">
        <v>2155</v>
      </c>
      <c r="B11697" s="417" t="s">
        <v>6006</v>
      </c>
      <c r="C11697" s="417" t="s">
        <v>2281</v>
      </c>
      <c r="D11697" s="417" t="s">
        <v>5941</v>
      </c>
      <c r="E11697" s="391">
        <v>35.450000000000003</v>
      </c>
      <c r="F11697" s="418">
        <v>44249</v>
      </c>
      <c r="G11697" s="417" t="s">
        <v>2283</v>
      </c>
      <c r="I11697" s="379" t="e">
        <f>IF(#REF!&lt;&gt;"",#REF!-$I$199,"")</f>
        <v>#REF!</v>
      </c>
      <c r="J11697" s="379" t="e">
        <f>IF(I11697&lt;&gt;"",NETWORKDAYS($I$199,#REF!-1,$N$201:$N$224),"")</f>
        <v>#REF!</v>
      </c>
      <c r="K11697" s="391" t="e">
        <f>IF(I11697&lt;&gt;"",RIGHT(#REF!,LEN(#REF!)-FIND(" ",#REF!)),"")</f>
        <v>#REF!</v>
      </c>
    </row>
    <row r="11698" spans="1:11">
      <c r="A11698" s="417" t="s">
        <v>2155</v>
      </c>
      <c r="B11698" s="417" t="s">
        <v>6007</v>
      </c>
      <c r="C11698" s="417" t="s">
        <v>2281</v>
      </c>
      <c r="D11698" s="417" t="s">
        <v>5929</v>
      </c>
      <c r="E11698" s="391">
        <v>49.1</v>
      </c>
      <c r="F11698" s="418">
        <v>44249</v>
      </c>
      <c r="G11698" s="417" t="s">
        <v>2283</v>
      </c>
      <c r="I11698" s="379" t="e">
        <f>IF(#REF!&lt;&gt;"",#REF!-$I$199,"")</f>
        <v>#REF!</v>
      </c>
      <c r="J11698" s="379" t="e">
        <f>IF(I11698&lt;&gt;"",NETWORKDAYS($I$199,#REF!-1,$N$201:$N$224),"")</f>
        <v>#REF!</v>
      </c>
      <c r="K11698" s="391" t="e">
        <f>IF(I11698&lt;&gt;"",RIGHT(#REF!,LEN(#REF!)-FIND(" ",#REF!)),"")</f>
        <v>#REF!</v>
      </c>
    </row>
    <row r="11699" spans="1:11">
      <c r="A11699" s="417" t="s">
        <v>2155</v>
      </c>
      <c r="B11699" s="417" t="s">
        <v>14994</v>
      </c>
      <c r="C11699" s="417" t="s">
        <v>2281</v>
      </c>
      <c r="D11699" s="417" t="s">
        <v>5943</v>
      </c>
      <c r="E11699" s="391">
        <v>46.66</v>
      </c>
      <c r="F11699" s="418">
        <v>44249</v>
      </c>
      <c r="G11699" s="417" t="s">
        <v>2286</v>
      </c>
      <c r="I11699" s="379" t="e">
        <f>IF(#REF!&lt;&gt;"",#REF!-$I$199,"")</f>
        <v>#REF!</v>
      </c>
      <c r="J11699" s="379" t="e">
        <f>IF(I11699&lt;&gt;"",NETWORKDAYS($I$199,#REF!-1,$N$201:$N$224),"")</f>
        <v>#REF!</v>
      </c>
      <c r="K11699" s="391" t="e">
        <f>IF(I11699&lt;&gt;"",RIGHT(#REF!,LEN(#REF!)-FIND(" ",#REF!)),"")</f>
        <v>#REF!</v>
      </c>
    </row>
    <row r="11700" spans="1:11">
      <c r="A11700" s="417" t="s">
        <v>2155</v>
      </c>
      <c r="B11700" s="417" t="s">
        <v>6008</v>
      </c>
      <c r="C11700" s="417" t="s">
        <v>2281</v>
      </c>
      <c r="D11700" s="417" t="s">
        <v>5947</v>
      </c>
      <c r="E11700" s="391">
        <v>47.33</v>
      </c>
      <c r="F11700" s="418">
        <v>44249</v>
      </c>
      <c r="G11700" s="417" t="s">
        <v>2283</v>
      </c>
      <c r="I11700" s="379" t="e">
        <f>IF(#REF!&lt;&gt;"",#REF!-$I$199,"")</f>
        <v>#REF!</v>
      </c>
      <c r="J11700" s="379" t="e">
        <f>IF(I11700&lt;&gt;"",NETWORKDAYS($I$199,#REF!-1,$N$201:$N$224),"")</f>
        <v>#REF!</v>
      </c>
      <c r="K11700" s="391" t="e">
        <f>IF(I11700&lt;&gt;"",RIGHT(#REF!,LEN(#REF!)-FIND(" ",#REF!)),"")</f>
        <v>#REF!</v>
      </c>
    </row>
    <row r="11701" spans="1:11">
      <c r="A11701" s="417" t="s">
        <v>2155</v>
      </c>
      <c r="B11701" s="417" t="s">
        <v>14995</v>
      </c>
      <c r="C11701" s="417" t="s">
        <v>2281</v>
      </c>
      <c r="D11701" s="417" t="s">
        <v>5955</v>
      </c>
      <c r="E11701" s="391">
        <v>45.53</v>
      </c>
      <c r="F11701" s="418">
        <v>44249</v>
      </c>
      <c r="G11701" s="417" t="s">
        <v>2286</v>
      </c>
      <c r="I11701" s="379" t="e">
        <f>IF(#REF!&lt;&gt;"",#REF!-$I$199,"")</f>
        <v>#REF!</v>
      </c>
      <c r="J11701" s="379" t="e">
        <f>IF(I11701&lt;&gt;"",NETWORKDAYS($I$199,#REF!-1,$N$201:$N$224),"")</f>
        <v>#REF!</v>
      </c>
      <c r="K11701" s="391" t="e">
        <f>IF(I11701&lt;&gt;"",RIGHT(#REF!,LEN(#REF!)-FIND(" ",#REF!)),"")</f>
        <v>#REF!</v>
      </c>
    </row>
    <row r="11702" spans="1:11">
      <c r="A11702" s="417" t="s">
        <v>2155</v>
      </c>
      <c r="B11702" s="417" t="s">
        <v>6009</v>
      </c>
      <c r="C11702" s="417" t="s">
        <v>2281</v>
      </c>
      <c r="D11702" s="417" t="s">
        <v>5949</v>
      </c>
      <c r="E11702" s="391">
        <v>8</v>
      </c>
      <c r="F11702" s="418">
        <v>44249</v>
      </c>
      <c r="G11702" s="417" t="s">
        <v>2286</v>
      </c>
      <c r="I11702" s="379" t="e">
        <f>IF(#REF!&lt;&gt;"",#REF!-$I$199,"")</f>
        <v>#REF!</v>
      </c>
      <c r="J11702" s="379" t="e">
        <f>IF(I11702&lt;&gt;"",NETWORKDAYS($I$199,#REF!-1,$N$201:$N$224),"")</f>
        <v>#REF!</v>
      </c>
      <c r="K11702" s="391" t="e">
        <f>IF(I11702&lt;&gt;"",RIGHT(#REF!,LEN(#REF!)-FIND(" ",#REF!)),"")</f>
        <v>#REF!</v>
      </c>
    </row>
    <row r="11703" spans="1:11">
      <c r="A11703" s="417" t="s">
        <v>2155</v>
      </c>
      <c r="B11703" s="417" t="s">
        <v>9019</v>
      </c>
      <c r="C11703" s="417" t="s">
        <v>2281</v>
      </c>
      <c r="D11703" s="417" t="s">
        <v>5963</v>
      </c>
      <c r="E11703" s="391">
        <v>37.6</v>
      </c>
      <c r="F11703" s="418">
        <v>44249</v>
      </c>
      <c r="G11703" s="417" t="s">
        <v>2286</v>
      </c>
      <c r="I11703" s="379" t="e">
        <f>IF(#REF!&lt;&gt;"",#REF!-$I$199,"")</f>
        <v>#REF!</v>
      </c>
      <c r="J11703" s="379" t="e">
        <f>IF(I11703&lt;&gt;"",NETWORKDAYS($I$199,#REF!-1,$N$201:$N$224),"")</f>
        <v>#REF!</v>
      </c>
      <c r="K11703" s="391" t="e">
        <f>IF(I11703&lt;&gt;"",RIGHT(#REF!,LEN(#REF!)-FIND(" ",#REF!)),"")</f>
        <v>#REF!</v>
      </c>
    </row>
    <row r="11704" spans="1:11">
      <c r="A11704" s="417" t="s">
        <v>2155</v>
      </c>
      <c r="B11704" s="417" t="s">
        <v>18090</v>
      </c>
      <c r="C11704" s="417" t="s">
        <v>2281</v>
      </c>
      <c r="D11704" s="417" t="s">
        <v>5965</v>
      </c>
      <c r="E11704" s="391">
        <v>39.86</v>
      </c>
      <c r="F11704" s="418">
        <v>44249</v>
      </c>
      <c r="G11704" s="417" t="s">
        <v>2283</v>
      </c>
      <c r="I11704" s="379" t="e">
        <f>IF(#REF!&lt;&gt;"",#REF!-$I$199,"")</f>
        <v>#REF!</v>
      </c>
      <c r="J11704" s="379" t="e">
        <f>IF(I11704&lt;&gt;"",NETWORKDAYS($I$199,#REF!-1,$N$201:$N$224),"")</f>
        <v>#REF!</v>
      </c>
      <c r="K11704" s="391" t="e">
        <f>IF(I11704&lt;&gt;"",RIGHT(#REF!,LEN(#REF!)-FIND(" ",#REF!)),"")</f>
        <v>#REF!</v>
      </c>
    </row>
    <row r="11705" spans="1:11">
      <c r="A11705" s="417" t="s">
        <v>2155</v>
      </c>
      <c r="B11705" s="417" t="s">
        <v>6010</v>
      </c>
      <c r="C11705" s="417" t="s">
        <v>2281</v>
      </c>
      <c r="D11705" s="417" t="s">
        <v>5957</v>
      </c>
      <c r="E11705" s="391">
        <v>34.369999999999997</v>
      </c>
      <c r="F11705" s="418">
        <v>44249</v>
      </c>
      <c r="G11705" s="417" t="s">
        <v>2283</v>
      </c>
      <c r="I11705" s="379" t="e">
        <f>IF(#REF!&lt;&gt;"",#REF!-$I$199,"")</f>
        <v>#REF!</v>
      </c>
      <c r="J11705" s="379" t="e">
        <f>IF(I11705&lt;&gt;"",NETWORKDAYS($I$199,#REF!-1,$N$201:$N$224),"")</f>
        <v>#REF!</v>
      </c>
      <c r="K11705" s="391" t="e">
        <f>IF(I11705&lt;&gt;"",RIGHT(#REF!,LEN(#REF!)-FIND(" ",#REF!)),"")</f>
        <v>#REF!</v>
      </c>
    </row>
    <row r="11706" spans="1:11">
      <c r="A11706" s="417" t="s">
        <v>2155</v>
      </c>
      <c r="B11706" s="417" t="s">
        <v>18091</v>
      </c>
      <c r="C11706" s="417" t="s">
        <v>2281</v>
      </c>
      <c r="D11706" s="417" t="s">
        <v>5969</v>
      </c>
      <c r="E11706" s="391">
        <v>40</v>
      </c>
      <c r="F11706" s="418">
        <v>44249</v>
      </c>
      <c r="G11706" s="417" t="s">
        <v>2286</v>
      </c>
      <c r="I11706" s="379" t="e">
        <f>IF(#REF!&lt;&gt;"",#REF!-$I$199,"")</f>
        <v>#REF!</v>
      </c>
      <c r="J11706" s="379" t="e">
        <f>IF(I11706&lt;&gt;"",NETWORKDAYS($I$199,#REF!-1,$N$201:$N$224),"")</f>
        <v>#REF!</v>
      </c>
      <c r="K11706" s="391" t="e">
        <f>IF(I11706&lt;&gt;"",RIGHT(#REF!,LEN(#REF!)-FIND(" ",#REF!)),"")</f>
        <v>#REF!</v>
      </c>
    </row>
    <row r="11707" spans="1:11">
      <c r="A11707" s="417" t="s">
        <v>2155</v>
      </c>
      <c r="B11707" s="417" t="s">
        <v>6011</v>
      </c>
      <c r="C11707" s="417" t="s">
        <v>2281</v>
      </c>
      <c r="D11707" s="417" t="s">
        <v>5959</v>
      </c>
      <c r="E11707" s="391">
        <v>26</v>
      </c>
      <c r="F11707" s="418">
        <v>44249</v>
      </c>
      <c r="G11707" s="417" t="s">
        <v>2286</v>
      </c>
      <c r="I11707" s="379" t="e">
        <f>IF(#REF!&lt;&gt;"",#REF!-$I$199,"")</f>
        <v>#REF!</v>
      </c>
      <c r="J11707" s="379" t="e">
        <f>IF(I11707&lt;&gt;"",NETWORKDAYS($I$199,#REF!-1,$N$201:$N$224),"")</f>
        <v>#REF!</v>
      </c>
      <c r="K11707" s="391" t="e">
        <f>IF(I11707&lt;&gt;"",RIGHT(#REF!,LEN(#REF!)-FIND(" ",#REF!)),"")</f>
        <v>#REF!</v>
      </c>
    </row>
    <row r="11708" spans="1:11">
      <c r="A11708" s="417" t="s">
        <v>2155</v>
      </c>
      <c r="B11708" s="417" t="s">
        <v>6012</v>
      </c>
      <c r="C11708" s="417" t="s">
        <v>2281</v>
      </c>
      <c r="D11708" s="417" t="s">
        <v>5961</v>
      </c>
      <c r="E11708" s="391">
        <v>6</v>
      </c>
      <c r="F11708" s="418">
        <v>44249</v>
      </c>
      <c r="G11708" s="417" t="s">
        <v>2283</v>
      </c>
      <c r="I11708" s="379" t="e">
        <f>IF(#REF!&lt;&gt;"",#REF!-$I$199,"")</f>
        <v>#REF!</v>
      </c>
      <c r="J11708" s="379" t="e">
        <f>IF(I11708&lt;&gt;"",NETWORKDAYS($I$199,#REF!-1,$N$201:$N$224),"")</f>
        <v>#REF!</v>
      </c>
      <c r="K11708" s="391" t="e">
        <f>IF(I11708&lt;&gt;"",RIGHT(#REF!,LEN(#REF!)-FIND(" ",#REF!)),"")</f>
        <v>#REF!</v>
      </c>
    </row>
    <row r="11709" spans="1:11">
      <c r="A11709" s="417" t="s">
        <v>2155</v>
      </c>
      <c r="B11709" s="417" t="s">
        <v>14996</v>
      </c>
      <c r="C11709" s="417" t="s">
        <v>2281</v>
      </c>
      <c r="D11709" s="417" t="s">
        <v>5975</v>
      </c>
      <c r="E11709" s="391">
        <v>27.4</v>
      </c>
      <c r="F11709" s="418">
        <v>44249</v>
      </c>
      <c r="G11709" s="417" t="s">
        <v>2286</v>
      </c>
      <c r="I11709" s="379" t="e">
        <f>IF(#REF!&lt;&gt;"",#REF!-$I$199,"")</f>
        <v>#REF!</v>
      </c>
      <c r="J11709" s="379" t="e">
        <f>IF(I11709&lt;&gt;"",NETWORKDAYS($I$199,#REF!-1,$N$201:$N$224),"")</f>
        <v>#REF!</v>
      </c>
      <c r="K11709" s="391" t="e">
        <f>IF(I11709&lt;&gt;"",RIGHT(#REF!,LEN(#REF!)-FIND(" ",#REF!)),"")</f>
        <v>#REF!</v>
      </c>
    </row>
    <row r="11710" spans="1:11">
      <c r="A11710" s="417" t="s">
        <v>2155</v>
      </c>
      <c r="B11710" s="417" t="s">
        <v>14997</v>
      </c>
      <c r="C11710" s="417" t="s">
        <v>2281</v>
      </c>
      <c r="D11710" s="417" t="s">
        <v>5967</v>
      </c>
      <c r="E11710" s="391">
        <v>39.5</v>
      </c>
      <c r="F11710" s="418">
        <v>44249</v>
      </c>
      <c r="G11710" s="417" t="s">
        <v>2286</v>
      </c>
      <c r="I11710" s="379" t="e">
        <f>IF(#REF!&lt;&gt;"",#REF!-$I$199,"")</f>
        <v>#REF!</v>
      </c>
      <c r="J11710" s="379" t="e">
        <f>IF(I11710&lt;&gt;"",NETWORKDAYS($I$199,#REF!-1,$N$201:$N$224),"")</f>
        <v>#REF!</v>
      </c>
      <c r="K11710" s="391" t="e">
        <f>IF(I11710&lt;&gt;"",RIGHT(#REF!,LEN(#REF!)-FIND(" ",#REF!)),"")</f>
        <v>#REF!</v>
      </c>
    </row>
    <row r="11711" spans="1:11">
      <c r="A11711" s="417" t="s">
        <v>2155</v>
      </c>
      <c r="B11711" s="417" t="s">
        <v>14998</v>
      </c>
      <c r="C11711" s="417" t="s">
        <v>2281</v>
      </c>
      <c r="D11711" s="417" t="s">
        <v>5971</v>
      </c>
      <c r="E11711" s="391">
        <v>27.05</v>
      </c>
      <c r="F11711" s="418">
        <v>44249</v>
      </c>
      <c r="G11711" s="417" t="s">
        <v>2283</v>
      </c>
      <c r="I11711" s="379" t="e">
        <f>IF(#REF!&lt;&gt;"",#REF!-$I$199,"")</f>
        <v>#REF!</v>
      </c>
      <c r="J11711" s="379" t="e">
        <f>IF(I11711&lt;&gt;"",NETWORKDAYS($I$199,#REF!-1,$N$201:$N$224),"")</f>
        <v>#REF!</v>
      </c>
      <c r="K11711" s="391" t="e">
        <f>IF(I11711&lt;&gt;"",RIGHT(#REF!,LEN(#REF!)-FIND(" ",#REF!)),"")</f>
        <v>#REF!</v>
      </c>
    </row>
    <row r="11712" spans="1:11">
      <c r="A11712" s="417" t="s">
        <v>2155</v>
      </c>
      <c r="B11712" s="417" t="s">
        <v>6013</v>
      </c>
      <c r="C11712" s="417" t="s">
        <v>2281</v>
      </c>
      <c r="D11712" s="417" t="s">
        <v>5973</v>
      </c>
      <c r="E11712" s="391">
        <v>6.01</v>
      </c>
      <c r="F11712" s="418">
        <v>44249</v>
      </c>
      <c r="G11712" s="417" t="s">
        <v>2283</v>
      </c>
      <c r="I11712" s="379" t="e">
        <f>IF(#REF!&lt;&gt;"",#REF!-$I$199,"")</f>
        <v>#REF!</v>
      </c>
      <c r="J11712" s="379" t="e">
        <f>IF(I11712&lt;&gt;"",NETWORKDAYS($I$199,#REF!-1,$N$201:$N$224),"")</f>
        <v>#REF!</v>
      </c>
      <c r="K11712" s="391" t="e">
        <f>IF(I11712&lt;&gt;"",RIGHT(#REF!,LEN(#REF!)-FIND(" ",#REF!)),"")</f>
        <v>#REF!</v>
      </c>
    </row>
    <row r="11713" spans="1:11">
      <c r="A11713" s="417" t="s">
        <v>2155</v>
      </c>
      <c r="B11713" s="417" t="s">
        <v>6014</v>
      </c>
      <c r="C11713" s="417" t="s">
        <v>2281</v>
      </c>
      <c r="D11713" s="417" t="s">
        <v>5977</v>
      </c>
      <c r="E11713" s="391">
        <v>4</v>
      </c>
      <c r="F11713" s="418">
        <v>44249</v>
      </c>
      <c r="G11713" s="417" t="s">
        <v>2283</v>
      </c>
      <c r="I11713" s="379" t="e">
        <f>IF(#REF!&lt;&gt;"",#REF!-$I$199,"")</f>
        <v>#REF!</v>
      </c>
      <c r="J11713" s="379" t="e">
        <f>IF(I11713&lt;&gt;"",NETWORKDAYS($I$199,#REF!-1,$N$201:$N$224),"")</f>
        <v>#REF!</v>
      </c>
      <c r="K11713" s="391" t="e">
        <f>IF(I11713&lt;&gt;"",RIGHT(#REF!,LEN(#REF!)-FIND(" ",#REF!)),"")</f>
        <v>#REF!</v>
      </c>
    </row>
    <row r="11714" spans="1:11">
      <c r="A11714" s="417" t="s">
        <v>2155</v>
      </c>
      <c r="B11714" s="417" t="s">
        <v>18092</v>
      </c>
      <c r="C11714" s="417" t="s">
        <v>2281</v>
      </c>
      <c r="D11714" s="417" t="s">
        <v>5987</v>
      </c>
      <c r="E11714" s="391">
        <v>38.69</v>
      </c>
      <c r="F11714" s="418">
        <v>44249</v>
      </c>
      <c r="G11714" s="417" t="s">
        <v>2286</v>
      </c>
      <c r="I11714" s="379" t="e">
        <f>IF(#REF!&lt;&gt;"",#REF!-$I$199,"")</f>
        <v>#REF!</v>
      </c>
      <c r="J11714" s="379" t="e">
        <f>IF(I11714&lt;&gt;"",NETWORKDAYS($I$199,#REF!-1,$N$201:$N$224),"")</f>
        <v>#REF!</v>
      </c>
      <c r="K11714" s="391" t="e">
        <f>IF(I11714&lt;&gt;"",RIGHT(#REF!,LEN(#REF!)-FIND(" ",#REF!)),"")</f>
        <v>#REF!</v>
      </c>
    </row>
    <row r="11715" spans="1:11">
      <c r="A11715" s="417" t="s">
        <v>2155</v>
      </c>
      <c r="B11715" s="417" t="s">
        <v>6015</v>
      </c>
      <c r="C11715" s="417" t="s">
        <v>2281</v>
      </c>
      <c r="D11715" s="417" t="s">
        <v>5981</v>
      </c>
      <c r="E11715" s="391">
        <v>27.65</v>
      </c>
      <c r="F11715" s="418">
        <v>44249</v>
      </c>
      <c r="G11715" s="417" t="s">
        <v>2286</v>
      </c>
      <c r="I11715" s="379" t="e">
        <f>IF(#REF!&lt;&gt;"",#REF!-$I$199,"")</f>
        <v>#REF!</v>
      </c>
      <c r="J11715" s="379" t="e">
        <f>IF(I11715&lt;&gt;"",NETWORKDAYS($I$199,#REF!-1,$N$201:$N$224),"")</f>
        <v>#REF!</v>
      </c>
      <c r="K11715" s="391" t="e">
        <f>IF(I11715&lt;&gt;"",RIGHT(#REF!,LEN(#REF!)-FIND(" ",#REF!)),"")</f>
        <v>#REF!</v>
      </c>
    </row>
    <row r="11716" spans="1:11">
      <c r="A11716" s="417" t="s">
        <v>2155</v>
      </c>
      <c r="B11716" s="417" t="s">
        <v>18093</v>
      </c>
      <c r="C11716" s="417" t="s">
        <v>2281</v>
      </c>
      <c r="D11716" s="417" t="s">
        <v>6067</v>
      </c>
      <c r="E11716" s="391">
        <v>35</v>
      </c>
      <c r="F11716" s="418">
        <v>44249</v>
      </c>
      <c r="G11716" s="417" t="s">
        <v>2283</v>
      </c>
      <c r="I11716" s="379" t="e">
        <f>IF(#REF!&lt;&gt;"",#REF!-$I$199,"")</f>
        <v>#REF!</v>
      </c>
      <c r="J11716" s="379" t="e">
        <f>IF(I11716&lt;&gt;"",NETWORKDAYS($I$199,#REF!-1,$N$201:$N$224),"")</f>
        <v>#REF!</v>
      </c>
      <c r="K11716" s="391" t="e">
        <f>IF(I11716&lt;&gt;"",RIGHT(#REF!,LEN(#REF!)-FIND(" ",#REF!)),"")</f>
        <v>#REF!</v>
      </c>
    </row>
    <row r="11717" spans="1:11">
      <c r="A11717" s="417" t="s">
        <v>2155</v>
      </c>
      <c r="B11717" s="417" t="s">
        <v>14999</v>
      </c>
      <c r="C11717" s="417" t="s">
        <v>2281</v>
      </c>
      <c r="D11717" s="417" t="s">
        <v>6039</v>
      </c>
      <c r="E11717" s="391">
        <v>23</v>
      </c>
      <c r="F11717" s="418">
        <v>44249</v>
      </c>
      <c r="G11717" s="417" t="s">
        <v>2283</v>
      </c>
      <c r="I11717" s="379" t="e">
        <f>IF(#REF!&lt;&gt;"",#REF!-$I$199,"")</f>
        <v>#REF!</v>
      </c>
      <c r="J11717" s="379" t="e">
        <f>IF(I11717&lt;&gt;"",NETWORKDAYS($I$199,#REF!-1,$N$201:$N$224),"")</f>
        <v>#REF!</v>
      </c>
      <c r="K11717" s="391" t="e">
        <f>IF(I11717&lt;&gt;"",RIGHT(#REF!,LEN(#REF!)-FIND(" ",#REF!)),"")</f>
        <v>#REF!</v>
      </c>
    </row>
    <row r="11718" spans="1:11">
      <c r="A11718" s="417" t="s">
        <v>2155</v>
      </c>
      <c r="B11718" s="417" t="s">
        <v>6016</v>
      </c>
      <c r="C11718" s="417" t="s">
        <v>2281</v>
      </c>
      <c r="D11718" s="417" t="s">
        <v>5979</v>
      </c>
      <c r="E11718" s="391">
        <v>38.06</v>
      </c>
      <c r="F11718" s="418">
        <v>44249</v>
      </c>
      <c r="G11718" s="417" t="s">
        <v>2283</v>
      </c>
      <c r="I11718" s="379" t="e">
        <f>IF(#REF!&lt;&gt;"",#REF!-$I$199,"")</f>
        <v>#REF!</v>
      </c>
      <c r="J11718" s="379" t="e">
        <f>IF(I11718&lt;&gt;"",NETWORKDAYS($I$199,#REF!-1,$N$201:$N$224),"")</f>
        <v>#REF!</v>
      </c>
      <c r="K11718" s="391" t="e">
        <f>IF(I11718&lt;&gt;"",RIGHT(#REF!,LEN(#REF!)-FIND(" ",#REF!)),"")</f>
        <v>#REF!</v>
      </c>
    </row>
    <row r="11719" spans="1:11">
      <c r="A11719" s="417" t="s">
        <v>2155</v>
      </c>
      <c r="B11719" s="417" t="s">
        <v>15000</v>
      </c>
      <c r="C11719" s="417" t="s">
        <v>2281</v>
      </c>
      <c r="D11719" s="417" t="s">
        <v>5991</v>
      </c>
      <c r="E11719" s="391">
        <v>34.700000000000003</v>
      </c>
      <c r="F11719" s="418">
        <v>44249</v>
      </c>
      <c r="G11719" s="417" t="s">
        <v>2286</v>
      </c>
      <c r="I11719" s="379" t="e">
        <f>IF(#REF!&lt;&gt;"",#REF!-$I$199,"")</f>
        <v>#REF!</v>
      </c>
      <c r="J11719" s="379" t="e">
        <f>IF(I11719&lt;&gt;"",NETWORKDAYS($I$199,#REF!-1,$N$201:$N$224),"")</f>
        <v>#REF!</v>
      </c>
      <c r="K11719" s="391" t="e">
        <f>IF(I11719&lt;&gt;"",RIGHT(#REF!,LEN(#REF!)-FIND(" ",#REF!)),"")</f>
        <v>#REF!</v>
      </c>
    </row>
    <row r="11720" spans="1:11">
      <c r="A11720" s="417" t="s">
        <v>2155</v>
      </c>
      <c r="B11720" s="417" t="s">
        <v>6017</v>
      </c>
      <c r="C11720" s="417" t="s">
        <v>2281</v>
      </c>
      <c r="D11720" s="417" t="s">
        <v>5989</v>
      </c>
      <c r="E11720" s="391">
        <v>37.75</v>
      </c>
      <c r="F11720" s="418">
        <v>44249</v>
      </c>
      <c r="G11720" s="417" t="s">
        <v>2286</v>
      </c>
      <c r="I11720" s="379" t="e">
        <f>IF(#REF!&lt;&gt;"",#REF!-$I$199,"")</f>
        <v>#REF!</v>
      </c>
      <c r="J11720" s="379" t="e">
        <f>IF(I11720&lt;&gt;"",NETWORKDAYS($I$199,#REF!-1,$N$201:$N$224),"")</f>
        <v>#REF!</v>
      </c>
      <c r="K11720" s="391" t="e">
        <f>IF(I11720&lt;&gt;"",RIGHT(#REF!,LEN(#REF!)-FIND(" ",#REF!)),"")</f>
        <v>#REF!</v>
      </c>
    </row>
    <row r="11721" spans="1:11">
      <c r="A11721" s="417" t="s">
        <v>2155</v>
      </c>
      <c r="B11721" s="417" t="s">
        <v>15001</v>
      </c>
      <c r="C11721" s="417" t="s">
        <v>2281</v>
      </c>
      <c r="D11721" s="417" t="s">
        <v>7272</v>
      </c>
      <c r="E11721" s="391">
        <v>33.6</v>
      </c>
      <c r="F11721" s="418">
        <v>44249</v>
      </c>
      <c r="G11721" s="417" t="s">
        <v>2283</v>
      </c>
      <c r="I11721" s="379" t="e">
        <f>IF(#REF!&lt;&gt;"",#REF!-$I$199,"")</f>
        <v>#REF!</v>
      </c>
      <c r="J11721" s="379" t="e">
        <f>IF(I11721&lt;&gt;"",NETWORKDAYS($I$199,#REF!-1,$N$201:$N$224),"")</f>
        <v>#REF!</v>
      </c>
      <c r="K11721" s="391" t="e">
        <f>IF(I11721&lt;&gt;"",RIGHT(#REF!,LEN(#REF!)-FIND(" ",#REF!)),"")</f>
        <v>#REF!</v>
      </c>
    </row>
    <row r="11722" spans="1:11">
      <c r="A11722" s="417" t="s">
        <v>2155</v>
      </c>
      <c r="B11722" s="417" t="s">
        <v>6018</v>
      </c>
      <c r="C11722" s="417" t="s">
        <v>2281</v>
      </c>
      <c r="D11722" s="417" t="s">
        <v>5985</v>
      </c>
      <c r="E11722" s="391">
        <v>35.75</v>
      </c>
      <c r="F11722" s="418">
        <v>44249</v>
      </c>
      <c r="G11722" s="417" t="s">
        <v>2286</v>
      </c>
      <c r="I11722" s="379" t="e">
        <f>IF(#REF!&lt;&gt;"",#REF!-$I$199,"")</f>
        <v>#REF!</v>
      </c>
      <c r="J11722" s="379" t="e">
        <f>IF(I11722&lt;&gt;"",NETWORKDAYS($I$199,#REF!-1,$N$201:$N$224),"")</f>
        <v>#REF!</v>
      </c>
      <c r="K11722" s="391" t="e">
        <f>IF(I11722&lt;&gt;"",RIGHT(#REF!,LEN(#REF!)-FIND(" ",#REF!)),"")</f>
        <v>#REF!</v>
      </c>
    </row>
    <row r="11723" spans="1:11">
      <c r="A11723" s="417" t="s">
        <v>2155</v>
      </c>
      <c r="B11723" s="417" t="s">
        <v>15002</v>
      </c>
      <c r="C11723" s="417" t="s">
        <v>2281</v>
      </c>
      <c r="D11723" s="417" t="s">
        <v>6118</v>
      </c>
      <c r="E11723" s="391">
        <v>33.35</v>
      </c>
      <c r="F11723" s="418">
        <v>44249</v>
      </c>
      <c r="G11723" s="417" t="s">
        <v>2283</v>
      </c>
      <c r="I11723" s="379" t="e">
        <f>IF(#REF!&lt;&gt;"",#REF!-$I$199,"")</f>
        <v>#REF!</v>
      </c>
      <c r="J11723" s="379" t="e">
        <f>IF(I11723&lt;&gt;"",NETWORKDAYS($I$199,#REF!-1,$N$201:$N$224),"")</f>
        <v>#REF!</v>
      </c>
      <c r="K11723" s="391" t="e">
        <f>IF(I11723&lt;&gt;"",RIGHT(#REF!,LEN(#REF!)-FIND(" ",#REF!)),"")</f>
        <v>#REF!</v>
      </c>
    </row>
    <row r="11724" spans="1:11">
      <c r="A11724" s="417" t="s">
        <v>2155</v>
      </c>
      <c r="B11724" s="417" t="s">
        <v>15003</v>
      </c>
      <c r="C11724" s="417" t="s">
        <v>2281</v>
      </c>
      <c r="D11724" s="417" t="s">
        <v>6102</v>
      </c>
      <c r="E11724" s="391">
        <v>33.6</v>
      </c>
      <c r="F11724" s="418">
        <v>44249</v>
      </c>
      <c r="G11724" s="417" t="s">
        <v>2286</v>
      </c>
      <c r="I11724" s="379" t="e">
        <f>IF(#REF!&lt;&gt;"",#REF!-$I$199,"")</f>
        <v>#REF!</v>
      </c>
      <c r="J11724" s="379" t="e">
        <f>IF(I11724&lt;&gt;"",NETWORKDAYS($I$199,#REF!-1,$N$201:$N$224),"")</f>
        <v>#REF!</v>
      </c>
      <c r="K11724" s="391" t="e">
        <f>IF(I11724&lt;&gt;"",RIGHT(#REF!,LEN(#REF!)-FIND(" ",#REF!)),"")</f>
        <v>#REF!</v>
      </c>
    </row>
    <row r="11725" spans="1:11">
      <c r="A11725" s="417" t="s">
        <v>2155</v>
      </c>
      <c r="B11725" s="417" t="s">
        <v>15004</v>
      </c>
      <c r="C11725" s="417" t="s">
        <v>2281</v>
      </c>
      <c r="D11725" s="417" t="s">
        <v>7278</v>
      </c>
      <c r="E11725" s="391">
        <v>32.659999999999997</v>
      </c>
      <c r="F11725" s="418">
        <v>44249</v>
      </c>
      <c r="G11725" s="417" t="s">
        <v>2286</v>
      </c>
      <c r="I11725" s="379" t="e">
        <f>IF(#REF!&lt;&gt;"",#REF!-$I$199,"")</f>
        <v>#REF!</v>
      </c>
      <c r="J11725" s="379" t="e">
        <f>IF(I11725&lt;&gt;"",NETWORKDAYS($I$199,#REF!-1,$N$201:$N$224),"")</f>
        <v>#REF!</v>
      </c>
      <c r="K11725" s="391" t="e">
        <f>IF(I11725&lt;&gt;"",RIGHT(#REF!,LEN(#REF!)-FIND(" ",#REF!)),"")</f>
        <v>#REF!</v>
      </c>
    </row>
    <row r="11726" spans="1:11">
      <c r="A11726" s="417" t="s">
        <v>2155</v>
      </c>
      <c r="B11726" s="417" t="s">
        <v>6019</v>
      </c>
      <c r="C11726" s="417" t="s">
        <v>2281</v>
      </c>
      <c r="D11726" s="417" t="s">
        <v>5993</v>
      </c>
      <c r="E11726" s="391">
        <v>34.6</v>
      </c>
      <c r="F11726" s="418">
        <v>44249</v>
      </c>
      <c r="G11726" s="417" t="s">
        <v>2286</v>
      </c>
      <c r="I11726" s="379" t="e">
        <f>IF(#REF!&lt;&gt;"",#REF!-$I$199,"")</f>
        <v>#REF!</v>
      </c>
      <c r="J11726" s="379" t="e">
        <f>IF(I11726&lt;&gt;"",NETWORKDAYS($I$199,#REF!-1,$N$201:$N$224),"")</f>
        <v>#REF!</v>
      </c>
      <c r="K11726" s="391" t="e">
        <f>IF(I11726&lt;&gt;"",RIGHT(#REF!,LEN(#REF!)-FIND(" ",#REF!)),"")</f>
        <v>#REF!</v>
      </c>
    </row>
    <row r="11727" spans="1:11">
      <c r="A11727" s="417" t="s">
        <v>2155</v>
      </c>
      <c r="B11727" s="417" t="s">
        <v>17627</v>
      </c>
      <c r="C11727" s="417" t="s">
        <v>2281</v>
      </c>
      <c r="D11727" s="417" t="s">
        <v>7280</v>
      </c>
      <c r="E11727" s="391">
        <v>22</v>
      </c>
      <c r="F11727" s="418">
        <v>44249</v>
      </c>
      <c r="G11727" s="417" t="s">
        <v>2283</v>
      </c>
      <c r="I11727" s="379" t="e">
        <f>IF(#REF!&lt;&gt;"",#REF!-$I$199,"")</f>
        <v>#REF!</v>
      </c>
      <c r="J11727" s="379" t="e">
        <f>IF(I11727&lt;&gt;"",NETWORKDAYS($I$199,#REF!-1,$N$201:$N$224),"")</f>
        <v>#REF!</v>
      </c>
      <c r="K11727" s="391" t="e">
        <f>IF(I11727&lt;&gt;"",RIGHT(#REF!,LEN(#REF!)-FIND(" ",#REF!)),"")</f>
        <v>#REF!</v>
      </c>
    </row>
    <row r="11728" spans="1:11">
      <c r="A11728" s="417" t="s">
        <v>2155</v>
      </c>
      <c r="B11728" s="417" t="s">
        <v>15005</v>
      </c>
      <c r="C11728" s="417" t="s">
        <v>2281</v>
      </c>
      <c r="D11728" s="417" t="s">
        <v>6104</v>
      </c>
      <c r="E11728" s="391">
        <v>30.83</v>
      </c>
      <c r="F11728" s="418">
        <v>44249</v>
      </c>
      <c r="G11728" s="417" t="s">
        <v>2286</v>
      </c>
      <c r="I11728" s="379" t="e">
        <f>IF(#REF!&lt;&gt;"",#REF!-$I$199,"")</f>
        <v>#REF!</v>
      </c>
      <c r="J11728" s="379" t="e">
        <f>IF(I11728&lt;&gt;"",NETWORKDAYS($I$199,#REF!-1,$N$201:$N$224),"")</f>
        <v>#REF!</v>
      </c>
      <c r="K11728" s="391" t="e">
        <f>IF(I11728&lt;&gt;"",RIGHT(#REF!,LEN(#REF!)-FIND(" ",#REF!)),"")</f>
        <v>#REF!</v>
      </c>
    </row>
    <row r="11729" spans="1:11">
      <c r="A11729" s="417" t="s">
        <v>2155</v>
      </c>
      <c r="B11729" s="417" t="s">
        <v>15006</v>
      </c>
      <c r="C11729" s="417" t="s">
        <v>2281</v>
      </c>
      <c r="D11729" s="417" t="s">
        <v>5995</v>
      </c>
      <c r="E11729" s="391">
        <v>4.3899999999999997</v>
      </c>
      <c r="F11729" s="418">
        <v>44249</v>
      </c>
      <c r="G11729" s="417" t="s">
        <v>2283</v>
      </c>
      <c r="I11729" s="379" t="e">
        <f>IF(#REF!&lt;&gt;"",#REF!-$I$199,"")</f>
        <v>#REF!</v>
      </c>
      <c r="J11729" s="379" t="e">
        <f>IF(I11729&lt;&gt;"",NETWORKDAYS($I$199,#REF!-1,$N$201:$N$224),"")</f>
        <v>#REF!</v>
      </c>
      <c r="K11729" s="391" t="e">
        <f>IF(I11729&lt;&gt;"",RIGHT(#REF!,LEN(#REF!)-FIND(" ",#REF!)),"")</f>
        <v>#REF!</v>
      </c>
    </row>
    <row r="11730" spans="1:11">
      <c r="A11730" s="417" t="s">
        <v>2155</v>
      </c>
      <c r="B11730" s="417" t="s">
        <v>17628</v>
      </c>
      <c r="C11730" s="417" t="s">
        <v>2281</v>
      </c>
      <c r="D11730" s="417" t="s">
        <v>7283</v>
      </c>
      <c r="E11730" s="391">
        <v>29.9</v>
      </c>
      <c r="F11730" s="418">
        <v>44249</v>
      </c>
      <c r="G11730" s="417" t="s">
        <v>2286</v>
      </c>
      <c r="I11730" s="379" t="e">
        <f>IF(#REF!&lt;&gt;"",#REF!-$I$199,"")</f>
        <v>#REF!</v>
      </c>
      <c r="J11730" s="379" t="e">
        <f>IF(I11730&lt;&gt;"",NETWORKDAYS($I$199,#REF!-1,$N$201:$N$224),"")</f>
        <v>#REF!</v>
      </c>
      <c r="K11730" s="391" t="e">
        <f>IF(I11730&lt;&gt;"",RIGHT(#REF!,LEN(#REF!)-FIND(" ",#REF!)),"")</f>
        <v>#REF!</v>
      </c>
    </row>
    <row r="11731" spans="1:11">
      <c r="A11731" s="417" t="s">
        <v>2155</v>
      </c>
      <c r="B11731" s="417" t="s">
        <v>17629</v>
      </c>
      <c r="C11731" s="417" t="s">
        <v>2281</v>
      </c>
      <c r="D11731" s="417" t="s">
        <v>7285</v>
      </c>
      <c r="E11731" s="391">
        <v>24.75</v>
      </c>
      <c r="F11731" s="418">
        <v>44249</v>
      </c>
      <c r="G11731" s="417" t="s">
        <v>2283</v>
      </c>
      <c r="I11731" s="379" t="e">
        <f>IF(#REF!&lt;&gt;"",#REF!-$I$199,"")</f>
        <v>#REF!</v>
      </c>
      <c r="J11731" s="379" t="e">
        <f>IF(I11731&lt;&gt;"",NETWORKDAYS($I$199,#REF!-1,$N$201:$N$224),"")</f>
        <v>#REF!</v>
      </c>
      <c r="K11731" s="391" t="e">
        <f>IF(I11731&lt;&gt;"",RIGHT(#REF!,LEN(#REF!)-FIND(" ",#REF!)),"")</f>
        <v>#REF!</v>
      </c>
    </row>
    <row r="11732" spans="1:11">
      <c r="A11732" s="417" t="s">
        <v>2155</v>
      </c>
      <c r="B11732" s="417" t="s">
        <v>16683</v>
      </c>
      <c r="C11732" s="417" t="s">
        <v>2281</v>
      </c>
      <c r="D11732" s="417" t="s">
        <v>7287</v>
      </c>
      <c r="E11732" s="391">
        <v>29.8</v>
      </c>
      <c r="F11732" s="418">
        <v>44249</v>
      </c>
      <c r="G11732" s="417" t="s">
        <v>2286</v>
      </c>
      <c r="I11732" s="379" t="e">
        <f>IF(#REF!&lt;&gt;"",#REF!-$I$199,"")</f>
        <v>#REF!</v>
      </c>
      <c r="J11732" s="379" t="e">
        <f>IF(I11732&lt;&gt;"",NETWORKDAYS($I$199,#REF!-1,$N$201:$N$224),"")</f>
        <v>#REF!</v>
      </c>
      <c r="K11732" s="391" t="e">
        <f>IF(I11732&lt;&gt;"",RIGHT(#REF!,LEN(#REF!)-FIND(" ",#REF!)),"")</f>
        <v>#REF!</v>
      </c>
    </row>
    <row r="11733" spans="1:11">
      <c r="A11733" s="417" t="s">
        <v>2155</v>
      </c>
      <c r="B11733" s="417" t="s">
        <v>15007</v>
      </c>
      <c r="C11733" s="417" t="s">
        <v>2281</v>
      </c>
      <c r="D11733" s="417" t="s">
        <v>6120</v>
      </c>
      <c r="E11733" s="391">
        <v>29.5</v>
      </c>
      <c r="F11733" s="418">
        <v>44249</v>
      </c>
      <c r="G11733" s="417" t="s">
        <v>2283</v>
      </c>
      <c r="I11733" s="379" t="e">
        <f>IF(#REF!&lt;&gt;"",#REF!-$I$199,"")</f>
        <v>#REF!</v>
      </c>
      <c r="J11733" s="379" t="e">
        <f>IF(I11733&lt;&gt;"",NETWORKDAYS($I$199,#REF!-1,$N$201:$N$224),"")</f>
        <v>#REF!</v>
      </c>
      <c r="K11733" s="391" t="e">
        <f>IF(I11733&lt;&gt;"",RIGHT(#REF!,LEN(#REF!)-FIND(" ",#REF!)),"")</f>
        <v>#REF!</v>
      </c>
    </row>
    <row r="11734" spans="1:11">
      <c r="A11734" s="417" t="s">
        <v>2155</v>
      </c>
      <c r="B11734" s="417" t="s">
        <v>15008</v>
      </c>
      <c r="C11734" s="417" t="s">
        <v>2281</v>
      </c>
      <c r="D11734" s="417" t="s">
        <v>7290</v>
      </c>
      <c r="E11734" s="391">
        <v>28.8</v>
      </c>
      <c r="F11734" s="418">
        <v>44249</v>
      </c>
      <c r="G11734" s="417" t="s">
        <v>2286</v>
      </c>
      <c r="I11734" s="379" t="e">
        <f>IF(#REF!&lt;&gt;"",#REF!-$I$199,"")</f>
        <v>#REF!</v>
      </c>
      <c r="J11734" s="379" t="e">
        <f>IF(I11734&lt;&gt;"",NETWORKDAYS($I$199,#REF!-1,$N$201:$N$224),"")</f>
        <v>#REF!</v>
      </c>
      <c r="K11734" s="391" t="e">
        <f>IF(I11734&lt;&gt;"",RIGHT(#REF!,LEN(#REF!)-FIND(" ",#REF!)),"")</f>
        <v>#REF!</v>
      </c>
    </row>
    <row r="11735" spans="1:11">
      <c r="A11735" s="417" t="s">
        <v>2155</v>
      </c>
      <c r="B11735" s="417" t="s">
        <v>15009</v>
      </c>
      <c r="C11735" s="417" t="s">
        <v>2281</v>
      </c>
      <c r="D11735" s="417" t="s">
        <v>7292</v>
      </c>
      <c r="E11735" s="391">
        <v>13.91</v>
      </c>
      <c r="F11735" s="418">
        <v>44249</v>
      </c>
      <c r="G11735" s="417" t="s">
        <v>2283</v>
      </c>
      <c r="I11735" s="379" t="e">
        <f>IF(#REF!&lt;&gt;"",#REF!-$I$199,"")</f>
        <v>#REF!</v>
      </c>
      <c r="J11735" s="379" t="e">
        <f>IF(I11735&lt;&gt;"",NETWORKDAYS($I$199,#REF!-1,$N$201:$N$224),"")</f>
        <v>#REF!</v>
      </c>
      <c r="K11735" s="391" t="e">
        <f>IF(I11735&lt;&gt;"",RIGHT(#REF!,LEN(#REF!)-FIND(" ",#REF!)),"")</f>
        <v>#REF!</v>
      </c>
    </row>
    <row r="11736" spans="1:11">
      <c r="A11736" s="417" t="s">
        <v>2155</v>
      </c>
      <c r="B11736" s="417" t="s">
        <v>15010</v>
      </c>
      <c r="C11736" s="417" t="s">
        <v>2281</v>
      </c>
      <c r="D11736" s="417" t="s">
        <v>7294</v>
      </c>
      <c r="E11736" s="391">
        <v>27.8</v>
      </c>
      <c r="F11736" s="418">
        <v>44249</v>
      </c>
      <c r="G11736" s="417" t="s">
        <v>2286</v>
      </c>
      <c r="I11736" s="379" t="e">
        <f>IF(#REF!&lt;&gt;"",#REF!-$I$199,"")</f>
        <v>#REF!</v>
      </c>
      <c r="J11736" s="379" t="e">
        <f>IF(I11736&lt;&gt;"",NETWORKDAYS($I$199,#REF!-1,$N$201:$N$224),"")</f>
        <v>#REF!</v>
      </c>
      <c r="K11736" s="391" t="e">
        <f>IF(I11736&lt;&gt;"",RIGHT(#REF!,LEN(#REF!)-FIND(" ",#REF!)),"")</f>
        <v>#REF!</v>
      </c>
    </row>
    <row r="11737" spans="1:11">
      <c r="A11737" s="417" t="s">
        <v>2155</v>
      </c>
      <c r="B11737" s="417" t="s">
        <v>15011</v>
      </c>
      <c r="C11737" s="417" t="s">
        <v>2281</v>
      </c>
      <c r="D11737" s="417" t="s">
        <v>7296</v>
      </c>
      <c r="E11737" s="391">
        <v>21.56</v>
      </c>
      <c r="F11737" s="418">
        <v>44249</v>
      </c>
      <c r="G11737" s="417" t="s">
        <v>2283</v>
      </c>
      <c r="I11737" s="379" t="e">
        <f>IF(#REF!&lt;&gt;"",#REF!-$I$199,"")</f>
        <v>#REF!</v>
      </c>
      <c r="J11737" s="379" t="e">
        <f>IF(I11737&lt;&gt;"",NETWORKDAYS($I$199,#REF!-1,$N$201:$N$224),"")</f>
        <v>#REF!</v>
      </c>
      <c r="K11737" s="391" t="e">
        <f>IF(I11737&lt;&gt;"",RIGHT(#REF!,LEN(#REF!)-FIND(" ",#REF!)),"")</f>
        <v>#REF!</v>
      </c>
    </row>
    <row r="11738" spans="1:11">
      <c r="A11738" s="417" t="s">
        <v>2155</v>
      </c>
      <c r="B11738" s="417" t="s">
        <v>15012</v>
      </c>
      <c r="C11738" s="417" t="s">
        <v>2281</v>
      </c>
      <c r="D11738" s="417" t="s">
        <v>7298</v>
      </c>
      <c r="E11738" s="391">
        <v>26.51</v>
      </c>
      <c r="F11738" s="418">
        <v>44249</v>
      </c>
      <c r="G11738" s="417" t="s">
        <v>2286</v>
      </c>
      <c r="I11738" s="379" t="e">
        <f>IF(#REF!&lt;&gt;"",#REF!-$I$199,"")</f>
        <v>#REF!</v>
      </c>
      <c r="J11738" s="379" t="e">
        <f>IF(I11738&lt;&gt;"",NETWORKDAYS($I$199,#REF!-1,$N$201:$N$224),"")</f>
        <v>#REF!</v>
      </c>
      <c r="K11738" s="391" t="e">
        <f>IF(I11738&lt;&gt;"",RIGHT(#REF!,LEN(#REF!)-FIND(" ",#REF!)),"")</f>
        <v>#REF!</v>
      </c>
    </row>
    <row r="11739" spans="1:11">
      <c r="A11739" s="417" t="s">
        <v>2155</v>
      </c>
      <c r="B11739" s="417" t="s">
        <v>15013</v>
      </c>
      <c r="C11739" s="417" t="s">
        <v>2281</v>
      </c>
      <c r="D11739" s="417" t="s">
        <v>7300</v>
      </c>
      <c r="E11739" s="391">
        <v>26.4</v>
      </c>
      <c r="F11739" s="418">
        <v>44249</v>
      </c>
      <c r="G11739" s="417" t="s">
        <v>2283</v>
      </c>
      <c r="I11739" s="379" t="e">
        <f>IF(#REF!&lt;&gt;"",#REF!-$I$199,"")</f>
        <v>#REF!</v>
      </c>
      <c r="J11739" s="379" t="e">
        <f>IF(I11739&lt;&gt;"",NETWORKDAYS($I$199,#REF!-1,$N$201:$N$224),"")</f>
        <v>#REF!</v>
      </c>
      <c r="K11739" s="391" t="e">
        <f>IF(I11739&lt;&gt;"",RIGHT(#REF!,LEN(#REF!)-FIND(" ",#REF!)),"")</f>
        <v>#REF!</v>
      </c>
    </row>
    <row r="11740" spans="1:11">
      <c r="A11740" s="417" t="s">
        <v>2155</v>
      </c>
      <c r="B11740" s="417" t="s">
        <v>15014</v>
      </c>
      <c r="C11740" s="417" t="s">
        <v>2281</v>
      </c>
      <c r="D11740" s="417" t="s">
        <v>14890</v>
      </c>
      <c r="E11740" s="391">
        <v>25.75</v>
      </c>
      <c r="F11740" s="418">
        <v>44249</v>
      </c>
      <c r="G11740" s="417" t="s">
        <v>2286</v>
      </c>
      <c r="I11740" s="379" t="e">
        <f>IF(#REF!&lt;&gt;"",#REF!-$I$199,"")</f>
        <v>#REF!</v>
      </c>
      <c r="J11740" s="379" t="e">
        <f>IF(I11740&lt;&gt;"",NETWORKDAYS($I$199,#REF!-1,$N$201:$N$224),"")</f>
        <v>#REF!</v>
      </c>
      <c r="K11740" s="391" t="e">
        <f>IF(I11740&lt;&gt;"",RIGHT(#REF!,LEN(#REF!)-FIND(" ",#REF!)),"")</f>
        <v>#REF!</v>
      </c>
    </row>
    <row r="11741" spans="1:11">
      <c r="A11741" s="417" t="s">
        <v>2155</v>
      </c>
      <c r="B11741" s="417" t="s">
        <v>15015</v>
      </c>
      <c r="C11741" s="417" t="s">
        <v>2281</v>
      </c>
      <c r="D11741" s="417" t="s">
        <v>9049</v>
      </c>
      <c r="E11741" s="391">
        <v>19.899999999999999</v>
      </c>
      <c r="F11741" s="418">
        <v>44249</v>
      </c>
      <c r="G11741" s="417" t="s">
        <v>2283</v>
      </c>
      <c r="I11741" s="379" t="e">
        <f>IF(#REF!&lt;&gt;"",#REF!-$I$199,"")</f>
        <v>#REF!</v>
      </c>
      <c r="J11741" s="379" t="e">
        <f>IF(I11741&lt;&gt;"",NETWORKDAYS($I$199,#REF!-1,$N$201:$N$224),"")</f>
        <v>#REF!</v>
      </c>
      <c r="K11741" s="391" t="e">
        <f>IF(I11741&lt;&gt;"",RIGHT(#REF!,LEN(#REF!)-FIND(" ",#REF!)),"")</f>
        <v>#REF!</v>
      </c>
    </row>
    <row r="11742" spans="1:11">
      <c r="A11742" s="417" t="s">
        <v>2155</v>
      </c>
      <c r="B11742" s="417" t="s">
        <v>15016</v>
      </c>
      <c r="C11742" s="417" t="s">
        <v>2281</v>
      </c>
      <c r="D11742" s="417" t="s">
        <v>14894</v>
      </c>
      <c r="E11742" s="391">
        <v>25.04</v>
      </c>
      <c r="F11742" s="418">
        <v>44249</v>
      </c>
      <c r="G11742" s="417" t="s">
        <v>2286</v>
      </c>
      <c r="I11742" s="379" t="e">
        <f>IF(#REF!&lt;&gt;"",#REF!-$I$199,"")</f>
        <v>#REF!</v>
      </c>
      <c r="J11742" s="379" t="e">
        <f>IF(I11742&lt;&gt;"",NETWORKDAYS($I$199,#REF!-1,$N$201:$N$224),"")</f>
        <v>#REF!</v>
      </c>
      <c r="K11742" s="391" t="e">
        <f>IF(I11742&lt;&gt;"",RIGHT(#REF!,LEN(#REF!)-FIND(" ",#REF!)),"")</f>
        <v>#REF!</v>
      </c>
    </row>
    <row r="11743" spans="1:11">
      <c r="A11743" s="417" t="s">
        <v>2155</v>
      </c>
      <c r="B11743" s="417" t="s">
        <v>15017</v>
      </c>
      <c r="C11743" s="417" t="s">
        <v>2281</v>
      </c>
      <c r="D11743" s="417" t="s">
        <v>9018</v>
      </c>
      <c r="E11743" s="391">
        <v>23.85</v>
      </c>
      <c r="F11743" s="418">
        <v>44249</v>
      </c>
      <c r="G11743" s="417" t="s">
        <v>2283</v>
      </c>
      <c r="I11743" s="379" t="e">
        <f>IF(#REF!&lt;&gt;"",#REF!-$I$199,"")</f>
        <v>#REF!</v>
      </c>
      <c r="J11743" s="379" t="e">
        <f>IF(I11743&lt;&gt;"",NETWORKDAYS($I$199,#REF!-1,$N$201:$N$224),"")</f>
        <v>#REF!</v>
      </c>
      <c r="K11743" s="391" t="e">
        <f>IF(I11743&lt;&gt;"",RIGHT(#REF!,LEN(#REF!)-FIND(" ",#REF!)),"")</f>
        <v>#REF!</v>
      </c>
    </row>
    <row r="11744" spans="1:11">
      <c r="A11744" s="417" t="s">
        <v>2155</v>
      </c>
      <c r="B11744" s="417" t="s">
        <v>15018</v>
      </c>
      <c r="C11744" s="417" t="s">
        <v>2281</v>
      </c>
      <c r="D11744" s="417" t="s">
        <v>14896</v>
      </c>
      <c r="E11744" s="391">
        <v>23.39</v>
      </c>
      <c r="F11744" s="418">
        <v>44249</v>
      </c>
      <c r="G11744" s="417" t="s">
        <v>2286</v>
      </c>
      <c r="I11744" s="379" t="e">
        <f>IF(#REF!&lt;&gt;"",#REF!-$I$199,"")</f>
        <v>#REF!</v>
      </c>
      <c r="J11744" s="379" t="e">
        <f>IF(I11744&lt;&gt;"",NETWORKDAYS($I$199,#REF!-1,$N$201:$N$224),"")</f>
        <v>#REF!</v>
      </c>
      <c r="K11744" s="391" t="e">
        <f>IF(I11744&lt;&gt;"",RIGHT(#REF!,LEN(#REF!)-FIND(" ",#REF!)),"")</f>
        <v>#REF!</v>
      </c>
    </row>
    <row r="11745" spans="1:11">
      <c r="A11745" s="417" t="s">
        <v>2155</v>
      </c>
      <c r="B11745" s="417" t="s">
        <v>15019</v>
      </c>
      <c r="C11745" s="417" t="s">
        <v>2281</v>
      </c>
      <c r="D11745" s="417" t="s">
        <v>14900</v>
      </c>
      <c r="E11745" s="391">
        <v>23</v>
      </c>
      <c r="F11745" s="418">
        <v>44249</v>
      </c>
      <c r="G11745" s="417" t="s">
        <v>2286</v>
      </c>
      <c r="I11745" s="379" t="e">
        <f>IF(#REF!&lt;&gt;"",#REF!-$I$199,"")</f>
        <v>#REF!</v>
      </c>
      <c r="J11745" s="379" t="e">
        <f>IF(I11745&lt;&gt;"",NETWORKDAYS($I$199,#REF!-1,$N$201:$N$224),"")</f>
        <v>#REF!</v>
      </c>
      <c r="K11745" s="391" t="e">
        <f>IF(I11745&lt;&gt;"",RIGHT(#REF!,LEN(#REF!)-FIND(" ",#REF!)),"")</f>
        <v>#REF!</v>
      </c>
    </row>
    <row r="11746" spans="1:11">
      <c r="A11746" s="417" t="s">
        <v>2155</v>
      </c>
      <c r="B11746" s="417" t="s">
        <v>15020</v>
      </c>
      <c r="C11746" s="417" t="s">
        <v>2281</v>
      </c>
      <c r="D11746" s="417" t="s">
        <v>14904</v>
      </c>
      <c r="E11746" s="391">
        <v>22.2</v>
      </c>
      <c r="F11746" s="418">
        <v>44249</v>
      </c>
      <c r="G11746" s="417" t="s">
        <v>2286</v>
      </c>
      <c r="I11746" s="379" t="e">
        <f>IF(#REF!&lt;&gt;"",#REF!-$I$199,"")</f>
        <v>#REF!</v>
      </c>
      <c r="J11746" s="379" t="e">
        <f>IF(I11746&lt;&gt;"",NETWORKDAYS($I$199,#REF!-1,$N$201:$N$224),"")</f>
        <v>#REF!</v>
      </c>
      <c r="K11746" s="391" t="e">
        <f>IF(I11746&lt;&gt;"",RIGHT(#REF!,LEN(#REF!)-FIND(" ",#REF!)),"")</f>
        <v>#REF!</v>
      </c>
    </row>
    <row r="11747" spans="1:11">
      <c r="A11747" s="417" t="s">
        <v>2155</v>
      </c>
      <c r="B11747" s="417" t="s">
        <v>15021</v>
      </c>
      <c r="C11747" s="417" t="s">
        <v>2281</v>
      </c>
      <c r="D11747" s="417" t="s">
        <v>14906</v>
      </c>
      <c r="E11747" s="391">
        <v>17.850000000000001</v>
      </c>
      <c r="F11747" s="418">
        <v>44249</v>
      </c>
      <c r="G11747" s="417" t="s">
        <v>2283</v>
      </c>
      <c r="I11747" s="379" t="e">
        <f>IF(#REF!&lt;&gt;"",#REF!-$I$199,"")</f>
        <v>#REF!</v>
      </c>
      <c r="J11747" s="379" t="e">
        <f>IF(I11747&lt;&gt;"",NETWORKDAYS($I$199,#REF!-1,$N$201:$N$224),"")</f>
        <v>#REF!</v>
      </c>
      <c r="K11747" s="391" t="e">
        <f>IF(I11747&lt;&gt;"",RIGHT(#REF!,LEN(#REF!)-FIND(" ",#REF!)),"")</f>
        <v>#REF!</v>
      </c>
    </row>
    <row r="11748" spans="1:11">
      <c r="A11748" s="417" t="s">
        <v>2155</v>
      </c>
      <c r="B11748" s="417" t="s">
        <v>15022</v>
      </c>
      <c r="C11748" s="417" t="s">
        <v>2281</v>
      </c>
      <c r="D11748" s="417" t="s">
        <v>14910</v>
      </c>
      <c r="E11748" s="391">
        <v>20.8</v>
      </c>
      <c r="F11748" s="418">
        <v>44249</v>
      </c>
      <c r="G11748" s="417" t="s">
        <v>2283</v>
      </c>
      <c r="I11748" s="379" t="e">
        <f>IF(#REF!&lt;&gt;"",#REF!-$I$199,"")</f>
        <v>#REF!</v>
      </c>
      <c r="J11748" s="379" t="e">
        <f>IF(I11748&lt;&gt;"",NETWORKDAYS($I$199,#REF!-1,$N$201:$N$224),"")</f>
        <v>#REF!</v>
      </c>
      <c r="K11748" s="391" t="e">
        <f>IF(I11748&lt;&gt;"",RIGHT(#REF!,LEN(#REF!)-FIND(" ",#REF!)),"")</f>
        <v>#REF!</v>
      </c>
    </row>
    <row r="11749" spans="1:11">
      <c r="A11749" s="417" t="s">
        <v>2155</v>
      </c>
      <c r="B11749" s="417" t="s">
        <v>15023</v>
      </c>
      <c r="C11749" s="417" t="s">
        <v>2281</v>
      </c>
      <c r="D11749" s="417" t="s">
        <v>9051</v>
      </c>
      <c r="E11749" s="391">
        <v>19.75</v>
      </c>
      <c r="F11749" s="418">
        <v>44249</v>
      </c>
      <c r="G11749" s="417" t="s">
        <v>2283</v>
      </c>
      <c r="I11749" s="379" t="e">
        <f>IF(#REF!&lt;&gt;"",#REF!-$I$199,"")</f>
        <v>#REF!</v>
      </c>
      <c r="J11749" s="379" t="e">
        <f>IF(I11749&lt;&gt;"",NETWORKDAYS($I$199,#REF!-1,$N$201:$N$224),"")</f>
        <v>#REF!</v>
      </c>
      <c r="K11749" s="391" t="e">
        <f>IF(I11749&lt;&gt;"",RIGHT(#REF!,LEN(#REF!)-FIND(" ",#REF!)),"")</f>
        <v>#REF!</v>
      </c>
    </row>
    <row r="11750" spans="1:11">
      <c r="A11750" s="417" t="s">
        <v>2155</v>
      </c>
      <c r="B11750" s="417" t="s">
        <v>15024</v>
      </c>
      <c r="C11750" s="417" t="s">
        <v>2281</v>
      </c>
      <c r="D11750" s="417" t="s">
        <v>14915</v>
      </c>
      <c r="E11750" s="391">
        <v>19.12</v>
      </c>
      <c r="F11750" s="418">
        <v>44249</v>
      </c>
      <c r="G11750" s="417" t="s">
        <v>2286</v>
      </c>
      <c r="I11750" s="379" t="e">
        <f>IF(#REF!&lt;&gt;"",#REF!-$I$199,"")</f>
        <v>#REF!</v>
      </c>
      <c r="J11750" s="379" t="e">
        <f>IF(I11750&lt;&gt;"",NETWORKDAYS($I$199,#REF!-1,$N$201:$N$224),"")</f>
        <v>#REF!</v>
      </c>
      <c r="K11750" s="391" t="e">
        <f>IF(I11750&lt;&gt;"",RIGHT(#REF!,LEN(#REF!)-FIND(" ",#REF!)),"")</f>
        <v>#REF!</v>
      </c>
    </row>
    <row r="11751" spans="1:11">
      <c r="A11751" s="417" t="s">
        <v>2155</v>
      </c>
      <c r="B11751" s="417" t="s">
        <v>15025</v>
      </c>
      <c r="C11751" s="417" t="s">
        <v>2281</v>
      </c>
      <c r="D11751" s="417" t="s">
        <v>14917</v>
      </c>
      <c r="E11751" s="391">
        <v>18.97</v>
      </c>
      <c r="F11751" s="418">
        <v>44249</v>
      </c>
      <c r="G11751" s="417" t="s">
        <v>2283</v>
      </c>
      <c r="I11751" s="379" t="e">
        <f>IF(#REF!&lt;&gt;"",#REF!-$I$199,"")</f>
        <v>#REF!</v>
      </c>
      <c r="J11751" s="379" t="e">
        <f>IF(I11751&lt;&gt;"",NETWORKDAYS($I$199,#REF!-1,$N$201:$N$224),"")</f>
        <v>#REF!</v>
      </c>
      <c r="K11751" s="391" t="e">
        <f>IF(I11751&lt;&gt;"",RIGHT(#REF!,LEN(#REF!)-FIND(" ",#REF!)),"")</f>
        <v>#REF!</v>
      </c>
    </row>
    <row r="11752" spans="1:11">
      <c r="A11752" s="417" t="s">
        <v>2155</v>
      </c>
      <c r="B11752" s="417" t="s">
        <v>15026</v>
      </c>
      <c r="C11752" s="417" t="s">
        <v>2281</v>
      </c>
      <c r="D11752" s="417" t="s">
        <v>14921</v>
      </c>
      <c r="E11752" s="391">
        <v>17.829999999999998</v>
      </c>
      <c r="F11752" s="418">
        <v>44249</v>
      </c>
      <c r="G11752" s="417" t="s">
        <v>2283</v>
      </c>
      <c r="I11752" s="379" t="e">
        <f>IF(#REF!&lt;&gt;"",#REF!-$I$199,"")</f>
        <v>#REF!</v>
      </c>
      <c r="J11752" s="379" t="e">
        <f>IF(I11752&lt;&gt;"",NETWORKDAYS($I$199,#REF!-1,$N$201:$N$224),"")</f>
        <v>#REF!</v>
      </c>
      <c r="K11752" s="391" t="e">
        <f>IF(I11752&lt;&gt;"",RIGHT(#REF!,LEN(#REF!)-FIND(" ",#REF!)),"")</f>
        <v>#REF!</v>
      </c>
    </row>
    <row r="11753" spans="1:11">
      <c r="A11753" s="417" t="s">
        <v>2155</v>
      </c>
      <c r="B11753" s="417" t="s">
        <v>15027</v>
      </c>
      <c r="C11753" s="417" t="s">
        <v>2281</v>
      </c>
      <c r="D11753" s="417" t="s">
        <v>14923</v>
      </c>
      <c r="E11753" s="391">
        <v>17.600000000000001</v>
      </c>
      <c r="F11753" s="418">
        <v>44249</v>
      </c>
      <c r="G11753" s="417" t="s">
        <v>2286</v>
      </c>
      <c r="I11753" s="379" t="e">
        <f>IF(#REF!&lt;&gt;"",#REF!-$I$199,"")</f>
        <v>#REF!</v>
      </c>
      <c r="J11753" s="379" t="e">
        <f>IF(I11753&lt;&gt;"",NETWORKDAYS($I$199,#REF!-1,$N$201:$N$224),"")</f>
        <v>#REF!</v>
      </c>
      <c r="K11753" s="391" t="e">
        <f>IF(I11753&lt;&gt;"",RIGHT(#REF!,LEN(#REF!)-FIND(" ",#REF!)),"")</f>
        <v>#REF!</v>
      </c>
    </row>
    <row r="11754" spans="1:11">
      <c r="A11754" s="417" t="s">
        <v>2155</v>
      </c>
      <c r="B11754" s="417" t="s">
        <v>15028</v>
      </c>
      <c r="C11754" s="417" t="s">
        <v>2281</v>
      </c>
      <c r="D11754" s="417" t="s">
        <v>14925</v>
      </c>
      <c r="E11754" s="391">
        <v>17.14</v>
      </c>
      <c r="F11754" s="418">
        <v>44249</v>
      </c>
      <c r="G11754" s="417" t="s">
        <v>2283</v>
      </c>
      <c r="I11754" s="379" t="e">
        <f>IF(#REF!&lt;&gt;"",#REF!-$I$199,"")</f>
        <v>#REF!</v>
      </c>
      <c r="J11754" s="379" t="e">
        <f>IF(I11754&lt;&gt;"",NETWORKDAYS($I$199,#REF!-1,$N$201:$N$224),"")</f>
        <v>#REF!</v>
      </c>
      <c r="K11754" s="391" t="e">
        <f>IF(I11754&lt;&gt;"",RIGHT(#REF!,LEN(#REF!)-FIND(" ",#REF!)),"")</f>
        <v>#REF!</v>
      </c>
    </row>
    <row r="11755" spans="1:11">
      <c r="A11755" s="417" t="s">
        <v>2155</v>
      </c>
      <c r="B11755" s="417" t="s">
        <v>15029</v>
      </c>
      <c r="C11755" s="417" t="s">
        <v>2281</v>
      </c>
      <c r="D11755" s="417" t="s">
        <v>14929</v>
      </c>
      <c r="E11755" s="391">
        <v>16.260000000000002</v>
      </c>
      <c r="F11755" s="418">
        <v>44249</v>
      </c>
      <c r="G11755" s="417" t="s">
        <v>2283</v>
      </c>
      <c r="I11755" s="379" t="e">
        <f>IF(#REF!&lt;&gt;"",#REF!-$I$199,"")</f>
        <v>#REF!</v>
      </c>
      <c r="J11755" s="379" t="e">
        <f>IF(I11755&lt;&gt;"",NETWORKDAYS($I$199,#REF!-1,$N$201:$N$224),"")</f>
        <v>#REF!</v>
      </c>
      <c r="K11755" s="391" t="e">
        <f>IF(I11755&lt;&gt;"",RIGHT(#REF!,LEN(#REF!)-FIND(" ",#REF!)),"")</f>
        <v>#REF!</v>
      </c>
    </row>
    <row r="11756" spans="1:11">
      <c r="A11756" s="417" t="s">
        <v>2155</v>
      </c>
      <c r="B11756" s="417" t="s">
        <v>15030</v>
      </c>
      <c r="C11756" s="417" t="s">
        <v>2281</v>
      </c>
      <c r="D11756" s="417" t="s">
        <v>14931</v>
      </c>
      <c r="E11756" s="391">
        <v>15.99</v>
      </c>
      <c r="F11756" s="418">
        <v>44249</v>
      </c>
      <c r="G11756" s="417" t="s">
        <v>2286</v>
      </c>
      <c r="I11756" s="379" t="e">
        <f>IF(#REF!&lt;&gt;"",#REF!-$I$199,"")</f>
        <v>#REF!</v>
      </c>
      <c r="J11756" s="379" t="e">
        <f>IF(I11756&lt;&gt;"",NETWORKDAYS($I$199,#REF!-1,$N$201:$N$224),"")</f>
        <v>#REF!</v>
      </c>
      <c r="K11756" s="391" t="e">
        <f>IF(I11756&lt;&gt;"",RIGHT(#REF!,LEN(#REF!)-FIND(" ",#REF!)),"")</f>
        <v>#REF!</v>
      </c>
    </row>
    <row r="11757" spans="1:11">
      <c r="A11757" s="417" t="s">
        <v>2155</v>
      </c>
      <c r="B11757" s="417" t="s">
        <v>15031</v>
      </c>
      <c r="C11757" s="417" t="s">
        <v>2281</v>
      </c>
      <c r="D11757" s="417" t="s">
        <v>14933</v>
      </c>
      <c r="E11757" s="391">
        <v>15.25</v>
      </c>
      <c r="F11757" s="418">
        <v>44249</v>
      </c>
      <c r="G11757" s="417" t="s">
        <v>2283</v>
      </c>
      <c r="I11757" s="379" t="e">
        <f>IF(#REF!&lt;&gt;"",#REF!-$I$199,"")</f>
        <v>#REF!</v>
      </c>
      <c r="J11757" s="379" t="e">
        <f>IF(I11757&lt;&gt;"",NETWORKDAYS($I$199,#REF!-1,$N$201:$N$224),"")</f>
        <v>#REF!</v>
      </c>
      <c r="K11757" s="391" t="e">
        <f>IF(I11757&lt;&gt;"",RIGHT(#REF!,LEN(#REF!)-FIND(" ",#REF!)),"")</f>
        <v>#REF!</v>
      </c>
    </row>
    <row r="11758" spans="1:11">
      <c r="A11758" s="417" t="s">
        <v>2155</v>
      </c>
      <c r="B11758" s="417" t="s">
        <v>15032</v>
      </c>
      <c r="C11758" s="417" t="s">
        <v>2281</v>
      </c>
      <c r="D11758" s="417" t="s">
        <v>14941</v>
      </c>
      <c r="E11758" s="391">
        <v>14.05</v>
      </c>
      <c r="F11758" s="418">
        <v>44249</v>
      </c>
      <c r="G11758" s="417" t="s">
        <v>2286</v>
      </c>
      <c r="I11758" s="379" t="e">
        <f>IF(#REF!&lt;&gt;"",#REF!-$I$199,"")</f>
        <v>#REF!</v>
      </c>
      <c r="J11758" s="379" t="e">
        <f>IF(I11758&lt;&gt;"",NETWORKDAYS($I$199,#REF!-1,$N$201:$N$224),"")</f>
        <v>#REF!</v>
      </c>
      <c r="K11758" s="391" t="e">
        <f>IF(I11758&lt;&gt;"",RIGHT(#REF!,LEN(#REF!)-FIND(" ",#REF!)),"")</f>
        <v>#REF!</v>
      </c>
    </row>
    <row r="11759" spans="1:11">
      <c r="A11759" s="417" t="s">
        <v>2155</v>
      </c>
      <c r="B11759" s="417" t="s">
        <v>15033</v>
      </c>
      <c r="C11759" s="417" t="s">
        <v>2281</v>
      </c>
      <c r="D11759" s="417" t="s">
        <v>14943</v>
      </c>
      <c r="E11759" s="391">
        <v>13.65</v>
      </c>
      <c r="F11759" s="418">
        <v>44249</v>
      </c>
      <c r="G11759" s="417" t="s">
        <v>2283</v>
      </c>
      <c r="I11759" s="379" t="e">
        <f>IF(#REF!&lt;&gt;"",#REF!-$I$199,"")</f>
        <v>#REF!</v>
      </c>
      <c r="J11759" s="379" t="e">
        <f>IF(I11759&lt;&gt;"",NETWORKDAYS($I$199,#REF!-1,$N$201:$N$224),"")</f>
        <v>#REF!</v>
      </c>
      <c r="K11759" s="391" t="e">
        <f>IF(I11759&lt;&gt;"",RIGHT(#REF!,LEN(#REF!)-FIND(" ",#REF!)),"")</f>
        <v>#REF!</v>
      </c>
    </row>
    <row r="11760" spans="1:11">
      <c r="A11760" s="417" t="s">
        <v>2155</v>
      </c>
      <c r="B11760" s="417" t="s">
        <v>17630</v>
      </c>
      <c r="C11760" s="417" t="s">
        <v>2281</v>
      </c>
      <c r="D11760" s="417" t="s">
        <v>14945</v>
      </c>
      <c r="E11760" s="391">
        <v>13.5</v>
      </c>
      <c r="F11760" s="418">
        <v>44249</v>
      </c>
      <c r="G11760" s="417" t="s">
        <v>2286</v>
      </c>
      <c r="I11760" s="379" t="e">
        <f>IF(#REF!&lt;&gt;"",#REF!-$I$199,"")</f>
        <v>#REF!</v>
      </c>
      <c r="J11760" s="379" t="e">
        <f>IF(I11760&lt;&gt;"",NETWORKDAYS($I$199,#REF!-1,$N$201:$N$224),"")</f>
        <v>#REF!</v>
      </c>
      <c r="K11760" s="391" t="e">
        <f>IF(I11760&lt;&gt;"",RIGHT(#REF!,LEN(#REF!)-FIND(" ",#REF!)),"")</f>
        <v>#REF!</v>
      </c>
    </row>
    <row r="11761" spans="1:11">
      <c r="A11761" s="417" t="s">
        <v>2155</v>
      </c>
      <c r="B11761" s="417" t="s">
        <v>15034</v>
      </c>
      <c r="C11761" s="417" t="s">
        <v>2281</v>
      </c>
      <c r="D11761" s="417" t="s">
        <v>14949</v>
      </c>
      <c r="E11761" s="391">
        <v>12.7</v>
      </c>
      <c r="F11761" s="418">
        <v>44249</v>
      </c>
      <c r="G11761" s="417" t="s">
        <v>2286</v>
      </c>
      <c r="I11761" s="379" t="e">
        <f>IF(#REF!&lt;&gt;"",#REF!-$I$199,"")</f>
        <v>#REF!</v>
      </c>
      <c r="J11761" s="379" t="e">
        <f>IF(I11761&lt;&gt;"",NETWORKDAYS($I$199,#REF!-1,$N$201:$N$224),"")</f>
        <v>#REF!</v>
      </c>
      <c r="K11761" s="391" t="e">
        <f>IF(I11761&lt;&gt;"",RIGHT(#REF!,LEN(#REF!)-FIND(" ",#REF!)),"")</f>
        <v>#REF!</v>
      </c>
    </row>
    <row r="11762" spans="1:11">
      <c r="A11762" s="417" t="s">
        <v>2155</v>
      </c>
      <c r="B11762" s="417" t="s">
        <v>17631</v>
      </c>
      <c r="C11762" s="417" t="s">
        <v>2281</v>
      </c>
      <c r="D11762" s="417" t="s">
        <v>14951</v>
      </c>
      <c r="E11762" s="391">
        <v>11.87</v>
      </c>
      <c r="F11762" s="418">
        <v>44249</v>
      </c>
      <c r="G11762" s="417" t="s">
        <v>2283</v>
      </c>
      <c r="I11762" s="379" t="e">
        <f>IF(#REF!&lt;&gt;"",#REF!-$I$199,"")</f>
        <v>#REF!</v>
      </c>
      <c r="J11762" s="379" t="e">
        <f>IF(I11762&lt;&gt;"",NETWORKDAYS($I$199,#REF!-1,$N$201:$N$224),"")</f>
        <v>#REF!</v>
      </c>
      <c r="K11762" s="391" t="e">
        <f>IF(I11762&lt;&gt;"",RIGHT(#REF!,LEN(#REF!)-FIND(" ",#REF!)),"")</f>
        <v>#REF!</v>
      </c>
    </row>
    <row r="11763" spans="1:11">
      <c r="A11763" s="417" t="s">
        <v>2155</v>
      </c>
      <c r="B11763" s="417" t="s">
        <v>15035</v>
      </c>
      <c r="C11763" s="417" t="s">
        <v>2281</v>
      </c>
      <c r="D11763" s="417" t="s">
        <v>14959</v>
      </c>
      <c r="E11763" s="391">
        <v>10.8</v>
      </c>
      <c r="F11763" s="418">
        <v>44249</v>
      </c>
      <c r="G11763" s="417" t="s">
        <v>2286</v>
      </c>
      <c r="I11763" s="379" t="e">
        <f>IF(#REF!&lt;&gt;"",#REF!-$I$199,"")</f>
        <v>#REF!</v>
      </c>
      <c r="J11763" s="379" t="e">
        <f>IF(I11763&lt;&gt;"",NETWORKDAYS($I$199,#REF!-1,$N$201:$N$224),"")</f>
        <v>#REF!</v>
      </c>
      <c r="K11763" s="391" t="e">
        <f>IF(I11763&lt;&gt;"",RIGHT(#REF!,LEN(#REF!)-FIND(" ",#REF!)),"")</f>
        <v>#REF!</v>
      </c>
    </row>
    <row r="11764" spans="1:11">
      <c r="A11764" s="417" t="s">
        <v>2155</v>
      </c>
      <c r="B11764" s="417" t="s">
        <v>15036</v>
      </c>
      <c r="C11764" s="417" t="s">
        <v>2281</v>
      </c>
      <c r="D11764" s="417" t="s">
        <v>14961</v>
      </c>
      <c r="E11764" s="391">
        <v>10.17</v>
      </c>
      <c r="F11764" s="418">
        <v>44249</v>
      </c>
      <c r="G11764" s="417" t="s">
        <v>2283</v>
      </c>
      <c r="I11764" s="379" t="e">
        <f>IF(#REF!&lt;&gt;"",#REF!-$I$199,"")</f>
        <v>#REF!</v>
      </c>
      <c r="J11764" s="379" t="e">
        <f>IF(I11764&lt;&gt;"",NETWORKDAYS($I$199,#REF!-1,$N$201:$N$224),"")</f>
        <v>#REF!</v>
      </c>
      <c r="K11764" s="391" t="e">
        <f>IF(I11764&lt;&gt;"",RIGHT(#REF!,LEN(#REF!)-FIND(" ",#REF!)),"")</f>
        <v>#REF!</v>
      </c>
    </row>
    <row r="11765" spans="1:11">
      <c r="A11765" s="417" t="s">
        <v>2155</v>
      </c>
      <c r="B11765" s="417" t="s">
        <v>18094</v>
      </c>
      <c r="C11765" s="417" t="s">
        <v>2281</v>
      </c>
      <c r="D11765" s="417" t="s">
        <v>14869</v>
      </c>
      <c r="E11765" s="391">
        <v>5.4</v>
      </c>
      <c r="F11765" s="418">
        <v>44249</v>
      </c>
      <c r="G11765" s="417" t="s">
        <v>2286</v>
      </c>
      <c r="I11765" s="379" t="e">
        <f>IF(#REF!&lt;&gt;"",#REF!-$I$199,"")</f>
        <v>#REF!</v>
      </c>
      <c r="J11765" s="379" t="e">
        <f>IF(I11765&lt;&gt;"",NETWORKDAYS($I$199,#REF!-1,$N$201:$N$224),"")</f>
        <v>#REF!</v>
      </c>
      <c r="K11765" s="391" t="e">
        <f>IF(I11765&lt;&gt;"",RIGHT(#REF!,LEN(#REF!)-FIND(" ",#REF!)),"")</f>
        <v>#REF!</v>
      </c>
    </row>
    <row r="11766" spans="1:11">
      <c r="A11766" s="417" t="s">
        <v>2155</v>
      </c>
      <c r="B11766" s="417" t="s">
        <v>15037</v>
      </c>
      <c r="C11766" s="417" t="s">
        <v>2281</v>
      </c>
      <c r="D11766" s="417" t="s">
        <v>14967</v>
      </c>
      <c r="E11766" s="391">
        <v>9.5</v>
      </c>
      <c r="F11766" s="418">
        <v>44249</v>
      </c>
      <c r="G11766" s="417" t="s">
        <v>2286</v>
      </c>
      <c r="I11766" s="379" t="e">
        <f>IF(#REF!&lt;&gt;"",#REF!-$I$199,"")</f>
        <v>#REF!</v>
      </c>
      <c r="J11766" s="379" t="e">
        <f>IF(I11766&lt;&gt;"",NETWORKDAYS($I$199,#REF!-1,$N$201:$N$224),"")</f>
        <v>#REF!</v>
      </c>
      <c r="K11766" s="391" t="e">
        <f>IF(I11766&lt;&gt;"",RIGHT(#REF!,LEN(#REF!)-FIND(" ",#REF!)),"")</f>
        <v>#REF!</v>
      </c>
    </row>
    <row r="11767" spans="1:11">
      <c r="A11767" s="417" t="s">
        <v>2155</v>
      </c>
      <c r="B11767" s="417" t="s">
        <v>18095</v>
      </c>
      <c r="C11767" s="417" t="s">
        <v>2281</v>
      </c>
      <c r="D11767" s="417" t="s">
        <v>14969</v>
      </c>
      <c r="E11767" s="391">
        <v>9.35</v>
      </c>
      <c r="F11767" s="418">
        <v>44249</v>
      </c>
      <c r="G11767" s="417" t="s">
        <v>2283</v>
      </c>
      <c r="I11767" s="379" t="e">
        <f>IF(#REF!&lt;&gt;"",#REF!-$I$199,"")</f>
        <v>#REF!</v>
      </c>
      <c r="J11767" s="379" t="e">
        <f>IF(I11767&lt;&gt;"",NETWORKDAYS($I$199,#REF!-1,$N$201:$N$224),"")</f>
        <v>#REF!</v>
      </c>
      <c r="K11767" s="391" t="e">
        <f>IF(I11767&lt;&gt;"",RIGHT(#REF!,LEN(#REF!)-FIND(" ",#REF!)),"")</f>
        <v>#REF!</v>
      </c>
    </row>
    <row r="11768" spans="1:11">
      <c r="A11768" s="417" t="s">
        <v>2155</v>
      </c>
      <c r="B11768" s="417" t="s">
        <v>15038</v>
      </c>
      <c r="C11768" s="417" t="s">
        <v>2281</v>
      </c>
      <c r="D11768" s="417" t="s">
        <v>14977</v>
      </c>
      <c r="E11768" s="391">
        <v>8.25</v>
      </c>
      <c r="F11768" s="418">
        <v>44249</v>
      </c>
      <c r="G11768" s="417" t="s">
        <v>2286</v>
      </c>
      <c r="I11768" s="379" t="e">
        <f>IF(#REF!&lt;&gt;"",#REF!-$I$199,"")</f>
        <v>#REF!</v>
      </c>
      <c r="J11768" s="379" t="e">
        <f>IF(I11768&lt;&gt;"",NETWORKDAYS($I$199,#REF!-1,$N$201:$N$224),"")</f>
        <v>#REF!</v>
      </c>
      <c r="K11768" s="391" t="e">
        <f>IF(I11768&lt;&gt;"",RIGHT(#REF!,LEN(#REF!)-FIND(" ",#REF!)),"")</f>
        <v>#REF!</v>
      </c>
    </row>
    <row r="11769" spans="1:11">
      <c r="A11769" s="417" t="s">
        <v>2155</v>
      </c>
      <c r="B11769" s="417" t="s">
        <v>18096</v>
      </c>
      <c r="C11769" s="417" t="s">
        <v>2281</v>
      </c>
      <c r="D11769" s="417" t="s">
        <v>14953</v>
      </c>
      <c r="E11769" s="391">
        <v>4.5999999999999996</v>
      </c>
      <c r="F11769" s="418">
        <v>44249</v>
      </c>
      <c r="G11769" s="417" t="s">
        <v>2286</v>
      </c>
      <c r="I11769" s="379" t="e">
        <f>IF(#REF!&lt;&gt;"",#REF!-$I$199,"")</f>
        <v>#REF!</v>
      </c>
      <c r="J11769" s="379" t="e">
        <f>IF(I11769&lt;&gt;"",NETWORKDAYS($I$199,#REF!-1,$N$201:$N$224),"")</f>
        <v>#REF!</v>
      </c>
      <c r="K11769" s="391" t="e">
        <f>IF(I11769&lt;&gt;"",RIGHT(#REF!,LEN(#REF!)-FIND(" ",#REF!)),"")</f>
        <v>#REF!</v>
      </c>
    </row>
    <row r="11770" spans="1:11">
      <c r="A11770" s="417" t="s">
        <v>2155</v>
      </c>
      <c r="B11770" s="417" t="s">
        <v>18097</v>
      </c>
      <c r="C11770" s="417" t="s">
        <v>2281</v>
      </c>
      <c r="D11770" s="417" t="s">
        <v>14979</v>
      </c>
      <c r="E11770" s="391">
        <v>7.81</v>
      </c>
      <c r="F11770" s="418">
        <v>44249</v>
      </c>
      <c r="G11770" s="417" t="s">
        <v>2283</v>
      </c>
      <c r="I11770" s="379" t="e">
        <f>IF(#REF!&lt;&gt;"",#REF!-$I$199,"")</f>
        <v>#REF!</v>
      </c>
      <c r="J11770" s="379" t="e">
        <f>IF(I11770&lt;&gt;"",NETWORKDAYS($I$199,#REF!-1,$N$201:$N$224),"")</f>
        <v>#REF!</v>
      </c>
      <c r="K11770" s="391" t="e">
        <f>IF(I11770&lt;&gt;"",RIGHT(#REF!,LEN(#REF!)-FIND(" ",#REF!)),"")</f>
        <v>#REF!</v>
      </c>
    </row>
    <row r="11771" spans="1:11">
      <c r="A11771" s="417" t="s">
        <v>2155</v>
      </c>
      <c r="B11771" s="417" t="s">
        <v>15039</v>
      </c>
      <c r="C11771" s="417" t="s">
        <v>2281</v>
      </c>
      <c r="D11771" s="417" t="s">
        <v>14985</v>
      </c>
      <c r="E11771" s="391">
        <v>7.04</v>
      </c>
      <c r="F11771" s="418">
        <v>44249</v>
      </c>
      <c r="G11771" s="417" t="s">
        <v>2286</v>
      </c>
      <c r="I11771" s="379" t="e">
        <f>IF(#REF!&lt;&gt;"",#REF!-$I$199,"")</f>
        <v>#REF!</v>
      </c>
      <c r="J11771" s="379" t="e">
        <f>IF(I11771&lt;&gt;"",NETWORKDAYS($I$199,#REF!-1,$N$201:$N$224),"")</f>
        <v>#REF!</v>
      </c>
      <c r="K11771" s="391" t="e">
        <f>IF(I11771&lt;&gt;"",RIGHT(#REF!,LEN(#REF!)-FIND(" ",#REF!)),"")</f>
        <v>#REF!</v>
      </c>
    </row>
    <row r="11772" spans="1:11">
      <c r="A11772" s="417" t="s">
        <v>2155</v>
      </c>
      <c r="B11772" s="417" t="s">
        <v>18870</v>
      </c>
      <c r="C11772" s="417" t="s">
        <v>2281</v>
      </c>
      <c r="D11772" s="417" t="s">
        <v>14987</v>
      </c>
      <c r="E11772" s="391">
        <v>6.63</v>
      </c>
      <c r="F11772" s="418">
        <v>44249</v>
      </c>
      <c r="G11772" s="417" t="s">
        <v>2283</v>
      </c>
      <c r="I11772" s="379" t="e">
        <f>IF(#REF!&lt;&gt;"",#REF!-$I$199,"")</f>
        <v>#REF!</v>
      </c>
      <c r="J11772" s="379" t="e">
        <f>IF(I11772&lt;&gt;"",NETWORKDAYS($I$199,#REF!-1,$N$201:$N$224),"")</f>
        <v>#REF!</v>
      </c>
      <c r="K11772" s="391" t="e">
        <f>IF(I11772&lt;&gt;"",RIGHT(#REF!,LEN(#REF!)-FIND(" ",#REF!)),"")</f>
        <v>#REF!</v>
      </c>
    </row>
    <row r="11773" spans="1:11">
      <c r="A11773" s="417" t="s">
        <v>2155</v>
      </c>
      <c r="B11773" s="417" t="s">
        <v>17632</v>
      </c>
      <c r="C11773" s="417" t="s">
        <v>2281</v>
      </c>
      <c r="D11773" s="417" t="s">
        <v>17633</v>
      </c>
      <c r="E11773" s="391">
        <v>7</v>
      </c>
      <c r="F11773" s="418">
        <v>44270</v>
      </c>
      <c r="G11773" s="417" t="s">
        <v>2283</v>
      </c>
      <c r="I11773" s="379" t="e">
        <f>IF(#REF!&lt;&gt;"",#REF!-$I$199,"")</f>
        <v>#REF!</v>
      </c>
      <c r="J11773" s="379" t="e">
        <f>IF(I11773&lt;&gt;"",NETWORKDAYS($I$199,#REF!-1,$N$201:$N$224),"")</f>
        <v>#REF!</v>
      </c>
      <c r="K11773" s="391" t="e">
        <f>IF(I11773&lt;&gt;"",RIGHT(#REF!,LEN(#REF!)-FIND(" ",#REF!)),"")</f>
        <v>#REF!</v>
      </c>
    </row>
    <row r="11774" spans="1:11">
      <c r="A11774" s="417" t="s">
        <v>2155</v>
      </c>
      <c r="B11774" s="417" t="s">
        <v>15040</v>
      </c>
      <c r="C11774" s="417" t="s">
        <v>2281</v>
      </c>
      <c r="D11774" s="417" t="s">
        <v>14865</v>
      </c>
      <c r="E11774" s="391">
        <v>7.27</v>
      </c>
      <c r="F11774" s="418">
        <v>44270</v>
      </c>
      <c r="G11774" s="417" t="s">
        <v>2283</v>
      </c>
      <c r="I11774" s="379" t="e">
        <f>IF(#REF!&lt;&gt;"",#REF!-$I$199,"")</f>
        <v>#REF!</v>
      </c>
      <c r="J11774" s="379" t="e">
        <f>IF(I11774&lt;&gt;"",NETWORKDAYS($I$199,#REF!-1,$N$201:$N$224),"")</f>
        <v>#REF!</v>
      </c>
      <c r="K11774" s="391" t="e">
        <f>IF(I11774&lt;&gt;"",RIGHT(#REF!,LEN(#REF!)-FIND(" ",#REF!)),"")</f>
        <v>#REF!</v>
      </c>
    </row>
    <row r="11775" spans="1:11">
      <c r="A11775" s="417" t="s">
        <v>2155</v>
      </c>
      <c r="B11775" s="417" t="s">
        <v>18871</v>
      </c>
      <c r="C11775" s="417" t="s">
        <v>2281</v>
      </c>
      <c r="D11775" s="417" t="s">
        <v>18872</v>
      </c>
      <c r="E11775" s="391">
        <v>4.4000000000000004</v>
      </c>
      <c r="F11775" s="418">
        <v>44270</v>
      </c>
      <c r="G11775" s="417" t="s">
        <v>2286</v>
      </c>
      <c r="I11775" s="379" t="e">
        <f>IF(#REF!&lt;&gt;"",#REF!-$I$199,"")</f>
        <v>#REF!</v>
      </c>
      <c r="J11775" s="379" t="e">
        <f>IF(I11775&lt;&gt;"",NETWORKDAYS($I$199,#REF!-1,$N$201:$N$224),"")</f>
        <v>#REF!</v>
      </c>
      <c r="K11775" s="391" t="e">
        <f>IF(I11775&lt;&gt;"",RIGHT(#REF!,LEN(#REF!)-FIND(" ",#REF!)),"")</f>
        <v>#REF!</v>
      </c>
    </row>
    <row r="11776" spans="1:11">
      <c r="A11776" s="417" t="s">
        <v>2155</v>
      </c>
      <c r="B11776" s="417" t="s">
        <v>17634</v>
      </c>
      <c r="C11776" s="417" t="s">
        <v>2281</v>
      </c>
      <c r="D11776" s="417" t="s">
        <v>17635</v>
      </c>
      <c r="E11776" s="391">
        <v>6.05</v>
      </c>
      <c r="F11776" s="418">
        <v>44270</v>
      </c>
      <c r="G11776" s="417" t="s">
        <v>2283</v>
      </c>
      <c r="I11776" s="379" t="e">
        <f>IF(#REF!&lt;&gt;"",#REF!-$I$199,"")</f>
        <v>#REF!</v>
      </c>
      <c r="J11776" s="379" t="e">
        <f>IF(I11776&lt;&gt;"",NETWORKDAYS($I$199,#REF!-1,$N$201:$N$224),"")</f>
        <v>#REF!</v>
      </c>
      <c r="K11776" s="391" t="e">
        <f>IF(I11776&lt;&gt;"",RIGHT(#REF!,LEN(#REF!)-FIND(" ",#REF!)),"")</f>
        <v>#REF!</v>
      </c>
    </row>
    <row r="11777" spans="1:11">
      <c r="A11777" s="417" t="s">
        <v>2155</v>
      </c>
      <c r="B11777" s="417" t="s">
        <v>17636</v>
      </c>
      <c r="C11777" s="417" t="s">
        <v>2281</v>
      </c>
      <c r="D11777" s="417" t="s">
        <v>17637</v>
      </c>
      <c r="E11777" s="391">
        <v>5.19</v>
      </c>
      <c r="F11777" s="418">
        <v>44270</v>
      </c>
      <c r="G11777" s="417" t="s">
        <v>2283</v>
      </c>
      <c r="I11777" s="379" t="e">
        <f>IF(#REF!&lt;&gt;"",#REF!-$I$199,"")</f>
        <v>#REF!</v>
      </c>
      <c r="J11777" s="379" t="e">
        <f>IF(I11777&lt;&gt;"",NETWORKDAYS($I$199,#REF!-1,$N$201:$N$224),"")</f>
        <v>#REF!</v>
      </c>
      <c r="K11777" s="391" t="e">
        <f>IF(I11777&lt;&gt;"",RIGHT(#REF!,LEN(#REF!)-FIND(" ",#REF!)),"")</f>
        <v>#REF!</v>
      </c>
    </row>
    <row r="11778" spans="1:11">
      <c r="A11778" s="417" t="s">
        <v>2155</v>
      </c>
      <c r="B11778" s="417" t="s">
        <v>18873</v>
      </c>
      <c r="C11778" s="417" t="s">
        <v>2281</v>
      </c>
      <c r="D11778" s="417" t="s">
        <v>18874</v>
      </c>
      <c r="E11778" s="391">
        <v>4.4000000000000004</v>
      </c>
      <c r="F11778" s="418">
        <v>44270</v>
      </c>
      <c r="G11778" s="417" t="s">
        <v>2286</v>
      </c>
      <c r="I11778" s="379" t="e">
        <f>IF(#REF!&lt;&gt;"",#REF!-$I$199,"")</f>
        <v>#REF!</v>
      </c>
      <c r="J11778" s="379" t="e">
        <f>IF(I11778&lt;&gt;"",NETWORKDAYS($I$199,#REF!-1,$N$201:$N$224),"")</f>
        <v>#REF!</v>
      </c>
      <c r="K11778" s="391" t="e">
        <f>IF(I11778&lt;&gt;"",RIGHT(#REF!,LEN(#REF!)-FIND(" ",#REF!)),"")</f>
        <v>#REF!</v>
      </c>
    </row>
    <row r="11779" spans="1:11">
      <c r="A11779" s="417" t="s">
        <v>2155</v>
      </c>
      <c r="B11779" s="417" t="s">
        <v>17638</v>
      </c>
      <c r="C11779" s="417" t="s">
        <v>2281</v>
      </c>
      <c r="D11779" s="417" t="s">
        <v>17639</v>
      </c>
      <c r="E11779" s="391">
        <v>4.5</v>
      </c>
      <c r="F11779" s="418">
        <v>44270</v>
      </c>
      <c r="G11779" s="417" t="s">
        <v>2283</v>
      </c>
      <c r="I11779" s="379" t="e">
        <f>IF(#REF!&lt;&gt;"",#REF!-$I$199,"")</f>
        <v>#REF!</v>
      </c>
      <c r="J11779" s="379" t="e">
        <f>IF(I11779&lt;&gt;"",NETWORKDAYS($I$199,#REF!-1,$N$201:$N$224),"")</f>
        <v>#REF!</v>
      </c>
      <c r="K11779" s="391" t="e">
        <f>IF(I11779&lt;&gt;"",RIGHT(#REF!,LEN(#REF!)-FIND(" ",#REF!)),"")</f>
        <v>#REF!</v>
      </c>
    </row>
    <row r="11780" spans="1:11">
      <c r="A11780" s="417" t="s">
        <v>2155</v>
      </c>
      <c r="B11780" s="417" t="s">
        <v>15041</v>
      </c>
      <c r="C11780" s="417" t="s">
        <v>2281</v>
      </c>
      <c r="D11780" s="417" t="s">
        <v>15042</v>
      </c>
      <c r="E11780" s="391">
        <v>3.85</v>
      </c>
      <c r="F11780" s="418">
        <v>44270</v>
      </c>
      <c r="G11780" s="417" t="s">
        <v>2283</v>
      </c>
      <c r="I11780" s="379" t="e">
        <f>IF(#REF!&lt;&gt;"",#REF!-$I$199,"")</f>
        <v>#REF!</v>
      </c>
      <c r="J11780" s="379" t="e">
        <f>IF(I11780&lt;&gt;"",NETWORKDAYS($I$199,#REF!-1,$N$201:$N$224),"")</f>
        <v>#REF!</v>
      </c>
      <c r="K11780" s="391" t="e">
        <f>IF(I11780&lt;&gt;"",RIGHT(#REF!,LEN(#REF!)-FIND(" ",#REF!)),"")</f>
        <v>#REF!</v>
      </c>
    </row>
    <row r="11781" spans="1:11">
      <c r="A11781" s="417" t="s">
        <v>2155</v>
      </c>
      <c r="B11781" s="417" t="s">
        <v>18875</v>
      </c>
      <c r="C11781" s="417" t="s">
        <v>2281</v>
      </c>
      <c r="D11781" s="417" t="s">
        <v>18876</v>
      </c>
      <c r="E11781" s="391">
        <v>1.86</v>
      </c>
      <c r="F11781" s="418">
        <v>44270</v>
      </c>
      <c r="G11781" s="417" t="s">
        <v>2283</v>
      </c>
      <c r="I11781" s="379" t="e">
        <f>IF(#REF!&lt;&gt;"",#REF!-$I$199,"")</f>
        <v>#REF!</v>
      </c>
      <c r="J11781" s="379" t="e">
        <f>IF(I11781&lt;&gt;"",NETWORKDAYS($I$199,#REF!-1,$N$201:$N$224),"")</f>
        <v>#REF!</v>
      </c>
      <c r="K11781" s="391" t="e">
        <f>IF(I11781&lt;&gt;"",RIGHT(#REF!,LEN(#REF!)-FIND(" ",#REF!)),"")</f>
        <v>#REF!</v>
      </c>
    </row>
    <row r="11782" spans="1:11">
      <c r="A11782" s="417" t="s">
        <v>2155</v>
      </c>
      <c r="B11782" s="417" t="s">
        <v>18877</v>
      </c>
      <c r="C11782" s="417" t="s">
        <v>2281</v>
      </c>
      <c r="D11782" s="417" t="s">
        <v>18878</v>
      </c>
      <c r="E11782" s="391">
        <v>1.03</v>
      </c>
      <c r="F11782" s="418">
        <v>44270</v>
      </c>
      <c r="G11782" s="417" t="s">
        <v>2283</v>
      </c>
      <c r="I11782" s="379" t="e">
        <f>IF(#REF!&lt;&gt;"",#REF!-$I$199,"")</f>
        <v>#REF!</v>
      </c>
      <c r="J11782" s="379" t="e">
        <f>IF(I11782&lt;&gt;"",NETWORKDAYS($I$199,#REF!-1,$N$201:$N$224),"")</f>
        <v>#REF!</v>
      </c>
      <c r="K11782" s="391" t="e">
        <f>IF(I11782&lt;&gt;"",RIGHT(#REF!,LEN(#REF!)-FIND(" ",#REF!)),"")</f>
        <v>#REF!</v>
      </c>
    </row>
    <row r="11783" spans="1:11">
      <c r="A11783" s="417" t="s">
        <v>2155</v>
      </c>
      <c r="B11783" s="417" t="s">
        <v>18879</v>
      </c>
      <c r="C11783" s="417" t="s">
        <v>2281</v>
      </c>
      <c r="D11783" s="417" t="s">
        <v>18880</v>
      </c>
      <c r="E11783" s="391">
        <v>0.92</v>
      </c>
      <c r="F11783" s="418">
        <v>44270</v>
      </c>
      <c r="G11783" s="417" t="s">
        <v>2283</v>
      </c>
      <c r="I11783" s="379" t="e">
        <f>IF(#REF!&lt;&gt;"",#REF!-$I$199,"")</f>
        <v>#REF!</v>
      </c>
      <c r="J11783" s="379" t="e">
        <f>IF(I11783&lt;&gt;"",NETWORKDAYS($I$199,#REF!-1,$N$201:$N$224),"")</f>
        <v>#REF!</v>
      </c>
      <c r="K11783" s="391" t="e">
        <f>IF(I11783&lt;&gt;"",RIGHT(#REF!,LEN(#REF!)-FIND(" ",#REF!)),"")</f>
        <v>#REF!</v>
      </c>
    </row>
    <row r="11784" spans="1:11">
      <c r="A11784" s="417" t="s">
        <v>2155</v>
      </c>
      <c r="B11784" s="417" t="s">
        <v>6020</v>
      </c>
      <c r="C11784" s="417" t="s">
        <v>2281</v>
      </c>
      <c r="D11784" s="417" t="s">
        <v>6002</v>
      </c>
      <c r="E11784" s="391">
        <v>5.99</v>
      </c>
      <c r="F11784" s="418">
        <v>44270</v>
      </c>
      <c r="G11784" s="417" t="s">
        <v>2286</v>
      </c>
      <c r="I11784" s="379" t="e">
        <f>IF(#REF!&lt;&gt;"",#REF!-$I$199,"")</f>
        <v>#REF!</v>
      </c>
      <c r="J11784" s="379" t="e">
        <f>IF(I11784&lt;&gt;"",NETWORKDAYS($I$199,#REF!-1,$N$201:$N$224),"")</f>
        <v>#REF!</v>
      </c>
      <c r="K11784" s="391" t="e">
        <f>IF(I11784&lt;&gt;"",RIGHT(#REF!,LEN(#REF!)-FIND(" ",#REF!)),"")</f>
        <v>#REF!</v>
      </c>
    </row>
    <row r="11785" spans="1:11">
      <c r="A11785" s="417" t="s">
        <v>2155</v>
      </c>
      <c r="B11785" s="417" t="s">
        <v>9020</v>
      </c>
      <c r="C11785" s="417" t="s">
        <v>2281</v>
      </c>
      <c r="D11785" s="417" t="s">
        <v>5937</v>
      </c>
      <c r="E11785" s="391">
        <v>0.06</v>
      </c>
      <c r="F11785" s="418">
        <v>44270</v>
      </c>
      <c r="G11785" s="417" t="s">
        <v>2283</v>
      </c>
      <c r="I11785" s="379" t="e">
        <f>IF(#REF!&lt;&gt;"",#REF!-$I$199,"")</f>
        <v>#REF!</v>
      </c>
      <c r="J11785" s="379" t="e">
        <f>IF(I11785&lt;&gt;"",NETWORKDAYS($I$199,#REF!-1,$N$201:$N$224),"")</f>
        <v>#REF!</v>
      </c>
      <c r="K11785" s="391" t="e">
        <f>IF(I11785&lt;&gt;"",RIGHT(#REF!,LEN(#REF!)-FIND(" ",#REF!)),"")</f>
        <v>#REF!</v>
      </c>
    </row>
    <row r="11786" spans="1:11">
      <c r="A11786" s="417" t="s">
        <v>2155</v>
      </c>
      <c r="B11786" s="417" t="s">
        <v>6021</v>
      </c>
      <c r="C11786" s="417" t="s">
        <v>2281</v>
      </c>
      <c r="D11786" s="417" t="s">
        <v>6022</v>
      </c>
      <c r="E11786" s="391">
        <v>28.16</v>
      </c>
      <c r="F11786" s="418">
        <v>44270</v>
      </c>
      <c r="G11786" s="417" t="s">
        <v>2286</v>
      </c>
      <c r="I11786" s="379" t="e">
        <f>IF(#REF!&lt;&gt;"",#REF!-$I$199,"")</f>
        <v>#REF!</v>
      </c>
      <c r="J11786" s="379" t="e">
        <f>IF(I11786&lt;&gt;"",NETWORKDAYS($I$199,#REF!-1,$N$201:$N$224),"")</f>
        <v>#REF!</v>
      </c>
      <c r="K11786" s="391" t="e">
        <f>IF(I11786&lt;&gt;"",RIGHT(#REF!,LEN(#REF!)-FIND(" ",#REF!)),"")</f>
        <v>#REF!</v>
      </c>
    </row>
    <row r="11787" spans="1:11">
      <c r="A11787" s="417" t="s">
        <v>2155</v>
      </c>
      <c r="B11787" s="417" t="s">
        <v>6023</v>
      </c>
      <c r="C11787" s="417" t="s">
        <v>2281</v>
      </c>
      <c r="D11787" s="417" t="s">
        <v>6005</v>
      </c>
      <c r="E11787" s="391">
        <v>51.55</v>
      </c>
      <c r="F11787" s="418">
        <v>44270</v>
      </c>
      <c r="G11787" s="417" t="s">
        <v>2286</v>
      </c>
      <c r="I11787" s="379" t="e">
        <f>IF(#REF!&lt;&gt;"",#REF!-$I$199,"")</f>
        <v>#REF!</v>
      </c>
      <c r="J11787" s="379" t="e">
        <f>IF(I11787&lt;&gt;"",NETWORKDAYS($I$199,#REF!-1,$N$201:$N$224),"")</f>
        <v>#REF!</v>
      </c>
      <c r="K11787" s="391" t="e">
        <f>IF(I11787&lt;&gt;"",RIGHT(#REF!,LEN(#REF!)-FIND(" ",#REF!)),"")</f>
        <v>#REF!</v>
      </c>
    </row>
    <row r="11788" spans="1:11">
      <c r="A11788" s="417" t="s">
        <v>2155</v>
      </c>
      <c r="B11788" s="417" t="s">
        <v>6024</v>
      </c>
      <c r="C11788" s="417" t="s">
        <v>2281</v>
      </c>
      <c r="D11788" s="417" t="s">
        <v>5941</v>
      </c>
      <c r="E11788" s="391">
        <v>11</v>
      </c>
      <c r="F11788" s="418">
        <v>44270</v>
      </c>
      <c r="G11788" s="417" t="s">
        <v>2283</v>
      </c>
      <c r="I11788" s="379" t="e">
        <f>IF(#REF!&lt;&gt;"",#REF!-$I$199,"")</f>
        <v>#REF!</v>
      </c>
      <c r="J11788" s="379" t="e">
        <f>IF(I11788&lt;&gt;"",NETWORKDAYS($I$199,#REF!-1,$N$201:$N$224),"")</f>
        <v>#REF!</v>
      </c>
      <c r="K11788" s="391" t="e">
        <f>IF(I11788&lt;&gt;"",RIGHT(#REF!,LEN(#REF!)-FIND(" ",#REF!)),"")</f>
        <v>#REF!</v>
      </c>
    </row>
    <row r="11789" spans="1:11">
      <c r="A11789" s="417" t="s">
        <v>2155</v>
      </c>
      <c r="B11789" s="417" t="s">
        <v>6025</v>
      </c>
      <c r="C11789" s="417" t="s">
        <v>2281</v>
      </c>
      <c r="D11789" s="417" t="s">
        <v>5929</v>
      </c>
      <c r="E11789" s="391">
        <v>0.01</v>
      </c>
      <c r="F11789" s="418">
        <v>44270</v>
      </c>
      <c r="G11789" s="417" t="s">
        <v>2283</v>
      </c>
      <c r="I11789" s="379" t="e">
        <f>IF(#REF!&lt;&gt;"",#REF!-$I$199,"")</f>
        <v>#REF!</v>
      </c>
      <c r="J11789" s="379" t="e">
        <f>IF(I11789&lt;&gt;"",NETWORKDAYS($I$199,#REF!-1,$N$201:$N$224),"")</f>
        <v>#REF!</v>
      </c>
      <c r="K11789" s="391" t="e">
        <f>IF(I11789&lt;&gt;"",RIGHT(#REF!,LEN(#REF!)-FIND(" ",#REF!)),"")</f>
        <v>#REF!</v>
      </c>
    </row>
    <row r="11790" spans="1:11">
      <c r="A11790" s="417" t="s">
        <v>2155</v>
      </c>
      <c r="B11790" s="417" t="s">
        <v>6026</v>
      </c>
      <c r="C11790" s="417" t="s">
        <v>2281</v>
      </c>
      <c r="D11790" s="417" t="s">
        <v>5949</v>
      </c>
      <c r="E11790" s="391">
        <v>46.7</v>
      </c>
      <c r="F11790" s="418">
        <v>44270</v>
      </c>
      <c r="G11790" s="417" t="s">
        <v>2286</v>
      </c>
      <c r="I11790" s="379" t="e">
        <f>IF(#REF!&lt;&gt;"",#REF!-$I$199,"")</f>
        <v>#REF!</v>
      </c>
      <c r="J11790" s="379" t="e">
        <f>IF(I11790&lt;&gt;"",NETWORKDAYS($I$199,#REF!-1,$N$201:$N$224),"")</f>
        <v>#REF!</v>
      </c>
      <c r="K11790" s="391" t="e">
        <f>IF(I11790&lt;&gt;"",RIGHT(#REF!,LEN(#REF!)-FIND(" ",#REF!)),"")</f>
        <v>#REF!</v>
      </c>
    </row>
    <row r="11791" spans="1:11">
      <c r="A11791" s="417" t="s">
        <v>2155</v>
      </c>
      <c r="B11791" s="417" t="s">
        <v>6027</v>
      </c>
      <c r="C11791" s="417" t="s">
        <v>2281</v>
      </c>
      <c r="D11791" s="417" t="s">
        <v>5951</v>
      </c>
      <c r="E11791" s="391">
        <v>0.01</v>
      </c>
      <c r="F11791" s="418">
        <v>44270</v>
      </c>
      <c r="G11791" s="417" t="s">
        <v>2283</v>
      </c>
      <c r="I11791" s="379" t="e">
        <f>IF(#REF!&lt;&gt;"",#REF!-$I$199,"")</f>
        <v>#REF!</v>
      </c>
      <c r="J11791" s="379" t="e">
        <f>IF(I11791&lt;&gt;"",NETWORKDAYS($I$199,#REF!-1,$N$201:$N$224),"")</f>
        <v>#REF!</v>
      </c>
      <c r="K11791" s="391" t="e">
        <f>IF(I11791&lt;&gt;"",RIGHT(#REF!,LEN(#REF!)-FIND(" ",#REF!)),"")</f>
        <v>#REF!</v>
      </c>
    </row>
    <row r="11792" spans="1:11">
      <c r="A11792" s="417" t="s">
        <v>2155</v>
      </c>
      <c r="B11792" s="417" t="s">
        <v>6028</v>
      </c>
      <c r="C11792" s="417" t="s">
        <v>2281</v>
      </c>
      <c r="D11792" s="417" t="s">
        <v>5953</v>
      </c>
      <c r="E11792" s="391">
        <v>7.55</v>
      </c>
      <c r="F11792" s="418">
        <v>44270</v>
      </c>
      <c r="G11792" s="417" t="s">
        <v>2283</v>
      </c>
      <c r="I11792" s="379" t="e">
        <f>IF(#REF!&lt;&gt;"",#REF!-$I$199,"")</f>
        <v>#REF!</v>
      </c>
      <c r="J11792" s="379" t="e">
        <f>IF(I11792&lt;&gt;"",NETWORKDAYS($I$199,#REF!-1,$N$201:$N$224),"")</f>
        <v>#REF!</v>
      </c>
      <c r="K11792" s="391" t="e">
        <f>IF(I11792&lt;&gt;"",RIGHT(#REF!,LEN(#REF!)-FIND(" ",#REF!)),"")</f>
        <v>#REF!</v>
      </c>
    </row>
    <row r="11793" spans="1:11">
      <c r="A11793" s="417" t="s">
        <v>2155</v>
      </c>
      <c r="B11793" s="417" t="s">
        <v>6029</v>
      </c>
      <c r="C11793" s="417" t="s">
        <v>2281</v>
      </c>
      <c r="D11793" s="417" t="s">
        <v>5955</v>
      </c>
      <c r="E11793" s="391">
        <v>2.79</v>
      </c>
      <c r="F11793" s="418">
        <v>44270</v>
      </c>
      <c r="G11793" s="417" t="s">
        <v>2286</v>
      </c>
      <c r="I11793" s="379" t="e">
        <f>IF(#REF!&lt;&gt;"",#REF!-$I$199,"")</f>
        <v>#REF!</v>
      </c>
      <c r="J11793" s="379" t="e">
        <f>IF(I11793&lt;&gt;"",NETWORKDAYS($I$199,#REF!-1,$N$201:$N$224),"")</f>
        <v>#REF!</v>
      </c>
      <c r="K11793" s="391" t="e">
        <f>IF(I11793&lt;&gt;"",RIGHT(#REF!,LEN(#REF!)-FIND(" ",#REF!)),"")</f>
        <v>#REF!</v>
      </c>
    </row>
    <row r="11794" spans="1:11">
      <c r="A11794" s="417" t="s">
        <v>2155</v>
      </c>
      <c r="B11794" s="417" t="s">
        <v>6030</v>
      </c>
      <c r="C11794" s="417" t="s">
        <v>2281</v>
      </c>
      <c r="D11794" s="417" t="s">
        <v>5957</v>
      </c>
      <c r="E11794" s="391">
        <v>6</v>
      </c>
      <c r="F11794" s="418">
        <v>44270</v>
      </c>
      <c r="G11794" s="417" t="s">
        <v>2283</v>
      </c>
      <c r="I11794" s="379" t="e">
        <f>IF(#REF!&lt;&gt;"",#REF!-$I$199,"")</f>
        <v>#REF!</v>
      </c>
      <c r="J11794" s="379" t="e">
        <f>IF(I11794&lt;&gt;"",NETWORKDAYS($I$199,#REF!-1,$N$201:$N$224),"")</f>
        <v>#REF!</v>
      </c>
      <c r="K11794" s="391" t="e">
        <f>IF(I11794&lt;&gt;"",RIGHT(#REF!,LEN(#REF!)-FIND(" ",#REF!)),"")</f>
        <v>#REF!</v>
      </c>
    </row>
    <row r="11795" spans="1:11">
      <c r="A11795" s="417" t="s">
        <v>2155</v>
      </c>
      <c r="B11795" s="417" t="s">
        <v>17640</v>
      </c>
      <c r="C11795" s="417" t="s">
        <v>2281</v>
      </c>
      <c r="D11795" s="417" t="s">
        <v>5969</v>
      </c>
      <c r="E11795" s="391">
        <v>41.74</v>
      </c>
      <c r="F11795" s="418">
        <v>44270</v>
      </c>
      <c r="G11795" s="417" t="s">
        <v>2286</v>
      </c>
      <c r="I11795" s="379" t="e">
        <f>IF(#REF!&lt;&gt;"",#REF!-$I$199,"")</f>
        <v>#REF!</v>
      </c>
      <c r="J11795" s="379" t="e">
        <f>IF(I11795&lt;&gt;"",NETWORKDAYS($I$199,#REF!-1,$N$201:$N$224),"")</f>
        <v>#REF!</v>
      </c>
      <c r="K11795" s="391" t="e">
        <f>IF(I11795&lt;&gt;"",RIGHT(#REF!,LEN(#REF!)-FIND(" ",#REF!)),"")</f>
        <v>#REF!</v>
      </c>
    </row>
    <row r="11796" spans="1:11">
      <c r="A11796" s="417" t="s">
        <v>2155</v>
      </c>
      <c r="B11796" s="417" t="s">
        <v>6031</v>
      </c>
      <c r="C11796" s="417" t="s">
        <v>2281</v>
      </c>
      <c r="D11796" s="417" t="s">
        <v>5973</v>
      </c>
      <c r="E11796" s="391">
        <v>33.5</v>
      </c>
      <c r="F11796" s="418">
        <v>44270</v>
      </c>
      <c r="G11796" s="417" t="s">
        <v>2283</v>
      </c>
      <c r="I11796" s="379" t="e">
        <f>IF(#REF!&lt;&gt;"",#REF!-$I$199,"")</f>
        <v>#REF!</v>
      </c>
      <c r="J11796" s="379" t="e">
        <f>IF(I11796&lt;&gt;"",NETWORKDAYS($I$199,#REF!-1,$N$201:$N$224),"")</f>
        <v>#REF!</v>
      </c>
      <c r="K11796" s="391" t="e">
        <f>IF(I11796&lt;&gt;"",RIGHT(#REF!,LEN(#REF!)-FIND(" ",#REF!)),"")</f>
        <v>#REF!</v>
      </c>
    </row>
    <row r="11797" spans="1:11">
      <c r="A11797" s="417" t="s">
        <v>2155</v>
      </c>
      <c r="B11797" s="417" t="s">
        <v>6032</v>
      </c>
      <c r="C11797" s="417" t="s">
        <v>2281</v>
      </c>
      <c r="D11797" s="417" t="s">
        <v>5961</v>
      </c>
      <c r="E11797" s="391">
        <v>8</v>
      </c>
      <c r="F11797" s="418">
        <v>44270</v>
      </c>
      <c r="G11797" s="417" t="s">
        <v>2283</v>
      </c>
      <c r="I11797" s="379" t="e">
        <f>IF(#REF!&lt;&gt;"",#REF!-$I$199,"")</f>
        <v>#REF!</v>
      </c>
      <c r="J11797" s="379" t="e">
        <f>IF(I11797&lt;&gt;"",NETWORKDAYS($I$199,#REF!-1,$N$201:$N$224),"")</f>
        <v>#REF!</v>
      </c>
      <c r="K11797" s="391" t="e">
        <f>IF(I11797&lt;&gt;"",RIGHT(#REF!,LEN(#REF!)-FIND(" ",#REF!)),"")</f>
        <v>#REF!</v>
      </c>
    </row>
    <row r="11798" spans="1:11">
      <c r="A11798" s="417" t="s">
        <v>2155</v>
      </c>
      <c r="B11798" s="417" t="s">
        <v>15043</v>
      </c>
      <c r="C11798" s="417" t="s">
        <v>2281</v>
      </c>
      <c r="D11798" s="417" t="s">
        <v>5977</v>
      </c>
      <c r="E11798" s="391">
        <v>19</v>
      </c>
      <c r="F11798" s="418">
        <v>44270</v>
      </c>
      <c r="G11798" s="417" t="s">
        <v>2283</v>
      </c>
      <c r="I11798" s="379" t="e">
        <f>IF(#REF!&lt;&gt;"",#REF!-$I$199,"")</f>
        <v>#REF!</v>
      </c>
      <c r="J11798" s="379" t="e">
        <f>IF(I11798&lt;&gt;"",NETWORKDAYS($I$199,#REF!-1,$N$201:$N$224),"")</f>
        <v>#REF!</v>
      </c>
      <c r="K11798" s="391" t="e">
        <f>IF(I11798&lt;&gt;"",RIGHT(#REF!,LEN(#REF!)-FIND(" ",#REF!)),"")</f>
        <v>#REF!</v>
      </c>
    </row>
    <row r="11799" spans="1:11">
      <c r="A11799" s="417" t="s">
        <v>2155</v>
      </c>
      <c r="B11799" s="417" t="s">
        <v>6033</v>
      </c>
      <c r="C11799" s="417" t="s">
        <v>2281</v>
      </c>
      <c r="D11799" s="417" t="s">
        <v>5965</v>
      </c>
      <c r="E11799" s="391">
        <v>32.65</v>
      </c>
      <c r="F11799" s="418">
        <v>44270</v>
      </c>
      <c r="G11799" s="417" t="s">
        <v>2283</v>
      </c>
      <c r="I11799" s="379" t="e">
        <f>IF(#REF!&lt;&gt;"",#REF!-$I$199,"")</f>
        <v>#REF!</v>
      </c>
      <c r="J11799" s="379" t="e">
        <f>IF(I11799&lt;&gt;"",NETWORKDAYS($I$199,#REF!-1,$N$201:$N$224),"")</f>
        <v>#REF!</v>
      </c>
      <c r="K11799" s="391" t="e">
        <f>IF(I11799&lt;&gt;"",RIGHT(#REF!,LEN(#REF!)-FIND(" ",#REF!)),"")</f>
        <v>#REF!</v>
      </c>
    </row>
    <row r="11800" spans="1:11">
      <c r="A11800" s="417" t="s">
        <v>2155</v>
      </c>
      <c r="B11800" s="417" t="s">
        <v>15044</v>
      </c>
      <c r="C11800" s="417" t="s">
        <v>2281</v>
      </c>
      <c r="D11800" s="417" t="s">
        <v>5967</v>
      </c>
      <c r="E11800" s="391">
        <v>18.649999999999999</v>
      </c>
      <c r="F11800" s="418">
        <v>44270</v>
      </c>
      <c r="G11800" s="417" t="s">
        <v>2286</v>
      </c>
      <c r="I11800" s="379" t="e">
        <f>IF(#REF!&lt;&gt;"",#REF!-$I$199,"")</f>
        <v>#REF!</v>
      </c>
      <c r="J11800" s="379" t="e">
        <f>IF(I11800&lt;&gt;"",NETWORKDAYS($I$199,#REF!-1,$N$201:$N$224),"")</f>
        <v>#REF!</v>
      </c>
      <c r="K11800" s="391" t="e">
        <f>IF(I11800&lt;&gt;"",RIGHT(#REF!,LEN(#REF!)-FIND(" ",#REF!)),"")</f>
        <v>#REF!</v>
      </c>
    </row>
    <row r="11801" spans="1:11">
      <c r="A11801" s="417" t="s">
        <v>2155</v>
      </c>
      <c r="B11801" s="417" t="s">
        <v>15045</v>
      </c>
      <c r="C11801" s="417" t="s">
        <v>2281</v>
      </c>
      <c r="D11801" s="417" t="s">
        <v>5971</v>
      </c>
      <c r="E11801" s="391">
        <v>26.5</v>
      </c>
      <c r="F11801" s="418">
        <v>44270</v>
      </c>
      <c r="G11801" s="417" t="s">
        <v>2283</v>
      </c>
      <c r="I11801" s="379" t="e">
        <f>IF(#REF!&lt;&gt;"",#REF!-$I$199,"")</f>
        <v>#REF!</v>
      </c>
      <c r="J11801" s="379" t="e">
        <f>IF(I11801&lt;&gt;"",NETWORKDAYS($I$199,#REF!-1,$N$201:$N$224),"")</f>
        <v>#REF!</v>
      </c>
      <c r="K11801" s="391" t="e">
        <f>IF(I11801&lt;&gt;"",RIGHT(#REF!,LEN(#REF!)-FIND(" ",#REF!)),"")</f>
        <v>#REF!</v>
      </c>
    </row>
    <row r="11802" spans="1:11">
      <c r="A11802" s="417" t="s">
        <v>2155</v>
      </c>
      <c r="B11802" s="417" t="s">
        <v>6034</v>
      </c>
      <c r="C11802" s="417" t="s">
        <v>2281</v>
      </c>
      <c r="D11802" s="417" t="s">
        <v>5979</v>
      </c>
      <c r="E11802" s="391">
        <v>20</v>
      </c>
      <c r="F11802" s="418">
        <v>44270</v>
      </c>
      <c r="G11802" s="417" t="s">
        <v>2283</v>
      </c>
      <c r="I11802" s="379" t="e">
        <f>IF(#REF!&lt;&gt;"",#REF!-$I$199,"")</f>
        <v>#REF!</v>
      </c>
      <c r="J11802" s="379" t="e">
        <f>IF(I11802&lt;&gt;"",NETWORKDAYS($I$199,#REF!-1,$N$201:$N$224),"")</f>
        <v>#REF!</v>
      </c>
      <c r="K11802" s="391" t="e">
        <f>IF(I11802&lt;&gt;"",RIGHT(#REF!,LEN(#REF!)-FIND(" ",#REF!)),"")</f>
        <v>#REF!</v>
      </c>
    </row>
    <row r="11803" spans="1:11">
      <c r="A11803" s="417" t="s">
        <v>2155</v>
      </c>
      <c r="B11803" s="417" t="s">
        <v>6035</v>
      </c>
      <c r="C11803" s="417" t="s">
        <v>2281</v>
      </c>
      <c r="D11803" s="417" t="s">
        <v>5981</v>
      </c>
      <c r="E11803" s="391">
        <v>17.600000000000001</v>
      </c>
      <c r="F11803" s="418">
        <v>44270</v>
      </c>
      <c r="G11803" s="417" t="s">
        <v>2286</v>
      </c>
      <c r="I11803" s="379" t="e">
        <f>IF(#REF!&lt;&gt;"",#REF!-$I$199,"")</f>
        <v>#REF!</v>
      </c>
      <c r="J11803" s="379" t="e">
        <f>IF(I11803&lt;&gt;"",NETWORKDAYS($I$199,#REF!-1,$N$201:$N$224),"")</f>
        <v>#REF!</v>
      </c>
      <c r="K11803" s="391" t="e">
        <f>IF(I11803&lt;&gt;"",RIGHT(#REF!,LEN(#REF!)-FIND(" ",#REF!)),"")</f>
        <v>#REF!</v>
      </c>
    </row>
    <row r="11804" spans="1:11">
      <c r="A11804" s="417" t="s">
        <v>2155</v>
      </c>
      <c r="B11804" s="417" t="s">
        <v>6036</v>
      </c>
      <c r="C11804" s="417" t="s">
        <v>2281</v>
      </c>
      <c r="D11804" s="417" t="s">
        <v>5983</v>
      </c>
      <c r="E11804" s="391">
        <v>22</v>
      </c>
      <c r="F11804" s="418">
        <v>44270</v>
      </c>
      <c r="G11804" s="417" t="s">
        <v>2283</v>
      </c>
      <c r="I11804" s="379" t="e">
        <f>IF(#REF!&lt;&gt;"",#REF!-$I$199,"")</f>
        <v>#REF!</v>
      </c>
      <c r="J11804" s="379" t="e">
        <f>IF(I11804&lt;&gt;"",NETWORKDAYS($I$199,#REF!-1,$N$201:$N$224),"")</f>
        <v>#REF!</v>
      </c>
      <c r="K11804" s="391" t="e">
        <f>IF(I11804&lt;&gt;"",RIGHT(#REF!,LEN(#REF!)-FIND(" ",#REF!)),"")</f>
        <v>#REF!</v>
      </c>
    </row>
    <row r="11805" spans="1:11">
      <c r="A11805" s="417" t="s">
        <v>2155</v>
      </c>
      <c r="B11805" s="417" t="s">
        <v>6037</v>
      </c>
      <c r="C11805" s="417" t="s">
        <v>2281</v>
      </c>
      <c r="D11805" s="417" t="s">
        <v>5987</v>
      </c>
      <c r="E11805" s="391">
        <v>4</v>
      </c>
      <c r="F11805" s="418">
        <v>44270</v>
      </c>
      <c r="G11805" s="417" t="s">
        <v>2286</v>
      </c>
      <c r="I11805" s="379" t="e">
        <f>IF(#REF!&lt;&gt;"",#REF!-$I$199,"")</f>
        <v>#REF!</v>
      </c>
      <c r="J11805" s="379" t="e">
        <f>IF(I11805&lt;&gt;"",NETWORKDAYS($I$199,#REF!-1,$N$201:$N$224),"")</f>
        <v>#REF!</v>
      </c>
      <c r="K11805" s="391" t="e">
        <f>IF(I11805&lt;&gt;"",RIGHT(#REF!,LEN(#REF!)-FIND(" ",#REF!)),"")</f>
        <v>#REF!</v>
      </c>
    </row>
    <row r="11806" spans="1:11">
      <c r="A11806" s="417" t="s">
        <v>2155</v>
      </c>
      <c r="B11806" s="417" t="s">
        <v>6038</v>
      </c>
      <c r="C11806" s="417" t="s">
        <v>2281</v>
      </c>
      <c r="D11806" s="417" t="s">
        <v>6039</v>
      </c>
      <c r="E11806" s="391">
        <v>36</v>
      </c>
      <c r="F11806" s="418">
        <v>44270</v>
      </c>
      <c r="G11806" s="417" t="s">
        <v>2283</v>
      </c>
      <c r="I11806" s="379" t="e">
        <f>IF(#REF!&lt;&gt;"",#REF!-$I$199,"")</f>
        <v>#REF!</v>
      </c>
      <c r="J11806" s="379" t="e">
        <f>IF(I11806&lt;&gt;"",NETWORKDAYS($I$199,#REF!-1,$N$201:$N$224),"")</f>
        <v>#REF!</v>
      </c>
      <c r="K11806" s="391" t="e">
        <f>IF(I11806&lt;&gt;"",RIGHT(#REF!,LEN(#REF!)-FIND(" ",#REF!)),"")</f>
        <v>#REF!</v>
      </c>
    </row>
    <row r="11807" spans="1:11">
      <c r="A11807" s="417" t="s">
        <v>2155</v>
      </c>
      <c r="B11807" s="417" t="s">
        <v>6040</v>
      </c>
      <c r="C11807" s="417" t="s">
        <v>2281</v>
      </c>
      <c r="D11807" s="417" t="s">
        <v>5989</v>
      </c>
      <c r="E11807" s="391">
        <v>4.2</v>
      </c>
      <c r="F11807" s="418">
        <v>44270</v>
      </c>
      <c r="G11807" s="417" t="s">
        <v>2286</v>
      </c>
      <c r="I11807" s="379" t="e">
        <f>IF(#REF!&lt;&gt;"",#REF!-$I$199,"")</f>
        <v>#REF!</v>
      </c>
      <c r="J11807" s="379" t="e">
        <f>IF(I11807&lt;&gt;"",NETWORKDAYS($I$199,#REF!-1,$N$201:$N$224),"")</f>
        <v>#REF!</v>
      </c>
      <c r="K11807" s="391" t="e">
        <f>IF(I11807&lt;&gt;"",RIGHT(#REF!,LEN(#REF!)-FIND(" ",#REF!)),"")</f>
        <v>#REF!</v>
      </c>
    </row>
    <row r="11808" spans="1:11">
      <c r="A11808" s="417" t="s">
        <v>2155</v>
      </c>
      <c r="B11808" s="417" t="s">
        <v>15046</v>
      </c>
      <c r="C11808" s="417" t="s">
        <v>2281</v>
      </c>
      <c r="D11808" s="417" t="s">
        <v>7272</v>
      </c>
      <c r="E11808" s="391">
        <v>8.33</v>
      </c>
      <c r="F11808" s="418">
        <v>44270</v>
      </c>
      <c r="G11808" s="417" t="s">
        <v>2283</v>
      </c>
      <c r="I11808" s="379" t="e">
        <f>IF(#REF!&lt;&gt;"",#REF!-$I$199,"")</f>
        <v>#REF!</v>
      </c>
      <c r="J11808" s="379" t="e">
        <f>IF(I11808&lt;&gt;"",NETWORKDAYS($I$199,#REF!-1,$N$201:$N$224),"")</f>
        <v>#REF!</v>
      </c>
      <c r="K11808" s="391" t="e">
        <f>IF(I11808&lt;&gt;"",RIGHT(#REF!,LEN(#REF!)-FIND(" ",#REF!)),"")</f>
        <v>#REF!</v>
      </c>
    </row>
    <row r="11809" spans="1:11">
      <c r="A11809" s="417" t="s">
        <v>2155</v>
      </c>
      <c r="B11809" s="417" t="s">
        <v>15047</v>
      </c>
      <c r="C11809" s="417" t="s">
        <v>2281</v>
      </c>
      <c r="D11809" s="417" t="s">
        <v>5993</v>
      </c>
      <c r="E11809" s="391">
        <v>13.05</v>
      </c>
      <c r="F11809" s="418">
        <v>44270</v>
      </c>
      <c r="G11809" s="417" t="s">
        <v>2286</v>
      </c>
      <c r="I11809" s="379" t="e">
        <f>IF(#REF!&lt;&gt;"",#REF!-$I$199,"")</f>
        <v>#REF!</v>
      </c>
      <c r="J11809" s="379" t="e">
        <f>IF(I11809&lt;&gt;"",NETWORKDAYS($I$199,#REF!-1,$N$201:$N$224),"")</f>
        <v>#REF!</v>
      </c>
      <c r="K11809" s="391" t="e">
        <f>IF(I11809&lt;&gt;"",RIGHT(#REF!,LEN(#REF!)-FIND(" ",#REF!)),"")</f>
        <v>#REF!</v>
      </c>
    </row>
    <row r="11810" spans="1:11">
      <c r="A11810" s="417" t="s">
        <v>2155</v>
      </c>
      <c r="B11810" s="417" t="s">
        <v>9021</v>
      </c>
      <c r="C11810" s="417" t="s">
        <v>2281</v>
      </c>
      <c r="D11810" s="417" t="s">
        <v>5985</v>
      </c>
      <c r="E11810" s="391">
        <v>31</v>
      </c>
      <c r="F11810" s="418">
        <v>44270</v>
      </c>
      <c r="G11810" s="417" t="s">
        <v>2286</v>
      </c>
      <c r="I11810" s="379" t="e">
        <f>IF(#REF!&lt;&gt;"",#REF!-$I$199,"")</f>
        <v>#REF!</v>
      </c>
      <c r="J11810" s="379" t="e">
        <f>IF(I11810&lt;&gt;"",NETWORKDAYS($I$199,#REF!-1,$N$201:$N$224),"")</f>
        <v>#REF!</v>
      </c>
      <c r="K11810" s="391" t="e">
        <f>IF(I11810&lt;&gt;"",RIGHT(#REF!,LEN(#REF!)-FIND(" ",#REF!)),"")</f>
        <v>#REF!</v>
      </c>
    </row>
    <row r="11811" spans="1:11">
      <c r="A11811" s="417" t="s">
        <v>2155</v>
      </c>
      <c r="B11811" s="417" t="s">
        <v>15048</v>
      </c>
      <c r="C11811" s="417" t="s">
        <v>2281</v>
      </c>
      <c r="D11811" s="417" t="s">
        <v>7280</v>
      </c>
      <c r="E11811" s="391">
        <v>29.54</v>
      </c>
      <c r="F11811" s="418">
        <v>44270</v>
      </c>
      <c r="G11811" s="417" t="s">
        <v>2283</v>
      </c>
      <c r="I11811" s="379" t="e">
        <f>IF(#REF!&lt;&gt;"",#REF!-$I$199,"")</f>
        <v>#REF!</v>
      </c>
      <c r="J11811" s="379" t="e">
        <f>IF(I11811&lt;&gt;"",NETWORKDAYS($I$199,#REF!-1,$N$201:$N$224),"")</f>
        <v>#REF!</v>
      </c>
      <c r="K11811" s="391" t="e">
        <f>IF(I11811&lt;&gt;"",RIGHT(#REF!,LEN(#REF!)-FIND(" ",#REF!)),"")</f>
        <v>#REF!</v>
      </c>
    </row>
    <row r="11812" spans="1:11">
      <c r="A11812" s="417" t="s">
        <v>2155</v>
      </c>
      <c r="B11812" s="417" t="s">
        <v>18881</v>
      </c>
      <c r="C11812" s="417" t="s">
        <v>2281</v>
      </c>
      <c r="D11812" s="417" t="s">
        <v>6104</v>
      </c>
      <c r="E11812" s="391">
        <v>31.65</v>
      </c>
      <c r="F11812" s="418">
        <v>44270</v>
      </c>
      <c r="G11812" s="417" t="s">
        <v>2286</v>
      </c>
      <c r="I11812" s="379" t="e">
        <f>IF(#REF!&lt;&gt;"",#REF!-$I$199,"")</f>
        <v>#REF!</v>
      </c>
      <c r="J11812" s="379" t="e">
        <f>IF(I11812&lt;&gt;"",NETWORKDAYS($I$199,#REF!-1,$N$201:$N$224),"")</f>
        <v>#REF!</v>
      </c>
      <c r="K11812" s="391" t="e">
        <f>IF(I11812&lt;&gt;"",RIGHT(#REF!,LEN(#REF!)-FIND(" ",#REF!)),"")</f>
        <v>#REF!</v>
      </c>
    </row>
    <row r="11813" spans="1:11">
      <c r="A11813" s="417" t="s">
        <v>2155</v>
      </c>
      <c r="B11813" s="417" t="s">
        <v>18098</v>
      </c>
      <c r="C11813" s="417" t="s">
        <v>2281</v>
      </c>
      <c r="D11813" s="417" t="s">
        <v>7292</v>
      </c>
      <c r="E11813" s="391">
        <v>27.3</v>
      </c>
      <c r="F11813" s="418">
        <v>44270</v>
      </c>
      <c r="G11813" s="417" t="s">
        <v>2283</v>
      </c>
      <c r="I11813" s="379" t="e">
        <f>IF(#REF!&lt;&gt;"",#REF!-$I$199,"")</f>
        <v>#REF!</v>
      </c>
      <c r="J11813" s="379" t="e">
        <f>IF(I11813&lt;&gt;"",NETWORKDAYS($I$199,#REF!-1,$N$201:$N$224),"")</f>
        <v>#REF!</v>
      </c>
      <c r="K11813" s="391" t="e">
        <f>IF(I11813&lt;&gt;"",RIGHT(#REF!,LEN(#REF!)-FIND(" ",#REF!)),"")</f>
        <v>#REF!</v>
      </c>
    </row>
    <row r="11814" spans="1:11">
      <c r="A11814" s="417" t="s">
        <v>2155</v>
      </c>
      <c r="B11814" s="417" t="s">
        <v>15049</v>
      </c>
      <c r="C11814" s="417" t="s">
        <v>2281</v>
      </c>
      <c r="D11814" s="417" t="s">
        <v>7296</v>
      </c>
      <c r="E11814" s="391">
        <v>15.2</v>
      </c>
      <c r="F11814" s="418">
        <v>44270</v>
      </c>
      <c r="G11814" s="417" t="s">
        <v>2283</v>
      </c>
      <c r="I11814" s="379" t="e">
        <f>IF(#REF!&lt;&gt;"",#REF!-$I$199,"")</f>
        <v>#REF!</v>
      </c>
      <c r="J11814" s="379" t="e">
        <f>IF(I11814&lt;&gt;"",NETWORKDAYS($I$199,#REF!-1,$N$201:$N$224),"")</f>
        <v>#REF!</v>
      </c>
      <c r="K11814" s="391" t="e">
        <f>IF(I11814&lt;&gt;"",RIGHT(#REF!,LEN(#REF!)-FIND(" ",#REF!)),"")</f>
        <v>#REF!</v>
      </c>
    </row>
    <row r="11815" spans="1:11">
      <c r="A11815" s="417" t="s">
        <v>2155</v>
      </c>
      <c r="B11815" s="417" t="s">
        <v>18099</v>
      </c>
      <c r="C11815" s="417" t="s">
        <v>2281</v>
      </c>
      <c r="D11815" s="417" t="s">
        <v>7300</v>
      </c>
      <c r="E11815" s="391">
        <v>23.66</v>
      </c>
      <c r="F11815" s="418">
        <v>44270</v>
      </c>
      <c r="G11815" s="417" t="s">
        <v>2283</v>
      </c>
      <c r="I11815" s="379" t="e">
        <f>IF(#REF!&lt;&gt;"",#REF!-$I$199,"")</f>
        <v>#REF!</v>
      </c>
      <c r="J11815" s="379" t="e">
        <f>IF(I11815&lt;&gt;"",NETWORKDAYS($I$199,#REF!-1,$N$201:$N$224),"")</f>
        <v>#REF!</v>
      </c>
      <c r="K11815" s="391" t="e">
        <f>IF(I11815&lt;&gt;"",RIGHT(#REF!,LEN(#REF!)-FIND(" ",#REF!)),"")</f>
        <v>#REF!</v>
      </c>
    </row>
    <row r="11816" spans="1:11">
      <c r="A11816" s="417" t="s">
        <v>2155</v>
      </c>
      <c r="B11816" s="417" t="s">
        <v>15050</v>
      </c>
      <c r="C11816" s="417" t="s">
        <v>2281</v>
      </c>
      <c r="D11816" s="417" t="s">
        <v>14894</v>
      </c>
      <c r="E11816" s="391">
        <v>15.35</v>
      </c>
      <c r="F11816" s="418">
        <v>44270</v>
      </c>
      <c r="G11816" s="417" t="s">
        <v>2286</v>
      </c>
      <c r="I11816" s="379" t="e">
        <f>IF(#REF!&lt;&gt;"",#REF!-$I$199,"")</f>
        <v>#REF!</v>
      </c>
      <c r="J11816" s="379" t="e">
        <f>IF(I11816&lt;&gt;"",NETWORKDAYS($I$199,#REF!-1,$N$201:$N$224),"")</f>
        <v>#REF!</v>
      </c>
      <c r="K11816" s="391" t="e">
        <f>IF(I11816&lt;&gt;"",RIGHT(#REF!,LEN(#REF!)-FIND(" ",#REF!)),"")</f>
        <v>#REF!</v>
      </c>
    </row>
    <row r="11817" spans="1:11">
      <c r="A11817" s="417" t="s">
        <v>2155</v>
      </c>
      <c r="B11817" s="417" t="s">
        <v>15051</v>
      </c>
      <c r="C11817" s="417" t="s">
        <v>2281</v>
      </c>
      <c r="D11817" s="417" t="s">
        <v>14896</v>
      </c>
      <c r="E11817" s="391">
        <v>24</v>
      </c>
      <c r="F11817" s="418">
        <v>44270</v>
      </c>
      <c r="G11817" s="417" t="s">
        <v>2286</v>
      </c>
      <c r="I11817" s="379" t="e">
        <f>IF(#REF!&lt;&gt;"",#REF!-$I$199,"")</f>
        <v>#REF!</v>
      </c>
      <c r="J11817" s="379" t="e">
        <f>IF(I11817&lt;&gt;"",NETWORKDAYS($I$199,#REF!-1,$N$201:$N$224),"")</f>
        <v>#REF!</v>
      </c>
      <c r="K11817" s="391" t="e">
        <f>IF(I11817&lt;&gt;"",RIGHT(#REF!,LEN(#REF!)-FIND(" ",#REF!)),"")</f>
        <v>#REF!</v>
      </c>
    </row>
    <row r="11818" spans="1:11">
      <c r="A11818" s="417" t="s">
        <v>2155</v>
      </c>
      <c r="B11818" s="417" t="s">
        <v>15052</v>
      </c>
      <c r="C11818" s="417" t="s">
        <v>2281</v>
      </c>
      <c r="D11818" s="417" t="s">
        <v>14910</v>
      </c>
      <c r="E11818" s="391">
        <v>9.7799999999999994</v>
      </c>
      <c r="F11818" s="418">
        <v>44270</v>
      </c>
      <c r="G11818" s="417" t="s">
        <v>2283</v>
      </c>
      <c r="I11818" s="379" t="e">
        <f>IF(#REF!&lt;&gt;"",#REF!-$I$199,"")</f>
        <v>#REF!</v>
      </c>
      <c r="J11818" s="379" t="e">
        <f>IF(I11818&lt;&gt;"",NETWORKDAYS($I$199,#REF!-1,$N$201:$N$224),"")</f>
        <v>#REF!</v>
      </c>
      <c r="K11818" s="391" t="e">
        <f>IF(I11818&lt;&gt;"",RIGHT(#REF!,LEN(#REF!)-FIND(" ",#REF!)),"")</f>
        <v>#REF!</v>
      </c>
    </row>
    <row r="11819" spans="1:11">
      <c r="A11819" s="417" t="s">
        <v>2155</v>
      </c>
      <c r="B11819" s="417" t="s">
        <v>15053</v>
      </c>
      <c r="C11819" s="417" t="s">
        <v>2281</v>
      </c>
      <c r="D11819" s="417" t="s">
        <v>14912</v>
      </c>
      <c r="E11819" s="391">
        <v>20.5</v>
      </c>
      <c r="F11819" s="418">
        <v>44270</v>
      </c>
      <c r="G11819" s="417" t="s">
        <v>2286</v>
      </c>
      <c r="I11819" s="379" t="e">
        <f>IF(#REF!&lt;&gt;"",#REF!-$I$199,"")</f>
        <v>#REF!</v>
      </c>
      <c r="J11819" s="379" t="e">
        <f>IF(I11819&lt;&gt;"",NETWORKDAYS($I$199,#REF!-1,$N$201:$N$224),"")</f>
        <v>#REF!</v>
      </c>
      <c r="K11819" s="391" t="e">
        <f>IF(I11819&lt;&gt;"",RIGHT(#REF!,LEN(#REF!)-FIND(" ",#REF!)),"")</f>
        <v>#REF!</v>
      </c>
    </row>
    <row r="11820" spans="1:11">
      <c r="A11820" s="417" t="s">
        <v>2155</v>
      </c>
      <c r="B11820" s="417" t="s">
        <v>15054</v>
      </c>
      <c r="C11820" s="417" t="s">
        <v>2281</v>
      </c>
      <c r="D11820" s="417" t="s">
        <v>14917</v>
      </c>
      <c r="E11820" s="391">
        <v>19.25</v>
      </c>
      <c r="F11820" s="418">
        <v>44270</v>
      </c>
      <c r="G11820" s="417" t="s">
        <v>2283</v>
      </c>
      <c r="I11820" s="379" t="e">
        <f>IF(#REF!&lt;&gt;"",#REF!-$I$199,"")</f>
        <v>#REF!</v>
      </c>
      <c r="J11820" s="379" t="e">
        <f>IF(I11820&lt;&gt;"",NETWORKDAYS($I$199,#REF!-1,$N$201:$N$224),"")</f>
        <v>#REF!</v>
      </c>
      <c r="K11820" s="391" t="e">
        <f>IF(I11820&lt;&gt;"",RIGHT(#REF!,LEN(#REF!)-FIND(" ",#REF!)),"")</f>
        <v>#REF!</v>
      </c>
    </row>
    <row r="11821" spans="1:11">
      <c r="A11821" s="417" t="s">
        <v>2155</v>
      </c>
      <c r="B11821" s="417" t="s">
        <v>15055</v>
      </c>
      <c r="C11821" s="417" t="s">
        <v>2281</v>
      </c>
      <c r="D11821" s="417" t="s">
        <v>14933</v>
      </c>
      <c r="E11821" s="391">
        <v>15.95</v>
      </c>
      <c r="F11821" s="418">
        <v>44270</v>
      </c>
      <c r="G11821" s="417" t="s">
        <v>2283</v>
      </c>
      <c r="I11821" s="379" t="e">
        <f>IF(#REF!&lt;&gt;"",#REF!-$I$199,"")</f>
        <v>#REF!</v>
      </c>
      <c r="J11821" s="379" t="e">
        <f>IF(I11821&lt;&gt;"",NETWORKDAYS($I$199,#REF!-1,$N$201:$N$224),"")</f>
        <v>#REF!</v>
      </c>
      <c r="K11821" s="391" t="e">
        <f>IF(I11821&lt;&gt;"",RIGHT(#REF!,LEN(#REF!)-FIND(" ",#REF!)),"")</f>
        <v>#REF!</v>
      </c>
    </row>
    <row r="11822" spans="1:11">
      <c r="A11822" s="417" t="s">
        <v>2155</v>
      </c>
      <c r="B11822" s="417" t="s">
        <v>18882</v>
      </c>
      <c r="C11822" s="417" t="s">
        <v>2281</v>
      </c>
      <c r="D11822" s="417" t="s">
        <v>14943</v>
      </c>
      <c r="E11822" s="391">
        <v>14.2</v>
      </c>
      <c r="F11822" s="418">
        <v>44270</v>
      </c>
      <c r="G11822" s="417" t="s">
        <v>2283</v>
      </c>
      <c r="I11822" s="379" t="e">
        <f>IF(#REF!&lt;&gt;"",#REF!-$I$199,"")</f>
        <v>#REF!</v>
      </c>
      <c r="J11822" s="379" t="e">
        <f>IF(I11822&lt;&gt;"",NETWORKDAYS($I$199,#REF!-1,$N$201:$N$224),"")</f>
        <v>#REF!</v>
      </c>
      <c r="K11822" s="391" t="e">
        <f>IF(I11822&lt;&gt;"",RIGHT(#REF!,LEN(#REF!)-FIND(" ",#REF!)),"")</f>
        <v>#REF!</v>
      </c>
    </row>
    <row r="11823" spans="1:11">
      <c r="A11823" s="417" t="s">
        <v>2155</v>
      </c>
      <c r="B11823" s="417" t="s">
        <v>15056</v>
      </c>
      <c r="C11823" s="417" t="s">
        <v>2281</v>
      </c>
      <c r="D11823" s="417" t="s">
        <v>14947</v>
      </c>
      <c r="E11823" s="391">
        <v>13.8</v>
      </c>
      <c r="F11823" s="418">
        <v>44270</v>
      </c>
      <c r="G11823" s="417" t="s">
        <v>2283</v>
      </c>
      <c r="I11823" s="379" t="e">
        <f>IF(#REF!&lt;&gt;"",#REF!-$I$199,"")</f>
        <v>#REF!</v>
      </c>
      <c r="J11823" s="379" t="e">
        <f>IF(I11823&lt;&gt;"",NETWORKDAYS($I$199,#REF!-1,$N$201:$N$224),"")</f>
        <v>#REF!</v>
      </c>
      <c r="K11823" s="391" t="e">
        <f>IF(I11823&lt;&gt;"",RIGHT(#REF!,LEN(#REF!)-FIND(" ",#REF!)),"")</f>
        <v>#REF!</v>
      </c>
    </row>
    <row r="11824" spans="1:11">
      <c r="A11824" s="417" t="s">
        <v>2155</v>
      </c>
      <c r="B11824" s="417" t="s">
        <v>15057</v>
      </c>
      <c r="C11824" s="417" t="s">
        <v>2281</v>
      </c>
      <c r="D11824" s="417" t="s">
        <v>14961</v>
      </c>
      <c r="E11824" s="391">
        <v>5.35</v>
      </c>
      <c r="F11824" s="418">
        <v>44270</v>
      </c>
      <c r="G11824" s="417" t="s">
        <v>2283</v>
      </c>
      <c r="I11824" s="379" t="e">
        <f>IF(#REF!&lt;&gt;"",#REF!-$I$199,"")</f>
        <v>#REF!</v>
      </c>
      <c r="J11824" s="379" t="e">
        <f>IF(I11824&lt;&gt;"",NETWORKDAYS($I$199,#REF!-1,$N$201:$N$224),"")</f>
        <v>#REF!</v>
      </c>
      <c r="K11824" s="391" t="e">
        <f>IF(I11824&lt;&gt;"",RIGHT(#REF!,LEN(#REF!)-FIND(" ",#REF!)),"")</f>
        <v>#REF!</v>
      </c>
    </row>
    <row r="11825" spans="1:11">
      <c r="A11825" s="417" t="s">
        <v>2155</v>
      </c>
      <c r="B11825" s="417" t="s">
        <v>18100</v>
      </c>
      <c r="C11825" s="417" t="s">
        <v>2281</v>
      </c>
      <c r="D11825" s="417" t="s">
        <v>18101</v>
      </c>
      <c r="E11825" s="391">
        <v>0.01</v>
      </c>
      <c r="F11825" s="418">
        <v>44270</v>
      </c>
      <c r="G11825" s="417" t="s">
        <v>2286</v>
      </c>
      <c r="I11825" s="379" t="e">
        <f>IF(#REF!&lt;&gt;"",#REF!-$I$199,"")</f>
        <v>#REF!</v>
      </c>
      <c r="J11825" s="379" t="e">
        <f>IF(I11825&lt;&gt;"",NETWORKDAYS($I$199,#REF!-1,$N$201:$N$224),"")</f>
        <v>#REF!</v>
      </c>
      <c r="K11825" s="391" t="e">
        <f>IF(I11825&lt;&gt;"",RIGHT(#REF!,LEN(#REF!)-FIND(" ",#REF!)),"")</f>
        <v>#REF!</v>
      </c>
    </row>
    <row r="11826" spans="1:11">
      <c r="A11826" s="417" t="s">
        <v>2155</v>
      </c>
      <c r="B11826" s="417" t="s">
        <v>17641</v>
      </c>
      <c r="C11826" s="417" t="s">
        <v>2281</v>
      </c>
      <c r="D11826" s="417" t="s">
        <v>14969</v>
      </c>
      <c r="E11826" s="391">
        <v>9.15</v>
      </c>
      <c r="F11826" s="418">
        <v>44270</v>
      </c>
      <c r="G11826" s="417" t="s">
        <v>2283</v>
      </c>
      <c r="I11826" s="379" t="e">
        <f>IF(#REF!&lt;&gt;"",#REF!-$I$199,"")</f>
        <v>#REF!</v>
      </c>
      <c r="J11826" s="379" t="e">
        <f>IF(I11826&lt;&gt;"",NETWORKDAYS($I$199,#REF!-1,$N$201:$N$224),"")</f>
        <v>#REF!</v>
      </c>
      <c r="K11826" s="391" t="e">
        <f>IF(I11826&lt;&gt;"",RIGHT(#REF!,LEN(#REF!)-FIND(" ",#REF!)),"")</f>
        <v>#REF!</v>
      </c>
    </row>
    <row r="11827" spans="1:11">
      <c r="A11827" s="417" t="s">
        <v>2155</v>
      </c>
      <c r="B11827" s="417" t="s">
        <v>17642</v>
      </c>
      <c r="C11827" s="417" t="s">
        <v>2281</v>
      </c>
      <c r="D11827" s="417" t="s">
        <v>14977</v>
      </c>
      <c r="E11827" s="391">
        <v>5.16</v>
      </c>
      <c r="F11827" s="418">
        <v>44270</v>
      </c>
      <c r="G11827" s="417" t="s">
        <v>2286</v>
      </c>
      <c r="I11827" s="379" t="e">
        <f>IF(#REF!&lt;&gt;"",#REF!-$I$199,"")</f>
        <v>#REF!</v>
      </c>
      <c r="J11827" s="379" t="e">
        <f>IF(I11827&lt;&gt;"",NETWORKDAYS($I$199,#REF!-1,$N$201:$N$224),"")</f>
        <v>#REF!</v>
      </c>
      <c r="K11827" s="391" t="e">
        <f>IF(I11827&lt;&gt;"",RIGHT(#REF!,LEN(#REF!)-FIND(" ",#REF!)),"")</f>
        <v>#REF!</v>
      </c>
    </row>
    <row r="11828" spans="1:11">
      <c r="A11828" s="417" t="s">
        <v>2155</v>
      </c>
      <c r="B11828" s="417" t="s">
        <v>18102</v>
      </c>
      <c r="C11828" s="417" t="s">
        <v>2281</v>
      </c>
      <c r="D11828" s="417" t="s">
        <v>18103</v>
      </c>
      <c r="E11828" s="391">
        <v>4.9400000000000004</v>
      </c>
      <c r="F11828" s="418">
        <v>44270</v>
      </c>
      <c r="G11828" s="417" t="s">
        <v>2286</v>
      </c>
      <c r="I11828" s="379" t="e">
        <f>IF(#REF!&lt;&gt;"",#REF!-$I$199,"")</f>
        <v>#REF!</v>
      </c>
      <c r="J11828" s="379" t="e">
        <f>IF(I11828&lt;&gt;"",NETWORKDAYS($I$199,#REF!-1,$N$201:$N$224),"")</f>
        <v>#REF!</v>
      </c>
      <c r="K11828" s="391" t="e">
        <f>IF(I11828&lt;&gt;"",RIGHT(#REF!,LEN(#REF!)-FIND(" ",#REF!)),"")</f>
        <v>#REF!</v>
      </c>
    </row>
    <row r="11829" spans="1:11">
      <c r="A11829" s="417" t="s">
        <v>2155</v>
      </c>
      <c r="B11829" s="417" t="s">
        <v>17643</v>
      </c>
      <c r="C11829" s="417" t="s">
        <v>2281</v>
      </c>
      <c r="D11829" s="417" t="s">
        <v>14987</v>
      </c>
      <c r="E11829" s="391">
        <v>7.65</v>
      </c>
      <c r="F11829" s="418">
        <v>44270</v>
      </c>
      <c r="G11829" s="417" t="s">
        <v>2283</v>
      </c>
      <c r="I11829" s="379" t="e">
        <f>IF(#REF!&lt;&gt;"",#REF!-$I$199,"")</f>
        <v>#REF!</v>
      </c>
      <c r="J11829" s="379" t="e">
        <f>IF(I11829&lt;&gt;"",NETWORKDAYS($I$199,#REF!-1,$N$201:$N$224),"")</f>
        <v>#REF!</v>
      </c>
      <c r="K11829" s="391" t="e">
        <f>IF(I11829&lt;&gt;"",RIGHT(#REF!,LEN(#REF!)-FIND(" ",#REF!)),"")</f>
        <v>#REF!</v>
      </c>
    </row>
    <row r="11830" spans="1:11">
      <c r="A11830" s="417" t="s">
        <v>2155</v>
      </c>
      <c r="B11830" s="417" t="s">
        <v>15058</v>
      </c>
      <c r="C11830" s="417" t="s">
        <v>2281</v>
      </c>
      <c r="D11830" s="417" t="s">
        <v>14867</v>
      </c>
      <c r="E11830" s="391">
        <v>3.23</v>
      </c>
      <c r="F11830" s="418">
        <v>44305</v>
      </c>
      <c r="G11830" s="417" t="s">
        <v>2286</v>
      </c>
      <c r="I11830" s="379" t="e">
        <f>IF(#REF!&lt;&gt;"",#REF!-$I$199,"")</f>
        <v>#REF!</v>
      </c>
      <c r="J11830" s="379" t="e">
        <f>IF(I11830&lt;&gt;"",NETWORKDAYS($I$199,#REF!-1,$N$201:$N$224),"")</f>
        <v>#REF!</v>
      </c>
      <c r="K11830" s="391" t="e">
        <f>IF(I11830&lt;&gt;"",RIGHT(#REF!,LEN(#REF!)-FIND(" ",#REF!)),"")</f>
        <v>#REF!</v>
      </c>
    </row>
    <row r="11831" spans="1:11">
      <c r="A11831" s="417" t="s">
        <v>2155</v>
      </c>
      <c r="B11831" s="417" t="s">
        <v>15059</v>
      </c>
      <c r="C11831" s="417" t="s">
        <v>2281</v>
      </c>
      <c r="D11831" s="417" t="s">
        <v>14965</v>
      </c>
      <c r="E11831" s="391">
        <v>1.45</v>
      </c>
      <c r="F11831" s="418">
        <v>44305</v>
      </c>
      <c r="G11831" s="417" t="s">
        <v>2283</v>
      </c>
      <c r="I11831" s="379" t="e">
        <f>IF(#REF!&lt;&gt;"",#REF!-$I$199,"")</f>
        <v>#REF!</v>
      </c>
      <c r="J11831" s="379" t="e">
        <f>IF(I11831&lt;&gt;"",NETWORKDAYS($I$199,#REF!-1,$N$201:$N$224),"")</f>
        <v>#REF!</v>
      </c>
      <c r="K11831" s="391" t="e">
        <f>IF(I11831&lt;&gt;"",RIGHT(#REF!,LEN(#REF!)-FIND(" ",#REF!)),"")</f>
        <v>#REF!</v>
      </c>
    </row>
    <row r="11832" spans="1:11">
      <c r="A11832" s="417" t="s">
        <v>2155</v>
      </c>
      <c r="B11832" s="417" t="s">
        <v>15060</v>
      </c>
      <c r="C11832" s="417" t="s">
        <v>2281</v>
      </c>
      <c r="D11832" s="417" t="s">
        <v>14869</v>
      </c>
      <c r="E11832" s="391">
        <v>1.34</v>
      </c>
      <c r="F11832" s="418">
        <v>44305</v>
      </c>
      <c r="G11832" s="417" t="s">
        <v>2286</v>
      </c>
      <c r="I11832" s="379" t="e">
        <f>IF(#REF!&lt;&gt;"",#REF!-$I$199,"")</f>
        <v>#REF!</v>
      </c>
      <c r="J11832" s="379" t="e">
        <f>IF(I11832&lt;&gt;"",NETWORKDAYS($I$199,#REF!-1,$N$201:$N$224),"")</f>
        <v>#REF!</v>
      </c>
      <c r="K11832" s="391" t="e">
        <f>IF(I11832&lt;&gt;"",RIGHT(#REF!,LEN(#REF!)-FIND(" ",#REF!)),"")</f>
        <v>#REF!</v>
      </c>
    </row>
    <row r="11833" spans="1:11">
      <c r="A11833" s="417" t="s">
        <v>2155</v>
      </c>
      <c r="B11833" s="417" t="s">
        <v>17644</v>
      </c>
      <c r="C11833" s="417" t="s">
        <v>2281</v>
      </c>
      <c r="D11833" s="417" t="s">
        <v>14953</v>
      </c>
      <c r="E11833" s="391">
        <v>5.9</v>
      </c>
      <c r="F11833" s="418">
        <v>44305</v>
      </c>
      <c r="G11833" s="417" t="s">
        <v>2286</v>
      </c>
      <c r="I11833" s="379" t="e">
        <f>IF(#REF!&lt;&gt;"",#REF!-$I$199,"")</f>
        <v>#REF!</v>
      </c>
      <c r="J11833" s="379" t="e">
        <f>IF(I11833&lt;&gt;"",NETWORKDAYS($I$199,#REF!-1,$N$201:$N$224),"")</f>
        <v>#REF!</v>
      </c>
      <c r="K11833" s="391" t="e">
        <f>IF(I11833&lt;&gt;"",RIGHT(#REF!,LEN(#REF!)-FIND(" ",#REF!)),"")</f>
        <v>#REF!</v>
      </c>
    </row>
    <row r="11834" spans="1:11">
      <c r="A11834" s="417" t="s">
        <v>2155</v>
      </c>
      <c r="B11834" s="417" t="s">
        <v>15061</v>
      </c>
      <c r="C11834" s="417" t="s">
        <v>2281</v>
      </c>
      <c r="D11834" s="417" t="s">
        <v>14873</v>
      </c>
      <c r="E11834" s="391">
        <v>0.98</v>
      </c>
      <c r="F11834" s="418">
        <v>44305</v>
      </c>
      <c r="G11834" s="417" t="s">
        <v>2286</v>
      </c>
      <c r="I11834" s="379" t="e">
        <f>IF(#REF!&lt;&gt;"",#REF!-$I$199,"")</f>
        <v>#REF!</v>
      </c>
      <c r="J11834" s="379" t="e">
        <f>IF(I11834&lt;&gt;"",NETWORKDAYS($I$199,#REF!-1,$N$201:$N$224),"")</f>
        <v>#REF!</v>
      </c>
      <c r="K11834" s="391" t="e">
        <f>IF(I11834&lt;&gt;"",RIGHT(#REF!,LEN(#REF!)-FIND(" ",#REF!)),"")</f>
        <v>#REF!</v>
      </c>
    </row>
    <row r="11835" spans="1:11">
      <c r="A11835" s="417" t="s">
        <v>2155</v>
      </c>
      <c r="B11835" s="417" t="s">
        <v>18883</v>
      </c>
      <c r="C11835" s="417" t="s">
        <v>2281</v>
      </c>
      <c r="D11835" s="417" t="s">
        <v>14881</v>
      </c>
      <c r="E11835" s="391">
        <v>3.32</v>
      </c>
      <c r="F11835" s="418">
        <v>44305</v>
      </c>
      <c r="G11835" s="417" t="s">
        <v>2286</v>
      </c>
      <c r="I11835" s="379" t="e">
        <f>IF(#REF!&lt;&gt;"",#REF!-$I$199,"")</f>
        <v>#REF!</v>
      </c>
      <c r="J11835" s="379" t="e">
        <f>IF(I11835&lt;&gt;"",NETWORKDAYS($I$199,#REF!-1,$N$201:$N$224),"")</f>
        <v>#REF!</v>
      </c>
      <c r="K11835" s="391" t="e">
        <f>IF(I11835&lt;&gt;"",RIGHT(#REF!,LEN(#REF!)-FIND(" ",#REF!)),"")</f>
        <v>#REF!</v>
      </c>
    </row>
    <row r="11836" spans="1:11">
      <c r="A11836" s="417" t="s">
        <v>2155</v>
      </c>
      <c r="B11836" s="417" t="s">
        <v>18104</v>
      </c>
      <c r="C11836" s="417" t="s">
        <v>2281</v>
      </c>
      <c r="D11836" s="417" t="s">
        <v>14877</v>
      </c>
      <c r="E11836" s="391">
        <v>3.49</v>
      </c>
      <c r="F11836" s="418">
        <v>44305</v>
      </c>
      <c r="G11836" s="417" t="s">
        <v>2286</v>
      </c>
      <c r="I11836" s="379" t="e">
        <f>IF(#REF!&lt;&gt;"",#REF!-$I$199,"")</f>
        <v>#REF!</v>
      </c>
      <c r="J11836" s="379" t="e">
        <f>IF(I11836&lt;&gt;"",NETWORKDAYS($I$199,#REF!-1,$N$201:$N$224),"")</f>
        <v>#REF!</v>
      </c>
      <c r="K11836" s="391" t="e">
        <f>IF(I11836&lt;&gt;"",RIGHT(#REF!,LEN(#REF!)-FIND(" ",#REF!)),"")</f>
        <v>#REF!</v>
      </c>
    </row>
    <row r="11837" spans="1:11">
      <c r="A11837" s="417" t="s">
        <v>2155</v>
      </c>
      <c r="B11837" s="417" t="s">
        <v>17645</v>
      </c>
      <c r="C11837" s="417" t="s">
        <v>2281</v>
      </c>
      <c r="D11837" s="417" t="s">
        <v>14887</v>
      </c>
      <c r="E11837" s="391">
        <v>3.58</v>
      </c>
      <c r="F11837" s="418">
        <v>44305</v>
      </c>
      <c r="G11837" s="417" t="s">
        <v>2283</v>
      </c>
      <c r="I11837" s="379" t="e">
        <f>IF(#REF!&lt;&gt;"",#REF!-$I$199,"")</f>
        <v>#REF!</v>
      </c>
      <c r="J11837" s="379" t="e">
        <f>IF(I11837&lt;&gt;"",NETWORKDAYS($I$199,#REF!-1,$N$201:$N$224),"")</f>
        <v>#REF!</v>
      </c>
      <c r="K11837" s="391" t="e">
        <f>IF(I11837&lt;&gt;"",RIGHT(#REF!,LEN(#REF!)-FIND(" ",#REF!)),"")</f>
        <v>#REF!</v>
      </c>
    </row>
    <row r="11838" spans="1:11">
      <c r="A11838" s="417" t="s">
        <v>2155</v>
      </c>
      <c r="B11838" s="417" t="s">
        <v>6041</v>
      </c>
      <c r="C11838" s="417" t="s">
        <v>2281</v>
      </c>
      <c r="D11838" s="417" t="s">
        <v>6042</v>
      </c>
      <c r="E11838" s="391">
        <v>16.2</v>
      </c>
      <c r="F11838" s="418">
        <v>44305</v>
      </c>
      <c r="G11838" s="417" t="s">
        <v>2283</v>
      </c>
      <c r="I11838" s="379" t="e">
        <f>IF(#REF!&lt;&gt;"",#REF!-$I$199,"")</f>
        <v>#REF!</v>
      </c>
      <c r="J11838" s="379" t="e">
        <f>IF(I11838&lt;&gt;"",NETWORKDAYS($I$199,#REF!-1,$N$201:$N$224),"")</f>
        <v>#REF!</v>
      </c>
      <c r="K11838" s="391" t="e">
        <f>IF(I11838&lt;&gt;"",RIGHT(#REF!,LEN(#REF!)-FIND(" ",#REF!)),"")</f>
        <v>#REF!</v>
      </c>
    </row>
    <row r="11839" spans="1:11">
      <c r="A11839" s="417" t="s">
        <v>2155</v>
      </c>
      <c r="B11839" s="417" t="s">
        <v>6043</v>
      </c>
      <c r="C11839" s="417" t="s">
        <v>2281</v>
      </c>
      <c r="D11839" s="417" t="s">
        <v>3677</v>
      </c>
      <c r="E11839" s="391">
        <v>14.49</v>
      </c>
      <c r="F11839" s="418">
        <v>44305</v>
      </c>
      <c r="G11839" s="417" t="s">
        <v>2283</v>
      </c>
      <c r="I11839" s="379" t="e">
        <f>IF(#REF!&lt;&gt;"",#REF!-$I$199,"")</f>
        <v>#REF!</v>
      </c>
      <c r="J11839" s="379" t="e">
        <f>IF(I11839&lt;&gt;"",NETWORKDAYS($I$199,#REF!-1,$N$201:$N$224),"")</f>
        <v>#REF!</v>
      </c>
      <c r="K11839" s="391" t="e">
        <f>IF(I11839&lt;&gt;"",RIGHT(#REF!,LEN(#REF!)-FIND(" ",#REF!)),"")</f>
        <v>#REF!</v>
      </c>
    </row>
    <row r="11840" spans="1:11">
      <c r="A11840" s="417" t="s">
        <v>2155</v>
      </c>
      <c r="B11840" s="417" t="s">
        <v>6044</v>
      </c>
      <c r="C11840" s="417" t="s">
        <v>2281</v>
      </c>
      <c r="D11840" s="417" t="s">
        <v>5908</v>
      </c>
      <c r="E11840" s="391">
        <v>61.05</v>
      </c>
      <c r="F11840" s="418">
        <v>44305</v>
      </c>
      <c r="G11840" s="417" t="s">
        <v>2283</v>
      </c>
      <c r="I11840" s="379" t="e">
        <f>IF(#REF!&lt;&gt;"",#REF!-$I$199,"")</f>
        <v>#REF!</v>
      </c>
      <c r="J11840" s="379" t="e">
        <f>IF(I11840&lt;&gt;"",NETWORKDAYS($I$199,#REF!-1,$N$201:$N$224),"")</f>
        <v>#REF!</v>
      </c>
      <c r="K11840" s="391" t="e">
        <f>IF(I11840&lt;&gt;"",RIGHT(#REF!,LEN(#REF!)-FIND(" ",#REF!)),"")</f>
        <v>#REF!</v>
      </c>
    </row>
    <row r="11841" spans="1:11">
      <c r="A11841" s="417" t="s">
        <v>2155</v>
      </c>
      <c r="B11841" s="417" t="s">
        <v>6045</v>
      </c>
      <c r="C11841" s="417" t="s">
        <v>2281</v>
      </c>
      <c r="D11841" s="417" t="s">
        <v>5910</v>
      </c>
      <c r="E11841" s="391">
        <v>10.78</v>
      </c>
      <c r="F11841" s="418">
        <v>44305</v>
      </c>
      <c r="G11841" s="417" t="s">
        <v>2283</v>
      </c>
      <c r="I11841" s="379" t="e">
        <f>IF(#REF!&lt;&gt;"",#REF!-$I$199,"")</f>
        <v>#REF!</v>
      </c>
      <c r="J11841" s="379" t="e">
        <f>IF(I11841&lt;&gt;"",NETWORKDAYS($I$199,#REF!-1,$N$201:$N$224),"")</f>
        <v>#REF!</v>
      </c>
      <c r="K11841" s="391" t="e">
        <f>IF(I11841&lt;&gt;"",RIGHT(#REF!,LEN(#REF!)-FIND(" ",#REF!)),"")</f>
        <v>#REF!</v>
      </c>
    </row>
    <row r="11842" spans="1:11">
      <c r="A11842" s="417" t="s">
        <v>2155</v>
      </c>
      <c r="B11842" s="417" t="s">
        <v>6046</v>
      </c>
      <c r="C11842" s="417" t="s">
        <v>2281</v>
      </c>
      <c r="D11842" s="417" t="s">
        <v>5912</v>
      </c>
      <c r="E11842" s="391">
        <v>10.61</v>
      </c>
      <c r="F11842" s="418">
        <v>44305</v>
      </c>
      <c r="G11842" s="417" t="s">
        <v>2283</v>
      </c>
      <c r="I11842" s="379" t="e">
        <f>IF(#REF!&lt;&gt;"",#REF!-$I$199,"")</f>
        <v>#REF!</v>
      </c>
      <c r="J11842" s="379" t="e">
        <f>IF(I11842&lt;&gt;"",NETWORKDAYS($I$199,#REF!-1,$N$201:$N$224),"")</f>
        <v>#REF!</v>
      </c>
      <c r="K11842" s="391" t="e">
        <f>IF(I11842&lt;&gt;"",RIGHT(#REF!,LEN(#REF!)-FIND(" ",#REF!)),"")</f>
        <v>#REF!</v>
      </c>
    </row>
    <row r="11843" spans="1:11">
      <c r="A11843" s="417" t="s">
        <v>2155</v>
      </c>
      <c r="B11843" s="417" t="s">
        <v>6047</v>
      </c>
      <c r="C11843" s="417" t="s">
        <v>2281</v>
      </c>
      <c r="D11843" s="417" t="s">
        <v>5914</v>
      </c>
      <c r="E11843" s="391">
        <v>10.220000000000001</v>
      </c>
      <c r="F11843" s="418">
        <v>44305</v>
      </c>
      <c r="G11843" s="417" t="s">
        <v>2283</v>
      </c>
      <c r="I11843" s="379" t="e">
        <f>IF(#REF!&lt;&gt;"",#REF!-$I$199,"")</f>
        <v>#REF!</v>
      </c>
      <c r="J11843" s="379" t="e">
        <f>IF(I11843&lt;&gt;"",NETWORKDAYS($I$199,#REF!-1,$N$201:$N$224),"")</f>
        <v>#REF!</v>
      </c>
      <c r="K11843" s="391" t="e">
        <f>IF(I11843&lt;&gt;"",RIGHT(#REF!,LEN(#REF!)-FIND(" ",#REF!)),"")</f>
        <v>#REF!</v>
      </c>
    </row>
    <row r="11844" spans="1:11">
      <c r="A11844" s="417" t="s">
        <v>2155</v>
      </c>
      <c r="B11844" s="417" t="s">
        <v>6048</v>
      </c>
      <c r="C11844" s="417" t="s">
        <v>2281</v>
      </c>
      <c r="D11844" s="417" t="s">
        <v>5916</v>
      </c>
      <c r="E11844" s="391">
        <v>37.6</v>
      </c>
      <c r="F11844" s="418">
        <v>44305</v>
      </c>
      <c r="G11844" s="417" t="s">
        <v>2283</v>
      </c>
      <c r="I11844" s="379" t="e">
        <f>IF(#REF!&lt;&gt;"",#REF!-$I$199,"")</f>
        <v>#REF!</v>
      </c>
      <c r="J11844" s="379" t="e">
        <f>IF(I11844&lt;&gt;"",NETWORKDAYS($I$199,#REF!-1,$N$201:$N$224),"")</f>
        <v>#REF!</v>
      </c>
      <c r="K11844" s="391" t="e">
        <f>IF(I11844&lt;&gt;"",RIGHT(#REF!,LEN(#REF!)-FIND(" ",#REF!)),"")</f>
        <v>#REF!</v>
      </c>
    </row>
    <row r="11845" spans="1:11">
      <c r="A11845" s="417" t="s">
        <v>2155</v>
      </c>
      <c r="B11845" s="417" t="s">
        <v>6049</v>
      </c>
      <c r="C11845" s="417" t="s">
        <v>2281</v>
      </c>
      <c r="D11845" s="417" t="s">
        <v>5922</v>
      </c>
      <c r="E11845" s="391">
        <v>9.02</v>
      </c>
      <c r="F11845" s="418">
        <v>44305</v>
      </c>
      <c r="G11845" s="417" t="s">
        <v>2283</v>
      </c>
      <c r="I11845" s="379" t="e">
        <f>IF(#REF!&lt;&gt;"",#REF!-$I$199,"")</f>
        <v>#REF!</v>
      </c>
      <c r="J11845" s="379" t="e">
        <f>IF(I11845&lt;&gt;"",NETWORKDAYS($I$199,#REF!-1,$N$201:$N$224),"")</f>
        <v>#REF!</v>
      </c>
      <c r="K11845" s="391" t="e">
        <f>IF(I11845&lt;&gt;"",RIGHT(#REF!,LEN(#REF!)-FIND(" ",#REF!)),"")</f>
        <v>#REF!</v>
      </c>
    </row>
    <row r="11846" spans="1:11">
      <c r="A11846" s="417" t="s">
        <v>2155</v>
      </c>
      <c r="B11846" s="417" t="s">
        <v>6050</v>
      </c>
      <c r="C11846" s="417" t="s">
        <v>2281</v>
      </c>
      <c r="D11846" s="417" t="s">
        <v>5925</v>
      </c>
      <c r="E11846" s="391">
        <v>8.59</v>
      </c>
      <c r="F11846" s="418">
        <v>44305</v>
      </c>
      <c r="G11846" s="417" t="s">
        <v>2283</v>
      </c>
      <c r="I11846" s="379" t="e">
        <f>IF(#REF!&lt;&gt;"",#REF!-$I$199,"")</f>
        <v>#REF!</v>
      </c>
      <c r="J11846" s="379" t="e">
        <f>IF(I11846&lt;&gt;"",NETWORKDAYS($I$199,#REF!-1,$N$201:$N$224),"")</f>
        <v>#REF!</v>
      </c>
      <c r="K11846" s="391" t="e">
        <f>IF(I11846&lt;&gt;"",RIGHT(#REF!,LEN(#REF!)-FIND(" ",#REF!)),"")</f>
        <v>#REF!</v>
      </c>
    </row>
    <row r="11847" spans="1:11">
      <c r="A11847" s="417" t="s">
        <v>2155</v>
      </c>
      <c r="B11847" s="417" t="s">
        <v>6051</v>
      </c>
      <c r="C11847" s="417" t="s">
        <v>2281</v>
      </c>
      <c r="D11847" s="417" t="s">
        <v>5931</v>
      </c>
      <c r="E11847" s="391">
        <v>2.1800000000000002</v>
      </c>
      <c r="F11847" s="418">
        <v>44305</v>
      </c>
      <c r="G11847" s="417" t="s">
        <v>2283</v>
      </c>
      <c r="I11847" s="379" t="e">
        <f>IF(#REF!&lt;&gt;"",#REF!-$I$199,"")</f>
        <v>#REF!</v>
      </c>
      <c r="J11847" s="379" t="e">
        <f>IF(I11847&lt;&gt;"",NETWORKDAYS($I$199,#REF!-1,$N$201:$N$224),"")</f>
        <v>#REF!</v>
      </c>
      <c r="K11847" s="391" t="e">
        <f>IF(I11847&lt;&gt;"",RIGHT(#REF!,LEN(#REF!)-FIND(" ",#REF!)),"")</f>
        <v>#REF!</v>
      </c>
    </row>
    <row r="11848" spans="1:11">
      <c r="A11848" s="417" t="s">
        <v>2155</v>
      </c>
      <c r="B11848" s="417" t="s">
        <v>6052</v>
      </c>
      <c r="C11848" s="417" t="s">
        <v>2281</v>
      </c>
      <c r="D11848" s="417" t="s">
        <v>5935</v>
      </c>
      <c r="E11848" s="391">
        <v>0.01</v>
      </c>
      <c r="F11848" s="418">
        <v>44305</v>
      </c>
      <c r="G11848" s="417" t="s">
        <v>2283</v>
      </c>
      <c r="I11848" s="379" t="e">
        <f>IF(#REF!&lt;&gt;"",#REF!-$I$199,"")</f>
        <v>#REF!</v>
      </c>
      <c r="J11848" s="379" t="e">
        <f>IF(I11848&lt;&gt;"",NETWORKDAYS($I$199,#REF!-1,$N$201:$N$224),"")</f>
        <v>#REF!</v>
      </c>
      <c r="K11848" s="391" t="e">
        <f>IF(I11848&lt;&gt;"",RIGHT(#REF!,LEN(#REF!)-FIND(" ",#REF!)),"")</f>
        <v>#REF!</v>
      </c>
    </row>
    <row r="11849" spans="1:11">
      <c r="A11849" s="417" t="s">
        <v>2155</v>
      </c>
      <c r="B11849" s="417" t="s">
        <v>6053</v>
      </c>
      <c r="C11849" s="417" t="s">
        <v>2281</v>
      </c>
      <c r="D11849" s="417" t="s">
        <v>5937</v>
      </c>
      <c r="E11849" s="391">
        <v>0.79</v>
      </c>
      <c r="F11849" s="418">
        <v>44305</v>
      </c>
      <c r="G11849" s="417" t="s">
        <v>2283</v>
      </c>
      <c r="I11849" s="379" t="e">
        <f>IF(#REF!&lt;&gt;"",#REF!-$I$199,"")</f>
        <v>#REF!</v>
      </c>
      <c r="J11849" s="379" t="e">
        <f>IF(I11849&lt;&gt;"",NETWORKDAYS($I$199,#REF!-1,$N$201:$N$224),"")</f>
        <v>#REF!</v>
      </c>
      <c r="K11849" s="391" t="e">
        <f>IF(I11849&lt;&gt;"",RIGHT(#REF!,LEN(#REF!)-FIND(" ",#REF!)),"")</f>
        <v>#REF!</v>
      </c>
    </row>
    <row r="11850" spans="1:11">
      <c r="A11850" s="417" t="s">
        <v>2155</v>
      </c>
      <c r="B11850" s="417" t="s">
        <v>6054</v>
      </c>
      <c r="C11850" s="417" t="s">
        <v>2281</v>
      </c>
      <c r="D11850" s="417" t="s">
        <v>6055</v>
      </c>
      <c r="E11850" s="391">
        <v>6.64</v>
      </c>
      <c r="F11850" s="418">
        <v>44305</v>
      </c>
      <c r="G11850" s="417" t="s">
        <v>2286</v>
      </c>
      <c r="I11850" s="379" t="e">
        <f>IF(#REF!&lt;&gt;"",#REF!-$I$199,"")</f>
        <v>#REF!</v>
      </c>
      <c r="J11850" s="379" t="e">
        <f>IF(I11850&lt;&gt;"",NETWORKDAYS($I$199,#REF!-1,$N$201:$N$224),"")</f>
        <v>#REF!</v>
      </c>
      <c r="K11850" s="391" t="e">
        <f>IF(I11850&lt;&gt;"",RIGHT(#REF!,LEN(#REF!)-FIND(" ",#REF!)),"")</f>
        <v>#REF!</v>
      </c>
    </row>
    <row r="11851" spans="1:11">
      <c r="A11851" s="417" t="s">
        <v>2155</v>
      </c>
      <c r="B11851" s="417" t="s">
        <v>6056</v>
      </c>
      <c r="C11851" s="417" t="s">
        <v>2281</v>
      </c>
      <c r="D11851" s="417" t="s">
        <v>5941</v>
      </c>
      <c r="E11851" s="391">
        <v>0.01</v>
      </c>
      <c r="F11851" s="418">
        <v>44305</v>
      </c>
      <c r="G11851" s="417" t="s">
        <v>2283</v>
      </c>
      <c r="I11851" s="379" t="e">
        <f>IF(#REF!&lt;&gt;"",#REF!-$I$199,"")</f>
        <v>#REF!</v>
      </c>
      <c r="J11851" s="379" t="e">
        <f>IF(I11851&lt;&gt;"",NETWORKDAYS($I$199,#REF!-1,$N$201:$N$224),"")</f>
        <v>#REF!</v>
      </c>
      <c r="K11851" s="391" t="e">
        <f>IF(I11851&lt;&gt;"",RIGHT(#REF!,LEN(#REF!)-FIND(" ",#REF!)),"")</f>
        <v>#REF!</v>
      </c>
    </row>
    <row r="11852" spans="1:11">
      <c r="A11852" s="417" t="s">
        <v>2155</v>
      </c>
      <c r="B11852" s="417" t="s">
        <v>6057</v>
      </c>
      <c r="C11852" s="417" t="s">
        <v>2281</v>
      </c>
      <c r="D11852" s="417" t="s">
        <v>5929</v>
      </c>
      <c r="E11852" s="391">
        <v>11.28</v>
      </c>
      <c r="F11852" s="418">
        <v>44305</v>
      </c>
      <c r="G11852" s="417" t="s">
        <v>2283</v>
      </c>
      <c r="I11852" s="379" t="e">
        <f>IF(#REF!&lt;&gt;"",#REF!-$I$199,"")</f>
        <v>#REF!</v>
      </c>
      <c r="J11852" s="379" t="e">
        <f>IF(I11852&lt;&gt;"",NETWORKDAYS($I$199,#REF!-1,$N$201:$N$224),"")</f>
        <v>#REF!</v>
      </c>
      <c r="K11852" s="391" t="e">
        <f>IF(I11852&lt;&gt;"",RIGHT(#REF!,LEN(#REF!)-FIND(" ",#REF!)),"")</f>
        <v>#REF!</v>
      </c>
    </row>
    <row r="11853" spans="1:11">
      <c r="A11853" s="417" t="s">
        <v>2155</v>
      </c>
      <c r="B11853" s="417" t="s">
        <v>6058</v>
      </c>
      <c r="C11853" s="417" t="s">
        <v>2281</v>
      </c>
      <c r="D11853" s="417" t="s">
        <v>5947</v>
      </c>
      <c r="E11853" s="391">
        <v>0.01</v>
      </c>
      <c r="F11853" s="418">
        <v>44305</v>
      </c>
      <c r="G11853" s="417" t="s">
        <v>2283</v>
      </c>
      <c r="I11853" s="379" t="e">
        <f>IF(#REF!&lt;&gt;"",#REF!-$I$199,"")</f>
        <v>#REF!</v>
      </c>
      <c r="J11853" s="379" t="e">
        <f>IF(I11853&lt;&gt;"",NETWORKDAYS($I$199,#REF!-1,$N$201:$N$224),"")</f>
        <v>#REF!</v>
      </c>
      <c r="K11853" s="391" t="e">
        <f>IF(I11853&lt;&gt;"",RIGHT(#REF!,LEN(#REF!)-FIND(" ",#REF!)),"")</f>
        <v>#REF!</v>
      </c>
    </row>
    <row r="11854" spans="1:11">
      <c r="A11854" s="417" t="s">
        <v>2155</v>
      </c>
      <c r="B11854" s="417" t="s">
        <v>6059</v>
      </c>
      <c r="C11854" s="417" t="s">
        <v>2281</v>
      </c>
      <c r="D11854" s="417" t="s">
        <v>5951</v>
      </c>
      <c r="E11854" s="391">
        <v>0.01</v>
      </c>
      <c r="F11854" s="418">
        <v>44305</v>
      </c>
      <c r="G11854" s="417" t="s">
        <v>2283</v>
      </c>
      <c r="I11854" s="379" t="e">
        <f>IF(#REF!&lt;&gt;"",#REF!-$I$199,"")</f>
        <v>#REF!</v>
      </c>
      <c r="J11854" s="379" t="e">
        <f>IF(I11854&lt;&gt;"",NETWORKDAYS($I$199,#REF!-1,$N$201:$N$224),"")</f>
        <v>#REF!</v>
      </c>
      <c r="K11854" s="391" t="e">
        <f>IF(I11854&lt;&gt;"",RIGHT(#REF!,LEN(#REF!)-FIND(" ",#REF!)),"")</f>
        <v>#REF!</v>
      </c>
    </row>
    <row r="11855" spans="1:11">
      <c r="A11855" s="417" t="s">
        <v>2155</v>
      </c>
      <c r="B11855" s="417" t="s">
        <v>6060</v>
      </c>
      <c r="C11855" s="417" t="s">
        <v>2281</v>
      </c>
      <c r="D11855" s="417" t="s">
        <v>5953</v>
      </c>
      <c r="E11855" s="391">
        <v>0.01</v>
      </c>
      <c r="F11855" s="418">
        <v>44305</v>
      </c>
      <c r="G11855" s="417" t="s">
        <v>2283</v>
      </c>
      <c r="I11855" s="379" t="e">
        <f>IF(#REF!&lt;&gt;"",#REF!-$I$199,"")</f>
        <v>#REF!</v>
      </c>
      <c r="J11855" s="379" t="e">
        <f>IF(I11855&lt;&gt;"",NETWORKDAYS($I$199,#REF!-1,$N$201:$N$224),"")</f>
        <v>#REF!</v>
      </c>
      <c r="K11855" s="391" t="e">
        <f>IF(I11855&lt;&gt;"",RIGHT(#REF!,LEN(#REF!)-FIND(" ",#REF!)),"")</f>
        <v>#REF!</v>
      </c>
    </row>
    <row r="11856" spans="1:11">
      <c r="A11856" s="417" t="s">
        <v>2155</v>
      </c>
      <c r="B11856" s="417" t="s">
        <v>6061</v>
      </c>
      <c r="C11856" s="417" t="s">
        <v>2281</v>
      </c>
      <c r="D11856" s="417" t="s">
        <v>5965</v>
      </c>
      <c r="E11856" s="391">
        <v>7.79</v>
      </c>
      <c r="F11856" s="418">
        <v>44305</v>
      </c>
      <c r="G11856" s="417" t="s">
        <v>2283</v>
      </c>
      <c r="I11856" s="379" t="e">
        <f>IF(#REF!&lt;&gt;"",#REF!-$I$199,"")</f>
        <v>#REF!</v>
      </c>
      <c r="J11856" s="379" t="e">
        <f>IF(I11856&lt;&gt;"",NETWORKDAYS($I$199,#REF!-1,$N$201:$N$224),"")</f>
        <v>#REF!</v>
      </c>
      <c r="K11856" s="391" t="e">
        <f>IF(I11856&lt;&gt;"",RIGHT(#REF!,LEN(#REF!)-FIND(" ",#REF!)),"")</f>
        <v>#REF!</v>
      </c>
    </row>
    <row r="11857" spans="1:11">
      <c r="A11857" s="417" t="s">
        <v>2155</v>
      </c>
      <c r="B11857" s="417" t="s">
        <v>6062</v>
      </c>
      <c r="C11857" s="417" t="s">
        <v>2281</v>
      </c>
      <c r="D11857" s="417" t="s">
        <v>5977</v>
      </c>
      <c r="E11857" s="391">
        <v>0.01</v>
      </c>
      <c r="F11857" s="418">
        <v>44305</v>
      </c>
      <c r="G11857" s="417" t="s">
        <v>2283</v>
      </c>
      <c r="I11857" s="379" t="e">
        <f>IF(#REF!&lt;&gt;"",#REF!-$I$199,"")</f>
        <v>#REF!</v>
      </c>
      <c r="J11857" s="379" t="e">
        <f>IF(I11857&lt;&gt;"",NETWORKDAYS($I$199,#REF!-1,$N$201:$N$224),"")</f>
        <v>#REF!</v>
      </c>
      <c r="K11857" s="391" t="e">
        <f>IF(I11857&lt;&gt;"",RIGHT(#REF!,LEN(#REF!)-FIND(" ",#REF!)),"")</f>
        <v>#REF!</v>
      </c>
    </row>
    <row r="11858" spans="1:11">
      <c r="A11858" s="417" t="s">
        <v>2155</v>
      </c>
      <c r="B11858" s="417" t="s">
        <v>6063</v>
      </c>
      <c r="C11858" s="417" t="s">
        <v>2281</v>
      </c>
      <c r="D11858" s="417" t="s">
        <v>5987</v>
      </c>
      <c r="E11858" s="391">
        <v>6.05</v>
      </c>
      <c r="F11858" s="418">
        <v>44305</v>
      </c>
      <c r="G11858" s="417" t="s">
        <v>2286</v>
      </c>
      <c r="I11858" s="379" t="e">
        <f>IF(#REF!&lt;&gt;"",#REF!-$I$199,"")</f>
        <v>#REF!</v>
      </c>
      <c r="J11858" s="379" t="e">
        <f>IF(I11858&lt;&gt;"",NETWORKDAYS($I$199,#REF!-1,$N$201:$N$224),"")</f>
        <v>#REF!</v>
      </c>
      <c r="K11858" s="391" t="e">
        <f>IF(I11858&lt;&gt;"",RIGHT(#REF!,LEN(#REF!)-FIND(" ",#REF!)),"")</f>
        <v>#REF!</v>
      </c>
    </row>
    <row r="11859" spans="1:11">
      <c r="A11859" s="417" t="s">
        <v>2155</v>
      </c>
      <c r="B11859" s="417" t="s">
        <v>6064</v>
      </c>
      <c r="C11859" s="417" t="s">
        <v>2281</v>
      </c>
      <c r="D11859" s="417" t="s">
        <v>5979</v>
      </c>
      <c r="E11859" s="391">
        <v>4.38</v>
      </c>
      <c r="F11859" s="418">
        <v>44305</v>
      </c>
      <c r="G11859" s="417" t="s">
        <v>2283</v>
      </c>
      <c r="I11859" s="379" t="e">
        <f>IF(#REF!&lt;&gt;"",#REF!-$I$199,"")</f>
        <v>#REF!</v>
      </c>
      <c r="J11859" s="379" t="e">
        <f>IF(I11859&lt;&gt;"",NETWORKDAYS($I$199,#REF!-1,$N$201:$N$224),"")</f>
        <v>#REF!</v>
      </c>
      <c r="K11859" s="391" t="e">
        <f>IF(I11859&lt;&gt;"",RIGHT(#REF!,LEN(#REF!)-FIND(" ",#REF!)),"")</f>
        <v>#REF!</v>
      </c>
    </row>
    <row r="11860" spans="1:11">
      <c r="A11860" s="417" t="s">
        <v>2155</v>
      </c>
      <c r="B11860" s="417" t="s">
        <v>6065</v>
      </c>
      <c r="C11860" s="417" t="s">
        <v>2281</v>
      </c>
      <c r="D11860" s="417" t="s">
        <v>5971</v>
      </c>
      <c r="E11860" s="391">
        <v>0.01</v>
      </c>
      <c r="F11860" s="418">
        <v>44305</v>
      </c>
      <c r="G11860" s="417" t="s">
        <v>2283</v>
      </c>
      <c r="I11860" s="379" t="e">
        <f>IF(#REF!&lt;&gt;"",#REF!-$I$199,"")</f>
        <v>#REF!</v>
      </c>
      <c r="J11860" s="379" t="e">
        <f>IF(I11860&lt;&gt;"",NETWORKDAYS($I$199,#REF!-1,$N$201:$N$224),"")</f>
        <v>#REF!</v>
      </c>
      <c r="K11860" s="391" t="e">
        <f>IF(I11860&lt;&gt;"",RIGHT(#REF!,LEN(#REF!)-FIND(" ",#REF!)),"")</f>
        <v>#REF!</v>
      </c>
    </row>
    <row r="11861" spans="1:11">
      <c r="A11861" s="417" t="s">
        <v>2155</v>
      </c>
      <c r="B11861" s="417" t="s">
        <v>6066</v>
      </c>
      <c r="C11861" s="417" t="s">
        <v>2281</v>
      </c>
      <c r="D11861" s="417" t="s">
        <v>6067</v>
      </c>
      <c r="E11861" s="391">
        <v>0.01</v>
      </c>
      <c r="F11861" s="418">
        <v>44305</v>
      </c>
      <c r="G11861" s="417" t="s">
        <v>2283</v>
      </c>
      <c r="I11861" s="379" t="e">
        <f>IF(#REF!&lt;&gt;"",#REF!-$I$199,"")</f>
        <v>#REF!</v>
      </c>
      <c r="J11861" s="379" t="e">
        <f>IF(I11861&lt;&gt;"",NETWORKDAYS($I$199,#REF!-1,$N$201:$N$224),"")</f>
        <v>#REF!</v>
      </c>
      <c r="K11861" s="391" t="e">
        <f>IF(I11861&lt;&gt;"",RIGHT(#REF!,LEN(#REF!)-FIND(" ",#REF!)),"")</f>
        <v>#REF!</v>
      </c>
    </row>
    <row r="11862" spans="1:11">
      <c r="A11862" s="417" t="s">
        <v>2155</v>
      </c>
      <c r="B11862" s="417" t="s">
        <v>6068</v>
      </c>
      <c r="C11862" s="417" t="s">
        <v>2281</v>
      </c>
      <c r="D11862" s="417" t="s">
        <v>5983</v>
      </c>
      <c r="E11862" s="391">
        <v>6</v>
      </c>
      <c r="F11862" s="418">
        <v>44305</v>
      </c>
      <c r="G11862" s="417" t="s">
        <v>2283</v>
      </c>
      <c r="I11862" s="379" t="e">
        <f>IF(#REF!&lt;&gt;"",#REF!-$I$199,"")</f>
        <v>#REF!</v>
      </c>
      <c r="J11862" s="379" t="e">
        <f>IF(I11862&lt;&gt;"",NETWORKDAYS($I$199,#REF!-1,$N$201:$N$224),"")</f>
        <v>#REF!</v>
      </c>
      <c r="K11862" s="391" t="e">
        <f>IF(I11862&lt;&gt;"",RIGHT(#REF!,LEN(#REF!)-FIND(" ",#REF!)),"")</f>
        <v>#REF!</v>
      </c>
    </row>
    <row r="11863" spans="1:11">
      <c r="A11863" s="417" t="s">
        <v>2155</v>
      </c>
      <c r="B11863" s="417" t="s">
        <v>15062</v>
      </c>
      <c r="C11863" s="417" t="s">
        <v>2281</v>
      </c>
      <c r="D11863" s="417" t="s">
        <v>7280</v>
      </c>
      <c r="E11863" s="391">
        <v>0.01</v>
      </c>
      <c r="F11863" s="418">
        <v>44305</v>
      </c>
      <c r="G11863" s="417" t="s">
        <v>2283</v>
      </c>
      <c r="I11863" s="379" t="e">
        <f>IF(#REF!&lt;&gt;"",#REF!-$I$199,"")</f>
        <v>#REF!</v>
      </c>
      <c r="J11863" s="379" t="e">
        <f>IF(I11863&lt;&gt;"",NETWORKDAYS($I$199,#REF!-1,$N$201:$N$224),"")</f>
        <v>#REF!</v>
      </c>
      <c r="K11863" s="391" t="e">
        <f>IF(I11863&lt;&gt;"",RIGHT(#REF!,LEN(#REF!)-FIND(" ",#REF!)),"")</f>
        <v>#REF!</v>
      </c>
    </row>
    <row r="11864" spans="1:11">
      <c r="A11864" s="417" t="s">
        <v>2155</v>
      </c>
      <c r="B11864" s="417" t="s">
        <v>15063</v>
      </c>
      <c r="C11864" s="417" t="s">
        <v>2281</v>
      </c>
      <c r="D11864" s="417" t="s">
        <v>9049</v>
      </c>
      <c r="E11864" s="391">
        <v>14.47</v>
      </c>
      <c r="F11864" s="418">
        <v>44305</v>
      </c>
      <c r="G11864" s="417" t="s">
        <v>2283</v>
      </c>
      <c r="I11864" s="379" t="e">
        <f>IF(#REF!&lt;&gt;"",#REF!-$I$199,"")</f>
        <v>#REF!</v>
      </c>
      <c r="J11864" s="379" t="e">
        <f>IF(I11864&lt;&gt;"",NETWORKDAYS($I$199,#REF!-1,$N$201:$N$224),"")</f>
        <v>#REF!</v>
      </c>
      <c r="K11864" s="391" t="e">
        <f>IF(I11864&lt;&gt;"",RIGHT(#REF!,LEN(#REF!)-FIND(" ",#REF!)),"")</f>
        <v>#REF!</v>
      </c>
    </row>
    <row r="11865" spans="1:11">
      <c r="A11865" s="417" t="s">
        <v>2155</v>
      </c>
      <c r="B11865" s="417" t="s">
        <v>18884</v>
      </c>
      <c r="C11865" s="417" t="s">
        <v>2281</v>
      </c>
      <c r="D11865" s="417" t="s">
        <v>9018</v>
      </c>
      <c r="E11865" s="391">
        <v>27.25</v>
      </c>
      <c r="F11865" s="418">
        <v>44305</v>
      </c>
      <c r="G11865" s="417" t="s">
        <v>2283</v>
      </c>
      <c r="I11865" s="379" t="e">
        <f>IF(#REF!&lt;&gt;"",#REF!-$I$199,"")</f>
        <v>#REF!</v>
      </c>
      <c r="J11865" s="379" t="e">
        <f>IF(I11865&lt;&gt;"",NETWORKDAYS($I$199,#REF!-1,$N$201:$N$224),"")</f>
        <v>#REF!</v>
      </c>
      <c r="K11865" s="391" t="e">
        <f>IF(I11865&lt;&gt;"",RIGHT(#REF!,LEN(#REF!)-FIND(" ",#REF!)),"")</f>
        <v>#REF!</v>
      </c>
    </row>
    <row r="11866" spans="1:11">
      <c r="A11866" s="417" t="s">
        <v>2155</v>
      </c>
      <c r="B11866" s="417" t="s">
        <v>15064</v>
      </c>
      <c r="C11866" s="417" t="s">
        <v>2281</v>
      </c>
      <c r="D11866" s="417" t="s">
        <v>14906</v>
      </c>
      <c r="E11866" s="391">
        <v>11.69</v>
      </c>
      <c r="F11866" s="418">
        <v>44305</v>
      </c>
      <c r="G11866" s="417" t="s">
        <v>2283</v>
      </c>
      <c r="I11866" s="379" t="e">
        <f>IF(#REF!&lt;&gt;"",#REF!-$I$199,"")</f>
        <v>#REF!</v>
      </c>
      <c r="J11866" s="379" t="e">
        <f>IF(I11866&lt;&gt;"",NETWORKDAYS($I$199,#REF!-1,$N$201:$N$224),"")</f>
        <v>#REF!</v>
      </c>
      <c r="K11866" s="391" t="e">
        <f>IF(I11866&lt;&gt;"",RIGHT(#REF!,LEN(#REF!)-FIND(" ",#REF!)),"")</f>
        <v>#REF!</v>
      </c>
    </row>
    <row r="11867" spans="1:11">
      <c r="A11867" s="417" t="s">
        <v>2155</v>
      </c>
      <c r="B11867" s="417" t="s">
        <v>15065</v>
      </c>
      <c r="C11867" s="417" t="s">
        <v>2281</v>
      </c>
      <c r="D11867" s="417" t="s">
        <v>14910</v>
      </c>
      <c r="E11867" s="391">
        <v>7.43</v>
      </c>
      <c r="F11867" s="418">
        <v>44305</v>
      </c>
      <c r="G11867" s="417" t="s">
        <v>2283</v>
      </c>
      <c r="I11867" s="379" t="e">
        <f>IF(#REF!&lt;&gt;"",#REF!-$I$199,"")</f>
        <v>#REF!</v>
      </c>
      <c r="J11867" s="379" t="e">
        <f>IF(I11867&lt;&gt;"",NETWORKDAYS($I$199,#REF!-1,$N$201:$N$224),"")</f>
        <v>#REF!</v>
      </c>
      <c r="K11867" s="391" t="e">
        <f>IF(I11867&lt;&gt;"",RIGHT(#REF!,LEN(#REF!)-FIND(" ",#REF!)),"")</f>
        <v>#REF!</v>
      </c>
    </row>
    <row r="11868" spans="1:11">
      <c r="A11868" s="417" t="s">
        <v>2155</v>
      </c>
      <c r="B11868" s="417" t="s">
        <v>15066</v>
      </c>
      <c r="C11868" s="417" t="s">
        <v>2281</v>
      </c>
      <c r="D11868" s="417" t="s">
        <v>9051</v>
      </c>
      <c r="E11868" s="391">
        <v>8.18</v>
      </c>
      <c r="F11868" s="418">
        <v>44305</v>
      </c>
      <c r="G11868" s="417" t="s">
        <v>2283</v>
      </c>
      <c r="I11868" s="379" t="e">
        <f>IF(#REF!&lt;&gt;"",#REF!-$I$199,"")</f>
        <v>#REF!</v>
      </c>
      <c r="J11868" s="379" t="e">
        <f>IF(I11868&lt;&gt;"",NETWORKDAYS($I$199,#REF!-1,$N$201:$N$224),"")</f>
        <v>#REF!</v>
      </c>
      <c r="K11868" s="391" t="e">
        <f>IF(I11868&lt;&gt;"",RIGHT(#REF!,LEN(#REF!)-FIND(" ",#REF!)),"")</f>
        <v>#REF!</v>
      </c>
    </row>
    <row r="11869" spans="1:11">
      <c r="A11869" s="417" t="s">
        <v>2155</v>
      </c>
      <c r="B11869" s="417" t="s">
        <v>15067</v>
      </c>
      <c r="C11869" s="417" t="s">
        <v>2281</v>
      </c>
      <c r="D11869" s="417" t="s">
        <v>14917</v>
      </c>
      <c r="E11869" s="391">
        <v>8.3699999999999992</v>
      </c>
      <c r="F11869" s="418">
        <v>44305</v>
      </c>
      <c r="G11869" s="417" t="s">
        <v>2283</v>
      </c>
      <c r="I11869" s="379" t="e">
        <f>IF(#REF!&lt;&gt;"",#REF!-$I$199,"")</f>
        <v>#REF!</v>
      </c>
      <c r="J11869" s="379" t="e">
        <f>IF(I11869&lt;&gt;"",NETWORKDAYS($I$199,#REF!-1,$N$201:$N$224),"")</f>
        <v>#REF!</v>
      </c>
      <c r="K11869" s="391" t="e">
        <f>IF(I11869&lt;&gt;"",RIGHT(#REF!,LEN(#REF!)-FIND(" ",#REF!)),"")</f>
        <v>#REF!</v>
      </c>
    </row>
    <row r="11870" spans="1:11">
      <c r="A11870" s="417" t="s">
        <v>2155</v>
      </c>
      <c r="B11870" s="417" t="s">
        <v>15068</v>
      </c>
      <c r="C11870" s="417" t="s">
        <v>2281</v>
      </c>
      <c r="D11870" s="417" t="s">
        <v>14921</v>
      </c>
      <c r="E11870" s="391">
        <v>9.24</v>
      </c>
      <c r="F11870" s="418">
        <v>44305</v>
      </c>
      <c r="G11870" s="417" t="s">
        <v>2283</v>
      </c>
      <c r="I11870" s="379" t="e">
        <f>IF(#REF!&lt;&gt;"",#REF!-$I$199,"")</f>
        <v>#REF!</v>
      </c>
      <c r="J11870" s="379" t="e">
        <f>IF(I11870&lt;&gt;"",NETWORKDAYS($I$199,#REF!-1,$N$201:$N$224),"")</f>
        <v>#REF!</v>
      </c>
      <c r="K11870" s="391" t="e">
        <f>IF(I11870&lt;&gt;"",RIGHT(#REF!,LEN(#REF!)-FIND(" ",#REF!)),"")</f>
        <v>#REF!</v>
      </c>
    </row>
    <row r="11871" spans="1:11">
      <c r="A11871" s="417" t="s">
        <v>2155</v>
      </c>
      <c r="B11871" s="417" t="s">
        <v>15069</v>
      </c>
      <c r="C11871" s="417" t="s">
        <v>2281</v>
      </c>
      <c r="D11871" s="417" t="s">
        <v>14925</v>
      </c>
      <c r="E11871" s="391">
        <v>7.21</v>
      </c>
      <c r="F11871" s="418">
        <v>44305</v>
      </c>
      <c r="G11871" s="417" t="s">
        <v>2283</v>
      </c>
      <c r="I11871" s="379" t="e">
        <f>IF(#REF!&lt;&gt;"",#REF!-$I$199,"")</f>
        <v>#REF!</v>
      </c>
      <c r="J11871" s="379" t="e">
        <f>IF(I11871&lt;&gt;"",NETWORKDAYS($I$199,#REF!-1,$N$201:$N$224),"")</f>
        <v>#REF!</v>
      </c>
      <c r="K11871" s="391" t="e">
        <f>IF(I11871&lt;&gt;"",RIGHT(#REF!,LEN(#REF!)-FIND(" ",#REF!)),"")</f>
        <v>#REF!</v>
      </c>
    </row>
    <row r="11872" spans="1:11">
      <c r="A11872" s="417" t="s">
        <v>2155</v>
      </c>
      <c r="B11872" s="417" t="s">
        <v>15070</v>
      </c>
      <c r="C11872" s="417" t="s">
        <v>2281</v>
      </c>
      <c r="D11872" s="417" t="s">
        <v>14927</v>
      </c>
      <c r="E11872" s="391">
        <v>7.7</v>
      </c>
      <c r="F11872" s="418">
        <v>44305</v>
      </c>
      <c r="G11872" s="417" t="s">
        <v>2286</v>
      </c>
      <c r="I11872" s="379" t="e">
        <f>IF(#REF!&lt;&gt;"",#REF!-$I$199,"")</f>
        <v>#REF!</v>
      </c>
      <c r="J11872" s="379" t="e">
        <f>IF(I11872&lt;&gt;"",NETWORKDAYS($I$199,#REF!-1,$N$201:$N$224),"")</f>
        <v>#REF!</v>
      </c>
      <c r="K11872" s="391" t="e">
        <f>IF(I11872&lt;&gt;"",RIGHT(#REF!,LEN(#REF!)-FIND(" ",#REF!)),"")</f>
        <v>#REF!</v>
      </c>
    </row>
    <row r="11873" spans="1:11">
      <c r="A11873" s="417" t="s">
        <v>2155</v>
      </c>
      <c r="B11873" s="417" t="s">
        <v>15071</v>
      </c>
      <c r="C11873" s="417" t="s">
        <v>2281</v>
      </c>
      <c r="D11873" s="417" t="s">
        <v>14929</v>
      </c>
      <c r="E11873" s="391">
        <v>6.78</v>
      </c>
      <c r="F11873" s="418">
        <v>44305</v>
      </c>
      <c r="G11873" s="417" t="s">
        <v>2283</v>
      </c>
      <c r="I11873" s="379" t="e">
        <f>IF(#REF!&lt;&gt;"",#REF!-$I$199,"")</f>
        <v>#REF!</v>
      </c>
      <c r="J11873" s="379" t="e">
        <f>IF(I11873&lt;&gt;"",NETWORKDAYS($I$199,#REF!-1,$N$201:$N$224),"")</f>
        <v>#REF!</v>
      </c>
      <c r="K11873" s="391" t="e">
        <f>IF(I11873&lt;&gt;"",RIGHT(#REF!,LEN(#REF!)-FIND(" ",#REF!)),"")</f>
        <v>#REF!</v>
      </c>
    </row>
    <row r="11874" spans="1:11">
      <c r="A11874" s="417" t="s">
        <v>2155</v>
      </c>
      <c r="B11874" s="417" t="s">
        <v>15072</v>
      </c>
      <c r="C11874" s="417" t="s">
        <v>2281</v>
      </c>
      <c r="D11874" s="417" t="s">
        <v>14933</v>
      </c>
      <c r="E11874" s="391">
        <v>6.33</v>
      </c>
      <c r="F11874" s="418">
        <v>44305</v>
      </c>
      <c r="G11874" s="417" t="s">
        <v>2283</v>
      </c>
      <c r="I11874" s="379" t="e">
        <f>IF(#REF!&lt;&gt;"",#REF!-$I$199,"")</f>
        <v>#REF!</v>
      </c>
      <c r="J11874" s="379" t="e">
        <f>IF(I11874&lt;&gt;"",NETWORKDAYS($I$199,#REF!-1,$N$201:$N$224),"")</f>
        <v>#REF!</v>
      </c>
      <c r="K11874" s="391" t="e">
        <f>IF(I11874&lt;&gt;"",RIGHT(#REF!,LEN(#REF!)-FIND(" ",#REF!)),"")</f>
        <v>#REF!</v>
      </c>
    </row>
    <row r="11875" spans="1:11">
      <c r="A11875" s="417" t="s">
        <v>2155</v>
      </c>
      <c r="B11875" s="417" t="s">
        <v>15073</v>
      </c>
      <c r="C11875" s="417" t="s">
        <v>2281</v>
      </c>
      <c r="D11875" s="417" t="s">
        <v>14949</v>
      </c>
      <c r="E11875" s="391">
        <v>4</v>
      </c>
      <c r="F11875" s="418">
        <v>44305</v>
      </c>
      <c r="G11875" s="417" t="s">
        <v>2286</v>
      </c>
      <c r="I11875" s="379" t="e">
        <f>IF(#REF!&lt;&gt;"",#REF!-$I$199,"")</f>
        <v>#REF!</v>
      </c>
      <c r="J11875" s="379" t="e">
        <f>IF(I11875&lt;&gt;"",NETWORKDAYS($I$199,#REF!-1,$N$201:$N$224),"")</f>
        <v>#REF!</v>
      </c>
      <c r="K11875" s="391" t="e">
        <f>IF(I11875&lt;&gt;"",RIGHT(#REF!,LEN(#REF!)-FIND(" ",#REF!)),"")</f>
        <v>#REF!</v>
      </c>
    </row>
    <row r="11876" spans="1:11">
      <c r="A11876" s="417" t="s">
        <v>2155</v>
      </c>
      <c r="B11876" s="417" t="s">
        <v>15074</v>
      </c>
      <c r="C11876" s="417" t="s">
        <v>2281</v>
      </c>
      <c r="D11876" s="417" t="s">
        <v>14865</v>
      </c>
      <c r="E11876" s="391">
        <v>1</v>
      </c>
      <c r="F11876" s="418">
        <v>44305</v>
      </c>
      <c r="G11876" s="417" t="s">
        <v>2283</v>
      </c>
      <c r="I11876" s="379" t="e">
        <f>IF(#REF!&lt;&gt;"",#REF!-$I$199,"")</f>
        <v>#REF!</v>
      </c>
      <c r="J11876" s="379" t="e">
        <f>IF(I11876&lt;&gt;"",NETWORKDAYS($I$199,#REF!-1,$N$201:$N$224),"")</f>
        <v>#REF!</v>
      </c>
      <c r="K11876" s="391" t="e">
        <f>IF(I11876&lt;&gt;"",RIGHT(#REF!,LEN(#REF!)-FIND(" ",#REF!)),"")</f>
        <v>#REF!</v>
      </c>
    </row>
    <row r="11877" spans="1:11">
      <c r="A11877" s="417" t="s">
        <v>2155</v>
      </c>
      <c r="B11877" s="417" t="s">
        <v>15075</v>
      </c>
      <c r="C11877" s="417" t="s">
        <v>2281</v>
      </c>
      <c r="D11877" s="417" t="s">
        <v>14959</v>
      </c>
      <c r="E11877" s="391">
        <v>10</v>
      </c>
      <c r="F11877" s="418">
        <v>44305</v>
      </c>
      <c r="G11877" s="417" t="s">
        <v>2286</v>
      </c>
      <c r="I11877" s="379" t="e">
        <f>IF(#REF!&lt;&gt;"",#REF!-$I$199,"")</f>
        <v>#REF!</v>
      </c>
      <c r="J11877" s="379" t="e">
        <f>IF(I11877&lt;&gt;"",NETWORKDAYS($I$199,#REF!-1,$N$201:$N$224),"")</f>
        <v>#REF!</v>
      </c>
      <c r="K11877" s="391" t="e">
        <f>IF(I11877&lt;&gt;"",RIGHT(#REF!,LEN(#REF!)-FIND(" ",#REF!)),"")</f>
        <v>#REF!</v>
      </c>
    </row>
    <row r="11878" spans="1:11">
      <c r="A11878" s="417" t="s">
        <v>2155</v>
      </c>
      <c r="B11878" s="417" t="s">
        <v>15076</v>
      </c>
      <c r="C11878" s="417" t="s">
        <v>2281</v>
      </c>
      <c r="D11878" s="417" t="s">
        <v>14963</v>
      </c>
      <c r="E11878" s="391">
        <v>2.88</v>
      </c>
      <c r="F11878" s="418">
        <v>44305</v>
      </c>
      <c r="G11878" s="417" t="s">
        <v>2283</v>
      </c>
      <c r="I11878" s="379" t="e">
        <f>IF(#REF!&lt;&gt;"",#REF!-$I$199,"")</f>
        <v>#REF!</v>
      </c>
      <c r="J11878" s="379" t="e">
        <f>IF(I11878&lt;&gt;"",NETWORKDAYS($I$199,#REF!-1,$N$201:$N$224),"")</f>
        <v>#REF!</v>
      </c>
      <c r="K11878" s="391" t="e">
        <f>IF(I11878&lt;&gt;"",RIGHT(#REF!,LEN(#REF!)-FIND(" ",#REF!)),"")</f>
        <v>#REF!</v>
      </c>
    </row>
    <row r="11879" spans="1:11">
      <c r="A11879" s="417" t="s">
        <v>2155</v>
      </c>
      <c r="B11879" s="417" t="s">
        <v>15077</v>
      </c>
      <c r="C11879" s="417" t="s">
        <v>2281</v>
      </c>
      <c r="D11879" s="417" t="s">
        <v>14983</v>
      </c>
      <c r="E11879" s="391">
        <v>1.76</v>
      </c>
      <c r="F11879" s="418">
        <v>44305</v>
      </c>
      <c r="G11879" s="417" t="s">
        <v>2283</v>
      </c>
      <c r="I11879" s="379" t="e">
        <f>IF(#REF!&lt;&gt;"",#REF!-$I$199,"")</f>
        <v>#REF!</v>
      </c>
      <c r="J11879" s="379" t="e">
        <f>IF(I11879&lt;&gt;"",NETWORKDAYS($I$199,#REF!-1,$N$201:$N$224),"")</f>
        <v>#REF!</v>
      </c>
      <c r="K11879" s="391" t="e">
        <f>IF(I11879&lt;&gt;"",RIGHT(#REF!,LEN(#REF!)-FIND(" ",#REF!)),"")</f>
        <v>#REF!</v>
      </c>
    </row>
    <row r="11880" spans="1:11">
      <c r="A11880" s="417" t="s">
        <v>2155</v>
      </c>
      <c r="B11880" s="417" t="s">
        <v>18105</v>
      </c>
      <c r="C11880" s="417" t="s">
        <v>2281</v>
      </c>
      <c r="D11880" s="417" t="s">
        <v>18106</v>
      </c>
      <c r="E11880" s="391">
        <v>31.96</v>
      </c>
      <c r="F11880" s="418">
        <v>44337</v>
      </c>
      <c r="G11880" s="417" t="s">
        <v>2286</v>
      </c>
      <c r="I11880" s="379" t="e">
        <f>IF(#REF!&lt;&gt;"",#REF!-$I$199,"")</f>
        <v>#REF!</v>
      </c>
      <c r="J11880" s="379" t="e">
        <f>IF(I11880&lt;&gt;"",NETWORKDAYS($I$199,#REF!-1,$N$201:$N$224),"")</f>
        <v>#REF!</v>
      </c>
      <c r="K11880" s="391" t="e">
        <f>IF(I11880&lt;&gt;"",RIGHT(#REF!,LEN(#REF!)-FIND(" ",#REF!)),"")</f>
        <v>#REF!</v>
      </c>
    </row>
    <row r="11881" spans="1:11">
      <c r="A11881" s="417" t="s">
        <v>2155</v>
      </c>
      <c r="B11881" s="417" t="s">
        <v>6069</v>
      </c>
      <c r="C11881" s="417" t="s">
        <v>2281</v>
      </c>
      <c r="D11881" s="417" t="s">
        <v>6070</v>
      </c>
      <c r="E11881" s="391">
        <v>10.29</v>
      </c>
      <c r="F11881" s="418">
        <v>44337</v>
      </c>
      <c r="G11881" s="417" t="s">
        <v>2286</v>
      </c>
      <c r="I11881" s="379" t="e">
        <f>IF(#REF!&lt;&gt;"",#REF!-$I$199,"")</f>
        <v>#REF!</v>
      </c>
      <c r="J11881" s="379" t="e">
        <f>IF(I11881&lt;&gt;"",NETWORKDAYS($I$199,#REF!-1,$N$201:$N$224),"")</f>
        <v>#REF!</v>
      </c>
      <c r="K11881" s="391" t="e">
        <f>IF(I11881&lt;&gt;"",RIGHT(#REF!,LEN(#REF!)-FIND(" ",#REF!)),"")</f>
        <v>#REF!</v>
      </c>
    </row>
    <row r="11882" spans="1:11">
      <c r="A11882" s="417" t="s">
        <v>2155</v>
      </c>
      <c r="B11882" s="417" t="s">
        <v>6071</v>
      </c>
      <c r="C11882" s="417" t="s">
        <v>2281</v>
      </c>
      <c r="D11882" s="417" t="s">
        <v>6072</v>
      </c>
      <c r="E11882" s="391">
        <v>9.2200000000000006</v>
      </c>
      <c r="F11882" s="418">
        <v>44337</v>
      </c>
      <c r="G11882" s="417" t="s">
        <v>2286</v>
      </c>
      <c r="I11882" s="379" t="e">
        <f>IF(#REF!&lt;&gt;"",#REF!-$I$199,"")</f>
        <v>#REF!</v>
      </c>
      <c r="J11882" s="379" t="e">
        <f>IF(I11882&lt;&gt;"",NETWORKDAYS($I$199,#REF!-1,$N$201:$N$224),"")</f>
        <v>#REF!</v>
      </c>
      <c r="K11882" s="391" t="e">
        <f>IF(I11882&lt;&gt;"",RIGHT(#REF!,LEN(#REF!)-FIND(" ",#REF!)),"")</f>
        <v>#REF!</v>
      </c>
    </row>
    <row r="11883" spans="1:11">
      <c r="A11883" s="417" t="s">
        <v>2155</v>
      </c>
      <c r="B11883" s="417" t="s">
        <v>6073</v>
      </c>
      <c r="C11883" s="417" t="s">
        <v>2281</v>
      </c>
      <c r="D11883" s="417" t="s">
        <v>6074</v>
      </c>
      <c r="E11883" s="391">
        <v>9</v>
      </c>
      <c r="F11883" s="418">
        <v>44337</v>
      </c>
      <c r="G11883" s="417" t="s">
        <v>2286</v>
      </c>
      <c r="I11883" s="379" t="e">
        <f>IF(#REF!&lt;&gt;"",#REF!-$I$199,"")</f>
        <v>#REF!</v>
      </c>
      <c r="J11883" s="379" t="e">
        <f>IF(I11883&lt;&gt;"",NETWORKDAYS($I$199,#REF!-1,$N$201:$N$224),"")</f>
        <v>#REF!</v>
      </c>
      <c r="K11883" s="391" t="e">
        <f>IF(I11883&lt;&gt;"",RIGHT(#REF!,LEN(#REF!)-FIND(" ",#REF!)),"")</f>
        <v>#REF!</v>
      </c>
    </row>
    <row r="11884" spans="1:11">
      <c r="A11884" s="417" t="s">
        <v>2155</v>
      </c>
      <c r="B11884" s="417" t="s">
        <v>6075</v>
      </c>
      <c r="C11884" s="417" t="s">
        <v>2281</v>
      </c>
      <c r="D11884" s="417" t="s">
        <v>5901</v>
      </c>
      <c r="E11884" s="391">
        <v>10.31</v>
      </c>
      <c r="F11884" s="418">
        <v>44337</v>
      </c>
      <c r="G11884" s="417" t="s">
        <v>2286</v>
      </c>
      <c r="I11884" s="379" t="e">
        <f>IF(#REF!&lt;&gt;"",#REF!-$I$199,"")</f>
        <v>#REF!</v>
      </c>
      <c r="J11884" s="379" t="e">
        <f>IF(I11884&lt;&gt;"",NETWORKDAYS($I$199,#REF!-1,$N$201:$N$224),"")</f>
        <v>#REF!</v>
      </c>
      <c r="K11884" s="391" t="e">
        <f>IF(I11884&lt;&gt;"",RIGHT(#REF!,LEN(#REF!)-FIND(" ",#REF!)),"")</f>
        <v>#REF!</v>
      </c>
    </row>
    <row r="11885" spans="1:11">
      <c r="A11885" s="417" t="s">
        <v>2155</v>
      </c>
      <c r="B11885" s="417" t="s">
        <v>6076</v>
      </c>
      <c r="C11885" s="417" t="s">
        <v>2281</v>
      </c>
      <c r="D11885" s="417" t="s">
        <v>6077</v>
      </c>
      <c r="E11885" s="391">
        <v>7</v>
      </c>
      <c r="F11885" s="418">
        <v>44337</v>
      </c>
      <c r="G11885" s="417" t="s">
        <v>2286</v>
      </c>
      <c r="I11885" s="379" t="e">
        <f>IF(#REF!&lt;&gt;"",#REF!-$I$199,"")</f>
        <v>#REF!</v>
      </c>
      <c r="J11885" s="379" t="e">
        <f>IF(I11885&lt;&gt;"",NETWORKDAYS($I$199,#REF!-1,$N$201:$N$224),"")</f>
        <v>#REF!</v>
      </c>
      <c r="K11885" s="391" t="e">
        <f>IF(I11885&lt;&gt;"",RIGHT(#REF!,LEN(#REF!)-FIND(" ",#REF!)),"")</f>
        <v>#REF!</v>
      </c>
    </row>
    <row r="11886" spans="1:11">
      <c r="A11886" s="417" t="s">
        <v>2155</v>
      </c>
      <c r="B11886" s="417" t="s">
        <v>6078</v>
      </c>
      <c r="C11886" s="417" t="s">
        <v>2281</v>
      </c>
      <c r="D11886" s="417" t="s">
        <v>6079</v>
      </c>
      <c r="E11886" s="391">
        <v>7.8</v>
      </c>
      <c r="F11886" s="418">
        <v>44337</v>
      </c>
      <c r="G11886" s="417" t="s">
        <v>2286</v>
      </c>
      <c r="I11886" s="379" t="e">
        <f>IF(#REF!&lt;&gt;"",#REF!-$I$199,"")</f>
        <v>#REF!</v>
      </c>
      <c r="J11886" s="379" t="e">
        <f>IF(I11886&lt;&gt;"",NETWORKDAYS($I$199,#REF!-1,$N$201:$N$224),"")</f>
        <v>#REF!</v>
      </c>
      <c r="K11886" s="391" t="e">
        <f>IF(I11886&lt;&gt;"",RIGHT(#REF!,LEN(#REF!)-FIND(" ",#REF!)),"")</f>
        <v>#REF!</v>
      </c>
    </row>
    <row r="11887" spans="1:11">
      <c r="A11887" s="417" t="s">
        <v>2155</v>
      </c>
      <c r="B11887" s="417" t="s">
        <v>6080</v>
      </c>
      <c r="C11887" s="417" t="s">
        <v>2281</v>
      </c>
      <c r="D11887" s="417" t="s">
        <v>6081</v>
      </c>
      <c r="E11887" s="391">
        <v>3.8</v>
      </c>
      <c r="F11887" s="418">
        <v>44337</v>
      </c>
      <c r="G11887" s="417" t="s">
        <v>2286</v>
      </c>
      <c r="I11887" s="379" t="e">
        <f>IF(#REF!&lt;&gt;"",#REF!-$I$199,"")</f>
        <v>#REF!</v>
      </c>
      <c r="J11887" s="379" t="e">
        <f>IF(I11887&lt;&gt;"",NETWORKDAYS($I$199,#REF!-1,$N$201:$N$224),"")</f>
        <v>#REF!</v>
      </c>
      <c r="K11887" s="391" t="e">
        <f>IF(I11887&lt;&gt;"",RIGHT(#REF!,LEN(#REF!)-FIND(" ",#REF!)),"")</f>
        <v>#REF!</v>
      </c>
    </row>
    <row r="11888" spans="1:11">
      <c r="A11888" s="417" t="s">
        <v>2155</v>
      </c>
      <c r="B11888" s="417" t="s">
        <v>6082</v>
      </c>
      <c r="C11888" s="417" t="s">
        <v>2281</v>
      </c>
      <c r="D11888" s="417" t="s">
        <v>6083</v>
      </c>
      <c r="E11888" s="391">
        <v>6.83</v>
      </c>
      <c r="F11888" s="418">
        <v>44337</v>
      </c>
      <c r="G11888" s="417" t="s">
        <v>2286</v>
      </c>
      <c r="I11888" s="379" t="e">
        <f>IF(#REF!&lt;&gt;"",#REF!-$I$199,"")</f>
        <v>#REF!</v>
      </c>
      <c r="J11888" s="379" t="e">
        <f>IF(I11888&lt;&gt;"",NETWORKDAYS($I$199,#REF!-1,$N$201:$N$224),"")</f>
        <v>#REF!</v>
      </c>
      <c r="K11888" s="391" t="e">
        <f>IF(I11888&lt;&gt;"",RIGHT(#REF!,LEN(#REF!)-FIND(" ",#REF!)),"")</f>
        <v>#REF!</v>
      </c>
    </row>
    <row r="11889" spans="1:11">
      <c r="A11889" s="417" t="s">
        <v>2155</v>
      </c>
      <c r="B11889" s="417" t="s">
        <v>6084</v>
      </c>
      <c r="C11889" s="417" t="s">
        <v>2281</v>
      </c>
      <c r="D11889" s="417" t="s">
        <v>6085</v>
      </c>
      <c r="E11889" s="391">
        <v>5.15</v>
      </c>
      <c r="F11889" s="418">
        <v>44337</v>
      </c>
      <c r="G11889" s="417" t="s">
        <v>2286</v>
      </c>
      <c r="I11889" s="379" t="e">
        <f>IF(#REF!&lt;&gt;"",#REF!-$I$199,"")</f>
        <v>#REF!</v>
      </c>
      <c r="J11889" s="379" t="e">
        <f>IF(I11889&lt;&gt;"",NETWORKDAYS($I$199,#REF!-1,$N$201:$N$224),"")</f>
        <v>#REF!</v>
      </c>
      <c r="K11889" s="391" t="e">
        <f>IF(I11889&lt;&gt;"",RIGHT(#REF!,LEN(#REF!)-FIND(" ",#REF!)),"")</f>
        <v>#REF!</v>
      </c>
    </row>
    <row r="11890" spans="1:11">
      <c r="A11890" s="417" t="s">
        <v>2155</v>
      </c>
      <c r="B11890" s="417" t="s">
        <v>6086</v>
      </c>
      <c r="C11890" s="417" t="s">
        <v>2281</v>
      </c>
      <c r="D11890" s="417" t="s">
        <v>5912</v>
      </c>
      <c r="E11890" s="391">
        <v>60.73</v>
      </c>
      <c r="F11890" s="418">
        <v>44701</v>
      </c>
      <c r="G11890" s="417" t="s">
        <v>2283</v>
      </c>
      <c r="I11890" s="379" t="e">
        <f>IF(#REF!&lt;&gt;"",#REF!-$I$199,"")</f>
        <v>#REF!</v>
      </c>
      <c r="J11890" s="379" t="e">
        <f>IF(I11890&lt;&gt;"",NETWORKDAYS($I$199,#REF!-1,$N$201:$N$224),"")</f>
        <v>#REF!</v>
      </c>
      <c r="K11890" s="391" t="e">
        <f>IF(I11890&lt;&gt;"",RIGHT(#REF!,LEN(#REF!)-FIND(" ",#REF!)),"")</f>
        <v>#REF!</v>
      </c>
    </row>
    <row r="11891" spans="1:11">
      <c r="A11891" s="417" t="s">
        <v>2155</v>
      </c>
      <c r="B11891" s="417" t="s">
        <v>6087</v>
      </c>
      <c r="C11891" s="417" t="s">
        <v>2281</v>
      </c>
      <c r="D11891" s="417" t="s">
        <v>6088</v>
      </c>
      <c r="E11891" s="391">
        <v>46.33</v>
      </c>
      <c r="F11891" s="418">
        <v>44337</v>
      </c>
      <c r="G11891" s="417" t="s">
        <v>2286</v>
      </c>
      <c r="I11891" s="379" t="e">
        <f>IF(#REF!&lt;&gt;"",#REF!-$I$199,"")</f>
        <v>#REF!</v>
      </c>
      <c r="J11891" s="379" t="e">
        <f>IF(I11891&lt;&gt;"",NETWORKDAYS($I$199,#REF!-1,$N$201:$N$224),"")</f>
        <v>#REF!</v>
      </c>
      <c r="K11891" s="391" t="e">
        <f>IF(I11891&lt;&gt;"",RIGHT(#REF!,LEN(#REF!)-FIND(" ",#REF!)),"")</f>
        <v>#REF!</v>
      </c>
    </row>
    <row r="11892" spans="1:11">
      <c r="A11892" s="417" t="s">
        <v>2155</v>
      </c>
      <c r="B11892" s="417" t="s">
        <v>17646</v>
      </c>
      <c r="C11892" s="417" t="s">
        <v>2281</v>
      </c>
      <c r="D11892" s="417" t="s">
        <v>5949</v>
      </c>
      <c r="E11892" s="391">
        <v>37.049999999999997</v>
      </c>
      <c r="F11892" s="418">
        <v>44337</v>
      </c>
      <c r="G11892" s="417" t="s">
        <v>2286</v>
      </c>
      <c r="I11892" s="379" t="e">
        <f>IF(#REF!&lt;&gt;"",#REF!-$I$199,"")</f>
        <v>#REF!</v>
      </c>
      <c r="J11892" s="379" t="e">
        <f>IF(I11892&lt;&gt;"",NETWORKDAYS($I$199,#REF!-1,$N$201:$N$224),"")</f>
        <v>#REF!</v>
      </c>
      <c r="K11892" s="391" t="e">
        <f>IF(I11892&lt;&gt;"",RIGHT(#REF!,LEN(#REF!)-FIND(" ",#REF!)),"")</f>
        <v>#REF!</v>
      </c>
    </row>
    <row r="11893" spans="1:11">
      <c r="A11893" s="417" t="s">
        <v>2155</v>
      </c>
      <c r="B11893" s="417" t="s">
        <v>6089</v>
      </c>
      <c r="C11893" s="417" t="s">
        <v>2281</v>
      </c>
      <c r="D11893" s="417" t="s">
        <v>5951</v>
      </c>
      <c r="E11893" s="391">
        <v>0.01</v>
      </c>
      <c r="F11893" s="418">
        <v>44337</v>
      </c>
      <c r="G11893" s="417" t="s">
        <v>2283</v>
      </c>
      <c r="I11893" s="379" t="e">
        <f>IF(#REF!&lt;&gt;"",#REF!-$I$199,"")</f>
        <v>#REF!</v>
      </c>
      <c r="J11893" s="379" t="e">
        <f>IF(I11893&lt;&gt;"",NETWORKDAYS($I$199,#REF!-1,$N$201:$N$224),"")</f>
        <v>#REF!</v>
      </c>
      <c r="K11893" s="391" t="e">
        <f>IF(I11893&lt;&gt;"",RIGHT(#REF!,LEN(#REF!)-FIND(" ",#REF!)),"")</f>
        <v>#REF!</v>
      </c>
    </row>
    <row r="11894" spans="1:11">
      <c r="A11894" s="417" t="s">
        <v>2155</v>
      </c>
      <c r="B11894" s="417" t="s">
        <v>6090</v>
      </c>
      <c r="C11894" s="417" t="s">
        <v>2281</v>
      </c>
      <c r="D11894" s="417" t="s">
        <v>5943</v>
      </c>
      <c r="E11894" s="391">
        <v>0.01</v>
      </c>
      <c r="F11894" s="418">
        <v>44337</v>
      </c>
      <c r="G11894" s="417" t="s">
        <v>2286</v>
      </c>
      <c r="I11894" s="379" t="e">
        <f>IF(#REF!&lt;&gt;"",#REF!-$I$199,"")</f>
        <v>#REF!</v>
      </c>
      <c r="J11894" s="379" t="e">
        <f>IF(I11894&lt;&gt;"",NETWORKDAYS($I$199,#REF!-1,$N$201:$N$224),"")</f>
        <v>#REF!</v>
      </c>
      <c r="K11894" s="391" t="e">
        <f>IF(I11894&lt;&gt;"",RIGHT(#REF!,LEN(#REF!)-FIND(" ",#REF!)),"")</f>
        <v>#REF!</v>
      </c>
    </row>
    <row r="11895" spans="1:11">
      <c r="A11895" s="417" t="s">
        <v>2155</v>
      </c>
      <c r="B11895" s="417" t="s">
        <v>9022</v>
      </c>
      <c r="C11895" s="417" t="s">
        <v>2281</v>
      </c>
      <c r="D11895" s="417" t="s">
        <v>5955</v>
      </c>
      <c r="E11895" s="391">
        <v>9</v>
      </c>
      <c r="F11895" s="418">
        <v>44337</v>
      </c>
      <c r="G11895" s="417" t="s">
        <v>2286</v>
      </c>
      <c r="I11895" s="379" t="e">
        <f>IF(#REF!&lt;&gt;"",#REF!-$I$199,"")</f>
        <v>#REF!</v>
      </c>
      <c r="J11895" s="379" t="e">
        <f>IF(I11895&lt;&gt;"",NETWORKDAYS($I$199,#REF!-1,$N$201:$N$224),"")</f>
        <v>#REF!</v>
      </c>
      <c r="K11895" s="391" t="e">
        <f>IF(I11895&lt;&gt;"",RIGHT(#REF!,LEN(#REF!)-FIND(" ",#REF!)),"")</f>
        <v>#REF!</v>
      </c>
    </row>
    <row r="11896" spans="1:11">
      <c r="A11896" s="417" t="s">
        <v>2155</v>
      </c>
      <c r="B11896" s="417" t="s">
        <v>6091</v>
      </c>
      <c r="C11896" s="417" t="s">
        <v>2281</v>
      </c>
      <c r="D11896" s="417" t="s">
        <v>5957</v>
      </c>
      <c r="E11896" s="391">
        <v>0.01</v>
      </c>
      <c r="F11896" s="418">
        <v>44337</v>
      </c>
      <c r="G11896" s="417" t="s">
        <v>2283</v>
      </c>
      <c r="I11896" s="379" t="e">
        <f>IF(#REF!&lt;&gt;"",#REF!-$I$199,"")</f>
        <v>#REF!</v>
      </c>
      <c r="J11896" s="379" t="e">
        <f>IF(I11896&lt;&gt;"",NETWORKDAYS($I$199,#REF!-1,$N$201:$N$224),"")</f>
        <v>#REF!</v>
      </c>
      <c r="K11896" s="391" t="e">
        <f>IF(I11896&lt;&gt;"",RIGHT(#REF!,LEN(#REF!)-FIND(" ",#REF!)),"")</f>
        <v>#REF!</v>
      </c>
    </row>
    <row r="11897" spans="1:11">
      <c r="A11897" s="417" t="s">
        <v>2155</v>
      </c>
      <c r="B11897" s="417" t="s">
        <v>6092</v>
      </c>
      <c r="C11897" s="417" t="s">
        <v>2281</v>
      </c>
      <c r="D11897" s="417" t="s">
        <v>5961</v>
      </c>
      <c r="E11897" s="391">
        <v>34.47</v>
      </c>
      <c r="F11897" s="418">
        <v>44701</v>
      </c>
      <c r="G11897" s="417" t="s">
        <v>2283</v>
      </c>
      <c r="I11897" s="379" t="e">
        <f>IF(#REF!&lt;&gt;"",#REF!-$I$199,"")</f>
        <v>#REF!</v>
      </c>
      <c r="J11897" s="379" t="e">
        <f>IF(I11897&lt;&gt;"",NETWORKDAYS($I$199,#REF!-1,$N$201:$N$224),"")</f>
        <v>#REF!</v>
      </c>
      <c r="K11897" s="391" t="e">
        <f>IF(I11897&lt;&gt;"",RIGHT(#REF!,LEN(#REF!)-FIND(" ",#REF!)),"")</f>
        <v>#REF!</v>
      </c>
    </row>
    <row r="11898" spans="1:11">
      <c r="A11898" s="417" t="s">
        <v>2155</v>
      </c>
      <c r="B11898" s="417" t="s">
        <v>6093</v>
      </c>
      <c r="C11898" s="417" t="s">
        <v>2281</v>
      </c>
      <c r="D11898" s="417" t="s">
        <v>5961</v>
      </c>
      <c r="E11898" s="391">
        <v>0.01</v>
      </c>
      <c r="F11898" s="418">
        <v>44337</v>
      </c>
      <c r="G11898" s="417" t="s">
        <v>2283</v>
      </c>
      <c r="I11898" s="379" t="e">
        <f>IF(#REF!&lt;&gt;"",#REF!-$I$199,"")</f>
        <v>#REF!</v>
      </c>
      <c r="J11898" s="379" t="e">
        <f>IF(I11898&lt;&gt;"",NETWORKDAYS($I$199,#REF!-1,$N$201:$N$224),"")</f>
        <v>#REF!</v>
      </c>
      <c r="K11898" s="391" t="e">
        <f>IF(I11898&lt;&gt;"",RIGHT(#REF!,LEN(#REF!)-FIND(" ",#REF!)),"")</f>
        <v>#REF!</v>
      </c>
    </row>
    <row r="11899" spans="1:11">
      <c r="A11899" s="417" t="s">
        <v>2155</v>
      </c>
      <c r="B11899" s="417" t="s">
        <v>6094</v>
      </c>
      <c r="C11899" s="417" t="s">
        <v>2281</v>
      </c>
      <c r="D11899" s="417" t="s">
        <v>5963</v>
      </c>
      <c r="E11899" s="391">
        <v>0.01</v>
      </c>
      <c r="F11899" s="418">
        <v>44337</v>
      </c>
      <c r="G11899" s="417" t="s">
        <v>2286</v>
      </c>
      <c r="I11899" s="379" t="e">
        <f>IF(#REF!&lt;&gt;"",#REF!-$I$199,"")</f>
        <v>#REF!</v>
      </c>
      <c r="J11899" s="379" t="e">
        <f>IF(I11899&lt;&gt;"",NETWORKDAYS($I$199,#REF!-1,$N$201:$N$224),"")</f>
        <v>#REF!</v>
      </c>
      <c r="K11899" s="391" t="e">
        <f>IF(I11899&lt;&gt;"",RIGHT(#REF!,LEN(#REF!)-FIND(" ",#REF!)),"")</f>
        <v>#REF!</v>
      </c>
    </row>
    <row r="11900" spans="1:11">
      <c r="A11900" s="417" t="s">
        <v>2155</v>
      </c>
      <c r="B11900" s="417" t="s">
        <v>6095</v>
      </c>
      <c r="C11900" s="417" t="s">
        <v>2281</v>
      </c>
      <c r="D11900" s="417" t="s">
        <v>5967</v>
      </c>
      <c r="E11900" s="391">
        <v>30.8</v>
      </c>
      <c r="F11900" s="418">
        <v>44337</v>
      </c>
      <c r="G11900" s="417" t="s">
        <v>2286</v>
      </c>
      <c r="I11900" s="379" t="e">
        <f>IF(#REF!&lt;&gt;"",#REF!-$I$199,"")</f>
        <v>#REF!</v>
      </c>
      <c r="J11900" s="379" t="e">
        <f>IF(I11900&lt;&gt;"",NETWORKDAYS($I$199,#REF!-1,$N$201:$N$224),"")</f>
        <v>#REF!</v>
      </c>
      <c r="K11900" s="391" t="e">
        <f>IF(I11900&lt;&gt;"",RIGHT(#REF!,LEN(#REF!)-FIND(" ",#REF!)),"")</f>
        <v>#REF!</v>
      </c>
    </row>
    <row r="11901" spans="1:11">
      <c r="A11901" s="417" t="s">
        <v>2155</v>
      </c>
      <c r="B11901" s="417" t="s">
        <v>6096</v>
      </c>
      <c r="C11901" s="417" t="s">
        <v>2281</v>
      </c>
      <c r="D11901" s="417" t="s">
        <v>5971</v>
      </c>
      <c r="E11901" s="391">
        <v>9.5</v>
      </c>
      <c r="F11901" s="418">
        <v>44337</v>
      </c>
      <c r="G11901" s="417" t="s">
        <v>2283</v>
      </c>
      <c r="I11901" s="379" t="e">
        <f>IF(#REF!&lt;&gt;"",#REF!-$I$199,"")</f>
        <v>#REF!</v>
      </c>
      <c r="J11901" s="379" t="e">
        <f>IF(I11901&lt;&gt;"",NETWORKDAYS($I$199,#REF!-1,$N$201:$N$224),"")</f>
        <v>#REF!</v>
      </c>
      <c r="K11901" s="391" t="e">
        <f>IF(I11901&lt;&gt;"",RIGHT(#REF!,LEN(#REF!)-FIND(" ",#REF!)),"")</f>
        <v>#REF!</v>
      </c>
    </row>
    <row r="11902" spans="1:11">
      <c r="A11902" s="417" t="s">
        <v>2155</v>
      </c>
      <c r="B11902" s="417" t="s">
        <v>6097</v>
      </c>
      <c r="C11902" s="417" t="s">
        <v>2281</v>
      </c>
      <c r="D11902" s="417" t="s">
        <v>5983</v>
      </c>
      <c r="E11902" s="391">
        <v>22</v>
      </c>
      <c r="F11902" s="418">
        <v>44337</v>
      </c>
      <c r="G11902" s="417" t="s">
        <v>2283</v>
      </c>
      <c r="I11902" s="379" t="e">
        <f>IF(#REF!&lt;&gt;"",#REF!-$I$199,"")</f>
        <v>#REF!</v>
      </c>
      <c r="J11902" s="379" t="e">
        <f>IF(I11902&lt;&gt;"",NETWORKDAYS($I$199,#REF!-1,$N$201:$N$224),"")</f>
        <v>#REF!</v>
      </c>
      <c r="K11902" s="391" t="e">
        <f>IF(I11902&lt;&gt;"",RIGHT(#REF!,LEN(#REF!)-FIND(" ",#REF!)),"")</f>
        <v>#REF!</v>
      </c>
    </row>
    <row r="11903" spans="1:11">
      <c r="A11903" s="417" t="s">
        <v>2155</v>
      </c>
      <c r="B11903" s="417" t="s">
        <v>7301</v>
      </c>
      <c r="C11903" s="417" t="s">
        <v>2281</v>
      </c>
      <c r="D11903" s="417" t="s">
        <v>5987</v>
      </c>
      <c r="E11903" s="391">
        <v>4</v>
      </c>
      <c r="F11903" s="418">
        <v>44337</v>
      </c>
      <c r="G11903" s="417" t="s">
        <v>2286</v>
      </c>
      <c r="I11903" s="379" t="e">
        <f>IF(#REF!&lt;&gt;"",#REF!-$I$199,"")</f>
        <v>#REF!</v>
      </c>
      <c r="J11903" s="379" t="e">
        <f>IF(I11903&lt;&gt;"",NETWORKDAYS($I$199,#REF!-1,$N$201:$N$224),"")</f>
        <v>#REF!</v>
      </c>
      <c r="K11903" s="391" t="e">
        <f>IF(I11903&lt;&gt;"",RIGHT(#REF!,LEN(#REF!)-FIND(" ",#REF!)),"")</f>
        <v>#REF!</v>
      </c>
    </row>
    <row r="11904" spans="1:11">
      <c r="A11904" s="417" t="s">
        <v>2155</v>
      </c>
      <c r="B11904" s="417" t="s">
        <v>9023</v>
      </c>
      <c r="C11904" s="417" t="s">
        <v>2281</v>
      </c>
      <c r="D11904" s="417" t="s">
        <v>7276</v>
      </c>
      <c r="E11904" s="391">
        <v>2</v>
      </c>
      <c r="F11904" s="418">
        <v>44337</v>
      </c>
      <c r="G11904" s="417" t="s">
        <v>2283</v>
      </c>
      <c r="I11904" s="379" t="e">
        <f>IF(#REF!&lt;&gt;"",#REF!-$I$199,"")</f>
        <v>#REF!</v>
      </c>
      <c r="J11904" s="379" t="e">
        <f>IF(I11904&lt;&gt;"",NETWORKDAYS($I$199,#REF!-1,$N$201:$N$224),"")</f>
        <v>#REF!</v>
      </c>
      <c r="K11904" s="391" t="e">
        <f>IF(I11904&lt;&gt;"",RIGHT(#REF!,LEN(#REF!)-FIND(" ",#REF!)),"")</f>
        <v>#REF!</v>
      </c>
    </row>
    <row r="11905" spans="1:11">
      <c r="A11905" s="417" t="s">
        <v>2155</v>
      </c>
      <c r="B11905" s="417" t="s">
        <v>7302</v>
      </c>
      <c r="C11905" s="417" t="s">
        <v>2281</v>
      </c>
      <c r="D11905" s="417" t="s">
        <v>7278</v>
      </c>
      <c r="E11905" s="391">
        <v>14.5</v>
      </c>
      <c r="F11905" s="418">
        <v>44337</v>
      </c>
      <c r="G11905" s="417" t="s">
        <v>2286</v>
      </c>
      <c r="I11905" s="379" t="e">
        <f>IF(#REF!&lt;&gt;"",#REF!-$I$199,"")</f>
        <v>#REF!</v>
      </c>
      <c r="J11905" s="379" t="e">
        <f>IF(I11905&lt;&gt;"",NETWORKDAYS($I$199,#REF!-1,$N$201:$N$224),"")</f>
        <v>#REF!</v>
      </c>
      <c r="K11905" s="391" t="e">
        <f>IF(I11905&lt;&gt;"",RIGHT(#REF!,LEN(#REF!)-FIND(" ",#REF!)),"")</f>
        <v>#REF!</v>
      </c>
    </row>
    <row r="11906" spans="1:11">
      <c r="A11906" s="417" t="s">
        <v>2155</v>
      </c>
      <c r="B11906" s="417" t="s">
        <v>9024</v>
      </c>
      <c r="C11906" s="417" t="s">
        <v>2281</v>
      </c>
      <c r="D11906" s="417" t="s">
        <v>7290</v>
      </c>
      <c r="E11906" s="391">
        <v>11.45</v>
      </c>
      <c r="F11906" s="418">
        <v>44337</v>
      </c>
      <c r="G11906" s="417" t="s">
        <v>2286</v>
      </c>
      <c r="I11906" s="379" t="e">
        <f>IF(#REF!&lt;&gt;"",#REF!-$I$199,"")</f>
        <v>#REF!</v>
      </c>
      <c r="J11906" s="379" t="e">
        <f>IF(I11906&lt;&gt;"",NETWORKDAYS($I$199,#REF!-1,$N$201:$N$224),"")</f>
        <v>#REF!</v>
      </c>
      <c r="K11906" s="391" t="e">
        <f>IF(I11906&lt;&gt;"",RIGHT(#REF!,LEN(#REF!)-FIND(" ",#REF!)),"")</f>
        <v>#REF!</v>
      </c>
    </row>
    <row r="11907" spans="1:11">
      <c r="A11907" s="417" t="s">
        <v>2155</v>
      </c>
      <c r="B11907" s="417" t="s">
        <v>15078</v>
      </c>
      <c r="C11907" s="417" t="s">
        <v>2281</v>
      </c>
      <c r="D11907" s="417" t="s">
        <v>14869</v>
      </c>
      <c r="E11907" s="391">
        <v>2.5099999999999998</v>
      </c>
      <c r="F11907" s="418">
        <v>44337</v>
      </c>
      <c r="G11907" s="417" t="s">
        <v>2286</v>
      </c>
      <c r="I11907" s="379" t="e">
        <f>IF(#REF!&lt;&gt;"",#REF!-$I$199,"")</f>
        <v>#REF!</v>
      </c>
      <c r="J11907" s="379" t="e">
        <f>IF(I11907&lt;&gt;"",NETWORKDAYS($I$199,#REF!-1,$N$201:$N$224),"")</f>
        <v>#REF!</v>
      </c>
      <c r="K11907" s="391" t="e">
        <f>IF(I11907&lt;&gt;"",RIGHT(#REF!,LEN(#REF!)-FIND(" ",#REF!)),"")</f>
        <v>#REF!</v>
      </c>
    </row>
    <row r="11908" spans="1:11">
      <c r="A11908" s="417" t="s">
        <v>2155</v>
      </c>
      <c r="B11908" s="417" t="s">
        <v>15079</v>
      </c>
      <c r="C11908" s="417" t="s">
        <v>2281</v>
      </c>
      <c r="D11908" s="417" t="s">
        <v>14923</v>
      </c>
      <c r="E11908" s="391">
        <v>10</v>
      </c>
      <c r="F11908" s="418">
        <v>44337</v>
      </c>
      <c r="G11908" s="417" t="s">
        <v>2286</v>
      </c>
      <c r="I11908" s="379" t="e">
        <f>IF(#REF!&lt;&gt;"",#REF!-$I$199,"")</f>
        <v>#REF!</v>
      </c>
      <c r="J11908" s="379" t="e">
        <f>IF(I11908&lt;&gt;"",NETWORKDAYS($I$199,#REF!-1,$N$201:$N$224),"")</f>
        <v>#REF!</v>
      </c>
      <c r="K11908" s="391" t="e">
        <f>IF(I11908&lt;&gt;"",RIGHT(#REF!,LEN(#REF!)-FIND(" ",#REF!)),"")</f>
        <v>#REF!</v>
      </c>
    </row>
    <row r="11909" spans="1:11">
      <c r="A11909" s="417" t="s">
        <v>2155</v>
      </c>
      <c r="B11909" s="417" t="s">
        <v>15080</v>
      </c>
      <c r="C11909" s="417" t="s">
        <v>2281</v>
      </c>
      <c r="D11909" s="417" t="s">
        <v>14877</v>
      </c>
      <c r="E11909" s="391">
        <v>0.5</v>
      </c>
      <c r="F11909" s="418">
        <v>44337</v>
      </c>
      <c r="G11909" s="417" t="s">
        <v>2286</v>
      </c>
      <c r="I11909" s="379" t="e">
        <f>IF(#REF!&lt;&gt;"",#REF!-$I$199,"")</f>
        <v>#REF!</v>
      </c>
      <c r="J11909" s="379" t="e">
        <f>IF(I11909&lt;&gt;"",NETWORKDAYS($I$199,#REF!-1,$N$201:$N$224),"")</f>
        <v>#REF!</v>
      </c>
      <c r="K11909" s="391" t="e">
        <f>IF(I11909&lt;&gt;"",RIGHT(#REF!,LEN(#REF!)-FIND(" ",#REF!)),"")</f>
        <v>#REF!</v>
      </c>
    </row>
    <row r="11910" spans="1:11">
      <c r="A11910" s="417" t="s">
        <v>2155</v>
      </c>
      <c r="B11910" s="417" t="s">
        <v>15081</v>
      </c>
      <c r="C11910" s="417" t="s">
        <v>2281</v>
      </c>
      <c r="D11910" s="417" t="s">
        <v>5997</v>
      </c>
      <c r="E11910" s="391">
        <v>3</v>
      </c>
      <c r="F11910" s="418">
        <v>44337</v>
      </c>
      <c r="G11910" s="417" t="s">
        <v>2286</v>
      </c>
      <c r="I11910" s="379" t="e">
        <f>IF(#REF!&lt;&gt;"",#REF!-$I$199,"")</f>
        <v>#REF!</v>
      </c>
      <c r="J11910" s="379" t="e">
        <f>IF(I11910&lt;&gt;"",NETWORKDAYS($I$199,#REF!-1,$N$201:$N$224),"")</f>
        <v>#REF!</v>
      </c>
      <c r="K11910" s="391" t="e">
        <f>IF(I11910&lt;&gt;"",RIGHT(#REF!,LEN(#REF!)-FIND(" ",#REF!)),"")</f>
        <v>#REF!</v>
      </c>
    </row>
    <row r="11911" spans="1:11">
      <c r="A11911" s="417" t="s">
        <v>2155</v>
      </c>
      <c r="B11911" s="417" t="s">
        <v>18107</v>
      </c>
      <c r="C11911" s="417" t="s">
        <v>2281</v>
      </c>
      <c r="D11911" s="417" t="s">
        <v>14865</v>
      </c>
      <c r="E11911" s="391">
        <v>12.5</v>
      </c>
      <c r="F11911" s="418">
        <v>44365</v>
      </c>
      <c r="G11911" s="417" t="s">
        <v>2283</v>
      </c>
      <c r="I11911" s="379" t="e">
        <f>IF(#REF!&lt;&gt;"",#REF!-$I$199,"")</f>
        <v>#REF!</v>
      </c>
      <c r="J11911" s="379" t="e">
        <f>IF(I11911&lt;&gt;"",NETWORKDAYS($I$199,#REF!-1,$N$201:$N$224),"")</f>
        <v>#REF!</v>
      </c>
      <c r="K11911" s="391" t="e">
        <f>IF(I11911&lt;&gt;"",RIGHT(#REF!,LEN(#REF!)-FIND(" ",#REF!)),"")</f>
        <v>#REF!</v>
      </c>
    </row>
    <row r="11912" spans="1:11">
      <c r="A11912" s="417" t="s">
        <v>2155</v>
      </c>
      <c r="B11912" s="417" t="s">
        <v>18108</v>
      </c>
      <c r="C11912" s="417" t="s">
        <v>2281</v>
      </c>
      <c r="D11912" s="417" t="s">
        <v>18109</v>
      </c>
      <c r="E11912" s="391">
        <v>40.42</v>
      </c>
      <c r="F11912" s="418">
        <v>44365</v>
      </c>
      <c r="G11912" s="417" t="s">
        <v>2283</v>
      </c>
      <c r="I11912" s="379" t="e">
        <f>IF(#REF!&lt;&gt;"",#REF!-$I$199,"")</f>
        <v>#REF!</v>
      </c>
      <c r="J11912" s="379" t="e">
        <f>IF(I11912&lt;&gt;"",NETWORKDAYS($I$199,#REF!-1,$N$201:$N$224),"")</f>
        <v>#REF!</v>
      </c>
      <c r="K11912" s="391" t="e">
        <f>IF(I11912&lt;&gt;"",RIGHT(#REF!,LEN(#REF!)-FIND(" ",#REF!)),"")</f>
        <v>#REF!</v>
      </c>
    </row>
    <row r="11913" spans="1:11">
      <c r="A11913" s="417" t="s">
        <v>2155</v>
      </c>
      <c r="B11913" s="417" t="s">
        <v>6098</v>
      </c>
      <c r="C11913" s="417" t="s">
        <v>2281</v>
      </c>
      <c r="D11913" s="417" t="s">
        <v>5931</v>
      </c>
      <c r="E11913" s="391">
        <v>16.95</v>
      </c>
      <c r="F11913" s="418">
        <v>44365</v>
      </c>
      <c r="G11913" s="417" t="s">
        <v>2283</v>
      </c>
      <c r="I11913" s="379" t="e">
        <f>IF(#REF!&lt;&gt;"",#REF!-$I$199,"")</f>
        <v>#REF!</v>
      </c>
      <c r="J11913" s="379" t="e">
        <f>IF(I11913&lt;&gt;"",NETWORKDAYS($I$199,#REF!-1,$N$201:$N$224),"")</f>
        <v>#REF!</v>
      </c>
      <c r="K11913" s="391" t="e">
        <f>IF(I11913&lt;&gt;"",RIGHT(#REF!,LEN(#REF!)-FIND(" ",#REF!)),"")</f>
        <v>#REF!</v>
      </c>
    </row>
    <row r="11914" spans="1:11">
      <c r="A11914" s="417" t="s">
        <v>2155</v>
      </c>
      <c r="B11914" s="417" t="s">
        <v>6099</v>
      </c>
      <c r="C11914" s="417" t="s">
        <v>2281</v>
      </c>
      <c r="D11914" s="417" t="s">
        <v>5929</v>
      </c>
      <c r="E11914" s="391">
        <v>0.01</v>
      </c>
      <c r="F11914" s="418">
        <v>44365</v>
      </c>
      <c r="G11914" s="417" t="s">
        <v>2283</v>
      </c>
      <c r="I11914" s="379" t="e">
        <f>IF(#REF!&lt;&gt;"",#REF!-$I$199,"")</f>
        <v>#REF!</v>
      </c>
      <c r="J11914" s="379" t="e">
        <f>IF(I11914&lt;&gt;"",NETWORKDAYS($I$199,#REF!-1,$N$201:$N$224),"")</f>
        <v>#REF!</v>
      </c>
      <c r="K11914" s="391" t="e">
        <f>IF(I11914&lt;&gt;"",RIGHT(#REF!,LEN(#REF!)-FIND(" ",#REF!)),"")</f>
        <v>#REF!</v>
      </c>
    </row>
    <row r="11915" spans="1:11">
      <c r="A11915" s="417" t="s">
        <v>2155</v>
      </c>
      <c r="B11915" s="417" t="s">
        <v>15082</v>
      </c>
      <c r="C11915" s="417" t="s">
        <v>2281</v>
      </c>
      <c r="D11915" s="417" t="s">
        <v>5959</v>
      </c>
      <c r="E11915" s="391">
        <v>29</v>
      </c>
      <c r="F11915" s="418">
        <v>44365</v>
      </c>
      <c r="G11915" s="417" t="s">
        <v>2286</v>
      </c>
      <c r="I11915" s="379" t="e">
        <f>IF(#REF!&lt;&gt;"",#REF!-$I$199,"")</f>
        <v>#REF!</v>
      </c>
      <c r="J11915" s="379" t="e">
        <f>IF(I11915&lt;&gt;"",NETWORKDAYS($I$199,#REF!-1,$N$201:$N$224),"")</f>
        <v>#REF!</v>
      </c>
      <c r="K11915" s="391" t="e">
        <f>IF(I11915&lt;&gt;"",RIGHT(#REF!,LEN(#REF!)-FIND(" ",#REF!)),"")</f>
        <v>#REF!</v>
      </c>
    </row>
    <row r="11916" spans="1:11">
      <c r="A11916" s="417" t="s">
        <v>2155</v>
      </c>
      <c r="B11916" s="417" t="s">
        <v>18110</v>
      </c>
      <c r="C11916" s="417" t="s">
        <v>2281</v>
      </c>
      <c r="D11916" s="417" t="s">
        <v>5973</v>
      </c>
      <c r="E11916" s="391">
        <v>40</v>
      </c>
      <c r="F11916" s="418">
        <v>44365</v>
      </c>
      <c r="G11916" s="417" t="s">
        <v>2283</v>
      </c>
      <c r="I11916" s="379" t="e">
        <f>IF(#REF!&lt;&gt;"",#REF!-$I$199,"")</f>
        <v>#REF!</v>
      </c>
      <c r="J11916" s="379" t="e">
        <f>IF(I11916&lt;&gt;"",NETWORKDAYS($I$199,#REF!-1,$N$201:$N$224),"")</f>
        <v>#REF!</v>
      </c>
      <c r="K11916" s="391" t="e">
        <f>IF(I11916&lt;&gt;"",RIGHT(#REF!,LEN(#REF!)-FIND(" ",#REF!)),"")</f>
        <v>#REF!</v>
      </c>
    </row>
    <row r="11917" spans="1:11">
      <c r="A11917" s="417" t="s">
        <v>2155</v>
      </c>
      <c r="B11917" s="417" t="s">
        <v>6100</v>
      </c>
      <c r="C11917" s="417" t="s">
        <v>2281</v>
      </c>
      <c r="D11917" s="417" t="s">
        <v>5975</v>
      </c>
      <c r="E11917" s="391">
        <v>20</v>
      </c>
      <c r="F11917" s="418">
        <v>44365</v>
      </c>
      <c r="G11917" s="417" t="s">
        <v>2286</v>
      </c>
      <c r="I11917" s="379" t="e">
        <f>IF(#REF!&lt;&gt;"",#REF!-$I$199,"")</f>
        <v>#REF!</v>
      </c>
      <c r="J11917" s="379" t="e">
        <f>IF(I11917&lt;&gt;"",NETWORKDAYS($I$199,#REF!-1,$N$201:$N$224),"")</f>
        <v>#REF!</v>
      </c>
      <c r="K11917" s="391" t="e">
        <f>IF(I11917&lt;&gt;"",RIGHT(#REF!,LEN(#REF!)-FIND(" ",#REF!)),"")</f>
        <v>#REF!</v>
      </c>
    </row>
    <row r="11918" spans="1:11">
      <c r="A11918" s="417" t="s">
        <v>2155</v>
      </c>
      <c r="B11918" s="417" t="s">
        <v>15083</v>
      </c>
      <c r="C11918" s="417" t="s">
        <v>2281</v>
      </c>
      <c r="D11918" s="417" t="s">
        <v>5983</v>
      </c>
      <c r="E11918" s="391">
        <v>25.65</v>
      </c>
      <c r="F11918" s="418">
        <v>44365</v>
      </c>
      <c r="G11918" s="417" t="s">
        <v>2283</v>
      </c>
      <c r="I11918" s="379" t="e">
        <f>IF(#REF!&lt;&gt;"",#REF!-$I$199,"")</f>
        <v>#REF!</v>
      </c>
      <c r="J11918" s="379" t="e">
        <f>IF(I11918&lt;&gt;"",NETWORKDAYS($I$199,#REF!-1,$N$201:$N$224),"")</f>
        <v>#REF!</v>
      </c>
      <c r="K11918" s="391" t="e">
        <f>IF(I11918&lt;&gt;"",RIGHT(#REF!,LEN(#REF!)-FIND(" ",#REF!)),"")</f>
        <v>#REF!</v>
      </c>
    </row>
    <row r="11919" spans="1:11">
      <c r="A11919" s="417" t="s">
        <v>2155</v>
      </c>
      <c r="B11919" s="417" t="s">
        <v>6101</v>
      </c>
      <c r="C11919" s="417" t="s">
        <v>2281</v>
      </c>
      <c r="D11919" s="417" t="s">
        <v>6102</v>
      </c>
      <c r="E11919" s="391">
        <v>16.5</v>
      </c>
      <c r="F11919" s="418">
        <v>44365</v>
      </c>
      <c r="G11919" s="417" t="s">
        <v>2286</v>
      </c>
      <c r="I11919" s="379" t="e">
        <f>IF(#REF!&lt;&gt;"",#REF!-$I$199,"")</f>
        <v>#REF!</v>
      </c>
      <c r="J11919" s="379" t="e">
        <f>IF(I11919&lt;&gt;"",NETWORKDAYS($I$199,#REF!-1,$N$201:$N$224),"")</f>
        <v>#REF!</v>
      </c>
      <c r="K11919" s="391" t="e">
        <f>IF(I11919&lt;&gt;"",RIGHT(#REF!,LEN(#REF!)-FIND(" ",#REF!)),"")</f>
        <v>#REF!</v>
      </c>
    </row>
    <row r="11920" spans="1:11">
      <c r="A11920" s="417" t="s">
        <v>2155</v>
      </c>
      <c r="B11920" s="417" t="s">
        <v>9025</v>
      </c>
      <c r="C11920" s="417" t="s">
        <v>2281</v>
      </c>
      <c r="D11920" s="417" t="s">
        <v>7285</v>
      </c>
      <c r="E11920" s="391">
        <v>4.84</v>
      </c>
      <c r="F11920" s="418">
        <v>44365</v>
      </c>
      <c r="G11920" s="417" t="s">
        <v>2283</v>
      </c>
      <c r="I11920" s="379" t="e">
        <f>IF(#REF!&lt;&gt;"",#REF!-$I$199,"")</f>
        <v>#REF!</v>
      </c>
      <c r="J11920" s="379" t="e">
        <f>IF(I11920&lt;&gt;"",NETWORKDAYS($I$199,#REF!-1,$N$201:$N$224),"")</f>
        <v>#REF!</v>
      </c>
      <c r="K11920" s="391" t="e">
        <f>IF(I11920&lt;&gt;"",RIGHT(#REF!,LEN(#REF!)-FIND(" ",#REF!)),"")</f>
        <v>#REF!</v>
      </c>
    </row>
    <row r="11921" spans="1:11">
      <c r="A11921" s="417" t="s">
        <v>2155</v>
      </c>
      <c r="B11921" s="417" t="s">
        <v>6103</v>
      </c>
      <c r="C11921" s="417" t="s">
        <v>2281</v>
      </c>
      <c r="D11921" s="417" t="s">
        <v>6104</v>
      </c>
      <c r="E11921" s="391">
        <v>4.5</v>
      </c>
      <c r="F11921" s="418">
        <v>44365</v>
      </c>
      <c r="G11921" s="417" t="s">
        <v>2286</v>
      </c>
      <c r="I11921" s="379" t="e">
        <f>IF(#REF!&lt;&gt;"",#REF!-$I$199,"")</f>
        <v>#REF!</v>
      </c>
      <c r="J11921" s="379" t="e">
        <f>IF(I11921&lt;&gt;"",NETWORKDAYS($I$199,#REF!-1,$N$201:$N$224),"")</f>
        <v>#REF!</v>
      </c>
      <c r="K11921" s="391" t="e">
        <f>IF(I11921&lt;&gt;"",RIGHT(#REF!,LEN(#REF!)-FIND(" ",#REF!)),"")</f>
        <v>#REF!</v>
      </c>
    </row>
    <row r="11922" spans="1:11">
      <c r="A11922" s="417" t="s">
        <v>2155</v>
      </c>
      <c r="B11922" s="417" t="s">
        <v>15084</v>
      </c>
      <c r="C11922" s="417" t="s">
        <v>2281</v>
      </c>
      <c r="D11922" s="417" t="s">
        <v>7287</v>
      </c>
      <c r="E11922" s="391">
        <v>7.85</v>
      </c>
      <c r="F11922" s="418">
        <v>44365</v>
      </c>
      <c r="G11922" s="417" t="s">
        <v>2286</v>
      </c>
      <c r="I11922" s="379" t="e">
        <f>IF(#REF!&lt;&gt;"",#REF!-$I$199,"")</f>
        <v>#REF!</v>
      </c>
      <c r="J11922" s="379" t="e">
        <f>IF(I11922&lt;&gt;"",NETWORKDAYS($I$199,#REF!-1,$N$201:$N$224),"")</f>
        <v>#REF!</v>
      </c>
      <c r="K11922" s="391" t="e">
        <f>IF(I11922&lt;&gt;"",RIGHT(#REF!,LEN(#REF!)-FIND(" ",#REF!)),"")</f>
        <v>#REF!</v>
      </c>
    </row>
    <row r="11923" spans="1:11">
      <c r="A11923" s="417" t="s">
        <v>2155</v>
      </c>
      <c r="B11923" s="417" t="s">
        <v>15085</v>
      </c>
      <c r="C11923" s="417" t="s">
        <v>2281</v>
      </c>
      <c r="D11923" s="417" t="s">
        <v>7296</v>
      </c>
      <c r="E11923" s="391">
        <v>15</v>
      </c>
      <c r="F11923" s="418">
        <v>44365</v>
      </c>
      <c r="G11923" s="417" t="s">
        <v>2283</v>
      </c>
      <c r="I11923" s="379" t="e">
        <f>IF(#REF!&lt;&gt;"",#REF!-$I$199,"")</f>
        <v>#REF!</v>
      </c>
      <c r="J11923" s="379" t="e">
        <f>IF(I11923&lt;&gt;"",NETWORKDAYS($I$199,#REF!-1,$N$201:$N$224),"")</f>
        <v>#REF!</v>
      </c>
      <c r="K11923" s="391" t="e">
        <f>IF(I11923&lt;&gt;"",RIGHT(#REF!,LEN(#REF!)-FIND(" ",#REF!)),"")</f>
        <v>#REF!</v>
      </c>
    </row>
    <row r="11924" spans="1:11">
      <c r="A11924" s="417" t="s">
        <v>2155</v>
      </c>
      <c r="B11924" s="417" t="s">
        <v>15086</v>
      </c>
      <c r="C11924" s="417" t="s">
        <v>2281</v>
      </c>
      <c r="D11924" s="417" t="s">
        <v>7298</v>
      </c>
      <c r="E11924" s="391">
        <v>9</v>
      </c>
      <c r="F11924" s="418">
        <v>44365</v>
      </c>
      <c r="G11924" s="417" t="s">
        <v>2286</v>
      </c>
      <c r="I11924" s="379" t="e">
        <f>IF(#REF!&lt;&gt;"",#REF!-$I$199,"")</f>
        <v>#REF!</v>
      </c>
      <c r="J11924" s="379" t="e">
        <f>IF(I11924&lt;&gt;"",NETWORKDAYS($I$199,#REF!-1,$N$201:$N$224),"")</f>
        <v>#REF!</v>
      </c>
      <c r="K11924" s="391" t="e">
        <f>IF(I11924&lt;&gt;"",RIGHT(#REF!,LEN(#REF!)-FIND(" ",#REF!)),"")</f>
        <v>#REF!</v>
      </c>
    </row>
    <row r="11925" spans="1:11">
      <c r="A11925" s="417" t="s">
        <v>2155</v>
      </c>
      <c r="B11925" s="417" t="s">
        <v>15087</v>
      </c>
      <c r="C11925" s="417" t="s">
        <v>2281</v>
      </c>
      <c r="D11925" s="417" t="s">
        <v>14896</v>
      </c>
      <c r="E11925" s="391">
        <v>6.49</v>
      </c>
      <c r="F11925" s="418">
        <v>44365</v>
      </c>
      <c r="G11925" s="417" t="s">
        <v>2286</v>
      </c>
      <c r="I11925" s="379" t="e">
        <f>IF(#REF!&lt;&gt;"",#REF!-$I$199,"")</f>
        <v>#REF!</v>
      </c>
      <c r="J11925" s="379" t="e">
        <f>IF(I11925&lt;&gt;"",NETWORKDAYS($I$199,#REF!-1,$N$201:$N$224),"")</f>
        <v>#REF!</v>
      </c>
      <c r="K11925" s="391" t="e">
        <f>IF(I11925&lt;&gt;"",RIGHT(#REF!,LEN(#REF!)-FIND(" ",#REF!)),"")</f>
        <v>#REF!</v>
      </c>
    </row>
    <row r="11926" spans="1:11">
      <c r="A11926" s="417" t="s">
        <v>2155</v>
      </c>
      <c r="B11926" s="417" t="s">
        <v>18111</v>
      </c>
      <c r="C11926" s="417" t="s">
        <v>2281</v>
      </c>
      <c r="D11926" s="417" t="s">
        <v>14965</v>
      </c>
      <c r="E11926" s="391">
        <v>8.76</v>
      </c>
      <c r="F11926" s="418">
        <v>44365</v>
      </c>
      <c r="G11926" s="417" t="s">
        <v>2283</v>
      </c>
      <c r="I11926" s="379" t="e">
        <f>IF(#REF!&lt;&gt;"",#REF!-$I$199,"")</f>
        <v>#REF!</v>
      </c>
      <c r="J11926" s="379" t="e">
        <f>IF(I11926&lt;&gt;"",NETWORKDAYS($I$199,#REF!-1,$N$201:$N$224),"")</f>
        <v>#REF!</v>
      </c>
      <c r="K11926" s="391" t="e">
        <f>IF(I11926&lt;&gt;"",RIGHT(#REF!,LEN(#REF!)-FIND(" ",#REF!)),"")</f>
        <v>#REF!</v>
      </c>
    </row>
    <row r="11927" spans="1:11">
      <c r="A11927" s="417" t="s">
        <v>2155</v>
      </c>
      <c r="B11927" s="417" t="s">
        <v>15088</v>
      </c>
      <c r="C11927" s="417" t="s">
        <v>2281</v>
      </c>
      <c r="D11927" s="417" t="s">
        <v>14923</v>
      </c>
      <c r="E11927" s="391">
        <v>8</v>
      </c>
      <c r="F11927" s="418">
        <v>44365</v>
      </c>
      <c r="G11927" s="417" t="s">
        <v>2286</v>
      </c>
      <c r="I11927" s="379" t="e">
        <f>IF(#REF!&lt;&gt;"",#REF!-$I$199,"")</f>
        <v>#REF!</v>
      </c>
      <c r="J11927" s="379" t="e">
        <f>IF(I11927&lt;&gt;"",NETWORKDAYS($I$199,#REF!-1,$N$201:$N$224),"")</f>
        <v>#REF!</v>
      </c>
      <c r="K11927" s="391" t="e">
        <f>IF(I11927&lt;&gt;"",RIGHT(#REF!,LEN(#REF!)-FIND(" ",#REF!)),"")</f>
        <v>#REF!</v>
      </c>
    </row>
    <row r="11928" spans="1:11">
      <c r="A11928" s="417" t="s">
        <v>2155</v>
      </c>
      <c r="B11928" s="417" t="s">
        <v>18885</v>
      </c>
      <c r="C11928" s="417" t="s">
        <v>2281</v>
      </c>
      <c r="D11928" s="417" t="s">
        <v>14879</v>
      </c>
      <c r="E11928" s="391">
        <v>5</v>
      </c>
      <c r="F11928" s="418">
        <v>44365</v>
      </c>
      <c r="G11928" s="417" t="s">
        <v>2283</v>
      </c>
      <c r="I11928" s="379" t="e">
        <f>IF(#REF!&lt;&gt;"",#REF!-$I$199,"")</f>
        <v>#REF!</v>
      </c>
      <c r="J11928" s="379" t="e">
        <f>IF(I11928&lt;&gt;"",NETWORKDAYS($I$199,#REF!-1,$N$201:$N$224),"")</f>
        <v>#REF!</v>
      </c>
      <c r="K11928" s="391" t="e">
        <f>IF(I11928&lt;&gt;"",RIGHT(#REF!,LEN(#REF!)-FIND(" ",#REF!)),"")</f>
        <v>#REF!</v>
      </c>
    </row>
    <row r="11929" spans="1:11">
      <c r="A11929" s="417" t="s">
        <v>2155</v>
      </c>
      <c r="B11929" s="417" t="s">
        <v>17647</v>
      </c>
      <c r="C11929" s="417" t="s">
        <v>2281</v>
      </c>
      <c r="D11929" s="417" t="s">
        <v>14883</v>
      </c>
      <c r="E11929" s="391">
        <v>2.1</v>
      </c>
      <c r="F11929" s="418">
        <v>44365</v>
      </c>
      <c r="G11929" s="417" t="s">
        <v>2283</v>
      </c>
      <c r="I11929" s="379" t="e">
        <f>IF(#REF!&lt;&gt;"",#REF!-$I$199,"")</f>
        <v>#REF!</v>
      </c>
      <c r="J11929" s="379" t="e">
        <f>IF(I11929&lt;&gt;"",NETWORKDAYS($I$199,#REF!-1,$N$201:$N$224),"")</f>
        <v>#REF!</v>
      </c>
      <c r="K11929" s="391" t="e">
        <f>IF(I11929&lt;&gt;"",RIGHT(#REF!,LEN(#REF!)-FIND(" ",#REF!)),"")</f>
        <v>#REF!</v>
      </c>
    </row>
    <row r="11930" spans="1:11">
      <c r="A11930" s="417" t="s">
        <v>2155</v>
      </c>
      <c r="B11930" s="417" t="s">
        <v>15089</v>
      </c>
      <c r="C11930" s="417" t="s">
        <v>2281</v>
      </c>
      <c r="D11930" s="417" t="s">
        <v>14941</v>
      </c>
      <c r="E11930" s="391">
        <v>6.84</v>
      </c>
      <c r="F11930" s="418">
        <v>44365</v>
      </c>
      <c r="G11930" s="417" t="s">
        <v>2286</v>
      </c>
      <c r="I11930" s="379" t="e">
        <f>IF(#REF!&lt;&gt;"",#REF!-$I$199,"")</f>
        <v>#REF!</v>
      </c>
      <c r="J11930" s="379" t="e">
        <f>IF(I11930&lt;&gt;"",NETWORKDAYS($I$199,#REF!-1,$N$201:$N$224),"")</f>
        <v>#REF!</v>
      </c>
      <c r="K11930" s="391" t="e">
        <f>IF(I11930&lt;&gt;"",RIGHT(#REF!,LEN(#REF!)-FIND(" ",#REF!)),"")</f>
        <v>#REF!</v>
      </c>
    </row>
    <row r="11931" spans="1:11">
      <c r="A11931" s="417" t="s">
        <v>2155</v>
      </c>
      <c r="B11931" s="417" t="s">
        <v>17648</v>
      </c>
      <c r="C11931" s="417" t="s">
        <v>2281</v>
      </c>
      <c r="D11931" s="417" t="s">
        <v>17649</v>
      </c>
      <c r="E11931" s="391">
        <v>4.3</v>
      </c>
      <c r="F11931" s="418">
        <v>44365</v>
      </c>
      <c r="G11931" s="417" t="s">
        <v>2283</v>
      </c>
      <c r="I11931" s="379" t="e">
        <f>IF(#REF!&lt;&gt;"",#REF!-$I$199,"")</f>
        <v>#REF!</v>
      </c>
      <c r="J11931" s="379" t="e">
        <f>IF(I11931&lt;&gt;"",NETWORKDAYS($I$199,#REF!-1,$N$201:$N$224),"")</f>
        <v>#REF!</v>
      </c>
      <c r="K11931" s="391" t="e">
        <f>IF(I11931&lt;&gt;"",RIGHT(#REF!,LEN(#REF!)-FIND(" ",#REF!)),"")</f>
        <v>#REF!</v>
      </c>
    </row>
    <row r="11932" spans="1:11">
      <c r="A11932" s="417" t="s">
        <v>2155</v>
      </c>
      <c r="B11932" s="417" t="s">
        <v>15090</v>
      </c>
      <c r="C11932" s="417" t="s">
        <v>2281</v>
      </c>
      <c r="D11932" s="417" t="s">
        <v>14949</v>
      </c>
      <c r="E11932" s="391">
        <v>4.28</v>
      </c>
      <c r="F11932" s="418">
        <v>44365</v>
      </c>
      <c r="G11932" s="417" t="s">
        <v>2286</v>
      </c>
      <c r="I11932" s="379" t="e">
        <f>IF(#REF!&lt;&gt;"",#REF!-$I$199,"")</f>
        <v>#REF!</v>
      </c>
      <c r="J11932" s="379" t="e">
        <f>IF(I11932&lt;&gt;"",NETWORKDAYS($I$199,#REF!-1,$N$201:$N$224),"")</f>
        <v>#REF!</v>
      </c>
      <c r="K11932" s="391" t="e">
        <f>IF(I11932&lt;&gt;"",RIGHT(#REF!,LEN(#REF!)-FIND(" ",#REF!)),"")</f>
        <v>#REF!</v>
      </c>
    </row>
    <row r="11933" spans="1:11">
      <c r="A11933" s="417" t="s">
        <v>2155</v>
      </c>
      <c r="B11933" s="417" t="s">
        <v>17650</v>
      </c>
      <c r="C11933" s="417" t="s">
        <v>2281</v>
      </c>
      <c r="D11933" s="417" t="s">
        <v>14967</v>
      </c>
      <c r="E11933" s="391">
        <v>9.3000000000000007</v>
      </c>
      <c r="F11933" s="418">
        <v>44365</v>
      </c>
      <c r="G11933" s="417" t="s">
        <v>2286</v>
      </c>
      <c r="I11933" s="379" t="e">
        <f>IF(#REF!&lt;&gt;"",#REF!-$I$199,"")</f>
        <v>#REF!</v>
      </c>
      <c r="J11933" s="379" t="e">
        <f>IF(I11933&lt;&gt;"",NETWORKDAYS($I$199,#REF!-1,$N$201:$N$224),"")</f>
        <v>#REF!</v>
      </c>
      <c r="K11933" s="391" t="e">
        <f>IF(I11933&lt;&gt;"",RIGHT(#REF!,LEN(#REF!)-FIND(" ",#REF!)),"")</f>
        <v>#REF!</v>
      </c>
    </row>
    <row r="11934" spans="1:11">
      <c r="A11934" s="417" t="s">
        <v>2155</v>
      </c>
      <c r="B11934" s="417" t="s">
        <v>15091</v>
      </c>
      <c r="C11934" s="417" t="s">
        <v>2281</v>
      </c>
      <c r="D11934" s="417" t="s">
        <v>14977</v>
      </c>
      <c r="E11934" s="391">
        <v>4.0599999999999996</v>
      </c>
      <c r="F11934" s="418">
        <v>44365</v>
      </c>
      <c r="G11934" s="417" t="s">
        <v>2286</v>
      </c>
      <c r="I11934" s="379" t="e">
        <f>IF(#REF!&lt;&gt;"",#REF!-$I$199,"")</f>
        <v>#REF!</v>
      </c>
      <c r="J11934" s="379" t="e">
        <f>IF(I11934&lt;&gt;"",NETWORKDAYS($I$199,#REF!-1,$N$201:$N$224),"")</f>
        <v>#REF!</v>
      </c>
      <c r="K11934" s="391" t="e">
        <f>IF(I11934&lt;&gt;"",RIGHT(#REF!,LEN(#REF!)-FIND(" ",#REF!)),"")</f>
        <v>#REF!</v>
      </c>
    </row>
    <row r="11935" spans="1:11">
      <c r="A11935" s="417" t="s">
        <v>2155</v>
      </c>
      <c r="B11935" s="417" t="s">
        <v>17651</v>
      </c>
      <c r="C11935" s="417" t="s">
        <v>2281</v>
      </c>
      <c r="D11935" s="417" t="s">
        <v>14867</v>
      </c>
      <c r="E11935" s="391">
        <v>5.39</v>
      </c>
      <c r="F11935" s="418">
        <v>44393</v>
      </c>
      <c r="G11935" s="417" t="s">
        <v>2286</v>
      </c>
      <c r="I11935" s="379" t="e">
        <f>IF(#REF!&lt;&gt;"",#REF!-$I$199,"")</f>
        <v>#REF!</v>
      </c>
      <c r="J11935" s="379" t="e">
        <f>IF(I11935&lt;&gt;"",NETWORKDAYS($I$199,#REF!-1,$N$201:$N$224),"")</f>
        <v>#REF!</v>
      </c>
      <c r="K11935" s="391" t="e">
        <f>IF(I11935&lt;&gt;"",RIGHT(#REF!,LEN(#REF!)-FIND(" ",#REF!)),"")</f>
        <v>#REF!</v>
      </c>
    </row>
    <row r="11936" spans="1:11">
      <c r="A11936" s="417" t="s">
        <v>2155</v>
      </c>
      <c r="B11936" s="417" t="s">
        <v>18112</v>
      </c>
      <c r="C11936" s="417" t="s">
        <v>2281</v>
      </c>
      <c r="D11936" s="417" t="s">
        <v>18113</v>
      </c>
      <c r="E11936" s="391">
        <v>46.5</v>
      </c>
      <c r="F11936" s="418">
        <v>44393</v>
      </c>
      <c r="G11936" s="417" t="s">
        <v>2286</v>
      </c>
      <c r="I11936" s="379" t="e">
        <f>IF(#REF!&lt;&gt;"",#REF!-$I$199,"")</f>
        <v>#REF!</v>
      </c>
      <c r="J11936" s="379" t="e">
        <f>IF(I11936&lt;&gt;"",NETWORKDAYS($I$199,#REF!-1,$N$201:$N$224),"")</f>
        <v>#REF!</v>
      </c>
      <c r="K11936" s="391" t="e">
        <f>IF(I11936&lt;&gt;"",RIGHT(#REF!,LEN(#REF!)-FIND(" ",#REF!)),"")</f>
        <v>#REF!</v>
      </c>
    </row>
    <row r="11937" spans="1:11">
      <c r="A11937" s="417" t="s">
        <v>2155</v>
      </c>
      <c r="B11937" s="417" t="s">
        <v>6105</v>
      </c>
      <c r="C11937" s="417" t="s">
        <v>2281</v>
      </c>
      <c r="D11937" s="417" t="s">
        <v>5939</v>
      </c>
      <c r="E11937" s="391">
        <v>51.64</v>
      </c>
      <c r="F11937" s="418">
        <v>44393</v>
      </c>
      <c r="G11937" s="417" t="s">
        <v>2283</v>
      </c>
      <c r="I11937" s="379" t="e">
        <f>IF(#REF!&lt;&gt;"",#REF!-$I$199,"")</f>
        <v>#REF!</v>
      </c>
      <c r="J11937" s="379" t="e">
        <f>IF(I11937&lt;&gt;"",NETWORKDAYS($I$199,#REF!-1,$N$201:$N$224),"")</f>
        <v>#REF!</v>
      </c>
      <c r="K11937" s="391" t="e">
        <f>IF(I11937&lt;&gt;"",RIGHT(#REF!,LEN(#REF!)-FIND(" ",#REF!)),"")</f>
        <v>#REF!</v>
      </c>
    </row>
    <row r="11938" spans="1:11">
      <c r="A11938" s="417" t="s">
        <v>2155</v>
      </c>
      <c r="B11938" s="417" t="s">
        <v>6106</v>
      </c>
      <c r="C11938" s="417" t="s">
        <v>2281</v>
      </c>
      <c r="D11938" s="417" t="s">
        <v>5941</v>
      </c>
      <c r="E11938" s="391">
        <v>8.1199999999999992</v>
      </c>
      <c r="F11938" s="418">
        <v>44393</v>
      </c>
      <c r="G11938" s="417" t="s">
        <v>2283</v>
      </c>
      <c r="I11938" s="379" t="e">
        <f>IF(#REF!&lt;&gt;"",#REF!-$I$199,"")</f>
        <v>#REF!</v>
      </c>
      <c r="J11938" s="379" t="e">
        <f>IF(I11938&lt;&gt;"",NETWORKDAYS($I$199,#REF!-1,$N$201:$N$224),"")</f>
        <v>#REF!</v>
      </c>
      <c r="K11938" s="391" t="e">
        <f>IF(I11938&lt;&gt;"",RIGHT(#REF!,LEN(#REF!)-FIND(" ",#REF!)),"")</f>
        <v>#REF!</v>
      </c>
    </row>
    <row r="11939" spans="1:11">
      <c r="A11939" s="417" t="s">
        <v>2155</v>
      </c>
      <c r="B11939" s="417" t="s">
        <v>6107</v>
      </c>
      <c r="C11939" s="417" t="s">
        <v>2281</v>
      </c>
      <c r="D11939" s="417" t="s">
        <v>5929</v>
      </c>
      <c r="E11939" s="391">
        <v>7.36</v>
      </c>
      <c r="F11939" s="418">
        <v>44393</v>
      </c>
      <c r="G11939" s="417" t="s">
        <v>2283</v>
      </c>
      <c r="I11939" s="379" t="e">
        <f>IF(#REF!&lt;&gt;"",#REF!-$I$199,"")</f>
        <v>#REF!</v>
      </c>
      <c r="J11939" s="379" t="e">
        <f>IF(I11939&lt;&gt;"",NETWORKDAYS($I$199,#REF!-1,$N$201:$N$224),"")</f>
        <v>#REF!</v>
      </c>
      <c r="K11939" s="391" t="e">
        <f>IF(I11939&lt;&gt;"",RIGHT(#REF!,LEN(#REF!)-FIND(" ",#REF!)),"")</f>
        <v>#REF!</v>
      </c>
    </row>
    <row r="11940" spans="1:11">
      <c r="A11940" s="417" t="s">
        <v>2155</v>
      </c>
      <c r="B11940" s="417" t="s">
        <v>6108</v>
      </c>
      <c r="C11940" s="417" t="s">
        <v>2281</v>
      </c>
      <c r="D11940" s="417" t="s">
        <v>5947</v>
      </c>
      <c r="E11940" s="391">
        <v>6.15</v>
      </c>
      <c r="F11940" s="418">
        <v>44393</v>
      </c>
      <c r="G11940" s="417" t="s">
        <v>2283</v>
      </c>
      <c r="I11940" s="379" t="e">
        <f>IF(#REF!&lt;&gt;"",#REF!-$I$199,"")</f>
        <v>#REF!</v>
      </c>
      <c r="J11940" s="379" t="e">
        <f>IF(I11940&lt;&gt;"",NETWORKDAYS($I$199,#REF!-1,$N$201:$N$224),"")</f>
        <v>#REF!</v>
      </c>
      <c r="K11940" s="391" t="e">
        <f>IF(I11940&lt;&gt;"",RIGHT(#REF!,LEN(#REF!)-FIND(" ",#REF!)),"")</f>
        <v>#REF!</v>
      </c>
    </row>
    <row r="11941" spans="1:11">
      <c r="A11941" s="417" t="s">
        <v>2155</v>
      </c>
      <c r="B11941" s="417" t="s">
        <v>6109</v>
      </c>
      <c r="C11941" s="417" t="s">
        <v>2281</v>
      </c>
      <c r="D11941" s="417" t="s">
        <v>5953</v>
      </c>
      <c r="E11941" s="391">
        <v>0.01</v>
      </c>
      <c r="F11941" s="418">
        <v>44393</v>
      </c>
      <c r="G11941" s="417" t="s">
        <v>2283</v>
      </c>
      <c r="I11941" s="379" t="e">
        <f>IF(#REF!&lt;&gt;"",#REF!-$I$199,"")</f>
        <v>#REF!</v>
      </c>
      <c r="J11941" s="379" t="e">
        <f>IF(I11941&lt;&gt;"",NETWORKDAYS($I$199,#REF!-1,$N$201:$N$224),"")</f>
        <v>#REF!</v>
      </c>
      <c r="K11941" s="391" t="e">
        <f>IF(I11941&lt;&gt;"",RIGHT(#REF!,LEN(#REF!)-FIND(" ",#REF!)),"")</f>
        <v>#REF!</v>
      </c>
    </row>
    <row r="11942" spans="1:11">
      <c r="A11942" s="417" t="s">
        <v>2155</v>
      </c>
      <c r="B11942" s="417" t="s">
        <v>6110</v>
      </c>
      <c r="C11942" s="417" t="s">
        <v>2281</v>
      </c>
      <c r="D11942" s="417" t="s">
        <v>5965</v>
      </c>
      <c r="E11942" s="391">
        <v>9.5500000000000007</v>
      </c>
      <c r="F11942" s="418">
        <v>44393</v>
      </c>
      <c r="G11942" s="417" t="s">
        <v>2283</v>
      </c>
      <c r="I11942" s="379" t="e">
        <f>IF(#REF!&lt;&gt;"",#REF!-$I$199,"")</f>
        <v>#REF!</v>
      </c>
      <c r="J11942" s="379" t="e">
        <f>IF(I11942&lt;&gt;"",NETWORKDAYS($I$199,#REF!-1,$N$201:$N$224),"")</f>
        <v>#REF!</v>
      </c>
      <c r="K11942" s="391" t="e">
        <f>IF(I11942&lt;&gt;"",RIGHT(#REF!,LEN(#REF!)-FIND(" ",#REF!)),"")</f>
        <v>#REF!</v>
      </c>
    </row>
    <row r="11943" spans="1:11">
      <c r="A11943" s="417" t="s">
        <v>2155</v>
      </c>
      <c r="B11943" s="417" t="s">
        <v>6111</v>
      </c>
      <c r="C11943" s="417" t="s">
        <v>2281</v>
      </c>
      <c r="D11943" s="417" t="s">
        <v>5979</v>
      </c>
      <c r="E11943" s="391">
        <v>0.01</v>
      </c>
      <c r="F11943" s="418">
        <v>44393</v>
      </c>
      <c r="G11943" s="417" t="s">
        <v>2283</v>
      </c>
      <c r="I11943" s="379" t="e">
        <f>IF(#REF!&lt;&gt;"",#REF!-$I$199,"")</f>
        <v>#REF!</v>
      </c>
      <c r="J11943" s="379" t="e">
        <f>IF(I11943&lt;&gt;"",NETWORKDAYS($I$199,#REF!-1,$N$201:$N$224),"")</f>
        <v>#REF!</v>
      </c>
      <c r="K11943" s="391" t="e">
        <f>IF(I11943&lt;&gt;"",RIGHT(#REF!,LEN(#REF!)-FIND(" ",#REF!)),"")</f>
        <v>#REF!</v>
      </c>
    </row>
    <row r="11944" spans="1:11">
      <c r="A11944" s="417" t="s">
        <v>2155</v>
      </c>
      <c r="B11944" s="417" t="s">
        <v>6112</v>
      </c>
      <c r="C11944" s="417" t="s">
        <v>2281</v>
      </c>
      <c r="D11944" s="417" t="s">
        <v>5971</v>
      </c>
      <c r="E11944" s="391">
        <v>25.7</v>
      </c>
      <c r="F11944" s="418">
        <v>44393</v>
      </c>
      <c r="G11944" s="417" t="s">
        <v>2283</v>
      </c>
      <c r="I11944" s="379" t="e">
        <f>IF(#REF!&lt;&gt;"",#REF!-$I$199,"")</f>
        <v>#REF!</v>
      </c>
      <c r="J11944" s="379" t="e">
        <f>IF(I11944&lt;&gt;"",NETWORKDAYS($I$199,#REF!-1,$N$201:$N$224),"")</f>
        <v>#REF!</v>
      </c>
      <c r="K11944" s="391" t="e">
        <f>IF(I11944&lt;&gt;"",RIGHT(#REF!,LEN(#REF!)-FIND(" ",#REF!)),"")</f>
        <v>#REF!</v>
      </c>
    </row>
    <row r="11945" spans="1:11">
      <c r="A11945" s="417" t="s">
        <v>2155</v>
      </c>
      <c r="B11945" s="417" t="s">
        <v>6113</v>
      </c>
      <c r="C11945" s="417" t="s">
        <v>2281</v>
      </c>
      <c r="D11945" s="417" t="s">
        <v>6067</v>
      </c>
      <c r="E11945" s="391">
        <v>23.15</v>
      </c>
      <c r="F11945" s="418">
        <v>44393</v>
      </c>
      <c r="G11945" s="417" t="s">
        <v>2283</v>
      </c>
      <c r="I11945" s="379" t="e">
        <f>IF(#REF!&lt;&gt;"",#REF!-$I$199,"")</f>
        <v>#REF!</v>
      </c>
      <c r="J11945" s="379" t="e">
        <f>IF(I11945&lt;&gt;"",NETWORKDAYS($I$199,#REF!-1,$N$201:$N$224),"")</f>
        <v>#REF!</v>
      </c>
      <c r="K11945" s="391" t="e">
        <f>IF(I11945&lt;&gt;"",RIGHT(#REF!,LEN(#REF!)-FIND(" ",#REF!)),"")</f>
        <v>#REF!</v>
      </c>
    </row>
    <row r="11946" spans="1:11">
      <c r="A11946" s="417" t="s">
        <v>2155</v>
      </c>
      <c r="B11946" s="417" t="s">
        <v>6114</v>
      </c>
      <c r="C11946" s="417" t="s">
        <v>2281</v>
      </c>
      <c r="D11946" s="417" t="s">
        <v>5983</v>
      </c>
      <c r="E11946" s="391">
        <v>12.75</v>
      </c>
      <c r="F11946" s="418">
        <v>44393</v>
      </c>
      <c r="G11946" s="417" t="s">
        <v>2283</v>
      </c>
      <c r="I11946" s="379" t="e">
        <f>IF(#REF!&lt;&gt;"",#REF!-$I$199,"")</f>
        <v>#REF!</v>
      </c>
      <c r="J11946" s="379" t="e">
        <f>IF(I11946&lt;&gt;"",NETWORKDAYS($I$199,#REF!-1,$N$201:$N$224),"")</f>
        <v>#REF!</v>
      </c>
      <c r="K11946" s="391" t="e">
        <f>IF(I11946&lt;&gt;"",RIGHT(#REF!,LEN(#REF!)-FIND(" ",#REF!)),"")</f>
        <v>#REF!</v>
      </c>
    </row>
    <row r="11947" spans="1:11">
      <c r="A11947" s="417" t="s">
        <v>2155</v>
      </c>
      <c r="B11947" s="417" t="s">
        <v>6115</v>
      </c>
      <c r="C11947" s="417" t="s">
        <v>2281</v>
      </c>
      <c r="D11947" s="417" t="s">
        <v>5983</v>
      </c>
      <c r="E11947" s="391">
        <v>30.36</v>
      </c>
      <c r="F11947" s="418">
        <v>44757</v>
      </c>
      <c r="G11947" s="417" t="s">
        <v>2283</v>
      </c>
      <c r="I11947" s="379" t="e">
        <f>IF(#REF!&lt;&gt;"",#REF!-$I$199,"")</f>
        <v>#REF!</v>
      </c>
      <c r="J11947" s="379" t="e">
        <f>IF(I11947&lt;&gt;"",NETWORKDAYS($I$199,#REF!-1,$N$201:$N$224),"")</f>
        <v>#REF!</v>
      </c>
      <c r="K11947" s="391" t="e">
        <f>IF(I11947&lt;&gt;"",RIGHT(#REF!,LEN(#REF!)-FIND(" ",#REF!)),"")</f>
        <v>#REF!</v>
      </c>
    </row>
    <row r="11948" spans="1:11">
      <c r="A11948" s="417" t="s">
        <v>2155</v>
      </c>
      <c r="B11948" s="417" t="s">
        <v>9026</v>
      </c>
      <c r="C11948" s="417" t="s">
        <v>2281</v>
      </c>
      <c r="D11948" s="417" t="s">
        <v>6118</v>
      </c>
      <c r="E11948" s="391">
        <v>11.64</v>
      </c>
      <c r="F11948" s="418">
        <v>44393</v>
      </c>
      <c r="G11948" s="417" t="s">
        <v>2283</v>
      </c>
      <c r="I11948" s="379" t="e">
        <f>IF(#REF!&lt;&gt;"",#REF!-$I$199,"")</f>
        <v>#REF!</v>
      </c>
      <c r="J11948" s="379" t="e">
        <f>IF(I11948&lt;&gt;"",NETWORKDAYS($I$199,#REF!-1,$N$201:$N$224),"")</f>
        <v>#REF!</v>
      </c>
      <c r="K11948" s="391" t="e">
        <f>IF(I11948&lt;&gt;"",RIGHT(#REF!,LEN(#REF!)-FIND(" ",#REF!)),"")</f>
        <v>#REF!</v>
      </c>
    </row>
    <row r="11949" spans="1:11">
      <c r="A11949" s="417" t="s">
        <v>2155</v>
      </c>
      <c r="B11949" s="417" t="s">
        <v>15092</v>
      </c>
      <c r="C11949" s="417" t="s">
        <v>2281</v>
      </c>
      <c r="D11949" s="417" t="s">
        <v>5995</v>
      </c>
      <c r="E11949" s="391">
        <v>16.86</v>
      </c>
      <c r="F11949" s="418">
        <v>44393</v>
      </c>
      <c r="G11949" s="417" t="s">
        <v>2283</v>
      </c>
      <c r="I11949" s="379" t="e">
        <f>IF(#REF!&lt;&gt;"",#REF!-$I$199,"")</f>
        <v>#REF!</v>
      </c>
      <c r="J11949" s="379" t="e">
        <f>IF(I11949&lt;&gt;"",NETWORKDAYS($I$199,#REF!-1,$N$201:$N$224),"")</f>
        <v>#REF!</v>
      </c>
      <c r="K11949" s="391" t="e">
        <f>IF(I11949&lt;&gt;"",RIGHT(#REF!,LEN(#REF!)-FIND(" ",#REF!)),"")</f>
        <v>#REF!</v>
      </c>
    </row>
    <row r="11950" spans="1:11">
      <c r="A11950" s="417" t="s">
        <v>2155</v>
      </c>
      <c r="B11950" s="417" t="s">
        <v>17652</v>
      </c>
      <c r="C11950" s="417" t="s">
        <v>2281</v>
      </c>
      <c r="D11950" s="417" t="s">
        <v>14933</v>
      </c>
      <c r="E11950" s="391">
        <v>10.76</v>
      </c>
      <c r="F11950" s="418">
        <v>44393</v>
      </c>
      <c r="G11950" s="417" t="s">
        <v>2283</v>
      </c>
      <c r="I11950" s="379" t="e">
        <f>IF(#REF!&lt;&gt;"",#REF!-$I$199,"")</f>
        <v>#REF!</v>
      </c>
      <c r="J11950" s="379" t="e">
        <f>IF(I11950&lt;&gt;"",NETWORKDAYS($I$199,#REF!-1,$N$201:$N$224),"")</f>
        <v>#REF!</v>
      </c>
      <c r="K11950" s="391" t="e">
        <f>IF(I11950&lt;&gt;"",RIGHT(#REF!,LEN(#REF!)-FIND(" ",#REF!)),"")</f>
        <v>#REF!</v>
      </c>
    </row>
    <row r="11951" spans="1:11">
      <c r="A11951" s="417" t="s">
        <v>2155</v>
      </c>
      <c r="B11951" s="417" t="s">
        <v>15093</v>
      </c>
      <c r="C11951" s="417" t="s">
        <v>2281</v>
      </c>
      <c r="D11951" s="417" t="s">
        <v>14937</v>
      </c>
      <c r="E11951" s="391">
        <v>10</v>
      </c>
      <c r="F11951" s="418">
        <v>44393</v>
      </c>
      <c r="G11951" s="417" t="s">
        <v>2283</v>
      </c>
      <c r="I11951" s="379" t="e">
        <f>IF(#REF!&lt;&gt;"",#REF!-$I$199,"")</f>
        <v>#REF!</v>
      </c>
      <c r="J11951" s="379" t="e">
        <f>IF(I11951&lt;&gt;"",NETWORKDAYS($I$199,#REF!-1,$N$201:$N$224),"")</f>
        <v>#REF!</v>
      </c>
      <c r="K11951" s="391" t="e">
        <f>IF(I11951&lt;&gt;"",RIGHT(#REF!,LEN(#REF!)-FIND(" ",#REF!)),"")</f>
        <v>#REF!</v>
      </c>
    </row>
    <row r="11952" spans="1:11">
      <c r="A11952" s="417" t="s">
        <v>2155</v>
      </c>
      <c r="B11952" s="417" t="s">
        <v>6116</v>
      </c>
      <c r="C11952" s="417" t="s">
        <v>2281</v>
      </c>
      <c r="D11952" s="417" t="s">
        <v>5929</v>
      </c>
      <c r="E11952" s="391">
        <v>46.6</v>
      </c>
      <c r="F11952" s="418">
        <v>44792</v>
      </c>
      <c r="G11952" s="417" t="s">
        <v>2283</v>
      </c>
      <c r="I11952" s="379" t="e">
        <f>IF(#REF!&lt;&gt;"",#REF!-$I$199,"")</f>
        <v>#REF!</v>
      </c>
      <c r="J11952" s="379" t="e">
        <f>IF(I11952&lt;&gt;"",NETWORKDAYS($I$199,#REF!-1,$N$201:$N$224),"")</f>
        <v>#REF!</v>
      </c>
      <c r="K11952" s="391" t="e">
        <f>IF(I11952&lt;&gt;"",RIGHT(#REF!,LEN(#REF!)-FIND(" ",#REF!)),"")</f>
        <v>#REF!</v>
      </c>
    </row>
    <row r="11953" spans="1:11">
      <c r="A11953" s="417" t="s">
        <v>2155</v>
      </c>
      <c r="B11953" s="417" t="s">
        <v>6117</v>
      </c>
      <c r="C11953" s="417" t="s">
        <v>2281</v>
      </c>
      <c r="D11953" s="417" t="s">
        <v>6118</v>
      </c>
      <c r="E11953" s="391">
        <v>26.5</v>
      </c>
      <c r="F11953" s="418">
        <v>44792</v>
      </c>
      <c r="G11953" s="417" t="s">
        <v>2283</v>
      </c>
      <c r="I11953" s="379" t="e">
        <f>IF(#REF!&lt;&gt;"",#REF!-$I$199,"")</f>
        <v>#REF!</v>
      </c>
      <c r="J11953" s="379" t="e">
        <f>IF(I11953&lt;&gt;"",NETWORKDAYS($I$199,#REF!-1,$N$201:$N$224),"")</f>
        <v>#REF!</v>
      </c>
      <c r="K11953" s="391" t="e">
        <f>IF(I11953&lt;&gt;"",RIGHT(#REF!,LEN(#REF!)-FIND(" ",#REF!)),"")</f>
        <v>#REF!</v>
      </c>
    </row>
    <row r="11954" spans="1:11">
      <c r="A11954" s="417" t="s">
        <v>2155</v>
      </c>
      <c r="B11954" s="417" t="s">
        <v>15094</v>
      </c>
      <c r="C11954" s="417" t="s">
        <v>2281</v>
      </c>
      <c r="D11954" s="417" t="s">
        <v>3212</v>
      </c>
      <c r="E11954" s="391">
        <v>12</v>
      </c>
      <c r="F11954" s="418">
        <v>44428</v>
      </c>
      <c r="G11954" s="417" t="s">
        <v>2286</v>
      </c>
      <c r="I11954" s="379" t="e">
        <f>IF(#REF!&lt;&gt;"",#REF!-$I$199,"")</f>
        <v>#REF!</v>
      </c>
      <c r="J11954" s="379" t="e">
        <f>IF(I11954&lt;&gt;"",NETWORKDAYS($I$199,#REF!-1,$N$201:$N$224),"")</f>
        <v>#REF!</v>
      </c>
      <c r="K11954" s="391" t="e">
        <f>IF(I11954&lt;&gt;"",RIGHT(#REF!,LEN(#REF!)-FIND(" ",#REF!)),"")</f>
        <v>#REF!</v>
      </c>
    </row>
    <row r="11955" spans="1:11">
      <c r="A11955" s="417" t="s">
        <v>2155</v>
      </c>
      <c r="B11955" s="417" t="s">
        <v>15095</v>
      </c>
      <c r="C11955" s="417" t="s">
        <v>2281</v>
      </c>
      <c r="D11955" s="417" t="s">
        <v>3606</v>
      </c>
      <c r="E11955" s="391">
        <v>7.77</v>
      </c>
      <c r="F11955" s="418">
        <v>44456</v>
      </c>
      <c r="G11955" s="417" t="s">
        <v>2286</v>
      </c>
      <c r="I11955" s="379" t="e">
        <f>IF(#REF!&lt;&gt;"",#REF!-$I$199,"")</f>
        <v>#REF!</v>
      </c>
      <c r="J11955" s="379" t="e">
        <f>IF(I11955&lt;&gt;"",NETWORKDAYS($I$199,#REF!-1,$N$201:$N$224),"")</f>
        <v>#REF!</v>
      </c>
      <c r="K11955" s="391" t="e">
        <f>IF(I11955&lt;&gt;"",RIGHT(#REF!,LEN(#REF!)-FIND(" ",#REF!)),"")</f>
        <v>#REF!</v>
      </c>
    </row>
    <row r="11956" spans="1:11">
      <c r="A11956" s="417" t="s">
        <v>2155</v>
      </c>
      <c r="B11956" s="417" t="s">
        <v>6119</v>
      </c>
      <c r="C11956" s="417" t="s">
        <v>2281</v>
      </c>
      <c r="D11956" s="417" t="s">
        <v>6120</v>
      </c>
      <c r="E11956" s="391">
        <v>36.9</v>
      </c>
      <c r="F11956" s="418">
        <v>44820</v>
      </c>
      <c r="G11956" s="417" t="s">
        <v>2283</v>
      </c>
      <c r="I11956" s="379" t="e">
        <f>IF(#REF!&lt;&gt;"",#REF!-$I$199,"")</f>
        <v>#REF!</v>
      </c>
      <c r="J11956" s="379" t="e">
        <f>IF(I11956&lt;&gt;"",NETWORKDAYS($I$199,#REF!-1,$N$201:$N$224),"")</f>
        <v>#REF!</v>
      </c>
      <c r="K11956" s="391" t="e">
        <f>IF(I11956&lt;&gt;"",RIGHT(#REF!,LEN(#REF!)-FIND(" ",#REF!)),"")</f>
        <v>#REF!</v>
      </c>
    </row>
    <row r="11957" spans="1:11">
      <c r="A11957" s="417" t="s">
        <v>2155</v>
      </c>
      <c r="B11957" s="417" t="s">
        <v>7303</v>
      </c>
      <c r="C11957" s="417" t="s">
        <v>2281</v>
      </c>
      <c r="D11957" s="417" t="s">
        <v>5929</v>
      </c>
      <c r="E11957" s="391">
        <v>5.41</v>
      </c>
      <c r="F11957" s="418">
        <v>44484</v>
      </c>
      <c r="G11957" s="417" t="s">
        <v>2283</v>
      </c>
      <c r="I11957" s="379" t="e">
        <f>IF(#REF!&lt;&gt;"",#REF!-$I$199,"")</f>
        <v>#REF!</v>
      </c>
      <c r="J11957" s="379" t="e">
        <f>IF(I11957&lt;&gt;"",NETWORKDAYS($I$199,#REF!-1,$N$201:$N$224),"")</f>
        <v>#REF!</v>
      </c>
      <c r="K11957" s="391" t="e">
        <f>IF(I11957&lt;&gt;"",RIGHT(#REF!,LEN(#REF!)-FIND(" ",#REF!)),"")</f>
        <v>#REF!</v>
      </c>
    </row>
    <row r="11958" spans="1:11">
      <c r="A11958" s="417" t="s">
        <v>2155</v>
      </c>
      <c r="B11958" s="417" t="s">
        <v>7304</v>
      </c>
      <c r="C11958" s="417" t="s">
        <v>2281</v>
      </c>
      <c r="D11958" s="417" t="s">
        <v>5947</v>
      </c>
      <c r="E11958" s="391">
        <v>4.21</v>
      </c>
      <c r="F11958" s="418">
        <v>44484</v>
      </c>
      <c r="G11958" s="417" t="s">
        <v>2283</v>
      </c>
      <c r="I11958" s="379" t="e">
        <f>IF(#REF!&lt;&gt;"",#REF!-$I$199,"")</f>
        <v>#REF!</v>
      </c>
      <c r="J11958" s="379" t="e">
        <f>IF(I11958&lt;&gt;"",NETWORKDAYS($I$199,#REF!-1,$N$201:$N$224),"")</f>
        <v>#REF!</v>
      </c>
      <c r="K11958" s="391" t="e">
        <f>IF(I11958&lt;&gt;"",RIGHT(#REF!,LEN(#REF!)-FIND(" ",#REF!)),"")</f>
        <v>#REF!</v>
      </c>
    </row>
    <row r="11959" spans="1:11">
      <c r="A11959" s="417" t="s">
        <v>2155</v>
      </c>
      <c r="B11959" s="417" t="s">
        <v>7305</v>
      </c>
      <c r="C11959" s="417" t="s">
        <v>2281</v>
      </c>
      <c r="D11959" s="417" t="s">
        <v>3998</v>
      </c>
      <c r="E11959" s="391">
        <v>31</v>
      </c>
      <c r="F11959" s="418">
        <v>44855</v>
      </c>
      <c r="G11959" s="417" t="s">
        <v>2283</v>
      </c>
      <c r="I11959" s="379" t="e">
        <f>IF(#REF!&lt;&gt;"",#REF!-$I$199,"")</f>
        <v>#REF!</v>
      </c>
      <c r="J11959" s="379" t="e">
        <f>IF(I11959&lt;&gt;"",NETWORKDAYS($I$199,#REF!-1,$N$201:$N$224),"")</f>
        <v>#REF!</v>
      </c>
      <c r="K11959" s="391" t="e">
        <f>IF(I11959&lt;&gt;"",RIGHT(#REF!,LEN(#REF!)-FIND(" ",#REF!)),"")</f>
        <v>#REF!</v>
      </c>
    </row>
    <row r="11960" spans="1:11">
      <c r="A11960" s="417" t="s">
        <v>2155</v>
      </c>
      <c r="B11960" s="417" t="s">
        <v>7306</v>
      </c>
      <c r="C11960" s="417" t="s">
        <v>2281</v>
      </c>
      <c r="D11960" s="417" t="s">
        <v>5957</v>
      </c>
      <c r="E11960" s="391">
        <v>1.25</v>
      </c>
      <c r="F11960" s="418">
        <v>44484</v>
      </c>
      <c r="G11960" s="417" t="s">
        <v>2283</v>
      </c>
      <c r="I11960" s="379" t="e">
        <f>IF(#REF!&lt;&gt;"",#REF!-$I$199,"")</f>
        <v>#REF!</v>
      </c>
      <c r="J11960" s="379" t="e">
        <f>IF(I11960&lt;&gt;"",NETWORKDAYS($I$199,#REF!-1,$N$201:$N$224),"")</f>
        <v>#REF!</v>
      </c>
      <c r="K11960" s="391" t="e">
        <f>IF(I11960&lt;&gt;"",RIGHT(#REF!,LEN(#REF!)-FIND(" ",#REF!)),"")</f>
        <v>#REF!</v>
      </c>
    </row>
    <row r="11961" spans="1:11">
      <c r="A11961" s="417" t="s">
        <v>2155</v>
      </c>
      <c r="B11961" s="417" t="s">
        <v>9027</v>
      </c>
      <c r="C11961" s="417" t="s">
        <v>2281</v>
      </c>
      <c r="D11961" s="417" t="s">
        <v>5965</v>
      </c>
      <c r="E11961" s="391">
        <v>6.8</v>
      </c>
      <c r="F11961" s="418">
        <v>44484</v>
      </c>
      <c r="G11961" s="417" t="s">
        <v>2283</v>
      </c>
      <c r="I11961" s="379" t="e">
        <f>IF(#REF!&lt;&gt;"",#REF!-$I$199,"")</f>
        <v>#REF!</v>
      </c>
      <c r="J11961" s="379" t="e">
        <f>IF(I11961&lt;&gt;"",NETWORKDAYS($I$199,#REF!-1,$N$201:$N$224),"")</f>
        <v>#REF!</v>
      </c>
      <c r="K11961" s="391" t="e">
        <f>IF(I11961&lt;&gt;"",RIGHT(#REF!,LEN(#REF!)-FIND(" ",#REF!)),"")</f>
        <v>#REF!</v>
      </c>
    </row>
    <row r="11962" spans="1:11">
      <c r="A11962" s="417" t="s">
        <v>2155</v>
      </c>
      <c r="B11962" s="417" t="s">
        <v>7307</v>
      </c>
      <c r="C11962" s="417" t="s">
        <v>2281</v>
      </c>
      <c r="D11962" s="417" t="s">
        <v>5973</v>
      </c>
      <c r="E11962" s="391">
        <v>0.09</v>
      </c>
      <c r="F11962" s="418">
        <v>44484</v>
      </c>
      <c r="G11962" s="417" t="s">
        <v>2283</v>
      </c>
      <c r="I11962" s="379" t="e">
        <f>IF(#REF!&lt;&gt;"",#REF!-$I$199,"")</f>
        <v>#REF!</v>
      </c>
      <c r="J11962" s="379" t="e">
        <f>IF(I11962&lt;&gt;"",NETWORKDAYS($I$199,#REF!-1,$N$201:$N$224),"")</f>
        <v>#REF!</v>
      </c>
      <c r="K11962" s="391" t="e">
        <f>IF(I11962&lt;&gt;"",RIGHT(#REF!,LEN(#REF!)-FIND(" ",#REF!)),"")</f>
        <v>#REF!</v>
      </c>
    </row>
    <row r="11963" spans="1:11">
      <c r="A11963" s="417" t="s">
        <v>2155</v>
      </c>
      <c r="B11963" s="417" t="s">
        <v>7308</v>
      </c>
      <c r="C11963" s="417" t="s">
        <v>2281</v>
      </c>
      <c r="D11963" s="417" t="s">
        <v>5971</v>
      </c>
      <c r="E11963" s="391">
        <v>0.02</v>
      </c>
      <c r="F11963" s="418">
        <v>44484</v>
      </c>
      <c r="G11963" s="417" t="s">
        <v>2283</v>
      </c>
      <c r="I11963" s="379" t="e">
        <f>IF(#REF!&lt;&gt;"",#REF!-$I$199,"")</f>
        <v>#REF!</v>
      </c>
      <c r="J11963" s="379" t="e">
        <f>IF(I11963&lt;&gt;"",NETWORKDAYS($I$199,#REF!-1,$N$201:$N$224),"")</f>
        <v>#REF!</v>
      </c>
      <c r="K11963" s="391" t="e">
        <f>IF(I11963&lt;&gt;"",RIGHT(#REF!,LEN(#REF!)-FIND(" ",#REF!)),"")</f>
        <v>#REF!</v>
      </c>
    </row>
    <row r="11964" spans="1:11">
      <c r="A11964" s="417" t="s">
        <v>2155</v>
      </c>
      <c r="B11964" s="417" t="s">
        <v>7309</v>
      </c>
      <c r="C11964" s="417" t="s">
        <v>2281</v>
      </c>
      <c r="D11964" s="417" t="s">
        <v>5983</v>
      </c>
      <c r="E11964" s="391">
        <v>0.01</v>
      </c>
      <c r="F11964" s="418">
        <v>44484</v>
      </c>
      <c r="G11964" s="417" t="s">
        <v>2283</v>
      </c>
      <c r="I11964" s="379" t="e">
        <f>IF(#REF!&lt;&gt;"",#REF!-$I$199,"")</f>
        <v>#REF!</v>
      </c>
      <c r="J11964" s="379" t="e">
        <f>IF(I11964&lt;&gt;"",NETWORKDAYS($I$199,#REF!-1,$N$201:$N$224),"")</f>
        <v>#REF!</v>
      </c>
      <c r="K11964" s="391" t="e">
        <f>IF(I11964&lt;&gt;"",RIGHT(#REF!,LEN(#REF!)-FIND(" ",#REF!)),"")</f>
        <v>#REF!</v>
      </c>
    </row>
    <row r="11965" spans="1:11">
      <c r="A11965" s="417" t="s">
        <v>2155</v>
      </c>
      <c r="B11965" s="417" t="s">
        <v>9028</v>
      </c>
      <c r="C11965" s="417" t="s">
        <v>2281</v>
      </c>
      <c r="D11965" s="417" t="s">
        <v>5979</v>
      </c>
      <c r="E11965" s="391">
        <v>11.1</v>
      </c>
      <c r="F11965" s="418">
        <v>44484</v>
      </c>
      <c r="G11965" s="417" t="s">
        <v>2283</v>
      </c>
      <c r="I11965" s="379" t="e">
        <f>IF(#REF!&lt;&gt;"",#REF!-$I$199,"")</f>
        <v>#REF!</v>
      </c>
      <c r="J11965" s="379" t="e">
        <f>IF(I11965&lt;&gt;"",NETWORKDAYS($I$199,#REF!-1,$N$201:$N$224),"")</f>
        <v>#REF!</v>
      </c>
      <c r="K11965" s="391" t="e">
        <f>IF(I11965&lt;&gt;"",RIGHT(#REF!,LEN(#REF!)-FIND(" ",#REF!)),"")</f>
        <v>#REF!</v>
      </c>
    </row>
    <row r="11966" spans="1:11">
      <c r="A11966" s="417" t="s">
        <v>2155</v>
      </c>
      <c r="B11966" s="417" t="s">
        <v>17653</v>
      </c>
      <c r="C11966" s="417" t="s">
        <v>2281</v>
      </c>
      <c r="D11966" s="417" t="s">
        <v>6118</v>
      </c>
      <c r="E11966" s="391">
        <v>23.62</v>
      </c>
      <c r="F11966" s="418">
        <v>44484</v>
      </c>
      <c r="G11966" s="417" t="s">
        <v>2283</v>
      </c>
      <c r="I11966" s="379" t="e">
        <f>IF(#REF!&lt;&gt;"",#REF!-$I$199,"")</f>
        <v>#REF!</v>
      </c>
      <c r="J11966" s="379" t="e">
        <f>IF(I11966&lt;&gt;"",NETWORKDAYS($I$199,#REF!-1,$N$201:$N$224),"")</f>
        <v>#REF!</v>
      </c>
      <c r="K11966" s="391" t="e">
        <f>IF(I11966&lt;&gt;"",RIGHT(#REF!,LEN(#REF!)-FIND(" ",#REF!)),"")</f>
        <v>#REF!</v>
      </c>
    </row>
    <row r="11967" spans="1:11">
      <c r="A11967" s="417" t="s">
        <v>2155</v>
      </c>
      <c r="B11967" s="417" t="s">
        <v>15096</v>
      </c>
      <c r="C11967" s="417" t="s">
        <v>2281</v>
      </c>
      <c r="D11967" s="417" t="s">
        <v>7276</v>
      </c>
      <c r="E11967" s="391">
        <v>24</v>
      </c>
      <c r="F11967" s="418">
        <v>44484</v>
      </c>
      <c r="G11967" s="417" t="s">
        <v>2283</v>
      </c>
      <c r="I11967" s="379" t="e">
        <f>IF(#REF!&lt;&gt;"",#REF!-$I$199,"")</f>
        <v>#REF!</v>
      </c>
      <c r="J11967" s="379" t="e">
        <f>IF(I11967&lt;&gt;"",NETWORKDAYS($I$199,#REF!-1,$N$201:$N$224),"")</f>
        <v>#REF!</v>
      </c>
      <c r="K11967" s="391" t="e">
        <f>IF(I11967&lt;&gt;"",RIGHT(#REF!,LEN(#REF!)-FIND(" ",#REF!)),"")</f>
        <v>#REF!</v>
      </c>
    </row>
    <row r="11968" spans="1:11">
      <c r="A11968" s="417" t="s">
        <v>2155</v>
      </c>
      <c r="B11968" s="417" t="s">
        <v>15097</v>
      </c>
      <c r="C11968" s="417" t="s">
        <v>2281</v>
      </c>
      <c r="D11968" s="417" t="s">
        <v>7294</v>
      </c>
      <c r="E11968" s="391">
        <v>13</v>
      </c>
      <c r="F11968" s="418">
        <v>44484</v>
      </c>
      <c r="G11968" s="417" t="s">
        <v>2286</v>
      </c>
      <c r="I11968" s="379" t="e">
        <f>IF(#REF!&lt;&gt;"",#REF!-$I$199,"")</f>
        <v>#REF!</v>
      </c>
      <c r="J11968" s="379" t="e">
        <f>IF(I11968&lt;&gt;"",NETWORKDAYS($I$199,#REF!-1,$N$201:$N$224),"")</f>
        <v>#REF!</v>
      </c>
      <c r="K11968" s="391" t="e">
        <f>IF(I11968&lt;&gt;"",RIGHT(#REF!,LEN(#REF!)-FIND(" ",#REF!)),"")</f>
        <v>#REF!</v>
      </c>
    </row>
    <row r="11969" spans="1:11">
      <c r="A11969" s="417" t="s">
        <v>2155</v>
      </c>
      <c r="B11969" s="417" t="s">
        <v>15098</v>
      </c>
      <c r="C11969" s="417" t="s">
        <v>2281</v>
      </c>
      <c r="D11969" s="417" t="s">
        <v>14898</v>
      </c>
      <c r="E11969" s="391">
        <v>13.2</v>
      </c>
      <c r="F11969" s="418">
        <v>44484</v>
      </c>
      <c r="G11969" s="417" t="s">
        <v>2283</v>
      </c>
      <c r="I11969" s="379" t="e">
        <f>IF(#REF!&lt;&gt;"",#REF!-$I$199,"")</f>
        <v>#REF!</v>
      </c>
      <c r="J11969" s="379" t="e">
        <f>IF(I11969&lt;&gt;"",NETWORKDAYS($I$199,#REF!-1,$N$201:$N$224),"")</f>
        <v>#REF!</v>
      </c>
      <c r="K11969" s="391" t="e">
        <f>IF(I11969&lt;&gt;"",RIGHT(#REF!,LEN(#REF!)-FIND(" ",#REF!)),"")</f>
        <v>#REF!</v>
      </c>
    </row>
    <row r="11970" spans="1:11">
      <c r="A11970" s="417" t="s">
        <v>2155</v>
      </c>
      <c r="B11970" s="417" t="s">
        <v>15099</v>
      </c>
      <c r="C11970" s="417" t="s">
        <v>2281</v>
      </c>
      <c r="D11970" s="417" t="s">
        <v>14983</v>
      </c>
      <c r="E11970" s="391">
        <v>8.6999999999999993</v>
      </c>
      <c r="F11970" s="418">
        <v>44484</v>
      </c>
      <c r="G11970" s="417" t="s">
        <v>2283</v>
      </c>
      <c r="I11970" s="379" t="e">
        <f>IF(#REF!&lt;&gt;"",#REF!-$I$199,"")</f>
        <v>#REF!</v>
      </c>
      <c r="J11970" s="379" t="e">
        <f>IF(I11970&lt;&gt;"",NETWORKDAYS($I$199,#REF!-1,$N$201:$N$224),"")</f>
        <v>#REF!</v>
      </c>
      <c r="K11970" s="391" t="e">
        <f>IF(I11970&lt;&gt;"",RIGHT(#REF!,LEN(#REF!)-FIND(" ",#REF!)),"")</f>
        <v>#REF!</v>
      </c>
    </row>
    <row r="11971" spans="1:11">
      <c r="A11971" s="417" t="s">
        <v>2155</v>
      </c>
      <c r="B11971" s="417" t="s">
        <v>15100</v>
      </c>
      <c r="C11971" s="417" t="s">
        <v>2281</v>
      </c>
      <c r="D11971" s="417" t="s">
        <v>8234</v>
      </c>
      <c r="E11971" s="391">
        <v>0.01</v>
      </c>
      <c r="F11971" s="418">
        <v>44547</v>
      </c>
      <c r="G11971" s="417" t="s">
        <v>2286</v>
      </c>
      <c r="I11971" s="379" t="e">
        <f>IF(#REF!&lt;&gt;"",#REF!-$I$199,"")</f>
        <v>#REF!</v>
      </c>
      <c r="J11971" s="379" t="e">
        <f>IF(I11971&lt;&gt;"",NETWORKDAYS($I$199,#REF!-1,$N$201:$N$224),"")</f>
        <v>#REF!</v>
      </c>
      <c r="K11971" s="391" t="e">
        <f>IF(I11971&lt;&gt;"",RIGHT(#REF!,LEN(#REF!)-FIND(" ",#REF!)),"")</f>
        <v>#REF!</v>
      </c>
    </row>
    <row r="11972" spans="1:11">
      <c r="A11972" s="417" t="s">
        <v>2155</v>
      </c>
      <c r="B11972" s="417" t="s">
        <v>18886</v>
      </c>
      <c r="C11972" s="417" t="s">
        <v>2281</v>
      </c>
      <c r="D11972" s="417" t="s">
        <v>3206</v>
      </c>
      <c r="E11972" s="391">
        <v>7.5</v>
      </c>
      <c r="F11972" s="418">
        <v>44547</v>
      </c>
      <c r="G11972" s="417" t="s">
        <v>2283</v>
      </c>
      <c r="I11972" s="379" t="e">
        <f>IF(#REF!&lt;&gt;"",#REF!-$I$199,"")</f>
        <v>#REF!</v>
      </c>
      <c r="J11972" s="379" t="e">
        <f>IF(I11972&lt;&gt;"",NETWORKDAYS($I$199,#REF!-1,$N$201:$N$224),"")</f>
        <v>#REF!</v>
      </c>
      <c r="K11972" s="391" t="e">
        <f>IF(I11972&lt;&gt;"",RIGHT(#REF!,LEN(#REF!)-FIND(" ",#REF!)),"")</f>
        <v>#REF!</v>
      </c>
    </row>
    <row r="11973" spans="1:11">
      <c r="A11973" s="417" t="s">
        <v>2155</v>
      </c>
      <c r="B11973" s="417" t="s">
        <v>15101</v>
      </c>
      <c r="C11973" s="417" t="s">
        <v>2281</v>
      </c>
      <c r="D11973" s="417" t="s">
        <v>15102</v>
      </c>
      <c r="E11973" s="391">
        <v>8.98</v>
      </c>
      <c r="F11973" s="418">
        <v>44547</v>
      </c>
      <c r="G11973" s="417" t="s">
        <v>2286</v>
      </c>
      <c r="I11973" s="379" t="e">
        <f>IF(#REF!&lt;&gt;"",#REF!-$I$199,"")</f>
        <v>#REF!</v>
      </c>
      <c r="J11973" s="379" t="e">
        <f>IF(I11973&lt;&gt;"",NETWORKDAYS($I$199,#REF!-1,$N$201:$N$224),"")</f>
        <v>#REF!</v>
      </c>
      <c r="K11973" s="391" t="e">
        <f>IF(I11973&lt;&gt;"",RIGHT(#REF!,LEN(#REF!)-FIND(" ",#REF!)),"")</f>
        <v>#REF!</v>
      </c>
    </row>
    <row r="11974" spans="1:11">
      <c r="A11974" s="417" t="s">
        <v>2155</v>
      </c>
      <c r="B11974" s="417" t="s">
        <v>18887</v>
      </c>
      <c r="C11974" s="417" t="s">
        <v>2281</v>
      </c>
      <c r="D11974" s="417" t="s">
        <v>18888</v>
      </c>
      <c r="E11974" s="391">
        <v>11.98</v>
      </c>
      <c r="F11974" s="418">
        <v>44547</v>
      </c>
      <c r="G11974" s="417" t="s">
        <v>2286</v>
      </c>
      <c r="I11974" s="379" t="e">
        <f>IF(#REF!&lt;&gt;"",#REF!-$I$199,"")</f>
        <v>#REF!</v>
      </c>
      <c r="J11974" s="379" t="e">
        <f>IF(I11974&lt;&gt;"",NETWORKDAYS($I$199,#REF!-1,$N$201:$N$224),"")</f>
        <v>#REF!</v>
      </c>
      <c r="K11974" s="391" t="e">
        <f>IF(I11974&lt;&gt;"",RIGHT(#REF!,LEN(#REF!)-FIND(" ",#REF!)),"")</f>
        <v>#REF!</v>
      </c>
    </row>
    <row r="11975" spans="1:11">
      <c r="A11975" s="417" t="s">
        <v>2155</v>
      </c>
      <c r="B11975" s="417" t="s">
        <v>17654</v>
      </c>
      <c r="C11975" s="417" t="s">
        <v>2281</v>
      </c>
      <c r="D11975" s="417" t="s">
        <v>15346</v>
      </c>
      <c r="E11975" s="391">
        <v>6.48</v>
      </c>
      <c r="F11975" s="418">
        <v>44547</v>
      </c>
      <c r="G11975" s="417" t="s">
        <v>2286</v>
      </c>
      <c r="I11975" s="379" t="e">
        <f>IF(#REF!&lt;&gt;"",#REF!-$I$199,"")</f>
        <v>#REF!</v>
      </c>
      <c r="J11975" s="379" t="e">
        <f>IF(I11975&lt;&gt;"",NETWORKDAYS($I$199,#REF!-1,$N$201:$N$224),"")</f>
        <v>#REF!</v>
      </c>
      <c r="K11975" s="391" t="e">
        <f>IF(I11975&lt;&gt;"",RIGHT(#REF!,LEN(#REF!)-FIND(" ",#REF!)),"")</f>
        <v>#REF!</v>
      </c>
    </row>
    <row r="11976" spans="1:11">
      <c r="A11976" s="417" t="s">
        <v>2155</v>
      </c>
      <c r="B11976" s="417" t="s">
        <v>17655</v>
      </c>
      <c r="C11976" s="417" t="s">
        <v>2281</v>
      </c>
      <c r="D11976" s="417" t="s">
        <v>15348</v>
      </c>
      <c r="E11976" s="391">
        <v>5</v>
      </c>
      <c r="F11976" s="418">
        <v>44547</v>
      </c>
      <c r="G11976" s="417" t="s">
        <v>2286</v>
      </c>
      <c r="I11976" s="379" t="e">
        <f>IF(#REF!&lt;&gt;"",#REF!-$I$199,"")</f>
        <v>#REF!</v>
      </c>
      <c r="J11976" s="379" t="e">
        <f>IF(I11976&lt;&gt;"",NETWORKDAYS($I$199,#REF!-1,$N$201:$N$224),"")</f>
        <v>#REF!</v>
      </c>
      <c r="K11976" s="391" t="e">
        <f>IF(I11976&lt;&gt;"",RIGHT(#REF!,LEN(#REF!)-FIND(" ",#REF!)),"")</f>
        <v>#REF!</v>
      </c>
    </row>
    <row r="11977" spans="1:11">
      <c r="A11977" s="417" t="s">
        <v>2155</v>
      </c>
      <c r="B11977" s="417" t="s">
        <v>15103</v>
      </c>
      <c r="C11977" s="417" t="s">
        <v>2281</v>
      </c>
      <c r="D11977" s="417" t="s">
        <v>15104</v>
      </c>
      <c r="E11977" s="391">
        <v>5</v>
      </c>
      <c r="F11977" s="418">
        <v>44547</v>
      </c>
      <c r="G11977" s="417" t="s">
        <v>2286</v>
      </c>
      <c r="I11977" s="379" t="e">
        <f>IF(#REF!&lt;&gt;"",#REF!-$I$199,"")</f>
        <v>#REF!</v>
      </c>
      <c r="J11977" s="379" t="e">
        <f>IF(I11977&lt;&gt;"",NETWORKDAYS($I$199,#REF!-1,$N$201:$N$224),"")</f>
        <v>#REF!</v>
      </c>
      <c r="K11977" s="391" t="e">
        <f>IF(I11977&lt;&gt;"",RIGHT(#REF!,LEN(#REF!)-FIND(" ",#REF!)),"")</f>
        <v>#REF!</v>
      </c>
    </row>
    <row r="11978" spans="1:11">
      <c r="A11978" s="417" t="s">
        <v>2155</v>
      </c>
      <c r="B11978" s="417" t="s">
        <v>15105</v>
      </c>
      <c r="C11978" s="417" t="s">
        <v>2281</v>
      </c>
      <c r="D11978" s="417" t="s">
        <v>3532</v>
      </c>
      <c r="E11978" s="391">
        <v>78.25</v>
      </c>
      <c r="F11978" s="418">
        <v>44547</v>
      </c>
      <c r="G11978" s="417" t="s">
        <v>2286</v>
      </c>
      <c r="I11978" s="379" t="e">
        <f>IF(#REF!&lt;&gt;"",#REF!-$I$199,"")</f>
        <v>#REF!</v>
      </c>
      <c r="J11978" s="379" t="e">
        <f>IF(I11978&lt;&gt;"",NETWORKDAYS($I$199,#REF!-1,$N$201:$N$224),"")</f>
        <v>#REF!</v>
      </c>
      <c r="K11978" s="391" t="e">
        <f>IF(I11978&lt;&gt;"",RIGHT(#REF!,LEN(#REF!)-FIND(" ",#REF!)),"")</f>
        <v>#REF!</v>
      </c>
    </row>
    <row r="11979" spans="1:11">
      <c r="A11979" s="417" t="s">
        <v>2155</v>
      </c>
      <c r="B11979" s="417" t="s">
        <v>6146</v>
      </c>
      <c r="C11979" s="417" t="s">
        <v>2281</v>
      </c>
      <c r="D11979" s="417" t="s">
        <v>2373</v>
      </c>
      <c r="E11979" s="391">
        <v>10.199999999999999</v>
      </c>
      <c r="F11979" s="418">
        <v>44547</v>
      </c>
      <c r="G11979" s="417" t="s">
        <v>2283</v>
      </c>
      <c r="I11979" s="379" t="e">
        <f>IF(#REF!&lt;&gt;"",#REF!-$I$199,"")</f>
        <v>#REF!</v>
      </c>
      <c r="J11979" s="379" t="e">
        <f>IF(I11979&lt;&gt;"",NETWORKDAYS($I$199,#REF!-1,$N$201:$N$224),"")</f>
        <v>#REF!</v>
      </c>
      <c r="K11979" s="391" t="e">
        <f>IF(I11979&lt;&gt;"",RIGHT(#REF!,LEN(#REF!)-FIND(" ",#REF!)),"")</f>
        <v>#REF!</v>
      </c>
    </row>
    <row r="11980" spans="1:11">
      <c r="A11980" s="417" t="s">
        <v>2155</v>
      </c>
      <c r="B11980" s="417" t="s">
        <v>6147</v>
      </c>
      <c r="C11980" s="417" t="s">
        <v>2281</v>
      </c>
      <c r="D11980" s="417" t="s">
        <v>4006</v>
      </c>
      <c r="E11980" s="391">
        <v>9</v>
      </c>
      <c r="F11980" s="418">
        <v>44547</v>
      </c>
      <c r="G11980" s="417" t="s">
        <v>2283</v>
      </c>
      <c r="I11980" s="379" t="e">
        <f>IF(#REF!&lt;&gt;"",#REF!-$I$199,"")</f>
        <v>#REF!</v>
      </c>
      <c r="J11980" s="379" t="e">
        <f>IF(I11980&lt;&gt;"",NETWORKDAYS($I$199,#REF!-1,$N$201:$N$224),"")</f>
        <v>#REF!</v>
      </c>
      <c r="K11980" s="391" t="e">
        <f>IF(I11980&lt;&gt;"",RIGHT(#REF!,LEN(#REF!)-FIND(" ",#REF!)),"")</f>
        <v>#REF!</v>
      </c>
    </row>
    <row r="11981" spans="1:11">
      <c r="A11981" s="417" t="s">
        <v>2155</v>
      </c>
      <c r="B11981" s="417" t="s">
        <v>6148</v>
      </c>
      <c r="C11981" s="417" t="s">
        <v>2281</v>
      </c>
      <c r="D11981" s="417" t="s">
        <v>5176</v>
      </c>
      <c r="E11981" s="391">
        <v>7.45</v>
      </c>
      <c r="F11981" s="418">
        <v>44547</v>
      </c>
      <c r="G11981" s="417" t="s">
        <v>2283</v>
      </c>
      <c r="I11981" s="379" t="e">
        <f>IF(#REF!&lt;&gt;"",#REF!-$I$199,"")</f>
        <v>#REF!</v>
      </c>
      <c r="J11981" s="379" t="e">
        <f>IF(I11981&lt;&gt;"",NETWORKDAYS($I$199,#REF!-1,$N$201:$N$224),"")</f>
        <v>#REF!</v>
      </c>
      <c r="K11981" s="391" t="e">
        <f>IF(I11981&lt;&gt;"",RIGHT(#REF!,LEN(#REF!)-FIND(" ",#REF!)),"")</f>
        <v>#REF!</v>
      </c>
    </row>
    <row r="11982" spans="1:11">
      <c r="A11982" s="417" t="s">
        <v>2155</v>
      </c>
      <c r="B11982" s="417" t="s">
        <v>6149</v>
      </c>
      <c r="C11982" s="417" t="s">
        <v>2281</v>
      </c>
      <c r="D11982" s="417" t="s">
        <v>5173</v>
      </c>
      <c r="E11982" s="391">
        <v>6.75</v>
      </c>
      <c r="F11982" s="418">
        <v>44547</v>
      </c>
      <c r="G11982" s="417" t="s">
        <v>2283</v>
      </c>
      <c r="I11982" s="379" t="e">
        <f>IF(#REF!&lt;&gt;"",#REF!-$I$199,"")</f>
        <v>#REF!</v>
      </c>
      <c r="J11982" s="379" t="e">
        <f>IF(I11982&lt;&gt;"",NETWORKDAYS($I$199,#REF!-1,$N$201:$N$224),"")</f>
        <v>#REF!</v>
      </c>
      <c r="K11982" s="391" t="e">
        <f>IF(I11982&lt;&gt;"",RIGHT(#REF!,LEN(#REF!)-FIND(" ",#REF!)),"")</f>
        <v>#REF!</v>
      </c>
    </row>
    <row r="11983" spans="1:11">
      <c r="A11983" s="417" t="s">
        <v>2155</v>
      </c>
      <c r="B11983" s="417" t="s">
        <v>6150</v>
      </c>
      <c r="C11983" s="417" t="s">
        <v>2281</v>
      </c>
      <c r="D11983" s="417" t="s">
        <v>4022</v>
      </c>
      <c r="E11983" s="391">
        <v>5.7</v>
      </c>
      <c r="F11983" s="418">
        <v>44547</v>
      </c>
      <c r="G11983" s="417" t="s">
        <v>2283</v>
      </c>
      <c r="I11983" s="379" t="e">
        <f>IF(#REF!&lt;&gt;"",#REF!-$I$199,"")</f>
        <v>#REF!</v>
      </c>
      <c r="J11983" s="379" t="e">
        <f>IF(I11983&lt;&gt;"",NETWORKDAYS($I$199,#REF!-1,$N$201:$N$224),"")</f>
        <v>#REF!</v>
      </c>
      <c r="K11983" s="391" t="e">
        <f>IF(I11983&lt;&gt;"",RIGHT(#REF!,LEN(#REF!)-FIND(" ",#REF!)),"")</f>
        <v>#REF!</v>
      </c>
    </row>
    <row r="11984" spans="1:11">
      <c r="A11984" s="417" t="s">
        <v>2155</v>
      </c>
      <c r="B11984" s="417" t="s">
        <v>6151</v>
      </c>
      <c r="C11984" s="417" t="s">
        <v>2281</v>
      </c>
      <c r="D11984" s="417" t="s">
        <v>4012</v>
      </c>
      <c r="E11984" s="391">
        <v>4.72</v>
      </c>
      <c r="F11984" s="418">
        <v>44547</v>
      </c>
      <c r="G11984" s="417" t="s">
        <v>2283</v>
      </c>
      <c r="I11984" s="379" t="e">
        <f>IF(#REF!&lt;&gt;"",#REF!-$I$199,"")</f>
        <v>#REF!</v>
      </c>
      <c r="J11984" s="379" t="e">
        <f>IF(I11984&lt;&gt;"",NETWORKDAYS($I$199,#REF!-1,$N$201:$N$224),"")</f>
        <v>#REF!</v>
      </c>
      <c r="K11984" s="391" t="e">
        <f>IF(I11984&lt;&gt;"",RIGHT(#REF!,LEN(#REF!)-FIND(" ",#REF!)),"")</f>
        <v>#REF!</v>
      </c>
    </row>
    <row r="11985" spans="1:11">
      <c r="A11985" s="417" t="s">
        <v>2155</v>
      </c>
      <c r="B11985" s="417" t="s">
        <v>6152</v>
      </c>
      <c r="C11985" s="417" t="s">
        <v>2281</v>
      </c>
      <c r="D11985" s="417" t="s">
        <v>4027</v>
      </c>
      <c r="E11985" s="391">
        <v>3.66</v>
      </c>
      <c r="F11985" s="418">
        <v>44547</v>
      </c>
      <c r="G11985" s="417" t="s">
        <v>2283</v>
      </c>
      <c r="I11985" s="379" t="e">
        <f>IF(#REF!&lt;&gt;"",#REF!-$I$199,"")</f>
        <v>#REF!</v>
      </c>
      <c r="J11985" s="379" t="e">
        <f>IF(I11985&lt;&gt;"",NETWORKDAYS($I$199,#REF!-1,$N$201:$N$224),"")</f>
        <v>#REF!</v>
      </c>
      <c r="K11985" s="391" t="e">
        <f>IF(I11985&lt;&gt;"",RIGHT(#REF!,LEN(#REF!)-FIND(" ",#REF!)),"")</f>
        <v>#REF!</v>
      </c>
    </row>
    <row r="11986" spans="1:11">
      <c r="A11986" s="417" t="s">
        <v>2155</v>
      </c>
      <c r="B11986" s="417" t="s">
        <v>6153</v>
      </c>
      <c r="C11986" s="417" t="s">
        <v>2281</v>
      </c>
      <c r="D11986" s="417" t="s">
        <v>4003</v>
      </c>
      <c r="E11986" s="391">
        <v>2.75</v>
      </c>
      <c r="F11986" s="418">
        <v>44547</v>
      </c>
      <c r="G11986" s="417" t="s">
        <v>2283</v>
      </c>
      <c r="I11986" s="379" t="e">
        <f>IF(#REF!&lt;&gt;"",#REF!-$I$199,"")</f>
        <v>#REF!</v>
      </c>
      <c r="J11986" s="379" t="e">
        <f>IF(I11986&lt;&gt;"",NETWORKDAYS($I$199,#REF!-1,$N$201:$N$224),"")</f>
        <v>#REF!</v>
      </c>
      <c r="K11986" s="391" t="e">
        <f>IF(I11986&lt;&gt;"",RIGHT(#REF!,LEN(#REF!)-FIND(" ",#REF!)),"")</f>
        <v>#REF!</v>
      </c>
    </row>
    <row r="11987" spans="1:11">
      <c r="A11987" s="417" t="s">
        <v>2155</v>
      </c>
      <c r="B11987" s="417" t="s">
        <v>6154</v>
      </c>
      <c r="C11987" s="417" t="s">
        <v>2281</v>
      </c>
      <c r="D11987" s="417" t="s">
        <v>4007</v>
      </c>
      <c r="E11987" s="391">
        <v>1.82</v>
      </c>
      <c r="F11987" s="418">
        <v>44547</v>
      </c>
      <c r="G11987" s="417" t="s">
        <v>2283</v>
      </c>
      <c r="I11987" s="379" t="e">
        <f>IF(#REF!&lt;&gt;"",#REF!-$I$199,"")</f>
        <v>#REF!</v>
      </c>
      <c r="J11987" s="379" t="e">
        <f>IF(I11987&lt;&gt;"",NETWORKDAYS($I$199,#REF!-1,$N$201:$N$224),"")</f>
        <v>#REF!</v>
      </c>
      <c r="K11987" s="391" t="e">
        <f>IF(I11987&lt;&gt;"",RIGHT(#REF!,LEN(#REF!)-FIND(" ",#REF!)),"")</f>
        <v>#REF!</v>
      </c>
    </row>
    <row r="11988" spans="1:11">
      <c r="A11988" s="417" t="s">
        <v>2155</v>
      </c>
      <c r="B11988" s="417" t="s">
        <v>6155</v>
      </c>
      <c r="C11988" s="417" t="s">
        <v>2281</v>
      </c>
      <c r="D11988" s="417" t="s">
        <v>4004</v>
      </c>
      <c r="E11988" s="391">
        <v>16.489999999999998</v>
      </c>
      <c r="F11988" s="418">
        <v>44547</v>
      </c>
      <c r="G11988" s="417" t="s">
        <v>2283</v>
      </c>
      <c r="I11988" s="379" t="e">
        <f>IF(#REF!&lt;&gt;"",#REF!-$I$199,"")</f>
        <v>#REF!</v>
      </c>
      <c r="J11988" s="379" t="e">
        <f>IF(I11988&lt;&gt;"",NETWORKDAYS($I$199,#REF!-1,$N$201:$N$224),"")</f>
        <v>#REF!</v>
      </c>
      <c r="K11988" s="391" t="e">
        <f>IF(I11988&lt;&gt;"",RIGHT(#REF!,LEN(#REF!)-FIND(" ",#REF!)),"")</f>
        <v>#REF!</v>
      </c>
    </row>
    <row r="11989" spans="1:11">
      <c r="A11989" s="417" t="s">
        <v>2155</v>
      </c>
      <c r="B11989" s="417" t="s">
        <v>6156</v>
      </c>
      <c r="C11989" s="417" t="s">
        <v>2281</v>
      </c>
      <c r="D11989" s="417" t="s">
        <v>4008</v>
      </c>
      <c r="E11989" s="391">
        <v>14.9</v>
      </c>
      <c r="F11989" s="418">
        <v>44547</v>
      </c>
      <c r="G11989" s="417" t="s">
        <v>2283</v>
      </c>
      <c r="I11989" s="379" t="e">
        <f>IF(#REF!&lt;&gt;"",#REF!-$I$199,"")</f>
        <v>#REF!</v>
      </c>
      <c r="J11989" s="379" t="e">
        <f>IF(I11989&lt;&gt;"",NETWORKDAYS($I$199,#REF!-1,$N$201:$N$224),"")</f>
        <v>#REF!</v>
      </c>
      <c r="K11989" s="391" t="e">
        <f>IF(I11989&lt;&gt;"",RIGHT(#REF!,LEN(#REF!)-FIND(" ",#REF!)),"")</f>
        <v>#REF!</v>
      </c>
    </row>
    <row r="11990" spans="1:11">
      <c r="A11990" s="417" t="s">
        <v>2155</v>
      </c>
      <c r="B11990" s="417" t="s">
        <v>9029</v>
      </c>
      <c r="C11990" s="417" t="s">
        <v>2281</v>
      </c>
      <c r="D11990" s="417" t="s">
        <v>5763</v>
      </c>
      <c r="E11990" s="391">
        <v>46.48</v>
      </c>
      <c r="F11990" s="418">
        <v>44547</v>
      </c>
      <c r="G11990" s="417" t="s">
        <v>2286</v>
      </c>
      <c r="I11990" s="379" t="e">
        <f>IF(#REF!&lt;&gt;"",#REF!-$I$199,"")</f>
        <v>#REF!</v>
      </c>
      <c r="J11990" s="379" t="e">
        <f>IF(I11990&lt;&gt;"",NETWORKDAYS($I$199,#REF!-1,$N$201:$N$224),"")</f>
        <v>#REF!</v>
      </c>
      <c r="K11990" s="391" t="e">
        <f>IF(I11990&lt;&gt;"",RIGHT(#REF!,LEN(#REF!)-FIND(" ",#REF!)),"")</f>
        <v>#REF!</v>
      </c>
    </row>
    <row r="11991" spans="1:11">
      <c r="A11991" s="417" t="s">
        <v>2155</v>
      </c>
      <c r="B11991" s="417" t="s">
        <v>6157</v>
      </c>
      <c r="C11991" s="417" t="s">
        <v>2281</v>
      </c>
      <c r="D11991" s="417" t="s">
        <v>3998</v>
      </c>
      <c r="E11991" s="391">
        <v>0.03</v>
      </c>
      <c r="F11991" s="418">
        <v>44547</v>
      </c>
      <c r="G11991" s="417" t="s">
        <v>2283</v>
      </c>
      <c r="I11991" s="379" t="e">
        <f>IF(#REF!&lt;&gt;"",#REF!-$I$199,"")</f>
        <v>#REF!</v>
      </c>
      <c r="J11991" s="379" t="e">
        <f>IF(I11991&lt;&gt;"",NETWORKDAYS($I$199,#REF!-1,$N$201:$N$224),"")</f>
        <v>#REF!</v>
      </c>
      <c r="K11991" s="391" t="e">
        <f>IF(I11991&lt;&gt;"",RIGHT(#REF!,LEN(#REF!)-FIND(" ",#REF!)),"")</f>
        <v>#REF!</v>
      </c>
    </row>
    <row r="11992" spans="1:11">
      <c r="A11992" s="417" t="s">
        <v>2155</v>
      </c>
      <c r="B11992" s="417" t="s">
        <v>15106</v>
      </c>
      <c r="C11992" s="417" t="s">
        <v>2281</v>
      </c>
      <c r="D11992" s="417" t="s">
        <v>2372</v>
      </c>
      <c r="E11992" s="391">
        <v>35</v>
      </c>
      <c r="F11992" s="418">
        <v>44911</v>
      </c>
      <c r="G11992" s="417" t="s">
        <v>2283</v>
      </c>
      <c r="I11992" s="379" t="e">
        <f>IF(#REF!&lt;&gt;"",#REF!-$I$199,"")</f>
        <v>#REF!</v>
      </c>
      <c r="J11992" s="379" t="e">
        <f>IF(I11992&lt;&gt;"",NETWORKDAYS($I$199,#REF!-1,$N$201:$N$224),"")</f>
        <v>#REF!</v>
      </c>
      <c r="K11992" s="391" t="e">
        <f>IF(I11992&lt;&gt;"",RIGHT(#REF!,LEN(#REF!)-FIND(" ",#REF!)),"")</f>
        <v>#REF!</v>
      </c>
    </row>
    <row r="11993" spans="1:11">
      <c r="A11993" s="417" t="s">
        <v>2155</v>
      </c>
      <c r="B11993" s="417" t="s">
        <v>18889</v>
      </c>
      <c r="C11993" s="417" t="s">
        <v>2281</v>
      </c>
      <c r="D11993" s="417" t="s">
        <v>3590</v>
      </c>
      <c r="E11993" s="391">
        <v>36.729999999999997</v>
      </c>
      <c r="F11993" s="418">
        <v>44547</v>
      </c>
      <c r="G11993" s="417" t="s">
        <v>2286</v>
      </c>
      <c r="I11993" s="379" t="e">
        <f>IF(#REF!&lt;&gt;"",#REF!-$I$199,"")</f>
        <v>#REF!</v>
      </c>
      <c r="J11993" s="379" t="e">
        <f>IF(I11993&lt;&gt;"",NETWORKDAYS($I$199,#REF!-1,$N$201:$N$224),"")</f>
        <v>#REF!</v>
      </c>
      <c r="K11993" s="391" t="e">
        <f>IF(I11993&lt;&gt;"",RIGHT(#REF!,LEN(#REF!)-FIND(" ",#REF!)),"")</f>
        <v>#REF!</v>
      </c>
    </row>
    <row r="11994" spans="1:11">
      <c r="A11994" s="417" t="s">
        <v>2155</v>
      </c>
      <c r="B11994" s="417" t="s">
        <v>15107</v>
      </c>
      <c r="C11994" s="417" t="s">
        <v>2281</v>
      </c>
      <c r="D11994" s="417" t="s">
        <v>12225</v>
      </c>
      <c r="E11994" s="391">
        <v>16.8</v>
      </c>
      <c r="F11994" s="418">
        <v>44547</v>
      </c>
      <c r="G11994" s="417" t="s">
        <v>2286</v>
      </c>
      <c r="I11994" s="379" t="e">
        <f>IF(#REF!&lt;&gt;"",#REF!-$I$199,"")</f>
        <v>#REF!</v>
      </c>
      <c r="J11994" s="379" t="e">
        <f>IF(I11994&lt;&gt;"",NETWORKDAYS($I$199,#REF!-1,$N$201:$N$224),"")</f>
        <v>#REF!</v>
      </c>
      <c r="K11994" s="391" t="e">
        <f>IF(I11994&lt;&gt;"",RIGHT(#REF!,LEN(#REF!)-FIND(" ",#REF!)),"")</f>
        <v>#REF!</v>
      </c>
    </row>
    <row r="11995" spans="1:11">
      <c r="A11995" s="417" t="s">
        <v>2155</v>
      </c>
      <c r="B11995" s="417" t="s">
        <v>15108</v>
      </c>
      <c r="C11995" s="417" t="s">
        <v>2281</v>
      </c>
      <c r="D11995" s="417" t="s">
        <v>3608</v>
      </c>
      <c r="E11995" s="391">
        <v>29.51</v>
      </c>
      <c r="F11995" s="418">
        <v>44911</v>
      </c>
      <c r="G11995" s="417" t="s">
        <v>2283</v>
      </c>
      <c r="I11995" s="379" t="e">
        <f>IF(#REF!&lt;&gt;"",#REF!-$I$199,"")</f>
        <v>#REF!</v>
      </c>
      <c r="J11995" s="379" t="e">
        <f>IF(I11995&lt;&gt;"",NETWORKDAYS($I$199,#REF!-1,$N$201:$N$224),"")</f>
        <v>#REF!</v>
      </c>
      <c r="K11995" s="391" t="e">
        <f>IF(I11995&lt;&gt;"",RIGHT(#REF!,LEN(#REF!)-FIND(" ",#REF!)),"")</f>
        <v>#REF!</v>
      </c>
    </row>
    <row r="11996" spans="1:11">
      <c r="A11996" s="417" t="s">
        <v>2155</v>
      </c>
      <c r="B11996" s="417" t="s">
        <v>6158</v>
      </c>
      <c r="C11996" s="417" t="s">
        <v>2281</v>
      </c>
      <c r="D11996" s="417" t="s">
        <v>3608</v>
      </c>
      <c r="E11996" s="391">
        <v>36</v>
      </c>
      <c r="F11996" s="418">
        <v>44547</v>
      </c>
      <c r="G11996" s="417" t="s">
        <v>2283</v>
      </c>
      <c r="I11996" s="379" t="e">
        <f>IF(#REF!&lt;&gt;"",#REF!-$I$199,"")</f>
        <v>#REF!</v>
      </c>
      <c r="J11996" s="379" t="e">
        <f>IF(I11996&lt;&gt;"",NETWORKDAYS($I$199,#REF!-1,$N$201:$N$224),"")</f>
        <v>#REF!</v>
      </c>
      <c r="K11996" s="391" t="e">
        <f>IF(I11996&lt;&gt;"",RIGHT(#REF!,LEN(#REF!)-FIND(" ",#REF!)),"")</f>
        <v>#REF!</v>
      </c>
    </row>
    <row r="11997" spans="1:11">
      <c r="A11997" s="417" t="s">
        <v>2155</v>
      </c>
      <c r="B11997" s="417" t="s">
        <v>15109</v>
      </c>
      <c r="C11997" s="417" t="s">
        <v>2281</v>
      </c>
      <c r="D11997" s="417" t="s">
        <v>3609</v>
      </c>
      <c r="E11997" s="391">
        <v>14.92</v>
      </c>
      <c r="F11997" s="418">
        <v>44547</v>
      </c>
      <c r="G11997" s="417" t="s">
        <v>2283</v>
      </c>
      <c r="I11997" s="379" t="e">
        <f>IF(#REF!&lt;&gt;"",#REF!-$I$199,"")</f>
        <v>#REF!</v>
      </c>
      <c r="J11997" s="379" t="e">
        <f>IF(I11997&lt;&gt;"",NETWORKDAYS($I$199,#REF!-1,$N$201:$N$224),"")</f>
        <v>#REF!</v>
      </c>
      <c r="K11997" s="391" t="e">
        <f>IF(I11997&lt;&gt;"",RIGHT(#REF!,LEN(#REF!)-FIND(" ",#REF!)),"")</f>
        <v>#REF!</v>
      </c>
    </row>
    <row r="11998" spans="1:11">
      <c r="A11998" s="417" t="s">
        <v>2155</v>
      </c>
      <c r="B11998" s="417" t="s">
        <v>15110</v>
      </c>
      <c r="C11998" s="417" t="s">
        <v>2281</v>
      </c>
      <c r="D11998" s="417" t="s">
        <v>3610</v>
      </c>
      <c r="E11998" s="391">
        <v>13.65</v>
      </c>
      <c r="F11998" s="418">
        <v>44547</v>
      </c>
      <c r="G11998" s="417" t="s">
        <v>2283</v>
      </c>
      <c r="I11998" s="379" t="e">
        <f>IF(#REF!&lt;&gt;"",#REF!-$I$199,"")</f>
        <v>#REF!</v>
      </c>
      <c r="J11998" s="379" t="e">
        <f>IF(I11998&lt;&gt;"",NETWORKDAYS($I$199,#REF!-1,$N$201:$N$224),"")</f>
        <v>#REF!</v>
      </c>
      <c r="K11998" s="391" t="e">
        <f>IF(I11998&lt;&gt;"",RIGHT(#REF!,LEN(#REF!)-FIND(" ",#REF!)),"")</f>
        <v>#REF!</v>
      </c>
    </row>
    <row r="11999" spans="1:11">
      <c r="A11999" s="417" t="s">
        <v>2155</v>
      </c>
      <c r="B11999" s="417" t="s">
        <v>15111</v>
      </c>
      <c r="C11999" s="417" t="s">
        <v>2281</v>
      </c>
      <c r="D11999" s="417" t="s">
        <v>3611</v>
      </c>
      <c r="E11999" s="391">
        <v>0.01</v>
      </c>
      <c r="F11999" s="418">
        <v>44547</v>
      </c>
      <c r="G11999" s="417" t="s">
        <v>2283</v>
      </c>
      <c r="I11999" s="379" t="e">
        <f>IF(#REF!&lt;&gt;"",#REF!-$I$199,"")</f>
        <v>#REF!</v>
      </c>
      <c r="J11999" s="379" t="e">
        <f>IF(I11999&lt;&gt;"",NETWORKDAYS($I$199,#REF!-1,$N$201:$N$224),"")</f>
        <v>#REF!</v>
      </c>
      <c r="K11999" s="391" t="e">
        <f>IF(I11999&lt;&gt;"",RIGHT(#REF!,LEN(#REF!)-FIND(" ",#REF!)),"")</f>
        <v>#REF!</v>
      </c>
    </row>
    <row r="12000" spans="1:11">
      <c r="A12000" s="417" t="s">
        <v>2155</v>
      </c>
      <c r="B12000" s="417" t="s">
        <v>15112</v>
      </c>
      <c r="C12000" s="417" t="s">
        <v>2281</v>
      </c>
      <c r="D12000" s="417" t="s">
        <v>3208</v>
      </c>
      <c r="E12000" s="391">
        <v>0.01</v>
      </c>
      <c r="F12000" s="418">
        <v>44547</v>
      </c>
      <c r="G12000" s="417" t="s">
        <v>2283</v>
      </c>
      <c r="I12000" s="379" t="e">
        <f>IF(#REF!&lt;&gt;"",#REF!-$I$199,"")</f>
        <v>#REF!</v>
      </c>
      <c r="J12000" s="379" t="e">
        <f>IF(I12000&lt;&gt;"",NETWORKDAYS($I$199,#REF!-1,$N$201:$N$224),"")</f>
        <v>#REF!</v>
      </c>
      <c r="K12000" s="391" t="e">
        <f>IF(I12000&lt;&gt;"",RIGHT(#REF!,LEN(#REF!)-FIND(" ",#REF!)),"")</f>
        <v>#REF!</v>
      </c>
    </row>
    <row r="12001" spans="1:11">
      <c r="A12001" s="417" t="s">
        <v>2155</v>
      </c>
      <c r="B12001" s="417" t="s">
        <v>15113</v>
      </c>
      <c r="C12001" s="417" t="s">
        <v>2281</v>
      </c>
      <c r="D12001" s="417" t="s">
        <v>3613</v>
      </c>
      <c r="E12001" s="391">
        <v>0.03</v>
      </c>
      <c r="F12001" s="418">
        <v>44547</v>
      </c>
      <c r="G12001" s="417" t="s">
        <v>2283</v>
      </c>
      <c r="I12001" s="379" t="e">
        <f>IF(#REF!&lt;&gt;"",#REF!-$I$199,"")</f>
        <v>#REF!</v>
      </c>
      <c r="J12001" s="379" t="e">
        <f>IF(I12001&lt;&gt;"",NETWORKDAYS($I$199,#REF!-1,$N$201:$N$224),"")</f>
        <v>#REF!</v>
      </c>
      <c r="K12001" s="391" t="e">
        <f>IF(I12001&lt;&gt;"",RIGHT(#REF!,LEN(#REF!)-FIND(" ",#REF!)),"")</f>
        <v>#REF!</v>
      </c>
    </row>
    <row r="12002" spans="1:11">
      <c r="A12002" s="417" t="s">
        <v>2155</v>
      </c>
      <c r="B12002" s="417" t="s">
        <v>15114</v>
      </c>
      <c r="C12002" s="417" t="s">
        <v>2281</v>
      </c>
      <c r="D12002" s="417" t="s">
        <v>3614</v>
      </c>
      <c r="E12002" s="391">
        <v>9.0500000000000007</v>
      </c>
      <c r="F12002" s="418">
        <v>44547</v>
      </c>
      <c r="G12002" s="417" t="s">
        <v>2283</v>
      </c>
      <c r="I12002" s="379" t="e">
        <f>IF(#REF!&lt;&gt;"",#REF!-$I$199,"")</f>
        <v>#REF!</v>
      </c>
      <c r="J12002" s="379" t="e">
        <f>IF(I12002&lt;&gt;"",NETWORKDAYS($I$199,#REF!-1,$N$201:$N$224),"")</f>
        <v>#REF!</v>
      </c>
      <c r="K12002" s="391" t="e">
        <f>IF(I12002&lt;&gt;"",RIGHT(#REF!,LEN(#REF!)-FIND(" ",#REF!)),"")</f>
        <v>#REF!</v>
      </c>
    </row>
    <row r="12003" spans="1:11">
      <c r="A12003" s="417" t="s">
        <v>2155</v>
      </c>
      <c r="B12003" s="417" t="s">
        <v>15115</v>
      </c>
      <c r="C12003" s="417" t="s">
        <v>2281</v>
      </c>
      <c r="D12003" s="417" t="s">
        <v>3211</v>
      </c>
      <c r="E12003" s="391">
        <v>14.19</v>
      </c>
      <c r="F12003" s="418">
        <v>44547</v>
      </c>
      <c r="G12003" s="417" t="s">
        <v>2283</v>
      </c>
      <c r="I12003" s="379" t="e">
        <f>IF(#REF!&lt;&gt;"",#REF!-$I$199,"")</f>
        <v>#REF!</v>
      </c>
      <c r="J12003" s="379" t="e">
        <f>IF(I12003&lt;&gt;"",NETWORKDAYS($I$199,#REF!-1,$N$201:$N$224),"")</f>
        <v>#REF!</v>
      </c>
      <c r="K12003" s="391" t="e">
        <f>IF(I12003&lt;&gt;"",RIGHT(#REF!,LEN(#REF!)-FIND(" ",#REF!)),"")</f>
        <v>#REF!</v>
      </c>
    </row>
    <row r="12004" spans="1:11">
      <c r="A12004" s="417" t="s">
        <v>2155</v>
      </c>
      <c r="B12004" s="417" t="s">
        <v>15116</v>
      </c>
      <c r="C12004" s="417" t="s">
        <v>2281</v>
      </c>
      <c r="D12004" s="417" t="s">
        <v>3211</v>
      </c>
      <c r="E12004" s="391">
        <v>33</v>
      </c>
      <c r="F12004" s="418">
        <v>44911</v>
      </c>
      <c r="G12004" s="417" t="s">
        <v>2283</v>
      </c>
      <c r="I12004" s="379" t="e">
        <f>IF(#REF!&lt;&gt;"",#REF!-$I$199,"")</f>
        <v>#REF!</v>
      </c>
      <c r="J12004" s="379" t="e">
        <f>IF(I12004&lt;&gt;"",NETWORKDAYS($I$199,#REF!-1,$N$201:$N$224),"")</f>
        <v>#REF!</v>
      </c>
      <c r="K12004" s="391" t="e">
        <f>IF(I12004&lt;&gt;"",RIGHT(#REF!,LEN(#REF!)-FIND(" ",#REF!)),"")</f>
        <v>#REF!</v>
      </c>
    </row>
    <row r="12005" spans="1:11">
      <c r="A12005" s="417" t="s">
        <v>2155</v>
      </c>
      <c r="B12005" s="417" t="s">
        <v>15117</v>
      </c>
      <c r="C12005" s="417" t="s">
        <v>2281</v>
      </c>
      <c r="D12005" s="417" t="s">
        <v>3615</v>
      </c>
      <c r="E12005" s="391">
        <v>2.5099999999999998</v>
      </c>
      <c r="F12005" s="418">
        <v>44547</v>
      </c>
      <c r="G12005" s="417" t="s">
        <v>2283</v>
      </c>
      <c r="I12005" s="379" t="e">
        <f>IF(#REF!&lt;&gt;"",#REF!-$I$199,"")</f>
        <v>#REF!</v>
      </c>
      <c r="J12005" s="379" t="e">
        <f>IF(I12005&lt;&gt;"",NETWORKDAYS($I$199,#REF!-1,$N$201:$N$224),"")</f>
        <v>#REF!</v>
      </c>
      <c r="K12005" s="391" t="e">
        <f>IF(I12005&lt;&gt;"",RIGHT(#REF!,LEN(#REF!)-FIND(" ",#REF!)),"")</f>
        <v>#REF!</v>
      </c>
    </row>
    <row r="12006" spans="1:11">
      <c r="A12006" s="417" t="s">
        <v>2155</v>
      </c>
      <c r="B12006" s="417" t="s">
        <v>15118</v>
      </c>
      <c r="C12006" s="417" t="s">
        <v>2281</v>
      </c>
      <c r="D12006" s="417" t="s">
        <v>11259</v>
      </c>
      <c r="E12006" s="391">
        <v>10.74</v>
      </c>
      <c r="F12006" s="418">
        <v>44547</v>
      </c>
      <c r="G12006" s="417" t="s">
        <v>2283</v>
      </c>
      <c r="I12006" s="379" t="e">
        <f>IF(#REF!&lt;&gt;"",#REF!-$I$199,"")</f>
        <v>#REF!</v>
      </c>
      <c r="J12006" s="379" t="e">
        <f>IF(I12006&lt;&gt;"",NETWORKDAYS($I$199,#REF!-1,$N$201:$N$224),"")</f>
        <v>#REF!</v>
      </c>
      <c r="K12006" s="391" t="e">
        <f>IF(I12006&lt;&gt;"",RIGHT(#REF!,LEN(#REF!)-FIND(" ",#REF!)),"")</f>
        <v>#REF!</v>
      </c>
    </row>
    <row r="12007" spans="1:11">
      <c r="A12007" s="417" t="s">
        <v>2155</v>
      </c>
      <c r="B12007" s="417" t="s">
        <v>15119</v>
      </c>
      <c r="C12007" s="417" t="s">
        <v>2281</v>
      </c>
      <c r="D12007" s="417" t="s">
        <v>3616</v>
      </c>
      <c r="E12007" s="391">
        <v>0.47</v>
      </c>
      <c r="F12007" s="418">
        <v>44547</v>
      </c>
      <c r="G12007" s="417" t="s">
        <v>2283</v>
      </c>
      <c r="I12007" s="379" t="e">
        <f>IF(#REF!&lt;&gt;"",#REF!-$I$199,"")</f>
        <v>#REF!</v>
      </c>
      <c r="J12007" s="379" t="e">
        <f>IF(I12007&lt;&gt;"",NETWORKDAYS($I$199,#REF!-1,$N$201:$N$224),"")</f>
        <v>#REF!</v>
      </c>
      <c r="K12007" s="391" t="e">
        <f>IF(I12007&lt;&gt;"",RIGHT(#REF!,LEN(#REF!)-FIND(" ",#REF!)),"")</f>
        <v>#REF!</v>
      </c>
    </row>
    <row r="12008" spans="1:11">
      <c r="A12008" s="417" t="s">
        <v>2155</v>
      </c>
      <c r="B12008" s="417" t="s">
        <v>15120</v>
      </c>
      <c r="C12008" s="417" t="s">
        <v>2281</v>
      </c>
      <c r="D12008" s="417" t="s">
        <v>9126</v>
      </c>
      <c r="E12008" s="391">
        <v>13.09</v>
      </c>
      <c r="F12008" s="418">
        <v>44547</v>
      </c>
      <c r="G12008" s="417" t="s">
        <v>2283</v>
      </c>
      <c r="I12008" s="379" t="e">
        <f>IF(#REF!&lt;&gt;"",#REF!-$I$199,"")</f>
        <v>#REF!</v>
      </c>
      <c r="J12008" s="379" t="e">
        <f>IF(I12008&lt;&gt;"",NETWORKDAYS($I$199,#REF!-1,$N$201:$N$224),"")</f>
        <v>#REF!</v>
      </c>
      <c r="K12008" s="391" t="e">
        <f>IF(I12008&lt;&gt;"",RIGHT(#REF!,LEN(#REF!)-FIND(" ",#REF!)),"")</f>
        <v>#REF!</v>
      </c>
    </row>
    <row r="12009" spans="1:11">
      <c r="A12009" s="417" t="s">
        <v>2155</v>
      </c>
      <c r="B12009" s="417" t="s">
        <v>15121</v>
      </c>
      <c r="C12009" s="417" t="s">
        <v>2281</v>
      </c>
      <c r="D12009" s="417" t="s">
        <v>3617</v>
      </c>
      <c r="E12009" s="391">
        <v>0.5</v>
      </c>
      <c r="F12009" s="418">
        <v>44547</v>
      </c>
      <c r="G12009" s="417" t="s">
        <v>2283</v>
      </c>
      <c r="I12009" s="379" t="e">
        <f>IF(#REF!&lt;&gt;"",#REF!-$I$199,"")</f>
        <v>#REF!</v>
      </c>
      <c r="J12009" s="379" t="e">
        <f>IF(I12009&lt;&gt;"",NETWORKDAYS($I$199,#REF!-1,$N$201:$N$224),"")</f>
        <v>#REF!</v>
      </c>
      <c r="K12009" s="391" t="e">
        <f>IF(I12009&lt;&gt;"",RIGHT(#REF!,LEN(#REF!)-FIND(" ",#REF!)),"")</f>
        <v>#REF!</v>
      </c>
    </row>
    <row r="12010" spans="1:11">
      <c r="A12010" s="417" t="s">
        <v>2155</v>
      </c>
      <c r="B12010" s="417" t="s">
        <v>15122</v>
      </c>
      <c r="C12010" s="417" t="s">
        <v>2281</v>
      </c>
      <c r="D12010" s="417" t="s">
        <v>3599</v>
      </c>
      <c r="E12010" s="391">
        <v>12.4</v>
      </c>
      <c r="F12010" s="418">
        <v>44547</v>
      </c>
      <c r="G12010" s="417" t="s">
        <v>2283</v>
      </c>
      <c r="I12010" s="379" t="e">
        <f>IF(#REF!&lt;&gt;"",#REF!-$I$199,"")</f>
        <v>#REF!</v>
      </c>
      <c r="J12010" s="379" t="e">
        <f>IF(I12010&lt;&gt;"",NETWORKDAYS($I$199,#REF!-1,$N$201:$N$224),"")</f>
        <v>#REF!</v>
      </c>
      <c r="K12010" s="391" t="e">
        <f>IF(I12010&lt;&gt;"",RIGHT(#REF!,LEN(#REF!)-FIND(" ",#REF!)),"")</f>
        <v>#REF!</v>
      </c>
    </row>
    <row r="12011" spans="1:11">
      <c r="A12011" s="417" t="s">
        <v>2155</v>
      </c>
      <c r="B12011" s="417" t="s">
        <v>15123</v>
      </c>
      <c r="C12011" s="417" t="s">
        <v>2281</v>
      </c>
      <c r="D12011" s="417" t="s">
        <v>6875</v>
      </c>
      <c r="E12011" s="391">
        <v>6.99</v>
      </c>
      <c r="F12011" s="418">
        <v>44547</v>
      </c>
      <c r="G12011" s="417" t="s">
        <v>2283</v>
      </c>
      <c r="I12011" s="379" t="e">
        <f>IF(#REF!&lt;&gt;"",#REF!-$I$199,"")</f>
        <v>#REF!</v>
      </c>
      <c r="J12011" s="379" t="e">
        <f>IF(I12011&lt;&gt;"",NETWORKDAYS($I$199,#REF!-1,$N$201:$N$224),"")</f>
        <v>#REF!</v>
      </c>
      <c r="K12011" s="391" t="e">
        <f>IF(I12011&lt;&gt;"",RIGHT(#REF!,LEN(#REF!)-FIND(" ",#REF!)),"")</f>
        <v>#REF!</v>
      </c>
    </row>
    <row r="12012" spans="1:11">
      <c r="A12012" s="417" t="s">
        <v>2155</v>
      </c>
      <c r="B12012" s="417" t="s">
        <v>15124</v>
      </c>
      <c r="C12012" s="417" t="s">
        <v>2281</v>
      </c>
      <c r="D12012" s="417" t="s">
        <v>10765</v>
      </c>
      <c r="E12012" s="391">
        <v>5</v>
      </c>
      <c r="F12012" s="418">
        <v>44547</v>
      </c>
      <c r="G12012" s="417" t="s">
        <v>2283</v>
      </c>
      <c r="I12012" s="379" t="e">
        <f>IF(#REF!&lt;&gt;"",#REF!-$I$199,"")</f>
        <v>#REF!</v>
      </c>
      <c r="J12012" s="379" t="e">
        <f>IF(I12012&lt;&gt;"",NETWORKDAYS($I$199,#REF!-1,$N$201:$N$224),"")</f>
        <v>#REF!</v>
      </c>
      <c r="K12012" s="391" t="e">
        <f>IF(I12012&lt;&gt;"",RIGHT(#REF!,LEN(#REF!)-FIND(" ",#REF!)),"")</f>
        <v>#REF!</v>
      </c>
    </row>
    <row r="12013" spans="1:11">
      <c r="A12013" s="417" t="s">
        <v>2155</v>
      </c>
      <c r="B12013" s="417" t="s">
        <v>15125</v>
      </c>
      <c r="C12013" s="417" t="s">
        <v>2281</v>
      </c>
      <c r="D12013" s="417" t="s">
        <v>3619</v>
      </c>
      <c r="E12013" s="391">
        <v>16</v>
      </c>
      <c r="F12013" s="418">
        <v>44547</v>
      </c>
      <c r="G12013" s="417" t="s">
        <v>2283</v>
      </c>
      <c r="I12013" s="379" t="e">
        <f>IF(#REF!&lt;&gt;"",#REF!-$I$199,"")</f>
        <v>#REF!</v>
      </c>
      <c r="J12013" s="379" t="e">
        <f>IF(I12013&lt;&gt;"",NETWORKDAYS($I$199,#REF!-1,$N$201:$N$224),"")</f>
        <v>#REF!</v>
      </c>
      <c r="K12013" s="391" t="e">
        <f>IF(I12013&lt;&gt;"",RIGHT(#REF!,LEN(#REF!)-FIND(" ",#REF!)),"")</f>
        <v>#REF!</v>
      </c>
    </row>
    <row r="12014" spans="1:11">
      <c r="A12014" s="417" t="s">
        <v>2155</v>
      </c>
      <c r="B12014" s="417" t="s">
        <v>15126</v>
      </c>
      <c r="C12014" s="417" t="s">
        <v>2281</v>
      </c>
      <c r="D12014" s="417" t="s">
        <v>15127</v>
      </c>
      <c r="E12014" s="391">
        <v>9.86</v>
      </c>
      <c r="F12014" s="418">
        <v>44547</v>
      </c>
      <c r="G12014" s="417" t="s">
        <v>2286</v>
      </c>
      <c r="I12014" s="379" t="e">
        <f>IF(#REF!&lt;&gt;"",#REF!-$I$199,"")</f>
        <v>#REF!</v>
      </c>
      <c r="J12014" s="379" t="e">
        <f>IF(I12014&lt;&gt;"",NETWORKDAYS($I$199,#REF!-1,$N$201:$N$224),"")</f>
        <v>#REF!</v>
      </c>
      <c r="K12014" s="391" t="e">
        <f>IF(I12014&lt;&gt;"",RIGHT(#REF!,LEN(#REF!)-FIND(" ",#REF!)),"")</f>
        <v>#REF!</v>
      </c>
    </row>
    <row r="12015" spans="1:11">
      <c r="A12015" s="417" t="s">
        <v>2155</v>
      </c>
      <c r="B12015" s="417" t="s">
        <v>15128</v>
      </c>
      <c r="C12015" s="417" t="s">
        <v>2281</v>
      </c>
      <c r="D12015" s="417" t="s">
        <v>3203</v>
      </c>
      <c r="E12015" s="391">
        <v>2.38</v>
      </c>
      <c r="F12015" s="418">
        <v>44547</v>
      </c>
      <c r="G12015" s="417" t="s">
        <v>2283</v>
      </c>
      <c r="I12015" s="379" t="e">
        <f>IF(#REF!&lt;&gt;"",#REF!-$I$199,"")</f>
        <v>#REF!</v>
      </c>
      <c r="J12015" s="379" t="e">
        <f>IF(I12015&lt;&gt;"",NETWORKDAYS($I$199,#REF!-1,$N$201:$N$224),"")</f>
        <v>#REF!</v>
      </c>
      <c r="K12015" s="391" t="e">
        <f>IF(I12015&lt;&gt;"",RIGHT(#REF!,LEN(#REF!)-FIND(" ",#REF!)),"")</f>
        <v>#REF!</v>
      </c>
    </row>
    <row r="12016" spans="1:11">
      <c r="A12016" s="417" t="s">
        <v>2155</v>
      </c>
      <c r="B12016" s="417" t="s">
        <v>15129</v>
      </c>
      <c r="C12016" s="417" t="s">
        <v>2281</v>
      </c>
      <c r="D12016" s="417" t="s">
        <v>15130</v>
      </c>
      <c r="E12016" s="391">
        <v>12.94</v>
      </c>
      <c r="F12016" s="418">
        <v>44547</v>
      </c>
      <c r="G12016" s="417" t="s">
        <v>2283</v>
      </c>
      <c r="I12016" s="379" t="e">
        <f>IF(#REF!&lt;&gt;"",#REF!-$I$199,"")</f>
        <v>#REF!</v>
      </c>
      <c r="J12016" s="379" t="e">
        <f>IF(I12016&lt;&gt;"",NETWORKDAYS($I$199,#REF!-1,$N$201:$N$224),"")</f>
        <v>#REF!</v>
      </c>
      <c r="K12016" s="391" t="e">
        <f>IF(I12016&lt;&gt;"",RIGHT(#REF!,LEN(#REF!)-FIND(" ",#REF!)),"")</f>
        <v>#REF!</v>
      </c>
    </row>
    <row r="12017" spans="1:11">
      <c r="A12017" s="417" t="s">
        <v>2155</v>
      </c>
      <c r="B12017" s="417" t="s">
        <v>15131</v>
      </c>
      <c r="C12017" s="417" t="s">
        <v>2281</v>
      </c>
      <c r="D12017" s="417" t="s">
        <v>15132</v>
      </c>
      <c r="E12017" s="391">
        <v>14</v>
      </c>
      <c r="F12017" s="418">
        <v>44547</v>
      </c>
      <c r="G12017" s="417" t="s">
        <v>2283</v>
      </c>
      <c r="I12017" s="379" t="e">
        <f>IF(#REF!&lt;&gt;"",#REF!-$I$199,"")</f>
        <v>#REF!</v>
      </c>
      <c r="J12017" s="379" t="e">
        <f>IF(I12017&lt;&gt;"",NETWORKDAYS($I$199,#REF!-1,$N$201:$N$224),"")</f>
        <v>#REF!</v>
      </c>
      <c r="K12017" s="391" t="e">
        <f>IF(I12017&lt;&gt;"",RIGHT(#REF!,LEN(#REF!)-FIND(" ",#REF!)),"")</f>
        <v>#REF!</v>
      </c>
    </row>
    <row r="12018" spans="1:11">
      <c r="A12018" s="417" t="s">
        <v>2155</v>
      </c>
      <c r="B12018" s="417" t="s">
        <v>15133</v>
      </c>
      <c r="C12018" s="417" t="s">
        <v>2332</v>
      </c>
      <c r="D12018" s="417" t="s">
        <v>14865</v>
      </c>
      <c r="E12018" s="391">
        <v>2.0499999999999998</v>
      </c>
      <c r="F12018" s="418">
        <v>44214</v>
      </c>
      <c r="G12018" s="417" t="s">
        <v>2286</v>
      </c>
      <c r="I12018" s="379" t="e">
        <f>IF(#REF!&lt;&gt;"",#REF!-$I$199,"")</f>
        <v>#REF!</v>
      </c>
      <c r="J12018" s="379" t="e">
        <f>IF(I12018&lt;&gt;"",NETWORKDAYS($I$199,#REF!-1,$N$201:$N$224),"")</f>
        <v>#REF!</v>
      </c>
      <c r="K12018" s="391" t="e">
        <f>IF(I12018&lt;&gt;"",RIGHT(#REF!,LEN(#REF!)-FIND(" ",#REF!)),"")</f>
        <v>#REF!</v>
      </c>
    </row>
    <row r="12019" spans="1:11">
      <c r="A12019" s="417" t="s">
        <v>2155</v>
      </c>
      <c r="B12019" s="417" t="s">
        <v>15134</v>
      </c>
      <c r="C12019" s="417" t="s">
        <v>2332</v>
      </c>
      <c r="D12019" s="417" t="s">
        <v>14867</v>
      </c>
      <c r="E12019" s="391">
        <v>1.64</v>
      </c>
      <c r="F12019" s="418">
        <v>44214</v>
      </c>
      <c r="G12019" s="417" t="s">
        <v>2286</v>
      </c>
      <c r="I12019" s="379" t="e">
        <f>IF(#REF!&lt;&gt;"",#REF!-$I$199,"")</f>
        <v>#REF!</v>
      </c>
      <c r="J12019" s="379" t="e">
        <f>IF(I12019&lt;&gt;"",NETWORKDAYS($I$199,#REF!-1,$N$201:$N$224),"")</f>
        <v>#REF!</v>
      </c>
      <c r="K12019" s="391" t="e">
        <f>IF(I12019&lt;&gt;"",RIGHT(#REF!,LEN(#REF!)-FIND(" ",#REF!)),"")</f>
        <v>#REF!</v>
      </c>
    </row>
    <row r="12020" spans="1:11">
      <c r="A12020" s="417" t="s">
        <v>2155</v>
      </c>
      <c r="B12020" s="417" t="s">
        <v>18114</v>
      </c>
      <c r="C12020" s="417" t="s">
        <v>2332</v>
      </c>
      <c r="D12020" s="417" t="s">
        <v>14869</v>
      </c>
      <c r="E12020" s="391">
        <v>2.6</v>
      </c>
      <c r="F12020" s="418">
        <v>44214</v>
      </c>
      <c r="G12020" s="417" t="s">
        <v>2286</v>
      </c>
      <c r="I12020" s="379" t="e">
        <f>IF(#REF!&lt;&gt;"",#REF!-$I$199,"")</f>
        <v>#REF!</v>
      </c>
      <c r="J12020" s="379" t="e">
        <f>IF(I12020&lt;&gt;"",NETWORKDAYS($I$199,#REF!-1,$N$201:$N$224),"")</f>
        <v>#REF!</v>
      </c>
      <c r="K12020" s="391" t="e">
        <f>IF(I12020&lt;&gt;"",RIGHT(#REF!,LEN(#REF!)-FIND(" ",#REF!)),"")</f>
        <v>#REF!</v>
      </c>
    </row>
    <row r="12021" spans="1:11">
      <c r="A12021" s="417" t="s">
        <v>2155</v>
      </c>
      <c r="B12021" s="417" t="s">
        <v>18890</v>
      </c>
      <c r="C12021" s="417" t="s">
        <v>2332</v>
      </c>
      <c r="D12021" s="417" t="s">
        <v>14871</v>
      </c>
      <c r="E12021" s="391">
        <v>6.1</v>
      </c>
      <c r="F12021" s="418">
        <v>44214</v>
      </c>
      <c r="G12021" s="417" t="s">
        <v>2286</v>
      </c>
      <c r="I12021" s="379" t="e">
        <f>IF(#REF!&lt;&gt;"",#REF!-$I$199,"")</f>
        <v>#REF!</v>
      </c>
      <c r="J12021" s="379" t="e">
        <f>IF(I12021&lt;&gt;"",NETWORKDAYS($I$199,#REF!-1,$N$201:$N$224),"")</f>
        <v>#REF!</v>
      </c>
      <c r="K12021" s="391" t="e">
        <f>IF(I12021&lt;&gt;"",RIGHT(#REF!,LEN(#REF!)-FIND(" ",#REF!)),"")</f>
        <v>#REF!</v>
      </c>
    </row>
    <row r="12022" spans="1:11">
      <c r="A12022" s="417" t="s">
        <v>2155</v>
      </c>
      <c r="B12022" s="417" t="s">
        <v>18891</v>
      </c>
      <c r="C12022" s="417" t="s">
        <v>2332</v>
      </c>
      <c r="D12022" s="417" t="s">
        <v>14873</v>
      </c>
      <c r="E12022" s="391">
        <v>5.58</v>
      </c>
      <c r="F12022" s="418">
        <v>44214</v>
      </c>
      <c r="G12022" s="417" t="s">
        <v>2286</v>
      </c>
      <c r="I12022" s="379" t="e">
        <f>IF(#REF!&lt;&gt;"",#REF!-$I$199,"")</f>
        <v>#REF!</v>
      </c>
      <c r="J12022" s="379" t="e">
        <f>IF(I12022&lt;&gt;"",NETWORKDAYS($I$199,#REF!-1,$N$201:$N$224),"")</f>
        <v>#REF!</v>
      </c>
      <c r="K12022" s="391" t="e">
        <f>IF(I12022&lt;&gt;"",RIGHT(#REF!,LEN(#REF!)-FIND(" ",#REF!)),"")</f>
        <v>#REF!</v>
      </c>
    </row>
    <row r="12023" spans="1:11">
      <c r="A12023" s="417" t="s">
        <v>2155</v>
      </c>
      <c r="B12023" s="417" t="s">
        <v>18892</v>
      </c>
      <c r="C12023" s="417" t="s">
        <v>2332</v>
      </c>
      <c r="D12023" s="417" t="s">
        <v>14875</v>
      </c>
      <c r="E12023" s="391">
        <v>6.89</v>
      </c>
      <c r="F12023" s="418">
        <v>44214</v>
      </c>
      <c r="G12023" s="417" t="s">
        <v>2286</v>
      </c>
      <c r="I12023" s="379" t="e">
        <f>IF(#REF!&lt;&gt;"",#REF!-$I$199,"")</f>
        <v>#REF!</v>
      </c>
      <c r="J12023" s="379" t="e">
        <f>IF(I12023&lt;&gt;"",NETWORKDAYS($I$199,#REF!-1,$N$201:$N$224),"")</f>
        <v>#REF!</v>
      </c>
      <c r="K12023" s="391" t="e">
        <f>IF(I12023&lt;&gt;"",RIGHT(#REF!,LEN(#REF!)-FIND(" ",#REF!)),"")</f>
        <v>#REF!</v>
      </c>
    </row>
    <row r="12024" spans="1:11">
      <c r="A12024" s="417" t="s">
        <v>2155</v>
      </c>
      <c r="B12024" s="417" t="s">
        <v>15135</v>
      </c>
      <c r="C12024" s="417" t="s">
        <v>2332</v>
      </c>
      <c r="D12024" s="417" t="s">
        <v>14877</v>
      </c>
      <c r="E12024" s="391">
        <v>15.11</v>
      </c>
      <c r="F12024" s="418">
        <v>44214</v>
      </c>
      <c r="G12024" s="417" t="s">
        <v>2286</v>
      </c>
      <c r="I12024" s="379" t="e">
        <f>IF(#REF!&lt;&gt;"",#REF!-$I$199,"")</f>
        <v>#REF!</v>
      </c>
      <c r="J12024" s="379" t="e">
        <f>IF(I12024&lt;&gt;"",NETWORKDAYS($I$199,#REF!-1,$N$201:$N$224),"")</f>
        <v>#REF!</v>
      </c>
      <c r="K12024" s="391" t="e">
        <f>IF(I12024&lt;&gt;"",RIGHT(#REF!,LEN(#REF!)-FIND(" ",#REF!)),"")</f>
        <v>#REF!</v>
      </c>
    </row>
    <row r="12025" spans="1:11">
      <c r="A12025" s="417" t="s">
        <v>2155</v>
      </c>
      <c r="B12025" s="417" t="s">
        <v>15136</v>
      </c>
      <c r="C12025" s="417" t="s">
        <v>2332</v>
      </c>
      <c r="D12025" s="417" t="s">
        <v>14879</v>
      </c>
      <c r="E12025" s="391">
        <v>14.45</v>
      </c>
      <c r="F12025" s="418">
        <v>44214</v>
      </c>
      <c r="G12025" s="417" t="s">
        <v>2286</v>
      </c>
      <c r="I12025" s="379" t="e">
        <f>IF(#REF!&lt;&gt;"",#REF!-$I$199,"")</f>
        <v>#REF!</v>
      </c>
      <c r="J12025" s="379" t="e">
        <f>IF(I12025&lt;&gt;"",NETWORKDAYS($I$199,#REF!-1,$N$201:$N$224),"")</f>
        <v>#REF!</v>
      </c>
      <c r="K12025" s="391" t="e">
        <f>IF(I12025&lt;&gt;"",RIGHT(#REF!,LEN(#REF!)-FIND(" ",#REF!)),"")</f>
        <v>#REF!</v>
      </c>
    </row>
    <row r="12026" spans="1:11">
      <c r="A12026" s="417" t="s">
        <v>2155</v>
      </c>
      <c r="B12026" s="417" t="s">
        <v>15137</v>
      </c>
      <c r="C12026" s="417" t="s">
        <v>2332</v>
      </c>
      <c r="D12026" s="417" t="s">
        <v>14881</v>
      </c>
      <c r="E12026" s="391">
        <v>12</v>
      </c>
      <c r="F12026" s="418">
        <v>44214</v>
      </c>
      <c r="G12026" s="417" t="s">
        <v>2286</v>
      </c>
      <c r="I12026" s="379" t="e">
        <f>IF(#REF!&lt;&gt;"",#REF!-$I$199,"")</f>
        <v>#REF!</v>
      </c>
      <c r="J12026" s="379" t="e">
        <f>IF(I12026&lt;&gt;"",NETWORKDAYS($I$199,#REF!-1,$N$201:$N$224),"")</f>
        <v>#REF!</v>
      </c>
      <c r="K12026" s="391" t="e">
        <f>IF(I12026&lt;&gt;"",RIGHT(#REF!,LEN(#REF!)-FIND(" ",#REF!)),"")</f>
        <v>#REF!</v>
      </c>
    </row>
    <row r="12027" spans="1:11">
      <c r="A12027" s="417" t="s">
        <v>2155</v>
      </c>
      <c r="B12027" s="417" t="s">
        <v>15138</v>
      </c>
      <c r="C12027" s="417" t="s">
        <v>2332</v>
      </c>
      <c r="D12027" s="417" t="s">
        <v>14883</v>
      </c>
      <c r="E12027" s="391">
        <v>14.6</v>
      </c>
      <c r="F12027" s="418">
        <v>44214</v>
      </c>
      <c r="G12027" s="417" t="s">
        <v>2286</v>
      </c>
      <c r="I12027" s="379" t="e">
        <f>IF(#REF!&lt;&gt;"",#REF!-$I$199,"")</f>
        <v>#REF!</v>
      </c>
      <c r="J12027" s="379" t="e">
        <f>IF(I12027&lt;&gt;"",NETWORKDAYS($I$199,#REF!-1,$N$201:$N$224),"")</f>
        <v>#REF!</v>
      </c>
      <c r="K12027" s="391" t="e">
        <f>IF(I12027&lt;&gt;"",RIGHT(#REF!,LEN(#REF!)-FIND(" ",#REF!)),"")</f>
        <v>#REF!</v>
      </c>
    </row>
    <row r="12028" spans="1:11">
      <c r="A12028" s="417" t="s">
        <v>2155</v>
      </c>
      <c r="B12028" s="417" t="s">
        <v>15139</v>
      </c>
      <c r="C12028" s="417" t="s">
        <v>2332</v>
      </c>
      <c r="D12028" s="417" t="s">
        <v>14885</v>
      </c>
      <c r="E12028" s="391">
        <v>12.85</v>
      </c>
      <c r="F12028" s="418">
        <v>44214</v>
      </c>
      <c r="G12028" s="417" t="s">
        <v>2286</v>
      </c>
      <c r="I12028" s="379" t="e">
        <f>IF(#REF!&lt;&gt;"",#REF!-$I$199,"")</f>
        <v>#REF!</v>
      </c>
      <c r="J12028" s="379" t="e">
        <f>IF(I12028&lt;&gt;"",NETWORKDAYS($I$199,#REF!-1,$N$201:$N$224),"")</f>
        <v>#REF!</v>
      </c>
      <c r="K12028" s="391" t="e">
        <f>IF(I12028&lt;&gt;"",RIGHT(#REF!,LEN(#REF!)-FIND(" ",#REF!)),"")</f>
        <v>#REF!</v>
      </c>
    </row>
    <row r="12029" spans="1:11">
      <c r="A12029" s="417" t="s">
        <v>2155</v>
      </c>
      <c r="B12029" s="417" t="s">
        <v>15140</v>
      </c>
      <c r="C12029" s="417" t="s">
        <v>2332</v>
      </c>
      <c r="D12029" s="417" t="s">
        <v>14887</v>
      </c>
      <c r="E12029" s="391">
        <v>14.6</v>
      </c>
      <c r="F12029" s="418">
        <v>44214</v>
      </c>
      <c r="G12029" s="417" t="s">
        <v>2286</v>
      </c>
      <c r="I12029" s="379" t="e">
        <f>IF(#REF!&lt;&gt;"",#REF!-$I$199,"")</f>
        <v>#REF!</v>
      </c>
      <c r="J12029" s="379" t="e">
        <f>IF(I12029&lt;&gt;"",NETWORKDAYS($I$199,#REF!-1,$N$201:$N$224),"")</f>
        <v>#REF!</v>
      </c>
      <c r="K12029" s="391" t="e">
        <f>IF(I12029&lt;&gt;"",RIGHT(#REF!,LEN(#REF!)-FIND(" ",#REF!)),"")</f>
        <v>#REF!</v>
      </c>
    </row>
    <row r="12030" spans="1:11">
      <c r="A12030" s="417" t="s">
        <v>2155</v>
      </c>
      <c r="B12030" s="417" t="s">
        <v>6159</v>
      </c>
      <c r="C12030" s="417" t="s">
        <v>2332</v>
      </c>
      <c r="D12030" s="417" t="s">
        <v>5891</v>
      </c>
      <c r="E12030" s="391">
        <v>0.01</v>
      </c>
      <c r="F12030" s="418">
        <v>44214</v>
      </c>
      <c r="G12030" s="417" t="s">
        <v>2286</v>
      </c>
      <c r="I12030" s="379" t="e">
        <f>IF(#REF!&lt;&gt;"",#REF!-$I$199,"")</f>
        <v>#REF!</v>
      </c>
      <c r="J12030" s="379" t="e">
        <f>IF(I12030&lt;&gt;"",NETWORKDAYS($I$199,#REF!-1,$N$201:$N$224),"")</f>
        <v>#REF!</v>
      </c>
      <c r="K12030" s="391" t="e">
        <f>IF(I12030&lt;&gt;"",RIGHT(#REF!,LEN(#REF!)-FIND(" ",#REF!)),"")</f>
        <v>#REF!</v>
      </c>
    </row>
    <row r="12031" spans="1:11">
      <c r="A12031" s="417" t="s">
        <v>2155</v>
      </c>
      <c r="B12031" s="417" t="s">
        <v>6160</v>
      </c>
      <c r="C12031" s="417" t="s">
        <v>2332</v>
      </c>
      <c r="D12031" s="417" t="s">
        <v>3688</v>
      </c>
      <c r="E12031" s="391">
        <v>0.01</v>
      </c>
      <c r="F12031" s="418">
        <v>44214</v>
      </c>
      <c r="G12031" s="417" t="s">
        <v>2286</v>
      </c>
      <c r="I12031" s="379" t="e">
        <f>IF(#REF!&lt;&gt;"",#REF!-$I$199,"")</f>
        <v>#REF!</v>
      </c>
      <c r="J12031" s="379" t="e">
        <f>IF(I12031&lt;&gt;"",NETWORKDAYS($I$199,#REF!-1,$N$201:$N$224),"")</f>
        <v>#REF!</v>
      </c>
      <c r="K12031" s="391" t="e">
        <f>IF(I12031&lt;&gt;"",RIGHT(#REF!,LEN(#REF!)-FIND(" ",#REF!)),"")</f>
        <v>#REF!</v>
      </c>
    </row>
    <row r="12032" spans="1:11">
      <c r="A12032" s="417" t="s">
        <v>2155</v>
      </c>
      <c r="B12032" s="417" t="s">
        <v>6161</v>
      </c>
      <c r="C12032" s="417" t="s">
        <v>2332</v>
      </c>
      <c r="D12032" s="417" t="s">
        <v>3667</v>
      </c>
      <c r="E12032" s="391">
        <v>0.01</v>
      </c>
      <c r="F12032" s="418">
        <v>44214</v>
      </c>
      <c r="G12032" s="417" t="s">
        <v>2286</v>
      </c>
      <c r="I12032" s="379" t="e">
        <f>IF(#REF!&lt;&gt;"",#REF!-$I$199,"")</f>
        <v>#REF!</v>
      </c>
      <c r="J12032" s="379" t="e">
        <f>IF(I12032&lt;&gt;"",NETWORKDAYS($I$199,#REF!-1,$N$201:$N$224),"")</f>
        <v>#REF!</v>
      </c>
      <c r="K12032" s="391" t="e">
        <f>IF(I12032&lt;&gt;"",RIGHT(#REF!,LEN(#REF!)-FIND(" ",#REF!)),"")</f>
        <v>#REF!</v>
      </c>
    </row>
    <row r="12033" spans="1:11">
      <c r="A12033" s="417" t="s">
        <v>2155</v>
      </c>
      <c r="B12033" s="417" t="s">
        <v>6162</v>
      </c>
      <c r="C12033" s="417" t="s">
        <v>2332</v>
      </c>
      <c r="D12033" s="417" t="s">
        <v>3691</v>
      </c>
      <c r="E12033" s="391">
        <v>0.01</v>
      </c>
      <c r="F12033" s="418">
        <v>44214</v>
      </c>
      <c r="G12033" s="417" t="s">
        <v>2286</v>
      </c>
      <c r="I12033" s="379" t="e">
        <f>IF(#REF!&lt;&gt;"",#REF!-$I$199,"")</f>
        <v>#REF!</v>
      </c>
      <c r="J12033" s="379" t="e">
        <f>IF(I12033&lt;&gt;"",NETWORKDAYS($I$199,#REF!-1,$N$201:$N$224),"")</f>
        <v>#REF!</v>
      </c>
      <c r="K12033" s="391" t="e">
        <f>IF(I12033&lt;&gt;"",RIGHT(#REF!,LEN(#REF!)-FIND(" ",#REF!)),"")</f>
        <v>#REF!</v>
      </c>
    </row>
    <row r="12034" spans="1:11">
      <c r="A12034" s="417" t="s">
        <v>2155</v>
      </c>
      <c r="B12034" s="417" t="s">
        <v>6163</v>
      </c>
      <c r="C12034" s="417" t="s">
        <v>2332</v>
      </c>
      <c r="D12034" s="417" t="s">
        <v>3693</v>
      </c>
      <c r="E12034" s="391">
        <v>0.01</v>
      </c>
      <c r="F12034" s="418">
        <v>44214</v>
      </c>
      <c r="G12034" s="417" t="s">
        <v>2286</v>
      </c>
      <c r="I12034" s="379" t="e">
        <f>IF(#REF!&lt;&gt;"",#REF!-$I$199,"")</f>
        <v>#REF!</v>
      </c>
      <c r="J12034" s="379" t="e">
        <f>IF(I12034&lt;&gt;"",NETWORKDAYS($I$199,#REF!-1,$N$201:$N$224),"")</f>
        <v>#REF!</v>
      </c>
      <c r="K12034" s="391" t="e">
        <f>IF(I12034&lt;&gt;"",RIGHT(#REF!,LEN(#REF!)-FIND(" ",#REF!)),"")</f>
        <v>#REF!</v>
      </c>
    </row>
    <row r="12035" spans="1:11">
      <c r="A12035" s="417" t="s">
        <v>2155</v>
      </c>
      <c r="B12035" s="417" t="s">
        <v>6164</v>
      </c>
      <c r="C12035" s="417" t="s">
        <v>2332</v>
      </c>
      <c r="D12035" s="417" t="s">
        <v>3669</v>
      </c>
      <c r="E12035" s="391">
        <v>0.01</v>
      </c>
      <c r="F12035" s="418">
        <v>44214</v>
      </c>
      <c r="G12035" s="417" t="s">
        <v>2286</v>
      </c>
      <c r="I12035" s="379" t="e">
        <f>IF(#REF!&lt;&gt;"",#REF!-$I$199,"")</f>
        <v>#REF!</v>
      </c>
      <c r="J12035" s="379" t="e">
        <f>IF(I12035&lt;&gt;"",NETWORKDAYS($I$199,#REF!-1,$N$201:$N$224),"")</f>
        <v>#REF!</v>
      </c>
      <c r="K12035" s="391" t="e">
        <f>IF(I12035&lt;&gt;"",RIGHT(#REF!,LEN(#REF!)-FIND(" ",#REF!)),"")</f>
        <v>#REF!</v>
      </c>
    </row>
    <row r="12036" spans="1:11">
      <c r="A12036" s="417" t="s">
        <v>2155</v>
      </c>
      <c r="B12036" s="417" t="s">
        <v>6165</v>
      </c>
      <c r="C12036" s="417" t="s">
        <v>2332</v>
      </c>
      <c r="D12036" s="417" t="s">
        <v>3707</v>
      </c>
      <c r="E12036" s="391">
        <v>0.01</v>
      </c>
      <c r="F12036" s="418">
        <v>44214</v>
      </c>
      <c r="G12036" s="417" t="s">
        <v>2286</v>
      </c>
      <c r="I12036" s="379" t="e">
        <f>IF(#REF!&lt;&gt;"",#REF!-$I$199,"")</f>
        <v>#REF!</v>
      </c>
      <c r="J12036" s="379" t="e">
        <f>IF(I12036&lt;&gt;"",NETWORKDAYS($I$199,#REF!-1,$N$201:$N$224),"")</f>
        <v>#REF!</v>
      </c>
      <c r="K12036" s="391" t="e">
        <f>IF(I12036&lt;&gt;"",RIGHT(#REF!,LEN(#REF!)-FIND(" ",#REF!)),"")</f>
        <v>#REF!</v>
      </c>
    </row>
    <row r="12037" spans="1:11">
      <c r="A12037" s="417" t="s">
        <v>2155</v>
      </c>
      <c r="B12037" s="417" t="s">
        <v>6166</v>
      </c>
      <c r="C12037" s="417" t="s">
        <v>2332</v>
      </c>
      <c r="D12037" s="417" t="s">
        <v>6167</v>
      </c>
      <c r="E12037" s="391">
        <v>0.01</v>
      </c>
      <c r="F12037" s="418">
        <v>44214</v>
      </c>
      <c r="G12037" s="417" t="s">
        <v>2286</v>
      </c>
      <c r="I12037" s="379" t="e">
        <f>IF(#REF!&lt;&gt;"",#REF!-$I$199,"")</f>
        <v>#REF!</v>
      </c>
      <c r="J12037" s="379" t="e">
        <f>IF(I12037&lt;&gt;"",NETWORKDAYS($I$199,#REF!-1,$N$201:$N$224),"")</f>
        <v>#REF!</v>
      </c>
      <c r="K12037" s="391" t="e">
        <f>IF(I12037&lt;&gt;"",RIGHT(#REF!,LEN(#REF!)-FIND(" ",#REF!)),"")</f>
        <v>#REF!</v>
      </c>
    </row>
    <row r="12038" spans="1:11">
      <c r="A12038" s="417" t="s">
        <v>2155</v>
      </c>
      <c r="B12038" s="417" t="s">
        <v>6168</v>
      </c>
      <c r="C12038" s="417" t="s">
        <v>2332</v>
      </c>
      <c r="D12038" s="417" t="s">
        <v>6169</v>
      </c>
      <c r="E12038" s="391">
        <v>0.01</v>
      </c>
      <c r="F12038" s="418">
        <v>44214</v>
      </c>
      <c r="G12038" s="417" t="s">
        <v>2286</v>
      </c>
      <c r="I12038" s="379" t="e">
        <f>IF(#REF!&lt;&gt;"",#REF!-$I$199,"")</f>
        <v>#REF!</v>
      </c>
      <c r="J12038" s="379" t="e">
        <f>IF(I12038&lt;&gt;"",NETWORKDAYS($I$199,#REF!-1,$N$201:$N$224),"")</f>
        <v>#REF!</v>
      </c>
      <c r="K12038" s="391" t="e">
        <f>IF(I12038&lt;&gt;"",RIGHT(#REF!,LEN(#REF!)-FIND(" ",#REF!)),"")</f>
        <v>#REF!</v>
      </c>
    </row>
    <row r="12039" spans="1:11">
      <c r="A12039" s="417" t="s">
        <v>2155</v>
      </c>
      <c r="B12039" s="417" t="s">
        <v>6170</v>
      </c>
      <c r="C12039" s="417" t="s">
        <v>2332</v>
      </c>
      <c r="D12039" s="417" t="s">
        <v>5898</v>
      </c>
      <c r="E12039" s="391">
        <v>0.01</v>
      </c>
      <c r="F12039" s="418">
        <v>44214</v>
      </c>
      <c r="G12039" s="417" t="s">
        <v>2286</v>
      </c>
      <c r="I12039" s="379" t="e">
        <f>IF(#REF!&lt;&gt;"",#REF!-$I$199,"")</f>
        <v>#REF!</v>
      </c>
      <c r="J12039" s="379" t="e">
        <f>IF(I12039&lt;&gt;"",NETWORKDAYS($I$199,#REF!-1,$N$201:$N$224),"")</f>
        <v>#REF!</v>
      </c>
      <c r="K12039" s="391" t="e">
        <f>IF(I12039&lt;&gt;"",RIGHT(#REF!,LEN(#REF!)-FIND(" ",#REF!)),"")</f>
        <v>#REF!</v>
      </c>
    </row>
    <row r="12040" spans="1:11">
      <c r="A12040" s="417" t="s">
        <v>2155</v>
      </c>
      <c r="B12040" s="417" t="s">
        <v>6171</v>
      </c>
      <c r="C12040" s="417" t="s">
        <v>2332</v>
      </c>
      <c r="D12040" s="417" t="s">
        <v>3702</v>
      </c>
      <c r="E12040" s="391">
        <v>0.01</v>
      </c>
      <c r="F12040" s="418">
        <v>44214</v>
      </c>
      <c r="G12040" s="417" t="s">
        <v>2286</v>
      </c>
      <c r="I12040" s="379" t="e">
        <f>IF(#REF!&lt;&gt;"",#REF!-$I$199,"")</f>
        <v>#REF!</v>
      </c>
      <c r="J12040" s="379" t="e">
        <f>IF(I12040&lt;&gt;"",NETWORKDAYS($I$199,#REF!-1,$N$201:$N$224),"")</f>
        <v>#REF!</v>
      </c>
      <c r="K12040" s="391" t="e">
        <f>IF(I12040&lt;&gt;"",RIGHT(#REF!,LEN(#REF!)-FIND(" ",#REF!)),"")</f>
        <v>#REF!</v>
      </c>
    </row>
    <row r="12041" spans="1:11">
      <c r="A12041" s="417" t="s">
        <v>2155</v>
      </c>
      <c r="B12041" s="417" t="s">
        <v>6172</v>
      </c>
      <c r="C12041" s="417" t="s">
        <v>2332</v>
      </c>
      <c r="D12041" s="417" t="s">
        <v>3675</v>
      </c>
      <c r="E12041" s="391">
        <v>0.01</v>
      </c>
      <c r="F12041" s="418">
        <v>44214</v>
      </c>
      <c r="G12041" s="417" t="s">
        <v>2286</v>
      </c>
      <c r="I12041" s="379" t="e">
        <f>IF(#REF!&lt;&gt;"",#REF!-$I$199,"")</f>
        <v>#REF!</v>
      </c>
      <c r="J12041" s="379" t="e">
        <f>IF(I12041&lt;&gt;"",NETWORKDAYS($I$199,#REF!-1,$N$201:$N$224),"")</f>
        <v>#REF!</v>
      </c>
      <c r="K12041" s="391" t="e">
        <f>IF(I12041&lt;&gt;"",RIGHT(#REF!,LEN(#REF!)-FIND(" ",#REF!)),"")</f>
        <v>#REF!</v>
      </c>
    </row>
    <row r="12042" spans="1:11">
      <c r="A12042" s="417" t="s">
        <v>2155</v>
      </c>
      <c r="B12042" s="417" t="s">
        <v>6173</v>
      </c>
      <c r="C12042" s="417" t="s">
        <v>2332</v>
      </c>
      <c r="D12042" s="417" t="s">
        <v>5901</v>
      </c>
      <c r="E12042" s="391">
        <v>0.01</v>
      </c>
      <c r="F12042" s="418">
        <v>44214</v>
      </c>
      <c r="G12042" s="417" t="s">
        <v>2286</v>
      </c>
      <c r="I12042" s="379" t="e">
        <f>IF(#REF!&lt;&gt;"",#REF!-$I$199,"")</f>
        <v>#REF!</v>
      </c>
      <c r="J12042" s="379" t="e">
        <f>IF(I12042&lt;&gt;"",NETWORKDAYS($I$199,#REF!-1,$N$201:$N$224),"")</f>
        <v>#REF!</v>
      </c>
      <c r="K12042" s="391" t="e">
        <f>IF(I12042&lt;&gt;"",RIGHT(#REF!,LEN(#REF!)-FIND(" ",#REF!)),"")</f>
        <v>#REF!</v>
      </c>
    </row>
    <row r="12043" spans="1:11">
      <c r="A12043" s="417" t="s">
        <v>2155</v>
      </c>
      <c r="B12043" s="417" t="s">
        <v>6174</v>
      </c>
      <c r="C12043" s="417" t="s">
        <v>2332</v>
      </c>
      <c r="D12043" s="417" t="s">
        <v>5903</v>
      </c>
      <c r="E12043" s="391">
        <v>0.01</v>
      </c>
      <c r="F12043" s="418">
        <v>44214</v>
      </c>
      <c r="G12043" s="417" t="s">
        <v>2286</v>
      </c>
      <c r="I12043" s="379" t="e">
        <f>IF(#REF!&lt;&gt;"",#REF!-$I$199,"")</f>
        <v>#REF!</v>
      </c>
      <c r="J12043" s="379" t="e">
        <f>IF(I12043&lt;&gt;"",NETWORKDAYS($I$199,#REF!-1,$N$201:$N$224),"")</f>
        <v>#REF!</v>
      </c>
      <c r="K12043" s="391" t="e">
        <f>IF(I12043&lt;&gt;"",RIGHT(#REF!,LEN(#REF!)-FIND(" ",#REF!)),"")</f>
        <v>#REF!</v>
      </c>
    </row>
    <row r="12044" spans="1:11">
      <c r="A12044" s="417" t="s">
        <v>2155</v>
      </c>
      <c r="B12044" s="417" t="s">
        <v>6175</v>
      </c>
      <c r="C12044" s="417" t="s">
        <v>2332</v>
      </c>
      <c r="D12044" s="417" t="s">
        <v>5905</v>
      </c>
      <c r="E12044" s="391">
        <v>0.01</v>
      </c>
      <c r="F12044" s="418">
        <v>44214</v>
      </c>
      <c r="G12044" s="417" t="s">
        <v>2286</v>
      </c>
      <c r="I12044" s="379" t="e">
        <f>IF(#REF!&lt;&gt;"",#REF!-$I$199,"")</f>
        <v>#REF!</v>
      </c>
      <c r="J12044" s="379" t="e">
        <f>IF(I12044&lt;&gt;"",NETWORKDAYS($I$199,#REF!-1,$N$201:$N$224),"")</f>
        <v>#REF!</v>
      </c>
      <c r="K12044" s="391" t="e">
        <f>IF(I12044&lt;&gt;"",RIGHT(#REF!,LEN(#REF!)-FIND(" ",#REF!)),"")</f>
        <v>#REF!</v>
      </c>
    </row>
    <row r="12045" spans="1:11">
      <c r="A12045" s="417" t="s">
        <v>2155</v>
      </c>
      <c r="B12045" s="417" t="s">
        <v>6176</v>
      </c>
      <c r="C12045" s="417" t="s">
        <v>2332</v>
      </c>
      <c r="D12045" s="417" t="s">
        <v>3677</v>
      </c>
      <c r="E12045" s="391">
        <v>0.01</v>
      </c>
      <c r="F12045" s="418">
        <v>44214</v>
      </c>
      <c r="G12045" s="417" t="s">
        <v>2286</v>
      </c>
      <c r="I12045" s="379" t="e">
        <f>IF(#REF!&lt;&gt;"",#REF!-$I$199,"")</f>
        <v>#REF!</v>
      </c>
      <c r="J12045" s="379" t="e">
        <f>IF(I12045&lt;&gt;"",NETWORKDAYS($I$199,#REF!-1,$N$201:$N$224),"")</f>
        <v>#REF!</v>
      </c>
      <c r="K12045" s="391" t="e">
        <f>IF(I12045&lt;&gt;"",RIGHT(#REF!,LEN(#REF!)-FIND(" ",#REF!)),"")</f>
        <v>#REF!</v>
      </c>
    </row>
    <row r="12046" spans="1:11">
      <c r="A12046" s="417" t="s">
        <v>2155</v>
      </c>
      <c r="B12046" s="417" t="s">
        <v>6177</v>
      </c>
      <c r="C12046" s="417" t="s">
        <v>2332</v>
      </c>
      <c r="D12046" s="417" t="s">
        <v>5908</v>
      </c>
      <c r="E12046" s="391">
        <v>0.01</v>
      </c>
      <c r="F12046" s="418">
        <v>44214</v>
      </c>
      <c r="G12046" s="417" t="s">
        <v>2286</v>
      </c>
      <c r="I12046" s="379" t="e">
        <f>IF(#REF!&lt;&gt;"",#REF!-$I$199,"")</f>
        <v>#REF!</v>
      </c>
      <c r="J12046" s="379" t="e">
        <f>IF(I12046&lt;&gt;"",NETWORKDAYS($I$199,#REF!-1,$N$201:$N$224),"")</f>
        <v>#REF!</v>
      </c>
      <c r="K12046" s="391" t="e">
        <f>IF(I12046&lt;&gt;"",RIGHT(#REF!,LEN(#REF!)-FIND(" ",#REF!)),"")</f>
        <v>#REF!</v>
      </c>
    </row>
    <row r="12047" spans="1:11">
      <c r="A12047" s="417" t="s">
        <v>2155</v>
      </c>
      <c r="B12047" s="417" t="s">
        <v>6178</v>
      </c>
      <c r="C12047" s="417" t="s">
        <v>2332</v>
      </c>
      <c r="D12047" s="417" t="s">
        <v>5910</v>
      </c>
      <c r="E12047" s="391">
        <v>0.01</v>
      </c>
      <c r="F12047" s="418">
        <v>44214</v>
      </c>
      <c r="G12047" s="417" t="s">
        <v>2286</v>
      </c>
      <c r="I12047" s="379" t="e">
        <f>IF(#REF!&lt;&gt;"",#REF!-$I$199,"")</f>
        <v>#REF!</v>
      </c>
      <c r="J12047" s="379" t="e">
        <f>IF(I12047&lt;&gt;"",NETWORKDAYS($I$199,#REF!-1,$N$201:$N$224),"")</f>
        <v>#REF!</v>
      </c>
      <c r="K12047" s="391" t="e">
        <f>IF(I12047&lt;&gt;"",RIGHT(#REF!,LEN(#REF!)-FIND(" ",#REF!)),"")</f>
        <v>#REF!</v>
      </c>
    </row>
    <row r="12048" spans="1:11">
      <c r="A12048" s="417" t="s">
        <v>2155</v>
      </c>
      <c r="B12048" s="417" t="s">
        <v>6179</v>
      </c>
      <c r="C12048" s="417" t="s">
        <v>2332</v>
      </c>
      <c r="D12048" s="417" t="s">
        <v>5912</v>
      </c>
      <c r="E12048" s="391">
        <v>0.01</v>
      </c>
      <c r="F12048" s="418">
        <v>44214</v>
      </c>
      <c r="G12048" s="417" t="s">
        <v>2286</v>
      </c>
      <c r="I12048" s="379" t="e">
        <f>IF(#REF!&lt;&gt;"",#REF!-$I$199,"")</f>
        <v>#REF!</v>
      </c>
      <c r="J12048" s="379" t="e">
        <f>IF(I12048&lt;&gt;"",NETWORKDAYS($I$199,#REF!-1,$N$201:$N$224),"")</f>
        <v>#REF!</v>
      </c>
      <c r="K12048" s="391" t="e">
        <f>IF(I12048&lt;&gt;"",RIGHT(#REF!,LEN(#REF!)-FIND(" ",#REF!)),"")</f>
        <v>#REF!</v>
      </c>
    </row>
    <row r="12049" spans="1:11">
      <c r="A12049" s="417" t="s">
        <v>2155</v>
      </c>
      <c r="B12049" s="417" t="s">
        <v>6180</v>
      </c>
      <c r="C12049" s="417" t="s">
        <v>2332</v>
      </c>
      <c r="D12049" s="417" t="s">
        <v>5914</v>
      </c>
      <c r="E12049" s="391">
        <v>0.01</v>
      </c>
      <c r="F12049" s="418">
        <v>44214</v>
      </c>
      <c r="G12049" s="417" t="s">
        <v>2286</v>
      </c>
      <c r="I12049" s="379" t="e">
        <f>IF(#REF!&lt;&gt;"",#REF!-$I$199,"")</f>
        <v>#REF!</v>
      </c>
      <c r="J12049" s="379" t="e">
        <f>IF(I12049&lt;&gt;"",NETWORKDAYS($I$199,#REF!-1,$N$201:$N$224),"")</f>
        <v>#REF!</v>
      </c>
      <c r="K12049" s="391" t="e">
        <f>IF(I12049&lt;&gt;"",RIGHT(#REF!,LEN(#REF!)-FIND(" ",#REF!)),"")</f>
        <v>#REF!</v>
      </c>
    </row>
    <row r="12050" spans="1:11">
      <c r="A12050" s="417" t="s">
        <v>2155</v>
      </c>
      <c r="B12050" s="417" t="s">
        <v>6181</v>
      </c>
      <c r="C12050" s="417" t="s">
        <v>2332</v>
      </c>
      <c r="D12050" s="417" t="s">
        <v>5916</v>
      </c>
      <c r="E12050" s="391">
        <v>0.01</v>
      </c>
      <c r="F12050" s="418">
        <v>44214</v>
      </c>
      <c r="G12050" s="417" t="s">
        <v>2286</v>
      </c>
      <c r="I12050" s="379" t="e">
        <f>IF(#REF!&lt;&gt;"",#REF!-$I$199,"")</f>
        <v>#REF!</v>
      </c>
      <c r="J12050" s="379" t="e">
        <f>IF(I12050&lt;&gt;"",NETWORKDAYS($I$199,#REF!-1,$N$201:$N$224),"")</f>
        <v>#REF!</v>
      </c>
      <c r="K12050" s="391" t="e">
        <f>IF(I12050&lt;&gt;"",RIGHT(#REF!,LEN(#REF!)-FIND(" ",#REF!)),"")</f>
        <v>#REF!</v>
      </c>
    </row>
    <row r="12051" spans="1:11">
      <c r="A12051" s="417" t="s">
        <v>2155</v>
      </c>
      <c r="B12051" s="417" t="s">
        <v>6182</v>
      </c>
      <c r="C12051" s="417" t="s">
        <v>2332</v>
      </c>
      <c r="D12051" s="417" t="s">
        <v>5918</v>
      </c>
      <c r="E12051" s="391">
        <v>0.01</v>
      </c>
      <c r="F12051" s="418">
        <v>44214</v>
      </c>
      <c r="G12051" s="417" t="s">
        <v>2286</v>
      </c>
      <c r="I12051" s="379" t="e">
        <f>IF(#REF!&lt;&gt;"",#REF!-$I$199,"")</f>
        <v>#REF!</v>
      </c>
      <c r="J12051" s="379" t="e">
        <f>IF(I12051&lt;&gt;"",NETWORKDAYS($I$199,#REF!-1,$N$201:$N$224),"")</f>
        <v>#REF!</v>
      </c>
      <c r="K12051" s="391" t="e">
        <f>IF(I12051&lt;&gt;"",RIGHT(#REF!,LEN(#REF!)-FIND(" ",#REF!)),"")</f>
        <v>#REF!</v>
      </c>
    </row>
    <row r="12052" spans="1:11">
      <c r="A12052" s="417" t="s">
        <v>2155</v>
      </c>
      <c r="B12052" s="417" t="s">
        <v>15141</v>
      </c>
      <c r="C12052" s="417" t="s">
        <v>2332</v>
      </c>
      <c r="D12052" s="417" t="s">
        <v>5920</v>
      </c>
      <c r="E12052" s="391">
        <v>0.1</v>
      </c>
      <c r="F12052" s="418">
        <v>44214</v>
      </c>
      <c r="G12052" s="417" t="s">
        <v>2286</v>
      </c>
      <c r="I12052" s="379" t="e">
        <f>IF(#REF!&lt;&gt;"",#REF!-$I$199,"")</f>
        <v>#REF!</v>
      </c>
      <c r="J12052" s="379" t="e">
        <f>IF(I12052&lt;&gt;"",NETWORKDAYS($I$199,#REF!-1,$N$201:$N$224),"")</f>
        <v>#REF!</v>
      </c>
      <c r="K12052" s="391" t="e">
        <f>IF(I12052&lt;&gt;"",RIGHT(#REF!,LEN(#REF!)-FIND(" ",#REF!)),"")</f>
        <v>#REF!</v>
      </c>
    </row>
    <row r="12053" spans="1:11">
      <c r="A12053" s="417" t="s">
        <v>2155</v>
      </c>
      <c r="B12053" s="417" t="s">
        <v>6183</v>
      </c>
      <c r="C12053" s="417" t="s">
        <v>2332</v>
      </c>
      <c r="D12053" s="417" t="s">
        <v>5922</v>
      </c>
      <c r="E12053" s="391">
        <v>0.01</v>
      </c>
      <c r="F12053" s="418">
        <v>44214</v>
      </c>
      <c r="G12053" s="417" t="s">
        <v>2286</v>
      </c>
      <c r="I12053" s="379" t="e">
        <f>IF(#REF!&lt;&gt;"",#REF!-$I$199,"")</f>
        <v>#REF!</v>
      </c>
      <c r="J12053" s="379" t="e">
        <f>IF(I12053&lt;&gt;"",NETWORKDAYS($I$199,#REF!-1,$N$201:$N$224),"")</f>
        <v>#REF!</v>
      </c>
      <c r="K12053" s="391" t="e">
        <f>IF(I12053&lt;&gt;"",RIGHT(#REF!,LEN(#REF!)-FIND(" ",#REF!)),"")</f>
        <v>#REF!</v>
      </c>
    </row>
    <row r="12054" spans="1:11">
      <c r="A12054" s="417" t="s">
        <v>186</v>
      </c>
      <c r="B12054" s="417" t="s">
        <v>6184</v>
      </c>
      <c r="C12054" s="417" t="s">
        <v>2332</v>
      </c>
      <c r="D12054" s="417" t="s">
        <v>4022</v>
      </c>
      <c r="E12054" s="391">
        <v>0.01</v>
      </c>
      <c r="F12054" s="418">
        <v>44214</v>
      </c>
      <c r="G12054" s="417" t="s">
        <v>2286</v>
      </c>
      <c r="I12054" s="379" t="e">
        <f>IF(#REF!&lt;&gt;"",#REF!-$I$199,"")</f>
        <v>#REF!</v>
      </c>
      <c r="J12054" s="379" t="e">
        <f>IF(I12054&lt;&gt;"",NETWORKDAYS($I$199,#REF!-1,$N$201:$N$224),"")</f>
        <v>#REF!</v>
      </c>
      <c r="K12054" s="391" t="e">
        <f>IF(I12054&lt;&gt;"",RIGHT(#REF!,LEN(#REF!)-FIND(" ",#REF!)),"")</f>
        <v>#REF!</v>
      </c>
    </row>
    <row r="12055" spans="1:11">
      <c r="A12055" s="417"/>
      <c r="B12055" s="417" t="s">
        <v>6185</v>
      </c>
      <c r="C12055" s="417" t="s">
        <v>2332</v>
      </c>
      <c r="D12055" s="417" t="s">
        <v>5925</v>
      </c>
      <c r="E12055" s="391">
        <v>0.01</v>
      </c>
      <c r="F12055" s="418">
        <v>44214</v>
      </c>
      <c r="G12055" s="417" t="s">
        <v>2286</v>
      </c>
      <c r="I12055" s="379" t="e">
        <f>IF(#REF!&lt;&gt;"",#REF!-$I$199,"")</f>
        <v>#REF!</v>
      </c>
      <c r="J12055" s="379" t="e">
        <f>IF(I12055&lt;&gt;"",NETWORKDAYS($I$199,#REF!-1,$N$201:$N$224),"")</f>
        <v>#REF!</v>
      </c>
      <c r="K12055" s="391" t="e">
        <f>IF(I12055&lt;&gt;"",RIGHT(#REF!,LEN(#REF!)-FIND(" ",#REF!)),"")</f>
        <v>#REF!</v>
      </c>
    </row>
    <row r="12056" spans="1:11">
      <c r="A12056" s="417" t="s">
        <v>2155</v>
      </c>
      <c r="B12056" s="417" t="s">
        <v>6186</v>
      </c>
      <c r="C12056" s="417" t="s">
        <v>2332</v>
      </c>
      <c r="D12056" s="417" t="s">
        <v>5927</v>
      </c>
      <c r="E12056" s="391">
        <v>3.41</v>
      </c>
      <c r="F12056" s="418">
        <v>44214</v>
      </c>
      <c r="G12056" s="417" t="s">
        <v>2286</v>
      </c>
      <c r="I12056" s="379" t="e">
        <f>IF(#REF!&lt;&gt;"",#REF!-$I$199,"")</f>
        <v>#REF!</v>
      </c>
      <c r="J12056" s="379" t="e">
        <f>IF(I12056&lt;&gt;"",NETWORKDAYS($I$199,#REF!-1,$N$201:$N$224),"")</f>
        <v>#REF!</v>
      </c>
      <c r="K12056" s="391" t="e">
        <f>IF(I12056&lt;&gt;"",RIGHT(#REF!,LEN(#REF!)-FIND(" ",#REF!)),"")</f>
        <v>#REF!</v>
      </c>
    </row>
    <row r="12057" spans="1:11">
      <c r="A12057" s="417" t="s">
        <v>2155</v>
      </c>
      <c r="B12057" s="417" t="s">
        <v>6187</v>
      </c>
      <c r="C12057" s="417" t="s">
        <v>2332</v>
      </c>
      <c r="D12057" s="417" t="s">
        <v>5929</v>
      </c>
      <c r="E12057" s="391">
        <v>0.01</v>
      </c>
      <c r="F12057" s="418">
        <v>44214</v>
      </c>
      <c r="G12057" s="417" t="s">
        <v>2286</v>
      </c>
      <c r="I12057" s="379" t="e">
        <f>IF(#REF!&lt;&gt;"",#REF!-$I$199,"")</f>
        <v>#REF!</v>
      </c>
      <c r="J12057" s="379" t="e">
        <f>IF(I12057&lt;&gt;"",NETWORKDAYS($I$199,#REF!-1,$N$201:$N$224),"")</f>
        <v>#REF!</v>
      </c>
      <c r="K12057" s="391" t="e">
        <f>IF(I12057&lt;&gt;"",RIGHT(#REF!,LEN(#REF!)-FIND(" ",#REF!)),"")</f>
        <v>#REF!</v>
      </c>
    </row>
    <row r="12058" spans="1:11">
      <c r="A12058" s="417" t="s">
        <v>2155</v>
      </c>
      <c r="B12058" s="417" t="s">
        <v>6188</v>
      </c>
      <c r="C12058" s="417" t="s">
        <v>2332</v>
      </c>
      <c r="D12058" s="417" t="s">
        <v>5931</v>
      </c>
      <c r="E12058" s="391">
        <v>0.01</v>
      </c>
      <c r="F12058" s="418">
        <v>44214</v>
      </c>
      <c r="G12058" s="417" t="s">
        <v>2286</v>
      </c>
      <c r="I12058" s="379" t="e">
        <f>IF(#REF!&lt;&gt;"",#REF!-$I$199,"")</f>
        <v>#REF!</v>
      </c>
      <c r="J12058" s="379" t="e">
        <f>IF(I12058&lt;&gt;"",NETWORKDAYS($I$199,#REF!-1,$N$201:$N$224),"")</f>
        <v>#REF!</v>
      </c>
      <c r="K12058" s="391" t="e">
        <f>IF(I12058&lt;&gt;"",RIGHT(#REF!,LEN(#REF!)-FIND(" ",#REF!)),"")</f>
        <v>#REF!</v>
      </c>
    </row>
    <row r="12059" spans="1:11">
      <c r="A12059" s="417" t="s">
        <v>2155</v>
      </c>
      <c r="B12059" s="417" t="s">
        <v>7310</v>
      </c>
      <c r="C12059" s="417" t="s">
        <v>2332</v>
      </c>
      <c r="D12059" s="417" t="s">
        <v>6005</v>
      </c>
      <c r="E12059" s="391">
        <v>0.01</v>
      </c>
      <c r="F12059" s="418">
        <v>44214</v>
      </c>
      <c r="G12059" s="417" t="s">
        <v>2286</v>
      </c>
      <c r="I12059" s="379" t="e">
        <f>IF(#REF!&lt;&gt;"",#REF!-$I$199,"")</f>
        <v>#REF!</v>
      </c>
      <c r="J12059" s="379" t="e">
        <f>IF(I12059&lt;&gt;"",NETWORKDAYS($I$199,#REF!-1,$N$201:$N$224),"")</f>
        <v>#REF!</v>
      </c>
      <c r="K12059" s="391" t="e">
        <f>IF(I12059&lt;&gt;"",RIGHT(#REF!,LEN(#REF!)-FIND(" ",#REF!)),"")</f>
        <v>#REF!</v>
      </c>
    </row>
    <row r="12060" spans="1:11">
      <c r="A12060" s="417" t="s">
        <v>2155</v>
      </c>
      <c r="B12060" s="417" t="s">
        <v>6189</v>
      </c>
      <c r="C12060" s="417" t="s">
        <v>2332</v>
      </c>
      <c r="D12060" s="417" t="s">
        <v>5933</v>
      </c>
      <c r="E12060" s="391">
        <v>0.01</v>
      </c>
      <c r="F12060" s="418">
        <v>44214</v>
      </c>
      <c r="G12060" s="417" t="s">
        <v>2286</v>
      </c>
      <c r="I12060" s="379" t="e">
        <f>IF(#REF!&lt;&gt;"",#REF!-$I$199,"")</f>
        <v>#REF!</v>
      </c>
      <c r="J12060" s="379" t="e">
        <f>IF(I12060&lt;&gt;"",NETWORKDAYS($I$199,#REF!-1,$N$201:$N$224),"")</f>
        <v>#REF!</v>
      </c>
      <c r="K12060" s="391" t="e">
        <f>IF(I12060&lt;&gt;"",RIGHT(#REF!,LEN(#REF!)-FIND(" ",#REF!)),"")</f>
        <v>#REF!</v>
      </c>
    </row>
    <row r="12061" spans="1:11">
      <c r="A12061" s="417" t="s">
        <v>2155</v>
      </c>
      <c r="B12061" s="417" t="s">
        <v>6190</v>
      </c>
      <c r="C12061" s="417" t="s">
        <v>2332</v>
      </c>
      <c r="D12061" s="417" t="s">
        <v>5935</v>
      </c>
      <c r="E12061" s="391">
        <v>0.02</v>
      </c>
      <c r="F12061" s="418">
        <v>44214</v>
      </c>
      <c r="G12061" s="417" t="s">
        <v>2286</v>
      </c>
      <c r="I12061" s="379" t="e">
        <f>IF(#REF!&lt;&gt;"",#REF!-$I$199,"")</f>
        <v>#REF!</v>
      </c>
      <c r="J12061" s="379" t="e">
        <f>IF(I12061&lt;&gt;"",NETWORKDAYS($I$199,#REF!-1,$N$201:$N$224),"")</f>
        <v>#REF!</v>
      </c>
      <c r="K12061" s="391" t="e">
        <f>IF(I12061&lt;&gt;"",RIGHT(#REF!,LEN(#REF!)-FIND(" ",#REF!)),"")</f>
        <v>#REF!</v>
      </c>
    </row>
    <row r="12062" spans="1:11">
      <c r="A12062" s="417" t="s">
        <v>2155</v>
      </c>
      <c r="B12062" s="417" t="s">
        <v>7311</v>
      </c>
      <c r="C12062" s="417" t="s">
        <v>2332</v>
      </c>
      <c r="D12062" s="417" t="s">
        <v>6055</v>
      </c>
      <c r="E12062" s="391">
        <v>0.01</v>
      </c>
      <c r="F12062" s="418">
        <v>44214</v>
      </c>
      <c r="G12062" s="417" t="s">
        <v>2286</v>
      </c>
      <c r="I12062" s="379" t="e">
        <f>IF(#REF!&lt;&gt;"",#REF!-$I$199,"")</f>
        <v>#REF!</v>
      </c>
      <c r="J12062" s="379" t="e">
        <f>IF(I12062&lt;&gt;"",NETWORKDAYS($I$199,#REF!-1,$N$201:$N$224),"")</f>
        <v>#REF!</v>
      </c>
      <c r="K12062" s="391" t="e">
        <f>IF(I12062&lt;&gt;"",RIGHT(#REF!,LEN(#REF!)-FIND(" ",#REF!)),"")</f>
        <v>#REF!</v>
      </c>
    </row>
    <row r="12063" spans="1:11">
      <c r="A12063" s="417" t="s">
        <v>2155</v>
      </c>
      <c r="B12063" s="417" t="s">
        <v>6191</v>
      </c>
      <c r="C12063" s="417" t="s">
        <v>2332</v>
      </c>
      <c r="D12063" s="417" t="s">
        <v>5937</v>
      </c>
      <c r="E12063" s="391">
        <v>0.01</v>
      </c>
      <c r="F12063" s="418">
        <v>44214</v>
      </c>
      <c r="G12063" s="417" t="s">
        <v>2286</v>
      </c>
      <c r="I12063" s="379" t="e">
        <f>IF(#REF!&lt;&gt;"",#REF!-$I$199,"")</f>
        <v>#REF!</v>
      </c>
      <c r="J12063" s="379" t="e">
        <f>IF(I12063&lt;&gt;"",NETWORKDAYS($I$199,#REF!-1,$N$201:$N$224),"")</f>
        <v>#REF!</v>
      </c>
      <c r="K12063" s="391" t="e">
        <f>IF(I12063&lt;&gt;"",RIGHT(#REF!,LEN(#REF!)-FIND(" ",#REF!)),"")</f>
        <v>#REF!</v>
      </c>
    </row>
    <row r="12064" spans="1:11">
      <c r="A12064" s="417" t="s">
        <v>2155</v>
      </c>
      <c r="B12064" s="417" t="s">
        <v>7312</v>
      </c>
      <c r="C12064" s="417" t="s">
        <v>2332</v>
      </c>
      <c r="D12064" s="417" t="s">
        <v>6022</v>
      </c>
      <c r="E12064" s="391">
        <v>0.01</v>
      </c>
      <c r="F12064" s="418">
        <v>44214</v>
      </c>
      <c r="G12064" s="417" t="s">
        <v>2286</v>
      </c>
      <c r="I12064" s="379" t="e">
        <f>IF(#REF!&lt;&gt;"",#REF!-$I$199,"")</f>
        <v>#REF!</v>
      </c>
      <c r="J12064" s="379" t="e">
        <f>IF(I12064&lt;&gt;"",NETWORKDAYS($I$199,#REF!-1,$N$201:$N$224),"")</f>
        <v>#REF!</v>
      </c>
      <c r="K12064" s="391" t="e">
        <f>IF(I12064&lt;&gt;"",RIGHT(#REF!,LEN(#REF!)-FIND(" ",#REF!)),"")</f>
        <v>#REF!</v>
      </c>
    </row>
    <row r="12065" spans="1:11">
      <c r="A12065" s="417" t="s">
        <v>2155</v>
      </c>
      <c r="B12065" s="417" t="s">
        <v>6192</v>
      </c>
      <c r="C12065" s="417" t="s">
        <v>2332</v>
      </c>
      <c r="D12065" s="417" t="s">
        <v>5939</v>
      </c>
      <c r="E12065" s="391">
        <v>0.01</v>
      </c>
      <c r="F12065" s="418">
        <v>44214</v>
      </c>
      <c r="G12065" s="417" t="s">
        <v>2286</v>
      </c>
      <c r="I12065" s="379" t="e">
        <f>IF(#REF!&lt;&gt;"",#REF!-$I$199,"")</f>
        <v>#REF!</v>
      </c>
      <c r="J12065" s="379" t="e">
        <f>IF(I12065&lt;&gt;"",NETWORKDAYS($I$199,#REF!-1,$N$201:$N$224),"")</f>
        <v>#REF!</v>
      </c>
      <c r="K12065" s="391" t="e">
        <f>IF(I12065&lt;&gt;"",RIGHT(#REF!,LEN(#REF!)-FIND(" ",#REF!)),"")</f>
        <v>#REF!</v>
      </c>
    </row>
    <row r="12066" spans="1:11">
      <c r="A12066" s="417" t="s">
        <v>2155</v>
      </c>
      <c r="B12066" s="417" t="s">
        <v>6193</v>
      </c>
      <c r="C12066" s="417" t="s">
        <v>2332</v>
      </c>
      <c r="D12066" s="417" t="s">
        <v>5941</v>
      </c>
      <c r="E12066" s="391">
        <v>0.01</v>
      </c>
      <c r="F12066" s="418">
        <v>44214</v>
      </c>
      <c r="G12066" s="417" t="s">
        <v>2286</v>
      </c>
      <c r="I12066" s="379" t="e">
        <f>IF(#REF!&lt;&gt;"",#REF!-$I$199,"")</f>
        <v>#REF!</v>
      </c>
      <c r="J12066" s="379" t="e">
        <f>IF(I12066&lt;&gt;"",NETWORKDAYS($I$199,#REF!-1,$N$201:$N$224),"")</f>
        <v>#REF!</v>
      </c>
      <c r="K12066" s="391" t="e">
        <f>IF(I12066&lt;&gt;"",RIGHT(#REF!,LEN(#REF!)-FIND(" ",#REF!)),"")</f>
        <v>#REF!</v>
      </c>
    </row>
    <row r="12067" spans="1:11">
      <c r="A12067" s="417" t="s">
        <v>2155</v>
      </c>
      <c r="B12067" s="417" t="s">
        <v>6194</v>
      </c>
      <c r="C12067" s="417" t="s">
        <v>2332</v>
      </c>
      <c r="D12067" s="417" t="s">
        <v>5943</v>
      </c>
      <c r="E12067" s="391">
        <v>0.01</v>
      </c>
      <c r="F12067" s="418">
        <v>44214</v>
      </c>
      <c r="G12067" s="417" t="s">
        <v>2286</v>
      </c>
      <c r="I12067" s="379" t="e">
        <f>IF(#REF!&lt;&gt;"",#REF!-$I$199,"")</f>
        <v>#REF!</v>
      </c>
      <c r="J12067" s="379" t="e">
        <f>IF(I12067&lt;&gt;"",NETWORKDAYS($I$199,#REF!-1,$N$201:$N$224),"")</f>
        <v>#REF!</v>
      </c>
      <c r="K12067" s="391" t="e">
        <f>IF(I12067&lt;&gt;"",RIGHT(#REF!,LEN(#REF!)-FIND(" ",#REF!)),"")</f>
        <v>#REF!</v>
      </c>
    </row>
    <row r="12068" spans="1:11">
      <c r="A12068" s="417" t="s">
        <v>2155</v>
      </c>
      <c r="B12068" s="417" t="s">
        <v>6195</v>
      </c>
      <c r="C12068" s="417" t="s">
        <v>2332</v>
      </c>
      <c r="D12068" s="417" t="s">
        <v>5945</v>
      </c>
      <c r="E12068" s="391">
        <v>0.02</v>
      </c>
      <c r="F12068" s="418">
        <v>44214</v>
      </c>
      <c r="G12068" s="417" t="s">
        <v>2286</v>
      </c>
      <c r="I12068" s="379" t="e">
        <f>IF(#REF!&lt;&gt;"",#REF!-$I$199,"")</f>
        <v>#REF!</v>
      </c>
      <c r="J12068" s="379" t="e">
        <f>IF(I12068&lt;&gt;"",NETWORKDAYS($I$199,#REF!-1,$N$201:$N$224),"")</f>
        <v>#REF!</v>
      </c>
      <c r="K12068" s="391" t="e">
        <f>IF(I12068&lt;&gt;"",RIGHT(#REF!,LEN(#REF!)-FIND(" ",#REF!)),"")</f>
        <v>#REF!</v>
      </c>
    </row>
    <row r="12069" spans="1:11">
      <c r="A12069" s="417" t="s">
        <v>2155</v>
      </c>
      <c r="B12069" s="417" t="s">
        <v>6196</v>
      </c>
      <c r="C12069" s="417" t="s">
        <v>2332</v>
      </c>
      <c r="D12069" s="417" t="s">
        <v>5947</v>
      </c>
      <c r="E12069" s="391">
        <v>0.02</v>
      </c>
      <c r="F12069" s="418">
        <v>44214</v>
      </c>
      <c r="G12069" s="417" t="s">
        <v>2286</v>
      </c>
      <c r="I12069" s="379" t="e">
        <f>IF(#REF!&lt;&gt;"",#REF!-$I$199,"")</f>
        <v>#REF!</v>
      </c>
      <c r="J12069" s="379" t="e">
        <f>IF(I12069&lt;&gt;"",NETWORKDAYS($I$199,#REF!-1,$N$201:$N$224),"")</f>
        <v>#REF!</v>
      </c>
      <c r="K12069" s="391" t="e">
        <f>IF(I12069&lt;&gt;"",RIGHT(#REF!,LEN(#REF!)-FIND(" ",#REF!)),"")</f>
        <v>#REF!</v>
      </c>
    </row>
    <row r="12070" spans="1:11">
      <c r="A12070" s="417" t="s">
        <v>2155</v>
      </c>
      <c r="B12070" s="417" t="s">
        <v>6197</v>
      </c>
      <c r="C12070" s="417" t="s">
        <v>2332</v>
      </c>
      <c r="D12070" s="417" t="s">
        <v>5949</v>
      </c>
      <c r="E12070" s="391">
        <v>0.01</v>
      </c>
      <c r="F12070" s="418">
        <v>44214</v>
      </c>
      <c r="G12070" s="417" t="s">
        <v>2286</v>
      </c>
      <c r="I12070" s="379" t="e">
        <f>IF(#REF!&lt;&gt;"",#REF!-$I$199,"")</f>
        <v>#REF!</v>
      </c>
      <c r="J12070" s="379" t="e">
        <f>IF(I12070&lt;&gt;"",NETWORKDAYS($I$199,#REF!-1,$N$201:$N$224),"")</f>
        <v>#REF!</v>
      </c>
      <c r="K12070" s="391" t="e">
        <f>IF(I12070&lt;&gt;"",RIGHT(#REF!,LEN(#REF!)-FIND(" ",#REF!)),"")</f>
        <v>#REF!</v>
      </c>
    </row>
    <row r="12071" spans="1:11">
      <c r="A12071" s="417" t="s">
        <v>2155</v>
      </c>
      <c r="B12071" s="417" t="s">
        <v>6198</v>
      </c>
      <c r="C12071" s="417" t="s">
        <v>2332</v>
      </c>
      <c r="D12071" s="417" t="s">
        <v>5951</v>
      </c>
      <c r="E12071" s="391">
        <v>0.02</v>
      </c>
      <c r="F12071" s="418">
        <v>44214</v>
      </c>
      <c r="G12071" s="417" t="s">
        <v>2286</v>
      </c>
      <c r="I12071" s="379" t="e">
        <f>IF(#REF!&lt;&gt;"",#REF!-$I$199,"")</f>
        <v>#REF!</v>
      </c>
      <c r="J12071" s="379" t="e">
        <f>IF(I12071&lt;&gt;"",NETWORKDAYS($I$199,#REF!-1,$N$201:$N$224),"")</f>
        <v>#REF!</v>
      </c>
      <c r="K12071" s="391" t="e">
        <f>IF(I12071&lt;&gt;"",RIGHT(#REF!,LEN(#REF!)-FIND(" ",#REF!)),"")</f>
        <v>#REF!</v>
      </c>
    </row>
    <row r="12072" spans="1:11">
      <c r="A12072" s="417" t="s">
        <v>2155</v>
      </c>
      <c r="B12072" s="417" t="s">
        <v>6199</v>
      </c>
      <c r="C12072" s="417" t="s">
        <v>2332</v>
      </c>
      <c r="D12072" s="417" t="s">
        <v>5953</v>
      </c>
      <c r="E12072" s="391">
        <v>0.01</v>
      </c>
      <c r="F12072" s="418">
        <v>44214</v>
      </c>
      <c r="G12072" s="417" t="s">
        <v>2286</v>
      </c>
      <c r="I12072" s="379" t="e">
        <f>IF(#REF!&lt;&gt;"",#REF!-$I$199,"")</f>
        <v>#REF!</v>
      </c>
      <c r="J12072" s="379" t="e">
        <f>IF(I12072&lt;&gt;"",NETWORKDAYS($I$199,#REF!-1,$N$201:$N$224),"")</f>
        <v>#REF!</v>
      </c>
      <c r="K12072" s="391" t="e">
        <f>IF(I12072&lt;&gt;"",RIGHT(#REF!,LEN(#REF!)-FIND(" ",#REF!)),"")</f>
        <v>#REF!</v>
      </c>
    </row>
    <row r="12073" spans="1:11">
      <c r="A12073" s="417" t="s">
        <v>2155</v>
      </c>
      <c r="B12073" s="417" t="s">
        <v>6200</v>
      </c>
      <c r="C12073" s="417" t="s">
        <v>2332</v>
      </c>
      <c r="D12073" s="417" t="s">
        <v>5955</v>
      </c>
      <c r="E12073" s="391">
        <v>0.01</v>
      </c>
      <c r="F12073" s="418">
        <v>44214</v>
      </c>
      <c r="G12073" s="417" t="s">
        <v>2286</v>
      </c>
      <c r="I12073" s="379" t="e">
        <f>IF(#REF!&lt;&gt;"",#REF!-$I$199,"")</f>
        <v>#REF!</v>
      </c>
      <c r="J12073" s="379" t="e">
        <f>IF(I12073&lt;&gt;"",NETWORKDAYS($I$199,#REF!-1,$N$201:$N$224),"")</f>
        <v>#REF!</v>
      </c>
      <c r="K12073" s="391" t="e">
        <f>IF(I12073&lt;&gt;"",RIGHT(#REF!,LEN(#REF!)-FIND(" ",#REF!)),"")</f>
        <v>#REF!</v>
      </c>
    </row>
    <row r="12074" spans="1:11">
      <c r="A12074" s="417" t="s">
        <v>2155</v>
      </c>
      <c r="B12074" s="417" t="s">
        <v>6201</v>
      </c>
      <c r="C12074" s="417" t="s">
        <v>2332</v>
      </c>
      <c r="D12074" s="417" t="s">
        <v>5957</v>
      </c>
      <c r="E12074" s="391">
        <v>0.02</v>
      </c>
      <c r="F12074" s="418">
        <v>44214</v>
      </c>
      <c r="G12074" s="417" t="s">
        <v>2286</v>
      </c>
      <c r="I12074" s="379" t="e">
        <f>IF(#REF!&lt;&gt;"",#REF!-$I$199,"")</f>
        <v>#REF!</v>
      </c>
      <c r="J12074" s="379" t="e">
        <f>IF(I12074&lt;&gt;"",NETWORKDAYS($I$199,#REF!-1,$N$201:$N$224),"")</f>
        <v>#REF!</v>
      </c>
      <c r="K12074" s="391" t="e">
        <f>IF(I12074&lt;&gt;"",RIGHT(#REF!,LEN(#REF!)-FIND(" ",#REF!)),"")</f>
        <v>#REF!</v>
      </c>
    </row>
    <row r="12075" spans="1:11">
      <c r="A12075" s="417" t="s">
        <v>2155</v>
      </c>
      <c r="B12075" s="417" t="s">
        <v>6202</v>
      </c>
      <c r="C12075" s="417" t="s">
        <v>2332</v>
      </c>
      <c r="D12075" s="417" t="s">
        <v>5959</v>
      </c>
      <c r="E12075" s="391">
        <v>0.01</v>
      </c>
      <c r="F12075" s="418">
        <v>44214</v>
      </c>
      <c r="G12075" s="417" t="s">
        <v>2286</v>
      </c>
      <c r="I12075" s="379" t="e">
        <f>IF(#REF!&lt;&gt;"",#REF!-$I$199,"")</f>
        <v>#REF!</v>
      </c>
      <c r="J12075" s="379" t="e">
        <f>IF(I12075&lt;&gt;"",NETWORKDAYS($I$199,#REF!-1,$N$201:$N$224),"")</f>
        <v>#REF!</v>
      </c>
      <c r="K12075" s="391" t="e">
        <f>IF(I12075&lt;&gt;"",RIGHT(#REF!,LEN(#REF!)-FIND(" ",#REF!)),"")</f>
        <v>#REF!</v>
      </c>
    </row>
    <row r="12076" spans="1:11">
      <c r="A12076" s="417" t="s">
        <v>2155</v>
      </c>
      <c r="B12076" s="417" t="s">
        <v>6203</v>
      </c>
      <c r="C12076" s="417" t="s">
        <v>2332</v>
      </c>
      <c r="D12076" s="417" t="s">
        <v>5961</v>
      </c>
      <c r="E12076" s="391">
        <v>0.01</v>
      </c>
      <c r="F12076" s="418">
        <v>44214</v>
      </c>
      <c r="G12076" s="417" t="s">
        <v>2286</v>
      </c>
      <c r="I12076" s="379" t="e">
        <f>IF(#REF!&lt;&gt;"",#REF!-$I$199,"")</f>
        <v>#REF!</v>
      </c>
      <c r="J12076" s="379" t="e">
        <f>IF(I12076&lt;&gt;"",NETWORKDAYS($I$199,#REF!-1,$N$201:$N$224),"")</f>
        <v>#REF!</v>
      </c>
      <c r="K12076" s="391" t="e">
        <f>IF(I12076&lt;&gt;"",RIGHT(#REF!,LEN(#REF!)-FIND(" ",#REF!)),"")</f>
        <v>#REF!</v>
      </c>
    </row>
    <row r="12077" spans="1:11">
      <c r="A12077" s="417" t="s">
        <v>2155</v>
      </c>
      <c r="B12077" s="417" t="s">
        <v>6204</v>
      </c>
      <c r="C12077" s="417" t="s">
        <v>2332</v>
      </c>
      <c r="D12077" s="417" t="s">
        <v>5963</v>
      </c>
      <c r="E12077" s="391">
        <v>0.01</v>
      </c>
      <c r="F12077" s="418">
        <v>44214</v>
      </c>
      <c r="G12077" s="417" t="s">
        <v>2286</v>
      </c>
      <c r="I12077" s="379" t="e">
        <f>IF(#REF!&lt;&gt;"",#REF!-$I$199,"")</f>
        <v>#REF!</v>
      </c>
      <c r="J12077" s="379" t="e">
        <f>IF(I12077&lt;&gt;"",NETWORKDAYS($I$199,#REF!-1,$N$201:$N$224),"")</f>
        <v>#REF!</v>
      </c>
      <c r="K12077" s="391" t="e">
        <f>IF(I12077&lt;&gt;"",RIGHT(#REF!,LEN(#REF!)-FIND(" ",#REF!)),"")</f>
        <v>#REF!</v>
      </c>
    </row>
    <row r="12078" spans="1:11">
      <c r="A12078" s="417" t="s">
        <v>2155</v>
      </c>
      <c r="B12078" s="417" t="s">
        <v>6205</v>
      </c>
      <c r="C12078" s="417" t="s">
        <v>2332</v>
      </c>
      <c r="D12078" s="417" t="s">
        <v>5965</v>
      </c>
      <c r="E12078" s="391">
        <v>0.01</v>
      </c>
      <c r="F12078" s="418">
        <v>44214</v>
      </c>
      <c r="G12078" s="417" t="s">
        <v>2286</v>
      </c>
      <c r="I12078" s="379" t="e">
        <f>IF(#REF!&lt;&gt;"",#REF!-$I$199,"")</f>
        <v>#REF!</v>
      </c>
      <c r="J12078" s="379" t="e">
        <f>IF(I12078&lt;&gt;"",NETWORKDAYS($I$199,#REF!-1,$N$201:$N$224),"")</f>
        <v>#REF!</v>
      </c>
      <c r="K12078" s="391" t="e">
        <f>IF(I12078&lt;&gt;"",RIGHT(#REF!,LEN(#REF!)-FIND(" ",#REF!)),"")</f>
        <v>#REF!</v>
      </c>
    </row>
    <row r="12079" spans="1:11">
      <c r="A12079" s="417" t="s">
        <v>2155</v>
      </c>
      <c r="B12079" s="417" t="s">
        <v>6206</v>
      </c>
      <c r="C12079" s="417" t="s">
        <v>2332</v>
      </c>
      <c r="D12079" s="417" t="s">
        <v>5967</v>
      </c>
      <c r="E12079" s="391">
        <v>0.01</v>
      </c>
      <c r="F12079" s="418">
        <v>44214</v>
      </c>
      <c r="G12079" s="417" t="s">
        <v>2286</v>
      </c>
      <c r="I12079" s="379" t="e">
        <f>IF(#REF!&lt;&gt;"",#REF!-$I$199,"")</f>
        <v>#REF!</v>
      </c>
      <c r="J12079" s="379" t="e">
        <f>IF(I12079&lt;&gt;"",NETWORKDAYS($I$199,#REF!-1,$N$201:$N$224),"")</f>
        <v>#REF!</v>
      </c>
      <c r="K12079" s="391" t="e">
        <f>IF(I12079&lt;&gt;"",RIGHT(#REF!,LEN(#REF!)-FIND(" ",#REF!)),"")</f>
        <v>#REF!</v>
      </c>
    </row>
    <row r="12080" spans="1:11">
      <c r="A12080" s="417" t="s">
        <v>2155</v>
      </c>
      <c r="B12080" s="417" t="s">
        <v>9030</v>
      </c>
      <c r="C12080" s="417" t="s">
        <v>2332</v>
      </c>
      <c r="D12080" s="417" t="s">
        <v>5969</v>
      </c>
      <c r="E12080" s="391">
        <v>0.01</v>
      </c>
      <c r="F12080" s="418">
        <v>44214</v>
      </c>
      <c r="G12080" s="417" t="s">
        <v>2286</v>
      </c>
      <c r="I12080" s="379" t="e">
        <f>IF(#REF!&lt;&gt;"",#REF!-$I$199,"")</f>
        <v>#REF!</v>
      </c>
      <c r="J12080" s="379" t="e">
        <f>IF(I12080&lt;&gt;"",NETWORKDAYS($I$199,#REF!-1,$N$201:$N$224),"")</f>
        <v>#REF!</v>
      </c>
      <c r="K12080" s="391" t="e">
        <f>IF(I12080&lt;&gt;"",RIGHT(#REF!,LEN(#REF!)-FIND(" ",#REF!)),"")</f>
        <v>#REF!</v>
      </c>
    </row>
    <row r="12081" spans="1:11">
      <c r="A12081" s="417" t="s">
        <v>2155</v>
      </c>
      <c r="B12081" s="417" t="s">
        <v>6207</v>
      </c>
      <c r="C12081" s="417" t="s">
        <v>2332</v>
      </c>
      <c r="D12081" s="417" t="s">
        <v>5971</v>
      </c>
      <c r="E12081" s="391">
        <v>0.01</v>
      </c>
      <c r="F12081" s="418">
        <v>44214</v>
      </c>
      <c r="G12081" s="417" t="s">
        <v>2286</v>
      </c>
      <c r="I12081" s="379" t="e">
        <f>IF(#REF!&lt;&gt;"",#REF!-$I$199,"")</f>
        <v>#REF!</v>
      </c>
      <c r="J12081" s="379" t="e">
        <f>IF(I12081&lt;&gt;"",NETWORKDAYS($I$199,#REF!-1,$N$201:$N$224),"")</f>
        <v>#REF!</v>
      </c>
      <c r="K12081" s="391" t="e">
        <f>IF(I12081&lt;&gt;"",RIGHT(#REF!,LEN(#REF!)-FIND(" ",#REF!)),"")</f>
        <v>#REF!</v>
      </c>
    </row>
    <row r="12082" spans="1:11">
      <c r="A12082" s="417" t="s">
        <v>2155</v>
      </c>
      <c r="B12082" s="417" t="s">
        <v>6208</v>
      </c>
      <c r="C12082" s="417" t="s">
        <v>2332</v>
      </c>
      <c r="D12082" s="417" t="s">
        <v>5973</v>
      </c>
      <c r="E12082" s="391">
        <v>0.02</v>
      </c>
      <c r="F12082" s="418">
        <v>44214</v>
      </c>
      <c r="G12082" s="417" t="s">
        <v>2286</v>
      </c>
      <c r="I12082" s="379" t="e">
        <f>IF(#REF!&lt;&gt;"",#REF!-$I$199,"")</f>
        <v>#REF!</v>
      </c>
      <c r="J12082" s="379" t="e">
        <f>IF(I12082&lt;&gt;"",NETWORKDAYS($I$199,#REF!-1,$N$201:$N$224),"")</f>
        <v>#REF!</v>
      </c>
      <c r="K12082" s="391" t="e">
        <f>IF(I12082&lt;&gt;"",RIGHT(#REF!,LEN(#REF!)-FIND(" ",#REF!)),"")</f>
        <v>#REF!</v>
      </c>
    </row>
    <row r="12083" spans="1:11">
      <c r="A12083" s="417" t="s">
        <v>2155</v>
      </c>
      <c r="B12083" s="417" t="s">
        <v>6209</v>
      </c>
      <c r="C12083" s="417" t="s">
        <v>2332</v>
      </c>
      <c r="D12083" s="417" t="s">
        <v>5975</v>
      </c>
      <c r="E12083" s="391">
        <v>0.02</v>
      </c>
      <c r="F12083" s="418">
        <v>44214</v>
      </c>
      <c r="G12083" s="417" t="s">
        <v>2286</v>
      </c>
      <c r="I12083" s="379" t="e">
        <f>IF(#REF!&lt;&gt;"",#REF!-$I$199,"")</f>
        <v>#REF!</v>
      </c>
      <c r="J12083" s="379" t="e">
        <f>IF(I12083&lt;&gt;"",NETWORKDAYS($I$199,#REF!-1,$N$201:$N$224),"")</f>
        <v>#REF!</v>
      </c>
      <c r="K12083" s="391" t="e">
        <f>IF(I12083&lt;&gt;"",RIGHT(#REF!,LEN(#REF!)-FIND(" ",#REF!)),"")</f>
        <v>#REF!</v>
      </c>
    </row>
    <row r="12084" spans="1:11">
      <c r="A12084" s="417" t="s">
        <v>2155</v>
      </c>
      <c r="B12084" s="417" t="s">
        <v>6210</v>
      </c>
      <c r="C12084" s="417" t="s">
        <v>2332</v>
      </c>
      <c r="D12084" s="417" t="s">
        <v>5977</v>
      </c>
      <c r="E12084" s="391">
        <v>0.01</v>
      </c>
      <c r="F12084" s="418">
        <v>44214</v>
      </c>
      <c r="G12084" s="417" t="s">
        <v>2286</v>
      </c>
      <c r="I12084" s="379" t="e">
        <f>IF(#REF!&lt;&gt;"",#REF!-$I$199,"")</f>
        <v>#REF!</v>
      </c>
      <c r="J12084" s="379" t="e">
        <f>IF(I12084&lt;&gt;"",NETWORKDAYS($I$199,#REF!-1,$N$201:$N$224),"")</f>
        <v>#REF!</v>
      </c>
      <c r="K12084" s="391" t="e">
        <f>IF(I12084&lt;&gt;"",RIGHT(#REF!,LEN(#REF!)-FIND(" ",#REF!)),"")</f>
        <v>#REF!</v>
      </c>
    </row>
    <row r="12085" spans="1:11">
      <c r="A12085" s="417" t="s">
        <v>2155</v>
      </c>
      <c r="B12085" s="417" t="s">
        <v>6211</v>
      </c>
      <c r="C12085" s="417" t="s">
        <v>2332</v>
      </c>
      <c r="D12085" s="417" t="s">
        <v>5979</v>
      </c>
      <c r="E12085" s="391">
        <v>0.01</v>
      </c>
      <c r="F12085" s="418">
        <v>44214</v>
      </c>
      <c r="G12085" s="417" t="s">
        <v>2286</v>
      </c>
      <c r="I12085" s="379" t="e">
        <f>IF(#REF!&lt;&gt;"",#REF!-$I$199,"")</f>
        <v>#REF!</v>
      </c>
      <c r="J12085" s="379" t="e">
        <f>IF(I12085&lt;&gt;"",NETWORKDAYS($I$199,#REF!-1,$N$201:$N$224),"")</f>
        <v>#REF!</v>
      </c>
      <c r="K12085" s="391" t="e">
        <f>IF(I12085&lt;&gt;"",RIGHT(#REF!,LEN(#REF!)-FIND(" ",#REF!)),"")</f>
        <v>#REF!</v>
      </c>
    </row>
    <row r="12086" spans="1:11">
      <c r="A12086" s="417" t="s">
        <v>2155</v>
      </c>
      <c r="B12086" s="417" t="s">
        <v>6212</v>
      </c>
      <c r="C12086" s="417" t="s">
        <v>2332</v>
      </c>
      <c r="D12086" s="417" t="s">
        <v>5981</v>
      </c>
      <c r="E12086" s="391">
        <v>0.02</v>
      </c>
      <c r="F12086" s="418">
        <v>44214</v>
      </c>
      <c r="G12086" s="417" t="s">
        <v>2286</v>
      </c>
      <c r="I12086" s="379" t="e">
        <f>IF(#REF!&lt;&gt;"",#REF!-$I$199,"")</f>
        <v>#REF!</v>
      </c>
      <c r="J12086" s="379" t="e">
        <f>IF(I12086&lt;&gt;"",NETWORKDAYS($I$199,#REF!-1,$N$201:$N$224),"")</f>
        <v>#REF!</v>
      </c>
      <c r="K12086" s="391" t="e">
        <f>IF(I12086&lt;&gt;"",RIGHT(#REF!,LEN(#REF!)-FIND(" ",#REF!)),"")</f>
        <v>#REF!</v>
      </c>
    </row>
    <row r="12087" spans="1:11">
      <c r="A12087" s="417" t="s">
        <v>2155</v>
      </c>
      <c r="B12087" s="417" t="s">
        <v>7313</v>
      </c>
      <c r="C12087" s="417" t="s">
        <v>2332</v>
      </c>
      <c r="D12087" s="417" t="s">
        <v>6067</v>
      </c>
      <c r="E12087" s="391">
        <v>0.01</v>
      </c>
      <c r="F12087" s="418">
        <v>44214</v>
      </c>
      <c r="G12087" s="417" t="s">
        <v>2286</v>
      </c>
      <c r="I12087" s="379" t="e">
        <f>IF(#REF!&lt;&gt;"",#REF!-$I$199,"")</f>
        <v>#REF!</v>
      </c>
      <c r="J12087" s="379" t="e">
        <f>IF(I12087&lt;&gt;"",NETWORKDAYS($I$199,#REF!-1,$N$201:$N$224),"")</f>
        <v>#REF!</v>
      </c>
      <c r="K12087" s="391" t="e">
        <f>IF(I12087&lt;&gt;"",RIGHT(#REF!,LEN(#REF!)-FIND(" ",#REF!)),"")</f>
        <v>#REF!</v>
      </c>
    </row>
    <row r="12088" spans="1:11">
      <c r="A12088" s="417" t="s">
        <v>2155</v>
      </c>
      <c r="B12088" s="417" t="s">
        <v>6213</v>
      </c>
      <c r="C12088" s="417" t="s">
        <v>2332</v>
      </c>
      <c r="D12088" s="417" t="s">
        <v>5983</v>
      </c>
      <c r="E12088" s="391">
        <v>0.02</v>
      </c>
      <c r="F12088" s="418">
        <v>44214</v>
      </c>
      <c r="G12088" s="417" t="s">
        <v>2286</v>
      </c>
      <c r="I12088" s="379" t="e">
        <f>IF(#REF!&lt;&gt;"",#REF!-$I$199,"")</f>
        <v>#REF!</v>
      </c>
      <c r="J12088" s="379" t="e">
        <f>IF(I12088&lt;&gt;"",NETWORKDAYS($I$199,#REF!-1,$N$201:$N$224),"")</f>
        <v>#REF!</v>
      </c>
      <c r="K12088" s="391" t="e">
        <f>IF(I12088&lt;&gt;"",RIGHT(#REF!,LEN(#REF!)-FIND(" ",#REF!)),"")</f>
        <v>#REF!</v>
      </c>
    </row>
    <row r="12089" spans="1:11">
      <c r="A12089" s="417" t="s">
        <v>2155</v>
      </c>
      <c r="B12089" s="417" t="s">
        <v>6214</v>
      </c>
      <c r="C12089" s="417" t="s">
        <v>2332</v>
      </c>
      <c r="D12089" s="417" t="s">
        <v>5985</v>
      </c>
      <c r="E12089" s="391">
        <v>0.02</v>
      </c>
      <c r="F12089" s="418">
        <v>44214</v>
      </c>
      <c r="G12089" s="417" t="s">
        <v>2286</v>
      </c>
      <c r="I12089" s="379" t="e">
        <f>IF(#REF!&lt;&gt;"",#REF!-$I$199,"")</f>
        <v>#REF!</v>
      </c>
      <c r="J12089" s="379" t="e">
        <f>IF(I12089&lt;&gt;"",NETWORKDAYS($I$199,#REF!-1,$N$201:$N$224),"")</f>
        <v>#REF!</v>
      </c>
      <c r="K12089" s="391" t="e">
        <f>IF(I12089&lt;&gt;"",RIGHT(#REF!,LEN(#REF!)-FIND(" ",#REF!)),"")</f>
        <v>#REF!</v>
      </c>
    </row>
    <row r="12090" spans="1:11">
      <c r="A12090" s="417" t="s">
        <v>2155</v>
      </c>
      <c r="B12090" s="417" t="s">
        <v>9031</v>
      </c>
      <c r="C12090" s="417" t="s">
        <v>2332</v>
      </c>
      <c r="D12090" s="417" t="s">
        <v>5987</v>
      </c>
      <c r="E12090" s="391">
        <v>0.01</v>
      </c>
      <c r="F12090" s="418">
        <v>44214</v>
      </c>
      <c r="G12090" s="417" t="s">
        <v>2286</v>
      </c>
      <c r="I12090" s="379" t="e">
        <f>IF(#REF!&lt;&gt;"",#REF!-$I$199,"")</f>
        <v>#REF!</v>
      </c>
      <c r="J12090" s="379" t="e">
        <f>IF(I12090&lt;&gt;"",NETWORKDAYS($I$199,#REF!-1,$N$201:$N$224),"")</f>
        <v>#REF!</v>
      </c>
      <c r="K12090" s="391" t="e">
        <f>IF(I12090&lt;&gt;"",RIGHT(#REF!,LEN(#REF!)-FIND(" ",#REF!)),"")</f>
        <v>#REF!</v>
      </c>
    </row>
    <row r="12091" spans="1:11">
      <c r="A12091" s="417" t="s">
        <v>2155</v>
      </c>
      <c r="B12091" s="417" t="s">
        <v>9032</v>
      </c>
      <c r="C12091" s="417" t="s">
        <v>2332</v>
      </c>
      <c r="D12091" s="417" t="s">
        <v>6039</v>
      </c>
      <c r="E12091" s="391">
        <v>0.01</v>
      </c>
      <c r="F12091" s="418">
        <v>44214</v>
      </c>
      <c r="G12091" s="417" t="s">
        <v>2286</v>
      </c>
      <c r="I12091" s="379" t="e">
        <f>IF(#REF!&lt;&gt;"",#REF!-$I$199,"")</f>
        <v>#REF!</v>
      </c>
      <c r="J12091" s="379" t="e">
        <f>IF(I12091&lt;&gt;"",NETWORKDAYS($I$199,#REF!-1,$N$201:$N$224),"")</f>
        <v>#REF!</v>
      </c>
      <c r="K12091" s="391" t="e">
        <f>IF(I12091&lt;&gt;"",RIGHT(#REF!,LEN(#REF!)-FIND(" ",#REF!)),"")</f>
        <v>#REF!</v>
      </c>
    </row>
    <row r="12092" spans="1:11">
      <c r="A12092" s="417" t="s">
        <v>2155</v>
      </c>
      <c r="B12092" s="417" t="s">
        <v>9033</v>
      </c>
      <c r="C12092" s="417" t="s">
        <v>2332</v>
      </c>
      <c r="D12092" s="417" t="s">
        <v>5989</v>
      </c>
      <c r="E12092" s="391">
        <v>0.01</v>
      </c>
      <c r="F12092" s="418">
        <v>44214</v>
      </c>
      <c r="G12092" s="417" t="s">
        <v>2286</v>
      </c>
      <c r="I12092" s="379" t="e">
        <f>IF(#REF!&lt;&gt;"",#REF!-$I$199,"")</f>
        <v>#REF!</v>
      </c>
      <c r="J12092" s="379" t="e">
        <f>IF(I12092&lt;&gt;"",NETWORKDAYS($I$199,#REF!-1,$N$201:$N$224),"")</f>
        <v>#REF!</v>
      </c>
      <c r="K12092" s="391" t="e">
        <f>IF(I12092&lt;&gt;"",RIGHT(#REF!,LEN(#REF!)-FIND(" ",#REF!)),"")</f>
        <v>#REF!</v>
      </c>
    </row>
    <row r="12093" spans="1:11">
      <c r="A12093" s="417" t="s">
        <v>2155</v>
      </c>
      <c r="B12093" s="417" t="s">
        <v>9034</v>
      </c>
      <c r="C12093" s="417" t="s">
        <v>2332</v>
      </c>
      <c r="D12093" s="417" t="s">
        <v>7272</v>
      </c>
      <c r="E12093" s="391">
        <v>0.02</v>
      </c>
      <c r="F12093" s="418">
        <v>44214</v>
      </c>
      <c r="G12093" s="417" t="s">
        <v>2286</v>
      </c>
      <c r="I12093" s="379" t="e">
        <f>IF(#REF!&lt;&gt;"",#REF!-$I$199,"")</f>
        <v>#REF!</v>
      </c>
      <c r="J12093" s="379" t="e">
        <f>IF(I12093&lt;&gt;"",NETWORKDAYS($I$199,#REF!-1,$N$201:$N$224),"")</f>
        <v>#REF!</v>
      </c>
      <c r="K12093" s="391" t="e">
        <f>IF(I12093&lt;&gt;"",RIGHT(#REF!,LEN(#REF!)-FIND(" ",#REF!)),"")</f>
        <v>#REF!</v>
      </c>
    </row>
    <row r="12094" spans="1:11">
      <c r="A12094" s="417" t="s">
        <v>2155</v>
      </c>
      <c r="B12094" s="417" t="s">
        <v>9035</v>
      </c>
      <c r="C12094" s="417" t="s">
        <v>2332</v>
      </c>
      <c r="D12094" s="417" t="s">
        <v>6118</v>
      </c>
      <c r="E12094" s="391">
        <v>0.04</v>
      </c>
      <c r="F12094" s="418">
        <v>44214</v>
      </c>
      <c r="G12094" s="417" t="s">
        <v>2286</v>
      </c>
      <c r="I12094" s="379" t="e">
        <f>IF(#REF!&lt;&gt;"",#REF!-$I$199,"")</f>
        <v>#REF!</v>
      </c>
      <c r="J12094" s="379" t="e">
        <f>IF(I12094&lt;&gt;"",NETWORKDAYS($I$199,#REF!-1,$N$201:$N$224),"")</f>
        <v>#REF!</v>
      </c>
      <c r="K12094" s="391" t="e">
        <f>IF(I12094&lt;&gt;"",RIGHT(#REF!,LEN(#REF!)-FIND(" ",#REF!)),"")</f>
        <v>#REF!</v>
      </c>
    </row>
    <row r="12095" spans="1:11">
      <c r="A12095" s="417" t="s">
        <v>2155</v>
      </c>
      <c r="B12095" s="417" t="s">
        <v>15142</v>
      </c>
      <c r="C12095" s="417" t="s">
        <v>2332</v>
      </c>
      <c r="D12095" s="417" t="s">
        <v>6102</v>
      </c>
      <c r="E12095" s="391">
        <v>0.01</v>
      </c>
      <c r="F12095" s="418">
        <v>44214</v>
      </c>
      <c r="G12095" s="417" t="s">
        <v>2286</v>
      </c>
      <c r="I12095" s="379" t="e">
        <f>IF(#REF!&lt;&gt;"",#REF!-$I$199,"")</f>
        <v>#REF!</v>
      </c>
      <c r="J12095" s="379" t="e">
        <f>IF(I12095&lt;&gt;"",NETWORKDAYS($I$199,#REF!-1,$N$201:$N$224),"")</f>
        <v>#REF!</v>
      </c>
      <c r="K12095" s="391" t="e">
        <f>IF(I12095&lt;&gt;"",RIGHT(#REF!,LEN(#REF!)-FIND(" ",#REF!)),"")</f>
        <v>#REF!</v>
      </c>
    </row>
    <row r="12096" spans="1:11">
      <c r="A12096" s="417" t="s">
        <v>2155</v>
      </c>
      <c r="B12096" s="417" t="s">
        <v>9036</v>
      </c>
      <c r="C12096" s="417" t="s">
        <v>2332</v>
      </c>
      <c r="D12096" s="417" t="s">
        <v>5991</v>
      </c>
      <c r="E12096" s="391">
        <v>0.01</v>
      </c>
      <c r="F12096" s="418">
        <v>44214</v>
      </c>
      <c r="G12096" s="417" t="s">
        <v>2286</v>
      </c>
      <c r="I12096" s="379" t="e">
        <f>IF(#REF!&lt;&gt;"",#REF!-$I$199,"")</f>
        <v>#REF!</v>
      </c>
      <c r="J12096" s="379" t="e">
        <f>IF(I12096&lt;&gt;"",NETWORKDAYS($I$199,#REF!-1,$N$201:$N$224),"")</f>
        <v>#REF!</v>
      </c>
      <c r="K12096" s="391" t="e">
        <f>IF(I12096&lt;&gt;"",RIGHT(#REF!,LEN(#REF!)-FIND(" ",#REF!)),"")</f>
        <v>#REF!</v>
      </c>
    </row>
    <row r="12097" spans="1:11">
      <c r="A12097" s="417" t="s">
        <v>2155</v>
      </c>
      <c r="B12097" s="417" t="s">
        <v>9037</v>
      </c>
      <c r="C12097" s="417" t="s">
        <v>2332</v>
      </c>
      <c r="D12097" s="417" t="s">
        <v>7276</v>
      </c>
      <c r="E12097" s="391">
        <v>0.01</v>
      </c>
      <c r="F12097" s="418">
        <v>44214</v>
      </c>
      <c r="G12097" s="417" t="s">
        <v>2286</v>
      </c>
      <c r="I12097" s="379" t="e">
        <f>IF(#REF!&lt;&gt;"",#REF!-$I$199,"")</f>
        <v>#REF!</v>
      </c>
      <c r="J12097" s="379" t="e">
        <f>IF(I12097&lt;&gt;"",NETWORKDAYS($I$199,#REF!-1,$N$201:$N$224),"")</f>
        <v>#REF!</v>
      </c>
      <c r="K12097" s="391" t="e">
        <f>IF(I12097&lt;&gt;"",RIGHT(#REF!,LEN(#REF!)-FIND(" ",#REF!)),"")</f>
        <v>#REF!</v>
      </c>
    </row>
    <row r="12098" spans="1:11">
      <c r="A12098" s="417" t="s">
        <v>2155</v>
      </c>
      <c r="B12098" s="417" t="s">
        <v>15143</v>
      </c>
      <c r="C12098" s="417" t="s">
        <v>2332</v>
      </c>
      <c r="D12098" s="417" t="s">
        <v>7278</v>
      </c>
      <c r="E12098" s="391">
        <v>0.01</v>
      </c>
      <c r="F12098" s="418">
        <v>44214</v>
      </c>
      <c r="G12098" s="417" t="s">
        <v>2286</v>
      </c>
      <c r="I12098" s="379" t="e">
        <f>IF(#REF!&lt;&gt;"",#REF!-$I$199,"")</f>
        <v>#REF!</v>
      </c>
      <c r="J12098" s="379" t="e">
        <f>IF(I12098&lt;&gt;"",NETWORKDAYS($I$199,#REF!-1,$N$201:$N$224),"")</f>
        <v>#REF!</v>
      </c>
      <c r="K12098" s="391" t="e">
        <f>IF(I12098&lt;&gt;"",RIGHT(#REF!,LEN(#REF!)-FIND(" ",#REF!)),"")</f>
        <v>#REF!</v>
      </c>
    </row>
    <row r="12099" spans="1:11">
      <c r="A12099" s="417" t="s">
        <v>2155</v>
      </c>
      <c r="B12099" s="417" t="s">
        <v>9038</v>
      </c>
      <c r="C12099" s="417" t="s">
        <v>2332</v>
      </c>
      <c r="D12099" s="417" t="s">
        <v>5993</v>
      </c>
      <c r="E12099" s="391">
        <v>0.01</v>
      </c>
      <c r="F12099" s="418">
        <v>44214</v>
      </c>
      <c r="G12099" s="417" t="s">
        <v>2286</v>
      </c>
      <c r="I12099" s="379" t="e">
        <f>IF(#REF!&lt;&gt;"",#REF!-$I$199,"")</f>
        <v>#REF!</v>
      </c>
      <c r="J12099" s="379" t="e">
        <f>IF(I12099&lt;&gt;"",NETWORKDAYS($I$199,#REF!-1,$N$201:$N$224),"")</f>
        <v>#REF!</v>
      </c>
      <c r="K12099" s="391" t="e">
        <f>IF(I12099&lt;&gt;"",RIGHT(#REF!,LEN(#REF!)-FIND(" ",#REF!)),"")</f>
        <v>#REF!</v>
      </c>
    </row>
    <row r="12100" spans="1:11">
      <c r="A12100" s="417" t="s">
        <v>2155</v>
      </c>
      <c r="B12100" s="417" t="s">
        <v>9039</v>
      </c>
      <c r="C12100" s="417" t="s">
        <v>2332</v>
      </c>
      <c r="D12100" s="417" t="s">
        <v>7280</v>
      </c>
      <c r="E12100" s="391">
        <v>0.01</v>
      </c>
      <c r="F12100" s="418">
        <v>44214</v>
      </c>
      <c r="G12100" s="417" t="s">
        <v>2286</v>
      </c>
      <c r="I12100" s="379" t="e">
        <f>IF(#REF!&lt;&gt;"",#REF!-$I$199,"")</f>
        <v>#REF!</v>
      </c>
      <c r="J12100" s="379" t="e">
        <f>IF(I12100&lt;&gt;"",NETWORKDAYS($I$199,#REF!-1,$N$201:$N$224),"")</f>
        <v>#REF!</v>
      </c>
      <c r="K12100" s="391" t="e">
        <f>IF(I12100&lt;&gt;"",RIGHT(#REF!,LEN(#REF!)-FIND(" ",#REF!)),"")</f>
        <v>#REF!</v>
      </c>
    </row>
    <row r="12101" spans="1:11">
      <c r="A12101" s="417" t="s">
        <v>2155</v>
      </c>
      <c r="B12101" s="417" t="s">
        <v>15144</v>
      </c>
      <c r="C12101" s="417" t="s">
        <v>2332</v>
      </c>
      <c r="D12101" s="417" t="s">
        <v>3608</v>
      </c>
      <c r="E12101" s="391">
        <v>5.97</v>
      </c>
      <c r="F12101" s="418">
        <v>44582</v>
      </c>
      <c r="G12101" s="417" t="s">
        <v>2286</v>
      </c>
      <c r="I12101" s="379" t="e">
        <f>IF(#REF!&lt;&gt;"",#REF!-$I$199,"")</f>
        <v>#REF!</v>
      </c>
      <c r="J12101" s="379" t="e">
        <f>IF(I12101&lt;&gt;"",NETWORKDAYS($I$199,#REF!-1,$N$201:$N$224),"")</f>
        <v>#REF!</v>
      </c>
      <c r="K12101" s="391" t="e">
        <f>IF(I12101&lt;&gt;"",RIGHT(#REF!,LEN(#REF!)-FIND(" ",#REF!)),"")</f>
        <v>#REF!</v>
      </c>
    </row>
    <row r="12102" spans="1:11">
      <c r="A12102" s="417" t="s">
        <v>2155</v>
      </c>
      <c r="B12102" s="417" t="s">
        <v>9040</v>
      </c>
      <c r="C12102" s="417" t="s">
        <v>2332</v>
      </c>
      <c r="D12102" s="417" t="s">
        <v>6104</v>
      </c>
      <c r="E12102" s="391">
        <v>0.02</v>
      </c>
      <c r="F12102" s="418">
        <v>44214</v>
      </c>
      <c r="G12102" s="417" t="s">
        <v>2286</v>
      </c>
      <c r="I12102" s="379" t="e">
        <f>IF(#REF!&lt;&gt;"",#REF!-$I$199,"")</f>
        <v>#REF!</v>
      </c>
      <c r="J12102" s="379" t="e">
        <f>IF(I12102&lt;&gt;"",NETWORKDAYS($I$199,#REF!-1,$N$201:$N$224),"")</f>
        <v>#REF!</v>
      </c>
      <c r="K12102" s="391" t="e">
        <f>IF(I12102&lt;&gt;"",RIGHT(#REF!,LEN(#REF!)-FIND(" ",#REF!)),"")</f>
        <v>#REF!</v>
      </c>
    </row>
    <row r="12103" spans="1:11">
      <c r="A12103" s="417" t="s">
        <v>2155</v>
      </c>
      <c r="B12103" s="417" t="s">
        <v>9041</v>
      </c>
      <c r="C12103" s="417" t="s">
        <v>2332</v>
      </c>
      <c r="D12103" s="417" t="s">
        <v>5995</v>
      </c>
      <c r="E12103" s="391">
        <v>0.01</v>
      </c>
      <c r="F12103" s="418">
        <v>44214</v>
      </c>
      <c r="G12103" s="417" t="s">
        <v>2286</v>
      </c>
      <c r="I12103" s="379" t="e">
        <f>IF(#REF!&lt;&gt;"",#REF!-$I$199,"")</f>
        <v>#REF!</v>
      </c>
      <c r="J12103" s="379" t="e">
        <f>IF(I12103&lt;&gt;"",NETWORKDAYS($I$199,#REF!-1,$N$201:$N$224),"")</f>
        <v>#REF!</v>
      </c>
      <c r="K12103" s="391" t="e">
        <f>IF(I12103&lt;&gt;"",RIGHT(#REF!,LEN(#REF!)-FIND(" ",#REF!)),"")</f>
        <v>#REF!</v>
      </c>
    </row>
    <row r="12104" spans="1:11">
      <c r="A12104" s="417" t="s">
        <v>2155</v>
      </c>
      <c r="B12104" s="417" t="s">
        <v>9042</v>
      </c>
      <c r="C12104" s="417" t="s">
        <v>2332</v>
      </c>
      <c r="D12104" s="417" t="s">
        <v>7283</v>
      </c>
      <c r="E12104" s="391">
        <v>0.02</v>
      </c>
      <c r="F12104" s="418">
        <v>44214</v>
      </c>
      <c r="G12104" s="417" t="s">
        <v>2286</v>
      </c>
      <c r="I12104" s="379" t="e">
        <f>IF(#REF!&lt;&gt;"",#REF!-$I$199,"")</f>
        <v>#REF!</v>
      </c>
      <c r="J12104" s="379" t="e">
        <f>IF(I12104&lt;&gt;"",NETWORKDAYS($I$199,#REF!-1,$N$201:$N$224),"")</f>
        <v>#REF!</v>
      </c>
      <c r="K12104" s="391" t="e">
        <f>IF(I12104&lt;&gt;"",RIGHT(#REF!,LEN(#REF!)-FIND(" ",#REF!)),"")</f>
        <v>#REF!</v>
      </c>
    </row>
    <row r="12105" spans="1:11">
      <c r="A12105" s="417" t="s">
        <v>2155</v>
      </c>
      <c r="B12105" s="417" t="s">
        <v>9043</v>
      </c>
      <c r="C12105" s="417" t="s">
        <v>2332</v>
      </c>
      <c r="D12105" s="417" t="s">
        <v>7285</v>
      </c>
      <c r="E12105" s="391">
        <v>0.02</v>
      </c>
      <c r="F12105" s="418">
        <v>44214</v>
      </c>
      <c r="G12105" s="417" t="s">
        <v>2286</v>
      </c>
      <c r="I12105" s="379" t="e">
        <f>IF(#REF!&lt;&gt;"",#REF!-$I$199,"")</f>
        <v>#REF!</v>
      </c>
      <c r="J12105" s="379" t="e">
        <f>IF(I12105&lt;&gt;"",NETWORKDAYS($I$199,#REF!-1,$N$201:$N$224),"")</f>
        <v>#REF!</v>
      </c>
      <c r="K12105" s="391" t="e">
        <f>IF(I12105&lt;&gt;"",RIGHT(#REF!,LEN(#REF!)-FIND(" ",#REF!)),"")</f>
        <v>#REF!</v>
      </c>
    </row>
    <row r="12106" spans="1:11">
      <c r="A12106" s="417" t="s">
        <v>2155</v>
      </c>
      <c r="B12106" s="417" t="s">
        <v>9044</v>
      </c>
      <c r="C12106" s="417" t="s">
        <v>2332</v>
      </c>
      <c r="D12106" s="417" t="s">
        <v>7287</v>
      </c>
      <c r="E12106" s="391">
        <v>0.02</v>
      </c>
      <c r="F12106" s="418">
        <v>44214</v>
      </c>
      <c r="G12106" s="417" t="s">
        <v>2286</v>
      </c>
      <c r="I12106" s="379" t="e">
        <f>IF(#REF!&lt;&gt;"",#REF!-$I$199,"")</f>
        <v>#REF!</v>
      </c>
      <c r="J12106" s="379" t="e">
        <f>IF(I12106&lt;&gt;"",NETWORKDAYS($I$199,#REF!-1,$N$201:$N$224),"")</f>
        <v>#REF!</v>
      </c>
      <c r="K12106" s="391" t="e">
        <f>IF(I12106&lt;&gt;"",RIGHT(#REF!,LEN(#REF!)-FIND(" ",#REF!)),"")</f>
        <v>#REF!</v>
      </c>
    </row>
    <row r="12107" spans="1:11">
      <c r="A12107" s="417" t="s">
        <v>2155</v>
      </c>
      <c r="B12107" s="417" t="s">
        <v>15145</v>
      </c>
      <c r="C12107" s="417" t="s">
        <v>2332</v>
      </c>
      <c r="D12107" s="417" t="s">
        <v>6120</v>
      </c>
      <c r="E12107" s="391">
        <v>0.01</v>
      </c>
      <c r="F12107" s="418">
        <v>44214</v>
      </c>
      <c r="G12107" s="417" t="s">
        <v>2286</v>
      </c>
      <c r="I12107" s="379" t="e">
        <f>IF(#REF!&lt;&gt;"",#REF!-$I$199,"")</f>
        <v>#REF!</v>
      </c>
      <c r="J12107" s="379" t="e">
        <f>IF(I12107&lt;&gt;"",NETWORKDAYS($I$199,#REF!-1,$N$201:$N$224),"")</f>
        <v>#REF!</v>
      </c>
      <c r="K12107" s="391" t="e">
        <f>IF(I12107&lt;&gt;"",RIGHT(#REF!,LEN(#REF!)-FIND(" ",#REF!)),"")</f>
        <v>#REF!</v>
      </c>
    </row>
    <row r="12108" spans="1:11">
      <c r="A12108" s="417" t="s">
        <v>2155</v>
      </c>
      <c r="B12108" s="417" t="s">
        <v>15146</v>
      </c>
      <c r="C12108" s="417" t="s">
        <v>2332</v>
      </c>
      <c r="D12108" s="417" t="s">
        <v>7290</v>
      </c>
      <c r="E12108" s="391">
        <v>0.02</v>
      </c>
      <c r="F12108" s="418">
        <v>44214</v>
      </c>
      <c r="G12108" s="417" t="s">
        <v>2286</v>
      </c>
      <c r="I12108" s="379" t="e">
        <f>IF(#REF!&lt;&gt;"",#REF!-$I$199,"")</f>
        <v>#REF!</v>
      </c>
      <c r="J12108" s="379" t="e">
        <f>IF(I12108&lt;&gt;"",NETWORKDAYS($I$199,#REF!-1,$N$201:$N$224),"")</f>
        <v>#REF!</v>
      </c>
      <c r="K12108" s="391" t="e">
        <f>IF(I12108&lt;&gt;"",RIGHT(#REF!,LEN(#REF!)-FIND(" ",#REF!)),"")</f>
        <v>#REF!</v>
      </c>
    </row>
    <row r="12109" spans="1:11">
      <c r="A12109" s="417" t="s">
        <v>2155</v>
      </c>
      <c r="B12109" s="417" t="s">
        <v>15147</v>
      </c>
      <c r="C12109" s="417" t="s">
        <v>2332</v>
      </c>
      <c r="D12109" s="417" t="s">
        <v>7292</v>
      </c>
      <c r="E12109" s="391">
        <v>0.02</v>
      </c>
      <c r="F12109" s="418">
        <v>44214</v>
      </c>
      <c r="G12109" s="417" t="s">
        <v>2286</v>
      </c>
      <c r="I12109" s="379" t="e">
        <f>IF(#REF!&lt;&gt;"",#REF!-$I$199,"")</f>
        <v>#REF!</v>
      </c>
      <c r="J12109" s="379" t="e">
        <f>IF(I12109&lt;&gt;"",NETWORKDAYS($I$199,#REF!-1,$N$201:$N$224),"")</f>
        <v>#REF!</v>
      </c>
      <c r="K12109" s="391" t="e">
        <f>IF(I12109&lt;&gt;"",RIGHT(#REF!,LEN(#REF!)-FIND(" ",#REF!)),"")</f>
        <v>#REF!</v>
      </c>
    </row>
    <row r="12110" spans="1:11">
      <c r="A12110" s="417" t="s">
        <v>2155</v>
      </c>
      <c r="B12110" s="417" t="s">
        <v>15148</v>
      </c>
      <c r="C12110" s="417" t="s">
        <v>2332</v>
      </c>
      <c r="D12110" s="417" t="s">
        <v>7294</v>
      </c>
      <c r="E12110" s="391">
        <v>0.01</v>
      </c>
      <c r="F12110" s="418">
        <v>44214</v>
      </c>
      <c r="G12110" s="417" t="s">
        <v>2286</v>
      </c>
      <c r="I12110" s="379" t="e">
        <f>IF(#REF!&lt;&gt;"",#REF!-$I$199,"")</f>
        <v>#REF!</v>
      </c>
      <c r="J12110" s="379" t="e">
        <f>IF(I12110&lt;&gt;"",NETWORKDAYS($I$199,#REF!-1,$N$201:$N$224),"")</f>
        <v>#REF!</v>
      </c>
      <c r="K12110" s="391" t="e">
        <f>IF(I12110&lt;&gt;"",RIGHT(#REF!,LEN(#REF!)-FIND(" ",#REF!)),"")</f>
        <v>#REF!</v>
      </c>
    </row>
    <row r="12111" spans="1:11">
      <c r="A12111" s="417" t="s">
        <v>2155</v>
      </c>
      <c r="B12111" s="417" t="s">
        <v>15149</v>
      </c>
      <c r="C12111" s="417" t="s">
        <v>2332</v>
      </c>
      <c r="D12111" s="417" t="s">
        <v>7296</v>
      </c>
      <c r="E12111" s="391">
        <v>0.02</v>
      </c>
      <c r="F12111" s="418">
        <v>44214</v>
      </c>
      <c r="G12111" s="417" t="s">
        <v>2286</v>
      </c>
      <c r="I12111" s="379" t="e">
        <f>IF(#REF!&lt;&gt;"",#REF!-$I$199,"")</f>
        <v>#REF!</v>
      </c>
      <c r="J12111" s="379" t="e">
        <f>IF(I12111&lt;&gt;"",NETWORKDAYS($I$199,#REF!-1,$N$201:$N$224),"")</f>
        <v>#REF!</v>
      </c>
      <c r="K12111" s="391" t="e">
        <f>IF(I12111&lt;&gt;"",RIGHT(#REF!,LEN(#REF!)-FIND(" ",#REF!)),"")</f>
        <v>#REF!</v>
      </c>
    </row>
    <row r="12112" spans="1:11">
      <c r="A12112" s="417" t="s">
        <v>2155</v>
      </c>
      <c r="B12112" s="417" t="s">
        <v>15150</v>
      </c>
      <c r="C12112" s="417" t="s">
        <v>2332</v>
      </c>
      <c r="D12112" s="417" t="s">
        <v>7298</v>
      </c>
      <c r="E12112" s="391">
        <v>0.04</v>
      </c>
      <c r="F12112" s="418">
        <v>44214</v>
      </c>
      <c r="G12112" s="417" t="s">
        <v>2286</v>
      </c>
      <c r="I12112" s="379" t="e">
        <f>IF(#REF!&lt;&gt;"",#REF!-$I$199,"")</f>
        <v>#REF!</v>
      </c>
      <c r="J12112" s="379" t="e">
        <f>IF(I12112&lt;&gt;"",NETWORKDAYS($I$199,#REF!-1,$N$201:$N$224),"")</f>
        <v>#REF!</v>
      </c>
      <c r="K12112" s="391" t="e">
        <f>IF(I12112&lt;&gt;"",RIGHT(#REF!,LEN(#REF!)-FIND(" ",#REF!)),"")</f>
        <v>#REF!</v>
      </c>
    </row>
    <row r="12113" spans="1:11">
      <c r="A12113" s="417" t="s">
        <v>2155</v>
      </c>
      <c r="B12113" s="417" t="s">
        <v>9045</v>
      </c>
      <c r="C12113" s="417" t="s">
        <v>2332</v>
      </c>
      <c r="D12113" s="417" t="s">
        <v>7300</v>
      </c>
      <c r="E12113" s="391">
        <v>0.03</v>
      </c>
      <c r="F12113" s="418">
        <v>44214</v>
      </c>
      <c r="G12113" s="417" t="s">
        <v>2286</v>
      </c>
      <c r="I12113" s="379" t="e">
        <f>IF(#REF!&lt;&gt;"",#REF!-$I$199,"")</f>
        <v>#REF!</v>
      </c>
      <c r="J12113" s="379" t="e">
        <f>IF(I12113&lt;&gt;"",NETWORKDAYS($I$199,#REF!-1,$N$201:$N$224),"")</f>
        <v>#REF!</v>
      </c>
      <c r="K12113" s="391" t="e">
        <f>IF(I12113&lt;&gt;"",RIGHT(#REF!,LEN(#REF!)-FIND(" ",#REF!)),"")</f>
        <v>#REF!</v>
      </c>
    </row>
    <row r="12114" spans="1:11">
      <c r="A12114" s="417" t="s">
        <v>2155</v>
      </c>
      <c r="B12114" s="417" t="s">
        <v>15151</v>
      </c>
      <c r="C12114" s="417" t="s">
        <v>2332</v>
      </c>
      <c r="D12114" s="417" t="s">
        <v>14890</v>
      </c>
      <c r="E12114" s="391">
        <v>0.01</v>
      </c>
      <c r="F12114" s="418">
        <v>44214</v>
      </c>
      <c r="G12114" s="417" t="s">
        <v>2286</v>
      </c>
      <c r="I12114" s="379" t="e">
        <f>IF(#REF!&lt;&gt;"",#REF!-$I$199,"")</f>
        <v>#REF!</v>
      </c>
      <c r="J12114" s="379" t="e">
        <f>IF(I12114&lt;&gt;"",NETWORKDAYS($I$199,#REF!-1,$N$201:$N$224),"")</f>
        <v>#REF!</v>
      </c>
      <c r="K12114" s="391" t="e">
        <f>IF(I12114&lt;&gt;"",RIGHT(#REF!,LEN(#REF!)-FIND(" ",#REF!)),"")</f>
        <v>#REF!</v>
      </c>
    </row>
    <row r="12115" spans="1:11">
      <c r="A12115" s="417" t="s">
        <v>2155</v>
      </c>
      <c r="B12115" s="417" t="s">
        <v>15152</v>
      </c>
      <c r="C12115" s="417" t="s">
        <v>2332</v>
      </c>
      <c r="D12115" s="417" t="s">
        <v>9049</v>
      </c>
      <c r="E12115" s="391">
        <v>0.03</v>
      </c>
      <c r="F12115" s="418">
        <v>44214</v>
      </c>
      <c r="G12115" s="417" t="s">
        <v>2286</v>
      </c>
      <c r="I12115" s="379" t="e">
        <f>IF(#REF!&lt;&gt;"",#REF!-$I$199,"")</f>
        <v>#REF!</v>
      </c>
      <c r="J12115" s="379" t="e">
        <f>IF(I12115&lt;&gt;"",NETWORKDAYS($I$199,#REF!-1,$N$201:$N$224),"")</f>
        <v>#REF!</v>
      </c>
      <c r="K12115" s="391" t="e">
        <f>IF(I12115&lt;&gt;"",RIGHT(#REF!,LEN(#REF!)-FIND(" ",#REF!)),"")</f>
        <v>#REF!</v>
      </c>
    </row>
    <row r="12116" spans="1:11">
      <c r="A12116" s="417" t="s">
        <v>2155</v>
      </c>
      <c r="B12116" s="417" t="s">
        <v>15153</v>
      </c>
      <c r="C12116" s="417" t="s">
        <v>2332</v>
      </c>
      <c r="D12116" s="417" t="s">
        <v>3613</v>
      </c>
      <c r="E12116" s="391">
        <v>9.19</v>
      </c>
      <c r="F12116" s="418">
        <v>44582</v>
      </c>
      <c r="G12116" s="417" t="s">
        <v>2286</v>
      </c>
      <c r="I12116" s="379" t="e">
        <f>IF(#REF!&lt;&gt;"",#REF!-$I$199,"")</f>
        <v>#REF!</v>
      </c>
      <c r="J12116" s="379" t="e">
        <f>IF(I12116&lt;&gt;"",NETWORKDAYS($I$199,#REF!-1,$N$201:$N$224),"")</f>
        <v>#REF!</v>
      </c>
      <c r="K12116" s="391" t="e">
        <f>IF(I12116&lt;&gt;"",RIGHT(#REF!,LEN(#REF!)-FIND(" ",#REF!)),"")</f>
        <v>#REF!</v>
      </c>
    </row>
    <row r="12117" spans="1:11">
      <c r="A12117" s="417" t="s">
        <v>2155</v>
      </c>
      <c r="B12117" s="417" t="s">
        <v>15154</v>
      </c>
      <c r="C12117" s="417" t="s">
        <v>2332</v>
      </c>
      <c r="D12117" s="417" t="s">
        <v>14894</v>
      </c>
      <c r="E12117" s="391">
        <v>0.03</v>
      </c>
      <c r="F12117" s="418">
        <v>44214</v>
      </c>
      <c r="G12117" s="417" t="s">
        <v>2286</v>
      </c>
      <c r="I12117" s="379" t="e">
        <f>IF(#REF!&lt;&gt;"",#REF!-$I$199,"")</f>
        <v>#REF!</v>
      </c>
      <c r="J12117" s="379" t="e">
        <f>IF(I12117&lt;&gt;"",NETWORKDAYS($I$199,#REF!-1,$N$201:$N$224),"")</f>
        <v>#REF!</v>
      </c>
      <c r="K12117" s="391" t="e">
        <f>IF(I12117&lt;&gt;"",RIGHT(#REF!,LEN(#REF!)-FIND(" ",#REF!)),"")</f>
        <v>#REF!</v>
      </c>
    </row>
    <row r="12118" spans="1:11">
      <c r="A12118" s="417" t="s">
        <v>2155</v>
      </c>
      <c r="B12118" s="417" t="s">
        <v>15155</v>
      </c>
      <c r="C12118" s="417" t="s">
        <v>2332</v>
      </c>
      <c r="D12118" s="417" t="s">
        <v>9018</v>
      </c>
      <c r="E12118" s="391">
        <v>0.05</v>
      </c>
      <c r="F12118" s="418">
        <v>44214</v>
      </c>
      <c r="G12118" s="417" t="s">
        <v>2286</v>
      </c>
      <c r="I12118" s="379" t="e">
        <f>IF(#REF!&lt;&gt;"",#REF!-$I$199,"")</f>
        <v>#REF!</v>
      </c>
      <c r="J12118" s="379" t="e">
        <f>IF(I12118&lt;&gt;"",NETWORKDAYS($I$199,#REF!-1,$N$201:$N$224),"")</f>
        <v>#REF!</v>
      </c>
      <c r="K12118" s="391" t="e">
        <f>IF(I12118&lt;&gt;"",RIGHT(#REF!,LEN(#REF!)-FIND(" ",#REF!)),"")</f>
        <v>#REF!</v>
      </c>
    </row>
    <row r="12119" spans="1:11">
      <c r="A12119" s="417" t="s">
        <v>2155</v>
      </c>
      <c r="B12119" s="417" t="s">
        <v>15156</v>
      </c>
      <c r="C12119" s="417" t="s">
        <v>2332</v>
      </c>
      <c r="D12119" s="417" t="s">
        <v>14896</v>
      </c>
      <c r="E12119" s="391">
        <v>0.04</v>
      </c>
      <c r="F12119" s="418">
        <v>44214</v>
      </c>
      <c r="G12119" s="417" t="s">
        <v>2286</v>
      </c>
      <c r="I12119" s="379" t="e">
        <f>IF(#REF!&lt;&gt;"",#REF!-$I$199,"")</f>
        <v>#REF!</v>
      </c>
      <c r="J12119" s="379" t="e">
        <f>IF(I12119&lt;&gt;"",NETWORKDAYS($I$199,#REF!-1,$N$201:$N$224),"")</f>
        <v>#REF!</v>
      </c>
      <c r="K12119" s="391" t="e">
        <f>IF(I12119&lt;&gt;"",RIGHT(#REF!,LEN(#REF!)-FIND(" ",#REF!)),"")</f>
        <v>#REF!</v>
      </c>
    </row>
    <row r="12120" spans="1:11">
      <c r="A12120" s="417" t="s">
        <v>2155</v>
      </c>
      <c r="B12120" s="417" t="s">
        <v>15157</v>
      </c>
      <c r="C12120" s="417" t="s">
        <v>2332</v>
      </c>
      <c r="D12120" s="417" t="s">
        <v>14898</v>
      </c>
      <c r="E12120" s="391">
        <v>0.03</v>
      </c>
      <c r="F12120" s="418">
        <v>44214</v>
      </c>
      <c r="G12120" s="417" t="s">
        <v>2286</v>
      </c>
      <c r="I12120" s="379" t="e">
        <f>IF(#REF!&lt;&gt;"",#REF!-$I$199,"")</f>
        <v>#REF!</v>
      </c>
      <c r="J12120" s="379" t="e">
        <f>IF(I12120&lt;&gt;"",NETWORKDAYS($I$199,#REF!-1,$N$201:$N$224),"")</f>
        <v>#REF!</v>
      </c>
      <c r="K12120" s="391" t="e">
        <f>IF(I12120&lt;&gt;"",RIGHT(#REF!,LEN(#REF!)-FIND(" ",#REF!)),"")</f>
        <v>#REF!</v>
      </c>
    </row>
    <row r="12121" spans="1:11">
      <c r="A12121" s="417" t="s">
        <v>2155</v>
      </c>
      <c r="B12121" s="417" t="s">
        <v>15158</v>
      </c>
      <c r="C12121" s="417" t="s">
        <v>2332</v>
      </c>
      <c r="D12121" s="417" t="s">
        <v>14900</v>
      </c>
      <c r="E12121" s="391">
        <v>0.02</v>
      </c>
      <c r="F12121" s="418">
        <v>44214</v>
      </c>
      <c r="G12121" s="417" t="s">
        <v>2286</v>
      </c>
      <c r="I12121" s="379" t="e">
        <f>IF(#REF!&lt;&gt;"",#REF!-$I$199,"")</f>
        <v>#REF!</v>
      </c>
      <c r="J12121" s="379" t="e">
        <f>IF(I12121&lt;&gt;"",NETWORKDAYS($I$199,#REF!-1,$N$201:$N$224),"")</f>
        <v>#REF!</v>
      </c>
      <c r="K12121" s="391" t="e">
        <f>IF(I12121&lt;&gt;"",RIGHT(#REF!,LEN(#REF!)-FIND(" ",#REF!)),"")</f>
        <v>#REF!</v>
      </c>
    </row>
    <row r="12122" spans="1:11">
      <c r="A12122" s="417" t="s">
        <v>2155</v>
      </c>
      <c r="B12122" s="417" t="s">
        <v>15159</v>
      </c>
      <c r="C12122" s="417" t="s">
        <v>2332</v>
      </c>
      <c r="D12122" s="417" t="s">
        <v>14902</v>
      </c>
      <c r="E12122" s="391">
        <v>0.06</v>
      </c>
      <c r="F12122" s="418">
        <v>44214</v>
      </c>
      <c r="G12122" s="417" t="s">
        <v>2286</v>
      </c>
      <c r="I12122" s="379" t="e">
        <f>IF(#REF!&lt;&gt;"",#REF!-$I$199,"")</f>
        <v>#REF!</v>
      </c>
      <c r="J12122" s="379" t="e">
        <f>IF(I12122&lt;&gt;"",NETWORKDAYS($I$199,#REF!-1,$N$201:$N$224),"")</f>
        <v>#REF!</v>
      </c>
      <c r="K12122" s="391" t="e">
        <f>IF(I12122&lt;&gt;"",RIGHT(#REF!,LEN(#REF!)-FIND(" ",#REF!)),"")</f>
        <v>#REF!</v>
      </c>
    </row>
    <row r="12123" spans="1:11">
      <c r="A12123" s="417" t="s">
        <v>2155</v>
      </c>
      <c r="B12123" s="417" t="s">
        <v>15160</v>
      </c>
      <c r="C12123" s="417" t="s">
        <v>2332</v>
      </c>
      <c r="D12123" s="417" t="s">
        <v>14904</v>
      </c>
      <c r="E12123" s="391">
        <v>0.05</v>
      </c>
      <c r="F12123" s="418">
        <v>44214</v>
      </c>
      <c r="G12123" s="417" t="s">
        <v>2286</v>
      </c>
      <c r="I12123" s="379" t="e">
        <f>IF(#REF!&lt;&gt;"",#REF!-$I$199,"")</f>
        <v>#REF!</v>
      </c>
      <c r="J12123" s="379" t="e">
        <f>IF(I12123&lt;&gt;"",NETWORKDAYS($I$199,#REF!-1,$N$201:$N$224),"")</f>
        <v>#REF!</v>
      </c>
      <c r="K12123" s="391" t="e">
        <f>IF(I12123&lt;&gt;"",RIGHT(#REF!,LEN(#REF!)-FIND(" ",#REF!)),"")</f>
        <v>#REF!</v>
      </c>
    </row>
    <row r="12124" spans="1:11">
      <c r="A12124" s="417" t="s">
        <v>2155</v>
      </c>
      <c r="B12124" s="417" t="s">
        <v>15161</v>
      </c>
      <c r="C12124" s="417" t="s">
        <v>2332</v>
      </c>
      <c r="D12124" s="417" t="s">
        <v>14906</v>
      </c>
      <c r="E12124" s="391">
        <v>0.04</v>
      </c>
      <c r="F12124" s="418">
        <v>44214</v>
      </c>
      <c r="G12124" s="417" t="s">
        <v>2286</v>
      </c>
      <c r="I12124" s="379" t="e">
        <f>IF(#REF!&lt;&gt;"",#REF!-$I$199,"")</f>
        <v>#REF!</v>
      </c>
      <c r="J12124" s="379" t="e">
        <f>IF(I12124&lt;&gt;"",NETWORKDAYS($I$199,#REF!-1,$N$201:$N$224),"")</f>
        <v>#REF!</v>
      </c>
      <c r="K12124" s="391" t="e">
        <f>IF(I12124&lt;&gt;"",RIGHT(#REF!,LEN(#REF!)-FIND(" ",#REF!)),"")</f>
        <v>#REF!</v>
      </c>
    </row>
    <row r="12125" spans="1:11">
      <c r="A12125" s="417" t="s">
        <v>2155</v>
      </c>
      <c r="B12125" s="417" t="s">
        <v>15162</v>
      </c>
      <c r="C12125" s="417" t="s">
        <v>2332</v>
      </c>
      <c r="D12125" s="417" t="s">
        <v>14908</v>
      </c>
      <c r="E12125" s="391">
        <v>0.06</v>
      </c>
      <c r="F12125" s="418">
        <v>44214</v>
      </c>
      <c r="G12125" s="417" t="s">
        <v>2286</v>
      </c>
      <c r="I12125" s="379" t="e">
        <f>IF(#REF!&lt;&gt;"",#REF!-$I$199,"")</f>
        <v>#REF!</v>
      </c>
      <c r="J12125" s="379" t="e">
        <f>IF(I12125&lt;&gt;"",NETWORKDAYS($I$199,#REF!-1,$N$201:$N$224),"")</f>
        <v>#REF!</v>
      </c>
      <c r="K12125" s="391" t="e">
        <f>IF(I12125&lt;&gt;"",RIGHT(#REF!,LEN(#REF!)-FIND(" ",#REF!)),"")</f>
        <v>#REF!</v>
      </c>
    </row>
    <row r="12126" spans="1:11">
      <c r="A12126" s="417" t="s">
        <v>2155</v>
      </c>
      <c r="B12126" s="417" t="s">
        <v>15163</v>
      </c>
      <c r="C12126" s="417" t="s">
        <v>2332</v>
      </c>
      <c r="D12126" s="417" t="s">
        <v>14910</v>
      </c>
      <c r="E12126" s="391">
        <v>0.06</v>
      </c>
      <c r="F12126" s="418">
        <v>44214</v>
      </c>
      <c r="G12126" s="417" t="s">
        <v>2286</v>
      </c>
      <c r="I12126" s="379" t="e">
        <f>IF(#REF!&lt;&gt;"",#REF!-$I$199,"")</f>
        <v>#REF!</v>
      </c>
      <c r="J12126" s="379" t="e">
        <f>IF(I12126&lt;&gt;"",NETWORKDAYS($I$199,#REF!-1,$N$201:$N$224),"")</f>
        <v>#REF!</v>
      </c>
      <c r="K12126" s="391" t="e">
        <f>IF(I12126&lt;&gt;"",RIGHT(#REF!,LEN(#REF!)-FIND(" ",#REF!)),"")</f>
        <v>#REF!</v>
      </c>
    </row>
    <row r="12127" spans="1:11">
      <c r="A12127" s="417" t="s">
        <v>2155</v>
      </c>
      <c r="B12127" s="417" t="s">
        <v>15164</v>
      </c>
      <c r="C12127" s="417" t="s">
        <v>2332</v>
      </c>
      <c r="D12127" s="417" t="s">
        <v>14912</v>
      </c>
      <c r="E12127" s="391">
        <v>0.06</v>
      </c>
      <c r="F12127" s="418">
        <v>44214</v>
      </c>
      <c r="G12127" s="417" t="s">
        <v>2286</v>
      </c>
      <c r="I12127" s="379" t="e">
        <f>IF(#REF!&lt;&gt;"",#REF!-$I$199,"")</f>
        <v>#REF!</v>
      </c>
      <c r="J12127" s="379" t="e">
        <f>IF(I12127&lt;&gt;"",NETWORKDAYS($I$199,#REF!-1,$N$201:$N$224),"")</f>
        <v>#REF!</v>
      </c>
      <c r="K12127" s="391" t="e">
        <f>IF(I12127&lt;&gt;"",RIGHT(#REF!,LEN(#REF!)-FIND(" ",#REF!)),"")</f>
        <v>#REF!</v>
      </c>
    </row>
    <row r="12128" spans="1:11">
      <c r="A12128" s="417" t="s">
        <v>2155</v>
      </c>
      <c r="B12128" s="417" t="s">
        <v>15165</v>
      </c>
      <c r="C12128" s="417" t="s">
        <v>2332</v>
      </c>
      <c r="D12128" s="417" t="s">
        <v>9051</v>
      </c>
      <c r="E12128" s="391">
        <v>7.0000000000000007E-2</v>
      </c>
      <c r="F12128" s="418">
        <v>44214</v>
      </c>
      <c r="G12128" s="417" t="s">
        <v>2286</v>
      </c>
      <c r="I12128" s="379" t="e">
        <f>IF(#REF!&lt;&gt;"",#REF!-$I$199,"")</f>
        <v>#REF!</v>
      </c>
      <c r="J12128" s="379" t="e">
        <f>IF(I12128&lt;&gt;"",NETWORKDAYS($I$199,#REF!-1,$N$201:$N$224),"")</f>
        <v>#REF!</v>
      </c>
      <c r="K12128" s="391" t="e">
        <f>IF(I12128&lt;&gt;"",RIGHT(#REF!,LEN(#REF!)-FIND(" ",#REF!)),"")</f>
        <v>#REF!</v>
      </c>
    </row>
    <row r="12129" spans="1:11">
      <c r="A12129" s="417" t="s">
        <v>2155</v>
      </c>
      <c r="B12129" s="417" t="s">
        <v>15166</v>
      </c>
      <c r="C12129" s="417" t="s">
        <v>2332</v>
      </c>
      <c r="D12129" s="417" t="s">
        <v>14915</v>
      </c>
      <c r="E12129" s="391">
        <v>7.0000000000000007E-2</v>
      </c>
      <c r="F12129" s="418">
        <v>44214</v>
      </c>
      <c r="G12129" s="417" t="s">
        <v>2286</v>
      </c>
      <c r="I12129" s="379" t="e">
        <f>IF(#REF!&lt;&gt;"",#REF!-$I$199,"")</f>
        <v>#REF!</v>
      </c>
      <c r="J12129" s="379" t="e">
        <f>IF(I12129&lt;&gt;"",NETWORKDAYS($I$199,#REF!-1,$N$201:$N$224),"")</f>
        <v>#REF!</v>
      </c>
      <c r="K12129" s="391" t="e">
        <f>IF(I12129&lt;&gt;"",RIGHT(#REF!,LEN(#REF!)-FIND(" ",#REF!)),"")</f>
        <v>#REF!</v>
      </c>
    </row>
    <row r="12130" spans="1:11">
      <c r="A12130" s="417" t="s">
        <v>2155</v>
      </c>
      <c r="B12130" s="417" t="s">
        <v>15167</v>
      </c>
      <c r="C12130" s="417" t="s">
        <v>2332</v>
      </c>
      <c r="D12130" s="417" t="s">
        <v>14917</v>
      </c>
      <c r="E12130" s="391">
        <v>7.0000000000000007E-2</v>
      </c>
      <c r="F12130" s="418">
        <v>44214</v>
      </c>
      <c r="G12130" s="417" t="s">
        <v>2286</v>
      </c>
      <c r="I12130" s="379" t="e">
        <f>IF(#REF!&lt;&gt;"",#REF!-$I$199,"")</f>
        <v>#REF!</v>
      </c>
      <c r="J12130" s="379" t="e">
        <f>IF(I12130&lt;&gt;"",NETWORKDAYS($I$199,#REF!-1,$N$201:$N$224),"")</f>
        <v>#REF!</v>
      </c>
      <c r="K12130" s="391" t="e">
        <f>IF(I12130&lt;&gt;"",RIGHT(#REF!,LEN(#REF!)-FIND(" ",#REF!)),"")</f>
        <v>#REF!</v>
      </c>
    </row>
    <row r="12131" spans="1:11">
      <c r="A12131" s="417" t="s">
        <v>2155</v>
      </c>
      <c r="B12131" s="417" t="s">
        <v>15168</v>
      </c>
      <c r="C12131" s="417" t="s">
        <v>2332</v>
      </c>
      <c r="D12131" s="417" t="s">
        <v>14919</v>
      </c>
      <c r="E12131" s="391">
        <v>0.08</v>
      </c>
      <c r="F12131" s="418">
        <v>44214</v>
      </c>
      <c r="G12131" s="417" t="s">
        <v>2286</v>
      </c>
      <c r="I12131" s="379" t="e">
        <f>IF(#REF!&lt;&gt;"",#REF!-$I$199,"")</f>
        <v>#REF!</v>
      </c>
      <c r="J12131" s="379" t="e">
        <f>IF(I12131&lt;&gt;"",NETWORKDAYS($I$199,#REF!-1,$N$201:$N$224),"")</f>
        <v>#REF!</v>
      </c>
      <c r="K12131" s="391" t="e">
        <f>IF(I12131&lt;&gt;"",RIGHT(#REF!,LEN(#REF!)-FIND(" ",#REF!)),"")</f>
        <v>#REF!</v>
      </c>
    </row>
    <row r="12132" spans="1:11">
      <c r="A12132" s="417" t="s">
        <v>2155</v>
      </c>
      <c r="B12132" s="417" t="s">
        <v>15169</v>
      </c>
      <c r="C12132" s="417" t="s">
        <v>2332</v>
      </c>
      <c r="D12132" s="417" t="s">
        <v>14921</v>
      </c>
      <c r="E12132" s="391">
        <v>0.08</v>
      </c>
      <c r="F12132" s="418">
        <v>44214</v>
      </c>
      <c r="G12132" s="417" t="s">
        <v>2286</v>
      </c>
      <c r="I12132" s="379" t="e">
        <f>IF(#REF!&lt;&gt;"",#REF!-$I$199,"")</f>
        <v>#REF!</v>
      </c>
      <c r="J12132" s="379" t="e">
        <f>IF(I12132&lt;&gt;"",NETWORKDAYS($I$199,#REF!-1,$N$201:$N$224),"")</f>
        <v>#REF!</v>
      </c>
      <c r="K12132" s="391" t="e">
        <f>IF(I12132&lt;&gt;"",RIGHT(#REF!,LEN(#REF!)-FIND(" ",#REF!)),"")</f>
        <v>#REF!</v>
      </c>
    </row>
    <row r="12133" spans="1:11">
      <c r="A12133" s="417" t="s">
        <v>2155</v>
      </c>
      <c r="B12133" s="417" t="s">
        <v>15170</v>
      </c>
      <c r="C12133" s="417" t="s">
        <v>2332</v>
      </c>
      <c r="D12133" s="417" t="s">
        <v>14923</v>
      </c>
      <c r="E12133" s="391">
        <v>0.08</v>
      </c>
      <c r="F12133" s="418">
        <v>44214</v>
      </c>
      <c r="G12133" s="417" t="s">
        <v>2286</v>
      </c>
      <c r="I12133" s="379" t="e">
        <f>IF(#REF!&lt;&gt;"",#REF!-$I$199,"")</f>
        <v>#REF!</v>
      </c>
      <c r="J12133" s="379" t="e">
        <f>IF(I12133&lt;&gt;"",NETWORKDAYS($I$199,#REF!-1,$N$201:$N$224),"")</f>
        <v>#REF!</v>
      </c>
      <c r="K12133" s="391" t="e">
        <f>IF(I12133&lt;&gt;"",RIGHT(#REF!,LEN(#REF!)-FIND(" ",#REF!)),"")</f>
        <v>#REF!</v>
      </c>
    </row>
    <row r="12134" spans="1:11">
      <c r="A12134" s="417" t="s">
        <v>2155</v>
      </c>
      <c r="B12134" s="417" t="s">
        <v>15171</v>
      </c>
      <c r="C12134" s="417" t="s">
        <v>2332</v>
      </c>
      <c r="D12134" s="417" t="s">
        <v>14925</v>
      </c>
      <c r="E12134" s="391">
        <v>0.09</v>
      </c>
      <c r="F12134" s="418">
        <v>44214</v>
      </c>
      <c r="G12134" s="417" t="s">
        <v>2286</v>
      </c>
      <c r="I12134" s="379" t="e">
        <f>IF(#REF!&lt;&gt;"",#REF!-$I$199,"")</f>
        <v>#REF!</v>
      </c>
      <c r="J12134" s="379" t="e">
        <f>IF(I12134&lt;&gt;"",NETWORKDAYS($I$199,#REF!-1,$N$201:$N$224),"")</f>
        <v>#REF!</v>
      </c>
      <c r="K12134" s="391" t="e">
        <f>IF(I12134&lt;&gt;"",RIGHT(#REF!,LEN(#REF!)-FIND(" ",#REF!)),"")</f>
        <v>#REF!</v>
      </c>
    </row>
    <row r="12135" spans="1:11">
      <c r="A12135" s="417" t="s">
        <v>2155</v>
      </c>
      <c r="B12135" s="417" t="s">
        <v>15172</v>
      </c>
      <c r="C12135" s="417" t="s">
        <v>2332</v>
      </c>
      <c r="D12135" s="417" t="s">
        <v>14927</v>
      </c>
      <c r="E12135" s="391">
        <v>0.09</v>
      </c>
      <c r="F12135" s="418">
        <v>44214</v>
      </c>
      <c r="G12135" s="417" t="s">
        <v>2286</v>
      </c>
      <c r="I12135" s="379" t="e">
        <f>IF(#REF!&lt;&gt;"",#REF!-$I$199,"")</f>
        <v>#REF!</v>
      </c>
      <c r="J12135" s="379" t="e">
        <f>IF(I12135&lt;&gt;"",NETWORKDAYS($I$199,#REF!-1,$N$201:$N$224),"")</f>
        <v>#REF!</v>
      </c>
      <c r="K12135" s="391" t="e">
        <f>IF(I12135&lt;&gt;"",RIGHT(#REF!,LEN(#REF!)-FIND(" ",#REF!)),"")</f>
        <v>#REF!</v>
      </c>
    </row>
    <row r="12136" spans="1:11">
      <c r="A12136" s="417" t="s">
        <v>2155</v>
      </c>
      <c r="B12136" s="417" t="s">
        <v>15173</v>
      </c>
      <c r="C12136" s="417" t="s">
        <v>2332</v>
      </c>
      <c r="D12136" s="417" t="s">
        <v>14929</v>
      </c>
      <c r="E12136" s="391">
        <v>0.1</v>
      </c>
      <c r="F12136" s="418">
        <v>44214</v>
      </c>
      <c r="G12136" s="417" t="s">
        <v>2286</v>
      </c>
      <c r="I12136" s="379" t="e">
        <f>IF(#REF!&lt;&gt;"",#REF!-$I$199,"")</f>
        <v>#REF!</v>
      </c>
      <c r="J12136" s="379" t="e">
        <f>IF(I12136&lt;&gt;"",NETWORKDAYS($I$199,#REF!-1,$N$201:$N$224),"")</f>
        <v>#REF!</v>
      </c>
      <c r="K12136" s="391" t="e">
        <f>IF(I12136&lt;&gt;"",RIGHT(#REF!,LEN(#REF!)-FIND(" ",#REF!)),"")</f>
        <v>#REF!</v>
      </c>
    </row>
    <row r="12137" spans="1:11">
      <c r="A12137" s="417" t="s">
        <v>2155</v>
      </c>
      <c r="B12137" s="417" t="s">
        <v>15174</v>
      </c>
      <c r="C12137" s="417" t="s">
        <v>2332</v>
      </c>
      <c r="D12137" s="417" t="s">
        <v>14931</v>
      </c>
      <c r="E12137" s="391">
        <v>0.1</v>
      </c>
      <c r="F12137" s="418">
        <v>44214</v>
      </c>
      <c r="G12137" s="417" t="s">
        <v>2286</v>
      </c>
      <c r="I12137" s="379" t="e">
        <f>IF(#REF!&lt;&gt;"",#REF!-$I$199,"")</f>
        <v>#REF!</v>
      </c>
      <c r="J12137" s="379" t="e">
        <f>IF(I12137&lt;&gt;"",NETWORKDAYS($I$199,#REF!-1,$N$201:$N$224),"")</f>
        <v>#REF!</v>
      </c>
      <c r="K12137" s="391" t="e">
        <f>IF(I12137&lt;&gt;"",RIGHT(#REF!,LEN(#REF!)-FIND(" ",#REF!)),"")</f>
        <v>#REF!</v>
      </c>
    </row>
    <row r="12138" spans="1:11">
      <c r="A12138" s="417" t="s">
        <v>2155</v>
      </c>
      <c r="B12138" s="417" t="s">
        <v>6215</v>
      </c>
      <c r="C12138" s="417" t="s">
        <v>2332</v>
      </c>
      <c r="D12138" s="417" t="s">
        <v>5997</v>
      </c>
      <c r="E12138" s="391">
        <v>0.42</v>
      </c>
      <c r="F12138" s="418">
        <v>44214</v>
      </c>
      <c r="G12138" s="417" t="s">
        <v>2286</v>
      </c>
      <c r="I12138" s="379" t="e">
        <f>IF(#REF!&lt;&gt;"",#REF!-$I$199,"")</f>
        <v>#REF!</v>
      </c>
      <c r="J12138" s="379" t="e">
        <f>IF(I12138&lt;&gt;"",NETWORKDAYS($I$199,#REF!-1,$N$201:$N$224),"")</f>
        <v>#REF!</v>
      </c>
      <c r="K12138" s="391" t="e">
        <f>IF(I12138&lt;&gt;"",RIGHT(#REF!,LEN(#REF!)-FIND(" ",#REF!)),"")</f>
        <v>#REF!</v>
      </c>
    </row>
    <row r="12139" spans="1:11">
      <c r="A12139" s="417" t="s">
        <v>2155</v>
      </c>
      <c r="B12139" s="417" t="s">
        <v>15175</v>
      </c>
      <c r="C12139" s="417" t="s">
        <v>2332</v>
      </c>
      <c r="D12139" s="417" t="s">
        <v>14933</v>
      </c>
      <c r="E12139" s="391">
        <v>0.11</v>
      </c>
      <c r="F12139" s="418">
        <v>44214</v>
      </c>
      <c r="G12139" s="417" t="s">
        <v>2286</v>
      </c>
      <c r="I12139" s="379" t="e">
        <f>IF(#REF!&lt;&gt;"",#REF!-$I$199,"")</f>
        <v>#REF!</v>
      </c>
      <c r="J12139" s="379" t="e">
        <f>IF(I12139&lt;&gt;"",NETWORKDAYS($I$199,#REF!-1,$N$201:$N$224),"")</f>
        <v>#REF!</v>
      </c>
      <c r="K12139" s="391" t="e">
        <f>IF(I12139&lt;&gt;"",RIGHT(#REF!,LEN(#REF!)-FIND(" ",#REF!)),"")</f>
        <v>#REF!</v>
      </c>
    </row>
    <row r="12140" spans="1:11">
      <c r="A12140" s="417" t="s">
        <v>2155</v>
      </c>
      <c r="B12140" s="417" t="s">
        <v>15176</v>
      </c>
      <c r="C12140" s="417" t="s">
        <v>2332</v>
      </c>
      <c r="D12140" s="417" t="s">
        <v>14935</v>
      </c>
      <c r="E12140" s="391">
        <v>0.12</v>
      </c>
      <c r="F12140" s="418">
        <v>44214</v>
      </c>
      <c r="G12140" s="417" t="s">
        <v>2286</v>
      </c>
      <c r="I12140" s="379" t="e">
        <f>IF(#REF!&lt;&gt;"",#REF!-$I$199,"")</f>
        <v>#REF!</v>
      </c>
      <c r="J12140" s="379" t="e">
        <f>IF(I12140&lt;&gt;"",NETWORKDAYS($I$199,#REF!-1,$N$201:$N$224),"")</f>
        <v>#REF!</v>
      </c>
      <c r="K12140" s="391" t="e">
        <f>IF(I12140&lt;&gt;"",RIGHT(#REF!,LEN(#REF!)-FIND(" ",#REF!)),"")</f>
        <v>#REF!</v>
      </c>
    </row>
    <row r="12141" spans="1:11">
      <c r="A12141" s="417" t="s">
        <v>2155</v>
      </c>
      <c r="B12141" s="417" t="s">
        <v>15177</v>
      </c>
      <c r="C12141" s="417" t="s">
        <v>2332</v>
      </c>
      <c r="D12141" s="417" t="s">
        <v>14937</v>
      </c>
      <c r="E12141" s="391">
        <v>0.13</v>
      </c>
      <c r="F12141" s="418">
        <v>44214</v>
      </c>
      <c r="G12141" s="417" t="s">
        <v>2286</v>
      </c>
      <c r="I12141" s="379" t="e">
        <f>IF(#REF!&lt;&gt;"",#REF!-$I$199,"")</f>
        <v>#REF!</v>
      </c>
      <c r="J12141" s="379" t="e">
        <f>IF(I12141&lt;&gt;"",NETWORKDAYS($I$199,#REF!-1,$N$201:$N$224),"")</f>
        <v>#REF!</v>
      </c>
      <c r="K12141" s="391" t="e">
        <f>IF(I12141&lt;&gt;"",RIGHT(#REF!,LEN(#REF!)-FIND(" ",#REF!)),"")</f>
        <v>#REF!</v>
      </c>
    </row>
    <row r="12142" spans="1:11">
      <c r="A12142" s="417" t="s">
        <v>2155</v>
      </c>
      <c r="B12142" s="417" t="s">
        <v>15178</v>
      </c>
      <c r="C12142" s="417" t="s">
        <v>2332</v>
      </c>
      <c r="D12142" s="417" t="s">
        <v>14939</v>
      </c>
      <c r="E12142" s="391">
        <v>3.14</v>
      </c>
      <c r="F12142" s="418">
        <v>44214</v>
      </c>
      <c r="G12142" s="417" t="s">
        <v>2286</v>
      </c>
      <c r="I12142" s="379" t="e">
        <f>IF(#REF!&lt;&gt;"",#REF!-$I$199,"")</f>
        <v>#REF!</v>
      </c>
      <c r="J12142" s="379" t="e">
        <f>IF(I12142&lt;&gt;"",NETWORKDAYS($I$199,#REF!-1,$N$201:$N$224),"")</f>
        <v>#REF!</v>
      </c>
      <c r="K12142" s="391" t="e">
        <f>IF(I12142&lt;&gt;"",RIGHT(#REF!,LEN(#REF!)-FIND(" ",#REF!)),"")</f>
        <v>#REF!</v>
      </c>
    </row>
    <row r="12143" spans="1:11">
      <c r="A12143" s="417" t="s">
        <v>2155</v>
      </c>
      <c r="B12143" s="417" t="s">
        <v>15179</v>
      </c>
      <c r="C12143" s="417" t="s">
        <v>2332</v>
      </c>
      <c r="D12143" s="417" t="s">
        <v>14941</v>
      </c>
      <c r="E12143" s="391">
        <v>0.15</v>
      </c>
      <c r="F12143" s="418">
        <v>44214</v>
      </c>
      <c r="G12143" s="417" t="s">
        <v>2286</v>
      </c>
      <c r="I12143" s="379" t="e">
        <f>IF(#REF!&lt;&gt;"",#REF!-$I$199,"")</f>
        <v>#REF!</v>
      </c>
      <c r="J12143" s="379" t="e">
        <f>IF(I12143&lt;&gt;"",NETWORKDAYS($I$199,#REF!-1,$N$201:$N$224),"")</f>
        <v>#REF!</v>
      </c>
      <c r="K12143" s="391" t="e">
        <f>IF(I12143&lt;&gt;"",RIGHT(#REF!,LEN(#REF!)-FIND(" ",#REF!)),"")</f>
        <v>#REF!</v>
      </c>
    </row>
    <row r="12144" spans="1:11">
      <c r="A12144" s="417" t="s">
        <v>2155</v>
      </c>
      <c r="B12144" s="417" t="s">
        <v>15180</v>
      </c>
      <c r="C12144" s="417" t="s">
        <v>2332</v>
      </c>
      <c r="D12144" s="417" t="s">
        <v>14943</v>
      </c>
      <c r="E12144" s="391">
        <v>0.16</v>
      </c>
      <c r="F12144" s="418">
        <v>44214</v>
      </c>
      <c r="G12144" s="417" t="s">
        <v>2286</v>
      </c>
      <c r="I12144" s="379" t="e">
        <f>IF(#REF!&lt;&gt;"",#REF!-$I$199,"")</f>
        <v>#REF!</v>
      </c>
      <c r="J12144" s="379" t="e">
        <f>IF(I12144&lt;&gt;"",NETWORKDAYS($I$199,#REF!-1,$N$201:$N$224),"")</f>
        <v>#REF!</v>
      </c>
      <c r="K12144" s="391" t="e">
        <f>IF(I12144&lt;&gt;"",RIGHT(#REF!,LEN(#REF!)-FIND(" ",#REF!)),"")</f>
        <v>#REF!</v>
      </c>
    </row>
    <row r="12145" spans="1:11">
      <c r="A12145" s="417" t="s">
        <v>2155</v>
      </c>
      <c r="B12145" s="417" t="s">
        <v>15181</v>
      </c>
      <c r="C12145" s="417" t="s">
        <v>2332</v>
      </c>
      <c r="D12145" s="417" t="s">
        <v>14945</v>
      </c>
      <c r="E12145" s="391">
        <v>0.17</v>
      </c>
      <c r="F12145" s="418">
        <v>44214</v>
      </c>
      <c r="G12145" s="417" t="s">
        <v>2286</v>
      </c>
      <c r="I12145" s="379" t="e">
        <f>IF(#REF!&lt;&gt;"",#REF!-$I$199,"")</f>
        <v>#REF!</v>
      </c>
      <c r="J12145" s="379" t="e">
        <f>IF(I12145&lt;&gt;"",NETWORKDAYS($I$199,#REF!-1,$N$201:$N$224),"")</f>
        <v>#REF!</v>
      </c>
      <c r="K12145" s="391" t="e">
        <f>IF(I12145&lt;&gt;"",RIGHT(#REF!,LEN(#REF!)-FIND(" ",#REF!)),"")</f>
        <v>#REF!</v>
      </c>
    </row>
    <row r="12146" spans="1:11">
      <c r="A12146" s="417" t="s">
        <v>2155</v>
      </c>
      <c r="B12146" s="417" t="s">
        <v>15182</v>
      </c>
      <c r="C12146" s="417" t="s">
        <v>2332</v>
      </c>
      <c r="D12146" s="417" t="s">
        <v>14947</v>
      </c>
      <c r="E12146" s="391">
        <v>0.19</v>
      </c>
      <c r="F12146" s="418">
        <v>44214</v>
      </c>
      <c r="G12146" s="417" t="s">
        <v>2286</v>
      </c>
      <c r="I12146" s="379" t="e">
        <f>IF(#REF!&lt;&gt;"",#REF!-$I$199,"")</f>
        <v>#REF!</v>
      </c>
      <c r="J12146" s="379" t="e">
        <f>IF(I12146&lt;&gt;"",NETWORKDAYS($I$199,#REF!-1,$N$201:$N$224),"")</f>
        <v>#REF!</v>
      </c>
      <c r="K12146" s="391" t="e">
        <f>IF(I12146&lt;&gt;"",RIGHT(#REF!,LEN(#REF!)-FIND(" ",#REF!)),"")</f>
        <v>#REF!</v>
      </c>
    </row>
    <row r="12147" spans="1:11">
      <c r="A12147" s="417" t="s">
        <v>2155</v>
      </c>
      <c r="B12147" s="417" t="s">
        <v>15183</v>
      </c>
      <c r="C12147" s="417" t="s">
        <v>2332</v>
      </c>
      <c r="D12147" s="417" t="s">
        <v>14949</v>
      </c>
      <c r="E12147" s="391">
        <v>0.22</v>
      </c>
      <c r="F12147" s="418">
        <v>44214</v>
      </c>
      <c r="G12147" s="417" t="s">
        <v>2286</v>
      </c>
      <c r="I12147" s="379" t="e">
        <f>IF(#REF!&lt;&gt;"",#REF!-$I$199,"")</f>
        <v>#REF!</v>
      </c>
      <c r="J12147" s="379" t="e">
        <f>IF(I12147&lt;&gt;"",NETWORKDAYS($I$199,#REF!-1,$N$201:$N$224),"")</f>
        <v>#REF!</v>
      </c>
      <c r="K12147" s="391" t="e">
        <f>IF(I12147&lt;&gt;"",RIGHT(#REF!,LEN(#REF!)-FIND(" ",#REF!)),"")</f>
        <v>#REF!</v>
      </c>
    </row>
    <row r="12148" spans="1:11">
      <c r="A12148" s="417" t="s">
        <v>2155</v>
      </c>
      <c r="B12148" s="417" t="s">
        <v>15184</v>
      </c>
      <c r="C12148" s="417" t="s">
        <v>2332</v>
      </c>
      <c r="D12148" s="417" t="s">
        <v>14951</v>
      </c>
      <c r="E12148" s="391">
        <v>0.24</v>
      </c>
      <c r="F12148" s="418">
        <v>44214</v>
      </c>
      <c r="G12148" s="417" t="s">
        <v>2286</v>
      </c>
      <c r="I12148" s="379" t="e">
        <f>IF(#REF!&lt;&gt;"",#REF!-$I$199,"")</f>
        <v>#REF!</v>
      </c>
      <c r="J12148" s="379" t="e">
        <f>IF(I12148&lt;&gt;"",NETWORKDAYS($I$199,#REF!-1,$N$201:$N$224),"")</f>
        <v>#REF!</v>
      </c>
      <c r="K12148" s="391" t="e">
        <f>IF(I12148&lt;&gt;"",RIGHT(#REF!,LEN(#REF!)-FIND(" ",#REF!)),"")</f>
        <v>#REF!</v>
      </c>
    </row>
    <row r="12149" spans="1:11">
      <c r="A12149" s="417" t="s">
        <v>2155</v>
      </c>
      <c r="B12149" s="417" t="s">
        <v>15185</v>
      </c>
      <c r="C12149" s="417" t="s">
        <v>2332</v>
      </c>
      <c r="D12149" s="417" t="s">
        <v>14953</v>
      </c>
      <c r="E12149" s="391">
        <v>3.68</v>
      </c>
      <c r="F12149" s="418">
        <v>44214</v>
      </c>
      <c r="G12149" s="417" t="s">
        <v>2286</v>
      </c>
      <c r="I12149" s="379" t="e">
        <f>IF(#REF!&lt;&gt;"",#REF!-$I$199,"")</f>
        <v>#REF!</v>
      </c>
      <c r="J12149" s="379" t="e">
        <f>IF(I12149&lt;&gt;"",NETWORKDAYS($I$199,#REF!-1,$N$201:$N$224),"")</f>
        <v>#REF!</v>
      </c>
      <c r="K12149" s="391" t="e">
        <f>IF(I12149&lt;&gt;"",RIGHT(#REF!,LEN(#REF!)-FIND(" ",#REF!)),"")</f>
        <v>#REF!</v>
      </c>
    </row>
    <row r="12150" spans="1:11">
      <c r="A12150" s="417" t="s">
        <v>2155</v>
      </c>
      <c r="B12150" s="417" t="s">
        <v>15186</v>
      </c>
      <c r="C12150" s="417" t="s">
        <v>2332</v>
      </c>
      <c r="D12150" s="417" t="s">
        <v>14955</v>
      </c>
      <c r="E12150" s="391">
        <v>0.27</v>
      </c>
      <c r="F12150" s="418">
        <v>44214</v>
      </c>
      <c r="G12150" s="417" t="s">
        <v>2286</v>
      </c>
      <c r="I12150" s="379" t="e">
        <f>IF(#REF!&lt;&gt;"",#REF!-$I$199,"")</f>
        <v>#REF!</v>
      </c>
      <c r="J12150" s="379" t="e">
        <f>IF(I12150&lt;&gt;"",NETWORKDAYS($I$199,#REF!-1,$N$201:$N$224),"")</f>
        <v>#REF!</v>
      </c>
      <c r="K12150" s="391" t="e">
        <f>IF(I12150&lt;&gt;"",RIGHT(#REF!,LEN(#REF!)-FIND(" ",#REF!)),"")</f>
        <v>#REF!</v>
      </c>
    </row>
    <row r="12151" spans="1:11">
      <c r="A12151" s="417" t="s">
        <v>2155</v>
      </c>
      <c r="B12151" s="417" t="s">
        <v>17656</v>
      </c>
      <c r="C12151" s="417" t="s">
        <v>2332</v>
      </c>
      <c r="D12151" s="417" t="s">
        <v>14957</v>
      </c>
      <c r="E12151" s="391">
        <v>0.3</v>
      </c>
      <c r="F12151" s="418">
        <v>44214</v>
      </c>
      <c r="G12151" s="417" t="s">
        <v>2286</v>
      </c>
      <c r="I12151" s="379" t="e">
        <f>IF(#REF!&lt;&gt;"",#REF!-$I$199,"")</f>
        <v>#REF!</v>
      </c>
      <c r="J12151" s="379" t="e">
        <f>IF(I12151&lt;&gt;"",NETWORKDAYS($I$199,#REF!-1,$N$201:$N$224),"")</f>
        <v>#REF!</v>
      </c>
      <c r="K12151" s="391" t="e">
        <f>IF(I12151&lt;&gt;"",RIGHT(#REF!,LEN(#REF!)-FIND(" ",#REF!)),"")</f>
        <v>#REF!</v>
      </c>
    </row>
    <row r="12152" spans="1:11">
      <c r="A12152" s="417" t="s">
        <v>2155</v>
      </c>
      <c r="B12152" s="417" t="s">
        <v>15187</v>
      </c>
      <c r="C12152" s="417" t="s">
        <v>2332</v>
      </c>
      <c r="D12152" s="417" t="s">
        <v>14959</v>
      </c>
      <c r="E12152" s="391">
        <v>0.34</v>
      </c>
      <c r="F12152" s="418">
        <v>44214</v>
      </c>
      <c r="G12152" s="417" t="s">
        <v>2286</v>
      </c>
      <c r="I12152" s="379" t="e">
        <f>IF(#REF!&lt;&gt;"",#REF!-$I$199,"")</f>
        <v>#REF!</v>
      </c>
      <c r="J12152" s="379" t="e">
        <f>IF(I12152&lt;&gt;"",NETWORKDAYS($I$199,#REF!-1,$N$201:$N$224),"")</f>
        <v>#REF!</v>
      </c>
      <c r="K12152" s="391" t="e">
        <f>IF(I12152&lt;&gt;"",RIGHT(#REF!,LEN(#REF!)-FIND(" ",#REF!)),"")</f>
        <v>#REF!</v>
      </c>
    </row>
    <row r="12153" spans="1:11">
      <c r="A12153" s="417" t="s">
        <v>2155</v>
      </c>
      <c r="B12153" s="417" t="s">
        <v>15188</v>
      </c>
      <c r="C12153" s="417" t="s">
        <v>2332</v>
      </c>
      <c r="D12153" s="417" t="s">
        <v>14961</v>
      </c>
      <c r="E12153" s="391">
        <v>0.38</v>
      </c>
      <c r="F12153" s="418">
        <v>44214</v>
      </c>
      <c r="G12153" s="417" t="s">
        <v>2286</v>
      </c>
      <c r="I12153" s="379" t="e">
        <f>IF(#REF!&lt;&gt;"",#REF!-$I$199,"")</f>
        <v>#REF!</v>
      </c>
      <c r="J12153" s="379" t="e">
        <f>IF(I12153&lt;&gt;"",NETWORKDAYS($I$199,#REF!-1,$N$201:$N$224),"")</f>
        <v>#REF!</v>
      </c>
      <c r="K12153" s="391" t="e">
        <f>IF(I12153&lt;&gt;"",RIGHT(#REF!,LEN(#REF!)-FIND(" ",#REF!)),"")</f>
        <v>#REF!</v>
      </c>
    </row>
    <row r="12154" spans="1:11">
      <c r="A12154" s="417" t="s">
        <v>2155</v>
      </c>
      <c r="B12154" s="417" t="s">
        <v>15189</v>
      </c>
      <c r="C12154" s="417" t="s">
        <v>2332</v>
      </c>
      <c r="D12154" s="417" t="s">
        <v>14963</v>
      </c>
      <c r="E12154" s="391">
        <v>0.49</v>
      </c>
      <c r="F12154" s="418">
        <v>44214</v>
      </c>
      <c r="G12154" s="417" t="s">
        <v>2286</v>
      </c>
      <c r="I12154" s="379" t="e">
        <f>IF(#REF!&lt;&gt;"",#REF!-$I$199,"")</f>
        <v>#REF!</v>
      </c>
      <c r="J12154" s="379" t="e">
        <f>IF(I12154&lt;&gt;"",NETWORKDAYS($I$199,#REF!-1,$N$201:$N$224),"")</f>
        <v>#REF!</v>
      </c>
      <c r="K12154" s="391" t="e">
        <f>IF(I12154&lt;&gt;"",RIGHT(#REF!,LEN(#REF!)-FIND(" ",#REF!)),"")</f>
        <v>#REF!</v>
      </c>
    </row>
    <row r="12155" spans="1:11">
      <c r="A12155" s="417" t="s">
        <v>2155</v>
      </c>
      <c r="B12155" s="417" t="s">
        <v>15190</v>
      </c>
      <c r="C12155" s="417" t="s">
        <v>2332</v>
      </c>
      <c r="D12155" s="417" t="s">
        <v>14965</v>
      </c>
      <c r="E12155" s="391">
        <v>4.4800000000000004</v>
      </c>
      <c r="F12155" s="418">
        <v>44214</v>
      </c>
      <c r="G12155" s="417" t="s">
        <v>2286</v>
      </c>
      <c r="I12155" s="379" t="e">
        <f>IF(#REF!&lt;&gt;"",#REF!-$I$199,"")</f>
        <v>#REF!</v>
      </c>
      <c r="J12155" s="379" t="e">
        <f>IF(I12155&lt;&gt;"",NETWORKDAYS($I$199,#REF!-1,$N$201:$N$224),"")</f>
        <v>#REF!</v>
      </c>
      <c r="K12155" s="391" t="e">
        <f>IF(I12155&lt;&gt;"",RIGHT(#REF!,LEN(#REF!)-FIND(" ",#REF!)),"")</f>
        <v>#REF!</v>
      </c>
    </row>
    <row r="12156" spans="1:11">
      <c r="A12156" s="417" t="s">
        <v>2155</v>
      </c>
      <c r="B12156" s="417" t="s">
        <v>15191</v>
      </c>
      <c r="C12156" s="417" t="s">
        <v>2332</v>
      </c>
      <c r="D12156" s="417" t="s">
        <v>14967</v>
      </c>
      <c r="E12156" s="391">
        <v>0.63</v>
      </c>
      <c r="F12156" s="418">
        <v>44214</v>
      </c>
      <c r="G12156" s="417" t="s">
        <v>2286</v>
      </c>
      <c r="I12156" s="379" t="e">
        <f>IF(#REF!&lt;&gt;"",#REF!-$I$199,"")</f>
        <v>#REF!</v>
      </c>
      <c r="J12156" s="379" t="e">
        <f>IF(I12156&lt;&gt;"",NETWORKDAYS($I$199,#REF!-1,$N$201:$N$224),"")</f>
        <v>#REF!</v>
      </c>
      <c r="K12156" s="391" t="e">
        <f>IF(I12156&lt;&gt;"",RIGHT(#REF!,LEN(#REF!)-FIND(" ",#REF!)),"")</f>
        <v>#REF!</v>
      </c>
    </row>
    <row r="12157" spans="1:11">
      <c r="A12157" s="417" t="s">
        <v>2155</v>
      </c>
      <c r="B12157" s="417" t="s">
        <v>17657</v>
      </c>
      <c r="C12157" s="417" t="s">
        <v>2332</v>
      </c>
      <c r="D12157" s="417" t="s">
        <v>14969</v>
      </c>
      <c r="E12157" s="391">
        <v>0.57999999999999996</v>
      </c>
      <c r="F12157" s="418">
        <v>44214</v>
      </c>
      <c r="G12157" s="417" t="s">
        <v>2286</v>
      </c>
      <c r="I12157" s="379" t="e">
        <f>IF(#REF!&lt;&gt;"",#REF!-$I$199,"")</f>
        <v>#REF!</v>
      </c>
      <c r="J12157" s="379" t="e">
        <f>IF(I12157&lt;&gt;"",NETWORKDAYS($I$199,#REF!-1,$N$201:$N$224),"")</f>
        <v>#REF!</v>
      </c>
      <c r="K12157" s="391" t="e">
        <f>IF(I12157&lt;&gt;"",RIGHT(#REF!,LEN(#REF!)-FIND(" ",#REF!)),"")</f>
        <v>#REF!</v>
      </c>
    </row>
    <row r="12158" spans="1:11">
      <c r="A12158" s="417" t="s">
        <v>2155</v>
      </c>
      <c r="B12158" s="417" t="s">
        <v>15192</v>
      </c>
      <c r="C12158" s="417" t="s">
        <v>2332</v>
      </c>
      <c r="D12158" s="417" t="s">
        <v>14971</v>
      </c>
      <c r="E12158" s="391">
        <v>8</v>
      </c>
      <c r="F12158" s="418">
        <v>44214</v>
      </c>
      <c r="G12158" s="417" t="s">
        <v>2286</v>
      </c>
      <c r="I12158" s="379" t="e">
        <f>IF(#REF!&lt;&gt;"",#REF!-$I$199,"")</f>
        <v>#REF!</v>
      </c>
      <c r="J12158" s="379" t="e">
        <f>IF(I12158&lt;&gt;"",NETWORKDAYS($I$199,#REF!-1,$N$201:$N$224),"")</f>
        <v>#REF!</v>
      </c>
      <c r="K12158" s="391" t="e">
        <f>IF(I12158&lt;&gt;"",RIGHT(#REF!,LEN(#REF!)-FIND(" ",#REF!)),"")</f>
        <v>#REF!</v>
      </c>
    </row>
    <row r="12159" spans="1:11">
      <c r="A12159" s="417" t="s">
        <v>2155</v>
      </c>
      <c r="B12159" s="417" t="s">
        <v>15193</v>
      </c>
      <c r="C12159" s="417" t="s">
        <v>2332</v>
      </c>
      <c r="D12159" s="417" t="s">
        <v>14973</v>
      </c>
      <c r="E12159" s="391">
        <v>0.68</v>
      </c>
      <c r="F12159" s="418">
        <v>44214</v>
      </c>
      <c r="G12159" s="417" t="s">
        <v>2286</v>
      </c>
      <c r="I12159" s="379" t="e">
        <f>IF(#REF!&lt;&gt;"",#REF!-$I$199,"")</f>
        <v>#REF!</v>
      </c>
      <c r="J12159" s="379" t="e">
        <f>IF(I12159&lt;&gt;"",NETWORKDAYS($I$199,#REF!-1,$N$201:$N$224),"")</f>
        <v>#REF!</v>
      </c>
      <c r="K12159" s="391" t="e">
        <f>IF(I12159&lt;&gt;"",RIGHT(#REF!,LEN(#REF!)-FIND(" ",#REF!)),"")</f>
        <v>#REF!</v>
      </c>
    </row>
    <row r="12160" spans="1:11">
      <c r="A12160" s="417" t="s">
        <v>2155</v>
      </c>
      <c r="B12160" s="417" t="s">
        <v>15194</v>
      </c>
      <c r="C12160" s="417" t="s">
        <v>2332</v>
      </c>
      <c r="D12160" s="417" t="s">
        <v>14975</v>
      </c>
      <c r="E12160" s="391">
        <v>0.76</v>
      </c>
      <c r="F12160" s="418">
        <v>44214</v>
      </c>
      <c r="G12160" s="417" t="s">
        <v>2286</v>
      </c>
      <c r="I12160" s="379" t="e">
        <f>IF(#REF!&lt;&gt;"",#REF!-$I$199,"")</f>
        <v>#REF!</v>
      </c>
      <c r="J12160" s="379" t="e">
        <f>IF(I12160&lt;&gt;"",NETWORKDAYS($I$199,#REF!-1,$N$201:$N$224),"")</f>
        <v>#REF!</v>
      </c>
      <c r="K12160" s="391" t="e">
        <f>IF(I12160&lt;&gt;"",RIGHT(#REF!,LEN(#REF!)-FIND(" ",#REF!)),"")</f>
        <v>#REF!</v>
      </c>
    </row>
    <row r="12161" spans="1:11">
      <c r="A12161" s="417" t="s">
        <v>2155</v>
      </c>
      <c r="B12161" s="417" t="s">
        <v>17658</v>
      </c>
      <c r="C12161" s="417" t="s">
        <v>2332</v>
      </c>
      <c r="D12161" s="417" t="s">
        <v>14977</v>
      </c>
      <c r="E12161" s="391">
        <v>0.84</v>
      </c>
      <c r="F12161" s="418">
        <v>44214</v>
      </c>
      <c r="G12161" s="417" t="s">
        <v>2286</v>
      </c>
      <c r="I12161" s="379" t="e">
        <f>IF(#REF!&lt;&gt;"",#REF!-$I$199,"")</f>
        <v>#REF!</v>
      </c>
      <c r="J12161" s="379" t="e">
        <f>IF(I12161&lt;&gt;"",NETWORKDAYS($I$199,#REF!-1,$N$201:$N$224),"")</f>
        <v>#REF!</v>
      </c>
      <c r="K12161" s="391" t="e">
        <f>IF(I12161&lt;&gt;"",RIGHT(#REF!,LEN(#REF!)-FIND(" ",#REF!)),"")</f>
        <v>#REF!</v>
      </c>
    </row>
    <row r="12162" spans="1:11">
      <c r="A12162" s="417" t="s">
        <v>2155</v>
      </c>
      <c r="B12162" s="417" t="s">
        <v>17659</v>
      </c>
      <c r="C12162" s="417" t="s">
        <v>2332</v>
      </c>
      <c r="D12162" s="417" t="s">
        <v>14979</v>
      </c>
      <c r="E12162" s="391">
        <v>0.92</v>
      </c>
      <c r="F12162" s="418">
        <v>44214</v>
      </c>
      <c r="G12162" s="417" t="s">
        <v>2286</v>
      </c>
      <c r="I12162" s="379" t="e">
        <f>IF(#REF!&lt;&gt;"",#REF!-$I$199,"")</f>
        <v>#REF!</v>
      </c>
      <c r="J12162" s="379" t="e">
        <f>IF(I12162&lt;&gt;"",NETWORKDAYS($I$199,#REF!-1,$N$201:$N$224),"")</f>
        <v>#REF!</v>
      </c>
      <c r="K12162" s="391" t="e">
        <f>IF(I12162&lt;&gt;"",RIGHT(#REF!,LEN(#REF!)-FIND(" ",#REF!)),"")</f>
        <v>#REF!</v>
      </c>
    </row>
    <row r="12163" spans="1:11">
      <c r="A12163" s="417" t="s">
        <v>2155</v>
      </c>
      <c r="B12163" s="417" t="s">
        <v>15195</v>
      </c>
      <c r="C12163" s="417" t="s">
        <v>2332</v>
      </c>
      <c r="D12163" s="417" t="s">
        <v>14981</v>
      </c>
      <c r="E12163" s="391">
        <v>1.05</v>
      </c>
      <c r="F12163" s="418">
        <v>44214</v>
      </c>
      <c r="G12163" s="417" t="s">
        <v>2286</v>
      </c>
      <c r="I12163" s="379" t="e">
        <f>IF(#REF!&lt;&gt;"",#REF!-$I$199,"")</f>
        <v>#REF!</v>
      </c>
      <c r="J12163" s="379" t="e">
        <f>IF(I12163&lt;&gt;"",NETWORKDAYS($I$199,#REF!-1,$N$201:$N$224),"")</f>
        <v>#REF!</v>
      </c>
      <c r="K12163" s="391" t="e">
        <f>IF(I12163&lt;&gt;"",RIGHT(#REF!,LEN(#REF!)-FIND(" ",#REF!)),"")</f>
        <v>#REF!</v>
      </c>
    </row>
    <row r="12164" spans="1:11">
      <c r="A12164" s="417" t="s">
        <v>2155</v>
      </c>
      <c r="B12164" s="417" t="s">
        <v>18115</v>
      </c>
      <c r="C12164" s="417" t="s">
        <v>2332</v>
      </c>
      <c r="D12164" s="417" t="s">
        <v>14983</v>
      </c>
      <c r="E12164" s="391">
        <v>1.2</v>
      </c>
      <c r="F12164" s="418">
        <v>44214</v>
      </c>
      <c r="G12164" s="417" t="s">
        <v>2286</v>
      </c>
      <c r="I12164" s="379" t="e">
        <f>IF(#REF!&lt;&gt;"",#REF!-$I$199,"")</f>
        <v>#REF!</v>
      </c>
      <c r="J12164" s="379" t="e">
        <f>IF(I12164&lt;&gt;"",NETWORKDAYS($I$199,#REF!-1,$N$201:$N$224),"")</f>
        <v>#REF!</v>
      </c>
      <c r="K12164" s="391" t="e">
        <f>IF(I12164&lt;&gt;"",RIGHT(#REF!,LEN(#REF!)-FIND(" ",#REF!)),"")</f>
        <v>#REF!</v>
      </c>
    </row>
    <row r="12165" spans="1:11">
      <c r="A12165" s="417" t="s">
        <v>2155</v>
      </c>
      <c r="B12165" s="417" t="s">
        <v>18116</v>
      </c>
      <c r="C12165" s="417" t="s">
        <v>2332</v>
      </c>
      <c r="D12165" s="417" t="s">
        <v>14985</v>
      </c>
      <c r="E12165" s="391">
        <v>1.32</v>
      </c>
      <c r="F12165" s="418">
        <v>44214</v>
      </c>
      <c r="G12165" s="417" t="s">
        <v>2286</v>
      </c>
      <c r="I12165" s="379" t="e">
        <f>IF(#REF!&lt;&gt;"",#REF!-$I$199,"")</f>
        <v>#REF!</v>
      </c>
      <c r="J12165" s="379" t="e">
        <f>IF(I12165&lt;&gt;"",NETWORKDAYS($I$199,#REF!-1,$N$201:$N$224),"")</f>
        <v>#REF!</v>
      </c>
      <c r="K12165" s="391" t="e">
        <f>IF(I12165&lt;&gt;"",RIGHT(#REF!,LEN(#REF!)-FIND(" ",#REF!)),"")</f>
        <v>#REF!</v>
      </c>
    </row>
    <row r="12166" spans="1:11">
      <c r="A12166" s="417" t="s">
        <v>2155</v>
      </c>
      <c r="B12166" s="417" t="s">
        <v>17660</v>
      </c>
      <c r="C12166" s="417" t="s">
        <v>2332</v>
      </c>
      <c r="D12166" s="417" t="s">
        <v>14987</v>
      </c>
      <c r="E12166" s="391">
        <v>1.47</v>
      </c>
      <c r="F12166" s="418">
        <v>44214</v>
      </c>
      <c r="G12166" s="417" t="s">
        <v>2286</v>
      </c>
      <c r="I12166" s="379" t="e">
        <f>IF(#REF!&lt;&gt;"",#REF!-$I$199,"")</f>
        <v>#REF!</v>
      </c>
      <c r="J12166" s="379" t="e">
        <f>IF(I12166&lt;&gt;"",NETWORKDAYS($I$199,#REF!-1,$N$201:$N$224),"")</f>
        <v>#REF!</v>
      </c>
      <c r="K12166" s="391" t="e">
        <f>IF(I12166&lt;&gt;"",RIGHT(#REF!,LEN(#REF!)-FIND(" ",#REF!)),"")</f>
        <v>#REF!</v>
      </c>
    </row>
    <row r="12167" spans="1:11">
      <c r="A12167" s="417" t="s">
        <v>2155</v>
      </c>
      <c r="B12167" s="417" t="s">
        <v>15196</v>
      </c>
      <c r="C12167" s="417" t="s">
        <v>2332</v>
      </c>
      <c r="D12167" s="417" t="s">
        <v>14865</v>
      </c>
      <c r="E12167" s="391">
        <v>5.3</v>
      </c>
      <c r="F12167" s="418">
        <v>44249</v>
      </c>
      <c r="G12167" s="417" t="s">
        <v>2286</v>
      </c>
      <c r="I12167" s="379" t="e">
        <f>IF(#REF!&lt;&gt;"",#REF!-$I$199,"")</f>
        <v>#REF!</v>
      </c>
      <c r="J12167" s="379" t="e">
        <f>IF(I12167&lt;&gt;"",NETWORKDAYS($I$199,#REF!-1,$N$201:$N$224),"")</f>
        <v>#REF!</v>
      </c>
      <c r="K12167" s="391" t="e">
        <f>IF(I12167&lt;&gt;"",RIGHT(#REF!,LEN(#REF!)-FIND(" ",#REF!)),"")</f>
        <v>#REF!</v>
      </c>
    </row>
    <row r="12168" spans="1:11">
      <c r="A12168" s="417" t="s">
        <v>2155</v>
      </c>
      <c r="B12168" s="417" t="s">
        <v>18893</v>
      </c>
      <c r="C12168" s="417" t="s">
        <v>2332</v>
      </c>
      <c r="D12168" s="417" t="s">
        <v>14873</v>
      </c>
      <c r="E12168" s="391">
        <v>8.3000000000000007</v>
      </c>
      <c r="F12168" s="418">
        <v>44249</v>
      </c>
      <c r="G12168" s="417" t="s">
        <v>2286</v>
      </c>
      <c r="I12168" s="379" t="e">
        <f>IF(#REF!&lt;&gt;"",#REF!-$I$199,"")</f>
        <v>#REF!</v>
      </c>
      <c r="J12168" s="379" t="e">
        <f>IF(I12168&lt;&gt;"",NETWORKDAYS($I$199,#REF!-1,$N$201:$N$224),"")</f>
        <v>#REF!</v>
      </c>
      <c r="K12168" s="391" t="e">
        <f>IF(I12168&lt;&gt;"",RIGHT(#REF!,LEN(#REF!)-FIND(" ",#REF!)),"")</f>
        <v>#REF!</v>
      </c>
    </row>
    <row r="12169" spans="1:11">
      <c r="A12169" s="417" t="s">
        <v>2155</v>
      </c>
      <c r="B12169" s="417" t="s">
        <v>15197</v>
      </c>
      <c r="C12169" s="417" t="s">
        <v>2332</v>
      </c>
      <c r="D12169" s="417" t="s">
        <v>14939</v>
      </c>
      <c r="E12169" s="391">
        <v>6.31</v>
      </c>
      <c r="F12169" s="418">
        <v>44249</v>
      </c>
      <c r="G12169" s="417" t="s">
        <v>2286</v>
      </c>
      <c r="I12169" s="379" t="e">
        <f>IF(#REF!&lt;&gt;"",#REF!-$I$199,"")</f>
        <v>#REF!</v>
      </c>
      <c r="J12169" s="379" t="e">
        <f>IF(I12169&lt;&gt;"",NETWORKDAYS($I$199,#REF!-1,$N$201:$N$224),"")</f>
        <v>#REF!</v>
      </c>
      <c r="K12169" s="391" t="e">
        <f>IF(I12169&lt;&gt;"",RIGHT(#REF!,LEN(#REF!)-FIND(" ",#REF!)),"")</f>
        <v>#REF!</v>
      </c>
    </row>
    <row r="12170" spans="1:11">
      <c r="A12170" s="417" t="s">
        <v>2155</v>
      </c>
      <c r="B12170" s="417" t="s">
        <v>18894</v>
      </c>
      <c r="C12170" s="417" t="s">
        <v>2332</v>
      </c>
      <c r="D12170" s="417" t="s">
        <v>14965</v>
      </c>
      <c r="E12170" s="391">
        <v>7.61</v>
      </c>
      <c r="F12170" s="418">
        <v>44249</v>
      </c>
      <c r="G12170" s="417" t="s">
        <v>2286</v>
      </c>
      <c r="I12170" s="379" t="e">
        <f>IF(#REF!&lt;&gt;"",#REF!-$I$199,"")</f>
        <v>#REF!</v>
      </c>
      <c r="J12170" s="379" t="e">
        <f>IF(I12170&lt;&gt;"",NETWORKDAYS($I$199,#REF!-1,$N$201:$N$224),"")</f>
        <v>#REF!</v>
      </c>
      <c r="K12170" s="391" t="e">
        <f>IF(I12170&lt;&gt;"",RIGHT(#REF!,LEN(#REF!)-FIND(" ",#REF!)),"")</f>
        <v>#REF!</v>
      </c>
    </row>
    <row r="12171" spans="1:11">
      <c r="A12171" s="417" t="s">
        <v>2155</v>
      </c>
      <c r="B12171" s="417" t="s">
        <v>18895</v>
      </c>
      <c r="C12171" s="417" t="s">
        <v>2332</v>
      </c>
      <c r="D12171" s="417" t="s">
        <v>14871</v>
      </c>
      <c r="E12171" s="391">
        <v>8.76</v>
      </c>
      <c r="F12171" s="418">
        <v>44249</v>
      </c>
      <c r="G12171" s="417" t="s">
        <v>2286</v>
      </c>
      <c r="I12171" s="379" t="e">
        <f>IF(#REF!&lt;&gt;"",#REF!-$I$199,"")</f>
        <v>#REF!</v>
      </c>
      <c r="J12171" s="379" t="e">
        <f>IF(I12171&lt;&gt;"",NETWORKDAYS($I$199,#REF!-1,$N$201:$N$224),"")</f>
        <v>#REF!</v>
      </c>
      <c r="K12171" s="391" t="e">
        <f>IF(I12171&lt;&gt;"",RIGHT(#REF!,LEN(#REF!)-FIND(" ",#REF!)),"")</f>
        <v>#REF!</v>
      </c>
    </row>
    <row r="12172" spans="1:11">
      <c r="A12172" s="417" t="s">
        <v>2155</v>
      </c>
      <c r="B12172" s="417" t="s">
        <v>15198</v>
      </c>
      <c r="C12172" s="417" t="s">
        <v>2332</v>
      </c>
      <c r="D12172" s="417" t="s">
        <v>14971</v>
      </c>
      <c r="E12172" s="391">
        <v>10.4</v>
      </c>
      <c r="F12172" s="418">
        <v>44249</v>
      </c>
      <c r="G12172" s="417" t="s">
        <v>2286</v>
      </c>
      <c r="I12172" s="379" t="e">
        <f>IF(#REF!&lt;&gt;"",#REF!-$I$199,"")</f>
        <v>#REF!</v>
      </c>
      <c r="J12172" s="379" t="e">
        <f>IF(I12172&lt;&gt;"",NETWORKDAYS($I$199,#REF!-1,$N$201:$N$224),"")</f>
        <v>#REF!</v>
      </c>
      <c r="K12172" s="391" t="e">
        <f>IF(I12172&lt;&gt;"",RIGHT(#REF!,LEN(#REF!)-FIND(" ",#REF!)),"")</f>
        <v>#REF!</v>
      </c>
    </row>
    <row r="12173" spans="1:11">
      <c r="A12173" s="417" t="s">
        <v>2155</v>
      </c>
      <c r="B12173" s="417" t="s">
        <v>18896</v>
      </c>
      <c r="C12173" s="417" t="s">
        <v>2332</v>
      </c>
      <c r="D12173" s="417" t="s">
        <v>14881</v>
      </c>
      <c r="E12173" s="391">
        <v>12.6</v>
      </c>
      <c r="F12173" s="418">
        <v>44249</v>
      </c>
      <c r="G12173" s="417" t="s">
        <v>2286</v>
      </c>
      <c r="I12173" s="379" t="e">
        <f>IF(#REF!&lt;&gt;"",#REF!-$I$199,"")</f>
        <v>#REF!</v>
      </c>
      <c r="J12173" s="379" t="e">
        <f>IF(I12173&lt;&gt;"",NETWORKDAYS($I$199,#REF!-1,$N$201:$N$224),"")</f>
        <v>#REF!</v>
      </c>
      <c r="K12173" s="391" t="e">
        <f>IF(I12173&lt;&gt;"",RIGHT(#REF!,LEN(#REF!)-FIND(" ",#REF!)),"")</f>
        <v>#REF!</v>
      </c>
    </row>
    <row r="12174" spans="1:11">
      <c r="A12174" s="417" t="s">
        <v>2155</v>
      </c>
      <c r="B12174" s="417" t="s">
        <v>18897</v>
      </c>
      <c r="C12174" s="417" t="s">
        <v>2332</v>
      </c>
      <c r="D12174" s="417" t="s">
        <v>14885</v>
      </c>
      <c r="E12174" s="391">
        <v>14.1</v>
      </c>
      <c r="F12174" s="418">
        <v>44249</v>
      </c>
      <c r="G12174" s="417" t="s">
        <v>2286</v>
      </c>
      <c r="I12174" s="379" t="e">
        <f>IF(#REF!&lt;&gt;"",#REF!-$I$199,"")</f>
        <v>#REF!</v>
      </c>
      <c r="J12174" s="379" t="e">
        <f>IF(I12174&lt;&gt;"",NETWORKDAYS($I$199,#REF!-1,$N$201:$N$224),"")</f>
        <v>#REF!</v>
      </c>
      <c r="K12174" s="391" t="e">
        <f>IF(I12174&lt;&gt;"",RIGHT(#REF!,LEN(#REF!)-FIND(" ",#REF!)),"")</f>
        <v>#REF!</v>
      </c>
    </row>
    <row r="12175" spans="1:11">
      <c r="A12175" s="417" t="s">
        <v>2155</v>
      </c>
      <c r="B12175" s="417" t="s">
        <v>18117</v>
      </c>
      <c r="C12175" s="417" t="s">
        <v>2332</v>
      </c>
      <c r="D12175" s="417" t="s">
        <v>14887</v>
      </c>
      <c r="E12175" s="391">
        <v>0.01</v>
      </c>
      <c r="F12175" s="418">
        <v>44249</v>
      </c>
      <c r="G12175" s="417" t="s">
        <v>2286</v>
      </c>
      <c r="I12175" s="379" t="e">
        <f>IF(#REF!&lt;&gt;"",#REF!-$I$199,"")</f>
        <v>#REF!</v>
      </c>
      <c r="J12175" s="379" t="e">
        <f>IF(I12175&lt;&gt;"",NETWORKDAYS($I$199,#REF!-1,$N$201:$N$224),"")</f>
        <v>#REF!</v>
      </c>
      <c r="K12175" s="391" t="e">
        <f>IF(I12175&lt;&gt;"",RIGHT(#REF!,LEN(#REF!)-FIND(" ",#REF!)),"")</f>
        <v>#REF!</v>
      </c>
    </row>
    <row r="12176" spans="1:11">
      <c r="A12176" s="417" t="s">
        <v>2155</v>
      </c>
      <c r="B12176" s="417" t="s">
        <v>18898</v>
      </c>
      <c r="C12176" s="417" t="s">
        <v>2332</v>
      </c>
      <c r="D12176" s="417" t="s">
        <v>18858</v>
      </c>
      <c r="E12176" s="391">
        <v>20.149999999999999</v>
      </c>
      <c r="F12176" s="418">
        <v>44249</v>
      </c>
      <c r="G12176" s="417" t="s">
        <v>2286</v>
      </c>
      <c r="I12176" s="379" t="e">
        <f>IF(#REF!&lt;&gt;"",#REF!-$I$199,"")</f>
        <v>#REF!</v>
      </c>
      <c r="J12176" s="379" t="e">
        <f>IF(I12176&lt;&gt;"",NETWORKDAYS($I$199,#REF!-1,$N$201:$N$224),"")</f>
        <v>#REF!</v>
      </c>
      <c r="K12176" s="391" t="e">
        <f>IF(I12176&lt;&gt;"",RIGHT(#REF!,LEN(#REF!)-FIND(" ",#REF!)),"")</f>
        <v>#REF!</v>
      </c>
    </row>
    <row r="12177" spans="1:11">
      <c r="A12177" s="417" t="s">
        <v>2155</v>
      </c>
      <c r="B12177" s="417" t="s">
        <v>6216</v>
      </c>
      <c r="C12177" s="417" t="s">
        <v>2332</v>
      </c>
      <c r="D12177" s="417" t="s">
        <v>3667</v>
      </c>
      <c r="E12177" s="391">
        <v>0.01</v>
      </c>
      <c r="F12177" s="418">
        <v>44610</v>
      </c>
      <c r="G12177" s="417" t="s">
        <v>2286</v>
      </c>
      <c r="I12177" s="379" t="e">
        <f>IF(#REF!&lt;&gt;"",#REF!-$I$199,"")</f>
        <v>#REF!</v>
      </c>
      <c r="J12177" s="379" t="e">
        <f>IF(I12177&lt;&gt;"",NETWORKDAYS($I$199,#REF!-1,$N$201:$N$224),"")</f>
        <v>#REF!</v>
      </c>
      <c r="K12177" s="391" t="e">
        <f>IF(I12177&lt;&gt;"",RIGHT(#REF!,LEN(#REF!)-FIND(" ",#REF!)),"")</f>
        <v>#REF!</v>
      </c>
    </row>
    <row r="12178" spans="1:11">
      <c r="A12178" s="417" t="s">
        <v>2155</v>
      </c>
      <c r="B12178" s="417" t="s">
        <v>6217</v>
      </c>
      <c r="C12178" s="417" t="s">
        <v>2332</v>
      </c>
      <c r="D12178" s="417" t="s">
        <v>3693</v>
      </c>
      <c r="E12178" s="391">
        <v>0.01</v>
      </c>
      <c r="F12178" s="418">
        <v>44610</v>
      </c>
      <c r="G12178" s="417" t="s">
        <v>2286</v>
      </c>
      <c r="I12178" s="379" t="e">
        <f>IF(#REF!&lt;&gt;"",#REF!-$I$199,"")</f>
        <v>#REF!</v>
      </c>
      <c r="J12178" s="379" t="e">
        <f>IF(I12178&lt;&gt;"",NETWORKDAYS($I$199,#REF!-1,$N$201:$N$224),"")</f>
        <v>#REF!</v>
      </c>
      <c r="K12178" s="391" t="e">
        <f>IF(I12178&lt;&gt;"",RIGHT(#REF!,LEN(#REF!)-FIND(" ",#REF!)),"")</f>
        <v>#REF!</v>
      </c>
    </row>
    <row r="12179" spans="1:11">
      <c r="A12179" s="417" t="s">
        <v>2155</v>
      </c>
      <c r="B12179" s="417" t="s">
        <v>6218</v>
      </c>
      <c r="C12179" s="417" t="s">
        <v>2332</v>
      </c>
      <c r="D12179" s="417" t="s">
        <v>3707</v>
      </c>
      <c r="E12179" s="391">
        <v>0.1</v>
      </c>
      <c r="F12179" s="418">
        <v>44610</v>
      </c>
      <c r="G12179" s="417" t="s">
        <v>2286</v>
      </c>
      <c r="I12179" s="379" t="e">
        <f>IF(#REF!&lt;&gt;"",#REF!-$I$199,"")</f>
        <v>#REF!</v>
      </c>
      <c r="J12179" s="379" t="e">
        <f>IF(I12179&lt;&gt;"",NETWORKDAYS($I$199,#REF!-1,$N$201:$N$224),"")</f>
        <v>#REF!</v>
      </c>
      <c r="K12179" s="391" t="e">
        <f>IF(I12179&lt;&gt;"",RIGHT(#REF!,LEN(#REF!)-FIND(" ",#REF!)),"")</f>
        <v>#REF!</v>
      </c>
    </row>
    <row r="12180" spans="1:11">
      <c r="A12180" s="417" t="s">
        <v>2155</v>
      </c>
      <c r="B12180" s="417" t="s">
        <v>6219</v>
      </c>
      <c r="C12180" s="417" t="s">
        <v>2332</v>
      </c>
      <c r="D12180" s="417" t="s">
        <v>6081</v>
      </c>
      <c r="E12180" s="391">
        <v>0.02</v>
      </c>
      <c r="F12180" s="418">
        <v>44249</v>
      </c>
      <c r="G12180" s="417" t="s">
        <v>2286</v>
      </c>
      <c r="I12180" s="379" t="e">
        <f>IF(#REF!&lt;&gt;"",#REF!-$I$199,"")</f>
        <v>#REF!</v>
      </c>
      <c r="J12180" s="379" t="e">
        <f>IF(I12180&lt;&gt;"",NETWORKDAYS($I$199,#REF!-1,$N$201:$N$224),"")</f>
        <v>#REF!</v>
      </c>
      <c r="K12180" s="391" t="e">
        <f>IF(I12180&lt;&gt;"",RIGHT(#REF!,LEN(#REF!)-FIND(" ",#REF!)),"")</f>
        <v>#REF!</v>
      </c>
    </row>
    <row r="12181" spans="1:11">
      <c r="A12181" s="417" t="s">
        <v>2155</v>
      </c>
      <c r="B12181" s="417" t="s">
        <v>17661</v>
      </c>
      <c r="C12181" s="417" t="s">
        <v>2332</v>
      </c>
      <c r="D12181" s="417" t="s">
        <v>5912</v>
      </c>
      <c r="E12181" s="391">
        <v>0.03</v>
      </c>
      <c r="F12181" s="418">
        <v>44249</v>
      </c>
      <c r="G12181" s="417" t="s">
        <v>2286</v>
      </c>
      <c r="I12181" s="379" t="e">
        <f>IF(#REF!&lt;&gt;"",#REF!-$I$199,"")</f>
        <v>#REF!</v>
      </c>
      <c r="J12181" s="379" t="e">
        <f>IF(I12181&lt;&gt;"",NETWORKDAYS($I$199,#REF!-1,$N$201:$N$224),"")</f>
        <v>#REF!</v>
      </c>
      <c r="K12181" s="391" t="e">
        <f>IF(I12181&lt;&gt;"",RIGHT(#REF!,LEN(#REF!)-FIND(" ",#REF!)),"")</f>
        <v>#REF!</v>
      </c>
    </row>
    <row r="12182" spans="1:11">
      <c r="A12182" s="417" t="s">
        <v>2155</v>
      </c>
      <c r="B12182" s="417" t="s">
        <v>6220</v>
      </c>
      <c r="C12182" s="417" t="s">
        <v>2332</v>
      </c>
      <c r="D12182" s="417" t="s">
        <v>5910</v>
      </c>
      <c r="E12182" s="391">
        <v>0.03</v>
      </c>
      <c r="F12182" s="418">
        <v>44249</v>
      </c>
      <c r="G12182" s="417" t="s">
        <v>2286</v>
      </c>
      <c r="I12182" s="379" t="e">
        <f>IF(#REF!&lt;&gt;"",#REF!-$I$199,"")</f>
        <v>#REF!</v>
      </c>
      <c r="J12182" s="379" t="e">
        <f>IF(I12182&lt;&gt;"",NETWORKDAYS($I$199,#REF!-1,$N$201:$N$224),"")</f>
        <v>#REF!</v>
      </c>
      <c r="K12182" s="391" t="e">
        <f>IF(I12182&lt;&gt;"",RIGHT(#REF!,LEN(#REF!)-FIND(" ",#REF!)),"")</f>
        <v>#REF!</v>
      </c>
    </row>
    <row r="12183" spans="1:11">
      <c r="A12183" s="417" t="s">
        <v>2155</v>
      </c>
      <c r="B12183" s="417" t="s">
        <v>6221</v>
      </c>
      <c r="C12183" s="417" t="s">
        <v>2332</v>
      </c>
      <c r="D12183" s="417" t="s">
        <v>6002</v>
      </c>
      <c r="E12183" s="391">
        <v>0.03</v>
      </c>
      <c r="F12183" s="418">
        <v>44249</v>
      </c>
      <c r="G12183" s="417" t="s">
        <v>2286</v>
      </c>
      <c r="I12183" s="379" t="e">
        <f>IF(#REF!&lt;&gt;"",#REF!-$I$199,"")</f>
        <v>#REF!</v>
      </c>
      <c r="J12183" s="379" t="e">
        <f>IF(I12183&lt;&gt;"",NETWORKDAYS($I$199,#REF!-1,$N$201:$N$224),"")</f>
        <v>#REF!</v>
      </c>
      <c r="K12183" s="391" t="e">
        <f>IF(I12183&lt;&gt;"",RIGHT(#REF!,LEN(#REF!)-FIND(" ",#REF!)),"")</f>
        <v>#REF!</v>
      </c>
    </row>
    <row r="12184" spans="1:11">
      <c r="A12184" s="417" t="s">
        <v>2155</v>
      </c>
      <c r="B12184" s="417" t="s">
        <v>6222</v>
      </c>
      <c r="C12184" s="417" t="s">
        <v>2332</v>
      </c>
      <c r="D12184" s="417" t="s">
        <v>5916</v>
      </c>
      <c r="E12184" s="391">
        <v>0.03</v>
      </c>
      <c r="F12184" s="418">
        <v>44249</v>
      </c>
      <c r="G12184" s="417" t="s">
        <v>2286</v>
      </c>
      <c r="I12184" s="379" t="e">
        <f>IF(#REF!&lt;&gt;"",#REF!-$I$199,"")</f>
        <v>#REF!</v>
      </c>
      <c r="J12184" s="379" t="e">
        <f>IF(I12184&lt;&gt;"",NETWORKDAYS($I$199,#REF!-1,$N$201:$N$224),"")</f>
        <v>#REF!</v>
      </c>
      <c r="K12184" s="391" t="e">
        <f>IF(I12184&lt;&gt;"",RIGHT(#REF!,LEN(#REF!)-FIND(" ",#REF!)),"")</f>
        <v>#REF!</v>
      </c>
    </row>
    <row r="12185" spans="1:11">
      <c r="A12185" s="417" t="s">
        <v>2155</v>
      </c>
      <c r="B12185" s="417" t="s">
        <v>15199</v>
      </c>
      <c r="C12185" s="417" t="s">
        <v>2332</v>
      </c>
      <c r="D12185" s="417" t="s">
        <v>5937</v>
      </c>
      <c r="E12185" s="391">
        <v>0.11</v>
      </c>
      <c r="F12185" s="418">
        <v>44249</v>
      </c>
      <c r="G12185" s="417" t="s">
        <v>2286</v>
      </c>
      <c r="I12185" s="379" t="e">
        <f>IF(#REF!&lt;&gt;"",#REF!-$I$199,"")</f>
        <v>#REF!</v>
      </c>
      <c r="J12185" s="379" t="e">
        <f>IF(I12185&lt;&gt;"",NETWORKDAYS($I$199,#REF!-1,$N$201:$N$224),"")</f>
        <v>#REF!</v>
      </c>
      <c r="K12185" s="391" t="e">
        <f>IF(I12185&lt;&gt;"",RIGHT(#REF!,LEN(#REF!)-FIND(" ",#REF!)),"")</f>
        <v>#REF!</v>
      </c>
    </row>
    <row r="12186" spans="1:11">
      <c r="A12186" s="417" t="s">
        <v>2155</v>
      </c>
      <c r="B12186" s="417" t="s">
        <v>6223</v>
      </c>
      <c r="C12186" s="417" t="s">
        <v>2332</v>
      </c>
      <c r="D12186" s="417" t="s">
        <v>6005</v>
      </c>
      <c r="E12186" s="391">
        <v>0.09</v>
      </c>
      <c r="F12186" s="418">
        <v>44249</v>
      </c>
      <c r="G12186" s="417" t="s">
        <v>2286</v>
      </c>
      <c r="I12186" s="379" t="e">
        <f>IF(#REF!&lt;&gt;"",#REF!-$I$199,"")</f>
        <v>#REF!</v>
      </c>
      <c r="J12186" s="379" t="e">
        <f>IF(I12186&lt;&gt;"",NETWORKDAYS($I$199,#REF!-1,$N$201:$N$224),"")</f>
        <v>#REF!</v>
      </c>
      <c r="K12186" s="391" t="e">
        <f>IF(I12186&lt;&gt;"",RIGHT(#REF!,LEN(#REF!)-FIND(" ",#REF!)),"")</f>
        <v>#REF!</v>
      </c>
    </row>
    <row r="12187" spans="1:11">
      <c r="A12187" s="417" t="s">
        <v>2155</v>
      </c>
      <c r="B12187" s="417" t="s">
        <v>6224</v>
      </c>
      <c r="C12187" s="417" t="s">
        <v>2332</v>
      </c>
      <c r="D12187" s="417" t="s">
        <v>5939</v>
      </c>
      <c r="E12187" s="391">
        <v>0.09</v>
      </c>
      <c r="F12187" s="418">
        <v>44249</v>
      </c>
      <c r="G12187" s="417" t="s">
        <v>2286</v>
      </c>
      <c r="I12187" s="379" t="e">
        <f>IF(#REF!&lt;&gt;"",#REF!-$I$199,"")</f>
        <v>#REF!</v>
      </c>
      <c r="J12187" s="379" t="e">
        <f>IF(I12187&lt;&gt;"",NETWORKDAYS($I$199,#REF!-1,$N$201:$N$224),"")</f>
        <v>#REF!</v>
      </c>
      <c r="K12187" s="391" t="e">
        <f>IF(I12187&lt;&gt;"",RIGHT(#REF!,LEN(#REF!)-FIND(" ",#REF!)),"")</f>
        <v>#REF!</v>
      </c>
    </row>
    <row r="12188" spans="1:11">
      <c r="A12188" s="417" t="s">
        <v>2155</v>
      </c>
      <c r="B12188" s="417" t="s">
        <v>6225</v>
      </c>
      <c r="C12188" s="417" t="s">
        <v>2332</v>
      </c>
      <c r="D12188" s="417" t="s">
        <v>5941</v>
      </c>
      <c r="E12188" s="391">
        <v>3.5</v>
      </c>
      <c r="F12188" s="418">
        <v>44249</v>
      </c>
      <c r="G12188" s="417" t="s">
        <v>2286</v>
      </c>
      <c r="I12188" s="379" t="e">
        <f>IF(#REF!&lt;&gt;"",#REF!-$I$199,"")</f>
        <v>#REF!</v>
      </c>
      <c r="J12188" s="379" t="e">
        <f>IF(I12188&lt;&gt;"",NETWORKDAYS($I$199,#REF!-1,$N$201:$N$224),"")</f>
        <v>#REF!</v>
      </c>
      <c r="K12188" s="391" t="e">
        <f>IF(I12188&lt;&gt;"",RIGHT(#REF!,LEN(#REF!)-FIND(" ",#REF!)),"")</f>
        <v>#REF!</v>
      </c>
    </row>
    <row r="12189" spans="1:11">
      <c r="A12189" s="417" t="s">
        <v>2155</v>
      </c>
      <c r="B12189" s="417" t="s">
        <v>6226</v>
      </c>
      <c r="C12189" s="417" t="s">
        <v>2332</v>
      </c>
      <c r="D12189" s="417" t="s">
        <v>5929</v>
      </c>
      <c r="E12189" s="391">
        <v>0.06</v>
      </c>
      <c r="F12189" s="418">
        <v>44249</v>
      </c>
      <c r="G12189" s="417" t="s">
        <v>2286</v>
      </c>
      <c r="I12189" s="379" t="e">
        <f>IF(#REF!&lt;&gt;"",#REF!-$I$199,"")</f>
        <v>#REF!</v>
      </c>
      <c r="J12189" s="379" t="e">
        <f>IF(I12189&lt;&gt;"",NETWORKDAYS($I$199,#REF!-1,$N$201:$N$224),"")</f>
        <v>#REF!</v>
      </c>
      <c r="K12189" s="391" t="e">
        <f>IF(I12189&lt;&gt;"",RIGHT(#REF!,LEN(#REF!)-FIND(" ",#REF!)),"")</f>
        <v>#REF!</v>
      </c>
    </row>
    <row r="12190" spans="1:11">
      <c r="A12190" s="417" t="s">
        <v>2155</v>
      </c>
      <c r="B12190" s="417" t="s">
        <v>15200</v>
      </c>
      <c r="C12190" s="417" t="s">
        <v>2332</v>
      </c>
      <c r="D12190" s="417" t="s">
        <v>5953</v>
      </c>
      <c r="E12190" s="391">
        <v>0.81</v>
      </c>
      <c r="F12190" s="418">
        <v>44249</v>
      </c>
      <c r="G12190" s="417" t="s">
        <v>2286</v>
      </c>
      <c r="I12190" s="379" t="e">
        <f>IF(#REF!&lt;&gt;"",#REF!-$I$199,"")</f>
        <v>#REF!</v>
      </c>
      <c r="J12190" s="379" t="e">
        <f>IF(I12190&lt;&gt;"",NETWORKDAYS($I$199,#REF!-1,$N$201:$N$224),"")</f>
        <v>#REF!</v>
      </c>
      <c r="K12190" s="391" t="e">
        <f>IF(I12190&lt;&gt;"",RIGHT(#REF!,LEN(#REF!)-FIND(" ",#REF!)),"")</f>
        <v>#REF!</v>
      </c>
    </row>
    <row r="12191" spans="1:11">
      <c r="A12191" s="417" t="s">
        <v>2155</v>
      </c>
      <c r="B12191" s="417" t="s">
        <v>6227</v>
      </c>
      <c r="C12191" s="417" t="s">
        <v>2332</v>
      </c>
      <c r="D12191" s="417" t="s">
        <v>5947</v>
      </c>
      <c r="E12191" s="391">
        <v>1.47</v>
      </c>
      <c r="F12191" s="418">
        <v>44249</v>
      </c>
      <c r="G12191" s="417" t="s">
        <v>2286</v>
      </c>
      <c r="I12191" s="379" t="e">
        <f>IF(#REF!&lt;&gt;"",#REF!-$I$199,"")</f>
        <v>#REF!</v>
      </c>
      <c r="J12191" s="379" t="e">
        <f>IF(I12191&lt;&gt;"",NETWORKDAYS($I$199,#REF!-1,$N$201:$N$224),"")</f>
        <v>#REF!</v>
      </c>
      <c r="K12191" s="391" t="e">
        <f>IF(I12191&lt;&gt;"",RIGHT(#REF!,LEN(#REF!)-FIND(" ",#REF!)),"")</f>
        <v>#REF!</v>
      </c>
    </row>
    <row r="12192" spans="1:11">
      <c r="A12192" s="417" t="s">
        <v>2155</v>
      </c>
      <c r="B12192" s="417" t="s">
        <v>16684</v>
      </c>
      <c r="C12192" s="417" t="s">
        <v>2332</v>
      </c>
      <c r="D12192" s="417" t="s">
        <v>5955</v>
      </c>
      <c r="E12192" s="391">
        <v>0.15</v>
      </c>
      <c r="F12192" s="418">
        <v>44249</v>
      </c>
      <c r="G12192" s="417" t="s">
        <v>2286</v>
      </c>
      <c r="I12192" s="379" t="e">
        <f>IF(#REF!&lt;&gt;"",#REF!-$I$199,"")</f>
        <v>#REF!</v>
      </c>
      <c r="J12192" s="379" t="e">
        <f>IF(I12192&lt;&gt;"",NETWORKDAYS($I$199,#REF!-1,$N$201:$N$224),"")</f>
        <v>#REF!</v>
      </c>
      <c r="K12192" s="391" t="e">
        <f>IF(I12192&lt;&gt;"",RIGHT(#REF!,LEN(#REF!)-FIND(" ",#REF!)),"")</f>
        <v>#REF!</v>
      </c>
    </row>
    <row r="12193" spans="1:11">
      <c r="A12193" s="417" t="s">
        <v>2155</v>
      </c>
      <c r="B12193" s="417" t="s">
        <v>6228</v>
      </c>
      <c r="C12193" s="417" t="s">
        <v>2332</v>
      </c>
      <c r="D12193" s="417" t="s">
        <v>5949</v>
      </c>
      <c r="E12193" s="391">
        <v>0.24</v>
      </c>
      <c r="F12193" s="418">
        <v>44249</v>
      </c>
      <c r="G12193" s="417" t="s">
        <v>2286</v>
      </c>
      <c r="I12193" s="379" t="e">
        <f>IF(#REF!&lt;&gt;"",#REF!-$I$199,"")</f>
        <v>#REF!</v>
      </c>
      <c r="J12193" s="379" t="e">
        <f>IF(I12193&lt;&gt;"",NETWORKDAYS($I$199,#REF!-1,$N$201:$N$224),"")</f>
        <v>#REF!</v>
      </c>
      <c r="K12193" s="391" t="e">
        <f>IF(I12193&lt;&gt;"",RIGHT(#REF!,LEN(#REF!)-FIND(" ",#REF!)),"")</f>
        <v>#REF!</v>
      </c>
    </row>
    <row r="12194" spans="1:11">
      <c r="A12194" s="417" t="s">
        <v>2155</v>
      </c>
      <c r="B12194" s="417" t="s">
        <v>6229</v>
      </c>
      <c r="C12194" s="417" t="s">
        <v>2332</v>
      </c>
      <c r="D12194" s="417" t="s">
        <v>5951</v>
      </c>
      <c r="E12194" s="391">
        <v>7.0000000000000007E-2</v>
      </c>
      <c r="F12194" s="418">
        <v>44249</v>
      </c>
      <c r="G12194" s="417" t="s">
        <v>2286</v>
      </c>
      <c r="I12194" s="379" t="e">
        <f>IF(#REF!&lt;&gt;"",#REF!-$I$199,"")</f>
        <v>#REF!</v>
      </c>
      <c r="J12194" s="379" t="e">
        <f>IF(I12194&lt;&gt;"",NETWORKDAYS($I$199,#REF!-1,$N$201:$N$224),"")</f>
        <v>#REF!</v>
      </c>
      <c r="K12194" s="391" t="e">
        <f>IF(I12194&lt;&gt;"",RIGHT(#REF!,LEN(#REF!)-FIND(" ",#REF!)),"")</f>
        <v>#REF!</v>
      </c>
    </row>
    <row r="12195" spans="1:11">
      <c r="A12195" s="417" t="s">
        <v>2155</v>
      </c>
      <c r="B12195" s="417" t="s">
        <v>17662</v>
      </c>
      <c r="C12195" s="417" t="s">
        <v>2332</v>
      </c>
      <c r="D12195" s="417" t="s">
        <v>5963</v>
      </c>
      <c r="E12195" s="391">
        <v>0.1</v>
      </c>
      <c r="F12195" s="418">
        <v>44249</v>
      </c>
      <c r="G12195" s="417" t="s">
        <v>2286</v>
      </c>
      <c r="I12195" s="379" t="e">
        <f>IF(#REF!&lt;&gt;"",#REF!-$I$199,"")</f>
        <v>#REF!</v>
      </c>
      <c r="J12195" s="379" t="e">
        <f>IF(I12195&lt;&gt;"",NETWORKDAYS($I$199,#REF!-1,$N$201:$N$224),"")</f>
        <v>#REF!</v>
      </c>
      <c r="K12195" s="391" t="e">
        <f>IF(I12195&lt;&gt;"",RIGHT(#REF!,LEN(#REF!)-FIND(" ",#REF!)),"")</f>
        <v>#REF!</v>
      </c>
    </row>
    <row r="12196" spans="1:11">
      <c r="A12196" s="417" t="s">
        <v>2155</v>
      </c>
      <c r="B12196" s="417" t="s">
        <v>6230</v>
      </c>
      <c r="C12196" s="417" t="s">
        <v>2332</v>
      </c>
      <c r="D12196" s="417" t="s">
        <v>5957</v>
      </c>
      <c r="E12196" s="391">
        <v>0.15</v>
      </c>
      <c r="F12196" s="418">
        <v>44249</v>
      </c>
      <c r="G12196" s="417" t="s">
        <v>2286</v>
      </c>
      <c r="I12196" s="379" t="e">
        <f>IF(#REF!&lt;&gt;"",#REF!-$I$199,"")</f>
        <v>#REF!</v>
      </c>
      <c r="J12196" s="379" t="e">
        <f>IF(I12196&lt;&gt;"",NETWORKDAYS($I$199,#REF!-1,$N$201:$N$224),"")</f>
        <v>#REF!</v>
      </c>
      <c r="K12196" s="391" t="e">
        <f>IF(I12196&lt;&gt;"",RIGHT(#REF!,LEN(#REF!)-FIND(" ",#REF!)),"")</f>
        <v>#REF!</v>
      </c>
    </row>
    <row r="12197" spans="1:11">
      <c r="A12197" s="417" t="s">
        <v>2155</v>
      </c>
      <c r="B12197" s="417" t="s">
        <v>6231</v>
      </c>
      <c r="C12197" s="417" t="s">
        <v>2332</v>
      </c>
      <c r="D12197" s="417" t="s">
        <v>5959</v>
      </c>
      <c r="E12197" s="391">
        <v>0.09</v>
      </c>
      <c r="F12197" s="418">
        <v>44249</v>
      </c>
      <c r="G12197" s="417" t="s">
        <v>2286</v>
      </c>
      <c r="I12197" s="379" t="e">
        <f>IF(#REF!&lt;&gt;"",#REF!-$I$199,"")</f>
        <v>#REF!</v>
      </c>
      <c r="J12197" s="379" t="e">
        <f>IF(I12197&lt;&gt;"",NETWORKDAYS($I$199,#REF!-1,$N$201:$N$224),"")</f>
        <v>#REF!</v>
      </c>
      <c r="K12197" s="391" t="e">
        <f>IF(I12197&lt;&gt;"",RIGHT(#REF!,LEN(#REF!)-FIND(" ",#REF!)),"")</f>
        <v>#REF!</v>
      </c>
    </row>
    <row r="12198" spans="1:11">
      <c r="A12198" s="417" t="s">
        <v>2155</v>
      </c>
      <c r="B12198" s="417" t="s">
        <v>6232</v>
      </c>
      <c r="C12198" s="417" t="s">
        <v>2332</v>
      </c>
      <c r="D12198" s="417" t="s">
        <v>5961</v>
      </c>
      <c r="E12198" s="391">
        <v>0.14000000000000001</v>
      </c>
      <c r="F12198" s="418">
        <v>44249</v>
      </c>
      <c r="G12198" s="417" t="s">
        <v>2286</v>
      </c>
      <c r="I12198" s="379" t="e">
        <f>IF(#REF!&lt;&gt;"",#REF!-$I$199,"")</f>
        <v>#REF!</v>
      </c>
      <c r="J12198" s="379" t="e">
        <f>IF(I12198&lt;&gt;"",NETWORKDAYS($I$199,#REF!-1,$N$201:$N$224),"")</f>
        <v>#REF!</v>
      </c>
      <c r="K12198" s="391" t="e">
        <f>IF(I12198&lt;&gt;"",RIGHT(#REF!,LEN(#REF!)-FIND(" ",#REF!)),"")</f>
        <v>#REF!</v>
      </c>
    </row>
    <row r="12199" spans="1:11">
      <c r="A12199" s="417" t="s">
        <v>2155</v>
      </c>
      <c r="B12199" s="417" t="s">
        <v>15201</v>
      </c>
      <c r="C12199" s="417" t="s">
        <v>2332</v>
      </c>
      <c r="D12199" s="417" t="s">
        <v>5975</v>
      </c>
      <c r="E12199" s="391">
        <v>0.17</v>
      </c>
      <c r="F12199" s="418">
        <v>44249</v>
      </c>
      <c r="G12199" s="417" t="s">
        <v>2286</v>
      </c>
      <c r="I12199" s="379" t="e">
        <f>IF(#REF!&lt;&gt;"",#REF!-$I$199,"")</f>
        <v>#REF!</v>
      </c>
      <c r="J12199" s="379" t="e">
        <f>IF(I12199&lt;&gt;"",NETWORKDAYS($I$199,#REF!-1,$N$201:$N$224),"")</f>
        <v>#REF!</v>
      </c>
      <c r="K12199" s="391" t="e">
        <f>IF(I12199&lt;&gt;"",RIGHT(#REF!,LEN(#REF!)-FIND(" ",#REF!)),"")</f>
        <v>#REF!</v>
      </c>
    </row>
    <row r="12200" spans="1:11">
      <c r="A12200" s="417" t="s">
        <v>2155</v>
      </c>
      <c r="B12200" s="417" t="s">
        <v>15202</v>
      </c>
      <c r="C12200" s="417" t="s">
        <v>2332</v>
      </c>
      <c r="D12200" s="417" t="s">
        <v>5967</v>
      </c>
      <c r="E12200" s="391">
        <v>0.1</v>
      </c>
      <c r="F12200" s="418">
        <v>44249</v>
      </c>
      <c r="G12200" s="417" t="s">
        <v>2286</v>
      </c>
      <c r="I12200" s="379" t="e">
        <f>IF(#REF!&lt;&gt;"",#REF!-$I$199,"")</f>
        <v>#REF!</v>
      </c>
      <c r="J12200" s="379" t="e">
        <f>IF(I12200&lt;&gt;"",NETWORKDAYS($I$199,#REF!-1,$N$201:$N$224),"")</f>
        <v>#REF!</v>
      </c>
      <c r="K12200" s="391" t="e">
        <f>IF(I12200&lt;&gt;"",RIGHT(#REF!,LEN(#REF!)-FIND(" ",#REF!)),"")</f>
        <v>#REF!</v>
      </c>
    </row>
    <row r="12201" spans="1:11">
      <c r="A12201" s="417" t="s">
        <v>2155</v>
      </c>
      <c r="B12201" s="417" t="s">
        <v>15203</v>
      </c>
      <c r="C12201" s="417" t="s">
        <v>2332</v>
      </c>
      <c r="D12201" s="417" t="s">
        <v>5971</v>
      </c>
      <c r="E12201" s="391">
        <v>0.15</v>
      </c>
      <c r="F12201" s="418">
        <v>44249</v>
      </c>
      <c r="G12201" s="417" t="s">
        <v>2286</v>
      </c>
      <c r="I12201" s="379" t="e">
        <f>IF(#REF!&lt;&gt;"",#REF!-$I$199,"")</f>
        <v>#REF!</v>
      </c>
      <c r="J12201" s="379" t="e">
        <f>IF(I12201&lt;&gt;"",NETWORKDAYS($I$199,#REF!-1,$N$201:$N$224),"")</f>
        <v>#REF!</v>
      </c>
      <c r="K12201" s="391" t="e">
        <f>IF(I12201&lt;&gt;"",RIGHT(#REF!,LEN(#REF!)-FIND(" ",#REF!)),"")</f>
        <v>#REF!</v>
      </c>
    </row>
    <row r="12202" spans="1:11">
      <c r="A12202" s="417" t="s">
        <v>2155</v>
      </c>
      <c r="B12202" s="417" t="s">
        <v>17663</v>
      </c>
      <c r="C12202" s="417" t="s">
        <v>2332</v>
      </c>
      <c r="D12202" s="417" t="s">
        <v>5973</v>
      </c>
      <c r="E12202" s="391">
        <v>0.18</v>
      </c>
      <c r="F12202" s="418">
        <v>44249</v>
      </c>
      <c r="G12202" s="417" t="s">
        <v>2286</v>
      </c>
      <c r="I12202" s="379" t="e">
        <f>IF(#REF!&lt;&gt;"",#REF!-$I$199,"")</f>
        <v>#REF!</v>
      </c>
      <c r="J12202" s="379" t="e">
        <f>IF(I12202&lt;&gt;"",NETWORKDAYS($I$199,#REF!-1,$N$201:$N$224),"")</f>
        <v>#REF!</v>
      </c>
      <c r="K12202" s="391" t="e">
        <f>IF(I12202&lt;&gt;"",RIGHT(#REF!,LEN(#REF!)-FIND(" ",#REF!)),"")</f>
        <v>#REF!</v>
      </c>
    </row>
    <row r="12203" spans="1:11">
      <c r="A12203" s="417" t="s">
        <v>2155</v>
      </c>
      <c r="B12203" s="417" t="s">
        <v>15204</v>
      </c>
      <c r="C12203" s="417" t="s">
        <v>2332</v>
      </c>
      <c r="D12203" s="417" t="s">
        <v>5983</v>
      </c>
      <c r="E12203" s="391">
        <v>0.15</v>
      </c>
      <c r="F12203" s="418">
        <v>44249</v>
      </c>
      <c r="G12203" s="417" t="s">
        <v>2286</v>
      </c>
      <c r="I12203" s="379" t="e">
        <f>IF(#REF!&lt;&gt;"",#REF!-$I$199,"")</f>
        <v>#REF!</v>
      </c>
      <c r="J12203" s="379" t="e">
        <f>IF(I12203&lt;&gt;"",NETWORKDAYS($I$199,#REF!-1,$N$201:$N$224),"")</f>
        <v>#REF!</v>
      </c>
      <c r="K12203" s="391" t="e">
        <f>IF(I12203&lt;&gt;"",RIGHT(#REF!,LEN(#REF!)-FIND(" ",#REF!)),"")</f>
        <v>#REF!</v>
      </c>
    </row>
    <row r="12204" spans="1:11">
      <c r="A12204" s="417" t="s">
        <v>2155</v>
      </c>
      <c r="B12204" s="417" t="s">
        <v>9046</v>
      </c>
      <c r="C12204" s="417" t="s">
        <v>2332</v>
      </c>
      <c r="D12204" s="417" t="s">
        <v>5977</v>
      </c>
      <c r="E12204" s="391">
        <v>0.15</v>
      </c>
      <c r="F12204" s="418">
        <v>44249</v>
      </c>
      <c r="G12204" s="417" t="s">
        <v>2286</v>
      </c>
      <c r="I12204" s="379" t="e">
        <f>IF(#REF!&lt;&gt;"",#REF!-$I$199,"")</f>
        <v>#REF!</v>
      </c>
      <c r="J12204" s="379" t="e">
        <f>IF(I12204&lt;&gt;"",NETWORKDAYS($I$199,#REF!-1,$N$201:$N$224),"")</f>
        <v>#REF!</v>
      </c>
      <c r="K12204" s="391" t="e">
        <f>IF(I12204&lt;&gt;"",RIGHT(#REF!,LEN(#REF!)-FIND(" ",#REF!)),"")</f>
        <v>#REF!</v>
      </c>
    </row>
    <row r="12205" spans="1:11">
      <c r="A12205" s="417" t="s">
        <v>2155</v>
      </c>
      <c r="B12205" s="417" t="s">
        <v>15205</v>
      </c>
      <c r="C12205" s="417" t="s">
        <v>2332</v>
      </c>
      <c r="D12205" s="417" t="s">
        <v>5987</v>
      </c>
      <c r="E12205" s="391">
        <v>0.19</v>
      </c>
      <c r="F12205" s="418">
        <v>44249</v>
      </c>
      <c r="G12205" s="417" t="s">
        <v>2286</v>
      </c>
      <c r="I12205" s="379" t="e">
        <f>IF(#REF!&lt;&gt;"",#REF!-$I$199,"")</f>
        <v>#REF!</v>
      </c>
      <c r="J12205" s="379" t="e">
        <f>IF(I12205&lt;&gt;"",NETWORKDAYS($I$199,#REF!-1,$N$201:$N$224),"")</f>
        <v>#REF!</v>
      </c>
      <c r="K12205" s="391" t="e">
        <f>IF(I12205&lt;&gt;"",RIGHT(#REF!,LEN(#REF!)-FIND(" ",#REF!)),"")</f>
        <v>#REF!</v>
      </c>
    </row>
    <row r="12206" spans="1:11">
      <c r="A12206" s="417" t="s">
        <v>2155</v>
      </c>
      <c r="B12206" s="417" t="s">
        <v>6233</v>
      </c>
      <c r="C12206" s="417" t="s">
        <v>2332</v>
      </c>
      <c r="D12206" s="417" t="s">
        <v>5981</v>
      </c>
      <c r="E12206" s="391">
        <v>0.11</v>
      </c>
      <c r="F12206" s="418">
        <v>44249</v>
      </c>
      <c r="G12206" s="417" t="s">
        <v>2286</v>
      </c>
      <c r="I12206" s="379" t="e">
        <f>IF(#REF!&lt;&gt;"",#REF!-$I$199,"")</f>
        <v>#REF!</v>
      </c>
      <c r="J12206" s="379" t="e">
        <f>IF(I12206&lt;&gt;"",NETWORKDAYS($I$199,#REF!-1,$N$201:$N$224),"")</f>
        <v>#REF!</v>
      </c>
      <c r="K12206" s="391" t="e">
        <f>IF(I12206&lt;&gt;"",RIGHT(#REF!,LEN(#REF!)-FIND(" ",#REF!)),"")</f>
        <v>#REF!</v>
      </c>
    </row>
    <row r="12207" spans="1:11">
      <c r="A12207" s="417" t="s">
        <v>2155</v>
      </c>
      <c r="B12207" s="417" t="s">
        <v>15206</v>
      </c>
      <c r="C12207" s="417" t="s">
        <v>2332</v>
      </c>
      <c r="D12207" s="417" t="s">
        <v>6067</v>
      </c>
      <c r="E12207" s="391">
        <v>0.13</v>
      </c>
      <c r="F12207" s="418">
        <v>44249</v>
      </c>
      <c r="G12207" s="417" t="s">
        <v>2286</v>
      </c>
      <c r="I12207" s="379" t="e">
        <f>IF(#REF!&lt;&gt;"",#REF!-$I$199,"")</f>
        <v>#REF!</v>
      </c>
      <c r="J12207" s="379" t="e">
        <f>IF(I12207&lt;&gt;"",NETWORKDAYS($I$199,#REF!-1,$N$201:$N$224),"")</f>
        <v>#REF!</v>
      </c>
      <c r="K12207" s="391" t="e">
        <f>IF(I12207&lt;&gt;"",RIGHT(#REF!,LEN(#REF!)-FIND(" ",#REF!)),"")</f>
        <v>#REF!</v>
      </c>
    </row>
    <row r="12208" spans="1:11">
      <c r="A12208" s="417" t="s">
        <v>2155</v>
      </c>
      <c r="B12208" s="417" t="s">
        <v>16685</v>
      </c>
      <c r="C12208" s="417" t="s">
        <v>2332</v>
      </c>
      <c r="D12208" s="417" t="s">
        <v>6039</v>
      </c>
      <c r="E12208" s="391">
        <v>0.18</v>
      </c>
      <c r="F12208" s="418">
        <v>44249</v>
      </c>
      <c r="G12208" s="417" t="s">
        <v>2286</v>
      </c>
      <c r="I12208" s="379" t="e">
        <f>IF(#REF!&lt;&gt;"",#REF!-$I$199,"")</f>
        <v>#REF!</v>
      </c>
      <c r="J12208" s="379" t="e">
        <f>IF(I12208&lt;&gt;"",NETWORKDAYS($I$199,#REF!-1,$N$201:$N$224),"")</f>
        <v>#REF!</v>
      </c>
      <c r="K12208" s="391" t="e">
        <f>IF(I12208&lt;&gt;"",RIGHT(#REF!,LEN(#REF!)-FIND(" ",#REF!)),"")</f>
        <v>#REF!</v>
      </c>
    </row>
    <row r="12209" spans="1:11">
      <c r="A12209" s="417" t="s">
        <v>2155</v>
      </c>
      <c r="B12209" s="417" t="s">
        <v>15207</v>
      </c>
      <c r="C12209" s="417" t="s">
        <v>2332</v>
      </c>
      <c r="D12209" s="417" t="s">
        <v>5979</v>
      </c>
      <c r="E12209" s="391">
        <v>0.13</v>
      </c>
      <c r="F12209" s="418">
        <v>44249</v>
      </c>
      <c r="G12209" s="417" t="s">
        <v>2286</v>
      </c>
      <c r="I12209" s="379" t="e">
        <f>IF(#REF!&lt;&gt;"",#REF!-$I$199,"")</f>
        <v>#REF!</v>
      </c>
      <c r="J12209" s="379" t="e">
        <f>IF(I12209&lt;&gt;"",NETWORKDAYS($I$199,#REF!-1,$N$201:$N$224),"")</f>
        <v>#REF!</v>
      </c>
      <c r="K12209" s="391" t="e">
        <f>IF(I12209&lt;&gt;"",RIGHT(#REF!,LEN(#REF!)-FIND(" ",#REF!)),"")</f>
        <v>#REF!</v>
      </c>
    </row>
    <row r="12210" spans="1:11">
      <c r="A12210" s="417" t="s">
        <v>2155</v>
      </c>
      <c r="B12210" s="417" t="s">
        <v>15208</v>
      </c>
      <c r="C12210" s="417" t="s">
        <v>2332</v>
      </c>
      <c r="D12210" s="417" t="s">
        <v>5991</v>
      </c>
      <c r="E12210" s="391">
        <v>0.18</v>
      </c>
      <c r="F12210" s="418">
        <v>44249</v>
      </c>
      <c r="G12210" s="417" t="s">
        <v>2286</v>
      </c>
      <c r="I12210" s="379" t="e">
        <f>IF(#REF!&lt;&gt;"",#REF!-$I$199,"")</f>
        <v>#REF!</v>
      </c>
      <c r="J12210" s="379" t="e">
        <f>IF(I12210&lt;&gt;"",NETWORKDAYS($I$199,#REF!-1,$N$201:$N$224),"")</f>
        <v>#REF!</v>
      </c>
      <c r="K12210" s="391" t="e">
        <f>IF(I12210&lt;&gt;"",RIGHT(#REF!,LEN(#REF!)-FIND(" ",#REF!)),"")</f>
        <v>#REF!</v>
      </c>
    </row>
    <row r="12211" spans="1:11">
      <c r="A12211" s="417" t="s">
        <v>2155</v>
      </c>
      <c r="B12211" s="417" t="s">
        <v>9047</v>
      </c>
      <c r="C12211" s="417" t="s">
        <v>2332</v>
      </c>
      <c r="D12211" s="417" t="s">
        <v>5989</v>
      </c>
      <c r="E12211" s="391">
        <v>0.15</v>
      </c>
      <c r="F12211" s="418">
        <v>44249</v>
      </c>
      <c r="G12211" s="417" t="s">
        <v>2286</v>
      </c>
      <c r="I12211" s="379" t="e">
        <f>IF(#REF!&lt;&gt;"",#REF!-$I$199,"")</f>
        <v>#REF!</v>
      </c>
      <c r="J12211" s="379" t="e">
        <f>IF(I12211&lt;&gt;"",NETWORKDAYS($I$199,#REF!-1,$N$201:$N$224),"")</f>
        <v>#REF!</v>
      </c>
      <c r="K12211" s="391" t="e">
        <f>IF(I12211&lt;&gt;"",RIGHT(#REF!,LEN(#REF!)-FIND(" ",#REF!)),"")</f>
        <v>#REF!</v>
      </c>
    </row>
    <row r="12212" spans="1:11">
      <c r="A12212" s="417" t="s">
        <v>2155</v>
      </c>
      <c r="B12212" s="417" t="s">
        <v>15209</v>
      </c>
      <c r="C12212" s="417" t="s">
        <v>2332</v>
      </c>
      <c r="D12212" s="417" t="s">
        <v>7272</v>
      </c>
      <c r="E12212" s="391">
        <v>0.16</v>
      </c>
      <c r="F12212" s="418">
        <v>44249</v>
      </c>
      <c r="G12212" s="417" t="s">
        <v>2286</v>
      </c>
      <c r="I12212" s="379" t="e">
        <f>IF(#REF!&lt;&gt;"",#REF!-$I$199,"")</f>
        <v>#REF!</v>
      </c>
      <c r="J12212" s="379" t="e">
        <f>IF(I12212&lt;&gt;"",NETWORKDAYS($I$199,#REF!-1,$N$201:$N$224),"")</f>
        <v>#REF!</v>
      </c>
      <c r="K12212" s="391" t="e">
        <f>IF(I12212&lt;&gt;"",RIGHT(#REF!,LEN(#REF!)-FIND(" ",#REF!)),"")</f>
        <v>#REF!</v>
      </c>
    </row>
    <row r="12213" spans="1:11">
      <c r="A12213" s="417" t="s">
        <v>2155</v>
      </c>
      <c r="B12213" s="417" t="s">
        <v>6234</v>
      </c>
      <c r="C12213" s="417" t="s">
        <v>2332</v>
      </c>
      <c r="D12213" s="417" t="s">
        <v>5985</v>
      </c>
      <c r="E12213" s="391">
        <v>0.18</v>
      </c>
      <c r="F12213" s="418">
        <v>44249</v>
      </c>
      <c r="G12213" s="417" t="s">
        <v>2286</v>
      </c>
      <c r="I12213" s="379" t="e">
        <f>IF(#REF!&lt;&gt;"",#REF!-$I$199,"")</f>
        <v>#REF!</v>
      </c>
      <c r="J12213" s="379" t="e">
        <f>IF(I12213&lt;&gt;"",NETWORKDAYS($I$199,#REF!-1,$N$201:$N$224),"")</f>
        <v>#REF!</v>
      </c>
      <c r="K12213" s="391" t="e">
        <f>IF(I12213&lt;&gt;"",RIGHT(#REF!,LEN(#REF!)-FIND(" ",#REF!)),"")</f>
        <v>#REF!</v>
      </c>
    </row>
    <row r="12214" spans="1:11">
      <c r="A12214" s="417" t="s">
        <v>2155</v>
      </c>
      <c r="B12214" s="417" t="s">
        <v>15210</v>
      </c>
      <c r="C12214" s="417" t="s">
        <v>2332</v>
      </c>
      <c r="D12214" s="417" t="s">
        <v>6118</v>
      </c>
      <c r="E12214" s="391">
        <v>0.19</v>
      </c>
      <c r="F12214" s="418">
        <v>44249</v>
      </c>
      <c r="G12214" s="417" t="s">
        <v>2286</v>
      </c>
      <c r="I12214" s="379" t="e">
        <f>IF(#REF!&lt;&gt;"",#REF!-$I$199,"")</f>
        <v>#REF!</v>
      </c>
      <c r="J12214" s="379" t="e">
        <f>IF(I12214&lt;&gt;"",NETWORKDAYS($I$199,#REF!-1,$N$201:$N$224),"")</f>
        <v>#REF!</v>
      </c>
      <c r="K12214" s="391" t="e">
        <f>IF(I12214&lt;&gt;"",RIGHT(#REF!,LEN(#REF!)-FIND(" ",#REF!)),"")</f>
        <v>#REF!</v>
      </c>
    </row>
    <row r="12215" spans="1:11">
      <c r="A12215" s="417" t="s">
        <v>2155</v>
      </c>
      <c r="B12215" s="417" t="s">
        <v>15211</v>
      </c>
      <c r="C12215" s="417" t="s">
        <v>2332</v>
      </c>
      <c r="D12215" s="417" t="s">
        <v>6102</v>
      </c>
      <c r="E12215" s="391">
        <v>0.2</v>
      </c>
      <c r="F12215" s="418">
        <v>44249</v>
      </c>
      <c r="G12215" s="417" t="s">
        <v>2286</v>
      </c>
      <c r="I12215" s="379" t="e">
        <f>IF(#REF!&lt;&gt;"",#REF!-$I$199,"")</f>
        <v>#REF!</v>
      </c>
      <c r="J12215" s="379" t="e">
        <f>IF(I12215&lt;&gt;"",NETWORKDAYS($I$199,#REF!-1,$N$201:$N$224),"")</f>
        <v>#REF!</v>
      </c>
      <c r="K12215" s="391" t="e">
        <f>IF(I12215&lt;&gt;"",RIGHT(#REF!,LEN(#REF!)-FIND(" ",#REF!)),"")</f>
        <v>#REF!</v>
      </c>
    </row>
    <row r="12216" spans="1:11">
      <c r="A12216" s="417" t="s">
        <v>2155</v>
      </c>
      <c r="B12216" s="417" t="s">
        <v>15212</v>
      </c>
      <c r="C12216" s="417" t="s">
        <v>2332</v>
      </c>
      <c r="D12216" s="417" t="s">
        <v>7276</v>
      </c>
      <c r="E12216" s="391">
        <v>0.17</v>
      </c>
      <c r="F12216" s="418">
        <v>44249</v>
      </c>
      <c r="G12216" s="417" t="s">
        <v>2286</v>
      </c>
      <c r="I12216" s="379" t="e">
        <f>IF(#REF!&lt;&gt;"",#REF!-$I$199,"")</f>
        <v>#REF!</v>
      </c>
      <c r="J12216" s="379" t="e">
        <f>IF(I12216&lt;&gt;"",NETWORKDAYS($I$199,#REF!-1,$N$201:$N$224),"")</f>
        <v>#REF!</v>
      </c>
      <c r="K12216" s="391" t="e">
        <f>IF(I12216&lt;&gt;"",RIGHT(#REF!,LEN(#REF!)-FIND(" ",#REF!)),"")</f>
        <v>#REF!</v>
      </c>
    </row>
    <row r="12217" spans="1:11">
      <c r="A12217" s="417" t="s">
        <v>2155</v>
      </c>
      <c r="B12217" s="417" t="s">
        <v>15213</v>
      </c>
      <c r="C12217" s="417" t="s">
        <v>2332</v>
      </c>
      <c r="D12217" s="417" t="s">
        <v>7278</v>
      </c>
      <c r="E12217" s="391">
        <v>0.19</v>
      </c>
      <c r="F12217" s="418">
        <v>44249</v>
      </c>
      <c r="G12217" s="417" t="s">
        <v>2286</v>
      </c>
      <c r="I12217" s="379" t="e">
        <f>IF(#REF!&lt;&gt;"",#REF!-$I$199,"")</f>
        <v>#REF!</v>
      </c>
      <c r="J12217" s="379" t="e">
        <f>IF(I12217&lt;&gt;"",NETWORKDAYS($I$199,#REF!-1,$N$201:$N$224),"")</f>
        <v>#REF!</v>
      </c>
      <c r="K12217" s="391" t="e">
        <f>IF(I12217&lt;&gt;"",RIGHT(#REF!,LEN(#REF!)-FIND(" ",#REF!)),"")</f>
        <v>#REF!</v>
      </c>
    </row>
    <row r="12218" spans="1:11">
      <c r="A12218" s="417" t="s">
        <v>2155</v>
      </c>
      <c r="B12218" s="417" t="s">
        <v>6235</v>
      </c>
      <c r="C12218" s="417" t="s">
        <v>2332</v>
      </c>
      <c r="D12218" s="417" t="s">
        <v>5993</v>
      </c>
      <c r="E12218" s="391">
        <v>0.17</v>
      </c>
      <c r="F12218" s="418">
        <v>44249</v>
      </c>
      <c r="G12218" s="417" t="s">
        <v>2286</v>
      </c>
      <c r="I12218" s="379" t="e">
        <f>IF(#REF!&lt;&gt;"",#REF!-$I$199,"")</f>
        <v>#REF!</v>
      </c>
      <c r="J12218" s="379" t="e">
        <f>IF(I12218&lt;&gt;"",NETWORKDAYS($I$199,#REF!-1,$N$201:$N$224),"")</f>
        <v>#REF!</v>
      </c>
      <c r="K12218" s="391" t="e">
        <f>IF(I12218&lt;&gt;"",RIGHT(#REF!,LEN(#REF!)-FIND(" ",#REF!)),"")</f>
        <v>#REF!</v>
      </c>
    </row>
    <row r="12219" spans="1:11">
      <c r="A12219" s="417" t="s">
        <v>2155</v>
      </c>
      <c r="B12219" s="417" t="s">
        <v>15214</v>
      </c>
      <c r="C12219" s="417" t="s">
        <v>2332</v>
      </c>
      <c r="D12219" s="417" t="s">
        <v>7280</v>
      </c>
      <c r="E12219" s="391">
        <v>0.21</v>
      </c>
      <c r="F12219" s="418">
        <v>44249</v>
      </c>
      <c r="G12219" s="417" t="s">
        <v>2286</v>
      </c>
      <c r="I12219" s="379" t="e">
        <f>IF(#REF!&lt;&gt;"",#REF!-$I$199,"")</f>
        <v>#REF!</v>
      </c>
      <c r="J12219" s="379" t="e">
        <f>IF(I12219&lt;&gt;"",NETWORKDAYS($I$199,#REF!-1,$N$201:$N$224),"")</f>
        <v>#REF!</v>
      </c>
      <c r="K12219" s="391" t="e">
        <f>IF(I12219&lt;&gt;"",RIGHT(#REF!,LEN(#REF!)-FIND(" ",#REF!)),"")</f>
        <v>#REF!</v>
      </c>
    </row>
    <row r="12220" spans="1:11">
      <c r="A12220" s="417" t="s">
        <v>2155</v>
      </c>
      <c r="B12220" s="417" t="s">
        <v>15215</v>
      </c>
      <c r="C12220" s="417" t="s">
        <v>2332</v>
      </c>
      <c r="D12220" s="417" t="s">
        <v>6104</v>
      </c>
      <c r="E12220" s="391">
        <v>0.22</v>
      </c>
      <c r="F12220" s="418">
        <v>44249</v>
      </c>
      <c r="G12220" s="417" t="s">
        <v>2286</v>
      </c>
      <c r="I12220" s="379" t="e">
        <f>IF(#REF!&lt;&gt;"",#REF!-$I$199,"")</f>
        <v>#REF!</v>
      </c>
      <c r="J12220" s="379" t="e">
        <f>IF(I12220&lt;&gt;"",NETWORKDAYS($I$199,#REF!-1,$N$201:$N$224),"")</f>
        <v>#REF!</v>
      </c>
      <c r="K12220" s="391" t="e">
        <f>IF(I12220&lt;&gt;"",RIGHT(#REF!,LEN(#REF!)-FIND(" ",#REF!)),"")</f>
        <v>#REF!</v>
      </c>
    </row>
    <row r="12221" spans="1:11">
      <c r="A12221" s="417" t="s">
        <v>2155</v>
      </c>
      <c r="B12221" s="417" t="s">
        <v>15216</v>
      </c>
      <c r="C12221" s="417" t="s">
        <v>2332</v>
      </c>
      <c r="D12221" s="417" t="s">
        <v>5995</v>
      </c>
      <c r="E12221" s="391">
        <v>0.22</v>
      </c>
      <c r="F12221" s="418">
        <v>44249</v>
      </c>
      <c r="G12221" s="417" t="s">
        <v>2286</v>
      </c>
      <c r="I12221" s="379" t="e">
        <f>IF(#REF!&lt;&gt;"",#REF!-$I$199,"")</f>
        <v>#REF!</v>
      </c>
      <c r="J12221" s="379" t="e">
        <f>IF(I12221&lt;&gt;"",NETWORKDAYS($I$199,#REF!-1,$N$201:$N$224),"")</f>
        <v>#REF!</v>
      </c>
      <c r="K12221" s="391" t="e">
        <f>IF(I12221&lt;&gt;"",RIGHT(#REF!,LEN(#REF!)-FIND(" ",#REF!)),"")</f>
        <v>#REF!</v>
      </c>
    </row>
    <row r="12222" spans="1:11">
      <c r="A12222" s="417" t="s">
        <v>2155</v>
      </c>
      <c r="B12222" s="417" t="s">
        <v>15217</v>
      </c>
      <c r="C12222" s="417" t="s">
        <v>2332</v>
      </c>
      <c r="D12222" s="417" t="s">
        <v>7283</v>
      </c>
      <c r="E12222" s="391">
        <v>0.23</v>
      </c>
      <c r="F12222" s="418">
        <v>44249</v>
      </c>
      <c r="G12222" s="417" t="s">
        <v>2286</v>
      </c>
      <c r="I12222" s="379" t="e">
        <f>IF(#REF!&lt;&gt;"",#REF!-$I$199,"")</f>
        <v>#REF!</v>
      </c>
      <c r="J12222" s="379" t="e">
        <f>IF(I12222&lt;&gt;"",NETWORKDAYS($I$199,#REF!-1,$N$201:$N$224),"")</f>
        <v>#REF!</v>
      </c>
      <c r="K12222" s="391" t="e">
        <f>IF(I12222&lt;&gt;"",RIGHT(#REF!,LEN(#REF!)-FIND(" ",#REF!)),"")</f>
        <v>#REF!</v>
      </c>
    </row>
    <row r="12223" spans="1:11">
      <c r="A12223" s="417" t="s">
        <v>2155</v>
      </c>
      <c r="B12223" s="417" t="s">
        <v>15218</v>
      </c>
      <c r="C12223" s="417" t="s">
        <v>2332</v>
      </c>
      <c r="D12223" s="417" t="s">
        <v>7285</v>
      </c>
      <c r="E12223" s="391">
        <v>0.2</v>
      </c>
      <c r="F12223" s="418">
        <v>44249</v>
      </c>
      <c r="G12223" s="417" t="s">
        <v>2286</v>
      </c>
      <c r="I12223" s="379" t="e">
        <f>IF(#REF!&lt;&gt;"",#REF!-$I$199,"")</f>
        <v>#REF!</v>
      </c>
      <c r="J12223" s="379" t="e">
        <f>IF(I12223&lt;&gt;"",NETWORKDAYS($I$199,#REF!-1,$N$201:$N$224),"")</f>
        <v>#REF!</v>
      </c>
      <c r="K12223" s="391" t="e">
        <f>IF(I12223&lt;&gt;"",RIGHT(#REF!,LEN(#REF!)-FIND(" ",#REF!)),"")</f>
        <v>#REF!</v>
      </c>
    </row>
    <row r="12224" spans="1:11">
      <c r="A12224" s="417" t="s">
        <v>2155</v>
      </c>
      <c r="B12224" s="417" t="s">
        <v>15219</v>
      </c>
      <c r="C12224" s="417" t="s">
        <v>2332</v>
      </c>
      <c r="D12224" s="417" t="s">
        <v>7287</v>
      </c>
      <c r="E12224" s="391">
        <v>0.23</v>
      </c>
      <c r="F12224" s="418">
        <v>44249</v>
      </c>
      <c r="G12224" s="417" t="s">
        <v>2286</v>
      </c>
      <c r="I12224" s="379" t="e">
        <f>IF(#REF!&lt;&gt;"",#REF!-$I$199,"")</f>
        <v>#REF!</v>
      </c>
      <c r="J12224" s="379" t="e">
        <f>IF(I12224&lt;&gt;"",NETWORKDAYS($I$199,#REF!-1,$N$201:$N$224),"")</f>
        <v>#REF!</v>
      </c>
      <c r="K12224" s="391" t="e">
        <f>IF(I12224&lt;&gt;"",RIGHT(#REF!,LEN(#REF!)-FIND(" ",#REF!)),"")</f>
        <v>#REF!</v>
      </c>
    </row>
    <row r="12225" spans="1:11">
      <c r="A12225" s="417" t="s">
        <v>2155</v>
      </c>
      <c r="B12225" s="417" t="s">
        <v>15220</v>
      </c>
      <c r="C12225" s="417" t="s">
        <v>2332</v>
      </c>
      <c r="D12225" s="417" t="s">
        <v>6120</v>
      </c>
      <c r="E12225" s="391">
        <v>0.25</v>
      </c>
      <c r="F12225" s="418">
        <v>44249</v>
      </c>
      <c r="G12225" s="417" t="s">
        <v>2286</v>
      </c>
      <c r="I12225" s="379" t="e">
        <f>IF(#REF!&lt;&gt;"",#REF!-$I$199,"")</f>
        <v>#REF!</v>
      </c>
      <c r="J12225" s="379" t="e">
        <f>IF(I12225&lt;&gt;"",NETWORKDAYS($I$199,#REF!-1,$N$201:$N$224),"")</f>
        <v>#REF!</v>
      </c>
      <c r="K12225" s="391" t="e">
        <f>IF(I12225&lt;&gt;"",RIGHT(#REF!,LEN(#REF!)-FIND(" ",#REF!)),"")</f>
        <v>#REF!</v>
      </c>
    </row>
    <row r="12226" spans="1:11">
      <c r="A12226" s="417" t="s">
        <v>2155</v>
      </c>
      <c r="B12226" s="417" t="s">
        <v>15221</v>
      </c>
      <c r="C12226" s="417" t="s">
        <v>2332</v>
      </c>
      <c r="D12226" s="417" t="s">
        <v>7290</v>
      </c>
      <c r="E12226" s="391">
        <v>0.27</v>
      </c>
      <c r="F12226" s="418">
        <v>44249</v>
      </c>
      <c r="G12226" s="417" t="s">
        <v>2286</v>
      </c>
      <c r="I12226" s="379" t="e">
        <f>IF(#REF!&lt;&gt;"",#REF!-$I$199,"")</f>
        <v>#REF!</v>
      </c>
      <c r="J12226" s="379" t="e">
        <f>IF(I12226&lt;&gt;"",NETWORKDAYS($I$199,#REF!-1,$N$201:$N$224),"")</f>
        <v>#REF!</v>
      </c>
      <c r="K12226" s="391" t="e">
        <f>IF(I12226&lt;&gt;"",RIGHT(#REF!,LEN(#REF!)-FIND(" ",#REF!)),"")</f>
        <v>#REF!</v>
      </c>
    </row>
    <row r="12227" spans="1:11">
      <c r="A12227" s="417" t="s">
        <v>2155</v>
      </c>
      <c r="B12227" s="417" t="s">
        <v>15222</v>
      </c>
      <c r="C12227" s="417" t="s">
        <v>2332</v>
      </c>
      <c r="D12227" s="417" t="s">
        <v>7292</v>
      </c>
      <c r="E12227" s="391">
        <v>0.27</v>
      </c>
      <c r="F12227" s="418">
        <v>44249</v>
      </c>
      <c r="G12227" s="417" t="s">
        <v>2286</v>
      </c>
      <c r="I12227" s="379" t="e">
        <f>IF(#REF!&lt;&gt;"",#REF!-$I$199,"")</f>
        <v>#REF!</v>
      </c>
      <c r="J12227" s="379" t="e">
        <f>IF(I12227&lt;&gt;"",NETWORKDAYS($I$199,#REF!-1,$N$201:$N$224),"")</f>
        <v>#REF!</v>
      </c>
      <c r="K12227" s="391" t="e">
        <f>IF(I12227&lt;&gt;"",RIGHT(#REF!,LEN(#REF!)-FIND(" ",#REF!)),"")</f>
        <v>#REF!</v>
      </c>
    </row>
    <row r="12228" spans="1:11">
      <c r="A12228" s="417" t="s">
        <v>2155</v>
      </c>
      <c r="B12228" s="417" t="s">
        <v>15223</v>
      </c>
      <c r="C12228" s="417" t="s">
        <v>2332</v>
      </c>
      <c r="D12228" s="417" t="s">
        <v>7294</v>
      </c>
      <c r="E12228" s="391">
        <v>0.31</v>
      </c>
      <c r="F12228" s="418">
        <v>44249</v>
      </c>
      <c r="G12228" s="417" t="s">
        <v>2286</v>
      </c>
      <c r="I12228" s="379" t="e">
        <f>IF(#REF!&lt;&gt;"",#REF!-$I$199,"")</f>
        <v>#REF!</v>
      </c>
      <c r="J12228" s="379" t="e">
        <f>IF(I12228&lt;&gt;"",NETWORKDAYS($I$199,#REF!-1,$N$201:$N$224),"")</f>
        <v>#REF!</v>
      </c>
      <c r="K12228" s="391" t="e">
        <f>IF(I12228&lt;&gt;"",RIGHT(#REF!,LEN(#REF!)-FIND(" ",#REF!)),"")</f>
        <v>#REF!</v>
      </c>
    </row>
    <row r="12229" spans="1:11">
      <c r="A12229" s="417" t="s">
        <v>2155</v>
      </c>
      <c r="B12229" s="417" t="s">
        <v>15224</v>
      </c>
      <c r="C12229" s="417" t="s">
        <v>2332</v>
      </c>
      <c r="D12229" s="417" t="s">
        <v>7296</v>
      </c>
      <c r="E12229" s="391">
        <v>0.34</v>
      </c>
      <c r="F12229" s="418">
        <v>44249</v>
      </c>
      <c r="G12229" s="417" t="s">
        <v>2286</v>
      </c>
      <c r="I12229" s="379" t="e">
        <f>IF(#REF!&lt;&gt;"",#REF!-$I$199,"")</f>
        <v>#REF!</v>
      </c>
      <c r="J12229" s="379" t="e">
        <f>IF(I12229&lt;&gt;"",NETWORKDAYS($I$199,#REF!-1,$N$201:$N$224),"")</f>
        <v>#REF!</v>
      </c>
      <c r="K12229" s="391" t="e">
        <f>IF(I12229&lt;&gt;"",RIGHT(#REF!,LEN(#REF!)-FIND(" ",#REF!)),"")</f>
        <v>#REF!</v>
      </c>
    </row>
    <row r="12230" spans="1:11">
      <c r="A12230" s="417" t="s">
        <v>2155</v>
      </c>
      <c r="B12230" s="417" t="s">
        <v>15225</v>
      </c>
      <c r="C12230" s="417" t="s">
        <v>2332</v>
      </c>
      <c r="D12230" s="417" t="s">
        <v>7298</v>
      </c>
      <c r="E12230" s="391">
        <v>0.32</v>
      </c>
      <c r="F12230" s="418">
        <v>44249</v>
      </c>
      <c r="G12230" s="417" t="s">
        <v>2286</v>
      </c>
      <c r="I12230" s="379" t="e">
        <f>IF(#REF!&lt;&gt;"",#REF!-$I$199,"")</f>
        <v>#REF!</v>
      </c>
      <c r="J12230" s="379" t="e">
        <f>IF(I12230&lt;&gt;"",NETWORKDAYS($I$199,#REF!-1,$N$201:$N$224),"")</f>
        <v>#REF!</v>
      </c>
      <c r="K12230" s="391" t="e">
        <f>IF(I12230&lt;&gt;"",RIGHT(#REF!,LEN(#REF!)-FIND(" ",#REF!)),"")</f>
        <v>#REF!</v>
      </c>
    </row>
    <row r="12231" spans="1:11">
      <c r="A12231" s="417" t="s">
        <v>2155</v>
      </c>
      <c r="B12231" s="417" t="s">
        <v>15226</v>
      </c>
      <c r="C12231" s="417" t="s">
        <v>2332</v>
      </c>
      <c r="D12231" s="417" t="s">
        <v>7300</v>
      </c>
      <c r="E12231" s="391">
        <v>0.33</v>
      </c>
      <c r="F12231" s="418">
        <v>44249</v>
      </c>
      <c r="G12231" s="417" t="s">
        <v>2286</v>
      </c>
      <c r="I12231" s="379" t="e">
        <f>IF(#REF!&lt;&gt;"",#REF!-$I$199,"")</f>
        <v>#REF!</v>
      </c>
      <c r="J12231" s="379" t="e">
        <f>IF(I12231&lt;&gt;"",NETWORKDAYS($I$199,#REF!-1,$N$201:$N$224),"")</f>
        <v>#REF!</v>
      </c>
      <c r="K12231" s="391" t="e">
        <f>IF(I12231&lt;&gt;"",RIGHT(#REF!,LEN(#REF!)-FIND(" ",#REF!)),"")</f>
        <v>#REF!</v>
      </c>
    </row>
    <row r="12232" spans="1:11">
      <c r="A12232" s="417" t="s">
        <v>2155</v>
      </c>
      <c r="B12232" s="417" t="s">
        <v>15227</v>
      </c>
      <c r="C12232" s="417" t="s">
        <v>2332</v>
      </c>
      <c r="D12232" s="417" t="s">
        <v>14890</v>
      </c>
      <c r="E12232" s="391">
        <v>0.37</v>
      </c>
      <c r="F12232" s="418">
        <v>44249</v>
      </c>
      <c r="G12232" s="417" t="s">
        <v>2286</v>
      </c>
      <c r="I12232" s="379" t="e">
        <f>IF(#REF!&lt;&gt;"",#REF!-$I$199,"")</f>
        <v>#REF!</v>
      </c>
      <c r="J12232" s="379" t="e">
        <f>IF(I12232&lt;&gt;"",NETWORKDAYS($I$199,#REF!-1,$N$201:$N$224),"")</f>
        <v>#REF!</v>
      </c>
      <c r="K12232" s="391" t="e">
        <f>IF(I12232&lt;&gt;"",RIGHT(#REF!,LEN(#REF!)-FIND(" ",#REF!)),"")</f>
        <v>#REF!</v>
      </c>
    </row>
    <row r="12233" spans="1:11">
      <c r="A12233" s="417" t="s">
        <v>2155</v>
      </c>
      <c r="B12233" s="417" t="s">
        <v>9048</v>
      </c>
      <c r="C12233" s="417" t="s">
        <v>2332</v>
      </c>
      <c r="D12233" s="417" t="s">
        <v>9049</v>
      </c>
      <c r="E12233" s="391">
        <v>0.36</v>
      </c>
      <c r="F12233" s="418">
        <v>44249</v>
      </c>
      <c r="G12233" s="417" t="s">
        <v>2286</v>
      </c>
      <c r="I12233" s="379" t="e">
        <f>IF(#REF!&lt;&gt;"",#REF!-$I$199,"")</f>
        <v>#REF!</v>
      </c>
      <c r="J12233" s="379" t="e">
        <f>IF(I12233&lt;&gt;"",NETWORKDAYS($I$199,#REF!-1,$N$201:$N$224),"")</f>
        <v>#REF!</v>
      </c>
      <c r="K12233" s="391" t="e">
        <f>IF(I12233&lt;&gt;"",RIGHT(#REF!,LEN(#REF!)-FIND(" ",#REF!)),"")</f>
        <v>#REF!</v>
      </c>
    </row>
    <row r="12234" spans="1:11">
      <c r="A12234" s="417" t="s">
        <v>2155</v>
      </c>
      <c r="B12234" s="417" t="s">
        <v>15228</v>
      </c>
      <c r="C12234" s="417" t="s">
        <v>2332</v>
      </c>
      <c r="D12234" s="417" t="s">
        <v>14894</v>
      </c>
      <c r="E12234" s="391">
        <v>0.39</v>
      </c>
      <c r="F12234" s="418">
        <v>44249</v>
      </c>
      <c r="G12234" s="417" t="s">
        <v>2286</v>
      </c>
      <c r="I12234" s="379" t="e">
        <f>IF(#REF!&lt;&gt;"",#REF!-$I$199,"")</f>
        <v>#REF!</v>
      </c>
      <c r="J12234" s="379" t="e">
        <f>IF(I12234&lt;&gt;"",NETWORKDAYS($I$199,#REF!-1,$N$201:$N$224),"")</f>
        <v>#REF!</v>
      </c>
      <c r="K12234" s="391" t="e">
        <f>IF(I12234&lt;&gt;"",RIGHT(#REF!,LEN(#REF!)-FIND(" ",#REF!)),"")</f>
        <v>#REF!</v>
      </c>
    </row>
    <row r="12235" spans="1:11">
      <c r="A12235" s="417" t="s">
        <v>2155</v>
      </c>
      <c r="B12235" s="417" t="s">
        <v>15229</v>
      </c>
      <c r="C12235" s="417" t="s">
        <v>2332</v>
      </c>
      <c r="D12235" s="417" t="s">
        <v>9018</v>
      </c>
      <c r="E12235" s="391">
        <v>0.41</v>
      </c>
      <c r="F12235" s="418">
        <v>44249</v>
      </c>
      <c r="G12235" s="417" t="s">
        <v>2286</v>
      </c>
      <c r="I12235" s="379" t="e">
        <f>IF(#REF!&lt;&gt;"",#REF!-$I$199,"")</f>
        <v>#REF!</v>
      </c>
      <c r="J12235" s="379" t="e">
        <f>IF(I12235&lt;&gt;"",NETWORKDAYS($I$199,#REF!-1,$N$201:$N$224),"")</f>
        <v>#REF!</v>
      </c>
      <c r="K12235" s="391" t="e">
        <f>IF(I12235&lt;&gt;"",RIGHT(#REF!,LEN(#REF!)-FIND(" ",#REF!)),"")</f>
        <v>#REF!</v>
      </c>
    </row>
    <row r="12236" spans="1:11">
      <c r="A12236" s="417" t="s">
        <v>2155</v>
      </c>
      <c r="B12236" s="417" t="s">
        <v>15230</v>
      </c>
      <c r="C12236" s="417" t="s">
        <v>2332</v>
      </c>
      <c r="D12236" s="417" t="s">
        <v>14896</v>
      </c>
      <c r="E12236" s="391">
        <v>0.44</v>
      </c>
      <c r="F12236" s="418">
        <v>44249</v>
      </c>
      <c r="G12236" s="417" t="s">
        <v>2286</v>
      </c>
      <c r="I12236" s="379" t="e">
        <f>IF(#REF!&lt;&gt;"",#REF!-$I$199,"")</f>
        <v>#REF!</v>
      </c>
      <c r="J12236" s="379" t="e">
        <f>IF(I12236&lt;&gt;"",NETWORKDAYS($I$199,#REF!-1,$N$201:$N$224),"")</f>
        <v>#REF!</v>
      </c>
      <c r="K12236" s="391" t="e">
        <f>IF(I12236&lt;&gt;"",RIGHT(#REF!,LEN(#REF!)-FIND(" ",#REF!)),"")</f>
        <v>#REF!</v>
      </c>
    </row>
    <row r="12237" spans="1:11">
      <c r="A12237" s="417" t="s">
        <v>2155</v>
      </c>
      <c r="B12237" s="417" t="s">
        <v>15231</v>
      </c>
      <c r="C12237" s="417" t="s">
        <v>2332</v>
      </c>
      <c r="D12237" s="417" t="s">
        <v>14900</v>
      </c>
      <c r="E12237" s="391">
        <v>0.46</v>
      </c>
      <c r="F12237" s="418">
        <v>44249</v>
      </c>
      <c r="G12237" s="417" t="s">
        <v>2286</v>
      </c>
      <c r="I12237" s="379" t="e">
        <f>IF(#REF!&lt;&gt;"",#REF!-$I$199,"")</f>
        <v>#REF!</v>
      </c>
      <c r="J12237" s="379" t="e">
        <f>IF(I12237&lt;&gt;"",NETWORKDAYS($I$199,#REF!-1,$N$201:$N$224),"")</f>
        <v>#REF!</v>
      </c>
      <c r="K12237" s="391" t="e">
        <f>IF(I12237&lt;&gt;"",RIGHT(#REF!,LEN(#REF!)-FIND(" ",#REF!)),"")</f>
        <v>#REF!</v>
      </c>
    </row>
    <row r="12238" spans="1:11">
      <c r="A12238" s="417" t="s">
        <v>2155</v>
      </c>
      <c r="B12238" s="417" t="s">
        <v>15232</v>
      </c>
      <c r="C12238" s="417" t="s">
        <v>2332</v>
      </c>
      <c r="D12238" s="417" t="s">
        <v>14904</v>
      </c>
      <c r="E12238" s="391">
        <v>0.53</v>
      </c>
      <c r="F12238" s="418">
        <v>44249</v>
      </c>
      <c r="G12238" s="417" t="s">
        <v>2286</v>
      </c>
      <c r="I12238" s="379" t="e">
        <f>IF(#REF!&lt;&gt;"",#REF!-$I$199,"")</f>
        <v>#REF!</v>
      </c>
      <c r="J12238" s="379" t="e">
        <f>IF(I12238&lt;&gt;"",NETWORKDAYS($I$199,#REF!-1,$N$201:$N$224),"")</f>
        <v>#REF!</v>
      </c>
      <c r="K12238" s="391" t="e">
        <f>IF(I12238&lt;&gt;"",RIGHT(#REF!,LEN(#REF!)-FIND(" ",#REF!)),"")</f>
        <v>#REF!</v>
      </c>
    </row>
    <row r="12239" spans="1:11">
      <c r="A12239" s="417" t="s">
        <v>2155</v>
      </c>
      <c r="B12239" s="417" t="s">
        <v>15233</v>
      </c>
      <c r="C12239" s="417" t="s">
        <v>2332</v>
      </c>
      <c r="D12239" s="417" t="s">
        <v>14906</v>
      </c>
      <c r="E12239" s="391">
        <v>0.55000000000000004</v>
      </c>
      <c r="F12239" s="418">
        <v>44249</v>
      </c>
      <c r="G12239" s="417" t="s">
        <v>2286</v>
      </c>
      <c r="I12239" s="379" t="e">
        <f>IF(#REF!&lt;&gt;"",#REF!-$I$199,"")</f>
        <v>#REF!</v>
      </c>
      <c r="J12239" s="379" t="e">
        <f>IF(I12239&lt;&gt;"",NETWORKDAYS($I$199,#REF!-1,$N$201:$N$224),"")</f>
        <v>#REF!</v>
      </c>
      <c r="K12239" s="391" t="e">
        <f>IF(I12239&lt;&gt;"",RIGHT(#REF!,LEN(#REF!)-FIND(" ",#REF!)),"")</f>
        <v>#REF!</v>
      </c>
    </row>
    <row r="12240" spans="1:11">
      <c r="A12240" s="417" t="s">
        <v>2155</v>
      </c>
      <c r="B12240" s="417" t="s">
        <v>15234</v>
      </c>
      <c r="C12240" s="417" t="s">
        <v>2332</v>
      </c>
      <c r="D12240" s="417" t="s">
        <v>14910</v>
      </c>
      <c r="E12240" s="391">
        <v>0.62</v>
      </c>
      <c r="F12240" s="418">
        <v>44249</v>
      </c>
      <c r="G12240" s="417" t="s">
        <v>2286</v>
      </c>
      <c r="I12240" s="379" t="e">
        <f>IF(#REF!&lt;&gt;"",#REF!-$I$199,"")</f>
        <v>#REF!</v>
      </c>
      <c r="J12240" s="379" t="e">
        <f>IF(I12240&lt;&gt;"",NETWORKDAYS($I$199,#REF!-1,$N$201:$N$224),"")</f>
        <v>#REF!</v>
      </c>
      <c r="K12240" s="391" t="e">
        <f>IF(I12240&lt;&gt;"",RIGHT(#REF!,LEN(#REF!)-FIND(" ",#REF!)),"")</f>
        <v>#REF!</v>
      </c>
    </row>
    <row r="12241" spans="1:11">
      <c r="A12241" s="417" t="s">
        <v>2155</v>
      </c>
      <c r="B12241" s="417" t="s">
        <v>9050</v>
      </c>
      <c r="C12241" s="417" t="s">
        <v>2332</v>
      </c>
      <c r="D12241" s="417" t="s">
        <v>9051</v>
      </c>
      <c r="E12241" s="391">
        <v>0.68</v>
      </c>
      <c r="F12241" s="418">
        <v>44249</v>
      </c>
      <c r="G12241" s="417" t="s">
        <v>2286</v>
      </c>
      <c r="I12241" s="379" t="e">
        <f>IF(#REF!&lt;&gt;"",#REF!-$I$199,"")</f>
        <v>#REF!</v>
      </c>
      <c r="J12241" s="379" t="e">
        <f>IF(I12241&lt;&gt;"",NETWORKDAYS($I$199,#REF!-1,$N$201:$N$224),"")</f>
        <v>#REF!</v>
      </c>
      <c r="K12241" s="391" t="e">
        <f>IF(I12241&lt;&gt;"",RIGHT(#REF!,LEN(#REF!)-FIND(" ",#REF!)),"")</f>
        <v>#REF!</v>
      </c>
    </row>
    <row r="12242" spans="1:11">
      <c r="A12242" s="417" t="s">
        <v>2155</v>
      </c>
      <c r="B12242" s="417" t="s">
        <v>15235</v>
      </c>
      <c r="C12242" s="417" t="s">
        <v>2332</v>
      </c>
      <c r="D12242" s="417" t="s">
        <v>14915</v>
      </c>
      <c r="E12242" s="391">
        <v>0.75</v>
      </c>
      <c r="F12242" s="418">
        <v>44249</v>
      </c>
      <c r="G12242" s="417" t="s">
        <v>2286</v>
      </c>
      <c r="I12242" s="379" t="e">
        <f>IF(#REF!&lt;&gt;"",#REF!-$I$199,"")</f>
        <v>#REF!</v>
      </c>
      <c r="J12242" s="379" t="e">
        <f>IF(I12242&lt;&gt;"",NETWORKDAYS($I$199,#REF!-1,$N$201:$N$224),"")</f>
        <v>#REF!</v>
      </c>
      <c r="K12242" s="391" t="e">
        <f>IF(I12242&lt;&gt;"",RIGHT(#REF!,LEN(#REF!)-FIND(" ",#REF!)),"")</f>
        <v>#REF!</v>
      </c>
    </row>
    <row r="12243" spans="1:11">
      <c r="A12243" s="417" t="s">
        <v>2155</v>
      </c>
      <c r="B12243" s="417" t="s">
        <v>15236</v>
      </c>
      <c r="C12243" s="417" t="s">
        <v>2332</v>
      </c>
      <c r="D12243" s="417" t="s">
        <v>14917</v>
      </c>
      <c r="E12243" s="391">
        <v>0.77</v>
      </c>
      <c r="F12243" s="418">
        <v>44249</v>
      </c>
      <c r="G12243" s="417" t="s">
        <v>2286</v>
      </c>
      <c r="I12243" s="379" t="e">
        <f>IF(#REF!&lt;&gt;"",#REF!-$I$199,"")</f>
        <v>#REF!</v>
      </c>
      <c r="J12243" s="379" t="e">
        <f>IF(I12243&lt;&gt;"",NETWORKDAYS($I$199,#REF!-1,$N$201:$N$224),"")</f>
        <v>#REF!</v>
      </c>
      <c r="K12243" s="391" t="e">
        <f>IF(I12243&lt;&gt;"",RIGHT(#REF!,LEN(#REF!)-FIND(" ",#REF!)),"")</f>
        <v>#REF!</v>
      </c>
    </row>
    <row r="12244" spans="1:11">
      <c r="A12244" s="417" t="s">
        <v>2155</v>
      </c>
      <c r="B12244" s="417" t="s">
        <v>15237</v>
      </c>
      <c r="C12244" s="417" t="s">
        <v>2332</v>
      </c>
      <c r="D12244" s="417" t="s">
        <v>14921</v>
      </c>
      <c r="E12244" s="391">
        <v>0.87</v>
      </c>
      <c r="F12244" s="418">
        <v>44249</v>
      </c>
      <c r="G12244" s="417" t="s">
        <v>2286</v>
      </c>
      <c r="I12244" s="379" t="e">
        <f>IF(#REF!&lt;&gt;"",#REF!-$I$199,"")</f>
        <v>#REF!</v>
      </c>
      <c r="J12244" s="379" t="e">
        <f>IF(I12244&lt;&gt;"",NETWORKDAYS($I$199,#REF!-1,$N$201:$N$224),"")</f>
        <v>#REF!</v>
      </c>
      <c r="K12244" s="391" t="e">
        <f>IF(I12244&lt;&gt;"",RIGHT(#REF!,LEN(#REF!)-FIND(" ",#REF!)),"")</f>
        <v>#REF!</v>
      </c>
    </row>
    <row r="12245" spans="1:11">
      <c r="A12245" s="417" t="s">
        <v>2155</v>
      </c>
      <c r="B12245" s="417" t="s">
        <v>15238</v>
      </c>
      <c r="C12245" s="417" t="s">
        <v>2332</v>
      </c>
      <c r="D12245" s="417" t="s">
        <v>14923</v>
      </c>
      <c r="E12245" s="391">
        <v>0.92</v>
      </c>
      <c r="F12245" s="418">
        <v>44249</v>
      </c>
      <c r="G12245" s="417" t="s">
        <v>2286</v>
      </c>
      <c r="I12245" s="379" t="e">
        <f>IF(#REF!&lt;&gt;"",#REF!-$I$199,"")</f>
        <v>#REF!</v>
      </c>
      <c r="J12245" s="379" t="e">
        <f>IF(I12245&lt;&gt;"",NETWORKDAYS($I$199,#REF!-1,$N$201:$N$224),"")</f>
        <v>#REF!</v>
      </c>
      <c r="K12245" s="391" t="e">
        <f>IF(I12245&lt;&gt;"",RIGHT(#REF!,LEN(#REF!)-FIND(" ",#REF!)),"")</f>
        <v>#REF!</v>
      </c>
    </row>
    <row r="12246" spans="1:11">
      <c r="A12246" s="417" t="s">
        <v>2155</v>
      </c>
      <c r="B12246" s="417" t="s">
        <v>15239</v>
      </c>
      <c r="C12246" s="417" t="s">
        <v>2332</v>
      </c>
      <c r="D12246" s="417" t="s">
        <v>14925</v>
      </c>
      <c r="E12246" s="391">
        <v>0.97</v>
      </c>
      <c r="F12246" s="418">
        <v>44249</v>
      </c>
      <c r="G12246" s="417" t="s">
        <v>2286</v>
      </c>
      <c r="I12246" s="379" t="e">
        <f>IF(#REF!&lt;&gt;"",#REF!-$I$199,"")</f>
        <v>#REF!</v>
      </c>
      <c r="J12246" s="379" t="e">
        <f>IF(I12246&lt;&gt;"",NETWORKDAYS($I$199,#REF!-1,$N$201:$N$224),"")</f>
        <v>#REF!</v>
      </c>
      <c r="K12246" s="391" t="e">
        <f>IF(I12246&lt;&gt;"",RIGHT(#REF!,LEN(#REF!)-FIND(" ",#REF!)),"")</f>
        <v>#REF!</v>
      </c>
    </row>
    <row r="12247" spans="1:11">
      <c r="A12247" s="417" t="s">
        <v>2155</v>
      </c>
      <c r="B12247" s="417" t="s">
        <v>15240</v>
      </c>
      <c r="C12247" s="417" t="s">
        <v>2332</v>
      </c>
      <c r="D12247" s="417" t="s">
        <v>14929</v>
      </c>
      <c r="E12247" s="391">
        <v>1.08</v>
      </c>
      <c r="F12247" s="418">
        <v>44249</v>
      </c>
      <c r="G12247" s="417" t="s">
        <v>2286</v>
      </c>
      <c r="I12247" s="379" t="e">
        <f>IF(#REF!&lt;&gt;"",#REF!-$I$199,"")</f>
        <v>#REF!</v>
      </c>
      <c r="J12247" s="379" t="e">
        <f>IF(I12247&lt;&gt;"",NETWORKDAYS($I$199,#REF!-1,$N$201:$N$224),"")</f>
        <v>#REF!</v>
      </c>
      <c r="K12247" s="391" t="e">
        <f>IF(I12247&lt;&gt;"",RIGHT(#REF!,LEN(#REF!)-FIND(" ",#REF!)),"")</f>
        <v>#REF!</v>
      </c>
    </row>
    <row r="12248" spans="1:11">
      <c r="A12248" s="417" t="s">
        <v>2155</v>
      </c>
      <c r="B12248" s="417" t="s">
        <v>15241</v>
      </c>
      <c r="C12248" s="417" t="s">
        <v>2332</v>
      </c>
      <c r="D12248" s="417" t="s">
        <v>14931</v>
      </c>
      <c r="E12248" s="391">
        <v>1.1599999999999999</v>
      </c>
      <c r="F12248" s="418">
        <v>44249</v>
      </c>
      <c r="G12248" s="417" t="s">
        <v>2286</v>
      </c>
      <c r="I12248" s="379" t="e">
        <f>IF(#REF!&lt;&gt;"",#REF!-$I$199,"")</f>
        <v>#REF!</v>
      </c>
      <c r="J12248" s="379" t="e">
        <f>IF(I12248&lt;&gt;"",NETWORKDAYS($I$199,#REF!-1,$N$201:$N$224),"")</f>
        <v>#REF!</v>
      </c>
      <c r="K12248" s="391" t="e">
        <f>IF(I12248&lt;&gt;"",RIGHT(#REF!,LEN(#REF!)-FIND(" ",#REF!)),"")</f>
        <v>#REF!</v>
      </c>
    </row>
    <row r="12249" spans="1:11">
      <c r="A12249" s="417" t="s">
        <v>2155</v>
      </c>
      <c r="B12249" s="417" t="s">
        <v>15242</v>
      </c>
      <c r="C12249" s="417" t="s">
        <v>2332</v>
      </c>
      <c r="D12249" s="417" t="s">
        <v>14933</v>
      </c>
      <c r="E12249" s="391">
        <v>1.23</v>
      </c>
      <c r="F12249" s="418">
        <v>44249</v>
      </c>
      <c r="G12249" s="417" t="s">
        <v>2286</v>
      </c>
      <c r="I12249" s="379" t="e">
        <f>IF(#REF!&lt;&gt;"",#REF!-$I$199,"")</f>
        <v>#REF!</v>
      </c>
      <c r="J12249" s="379" t="e">
        <f>IF(I12249&lt;&gt;"",NETWORKDAYS($I$199,#REF!-1,$N$201:$N$224),"")</f>
        <v>#REF!</v>
      </c>
      <c r="K12249" s="391" t="e">
        <f>IF(I12249&lt;&gt;"",RIGHT(#REF!,LEN(#REF!)-FIND(" ",#REF!)),"")</f>
        <v>#REF!</v>
      </c>
    </row>
    <row r="12250" spans="1:11">
      <c r="A12250" s="417" t="s">
        <v>2155</v>
      </c>
      <c r="B12250" s="417" t="s">
        <v>15243</v>
      </c>
      <c r="C12250" s="417" t="s">
        <v>2332</v>
      </c>
      <c r="D12250" s="417" t="s">
        <v>14941</v>
      </c>
      <c r="E12250" s="391">
        <v>1.47</v>
      </c>
      <c r="F12250" s="418">
        <v>44249</v>
      </c>
      <c r="G12250" s="417" t="s">
        <v>2286</v>
      </c>
      <c r="I12250" s="379" t="e">
        <f>IF(#REF!&lt;&gt;"",#REF!-$I$199,"")</f>
        <v>#REF!</v>
      </c>
      <c r="J12250" s="379" t="e">
        <f>IF(I12250&lt;&gt;"",NETWORKDAYS($I$199,#REF!-1,$N$201:$N$224),"")</f>
        <v>#REF!</v>
      </c>
      <c r="K12250" s="391" t="e">
        <f>IF(I12250&lt;&gt;"",RIGHT(#REF!,LEN(#REF!)-FIND(" ",#REF!)),"")</f>
        <v>#REF!</v>
      </c>
    </row>
    <row r="12251" spans="1:11">
      <c r="A12251" s="417" t="s">
        <v>2155</v>
      </c>
      <c r="B12251" s="417" t="s">
        <v>15244</v>
      </c>
      <c r="C12251" s="417" t="s">
        <v>2332</v>
      </c>
      <c r="D12251" s="417" t="s">
        <v>14943</v>
      </c>
      <c r="E12251" s="391">
        <v>1.56</v>
      </c>
      <c r="F12251" s="418">
        <v>44249</v>
      </c>
      <c r="G12251" s="417" t="s">
        <v>2286</v>
      </c>
      <c r="I12251" s="379" t="e">
        <f>IF(#REF!&lt;&gt;"",#REF!-$I$199,"")</f>
        <v>#REF!</v>
      </c>
      <c r="J12251" s="379" t="e">
        <f>IF(I12251&lt;&gt;"",NETWORKDAYS($I$199,#REF!-1,$N$201:$N$224),"")</f>
        <v>#REF!</v>
      </c>
      <c r="K12251" s="391" t="e">
        <f>IF(I12251&lt;&gt;"",RIGHT(#REF!,LEN(#REF!)-FIND(" ",#REF!)),"")</f>
        <v>#REF!</v>
      </c>
    </row>
    <row r="12252" spans="1:11">
      <c r="A12252" s="417" t="s">
        <v>2155</v>
      </c>
      <c r="B12252" s="417" t="s">
        <v>17664</v>
      </c>
      <c r="C12252" s="417" t="s">
        <v>2332</v>
      </c>
      <c r="D12252" s="417" t="s">
        <v>14945</v>
      </c>
      <c r="E12252" s="391">
        <v>1.63</v>
      </c>
      <c r="F12252" s="418">
        <v>44249</v>
      </c>
      <c r="G12252" s="417" t="s">
        <v>2286</v>
      </c>
      <c r="I12252" s="379" t="e">
        <f>IF(#REF!&lt;&gt;"",#REF!-$I$199,"")</f>
        <v>#REF!</v>
      </c>
      <c r="J12252" s="379" t="e">
        <f>IF(I12252&lt;&gt;"",NETWORKDAYS($I$199,#REF!-1,$N$201:$N$224),"")</f>
        <v>#REF!</v>
      </c>
      <c r="K12252" s="391" t="e">
        <f>IF(I12252&lt;&gt;"",RIGHT(#REF!,LEN(#REF!)-FIND(" ",#REF!)),"")</f>
        <v>#REF!</v>
      </c>
    </row>
    <row r="12253" spans="1:11">
      <c r="A12253" s="417" t="s">
        <v>2155</v>
      </c>
      <c r="B12253" s="417" t="s">
        <v>15245</v>
      </c>
      <c r="C12253" s="417" t="s">
        <v>2332</v>
      </c>
      <c r="D12253" s="417" t="s">
        <v>14949</v>
      </c>
      <c r="E12253" s="391">
        <v>1.94</v>
      </c>
      <c r="F12253" s="418">
        <v>44249</v>
      </c>
      <c r="G12253" s="417" t="s">
        <v>2286</v>
      </c>
      <c r="I12253" s="379" t="e">
        <f>IF(#REF!&lt;&gt;"",#REF!-$I$199,"")</f>
        <v>#REF!</v>
      </c>
      <c r="J12253" s="379" t="e">
        <f>IF(I12253&lt;&gt;"",NETWORKDAYS($I$199,#REF!-1,$N$201:$N$224),"")</f>
        <v>#REF!</v>
      </c>
      <c r="K12253" s="391" t="e">
        <f>IF(I12253&lt;&gt;"",RIGHT(#REF!,LEN(#REF!)-FIND(" ",#REF!)),"")</f>
        <v>#REF!</v>
      </c>
    </row>
    <row r="12254" spans="1:11">
      <c r="A12254" s="417" t="s">
        <v>2155</v>
      </c>
      <c r="B12254" s="417" t="s">
        <v>17665</v>
      </c>
      <c r="C12254" s="417" t="s">
        <v>2332</v>
      </c>
      <c r="D12254" s="417" t="s">
        <v>14951</v>
      </c>
      <c r="E12254" s="391">
        <v>1.95</v>
      </c>
      <c r="F12254" s="418">
        <v>44249</v>
      </c>
      <c r="G12254" s="417" t="s">
        <v>2286</v>
      </c>
      <c r="I12254" s="379" t="e">
        <f>IF(#REF!&lt;&gt;"",#REF!-$I$199,"")</f>
        <v>#REF!</v>
      </c>
      <c r="J12254" s="379" t="e">
        <f>IF(I12254&lt;&gt;"",NETWORKDAYS($I$199,#REF!-1,$N$201:$N$224),"")</f>
        <v>#REF!</v>
      </c>
      <c r="K12254" s="391" t="e">
        <f>IF(I12254&lt;&gt;"",RIGHT(#REF!,LEN(#REF!)-FIND(" ",#REF!)),"")</f>
        <v>#REF!</v>
      </c>
    </row>
    <row r="12255" spans="1:11">
      <c r="A12255" s="417" t="s">
        <v>2155</v>
      </c>
      <c r="B12255" s="417" t="s">
        <v>15246</v>
      </c>
      <c r="C12255" s="417" t="s">
        <v>2332</v>
      </c>
      <c r="D12255" s="417" t="s">
        <v>14959</v>
      </c>
      <c r="E12255" s="391">
        <v>2.31</v>
      </c>
      <c r="F12255" s="418">
        <v>44249</v>
      </c>
      <c r="G12255" s="417" t="s">
        <v>2286</v>
      </c>
      <c r="I12255" s="379" t="e">
        <f>IF(#REF!&lt;&gt;"",#REF!-$I$199,"")</f>
        <v>#REF!</v>
      </c>
      <c r="J12255" s="379" t="e">
        <f>IF(I12255&lt;&gt;"",NETWORKDAYS($I$199,#REF!-1,$N$201:$N$224),"")</f>
        <v>#REF!</v>
      </c>
      <c r="K12255" s="391" t="e">
        <f>IF(I12255&lt;&gt;"",RIGHT(#REF!,LEN(#REF!)-FIND(" ",#REF!)),"")</f>
        <v>#REF!</v>
      </c>
    </row>
    <row r="12256" spans="1:11">
      <c r="A12256" s="417" t="s">
        <v>2155</v>
      </c>
      <c r="B12256" s="417" t="s">
        <v>17666</v>
      </c>
      <c r="C12256" s="417" t="s">
        <v>2332</v>
      </c>
      <c r="D12256" s="417" t="s">
        <v>14961</v>
      </c>
      <c r="E12256" s="391">
        <v>2.4</v>
      </c>
      <c r="F12256" s="418">
        <v>44249</v>
      </c>
      <c r="G12256" s="417" t="s">
        <v>2286</v>
      </c>
      <c r="I12256" s="379" t="e">
        <f>IF(#REF!&lt;&gt;"",#REF!-$I$199,"")</f>
        <v>#REF!</v>
      </c>
      <c r="J12256" s="379" t="e">
        <f>IF(I12256&lt;&gt;"",NETWORKDAYS($I$199,#REF!-1,$N$201:$N$224),"")</f>
        <v>#REF!</v>
      </c>
      <c r="K12256" s="391" t="e">
        <f>IF(I12256&lt;&gt;"",RIGHT(#REF!,LEN(#REF!)-FIND(" ",#REF!)),"")</f>
        <v>#REF!</v>
      </c>
    </row>
    <row r="12257" spans="1:11">
      <c r="A12257" s="417" t="s">
        <v>2155</v>
      </c>
      <c r="B12257" s="417" t="s">
        <v>18118</v>
      </c>
      <c r="C12257" s="417" t="s">
        <v>2332</v>
      </c>
      <c r="D12257" s="417" t="s">
        <v>14869</v>
      </c>
      <c r="E12257" s="391">
        <v>5.82</v>
      </c>
      <c r="F12257" s="418">
        <v>44249</v>
      </c>
      <c r="G12257" s="417" t="s">
        <v>2286</v>
      </c>
      <c r="I12257" s="379" t="e">
        <f>IF(#REF!&lt;&gt;"",#REF!-$I$199,"")</f>
        <v>#REF!</v>
      </c>
      <c r="J12257" s="379" t="e">
        <f>IF(I12257&lt;&gt;"",NETWORKDAYS($I$199,#REF!-1,$N$201:$N$224),"")</f>
        <v>#REF!</v>
      </c>
      <c r="K12257" s="391" t="e">
        <f>IF(I12257&lt;&gt;"",RIGHT(#REF!,LEN(#REF!)-FIND(" ",#REF!)),"")</f>
        <v>#REF!</v>
      </c>
    </row>
    <row r="12258" spans="1:11">
      <c r="A12258" s="417" t="s">
        <v>2155</v>
      </c>
      <c r="B12258" s="417" t="s">
        <v>15247</v>
      </c>
      <c r="C12258" s="417" t="s">
        <v>2332</v>
      </c>
      <c r="D12258" s="417" t="s">
        <v>14967</v>
      </c>
      <c r="E12258" s="391">
        <v>2.88</v>
      </c>
      <c r="F12258" s="418">
        <v>44249</v>
      </c>
      <c r="G12258" s="417" t="s">
        <v>2286</v>
      </c>
      <c r="I12258" s="379" t="e">
        <f>IF(#REF!&lt;&gt;"",#REF!-$I$199,"")</f>
        <v>#REF!</v>
      </c>
      <c r="J12258" s="379" t="e">
        <f>IF(I12258&lt;&gt;"",NETWORKDAYS($I$199,#REF!-1,$N$201:$N$224),"")</f>
        <v>#REF!</v>
      </c>
      <c r="K12258" s="391" t="e">
        <f>IF(I12258&lt;&gt;"",RIGHT(#REF!,LEN(#REF!)-FIND(" ",#REF!)),"")</f>
        <v>#REF!</v>
      </c>
    </row>
    <row r="12259" spans="1:11">
      <c r="A12259" s="417" t="s">
        <v>2155</v>
      </c>
      <c r="B12259" s="417" t="s">
        <v>18119</v>
      </c>
      <c r="C12259" s="417" t="s">
        <v>2332</v>
      </c>
      <c r="D12259" s="417" t="s">
        <v>14969</v>
      </c>
      <c r="E12259" s="391">
        <v>3.05</v>
      </c>
      <c r="F12259" s="418">
        <v>44249</v>
      </c>
      <c r="G12259" s="417" t="s">
        <v>2286</v>
      </c>
      <c r="I12259" s="379" t="e">
        <f>IF(#REF!&lt;&gt;"",#REF!-$I$199,"")</f>
        <v>#REF!</v>
      </c>
      <c r="J12259" s="379" t="e">
        <f>IF(I12259&lt;&gt;"",NETWORKDAYS($I$199,#REF!-1,$N$201:$N$224),"")</f>
        <v>#REF!</v>
      </c>
      <c r="K12259" s="391" t="e">
        <f>IF(I12259&lt;&gt;"",RIGHT(#REF!,LEN(#REF!)-FIND(" ",#REF!)),"")</f>
        <v>#REF!</v>
      </c>
    </row>
    <row r="12260" spans="1:11">
      <c r="A12260" s="417" t="s">
        <v>2155</v>
      </c>
      <c r="B12260" s="417" t="s">
        <v>15248</v>
      </c>
      <c r="C12260" s="417" t="s">
        <v>2332</v>
      </c>
      <c r="D12260" s="417" t="s">
        <v>14977</v>
      </c>
      <c r="E12260" s="391">
        <v>3.57</v>
      </c>
      <c r="F12260" s="418">
        <v>44249</v>
      </c>
      <c r="G12260" s="417" t="s">
        <v>2286</v>
      </c>
      <c r="I12260" s="379" t="e">
        <f>IF(#REF!&lt;&gt;"",#REF!-$I$199,"")</f>
        <v>#REF!</v>
      </c>
      <c r="J12260" s="379" t="e">
        <f>IF(I12260&lt;&gt;"",NETWORKDAYS($I$199,#REF!-1,$N$201:$N$224),"")</f>
        <v>#REF!</v>
      </c>
      <c r="K12260" s="391" t="e">
        <f>IF(I12260&lt;&gt;"",RIGHT(#REF!,LEN(#REF!)-FIND(" ",#REF!)),"")</f>
        <v>#REF!</v>
      </c>
    </row>
    <row r="12261" spans="1:11">
      <c r="A12261" s="417" t="s">
        <v>2155</v>
      </c>
      <c r="B12261" s="417" t="s">
        <v>18120</v>
      </c>
      <c r="C12261" s="417" t="s">
        <v>2332</v>
      </c>
      <c r="D12261" s="417" t="s">
        <v>14953</v>
      </c>
      <c r="E12261" s="391">
        <v>7.03</v>
      </c>
      <c r="F12261" s="418">
        <v>44249</v>
      </c>
      <c r="G12261" s="417" t="s">
        <v>2286</v>
      </c>
      <c r="I12261" s="379" t="e">
        <f>IF(#REF!&lt;&gt;"",#REF!-$I$199,"")</f>
        <v>#REF!</v>
      </c>
      <c r="J12261" s="379" t="e">
        <f>IF(I12261&lt;&gt;"",NETWORKDAYS($I$199,#REF!-1,$N$201:$N$224),"")</f>
        <v>#REF!</v>
      </c>
      <c r="K12261" s="391" t="e">
        <f>IF(I12261&lt;&gt;"",RIGHT(#REF!,LEN(#REF!)-FIND(" ",#REF!)),"")</f>
        <v>#REF!</v>
      </c>
    </row>
    <row r="12262" spans="1:11">
      <c r="A12262" s="417" t="s">
        <v>2155</v>
      </c>
      <c r="B12262" s="417" t="s">
        <v>18121</v>
      </c>
      <c r="C12262" s="417" t="s">
        <v>2332</v>
      </c>
      <c r="D12262" s="417" t="s">
        <v>14979</v>
      </c>
      <c r="E12262" s="391">
        <v>3.8</v>
      </c>
      <c r="F12262" s="418">
        <v>44249</v>
      </c>
      <c r="G12262" s="417" t="s">
        <v>2286</v>
      </c>
      <c r="I12262" s="379" t="e">
        <f>IF(#REF!&lt;&gt;"",#REF!-$I$199,"")</f>
        <v>#REF!</v>
      </c>
      <c r="J12262" s="379" t="e">
        <f>IF(I12262&lt;&gt;"",NETWORKDAYS($I$199,#REF!-1,$N$201:$N$224),"")</f>
        <v>#REF!</v>
      </c>
      <c r="K12262" s="391" t="e">
        <f>IF(I12262&lt;&gt;"",RIGHT(#REF!,LEN(#REF!)-FIND(" ",#REF!)),"")</f>
        <v>#REF!</v>
      </c>
    </row>
    <row r="12263" spans="1:11">
      <c r="A12263" s="417" t="s">
        <v>2155</v>
      </c>
      <c r="B12263" s="417" t="s">
        <v>17667</v>
      </c>
      <c r="C12263" s="417" t="s">
        <v>2332</v>
      </c>
      <c r="D12263" s="417" t="s">
        <v>14985</v>
      </c>
      <c r="E12263" s="391">
        <v>4.3899999999999997</v>
      </c>
      <c r="F12263" s="418">
        <v>44249</v>
      </c>
      <c r="G12263" s="417" t="s">
        <v>2286</v>
      </c>
      <c r="I12263" s="379" t="e">
        <f>IF(#REF!&lt;&gt;"",#REF!-$I$199,"")</f>
        <v>#REF!</v>
      </c>
      <c r="J12263" s="379" t="e">
        <f>IF(I12263&lt;&gt;"",NETWORKDAYS($I$199,#REF!-1,$N$201:$N$224),"")</f>
        <v>#REF!</v>
      </c>
      <c r="K12263" s="391" t="e">
        <f>IF(I12263&lt;&gt;"",RIGHT(#REF!,LEN(#REF!)-FIND(" ",#REF!)),"")</f>
        <v>#REF!</v>
      </c>
    </row>
    <row r="12264" spans="1:11">
      <c r="A12264" s="417" t="s">
        <v>2155</v>
      </c>
      <c r="B12264" s="417" t="s">
        <v>18899</v>
      </c>
      <c r="C12264" s="417" t="s">
        <v>2332</v>
      </c>
      <c r="D12264" s="417" t="s">
        <v>14987</v>
      </c>
      <c r="E12264" s="391">
        <v>5.4</v>
      </c>
      <c r="F12264" s="418">
        <v>44249</v>
      </c>
      <c r="G12264" s="417" t="s">
        <v>2286</v>
      </c>
      <c r="I12264" s="379" t="e">
        <f>IF(#REF!&lt;&gt;"",#REF!-$I$199,"")</f>
        <v>#REF!</v>
      </c>
      <c r="J12264" s="379" t="e">
        <f>IF(I12264&lt;&gt;"",NETWORKDAYS($I$199,#REF!-1,$N$201:$N$224),"")</f>
        <v>#REF!</v>
      </c>
      <c r="K12264" s="391" t="e">
        <f>IF(I12264&lt;&gt;"",RIGHT(#REF!,LEN(#REF!)-FIND(" ",#REF!)),"")</f>
        <v>#REF!</v>
      </c>
    </row>
    <row r="12265" spans="1:11">
      <c r="A12265" s="417" t="s">
        <v>2155</v>
      </c>
      <c r="B12265" s="417" t="s">
        <v>17668</v>
      </c>
      <c r="C12265" s="417" t="s">
        <v>2332</v>
      </c>
      <c r="D12265" s="417" t="s">
        <v>17633</v>
      </c>
      <c r="E12265" s="391">
        <v>0.01</v>
      </c>
      <c r="F12265" s="418">
        <v>44270</v>
      </c>
      <c r="G12265" s="417" t="s">
        <v>2286</v>
      </c>
      <c r="I12265" s="379" t="e">
        <f>IF(#REF!&lt;&gt;"",#REF!-$I$199,"")</f>
        <v>#REF!</v>
      </c>
      <c r="J12265" s="379" t="e">
        <f>IF(I12265&lt;&gt;"",NETWORKDAYS($I$199,#REF!-1,$N$201:$N$224),"")</f>
        <v>#REF!</v>
      </c>
      <c r="K12265" s="391" t="e">
        <f>IF(I12265&lt;&gt;"",RIGHT(#REF!,LEN(#REF!)-FIND(" ",#REF!)),"")</f>
        <v>#REF!</v>
      </c>
    </row>
    <row r="12266" spans="1:11">
      <c r="A12266" s="417" t="s">
        <v>2155</v>
      </c>
      <c r="B12266" s="417" t="s">
        <v>6236</v>
      </c>
      <c r="C12266" s="417" t="s">
        <v>2332</v>
      </c>
      <c r="D12266" s="417" t="s">
        <v>6002</v>
      </c>
      <c r="E12266" s="391">
        <v>7.0000000000000007E-2</v>
      </c>
      <c r="F12266" s="418">
        <v>44270</v>
      </c>
      <c r="G12266" s="417" t="s">
        <v>2286</v>
      </c>
      <c r="I12266" s="379" t="e">
        <f>IF(#REF!&lt;&gt;"",#REF!-$I$199,"")</f>
        <v>#REF!</v>
      </c>
      <c r="J12266" s="379" t="e">
        <f>IF(I12266&lt;&gt;"",NETWORKDAYS($I$199,#REF!-1,$N$201:$N$224),"")</f>
        <v>#REF!</v>
      </c>
      <c r="K12266" s="391" t="e">
        <f>IF(I12266&lt;&gt;"",RIGHT(#REF!,LEN(#REF!)-FIND(" ",#REF!)),"")</f>
        <v>#REF!</v>
      </c>
    </row>
    <row r="12267" spans="1:11">
      <c r="A12267" s="417" t="s">
        <v>2155</v>
      </c>
      <c r="B12267" s="417" t="s">
        <v>9052</v>
      </c>
      <c r="C12267" s="417" t="s">
        <v>2332</v>
      </c>
      <c r="D12267" s="417" t="s">
        <v>5937</v>
      </c>
      <c r="E12267" s="391">
        <v>0.08</v>
      </c>
      <c r="F12267" s="418">
        <v>44270</v>
      </c>
      <c r="G12267" s="417" t="s">
        <v>2286</v>
      </c>
      <c r="I12267" s="379" t="e">
        <f>IF(#REF!&lt;&gt;"",#REF!-$I$199,"")</f>
        <v>#REF!</v>
      </c>
      <c r="J12267" s="379" t="e">
        <f>IF(I12267&lt;&gt;"",NETWORKDAYS($I$199,#REF!-1,$N$201:$N$224),"")</f>
        <v>#REF!</v>
      </c>
      <c r="K12267" s="391" t="e">
        <f>IF(I12267&lt;&gt;"",RIGHT(#REF!,LEN(#REF!)-FIND(" ",#REF!)),"")</f>
        <v>#REF!</v>
      </c>
    </row>
    <row r="12268" spans="1:11">
      <c r="A12268" s="417" t="s">
        <v>2155</v>
      </c>
      <c r="B12268" s="417" t="s">
        <v>6237</v>
      </c>
      <c r="C12268" s="417" t="s">
        <v>2332</v>
      </c>
      <c r="D12268" s="417" t="s">
        <v>6022</v>
      </c>
      <c r="E12268" s="391">
        <v>0.24</v>
      </c>
      <c r="F12268" s="418">
        <v>44270</v>
      </c>
      <c r="G12268" s="417" t="s">
        <v>2286</v>
      </c>
      <c r="I12268" s="379" t="e">
        <f>IF(#REF!&lt;&gt;"",#REF!-$I$199,"")</f>
        <v>#REF!</v>
      </c>
      <c r="J12268" s="379" t="e">
        <f>IF(I12268&lt;&gt;"",NETWORKDAYS($I$199,#REF!-1,$N$201:$N$224),"")</f>
        <v>#REF!</v>
      </c>
      <c r="K12268" s="391" t="e">
        <f>IF(I12268&lt;&gt;"",RIGHT(#REF!,LEN(#REF!)-FIND(" ",#REF!)),"")</f>
        <v>#REF!</v>
      </c>
    </row>
    <row r="12269" spans="1:11">
      <c r="A12269" s="417" t="s">
        <v>2155</v>
      </c>
      <c r="B12269" s="417" t="s">
        <v>6238</v>
      </c>
      <c r="C12269" s="417" t="s">
        <v>2332</v>
      </c>
      <c r="D12269" s="417" t="s">
        <v>6005</v>
      </c>
      <c r="E12269" s="391">
        <v>6.5</v>
      </c>
      <c r="F12269" s="418">
        <v>44270</v>
      </c>
      <c r="G12269" s="417" t="s">
        <v>2286</v>
      </c>
      <c r="I12269" s="379" t="e">
        <f>IF(#REF!&lt;&gt;"",#REF!-$I$199,"")</f>
        <v>#REF!</v>
      </c>
      <c r="J12269" s="379" t="e">
        <f>IF(I12269&lt;&gt;"",NETWORKDAYS($I$199,#REF!-1,$N$201:$N$224),"")</f>
        <v>#REF!</v>
      </c>
      <c r="K12269" s="391" t="e">
        <f>IF(I12269&lt;&gt;"",RIGHT(#REF!,LEN(#REF!)-FIND(" ",#REF!)),"")</f>
        <v>#REF!</v>
      </c>
    </row>
    <row r="12270" spans="1:11">
      <c r="A12270" s="417" t="s">
        <v>2155</v>
      </c>
      <c r="B12270" s="417" t="s">
        <v>6239</v>
      </c>
      <c r="C12270" s="417" t="s">
        <v>2332</v>
      </c>
      <c r="D12270" s="417" t="s">
        <v>5945</v>
      </c>
      <c r="E12270" s="391">
        <v>0.6</v>
      </c>
      <c r="F12270" s="418">
        <v>44270</v>
      </c>
      <c r="G12270" s="417" t="s">
        <v>2286</v>
      </c>
      <c r="I12270" s="379" t="e">
        <f>IF(#REF!&lt;&gt;"",#REF!-$I$199,"")</f>
        <v>#REF!</v>
      </c>
      <c r="J12270" s="379" t="e">
        <f>IF(I12270&lt;&gt;"",NETWORKDAYS($I$199,#REF!-1,$N$201:$N$224),"")</f>
        <v>#REF!</v>
      </c>
      <c r="K12270" s="391" t="e">
        <f>IF(I12270&lt;&gt;"",RIGHT(#REF!,LEN(#REF!)-FIND(" ",#REF!)),"")</f>
        <v>#REF!</v>
      </c>
    </row>
    <row r="12271" spans="1:11">
      <c r="A12271" s="417" t="s">
        <v>2155</v>
      </c>
      <c r="B12271" s="417" t="s">
        <v>9053</v>
      </c>
      <c r="C12271" s="417" t="s">
        <v>2332</v>
      </c>
      <c r="D12271" s="417" t="s">
        <v>5941</v>
      </c>
      <c r="E12271" s="391">
        <v>1.1399999999999999</v>
      </c>
      <c r="F12271" s="418">
        <v>44270</v>
      </c>
      <c r="G12271" s="417" t="s">
        <v>2286</v>
      </c>
      <c r="I12271" s="379" t="e">
        <f>IF(#REF!&lt;&gt;"",#REF!-$I$199,"")</f>
        <v>#REF!</v>
      </c>
      <c r="J12271" s="379" t="e">
        <f>IF(I12271&lt;&gt;"",NETWORKDAYS($I$199,#REF!-1,$N$201:$N$224),"")</f>
        <v>#REF!</v>
      </c>
      <c r="K12271" s="391" t="e">
        <f>IF(I12271&lt;&gt;"",RIGHT(#REF!,LEN(#REF!)-FIND(" ",#REF!)),"")</f>
        <v>#REF!</v>
      </c>
    </row>
    <row r="12272" spans="1:11">
      <c r="A12272" s="417" t="s">
        <v>2155</v>
      </c>
      <c r="B12272" s="417" t="s">
        <v>6240</v>
      </c>
      <c r="C12272" s="417" t="s">
        <v>2332</v>
      </c>
      <c r="D12272" s="417" t="s">
        <v>5929</v>
      </c>
      <c r="E12272" s="391">
        <v>6.5</v>
      </c>
      <c r="F12272" s="418">
        <v>44270</v>
      </c>
      <c r="G12272" s="417" t="s">
        <v>2286</v>
      </c>
      <c r="I12272" s="379" t="e">
        <f>IF(#REF!&lt;&gt;"",#REF!-$I$199,"")</f>
        <v>#REF!</v>
      </c>
      <c r="J12272" s="379" t="e">
        <f>IF(I12272&lt;&gt;"",NETWORKDAYS($I$199,#REF!-1,$N$201:$N$224),"")</f>
        <v>#REF!</v>
      </c>
      <c r="K12272" s="391" t="e">
        <f>IF(I12272&lt;&gt;"",RIGHT(#REF!,LEN(#REF!)-FIND(" ",#REF!)),"")</f>
        <v>#REF!</v>
      </c>
    </row>
    <row r="12273" spans="1:11">
      <c r="A12273" s="417" t="s">
        <v>2155</v>
      </c>
      <c r="B12273" s="417" t="s">
        <v>6241</v>
      </c>
      <c r="C12273" s="417" t="s">
        <v>2332</v>
      </c>
      <c r="D12273" s="417" t="s">
        <v>5949</v>
      </c>
      <c r="E12273" s="391">
        <v>8.35</v>
      </c>
      <c r="F12273" s="418">
        <v>44270</v>
      </c>
      <c r="G12273" s="417" t="s">
        <v>2286</v>
      </c>
      <c r="I12273" s="379" t="e">
        <f>IF(#REF!&lt;&gt;"",#REF!-$I$199,"")</f>
        <v>#REF!</v>
      </c>
      <c r="J12273" s="379" t="e">
        <f>IF(I12273&lt;&gt;"",NETWORKDAYS($I$199,#REF!-1,$N$201:$N$224),"")</f>
        <v>#REF!</v>
      </c>
      <c r="K12273" s="391" t="e">
        <f>IF(I12273&lt;&gt;"",RIGHT(#REF!,LEN(#REF!)-FIND(" ",#REF!)),"")</f>
        <v>#REF!</v>
      </c>
    </row>
    <row r="12274" spans="1:11">
      <c r="A12274" s="417" t="s">
        <v>2155</v>
      </c>
      <c r="B12274" s="417" t="s">
        <v>6242</v>
      </c>
      <c r="C12274" s="417" t="s">
        <v>2332</v>
      </c>
      <c r="D12274" s="417" t="s">
        <v>5951</v>
      </c>
      <c r="E12274" s="391">
        <v>1.5</v>
      </c>
      <c r="F12274" s="418">
        <v>44270</v>
      </c>
      <c r="G12274" s="417" t="s">
        <v>2286</v>
      </c>
      <c r="I12274" s="379" t="e">
        <f>IF(#REF!&lt;&gt;"",#REF!-$I$199,"")</f>
        <v>#REF!</v>
      </c>
      <c r="J12274" s="379" t="e">
        <f>IF(I12274&lt;&gt;"",NETWORKDAYS($I$199,#REF!-1,$N$201:$N$224),"")</f>
        <v>#REF!</v>
      </c>
      <c r="K12274" s="391" t="e">
        <f>IF(I12274&lt;&gt;"",RIGHT(#REF!,LEN(#REF!)-FIND(" ",#REF!)),"")</f>
        <v>#REF!</v>
      </c>
    </row>
    <row r="12275" spans="1:11">
      <c r="A12275" s="417" t="s">
        <v>2155</v>
      </c>
      <c r="B12275" s="417" t="s">
        <v>6243</v>
      </c>
      <c r="C12275" s="417" t="s">
        <v>2332</v>
      </c>
      <c r="D12275" s="417" t="s">
        <v>5953</v>
      </c>
      <c r="E12275" s="391">
        <v>0.27</v>
      </c>
      <c r="F12275" s="418">
        <v>44270</v>
      </c>
      <c r="G12275" s="417" t="s">
        <v>2286</v>
      </c>
      <c r="I12275" s="379" t="e">
        <f>IF(#REF!&lt;&gt;"",#REF!-$I$199,"")</f>
        <v>#REF!</v>
      </c>
      <c r="J12275" s="379" t="e">
        <f>IF(I12275&lt;&gt;"",NETWORKDAYS($I$199,#REF!-1,$N$201:$N$224),"")</f>
        <v>#REF!</v>
      </c>
      <c r="K12275" s="391" t="e">
        <f>IF(I12275&lt;&gt;"",RIGHT(#REF!,LEN(#REF!)-FIND(" ",#REF!)),"")</f>
        <v>#REF!</v>
      </c>
    </row>
    <row r="12276" spans="1:11">
      <c r="A12276" s="417" t="s">
        <v>2155</v>
      </c>
      <c r="B12276" s="417" t="s">
        <v>6244</v>
      </c>
      <c r="C12276" s="417" t="s">
        <v>2332</v>
      </c>
      <c r="D12276" s="417" t="s">
        <v>5955</v>
      </c>
      <c r="E12276" s="391">
        <v>0.28999999999999998</v>
      </c>
      <c r="F12276" s="418">
        <v>44270</v>
      </c>
      <c r="G12276" s="417" t="s">
        <v>2286</v>
      </c>
      <c r="I12276" s="379" t="e">
        <f>IF(#REF!&lt;&gt;"",#REF!-$I$199,"")</f>
        <v>#REF!</v>
      </c>
      <c r="J12276" s="379" t="e">
        <f>IF(I12276&lt;&gt;"",NETWORKDAYS($I$199,#REF!-1,$N$201:$N$224),"")</f>
        <v>#REF!</v>
      </c>
      <c r="K12276" s="391" t="e">
        <f>IF(I12276&lt;&gt;"",RIGHT(#REF!,LEN(#REF!)-FIND(" ",#REF!)),"")</f>
        <v>#REF!</v>
      </c>
    </row>
    <row r="12277" spans="1:11">
      <c r="A12277" s="417" t="s">
        <v>2155</v>
      </c>
      <c r="B12277" s="417" t="s">
        <v>15249</v>
      </c>
      <c r="C12277" s="417" t="s">
        <v>2332</v>
      </c>
      <c r="D12277" s="417" t="s">
        <v>5957</v>
      </c>
      <c r="E12277" s="391">
        <v>1.2</v>
      </c>
      <c r="F12277" s="418">
        <v>44270</v>
      </c>
      <c r="G12277" s="417" t="s">
        <v>2286</v>
      </c>
      <c r="I12277" s="379" t="e">
        <f>IF(#REF!&lt;&gt;"",#REF!-$I$199,"")</f>
        <v>#REF!</v>
      </c>
      <c r="J12277" s="379" t="e">
        <f>IF(I12277&lt;&gt;"",NETWORKDAYS($I$199,#REF!-1,$N$201:$N$224),"")</f>
        <v>#REF!</v>
      </c>
      <c r="K12277" s="391" t="e">
        <f>IF(I12277&lt;&gt;"",RIGHT(#REF!,LEN(#REF!)-FIND(" ",#REF!)),"")</f>
        <v>#REF!</v>
      </c>
    </row>
    <row r="12278" spans="1:11">
      <c r="A12278" s="417" t="s">
        <v>2155</v>
      </c>
      <c r="B12278" s="417" t="s">
        <v>6245</v>
      </c>
      <c r="C12278" s="417" t="s">
        <v>2332</v>
      </c>
      <c r="D12278" s="417" t="s">
        <v>5969</v>
      </c>
      <c r="E12278" s="391">
        <v>0.71</v>
      </c>
      <c r="F12278" s="418">
        <v>44270</v>
      </c>
      <c r="G12278" s="417" t="s">
        <v>2286</v>
      </c>
      <c r="I12278" s="379" t="e">
        <f>IF(#REF!&lt;&gt;"",#REF!-$I$199,"")</f>
        <v>#REF!</v>
      </c>
      <c r="J12278" s="379" t="e">
        <f>IF(I12278&lt;&gt;"",NETWORKDAYS($I$199,#REF!-1,$N$201:$N$224),"")</f>
        <v>#REF!</v>
      </c>
      <c r="K12278" s="391" t="e">
        <f>IF(I12278&lt;&gt;"",RIGHT(#REF!,LEN(#REF!)-FIND(" ",#REF!)),"")</f>
        <v>#REF!</v>
      </c>
    </row>
    <row r="12279" spans="1:11">
      <c r="A12279" s="417" t="s">
        <v>2155</v>
      </c>
      <c r="B12279" s="417" t="s">
        <v>15250</v>
      </c>
      <c r="C12279" s="417" t="s">
        <v>2332</v>
      </c>
      <c r="D12279" s="417" t="s">
        <v>5959</v>
      </c>
      <c r="E12279" s="391">
        <v>0.31</v>
      </c>
      <c r="F12279" s="418">
        <v>44270</v>
      </c>
      <c r="G12279" s="417" t="s">
        <v>2286</v>
      </c>
      <c r="I12279" s="379" t="e">
        <f>IF(#REF!&lt;&gt;"",#REF!-$I$199,"")</f>
        <v>#REF!</v>
      </c>
      <c r="J12279" s="379" t="e">
        <f>IF(I12279&lt;&gt;"",NETWORKDAYS($I$199,#REF!-1,$N$201:$N$224),"")</f>
        <v>#REF!</v>
      </c>
      <c r="K12279" s="391" t="e">
        <f>IF(I12279&lt;&gt;"",RIGHT(#REF!,LEN(#REF!)-FIND(" ",#REF!)),"")</f>
        <v>#REF!</v>
      </c>
    </row>
    <row r="12280" spans="1:11">
      <c r="A12280" s="417" t="s">
        <v>2155</v>
      </c>
      <c r="B12280" s="417" t="s">
        <v>6246</v>
      </c>
      <c r="C12280" s="417" t="s">
        <v>2332</v>
      </c>
      <c r="D12280" s="417" t="s">
        <v>5961</v>
      </c>
      <c r="E12280" s="391">
        <v>10.4</v>
      </c>
      <c r="F12280" s="418">
        <v>44270</v>
      </c>
      <c r="G12280" s="417" t="s">
        <v>2286</v>
      </c>
      <c r="I12280" s="379" t="e">
        <f>IF(#REF!&lt;&gt;"",#REF!-$I$199,"")</f>
        <v>#REF!</v>
      </c>
      <c r="J12280" s="379" t="e">
        <f>IF(I12280&lt;&gt;"",NETWORKDAYS($I$199,#REF!-1,$N$201:$N$224),"")</f>
        <v>#REF!</v>
      </c>
      <c r="K12280" s="391" t="e">
        <f>IF(I12280&lt;&gt;"",RIGHT(#REF!,LEN(#REF!)-FIND(" ",#REF!)),"")</f>
        <v>#REF!</v>
      </c>
    </row>
    <row r="12281" spans="1:11">
      <c r="A12281" s="417" t="s">
        <v>2155</v>
      </c>
      <c r="B12281" s="417" t="s">
        <v>6247</v>
      </c>
      <c r="C12281" s="417" t="s">
        <v>2332</v>
      </c>
      <c r="D12281" s="417" t="s">
        <v>5965</v>
      </c>
      <c r="E12281" s="391">
        <v>1.5</v>
      </c>
      <c r="F12281" s="418">
        <v>44270</v>
      </c>
      <c r="G12281" s="417" t="s">
        <v>2286</v>
      </c>
      <c r="I12281" s="379" t="e">
        <f>IF(#REF!&lt;&gt;"",#REF!-$I$199,"")</f>
        <v>#REF!</v>
      </c>
      <c r="J12281" s="379" t="e">
        <f>IF(I12281&lt;&gt;"",NETWORKDAYS($I$199,#REF!-1,$N$201:$N$224),"")</f>
        <v>#REF!</v>
      </c>
      <c r="K12281" s="391" t="e">
        <f>IF(I12281&lt;&gt;"",RIGHT(#REF!,LEN(#REF!)-FIND(" ",#REF!)),"")</f>
        <v>#REF!</v>
      </c>
    </row>
    <row r="12282" spans="1:11">
      <c r="A12282" s="417" t="s">
        <v>2155</v>
      </c>
      <c r="B12282" s="417" t="s">
        <v>15251</v>
      </c>
      <c r="C12282" s="417" t="s">
        <v>2332</v>
      </c>
      <c r="D12282" s="417" t="s">
        <v>5967</v>
      </c>
      <c r="E12282" s="391">
        <v>0.45</v>
      </c>
      <c r="F12282" s="418">
        <v>44270</v>
      </c>
      <c r="G12282" s="417" t="s">
        <v>2286</v>
      </c>
      <c r="I12282" s="379" t="e">
        <f>IF(#REF!&lt;&gt;"",#REF!-$I$199,"")</f>
        <v>#REF!</v>
      </c>
      <c r="J12282" s="379" t="e">
        <f>IF(I12282&lt;&gt;"",NETWORKDAYS($I$199,#REF!-1,$N$201:$N$224),"")</f>
        <v>#REF!</v>
      </c>
      <c r="K12282" s="391" t="e">
        <f>IF(I12282&lt;&gt;"",RIGHT(#REF!,LEN(#REF!)-FIND(" ",#REF!)),"")</f>
        <v>#REF!</v>
      </c>
    </row>
    <row r="12283" spans="1:11">
      <c r="A12283" s="417" t="s">
        <v>2155</v>
      </c>
      <c r="B12283" s="417" t="s">
        <v>6248</v>
      </c>
      <c r="C12283" s="417" t="s">
        <v>2332</v>
      </c>
      <c r="D12283" s="417" t="s">
        <v>5983</v>
      </c>
      <c r="E12283" s="391">
        <v>0.35</v>
      </c>
      <c r="F12283" s="418">
        <v>44270</v>
      </c>
      <c r="G12283" s="417" t="s">
        <v>2286</v>
      </c>
      <c r="I12283" s="379" t="e">
        <f>IF(#REF!&lt;&gt;"",#REF!-$I$199,"")</f>
        <v>#REF!</v>
      </c>
      <c r="J12283" s="379" t="e">
        <f>IF(I12283&lt;&gt;"",NETWORKDAYS($I$199,#REF!-1,$N$201:$N$224),"")</f>
        <v>#REF!</v>
      </c>
      <c r="K12283" s="391" t="e">
        <f>IF(I12283&lt;&gt;"",RIGHT(#REF!,LEN(#REF!)-FIND(" ",#REF!)),"")</f>
        <v>#REF!</v>
      </c>
    </row>
    <row r="12284" spans="1:11">
      <c r="A12284" s="417" t="s">
        <v>2155</v>
      </c>
      <c r="B12284" s="417" t="s">
        <v>16686</v>
      </c>
      <c r="C12284" s="417" t="s">
        <v>2332</v>
      </c>
      <c r="D12284" s="417" t="s">
        <v>6039</v>
      </c>
      <c r="E12284" s="391">
        <v>0.31</v>
      </c>
      <c r="F12284" s="418">
        <v>44270</v>
      </c>
      <c r="G12284" s="417" t="s">
        <v>2286</v>
      </c>
      <c r="I12284" s="379" t="e">
        <f>IF(#REF!&lt;&gt;"",#REF!-$I$199,"")</f>
        <v>#REF!</v>
      </c>
      <c r="J12284" s="379" t="e">
        <f>IF(I12284&lt;&gt;"",NETWORKDAYS($I$199,#REF!-1,$N$201:$N$224),"")</f>
        <v>#REF!</v>
      </c>
      <c r="K12284" s="391" t="e">
        <f>IF(I12284&lt;&gt;"",RIGHT(#REF!,LEN(#REF!)-FIND(" ",#REF!)),"")</f>
        <v>#REF!</v>
      </c>
    </row>
    <row r="12285" spans="1:11">
      <c r="A12285" s="417" t="s">
        <v>2155</v>
      </c>
      <c r="B12285" s="417" t="s">
        <v>15252</v>
      </c>
      <c r="C12285" s="417" t="s">
        <v>2332</v>
      </c>
      <c r="D12285" s="417" t="s">
        <v>7272</v>
      </c>
      <c r="E12285" s="391">
        <v>0.42</v>
      </c>
      <c r="F12285" s="418">
        <v>44270</v>
      </c>
      <c r="G12285" s="417" t="s">
        <v>2286</v>
      </c>
      <c r="I12285" s="379" t="e">
        <f>IF(#REF!&lt;&gt;"",#REF!-$I$199,"")</f>
        <v>#REF!</v>
      </c>
      <c r="J12285" s="379" t="e">
        <f>IF(I12285&lt;&gt;"",NETWORKDAYS($I$199,#REF!-1,$N$201:$N$224),"")</f>
        <v>#REF!</v>
      </c>
      <c r="K12285" s="391" t="e">
        <f>IF(I12285&lt;&gt;"",RIGHT(#REF!,LEN(#REF!)-FIND(" ",#REF!)),"")</f>
        <v>#REF!</v>
      </c>
    </row>
    <row r="12286" spans="1:11">
      <c r="A12286" s="417" t="s">
        <v>2155</v>
      </c>
      <c r="B12286" s="417" t="s">
        <v>15253</v>
      </c>
      <c r="C12286" s="417" t="s">
        <v>2332</v>
      </c>
      <c r="D12286" s="417" t="s">
        <v>5993</v>
      </c>
      <c r="E12286" s="391">
        <v>0.6</v>
      </c>
      <c r="F12286" s="418">
        <v>44270</v>
      </c>
      <c r="G12286" s="417" t="s">
        <v>2286</v>
      </c>
      <c r="I12286" s="379" t="e">
        <f>IF(#REF!&lt;&gt;"",#REF!-$I$199,"")</f>
        <v>#REF!</v>
      </c>
      <c r="J12286" s="379" t="e">
        <f>IF(I12286&lt;&gt;"",NETWORKDAYS($I$199,#REF!-1,$N$201:$N$224),"")</f>
        <v>#REF!</v>
      </c>
      <c r="K12286" s="391" t="e">
        <f>IF(I12286&lt;&gt;"",RIGHT(#REF!,LEN(#REF!)-FIND(" ",#REF!)),"")</f>
        <v>#REF!</v>
      </c>
    </row>
    <row r="12287" spans="1:11">
      <c r="A12287" s="417" t="s">
        <v>2155</v>
      </c>
      <c r="B12287" s="417" t="s">
        <v>15254</v>
      </c>
      <c r="C12287" s="417" t="s">
        <v>2332</v>
      </c>
      <c r="D12287" s="417" t="s">
        <v>6118</v>
      </c>
      <c r="E12287" s="391">
        <v>0.28000000000000003</v>
      </c>
      <c r="F12287" s="418">
        <v>44270</v>
      </c>
      <c r="G12287" s="417" t="s">
        <v>2286</v>
      </c>
      <c r="I12287" s="379" t="e">
        <f>IF(#REF!&lt;&gt;"",#REF!-$I$199,"")</f>
        <v>#REF!</v>
      </c>
      <c r="J12287" s="379" t="e">
        <f>IF(I12287&lt;&gt;"",NETWORKDAYS($I$199,#REF!-1,$N$201:$N$224),"")</f>
        <v>#REF!</v>
      </c>
      <c r="K12287" s="391" t="e">
        <f>IF(I12287&lt;&gt;"",RIGHT(#REF!,LEN(#REF!)-FIND(" ",#REF!)),"")</f>
        <v>#REF!</v>
      </c>
    </row>
    <row r="12288" spans="1:11">
      <c r="A12288" s="417" t="s">
        <v>2155</v>
      </c>
      <c r="B12288" s="417" t="s">
        <v>15255</v>
      </c>
      <c r="C12288" s="417" t="s">
        <v>2332</v>
      </c>
      <c r="D12288" s="417" t="s">
        <v>6104</v>
      </c>
      <c r="E12288" s="391">
        <v>0.64</v>
      </c>
      <c r="F12288" s="418">
        <v>44270</v>
      </c>
      <c r="G12288" s="417" t="s">
        <v>2286</v>
      </c>
      <c r="I12288" s="379" t="e">
        <f>IF(#REF!&lt;&gt;"",#REF!-$I$199,"")</f>
        <v>#REF!</v>
      </c>
      <c r="J12288" s="379" t="e">
        <f>IF(I12288&lt;&gt;"",NETWORKDAYS($I$199,#REF!-1,$N$201:$N$224),"")</f>
        <v>#REF!</v>
      </c>
      <c r="K12288" s="391" t="e">
        <f>IF(I12288&lt;&gt;"",RIGHT(#REF!,LEN(#REF!)-FIND(" ",#REF!)),"")</f>
        <v>#REF!</v>
      </c>
    </row>
    <row r="12289" spans="1:11">
      <c r="A12289" s="417" t="s">
        <v>2155</v>
      </c>
      <c r="B12289" s="417" t="s">
        <v>15256</v>
      </c>
      <c r="C12289" s="417" t="s">
        <v>2332</v>
      </c>
      <c r="D12289" s="417" t="s">
        <v>14896</v>
      </c>
      <c r="E12289" s="391">
        <v>0.8</v>
      </c>
      <c r="F12289" s="418">
        <v>44270</v>
      </c>
      <c r="G12289" s="417" t="s">
        <v>2286</v>
      </c>
      <c r="I12289" s="379" t="e">
        <f>IF(#REF!&lt;&gt;"",#REF!-$I$199,"")</f>
        <v>#REF!</v>
      </c>
      <c r="J12289" s="379" t="e">
        <f>IF(I12289&lt;&gt;"",NETWORKDAYS($I$199,#REF!-1,$N$201:$N$224),"")</f>
        <v>#REF!</v>
      </c>
      <c r="K12289" s="391" t="e">
        <f>IF(I12289&lt;&gt;"",RIGHT(#REF!,LEN(#REF!)-FIND(" ",#REF!)),"")</f>
        <v>#REF!</v>
      </c>
    </row>
    <row r="12290" spans="1:11">
      <c r="A12290" s="417" t="s">
        <v>2155</v>
      </c>
      <c r="B12290" s="417" t="s">
        <v>15257</v>
      </c>
      <c r="C12290" s="417" t="s">
        <v>2332</v>
      </c>
      <c r="D12290" s="417" t="s">
        <v>14910</v>
      </c>
      <c r="E12290" s="391">
        <v>1.5</v>
      </c>
      <c r="F12290" s="418">
        <v>44270</v>
      </c>
      <c r="G12290" s="417" t="s">
        <v>2286</v>
      </c>
      <c r="I12290" s="379" t="e">
        <f>IF(#REF!&lt;&gt;"",#REF!-$I$199,"")</f>
        <v>#REF!</v>
      </c>
      <c r="J12290" s="379" t="e">
        <f>IF(I12290&lt;&gt;"",NETWORKDAYS($I$199,#REF!-1,$N$201:$N$224),"")</f>
        <v>#REF!</v>
      </c>
      <c r="K12290" s="391" t="e">
        <f>IF(I12290&lt;&gt;"",RIGHT(#REF!,LEN(#REF!)-FIND(" ",#REF!)),"")</f>
        <v>#REF!</v>
      </c>
    </row>
    <row r="12291" spans="1:11">
      <c r="A12291" s="417" t="s">
        <v>2155</v>
      </c>
      <c r="B12291" s="417" t="s">
        <v>15258</v>
      </c>
      <c r="C12291" s="417" t="s">
        <v>2332</v>
      </c>
      <c r="D12291" s="417" t="s">
        <v>14917</v>
      </c>
      <c r="E12291" s="391">
        <v>5.2</v>
      </c>
      <c r="F12291" s="418">
        <v>44270</v>
      </c>
      <c r="G12291" s="417" t="s">
        <v>2286</v>
      </c>
      <c r="I12291" s="379" t="e">
        <f>IF(#REF!&lt;&gt;"",#REF!-$I$199,"")</f>
        <v>#REF!</v>
      </c>
      <c r="J12291" s="379" t="e">
        <f>IF(I12291&lt;&gt;"",NETWORKDAYS($I$199,#REF!-1,$N$201:$N$224),"")</f>
        <v>#REF!</v>
      </c>
      <c r="K12291" s="391" t="e">
        <f>IF(I12291&lt;&gt;"",RIGHT(#REF!,LEN(#REF!)-FIND(" ",#REF!)),"")</f>
        <v>#REF!</v>
      </c>
    </row>
    <row r="12292" spans="1:11">
      <c r="A12292" s="417" t="s">
        <v>2155</v>
      </c>
      <c r="B12292" s="417" t="s">
        <v>15259</v>
      </c>
      <c r="C12292" s="417" t="s">
        <v>2332</v>
      </c>
      <c r="D12292" s="417" t="s">
        <v>14933</v>
      </c>
      <c r="E12292" s="391">
        <v>2.2999999999999998</v>
      </c>
      <c r="F12292" s="418">
        <v>44270</v>
      </c>
      <c r="G12292" s="417" t="s">
        <v>2286</v>
      </c>
      <c r="I12292" s="379" t="e">
        <f>IF(#REF!&lt;&gt;"",#REF!-$I$199,"")</f>
        <v>#REF!</v>
      </c>
      <c r="J12292" s="379" t="e">
        <f>IF(I12292&lt;&gt;"",NETWORKDAYS($I$199,#REF!-1,$N$201:$N$224),"")</f>
        <v>#REF!</v>
      </c>
      <c r="K12292" s="391" t="e">
        <f>IF(I12292&lt;&gt;"",RIGHT(#REF!,LEN(#REF!)-FIND(" ",#REF!)),"")</f>
        <v>#REF!</v>
      </c>
    </row>
    <row r="12293" spans="1:11">
      <c r="A12293" s="417" t="s">
        <v>2155</v>
      </c>
      <c r="B12293" s="417" t="s">
        <v>15260</v>
      </c>
      <c r="C12293" s="417" t="s">
        <v>2332</v>
      </c>
      <c r="D12293" s="417" t="s">
        <v>14943</v>
      </c>
      <c r="E12293" s="391">
        <v>8.58</v>
      </c>
      <c r="F12293" s="418">
        <v>44270</v>
      </c>
      <c r="G12293" s="417" t="s">
        <v>2286</v>
      </c>
      <c r="I12293" s="379" t="e">
        <f>IF(#REF!&lt;&gt;"",#REF!-$I$199,"")</f>
        <v>#REF!</v>
      </c>
      <c r="J12293" s="379" t="e">
        <f>IF(I12293&lt;&gt;"",NETWORKDAYS($I$199,#REF!-1,$N$201:$N$224),"")</f>
        <v>#REF!</v>
      </c>
      <c r="K12293" s="391" t="e">
        <f>IF(I12293&lt;&gt;"",RIGHT(#REF!,LEN(#REF!)-FIND(" ",#REF!)),"")</f>
        <v>#REF!</v>
      </c>
    </row>
    <row r="12294" spans="1:11">
      <c r="A12294" s="417" t="s">
        <v>2155</v>
      </c>
      <c r="B12294" s="417" t="s">
        <v>18900</v>
      </c>
      <c r="C12294" s="417" t="s">
        <v>2332</v>
      </c>
      <c r="D12294" s="417" t="s">
        <v>14947</v>
      </c>
      <c r="E12294" s="391">
        <v>2.64</v>
      </c>
      <c r="F12294" s="418">
        <v>44270</v>
      </c>
      <c r="G12294" s="417" t="s">
        <v>2286</v>
      </c>
      <c r="I12294" s="379" t="e">
        <f>IF(#REF!&lt;&gt;"",#REF!-$I$199,"")</f>
        <v>#REF!</v>
      </c>
      <c r="J12294" s="379" t="e">
        <f>IF(I12294&lt;&gt;"",NETWORKDAYS($I$199,#REF!-1,$N$201:$N$224),"")</f>
        <v>#REF!</v>
      </c>
      <c r="K12294" s="391" t="e">
        <f>IF(I12294&lt;&gt;"",RIGHT(#REF!,LEN(#REF!)-FIND(" ",#REF!)),"")</f>
        <v>#REF!</v>
      </c>
    </row>
    <row r="12295" spans="1:11">
      <c r="A12295" s="417" t="s">
        <v>2155</v>
      </c>
      <c r="B12295" s="417" t="s">
        <v>18901</v>
      </c>
      <c r="C12295" s="417" t="s">
        <v>2332</v>
      </c>
      <c r="D12295" s="417" t="s">
        <v>14963</v>
      </c>
      <c r="E12295" s="391">
        <v>3.86</v>
      </c>
      <c r="F12295" s="418">
        <v>44270</v>
      </c>
      <c r="G12295" s="417" t="s">
        <v>2286</v>
      </c>
      <c r="I12295" s="379" t="e">
        <f>IF(#REF!&lt;&gt;"",#REF!-$I$199,"")</f>
        <v>#REF!</v>
      </c>
      <c r="J12295" s="379" t="e">
        <f>IF(I12295&lt;&gt;"",NETWORKDAYS($I$199,#REF!-1,$N$201:$N$224),"")</f>
        <v>#REF!</v>
      </c>
      <c r="K12295" s="391" t="e">
        <f>IF(I12295&lt;&gt;"",RIGHT(#REF!,LEN(#REF!)-FIND(" ",#REF!)),"")</f>
        <v>#REF!</v>
      </c>
    </row>
    <row r="12296" spans="1:11">
      <c r="A12296" s="417" t="s">
        <v>2155</v>
      </c>
      <c r="B12296" s="417" t="s">
        <v>18902</v>
      </c>
      <c r="C12296" s="417" t="s">
        <v>2332</v>
      </c>
      <c r="D12296" s="417" t="s">
        <v>14969</v>
      </c>
      <c r="E12296" s="391">
        <v>4.1500000000000004</v>
      </c>
      <c r="F12296" s="418">
        <v>44270</v>
      </c>
      <c r="G12296" s="417" t="s">
        <v>2286</v>
      </c>
      <c r="I12296" s="379" t="e">
        <f>IF(#REF!&lt;&gt;"",#REF!-$I$199,"")</f>
        <v>#REF!</v>
      </c>
      <c r="J12296" s="379" t="e">
        <f>IF(I12296&lt;&gt;"",NETWORKDAYS($I$199,#REF!-1,$N$201:$N$224),"")</f>
        <v>#REF!</v>
      </c>
      <c r="K12296" s="391" t="e">
        <f>IF(I12296&lt;&gt;"",RIGHT(#REF!,LEN(#REF!)-FIND(" ",#REF!)),"")</f>
        <v>#REF!</v>
      </c>
    </row>
    <row r="12297" spans="1:11">
      <c r="A12297" s="417" t="s">
        <v>2155</v>
      </c>
      <c r="B12297" s="417" t="s">
        <v>18903</v>
      </c>
      <c r="C12297" s="417" t="s">
        <v>2332</v>
      </c>
      <c r="D12297" s="417" t="s">
        <v>14979</v>
      </c>
      <c r="E12297" s="391">
        <v>4.8499999999999996</v>
      </c>
      <c r="F12297" s="418">
        <v>44270</v>
      </c>
      <c r="G12297" s="417" t="s">
        <v>2286</v>
      </c>
      <c r="I12297" s="379" t="e">
        <f>IF(#REF!&lt;&gt;"",#REF!-$I$199,"")</f>
        <v>#REF!</v>
      </c>
      <c r="J12297" s="379" t="e">
        <f>IF(I12297&lt;&gt;"",NETWORKDAYS($I$199,#REF!-1,$N$201:$N$224),"")</f>
        <v>#REF!</v>
      </c>
      <c r="K12297" s="391" t="e">
        <f>IF(I12297&lt;&gt;"",RIGHT(#REF!,LEN(#REF!)-FIND(" ",#REF!)),"")</f>
        <v>#REF!</v>
      </c>
    </row>
    <row r="12298" spans="1:11">
      <c r="A12298" s="417" t="s">
        <v>2155</v>
      </c>
      <c r="B12298" s="417" t="s">
        <v>18122</v>
      </c>
      <c r="C12298" s="417" t="s">
        <v>2332</v>
      </c>
      <c r="D12298" s="417" t="s">
        <v>18103</v>
      </c>
      <c r="E12298" s="391">
        <v>0.01</v>
      </c>
      <c r="F12298" s="418">
        <v>44270</v>
      </c>
      <c r="G12298" s="417" t="s">
        <v>2286</v>
      </c>
      <c r="I12298" s="379" t="e">
        <f>IF(#REF!&lt;&gt;"",#REF!-$I$199,"")</f>
        <v>#REF!</v>
      </c>
      <c r="J12298" s="379" t="e">
        <f>IF(I12298&lt;&gt;"",NETWORKDAYS($I$199,#REF!-1,$N$201:$N$224),"")</f>
        <v>#REF!</v>
      </c>
      <c r="K12298" s="391" t="e">
        <f>IF(I12298&lt;&gt;"",RIGHT(#REF!,LEN(#REF!)-FIND(" ",#REF!)),"")</f>
        <v>#REF!</v>
      </c>
    </row>
    <row r="12299" spans="1:11">
      <c r="A12299" s="417" t="s">
        <v>2155</v>
      </c>
      <c r="B12299" s="417" t="s">
        <v>15261</v>
      </c>
      <c r="C12299" s="417" t="s">
        <v>2332</v>
      </c>
      <c r="D12299" s="417" t="s">
        <v>14867</v>
      </c>
      <c r="E12299" s="391">
        <v>7.47</v>
      </c>
      <c r="F12299" s="418">
        <v>44305</v>
      </c>
      <c r="G12299" s="417" t="s">
        <v>2286</v>
      </c>
      <c r="I12299" s="379" t="e">
        <f>IF(#REF!&lt;&gt;"",#REF!-$I$199,"")</f>
        <v>#REF!</v>
      </c>
      <c r="J12299" s="379" t="e">
        <f>IF(I12299&lt;&gt;"",NETWORKDAYS($I$199,#REF!-1,$N$201:$N$224),"")</f>
        <v>#REF!</v>
      </c>
      <c r="K12299" s="391" t="e">
        <f>IF(I12299&lt;&gt;"",RIGHT(#REF!,LEN(#REF!)-FIND(" ",#REF!)),"")</f>
        <v>#REF!</v>
      </c>
    </row>
    <row r="12300" spans="1:11">
      <c r="A12300" s="417" t="s">
        <v>2155</v>
      </c>
      <c r="B12300" s="417" t="s">
        <v>18904</v>
      </c>
      <c r="C12300" s="417" t="s">
        <v>2332</v>
      </c>
      <c r="D12300" s="417" t="s">
        <v>14965</v>
      </c>
      <c r="E12300" s="391">
        <v>9.82</v>
      </c>
      <c r="F12300" s="418">
        <v>44305</v>
      </c>
      <c r="G12300" s="417" t="s">
        <v>2286</v>
      </c>
      <c r="I12300" s="379" t="e">
        <f>IF(#REF!&lt;&gt;"",#REF!-$I$199,"")</f>
        <v>#REF!</v>
      </c>
      <c r="J12300" s="379" t="e">
        <f>IF(I12300&lt;&gt;"",NETWORKDAYS($I$199,#REF!-1,$N$201:$N$224),"")</f>
        <v>#REF!</v>
      </c>
      <c r="K12300" s="391" t="e">
        <f>IF(I12300&lt;&gt;"",RIGHT(#REF!,LEN(#REF!)-FIND(" ",#REF!)),"")</f>
        <v>#REF!</v>
      </c>
    </row>
    <row r="12301" spans="1:11">
      <c r="A12301" s="417" t="s">
        <v>2155</v>
      </c>
      <c r="B12301" s="417" t="s">
        <v>18905</v>
      </c>
      <c r="C12301" s="417" t="s">
        <v>2332</v>
      </c>
      <c r="D12301" s="417" t="s">
        <v>14953</v>
      </c>
      <c r="E12301" s="391">
        <v>9.3699999999999992</v>
      </c>
      <c r="F12301" s="418">
        <v>44305</v>
      </c>
      <c r="G12301" s="417" t="s">
        <v>2286</v>
      </c>
      <c r="I12301" s="379" t="e">
        <f>IF(#REF!&lt;&gt;"",#REF!-$I$199,"")</f>
        <v>#REF!</v>
      </c>
      <c r="J12301" s="379" t="e">
        <f>IF(I12301&lt;&gt;"",NETWORKDAYS($I$199,#REF!-1,$N$201:$N$224),"")</f>
        <v>#REF!</v>
      </c>
      <c r="K12301" s="391" t="e">
        <f>IF(I12301&lt;&gt;"",RIGHT(#REF!,LEN(#REF!)-FIND(" ",#REF!)),"")</f>
        <v>#REF!</v>
      </c>
    </row>
    <row r="12302" spans="1:11">
      <c r="A12302" s="417" t="s">
        <v>2155</v>
      </c>
      <c r="B12302" s="417" t="s">
        <v>17669</v>
      </c>
      <c r="C12302" s="417" t="s">
        <v>2332</v>
      </c>
      <c r="D12302" s="417" t="s">
        <v>14887</v>
      </c>
      <c r="E12302" s="391">
        <v>0.06</v>
      </c>
      <c r="F12302" s="418">
        <v>44305</v>
      </c>
      <c r="G12302" s="417" t="s">
        <v>2286</v>
      </c>
      <c r="I12302" s="379" t="e">
        <f>IF(#REF!&lt;&gt;"",#REF!-$I$199,"")</f>
        <v>#REF!</v>
      </c>
      <c r="J12302" s="379" t="e">
        <f>IF(I12302&lt;&gt;"",NETWORKDAYS($I$199,#REF!-1,$N$201:$N$224),"")</f>
        <v>#REF!</v>
      </c>
      <c r="K12302" s="391" t="e">
        <f>IF(I12302&lt;&gt;"",RIGHT(#REF!,LEN(#REF!)-FIND(" ",#REF!)),"")</f>
        <v>#REF!</v>
      </c>
    </row>
    <row r="12303" spans="1:11">
      <c r="A12303" s="417" t="s">
        <v>2155</v>
      </c>
      <c r="B12303" s="417" t="s">
        <v>6249</v>
      </c>
      <c r="C12303" s="417" t="s">
        <v>2332</v>
      </c>
      <c r="D12303" s="417" t="s">
        <v>6042</v>
      </c>
      <c r="E12303" s="391">
        <v>0.13</v>
      </c>
      <c r="F12303" s="418">
        <v>44305</v>
      </c>
      <c r="G12303" s="417" t="s">
        <v>2286</v>
      </c>
      <c r="I12303" s="379" t="e">
        <f>IF(#REF!&lt;&gt;"",#REF!-$I$199,"")</f>
        <v>#REF!</v>
      </c>
      <c r="J12303" s="379" t="e">
        <f>IF(I12303&lt;&gt;"",NETWORKDAYS($I$199,#REF!-1,$N$201:$N$224),"")</f>
        <v>#REF!</v>
      </c>
      <c r="K12303" s="391" t="e">
        <f>IF(I12303&lt;&gt;"",RIGHT(#REF!,LEN(#REF!)-FIND(" ",#REF!)),"")</f>
        <v>#REF!</v>
      </c>
    </row>
    <row r="12304" spans="1:11">
      <c r="A12304" s="417" t="s">
        <v>2155</v>
      </c>
      <c r="B12304" s="417" t="s">
        <v>6250</v>
      </c>
      <c r="C12304" s="417" t="s">
        <v>2332</v>
      </c>
      <c r="D12304" s="417" t="s">
        <v>3677</v>
      </c>
      <c r="E12304" s="391">
        <v>1.86</v>
      </c>
      <c r="F12304" s="418">
        <v>44305</v>
      </c>
      <c r="G12304" s="417" t="s">
        <v>2286</v>
      </c>
      <c r="I12304" s="379" t="e">
        <f>IF(#REF!&lt;&gt;"",#REF!-$I$199,"")</f>
        <v>#REF!</v>
      </c>
      <c r="J12304" s="379" t="e">
        <f>IF(I12304&lt;&gt;"",NETWORKDAYS($I$199,#REF!-1,$N$201:$N$224),"")</f>
        <v>#REF!</v>
      </c>
      <c r="K12304" s="391" t="e">
        <f>IF(I12304&lt;&gt;"",RIGHT(#REF!,LEN(#REF!)-FIND(" ",#REF!)),"")</f>
        <v>#REF!</v>
      </c>
    </row>
    <row r="12305" spans="1:11">
      <c r="A12305" s="417" t="s">
        <v>2155</v>
      </c>
      <c r="B12305" s="417" t="s">
        <v>6251</v>
      </c>
      <c r="C12305" s="417" t="s">
        <v>2332</v>
      </c>
      <c r="D12305" s="417" t="s">
        <v>5908</v>
      </c>
      <c r="E12305" s="391">
        <v>1.18</v>
      </c>
      <c r="F12305" s="418">
        <v>44305</v>
      </c>
      <c r="G12305" s="417" t="s">
        <v>2286</v>
      </c>
      <c r="I12305" s="379" t="e">
        <f>IF(#REF!&lt;&gt;"",#REF!-$I$199,"")</f>
        <v>#REF!</v>
      </c>
      <c r="J12305" s="379" t="e">
        <f>IF(I12305&lt;&gt;"",NETWORKDAYS($I$199,#REF!-1,$N$201:$N$224),"")</f>
        <v>#REF!</v>
      </c>
      <c r="K12305" s="391" t="e">
        <f>IF(I12305&lt;&gt;"",RIGHT(#REF!,LEN(#REF!)-FIND(" ",#REF!)),"")</f>
        <v>#REF!</v>
      </c>
    </row>
    <row r="12306" spans="1:11">
      <c r="A12306" s="417" t="s">
        <v>2155</v>
      </c>
      <c r="B12306" s="417" t="s">
        <v>6252</v>
      </c>
      <c r="C12306" s="417" t="s">
        <v>2332</v>
      </c>
      <c r="D12306" s="417" t="s">
        <v>5910</v>
      </c>
      <c r="E12306" s="391">
        <v>0.08</v>
      </c>
      <c r="F12306" s="418">
        <v>44305</v>
      </c>
      <c r="G12306" s="417" t="s">
        <v>2286</v>
      </c>
      <c r="I12306" s="379" t="e">
        <f>IF(#REF!&lt;&gt;"",#REF!-$I$199,"")</f>
        <v>#REF!</v>
      </c>
      <c r="J12306" s="379" t="e">
        <f>IF(I12306&lt;&gt;"",NETWORKDAYS($I$199,#REF!-1,$N$201:$N$224),"")</f>
        <v>#REF!</v>
      </c>
      <c r="K12306" s="391" t="e">
        <f>IF(I12306&lt;&gt;"",RIGHT(#REF!,LEN(#REF!)-FIND(" ",#REF!)),"")</f>
        <v>#REF!</v>
      </c>
    </row>
    <row r="12307" spans="1:11">
      <c r="A12307" s="417" t="s">
        <v>2155</v>
      </c>
      <c r="B12307" s="417" t="s">
        <v>6253</v>
      </c>
      <c r="C12307" s="417" t="s">
        <v>2332</v>
      </c>
      <c r="D12307" s="417" t="s">
        <v>5912</v>
      </c>
      <c r="E12307" s="391">
        <v>0.94</v>
      </c>
      <c r="F12307" s="418">
        <v>44305</v>
      </c>
      <c r="G12307" s="417" t="s">
        <v>2286</v>
      </c>
      <c r="I12307" s="379" t="e">
        <f>IF(#REF!&lt;&gt;"",#REF!-$I$199,"")</f>
        <v>#REF!</v>
      </c>
      <c r="J12307" s="379" t="e">
        <f>IF(I12307&lt;&gt;"",NETWORKDAYS($I$199,#REF!-1,$N$201:$N$224),"")</f>
        <v>#REF!</v>
      </c>
      <c r="K12307" s="391" t="e">
        <f>IF(I12307&lt;&gt;"",RIGHT(#REF!,LEN(#REF!)-FIND(" ",#REF!)),"")</f>
        <v>#REF!</v>
      </c>
    </row>
    <row r="12308" spans="1:11">
      <c r="A12308" s="417" t="s">
        <v>2155</v>
      </c>
      <c r="B12308" s="417" t="s">
        <v>6254</v>
      </c>
      <c r="C12308" s="417" t="s">
        <v>2332</v>
      </c>
      <c r="D12308" s="417" t="s">
        <v>5914</v>
      </c>
      <c r="E12308" s="391">
        <v>0.12</v>
      </c>
      <c r="F12308" s="418">
        <v>44305</v>
      </c>
      <c r="G12308" s="417" t="s">
        <v>2286</v>
      </c>
      <c r="I12308" s="379" t="e">
        <f>IF(#REF!&lt;&gt;"",#REF!-$I$199,"")</f>
        <v>#REF!</v>
      </c>
      <c r="J12308" s="379" t="e">
        <f>IF(I12308&lt;&gt;"",NETWORKDAYS($I$199,#REF!-1,$N$201:$N$224),"")</f>
        <v>#REF!</v>
      </c>
      <c r="K12308" s="391" t="e">
        <f>IF(I12308&lt;&gt;"",RIGHT(#REF!,LEN(#REF!)-FIND(" ",#REF!)),"")</f>
        <v>#REF!</v>
      </c>
    </row>
    <row r="12309" spans="1:11">
      <c r="A12309" s="417" t="s">
        <v>2155</v>
      </c>
      <c r="B12309" s="417" t="s">
        <v>6255</v>
      </c>
      <c r="C12309" s="417" t="s">
        <v>2332</v>
      </c>
      <c r="D12309" s="417" t="s">
        <v>5916</v>
      </c>
      <c r="E12309" s="391">
        <v>1.21</v>
      </c>
      <c r="F12309" s="418">
        <v>44305</v>
      </c>
      <c r="G12309" s="417" t="s">
        <v>2286</v>
      </c>
      <c r="I12309" s="379" t="e">
        <f>IF(#REF!&lt;&gt;"",#REF!-$I$199,"")</f>
        <v>#REF!</v>
      </c>
      <c r="J12309" s="379" t="e">
        <f>IF(I12309&lt;&gt;"",NETWORKDAYS($I$199,#REF!-1,$N$201:$N$224),"")</f>
        <v>#REF!</v>
      </c>
      <c r="K12309" s="391" t="e">
        <f>IF(I12309&lt;&gt;"",RIGHT(#REF!,LEN(#REF!)-FIND(" ",#REF!)),"")</f>
        <v>#REF!</v>
      </c>
    </row>
    <row r="12310" spans="1:11">
      <c r="A12310" s="417" t="s">
        <v>2155</v>
      </c>
      <c r="B12310" s="417" t="s">
        <v>6256</v>
      </c>
      <c r="C12310" s="417" t="s">
        <v>2332</v>
      </c>
      <c r="D12310" s="417" t="s">
        <v>5922</v>
      </c>
      <c r="E12310" s="391">
        <v>4.2</v>
      </c>
      <c r="F12310" s="418">
        <v>44305</v>
      </c>
      <c r="G12310" s="417" t="s">
        <v>2286</v>
      </c>
      <c r="I12310" s="379" t="e">
        <f>IF(#REF!&lt;&gt;"",#REF!-$I$199,"")</f>
        <v>#REF!</v>
      </c>
      <c r="J12310" s="379" t="e">
        <f>IF(I12310&lt;&gt;"",NETWORKDAYS($I$199,#REF!-1,$N$201:$N$224),"")</f>
        <v>#REF!</v>
      </c>
      <c r="K12310" s="391" t="e">
        <f>IF(I12310&lt;&gt;"",RIGHT(#REF!,LEN(#REF!)-FIND(" ",#REF!)),"")</f>
        <v>#REF!</v>
      </c>
    </row>
    <row r="12311" spans="1:11">
      <c r="A12311" s="417" t="s">
        <v>2155</v>
      </c>
      <c r="B12311" s="417" t="s">
        <v>6257</v>
      </c>
      <c r="C12311" s="417" t="s">
        <v>2332</v>
      </c>
      <c r="D12311" s="417" t="s">
        <v>5925</v>
      </c>
      <c r="E12311" s="391">
        <v>0.23</v>
      </c>
      <c r="F12311" s="418">
        <v>44305</v>
      </c>
      <c r="G12311" s="417" t="s">
        <v>2286</v>
      </c>
      <c r="I12311" s="379" t="e">
        <f>IF(#REF!&lt;&gt;"",#REF!-$I$199,"")</f>
        <v>#REF!</v>
      </c>
      <c r="J12311" s="379" t="e">
        <f>IF(I12311&lt;&gt;"",NETWORKDAYS($I$199,#REF!-1,$N$201:$N$224),"")</f>
        <v>#REF!</v>
      </c>
      <c r="K12311" s="391" t="e">
        <f>IF(I12311&lt;&gt;"",RIGHT(#REF!,LEN(#REF!)-FIND(" ",#REF!)),"")</f>
        <v>#REF!</v>
      </c>
    </row>
    <row r="12312" spans="1:11">
      <c r="A12312" s="417" t="s">
        <v>2155</v>
      </c>
      <c r="B12312" s="417" t="s">
        <v>6258</v>
      </c>
      <c r="C12312" s="417" t="s">
        <v>2332</v>
      </c>
      <c r="D12312" s="417" t="s">
        <v>5931</v>
      </c>
      <c r="E12312" s="391">
        <v>1.0900000000000001</v>
      </c>
      <c r="F12312" s="418">
        <v>44305</v>
      </c>
      <c r="G12312" s="417" t="s">
        <v>2286</v>
      </c>
      <c r="I12312" s="379" t="e">
        <f>IF(#REF!&lt;&gt;"",#REF!-$I$199,"")</f>
        <v>#REF!</v>
      </c>
      <c r="J12312" s="379" t="e">
        <f>IF(I12312&lt;&gt;"",NETWORKDAYS($I$199,#REF!-1,$N$201:$N$224),"")</f>
        <v>#REF!</v>
      </c>
      <c r="K12312" s="391" t="e">
        <f>IF(I12312&lt;&gt;"",RIGHT(#REF!,LEN(#REF!)-FIND(" ",#REF!)),"")</f>
        <v>#REF!</v>
      </c>
    </row>
    <row r="12313" spans="1:11">
      <c r="A12313" s="417" t="s">
        <v>2155</v>
      </c>
      <c r="B12313" s="417" t="s">
        <v>6259</v>
      </c>
      <c r="C12313" s="417" t="s">
        <v>2332</v>
      </c>
      <c r="D12313" s="417" t="s">
        <v>5935</v>
      </c>
      <c r="E12313" s="391">
        <v>2.17</v>
      </c>
      <c r="F12313" s="418">
        <v>44305</v>
      </c>
      <c r="G12313" s="417" t="s">
        <v>2286</v>
      </c>
      <c r="I12313" s="379" t="e">
        <f>IF(#REF!&lt;&gt;"",#REF!-$I$199,"")</f>
        <v>#REF!</v>
      </c>
      <c r="J12313" s="379" t="e">
        <f>IF(I12313&lt;&gt;"",NETWORKDAYS($I$199,#REF!-1,$N$201:$N$224),"")</f>
        <v>#REF!</v>
      </c>
      <c r="K12313" s="391" t="e">
        <f>IF(I12313&lt;&gt;"",RIGHT(#REF!,LEN(#REF!)-FIND(" ",#REF!)),"")</f>
        <v>#REF!</v>
      </c>
    </row>
    <row r="12314" spans="1:11">
      <c r="A12314" s="417" t="s">
        <v>2155</v>
      </c>
      <c r="B12314" s="417" t="s">
        <v>6260</v>
      </c>
      <c r="C12314" s="417" t="s">
        <v>2332</v>
      </c>
      <c r="D12314" s="417" t="s">
        <v>5937</v>
      </c>
      <c r="E12314" s="391">
        <v>2.4500000000000002</v>
      </c>
      <c r="F12314" s="418">
        <v>44305</v>
      </c>
      <c r="G12314" s="417" t="s">
        <v>2286</v>
      </c>
      <c r="I12314" s="379" t="e">
        <f>IF(#REF!&lt;&gt;"",#REF!-$I$199,"")</f>
        <v>#REF!</v>
      </c>
      <c r="J12314" s="379" t="e">
        <f>IF(I12314&lt;&gt;"",NETWORKDAYS($I$199,#REF!-1,$N$201:$N$224),"")</f>
        <v>#REF!</v>
      </c>
      <c r="K12314" s="391" t="e">
        <f>IF(I12314&lt;&gt;"",RIGHT(#REF!,LEN(#REF!)-FIND(" ",#REF!)),"")</f>
        <v>#REF!</v>
      </c>
    </row>
    <row r="12315" spans="1:11">
      <c r="A12315" s="417" t="s">
        <v>2155</v>
      </c>
      <c r="B12315" s="417" t="s">
        <v>6261</v>
      </c>
      <c r="C12315" s="417" t="s">
        <v>2332</v>
      </c>
      <c r="D12315" s="417" t="s">
        <v>6055</v>
      </c>
      <c r="E12315" s="391">
        <v>1.75</v>
      </c>
      <c r="F12315" s="418">
        <v>44305</v>
      </c>
      <c r="G12315" s="417" t="s">
        <v>2286</v>
      </c>
      <c r="I12315" s="379" t="e">
        <f>IF(#REF!&lt;&gt;"",#REF!-$I$199,"")</f>
        <v>#REF!</v>
      </c>
      <c r="J12315" s="379" t="e">
        <f>IF(I12315&lt;&gt;"",NETWORKDAYS($I$199,#REF!-1,$N$201:$N$224),"")</f>
        <v>#REF!</v>
      </c>
      <c r="K12315" s="391" t="e">
        <f>IF(I12315&lt;&gt;"",RIGHT(#REF!,LEN(#REF!)-FIND(" ",#REF!)),"")</f>
        <v>#REF!</v>
      </c>
    </row>
    <row r="12316" spans="1:11">
      <c r="A12316" s="417" t="s">
        <v>2155</v>
      </c>
      <c r="B12316" s="417" t="s">
        <v>6262</v>
      </c>
      <c r="C12316" s="417" t="s">
        <v>2332</v>
      </c>
      <c r="D12316" s="417" t="s">
        <v>5941</v>
      </c>
      <c r="E12316" s="391">
        <v>3.51</v>
      </c>
      <c r="F12316" s="418">
        <v>44305</v>
      </c>
      <c r="G12316" s="417" t="s">
        <v>2286</v>
      </c>
      <c r="I12316" s="379" t="e">
        <f>IF(#REF!&lt;&gt;"",#REF!-$I$199,"")</f>
        <v>#REF!</v>
      </c>
      <c r="J12316" s="379" t="e">
        <f>IF(I12316&lt;&gt;"",NETWORKDAYS($I$199,#REF!-1,$N$201:$N$224),"")</f>
        <v>#REF!</v>
      </c>
      <c r="K12316" s="391" t="e">
        <f>IF(I12316&lt;&gt;"",RIGHT(#REF!,LEN(#REF!)-FIND(" ",#REF!)),"")</f>
        <v>#REF!</v>
      </c>
    </row>
    <row r="12317" spans="1:11">
      <c r="A12317" s="417" t="s">
        <v>2155</v>
      </c>
      <c r="B12317" s="417" t="s">
        <v>6263</v>
      </c>
      <c r="C12317" s="417" t="s">
        <v>2332</v>
      </c>
      <c r="D12317" s="417" t="s">
        <v>5929</v>
      </c>
      <c r="E12317" s="391">
        <v>2.12</v>
      </c>
      <c r="F12317" s="418">
        <v>44305</v>
      </c>
      <c r="G12317" s="417" t="s">
        <v>2286</v>
      </c>
      <c r="I12317" s="379" t="e">
        <f>IF(#REF!&lt;&gt;"",#REF!-$I$199,"")</f>
        <v>#REF!</v>
      </c>
      <c r="J12317" s="379" t="e">
        <f>IF(I12317&lt;&gt;"",NETWORKDAYS($I$199,#REF!-1,$N$201:$N$224),"")</f>
        <v>#REF!</v>
      </c>
      <c r="K12317" s="391" t="e">
        <f>IF(I12317&lt;&gt;"",RIGHT(#REF!,LEN(#REF!)-FIND(" ",#REF!)),"")</f>
        <v>#REF!</v>
      </c>
    </row>
    <row r="12318" spans="1:11">
      <c r="A12318" s="417" t="s">
        <v>2155</v>
      </c>
      <c r="B12318" s="417" t="s">
        <v>6264</v>
      </c>
      <c r="C12318" s="417" t="s">
        <v>2332</v>
      </c>
      <c r="D12318" s="417" t="s">
        <v>5947</v>
      </c>
      <c r="E12318" s="391">
        <v>0.59</v>
      </c>
      <c r="F12318" s="418">
        <v>44305</v>
      </c>
      <c r="G12318" s="417" t="s">
        <v>2286</v>
      </c>
      <c r="I12318" s="379" t="e">
        <f>IF(#REF!&lt;&gt;"",#REF!-$I$199,"")</f>
        <v>#REF!</v>
      </c>
      <c r="J12318" s="379" t="e">
        <f>IF(I12318&lt;&gt;"",NETWORKDAYS($I$199,#REF!-1,$N$201:$N$224),"")</f>
        <v>#REF!</v>
      </c>
      <c r="K12318" s="391" t="e">
        <f>IF(I12318&lt;&gt;"",RIGHT(#REF!,LEN(#REF!)-FIND(" ",#REF!)),"")</f>
        <v>#REF!</v>
      </c>
    </row>
    <row r="12319" spans="1:11">
      <c r="A12319" s="417" t="s">
        <v>2155</v>
      </c>
      <c r="B12319" s="417" t="s">
        <v>6265</v>
      </c>
      <c r="C12319" s="417" t="s">
        <v>2332</v>
      </c>
      <c r="D12319" s="417" t="s">
        <v>5951</v>
      </c>
      <c r="E12319" s="391">
        <v>1.2</v>
      </c>
      <c r="F12319" s="418">
        <v>44305</v>
      </c>
      <c r="G12319" s="417" t="s">
        <v>2286</v>
      </c>
      <c r="I12319" s="379" t="e">
        <f>IF(#REF!&lt;&gt;"",#REF!-$I$199,"")</f>
        <v>#REF!</v>
      </c>
      <c r="J12319" s="379" t="e">
        <f>IF(I12319&lt;&gt;"",NETWORKDAYS($I$199,#REF!-1,$N$201:$N$224),"")</f>
        <v>#REF!</v>
      </c>
      <c r="K12319" s="391" t="e">
        <f>IF(I12319&lt;&gt;"",RIGHT(#REF!,LEN(#REF!)-FIND(" ",#REF!)),"")</f>
        <v>#REF!</v>
      </c>
    </row>
    <row r="12320" spans="1:11">
      <c r="A12320" s="417" t="s">
        <v>2155</v>
      </c>
      <c r="B12320" s="417" t="s">
        <v>6266</v>
      </c>
      <c r="C12320" s="417" t="s">
        <v>2332</v>
      </c>
      <c r="D12320" s="417" t="s">
        <v>5953</v>
      </c>
      <c r="E12320" s="391">
        <v>2.4700000000000002</v>
      </c>
      <c r="F12320" s="418">
        <v>44305</v>
      </c>
      <c r="G12320" s="417" t="s">
        <v>2286</v>
      </c>
      <c r="I12320" s="379" t="e">
        <f>IF(#REF!&lt;&gt;"",#REF!-$I$199,"")</f>
        <v>#REF!</v>
      </c>
      <c r="J12320" s="379" t="e">
        <f>IF(I12320&lt;&gt;"",NETWORKDAYS($I$199,#REF!-1,$N$201:$N$224),"")</f>
        <v>#REF!</v>
      </c>
      <c r="K12320" s="391" t="e">
        <f>IF(I12320&lt;&gt;"",RIGHT(#REF!,LEN(#REF!)-FIND(" ",#REF!)),"")</f>
        <v>#REF!</v>
      </c>
    </row>
    <row r="12321" spans="1:11">
      <c r="A12321" s="417" t="s">
        <v>2155</v>
      </c>
      <c r="B12321" s="417" t="s">
        <v>6267</v>
      </c>
      <c r="C12321" s="417" t="s">
        <v>2332</v>
      </c>
      <c r="D12321" s="417" t="s">
        <v>5957</v>
      </c>
      <c r="E12321" s="391">
        <v>1.75</v>
      </c>
      <c r="F12321" s="418">
        <v>44305</v>
      </c>
      <c r="G12321" s="417" t="s">
        <v>2286</v>
      </c>
      <c r="I12321" s="379" t="e">
        <f>IF(#REF!&lt;&gt;"",#REF!-$I$199,"")</f>
        <v>#REF!</v>
      </c>
      <c r="J12321" s="379" t="e">
        <f>IF(I12321&lt;&gt;"",NETWORKDAYS($I$199,#REF!-1,$N$201:$N$224),"")</f>
        <v>#REF!</v>
      </c>
      <c r="K12321" s="391" t="e">
        <f>IF(I12321&lt;&gt;"",RIGHT(#REF!,LEN(#REF!)-FIND(" ",#REF!)),"")</f>
        <v>#REF!</v>
      </c>
    </row>
    <row r="12322" spans="1:11">
      <c r="A12322" s="417" t="s">
        <v>2155</v>
      </c>
      <c r="B12322" s="417" t="s">
        <v>6268</v>
      </c>
      <c r="C12322" s="417" t="s">
        <v>2332</v>
      </c>
      <c r="D12322" s="417" t="s">
        <v>5961</v>
      </c>
      <c r="E12322" s="391">
        <v>2.4500000000000002</v>
      </c>
      <c r="F12322" s="418">
        <v>44305</v>
      </c>
      <c r="G12322" s="417" t="s">
        <v>2286</v>
      </c>
      <c r="I12322" s="379" t="e">
        <f>IF(#REF!&lt;&gt;"",#REF!-$I$199,"")</f>
        <v>#REF!</v>
      </c>
      <c r="J12322" s="379" t="e">
        <f>IF(I12322&lt;&gt;"",NETWORKDAYS($I$199,#REF!-1,$N$201:$N$224),"")</f>
        <v>#REF!</v>
      </c>
      <c r="K12322" s="391" t="e">
        <f>IF(I12322&lt;&gt;"",RIGHT(#REF!,LEN(#REF!)-FIND(" ",#REF!)),"")</f>
        <v>#REF!</v>
      </c>
    </row>
    <row r="12323" spans="1:11">
      <c r="A12323" s="417" t="s">
        <v>2155</v>
      </c>
      <c r="B12323" s="417" t="s">
        <v>6269</v>
      </c>
      <c r="C12323" s="417" t="s">
        <v>2332</v>
      </c>
      <c r="D12323" s="417" t="s">
        <v>5965</v>
      </c>
      <c r="E12323" s="391">
        <v>0.12</v>
      </c>
      <c r="F12323" s="418">
        <v>44305</v>
      </c>
      <c r="G12323" s="417" t="s">
        <v>2286</v>
      </c>
      <c r="I12323" s="379" t="e">
        <f>IF(#REF!&lt;&gt;"",#REF!-$I$199,"")</f>
        <v>#REF!</v>
      </c>
      <c r="J12323" s="379" t="e">
        <f>IF(I12323&lt;&gt;"",NETWORKDAYS($I$199,#REF!-1,$N$201:$N$224),"")</f>
        <v>#REF!</v>
      </c>
      <c r="K12323" s="391" t="e">
        <f>IF(I12323&lt;&gt;"",RIGHT(#REF!,LEN(#REF!)-FIND(" ",#REF!)),"")</f>
        <v>#REF!</v>
      </c>
    </row>
    <row r="12324" spans="1:11">
      <c r="A12324" s="417" t="s">
        <v>2155</v>
      </c>
      <c r="B12324" s="417" t="s">
        <v>6270</v>
      </c>
      <c r="C12324" s="417" t="s">
        <v>2332</v>
      </c>
      <c r="D12324" s="417" t="s">
        <v>5973</v>
      </c>
      <c r="E12324" s="391">
        <v>2.29</v>
      </c>
      <c r="F12324" s="418">
        <v>44305</v>
      </c>
      <c r="G12324" s="417" t="s">
        <v>2286</v>
      </c>
      <c r="I12324" s="379" t="e">
        <f>IF(#REF!&lt;&gt;"",#REF!-$I$199,"")</f>
        <v>#REF!</v>
      </c>
      <c r="J12324" s="379" t="e">
        <f>IF(I12324&lt;&gt;"",NETWORKDAYS($I$199,#REF!-1,$N$201:$N$224),"")</f>
        <v>#REF!</v>
      </c>
      <c r="K12324" s="391" t="e">
        <f>IF(I12324&lt;&gt;"",RIGHT(#REF!,LEN(#REF!)-FIND(" ",#REF!)),"")</f>
        <v>#REF!</v>
      </c>
    </row>
    <row r="12325" spans="1:11">
      <c r="A12325" s="417" t="s">
        <v>2155</v>
      </c>
      <c r="B12325" s="417" t="s">
        <v>6271</v>
      </c>
      <c r="C12325" s="417" t="s">
        <v>2332</v>
      </c>
      <c r="D12325" s="417" t="s">
        <v>5977</v>
      </c>
      <c r="E12325" s="391">
        <v>0.88</v>
      </c>
      <c r="F12325" s="418">
        <v>44305</v>
      </c>
      <c r="G12325" s="417" t="s">
        <v>2286</v>
      </c>
      <c r="I12325" s="379" t="e">
        <f>IF(#REF!&lt;&gt;"",#REF!-$I$199,"")</f>
        <v>#REF!</v>
      </c>
      <c r="J12325" s="379" t="e">
        <f>IF(I12325&lt;&gt;"",NETWORKDAYS($I$199,#REF!-1,$N$201:$N$224),"")</f>
        <v>#REF!</v>
      </c>
      <c r="K12325" s="391" t="e">
        <f>IF(I12325&lt;&gt;"",RIGHT(#REF!,LEN(#REF!)-FIND(" ",#REF!)),"")</f>
        <v>#REF!</v>
      </c>
    </row>
    <row r="12326" spans="1:11">
      <c r="A12326" s="417" t="s">
        <v>2155</v>
      </c>
      <c r="B12326" s="417" t="s">
        <v>6272</v>
      </c>
      <c r="C12326" s="417" t="s">
        <v>2332</v>
      </c>
      <c r="D12326" s="417" t="s">
        <v>5979</v>
      </c>
      <c r="E12326" s="391">
        <v>2.64</v>
      </c>
      <c r="F12326" s="418">
        <v>44305</v>
      </c>
      <c r="G12326" s="417" t="s">
        <v>2286</v>
      </c>
      <c r="I12326" s="379" t="e">
        <f>IF(#REF!&lt;&gt;"",#REF!-$I$199,"")</f>
        <v>#REF!</v>
      </c>
      <c r="J12326" s="379" t="e">
        <f>IF(I12326&lt;&gt;"",NETWORKDAYS($I$199,#REF!-1,$N$201:$N$224),"")</f>
        <v>#REF!</v>
      </c>
      <c r="K12326" s="391" t="e">
        <f>IF(I12326&lt;&gt;"",RIGHT(#REF!,LEN(#REF!)-FIND(" ",#REF!)),"")</f>
        <v>#REF!</v>
      </c>
    </row>
    <row r="12327" spans="1:11">
      <c r="A12327" s="417" t="s">
        <v>2155</v>
      </c>
      <c r="B12327" s="417" t="s">
        <v>6273</v>
      </c>
      <c r="C12327" s="417" t="s">
        <v>2332</v>
      </c>
      <c r="D12327" s="417" t="s">
        <v>5971</v>
      </c>
      <c r="E12327" s="391">
        <v>2.12</v>
      </c>
      <c r="F12327" s="418">
        <v>44305</v>
      </c>
      <c r="G12327" s="417" t="s">
        <v>2286</v>
      </c>
      <c r="I12327" s="379" t="e">
        <f>IF(#REF!&lt;&gt;"",#REF!-$I$199,"")</f>
        <v>#REF!</v>
      </c>
      <c r="J12327" s="379" t="e">
        <f>IF(I12327&lt;&gt;"",NETWORKDAYS($I$199,#REF!-1,$N$201:$N$224),"")</f>
        <v>#REF!</v>
      </c>
      <c r="K12327" s="391" t="e">
        <f>IF(I12327&lt;&gt;"",RIGHT(#REF!,LEN(#REF!)-FIND(" ",#REF!)),"")</f>
        <v>#REF!</v>
      </c>
    </row>
    <row r="12328" spans="1:11">
      <c r="A12328" s="417" t="s">
        <v>2155</v>
      </c>
      <c r="B12328" s="417" t="s">
        <v>6274</v>
      </c>
      <c r="C12328" s="417" t="s">
        <v>2332</v>
      </c>
      <c r="D12328" s="417" t="s">
        <v>6067</v>
      </c>
      <c r="E12328" s="391">
        <v>1.25</v>
      </c>
      <c r="F12328" s="418">
        <v>44305</v>
      </c>
      <c r="G12328" s="417" t="s">
        <v>2286</v>
      </c>
      <c r="I12328" s="379" t="e">
        <f>IF(#REF!&lt;&gt;"",#REF!-$I$199,"")</f>
        <v>#REF!</v>
      </c>
      <c r="J12328" s="379" t="e">
        <f>IF(I12328&lt;&gt;"",NETWORKDAYS($I$199,#REF!-1,$N$201:$N$224),"")</f>
        <v>#REF!</v>
      </c>
      <c r="K12328" s="391" t="e">
        <f>IF(I12328&lt;&gt;"",RIGHT(#REF!,LEN(#REF!)-FIND(" ",#REF!)),"")</f>
        <v>#REF!</v>
      </c>
    </row>
    <row r="12329" spans="1:11">
      <c r="A12329" s="417" t="s">
        <v>2155</v>
      </c>
      <c r="B12329" s="417" t="s">
        <v>6275</v>
      </c>
      <c r="C12329" s="417" t="s">
        <v>2332</v>
      </c>
      <c r="D12329" s="417" t="s">
        <v>5983</v>
      </c>
      <c r="E12329" s="391">
        <v>2.37</v>
      </c>
      <c r="F12329" s="418">
        <v>44305</v>
      </c>
      <c r="G12329" s="417" t="s">
        <v>2286</v>
      </c>
      <c r="I12329" s="379" t="e">
        <f>IF(#REF!&lt;&gt;"",#REF!-$I$199,"")</f>
        <v>#REF!</v>
      </c>
      <c r="J12329" s="379" t="e">
        <f>IF(I12329&lt;&gt;"",NETWORKDAYS($I$199,#REF!-1,$N$201:$N$224),"")</f>
        <v>#REF!</v>
      </c>
      <c r="K12329" s="391" t="e">
        <f>IF(I12329&lt;&gt;"",RIGHT(#REF!,LEN(#REF!)-FIND(" ",#REF!)),"")</f>
        <v>#REF!</v>
      </c>
    </row>
    <row r="12330" spans="1:11">
      <c r="A12330" s="417" t="s">
        <v>2155</v>
      </c>
      <c r="B12330" s="417" t="s">
        <v>9054</v>
      </c>
      <c r="C12330" s="417" t="s">
        <v>2332</v>
      </c>
      <c r="D12330" s="417" t="s">
        <v>7272</v>
      </c>
      <c r="E12330" s="391">
        <v>4.82</v>
      </c>
      <c r="F12330" s="418">
        <v>44305</v>
      </c>
      <c r="G12330" s="417" t="s">
        <v>2286</v>
      </c>
      <c r="I12330" s="379" t="e">
        <f>IF(#REF!&lt;&gt;"",#REF!-$I$199,"")</f>
        <v>#REF!</v>
      </c>
      <c r="J12330" s="379" t="e">
        <f>IF(I12330&lt;&gt;"",NETWORKDAYS($I$199,#REF!-1,$N$201:$N$224),"")</f>
        <v>#REF!</v>
      </c>
      <c r="K12330" s="391" t="e">
        <f>IF(I12330&lt;&gt;"",RIGHT(#REF!,LEN(#REF!)-FIND(" ",#REF!)),"")</f>
        <v>#REF!</v>
      </c>
    </row>
    <row r="12331" spans="1:11">
      <c r="A12331" s="417" t="s">
        <v>2155</v>
      </c>
      <c r="B12331" s="417" t="s">
        <v>15262</v>
      </c>
      <c r="C12331" s="417" t="s">
        <v>2332</v>
      </c>
      <c r="D12331" s="417" t="s">
        <v>6118</v>
      </c>
      <c r="E12331" s="391">
        <v>5.29</v>
      </c>
      <c r="F12331" s="418">
        <v>44305</v>
      </c>
      <c r="G12331" s="417" t="s">
        <v>2286</v>
      </c>
      <c r="I12331" s="379" t="e">
        <f>IF(#REF!&lt;&gt;"",#REF!-$I$199,"")</f>
        <v>#REF!</v>
      </c>
      <c r="J12331" s="379" t="e">
        <f>IF(I12331&lt;&gt;"",NETWORKDAYS($I$199,#REF!-1,$N$201:$N$224),"")</f>
        <v>#REF!</v>
      </c>
      <c r="K12331" s="391" t="e">
        <f>IF(I12331&lt;&gt;"",RIGHT(#REF!,LEN(#REF!)-FIND(" ",#REF!)),"")</f>
        <v>#REF!</v>
      </c>
    </row>
    <row r="12332" spans="1:11">
      <c r="A12332" s="417" t="s">
        <v>2155</v>
      </c>
      <c r="B12332" s="417" t="s">
        <v>9055</v>
      </c>
      <c r="C12332" s="417" t="s">
        <v>2332</v>
      </c>
      <c r="D12332" s="417" t="s">
        <v>7276</v>
      </c>
      <c r="E12332" s="391">
        <v>2.76</v>
      </c>
      <c r="F12332" s="418">
        <v>44305</v>
      </c>
      <c r="G12332" s="417" t="s">
        <v>2286</v>
      </c>
      <c r="I12332" s="379" t="e">
        <f>IF(#REF!&lt;&gt;"",#REF!-$I$199,"")</f>
        <v>#REF!</v>
      </c>
      <c r="J12332" s="379" t="e">
        <f>IF(I12332&lt;&gt;"",NETWORKDAYS($I$199,#REF!-1,$N$201:$N$224),"")</f>
        <v>#REF!</v>
      </c>
      <c r="K12332" s="391" t="e">
        <f>IF(I12332&lt;&gt;"",RIGHT(#REF!,LEN(#REF!)-FIND(" ",#REF!)),"")</f>
        <v>#REF!</v>
      </c>
    </row>
    <row r="12333" spans="1:11">
      <c r="A12333" s="417" t="s">
        <v>2155</v>
      </c>
      <c r="B12333" s="417" t="s">
        <v>15263</v>
      </c>
      <c r="C12333" s="417" t="s">
        <v>2332</v>
      </c>
      <c r="D12333" s="417" t="s">
        <v>7280</v>
      </c>
      <c r="E12333" s="391">
        <v>3.69</v>
      </c>
      <c r="F12333" s="418">
        <v>44305</v>
      </c>
      <c r="G12333" s="417" t="s">
        <v>2286</v>
      </c>
      <c r="I12333" s="379" t="e">
        <f>IF(#REF!&lt;&gt;"",#REF!-$I$199,"")</f>
        <v>#REF!</v>
      </c>
      <c r="J12333" s="379" t="e">
        <f>IF(I12333&lt;&gt;"",NETWORKDAYS($I$199,#REF!-1,$N$201:$N$224),"")</f>
        <v>#REF!</v>
      </c>
      <c r="K12333" s="391" t="e">
        <f>IF(I12333&lt;&gt;"",RIGHT(#REF!,LEN(#REF!)-FIND(" ",#REF!)),"")</f>
        <v>#REF!</v>
      </c>
    </row>
    <row r="12334" spans="1:11">
      <c r="A12334" s="417" t="s">
        <v>2155</v>
      </c>
      <c r="B12334" s="417" t="s">
        <v>15264</v>
      </c>
      <c r="C12334" s="417" t="s">
        <v>2332</v>
      </c>
      <c r="D12334" s="417" t="s">
        <v>5995</v>
      </c>
      <c r="E12334" s="391">
        <v>2.0099999999999998</v>
      </c>
      <c r="F12334" s="418">
        <v>44305</v>
      </c>
      <c r="G12334" s="417" t="s">
        <v>2286</v>
      </c>
      <c r="I12334" s="379" t="e">
        <f>IF(#REF!&lt;&gt;"",#REF!-$I$199,"")</f>
        <v>#REF!</v>
      </c>
      <c r="J12334" s="379" t="e">
        <f>IF(I12334&lt;&gt;"",NETWORKDAYS($I$199,#REF!-1,$N$201:$N$224),"")</f>
        <v>#REF!</v>
      </c>
      <c r="K12334" s="391" t="e">
        <f>IF(I12334&lt;&gt;"",RIGHT(#REF!,LEN(#REF!)-FIND(" ",#REF!)),"")</f>
        <v>#REF!</v>
      </c>
    </row>
    <row r="12335" spans="1:11">
      <c r="A12335" s="417" t="s">
        <v>2155</v>
      </c>
      <c r="B12335" s="417" t="s">
        <v>15265</v>
      </c>
      <c r="C12335" s="417" t="s">
        <v>2332</v>
      </c>
      <c r="D12335" s="417" t="s">
        <v>7285</v>
      </c>
      <c r="E12335" s="391">
        <v>2.84</v>
      </c>
      <c r="F12335" s="418">
        <v>44305</v>
      </c>
      <c r="G12335" s="417" t="s">
        <v>2286</v>
      </c>
      <c r="I12335" s="379" t="e">
        <f>IF(#REF!&lt;&gt;"",#REF!-$I$199,"")</f>
        <v>#REF!</v>
      </c>
      <c r="J12335" s="379" t="e">
        <f>IF(I12335&lt;&gt;"",NETWORKDAYS($I$199,#REF!-1,$N$201:$N$224),"")</f>
        <v>#REF!</v>
      </c>
      <c r="K12335" s="391" t="e">
        <f>IF(I12335&lt;&gt;"",RIGHT(#REF!,LEN(#REF!)-FIND(" ",#REF!)),"")</f>
        <v>#REF!</v>
      </c>
    </row>
    <row r="12336" spans="1:11">
      <c r="A12336" s="417" t="s">
        <v>2155</v>
      </c>
      <c r="B12336" s="417" t="s">
        <v>15266</v>
      </c>
      <c r="C12336" s="417" t="s">
        <v>2332</v>
      </c>
      <c r="D12336" s="417" t="s">
        <v>7287</v>
      </c>
      <c r="E12336" s="391">
        <v>1.9</v>
      </c>
      <c r="F12336" s="418">
        <v>44305</v>
      </c>
      <c r="G12336" s="417" t="s">
        <v>2286</v>
      </c>
      <c r="I12336" s="379" t="e">
        <f>IF(#REF!&lt;&gt;"",#REF!-$I$199,"")</f>
        <v>#REF!</v>
      </c>
      <c r="J12336" s="379" t="e">
        <f>IF(I12336&lt;&gt;"",NETWORKDAYS($I$199,#REF!-1,$N$201:$N$224),"")</f>
        <v>#REF!</v>
      </c>
      <c r="K12336" s="391" t="e">
        <f>IF(I12336&lt;&gt;"",RIGHT(#REF!,LEN(#REF!)-FIND(" ",#REF!)),"")</f>
        <v>#REF!</v>
      </c>
    </row>
    <row r="12337" spans="1:11">
      <c r="A12337" s="417" t="s">
        <v>2155</v>
      </c>
      <c r="B12337" s="417" t="s">
        <v>15267</v>
      </c>
      <c r="C12337" s="417" t="s">
        <v>2332</v>
      </c>
      <c r="D12337" s="417" t="s">
        <v>6120</v>
      </c>
      <c r="E12337" s="391">
        <v>2.9</v>
      </c>
      <c r="F12337" s="418">
        <v>44305</v>
      </c>
      <c r="G12337" s="417" t="s">
        <v>2286</v>
      </c>
      <c r="I12337" s="379" t="e">
        <f>IF(#REF!&lt;&gt;"",#REF!-$I$199,"")</f>
        <v>#REF!</v>
      </c>
      <c r="J12337" s="379" t="e">
        <f>IF(I12337&lt;&gt;"",NETWORKDAYS($I$199,#REF!-1,$N$201:$N$224),"")</f>
        <v>#REF!</v>
      </c>
      <c r="K12337" s="391" t="e">
        <f>IF(I12337&lt;&gt;"",RIGHT(#REF!,LEN(#REF!)-FIND(" ",#REF!)),"")</f>
        <v>#REF!</v>
      </c>
    </row>
    <row r="12338" spans="1:11">
      <c r="A12338" s="417" t="s">
        <v>2155</v>
      </c>
      <c r="B12338" s="417" t="s">
        <v>15268</v>
      </c>
      <c r="C12338" s="417" t="s">
        <v>2332</v>
      </c>
      <c r="D12338" s="417" t="s">
        <v>7292</v>
      </c>
      <c r="E12338" s="391">
        <v>2.65</v>
      </c>
      <c r="F12338" s="418">
        <v>44305</v>
      </c>
      <c r="G12338" s="417" t="s">
        <v>2286</v>
      </c>
      <c r="I12338" s="379" t="e">
        <f>IF(#REF!&lt;&gt;"",#REF!-$I$199,"")</f>
        <v>#REF!</v>
      </c>
      <c r="J12338" s="379" t="e">
        <f>IF(I12338&lt;&gt;"",NETWORKDAYS($I$199,#REF!-1,$N$201:$N$224),"")</f>
        <v>#REF!</v>
      </c>
      <c r="K12338" s="391" t="e">
        <f>IF(I12338&lt;&gt;"",RIGHT(#REF!,LEN(#REF!)-FIND(" ",#REF!)),"")</f>
        <v>#REF!</v>
      </c>
    </row>
    <row r="12339" spans="1:11">
      <c r="A12339" s="417" t="s">
        <v>2155</v>
      </c>
      <c r="B12339" s="417" t="s">
        <v>15269</v>
      </c>
      <c r="C12339" s="417" t="s">
        <v>2332</v>
      </c>
      <c r="D12339" s="417" t="s">
        <v>7296</v>
      </c>
      <c r="E12339" s="391">
        <v>3.65</v>
      </c>
      <c r="F12339" s="418">
        <v>44305</v>
      </c>
      <c r="G12339" s="417" t="s">
        <v>2286</v>
      </c>
      <c r="I12339" s="379" t="e">
        <f>IF(#REF!&lt;&gt;"",#REF!-$I$199,"")</f>
        <v>#REF!</v>
      </c>
      <c r="J12339" s="379" t="e">
        <f>IF(I12339&lt;&gt;"",NETWORKDAYS($I$199,#REF!-1,$N$201:$N$224),"")</f>
        <v>#REF!</v>
      </c>
      <c r="K12339" s="391" t="e">
        <f>IF(I12339&lt;&gt;"",RIGHT(#REF!,LEN(#REF!)-FIND(" ",#REF!)),"")</f>
        <v>#REF!</v>
      </c>
    </row>
    <row r="12340" spans="1:11">
      <c r="A12340" s="417" t="s">
        <v>2155</v>
      </c>
      <c r="B12340" s="417" t="s">
        <v>15270</v>
      </c>
      <c r="C12340" s="417" t="s">
        <v>2332</v>
      </c>
      <c r="D12340" s="417" t="s">
        <v>7300</v>
      </c>
      <c r="E12340" s="391">
        <v>3.76</v>
      </c>
      <c r="F12340" s="418">
        <v>44305</v>
      </c>
      <c r="G12340" s="417" t="s">
        <v>2286</v>
      </c>
      <c r="I12340" s="379" t="e">
        <f>IF(#REF!&lt;&gt;"",#REF!-$I$199,"")</f>
        <v>#REF!</v>
      </c>
      <c r="J12340" s="379" t="e">
        <f>IF(I12340&lt;&gt;"",NETWORKDAYS($I$199,#REF!-1,$N$201:$N$224),"")</f>
        <v>#REF!</v>
      </c>
      <c r="K12340" s="391" t="e">
        <f>IF(I12340&lt;&gt;"",RIGHT(#REF!,LEN(#REF!)-FIND(" ",#REF!)),"")</f>
        <v>#REF!</v>
      </c>
    </row>
    <row r="12341" spans="1:11">
      <c r="A12341" s="417" t="s">
        <v>2155</v>
      </c>
      <c r="B12341" s="417" t="s">
        <v>15271</v>
      </c>
      <c r="C12341" s="417" t="s">
        <v>2332</v>
      </c>
      <c r="D12341" s="417" t="s">
        <v>9049</v>
      </c>
      <c r="E12341" s="391">
        <v>3.68</v>
      </c>
      <c r="F12341" s="418">
        <v>44305</v>
      </c>
      <c r="G12341" s="417" t="s">
        <v>2286</v>
      </c>
      <c r="I12341" s="379" t="e">
        <f>IF(#REF!&lt;&gt;"",#REF!-$I$199,"")</f>
        <v>#REF!</v>
      </c>
      <c r="J12341" s="379" t="e">
        <f>IF(I12341&lt;&gt;"",NETWORKDAYS($I$199,#REF!-1,$N$201:$N$224),"")</f>
        <v>#REF!</v>
      </c>
      <c r="K12341" s="391" t="e">
        <f>IF(I12341&lt;&gt;"",RIGHT(#REF!,LEN(#REF!)-FIND(" ",#REF!)),"")</f>
        <v>#REF!</v>
      </c>
    </row>
    <row r="12342" spans="1:11">
      <c r="A12342" s="417" t="s">
        <v>2155</v>
      </c>
      <c r="B12342" s="417" t="s">
        <v>15272</v>
      </c>
      <c r="C12342" s="417" t="s">
        <v>2332</v>
      </c>
      <c r="D12342" s="417" t="s">
        <v>9018</v>
      </c>
      <c r="E12342" s="391">
        <v>3.93</v>
      </c>
      <c r="F12342" s="418">
        <v>44305</v>
      </c>
      <c r="G12342" s="417" t="s">
        <v>2286</v>
      </c>
      <c r="I12342" s="379" t="e">
        <f>IF(#REF!&lt;&gt;"",#REF!-$I$199,"")</f>
        <v>#REF!</v>
      </c>
      <c r="J12342" s="379" t="e">
        <f>IF(I12342&lt;&gt;"",NETWORKDAYS($I$199,#REF!-1,$N$201:$N$224),"")</f>
        <v>#REF!</v>
      </c>
      <c r="K12342" s="391" t="e">
        <f>IF(I12342&lt;&gt;"",RIGHT(#REF!,LEN(#REF!)-FIND(" ",#REF!)),"")</f>
        <v>#REF!</v>
      </c>
    </row>
    <row r="12343" spans="1:11">
      <c r="A12343" s="417" t="s">
        <v>2155</v>
      </c>
      <c r="B12343" s="417" t="s">
        <v>15273</v>
      </c>
      <c r="C12343" s="417" t="s">
        <v>2332</v>
      </c>
      <c r="D12343" s="417" t="s">
        <v>14898</v>
      </c>
      <c r="E12343" s="391">
        <v>1.25</v>
      </c>
      <c r="F12343" s="418">
        <v>44305</v>
      </c>
      <c r="G12343" s="417" t="s">
        <v>2286</v>
      </c>
      <c r="I12343" s="379" t="e">
        <f>IF(#REF!&lt;&gt;"",#REF!-$I$199,"")</f>
        <v>#REF!</v>
      </c>
      <c r="J12343" s="379" t="e">
        <f>IF(I12343&lt;&gt;"",NETWORKDAYS($I$199,#REF!-1,$N$201:$N$224),"")</f>
        <v>#REF!</v>
      </c>
      <c r="K12343" s="391" t="e">
        <f>IF(I12343&lt;&gt;"",RIGHT(#REF!,LEN(#REF!)-FIND(" ",#REF!)),"")</f>
        <v>#REF!</v>
      </c>
    </row>
    <row r="12344" spans="1:11">
      <c r="A12344" s="417" t="s">
        <v>2155</v>
      </c>
      <c r="B12344" s="417" t="s">
        <v>15274</v>
      </c>
      <c r="C12344" s="417" t="s">
        <v>2332</v>
      </c>
      <c r="D12344" s="417" t="s">
        <v>14902</v>
      </c>
      <c r="E12344" s="391">
        <v>4.01</v>
      </c>
      <c r="F12344" s="418">
        <v>44305</v>
      </c>
      <c r="G12344" s="417" t="s">
        <v>2286</v>
      </c>
      <c r="I12344" s="379" t="e">
        <f>IF(#REF!&lt;&gt;"",#REF!-$I$199,"")</f>
        <v>#REF!</v>
      </c>
      <c r="J12344" s="379" t="e">
        <f>IF(I12344&lt;&gt;"",NETWORKDAYS($I$199,#REF!-1,$N$201:$N$224),"")</f>
        <v>#REF!</v>
      </c>
      <c r="K12344" s="391" t="e">
        <f>IF(I12344&lt;&gt;"",RIGHT(#REF!,LEN(#REF!)-FIND(" ",#REF!)),"")</f>
        <v>#REF!</v>
      </c>
    </row>
    <row r="12345" spans="1:11">
      <c r="A12345" s="417" t="s">
        <v>2155</v>
      </c>
      <c r="B12345" s="417" t="s">
        <v>15275</v>
      </c>
      <c r="C12345" s="417" t="s">
        <v>2332</v>
      </c>
      <c r="D12345" s="417" t="s">
        <v>14904</v>
      </c>
      <c r="E12345" s="391">
        <v>4.1900000000000004</v>
      </c>
      <c r="F12345" s="418">
        <v>44305</v>
      </c>
      <c r="G12345" s="417" t="s">
        <v>2286</v>
      </c>
      <c r="I12345" s="379" t="e">
        <f>IF(#REF!&lt;&gt;"",#REF!-$I$199,"")</f>
        <v>#REF!</v>
      </c>
      <c r="J12345" s="379" t="e">
        <f>IF(I12345&lt;&gt;"",NETWORKDAYS($I$199,#REF!-1,$N$201:$N$224),"")</f>
        <v>#REF!</v>
      </c>
      <c r="K12345" s="391" t="e">
        <f>IF(I12345&lt;&gt;"",RIGHT(#REF!,LEN(#REF!)-FIND(" ",#REF!)),"")</f>
        <v>#REF!</v>
      </c>
    </row>
    <row r="12346" spans="1:11">
      <c r="A12346" s="417" t="s">
        <v>2155</v>
      </c>
      <c r="B12346" s="417" t="s">
        <v>15276</v>
      </c>
      <c r="C12346" s="417" t="s">
        <v>2332</v>
      </c>
      <c r="D12346" s="417" t="s">
        <v>14906</v>
      </c>
      <c r="E12346" s="391">
        <v>1.48</v>
      </c>
      <c r="F12346" s="418">
        <v>44305</v>
      </c>
      <c r="G12346" s="417" t="s">
        <v>2286</v>
      </c>
      <c r="I12346" s="379" t="e">
        <f>IF(#REF!&lt;&gt;"",#REF!-$I$199,"")</f>
        <v>#REF!</v>
      </c>
      <c r="J12346" s="379" t="e">
        <f>IF(I12346&lt;&gt;"",NETWORKDAYS($I$199,#REF!-1,$N$201:$N$224),"")</f>
        <v>#REF!</v>
      </c>
      <c r="K12346" s="391" t="e">
        <f>IF(I12346&lt;&gt;"",RIGHT(#REF!,LEN(#REF!)-FIND(" ",#REF!)),"")</f>
        <v>#REF!</v>
      </c>
    </row>
    <row r="12347" spans="1:11">
      <c r="A12347" s="417" t="s">
        <v>2155</v>
      </c>
      <c r="B12347" s="417" t="s">
        <v>15277</v>
      </c>
      <c r="C12347" s="417" t="s">
        <v>2332</v>
      </c>
      <c r="D12347" s="417" t="s">
        <v>14910</v>
      </c>
      <c r="E12347" s="391">
        <v>3.17</v>
      </c>
      <c r="F12347" s="418">
        <v>44305</v>
      </c>
      <c r="G12347" s="417" t="s">
        <v>2286</v>
      </c>
      <c r="I12347" s="379" t="e">
        <f>IF(#REF!&lt;&gt;"",#REF!-$I$199,"")</f>
        <v>#REF!</v>
      </c>
      <c r="J12347" s="379" t="e">
        <f>IF(I12347&lt;&gt;"",NETWORKDAYS($I$199,#REF!-1,$N$201:$N$224),"")</f>
        <v>#REF!</v>
      </c>
      <c r="K12347" s="391" t="e">
        <f>IF(I12347&lt;&gt;"",RIGHT(#REF!,LEN(#REF!)-FIND(" ",#REF!)),"")</f>
        <v>#REF!</v>
      </c>
    </row>
    <row r="12348" spans="1:11">
      <c r="A12348" s="417" t="s">
        <v>2155</v>
      </c>
      <c r="B12348" s="417" t="s">
        <v>15278</v>
      </c>
      <c r="C12348" s="417" t="s">
        <v>2332</v>
      </c>
      <c r="D12348" s="417" t="s">
        <v>9051</v>
      </c>
      <c r="E12348" s="391">
        <v>3.3</v>
      </c>
      <c r="F12348" s="418">
        <v>44305</v>
      </c>
      <c r="G12348" s="417" t="s">
        <v>2286</v>
      </c>
      <c r="I12348" s="379" t="e">
        <f>IF(#REF!&lt;&gt;"",#REF!-$I$199,"")</f>
        <v>#REF!</v>
      </c>
      <c r="J12348" s="379" t="e">
        <f>IF(I12348&lt;&gt;"",NETWORKDAYS($I$199,#REF!-1,$N$201:$N$224),"")</f>
        <v>#REF!</v>
      </c>
      <c r="K12348" s="391" t="e">
        <f>IF(I12348&lt;&gt;"",RIGHT(#REF!,LEN(#REF!)-FIND(" ",#REF!)),"")</f>
        <v>#REF!</v>
      </c>
    </row>
    <row r="12349" spans="1:11">
      <c r="A12349" s="417" t="s">
        <v>2155</v>
      </c>
      <c r="B12349" s="417" t="s">
        <v>15279</v>
      </c>
      <c r="C12349" s="417" t="s">
        <v>2332</v>
      </c>
      <c r="D12349" s="417" t="s">
        <v>14917</v>
      </c>
      <c r="E12349" s="391">
        <v>5.03</v>
      </c>
      <c r="F12349" s="418">
        <v>44305</v>
      </c>
      <c r="G12349" s="417" t="s">
        <v>2286</v>
      </c>
      <c r="I12349" s="379" t="e">
        <f>IF(#REF!&lt;&gt;"",#REF!-$I$199,"")</f>
        <v>#REF!</v>
      </c>
      <c r="J12349" s="379" t="e">
        <f>IF(I12349&lt;&gt;"",NETWORKDAYS($I$199,#REF!-1,$N$201:$N$224),"")</f>
        <v>#REF!</v>
      </c>
      <c r="K12349" s="391" t="e">
        <f>IF(I12349&lt;&gt;"",RIGHT(#REF!,LEN(#REF!)-FIND(" ",#REF!)),"")</f>
        <v>#REF!</v>
      </c>
    </row>
    <row r="12350" spans="1:11">
      <c r="A12350" s="417" t="s">
        <v>2155</v>
      </c>
      <c r="B12350" s="417" t="s">
        <v>15280</v>
      </c>
      <c r="C12350" s="417" t="s">
        <v>2332</v>
      </c>
      <c r="D12350" s="417" t="s">
        <v>14921</v>
      </c>
      <c r="E12350" s="391">
        <v>2.14</v>
      </c>
      <c r="F12350" s="418">
        <v>44305</v>
      </c>
      <c r="G12350" s="417" t="s">
        <v>2286</v>
      </c>
      <c r="I12350" s="379" t="e">
        <f>IF(#REF!&lt;&gt;"",#REF!-$I$199,"")</f>
        <v>#REF!</v>
      </c>
      <c r="J12350" s="379" t="e">
        <f>IF(I12350&lt;&gt;"",NETWORKDAYS($I$199,#REF!-1,$N$201:$N$224),"")</f>
        <v>#REF!</v>
      </c>
      <c r="K12350" s="391" t="e">
        <f>IF(I12350&lt;&gt;"",RIGHT(#REF!,LEN(#REF!)-FIND(" ",#REF!)),"")</f>
        <v>#REF!</v>
      </c>
    </row>
    <row r="12351" spans="1:11">
      <c r="A12351" s="417" t="s">
        <v>2155</v>
      </c>
      <c r="B12351" s="417" t="s">
        <v>15281</v>
      </c>
      <c r="C12351" s="417" t="s">
        <v>2332</v>
      </c>
      <c r="D12351" s="417" t="s">
        <v>14925</v>
      </c>
      <c r="E12351" s="391">
        <v>2.08</v>
      </c>
      <c r="F12351" s="418">
        <v>44305</v>
      </c>
      <c r="G12351" s="417" t="s">
        <v>2286</v>
      </c>
      <c r="I12351" s="379" t="e">
        <f>IF(#REF!&lt;&gt;"",#REF!-$I$199,"")</f>
        <v>#REF!</v>
      </c>
      <c r="J12351" s="379" t="e">
        <f>IF(I12351&lt;&gt;"",NETWORKDAYS($I$199,#REF!-1,$N$201:$N$224),"")</f>
        <v>#REF!</v>
      </c>
      <c r="K12351" s="391" t="e">
        <f>IF(I12351&lt;&gt;"",RIGHT(#REF!,LEN(#REF!)-FIND(" ",#REF!)),"")</f>
        <v>#REF!</v>
      </c>
    </row>
    <row r="12352" spans="1:11">
      <c r="A12352" s="417" t="s">
        <v>2155</v>
      </c>
      <c r="B12352" s="417" t="s">
        <v>15282</v>
      </c>
      <c r="C12352" s="417" t="s">
        <v>2332</v>
      </c>
      <c r="D12352" s="417" t="s">
        <v>14927</v>
      </c>
      <c r="E12352" s="391">
        <v>6.14</v>
      </c>
      <c r="F12352" s="418">
        <v>44305</v>
      </c>
      <c r="G12352" s="417" t="s">
        <v>2286</v>
      </c>
      <c r="I12352" s="379" t="e">
        <f>IF(#REF!&lt;&gt;"",#REF!-$I$199,"")</f>
        <v>#REF!</v>
      </c>
      <c r="J12352" s="379" t="e">
        <f>IF(I12352&lt;&gt;"",NETWORKDAYS($I$199,#REF!-1,$N$201:$N$224),"")</f>
        <v>#REF!</v>
      </c>
      <c r="K12352" s="391" t="e">
        <f>IF(I12352&lt;&gt;"",RIGHT(#REF!,LEN(#REF!)-FIND(" ",#REF!)),"")</f>
        <v>#REF!</v>
      </c>
    </row>
    <row r="12353" spans="1:11">
      <c r="A12353" s="417" t="s">
        <v>2155</v>
      </c>
      <c r="B12353" s="417" t="s">
        <v>15283</v>
      </c>
      <c r="C12353" s="417" t="s">
        <v>2332</v>
      </c>
      <c r="D12353" s="417" t="s">
        <v>14929</v>
      </c>
      <c r="E12353" s="391">
        <v>5.0999999999999996</v>
      </c>
      <c r="F12353" s="418">
        <v>44305</v>
      </c>
      <c r="G12353" s="417" t="s">
        <v>2286</v>
      </c>
      <c r="I12353" s="379" t="e">
        <f>IF(#REF!&lt;&gt;"",#REF!-$I$199,"")</f>
        <v>#REF!</v>
      </c>
      <c r="J12353" s="379" t="e">
        <f>IF(I12353&lt;&gt;"",NETWORKDAYS($I$199,#REF!-1,$N$201:$N$224),"")</f>
        <v>#REF!</v>
      </c>
      <c r="K12353" s="391" t="e">
        <f>IF(I12353&lt;&gt;"",RIGHT(#REF!,LEN(#REF!)-FIND(" ",#REF!)),"")</f>
        <v>#REF!</v>
      </c>
    </row>
    <row r="12354" spans="1:11">
      <c r="A12354" s="417" t="s">
        <v>2155</v>
      </c>
      <c r="B12354" s="417" t="s">
        <v>15284</v>
      </c>
      <c r="C12354" s="417" t="s">
        <v>2332</v>
      </c>
      <c r="D12354" s="417" t="s">
        <v>14933</v>
      </c>
      <c r="E12354" s="391">
        <v>4.9400000000000004</v>
      </c>
      <c r="F12354" s="418">
        <v>44305</v>
      </c>
      <c r="G12354" s="417" t="s">
        <v>2286</v>
      </c>
      <c r="I12354" s="379" t="e">
        <f>IF(#REF!&lt;&gt;"",#REF!-$I$199,"")</f>
        <v>#REF!</v>
      </c>
      <c r="J12354" s="379" t="e">
        <f>IF(I12354&lt;&gt;"",NETWORKDAYS($I$199,#REF!-1,$N$201:$N$224),"")</f>
        <v>#REF!</v>
      </c>
      <c r="K12354" s="391" t="e">
        <f>IF(I12354&lt;&gt;"",RIGHT(#REF!,LEN(#REF!)-FIND(" ",#REF!)),"")</f>
        <v>#REF!</v>
      </c>
    </row>
    <row r="12355" spans="1:11">
      <c r="A12355" s="417" t="s">
        <v>2155</v>
      </c>
      <c r="B12355" s="417" t="s">
        <v>15285</v>
      </c>
      <c r="C12355" s="417" t="s">
        <v>2332</v>
      </c>
      <c r="D12355" s="417" t="s">
        <v>14937</v>
      </c>
      <c r="E12355" s="391">
        <v>3.37</v>
      </c>
      <c r="F12355" s="418">
        <v>44305</v>
      </c>
      <c r="G12355" s="417" t="s">
        <v>2286</v>
      </c>
      <c r="I12355" s="379" t="e">
        <f>IF(#REF!&lt;&gt;"",#REF!-$I$199,"")</f>
        <v>#REF!</v>
      </c>
      <c r="J12355" s="379" t="e">
        <f>IF(I12355&lt;&gt;"",NETWORKDAYS($I$199,#REF!-1,$N$201:$N$224),"")</f>
        <v>#REF!</v>
      </c>
      <c r="K12355" s="391" t="e">
        <f>IF(I12355&lt;&gt;"",RIGHT(#REF!,LEN(#REF!)-FIND(" ",#REF!)),"")</f>
        <v>#REF!</v>
      </c>
    </row>
    <row r="12356" spans="1:11">
      <c r="A12356" s="417" t="s">
        <v>2155</v>
      </c>
      <c r="B12356" s="417" t="s">
        <v>17670</v>
      </c>
      <c r="C12356" s="417" t="s">
        <v>2332</v>
      </c>
      <c r="D12356" s="417" t="s">
        <v>14943</v>
      </c>
      <c r="E12356" s="391">
        <v>3.21</v>
      </c>
      <c r="F12356" s="418">
        <v>44305</v>
      </c>
      <c r="G12356" s="417" t="s">
        <v>2286</v>
      </c>
      <c r="I12356" s="379" t="e">
        <f>IF(#REF!&lt;&gt;"",#REF!-$I$199,"")</f>
        <v>#REF!</v>
      </c>
      <c r="J12356" s="379" t="e">
        <f>IF(I12356&lt;&gt;"",NETWORKDAYS($I$199,#REF!-1,$N$201:$N$224),"")</f>
        <v>#REF!</v>
      </c>
      <c r="K12356" s="391" t="e">
        <f>IF(I12356&lt;&gt;"",RIGHT(#REF!,LEN(#REF!)-FIND(" ",#REF!)),"")</f>
        <v>#REF!</v>
      </c>
    </row>
    <row r="12357" spans="1:11">
      <c r="A12357" s="417" t="s">
        <v>2155</v>
      </c>
      <c r="B12357" s="417" t="s">
        <v>15286</v>
      </c>
      <c r="C12357" s="417" t="s">
        <v>2332</v>
      </c>
      <c r="D12357" s="417" t="s">
        <v>14947</v>
      </c>
      <c r="E12357" s="391">
        <v>4.01</v>
      </c>
      <c r="F12357" s="418">
        <v>44305</v>
      </c>
      <c r="G12357" s="417" t="s">
        <v>2286</v>
      </c>
      <c r="I12357" s="379" t="e">
        <f>IF(#REF!&lt;&gt;"",#REF!-$I$199,"")</f>
        <v>#REF!</v>
      </c>
      <c r="J12357" s="379" t="e">
        <f>IF(I12357&lt;&gt;"",NETWORKDAYS($I$199,#REF!-1,$N$201:$N$224),"")</f>
        <v>#REF!</v>
      </c>
      <c r="K12357" s="391" t="e">
        <f>IF(I12357&lt;&gt;"",RIGHT(#REF!,LEN(#REF!)-FIND(" ",#REF!)),"")</f>
        <v>#REF!</v>
      </c>
    </row>
    <row r="12358" spans="1:11">
      <c r="A12358" s="417" t="s">
        <v>2155</v>
      </c>
      <c r="B12358" s="417" t="s">
        <v>18123</v>
      </c>
      <c r="C12358" s="417" t="s">
        <v>2332</v>
      </c>
      <c r="D12358" s="417" t="s">
        <v>14951</v>
      </c>
      <c r="E12358" s="391">
        <v>4.5</v>
      </c>
      <c r="F12358" s="418">
        <v>44305</v>
      </c>
      <c r="G12358" s="417" t="s">
        <v>2286</v>
      </c>
      <c r="I12358" s="379" t="e">
        <f>IF(#REF!&lt;&gt;"",#REF!-$I$199,"")</f>
        <v>#REF!</v>
      </c>
      <c r="J12358" s="379" t="e">
        <f>IF(I12358&lt;&gt;"",NETWORKDAYS($I$199,#REF!-1,$N$201:$N$224),"")</f>
        <v>#REF!</v>
      </c>
      <c r="K12358" s="391" t="e">
        <f>IF(I12358&lt;&gt;"",RIGHT(#REF!,LEN(#REF!)-FIND(" ",#REF!)),"")</f>
        <v>#REF!</v>
      </c>
    </row>
    <row r="12359" spans="1:11">
      <c r="A12359" s="417" t="s">
        <v>2155</v>
      </c>
      <c r="B12359" s="417" t="s">
        <v>17671</v>
      </c>
      <c r="C12359" s="417" t="s">
        <v>2332</v>
      </c>
      <c r="D12359" s="417" t="s">
        <v>14957</v>
      </c>
      <c r="E12359" s="391">
        <v>4.37</v>
      </c>
      <c r="F12359" s="418">
        <v>44305</v>
      </c>
      <c r="G12359" s="417" t="s">
        <v>2286</v>
      </c>
      <c r="I12359" s="379" t="e">
        <f>IF(#REF!&lt;&gt;"",#REF!-$I$199,"")</f>
        <v>#REF!</v>
      </c>
      <c r="J12359" s="379" t="e">
        <f>IF(I12359&lt;&gt;"",NETWORKDAYS($I$199,#REF!-1,$N$201:$N$224),"")</f>
        <v>#REF!</v>
      </c>
      <c r="K12359" s="391" t="e">
        <f>IF(I12359&lt;&gt;"",RIGHT(#REF!,LEN(#REF!)-FIND(" ",#REF!)),"")</f>
        <v>#REF!</v>
      </c>
    </row>
    <row r="12360" spans="1:11">
      <c r="A12360" s="417" t="s">
        <v>2155</v>
      </c>
      <c r="B12360" s="417" t="s">
        <v>15287</v>
      </c>
      <c r="C12360" s="417" t="s">
        <v>2332</v>
      </c>
      <c r="D12360" s="417" t="s">
        <v>14865</v>
      </c>
      <c r="E12360" s="391">
        <v>7.75</v>
      </c>
      <c r="F12360" s="418">
        <v>44305</v>
      </c>
      <c r="G12360" s="417" t="s">
        <v>2286</v>
      </c>
      <c r="I12360" s="379" t="e">
        <f>IF(#REF!&lt;&gt;"",#REF!-$I$199,"")</f>
        <v>#REF!</v>
      </c>
      <c r="J12360" s="379" t="e">
        <f>IF(I12360&lt;&gt;"",NETWORKDAYS($I$199,#REF!-1,$N$201:$N$224),"")</f>
        <v>#REF!</v>
      </c>
      <c r="K12360" s="391" t="e">
        <f>IF(I12360&lt;&gt;"",RIGHT(#REF!,LEN(#REF!)-FIND(" ",#REF!)),"")</f>
        <v>#REF!</v>
      </c>
    </row>
    <row r="12361" spans="1:11">
      <c r="A12361" s="417" t="s">
        <v>2155</v>
      </c>
      <c r="B12361" s="417" t="s">
        <v>17672</v>
      </c>
      <c r="C12361" s="417" t="s">
        <v>2332</v>
      </c>
      <c r="D12361" s="417" t="s">
        <v>14961</v>
      </c>
      <c r="E12361" s="391">
        <v>4.38</v>
      </c>
      <c r="F12361" s="418">
        <v>44305</v>
      </c>
      <c r="G12361" s="417" t="s">
        <v>2286</v>
      </c>
      <c r="I12361" s="379" t="e">
        <f>IF(#REF!&lt;&gt;"",#REF!-$I$199,"")</f>
        <v>#REF!</v>
      </c>
      <c r="J12361" s="379" t="e">
        <f>IF(I12361&lt;&gt;"",NETWORKDAYS($I$199,#REF!-1,$N$201:$N$224),"")</f>
        <v>#REF!</v>
      </c>
      <c r="K12361" s="391" t="e">
        <f>IF(I12361&lt;&gt;"",RIGHT(#REF!,LEN(#REF!)-FIND(" ",#REF!)),"")</f>
        <v>#REF!</v>
      </c>
    </row>
    <row r="12362" spans="1:11">
      <c r="A12362" s="417" t="s">
        <v>2155</v>
      </c>
      <c r="B12362" s="417" t="s">
        <v>17673</v>
      </c>
      <c r="C12362" s="417" t="s">
        <v>2332</v>
      </c>
      <c r="D12362" s="417" t="s">
        <v>14963</v>
      </c>
      <c r="E12362" s="391">
        <v>5.16</v>
      </c>
      <c r="F12362" s="418">
        <v>44305</v>
      </c>
      <c r="G12362" s="417" t="s">
        <v>2286</v>
      </c>
      <c r="I12362" s="379" t="e">
        <f>IF(#REF!&lt;&gt;"",#REF!-$I$199,"")</f>
        <v>#REF!</v>
      </c>
      <c r="J12362" s="379" t="e">
        <f>IF(I12362&lt;&gt;"",NETWORKDAYS($I$199,#REF!-1,$N$201:$N$224),"")</f>
        <v>#REF!</v>
      </c>
      <c r="K12362" s="391" t="e">
        <f>IF(I12362&lt;&gt;"",RIGHT(#REF!,LEN(#REF!)-FIND(" ",#REF!)),"")</f>
        <v>#REF!</v>
      </c>
    </row>
    <row r="12363" spans="1:11">
      <c r="A12363" s="417" t="s">
        <v>2155</v>
      </c>
      <c r="B12363" s="417" t="s">
        <v>18124</v>
      </c>
      <c r="C12363" s="417" t="s">
        <v>2332</v>
      </c>
      <c r="D12363" s="417" t="s">
        <v>14969</v>
      </c>
      <c r="E12363" s="391">
        <v>5.48</v>
      </c>
      <c r="F12363" s="418">
        <v>44305</v>
      </c>
      <c r="G12363" s="417" t="s">
        <v>2286</v>
      </c>
      <c r="I12363" s="379" t="e">
        <f>IF(#REF!&lt;&gt;"",#REF!-$I$199,"")</f>
        <v>#REF!</v>
      </c>
      <c r="J12363" s="379" t="e">
        <f>IF(I12363&lt;&gt;"",NETWORKDAYS($I$199,#REF!-1,$N$201:$N$224),"")</f>
        <v>#REF!</v>
      </c>
      <c r="K12363" s="391" t="e">
        <f>IF(I12363&lt;&gt;"",RIGHT(#REF!,LEN(#REF!)-FIND(" ",#REF!)),"")</f>
        <v>#REF!</v>
      </c>
    </row>
    <row r="12364" spans="1:11">
      <c r="A12364" s="417" t="s">
        <v>2155</v>
      </c>
      <c r="B12364" s="417" t="s">
        <v>15288</v>
      </c>
      <c r="C12364" s="417" t="s">
        <v>2332</v>
      </c>
      <c r="D12364" s="417" t="s">
        <v>14975</v>
      </c>
      <c r="E12364" s="391">
        <v>5.87</v>
      </c>
      <c r="F12364" s="418">
        <v>44305</v>
      </c>
      <c r="G12364" s="417" t="s">
        <v>2286</v>
      </c>
      <c r="I12364" s="379" t="e">
        <f>IF(#REF!&lt;&gt;"",#REF!-$I$199,"")</f>
        <v>#REF!</v>
      </c>
      <c r="J12364" s="379" t="e">
        <f>IF(I12364&lt;&gt;"",NETWORKDAYS($I$199,#REF!-1,$N$201:$N$224),"")</f>
        <v>#REF!</v>
      </c>
      <c r="K12364" s="391" t="e">
        <f>IF(I12364&lt;&gt;"",RIGHT(#REF!,LEN(#REF!)-FIND(" ",#REF!)),"")</f>
        <v>#REF!</v>
      </c>
    </row>
    <row r="12365" spans="1:11">
      <c r="A12365" s="417" t="s">
        <v>2155</v>
      </c>
      <c r="B12365" s="417" t="s">
        <v>15289</v>
      </c>
      <c r="C12365" s="417" t="s">
        <v>2332</v>
      </c>
      <c r="D12365" s="417" t="s">
        <v>14983</v>
      </c>
      <c r="E12365" s="391">
        <v>6.45</v>
      </c>
      <c r="F12365" s="418">
        <v>44305</v>
      </c>
      <c r="G12365" s="417" t="s">
        <v>2286</v>
      </c>
      <c r="I12365" s="379" t="e">
        <f>IF(#REF!&lt;&gt;"",#REF!-$I$199,"")</f>
        <v>#REF!</v>
      </c>
      <c r="J12365" s="379" t="e">
        <f>IF(I12365&lt;&gt;"",NETWORKDAYS($I$199,#REF!-1,$N$201:$N$224),"")</f>
        <v>#REF!</v>
      </c>
      <c r="K12365" s="391" t="e">
        <f>IF(I12365&lt;&gt;"",RIGHT(#REF!,LEN(#REF!)-FIND(" ",#REF!)),"")</f>
        <v>#REF!</v>
      </c>
    </row>
    <row r="12366" spans="1:11">
      <c r="A12366" s="417" t="s">
        <v>2155</v>
      </c>
      <c r="B12366" s="417" t="s">
        <v>6276</v>
      </c>
      <c r="C12366" s="417" t="s">
        <v>2332</v>
      </c>
      <c r="D12366" s="417" t="s">
        <v>6070</v>
      </c>
      <c r="E12366" s="391">
        <v>0.03</v>
      </c>
      <c r="F12366" s="418">
        <v>44337</v>
      </c>
      <c r="G12366" s="417" t="s">
        <v>2286</v>
      </c>
      <c r="I12366" s="379" t="e">
        <f>IF(#REF!&lt;&gt;"",#REF!-$I$199,"")</f>
        <v>#REF!</v>
      </c>
      <c r="J12366" s="379" t="e">
        <f>IF(I12366&lt;&gt;"",NETWORKDAYS($I$199,#REF!-1,$N$201:$N$224),"")</f>
        <v>#REF!</v>
      </c>
      <c r="K12366" s="391" t="e">
        <f>IF(I12366&lt;&gt;"",RIGHT(#REF!,LEN(#REF!)-FIND(" ",#REF!)),"")</f>
        <v>#REF!</v>
      </c>
    </row>
    <row r="12367" spans="1:11">
      <c r="A12367" s="417" t="s">
        <v>2155</v>
      </c>
      <c r="B12367" s="417" t="s">
        <v>6277</v>
      </c>
      <c r="C12367" s="417" t="s">
        <v>2332</v>
      </c>
      <c r="D12367" s="417" t="s">
        <v>6072</v>
      </c>
      <c r="E12367" s="391">
        <v>0.02</v>
      </c>
      <c r="F12367" s="418">
        <v>44337</v>
      </c>
      <c r="G12367" s="417" t="s">
        <v>2286</v>
      </c>
      <c r="I12367" s="379" t="e">
        <f>IF(#REF!&lt;&gt;"",#REF!-$I$199,"")</f>
        <v>#REF!</v>
      </c>
      <c r="J12367" s="379" t="e">
        <f>IF(I12367&lt;&gt;"",NETWORKDAYS($I$199,#REF!-1,$N$201:$N$224),"")</f>
        <v>#REF!</v>
      </c>
      <c r="K12367" s="391" t="e">
        <f>IF(I12367&lt;&gt;"",RIGHT(#REF!,LEN(#REF!)-FIND(" ",#REF!)),"")</f>
        <v>#REF!</v>
      </c>
    </row>
    <row r="12368" spans="1:11">
      <c r="A12368" s="417" t="s">
        <v>2155</v>
      </c>
      <c r="B12368" s="417" t="s">
        <v>6278</v>
      </c>
      <c r="C12368" s="417" t="s">
        <v>2332</v>
      </c>
      <c r="D12368" s="417" t="s">
        <v>6074</v>
      </c>
      <c r="E12368" s="391">
        <v>0.01</v>
      </c>
      <c r="F12368" s="418">
        <v>44337</v>
      </c>
      <c r="G12368" s="417" t="s">
        <v>2286</v>
      </c>
      <c r="I12368" s="379" t="e">
        <f>IF(#REF!&lt;&gt;"",#REF!-$I$199,"")</f>
        <v>#REF!</v>
      </c>
      <c r="J12368" s="379" t="e">
        <f>IF(I12368&lt;&gt;"",NETWORKDAYS($I$199,#REF!-1,$N$201:$N$224),"")</f>
        <v>#REF!</v>
      </c>
      <c r="K12368" s="391" t="e">
        <f>IF(I12368&lt;&gt;"",RIGHT(#REF!,LEN(#REF!)-FIND(" ",#REF!)),"")</f>
        <v>#REF!</v>
      </c>
    </row>
    <row r="12369" spans="1:11">
      <c r="A12369" s="417" t="s">
        <v>2155</v>
      </c>
      <c r="B12369" s="417" t="s">
        <v>6279</v>
      </c>
      <c r="C12369" s="417" t="s">
        <v>2332</v>
      </c>
      <c r="D12369" s="417" t="s">
        <v>5901</v>
      </c>
      <c r="E12369" s="391">
        <v>0.01</v>
      </c>
      <c r="F12369" s="418">
        <v>44337</v>
      </c>
      <c r="G12369" s="417" t="s">
        <v>2286</v>
      </c>
      <c r="I12369" s="379" t="e">
        <f>IF(#REF!&lt;&gt;"",#REF!-$I$199,"")</f>
        <v>#REF!</v>
      </c>
      <c r="J12369" s="379" t="e">
        <f>IF(I12369&lt;&gt;"",NETWORKDAYS($I$199,#REF!-1,$N$201:$N$224),"")</f>
        <v>#REF!</v>
      </c>
      <c r="K12369" s="391" t="e">
        <f>IF(I12369&lt;&gt;"",RIGHT(#REF!,LEN(#REF!)-FIND(" ",#REF!)),"")</f>
        <v>#REF!</v>
      </c>
    </row>
    <row r="12370" spans="1:11">
      <c r="A12370" s="417" t="s">
        <v>2155</v>
      </c>
      <c r="B12370" s="417" t="s">
        <v>6280</v>
      </c>
      <c r="C12370" s="417" t="s">
        <v>2332</v>
      </c>
      <c r="D12370" s="417" t="s">
        <v>6077</v>
      </c>
      <c r="E12370" s="391">
        <v>0.01</v>
      </c>
      <c r="F12370" s="418">
        <v>44337</v>
      </c>
      <c r="G12370" s="417" t="s">
        <v>2286</v>
      </c>
      <c r="I12370" s="379" t="e">
        <f>IF(#REF!&lt;&gt;"",#REF!-$I$199,"")</f>
        <v>#REF!</v>
      </c>
      <c r="J12370" s="379" t="e">
        <f>IF(I12370&lt;&gt;"",NETWORKDAYS($I$199,#REF!-1,$N$201:$N$224),"")</f>
        <v>#REF!</v>
      </c>
      <c r="K12370" s="391" t="e">
        <f>IF(I12370&lt;&gt;"",RIGHT(#REF!,LEN(#REF!)-FIND(" ",#REF!)),"")</f>
        <v>#REF!</v>
      </c>
    </row>
    <row r="12371" spans="1:11">
      <c r="A12371" s="417" t="s">
        <v>2155</v>
      </c>
      <c r="B12371" s="417" t="s">
        <v>6281</v>
      </c>
      <c r="C12371" s="417" t="s">
        <v>2332</v>
      </c>
      <c r="D12371" s="417" t="s">
        <v>6079</v>
      </c>
      <c r="E12371" s="391">
        <v>0.01</v>
      </c>
      <c r="F12371" s="418">
        <v>44337</v>
      </c>
      <c r="G12371" s="417" t="s">
        <v>2286</v>
      </c>
      <c r="I12371" s="379" t="e">
        <f>IF(#REF!&lt;&gt;"",#REF!-$I$199,"")</f>
        <v>#REF!</v>
      </c>
      <c r="J12371" s="379" t="e">
        <f>IF(I12371&lt;&gt;"",NETWORKDAYS($I$199,#REF!-1,$N$201:$N$224),"")</f>
        <v>#REF!</v>
      </c>
      <c r="K12371" s="391" t="e">
        <f>IF(I12371&lt;&gt;"",RIGHT(#REF!,LEN(#REF!)-FIND(" ",#REF!)),"")</f>
        <v>#REF!</v>
      </c>
    </row>
    <row r="12372" spans="1:11">
      <c r="A12372" s="417" t="s">
        <v>2155</v>
      </c>
      <c r="B12372" s="417" t="s">
        <v>6282</v>
      </c>
      <c r="C12372" s="417" t="s">
        <v>2332</v>
      </c>
      <c r="D12372" s="417" t="s">
        <v>6081</v>
      </c>
      <c r="E12372" s="391">
        <v>0.01</v>
      </c>
      <c r="F12372" s="418">
        <v>44337</v>
      </c>
      <c r="G12372" s="417" t="s">
        <v>2286</v>
      </c>
      <c r="I12372" s="379" t="e">
        <f>IF(#REF!&lt;&gt;"",#REF!-$I$199,"")</f>
        <v>#REF!</v>
      </c>
      <c r="J12372" s="379" t="e">
        <f>IF(I12372&lt;&gt;"",NETWORKDAYS($I$199,#REF!-1,$N$201:$N$224),"")</f>
        <v>#REF!</v>
      </c>
      <c r="K12372" s="391" t="e">
        <f>IF(I12372&lt;&gt;"",RIGHT(#REF!,LEN(#REF!)-FIND(" ",#REF!)),"")</f>
        <v>#REF!</v>
      </c>
    </row>
    <row r="12373" spans="1:11">
      <c r="A12373" s="417" t="s">
        <v>2155</v>
      </c>
      <c r="B12373" s="417" t="s">
        <v>6283</v>
      </c>
      <c r="C12373" s="417" t="s">
        <v>2332</v>
      </c>
      <c r="D12373" s="417" t="s">
        <v>6083</v>
      </c>
      <c r="E12373" s="391">
        <v>0.01</v>
      </c>
      <c r="F12373" s="418">
        <v>44337</v>
      </c>
      <c r="G12373" s="417" t="s">
        <v>2286</v>
      </c>
      <c r="I12373" s="379" t="e">
        <f>IF(#REF!&lt;&gt;"",#REF!-$I$199,"")</f>
        <v>#REF!</v>
      </c>
      <c r="J12373" s="379" t="e">
        <f>IF(I12373&lt;&gt;"",NETWORKDAYS($I$199,#REF!-1,$N$201:$N$224),"")</f>
        <v>#REF!</v>
      </c>
      <c r="K12373" s="391" t="e">
        <f>IF(I12373&lt;&gt;"",RIGHT(#REF!,LEN(#REF!)-FIND(" ",#REF!)),"")</f>
        <v>#REF!</v>
      </c>
    </row>
    <row r="12374" spans="1:11">
      <c r="A12374" s="417" t="s">
        <v>2155</v>
      </c>
      <c r="B12374" s="417" t="s">
        <v>6284</v>
      </c>
      <c r="C12374" s="417" t="s">
        <v>2332</v>
      </c>
      <c r="D12374" s="417" t="s">
        <v>6085</v>
      </c>
      <c r="E12374" s="391">
        <v>0.06</v>
      </c>
      <c r="F12374" s="418">
        <v>44337</v>
      </c>
      <c r="G12374" s="417" t="s">
        <v>2286</v>
      </c>
      <c r="I12374" s="379" t="e">
        <f>IF(#REF!&lt;&gt;"",#REF!-$I$199,"")</f>
        <v>#REF!</v>
      </c>
      <c r="J12374" s="379" t="e">
        <f>IF(I12374&lt;&gt;"",NETWORKDAYS($I$199,#REF!-1,$N$201:$N$224),"")</f>
        <v>#REF!</v>
      </c>
      <c r="K12374" s="391" t="e">
        <f>IF(I12374&lt;&gt;"",RIGHT(#REF!,LEN(#REF!)-FIND(" ",#REF!)),"")</f>
        <v>#REF!</v>
      </c>
    </row>
    <row r="12375" spans="1:11">
      <c r="A12375" s="417" t="s">
        <v>2155</v>
      </c>
      <c r="B12375" s="417" t="s">
        <v>6285</v>
      </c>
      <c r="C12375" s="417" t="s">
        <v>2332</v>
      </c>
      <c r="D12375" s="417" t="s">
        <v>6286</v>
      </c>
      <c r="E12375" s="391">
        <v>4.67</v>
      </c>
      <c r="F12375" s="418">
        <v>44337</v>
      </c>
      <c r="G12375" s="417" t="s">
        <v>2286</v>
      </c>
      <c r="I12375" s="379" t="e">
        <f>IF(#REF!&lt;&gt;"",#REF!-$I$199,"")</f>
        <v>#REF!</v>
      </c>
      <c r="J12375" s="379" t="e">
        <f>IF(I12375&lt;&gt;"",NETWORKDAYS($I$199,#REF!-1,$N$201:$N$224),"")</f>
        <v>#REF!</v>
      </c>
      <c r="K12375" s="391" t="e">
        <f>IF(I12375&lt;&gt;"",RIGHT(#REF!,LEN(#REF!)-FIND(" ",#REF!)),"")</f>
        <v>#REF!</v>
      </c>
    </row>
    <row r="12376" spans="1:11">
      <c r="A12376" s="417" t="s">
        <v>2155</v>
      </c>
      <c r="B12376" s="417" t="s">
        <v>6287</v>
      </c>
      <c r="C12376" s="417" t="s">
        <v>2332</v>
      </c>
      <c r="D12376" s="417" t="s">
        <v>5912</v>
      </c>
      <c r="E12376" s="391">
        <v>0.95</v>
      </c>
      <c r="F12376" s="418">
        <v>44701</v>
      </c>
      <c r="G12376" s="417" t="s">
        <v>2286</v>
      </c>
      <c r="I12376" s="379" t="e">
        <f>IF(#REF!&lt;&gt;"",#REF!-$I$199,"")</f>
        <v>#REF!</v>
      </c>
      <c r="J12376" s="379" t="e">
        <f>IF(I12376&lt;&gt;"",NETWORKDAYS($I$199,#REF!-1,$N$201:$N$224),"")</f>
        <v>#REF!</v>
      </c>
      <c r="K12376" s="391" t="e">
        <f>IF(I12376&lt;&gt;"",RIGHT(#REF!,LEN(#REF!)-FIND(" ",#REF!)),"")</f>
        <v>#REF!</v>
      </c>
    </row>
    <row r="12377" spans="1:11">
      <c r="A12377" s="417" t="s">
        <v>2155</v>
      </c>
      <c r="B12377" s="417" t="s">
        <v>6288</v>
      </c>
      <c r="C12377" s="417" t="s">
        <v>2332</v>
      </c>
      <c r="D12377" s="417" t="s">
        <v>6088</v>
      </c>
      <c r="E12377" s="391">
        <v>4</v>
      </c>
      <c r="F12377" s="418">
        <v>44337</v>
      </c>
      <c r="G12377" s="417" t="s">
        <v>2286</v>
      </c>
      <c r="I12377" s="379" t="e">
        <f>IF(#REF!&lt;&gt;"",#REF!-$I$199,"")</f>
        <v>#REF!</v>
      </c>
      <c r="J12377" s="379" t="e">
        <f>IF(I12377&lt;&gt;"",NETWORKDAYS($I$199,#REF!-1,$N$201:$N$224),"")</f>
        <v>#REF!</v>
      </c>
      <c r="K12377" s="391" t="e">
        <f>IF(I12377&lt;&gt;"",RIGHT(#REF!,LEN(#REF!)-FIND(" ",#REF!)),"")</f>
        <v>#REF!</v>
      </c>
    </row>
    <row r="12378" spans="1:11">
      <c r="A12378" s="417" t="s">
        <v>2155</v>
      </c>
      <c r="B12378" s="417" t="s">
        <v>6289</v>
      </c>
      <c r="C12378" s="417" t="s">
        <v>2332</v>
      </c>
      <c r="D12378" s="417" t="s">
        <v>5937</v>
      </c>
      <c r="E12378" s="391">
        <v>6.03</v>
      </c>
      <c r="F12378" s="418">
        <v>44337</v>
      </c>
      <c r="G12378" s="417" t="s">
        <v>2286</v>
      </c>
      <c r="I12378" s="379" t="e">
        <f>IF(#REF!&lt;&gt;"",#REF!-$I$199,"")</f>
        <v>#REF!</v>
      </c>
      <c r="J12378" s="379" t="e">
        <f>IF(I12378&lt;&gt;"",NETWORKDAYS($I$199,#REF!-1,$N$201:$N$224),"")</f>
        <v>#REF!</v>
      </c>
      <c r="K12378" s="391" t="e">
        <f>IF(I12378&lt;&gt;"",RIGHT(#REF!,LEN(#REF!)-FIND(" ",#REF!)),"")</f>
        <v>#REF!</v>
      </c>
    </row>
    <row r="12379" spans="1:11">
      <c r="A12379" s="417" t="s">
        <v>2155</v>
      </c>
      <c r="B12379" s="417" t="s">
        <v>6290</v>
      </c>
      <c r="C12379" s="417" t="s">
        <v>2332</v>
      </c>
      <c r="D12379" s="417" t="s">
        <v>5929</v>
      </c>
      <c r="E12379" s="391">
        <v>7</v>
      </c>
      <c r="F12379" s="418">
        <v>44337</v>
      </c>
      <c r="G12379" s="417" t="s">
        <v>2286</v>
      </c>
      <c r="I12379" s="379" t="e">
        <f>IF(#REF!&lt;&gt;"",#REF!-$I$199,"")</f>
        <v>#REF!</v>
      </c>
      <c r="J12379" s="379" t="e">
        <f>IF(I12379&lt;&gt;"",NETWORKDAYS($I$199,#REF!-1,$N$201:$N$224),"")</f>
        <v>#REF!</v>
      </c>
      <c r="K12379" s="391" t="e">
        <f>IF(I12379&lt;&gt;"",RIGHT(#REF!,LEN(#REF!)-FIND(" ",#REF!)),"")</f>
        <v>#REF!</v>
      </c>
    </row>
    <row r="12380" spans="1:11">
      <c r="A12380" s="417" t="s">
        <v>2155</v>
      </c>
      <c r="B12380" s="417" t="s">
        <v>6291</v>
      </c>
      <c r="C12380" s="417" t="s">
        <v>2332</v>
      </c>
      <c r="D12380" s="417" t="s">
        <v>5943</v>
      </c>
      <c r="E12380" s="391">
        <v>6.51</v>
      </c>
      <c r="F12380" s="418">
        <v>44337</v>
      </c>
      <c r="G12380" s="417" t="s">
        <v>2286</v>
      </c>
      <c r="I12380" s="379" t="e">
        <f>IF(#REF!&lt;&gt;"",#REF!-$I$199,"")</f>
        <v>#REF!</v>
      </c>
      <c r="J12380" s="379" t="e">
        <f>IF(I12380&lt;&gt;"",NETWORKDAYS($I$199,#REF!-1,$N$201:$N$224),"")</f>
        <v>#REF!</v>
      </c>
      <c r="K12380" s="391" t="e">
        <f>IF(I12380&lt;&gt;"",RIGHT(#REF!,LEN(#REF!)-FIND(" ",#REF!)),"")</f>
        <v>#REF!</v>
      </c>
    </row>
    <row r="12381" spans="1:11">
      <c r="A12381" s="417" t="s">
        <v>2155</v>
      </c>
      <c r="B12381" s="417" t="s">
        <v>6292</v>
      </c>
      <c r="C12381" s="417" t="s">
        <v>2332</v>
      </c>
      <c r="D12381" s="417" t="s">
        <v>5961</v>
      </c>
      <c r="E12381" s="391">
        <v>9</v>
      </c>
      <c r="F12381" s="418">
        <v>44701</v>
      </c>
      <c r="G12381" s="417" t="s">
        <v>2286</v>
      </c>
      <c r="I12381" s="379" t="e">
        <f>IF(#REF!&lt;&gt;"",#REF!-$I$199,"")</f>
        <v>#REF!</v>
      </c>
      <c r="J12381" s="379" t="e">
        <f>IF(I12381&lt;&gt;"",NETWORKDAYS($I$199,#REF!-1,$N$201:$N$224),"")</f>
        <v>#REF!</v>
      </c>
      <c r="K12381" s="391" t="e">
        <f>IF(I12381&lt;&gt;"",RIGHT(#REF!,LEN(#REF!)-FIND(" ",#REF!)),"")</f>
        <v>#REF!</v>
      </c>
    </row>
    <row r="12382" spans="1:11">
      <c r="A12382" s="417" t="s">
        <v>2155</v>
      </c>
      <c r="B12382" s="417" t="s">
        <v>6293</v>
      </c>
      <c r="C12382" s="417" t="s">
        <v>2332</v>
      </c>
      <c r="D12382" s="417" t="s">
        <v>5963</v>
      </c>
      <c r="E12382" s="391">
        <v>12</v>
      </c>
      <c r="F12382" s="418">
        <v>44337</v>
      </c>
      <c r="G12382" s="417" t="s">
        <v>2286</v>
      </c>
      <c r="I12382" s="379" t="e">
        <f>IF(#REF!&lt;&gt;"",#REF!-$I$199,"")</f>
        <v>#REF!</v>
      </c>
      <c r="J12382" s="379" t="e">
        <f>IF(I12382&lt;&gt;"",NETWORKDAYS($I$199,#REF!-1,$N$201:$N$224),"")</f>
        <v>#REF!</v>
      </c>
      <c r="K12382" s="391" t="e">
        <f>IF(I12382&lt;&gt;"",RIGHT(#REF!,LEN(#REF!)-FIND(" ",#REF!)),"")</f>
        <v>#REF!</v>
      </c>
    </row>
    <row r="12383" spans="1:11">
      <c r="A12383" s="417" t="s">
        <v>2155</v>
      </c>
      <c r="B12383" s="417" t="s">
        <v>9056</v>
      </c>
      <c r="C12383" s="417" t="s">
        <v>2332</v>
      </c>
      <c r="D12383" s="417" t="s">
        <v>5967</v>
      </c>
      <c r="E12383" s="391">
        <v>3.4</v>
      </c>
      <c r="F12383" s="418">
        <v>44337</v>
      </c>
      <c r="G12383" s="417" t="s">
        <v>2286</v>
      </c>
      <c r="I12383" s="379" t="e">
        <f>IF(#REF!&lt;&gt;"",#REF!-$I$199,"")</f>
        <v>#REF!</v>
      </c>
      <c r="J12383" s="379" t="e">
        <f>IF(I12383&lt;&gt;"",NETWORKDAYS($I$199,#REF!-1,$N$201:$N$224),"")</f>
        <v>#REF!</v>
      </c>
      <c r="K12383" s="391" t="e">
        <f>IF(I12383&lt;&gt;"",RIGHT(#REF!,LEN(#REF!)-FIND(" ",#REF!)),"")</f>
        <v>#REF!</v>
      </c>
    </row>
    <row r="12384" spans="1:11">
      <c r="A12384" s="417" t="s">
        <v>2155</v>
      </c>
      <c r="B12384" s="417" t="s">
        <v>6294</v>
      </c>
      <c r="C12384" s="417" t="s">
        <v>2332</v>
      </c>
      <c r="D12384" s="417" t="s">
        <v>5971</v>
      </c>
      <c r="E12384" s="391">
        <v>4.1900000000000004</v>
      </c>
      <c r="F12384" s="418">
        <v>44337</v>
      </c>
      <c r="G12384" s="417" t="s">
        <v>2286</v>
      </c>
      <c r="I12384" s="379" t="e">
        <f>IF(#REF!&lt;&gt;"",#REF!-$I$199,"")</f>
        <v>#REF!</v>
      </c>
      <c r="J12384" s="379" t="e">
        <f>IF(I12384&lt;&gt;"",NETWORKDAYS($I$199,#REF!-1,$N$201:$N$224),"")</f>
        <v>#REF!</v>
      </c>
      <c r="K12384" s="391" t="e">
        <f>IF(I12384&lt;&gt;"",RIGHT(#REF!,LEN(#REF!)-FIND(" ",#REF!)),"")</f>
        <v>#REF!</v>
      </c>
    </row>
    <row r="12385" spans="1:11">
      <c r="A12385" s="417" t="s">
        <v>2155</v>
      </c>
      <c r="B12385" s="417" t="s">
        <v>6295</v>
      </c>
      <c r="C12385" s="417" t="s">
        <v>2332</v>
      </c>
      <c r="D12385" s="417" t="s">
        <v>5983</v>
      </c>
      <c r="E12385" s="391">
        <v>16.75</v>
      </c>
      <c r="F12385" s="418">
        <v>44337</v>
      </c>
      <c r="G12385" s="417" t="s">
        <v>2286</v>
      </c>
      <c r="I12385" s="379" t="e">
        <f>IF(#REF!&lt;&gt;"",#REF!-$I$199,"")</f>
        <v>#REF!</v>
      </c>
      <c r="J12385" s="379" t="e">
        <f>IF(I12385&lt;&gt;"",NETWORKDAYS($I$199,#REF!-1,$N$201:$N$224),"")</f>
        <v>#REF!</v>
      </c>
      <c r="K12385" s="391" t="e">
        <f>IF(I12385&lt;&gt;"",RIGHT(#REF!,LEN(#REF!)-FIND(" ",#REF!)),"")</f>
        <v>#REF!</v>
      </c>
    </row>
    <row r="12386" spans="1:11">
      <c r="A12386" s="417" t="s">
        <v>2155</v>
      </c>
      <c r="B12386" s="417" t="s">
        <v>6296</v>
      </c>
      <c r="C12386" s="417" t="s">
        <v>2332</v>
      </c>
      <c r="D12386" s="417" t="s">
        <v>5987</v>
      </c>
      <c r="E12386" s="391">
        <v>1.5</v>
      </c>
      <c r="F12386" s="418">
        <v>44337</v>
      </c>
      <c r="G12386" s="417" t="s">
        <v>2286</v>
      </c>
      <c r="I12386" s="379" t="e">
        <f>IF(#REF!&lt;&gt;"",#REF!-$I$199,"")</f>
        <v>#REF!</v>
      </c>
      <c r="J12386" s="379" t="e">
        <f>IF(I12386&lt;&gt;"",NETWORKDAYS($I$199,#REF!-1,$N$201:$N$224),"")</f>
        <v>#REF!</v>
      </c>
      <c r="K12386" s="391" t="e">
        <f>IF(I12386&lt;&gt;"",RIGHT(#REF!,LEN(#REF!)-FIND(" ",#REF!)),"")</f>
        <v>#REF!</v>
      </c>
    </row>
    <row r="12387" spans="1:11">
      <c r="A12387" s="417" t="s">
        <v>2155</v>
      </c>
      <c r="B12387" s="417" t="s">
        <v>9057</v>
      </c>
      <c r="C12387" s="417" t="s">
        <v>2332</v>
      </c>
      <c r="D12387" s="417" t="s">
        <v>5993</v>
      </c>
      <c r="E12387" s="391">
        <v>6.06</v>
      </c>
      <c r="F12387" s="418">
        <v>44337</v>
      </c>
      <c r="G12387" s="417" t="s">
        <v>2286</v>
      </c>
      <c r="I12387" s="379" t="e">
        <f>IF(#REF!&lt;&gt;"",#REF!-$I$199,"")</f>
        <v>#REF!</v>
      </c>
      <c r="J12387" s="379" t="e">
        <f>IF(I12387&lt;&gt;"",NETWORKDAYS($I$199,#REF!-1,$N$201:$N$224),"")</f>
        <v>#REF!</v>
      </c>
      <c r="K12387" s="391" t="e">
        <f>IF(I12387&lt;&gt;"",RIGHT(#REF!,LEN(#REF!)-FIND(" ",#REF!)),"")</f>
        <v>#REF!</v>
      </c>
    </row>
    <row r="12388" spans="1:11">
      <c r="A12388" s="417" t="s">
        <v>2155</v>
      </c>
      <c r="B12388" s="417" t="s">
        <v>9058</v>
      </c>
      <c r="C12388" s="417" t="s">
        <v>2332</v>
      </c>
      <c r="D12388" s="417" t="s">
        <v>7290</v>
      </c>
      <c r="E12388" s="391">
        <v>25.95</v>
      </c>
      <c r="F12388" s="418">
        <v>44337</v>
      </c>
      <c r="G12388" s="417" t="s">
        <v>2286</v>
      </c>
      <c r="I12388" s="379" t="e">
        <f>IF(#REF!&lt;&gt;"",#REF!-$I$199,"")</f>
        <v>#REF!</v>
      </c>
      <c r="J12388" s="379" t="e">
        <f>IF(I12388&lt;&gt;"",NETWORKDAYS($I$199,#REF!-1,$N$201:$N$224),"")</f>
        <v>#REF!</v>
      </c>
      <c r="K12388" s="391" t="e">
        <f>IF(I12388&lt;&gt;"",RIGHT(#REF!,LEN(#REF!)-FIND(" ",#REF!)),"")</f>
        <v>#REF!</v>
      </c>
    </row>
    <row r="12389" spans="1:11">
      <c r="A12389" s="417" t="s">
        <v>2155</v>
      </c>
      <c r="B12389" s="417" t="s">
        <v>15290</v>
      </c>
      <c r="C12389" s="417" t="s">
        <v>2332</v>
      </c>
      <c r="D12389" s="417" t="s">
        <v>9051</v>
      </c>
      <c r="E12389" s="391">
        <v>7</v>
      </c>
      <c r="F12389" s="418">
        <v>44337</v>
      </c>
      <c r="G12389" s="417" t="s">
        <v>2286</v>
      </c>
      <c r="I12389" s="379" t="e">
        <f>IF(#REF!&lt;&gt;"",#REF!-$I$199,"")</f>
        <v>#REF!</v>
      </c>
      <c r="J12389" s="379" t="e">
        <f>IF(I12389&lt;&gt;"",NETWORKDAYS($I$199,#REF!-1,$N$201:$N$224),"")</f>
        <v>#REF!</v>
      </c>
      <c r="K12389" s="391" t="e">
        <f>IF(I12389&lt;&gt;"",RIGHT(#REF!,LEN(#REF!)-FIND(" ",#REF!)),"")</f>
        <v>#REF!</v>
      </c>
    </row>
    <row r="12390" spans="1:11">
      <c r="A12390" s="417" t="s">
        <v>2155</v>
      </c>
      <c r="B12390" s="417" t="s">
        <v>15291</v>
      </c>
      <c r="C12390" s="417" t="s">
        <v>2332</v>
      </c>
      <c r="D12390" s="417" t="s">
        <v>14923</v>
      </c>
      <c r="E12390" s="391">
        <v>0.37</v>
      </c>
      <c r="F12390" s="418">
        <v>44337</v>
      </c>
      <c r="G12390" s="417" t="s">
        <v>2286</v>
      </c>
      <c r="I12390" s="379" t="e">
        <f>IF(#REF!&lt;&gt;"",#REF!-$I$199,"")</f>
        <v>#REF!</v>
      </c>
      <c r="J12390" s="379" t="e">
        <f>IF(I12390&lt;&gt;"",NETWORKDAYS($I$199,#REF!-1,$N$201:$N$224),"")</f>
        <v>#REF!</v>
      </c>
      <c r="K12390" s="391" t="e">
        <f>IF(I12390&lt;&gt;"",RIGHT(#REF!,LEN(#REF!)-FIND(" ",#REF!)),"")</f>
        <v>#REF!</v>
      </c>
    </row>
    <row r="12391" spans="1:11">
      <c r="A12391" s="417" t="s">
        <v>2155</v>
      </c>
      <c r="B12391" s="417" t="s">
        <v>15292</v>
      </c>
      <c r="C12391" s="417" t="s">
        <v>2332</v>
      </c>
      <c r="D12391" s="417" t="s">
        <v>15293</v>
      </c>
      <c r="E12391" s="391">
        <v>0.01</v>
      </c>
      <c r="F12391" s="418">
        <v>44337</v>
      </c>
      <c r="G12391" s="417" t="s">
        <v>2286</v>
      </c>
      <c r="I12391" s="379" t="e">
        <f>IF(#REF!&lt;&gt;"",#REF!-$I$199,"")</f>
        <v>#REF!</v>
      </c>
      <c r="J12391" s="379" t="e">
        <f>IF(I12391&lt;&gt;"",NETWORKDAYS($I$199,#REF!-1,$N$201:$N$224),"")</f>
        <v>#REF!</v>
      </c>
      <c r="K12391" s="391" t="e">
        <f>IF(I12391&lt;&gt;"",RIGHT(#REF!,LEN(#REF!)-FIND(" ",#REF!)),"")</f>
        <v>#REF!</v>
      </c>
    </row>
    <row r="12392" spans="1:11">
      <c r="A12392" s="417" t="s">
        <v>2155</v>
      </c>
      <c r="B12392" s="417" t="s">
        <v>18125</v>
      </c>
      <c r="C12392" s="417" t="s">
        <v>2332</v>
      </c>
      <c r="D12392" s="417" t="s">
        <v>14865</v>
      </c>
      <c r="E12392" s="391">
        <v>6.5</v>
      </c>
      <c r="F12392" s="418">
        <v>44365</v>
      </c>
      <c r="G12392" s="417" t="s">
        <v>2286</v>
      </c>
      <c r="I12392" s="379" t="e">
        <f>IF(#REF!&lt;&gt;"",#REF!-$I$199,"")</f>
        <v>#REF!</v>
      </c>
      <c r="J12392" s="379" t="e">
        <f>IF(I12392&lt;&gt;"",NETWORKDAYS($I$199,#REF!-1,$N$201:$N$224),"")</f>
        <v>#REF!</v>
      </c>
      <c r="K12392" s="391" t="e">
        <f>IF(I12392&lt;&gt;"",RIGHT(#REF!,LEN(#REF!)-FIND(" ",#REF!)),"")</f>
        <v>#REF!</v>
      </c>
    </row>
    <row r="12393" spans="1:11">
      <c r="A12393" s="417" t="s">
        <v>2155</v>
      </c>
      <c r="B12393" s="417" t="s">
        <v>6297</v>
      </c>
      <c r="C12393" s="417" t="s">
        <v>2332</v>
      </c>
      <c r="D12393" s="417" t="s">
        <v>5931</v>
      </c>
      <c r="E12393" s="391">
        <v>0.01</v>
      </c>
      <c r="F12393" s="418">
        <v>44365</v>
      </c>
      <c r="G12393" s="417" t="s">
        <v>2286</v>
      </c>
      <c r="I12393" s="379" t="e">
        <f>IF(#REF!&lt;&gt;"",#REF!-$I$199,"")</f>
        <v>#REF!</v>
      </c>
      <c r="J12393" s="379" t="e">
        <f>IF(I12393&lt;&gt;"",NETWORKDAYS($I$199,#REF!-1,$N$201:$N$224),"")</f>
        <v>#REF!</v>
      </c>
      <c r="K12393" s="391" t="e">
        <f>IF(I12393&lt;&gt;"",RIGHT(#REF!,LEN(#REF!)-FIND(" ",#REF!)),"")</f>
        <v>#REF!</v>
      </c>
    </row>
    <row r="12394" spans="1:11">
      <c r="A12394" s="417" t="s">
        <v>2155</v>
      </c>
      <c r="B12394" s="417" t="s">
        <v>6298</v>
      </c>
      <c r="C12394" s="417" t="s">
        <v>2332</v>
      </c>
      <c r="D12394" s="417" t="s">
        <v>5929</v>
      </c>
      <c r="E12394" s="391">
        <v>2.6</v>
      </c>
      <c r="F12394" s="418">
        <v>44365</v>
      </c>
      <c r="G12394" s="417" t="s">
        <v>2286</v>
      </c>
      <c r="I12394" s="379" t="e">
        <f>IF(#REF!&lt;&gt;"",#REF!-$I$199,"")</f>
        <v>#REF!</v>
      </c>
      <c r="J12394" s="379" t="e">
        <f>IF(I12394&lt;&gt;"",NETWORKDAYS($I$199,#REF!-1,$N$201:$N$224),"")</f>
        <v>#REF!</v>
      </c>
      <c r="K12394" s="391" t="e">
        <f>IF(I12394&lt;&gt;"",RIGHT(#REF!,LEN(#REF!)-FIND(" ",#REF!)),"")</f>
        <v>#REF!</v>
      </c>
    </row>
    <row r="12395" spans="1:11">
      <c r="A12395" s="417" t="s">
        <v>2155</v>
      </c>
      <c r="B12395" s="417" t="s">
        <v>15294</v>
      </c>
      <c r="C12395" s="417" t="s">
        <v>2332</v>
      </c>
      <c r="D12395" s="417" t="s">
        <v>5959</v>
      </c>
      <c r="E12395" s="391">
        <v>7.85</v>
      </c>
      <c r="F12395" s="418">
        <v>44365</v>
      </c>
      <c r="G12395" s="417" t="s">
        <v>2286</v>
      </c>
      <c r="I12395" s="379" t="e">
        <f>IF(#REF!&lt;&gt;"",#REF!-$I$199,"")</f>
        <v>#REF!</v>
      </c>
      <c r="J12395" s="379" t="e">
        <f>IF(I12395&lt;&gt;"",NETWORKDAYS($I$199,#REF!-1,$N$201:$N$224),"")</f>
        <v>#REF!</v>
      </c>
      <c r="K12395" s="391" t="e">
        <f>IF(I12395&lt;&gt;"",RIGHT(#REF!,LEN(#REF!)-FIND(" ",#REF!)),"")</f>
        <v>#REF!</v>
      </c>
    </row>
    <row r="12396" spans="1:11">
      <c r="A12396" s="417" t="s">
        <v>2155</v>
      </c>
      <c r="B12396" s="417" t="s">
        <v>18126</v>
      </c>
      <c r="C12396" s="417" t="s">
        <v>2332</v>
      </c>
      <c r="D12396" s="417" t="s">
        <v>5973</v>
      </c>
      <c r="E12396" s="391">
        <v>7.77</v>
      </c>
      <c r="F12396" s="418">
        <v>44365</v>
      </c>
      <c r="G12396" s="417" t="s">
        <v>2286</v>
      </c>
      <c r="I12396" s="379" t="e">
        <f>IF(#REF!&lt;&gt;"",#REF!-$I$199,"")</f>
        <v>#REF!</v>
      </c>
      <c r="J12396" s="379" t="e">
        <f>IF(I12396&lt;&gt;"",NETWORKDAYS($I$199,#REF!-1,$N$201:$N$224),"")</f>
        <v>#REF!</v>
      </c>
      <c r="K12396" s="391" t="e">
        <f>IF(I12396&lt;&gt;"",RIGHT(#REF!,LEN(#REF!)-FIND(" ",#REF!)),"")</f>
        <v>#REF!</v>
      </c>
    </row>
    <row r="12397" spans="1:11">
      <c r="A12397" s="417" t="s">
        <v>2155</v>
      </c>
      <c r="B12397" s="417" t="s">
        <v>6299</v>
      </c>
      <c r="C12397" s="417" t="s">
        <v>2332</v>
      </c>
      <c r="D12397" s="417" t="s">
        <v>5987</v>
      </c>
      <c r="E12397" s="391">
        <v>4.22</v>
      </c>
      <c r="F12397" s="418">
        <v>44365</v>
      </c>
      <c r="G12397" s="417" t="s">
        <v>2286</v>
      </c>
      <c r="I12397" s="379" t="e">
        <f>IF(#REF!&lt;&gt;"",#REF!-$I$199,"")</f>
        <v>#REF!</v>
      </c>
      <c r="J12397" s="379" t="e">
        <f>IF(I12397&lt;&gt;"",NETWORKDAYS($I$199,#REF!-1,$N$201:$N$224),"")</f>
        <v>#REF!</v>
      </c>
      <c r="K12397" s="391" t="e">
        <f>IF(I12397&lt;&gt;"",RIGHT(#REF!,LEN(#REF!)-FIND(" ",#REF!)),"")</f>
        <v>#REF!</v>
      </c>
    </row>
    <row r="12398" spans="1:11">
      <c r="A12398" s="417" t="s">
        <v>2155</v>
      </c>
      <c r="B12398" s="417" t="s">
        <v>15295</v>
      </c>
      <c r="C12398" s="417" t="s">
        <v>2332</v>
      </c>
      <c r="D12398" s="417" t="s">
        <v>6102</v>
      </c>
      <c r="E12398" s="391">
        <v>3.59</v>
      </c>
      <c r="F12398" s="418">
        <v>44365</v>
      </c>
      <c r="G12398" s="417" t="s">
        <v>2286</v>
      </c>
      <c r="I12398" s="379" t="e">
        <f>IF(#REF!&lt;&gt;"",#REF!-$I$199,"")</f>
        <v>#REF!</v>
      </c>
      <c r="J12398" s="379" t="e">
        <f>IF(I12398&lt;&gt;"",NETWORKDAYS($I$199,#REF!-1,$N$201:$N$224),"")</f>
        <v>#REF!</v>
      </c>
      <c r="K12398" s="391" t="e">
        <f>IF(I12398&lt;&gt;"",RIGHT(#REF!,LEN(#REF!)-FIND(" ",#REF!)),"")</f>
        <v>#REF!</v>
      </c>
    </row>
    <row r="12399" spans="1:11">
      <c r="A12399" s="417" t="s">
        <v>2155</v>
      </c>
      <c r="B12399" s="417" t="s">
        <v>15296</v>
      </c>
      <c r="C12399" s="417" t="s">
        <v>2332</v>
      </c>
      <c r="D12399" s="417" t="s">
        <v>14894</v>
      </c>
      <c r="E12399" s="391">
        <v>4.67</v>
      </c>
      <c r="F12399" s="418">
        <v>44365</v>
      </c>
      <c r="G12399" s="417" t="s">
        <v>2286</v>
      </c>
      <c r="I12399" s="379" t="e">
        <f>IF(#REF!&lt;&gt;"",#REF!-$I$199,"")</f>
        <v>#REF!</v>
      </c>
      <c r="J12399" s="379" t="e">
        <f>IF(I12399&lt;&gt;"",NETWORKDAYS($I$199,#REF!-1,$N$201:$N$224),"")</f>
        <v>#REF!</v>
      </c>
      <c r="K12399" s="391" t="e">
        <f>IF(I12399&lt;&gt;"",RIGHT(#REF!,LEN(#REF!)-FIND(" ",#REF!)),"")</f>
        <v>#REF!</v>
      </c>
    </row>
    <row r="12400" spans="1:11">
      <c r="A12400" s="417" t="s">
        <v>2155</v>
      </c>
      <c r="B12400" s="417" t="s">
        <v>18127</v>
      </c>
      <c r="C12400" s="417" t="s">
        <v>2332</v>
      </c>
      <c r="D12400" s="417" t="s">
        <v>14941</v>
      </c>
      <c r="E12400" s="391">
        <v>4.5</v>
      </c>
      <c r="F12400" s="418">
        <v>44365</v>
      </c>
      <c r="G12400" s="417" t="s">
        <v>2286</v>
      </c>
      <c r="I12400" s="379" t="e">
        <f>IF(#REF!&lt;&gt;"",#REF!-$I$199,"")</f>
        <v>#REF!</v>
      </c>
      <c r="J12400" s="379" t="e">
        <f>IF(I12400&lt;&gt;"",NETWORKDAYS($I$199,#REF!-1,$N$201:$N$224),"")</f>
        <v>#REF!</v>
      </c>
      <c r="K12400" s="391" t="e">
        <f>IF(I12400&lt;&gt;"",RIGHT(#REF!,LEN(#REF!)-FIND(" ",#REF!)),"")</f>
        <v>#REF!</v>
      </c>
    </row>
    <row r="12401" spans="1:11">
      <c r="A12401" s="417" t="s">
        <v>2155</v>
      </c>
      <c r="B12401" s="417" t="s">
        <v>18906</v>
      </c>
      <c r="C12401" s="417" t="s">
        <v>2332</v>
      </c>
      <c r="D12401" s="417" t="s">
        <v>14977</v>
      </c>
      <c r="E12401" s="391">
        <v>5</v>
      </c>
      <c r="F12401" s="418">
        <v>44365</v>
      </c>
      <c r="G12401" s="417" t="s">
        <v>2286</v>
      </c>
      <c r="I12401" s="379" t="e">
        <f>IF(#REF!&lt;&gt;"",#REF!-$I$199,"")</f>
        <v>#REF!</v>
      </c>
      <c r="J12401" s="379" t="e">
        <f>IF(I12401&lt;&gt;"",NETWORKDAYS($I$199,#REF!-1,$N$201:$N$224),"")</f>
        <v>#REF!</v>
      </c>
      <c r="K12401" s="391" t="e">
        <f>IF(I12401&lt;&gt;"",RIGHT(#REF!,LEN(#REF!)-FIND(" ",#REF!)),"")</f>
        <v>#REF!</v>
      </c>
    </row>
    <row r="12402" spans="1:11">
      <c r="A12402" s="417" t="s">
        <v>2155</v>
      </c>
      <c r="B12402" s="417" t="s">
        <v>18128</v>
      </c>
      <c r="C12402" s="417" t="s">
        <v>2332</v>
      </c>
      <c r="D12402" s="417" t="s">
        <v>18113</v>
      </c>
      <c r="E12402" s="391">
        <v>0.01</v>
      </c>
      <c r="F12402" s="418">
        <v>44393</v>
      </c>
      <c r="G12402" s="417" t="s">
        <v>2286</v>
      </c>
      <c r="I12402" s="379" t="e">
        <f>IF(#REF!&lt;&gt;"",#REF!-$I$199,"")</f>
        <v>#REF!</v>
      </c>
      <c r="J12402" s="379" t="e">
        <f>IF(I12402&lt;&gt;"",NETWORKDAYS($I$199,#REF!-1,$N$201:$N$224),"")</f>
        <v>#REF!</v>
      </c>
      <c r="K12402" s="391" t="e">
        <f>IF(I12402&lt;&gt;"",RIGHT(#REF!,LEN(#REF!)-FIND(" ",#REF!)),"")</f>
        <v>#REF!</v>
      </c>
    </row>
    <row r="12403" spans="1:11">
      <c r="A12403" s="417" t="s">
        <v>2155</v>
      </c>
      <c r="B12403" s="417" t="s">
        <v>18129</v>
      </c>
      <c r="C12403" s="417" t="s">
        <v>2332</v>
      </c>
      <c r="D12403" s="417" t="s">
        <v>18130</v>
      </c>
      <c r="E12403" s="391">
        <v>0.01</v>
      </c>
      <c r="F12403" s="418">
        <v>44393</v>
      </c>
      <c r="G12403" s="417" t="s">
        <v>2286</v>
      </c>
      <c r="I12403" s="379" t="e">
        <f>IF(#REF!&lt;&gt;"",#REF!-$I$199,"")</f>
        <v>#REF!</v>
      </c>
      <c r="J12403" s="379" t="e">
        <f>IF(I12403&lt;&gt;"",NETWORKDAYS($I$199,#REF!-1,$N$201:$N$224),"")</f>
        <v>#REF!</v>
      </c>
      <c r="K12403" s="391" t="e">
        <f>IF(I12403&lt;&gt;"",RIGHT(#REF!,LEN(#REF!)-FIND(" ",#REF!)),"")</f>
        <v>#REF!</v>
      </c>
    </row>
    <row r="12404" spans="1:11">
      <c r="A12404" s="417" t="s">
        <v>2155</v>
      </c>
      <c r="B12404" s="417" t="s">
        <v>6300</v>
      </c>
      <c r="C12404" s="417" t="s">
        <v>2332</v>
      </c>
      <c r="D12404" s="417" t="s">
        <v>5941</v>
      </c>
      <c r="E12404" s="391">
        <v>4</v>
      </c>
      <c r="F12404" s="418">
        <v>44393</v>
      </c>
      <c r="G12404" s="417" t="s">
        <v>2286</v>
      </c>
      <c r="I12404" s="379" t="e">
        <f>IF(#REF!&lt;&gt;"",#REF!-$I$199,"")</f>
        <v>#REF!</v>
      </c>
      <c r="J12404" s="379" t="e">
        <f>IF(I12404&lt;&gt;"",NETWORKDAYS($I$199,#REF!-1,$N$201:$N$224),"")</f>
        <v>#REF!</v>
      </c>
      <c r="K12404" s="391" t="e">
        <f>IF(I12404&lt;&gt;"",RIGHT(#REF!,LEN(#REF!)-FIND(" ",#REF!)),"")</f>
        <v>#REF!</v>
      </c>
    </row>
    <row r="12405" spans="1:11">
      <c r="A12405" s="417" t="s">
        <v>2155</v>
      </c>
      <c r="B12405" s="417" t="s">
        <v>6301</v>
      </c>
      <c r="C12405" s="417" t="s">
        <v>2332</v>
      </c>
      <c r="D12405" s="417" t="s">
        <v>5929</v>
      </c>
      <c r="E12405" s="391">
        <v>0.4</v>
      </c>
      <c r="F12405" s="418">
        <v>44393</v>
      </c>
      <c r="G12405" s="417" t="s">
        <v>2286</v>
      </c>
      <c r="I12405" s="379" t="e">
        <f>IF(#REF!&lt;&gt;"",#REF!-$I$199,"")</f>
        <v>#REF!</v>
      </c>
      <c r="J12405" s="379" t="e">
        <f>IF(I12405&lt;&gt;"",NETWORKDAYS($I$199,#REF!-1,$N$201:$N$224),"")</f>
        <v>#REF!</v>
      </c>
      <c r="K12405" s="391" t="e">
        <f>IF(I12405&lt;&gt;"",RIGHT(#REF!,LEN(#REF!)-FIND(" ",#REF!)),"")</f>
        <v>#REF!</v>
      </c>
    </row>
    <row r="12406" spans="1:11">
      <c r="A12406" s="417" t="s">
        <v>2155</v>
      </c>
      <c r="B12406" s="417" t="s">
        <v>6302</v>
      </c>
      <c r="C12406" s="417" t="s">
        <v>2332</v>
      </c>
      <c r="D12406" s="417" t="s">
        <v>5947</v>
      </c>
      <c r="E12406" s="391">
        <v>0.43</v>
      </c>
      <c r="F12406" s="418">
        <v>44393</v>
      </c>
      <c r="G12406" s="417" t="s">
        <v>2286</v>
      </c>
      <c r="I12406" s="379" t="e">
        <f>IF(#REF!&lt;&gt;"",#REF!-$I$199,"")</f>
        <v>#REF!</v>
      </c>
      <c r="J12406" s="379" t="e">
        <f>IF(I12406&lt;&gt;"",NETWORKDAYS($I$199,#REF!-1,$N$201:$N$224),"")</f>
        <v>#REF!</v>
      </c>
      <c r="K12406" s="391" t="e">
        <f>IF(I12406&lt;&gt;"",RIGHT(#REF!,LEN(#REF!)-FIND(" ",#REF!)),"")</f>
        <v>#REF!</v>
      </c>
    </row>
    <row r="12407" spans="1:11">
      <c r="A12407" s="417" t="s">
        <v>2155</v>
      </c>
      <c r="B12407" s="417" t="s">
        <v>6303</v>
      </c>
      <c r="C12407" s="417" t="s">
        <v>2332</v>
      </c>
      <c r="D12407" s="417" t="s">
        <v>5951</v>
      </c>
      <c r="E12407" s="391">
        <v>3.75</v>
      </c>
      <c r="F12407" s="418">
        <v>44393</v>
      </c>
      <c r="G12407" s="417" t="s">
        <v>2286</v>
      </c>
      <c r="I12407" s="379" t="e">
        <f>IF(#REF!&lt;&gt;"",#REF!-$I$199,"")</f>
        <v>#REF!</v>
      </c>
      <c r="J12407" s="379" t="e">
        <f>IF(I12407&lt;&gt;"",NETWORKDAYS($I$199,#REF!-1,$N$201:$N$224),"")</f>
        <v>#REF!</v>
      </c>
      <c r="K12407" s="391" t="e">
        <f>IF(I12407&lt;&gt;"",RIGHT(#REF!,LEN(#REF!)-FIND(" ",#REF!)),"")</f>
        <v>#REF!</v>
      </c>
    </row>
    <row r="12408" spans="1:11">
      <c r="A12408" s="417" t="s">
        <v>2155</v>
      </c>
      <c r="B12408" s="417" t="s">
        <v>6304</v>
      </c>
      <c r="C12408" s="417" t="s">
        <v>2332</v>
      </c>
      <c r="D12408" s="417" t="s">
        <v>5953</v>
      </c>
      <c r="E12408" s="391">
        <v>0.46</v>
      </c>
      <c r="F12408" s="418">
        <v>44393</v>
      </c>
      <c r="G12408" s="417" t="s">
        <v>2286</v>
      </c>
      <c r="I12408" s="379" t="e">
        <f>IF(#REF!&lt;&gt;"",#REF!-$I$199,"")</f>
        <v>#REF!</v>
      </c>
      <c r="J12408" s="379" t="e">
        <f>IF(I12408&lt;&gt;"",NETWORKDAYS($I$199,#REF!-1,$N$201:$N$224),"")</f>
        <v>#REF!</v>
      </c>
      <c r="K12408" s="391" t="e">
        <f>IF(I12408&lt;&gt;"",RIGHT(#REF!,LEN(#REF!)-FIND(" ",#REF!)),"")</f>
        <v>#REF!</v>
      </c>
    </row>
    <row r="12409" spans="1:11">
      <c r="A12409" s="417" t="s">
        <v>2155</v>
      </c>
      <c r="B12409" s="417" t="s">
        <v>6305</v>
      </c>
      <c r="C12409" s="417" t="s">
        <v>2332</v>
      </c>
      <c r="D12409" s="417" t="s">
        <v>5957</v>
      </c>
      <c r="E12409" s="391">
        <v>0.55000000000000004</v>
      </c>
      <c r="F12409" s="418">
        <v>44393</v>
      </c>
      <c r="G12409" s="417" t="s">
        <v>2286</v>
      </c>
      <c r="I12409" s="379" t="e">
        <f>IF(#REF!&lt;&gt;"",#REF!-$I$199,"")</f>
        <v>#REF!</v>
      </c>
      <c r="J12409" s="379" t="e">
        <f>IF(I12409&lt;&gt;"",NETWORKDAYS($I$199,#REF!-1,$N$201:$N$224),"")</f>
        <v>#REF!</v>
      </c>
      <c r="K12409" s="391" t="e">
        <f>IF(I12409&lt;&gt;"",RIGHT(#REF!,LEN(#REF!)-FIND(" ",#REF!)),"")</f>
        <v>#REF!</v>
      </c>
    </row>
    <row r="12410" spans="1:11">
      <c r="A12410" s="417" t="s">
        <v>2155</v>
      </c>
      <c r="B12410" s="417" t="s">
        <v>6306</v>
      </c>
      <c r="C12410" s="417" t="s">
        <v>2332</v>
      </c>
      <c r="D12410" s="417" t="s">
        <v>5961</v>
      </c>
      <c r="E12410" s="391">
        <v>3.59</v>
      </c>
      <c r="F12410" s="418">
        <v>44393</v>
      </c>
      <c r="G12410" s="417" t="s">
        <v>2286</v>
      </c>
      <c r="I12410" s="379" t="e">
        <f>IF(#REF!&lt;&gt;"",#REF!-$I$199,"")</f>
        <v>#REF!</v>
      </c>
      <c r="J12410" s="379" t="e">
        <f>IF(I12410&lt;&gt;"",NETWORKDAYS($I$199,#REF!-1,$N$201:$N$224),"")</f>
        <v>#REF!</v>
      </c>
      <c r="K12410" s="391" t="e">
        <f>IF(I12410&lt;&gt;"",RIGHT(#REF!,LEN(#REF!)-FIND(" ",#REF!)),"")</f>
        <v>#REF!</v>
      </c>
    </row>
    <row r="12411" spans="1:11">
      <c r="A12411" s="417" t="s">
        <v>2155</v>
      </c>
      <c r="B12411" s="417" t="s">
        <v>6307</v>
      </c>
      <c r="C12411" s="417" t="s">
        <v>2332</v>
      </c>
      <c r="D12411" s="417" t="s">
        <v>5965</v>
      </c>
      <c r="E12411" s="391">
        <v>2.9</v>
      </c>
      <c r="F12411" s="418">
        <v>44393</v>
      </c>
      <c r="G12411" s="417" t="s">
        <v>2286</v>
      </c>
      <c r="I12411" s="379" t="e">
        <f>IF(#REF!&lt;&gt;"",#REF!-$I$199,"")</f>
        <v>#REF!</v>
      </c>
      <c r="J12411" s="379" t="e">
        <f>IF(I12411&lt;&gt;"",NETWORKDAYS($I$199,#REF!-1,$N$201:$N$224),"")</f>
        <v>#REF!</v>
      </c>
      <c r="K12411" s="391" t="e">
        <f>IF(I12411&lt;&gt;"",RIGHT(#REF!,LEN(#REF!)-FIND(" ",#REF!)),"")</f>
        <v>#REF!</v>
      </c>
    </row>
    <row r="12412" spans="1:11">
      <c r="A12412" s="417" t="s">
        <v>2155</v>
      </c>
      <c r="B12412" s="417" t="s">
        <v>6308</v>
      </c>
      <c r="C12412" s="417" t="s">
        <v>2332</v>
      </c>
      <c r="D12412" s="417" t="s">
        <v>5973</v>
      </c>
      <c r="E12412" s="391">
        <v>0.68</v>
      </c>
      <c r="F12412" s="418">
        <v>44393</v>
      </c>
      <c r="G12412" s="417" t="s">
        <v>2286</v>
      </c>
      <c r="I12412" s="379" t="e">
        <f>IF(#REF!&lt;&gt;"",#REF!-$I$199,"")</f>
        <v>#REF!</v>
      </c>
      <c r="J12412" s="379" t="e">
        <f>IF(I12412&lt;&gt;"",NETWORKDAYS($I$199,#REF!-1,$N$201:$N$224),"")</f>
        <v>#REF!</v>
      </c>
      <c r="K12412" s="391" t="e">
        <f>IF(I12412&lt;&gt;"",RIGHT(#REF!,LEN(#REF!)-FIND(" ",#REF!)),"")</f>
        <v>#REF!</v>
      </c>
    </row>
    <row r="12413" spans="1:11">
      <c r="A12413" s="417" t="s">
        <v>2155</v>
      </c>
      <c r="B12413" s="417" t="s">
        <v>6309</v>
      </c>
      <c r="C12413" s="417" t="s">
        <v>2332</v>
      </c>
      <c r="D12413" s="417" t="s">
        <v>5977</v>
      </c>
      <c r="E12413" s="391">
        <v>1.1100000000000001</v>
      </c>
      <c r="F12413" s="418">
        <v>44393</v>
      </c>
      <c r="G12413" s="417" t="s">
        <v>2286</v>
      </c>
      <c r="I12413" s="379" t="e">
        <f>IF(#REF!&lt;&gt;"",#REF!-$I$199,"")</f>
        <v>#REF!</v>
      </c>
      <c r="J12413" s="379" t="e">
        <f>IF(I12413&lt;&gt;"",NETWORKDAYS($I$199,#REF!-1,$N$201:$N$224),"")</f>
        <v>#REF!</v>
      </c>
      <c r="K12413" s="391" t="e">
        <f>IF(I12413&lt;&gt;"",RIGHT(#REF!,LEN(#REF!)-FIND(" ",#REF!)),"")</f>
        <v>#REF!</v>
      </c>
    </row>
    <row r="12414" spans="1:11">
      <c r="A12414" s="417" t="s">
        <v>2155</v>
      </c>
      <c r="B12414" s="417" t="s">
        <v>6310</v>
      </c>
      <c r="C12414" s="417" t="s">
        <v>2332</v>
      </c>
      <c r="D12414" s="417" t="s">
        <v>5979</v>
      </c>
      <c r="E12414" s="391">
        <v>4.72</v>
      </c>
      <c r="F12414" s="418">
        <v>44393</v>
      </c>
      <c r="G12414" s="417" t="s">
        <v>2286</v>
      </c>
      <c r="I12414" s="379" t="e">
        <f>IF(#REF!&lt;&gt;"",#REF!-$I$199,"")</f>
        <v>#REF!</v>
      </c>
      <c r="J12414" s="379" t="e">
        <f>IF(I12414&lt;&gt;"",NETWORKDAYS($I$199,#REF!-1,$N$201:$N$224),"")</f>
        <v>#REF!</v>
      </c>
      <c r="K12414" s="391" t="e">
        <f>IF(I12414&lt;&gt;"",RIGHT(#REF!,LEN(#REF!)-FIND(" ",#REF!)),"")</f>
        <v>#REF!</v>
      </c>
    </row>
    <row r="12415" spans="1:11">
      <c r="A12415" s="417" t="s">
        <v>2155</v>
      </c>
      <c r="B12415" s="417" t="s">
        <v>6311</v>
      </c>
      <c r="C12415" s="417" t="s">
        <v>2332</v>
      </c>
      <c r="D12415" s="417" t="s">
        <v>5971</v>
      </c>
      <c r="E12415" s="391">
        <v>2.54</v>
      </c>
      <c r="F12415" s="418">
        <v>44393</v>
      </c>
      <c r="G12415" s="417" t="s">
        <v>2286</v>
      </c>
      <c r="I12415" s="379" t="e">
        <f>IF(#REF!&lt;&gt;"",#REF!-$I$199,"")</f>
        <v>#REF!</v>
      </c>
      <c r="J12415" s="379" t="e">
        <f>IF(I12415&lt;&gt;"",NETWORKDAYS($I$199,#REF!-1,$N$201:$N$224),"")</f>
        <v>#REF!</v>
      </c>
      <c r="K12415" s="391" t="e">
        <f>IF(I12415&lt;&gt;"",RIGHT(#REF!,LEN(#REF!)-FIND(" ",#REF!)),"")</f>
        <v>#REF!</v>
      </c>
    </row>
    <row r="12416" spans="1:11">
      <c r="A12416" s="417" t="s">
        <v>2155</v>
      </c>
      <c r="B12416" s="417" t="s">
        <v>6312</v>
      </c>
      <c r="C12416" s="417" t="s">
        <v>2332</v>
      </c>
      <c r="D12416" s="417" t="s">
        <v>6067</v>
      </c>
      <c r="E12416" s="391">
        <v>1.3</v>
      </c>
      <c r="F12416" s="418">
        <v>44393</v>
      </c>
      <c r="G12416" s="417" t="s">
        <v>2286</v>
      </c>
      <c r="I12416" s="379" t="e">
        <f>IF(#REF!&lt;&gt;"",#REF!-$I$199,"")</f>
        <v>#REF!</v>
      </c>
      <c r="J12416" s="379" t="e">
        <f>IF(I12416&lt;&gt;"",NETWORKDAYS($I$199,#REF!-1,$N$201:$N$224),"")</f>
        <v>#REF!</v>
      </c>
      <c r="K12416" s="391" t="e">
        <f>IF(I12416&lt;&gt;"",RIGHT(#REF!,LEN(#REF!)-FIND(" ",#REF!)),"")</f>
        <v>#REF!</v>
      </c>
    </row>
    <row r="12417" spans="1:11">
      <c r="A12417" s="417" t="s">
        <v>2155</v>
      </c>
      <c r="B12417" s="417" t="s">
        <v>6313</v>
      </c>
      <c r="C12417" s="417" t="s">
        <v>2332</v>
      </c>
      <c r="D12417" s="417" t="s">
        <v>5983</v>
      </c>
      <c r="E12417" s="391">
        <v>1.61</v>
      </c>
      <c r="F12417" s="418">
        <v>44393</v>
      </c>
      <c r="G12417" s="417" t="s">
        <v>2286</v>
      </c>
      <c r="I12417" s="379" t="e">
        <f>IF(#REF!&lt;&gt;"",#REF!-$I$199,"")</f>
        <v>#REF!</v>
      </c>
      <c r="J12417" s="379" t="e">
        <f>IF(I12417&lt;&gt;"",NETWORKDAYS($I$199,#REF!-1,$N$201:$N$224),"")</f>
        <v>#REF!</v>
      </c>
      <c r="K12417" s="391" t="e">
        <f>IF(I12417&lt;&gt;"",RIGHT(#REF!,LEN(#REF!)-FIND(" ",#REF!)),"")</f>
        <v>#REF!</v>
      </c>
    </row>
    <row r="12418" spans="1:11">
      <c r="A12418" s="417" t="s">
        <v>2155</v>
      </c>
      <c r="B12418" s="417" t="s">
        <v>6314</v>
      </c>
      <c r="C12418" s="417" t="s">
        <v>2332</v>
      </c>
      <c r="D12418" s="417" t="s">
        <v>5983</v>
      </c>
      <c r="E12418" s="391">
        <v>5.5</v>
      </c>
      <c r="F12418" s="418">
        <v>44757</v>
      </c>
      <c r="G12418" s="417" t="s">
        <v>2286</v>
      </c>
      <c r="I12418" s="379" t="e">
        <f>IF(#REF!&lt;&gt;"",#REF!-$I$199,"")</f>
        <v>#REF!</v>
      </c>
      <c r="J12418" s="379" t="e">
        <f>IF(I12418&lt;&gt;"",NETWORKDAYS($I$199,#REF!-1,$N$201:$N$224),"")</f>
        <v>#REF!</v>
      </c>
      <c r="K12418" s="391" t="e">
        <f>IF(I12418&lt;&gt;"",RIGHT(#REF!,LEN(#REF!)-FIND(" ",#REF!)),"")</f>
        <v>#REF!</v>
      </c>
    </row>
    <row r="12419" spans="1:11">
      <c r="A12419" s="417" t="s">
        <v>2155</v>
      </c>
      <c r="B12419" s="417" t="s">
        <v>15297</v>
      </c>
      <c r="C12419" s="417" t="s">
        <v>2332</v>
      </c>
      <c r="D12419" s="417" t="s">
        <v>6039</v>
      </c>
      <c r="E12419" s="391">
        <v>4.37</v>
      </c>
      <c r="F12419" s="418">
        <v>44393</v>
      </c>
      <c r="G12419" s="417" t="s">
        <v>2286</v>
      </c>
      <c r="I12419" s="379" t="e">
        <f>IF(#REF!&lt;&gt;"",#REF!-$I$199,"")</f>
        <v>#REF!</v>
      </c>
      <c r="J12419" s="379" t="e">
        <f>IF(I12419&lt;&gt;"",NETWORKDAYS($I$199,#REF!-1,$N$201:$N$224),"")</f>
        <v>#REF!</v>
      </c>
      <c r="K12419" s="391" t="e">
        <f>IF(I12419&lt;&gt;"",RIGHT(#REF!,LEN(#REF!)-FIND(" ",#REF!)),"")</f>
        <v>#REF!</v>
      </c>
    </row>
    <row r="12420" spans="1:11">
      <c r="A12420" s="417" t="s">
        <v>2155</v>
      </c>
      <c r="B12420" s="417" t="s">
        <v>9059</v>
      </c>
      <c r="C12420" s="417" t="s">
        <v>2332</v>
      </c>
      <c r="D12420" s="417" t="s">
        <v>7272</v>
      </c>
      <c r="E12420" s="391">
        <v>6.12</v>
      </c>
      <c r="F12420" s="418">
        <v>44393</v>
      </c>
      <c r="G12420" s="417" t="s">
        <v>2286</v>
      </c>
      <c r="I12420" s="379" t="e">
        <f>IF(#REF!&lt;&gt;"",#REF!-$I$199,"")</f>
        <v>#REF!</v>
      </c>
      <c r="J12420" s="379" t="e">
        <f>IF(I12420&lt;&gt;"",NETWORKDAYS($I$199,#REF!-1,$N$201:$N$224),"")</f>
        <v>#REF!</v>
      </c>
      <c r="K12420" s="391" t="e">
        <f>IF(I12420&lt;&gt;"",RIGHT(#REF!,LEN(#REF!)-FIND(" ",#REF!)),"")</f>
        <v>#REF!</v>
      </c>
    </row>
    <row r="12421" spans="1:11">
      <c r="A12421" s="417" t="s">
        <v>2155</v>
      </c>
      <c r="B12421" s="417" t="s">
        <v>15298</v>
      </c>
      <c r="C12421" s="417" t="s">
        <v>2332</v>
      </c>
      <c r="D12421" s="417" t="s">
        <v>7276</v>
      </c>
      <c r="E12421" s="391">
        <v>3.5</v>
      </c>
      <c r="F12421" s="418">
        <v>44393</v>
      </c>
      <c r="G12421" s="417" t="s">
        <v>2286</v>
      </c>
      <c r="I12421" s="379" t="e">
        <f>IF(#REF!&lt;&gt;"",#REF!-$I$199,"")</f>
        <v>#REF!</v>
      </c>
      <c r="J12421" s="379" t="e">
        <f>IF(I12421&lt;&gt;"",NETWORKDAYS($I$199,#REF!-1,$N$201:$N$224),"")</f>
        <v>#REF!</v>
      </c>
      <c r="K12421" s="391" t="e">
        <f>IF(I12421&lt;&gt;"",RIGHT(#REF!,LEN(#REF!)-FIND(" ",#REF!)),"")</f>
        <v>#REF!</v>
      </c>
    </row>
    <row r="12422" spans="1:11">
      <c r="A12422" s="417" t="s">
        <v>2155</v>
      </c>
      <c r="B12422" s="417" t="s">
        <v>15299</v>
      </c>
      <c r="C12422" s="417" t="s">
        <v>2332</v>
      </c>
      <c r="D12422" s="417" t="s">
        <v>7280</v>
      </c>
      <c r="E12422" s="391">
        <v>3.82</v>
      </c>
      <c r="F12422" s="418">
        <v>44393</v>
      </c>
      <c r="G12422" s="417" t="s">
        <v>2286</v>
      </c>
      <c r="I12422" s="379" t="e">
        <f>IF(#REF!&lt;&gt;"",#REF!-$I$199,"")</f>
        <v>#REF!</v>
      </c>
      <c r="J12422" s="379" t="e">
        <f>IF(I12422&lt;&gt;"",NETWORKDAYS($I$199,#REF!-1,$N$201:$N$224),"")</f>
        <v>#REF!</v>
      </c>
      <c r="K12422" s="391" t="e">
        <f>IF(I12422&lt;&gt;"",RIGHT(#REF!,LEN(#REF!)-FIND(" ",#REF!)),"")</f>
        <v>#REF!</v>
      </c>
    </row>
    <row r="12423" spans="1:11">
      <c r="A12423" s="417" t="s">
        <v>2155</v>
      </c>
      <c r="B12423" s="417" t="s">
        <v>15300</v>
      </c>
      <c r="C12423" s="417" t="s">
        <v>2332</v>
      </c>
      <c r="D12423" s="417" t="s">
        <v>5995</v>
      </c>
      <c r="E12423" s="391">
        <v>4.03</v>
      </c>
      <c r="F12423" s="418">
        <v>44393</v>
      </c>
      <c r="G12423" s="417" t="s">
        <v>2286</v>
      </c>
      <c r="I12423" s="379" t="e">
        <f>IF(#REF!&lt;&gt;"",#REF!-$I$199,"")</f>
        <v>#REF!</v>
      </c>
      <c r="J12423" s="379" t="e">
        <f>IF(I12423&lt;&gt;"",NETWORKDAYS($I$199,#REF!-1,$N$201:$N$224),"")</f>
        <v>#REF!</v>
      </c>
      <c r="K12423" s="391" t="e">
        <f>IF(I12423&lt;&gt;"",RIGHT(#REF!,LEN(#REF!)-FIND(" ",#REF!)),"")</f>
        <v>#REF!</v>
      </c>
    </row>
    <row r="12424" spans="1:11">
      <c r="A12424" s="417" t="s">
        <v>2155</v>
      </c>
      <c r="B12424" s="417" t="s">
        <v>15301</v>
      </c>
      <c r="C12424" s="417" t="s">
        <v>2332</v>
      </c>
      <c r="D12424" s="417" t="s">
        <v>6120</v>
      </c>
      <c r="E12424" s="391">
        <v>5.68</v>
      </c>
      <c r="F12424" s="418">
        <v>44393</v>
      </c>
      <c r="G12424" s="417" t="s">
        <v>2286</v>
      </c>
      <c r="I12424" s="379" t="e">
        <f>IF(#REF!&lt;&gt;"",#REF!-$I$199,"")</f>
        <v>#REF!</v>
      </c>
      <c r="J12424" s="379" t="e">
        <f>IF(I12424&lt;&gt;"",NETWORKDAYS($I$199,#REF!-1,$N$201:$N$224),"")</f>
        <v>#REF!</v>
      </c>
      <c r="K12424" s="391" t="e">
        <f>IF(I12424&lt;&gt;"",RIGHT(#REF!,LEN(#REF!)-FIND(" ",#REF!)),"")</f>
        <v>#REF!</v>
      </c>
    </row>
    <row r="12425" spans="1:11">
      <c r="A12425" s="417" t="s">
        <v>2155</v>
      </c>
      <c r="B12425" s="417" t="s">
        <v>15302</v>
      </c>
      <c r="C12425" s="417" t="s">
        <v>2332</v>
      </c>
      <c r="D12425" s="417" t="s">
        <v>7292</v>
      </c>
      <c r="E12425" s="391">
        <v>4.5599999999999996</v>
      </c>
      <c r="F12425" s="418">
        <v>44393</v>
      </c>
      <c r="G12425" s="417" t="s">
        <v>2286</v>
      </c>
      <c r="I12425" s="379" t="e">
        <f>IF(#REF!&lt;&gt;"",#REF!-$I$199,"")</f>
        <v>#REF!</v>
      </c>
      <c r="J12425" s="379" t="e">
        <f>IF(I12425&lt;&gt;"",NETWORKDAYS($I$199,#REF!-1,$N$201:$N$224),"")</f>
        <v>#REF!</v>
      </c>
      <c r="K12425" s="391" t="e">
        <f>IF(I12425&lt;&gt;"",RIGHT(#REF!,LEN(#REF!)-FIND(" ",#REF!)),"")</f>
        <v>#REF!</v>
      </c>
    </row>
    <row r="12426" spans="1:11">
      <c r="A12426" s="417" t="s">
        <v>2155</v>
      </c>
      <c r="B12426" s="417" t="s">
        <v>15303</v>
      </c>
      <c r="C12426" s="417" t="s">
        <v>2332</v>
      </c>
      <c r="D12426" s="417" t="s">
        <v>7296</v>
      </c>
      <c r="E12426" s="391">
        <v>4.93</v>
      </c>
      <c r="F12426" s="418">
        <v>44393</v>
      </c>
      <c r="G12426" s="417" t="s">
        <v>2286</v>
      </c>
      <c r="I12426" s="379" t="e">
        <f>IF(#REF!&lt;&gt;"",#REF!-$I$199,"")</f>
        <v>#REF!</v>
      </c>
      <c r="J12426" s="379" t="e">
        <f>IF(I12426&lt;&gt;"",NETWORKDAYS($I$199,#REF!-1,$N$201:$N$224),"")</f>
        <v>#REF!</v>
      </c>
      <c r="K12426" s="391" t="e">
        <f>IF(I12426&lt;&gt;"",RIGHT(#REF!,LEN(#REF!)-FIND(" ",#REF!)),"")</f>
        <v>#REF!</v>
      </c>
    </row>
    <row r="12427" spans="1:11">
      <c r="A12427" s="417" t="s">
        <v>2155</v>
      </c>
      <c r="B12427" s="417" t="s">
        <v>15304</v>
      </c>
      <c r="C12427" s="417" t="s">
        <v>2332</v>
      </c>
      <c r="D12427" s="417" t="s">
        <v>9049</v>
      </c>
      <c r="E12427" s="391">
        <v>5.33</v>
      </c>
      <c r="F12427" s="418">
        <v>44393</v>
      </c>
      <c r="G12427" s="417" t="s">
        <v>2286</v>
      </c>
      <c r="I12427" s="379" t="e">
        <f>IF(#REF!&lt;&gt;"",#REF!-$I$199,"")</f>
        <v>#REF!</v>
      </c>
      <c r="J12427" s="379" t="e">
        <f>IF(I12427&lt;&gt;"",NETWORKDAYS($I$199,#REF!-1,$N$201:$N$224),"")</f>
        <v>#REF!</v>
      </c>
      <c r="K12427" s="391" t="e">
        <f>IF(I12427&lt;&gt;"",RIGHT(#REF!,LEN(#REF!)-FIND(" ",#REF!)),"")</f>
        <v>#REF!</v>
      </c>
    </row>
    <row r="12428" spans="1:11">
      <c r="A12428" s="417" t="s">
        <v>2155</v>
      </c>
      <c r="B12428" s="417" t="s">
        <v>15305</v>
      </c>
      <c r="C12428" s="417" t="s">
        <v>2332</v>
      </c>
      <c r="D12428" s="417" t="s">
        <v>9018</v>
      </c>
      <c r="E12428" s="391">
        <v>5.27</v>
      </c>
      <c r="F12428" s="418">
        <v>44393</v>
      </c>
      <c r="G12428" s="417" t="s">
        <v>2286</v>
      </c>
      <c r="I12428" s="379" t="e">
        <f>IF(#REF!&lt;&gt;"",#REF!-$I$199,"")</f>
        <v>#REF!</v>
      </c>
      <c r="J12428" s="379" t="e">
        <f>IF(I12428&lt;&gt;"",NETWORKDAYS($I$199,#REF!-1,$N$201:$N$224),"")</f>
        <v>#REF!</v>
      </c>
      <c r="K12428" s="391" t="e">
        <f>IF(I12428&lt;&gt;"",RIGHT(#REF!,LEN(#REF!)-FIND(" ",#REF!)),"")</f>
        <v>#REF!</v>
      </c>
    </row>
    <row r="12429" spans="1:11">
      <c r="A12429" s="417" t="s">
        <v>2155</v>
      </c>
      <c r="B12429" s="417" t="s">
        <v>15306</v>
      </c>
      <c r="C12429" s="417" t="s">
        <v>2332</v>
      </c>
      <c r="D12429" s="417" t="s">
        <v>14902</v>
      </c>
      <c r="E12429" s="391">
        <v>5.47</v>
      </c>
      <c r="F12429" s="418">
        <v>44393</v>
      </c>
      <c r="G12429" s="417" t="s">
        <v>2286</v>
      </c>
      <c r="I12429" s="379" t="e">
        <f>IF(#REF!&lt;&gt;"",#REF!-$I$199,"")</f>
        <v>#REF!</v>
      </c>
      <c r="J12429" s="379" t="e">
        <f>IF(I12429&lt;&gt;"",NETWORKDAYS($I$199,#REF!-1,$N$201:$N$224),"")</f>
        <v>#REF!</v>
      </c>
      <c r="K12429" s="391" t="e">
        <f>IF(I12429&lt;&gt;"",RIGHT(#REF!,LEN(#REF!)-FIND(" ",#REF!)),"")</f>
        <v>#REF!</v>
      </c>
    </row>
    <row r="12430" spans="1:11">
      <c r="A12430" s="417" t="s">
        <v>2155</v>
      </c>
      <c r="B12430" s="417" t="s">
        <v>15307</v>
      </c>
      <c r="C12430" s="417" t="s">
        <v>2332</v>
      </c>
      <c r="D12430" s="417" t="s">
        <v>14906</v>
      </c>
      <c r="E12430" s="391">
        <v>5.72</v>
      </c>
      <c r="F12430" s="418">
        <v>44393</v>
      </c>
      <c r="G12430" s="417" t="s">
        <v>2286</v>
      </c>
      <c r="I12430" s="379" t="e">
        <f>IF(#REF!&lt;&gt;"",#REF!-$I$199,"")</f>
        <v>#REF!</v>
      </c>
      <c r="J12430" s="379" t="e">
        <f>IF(I12430&lt;&gt;"",NETWORKDAYS($I$199,#REF!-1,$N$201:$N$224),"")</f>
        <v>#REF!</v>
      </c>
      <c r="K12430" s="391" t="e">
        <f>IF(I12430&lt;&gt;"",RIGHT(#REF!,LEN(#REF!)-FIND(" ",#REF!)),"")</f>
        <v>#REF!</v>
      </c>
    </row>
    <row r="12431" spans="1:11">
      <c r="A12431" s="417" t="s">
        <v>2155</v>
      </c>
      <c r="B12431" s="417" t="s">
        <v>15308</v>
      </c>
      <c r="C12431" s="417" t="s">
        <v>2332</v>
      </c>
      <c r="D12431" s="417" t="s">
        <v>14910</v>
      </c>
      <c r="E12431" s="391">
        <v>5.8</v>
      </c>
      <c r="F12431" s="418">
        <v>44393</v>
      </c>
      <c r="G12431" s="417" t="s">
        <v>2286</v>
      </c>
      <c r="I12431" s="379" t="e">
        <f>IF(#REF!&lt;&gt;"",#REF!-$I$199,"")</f>
        <v>#REF!</v>
      </c>
      <c r="J12431" s="379" t="e">
        <f>IF(I12431&lt;&gt;"",NETWORKDAYS($I$199,#REF!-1,$N$201:$N$224),"")</f>
        <v>#REF!</v>
      </c>
      <c r="K12431" s="391" t="e">
        <f>IF(I12431&lt;&gt;"",RIGHT(#REF!,LEN(#REF!)-FIND(" ",#REF!)),"")</f>
        <v>#REF!</v>
      </c>
    </row>
    <row r="12432" spans="1:11">
      <c r="A12432" s="417" t="s">
        <v>2155</v>
      </c>
      <c r="B12432" s="417" t="s">
        <v>15309</v>
      </c>
      <c r="C12432" s="417" t="s">
        <v>2332</v>
      </c>
      <c r="D12432" s="417" t="s">
        <v>9051</v>
      </c>
      <c r="E12432" s="391">
        <v>5.12</v>
      </c>
      <c r="F12432" s="418">
        <v>44393</v>
      </c>
      <c r="G12432" s="417" t="s">
        <v>2286</v>
      </c>
      <c r="I12432" s="379" t="e">
        <f>IF(#REF!&lt;&gt;"",#REF!-$I$199,"")</f>
        <v>#REF!</v>
      </c>
      <c r="J12432" s="379" t="e">
        <f>IF(I12432&lt;&gt;"",NETWORKDAYS($I$199,#REF!-1,$N$201:$N$224),"")</f>
        <v>#REF!</v>
      </c>
      <c r="K12432" s="391" t="e">
        <f>IF(I12432&lt;&gt;"",RIGHT(#REF!,LEN(#REF!)-FIND(" ",#REF!)),"")</f>
        <v>#REF!</v>
      </c>
    </row>
    <row r="12433" spans="1:11">
      <c r="A12433" s="417" t="s">
        <v>2155</v>
      </c>
      <c r="B12433" s="417" t="s">
        <v>15310</v>
      </c>
      <c r="C12433" s="417" t="s">
        <v>2332</v>
      </c>
      <c r="D12433" s="417" t="s">
        <v>14917</v>
      </c>
      <c r="E12433" s="391">
        <v>6.86</v>
      </c>
      <c r="F12433" s="418">
        <v>44393</v>
      </c>
      <c r="G12433" s="417" t="s">
        <v>2286</v>
      </c>
      <c r="I12433" s="379" t="e">
        <f>IF(#REF!&lt;&gt;"",#REF!-$I$199,"")</f>
        <v>#REF!</v>
      </c>
      <c r="J12433" s="379" t="e">
        <f>IF(I12433&lt;&gt;"",NETWORKDAYS($I$199,#REF!-1,$N$201:$N$224),"")</f>
        <v>#REF!</v>
      </c>
      <c r="K12433" s="391" t="e">
        <f>IF(I12433&lt;&gt;"",RIGHT(#REF!,LEN(#REF!)-FIND(" ",#REF!)),"")</f>
        <v>#REF!</v>
      </c>
    </row>
    <row r="12434" spans="1:11">
      <c r="A12434" s="417" t="s">
        <v>2155</v>
      </c>
      <c r="B12434" s="417" t="s">
        <v>15311</v>
      </c>
      <c r="C12434" s="417" t="s">
        <v>2332</v>
      </c>
      <c r="D12434" s="417" t="s">
        <v>14921</v>
      </c>
      <c r="E12434" s="391">
        <v>5.86</v>
      </c>
      <c r="F12434" s="418">
        <v>44393</v>
      </c>
      <c r="G12434" s="417" t="s">
        <v>2286</v>
      </c>
      <c r="I12434" s="379" t="e">
        <f>IF(#REF!&lt;&gt;"",#REF!-$I$199,"")</f>
        <v>#REF!</v>
      </c>
      <c r="J12434" s="379" t="e">
        <f>IF(I12434&lt;&gt;"",NETWORKDAYS($I$199,#REF!-1,$N$201:$N$224),"")</f>
        <v>#REF!</v>
      </c>
      <c r="K12434" s="391" t="e">
        <f>IF(I12434&lt;&gt;"",RIGHT(#REF!,LEN(#REF!)-FIND(" ",#REF!)),"")</f>
        <v>#REF!</v>
      </c>
    </row>
    <row r="12435" spans="1:11">
      <c r="A12435" s="417" t="s">
        <v>2155</v>
      </c>
      <c r="B12435" s="417" t="s">
        <v>15312</v>
      </c>
      <c r="C12435" s="417" t="s">
        <v>2332</v>
      </c>
      <c r="D12435" s="417" t="s">
        <v>14925</v>
      </c>
      <c r="E12435" s="391">
        <v>5.54</v>
      </c>
      <c r="F12435" s="418">
        <v>44393</v>
      </c>
      <c r="G12435" s="417" t="s">
        <v>2286</v>
      </c>
      <c r="I12435" s="379" t="e">
        <f>IF(#REF!&lt;&gt;"",#REF!-$I$199,"")</f>
        <v>#REF!</v>
      </c>
      <c r="J12435" s="379" t="e">
        <f>IF(I12435&lt;&gt;"",NETWORKDAYS($I$199,#REF!-1,$N$201:$N$224),"")</f>
        <v>#REF!</v>
      </c>
      <c r="K12435" s="391" t="e">
        <f>IF(I12435&lt;&gt;"",RIGHT(#REF!,LEN(#REF!)-FIND(" ",#REF!)),"")</f>
        <v>#REF!</v>
      </c>
    </row>
    <row r="12436" spans="1:11">
      <c r="A12436" s="417" t="s">
        <v>2155</v>
      </c>
      <c r="B12436" s="417" t="s">
        <v>15313</v>
      </c>
      <c r="C12436" s="417" t="s">
        <v>2332</v>
      </c>
      <c r="D12436" s="417" t="s">
        <v>14929</v>
      </c>
      <c r="E12436" s="391">
        <v>4.8600000000000003</v>
      </c>
      <c r="F12436" s="418">
        <v>44393</v>
      </c>
      <c r="G12436" s="417" t="s">
        <v>2286</v>
      </c>
      <c r="I12436" s="379" t="e">
        <f>IF(#REF!&lt;&gt;"",#REF!-$I$199,"")</f>
        <v>#REF!</v>
      </c>
      <c r="J12436" s="379" t="e">
        <f>IF(I12436&lt;&gt;"",NETWORKDAYS($I$199,#REF!-1,$N$201:$N$224),"")</f>
        <v>#REF!</v>
      </c>
      <c r="K12436" s="391" t="e">
        <f>IF(I12436&lt;&gt;"",RIGHT(#REF!,LEN(#REF!)-FIND(" ",#REF!)),"")</f>
        <v>#REF!</v>
      </c>
    </row>
    <row r="12437" spans="1:11">
      <c r="A12437" s="417" t="s">
        <v>2155</v>
      </c>
      <c r="B12437" s="417" t="s">
        <v>15314</v>
      </c>
      <c r="C12437" s="417" t="s">
        <v>2332</v>
      </c>
      <c r="D12437" s="417" t="s">
        <v>14933</v>
      </c>
      <c r="E12437" s="391">
        <v>8.56</v>
      </c>
      <c r="F12437" s="418">
        <v>44393</v>
      </c>
      <c r="G12437" s="417" t="s">
        <v>2286</v>
      </c>
      <c r="I12437" s="379" t="e">
        <f>IF(#REF!&lt;&gt;"",#REF!-$I$199,"")</f>
        <v>#REF!</v>
      </c>
      <c r="J12437" s="379" t="e">
        <f>IF(I12437&lt;&gt;"",NETWORKDAYS($I$199,#REF!-1,$N$201:$N$224),"")</f>
        <v>#REF!</v>
      </c>
      <c r="K12437" s="391" t="e">
        <f>IF(I12437&lt;&gt;"",RIGHT(#REF!,LEN(#REF!)-FIND(" ",#REF!)),"")</f>
        <v>#REF!</v>
      </c>
    </row>
    <row r="12438" spans="1:11">
      <c r="A12438" s="417" t="s">
        <v>2155</v>
      </c>
      <c r="B12438" s="417" t="s">
        <v>15315</v>
      </c>
      <c r="C12438" s="417" t="s">
        <v>2332</v>
      </c>
      <c r="D12438" s="417" t="s">
        <v>14937</v>
      </c>
      <c r="E12438" s="391">
        <v>7.54</v>
      </c>
      <c r="F12438" s="418">
        <v>44393</v>
      </c>
      <c r="G12438" s="417" t="s">
        <v>2286</v>
      </c>
      <c r="I12438" s="379" t="e">
        <f>IF(#REF!&lt;&gt;"",#REF!-$I$199,"")</f>
        <v>#REF!</v>
      </c>
      <c r="J12438" s="379" t="e">
        <f>IF(I12438&lt;&gt;"",NETWORKDAYS($I$199,#REF!-1,$N$201:$N$224),"")</f>
        <v>#REF!</v>
      </c>
      <c r="K12438" s="391" t="e">
        <f>IF(I12438&lt;&gt;"",RIGHT(#REF!,LEN(#REF!)-FIND(" ",#REF!)),"")</f>
        <v>#REF!</v>
      </c>
    </row>
    <row r="12439" spans="1:11">
      <c r="A12439" s="417" t="s">
        <v>2155</v>
      </c>
      <c r="B12439" s="417" t="s">
        <v>18907</v>
      </c>
      <c r="C12439" s="417" t="s">
        <v>2332</v>
      </c>
      <c r="D12439" s="417" t="s">
        <v>14869</v>
      </c>
      <c r="E12439" s="391">
        <v>10.8</v>
      </c>
      <c r="F12439" s="418">
        <v>44393</v>
      </c>
      <c r="G12439" s="417" t="s">
        <v>2286</v>
      </c>
      <c r="I12439" s="379" t="e">
        <f>IF(#REF!&lt;&gt;"",#REF!-$I$199,"")</f>
        <v>#REF!</v>
      </c>
      <c r="J12439" s="379" t="e">
        <f>IF(I12439&lt;&gt;"",NETWORKDAYS($I$199,#REF!-1,$N$201:$N$224),"")</f>
        <v>#REF!</v>
      </c>
      <c r="K12439" s="391" t="e">
        <f>IF(I12439&lt;&gt;"",RIGHT(#REF!,LEN(#REF!)-FIND(" ",#REF!)),"")</f>
        <v>#REF!</v>
      </c>
    </row>
    <row r="12440" spans="1:11">
      <c r="A12440" s="417" t="s">
        <v>2155</v>
      </c>
      <c r="B12440" s="417" t="s">
        <v>17674</v>
      </c>
      <c r="C12440" s="417" t="s">
        <v>2332</v>
      </c>
      <c r="D12440" s="417" t="s">
        <v>14943</v>
      </c>
      <c r="E12440" s="391">
        <v>7.1</v>
      </c>
      <c r="F12440" s="418">
        <v>44393</v>
      </c>
      <c r="G12440" s="417" t="s">
        <v>2286</v>
      </c>
      <c r="I12440" s="379" t="e">
        <f>IF(#REF!&lt;&gt;"",#REF!-$I$199,"")</f>
        <v>#REF!</v>
      </c>
      <c r="J12440" s="379" t="e">
        <f>IF(I12440&lt;&gt;"",NETWORKDAYS($I$199,#REF!-1,$N$201:$N$224),"")</f>
        <v>#REF!</v>
      </c>
      <c r="K12440" s="391" t="e">
        <f>IF(I12440&lt;&gt;"",RIGHT(#REF!,LEN(#REF!)-FIND(" ",#REF!)),"")</f>
        <v>#REF!</v>
      </c>
    </row>
    <row r="12441" spans="1:11">
      <c r="A12441" s="417" t="s">
        <v>2155</v>
      </c>
      <c r="B12441" s="417" t="s">
        <v>18908</v>
      </c>
      <c r="C12441" s="417" t="s">
        <v>2332</v>
      </c>
      <c r="D12441" s="417" t="s">
        <v>14953</v>
      </c>
      <c r="E12441" s="391">
        <v>11.88</v>
      </c>
      <c r="F12441" s="418">
        <v>44393</v>
      </c>
      <c r="G12441" s="417" t="s">
        <v>2286</v>
      </c>
      <c r="I12441" s="379" t="e">
        <f>IF(#REF!&lt;&gt;"",#REF!-$I$199,"")</f>
        <v>#REF!</v>
      </c>
      <c r="J12441" s="379" t="e">
        <f>IF(I12441&lt;&gt;"",NETWORKDAYS($I$199,#REF!-1,$N$201:$N$224),"")</f>
        <v>#REF!</v>
      </c>
      <c r="K12441" s="391" t="e">
        <f>IF(I12441&lt;&gt;"",RIGHT(#REF!,LEN(#REF!)-FIND(" ",#REF!)),"")</f>
        <v>#REF!</v>
      </c>
    </row>
    <row r="12442" spans="1:11">
      <c r="A12442" s="417" t="s">
        <v>2155</v>
      </c>
      <c r="B12442" s="417" t="s">
        <v>15316</v>
      </c>
      <c r="C12442" s="417" t="s">
        <v>2332</v>
      </c>
      <c r="D12442" s="417" t="s">
        <v>14947</v>
      </c>
      <c r="E12442" s="391">
        <v>11.55</v>
      </c>
      <c r="F12442" s="418">
        <v>44393</v>
      </c>
      <c r="G12442" s="417" t="s">
        <v>2286</v>
      </c>
      <c r="I12442" s="379" t="e">
        <f>IF(#REF!&lt;&gt;"",#REF!-$I$199,"")</f>
        <v>#REF!</v>
      </c>
      <c r="J12442" s="379" t="e">
        <f>IF(I12442&lt;&gt;"",NETWORKDAYS($I$199,#REF!-1,$N$201:$N$224),"")</f>
        <v>#REF!</v>
      </c>
      <c r="K12442" s="391" t="e">
        <f>IF(I12442&lt;&gt;"",RIGHT(#REF!,LEN(#REF!)-FIND(" ",#REF!)),"")</f>
        <v>#REF!</v>
      </c>
    </row>
    <row r="12443" spans="1:11">
      <c r="A12443" s="417" t="s">
        <v>2155</v>
      </c>
      <c r="B12443" s="417" t="s">
        <v>15317</v>
      </c>
      <c r="C12443" s="417" t="s">
        <v>2332</v>
      </c>
      <c r="D12443" s="417" t="s">
        <v>14957</v>
      </c>
      <c r="E12443" s="391">
        <v>12.82</v>
      </c>
      <c r="F12443" s="418">
        <v>44393</v>
      </c>
      <c r="G12443" s="417" t="s">
        <v>2286</v>
      </c>
      <c r="I12443" s="379" t="e">
        <f>IF(#REF!&lt;&gt;"",#REF!-$I$199,"")</f>
        <v>#REF!</v>
      </c>
      <c r="J12443" s="379" t="e">
        <f>IF(I12443&lt;&gt;"",NETWORKDAYS($I$199,#REF!-1,$N$201:$N$224),"")</f>
        <v>#REF!</v>
      </c>
      <c r="K12443" s="391" t="e">
        <f>IF(I12443&lt;&gt;"",RIGHT(#REF!,LEN(#REF!)-FIND(" ",#REF!)),"")</f>
        <v>#REF!</v>
      </c>
    </row>
    <row r="12444" spans="1:11">
      <c r="A12444" s="417" t="s">
        <v>2155</v>
      </c>
      <c r="B12444" s="417" t="s">
        <v>15318</v>
      </c>
      <c r="C12444" s="417" t="s">
        <v>2332</v>
      </c>
      <c r="D12444" s="417" t="s">
        <v>14963</v>
      </c>
      <c r="E12444" s="391">
        <v>6.83</v>
      </c>
      <c r="F12444" s="418">
        <v>44393</v>
      </c>
      <c r="G12444" s="417" t="s">
        <v>2286</v>
      </c>
      <c r="I12444" s="379" t="e">
        <f>IF(#REF!&lt;&gt;"",#REF!-$I$199,"")</f>
        <v>#REF!</v>
      </c>
      <c r="J12444" s="379" t="e">
        <f>IF(I12444&lt;&gt;"",NETWORKDAYS($I$199,#REF!-1,$N$201:$N$224),"")</f>
        <v>#REF!</v>
      </c>
      <c r="K12444" s="391" t="e">
        <f>IF(I12444&lt;&gt;"",RIGHT(#REF!,LEN(#REF!)-FIND(" ",#REF!)),"")</f>
        <v>#REF!</v>
      </c>
    </row>
    <row r="12445" spans="1:11">
      <c r="A12445" s="417" t="s">
        <v>2155</v>
      </c>
      <c r="B12445" s="417" t="s">
        <v>18909</v>
      </c>
      <c r="C12445" s="417" t="s">
        <v>2332</v>
      </c>
      <c r="D12445" s="417" t="s">
        <v>14969</v>
      </c>
      <c r="E12445" s="391">
        <v>7.3</v>
      </c>
      <c r="F12445" s="418">
        <v>44393</v>
      </c>
      <c r="G12445" s="417" t="s">
        <v>2286</v>
      </c>
      <c r="I12445" s="379" t="e">
        <f>IF(#REF!&lt;&gt;"",#REF!-$I$199,"")</f>
        <v>#REF!</v>
      </c>
      <c r="J12445" s="379" t="e">
        <f>IF(I12445&lt;&gt;"",NETWORKDAYS($I$199,#REF!-1,$N$201:$N$224),"")</f>
        <v>#REF!</v>
      </c>
      <c r="K12445" s="391" t="e">
        <f>IF(I12445&lt;&gt;"",RIGHT(#REF!,LEN(#REF!)-FIND(" ",#REF!)),"")</f>
        <v>#REF!</v>
      </c>
    </row>
    <row r="12446" spans="1:11">
      <c r="A12446" s="417" t="s">
        <v>2155</v>
      </c>
      <c r="B12446" s="417" t="s">
        <v>18131</v>
      </c>
      <c r="C12446" s="417" t="s">
        <v>2332</v>
      </c>
      <c r="D12446" s="417" t="s">
        <v>14975</v>
      </c>
      <c r="E12446" s="391">
        <v>7.65</v>
      </c>
      <c r="F12446" s="418">
        <v>44393</v>
      </c>
      <c r="G12446" s="417" t="s">
        <v>2286</v>
      </c>
      <c r="I12446" s="379" t="e">
        <f>IF(#REF!&lt;&gt;"",#REF!-$I$199,"")</f>
        <v>#REF!</v>
      </c>
      <c r="J12446" s="379" t="e">
        <f>IF(I12446&lt;&gt;"",NETWORKDAYS($I$199,#REF!-1,$N$201:$N$224),"")</f>
        <v>#REF!</v>
      </c>
      <c r="K12446" s="391" t="e">
        <f>IF(I12446&lt;&gt;"",RIGHT(#REF!,LEN(#REF!)-FIND(" ",#REF!)),"")</f>
        <v>#REF!</v>
      </c>
    </row>
    <row r="12447" spans="1:11">
      <c r="A12447" s="417" t="s">
        <v>2155</v>
      </c>
      <c r="B12447" s="417" t="s">
        <v>6315</v>
      </c>
      <c r="C12447" s="417" t="s">
        <v>2332</v>
      </c>
      <c r="D12447" s="417" t="s">
        <v>5929</v>
      </c>
      <c r="E12447" s="391">
        <v>1.5</v>
      </c>
      <c r="F12447" s="418">
        <v>44792</v>
      </c>
      <c r="G12447" s="417" t="s">
        <v>2286</v>
      </c>
      <c r="I12447" s="379" t="e">
        <f>IF(#REF!&lt;&gt;"",#REF!-$I$199,"")</f>
        <v>#REF!</v>
      </c>
      <c r="J12447" s="379" t="e">
        <f>IF(I12447&lt;&gt;"",NETWORKDAYS($I$199,#REF!-1,$N$201:$N$224),"")</f>
        <v>#REF!</v>
      </c>
      <c r="K12447" s="391" t="e">
        <f>IF(I12447&lt;&gt;"",RIGHT(#REF!,LEN(#REF!)-FIND(" ",#REF!)),"")</f>
        <v>#REF!</v>
      </c>
    </row>
    <row r="12448" spans="1:11">
      <c r="A12448" s="417" t="s">
        <v>2155</v>
      </c>
      <c r="B12448" s="417" t="s">
        <v>15319</v>
      </c>
      <c r="C12448" s="417" t="s">
        <v>2332</v>
      </c>
      <c r="D12448" s="417" t="s">
        <v>6118</v>
      </c>
      <c r="E12448" s="391">
        <v>11.63</v>
      </c>
      <c r="F12448" s="418">
        <v>44792</v>
      </c>
      <c r="G12448" s="417" t="s">
        <v>2286</v>
      </c>
      <c r="I12448" s="379" t="e">
        <f>IF(#REF!&lt;&gt;"",#REF!-$I$199,"")</f>
        <v>#REF!</v>
      </c>
      <c r="J12448" s="379" t="e">
        <f>IF(I12448&lt;&gt;"",NETWORKDAYS($I$199,#REF!-1,$N$201:$N$224),"")</f>
        <v>#REF!</v>
      </c>
      <c r="K12448" s="391" t="e">
        <f>IF(I12448&lt;&gt;"",RIGHT(#REF!,LEN(#REF!)-FIND(" ",#REF!)),"")</f>
        <v>#REF!</v>
      </c>
    </row>
    <row r="12449" spans="1:11">
      <c r="A12449" s="417" t="s">
        <v>2155</v>
      </c>
      <c r="B12449" s="417" t="s">
        <v>15320</v>
      </c>
      <c r="C12449" s="417" t="s">
        <v>2332</v>
      </c>
      <c r="D12449" s="417" t="s">
        <v>3606</v>
      </c>
      <c r="E12449" s="391">
        <v>6.92</v>
      </c>
      <c r="F12449" s="418">
        <v>44456</v>
      </c>
      <c r="G12449" s="417" t="s">
        <v>2286</v>
      </c>
      <c r="I12449" s="379" t="e">
        <f>IF(#REF!&lt;&gt;"",#REF!-$I$199,"")</f>
        <v>#REF!</v>
      </c>
      <c r="J12449" s="379" t="e">
        <f>IF(I12449&lt;&gt;"",NETWORKDAYS($I$199,#REF!-1,$N$201:$N$224),"")</f>
        <v>#REF!</v>
      </c>
      <c r="K12449" s="391" t="e">
        <f>IF(I12449&lt;&gt;"",RIGHT(#REF!,LEN(#REF!)-FIND(" ",#REF!)),"")</f>
        <v>#REF!</v>
      </c>
    </row>
    <row r="12450" spans="1:11">
      <c r="A12450" s="417" t="s">
        <v>2155</v>
      </c>
      <c r="B12450" s="417" t="s">
        <v>6316</v>
      </c>
      <c r="C12450" s="417" t="s">
        <v>2332</v>
      </c>
      <c r="D12450" s="417" t="s">
        <v>6120</v>
      </c>
      <c r="E12450" s="391">
        <v>4</v>
      </c>
      <c r="F12450" s="418">
        <v>44820</v>
      </c>
      <c r="G12450" s="417" t="s">
        <v>2286</v>
      </c>
      <c r="I12450" s="379" t="e">
        <f>IF(#REF!&lt;&gt;"",#REF!-$I$199,"")</f>
        <v>#REF!</v>
      </c>
      <c r="J12450" s="379" t="e">
        <f>IF(I12450&lt;&gt;"",NETWORKDAYS($I$199,#REF!-1,$N$201:$N$224),"")</f>
        <v>#REF!</v>
      </c>
      <c r="K12450" s="391" t="e">
        <f>IF(I12450&lt;&gt;"",RIGHT(#REF!,LEN(#REF!)-FIND(" ",#REF!)),"")</f>
        <v>#REF!</v>
      </c>
    </row>
    <row r="12451" spans="1:11">
      <c r="A12451" s="417" t="s">
        <v>2155</v>
      </c>
      <c r="B12451" s="417" t="s">
        <v>18910</v>
      </c>
      <c r="C12451" s="417" t="s">
        <v>2332</v>
      </c>
      <c r="D12451" s="417" t="s">
        <v>14867</v>
      </c>
      <c r="E12451" s="391">
        <v>11.07</v>
      </c>
      <c r="F12451" s="418">
        <v>44484</v>
      </c>
      <c r="G12451" s="417" t="s">
        <v>2286</v>
      </c>
      <c r="I12451" s="379" t="e">
        <f>IF(#REF!&lt;&gt;"",#REF!-$I$199,"")</f>
        <v>#REF!</v>
      </c>
      <c r="J12451" s="379" t="e">
        <f>IF(I12451&lt;&gt;"",NETWORKDAYS($I$199,#REF!-1,$N$201:$N$224),"")</f>
        <v>#REF!</v>
      </c>
      <c r="K12451" s="391" t="e">
        <f>IF(I12451&lt;&gt;"",RIGHT(#REF!,LEN(#REF!)-FIND(" ",#REF!)),"")</f>
        <v>#REF!</v>
      </c>
    </row>
    <row r="12452" spans="1:11">
      <c r="A12452" s="417" t="s">
        <v>2155</v>
      </c>
      <c r="B12452" s="417" t="s">
        <v>7314</v>
      </c>
      <c r="C12452" s="417" t="s">
        <v>2332</v>
      </c>
      <c r="D12452" s="417" t="s">
        <v>5929</v>
      </c>
      <c r="E12452" s="391">
        <v>0.01</v>
      </c>
      <c r="F12452" s="418">
        <v>44484</v>
      </c>
      <c r="G12452" s="417" t="s">
        <v>2286</v>
      </c>
      <c r="I12452" s="379" t="e">
        <f>IF(#REF!&lt;&gt;"",#REF!-$I$199,"")</f>
        <v>#REF!</v>
      </c>
      <c r="J12452" s="379" t="e">
        <f>IF(I12452&lt;&gt;"",NETWORKDAYS($I$199,#REF!-1,$N$201:$N$224),"")</f>
        <v>#REF!</v>
      </c>
      <c r="K12452" s="391" t="e">
        <f>IF(I12452&lt;&gt;"",RIGHT(#REF!,LEN(#REF!)-FIND(" ",#REF!)),"")</f>
        <v>#REF!</v>
      </c>
    </row>
    <row r="12453" spans="1:11">
      <c r="A12453" s="417" t="s">
        <v>2155</v>
      </c>
      <c r="B12453" s="417" t="s">
        <v>7315</v>
      </c>
      <c r="C12453" s="417" t="s">
        <v>2332</v>
      </c>
      <c r="D12453" s="417" t="s">
        <v>5947</v>
      </c>
      <c r="E12453" s="391">
        <v>0.01</v>
      </c>
      <c r="F12453" s="418">
        <v>44484</v>
      </c>
      <c r="G12453" s="417" t="s">
        <v>2286</v>
      </c>
      <c r="I12453" s="379" t="e">
        <f>IF(#REF!&lt;&gt;"",#REF!-$I$199,"")</f>
        <v>#REF!</v>
      </c>
      <c r="J12453" s="379" t="e">
        <f>IF(I12453&lt;&gt;"",NETWORKDAYS($I$199,#REF!-1,$N$201:$N$224),"")</f>
        <v>#REF!</v>
      </c>
      <c r="K12453" s="391" t="e">
        <f>IF(I12453&lt;&gt;"",RIGHT(#REF!,LEN(#REF!)-FIND(" ",#REF!)),"")</f>
        <v>#REF!</v>
      </c>
    </row>
    <row r="12454" spans="1:11">
      <c r="A12454" s="417" t="s">
        <v>2155</v>
      </c>
      <c r="B12454" s="417" t="s">
        <v>15321</v>
      </c>
      <c r="C12454" s="417" t="s">
        <v>2332</v>
      </c>
      <c r="D12454" s="417" t="s">
        <v>3998</v>
      </c>
      <c r="E12454" s="391">
        <v>1.8</v>
      </c>
      <c r="F12454" s="418">
        <v>44855</v>
      </c>
      <c r="G12454" s="417" t="s">
        <v>2286</v>
      </c>
      <c r="I12454" s="379" t="e">
        <f>IF(#REF!&lt;&gt;"",#REF!-$I$199,"")</f>
        <v>#REF!</v>
      </c>
      <c r="J12454" s="379" t="e">
        <f>IF(I12454&lt;&gt;"",NETWORKDAYS($I$199,#REF!-1,$N$201:$N$224),"")</f>
        <v>#REF!</v>
      </c>
      <c r="K12454" s="391" t="e">
        <f>IF(I12454&lt;&gt;"",RIGHT(#REF!,LEN(#REF!)-FIND(" ",#REF!)),"")</f>
        <v>#REF!</v>
      </c>
    </row>
    <row r="12455" spans="1:11">
      <c r="A12455" s="417" t="s">
        <v>2155</v>
      </c>
      <c r="B12455" s="417" t="s">
        <v>7316</v>
      </c>
      <c r="C12455" s="417" t="s">
        <v>2332</v>
      </c>
      <c r="D12455" s="417" t="s">
        <v>5957</v>
      </c>
      <c r="E12455" s="391">
        <v>0.14000000000000001</v>
      </c>
      <c r="F12455" s="418">
        <v>44484</v>
      </c>
      <c r="G12455" s="417" t="s">
        <v>2286</v>
      </c>
      <c r="I12455" s="379" t="e">
        <f>IF(#REF!&lt;&gt;"",#REF!-$I$199,"")</f>
        <v>#REF!</v>
      </c>
      <c r="J12455" s="379" t="e">
        <f>IF(I12455&lt;&gt;"",NETWORKDAYS($I$199,#REF!-1,$N$201:$N$224),"")</f>
        <v>#REF!</v>
      </c>
      <c r="K12455" s="391" t="e">
        <f>IF(I12455&lt;&gt;"",RIGHT(#REF!,LEN(#REF!)-FIND(" ",#REF!)),"")</f>
        <v>#REF!</v>
      </c>
    </row>
    <row r="12456" spans="1:11">
      <c r="A12456" s="417" t="s">
        <v>2155</v>
      </c>
      <c r="B12456" s="417" t="s">
        <v>9060</v>
      </c>
      <c r="C12456" s="417" t="s">
        <v>2332</v>
      </c>
      <c r="D12456" s="417" t="s">
        <v>5965</v>
      </c>
      <c r="E12456" s="391">
        <v>0.01</v>
      </c>
      <c r="F12456" s="418">
        <v>44484</v>
      </c>
      <c r="G12456" s="417" t="s">
        <v>2286</v>
      </c>
      <c r="I12456" s="379" t="e">
        <f>IF(#REF!&lt;&gt;"",#REF!-$I$199,"")</f>
        <v>#REF!</v>
      </c>
      <c r="J12456" s="379" t="e">
        <f>IF(I12456&lt;&gt;"",NETWORKDAYS($I$199,#REF!-1,$N$201:$N$224),"")</f>
        <v>#REF!</v>
      </c>
      <c r="K12456" s="391" t="e">
        <f>IF(I12456&lt;&gt;"",RIGHT(#REF!,LEN(#REF!)-FIND(" ",#REF!)),"")</f>
        <v>#REF!</v>
      </c>
    </row>
    <row r="12457" spans="1:11">
      <c r="A12457" s="417" t="s">
        <v>2155</v>
      </c>
      <c r="B12457" s="417" t="s">
        <v>7317</v>
      </c>
      <c r="C12457" s="417" t="s">
        <v>2332</v>
      </c>
      <c r="D12457" s="417" t="s">
        <v>5973</v>
      </c>
      <c r="E12457" s="391">
        <v>5.86</v>
      </c>
      <c r="F12457" s="418">
        <v>44484</v>
      </c>
      <c r="G12457" s="417" t="s">
        <v>2286</v>
      </c>
      <c r="I12457" s="379" t="e">
        <f>IF(#REF!&lt;&gt;"",#REF!-$I$199,"")</f>
        <v>#REF!</v>
      </c>
      <c r="J12457" s="379" t="e">
        <f>IF(I12457&lt;&gt;"",NETWORKDAYS($I$199,#REF!-1,$N$201:$N$224),"")</f>
        <v>#REF!</v>
      </c>
      <c r="K12457" s="391" t="e">
        <f>IF(I12457&lt;&gt;"",RIGHT(#REF!,LEN(#REF!)-FIND(" ",#REF!)),"")</f>
        <v>#REF!</v>
      </c>
    </row>
    <row r="12458" spans="1:11">
      <c r="A12458" s="417" t="s">
        <v>2155</v>
      </c>
      <c r="B12458" s="417" t="s">
        <v>9061</v>
      </c>
      <c r="C12458" s="417" t="s">
        <v>2332</v>
      </c>
      <c r="D12458" s="417" t="s">
        <v>5977</v>
      </c>
      <c r="E12458" s="391">
        <v>2.5</v>
      </c>
      <c r="F12458" s="418">
        <v>44484</v>
      </c>
      <c r="G12458" s="417" t="s">
        <v>2286</v>
      </c>
      <c r="I12458" s="379" t="e">
        <f>IF(#REF!&lt;&gt;"",#REF!-$I$199,"")</f>
        <v>#REF!</v>
      </c>
      <c r="J12458" s="379" t="e">
        <f>IF(I12458&lt;&gt;"",NETWORKDAYS($I$199,#REF!-1,$N$201:$N$224),"")</f>
        <v>#REF!</v>
      </c>
      <c r="K12458" s="391" t="e">
        <f>IF(I12458&lt;&gt;"",RIGHT(#REF!,LEN(#REF!)-FIND(" ",#REF!)),"")</f>
        <v>#REF!</v>
      </c>
    </row>
    <row r="12459" spans="1:11">
      <c r="A12459" s="417" t="s">
        <v>2155</v>
      </c>
      <c r="B12459" s="417" t="s">
        <v>7318</v>
      </c>
      <c r="C12459" s="417" t="s">
        <v>2332</v>
      </c>
      <c r="D12459" s="417" t="s">
        <v>5971</v>
      </c>
      <c r="E12459" s="391">
        <v>3.9</v>
      </c>
      <c r="F12459" s="418">
        <v>44484</v>
      </c>
      <c r="G12459" s="417" t="s">
        <v>2286</v>
      </c>
      <c r="I12459" s="379" t="e">
        <f>IF(#REF!&lt;&gt;"",#REF!-$I$199,"")</f>
        <v>#REF!</v>
      </c>
      <c r="J12459" s="379" t="e">
        <f>IF(I12459&lt;&gt;"",NETWORKDAYS($I$199,#REF!-1,$N$201:$N$224),"")</f>
        <v>#REF!</v>
      </c>
      <c r="K12459" s="391" t="e">
        <f>IF(I12459&lt;&gt;"",RIGHT(#REF!,LEN(#REF!)-FIND(" ",#REF!)),"")</f>
        <v>#REF!</v>
      </c>
    </row>
    <row r="12460" spans="1:11">
      <c r="A12460" s="417" t="s">
        <v>2155</v>
      </c>
      <c r="B12460" s="417" t="s">
        <v>7319</v>
      </c>
      <c r="C12460" s="417" t="s">
        <v>2332</v>
      </c>
      <c r="D12460" s="417" t="s">
        <v>5983</v>
      </c>
      <c r="E12460" s="391">
        <v>4.1399999999999997</v>
      </c>
      <c r="F12460" s="418">
        <v>44484</v>
      </c>
      <c r="G12460" s="417" t="s">
        <v>2286</v>
      </c>
      <c r="I12460" s="379" t="e">
        <f>IF(#REF!&lt;&gt;"",#REF!-$I$199,"")</f>
        <v>#REF!</v>
      </c>
      <c r="J12460" s="379" t="e">
        <f>IF(I12460&lt;&gt;"",NETWORKDAYS($I$199,#REF!-1,$N$201:$N$224),"")</f>
        <v>#REF!</v>
      </c>
      <c r="K12460" s="391" t="e">
        <f>IF(I12460&lt;&gt;"",RIGHT(#REF!,LEN(#REF!)-FIND(" ",#REF!)),"")</f>
        <v>#REF!</v>
      </c>
    </row>
    <row r="12461" spans="1:11">
      <c r="A12461" s="417" t="s">
        <v>2155</v>
      </c>
      <c r="B12461" s="417" t="s">
        <v>9062</v>
      </c>
      <c r="C12461" s="417" t="s">
        <v>2332</v>
      </c>
      <c r="D12461" s="417" t="s">
        <v>5979</v>
      </c>
      <c r="E12461" s="391">
        <v>4.55</v>
      </c>
      <c r="F12461" s="418">
        <v>44484</v>
      </c>
      <c r="G12461" s="417" t="s">
        <v>2286</v>
      </c>
      <c r="I12461" s="379" t="e">
        <f>IF(#REF!&lt;&gt;"",#REF!-$I$199,"")</f>
        <v>#REF!</v>
      </c>
      <c r="J12461" s="379" t="e">
        <f>IF(I12461&lt;&gt;"",NETWORKDAYS($I$199,#REF!-1,$N$201:$N$224),"")</f>
        <v>#REF!</v>
      </c>
      <c r="K12461" s="391" t="e">
        <f>IF(I12461&lt;&gt;"",RIGHT(#REF!,LEN(#REF!)-FIND(" ",#REF!)),"")</f>
        <v>#REF!</v>
      </c>
    </row>
    <row r="12462" spans="1:11">
      <c r="A12462" s="417" t="s">
        <v>2155</v>
      </c>
      <c r="B12462" s="417" t="s">
        <v>9063</v>
      </c>
      <c r="C12462" s="417" t="s">
        <v>2332</v>
      </c>
      <c r="D12462" s="417" t="s">
        <v>6067</v>
      </c>
      <c r="E12462" s="391">
        <v>4.83</v>
      </c>
      <c r="F12462" s="418">
        <v>44484</v>
      </c>
      <c r="G12462" s="417" t="s">
        <v>2286</v>
      </c>
      <c r="I12462" s="379" t="e">
        <f>IF(#REF!&lt;&gt;"",#REF!-$I$199,"")</f>
        <v>#REF!</v>
      </c>
      <c r="J12462" s="379" t="e">
        <f>IF(I12462&lt;&gt;"",NETWORKDAYS($I$199,#REF!-1,$N$201:$N$224),"")</f>
        <v>#REF!</v>
      </c>
      <c r="K12462" s="391" t="e">
        <f>IF(I12462&lt;&gt;"",RIGHT(#REF!,LEN(#REF!)-FIND(" ",#REF!)),"")</f>
        <v>#REF!</v>
      </c>
    </row>
    <row r="12463" spans="1:11">
      <c r="A12463" s="417" t="s">
        <v>2155</v>
      </c>
      <c r="B12463" s="417" t="s">
        <v>9064</v>
      </c>
      <c r="C12463" s="417" t="s">
        <v>2332</v>
      </c>
      <c r="D12463" s="417" t="s">
        <v>6039</v>
      </c>
      <c r="E12463" s="391">
        <v>4.55</v>
      </c>
      <c r="F12463" s="418">
        <v>44484</v>
      </c>
      <c r="G12463" s="417" t="s">
        <v>2286</v>
      </c>
      <c r="I12463" s="379" t="e">
        <f>IF(#REF!&lt;&gt;"",#REF!-$I$199,"")</f>
        <v>#REF!</v>
      </c>
      <c r="J12463" s="379" t="e">
        <f>IF(I12463&lt;&gt;"",NETWORKDAYS($I$199,#REF!-1,$N$201:$N$224),"")</f>
        <v>#REF!</v>
      </c>
      <c r="K12463" s="391" t="e">
        <f>IF(I12463&lt;&gt;"",RIGHT(#REF!,LEN(#REF!)-FIND(" ",#REF!)),"")</f>
        <v>#REF!</v>
      </c>
    </row>
    <row r="12464" spans="1:11">
      <c r="A12464" s="417" t="s">
        <v>2155</v>
      </c>
      <c r="B12464" s="417" t="s">
        <v>9065</v>
      </c>
      <c r="C12464" s="417" t="s">
        <v>2332</v>
      </c>
      <c r="D12464" s="417" t="s">
        <v>7272</v>
      </c>
      <c r="E12464" s="391">
        <v>2.35</v>
      </c>
      <c r="F12464" s="418">
        <v>44484</v>
      </c>
      <c r="G12464" s="417" t="s">
        <v>2286</v>
      </c>
      <c r="I12464" s="379" t="e">
        <f>IF(#REF!&lt;&gt;"",#REF!-$I$199,"")</f>
        <v>#REF!</v>
      </c>
      <c r="J12464" s="379" t="e">
        <f>IF(I12464&lt;&gt;"",NETWORKDAYS($I$199,#REF!-1,$N$201:$N$224),"")</f>
        <v>#REF!</v>
      </c>
      <c r="K12464" s="391" t="e">
        <f>IF(I12464&lt;&gt;"",RIGHT(#REF!,LEN(#REF!)-FIND(" ",#REF!)),"")</f>
        <v>#REF!</v>
      </c>
    </row>
    <row r="12465" spans="1:11">
      <c r="A12465" s="417" t="s">
        <v>2155</v>
      </c>
      <c r="B12465" s="417" t="s">
        <v>9066</v>
      </c>
      <c r="C12465" s="417" t="s">
        <v>2332</v>
      </c>
      <c r="D12465" s="417" t="s">
        <v>6118</v>
      </c>
      <c r="E12465" s="391">
        <v>7.12</v>
      </c>
      <c r="F12465" s="418">
        <v>44484</v>
      </c>
      <c r="G12465" s="417" t="s">
        <v>2286</v>
      </c>
      <c r="I12465" s="379" t="e">
        <f>IF(#REF!&lt;&gt;"",#REF!-$I$199,"")</f>
        <v>#REF!</v>
      </c>
      <c r="J12465" s="379" t="e">
        <f>IF(I12465&lt;&gt;"",NETWORKDAYS($I$199,#REF!-1,$N$201:$N$224),"")</f>
        <v>#REF!</v>
      </c>
      <c r="K12465" s="391" t="e">
        <f>IF(I12465&lt;&gt;"",RIGHT(#REF!,LEN(#REF!)-FIND(" ",#REF!)),"")</f>
        <v>#REF!</v>
      </c>
    </row>
    <row r="12466" spans="1:11">
      <c r="A12466" s="417" t="s">
        <v>2155</v>
      </c>
      <c r="B12466" s="417" t="s">
        <v>9067</v>
      </c>
      <c r="C12466" s="417" t="s">
        <v>2332</v>
      </c>
      <c r="D12466" s="417" t="s">
        <v>7276</v>
      </c>
      <c r="E12466" s="391">
        <v>4.95</v>
      </c>
      <c r="F12466" s="418">
        <v>44484</v>
      </c>
      <c r="G12466" s="417" t="s">
        <v>2286</v>
      </c>
      <c r="I12466" s="379" t="e">
        <f>IF(#REF!&lt;&gt;"",#REF!-$I$199,"")</f>
        <v>#REF!</v>
      </c>
      <c r="J12466" s="379" t="e">
        <f>IF(I12466&lt;&gt;"",NETWORKDAYS($I$199,#REF!-1,$N$201:$N$224),"")</f>
        <v>#REF!</v>
      </c>
      <c r="K12466" s="391" t="e">
        <f>IF(I12466&lt;&gt;"",RIGHT(#REF!,LEN(#REF!)-FIND(" ",#REF!)),"")</f>
        <v>#REF!</v>
      </c>
    </row>
    <row r="12467" spans="1:11">
      <c r="A12467" s="417" t="s">
        <v>2155</v>
      </c>
      <c r="B12467" s="417" t="s">
        <v>15322</v>
      </c>
      <c r="C12467" s="417" t="s">
        <v>2332</v>
      </c>
      <c r="D12467" s="417" t="s">
        <v>7285</v>
      </c>
      <c r="E12467" s="391">
        <v>4.8600000000000003</v>
      </c>
      <c r="F12467" s="418">
        <v>44484</v>
      </c>
      <c r="G12467" s="417" t="s">
        <v>2286</v>
      </c>
      <c r="I12467" s="379" t="e">
        <f>IF(#REF!&lt;&gt;"",#REF!-$I$199,"")</f>
        <v>#REF!</v>
      </c>
      <c r="J12467" s="379" t="e">
        <f>IF(I12467&lt;&gt;"",NETWORKDAYS($I$199,#REF!-1,$N$201:$N$224),"")</f>
        <v>#REF!</v>
      </c>
      <c r="K12467" s="391" t="e">
        <f>IF(I12467&lt;&gt;"",RIGHT(#REF!,LEN(#REF!)-FIND(" ",#REF!)),"")</f>
        <v>#REF!</v>
      </c>
    </row>
    <row r="12468" spans="1:11">
      <c r="A12468" s="417" t="s">
        <v>2155</v>
      </c>
      <c r="B12468" s="417" t="s">
        <v>15323</v>
      </c>
      <c r="C12468" s="417" t="s">
        <v>2332</v>
      </c>
      <c r="D12468" s="417" t="s">
        <v>6120</v>
      </c>
      <c r="E12468" s="391">
        <v>4.21</v>
      </c>
      <c r="F12468" s="418">
        <v>44484</v>
      </c>
      <c r="G12468" s="417" t="s">
        <v>2286</v>
      </c>
      <c r="I12468" s="379" t="e">
        <f>IF(#REF!&lt;&gt;"",#REF!-$I$199,"")</f>
        <v>#REF!</v>
      </c>
      <c r="J12468" s="379" t="e">
        <f>IF(I12468&lt;&gt;"",NETWORKDAYS($I$199,#REF!-1,$N$201:$N$224),"")</f>
        <v>#REF!</v>
      </c>
      <c r="K12468" s="391" t="e">
        <f>IF(I12468&lt;&gt;"",RIGHT(#REF!,LEN(#REF!)-FIND(" ",#REF!)),"")</f>
        <v>#REF!</v>
      </c>
    </row>
    <row r="12469" spans="1:11">
      <c r="A12469" s="417" t="s">
        <v>2155</v>
      </c>
      <c r="B12469" s="417" t="s">
        <v>15324</v>
      </c>
      <c r="C12469" s="417" t="s">
        <v>2332</v>
      </c>
      <c r="D12469" s="417" t="s">
        <v>7292</v>
      </c>
      <c r="E12469" s="391">
        <v>5.5</v>
      </c>
      <c r="F12469" s="418">
        <v>44484</v>
      </c>
      <c r="G12469" s="417" t="s">
        <v>2286</v>
      </c>
      <c r="I12469" s="379" t="e">
        <f>IF(#REF!&lt;&gt;"",#REF!-$I$199,"")</f>
        <v>#REF!</v>
      </c>
      <c r="J12469" s="379" t="e">
        <f>IF(I12469&lt;&gt;"",NETWORKDAYS($I$199,#REF!-1,$N$201:$N$224),"")</f>
        <v>#REF!</v>
      </c>
      <c r="K12469" s="391" t="e">
        <f>IF(I12469&lt;&gt;"",RIGHT(#REF!,LEN(#REF!)-FIND(" ",#REF!)),"")</f>
        <v>#REF!</v>
      </c>
    </row>
    <row r="12470" spans="1:11">
      <c r="A12470" s="417" t="s">
        <v>2155</v>
      </c>
      <c r="B12470" s="417" t="s">
        <v>15325</v>
      </c>
      <c r="C12470" s="417" t="s">
        <v>2332</v>
      </c>
      <c r="D12470" s="417" t="s">
        <v>7296</v>
      </c>
      <c r="E12470" s="391">
        <v>5.85</v>
      </c>
      <c r="F12470" s="418">
        <v>44484</v>
      </c>
      <c r="G12470" s="417" t="s">
        <v>2286</v>
      </c>
      <c r="I12470" s="379" t="e">
        <f>IF(#REF!&lt;&gt;"",#REF!-$I$199,"")</f>
        <v>#REF!</v>
      </c>
      <c r="J12470" s="379" t="e">
        <f>IF(I12470&lt;&gt;"",NETWORKDAYS($I$199,#REF!-1,$N$201:$N$224),"")</f>
        <v>#REF!</v>
      </c>
      <c r="K12470" s="391" t="e">
        <f>IF(I12470&lt;&gt;"",RIGHT(#REF!,LEN(#REF!)-FIND(" ",#REF!)),"")</f>
        <v>#REF!</v>
      </c>
    </row>
    <row r="12471" spans="1:11">
      <c r="A12471" s="417" t="s">
        <v>2155</v>
      </c>
      <c r="B12471" s="417" t="s">
        <v>15326</v>
      </c>
      <c r="C12471" s="417" t="s">
        <v>2332</v>
      </c>
      <c r="D12471" s="417" t="s">
        <v>7300</v>
      </c>
      <c r="E12471" s="391">
        <v>5.93</v>
      </c>
      <c r="F12471" s="418">
        <v>44484</v>
      </c>
      <c r="G12471" s="417" t="s">
        <v>2286</v>
      </c>
      <c r="I12471" s="379" t="e">
        <f>IF(#REF!&lt;&gt;"",#REF!-$I$199,"")</f>
        <v>#REF!</v>
      </c>
      <c r="J12471" s="379" t="e">
        <f>IF(I12471&lt;&gt;"",NETWORKDAYS($I$199,#REF!-1,$N$201:$N$224),"")</f>
        <v>#REF!</v>
      </c>
      <c r="K12471" s="391" t="e">
        <f>IF(I12471&lt;&gt;"",RIGHT(#REF!,LEN(#REF!)-FIND(" ",#REF!)),"")</f>
        <v>#REF!</v>
      </c>
    </row>
    <row r="12472" spans="1:11">
      <c r="A12472" s="417" t="s">
        <v>2155</v>
      </c>
      <c r="B12472" s="417" t="s">
        <v>15327</v>
      </c>
      <c r="C12472" s="417" t="s">
        <v>2332</v>
      </c>
      <c r="D12472" s="417" t="s">
        <v>9049</v>
      </c>
      <c r="E12472" s="391">
        <v>5.74</v>
      </c>
      <c r="F12472" s="418">
        <v>44484</v>
      </c>
      <c r="G12472" s="417" t="s">
        <v>2286</v>
      </c>
      <c r="I12472" s="379" t="e">
        <f>IF(#REF!&lt;&gt;"",#REF!-$I$199,"")</f>
        <v>#REF!</v>
      </c>
      <c r="J12472" s="379" t="e">
        <f>IF(I12472&lt;&gt;"",NETWORKDAYS($I$199,#REF!-1,$N$201:$N$224),"")</f>
        <v>#REF!</v>
      </c>
      <c r="K12472" s="391" t="e">
        <f>IF(I12472&lt;&gt;"",RIGHT(#REF!,LEN(#REF!)-FIND(" ",#REF!)),"")</f>
        <v>#REF!</v>
      </c>
    </row>
    <row r="12473" spans="1:11">
      <c r="A12473" s="417" t="s">
        <v>2155</v>
      </c>
      <c r="B12473" s="417" t="s">
        <v>15328</v>
      </c>
      <c r="C12473" s="417" t="s">
        <v>2332</v>
      </c>
      <c r="D12473" s="417" t="s">
        <v>9018</v>
      </c>
      <c r="E12473" s="391">
        <v>6.1</v>
      </c>
      <c r="F12473" s="418">
        <v>44484</v>
      </c>
      <c r="G12473" s="417" t="s">
        <v>2286</v>
      </c>
      <c r="I12473" s="379" t="e">
        <f>IF(#REF!&lt;&gt;"",#REF!-$I$199,"")</f>
        <v>#REF!</v>
      </c>
      <c r="J12473" s="379" t="e">
        <f>IF(I12473&lt;&gt;"",NETWORKDAYS($I$199,#REF!-1,$N$201:$N$224),"")</f>
        <v>#REF!</v>
      </c>
      <c r="K12473" s="391" t="e">
        <f>IF(I12473&lt;&gt;"",RIGHT(#REF!,LEN(#REF!)-FIND(" ",#REF!)),"")</f>
        <v>#REF!</v>
      </c>
    </row>
    <row r="12474" spans="1:11">
      <c r="A12474" s="417" t="s">
        <v>2155</v>
      </c>
      <c r="B12474" s="417" t="s">
        <v>15329</v>
      </c>
      <c r="C12474" s="417" t="s">
        <v>2332</v>
      </c>
      <c r="D12474" s="417" t="s">
        <v>14898</v>
      </c>
      <c r="E12474" s="391">
        <v>6.44</v>
      </c>
      <c r="F12474" s="418">
        <v>44484</v>
      </c>
      <c r="G12474" s="417" t="s">
        <v>2286</v>
      </c>
      <c r="I12474" s="379" t="e">
        <f>IF(#REF!&lt;&gt;"",#REF!-$I$199,"")</f>
        <v>#REF!</v>
      </c>
      <c r="J12474" s="379" t="e">
        <f>IF(I12474&lt;&gt;"",NETWORKDAYS($I$199,#REF!-1,$N$201:$N$224),"")</f>
        <v>#REF!</v>
      </c>
      <c r="K12474" s="391" t="e">
        <f>IF(I12474&lt;&gt;"",RIGHT(#REF!,LEN(#REF!)-FIND(" ",#REF!)),"")</f>
        <v>#REF!</v>
      </c>
    </row>
    <row r="12475" spans="1:11">
      <c r="A12475" s="417" t="s">
        <v>2155</v>
      </c>
      <c r="B12475" s="417" t="s">
        <v>15330</v>
      </c>
      <c r="C12475" s="417" t="s">
        <v>2332</v>
      </c>
      <c r="D12475" s="417" t="s">
        <v>14902</v>
      </c>
      <c r="E12475" s="391">
        <v>6.63</v>
      </c>
      <c r="F12475" s="418">
        <v>44484</v>
      </c>
      <c r="G12475" s="417" t="s">
        <v>2286</v>
      </c>
      <c r="I12475" s="379" t="e">
        <f>IF(#REF!&lt;&gt;"",#REF!-$I$199,"")</f>
        <v>#REF!</v>
      </c>
      <c r="J12475" s="379" t="e">
        <f>IF(I12475&lt;&gt;"",NETWORKDAYS($I$199,#REF!-1,$N$201:$N$224),"")</f>
        <v>#REF!</v>
      </c>
      <c r="K12475" s="391" t="e">
        <f>IF(I12475&lt;&gt;"",RIGHT(#REF!,LEN(#REF!)-FIND(" ",#REF!)),"")</f>
        <v>#REF!</v>
      </c>
    </row>
    <row r="12476" spans="1:11">
      <c r="A12476" s="417" t="s">
        <v>2155</v>
      </c>
      <c r="B12476" s="417" t="s">
        <v>18911</v>
      </c>
      <c r="C12476" s="417" t="s">
        <v>2332</v>
      </c>
      <c r="D12476" s="417" t="s">
        <v>14869</v>
      </c>
      <c r="E12476" s="391">
        <v>12.06</v>
      </c>
      <c r="F12476" s="418">
        <v>44484</v>
      </c>
      <c r="G12476" s="417" t="s">
        <v>2286</v>
      </c>
      <c r="I12476" s="379" t="e">
        <f>IF(#REF!&lt;&gt;"",#REF!-$I$199,"")</f>
        <v>#REF!</v>
      </c>
      <c r="J12476" s="379" t="e">
        <f>IF(I12476&lt;&gt;"",NETWORKDAYS($I$199,#REF!-1,$N$201:$N$224),"")</f>
        <v>#REF!</v>
      </c>
      <c r="K12476" s="391" t="e">
        <f>IF(I12476&lt;&gt;"",RIGHT(#REF!,LEN(#REF!)-FIND(" ",#REF!)),"")</f>
        <v>#REF!</v>
      </c>
    </row>
    <row r="12477" spans="1:11">
      <c r="A12477" s="417" t="s">
        <v>2155</v>
      </c>
      <c r="B12477" s="417" t="s">
        <v>15331</v>
      </c>
      <c r="C12477" s="417" t="s">
        <v>2332</v>
      </c>
      <c r="D12477" s="417" t="s">
        <v>14906</v>
      </c>
      <c r="E12477" s="391">
        <v>6.71</v>
      </c>
      <c r="F12477" s="418">
        <v>44484</v>
      </c>
      <c r="G12477" s="417" t="s">
        <v>2286</v>
      </c>
      <c r="I12477" s="379" t="e">
        <f>IF(#REF!&lt;&gt;"",#REF!-$I$199,"")</f>
        <v>#REF!</v>
      </c>
      <c r="J12477" s="379" t="e">
        <f>IF(I12477&lt;&gt;"",NETWORKDAYS($I$199,#REF!-1,$N$201:$N$224),"")</f>
        <v>#REF!</v>
      </c>
      <c r="K12477" s="391" t="e">
        <f>IF(I12477&lt;&gt;"",RIGHT(#REF!,LEN(#REF!)-FIND(" ",#REF!)),"")</f>
        <v>#REF!</v>
      </c>
    </row>
    <row r="12478" spans="1:11">
      <c r="A12478" s="417" t="s">
        <v>2155</v>
      </c>
      <c r="B12478" s="417" t="s">
        <v>18912</v>
      </c>
      <c r="C12478" s="417" t="s">
        <v>2332</v>
      </c>
      <c r="D12478" s="417" t="s">
        <v>14953</v>
      </c>
      <c r="E12478" s="391">
        <v>12.57</v>
      </c>
      <c r="F12478" s="418">
        <v>44484</v>
      </c>
      <c r="G12478" s="417" t="s">
        <v>2286</v>
      </c>
      <c r="I12478" s="379" t="e">
        <f>IF(#REF!&lt;&gt;"",#REF!-$I$199,"")</f>
        <v>#REF!</v>
      </c>
      <c r="J12478" s="379" t="e">
        <f>IF(I12478&lt;&gt;"",NETWORKDAYS($I$199,#REF!-1,$N$201:$N$224),"")</f>
        <v>#REF!</v>
      </c>
      <c r="K12478" s="391" t="e">
        <f>IF(I12478&lt;&gt;"",RIGHT(#REF!,LEN(#REF!)-FIND(" ",#REF!)),"")</f>
        <v>#REF!</v>
      </c>
    </row>
    <row r="12479" spans="1:11">
      <c r="A12479" s="417" t="s">
        <v>2155</v>
      </c>
      <c r="B12479" s="417" t="s">
        <v>15332</v>
      </c>
      <c r="C12479" s="417" t="s">
        <v>2332</v>
      </c>
      <c r="D12479" s="417" t="s">
        <v>14910</v>
      </c>
      <c r="E12479" s="391">
        <v>5.85</v>
      </c>
      <c r="F12479" s="418">
        <v>44484</v>
      </c>
      <c r="G12479" s="417" t="s">
        <v>2286</v>
      </c>
      <c r="I12479" s="379" t="e">
        <f>IF(#REF!&lt;&gt;"",#REF!-$I$199,"")</f>
        <v>#REF!</v>
      </c>
      <c r="J12479" s="379" t="e">
        <f>IF(I12479&lt;&gt;"",NETWORKDAYS($I$199,#REF!-1,$N$201:$N$224),"")</f>
        <v>#REF!</v>
      </c>
      <c r="K12479" s="391" t="e">
        <f>IF(I12479&lt;&gt;"",RIGHT(#REF!,LEN(#REF!)-FIND(" ",#REF!)),"")</f>
        <v>#REF!</v>
      </c>
    </row>
    <row r="12480" spans="1:11">
      <c r="A12480" s="417" t="s">
        <v>2155</v>
      </c>
      <c r="B12480" s="417" t="s">
        <v>15333</v>
      </c>
      <c r="C12480" s="417" t="s">
        <v>2332</v>
      </c>
      <c r="D12480" s="417" t="s">
        <v>9051</v>
      </c>
      <c r="E12480" s="391">
        <v>6.31</v>
      </c>
      <c r="F12480" s="418">
        <v>44484</v>
      </c>
      <c r="G12480" s="417" t="s">
        <v>2286</v>
      </c>
      <c r="I12480" s="379" t="e">
        <f>IF(#REF!&lt;&gt;"",#REF!-$I$199,"")</f>
        <v>#REF!</v>
      </c>
      <c r="J12480" s="379" t="e">
        <f>IF(I12480&lt;&gt;"",NETWORKDAYS($I$199,#REF!-1,$N$201:$N$224),"")</f>
        <v>#REF!</v>
      </c>
      <c r="K12480" s="391" t="e">
        <f>IF(I12480&lt;&gt;"",RIGHT(#REF!,LEN(#REF!)-FIND(" ",#REF!)),"")</f>
        <v>#REF!</v>
      </c>
    </row>
    <row r="12481" spans="1:11">
      <c r="A12481" s="417" t="s">
        <v>2155</v>
      </c>
      <c r="B12481" s="417" t="s">
        <v>15334</v>
      </c>
      <c r="C12481" s="417" t="s">
        <v>2332</v>
      </c>
      <c r="D12481" s="417" t="s">
        <v>14917</v>
      </c>
      <c r="E12481" s="391">
        <v>7.73</v>
      </c>
      <c r="F12481" s="418">
        <v>44484</v>
      </c>
      <c r="G12481" s="417" t="s">
        <v>2286</v>
      </c>
      <c r="I12481" s="379" t="e">
        <f>IF(#REF!&lt;&gt;"",#REF!-$I$199,"")</f>
        <v>#REF!</v>
      </c>
      <c r="J12481" s="379" t="e">
        <f>IF(I12481&lt;&gt;"",NETWORKDAYS($I$199,#REF!-1,$N$201:$N$224),"")</f>
        <v>#REF!</v>
      </c>
      <c r="K12481" s="391" t="e">
        <f>IF(I12481&lt;&gt;"",RIGHT(#REF!,LEN(#REF!)-FIND(" ",#REF!)),"")</f>
        <v>#REF!</v>
      </c>
    </row>
    <row r="12482" spans="1:11">
      <c r="A12482" s="417" t="s">
        <v>2155</v>
      </c>
      <c r="B12482" s="417" t="s">
        <v>15335</v>
      </c>
      <c r="C12482" s="417" t="s">
        <v>2332</v>
      </c>
      <c r="D12482" s="417" t="s">
        <v>14921</v>
      </c>
      <c r="E12482" s="391">
        <v>7.08</v>
      </c>
      <c r="F12482" s="418">
        <v>44484</v>
      </c>
      <c r="G12482" s="417" t="s">
        <v>2286</v>
      </c>
      <c r="I12482" s="379" t="e">
        <f>IF(#REF!&lt;&gt;"",#REF!-$I$199,"")</f>
        <v>#REF!</v>
      </c>
      <c r="J12482" s="379" t="e">
        <f>IF(I12482&lt;&gt;"",NETWORKDAYS($I$199,#REF!-1,$N$201:$N$224),"")</f>
        <v>#REF!</v>
      </c>
      <c r="K12482" s="391" t="e">
        <f>IF(I12482&lt;&gt;"",RIGHT(#REF!,LEN(#REF!)-FIND(" ",#REF!)),"")</f>
        <v>#REF!</v>
      </c>
    </row>
    <row r="12483" spans="1:11">
      <c r="A12483" s="417" t="s">
        <v>2155</v>
      </c>
      <c r="B12483" s="417" t="s">
        <v>15336</v>
      </c>
      <c r="C12483" s="417" t="s">
        <v>2332</v>
      </c>
      <c r="D12483" s="417" t="s">
        <v>14925</v>
      </c>
      <c r="E12483" s="391">
        <v>7.22</v>
      </c>
      <c r="F12483" s="418">
        <v>44484</v>
      </c>
      <c r="G12483" s="417" t="s">
        <v>2286</v>
      </c>
      <c r="I12483" s="379" t="e">
        <f>IF(#REF!&lt;&gt;"",#REF!-$I$199,"")</f>
        <v>#REF!</v>
      </c>
      <c r="J12483" s="379" t="e">
        <f>IF(I12483&lt;&gt;"",NETWORKDAYS($I$199,#REF!-1,$N$201:$N$224),"")</f>
        <v>#REF!</v>
      </c>
      <c r="K12483" s="391" t="e">
        <f>IF(I12483&lt;&gt;"",RIGHT(#REF!,LEN(#REF!)-FIND(" ",#REF!)),"")</f>
        <v>#REF!</v>
      </c>
    </row>
    <row r="12484" spans="1:11">
      <c r="A12484" s="417" t="s">
        <v>2155</v>
      </c>
      <c r="B12484" s="417" t="s">
        <v>15337</v>
      </c>
      <c r="C12484" s="417" t="s">
        <v>2332</v>
      </c>
      <c r="D12484" s="417" t="s">
        <v>14929</v>
      </c>
      <c r="E12484" s="391">
        <v>6.15</v>
      </c>
      <c r="F12484" s="418">
        <v>44484</v>
      </c>
      <c r="G12484" s="417" t="s">
        <v>2286</v>
      </c>
      <c r="I12484" s="379">
        <f t="shared" ref="I12484:I12547" ca="1" si="573">IF(F13196&lt;&gt;"",F13196-$I$199,"")</f>
        <v>-206</v>
      </c>
      <c r="J12484" s="379">
        <f t="shared" ref="J12484:J12547" ca="1" si="574">IF(I12484&lt;&gt;"",NETWORKDAYS($I$199,F13196-1,$N$201:$N$224),"")</f>
        <v>-144</v>
      </c>
      <c r="K12484" s="391" t="str">
        <f t="shared" ref="K12484:K12547" ca="1" si="575">IF(I12484&lt;&gt;"",RIGHT(D13196,LEN(D13196)-FIND(" ",D13196)),"")</f>
        <v>26,25</v>
      </c>
    </row>
    <row r="12485" spans="1:11">
      <c r="A12485" s="417" t="s">
        <v>2155</v>
      </c>
      <c r="B12485" s="417" t="s">
        <v>15338</v>
      </c>
      <c r="C12485" s="417" t="s">
        <v>2332</v>
      </c>
      <c r="D12485" s="417" t="s">
        <v>14933</v>
      </c>
      <c r="E12485" s="391">
        <v>9.66</v>
      </c>
      <c r="F12485" s="418">
        <v>44484</v>
      </c>
      <c r="G12485" s="417" t="s">
        <v>2286</v>
      </c>
      <c r="I12485" s="379" t="str">
        <f t="shared" si="573"/>
        <v/>
      </c>
      <c r="J12485" s="379" t="str">
        <f t="shared" si="574"/>
        <v/>
      </c>
      <c r="K12485" s="391" t="str">
        <f t="shared" si="575"/>
        <v/>
      </c>
    </row>
    <row r="12486" spans="1:11">
      <c r="A12486" s="417" t="s">
        <v>2155</v>
      </c>
      <c r="B12486" s="417" t="s">
        <v>15339</v>
      </c>
      <c r="C12486" s="417" t="s">
        <v>2332</v>
      </c>
      <c r="D12486" s="417" t="s">
        <v>14937</v>
      </c>
      <c r="E12486" s="391">
        <v>6.06</v>
      </c>
      <c r="F12486" s="418">
        <v>44484</v>
      </c>
      <c r="G12486" s="417" t="s">
        <v>2286</v>
      </c>
      <c r="I12486" s="379" t="str">
        <f t="shared" si="573"/>
        <v/>
      </c>
      <c r="J12486" s="379" t="str">
        <f t="shared" si="574"/>
        <v/>
      </c>
      <c r="K12486" s="391" t="str">
        <f t="shared" si="575"/>
        <v/>
      </c>
    </row>
    <row r="12487" spans="1:11">
      <c r="A12487" s="417" t="s">
        <v>2155</v>
      </c>
      <c r="B12487" s="417" t="s">
        <v>15340</v>
      </c>
      <c r="C12487" s="417" t="s">
        <v>2332</v>
      </c>
      <c r="D12487" s="417" t="s">
        <v>14943</v>
      </c>
      <c r="E12487" s="391">
        <v>6.09</v>
      </c>
      <c r="F12487" s="418">
        <v>44484</v>
      </c>
      <c r="G12487" s="417" t="s">
        <v>2286</v>
      </c>
      <c r="I12487" s="379" t="str">
        <f t="shared" si="573"/>
        <v/>
      </c>
      <c r="J12487" s="379" t="str">
        <f t="shared" si="574"/>
        <v/>
      </c>
      <c r="K12487" s="391" t="str">
        <f t="shared" si="575"/>
        <v/>
      </c>
    </row>
    <row r="12488" spans="1:11">
      <c r="A12488" s="417" t="s">
        <v>2155</v>
      </c>
      <c r="B12488" s="417" t="s">
        <v>18132</v>
      </c>
      <c r="C12488" s="417" t="s">
        <v>2332</v>
      </c>
      <c r="D12488" s="417" t="s">
        <v>14957</v>
      </c>
      <c r="E12488" s="391">
        <v>8.06</v>
      </c>
      <c r="F12488" s="418">
        <v>44484</v>
      </c>
      <c r="G12488" s="417" t="s">
        <v>2286</v>
      </c>
      <c r="I12488" s="379" t="str">
        <f t="shared" si="573"/>
        <v/>
      </c>
      <c r="J12488" s="379" t="str">
        <f t="shared" si="574"/>
        <v/>
      </c>
      <c r="K12488" s="391" t="str">
        <f t="shared" si="575"/>
        <v/>
      </c>
    </row>
    <row r="12489" spans="1:11">
      <c r="A12489" s="417" t="s">
        <v>2155</v>
      </c>
      <c r="B12489" s="417" t="s">
        <v>18133</v>
      </c>
      <c r="C12489" s="417" t="s">
        <v>2332</v>
      </c>
      <c r="D12489" s="417" t="s">
        <v>14961</v>
      </c>
      <c r="E12489" s="391">
        <v>8.32</v>
      </c>
      <c r="F12489" s="418">
        <v>44484</v>
      </c>
      <c r="G12489" s="417" t="s">
        <v>2286</v>
      </c>
      <c r="I12489" s="379" t="str">
        <f t="shared" si="573"/>
        <v/>
      </c>
      <c r="J12489" s="379" t="str">
        <f t="shared" si="574"/>
        <v/>
      </c>
      <c r="K12489" s="391" t="str">
        <f t="shared" si="575"/>
        <v/>
      </c>
    </row>
    <row r="12490" spans="1:11">
      <c r="A12490" s="417" t="s">
        <v>2155</v>
      </c>
      <c r="B12490" s="417" t="s">
        <v>17675</v>
      </c>
      <c r="C12490" s="417" t="s">
        <v>2332</v>
      </c>
      <c r="D12490" s="417" t="s">
        <v>14963</v>
      </c>
      <c r="E12490" s="391">
        <v>8.1</v>
      </c>
      <c r="F12490" s="418">
        <v>44484</v>
      </c>
      <c r="G12490" s="417" t="s">
        <v>2286</v>
      </c>
      <c r="I12490" s="379" t="str">
        <f t="shared" si="573"/>
        <v/>
      </c>
      <c r="J12490" s="379" t="str">
        <f t="shared" si="574"/>
        <v/>
      </c>
      <c r="K12490" s="391" t="str">
        <f t="shared" si="575"/>
        <v/>
      </c>
    </row>
    <row r="12491" spans="1:11">
      <c r="A12491" s="417" t="s">
        <v>2155</v>
      </c>
      <c r="B12491" s="417" t="s">
        <v>18134</v>
      </c>
      <c r="C12491" s="417" t="s">
        <v>2332</v>
      </c>
      <c r="D12491" s="417" t="s">
        <v>14969</v>
      </c>
      <c r="E12491" s="391">
        <v>9.58</v>
      </c>
      <c r="F12491" s="418">
        <v>44484</v>
      </c>
      <c r="G12491" s="417" t="s">
        <v>2286</v>
      </c>
      <c r="I12491" s="379" t="str">
        <f t="shared" si="573"/>
        <v/>
      </c>
      <c r="J12491" s="379" t="str">
        <f t="shared" si="574"/>
        <v/>
      </c>
      <c r="K12491" s="391" t="str">
        <f t="shared" si="575"/>
        <v/>
      </c>
    </row>
    <row r="12492" spans="1:11">
      <c r="A12492" s="417" t="s">
        <v>2155</v>
      </c>
      <c r="B12492" s="417" t="s">
        <v>18135</v>
      </c>
      <c r="C12492" s="417" t="s">
        <v>2332</v>
      </c>
      <c r="D12492" s="417" t="s">
        <v>14975</v>
      </c>
      <c r="E12492" s="391">
        <v>9.61</v>
      </c>
      <c r="F12492" s="418">
        <v>44484</v>
      </c>
      <c r="G12492" s="417" t="s">
        <v>2286</v>
      </c>
      <c r="I12492" s="379" t="str">
        <f t="shared" si="573"/>
        <v/>
      </c>
      <c r="J12492" s="379" t="str">
        <f t="shared" si="574"/>
        <v/>
      </c>
      <c r="K12492" s="391" t="str">
        <f t="shared" si="575"/>
        <v/>
      </c>
    </row>
    <row r="12493" spans="1:11">
      <c r="A12493" s="417" t="s">
        <v>2155</v>
      </c>
      <c r="B12493" s="417" t="s">
        <v>15341</v>
      </c>
      <c r="C12493" s="417" t="s">
        <v>2332</v>
      </c>
      <c r="D12493" s="417" t="s">
        <v>8234</v>
      </c>
      <c r="E12493" s="391">
        <v>10</v>
      </c>
      <c r="F12493" s="418">
        <v>44547</v>
      </c>
      <c r="G12493" s="417" t="s">
        <v>2286</v>
      </c>
      <c r="I12493" s="379" t="str">
        <f t="shared" si="573"/>
        <v/>
      </c>
      <c r="J12493" s="379" t="str">
        <f t="shared" si="574"/>
        <v/>
      </c>
      <c r="K12493" s="391" t="str">
        <f t="shared" si="575"/>
        <v/>
      </c>
    </row>
    <row r="12494" spans="1:11">
      <c r="A12494" s="417" t="s">
        <v>2155</v>
      </c>
      <c r="B12494" s="417" t="s">
        <v>18913</v>
      </c>
      <c r="C12494" s="417" t="s">
        <v>2332</v>
      </c>
      <c r="D12494" s="417" t="s">
        <v>3206</v>
      </c>
      <c r="E12494" s="391">
        <v>11.82</v>
      </c>
      <c r="F12494" s="418">
        <v>44547</v>
      </c>
      <c r="G12494" s="417" t="s">
        <v>2286</v>
      </c>
      <c r="I12494" s="379" t="str">
        <f t="shared" si="573"/>
        <v/>
      </c>
      <c r="J12494" s="379" t="str">
        <f t="shared" si="574"/>
        <v/>
      </c>
      <c r="K12494" s="391" t="str">
        <f t="shared" si="575"/>
        <v/>
      </c>
    </row>
    <row r="12495" spans="1:11">
      <c r="A12495" s="417" t="s">
        <v>2155</v>
      </c>
      <c r="B12495" s="417" t="s">
        <v>15342</v>
      </c>
      <c r="C12495" s="417" t="s">
        <v>2332</v>
      </c>
      <c r="D12495" s="417" t="s">
        <v>15102</v>
      </c>
      <c r="E12495" s="391">
        <v>19.8</v>
      </c>
      <c r="F12495" s="418">
        <v>44547</v>
      </c>
      <c r="G12495" s="417" t="s">
        <v>2286</v>
      </c>
      <c r="I12495" s="379" t="str">
        <f t="shared" si="573"/>
        <v/>
      </c>
      <c r="J12495" s="379" t="str">
        <f t="shared" si="574"/>
        <v/>
      </c>
      <c r="K12495" s="391" t="str">
        <f t="shared" si="575"/>
        <v/>
      </c>
    </row>
    <row r="12496" spans="1:11">
      <c r="A12496" s="417" t="s">
        <v>2155</v>
      </c>
      <c r="B12496" s="417" t="s">
        <v>15343</v>
      </c>
      <c r="C12496" s="417" t="s">
        <v>2332</v>
      </c>
      <c r="D12496" s="417" t="s">
        <v>15344</v>
      </c>
      <c r="E12496" s="391">
        <v>20.88</v>
      </c>
      <c r="F12496" s="418">
        <v>44547</v>
      </c>
      <c r="G12496" s="417" t="s">
        <v>2286</v>
      </c>
      <c r="I12496" s="379" t="str">
        <f t="shared" si="573"/>
        <v/>
      </c>
      <c r="J12496" s="379" t="str">
        <f t="shared" si="574"/>
        <v/>
      </c>
      <c r="K12496" s="391" t="str">
        <f t="shared" si="575"/>
        <v/>
      </c>
    </row>
    <row r="12497" spans="1:11">
      <c r="A12497" s="417" t="s">
        <v>2155</v>
      </c>
      <c r="B12497" s="417" t="s">
        <v>15345</v>
      </c>
      <c r="C12497" s="417" t="s">
        <v>2332</v>
      </c>
      <c r="D12497" s="417" t="s">
        <v>15346</v>
      </c>
      <c r="E12497" s="391">
        <v>26.48</v>
      </c>
      <c r="F12497" s="418">
        <v>44547</v>
      </c>
      <c r="G12497" s="417" t="s">
        <v>2286</v>
      </c>
      <c r="I12497" s="379" t="str">
        <f t="shared" si="573"/>
        <v/>
      </c>
      <c r="J12497" s="379" t="str">
        <f t="shared" si="574"/>
        <v/>
      </c>
      <c r="K12497" s="391" t="str">
        <f t="shared" si="575"/>
        <v/>
      </c>
    </row>
    <row r="12498" spans="1:11">
      <c r="A12498" s="417" t="s">
        <v>2155</v>
      </c>
      <c r="B12498" s="417" t="s">
        <v>15347</v>
      </c>
      <c r="C12498" s="417" t="s">
        <v>2332</v>
      </c>
      <c r="D12498" s="417" t="s">
        <v>15348</v>
      </c>
      <c r="E12498" s="391">
        <v>29.48</v>
      </c>
      <c r="F12498" s="418">
        <v>44547</v>
      </c>
      <c r="G12498" s="417" t="s">
        <v>2286</v>
      </c>
      <c r="I12498" s="379" t="str">
        <f t="shared" si="573"/>
        <v/>
      </c>
      <c r="J12498" s="379" t="str">
        <f t="shared" si="574"/>
        <v/>
      </c>
      <c r="K12498" s="391" t="str">
        <f t="shared" si="575"/>
        <v/>
      </c>
    </row>
    <row r="12499" spans="1:11">
      <c r="A12499" s="417" t="s">
        <v>2155</v>
      </c>
      <c r="B12499" s="417" t="s">
        <v>15349</v>
      </c>
      <c r="C12499" s="417" t="s">
        <v>2332</v>
      </c>
      <c r="D12499" s="417" t="s">
        <v>3532</v>
      </c>
      <c r="E12499" s="391">
        <v>2</v>
      </c>
      <c r="F12499" s="418">
        <v>44547</v>
      </c>
      <c r="G12499" s="417" t="s">
        <v>2286</v>
      </c>
      <c r="I12499" s="379" t="str">
        <f t="shared" si="573"/>
        <v/>
      </c>
      <c r="J12499" s="379" t="str">
        <f t="shared" si="574"/>
        <v/>
      </c>
      <c r="K12499" s="391" t="str">
        <f t="shared" si="575"/>
        <v/>
      </c>
    </row>
    <row r="12500" spans="1:11">
      <c r="A12500" s="417" t="s">
        <v>2155</v>
      </c>
      <c r="B12500" s="417" t="s">
        <v>6317</v>
      </c>
      <c r="C12500" s="417" t="s">
        <v>2332</v>
      </c>
      <c r="D12500" s="417" t="s">
        <v>2373</v>
      </c>
      <c r="E12500" s="391">
        <v>0.21</v>
      </c>
      <c r="F12500" s="418">
        <v>44547</v>
      </c>
      <c r="G12500" s="417" t="s">
        <v>2286</v>
      </c>
      <c r="I12500" s="379" t="str">
        <f t="shared" si="573"/>
        <v/>
      </c>
      <c r="J12500" s="379" t="str">
        <f t="shared" si="574"/>
        <v/>
      </c>
      <c r="K12500" s="391" t="str">
        <f t="shared" si="575"/>
        <v/>
      </c>
    </row>
    <row r="12501" spans="1:11">
      <c r="A12501" s="417" t="s">
        <v>2155</v>
      </c>
      <c r="B12501" s="417" t="s">
        <v>6318</v>
      </c>
      <c r="C12501" s="417" t="s">
        <v>2332</v>
      </c>
      <c r="D12501" s="417" t="s">
        <v>4006</v>
      </c>
      <c r="E12501" s="391">
        <v>0.01</v>
      </c>
      <c r="F12501" s="418">
        <v>44547</v>
      </c>
      <c r="G12501" s="417" t="s">
        <v>2286</v>
      </c>
      <c r="I12501" s="379" t="str">
        <f t="shared" si="573"/>
        <v/>
      </c>
      <c r="J12501" s="379" t="str">
        <f t="shared" si="574"/>
        <v/>
      </c>
      <c r="K12501" s="391" t="str">
        <f t="shared" si="575"/>
        <v/>
      </c>
    </row>
    <row r="12502" spans="1:11">
      <c r="A12502" s="417" t="s">
        <v>2155</v>
      </c>
      <c r="B12502" s="417" t="s">
        <v>6319</v>
      </c>
      <c r="C12502" s="417" t="s">
        <v>2332</v>
      </c>
      <c r="D12502" s="417" t="s">
        <v>5176</v>
      </c>
      <c r="E12502" s="391">
        <v>0.01</v>
      </c>
      <c r="F12502" s="418">
        <v>44547</v>
      </c>
      <c r="G12502" s="417" t="s">
        <v>2286</v>
      </c>
      <c r="I12502" s="379" t="str">
        <f t="shared" si="573"/>
        <v/>
      </c>
      <c r="J12502" s="379" t="str">
        <f t="shared" si="574"/>
        <v/>
      </c>
      <c r="K12502" s="391" t="str">
        <f t="shared" si="575"/>
        <v/>
      </c>
    </row>
    <row r="12503" spans="1:11">
      <c r="A12503" s="417" t="s">
        <v>2155</v>
      </c>
      <c r="B12503" s="417" t="s">
        <v>6320</v>
      </c>
      <c r="C12503" s="417" t="s">
        <v>2332</v>
      </c>
      <c r="D12503" s="417" t="s">
        <v>5173</v>
      </c>
      <c r="E12503" s="391">
        <v>0.01</v>
      </c>
      <c r="F12503" s="418">
        <v>44547</v>
      </c>
      <c r="G12503" s="417" t="s">
        <v>2286</v>
      </c>
      <c r="I12503" s="379" t="str">
        <f t="shared" si="573"/>
        <v/>
      </c>
      <c r="J12503" s="379" t="str">
        <f t="shared" si="574"/>
        <v/>
      </c>
      <c r="K12503" s="391" t="str">
        <f t="shared" si="575"/>
        <v/>
      </c>
    </row>
    <row r="12504" spans="1:11">
      <c r="A12504" s="417" t="s">
        <v>2155</v>
      </c>
      <c r="B12504" s="417" t="s">
        <v>6321</v>
      </c>
      <c r="C12504" s="417" t="s">
        <v>2332</v>
      </c>
      <c r="D12504" s="417" t="s">
        <v>4022</v>
      </c>
      <c r="E12504" s="391">
        <v>0.01</v>
      </c>
      <c r="F12504" s="418">
        <v>44547</v>
      </c>
      <c r="G12504" s="417" t="s">
        <v>2286</v>
      </c>
      <c r="I12504" s="379" t="str">
        <f t="shared" si="573"/>
        <v/>
      </c>
      <c r="J12504" s="379" t="str">
        <f t="shared" si="574"/>
        <v/>
      </c>
      <c r="K12504" s="391" t="str">
        <f t="shared" si="575"/>
        <v/>
      </c>
    </row>
    <row r="12505" spans="1:11">
      <c r="A12505" s="417" t="s">
        <v>2155</v>
      </c>
      <c r="B12505" s="417" t="s">
        <v>6322</v>
      </c>
      <c r="C12505" s="417" t="s">
        <v>2332</v>
      </c>
      <c r="D12505" s="417" t="s">
        <v>4012</v>
      </c>
      <c r="E12505" s="391">
        <v>0.01</v>
      </c>
      <c r="F12505" s="418">
        <v>44547</v>
      </c>
      <c r="G12505" s="417" t="s">
        <v>2286</v>
      </c>
      <c r="I12505" s="379" t="str">
        <f t="shared" si="573"/>
        <v/>
      </c>
      <c r="J12505" s="379" t="str">
        <f t="shared" si="574"/>
        <v/>
      </c>
      <c r="K12505" s="391" t="str">
        <f t="shared" si="575"/>
        <v/>
      </c>
    </row>
    <row r="12506" spans="1:11">
      <c r="A12506" s="417" t="s">
        <v>2155</v>
      </c>
      <c r="B12506" s="417" t="s">
        <v>6323</v>
      </c>
      <c r="C12506" s="417" t="s">
        <v>2332</v>
      </c>
      <c r="D12506" s="417" t="s">
        <v>4027</v>
      </c>
      <c r="E12506" s="391">
        <v>1.5</v>
      </c>
      <c r="F12506" s="418">
        <v>44547</v>
      </c>
      <c r="G12506" s="417" t="s">
        <v>2286</v>
      </c>
      <c r="I12506" s="379" t="str">
        <f t="shared" si="573"/>
        <v/>
      </c>
      <c r="J12506" s="379" t="str">
        <f t="shared" si="574"/>
        <v/>
      </c>
      <c r="K12506" s="391" t="str">
        <f t="shared" si="575"/>
        <v/>
      </c>
    </row>
    <row r="12507" spans="1:11">
      <c r="A12507" s="417" t="s">
        <v>2155</v>
      </c>
      <c r="B12507" s="417" t="s">
        <v>6324</v>
      </c>
      <c r="C12507" s="417" t="s">
        <v>2332</v>
      </c>
      <c r="D12507" s="417" t="s">
        <v>4003</v>
      </c>
      <c r="E12507" s="391">
        <v>0.01</v>
      </c>
      <c r="F12507" s="418">
        <v>44547</v>
      </c>
      <c r="G12507" s="417" t="s">
        <v>2286</v>
      </c>
      <c r="I12507" s="379" t="str">
        <f t="shared" si="573"/>
        <v/>
      </c>
      <c r="J12507" s="379" t="str">
        <f t="shared" si="574"/>
        <v/>
      </c>
      <c r="K12507" s="391" t="str">
        <f t="shared" si="575"/>
        <v/>
      </c>
    </row>
    <row r="12508" spans="1:11">
      <c r="A12508" s="417" t="s">
        <v>2155</v>
      </c>
      <c r="B12508" s="417" t="s">
        <v>6325</v>
      </c>
      <c r="C12508" s="417" t="s">
        <v>2332</v>
      </c>
      <c r="D12508" s="417" t="s">
        <v>4007</v>
      </c>
      <c r="E12508" s="391">
        <v>0.01</v>
      </c>
      <c r="F12508" s="418">
        <v>44547</v>
      </c>
      <c r="G12508" s="417" t="s">
        <v>2286</v>
      </c>
      <c r="I12508" s="379" t="str">
        <f t="shared" si="573"/>
        <v/>
      </c>
      <c r="J12508" s="379" t="str">
        <f t="shared" si="574"/>
        <v/>
      </c>
      <c r="K12508" s="391" t="str">
        <f t="shared" si="575"/>
        <v/>
      </c>
    </row>
    <row r="12509" spans="1:11">
      <c r="A12509" s="417" t="s">
        <v>2155</v>
      </c>
      <c r="B12509" s="417" t="s">
        <v>6326</v>
      </c>
      <c r="C12509" s="417" t="s">
        <v>2332</v>
      </c>
      <c r="D12509" s="417" t="s">
        <v>4004</v>
      </c>
      <c r="E12509" s="391">
        <v>0.25</v>
      </c>
      <c r="F12509" s="418">
        <v>44547</v>
      </c>
      <c r="G12509" s="417" t="s">
        <v>2286</v>
      </c>
      <c r="I12509" s="379" t="str">
        <f t="shared" si="573"/>
        <v/>
      </c>
      <c r="J12509" s="379" t="str">
        <f t="shared" si="574"/>
        <v/>
      </c>
      <c r="K12509" s="391" t="str">
        <f t="shared" si="575"/>
        <v/>
      </c>
    </row>
    <row r="12510" spans="1:11">
      <c r="A12510" s="417" t="s">
        <v>2155</v>
      </c>
      <c r="B12510" s="417" t="s">
        <v>6327</v>
      </c>
      <c r="C12510" s="417" t="s">
        <v>2332</v>
      </c>
      <c r="D12510" s="417" t="s">
        <v>4008</v>
      </c>
      <c r="E12510" s="391">
        <v>5.42</v>
      </c>
      <c r="F12510" s="418">
        <v>44547</v>
      </c>
      <c r="G12510" s="417" t="s">
        <v>2286</v>
      </c>
      <c r="I12510" s="379" t="str">
        <f t="shared" si="573"/>
        <v/>
      </c>
      <c r="J12510" s="379" t="str">
        <f t="shared" si="574"/>
        <v/>
      </c>
      <c r="K12510" s="391" t="str">
        <f t="shared" si="575"/>
        <v/>
      </c>
    </row>
    <row r="12511" spans="1:11">
      <c r="A12511" s="417" t="s">
        <v>2155</v>
      </c>
      <c r="B12511" s="417" t="s">
        <v>9068</v>
      </c>
      <c r="C12511" s="417" t="s">
        <v>2332</v>
      </c>
      <c r="D12511" s="417" t="s">
        <v>5763</v>
      </c>
      <c r="E12511" s="391">
        <v>3.77</v>
      </c>
      <c r="F12511" s="418">
        <v>44547</v>
      </c>
      <c r="G12511" s="417" t="s">
        <v>2286</v>
      </c>
      <c r="I12511" s="379" t="str">
        <f t="shared" si="573"/>
        <v/>
      </c>
      <c r="J12511" s="379" t="str">
        <f t="shared" si="574"/>
        <v/>
      </c>
      <c r="K12511" s="391" t="str">
        <f t="shared" si="575"/>
        <v/>
      </c>
    </row>
    <row r="12512" spans="1:11">
      <c r="A12512" s="417" t="s">
        <v>2155</v>
      </c>
      <c r="B12512" s="417" t="s">
        <v>6328</v>
      </c>
      <c r="C12512" s="417" t="s">
        <v>2332</v>
      </c>
      <c r="D12512" s="417" t="s">
        <v>3998</v>
      </c>
      <c r="E12512" s="391">
        <v>1.3</v>
      </c>
      <c r="F12512" s="418">
        <v>44547</v>
      </c>
      <c r="G12512" s="417" t="s">
        <v>2286</v>
      </c>
      <c r="I12512" s="379" t="str">
        <f t="shared" si="573"/>
        <v/>
      </c>
      <c r="J12512" s="379" t="str">
        <f t="shared" si="574"/>
        <v/>
      </c>
      <c r="K12512" s="391" t="str">
        <f t="shared" si="575"/>
        <v/>
      </c>
    </row>
    <row r="12513" spans="1:11">
      <c r="A12513" s="417" t="s">
        <v>2155</v>
      </c>
      <c r="B12513" s="417" t="s">
        <v>15350</v>
      </c>
      <c r="C12513" s="417" t="s">
        <v>2332</v>
      </c>
      <c r="D12513" s="417" t="s">
        <v>2372</v>
      </c>
      <c r="E12513" s="391">
        <v>4.5</v>
      </c>
      <c r="F12513" s="418">
        <v>44911</v>
      </c>
      <c r="G12513" s="417" t="s">
        <v>2286</v>
      </c>
      <c r="I12513" s="379" t="str">
        <f t="shared" si="573"/>
        <v/>
      </c>
      <c r="J12513" s="379" t="str">
        <f t="shared" si="574"/>
        <v/>
      </c>
      <c r="K12513" s="391" t="str">
        <f t="shared" si="575"/>
        <v/>
      </c>
    </row>
    <row r="12514" spans="1:11">
      <c r="A12514" s="417" t="s">
        <v>2155</v>
      </c>
      <c r="B12514" s="417" t="s">
        <v>18914</v>
      </c>
      <c r="C12514" s="417" t="s">
        <v>2332</v>
      </c>
      <c r="D12514" s="417" t="s">
        <v>3590</v>
      </c>
      <c r="E12514" s="391">
        <v>0.01</v>
      </c>
      <c r="F12514" s="418">
        <v>44547</v>
      </c>
      <c r="G12514" s="417" t="s">
        <v>2286</v>
      </c>
      <c r="I12514" s="379" t="str">
        <f t="shared" si="573"/>
        <v/>
      </c>
      <c r="J12514" s="379" t="str">
        <f t="shared" si="574"/>
        <v/>
      </c>
      <c r="K12514" s="391" t="str">
        <f t="shared" si="575"/>
        <v/>
      </c>
    </row>
    <row r="12515" spans="1:11">
      <c r="A12515" s="417" t="s">
        <v>2155</v>
      </c>
      <c r="B12515" s="417" t="s">
        <v>15351</v>
      </c>
      <c r="C12515" s="417" t="s">
        <v>2332</v>
      </c>
      <c r="D12515" s="417" t="s">
        <v>12225</v>
      </c>
      <c r="E12515" s="391">
        <v>5</v>
      </c>
      <c r="F12515" s="418">
        <v>44547</v>
      </c>
      <c r="G12515" s="417" t="s">
        <v>2286</v>
      </c>
      <c r="I12515" s="379" t="str">
        <f t="shared" si="573"/>
        <v/>
      </c>
      <c r="J12515" s="379" t="str">
        <f t="shared" si="574"/>
        <v/>
      </c>
      <c r="K12515" s="391" t="str">
        <f t="shared" si="575"/>
        <v/>
      </c>
    </row>
    <row r="12516" spans="1:11">
      <c r="A12516" s="417" t="s">
        <v>2155</v>
      </c>
      <c r="B12516" s="417" t="s">
        <v>15352</v>
      </c>
      <c r="C12516" s="417" t="s">
        <v>2332</v>
      </c>
      <c r="D12516" s="417" t="s">
        <v>3608</v>
      </c>
      <c r="E12516" s="391">
        <v>7.4</v>
      </c>
      <c r="F12516" s="418">
        <v>44911</v>
      </c>
      <c r="G12516" s="417" t="s">
        <v>2286</v>
      </c>
      <c r="I12516" s="379" t="str">
        <f t="shared" si="573"/>
        <v/>
      </c>
      <c r="J12516" s="379" t="str">
        <f t="shared" si="574"/>
        <v/>
      </c>
      <c r="K12516" s="391" t="str">
        <f t="shared" si="575"/>
        <v/>
      </c>
    </row>
    <row r="12517" spans="1:11">
      <c r="A12517" s="417" t="s">
        <v>2155</v>
      </c>
      <c r="B12517" s="417" t="s">
        <v>6329</v>
      </c>
      <c r="C12517" s="417" t="s">
        <v>2332</v>
      </c>
      <c r="D12517" s="417" t="s">
        <v>3608</v>
      </c>
      <c r="E12517" s="391">
        <v>7.05</v>
      </c>
      <c r="F12517" s="418">
        <v>44547</v>
      </c>
      <c r="G12517" s="417" t="s">
        <v>2286</v>
      </c>
      <c r="I12517" s="379" t="str">
        <f t="shared" si="573"/>
        <v/>
      </c>
      <c r="J12517" s="379" t="str">
        <f t="shared" si="574"/>
        <v/>
      </c>
      <c r="K12517" s="391" t="str">
        <f t="shared" si="575"/>
        <v/>
      </c>
    </row>
    <row r="12518" spans="1:11">
      <c r="A12518" s="417" t="s">
        <v>2155</v>
      </c>
      <c r="B12518" s="417" t="s">
        <v>15353</v>
      </c>
      <c r="C12518" s="417" t="s">
        <v>2332</v>
      </c>
      <c r="D12518" s="417" t="s">
        <v>3609</v>
      </c>
      <c r="E12518" s="391">
        <v>5</v>
      </c>
      <c r="F12518" s="418">
        <v>44547</v>
      </c>
      <c r="G12518" s="417" t="s">
        <v>2286</v>
      </c>
      <c r="I12518" s="379" t="str">
        <f t="shared" si="573"/>
        <v/>
      </c>
      <c r="J12518" s="379" t="str">
        <f t="shared" si="574"/>
        <v/>
      </c>
      <c r="K12518" s="391" t="str">
        <f t="shared" si="575"/>
        <v/>
      </c>
    </row>
    <row r="12519" spans="1:11">
      <c r="A12519" s="417" t="s">
        <v>2155</v>
      </c>
      <c r="B12519" s="417" t="s">
        <v>15354</v>
      </c>
      <c r="C12519" s="417" t="s">
        <v>2332</v>
      </c>
      <c r="D12519" s="417" t="s">
        <v>3208</v>
      </c>
      <c r="E12519" s="391">
        <v>0.01</v>
      </c>
      <c r="F12519" s="418">
        <v>44547</v>
      </c>
      <c r="G12519" s="417" t="s">
        <v>2286</v>
      </c>
      <c r="I12519" s="379" t="str">
        <f t="shared" si="573"/>
        <v/>
      </c>
      <c r="J12519" s="379" t="str">
        <f t="shared" si="574"/>
        <v/>
      </c>
      <c r="K12519" s="391" t="str">
        <f t="shared" si="575"/>
        <v/>
      </c>
    </row>
    <row r="12520" spans="1:11">
      <c r="A12520" s="417" t="s">
        <v>2155</v>
      </c>
      <c r="B12520" s="417" t="s">
        <v>15355</v>
      </c>
      <c r="C12520" s="417" t="s">
        <v>2332</v>
      </c>
      <c r="D12520" s="417" t="s">
        <v>3613</v>
      </c>
      <c r="E12520" s="391">
        <v>0.41</v>
      </c>
      <c r="F12520" s="418">
        <v>44547</v>
      </c>
      <c r="G12520" s="417" t="s">
        <v>2286</v>
      </c>
      <c r="I12520" s="379" t="str">
        <f t="shared" si="573"/>
        <v/>
      </c>
      <c r="J12520" s="379" t="str">
        <f t="shared" si="574"/>
        <v/>
      </c>
      <c r="K12520" s="391" t="str">
        <f t="shared" si="575"/>
        <v/>
      </c>
    </row>
    <row r="12521" spans="1:11">
      <c r="A12521" s="417" t="s">
        <v>2155</v>
      </c>
      <c r="B12521" s="417" t="s">
        <v>15356</v>
      </c>
      <c r="C12521" s="417" t="s">
        <v>2332</v>
      </c>
      <c r="D12521" s="417" t="s">
        <v>3614</v>
      </c>
      <c r="E12521" s="391">
        <v>10</v>
      </c>
      <c r="F12521" s="418">
        <v>44547</v>
      </c>
      <c r="G12521" s="417" t="s">
        <v>2286</v>
      </c>
      <c r="I12521" s="379" t="str">
        <f t="shared" si="573"/>
        <v/>
      </c>
      <c r="J12521" s="379" t="str">
        <f t="shared" si="574"/>
        <v/>
      </c>
      <c r="K12521" s="391" t="str">
        <f t="shared" si="575"/>
        <v/>
      </c>
    </row>
    <row r="12522" spans="1:11">
      <c r="A12522" s="417" t="s">
        <v>2155</v>
      </c>
      <c r="B12522" s="417" t="s">
        <v>15357</v>
      </c>
      <c r="C12522" s="417" t="s">
        <v>2332</v>
      </c>
      <c r="D12522" s="417" t="s">
        <v>3211</v>
      </c>
      <c r="E12522" s="391">
        <v>7.87</v>
      </c>
      <c r="F12522" s="418">
        <v>44547</v>
      </c>
      <c r="G12522" s="417" t="s">
        <v>2286</v>
      </c>
      <c r="I12522" s="379" t="str">
        <f t="shared" si="573"/>
        <v/>
      </c>
      <c r="J12522" s="379" t="str">
        <f t="shared" si="574"/>
        <v/>
      </c>
      <c r="K12522" s="391" t="str">
        <f t="shared" si="575"/>
        <v/>
      </c>
    </row>
    <row r="12523" spans="1:11">
      <c r="A12523" s="417" t="s">
        <v>2155</v>
      </c>
      <c r="B12523" s="417" t="s">
        <v>15358</v>
      </c>
      <c r="C12523" s="417" t="s">
        <v>2332</v>
      </c>
      <c r="D12523" s="417" t="s">
        <v>3211</v>
      </c>
      <c r="E12523" s="391">
        <v>6.4</v>
      </c>
      <c r="F12523" s="418">
        <v>44911</v>
      </c>
      <c r="G12523" s="417" t="s">
        <v>2286</v>
      </c>
      <c r="I12523" s="379" t="str">
        <f t="shared" si="573"/>
        <v/>
      </c>
      <c r="J12523" s="379" t="str">
        <f t="shared" si="574"/>
        <v/>
      </c>
      <c r="K12523" s="391" t="str">
        <f t="shared" si="575"/>
        <v/>
      </c>
    </row>
    <row r="12524" spans="1:11">
      <c r="A12524" s="417" t="s">
        <v>2155</v>
      </c>
      <c r="B12524" s="417" t="s">
        <v>15359</v>
      </c>
      <c r="C12524" s="417" t="s">
        <v>2332</v>
      </c>
      <c r="D12524" s="417" t="s">
        <v>3615</v>
      </c>
      <c r="E12524" s="391">
        <v>0.05</v>
      </c>
      <c r="F12524" s="418">
        <v>44547</v>
      </c>
      <c r="G12524" s="417" t="s">
        <v>2286</v>
      </c>
      <c r="I12524" s="379" t="str">
        <f t="shared" si="573"/>
        <v/>
      </c>
      <c r="J12524" s="379" t="str">
        <f t="shared" si="574"/>
        <v/>
      </c>
      <c r="K12524" s="391" t="str">
        <f t="shared" si="575"/>
        <v/>
      </c>
    </row>
    <row r="12525" spans="1:11">
      <c r="A12525" s="417" t="s">
        <v>2155</v>
      </c>
      <c r="B12525" s="417" t="s">
        <v>15360</v>
      </c>
      <c r="C12525" s="417" t="s">
        <v>2332</v>
      </c>
      <c r="D12525" s="417" t="s">
        <v>11259</v>
      </c>
      <c r="E12525" s="391">
        <v>0.72</v>
      </c>
      <c r="F12525" s="418">
        <v>44547</v>
      </c>
      <c r="G12525" s="417" t="s">
        <v>2286</v>
      </c>
      <c r="I12525" s="379" t="str">
        <f t="shared" si="573"/>
        <v/>
      </c>
      <c r="J12525" s="379" t="str">
        <f t="shared" si="574"/>
        <v/>
      </c>
      <c r="K12525" s="391" t="str">
        <f t="shared" si="575"/>
        <v/>
      </c>
    </row>
    <row r="12526" spans="1:11">
      <c r="A12526" s="417" t="s">
        <v>2155</v>
      </c>
      <c r="B12526" s="417" t="s">
        <v>15361</v>
      </c>
      <c r="C12526" s="417" t="s">
        <v>2332</v>
      </c>
      <c r="D12526" s="417" t="s">
        <v>3616</v>
      </c>
      <c r="E12526" s="391">
        <v>13.71</v>
      </c>
      <c r="F12526" s="418">
        <v>44547</v>
      </c>
      <c r="G12526" s="417" t="s">
        <v>2286</v>
      </c>
      <c r="I12526" s="379" t="str">
        <f t="shared" si="573"/>
        <v/>
      </c>
      <c r="J12526" s="379" t="str">
        <f t="shared" si="574"/>
        <v/>
      </c>
      <c r="K12526" s="391" t="str">
        <f t="shared" si="575"/>
        <v/>
      </c>
    </row>
    <row r="12527" spans="1:11">
      <c r="A12527" s="417" t="s">
        <v>2155</v>
      </c>
      <c r="B12527" s="417" t="s">
        <v>15362</v>
      </c>
      <c r="C12527" s="417" t="s">
        <v>2332</v>
      </c>
      <c r="D12527" s="417" t="s">
        <v>9126</v>
      </c>
      <c r="E12527" s="391">
        <v>0.02</v>
      </c>
      <c r="F12527" s="418">
        <v>44547</v>
      </c>
      <c r="G12527" s="417" t="s">
        <v>2286</v>
      </c>
      <c r="I12527" s="379" t="str">
        <f t="shared" si="573"/>
        <v/>
      </c>
      <c r="J12527" s="379" t="str">
        <f t="shared" si="574"/>
        <v/>
      </c>
      <c r="K12527" s="391" t="str">
        <f t="shared" si="575"/>
        <v/>
      </c>
    </row>
    <row r="12528" spans="1:11">
      <c r="A12528" s="417" t="s">
        <v>2155</v>
      </c>
      <c r="B12528" s="417" t="s">
        <v>15363</v>
      </c>
      <c r="C12528" s="417" t="s">
        <v>2332</v>
      </c>
      <c r="D12528" s="417" t="s">
        <v>3617</v>
      </c>
      <c r="E12528" s="391">
        <v>8.4700000000000006</v>
      </c>
      <c r="F12528" s="418">
        <v>44547</v>
      </c>
      <c r="G12528" s="417" t="s">
        <v>2286</v>
      </c>
      <c r="I12528" s="379" t="str">
        <f t="shared" si="573"/>
        <v/>
      </c>
      <c r="J12528" s="379" t="str">
        <f t="shared" si="574"/>
        <v/>
      </c>
      <c r="K12528" s="391" t="str">
        <f t="shared" si="575"/>
        <v/>
      </c>
    </row>
    <row r="12529" spans="1:11">
      <c r="A12529" s="417" t="s">
        <v>2155</v>
      </c>
      <c r="B12529" s="417" t="s">
        <v>15364</v>
      </c>
      <c r="C12529" s="417" t="s">
        <v>2332</v>
      </c>
      <c r="D12529" s="417" t="s">
        <v>3599</v>
      </c>
      <c r="E12529" s="391">
        <v>0.04</v>
      </c>
      <c r="F12529" s="418">
        <v>44547</v>
      </c>
      <c r="G12529" s="417" t="s">
        <v>2286</v>
      </c>
      <c r="I12529" s="379" t="str">
        <f t="shared" si="573"/>
        <v/>
      </c>
      <c r="J12529" s="379" t="str">
        <f t="shared" si="574"/>
        <v/>
      </c>
      <c r="K12529" s="391" t="str">
        <f t="shared" si="575"/>
        <v/>
      </c>
    </row>
    <row r="12530" spans="1:11">
      <c r="A12530" s="417" t="s">
        <v>2155</v>
      </c>
      <c r="B12530" s="417" t="s">
        <v>15365</v>
      </c>
      <c r="C12530" s="417" t="s">
        <v>2332</v>
      </c>
      <c r="D12530" s="417" t="s">
        <v>6875</v>
      </c>
      <c r="E12530" s="391">
        <v>0.01</v>
      </c>
      <c r="F12530" s="418">
        <v>44547</v>
      </c>
      <c r="G12530" s="417" t="s">
        <v>2286</v>
      </c>
      <c r="I12530" s="379" t="str">
        <f t="shared" si="573"/>
        <v/>
      </c>
      <c r="J12530" s="379" t="str">
        <f t="shared" si="574"/>
        <v/>
      </c>
      <c r="K12530" s="391" t="str">
        <f t="shared" si="575"/>
        <v/>
      </c>
    </row>
    <row r="12531" spans="1:11">
      <c r="A12531" s="417" t="s">
        <v>2155</v>
      </c>
      <c r="B12531" s="417" t="s">
        <v>15366</v>
      </c>
      <c r="C12531" s="417" t="s">
        <v>2332</v>
      </c>
      <c r="D12531" s="417" t="s">
        <v>3619</v>
      </c>
      <c r="E12531" s="391">
        <v>13.03</v>
      </c>
      <c r="F12531" s="418">
        <v>44547</v>
      </c>
      <c r="G12531" s="417" t="s">
        <v>2286</v>
      </c>
      <c r="I12531" s="379" t="str">
        <f t="shared" si="573"/>
        <v/>
      </c>
      <c r="J12531" s="379" t="str">
        <f t="shared" si="574"/>
        <v/>
      </c>
      <c r="K12531" s="391" t="str">
        <f t="shared" si="575"/>
        <v/>
      </c>
    </row>
    <row r="12532" spans="1:11">
      <c r="A12532" s="417" t="s">
        <v>2155</v>
      </c>
      <c r="B12532" s="417" t="s">
        <v>15367</v>
      </c>
      <c r="C12532" s="417" t="s">
        <v>2332</v>
      </c>
      <c r="D12532" s="417" t="s">
        <v>3203</v>
      </c>
      <c r="E12532" s="391">
        <v>0.01</v>
      </c>
      <c r="F12532" s="418">
        <v>44547</v>
      </c>
      <c r="G12532" s="417" t="s">
        <v>2286</v>
      </c>
      <c r="I12532" s="379" t="str">
        <f t="shared" si="573"/>
        <v/>
      </c>
      <c r="J12532" s="379" t="str">
        <f t="shared" si="574"/>
        <v/>
      </c>
      <c r="K12532" s="391" t="str">
        <f t="shared" si="575"/>
        <v/>
      </c>
    </row>
    <row r="12533" spans="1:11">
      <c r="A12533" s="417" t="s">
        <v>2155</v>
      </c>
      <c r="B12533" s="417" t="s">
        <v>15368</v>
      </c>
      <c r="C12533" s="417" t="s">
        <v>2332</v>
      </c>
      <c r="D12533" s="417" t="s">
        <v>15130</v>
      </c>
      <c r="E12533" s="391">
        <v>0.5</v>
      </c>
      <c r="F12533" s="418">
        <v>44547</v>
      </c>
      <c r="G12533" s="417" t="s">
        <v>2286</v>
      </c>
      <c r="I12533" s="379" t="str">
        <f t="shared" si="573"/>
        <v/>
      </c>
      <c r="J12533" s="379" t="str">
        <f t="shared" si="574"/>
        <v/>
      </c>
      <c r="K12533" s="391" t="str">
        <f t="shared" si="575"/>
        <v/>
      </c>
    </row>
    <row r="12534" spans="1:11">
      <c r="A12534" s="417" t="s">
        <v>2155</v>
      </c>
      <c r="B12534" s="417" t="s">
        <v>15369</v>
      </c>
      <c r="C12534" s="417" t="s">
        <v>2332</v>
      </c>
      <c r="D12534" s="417" t="s">
        <v>15132</v>
      </c>
      <c r="E12534" s="391">
        <v>3.78</v>
      </c>
      <c r="F12534" s="418">
        <v>44547</v>
      </c>
      <c r="G12534" s="417" t="s">
        <v>2286</v>
      </c>
      <c r="I12534" s="379" t="str">
        <f t="shared" si="573"/>
        <v/>
      </c>
      <c r="J12534" s="379" t="str">
        <f t="shared" si="574"/>
        <v/>
      </c>
      <c r="K12534" s="391" t="str">
        <f t="shared" si="575"/>
        <v/>
      </c>
    </row>
    <row r="12535" spans="1:11">
      <c r="A12535" s="417" t="s">
        <v>2155</v>
      </c>
      <c r="B12535" s="417" t="s">
        <v>7320</v>
      </c>
      <c r="C12535" s="417" t="s">
        <v>2281</v>
      </c>
      <c r="D12535" s="417" t="s">
        <v>2996</v>
      </c>
      <c r="E12535" s="391">
        <v>2.78</v>
      </c>
      <c r="F12535" s="418">
        <v>44214</v>
      </c>
      <c r="G12535" s="417" t="s">
        <v>2283</v>
      </c>
      <c r="I12535" s="379" t="str">
        <f t="shared" si="573"/>
        <v/>
      </c>
      <c r="J12535" s="379" t="str">
        <f t="shared" si="574"/>
        <v/>
      </c>
      <c r="K12535" s="391" t="str">
        <f t="shared" si="575"/>
        <v/>
      </c>
    </row>
    <row r="12536" spans="1:11">
      <c r="A12536" s="417" t="s">
        <v>2155</v>
      </c>
      <c r="B12536" s="417" t="s">
        <v>15370</v>
      </c>
      <c r="C12536" s="417" t="s">
        <v>2281</v>
      </c>
      <c r="D12536" s="417" t="s">
        <v>15371</v>
      </c>
      <c r="E12536" s="391">
        <v>2</v>
      </c>
      <c r="F12536" s="418">
        <v>44214</v>
      </c>
      <c r="G12536" s="417" t="s">
        <v>2283</v>
      </c>
      <c r="I12536" s="379" t="str">
        <f t="shared" si="573"/>
        <v/>
      </c>
      <c r="J12536" s="379" t="str">
        <f t="shared" si="574"/>
        <v/>
      </c>
      <c r="K12536" s="391" t="str">
        <f t="shared" si="575"/>
        <v/>
      </c>
    </row>
    <row r="12537" spans="1:11">
      <c r="A12537" s="417" t="s">
        <v>2155</v>
      </c>
      <c r="B12537" s="417" t="s">
        <v>9069</v>
      </c>
      <c r="C12537" s="417" t="s">
        <v>2281</v>
      </c>
      <c r="D12537" s="417" t="s">
        <v>2998</v>
      </c>
      <c r="E12537" s="391">
        <v>2.04</v>
      </c>
      <c r="F12537" s="418">
        <v>44214</v>
      </c>
      <c r="G12537" s="417" t="s">
        <v>2283</v>
      </c>
      <c r="I12537" s="379" t="str">
        <f t="shared" si="573"/>
        <v/>
      </c>
      <c r="J12537" s="379" t="str">
        <f t="shared" si="574"/>
        <v/>
      </c>
      <c r="K12537" s="391" t="str">
        <f t="shared" si="575"/>
        <v/>
      </c>
    </row>
    <row r="12538" spans="1:11">
      <c r="A12538" s="417" t="s">
        <v>2155</v>
      </c>
      <c r="B12538" s="417" t="s">
        <v>15372</v>
      </c>
      <c r="C12538" s="417" t="s">
        <v>2281</v>
      </c>
      <c r="D12538" s="417" t="s">
        <v>2506</v>
      </c>
      <c r="E12538" s="391">
        <v>0.6</v>
      </c>
      <c r="F12538" s="418">
        <v>44214</v>
      </c>
      <c r="G12538" s="417" t="s">
        <v>2283</v>
      </c>
      <c r="I12538" s="379" t="str">
        <f t="shared" si="573"/>
        <v/>
      </c>
      <c r="J12538" s="379" t="str">
        <f t="shared" si="574"/>
        <v/>
      </c>
      <c r="K12538" s="391" t="str">
        <f t="shared" si="575"/>
        <v/>
      </c>
    </row>
    <row r="12539" spans="1:11">
      <c r="A12539" s="417" t="s">
        <v>2155</v>
      </c>
      <c r="B12539" s="417" t="s">
        <v>9070</v>
      </c>
      <c r="C12539" s="417" t="s">
        <v>2281</v>
      </c>
      <c r="D12539" s="417" t="s">
        <v>2388</v>
      </c>
      <c r="E12539" s="391">
        <v>1.46</v>
      </c>
      <c r="F12539" s="418">
        <v>44214</v>
      </c>
      <c r="G12539" s="417" t="s">
        <v>2283</v>
      </c>
      <c r="I12539" s="379" t="str">
        <f t="shared" si="573"/>
        <v/>
      </c>
      <c r="J12539" s="379" t="str">
        <f t="shared" si="574"/>
        <v/>
      </c>
      <c r="K12539" s="391" t="str">
        <f t="shared" si="575"/>
        <v/>
      </c>
    </row>
    <row r="12540" spans="1:11">
      <c r="A12540" s="417" t="s">
        <v>2155</v>
      </c>
      <c r="B12540" s="417" t="s">
        <v>9071</v>
      </c>
      <c r="C12540" s="417" t="s">
        <v>2281</v>
      </c>
      <c r="D12540" s="417" t="s">
        <v>7321</v>
      </c>
      <c r="E12540" s="391">
        <v>1.92</v>
      </c>
      <c r="F12540" s="418">
        <v>44214</v>
      </c>
      <c r="G12540" s="417" t="s">
        <v>2283</v>
      </c>
      <c r="I12540" s="379" t="str">
        <f t="shared" si="573"/>
        <v/>
      </c>
      <c r="J12540" s="379" t="str">
        <f t="shared" si="574"/>
        <v/>
      </c>
      <c r="K12540" s="391" t="str">
        <f t="shared" si="575"/>
        <v/>
      </c>
    </row>
    <row r="12541" spans="1:11">
      <c r="A12541" s="417" t="s">
        <v>2155</v>
      </c>
      <c r="B12541" s="417" t="s">
        <v>9072</v>
      </c>
      <c r="C12541" s="417" t="s">
        <v>2281</v>
      </c>
      <c r="D12541" s="417" t="s">
        <v>2442</v>
      </c>
      <c r="E12541" s="391">
        <v>1.45</v>
      </c>
      <c r="F12541" s="418">
        <v>44214</v>
      </c>
      <c r="G12541" s="417" t="s">
        <v>2283</v>
      </c>
      <c r="I12541" s="379" t="str">
        <f t="shared" si="573"/>
        <v/>
      </c>
      <c r="J12541" s="379" t="str">
        <f t="shared" si="574"/>
        <v/>
      </c>
      <c r="K12541" s="391" t="str">
        <f t="shared" si="575"/>
        <v/>
      </c>
    </row>
    <row r="12542" spans="1:11">
      <c r="A12542" s="417" t="s">
        <v>2155</v>
      </c>
      <c r="B12542" s="417" t="s">
        <v>15373</v>
      </c>
      <c r="C12542" s="417" t="s">
        <v>2281</v>
      </c>
      <c r="D12542" s="417" t="s">
        <v>2999</v>
      </c>
      <c r="E12542" s="391">
        <v>0.75</v>
      </c>
      <c r="F12542" s="418">
        <v>44214</v>
      </c>
      <c r="G12542" s="417" t="s">
        <v>2283</v>
      </c>
      <c r="I12542" s="379" t="str">
        <f t="shared" si="573"/>
        <v/>
      </c>
      <c r="J12542" s="379" t="str">
        <f t="shared" si="574"/>
        <v/>
      </c>
      <c r="K12542" s="391" t="str">
        <f t="shared" si="575"/>
        <v/>
      </c>
    </row>
    <row r="12543" spans="1:11">
      <c r="A12543" s="417" t="s">
        <v>2155</v>
      </c>
      <c r="B12543" s="417" t="s">
        <v>9073</v>
      </c>
      <c r="C12543" s="417" t="s">
        <v>2281</v>
      </c>
      <c r="D12543" s="417" t="s">
        <v>3001</v>
      </c>
      <c r="E12543" s="391">
        <v>0.81</v>
      </c>
      <c r="F12543" s="418">
        <v>44214</v>
      </c>
      <c r="G12543" s="417" t="s">
        <v>2283</v>
      </c>
      <c r="I12543" s="379" t="str">
        <f t="shared" si="573"/>
        <v/>
      </c>
      <c r="J12543" s="379" t="str">
        <f t="shared" si="574"/>
        <v/>
      </c>
      <c r="K12543" s="391" t="str">
        <f t="shared" si="575"/>
        <v/>
      </c>
    </row>
    <row r="12544" spans="1:11">
      <c r="A12544" s="417" t="s">
        <v>2155</v>
      </c>
      <c r="B12544" s="417" t="s">
        <v>9074</v>
      </c>
      <c r="C12544" s="417" t="s">
        <v>2281</v>
      </c>
      <c r="D12544" s="417" t="s">
        <v>9075</v>
      </c>
      <c r="E12544" s="391">
        <v>0.3</v>
      </c>
      <c r="F12544" s="418">
        <v>44214</v>
      </c>
      <c r="G12544" s="417" t="s">
        <v>2283</v>
      </c>
      <c r="I12544" s="379" t="str">
        <f t="shared" si="573"/>
        <v/>
      </c>
      <c r="J12544" s="379" t="str">
        <f t="shared" si="574"/>
        <v/>
      </c>
      <c r="K12544" s="391" t="str">
        <f t="shared" si="575"/>
        <v/>
      </c>
    </row>
    <row r="12545" spans="1:11">
      <c r="A12545" s="417" t="s">
        <v>2155</v>
      </c>
      <c r="B12545" s="417" t="s">
        <v>9076</v>
      </c>
      <c r="C12545" s="417" t="s">
        <v>2281</v>
      </c>
      <c r="D12545" s="417" t="s">
        <v>2431</v>
      </c>
      <c r="E12545" s="391">
        <v>0.41</v>
      </c>
      <c r="F12545" s="418">
        <v>44214</v>
      </c>
      <c r="G12545" s="417" t="s">
        <v>2283</v>
      </c>
      <c r="I12545" s="379" t="str">
        <f t="shared" si="573"/>
        <v/>
      </c>
      <c r="J12545" s="379" t="str">
        <f t="shared" si="574"/>
        <v/>
      </c>
      <c r="K12545" s="391" t="str">
        <f t="shared" si="575"/>
        <v/>
      </c>
    </row>
    <row r="12546" spans="1:11">
      <c r="A12546" s="417" t="s">
        <v>2155</v>
      </c>
      <c r="B12546" s="417" t="s">
        <v>15374</v>
      </c>
      <c r="C12546" s="417" t="s">
        <v>2281</v>
      </c>
      <c r="D12546" s="417" t="s">
        <v>2484</v>
      </c>
      <c r="E12546" s="391">
        <v>0.01</v>
      </c>
      <c r="F12546" s="418">
        <v>44214</v>
      </c>
      <c r="G12546" s="417" t="s">
        <v>2286</v>
      </c>
      <c r="I12546" s="379" t="str">
        <f t="shared" si="573"/>
        <v/>
      </c>
      <c r="J12546" s="379" t="str">
        <f t="shared" si="574"/>
        <v/>
      </c>
      <c r="K12546" s="391" t="str">
        <f t="shared" si="575"/>
        <v/>
      </c>
    </row>
    <row r="12547" spans="1:11">
      <c r="A12547" s="417" t="s">
        <v>2155</v>
      </c>
      <c r="B12547" s="417" t="s">
        <v>15375</v>
      </c>
      <c r="C12547" s="417" t="s">
        <v>2281</v>
      </c>
      <c r="D12547" s="417" t="s">
        <v>15376</v>
      </c>
      <c r="E12547" s="391">
        <v>7.18</v>
      </c>
      <c r="F12547" s="418">
        <v>44214</v>
      </c>
      <c r="G12547" s="417" t="s">
        <v>2283</v>
      </c>
      <c r="I12547" s="379" t="str">
        <f t="shared" si="573"/>
        <v/>
      </c>
      <c r="J12547" s="379" t="str">
        <f t="shared" si="574"/>
        <v/>
      </c>
      <c r="K12547" s="391" t="str">
        <f t="shared" si="575"/>
        <v/>
      </c>
    </row>
    <row r="12548" spans="1:11">
      <c r="A12548" s="417" t="s">
        <v>2155</v>
      </c>
      <c r="B12548" s="417" t="s">
        <v>15377</v>
      </c>
      <c r="C12548" s="417" t="s">
        <v>2281</v>
      </c>
      <c r="D12548" s="417" t="s">
        <v>15378</v>
      </c>
      <c r="E12548" s="391">
        <v>0.04</v>
      </c>
      <c r="F12548" s="418">
        <v>44214</v>
      </c>
      <c r="G12548" s="417" t="s">
        <v>2283</v>
      </c>
      <c r="I12548" s="379" t="str">
        <f t="shared" ref="I12548:I12611" si="576">IF(F13260&lt;&gt;"",F13260-$I$199,"")</f>
        <v/>
      </c>
      <c r="J12548" s="379" t="str">
        <f t="shared" ref="J12548:J12611" si="577">IF(I12548&lt;&gt;"",NETWORKDAYS($I$199,F13260-1,$N$201:$N$224),"")</f>
        <v/>
      </c>
      <c r="K12548" s="391" t="str">
        <f t="shared" ref="K12548:K12611" si="578">IF(I12548&lt;&gt;"",RIGHT(D13260,LEN(D13260)-FIND(" ",D13260)),"")</f>
        <v/>
      </c>
    </row>
    <row r="12549" spans="1:11">
      <c r="A12549" s="417" t="s">
        <v>2155</v>
      </c>
      <c r="B12549" s="417" t="s">
        <v>15379</v>
      </c>
      <c r="C12549" s="417" t="s">
        <v>2281</v>
      </c>
      <c r="D12549" s="417" t="s">
        <v>15380</v>
      </c>
      <c r="E12549" s="391">
        <v>2.34</v>
      </c>
      <c r="F12549" s="418">
        <v>44214</v>
      </c>
      <c r="G12549" s="417" t="s">
        <v>2283</v>
      </c>
      <c r="I12549" s="379" t="str">
        <f t="shared" si="576"/>
        <v/>
      </c>
      <c r="J12549" s="379" t="str">
        <f t="shared" si="577"/>
        <v/>
      </c>
      <c r="K12549" s="391" t="str">
        <f t="shared" si="578"/>
        <v/>
      </c>
    </row>
    <row r="12550" spans="1:11">
      <c r="A12550" s="417" t="s">
        <v>2155</v>
      </c>
      <c r="B12550" s="417" t="s">
        <v>15381</v>
      </c>
      <c r="C12550" s="417" t="s">
        <v>2281</v>
      </c>
      <c r="D12550" s="417" t="s">
        <v>7432</v>
      </c>
      <c r="E12550" s="391">
        <v>2.06</v>
      </c>
      <c r="F12550" s="418">
        <v>44214</v>
      </c>
      <c r="G12550" s="417" t="s">
        <v>2283</v>
      </c>
      <c r="I12550" s="379" t="str">
        <f t="shared" si="576"/>
        <v/>
      </c>
      <c r="J12550" s="379" t="str">
        <f t="shared" si="577"/>
        <v/>
      </c>
      <c r="K12550" s="391" t="str">
        <f t="shared" si="578"/>
        <v/>
      </c>
    </row>
    <row r="12551" spans="1:11">
      <c r="A12551" s="417" t="s">
        <v>2155</v>
      </c>
      <c r="B12551" s="417" t="s">
        <v>15382</v>
      </c>
      <c r="C12551" s="417" t="s">
        <v>2281</v>
      </c>
      <c r="D12551" s="417" t="s">
        <v>2505</v>
      </c>
      <c r="E12551" s="391">
        <v>0.99</v>
      </c>
      <c r="F12551" s="418">
        <v>44214</v>
      </c>
      <c r="G12551" s="417" t="s">
        <v>2283</v>
      </c>
      <c r="I12551" s="379" t="str">
        <f t="shared" si="576"/>
        <v/>
      </c>
      <c r="J12551" s="379" t="str">
        <f t="shared" si="577"/>
        <v/>
      </c>
      <c r="K12551" s="391" t="str">
        <f t="shared" si="578"/>
        <v/>
      </c>
    </row>
    <row r="12552" spans="1:11">
      <c r="A12552" s="417" t="s">
        <v>2155</v>
      </c>
      <c r="B12552" s="417" t="s">
        <v>15383</v>
      </c>
      <c r="C12552" s="417" t="s">
        <v>2281</v>
      </c>
      <c r="D12552" s="417" t="s">
        <v>15384</v>
      </c>
      <c r="E12552" s="391">
        <v>0.5</v>
      </c>
      <c r="F12552" s="418">
        <v>44214</v>
      </c>
      <c r="G12552" s="417" t="s">
        <v>2283</v>
      </c>
      <c r="I12552" s="379" t="str">
        <f t="shared" si="576"/>
        <v/>
      </c>
      <c r="J12552" s="379" t="str">
        <f t="shared" si="577"/>
        <v/>
      </c>
      <c r="K12552" s="391" t="str">
        <f t="shared" si="578"/>
        <v/>
      </c>
    </row>
    <row r="12553" spans="1:11">
      <c r="A12553" s="417" t="s">
        <v>2155</v>
      </c>
      <c r="B12553" s="417" t="s">
        <v>15385</v>
      </c>
      <c r="C12553" s="417" t="s">
        <v>2281</v>
      </c>
      <c r="D12553" s="417" t="s">
        <v>7433</v>
      </c>
      <c r="E12553" s="391">
        <v>0.35</v>
      </c>
      <c r="F12553" s="418">
        <v>44214</v>
      </c>
      <c r="G12553" s="417" t="s">
        <v>2283</v>
      </c>
      <c r="I12553" s="379" t="str">
        <f t="shared" si="576"/>
        <v/>
      </c>
      <c r="J12553" s="379" t="str">
        <f t="shared" si="577"/>
        <v/>
      </c>
      <c r="K12553" s="391" t="str">
        <f t="shared" si="578"/>
        <v/>
      </c>
    </row>
    <row r="12554" spans="1:11">
      <c r="A12554" s="417" t="s">
        <v>2155</v>
      </c>
      <c r="B12554" s="417" t="s">
        <v>15386</v>
      </c>
      <c r="C12554" s="417" t="s">
        <v>2281</v>
      </c>
      <c r="D12554" s="417" t="s">
        <v>2483</v>
      </c>
      <c r="E12554" s="391">
        <v>0.19</v>
      </c>
      <c r="F12554" s="418">
        <v>44214</v>
      </c>
      <c r="G12554" s="417" t="s">
        <v>2283</v>
      </c>
      <c r="I12554" s="379" t="str">
        <f t="shared" si="576"/>
        <v/>
      </c>
      <c r="J12554" s="379" t="str">
        <f t="shared" si="577"/>
        <v/>
      </c>
      <c r="K12554" s="391" t="str">
        <f t="shared" si="578"/>
        <v/>
      </c>
    </row>
    <row r="12555" spans="1:11">
      <c r="A12555" s="417" t="s">
        <v>2155</v>
      </c>
      <c r="B12555" s="417" t="s">
        <v>15387</v>
      </c>
      <c r="C12555" s="417" t="s">
        <v>2281</v>
      </c>
      <c r="D12555" s="417" t="s">
        <v>3914</v>
      </c>
      <c r="E12555" s="391">
        <v>0.09</v>
      </c>
      <c r="F12555" s="418">
        <v>44214</v>
      </c>
      <c r="G12555" s="417" t="s">
        <v>2283</v>
      </c>
      <c r="I12555" s="379" t="str">
        <f t="shared" si="576"/>
        <v/>
      </c>
      <c r="J12555" s="379" t="str">
        <f t="shared" si="577"/>
        <v/>
      </c>
      <c r="K12555" s="391" t="str">
        <f t="shared" si="578"/>
        <v/>
      </c>
    </row>
    <row r="12556" spans="1:11">
      <c r="A12556" s="417" t="s">
        <v>2155</v>
      </c>
      <c r="B12556" s="417" t="s">
        <v>15388</v>
      </c>
      <c r="C12556" s="417" t="s">
        <v>2281</v>
      </c>
      <c r="D12556" s="417" t="s">
        <v>15389</v>
      </c>
      <c r="E12556" s="391">
        <v>0.06</v>
      </c>
      <c r="F12556" s="418">
        <v>44214</v>
      </c>
      <c r="G12556" s="417" t="s">
        <v>2283</v>
      </c>
      <c r="I12556" s="379" t="str">
        <f t="shared" si="576"/>
        <v/>
      </c>
      <c r="J12556" s="379" t="str">
        <f t="shared" si="577"/>
        <v/>
      </c>
      <c r="K12556" s="391" t="str">
        <f t="shared" si="578"/>
        <v/>
      </c>
    </row>
    <row r="12557" spans="1:11">
      <c r="A12557" s="417" t="s">
        <v>2155</v>
      </c>
      <c r="B12557" s="417" t="s">
        <v>18915</v>
      </c>
      <c r="C12557" s="417" t="s">
        <v>2281</v>
      </c>
      <c r="D12557" s="417" t="s">
        <v>7432</v>
      </c>
      <c r="E12557" s="391">
        <v>2.5499999999999998</v>
      </c>
      <c r="F12557" s="418">
        <v>44249</v>
      </c>
      <c r="G12557" s="417" t="s">
        <v>2283</v>
      </c>
      <c r="I12557" s="379" t="str">
        <f t="shared" si="576"/>
        <v/>
      </c>
      <c r="J12557" s="379" t="str">
        <f t="shared" si="577"/>
        <v/>
      </c>
      <c r="K12557" s="391" t="str">
        <f t="shared" si="578"/>
        <v/>
      </c>
    </row>
    <row r="12558" spans="1:11">
      <c r="A12558" s="417" t="s">
        <v>2155</v>
      </c>
      <c r="B12558" s="417" t="s">
        <v>15390</v>
      </c>
      <c r="C12558" s="417" t="s">
        <v>2281</v>
      </c>
      <c r="D12558" s="417" t="s">
        <v>2505</v>
      </c>
      <c r="E12558" s="391">
        <v>2</v>
      </c>
      <c r="F12558" s="418">
        <v>44249</v>
      </c>
      <c r="G12558" s="417" t="s">
        <v>2283</v>
      </c>
      <c r="I12558" s="379" t="str">
        <f t="shared" si="576"/>
        <v/>
      </c>
      <c r="J12558" s="379" t="str">
        <f t="shared" si="577"/>
        <v/>
      </c>
      <c r="K12558" s="391" t="str">
        <f t="shared" si="578"/>
        <v/>
      </c>
    </row>
    <row r="12559" spans="1:11">
      <c r="A12559" s="417" t="s">
        <v>2155</v>
      </c>
      <c r="B12559" s="417" t="s">
        <v>15391</v>
      </c>
      <c r="C12559" s="417" t="s">
        <v>2281</v>
      </c>
      <c r="D12559" s="417" t="s">
        <v>2506</v>
      </c>
      <c r="E12559" s="391">
        <v>1.91</v>
      </c>
      <c r="F12559" s="418">
        <v>44249</v>
      </c>
      <c r="G12559" s="417" t="s">
        <v>2283</v>
      </c>
      <c r="I12559" s="379" t="str">
        <f t="shared" si="576"/>
        <v/>
      </c>
      <c r="J12559" s="379" t="str">
        <f t="shared" si="577"/>
        <v/>
      </c>
      <c r="K12559" s="391" t="str">
        <f t="shared" si="578"/>
        <v/>
      </c>
    </row>
    <row r="12560" spans="1:11">
      <c r="A12560" s="417" t="s">
        <v>2155</v>
      </c>
      <c r="B12560" s="417" t="s">
        <v>15392</v>
      </c>
      <c r="C12560" s="417" t="s">
        <v>2281</v>
      </c>
      <c r="D12560" s="417" t="s">
        <v>15384</v>
      </c>
      <c r="E12560" s="391">
        <v>1.47</v>
      </c>
      <c r="F12560" s="418">
        <v>44249</v>
      </c>
      <c r="G12560" s="417" t="s">
        <v>2283</v>
      </c>
      <c r="I12560" s="379" t="str">
        <f t="shared" si="576"/>
        <v/>
      </c>
      <c r="J12560" s="379" t="str">
        <f t="shared" si="577"/>
        <v/>
      </c>
      <c r="K12560" s="391" t="str">
        <f t="shared" si="578"/>
        <v/>
      </c>
    </row>
    <row r="12561" spans="1:11">
      <c r="A12561" s="417" t="s">
        <v>2155</v>
      </c>
      <c r="B12561" s="417" t="s">
        <v>15393</v>
      </c>
      <c r="C12561" s="417" t="s">
        <v>2281</v>
      </c>
      <c r="D12561" s="417" t="s">
        <v>7433</v>
      </c>
      <c r="E12561" s="391">
        <v>1.29</v>
      </c>
      <c r="F12561" s="418">
        <v>44249</v>
      </c>
      <c r="G12561" s="417" t="s">
        <v>2283</v>
      </c>
      <c r="I12561" s="379" t="str">
        <f t="shared" si="576"/>
        <v/>
      </c>
      <c r="J12561" s="379" t="str">
        <f t="shared" si="577"/>
        <v/>
      </c>
      <c r="K12561" s="391" t="str">
        <f t="shared" si="578"/>
        <v/>
      </c>
    </row>
    <row r="12562" spans="1:11">
      <c r="A12562" s="417" t="s">
        <v>2155</v>
      </c>
      <c r="B12562" s="417" t="s">
        <v>15394</v>
      </c>
      <c r="C12562" s="417" t="s">
        <v>2281</v>
      </c>
      <c r="D12562" s="417" t="s">
        <v>2483</v>
      </c>
      <c r="E12562" s="391">
        <v>1.06</v>
      </c>
      <c r="F12562" s="418">
        <v>44249</v>
      </c>
      <c r="G12562" s="417" t="s">
        <v>2283</v>
      </c>
      <c r="I12562" s="379" t="str">
        <f t="shared" si="576"/>
        <v/>
      </c>
      <c r="J12562" s="379" t="str">
        <f t="shared" si="577"/>
        <v/>
      </c>
      <c r="K12562" s="391" t="str">
        <f t="shared" si="578"/>
        <v/>
      </c>
    </row>
    <row r="12563" spans="1:11">
      <c r="A12563" s="417" t="s">
        <v>2155</v>
      </c>
      <c r="B12563" s="417" t="s">
        <v>17676</v>
      </c>
      <c r="C12563" s="417" t="s">
        <v>2281</v>
      </c>
      <c r="D12563" s="417" t="s">
        <v>17677</v>
      </c>
      <c r="E12563" s="391">
        <v>0.85</v>
      </c>
      <c r="F12563" s="418">
        <v>44249</v>
      </c>
      <c r="G12563" s="417" t="s">
        <v>2283</v>
      </c>
      <c r="I12563" s="379" t="str">
        <f t="shared" si="576"/>
        <v/>
      </c>
      <c r="J12563" s="379" t="str">
        <f t="shared" si="577"/>
        <v/>
      </c>
      <c r="K12563" s="391" t="str">
        <f t="shared" si="578"/>
        <v/>
      </c>
    </row>
    <row r="12564" spans="1:11">
      <c r="A12564" s="417" t="s">
        <v>2155</v>
      </c>
      <c r="B12564" s="417" t="s">
        <v>15395</v>
      </c>
      <c r="C12564" s="417" t="s">
        <v>2281</v>
      </c>
      <c r="D12564" s="417" t="s">
        <v>3914</v>
      </c>
      <c r="E12564" s="391">
        <v>0.71</v>
      </c>
      <c r="F12564" s="418">
        <v>44249</v>
      </c>
      <c r="G12564" s="417" t="s">
        <v>2283</v>
      </c>
      <c r="I12564" s="379" t="str">
        <f t="shared" si="576"/>
        <v/>
      </c>
      <c r="J12564" s="379" t="str">
        <f t="shared" si="577"/>
        <v/>
      </c>
      <c r="K12564" s="391" t="str">
        <f t="shared" si="578"/>
        <v/>
      </c>
    </row>
    <row r="12565" spans="1:11">
      <c r="A12565" s="417" t="s">
        <v>2155</v>
      </c>
      <c r="B12565" s="417" t="s">
        <v>15396</v>
      </c>
      <c r="C12565" s="417" t="s">
        <v>2281</v>
      </c>
      <c r="D12565" s="417" t="s">
        <v>15397</v>
      </c>
      <c r="E12565" s="391">
        <v>0.83</v>
      </c>
      <c r="F12565" s="418">
        <v>44249</v>
      </c>
      <c r="G12565" s="417" t="s">
        <v>2283</v>
      </c>
      <c r="I12565" s="379" t="str">
        <f t="shared" si="576"/>
        <v/>
      </c>
      <c r="J12565" s="379" t="str">
        <f t="shared" si="577"/>
        <v/>
      </c>
      <c r="K12565" s="391" t="str">
        <f t="shared" si="578"/>
        <v/>
      </c>
    </row>
    <row r="12566" spans="1:11">
      <c r="A12566" s="417" t="s">
        <v>2155</v>
      </c>
      <c r="B12566" s="417" t="s">
        <v>16687</v>
      </c>
      <c r="C12566" s="417" t="s">
        <v>2281</v>
      </c>
      <c r="D12566" s="417" t="s">
        <v>15378</v>
      </c>
      <c r="E12566" s="391">
        <v>0.24</v>
      </c>
      <c r="F12566" s="418">
        <v>44249</v>
      </c>
      <c r="G12566" s="417" t="s">
        <v>2283</v>
      </c>
      <c r="I12566" s="379" t="str">
        <f t="shared" si="576"/>
        <v/>
      </c>
      <c r="J12566" s="379" t="str">
        <f t="shared" si="577"/>
        <v/>
      </c>
      <c r="K12566" s="391" t="str">
        <f t="shared" si="578"/>
        <v/>
      </c>
    </row>
    <row r="12567" spans="1:11">
      <c r="A12567" s="417" t="s">
        <v>2155</v>
      </c>
      <c r="B12567" s="417" t="s">
        <v>15398</v>
      </c>
      <c r="C12567" s="417" t="s">
        <v>2281</v>
      </c>
      <c r="D12567" s="417" t="s">
        <v>15389</v>
      </c>
      <c r="E12567" s="391">
        <v>0.51</v>
      </c>
      <c r="F12567" s="418">
        <v>44249</v>
      </c>
      <c r="G12567" s="417" t="s">
        <v>2283</v>
      </c>
      <c r="I12567" s="379" t="str">
        <f t="shared" si="576"/>
        <v/>
      </c>
      <c r="J12567" s="379" t="str">
        <f t="shared" si="577"/>
        <v/>
      </c>
      <c r="K12567" s="391" t="str">
        <f t="shared" si="578"/>
        <v/>
      </c>
    </row>
    <row r="12568" spans="1:11">
      <c r="A12568" s="417" t="s">
        <v>2155</v>
      </c>
      <c r="B12568" s="417" t="s">
        <v>17678</v>
      </c>
      <c r="C12568" s="417" t="s">
        <v>2281</v>
      </c>
      <c r="D12568" s="417" t="s">
        <v>17679</v>
      </c>
      <c r="E12568" s="391">
        <v>0.61</v>
      </c>
      <c r="F12568" s="418">
        <v>44249</v>
      </c>
      <c r="G12568" s="417" t="s">
        <v>2283</v>
      </c>
      <c r="I12568" s="379" t="str">
        <f t="shared" si="576"/>
        <v/>
      </c>
      <c r="J12568" s="379" t="str">
        <f t="shared" si="577"/>
        <v/>
      </c>
      <c r="K12568" s="391" t="str">
        <f t="shared" si="578"/>
        <v/>
      </c>
    </row>
    <row r="12569" spans="1:11">
      <c r="A12569" s="417" t="s">
        <v>2155</v>
      </c>
      <c r="B12569" s="417" t="s">
        <v>15399</v>
      </c>
      <c r="C12569" s="417" t="s">
        <v>2281</v>
      </c>
      <c r="D12569" s="417" t="s">
        <v>15400</v>
      </c>
      <c r="E12569" s="391">
        <v>0.3</v>
      </c>
      <c r="F12569" s="418">
        <v>44249</v>
      </c>
      <c r="G12569" s="417" t="s">
        <v>2286</v>
      </c>
      <c r="I12569" s="379" t="str">
        <f t="shared" si="576"/>
        <v/>
      </c>
      <c r="J12569" s="379" t="str">
        <f t="shared" si="577"/>
        <v/>
      </c>
      <c r="K12569" s="391" t="str">
        <f t="shared" si="578"/>
        <v/>
      </c>
    </row>
    <row r="12570" spans="1:11">
      <c r="A12570" s="417" t="s">
        <v>2155</v>
      </c>
      <c r="B12570" s="417" t="s">
        <v>16688</v>
      </c>
      <c r="C12570" s="417" t="s">
        <v>2281</v>
      </c>
      <c r="D12570" s="417" t="s">
        <v>16689</v>
      </c>
      <c r="E12570" s="391">
        <v>0.25</v>
      </c>
      <c r="F12570" s="418">
        <v>44249</v>
      </c>
      <c r="G12570" s="417" t="s">
        <v>2286</v>
      </c>
      <c r="I12570" s="379" t="str">
        <f t="shared" si="576"/>
        <v/>
      </c>
      <c r="J12570" s="379" t="str">
        <f t="shared" si="577"/>
        <v/>
      </c>
      <c r="K12570" s="391" t="str">
        <f t="shared" si="578"/>
        <v/>
      </c>
    </row>
    <row r="12571" spans="1:11">
      <c r="A12571" s="417" t="s">
        <v>2155</v>
      </c>
      <c r="B12571" s="417" t="s">
        <v>6331</v>
      </c>
      <c r="C12571" s="417" t="s">
        <v>2281</v>
      </c>
      <c r="D12571" s="417" t="s">
        <v>6332</v>
      </c>
      <c r="E12571" s="391">
        <v>5</v>
      </c>
      <c r="F12571" s="418">
        <v>44270</v>
      </c>
      <c r="G12571" s="417" t="s">
        <v>2286</v>
      </c>
      <c r="I12571" s="379" t="str">
        <f t="shared" si="576"/>
        <v/>
      </c>
      <c r="J12571" s="379" t="str">
        <f t="shared" si="577"/>
        <v/>
      </c>
      <c r="K12571" s="391" t="str">
        <f t="shared" si="578"/>
        <v/>
      </c>
    </row>
    <row r="12572" spans="1:11">
      <c r="A12572" s="417" t="s">
        <v>2155</v>
      </c>
      <c r="B12572" s="417" t="s">
        <v>6333</v>
      </c>
      <c r="C12572" s="417" t="s">
        <v>2281</v>
      </c>
      <c r="D12572" s="417" t="s">
        <v>6334</v>
      </c>
      <c r="E12572" s="391">
        <v>2.5</v>
      </c>
      <c r="F12572" s="418">
        <v>44270</v>
      </c>
      <c r="G12572" s="417" t="s">
        <v>2286</v>
      </c>
      <c r="I12572" s="379" t="str">
        <f t="shared" si="576"/>
        <v/>
      </c>
      <c r="J12572" s="379" t="str">
        <f t="shared" si="577"/>
        <v/>
      </c>
      <c r="K12572" s="391" t="str">
        <f t="shared" si="578"/>
        <v/>
      </c>
    </row>
    <row r="12573" spans="1:11">
      <c r="A12573" s="417" t="s">
        <v>2155</v>
      </c>
      <c r="B12573" s="417" t="s">
        <v>15401</v>
      </c>
      <c r="C12573" s="417" t="s">
        <v>2332</v>
      </c>
      <c r="D12573" s="417" t="s">
        <v>2994</v>
      </c>
      <c r="E12573" s="391">
        <v>0.12</v>
      </c>
      <c r="F12573" s="418">
        <v>44214</v>
      </c>
      <c r="G12573" s="417" t="s">
        <v>2286</v>
      </c>
      <c r="I12573" s="379" t="str">
        <f t="shared" si="576"/>
        <v/>
      </c>
      <c r="J12573" s="379" t="str">
        <f t="shared" si="577"/>
        <v/>
      </c>
      <c r="K12573" s="391" t="str">
        <f t="shared" si="578"/>
        <v/>
      </c>
    </row>
    <row r="12574" spans="1:11">
      <c r="A12574" s="417" t="s">
        <v>2155</v>
      </c>
      <c r="B12574" s="417" t="s">
        <v>15402</v>
      </c>
      <c r="C12574" s="417" t="s">
        <v>2332</v>
      </c>
      <c r="D12574" s="417" t="s">
        <v>15403</v>
      </c>
      <c r="E12574" s="391">
        <v>0.1</v>
      </c>
      <c r="F12574" s="418">
        <v>44214</v>
      </c>
      <c r="G12574" s="417" t="s">
        <v>2286</v>
      </c>
      <c r="I12574" s="379" t="str">
        <f t="shared" si="576"/>
        <v/>
      </c>
      <c r="J12574" s="379" t="str">
        <f t="shared" si="577"/>
        <v/>
      </c>
      <c r="K12574" s="391" t="str">
        <f t="shared" si="578"/>
        <v/>
      </c>
    </row>
    <row r="12575" spans="1:11">
      <c r="A12575" s="417" t="s">
        <v>2155</v>
      </c>
      <c r="B12575" s="417" t="s">
        <v>15404</v>
      </c>
      <c r="C12575" s="417" t="s">
        <v>2332</v>
      </c>
      <c r="D12575" s="417" t="s">
        <v>15405</v>
      </c>
      <c r="E12575" s="391">
        <v>0.21</v>
      </c>
      <c r="F12575" s="418">
        <v>44214</v>
      </c>
      <c r="G12575" s="417" t="s">
        <v>2286</v>
      </c>
      <c r="I12575" s="379" t="str">
        <f t="shared" si="576"/>
        <v/>
      </c>
      <c r="J12575" s="379" t="str">
        <f t="shared" si="577"/>
        <v/>
      </c>
      <c r="K12575" s="391" t="str">
        <f t="shared" si="578"/>
        <v/>
      </c>
    </row>
    <row r="12576" spans="1:11">
      <c r="A12576" s="417" t="s">
        <v>2155</v>
      </c>
      <c r="B12576" s="417" t="s">
        <v>15406</v>
      </c>
      <c r="C12576" s="417" t="s">
        <v>2332</v>
      </c>
      <c r="D12576" s="417" t="s">
        <v>15407</v>
      </c>
      <c r="E12576" s="391">
        <v>0.1</v>
      </c>
      <c r="F12576" s="418">
        <v>44214</v>
      </c>
      <c r="G12576" s="417" t="s">
        <v>2286</v>
      </c>
      <c r="I12576" s="379" t="str">
        <f t="shared" si="576"/>
        <v/>
      </c>
      <c r="J12576" s="379" t="str">
        <f t="shared" si="577"/>
        <v/>
      </c>
      <c r="K12576" s="391" t="str">
        <f t="shared" si="578"/>
        <v/>
      </c>
    </row>
    <row r="12577" spans="1:11">
      <c r="A12577" s="417" t="s">
        <v>2155</v>
      </c>
      <c r="B12577" s="417" t="s">
        <v>15408</v>
      </c>
      <c r="C12577" s="417" t="s">
        <v>2332</v>
      </c>
      <c r="D12577" s="417" t="s">
        <v>15409</v>
      </c>
      <c r="E12577" s="391">
        <v>0.09</v>
      </c>
      <c r="F12577" s="418">
        <v>44214</v>
      </c>
      <c r="G12577" s="417" t="s">
        <v>2286</v>
      </c>
      <c r="I12577" s="379" t="str">
        <f t="shared" si="576"/>
        <v/>
      </c>
      <c r="J12577" s="379" t="str">
        <f t="shared" si="577"/>
        <v/>
      </c>
      <c r="K12577" s="391" t="str">
        <f t="shared" si="578"/>
        <v/>
      </c>
    </row>
    <row r="12578" spans="1:11">
      <c r="A12578" s="417" t="s">
        <v>2155</v>
      </c>
      <c r="B12578" s="417" t="s">
        <v>9077</v>
      </c>
      <c r="C12578" s="417" t="s">
        <v>2332</v>
      </c>
      <c r="D12578" s="417" t="s">
        <v>2386</v>
      </c>
      <c r="E12578" s="391">
        <v>0.46</v>
      </c>
      <c r="F12578" s="418">
        <v>44214</v>
      </c>
      <c r="G12578" s="417" t="s">
        <v>2286</v>
      </c>
      <c r="I12578" s="379" t="str">
        <f t="shared" si="576"/>
        <v/>
      </c>
      <c r="J12578" s="379" t="str">
        <f t="shared" si="577"/>
        <v/>
      </c>
      <c r="K12578" s="391" t="str">
        <f t="shared" si="578"/>
        <v/>
      </c>
    </row>
    <row r="12579" spans="1:11">
      <c r="A12579" s="417" t="s">
        <v>2155</v>
      </c>
      <c r="B12579" s="417" t="s">
        <v>9078</v>
      </c>
      <c r="C12579" s="417" t="s">
        <v>2332</v>
      </c>
      <c r="D12579" s="417" t="s">
        <v>6689</v>
      </c>
      <c r="E12579" s="391">
        <v>0.4</v>
      </c>
      <c r="F12579" s="418">
        <v>44214</v>
      </c>
      <c r="G12579" s="417" t="s">
        <v>2286</v>
      </c>
      <c r="I12579" s="379" t="str">
        <f t="shared" si="576"/>
        <v/>
      </c>
      <c r="J12579" s="379" t="str">
        <f t="shared" si="577"/>
        <v/>
      </c>
      <c r="K12579" s="391" t="str">
        <f t="shared" si="578"/>
        <v/>
      </c>
    </row>
    <row r="12580" spans="1:11">
      <c r="A12580" s="417" t="s">
        <v>2155</v>
      </c>
      <c r="B12580" s="417" t="s">
        <v>9079</v>
      </c>
      <c r="C12580" s="417" t="s">
        <v>2332</v>
      </c>
      <c r="D12580" s="417" t="s">
        <v>3010</v>
      </c>
      <c r="E12580" s="391">
        <v>0.65</v>
      </c>
      <c r="F12580" s="418">
        <v>44214</v>
      </c>
      <c r="G12580" s="417" t="s">
        <v>2286</v>
      </c>
      <c r="I12580" s="379" t="str">
        <f t="shared" si="576"/>
        <v/>
      </c>
      <c r="J12580" s="379" t="str">
        <f t="shared" si="577"/>
        <v/>
      </c>
      <c r="K12580" s="391" t="str">
        <f t="shared" si="578"/>
        <v/>
      </c>
    </row>
    <row r="12581" spans="1:11">
      <c r="A12581" s="417" t="s">
        <v>2155</v>
      </c>
      <c r="B12581" s="417" t="s">
        <v>15410</v>
      </c>
      <c r="C12581" s="417" t="s">
        <v>2332</v>
      </c>
      <c r="D12581" s="417" t="s">
        <v>2504</v>
      </c>
      <c r="E12581" s="391">
        <v>0.34</v>
      </c>
      <c r="F12581" s="418">
        <v>44214</v>
      </c>
      <c r="G12581" s="417" t="s">
        <v>2286</v>
      </c>
      <c r="I12581" s="379" t="str">
        <f t="shared" si="576"/>
        <v/>
      </c>
      <c r="J12581" s="379" t="str">
        <f t="shared" si="577"/>
        <v/>
      </c>
      <c r="K12581" s="391" t="str">
        <f t="shared" si="578"/>
        <v/>
      </c>
    </row>
    <row r="12582" spans="1:11">
      <c r="A12582" s="417" t="s">
        <v>2155</v>
      </c>
      <c r="B12582" s="417" t="s">
        <v>9080</v>
      </c>
      <c r="C12582" s="417" t="s">
        <v>2332</v>
      </c>
      <c r="D12582" s="417" t="s">
        <v>2996</v>
      </c>
      <c r="E12582" s="391">
        <v>0.95</v>
      </c>
      <c r="F12582" s="418">
        <v>44214</v>
      </c>
      <c r="G12582" s="417" t="s">
        <v>2286</v>
      </c>
      <c r="I12582" s="379" t="str">
        <f t="shared" si="576"/>
        <v/>
      </c>
      <c r="J12582" s="379" t="str">
        <f t="shared" si="577"/>
        <v/>
      </c>
      <c r="K12582" s="391" t="str">
        <f t="shared" si="578"/>
        <v/>
      </c>
    </row>
    <row r="12583" spans="1:11">
      <c r="A12583" s="417" t="s">
        <v>2155</v>
      </c>
      <c r="B12583" s="417" t="s">
        <v>15411</v>
      </c>
      <c r="C12583" s="417" t="s">
        <v>2332</v>
      </c>
      <c r="D12583" s="417" t="s">
        <v>15371</v>
      </c>
      <c r="E12583" s="391">
        <v>0.3</v>
      </c>
      <c r="F12583" s="418">
        <v>44214</v>
      </c>
      <c r="G12583" s="417" t="s">
        <v>2286</v>
      </c>
      <c r="I12583" s="379" t="str">
        <f t="shared" si="576"/>
        <v/>
      </c>
      <c r="J12583" s="379" t="str">
        <f t="shared" si="577"/>
        <v/>
      </c>
      <c r="K12583" s="391" t="str">
        <f t="shared" si="578"/>
        <v/>
      </c>
    </row>
    <row r="12584" spans="1:11">
      <c r="A12584" s="417" t="s">
        <v>2155</v>
      </c>
      <c r="B12584" s="417" t="s">
        <v>9081</v>
      </c>
      <c r="C12584" s="417" t="s">
        <v>2332</v>
      </c>
      <c r="D12584" s="417" t="s">
        <v>2998</v>
      </c>
      <c r="E12584" s="391">
        <v>1.35</v>
      </c>
      <c r="F12584" s="418">
        <v>44214</v>
      </c>
      <c r="G12584" s="417" t="s">
        <v>2286</v>
      </c>
      <c r="I12584" s="379" t="str">
        <f t="shared" si="576"/>
        <v/>
      </c>
      <c r="J12584" s="379" t="str">
        <f t="shared" si="577"/>
        <v/>
      </c>
      <c r="K12584" s="391" t="str">
        <f t="shared" si="578"/>
        <v/>
      </c>
    </row>
    <row r="12585" spans="1:11">
      <c r="A12585" s="417" t="s">
        <v>2155</v>
      </c>
      <c r="B12585" s="417" t="s">
        <v>15412</v>
      </c>
      <c r="C12585" s="417" t="s">
        <v>2332</v>
      </c>
      <c r="D12585" s="417" t="s">
        <v>2506</v>
      </c>
      <c r="E12585" s="391">
        <v>0.68</v>
      </c>
      <c r="F12585" s="418">
        <v>44214</v>
      </c>
      <c r="G12585" s="417" t="s">
        <v>2286</v>
      </c>
      <c r="I12585" s="379" t="str">
        <f t="shared" si="576"/>
        <v/>
      </c>
      <c r="J12585" s="379" t="str">
        <f t="shared" si="577"/>
        <v/>
      </c>
      <c r="K12585" s="391" t="str">
        <f t="shared" si="578"/>
        <v/>
      </c>
    </row>
    <row r="12586" spans="1:11">
      <c r="A12586" s="417" t="s">
        <v>2155</v>
      </c>
      <c r="B12586" s="417" t="s">
        <v>9082</v>
      </c>
      <c r="C12586" s="417" t="s">
        <v>2332</v>
      </c>
      <c r="D12586" s="417" t="s">
        <v>2388</v>
      </c>
      <c r="E12586" s="391">
        <v>2.54</v>
      </c>
      <c r="F12586" s="418">
        <v>44214</v>
      </c>
      <c r="G12586" s="417" t="s">
        <v>2286</v>
      </c>
      <c r="I12586" s="379" t="str">
        <f t="shared" si="576"/>
        <v/>
      </c>
      <c r="J12586" s="379" t="str">
        <f t="shared" si="577"/>
        <v/>
      </c>
      <c r="K12586" s="391" t="str">
        <f t="shared" si="578"/>
        <v/>
      </c>
    </row>
    <row r="12587" spans="1:11">
      <c r="A12587" s="417" t="s">
        <v>2155</v>
      </c>
      <c r="B12587" s="417" t="s">
        <v>9083</v>
      </c>
      <c r="C12587" s="417" t="s">
        <v>2332</v>
      </c>
      <c r="D12587" s="417" t="s">
        <v>7321</v>
      </c>
      <c r="E12587" s="391">
        <v>1.28</v>
      </c>
      <c r="F12587" s="418">
        <v>44214</v>
      </c>
      <c r="G12587" s="417" t="s">
        <v>2286</v>
      </c>
      <c r="I12587" s="379" t="str">
        <f t="shared" si="576"/>
        <v/>
      </c>
      <c r="J12587" s="379" t="str">
        <f t="shared" si="577"/>
        <v/>
      </c>
      <c r="K12587" s="391" t="str">
        <f t="shared" si="578"/>
        <v/>
      </c>
    </row>
    <row r="12588" spans="1:11">
      <c r="A12588" s="417" t="s">
        <v>2155</v>
      </c>
      <c r="B12588" s="417" t="s">
        <v>9084</v>
      </c>
      <c r="C12588" s="417" t="s">
        <v>2332</v>
      </c>
      <c r="D12588" s="417" t="s">
        <v>2442</v>
      </c>
      <c r="E12588" s="391">
        <v>1.66</v>
      </c>
      <c r="F12588" s="418">
        <v>44214</v>
      </c>
      <c r="G12588" s="417" t="s">
        <v>2286</v>
      </c>
      <c r="I12588" s="379" t="str">
        <f t="shared" si="576"/>
        <v/>
      </c>
      <c r="J12588" s="379" t="str">
        <f t="shared" si="577"/>
        <v/>
      </c>
      <c r="K12588" s="391" t="str">
        <f t="shared" si="578"/>
        <v/>
      </c>
    </row>
    <row r="12589" spans="1:11">
      <c r="A12589" s="417" t="s">
        <v>2155</v>
      </c>
      <c r="B12589" s="417" t="s">
        <v>15413</v>
      </c>
      <c r="C12589" s="417" t="s">
        <v>2332</v>
      </c>
      <c r="D12589" s="417" t="s">
        <v>2507</v>
      </c>
      <c r="E12589" s="391">
        <v>9.1</v>
      </c>
      <c r="F12589" s="418">
        <v>44214</v>
      </c>
      <c r="G12589" s="417" t="s">
        <v>2286</v>
      </c>
      <c r="I12589" s="379" t="str">
        <f t="shared" si="576"/>
        <v/>
      </c>
      <c r="J12589" s="379" t="str">
        <f t="shared" si="577"/>
        <v/>
      </c>
      <c r="K12589" s="391" t="str">
        <f t="shared" si="578"/>
        <v/>
      </c>
    </row>
    <row r="12590" spans="1:11">
      <c r="A12590" s="417" t="s">
        <v>2155</v>
      </c>
      <c r="B12590" s="417" t="s">
        <v>15414</v>
      </c>
      <c r="C12590" s="417" t="s">
        <v>2332</v>
      </c>
      <c r="D12590" s="417" t="s">
        <v>15376</v>
      </c>
      <c r="E12590" s="391">
        <v>0.04</v>
      </c>
      <c r="F12590" s="418">
        <v>44214</v>
      </c>
      <c r="G12590" s="417" t="s">
        <v>2286</v>
      </c>
      <c r="I12590" s="379" t="str">
        <f t="shared" si="576"/>
        <v/>
      </c>
      <c r="J12590" s="379" t="str">
        <f t="shared" si="577"/>
        <v/>
      </c>
      <c r="K12590" s="391" t="str">
        <f t="shared" si="578"/>
        <v/>
      </c>
    </row>
    <row r="12591" spans="1:11">
      <c r="A12591" s="417" t="s">
        <v>2155</v>
      </c>
      <c r="B12591" s="417" t="s">
        <v>15415</v>
      </c>
      <c r="C12591" s="417" t="s">
        <v>2332</v>
      </c>
      <c r="D12591" s="417" t="s">
        <v>15416</v>
      </c>
      <c r="E12591" s="391">
        <v>0.1</v>
      </c>
      <c r="F12591" s="418">
        <v>44214</v>
      </c>
      <c r="G12591" s="417" t="s">
        <v>2286</v>
      </c>
      <c r="I12591" s="379" t="str">
        <f t="shared" si="576"/>
        <v/>
      </c>
      <c r="J12591" s="379" t="str">
        <f t="shared" si="577"/>
        <v/>
      </c>
      <c r="K12591" s="391" t="str">
        <f t="shared" si="578"/>
        <v/>
      </c>
    </row>
    <row r="12592" spans="1:11">
      <c r="A12592" s="417" t="s">
        <v>2155</v>
      </c>
      <c r="B12592" s="417" t="s">
        <v>15417</v>
      </c>
      <c r="C12592" s="417" t="s">
        <v>2332</v>
      </c>
      <c r="D12592" s="417" t="s">
        <v>15418</v>
      </c>
      <c r="E12592" s="391">
        <v>0.15</v>
      </c>
      <c r="F12592" s="418">
        <v>44214</v>
      </c>
      <c r="G12592" s="417" t="s">
        <v>2286</v>
      </c>
      <c r="I12592" s="379" t="str">
        <f t="shared" si="576"/>
        <v/>
      </c>
      <c r="J12592" s="379" t="str">
        <f t="shared" si="577"/>
        <v/>
      </c>
      <c r="K12592" s="391" t="str">
        <f t="shared" si="578"/>
        <v/>
      </c>
    </row>
    <row r="12593" spans="1:11">
      <c r="A12593" s="417" t="s">
        <v>2155</v>
      </c>
      <c r="B12593" s="417" t="s">
        <v>15419</v>
      </c>
      <c r="C12593" s="417" t="s">
        <v>2332</v>
      </c>
      <c r="D12593" s="417" t="s">
        <v>15380</v>
      </c>
      <c r="E12593" s="391">
        <v>0.12</v>
      </c>
      <c r="F12593" s="418">
        <v>44214</v>
      </c>
      <c r="G12593" s="417" t="s">
        <v>2286</v>
      </c>
      <c r="I12593" s="379" t="str">
        <f t="shared" si="576"/>
        <v/>
      </c>
      <c r="J12593" s="379" t="str">
        <f t="shared" si="577"/>
        <v/>
      </c>
      <c r="K12593" s="391" t="str">
        <f t="shared" si="578"/>
        <v/>
      </c>
    </row>
    <row r="12594" spans="1:11">
      <c r="A12594" s="417" t="s">
        <v>2155</v>
      </c>
      <c r="B12594" s="417" t="s">
        <v>15420</v>
      </c>
      <c r="C12594" s="417" t="s">
        <v>2332</v>
      </c>
      <c r="D12594" s="417" t="s">
        <v>7432</v>
      </c>
      <c r="E12594" s="391">
        <v>0.14000000000000001</v>
      </c>
      <c r="F12594" s="418">
        <v>44214</v>
      </c>
      <c r="G12594" s="417" t="s">
        <v>2286</v>
      </c>
      <c r="I12594" s="379" t="str">
        <f t="shared" si="576"/>
        <v/>
      </c>
      <c r="J12594" s="379" t="str">
        <f t="shared" si="577"/>
        <v/>
      </c>
      <c r="K12594" s="391" t="str">
        <f t="shared" si="578"/>
        <v/>
      </c>
    </row>
    <row r="12595" spans="1:11">
      <c r="A12595" s="417" t="s">
        <v>2155</v>
      </c>
      <c r="B12595" s="417" t="s">
        <v>15421</v>
      </c>
      <c r="C12595" s="417" t="s">
        <v>2332</v>
      </c>
      <c r="D12595" s="417" t="s">
        <v>2505</v>
      </c>
      <c r="E12595" s="391">
        <v>0.41</v>
      </c>
      <c r="F12595" s="418">
        <v>44214</v>
      </c>
      <c r="G12595" s="417" t="s">
        <v>2286</v>
      </c>
      <c r="I12595" s="379" t="str">
        <f t="shared" si="576"/>
        <v/>
      </c>
      <c r="J12595" s="379" t="str">
        <f t="shared" si="577"/>
        <v/>
      </c>
      <c r="K12595" s="391" t="str">
        <f t="shared" si="578"/>
        <v/>
      </c>
    </row>
    <row r="12596" spans="1:11">
      <c r="A12596" s="417" t="s">
        <v>2155</v>
      </c>
      <c r="B12596" s="417" t="s">
        <v>15422</v>
      </c>
      <c r="C12596" s="417" t="s">
        <v>2332</v>
      </c>
      <c r="D12596" s="417" t="s">
        <v>15384</v>
      </c>
      <c r="E12596" s="391">
        <v>0.9</v>
      </c>
      <c r="F12596" s="418">
        <v>44214</v>
      </c>
      <c r="G12596" s="417" t="s">
        <v>2286</v>
      </c>
      <c r="I12596" s="379" t="str">
        <f t="shared" si="576"/>
        <v/>
      </c>
      <c r="J12596" s="379" t="str">
        <f t="shared" si="577"/>
        <v/>
      </c>
      <c r="K12596" s="391" t="str">
        <f t="shared" si="578"/>
        <v/>
      </c>
    </row>
    <row r="12597" spans="1:11">
      <c r="A12597" s="417" t="s">
        <v>2155</v>
      </c>
      <c r="B12597" s="417" t="s">
        <v>15423</v>
      </c>
      <c r="C12597" s="417" t="s">
        <v>2332</v>
      </c>
      <c r="D12597" s="417" t="s">
        <v>7433</v>
      </c>
      <c r="E12597" s="391">
        <v>0.81</v>
      </c>
      <c r="F12597" s="418">
        <v>44214</v>
      </c>
      <c r="G12597" s="417" t="s">
        <v>2286</v>
      </c>
      <c r="I12597" s="379" t="str">
        <f t="shared" si="576"/>
        <v/>
      </c>
      <c r="J12597" s="379" t="str">
        <f t="shared" si="577"/>
        <v/>
      </c>
      <c r="K12597" s="391" t="str">
        <f t="shared" si="578"/>
        <v/>
      </c>
    </row>
    <row r="12598" spans="1:11">
      <c r="A12598" s="417" t="s">
        <v>2155</v>
      </c>
      <c r="B12598" s="417" t="s">
        <v>15424</v>
      </c>
      <c r="C12598" s="417" t="s">
        <v>2332</v>
      </c>
      <c r="D12598" s="417" t="s">
        <v>2483</v>
      </c>
      <c r="E12598" s="391">
        <v>1.51</v>
      </c>
      <c r="F12598" s="418">
        <v>44214</v>
      </c>
      <c r="G12598" s="417" t="s">
        <v>2286</v>
      </c>
      <c r="I12598" s="379" t="str">
        <f t="shared" si="576"/>
        <v/>
      </c>
      <c r="J12598" s="379" t="str">
        <f t="shared" si="577"/>
        <v/>
      </c>
      <c r="K12598" s="391" t="str">
        <f t="shared" si="578"/>
        <v/>
      </c>
    </row>
    <row r="12599" spans="1:11">
      <c r="A12599" s="417" t="s">
        <v>2155</v>
      </c>
      <c r="B12599" s="417" t="s">
        <v>15425</v>
      </c>
      <c r="C12599" s="417" t="s">
        <v>2332</v>
      </c>
      <c r="D12599" s="417" t="s">
        <v>3914</v>
      </c>
      <c r="E12599" s="391">
        <v>2.5499999999999998</v>
      </c>
      <c r="F12599" s="418">
        <v>44214</v>
      </c>
      <c r="G12599" s="417" t="s">
        <v>2286</v>
      </c>
      <c r="I12599" s="379" t="str">
        <f t="shared" si="576"/>
        <v/>
      </c>
      <c r="J12599" s="379" t="str">
        <f t="shared" si="577"/>
        <v/>
      </c>
      <c r="K12599" s="391" t="str">
        <f t="shared" si="578"/>
        <v/>
      </c>
    </row>
    <row r="12600" spans="1:11">
      <c r="A12600" s="417" t="s">
        <v>2155</v>
      </c>
      <c r="B12600" s="417" t="s">
        <v>15426</v>
      </c>
      <c r="C12600" s="417" t="s">
        <v>2332</v>
      </c>
      <c r="D12600" s="417" t="s">
        <v>15389</v>
      </c>
      <c r="E12600" s="391">
        <v>3.4</v>
      </c>
      <c r="F12600" s="418">
        <v>44214</v>
      </c>
      <c r="G12600" s="417" t="s">
        <v>2286</v>
      </c>
      <c r="I12600" s="379" t="str">
        <f t="shared" si="576"/>
        <v/>
      </c>
      <c r="J12600" s="379" t="str">
        <f t="shared" si="577"/>
        <v/>
      </c>
      <c r="K12600" s="391" t="str">
        <f t="shared" si="578"/>
        <v/>
      </c>
    </row>
    <row r="12601" spans="1:11">
      <c r="A12601" s="417" t="s">
        <v>2155</v>
      </c>
      <c r="B12601" s="417" t="s">
        <v>16690</v>
      </c>
      <c r="C12601" s="417" t="s">
        <v>2332</v>
      </c>
      <c r="D12601" s="417" t="s">
        <v>15403</v>
      </c>
      <c r="E12601" s="391">
        <v>0.14000000000000001</v>
      </c>
      <c r="F12601" s="418">
        <v>44249</v>
      </c>
      <c r="G12601" s="417" t="s">
        <v>2286</v>
      </c>
      <c r="I12601" s="379" t="str">
        <f t="shared" si="576"/>
        <v/>
      </c>
      <c r="J12601" s="379" t="str">
        <f t="shared" si="577"/>
        <v/>
      </c>
      <c r="K12601" s="391" t="str">
        <f t="shared" si="578"/>
        <v/>
      </c>
    </row>
    <row r="12602" spans="1:11">
      <c r="A12602" s="417" t="s">
        <v>2155</v>
      </c>
      <c r="B12602" s="417" t="s">
        <v>17680</v>
      </c>
      <c r="C12602" s="417" t="s">
        <v>2332</v>
      </c>
      <c r="D12602" s="417" t="s">
        <v>15409</v>
      </c>
      <c r="E12602" s="391">
        <v>0.37</v>
      </c>
      <c r="F12602" s="418">
        <v>44249</v>
      </c>
      <c r="G12602" s="417" t="s">
        <v>2286</v>
      </c>
      <c r="I12602" s="379" t="str">
        <f t="shared" si="576"/>
        <v/>
      </c>
      <c r="J12602" s="379" t="str">
        <f t="shared" si="577"/>
        <v/>
      </c>
      <c r="K12602" s="391" t="str">
        <f t="shared" si="578"/>
        <v/>
      </c>
    </row>
    <row r="12603" spans="1:11">
      <c r="A12603" s="417" t="s">
        <v>2155</v>
      </c>
      <c r="B12603" s="417" t="s">
        <v>15427</v>
      </c>
      <c r="C12603" s="417" t="s">
        <v>2332</v>
      </c>
      <c r="D12603" s="417" t="s">
        <v>15418</v>
      </c>
      <c r="E12603" s="391">
        <v>0.51</v>
      </c>
      <c r="F12603" s="418">
        <v>44249</v>
      </c>
      <c r="G12603" s="417" t="s">
        <v>2286</v>
      </c>
      <c r="I12603" s="379" t="str">
        <f t="shared" si="576"/>
        <v/>
      </c>
      <c r="J12603" s="379" t="str">
        <f t="shared" si="577"/>
        <v/>
      </c>
      <c r="K12603" s="391" t="str">
        <f t="shared" si="578"/>
        <v/>
      </c>
    </row>
    <row r="12604" spans="1:11">
      <c r="A12604" s="417" t="s">
        <v>2155</v>
      </c>
      <c r="B12604" s="417" t="s">
        <v>17681</v>
      </c>
      <c r="C12604" s="417" t="s">
        <v>2332</v>
      </c>
      <c r="D12604" s="417" t="s">
        <v>15380</v>
      </c>
      <c r="E12604" s="391">
        <v>0.63</v>
      </c>
      <c r="F12604" s="418">
        <v>44249</v>
      </c>
      <c r="G12604" s="417" t="s">
        <v>2286</v>
      </c>
      <c r="I12604" s="379" t="str">
        <f t="shared" si="576"/>
        <v/>
      </c>
      <c r="J12604" s="379" t="str">
        <f t="shared" si="577"/>
        <v/>
      </c>
      <c r="K12604" s="391" t="str">
        <f t="shared" si="578"/>
        <v/>
      </c>
    </row>
    <row r="12605" spans="1:11">
      <c r="A12605" s="417" t="s">
        <v>2155</v>
      </c>
      <c r="B12605" s="417" t="s">
        <v>18136</v>
      </c>
      <c r="C12605" s="417" t="s">
        <v>2332</v>
      </c>
      <c r="D12605" s="417" t="s">
        <v>2504</v>
      </c>
      <c r="E12605" s="391">
        <v>1.05</v>
      </c>
      <c r="F12605" s="418">
        <v>44249</v>
      </c>
      <c r="G12605" s="417" t="s">
        <v>2286</v>
      </c>
      <c r="I12605" s="379" t="str">
        <f t="shared" si="576"/>
        <v/>
      </c>
      <c r="J12605" s="379" t="str">
        <f t="shared" si="577"/>
        <v/>
      </c>
      <c r="K12605" s="391" t="str">
        <f t="shared" si="578"/>
        <v/>
      </c>
    </row>
    <row r="12606" spans="1:11">
      <c r="A12606" s="417" t="s">
        <v>2155</v>
      </c>
      <c r="B12606" s="417" t="s">
        <v>15428</v>
      </c>
      <c r="C12606" s="417" t="s">
        <v>2332</v>
      </c>
      <c r="D12606" s="417" t="s">
        <v>7432</v>
      </c>
      <c r="E12606" s="391">
        <v>0.92</v>
      </c>
      <c r="F12606" s="418">
        <v>44249</v>
      </c>
      <c r="G12606" s="417" t="s">
        <v>2286</v>
      </c>
      <c r="I12606" s="379" t="str">
        <f t="shared" si="576"/>
        <v/>
      </c>
      <c r="J12606" s="379" t="str">
        <f t="shared" si="577"/>
        <v/>
      </c>
      <c r="K12606" s="391" t="str">
        <f t="shared" si="578"/>
        <v/>
      </c>
    </row>
    <row r="12607" spans="1:11">
      <c r="A12607" s="417" t="s">
        <v>2155</v>
      </c>
      <c r="B12607" s="417" t="s">
        <v>15429</v>
      </c>
      <c r="C12607" s="417" t="s">
        <v>2332</v>
      </c>
      <c r="D12607" s="417" t="s">
        <v>15371</v>
      </c>
      <c r="E12607" s="391">
        <v>1.04</v>
      </c>
      <c r="F12607" s="418">
        <v>44249</v>
      </c>
      <c r="G12607" s="417" t="s">
        <v>2286</v>
      </c>
      <c r="I12607" s="379" t="str">
        <f t="shared" si="576"/>
        <v/>
      </c>
      <c r="J12607" s="379" t="str">
        <f t="shared" si="577"/>
        <v/>
      </c>
      <c r="K12607" s="391" t="str">
        <f t="shared" si="578"/>
        <v/>
      </c>
    </row>
    <row r="12608" spans="1:11">
      <c r="A12608" s="417" t="s">
        <v>2155</v>
      </c>
      <c r="B12608" s="417" t="s">
        <v>15430</v>
      </c>
      <c r="C12608" s="417" t="s">
        <v>2332</v>
      </c>
      <c r="D12608" s="417" t="s">
        <v>2505</v>
      </c>
      <c r="E12608" s="391">
        <v>1.28</v>
      </c>
      <c r="F12608" s="418">
        <v>44249</v>
      </c>
      <c r="G12608" s="417" t="s">
        <v>2286</v>
      </c>
      <c r="I12608" s="379" t="str">
        <f t="shared" si="576"/>
        <v/>
      </c>
      <c r="J12608" s="379" t="str">
        <f t="shared" si="577"/>
        <v/>
      </c>
      <c r="K12608" s="391" t="str">
        <f t="shared" si="578"/>
        <v/>
      </c>
    </row>
    <row r="12609" spans="1:11">
      <c r="A12609" s="417" t="s">
        <v>2155</v>
      </c>
      <c r="B12609" s="417" t="s">
        <v>17682</v>
      </c>
      <c r="C12609" s="417" t="s">
        <v>2332</v>
      </c>
      <c r="D12609" s="417" t="s">
        <v>2506</v>
      </c>
      <c r="E12609" s="391">
        <v>1.5</v>
      </c>
      <c r="F12609" s="418">
        <v>44249</v>
      </c>
      <c r="G12609" s="417" t="s">
        <v>2286</v>
      </c>
      <c r="I12609" s="379" t="str">
        <f t="shared" si="576"/>
        <v/>
      </c>
      <c r="J12609" s="379" t="str">
        <f t="shared" si="577"/>
        <v/>
      </c>
      <c r="K12609" s="391" t="str">
        <f t="shared" si="578"/>
        <v/>
      </c>
    </row>
    <row r="12610" spans="1:11">
      <c r="A12610" s="417" t="s">
        <v>2155</v>
      </c>
      <c r="B12610" s="417" t="s">
        <v>15431</v>
      </c>
      <c r="C12610" s="417" t="s">
        <v>2332</v>
      </c>
      <c r="D12610" s="417" t="s">
        <v>15384</v>
      </c>
      <c r="E12610" s="391">
        <v>1.74</v>
      </c>
      <c r="F12610" s="418">
        <v>44249</v>
      </c>
      <c r="G12610" s="417" t="s">
        <v>2286</v>
      </c>
      <c r="I12610" s="379" t="str">
        <f t="shared" si="576"/>
        <v/>
      </c>
      <c r="J12610" s="379" t="str">
        <f t="shared" si="577"/>
        <v/>
      </c>
      <c r="K12610" s="391" t="str">
        <f t="shared" si="578"/>
        <v/>
      </c>
    </row>
    <row r="12611" spans="1:11">
      <c r="A12611" s="417" t="s">
        <v>2155</v>
      </c>
      <c r="B12611" s="417" t="s">
        <v>15432</v>
      </c>
      <c r="C12611" s="417" t="s">
        <v>2332</v>
      </c>
      <c r="D12611" s="417" t="s">
        <v>2483</v>
      </c>
      <c r="E12611" s="391">
        <v>2.36</v>
      </c>
      <c r="F12611" s="418">
        <v>44249</v>
      </c>
      <c r="G12611" s="417" t="s">
        <v>2286</v>
      </c>
      <c r="I12611" s="379" t="str">
        <f t="shared" si="576"/>
        <v/>
      </c>
      <c r="J12611" s="379" t="str">
        <f t="shared" si="577"/>
        <v/>
      </c>
      <c r="K12611" s="391" t="str">
        <f t="shared" si="578"/>
        <v/>
      </c>
    </row>
    <row r="12612" spans="1:11">
      <c r="A12612" s="417" t="s">
        <v>2155</v>
      </c>
      <c r="B12612" s="417" t="s">
        <v>17683</v>
      </c>
      <c r="C12612" s="417" t="s">
        <v>2332</v>
      </c>
      <c r="D12612" s="417" t="s">
        <v>17677</v>
      </c>
      <c r="E12612" s="391">
        <v>2.1800000000000002</v>
      </c>
      <c r="F12612" s="418">
        <v>44249</v>
      </c>
      <c r="G12612" s="417" t="s">
        <v>2286</v>
      </c>
      <c r="I12612" s="379" t="str">
        <f t="shared" ref="I12612:I12675" si="579">IF(F13324&lt;&gt;"",F13324-$I$199,"")</f>
        <v/>
      </c>
      <c r="J12612" s="379" t="str">
        <f t="shared" ref="J12612:J12675" si="580">IF(I12612&lt;&gt;"",NETWORKDAYS($I$199,F13324-1,$N$201:$N$224),"")</f>
        <v/>
      </c>
      <c r="K12612" s="391" t="str">
        <f t="shared" ref="K12612:K12675" si="581">IF(I12612&lt;&gt;"",RIGHT(D13324,LEN(D13324)-FIND(" ",D13324)),"")</f>
        <v/>
      </c>
    </row>
    <row r="12613" spans="1:11">
      <c r="A12613" s="417" t="s">
        <v>2155</v>
      </c>
      <c r="B12613" s="417" t="s">
        <v>17684</v>
      </c>
      <c r="C12613" s="417" t="s">
        <v>2332</v>
      </c>
      <c r="D12613" s="417" t="s">
        <v>3914</v>
      </c>
      <c r="E12613" s="391">
        <v>3</v>
      </c>
      <c r="F12613" s="418">
        <v>44249</v>
      </c>
      <c r="G12613" s="417" t="s">
        <v>2286</v>
      </c>
      <c r="I12613" s="379" t="str">
        <f t="shared" si="579"/>
        <v/>
      </c>
      <c r="J12613" s="379" t="str">
        <f t="shared" si="580"/>
        <v/>
      </c>
      <c r="K12613" s="391" t="str">
        <f t="shared" si="581"/>
        <v/>
      </c>
    </row>
    <row r="12614" spans="1:11">
      <c r="A12614" s="417" t="s">
        <v>2155</v>
      </c>
      <c r="B12614" s="417" t="s">
        <v>16691</v>
      </c>
      <c r="C12614" s="417" t="s">
        <v>2332</v>
      </c>
      <c r="D12614" s="417" t="s">
        <v>15378</v>
      </c>
      <c r="E12614" s="391">
        <v>0.28999999999999998</v>
      </c>
      <c r="F12614" s="418">
        <v>44249</v>
      </c>
      <c r="G12614" s="417" t="s">
        <v>2286</v>
      </c>
      <c r="I12614" s="379" t="str">
        <f t="shared" si="579"/>
        <v/>
      </c>
      <c r="J12614" s="379" t="str">
        <f t="shared" si="580"/>
        <v/>
      </c>
      <c r="K12614" s="391" t="str">
        <f t="shared" si="581"/>
        <v/>
      </c>
    </row>
    <row r="12615" spans="1:11">
      <c r="A12615" s="417" t="s">
        <v>2155</v>
      </c>
      <c r="B12615" s="417" t="s">
        <v>6335</v>
      </c>
      <c r="C12615" s="417" t="s">
        <v>2332</v>
      </c>
      <c r="D12615" s="417" t="s">
        <v>3010</v>
      </c>
      <c r="E12615" s="391">
        <v>2.5</v>
      </c>
      <c r="F12615" s="418">
        <v>44270</v>
      </c>
      <c r="G12615" s="417" t="s">
        <v>2286</v>
      </c>
      <c r="I12615" s="379" t="str">
        <f t="shared" si="579"/>
        <v/>
      </c>
      <c r="J12615" s="379" t="str">
        <f t="shared" si="580"/>
        <v/>
      </c>
      <c r="K12615" s="391" t="str">
        <f t="shared" si="581"/>
        <v/>
      </c>
    </row>
    <row r="12616" spans="1:11">
      <c r="A12616" s="417" t="s">
        <v>2155</v>
      </c>
      <c r="B12616" s="417" t="s">
        <v>16692</v>
      </c>
      <c r="C12616" s="417" t="s">
        <v>2332</v>
      </c>
      <c r="D12616" s="417" t="s">
        <v>7432</v>
      </c>
      <c r="E12616" s="391">
        <v>0.95</v>
      </c>
      <c r="F12616" s="418">
        <v>44270</v>
      </c>
      <c r="G12616" s="417" t="s">
        <v>2286</v>
      </c>
      <c r="I12616" s="379" t="str">
        <f t="shared" si="579"/>
        <v/>
      </c>
      <c r="J12616" s="379" t="str">
        <f t="shared" si="580"/>
        <v/>
      </c>
      <c r="K12616" s="391" t="str">
        <f t="shared" si="581"/>
        <v/>
      </c>
    </row>
    <row r="12617" spans="1:11">
      <c r="A12617" s="417" t="s">
        <v>2155</v>
      </c>
      <c r="B12617" s="417" t="s">
        <v>15433</v>
      </c>
      <c r="C12617" s="417" t="s">
        <v>2332</v>
      </c>
      <c r="D12617" s="417" t="s">
        <v>2505</v>
      </c>
      <c r="E12617" s="391">
        <v>1.1000000000000001</v>
      </c>
      <c r="F12617" s="418">
        <v>44270</v>
      </c>
      <c r="G12617" s="417" t="s">
        <v>2286</v>
      </c>
      <c r="I12617" s="379" t="str">
        <f t="shared" si="579"/>
        <v/>
      </c>
      <c r="J12617" s="379" t="str">
        <f t="shared" si="580"/>
        <v/>
      </c>
      <c r="K12617" s="391" t="str">
        <f t="shared" si="581"/>
        <v/>
      </c>
    </row>
    <row r="12618" spans="1:11">
      <c r="A12618" s="417" t="s">
        <v>2155</v>
      </c>
      <c r="B12618" s="417" t="s">
        <v>18137</v>
      </c>
      <c r="C12618" s="417" t="s">
        <v>2332</v>
      </c>
      <c r="D12618" s="417" t="s">
        <v>15384</v>
      </c>
      <c r="E12618" s="391">
        <v>2.4500000000000002</v>
      </c>
      <c r="F12618" s="418">
        <v>44270</v>
      </c>
      <c r="G12618" s="417" t="s">
        <v>2286</v>
      </c>
      <c r="I12618" s="379" t="str">
        <f t="shared" si="579"/>
        <v/>
      </c>
      <c r="J12618" s="379" t="str">
        <f t="shared" si="580"/>
        <v/>
      </c>
      <c r="K12618" s="391" t="str">
        <f t="shared" si="581"/>
        <v/>
      </c>
    </row>
    <row r="12619" spans="1:11">
      <c r="A12619" s="417" t="s">
        <v>61</v>
      </c>
      <c r="B12619" s="417" t="s">
        <v>15434</v>
      </c>
      <c r="C12619" s="417" t="s">
        <v>2281</v>
      </c>
      <c r="D12619" s="417" t="s">
        <v>4603</v>
      </c>
      <c r="E12619" s="391">
        <v>0.35</v>
      </c>
      <c r="F12619" s="418">
        <v>44214</v>
      </c>
      <c r="G12619" s="417" t="s">
        <v>2286</v>
      </c>
      <c r="I12619" s="379" t="str">
        <f t="shared" si="579"/>
        <v/>
      </c>
      <c r="J12619" s="379" t="str">
        <f t="shared" si="580"/>
        <v/>
      </c>
      <c r="K12619" s="391" t="str">
        <f t="shared" si="581"/>
        <v/>
      </c>
    </row>
    <row r="12620" spans="1:11">
      <c r="A12620" s="417"/>
      <c r="B12620" s="417" t="s">
        <v>15435</v>
      </c>
      <c r="C12620" s="417" t="s">
        <v>2281</v>
      </c>
      <c r="D12620" s="417" t="s">
        <v>2870</v>
      </c>
      <c r="E12620" s="391">
        <v>3.8</v>
      </c>
      <c r="F12620" s="418">
        <v>44214</v>
      </c>
      <c r="G12620" s="417" t="s">
        <v>2283</v>
      </c>
      <c r="I12620" s="379" t="str">
        <f t="shared" si="579"/>
        <v/>
      </c>
      <c r="J12620" s="379" t="str">
        <f t="shared" si="580"/>
        <v/>
      </c>
      <c r="K12620" s="391" t="str">
        <f t="shared" si="581"/>
        <v/>
      </c>
    </row>
    <row r="12621" spans="1:11">
      <c r="A12621" s="417" t="s">
        <v>2155</v>
      </c>
      <c r="B12621" s="417" t="s">
        <v>9085</v>
      </c>
      <c r="C12621" s="417" t="s">
        <v>2281</v>
      </c>
      <c r="D12621" s="417" t="s">
        <v>3177</v>
      </c>
      <c r="E12621" s="391">
        <v>5.73</v>
      </c>
      <c r="F12621" s="418">
        <v>44214</v>
      </c>
      <c r="G12621" s="417" t="s">
        <v>2286</v>
      </c>
      <c r="I12621" s="379" t="str">
        <f t="shared" si="579"/>
        <v/>
      </c>
      <c r="J12621" s="379" t="str">
        <f t="shared" si="580"/>
        <v/>
      </c>
      <c r="K12621" s="391" t="str">
        <f t="shared" si="581"/>
        <v/>
      </c>
    </row>
    <row r="12622" spans="1:11">
      <c r="A12622" s="417" t="s">
        <v>2155</v>
      </c>
      <c r="B12622" s="417" t="s">
        <v>6336</v>
      </c>
      <c r="C12622" s="417" t="s">
        <v>2281</v>
      </c>
      <c r="D12622" s="417" t="s">
        <v>2901</v>
      </c>
      <c r="E12622" s="391">
        <v>3.72</v>
      </c>
      <c r="F12622" s="418">
        <v>44214</v>
      </c>
      <c r="G12622" s="417" t="s">
        <v>2286</v>
      </c>
      <c r="I12622" s="379" t="str">
        <f t="shared" si="579"/>
        <v/>
      </c>
      <c r="J12622" s="379" t="str">
        <f t="shared" si="580"/>
        <v/>
      </c>
      <c r="K12622" s="391" t="str">
        <f t="shared" si="581"/>
        <v/>
      </c>
    </row>
    <row r="12623" spans="1:11">
      <c r="A12623" s="417" t="s">
        <v>2155</v>
      </c>
      <c r="B12623" s="417" t="s">
        <v>15436</v>
      </c>
      <c r="C12623" s="417" t="s">
        <v>2281</v>
      </c>
      <c r="D12623" s="417" t="s">
        <v>2320</v>
      </c>
      <c r="E12623" s="391">
        <v>1.8</v>
      </c>
      <c r="F12623" s="418">
        <v>44214</v>
      </c>
      <c r="G12623" s="417" t="s">
        <v>2283</v>
      </c>
      <c r="I12623" s="379" t="str">
        <f t="shared" si="579"/>
        <v/>
      </c>
      <c r="J12623" s="379" t="str">
        <f t="shared" si="580"/>
        <v/>
      </c>
      <c r="K12623" s="391" t="str">
        <f t="shared" si="581"/>
        <v/>
      </c>
    </row>
    <row r="12624" spans="1:11">
      <c r="A12624" s="417" t="s">
        <v>2155</v>
      </c>
      <c r="B12624" s="417" t="s">
        <v>15437</v>
      </c>
      <c r="C12624" s="417" t="s">
        <v>2281</v>
      </c>
      <c r="D12624" s="417" t="s">
        <v>2865</v>
      </c>
      <c r="E12624" s="391">
        <v>0.82</v>
      </c>
      <c r="F12624" s="418">
        <v>44214</v>
      </c>
      <c r="G12624" s="417" t="s">
        <v>2283</v>
      </c>
      <c r="I12624" s="379" t="str">
        <f t="shared" si="579"/>
        <v/>
      </c>
      <c r="J12624" s="379" t="str">
        <f t="shared" si="580"/>
        <v/>
      </c>
      <c r="K12624" s="391" t="str">
        <f t="shared" si="581"/>
        <v/>
      </c>
    </row>
    <row r="12625" spans="1:11">
      <c r="A12625" s="417" t="s">
        <v>2155</v>
      </c>
      <c r="B12625" s="417" t="s">
        <v>6337</v>
      </c>
      <c r="C12625" s="417" t="s">
        <v>2281</v>
      </c>
      <c r="D12625" s="417" t="s">
        <v>2304</v>
      </c>
      <c r="E12625" s="391">
        <v>2.23</v>
      </c>
      <c r="F12625" s="418">
        <v>44214</v>
      </c>
      <c r="G12625" s="417" t="s">
        <v>2283</v>
      </c>
      <c r="I12625" s="379" t="str">
        <f t="shared" si="579"/>
        <v/>
      </c>
      <c r="J12625" s="379" t="str">
        <f t="shared" si="580"/>
        <v/>
      </c>
      <c r="K12625" s="391" t="str">
        <f t="shared" si="581"/>
        <v/>
      </c>
    </row>
    <row r="12626" spans="1:11">
      <c r="A12626" s="417" t="s">
        <v>2155</v>
      </c>
      <c r="B12626" s="417" t="s">
        <v>6338</v>
      </c>
      <c r="C12626" s="417" t="s">
        <v>2281</v>
      </c>
      <c r="D12626" s="417" t="s">
        <v>2282</v>
      </c>
      <c r="E12626" s="391">
        <v>1.06</v>
      </c>
      <c r="F12626" s="418">
        <v>44214</v>
      </c>
      <c r="G12626" s="417" t="s">
        <v>2283</v>
      </c>
      <c r="I12626" s="379" t="str">
        <f t="shared" si="579"/>
        <v/>
      </c>
      <c r="J12626" s="379" t="str">
        <f t="shared" si="580"/>
        <v/>
      </c>
      <c r="K12626" s="391" t="str">
        <f t="shared" si="581"/>
        <v/>
      </c>
    </row>
    <row r="12627" spans="1:11">
      <c r="A12627" s="417" t="s">
        <v>2155</v>
      </c>
      <c r="B12627" s="417" t="s">
        <v>6339</v>
      </c>
      <c r="C12627" s="417" t="s">
        <v>2281</v>
      </c>
      <c r="D12627" s="417" t="s">
        <v>3109</v>
      </c>
      <c r="E12627" s="391">
        <v>0.74</v>
      </c>
      <c r="F12627" s="418">
        <v>44214</v>
      </c>
      <c r="G12627" s="417" t="s">
        <v>2283</v>
      </c>
      <c r="I12627" s="379" t="str">
        <f t="shared" si="579"/>
        <v/>
      </c>
      <c r="J12627" s="379" t="str">
        <f t="shared" si="580"/>
        <v/>
      </c>
      <c r="K12627" s="391" t="str">
        <f t="shared" si="581"/>
        <v/>
      </c>
    </row>
    <row r="12628" spans="1:11">
      <c r="A12628" s="417" t="s">
        <v>2155</v>
      </c>
      <c r="B12628" s="417" t="s">
        <v>9086</v>
      </c>
      <c r="C12628" s="417" t="s">
        <v>2281</v>
      </c>
      <c r="D12628" s="417" t="s">
        <v>2285</v>
      </c>
      <c r="E12628" s="391">
        <v>0.56999999999999995</v>
      </c>
      <c r="F12628" s="418">
        <v>44214</v>
      </c>
      <c r="G12628" s="417" t="s">
        <v>2286</v>
      </c>
      <c r="I12628" s="379" t="str">
        <f t="shared" si="579"/>
        <v/>
      </c>
      <c r="J12628" s="379" t="str">
        <f t="shared" si="580"/>
        <v/>
      </c>
      <c r="K12628" s="391" t="str">
        <f t="shared" si="581"/>
        <v/>
      </c>
    </row>
    <row r="12629" spans="1:11">
      <c r="A12629" s="417" t="s">
        <v>2155</v>
      </c>
      <c r="B12629" s="417" t="s">
        <v>6340</v>
      </c>
      <c r="C12629" s="417" t="s">
        <v>2281</v>
      </c>
      <c r="D12629" s="417" t="s">
        <v>2288</v>
      </c>
      <c r="E12629" s="391">
        <v>0.43</v>
      </c>
      <c r="F12629" s="418">
        <v>44214</v>
      </c>
      <c r="G12629" s="417" t="s">
        <v>2283</v>
      </c>
      <c r="I12629" s="379" t="str">
        <f t="shared" si="579"/>
        <v/>
      </c>
      <c r="J12629" s="379" t="str">
        <f t="shared" si="580"/>
        <v/>
      </c>
      <c r="K12629" s="391" t="str">
        <f t="shared" si="581"/>
        <v/>
      </c>
    </row>
    <row r="12630" spans="1:11">
      <c r="A12630" s="417" t="s">
        <v>2155</v>
      </c>
      <c r="B12630" s="417" t="s">
        <v>6341</v>
      </c>
      <c r="C12630" s="417" t="s">
        <v>2281</v>
      </c>
      <c r="D12630" s="417" t="s">
        <v>3178</v>
      </c>
      <c r="E12630" s="391">
        <v>0.3</v>
      </c>
      <c r="F12630" s="418">
        <v>44214</v>
      </c>
      <c r="G12630" s="417" t="s">
        <v>2286</v>
      </c>
      <c r="I12630" s="379" t="str">
        <f t="shared" si="579"/>
        <v/>
      </c>
      <c r="J12630" s="379" t="str">
        <f t="shared" si="580"/>
        <v/>
      </c>
      <c r="K12630" s="391" t="str">
        <f t="shared" si="581"/>
        <v/>
      </c>
    </row>
    <row r="12631" spans="1:11">
      <c r="A12631" s="417" t="s">
        <v>2155</v>
      </c>
      <c r="B12631" s="417" t="s">
        <v>6342</v>
      </c>
      <c r="C12631" s="417" t="s">
        <v>2281</v>
      </c>
      <c r="D12631" s="417" t="s">
        <v>2325</v>
      </c>
      <c r="E12631" s="391">
        <v>0.21</v>
      </c>
      <c r="F12631" s="418">
        <v>44214</v>
      </c>
      <c r="G12631" s="417" t="s">
        <v>2283</v>
      </c>
      <c r="I12631" s="379" t="str">
        <f t="shared" si="579"/>
        <v/>
      </c>
      <c r="J12631" s="379" t="str">
        <f t="shared" si="580"/>
        <v/>
      </c>
      <c r="K12631" s="391" t="str">
        <f t="shared" si="581"/>
        <v/>
      </c>
    </row>
    <row r="12632" spans="1:11">
      <c r="A12632" s="417" t="s">
        <v>2155</v>
      </c>
      <c r="B12632" s="417" t="s">
        <v>6343</v>
      </c>
      <c r="C12632" s="417" t="s">
        <v>2281</v>
      </c>
      <c r="D12632" s="417" t="s">
        <v>2290</v>
      </c>
      <c r="E12632" s="391">
        <v>0.14000000000000001</v>
      </c>
      <c r="F12632" s="418">
        <v>44214</v>
      </c>
      <c r="G12632" s="417" t="s">
        <v>2286</v>
      </c>
      <c r="I12632" s="379" t="str">
        <f t="shared" si="579"/>
        <v/>
      </c>
      <c r="J12632" s="379" t="str">
        <f t="shared" si="580"/>
        <v/>
      </c>
      <c r="K12632" s="391" t="str">
        <f t="shared" si="581"/>
        <v/>
      </c>
    </row>
    <row r="12633" spans="1:11">
      <c r="A12633" s="417" t="s">
        <v>2155</v>
      </c>
      <c r="B12633" s="417" t="s">
        <v>15438</v>
      </c>
      <c r="C12633" s="417" t="s">
        <v>2281</v>
      </c>
      <c r="D12633" s="417" t="s">
        <v>2327</v>
      </c>
      <c r="E12633" s="391">
        <v>0.09</v>
      </c>
      <c r="F12633" s="418">
        <v>44214</v>
      </c>
      <c r="G12633" s="417" t="s">
        <v>2283</v>
      </c>
      <c r="I12633" s="379" t="str">
        <f t="shared" si="579"/>
        <v/>
      </c>
      <c r="J12633" s="379" t="str">
        <f t="shared" si="580"/>
        <v/>
      </c>
      <c r="K12633" s="391" t="str">
        <f t="shared" si="581"/>
        <v/>
      </c>
    </row>
    <row r="12634" spans="1:11">
      <c r="A12634" s="417" t="s">
        <v>2155</v>
      </c>
      <c r="B12634" s="417" t="s">
        <v>6344</v>
      </c>
      <c r="C12634" s="417" t="s">
        <v>2281</v>
      </c>
      <c r="D12634" s="417" t="s">
        <v>2292</v>
      </c>
      <c r="E12634" s="391">
        <v>0.05</v>
      </c>
      <c r="F12634" s="418">
        <v>44214</v>
      </c>
      <c r="G12634" s="417" t="s">
        <v>2283</v>
      </c>
      <c r="I12634" s="379" t="str">
        <f t="shared" si="579"/>
        <v/>
      </c>
      <c r="J12634" s="379" t="str">
        <f t="shared" si="580"/>
        <v/>
      </c>
      <c r="K12634" s="391" t="str">
        <f t="shared" si="581"/>
        <v/>
      </c>
    </row>
    <row r="12635" spans="1:11">
      <c r="A12635" s="417" t="s">
        <v>2155</v>
      </c>
      <c r="B12635" s="417" t="s">
        <v>9087</v>
      </c>
      <c r="C12635" s="417" t="s">
        <v>2281</v>
      </c>
      <c r="D12635" s="417" t="s">
        <v>3022</v>
      </c>
      <c r="E12635" s="391">
        <v>0.04</v>
      </c>
      <c r="F12635" s="418">
        <v>44214</v>
      </c>
      <c r="G12635" s="417" t="s">
        <v>2286</v>
      </c>
      <c r="I12635" s="379" t="str">
        <f t="shared" si="579"/>
        <v/>
      </c>
      <c r="J12635" s="379" t="str">
        <f t="shared" si="580"/>
        <v/>
      </c>
      <c r="K12635" s="391" t="str">
        <f t="shared" si="581"/>
        <v/>
      </c>
    </row>
    <row r="12636" spans="1:11">
      <c r="A12636" s="417" t="s">
        <v>2155</v>
      </c>
      <c r="B12636" s="417" t="s">
        <v>6345</v>
      </c>
      <c r="C12636" s="417" t="s">
        <v>2281</v>
      </c>
      <c r="D12636" s="417" t="s">
        <v>2294</v>
      </c>
      <c r="E12636" s="391">
        <v>0.03</v>
      </c>
      <c r="F12636" s="418">
        <v>44214</v>
      </c>
      <c r="G12636" s="417" t="s">
        <v>2283</v>
      </c>
      <c r="I12636" s="379" t="str">
        <f t="shared" si="579"/>
        <v/>
      </c>
      <c r="J12636" s="379" t="str">
        <f t="shared" si="580"/>
        <v/>
      </c>
      <c r="K12636" s="391" t="str">
        <f t="shared" si="581"/>
        <v/>
      </c>
    </row>
    <row r="12637" spans="1:11">
      <c r="A12637" s="417" t="s">
        <v>2155</v>
      </c>
      <c r="B12637" s="417" t="s">
        <v>6346</v>
      </c>
      <c r="C12637" s="417" t="s">
        <v>2281</v>
      </c>
      <c r="D12637" s="417" t="s">
        <v>3165</v>
      </c>
      <c r="E12637" s="391">
        <v>0.03</v>
      </c>
      <c r="F12637" s="418">
        <v>44214</v>
      </c>
      <c r="G12637" s="417" t="s">
        <v>2286</v>
      </c>
      <c r="I12637" s="379" t="str">
        <f t="shared" si="579"/>
        <v/>
      </c>
      <c r="J12637" s="379" t="str">
        <f t="shared" si="580"/>
        <v/>
      </c>
      <c r="K12637" s="391" t="str">
        <f t="shared" si="581"/>
        <v/>
      </c>
    </row>
    <row r="12638" spans="1:11">
      <c r="A12638" s="417" t="s">
        <v>2155</v>
      </c>
      <c r="B12638" s="417" t="s">
        <v>9088</v>
      </c>
      <c r="C12638" s="417" t="s">
        <v>2281</v>
      </c>
      <c r="D12638" s="417" t="s">
        <v>2296</v>
      </c>
      <c r="E12638" s="391">
        <v>0.03</v>
      </c>
      <c r="F12638" s="418">
        <v>44214</v>
      </c>
      <c r="G12638" s="417" t="s">
        <v>2283</v>
      </c>
      <c r="I12638" s="379" t="str">
        <f t="shared" si="579"/>
        <v/>
      </c>
      <c r="J12638" s="379" t="str">
        <f t="shared" si="580"/>
        <v/>
      </c>
      <c r="K12638" s="391" t="str">
        <f t="shared" si="581"/>
        <v/>
      </c>
    </row>
    <row r="12639" spans="1:11">
      <c r="A12639" s="417" t="s">
        <v>2155</v>
      </c>
      <c r="B12639" s="417" t="s">
        <v>6347</v>
      </c>
      <c r="C12639" s="417" t="s">
        <v>2281</v>
      </c>
      <c r="D12639" s="417" t="s">
        <v>2298</v>
      </c>
      <c r="E12639" s="391">
        <v>0.02</v>
      </c>
      <c r="F12639" s="418">
        <v>44214</v>
      </c>
      <c r="G12639" s="417" t="s">
        <v>2283</v>
      </c>
      <c r="I12639" s="379" t="str">
        <f t="shared" si="579"/>
        <v/>
      </c>
      <c r="J12639" s="379" t="str">
        <f t="shared" si="580"/>
        <v/>
      </c>
      <c r="K12639" s="391" t="str">
        <f t="shared" si="581"/>
        <v/>
      </c>
    </row>
    <row r="12640" spans="1:11">
      <c r="A12640" s="417" t="s">
        <v>2155</v>
      </c>
      <c r="B12640" s="417" t="s">
        <v>15439</v>
      </c>
      <c r="C12640" s="417" t="s">
        <v>2281</v>
      </c>
      <c r="D12640" s="417" t="s">
        <v>2300</v>
      </c>
      <c r="E12640" s="391">
        <v>0.01</v>
      </c>
      <c r="F12640" s="418">
        <v>44214</v>
      </c>
      <c r="G12640" s="417" t="s">
        <v>2283</v>
      </c>
      <c r="I12640" s="379" t="str">
        <f t="shared" si="579"/>
        <v/>
      </c>
      <c r="J12640" s="379" t="str">
        <f t="shared" si="580"/>
        <v/>
      </c>
      <c r="K12640" s="391" t="str">
        <f t="shared" si="581"/>
        <v/>
      </c>
    </row>
    <row r="12641" spans="1:11">
      <c r="A12641" s="417" t="s">
        <v>2155</v>
      </c>
      <c r="B12641" s="417" t="s">
        <v>6348</v>
      </c>
      <c r="C12641" s="417" t="s">
        <v>2281</v>
      </c>
      <c r="D12641" s="417" t="s">
        <v>3179</v>
      </c>
      <c r="E12641" s="391">
        <v>0.01</v>
      </c>
      <c r="F12641" s="418">
        <v>44214</v>
      </c>
      <c r="G12641" s="417" t="s">
        <v>2286</v>
      </c>
      <c r="I12641" s="379" t="str">
        <f t="shared" si="579"/>
        <v/>
      </c>
      <c r="J12641" s="379" t="str">
        <f t="shared" si="580"/>
        <v/>
      </c>
      <c r="K12641" s="391" t="str">
        <f t="shared" si="581"/>
        <v/>
      </c>
    </row>
    <row r="12642" spans="1:11">
      <c r="A12642" s="417" t="s">
        <v>2155</v>
      </c>
      <c r="B12642" s="417" t="s">
        <v>15440</v>
      </c>
      <c r="C12642" s="417" t="s">
        <v>2281</v>
      </c>
      <c r="D12642" s="417" t="s">
        <v>2302</v>
      </c>
      <c r="E12642" s="391">
        <v>0.01</v>
      </c>
      <c r="F12642" s="418">
        <v>44214</v>
      </c>
      <c r="G12642" s="417" t="s">
        <v>2283</v>
      </c>
      <c r="I12642" s="379" t="str">
        <f t="shared" si="579"/>
        <v/>
      </c>
      <c r="J12642" s="379" t="str">
        <f t="shared" si="580"/>
        <v/>
      </c>
      <c r="K12642" s="391" t="str">
        <f t="shared" si="581"/>
        <v/>
      </c>
    </row>
    <row r="12643" spans="1:11">
      <c r="A12643" s="417" t="s">
        <v>2155</v>
      </c>
      <c r="B12643" s="417" t="s">
        <v>6349</v>
      </c>
      <c r="C12643" s="417" t="s">
        <v>2281</v>
      </c>
      <c r="D12643" s="417" t="s">
        <v>3043</v>
      </c>
      <c r="E12643" s="391">
        <v>0.02</v>
      </c>
      <c r="F12643" s="418">
        <v>44214</v>
      </c>
      <c r="G12643" s="417" t="s">
        <v>2286</v>
      </c>
      <c r="I12643" s="379" t="str">
        <f t="shared" si="579"/>
        <v/>
      </c>
      <c r="J12643" s="379" t="str">
        <f t="shared" si="580"/>
        <v/>
      </c>
      <c r="K12643" s="391" t="str">
        <f t="shared" si="581"/>
        <v/>
      </c>
    </row>
    <row r="12644" spans="1:11">
      <c r="A12644" s="417" t="s">
        <v>2155</v>
      </c>
      <c r="B12644" s="417" t="s">
        <v>6350</v>
      </c>
      <c r="C12644" s="417" t="s">
        <v>2281</v>
      </c>
      <c r="D12644" s="417" t="s">
        <v>3023</v>
      </c>
      <c r="E12644" s="391">
        <v>0.01</v>
      </c>
      <c r="F12644" s="418">
        <v>44214</v>
      </c>
      <c r="G12644" s="417" t="s">
        <v>2283</v>
      </c>
      <c r="I12644" s="379" t="str">
        <f t="shared" si="579"/>
        <v/>
      </c>
      <c r="J12644" s="379" t="str">
        <f t="shared" si="580"/>
        <v/>
      </c>
      <c r="K12644" s="391" t="str">
        <f t="shared" si="581"/>
        <v/>
      </c>
    </row>
    <row r="12645" spans="1:11">
      <c r="A12645" s="417" t="s">
        <v>2155</v>
      </c>
      <c r="B12645" s="417" t="s">
        <v>9089</v>
      </c>
      <c r="C12645" s="417" t="s">
        <v>2281</v>
      </c>
      <c r="D12645" s="417" t="s">
        <v>3024</v>
      </c>
      <c r="E12645" s="391">
        <v>0.01</v>
      </c>
      <c r="F12645" s="418">
        <v>44214</v>
      </c>
      <c r="G12645" s="417" t="s">
        <v>2286</v>
      </c>
      <c r="I12645" s="379" t="str">
        <f t="shared" si="579"/>
        <v/>
      </c>
      <c r="J12645" s="379" t="str">
        <f t="shared" si="580"/>
        <v/>
      </c>
      <c r="K12645" s="391" t="str">
        <f t="shared" si="581"/>
        <v/>
      </c>
    </row>
    <row r="12646" spans="1:11">
      <c r="A12646" s="417" t="s">
        <v>2155</v>
      </c>
      <c r="B12646" s="417" t="s">
        <v>6351</v>
      </c>
      <c r="C12646" s="417" t="s">
        <v>2281</v>
      </c>
      <c r="D12646" s="417" t="s">
        <v>3025</v>
      </c>
      <c r="E12646" s="391">
        <v>0.01</v>
      </c>
      <c r="F12646" s="418">
        <v>44214</v>
      </c>
      <c r="G12646" s="417" t="s">
        <v>2283</v>
      </c>
      <c r="I12646" s="379" t="str">
        <f t="shared" si="579"/>
        <v/>
      </c>
      <c r="J12646" s="379" t="str">
        <f t="shared" si="580"/>
        <v/>
      </c>
      <c r="K12646" s="391" t="str">
        <f t="shared" si="581"/>
        <v/>
      </c>
    </row>
    <row r="12647" spans="1:11">
      <c r="A12647" s="417" t="s">
        <v>2155</v>
      </c>
      <c r="B12647" s="417" t="s">
        <v>6352</v>
      </c>
      <c r="C12647" s="417" t="s">
        <v>2281</v>
      </c>
      <c r="D12647" s="417" t="s">
        <v>3026</v>
      </c>
      <c r="E12647" s="391">
        <v>0.01</v>
      </c>
      <c r="F12647" s="418">
        <v>44214</v>
      </c>
      <c r="G12647" s="417" t="s">
        <v>2286</v>
      </c>
      <c r="I12647" s="379" t="str">
        <f t="shared" si="579"/>
        <v/>
      </c>
      <c r="J12647" s="379" t="str">
        <f t="shared" si="580"/>
        <v/>
      </c>
      <c r="K12647" s="391" t="str">
        <f t="shared" si="581"/>
        <v/>
      </c>
    </row>
    <row r="12648" spans="1:11">
      <c r="A12648" s="417" t="s">
        <v>2155</v>
      </c>
      <c r="B12648" s="417" t="s">
        <v>6353</v>
      </c>
      <c r="C12648" s="417" t="s">
        <v>2281</v>
      </c>
      <c r="D12648" s="417" t="s">
        <v>2368</v>
      </c>
      <c r="E12648" s="391">
        <v>0.01</v>
      </c>
      <c r="F12648" s="418">
        <v>44214</v>
      </c>
      <c r="G12648" s="417" t="s">
        <v>2283</v>
      </c>
      <c r="I12648" s="379" t="str">
        <f t="shared" si="579"/>
        <v/>
      </c>
      <c r="J12648" s="379" t="str">
        <f t="shared" si="580"/>
        <v/>
      </c>
      <c r="K12648" s="391" t="str">
        <f t="shared" si="581"/>
        <v/>
      </c>
    </row>
    <row r="12649" spans="1:11">
      <c r="A12649" s="417" t="s">
        <v>2155</v>
      </c>
      <c r="B12649" s="417" t="s">
        <v>6354</v>
      </c>
      <c r="C12649" s="417" t="s">
        <v>2281</v>
      </c>
      <c r="D12649" s="417" t="s">
        <v>2312</v>
      </c>
      <c r="E12649" s="391">
        <v>0.02</v>
      </c>
      <c r="F12649" s="418">
        <v>44214</v>
      </c>
      <c r="G12649" s="417" t="s">
        <v>2286</v>
      </c>
      <c r="I12649" s="379" t="str">
        <f t="shared" si="579"/>
        <v/>
      </c>
      <c r="J12649" s="379" t="str">
        <f t="shared" si="580"/>
        <v/>
      </c>
      <c r="K12649" s="391" t="str">
        <f t="shared" si="581"/>
        <v/>
      </c>
    </row>
    <row r="12650" spans="1:11">
      <c r="A12650" s="417" t="s">
        <v>2155</v>
      </c>
      <c r="B12650" s="417" t="s">
        <v>15441</v>
      </c>
      <c r="C12650" s="417" t="s">
        <v>2281</v>
      </c>
      <c r="D12650" s="417" t="s">
        <v>3027</v>
      </c>
      <c r="E12650" s="391">
        <v>0.01</v>
      </c>
      <c r="F12650" s="418">
        <v>44214</v>
      </c>
      <c r="G12650" s="417" t="s">
        <v>2283</v>
      </c>
      <c r="I12650" s="379" t="str">
        <f t="shared" si="579"/>
        <v/>
      </c>
      <c r="J12650" s="379" t="str">
        <f t="shared" si="580"/>
        <v/>
      </c>
      <c r="K12650" s="391" t="str">
        <f t="shared" si="581"/>
        <v/>
      </c>
    </row>
    <row r="12651" spans="1:11">
      <c r="A12651" s="417" t="s">
        <v>2155</v>
      </c>
      <c r="B12651" s="417" t="s">
        <v>6355</v>
      </c>
      <c r="C12651" s="417" t="s">
        <v>2281</v>
      </c>
      <c r="D12651" s="417" t="s">
        <v>3028</v>
      </c>
      <c r="E12651" s="391">
        <v>0.01</v>
      </c>
      <c r="F12651" s="418">
        <v>44214</v>
      </c>
      <c r="G12651" s="417" t="s">
        <v>2286</v>
      </c>
      <c r="I12651" s="379" t="str">
        <f t="shared" si="579"/>
        <v/>
      </c>
      <c r="J12651" s="379" t="str">
        <f t="shared" si="580"/>
        <v/>
      </c>
      <c r="K12651" s="391" t="str">
        <f t="shared" si="581"/>
        <v/>
      </c>
    </row>
    <row r="12652" spans="1:11">
      <c r="A12652" s="417" t="s">
        <v>2155</v>
      </c>
      <c r="B12652" s="417" t="s">
        <v>7324</v>
      </c>
      <c r="C12652" s="417" t="s">
        <v>2281</v>
      </c>
      <c r="D12652" s="417" t="s">
        <v>2856</v>
      </c>
      <c r="E12652" s="391">
        <v>0.01</v>
      </c>
      <c r="F12652" s="418">
        <v>44214</v>
      </c>
      <c r="G12652" s="417" t="s">
        <v>2283</v>
      </c>
      <c r="I12652" s="379" t="str">
        <f t="shared" si="579"/>
        <v/>
      </c>
      <c r="J12652" s="379" t="str">
        <f t="shared" si="580"/>
        <v/>
      </c>
      <c r="K12652" s="391" t="str">
        <f t="shared" si="581"/>
        <v/>
      </c>
    </row>
    <row r="12653" spans="1:11">
      <c r="A12653" s="417" t="s">
        <v>2155</v>
      </c>
      <c r="B12653" s="417" t="s">
        <v>7325</v>
      </c>
      <c r="C12653" s="417" t="s">
        <v>2281</v>
      </c>
      <c r="D12653" s="417" t="s">
        <v>2857</v>
      </c>
      <c r="E12653" s="391">
        <v>0.01</v>
      </c>
      <c r="F12653" s="418">
        <v>44214</v>
      </c>
      <c r="G12653" s="417" t="s">
        <v>2283</v>
      </c>
      <c r="I12653" s="379" t="str">
        <f t="shared" si="579"/>
        <v/>
      </c>
      <c r="J12653" s="379" t="str">
        <f t="shared" si="580"/>
        <v/>
      </c>
      <c r="K12653" s="391" t="str">
        <f t="shared" si="581"/>
        <v/>
      </c>
    </row>
    <row r="12654" spans="1:11">
      <c r="A12654" s="417" t="s">
        <v>2155</v>
      </c>
      <c r="B12654" s="417" t="s">
        <v>6356</v>
      </c>
      <c r="C12654" s="417" t="s">
        <v>2281</v>
      </c>
      <c r="D12654" s="417" t="s">
        <v>3029</v>
      </c>
      <c r="E12654" s="391">
        <v>0.01</v>
      </c>
      <c r="F12654" s="418">
        <v>44214</v>
      </c>
      <c r="G12654" s="417" t="s">
        <v>2286</v>
      </c>
      <c r="I12654" s="379" t="str">
        <f t="shared" si="579"/>
        <v/>
      </c>
      <c r="J12654" s="379" t="str">
        <f t="shared" si="580"/>
        <v/>
      </c>
      <c r="K12654" s="391" t="str">
        <f t="shared" si="581"/>
        <v/>
      </c>
    </row>
    <row r="12655" spans="1:11">
      <c r="A12655" s="417" t="s">
        <v>2155</v>
      </c>
      <c r="B12655" s="417" t="s">
        <v>6357</v>
      </c>
      <c r="C12655" s="417" t="s">
        <v>2281</v>
      </c>
      <c r="D12655" s="417" t="s">
        <v>2344</v>
      </c>
      <c r="E12655" s="391">
        <v>0.01</v>
      </c>
      <c r="F12655" s="418">
        <v>44214</v>
      </c>
      <c r="G12655" s="417" t="s">
        <v>2283</v>
      </c>
      <c r="I12655" s="379" t="str">
        <f t="shared" si="579"/>
        <v/>
      </c>
      <c r="J12655" s="379" t="str">
        <f t="shared" si="580"/>
        <v/>
      </c>
      <c r="K12655" s="391" t="str">
        <f t="shared" si="581"/>
        <v/>
      </c>
    </row>
    <row r="12656" spans="1:11">
      <c r="A12656" s="417" t="s">
        <v>2155</v>
      </c>
      <c r="B12656" s="417" t="s">
        <v>15442</v>
      </c>
      <c r="C12656" s="417" t="s">
        <v>2281</v>
      </c>
      <c r="D12656" s="417" t="s">
        <v>2837</v>
      </c>
      <c r="E12656" s="391">
        <v>0.01</v>
      </c>
      <c r="F12656" s="418">
        <v>44214</v>
      </c>
      <c r="G12656" s="417" t="s">
        <v>2283</v>
      </c>
      <c r="I12656" s="379" t="str">
        <f t="shared" si="579"/>
        <v/>
      </c>
      <c r="J12656" s="379" t="str">
        <f t="shared" si="580"/>
        <v/>
      </c>
      <c r="K12656" s="391" t="str">
        <f t="shared" si="581"/>
        <v/>
      </c>
    </row>
    <row r="12657" spans="1:11">
      <c r="A12657" s="417" t="s">
        <v>2155</v>
      </c>
      <c r="B12657" s="417" t="s">
        <v>15443</v>
      </c>
      <c r="C12657" s="417" t="s">
        <v>2281</v>
      </c>
      <c r="D12657" s="417" t="s">
        <v>2838</v>
      </c>
      <c r="E12657" s="391">
        <v>0.01</v>
      </c>
      <c r="F12657" s="418">
        <v>44214</v>
      </c>
      <c r="G12657" s="417" t="s">
        <v>2283</v>
      </c>
      <c r="I12657" s="379" t="str">
        <f t="shared" si="579"/>
        <v/>
      </c>
      <c r="J12657" s="379" t="str">
        <f t="shared" si="580"/>
        <v/>
      </c>
      <c r="K12657" s="391" t="str">
        <f t="shared" si="581"/>
        <v/>
      </c>
    </row>
    <row r="12658" spans="1:11">
      <c r="A12658" s="417" t="s">
        <v>2155</v>
      </c>
      <c r="B12658" s="417" t="s">
        <v>6358</v>
      </c>
      <c r="C12658" s="417" t="s">
        <v>2281</v>
      </c>
      <c r="D12658" s="417" t="s">
        <v>3014</v>
      </c>
      <c r="E12658" s="391">
        <v>0.01</v>
      </c>
      <c r="F12658" s="418">
        <v>44214</v>
      </c>
      <c r="G12658" s="417" t="s">
        <v>2286</v>
      </c>
      <c r="I12658" s="379" t="str">
        <f t="shared" si="579"/>
        <v/>
      </c>
      <c r="J12658" s="379" t="str">
        <f t="shared" si="580"/>
        <v/>
      </c>
      <c r="K12658" s="391" t="str">
        <f t="shared" si="581"/>
        <v/>
      </c>
    </row>
    <row r="12659" spans="1:11">
      <c r="A12659" s="417" t="s">
        <v>2155</v>
      </c>
      <c r="B12659" s="417" t="s">
        <v>15444</v>
      </c>
      <c r="C12659" s="417" t="s">
        <v>2281</v>
      </c>
      <c r="D12659" s="417" t="s">
        <v>2840</v>
      </c>
      <c r="E12659" s="391">
        <v>0.01</v>
      </c>
      <c r="F12659" s="418">
        <v>44214</v>
      </c>
      <c r="G12659" s="417" t="s">
        <v>2283</v>
      </c>
      <c r="I12659" s="379" t="str">
        <f t="shared" si="579"/>
        <v/>
      </c>
      <c r="J12659" s="379" t="str">
        <f t="shared" si="580"/>
        <v/>
      </c>
      <c r="K12659" s="391" t="str">
        <f t="shared" si="581"/>
        <v/>
      </c>
    </row>
    <row r="12660" spans="1:11">
      <c r="A12660" s="417" t="s">
        <v>2155</v>
      </c>
      <c r="B12660" s="417" t="s">
        <v>6359</v>
      </c>
      <c r="C12660" s="417" t="s">
        <v>2281</v>
      </c>
      <c r="D12660" s="417" t="s">
        <v>3032</v>
      </c>
      <c r="E12660" s="391">
        <v>0.01</v>
      </c>
      <c r="F12660" s="418">
        <v>44214</v>
      </c>
      <c r="G12660" s="417" t="s">
        <v>2286</v>
      </c>
      <c r="I12660" s="379" t="str">
        <f t="shared" si="579"/>
        <v/>
      </c>
      <c r="J12660" s="379" t="str">
        <f t="shared" si="580"/>
        <v/>
      </c>
      <c r="K12660" s="391" t="str">
        <f t="shared" si="581"/>
        <v/>
      </c>
    </row>
    <row r="12661" spans="1:11">
      <c r="A12661" s="417" t="s">
        <v>2155</v>
      </c>
      <c r="B12661" s="417" t="s">
        <v>6360</v>
      </c>
      <c r="C12661" s="417" t="s">
        <v>2281</v>
      </c>
      <c r="D12661" s="417" t="s">
        <v>2842</v>
      </c>
      <c r="E12661" s="391">
        <v>0.01</v>
      </c>
      <c r="F12661" s="418">
        <v>44214</v>
      </c>
      <c r="G12661" s="417" t="s">
        <v>2283</v>
      </c>
      <c r="I12661" s="379" t="str">
        <f t="shared" si="579"/>
        <v/>
      </c>
      <c r="J12661" s="379" t="str">
        <f t="shared" si="580"/>
        <v/>
      </c>
      <c r="K12661" s="391" t="str">
        <f t="shared" si="581"/>
        <v/>
      </c>
    </row>
    <row r="12662" spans="1:11">
      <c r="A12662" s="417" t="s">
        <v>2155</v>
      </c>
      <c r="B12662" s="417" t="s">
        <v>7326</v>
      </c>
      <c r="C12662" s="417" t="s">
        <v>2281</v>
      </c>
      <c r="D12662" s="417" t="s">
        <v>2870</v>
      </c>
      <c r="E12662" s="391">
        <v>4.25</v>
      </c>
      <c r="F12662" s="418">
        <v>44249</v>
      </c>
      <c r="G12662" s="417" t="s">
        <v>2283</v>
      </c>
      <c r="I12662" s="379" t="str">
        <f t="shared" si="579"/>
        <v/>
      </c>
      <c r="J12662" s="379" t="str">
        <f t="shared" si="580"/>
        <v/>
      </c>
      <c r="K12662" s="391" t="str">
        <f t="shared" si="581"/>
        <v/>
      </c>
    </row>
    <row r="12663" spans="1:11">
      <c r="A12663" s="417" t="s">
        <v>2155</v>
      </c>
      <c r="B12663" s="417" t="s">
        <v>9090</v>
      </c>
      <c r="C12663" s="417" t="s">
        <v>2281</v>
      </c>
      <c r="D12663" s="417" t="s">
        <v>3153</v>
      </c>
      <c r="E12663" s="391">
        <v>6.6</v>
      </c>
      <c r="F12663" s="418">
        <v>44249</v>
      </c>
      <c r="G12663" s="417" t="s">
        <v>2286</v>
      </c>
      <c r="I12663" s="379" t="str">
        <f t="shared" si="579"/>
        <v/>
      </c>
      <c r="J12663" s="379" t="str">
        <f t="shared" si="580"/>
        <v/>
      </c>
      <c r="K12663" s="391" t="str">
        <f t="shared" si="581"/>
        <v/>
      </c>
    </row>
    <row r="12664" spans="1:11">
      <c r="A12664" s="417" t="s">
        <v>2155</v>
      </c>
      <c r="B12664" s="417" t="s">
        <v>9091</v>
      </c>
      <c r="C12664" s="417" t="s">
        <v>2281</v>
      </c>
      <c r="D12664" s="417" t="s">
        <v>3177</v>
      </c>
      <c r="E12664" s="391">
        <v>6.08</v>
      </c>
      <c r="F12664" s="418">
        <v>44249</v>
      </c>
      <c r="G12664" s="417" t="s">
        <v>2286</v>
      </c>
      <c r="I12664" s="379" t="str">
        <f t="shared" si="579"/>
        <v/>
      </c>
      <c r="J12664" s="379" t="str">
        <f t="shared" si="580"/>
        <v/>
      </c>
      <c r="K12664" s="391" t="str">
        <f t="shared" si="581"/>
        <v/>
      </c>
    </row>
    <row r="12665" spans="1:11">
      <c r="A12665" s="417" t="s">
        <v>2155</v>
      </c>
      <c r="B12665" s="417" t="s">
        <v>15445</v>
      </c>
      <c r="C12665" s="417" t="s">
        <v>2281</v>
      </c>
      <c r="D12665" s="417" t="s">
        <v>2868</v>
      </c>
      <c r="E12665" s="391">
        <v>4.3</v>
      </c>
      <c r="F12665" s="418">
        <v>44249</v>
      </c>
      <c r="G12665" s="417" t="s">
        <v>2283</v>
      </c>
      <c r="I12665" s="379" t="str">
        <f t="shared" si="579"/>
        <v/>
      </c>
      <c r="J12665" s="379" t="str">
        <f t="shared" si="580"/>
        <v/>
      </c>
      <c r="K12665" s="391" t="str">
        <f t="shared" si="581"/>
        <v/>
      </c>
    </row>
    <row r="12666" spans="1:11">
      <c r="A12666" s="417" t="s">
        <v>2155</v>
      </c>
      <c r="B12666" s="417" t="s">
        <v>18138</v>
      </c>
      <c r="C12666" s="417" t="s">
        <v>2281</v>
      </c>
      <c r="D12666" s="417" t="s">
        <v>2320</v>
      </c>
      <c r="E12666" s="391">
        <v>3.18</v>
      </c>
      <c r="F12666" s="418">
        <v>44249</v>
      </c>
      <c r="G12666" s="417" t="s">
        <v>2283</v>
      </c>
      <c r="I12666" s="379" t="str">
        <f t="shared" si="579"/>
        <v/>
      </c>
      <c r="J12666" s="379" t="str">
        <f t="shared" si="580"/>
        <v/>
      </c>
      <c r="K12666" s="391" t="str">
        <f t="shared" si="581"/>
        <v/>
      </c>
    </row>
    <row r="12667" spans="1:11">
      <c r="A12667" s="417" t="s">
        <v>2155</v>
      </c>
      <c r="B12667" s="417" t="s">
        <v>18139</v>
      </c>
      <c r="C12667" s="417" t="s">
        <v>2281</v>
      </c>
      <c r="D12667" s="417" t="s">
        <v>2865</v>
      </c>
      <c r="E12667" s="391">
        <v>2.56</v>
      </c>
      <c r="F12667" s="418">
        <v>44249</v>
      </c>
      <c r="G12667" s="417" t="s">
        <v>2283</v>
      </c>
      <c r="I12667" s="379" t="str">
        <f t="shared" si="579"/>
        <v/>
      </c>
      <c r="J12667" s="379" t="str">
        <f t="shared" si="580"/>
        <v/>
      </c>
      <c r="K12667" s="391" t="str">
        <f t="shared" si="581"/>
        <v/>
      </c>
    </row>
    <row r="12668" spans="1:11">
      <c r="A12668" s="417" t="s">
        <v>2155</v>
      </c>
      <c r="B12668" s="417" t="s">
        <v>15446</v>
      </c>
      <c r="C12668" s="417" t="s">
        <v>2281</v>
      </c>
      <c r="D12668" s="417" t="s">
        <v>2304</v>
      </c>
      <c r="E12668" s="391">
        <v>1.96</v>
      </c>
      <c r="F12668" s="418">
        <v>44249</v>
      </c>
      <c r="G12668" s="417" t="s">
        <v>2283</v>
      </c>
      <c r="I12668" s="379" t="str">
        <f t="shared" si="579"/>
        <v/>
      </c>
      <c r="J12668" s="379" t="str">
        <f t="shared" si="580"/>
        <v/>
      </c>
      <c r="K12668" s="391" t="str">
        <f t="shared" si="581"/>
        <v/>
      </c>
    </row>
    <row r="12669" spans="1:11">
      <c r="A12669" s="417" t="s">
        <v>2155</v>
      </c>
      <c r="B12669" s="417" t="s">
        <v>18140</v>
      </c>
      <c r="C12669" s="417" t="s">
        <v>2281</v>
      </c>
      <c r="D12669" s="417" t="s">
        <v>2282</v>
      </c>
      <c r="E12669" s="391">
        <v>1.51</v>
      </c>
      <c r="F12669" s="418">
        <v>44249</v>
      </c>
      <c r="G12669" s="417" t="s">
        <v>2283</v>
      </c>
      <c r="I12669" s="379" t="str">
        <f t="shared" si="579"/>
        <v/>
      </c>
      <c r="J12669" s="379" t="str">
        <f t="shared" si="580"/>
        <v/>
      </c>
      <c r="K12669" s="391" t="str">
        <f t="shared" si="581"/>
        <v/>
      </c>
    </row>
    <row r="12670" spans="1:11">
      <c r="A12670" s="417" t="s">
        <v>2155</v>
      </c>
      <c r="B12670" s="417" t="s">
        <v>18916</v>
      </c>
      <c r="C12670" s="417" t="s">
        <v>2281</v>
      </c>
      <c r="D12670" s="417" t="s">
        <v>3109</v>
      </c>
      <c r="E12670" s="391">
        <v>0.34</v>
      </c>
      <c r="F12670" s="418">
        <v>44249</v>
      </c>
      <c r="G12670" s="417" t="s">
        <v>2283</v>
      </c>
      <c r="I12670" s="379" t="str">
        <f t="shared" si="579"/>
        <v/>
      </c>
      <c r="J12670" s="379" t="str">
        <f t="shared" si="580"/>
        <v/>
      </c>
      <c r="K12670" s="391" t="str">
        <f t="shared" si="581"/>
        <v/>
      </c>
    </row>
    <row r="12671" spans="1:11">
      <c r="A12671" s="417" t="s">
        <v>2155</v>
      </c>
      <c r="B12671" s="417" t="s">
        <v>15447</v>
      </c>
      <c r="C12671" s="417" t="s">
        <v>2281</v>
      </c>
      <c r="D12671" s="417" t="s">
        <v>2288</v>
      </c>
      <c r="E12671" s="391">
        <v>1.08</v>
      </c>
      <c r="F12671" s="418">
        <v>44249</v>
      </c>
      <c r="G12671" s="417" t="s">
        <v>2283</v>
      </c>
      <c r="I12671" s="379" t="str">
        <f t="shared" si="579"/>
        <v/>
      </c>
      <c r="J12671" s="379" t="str">
        <f t="shared" si="580"/>
        <v/>
      </c>
      <c r="K12671" s="391" t="str">
        <f t="shared" si="581"/>
        <v/>
      </c>
    </row>
    <row r="12672" spans="1:11">
      <c r="A12672" s="417" t="s">
        <v>2155</v>
      </c>
      <c r="B12672" s="417" t="s">
        <v>18917</v>
      </c>
      <c r="C12672" s="417" t="s">
        <v>2281</v>
      </c>
      <c r="D12672" s="417" t="s">
        <v>2325</v>
      </c>
      <c r="E12672" s="391">
        <v>0.74</v>
      </c>
      <c r="F12672" s="418">
        <v>44249</v>
      </c>
      <c r="G12672" s="417" t="s">
        <v>2283</v>
      </c>
      <c r="I12672" s="379" t="str">
        <f t="shared" si="579"/>
        <v/>
      </c>
      <c r="J12672" s="379" t="str">
        <f t="shared" si="580"/>
        <v/>
      </c>
      <c r="K12672" s="391" t="str">
        <f t="shared" si="581"/>
        <v/>
      </c>
    </row>
    <row r="12673" spans="1:11">
      <c r="A12673" s="417" t="s">
        <v>2155</v>
      </c>
      <c r="B12673" s="417" t="s">
        <v>15448</v>
      </c>
      <c r="C12673" s="417" t="s">
        <v>2281</v>
      </c>
      <c r="D12673" s="417" t="s">
        <v>2327</v>
      </c>
      <c r="E12673" s="391">
        <v>0.57999999999999996</v>
      </c>
      <c r="F12673" s="418">
        <v>44249</v>
      </c>
      <c r="G12673" s="417" t="s">
        <v>2283</v>
      </c>
      <c r="I12673" s="379" t="str">
        <f t="shared" si="579"/>
        <v/>
      </c>
      <c r="J12673" s="379" t="str">
        <f t="shared" si="580"/>
        <v/>
      </c>
      <c r="K12673" s="391" t="str">
        <f t="shared" si="581"/>
        <v/>
      </c>
    </row>
    <row r="12674" spans="1:11">
      <c r="A12674" s="417" t="s">
        <v>2155</v>
      </c>
      <c r="B12674" s="417" t="s">
        <v>6361</v>
      </c>
      <c r="C12674" s="417" t="s">
        <v>2281</v>
      </c>
      <c r="D12674" s="417" t="s">
        <v>2292</v>
      </c>
      <c r="E12674" s="391">
        <v>0.42</v>
      </c>
      <c r="F12674" s="418">
        <v>44249</v>
      </c>
      <c r="G12674" s="417" t="s">
        <v>2283</v>
      </c>
      <c r="I12674" s="379" t="str">
        <f t="shared" si="579"/>
        <v/>
      </c>
      <c r="J12674" s="379" t="str">
        <f t="shared" si="580"/>
        <v/>
      </c>
      <c r="K12674" s="391" t="str">
        <f t="shared" si="581"/>
        <v/>
      </c>
    </row>
    <row r="12675" spans="1:11">
      <c r="A12675" s="417" t="s">
        <v>2155</v>
      </c>
      <c r="B12675" s="417" t="s">
        <v>15449</v>
      </c>
      <c r="C12675" s="417" t="s">
        <v>2281</v>
      </c>
      <c r="D12675" s="417" t="s">
        <v>2294</v>
      </c>
      <c r="E12675" s="391">
        <v>0.33</v>
      </c>
      <c r="F12675" s="418">
        <v>44249</v>
      </c>
      <c r="G12675" s="417" t="s">
        <v>2283</v>
      </c>
      <c r="I12675" s="379" t="str">
        <f t="shared" si="579"/>
        <v/>
      </c>
      <c r="J12675" s="379" t="str">
        <f t="shared" si="580"/>
        <v/>
      </c>
      <c r="K12675" s="391" t="str">
        <f t="shared" si="581"/>
        <v/>
      </c>
    </row>
    <row r="12676" spans="1:11">
      <c r="A12676" s="417" t="s">
        <v>2155</v>
      </c>
      <c r="B12676" s="417" t="s">
        <v>18918</v>
      </c>
      <c r="C12676" s="417" t="s">
        <v>2281</v>
      </c>
      <c r="D12676" s="417" t="s">
        <v>2296</v>
      </c>
      <c r="E12676" s="391">
        <v>0.01</v>
      </c>
      <c r="F12676" s="418">
        <v>44249</v>
      </c>
      <c r="G12676" s="417" t="s">
        <v>2283</v>
      </c>
      <c r="I12676" s="379" t="str">
        <f t="shared" ref="I12676:I12739" si="582">IF(F13388&lt;&gt;"",F13388-$I$199,"")</f>
        <v/>
      </c>
      <c r="J12676" s="379" t="str">
        <f t="shared" ref="J12676:J12739" si="583">IF(I12676&lt;&gt;"",NETWORKDAYS($I$199,F13388-1,$N$201:$N$224),"")</f>
        <v/>
      </c>
      <c r="K12676" s="391" t="str">
        <f t="shared" ref="K12676:K12739" si="584">IF(I12676&lt;&gt;"",RIGHT(D13388,LEN(D13388)-FIND(" ",D13388)),"")</f>
        <v/>
      </c>
    </row>
    <row r="12677" spans="1:11">
      <c r="A12677" s="417" t="s">
        <v>2155</v>
      </c>
      <c r="B12677" s="417" t="s">
        <v>6362</v>
      </c>
      <c r="C12677" s="417" t="s">
        <v>2281</v>
      </c>
      <c r="D12677" s="417" t="s">
        <v>2298</v>
      </c>
      <c r="E12677" s="391">
        <v>0.18</v>
      </c>
      <c r="F12677" s="418">
        <v>44249</v>
      </c>
      <c r="G12677" s="417" t="s">
        <v>2283</v>
      </c>
      <c r="I12677" s="379" t="str">
        <f t="shared" si="582"/>
        <v/>
      </c>
      <c r="J12677" s="379" t="str">
        <f t="shared" si="583"/>
        <v/>
      </c>
      <c r="K12677" s="391" t="str">
        <f t="shared" si="584"/>
        <v/>
      </c>
    </row>
    <row r="12678" spans="1:11">
      <c r="A12678" s="417" t="s">
        <v>2155</v>
      </c>
      <c r="B12678" s="417" t="s">
        <v>6363</v>
      </c>
      <c r="C12678" s="417" t="s">
        <v>2281</v>
      </c>
      <c r="D12678" s="417" t="s">
        <v>3044</v>
      </c>
      <c r="E12678" s="391">
        <v>0.15</v>
      </c>
      <c r="F12678" s="418">
        <v>44249</v>
      </c>
      <c r="G12678" s="417" t="s">
        <v>2286</v>
      </c>
      <c r="I12678" s="379" t="str">
        <f t="shared" si="582"/>
        <v/>
      </c>
      <c r="J12678" s="379" t="str">
        <f t="shared" si="583"/>
        <v/>
      </c>
      <c r="K12678" s="391" t="str">
        <f t="shared" si="584"/>
        <v/>
      </c>
    </row>
    <row r="12679" spans="1:11">
      <c r="A12679" s="417" t="s">
        <v>2155</v>
      </c>
      <c r="B12679" s="417" t="s">
        <v>15450</v>
      </c>
      <c r="C12679" s="417" t="s">
        <v>2281</v>
      </c>
      <c r="D12679" s="417" t="s">
        <v>2302</v>
      </c>
      <c r="E12679" s="391">
        <v>0.1</v>
      </c>
      <c r="F12679" s="418">
        <v>44249</v>
      </c>
      <c r="G12679" s="417" t="s">
        <v>2283</v>
      </c>
      <c r="I12679" s="379" t="str">
        <f t="shared" si="582"/>
        <v/>
      </c>
      <c r="J12679" s="379" t="str">
        <f t="shared" si="583"/>
        <v/>
      </c>
      <c r="K12679" s="391" t="str">
        <f t="shared" si="584"/>
        <v/>
      </c>
    </row>
    <row r="12680" spans="1:11">
      <c r="A12680" s="417" t="s">
        <v>2155</v>
      </c>
      <c r="B12680" s="417" t="s">
        <v>6364</v>
      </c>
      <c r="C12680" s="417" t="s">
        <v>2281</v>
      </c>
      <c r="D12680" s="417" t="s">
        <v>3023</v>
      </c>
      <c r="E12680" s="391">
        <v>0.09</v>
      </c>
      <c r="F12680" s="418">
        <v>44249</v>
      </c>
      <c r="G12680" s="417" t="s">
        <v>2283</v>
      </c>
      <c r="I12680" s="379" t="str">
        <f t="shared" si="582"/>
        <v/>
      </c>
      <c r="J12680" s="379" t="str">
        <f t="shared" si="583"/>
        <v/>
      </c>
      <c r="K12680" s="391" t="str">
        <f t="shared" si="584"/>
        <v/>
      </c>
    </row>
    <row r="12681" spans="1:11">
      <c r="A12681" s="417" t="s">
        <v>2155</v>
      </c>
      <c r="B12681" s="417" t="s">
        <v>7327</v>
      </c>
      <c r="C12681" s="417" t="s">
        <v>2281</v>
      </c>
      <c r="D12681" s="417" t="s">
        <v>3025</v>
      </c>
      <c r="E12681" s="391">
        <v>0.06</v>
      </c>
      <c r="F12681" s="418">
        <v>44249</v>
      </c>
      <c r="G12681" s="417" t="s">
        <v>2283</v>
      </c>
      <c r="I12681" s="379" t="str">
        <f t="shared" si="582"/>
        <v/>
      </c>
      <c r="J12681" s="379" t="str">
        <f t="shared" si="583"/>
        <v/>
      </c>
      <c r="K12681" s="391" t="str">
        <f t="shared" si="584"/>
        <v/>
      </c>
    </row>
    <row r="12682" spans="1:11">
      <c r="A12682" s="417" t="s">
        <v>2155</v>
      </c>
      <c r="B12682" s="417" t="s">
        <v>6365</v>
      </c>
      <c r="C12682" s="417" t="s">
        <v>2281</v>
      </c>
      <c r="D12682" s="417" t="s">
        <v>3026</v>
      </c>
      <c r="E12682" s="391">
        <v>0.05</v>
      </c>
      <c r="F12682" s="418">
        <v>44249</v>
      </c>
      <c r="G12682" s="417" t="s">
        <v>2286</v>
      </c>
      <c r="I12682" s="379" t="str">
        <f t="shared" si="582"/>
        <v/>
      </c>
      <c r="J12682" s="379" t="str">
        <f t="shared" si="583"/>
        <v/>
      </c>
      <c r="K12682" s="391" t="str">
        <f t="shared" si="584"/>
        <v/>
      </c>
    </row>
    <row r="12683" spans="1:11">
      <c r="A12683" s="417" t="s">
        <v>2155</v>
      </c>
      <c r="B12683" s="417" t="s">
        <v>6366</v>
      </c>
      <c r="C12683" s="417" t="s">
        <v>2281</v>
      </c>
      <c r="D12683" s="417" t="s">
        <v>2312</v>
      </c>
      <c r="E12683" s="391">
        <v>0.05</v>
      </c>
      <c r="F12683" s="418">
        <v>44249</v>
      </c>
      <c r="G12683" s="417" t="s">
        <v>2286</v>
      </c>
      <c r="I12683" s="379" t="str">
        <f t="shared" si="582"/>
        <v/>
      </c>
      <c r="J12683" s="379" t="str">
        <f t="shared" si="583"/>
        <v/>
      </c>
      <c r="K12683" s="391" t="str">
        <f t="shared" si="584"/>
        <v/>
      </c>
    </row>
    <row r="12684" spans="1:11">
      <c r="A12684" s="417" t="s">
        <v>2155</v>
      </c>
      <c r="B12684" s="417" t="s">
        <v>15451</v>
      </c>
      <c r="C12684" s="417" t="s">
        <v>2281</v>
      </c>
      <c r="D12684" s="417" t="s">
        <v>3027</v>
      </c>
      <c r="E12684" s="391">
        <v>0.04</v>
      </c>
      <c r="F12684" s="418">
        <v>44249</v>
      </c>
      <c r="G12684" s="417" t="s">
        <v>2283</v>
      </c>
      <c r="I12684" s="379" t="str">
        <f t="shared" si="582"/>
        <v/>
      </c>
      <c r="J12684" s="379" t="str">
        <f t="shared" si="583"/>
        <v/>
      </c>
      <c r="K12684" s="391" t="str">
        <f t="shared" si="584"/>
        <v/>
      </c>
    </row>
    <row r="12685" spans="1:11">
      <c r="A12685" s="417" t="s">
        <v>2155</v>
      </c>
      <c r="B12685" s="417" t="s">
        <v>17685</v>
      </c>
      <c r="C12685" s="417" t="s">
        <v>2281</v>
      </c>
      <c r="D12685" s="417" t="s">
        <v>2857</v>
      </c>
      <c r="E12685" s="391">
        <v>0.04</v>
      </c>
      <c r="F12685" s="418">
        <v>44249</v>
      </c>
      <c r="G12685" s="417" t="s">
        <v>2283</v>
      </c>
      <c r="I12685" s="379" t="str">
        <f t="shared" si="582"/>
        <v/>
      </c>
      <c r="J12685" s="379" t="str">
        <f t="shared" si="583"/>
        <v/>
      </c>
      <c r="K12685" s="391" t="str">
        <f t="shared" si="584"/>
        <v/>
      </c>
    </row>
    <row r="12686" spans="1:11">
      <c r="A12686" s="417" t="s">
        <v>2155</v>
      </c>
      <c r="B12686" s="417" t="s">
        <v>7328</v>
      </c>
      <c r="C12686" s="417" t="s">
        <v>2281</v>
      </c>
      <c r="D12686" s="417" t="s">
        <v>2330</v>
      </c>
      <c r="E12686" s="391">
        <v>0.03</v>
      </c>
      <c r="F12686" s="418">
        <v>44249</v>
      </c>
      <c r="G12686" s="417" t="s">
        <v>2286</v>
      </c>
      <c r="I12686" s="379" t="str">
        <f t="shared" si="582"/>
        <v/>
      </c>
      <c r="J12686" s="379" t="str">
        <f t="shared" si="583"/>
        <v/>
      </c>
      <c r="K12686" s="391" t="str">
        <f t="shared" si="584"/>
        <v/>
      </c>
    </row>
    <row r="12687" spans="1:11">
      <c r="A12687" s="417" t="s">
        <v>2155</v>
      </c>
      <c r="B12687" s="417" t="s">
        <v>15452</v>
      </c>
      <c r="C12687" s="417" t="s">
        <v>2281</v>
      </c>
      <c r="D12687" s="417" t="s">
        <v>2344</v>
      </c>
      <c r="E12687" s="391">
        <v>0.03</v>
      </c>
      <c r="F12687" s="418">
        <v>44249</v>
      </c>
      <c r="G12687" s="417" t="s">
        <v>2283</v>
      </c>
      <c r="I12687" s="379" t="str">
        <f t="shared" si="582"/>
        <v/>
      </c>
      <c r="J12687" s="379" t="str">
        <f t="shared" si="583"/>
        <v/>
      </c>
      <c r="K12687" s="391" t="str">
        <f t="shared" si="584"/>
        <v/>
      </c>
    </row>
    <row r="12688" spans="1:11">
      <c r="A12688" s="417" t="s">
        <v>2155</v>
      </c>
      <c r="B12688" s="417" t="s">
        <v>6367</v>
      </c>
      <c r="C12688" s="417" t="s">
        <v>2281</v>
      </c>
      <c r="D12688" s="417" t="s">
        <v>2837</v>
      </c>
      <c r="E12688" s="391">
        <v>0.02</v>
      </c>
      <c r="F12688" s="418">
        <v>44249</v>
      </c>
      <c r="G12688" s="417" t="s">
        <v>2283</v>
      </c>
      <c r="I12688" s="379" t="str">
        <f t="shared" si="582"/>
        <v/>
      </c>
      <c r="J12688" s="379" t="str">
        <f t="shared" si="583"/>
        <v/>
      </c>
      <c r="K12688" s="391" t="str">
        <f t="shared" si="584"/>
        <v/>
      </c>
    </row>
    <row r="12689" spans="1:11">
      <c r="A12689" s="417" t="s">
        <v>2155</v>
      </c>
      <c r="B12689" s="417" t="s">
        <v>15453</v>
      </c>
      <c r="C12689" s="417" t="s">
        <v>2281</v>
      </c>
      <c r="D12689" s="417" t="s">
        <v>2838</v>
      </c>
      <c r="E12689" s="391">
        <v>0.02</v>
      </c>
      <c r="F12689" s="418">
        <v>44249</v>
      </c>
      <c r="G12689" s="417" t="s">
        <v>2283</v>
      </c>
      <c r="I12689" s="379" t="str">
        <f t="shared" si="582"/>
        <v/>
      </c>
      <c r="J12689" s="379" t="str">
        <f t="shared" si="583"/>
        <v/>
      </c>
      <c r="K12689" s="391" t="str">
        <f t="shared" si="584"/>
        <v/>
      </c>
    </row>
    <row r="12690" spans="1:11">
      <c r="A12690" s="417" t="s">
        <v>2155</v>
      </c>
      <c r="B12690" s="417" t="s">
        <v>15454</v>
      </c>
      <c r="C12690" s="417" t="s">
        <v>2281</v>
      </c>
      <c r="D12690" s="417" t="s">
        <v>2839</v>
      </c>
      <c r="E12690" s="391">
        <v>0.02</v>
      </c>
      <c r="F12690" s="418">
        <v>44249</v>
      </c>
      <c r="G12690" s="417" t="s">
        <v>2283</v>
      </c>
      <c r="I12690" s="379" t="str">
        <f t="shared" si="582"/>
        <v/>
      </c>
      <c r="J12690" s="379" t="str">
        <f t="shared" si="583"/>
        <v/>
      </c>
      <c r="K12690" s="391" t="str">
        <f t="shared" si="584"/>
        <v/>
      </c>
    </row>
    <row r="12691" spans="1:11">
      <c r="A12691" s="417" t="s">
        <v>2155</v>
      </c>
      <c r="B12691" s="417" t="s">
        <v>15455</v>
      </c>
      <c r="C12691" s="417" t="s">
        <v>2281</v>
      </c>
      <c r="D12691" s="417" t="s">
        <v>2840</v>
      </c>
      <c r="E12691" s="391">
        <v>0.01</v>
      </c>
      <c r="F12691" s="418">
        <v>44249</v>
      </c>
      <c r="G12691" s="417" t="s">
        <v>2283</v>
      </c>
      <c r="I12691" s="379" t="str">
        <f t="shared" si="582"/>
        <v/>
      </c>
      <c r="J12691" s="379" t="str">
        <f t="shared" si="583"/>
        <v/>
      </c>
      <c r="K12691" s="391" t="str">
        <f t="shared" si="584"/>
        <v/>
      </c>
    </row>
    <row r="12692" spans="1:11">
      <c r="A12692" s="417" t="s">
        <v>2155</v>
      </c>
      <c r="B12692" s="417" t="s">
        <v>17686</v>
      </c>
      <c r="C12692" s="417" t="s">
        <v>2281</v>
      </c>
      <c r="D12692" s="417" t="s">
        <v>2842</v>
      </c>
      <c r="E12692" s="391">
        <v>0.01</v>
      </c>
      <c r="F12692" s="418">
        <v>44249</v>
      </c>
      <c r="G12692" s="417" t="s">
        <v>2283</v>
      </c>
      <c r="I12692" s="379" t="str">
        <f t="shared" si="582"/>
        <v/>
      </c>
      <c r="J12692" s="379" t="str">
        <f t="shared" si="583"/>
        <v/>
      </c>
      <c r="K12692" s="391" t="str">
        <f t="shared" si="584"/>
        <v/>
      </c>
    </row>
    <row r="12693" spans="1:11">
      <c r="A12693" s="417" t="s">
        <v>2155</v>
      </c>
      <c r="B12693" s="417" t="s">
        <v>6368</v>
      </c>
      <c r="C12693" s="417" t="s">
        <v>2281</v>
      </c>
      <c r="D12693" s="417" t="s">
        <v>2870</v>
      </c>
      <c r="E12693" s="391">
        <v>9.1999999999999993</v>
      </c>
      <c r="F12693" s="418">
        <v>44270</v>
      </c>
      <c r="G12693" s="417" t="s">
        <v>2283</v>
      </c>
      <c r="I12693" s="379" t="str">
        <f t="shared" si="582"/>
        <v/>
      </c>
      <c r="J12693" s="379" t="str">
        <f t="shared" si="583"/>
        <v/>
      </c>
      <c r="K12693" s="391" t="str">
        <f t="shared" si="584"/>
        <v/>
      </c>
    </row>
    <row r="12694" spans="1:11">
      <c r="A12694" s="417" t="s">
        <v>2155</v>
      </c>
      <c r="B12694" s="417" t="s">
        <v>18919</v>
      </c>
      <c r="C12694" s="417" t="s">
        <v>2281</v>
      </c>
      <c r="D12694" s="417" t="s">
        <v>2333</v>
      </c>
      <c r="E12694" s="391">
        <v>0.01</v>
      </c>
      <c r="F12694" s="418">
        <v>44270</v>
      </c>
      <c r="G12694" s="417" t="s">
        <v>2283</v>
      </c>
      <c r="I12694" s="379" t="str">
        <f t="shared" si="582"/>
        <v/>
      </c>
      <c r="J12694" s="379" t="str">
        <f t="shared" si="583"/>
        <v/>
      </c>
      <c r="K12694" s="391" t="str">
        <f t="shared" si="584"/>
        <v/>
      </c>
    </row>
    <row r="12695" spans="1:11">
      <c r="A12695" s="417" t="s">
        <v>2155</v>
      </c>
      <c r="B12695" s="417" t="s">
        <v>15456</v>
      </c>
      <c r="C12695" s="417" t="s">
        <v>2281</v>
      </c>
      <c r="D12695" s="417" t="s">
        <v>2304</v>
      </c>
      <c r="E12695" s="391">
        <v>0.01</v>
      </c>
      <c r="F12695" s="418">
        <v>44270</v>
      </c>
      <c r="G12695" s="417" t="s">
        <v>2283</v>
      </c>
      <c r="I12695" s="379" t="str">
        <f t="shared" si="582"/>
        <v/>
      </c>
      <c r="J12695" s="379" t="str">
        <f t="shared" si="583"/>
        <v/>
      </c>
      <c r="K12695" s="391" t="str">
        <f t="shared" si="584"/>
        <v/>
      </c>
    </row>
    <row r="12696" spans="1:11">
      <c r="A12696" s="417" t="s">
        <v>2155</v>
      </c>
      <c r="B12696" s="417" t="s">
        <v>18920</v>
      </c>
      <c r="C12696" s="417" t="s">
        <v>2281</v>
      </c>
      <c r="D12696" s="417" t="s">
        <v>2288</v>
      </c>
      <c r="E12696" s="391">
        <v>1.1299999999999999</v>
      </c>
      <c r="F12696" s="418">
        <v>44270</v>
      </c>
      <c r="G12696" s="417" t="s">
        <v>2283</v>
      </c>
      <c r="I12696" s="379" t="str">
        <f t="shared" si="582"/>
        <v/>
      </c>
      <c r="J12696" s="379" t="str">
        <f t="shared" si="583"/>
        <v/>
      </c>
      <c r="K12696" s="391" t="str">
        <f t="shared" si="584"/>
        <v/>
      </c>
    </row>
    <row r="12697" spans="1:11">
      <c r="A12697" s="417" t="s">
        <v>2155</v>
      </c>
      <c r="B12697" s="417" t="s">
        <v>15457</v>
      </c>
      <c r="C12697" s="417" t="s">
        <v>2281</v>
      </c>
      <c r="D12697" s="417" t="s">
        <v>2325</v>
      </c>
      <c r="E12697" s="391">
        <v>1.04</v>
      </c>
      <c r="F12697" s="418">
        <v>44270</v>
      </c>
      <c r="G12697" s="417" t="s">
        <v>2283</v>
      </c>
      <c r="I12697" s="379" t="str">
        <f t="shared" si="582"/>
        <v/>
      </c>
      <c r="J12697" s="379" t="str">
        <f t="shared" si="583"/>
        <v/>
      </c>
      <c r="K12697" s="391" t="str">
        <f t="shared" si="584"/>
        <v/>
      </c>
    </row>
    <row r="12698" spans="1:11">
      <c r="A12698" s="417" t="s">
        <v>2155</v>
      </c>
      <c r="B12698" s="417" t="s">
        <v>15458</v>
      </c>
      <c r="C12698" s="417" t="s">
        <v>2281</v>
      </c>
      <c r="D12698" s="417" t="s">
        <v>2327</v>
      </c>
      <c r="E12698" s="391">
        <v>0.71</v>
      </c>
      <c r="F12698" s="418">
        <v>44270</v>
      </c>
      <c r="G12698" s="417" t="s">
        <v>2283</v>
      </c>
      <c r="I12698" s="379" t="str">
        <f t="shared" si="582"/>
        <v/>
      </c>
      <c r="J12698" s="379" t="str">
        <f t="shared" si="583"/>
        <v/>
      </c>
      <c r="K12698" s="391" t="str">
        <f t="shared" si="584"/>
        <v/>
      </c>
    </row>
    <row r="12699" spans="1:11">
      <c r="A12699" s="417" t="s">
        <v>2155</v>
      </c>
      <c r="B12699" s="417" t="s">
        <v>15459</v>
      </c>
      <c r="C12699" s="417" t="s">
        <v>2281</v>
      </c>
      <c r="D12699" s="417" t="s">
        <v>2292</v>
      </c>
      <c r="E12699" s="391">
        <v>0.67</v>
      </c>
      <c r="F12699" s="418">
        <v>44270</v>
      </c>
      <c r="G12699" s="417" t="s">
        <v>2283</v>
      </c>
      <c r="I12699" s="379" t="str">
        <f t="shared" si="582"/>
        <v/>
      </c>
      <c r="J12699" s="379" t="str">
        <f t="shared" si="583"/>
        <v/>
      </c>
      <c r="K12699" s="391" t="str">
        <f t="shared" si="584"/>
        <v/>
      </c>
    </row>
    <row r="12700" spans="1:11">
      <c r="A12700" s="417" t="s">
        <v>2155</v>
      </c>
      <c r="B12700" s="417" t="s">
        <v>6369</v>
      </c>
      <c r="C12700" s="417" t="s">
        <v>2281</v>
      </c>
      <c r="D12700" s="417" t="s">
        <v>2294</v>
      </c>
      <c r="E12700" s="391">
        <v>0.55000000000000004</v>
      </c>
      <c r="F12700" s="418">
        <v>44270</v>
      </c>
      <c r="G12700" s="417" t="s">
        <v>2283</v>
      </c>
      <c r="I12700" s="379" t="str">
        <f t="shared" si="582"/>
        <v/>
      </c>
      <c r="J12700" s="379" t="str">
        <f t="shared" si="583"/>
        <v/>
      </c>
      <c r="K12700" s="391" t="str">
        <f t="shared" si="584"/>
        <v/>
      </c>
    </row>
    <row r="12701" spans="1:11">
      <c r="A12701" s="417" t="s">
        <v>2155</v>
      </c>
      <c r="B12701" s="417" t="s">
        <v>15460</v>
      </c>
      <c r="C12701" s="417" t="s">
        <v>2281</v>
      </c>
      <c r="D12701" s="417" t="s">
        <v>2296</v>
      </c>
      <c r="E12701" s="391">
        <v>0.45</v>
      </c>
      <c r="F12701" s="418">
        <v>44270</v>
      </c>
      <c r="G12701" s="417" t="s">
        <v>2283</v>
      </c>
      <c r="I12701" s="379" t="str">
        <f t="shared" si="582"/>
        <v/>
      </c>
      <c r="J12701" s="379" t="str">
        <f t="shared" si="583"/>
        <v/>
      </c>
      <c r="K12701" s="391" t="str">
        <f t="shared" si="584"/>
        <v/>
      </c>
    </row>
    <row r="12702" spans="1:11">
      <c r="A12702" s="417" t="s">
        <v>2155</v>
      </c>
      <c r="B12702" s="417" t="s">
        <v>18141</v>
      </c>
      <c r="C12702" s="417" t="s">
        <v>2281</v>
      </c>
      <c r="D12702" s="417" t="s">
        <v>3166</v>
      </c>
      <c r="E12702" s="391">
        <v>0.45</v>
      </c>
      <c r="F12702" s="418">
        <v>44270</v>
      </c>
      <c r="G12702" s="417" t="s">
        <v>2286</v>
      </c>
      <c r="I12702" s="379" t="str">
        <f t="shared" si="582"/>
        <v/>
      </c>
      <c r="J12702" s="379" t="str">
        <f t="shared" si="583"/>
        <v/>
      </c>
      <c r="K12702" s="391" t="str">
        <f t="shared" si="584"/>
        <v/>
      </c>
    </row>
    <row r="12703" spans="1:11">
      <c r="A12703" s="417" t="s">
        <v>2155</v>
      </c>
      <c r="B12703" s="417" t="s">
        <v>15461</v>
      </c>
      <c r="C12703" s="417" t="s">
        <v>2281</v>
      </c>
      <c r="D12703" s="417" t="s">
        <v>2298</v>
      </c>
      <c r="E12703" s="391">
        <v>0.33</v>
      </c>
      <c r="F12703" s="418">
        <v>44270</v>
      </c>
      <c r="G12703" s="417" t="s">
        <v>2283</v>
      </c>
      <c r="I12703" s="379" t="str">
        <f t="shared" si="582"/>
        <v/>
      </c>
      <c r="J12703" s="379" t="str">
        <f t="shared" si="583"/>
        <v/>
      </c>
      <c r="K12703" s="391" t="str">
        <f t="shared" si="584"/>
        <v/>
      </c>
    </row>
    <row r="12704" spans="1:11">
      <c r="A12704" s="417" t="s">
        <v>2155</v>
      </c>
      <c r="B12704" s="417" t="s">
        <v>9092</v>
      </c>
      <c r="C12704" s="417" t="s">
        <v>2281</v>
      </c>
      <c r="D12704" s="417" t="s">
        <v>3044</v>
      </c>
      <c r="E12704" s="391">
        <v>0.3</v>
      </c>
      <c r="F12704" s="418">
        <v>44270</v>
      </c>
      <c r="G12704" s="417" t="s">
        <v>2286</v>
      </c>
      <c r="I12704" s="379" t="str">
        <f t="shared" si="582"/>
        <v/>
      </c>
      <c r="J12704" s="379" t="str">
        <f t="shared" si="583"/>
        <v/>
      </c>
      <c r="K12704" s="391" t="str">
        <f t="shared" si="584"/>
        <v/>
      </c>
    </row>
    <row r="12705" spans="1:11">
      <c r="A12705" s="417" t="s">
        <v>2155</v>
      </c>
      <c r="B12705" s="417" t="s">
        <v>15462</v>
      </c>
      <c r="C12705" s="417" t="s">
        <v>2281</v>
      </c>
      <c r="D12705" s="417" t="s">
        <v>2300</v>
      </c>
      <c r="E12705" s="391">
        <v>0.28000000000000003</v>
      </c>
      <c r="F12705" s="418">
        <v>44270</v>
      </c>
      <c r="G12705" s="417" t="s">
        <v>2283</v>
      </c>
      <c r="I12705" s="379" t="str">
        <f t="shared" si="582"/>
        <v/>
      </c>
      <c r="J12705" s="379" t="str">
        <f t="shared" si="583"/>
        <v/>
      </c>
      <c r="K12705" s="391" t="str">
        <f t="shared" si="584"/>
        <v/>
      </c>
    </row>
    <row r="12706" spans="1:11">
      <c r="A12706" s="417" t="s">
        <v>2155</v>
      </c>
      <c r="B12706" s="417" t="s">
        <v>15463</v>
      </c>
      <c r="C12706" s="417" t="s">
        <v>2281</v>
      </c>
      <c r="D12706" s="417" t="s">
        <v>2302</v>
      </c>
      <c r="E12706" s="391">
        <v>0.23</v>
      </c>
      <c r="F12706" s="418">
        <v>44270</v>
      </c>
      <c r="G12706" s="417" t="s">
        <v>2283</v>
      </c>
      <c r="I12706" s="379" t="str">
        <f t="shared" si="582"/>
        <v/>
      </c>
      <c r="J12706" s="379" t="str">
        <f t="shared" si="583"/>
        <v/>
      </c>
      <c r="K12706" s="391" t="str">
        <f t="shared" si="584"/>
        <v/>
      </c>
    </row>
    <row r="12707" spans="1:11">
      <c r="A12707" s="417" t="s">
        <v>2155</v>
      </c>
      <c r="B12707" s="417" t="s">
        <v>15464</v>
      </c>
      <c r="C12707" s="417" t="s">
        <v>2281</v>
      </c>
      <c r="D12707" s="417" t="s">
        <v>3043</v>
      </c>
      <c r="E12707" s="391">
        <v>0.2</v>
      </c>
      <c r="F12707" s="418">
        <v>44270</v>
      </c>
      <c r="G12707" s="417" t="s">
        <v>2286</v>
      </c>
      <c r="I12707" s="379" t="str">
        <f t="shared" si="582"/>
        <v/>
      </c>
      <c r="J12707" s="379" t="str">
        <f t="shared" si="583"/>
        <v/>
      </c>
      <c r="K12707" s="391" t="str">
        <f t="shared" si="584"/>
        <v/>
      </c>
    </row>
    <row r="12708" spans="1:11">
      <c r="A12708" s="417" t="s">
        <v>2155</v>
      </c>
      <c r="B12708" s="417" t="s">
        <v>15465</v>
      </c>
      <c r="C12708" s="417" t="s">
        <v>2281</v>
      </c>
      <c r="D12708" s="417" t="s">
        <v>3024</v>
      </c>
      <c r="E12708" s="391">
        <v>0.16</v>
      </c>
      <c r="F12708" s="418">
        <v>44270</v>
      </c>
      <c r="G12708" s="417" t="s">
        <v>2286</v>
      </c>
      <c r="I12708" s="379" t="str">
        <f t="shared" si="582"/>
        <v/>
      </c>
      <c r="J12708" s="379" t="str">
        <f t="shared" si="583"/>
        <v/>
      </c>
      <c r="K12708" s="391" t="str">
        <f t="shared" si="584"/>
        <v/>
      </c>
    </row>
    <row r="12709" spans="1:11">
      <c r="A12709" s="417" t="s">
        <v>2155</v>
      </c>
      <c r="B12709" s="417" t="s">
        <v>15466</v>
      </c>
      <c r="C12709" s="417" t="s">
        <v>2281</v>
      </c>
      <c r="D12709" s="417" t="s">
        <v>3025</v>
      </c>
      <c r="E12709" s="391">
        <v>0.14000000000000001</v>
      </c>
      <c r="F12709" s="418">
        <v>44270</v>
      </c>
      <c r="G12709" s="417" t="s">
        <v>2283</v>
      </c>
      <c r="I12709" s="379" t="str">
        <f t="shared" si="582"/>
        <v/>
      </c>
      <c r="J12709" s="379" t="str">
        <f t="shared" si="583"/>
        <v/>
      </c>
      <c r="K12709" s="391" t="str">
        <f t="shared" si="584"/>
        <v/>
      </c>
    </row>
    <row r="12710" spans="1:11">
      <c r="A12710" s="417" t="s">
        <v>2155</v>
      </c>
      <c r="B12710" s="417" t="s">
        <v>15467</v>
      </c>
      <c r="C12710" s="417" t="s">
        <v>2281</v>
      </c>
      <c r="D12710" s="417" t="s">
        <v>2312</v>
      </c>
      <c r="E12710" s="391">
        <v>0.19</v>
      </c>
      <c r="F12710" s="418">
        <v>44270</v>
      </c>
      <c r="G12710" s="417" t="s">
        <v>2286</v>
      </c>
      <c r="I12710" s="379" t="str">
        <f t="shared" si="582"/>
        <v/>
      </c>
      <c r="J12710" s="379" t="str">
        <f t="shared" si="583"/>
        <v/>
      </c>
      <c r="K12710" s="391" t="str">
        <f t="shared" si="584"/>
        <v/>
      </c>
    </row>
    <row r="12711" spans="1:11">
      <c r="A12711" s="417" t="s">
        <v>2155</v>
      </c>
      <c r="B12711" s="417" t="s">
        <v>15468</v>
      </c>
      <c r="C12711" s="417" t="s">
        <v>2281</v>
      </c>
      <c r="D12711" s="417" t="s">
        <v>3027</v>
      </c>
      <c r="E12711" s="391">
        <v>0.12</v>
      </c>
      <c r="F12711" s="418">
        <v>44270</v>
      </c>
      <c r="G12711" s="417" t="s">
        <v>2283</v>
      </c>
      <c r="I12711" s="379" t="str">
        <f t="shared" si="582"/>
        <v/>
      </c>
      <c r="J12711" s="379" t="str">
        <f t="shared" si="583"/>
        <v/>
      </c>
      <c r="K12711" s="391" t="str">
        <f t="shared" si="584"/>
        <v/>
      </c>
    </row>
    <row r="12712" spans="1:11">
      <c r="A12712" s="417" t="s">
        <v>2155</v>
      </c>
      <c r="B12712" s="417" t="s">
        <v>9093</v>
      </c>
      <c r="C12712" s="417" t="s">
        <v>2281</v>
      </c>
      <c r="D12712" s="417" t="s">
        <v>3028</v>
      </c>
      <c r="E12712" s="391">
        <v>0.22</v>
      </c>
      <c r="F12712" s="418">
        <v>44270</v>
      </c>
      <c r="G12712" s="417" t="s">
        <v>2286</v>
      </c>
      <c r="I12712" s="379" t="str">
        <f t="shared" si="582"/>
        <v/>
      </c>
      <c r="J12712" s="379" t="str">
        <f t="shared" si="583"/>
        <v/>
      </c>
      <c r="K12712" s="391" t="str">
        <f t="shared" si="584"/>
        <v/>
      </c>
    </row>
    <row r="12713" spans="1:11">
      <c r="A12713" s="417" t="s">
        <v>2155</v>
      </c>
      <c r="B12713" s="417" t="s">
        <v>15469</v>
      </c>
      <c r="C12713" s="417" t="s">
        <v>2281</v>
      </c>
      <c r="D12713" s="417" t="s">
        <v>2857</v>
      </c>
      <c r="E12713" s="391">
        <v>0.08</v>
      </c>
      <c r="F12713" s="418">
        <v>44270</v>
      </c>
      <c r="G12713" s="417" t="s">
        <v>2283</v>
      </c>
      <c r="I12713" s="379" t="str">
        <f t="shared" si="582"/>
        <v/>
      </c>
      <c r="J12713" s="379" t="str">
        <f t="shared" si="583"/>
        <v/>
      </c>
      <c r="K12713" s="391" t="str">
        <f t="shared" si="584"/>
        <v/>
      </c>
    </row>
    <row r="12714" spans="1:11">
      <c r="A12714" s="417" t="s">
        <v>2155</v>
      </c>
      <c r="B12714" s="417" t="s">
        <v>15470</v>
      </c>
      <c r="C12714" s="417" t="s">
        <v>2281</v>
      </c>
      <c r="D12714" s="417" t="s">
        <v>3072</v>
      </c>
      <c r="E12714" s="391">
        <v>0.14000000000000001</v>
      </c>
      <c r="F12714" s="418">
        <v>44270</v>
      </c>
      <c r="G12714" s="417" t="s">
        <v>2286</v>
      </c>
      <c r="I12714" s="379" t="str">
        <f t="shared" si="582"/>
        <v/>
      </c>
      <c r="J12714" s="379" t="str">
        <f t="shared" si="583"/>
        <v/>
      </c>
      <c r="K12714" s="391" t="str">
        <f t="shared" si="584"/>
        <v/>
      </c>
    </row>
    <row r="12715" spans="1:11">
      <c r="A12715" s="417" t="s">
        <v>2155</v>
      </c>
      <c r="B12715" s="417" t="s">
        <v>15471</v>
      </c>
      <c r="C12715" s="417" t="s">
        <v>2281</v>
      </c>
      <c r="D12715" s="417" t="s">
        <v>3580</v>
      </c>
      <c r="E12715" s="391">
        <v>0.02</v>
      </c>
      <c r="F12715" s="418">
        <v>44270</v>
      </c>
      <c r="G12715" s="417" t="s">
        <v>2283</v>
      </c>
      <c r="I12715" s="379" t="str">
        <f t="shared" si="582"/>
        <v/>
      </c>
      <c r="J12715" s="379" t="str">
        <f t="shared" si="583"/>
        <v/>
      </c>
      <c r="K12715" s="391" t="str">
        <f t="shared" si="584"/>
        <v/>
      </c>
    </row>
    <row r="12716" spans="1:11">
      <c r="A12716" s="417" t="s">
        <v>2155</v>
      </c>
      <c r="B12716" s="417" t="s">
        <v>6370</v>
      </c>
      <c r="C12716" s="417" t="s">
        <v>2281</v>
      </c>
      <c r="D12716" s="417" t="s">
        <v>3548</v>
      </c>
      <c r="E12716" s="391">
        <v>9.6999999999999993</v>
      </c>
      <c r="F12716" s="418">
        <v>44270</v>
      </c>
      <c r="G12716" s="417" t="s">
        <v>2286</v>
      </c>
      <c r="I12716" s="379" t="str">
        <f t="shared" si="582"/>
        <v/>
      </c>
      <c r="J12716" s="379" t="str">
        <f t="shared" si="583"/>
        <v/>
      </c>
      <c r="K12716" s="391" t="str">
        <f t="shared" si="584"/>
        <v/>
      </c>
    </row>
    <row r="12717" spans="1:11">
      <c r="A12717" s="417" t="s">
        <v>2155</v>
      </c>
      <c r="B12717" s="417" t="s">
        <v>6371</v>
      </c>
      <c r="C12717" s="417" t="s">
        <v>2281</v>
      </c>
      <c r="D12717" s="417" t="s">
        <v>2290</v>
      </c>
      <c r="E12717" s="391">
        <v>0.94</v>
      </c>
      <c r="F12717" s="418">
        <v>44270</v>
      </c>
      <c r="G12717" s="417" t="s">
        <v>2286</v>
      </c>
      <c r="I12717" s="379" t="str">
        <f t="shared" si="582"/>
        <v/>
      </c>
      <c r="J12717" s="379" t="str">
        <f t="shared" si="583"/>
        <v/>
      </c>
      <c r="K12717" s="391" t="str">
        <f t="shared" si="584"/>
        <v/>
      </c>
    </row>
    <row r="12718" spans="1:11">
      <c r="A12718" s="417" t="s">
        <v>2155</v>
      </c>
      <c r="B12718" s="417" t="s">
        <v>6372</v>
      </c>
      <c r="C12718" s="417" t="s">
        <v>2281</v>
      </c>
      <c r="D12718" s="417" t="s">
        <v>3172</v>
      </c>
      <c r="E12718" s="391">
        <v>10</v>
      </c>
      <c r="F12718" s="418">
        <v>44270</v>
      </c>
      <c r="G12718" s="417" t="s">
        <v>2283</v>
      </c>
      <c r="I12718" s="379" t="str">
        <f t="shared" si="582"/>
        <v/>
      </c>
      <c r="J12718" s="379" t="str">
        <f t="shared" si="583"/>
        <v/>
      </c>
      <c r="K12718" s="391" t="str">
        <f t="shared" si="584"/>
        <v/>
      </c>
    </row>
    <row r="12719" spans="1:11">
      <c r="A12719" s="417" t="s">
        <v>2155</v>
      </c>
      <c r="B12719" s="417" t="s">
        <v>6373</v>
      </c>
      <c r="C12719" s="417" t="s">
        <v>2281</v>
      </c>
      <c r="D12719" s="417" t="s">
        <v>3197</v>
      </c>
      <c r="E12719" s="391">
        <v>0.52</v>
      </c>
      <c r="F12719" s="418">
        <v>44270</v>
      </c>
      <c r="G12719" s="417" t="s">
        <v>2286</v>
      </c>
      <c r="I12719" s="379" t="str">
        <f t="shared" si="582"/>
        <v/>
      </c>
      <c r="J12719" s="379" t="str">
        <f t="shared" si="583"/>
        <v/>
      </c>
      <c r="K12719" s="391" t="str">
        <f t="shared" si="584"/>
        <v/>
      </c>
    </row>
    <row r="12720" spans="1:11">
      <c r="A12720" s="417" t="s">
        <v>2155</v>
      </c>
      <c r="B12720" s="417" t="s">
        <v>15472</v>
      </c>
      <c r="C12720" s="417" t="s">
        <v>2281</v>
      </c>
      <c r="D12720" s="417" t="s">
        <v>2304</v>
      </c>
      <c r="E12720" s="391">
        <v>0.01</v>
      </c>
      <c r="F12720" s="418">
        <v>44305</v>
      </c>
      <c r="G12720" s="417" t="s">
        <v>2283</v>
      </c>
      <c r="I12720" s="379" t="str">
        <f t="shared" si="582"/>
        <v/>
      </c>
      <c r="J12720" s="379" t="str">
        <f t="shared" si="583"/>
        <v/>
      </c>
      <c r="K12720" s="391" t="str">
        <f t="shared" si="584"/>
        <v/>
      </c>
    </row>
    <row r="12721" spans="1:11">
      <c r="A12721" s="417" t="s">
        <v>2155</v>
      </c>
      <c r="B12721" s="417" t="s">
        <v>15473</v>
      </c>
      <c r="C12721" s="417" t="s">
        <v>2281</v>
      </c>
      <c r="D12721" s="417" t="s">
        <v>2288</v>
      </c>
      <c r="E12721" s="391">
        <v>3.2</v>
      </c>
      <c r="F12721" s="418">
        <v>44305</v>
      </c>
      <c r="G12721" s="417" t="s">
        <v>2283</v>
      </c>
      <c r="I12721" s="379" t="str">
        <f t="shared" si="582"/>
        <v/>
      </c>
      <c r="J12721" s="379" t="str">
        <f t="shared" si="583"/>
        <v/>
      </c>
      <c r="K12721" s="391" t="str">
        <f t="shared" si="584"/>
        <v/>
      </c>
    </row>
    <row r="12722" spans="1:11">
      <c r="A12722" s="417" t="s">
        <v>2155</v>
      </c>
      <c r="B12722" s="417" t="s">
        <v>15474</v>
      </c>
      <c r="C12722" s="417" t="s">
        <v>2281</v>
      </c>
      <c r="D12722" s="417" t="s">
        <v>2327</v>
      </c>
      <c r="E12722" s="391">
        <v>1.25</v>
      </c>
      <c r="F12722" s="418">
        <v>44305</v>
      </c>
      <c r="G12722" s="417" t="s">
        <v>2283</v>
      </c>
      <c r="I12722" s="379" t="str">
        <f t="shared" si="582"/>
        <v/>
      </c>
      <c r="J12722" s="379" t="str">
        <f t="shared" si="583"/>
        <v/>
      </c>
      <c r="K12722" s="391" t="str">
        <f t="shared" si="584"/>
        <v/>
      </c>
    </row>
    <row r="12723" spans="1:11">
      <c r="A12723" s="417" t="s">
        <v>2155</v>
      </c>
      <c r="B12723" s="417" t="s">
        <v>15475</v>
      </c>
      <c r="C12723" s="417" t="s">
        <v>2281</v>
      </c>
      <c r="D12723" s="417" t="s">
        <v>2292</v>
      </c>
      <c r="E12723" s="391">
        <v>1.55</v>
      </c>
      <c r="F12723" s="418">
        <v>44305</v>
      </c>
      <c r="G12723" s="417" t="s">
        <v>2283</v>
      </c>
      <c r="I12723" s="379" t="str">
        <f t="shared" si="582"/>
        <v/>
      </c>
      <c r="J12723" s="379" t="str">
        <f t="shared" si="583"/>
        <v/>
      </c>
      <c r="K12723" s="391" t="str">
        <f t="shared" si="584"/>
        <v/>
      </c>
    </row>
    <row r="12724" spans="1:11">
      <c r="A12724" s="417" t="s">
        <v>2155</v>
      </c>
      <c r="B12724" s="417" t="s">
        <v>15476</v>
      </c>
      <c r="C12724" s="417" t="s">
        <v>2281</v>
      </c>
      <c r="D12724" s="417" t="s">
        <v>3022</v>
      </c>
      <c r="E12724" s="391">
        <v>2</v>
      </c>
      <c r="F12724" s="418">
        <v>44305</v>
      </c>
      <c r="G12724" s="417" t="s">
        <v>2286</v>
      </c>
      <c r="I12724" s="379" t="str">
        <f t="shared" si="582"/>
        <v/>
      </c>
      <c r="J12724" s="379" t="str">
        <f t="shared" si="583"/>
        <v/>
      </c>
      <c r="K12724" s="391" t="str">
        <f t="shared" si="584"/>
        <v/>
      </c>
    </row>
    <row r="12725" spans="1:11">
      <c r="A12725" s="417" t="s">
        <v>2155</v>
      </c>
      <c r="B12725" s="417" t="s">
        <v>15477</v>
      </c>
      <c r="C12725" s="417" t="s">
        <v>2281</v>
      </c>
      <c r="D12725" s="417" t="s">
        <v>2294</v>
      </c>
      <c r="E12725" s="391">
        <v>0.7</v>
      </c>
      <c r="F12725" s="418">
        <v>44305</v>
      </c>
      <c r="G12725" s="417" t="s">
        <v>2283</v>
      </c>
      <c r="I12725" s="379" t="str">
        <f t="shared" si="582"/>
        <v/>
      </c>
      <c r="J12725" s="379" t="str">
        <f t="shared" si="583"/>
        <v/>
      </c>
      <c r="K12725" s="391" t="str">
        <f t="shared" si="584"/>
        <v/>
      </c>
    </row>
    <row r="12726" spans="1:11">
      <c r="A12726" s="417" t="s">
        <v>2155</v>
      </c>
      <c r="B12726" s="417" t="s">
        <v>9094</v>
      </c>
      <c r="C12726" s="417" t="s">
        <v>2281</v>
      </c>
      <c r="D12726" s="417" t="s">
        <v>3165</v>
      </c>
      <c r="E12726" s="391">
        <v>1.1000000000000001</v>
      </c>
      <c r="F12726" s="418">
        <v>44305</v>
      </c>
      <c r="G12726" s="417" t="s">
        <v>2286</v>
      </c>
      <c r="I12726" s="379" t="str">
        <f t="shared" si="582"/>
        <v/>
      </c>
      <c r="J12726" s="379" t="str">
        <f t="shared" si="583"/>
        <v/>
      </c>
      <c r="K12726" s="391" t="str">
        <f t="shared" si="584"/>
        <v/>
      </c>
    </row>
    <row r="12727" spans="1:11">
      <c r="A12727" s="417" t="s">
        <v>2155</v>
      </c>
      <c r="B12727" s="417" t="s">
        <v>15478</v>
      </c>
      <c r="C12727" s="417" t="s">
        <v>2281</v>
      </c>
      <c r="D12727" s="417" t="s">
        <v>2296</v>
      </c>
      <c r="E12727" s="391">
        <v>1.4</v>
      </c>
      <c r="F12727" s="418">
        <v>44305</v>
      </c>
      <c r="G12727" s="417" t="s">
        <v>2283</v>
      </c>
      <c r="I12727" s="379" t="str">
        <f t="shared" si="582"/>
        <v/>
      </c>
      <c r="J12727" s="379" t="str">
        <f t="shared" si="583"/>
        <v/>
      </c>
      <c r="K12727" s="391" t="str">
        <f t="shared" si="584"/>
        <v/>
      </c>
    </row>
    <row r="12728" spans="1:11">
      <c r="A12728" s="417" t="s">
        <v>2155</v>
      </c>
      <c r="B12728" s="417" t="s">
        <v>15479</v>
      </c>
      <c r="C12728" s="417" t="s">
        <v>2281</v>
      </c>
      <c r="D12728" s="417" t="s">
        <v>3166</v>
      </c>
      <c r="E12728" s="391">
        <v>1.6</v>
      </c>
      <c r="F12728" s="418">
        <v>44305</v>
      </c>
      <c r="G12728" s="417" t="s">
        <v>2286</v>
      </c>
      <c r="I12728" s="379" t="str">
        <f t="shared" si="582"/>
        <v/>
      </c>
      <c r="J12728" s="379" t="str">
        <f t="shared" si="583"/>
        <v/>
      </c>
      <c r="K12728" s="391" t="str">
        <f t="shared" si="584"/>
        <v/>
      </c>
    </row>
    <row r="12729" spans="1:11">
      <c r="A12729" s="417" t="s">
        <v>2155</v>
      </c>
      <c r="B12729" s="417" t="s">
        <v>15480</v>
      </c>
      <c r="C12729" s="417" t="s">
        <v>2281</v>
      </c>
      <c r="D12729" s="417" t="s">
        <v>2298</v>
      </c>
      <c r="E12729" s="391">
        <v>1.05</v>
      </c>
      <c r="F12729" s="418">
        <v>44305</v>
      </c>
      <c r="G12729" s="417" t="s">
        <v>2283</v>
      </c>
      <c r="I12729" s="379" t="str">
        <f t="shared" si="582"/>
        <v/>
      </c>
      <c r="J12729" s="379" t="str">
        <f t="shared" si="583"/>
        <v/>
      </c>
      <c r="K12729" s="391" t="str">
        <f t="shared" si="584"/>
        <v/>
      </c>
    </row>
    <row r="12730" spans="1:11">
      <c r="A12730" s="417" t="s">
        <v>2155</v>
      </c>
      <c r="B12730" s="417" t="s">
        <v>9095</v>
      </c>
      <c r="C12730" s="417" t="s">
        <v>2281</v>
      </c>
      <c r="D12730" s="417" t="s">
        <v>3044</v>
      </c>
      <c r="E12730" s="391">
        <v>2.7</v>
      </c>
      <c r="F12730" s="418">
        <v>44305</v>
      </c>
      <c r="G12730" s="417" t="s">
        <v>2286</v>
      </c>
      <c r="I12730" s="379" t="str">
        <f t="shared" si="582"/>
        <v/>
      </c>
      <c r="J12730" s="379" t="str">
        <f t="shared" si="583"/>
        <v/>
      </c>
      <c r="K12730" s="391" t="str">
        <f t="shared" si="584"/>
        <v/>
      </c>
    </row>
    <row r="12731" spans="1:11">
      <c r="A12731" s="417" t="s">
        <v>2155</v>
      </c>
      <c r="B12731" s="417" t="s">
        <v>15481</v>
      </c>
      <c r="C12731" s="417" t="s">
        <v>2281</v>
      </c>
      <c r="D12731" s="417" t="s">
        <v>3179</v>
      </c>
      <c r="E12731" s="391">
        <v>0.5</v>
      </c>
      <c r="F12731" s="418">
        <v>44305</v>
      </c>
      <c r="G12731" s="417" t="s">
        <v>2286</v>
      </c>
      <c r="I12731" s="379" t="str">
        <f t="shared" si="582"/>
        <v/>
      </c>
      <c r="J12731" s="379" t="str">
        <f t="shared" si="583"/>
        <v/>
      </c>
      <c r="K12731" s="391" t="str">
        <f t="shared" si="584"/>
        <v/>
      </c>
    </row>
    <row r="12732" spans="1:11">
      <c r="A12732" s="417" t="s">
        <v>2155</v>
      </c>
      <c r="B12732" s="417" t="s">
        <v>15482</v>
      </c>
      <c r="C12732" s="417" t="s">
        <v>2281</v>
      </c>
      <c r="D12732" s="417" t="s">
        <v>2302</v>
      </c>
      <c r="E12732" s="391">
        <v>0.95</v>
      </c>
      <c r="F12732" s="418">
        <v>44305</v>
      </c>
      <c r="G12732" s="417" t="s">
        <v>2283</v>
      </c>
      <c r="I12732" s="379" t="str">
        <f t="shared" si="582"/>
        <v/>
      </c>
      <c r="J12732" s="379" t="str">
        <f t="shared" si="583"/>
        <v/>
      </c>
      <c r="K12732" s="391" t="str">
        <f t="shared" si="584"/>
        <v/>
      </c>
    </row>
    <row r="12733" spans="1:11">
      <c r="A12733" s="417" t="s">
        <v>2155</v>
      </c>
      <c r="B12733" s="417" t="s">
        <v>9096</v>
      </c>
      <c r="C12733" s="417" t="s">
        <v>2281</v>
      </c>
      <c r="D12733" s="417" t="s">
        <v>3023</v>
      </c>
      <c r="E12733" s="391">
        <v>0.45</v>
      </c>
      <c r="F12733" s="418">
        <v>44305</v>
      </c>
      <c r="G12733" s="417" t="s">
        <v>2283</v>
      </c>
      <c r="I12733" s="379" t="str">
        <f t="shared" si="582"/>
        <v/>
      </c>
      <c r="J12733" s="379" t="str">
        <f t="shared" si="583"/>
        <v/>
      </c>
      <c r="K12733" s="391" t="str">
        <f t="shared" si="584"/>
        <v/>
      </c>
    </row>
    <row r="12734" spans="1:11">
      <c r="A12734" s="417" t="s">
        <v>2155</v>
      </c>
      <c r="B12734" s="417" t="s">
        <v>15483</v>
      </c>
      <c r="C12734" s="417" t="s">
        <v>2281</v>
      </c>
      <c r="D12734" s="417" t="s">
        <v>3024</v>
      </c>
      <c r="E12734" s="391">
        <v>0.5</v>
      </c>
      <c r="F12734" s="418">
        <v>44305</v>
      </c>
      <c r="G12734" s="417" t="s">
        <v>2286</v>
      </c>
      <c r="I12734" s="379" t="str">
        <f t="shared" si="582"/>
        <v/>
      </c>
      <c r="J12734" s="379" t="str">
        <f t="shared" si="583"/>
        <v/>
      </c>
      <c r="K12734" s="391" t="str">
        <f t="shared" si="584"/>
        <v/>
      </c>
    </row>
    <row r="12735" spans="1:11">
      <c r="A12735" s="417" t="s">
        <v>2155</v>
      </c>
      <c r="B12735" s="417" t="s">
        <v>15484</v>
      </c>
      <c r="C12735" s="417" t="s">
        <v>2281</v>
      </c>
      <c r="D12735" s="417" t="s">
        <v>3025</v>
      </c>
      <c r="E12735" s="391">
        <v>0.4</v>
      </c>
      <c r="F12735" s="418">
        <v>44305</v>
      </c>
      <c r="G12735" s="417" t="s">
        <v>2283</v>
      </c>
      <c r="I12735" s="379" t="str">
        <f t="shared" si="582"/>
        <v/>
      </c>
      <c r="J12735" s="379" t="str">
        <f t="shared" si="583"/>
        <v/>
      </c>
      <c r="K12735" s="391" t="str">
        <f t="shared" si="584"/>
        <v/>
      </c>
    </row>
    <row r="12736" spans="1:11">
      <c r="A12736" s="417" t="s">
        <v>2155</v>
      </c>
      <c r="B12736" s="417" t="s">
        <v>15485</v>
      </c>
      <c r="C12736" s="417" t="s">
        <v>2281</v>
      </c>
      <c r="D12736" s="417" t="s">
        <v>3026</v>
      </c>
      <c r="E12736" s="391">
        <v>1</v>
      </c>
      <c r="F12736" s="418">
        <v>44305</v>
      </c>
      <c r="G12736" s="417" t="s">
        <v>2286</v>
      </c>
      <c r="I12736" s="379" t="str">
        <f t="shared" si="582"/>
        <v/>
      </c>
      <c r="J12736" s="379" t="str">
        <f t="shared" si="583"/>
        <v/>
      </c>
      <c r="K12736" s="391" t="str">
        <f t="shared" si="584"/>
        <v/>
      </c>
    </row>
    <row r="12737" spans="1:11">
      <c r="A12737" s="417" t="s">
        <v>2155</v>
      </c>
      <c r="B12737" s="417" t="s">
        <v>15486</v>
      </c>
      <c r="C12737" s="417" t="s">
        <v>2281</v>
      </c>
      <c r="D12737" s="417" t="s">
        <v>2368</v>
      </c>
      <c r="E12737" s="391">
        <v>0.77</v>
      </c>
      <c r="F12737" s="418">
        <v>44305</v>
      </c>
      <c r="G12737" s="417" t="s">
        <v>2283</v>
      </c>
      <c r="I12737" s="379" t="str">
        <f t="shared" si="582"/>
        <v/>
      </c>
      <c r="J12737" s="379" t="str">
        <f t="shared" si="583"/>
        <v/>
      </c>
      <c r="K12737" s="391" t="str">
        <f t="shared" si="584"/>
        <v/>
      </c>
    </row>
    <row r="12738" spans="1:11">
      <c r="A12738" s="417" t="s">
        <v>2155</v>
      </c>
      <c r="B12738" s="417" t="s">
        <v>9097</v>
      </c>
      <c r="C12738" s="417" t="s">
        <v>2281</v>
      </c>
      <c r="D12738" s="417" t="s">
        <v>2312</v>
      </c>
      <c r="E12738" s="391">
        <v>0.5</v>
      </c>
      <c r="F12738" s="418">
        <v>44305</v>
      </c>
      <c r="G12738" s="417" t="s">
        <v>2286</v>
      </c>
      <c r="I12738" s="379" t="str">
        <f t="shared" si="582"/>
        <v/>
      </c>
      <c r="J12738" s="379" t="str">
        <f t="shared" si="583"/>
        <v/>
      </c>
      <c r="K12738" s="391" t="str">
        <f t="shared" si="584"/>
        <v/>
      </c>
    </row>
    <row r="12739" spans="1:11">
      <c r="A12739" s="417" t="s">
        <v>2155</v>
      </c>
      <c r="B12739" s="417" t="s">
        <v>15487</v>
      </c>
      <c r="C12739" s="417" t="s">
        <v>2281</v>
      </c>
      <c r="D12739" s="417" t="s">
        <v>3027</v>
      </c>
      <c r="E12739" s="391">
        <v>0.43</v>
      </c>
      <c r="F12739" s="418">
        <v>44305</v>
      </c>
      <c r="G12739" s="417" t="s">
        <v>2283</v>
      </c>
      <c r="I12739" s="379" t="str">
        <f t="shared" si="582"/>
        <v/>
      </c>
      <c r="J12739" s="379" t="str">
        <f t="shared" si="583"/>
        <v/>
      </c>
      <c r="K12739" s="391" t="str">
        <f t="shared" si="584"/>
        <v/>
      </c>
    </row>
    <row r="12740" spans="1:11">
      <c r="A12740" s="417" t="s">
        <v>2155</v>
      </c>
      <c r="B12740" s="417" t="s">
        <v>15488</v>
      </c>
      <c r="C12740" s="417" t="s">
        <v>2281</v>
      </c>
      <c r="D12740" s="417" t="s">
        <v>3028</v>
      </c>
      <c r="E12740" s="391">
        <v>2</v>
      </c>
      <c r="F12740" s="418">
        <v>44305</v>
      </c>
      <c r="G12740" s="417" t="s">
        <v>2286</v>
      </c>
      <c r="I12740" s="379" t="str">
        <f t="shared" ref="I12740:I12803" si="585">IF(F13452&lt;&gt;"",F13452-$I$199,"")</f>
        <v/>
      </c>
      <c r="J12740" s="379" t="str">
        <f t="shared" ref="J12740:J12803" si="586">IF(I12740&lt;&gt;"",NETWORKDAYS($I$199,F13452-1,$N$201:$N$224),"")</f>
        <v/>
      </c>
      <c r="K12740" s="391" t="str">
        <f t="shared" ref="K12740:K12803" si="587">IF(I12740&lt;&gt;"",RIGHT(D13452,LEN(D13452)-FIND(" ",D13452)),"")</f>
        <v/>
      </c>
    </row>
    <row r="12741" spans="1:11">
      <c r="A12741" s="417" t="s">
        <v>2155</v>
      </c>
      <c r="B12741" s="417" t="s">
        <v>9098</v>
      </c>
      <c r="C12741" s="417" t="s">
        <v>2281</v>
      </c>
      <c r="D12741" s="417" t="s">
        <v>2857</v>
      </c>
      <c r="E12741" s="391">
        <v>0.2</v>
      </c>
      <c r="F12741" s="418">
        <v>44305</v>
      </c>
      <c r="G12741" s="417" t="s">
        <v>2283</v>
      </c>
      <c r="I12741" s="379" t="str">
        <f t="shared" si="585"/>
        <v/>
      </c>
      <c r="J12741" s="379" t="str">
        <f t="shared" si="586"/>
        <v/>
      </c>
      <c r="K12741" s="391" t="str">
        <f t="shared" si="587"/>
        <v/>
      </c>
    </row>
    <row r="12742" spans="1:11">
      <c r="A12742" s="417" t="s">
        <v>2155</v>
      </c>
      <c r="B12742" s="417" t="s">
        <v>15489</v>
      </c>
      <c r="C12742" s="417" t="s">
        <v>2281</v>
      </c>
      <c r="D12742" s="417" t="s">
        <v>2858</v>
      </c>
      <c r="E12742" s="391">
        <v>0.12</v>
      </c>
      <c r="F12742" s="418">
        <v>44305</v>
      </c>
      <c r="G12742" s="417" t="s">
        <v>2283</v>
      </c>
      <c r="I12742" s="379" t="str">
        <f t="shared" si="585"/>
        <v/>
      </c>
      <c r="J12742" s="379" t="str">
        <f t="shared" si="586"/>
        <v/>
      </c>
      <c r="K12742" s="391" t="str">
        <f t="shared" si="587"/>
        <v/>
      </c>
    </row>
    <row r="12743" spans="1:11">
      <c r="A12743" s="417" t="s">
        <v>2155</v>
      </c>
      <c r="B12743" s="417" t="s">
        <v>15490</v>
      </c>
      <c r="C12743" s="417" t="s">
        <v>2281</v>
      </c>
      <c r="D12743" s="417" t="s">
        <v>2836</v>
      </c>
      <c r="E12743" s="391">
        <v>0.18</v>
      </c>
      <c r="F12743" s="418">
        <v>44305</v>
      </c>
      <c r="G12743" s="417" t="s">
        <v>2283</v>
      </c>
      <c r="I12743" s="379" t="str">
        <f t="shared" si="585"/>
        <v/>
      </c>
      <c r="J12743" s="379" t="str">
        <f t="shared" si="586"/>
        <v/>
      </c>
      <c r="K12743" s="391" t="str">
        <f t="shared" si="587"/>
        <v/>
      </c>
    </row>
    <row r="12744" spans="1:11">
      <c r="A12744" s="417" t="s">
        <v>2155</v>
      </c>
      <c r="B12744" s="417" t="s">
        <v>15491</v>
      </c>
      <c r="C12744" s="417" t="s">
        <v>2281</v>
      </c>
      <c r="D12744" s="417" t="s">
        <v>2854</v>
      </c>
      <c r="E12744" s="391">
        <v>0.4</v>
      </c>
      <c r="F12744" s="418">
        <v>44305</v>
      </c>
      <c r="G12744" s="417" t="s">
        <v>2286</v>
      </c>
      <c r="I12744" s="379" t="str">
        <f t="shared" si="585"/>
        <v/>
      </c>
      <c r="J12744" s="379" t="str">
        <f t="shared" si="586"/>
        <v/>
      </c>
      <c r="K12744" s="391" t="str">
        <f t="shared" si="587"/>
        <v/>
      </c>
    </row>
    <row r="12745" spans="1:11">
      <c r="A12745" s="417" t="s">
        <v>2155</v>
      </c>
      <c r="B12745" s="417" t="s">
        <v>17687</v>
      </c>
      <c r="C12745" s="417" t="s">
        <v>2281</v>
      </c>
      <c r="D12745" s="417" t="s">
        <v>2839</v>
      </c>
      <c r="E12745" s="391">
        <v>0.12</v>
      </c>
      <c r="F12745" s="418">
        <v>44305</v>
      </c>
      <c r="G12745" s="417" t="s">
        <v>2283</v>
      </c>
      <c r="I12745" s="379" t="str">
        <f t="shared" si="585"/>
        <v/>
      </c>
      <c r="J12745" s="379" t="str">
        <f t="shared" si="586"/>
        <v/>
      </c>
      <c r="K12745" s="391" t="str">
        <f t="shared" si="587"/>
        <v/>
      </c>
    </row>
    <row r="12746" spans="1:11">
      <c r="A12746" s="417" t="s">
        <v>2155</v>
      </c>
      <c r="B12746" s="417" t="s">
        <v>6374</v>
      </c>
      <c r="C12746" s="417" t="s">
        <v>2281</v>
      </c>
      <c r="D12746" s="417" t="s">
        <v>3548</v>
      </c>
      <c r="E12746" s="391">
        <v>9.58</v>
      </c>
      <c r="F12746" s="418">
        <v>44305</v>
      </c>
      <c r="G12746" s="417" t="s">
        <v>2286</v>
      </c>
      <c r="I12746" s="379" t="str">
        <f t="shared" si="585"/>
        <v/>
      </c>
      <c r="J12746" s="379" t="str">
        <f t="shared" si="586"/>
        <v/>
      </c>
      <c r="K12746" s="391" t="str">
        <f t="shared" si="587"/>
        <v/>
      </c>
    </row>
    <row r="12747" spans="1:11">
      <c r="A12747" s="417" t="s">
        <v>2155</v>
      </c>
      <c r="B12747" s="417" t="s">
        <v>6375</v>
      </c>
      <c r="C12747" s="417" t="s">
        <v>2281</v>
      </c>
      <c r="D12747" s="417" t="s">
        <v>2870</v>
      </c>
      <c r="E12747" s="391">
        <v>6.43</v>
      </c>
      <c r="F12747" s="418">
        <v>44337</v>
      </c>
      <c r="G12747" s="417" t="s">
        <v>2283</v>
      </c>
      <c r="I12747" s="379" t="str">
        <f t="shared" si="585"/>
        <v/>
      </c>
      <c r="J12747" s="379" t="str">
        <f t="shared" si="586"/>
        <v/>
      </c>
      <c r="K12747" s="391" t="str">
        <f t="shared" si="587"/>
        <v/>
      </c>
    </row>
    <row r="12748" spans="1:11">
      <c r="A12748" s="417" t="s">
        <v>2155</v>
      </c>
      <c r="B12748" s="417" t="s">
        <v>6376</v>
      </c>
      <c r="C12748" s="417" t="s">
        <v>2281</v>
      </c>
      <c r="D12748" s="417" t="s">
        <v>2870</v>
      </c>
      <c r="E12748" s="391">
        <v>7.15</v>
      </c>
      <c r="F12748" s="418">
        <v>44701</v>
      </c>
      <c r="G12748" s="417" t="s">
        <v>2283</v>
      </c>
      <c r="I12748" s="379" t="str">
        <f t="shared" si="585"/>
        <v/>
      </c>
      <c r="J12748" s="379" t="str">
        <f t="shared" si="586"/>
        <v/>
      </c>
      <c r="K12748" s="391" t="str">
        <f t="shared" si="587"/>
        <v/>
      </c>
    </row>
    <row r="12749" spans="1:11">
      <c r="A12749" s="417" t="s">
        <v>2155</v>
      </c>
      <c r="B12749" s="417" t="s">
        <v>6377</v>
      </c>
      <c r="C12749" s="417" t="s">
        <v>2281</v>
      </c>
      <c r="D12749" s="417" t="s">
        <v>3153</v>
      </c>
      <c r="E12749" s="391">
        <v>7.0000000000000007E-2</v>
      </c>
      <c r="F12749" s="418">
        <v>44337</v>
      </c>
      <c r="G12749" s="417" t="s">
        <v>2286</v>
      </c>
      <c r="I12749" s="379" t="str">
        <f t="shared" si="585"/>
        <v/>
      </c>
      <c r="J12749" s="379" t="str">
        <f t="shared" si="586"/>
        <v/>
      </c>
      <c r="K12749" s="391" t="str">
        <f t="shared" si="587"/>
        <v/>
      </c>
    </row>
    <row r="12750" spans="1:11">
      <c r="A12750" s="417" t="s">
        <v>2155</v>
      </c>
      <c r="B12750" s="417" t="s">
        <v>6378</v>
      </c>
      <c r="C12750" s="417" t="s">
        <v>2281</v>
      </c>
      <c r="D12750" s="417" t="s">
        <v>2866</v>
      </c>
      <c r="E12750" s="391">
        <v>0.01</v>
      </c>
      <c r="F12750" s="418">
        <v>44337</v>
      </c>
      <c r="G12750" s="417" t="s">
        <v>2283</v>
      </c>
      <c r="I12750" s="379" t="str">
        <f t="shared" si="585"/>
        <v/>
      </c>
      <c r="J12750" s="379" t="str">
        <f t="shared" si="586"/>
        <v/>
      </c>
      <c r="K12750" s="391" t="str">
        <f t="shared" si="587"/>
        <v/>
      </c>
    </row>
    <row r="12751" spans="1:11">
      <c r="A12751" s="417" t="s">
        <v>2155</v>
      </c>
      <c r="B12751" s="417" t="s">
        <v>6379</v>
      </c>
      <c r="C12751" s="417" t="s">
        <v>2281</v>
      </c>
      <c r="D12751" s="417" t="s">
        <v>3177</v>
      </c>
      <c r="E12751" s="391">
        <v>0.04</v>
      </c>
      <c r="F12751" s="418">
        <v>44337</v>
      </c>
      <c r="G12751" s="417" t="s">
        <v>2286</v>
      </c>
      <c r="I12751" s="379" t="str">
        <f t="shared" si="585"/>
        <v/>
      </c>
      <c r="J12751" s="379" t="str">
        <f t="shared" si="586"/>
        <v/>
      </c>
      <c r="K12751" s="391" t="str">
        <f t="shared" si="587"/>
        <v/>
      </c>
    </row>
    <row r="12752" spans="1:11">
      <c r="A12752" s="417" t="s">
        <v>2155</v>
      </c>
      <c r="B12752" s="417" t="s">
        <v>6380</v>
      </c>
      <c r="C12752" s="417" t="s">
        <v>2281</v>
      </c>
      <c r="D12752" s="417" t="s">
        <v>2868</v>
      </c>
      <c r="E12752" s="391">
        <v>9.5500000000000007</v>
      </c>
      <c r="F12752" s="418">
        <v>44337</v>
      </c>
      <c r="G12752" s="417" t="s">
        <v>2283</v>
      </c>
      <c r="I12752" s="379" t="str">
        <f t="shared" si="585"/>
        <v/>
      </c>
      <c r="J12752" s="379" t="str">
        <f t="shared" si="586"/>
        <v/>
      </c>
      <c r="K12752" s="391" t="str">
        <f t="shared" si="587"/>
        <v/>
      </c>
    </row>
    <row r="12753" spans="1:11">
      <c r="A12753" s="417" t="s">
        <v>2155</v>
      </c>
      <c r="B12753" s="417" t="s">
        <v>6381</v>
      </c>
      <c r="C12753" s="417" t="s">
        <v>2281</v>
      </c>
      <c r="D12753" s="417" t="s">
        <v>2348</v>
      </c>
      <c r="E12753" s="391">
        <v>0.03</v>
      </c>
      <c r="F12753" s="418">
        <v>44337</v>
      </c>
      <c r="G12753" s="417" t="s">
        <v>2283</v>
      </c>
      <c r="I12753" s="379" t="str">
        <f t="shared" si="585"/>
        <v/>
      </c>
      <c r="J12753" s="379" t="str">
        <f t="shared" si="586"/>
        <v/>
      </c>
      <c r="K12753" s="391" t="str">
        <f t="shared" si="587"/>
        <v/>
      </c>
    </row>
    <row r="12754" spans="1:11">
      <c r="A12754" s="417" t="s">
        <v>2155</v>
      </c>
      <c r="B12754" s="417" t="s">
        <v>6382</v>
      </c>
      <c r="C12754" s="417" t="s">
        <v>2281</v>
      </c>
      <c r="D12754" s="417" t="s">
        <v>2362</v>
      </c>
      <c r="E12754" s="391">
        <v>0.03</v>
      </c>
      <c r="F12754" s="418">
        <v>44337</v>
      </c>
      <c r="G12754" s="417" t="s">
        <v>2286</v>
      </c>
      <c r="I12754" s="379" t="str">
        <f t="shared" si="585"/>
        <v/>
      </c>
      <c r="J12754" s="379" t="str">
        <f t="shared" si="586"/>
        <v/>
      </c>
      <c r="K12754" s="391" t="str">
        <f t="shared" si="587"/>
        <v/>
      </c>
    </row>
    <row r="12755" spans="1:11">
      <c r="A12755" s="417" t="s">
        <v>2155</v>
      </c>
      <c r="B12755" s="417" t="s">
        <v>6383</v>
      </c>
      <c r="C12755" s="417" t="s">
        <v>2281</v>
      </c>
      <c r="D12755" s="417" t="s">
        <v>2320</v>
      </c>
      <c r="E12755" s="391">
        <v>0.01</v>
      </c>
      <c r="F12755" s="418">
        <v>44337</v>
      </c>
      <c r="G12755" s="417" t="s">
        <v>2283</v>
      </c>
      <c r="I12755" s="379" t="str">
        <f t="shared" si="585"/>
        <v/>
      </c>
      <c r="J12755" s="379" t="str">
        <f t="shared" si="586"/>
        <v/>
      </c>
      <c r="K12755" s="391" t="str">
        <f t="shared" si="587"/>
        <v/>
      </c>
    </row>
    <row r="12756" spans="1:11">
      <c r="A12756" s="417" t="s">
        <v>2155</v>
      </c>
      <c r="B12756" s="417" t="s">
        <v>6384</v>
      </c>
      <c r="C12756" s="417" t="s">
        <v>2281</v>
      </c>
      <c r="D12756" s="417" t="s">
        <v>2865</v>
      </c>
      <c r="E12756" s="391">
        <v>4</v>
      </c>
      <c r="F12756" s="418">
        <v>44337</v>
      </c>
      <c r="G12756" s="417" t="s">
        <v>2283</v>
      </c>
      <c r="I12756" s="379" t="str">
        <f t="shared" si="585"/>
        <v/>
      </c>
      <c r="J12756" s="379" t="str">
        <f t="shared" si="586"/>
        <v/>
      </c>
      <c r="K12756" s="391" t="str">
        <f t="shared" si="587"/>
        <v/>
      </c>
    </row>
    <row r="12757" spans="1:11">
      <c r="A12757" s="417" t="s">
        <v>2155</v>
      </c>
      <c r="B12757" s="417" t="s">
        <v>6385</v>
      </c>
      <c r="C12757" s="417" t="s">
        <v>2281</v>
      </c>
      <c r="D12757" s="417" t="s">
        <v>2282</v>
      </c>
      <c r="E12757" s="391">
        <v>0.01</v>
      </c>
      <c r="F12757" s="418">
        <v>44337</v>
      </c>
      <c r="G12757" s="417" t="s">
        <v>2283</v>
      </c>
      <c r="I12757" s="379" t="str">
        <f t="shared" si="585"/>
        <v/>
      </c>
      <c r="J12757" s="379" t="str">
        <f t="shared" si="586"/>
        <v/>
      </c>
      <c r="K12757" s="391" t="str">
        <f t="shared" si="587"/>
        <v/>
      </c>
    </row>
    <row r="12758" spans="1:11">
      <c r="A12758" s="417" t="s">
        <v>2155</v>
      </c>
      <c r="B12758" s="417" t="s">
        <v>6386</v>
      </c>
      <c r="C12758" s="417" t="s">
        <v>2281</v>
      </c>
      <c r="D12758" s="417" t="s">
        <v>2288</v>
      </c>
      <c r="E12758" s="391">
        <v>3.85</v>
      </c>
      <c r="F12758" s="418">
        <v>44701</v>
      </c>
      <c r="G12758" s="417" t="s">
        <v>2283</v>
      </c>
      <c r="I12758" s="379" t="str">
        <f t="shared" si="585"/>
        <v/>
      </c>
      <c r="J12758" s="379" t="str">
        <f t="shared" si="586"/>
        <v/>
      </c>
      <c r="K12758" s="391" t="str">
        <f t="shared" si="587"/>
        <v/>
      </c>
    </row>
    <row r="12759" spans="1:11">
      <c r="A12759" s="417" t="s">
        <v>2155</v>
      </c>
      <c r="B12759" s="417" t="s">
        <v>6387</v>
      </c>
      <c r="C12759" s="417" t="s">
        <v>2281</v>
      </c>
      <c r="D12759" s="417" t="s">
        <v>2288</v>
      </c>
      <c r="E12759" s="391">
        <v>2.5</v>
      </c>
      <c r="F12759" s="418">
        <v>44337</v>
      </c>
      <c r="G12759" s="417" t="s">
        <v>2283</v>
      </c>
      <c r="I12759" s="379" t="str">
        <f t="shared" si="585"/>
        <v/>
      </c>
      <c r="J12759" s="379" t="str">
        <f t="shared" si="586"/>
        <v/>
      </c>
      <c r="K12759" s="391" t="str">
        <f t="shared" si="587"/>
        <v/>
      </c>
    </row>
    <row r="12760" spans="1:11">
      <c r="A12760" s="417" t="s">
        <v>2155</v>
      </c>
      <c r="B12760" s="417" t="s">
        <v>18921</v>
      </c>
      <c r="C12760" s="417" t="s">
        <v>2281</v>
      </c>
      <c r="D12760" s="417" t="s">
        <v>2325</v>
      </c>
      <c r="E12760" s="391">
        <v>1.63</v>
      </c>
      <c r="F12760" s="418">
        <v>44337</v>
      </c>
      <c r="G12760" s="417" t="s">
        <v>2283</v>
      </c>
      <c r="I12760" s="379" t="str">
        <f t="shared" si="585"/>
        <v/>
      </c>
      <c r="J12760" s="379" t="str">
        <f t="shared" si="586"/>
        <v/>
      </c>
      <c r="K12760" s="391" t="str">
        <f t="shared" si="587"/>
        <v/>
      </c>
    </row>
    <row r="12761" spans="1:11">
      <c r="A12761" s="417" t="s">
        <v>2155</v>
      </c>
      <c r="B12761" s="417" t="s">
        <v>18922</v>
      </c>
      <c r="C12761" s="417" t="s">
        <v>2281</v>
      </c>
      <c r="D12761" s="417" t="s">
        <v>2290</v>
      </c>
      <c r="E12761" s="391">
        <v>1.6</v>
      </c>
      <c r="F12761" s="418">
        <v>44337</v>
      </c>
      <c r="G12761" s="417" t="s">
        <v>2286</v>
      </c>
      <c r="I12761" s="379" t="str">
        <f t="shared" si="585"/>
        <v/>
      </c>
      <c r="J12761" s="379" t="str">
        <f t="shared" si="586"/>
        <v/>
      </c>
      <c r="K12761" s="391" t="str">
        <f t="shared" si="587"/>
        <v/>
      </c>
    </row>
    <row r="12762" spans="1:11">
      <c r="A12762" s="417" t="s">
        <v>2155</v>
      </c>
      <c r="B12762" s="417" t="s">
        <v>6388</v>
      </c>
      <c r="C12762" s="417" t="s">
        <v>2281</v>
      </c>
      <c r="D12762" s="417" t="s">
        <v>2327</v>
      </c>
      <c r="E12762" s="391">
        <v>1.9</v>
      </c>
      <c r="F12762" s="418">
        <v>44337</v>
      </c>
      <c r="G12762" s="417" t="s">
        <v>2283</v>
      </c>
      <c r="I12762" s="379" t="str">
        <f t="shared" si="585"/>
        <v/>
      </c>
      <c r="J12762" s="379" t="str">
        <f t="shared" si="586"/>
        <v/>
      </c>
      <c r="K12762" s="391" t="str">
        <f t="shared" si="587"/>
        <v/>
      </c>
    </row>
    <row r="12763" spans="1:11">
      <c r="A12763" s="417" t="s">
        <v>2155</v>
      </c>
      <c r="B12763" s="417" t="s">
        <v>9099</v>
      </c>
      <c r="C12763" s="417" t="s">
        <v>2281</v>
      </c>
      <c r="D12763" s="417" t="s">
        <v>3179</v>
      </c>
      <c r="E12763" s="391">
        <v>4</v>
      </c>
      <c r="F12763" s="418">
        <v>44337</v>
      </c>
      <c r="G12763" s="417" t="s">
        <v>2286</v>
      </c>
      <c r="I12763" s="379" t="str">
        <f t="shared" si="585"/>
        <v/>
      </c>
      <c r="J12763" s="379" t="str">
        <f t="shared" si="586"/>
        <v/>
      </c>
      <c r="K12763" s="391" t="str">
        <f t="shared" si="587"/>
        <v/>
      </c>
    </row>
    <row r="12764" spans="1:11">
      <c r="A12764" s="417" t="s">
        <v>2155</v>
      </c>
      <c r="B12764" s="417" t="s">
        <v>9100</v>
      </c>
      <c r="C12764" s="417" t="s">
        <v>2281</v>
      </c>
      <c r="D12764" s="417" t="s">
        <v>3043</v>
      </c>
      <c r="E12764" s="391">
        <v>4</v>
      </c>
      <c r="F12764" s="418">
        <v>44337</v>
      </c>
      <c r="G12764" s="417" t="s">
        <v>2286</v>
      </c>
      <c r="I12764" s="379" t="str">
        <f t="shared" si="585"/>
        <v/>
      </c>
      <c r="J12764" s="379" t="str">
        <f t="shared" si="586"/>
        <v/>
      </c>
      <c r="K12764" s="391" t="str">
        <f t="shared" si="587"/>
        <v/>
      </c>
    </row>
    <row r="12765" spans="1:11">
      <c r="A12765" s="417" t="s">
        <v>2155</v>
      </c>
      <c r="B12765" s="417" t="s">
        <v>15492</v>
      </c>
      <c r="C12765" s="417" t="s">
        <v>2281</v>
      </c>
      <c r="D12765" s="417" t="s">
        <v>3025</v>
      </c>
      <c r="E12765" s="391">
        <v>0.6</v>
      </c>
      <c r="F12765" s="418">
        <v>44337</v>
      </c>
      <c r="G12765" s="417" t="s">
        <v>2283</v>
      </c>
      <c r="I12765" s="379" t="str">
        <f t="shared" si="585"/>
        <v/>
      </c>
      <c r="J12765" s="379" t="str">
        <f t="shared" si="586"/>
        <v/>
      </c>
      <c r="K12765" s="391" t="str">
        <f t="shared" si="587"/>
        <v/>
      </c>
    </row>
    <row r="12766" spans="1:11">
      <c r="A12766" s="417" t="s">
        <v>2155</v>
      </c>
      <c r="B12766" s="417" t="s">
        <v>9101</v>
      </c>
      <c r="C12766" s="417" t="s">
        <v>2281</v>
      </c>
      <c r="D12766" s="417" t="s">
        <v>2856</v>
      </c>
      <c r="E12766" s="391">
        <v>2</v>
      </c>
      <c r="F12766" s="418">
        <v>44337</v>
      </c>
      <c r="G12766" s="417" t="s">
        <v>2283</v>
      </c>
      <c r="I12766" s="379" t="str">
        <f t="shared" si="585"/>
        <v/>
      </c>
      <c r="J12766" s="379" t="str">
        <f t="shared" si="586"/>
        <v/>
      </c>
      <c r="K12766" s="391" t="str">
        <f t="shared" si="587"/>
        <v/>
      </c>
    </row>
    <row r="12767" spans="1:11">
      <c r="A12767" s="417" t="s">
        <v>2155</v>
      </c>
      <c r="B12767" s="417" t="s">
        <v>9102</v>
      </c>
      <c r="C12767" s="417" t="s">
        <v>2281</v>
      </c>
      <c r="D12767" s="417" t="s">
        <v>2314</v>
      </c>
      <c r="E12767" s="391">
        <v>0.81</v>
      </c>
      <c r="F12767" s="418">
        <v>44337</v>
      </c>
      <c r="G12767" s="417" t="s">
        <v>2286</v>
      </c>
      <c r="I12767" s="379" t="str">
        <f t="shared" si="585"/>
        <v/>
      </c>
      <c r="J12767" s="379" t="str">
        <f t="shared" si="586"/>
        <v/>
      </c>
      <c r="K12767" s="391" t="str">
        <f t="shared" si="587"/>
        <v/>
      </c>
    </row>
    <row r="12768" spans="1:11">
      <c r="A12768" s="417" t="s">
        <v>2155</v>
      </c>
      <c r="B12768" s="417" t="s">
        <v>9103</v>
      </c>
      <c r="C12768" s="417" t="s">
        <v>2281</v>
      </c>
      <c r="D12768" s="417" t="s">
        <v>2838</v>
      </c>
      <c r="E12768" s="391">
        <v>0.25</v>
      </c>
      <c r="F12768" s="418">
        <v>44337</v>
      </c>
      <c r="G12768" s="417" t="s">
        <v>2283</v>
      </c>
      <c r="I12768" s="379" t="str">
        <f t="shared" si="585"/>
        <v/>
      </c>
      <c r="J12768" s="379" t="str">
        <f t="shared" si="586"/>
        <v/>
      </c>
      <c r="K12768" s="391" t="str">
        <f t="shared" si="587"/>
        <v/>
      </c>
    </row>
    <row r="12769" spans="1:11">
      <c r="A12769" s="417" t="s">
        <v>2155</v>
      </c>
      <c r="B12769" s="417" t="s">
        <v>6389</v>
      </c>
      <c r="C12769" s="417" t="s">
        <v>2281</v>
      </c>
      <c r="D12769" s="417" t="s">
        <v>3197</v>
      </c>
      <c r="E12769" s="391">
        <v>10.87</v>
      </c>
      <c r="F12769" s="418">
        <v>44337</v>
      </c>
      <c r="G12769" s="417" t="s">
        <v>2286</v>
      </c>
      <c r="I12769" s="379" t="str">
        <f t="shared" si="585"/>
        <v/>
      </c>
      <c r="J12769" s="379" t="str">
        <f t="shared" si="586"/>
        <v/>
      </c>
      <c r="K12769" s="391" t="str">
        <f t="shared" si="587"/>
        <v/>
      </c>
    </row>
    <row r="12770" spans="1:11">
      <c r="A12770" s="417" t="s">
        <v>2155</v>
      </c>
      <c r="B12770" s="417" t="s">
        <v>18923</v>
      </c>
      <c r="C12770" s="417" t="s">
        <v>2281</v>
      </c>
      <c r="D12770" s="417" t="s">
        <v>2288</v>
      </c>
      <c r="E12770" s="391">
        <v>0.16</v>
      </c>
      <c r="F12770" s="418">
        <v>44365</v>
      </c>
      <c r="G12770" s="417" t="s">
        <v>2283</v>
      </c>
      <c r="I12770" s="379" t="str">
        <f t="shared" si="585"/>
        <v/>
      </c>
      <c r="J12770" s="379" t="str">
        <f t="shared" si="586"/>
        <v/>
      </c>
      <c r="K12770" s="391" t="str">
        <f t="shared" si="587"/>
        <v/>
      </c>
    </row>
    <row r="12771" spans="1:11">
      <c r="A12771" s="417" t="s">
        <v>2155</v>
      </c>
      <c r="B12771" s="417" t="s">
        <v>18142</v>
      </c>
      <c r="C12771" s="417" t="s">
        <v>2281</v>
      </c>
      <c r="D12771" s="417" t="s">
        <v>2292</v>
      </c>
      <c r="E12771" s="391">
        <v>1.52</v>
      </c>
      <c r="F12771" s="418">
        <v>44365</v>
      </c>
      <c r="G12771" s="417" t="s">
        <v>2283</v>
      </c>
      <c r="I12771" s="379" t="str">
        <f t="shared" si="585"/>
        <v/>
      </c>
      <c r="J12771" s="379" t="str">
        <f t="shared" si="586"/>
        <v/>
      </c>
      <c r="K12771" s="391" t="str">
        <f t="shared" si="587"/>
        <v/>
      </c>
    </row>
    <row r="12772" spans="1:11">
      <c r="A12772" s="417" t="s">
        <v>2155</v>
      </c>
      <c r="B12772" s="417" t="s">
        <v>18924</v>
      </c>
      <c r="C12772" s="417" t="s">
        <v>2281</v>
      </c>
      <c r="D12772" s="417" t="s">
        <v>3022</v>
      </c>
      <c r="E12772" s="391">
        <v>2</v>
      </c>
      <c r="F12772" s="418">
        <v>44365</v>
      </c>
      <c r="G12772" s="417" t="s">
        <v>2286</v>
      </c>
      <c r="I12772" s="379" t="str">
        <f t="shared" si="585"/>
        <v/>
      </c>
      <c r="J12772" s="379" t="str">
        <f t="shared" si="586"/>
        <v/>
      </c>
      <c r="K12772" s="391" t="str">
        <f t="shared" si="587"/>
        <v/>
      </c>
    </row>
    <row r="12773" spans="1:11">
      <c r="A12773" s="417" t="s">
        <v>2155</v>
      </c>
      <c r="B12773" s="417" t="s">
        <v>15493</v>
      </c>
      <c r="C12773" s="417" t="s">
        <v>2281</v>
      </c>
      <c r="D12773" s="417" t="s">
        <v>2296</v>
      </c>
      <c r="E12773" s="391">
        <v>1.75</v>
      </c>
      <c r="F12773" s="418">
        <v>44365</v>
      </c>
      <c r="G12773" s="417" t="s">
        <v>2283</v>
      </c>
      <c r="I12773" s="379" t="str">
        <f t="shared" si="585"/>
        <v/>
      </c>
      <c r="J12773" s="379" t="str">
        <f t="shared" si="586"/>
        <v/>
      </c>
      <c r="K12773" s="391" t="str">
        <f t="shared" si="587"/>
        <v/>
      </c>
    </row>
    <row r="12774" spans="1:11">
      <c r="A12774" s="417" t="s">
        <v>2155</v>
      </c>
      <c r="B12774" s="417" t="s">
        <v>6390</v>
      </c>
      <c r="C12774" s="417" t="s">
        <v>2281</v>
      </c>
      <c r="D12774" s="417" t="s">
        <v>2298</v>
      </c>
      <c r="E12774" s="391">
        <v>3.29</v>
      </c>
      <c r="F12774" s="418">
        <v>44729</v>
      </c>
      <c r="G12774" s="417" t="s">
        <v>2283</v>
      </c>
      <c r="I12774" s="379" t="str">
        <f t="shared" si="585"/>
        <v/>
      </c>
      <c r="J12774" s="379" t="str">
        <f t="shared" si="586"/>
        <v/>
      </c>
      <c r="K12774" s="391" t="str">
        <f t="shared" si="587"/>
        <v/>
      </c>
    </row>
    <row r="12775" spans="1:11">
      <c r="A12775" s="417" t="s">
        <v>2155</v>
      </c>
      <c r="B12775" s="417" t="s">
        <v>15494</v>
      </c>
      <c r="C12775" s="417" t="s">
        <v>2281</v>
      </c>
      <c r="D12775" s="417" t="s">
        <v>3023</v>
      </c>
      <c r="E12775" s="391">
        <v>1.5</v>
      </c>
      <c r="F12775" s="418">
        <v>44365</v>
      </c>
      <c r="G12775" s="417" t="s">
        <v>2283</v>
      </c>
      <c r="I12775" s="379" t="str">
        <f t="shared" si="585"/>
        <v/>
      </c>
      <c r="J12775" s="379" t="str">
        <f t="shared" si="586"/>
        <v/>
      </c>
      <c r="K12775" s="391" t="str">
        <f t="shared" si="587"/>
        <v/>
      </c>
    </row>
    <row r="12776" spans="1:11">
      <c r="A12776" s="417" t="s">
        <v>2155</v>
      </c>
      <c r="B12776" s="417" t="s">
        <v>6391</v>
      </c>
      <c r="C12776" s="417" t="s">
        <v>2281</v>
      </c>
      <c r="D12776" s="417" t="s">
        <v>3025</v>
      </c>
      <c r="E12776" s="391">
        <v>0.57999999999999996</v>
      </c>
      <c r="F12776" s="418">
        <v>44365</v>
      </c>
      <c r="G12776" s="417" t="s">
        <v>2283</v>
      </c>
      <c r="I12776" s="379" t="str">
        <f t="shared" si="585"/>
        <v/>
      </c>
      <c r="J12776" s="379" t="str">
        <f t="shared" si="586"/>
        <v/>
      </c>
      <c r="K12776" s="391" t="str">
        <f t="shared" si="587"/>
        <v/>
      </c>
    </row>
    <row r="12777" spans="1:11">
      <c r="A12777" s="417" t="s">
        <v>2155</v>
      </c>
      <c r="B12777" s="417" t="s">
        <v>15495</v>
      </c>
      <c r="C12777" s="417" t="s">
        <v>2281</v>
      </c>
      <c r="D12777" s="417" t="s">
        <v>3027</v>
      </c>
      <c r="E12777" s="391">
        <v>0.99</v>
      </c>
      <c r="F12777" s="418">
        <v>44365</v>
      </c>
      <c r="G12777" s="417" t="s">
        <v>2283</v>
      </c>
      <c r="I12777" s="379" t="str">
        <f t="shared" si="585"/>
        <v/>
      </c>
      <c r="J12777" s="379" t="str">
        <f t="shared" si="586"/>
        <v/>
      </c>
      <c r="K12777" s="391" t="str">
        <f t="shared" si="587"/>
        <v/>
      </c>
    </row>
    <row r="12778" spans="1:11">
      <c r="A12778" s="417" t="s">
        <v>2155</v>
      </c>
      <c r="B12778" s="417" t="s">
        <v>6392</v>
      </c>
      <c r="C12778" s="417" t="s">
        <v>2281</v>
      </c>
      <c r="D12778" s="417" t="s">
        <v>3172</v>
      </c>
      <c r="E12778" s="391">
        <v>7.5</v>
      </c>
      <c r="F12778" s="418">
        <v>44729</v>
      </c>
      <c r="G12778" s="417" t="s">
        <v>2283</v>
      </c>
      <c r="I12778" s="379" t="str">
        <f t="shared" si="585"/>
        <v/>
      </c>
      <c r="J12778" s="379" t="str">
        <f t="shared" si="586"/>
        <v/>
      </c>
      <c r="K12778" s="391" t="str">
        <f t="shared" si="587"/>
        <v/>
      </c>
    </row>
    <row r="12779" spans="1:11">
      <c r="A12779" s="417" t="s">
        <v>2155</v>
      </c>
      <c r="B12779" s="417" t="s">
        <v>15496</v>
      </c>
      <c r="C12779" s="417" t="s">
        <v>2281</v>
      </c>
      <c r="D12779" s="417" t="s">
        <v>2298</v>
      </c>
      <c r="E12779" s="391">
        <v>1.4</v>
      </c>
      <c r="F12779" s="418">
        <v>44393</v>
      </c>
      <c r="G12779" s="417" t="s">
        <v>2283</v>
      </c>
      <c r="I12779" s="379" t="str">
        <f t="shared" si="585"/>
        <v/>
      </c>
      <c r="J12779" s="379" t="str">
        <f t="shared" si="586"/>
        <v/>
      </c>
      <c r="K12779" s="391" t="str">
        <f t="shared" si="587"/>
        <v/>
      </c>
    </row>
    <row r="12780" spans="1:11">
      <c r="A12780" s="417" t="s">
        <v>2155</v>
      </c>
      <c r="B12780" s="417" t="s">
        <v>15497</v>
      </c>
      <c r="C12780" s="417" t="s">
        <v>2281</v>
      </c>
      <c r="D12780" s="417" t="s">
        <v>2302</v>
      </c>
      <c r="E12780" s="391">
        <v>0.74</v>
      </c>
      <c r="F12780" s="418">
        <v>44393</v>
      </c>
      <c r="G12780" s="417" t="s">
        <v>2283</v>
      </c>
      <c r="I12780" s="379" t="str">
        <f t="shared" si="585"/>
        <v/>
      </c>
      <c r="J12780" s="379" t="str">
        <f t="shared" si="586"/>
        <v/>
      </c>
      <c r="K12780" s="391" t="str">
        <f t="shared" si="587"/>
        <v/>
      </c>
    </row>
    <row r="12781" spans="1:11">
      <c r="A12781" s="417" t="s">
        <v>2155</v>
      </c>
      <c r="B12781" s="417" t="s">
        <v>6393</v>
      </c>
      <c r="C12781" s="417" t="s">
        <v>2281</v>
      </c>
      <c r="D12781" s="417" t="s">
        <v>2857</v>
      </c>
      <c r="E12781" s="391">
        <v>1.95</v>
      </c>
      <c r="F12781" s="418">
        <v>44757</v>
      </c>
      <c r="G12781" s="417" t="s">
        <v>2283</v>
      </c>
      <c r="I12781" s="379" t="str">
        <f t="shared" si="585"/>
        <v/>
      </c>
      <c r="J12781" s="379" t="str">
        <f t="shared" si="586"/>
        <v/>
      </c>
      <c r="K12781" s="391" t="str">
        <f t="shared" si="587"/>
        <v/>
      </c>
    </row>
    <row r="12782" spans="1:11">
      <c r="A12782" s="417" t="s">
        <v>2155</v>
      </c>
      <c r="B12782" s="417" t="s">
        <v>6394</v>
      </c>
      <c r="C12782" s="417" t="s">
        <v>2281</v>
      </c>
      <c r="D12782" s="417" t="s">
        <v>3552</v>
      </c>
      <c r="E12782" s="391">
        <v>11.2</v>
      </c>
      <c r="F12782" s="418">
        <v>44757</v>
      </c>
      <c r="G12782" s="417" t="s">
        <v>2283</v>
      </c>
      <c r="I12782" s="379" t="str">
        <f t="shared" si="585"/>
        <v/>
      </c>
      <c r="J12782" s="379" t="str">
        <f t="shared" si="586"/>
        <v/>
      </c>
      <c r="K12782" s="391" t="str">
        <f t="shared" si="587"/>
        <v/>
      </c>
    </row>
    <row r="12783" spans="1:11">
      <c r="A12783" s="417" t="s">
        <v>2155</v>
      </c>
      <c r="B12783" s="417" t="s">
        <v>9104</v>
      </c>
      <c r="C12783" s="417" t="s">
        <v>2281</v>
      </c>
      <c r="D12783" s="417" t="s">
        <v>3172</v>
      </c>
      <c r="E12783" s="391">
        <v>9</v>
      </c>
      <c r="F12783" s="418">
        <v>44393</v>
      </c>
      <c r="G12783" s="417" t="s">
        <v>2283</v>
      </c>
      <c r="I12783" s="379" t="str">
        <f t="shared" si="585"/>
        <v/>
      </c>
      <c r="J12783" s="379" t="str">
        <f t="shared" si="586"/>
        <v/>
      </c>
      <c r="K12783" s="391" t="str">
        <f t="shared" si="587"/>
        <v/>
      </c>
    </row>
    <row r="12784" spans="1:11">
      <c r="A12784" s="417" t="s">
        <v>2155</v>
      </c>
      <c r="B12784" s="417" t="s">
        <v>6395</v>
      </c>
      <c r="C12784" s="417" t="s">
        <v>2281</v>
      </c>
      <c r="D12784" s="417" t="s">
        <v>3484</v>
      </c>
      <c r="E12784" s="391">
        <v>11.57</v>
      </c>
      <c r="F12784" s="418">
        <v>44484</v>
      </c>
      <c r="G12784" s="417" t="s">
        <v>2286</v>
      </c>
      <c r="I12784" s="379" t="str">
        <f t="shared" si="585"/>
        <v/>
      </c>
      <c r="J12784" s="379" t="str">
        <f t="shared" si="586"/>
        <v/>
      </c>
      <c r="K12784" s="391" t="str">
        <f t="shared" si="587"/>
        <v/>
      </c>
    </row>
    <row r="12785" spans="1:11">
      <c r="A12785" s="417" t="s">
        <v>2155</v>
      </c>
      <c r="B12785" s="417" t="s">
        <v>15498</v>
      </c>
      <c r="C12785" s="417" t="s">
        <v>2281</v>
      </c>
      <c r="D12785" s="417" t="s">
        <v>2870</v>
      </c>
      <c r="E12785" s="391">
        <v>6.15</v>
      </c>
      <c r="F12785" s="418">
        <v>44547</v>
      </c>
      <c r="G12785" s="417" t="s">
        <v>2283</v>
      </c>
      <c r="I12785" s="379" t="str">
        <f t="shared" si="585"/>
        <v/>
      </c>
      <c r="J12785" s="379" t="str">
        <f t="shared" si="586"/>
        <v/>
      </c>
      <c r="K12785" s="391" t="str">
        <f t="shared" si="587"/>
        <v/>
      </c>
    </row>
    <row r="12786" spans="1:11">
      <c r="A12786" s="417" t="s">
        <v>2155</v>
      </c>
      <c r="B12786" s="417" t="s">
        <v>18925</v>
      </c>
      <c r="C12786" s="417" t="s">
        <v>2281</v>
      </c>
      <c r="D12786" s="417" t="s">
        <v>2362</v>
      </c>
      <c r="E12786" s="391">
        <v>5.2</v>
      </c>
      <c r="F12786" s="418">
        <v>44547</v>
      </c>
      <c r="G12786" s="417" t="s">
        <v>2286</v>
      </c>
      <c r="I12786" s="379" t="str">
        <f t="shared" si="585"/>
        <v/>
      </c>
      <c r="J12786" s="379" t="str">
        <f t="shared" si="586"/>
        <v/>
      </c>
      <c r="K12786" s="391" t="str">
        <f t="shared" si="587"/>
        <v/>
      </c>
    </row>
    <row r="12787" spans="1:11">
      <c r="A12787" s="417" t="s">
        <v>2155</v>
      </c>
      <c r="B12787" s="417" t="s">
        <v>18926</v>
      </c>
      <c r="C12787" s="417" t="s">
        <v>2281</v>
      </c>
      <c r="D12787" s="417" t="s">
        <v>2285</v>
      </c>
      <c r="E12787" s="391">
        <v>2.12</v>
      </c>
      <c r="F12787" s="418">
        <v>44547</v>
      </c>
      <c r="G12787" s="417" t="s">
        <v>2286</v>
      </c>
      <c r="I12787" s="379" t="str">
        <f t="shared" si="585"/>
        <v/>
      </c>
      <c r="J12787" s="379" t="str">
        <f t="shared" si="586"/>
        <v/>
      </c>
      <c r="K12787" s="391" t="str">
        <f t="shared" si="587"/>
        <v/>
      </c>
    </row>
    <row r="12788" spans="1:11">
      <c r="A12788" s="417" t="s">
        <v>2155</v>
      </c>
      <c r="B12788" s="417" t="s">
        <v>18927</v>
      </c>
      <c r="C12788" s="417" t="s">
        <v>2281</v>
      </c>
      <c r="D12788" s="417" t="s">
        <v>3179</v>
      </c>
      <c r="E12788" s="391">
        <v>1.9</v>
      </c>
      <c r="F12788" s="418">
        <v>44547</v>
      </c>
      <c r="G12788" s="417" t="s">
        <v>2286</v>
      </c>
      <c r="I12788" s="379" t="str">
        <f t="shared" si="585"/>
        <v/>
      </c>
      <c r="J12788" s="379" t="str">
        <f t="shared" si="586"/>
        <v/>
      </c>
      <c r="K12788" s="391" t="str">
        <f t="shared" si="587"/>
        <v/>
      </c>
    </row>
    <row r="12789" spans="1:11">
      <c r="A12789" s="417" t="s">
        <v>2155</v>
      </c>
      <c r="B12789" s="417" t="s">
        <v>15499</v>
      </c>
      <c r="C12789" s="417" t="s">
        <v>2281</v>
      </c>
      <c r="D12789" s="417" t="s">
        <v>3480</v>
      </c>
      <c r="E12789" s="391">
        <v>11.6</v>
      </c>
      <c r="F12789" s="418">
        <v>44547</v>
      </c>
      <c r="G12789" s="417" t="s">
        <v>2286</v>
      </c>
      <c r="I12789" s="379" t="str">
        <f t="shared" si="585"/>
        <v/>
      </c>
      <c r="J12789" s="379" t="str">
        <f t="shared" si="586"/>
        <v/>
      </c>
      <c r="K12789" s="391" t="str">
        <f t="shared" si="587"/>
        <v/>
      </c>
    </row>
    <row r="12790" spans="1:11">
      <c r="A12790" s="417" t="s">
        <v>2155</v>
      </c>
      <c r="B12790" s="417" t="s">
        <v>15500</v>
      </c>
      <c r="C12790" s="417" t="s">
        <v>2281</v>
      </c>
      <c r="D12790" s="417" t="s">
        <v>3191</v>
      </c>
      <c r="E12790" s="391">
        <v>10.7</v>
      </c>
      <c r="F12790" s="418">
        <v>44547</v>
      </c>
      <c r="G12790" s="417" t="s">
        <v>2286</v>
      </c>
      <c r="I12790" s="379" t="str">
        <f t="shared" si="585"/>
        <v/>
      </c>
      <c r="J12790" s="379" t="str">
        <f t="shared" si="586"/>
        <v/>
      </c>
      <c r="K12790" s="391" t="str">
        <f t="shared" si="587"/>
        <v/>
      </c>
    </row>
    <row r="12791" spans="1:11">
      <c r="A12791" s="417" t="s">
        <v>2155</v>
      </c>
      <c r="B12791" s="417" t="s">
        <v>15501</v>
      </c>
      <c r="C12791" s="417" t="s">
        <v>2332</v>
      </c>
      <c r="D12791" s="417" t="s">
        <v>2870</v>
      </c>
      <c r="E12791" s="391">
        <v>0.01</v>
      </c>
      <c r="F12791" s="418">
        <v>44214</v>
      </c>
      <c r="G12791" s="417" t="s">
        <v>2286</v>
      </c>
      <c r="I12791" s="379" t="str">
        <f t="shared" si="585"/>
        <v/>
      </c>
      <c r="J12791" s="379" t="str">
        <f t="shared" si="586"/>
        <v/>
      </c>
      <c r="K12791" s="391" t="str">
        <f t="shared" si="587"/>
        <v/>
      </c>
    </row>
    <row r="12792" spans="1:11">
      <c r="A12792" s="417" t="s">
        <v>2155</v>
      </c>
      <c r="B12792" s="417" t="s">
        <v>9105</v>
      </c>
      <c r="C12792" s="417" t="s">
        <v>2332</v>
      </c>
      <c r="D12792" s="417" t="s">
        <v>3177</v>
      </c>
      <c r="E12792" s="391">
        <v>0.01</v>
      </c>
      <c r="F12792" s="418">
        <v>44214</v>
      </c>
      <c r="G12792" s="417" t="s">
        <v>2286</v>
      </c>
      <c r="I12792" s="379" t="str">
        <f t="shared" si="585"/>
        <v/>
      </c>
      <c r="J12792" s="379" t="str">
        <f t="shared" si="586"/>
        <v/>
      </c>
      <c r="K12792" s="391" t="str">
        <f t="shared" si="587"/>
        <v/>
      </c>
    </row>
    <row r="12793" spans="1:11">
      <c r="A12793" s="417" t="s">
        <v>2155</v>
      </c>
      <c r="B12793" s="417" t="s">
        <v>17688</v>
      </c>
      <c r="C12793" s="417" t="s">
        <v>2332</v>
      </c>
      <c r="D12793" s="417" t="s">
        <v>2868</v>
      </c>
      <c r="E12793" s="391">
        <v>0.01</v>
      </c>
      <c r="F12793" s="418">
        <v>44214</v>
      </c>
      <c r="G12793" s="417" t="s">
        <v>2286</v>
      </c>
      <c r="I12793" s="379" t="str">
        <f t="shared" si="585"/>
        <v/>
      </c>
      <c r="J12793" s="379" t="str">
        <f t="shared" si="586"/>
        <v/>
      </c>
      <c r="K12793" s="391" t="str">
        <f t="shared" si="587"/>
        <v/>
      </c>
    </row>
    <row r="12794" spans="1:11">
      <c r="A12794" s="417" t="s">
        <v>2155</v>
      </c>
      <c r="B12794" s="417" t="s">
        <v>6396</v>
      </c>
      <c r="C12794" s="417" t="s">
        <v>2332</v>
      </c>
      <c r="D12794" s="417" t="s">
        <v>2901</v>
      </c>
      <c r="E12794" s="391">
        <v>0.01</v>
      </c>
      <c r="F12794" s="418">
        <v>44214</v>
      </c>
      <c r="G12794" s="417" t="s">
        <v>2286</v>
      </c>
      <c r="I12794" s="379" t="str">
        <f t="shared" si="585"/>
        <v/>
      </c>
      <c r="J12794" s="379" t="str">
        <f t="shared" si="586"/>
        <v/>
      </c>
      <c r="K12794" s="391" t="str">
        <f t="shared" si="587"/>
        <v/>
      </c>
    </row>
    <row r="12795" spans="1:11">
      <c r="A12795" s="417" t="s">
        <v>2155</v>
      </c>
      <c r="B12795" s="417" t="s">
        <v>15502</v>
      </c>
      <c r="C12795" s="417" t="s">
        <v>2332</v>
      </c>
      <c r="D12795" s="417" t="s">
        <v>2320</v>
      </c>
      <c r="E12795" s="391">
        <v>0.02</v>
      </c>
      <c r="F12795" s="418">
        <v>44214</v>
      </c>
      <c r="G12795" s="417" t="s">
        <v>2286</v>
      </c>
      <c r="I12795" s="379" t="str">
        <f t="shared" si="585"/>
        <v/>
      </c>
      <c r="J12795" s="379" t="str">
        <f t="shared" si="586"/>
        <v/>
      </c>
      <c r="K12795" s="391" t="str">
        <f t="shared" si="587"/>
        <v/>
      </c>
    </row>
    <row r="12796" spans="1:11">
      <c r="A12796" s="417" t="s">
        <v>2155</v>
      </c>
      <c r="B12796" s="417" t="s">
        <v>15503</v>
      </c>
      <c r="C12796" s="417" t="s">
        <v>2332</v>
      </c>
      <c r="D12796" s="417" t="s">
        <v>2865</v>
      </c>
      <c r="E12796" s="391">
        <v>0.04</v>
      </c>
      <c r="F12796" s="418">
        <v>44214</v>
      </c>
      <c r="G12796" s="417" t="s">
        <v>2286</v>
      </c>
      <c r="I12796" s="379" t="str">
        <f t="shared" si="585"/>
        <v/>
      </c>
      <c r="J12796" s="379" t="str">
        <f t="shared" si="586"/>
        <v/>
      </c>
      <c r="K12796" s="391" t="str">
        <f t="shared" si="587"/>
        <v/>
      </c>
    </row>
    <row r="12797" spans="1:11">
      <c r="A12797" s="417" t="s">
        <v>2155</v>
      </c>
      <c r="B12797" s="417" t="s">
        <v>6397</v>
      </c>
      <c r="C12797" s="417" t="s">
        <v>2332</v>
      </c>
      <c r="D12797" s="417" t="s">
        <v>2304</v>
      </c>
      <c r="E12797" s="391">
        <v>0.05</v>
      </c>
      <c r="F12797" s="418">
        <v>44214</v>
      </c>
      <c r="G12797" s="417" t="s">
        <v>2286</v>
      </c>
      <c r="I12797" s="379" t="str">
        <f t="shared" si="585"/>
        <v/>
      </c>
      <c r="J12797" s="379" t="str">
        <f t="shared" si="586"/>
        <v/>
      </c>
      <c r="K12797" s="391" t="str">
        <f t="shared" si="587"/>
        <v/>
      </c>
    </row>
    <row r="12798" spans="1:11">
      <c r="A12798" s="417" t="s">
        <v>2155</v>
      </c>
      <c r="B12798" s="417" t="s">
        <v>6398</v>
      </c>
      <c r="C12798" s="417" t="s">
        <v>2332</v>
      </c>
      <c r="D12798" s="417" t="s">
        <v>2282</v>
      </c>
      <c r="E12798" s="391">
        <v>0.08</v>
      </c>
      <c r="F12798" s="418">
        <v>44214</v>
      </c>
      <c r="G12798" s="417" t="s">
        <v>2286</v>
      </c>
      <c r="I12798" s="379" t="str">
        <f t="shared" si="585"/>
        <v/>
      </c>
      <c r="J12798" s="379" t="str">
        <f t="shared" si="586"/>
        <v/>
      </c>
      <c r="K12798" s="391" t="str">
        <f t="shared" si="587"/>
        <v/>
      </c>
    </row>
    <row r="12799" spans="1:11">
      <c r="A12799" s="417" t="s">
        <v>2155</v>
      </c>
      <c r="B12799" s="417" t="s">
        <v>6399</v>
      </c>
      <c r="C12799" s="417" t="s">
        <v>2332</v>
      </c>
      <c r="D12799" s="417" t="s">
        <v>3109</v>
      </c>
      <c r="E12799" s="391">
        <v>0.16</v>
      </c>
      <c r="F12799" s="418">
        <v>44214</v>
      </c>
      <c r="G12799" s="417" t="s">
        <v>2286</v>
      </c>
      <c r="I12799" s="379" t="str">
        <f t="shared" si="585"/>
        <v/>
      </c>
      <c r="J12799" s="379" t="str">
        <f t="shared" si="586"/>
        <v/>
      </c>
      <c r="K12799" s="391" t="str">
        <f t="shared" si="587"/>
        <v/>
      </c>
    </row>
    <row r="12800" spans="1:11">
      <c r="A12800" s="417" t="s">
        <v>2155</v>
      </c>
      <c r="B12800" s="417" t="s">
        <v>6400</v>
      </c>
      <c r="C12800" s="417" t="s">
        <v>2332</v>
      </c>
      <c r="D12800" s="417" t="s">
        <v>2285</v>
      </c>
      <c r="E12800" s="391">
        <v>0.25</v>
      </c>
      <c r="F12800" s="418">
        <v>44214</v>
      </c>
      <c r="G12800" s="417" t="s">
        <v>2286</v>
      </c>
      <c r="I12800" s="379" t="str">
        <f t="shared" si="585"/>
        <v/>
      </c>
      <c r="J12800" s="379" t="str">
        <f t="shared" si="586"/>
        <v/>
      </c>
      <c r="K12800" s="391" t="str">
        <f t="shared" si="587"/>
        <v/>
      </c>
    </row>
    <row r="12801" spans="1:11">
      <c r="A12801" s="417" t="s">
        <v>2155</v>
      </c>
      <c r="B12801" s="417" t="s">
        <v>6401</v>
      </c>
      <c r="C12801" s="417" t="s">
        <v>2332</v>
      </c>
      <c r="D12801" s="417" t="s">
        <v>2288</v>
      </c>
      <c r="E12801" s="391">
        <v>0.35</v>
      </c>
      <c r="F12801" s="418">
        <v>44214</v>
      </c>
      <c r="G12801" s="417" t="s">
        <v>2286</v>
      </c>
      <c r="I12801" s="379" t="str">
        <f t="shared" si="585"/>
        <v/>
      </c>
      <c r="J12801" s="379" t="str">
        <f t="shared" si="586"/>
        <v/>
      </c>
      <c r="K12801" s="391" t="str">
        <f t="shared" si="587"/>
        <v/>
      </c>
    </row>
    <row r="12802" spans="1:11">
      <c r="A12802" s="417" t="s">
        <v>2155</v>
      </c>
      <c r="B12802" s="417" t="s">
        <v>9106</v>
      </c>
      <c r="C12802" s="417" t="s">
        <v>2332</v>
      </c>
      <c r="D12802" s="417" t="s">
        <v>3178</v>
      </c>
      <c r="E12802" s="391">
        <v>0.51</v>
      </c>
      <c r="F12802" s="418">
        <v>44214</v>
      </c>
      <c r="G12802" s="417" t="s">
        <v>2286</v>
      </c>
      <c r="I12802" s="379" t="str">
        <f t="shared" si="585"/>
        <v/>
      </c>
      <c r="J12802" s="379" t="str">
        <f t="shared" si="586"/>
        <v/>
      </c>
      <c r="K12802" s="391" t="str">
        <f t="shared" si="587"/>
        <v/>
      </c>
    </row>
    <row r="12803" spans="1:11">
      <c r="A12803" s="417" t="s">
        <v>2155</v>
      </c>
      <c r="B12803" s="417" t="s">
        <v>9107</v>
      </c>
      <c r="C12803" s="417" t="s">
        <v>2332</v>
      </c>
      <c r="D12803" s="417" t="s">
        <v>2325</v>
      </c>
      <c r="E12803" s="391">
        <v>0.67</v>
      </c>
      <c r="F12803" s="418">
        <v>44214</v>
      </c>
      <c r="G12803" s="417" t="s">
        <v>2286</v>
      </c>
      <c r="I12803" s="379" t="str">
        <f t="shared" si="585"/>
        <v/>
      </c>
      <c r="J12803" s="379" t="str">
        <f t="shared" si="586"/>
        <v/>
      </c>
      <c r="K12803" s="391" t="str">
        <f t="shared" si="587"/>
        <v/>
      </c>
    </row>
    <row r="12804" spans="1:11">
      <c r="A12804" s="417" t="s">
        <v>2155</v>
      </c>
      <c r="B12804" s="417" t="s">
        <v>6402</v>
      </c>
      <c r="C12804" s="417" t="s">
        <v>2332</v>
      </c>
      <c r="D12804" s="417" t="s">
        <v>2290</v>
      </c>
      <c r="E12804" s="391">
        <v>0.84</v>
      </c>
      <c r="F12804" s="418">
        <v>44214</v>
      </c>
      <c r="G12804" s="417" t="s">
        <v>2286</v>
      </c>
      <c r="I12804" s="379" t="str">
        <f t="shared" ref="I12804:I12867" si="588">IF(F13516&lt;&gt;"",F13516-$I$199,"")</f>
        <v/>
      </c>
      <c r="J12804" s="379" t="str">
        <f t="shared" ref="J12804:J12867" si="589">IF(I12804&lt;&gt;"",NETWORKDAYS($I$199,F13516-1,$N$201:$N$224),"")</f>
        <v/>
      </c>
      <c r="K12804" s="391" t="str">
        <f t="shared" ref="K12804:K12867" si="590">IF(I12804&lt;&gt;"",RIGHT(D13516,LEN(D13516)-FIND(" ",D13516)),"")</f>
        <v/>
      </c>
    </row>
    <row r="12805" spans="1:11">
      <c r="A12805" s="417" t="s">
        <v>2155</v>
      </c>
      <c r="B12805" s="417" t="s">
        <v>15504</v>
      </c>
      <c r="C12805" s="417" t="s">
        <v>2332</v>
      </c>
      <c r="D12805" s="417" t="s">
        <v>2327</v>
      </c>
      <c r="E12805" s="391">
        <v>1.05</v>
      </c>
      <c r="F12805" s="418">
        <v>44214</v>
      </c>
      <c r="G12805" s="417" t="s">
        <v>2286</v>
      </c>
      <c r="I12805" s="379" t="str">
        <f t="shared" si="588"/>
        <v/>
      </c>
      <c r="J12805" s="379" t="str">
        <f t="shared" si="589"/>
        <v/>
      </c>
      <c r="K12805" s="391" t="str">
        <f t="shared" si="590"/>
        <v/>
      </c>
    </row>
    <row r="12806" spans="1:11">
      <c r="A12806" s="417" t="s">
        <v>2155</v>
      </c>
      <c r="B12806" s="417" t="s">
        <v>7329</v>
      </c>
      <c r="C12806" s="417" t="s">
        <v>2332</v>
      </c>
      <c r="D12806" s="417" t="s">
        <v>2292</v>
      </c>
      <c r="E12806" s="391">
        <v>1.49</v>
      </c>
      <c r="F12806" s="418">
        <v>44214</v>
      </c>
      <c r="G12806" s="417" t="s">
        <v>2286</v>
      </c>
      <c r="I12806" s="379" t="str">
        <f t="shared" si="588"/>
        <v/>
      </c>
      <c r="J12806" s="379" t="str">
        <f t="shared" si="589"/>
        <v/>
      </c>
      <c r="K12806" s="391" t="str">
        <f t="shared" si="590"/>
        <v/>
      </c>
    </row>
    <row r="12807" spans="1:11">
      <c r="A12807" s="417" t="s">
        <v>2155</v>
      </c>
      <c r="B12807" s="417" t="s">
        <v>9108</v>
      </c>
      <c r="C12807" s="417" t="s">
        <v>2332</v>
      </c>
      <c r="D12807" s="417" t="s">
        <v>3022</v>
      </c>
      <c r="E12807" s="391">
        <v>1.76</v>
      </c>
      <c r="F12807" s="418">
        <v>44214</v>
      </c>
      <c r="G12807" s="417" t="s">
        <v>2286</v>
      </c>
      <c r="I12807" s="379" t="str">
        <f t="shared" si="588"/>
        <v/>
      </c>
      <c r="J12807" s="379" t="str">
        <f t="shared" si="589"/>
        <v/>
      </c>
      <c r="K12807" s="391" t="str">
        <f t="shared" si="590"/>
        <v/>
      </c>
    </row>
    <row r="12808" spans="1:11">
      <c r="A12808" s="417" t="s">
        <v>2155</v>
      </c>
      <c r="B12808" s="417" t="s">
        <v>6403</v>
      </c>
      <c r="C12808" s="417" t="s">
        <v>2332</v>
      </c>
      <c r="D12808" s="417" t="s">
        <v>2294</v>
      </c>
      <c r="E12808" s="391">
        <v>2.0099999999999998</v>
      </c>
      <c r="F12808" s="418">
        <v>44214</v>
      </c>
      <c r="G12808" s="417" t="s">
        <v>2286</v>
      </c>
      <c r="I12808" s="379" t="str">
        <f t="shared" si="588"/>
        <v/>
      </c>
      <c r="J12808" s="379" t="str">
        <f t="shared" si="589"/>
        <v/>
      </c>
      <c r="K12808" s="391" t="str">
        <f t="shared" si="590"/>
        <v/>
      </c>
    </row>
    <row r="12809" spans="1:11">
      <c r="A12809" s="417" t="s">
        <v>2155</v>
      </c>
      <c r="B12809" s="417" t="s">
        <v>9109</v>
      </c>
      <c r="C12809" s="417" t="s">
        <v>2332</v>
      </c>
      <c r="D12809" s="417" t="s">
        <v>3165</v>
      </c>
      <c r="E12809" s="391">
        <v>2.2799999999999998</v>
      </c>
      <c r="F12809" s="418">
        <v>44214</v>
      </c>
      <c r="G12809" s="417" t="s">
        <v>2286</v>
      </c>
      <c r="I12809" s="379" t="str">
        <f t="shared" si="588"/>
        <v/>
      </c>
      <c r="J12809" s="379" t="str">
        <f t="shared" si="589"/>
        <v/>
      </c>
      <c r="K12809" s="391" t="str">
        <f t="shared" si="590"/>
        <v/>
      </c>
    </row>
    <row r="12810" spans="1:11">
      <c r="A12810" s="417" t="s">
        <v>2155</v>
      </c>
      <c r="B12810" s="417" t="s">
        <v>7330</v>
      </c>
      <c r="C12810" s="417" t="s">
        <v>2332</v>
      </c>
      <c r="D12810" s="417" t="s">
        <v>2296</v>
      </c>
      <c r="E12810" s="391">
        <v>2.5099999999999998</v>
      </c>
      <c r="F12810" s="418">
        <v>44214</v>
      </c>
      <c r="G12810" s="417" t="s">
        <v>2286</v>
      </c>
      <c r="I12810" s="379" t="str">
        <f t="shared" si="588"/>
        <v/>
      </c>
      <c r="J12810" s="379" t="str">
        <f t="shared" si="589"/>
        <v/>
      </c>
      <c r="K12810" s="391" t="str">
        <f t="shared" si="590"/>
        <v/>
      </c>
    </row>
    <row r="12811" spans="1:11">
      <c r="A12811" s="417" t="s">
        <v>2155</v>
      </c>
      <c r="B12811" s="417" t="s">
        <v>9110</v>
      </c>
      <c r="C12811" s="417" t="s">
        <v>2332</v>
      </c>
      <c r="D12811" s="417" t="s">
        <v>2298</v>
      </c>
      <c r="E12811" s="391">
        <v>2.96</v>
      </c>
      <c r="F12811" s="418">
        <v>44214</v>
      </c>
      <c r="G12811" s="417" t="s">
        <v>2286</v>
      </c>
      <c r="I12811" s="379" t="str">
        <f t="shared" si="588"/>
        <v/>
      </c>
      <c r="J12811" s="379" t="str">
        <f t="shared" si="589"/>
        <v/>
      </c>
      <c r="K12811" s="391" t="str">
        <f t="shared" si="590"/>
        <v/>
      </c>
    </row>
    <row r="12812" spans="1:11">
      <c r="A12812" s="417" t="s">
        <v>2155</v>
      </c>
      <c r="B12812" s="417" t="s">
        <v>15505</v>
      </c>
      <c r="C12812" s="417" t="s">
        <v>2332</v>
      </c>
      <c r="D12812" s="417" t="s">
        <v>2300</v>
      </c>
      <c r="E12812" s="391">
        <v>2.92</v>
      </c>
      <c r="F12812" s="418">
        <v>44214</v>
      </c>
      <c r="G12812" s="417" t="s">
        <v>2286</v>
      </c>
      <c r="I12812" s="379" t="str">
        <f t="shared" si="588"/>
        <v/>
      </c>
      <c r="J12812" s="379" t="str">
        <f t="shared" si="589"/>
        <v/>
      </c>
      <c r="K12812" s="391" t="str">
        <f t="shared" si="590"/>
        <v/>
      </c>
    </row>
    <row r="12813" spans="1:11">
      <c r="A12813" s="417" t="s">
        <v>2155</v>
      </c>
      <c r="B12813" s="417" t="s">
        <v>9111</v>
      </c>
      <c r="C12813" s="417" t="s">
        <v>2332</v>
      </c>
      <c r="D12813" s="417" t="s">
        <v>3179</v>
      </c>
      <c r="E12813" s="391">
        <v>3.73</v>
      </c>
      <c r="F12813" s="418">
        <v>44214</v>
      </c>
      <c r="G12813" s="417" t="s">
        <v>2286</v>
      </c>
      <c r="I12813" s="379" t="str">
        <f t="shared" si="588"/>
        <v/>
      </c>
      <c r="J12813" s="379" t="str">
        <f t="shared" si="589"/>
        <v/>
      </c>
      <c r="K12813" s="391" t="str">
        <f t="shared" si="590"/>
        <v/>
      </c>
    </row>
    <row r="12814" spans="1:11">
      <c r="A12814" s="417" t="s">
        <v>2155</v>
      </c>
      <c r="B12814" s="417" t="s">
        <v>15506</v>
      </c>
      <c r="C12814" s="417" t="s">
        <v>2332</v>
      </c>
      <c r="D12814" s="417" t="s">
        <v>2302</v>
      </c>
      <c r="E12814" s="391">
        <v>3.94</v>
      </c>
      <c r="F12814" s="418">
        <v>44214</v>
      </c>
      <c r="G12814" s="417" t="s">
        <v>2286</v>
      </c>
      <c r="I12814" s="379" t="str">
        <f t="shared" si="588"/>
        <v/>
      </c>
      <c r="J12814" s="379" t="str">
        <f t="shared" si="589"/>
        <v/>
      </c>
      <c r="K12814" s="391" t="str">
        <f t="shared" si="590"/>
        <v/>
      </c>
    </row>
    <row r="12815" spans="1:11">
      <c r="A12815" s="417" t="s">
        <v>2155</v>
      </c>
      <c r="B12815" s="417" t="s">
        <v>7331</v>
      </c>
      <c r="C12815" s="417" t="s">
        <v>2332</v>
      </c>
      <c r="D12815" s="417" t="s">
        <v>3043</v>
      </c>
      <c r="E12815" s="391">
        <v>4.22</v>
      </c>
      <c r="F12815" s="418">
        <v>44214</v>
      </c>
      <c r="G12815" s="417" t="s">
        <v>2286</v>
      </c>
      <c r="I12815" s="379" t="str">
        <f t="shared" si="588"/>
        <v/>
      </c>
      <c r="J12815" s="379" t="str">
        <f t="shared" si="589"/>
        <v/>
      </c>
      <c r="K12815" s="391" t="str">
        <f t="shared" si="590"/>
        <v/>
      </c>
    </row>
    <row r="12816" spans="1:11">
      <c r="A12816" s="417" t="s">
        <v>2155</v>
      </c>
      <c r="B12816" s="417" t="s">
        <v>6404</v>
      </c>
      <c r="C12816" s="417" t="s">
        <v>2332</v>
      </c>
      <c r="D12816" s="417" t="s">
        <v>3023</v>
      </c>
      <c r="E12816" s="391">
        <v>4.43</v>
      </c>
      <c r="F12816" s="418">
        <v>44214</v>
      </c>
      <c r="G12816" s="417" t="s">
        <v>2286</v>
      </c>
      <c r="I12816" s="379" t="str">
        <f t="shared" si="588"/>
        <v/>
      </c>
      <c r="J12816" s="379" t="str">
        <f t="shared" si="589"/>
        <v/>
      </c>
      <c r="K12816" s="391" t="str">
        <f t="shared" si="590"/>
        <v/>
      </c>
    </row>
    <row r="12817" spans="1:11">
      <c r="A12817" s="417" t="s">
        <v>2155</v>
      </c>
      <c r="B12817" s="417" t="s">
        <v>6405</v>
      </c>
      <c r="C12817" s="417" t="s">
        <v>2332</v>
      </c>
      <c r="D12817" s="417" t="s">
        <v>3024</v>
      </c>
      <c r="E12817" s="391">
        <v>4.68</v>
      </c>
      <c r="F12817" s="418">
        <v>44214</v>
      </c>
      <c r="G12817" s="417" t="s">
        <v>2286</v>
      </c>
      <c r="I12817" s="379" t="str">
        <f t="shared" si="588"/>
        <v/>
      </c>
      <c r="J12817" s="379" t="str">
        <f t="shared" si="589"/>
        <v/>
      </c>
      <c r="K12817" s="391" t="str">
        <f t="shared" si="590"/>
        <v/>
      </c>
    </row>
    <row r="12818" spans="1:11">
      <c r="A12818" s="417" t="s">
        <v>2155</v>
      </c>
      <c r="B12818" s="417" t="s">
        <v>7332</v>
      </c>
      <c r="C12818" s="417" t="s">
        <v>2332</v>
      </c>
      <c r="D12818" s="417" t="s">
        <v>3025</v>
      </c>
      <c r="E12818" s="391">
        <v>4.95</v>
      </c>
      <c r="F12818" s="418">
        <v>44214</v>
      </c>
      <c r="G12818" s="417" t="s">
        <v>2286</v>
      </c>
      <c r="I12818" s="379" t="str">
        <f t="shared" si="588"/>
        <v/>
      </c>
      <c r="J12818" s="379" t="str">
        <f t="shared" si="589"/>
        <v/>
      </c>
      <c r="K12818" s="391" t="str">
        <f t="shared" si="590"/>
        <v/>
      </c>
    </row>
    <row r="12819" spans="1:11">
      <c r="A12819" s="417" t="s">
        <v>2155</v>
      </c>
      <c r="B12819" s="417" t="s">
        <v>15507</v>
      </c>
      <c r="C12819" s="417" t="s">
        <v>2332</v>
      </c>
      <c r="D12819" s="417" t="s">
        <v>3026</v>
      </c>
      <c r="E12819" s="391">
        <v>5.12</v>
      </c>
      <c r="F12819" s="418">
        <v>44214</v>
      </c>
      <c r="G12819" s="417" t="s">
        <v>2286</v>
      </c>
      <c r="I12819" s="379" t="str">
        <f t="shared" si="588"/>
        <v/>
      </c>
      <c r="J12819" s="379" t="str">
        <f t="shared" si="589"/>
        <v/>
      </c>
      <c r="K12819" s="391" t="str">
        <f t="shared" si="590"/>
        <v/>
      </c>
    </row>
    <row r="12820" spans="1:11">
      <c r="A12820" s="417" t="s">
        <v>2155</v>
      </c>
      <c r="B12820" s="417" t="s">
        <v>7333</v>
      </c>
      <c r="C12820" s="417" t="s">
        <v>2332</v>
      </c>
      <c r="D12820" s="417" t="s">
        <v>2368</v>
      </c>
      <c r="E12820" s="391">
        <v>5.5</v>
      </c>
      <c r="F12820" s="418">
        <v>44214</v>
      </c>
      <c r="G12820" s="417" t="s">
        <v>2286</v>
      </c>
      <c r="I12820" s="379" t="str">
        <f t="shared" si="588"/>
        <v/>
      </c>
      <c r="J12820" s="379" t="str">
        <f t="shared" si="589"/>
        <v/>
      </c>
      <c r="K12820" s="391" t="str">
        <f t="shared" si="590"/>
        <v/>
      </c>
    </row>
    <row r="12821" spans="1:11">
      <c r="A12821" s="417" t="s">
        <v>2155</v>
      </c>
      <c r="B12821" s="417" t="s">
        <v>9112</v>
      </c>
      <c r="C12821" s="417" t="s">
        <v>2332</v>
      </c>
      <c r="D12821" s="417" t="s">
        <v>2312</v>
      </c>
      <c r="E12821" s="391">
        <v>5.38</v>
      </c>
      <c r="F12821" s="418">
        <v>44214</v>
      </c>
      <c r="G12821" s="417" t="s">
        <v>2286</v>
      </c>
      <c r="I12821" s="379" t="str">
        <f t="shared" si="588"/>
        <v/>
      </c>
      <c r="J12821" s="379" t="str">
        <f t="shared" si="589"/>
        <v/>
      </c>
      <c r="K12821" s="391" t="str">
        <f t="shared" si="590"/>
        <v/>
      </c>
    </row>
    <row r="12822" spans="1:11">
      <c r="A12822" s="417" t="s">
        <v>2155</v>
      </c>
      <c r="B12822" s="417" t="s">
        <v>15508</v>
      </c>
      <c r="C12822" s="417" t="s">
        <v>2332</v>
      </c>
      <c r="D12822" s="417" t="s">
        <v>3027</v>
      </c>
      <c r="E12822" s="391">
        <v>5.94</v>
      </c>
      <c r="F12822" s="418">
        <v>44214</v>
      </c>
      <c r="G12822" s="417" t="s">
        <v>2286</v>
      </c>
      <c r="I12822" s="379" t="str">
        <f t="shared" si="588"/>
        <v/>
      </c>
      <c r="J12822" s="379" t="str">
        <f t="shared" si="589"/>
        <v/>
      </c>
      <c r="K12822" s="391" t="str">
        <f t="shared" si="590"/>
        <v/>
      </c>
    </row>
    <row r="12823" spans="1:11">
      <c r="A12823" s="417" t="s">
        <v>2155</v>
      </c>
      <c r="B12823" s="417" t="s">
        <v>15509</v>
      </c>
      <c r="C12823" s="417" t="s">
        <v>2332</v>
      </c>
      <c r="D12823" s="417" t="s">
        <v>3028</v>
      </c>
      <c r="E12823" s="391">
        <v>6.22</v>
      </c>
      <c r="F12823" s="418">
        <v>44214</v>
      </c>
      <c r="G12823" s="417" t="s">
        <v>2286</v>
      </c>
      <c r="I12823" s="379" t="str">
        <f t="shared" si="588"/>
        <v/>
      </c>
      <c r="J12823" s="379" t="str">
        <f t="shared" si="589"/>
        <v/>
      </c>
      <c r="K12823" s="391" t="str">
        <f t="shared" si="590"/>
        <v/>
      </c>
    </row>
    <row r="12824" spans="1:11">
      <c r="A12824" s="417" t="s">
        <v>2155</v>
      </c>
      <c r="B12824" s="417" t="s">
        <v>15510</v>
      </c>
      <c r="C12824" s="417" t="s">
        <v>2332</v>
      </c>
      <c r="D12824" s="417" t="s">
        <v>2856</v>
      </c>
      <c r="E12824" s="391">
        <v>6.46</v>
      </c>
      <c r="F12824" s="418">
        <v>44214</v>
      </c>
      <c r="G12824" s="417" t="s">
        <v>2286</v>
      </c>
      <c r="I12824" s="379" t="str">
        <f t="shared" si="588"/>
        <v/>
      </c>
      <c r="J12824" s="379" t="str">
        <f t="shared" si="589"/>
        <v/>
      </c>
      <c r="K12824" s="391" t="str">
        <f t="shared" si="590"/>
        <v/>
      </c>
    </row>
    <row r="12825" spans="1:11">
      <c r="A12825" s="417" t="s">
        <v>2155</v>
      </c>
      <c r="B12825" s="417" t="s">
        <v>6406</v>
      </c>
      <c r="C12825" s="417" t="s">
        <v>2332</v>
      </c>
      <c r="D12825" s="417" t="s">
        <v>2857</v>
      </c>
      <c r="E12825" s="391">
        <v>6.97</v>
      </c>
      <c r="F12825" s="418">
        <v>44214</v>
      </c>
      <c r="G12825" s="417" t="s">
        <v>2286</v>
      </c>
      <c r="I12825" s="379" t="str">
        <f t="shared" si="588"/>
        <v/>
      </c>
      <c r="J12825" s="379" t="str">
        <f t="shared" si="589"/>
        <v/>
      </c>
      <c r="K12825" s="391" t="str">
        <f t="shared" si="590"/>
        <v/>
      </c>
    </row>
    <row r="12826" spans="1:11">
      <c r="A12826" s="417" t="s">
        <v>2155</v>
      </c>
      <c r="B12826" s="417" t="s">
        <v>9113</v>
      </c>
      <c r="C12826" s="417" t="s">
        <v>2332</v>
      </c>
      <c r="D12826" s="417" t="s">
        <v>3029</v>
      </c>
      <c r="E12826" s="391">
        <v>7.3</v>
      </c>
      <c r="F12826" s="418">
        <v>44214</v>
      </c>
      <c r="G12826" s="417" t="s">
        <v>2286</v>
      </c>
      <c r="I12826" s="379" t="str">
        <f t="shared" si="588"/>
        <v/>
      </c>
      <c r="J12826" s="379" t="str">
        <f t="shared" si="589"/>
        <v/>
      </c>
      <c r="K12826" s="391" t="str">
        <f t="shared" si="590"/>
        <v/>
      </c>
    </row>
    <row r="12827" spans="1:11">
      <c r="A12827" s="417" t="s">
        <v>2155</v>
      </c>
      <c r="B12827" s="417" t="s">
        <v>15511</v>
      </c>
      <c r="C12827" s="417" t="s">
        <v>2332</v>
      </c>
      <c r="D12827" s="417" t="s">
        <v>2344</v>
      </c>
      <c r="E12827" s="391">
        <v>7.95</v>
      </c>
      <c r="F12827" s="418">
        <v>44214</v>
      </c>
      <c r="G12827" s="417" t="s">
        <v>2286</v>
      </c>
      <c r="I12827" s="379" t="str">
        <f t="shared" si="588"/>
        <v/>
      </c>
      <c r="J12827" s="379" t="str">
        <f t="shared" si="589"/>
        <v/>
      </c>
      <c r="K12827" s="391" t="str">
        <f t="shared" si="590"/>
        <v/>
      </c>
    </row>
    <row r="12828" spans="1:11">
      <c r="A12828" s="417" t="s">
        <v>2155</v>
      </c>
      <c r="B12828" s="417" t="s">
        <v>15512</v>
      </c>
      <c r="C12828" s="417" t="s">
        <v>2332</v>
      </c>
      <c r="D12828" s="417" t="s">
        <v>2837</v>
      </c>
      <c r="E12828" s="391">
        <v>8.85</v>
      </c>
      <c r="F12828" s="418">
        <v>44214</v>
      </c>
      <c r="G12828" s="417" t="s">
        <v>2286</v>
      </c>
      <c r="I12828" s="379" t="str">
        <f t="shared" si="588"/>
        <v/>
      </c>
      <c r="J12828" s="379" t="str">
        <f t="shared" si="589"/>
        <v/>
      </c>
      <c r="K12828" s="391" t="str">
        <f t="shared" si="590"/>
        <v/>
      </c>
    </row>
    <row r="12829" spans="1:11">
      <c r="A12829" s="417" t="s">
        <v>2155</v>
      </c>
      <c r="B12829" s="417" t="s">
        <v>15513</v>
      </c>
      <c r="C12829" s="417" t="s">
        <v>2332</v>
      </c>
      <c r="D12829" s="417" t="s">
        <v>2838</v>
      </c>
      <c r="E12829" s="391">
        <v>7.75</v>
      </c>
      <c r="F12829" s="418">
        <v>44214</v>
      </c>
      <c r="G12829" s="417" t="s">
        <v>2286</v>
      </c>
      <c r="I12829" s="379" t="str">
        <f t="shared" si="588"/>
        <v/>
      </c>
      <c r="J12829" s="379" t="str">
        <f t="shared" si="589"/>
        <v/>
      </c>
      <c r="K12829" s="391" t="str">
        <f t="shared" si="590"/>
        <v/>
      </c>
    </row>
    <row r="12830" spans="1:11">
      <c r="A12830" s="417" t="s">
        <v>2155</v>
      </c>
      <c r="B12830" s="417" t="s">
        <v>6407</v>
      </c>
      <c r="C12830" s="417" t="s">
        <v>2332</v>
      </c>
      <c r="D12830" s="417" t="s">
        <v>3014</v>
      </c>
      <c r="E12830" s="391">
        <v>10.199999999999999</v>
      </c>
      <c r="F12830" s="418">
        <v>44214</v>
      </c>
      <c r="G12830" s="417" t="s">
        <v>2286</v>
      </c>
      <c r="I12830" s="379" t="str">
        <f t="shared" si="588"/>
        <v/>
      </c>
      <c r="J12830" s="379" t="str">
        <f t="shared" si="589"/>
        <v/>
      </c>
      <c r="K12830" s="391" t="str">
        <f t="shared" si="590"/>
        <v/>
      </c>
    </row>
    <row r="12831" spans="1:11">
      <c r="A12831" s="417" t="s">
        <v>2155</v>
      </c>
      <c r="B12831" s="417" t="s">
        <v>15514</v>
      </c>
      <c r="C12831" s="417" t="s">
        <v>2332</v>
      </c>
      <c r="D12831" s="417" t="s">
        <v>2842</v>
      </c>
      <c r="E12831" s="391">
        <v>11.99</v>
      </c>
      <c r="F12831" s="418">
        <v>44214</v>
      </c>
      <c r="G12831" s="417" t="s">
        <v>2286</v>
      </c>
      <c r="I12831" s="379" t="str">
        <f t="shared" si="588"/>
        <v/>
      </c>
      <c r="J12831" s="379" t="str">
        <f t="shared" si="589"/>
        <v/>
      </c>
      <c r="K12831" s="391" t="str">
        <f t="shared" si="590"/>
        <v/>
      </c>
    </row>
    <row r="12832" spans="1:11">
      <c r="A12832" s="417" t="s">
        <v>2155</v>
      </c>
      <c r="B12832" s="417" t="s">
        <v>7334</v>
      </c>
      <c r="C12832" s="417" t="s">
        <v>2332</v>
      </c>
      <c r="D12832" s="417" t="s">
        <v>2870</v>
      </c>
      <c r="E12832" s="391">
        <v>0.06</v>
      </c>
      <c r="F12832" s="418">
        <v>44249</v>
      </c>
      <c r="G12832" s="417" t="s">
        <v>2286</v>
      </c>
      <c r="I12832" s="379" t="str">
        <f t="shared" si="588"/>
        <v/>
      </c>
      <c r="J12832" s="379" t="str">
        <f t="shared" si="589"/>
        <v/>
      </c>
      <c r="K12832" s="391" t="str">
        <f t="shared" si="590"/>
        <v/>
      </c>
    </row>
    <row r="12833" spans="1:11">
      <c r="A12833" s="417" t="s">
        <v>2155</v>
      </c>
      <c r="B12833" s="417" t="s">
        <v>15515</v>
      </c>
      <c r="C12833" s="417" t="s">
        <v>2332</v>
      </c>
      <c r="D12833" s="417" t="s">
        <v>3177</v>
      </c>
      <c r="E12833" s="391">
        <v>0.06</v>
      </c>
      <c r="F12833" s="418">
        <v>44249</v>
      </c>
      <c r="G12833" s="417" t="s">
        <v>2286</v>
      </c>
      <c r="I12833" s="379" t="str">
        <f t="shared" si="588"/>
        <v/>
      </c>
      <c r="J12833" s="379" t="str">
        <f t="shared" si="589"/>
        <v/>
      </c>
      <c r="K12833" s="391" t="str">
        <f t="shared" si="590"/>
        <v/>
      </c>
    </row>
    <row r="12834" spans="1:11">
      <c r="A12834" s="417" t="s">
        <v>2155</v>
      </c>
      <c r="B12834" s="417" t="s">
        <v>15516</v>
      </c>
      <c r="C12834" s="417" t="s">
        <v>2332</v>
      </c>
      <c r="D12834" s="417" t="s">
        <v>2868</v>
      </c>
      <c r="E12834" s="391">
        <v>0.12</v>
      </c>
      <c r="F12834" s="418">
        <v>44249</v>
      </c>
      <c r="G12834" s="417" t="s">
        <v>2286</v>
      </c>
      <c r="I12834" s="379" t="str">
        <f t="shared" si="588"/>
        <v/>
      </c>
      <c r="J12834" s="379" t="str">
        <f t="shared" si="589"/>
        <v/>
      </c>
      <c r="K12834" s="391" t="str">
        <f t="shared" si="590"/>
        <v/>
      </c>
    </row>
    <row r="12835" spans="1:11">
      <c r="A12835" s="417" t="s">
        <v>2155</v>
      </c>
      <c r="B12835" s="417" t="s">
        <v>18143</v>
      </c>
      <c r="C12835" s="417" t="s">
        <v>2332</v>
      </c>
      <c r="D12835" s="417" t="s">
        <v>2320</v>
      </c>
      <c r="E12835" s="391">
        <v>0.11</v>
      </c>
      <c r="F12835" s="418">
        <v>44249</v>
      </c>
      <c r="G12835" s="417" t="s">
        <v>2286</v>
      </c>
      <c r="I12835" s="379" t="str">
        <f t="shared" si="588"/>
        <v/>
      </c>
      <c r="J12835" s="379" t="str">
        <f t="shared" si="589"/>
        <v/>
      </c>
      <c r="K12835" s="391" t="str">
        <f t="shared" si="590"/>
        <v/>
      </c>
    </row>
    <row r="12836" spans="1:11">
      <c r="A12836" s="417" t="s">
        <v>2155</v>
      </c>
      <c r="B12836" s="417" t="s">
        <v>18144</v>
      </c>
      <c r="C12836" s="417" t="s">
        <v>2332</v>
      </c>
      <c r="D12836" s="417" t="s">
        <v>2865</v>
      </c>
      <c r="E12836" s="391">
        <v>0.22</v>
      </c>
      <c r="F12836" s="418">
        <v>44249</v>
      </c>
      <c r="G12836" s="417" t="s">
        <v>2286</v>
      </c>
      <c r="I12836" s="379" t="str">
        <f t="shared" si="588"/>
        <v/>
      </c>
      <c r="J12836" s="379" t="str">
        <f t="shared" si="589"/>
        <v/>
      </c>
      <c r="K12836" s="391" t="str">
        <f t="shared" si="590"/>
        <v/>
      </c>
    </row>
    <row r="12837" spans="1:11">
      <c r="A12837" s="417" t="s">
        <v>2155</v>
      </c>
      <c r="B12837" s="417" t="s">
        <v>15517</v>
      </c>
      <c r="C12837" s="417" t="s">
        <v>2332</v>
      </c>
      <c r="D12837" s="417" t="s">
        <v>2304</v>
      </c>
      <c r="E12837" s="391">
        <v>0.31</v>
      </c>
      <c r="F12837" s="418">
        <v>44249</v>
      </c>
      <c r="G12837" s="417" t="s">
        <v>2286</v>
      </c>
      <c r="I12837" s="379" t="str">
        <f t="shared" si="588"/>
        <v/>
      </c>
      <c r="J12837" s="379" t="str">
        <f t="shared" si="589"/>
        <v/>
      </c>
      <c r="K12837" s="391" t="str">
        <f t="shared" si="590"/>
        <v/>
      </c>
    </row>
    <row r="12838" spans="1:11">
      <c r="A12838" s="417" t="s">
        <v>2155</v>
      </c>
      <c r="B12838" s="417" t="s">
        <v>18145</v>
      </c>
      <c r="C12838" s="417" t="s">
        <v>2332</v>
      </c>
      <c r="D12838" s="417" t="s">
        <v>2282</v>
      </c>
      <c r="E12838" s="391">
        <v>0.46</v>
      </c>
      <c r="F12838" s="418">
        <v>44249</v>
      </c>
      <c r="G12838" s="417" t="s">
        <v>2286</v>
      </c>
      <c r="I12838" s="379" t="str">
        <f t="shared" si="588"/>
        <v/>
      </c>
      <c r="J12838" s="379" t="str">
        <f t="shared" si="589"/>
        <v/>
      </c>
      <c r="K12838" s="391" t="str">
        <f t="shared" si="590"/>
        <v/>
      </c>
    </row>
    <row r="12839" spans="1:11">
      <c r="A12839" s="417" t="s">
        <v>2155</v>
      </c>
      <c r="B12839" s="417" t="s">
        <v>18928</v>
      </c>
      <c r="C12839" s="417" t="s">
        <v>2332</v>
      </c>
      <c r="D12839" s="417" t="s">
        <v>3109</v>
      </c>
      <c r="E12839" s="391">
        <v>0.66</v>
      </c>
      <c r="F12839" s="418">
        <v>44249</v>
      </c>
      <c r="G12839" s="417" t="s">
        <v>2286</v>
      </c>
      <c r="I12839" s="379" t="str">
        <f t="shared" si="588"/>
        <v/>
      </c>
      <c r="J12839" s="379" t="str">
        <f t="shared" si="589"/>
        <v/>
      </c>
      <c r="K12839" s="391" t="str">
        <f t="shared" si="590"/>
        <v/>
      </c>
    </row>
    <row r="12840" spans="1:11">
      <c r="A12840" s="417" t="s">
        <v>2155</v>
      </c>
      <c r="B12840" s="417" t="s">
        <v>15518</v>
      </c>
      <c r="C12840" s="417" t="s">
        <v>2332</v>
      </c>
      <c r="D12840" s="417" t="s">
        <v>2288</v>
      </c>
      <c r="E12840" s="391">
        <v>0.83</v>
      </c>
      <c r="F12840" s="418">
        <v>44249</v>
      </c>
      <c r="G12840" s="417" t="s">
        <v>2286</v>
      </c>
      <c r="I12840" s="379" t="str">
        <f t="shared" si="588"/>
        <v/>
      </c>
      <c r="J12840" s="379" t="str">
        <f t="shared" si="589"/>
        <v/>
      </c>
      <c r="K12840" s="391" t="str">
        <f t="shared" si="590"/>
        <v/>
      </c>
    </row>
    <row r="12841" spans="1:11">
      <c r="A12841" s="417" t="s">
        <v>2155</v>
      </c>
      <c r="B12841" s="417" t="s">
        <v>18929</v>
      </c>
      <c r="C12841" s="417" t="s">
        <v>2332</v>
      </c>
      <c r="D12841" s="417" t="s">
        <v>2325</v>
      </c>
      <c r="E12841" s="391">
        <v>1.1200000000000001</v>
      </c>
      <c r="F12841" s="418">
        <v>44249</v>
      </c>
      <c r="G12841" s="417" t="s">
        <v>2286</v>
      </c>
      <c r="I12841" s="379" t="str">
        <f t="shared" si="588"/>
        <v/>
      </c>
      <c r="J12841" s="379" t="str">
        <f t="shared" si="589"/>
        <v/>
      </c>
      <c r="K12841" s="391" t="str">
        <f t="shared" si="590"/>
        <v/>
      </c>
    </row>
    <row r="12842" spans="1:11">
      <c r="A12842" s="417" t="s">
        <v>2155</v>
      </c>
      <c r="B12842" s="417" t="s">
        <v>15519</v>
      </c>
      <c r="C12842" s="417" t="s">
        <v>2332</v>
      </c>
      <c r="D12842" s="417" t="s">
        <v>2327</v>
      </c>
      <c r="E12842" s="391">
        <v>1.43</v>
      </c>
      <c r="F12842" s="418">
        <v>44249</v>
      </c>
      <c r="G12842" s="417" t="s">
        <v>2286</v>
      </c>
      <c r="I12842" s="379" t="str">
        <f t="shared" si="588"/>
        <v/>
      </c>
      <c r="J12842" s="379" t="str">
        <f t="shared" si="589"/>
        <v/>
      </c>
      <c r="K12842" s="391" t="str">
        <f t="shared" si="590"/>
        <v/>
      </c>
    </row>
    <row r="12843" spans="1:11">
      <c r="A12843" s="417" t="s">
        <v>2155</v>
      </c>
      <c r="B12843" s="417" t="s">
        <v>6408</v>
      </c>
      <c r="C12843" s="417" t="s">
        <v>2332</v>
      </c>
      <c r="D12843" s="417" t="s">
        <v>2292</v>
      </c>
      <c r="E12843" s="391">
        <v>1.8</v>
      </c>
      <c r="F12843" s="418">
        <v>44249</v>
      </c>
      <c r="G12843" s="417" t="s">
        <v>2286</v>
      </c>
      <c r="I12843" s="379" t="str">
        <f t="shared" si="588"/>
        <v/>
      </c>
      <c r="J12843" s="379" t="str">
        <f t="shared" si="589"/>
        <v/>
      </c>
      <c r="K12843" s="391" t="str">
        <f t="shared" si="590"/>
        <v/>
      </c>
    </row>
    <row r="12844" spans="1:11">
      <c r="A12844" s="417" t="s">
        <v>2155</v>
      </c>
      <c r="B12844" s="417" t="s">
        <v>15520</v>
      </c>
      <c r="C12844" s="417" t="s">
        <v>2332</v>
      </c>
      <c r="D12844" s="417" t="s">
        <v>2294</v>
      </c>
      <c r="E12844" s="391">
        <v>2.2000000000000002</v>
      </c>
      <c r="F12844" s="418">
        <v>44249</v>
      </c>
      <c r="G12844" s="417" t="s">
        <v>2286</v>
      </c>
      <c r="I12844" s="379" t="str">
        <f t="shared" si="588"/>
        <v/>
      </c>
      <c r="J12844" s="379" t="str">
        <f t="shared" si="589"/>
        <v/>
      </c>
      <c r="K12844" s="391" t="str">
        <f t="shared" si="590"/>
        <v/>
      </c>
    </row>
    <row r="12845" spans="1:11">
      <c r="A12845" s="417" t="s">
        <v>2155</v>
      </c>
      <c r="B12845" s="417" t="s">
        <v>6409</v>
      </c>
      <c r="C12845" s="417" t="s">
        <v>2332</v>
      </c>
      <c r="D12845" s="417" t="s">
        <v>2298</v>
      </c>
      <c r="E12845" s="391">
        <v>3.03</v>
      </c>
      <c r="F12845" s="418">
        <v>44249</v>
      </c>
      <c r="G12845" s="417" t="s">
        <v>2286</v>
      </c>
      <c r="I12845" s="379" t="str">
        <f t="shared" si="588"/>
        <v/>
      </c>
      <c r="J12845" s="379" t="str">
        <f t="shared" si="589"/>
        <v/>
      </c>
      <c r="K12845" s="391" t="str">
        <f t="shared" si="590"/>
        <v/>
      </c>
    </row>
    <row r="12846" spans="1:11">
      <c r="A12846" s="417" t="s">
        <v>2155</v>
      </c>
      <c r="B12846" s="417" t="s">
        <v>9114</v>
      </c>
      <c r="C12846" s="417" t="s">
        <v>2332</v>
      </c>
      <c r="D12846" s="417" t="s">
        <v>3044</v>
      </c>
      <c r="E12846" s="391">
        <v>3.23</v>
      </c>
      <c r="F12846" s="418">
        <v>44249</v>
      </c>
      <c r="G12846" s="417" t="s">
        <v>2286</v>
      </c>
      <c r="I12846" s="379" t="str">
        <f t="shared" si="588"/>
        <v/>
      </c>
      <c r="J12846" s="379" t="str">
        <f t="shared" si="589"/>
        <v/>
      </c>
      <c r="K12846" s="391" t="str">
        <f t="shared" si="590"/>
        <v/>
      </c>
    </row>
    <row r="12847" spans="1:11">
      <c r="A12847" s="417" t="s">
        <v>2155</v>
      </c>
      <c r="B12847" s="417" t="s">
        <v>16693</v>
      </c>
      <c r="C12847" s="417" t="s">
        <v>2332</v>
      </c>
      <c r="D12847" s="417" t="s">
        <v>2302</v>
      </c>
      <c r="E12847" s="391">
        <v>4</v>
      </c>
      <c r="F12847" s="418">
        <v>44249</v>
      </c>
      <c r="G12847" s="417" t="s">
        <v>2286</v>
      </c>
      <c r="I12847" s="379" t="str">
        <f t="shared" si="588"/>
        <v/>
      </c>
      <c r="J12847" s="379" t="str">
        <f t="shared" si="589"/>
        <v/>
      </c>
      <c r="K12847" s="391" t="str">
        <f t="shared" si="590"/>
        <v/>
      </c>
    </row>
    <row r="12848" spans="1:11">
      <c r="A12848" s="417" t="s">
        <v>2155</v>
      </c>
      <c r="B12848" s="417" t="s">
        <v>6410</v>
      </c>
      <c r="C12848" s="417" t="s">
        <v>2332</v>
      </c>
      <c r="D12848" s="417" t="s">
        <v>3023</v>
      </c>
      <c r="E12848" s="391">
        <v>4.22</v>
      </c>
      <c r="F12848" s="418">
        <v>44249</v>
      </c>
      <c r="G12848" s="417" t="s">
        <v>2286</v>
      </c>
      <c r="I12848" s="379" t="str">
        <f t="shared" si="588"/>
        <v/>
      </c>
      <c r="J12848" s="379" t="str">
        <f t="shared" si="589"/>
        <v/>
      </c>
      <c r="K12848" s="391" t="str">
        <f t="shared" si="590"/>
        <v/>
      </c>
    </row>
    <row r="12849" spans="1:11">
      <c r="A12849" s="417" t="s">
        <v>2155</v>
      </c>
      <c r="B12849" s="417" t="s">
        <v>15521</v>
      </c>
      <c r="C12849" s="417" t="s">
        <v>2332</v>
      </c>
      <c r="D12849" s="417" t="s">
        <v>3025</v>
      </c>
      <c r="E12849" s="391">
        <v>4.96</v>
      </c>
      <c r="F12849" s="418">
        <v>44249</v>
      </c>
      <c r="G12849" s="417" t="s">
        <v>2286</v>
      </c>
      <c r="I12849" s="379" t="str">
        <f t="shared" si="588"/>
        <v/>
      </c>
      <c r="J12849" s="379" t="str">
        <f t="shared" si="589"/>
        <v/>
      </c>
      <c r="K12849" s="391" t="str">
        <f t="shared" si="590"/>
        <v/>
      </c>
    </row>
    <row r="12850" spans="1:11">
      <c r="A12850" s="417" t="s">
        <v>2155</v>
      </c>
      <c r="B12850" s="417" t="s">
        <v>15522</v>
      </c>
      <c r="C12850" s="417" t="s">
        <v>2332</v>
      </c>
      <c r="D12850" s="417" t="s">
        <v>3026</v>
      </c>
      <c r="E12850" s="391">
        <v>5</v>
      </c>
      <c r="F12850" s="418">
        <v>44249</v>
      </c>
      <c r="G12850" s="417" t="s">
        <v>2286</v>
      </c>
      <c r="I12850" s="379" t="str">
        <f t="shared" si="588"/>
        <v/>
      </c>
      <c r="J12850" s="379" t="str">
        <f t="shared" si="589"/>
        <v/>
      </c>
      <c r="K12850" s="391" t="str">
        <f t="shared" si="590"/>
        <v/>
      </c>
    </row>
    <row r="12851" spans="1:11">
      <c r="A12851" s="417" t="s">
        <v>2155</v>
      </c>
      <c r="B12851" s="417" t="s">
        <v>18146</v>
      </c>
      <c r="C12851" s="417" t="s">
        <v>2332</v>
      </c>
      <c r="D12851" s="417" t="s">
        <v>2312</v>
      </c>
      <c r="E12851" s="391">
        <v>5.36</v>
      </c>
      <c r="F12851" s="418">
        <v>44249</v>
      </c>
      <c r="G12851" s="417" t="s">
        <v>2286</v>
      </c>
      <c r="I12851" s="379" t="str">
        <f t="shared" si="588"/>
        <v/>
      </c>
      <c r="J12851" s="379" t="str">
        <f t="shared" si="589"/>
        <v/>
      </c>
      <c r="K12851" s="391" t="str">
        <f t="shared" si="590"/>
        <v/>
      </c>
    </row>
    <row r="12852" spans="1:11">
      <c r="A12852" s="417" t="s">
        <v>2155</v>
      </c>
      <c r="B12852" s="417" t="s">
        <v>15523</v>
      </c>
      <c r="C12852" s="417" t="s">
        <v>2332</v>
      </c>
      <c r="D12852" s="417" t="s">
        <v>3027</v>
      </c>
      <c r="E12852" s="391">
        <v>5.89</v>
      </c>
      <c r="F12852" s="418">
        <v>44249</v>
      </c>
      <c r="G12852" s="417" t="s">
        <v>2286</v>
      </c>
      <c r="I12852" s="379" t="str">
        <f t="shared" si="588"/>
        <v/>
      </c>
      <c r="J12852" s="379" t="str">
        <f t="shared" si="589"/>
        <v/>
      </c>
      <c r="K12852" s="391" t="str">
        <f t="shared" si="590"/>
        <v/>
      </c>
    </row>
    <row r="12853" spans="1:11">
      <c r="A12853" s="417" t="s">
        <v>2155</v>
      </c>
      <c r="B12853" s="417" t="s">
        <v>18930</v>
      </c>
      <c r="C12853" s="417" t="s">
        <v>2332</v>
      </c>
      <c r="D12853" s="417" t="s">
        <v>2857</v>
      </c>
      <c r="E12853" s="391">
        <v>6.91</v>
      </c>
      <c r="F12853" s="418">
        <v>44249</v>
      </c>
      <c r="G12853" s="417" t="s">
        <v>2286</v>
      </c>
      <c r="I12853" s="379" t="str">
        <f t="shared" si="588"/>
        <v/>
      </c>
      <c r="J12853" s="379" t="str">
        <f t="shared" si="589"/>
        <v/>
      </c>
      <c r="K12853" s="391" t="str">
        <f t="shared" si="590"/>
        <v/>
      </c>
    </row>
    <row r="12854" spans="1:11">
      <c r="A12854" s="417" t="s">
        <v>2155</v>
      </c>
      <c r="B12854" s="417" t="s">
        <v>15524</v>
      </c>
      <c r="C12854" s="417" t="s">
        <v>2332</v>
      </c>
      <c r="D12854" s="417" t="s">
        <v>2330</v>
      </c>
      <c r="E12854" s="391">
        <v>6.72</v>
      </c>
      <c r="F12854" s="418">
        <v>44249</v>
      </c>
      <c r="G12854" s="417" t="s">
        <v>2286</v>
      </c>
      <c r="I12854" s="379" t="str">
        <f t="shared" si="588"/>
        <v/>
      </c>
      <c r="J12854" s="379" t="str">
        <f t="shared" si="589"/>
        <v/>
      </c>
      <c r="K12854" s="391" t="str">
        <f t="shared" si="590"/>
        <v/>
      </c>
    </row>
    <row r="12855" spans="1:11">
      <c r="A12855" s="417" t="s">
        <v>2155</v>
      </c>
      <c r="B12855" s="417" t="s">
        <v>18931</v>
      </c>
      <c r="C12855" s="417" t="s">
        <v>2332</v>
      </c>
      <c r="D12855" s="417" t="s">
        <v>2344</v>
      </c>
      <c r="E12855" s="391">
        <v>7.92</v>
      </c>
      <c r="F12855" s="418">
        <v>44249</v>
      </c>
      <c r="G12855" s="417" t="s">
        <v>2286</v>
      </c>
      <c r="I12855" s="379" t="str">
        <f t="shared" si="588"/>
        <v/>
      </c>
      <c r="J12855" s="379" t="str">
        <f t="shared" si="589"/>
        <v/>
      </c>
      <c r="K12855" s="391" t="str">
        <f t="shared" si="590"/>
        <v/>
      </c>
    </row>
    <row r="12856" spans="1:11">
      <c r="A12856" s="417" t="s">
        <v>2155</v>
      </c>
      <c r="B12856" s="417" t="s">
        <v>6411</v>
      </c>
      <c r="C12856" s="417" t="s">
        <v>2332</v>
      </c>
      <c r="D12856" s="417" t="s">
        <v>2837</v>
      </c>
      <c r="E12856" s="391">
        <v>8.34</v>
      </c>
      <c r="F12856" s="418">
        <v>44249</v>
      </c>
      <c r="G12856" s="417" t="s">
        <v>2286</v>
      </c>
      <c r="I12856" s="379" t="str">
        <f t="shared" si="588"/>
        <v/>
      </c>
      <c r="J12856" s="379" t="str">
        <f t="shared" si="589"/>
        <v/>
      </c>
      <c r="K12856" s="391" t="str">
        <f t="shared" si="590"/>
        <v/>
      </c>
    </row>
    <row r="12857" spans="1:11">
      <c r="A12857" s="417" t="s">
        <v>2155</v>
      </c>
      <c r="B12857" s="417" t="s">
        <v>18147</v>
      </c>
      <c r="C12857" s="417" t="s">
        <v>2332</v>
      </c>
      <c r="D12857" s="417" t="s">
        <v>2838</v>
      </c>
      <c r="E12857" s="391">
        <v>9.8000000000000007</v>
      </c>
      <c r="F12857" s="418">
        <v>44249</v>
      </c>
      <c r="G12857" s="417" t="s">
        <v>2286</v>
      </c>
      <c r="I12857" s="379" t="str">
        <f t="shared" si="588"/>
        <v/>
      </c>
      <c r="J12857" s="379" t="str">
        <f t="shared" si="589"/>
        <v/>
      </c>
      <c r="K12857" s="391" t="str">
        <f t="shared" si="590"/>
        <v/>
      </c>
    </row>
    <row r="12858" spans="1:11">
      <c r="A12858" s="417" t="s">
        <v>2155</v>
      </c>
      <c r="B12858" s="417" t="s">
        <v>9115</v>
      </c>
      <c r="C12858" s="417" t="s">
        <v>2332</v>
      </c>
      <c r="D12858" s="417" t="s">
        <v>2839</v>
      </c>
      <c r="E12858" s="391">
        <v>10.28</v>
      </c>
      <c r="F12858" s="418">
        <v>44249</v>
      </c>
      <c r="G12858" s="417" t="s">
        <v>2286</v>
      </c>
      <c r="I12858" s="379" t="str">
        <f t="shared" si="588"/>
        <v/>
      </c>
      <c r="J12858" s="379" t="str">
        <f t="shared" si="589"/>
        <v/>
      </c>
      <c r="K12858" s="391" t="str">
        <f t="shared" si="590"/>
        <v/>
      </c>
    </row>
    <row r="12859" spans="1:11">
      <c r="A12859" s="417" t="s">
        <v>2155</v>
      </c>
      <c r="B12859" s="417" t="s">
        <v>15525</v>
      </c>
      <c r="C12859" s="417" t="s">
        <v>2332</v>
      </c>
      <c r="D12859" s="417" t="s">
        <v>2840</v>
      </c>
      <c r="E12859" s="391">
        <v>10.029999999999999</v>
      </c>
      <c r="F12859" s="418">
        <v>44249</v>
      </c>
      <c r="G12859" s="417" t="s">
        <v>2286</v>
      </c>
      <c r="I12859" s="379" t="str">
        <f t="shared" si="588"/>
        <v/>
      </c>
      <c r="J12859" s="379" t="str">
        <f t="shared" si="589"/>
        <v/>
      </c>
      <c r="K12859" s="391" t="str">
        <f t="shared" si="590"/>
        <v/>
      </c>
    </row>
    <row r="12860" spans="1:11">
      <c r="A12860" s="417" t="s">
        <v>2155</v>
      </c>
      <c r="B12860" s="417" t="s">
        <v>18148</v>
      </c>
      <c r="C12860" s="417" t="s">
        <v>2332</v>
      </c>
      <c r="D12860" s="417" t="s">
        <v>2842</v>
      </c>
      <c r="E12860" s="391">
        <v>11.69</v>
      </c>
      <c r="F12860" s="418">
        <v>44249</v>
      </c>
      <c r="G12860" s="417" t="s">
        <v>2286</v>
      </c>
      <c r="I12860" s="379" t="str">
        <f t="shared" si="588"/>
        <v/>
      </c>
      <c r="J12860" s="379" t="str">
        <f t="shared" si="589"/>
        <v/>
      </c>
      <c r="K12860" s="391" t="str">
        <f t="shared" si="590"/>
        <v/>
      </c>
    </row>
    <row r="12861" spans="1:11">
      <c r="A12861" s="417" t="s">
        <v>2155</v>
      </c>
      <c r="B12861" s="417" t="s">
        <v>6412</v>
      </c>
      <c r="C12861" s="417" t="s">
        <v>2332</v>
      </c>
      <c r="D12861" s="417" t="s">
        <v>2870</v>
      </c>
      <c r="E12861" s="391">
        <v>0.65</v>
      </c>
      <c r="F12861" s="418">
        <v>44270</v>
      </c>
      <c r="G12861" s="417" t="s">
        <v>2286</v>
      </c>
      <c r="I12861" s="379" t="str">
        <f t="shared" si="588"/>
        <v/>
      </c>
      <c r="J12861" s="379" t="str">
        <f t="shared" si="589"/>
        <v/>
      </c>
      <c r="K12861" s="391" t="str">
        <f t="shared" si="590"/>
        <v/>
      </c>
    </row>
    <row r="12862" spans="1:11">
      <c r="A12862" s="417" t="s">
        <v>2155</v>
      </c>
      <c r="B12862" s="417" t="s">
        <v>18932</v>
      </c>
      <c r="C12862" s="417" t="s">
        <v>2332</v>
      </c>
      <c r="D12862" s="417" t="s">
        <v>2333</v>
      </c>
      <c r="E12862" s="391">
        <v>0.27</v>
      </c>
      <c r="F12862" s="418">
        <v>44270</v>
      </c>
      <c r="G12862" s="417" t="s">
        <v>2286</v>
      </c>
      <c r="I12862" s="379" t="str">
        <f t="shared" si="588"/>
        <v/>
      </c>
      <c r="J12862" s="379" t="str">
        <f t="shared" si="589"/>
        <v/>
      </c>
      <c r="K12862" s="391" t="str">
        <f t="shared" si="590"/>
        <v/>
      </c>
    </row>
    <row r="12863" spans="1:11">
      <c r="A12863" s="417" t="s">
        <v>2155</v>
      </c>
      <c r="B12863" s="417" t="s">
        <v>15526</v>
      </c>
      <c r="C12863" s="417" t="s">
        <v>2332</v>
      </c>
      <c r="D12863" s="417" t="s">
        <v>2304</v>
      </c>
      <c r="E12863" s="391">
        <v>0.54</v>
      </c>
      <c r="F12863" s="418">
        <v>44270</v>
      </c>
      <c r="G12863" s="417" t="s">
        <v>2286</v>
      </c>
      <c r="I12863" s="379" t="str">
        <f t="shared" si="588"/>
        <v/>
      </c>
      <c r="J12863" s="379" t="str">
        <f t="shared" si="589"/>
        <v/>
      </c>
      <c r="K12863" s="391" t="str">
        <f t="shared" si="590"/>
        <v/>
      </c>
    </row>
    <row r="12864" spans="1:11">
      <c r="A12864" s="417" t="s">
        <v>2155</v>
      </c>
      <c r="B12864" s="417" t="s">
        <v>18933</v>
      </c>
      <c r="C12864" s="417" t="s">
        <v>2332</v>
      </c>
      <c r="D12864" s="417" t="s">
        <v>2288</v>
      </c>
      <c r="E12864" s="391">
        <v>1.1000000000000001</v>
      </c>
      <c r="F12864" s="418">
        <v>44270</v>
      </c>
      <c r="G12864" s="417" t="s">
        <v>2286</v>
      </c>
      <c r="I12864" s="379" t="str">
        <f t="shared" si="588"/>
        <v/>
      </c>
      <c r="J12864" s="379" t="str">
        <f t="shared" si="589"/>
        <v/>
      </c>
      <c r="K12864" s="391" t="str">
        <f t="shared" si="590"/>
        <v/>
      </c>
    </row>
    <row r="12865" spans="1:11">
      <c r="A12865" s="417" t="s">
        <v>2155</v>
      </c>
      <c r="B12865" s="417" t="s">
        <v>15527</v>
      </c>
      <c r="C12865" s="417" t="s">
        <v>2332</v>
      </c>
      <c r="D12865" s="417" t="s">
        <v>2325</v>
      </c>
      <c r="E12865" s="391">
        <v>1.37</v>
      </c>
      <c r="F12865" s="418">
        <v>44270</v>
      </c>
      <c r="G12865" s="417" t="s">
        <v>2286</v>
      </c>
      <c r="I12865" s="379" t="str">
        <f t="shared" si="588"/>
        <v/>
      </c>
      <c r="J12865" s="379" t="str">
        <f t="shared" si="589"/>
        <v/>
      </c>
      <c r="K12865" s="391" t="str">
        <f t="shared" si="590"/>
        <v/>
      </c>
    </row>
    <row r="12866" spans="1:11">
      <c r="A12866" s="417" t="s">
        <v>2155</v>
      </c>
      <c r="B12866" s="417" t="s">
        <v>15528</v>
      </c>
      <c r="C12866" s="417" t="s">
        <v>2332</v>
      </c>
      <c r="D12866" s="417" t="s">
        <v>2327</v>
      </c>
      <c r="E12866" s="391">
        <v>1.67</v>
      </c>
      <c r="F12866" s="418">
        <v>44270</v>
      </c>
      <c r="G12866" s="417" t="s">
        <v>2286</v>
      </c>
      <c r="I12866" s="379" t="str">
        <f t="shared" si="588"/>
        <v/>
      </c>
      <c r="J12866" s="379" t="str">
        <f t="shared" si="589"/>
        <v/>
      </c>
      <c r="K12866" s="391" t="str">
        <f t="shared" si="590"/>
        <v/>
      </c>
    </row>
    <row r="12867" spans="1:11">
      <c r="A12867" s="417" t="s">
        <v>2155</v>
      </c>
      <c r="B12867" s="417" t="s">
        <v>15529</v>
      </c>
      <c r="C12867" s="417" t="s">
        <v>2332</v>
      </c>
      <c r="D12867" s="417" t="s">
        <v>2292</v>
      </c>
      <c r="E12867" s="391">
        <v>1.99</v>
      </c>
      <c r="F12867" s="418">
        <v>44270</v>
      </c>
      <c r="G12867" s="417" t="s">
        <v>2286</v>
      </c>
      <c r="I12867" s="379" t="str">
        <f t="shared" si="588"/>
        <v/>
      </c>
      <c r="J12867" s="379" t="str">
        <f t="shared" si="589"/>
        <v/>
      </c>
      <c r="K12867" s="391" t="str">
        <f t="shared" si="590"/>
        <v/>
      </c>
    </row>
    <row r="12868" spans="1:11">
      <c r="A12868" s="417" t="s">
        <v>2155</v>
      </c>
      <c r="B12868" s="417" t="s">
        <v>6413</v>
      </c>
      <c r="C12868" s="417" t="s">
        <v>2332</v>
      </c>
      <c r="D12868" s="417" t="s">
        <v>2294</v>
      </c>
      <c r="E12868" s="391">
        <v>2.17</v>
      </c>
      <c r="F12868" s="418">
        <v>44270</v>
      </c>
      <c r="G12868" s="417" t="s">
        <v>2286</v>
      </c>
      <c r="I12868" s="379" t="str">
        <f t="shared" ref="I12868:I12931" si="591">IF(F13580&lt;&gt;"",F13580-$I$199,"")</f>
        <v/>
      </c>
      <c r="J12868" s="379" t="str">
        <f t="shared" ref="J12868:J12931" si="592">IF(I12868&lt;&gt;"",NETWORKDAYS($I$199,F13580-1,$N$201:$N$224),"")</f>
        <v/>
      </c>
      <c r="K12868" s="391" t="str">
        <f t="shared" ref="K12868:K12931" si="593">IF(I12868&lt;&gt;"",RIGHT(D13580,LEN(D13580)-FIND(" ",D13580)),"")</f>
        <v/>
      </c>
    </row>
    <row r="12869" spans="1:11">
      <c r="A12869" s="417" t="s">
        <v>2155</v>
      </c>
      <c r="B12869" s="417" t="s">
        <v>15530</v>
      </c>
      <c r="C12869" s="417" t="s">
        <v>2332</v>
      </c>
      <c r="D12869" s="417" t="s">
        <v>2296</v>
      </c>
      <c r="E12869" s="391">
        <v>2.69</v>
      </c>
      <c r="F12869" s="418">
        <v>44270</v>
      </c>
      <c r="G12869" s="417" t="s">
        <v>2286</v>
      </c>
      <c r="I12869" s="379" t="str">
        <f t="shared" si="591"/>
        <v/>
      </c>
      <c r="J12869" s="379" t="str">
        <f t="shared" si="592"/>
        <v/>
      </c>
      <c r="K12869" s="391" t="str">
        <f t="shared" si="593"/>
        <v/>
      </c>
    </row>
    <row r="12870" spans="1:11">
      <c r="A12870" s="417" t="s">
        <v>2155</v>
      </c>
      <c r="B12870" s="417" t="s">
        <v>18934</v>
      </c>
      <c r="C12870" s="417" t="s">
        <v>2332</v>
      </c>
      <c r="D12870" s="417" t="s">
        <v>3166</v>
      </c>
      <c r="E12870" s="391">
        <v>2.68</v>
      </c>
      <c r="F12870" s="418">
        <v>44270</v>
      </c>
      <c r="G12870" s="417" t="s">
        <v>2286</v>
      </c>
      <c r="I12870" s="379" t="str">
        <f t="shared" si="591"/>
        <v/>
      </c>
      <c r="J12870" s="379" t="str">
        <f t="shared" si="592"/>
        <v/>
      </c>
      <c r="K12870" s="391" t="str">
        <f t="shared" si="593"/>
        <v/>
      </c>
    </row>
    <row r="12871" spans="1:11">
      <c r="A12871" s="417" t="s">
        <v>2155</v>
      </c>
      <c r="B12871" s="417" t="s">
        <v>15531</v>
      </c>
      <c r="C12871" s="417" t="s">
        <v>2332</v>
      </c>
      <c r="D12871" s="417" t="s">
        <v>2298</v>
      </c>
      <c r="E12871" s="391">
        <v>3.19</v>
      </c>
      <c r="F12871" s="418">
        <v>44270</v>
      </c>
      <c r="G12871" s="417" t="s">
        <v>2286</v>
      </c>
      <c r="I12871" s="379" t="str">
        <f t="shared" si="591"/>
        <v/>
      </c>
      <c r="J12871" s="379" t="str">
        <f t="shared" si="592"/>
        <v/>
      </c>
      <c r="K12871" s="391" t="str">
        <f t="shared" si="593"/>
        <v/>
      </c>
    </row>
    <row r="12872" spans="1:11">
      <c r="A12872" s="417" t="s">
        <v>2155</v>
      </c>
      <c r="B12872" s="417" t="s">
        <v>17689</v>
      </c>
      <c r="C12872" s="417" t="s">
        <v>2332</v>
      </c>
      <c r="D12872" s="417" t="s">
        <v>3044</v>
      </c>
      <c r="E12872" s="391">
        <v>2.75</v>
      </c>
      <c r="F12872" s="418">
        <v>44270</v>
      </c>
      <c r="G12872" s="417" t="s">
        <v>2286</v>
      </c>
      <c r="I12872" s="379" t="str">
        <f t="shared" si="591"/>
        <v/>
      </c>
      <c r="J12872" s="379" t="str">
        <f t="shared" si="592"/>
        <v/>
      </c>
      <c r="K12872" s="391" t="str">
        <f t="shared" si="593"/>
        <v/>
      </c>
    </row>
    <row r="12873" spans="1:11">
      <c r="A12873" s="417" t="s">
        <v>2155</v>
      </c>
      <c r="B12873" s="417" t="s">
        <v>15532</v>
      </c>
      <c r="C12873" s="417" t="s">
        <v>2332</v>
      </c>
      <c r="D12873" s="417" t="s">
        <v>2302</v>
      </c>
      <c r="E12873" s="391">
        <v>4.0999999999999996</v>
      </c>
      <c r="F12873" s="418">
        <v>44270</v>
      </c>
      <c r="G12873" s="417" t="s">
        <v>2286</v>
      </c>
      <c r="I12873" s="379" t="str">
        <f t="shared" si="591"/>
        <v/>
      </c>
      <c r="J12873" s="379" t="str">
        <f t="shared" si="592"/>
        <v/>
      </c>
      <c r="K12873" s="391" t="str">
        <f t="shared" si="593"/>
        <v/>
      </c>
    </row>
    <row r="12874" spans="1:11">
      <c r="A12874" s="417" t="s">
        <v>2155</v>
      </c>
      <c r="B12874" s="417" t="s">
        <v>15533</v>
      </c>
      <c r="C12874" s="417" t="s">
        <v>2332</v>
      </c>
      <c r="D12874" s="417" t="s">
        <v>3043</v>
      </c>
      <c r="E12874" s="391">
        <v>4.25</v>
      </c>
      <c r="F12874" s="418">
        <v>44270</v>
      </c>
      <c r="G12874" s="417" t="s">
        <v>2286</v>
      </c>
      <c r="I12874" s="379" t="str">
        <f t="shared" si="591"/>
        <v/>
      </c>
      <c r="J12874" s="379" t="str">
        <f t="shared" si="592"/>
        <v/>
      </c>
      <c r="K12874" s="391" t="str">
        <f t="shared" si="593"/>
        <v/>
      </c>
    </row>
    <row r="12875" spans="1:11">
      <c r="A12875" s="417" t="s">
        <v>2155</v>
      </c>
      <c r="B12875" s="417" t="s">
        <v>15534</v>
      </c>
      <c r="C12875" s="417" t="s">
        <v>2332</v>
      </c>
      <c r="D12875" s="417" t="s">
        <v>3024</v>
      </c>
      <c r="E12875" s="391">
        <v>3.4</v>
      </c>
      <c r="F12875" s="418">
        <v>44270</v>
      </c>
      <c r="G12875" s="417" t="s">
        <v>2286</v>
      </c>
      <c r="I12875" s="379" t="str">
        <f t="shared" si="591"/>
        <v/>
      </c>
      <c r="J12875" s="379" t="str">
        <f t="shared" si="592"/>
        <v/>
      </c>
      <c r="K12875" s="391" t="str">
        <f t="shared" si="593"/>
        <v/>
      </c>
    </row>
    <row r="12876" spans="1:11">
      <c r="A12876" s="417" t="s">
        <v>2155</v>
      </c>
      <c r="B12876" s="417" t="s">
        <v>15535</v>
      </c>
      <c r="C12876" s="417" t="s">
        <v>2332</v>
      </c>
      <c r="D12876" s="417" t="s">
        <v>3025</v>
      </c>
      <c r="E12876" s="391">
        <v>4.82</v>
      </c>
      <c r="F12876" s="418">
        <v>44270</v>
      </c>
      <c r="G12876" s="417" t="s">
        <v>2286</v>
      </c>
      <c r="I12876" s="379" t="str">
        <f t="shared" si="591"/>
        <v/>
      </c>
      <c r="J12876" s="379" t="str">
        <f t="shared" si="592"/>
        <v/>
      </c>
      <c r="K12876" s="391" t="str">
        <f t="shared" si="593"/>
        <v/>
      </c>
    </row>
    <row r="12877" spans="1:11">
      <c r="A12877" s="417" t="s">
        <v>2155</v>
      </c>
      <c r="B12877" s="417" t="s">
        <v>15536</v>
      </c>
      <c r="C12877" s="417" t="s">
        <v>2332</v>
      </c>
      <c r="D12877" s="417" t="s">
        <v>2312</v>
      </c>
      <c r="E12877" s="391">
        <v>3.25</v>
      </c>
      <c r="F12877" s="418">
        <v>44270</v>
      </c>
      <c r="G12877" s="417" t="s">
        <v>2286</v>
      </c>
      <c r="I12877" s="379" t="str">
        <f t="shared" si="591"/>
        <v/>
      </c>
      <c r="J12877" s="379" t="str">
        <f t="shared" si="592"/>
        <v/>
      </c>
      <c r="K12877" s="391" t="str">
        <f t="shared" si="593"/>
        <v/>
      </c>
    </row>
    <row r="12878" spans="1:11">
      <c r="A12878" s="417" t="s">
        <v>2155</v>
      </c>
      <c r="B12878" s="417" t="s">
        <v>18935</v>
      </c>
      <c r="C12878" s="417" t="s">
        <v>2332</v>
      </c>
      <c r="D12878" s="417" t="s">
        <v>3027</v>
      </c>
      <c r="E12878" s="391">
        <v>5.97</v>
      </c>
      <c r="F12878" s="418">
        <v>44270</v>
      </c>
      <c r="G12878" s="417" t="s">
        <v>2286</v>
      </c>
      <c r="I12878" s="379" t="str">
        <f t="shared" si="591"/>
        <v/>
      </c>
      <c r="J12878" s="379" t="str">
        <f t="shared" si="592"/>
        <v/>
      </c>
      <c r="K12878" s="391" t="str">
        <f t="shared" si="593"/>
        <v/>
      </c>
    </row>
    <row r="12879" spans="1:11">
      <c r="A12879" s="417" t="s">
        <v>2155</v>
      </c>
      <c r="B12879" s="417" t="s">
        <v>18936</v>
      </c>
      <c r="C12879" s="417" t="s">
        <v>2332</v>
      </c>
      <c r="D12879" s="417" t="s">
        <v>3028</v>
      </c>
      <c r="E12879" s="391">
        <v>6.16</v>
      </c>
      <c r="F12879" s="418">
        <v>44270</v>
      </c>
      <c r="G12879" s="417" t="s">
        <v>2286</v>
      </c>
      <c r="I12879" s="379" t="str">
        <f t="shared" si="591"/>
        <v/>
      </c>
      <c r="J12879" s="379" t="str">
        <f t="shared" si="592"/>
        <v/>
      </c>
      <c r="K12879" s="391" t="str">
        <f t="shared" si="593"/>
        <v/>
      </c>
    </row>
    <row r="12880" spans="1:11">
      <c r="A12880" s="417" t="s">
        <v>2155</v>
      </c>
      <c r="B12880" s="417" t="s">
        <v>15537</v>
      </c>
      <c r="C12880" s="417" t="s">
        <v>2332</v>
      </c>
      <c r="D12880" s="417" t="s">
        <v>2857</v>
      </c>
      <c r="E12880" s="391">
        <v>6.6</v>
      </c>
      <c r="F12880" s="418">
        <v>44270</v>
      </c>
      <c r="G12880" s="417" t="s">
        <v>2286</v>
      </c>
      <c r="I12880" s="379" t="str">
        <f t="shared" si="591"/>
        <v/>
      </c>
      <c r="J12880" s="379" t="str">
        <f t="shared" si="592"/>
        <v/>
      </c>
      <c r="K12880" s="391" t="str">
        <f t="shared" si="593"/>
        <v/>
      </c>
    </row>
    <row r="12881" spans="1:11">
      <c r="A12881" s="417" t="s">
        <v>2155</v>
      </c>
      <c r="B12881" s="417" t="s">
        <v>17690</v>
      </c>
      <c r="C12881" s="417" t="s">
        <v>2332</v>
      </c>
      <c r="D12881" s="417" t="s">
        <v>3072</v>
      </c>
      <c r="E12881" s="391">
        <v>14.2</v>
      </c>
      <c r="F12881" s="418">
        <v>44270</v>
      </c>
      <c r="G12881" s="417" t="s">
        <v>2286</v>
      </c>
      <c r="I12881" s="379" t="str">
        <f t="shared" si="591"/>
        <v/>
      </c>
      <c r="J12881" s="379" t="str">
        <f t="shared" si="592"/>
        <v/>
      </c>
      <c r="K12881" s="391" t="str">
        <f t="shared" si="593"/>
        <v/>
      </c>
    </row>
    <row r="12882" spans="1:11">
      <c r="A12882" s="417" t="s">
        <v>2155</v>
      </c>
      <c r="B12882" s="417" t="s">
        <v>15538</v>
      </c>
      <c r="C12882" s="417" t="s">
        <v>2332</v>
      </c>
      <c r="D12882" s="417" t="s">
        <v>3548</v>
      </c>
      <c r="E12882" s="391">
        <v>0.02</v>
      </c>
      <c r="F12882" s="418">
        <v>44270</v>
      </c>
      <c r="G12882" s="417" t="s">
        <v>2286</v>
      </c>
      <c r="I12882" s="379" t="str">
        <f t="shared" si="591"/>
        <v/>
      </c>
      <c r="J12882" s="379" t="str">
        <f t="shared" si="592"/>
        <v/>
      </c>
      <c r="K12882" s="391" t="str">
        <f t="shared" si="593"/>
        <v/>
      </c>
    </row>
    <row r="12883" spans="1:11">
      <c r="A12883" s="417" t="s">
        <v>2155</v>
      </c>
      <c r="B12883" s="417" t="s">
        <v>6414</v>
      </c>
      <c r="C12883" s="417" t="s">
        <v>2332</v>
      </c>
      <c r="D12883" s="417" t="s">
        <v>2290</v>
      </c>
      <c r="E12883" s="391">
        <v>1.52</v>
      </c>
      <c r="F12883" s="418">
        <v>44270</v>
      </c>
      <c r="G12883" s="417" t="s">
        <v>2286</v>
      </c>
      <c r="I12883" s="379" t="str">
        <f t="shared" si="591"/>
        <v/>
      </c>
      <c r="J12883" s="379" t="str">
        <f t="shared" si="592"/>
        <v/>
      </c>
      <c r="K12883" s="391" t="str">
        <f t="shared" si="593"/>
        <v/>
      </c>
    </row>
    <row r="12884" spans="1:11">
      <c r="A12884" s="417" t="s">
        <v>2155</v>
      </c>
      <c r="B12884" s="417" t="s">
        <v>6415</v>
      </c>
      <c r="C12884" s="417" t="s">
        <v>2332</v>
      </c>
      <c r="D12884" s="417" t="s">
        <v>3197</v>
      </c>
      <c r="E12884" s="391">
        <v>0.45</v>
      </c>
      <c r="F12884" s="418">
        <v>44270</v>
      </c>
      <c r="G12884" s="417" t="s">
        <v>2286</v>
      </c>
      <c r="I12884" s="379" t="str">
        <f t="shared" si="591"/>
        <v/>
      </c>
      <c r="J12884" s="379" t="str">
        <f t="shared" si="592"/>
        <v/>
      </c>
      <c r="K12884" s="391" t="str">
        <f t="shared" si="593"/>
        <v/>
      </c>
    </row>
    <row r="12885" spans="1:11">
      <c r="A12885" s="417" t="s">
        <v>2155</v>
      </c>
      <c r="B12885" s="417" t="s">
        <v>15539</v>
      </c>
      <c r="C12885" s="417" t="s">
        <v>2332</v>
      </c>
      <c r="D12885" s="417" t="s">
        <v>2304</v>
      </c>
      <c r="E12885" s="391">
        <v>7</v>
      </c>
      <c r="F12885" s="418">
        <v>44305</v>
      </c>
      <c r="G12885" s="417" t="s">
        <v>2286</v>
      </c>
      <c r="I12885" s="379" t="str">
        <f t="shared" si="591"/>
        <v/>
      </c>
      <c r="J12885" s="379" t="str">
        <f t="shared" si="592"/>
        <v/>
      </c>
      <c r="K12885" s="391" t="str">
        <f t="shared" si="593"/>
        <v/>
      </c>
    </row>
    <row r="12886" spans="1:11">
      <c r="A12886" s="417" t="s">
        <v>2155</v>
      </c>
      <c r="B12886" s="417" t="s">
        <v>6416</v>
      </c>
      <c r="C12886" s="417" t="s">
        <v>2332</v>
      </c>
      <c r="D12886" s="417" t="s">
        <v>2288</v>
      </c>
      <c r="E12886" s="391">
        <v>1.1599999999999999</v>
      </c>
      <c r="F12886" s="418">
        <v>44305</v>
      </c>
      <c r="G12886" s="417" t="s">
        <v>2286</v>
      </c>
      <c r="I12886" s="379" t="str">
        <f t="shared" si="591"/>
        <v/>
      </c>
      <c r="J12886" s="379" t="str">
        <f t="shared" si="592"/>
        <v/>
      </c>
      <c r="K12886" s="391" t="str">
        <f t="shared" si="593"/>
        <v/>
      </c>
    </row>
    <row r="12887" spans="1:11">
      <c r="A12887" s="417" t="s">
        <v>2155</v>
      </c>
      <c r="B12887" s="417" t="s">
        <v>15540</v>
      </c>
      <c r="C12887" s="417" t="s">
        <v>2332</v>
      </c>
      <c r="D12887" s="417" t="s">
        <v>2327</v>
      </c>
      <c r="E12887" s="391">
        <v>1.7</v>
      </c>
      <c r="F12887" s="418">
        <v>44305</v>
      </c>
      <c r="G12887" s="417" t="s">
        <v>2286</v>
      </c>
      <c r="I12887" s="379" t="str">
        <f t="shared" si="591"/>
        <v/>
      </c>
      <c r="J12887" s="379" t="str">
        <f t="shared" si="592"/>
        <v/>
      </c>
      <c r="K12887" s="391" t="str">
        <f t="shared" si="593"/>
        <v/>
      </c>
    </row>
    <row r="12888" spans="1:11">
      <c r="A12888" s="417" t="s">
        <v>2155</v>
      </c>
      <c r="B12888" s="417" t="s">
        <v>9116</v>
      </c>
      <c r="C12888" s="417" t="s">
        <v>2332</v>
      </c>
      <c r="D12888" s="417" t="s">
        <v>3633</v>
      </c>
      <c r="E12888" s="391">
        <v>1.57</v>
      </c>
      <c r="F12888" s="418">
        <v>44305</v>
      </c>
      <c r="G12888" s="417" t="s">
        <v>2286</v>
      </c>
      <c r="I12888" s="379" t="str">
        <f t="shared" si="591"/>
        <v/>
      </c>
      <c r="J12888" s="379" t="str">
        <f t="shared" si="592"/>
        <v/>
      </c>
      <c r="K12888" s="391" t="str">
        <f t="shared" si="593"/>
        <v/>
      </c>
    </row>
    <row r="12889" spans="1:11">
      <c r="A12889" s="417" t="s">
        <v>2155</v>
      </c>
      <c r="B12889" s="417" t="s">
        <v>15541</v>
      </c>
      <c r="C12889" s="417" t="s">
        <v>2332</v>
      </c>
      <c r="D12889" s="417" t="s">
        <v>2292</v>
      </c>
      <c r="E12889" s="391">
        <v>2.15</v>
      </c>
      <c r="F12889" s="418">
        <v>44305</v>
      </c>
      <c r="G12889" s="417" t="s">
        <v>2286</v>
      </c>
      <c r="I12889" s="379" t="str">
        <f t="shared" si="591"/>
        <v/>
      </c>
      <c r="J12889" s="379" t="str">
        <f t="shared" si="592"/>
        <v/>
      </c>
      <c r="K12889" s="391" t="str">
        <f t="shared" si="593"/>
        <v/>
      </c>
    </row>
    <row r="12890" spans="1:11">
      <c r="A12890" s="417" t="s">
        <v>2155</v>
      </c>
      <c r="B12890" s="417" t="s">
        <v>15542</v>
      </c>
      <c r="C12890" s="417" t="s">
        <v>2332</v>
      </c>
      <c r="D12890" s="417" t="s">
        <v>3022</v>
      </c>
      <c r="E12890" s="391">
        <v>1.8</v>
      </c>
      <c r="F12890" s="418">
        <v>44305</v>
      </c>
      <c r="G12890" s="417" t="s">
        <v>2286</v>
      </c>
      <c r="I12890" s="379" t="str">
        <f t="shared" si="591"/>
        <v/>
      </c>
      <c r="J12890" s="379" t="str">
        <f t="shared" si="592"/>
        <v/>
      </c>
      <c r="K12890" s="391" t="str">
        <f t="shared" si="593"/>
        <v/>
      </c>
    </row>
    <row r="12891" spans="1:11">
      <c r="A12891" s="417" t="s">
        <v>2155</v>
      </c>
      <c r="B12891" s="417" t="s">
        <v>15543</v>
      </c>
      <c r="C12891" s="417" t="s">
        <v>2332</v>
      </c>
      <c r="D12891" s="417" t="s">
        <v>2294</v>
      </c>
      <c r="E12891" s="391">
        <v>1.5</v>
      </c>
      <c r="F12891" s="418">
        <v>44305</v>
      </c>
      <c r="G12891" s="417" t="s">
        <v>2286</v>
      </c>
      <c r="I12891" s="379" t="str">
        <f t="shared" si="591"/>
        <v/>
      </c>
      <c r="J12891" s="379" t="str">
        <f t="shared" si="592"/>
        <v/>
      </c>
      <c r="K12891" s="391" t="str">
        <f t="shared" si="593"/>
        <v/>
      </c>
    </row>
    <row r="12892" spans="1:11">
      <c r="A12892" s="417" t="s">
        <v>2155</v>
      </c>
      <c r="B12892" s="417" t="s">
        <v>9117</v>
      </c>
      <c r="C12892" s="417" t="s">
        <v>2332</v>
      </c>
      <c r="D12892" s="417" t="s">
        <v>3165</v>
      </c>
      <c r="E12892" s="391">
        <v>2.0499999999999998</v>
      </c>
      <c r="F12892" s="418">
        <v>44305</v>
      </c>
      <c r="G12892" s="417" t="s">
        <v>2286</v>
      </c>
      <c r="I12892" s="379" t="str">
        <f t="shared" si="591"/>
        <v/>
      </c>
      <c r="J12892" s="379" t="str">
        <f t="shared" si="592"/>
        <v/>
      </c>
      <c r="K12892" s="391" t="str">
        <f t="shared" si="593"/>
        <v/>
      </c>
    </row>
    <row r="12893" spans="1:11">
      <c r="A12893" s="417" t="s">
        <v>2155</v>
      </c>
      <c r="B12893" s="417" t="s">
        <v>15544</v>
      </c>
      <c r="C12893" s="417" t="s">
        <v>2332</v>
      </c>
      <c r="D12893" s="417" t="s">
        <v>2298</v>
      </c>
      <c r="E12893" s="391">
        <v>3.2</v>
      </c>
      <c r="F12893" s="418">
        <v>44305</v>
      </c>
      <c r="G12893" s="417" t="s">
        <v>2286</v>
      </c>
      <c r="I12893" s="379" t="str">
        <f t="shared" si="591"/>
        <v/>
      </c>
      <c r="J12893" s="379" t="str">
        <f t="shared" si="592"/>
        <v/>
      </c>
      <c r="K12893" s="391" t="str">
        <f t="shared" si="593"/>
        <v/>
      </c>
    </row>
    <row r="12894" spans="1:11">
      <c r="A12894" s="417" t="s">
        <v>2155</v>
      </c>
      <c r="B12894" s="417" t="s">
        <v>15545</v>
      </c>
      <c r="C12894" s="417" t="s">
        <v>2332</v>
      </c>
      <c r="D12894" s="417" t="s">
        <v>3044</v>
      </c>
      <c r="E12894" s="391">
        <v>2.13</v>
      </c>
      <c r="F12894" s="418">
        <v>44305</v>
      </c>
      <c r="G12894" s="417" t="s">
        <v>2286</v>
      </c>
      <c r="I12894" s="379" t="str">
        <f t="shared" si="591"/>
        <v/>
      </c>
      <c r="J12894" s="379" t="str">
        <f t="shared" si="592"/>
        <v/>
      </c>
      <c r="K12894" s="391" t="str">
        <f t="shared" si="593"/>
        <v/>
      </c>
    </row>
    <row r="12895" spans="1:11">
      <c r="A12895" s="417" t="s">
        <v>2155</v>
      </c>
      <c r="B12895" s="417" t="s">
        <v>18149</v>
      </c>
      <c r="C12895" s="417" t="s">
        <v>2332</v>
      </c>
      <c r="D12895" s="417" t="s">
        <v>2302</v>
      </c>
      <c r="E12895" s="391">
        <v>4.16</v>
      </c>
      <c r="F12895" s="418">
        <v>44305</v>
      </c>
      <c r="G12895" s="417" t="s">
        <v>2286</v>
      </c>
      <c r="I12895" s="379" t="str">
        <f t="shared" si="591"/>
        <v/>
      </c>
      <c r="J12895" s="379" t="str">
        <f t="shared" si="592"/>
        <v/>
      </c>
      <c r="K12895" s="391" t="str">
        <f t="shared" si="593"/>
        <v/>
      </c>
    </row>
    <row r="12896" spans="1:11">
      <c r="A12896" s="417" t="s">
        <v>2155</v>
      </c>
      <c r="B12896" s="417" t="s">
        <v>9118</v>
      </c>
      <c r="C12896" s="417" t="s">
        <v>2332</v>
      </c>
      <c r="D12896" s="417" t="s">
        <v>3023</v>
      </c>
      <c r="E12896" s="391">
        <v>3.6</v>
      </c>
      <c r="F12896" s="418">
        <v>44305</v>
      </c>
      <c r="G12896" s="417" t="s">
        <v>2286</v>
      </c>
      <c r="I12896" s="379" t="str">
        <f t="shared" si="591"/>
        <v/>
      </c>
      <c r="J12896" s="379" t="str">
        <f t="shared" si="592"/>
        <v/>
      </c>
      <c r="K12896" s="391" t="str">
        <f t="shared" si="593"/>
        <v/>
      </c>
    </row>
    <row r="12897" spans="1:11">
      <c r="A12897" s="417" t="s">
        <v>2155</v>
      </c>
      <c r="B12897" s="417" t="s">
        <v>15546</v>
      </c>
      <c r="C12897" s="417" t="s">
        <v>2332</v>
      </c>
      <c r="D12897" s="417" t="s">
        <v>3025</v>
      </c>
      <c r="E12897" s="391">
        <v>4.1500000000000004</v>
      </c>
      <c r="F12897" s="418">
        <v>44305</v>
      </c>
      <c r="G12897" s="417" t="s">
        <v>2286</v>
      </c>
      <c r="I12897" s="379" t="str">
        <f t="shared" si="591"/>
        <v/>
      </c>
      <c r="J12897" s="379" t="str">
        <f t="shared" si="592"/>
        <v/>
      </c>
      <c r="K12897" s="391" t="str">
        <f t="shared" si="593"/>
        <v/>
      </c>
    </row>
    <row r="12898" spans="1:11">
      <c r="A12898" s="417" t="s">
        <v>2155</v>
      </c>
      <c r="B12898" s="417" t="s">
        <v>15547</v>
      </c>
      <c r="C12898" s="417" t="s">
        <v>2332</v>
      </c>
      <c r="D12898" s="417" t="s">
        <v>2836</v>
      </c>
      <c r="E12898" s="391">
        <v>6.5</v>
      </c>
      <c r="F12898" s="418">
        <v>44305</v>
      </c>
      <c r="G12898" s="417" t="s">
        <v>2286</v>
      </c>
      <c r="I12898" s="379" t="str">
        <f t="shared" si="591"/>
        <v/>
      </c>
      <c r="J12898" s="379" t="str">
        <f t="shared" si="592"/>
        <v/>
      </c>
      <c r="K12898" s="391" t="str">
        <f t="shared" si="593"/>
        <v/>
      </c>
    </row>
    <row r="12899" spans="1:11">
      <c r="A12899" s="417" t="s">
        <v>2155</v>
      </c>
      <c r="B12899" s="417" t="s">
        <v>15548</v>
      </c>
      <c r="C12899" s="417" t="s">
        <v>2332</v>
      </c>
      <c r="D12899" s="417" t="s">
        <v>2839</v>
      </c>
      <c r="E12899" s="391">
        <v>8.3000000000000007</v>
      </c>
      <c r="F12899" s="418">
        <v>44305</v>
      </c>
      <c r="G12899" s="417" t="s">
        <v>2286</v>
      </c>
      <c r="I12899" s="379" t="str">
        <f t="shared" si="591"/>
        <v/>
      </c>
      <c r="J12899" s="379" t="str">
        <f t="shared" si="592"/>
        <v/>
      </c>
      <c r="K12899" s="391" t="str">
        <f t="shared" si="593"/>
        <v/>
      </c>
    </row>
    <row r="12900" spans="1:11">
      <c r="A12900" s="417" t="s">
        <v>2155</v>
      </c>
      <c r="B12900" s="417" t="s">
        <v>18150</v>
      </c>
      <c r="C12900" s="417" t="s">
        <v>2332</v>
      </c>
      <c r="D12900" s="417" t="s">
        <v>3548</v>
      </c>
      <c r="E12900" s="391">
        <v>0.02</v>
      </c>
      <c r="F12900" s="418">
        <v>44305</v>
      </c>
      <c r="G12900" s="417" t="s">
        <v>2286</v>
      </c>
      <c r="I12900" s="379" t="str">
        <f t="shared" si="591"/>
        <v/>
      </c>
      <c r="J12900" s="379" t="str">
        <f t="shared" si="592"/>
        <v/>
      </c>
      <c r="K12900" s="391" t="str">
        <f t="shared" si="593"/>
        <v/>
      </c>
    </row>
    <row r="12901" spans="1:11">
      <c r="A12901" s="417" t="s">
        <v>2155</v>
      </c>
      <c r="B12901" s="417" t="s">
        <v>6417</v>
      </c>
      <c r="C12901" s="417" t="s">
        <v>2332</v>
      </c>
      <c r="D12901" s="417" t="s">
        <v>2870</v>
      </c>
      <c r="E12901" s="391">
        <v>0.22</v>
      </c>
      <c r="F12901" s="418">
        <v>44337</v>
      </c>
      <c r="G12901" s="417" t="s">
        <v>2286</v>
      </c>
      <c r="I12901" s="379" t="str">
        <f t="shared" si="591"/>
        <v/>
      </c>
      <c r="J12901" s="379" t="str">
        <f t="shared" si="592"/>
        <v/>
      </c>
      <c r="K12901" s="391" t="str">
        <f t="shared" si="593"/>
        <v/>
      </c>
    </row>
    <row r="12902" spans="1:11">
      <c r="A12902" s="417" t="s">
        <v>2155</v>
      </c>
      <c r="B12902" s="417" t="s">
        <v>6418</v>
      </c>
      <c r="C12902" s="417" t="s">
        <v>2332</v>
      </c>
      <c r="D12902" s="417" t="s">
        <v>2870</v>
      </c>
      <c r="E12902" s="391">
        <v>1.04</v>
      </c>
      <c r="F12902" s="418">
        <v>44701</v>
      </c>
      <c r="G12902" s="417" t="s">
        <v>2286</v>
      </c>
      <c r="I12902" s="379" t="str">
        <f t="shared" si="591"/>
        <v/>
      </c>
      <c r="J12902" s="379" t="str">
        <f t="shared" si="592"/>
        <v/>
      </c>
      <c r="K12902" s="391" t="str">
        <f t="shared" si="593"/>
        <v/>
      </c>
    </row>
    <row r="12903" spans="1:11">
      <c r="A12903" s="417" t="s">
        <v>2155</v>
      </c>
      <c r="B12903" s="417" t="s">
        <v>6419</v>
      </c>
      <c r="C12903" s="417" t="s">
        <v>2332</v>
      </c>
      <c r="D12903" s="417" t="s">
        <v>2866</v>
      </c>
      <c r="E12903" s="391">
        <v>1.7</v>
      </c>
      <c r="F12903" s="418">
        <v>44337</v>
      </c>
      <c r="G12903" s="417" t="s">
        <v>2286</v>
      </c>
      <c r="I12903" s="379" t="str">
        <f t="shared" si="591"/>
        <v/>
      </c>
      <c r="J12903" s="379" t="str">
        <f t="shared" si="592"/>
        <v/>
      </c>
      <c r="K12903" s="391" t="str">
        <f t="shared" si="593"/>
        <v/>
      </c>
    </row>
    <row r="12904" spans="1:11">
      <c r="A12904" s="417" t="s">
        <v>2155</v>
      </c>
      <c r="B12904" s="417" t="s">
        <v>6420</v>
      </c>
      <c r="C12904" s="417" t="s">
        <v>2332</v>
      </c>
      <c r="D12904" s="417" t="s">
        <v>2868</v>
      </c>
      <c r="E12904" s="391">
        <v>2.1</v>
      </c>
      <c r="F12904" s="418">
        <v>44337</v>
      </c>
      <c r="G12904" s="417" t="s">
        <v>2286</v>
      </c>
      <c r="I12904" s="379" t="str">
        <f t="shared" si="591"/>
        <v/>
      </c>
      <c r="J12904" s="379" t="str">
        <f t="shared" si="592"/>
        <v/>
      </c>
      <c r="K12904" s="391" t="str">
        <f t="shared" si="593"/>
        <v/>
      </c>
    </row>
    <row r="12905" spans="1:11">
      <c r="A12905" s="417" t="s">
        <v>2155</v>
      </c>
      <c r="B12905" s="417" t="s">
        <v>6421</v>
      </c>
      <c r="C12905" s="417" t="s">
        <v>2332</v>
      </c>
      <c r="D12905" s="417" t="s">
        <v>2320</v>
      </c>
      <c r="E12905" s="391">
        <v>3.3</v>
      </c>
      <c r="F12905" s="418">
        <v>44337</v>
      </c>
      <c r="G12905" s="417" t="s">
        <v>2286</v>
      </c>
      <c r="I12905" s="379" t="str">
        <f t="shared" si="591"/>
        <v/>
      </c>
      <c r="J12905" s="379" t="str">
        <f t="shared" si="592"/>
        <v/>
      </c>
      <c r="K12905" s="391" t="str">
        <f t="shared" si="593"/>
        <v/>
      </c>
    </row>
    <row r="12906" spans="1:11">
      <c r="A12906" s="417" t="s">
        <v>2155</v>
      </c>
      <c r="B12906" s="417" t="s">
        <v>18937</v>
      </c>
      <c r="C12906" s="417" t="s">
        <v>2332</v>
      </c>
      <c r="D12906" s="417" t="s">
        <v>2304</v>
      </c>
      <c r="E12906" s="391">
        <v>0.8</v>
      </c>
      <c r="F12906" s="418">
        <v>44337</v>
      </c>
      <c r="G12906" s="417" t="s">
        <v>2286</v>
      </c>
      <c r="I12906" s="379" t="str">
        <f t="shared" si="591"/>
        <v/>
      </c>
      <c r="J12906" s="379" t="str">
        <f t="shared" si="592"/>
        <v/>
      </c>
      <c r="K12906" s="391" t="str">
        <f t="shared" si="593"/>
        <v/>
      </c>
    </row>
    <row r="12907" spans="1:11">
      <c r="A12907" s="417" t="s">
        <v>2155</v>
      </c>
      <c r="B12907" s="417" t="s">
        <v>18938</v>
      </c>
      <c r="C12907" s="417" t="s">
        <v>2332</v>
      </c>
      <c r="D12907" s="417" t="s">
        <v>2308</v>
      </c>
      <c r="E12907" s="391">
        <v>0.9</v>
      </c>
      <c r="F12907" s="418">
        <v>44337</v>
      </c>
      <c r="G12907" s="417" t="s">
        <v>2286</v>
      </c>
      <c r="I12907" s="379" t="str">
        <f t="shared" si="591"/>
        <v/>
      </c>
      <c r="J12907" s="379" t="str">
        <f t="shared" si="592"/>
        <v/>
      </c>
      <c r="K12907" s="391" t="str">
        <f t="shared" si="593"/>
        <v/>
      </c>
    </row>
    <row r="12908" spans="1:11">
      <c r="A12908" s="417" t="s">
        <v>2155</v>
      </c>
      <c r="B12908" s="417" t="s">
        <v>6422</v>
      </c>
      <c r="C12908" s="417" t="s">
        <v>2332</v>
      </c>
      <c r="D12908" s="417" t="s">
        <v>2282</v>
      </c>
      <c r="E12908" s="391">
        <v>4.9000000000000004</v>
      </c>
      <c r="F12908" s="418">
        <v>44337</v>
      </c>
      <c r="G12908" s="417" t="s">
        <v>2286</v>
      </c>
      <c r="I12908" s="379" t="str">
        <f t="shared" si="591"/>
        <v/>
      </c>
      <c r="J12908" s="379" t="str">
        <f t="shared" si="592"/>
        <v/>
      </c>
      <c r="K12908" s="391" t="str">
        <f t="shared" si="593"/>
        <v/>
      </c>
    </row>
    <row r="12909" spans="1:11">
      <c r="A12909" s="417" t="s">
        <v>2155</v>
      </c>
      <c r="B12909" s="417" t="s">
        <v>6423</v>
      </c>
      <c r="C12909" s="417" t="s">
        <v>2332</v>
      </c>
      <c r="D12909" s="417" t="s">
        <v>2288</v>
      </c>
      <c r="E12909" s="391">
        <v>3.45</v>
      </c>
      <c r="F12909" s="418">
        <v>44701</v>
      </c>
      <c r="G12909" s="417" t="s">
        <v>2286</v>
      </c>
      <c r="I12909" s="379" t="str">
        <f t="shared" si="591"/>
        <v/>
      </c>
      <c r="J12909" s="379" t="str">
        <f t="shared" si="592"/>
        <v/>
      </c>
      <c r="K12909" s="391" t="str">
        <f t="shared" si="593"/>
        <v/>
      </c>
    </row>
    <row r="12910" spans="1:11">
      <c r="A12910" s="417" t="s">
        <v>2155</v>
      </c>
      <c r="B12910" s="417" t="s">
        <v>6424</v>
      </c>
      <c r="C12910" s="417" t="s">
        <v>2332</v>
      </c>
      <c r="D12910" s="417" t="s">
        <v>2288</v>
      </c>
      <c r="E12910" s="391">
        <v>1.3</v>
      </c>
      <c r="F12910" s="418">
        <v>44337</v>
      </c>
      <c r="G12910" s="417" t="s">
        <v>2286</v>
      </c>
      <c r="I12910" s="379" t="str">
        <f t="shared" si="591"/>
        <v/>
      </c>
      <c r="J12910" s="379" t="str">
        <f t="shared" si="592"/>
        <v/>
      </c>
      <c r="K12910" s="391" t="str">
        <f t="shared" si="593"/>
        <v/>
      </c>
    </row>
    <row r="12911" spans="1:11">
      <c r="A12911" s="417" t="s">
        <v>2155</v>
      </c>
      <c r="B12911" s="417" t="s">
        <v>15549</v>
      </c>
      <c r="C12911" s="417" t="s">
        <v>2332</v>
      </c>
      <c r="D12911" s="417" t="s">
        <v>3022</v>
      </c>
      <c r="E12911" s="391">
        <v>2</v>
      </c>
      <c r="F12911" s="418">
        <v>44337</v>
      </c>
      <c r="G12911" s="417" t="s">
        <v>2286</v>
      </c>
      <c r="I12911" s="379" t="str">
        <f t="shared" si="591"/>
        <v/>
      </c>
      <c r="J12911" s="379" t="str">
        <f t="shared" si="592"/>
        <v/>
      </c>
      <c r="K12911" s="391" t="str">
        <f t="shared" si="593"/>
        <v/>
      </c>
    </row>
    <row r="12912" spans="1:11">
      <c r="A12912" s="417" t="s">
        <v>2155</v>
      </c>
      <c r="B12912" s="417" t="s">
        <v>6425</v>
      </c>
      <c r="C12912" s="417" t="s">
        <v>2332</v>
      </c>
      <c r="D12912" s="417" t="s">
        <v>3197</v>
      </c>
      <c r="E12912" s="391">
        <v>0.76</v>
      </c>
      <c r="F12912" s="418">
        <v>44337</v>
      </c>
      <c r="G12912" s="417" t="s">
        <v>2286</v>
      </c>
      <c r="I12912" s="379" t="str">
        <f t="shared" si="591"/>
        <v/>
      </c>
      <c r="J12912" s="379" t="str">
        <f t="shared" si="592"/>
        <v/>
      </c>
      <c r="K12912" s="391" t="str">
        <f t="shared" si="593"/>
        <v/>
      </c>
    </row>
    <row r="12913" spans="1:11">
      <c r="A12913" s="417" t="s">
        <v>2155</v>
      </c>
      <c r="B12913" s="417" t="s">
        <v>18939</v>
      </c>
      <c r="C12913" s="417" t="s">
        <v>2332</v>
      </c>
      <c r="D12913" s="417" t="s">
        <v>2288</v>
      </c>
      <c r="E12913" s="391">
        <v>2</v>
      </c>
      <c r="F12913" s="418">
        <v>44365</v>
      </c>
      <c r="G12913" s="417" t="s">
        <v>2286</v>
      </c>
      <c r="I12913" s="379" t="str">
        <f t="shared" si="591"/>
        <v/>
      </c>
      <c r="J12913" s="379" t="str">
        <f t="shared" si="592"/>
        <v/>
      </c>
      <c r="K12913" s="391" t="str">
        <f t="shared" si="593"/>
        <v/>
      </c>
    </row>
    <row r="12914" spans="1:11">
      <c r="A12914" s="417" t="s">
        <v>2155</v>
      </c>
      <c r="B12914" s="417" t="s">
        <v>15550</v>
      </c>
      <c r="C12914" s="417" t="s">
        <v>2332</v>
      </c>
      <c r="D12914" s="417" t="s">
        <v>2292</v>
      </c>
      <c r="E12914" s="391">
        <v>2.25</v>
      </c>
      <c r="F12914" s="418">
        <v>44365</v>
      </c>
      <c r="G12914" s="417" t="s">
        <v>2286</v>
      </c>
      <c r="I12914" s="379" t="str">
        <f t="shared" si="591"/>
        <v/>
      </c>
      <c r="J12914" s="379" t="str">
        <f t="shared" si="592"/>
        <v/>
      </c>
      <c r="K12914" s="391" t="str">
        <f t="shared" si="593"/>
        <v/>
      </c>
    </row>
    <row r="12915" spans="1:11">
      <c r="A12915" s="417" t="s">
        <v>2155</v>
      </c>
      <c r="B12915" s="417" t="s">
        <v>18940</v>
      </c>
      <c r="C12915" s="417" t="s">
        <v>2332</v>
      </c>
      <c r="D12915" s="417" t="s">
        <v>3022</v>
      </c>
      <c r="E12915" s="391">
        <v>1.65</v>
      </c>
      <c r="F12915" s="418">
        <v>44365</v>
      </c>
      <c r="G12915" s="417" t="s">
        <v>2286</v>
      </c>
      <c r="I12915" s="379" t="str">
        <f t="shared" si="591"/>
        <v/>
      </c>
      <c r="J12915" s="379" t="str">
        <f t="shared" si="592"/>
        <v/>
      </c>
      <c r="K12915" s="391" t="str">
        <f t="shared" si="593"/>
        <v/>
      </c>
    </row>
    <row r="12916" spans="1:11">
      <c r="A12916" s="417" t="s">
        <v>2155</v>
      </c>
      <c r="B12916" s="417" t="s">
        <v>15551</v>
      </c>
      <c r="C12916" s="417" t="s">
        <v>2332</v>
      </c>
      <c r="D12916" s="417" t="s">
        <v>2296</v>
      </c>
      <c r="E12916" s="391">
        <v>2.5</v>
      </c>
      <c r="F12916" s="418">
        <v>44365</v>
      </c>
      <c r="G12916" s="417" t="s">
        <v>2286</v>
      </c>
      <c r="I12916" s="379" t="str">
        <f t="shared" si="591"/>
        <v/>
      </c>
      <c r="J12916" s="379" t="str">
        <f t="shared" si="592"/>
        <v/>
      </c>
      <c r="K12916" s="391" t="str">
        <f t="shared" si="593"/>
        <v/>
      </c>
    </row>
    <row r="12917" spans="1:11">
      <c r="A12917" s="417" t="s">
        <v>2155</v>
      </c>
      <c r="B12917" s="417" t="s">
        <v>6426</v>
      </c>
      <c r="C12917" s="417" t="s">
        <v>2332</v>
      </c>
      <c r="D12917" s="417" t="s">
        <v>2298</v>
      </c>
      <c r="E12917" s="391">
        <v>4.16</v>
      </c>
      <c r="F12917" s="418">
        <v>44729</v>
      </c>
      <c r="G12917" s="417" t="s">
        <v>2286</v>
      </c>
      <c r="I12917" s="379" t="str">
        <f t="shared" si="591"/>
        <v/>
      </c>
      <c r="J12917" s="379" t="str">
        <f t="shared" si="592"/>
        <v/>
      </c>
      <c r="K12917" s="391" t="str">
        <f t="shared" si="593"/>
        <v/>
      </c>
    </row>
    <row r="12918" spans="1:11">
      <c r="A12918" s="417" t="s">
        <v>2155</v>
      </c>
      <c r="B12918" s="417" t="s">
        <v>6427</v>
      </c>
      <c r="C12918" s="417" t="s">
        <v>2332</v>
      </c>
      <c r="D12918" s="417" t="s">
        <v>3172</v>
      </c>
      <c r="E12918" s="391">
        <v>0.5</v>
      </c>
      <c r="F12918" s="418">
        <v>44729</v>
      </c>
      <c r="G12918" s="417" t="s">
        <v>2286</v>
      </c>
      <c r="I12918" s="379" t="str">
        <f t="shared" si="591"/>
        <v/>
      </c>
      <c r="J12918" s="379" t="str">
        <f t="shared" si="592"/>
        <v/>
      </c>
      <c r="K12918" s="391" t="str">
        <f t="shared" si="593"/>
        <v/>
      </c>
    </row>
    <row r="12919" spans="1:11">
      <c r="A12919" s="417" t="s">
        <v>2155</v>
      </c>
      <c r="B12919" s="417" t="s">
        <v>15552</v>
      </c>
      <c r="C12919" s="417" t="s">
        <v>2332</v>
      </c>
      <c r="D12919" s="417" t="s">
        <v>2298</v>
      </c>
      <c r="E12919" s="391">
        <v>0.01</v>
      </c>
      <c r="F12919" s="418">
        <v>44393</v>
      </c>
      <c r="G12919" s="417" t="s">
        <v>2286</v>
      </c>
      <c r="I12919" s="379" t="str">
        <f t="shared" si="591"/>
        <v/>
      </c>
      <c r="J12919" s="379" t="str">
        <f t="shared" si="592"/>
        <v/>
      </c>
      <c r="K12919" s="391" t="str">
        <f t="shared" si="593"/>
        <v/>
      </c>
    </row>
    <row r="12920" spans="1:11">
      <c r="A12920" s="417" t="s">
        <v>2155</v>
      </c>
      <c r="B12920" s="417" t="s">
        <v>15553</v>
      </c>
      <c r="C12920" s="417" t="s">
        <v>2332</v>
      </c>
      <c r="D12920" s="417" t="s">
        <v>2302</v>
      </c>
      <c r="E12920" s="391">
        <v>0.04</v>
      </c>
      <c r="F12920" s="418">
        <v>44393</v>
      </c>
      <c r="G12920" s="417" t="s">
        <v>2286</v>
      </c>
      <c r="I12920" s="379" t="str">
        <f t="shared" si="591"/>
        <v/>
      </c>
      <c r="J12920" s="379" t="str">
        <f t="shared" si="592"/>
        <v/>
      </c>
      <c r="K12920" s="391" t="str">
        <f t="shared" si="593"/>
        <v/>
      </c>
    </row>
    <row r="12921" spans="1:11">
      <c r="A12921" s="417" t="s">
        <v>2155</v>
      </c>
      <c r="B12921" s="417" t="s">
        <v>6428</v>
      </c>
      <c r="C12921" s="417" t="s">
        <v>2332</v>
      </c>
      <c r="D12921" s="417" t="s">
        <v>2857</v>
      </c>
      <c r="E12921" s="391">
        <v>7.5</v>
      </c>
      <c r="F12921" s="418">
        <v>44757</v>
      </c>
      <c r="G12921" s="417" t="s">
        <v>2286</v>
      </c>
      <c r="I12921" s="379" t="str">
        <f t="shared" si="591"/>
        <v/>
      </c>
      <c r="J12921" s="379" t="str">
        <f t="shared" si="592"/>
        <v/>
      </c>
      <c r="K12921" s="391" t="str">
        <f t="shared" si="593"/>
        <v/>
      </c>
    </row>
    <row r="12922" spans="1:11">
      <c r="A12922" s="417" t="s">
        <v>2155</v>
      </c>
      <c r="B12922" s="417" t="s">
        <v>15554</v>
      </c>
      <c r="C12922" s="417" t="s">
        <v>2332</v>
      </c>
      <c r="D12922" s="417" t="s">
        <v>3552</v>
      </c>
      <c r="E12922" s="391">
        <v>0.35</v>
      </c>
      <c r="F12922" s="418">
        <v>44757</v>
      </c>
      <c r="G12922" s="417" t="s">
        <v>2286</v>
      </c>
      <c r="I12922" s="379" t="str">
        <f t="shared" si="591"/>
        <v/>
      </c>
      <c r="J12922" s="379" t="str">
        <f t="shared" si="592"/>
        <v/>
      </c>
      <c r="K12922" s="391" t="str">
        <f t="shared" si="593"/>
        <v/>
      </c>
    </row>
    <row r="12923" spans="1:11">
      <c r="A12923" s="417" t="s">
        <v>2155</v>
      </c>
      <c r="B12923" s="417" t="s">
        <v>18941</v>
      </c>
      <c r="C12923" s="417" t="s">
        <v>2332</v>
      </c>
      <c r="D12923" s="417" t="s">
        <v>2362</v>
      </c>
      <c r="E12923" s="391">
        <v>1.24</v>
      </c>
      <c r="F12923" s="418">
        <v>44547</v>
      </c>
      <c r="G12923" s="417" t="s">
        <v>2286</v>
      </c>
      <c r="I12923" s="379" t="str">
        <f t="shared" si="591"/>
        <v/>
      </c>
      <c r="J12923" s="379" t="str">
        <f t="shared" si="592"/>
        <v/>
      </c>
      <c r="K12923" s="391" t="str">
        <f t="shared" si="593"/>
        <v/>
      </c>
    </row>
    <row r="12924" spans="1:11">
      <c r="A12924" s="417" t="s">
        <v>2155</v>
      </c>
      <c r="B12924" s="417" t="s">
        <v>18942</v>
      </c>
      <c r="C12924" s="417" t="s">
        <v>2332</v>
      </c>
      <c r="D12924" s="417" t="s">
        <v>2285</v>
      </c>
      <c r="E12924" s="391">
        <v>3.14</v>
      </c>
      <c r="F12924" s="418">
        <v>44547</v>
      </c>
      <c r="G12924" s="417" t="s">
        <v>2286</v>
      </c>
      <c r="I12924" s="379" t="str">
        <f t="shared" si="591"/>
        <v/>
      </c>
      <c r="J12924" s="379" t="str">
        <f t="shared" si="592"/>
        <v/>
      </c>
      <c r="K12924" s="391" t="str">
        <f t="shared" si="593"/>
        <v/>
      </c>
    </row>
    <row r="12925" spans="1:11">
      <c r="A12925" s="417" t="s">
        <v>2155</v>
      </c>
      <c r="B12925" s="417" t="s">
        <v>15555</v>
      </c>
      <c r="C12925" s="417" t="s">
        <v>2332</v>
      </c>
      <c r="D12925" s="417" t="s">
        <v>3191</v>
      </c>
      <c r="E12925" s="391">
        <v>0.01</v>
      </c>
      <c r="F12925" s="418">
        <v>44547</v>
      </c>
      <c r="G12925" s="417" t="s">
        <v>2286</v>
      </c>
      <c r="I12925" s="379" t="str">
        <f t="shared" si="591"/>
        <v/>
      </c>
      <c r="J12925" s="379" t="str">
        <f t="shared" si="592"/>
        <v/>
      </c>
      <c r="K12925" s="391" t="str">
        <f t="shared" si="593"/>
        <v/>
      </c>
    </row>
    <row r="12926" spans="1:11">
      <c r="A12926" s="417" t="s">
        <v>2155</v>
      </c>
      <c r="B12926" s="417" t="s">
        <v>15556</v>
      </c>
      <c r="C12926" s="417" t="s">
        <v>2281</v>
      </c>
      <c r="D12926" s="417" t="s">
        <v>3716</v>
      </c>
      <c r="E12926" s="391">
        <v>173400</v>
      </c>
      <c r="F12926" s="418">
        <v>44228</v>
      </c>
      <c r="G12926" s="417" t="s">
        <v>2283</v>
      </c>
      <c r="I12926" s="379" t="str">
        <f t="shared" si="591"/>
        <v/>
      </c>
      <c r="J12926" s="379" t="str">
        <f t="shared" si="592"/>
        <v/>
      </c>
      <c r="K12926" s="391" t="str">
        <f t="shared" si="593"/>
        <v/>
      </c>
    </row>
    <row r="12927" spans="1:11">
      <c r="A12927" s="417" t="s">
        <v>2155</v>
      </c>
      <c r="B12927" s="417" t="s">
        <v>15557</v>
      </c>
      <c r="C12927" s="417" t="s">
        <v>2281</v>
      </c>
      <c r="D12927" s="417" t="s">
        <v>3716</v>
      </c>
      <c r="E12927" s="391">
        <v>106500</v>
      </c>
      <c r="F12927" s="418">
        <v>44228</v>
      </c>
      <c r="G12927" s="417" t="s">
        <v>2283</v>
      </c>
      <c r="I12927" s="379" t="str">
        <f t="shared" si="591"/>
        <v/>
      </c>
      <c r="J12927" s="379" t="str">
        <f t="shared" si="592"/>
        <v/>
      </c>
      <c r="K12927" s="391" t="str">
        <f t="shared" si="593"/>
        <v/>
      </c>
    </row>
    <row r="12928" spans="1:11">
      <c r="A12928" s="417" t="s">
        <v>2155</v>
      </c>
      <c r="B12928" s="417" t="s">
        <v>15558</v>
      </c>
      <c r="C12928" s="417" t="s">
        <v>2281</v>
      </c>
      <c r="D12928" s="417" t="s">
        <v>3716</v>
      </c>
      <c r="E12928" s="391">
        <v>124000</v>
      </c>
      <c r="F12928" s="418">
        <v>44228</v>
      </c>
      <c r="G12928" s="417" t="s">
        <v>2283</v>
      </c>
      <c r="I12928" s="379" t="str">
        <f t="shared" si="591"/>
        <v/>
      </c>
      <c r="J12928" s="379" t="str">
        <f t="shared" si="592"/>
        <v/>
      </c>
      <c r="K12928" s="391" t="str">
        <f t="shared" si="593"/>
        <v/>
      </c>
    </row>
    <row r="12929" spans="1:11">
      <c r="A12929" s="417" t="s">
        <v>2155</v>
      </c>
      <c r="B12929" s="417" t="s">
        <v>15559</v>
      </c>
      <c r="C12929" s="417" t="s">
        <v>2281</v>
      </c>
      <c r="D12929" s="417" t="s">
        <v>3716</v>
      </c>
      <c r="E12929" s="391">
        <v>176709</v>
      </c>
      <c r="F12929" s="418">
        <v>44228</v>
      </c>
      <c r="G12929" s="417" t="s">
        <v>2283</v>
      </c>
      <c r="I12929" s="379" t="str">
        <f t="shared" si="591"/>
        <v/>
      </c>
      <c r="J12929" s="379" t="str">
        <f t="shared" si="592"/>
        <v/>
      </c>
      <c r="K12929" s="391" t="str">
        <f t="shared" si="593"/>
        <v/>
      </c>
    </row>
    <row r="12930" spans="1:11">
      <c r="A12930" s="417" t="s">
        <v>2155</v>
      </c>
      <c r="B12930" s="417" t="s">
        <v>17691</v>
      </c>
      <c r="C12930" s="417" t="s">
        <v>2281</v>
      </c>
      <c r="D12930" s="417" t="s">
        <v>3716</v>
      </c>
      <c r="E12930" s="391">
        <v>95000</v>
      </c>
      <c r="F12930" s="418">
        <v>44228</v>
      </c>
      <c r="G12930" s="417" t="s">
        <v>2283</v>
      </c>
      <c r="I12930" s="379" t="str">
        <f t="shared" si="591"/>
        <v/>
      </c>
      <c r="J12930" s="379" t="str">
        <f t="shared" si="592"/>
        <v/>
      </c>
      <c r="K12930" s="391" t="str">
        <f t="shared" si="593"/>
        <v/>
      </c>
    </row>
    <row r="12931" spans="1:11">
      <c r="A12931" s="417" t="s">
        <v>2155</v>
      </c>
      <c r="B12931" s="417" t="s">
        <v>15560</v>
      </c>
      <c r="C12931" s="417" t="s">
        <v>2281</v>
      </c>
      <c r="D12931" s="417" t="s">
        <v>3716</v>
      </c>
      <c r="E12931" s="391">
        <v>60000</v>
      </c>
      <c r="F12931" s="418">
        <v>44228</v>
      </c>
      <c r="G12931" s="417" t="s">
        <v>2283</v>
      </c>
      <c r="I12931" s="379" t="str">
        <f t="shared" si="591"/>
        <v/>
      </c>
      <c r="J12931" s="379" t="str">
        <f t="shared" si="592"/>
        <v/>
      </c>
      <c r="K12931" s="391" t="str">
        <f t="shared" si="593"/>
        <v/>
      </c>
    </row>
    <row r="12932" spans="1:11">
      <c r="A12932" s="417" t="s">
        <v>2155</v>
      </c>
      <c r="B12932" s="417" t="s">
        <v>18943</v>
      </c>
      <c r="C12932" s="417" t="s">
        <v>2281</v>
      </c>
      <c r="D12932" s="417" t="s">
        <v>3716</v>
      </c>
      <c r="E12932" s="391">
        <v>103000</v>
      </c>
      <c r="F12932" s="418">
        <v>44228</v>
      </c>
      <c r="G12932" s="417" t="s">
        <v>2283</v>
      </c>
      <c r="I12932" s="379" t="str">
        <f t="shared" ref="I12932:I12995" si="594">IF(F13644&lt;&gt;"",F13644-$I$199,"")</f>
        <v/>
      </c>
      <c r="J12932" s="379" t="str">
        <f t="shared" ref="J12932:J12995" si="595">IF(I12932&lt;&gt;"",NETWORKDAYS($I$199,F13644-1,$N$201:$N$224),"")</f>
        <v/>
      </c>
      <c r="K12932" s="391" t="str">
        <f t="shared" ref="K12932:K12995" si="596">IF(I12932&lt;&gt;"",RIGHT(D13644,LEN(D13644)-FIND(" ",D13644)),"")</f>
        <v/>
      </c>
    </row>
    <row r="12933" spans="1:11">
      <c r="A12933" s="417" t="s">
        <v>2155</v>
      </c>
      <c r="B12933" s="417" t="s">
        <v>15561</v>
      </c>
      <c r="C12933" s="417" t="s">
        <v>2281</v>
      </c>
      <c r="D12933" s="417" t="s">
        <v>3716</v>
      </c>
      <c r="E12933" s="391">
        <v>76519</v>
      </c>
      <c r="F12933" s="418">
        <v>44228</v>
      </c>
      <c r="G12933" s="417" t="s">
        <v>2283</v>
      </c>
      <c r="I12933" s="379" t="str">
        <f t="shared" si="594"/>
        <v/>
      </c>
      <c r="J12933" s="379" t="str">
        <f t="shared" si="595"/>
        <v/>
      </c>
      <c r="K12933" s="391" t="str">
        <f t="shared" si="596"/>
        <v/>
      </c>
    </row>
    <row r="12934" spans="1:11">
      <c r="A12934" s="417" t="s">
        <v>2155</v>
      </c>
      <c r="B12934" s="417" t="s">
        <v>15562</v>
      </c>
      <c r="C12934" s="417" t="s">
        <v>2332</v>
      </c>
      <c r="D12934" s="417" t="s">
        <v>3716</v>
      </c>
      <c r="E12934" s="391">
        <v>9800</v>
      </c>
      <c r="F12934" s="418">
        <v>44228</v>
      </c>
      <c r="G12934" s="417" t="s">
        <v>2283</v>
      </c>
      <c r="I12934" s="379" t="str">
        <f t="shared" si="594"/>
        <v/>
      </c>
      <c r="J12934" s="379" t="str">
        <f t="shared" si="595"/>
        <v/>
      </c>
      <c r="K12934" s="391" t="str">
        <f t="shared" si="596"/>
        <v/>
      </c>
    </row>
    <row r="12935" spans="1:11">
      <c r="A12935" s="417" t="s">
        <v>2155</v>
      </c>
      <c r="B12935" s="417" t="s">
        <v>15563</v>
      </c>
      <c r="C12935" s="417" t="s">
        <v>2332</v>
      </c>
      <c r="D12935" s="417" t="s">
        <v>3716</v>
      </c>
      <c r="E12935" s="391">
        <v>3000</v>
      </c>
      <c r="F12935" s="418">
        <v>44228</v>
      </c>
      <c r="G12935" s="417" t="s">
        <v>2283</v>
      </c>
      <c r="I12935" s="379" t="str">
        <f t="shared" si="594"/>
        <v/>
      </c>
      <c r="J12935" s="379" t="str">
        <f t="shared" si="595"/>
        <v/>
      </c>
      <c r="K12935" s="391" t="str">
        <f t="shared" si="596"/>
        <v/>
      </c>
    </row>
    <row r="12936" spans="1:11">
      <c r="A12936" s="417" t="s">
        <v>2155</v>
      </c>
      <c r="B12936" s="417" t="s">
        <v>15564</v>
      </c>
      <c r="C12936" s="417" t="s">
        <v>2332</v>
      </c>
      <c r="D12936" s="417" t="s">
        <v>3716</v>
      </c>
      <c r="E12936" s="391">
        <v>11000</v>
      </c>
      <c r="F12936" s="418">
        <v>44228</v>
      </c>
      <c r="G12936" s="417" t="s">
        <v>2283</v>
      </c>
      <c r="I12936" s="379" t="str">
        <f t="shared" si="594"/>
        <v/>
      </c>
      <c r="J12936" s="379" t="str">
        <f t="shared" si="595"/>
        <v/>
      </c>
      <c r="K12936" s="391" t="str">
        <f t="shared" si="596"/>
        <v/>
      </c>
    </row>
    <row r="12937" spans="1:11">
      <c r="A12937" s="417" t="s">
        <v>2155</v>
      </c>
      <c r="B12937" s="417" t="s">
        <v>15565</v>
      </c>
      <c r="C12937" s="417" t="s">
        <v>2332</v>
      </c>
      <c r="D12937" s="417" t="s">
        <v>3716</v>
      </c>
      <c r="E12937" s="391">
        <v>137300</v>
      </c>
      <c r="F12937" s="418">
        <v>44228</v>
      </c>
      <c r="G12937" s="417" t="s">
        <v>2283</v>
      </c>
      <c r="I12937" s="379" t="str">
        <f t="shared" si="594"/>
        <v/>
      </c>
      <c r="J12937" s="379" t="str">
        <f t="shared" si="595"/>
        <v/>
      </c>
      <c r="K12937" s="391" t="str">
        <f t="shared" si="596"/>
        <v/>
      </c>
    </row>
    <row r="12938" spans="1:11">
      <c r="A12938" s="417" t="s">
        <v>2155</v>
      </c>
      <c r="B12938" s="417" t="s">
        <v>15566</v>
      </c>
      <c r="C12938" s="417" t="s">
        <v>2332</v>
      </c>
      <c r="D12938" s="417" t="s">
        <v>3716</v>
      </c>
      <c r="E12938" s="391">
        <v>120500</v>
      </c>
      <c r="F12938" s="418">
        <v>44228</v>
      </c>
      <c r="G12938" s="417" t="s">
        <v>2283</v>
      </c>
      <c r="I12938" s="379" t="str">
        <f t="shared" si="594"/>
        <v/>
      </c>
      <c r="J12938" s="379" t="str">
        <f t="shared" si="595"/>
        <v/>
      </c>
      <c r="K12938" s="391" t="str">
        <f t="shared" si="596"/>
        <v/>
      </c>
    </row>
    <row r="12939" spans="1:11">
      <c r="A12939" s="417" t="s">
        <v>2155</v>
      </c>
      <c r="B12939" s="417" t="s">
        <v>7335</v>
      </c>
      <c r="C12939" s="417" t="s">
        <v>2332</v>
      </c>
      <c r="D12939" s="417" t="s">
        <v>3716</v>
      </c>
      <c r="E12939" s="391">
        <v>189500</v>
      </c>
      <c r="F12939" s="418">
        <v>44228</v>
      </c>
      <c r="G12939" s="417" t="s">
        <v>2283</v>
      </c>
      <c r="I12939" s="379" t="str">
        <f t="shared" si="594"/>
        <v/>
      </c>
      <c r="J12939" s="379" t="str">
        <f t="shared" si="595"/>
        <v/>
      </c>
      <c r="K12939" s="391" t="str">
        <f t="shared" si="596"/>
        <v/>
      </c>
    </row>
    <row r="12940" spans="1:11">
      <c r="A12940" s="417" t="s">
        <v>2155</v>
      </c>
      <c r="B12940" s="417" t="s">
        <v>15567</v>
      </c>
      <c r="C12940" s="417" t="s">
        <v>2332</v>
      </c>
      <c r="D12940" s="417" t="s">
        <v>3716</v>
      </c>
      <c r="E12940" s="391">
        <v>167229</v>
      </c>
      <c r="F12940" s="418">
        <v>44228</v>
      </c>
      <c r="G12940" s="417" t="s">
        <v>2283</v>
      </c>
      <c r="I12940" s="379" t="str">
        <f t="shared" si="594"/>
        <v/>
      </c>
      <c r="J12940" s="379" t="str">
        <f t="shared" si="595"/>
        <v/>
      </c>
      <c r="K12940" s="391" t="str">
        <f t="shared" si="596"/>
        <v/>
      </c>
    </row>
    <row r="12941" spans="1:11">
      <c r="A12941" s="417" t="s">
        <v>2155</v>
      </c>
      <c r="B12941" s="417" t="s">
        <v>15568</v>
      </c>
      <c r="C12941" s="417" t="s">
        <v>2332</v>
      </c>
      <c r="D12941" s="417" t="s">
        <v>3716</v>
      </c>
      <c r="E12941" s="391">
        <v>47400</v>
      </c>
      <c r="F12941" s="418">
        <v>44256</v>
      </c>
      <c r="G12941" s="417" t="s">
        <v>2283</v>
      </c>
      <c r="I12941" s="379" t="str">
        <f t="shared" si="594"/>
        <v/>
      </c>
      <c r="J12941" s="379" t="str">
        <f t="shared" si="595"/>
        <v/>
      </c>
      <c r="K12941" s="391" t="str">
        <f t="shared" si="596"/>
        <v/>
      </c>
    </row>
    <row r="12942" spans="1:11">
      <c r="A12942" s="417" t="s">
        <v>2155</v>
      </c>
      <c r="B12942" s="417" t="s">
        <v>15569</v>
      </c>
      <c r="C12942" s="417" t="s">
        <v>2332</v>
      </c>
      <c r="D12942" s="417" t="s">
        <v>3716</v>
      </c>
      <c r="E12942" s="391">
        <v>90600</v>
      </c>
      <c r="F12942" s="418">
        <v>44256</v>
      </c>
      <c r="G12942" s="417" t="s">
        <v>2283</v>
      </c>
      <c r="I12942" s="379" t="str">
        <f t="shared" si="594"/>
        <v/>
      </c>
      <c r="J12942" s="379" t="str">
        <f t="shared" si="595"/>
        <v/>
      </c>
      <c r="K12942" s="391" t="str">
        <f t="shared" si="596"/>
        <v/>
      </c>
    </row>
    <row r="12943" spans="1:11">
      <c r="A12943" s="417" t="s">
        <v>2155</v>
      </c>
      <c r="B12943" s="417" t="s">
        <v>9119</v>
      </c>
      <c r="C12943" s="417" t="s">
        <v>2332</v>
      </c>
      <c r="D12943" s="417" t="s">
        <v>3716</v>
      </c>
      <c r="E12943" s="391">
        <v>24000</v>
      </c>
      <c r="F12943" s="418">
        <v>44256</v>
      </c>
      <c r="G12943" s="417" t="s">
        <v>2283</v>
      </c>
      <c r="I12943" s="379" t="str">
        <f t="shared" si="594"/>
        <v/>
      </c>
      <c r="J12943" s="379" t="str">
        <f t="shared" si="595"/>
        <v/>
      </c>
      <c r="K12943" s="391" t="str">
        <f t="shared" si="596"/>
        <v/>
      </c>
    </row>
    <row r="12944" spans="1:11">
      <c r="A12944" s="417" t="s">
        <v>2155</v>
      </c>
      <c r="B12944" s="417" t="s">
        <v>9120</v>
      </c>
      <c r="C12944" s="417" t="s">
        <v>2332</v>
      </c>
      <c r="D12944" s="417" t="s">
        <v>3716</v>
      </c>
      <c r="E12944" s="391">
        <v>114000</v>
      </c>
      <c r="F12944" s="418">
        <v>44256</v>
      </c>
      <c r="G12944" s="417" t="s">
        <v>2283</v>
      </c>
      <c r="I12944" s="379" t="str">
        <f t="shared" si="594"/>
        <v/>
      </c>
      <c r="J12944" s="379" t="str">
        <f t="shared" si="595"/>
        <v/>
      </c>
      <c r="K12944" s="391" t="str">
        <f t="shared" si="596"/>
        <v/>
      </c>
    </row>
    <row r="12945" spans="1:11">
      <c r="A12945" s="417" t="s">
        <v>2155</v>
      </c>
      <c r="B12945" s="417" t="s">
        <v>9121</v>
      </c>
      <c r="C12945" s="417" t="s">
        <v>2332</v>
      </c>
      <c r="D12945" s="417" t="s">
        <v>3716</v>
      </c>
      <c r="E12945" s="391">
        <v>150500</v>
      </c>
      <c r="F12945" s="418">
        <v>44287</v>
      </c>
      <c r="G12945" s="417" t="s">
        <v>2283</v>
      </c>
      <c r="I12945" s="379" t="str">
        <f t="shared" si="594"/>
        <v/>
      </c>
      <c r="J12945" s="379" t="str">
        <f t="shared" si="595"/>
        <v/>
      </c>
      <c r="K12945" s="391" t="str">
        <f t="shared" si="596"/>
        <v/>
      </c>
    </row>
    <row r="12946" spans="1:11">
      <c r="A12946" s="417" t="s">
        <v>2155</v>
      </c>
      <c r="B12946" s="417" t="s">
        <v>18944</v>
      </c>
      <c r="C12946" s="417" t="s">
        <v>2332</v>
      </c>
      <c r="D12946" s="417" t="s">
        <v>3716</v>
      </c>
      <c r="E12946" s="391">
        <v>31500</v>
      </c>
      <c r="F12946" s="418">
        <v>44319</v>
      </c>
      <c r="G12946" s="417" t="s">
        <v>2283</v>
      </c>
      <c r="I12946" s="379" t="str">
        <f t="shared" si="594"/>
        <v/>
      </c>
      <c r="J12946" s="379" t="str">
        <f t="shared" si="595"/>
        <v/>
      </c>
      <c r="K12946" s="391" t="str">
        <f t="shared" si="596"/>
        <v/>
      </c>
    </row>
    <row r="12947" spans="1:11">
      <c r="A12947" s="417" t="s">
        <v>2155</v>
      </c>
      <c r="B12947" s="417" t="s">
        <v>18945</v>
      </c>
      <c r="C12947" s="417" t="s">
        <v>2332</v>
      </c>
      <c r="D12947" s="417" t="s">
        <v>3716</v>
      </c>
      <c r="E12947" s="391">
        <v>97500</v>
      </c>
      <c r="F12947" s="418">
        <v>44319</v>
      </c>
      <c r="G12947" s="417" t="s">
        <v>2283</v>
      </c>
      <c r="I12947" s="379" t="str">
        <f t="shared" si="594"/>
        <v/>
      </c>
      <c r="J12947" s="379" t="str">
        <f t="shared" si="595"/>
        <v/>
      </c>
      <c r="K12947" s="391" t="str">
        <f t="shared" si="596"/>
        <v/>
      </c>
    </row>
    <row r="12948" spans="1:11">
      <c r="A12948" s="417" t="s">
        <v>2155</v>
      </c>
      <c r="B12948" s="417" t="s">
        <v>15570</v>
      </c>
      <c r="C12948" s="417" t="s">
        <v>2332</v>
      </c>
      <c r="D12948" s="417" t="s">
        <v>3716</v>
      </c>
      <c r="E12948" s="391">
        <v>320000</v>
      </c>
      <c r="F12948" s="418">
        <v>44348</v>
      </c>
      <c r="G12948" s="417" t="s">
        <v>2283</v>
      </c>
      <c r="I12948" s="379" t="str">
        <f t="shared" si="594"/>
        <v/>
      </c>
      <c r="J12948" s="379" t="str">
        <f t="shared" si="595"/>
        <v/>
      </c>
      <c r="K12948" s="391" t="str">
        <f t="shared" si="596"/>
        <v/>
      </c>
    </row>
    <row r="12949" spans="1:11">
      <c r="A12949" s="417" t="s">
        <v>2155</v>
      </c>
      <c r="B12949" s="417" t="s">
        <v>17692</v>
      </c>
      <c r="C12949" s="417" t="s">
        <v>2281</v>
      </c>
      <c r="D12949" s="417" t="s">
        <v>17693</v>
      </c>
      <c r="E12949" s="391">
        <v>22.35</v>
      </c>
      <c r="F12949" s="418">
        <v>44214</v>
      </c>
      <c r="G12949" s="417" t="s">
        <v>2283</v>
      </c>
      <c r="I12949" s="379" t="str">
        <f t="shared" si="594"/>
        <v/>
      </c>
      <c r="J12949" s="379" t="str">
        <f t="shared" si="595"/>
        <v/>
      </c>
      <c r="K12949" s="391" t="str">
        <f t="shared" si="596"/>
        <v/>
      </c>
    </row>
    <row r="12950" spans="1:11">
      <c r="A12950" s="417" t="s">
        <v>2155</v>
      </c>
      <c r="B12950" s="417" t="s">
        <v>17694</v>
      </c>
      <c r="C12950" s="417" t="s">
        <v>2281</v>
      </c>
      <c r="D12950" s="417" t="s">
        <v>17695</v>
      </c>
      <c r="E12950" s="391">
        <v>23.3</v>
      </c>
      <c r="F12950" s="418">
        <v>44214</v>
      </c>
      <c r="G12950" s="417" t="s">
        <v>2283</v>
      </c>
      <c r="I12950" s="379" t="str">
        <f t="shared" si="594"/>
        <v/>
      </c>
      <c r="J12950" s="379" t="str">
        <f t="shared" si="595"/>
        <v/>
      </c>
      <c r="K12950" s="391" t="str">
        <f t="shared" si="596"/>
        <v/>
      </c>
    </row>
    <row r="12951" spans="1:11">
      <c r="A12951" s="417" t="s">
        <v>2155</v>
      </c>
      <c r="B12951" s="417" t="s">
        <v>15571</v>
      </c>
      <c r="C12951" s="417" t="s">
        <v>2281</v>
      </c>
      <c r="D12951" s="417" t="s">
        <v>15572</v>
      </c>
      <c r="E12951" s="391">
        <v>20</v>
      </c>
      <c r="F12951" s="418">
        <v>44214</v>
      </c>
      <c r="G12951" s="417" t="s">
        <v>2283</v>
      </c>
      <c r="I12951" s="379" t="str">
        <f t="shared" si="594"/>
        <v/>
      </c>
      <c r="J12951" s="379" t="str">
        <f t="shared" si="595"/>
        <v/>
      </c>
      <c r="K12951" s="391" t="str">
        <f t="shared" si="596"/>
        <v/>
      </c>
    </row>
    <row r="12952" spans="1:11">
      <c r="A12952" s="417" t="s">
        <v>2155</v>
      </c>
      <c r="B12952" s="417" t="s">
        <v>15573</v>
      </c>
      <c r="C12952" s="417" t="s">
        <v>2281</v>
      </c>
      <c r="D12952" s="417" t="s">
        <v>15574</v>
      </c>
      <c r="E12952" s="391">
        <v>17.5</v>
      </c>
      <c r="F12952" s="418">
        <v>44214</v>
      </c>
      <c r="G12952" s="417" t="s">
        <v>2283</v>
      </c>
      <c r="I12952" s="379" t="str">
        <f t="shared" si="594"/>
        <v/>
      </c>
      <c r="J12952" s="379" t="str">
        <f t="shared" si="595"/>
        <v/>
      </c>
      <c r="K12952" s="391" t="str">
        <f t="shared" si="596"/>
        <v/>
      </c>
    </row>
    <row r="12953" spans="1:11">
      <c r="A12953" s="417" t="s">
        <v>2155</v>
      </c>
      <c r="B12953" s="417" t="s">
        <v>15575</v>
      </c>
      <c r="C12953" s="417" t="s">
        <v>2281</v>
      </c>
      <c r="D12953" s="417" t="s">
        <v>15576</v>
      </c>
      <c r="E12953" s="391">
        <v>28.96</v>
      </c>
      <c r="F12953" s="418">
        <v>44214</v>
      </c>
      <c r="G12953" s="417" t="s">
        <v>2283</v>
      </c>
      <c r="I12953" s="379" t="str">
        <f t="shared" si="594"/>
        <v/>
      </c>
      <c r="J12953" s="379" t="str">
        <f t="shared" si="595"/>
        <v/>
      </c>
      <c r="K12953" s="391" t="str">
        <f t="shared" si="596"/>
        <v/>
      </c>
    </row>
    <row r="12954" spans="1:11">
      <c r="A12954" s="417" t="s">
        <v>2155</v>
      </c>
      <c r="B12954" s="417" t="s">
        <v>15577</v>
      </c>
      <c r="C12954" s="417" t="s">
        <v>2281</v>
      </c>
      <c r="D12954" s="417" t="s">
        <v>15578</v>
      </c>
      <c r="E12954" s="391">
        <v>13.5</v>
      </c>
      <c r="F12954" s="418">
        <v>44214</v>
      </c>
      <c r="G12954" s="417" t="s">
        <v>2283</v>
      </c>
      <c r="I12954" s="379" t="str">
        <f t="shared" si="594"/>
        <v/>
      </c>
      <c r="J12954" s="379" t="str">
        <f t="shared" si="595"/>
        <v/>
      </c>
      <c r="K12954" s="391" t="str">
        <f t="shared" si="596"/>
        <v/>
      </c>
    </row>
    <row r="12955" spans="1:11">
      <c r="A12955" s="417" t="s">
        <v>2155</v>
      </c>
      <c r="B12955" s="417" t="s">
        <v>17696</v>
      </c>
      <c r="C12955" s="417" t="s">
        <v>2281</v>
      </c>
      <c r="D12955" s="417" t="s">
        <v>15665</v>
      </c>
      <c r="E12955" s="391">
        <v>20.3</v>
      </c>
      <c r="F12955" s="418">
        <v>44214</v>
      </c>
      <c r="G12955" s="417" t="s">
        <v>2283</v>
      </c>
      <c r="I12955" s="379" t="str">
        <f t="shared" si="594"/>
        <v/>
      </c>
      <c r="J12955" s="379" t="str">
        <f t="shared" si="595"/>
        <v/>
      </c>
      <c r="K12955" s="391" t="str">
        <f t="shared" si="596"/>
        <v/>
      </c>
    </row>
    <row r="12956" spans="1:11">
      <c r="A12956" s="417" t="s">
        <v>2155</v>
      </c>
      <c r="B12956" s="417" t="s">
        <v>15579</v>
      </c>
      <c r="C12956" s="417" t="s">
        <v>2281</v>
      </c>
      <c r="D12956" s="417" t="s">
        <v>15580</v>
      </c>
      <c r="E12956" s="391">
        <v>6.5</v>
      </c>
      <c r="F12956" s="418">
        <v>44214</v>
      </c>
      <c r="G12956" s="417" t="s">
        <v>2283</v>
      </c>
      <c r="I12956" s="379" t="str">
        <f t="shared" si="594"/>
        <v/>
      </c>
      <c r="J12956" s="379" t="str">
        <f t="shared" si="595"/>
        <v/>
      </c>
      <c r="K12956" s="391" t="str">
        <f t="shared" si="596"/>
        <v/>
      </c>
    </row>
    <row r="12957" spans="1:11">
      <c r="A12957" s="417" t="s">
        <v>2155</v>
      </c>
      <c r="B12957" s="417" t="s">
        <v>15581</v>
      </c>
      <c r="C12957" s="417" t="s">
        <v>2281</v>
      </c>
      <c r="D12957" s="417" t="s">
        <v>15582</v>
      </c>
      <c r="E12957" s="391">
        <v>22.02</v>
      </c>
      <c r="F12957" s="418">
        <v>44214</v>
      </c>
      <c r="G12957" s="417" t="s">
        <v>2283</v>
      </c>
      <c r="I12957" s="379" t="str">
        <f t="shared" si="594"/>
        <v/>
      </c>
      <c r="J12957" s="379" t="str">
        <f t="shared" si="595"/>
        <v/>
      </c>
      <c r="K12957" s="391" t="str">
        <f t="shared" si="596"/>
        <v/>
      </c>
    </row>
    <row r="12958" spans="1:11">
      <c r="A12958" s="417" t="s">
        <v>2155</v>
      </c>
      <c r="B12958" s="417" t="s">
        <v>15583</v>
      </c>
      <c r="C12958" s="417" t="s">
        <v>2281</v>
      </c>
      <c r="D12958" s="417" t="s">
        <v>15584</v>
      </c>
      <c r="E12958" s="391">
        <v>10.99</v>
      </c>
      <c r="F12958" s="418">
        <v>44214</v>
      </c>
      <c r="G12958" s="417" t="s">
        <v>2286</v>
      </c>
      <c r="I12958" s="379" t="str">
        <f t="shared" si="594"/>
        <v/>
      </c>
      <c r="J12958" s="379" t="str">
        <f t="shared" si="595"/>
        <v/>
      </c>
      <c r="K12958" s="391" t="str">
        <f t="shared" si="596"/>
        <v/>
      </c>
    </row>
    <row r="12959" spans="1:11">
      <c r="A12959" s="417" t="s">
        <v>2155</v>
      </c>
      <c r="B12959" s="417" t="s">
        <v>15585</v>
      </c>
      <c r="C12959" s="417" t="s">
        <v>2281</v>
      </c>
      <c r="D12959" s="417" t="s">
        <v>15586</v>
      </c>
      <c r="E12959" s="391">
        <v>20</v>
      </c>
      <c r="F12959" s="418">
        <v>44214</v>
      </c>
      <c r="G12959" s="417" t="s">
        <v>2283</v>
      </c>
      <c r="I12959" s="379" t="str">
        <f t="shared" si="594"/>
        <v/>
      </c>
      <c r="J12959" s="379" t="str">
        <f t="shared" si="595"/>
        <v/>
      </c>
      <c r="K12959" s="391" t="str">
        <f t="shared" si="596"/>
        <v/>
      </c>
    </row>
    <row r="12960" spans="1:11">
      <c r="A12960" s="417" t="s">
        <v>2155</v>
      </c>
      <c r="B12960" s="417" t="s">
        <v>15587</v>
      </c>
      <c r="C12960" s="417" t="s">
        <v>2281</v>
      </c>
      <c r="D12960" s="417" t="s">
        <v>15588</v>
      </c>
      <c r="E12960" s="391">
        <v>8</v>
      </c>
      <c r="F12960" s="418">
        <v>44214</v>
      </c>
      <c r="G12960" s="417" t="s">
        <v>2283</v>
      </c>
      <c r="I12960" s="379" t="str">
        <f t="shared" si="594"/>
        <v/>
      </c>
      <c r="J12960" s="379" t="str">
        <f t="shared" si="595"/>
        <v/>
      </c>
      <c r="K12960" s="391" t="str">
        <f t="shared" si="596"/>
        <v/>
      </c>
    </row>
    <row r="12961" spans="1:11">
      <c r="A12961" s="417" t="s">
        <v>2155</v>
      </c>
      <c r="B12961" s="417" t="s">
        <v>15589</v>
      </c>
      <c r="C12961" s="417" t="s">
        <v>2281</v>
      </c>
      <c r="D12961" s="417" t="s">
        <v>15590</v>
      </c>
      <c r="E12961" s="391">
        <v>18.239999999999998</v>
      </c>
      <c r="F12961" s="418">
        <v>44214</v>
      </c>
      <c r="G12961" s="417" t="s">
        <v>2283</v>
      </c>
      <c r="I12961" s="379" t="str">
        <f t="shared" si="594"/>
        <v/>
      </c>
      <c r="J12961" s="379" t="str">
        <f t="shared" si="595"/>
        <v/>
      </c>
      <c r="K12961" s="391" t="str">
        <f t="shared" si="596"/>
        <v/>
      </c>
    </row>
    <row r="12962" spans="1:11">
      <c r="A12962" s="417" t="s">
        <v>2155</v>
      </c>
      <c r="B12962" s="417" t="s">
        <v>15591</v>
      </c>
      <c r="C12962" s="417" t="s">
        <v>2281</v>
      </c>
      <c r="D12962" s="417" t="s">
        <v>15592</v>
      </c>
      <c r="E12962" s="391">
        <v>16.8</v>
      </c>
      <c r="F12962" s="418">
        <v>44214</v>
      </c>
      <c r="G12962" s="417" t="s">
        <v>2283</v>
      </c>
      <c r="I12962" s="379" t="str">
        <f t="shared" si="594"/>
        <v/>
      </c>
      <c r="J12962" s="379" t="str">
        <f t="shared" si="595"/>
        <v/>
      </c>
      <c r="K12962" s="391" t="str">
        <f t="shared" si="596"/>
        <v/>
      </c>
    </row>
    <row r="12963" spans="1:11">
      <c r="A12963" s="417" t="s">
        <v>2155</v>
      </c>
      <c r="B12963" s="417" t="s">
        <v>15593</v>
      </c>
      <c r="C12963" s="417" t="s">
        <v>2281</v>
      </c>
      <c r="D12963" s="417" t="s">
        <v>15594</v>
      </c>
      <c r="E12963" s="391">
        <v>16.8</v>
      </c>
      <c r="F12963" s="418">
        <v>44214</v>
      </c>
      <c r="G12963" s="417" t="s">
        <v>2283</v>
      </c>
      <c r="I12963" s="379" t="str">
        <f t="shared" si="594"/>
        <v/>
      </c>
      <c r="J12963" s="379" t="str">
        <f t="shared" si="595"/>
        <v/>
      </c>
      <c r="K12963" s="391" t="str">
        <f t="shared" si="596"/>
        <v/>
      </c>
    </row>
    <row r="12964" spans="1:11">
      <c r="A12964" s="417" t="s">
        <v>2155</v>
      </c>
      <c r="B12964" s="417" t="s">
        <v>15595</v>
      </c>
      <c r="C12964" s="417" t="s">
        <v>2281</v>
      </c>
      <c r="D12964" s="417" t="s">
        <v>15596</v>
      </c>
      <c r="E12964" s="391">
        <v>12.63</v>
      </c>
      <c r="F12964" s="418">
        <v>44214</v>
      </c>
      <c r="G12964" s="417" t="s">
        <v>2283</v>
      </c>
      <c r="I12964" s="379" t="str">
        <f t="shared" si="594"/>
        <v/>
      </c>
      <c r="J12964" s="379" t="str">
        <f t="shared" si="595"/>
        <v/>
      </c>
      <c r="K12964" s="391" t="str">
        <f t="shared" si="596"/>
        <v/>
      </c>
    </row>
    <row r="12965" spans="1:11">
      <c r="A12965" s="417" t="s">
        <v>2155</v>
      </c>
      <c r="B12965" s="417" t="s">
        <v>15597</v>
      </c>
      <c r="C12965" s="417" t="s">
        <v>2281</v>
      </c>
      <c r="D12965" s="417" t="s">
        <v>15598</v>
      </c>
      <c r="E12965" s="391">
        <v>13.1</v>
      </c>
      <c r="F12965" s="418">
        <v>44214</v>
      </c>
      <c r="G12965" s="417" t="s">
        <v>2283</v>
      </c>
      <c r="I12965" s="379" t="str">
        <f t="shared" si="594"/>
        <v/>
      </c>
      <c r="J12965" s="379" t="str">
        <f t="shared" si="595"/>
        <v/>
      </c>
      <c r="K12965" s="391" t="str">
        <f t="shared" si="596"/>
        <v/>
      </c>
    </row>
    <row r="12966" spans="1:11">
      <c r="A12966" s="417" t="s">
        <v>2155</v>
      </c>
      <c r="B12966" s="417" t="s">
        <v>15599</v>
      </c>
      <c r="C12966" s="417" t="s">
        <v>2281</v>
      </c>
      <c r="D12966" s="417" t="s">
        <v>15600</v>
      </c>
      <c r="E12966" s="391">
        <v>12.21</v>
      </c>
      <c r="F12966" s="418">
        <v>44214</v>
      </c>
      <c r="G12966" s="417" t="s">
        <v>2283</v>
      </c>
      <c r="I12966" s="379" t="str">
        <f t="shared" si="594"/>
        <v/>
      </c>
      <c r="J12966" s="379" t="str">
        <f t="shared" si="595"/>
        <v/>
      </c>
      <c r="K12966" s="391" t="str">
        <f t="shared" si="596"/>
        <v/>
      </c>
    </row>
    <row r="12967" spans="1:11">
      <c r="A12967" s="417" t="s">
        <v>2155</v>
      </c>
      <c r="B12967" s="417" t="s">
        <v>15601</v>
      </c>
      <c r="C12967" s="417" t="s">
        <v>2281</v>
      </c>
      <c r="D12967" s="417" t="s">
        <v>15602</v>
      </c>
      <c r="E12967" s="391">
        <v>10.85</v>
      </c>
      <c r="F12967" s="418">
        <v>44214</v>
      </c>
      <c r="G12967" s="417" t="s">
        <v>2283</v>
      </c>
      <c r="I12967" s="379" t="str">
        <f t="shared" si="594"/>
        <v/>
      </c>
      <c r="J12967" s="379" t="str">
        <f t="shared" si="595"/>
        <v/>
      </c>
      <c r="K12967" s="391" t="str">
        <f t="shared" si="596"/>
        <v/>
      </c>
    </row>
    <row r="12968" spans="1:11">
      <c r="A12968" s="417" t="s">
        <v>2155</v>
      </c>
      <c r="B12968" s="417" t="s">
        <v>15603</v>
      </c>
      <c r="C12968" s="417" t="s">
        <v>2281</v>
      </c>
      <c r="D12968" s="417" t="s">
        <v>15604</v>
      </c>
      <c r="E12968" s="391">
        <v>9</v>
      </c>
      <c r="F12968" s="418">
        <v>44214</v>
      </c>
      <c r="G12968" s="417" t="s">
        <v>2283</v>
      </c>
      <c r="I12968" s="379" t="str">
        <f t="shared" si="594"/>
        <v/>
      </c>
      <c r="J12968" s="379" t="str">
        <f t="shared" si="595"/>
        <v/>
      </c>
      <c r="K12968" s="391" t="str">
        <f t="shared" si="596"/>
        <v/>
      </c>
    </row>
    <row r="12969" spans="1:11">
      <c r="A12969" s="417" t="s">
        <v>2155</v>
      </c>
      <c r="B12969" s="417" t="s">
        <v>15605</v>
      </c>
      <c r="C12969" s="417" t="s">
        <v>2281</v>
      </c>
      <c r="D12969" s="417" t="s">
        <v>15606</v>
      </c>
      <c r="E12969" s="391">
        <v>8</v>
      </c>
      <c r="F12969" s="418">
        <v>44214</v>
      </c>
      <c r="G12969" s="417" t="s">
        <v>2283</v>
      </c>
      <c r="I12969" s="379" t="str">
        <f t="shared" si="594"/>
        <v/>
      </c>
      <c r="J12969" s="379" t="str">
        <f t="shared" si="595"/>
        <v/>
      </c>
      <c r="K12969" s="391" t="str">
        <f t="shared" si="596"/>
        <v/>
      </c>
    </row>
    <row r="12970" spans="1:11">
      <c r="A12970" s="417" t="s">
        <v>2155</v>
      </c>
      <c r="B12970" s="417" t="s">
        <v>15607</v>
      </c>
      <c r="C12970" s="417" t="s">
        <v>2281</v>
      </c>
      <c r="D12970" s="417" t="s">
        <v>15608</v>
      </c>
      <c r="E12970" s="391">
        <v>6.9</v>
      </c>
      <c r="F12970" s="418">
        <v>44214</v>
      </c>
      <c r="G12970" s="417" t="s">
        <v>2283</v>
      </c>
      <c r="I12970" s="379" t="str">
        <f t="shared" si="594"/>
        <v/>
      </c>
      <c r="J12970" s="379" t="str">
        <f t="shared" si="595"/>
        <v/>
      </c>
      <c r="K12970" s="391" t="str">
        <f t="shared" si="596"/>
        <v/>
      </c>
    </row>
    <row r="12971" spans="1:11">
      <c r="A12971" s="417" t="s">
        <v>2155</v>
      </c>
      <c r="B12971" s="417" t="s">
        <v>9122</v>
      </c>
      <c r="C12971" s="417" t="s">
        <v>2281</v>
      </c>
      <c r="D12971" s="417" t="s">
        <v>15609</v>
      </c>
      <c r="E12971" s="391">
        <v>6.5</v>
      </c>
      <c r="F12971" s="418">
        <v>44214</v>
      </c>
      <c r="G12971" s="417" t="s">
        <v>2283</v>
      </c>
      <c r="I12971" s="379" t="str">
        <f t="shared" si="594"/>
        <v/>
      </c>
      <c r="J12971" s="379" t="str">
        <f t="shared" si="595"/>
        <v/>
      </c>
      <c r="K12971" s="391" t="str">
        <f t="shared" si="596"/>
        <v/>
      </c>
    </row>
    <row r="12972" spans="1:11">
      <c r="A12972" s="417" t="s">
        <v>2155</v>
      </c>
      <c r="B12972" s="417" t="s">
        <v>15610</v>
      </c>
      <c r="C12972" s="417" t="s">
        <v>2281</v>
      </c>
      <c r="D12972" s="417" t="s">
        <v>15611</v>
      </c>
      <c r="E12972" s="391">
        <v>5.8</v>
      </c>
      <c r="F12972" s="418">
        <v>44214</v>
      </c>
      <c r="G12972" s="417" t="s">
        <v>2283</v>
      </c>
      <c r="I12972" s="379" t="str">
        <f t="shared" si="594"/>
        <v/>
      </c>
      <c r="J12972" s="379" t="str">
        <f t="shared" si="595"/>
        <v/>
      </c>
      <c r="K12972" s="391" t="str">
        <f t="shared" si="596"/>
        <v/>
      </c>
    </row>
    <row r="12973" spans="1:11">
      <c r="A12973" s="417" t="s">
        <v>2155</v>
      </c>
      <c r="B12973" s="417" t="s">
        <v>15612</v>
      </c>
      <c r="C12973" s="417" t="s">
        <v>2281</v>
      </c>
      <c r="D12973" s="417" t="s">
        <v>15613</v>
      </c>
      <c r="E12973" s="391">
        <v>4.3499999999999996</v>
      </c>
      <c r="F12973" s="418">
        <v>44214</v>
      </c>
      <c r="G12973" s="417" t="s">
        <v>2283</v>
      </c>
      <c r="I12973" s="379" t="str">
        <f t="shared" si="594"/>
        <v/>
      </c>
      <c r="J12973" s="379" t="str">
        <f t="shared" si="595"/>
        <v/>
      </c>
      <c r="K12973" s="391" t="str">
        <f t="shared" si="596"/>
        <v/>
      </c>
    </row>
    <row r="12974" spans="1:11">
      <c r="A12974" s="417" t="s">
        <v>2155</v>
      </c>
      <c r="B12974" s="417" t="s">
        <v>15614</v>
      </c>
      <c r="C12974" s="417" t="s">
        <v>2281</v>
      </c>
      <c r="D12974" s="417" t="s">
        <v>15615</v>
      </c>
      <c r="E12974" s="391">
        <v>3.5</v>
      </c>
      <c r="F12974" s="418">
        <v>44214</v>
      </c>
      <c r="G12974" s="417" t="s">
        <v>2283</v>
      </c>
      <c r="I12974" s="379" t="str">
        <f t="shared" si="594"/>
        <v/>
      </c>
      <c r="J12974" s="379" t="str">
        <f t="shared" si="595"/>
        <v/>
      </c>
      <c r="K12974" s="391" t="str">
        <f t="shared" si="596"/>
        <v/>
      </c>
    </row>
    <row r="12975" spans="1:11">
      <c r="A12975" s="417" t="s">
        <v>2155</v>
      </c>
      <c r="B12975" s="417" t="s">
        <v>9123</v>
      </c>
      <c r="C12975" s="417" t="s">
        <v>2281</v>
      </c>
      <c r="D12975" s="417" t="s">
        <v>15616</v>
      </c>
      <c r="E12975" s="391">
        <v>3.35</v>
      </c>
      <c r="F12975" s="418">
        <v>44214</v>
      </c>
      <c r="G12975" s="417" t="s">
        <v>2283</v>
      </c>
      <c r="I12975" s="379" t="str">
        <f t="shared" si="594"/>
        <v/>
      </c>
      <c r="J12975" s="379" t="str">
        <f t="shared" si="595"/>
        <v/>
      </c>
      <c r="K12975" s="391" t="str">
        <f t="shared" si="596"/>
        <v/>
      </c>
    </row>
    <row r="12976" spans="1:11">
      <c r="A12976" s="417" t="s">
        <v>2155</v>
      </c>
      <c r="B12976" s="417" t="s">
        <v>9124</v>
      </c>
      <c r="C12976" s="417" t="s">
        <v>2281</v>
      </c>
      <c r="D12976" s="417" t="s">
        <v>15617</v>
      </c>
      <c r="E12976" s="391">
        <v>2.88</v>
      </c>
      <c r="F12976" s="418">
        <v>44214</v>
      </c>
      <c r="G12976" s="417" t="s">
        <v>2283</v>
      </c>
      <c r="I12976" s="379" t="str">
        <f t="shared" si="594"/>
        <v/>
      </c>
      <c r="J12976" s="379" t="str">
        <f t="shared" si="595"/>
        <v/>
      </c>
      <c r="K12976" s="391" t="str">
        <f t="shared" si="596"/>
        <v/>
      </c>
    </row>
    <row r="12977" spans="1:11">
      <c r="A12977" s="417" t="s">
        <v>2155</v>
      </c>
      <c r="B12977" s="417" t="s">
        <v>9125</v>
      </c>
      <c r="C12977" s="417" t="s">
        <v>2281</v>
      </c>
      <c r="D12977" s="417" t="s">
        <v>15618</v>
      </c>
      <c r="E12977" s="391">
        <v>1.8</v>
      </c>
      <c r="F12977" s="418">
        <v>44214</v>
      </c>
      <c r="G12977" s="417" t="s">
        <v>2283</v>
      </c>
      <c r="I12977" s="379" t="str">
        <f t="shared" si="594"/>
        <v/>
      </c>
      <c r="J12977" s="379" t="str">
        <f t="shared" si="595"/>
        <v/>
      </c>
      <c r="K12977" s="391" t="str">
        <f t="shared" si="596"/>
        <v/>
      </c>
    </row>
    <row r="12978" spans="1:11">
      <c r="A12978" s="417" t="s">
        <v>2155</v>
      </c>
      <c r="B12978" s="417" t="s">
        <v>9127</v>
      </c>
      <c r="C12978" s="417" t="s">
        <v>2281</v>
      </c>
      <c r="D12978" s="417" t="s">
        <v>15619</v>
      </c>
      <c r="E12978" s="391">
        <v>3.34</v>
      </c>
      <c r="F12978" s="418">
        <v>44214</v>
      </c>
      <c r="G12978" s="417" t="s">
        <v>2283</v>
      </c>
      <c r="I12978" s="379" t="str">
        <f t="shared" si="594"/>
        <v/>
      </c>
      <c r="J12978" s="379" t="str">
        <f t="shared" si="595"/>
        <v/>
      </c>
      <c r="K12978" s="391" t="str">
        <f t="shared" si="596"/>
        <v/>
      </c>
    </row>
    <row r="12979" spans="1:11">
      <c r="A12979" s="417" t="s">
        <v>2155</v>
      </c>
      <c r="B12979" s="417" t="s">
        <v>9128</v>
      </c>
      <c r="C12979" s="417" t="s">
        <v>2281</v>
      </c>
      <c r="D12979" s="417" t="s">
        <v>15620</v>
      </c>
      <c r="E12979" s="391">
        <v>1.2</v>
      </c>
      <c r="F12979" s="418">
        <v>44214</v>
      </c>
      <c r="G12979" s="417" t="s">
        <v>2283</v>
      </c>
      <c r="I12979" s="379" t="str">
        <f t="shared" si="594"/>
        <v/>
      </c>
      <c r="J12979" s="379" t="str">
        <f t="shared" si="595"/>
        <v/>
      </c>
      <c r="K12979" s="391" t="str">
        <f t="shared" si="596"/>
        <v/>
      </c>
    </row>
    <row r="12980" spans="1:11">
      <c r="A12980" s="417" t="s">
        <v>2155</v>
      </c>
      <c r="B12980" s="417" t="s">
        <v>9129</v>
      </c>
      <c r="C12980" s="417" t="s">
        <v>2281</v>
      </c>
      <c r="D12980" s="417" t="s">
        <v>15621</v>
      </c>
      <c r="E12980" s="391">
        <v>0.93</v>
      </c>
      <c r="F12980" s="418">
        <v>44214</v>
      </c>
      <c r="G12980" s="417" t="s">
        <v>2283</v>
      </c>
      <c r="I12980" s="379" t="str">
        <f t="shared" si="594"/>
        <v/>
      </c>
      <c r="J12980" s="379" t="str">
        <f t="shared" si="595"/>
        <v/>
      </c>
      <c r="K12980" s="391" t="str">
        <f t="shared" si="596"/>
        <v/>
      </c>
    </row>
    <row r="12981" spans="1:11">
      <c r="A12981" s="417" t="s">
        <v>2155</v>
      </c>
      <c r="B12981" s="417" t="s">
        <v>7336</v>
      </c>
      <c r="C12981" s="417" t="s">
        <v>2281</v>
      </c>
      <c r="D12981" s="417" t="s">
        <v>15622</v>
      </c>
      <c r="E12981" s="391">
        <v>0.7</v>
      </c>
      <c r="F12981" s="418">
        <v>44214</v>
      </c>
      <c r="G12981" s="417" t="s">
        <v>2283</v>
      </c>
      <c r="I12981" s="379" t="str">
        <f t="shared" si="594"/>
        <v/>
      </c>
      <c r="J12981" s="379" t="str">
        <f t="shared" si="595"/>
        <v/>
      </c>
      <c r="K12981" s="391" t="str">
        <f t="shared" si="596"/>
        <v/>
      </c>
    </row>
    <row r="12982" spans="1:11">
      <c r="A12982" s="417" t="s">
        <v>2155</v>
      </c>
      <c r="B12982" s="417" t="s">
        <v>15623</v>
      </c>
      <c r="C12982" s="417" t="s">
        <v>2281</v>
      </c>
      <c r="D12982" s="417" t="s">
        <v>15624</v>
      </c>
      <c r="E12982" s="391">
        <v>0.66</v>
      </c>
      <c r="F12982" s="418">
        <v>44214</v>
      </c>
      <c r="G12982" s="417" t="s">
        <v>2283</v>
      </c>
      <c r="I12982" s="379" t="str">
        <f t="shared" si="594"/>
        <v/>
      </c>
      <c r="J12982" s="379" t="str">
        <f t="shared" si="595"/>
        <v/>
      </c>
      <c r="K12982" s="391" t="str">
        <f t="shared" si="596"/>
        <v/>
      </c>
    </row>
    <row r="12983" spans="1:11">
      <c r="A12983" s="417" t="s">
        <v>2155</v>
      </c>
      <c r="B12983" s="417" t="s">
        <v>18946</v>
      </c>
      <c r="C12983" s="417" t="s">
        <v>2281</v>
      </c>
      <c r="D12983" s="417" t="s">
        <v>18947</v>
      </c>
      <c r="E12983" s="391">
        <v>0.3</v>
      </c>
      <c r="F12983" s="418">
        <v>44214</v>
      </c>
      <c r="G12983" s="417" t="s">
        <v>2283</v>
      </c>
      <c r="I12983" s="379" t="str">
        <f t="shared" si="594"/>
        <v/>
      </c>
      <c r="J12983" s="379" t="str">
        <f t="shared" si="595"/>
        <v/>
      </c>
      <c r="K12983" s="391" t="str">
        <f t="shared" si="596"/>
        <v/>
      </c>
    </row>
    <row r="12984" spans="1:11">
      <c r="A12984" s="417" t="s">
        <v>2155</v>
      </c>
      <c r="B12984" s="417" t="s">
        <v>18948</v>
      </c>
      <c r="C12984" s="417" t="s">
        <v>2281</v>
      </c>
      <c r="D12984" s="417" t="s">
        <v>18949</v>
      </c>
      <c r="E12984" s="391">
        <v>0.21</v>
      </c>
      <c r="F12984" s="418">
        <v>44214</v>
      </c>
      <c r="G12984" s="417" t="s">
        <v>2283</v>
      </c>
      <c r="I12984" s="379" t="str">
        <f t="shared" si="594"/>
        <v/>
      </c>
      <c r="J12984" s="379" t="str">
        <f t="shared" si="595"/>
        <v/>
      </c>
      <c r="K12984" s="391" t="str">
        <f t="shared" si="596"/>
        <v/>
      </c>
    </row>
    <row r="12985" spans="1:11">
      <c r="A12985" s="417" t="s">
        <v>2155</v>
      </c>
      <c r="B12985" s="417" t="s">
        <v>17697</v>
      </c>
      <c r="C12985" s="417" t="s">
        <v>2281</v>
      </c>
      <c r="D12985" s="417" t="s">
        <v>17698</v>
      </c>
      <c r="E12985" s="391">
        <v>0.18</v>
      </c>
      <c r="F12985" s="418">
        <v>44214</v>
      </c>
      <c r="G12985" s="417" t="s">
        <v>2283</v>
      </c>
      <c r="I12985" s="379" t="str">
        <f t="shared" si="594"/>
        <v/>
      </c>
      <c r="J12985" s="379" t="str">
        <f t="shared" si="595"/>
        <v/>
      </c>
      <c r="K12985" s="391" t="str">
        <f t="shared" si="596"/>
        <v/>
      </c>
    </row>
    <row r="12986" spans="1:11">
      <c r="A12986" s="417" t="s">
        <v>2155</v>
      </c>
      <c r="B12986" s="417" t="s">
        <v>18950</v>
      </c>
      <c r="C12986" s="417" t="s">
        <v>2281</v>
      </c>
      <c r="D12986" s="417" t="s">
        <v>18951</v>
      </c>
      <c r="E12986" s="391">
        <v>0.15</v>
      </c>
      <c r="F12986" s="418">
        <v>44214</v>
      </c>
      <c r="G12986" s="417" t="s">
        <v>2283</v>
      </c>
      <c r="I12986" s="379" t="str">
        <f t="shared" si="594"/>
        <v/>
      </c>
      <c r="J12986" s="379" t="str">
        <f t="shared" si="595"/>
        <v/>
      </c>
      <c r="K12986" s="391" t="str">
        <f t="shared" si="596"/>
        <v/>
      </c>
    </row>
    <row r="12987" spans="1:11">
      <c r="A12987" s="417" t="s">
        <v>2155</v>
      </c>
      <c r="B12987" s="417" t="s">
        <v>9130</v>
      </c>
      <c r="C12987" s="417" t="s">
        <v>2281</v>
      </c>
      <c r="D12987" s="417" t="s">
        <v>2597</v>
      </c>
      <c r="E12987" s="391">
        <v>45.7</v>
      </c>
      <c r="F12987" s="418">
        <v>44249</v>
      </c>
      <c r="G12987" s="417" t="s">
        <v>2283</v>
      </c>
      <c r="I12987" s="379" t="str">
        <f t="shared" si="594"/>
        <v/>
      </c>
      <c r="J12987" s="379" t="str">
        <f t="shared" si="595"/>
        <v/>
      </c>
      <c r="K12987" s="391" t="str">
        <f t="shared" si="596"/>
        <v/>
      </c>
    </row>
    <row r="12988" spans="1:11">
      <c r="A12988" s="417" t="s">
        <v>2155</v>
      </c>
      <c r="B12988" s="417" t="s">
        <v>15625</v>
      </c>
      <c r="C12988" s="417" t="s">
        <v>2281</v>
      </c>
      <c r="D12988" s="417" t="s">
        <v>15626</v>
      </c>
      <c r="E12988" s="391">
        <v>23.1</v>
      </c>
      <c r="F12988" s="418">
        <v>44249</v>
      </c>
      <c r="G12988" s="417" t="s">
        <v>2286</v>
      </c>
      <c r="I12988" s="379" t="str">
        <f t="shared" si="594"/>
        <v/>
      </c>
      <c r="J12988" s="379" t="str">
        <f t="shared" si="595"/>
        <v/>
      </c>
      <c r="K12988" s="391" t="str">
        <f t="shared" si="596"/>
        <v/>
      </c>
    </row>
    <row r="12989" spans="1:11">
      <c r="A12989" s="417" t="s">
        <v>2155</v>
      </c>
      <c r="B12989" s="417" t="s">
        <v>15627</v>
      </c>
      <c r="C12989" s="417" t="s">
        <v>2281</v>
      </c>
      <c r="D12989" s="417" t="s">
        <v>15578</v>
      </c>
      <c r="E12989" s="391">
        <v>22.5</v>
      </c>
      <c r="F12989" s="418">
        <v>44249</v>
      </c>
      <c r="G12989" s="417" t="s">
        <v>2283</v>
      </c>
      <c r="I12989" s="379" t="str">
        <f t="shared" si="594"/>
        <v/>
      </c>
      <c r="J12989" s="379" t="str">
        <f t="shared" si="595"/>
        <v/>
      </c>
      <c r="K12989" s="391" t="str">
        <f t="shared" si="596"/>
        <v/>
      </c>
    </row>
    <row r="12990" spans="1:11">
      <c r="A12990" s="417" t="s">
        <v>2155</v>
      </c>
      <c r="B12990" s="417" t="s">
        <v>16694</v>
      </c>
      <c r="C12990" s="417" t="s">
        <v>2281</v>
      </c>
      <c r="D12990" s="417" t="s">
        <v>15693</v>
      </c>
      <c r="E12990" s="391">
        <v>16.5</v>
      </c>
      <c r="F12990" s="418">
        <v>44249</v>
      </c>
      <c r="G12990" s="417" t="s">
        <v>2286</v>
      </c>
      <c r="I12990" s="379" t="str">
        <f t="shared" si="594"/>
        <v/>
      </c>
      <c r="J12990" s="379" t="str">
        <f t="shared" si="595"/>
        <v/>
      </c>
      <c r="K12990" s="391" t="str">
        <f t="shared" si="596"/>
        <v/>
      </c>
    </row>
    <row r="12991" spans="1:11">
      <c r="A12991" s="417" t="s">
        <v>2155</v>
      </c>
      <c r="B12991" s="417" t="s">
        <v>15628</v>
      </c>
      <c r="C12991" s="417" t="s">
        <v>2281</v>
      </c>
      <c r="D12991" s="417" t="s">
        <v>15588</v>
      </c>
      <c r="E12991" s="391">
        <v>7.6</v>
      </c>
      <c r="F12991" s="418">
        <v>44249</v>
      </c>
      <c r="G12991" s="417" t="s">
        <v>2283</v>
      </c>
      <c r="I12991" s="379" t="str">
        <f t="shared" si="594"/>
        <v/>
      </c>
      <c r="J12991" s="379" t="str">
        <f t="shared" si="595"/>
        <v/>
      </c>
      <c r="K12991" s="391" t="str">
        <f t="shared" si="596"/>
        <v/>
      </c>
    </row>
    <row r="12992" spans="1:11">
      <c r="A12992" s="417" t="s">
        <v>2155</v>
      </c>
      <c r="B12992" s="417" t="s">
        <v>15629</v>
      </c>
      <c r="C12992" s="417" t="s">
        <v>2281</v>
      </c>
      <c r="D12992" s="417" t="s">
        <v>15590</v>
      </c>
      <c r="E12992" s="391">
        <v>18.5</v>
      </c>
      <c r="F12992" s="418">
        <v>44249</v>
      </c>
      <c r="G12992" s="417" t="s">
        <v>2283</v>
      </c>
      <c r="I12992" s="379" t="str">
        <f t="shared" si="594"/>
        <v/>
      </c>
      <c r="J12992" s="379" t="str">
        <f t="shared" si="595"/>
        <v/>
      </c>
      <c r="K12992" s="391" t="str">
        <f t="shared" si="596"/>
        <v/>
      </c>
    </row>
    <row r="12993" spans="1:11">
      <c r="A12993" s="417" t="s">
        <v>2155</v>
      </c>
      <c r="B12993" s="417" t="s">
        <v>15630</v>
      </c>
      <c r="C12993" s="417" t="s">
        <v>2281</v>
      </c>
      <c r="D12993" s="417" t="s">
        <v>15592</v>
      </c>
      <c r="E12993" s="391">
        <v>6.51</v>
      </c>
      <c r="F12993" s="418">
        <v>44249</v>
      </c>
      <c r="G12993" s="417" t="s">
        <v>2283</v>
      </c>
      <c r="I12993" s="379" t="str">
        <f t="shared" si="594"/>
        <v/>
      </c>
      <c r="J12993" s="379" t="str">
        <f t="shared" si="595"/>
        <v/>
      </c>
      <c r="K12993" s="391" t="str">
        <f t="shared" si="596"/>
        <v/>
      </c>
    </row>
    <row r="12994" spans="1:11">
      <c r="A12994" s="417" t="s">
        <v>2155</v>
      </c>
      <c r="B12994" s="417" t="s">
        <v>15631</v>
      </c>
      <c r="C12994" s="417" t="s">
        <v>2281</v>
      </c>
      <c r="D12994" s="417" t="s">
        <v>15594</v>
      </c>
      <c r="E12994" s="391">
        <v>12.4</v>
      </c>
      <c r="F12994" s="418">
        <v>44249</v>
      </c>
      <c r="G12994" s="417" t="s">
        <v>2283</v>
      </c>
      <c r="I12994" s="379" t="str">
        <f t="shared" si="594"/>
        <v/>
      </c>
      <c r="J12994" s="379" t="str">
        <f t="shared" si="595"/>
        <v/>
      </c>
      <c r="K12994" s="391" t="str">
        <f t="shared" si="596"/>
        <v/>
      </c>
    </row>
    <row r="12995" spans="1:11">
      <c r="A12995" s="417" t="s">
        <v>2155</v>
      </c>
      <c r="B12995" s="417" t="s">
        <v>15632</v>
      </c>
      <c r="C12995" s="417" t="s">
        <v>2281</v>
      </c>
      <c r="D12995" s="417" t="s">
        <v>15596</v>
      </c>
      <c r="E12995" s="391">
        <v>11.8</v>
      </c>
      <c r="F12995" s="418">
        <v>44249</v>
      </c>
      <c r="G12995" s="417" t="s">
        <v>2283</v>
      </c>
      <c r="I12995" s="379" t="str">
        <f t="shared" si="594"/>
        <v/>
      </c>
      <c r="J12995" s="379" t="str">
        <f t="shared" si="595"/>
        <v/>
      </c>
      <c r="K12995" s="391" t="str">
        <f t="shared" si="596"/>
        <v/>
      </c>
    </row>
    <row r="12996" spans="1:11">
      <c r="A12996" s="417" t="s">
        <v>2155</v>
      </c>
      <c r="B12996" s="417" t="s">
        <v>15633</v>
      </c>
      <c r="C12996" s="417" t="s">
        <v>2281</v>
      </c>
      <c r="D12996" s="417" t="s">
        <v>15598</v>
      </c>
      <c r="E12996" s="391">
        <v>15.08</v>
      </c>
      <c r="F12996" s="418">
        <v>44249</v>
      </c>
      <c r="G12996" s="417" t="s">
        <v>2283</v>
      </c>
      <c r="I12996" s="379" t="str">
        <f t="shared" ref="I12996:I13059" si="597">IF(F13708&lt;&gt;"",F13708-$I$199,"")</f>
        <v/>
      </c>
      <c r="J12996" s="379" t="str">
        <f t="shared" ref="J12996:J13059" si="598">IF(I12996&lt;&gt;"",NETWORKDAYS($I$199,F13708-1,$N$201:$N$224),"")</f>
        <v/>
      </c>
      <c r="K12996" s="391" t="str">
        <f t="shared" ref="K12996:K13059" si="599">IF(I12996&lt;&gt;"",RIGHT(D13708,LEN(D13708)-FIND(" ",D13708)),"")</f>
        <v/>
      </c>
    </row>
    <row r="12997" spans="1:11">
      <c r="A12997" s="417" t="s">
        <v>2155</v>
      </c>
      <c r="B12997" s="417" t="s">
        <v>15634</v>
      </c>
      <c r="C12997" s="417" t="s">
        <v>2281</v>
      </c>
      <c r="D12997" s="417" t="s">
        <v>15600</v>
      </c>
      <c r="E12997" s="391">
        <v>13.2</v>
      </c>
      <c r="F12997" s="418">
        <v>44249</v>
      </c>
      <c r="G12997" s="417" t="s">
        <v>2283</v>
      </c>
      <c r="I12997" s="379" t="str">
        <f t="shared" si="597"/>
        <v/>
      </c>
      <c r="J12997" s="379" t="str">
        <f t="shared" si="598"/>
        <v/>
      </c>
      <c r="K12997" s="391" t="str">
        <f t="shared" si="599"/>
        <v/>
      </c>
    </row>
    <row r="12998" spans="1:11">
      <c r="A12998" s="417" t="s">
        <v>2155</v>
      </c>
      <c r="B12998" s="417" t="s">
        <v>15635</v>
      </c>
      <c r="C12998" s="417" t="s">
        <v>2281</v>
      </c>
      <c r="D12998" s="417" t="s">
        <v>15602</v>
      </c>
      <c r="E12998" s="391">
        <v>13</v>
      </c>
      <c r="F12998" s="418">
        <v>44249</v>
      </c>
      <c r="G12998" s="417" t="s">
        <v>2283</v>
      </c>
      <c r="I12998" s="379" t="str">
        <f t="shared" si="597"/>
        <v/>
      </c>
      <c r="J12998" s="379" t="str">
        <f t="shared" si="598"/>
        <v/>
      </c>
      <c r="K12998" s="391" t="str">
        <f t="shared" si="599"/>
        <v/>
      </c>
    </row>
    <row r="12999" spans="1:11">
      <c r="A12999" s="417" t="s">
        <v>2155</v>
      </c>
      <c r="B12999" s="417" t="s">
        <v>15636</v>
      </c>
      <c r="C12999" s="417" t="s">
        <v>2281</v>
      </c>
      <c r="D12999" s="417" t="s">
        <v>15604</v>
      </c>
      <c r="E12999" s="391">
        <v>10.99</v>
      </c>
      <c r="F12999" s="418">
        <v>44249</v>
      </c>
      <c r="G12999" s="417" t="s">
        <v>2283</v>
      </c>
      <c r="I12999" s="379" t="str">
        <f t="shared" si="597"/>
        <v/>
      </c>
      <c r="J12999" s="379" t="str">
        <f t="shared" si="598"/>
        <v/>
      </c>
      <c r="K12999" s="391" t="str">
        <f t="shared" si="599"/>
        <v/>
      </c>
    </row>
    <row r="13000" spans="1:11">
      <c r="A13000" s="417" t="s">
        <v>2155</v>
      </c>
      <c r="B13000" s="417" t="s">
        <v>15637</v>
      </c>
      <c r="C13000" s="417" t="s">
        <v>2281</v>
      </c>
      <c r="D13000" s="417" t="s">
        <v>15606</v>
      </c>
      <c r="E13000" s="391">
        <v>6.84</v>
      </c>
      <c r="F13000" s="418">
        <v>44249</v>
      </c>
      <c r="G13000" s="417" t="s">
        <v>2283</v>
      </c>
      <c r="I13000" s="379" t="str">
        <f t="shared" si="597"/>
        <v/>
      </c>
      <c r="J13000" s="379" t="str">
        <f t="shared" si="598"/>
        <v/>
      </c>
      <c r="K13000" s="391" t="str">
        <f t="shared" si="599"/>
        <v/>
      </c>
    </row>
    <row r="13001" spans="1:11">
      <c r="A13001" s="417" t="s">
        <v>2155</v>
      </c>
      <c r="B13001" s="417" t="s">
        <v>15638</v>
      </c>
      <c r="C13001" s="417" t="s">
        <v>2281</v>
      </c>
      <c r="D13001" s="417" t="s">
        <v>15608</v>
      </c>
      <c r="E13001" s="391">
        <v>10.5</v>
      </c>
      <c r="F13001" s="418">
        <v>44249</v>
      </c>
      <c r="G13001" s="417" t="s">
        <v>2283</v>
      </c>
      <c r="I13001" s="379" t="str">
        <f t="shared" si="597"/>
        <v/>
      </c>
      <c r="J13001" s="379" t="str">
        <f t="shared" si="598"/>
        <v/>
      </c>
      <c r="K13001" s="391" t="str">
        <f t="shared" si="599"/>
        <v/>
      </c>
    </row>
    <row r="13002" spans="1:11">
      <c r="A13002" s="417" t="s">
        <v>2155</v>
      </c>
      <c r="B13002" s="417" t="s">
        <v>15639</v>
      </c>
      <c r="C13002" s="417" t="s">
        <v>2281</v>
      </c>
      <c r="D13002" s="417" t="s">
        <v>15609</v>
      </c>
      <c r="E13002" s="391">
        <v>7.25</v>
      </c>
      <c r="F13002" s="418">
        <v>44249</v>
      </c>
      <c r="G13002" s="417" t="s">
        <v>2283</v>
      </c>
      <c r="I13002" s="379" t="str">
        <f t="shared" si="597"/>
        <v/>
      </c>
      <c r="J13002" s="379" t="str">
        <f t="shared" si="598"/>
        <v/>
      </c>
      <c r="K13002" s="391" t="str">
        <f t="shared" si="599"/>
        <v/>
      </c>
    </row>
    <row r="13003" spans="1:11">
      <c r="A13003" s="417" t="s">
        <v>2155</v>
      </c>
      <c r="B13003" s="417" t="s">
        <v>15640</v>
      </c>
      <c r="C13003" s="417" t="s">
        <v>2281</v>
      </c>
      <c r="D13003" s="417" t="s">
        <v>15611</v>
      </c>
      <c r="E13003" s="391">
        <v>8.4499999999999993</v>
      </c>
      <c r="F13003" s="418">
        <v>44249</v>
      </c>
      <c r="G13003" s="417" t="s">
        <v>2283</v>
      </c>
      <c r="I13003" s="379" t="str">
        <f t="shared" si="597"/>
        <v/>
      </c>
      <c r="J13003" s="379" t="str">
        <f t="shared" si="598"/>
        <v/>
      </c>
      <c r="K13003" s="391" t="str">
        <f t="shared" si="599"/>
        <v/>
      </c>
    </row>
    <row r="13004" spans="1:11">
      <c r="A13004" s="417" t="s">
        <v>2155</v>
      </c>
      <c r="B13004" s="417" t="s">
        <v>15641</v>
      </c>
      <c r="C13004" s="417" t="s">
        <v>2281</v>
      </c>
      <c r="D13004" s="417" t="s">
        <v>15613</v>
      </c>
      <c r="E13004" s="391">
        <v>7.48</v>
      </c>
      <c r="F13004" s="418">
        <v>44249</v>
      </c>
      <c r="G13004" s="417" t="s">
        <v>2283</v>
      </c>
      <c r="I13004" s="379" t="str">
        <f t="shared" si="597"/>
        <v/>
      </c>
      <c r="J13004" s="379" t="str">
        <f t="shared" si="598"/>
        <v/>
      </c>
      <c r="K13004" s="391" t="str">
        <f t="shared" si="599"/>
        <v/>
      </c>
    </row>
    <row r="13005" spans="1:11">
      <c r="A13005" s="417" t="s">
        <v>2155</v>
      </c>
      <c r="B13005" s="417" t="s">
        <v>15642</v>
      </c>
      <c r="C13005" s="417" t="s">
        <v>2281</v>
      </c>
      <c r="D13005" s="417" t="s">
        <v>15615</v>
      </c>
      <c r="E13005" s="391">
        <v>6.6</v>
      </c>
      <c r="F13005" s="418">
        <v>44249</v>
      </c>
      <c r="G13005" s="417" t="s">
        <v>2283</v>
      </c>
      <c r="I13005" s="379" t="str">
        <f t="shared" si="597"/>
        <v/>
      </c>
      <c r="J13005" s="379" t="str">
        <f t="shared" si="598"/>
        <v/>
      </c>
      <c r="K13005" s="391" t="str">
        <f t="shared" si="599"/>
        <v/>
      </c>
    </row>
    <row r="13006" spans="1:11">
      <c r="A13006" s="417" t="s">
        <v>2155</v>
      </c>
      <c r="B13006" s="417" t="s">
        <v>15643</v>
      </c>
      <c r="C13006" s="417" t="s">
        <v>2281</v>
      </c>
      <c r="D13006" s="417" t="s">
        <v>15616</v>
      </c>
      <c r="E13006" s="391">
        <v>6.03</v>
      </c>
      <c r="F13006" s="418">
        <v>44249</v>
      </c>
      <c r="G13006" s="417" t="s">
        <v>2283</v>
      </c>
      <c r="I13006" s="379" t="str">
        <f t="shared" si="597"/>
        <v/>
      </c>
      <c r="J13006" s="379" t="str">
        <f t="shared" si="598"/>
        <v/>
      </c>
      <c r="K13006" s="391" t="str">
        <f t="shared" si="599"/>
        <v/>
      </c>
    </row>
    <row r="13007" spans="1:11">
      <c r="A13007" s="417" t="s">
        <v>2155</v>
      </c>
      <c r="B13007" s="417" t="s">
        <v>15644</v>
      </c>
      <c r="C13007" s="417" t="s">
        <v>2281</v>
      </c>
      <c r="D13007" s="417" t="s">
        <v>15617</v>
      </c>
      <c r="E13007" s="391">
        <v>5.31</v>
      </c>
      <c r="F13007" s="418">
        <v>44249</v>
      </c>
      <c r="G13007" s="417" t="s">
        <v>2283</v>
      </c>
      <c r="I13007" s="379" t="str">
        <f t="shared" si="597"/>
        <v/>
      </c>
      <c r="J13007" s="379" t="str">
        <f t="shared" si="598"/>
        <v/>
      </c>
      <c r="K13007" s="391" t="str">
        <f t="shared" si="599"/>
        <v/>
      </c>
    </row>
    <row r="13008" spans="1:11">
      <c r="A13008" s="417" t="s">
        <v>2155</v>
      </c>
      <c r="B13008" s="417" t="s">
        <v>15645</v>
      </c>
      <c r="C13008" s="417" t="s">
        <v>2281</v>
      </c>
      <c r="D13008" s="417" t="s">
        <v>15618</v>
      </c>
      <c r="E13008" s="391">
        <v>4.87</v>
      </c>
      <c r="F13008" s="418">
        <v>44249</v>
      </c>
      <c r="G13008" s="417" t="s">
        <v>2283</v>
      </c>
      <c r="I13008" s="379" t="str">
        <f t="shared" si="597"/>
        <v/>
      </c>
      <c r="J13008" s="379" t="str">
        <f t="shared" si="598"/>
        <v/>
      </c>
      <c r="K13008" s="391" t="str">
        <f t="shared" si="599"/>
        <v/>
      </c>
    </row>
    <row r="13009" spans="1:11">
      <c r="A13009" s="417" t="s">
        <v>2155</v>
      </c>
      <c r="B13009" s="417" t="s">
        <v>18151</v>
      </c>
      <c r="C13009" s="417" t="s">
        <v>2281</v>
      </c>
      <c r="D13009" s="417" t="s">
        <v>15619</v>
      </c>
      <c r="E13009" s="391">
        <v>4.41</v>
      </c>
      <c r="F13009" s="418">
        <v>44249</v>
      </c>
      <c r="G13009" s="417" t="s">
        <v>2283</v>
      </c>
      <c r="I13009" s="379" t="str">
        <f t="shared" si="597"/>
        <v/>
      </c>
      <c r="J13009" s="379" t="str">
        <f t="shared" si="598"/>
        <v/>
      </c>
      <c r="K13009" s="391" t="str">
        <f t="shared" si="599"/>
        <v/>
      </c>
    </row>
    <row r="13010" spans="1:11">
      <c r="A13010" s="417" t="s">
        <v>2155</v>
      </c>
      <c r="B13010" s="417" t="s">
        <v>18152</v>
      </c>
      <c r="C13010" s="417" t="s">
        <v>2281</v>
      </c>
      <c r="D13010" s="417" t="s">
        <v>15620</v>
      </c>
      <c r="E13010" s="391">
        <v>4.18</v>
      </c>
      <c r="F13010" s="418">
        <v>44249</v>
      </c>
      <c r="G13010" s="417" t="s">
        <v>2283</v>
      </c>
      <c r="I13010" s="379" t="str">
        <f t="shared" si="597"/>
        <v/>
      </c>
      <c r="J13010" s="379" t="str">
        <f t="shared" si="598"/>
        <v/>
      </c>
      <c r="K13010" s="391" t="str">
        <f t="shared" si="599"/>
        <v/>
      </c>
    </row>
    <row r="13011" spans="1:11">
      <c r="A13011" s="417" t="s">
        <v>2155</v>
      </c>
      <c r="B13011" s="417" t="s">
        <v>17699</v>
      </c>
      <c r="C13011" s="417" t="s">
        <v>2281</v>
      </c>
      <c r="D13011" s="417" t="s">
        <v>15621</v>
      </c>
      <c r="E13011" s="391">
        <v>4.2</v>
      </c>
      <c r="F13011" s="418">
        <v>44249</v>
      </c>
      <c r="G13011" s="417" t="s">
        <v>2283</v>
      </c>
      <c r="I13011" s="379" t="str">
        <f t="shared" si="597"/>
        <v/>
      </c>
      <c r="J13011" s="379" t="str">
        <f t="shared" si="598"/>
        <v/>
      </c>
      <c r="K13011" s="391" t="str">
        <f t="shared" si="599"/>
        <v/>
      </c>
    </row>
    <row r="13012" spans="1:11">
      <c r="A13012" s="417" t="s">
        <v>2155</v>
      </c>
      <c r="B13012" s="417" t="s">
        <v>18952</v>
      </c>
      <c r="C13012" s="417" t="s">
        <v>2281</v>
      </c>
      <c r="D13012" s="417" t="s">
        <v>15622</v>
      </c>
      <c r="E13012" s="391">
        <v>3.37</v>
      </c>
      <c r="F13012" s="418">
        <v>44249</v>
      </c>
      <c r="G13012" s="417" t="s">
        <v>2283</v>
      </c>
      <c r="I13012" s="379" t="str">
        <f t="shared" si="597"/>
        <v/>
      </c>
      <c r="J13012" s="379" t="str">
        <f t="shared" si="598"/>
        <v/>
      </c>
      <c r="K13012" s="391" t="str">
        <f t="shared" si="599"/>
        <v/>
      </c>
    </row>
    <row r="13013" spans="1:11">
      <c r="A13013" s="417" t="s">
        <v>2155</v>
      </c>
      <c r="B13013" s="417" t="s">
        <v>18953</v>
      </c>
      <c r="C13013" s="417" t="s">
        <v>2281</v>
      </c>
      <c r="D13013" s="417" t="s">
        <v>15624</v>
      </c>
      <c r="E13013" s="391">
        <v>2.96</v>
      </c>
      <c r="F13013" s="418">
        <v>44249</v>
      </c>
      <c r="G13013" s="417" t="s">
        <v>2283</v>
      </c>
      <c r="I13013" s="379" t="str">
        <f t="shared" si="597"/>
        <v/>
      </c>
      <c r="J13013" s="379" t="str">
        <f t="shared" si="598"/>
        <v/>
      </c>
      <c r="K13013" s="391" t="str">
        <f t="shared" si="599"/>
        <v/>
      </c>
    </row>
    <row r="13014" spans="1:11">
      <c r="A13014" s="417" t="s">
        <v>2155</v>
      </c>
      <c r="B13014" s="417" t="s">
        <v>18954</v>
      </c>
      <c r="C13014" s="417" t="s">
        <v>2281</v>
      </c>
      <c r="D13014" s="417" t="s">
        <v>18947</v>
      </c>
      <c r="E13014" s="391">
        <v>2.2000000000000002</v>
      </c>
      <c r="F13014" s="418">
        <v>44249</v>
      </c>
      <c r="G13014" s="417" t="s">
        <v>2283</v>
      </c>
      <c r="I13014" s="379" t="str">
        <f t="shared" si="597"/>
        <v/>
      </c>
      <c r="J13014" s="379" t="str">
        <f t="shared" si="598"/>
        <v/>
      </c>
      <c r="K13014" s="391" t="str">
        <f t="shared" si="599"/>
        <v/>
      </c>
    </row>
    <row r="13015" spans="1:11">
      <c r="A13015" s="417" t="s">
        <v>2155</v>
      </c>
      <c r="B13015" s="417" t="s">
        <v>18955</v>
      </c>
      <c r="C13015" s="417" t="s">
        <v>2281</v>
      </c>
      <c r="D13015" s="417" t="s">
        <v>18951</v>
      </c>
      <c r="E13015" s="391">
        <v>1.7</v>
      </c>
      <c r="F13015" s="418">
        <v>44249</v>
      </c>
      <c r="G13015" s="417" t="s">
        <v>2283</v>
      </c>
      <c r="I13015" s="379" t="str">
        <f t="shared" si="597"/>
        <v/>
      </c>
      <c r="J13015" s="379" t="str">
        <f t="shared" si="598"/>
        <v/>
      </c>
      <c r="K13015" s="391" t="str">
        <f t="shared" si="599"/>
        <v/>
      </c>
    </row>
    <row r="13016" spans="1:11">
      <c r="A13016" s="417" t="s">
        <v>2155</v>
      </c>
      <c r="B13016" s="417" t="s">
        <v>6429</v>
      </c>
      <c r="C13016" s="417" t="s">
        <v>2281</v>
      </c>
      <c r="D13016" s="417" t="s">
        <v>15646</v>
      </c>
      <c r="E13016" s="391">
        <v>21</v>
      </c>
      <c r="F13016" s="418">
        <v>44270</v>
      </c>
      <c r="G13016" s="417" t="s">
        <v>2286</v>
      </c>
      <c r="I13016" s="379" t="str">
        <f t="shared" si="597"/>
        <v/>
      </c>
      <c r="J13016" s="379" t="str">
        <f t="shared" si="598"/>
        <v/>
      </c>
      <c r="K13016" s="391" t="str">
        <f t="shared" si="599"/>
        <v/>
      </c>
    </row>
    <row r="13017" spans="1:11">
      <c r="A13017" s="417" t="s">
        <v>2155</v>
      </c>
      <c r="B13017" s="417" t="s">
        <v>18153</v>
      </c>
      <c r="C13017" s="417" t="s">
        <v>2281</v>
      </c>
      <c r="D13017" s="417" t="s">
        <v>15711</v>
      </c>
      <c r="E13017" s="391">
        <v>9.5500000000000007</v>
      </c>
      <c r="F13017" s="418">
        <v>44270</v>
      </c>
      <c r="G13017" s="417" t="s">
        <v>2283</v>
      </c>
      <c r="I13017" s="379" t="str">
        <f t="shared" si="597"/>
        <v/>
      </c>
      <c r="J13017" s="379" t="str">
        <f t="shared" si="598"/>
        <v/>
      </c>
      <c r="K13017" s="391" t="str">
        <f t="shared" si="599"/>
        <v/>
      </c>
    </row>
    <row r="13018" spans="1:11">
      <c r="A13018" s="417" t="s">
        <v>2155</v>
      </c>
      <c r="B13018" s="417" t="s">
        <v>15647</v>
      </c>
      <c r="C13018" s="417" t="s">
        <v>2281</v>
      </c>
      <c r="D13018" s="417" t="s">
        <v>15648</v>
      </c>
      <c r="E13018" s="391">
        <v>14.08</v>
      </c>
      <c r="F13018" s="418">
        <v>44270</v>
      </c>
      <c r="G13018" s="417" t="s">
        <v>2283</v>
      </c>
      <c r="I13018" s="379" t="str">
        <f t="shared" si="597"/>
        <v/>
      </c>
      <c r="J13018" s="379" t="str">
        <f t="shared" si="598"/>
        <v/>
      </c>
      <c r="K13018" s="391" t="str">
        <f t="shared" si="599"/>
        <v/>
      </c>
    </row>
    <row r="13019" spans="1:11">
      <c r="A13019" s="417" t="s">
        <v>2155</v>
      </c>
      <c r="B13019" s="417" t="s">
        <v>15649</v>
      </c>
      <c r="C13019" s="417" t="s">
        <v>2281</v>
      </c>
      <c r="D13019" s="417" t="s">
        <v>15650</v>
      </c>
      <c r="E13019" s="391">
        <v>11.6</v>
      </c>
      <c r="F13019" s="418">
        <v>44270</v>
      </c>
      <c r="G13019" s="417" t="s">
        <v>2283</v>
      </c>
      <c r="I13019" s="379" t="str">
        <f t="shared" si="597"/>
        <v/>
      </c>
      <c r="J13019" s="379" t="str">
        <f t="shared" si="598"/>
        <v/>
      </c>
      <c r="K13019" s="391" t="str">
        <f t="shared" si="599"/>
        <v/>
      </c>
    </row>
    <row r="13020" spans="1:11">
      <c r="A13020" s="417" t="s">
        <v>2155</v>
      </c>
      <c r="B13020" s="417" t="s">
        <v>15651</v>
      </c>
      <c r="C13020" s="417" t="s">
        <v>2281</v>
      </c>
      <c r="D13020" s="417" t="s">
        <v>15652</v>
      </c>
      <c r="E13020" s="391">
        <v>2.25</v>
      </c>
      <c r="F13020" s="418">
        <v>44270</v>
      </c>
      <c r="G13020" s="417" t="s">
        <v>2283</v>
      </c>
      <c r="I13020" s="379" t="str">
        <f t="shared" si="597"/>
        <v/>
      </c>
      <c r="J13020" s="379" t="str">
        <f t="shared" si="598"/>
        <v/>
      </c>
      <c r="K13020" s="391" t="str">
        <f t="shared" si="599"/>
        <v/>
      </c>
    </row>
    <row r="13021" spans="1:11">
      <c r="A13021" s="417" t="s">
        <v>2155</v>
      </c>
      <c r="B13021" s="417" t="s">
        <v>15653</v>
      </c>
      <c r="C13021" s="417" t="s">
        <v>2281</v>
      </c>
      <c r="D13021" s="417" t="s">
        <v>15654</v>
      </c>
      <c r="E13021" s="391">
        <v>2.14</v>
      </c>
      <c r="F13021" s="418">
        <v>44270</v>
      </c>
      <c r="G13021" s="417" t="s">
        <v>2283</v>
      </c>
      <c r="I13021" s="379" t="str">
        <f t="shared" si="597"/>
        <v/>
      </c>
      <c r="J13021" s="379" t="str">
        <f t="shared" si="598"/>
        <v/>
      </c>
      <c r="K13021" s="391" t="str">
        <f t="shared" si="599"/>
        <v/>
      </c>
    </row>
    <row r="13022" spans="1:11">
      <c r="A13022" s="417" t="s">
        <v>2155</v>
      </c>
      <c r="B13022" s="417" t="s">
        <v>17700</v>
      </c>
      <c r="C13022" s="417" t="s">
        <v>2281</v>
      </c>
      <c r="D13022" s="417" t="s">
        <v>17701</v>
      </c>
      <c r="E13022" s="391">
        <v>3.5</v>
      </c>
      <c r="F13022" s="418">
        <v>44270</v>
      </c>
      <c r="G13022" s="417" t="s">
        <v>2283</v>
      </c>
      <c r="I13022" s="379" t="str">
        <f t="shared" si="597"/>
        <v/>
      </c>
      <c r="J13022" s="379" t="str">
        <f t="shared" si="598"/>
        <v/>
      </c>
      <c r="K13022" s="391" t="str">
        <f t="shared" si="599"/>
        <v/>
      </c>
    </row>
    <row r="13023" spans="1:11">
      <c r="A13023" s="417" t="s">
        <v>2155</v>
      </c>
      <c r="B13023" s="417" t="s">
        <v>17702</v>
      </c>
      <c r="C13023" s="417" t="s">
        <v>2281</v>
      </c>
      <c r="D13023" s="417" t="s">
        <v>17703</v>
      </c>
      <c r="E13023" s="391">
        <v>2.7</v>
      </c>
      <c r="F13023" s="418">
        <v>44270</v>
      </c>
      <c r="G13023" s="417" t="s">
        <v>2283</v>
      </c>
      <c r="I13023" s="379" t="str">
        <f t="shared" si="597"/>
        <v/>
      </c>
      <c r="J13023" s="379" t="str">
        <f t="shared" si="598"/>
        <v/>
      </c>
      <c r="K13023" s="391" t="str">
        <f t="shared" si="599"/>
        <v/>
      </c>
    </row>
    <row r="13024" spans="1:11">
      <c r="A13024" s="417" t="s">
        <v>2155</v>
      </c>
      <c r="B13024" s="417" t="s">
        <v>18956</v>
      </c>
      <c r="C13024" s="417" t="s">
        <v>2281</v>
      </c>
      <c r="D13024" s="417" t="s">
        <v>18957</v>
      </c>
      <c r="E13024" s="391">
        <v>5</v>
      </c>
      <c r="F13024" s="418">
        <v>44270</v>
      </c>
      <c r="G13024" s="417" t="s">
        <v>2283</v>
      </c>
      <c r="I13024" s="379" t="str">
        <f t="shared" si="597"/>
        <v/>
      </c>
      <c r="J13024" s="379" t="str">
        <f t="shared" si="598"/>
        <v/>
      </c>
      <c r="K13024" s="391" t="str">
        <f t="shared" si="599"/>
        <v/>
      </c>
    </row>
    <row r="13025" spans="1:11">
      <c r="A13025" s="417" t="s">
        <v>2155</v>
      </c>
      <c r="B13025" s="417" t="s">
        <v>6430</v>
      </c>
      <c r="C13025" s="417" t="s">
        <v>2281</v>
      </c>
      <c r="D13025" s="417" t="s">
        <v>7537</v>
      </c>
      <c r="E13025" s="391">
        <v>5.14</v>
      </c>
      <c r="F13025" s="418">
        <v>44393</v>
      </c>
      <c r="G13025" s="417" t="s">
        <v>2283</v>
      </c>
      <c r="I13025" s="379" t="str">
        <f t="shared" si="597"/>
        <v/>
      </c>
      <c r="J13025" s="379" t="str">
        <f t="shared" si="598"/>
        <v/>
      </c>
      <c r="K13025" s="391" t="str">
        <f t="shared" si="599"/>
        <v/>
      </c>
    </row>
    <row r="13026" spans="1:11">
      <c r="A13026" s="417" t="s">
        <v>2155</v>
      </c>
      <c r="B13026" s="417" t="s">
        <v>6431</v>
      </c>
      <c r="C13026" s="417" t="s">
        <v>2281</v>
      </c>
      <c r="D13026" s="417" t="s">
        <v>15655</v>
      </c>
      <c r="E13026" s="391">
        <v>0.04</v>
      </c>
      <c r="F13026" s="418">
        <v>44393</v>
      </c>
      <c r="G13026" s="417" t="s">
        <v>2283</v>
      </c>
      <c r="I13026" s="379" t="str">
        <f t="shared" si="597"/>
        <v/>
      </c>
      <c r="J13026" s="379" t="str">
        <f t="shared" si="598"/>
        <v/>
      </c>
      <c r="K13026" s="391" t="str">
        <f t="shared" si="599"/>
        <v/>
      </c>
    </row>
    <row r="13027" spans="1:11">
      <c r="A13027" s="417" t="s">
        <v>2155</v>
      </c>
      <c r="B13027" s="417" t="s">
        <v>6432</v>
      </c>
      <c r="C13027" s="417" t="s">
        <v>2281</v>
      </c>
      <c r="D13027" s="417" t="s">
        <v>15656</v>
      </c>
      <c r="E13027" s="391">
        <v>4</v>
      </c>
      <c r="F13027" s="418">
        <v>44393</v>
      </c>
      <c r="G13027" s="417" t="s">
        <v>2286</v>
      </c>
      <c r="I13027" s="379" t="str">
        <f t="shared" si="597"/>
        <v/>
      </c>
      <c r="J13027" s="379" t="str">
        <f t="shared" si="598"/>
        <v/>
      </c>
      <c r="K13027" s="391" t="str">
        <f t="shared" si="599"/>
        <v/>
      </c>
    </row>
    <row r="13028" spans="1:11">
      <c r="A13028" s="417" t="s">
        <v>2155</v>
      </c>
      <c r="B13028" s="417" t="s">
        <v>15657</v>
      </c>
      <c r="C13028" s="417" t="s">
        <v>2281</v>
      </c>
      <c r="D13028" s="417" t="s">
        <v>15658</v>
      </c>
      <c r="E13028" s="391">
        <v>50.13</v>
      </c>
      <c r="F13028" s="418">
        <v>44547</v>
      </c>
      <c r="G13028" s="417" t="s">
        <v>2286</v>
      </c>
      <c r="I13028" s="379" t="str">
        <f t="shared" si="597"/>
        <v/>
      </c>
      <c r="J13028" s="379" t="str">
        <f t="shared" si="598"/>
        <v/>
      </c>
      <c r="K13028" s="391" t="str">
        <f t="shared" si="599"/>
        <v/>
      </c>
    </row>
    <row r="13029" spans="1:11">
      <c r="A13029" s="417" t="s">
        <v>2155</v>
      </c>
      <c r="B13029" s="417" t="s">
        <v>15659</v>
      </c>
      <c r="C13029" s="417" t="s">
        <v>2332</v>
      </c>
      <c r="D13029" s="417" t="s">
        <v>15572</v>
      </c>
      <c r="E13029" s="391">
        <v>0.01</v>
      </c>
      <c r="F13029" s="418">
        <v>44214</v>
      </c>
      <c r="G13029" s="417" t="s">
        <v>2286</v>
      </c>
      <c r="I13029" s="379" t="str">
        <f t="shared" si="597"/>
        <v/>
      </c>
      <c r="J13029" s="379" t="str">
        <f t="shared" si="598"/>
        <v/>
      </c>
      <c r="K13029" s="391" t="str">
        <f t="shared" si="599"/>
        <v/>
      </c>
    </row>
    <row r="13030" spans="1:11">
      <c r="A13030" s="417" t="s">
        <v>2155</v>
      </c>
      <c r="B13030" s="417" t="s">
        <v>15660</v>
      </c>
      <c r="C13030" s="417" t="s">
        <v>2332</v>
      </c>
      <c r="D13030" s="417" t="s">
        <v>15574</v>
      </c>
      <c r="E13030" s="391">
        <v>0.25</v>
      </c>
      <c r="F13030" s="418">
        <v>44214</v>
      </c>
      <c r="G13030" s="417" t="s">
        <v>2286</v>
      </c>
      <c r="I13030" s="379" t="str">
        <f t="shared" si="597"/>
        <v/>
      </c>
      <c r="J13030" s="379" t="str">
        <f t="shared" si="598"/>
        <v/>
      </c>
      <c r="K13030" s="391" t="str">
        <f t="shared" si="599"/>
        <v/>
      </c>
    </row>
    <row r="13031" spans="1:11">
      <c r="A13031" s="417" t="s">
        <v>2155</v>
      </c>
      <c r="B13031" s="417" t="s">
        <v>15661</v>
      </c>
      <c r="C13031" s="417" t="s">
        <v>2332</v>
      </c>
      <c r="D13031" s="417" t="s">
        <v>15576</v>
      </c>
      <c r="E13031" s="391">
        <v>0.01</v>
      </c>
      <c r="F13031" s="418">
        <v>44214</v>
      </c>
      <c r="G13031" s="417" t="s">
        <v>2286</v>
      </c>
      <c r="I13031" s="379" t="str">
        <f t="shared" si="597"/>
        <v/>
      </c>
      <c r="J13031" s="379" t="str">
        <f t="shared" si="598"/>
        <v/>
      </c>
      <c r="K13031" s="391" t="str">
        <f t="shared" si="599"/>
        <v/>
      </c>
    </row>
    <row r="13032" spans="1:11">
      <c r="A13032" s="417" t="s">
        <v>2155</v>
      </c>
      <c r="B13032" s="417" t="s">
        <v>15662</v>
      </c>
      <c r="C13032" s="417" t="s">
        <v>2332</v>
      </c>
      <c r="D13032" s="417" t="s">
        <v>15663</v>
      </c>
      <c r="E13032" s="391">
        <v>0.15</v>
      </c>
      <c r="F13032" s="418">
        <v>44214</v>
      </c>
      <c r="G13032" s="417" t="s">
        <v>2286</v>
      </c>
      <c r="I13032" s="379" t="str">
        <f t="shared" si="597"/>
        <v/>
      </c>
      <c r="J13032" s="379" t="str">
        <f t="shared" si="598"/>
        <v/>
      </c>
      <c r="K13032" s="391" t="str">
        <f t="shared" si="599"/>
        <v/>
      </c>
    </row>
    <row r="13033" spans="1:11">
      <c r="A13033" s="417" t="s">
        <v>2155</v>
      </c>
      <c r="B13033" s="417" t="s">
        <v>15664</v>
      </c>
      <c r="C13033" s="417" t="s">
        <v>2332</v>
      </c>
      <c r="D13033" s="417" t="s">
        <v>15665</v>
      </c>
      <c r="E13033" s="391">
        <v>0.06</v>
      </c>
      <c r="F13033" s="418">
        <v>44214</v>
      </c>
      <c r="G13033" s="417" t="s">
        <v>2286</v>
      </c>
      <c r="I13033" s="379" t="str">
        <f t="shared" si="597"/>
        <v/>
      </c>
      <c r="J13033" s="379" t="str">
        <f t="shared" si="598"/>
        <v/>
      </c>
      <c r="K13033" s="391" t="str">
        <f t="shared" si="599"/>
        <v/>
      </c>
    </row>
    <row r="13034" spans="1:11">
      <c r="A13034" s="417" t="s">
        <v>2155</v>
      </c>
      <c r="B13034" s="417" t="s">
        <v>15666</v>
      </c>
      <c r="C13034" s="417" t="s">
        <v>2332</v>
      </c>
      <c r="D13034" s="417" t="s">
        <v>15580</v>
      </c>
      <c r="E13034" s="391">
        <v>0.25</v>
      </c>
      <c r="F13034" s="418">
        <v>44214</v>
      </c>
      <c r="G13034" s="417" t="s">
        <v>2286</v>
      </c>
      <c r="I13034" s="379" t="str">
        <f t="shared" si="597"/>
        <v/>
      </c>
      <c r="J13034" s="379" t="str">
        <f t="shared" si="598"/>
        <v/>
      </c>
      <c r="K13034" s="391" t="str">
        <f t="shared" si="599"/>
        <v/>
      </c>
    </row>
    <row r="13035" spans="1:11">
      <c r="A13035" s="417" t="s">
        <v>2155</v>
      </c>
      <c r="B13035" s="417" t="s">
        <v>15667</v>
      </c>
      <c r="C13035" s="417" t="s">
        <v>2332</v>
      </c>
      <c r="D13035" s="417" t="s">
        <v>15582</v>
      </c>
      <c r="E13035" s="391">
        <v>0.01</v>
      </c>
      <c r="F13035" s="418">
        <v>44214</v>
      </c>
      <c r="G13035" s="417" t="s">
        <v>2286</v>
      </c>
      <c r="I13035" s="379" t="str">
        <f t="shared" si="597"/>
        <v/>
      </c>
      <c r="J13035" s="379" t="str">
        <f t="shared" si="598"/>
        <v/>
      </c>
      <c r="K13035" s="391" t="str">
        <f t="shared" si="599"/>
        <v/>
      </c>
    </row>
    <row r="13036" spans="1:11">
      <c r="A13036" s="417" t="s">
        <v>2155</v>
      </c>
      <c r="B13036" s="417" t="s">
        <v>15668</v>
      </c>
      <c r="C13036" s="417" t="s">
        <v>2332</v>
      </c>
      <c r="D13036" s="417" t="s">
        <v>15584</v>
      </c>
      <c r="E13036" s="391">
        <v>0.16</v>
      </c>
      <c r="F13036" s="418">
        <v>44214</v>
      </c>
      <c r="G13036" s="417" t="s">
        <v>2286</v>
      </c>
      <c r="I13036" s="379" t="str">
        <f t="shared" si="597"/>
        <v/>
      </c>
      <c r="J13036" s="379" t="str">
        <f t="shared" si="598"/>
        <v/>
      </c>
      <c r="K13036" s="391" t="str">
        <f t="shared" si="599"/>
        <v/>
      </c>
    </row>
    <row r="13037" spans="1:11">
      <c r="A13037" s="417" t="s">
        <v>2155</v>
      </c>
      <c r="B13037" s="417" t="s">
        <v>15669</v>
      </c>
      <c r="C13037" s="417" t="s">
        <v>2332</v>
      </c>
      <c r="D13037" s="417" t="s">
        <v>15670</v>
      </c>
      <c r="E13037" s="391">
        <v>0.03</v>
      </c>
      <c r="F13037" s="418">
        <v>44214</v>
      </c>
      <c r="G13037" s="417" t="s">
        <v>2286</v>
      </c>
      <c r="I13037" s="379" t="str">
        <f t="shared" si="597"/>
        <v/>
      </c>
      <c r="J13037" s="379" t="str">
        <f t="shared" si="598"/>
        <v/>
      </c>
      <c r="K13037" s="391" t="str">
        <f t="shared" si="599"/>
        <v/>
      </c>
    </row>
    <row r="13038" spans="1:11">
      <c r="A13038" s="417" t="s">
        <v>2155</v>
      </c>
      <c r="B13038" s="417" t="s">
        <v>15671</v>
      </c>
      <c r="C13038" s="417" t="s">
        <v>2332</v>
      </c>
      <c r="D13038" s="417" t="s">
        <v>15672</v>
      </c>
      <c r="E13038" s="391">
        <v>0.03</v>
      </c>
      <c r="F13038" s="418">
        <v>44214</v>
      </c>
      <c r="G13038" s="417" t="s">
        <v>2286</v>
      </c>
      <c r="I13038" s="379" t="str">
        <f t="shared" si="597"/>
        <v/>
      </c>
      <c r="J13038" s="379" t="str">
        <f t="shared" si="598"/>
        <v/>
      </c>
      <c r="K13038" s="391" t="str">
        <f t="shared" si="599"/>
        <v/>
      </c>
    </row>
    <row r="13039" spans="1:11">
      <c r="A13039" s="417" t="s">
        <v>2155</v>
      </c>
      <c r="B13039" s="417" t="s">
        <v>15673</v>
      </c>
      <c r="C13039" s="417" t="s">
        <v>2332</v>
      </c>
      <c r="D13039" s="417" t="s">
        <v>15586</v>
      </c>
      <c r="E13039" s="391">
        <v>0.05</v>
      </c>
      <c r="F13039" s="418">
        <v>44214</v>
      </c>
      <c r="G13039" s="417" t="s">
        <v>2286</v>
      </c>
      <c r="I13039" s="379" t="str">
        <f t="shared" si="597"/>
        <v/>
      </c>
      <c r="J13039" s="379" t="str">
        <f t="shared" si="598"/>
        <v/>
      </c>
      <c r="K13039" s="391" t="str">
        <f t="shared" si="599"/>
        <v/>
      </c>
    </row>
    <row r="13040" spans="1:11">
      <c r="A13040" s="417" t="s">
        <v>2155</v>
      </c>
      <c r="B13040" s="417" t="s">
        <v>15674</v>
      </c>
      <c r="C13040" s="417" t="s">
        <v>2332</v>
      </c>
      <c r="D13040" s="417" t="s">
        <v>15588</v>
      </c>
      <c r="E13040" s="391">
        <v>0.05</v>
      </c>
      <c r="F13040" s="418">
        <v>44214</v>
      </c>
      <c r="G13040" s="417" t="s">
        <v>2286</v>
      </c>
      <c r="I13040" s="379" t="str">
        <f t="shared" si="597"/>
        <v/>
      </c>
      <c r="J13040" s="379" t="str">
        <f t="shared" si="598"/>
        <v/>
      </c>
      <c r="K13040" s="391" t="str">
        <f t="shared" si="599"/>
        <v/>
      </c>
    </row>
    <row r="13041" spans="1:11">
      <c r="A13041" s="417" t="s">
        <v>2155</v>
      </c>
      <c r="B13041" s="417" t="s">
        <v>15675</v>
      </c>
      <c r="C13041" s="417" t="s">
        <v>2332</v>
      </c>
      <c r="D13041" s="417" t="s">
        <v>15590</v>
      </c>
      <c r="E13041" s="391">
        <v>7.0000000000000007E-2</v>
      </c>
      <c r="F13041" s="418">
        <v>44214</v>
      </c>
      <c r="G13041" s="417" t="s">
        <v>2286</v>
      </c>
      <c r="I13041" s="379" t="str">
        <f t="shared" si="597"/>
        <v/>
      </c>
      <c r="J13041" s="379" t="str">
        <f t="shared" si="598"/>
        <v/>
      </c>
      <c r="K13041" s="391" t="str">
        <f t="shared" si="599"/>
        <v/>
      </c>
    </row>
    <row r="13042" spans="1:11">
      <c r="A13042" s="417" t="s">
        <v>2155</v>
      </c>
      <c r="B13042" s="417" t="s">
        <v>15676</v>
      </c>
      <c r="C13042" s="417" t="s">
        <v>2332</v>
      </c>
      <c r="D13042" s="417" t="s">
        <v>15592</v>
      </c>
      <c r="E13042" s="391">
        <v>0.1</v>
      </c>
      <c r="F13042" s="418">
        <v>44214</v>
      </c>
      <c r="G13042" s="417" t="s">
        <v>2286</v>
      </c>
      <c r="I13042" s="379" t="str">
        <f t="shared" si="597"/>
        <v/>
      </c>
      <c r="J13042" s="379" t="str">
        <f t="shared" si="598"/>
        <v/>
      </c>
      <c r="K13042" s="391" t="str">
        <f t="shared" si="599"/>
        <v/>
      </c>
    </row>
    <row r="13043" spans="1:11">
      <c r="A13043" s="417" t="s">
        <v>2155</v>
      </c>
      <c r="B13043" s="417" t="s">
        <v>15677</v>
      </c>
      <c r="C13043" s="417" t="s">
        <v>2332</v>
      </c>
      <c r="D13043" s="417" t="s">
        <v>15594</v>
      </c>
      <c r="E13043" s="391">
        <v>0.09</v>
      </c>
      <c r="F13043" s="418">
        <v>44214</v>
      </c>
      <c r="G13043" s="417" t="s">
        <v>2286</v>
      </c>
      <c r="I13043" s="379" t="str">
        <f t="shared" si="597"/>
        <v/>
      </c>
      <c r="J13043" s="379" t="str">
        <f t="shared" si="598"/>
        <v/>
      </c>
      <c r="K13043" s="391" t="str">
        <f t="shared" si="599"/>
        <v/>
      </c>
    </row>
    <row r="13044" spans="1:11">
      <c r="A13044" s="417" t="s">
        <v>2155</v>
      </c>
      <c r="B13044" s="417" t="s">
        <v>15678</v>
      </c>
      <c r="C13044" s="417" t="s">
        <v>2332</v>
      </c>
      <c r="D13044" s="417" t="s">
        <v>15596</v>
      </c>
      <c r="E13044" s="391">
        <v>0.06</v>
      </c>
      <c r="F13044" s="418">
        <v>44214</v>
      </c>
      <c r="G13044" s="417" t="s">
        <v>2286</v>
      </c>
      <c r="I13044" s="379" t="str">
        <f t="shared" si="597"/>
        <v/>
      </c>
      <c r="J13044" s="379" t="str">
        <f t="shared" si="598"/>
        <v/>
      </c>
      <c r="K13044" s="391" t="str">
        <f t="shared" si="599"/>
        <v/>
      </c>
    </row>
    <row r="13045" spans="1:11">
      <c r="A13045" s="417" t="s">
        <v>2155</v>
      </c>
      <c r="B13045" s="417" t="s">
        <v>15679</v>
      </c>
      <c r="C13045" s="417" t="s">
        <v>2332</v>
      </c>
      <c r="D13045" s="417" t="s">
        <v>15598</v>
      </c>
      <c r="E13045" s="391">
        <v>0.1</v>
      </c>
      <c r="F13045" s="418">
        <v>44214</v>
      </c>
      <c r="G13045" s="417" t="s">
        <v>2286</v>
      </c>
      <c r="I13045" s="379" t="str">
        <f t="shared" si="597"/>
        <v/>
      </c>
      <c r="J13045" s="379" t="str">
        <f t="shared" si="598"/>
        <v/>
      </c>
      <c r="K13045" s="391" t="str">
        <f t="shared" si="599"/>
        <v/>
      </c>
    </row>
    <row r="13046" spans="1:11">
      <c r="A13046" s="417" t="s">
        <v>2155</v>
      </c>
      <c r="B13046" s="417" t="s">
        <v>15680</v>
      </c>
      <c r="C13046" s="417" t="s">
        <v>2332</v>
      </c>
      <c r="D13046" s="417" t="s">
        <v>15600</v>
      </c>
      <c r="E13046" s="391">
        <v>0.1</v>
      </c>
      <c r="F13046" s="418">
        <v>44214</v>
      </c>
      <c r="G13046" s="417" t="s">
        <v>2286</v>
      </c>
      <c r="I13046" s="379" t="str">
        <f t="shared" si="597"/>
        <v/>
      </c>
      <c r="J13046" s="379" t="str">
        <f t="shared" si="598"/>
        <v/>
      </c>
      <c r="K13046" s="391" t="str">
        <f t="shared" si="599"/>
        <v/>
      </c>
    </row>
    <row r="13047" spans="1:11">
      <c r="A13047" s="417" t="s">
        <v>2155</v>
      </c>
      <c r="B13047" s="417" t="s">
        <v>15681</v>
      </c>
      <c r="C13047" s="417" t="s">
        <v>2332</v>
      </c>
      <c r="D13047" s="417" t="s">
        <v>15602</v>
      </c>
      <c r="E13047" s="391">
        <v>0.1</v>
      </c>
      <c r="F13047" s="418">
        <v>44214</v>
      </c>
      <c r="G13047" s="417" t="s">
        <v>2286</v>
      </c>
      <c r="I13047" s="379" t="str">
        <f t="shared" si="597"/>
        <v/>
      </c>
      <c r="J13047" s="379" t="str">
        <f t="shared" si="598"/>
        <v/>
      </c>
      <c r="K13047" s="391" t="str">
        <f t="shared" si="599"/>
        <v/>
      </c>
    </row>
    <row r="13048" spans="1:11">
      <c r="A13048" s="417" t="s">
        <v>2155</v>
      </c>
      <c r="B13048" s="417" t="s">
        <v>9131</v>
      </c>
      <c r="C13048" s="417" t="s">
        <v>2332</v>
      </c>
      <c r="D13048" s="417" t="s">
        <v>15604</v>
      </c>
      <c r="E13048" s="391">
        <v>0.19</v>
      </c>
      <c r="F13048" s="418">
        <v>44214</v>
      </c>
      <c r="G13048" s="417" t="s">
        <v>2286</v>
      </c>
      <c r="I13048" s="379" t="str">
        <f t="shared" si="597"/>
        <v/>
      </c>
      <c r="J13048" s="379" t="str">
        <f t="shared" si="598"/>
        <v/>
      </c>
      <c r="K13048" s="391" t="str">
        <f t="shared" si="599"/>
        <v/>
      </c>
    </row>
    <row r="13049" spans="1:11">
      <c r="A13049" s="417" t="s">
        <v>2155</v>
      </c>
      <c r="B13049" s="417" t="s">
        <v>15682</v>
      </c>
      <c r="C13049" s="417" t="s">
        <v>2332</v>
      </c>
      <c r="D13049" s="417" t="s">
        <v>15606</v>
      </c>
      <c r="E13049" s="391">
        <v>0.16</v>
      </c>
      <c r="F13049" s="418">
        <v>44214</v>
      </c>
      <c r="G13049" s="417" t="s">
        <v>2286</v>
      </c>
      <c r="I13049" s="379" t="str">
        <f t="shared" si="597"/>
        <v/>
      </c>
      <c r="J13049" s="379" t="str">
        <f t="shared" si="598"/>
        <v/>
      </c>
      <c r="K13049" s="391" t="str">
        <f t="shared" si="599"/>
        <v/>
      </c>
    </row>
    <row r="13050" spans="1:11">
      <c r="A13050" s="417" t="s">
        <v>2155</v>
      </c>
      <c r="B13050" s="417" t="s">
        <v>15683</v>
      </c>
      <c r="C13050" s="417" t="s">
        <v>2332</v>
      </c>
      <c r="D13050" s="417" t="s">
        <v>15608</v>
      </c>
      <c r="E13050" s="391">
        <v>0.26</v>
      </c>
      <c r="F13050" s="418">
        <v>44214</v>
      </c>
      <c r="G13050" s="417" t="s">
        <v>2286</v>
      </c>
      <c r="I13050" s="379" t="str">
        <f t="shared" si="597"/>
        <v/>
      </c>
      <c r="J13050" s="379" t="str">
        <f t="shared" si="598"/>
        <v/>
      </c>
      <c r="K13050" s="391" t="str">
        <f t="shared" si="599"/>
        <v/>
      </c>
    </row>
    <row r="13051" spans="1:11">
      <c r="A13051" s="417" t="s">
        <v>2155</v>
      </c>
      <c r="B13051" s="417" t="s">
        <v>15684</v>
      </c>
      <c r="C13051" s="417" t="s">
        <v>2332</v>
      </c>
      <c r="D13051" s="417" t="s">
        <v>15609</v>
      </c>
      <c r="E13051" s="391">
        <v>0.39</v>
      </c>
      <c r="F13051" s="418">
        <v>44214</v>
      </c>
      <c r="G13051" s="417" t="s">
        <v>2286</v>
      </c>
      <c r="I13051" s="379" t="str">
        <f t="shared" si="597"/>
        <v/>
      </c>
      <c r="J13051" s="379" t="str">
        <f t="shared" si="598"/>
        <v/>
      </c>
      <c r="K13051" s="391" t="str">
        <f t="shared" si="599"/>
        <v/>
      </c>
    </row>
    <row r="13052" spans="1:11">
      <c r="A13052" s="417" t="s">
        <v>2155</v>
      </c>
      <c r="B13052" s="417" t="s">
        <v>15685</v>
      </c>
      <c r="C13052" s="417" t="s">
        <v>2332</v>
      </c>
      <c r="D13052" s="417" t="s">
        <v>15611</v>
      </c>
      <c r="E13052" s="391">
        <v>0.48</v>
      </c>
      <c r="F13052" s="418">
        <v>44214</v>
      </c>
      <c r="G13052" s="417" t="s">
        <v>2286</v>
      </c>
      <c r="I13052" s="379" t="str">
        <f t="shared" si="597"/>
        <v/>
      </c>
      <c r="J13052" s="379" t="str">
        <f t="shared" si="598"/>
        <v/>
      </c>
      <c r="K13052" s="391" t="str">
        <f t="shared" si="599"/>
        <v/>
      </c>
    </row>
    <row r="13053" spans="1:11">
      <c r="A13053" s="417" t="s">
        <v>2155</v>
      </c>
      <c r="B13053" s="417" t="s">
        <v>15686</v>
      </c>
      <c r="C13053" s="417" t="s">
        <v>2332</v>
      </c>
      <c r="D13053" s="417" t="s">
        <v>15613</v>
      </c>
      <c r="E13053" s="391">
        <v>0.55000000000000004</v>
      </c>
      <c r="F13053" s="418">
        <v>44214</v>
      </c>
      <c r="G13053" s="417" t="s">
        <v>2286</v>
      </c>
      <c r="I13053" s="379" t="str">
        <f t="shared" si="597"/>
        <v/>
      </c>
      <c r="J13053" s="379" t="str">
        <f t="shared" si="598"/>
        <v/>
      </c>
      <c r="K13053" s="391" t="str">
        <f t="shared" si="599"/>
        <v/>
      </c>
    </row>
    <row r="13054" spans="1:11">
      <c r="A13054" s="417" t="s">
        <v>2155</v>
      </c>
      <c r="B13054" s="417" t="s">
        <v>15687</v>
      </c>
      <c r="C13054" s="417" t="s">
        <v>2332</v>
      </c>
      <c r="D13054" s="417" t="s">
        <v>15615</v>
      </c>
      <c r="E13054" s="391">
        <v>0.85</v>
      </c>
      <c r="F13054" s="418">
        <v>44214</v>
      </c>
      <c r="G13054" s="417" t="s">
        <v>2286</v>
      </c>
      <c r="I13054" s="379" t="str">
        <f t="shared" si="597"/>
        <v/>
      </c>
      <c r="J13054" s="379" t="str">
        <f t="shared" si="598"/>
        <v/>
      </c>
      <c r="K13054" s="391" t="str">
        <f t="shared" si="599"/>
        <v/>
      </c>
    </row>
    <row r="13055" spans="1:11">
      <c r="A13055" s="417" t="s">
        <v>2155</v>
      </c>
      <c r="B13055" s="417" t="s">
        <v>18958</v>
      </c>
      <c r="C13055" s="417" t="s">
        <v>2332</v>
      </c>
      <c r="D13055" s="417" t="s">
        <v>15616</v>
      </c>
      <c r="E13055" s="391">
        <v>1.19</v>
      </c>
      <c r="F13055" s="418">
        <v>44214</v>
      </c>
      <c r="G13055" s="417" t="s">
        <v>2286</v>
      </c>
      <c r="I13055" s="379" t="str">
        <f t="shared" si="597"/>
        <v/>
      </c>
      <c r="J13055" s="379" t="str">
        <f t="shared" si="598"/>
        <v/>
      </c>
      <c r="K13055" s="391" t="str">
        <f t="shared" si="599"/>
        <v/>
      </c>
    </row>
    <row r="13056" spans="1:11">
      <c r="A13056" s="417" t="s">
        <v>2155</v>
      </c>
      <c r="B13056" s="417" t="s">
        <v>18959</v>
      </c>
      <c r="C13056" s="417" t="s">
        <v>2332</v>
      </c>
      <c r="D13056" s="417" t="s">
        <v>15617</v>
      </c>
      <c r="E13056" s="391">
        <v>1</v>
      </c>
      <c r="F13056" s="418">
        <v>44214</v>
      </c>
      <c r="G13056" s="417" t="s">
        <v>2286</v>
      </c>
      <c r="I13056" s="379" t="str">
        <f t="shared" si="597"/>
        <v/>
      </c>
      <c r="J13056" s="379" t="str">
        <f t="shared" si="598"/>
        <v/>
      </c>
      <c r="K13056" s="391" t="str">
        <f t="shared" si="599"/>
        <v/>
      </c>
    </row>
    <row r="13057" spans="1:11">
      <c r="A13057" s="417" t="s">
        <v>2155</v>
      </c>
      <c r="B13057" s="417" t="s">
        <v>18960</v>
      </c>
      <c r="C13057" s="417" t="s">
        <v>2332</v>
      </c>
      <c r="D13057" s="417" t="s">
        <v>15618</v>
      </c>
      <c r="E13057" s="391">
        <v>1.4</v>
      </c>
      <c r="F13057" s="418">
        <v>44214</v>
      </c>
      <c r="G13057" s="417" t="s">
        <v>2286</v>
      </c>
      <c r="I13057" s="379" t="str">
        <f t="shared" si="597"/>
        <v/>
      </c>
      <c r="J13057" s="379" t="str">
        <f t="shared" si="598"/>
        <v/>
      </c>
      <c r="K13057" s="391" t="str">
        <f t="shared" si="599"/>
        <v/>
      </c>
    </row>
    <row r="13058" spans="1:11">
      <c r="A13058" s="417" t="s">
        <v>2155</v>
      </c>
      <c r="B13058" s="417" t="s">
        <v>18961</v>
      </c>
      <c r="C13058" s="417" t="s">
        <v>2332</v>
      </c>
      <c r="D13058" s="417" t="s">
        <v>15619</v>
      </c>
      <c r="E13058" s="391">
        <v>2.69</v>
      </c>
      <c r="F13058" s="418">
        <v>44214</v>
      </c>
      <c r="G13058" s="417" t="s">
        <v>2286</v>
      </c>
      <c r="I13058" s="379" t="str">
        <f t="shared" si="597"/>
        <v/>
      </c>
      <c r="J13058" s="379" t="str">
        <f t="shared" si="598"/>
        <v/>
      </c>
      <c r="K13058" s="391" t="str">
        <f t="shared" si="599"/>
        <v/>
      </c>
    </row>
    <row r="13059" spans="1:11">
      <c r="A13059" s="417" t="s">
        <v>2155</v>
      </c>
      <c r="B13059" s="417" t="s">
        <v>18962</v>
      </c>
      <c r="C13059" s="417" t="s">
        <v>2332</v>
      </c>
      <c r="D13059" s="417" t="s">
        <v>15620</v>
      </c>
      <c r="E13059" s="391">
        <v>2.2000000000000002</v>
      </c>
      <c r="F13059" s="418">
        <v>44214</v>
      </c>
      <c r="G13059" s="417" t="s">
        <v>2286</v>
      </c>
      <c r="I13059" s="379" t="str">
        <f t="shared" si="597"/>
        <v/>
      </c>
      <c r="J13059" s="379" t="str">
        <f t="shared" si="598"/>
        <v/>
      </c>
      <c r="K13059" s="391" t="str">
        <f t="shared" si="599"/>
        <v/>
      </c>
    </row>
    <row r="13060" spans="1:11">
      <c r="A13060" s="417" t="s">
        <v>2155</v>
      </c>
      <c r="B13060" s="417" t="s">
        <v>9132</v>
      </c>
      <c r="C13060" s="417" t="s">
        <v>2332</v>
      </c>
      <c r="D13060" s="417" t="s">
        <v>15621</v>
      </c>
      <c r="E13060" s="391">
        <v>3.8</v>
      </c>
      <c r="F13060" s="418">
        <v>44214</v>
      </c>
      <c r="G13060" s="417" t="s">
        <v>2286</v>
      </c>
      <c r="I13060" s="379" t="str">
        <f t="shared" ref="I13060:I13123" si="600">IF(F13772&lt;&gt;"",F13772-$I$199,"")</f>
        <v/>
      </c>
      <c r="J13060" s="379" t="str">
        <f t="shared" ref="J13060:J13123" si="601">IF(I13060&lt;&gt;"",NETWORKDAYS($I$199,F13772-1,$N$201:$N$224),"")</f>
        <v/>
      </c>
      <c r="K13060" s="391" t="str">
        <f t="shared" ref="K13060:K13123" si="602">IF(I13060&lt;&gt;"",RIGHT(D13772,LEN(D13772)-FIND(" ",D13772)),"")</f>
        <v/>
      </c>
    </row>
    <row r="13061" spans="1:11">
      <c r="A13061" s="417" t="s">
        <v>2155</v>
      </c>
      <c r="B13061" s="417" t="s">
        <v>15688</v>
      </c>
      <c r="C13061" s="417" t="s">
        <v>2332</v>
      </c>
      <c r="D13061" s="417" t="s">
        <v>15624</v>
      </c>
      <c r="E13061" s="391">
        <v>3.78</v>
      </c>
      <c r="F13061" s="418">
        <v>44214</v>
      </c>
      <c r="G13061" s="417" t="s">
        <v>2286</v>
      </c>
      <c r="I13061" s="379" t="str">
        <f t="shared" si="600"/>
        <v/>
      </c>
      <c r="J13061" s="379" t="str">
        <f t="shared" si="601"/>
        <v/>
      </c>
      <c r="K13061" s="391" t="str">
        <f t="shared" si="602"/>
        <v/>
      </c>
    </row>
    <row r="13062" spans="1:11">
      <c r="A13062" s="417" t="s">
        <v>2155</v>
      </c>
      <c r="B13062" s="417" t="s">
        <v>15689</v>
      </c>
      <c r="C13062" s="417" t="s">
        <v>2332</v>
      </c>
      <c r="D13062" s="417" t="s">
        <v>2597</v>
      </c>
      <c r="E13062" s="391">
        <v>0.05</v>
      </c>
      <c r="F13062" s="418">
        <v>44249</v>
      </c>
      <c r="G13062" s="417" t="s">
        <v>2286</v>
      </c>
      <c r="I13062" s="379" t="str">
        <f t="shared" si="600"/>
        <v/>
      </c>
      <c r="J13062" s="379" t="str">
        <f t="shared" si="601"/>
        <v/>
      </c>
      <c r="K13062" s="391" t="str">
        <f t="shared" si="602"/>
        <v/>
      </c>
    </row>
    <row r="13063" spans="1:11">
      <c r="A13063" s="417" t="s">
        <v>2155</v>
      </c>
      <c r="B13063" s="417" t="s">
        <v>15690</v>
      </c>
      <c r="C13063" s="417" t="s">
        <v>2332</v>
      </c>
      <c r="D13063" s="417" t="s">
        <v>15626</v>
      </c>
      <c r="E13063" s="391">
        <v>1.36</v>
      </c>
      <c r="F13063" s="418">
        <v>44249</v>
      </c>
      <c r="G13063" s="417" t="s">
        <v>2286</v>
      </c>
      <c r="I13063" s="379" t="str">
        <f t="shared" si="600"/>
        <v/>
      </c>
      <c r="J13063" s="379" t="str">
        <f t="shared" si="601"/>
        <v/>
      </c>
      <c r="K13063" s="391" t="str">
        <f t="shared" si="602"/>
        <v/>
      </c>
    </row>
    <row r="13064" spans="1:11">
      <c r="A13064" s="417" t="s">
        <v>2155</v>
      </c>
      <c r="B13064" s="417" t="s">
        <v>15691</v>
      </c>
      <c r="C13064" s="417" t="s">
        <v>2332</v>
      </c>
      <c r="D13064" s="417" t="s">
        <v>15578</v>
      </c>
      <c r="E13064" s="391">
        <v>0.45</v>
      </c>
      <c r="F13064" s="418">
        <v>44249</v>
      </c>
      <c r="G13064" s="417" t="s">
        <v>2286</v>
      </c>
      <c r="I13064" s="379" t="str">
        <f t="shared" si="600"/>
        <v/>
      </c>
      <c r="J13064" s="379" t="str">
        <f t="shared" si="601"/>
        <v/>
      </c>
      <c r="K13064" s="391" t="str">
        <f t="shared" si="602"/>
        <v/>
      </c>
    </row>
    <row r="13065" spans="1:11">
      <c r="A13065" s="417" t="s">
        <v>2155</v>
      </c>
      <c r="B13065" s="417" t="s">
        <v>15692</v>
      </c>
      <c r="C13065" s="417" t="s">
        <v>2332</v>
      </c>
      <c r="D13065" s="417" t="s">
        <v>15693</v>
      </c>
      <c r="E13065" s="391">
        <v>0.3</v>
      </c>
      <c r="F13065" s="418">
        <v>44249</v>
      </c>
      <c r="G13065" s="417" t="s">
        <v>2286</v>
      </c>
      <c r="I13065" s="379" t="str">
        <f t="shared" si="600"/>
        <v/>
      </c>
      <c r="J13065" s="379" t="str">
        <f t="shared" si="601"/>
        <v/>
      </c>
      <c r="K13065" s="391" t="str">
        <f t="shared" si="602"/>
        <v/>
      </c>
    </row>
    <row r="13066" spans="1:11">
      <c r="A13066" s="417" t="s">
        <v>2155</v>
      </c>
      <c r="B13066" s="417" t="s">
        <v>15694</v>
      </c>
      <c r="C13066" s="417" t="s">
        <v>2332</v>
      </c>
      <c r="D13066" s="417" t="s">
        <v>15586</v>
      </c>
      <c r="E13066" s="391">
        <v>0.38</v>
      </c>
      <c r="F13066" s="418">
        <v>44249</v>
      </c>
      <c r="G13066" s="417" t="s">
        <v>2286</v>
      </c>
      <c r="I13066" s="379" t="str">
        <f t="shared" si="600"/>
        <v/>
      </c>
      <c r="J13066" s="379" t="str">
        <f t="shared" si="601"/>
        <v/>
      </c>
      <c r="K13066" s="391" t="str">
        <f t="shared" si="602"/>
        <v/>
      </c>
    </row>
    <row r="13067" spans="1:11">
      <c r="A13067" s="417" t="s">
        <v>2155</v>
      </c>
      <c r="B13067" s="417" t="s">
        <v>15695</v>
      </c>
      <c r="C13067" s="417" t="s">
        <v>2332</v>
      </c>
      <c r="D13067" s="417" t="s">
        <v>15588</v>
      </c>
      <c r="E13067" s="391">
        <v>0.36</v>
      </c>
      <c r="F13067" s="418">
        <v>44249</v>
      </c>
      <c r="G13067" s="417" t="s">
        <v>2286</v>
      </c>
      <c r="I13067" s="379" t="str">
        <f t="shared" si="600"/>
        <v/>
      </c>
      <c r="J13067" s="379" t="str">
        <f t="shared" si="601"/>
        <v/>
      </c>
      <c r="K13067" s="391" t="str">
        <f t="shared" si="602"/>
        <v/>
      </c>
    </row>
    <row r="13068" spans="1:11">
      <c r="A13068" s="417" t="s">
        <v>2155</v>
      </c>
      <c r="B13068" s="417" t="s">
        <v>15696</v>
      </c>
      <c r="C13068" s="417" t="s">
        <v>2332</v>
      </c>
      <c r="D13068" s="417" t="s">
        <v>15590</v>
      </c>
      <c r="E13068" s="391">
        <v>0.56000000000000005</v>
      </c>
      <c r="F13068" s="418">
        <v>44249</v>
      </c>
      <c r="G13068" s="417" t="s">
        <v>2286</v>
      </c>
      <c r="I13068" s="379" t="str">
        <f t="shared" si="600"/>
        <v/>
      </c>
      <c r="J13068" s="379" t="str">
        <f t="shared" si="601"/>
        <v/>
      </c>
      <c r="K13068" s="391" t="str">
        <f t="shared" si="602"/>
        <v/>
      </c>
    </row>
    <row r="13069" spans="1:11">
      <c r="A13069" s="417" t="s">
        <v>2155</v>
      </c>
      <c r="B13069" s="417" t="s">
        <v>15697</v>
      </c>
      <c r="C13069" s="417" t="s">
        <v>2332</v>
      </c>
      <c r="D13069" s="417" t="s">
        <v>15592</v>
      </c>
      <c r="E13069" s="391">
        <v>0.56999999999999995</v>
      </c>
      <c r="F13069" s="418">
        <v>44249</v>
      </c>
      <c r="G13069" s="417" t="s">
        <v>2286</v>
      </c>
      <c r="I13069" s="379" t="str">
        <f t="shared" si="600"/>
        <v/>
      </c>
      <c r="J13069" s="379" t="str">
        <f t="shared" si="601"/>
        <v/>
      </c>
      <c r="K13069" s="391" t="str">
        <f t="shared" si="602"/>
        <v/>
      </c>
    </row>
    <row r="13070" spans="1:11">
      <c r="A13070" s="417" t="s">
        <v>2155</v>
      </c>
      <c r="B13070" s="417" t="s">
        <v>15698</v>
      </c>
      <c r="C13070" s="417" t="s">
        <v>2332</v>
      </c>
      <c r="D13070" s="417" t="s">
        <v>15594</v>
      </c>
      <c r="E13070" s="391">
        <v>0.85</v>
      </c>
      <c r="F13070" s="418">
        <v>44249</v>
      </c>
      <c r="G13070" s="417" t="s">
        <v>2286</v>
      </c>
      <c r="I13070" s="379" t="str">
        <f t="shared" si="600"/>
        <v/>
      </c>
      <c r="J13070" s="379" t="str">
        <f t="shared" si="601"/>
        <v/>
      </c>
      <c r="K13070" s="391" t="str">
        <f t="shared" si="602"/>
        <v/>
      </c>
    </row>
    <row r="13071" spans="1:11">
      <c r="A13071" s="417" t="s">
        <v>2155</v>
      </c>
      <c r="B13071" s="417" t="s">
        <v>15699</v>
      </c>
      <c r="C13071" s="417" t="s">
        <v>2332</v>
      </c>
      <c r="D13071" s="417" t="s">
        <v>15596</v>
      </c>
      <c r="E13071" s="391">
        <v>0.65</v>
      </c>
      <c r="F13071" s="418">
        <v>44249</v>
      </c>
      <c r="G13071" s="417" t="s">
        <v>2286</v>
      </c>
      <c r="I13071" s="379" t="str">
        <f t="shared" si="600"/>
        <v/>
      </c>
      <c r="J13071" s="379" t="str">
        <f t="shared" si="601"/>
        <v/>
      </c>
      <c r="K13071" s="391" t="str">
        <f t="shared" si="602"/>
        <v/>
      </c>
    </row>
    <row r="13072" spans="1:11">
      <c r="A13072" s="417" t="s">
        <v>2155</v>
      </c>
      <c r="B13072" s="417" t="s">
        <v>15700</v>
      </c>
      <c r="C13072" s="417" t="s">
        <v>2332</v>
      </c>
      <c r="D13072" s="417" t="s">
        <v>15598</v>
      </c>
      <c r="E13072" s="391">
        <v>1</v>
      </c>
      <c r="F13072" s="418">
        <v>44249</v>
      </c>
      <c r="G13072" s="417" t="s">
        <v>2286</v>
      </c>
      <c r="I13072" s="379" t="str">
        <f t="shared" si="600"/>
        <v/>
      </c>
      <c r="J13072" s="379" t="str">
        <f t="shared" si="601"/>
        <v/>
      </c>
      <c r="K13072" s="391" t="str">
        <f t="shared" si="602"/>
        <v/>
      </c>
    </row>
    <row r="13073" spans="1:11">
      <c r="A13073" s="417" t="s">
        <v>2155</v>
      </c>
      <c r="B13073" s="417" t="s">
        <v>15701</v>
      </c>
      <c r="C13073" s="417" t="s">
        <v>2332</v>
      </c>
      <c r="D13073" s="417" t="s">
        <v>15600</v>
      </c>
      <c r="E13073" s="391">
        <v>1.29</v>
      </c>
      <c r="F13073" s="418">
        <v>44249</v>
      </c>
      <c r="G13073" s="417" t="s">
        <v>2286</v>
      </c>
      <c r="I13073" s="379" t="str">
        <f t="shared" si="600"/>
        <v/>
      </c>
      <c r="J13073" s="379" t="str">
        <f t="shared" si="601"/>
        <v/>
      </c>
      <c r="K13073" s="391" t="str">
        <f t="shared" si="602"/>
        <v/>
      </c>
    </row>
    <row r="13074" spans="1:11">
      <c r="A13074" s="417" t="s">
        <v>2155</v>
      </c>
      <c r="B13074" s="417" t="s">
        <v>16695</v>
      </c>
      <c r="C13074" s="417" t="s">
        <v>2332</v>
      </c>
      <c r="D13074" s="417" t="s">
        <v>15602</v>
      </c>
      <c r="E13074" s="391">
        <v>1.04</v>
      </c>
      <c r="F13074" s="418">
        <v>44249</v>
      </c>
      <c r="G13074" s="417" t="s">
        <v>2286</v>
      </c>
      <c r="I13074" s="379" t="str">
        <f t="shared" si="600"/>
        <v/>
      </c>
      <c r="J13074" s="379" t="str">
        <f t="shared" si="601"/>
        <v/>
      </c>
      <c r="K13074" s="391" t="str">
        <f t="shared" si="602"/>
        <v/>
      </c>
    </row>
    <row r="13075" spans="1:11">
      <c r="A13075" s="417" t="s">
        <v>2155</v>
      </c>
      <c r="B13075" s="417" t="s">
        <v>15702</v>
      </c>
      <c r="C13075" s="417" t="s">
        <v>2332</v>
      </c>
      <c r="D13075" s="417" t="s">
        <v>15604</v>
      </c>
      <c r="E13075" s="391">
        <v>1.25</v>
      </c>
      <c r="F13075" s="418">
        <v>44249</v>
      </c>
      <c r="G13075" s="417" t="s">
        <v>2286</v>
      </c>
      <c r="I13075" s="379" t="str">
        <f t="shared" si="600"/>
        <v/>
      </c>
      <c r="J13075" s="379" t="str">
        <f t="shared" si="601"/>
        <v/>
      </c>
      <c r="K13075" s="391" t="str">
        <f t="shared" si="602"/>
        <v/>
      </c>
    </row>
    <row r="13076" spans="1:11">
      <c r="A13076" s="417" t="s">
        <v>2155</v>
      </c>
      <c r="B13076" s="417" t="s">
        <v>17704</v>
      </c>
      <c r="C13076" s="417" t="s">
        <v>2332</v>
      </c>
      <c r="D13076" s="417" t="s">
        <v>15606</v>
      </c>
      <c r="E13076" s="391">
        <v>1.2</v>
      </c>
      <c r="F13076" s="418">
        <v>44249</v>
      </c>
      <c r="G13076" s="417" t="s">
        <v>2286</v>
      </c>
      <c r="I13076" s="379" t="str">
        <f t="shared" si="600"/>
        <v/>
      </c>
      <c r="J13076" s="379" t="str">
        <f t="shared" si="601"/>
        <v/>
      </c>
      <c r="K13076" s="391" t="str">
        <f t="shared" si="602"/>
        <v/>
      </c>
    </row>
    <row r="13077" spans="1:11">
      <c r="A13077" s="417" t="s">
        <v>2155</v>
      </c>
      <c r="B13077" s="417" t="s">
        <v>17705</v>
      </c>
      <c r="C13077" s="417" t="s">
        <v>2332</v>
      </c>
      <c r="D13077" s="417" t="s">
        <v>15608</v>
      </c>
      <c r="E13077" s="391">
        <v>1.55</v>
      </c>
      <c r="F13077" s="418">
        <v>44249</v>
      </c>
      <c r="G13077" s="417" t="s">
        <v>2286</v>
      </c>
      <c r="I13077" s="379" t="str">
        <f t="shared" si="600"/>
        <v/>
      </c>
      <c r="J13077" s="379" t="str">
        <f t="shared" si="601"/>
        <v/>
      </c>
      <c r="K13077" s="391" t="str">
        <f t="shared" si="602"/>
        <v/>
      </c>
    </row>
    <row r="13078" spans="1:11">
      <c r="A13078" s="417" t="s">
        <v>2155</v>
      </c>
      <c r="B13078" s="417" t="s">
        <v>17706</v>
      </c>
      <c r="C13078" s="417" t="s">
        <v>2332</v>
      </c>
      <c r="D13078" s="417" t="s">
        <v>15609</v>
      </c>
      <c r="E13078" s="391">
        <v>1.7</v>
      </c>
      <c r="F13078" s="418">
        <v>44249</v>
      </c>
      <c r="G13078" s="417" t="s">
        <v>2286</v>
      </c>
      <c r="I13078" s="379" t="str">
        <f t="shared" si="600"/>
        <v/>
      </c>
      <c r="J13078" s="379" t="str">
        <f t="shared" si="601"/>
        <v/>
      </c>
      <c r="K13078" s="391" t="str">
        <f t="shared" si="602"/>
        <v/>
      </c>
    </row>
    <row r="13079" spans="1:11">
      <c r="A13079" s="417" t="s">
        <v>2155</v>
      </c>
      <c r="B13079" s="417" t="s">
        <v>17707</v>
      </c>
      <c r="C13079" s="417" t="s">
        <v>2332</v>
      </c>
      <c r="D13079" s="417" t="s">
        <v>15611</v>
      </c>
      <c r="E13079" s="391">
        <v>2.7</v>
      </c>
      <c r="F13079" s="418">
        <v>44249</v>
      </c>
      <c r="G13079" s="417" t="s">
        <v>2286</v>
      </c>
      <c r="I13079" s="379" t="str">
        <f t="shared" si="600"/>
        <v/>
      </c>
      <c r="J13079" s="379" t="str">
        <f t="shared" si="601"/>
        <v/>
      </c>
      <c r="K13079" s="391" t="str">
        <f t="shared" si="602"/>
        <v/>
      </c>
    </row>
    <row r="13080" spans="1:11">
      <c r="A13080" s="417" t="s">
        <v>2155</v>
      </c>
      <c r="B13080" s="417" t="s">
        <v>17708</v>
      </c>
      <c r="C13080" s="417" t="s">
        <v>2332</v>
      </c>
      <c r="D13080" s="417" t="s">
        <v>15613</v>
      </c>
      <c r="E13080" s="391">
        <v>2.98</v>
      </c>
      <c r="F13080" s="418">
        <v>44249</v>
      </c>
      <c r="G13080" s="417" t="s">
        <v>2286</v>
      </c>
      <c r="I13080" s="379" t="str">
        <f t="shared" si="600"/>
        <v/>
      </c>
      <c r="J13080" s="379" t="str">
        <f t="shared" si="601"/>
        <v/>
      </c>
      <c r="K13080" s="391" t="str">
        <f t="shared" si="602"/>
        <v/>
      </c>
    </row>
    <row r="13081" spans="1:11">
      <c r="A13081" s="417" t="s">
        <v>2155</v>
      </c>
      <c r="B13081" s="417" t="s">
        <v>18963</v>
      </c>
      <c r="C13081" s="417" t="s">
        <v>2332</v>
      </c>
      <c r="D13081" s="417" t="s">
        <v>15615</v>
      </c>
      <c r="E13081" s="391">
        <v>3.4</v>
      </c>
      <c r="F13081" s="418">
        <v>44249</v>
      </c>
      <c r="G13081" s="417" t="s">
        <v>2286</v>
      </c>
      <c r="I13081" s="379" t="str">
        <f t="shared" si="600"/>
        <v/>
      </c>
      <c r="J13081" s="379" t="str">
        <f t="shared" si="601"/>
        <v/>
      </c>
      <c r="K13081" s="391" t="str">
        <f t="shared" si="602"/>
        <v/>
      </c>
    </row>
    <row r="13082" spans="1:11">
      <c r="A13082" s="417" t="s">
        <v>2155</v>
      </c>
      <c r="B13082" s="417" t="s">
        <v>18964</v>
      </c>
      <c r="C13082" s="417" t="s">
        <v>2332</v>
      </c>
      <c r="D13082" s="417" t="s">
        <v>15616</v>
      </c>
      <c r="E13082" s="391">
        <v>3.89</v>
      </c>
      <c r="F13082" s="418">
        <v>44249</v>
      </c>
      <c r="G13082" s="417" t="s">
        <v>2286</v>
      </c>
      <c r="I13082" s="379" t="str">
        <f t="shared" si="600"/>
        <v/>
      </c>
      <c r="J13082" s="379" t="str">
        <f t="shared" si="601"/>
        <v/>
      </c>
      <c r="K13082" s="391" t="str">
        <f t="shared" si="602"/>
        <v/>
      </c>
    </row>
    <row r="13083" spans="1:11">
      <c r="A13083" s="417" t="s">
        <v>2155</v>
      </c>
      <c r="B13083" s="417" t="s">
        <v>18965</v>
      </c>
      <c r="C13083" s="417" t="s">
        <v>2332</v>
      </c>
      <c r="D13083" s="417" t="s">
        <v>15617</v>
      </c>
      <c r="E13083" s="391">
        <v>4.08</v>
      </c>
      <c r="F13083" s="418">
        <v>44249</v>
      </c>
      <c r="G13083" s="417" t="s">
        <v>2286</v>
      </c>
      <c r="I13083" s="379" t="str">
        <f t="shared" si="600"/>
        <v/>
      </c>
      <c r="J13083" s="379" t="str">
        <f t="shared" si="601"/>
        <v/>
      </c>
      <c r="K13083" s="391" t="str">
        <f t="shared" si="602"/>
        <v/>
      </c>
    </row>
    <row r="13084" spans="1:11">
      <c r="A13084" s="417" t="s">
        <v>2155</v>
      </c>
      <c r="B13084" s="417" t="s">
        <v>15703</v>
      </c>
      <c r="C13084" s="417" t="s">
        <v>2332</v>
      </c>
      <c r="D13084" s="417" t="s">
        <v>15618</v>
      </c>
      <c r="E13084" s="391">
        <v>4.75</v>
      </c>
      <c r="F13084" s="418">
        <v>44249</v>
      </c>
      <c r="G13084" s="417" t="s">
        <v>2286</v>
      </c>
      <c r="I13084" s="379" t="str">
        <f t="shared" si="600"/>
        <v/>
      </c>
      <c r="J13084" s="379" t="str">
        <f t="shared" si="601"/>
        <v/>
      </c>
      <c r="K13084" s="391" t="str">
        <f t="shared" si="602"/>
        <v/>
      </c>
    </row>
    <row r="13085" spans="1:11">
      <c r="A13085" s="417" t="s">
        <v>2155</v>
      </c>
      <c r="B13085" s="417" t="s">
        <v>18966</v>
      </c>
      <c r="C13085" s="417" t="s">
        <v>2332</v>
      </c>
      <c r="D13085" s="417" t="s">
        <v>15619</v>
      </c>
      <c r="E13085" s="391">
        <v>4.9000000000000004</v>
      </c>
      <c r="F13085" s="418">
        <v>44249</v>
      </c>
      <c r="G13085" s="417" t="s">
        <v>2286</v>
      </c>
      <c r="I13085" s="379" t="str">
        <f t="shared" si="600"/>
        <v/>
      </c>
      <c r="J13085" s="379" t="str">
        <f t="shared" si="601"/>
        <v/>
      </c>
      <c r="K13085" s="391" t="str">
        <f t="shared" si="602"/>
        <v/>
      </c>
    </row>
    <row r="13086" spans="1:11">
      <c r="A13086" s="417" t="s">
        <v>2155</v>
      </c>
      <c r="B13086" s="417" t="s">
        <v>18967</v>
      </c>
      <c r="C13086" s="417" t="s">
        <v>2332</v>
      </c>
      <c r="D13086" s="417" t="s">
        <v>15620</v>
      </c>
      <c r="E13086" s="391">
        <v>6.01</v>
      </c>
      <c r="F13086" s="418">
        <v>44249</v>
      </c>
      <c r="G13086" s="417" t="s">
        <v>2286</v>
      </c>
      <c r="I13086" s="379" t="str">
        <f t="shared" si="600"/>
        <v/>
      </c>
      <c r="J13086" s="379" t="str">
        <f t="shared" si="601"/>
        <v/>
      </c>
      <c r="K13086" s="391" t="str">
        <f t="shared" si="602"/>
        <v/>
      </c>
    </row>
    <row r="13087" spans="1:11">
      <c r="A13087" s="417" t="s">
        <v>2155</v>
      </c>
      <c r="B13087" s="417" t="s">
        <v>18968</v>
      </c>
      <c r="C13087" s="417" t="s">
        <v>2332</v>
      </c>
      <c r="D13087" s="417" t="s">
        <v>15621</v>
      </c>
      <c r="E13087" s="391">
        <v>6.65</v>
      </c>
      <c r="F13087" s="418">
        <v>44249</v>
      </c>
      <c r="G13087" s="417" t="s">
        <v>2286</v>
      </c>
      <c r="I13087" s="379" t="str">
        <f t="shared" si="600"/>
        <v/>
      </c>
      <c r="J13087" s="379" t="str">
        <f t="shared" si="601"/>
        <v/>
      </c>
      <c r="K13087" s="391" t="str">
        <f t="shared" si="602"/>
        <v/>
      </c>
    </row>
    <row r="13088" spans="1:11">
      <c r="A13088" s="417" t="s">
        <v>2155</v>
      </c>
      <c r="B13088" s="417" t="s">
        <v>15704</v>
      </c>
      <c r="C13088" s="417" t="s">
        <v>2332</v>
      </c>
      <c r="D13088" s="417" t="s">
        <v>15705</v>
      </c>
      <c r="E13088" s="391">
        <v>1.18</v>
      </c>
      <c r="F13088" s="418">
        <v>44270</v>
      </c>
      <c r="G13088" s="417" t="s">
        <v>2286</v>
      </c>
      <c r="I13088" s="379" t="str">
        <f t="shared" si="600"/>
        <v/>
      </c>
      <c r="J13088" s="379" t="str">
        <f t="shared" si="601"/>
        <v/>
      </c>
      <c r="K13088" s="391" t="str">
        <f t="shared" si="602"/>
        <v/>
      </c>
    </row>
    <row r="13089" spans="1:11">
      <c r="A13089" s="417" t="s">
        <v>2155</v>
      </c>
      <c r="B13089" s="417" t="s">
        <v>17709</v>
      </c>
      <c r="C13089" s="417" t="s">
        <v>2332</v>
      </c>
      <c r="D13089" s="417" t="s">
        <v>17710</v>
      </c>
      <c r="E13089" s="391">
        <v>3.07</v>
      </c>
      <c r="F13089" s="418">
        <v>44270</v>
      </c>
      <c r="G13089" s="417" t="s">
        <v>2286</v>
      </c>
      <c r="I13089" s="379" t="str">
        <f t="shared" si="600"/>
        <v/>
      </c>
      <c r="J13089" s="379" t="str">
        <f t="shared" si="601"/>
        <v/>
      </c>
      <c r="K13089" s="391" t="str">
        <f t="shared" si="602"/>
        <v/>
      </c>
    </row>
    <row r="13090" spans="1:11">
      <c r="A13090" s="417" t="s">
        <v>2155</v>
      </c>
      <c r="B13090" s="417" t="s">
        <v>15706</v>
      </c>
      <c r="C13090" s="417" t="s">
        <v>2332</v>
      </c>
      <c r="D13090" s="417" t="s">
        <v>15707</v>
      </c>
      <c r="E13090" s="391">
        <v>1.5</v>
      </c>
      <c r="F13090" s="418">
        <v>44270</v>
      </c>
      <c r="G13090" s="417" t="s">
        <v>2286</v>
      </c>
      <c r="I13090" s="379" t="str">
        <f t="shared" si="600"/>
        <v/>
      </c>
      <c r="J13090" s="379" t="str">
        <f t="shared" si="601"/>
        <v/>
      </c>
      <c r="K13090" s="391" t="str">
        <f t="shared" si="602"/>
        <v/>
      </c>
    </row>
    <row r="13091" spans="1:11">
      <c r="A13091" s="417" t="s">
        <v>2155</v>
      </c>
      <c r="B13091" s="417" t="s">
        <v>15708</v>
      </c>
      <c r="C13091" s="417" t="s">
        <v>2332</v>
      </c>
      <c r="D13091" s="417" t="s">
        <v>15709</v>
      </c>
      <c r="E13091" s="391">
        <v>2.84</v>
      </c>
      <c r="F13091" s="418">
        <v>44270</v>
      </c>
      <c r="G13091" s="417" t="s">
        <v>2286</v>
      </c>
      <c r="I13091" s="379" t="str">
        <f t="shared" si="600"/>
        <v/>
      </c>
      <c r="J13091" s="379" t="str">
        <f t="shared" si="601"/>
        <v/>
      </c>
      <c r="K13091" s="391" t="str">
        <f t="shared" si="602"/>
        <v/>
      </c>
    </row>
    <row r="13092" spans="1:11">
      <c r="A13092" s="417" t="s">
        <v>2155</v>
      </c>
      <c r="B13092" s="417" t="s">
        <v>17711</v>
      </c>
      <c r="C13092" s="417" t="s">
        <v>2332</v>
      </c>
      <c r="D13092" s="417" t="s">
        <v>17712</v>
      </c>
      <c r="E13092" s="391">
        <v>1.34</v>
      </c>
      <c r="F13092" s="418">
        <v>44270</v>
      </c>
      <c r="G13092" s="417" t="s">
        <v>2286</v>
      </c>
      <c r="I13092" s="379" t="str">
        <f t="shared" si="600"/>
        <v/>
      </c>
      <c r="J13092" s="379" t="str">
        <f t="shared" si="601"/>
        <v/>
      </c>
      <c r="K13092" s="391" t="str">
        <f t="shared" si="602"/>
        <v/>
      </c>
    </row>
    <row r="13093" spans="1:11">
      <c r="A13093" s="417" t="s">
        <v>2155</v>
      </c>
      <c r="B13093" s="417" t="s">
        <v>15710</v>
      </c>
      <c r="C13093" s="417" t="s">
        <v>2332</v>
      </c>
      <c r="D13093" s="417" t="s">
        <v>15711</v>
      </c>
      <c r="E13093" s="391">
        <v>2.2999999999999998</v>
      </c>
      <c r="F13093" s="418">
        <v>44270</v>
      </c>
      <c r="G13093" s="417" t="s">
        <v>2286</v>
      </c>
      <c r="I13093" s="379" t="str">
        <f t="shared" si="600"/>
        <v/>
      </c>
      <c r="J13093" s="379" t="str">
        <f t="shared" si="601"/>
        <v/>
      </c>
      <c r="K13093" s="391" t="str">
        <f t="shared" si="602"/>
        <v/>
      </c>
    </row>
    <row r="13094" spans="1:11">
      <c r="A13094" s="417" t="s">
        <v>2155</v>
      </c>
      <c r="B13094" s="417" t="s">
        <v>17713</v>
      </c>
      <c r="C13094" s="417" t="s">
        <v>2332</v>
      </c>
      <c r="D13094" s="417" t="s">
        <v>15650</v>
      </c>
      <c r="E13094" s="391">
        <v>3.16</v>
      </c>
      <c r="F13094" s="418">
        <v>44270</v>
      </c>
      <c r="G13094" s="417" t="s">
        <v>2286</v>
      </c>
      <c r="I13094" s="379" t="str">
        <f t="shared" si="600"/>
        <v/>
      </c>
      <c r="J13094" s="379" t="str">
        <f t="shared" si="601"/>
        <v/>
      </c>
      <c r="K13094" s="391" t="str">
        <f t="shared" si="602"/>
        <v/>
      </c>
    </row>
    <row r="13095" spans="1:11">
      <c r="A13095" s="417" t="s">
        <v>2155</v>
      </c>
      <c r="B13095" s="417" t="s">
        <v>6435</v>
      </c>
      <c r="C13095" s="417" t="s">
        <v>2332</v>
      </c>
      <c r="D13095" s="417" t="s">
        <v>7537</v>
      </c>
      <c r="E13095" s="391">
        <v>2.8</v>
      </c>
      <c r="F13095" s="418">
        <v>44393</v>
      </c>
      <c r="G13095" s="417" t="s">
        <v>2286</v>
      </c>
      <c r="I13095" s="379" t="str">
        <f t="shared" si="600"/>
        <v/>
      </c>
      <c r="J13095" s="379" t="str">
        <f t="shared" si="601"/>
        <v/>
      </c>
      <c r="K13095" s="391" t="str">
        <f t="shared" si="602"/>
        <v/>
      </c>
    </row>
    <row r="13096" spans="1:11">
      <c r="A13096" s="417" t="s">
        <v>2155</v>
      </c>
      <c r="B13096" s="417" t="s">
        <v>6436</v>
      </c>
      <c r="C13096" s="417" t="s">
        <v>2332</v>
      </c>
      <c r="D13096" s="417" t="s">
        <v>15655</v>
      </c>
      <c r="E13096" s="391">
        <v>5.47</v>
      </c>
      <c r="F13096" s="418">
        <v>44393</v>
      </c>
      <c r="G13096" s="417" t="s">
        <v>2286</v>
      </c>
      <c r="I13096" s="379" t="str">
        <f t="shared" si="600"/>
        <v/>
      </c>
      <c r="J13096" s="379" t="str">
        <f t="shared" si="601"/>
        <v/>
      </c>
      <c r="K13096" s="391" t="str">
        <f t="shared" si="602"/>
        <v/>
      </c>
    </row>
    <row r="13097" spans="1:11">
      <c r="A13097" s="417" t="s">
        <v>2155</v>
      </c>
      <c r="B13097" s="417" t="s">
        <v>15712</v>
      </c>
      <c r="C13097" s="417" t="s">
        <v>2332</v>
      </c>
      <c r="D13097" s="417" t="s">
        <v>15658</v>
      </c>
      <c r="E13097" s="391">
        <v>0.25</v>
      </c>
      <c r="F13097" s="418">
        <v>44547</v>
      </c>
      <c r="G13097" s="417" t="s">
        <v>2286</v>
      </c>
      <c r="I13097" s="379" t="str">
        <f t="shared" si="600"/>
        <v/>
      </c>
      <c r="J13097" s="379" t="str">
        <f t="shared" si="601"/>
        <v/>
      </c>
      <c r="K13097" s="391" t="str">
        <f t="shared" si="602"/>
        <v/>
      </c>
    </row>
    <row r="13098" spans="1:11">
      <c r="A13098" s="417" t="s">
        <v>277</v>
      </c>
      <c r="B13098" s="417" t="s">
        <v>16696</v>
      </c>
      <c r="C13098" s="417" t="s">
        <v>2281</v>
      </c>
      <c r="D13098" s="417" t="s">
        <v>3564</v>
      </c>
      <c r="E13098" s="391">
        <v>0.2</v>
      </c>
      <c r="F13098" s="418">
        <v>44249</v>
      </c>
      <c r="G13098" s="417" t="s">
        <v>2286</v>
      </c>
      <c r="I13098" s="379" t="str">
        <f t="shared" si="600"/>
        <v/>
      </c>
      <c r="J13098" s="379" t="str">
        <f t="shared" si="601"/>
        <v/>
      </c>
      <c r="K13098" s="391" t="str">
        <f t="shared" si="602"/>
        <v/>
      </c>
    </row>
    <row r="13099" spans="1:11">
      <c r="A13099" s="417" t="s">
        <v>2155</v>
      </c>
      <c r="B13099" s="417" t="s">
        <v>15713</v>
      </c>
      <c r="C13099" s="417" t="s">
        <v>2281</v>
      </c>
      <c r="D13099" s="417" t="s">
        <v>3175</v>
      </c>
      <c r="E13099" s="391">
        <v>0.1</v>
      </c>
      <c r="F13099" s="418">
        <v>44249</v>
      </c>
      <c r="G13099" s="417" t="s">
        <v>2283</v>
      </c>
      <c r="I13099" s="379" t="str">
        <f t="shared" si="600"/>
        <v/>
      </c>
      <c r="J13099" s="379" t="str">
        <f t="shared" si="601"/>
        <v/>
      </c>
      <c r="K13099" s="391" t="str">
        <f t="shared" si="602"/>
        <v/>
      </c>
    </row>
    <row r="13100" spans="1:11">
      <c r="A13100" s="417" t="s">
        <v>2155</v>
      </c>
      <c r="B13100" s="417" t="s">
        <v>15714</v>
      </c>
      <c r="C13100" s="417" t="s">
        <v>2332</v>
      </c>
      <c r="D13100" s="417" t="s">
        <v>3175</v>
      </c>
      <c r="E13100" s="391">
        <v>1.02</v>
      </c>
      <c r="F13100" s="418">
        <v>44249</v>
      </c>
      <c r="G13100" s="417" t="s">
        <v>2286</v>
      </c>
      <c r="I13100" s="379" t="str">
        <f t="shared" si="600"/>
        <v/>
      </c>
      <c r="J13100" s="379" t="str">
        <f t="shared" si="601"/>
        <v/>
      </c>
      <c r="K13100" s="391" t="str">
        <f t="shared" si="602"/>
        <v/>
      </c>
    </row>
    <row r="13101" spans="1:11">
      <c r="A13101" s="417" t="s">
        <v>54</v>
      </c>
      <c r="B13101" s="417" t="s">
        <v>9133</v>
      </c>
      <c r="C13101" s="417" t="s">
        <v>2281</v>
      </c>
      <c r="D13101" s="417" t="s">
        <v>2838</v>
      </c>
      <c r="E13101" s="391">
        <v>4.0599999999999996</v>
      </c>
      <c r="F13101" s="418">
        <v>44214</v>
      </c>
      <c r="G13101" s="417" t="s">
        <v>2283</v>
      </c>
      <c r="I13101" s="379" t="str">
        <f t="shared" si="600"/>
        <v/>
      </c>
      <c r="J13101" s="379" t="str">
        <f t="shared" si="601"/>
        <v/>
      </c>
      <c r="K13101" s="391" t="str">
        <f t="shared" si="602"/>
        <v/>
      </c>
    </row>
    <row r="13102" spans="1:11">
      <c r="A13102" s="417" t="s">
        <v>2155</v>
      </c>
      <c r="B13102" s="417" t="s">
        <v>7337</v>
      </c>
      <c r="C13102" s="417" t="s">
        <v>2281</v>
      </c>
      <c r="D13102" s="417" t="s">
        <v>2839</v>
      </c>
      <c r="E13102" s="391">
        <v>7.1</v>
      </c>
      <c r="F13102" s="418">
        <v>44214</v>
      </c>
      <c r="G13102" s="417" t="s">
        <v>2283</v>
      </c>
      <c r="I13102" s="379" t="str">
        <f t="shared" si="600"/>
        <v/>
      </c>
      <c r="J13102" s="379" t="str">
        <f t="shared" si="601"/>
        <v/>
      </c>
      <c r="K13102" s="391" t="str">
        <f t="shared" si="602"/>
        <v/>
      </c>
    </row>
    <row r="13103" spans="1:11">
      <c r="A13103" s="417" t="s">
        <v>2155</v>
      </c>
      <c r="B13103" s="417" t="s">
        <v>9134</v>
      </c>
      <c r="C13103" s="417" t="s">
        <v>2281</v>
      </c>
      <c r="D13103" s="417" t="s">
        <v>2840</v>
      </c>
      <c r="E13103" s="391">
        <v>6.81</v>
      </c>
      <c r="F13103" s="418">
        <v>44214</v>
      </c>
      <c r="G13103" s="417" t="s">
        <v>2283</v>
      </c>
      <c r="I13103" s="379" t="str">
        <f t="shared" si="600"/>
        <v/>
      </c>
      <c r="J13103" s="379" t="str">
        <f t="shared" si="601"/>
        <v/>
      </c>
      <c r="K13103" s="391" t="str">
        <f t="shared" si="602"/>
        <v/>
      </c>
    </row>
    <row r="13104" spans="1:11">
      <c r="A13104" s="417" t="s">
        <v>2155</v>
      </c>
      <c r="B13104" s="417" t="s">
        <v>9135</v>
      </c>
      <c r="C13104" s="417" t="s">
        <v>2281</v>
      </c>
      <c r="D13104" s="417" t="s">
        <v>2842</v>
      </c>
      <c r="E13104" s="391">
        <v>6.5</v>
      </c>
      <c r="F13104" s="418">
        <v>44214</v>
      </c>
      <c r="G13104" s="417" t="s">
        <v>2283</v>
      </c>
      <c r="I13104" s="379" t="str">
        <f t="shared" si="600"/>
        <v/>
      </c>
      <c r="J13104" s="379" t="str">
        <f t="shared" si="601"/>
        <v/>
      </c>
      <c r="K13104" s="391" t="str">
        <f t="shared" si="602"/>
        <v/>
      </c>
    </row>
    <row r="13105" spans="1:11">
      <c r="A13105" s="417" t="s">
        <v>2155</v>
      </c>
      <c r="B13105" s="417" t="s">
        <v>9136</v>
      </c>
      <c r="C13105" s="417" t="s">
        <v>2281</v>
      </c>
      <c r="D13105" s="417" t="s">
        <v>2844</v>
      </c>
      <c r="E13105" s="391">
        <v>5.73</v>
      </c>
      <c r="F13105" s="418">
        <v>44214</v>
      </c>
      <c r="G13105" s="417" t="s">
        <v>2283</v>
      </c>
      <c r="I13105" s="379" t="str">
        <f t="shared" si="600"/>
        <v/>
      </c>
      <c r="J13105" s="379" t="str">
        <f t="shared" si="601"/>
        <v/>
      </c>
      <c r="K13105" s="391" t="str">
        <f t="shared" si="602"/>
        <v/>
      </c>
    </row>
    <row r="13106" spans="1:11">
      <c r="A13106" s="417" t="s">
        <v>2155</v>
      </c>
      <c r="B13106" s="417" t="s">
        <v>9137</v>
      </c>
      <c r="C13106" s="417" t="s">
        <v>2281</v>
      </c>
      <c r="D13106" s="417" t="s">
        <v>2588</v>
      </c>
      <c r="E13106" s="391">
        <v>3.5</v>
      </c>
      <c r="F13106" s="418">
        <v>44214</v>
      </c>
      <c r="G13106" s="417" t="s">
        <v>2283</v>
      </c>
      <c r="I13106" s="379" t="str">
        <f t="shared" si="600"/>
        <v/>
      </c>
      <c r="J13106" s="379" t="str">
        <f t="shared" si="601"/>
        <v/>
      </c>
      <c r="K13106" s="391" t="str">
        <f t="shared" si="602"/>
        <v/>
      </c>
    </row>
    <row r="13107" spans="1:11">
      <c r="A13107" s="417" t="s">
        <v>2155</v>
      </c>
      <c r="B13107" s="417" t="s">
        <v>9138</v>
      </c>
      <c r="C13107" s="417" t="s">
        <v>2281</v>
      </c>
      <c r="D13107" s="417" t="s">
        <v>3033</v>
      </c>
      <c r="E13107" s="391">
        <v>3.55</v>
      </c>
      <c r="F13107" s="418">
        <v>44214</v>
      </c>
      <c r="G13107" s="417" t="s">
        <v>2283</v>
      </c>
      <c r="I13107" s="379" t="str">
        <f t="shared" si="600"/>
        <v/>
      </c>
      <c r="J13107" s="379" t="str">
        <f t="shared" si="601"/>
        <v/>
      </c>
      <c r="K13107" s="391" t="str">
        <f t="shared" si="602"/>
        <v/>
      </c>
    </row>
    <row r="13108" spans="1:11">
      <c r="A13108" s="417" t="s">
        <v>2155</v>
      </c>
      <c r="B13108" s="417" t="s">
        <v>9139</v>
      </c>
      <c r="C13108" s="417" t="s">
        <v>2281</v>
      </c>
      <c r="D13108" s="417" t="s">
        <v>2359</v>
      </c>
      <c r="E13108" s="391">
        <v>3.87</v>
      </c>
      <c r="F13108" s="418">
        <v>44214</v>
      </c>
      <c r="G13108" s="417" t="s">
        <v>2283</v>
      </c>
      <c r="I13108" s="379" t="str">
        <f t="shared" si="600"/>
        <v/>
      </c>
      <c r="J13108" s="379" t="str">
        <f t="shared" si="601"/>
        <v/>
      </c>
      <c r="K13108" s="391" t="str">
        <f t="shared" si="602"/>
        <v/>
      </c>
    </row>
    <row r="13109" spans="1:11">
      <c r="A13109" s="417" t="s">
        <v>2155</v>
      </c>
      <c r="B13109" s="417" t="s">
        <v>15715</v>
      </c>
      <c r="C13109" s="417" t="s">
        <v>2281</v>
      </c>
      <c r="D13109" s="417" t="s">
        <v>3034</v>
      </c>
      <c r="E13109" s="391">
        <v>1.1499999999999999</v>
      </c>
      <c r="F13109" s="418">
        <v>44214</v>
      </c>
      <c r="G13109" s="417" t="s">
        <v>2283</v>
      </c>
      <c r="I13109" s="379" t="str">
        <f t="shared" si="600"/>
        <v/>
      </c>
      <c r="J13109" s="379" t="str">
        <f t="shared" si="601"/>
        <v/>
      </c>
      <c r="K13109" s="391" t="str">
        <f t="shared" si="602"/>
        <v/>
      </c>
    </row>
    <row r="13110" spans="1:11">
      <c r="A13110" s="417" t="s">
        <v>2155</v>
      </c>
      <c r="B13110" s="417" t="s">
        <v>15716</v>
      </c>
      <c r="C13110" s="417" t="s">
        <v>2281</v>
      </c>
      <c r="D13110" s="417" t="s">
        <v>3580</v>
      </c>
      <c r="E13110" s="391">
        <v>0.65</v>
      </c>
      <c r="F13110" s="418">
        <v>44214</v>
      </c>
      <c r="G13110" s="417" t="s">
        <v>2283</v>
      </c>
      <c r="I13110" s="379" t="str">
        <f t="shared" si="600"/>
        <v/>
      </c>
      <c r="J13110" s="379" t="str">
        <f t="shared" si="601"/>
        <v/>
      </c>
      <c r="K13110" s="391" t="str">
        <f t="shared" si="602"/>
        <v/>
      </c>
    </row>
    <row r="13111" spans="1:11">
      <c r="A13111" s="417" t="s">
        <v>2155</v>
      </c>
      <c r="B13111" s="417" t="s">
        <v>15717</v>
      </c>
      <c r="C13111" s="417" t="s">
        <v>2281</v>
      </c>
      <c r="D13111" s="417" t="s">
        <v>3918</v>
      </c>
      <c r="E13111" s="391">
        <v>0.34</v>
      </c>
      <c r="F13111" s="418">
        <v>44214</v>
      </c>
      <c r="G13111" s="417" t="s">
        <v>2283</v>
      </c>
      <c r="I13111" s="379" t="str">
        <f t="shared" si="600"/>
        <v/>
      </c>
      <c r="J13111" s="379" t="str">
        <f t="shared" si="601"/>
        <v/>
      </c>
      <c r="K13111" s="391" t="str">
        <f t="shared" si="602"/>
        <v/>
      </c>
    </row>
    <row r="13112" spans="1:11">
      <c r="A13112" s="417" t="s">
        <v>2155</v>
      </c>
      <c r="B13112" s="417" t="s">
        <v>15718</v>
      </c>
      <c r="C13112" s="417" t="s">
        <v>2281</v>
      </c>
      <c r="D13112" s="417" t="s">
        <v>3076</v>
      </c>
      <c r="E13112" s="391">
        <v>0.15</v>
      </c>
      <c r="F13112" s="418">
        <v>44214</v>
      </c>
      <c r="G13112" s="417" t="s">
        <v>2283</v>
      </c>
      <c r="I13112" s="379" t="str">
        <f t="shared" si="600"/>
        <v/>
      </c>
      <c r="J13112" s="379" t="str">
        <f t="shared" si="601"/>
        <v/>
      </c>
      <c r="K13112" s="391" t="str">
        <f t="shared" si="602"/>
        <v/>
      </c>
    </row>
    <row r="13113" spans="1:11">
      <c r="A13113" s="417" t="s">
        <v>2155</v>
      </c>
      <c r="B13113" s="417" t="s">
        <v>15719</v>
      </c>
      <c r="C13113" s="417" t="s">
        <v>2281</v>
      </c>
      <c r="D13113" s="417" t="s">
        <v>3058</v>
      </c>
      <c r="E13113" s="391">
        <v>0.09</v>
      </c>
      <c r="F13113" s="418">
        <v>44214</v>
      </c>
      <c r="G13113" s="417" t="s">
        <v>2283</v>
      </c>
      <c r="I13113" s="379" t="str">
        <f t="shared" si="600"/>
        <v/>
      </c>
      <c r="J13113" s="379" t="str">
        <f t="shared" si="601"/>
        <v/>
      </c>
      <c r="K13113" s="391" t="str">
        <f t="shared" si="602"/>
        <v/>
      </c>
    </row>
    <row r="13114" spans="1:11">
      <c r="A13114" s="417" t="s">
        <v>2155</v>
      </c>
      <c r="B13114" s="417" t="s">
        <v>15720</v>
      </c>
      <c r="C13114" s="417" t="s">
        <v>2281</v>
      </c>
      <c r="D13114" s="417" t="s">
        <v>3969</v>
      </c>
      <c r="E13114" s="391">
        <v>0.21</v>
      </c>
      <c r="F13114" s="418">
        <v>44214</v>
      </c>
      <c r="G13114" s="417" t="s">
        <v>2283</v>
      </c>
      <c r="I13114" s="379" t="str">
        <f t="shared" si="600"/>
        <v/>
      </c>
      <c r="J13114" s="379" t="str">
        <f t="shared" si="601"/>
        <v/>
      </c>
      <c r="K13114" s="391" t="str">
        <f t="shared" si="602"/>
        <v/>
      </c>
    </row>
    <row r="13115" spans="1:11">
      <c r="A13115" s="417" t="s">
        <v>2155</v>
      </c>
      <c r="B13115" s="417" t="s">
        <v>15721</v>
      </c>
      <c r="C13115" s="417" t="s">
        <v>2281</v>
      </c>
      <c r="D13115" s="417" t="s">
        <v>3207</v>
      </c>
      <c r="E13115" s="391">
        <v>7.0000000000000007E-2</v>
      </c>
      <c r="F13115" s="418">
        <v>44214</v>
      </c>
      <c r="G13115" s="417" t="s">
        <v>2283</v>
      </c>
      <c r="I13115" s="379" t="str">
        <f t="shared" si="600"/>
        <v/>
      </c>
      <c r="J13115" s="379" t="str">
        <f t="shared" si="601"/>
        <v/>
      </c>
      <c r="K13115" s="391" t="str">
        <f t="shared" si="602"/>
        <v/>
      </c>
    </row>
    <row r="13116" spans="1:11">
      <c r="A13116" s="417" t="s">
        <v>2155</v>
      </c>
      <c r="B13116" s="417" t="s">
        <v>15722</v>
      </c>
      <c r="C13116" s="417" t="s">
        <v>2281</v>
      </c>
      <c r="D13116" s="417" t="s">
        <v>4054</v>
      </c>
      <c r="E13116" s="391">
        <v>0.01</v>
      </c>
      <c r="F13116" s="418">
        <v>44214</v>
      </c>
      <c r="G13116" s="417" t="s">
        <v>2283</v>
      </c>
      <c r="I13116" s="379" t="str">
        <f t="shared" si="600"/>
        <v/>
      </c>
      <c r="J13116" s="379" t="str">
        <f t="shared" si="601"/>
        <v/>
      </c>
      <c r="K13116" s="391" t="str">
        <f t="shared" si="602"/>
        <v/>
      </c>
    </row>
    <row r="13117" spans="1:11">
      <c r="A13117" s="417" t="s">
        <v>2155</v>
      </c>
      <c r="B13117" s="417" t="s">
        <v>15723</v>
      </c>
      <c r="C13117" s="417" t="s">
        <v>2281</v>
      </c>
      <c r="D13117" s="417" t="s">
        <v>3974</v>
      </c>
      <c r="E13117" s="391">
        <v>7.0000000000000007E-2</v>
      </c>
      <c r="F13117" s="418">
        <v>44214</v>
      </c>
      <c r="G13117" s="417" t="s">
        <v>2283</v>
      </c>
      <c r="I13117" s="379" t="str">
        <f t="shared" si="600"/>
        <v/>
      </c>
      <c r="J13117" s="379" t="str">
        <f t="shared" si="601"/>
        <v/>
      </c>
      <c r="K13117" s="391" t="str">
        <f t="shared" si="602"/>
        <v/>
      </c>
    </row>
    <row r="13118" spans="1:11">
      <c r="A13118" s="417" t="s">
        <v>2155</v>
      </c>
      <c r="B13118" s="417" t="s">
        <v>15724</v>
      </c>
      <c r="C13118" s="417" t="s">
        <v>2281</v>
      </c>
      <c r="D13118" s="417" t="s">
        <v>2372</v>
      </c>
      <c r="E13118" s="391">
        <v>0.03</v>
      </c>
      <c r="F13118" s="418">
        <v>44214</v>
      </c>
      <c r="G13118" s="417" t="s">
        <v>2283</v>
      </c>
      <c r="I13118" s="379" t="str">
        <f t="shared" si="600"/>
        <v/>
      </c>
      <c r="J13118" s="379" t="str">
        <f t="shared" si="601"/>
        <v/>
      </c>
      <c r="K13118" s="391" t="str">
        <f t="shared" si="602"/>
        <v/>
      </c>
    </row>
    <row r="13119" spans="1:11">
      <c r="A13119" s="417" t="s">
        <v>2155</v>
      </c>
      <c r="B13119" s="417" t="s">
        <v>7338</v>
      </c>
      <c r="C13119" s="417" t="s">
        <v>2281</v>
      </c>
      <c r="D13119" s="417" t="s">
        <v>2844</v>
      </c>
      <c r="E13119" s="391">
        <v>5.85</v>
      </c>
      <c r="F13119" s="418">
        <v>44249</v>
      </c>
      <c r="G13119" s="417" t="s">
        <v>2283</v>
      </c>
      <c r="I13119" s="379" t="str">
        <f t="shared" si="600"/>
        <v/>
      </c>
      <c r="J13119" s="379" t="str">
        <f t="shared" si="601"/>
        <v/>
      </c>
      <c r="K13119" s="391" t="str">
        <f t="shared" si="602"/>
        <v/>
      </c>
    </row>
    <row r="13120" spans="1:11">
      <c r="A13120" s="417" t="s">
        <v>2155</v>
      </c>
      <c r="B13120" s="417" t="s">
        <v>17714</v>
      </c>
      <c r="C13120" s="417" t="s">
        <v>2281</v>
      </c>
      <c r="D13120" s="417" t="s">
        <v>2845</v>
      </c>
      <c r="E13120" s="391">
        <v>5.75</v>
      </c>
      <c r="F13120" s="418">
        <v>44249</v>
      </c>
      <c r="G13120" s="417" t="s">
        <v>2283</v>
      </c>
      <c r="I13120" s="379" t="str">
        <f t="shared" si="600"/>
        <v/>
      </c>
      <c r="J13120" s="379" t="str">
        <f t="shared" si="601"/>
        <v/>
      </c>
      <c r="K13120" s="391" t="str">
        <f t="shared" si="602"/>
        <v/>
      </c>
    </row>
    <row r="13121" spans="1:11">
      <c r="A13121" s="417" t="s">
        <v>2155</v>
      </c>
      <c r="B13121" s="417" t="s">
        <v>15725</v>
      </c>
      <c r="C13121" s="417" t="s">
        <v>2281</v>
      </c>
      <c r="D13121" s="417" t="s">
        <v>2588</v>
      </c>
      <c r="E13121" s="391">
        <v>7.2</v>
      </c>
      <c r="F13121" s="418">
        <v>44249</v>
      </c>
      <c r="G13121" s="417" t="s">
        <v>2283</v>
      </c>
      <c r="I13121" s="379" t="str">
        <f t="shared" si="600"/>
        <v/>
      </c>
      <c r="J13121" s="379" t="str">
        <f t="shared" si="601"/>
        <v/>
      </c>
      <c r="K13121" s="391" t="str">
        <f t="shared" si="602"/>
        <v/>
      </c>
    </row>
    <row r="13122" spans="1:11">
      <c r="A13122" s="417" t="s">
        <v>2155</v>
      </c>
      <c r="B13122" s="417" t="s">
        <v>15726</v>
      </c>
      <c r="C13122" s="417" t="s">
        <v>2281</v>
      </c>
      <c r="D13122" s="417" t="s">
        <v>3017</v>
      </c>
      <c r="E13122" s="391">
        <v>4.3499999999999996</v>
      </c>
      <c r="F13122" s="418">
        <v>44249</v>
      </c>
      <c r="G13122" s="417" t="s">
        <v>2283</v>
      </c>
      <c r="I13122" s="379" t="str">
        <f t="shared" si="600"/>
        <v/>
      </c>
      <c r="J13122" s="379" t="str">
        <f t="shared" si="601"/>
        <v/>
      </c>
      <c r="K13122" s="391" t="str">
        <f t="shared" si="602"/>
        <v/>
      </c>
    </row>
    <row r="13123" spans="1:11">
      <c r="A13123" s="417" t="s">
        <v>2155</v>
      </c>
      <c r="B13123" s="417" t="s">
        <v>18969</v>
      </c>
      <c r="C13123" s="417" t="s">
        <v>2281</v>
      </c>
      <c r="D13123" s="417" t="s">
        <v>3033</v>
      </c>
      <c r="E13123" s="391">
        <v>4.62</v>
      </c>
      <c r="F13123" s="418">
        <v>44249</v>
      </c>
      <c r="G13123" s="417" t="s">
        <v>2283</v>
      </c>
      <c r="I13123" s="379" t="str">
        <f t="shared" si="600"/>
        <v/>
      </c>
      <c r="J13123" s="379" t="str">
        <f t="shared" si="601"/>
        <v/>
      </c>
      <c r="K13123" s="391" t="str">
        <f t="shared" si="602"/>
        <v/>
      </c>
    </row>
    <row r="13124" spans="1:11">
      <c r="A13124" s="417" t="s">
        <v>2155</v>
      </c>
      <c r="B13124" s="417" t="s">
        <v>15727</v>
      </c>
      <c r="C13124" s="417" t="s">
        <v>2281</v>
      </c>
      <c r="D13124" s="417" t="s">
        <v>3034</v>
      </c>
      <c r="E13124" s="391">
        <v>2.5</v>
      </c>
      <c r="F13124" s="418">
        <v>44249</v>
      </c>
      <c r="G13124" s="417" t="s">
        <v>2283</v>
      </c>
      <c r="I13124" s="379" t="str">
        <f t="shared" ref="I13124:I13187" si="603">IF(F13836&lt;&gt;"",F13836-$I$199,"")</f>
        <v/>
      </c>
      <c r="J13124" s="379" t="str">
        <f t="shared" ref="J13124:J13187" si="604">IF(I13124&lt;&gt;"",NETWORKDAYS($I$199,F13836-1,$N$201:$N$224),"")</f>
        <v/>
      </c>
      <c r="K13124" s="391" t="str">
        <f t="shared" ref="K13124:K13187" si="605">IF(I13124&lt;&gt;"",RIGHT(D13836,LEN(D13836)-FIND(" ",D13836)),"")</f>
        <v/>
      </c>
    </row>
    <row r="13125" spans="1:11">
      <c r="A13125" s="417" t="s">
        <v>2155</v>
      </c>
      <c r="B13125" s="417" t="s">
        <v>15728</v>
      </c>
      <c r="C13125" s="417" t="s">
        <v>2281</v>
      </c>
      <c r="D13125" s="417" t="s">
        <v>3580</v>
      </c>
      <c r="E13125" s="391">
        <v>1.8</v>
      </c>
      <c r="F13125" s="418">
        <v>44249</v>
      </c>
      <c r="G13125" s="417" t="s">
        <v>2283</v>
      </c>
      <c r="I13125" s="379" t="str">
        <f t="shared" si="603"/>
        <v/>
      </c>
      <c r="J13125" s="379" t="str">
        <f t="shared" si="604"/>
        <v/>
      </c>
      <c r="K13125" s="391" t="str">
        <f t="shared" si="605"/>
        <v/>
      </c>
    </row>
    <row r="13126" spans="1:11">
      <c r="A13126" s="417" t="s">
        <v>2155</v>
      </c>
      <c r="B13126" s="417" t="s">
        <v>15729</v>
      </c>
      <c r="C13126" s="417" t="s">
        <v>2281</v>
      </c>
      <c r="D13126" s="417" t="s">
        <v>3918</v>
      </c>
      <c r="E13126" s="391">
        <v>1.35</v>
      </c>
      <c r="F13126" s="418">
        <v>44249</v>
      </c>
      <c r="G13126" s="417" t="s">
        <v>2283</v>
      </c>
      <c r="I13126" s="379" t="str">
        <f t="shared" si="603"/>
        <v/>
      </c>
      <c r="J13126" s="379" t="str">
        <f t="shared" si="604"/>
        <v/>
      </c>
      <c r="K13126" s="391" t="str">
        <f t="shared" si="605"/>
        <v/>
      </c>
    </row>
    <row r="13127" spans="1:11">
      <c r="A13127" s="417" t="s">
        <v>2155</v>
      </c>
      <c r="B13127" s="417" t="s">
        <v>15730</v>
      </c>
      <c r="C13127" s="417" t="s">
        <v>2281</v>
      </c>
      <c r="D13127" s="417" t="s">
        <v>3076</v>
      </c>
      <c r="E13127" s="391">
        <v>1.0900000000000001</v>
      </c>
      <c r="F13127" s="418">
        <v>44249</v>
      </c>
      <c r="G13127" s="417" t="s">
        <v>2283</v>
      </c>
      <c r="I13127" s="379" t="str">
        <f t="shared" si="603"/>
        <v/>
      </c>
      <c r="J13127" s="379" t="str">
        <f t="shared" si="604"/>
        <v/>
      </c>
      <c r="K13127" s="391" t="str">
        <f t="shared" si="605"/>
        <v/>
      </c>
    </row>
    <row r="13128" spans="1:11">
      <c r="A13128" s="417" t="s">
        <v>2155</v>
      </c>
      <c r="B13128" s="417" t="s">
        <v>7339</v>
      </c>
      <c r="C13128" s="417" t="s">
        <v>2281</v>
      </c>
      <c r="D13128" s="417" t="s">
        <v>3058</v>
      </c>
      <c r="E13128" s="391">
        <v>0.9</v>
      </c>
      <c r="F13128" s="418">
        <v>44249</v>
      </c>
      <c r="G13128" s="417" t="s">
        <v>2283</v>
      </c>
      <c r="I13128" s="379" t="str">
        <f t="shared" si="603"/>
        <v/>
      </c>
      <c r="J13128" s="379" t="str">
        <f t="shared" si="604"/>
        <v/>
      </c>
      <c r="K13128" s="391" t="str">
        <f t="shared" si="605"/>
        <v/>
      </c>
    </row>
    <row r="13129" spans="1:11">
      <c r="A13129" s="417" t="s">
        <v>2155</v>
      </c>
      <c r="B13129" s="417" t="s">
        <v>15731</v>
      </c>
      <c r="C13129" s="417" t="s">
        <v>2281</v>
      </c>
      <c r="D13129" s="417" t="s">
        <v>3969</v>
      </c>
      <c r="E13129" s="391">
        <v>0.62</v>
      </c>
      <c r="F13129" s="418">
        <v>44249</v>
      </c>
      <c r="G13129" s="417" t="s">
        <v>2283</v>
      </c>
      <c r="I13129" s="379" t="str">
        <f t="shared" si="603"/>
        <v/>
      </c>
      <c r="J13129" s="379" t="str">
        <f t="shared" si="604"/>
        <v/>
      </c>
      <c r="K13129" s="391" t="str">
        <f t="shared" si="605"/>
        <v/>
      </c>
    </row>
    <row r="13130" spans="1:11">
      <c r="A13130" s="417" t="s">
        <v>2155</v>
      </c>
      <c r="B13130" s="417" t="s">
        <v>15732</v>
      </c>
      <c r="C13130" s="417" t="s">
        <v>2281</v>
      </c>
      <c r="D13130" s="417" t="s">
        <v>3207</v>
      </c>
      <c r="E13130" s="391">
        <v>0.8</v>
      </c>
      <c r="F13130" s="418">
        <v>44249</v>
      </c>
      <c r="G13130" s="417" t="s">
        <v>2283</v>
      </c>
      <c r="I13130" s="379" t="str">
        <f t="shared" si="603"/>
        <v/>
      </c>
      <c r="J13130" s="379" t="str">
        <f t="shared" si="604"/>
        <v/>
      </c>
      <c r="K13130" s="391" t="str">
        <f t="shared" si="605"/>
        <v/>
      </c>
    </row>
    <row r="13131" spans="1:11">
      <c r="A13131" s="417" t="s">
        <v>2155</v>
      </c>
      <c r="B13131" s="417" t="s">
        <v>7340</v>
      </c>
      <c r="C13131" s="417" t="s">
        <v>2281</v>
      </c>
      <c r="D13131" s="417" t="s">
        <v>4054</v>
      </c>
      <c r="E13131" s="391">
        <v>0.49</v>
      </c>
      <c r="F13131" s="418">
        <v>44249</v>
      </c>
      <c r="G13131" s="417" t="s">
        <v>2283</v>
      </c>
      <c r="I13131" s="379" t="str">
        <f t="shared" si="603"/>
        <v/>
      </c>
      <c r="J13131" s="379" t="str">
        <f t="shared" si="604"/>
        <v/>
      </c>
      <c r="K13131" s="391" t="str">
        <f t="shared" si="605"/>
        <v/>
      </c>
    </row>
    <row r="13132" spans="1:11">
      <c r="A13132" s="417" t="s">
        <v>2155</v>
      </c>
      <c r="B13132" s="417" t="s">
        <v>6437</v>
      </c>
      <c r="C13132" s="417" t="s">
        <v>2281</v>
      </c>
      <c r="D13132" s="417" t="s">
        <v>4006</v>
      </c>
      <c r="E13132" s="391">
        <v>0.25</v>
      </c>
      <c r="F13132" s="418">
        <v>44249</v>
      </c>
      <c r="G13132" s="417" t="s">
        <v>2283</v>
      </c>
      <c r="I13132" s="379" t="str">
        <f t="shared" si="603"/>
        <v/>
      </c>
      <c r="J13132" s="379" t="str">
        <f t="shared" si="604"/>
        <v/>
      </c>
      <c r="K13132" s="391" t="str">
        <f t="shared" si="605"/>
        <v/>
      </c>
    </row>
    <row r="13133" spans="1:11">
      <c r="A13133" s="417" t="s">
        <v>2155</v>
      </c>
      <c r="B13133" s="417" t="s">
        <v>7341</v>
      </c>
      <c r="C13133" s="417" t="s">
        <v>2281</v>
      </c>
      <c r="D13133" s="417" t="s">
        <v>5176</v>
      </c>
      <c r="E13133" s="391">
        <v>0.4</v>
      </c>
      <c r="F13133" s="418">
        <v>44249</v>
      </c>
      <c r="G13133" s="417" t="s">
        <v>2283</v>
      </c>
      <c r="I13133" s="379" t="str">
        <f t="shared" si="603"/>
        <v/>
      </c>
      <c r="J13133" s="379" t="str">
        <f t="shared" si="604"/>
        <v/>
      </c>
      <c r="K13133" s="391" t="str">
        <f t="shared" si="605"/>
        <v/>
      </c>
    </row>
    <row r="13134" spans="1:11">
      <c r="A13134" s="417" t="s">
        <v>2155</v>
      </c>
      <c r="B13134" s="417" t="s">
        <v>6438</v>
      </c>
      <c r="C13134" s="417" t="s">
        <v>2281</v>
      </c>
      <c r="D13134" s="417" t="s">
        <v>3998</v>
      </c>
      <c r="E13134" s="391">
        <v>0.13</v>
      </c>
      <c r="F13134" s="418">
        <v>44249</v>
      </c>
      <c r="G13134" s="417" t="s">
        <v>2283</v>
      </c>
      <c r="I13134" s="379" t="str">
        <f t="shared" si="603"/>
        <v/>
      </c>
      <c r="J13134" s="379" t="str">
        <f t="shared" si="604"/>
        <v/>
      </c>
      <c r="K13134" s="391" t="str">
        <f t="shared" si="605"/>
        <v/>
      </c>
    </row>
    <row r="13135" spans="1:11">
      <c r="A13135" s="417" t="s">
        <v>2155</v>
      </c>
      <c r="B13135" s="417" t="s">
        <v>15733</v>
      </c>
      <c r="C13135" s="417" t="s">
        <v>2281</v>
      </c>
      <c r="D13135" s="417" t="s">
        <v>3966</v>
      </c>
      <c r="E13135" s="391">
        <v>9.83</v>
      </c>
      <c r="F13135" s="418">
        <v>44270</v>
      </c>
      <c r="G13135" s="417" t="s">
        <v>2283</v>
      </c>
      <c r="I13135" s="379" t="str">
        <f t="shared" si="603"/>
        <v/>
      </c>
      <c r="J13135" s="379" t="str">
        <f t="shared" si="604"/>
        <v/>
      </c>
      <c r="K13135" s="391" t="str">
        <f t="shared" si="605"/>
        <v/>
      </c>
    </row>
    <row r="13136" spans="1:11">
      <c r="A13136" s="417" t="s">
        <v>2155</v>
      </c>
      <c r="B13136" s="417" t="s">
        <v>18970</v>
      </c>
      <c r="C13136" s="417" t="s">
        <v>2281</v>
      </c>
      <c r="D13136" s="417" t="s">
        <v>3076</v>
      </c>
      <c r="E13136" s="391">
        <v>1.6</v>
      </c>
      <c r="F13136" s="418">
        <v>44270</v>
      </c>
      <c r="G13136" s="417" t="s">
        <v>2283</v>
      </c>
      <c r="I13136" s="379" t="str">
        <f t="shared" si="603"/>
        <v/>
      </c>
      <c r="J13136" s="379" t="str">
        <f t="shared" si="604"/>
        <v/>
      </c>
      <c r="K13136" s="391" t="str">
        <f t="shared" si="605"/>
        <v/>
      </c>
    </row>
    <row r="13137" spans="1:11">
      <c r="A13137" s="417" t="s">
        <v>2155</v>
      </c>
      <c r="B13137" s="417" t="s">
        <v>15734</v>
      </c>
      <c r="C13137" s="417" t="s">
        <v>2281</v>
      </c>
      <c r="D13137" s="417" t="s">
        <v>4047</v>
      </c>
      <c r="E13137" s="391">
        <v>0.5</v>
      </c>
      <c r="F13137" s="418">
        <v>44270</v>
      </c>
      <c r="G13137" s="417" t="s">
        <v>2283</v>
      </c>
      <c r="I13137" s="379" t="str">
        <f t="shared" si="603"/>
        <v/>
      </c>
      <c r="J13137" s="379" t="str">
        <f t="shared" si="604"/>
        <v/>
      </c>
      <c r="K13137" s="391" t="str">
        <f t="shared" si="605"/>
        <v/>
      </c>
    </row>
    <row r="13138" spans="1:11">
      <c r="A13138" s="417" t="s">
        <v>2155</v>
      </c>
      <c r="B13138" s="417" t="s">
        <v>9140</v>
      </c>
      <c r="C13138" s="417" t="s">
        <v>2281</v>
      </c>
      <c r="D13138" s="417" t="s">
        <v>3971</v>
      </c>
      <c r="E13138" s="391">
        <v>0.63</v>
      </c>
      <c r="F13138" s="418">
        <v>44270</v>
      </c>
      <c r="G13138" s="417" t="s">
        <v>2283</v>
      </c>
      <c r="I13138" s="379" t="str">
        <f t="shared" si="603"/>
        <v/>
      </c>
      <c r="J13138" s="379" t="str">
        <f t="shared" si="604"/>
        <v/>
      </c>
      <c r="K13138" s="391" t="str">
        <f t="shared" si="605"/>
        <v/>
      </c>
    </row>
    <row r="13139" spans="1:11">
      <c r="A13139" s="417" t="s">
        <v>2155</v>
      </c>
      <c r="B13139" s="417" t="s">
        <v>9141</v>
      </c>
      <c r="C13139" s="417" t="s">
        <v>2281</v>
      </c>
      <c r="D13139" s="417" t="s">
        <v>3110</v>
      </c>
      <c r="E13139" s="391">
        <v>0.14000000000000001</v>
      </c>
      <c r="F13139" s="418">
        <v>44270</v>
      </c>
      <c r="G13139" s="417" t="s">
        <v>2283</v>
      </c>
      <c r="I13139" s="379" t="str">
        <f t="shared" si="603"/>
        <v/>
      </c>
      <c r="J13139" s="379" t="str">
        <f t="shared" si="604"/>
        <v/>
      </c>
      <c r="K13139" s="391" t="str">
        <f t="shared" si="605"/>
        <v/>
      </c>
    </row>
    <row r="13140" spans="1:11">
      <c r="A13140" s="417" t="s">
        <v>2155</v>
      </c>
      <c r="B13140" s="417" t="s">
        <v>15735</v>
      </c>
      <c r="C13140" s="417" t="s">
        <v>2281</v>
      </c>
      <c r="D13140" s="417" t="s">
        <v>3032</v>
      </c>
      <c r="E13140" s="391">
        <v>7.46</v>
      </c>
      <c r="F13140" s="418">
        <v>44305</v>
      </c>
      <c r="G13140" s="417" t="s">
        <v>2286</v>
      </c>
      <c r="I13140" s="379" t="str">
        <f t="shared" si="603"/>
        <v/>
      </c>
      <c r="J13140" s="379" t="str">
        <f t="shared" si="604"/>
        <v/>
      </c>
      <c r="K13140" s="391" t="str">
        <f t="shared" si="605"/>
        <v/>
      </c>
    </row>
    <row r="13141" spans="1:11">
      <c r="A13141" s="417" t="s">
        <v>2155</v>
      </c>
      <c r="B13141" s="417" t="s">
        <v>7342</v>
      </c>
      <c r="C13141" s="417" t="s">
        <v>2281</v>
      </c>
      <c r="D13141" s="417" t="s">
        <v>4067</v>
      </c>
      <c r="E13141" s="391">
        <v>7.01</v>
      </c>
      <c r="F13141" s="418">
        <v>44305</v>
      </c>
      <c r="G13141" s="417" t="s">
        <v>2286</v>
      </c>
      <c r="I13141" s="379" t="str">
        <f t="shared" si="603"/>
        <v/>
      </c>
      <c r="J13141" s="379" t="str">
        <f t="shared" si="604"/>
        <v/>
      </c>
      <c r="K13141" s="391" t="str">
        <f t="shared" si="605"/>
        <v/>
      </c>
    </row>
    <row r="13142" spans="1:11">
      <c r="A13142" s="417" t="s">
        <v>2155</v>
      </c>
      <c r="B13142" s="417" t="s">
        <v>7343</v>
      </c>
      <c r="C13142" s="417" t="s">
        <v>2281</v>
      </c>
      <c r="D13142" s="417" t="s">
        <v>3077</v>
      </c>
      <c r="E13142" s="391">
        <v>0.6</v>
      </c>
      <c r="F13142" s="418">
        <v>44305</v>
      </c>
      <c r="G13142" s="417" t="s">
        <v>2286</v>
      </c>
      <c r="I13142" s="379" t="str">
        <f t="shared" si="603"/>
        <v/>
      </c>
      <c r="J13142" s="379" t="str">
        <f t="shared" si="604"/>
        <v/>
      </c>
      <c r="K13142" s="391" t="str">
        <f t="shared" si="605"/>
        <v/>
      </c>
    </row>
    <row r="13143" spans="1:11">
      <c r="A13143" s="417" t="s">
        <v>2155</v>
      </c>
      <c r="B13143" s="417" t="s">
        <v>7344</v>
      </c>
      <c r="C13143" s="417" t="s">
        <v>2281</v>
      </c>
      <c r="D13143" s="417" t="s">
        <v>2844</v>
      </c>
      <c r="E13143" s="391">
        <v>4</v>
      </c>
      <c r="F13143" s="418">
        <v>44337</v>
      </c>
      <c r="G13143" s="417" t="s">
        <v>2286</v>
      </c>
      <c r="I13143" s="379" t="str">
        <f t="shared" si="603"/>
        <v/>
      </c>
      <c r="J13143" s="379" t="str">
        <f t="shared" si="604"/>
        <v/>
      </c>
      <c r="K13143" s="391" t="str">
        <f t="shared" si="605"/>
        <v/>
      </c>
    </row>
    <row r="13144" spans="1:11">
      <c r="A13144" s="417" t="s">
        <v>2155</v>
      </c>
      <c r="B13144" s="417" t="s">
        <v>7345</v>
      </c>
      <c r="C13144" s="417" t="s">
        <v>2281</v>
      </c>
      <c r="D13144" s="417" t="s">
        <v>3034</v>
      </c>
      <c r="E13144" s="391">
        <v>1.8</v>
      </c>
      <c r="F13144" s="418">
        <v>44337</v>
      </c>
      <c r="G13144" s="417" t="s">
        <v>2286</v>
      </c>
      <c r="I13144" s="379" t="str">
        <f t="shared" si="603"/>
        <v/>
      </c>
      <c r="J13144" s="379" t="str">
        <f t="shared" si="604"/>
        <v/>
      </c>
      <c r="K13144" s="391" t="str">
        <f t="shared" si="605"/>
        <v/>
      </c>
    </row>
    <row r="13145" spans="1:11">
      <c r="A13145" s="417" t="s">
        <v>2155</v>
      </c>
      <c r="B13145" s="417" t="s">
        <v>15736</v>
      </c>
      <c r="C13145" s="417" t="s">
        <v>2281</v>
      </c>
      <c r="D13145" s="417" t="s">
        <v>7003</v>
      </c>
      <c r="E13145" s="391">
        <v>4</v>
      </c>
      <c r="F13145" s="418">
        <v>44337</v>
      </c>
      <c r="G13145" s="417" t="s">
        <v>2283</v>
      </c>
      <c r="I13145" s="379" t="str">
        <f t="shared" si="603"/>
        <v/>
      </c>
      <c r="J13145" s="379" t="str">
        <f t="shared" si="604"/>
        <v/>
      </c>
      <c r="K13145" s="391" t="str">
        <f t="shared" si="605"/>
        <v/>
      </c>
    </row>
    <row r="13146" spans="1:11">
      <c r="A13146" s="417" t="s">
        <v>2155</v>
      </c>
      <c r="B13146" s="417" t="s">
        <v>15737</v>
      </c>
      <c r="C13146" s="417" t="s">
        <v>2281</v>
      </c>
      <c r="D13146" s="417" t="s">
        <v>6694</v>
      </c>
      <c r="E13146" s="391">
        <v>2</v>
      </c>
      <c r="F13146" s="418">
        <v>44337</v>
      </c>
      <c r="G13146" s="417" t="s">
        <v>2283</v>
      </c>
      <c r="I13146" s="379" t="str">
        <f t="shared" si="603"/>
        <v/>
      </c>
      <c r="J13146" s="379" t="str">
        <f t="shared" si="604"/>
        <v/>
      </c>
      <c r="K13146" s="391" t="str">
        <f t="shared" si="605"/>
        <v/>
      </c>
    </row>
    <row r="13147" spans="1:11">
      <c r="A13147" s="417" t="s">
        <v>2155</v>
      </c>
      <c r="B13147" s="417" t="s">
        <v>9142</v>
      </c>
      <c r="C13147" s="417" t="s">
        <v>2281</v>
      </c>
      <c r="D13147" s="417" t="s">
        <v>4207</v>
      </c>
      <c r="E13147" s="391">
        <v>2</v>
      </c>
      <c r="F13147" s="418">
        <v>44365</v>
      </c>
      <c r="G13147" s="417" t="s">
        <v>2286</v>
      </c>
      <c r="I13147" s="379" t="str">
        <f t="shared" si="603"/>
        <v/>
      </c>
      <c r="J13147" s="379" t="str">
        <f t="shared" si="604"/>
        <v/>
      </c>
      <c r="K13147" s="391" t="str">
        <f t="shared" si="605"/>
        <v/>
      </c>
    </row>
    <row r="13148" spans="1:11">
      <c r="A13148" s="417" t="s">
        <v>2155</v>
      </c>
      <c r="B13148" s="417" t="s">
        <v>15738</v>
      </c>
      <c r="C13148" s="417" t="s">
        <v>2332</v>
      </c>
      <c r="D13148" s="417" t="s">
        <v>2302</v>
      </c>
      <c r="E13148" s="391">
        <v>0.05</v>
      </c>
      <c r="F13148" s="418">
        <v>44214</v>
      </c>
      <c r="G13148" s="417" t="s">
        <v>2286</v>
      </c>
      <c r="I13148" s="379" t="str">
        <f t="shared" si="603"/>
        <v/>
      </c>
      <c r="J13148" s="379" t="str">
        <f t="shared" si="604"/>
        <v/>
      </c>
      <c r="K13148" s="391" t="str">
        <f t="shared" si="605"/>
        <v/>
      </c>
    </row>
    <row r="13149" spans="1:11">
      <c r="A13149" s="417" t="s">
        <v>2155</v>
      </c>
      <c r="B13149" s="417" t="s">
        <v>15739</v>
      </c>
      <c r="C13149" s="417" t="s">
        <v>2332</v>
      </c>
      <c r="D13149" s="417" t="s">
        <v>2857</v>
      </c>
      <c r="E13149" s="391">
        <v>0.11</v>
      </c>
      <c r="F13149" s="418">
        <v>44214</v>
      </c>
      <c r="G13149" s="417" t="s">
        <v>2286</v>
      </c>
      <c r="I13149" s="379" t="str">
        <f t="shared" si="603"/>
        <v/>
      </c>
      <c r="J13149" s="379" t="str">
        <f t="shared" si="604"/>
        <v/>
      </c>
      <c r="K13149" s="391" t="str">
        <f t="shared" si="605"/>
        <v/>
      </c>
    </row>
    <row r="13150" spans="1:11">
      <c r="A13150" s="417" t="s">
        <v>2155</v>
      </c>
      <c r="B13150" s="417" t="s">
        <v>9145</v>
      </c>
      <c r="C13150" s="417" t="s">
        <v>2332</v>
      </c>
      <c r="D13150" s="417" t="s">
        <v>2837</v>
      </c>
      <c r="E13150" s="391">
        <v>0.15</v>
      </c>
      <c r="F13150" s="418">
        <v>44214</v>
      </c>
      <c r="G13150" s="417" t="s">
        <v>2286</v>
      </c>
      <c r="I13150" s="379" t="str">
        <f t="shared" si="603"/>
        <v/>
      </c>
      <c r="J13150" s="379" t="str">
        <f t="shared" si="604"/>
        <v/>
      </c>
      <c r="K13150" s="391" t="str">
        <f t="shared" si="605"/>
        <v/>
      </c>
    </row>
    <row r="13151" spans="1:11">
      <c r="A13151" s="417" t="s">
        <v>2155</v>
      </c>
      <c r="B13151" s="417" t="s">
        <v>9146</v>
      </c>
      <c r="C13151" s="417" t="s">
        <v>2332</v>
      </c>
      <c r="D13151" s="417" t="s">
        <v>2832</v>
      </c>
      <c r="E13151" s="391">
        <v>0.32</v>
      </c>
      <c r="F13151" s="418">
        <v>44214</v>
      </c>
      <c r="G13151" s="417" t="s">
        <v>2286</v>
      </c>
      <c r="I13151" s="379" t="str">
        <f t="shared" si="603"/>
        <v/>
      </c>
      <c r="J13151" s="379" t="str">
        <f t="shared" si="604"/>
        <v/>
      </c>
      <c r="K13151" s="391" t="str">
        <f t="shared" si="605"/>
        <v/>
      </c>
    </row>
    <row r="13152" spans="1:11">
      <c r="A13152" s="417" t="s">
        <v>2155</v>
      </c>
      <c r="B13152" s="417" t="s">
        <v>9147</v>
      </c>
      <c r="C13152" s="417" t="s">
        <v>2332</v>
      </c>
      <c r="D13152" s="417" t="s">
        <v>2838</v>
      </c>
      <c r="E13152" s="391">
        <v>0.36</v>
      </c>
      <c r="F13152" s="418">
        <v>44214</v>
      </c>
      <c r="G13152" s="417" t="s">
        <v>2286</v>
      </c>
      <c r="I13152" s="379" t="str">
        <f t="shared" si="603"/>
        <v/>
      </c>
      <c r="J13152" s="379" t="str">
        <f t="shared" si="604"/>
        <v/>
      </c>
      <c r="K13152" s="391" t="str">
        <f t="shared" si="605"/>
        <v/>
      </c>
    </row>
    <row r="13153" spans="1:11">
      <c r="A13153" s="417" t="s">
        <v>2155</v>
      </c>
      <c r="B13153" s="417" t="s">
        <v>9148</v>
      </c>
      <c r="C13153" s="417" t="s">
        <v>2332</v>
      </c>
      <c r="D13153" s="417" t="s">
        <v>2839</v>
      </c>
      <c r="E13153" s="391">
        <v>0.88</v>
      </c>
      <c r="F13153" s="418">
        <v>44214</v>
      </c>
      <c r="G13153" s="417" t="s">
        <v>2286</v>
      </c>
      <c r="I13153" s="379" t="str">
        <f t="shared" si="603"/>
        <v/>
      </c>
      <c r="J13153" s="379" t="str">
        <f t="shared" si="604"/>
        <v/>
      </c>
      <c r="K13153" s="391" t="str">
        <f t="shared" si="605"/>
        <v/>
      </c>
    </row>
    <row r="13154" spans="1:11">
      <c r="A13154" s="417" t="s">
        <v>2155</v>
      </c>
      <c r="B13154" s="417" t="s">
        <v>9149</v>
      </c>
      <c r="C13154" s="417" t="s">
        <v>2332</v>
      </c>
      <c r="D13154" s="417" t="s">
        <v>2840</v>
      </c>
      <c r="E13154" s="391">
        <v>0.66</v>
      </c>
      <c r="F13154" s="418">
        <v>44214</v>
      </c>
      <c r="G13154" s="417" t="s">
        <v>2286</v>
      </c>
      <c r="I13154" s="379" t="str">
        <f t="shared" si="603"/>
        <v/>
      </c>
      <c r="J13154" s="379" t="str">
        <f t="shared" si="604"/>
        <v/>
      </c>
      <c r="K13154" s="391" t="str">
        <f t="shared" si="605"/>
        <v/>
      </c>
    </row>
    <row r="13155" spans="1:11">
      <c r="A13155" s="417" t="s">
        <v>2155</v>
      </c>
      <c r="B13155" s="417" t="s">
        <v>15740</v>
      </c>
      <c r="C13155" s="417" t="s">
        <v>2332</v>
      </c>
      <c r="D13155" s="417" t="s">
        <v>2841</v>
      </c>
      <c r="E13155" s="391">
        <v>0.21</v>
      </c>
      <c r="F13155" s="418">
        <v>44214</v>
      </c>
      <c r="G13155" s="417" t="s">
        <v>2286</v>
      </c>
      <c r="I13155" s="379" t="str">
        <f t="shared" si="603"/>
        <v/>
      </c>
      <c r="J13155" s="379" t="str">
        <f t="shared" si="604"/>
        <v/>
      </c>
      <c r="K13155" s="391" t="str">
        <f t="shared" si="605"/>
        <v/>
      </c>
    </row>
    <row r="13156" spans="1:11">
      <c r="A13156" s="417" t="s">
        <v>2155</v>
      </c>
      <c r="B13156" s="417" t="s">
        <v>9150</v>
      </c>
      <c r="C13156" s="417" t="s">
        <v>2332</v>
      </c>
      <c r="D13156" s="417" t="s">
        <v>2842</v>
      </c>
      <c r="E13156" s="391">
        <v>0.09</v>
      </c>
      <c r="F13156" s="418">
        <v>44214</v>
      </c>
      <c r="G13156" s="417" t="s">
        <v>2286</v>
      </c>
      <c r="I13156" s="379" t="str">
        <f t="shared" si="603"/>
        <v/>
      </c>
      <c r="J13156" s="379" t="str">
        <f t="shared" si="604"/>
        <v/>
      </c>
      <c r="K13156" s="391" t="str">
        <f t="shared" si="605"/>
        <v/>
      </c>
    </row>
    <row r="13157" spans="1:11">
      <c r="A13157" s="417" t="s">
        <v>2155</v>
      </c>
      <c r="B13157" s="417" t="s">
        <v>9151</v>
      </c>
      <c r="C13157" s="417" t="s">
        <v>2332</v>
      </c>
      <c r="D13157" s="417" t="s">
        <v>2843</v>
      </c>
      <c r="E13157" s="391">
        <v>0.18</v>
      </c>
      <c r="F13157" s="418">
        <v>44214</v>
      </c>
      <c r="G13157" s="417" t="s">
        <v>2286</v>
      </c>
      <c r="I13157" s="379" t="str">
        <f t="shared" si="603"/>
        <v/>
      </c>
      <c r="J13157" s="379" t="str">
        <f t="shared" si="604"/>
        <v/>
      </c>
      <c r="K13157" s="391" t="str">
        <f t="shared" si="605"/>
        <v/>
      </c>
    </row>
    <row r="13158" spans="1:11">
      <c r="A13158" s="417" t="s">
        <v>2155</v>
      </c>
      <c r="B13158" s="417" t="s">
        <v>9152</v>
      </c>
      <c r="C13158" s="417" t="s">
        <v>2332</v>
      </c>
      <c r="D13158" s="417" t="s">
        <v>2844</v>
      </c>
      <c r="E13158" s="391">
        <v>0.05</v>
      </c>
      <c r="F13158" s="418">
        <v>44214</v>
      </c>
      <c r="G13158" s="417" t="s">
        <v>2286</v>
      </c>
      <c r="I13158" s="379" t="str">
        <f t="shared" si="603"/>
        <v/>
      </c>
      <c r="J13158" s="379" t="str">
        <f t="shared" si="604"/>
        <v/>
      </c>
      <c r="K13158" s="391" t="str">
        <f t="shared" si="605"/>
        <v/>
      </c>
    </row>
    <row r="13159" spans="1:11">
      <c r="A13159" s="417" t="s">
        <v>2155</v>
      </c>
      <c r="B13159" s="417" t="s">
        <v>9153</v>
      </c>
      <c r="C13159" s="417" t="s">
        <v>2332</v>
      </c>
      <c r="D13159" s="417" t="s">
        <v>2588</v>
      </c>
      <c r="E13159" s="391">
        <v>0.04</v>
      </c>
      <c r="F13159" s="418">
        <v>44214</v>
      </c>
      <c r="G13159" s="417" t="s">
        <v>2286</v>
      </c>
      <c r="I13159" s="379" t="str">
        <f t="shared" si="603"/>
        <v/>
      </c>
      <c r="J13159" s="379" t="str">
        <f t="shared" si="604"/>
        <v/>
      </c>
      <c r="K13159" s="391" t="str">
        <f t="shared" si="605"/>
        <v/>
      </c>
    </row>
    <row r="13160" spans="1:11">
      <c r="A13160" s="417" t="s">
        <v>2155</v>
      </c>
      <c r="B13160" s="417" t="s">
        <v>9154</v>
      </c>
      <c r="C13160" s="417" t="s">
        <v>2332</v>
      </c>
      <c r="D13160" s="417" t="s">
        <v>3033</v>
      </c>
      <c r="E13160" s="391">
        <v>7.0000000000000007E-2</v>
      </c>
      <c r="F13160" s="418">
        <v>44214</v>
      </c>
      <c r="G13160" s="417" t="s">
        <v>2286</v>
      </c>
      <c r="I13160" s="379" t="str">
        <f t="shared" si="603"/>
        <v/>
      </c>
      <c r="J13160" s="379" t="str">
        <f t="shared" si="604"/>
        <v/>
      </c>
      <c r="K13160" s="391" t="str">
        <f t="shared" si="605"/>
        <v/>
      </c>
    </row>
    <row r="13161" spans="1:11">
      <c r="A13161" s="417" t="s">
        <v>2155</v>
      </c>
      <c r="B13161" s="417" t="s">
        <v>9155</v>
      </c>
      <c r="C13161" s="417" t="s">
        <v>2332</v>
      </c>
      <c r="D13161" s="417" t="s">
        <v>2359</v>
      </c>
      <c r="E13161" s="391">
        <v>0.12</v>
      </c>
      <c r="F13161" s="418">
        <v>44214</v>
      </c>
      <c r="G13161" s="417" t="s">
        <v>2286</v>
      </c>
      <c r="I13161" s="379" t="str">
        <f t="shared" si="603"/>
        <v/>
      </c>
      <c r="J13161" s="379" t="str">
        <f t="shared" si="604"/>
        <v/>
      </c>
      <c r="K13161" s="391" t="str">
        <f t="shared" si="605"/>
        <v/>
      </c>
    </row>
    <row r="13162" spans="1:11">
      <c r="A13162" s="417" t="s">
        <v>2155</v>
      </c>
      <c r="B13162" s="417" t="s">
        <v>15741</v>
      </c>
      <c r="C13162" s="417" t="s">
        <v>2332</v>
      </c>
      <c r="D13162" s="417" t="s">
        <v>3034</v>
      </c>
      <c r="E13162" s="391">
        <v>0.57999999999999996</v>
      </c>
      <c r="F13162" s="418">
        <v>44214</v>
      </c>
      <c r="G13162" s="417" t="s">
        <v>2286</v>
      </c>
      <c r="I13162" s="379" t="str">
        <f t="shared" si="603"/>
        <v/>
      </c>
      <c r="J13162" s="379" t="str">
        <f t="shared" si="604"/>
        <v/>
      </c>
      <c r="K13162" s="391" t="str">
        <f t="shared" si="605"/>
        <v/>
      </c>
    </row>
    <row r="13163" spans="1:11">
      <c r="A13163" s="417" t="s">
        <v>2155</v>
      </c>
      <c r="B13163" s="417" t="s">
        <v>15742</v>
      </c>
      <c r="C13163" s="417" t="s">
        <v>2332</v>
      </c>
      <c r="D13163" s="417" t="s">
        <v>3580</v>
      </c>
      <c r="E13163" s="391">
        <v>0.98</v>
      </c>
      <c r="F13163" s="418">
        <v>44214</v>
      </c>
      <c r="G13163" s="417" t="s">
        <v>2286</v>
      </c>
      <c r="I13163" s="379" t="str">
        <f t="shared" si="603"/>
        <v/>
      </c>
      <c r="J13163" s="379" t="str">
        <f t="shared" si="604"/>
        <v/>
      </c>
      <c r="K13163" s="391" t="str">
        <f t="shared" si="605"/>
        <v/>
      </c>
    </row>
    <row r="13164" spans="1:11">
      <c r="A13164" s="417" t="s">
        <v>2155</v>
      </c>
      <c r="B13164" s="417" t="s">
        <v>15743</v>
      </c>
      <c r="C13164" s="417" t="s">
        <v>2332</v>
      </c>
      <c r="D13164" s="417" t="s">
        <v>3918</v>
      </c>
      <c r="E13164" s="391">
        <v>1.82</v>
      </c>
      <c r="F13164" s="418">
        <v>44214</v>
      </c>
      <c r="G13164" s="417" t="s">
        <v>2286</v>
      </c>
      <c r="I13164" s="379" t="str">
        <f t="shared" si="603"/>
        <v/>
      </c>
      <c r="J13164" s="379" t="str">
        <f t="shared" si="604"/>
        <v/>
      </c>
      <c r="K13164" s="391" t="str">
        <f t="shared" si="605"/>
        <v/>
      </c>
    </row>
    <row r="13165" spans="1:11">
      <c r="A13165" s="417" t="s">
        <v>2155</v>
      </c>
      <c r="B13165" s="417" t="s">
        <v>15744</v>
      </c>
      <c r="C13165" s="417" t="s">
        <v>2332</v>
      </c>
      <c r="D13165" s="417" t="s">
        <v>3076</v>
      </c>
      <c r="E13165" s="391">
        <v>2.64</v>
      </c>
      <c r="F13165" s="418">
        <v>44214</v>
      </c>
      <c r="G13165" s="417" t="s">
        <v>2286</v>
      </c>
      <c r="I13165" s="379" t="str">
        <f t="shared" si="603"/>
        <v/>
      </c>
      <c r="J13165" s="379" t="str">
        <f t="shared" si="604"/>
        <v/>
      </c>
      <c r="K13165" s="391" t="str">
        <f t="shared" si="605"/>
        <v/>
      </c>
    </row>
    <row r="13166" spans="1:11">
      <c r="A13166" s="417" t="s">
        <v>2155</v>
      </c>
      <c r="B13166" s="417" t="s">
        <v>15745</v>
      </c>
      <c r="C13166" s="417" t="s">
        <v>2332</v>
      </c>
      <c r="D13166" s="417" t="s">
        <v>3058</v>
      </c>
      <c r="E13166" s="391">
        <v>2.3199999999999998</v>
      </c>
      <c r="F13166" s="418">
        <v>44214</v>
      </c>
      <c r="G13166" s="417" t="s">
        <v>2286</v>
      </c>
      <c r="I13166" s="379" t="str">
        <f t="shared" si="603"/>
        <v/>
      </c>
      <c r="J13166" s="379" t="str">
        <f t="shared" si="604"/>
        <v/>
      </c>
      <c r="K13166" s="391" t="str">
        <f t="shared" si="605"/>
        <v/>
      </c>
    </row>
    <row r="13167" spans="1:11">
      <c r="A13167" s="417" t="s">
        <v>2155</v>
      </c>
      <c r="B13167" s="417" t="s">
        <v>15746</v>
      </c>
      <c r="C13167" s="417" t="s">
        <v>2332</v>
      </c>
      <c r="D13167" s="417" t="s">
        <v>3969</v>
      </c>
      <c r="E13167" s="391">
        <v>3.23</v>
      </c>
      <c r="F13167" s="418">
        <v>44214</v>
      </c>
      <c r="G13167" s="417" t="s">
        <v>2286</v>
      </c>
      <c r="I13167" s="379" t="str">
        <f t="shared" si="603"/>
        <v/>
      </c>
      <c r="J13167" s="379" t="str">
        <f t="shared" si="604"/>
        <v/>
      </c>
      <c r="K13167" s="391" t="str">
        <f t="shared" si="605"/>
        <v/>
      </c>
    </row>
    <row r="13168" spans="1:11">
      <c r="A13168" s="417" t="s">
        <v>2155</v>
      </c>
      <c r="B13168" s="417" t="s">
        <v>15747</v>
      </c>
      <c r="C13168" s="417" t="s">
        <v>2332</v>
      </c>
      <c r="D13168" s="417" t="s">
        <v>3207</v>
      </c>
      <c r="E13168" s="391">
        <v>3.34</v>
      </c>
      <c r="F13168" s="418">
        <v>44214</v>
      </c>
      <c r="G13168" s="417" t="s">
        <v>2286</v>
      </c>
      <c r="I13168" s="379" t="str">
        <f t="shared" si="603"/>
        <v/>
      </c>
      <c r="J13168" s="379" t="str">
        <f t="shared" si="604"/>
        <v/>
      </c>
      <c r="K13168" s="391" t="str">
        <f t="shared" si="605"/>
        <v/>
      </c>
    </row>
    <row r="13169" spans="1:11">
      <c r="A13169" s="417" t="s">
        <v>2155</v>
      </c>
      <c r="B13169" s="417" t="s">
        <v>18971</v>
      </c>
      <c r="C13169" s="417" t="s">
        <v>2332</v>
      </c>
      <c r="D13169" s="417" t="s">
        <v>4054</v>
      </c>
      <c r="E13169" s="391">
        <v>5.64</v>
      </c>
      <c r="F13169" s="418">
        <v>44214</v>
      </c>
      <c r="G13169" s="417" t="s">
        <v>2286</v>
      </c>
      <c r="I13169" s="379" t="str">
        <f t="shared" si="603"/>
        <v/>
      </c>
      <c r="J13169" s="379" t="str">
        <f t="shared" si="604"/>
        <v/>
      </c>
      <c r="K13169" s="391" t="str">
        <f t="shared" si="605"/>
        <v/>
      </c>
    </row>
    <row r="13170" spans="1:11">
      <c r="A13170" s="417" t="s">
        <v>2155</v>
      </c>
      <c r="B13170" s="417" t="s">
        <v>6444</v>
      </c>
      <c r="C13170" s="417" t="s">
        <v>2332</v>
      </c>
      <c r="D13170" s="417" t="s">
        <v>2372</v>
      </c>
      <c r="E13170" s="391">
        <v>32.75</v>
      </c>
      <c r="F13170" s="418">
        <v>44214</v>
      </c>
      <c r="G13170" s="417" t="s">
        <v>2286</v>
      </c>
      <c r="I13170" s="379" t="str">
        <f t="shared" si="603"/>
        <v/>
      </c>
      <c r="J13170" s="379" t="str">
        <f t="shared" si="604"/>
        <v/>
      </c>
      <c r="K13170" s="391" t="str">
        <f t="shared" si="605"/>
        <v/>
      </c>
    </row>
    <row r="13171" spans="1:11">
      <c r="A13171" s="417" t="s">
        <v>2155</v>
      </c>
      <c r="B13171" s="417" t="s">
        <v>7346</v>
      </c>
      <c r="C13171" s="417" t="s">
        <v>2332</v>
      </c>
      <c r="D13171" s="417" t="s">
        <v>3028</v>
      </c>
      <c r="E13171" s="391">
        <v>0.06</v>
      </c>
      <c r="F13171" s="418">
        <v>44249</v>
      </c>
      <c r="G13171" s="417" t="s">
        <v>2286</v>
      </c>
      <c r="I13171" s="379" t="str">
        <f t="shared" si="603"/>
        <v/>
      </c>
      <c r="J13171" s="379" t="str">
        <f t="shared" si="604"/>
        <v/>
      </c>
      <c r="K13171" s="391" t="str">
        <f t="shared" si="605"/>
        <v/>
      </c>
    </row>
    <row r="13172" spans="1:11">
      <c r="A13172" s="417" t="s">
        <v>2155</v>
      </c>
      <c r="B13172" s="417" t="s">
        <v>15748</v>
      </c>
      <c r="C13172" s="417" t="s">
        <v>2332</v>
      </c>
      <c r="D13172" s="417" t="s">
        <v>2840</v>
      </c>
      <c r="E13172" s="391">
        <v>0.38</v>
      </c>
      <c r="F13172" s="418">
        <v>44249</v>
      </c>
      <c r="G13172" s="417" t="s">
        <v>2286</v>
      </c>
      <c r="I13172" s="379" t="str">
        <f t="shared" si="603"/>
        <v/>
      </c>
      <c r="J13172" s="379" t="str">
        <f t="shared" si="604"/>
        <v/>
      </c>
      <c r="K13172" s="391" t="str">
        <f t="shared" si="605"/>
        <v/>
      </c>
    </row>
    <row r="13173" spans="1:11">
      <c r="A13173" s="417" t="s">
        <v>2155</v>
      </c>
      <c r="B13173" s="417" t="s">
        <v>7347</v>
      </c>
      <c r="C13173" s="417" t="s">
        <v>2332</v>
      </c>
      <c r="D13173" s="417" t="s">
        <v>2834</v>
      </c>
      <c r="E13173" s="391">
        <v>0.28999999999999998</v>
      </c>
      <c r="F13173" s="418">
        <v>44249</v>
      </c>
      <c r="G13173" s="417" t="s">
        <v>2286</v>
      </c>
      <c r="I13173" s="379" t="str">
        <f t="shared" si="603"/>
        <v/>
      </c>
      <c r="J13173" s="379" t="str">
        <f t="shared" si="604"/>
        <v/>
      </c>
      <c r="K13173" s="391" t="str">
        <f t="shared" si="605"/>
        <v/>
      </c>
    </row>
    <row r="13174" spans="1:11">
      <c r="A13174" s="417" t="s">
        <v>2155</v>
      </c>
      <c r="B13174" s="417" t="s">
        <v>17715</v>
      </c>
      <c r="C13174" s="417" t="s">
        <v>2332</v>
      </c>
      <c r="D13174" s="417" t="s">
        <v>2844</v>
      </c>
      <c r="E13174" s="391">
        <v>0.4</v>
      </c>
      <c r="F13174" s="418">
        <v>44249</v>
      </c>
      <c r="G13174" s="417" t="s">
        <v>2286</v>
      </c>
      <c r="I13174" s="379" t="str">
        <f t="shared" si="603"/>
        <v/>
      </c>
      <c r="J13174" s="379" t="str">
        <f t="shared" si="604"/>
        <v/>
      </c>
      <c r="K13174" s="391" t="str">
        <f t="shared" si="605"/>
        <v/>
      </c>
    </row>
    <row r="13175" spans="1:11">
      <c r="A13175" s="417" t="s">
        <v>2155</v>
      </c>
      <c r="B13175" s="417" t="s">
        <v>7348</v>
      </c>
      <c r="C13175" s="417" t="s">
        <v>2332</v>
      </c>
      <c r="D13175" s="417" t="s">
        <v>3033</v>
      </c>
      <c r="E13175" s="391">
        <v>1</v>
      </c>
      <c r="F13175" s="418">
        <v>44249</v>
      </c>
      <c r="G13175" s="417" t="s">
        <v>2286</v>
      </c>
      <c r="I13175" s="379" t="str">
        <f t="shared" si="603"/>
        <v/>
      </c>
      <c r="J13175" s="379" t="str">
        <f t="shared" si="604"/>
        <v/>
      </c>
      <c r="K13175" s="391" t="str">
        <f t="shared" si="605"/>
        <v/>
      </c>
    </row>
    <row r="13176" spans="1:11">
      <c r="A13176" s="417" t="s">
        <v>2155</v>
      </c>
      <c r="B13176" s="417" t="s">
        <v>15749</v>
      </c>
      <c r="C13176" s="417" t="s">
        <v>2332</v>
      </c>
      <c r="D13176" s="417" t="s">
        <v>2359</v>
      </c>
      <c r="E13176" s="391">
        <v>1.35</v>
      </c>
      <c r="F13176" s="418">
        <v>44249</v>
      </c>
      <c r="G13176" s="417" t="s">
        <v>2286</v>
      </c>
      <c r="I13176" s="379" t="str">
        <f t="shared" si="603"/>
        <v/>
      </c>
      <c r="J13176" s="379" t="str">
        <f t="shared" si="604"/>
        <v/>
      </c>
      <c r="K13176" s="391" t="str">
        <f t="shared" si="605"/>
        <v/>
      </c>
    </row>
    <row r="13177" spans="1:11">
      <c r="A13177" s="417" t="s">
        <v>2155</v>
      </c>
      <c r="B13177" s="417" t="s">
        <v>15750</v>
      </c>
      <c r="C13177" s="417" t="s">
        <v>2332</v>
      </c>
      <c r="D13177" s="417" t="s">
        <v>3964</v>
      </c>
      <c r="E13177" s="391">
        <v>1.55</v>
      </c>
      <c r="F13177" s="418">
        <v>44249</v>
      </c>
      <c r="G13177" s="417" t="s">
        <v>2286</v>
      </c>
      <c r="I13177" s="379" t="str">
        <f t="shared" si="603"/>
        <v/>
      </c>
      <c r="J13177" s="379" t="str">
        <f t="shared" si="604"/>
        <v/>
      </c>
      <c r="K13177" s="391" t="str">
        <f t="shared" si="605"/>
        <v/>
      </c>
    </row>
    <row r="13178" spans="1:11">
      <c r="A13178" s="417" t="s">
        <v>2155</v>
      </c>
      <c r="B13178" s="417" t="s">
        <v>15751</v>
      </c>
      <c r="C13178" s="417" t="s">
        <v>2332</v>
      </c>
      <c r="D13178" s="417" t="s">
        <v>3034</v>
      </c>
      <c r="E13178" s="391">
        <v>1.77</v>
      </c>
      <c r="F13178" s="418">
        <v>44249</v>
      </c>
      <c r="G13178" s="417" t="s">
        <v>2286</v>
      </c>
      <c r="I13178" s="379" t="str">
        <f t="shared" si="603"/>
        <v/>
      </c>
      <c r="J13178" s="379" t="str">
        <f t="shared" si="604"/>
        <v/>
      </c>
      <c r="K13178" s="391" t="str">
        <f t="shared" si="605"/>
        <v/>
      </c>
    </row>
    <row r="13179" spans="1:11">
      <c r="A13179" s="417" t="s">
        <v>2155</v>
      </c>
      <c r="B13179" s="417" t="s">
        <v>15752</v>
      </c>
      <c r="C13179" s="417" t="s">
        <v>2332</v>
      </c>
      <c r="D13179" s="417" t="s">
        <v>3580</v>
      </c>
      <c r="E13179" s="391">
        <v>2.3199999999999998</v>
      </c>
      <c r="F13179" s="418">
        <v>44249</v>
      </c>
      <c r="G13179" s="417" t="s">
        <v>2286</v>
      </c>
      <c r="I13179" s="379" t="str">
        <f t="shared" si="603"/>
        <v/>
      </c>
      <c r="J13179" s="379" t="str">
        <f t="shared" si="604"/>
        <v/>
      </c>
      <c r="K13179" s="391" t="str">
        <f t="shared" si="605"/>
        <v/>
      </c>
    </row>
    <row r="13180" spans="1:11">
      <c r="A13180" s="417" t="s">
        <v>2155</v>
      </c>
      <c r="B13180" s="417" t="s">
        <v>15753</v>
      </c>
      <c r="C13180" s="417" t="s">
        <v>2332</v>
      </c>
      <c r="D13180" s="417" t="s">
        <v>3918</v>
      </c>
      <c r="E13180" s="391">
        <v>2.77</v>
      </c>
      <c r="F13180" s="418">
        <v>44249</v>
      </c>
      <c r="G13180" s="417" t="s">
        <v>2286</v>
      </c>
      <c r="I13180" s="379" t="str">
        <f t="shared" si="603"/>
        <v/>
      </c>
      <c r="J13180" s="379" t="str">
        <f t="shared" si="604"/>
        <v/>
      </c>
      <c r="K13180" s="391" t="str">
        <f t="shared" si="605"/>
        <v/>
      </c>
    </row>
    <row r="13181" spans="1:11">
      <c r="A13181" s="417" t="s">
        <v>2155</v>
      </c>
      <c r="B13181" s="417" t="s">
        <v>15754</v>
      </c>
      <c r="C13181" s="417" t="s">
        <v>2332</v>
      </c>
      <c r="D13181" s="417" t="s">
        <v>3076</v>
      </c>
      <c r="E13181" s="391">
        <v>3.53</v>
      </c>
      <c r="F13181" s="418">
        <v>44249</v>
      </c>
      <c r="G13181" s="417" t="s">
        <v>2286</v>
      </c>
      <c r="I13181" s="379" t="str">
        <f t="shared" si="603"/>
        <v/>
      </c>
      <c r="J13181" s="379" t="str">
        <f t="shared" si="604"/>
        <v/>
      </c>
      <c r="K13181" s="391" t="str">
        <f t="shared" si="605"/>
        <v/>
      </c>
    </row>
    <row r="13182" spans="1:11">
      <c r="A13182" s="417" t="s">
        <v>2155</v>
      </c>
      <c r="B13182" s="417" t="s">
        <v>6445</v>
      </c>
      <c r="C13182" s="417" t="s">
        <v>2332</v>
      </c>
      <c r="D13182" s="417" t="s">
        <v>3058</v>
      </c>
      <c r="E13182" s="391">
        <v>9</v>
      </c>
      <c r="F13182" s="418">
        <v>44249</v>
      </c>
      <c r="G13182" s="417" t="s">
        <v>2286</v>
      </c>
      <c r="I13182" s="379" t="str">
        <f t="shared" si="603"/>
        <v/>
      </c>
      <c r="J13182" s="379" t="str">
        <f t="shared" si="604"/>
        <v/>
      </c>
      <c r="K13182" s="391" t="str">
        <f t="shared" si="605"/>
        <v/>
      </c>
    </row>
    <row r="13183" spans="1:11">
      <c r="A13183" s="417" t="s">
        <v>2155</v>
      </c>
      <c r="B13183" s="417" t="s">
        <v>7349</v>
      </c>
      <c r="C13183" s="417" t="s">
        <v>2332</v>
      </c>
      <c r="D13183" s="417" t="s">
        <v>3207</v>
      </c>
      <c r="E13183" s="391">
        <v>12.04</v>
      </c>
      <c r="F13183" s="418">
        <v>44249</v>
      </c>
      <c r="G13183" s="417" t="s">
        <v>2286</v>
      </c>
      <c r="I13183" s="379" t="str">
        <f t="shared" si="603"/>
        <v/>
      </c>
      <c r="J13183" s="379" t="str">
        <f t="shared" si="604"/>
        <v/>
      </c>
      <c r="K13183" s="391" t="str">
        <f t="shared" si="605"/>
        <v/>
      </c>
    </row>
    <row r="13184" spans="1:11">
      <c r="A13184" s="417" t="s">
        <v>2155</v>
      </c>
      <c r="B13184" s="417" t="s">
        <v>6446</v>
      </c>
      <c r="C13184" s="417" t="s">
        <v>2332</v>
      </c>
      <c r="D13184" s="417" t="s">
        <v>4006</v>
      </c>
      <c r="E13184" s="391">
        <v>17</v>
      </c>
      <c r="F13184" s="418">
        <v>44249</v>
      </c>
      <c r="G13184" s="417" t="s">
        <v>2286</v>
      </c>
      <c r="I13184" s="379" t="str">
        <f t="shared" si="603"/>
        <v/>
      </c>
      <c r="J13184" s="379" t="str">
        <f t="shared" si="604"/>
        <v/>
      </c>
      <c r="K13184" s="391" t="str">
        <f t="shared" si="605"/>
        <v/>
      </c>
    </row>
    <row r="13185" spans="1:11">
      <c r="A13185" s="417" t="s">
        <v>2155</v>
      </c>
      <c r="B13185" s="417" t="s">
        <v>7350</v>
      </c>
      <c r="C13185" s="417" t="s">
        <v>2332</v>
      </c>
      <c r="D13185" s="417" t="s">
        <v>5176</v>
      </c>
      <c r="E13185" s="391">
        <v>0.01</v>
      </c>
      <c r="F13185" s="418">
        <v>44249</v>
      </c>
      <c r="G13185" s="417" t="s">
        <v>2286</v>
      </c>
      <c r="I13185" s="379" t="str">
        <f t="shared" si="603"/>
        <v/>
      </c>
      <c r="J13185" s="379" t="str">
        <f t="shared" si="604"/>
        <v/>
      </c>
      <c r="K13185" s="391" t="str">
        <f t="shared" si="605"/>
        <v/>
      </c>
    </row>
    <row r="13186" spans="1:11">
      <c r="A13186" s="417" t="s">
        <v>2155</v>
      </c>
      <c r="B13186" s="417" t="s">
        <v>15755</v>
      </c>
      <c r="C13186" s="417" t="s">
        <v>2332</v>
      </c>
      <c r="D13186" s="417" t="s">
        <v>3998</v>
      </c>
      <c r="E13186" s="391">
        <v>20.53</v>
      </c>
      <c r="F13186" s="418">
        <v>44249</v>
      </c>
      <c r="G13186" s="417" t="s">
        <v>2286</v>
      </c>
      <c r="I13186" s="379" t="str">
        <f t="shared" si="603"/>
        <v/>
      </c>
      <c r="J13186" s="379" t="str">
        <f t="shared" si="604"/>
        <v/>
      </c>
      <c r="K13186" s="391" t="str">
        <f t="shared" si="605"/>
        <v/>
      </c>
    </row>
    <row r="13187" spans="1:11">
      <c r="A13187" s="417" t="s">
        <v>2155</v>
      </c>
      <c r="B13187" s="417" t="s">
        <v>17716</v>
      </c>
      <c r="C13187" s="417" t="s">
        <v>2332</v>
      </c>
      <c r="D13187" s="417" t="s">
        <v>3092</v>
      </c>
      <c r="E13187" s="391">
        <v>2.2999999999999998</v>
      </c>
      <c r="F13187" s="418">
        <v>44270</v>
      </c>
      <c r="G13187" s="417" t="s">
        <v>2286</v>
      </c>
      <c r="I13187" s="379" t="str">
        <f t="shared" si="603"/>
        <v/>
      </c>
      <c r="J13187" s="379" t="str">
        <f t="shared" si="604"/>
        <v/>
      </c>
      <c r="K13187" s="391" t="str">
        <f t="shared" si="605"/>
        <v/>
      </c>
    </row>
    <row r="13188" spans="1:11">
      <c r="A13188" s="417" t="s">
        <v>2155</v>
      </c>
      <c r="B13188" s="417" t="s">
        <v>15756</v>
      </c>
      <c r="C13188" s="417" t="s">
        <v>2332</v>
      </c>
      <c r="D13188" s="417" t="s">
        <v>3580</v>
      </c>
      <c r="E13188" s="391">
        <v>2.21</v>
      </c>
      <c r="F13188" s="418">
        <v>44270</v>
      </c>
      <c r="G13188" s="417" t="s">
        <v>2286</v>
      </c>
      <c r="I13188" s="379" t="str">
        <f t="shared" ref="I13188:I13251" si="606">IF(F13900&lt;&gt;"",F13900-$I$199,"")</f>
        <v/>
      </c>
      <c r="J13188" s="379" t="str">
        <f t="shared" ref="J13188:J13251" si="607">IF(I13188&lt;&gt;"",NETWORKDAYS($I$199,F13900-1,$N$201:$N$224),"")</f>
        <v/>
      </c>
      <c r="K13188" s="391" t="str">
        <f t="shared" ref="K13188:K13251" si="608">IF(I13188&lt;&gt;"",RIGHT(D13900,LEN(D13900)-FIND(" ",D13900)),"")</f>
        <v/>
      </c>
    </row>
    <row r="13189" spans="1:11">
      <c r="A13189" s="417" t="s">
        <v>2155</v>
      </c>
      <c r="B13189" s="417" t="s">
        <v>9156</v>
      </c>
      <c r="C13189" s="417" t="s">
        <v>2332</v>
      </c>
      <c r="D13189" s="417" t="s">
        <v>3058</v>
      </c>
      <c r="E13189" s="391">
        <v>8.58</v>
      </c>
      <c r="F13189" s="418">
        <v>44270</v>
      </c>
      <c r="G13189" s="417" t="s">
        <v>2286</v>
      </c>
      <c r="I13189" s="379" t="str">
        <f t="shared" si="606"/>
        <v/>
      </c>
      <c r="J13189" s="379" t="str">
        <f t="shared" si="607"/>
        <v/>
      </c>
      <c r="K13189" s="391" t="str">
        <f t="shared" si="608"/>
        <v/>
      </c>
    </row>
    <row r="13190" spans="1:11">
      <c r="A13190" s="417" t="s">
        <v>2155</v>
      </c>
      <c r="B13190" s="417" t="s">
        <v>9157</v>
      </c>
      <c r="C13190" s="417" t="s">
        <v>2332</v>
      </c>
      <c r="D13190" s="417" t="s">
        <v>3968</v>
      </c>
      <c r="E13190" s="391">
        <v>8.43</v>
      </c>
      <c r="F13190" s="418">
        <v>44270</v>
      </c>
      <c r="G13190" s="417" t="s">
        <v>2286</v>
      </c>
      <c r="I13190" s="379" t="str">
        <f t="shared" si="606"/>
        <v/>
      </c>
      <c r="J13190" s="379" t="str">
        <f t="shared" si="607"/>
        <v/>
      </c>
      <c r="K13190" s="391" t="str">
        <f t="shared" si="608"/>
        <v/>
      </c>
    </row>
    <row r="13191" spans="1:11">
      <c r="A13191" s="417" t="s">
        <v>2155</v>
      </c>
      <c r="B13191" s="417" t="s">
        <v>9158</v>
      </c>
      <c r="C13191" s="417" t="s">
        <v>2332</v>
      </c>
      <c r="D13191" s="417" t="s">
        <v>4047</v>
      </c>
      <c r="E13191" s="391">
        <v>13.9</v>
      </c>
      <c r="F13191" s="418">
        <v>44270</v>
      </c>
      <c r="G13191" s="417" t="s">
        <v>2286</v>
      </c>
      <c r="I13191" s="379" t="str">
        <f t="shared" si="606"/>
        <v/>
      </c>
      <c r="J13191" s="379" t="str">
        <f t="shared" si="607"/>
        <v/>
      </c>
      <c r="K13191" s="391" t="str">
        <f t="shared" si="608"/>
        <v/>
      </c>
    </row>
    <row r="13192" spans="1:11">
      <c r="A13192" s="417" t="s">
        <v>2155</v>
      </c>
      <c r="B13192" s="417" t="s">
        <v>7351</v>
      </c>
      <c r="C13192" s="417" t="s">
        <v>2332</v>
      </c>
      <c r="D13192" s="417" t="s">
        <v>3027</v>
      </c>
      <c r="E13192" s="391">
        <v>0.51</v>
      </c>
      <c r="F13192" s="418">
        <v>44305</v>
      </c>
      <c r="G13192" s="417" t="s">
        <v>2286</v>
      </c>
      <c r="I13192" s="379" t="str">
        <f t="shared" si="606"/>
        <v/>
      </c>
      <c r="J13192" s="379" t="str">
        <f t="shared" si="607"/>
        <v/>
      </c>
      <c r="K13192" s="391" t="str">
        <f t="shared" si="608"/>
        <v/>
      </c>
    </row>
    <row r="13193" spans="1:11">
      <c r="A13193" s="417" t="s">
        <v>2155</v>
      </c>
      <c r="B13193" s="417" t="s">
        <v>7352</v>
      </c>
      <c r="C13193" s="417" t="s">
        <v>2332</v>
      </c>
      <c r="D13193" s="417" t="s">
        <v>3032</v>
      </c>
      <c r="E13193" s="391">
        <v>1.33</v>
      </c>
      <c r="F13193" s="418">
        <v>44305</v>
      </c>
      <c r="G13193" s="417" t="s">
        <v>2286</v>
      </c>
      <c r="I13193" s="379" t="str">
        <f t="shared" si="606"/>
        <v/>
      </c>
      <c r="J13193" s="379" t="str">
        <f t="shared" si="607"/>
        <v/>
      </c>
      <c r="K13193" s="391" t="str">
        <f t="shared" si="608"/>
        <v/>
      </c>
    </row>
    <row r="13194" spans="1:11">
      <c r="A13194" s="417" t="s">
        <v>2155</v>
      </c>
      <c r="B13194" s="417" t="s">
        <v>7353</v>
      </c>
      <c r="C13194" s="417" t="s">
        <v>2332</v>
      </c>
      <c r="D13194" s="417" t="s">
        <v>2837</v>
      </c>
      <c r="E13194" s="391">
        <v>2.2000000000000002</v>
      </c>
      <c r="F13194" s="418">
        <v>44337</v>
      </c>
      <c r="G13194" s="417" t="s">
        <v>2286</v>
      </c>
      <c r="I13194" s="379" t="str">
        <f t="shared" si="606"/>
        <v/>
      </c>
      <c r="J13194" s="379" t="str">
        <f t="shared" si="607"/>
        <v/>
      </c>
      <c r="K13194" s="391" t="str">
        <f t="shared" si="608"/>
        <v/>
      </c>
    </row>
    <row r="13195" spans="1:11">
      <c r="A13195" s="417" t="s">
        <v>2155</v>
      </c>
      <c r="B13195" s="417" t="s">
        <v>7354</v>
      </c>
      <c r="C13195" s="417" t="s">
        <v>2332</v>
      </c>
      <c r="D13195" s="417" t="s">
        <v>2844</v>
      </c>
      <c r="E13195" s="391">
        <v>2</v>
      </c>
      <c r="F13195" s="418">
        <v>44337</v>
      </c>
      <c r="G13195" s="417" t="s">
        <v>2286</v>
      </c>
      <c r="I13195" s="379" t="str">
        <f t="shared" si="606"/>
        <v/>
      </c>
      <c r="J13195" s="379" t="str">
        <f t="shared" si="607"/>
        <v/>
      </c>
      <c r="K13195" s="391" t="str">
        <f t="shared" si="608"/>
        <v/>
      </c>
    </row>
    <row r="13196" spans="1:11">
      <c r="A13196" s="417" t="s">
        <v>2155</v>
      </c>
      <c r="B13196" s="417" t="s">
        <v>9159</v>
      </c>
      <c r="C13196" s="417" t="s">
        <v>2332</v>
      </c>
      <c r="D13196" s="417" t="s">
        <v>3032</v>
      </c>
      <c r="E13196" s="391">
        <v>2</v>
      </c>
      <c r="F13196" s="418">
        <v>44365</v>
      </c>
      <c r="G13196" s="417" t="s">
        <v>2286</v>
      </c>
      <c r="I13196" s="379" t="str">
        <f t="shared" si="606"/>
        <v/>
      </c>
      <c r="J13196" s="379" t="str">
        <f t="shared" si="607"/>
        <v/>
      </c>
      <c r="K13196" s="391" t="str">
        <f t="shared" si="608"/>
        <v/>
      </c>
    </row>
    <row r="13197" spans="1:11">
      <c r="I13197" s="379" t="str">
        <f t="shared" si="606"/>
        <v/>
      </c>
      <c r="J13197" s="379" t="str">
        <f t="shared" si="607"/>
        <v/>
      </c>
      <c r="K13197" s="391" t="str">
        <f t="shared" si="608"/>
        <v/>
      </c>
    </row>
    <row r="13198" spans="1:11">
      <c r="I13198" s="379" t="str">
        <f t="shared" si="606"/>
        <v/>
      </c>
      <c r="J13198" s="379" t="str">
        <f t="shared" si="607"/>
        <v/>
      </c>
      <c r="K13198" s="391" t="str">
        <f t="shared" si="608"/>
        <v/>
      </c>
    </row>
    <row r="13199" spans="1:11">
      <c r="I13199" s="379" t="str">
        <f t="shared" si="606"/>
        <v/>
      </c>
      <c r="J13199" s="379" t="str">
        <f t="shared" si="607"/>
        <v/>
      </c>
      <c r="K13199" s="391" t="str">
        <f t="shared" si="608"/>
        <v/>
      </c>
    </row>
    <row r="13200" spans="1:11">
      <c r="I13200" s="379" t="str">
        <f t="shared" si="606"/>
        <v/>
      </c>
      <c r="J13200" s="379" t="str">
        <f t="shared" si="607"/>
        <v/>
      </c>
      <c r="K13200" s="391" t="str">
        <f t="shared" si="608"/>
        <v/>
      </c>
    </row>
    <row r="13201" spans="9:11">
      <c r="I13201" s="379" t="str">
        <f t="shared" si="606"/>
        <v/>
      </c>
      <c r="J13201" s="379" t="str">
        <f t="shared" si="607"/>
        <v/>
      </c>
      <c r="K13201" s="391" t="str">
        <f t="shared" si="608"/>
        <v/>
      </c>
    </row>
    <row r="13202" spans="9:11">
      <c r="I13202" s="379" t="str">
        <f t="shared" si="606"/>
        <v/>
      </c>
      <c r="J13202" s="379" t="str">
        <f t="shared" si="607"/>
        <v/>
      </c>
      <c r="K13202" s="391" t="str">
        <f t="shared" si="608"/>
        <v/>
      </c>
    </row>
    <row r="13203" spans="9:11">
      <c r="I13203" s="379" t="str">
        <f t="shared" si="606"/>
        <v/>
      </c>
      <c r="J13203" s="379" t="str">
        <f t="shared" si="607"/>
        <v/>
      </c>
      <c r="K13203" s="391" t="str">
        <f t="shared" si="608"/>
        <v/>
      </c>
    </row>
    <row r="13204" spans="9:11">
      <c r="I13204" s="379" t="str">
        <f t="shared" si="606"/>
        <v/>
      </c>
      <c r="J13204" s="379" t="str">
        <f t="shared" si="607"/>
        <v/>
      </c>
      <c r="K13204" s="391" t="str">
        <f t="shared" si="608"/>
        <v/>
      </c>
    </row>
    <row r="13205" spans="9:11">
      <c r="I13205" s="379" t="str">
        <f t="shared" si="606"/>
        <v/>
      </c>
      <c r="J13205" s="379" t="str">
        <f t="shared" si="607"/>
        <v/>
      </c>
      <c r="K13205" s="391" t="str">
        <f t="shared" si="608"/>
        <v/>
      </c>
    </row>
    <row r="13206" spans="9:11">
      <c r="I13206" s="379" t="str">
        <f t="shared" si="606"/>
        <v/>
      </c>
      <c r="J13206" s="379" t="str">
        <f t="shared" si="607"/>
        <v/>
      </c>
      <c r="K13206" s="391" t="str">
        <f t="shared" si="608"/>
        <v/>
      </c>
    </row>
    <row r="13207" spans="9:11">
      <c r="I13207" s="379" t="str">
        <f t="shared" si="606"/>
        <v/>
      </c>
      <c r="J13207" s="379" t="str">
        <f t="shared" si="607"/>
        <v/>
      </c>
      <c r="K13207" s="391" t="str">
        <f t="shared" si="608"/>
        <v/>
      </c>
    </row>
    <row r="13208" spans="9:11">
      <c r="I13208" s="379" t="str">
        <f t="shared" si="606"/>
        <v/>
      </c>
      <c r="J13208" s="379" t="str">
        <f t="shared" si="607"/>
        <v/>
      </c>
      <c r="K13208" s="391" t="str">
        <f t="shared" si="608"/>
        <v/>
      </c>
    </row>
    <row r="13209" spans="9:11">
      <c r="I13209" s="379" t="str">
        <f t="shared" si="606"/>
        <v/>
      </c>
      <c r="J13209" s="379" t="str">
        <f t="shared" si="607"/>
        <v/>
      </c>
      <c r="K13209" s="391" t="str">
        <f t="shared" si="608"/>
        <v/>
      </c>
    </row>
    <row r="13210" spans="9:11">
      <c r="I13210" s="379" t="str">
        <f t="shared" si="606"/>
        <v/>
      </c>
      <c r="J13210" s="379" t="str">
        <f t="shared" si="607"/>
        <v/>
      </c>
      <c r="K13210" s="391" t="str">
        <f t="shared" si="608"/>
        <v/>
      </c>
    </row>
    <row r="13211" spans="9:11">
      <c r="I13211" s="379" t="str">
        <f t="shared" si="606"/>
        <v/>
      </c>
      <c r="J13211" s="379" t="str">
        <f t="shared" si="607"/>
        <v/>
      </c>
      <c r="K13211" s="391" t="str">
        <f t="shared" si="608"/>
        <v/>
      </c>
    </row>
    <row r="13212" spans="9:11">
      <c r="I13212" s="379" t="str">
        <f t="shared" si="606"/>
        <v/>
      </c>
      <c r="J13212" s="379" t="str">
        <f t="shared" si="607"/>
        <v/>
      </c>
      <c r="K13212" s="391" t="str">
        <f t="shared" si="608"/>
        <v/>
      </c>
    </row>
    <row r="13213" spans="9:11">
      <c r="I13213" s="379" t="str">
        <f t="shared" si="606"/>
        <v/>
      </c>
      <c r="J13213" s="379" t="str">
        <f t="shared" si="607"/>
        <v/>
      </c>
      <c r="K13213" s="391" t="str">
        <f t="shared" si="608"/>
        <v/>
      </c>
    </row>
    <row r="13214" spans="9:11">
      <c r="I13214" s="379" t="str">
        <f t="shared" si="606"/>
        <v/>
      </c>
      <c r="J13214" s="379" t="str">
        <f t="shared" si="607"/>
        <v/>
      </c>
      <c r="K13214" s="391" t="str">
        <f t="shared" si="608"/>
        <v/>
      </c>
    </row>
    <row r="13215" spans="9:11">
      <c r="I13215" s="379" t="str">
        <f t="shared" si="606"/>
        <v/>
      </c>
      <c r="J13215" s="379" t="str">
        <f t="shared" si="607"/>
        <v/>
      </c>
      <c r="K13215" s="391" t="str">
        <f t="shared" si="608"/>
        <v/>
      </c>
    </row>
    <row r="13216" spans="9:11">
      <c r="I13216" s="379" t="str">
        <f t="shared" si="606"/>
        <v/>
      </c>
      <c r="J13216" s="379" t="str">
        <f t="shared" si="607"/>
        <v/>
      </c>
      <c r="K13216" s="391" t="str">
        <f t="shared" si="608"/>
        <v/>
      </c>
    </row>
    <row r="13217" spans="9:11">
      <c r="I13217" s="379" t="str">
        <f t="shared" si="606"/>
        <v/>
      </c>
      <c r="J13217" s="379" t="str">
        <f t="shared" si="607"/>
        <v/>
      </c>
      <c r="K13217" s="391" t="str">
        <f t="shared" si="608"/>
        <v/>
      </c>
    </row>
    <row r="13218" spans="9:11">
      <c r="I13218" s="379" t="str">
        <f t="shared" si="606"/>
        <v/>
      </c>
      <c r="J13218" s="379" t="str">
        <f t="shared" si="607"/>
        <v/>
      </c>
      <c r="K13218" s="391" t="str">
        <f t="shared" si="608"/>
        <v/>
      </c>
    </row>
    <row r="13219" spans="9:11">
      <c r="I13219" s="379" t="str">
        <f t="shared" si="606"/>
        <v/>
      </c>
      <c r="J13219" s="379" t="str">
        <f t="shared" si="607"/>
        <v/>
      </c>
      <c r="K13219" s="391" t="str">
        <f t="shared" si="608"/>
        <v/>
      </c>
    </row>
    <row r="13220" spans="9:11">
      <c r="I13220" s="379" t="str">
        <f t="shared" si="606"/>
        <v/>
      </c>
      <c r="J13220" s="379" t="str">
        <f t="shared" si="607"/>
        <v/>
      </c>
      <c r="K13220" s="391" t="str">
        <f t="shared" si="608"/>
        <v/>
      </c>
    </row>
    <row r="13221" spans="9:11">
      <c r="I13221" s="379" t="str">
        <f t="shared" si="606"/>
        <v/>
      </c>
      <c r="J13221" s="379" t="str">
        <f t="shared" si="607"/>
        <v/>
      </c>
      <c r="K13221" s="391" t="str">
        <f t="shared" si="608"/>
        <v/>
      </c>
    </row>
    <row r="13222" spans="9:11">
      <c r="I13222" s="379" t="str">
        <f t="shared" si="606"/>
        <v/>
      </c>
      <c r="J13222" s="379" t="str">
        <f t="shared" si="607"/>
        <v/>
      </c>
      <c r="K13222" s="391" t="str">
        <f t="shared" si="608"/>
        <v/>
      </c>
    </row>
    <row r="13223" spans="9:11">
      <c r="I13223" s="379" t="str">
        <f t="shared" si="606"/>
        <v/>
      </c>
      <c r="J13223" s="379" t="str">
        <f t="shared" si="607"/>
        <v/>
      </c>
      <c r="K13223" s="391" t="str">
        <f t="shared" si="608"/>
        <v/>
      </c>
    </row>
    <row r="13224" spans="9:11">
      <c r="I13224" s="379" t="str">
        <f t="shared" si="606"/>
        <v/>
      </c>
      <c r="J13224" s="379" t="str">
        <f t="shared" si="607"/>
        <v/>
      </c>
      <c r="K13224" s="391" t="str">
        <f t="shared" si="608"/>
        <v/>
      </c>
    </row>
    <row r="13225" spans="9:11">
      <c r="I13225" s="379" t="str">
        <f t="shared" si="606"/>
        <v/>
      </c>
      <c r="J13225" s="379" t="str">
        <f t="shared" si="607"/>
        <v/>
      </c>
      <c r="K13225" s="391" t="str">
        <f t="shared" si="608"/>
        <v/>
      </c>
    </row>
    <row r="13226" spans="9:11">
      <c r="I13226" s="379" t="str">
        <f t="shared" si="606"/>
        <v/>
      </c>
      <c r="J13226" s="379" t="str">
        <f t="shared" si="607"/>
        <v/>
      </c>
      <c r="K13226" s="391" t="str">
        <f t="shared" si="608"/>
        <v/>
      </c>
    </row>
    <row r="13227" spans="9:11">
      <c r="I13227" s="379" t="str">
        <f t="shared" si="606"/>
        <v/>
      </c>
      <c r="J13227" s="379" t="str">
        <f t="shared" si="607"/>
        <v/>
      </c>
      <c r="K13227" s="391" t="str">
        <f t="shared" si="608"/>
        <v/>
      </c>
    </row>
    <row r="13228" spans="9:11">
      <c r="I13228" s="379" t="str">
        <f t="shared" si="606"/>
        <v/>
      </c>
      <c r="J13228" s="379" t="str">
        <f t="shared" si="607"/>
        <v/>
      </c>
      <c r="K13228" s="391" t="str">
        <f t="shared" si="608"/>
        <v/>
      </c>
    </row>
    <row r="13229" spans="9:11">
      <c r="I13229" s="379" t="str">
        <f t="shared" si="606"/>
        <v/>
      </c>
      <c r="J13229" s="379" t="str">
        <f t="shared" si="607"/>
        <v/>
      </c>
      <c r="K13229" s="391" t="str">
        <f t="shared" si="608"/>
        <v/>
      </c>
    </row>
    <row r="13230" spans="9:11">
      <c r="I13230" s="379" t="str">
        <f t="shared" si="606"/>
        <v/>
      </c>
      <c r="J13230" s="379" t="str">
        <f t="shared" si="607"/>
        <v/>
      </c>
      <c r="K13230" s="391" t="str">
        <f t="shared" si="608"/>
        <v/>
      </c>
    </row>
    <row r="13231" spans="9:11">
      <c r="I13231" s="379" t="str">
        <f t="shared" si="606"/>
        <v/>
      </c>
      <c r="J13231" s="379" t="str">
        <f t="shared" si="607"/>
        <v/>
      </c>
      <c r="K13231" s="391" t="str">
        <f t="shared" si="608"/>
        <v/>
      </c>
    </row>
    <row r="13232" spans="9:11">
      <c r="I13232" s="379" t="str">
        <f t="shared" si="606"/>
        <v/>
      </c>
      <c r="J13232" s="379" t="str">
        <f t="shared" si="607"/>
        <v/>
      </c>
      <c r="K13232" s="391" t="str">
        <f t="shared" si="608"/>
        <v/>
      </c>
    </row>
    <row r="13233" spans="9:11">
      <c r="I13233" s="379" t="str">
        <f t="shared" si="606"/>
        <v/>
      </c>
      <c r="J13233" s="379" t="str">
        <f t="shared" si="607"/>
        <v/>
      </c>
      <c r="K13233" s="391" t="str">
        <f t="shared" si="608"/>
        <v/>
      </c>
    </row>
    <row r="13234" spans="9:11">
      <c r="I13234" s="379" t="str">
        <f t="shared" si="606"/>
        <v/>
      </c>
      <c r="J13234" s="379" t="str">
        <f t="shared" si="607"/>
        <v/>
      </c>
      <c r="K13234" s="391" t="str">
        <f t="shared" si="608"/>
        <v/>
      </c>
    </row>
    <row r="13235" spans="9:11">
      <c r="I13235" s="379" t="str">
        <f t="shared" si="606"/>
        <v/>
      </c>
      <c r="J13235" s="379" t="str">
        <f t="shared" si="607"/>
        <v/>
      </c>
      <c r="K13235" s="391" t="str">
        <f t="shared" si="608"/>
        <v/>
      </c>
    </row>
    <row r="13236" spans="9:11">
      <c r="I13236" s="379" t="str">
        <f t="shared" si="606"/>
        <v/>
      </c>
      <c r="J13236" s="379" t="str">
        <f t="shared" si="607"/>
        <v/>
      </c>
      <c r="K13236" s="391" t="str">
        <f t="shared" si="608"/>
        <v/>
      </c>
    </row>
    <row r="13237" spans="9:11">
      <c r="I13237" s="379" t="str">
        <f t="shared" si="606"/>
        <v/>
      </c>
      <c r="J13237" s="379" t="str">
        <f t="shared" si="607"/>
        <v/>
      </c>
      <c r="K13237" s="391" t="str">
        <f t="shared" si="608"/>
        <v/>
      </c>
    </row>
    <row r="13238" spans="9:11">
      <c r="I13238" s="379" t="str">
        <f t="shared" si="606"/>
        <v/>
      </c>
      <c r="J13238" s="379" t="str">
        <f t="shared" si="607"/>
        <v/>
      </c>
      <c r="K13238" s="391" t="str">
        <f t="shared" si="608"/>
        <v/>
      </c>
    </row>
    <row r="13239" spans="9:11">
      <c r="I13239" s="379" t="str">
        <f t="shared" si="606"/>
        <v/>
      </c>
      <c r="J13239" s="379" t="str">
        <f t="shared" si="607"/>
        <v/>
      </c>
      <c r="K13239" s="391" t="str">
        <f t="shared" si="608"/>
        <v/>
      </c>
    </row>
    <row r="13240" spans="9:11">
      <c r="I13240" s="379" t="str">
        <f t="shared" si="606"/>
        <v/>
      </c>
      <c r="J13240" s="379" t="str">
        <f t="shared" si="607"/>
        <v/>
      </c>
      <c r="K13240" s="391" t="str">
        <f t="shared" si="608"/>
        <v/>
      </c>
    </row>
    <row r="13241" spans="9:11">
      <c r="I13241" s="379" t="str">
        <f t="shared" si="606"/>
        <v/>
      </c>
      <c r="J13241" s="379" t="str">
        <f t="shared" si="607"/>
        <v/>
      </c>
      <c r="K13241" s="391" t="str">
        <f t="shared" si="608"/>
        <v/>
      </c>
    </row>
    <row r="13242" spans="9:11">
      <c r="I13242" s="379" t="str">
        <f t="shared" si="606"/>
        <v/>
      </c>
      <c r="J13242" s="379" t="str">
        <f t="shared" si="607"/>
        <v/>
      </c>
      <c r="K13242" s="391" t="str">
        <f t="shared" si="608"/>
        <v/>
      </c>
    </row>
    <row r="13243" spans="9:11">
      <c r="I13243" s="379" t="str">
        <f t="shared" si="606"/>
        <v/>
      </c>
      <c r="J13243" s="379" t="str">
        <f t="shared" si="607"/>
        <v/>
      </c>
      <c r="K13243" s="391" t="str">
        <f t="shared" si="608"/>
        <v/>
      </c>
    </row>
    <row r="13244" spans="9:11">
      <c r="I13244" s="379" t="str">
        <f t="shared" si="606"/>
        <v/>
      </c>
      <c r="J13244" s="379" t="str">
        <f t="shared" si="607"/>
        <v/>
      </c>
      <c r="K13244" s="391" t="str">
        <f t="shared" si="608"/>
        <v/>
      </c>
    </row>
    <row r="13245" spans="9:11">
      <c r="I13245" s="379" t="str">
        <f t="shared" si="606"/>
        <v/>
      </c>
      <c r="J13245" s="379" t="str">
        <f t="shared" si="607"/>
        <v/>
      </c>
      <c r="K13245" s="391" t="str">
        <f t="shared" si="608"/>
        <v/>
      </c>
    </row>
    <row r="13246" spans="9:11">
      <c r="I13246" s="379" t="str">
        <f t="shared" si="606"/>
        <v/>
      </c>
      <c r="J13246" s="379" t="str">
        <f t="shared" si="607"/>
        <v/>
      </c>
      <c r="K13246" s="391" t="str">
        <f t="shared" si="608"/>
        <v/>
      </c>
    </row>
    <row r="13247" spans="9:11">
      <c r="I13247" s="379" t="str">
        <f t="shared" si="606"/>
        <v/>
      </c>
      <c r="J13247" s="379" t="str">
        <f t="shared" si="607"/>
        <v/>
      </c>
      <c r="K13247" s="391" t="str">
        <f t="shared" si="608"/>
        <v/>
      </c>
    </row>
    <row r="13248" spans="9:11">
      <c r="I13248" s="379" t="str">
        <f t="shared" si="606"/>
        <v/>
      </c>
      <c r="J13248" s="379" t="str">
        <f t="shared" si="607"/>
        <v/>
      </c>
      <c r="K13248" s="391" t="str">
        <f t="shared" si="608"/>
        <v/>
      </c>
    </row>
    <row r="13249" spans="9:11">
      <c r="I13249" s="379" t="str">
        <f t="shared" si="606"/>
        <v/>
      </c>
      <c r="J13249" s="379" t="str">
        <f t="shared" si="607"/>
        <v/>
      </c>
      <c r="K13249" s="391" t="str">
        <f t="shared" si="608"/>
        <v/>
      </c>
    </row>
    <row r="13250" spans="9:11">
      <c r="I13250" s="379" t="str">
        <f t="shared" si="606"/>
        <v/>
      </c>
      <c r="J13250" s="379" t="str">
        <f t="shared" si="607"/>
        <v/>
      </c>
      <c r="K13250" s="391" t="str">
        <f t="shared" si="608"/>
        <v/>
      </c>
    </row>
    <row r="13251" spans="9:11">
      <c r="I13251" s="379" t="str">
        <f t="shared" si="606"/>
        <v/>
      </c>
      <c r="J13251" s="379" t="str">
        <f t="shared" si="607"/>
        <v/>
      </c>
      <c r="K13251" s="391" t="str">
        <f t="shared" si="608"/>
        <v/>
      </c>
    </row>
    <row r="13252" spans="9:11">
      <c r="I13252" s="379" t="str">
        <f t="shared" ref="I13252:I13315" si="609">IF(F13964&lt;&gt;"",F13964-$I$199,"")</f>
        <v/>
      </c>
      <c r="J13252" s="379" t="str">
        <f t="shared" ref="J13252:J13315" si="610">IF(I13252&lt;&gt;"",NETWORKDAYS($I$199,F13964-1,$N$201:$N$224),"")</f>
        <v/>
      </c>
      <c r="K13252" s="391" t="str">
        <f t="shared" ref="K13252:K13315" si="611">IF(I13252&lt;&gt;"",RIGHT(D13964,LEN(D13964)-FIND(" ",D13964)),"")</f>
        <v/>
      </c>
    </row>
    <row r="13253" spans="9:11">
      <c r="I13253" s="379" t="str">
        <f t="shared" si="609"/>
        <v/>
      </c>
      <c r="J13253" s="379" t="str">
        <f t="shared" si="610"/>
        <v/>
      </c>
      <c r="K13253" s="391" t="str">
        <f t="shared" si="611"/>
        <v/>
      </c>
    </row>
    <row r="13254" spans="9:11">
      <c r="I13254" s="379" t="str">
        <f t="shared" si="609"/>
        <v/>
      </c>
      <c r="J13254" s="379" t="str">
        <f t="shared" si="610"/>
        <v/>
      </c>
      <c r="K13254" s="391" t="str">
        <f t="shared" si="611"/>
        <v/>
      </c>
    </row>
    <row r="13255" spans="9:11">
      <c r="I13255" s="379" t="str">
        <f t="shared" si="609"/>
        <v/>
      </c>
      <c r="J13255" s="379" t="str">
        <f t="shared" si="610"/>
        <v/>
      </c>
      <c r="K13255" s="391" t="str">
        <f t="shared" si="611"/>
        <v/>
      </c>
    </row>
    <row r="13256" spans="9:11">
      <c r="I13256" s="379" t="str">
        <f t="shared" si="609"/>
        <v/>
      </c>
      <c r="J13256" s="379" t="str">
        <f t="shared" si="610"/>
        <v/>
      </c>
      <c r="K13256" s="391" t="str">
        <f t="shared" si="611"/>
        <v/>
      </c>
    </row>
    <row r="13257" spans="9:11">
      <c r="I13257" s="379" t="str">
        <f t="shared" si="609"/>
        <v/>
      </c>
      <c r="J13257" s="379" t="str">
        <f t="shared" si="610"/>
        <v/>
      </c>
      <c r="K13257" s="391" t="str">
        <f t="shared" si="611"/>
        <v/>
      </c>
    </row>
    <row r="13258" spans="9:11">
      <c r="I13258" s="379" t="str">
        <f t="shared" si="609"/>
        <v/>
      </c>
      <c r="J13258" s="379" t="str">
        <f t="shared" si="610"/>
        <v/>
      </c>
      <c r="K13258" s="391" t="str">
        <f t="shared" si="611"/>
        <v/>
      </c>
    </row>
    <row r="13259" spans="9:11">
      <c r="I13259" s="379" t="str">
        <f t="shared" si="609"/>
        <v/>
      </c>
      <c r="J13259" s="379" t="str">
        <f t="shared" si="610"/>
        <v/>
      </c>
      <c r="K13259" s="391" t="str">
        <f t="shared" si="611"/>
        <v/>
      </c>
    </row>
    <row r="13260" spans="9:11">
      <c r="I13260" s="379" t="str">
        <f t="shared" si="609"/>
        <v/>
      </c>
      <c r="J13260" s="379" t="str">
        <f t="shared" si="610"/>
        <v/>
      </c>
      <c r="K13260" s="391" t="str">
        <f t="shared" si="611"/>
        <v/>
      </c>
    </row>
    <row r="13261" spans="9:11">
      <c r="I13261" s="379" t="str">
        <f t="shared" si="609"/>
        <v/>
      </c>
      <c r="J13261" s="379" t="str">
        <f t="shared" si="610"/>
        <v/>
      </c>
      <c r="K13261" s="391" t="str">
        <f t="shared" si="611"/>
        <v/>
      </c>
    </row>
    <row r="13262" spans="9:11">
      <c r="I13262" s="379" t="str">
        <f t="shared" si="609"/>
        <v/>
      </c>
      <c r="J13262" s="379" t="str">
        <f t="shared" si="610"/>
        <v/>
      </c>
      <c r="K13262" s="391" t="str">
        <f t="shared" si="611"/>
        <v/>
      </c>
    </row>
    <row r="13263" spans="9:11">
      <c r="I13263" s="379" t="str">
        <f t="shared" si="609"/>
        <v/>
      </c>
      <c r="J13263" s="379" t="str">
        <f t="shared" si="610"/>
        <v/>
      </c>
      <c r="K13263" s="391" t="str">
        <f t="shared" si="611"/>
        <v/>
      </c>
    </row>
    <row r="13264" spans="9:11">
      <c r="I13264" s="379" t="str">
        <f t="shared" si="609"/>
        <v/>
      </c>
      <c r="J13264" s="379" t="str">
        <f t="shared" si="610"/>
        <v/>
      </c>
      <c r="K13264" s="391" t="str">
        <f t="shared" si="611"/>
        <v/>
      </c>
    </row>
    <row r="13265" spans="9:11">
      <c r="I13265" s="379" t="str">
        <f t="shared" si="609"/>
        <v/>
      </c>
      <c r="J13265" s="379" t="str">
        <f t="shared" si="610"/>
        <v/>
      </c>
      <c r="K13265" s="391" t="str">
        <f t="shared" si="611"/>
        <v/>
      </c>
    </row>
    <row r="13266" spans="9:11">
      <c r="I13266" s="379" t="str">
        <f t="shared" si="609"/>
        <v/>
      </c>
      <c r="J13266" s="379" t="str">
        <f t="shared" si="610"/>
        <v/>
      </c>
      <c r="K13266" s="391" t="str">
        <f t="shared" si="611"/>
        <v/>
      </c>
    </row>
    <row r="13267" spans="9:11">
      <c r="I13267" s="379" t="str">
        <f t="shared" si="609"/>
        <v/>
      </c>
      <c r="J13267" s="379" t="str">
        <f t="shared" si="610"/>
        <v/>
      </c>
      <c r="K13267" s="391" t="str">
        <f t="shared" si="611"/>
        <v/>
      </c>
    </row>
    <row r="13268" spans="9:11">
      <c r="I13268" s="379" t="str">
        <f t="shared" si="609"/>
        <v/>
      </c>
      <c r="J13268" s="379" t="str">
        <f t="shared" si="610"/>
        <v/>
      </c>
      <c r="K13268" s="391" t="str">
        <f t="shared" si="611"/>
        <v/>
      </c>
    </row>
    <row r="13269" spans="9:11">
      <c r="I13269" s="379" t="str">
        <f t="shared" si="609"/>
        <v/>
      </c>
      <c r="J13269" s="379" t="str">
        <f t="shared" si="610"/>
        <v/>
      </c>
      <c r="K13269" s="391" t="str">
        <f t="shared" si="611"/>
        <v/>
      </c>
    </row>
    <row r="13270" spans="9:11">
      <c r="I13270" s="379" t="str">
        <f t="shared" si="609"/>
        <v/>
      </c>
      <c r="J13270" s="379" t="str">
        <f t="shared" si="610"/>
        <v/>
      </c>
      <c r="K13270" s="391" t="str">
        <f t="shared" si="611"/>
        <v/>
      </c>
    </row>
    <row r="13271" spans="9:11">
      <c r="I13271" s="379" t="str">
        <f t="shared" si="609"/>
        <v/>
      </c>
      <c r="J13271" s="379" t="str">
        <f t="shared" si="610"/>
        <v/>
      </c>
      <c r="K13271" s="391" t="str">
        <f t="shared" si="611"/>
        <v/>
      </c>
    </row>
    <row r="13272" spans="9:11">
      <c r="I13272" s="379" t="str">
        <f t="shared" si="609"/>
        <v/>
      </c>
      <c r="J13272" s="379" t="str">
        <f t="shared" si="610"/>
        <v/>
      </c>
      <c r="K13272" s="391" t="str">
        <f t="shared" si="611"/>
        <v/>
      </c>
    </row>
    <row r="13273" spans="9:11">
      <c r="I13273" s="379" t="str">
        <f t="shared" si="609"/>
        <v/>
      </c>
      <c r="J13273" s="379" t="str">
        <f t="shared" si="610"/>
        <v/>
      </c>
      <c r="K13273" s="391" t="str">
        <f t="shared" si="611"/>
        <v/>
      </c>
    </row>
    <row r="13274" spans="9:11">
      <c r="I13274" s="379" t="str">
        <f t="shared" si="609"/>
        <v/>
      </c>
      <c r="J13274" s="379" t="str">
        <f t="shared" si="610"/>
        <v/>
      </c>
      <c r="K13274" s="391" t="str">
        <f t="shared" si="611"/>
        <v/>
      </c>
    </row>
    <row r="13275" spans="9:11">
      <c r="I13275" s="379" t="str">
        <f t="shared" si="609"/>
        <v/>
      </c>
      <c r="J13275" s="379" t="str">
        <f t="shared" si="610"/>
        <v/>
      </c>
      <c r="K13275" s="391" t="str">
        <f t="shared" si="611"/>
        <v/>
      </c>
    </row>
    <row r="13276" spans="9:11">
      <c r="I13276" s="379" t="str">
        <f t="shared" si="609"/>
        <v/>
      </c>
      <c r="J13276" s="379" t="str">
        <f t="shared" si="610"/>
        <v/>
      </c>
      <c r="K13276" s="391" t="str">
        <f t="shared" si="611"/>
        <v/>
      </c>
    </row>
    <row r="13277" spans="9:11">
      <c r="I13277" s="379" t="str">
        <f t="shared" si="609"/>
        <v/>
      </c>
      <c r="J13277" s="379" t="str">
        <f t="shared" si="610"/>
        <v/>
      </c>
      <c r="K13277" s="391" t="str">
        <f t="shared" si="611"/>
        <v/>
      </c>
    </row>
    <row r="13278" spans="9:11">
      <c r="I13278" s="379" t="str">
        <f t="shared" si="609"/>
        <v/>
      </c>
      <c r="J13278" s="379" t="str">
        <f t="shared" si="610"/>
        <v/>
      </c>
      <c r="K13278" s="391" t="str">
        <f t="shared" si="611"/>
        <v/>
      </c>
    </row>
    <row r="13279" spans="9:11">
      <c r="I13279" s="379" t="str">
        <f t="shared" si="609"/>
        <v/>
      </c>
      <c r="J13279" s="379" t="str">
        <f t="shared" si="610"/>
        <v/>
      </c>
      <c r="K13279" s="391" t="str">
        <f t="shared" si="611"/>
        <v/>
      </c>
    </row>
    <row r="13280" spans="9:11">
      <c r="I13280" s="379" t="str">
        <f t="shared" si="609"/>
        <v/>
      </c>
      <c r="J13280" s="379" t="str">
        <f t="shared" si="610"/>
        <v/>
      </c>
      <c r="K13280" s="391" t="str">
        <f t="shared" si="611"/>
        <v/>
      </c>
    </row>
    <row r="13281" spans="9:11">
      <c r="I13281" s="379" t="str">
        <f t="shared" si="609"/>
        <v/>
      </c>
      <c r="J13281" s="379" t="str">
        <f t="shared" si="610"/>
        <v/>
      </c>
      <c r="K13281" s="391" t="str">
        <f t="shared" si="611"/>
        <v/>
      </c>
    </row>
    <row r="13282" spans="9:11">
      <c r="I13282" s="379" t="str">
        <f t="shared" si="609"/>
        <v/>
      </c>
      <c r="J13282" s="379" t="str">
        <f t="shared" si="610"/>
        <v/>
      </c>
      <c r="K13282" s="391" t="str">
        <f t="shared" si="611"/>
        <v/>
      </c>
    </row>
    <row r="13283" spans="9:11">
      <c r="I13283" s="379" t="str">
        <f t="shared" si="609"/>
        <v/>
      </c>
      <c r="J13283" s="379" t="str">
        <f t="shared" si="610"/>
        <v/>
      </c>
      <c r="K13283" s="391" t="str">
        <f t="shared" si="611"/>
        <v/>
      </c>
    </row>
    <row r="13284" spans="9:11">
      <c r="I13284" s="379" t="str">
        <f t="shared" si="609"/>
        <v/>
      </c>
      <c r="J13284" s="379" t="str">
        <f t="shared" si="610"/>
        <v/>
      </c>
      <c r="K13284" s="391" t="str">
        <f t="shared" si="611"/>
        <v/>
      </c>
    </row>
    <row r="13285" spans="9:11">
      <c r="I13285" s="379" t="str">
        <f t="shared" si="609"/>
        <v/>
      </c>
      <c r="J13285" s="379" t="str">
        <f t="shared" si="610"/>
        <v/>
      </c>
      <c r="K13285" s="391" t="str">
        <f t="shared" si="611"/>
        <v/>
      </c>
    </row>
    <row r="13286" spans="9:11">
      <c r="I13286" s="379" t="str">
        <f t="shared" si="609"/>
        <v/>
      </c>
      <c r="J13286" s="379" t="str">
        <f t="shared" si="610"/>
        <v/>
      </c>
      <c r="K13286" s="391" t="str">
        <f t="shared" si="611"/>
        <v/>
      </c>
    </row>
    <row r="13287" spans="9:11">
      <c r="I13287" s="379" t="str">
        <f t="shared" si="609"/>
        <v/>
      </c>
      <c r="J13287" s="379" t="str">
        <f t="shared" si="610"/>
        <v/>
      </c>
      <c r="K13287" s="391" t="str">
        <f t="shared" si="611"/>
        <v/>
      </c>
    </row>
    <row r="13288" spans="9:11">
      <c r="I13288" s="379" t="str">
        <f t="shared" si="609"/>
        <v/>
      </c>
      <c r="J13288" s="379" t="str">
        <f t="shared" si="610"/>
        <v/>
      </c>
      <c r="K13288" s="391" t="str">
        <f t="shared" si="611"/>
        <v/>
      </c>
    </row>
    <row r="13289" spans="9:11">
      <c r="I13289" s="379" t="str">
        <f t="shared" si="609"/>
        <v/>
      </c>
      <c r="J13289" s="379" t="str">
        <f t="shared" si="610"/>
        <v/>
      </c>
      <c r="K13289" s="391" t="str">
        <f t="shared" si="611"/>
        <v/>
      </c>
    </row>
    <row r="13290" spans="9:11">
      <c r="I13290" s="379" t="str">
        <f t="shared" si="609"/>
        <v/>
      </c>
      <c r="J13290" s="379" t="str">
        <f t="shared" si="610"/>
        <v/>
      </c>
      <c r="K13290" s="391" t="str">
        <f t="shared" si="611"/>
        <v/>
      </c>
    </row>
    <row r="13291" spans="9:11">
      <c r="I13291" s="379" t="str">
        <f t="shared" si="609"/>
        <v/>
      </c>
      <c r="J13291" s="379" t="str">
        <f t="shared" si="610"/>
        <v/>
      </c>
      <c r="K13291" s="391" t="str">
        <f t="shared" si="611"/>
        <v/>
      </c>
    </row>
    <row r="13292" spans="9:11">
      <c r="I13292" s="379" t="str">
        <f t="shared" si="609"/>
        <v/>
      </c>
      <c r="J13292" s="379" t="str">
        <f t="shared" si="610"/>
        <v/>
      </c>
      <c r="K13292" s="391" t="str">
        <f t="shared" si="611"/>
        <v/>
      </c>
    </row>
    <row r="13293" spans="9:11">
      <c r="I13293" s="379" t="str">
        <f t="shared" si="609"/>
        <v/>
      </c>
      <c r="J13293" s="379" t="str">
        <f t="shared" si="610"/>
        <v/>
      </c>
      <c r="K13293" s="391" t="str">
        <f t="shared" si="611"/>
        <v/>
      </c>
    </row>
    <row r="13294" spans="9:11">
      <c r="I13294" s="379" t="str">
        <f t="shared" si="609"/>
        <v/>
      </c>
      <c r="J13294" s="379" t="str">
        <f t="shared" si="610"/>
        <v/>
      </c>
      <c r="K13294" s="391" t="str">
        <f t="shared" si="611"/>
        <v/>
      </c>
    </row>
    <row r="13295" spans="9:11">
      <c r="I13295" s="379" t="str">
        <f t="shared" si="609"/>
        <v/>
      </c>
      <c r="J13295" s="379" t="str">
        <f t="shared" si="610"/>
        <v/>
      </c>
      <c r="K13295" s="391" t="str">
        <f t="shared" si="611"/>
        <v/>
      </c>
    </row>
    <row r="13296" spans="9:11">
      <c r="I13296" s="379" t="str">
        <f t="shared" si="609"/>
        <v/>
      </c>
      <c r="J13296" s="379" t="str">
        <f t="shared" si="610"/>
        <v/>
      </c>
      <c r="K13296" s="391" t="str">
        <f t="shared" si="611"/>
        <v/>
      </c>
    </row>
    <row r="13297" spans="9:11">
      <c r="I13297" s="379" t="str">
        <f t="shared" si="609"/>
        <v/>
      </c>
      <c r="J13297" s="379" t="str">
        <f t="shared" si="610"/>
        <v/>
      </c>
      <c r="K13297" s="391" t="str">
        <f t="shared" si="611"/>
        <v/>
      </c>
    </row>
    <row r="13298" spans="9:11">
      <c r="I13298" s="379" t="str">
        <f t="shared" si="609"/>
        <v/>
      </c>
      <c r="J13298" s="379" t="str">
        <f t="shared" si="610"/>
        <v/>
      </c>
      <c r="K13298" s="391" t="str">
        <f t="shared" si="611"/>
        <v/>
      </c>
    </row>
    <row r="13299" spans="9:11">
      <c r="I13299" s="379" t="str">
        <f t="shared" si="609"/>
        <v/>
      </c>
      <c r="J13299" s="379" t="str">
        <f t="shared" si="610"/>
        <v/>
      </c>
      <c r="K13299" s="391" t="str">
        <f t="shared" si="611"/>
        <v/>
      </c>
    </row>
    <row r="13300" spans="9:11">
      <c r="I13300" s="379" t="str">
        <f t="shared" si="609"/>
        <v/>
      </c>
      <c r="J13300" s="379" t="str">
        <f t="shared" si="610"/>
        <v/>
      </c>
      <c r="K13300" s="391" t="str">
        <f t="shared" si="611"/>
        <v/>
      </c>
    </row>
    <row r="13301" spans="9:11">
      <c r="I13301" s="379" t="str">
        <f t="shared" si="609"/>
        <v/>
      </c>
      <c r="J13301" s="379" t="str">
        <f t="shared" si="610"/>
        <v/>
      </c>
      <c r="K13301" s="391" t="str">
        <f t="shared" si="611"/>
        <v/>
      </c>
    </row>
    <row r="13302" spans="9:11">
      <c r="I13302" s="379" t="str">
        <f t="shared" si="609"/>
        <v/>
      </c>
      <c r="J13302" s="379" t="str">
        <f t="shared" si="610"/>
        <v/>
      </c>
      <c r="K13302" s="391" t="str">
        <f t="shared" si="611"/>
        <v/>
      </c>
    </row>
    <row r="13303" spans="9:11">
      <c r="I13303" s="379" t="str">
        <f t="shared" si="609"/>
        <v/>
      </c>
      <c r="J13303" s="379" t="str">
        <f t="shared" si="610"/>
        <v/>
      </c>
      <c r="K13303" s="391" t="str">
        <f t="shared" si="611"/>
        <v/>
      </c>
    </row>
    <row r="13304" spans="9:11">
      <c r="I13304" s="379" t="str">
        <f t="shared" si="609"/>
        <v/>
      </c>
      <c r="J13304" s="379" t="str">
        <f t="shared" si="610"/>
        <v/>
      </c>
      <c r="K13304" s="391" t="str">
        <f t="shared" si="611"/>
        <v/>
      </c>
    </row>
    <row r="13305" spans="9:11">
      <c r="I13305" s="379" t="str">
        <f t="shared" si="609"/>
        <v/>
      </c>
      <c r="J13305" s="379" t="str">
        <f t="shared" si="610"/>
        <v/>
      </c>
      <c r="K13305" s="391" t="str">
        <f t="shared" si="611"/>
        <v/>
      </c>
    </row>
    <row r="13306" spans="9:11">
      <c r="I13306" s="379" t="str">
        <f t="shared" si="609"/>
        <v/>
      </c>
      <c r="J13306" s="379" t="str">
        <f t="shared" si="610"/>
        <v/>
      </c>
      <c r="K13306" s="391" t="str">
        <f t="shared" si="611"/>
        <v/>
      </c>
    </row>
    <row r="13307" spans="9:11">
      <c r="I13307" s="379" t="str">
        <f t="shared" si="609"/>
        <v/>
      </c>
      <c r="J13307" s="379" t="str">
        <f t="shared" si="610"/>
        <v/>
      </c>
      <c r="K13307" s="391" t="str">
        <f t="shared" si="611"/>
        <v/>
      </c>
    </row>
    <row r="13308" spans="9:11">
      <c r="I13308" s="379" t="str">
        <f t="shared" si="609"/>
        <v/>
      </c>
      <c r="J13308" s="379" t="str">
        <f t="shared" si="610"/>
        <v/>
      </c>
      <c r="K13308" s="391" t="str">
        <f t="shared" si="611"/>
        <v/>
      </c>
    </row>
    <row r="13309" spans="9:11">
      <c r="I13309" s="379" t="str">
        <f t="shared" si="609"/>
        <v/>
      </c>
      <c r="J13309" s="379" t="str">
        <f t="shared" si="610"/>
        <v/>
      </c>
      <c r="K13309" s="391" t="str">
        <f t="shared" si="611"/>
        <v/>
      </c>
    </row>
    <row r="13310" spans="9:11">
      <c r="I13310" s="379" t="str">
        <f t="shared" si="609"/>
        <v/>
      </c>
      <c r="J13310" s="379" t="str">
        <f t="shared" si="610"/>
        <v/>
      </c>
      <c r="K13310" s="391" t="str">
        <f t="shared" si="611"/>
        <v/>
      </c>
    </row>
    <row r="13311" spans="9:11">
      <c r="I13311" s="379" t="str">
        <f t="shared" si="609"/>
        <v/>
      </c>
      <c r="J13311" s="379" t="str">
        <f t="shared" si="610"/>
        <v/>
      </c>
      <c r="K13311" s="391" t="str">
        <f t="shared" si="611"/>
        <v/>
      </c>
    </row>
    <row r="13312" spans="9:11">
      <c r="I13312" s="379" t="str">
        <f t="shared" si="609"/>
        <v/>
      </c>
      <c r="J13312" s="379" t="str">
        <f t="shared" si="610"/>
        <v/>
      </c>
      <c r="K13312" s="391" t="str">
        <f t="shared" si="611"/>
        <v/>
      </c>
    </row>
    <row r="13313" spans="9:11">
      <c r="I13313" s="379" t="str">
        <f t="shared" si="609"/>
        <v/>
      </c>
      <c r="J13313" s="379" t="str">
        <f t="shared" si="610"/>
        <v/>
      </c>
      <c r="K13313" s="391" t="str">
        <f t="shared" si="611"/>
        <v/>
      </c>
    </row>
    <row r="13314" spans="9:11">
      <c r="I13314" s="379" t="str">
        <f t="shared" si="609"/>
        <v/>
      </c>
      <c r="J13314" s="379" t="str">
        <f t="shared" si="610"/>
        <v/>
      </c>
      <c r="K13314" s="391" t="str">
        <f t="shared" si="611"/>
        <v/>
      </c>
    </row>
    <row r="13315" spans="9:11">
      <c r="I13315" s="379" t="str">
        <f t="shared" si="609"/>
        <v/>
      </c>
      <c r="J13315" s="379" t="str">
        <f t="shared" si="610"/>
        <v/>
      </c>
      <c r="K13315" s="391" t="str">
        <f t="shared" si="611"/>
        <v/>
      </c>
    </row>
    <row r="13316" spans="9:11">
      <c r="I13316" s="379" t="str">
        <f t="shared" ref="I13316:I13379" si="612">IF(F14028&lt;&gt;"",F14028-$I$199,"")</f>
        <v/>
      </c>
      <c r="J13316" s="379" t="str">
        <f t="shared" ref="J13316:J13379" si="613">IF(I13316&lt;&gt;"",NETWORKDAYS($I$199,F14028-1,$N$201:$N$224),"")</f>
        <v/>
      </c>
      <c r="K13316" s="391" t="str">
        <f t="shared" ref="K13316:K13379" si="614">IF(I13316&lt;&gt;"",RIGHT(D14028,LEN(D14028)-FIND(" ",D14028)),"")</f>
        <v/>
      </c>
    </row>
    <row r="13317" spans="9:11">
      <c r="I13317" s="379" t="str">
        <f t="shared" si="612"/>
        <v/>
      </c>
      <c r="J13317" s="379" t="str">
        <f t="shared" si="613"/>
        <v/>
      </c>
      <c r="K13317" s="391" t="str">
        <f t="shared" si="614"/>
        <v/>
      </c>
    </row>
    <row r="13318" spans="9:11">
      <c r="I13318" s="379" t="str">
        <f t="shared" si="612"/>
        <v/>
      </c>
      <c r="J13318" s="379" t="str">
        <f t="shared" si="613"/>
        <v/>
      </c>
      <c r="K13318" s="391" t="str">
        <f t="shared" si="614"/>
        <v/>
      </c>
    </row>
    <row r="13319" spans="9:11">
      <c r="I13319" s="379" t="str">
        <f t="shared" si="612"/>
        <v/>
      </c>
      <c r="J13319" s="379" t="str">
        <f t="shared" si="613"/>
        <v/>
      </c>
      <c r="K13319" s="391" t="str">
        <f t="shared" si="614"/>
        <v/>
      </c>
    </row>
    <row r="13320" spans="9:11">
      <c r="I13320" s="379" t="str">
        <f t="shared" si="612"/>
        <v/>
      </c>
      <c r="J13320" s="379" t="str">
        <f t="shared" si="613"/>
        <v/>
      </c>
      <c r="K13320" s="391" t="str">
        <f t="shared" si="614"/>
        <v/>
      </c>
    </row>
    <row r="13321" spans="9:11">
      <c r="I13321" s="379" t="str">
        <f t="shared" si="612"/>
        <v/>
      </c>
      <c r="J13321" s="379" t="str">
        <f t="shared" si="613"/>
        <v/>
      </c>
      <c r="K13321" s="391" t="str">
        <f t="shared" si="614"/>
        <v/>
      </c>
    </row>
    <row r="13322" spans="9:11">
      <c r="I13322" s="379" t="str">
        <f t="shared" si="612"/>
        <v/>
      </c>
      <c r="J13322" s="379" t="str">
        <f t="shared" si="613"/>
        <v/>
      </c>
      <c r="K13322" s="391" t="str">
        <f t="shared" si="614"/>
        <v/>
      </c>
    </row>
    <row r="13323" spans="9:11">
      <c r="I13323" s="379" t="str">
        <f t="shared" si="612"/>
        <v/>
      </c>
      <c r="J13323" s="379" t="str">
        <f t="shared" si="613"/>
        <v/>
      </c>
      <c r="K13323" s="391" t="str">
        <f t="shared" si="614"/>
        <v/>
      </c>
    </row>
    <row r="13324" spans="9:11">
      <c r="I13324" s="379" t="str">
        <f t="shared" si="612"/>
        <v/>
      </c>
      <c r="J13324" s="379" t="str">
        <f t="shared" si="613"/>
        <v/>
      </c>
      <c r="K13324" s="391" t="str">
        <f t="shared" si="614"/>
        <v/>
      </c>
    </row>
    <row r="13325" spans="9:11">
      <c r="I13325" s="379" t="str">
        <f t="shared" si="612"/>
        <v/>
      </c>
      <c r="J13325" s="379" t="str">
        <f t="shared" si="613"/>
        <v/>
      </c>
      <c r="K13325" s="391" t="str">
        <f t="shared" si="614"/>
        <v/>
      </c>
    </row>
    <row r="13326" spans="9:11">
      <c r="I13326" s="379" t="str">
        <f t="shared" si="612"/>
        <v/>
      </c>
      <c r="J13326" s="379" t="str">
        <f t="shared" si="613"/>
        <v/>
      </c>
      <c r="K13326" s="391" t="str">
        <f t="shared" si="614"/>
        <v/>
      </c>
    </row>
    <row r="13327" spans="9:11">
      <c r="I13327" s="379" t="str">
        <f t="shared" si="612"/>
        <v/>
      </c>
      <c r="J13327" s="379" t="str">
        <f t="shared" si="613"/>
        <v/>
      </c>
      <c r="K13327" s="391" t="str">
        <f t="shared" si="614"/>
        <v/>
      </c>
    </row>
    <row r="13328" spans="9:11">
      <c r="I13328" s="379" t="str">
        <f t="shared" si="612"/>
        <v/>
      </c>
      <c r="J13328" s="379" t="str">
        <f t="shared" si="613"/>
        <v/>
      </c>
      <c r="K13328" s="391" t="str">
        <f t="shared" si="614"/>
        <v/>
      </c>
    </row>
    <row r="13329" spans="9:11">
      <c r="I13329" s="379" t="str">
        <f t="shared" si="612"/>
        <v/>
      </c>
      <c r="J13329" s="379" t="str">
        <f t="shared" si="613"/>
        <v/>
      </c>
      <c r="K13329" s="391" t="str">
        <f t="shared" si="614"/>
        <v/>
      </c>
    </row>
    <row r="13330" spans="9:11">
      <c r="I13330" s="379" t="str">
        <f t="shared" si="612"/>
        <v/>
      </c>
      <c r="J13330" s="379" t="str">
        <f t="shared" si="613"/>
        <v/>
      </c>
      <c r="K13330" s="391" t="str">
        <f t="shared" si="614"/>
        <v/>
      </c>
    </row>
    <row r="13331" spans="9:11">
      <c r="I13331" s="379" t="str">
        <f t="shared" si="612"/>
        <v/>
      </c>
      <c r="J13331" s="379" t="str">
        <f t="shared" si="613"/>
        <v/>
      </c>
      <c r="K13331" s="391" t="str">
        <f t="shared" si="614"/>
        <v/>
      </c>
    </row>
    <row r="13332" spans="9:11">
      <c r="I13332" s="379" t="str">
        <f t="shared" si="612"/>
        <v/>
      </c>
      <c r="J13332" s="379" t="str">
        <f t="shared" si="613"/>
        <v/>
      </c>
      <c r="K13332" s="391" t="str">
        <f t="shared" si="614"/>
        <v/>
      </c>
    </row>
    <row r="13333" spans="9:11">
      <c r="I13333" s="379" t="str">
        <f t="shared" si="612"/>
        <v/>
      </c>
      <c r="J13333" s="379" t="str">
        <f t="shared" si="613"/>
        <v/>
      </c>
      <c r="K13333" s="391" t="str">
        <f t="shared" si="614"/>
        <v/>
      </c>
    </row>
    <row r="13334" spans="9:11">
      <c r="I13334" s="379" t="str">
        <f t="shared" si="612"/>
        <v/>
      </c>
      <c r="J13334" s="379" t="str">
        <f t="shared" si="613"/>
        <v/>
      </c>
      <c r="K13334" s="391" t="str">
        <f t="shared" si="614"/>
        <v/>
      </c>
    </row>
    <row r="13335" spans="9:11">
      <c r="I13335" s="379" t="str">
        <f t="shared" si="612"/>
        <v/>
      </c>
      <c r="J13335" s="379" t="str">
        <f t="shared" si="613"/>
        <v/>
      </c>
      <c r="K13335" s="391" t="str">
        <f t="shared" si="614"/>
        <v/>
      </c>
    </row>
    <row r="13336" spans="9:11">
      <c r="I13336" s="379" t="str">
        <f t="shared" si="612"/>
        <v/>
      </c>
      <c r="J13336" s="379" t="str">
        <f t="shared" si="613"/>
        <v/>
      </c>
      <c r="K13336" s="391" t="str">
        <f t="shared" si="614"/>
        <v/>
      </c>
    </row>
    <row r="13337" spans="9:11">
      <c r="I13337" s="379" t="str">
        <f t="shared" si="612"/>
        <v/>
      </c>
      <c r="J13337" s="379" t="str">
        <f t="shared" si="613"/>
        <v/>
      </c>
      <c r="K13337" s="391" t="str">
        <f t="shared" si="614"/>
        <v/>
      </c>
    </row>
    <row r="13338" spans="9:11">
      <c r="I13338" s="379" t="str">
        <f t="shared" si="612"/>
        <v/>
      </c>
      <c r="J13338" s="379" t="str">
        <f t="shared" si="613"/>
        <v/>
      </c>
      <c r="K13338" s="391" t="str">
        <f t="shared" si="614"/>
        <v/>
      </c>
    </row>
    <row r="13339" spans="9:11">
      <c r="I13339" s="379" t="str">
        <f t="shared" si="612"/>
        <v/>
      </c>
      <c r="J13339" s="379" t="str">
        <f t="shared" si="613"/>
        <v/>
      </c>
      <c r="K13339" s="391" t="str">
        <f t="shared" si="614"/>
        <v/>
      </c>
    </row>
    <row r="13340" spans="9:11">
      <c r="I13340" s="379" t="str">
        <f t="shared" si="612"/>
        <v/>
      </c>
      <c r="J13340" s="379" t="str">
        <f t="shared" si="613"/>
        <v/>
      </c>
      <c r="K13340" s="391" t="str">
        <f t="shared" si="614"/>
        <v/>
      </c>
    </row>
    <row r="13341" spans="9:11">
      <c r="I13341" s="379" t="str">
        <f t="shared" si="612"/>
        <v/>
      </c>
      <c r="J13341" s="379" t="str">
        <f t="shared" si="613"/>
        <v/>
      </c>
      <c r="K13341" s="391" t="str">
        <f t="shared" si="614"/>
        <v/>
      </c>
    </row>
    <row r="13342" spans="9:11">
      <c r="I13342" s="379" t="str">
        <f t="shared" si="612"/>
        <v/>
      </c>
      <c r="J13342" s="379" t="str">
        <f t="shared" si="613"/>
        <v/>
      </c>
      <c r="K13342" s="391" t="str">
        <f t="shared" si="614"/>
        <v/>
      </c>
    </row>
    <row r="13343" spans="9:11">
      <c r="I13343" s="379" t="str">
        <f t="shared" si="612"/>
        <v/>
      </c>
      <c r="J13343" s="379" t="str">
        <f t="shared" si="613"/>
        <v/>
      </c>
      <c r="K13343" s="391" t="str">
        <f t="shared" si="614"/>
        <v/>
      </c>
    </row>
    <row r="13344" spans="9:11">
      <c r="I13344" s="379" t="str">
        <f t="shared" si="612"/>
        <v/>
      </c>
      <c r="J13344" s="379" t="str">
        <f t="shared" si="613"/>
        <v/>
      </c>
      <c r="K13344" s="391" t="str">
        <f t="shared" si="614"/>
        <v/>
      </c>
    </row>
    <row r="13345" spans="9:11">
      <c r="I13345" s="379" t="str">
        <f t="shared" si="612"/>
        <v/>
      </c>
      <c r="J13345" s="379" t="str">
        <f t="shared" si="613"/>
        <v/>
      </c>
      <c r="K13345" s="391" t="str">
        <f t="shared" si="614"/>
        <v/>
      </c>
    </row>
    <row r="13346" spans="9:11">
      <c r="I13346" s="379" t="str">
        <f t="shared" si="612"/>
        <v/>
      </c>
      <c r="J13346" s="379" t="str">
        <f t="shared" si="613"/>
        <v/>
      </c>
      <c r="K13346" s="391" t="str">
        <f t="shared" si="614"/>
        <v/>
      </c>
    </row>
    <row r="13347" spans="9:11">
      <c r="I13347" s="379" t="str">
        <f t="shared" si="612"/>
        <v/>
      </c>
      <c r="J13347" s="379" t="str">
        <f t="shared" si="613"/>
        <v/>
      </c>
      <c r="K13347" s="391" t="str">
        <f t="shared" si="614"/>
        <v/>
      </c>
    </row>
    <row r="13348" spans="9:11">
      <c r="I13348" s="379" t="str">
        <f t="shared" si="612"/>
        <v/>
      </c>
      <c r="J13348" s="379" t="str">
        <f t="shared" si="613"/>
        <v/>
      </c>
      <c r="K13348" s="391" t="str">
        <f t="shared" si="614"/>
        <v/>
      </c>
    </row>
    <row r="13349" spans="9:11">
      <c r="I13349" s="379" t="str">
        <f t="shared" si="612"/>
        <v/>
      </c>
      <c r="J13349" s="379" t="str">
        <f t="shared" si="613"/>
        <v/>
      </c>
      <c r="K13349" s="391" t="str">
        <f t="shared" si="614"/>
        <v/>
      </c>
    </row>
    <row r="13350" spans="9:11">
      <c r="I13350" s="379" t="str">
        <f t="shared" si="612"/>
        <v/>
      </c>
      <c r="J13350" s="379" t="str">
        <f t="shared" si="613"/>
        <v/>
      </c>
      <c r="K13350" s="391" t="str">
        <f t="shared" si="614"/>
        <v/>
      </c>
    </row>
    <row r="13351" spans="9:11">
      <c r="I13351" s="379" t="str">
        <f t="shared" si="612"/>
        <v/>
      </c>
      <c r="J13351" s="379" t="str">
        <f t="shared" si="613"/>
        <v/>
      </c>
      <c r="K13351" s="391" t="str">
        <f t="shared" si="614"/>
        <v/>
      </c>
    </row>
    <row r="13352" spans="9:11">
      <c r="I13352" s="379" t="str">
        <f t="shared" si="612"/>
        <v/>
      </c>
      <c r="J13352" s="379" t="str">
        <f t="shared" si="613"/>
        <v/>
      </c>
      <c r="K13352" s="391" t="str">
        <f t="shared" si="614"/>
        <v/>
      </c>
    </row>
    <row r="13353" spans="9:11">
      <c r="I13353" s="379" t="str">
        <f t="shared" si="612"/>
        <v/>
      </c>
      <c r="J13353" s="379" t="str">
        <f t="shared" si="613"/>
        <v/>
      </c>
      <c r="K13353" s="391" t="str">
        <f t="shared" si="614"/>
        <v/>
      </c>
    </row>
    <row r="13354" spans="9:11">
      <c r="I13354" s="379" t="str">
        <f t="shared" si="612"/>
        <v/>
      </c>
      <c r="J13354" s="379" t="str">
        <f t="shared" si="613"/>
        <v/>
      </c>
      <c r="K13354" s="391" t="str">
        <f t="shared" si="614"/>
        <v/>
      </c>
    </row>
    <row r="13355" spans="9:11">
      <c r="I13355" s="379" t="str">
        <f t="shared" si="612"/>
        <v/>
      </c>
      <c r="J13355" s="379" t="str">
        <f t="shared" si="613"/>
        <v/>
      </c>
      <c r="K13355" s="391" t="str">
        <f t="shared" si="614"/>
        <v/>
      </c>
    </row>
    <row r="13356" spans="9:11">
      <c r="I13356" s="379" t="str">
        <f t="shared" si="612"/>
        <v/>
      </c>
      <c r="J13356" s="379" t="str">
        <f t="shared" si="613"/>
        <v/>
      </c>
      <c r="K13356" s="391" t="str">
        <f t="shared" si="614"/>
        <v/>
      </c>
    </row>
    <row r="13357" spans="9:11">
      <c r="I13357" s="379" t="str">
        <f t="shared" si="612"/>
        <v/>
      </c>
      <c r="J13357" s="379" t="str">
        <f t="shared" si="613"/>
        <v/>
      </c>
      <c r="K13357" s="391" t="str">
        <f t="shared" si="614"/>
        <v/>
      </c>
    </row>
    <row r="13358" spans="9:11">
      <c r="I13358" s="379" t="str">
        <f t="shared" si="612"/>
        <v/>
      </c>
      <c r="J13358" s="379" t="str">
        <f t="shared" si="613"/>
        <v/>
      </c>
      <c r="K13358" s="391" t="str">
        <f t="shared" si="614"/>
        <v/>
      </c>
    </row>
    <row r="13359" spans="9:11">
      <c r="I13359" s="379" t="str">
        <f t="shared" si="612"/>
        <v/>
      </c>
      <c r="J13359" s="379" t="str">
        <f t="shared" si="613"/>
        <v/>
      </c>
      <c r="K13359" s="391" t="str">
        <f t="shared" si="614"/>
        <v/>
      </c>
    </row>
    <row r="13360" spans="9:11">
      <c r="I13360" s="379" t="str">
        <f t="shared" si="612"/>
        <v/>
      </c>
      <c r="J13360" s="379" t="str">
        <f t="shared" si="613"/>
        <v/>
      </c>
      <c r="K13360" s="391" t="str">
        <f t="shared" si="614"/>
        <v/>
      </c>
    </row>
    <row r="13361" spans="9:11">
      <c r="I13361" s="379" t="str">
        <f t="shared" si="612"/>
        <v/>
      </c>
      <c r="J13361" s="379" t="str">
        <f t="shared" si="613"/>
        <v/>
      </c>
      <c r="K13361" s="391" t="str">
        <f t="shared" si="614"/>
        <v/>
      </c>
    </row>
    <row r="13362" spans="9:11">
      <c r="I13362" s="379" t="str">
        <f t="shared" si="612"/>
        <v/>
      </c>
      <c r="J13362" s="379" t="str">
        <f t="shared" si="613"/>
        <v/>
      </c>
      <c r="K13362" s="391" t="str">
        <f t="shared" si="614"/>
        <v/>
      </c>
    </row>
    <row r="13363" spans="9:11">
      <c r="I13363" s="379" t="str">
        <f t="shared" si="612"/>
        <v/>
      </c>
      <c r="J13363" s="379" t="str">
        <f t="shared" si="613"/>
        <v/>
      </c>
      <c r="K13363" s="391" t="str">
        <f t="shared" si="614"/>
        <v/>
      </c>
    </row>
    <row r="13364" spans="9:11">
      <c r="I13364" s="379" t="str">
        <f t="shared" si="612"/>
        <v/>
      </c>
      <c r="J13364" s="379" t="str">
        <f t="shared" si="613"/>
        <v/>
      </c>
      <c r="K13364" s="391" t="str">
        <f t="shared" si="614"/>
        <v/>
      </c>
    </row>
    <row r="13365" spans="9:11">
      <c r="I13365" s="379" t="str">
        <f t="shared" si="612"/>
        <v/>
      </c>
      <c r="J13365" s="379" t="str">
        <f t="shared" si="613"/>
        <v/>
      </c>
      <c r="K13365" s="391" t="str">
        <f t="shared" si="614"/>
        <v/>
      </c>
    </row>
    <row r="13366" spans="9:11">
      <c r="I13366" s="379" t="str">
        <f t="shared" si="612"/>
        <v/>
      </c>
      <c r="J13366" s="379" t="str">
        <f t="shared" si="613"/>
        <v/>
      </c>
      <c r="K13366" s="391" t="str">
        <f t="shared" si="614"/>
        <v/>
      </c>
    </row>
    <row r="13367" spans="9:11">
      <c r="I13367" s="379" t="str">
        <f t="shared" si="612"/>
        <v/>
      </c>
      <c r="J13367" s="379" t="str">
        <f t="shared" si="613"/>
        <v/>
      </c>
      <c r="K13367" s="391" t="str">
        <f t="shared" si="614"/>
        <v/>
      </c>
    </row>
    <row r="13368" spans="9:11">
      <c r="I13368" s="379" t="str">
        <f t="shared" si="612"/>
        <v/>
      </c>
      <c r="J13368" s="379" t="str">
        <f t="shared" si="613"/>
        <v/>
      </c>
      <c r="K13368" s="391" t="str">
        <f t="shared" si="614"/>
        <v/>
      </c>
    </row>
    <row r="13369" spans="9:11">
      <c r="I13369" s="379" t="str">
        <f t="shared" si="612"/>
        <v/>
      </c>
      <c r="J13369" s="379" t="str">
        <f t="shared" si="613"/>
        <v/>
      </c>
      <c r="K13369" s="391" t="str">
        <f t="shared" si="614"/>
        <v/>
      </c>
    </row>
    <row r="13370" spans="9:11">
      <c r="I13370" s="379" t="str">
        <f t="shared" si="612"/>
        <v/>
      </c>
      <c r="J13370" s="379" t="str">
        <f t="shared" si="613"/>
        <v/>
      </c>
      <c r="K13370" s="391" t="str">
        <f t="shared" si="614"/>
        <v/>
      </c>
    </row>
    <row r="13371" spans="9:11">
      <c r="I13371" s="379" t="str">
        <f t="shared" si="612"/>
        <v/>
      </c>
      <c r="J13371" s="379" t="str">
        <f t="shared" si="613"/>
        <v/>
      </c>
      <c r="K13371" s="391" t="str">
        <f t="shared" si="614"/>
        <v/>
      </c>
    </row>
    <row r="13372" spans="9:11">
      <c r="I13372" s="379" t="str">
        <f t="shared" si="612"/>
        <v/>
      </c>
      <c r="J13372" s="379" t="str">
        <f t="shared" si="613"/>
        <v/>
      </c>
      <c r="K13372" s="391" t="str">
        <f t="shared" si="614"/>
        <v/>
      </c>
    </row>
    <row r="13373" spans="9:11">
      <c r="I13373" s="379" t="str">
        <f t="shared" si="612"/>
        <v/>
      </c>
      <c r="J13373" s="379" t="str">
        <f t="shared" si="613"/>
        <v/>
      </c>
      <c r="K13373" s="391" t="str">
        <f t="shared" si="614"/>
        <v/>
      </c>
    </row>
    <row r="13374" spans="9:11">
      <c r="I13374" s="379" t="str">
        <f t="shared" si="612"/>
        <v/>
      </c>
      <c r="J13374" s="379" t="str">
        <f t="shared" si="613"/>
        <v/>
      </c>
      <c r="K13374" s="391" t="str">
        <f t="shared" si="614"/>
        <v/>
      </c>
    </row>
    <row r="13375" spans="9:11">
      <c r="I13375" s="379" t="str">
        <f t="shared" si="612"/>
        <v/>
      </c>
      <c r="J13375" s="379" t="str">
        <f t="shared" si="613"/>
        <v/>
      </c>
      <c r="K13375" s="391" t="str">
        <f t="shared" si="614"/>
        <v/>
      </c>
    </row>
    <row r="13376" spans="9:11">
      <c r="I13376" s="379" t="str">
        <f t="shared" si="612"/>
        <v/>
      </c>
      <c r="J13376" s="379" t="str">
        <f t="shared" si="613"/>
        <v/>
      </c>
      <c r="K13376" s="391" t="str">
        <f t="shared" si="614"/>
        <v/>
      </c>
    </row>
    <row r="13377" spans="9:11">
      <c r="I13377" s="379" t="str">
        <f t="shared" si="612"/>
        <v/>
      </c>
      <c r="J13377" s="379" t="str">
        <f t="shared" si="613"/>
        <v/>
      </c>
      <c r="K13377" s="391" t="str">
        <f t="shared" si="614"/>
        <v/>
      </c>
    </row>
    <row r="13378" spans="9:11">
      <c r="I13378" s="379" t="str">
        <f t="shared" si="612"/>
        <v/>
      </c>
      <c r="J13378" s="379" t="str">
        <f t="shared" si="613"/>
        <v/>
      </c>
      <c r="K13378" s="391" t="str">
        <f t="shared" si="614"/>
        <v/>
      </c>
    </row>
    <row r="13379" spans="9:11">
      <c r="I13379" s="379" t="str">
        <f t="shared" si="612"/>
        <v/>
      </c>
      <c r="J13379" s="379" t="str">
        <f t="shared" si="613"/>
        <v/>
      </c>
      <c r="K13379" s="391" t="str">
        <f t="shared" si="614"/>
        <v/>
      </c>
    </row>
    <row r="13380" spans="9:11">
      <c r="I13380" s="379" t="str">
        <f t="shared" ref="I13380:I13443" si="615">IF(F14092&lt;&gt;"",F14092-$I$199,"")</f>
        <v/>
      </c>
      <c r="J13380" s="379" t="str">
        <f t="shared" ref="J13380:J13443" si="616">IF(I13380&lt;&gt;"",NETWORKDAYS($I$199,F14092-1,$N$201:$N$224),"")</f>
        <v/>
      </c>
      <c r="K13380" s="391" t="str">
        <f t="shared" ref="K13380:K13443" si="617">IF(I13380&lt;&gt;"",RIGHT(D14092,LEN(D14092)-FIND(" ",D14092)),"")</f>
        <v/>
      </c>
    </row>
    <row r="13381" spans="9:11">
      <c r="I13381" s="379" t="str">
        <f t="shared" si="615"/>
        <v/>
      </c>
      <c r="J13381" s="379" t="str">
        <f t="shared" si="616"/>
        <v/>
      </c>
      <c r="K13381" s="391" t="str">
        <f t="shared" si="617"/>
        <v/>
      </c>
    </row>
    <row r="13382" spans="9:11">
      <c r="I13382" s="379" t="str">
        <f t="shared" si="615"/>
        <v/>
      </c>
      <c r="J13382" s="379" t="str">
        <f t="shared" si="616"/>
        <v/>
      </c>
      <c r="K13382" s="391" t="str">
        <f t="shared" si="617"/>
        <v/>
      </c>
    </row>
    <row r="13383" spans="9:11">
      <c r="I13383" s="379" t="str">
        <f t="shared" si="615"/>
        <v/>
      </c>
      <c r="J13383" s="379" t="str">
        <f t="shared" si="616"/>
        <v/>
      </c>
      <c r="K13383" s="391" t="str">
        <f t="shared" si="617"/>
        <v/>
      </c>
    </row>
    <row r="13384" spans="9:11">
      <c r="I13384" s="379" t="str">
        <f t="shared" si="615"/>
        <v/>
      </c>
      <c r="J13384" s="379" t="str">
        <f t="shared" si="616"/>
        <v/>
      </c>
      <c r="K13384" s="391" t="str">
        <f t="shared" si="617"/>
        <v/>
      </c>
    </row>
    <row r="13385" spans="9:11">
      <c r="I13385" s="379" t="str">
        <f t="shared" si="615"/>
        <v/>
      </c>
      <c r="J13385" s="379" t="str">
        <f t="shared" si="616"/>
        <v/>
      </c>
      <c r="K13385" s="391" t="str">
        <f t="shared" si="617"/>
        <v/>
      </c>
    </row>
    <row r="13386" spans="9:11">
      <c r="I13386" s="379" t="str">
        <f t="shared" si="615"/>
        <v/>
      </c>
      <c r="J13386" s="379" t="str">
        <f t="shared" si="616"/>
        <v/>
      </c>
      <c r="K13386" s="391" t="str">
        <f t="shared" si="617"/>
        <v/>
      </c>
    </row>
    <row r="13387" spans="9:11">
      <c r="I13387" s="379" t="str">
        <f t="shared" si="615"/>
        <v/>
      </c>
      <c r="J13387" s="379" t="str">
        <f t="shared" si="616"/>
        <v/>
      </c>
      <c r="K13387" s="391" t="str">
        <f t="shared" si="617"/>
        <v/>
      </c>
    </row>
    <row r="13388" spans="9:11">
      <c r="I13388" s="379" t="str">
        <f t="shared" si="615"/>
        <v/>
      </c>
      <c r="J13388" s="379" t="str">
        <f t="shared" si="616"/>
        <v/>
      </c>
      <c r="K13388" s="391" t="str">
        <f t="shared" si="617"/>
        <v/>
      </c>
    </row>
    <row r="13389" spans="9:11">
      <c r="I13389" s="379" t="str">
        <f t="shared" si="615"/>
        <v/>
      </c>
      <c r="J13389" s="379" t="str">
        <f t="shared" si="616"/>
        <v/>
      </c>
      <c r="K13389" s="391" t="str">
        <f t="shared" si="617"/>
        <v/>
      </c>
    </row>
    <row r="13390" spans="9:11">
      <c r="I13390" s="379" t="str">
        <f t="shared" si="615"/>
        <v/>
      </c>
      <c r="J13390" s="379" t="str">
        <f t="shared" si="616"/>
        <v/>
      </c>
      <c r="K13390" s="391" t="str">
        <f t="shared" si="617"/>
        <v/>
      </c>
    </row>
    <row r="13391" spans="9:11">
      <c r="I13391" s="379" t="str">
        <f t="shared" si="615"/>
        <v/>
      </c>
      <c r="J13391" s="379" t="str">
        <f t="shared" si="616"/>
        <v/>
      </c>
      <c r="K13391" s="391" t="str">
        <f t="shared" si="617"/>
        <v/>
      </c>
    </row>
    <row r="13392" spans="9:11">
      <c r="I13392" s="379" t="str">
        <f t="shared" si="615"/>
        <v/>
      </c>
      <c r="J13392" s="379" t="str">
        <f t="shared" si="616"/>
        <v/>
      </c>
      <c r="K13392" s="391" t="str">
        <f t="shared" si="617"/>
        <v/>
      </c>
    </row>
    <row r="13393" spans="9:11">
      <c r="I13393" s="379" t="str">
        <f t="shared" si="615"/>
        <v/>
      </c>
      <c r="J13393" s="379" t="str">
        <f t="shared" si="616"/>
        <v/>
      </c>
      <c r="K13393" s="391" t="str">
        <f t="shared" si="617"/>
        <v/>
      </c>
    </row>
    <row r="13394" spans="9:11">
      <c r="I13394" s="379" t="str">
        <f t="shared" si="615"/>
        <v/>
      </c>
      <c r="J13394" s="379" t="str">
        <f t="shared" si="616"/>
        <v/>
      </c>
      <c r="K13394" s="391" t="str">
        <f t="shared" si="617"/>
        <v/>
      </c>
    </row>
    <row r="13395" spans="9:11">
      <c r="I13395" s="379" t="str">
        <f t="shared" si="615"/>
        <v/>
      </c>
      <c r="J13395" s="379" t="str">
        <f t="shared" si="616"/>
        <v/>
      </c>
      <c r="K13395" s="391" t="str">
        <f t="shared" si="617"/>
        <v/>
      </c>
    </row>
    <row r="13396" spans="9:11">
      <c r="I13396" s="379" t="str">
        <f t="shared" si="615"/>
        <v/>
      </c>
      <c r="J13396" s="379" t="str">
        <f t="shared" si="616"/>
        <v/>
      </c>
      <c r="K13396" s="391" t="str">
        <f t="shared" si="617"/>
        <v/>
      </c>
    </row>
    <row r="13397" spans="9:11">
      <c r="I13397" s="379" t="str">
        <f t="shared" si="615"/>
        <v/>
      </c>
      <c r="J13397" s="379" t="str">
        <f t="shared" si="616"/>
        <v/>
      </c>
      <c r="K13397" s="391" t="str">
        <f t="shared" si="617"/>
        <v/>
      </c>
    </row>
    <row r="13398" spans="9:11">
      <c r="I13398" s="379" t="str">
        <f t="shared" si="615"/>
        <v/>
      </c>
      <c r="J13398" s="379" t="str">
        <f t="shared" si="616"/>
        <v/>
      </c>
      <c r="K13398" s="391" t="str">
        <f t="shared" si="617"/>
        <v/>
      </c>
    </row>
    <row r="13399" spans="9:11">
      <c r="I13399" s="379" t="str">
        <f t="shared" si="615"/>
        <v/>
      </c>
      <c r="J13399" s="379" t="str">
        <f t="shared" si="616"/>
        <v/>
      </c>
      <c r="K13399" s="391" t="str">
        <f t="shared" si="617"/>
        <v/>
      </c>
    </row>
    <row r="13400" spans="9:11">
      <c r="I13400" s="379" t="str">
        <f t="shared" si="615"/>
        <v/>
      </c>
      <c r="J13400" s="379" t="str">
        <f t="shared" si="616"/>
        <v/>
      </c>
      <c r="K13400" s="391" t="str">
        <f t="shared" si="617"/>
        <v/>
      </c>
    </row>
    <row r="13401" spans="9:11">
      <c r="I13401" s="379" t="str">
        <f t="shared" si="615"/>
        <v/>
      </c>
      <c r="J13401" s="379" t="str">
        <f t="shared" si="616"/>
        <v/>
      </c>
      <c r="K13401" s="391" t="str">
        <f t="shared" si="617"/>
        <v/>
      </c>
    </row>
    <row r="13402" spans="9:11">
      <c r="I13402" s="379" t="str">
        <f t="shared" si="615"/>
        <v/>
      </c>
      <c r="J13402" s="379" t="str">
        <f t="shared" si="616"/>
        <v/>
      </c>
      <c r="K13402" s="391" t="str">
        <f t="shared" si="617"/>
        <v/>
      </c>
    </row>
    <row r="13403" spans="9:11">
      <c r="I13403" s="379" t="str">
        <f t="shared" si="615"/>
        <v/>
      </c>
      <c r="J13403" s="379" t="str">
        <f t="shared" si="616"/>
        <v/>
      </c>
      <c r="K13403" s="391" t="str">
        <f t="shared" si="617"/>
        <v/>
      </c>
    </row>
    <row r="13404" spans="9:11">
      <c r="I13404" s="379" t="str">
        <f t="shared" si="615"/>
        <v/>
      </c>
      <c r="J13404" s="379" t="str">
        <f t="shared" si="616"/>
        <v/>
      </c>
      <c r="K13404" s="391" t="str">
        <f t="shared" si="617"/>
        <v/>
      </c>
    </row>
    <row r="13405" spans="9:11">
      <c r="I13405" s="379" t="str">
        <f t="shared" si="615"/>
        <v/>
      </c>
      <c r="J13405" s="379" t="str">
        <f t="shared" si="616"/>
        <v/>
      </c>
      <c r="K13405" s="391" t="str">
        <f t="shared" si="617"/>
        <v/>
      </c>
    </row>
    <row r="13406" spans="9:11">
      <c r="I13406" s="379" t="str">
        <f t="shared" si="615"/>
        <v/>
      </c>
      <c r="J13406" s="379" t="str">
        <f t="shared" si="616"/>
        <v/>
      </c>
      <c r="K13406" s="391" t="str">
        <f t="shared" si="617"/>
        <v/>
      </c>
    </row>
    <row r="13407" spans="9:11">
      <c r="I13407" s="379" t="str">
        <f t="shared" si="615"/>
        <v/>
      </c>
      <c r="J13407" s="379" t="str">
        <f t="shared" si="616"/>
        <v/>
      </c>
      <c r="K13407" s="391" t="str">
        <f t="shared" si="617"/>
        <v/>
      </c>
    </row>
    <row r="13408" spans="9:11">
      <c r="I13408" s="379" t="str">
        <f t="shared" si="615"/>
        <v/>
      </c>
      <c r="J13408" s="379" t="str">
        <f t="shared" si="616"/>
        <v/>
      </c>
      <c r="K13408" s="391" t="str">
        <f t="shared" si="617"/>
        <v/>
      </c>
    </row>
    <row r="13409" spans="9:11">
      <c r="I13409" s="379" t="str">
        <f t="shared" si="615"/>
        <v/>
      </c>
      <c r="J13409" s="379" t="str">
        <f t="shared" si="616"/>
        <v/>
      </c>
      <c r="K13409" s="391" t="str">
        <f t="shared" si="617"/>
        <v/>
      </c>
    </row>
    <row r="13410" spans="9:11">
      <c r="I13410" s="379" t="str">
        <f t="shared" si="615"/>
        <v/>
      </c>
      <c r="J13410" s="379" t="str">
        <f t="shared" si="616"/>
        <v/>
      </c>
      <c r="K13410" s="391" t="str">
        <f t="shared" si="617"/>
        <v/>
      </c>
    </row>
    <row r="13411" spans="9:11">
      <c r="I13411" s="379" t="str">
        <f t="shared" si="615"/>
        <v/>
      </c>
      <c r="J13411" s="379" t="str">
        <f t="shared" si="616"/>
        <v/>
      </c>
      <c r="K13411" s="391" t="str">
        <f t="shared" si="617"/>
        <v/>
      </c>
    </row>
    <row r="13412" spans="9:11">
      <c r="I13412" s="379" t="str">
        <f t="shared" si="615"/>
        <v/>
      </c>
      <c r="J13412" s="379" t="str">
        <f t="shared" si="616"/>
        <v/>
      </c>
      <c r="K13412" s="391" t="str">
        <f t="shared" si="617"/>
        <v/>
      </c>
    </row>
    <row r="13413" spans="9:11">
      <c r="I13413" s="379" t="str">
        <f t="shared" si="615"/>
        <v/>
      </c>
      <c r="J13413" s="379" t="str">
        <f t="shared" si="616"/>
        <v/>
      </c>
      <c r="K13413" s="391" t="str">
        <f t="shared" si="617"/>
        <v/>
      </c>
    </row>
    <row r="13414" spans="9:11">
      <c r="I13414" s="379" t="str">
        <f t="shared" si="615"/>
        <v/>
      </c>
      <c r="J13414" s="379" t="str">
        <f t="shared" si="616"/>
        <v/>
      </c>
      <c r="K13414" s="391" t="str">
        <f t="shared" si="617"/>
        <v/>
      </c>
    </row>
    <row r="13415" spans="9:11">
      <c r="I13415" s="379" t="str">
        <f t="shared" si="615"/>
        <v/>
      </c>
      <c r="J13415" s="379" t="str">
        <f t="shared" si="616"/>
        <v/>
      </c>
      <c r="K13415" s="391" t="str">
        <f t="shared" si="617"/>
        <v/>
      </c>
    </row>
    <row r="13416" spans="9:11">
      <c r="I13416" s="379" t="str">
        <f t="shared" si="615"/>
        <v/>
      </c>
      <c r="J13416" s="379" t="str">
        <f t="shared" si="616"/>
        <v/>
      </c>
      <c r="K13416" s="391" t="str">
        <f t="shared" si="617"/>
        <v/>
      </c>
    </row>
    <row r="13417" spans="9:11">
      <c r="I13417" s="379" t="str">
        <f t="shared" si="615"/>
        <v/>
      </c>
      <c r="J13417" s="379" t="str">
        <f t="shared" si="616"/>
        <v/>
      </c>
      <c r="K13417" s="391" t="str">
        <f t="shared" si="617"/>
        <v/>
      </c>
    </row>
    <row r="13418" spans="9:11">
      <c r="I13418" s="379" t="str">
        <f t="shared" si="615"/>
        <v/>
      </c>
      <c r="J13418" s="379" t="str">
        <f t="shared" si="616"/>
        <v/>
      </c>
      <c r="K13418" s="391" t="str">
        <f t="shared" si="617"/>
        <v/>
      </c>
    </row>
    <row r="13419" spans="9:11">
      <c r="I13419" s="379" t="str">
        <f t="shared" si="615"/>
        <v/>
      </c>
      <c r="J13419" s="379" t="str">
        <f t="shared" si="616"/>
        <v/>
      </c>
      <c r="K13419" s="391" t="str">
        <f t="shared" si="617"/>
        <v/>
      </c>
    </row>
    <row r="13420" spans="9:11">
      <c r="I13420" s="379" t="str">
        <f t="shared" si="615"/>
        <v/>
      </c>
      <c r="J13420" s="379" t="str">
        <f t="shared" si="616"/>
        <v/>
      </c>
      <c r="K13420" s="391" t="str">
        <f t="shared" si="617"/>
        <v/>
      </c>
    </row>
    <row r="13421" spans="9:11">
      <c r="I13421" s="379" t="str">
        <f t="shared" si="615"/>
        <v/>
      </c>
      <c r="J13421" s="379" t="str">
        <f t="shared" si="616"/>
        <v/>
      </c>
      <c r="K13421" s="391" t="str">
        <f t="shared" si="617"/>
        <v/>
      </c>
    </row>
    <row r="13422" spans="9:11">
      <c r="I13422" s="379" t="str">
        <f t="shared" si="615"/>
        <v/>
      </c>
      <c r="J13422" s="379" t="str">
        <f t="shared" si="616"/>
        <v/>
      </c>
      <c r="K13422" s="391" t="str">
        <f t="shared" si="617"/>
        <v/>
      </c>
    </row>
    <row r="13423" spans="9:11">
      <c r="I13423" s="379" t="str">
        <f t="shared" si="615"/>
        <v/>
      </c>
      <c r="J13423" s="379" t="str">
        <f t="shared" si="616"/>
        <v/>
      </c>
      <c r="K13423" s="391" t="str">
        <f t="shared" si="617"/>
        <v/>
      </c>
    </row>
    <row r="13424" spans="9:11">
      <c r="I13424" s="379" t="str">
        <f t="shared" si="615"/>
        <v/>
      </c>
      <c r="J13424" s="379" t="str">
        <f t="shared" si="616"/>
        <v/>
      </c>
      <c r="K13424" s="391" t="str">
        <f t="shared" si="617"/>
        <v/>
      </c>
    </row>
    <row r="13425" spans="9:11">
      <c r="I13425" s="379" t="str">
        <f t="shared" si="615"/>
        <v/>
      </c>
      <c r="J13425" s="379" t="str">
        <f t="shared" si="616"/>
        <v/>
      </c>
      <c r="K13425" s="391" t="str">
        <f t="shared" si="617"/>
        <v/>
      </c>
    </row>
    <row r="13426" spans="9:11">
      <c r="I13426" s="379" t="str">
        <f t="shared" si="615"/>
        <v/>
      </c>
      <c r="J13426" s="379" t="str">
        <f t="shared" si="616"/>
        <v/>
      </c>
      <c r="K13426" s="391" t="str">
        <f t="shared" si="617"/>
        <v/>
      </c>
    </row>
    <row r="13427" spans="9:11">
      <c r="I13427" s="379" t="str">
        <f t="shared" si="615"/>
        <v/>
      </c>
      <c r="J13427" s="379" t="str">
        <f t="shared" si="616"/>
        <v/>
      </c>
      <c r="K13427" s="391" t="str">
        <f t="shared" si="617"/>
        <v/>
      </c>
    </row>
    <row r="13428" spans="9:11">
      <c r="I13428" s="379" t="str">
        <f t="shared" si="615"/>
        <v/>
      </c>
      <c r="J13428" s="379" t="str">
        <f t="shared" si="616"/>
        <v/>
      </c>
      <c r="K13428" s="391" t="str">
        <f t="shared" si="617"/>
        <v/>
      </c>
    </row>
    <row r="13429" spans="9:11">
      <c r="I13429" s="379" t="str">
        <f t="shared" si="615"/>
        <v/>
      </c>
      <c r="J13429" s="379" t="str">
        <f t="shared" si="616"/>
        <v/>
      </c>
      <c r="K13429" s="391" t="str">
        <f t="shared" si="617"/>
        <v/>
      </c>
    </row>
    <row r="13430" spans="9:11">
      <c r="I13430" s="379" t="str">
        <f t="shared" si="615"/>
        <v/>
      </c>
      <c r="J13430" s="379" t="str">
        <f t="shared" si="616"/>
        <v/>
      </c>
      <c r="K13430" s="391" t="str">
        <f t="shared" si="617"/>
        <v/>
      </c>
    </row>
    <row r="13431" spans="9:11">
      <c r="I13431" s="379" t="str">
        <f t="shared" si="615"/>
        <v/>
      </c>
      <c r="J13431" s="379" t="str">
        <f t="shared" si="616"/>
        <v/>
      </c>
      <c r="K13431" s="391" t="str">
        <f t="shared" si="617"/>
        <v/>
      </c>
    </row>
    <row r="13432" spans="9:11">
      <c r="I13432" s="379" t="str">
        <f t="shared" si="615"/>
        <v/>
      </c>
      <c r="J13432" s="379" t="str">
        <f t="shared" si="616"/>
        <v/>
      </c>
      <c r="K13432" s="391" t="str">
        <f t="shared" si="617"/>
        <v/>
      </c>
    </row>
    <row r="13433" spans="9:11">
      <c r="I13433" s="379" t="str">
        <f t="shared" si="615"/>
        <v/>
      </c>
      <c r="J13433" s="379" t="str">
        <f t="shared" si="616"/>
        <v/>
      </c>
      <c r="K13433" s="391" t="str">
        <f t="shared" si="617"/>
        <v/>
      </c>
    </row>
    <row r="13434" spans="9:11">
      <c r="I13434" s="379" t="str">
        <f t="shared" si="615"/>
        <v/>
      </c>
      <c r="J13434" s="379" t="str">
        <f t="shared" si="616"/>
        <v/>
      </c>
      <c r="K13434" s="391" t="str">
        <f t="shared" si="617"/>
        <v/>
      </c>
    </row>
    <row r="13435" spans="9:11">
      <c r="I13435" s="379" t="str">
        <f t="shared" si="615"/>
        <v/>
      </c>
      <c r="J13435" s="379" t="str">
        <f t="shared" si="616"/>
        <v/>
      </c>
      <c r="K13435" s="391" t="str">
        <f t="shared" si="617"/>
        <v/>
      </c>
    </row>
    <row r="13436" spans="9:11">
      <c r="I13436" s="379" t="str">
        <f t="shared" si="615"/>
        <v/>
      </c>
      <c r="J13436" s="379" t="str">
        <f t="shared" si="616"/>
        <v/>
      </c>
      <c r="K13436" s="391" t="str">
        <f t="shared" si="617"/>
        <v/>
      </c>
    </row>
    <row r="13437" spans="9:11">
      <c r="I13437" s="379" t="str">
        <f t="shared" si="615"/>
        <v/>
      </c>
      <c r="J13437" s="379" t="str">
        <f t="shared" si="616"/>
        <v/>
      </c>
      <c r="K13437" s="391" t="str">
        <f t="shared" si="617"/>
        <v/>
      </c>
    </row>
    <row r="13438" spans="9:11">
      <c r="I13438" s="379" t="str">
        <f t="shared" si="615"/>
        <v/>
      </c>
      <c r="J13438" s="379" t="str">
        <f t="shared" si="616"/>
        <v/>
      </c>
      <c r="K13438" s="391" t="str">
        <f t="shared" si="617"/>
        <v/>
      </c>
    </row>
    <row r="13439" spans="9:11">
      <c r="I13439" s="379" t="str">
        <f t="shared" si="615"/>
        <v/>
      </c>
      <c r="J13439" s="379" t="str">
        <f t="shared" si="616"/>
        <v/>
      </c>
      <c r="K13439" s="391" t="str">
        <f t="shared" si="617"/>
        <v/>
      </c>
    </row>
    <row r="13440" spans="9:11">
      <c r="I13440" s="379" t="str">
        <f t="shared" si="615"/>
        <v/>
      </c>
      <c r="J13440" s="379" t="str">
        <f t="shared" si="616"/>
        <v/>
      </c>
      <c r="K13440" s="391" t="str">
        <f t="shared" si="617"/>
        <v/>
      </c>
    </row>
    <row r="13441" spans="9:11">
      <c r="I13441" s="379" t="str">
        <f t="shared" si="615"/>
        <v/>
      </c>
      <c r="J13441" s="379" t="str">
        <f t="shared" si="616"/>
        <v/>
      </c>
      <c r="K13441" s="391" t="str">
        <f t="shared" si="617"/>
        <v/>
      </c>
    </row>
    <row r="13442" spans="9:11">
      <c r="I13442" s="379" t="str">
        <f t="shared" si="615"/>
        <v/>
      </c>
      <c r="J13442" s="379" t="str">
        <f t="shared" si="616"/>
        <v/>
      </c>
      <c r="K13442" s="391" t="str">
        <f t="shared" si="617"/>
        <v/>
      </c>
    </row>
    <row r="13443" spans="9:11">
      <c r="I13443" s="379" t="str">
        <f t="shared" si="615"/>
        <v/>
      </c>
      <c r="J13443" s="379" t="str">
        <f t="shared" si="616"/>
        <v/>
      </c>
      <c r="K13443" s="391" t="str">
        <f t="shared" si="617"/>
        <v/>
      </c>
    </row>
    <row r="13444" spans="9:11">
      <c r="I13444" s="379" t="str">
        <f t="shared" ref="I13444:I13507" si="618">IF(F14156&lt;&gt;"",F14156-$I$199,"")</f>
        <v/>
      </c>
      <c r="J13444" s="379" t="str">
        <f t="shared" ref="J13444:J13507" si="619">IF(I13444&lt;&gt;"",NETWORKDAYS($I$199,F14156-1,$N$201:$N$224),"")</f>
        <v/>
      </c>
      <c r="K13444" s="391" t="str">
        <f t="shared" ref="K13444:K13507" si="620">IF(I13444&lt;&gt;"",RIGHT(D14156,LEN(D14156)-FIND(" ",D14156)),"")</f>
        <v/>
      </c>
    </row>
    <row r="13445" spans="9:11">
      <c r="I13445" s="379" t="str">
        <f t="shared" si="618"/>
        <v/>
      </c>
      <c r="J13445" s="379" t="str">
        <f t="shared" si="619"/>
        <v/>
      </c>
      <c r="K13445" s="391" t="str">
        <f t="shared" si="620"/>
        <v/>
      </c>
    </row>
    <row r="13446" spans="9:11">
      <c r="I13446" s="379" t="str">
        <f t="shared" si="618"/>
        <v/>
      </c>
      <c r="J13446" s="379" t="str">
        <f t="shared" si="619"/>
        <v/>
      </c>
      <c r="K13446" s="391" t="str">
        <f t="shared" si="620"/>
        <v/>
      </c>
    </row>
    <row r="13447" spans="9:11">
      <c r="I13447" s="379" t="str">
        <f t="shared" si="618"/>
        <v/>
      </c>
      <c r="J13447" s="379" t="str">
        <f t="shared" si="619"/>
        <v/>
      </c>
      <c r="K13447" s="391" t="str">
        <f t="shared" si="620"/>
        <v/>
      </c>
    </row>
    <row r="13448" spans="9:11">
      <c r="I13448" s="379" t="str">
        <f t="shared" si="618"/>
        <v/>
      </c>
      <c r="J13448" s="379" t="str">
        <f t="shared" si="619"/>
        <v/>
      </c>
      <c r="K13448" s="391" t="str">
        <f t="shared" si="620"/>
        <v/>
      </c>
    </row>
    <row r="13449" spans="9:11">
      <c r="I13449" s="379" t="str">
        <f t="shared" si="618"/>
        <v/>
      </c>
      <c r="J13449" s="379" t="str">
        <f t="shared" si="619"/>
        <v/>
      </c>
      <c r="K13449" s="391" t="str">
        <f t="shared" si="620"/>
        <v/>
      </c>
    </row>
    <row r="13450" spans="9:11">
      <c r="I13450" s="379" t="str">
        <f t="shared" si="618"/>
        <v/>
      </c>
      <c r="J13450" s="379" t="str">
        <f t="shared" si="619"/>
        <v/>
      </c>
      <c r="K13450" s="391" t="str">
        <f t="shared" si="620"/>
        <v/>
      </c>
    </row>
    <row r="13451" spans="9:11">
      <c r="I13451" s="379" t="str">
        <f t="shared" si="618"/>
        <v/>
      </c>
      <c r="J13451" s="379" t="str">
        <f t="shared" si="619"/>
        <v/>
      </c>
      <c r="K13451" s="391" t="str">
        <f t="shared" si="620"/>
        <v/>
      </c>
    </row>
    <row r="13452" spans="9:11">
      <c r="I13452" s="379" t="str">
        <f t="shared" si="618"/>
        <v/>
      </c>
      <c r="J13452" s="379" t="str">
        <f t="shared" si="619"/>
        <v/>
      </c>
      <c r="K13452" s="391" t="str">
        <f t="shared" si="620"/>
        <v/>
      </c>
    </row>
    <row r="13453" spans="9:11">
      <c r="I13453" s="379" t="str">
        <f t="shared" si="618"/>
        <v/>
      </c>
      <c r="J13453" s="379" t="str">
        <f t="shared" si="619"/>
        <v/>
      </c>
      <c r="K13453" s="391" t="str">
        <f t="shared" si="620"/>
        <v/>
      </c>
    </row>
    <row r="13454" spans="9:11">
      <c r="I13454" s="379" t="str">
        <f t="shared" si="618"/>
        <v/>
      </c>
      <c r="J13454" s="379" t="str">
        <f t="shared" si="619"/>
        <v/>
      </c>
      <c r="K13454" s="391" t="str">
        <f t="shared" si="620"/>
        <v/>
      </c>
    </row>
    <row r="13455" spans="9:11">
      <c r="I13455" s="379" t="str">
        <f t="shared" si="618"/>
        <v/>
      </c>
      <c r="J13455" s="379" t="str">
        <f t="shared" si="619"/>
        <v/>
      </c>
      <c r="K13455" s="391" t="str">
        <f t="shared" si="620"/>
        <v/>
      </c>
    </row>
    <row r="13456" spans="9:11">
      <c r="I13456" s="379" t="str">
        <f t="shared" si="618"/>
        <v/>
      </c>
      <c r="J13456" s="379" t="str">
        <f t="shared" si="619"/>
        <v/>
      </c>
      <c r="K13456" s="391" t="str">
        <f t="shared" si="620"/>
        <v/>
      </c>
    </row>
    <row r="13457" spans="9:11">
      <c r="I13457" s="379" t="str">
        <f t="shared" si="618"/>
        <v/>
      </c>
      <c r="J13457" s="379" t="str">
        <f t="shared" si="619"/>
        <v/>
      </c>
      <c r="K13457" s="391" t="str">
        <f t="shared" si="620"/>
        <v/>
      </c>
    </row>
    <row r="13458" spans="9:11">
      <c r="I13458" s="379" t="str">
        <f t="shared" si="618"/>
        <v/>
      </c>
      <c r="J13458" s="379" t="str">
        <f t="shared" si="619"/>
        <v/>
      </c>
      <c r="K13458" s="391" t="str">
        <f t="shared" si="620"/>
        <v/>
      </c>
    </row>
    <row r="13459" spans="9:11">
      <c r="I13459" s="379" t="str">
        <f t="shared" si="618"/>
        <v/>
      </c>
      <c r="J13459" s="379" t="str">
        <f t="shared" si="619"/>
        <v/>
      </c>
      <c r="K13459" s="391" t="str">
        <f t="shared" si="620"/>
        <v/>
      </c>
    </row>
    <row r="13460" spans="9:11">
      <c r="I13460" s="379" t="str">
        <f t="shared" si="618"/>
        <v/>
      </c>
      <c r="J13460" s="379" t="str">
        <f t="shared" si="619"/>
        <v/>
      </c>
      <c r="K13460" s="391" t="str">
        <f t="shared" si="620"/>
        <v/>
      </c>
    </row>
    <row r="13461" spans="9:11">
      <c r="I13461" s="379" t="str">
        <f t="shared" si="618"/>
        <v/>
      </c>
      <c r="J13461" s="379" t="str">
        <f t="shared" si="619"/>
        <v/>
      </c>
      <c r="K13461" s="391" t="str">
        <f t="shared" si="620"/>
        <v/>
      </c>
    </row>
    <row r="13462" spans="9:11">
      <c r="I13462" s="379" t="str">
        <f t="shared" si="618"/>
        <v/>
      </c>
      <c r="J13462" s="379" t="str">
        <f t="shared" si="619"/>
        <v/>
      </c>
      <c r="K13462" s="391" t="str">
        <f t="shared" si="620"/>
        <v/>
      </c>
    </row>
    <row r="13463" spans="9:11">
      <c r="I13463" s="379" t="str">
        <f t="shared" si="618"/>
        <v/>
      </c>
      <c r="J13463" s="379" t="str">
        <f t="shared" si="619"/>
        <v/>
      </c>
      <c r="K13463" s="391" t="str">
        <f t="shared" si="620"/>
        <v/>
      </c>
    </row>
    <row r="13464" spans="9:11">
      <c r="I13464" s="379" t="str">
        <f t="shared" si="618"/>
        <v/>
      </c>
      <c r="J13464" s="379" t="str">
        <f t="shared" si="619"/>
        <v/>
      </c>
      <c r="K13464" s="391" t="str">
        <f t="shared" si="620"/>
        <v/>
      </c>
    </row>
    <row r="13465" spans="9:11">
      <c r="I13465" s="379" t="str">
        <f t="shared" si="618"/>
        <v/>
      </c>
      <c r="J13465" s="379" t="str">
        <f t="shared" si="619"/>
        <v/>
      </c>
      <c r="K13465" s="391" t="str">
        <f t="shared" si="620"/>
        <v/>
      </c>
    </row>
    <row r="13466" spans="9:11">
      <c r="I13466" s="379" t="str">
        <f t="shared" si="618"/>
        <v/>
      </c>
      <c r="J13466" s="379" t="str">
        <f t="shared" si="619"/>
        <v/>
      </c>
      <c r="K13466" s="391" t="str">
        <f t="shared" si="620"/>
        <v/>
      </c>
    </row>
    <row r="13467" spans="9:11">
      <c r="I13467" s="379" t="str">
        <f t="shared" si="618"/>
        <v/>
      </c>
      <c r="J13467" s="379" t="str">
        <f t="shared" si="619"/>
        <v/>
      </c>
      <c r="K13467" s="391" t="str">
        <f t="shared" si="620"/>
        <v/>
      </c>
    </row>
    <row r="13468" spans="9:11">
      <c r="I13468" s="379" t="str">
        <f t="shared" si="618"/>
        <v/>
      </c>
      <c r="J13468" s="379" t="str">
        <f t="shared" si="619"/>
        <v/>
      </c>
      <c r="K13468" s="391" t="str">
        <f t="shared" si="620"/>
        <v/>
      </c>
    </row>
    <row r="13469" spans="9:11">
      <c r="I13469" s="379" t="str">
        <f t="shared" si="618"/>
        <v/>
      </c>
      <c r="J13469" s="379" t="str">
        <f t="shared" si="619"/>
        <v/>
      </c>
      <c r="K13469" s="391" t="str">
        <f t="shared" si="620"/>
        <v/>
      </c>
    </row>
    <row r="13470" spans="9:11">
      <c r="I13470" s="379" t="str">
        <f t="shared" si="618"/>
        <v/>
      </c>
      <c r="J13470" s="379" t="str">
        <f t="shared" si="619"/>
        <v/>
      </c>
      <c r="K13470" s="391" t="str">
        <f t="shared" si="620"/>
        <v/>
      </c>
    </row>
    <row r="13471" spans="9:11">
      <c r="I13471" s="379" t="str">
        <f t="shared" si="618"/>
        <v/>
      </c>
      <c r="J13471" s="379" t="str">
        <f t="shared" si="619"/>
        <v/>
      </c>
      <c r="K13471" s="391" t="str">
        <f t="shared" si="620"/>
        <v/>
      </c>
    </row>
    <row r="13472" spans="9:11">
      <c r="I13472" s="379" t="str">
        <f t="shared" si="618"/>
        <v/>
      </c>
      <c r="J13472" s="379" t="str">
        <f t="shared" si="619"/>
        <v/>
      </c>
      <c r="K13472" s="391" t="str">
        <f t="shared" si="620"/>
        <v/>
      </c>
    </row>
    <row r="13473" spans="9:11">
      <c r="I13473" s="379" t="str">
        <f t="shared" si="618"/>
        <v/>
      </c>
      <c r="J13473" s="379" t="str">
        <f t="shared" si="619"/>
        <v/>
      </c>
      <c r="K13473" s="391" t="str">
        <f t="shared" si="620"/>
        <v/>
      </c>
    </row>
    <row r="13474" spans="9:11">
      <c r="I13474" s="379" t="str">
        <f t="shared" si="618"/>
        <v/>
      </c>
      <c r="J13474" s="379" t="str">
        <f t="shared" si="619"/>
        <v/>
      </c>
      <c r="K13474" s="391" t="str">
        <f t="shared" si="620"/>
        <v/>
      </c>
    </row>
    <row r="13475" spans="9:11">
      <c r="I13475" s="379" t="str">
        <f t="shared" si="618"/>
        <v/>
      </c>
      <c r="J13475" s="379" t="str">
        <f t="shared" si="619"/>
        <v/>
      </c>
      <c r="K13475" s="391" t="str">
        <f t="shared" si="620"/>
        <v/>
      </c>
    </row>
    <row r="13476" spans="9:11">
      <c r="I13476" s="379" t="str">
        <f t="shared" si="618"/>
        <v/>
      </c>
      <c r="J13476" s="379" t="str">
        <f t="shared" si="619"/>
        <v/>
      </c>
      <c r="K13476" s="391" t="str">
        <f t="shared" si="620"/>
        <v/>
      </c>
    </row>
    <row r="13477" spans="9:11">
      <c r="I13477" s="379" t="str">
        <f t="shared" si="618"/>
        <v/>
      </c>
      <c r="J13477" s="379" t="str">
        <f t="shared" si="619"/>
        <v/>
      </c>
      <c r="K13477" s="391" t="str">
        <f t="shared" si="620"/>
        <v/>
      </c>
    </row>
    <row r="13478" spans="9:11">
      <c r="I13478" s="379" t="str">
        <f t="shared" si="618"/>
        <v/>
      </c>
      <c r="J13478" s="379" t="str">
        <f t="shared" si="619"/>
        <v/>
      </c>
      <c r="K13478" s="391" t="str">
        <f t="shared" si="620"/>
        <v/>
      </c>
    </row>
    <row r="13479" spans="9:11">
      <c r="I13479" s="379" t="str">
        <f t="shared" si="618"/>
        <v/>
      </c>
      <c r="J13479" s="379" t="str">
        <f t="shared" si="619"/>
        <v/>
      </c>
      <c r="K13479" s="391" t="str">
        <f t="shared" si="620"/>
        <v/>
      </c>
    </row>
    <row r="13480" spans="9:11">
      <c r="I13480" s="379" t="str">
        <f t="shared" si="618"/>
        <v/>
      </c>
      <c r="J13480" s="379" t="str">
        <f t="shared" si="619"/>
        <v/>
      </c>
      <c r="K13480" s="391" t="str">
        <f t="shared" si="620"/>
        <v/>
      </c>
    </row>
    <row r="13481" spans="9:11">
      <c r="I13481" s="379" t="str">
        <f t="shared" si="618"/>
        <v/>
      </c>
      <c r="J13481" s="379" t="str">
        <f t="shared" si="619"/>
        <v/>
      </c>
      <c r="K13481" s="391" t="str">
        <f t="shared" si="620"/>
        <v/>
      </c>
    </row>
    <row r="13482" spans="9:11">
      <c r="I13482" s="379" t="str">
        <f t="shared" si="618"/>
        <v/>
      </c>
      <c r="J13482" s="379" t="str">
        <f t="shared" si="619"/>
        <v/>
      </c>
      <c r="K13482" s="391" t="str">
        <f t="shared" si="620"/>
        <v/>
      </c>
    </row>
    <row r="13483" spans="9:11">
      <c r="I13483" s="379" t="str">
        <f t="shared" si="618"/>
        <v/>
      </c>
      <c r="J13483" s="379" t="str">
        <f t="shared" si="619"/>
        <v/>
      </c>
      <c r="K13483" s="391" t="str">
        <f t="shared" si="620"/>
        <v/>
      </c>
    </row>
    <row r="13484" spans="9:11">
      <c r="I13484" s="379" t="str">
        <f t="shared" si="618"/>
        <v/>
      </c>
      <c r="J13484" s="379" t="str">
        <f t="shared" si="619"/>
        <v/>
      </c>
      <c r="K13484" s="391" t="str">
        <f t="shared" si="620"/>
        <v/>
      </c>
    </row>
    <row r="13485" spans="9:11">
      <c r="I13485" s="379" t="str">
        <f t="shared" si="618"/>
        <v/>
      </c>
      <c r="J13485" s="379" t="str">
        <f t="shared" si="619"/>
        <v/>
      </c>
      <c r="K13485" s="391" t="str">
        <f t="shared" si="620"/>
        <v/>
      </c>
    </row>
    <row r="13486" spans="9:11">
      <c r="I13486" s="379" t="str">
        <f t="shared" si="618"/>
        <v/>
      </c>
      <c r="J13486" s="379" t="str">
        <f t="shared" si="619"/>
        <v/>
      </c>
      <c r="K13486" s="391" t="str">
        <f t="shared" si="620"/>
        <v/>
      </c>
    </row>
    <row r="13487" spans="9:11">
      <c r="I13487" s="379" t="str">
        <f t="shared" si="618"/>
        <v/>
      </c>
      <c r="J13487" s="379" t="str">
        <f t="shared" si="619"/>
        <v/>
      </c>
      <c r="K13487" s="391" t="str">
        <f t="shared" si="620"/>
        <v/>
      </c>
    </row>
    <row r="13488" spans="9:11">
      <c r="I13488" s="379" t="str">
        <f t="shared" si="618"/>
        <v/>
      </c>
      <c r="J13488" s="379" t="str">
        <f t="shared" si="619"/>
        <v/>
      </c>
      <c r="K13488" s="391" t="str">
        <f t="shared" si="620"/>
        <v/>
      </c>
    </row>
    <row r="13489" spans="9:11">
      <c r="I13489" s="379" t="str">
        <f t="shared" si="618"/>
        <v/>
      </c>
      <c r="J13489" s="379" t="str">
        <f t="shared" si="619"/>
        <v/>
      </c>
      <c r="K13489" s="391" t="str">
        <f t="shared" si="620"/>
        <v/>
      </c>
    </row>
    <row r="13490" spans="9:11">
      <c r="I13490" s="379" t="str">
        <f t="shared" si="618"/>
        <v/>
      </c>
      <c r="J13490" s="379" t="str">
        <f t="shared" si="619"/>
        <v/>
      </c>
      <c r="K13490" s="391" t="str">
        <f t="shared" si="620"/>
        <v/>
      </c>
    </row>
    <row r="13491" spans="9:11">
      <c r="I13491" s="379" t="str">
        <f t="shared" si="618"/>
        <v/>
      </c>
      <c r="J13491" s="379" t="str">
        <f t="shared" si="619"/>
        <v/>
      </c>
      <c r="K13491" s="391" t="str">
        <f t="shared" si="620"/>
        <v/>
      </c>
    </row>
    <row r="13492" spans="9:11">
      <c r="I13492" s="379" t="str">
        <f t="shared" si="618"/>
        <v/>
      </c>
      <c r="J13492" s="379" t="str">
        <f t="shared" si="619"/>
        <v/>
      </c>
      <c r="K13492" s="391" t="str">
        <f t="shared" si="620"/>
        <v/>
      </c>
    </row>
    <row r="13493" spans="9:11">
      <c r="I13493" s="379" t="str">
        <f t="shared" si="618"/>
        <v/>
      </c>
      <c r="J13493" s="379" t="str">
        <f t="shared" si="619"/>
        <v/>
      </c>
      <c r="K13493" s="391" t="str">
        <f t="shared" si="620"/>
        <v/>
      </c>
    </row>
    <row r="13494" spans="9:11">
      <c r="I13494" s="379" t="str">
        <f t="shared" si="618"/>
        <v/>
      </c>
      <c r="J13494" s="379" t="str">
        <f t="shared" si="619"/>
        <v/>
      </c>
      <c r="K13494" s="391" t="str">
        <f t="shared" si="620"/>
        <v/>
      </c>
    </row>
    <row r="13495" spans="9:11">
      <c r="I13495" s="379" t="str">
        <f t="shared" si="618"/>
        <v/>
      </c>
      <c r="J13495" s="379" t="str">
        <f t="shared" si="619"/>
        <v/>
      </c>
      <c r="K13495" s="391" t="str">
        <f t="shared" si="620"/>
        <v/>
      </c>
    </row>
    <row r="13496" spans="9:11">
      <c r="I13496" s="379" t="str">
        <f t="shared" si="618"/>
        <v/>
      </c>
      <c r="J13496" s="379" t="str">
        <f t="shared" si="619"/>
        <v/>
      </c>
      <c r="K13496" s="391" t="str">
        <f t="shared" si="620"/>
        <v/>
      </c>
    </row>
    <row r="13497" spans="9:11">
      <c r="I13497" s="379" t="str">
        <f t="shared" si="618"/>
        <v/>
      </c>
      <c r="J13497" s="379" t="str">
        <f t="shared" si="619"/>
        <v/>
      </c>
      <c r="K13497" s="391" t="str">
        <f t="shared" si="620"/>
        <v/>
      </c>
    </row>
    <row r="13498" spans="9:11">
      <c r="I13498" s="379" t="str">
        <f t="shared" si="618"/>
        <v/>
      </c>
      <c r="J13498" s="379" t="str">
        <f t="shared" si="619"/>
        <v/>
      </c>
      <c r="K13498" s="391" t="str">
        <f t="shared" si="620"/>
        <v/>
      </c>
    </row>
    <row r="13499" spans="9:11">
      <c r="I13499" s="379" t="str">
        <f t="shared" si="618"/>
        <v/>
      </c>
      <c r="J13499" s="379" t="str">
        <f t="shared" si="619"/>
        <v/>
      </c>
      <c r="K13499" s="391" t="str">
        <f t="shared" si="620"/>
        <v/>
      </c>
    </row>
    <row r="13500" spans="9:11">
      <c r="I13500" s="379" t="str">
        <f t="shared" si="618"/>
        <v/>
      </c>
      <c r="J13500" s="379" t="str">
        <f t="shared" si="619"/>
        <v/>
      </c>
      <c r="K13500" s="391" t="str">
        <f t="shared" si="620"/>
        <v/>
      </c>
    </row>
    <row r="13501" spans="9:11">
      <c r="I13501" s="379" t="str">
        <f t="shared" si="618"/>
        <v/>
      </c>
      <c r="J13501" s="379" t="str">
        <f t="shared" si="619"/>
        <v/>
      </c>
      <c r="K13501" s="391" t="str">
        <f t="shared" si="620"/>
        <v/>
      </c>
    </row>
    <row r="13502" spans="9:11">
      <c r="I13502" s="379" t="str">
        <f t="shared" si="618"/>
        <v/>
      </c>
      <c r="J13502" s="379" t="str">
        <f t="shared" si="619"/>
        <v/>
      </c>
      <c r="K13502" s="391" t="str">
        <f t="shared" si="620"/>
        <v/>
      </c>
    </row>
    <row r="13503" spans="9:11">
      <c r="I13503" s="379" t="str">
        <f t="shared" si="618"/>
        <v/>
      </c>
      <c r="J13503" s="379" t="str">
        <f t="shared" si="619"/>
        <v/>
      </c>
      <c r="K13503" s="391" t="str">
        <f t="shared" si="620"/>
        <v/>
      </c>
    </row>
    <row r="13504" spans="9:11">
      <c r="I13504" s="379" t="str">
        <f t="shared" si="618"/>
        <v/>
      </c>
      <c r="J13504" s="379" t="str">
        <f t="shared" si="619"/>
        <v/>
      </c>
      <c r="K13504" s="391" t="str">
        <f t="shared" si="620"/>
        <v/>
      </c>
    </row>
    <row r="13505" spans="9:11">
      <c r="I13505" s="379" t="str">
        <f t="shared" si="618"/>
        <v/>
      </c>
      <c r="J13505" s="379" t="str">
        <f t="shared" si="619"/>
        <v/>
      </c>
      <c r="K13505" s="391" t="str">
        <f t="shared" si="620"/>
        <v/>
      </c>
    </row>
    <row r="13506" spans="9:11">
      <c r="I13506" s="379" t="str">
        <f t="shared" si="618"/>
        <v/>
      </c>
      <c r="J13506" s="379" t="str">
        <f t="shared" si="619"/>
        <v/>
      </c>
      <c r="K13506" s="391" t="str">
        <f t="shared" si="620"/>
        <v/>
      </c>
    </row>
    <row r="13507" spans="9:11">
      <c r="I13507" s="379" t="str">
        <f t="shared" si="618"/>
        <v/>
      </c>
      <c r="J13507" s="379" t="str">
        <f t="shared" si="619"/>
        <v/>
      </c>
      <c r="K13507" s="391" t="str">
        <f t="shared" si="620"/>
        <v/>
      </c>
    </row>
    <row r="13508" spans="9:11">
      <c r="I13508" s="379" t="str">
        <f t="shared" ref="I13508:I13571" si="621">IF(F14220&lt;&gt;"",F14220-$I$199,"")</f>
        <v/>
      </c>
      <c r="J13508" s="379" t="str">
        <f t="shared" ref="J13508:J13571" si="622">IF(I13508&lt;&gt;"",NETWORKDAYS($I$199,F14220-1,$N$201:$N$224),"")</f>
        <v/>
      </c>
      <c r="K13508" s="391" t="str">
        <f t="shared" ref="K13508:K13571" si="623">IF(I13508&lt;&gt;"",RIGHT(D14220,LEN(D14220)-FIND(" ",D14220)),"")</f>
        <v/>
      </c>
    </row>
    <row r="13509" spans="9:11">
      <c r="I13509" s="379" t="str">
        <f t="shared" si="621"/>
        <v/>
      </c>
      <c r="J13509" s="379" t="str">
        <f t="shared" si="622"/>
        <v/>
      </c>
      <c r="K13509" s="391" t="str">
        <f t="shared" si="623"/>
        <v/>
      </c>
    </row>
    <row r="13510" spans="9:11">
      <c r="I13510" s="379" t="str">
        <f t="shared" si="621"/>
        <v/>
      </c>
      <c r="J13510" s="379" t="str">
        <f t="shared" si="622"/>
        <v/>
      </c>
      <c r="K13510" s="391" t="str">
        <f t="shared" si="623"/>
        <v/>
      </c>
    </row>
    <row r="13511" spans="9:11">
      <c r="I13511" s="379" t="str">
        <f t="shared" si="621"/>
        <v/>
      </c>
      <c r="J13511" s="379" t="str">
        <f t="shared" si="622"/>
        <v/>
      </c>
      <c r="K13511" s="391" t="str">
        <f t="shared" si="623"/>
        <v/>
      </c>
    </row>
    <row r="13512" spans="9:11">
      <c r="I13512" s="379" t="str">
        <f t="shared" si="621"/>
        <v/>
      </c>
      <c r="J13512" s="379" t="str">
        <f t="shared" si="622"/>
        <v/>
      </c>
      <c r="K13512" s="391" t="str">
        <f t="shared" si="623"/>
        <v/>
      </c>
    </row>
    <row r="13513" spans="9:11">
      <c r="I13513" s="379" t="str">
        <f t="shared" si="621"/>
        <v/>
      </c>
      <c r="J13513" s="379" t="str">
        <f t="shared" si="622"/>
        <v/>
      </c>
      <c r="K13513" s="391" t="str">
        <f t="shared" si="623"/>
        <v/>
      </c>
    </row>
    <row r="13514" spans="9:11">
      <c r="I13514" s="379" t="str">
        <f t="shared" si="621"/>
        <v/>
      </c>
      <c r="J13514" s="379" t="str">
        <f t="shared" si="622"/>
        <v/>
      </c>
      <c r="K13514" s="391" t="str">
        <f t="shared" si="623"/>
        <v/>
      </c>
    </row>
    <row r="13515" spans="9:11">
      <c r="I13515" s="379" t="str">
        <f t="shared" si="621"/>
        <v/>
      </c>
      <c r="J13515" s="379" t="str">
        <f t="shared" si="622"/>
        <v/>
      </c>
      <c r="K13515" s="391" t="str">
        <f t="shared" si="623"/>
        <v/>
      </c>
    </row>
    <row r="13516" spans="9:11">
      <c r="I13516" s="379" t="str">
        <f t="shared" si="621"/>
        <v/>
      </c>
      <c r="J13516" s="379" t="str">
        <f t="shared" si="622"/>
        <v/>
      </c>
      <c r="K13516" s="391" t="str">
        <f t="shared" si="623"/>
        <v/>
      </c>
    </row>
    <row r="13517" spans="9:11">
      <c r="I13517" s="379" t="str">
        <f t="shared" si="621"/>
        <v/>
      </c>
      <c r="J13517" s="379" t="str">
        <f t="shared" si="622"/>
        <v/>
      </c>
      <c r="K13517" s="391" t="str">
        <f t="shared" si="623"/>
        <v/>
      </c>
    </row>
    <row r="13518" spans="9:11">
      <c r="I13518" s="379" t="str">
        <f t="shared" si="621"/>
        <v/>
      </c>
      <c r="J13518" s="379" t="str">
        <f t="shared" si="622"/>
        <v/>
      </c>
      <c r="K13518" s="391" t="str">
        <f t="shared" si="623"/>
        <v/>
      </c>
    </row>
    <row r="13519" spans="9:11">
      <c r="I13519" s="379" t="str">
        <f t="shared" si="621"/>
        <v/>
      </c>
      <c r="J13519" s="379" t="str">
        <f t="shared" si="622"/>
        <v/>
      </c>
      <c r="K13519" s="391" t="str">
        <f t="shared" si="623"/>
        <v/>
      </c>
    </row>
    <row r="13520" spans="9:11">
      <c r="I13520" s="379" t="str">
        <f t="shared" si="621"/>
        <v/>
      </c>
      <c r="J13520" s="379" t="str">
        <f t="shared" si="622"/>
        <v/>
      </c>
      <c r="K13520" s="391" t="str">
        <f t="shared" si="623"/>
        <v/>
      </c>
    </row>
    <row r="13521" spans="9:11">
      <c r="I13521" s="379" t="str">
        <f t="shared" si="621"/>
        <v/>
      </c>
      <c r="J13521" s="379" t="str">
        <f t="shared" si="622"/>
        <v/>
      </c>
      <c r="K13521" s="391" t="str">
        <f t="shared" si="623"/>
        <v/>
      </c>
    </row>
    <row r="13522" spans="9:11">
      <c r="I13522" s="379" t="str">
        <f t="shared" si="621"/>
        <v/>
      </c>
      <c r="J13522" s="379" t="str">
        <f t="shared" si="622"/>
        <v/>
      </c>
      <c r="K13522" s="391" t="str">
        <f t="shared" si="623"/>
        <v/>
      </c>
    </row>
    <row r="13523" spans="9:11">
      <c r="I13523" s="379" t="str">
        <f t="shared" si="621"/>
        <v/>
      </c>
      <c r="J13523" s="379" t="str">
        <f t="shared" si="622"/>
        <v/>
      </c>
      <c r="K13523" s="391" t="str">
        <f t="shared" si="623"/>
        <v/>
      </c>
    </row>
    <row r="13524" spans="9:11">
      <c r="I13524" s="379" t="str">
        <f t="shared" si="621"/>
        <v/>
      </c>
      <c r="J13524" s="379" t="str">
        <f t="shared" si="622"/>
        <v/>
      </c>
      <c r="K13524" s="391" t="str">
        <f t="shared" si="623"/>
        <v/>
      </c>
    </row>
    <row r="13525" spans="9:11">
      <c r="I13525" s="379" t="str">
        <f t="shared" si="621"/>
        <v/>
      </c>
      <c r="J13525" s="379" t="str">
        <f t="shared" si="622"/>
        <v/>
      </c>
      <c r="K13525" s="391" t="str">
        <f t="shared" si="623"/>
        <v/>
      </c>
    </row>
    <row r="13526" spans="9:11">
      <c r="I13526" s="379" t="str">
        <f t="shared" si="621"/>
        <v/>
      </c>
      <c r="J13526" s="379" t="str">
        <f t="shared" si="622"/>
        <v/>
      </c>
      <c r="K13526" s="391" t="str">
        <f t="shared" si="623"/>
        <v/>
      </c>
    </row>
    <row r="13527" spans="9:11">
      <c r="I13527" s="379" t="str">
        <f t="shared" si="621"/>
        <v/>
      </c>
      <c r="J13527" s="379" t="str">
        <f t="shared" si="622"/>
        <v/>
      </c>
      <c r="K13527" s="391" t="str">
        <f t="shared" si="623"/>
        <v/>
      </c>
    </row>
    <row r="13528" spans="9:11">
      <c r="I13528" s="379" t="str">
        <f t="shared" si="621"/>
        <v/>
      </c>
      <c r="J13528" s="379" t="str">
        <f t="shared" si="622"/>
        <v/>
      </c>
      <c r="K13528" s="391" t="str">
        <f t="shared" si="623"/>
        <v/>
      </c>
    </row>
    <row r="13529" spans="9:11">
      <c r="I13529" s="379" t="str">
        <f t="shared" si="621"/>
        <v/>
      </c>
      <c r="J13529" s="379" t="str">
        <f t="shared" si="622"/>
        <v/>
      </c>
      <c r="K13529" s="391" t="str">
        <f t="shared" si="623"/>
        <v/>
      </c>
    </row>
    <row r="13530" spans="9:11">
      <c r="I13530" s="379" t="str">
        <f t="shared" si="621"/>
        <v/>
      </c>
      <c r="J13530" s="379" t="str">
        <f t="shared" si="622"/>
        <v/>
      </c>
      <c r="K13530" s="391" t="str">
        <f t="shared" si="623"/>
        <v/>
      </c>
    </row>
    <row r="13531" spans="9:11">
      <c r="I13531" s="379" t="str">
        <f t="shared" si="621"/>
        <v/>
      </c>
      <c r="J13531" s="379" t="str">
        <f t="shared" si="622"/>
        <v/>
      </c>
      <c r="K13531" s="391" t="str">
        <f t="shared" si="623"/>
        <v/>
      </c>
    </row>
    <row r="13532" spans="9:11">
      <c r="I13532" s="379" t="str">
        <f t="shared" si="621"/>
        <v/>
      </c>
      <c r="J13532" s="379" t="str">
        <f t="shared" si="622"/>
        <v/>
      </c>
      <c r="K13532" s="391" t="str">
        <f t="shared" si="623"/>
        <v/>
      </c>
    </row>
    <row r="13533" spans="9:11">
      <c r="I13533" s="379" t="str">
        <f t="shared" si="621"/>
        <v/>
      </c>
      <c r="J13533" s="379" t="str">
        <f t="shared" si="622"/>
        <v/>
      </c>
      <c r="K13533" s="391" t="str">
        <f t="shared" si="623"/>
        <v/>
      </c>
    </row>
    <row r="13534" spans="9:11">
      <c r="I13534" s="379" t="str">
        <f t="shared" si="621"/>
        <v/>
      </c>
      <c r="J13534" s="379" t="str">
        <f t="shared" si="622"/>
        <v/>
      </c>
      <c r="K13534" s="391" t="str">
        <f t="shared" si="623"/>
        <v/>
      </c>
    </row>
    <row r="13535" spans="9:11">
      <c r="I13535" s="379" t="str">
        <f t="shared" si="621"/>
        <v/>
      </c>
      <c r="J13535" s="379" t="str">
        <f t="shared" si="622"/>
        <v/>
      </c>
      <c r="K13535" s="391" t="str">
        <f t="shared" si="623"/>
        <v/>
      </c>
    </row>
    <row r="13536" spans="9:11">
      <c r="I13536" s="379" t="str">
        <f t="shared" si="621"/>
        <v/>
      </c>
      <c r="J13536" s="379" t="str">
        <f t="shared" si="622"/>
        <v/>
      </c>
      <c r="K13536" s="391" t="str">
        <f t="shared" si="623"/>
        <v/>
      </c>
    </row>
    <row r="13537" spans="9:11">
      <c r="I13537" s="379" t="str">
        <f t="shared" si="621"/>
        <v/>
      </c>
      <c r="J13537" s="379" t="str">
        <f t="shared" si="622"/>
        <v/>
      </c>
      <c r="K13537" s="391" t="str">
        <f t="shared" si="623"/>
        <v/>
      </c>
    </row>
    <row r="13538" spans="9:11">
      <c r="I13538" s="379" t="str">
        <f t="shared" si="621"/>
        <v/>
      </c>
      <c r="J13538" s="379" t="str">
        <f t="shared" si="622"/>
        <v/>
      </c>
      <c r="K13538" s="391" t="str">
        <f t="shared" si="623"/>
        <v/>
      </c>
    </row>
    <row r="13539" spans="9:11">
      <c r="I13539" s="379" t="str">
        <f t="shared" si="621"/>
        <v/>
      </c>
      <c r="J13539" s="379" t="str">
        <f t="shared" si="622"/>
        <v/>
      </c>
      <c r="K13539" s="391" t="str">
        <f t="shared" si="623"/>
        <v/>
      </c>
    </row>
    <row r="13540" spans="9:11">
      <c r="I13540" s="379" t="str">
        <f t="shared" si="621"/>
        <v/>
      </c>
      <c r="J13540" s="379" t="str">
        <f t="shared" si="622"/>
        <v/>
      </c>
      <c r="K13540" s="391" t="str">
        <f t="shared" si="623"/>
        <v/>
      </c>
    </row>
    <row r="13541" spans="9:11">
      <c r="I13541" s="379" t="str">
        <f t="shared" si="621"/>
        <v/>
      </c>
      <c r="J13541" s="379" t="str">
        <f t="shared" si="622"/>
        <v/>
      </c>
      <c r="K13541" s="391" t="str">
        <f t="shared" si="623"/>
        <v/>
      </c>
    </row>
    <row r="13542" spans="9:11">
      <c r="I13542" s="379" t="str">
        <f t="shared" si="621"/>
        <v/>
      </c>
      <c r="J13542" s="379" t="str">
        <f t="shared" si="622"/>
        <v/>
      </c>
      <c r="K13542" s="391" t="str">
        <f t="shared" si="623"/>
        <v/>
      </c>
    </row>
    <row r="13543" spans="9:11">
      <c r="I13543" s="379" t="str">
        <f t="shared" si="621"/>
        <v/>
      </c>
      <c r="J13543" s="379" t="str">
        <f t="shared" si="622"/>
        <v/>
      </c>
      <c r="K13543" s="391" t="str">
        <f t="shared" si="623"/>
        <v/>
      </c>
    </row>
    <row r="13544" spans="9:11">
      <c r="I13544" s="379" t="str">
        <f t="shared" si="621"/>
        <v/>
      </c>
      <c r="J13544" s="379" t="str">
        <f t="shared" si="622"/>
        <v/>
      </c>
      <c r="K13544" s="391" t="str">
        <f t="shared" si="623"/>
        <v/>
      </c>
    </row>
    <row r="13545" spans="9:11">
      <c r="I13545" s="379" t="str">
        <f t="shared" si="621"/>
        <v/>
      </c>
      <c r="J13545" s="379" t="str">
        <f t="shared" si="622"/>
        <v/>
      </c>
      <c r="K13545" s="391" t="str">
        <f t="shared" si="623"/>
        <v/>
      </c>
    </row>
    <row r="13546" spans="9:11">
      <c r="I13546" s="379" t="str">
        <f t="shared" si="621"/>
        <v/>
      </c>
      <c r="J13546" s="379" t="str">
        <f t="shared" si="622"/>
        <v/>
      </c>
      <c r="K13546" s="391" t="str">
        <f t="shared" si="623"/>
        <v/>
      </c>
    </row>
    <row r="13547" spans="9:11">
      <c r="I13547" s="379" t="str">
        <f t="shared" si="621"/>
        <v/>
      </c>
      <c r="J13547" s="379" t="str">
        <f t="shared" si="622"/>
        <v/>
      </c>
      <c r="K13547" s="391" t="str">
        <f t="shared" si="623"/>
        <v/>
      </c>
    </row>
    <row r="13548" spans="9:11">
      <c r="I13548" s="379" t="str">
        <f t="shared" si="621"/>
        <v/>
      </c>
      <c r="J13548" s="379" t="str">
        <f t="shared" si="622"/>
        <v/>
      </c>
      <c r="K13548" s="391" t="str">
        <f t="shared" si="623"/>
        <v/>
      </c>
    </row>
    <row r="13549" spans="9:11">
      <c r="I13549" s="379" t="str">
        <f t="shared" si="621"/>
        <v/>
      </c>
      <c r="J13549" s="379" t="str">
        <f t="shared" si="622"/>
        <v/>
      </c>
      <c r="K13549" s="391" t="str">
        <f t="shared" si="623"/>
        <v/>
      </c>
    </row>
    <row r="13550" spans="9:11">
      <c r="I13550" s="379" t="str">
        <f t="shared" si="621"/>
        <v/>
      </c>
      <c r="J13550" s="379" t="str">
        <f t="shared" si="622"/>
        <v/>
      </c>
      <c r="K13550" s="391" t="str">
        <f t="shared" si="623"/>
        <v/>
      </c>
    </row>
    <row r="13551" spans="9:11">
      <c r="I13551" s="379" t="str">
        <f t="shared" si="621"/>
        <v/>
      </c>
      <c r="J13551" s="379" t="str">
        <f t="shared" si="622"/>
        <v/>
      </c>
      <c r="K13551" s="391" t="str">
        <f t="shared" si="623"/>
        <v/>
      </c>
    </row>
    <row r="13552" spans="9:11">
      <c r="I13552" s="379" t="str">
        <f t="shared" si="621"/>
        <v/>
      </c>
      <c r="J13552" s="379" t="str">
        <f t="shared" si="622"/>
        <v/>
      </c>
      <c r="K13552" s="391" t="str">
        <f t="shared" si="623"/>
        <v/>
      </c>
    </row>
    <row r="13553" spans="9:11">
      <c r="I13553" s="379" t="str">
        <f t="shared" si="621"/>
        <v/>
      </c>
      <c r="J13553" s="379" t="str">
        <f t="shared" si="622"/>
        <v/>
      </c>
      <c r="K13553" s="391" t="str">
        <f t="shared" si="623"/>
        <v/>
      </c>
    </row>
    <row r="13554" spans="9:11">
      <c r="I13554" s="379" t="str">
        <f t="shared" si="621"/>
        <v/>
      </c>
      <c r="J13554" s="379" t="str">
        <f t="shared" si="622"/>
        <v/>
      </c>
      <c r="K13554" s="391" t="str">
        <f t="shared" si="623"/>
        <v/>
      </c>
    </row>
    <row r="13555" spans="9:11">
      <c r="I13555" s="379" t="str">
        <f t="shared" si="621"/>
        <v/>
      </c>
      <c r="J13555" s="379" t="str">
        <f t="shared" si="622"/>
        <v/>
      </c>
      <c r="K13555" s="391" t="str">
        <f t="shared" si="623"/>
        <v/>
      </c>
    </row>
    <row r="13556" spans="9:11">
      <c r="I13556" s="379" t="str">
        <f t="shared" si="621"/>
        <v/>
      </c>
      <c r="J13556" s="379" t="str">
        <f t="shared" si="622"/>
        <v/>
      </c>
      <c r="K13556" s="391" t="str">
        <f t="shared" si="623"/>
        <v/>
      </c>
    </row>
    <row r="13557" spans="9:11">
      <c r="I13557" s="379" t="str">
        <f t="shared" si="621"/>
        <v/>
      </c>
      <c r="J13557" s="379" t="str">
        <f t="shared" si="622"/>
        <v/>
      </c>
      <c r="K13557" s="391" t="str">
        <f t="shared" si="623"/>
        <v/>
      </c>
    </row>
    <row r="13558" spans="9:11">
      <c r="I13558" s="379" t="str">
        <f t="shared" si="621"/>
        <v/>
      </c>
      <c r="J13558" s="379" t="str">
        <f t="shared" si="622"/>
        <v/>
      </c>
      <c r="K13558" s="391" t="str">
        <f t="shared" si="623"/>
        <v/>
      </c>
    </row>
    <row r="13559" spans="9:11">
      <c r="I13559" s="379" t="str">
        <f t="shared" si="621"/>
        <v/>
      </c>
      <c r="J13559" s="379" t="str">
        <f t="shared" si="622"/>
        <v/>
      </c>
      <c r="K13559" s="391" t="str">
        <f t="shared" si="623"/>
        <v/>
      </c>
    </row>
    <row r="13560" spans="9:11">
      <c r="I13560" s="379" t="str">
        <f t="shared" si="621"/>
        <v/>
      </c>
      <c r="J13560" s="379" t="str">
        <f t="shared" si="622"/>
        <v/>
      </c>
      <c r="K13560" s="391" t="str">
        <f t="shared" si="623"/>
        <v/>
      </c>
    </row>
    <row r="13561" spans="9:11">
      <c r="I13561" s="379" t="str">
        <f t="shared" si="621"/>
        <v/>
      </c>
      <c r="J13561" s="379" t="str">
        <f t="shared" si="622"/>
        <v/>
      </c>
      <c r="K13561" s="391" t="str">
        <f t="shared" si="623"/>
        <v/>
      </c>
    </row>
    <row r="13562" spans="9:11">
      <c r="I13562" s="379" t="str">
        <f t="shared" si="621"/>
        <v/>
      </c>
      <c r="J13562" s="379" t="str">
        <f t="shared" si="622"/>
        <v/>
      </c>
      <c r="K13562" s="391" t="str">
        <f t="shared" si="623"/>
        <v/>
      </c>
    </row>
    <row r="13563" spans="9:11">
      <c r="I13563" s="379" t="str">
        <f t="shared" si="621"/>
        <v/>
      </c>
      <c r="J13563" s="379" t="str">
        <f t="shared" si="622"/>
        <v/>
      </c>
      <c r="K13563" s="391" t="str">
        <f t="shared" si="623"/>
        <v/>
      </c>
    </row>
    <row r="13564" spans="9:11">
      <c r="I13564" s="379" t="str">
        <f t="shared" si="621"/>
        <v/>
      </c>
      <c r="J13564" s="379" t="str">
        <f t="shared" si="622"/>
        <v/>
      </c>
      <c r="K13564" s="391" t="str">
        <f t="shared" si="623"/>
        <v/>
      </c>
    </row>
    <row r="13565" spans="9:11">
      <c r="I13565" s="379" t="str">
        <f t="shared" si="621"/>
        <v/>
      </c>
      <c r="J13565" s="379" t="str">
        <f t="shared" si="622"/>
        <v/>
      </c>
      <c r="K13565" s="391" t="str">
        <f t="shared" si="623"/>
        <v/>
      </c>
    </row>
    <row r="13566" spans="9:11">
      <c r="I13566" s="379" t="str">
        <f t="shared" si="621"/>
        <v/>
      </c>
      <c r="J13566" s="379" t="str">
        <f t="shared" si="622"/>
        <v/>
      </c>
      <c r="K13566" s="391" t="str">
        <f t="shared" si="623"/>
        <v/>
      </c>
    </row>
    <row r="13567" spans="9:11">
      <c r="I13567" s="379" t="str">
        <f t="shared" si="621"/>
        <v/>
      </c>
      <c r="J13567" s="379" t="str">
        <f t="shared" si="622"/>
        <v/>
      </c>
      <c r="K13567" s="391" t="str">
        <f t="shared" si="623"/>
        <v/>
      </c>
    </row>
    <row r="13568" spans="9:11">
      <c r="I13568" s="379" t="str">
        <f t="shared" si="621"/>
        <v/>
      </c>
      <c r="J13568" s="379" t="str">
        <f t="shared" si="622"/>
        <v/>
      </c>
      <c r="K13568" s="391" t="str">
        <f t="shared" si="623"/>
        <v/>
      </c>
    </row>
    <row r="13569" spans="9:11">
      <c r="I13569" s="379" t="str">
        <f t="shared" si="621"/>
        <v/>
      </c>
      <c r="J13569" s="379" t="str">
        <f t="shared" si="622"/>
        <v/>
      </c>
      <c r="K13569" s="391" t="str">
        <f t="shared" si="623"/>
        <v/>
      </c>
    </row>
    <row r="13570" spans="9:11">
      <c r="I13570" s="379" t="str">
        <f t="shared" si="621"/>
        <v/>
      </c>
      <c r="J13570" s="379" t="str">
        <f t="shared" si="622"/>
        <v/>
      </c>
      <c r="K13570" s="391" t="str">
        <f t="shared" si="623"/>
        <v/>
      </c>
    </row>
    <row r="13571" spans="9:11">
      <c r="I13571" s="379" t="str">
        <f t="shared" si="621"/>
        <v/>
      </c>
      <c r="J13571" s="379" t="str">
        <f t="shared" si="622"/>
        <v/>
      </c>
      <c r="K13571" s="391" t="str">
        <f t="shared" si="623"/>
        <v/>
      </c>
    </row>
    <row r="13572" spans="9:11">
      <c r="I13572" s="379" t="str">
        <f t="shared" ref="I13572:I13635" si="624">IF(F14284&lt;&gt;"",F14284-$I$199,"")</f>
        <v/>
      </c>
      <c r="J13572" s="379" t="str">
        <f t="shared" ref="J13572:J13635" si="625">IF(I13572&lt;&gt;"",NETWORKDAYS($I$199,F14284-1,$N$201:$N$224),"")</f>
        <v/>
      </c>
      <c r="K13572" s="391" t="str">
        <f t="shared" ref="K13572:K13635" si="626">IF(I13572&lt;&gt;"",RIGHT(D14284,LEN(D14284)-FIND(" ",D14284)),"")</f>
        <v/>
      </c>
    </row>
    <row r="13573" spans="9:11">
      <c r="I13573" s="379" t="str">
        <f t="shared" si="624"/>
        <v/>
      </c>
      <c r="J13573" s="379" t="str">
        <f t="shared" si="625"/>
        <v/>
      </c>
      <c r="K13573" s="391" t="str">
        <f t="shared" si="626"/>
        <v/>
      </c>
    </row>
    <row r="13574" spans="9:11">
      <c r="I13574" s="379" t="str">
        <f t="shared" si="624"/>
        <v/>
      </c>
      <c r="J13574" s="379" t="str">
        <f t="shared" si="625"/>
        <v/>
      </c>
      <c r="K13574" s="391" t="str">
        <f t="shared" si="626"/>
        <v/>
      </c>
    </row>
    <row r="13575" spans="9:11">
      <c r="I13575" s="379" t="str">
        <f t="shared" si="624"/>
        <v/>
      </c>
      <c r="J13575" s="379" t="str">
        <f t="shared" si="625"/>
        <v/>
      </c>
      <c r="K13575" s="391" t="str">
        <f t="shared" si="626"/>
        <v/>
      </c>
    </row>
    <row r="13576" spans="9:11">
      <c r="I13576" s="379" t="str">
        <f t="shared" si="624"/>
        <v/>
      </c>
      <c r="J13576" s="379" t="str">
        <f t="shared" si="625"/>
        <v/>
      </c>
      <c r="K13576" s="391" t="str">
        <f t="shared" si="626"/>
        <v/>
      </c>
    </row>
    <row r="13577" spans="9:11">
      <c r="I13577" s="379" t="str">
        <f t="shared" si="624"/>
        <v/>
      </c>
      <c r="J13577" s="379" t="str">
        <f t="shared" si="625"/>
        <v/>
      </c>
      <c r="K13577" s="391" t="str">
        <f t="shared" si="626"/>
        <v/>
      </c>
    </row>
    <row r="13578" spans="9:11">
      <c r="I13578" s="379" t="str">
        <f t="shared" si="624"/>
        <v/>
      </c>
      <c r="J13578" s="379" t="str">
        <f t="shared" si="625"/>
        <v/>
      </c>
      <c r="K13578" s="391" t="str">
        <f t="shared" si="626"/>
        <v/>
      </c>
    </row>
    <row r="13579" spans="9:11">
      <c r="I13579" s="379" t="str">
        <f t="shared" si="624"/>
        <v/>
      </c>
      <c r="J13579" s="379" t="str">
        <f t="shared" si="625"/>
        <v/>
      </c>
      <c r="K13579" s="391" t="str">
        <f t="shared" si="626"/>
        <v/>
      </c>
    </row>
    <row r="13580" spans="9:11">
      <c r="I13580" s="379" t="str">
        <f t="shared" si="624"/>
        <v/>
      </c>
      <c r="J13580" s="379" t="str">
        <f t="shared" si="625"/>
        <v/>
      </c>
      <c r="K13580" s="391" t="str">
        <f t="shared" si="626"/>
        <v/>
      </c>
    </row>
    <row r="13581" spans="9:11">
      <c r="I13581" s="379" t="str">
        <f t="shared" si="624"/>
        <v/>
      </c>
      <c r="J13581" s="379" t="str">
        <f t="shared" si="625"/>
        <v/>
      </c>
      <c r="K13581" s="391" t="str">
        <f t="shared" si="626"/>
        <v/>
      </c>
    </row>
    <row r="13582" spans="9:11">
      <c r="I13582" s="379" t="str">
        <f t="shared" si="624"/>
        <v/>
      </c>
      <c r="J13582" s="379" t="str">
        <f t="shared" si="625"/>
        <v/>
      </c>
      <c r="K13582" s="391" t="str">
        <f t="shared" si="626"/>
        <v/>
      </c>
    </row>
    <row r="13583" spans="9:11">
      <c r="I13583" s="379" t="str">
        <f t="shared" si="624"/>
        <v/>
      </c>
      <c r="J13583" s="379" t="str">
        <f t="shared" si="625"/>
        <v/>
      </c>
      <c r="K13583" s="391" t="str">
        <f t="shared" si="626"/>
        <v/>
      </c>
    </row>
    <row r="13584" spans="9:11">
      <c r="I13584" s="379" t="str">
        <f t="shared" si="624"/>
        <v/>
      </c>
      <c r="J13584" s="379" t="str">
        <f t="shared" si="625"/>
        <v/>
      </c>
      <c r="K13584" s="391" t="str">
        <f t="shared" si="626"/>
        <v/>
      </c>
    </row>
    <row r="13585" spans="9:11">
      <c r="I13585" s="379" t="str">
        <f t="shared" si="624"/>
        <v/>
      </c>
      <c r="J13585" s="379" t="str">
        <f t="shared" si="625"/>
        <v/>
      </c>
      <c r="K13585" s="391" t="str">
        <f t="shared" si="626"/>
        <v/>
      </c>
    </row>
    <row r="13586" spans="9:11">
      <c r="I13586" s="379" t="str">
        <f t="shared" si="624"/>
        <v/>
      </c>
      <c r="J13586" s="379" t="str">
        <f t="shared" si="625"/>
        <v/>
      </c>
      <c r="K13586" s="391" t="str">
        <f t="shared" si="626"/>
        <v/>
      </c>
    </row>
    <row r="13587" spans="9:11">
      <c r="I13587" s="379" t="str">
        <f t="shared" si="624"/>
        <v/>
      </c>
      <c r="J13587" s="379" t="str">
        <f t="shared" si="625"/>
        <v/>
      </c>
      <c r="K13587" s="391" t="str">
        <f t="shared" si="626"/>
        <v/>
      </c>
    </row>
    <row r="13588" spans="9:11">
      <c r="I13588" s="379" t="str">
        <f t="shared" si="624"/>
        <v/>
      </c>
      <c r="J13588" s="379" t="str">
        <f t="shared" si="625"/>
        <v/>
      </c>
      <c r="K13588" s="391" t="str">
        <f t="shared" si="626"/>
        <v/>
      </c>
    </row>
    <row r="13589" spans="9:11">
      <c r="I13589" s="379" t="str">
        <f t="shared" si="624"/>
        <v/>
      </c>
      <c r="J13589" s="379" t="str">
        <f t="shared" si="625"/>
        <v/>
      </c>
      <c r="K13589" s="391" t="str">
        <f t="shared" si="626"/>
        <v/>
      </c>
    </row>
    <row r="13590" spans="9:11">
      <c r="I13590" s="379" t="str">
        <f t="shared" si="624"/>
        <v/>
      </c>
      <c r="J13590" s="379" t="str">
        <f t="shared" si="625"/>
        <v/>
      </c>
      <c r="K13590" s="391" t="str">
        <f t="shared" si="626"/>
        <v/>
      </c>
    </row>
    <row r="13591" spans="9:11">
      <c r="I13591" s="379" t="str">
        <f t="shared" si="624"/>
        <v/>
      </c>
      <c r="J13591" s="379" t="str">
        <f t="shared" si="625"/>
        <v/>
      </c>
      <c r="K13591" s="391" t="str">
        <f t="shared" si="626"/>
        <v/>
      </c>
    </row>
    <row r="13592" spans="9:11">
      <c r="I13592" s="379" t="str">
        <f t="shared" si="624"/>
        <v/>
      </c>
      <c r="J13592" s="379" t="str">
        <f t="shared" si="625"/>
        <v/>
      </c>
      <c r="K13592" s="391" t="str">
        <f t="shared" si="626"/>
        <v/>
      </c>
    </row>
    <row r="13593" spans="9:11">
      <c r="I13593" s="379" t="str">
        <f t="shared" si="624"/>
        <v/>
      </c>
      <c r="J13593" s="379" t="str">
        <f t="shared" si="625"/>
        <v/>
      </c>
      <c r="K13593" s="391" t="str">
        <f t="shared" si="626"/>
        <v/>
      </c>
    </row>
    <row r="13594" spans="9:11">
      <c r="I13594" s="379" t="str">
        <f t="shared" si="624"/>
        <v/>
      </c>
      <c r="J13594" s="379" t="str">
        <f t="shared" si="625"/>
        <v/>
      </c>
      <c r="K13594" s="391" t="str">
        <f t="shared" si="626"/>
        <v/>
      </c>
    </row>
    <row r="13595" spans="9:11">
      <c r="I13595" s="379" t="str">
        <f t="shared" si="624"/>
        <v/>
      </c>
      <c r="J13595" s="379" t="str">
        <f t="shared" si="625"/>
        <v/>
      </c>
      <c r="K13595" s="391" t="str">
        <f t="shared" si="626"/>
        <v/>
      </c>
    </row>
    <row r="13596" spans="9:11">
      <c r="I13596" s="379" t="str">
        <f t="shared" si="624"/>
        <v/>
      </c>
      <c r="J13596" s="379" t="str">
        <f t="shared" si="625"/>
        <v/>
      </c>
      <c r="K13596" s="391" t="str">
        <f t="shared" si="626"/>
        <v/>
      </c>
    </row>
    <row r="13597" spans="9:11">
      <c r="I13597" s="379" t="str">
        <f t="shared" si="624"/>
        <v/>
      </c>
      <c r="J13597" s="379" t="str">
        <f t="shared" si="625"/>
        <v/>
      </c>
      <c r="K13597" s="391" t="str">
        <f t="shared" si="626"/>
        <v/>
      </c>
    </row>
    <row r="13598" spans="9:11">
      <c r="I13598" s="379" t="str">
        <f t="shared" si="624"/>
        <v/>
      </c>
      <c r="J13598" s="379" t="str">
        <f t="shared" si="625"/>
        <v/>
      </c>
      <c r="K13598" s="391" t="str">
        <f t="shared" si="626"/>
        <v/>
      </c>
    </row>
    <row r="13599" spans="9:11">
      <c r="I13599" s="379" t="str">
        <f t="shared" si="624"/>
        <v/>
      </c>
      <c r="J13599" s="379" t="str">
        <f t="shared" si="625"/>
        <v/>
      </c>
      <c r="K13599" s="391" t="str">
        <f t="shared" si="626"/>
        <v/>
      </c>
    </row>
    <row r="13600" spans="9:11">
      <c r="I13600" s="379" t="str">
        <f t="shared" si="624"/>
        <v/>
      </c>
      <c r="J13600" s="379" t="str">
        <f t="shared" si="625"/>
        <v/>
      </c>
      <c r="K13600" s="391" t="str">
        <f t="shared" si="626"/>
        <v/>
      </c>
    </row>
    <row r="13601" spans="9:11">
      <c r="I13601" s="379" t="str">
        <f t="shared" si="624"/>
        <v/>
      </c>
      <c r="J13601" s="379" t="str">
        <f t="shared" si="625"/>
        <v/>
      </c>
      <c r="K13601" s="391" t="str">
        <f t="shared" si="626"/>
        <v/>
      </c>
    </row>
    <row r="13602" spans="9:11">
      <c r="I13602" s="379" t="str">
        <f t="shared" si="624"/>
        <v/>
      </c>
      <c r="J13602" s="379" t="str">
        <f t="shared" si="625"/>
        <v/>
      </c>
      <c r="K13602" s="391" t="str">
        <f t="shared" si="626"/>
        <v/>
      </c>
    </row>
    <row r="13603" spans="9:11">
      <c r="I13603" s="379" t="str">
        <f t="shared" si="624"/>
        <v/>
      </c>
      <c r="J13603" s="379" t="str">
        <f t="shared" si="625"/>
        <v/>
      </c>
      <c r="K13603" s="391" t="str">
        <f t="shared" si="626"/>
        <v/>
      </c>
    </row>
    <row r="13604" spans="9:11">
      <c r="I13604" s="379" t="str">
        <f t="shared" si="624"/>
        <v/>
      </c>
      <c r="J13604" s="379" t="str">
        <f t="shared" si="625"/>
        <v/>
      </c>
      <c r="K13604" s="391" t="str">
        <f t="shared" si="626"/>
        <v/>
      </c>
    </row>
    <row r="13605" spans="9:11">
      <c r="I13605" s="379" t="str">
        <f t="shared" si="624"/>
        <v/>
      </c>
      <c r="J13605" s="379" t="str">
        <f t="shared" si="625"/>
        <v/>
      </c>
      <c r="K13605" s="391" t="str">
        <f t="shared" si="626"/>
        <v/>
      </c>
    </row>
    <row r="13606" spans="9:11">
      <c r="I13606" s="379" t="str">
        <f t="shared" si="624"/>
        <v/>
      </c>
      <c r="J13606" s="379" t="str">
        <f t="shared" si="625"/>
        <v/>
      </c>
      <c r="K13606" s="391" t="str">
        <f t="shared" si="626"/>
        <v/>
      </c>
    </row>
    <row r="13607" spans="9:11">
      <c r="I13607" s="379" t="str">
        <f t="shared" si="624"/>
        <v/>
      </c>
      <c r="J13607" s="379" t="str">
        <f t="shared" si="625"/>
        <v/>
      </c>
      <c r="K13607" s="391" t="str">
        <f t="shared" si="626"/>
        <v/>
      </c>
    </row>
    <row r="13608" spans="9:11">
      <c r="I13608" s="379" t="str">
        <f t="shared" si="624"/>
        <v/>
      </c>
      <c r="J13608" s="379" t="str">
        <f t="shared" si="625"/>
        <v/>
      </c>
      <c r="K13608" s="391" t="str">
        <f t="shared" si="626"/>
        <v/>
      </c>
    </row>
    <row r="13609" spans="9:11">
      <c r="I13609" s="379" t="str">
        <f t="shared" si="624"/>
        <v/>
      </c>
      <c r="J13609" s="379" t="str">
        <f t="shared" si="625"/>
        <v/>
      </c>
      <c r="K13609" s="391" t="str">
        <f t="shared" si="626"/>
        <v/>
      </c>
    </row>
    <row r="13610" spans="9:11">
      <c r="I13610" s="379" t="str">
        <f t="shared" si="624"/>
        <v/>
      </c>
      <c r="J13610" s="379" t="str">
        <f t="shared" si="625"/>
        <v/>
      </c>
      <c r="K13610" s="391" t="str">
        <f t="shared" si="626"/>
        <v/>
      </c>
    </row>
    <row r="13611" spans="9:11">
      <c r="I13611" s="379" t="str">
        <f t="shared" si="624"/>
        <v/>
      </c>
      <c r="J13611" s="379" t="str">
        <f t="shared" si="625"/>
        <v/>
      </c>
      <c r="K13611" s="391" t="str">
        <f t="shared" si="626"/>
        <v/>
      </c>
    </row>
    <row r="13612" spans="9:11">
      <c r="I13612" s="379" t="str">
        <f t="shared" si="624"/>
        <v/>
      </c>
      <c r="J13612" s="379" t="str">
        <f t="shared" si="625"/>
        <v/>
      </c>
      <c r="K13612" s="391" t="str">
        <f t="shared" si="626"/>
        <v/>
      </c>
    </row>
    <row r="13613" spans="9:11">
      <c r="I13613" s="379" t="str">
        <f t="shared" si="624"/>
        <v/>
      </c>
      <c r="J13613" s="379" t="str">
        <f t="shared" si="625"/>
        <v/>
      </c>
      <c r="K13613" s="391" t="str">
        <f t="shared" si="626"/>
        <v/>
      </c>
    </row>
    <row r="13614" spans="9:11">
      <c r="I13614" s="379" t="str">
        <f t="shared" si="624"/>
        <v/>
      </c>
      <c r="J13614" s="379" t="str">
        <f t="shared" si="625"/>
        <v/>
      </c>
      <c r="K13614" s="391" t="str">
        <f t="shared" si="626"/>
        <v/>
      </c>
    </row>
    <row r="13615" spans="9:11">
      <c r="I13615" s="379" t="str">
        <f t="shared" si="624"/>
        <v/>
      </c>
      <c r="J13615" s="379" t="str">
        <f t="shared" si="625"/>
        <v/>
      </c>
      <c r="K13615" s="391" t="str">
        <f t="shared" si="626"/>
        <v/>
      </c>
    </row>
    <row r="13616" spans="9:11">
      <c r="I13616" s="379" t="str">
        <f t="shared" si="624"/>
        <v/>
      </c>
      <c r="J13616" s="379" t="str">
        <f t="shared" si="625"/>
        <v/>
      </c>
      <c r="K13616" s="391" t="str">
        <f t="shared" si="626"/>
        <v/>
      </c>
    </row>
    <row r="13617" spans="9:11">
      <c r="I13617" s="379" t="str">
        <f t="shared" si="624"/>
        <v/>
      </c>
      <c r="J13617" s="379" t="str">
        <f t="shared" si="625"/>
        <v/>
      </c>
      <c r="K13617" s="391" t="str">
        <f t="shared" si="626"/>
        <v/>
      </c>
    </row>
    <row r="13618" spans="9:11">
      <c r="I13618" s="379" t="str">
        <f t="shared" si="624"/>
        <v/>
      </c>
      <c r="J13618" s="379" t="str">
        <f t="shared" si="625"/>
        <v/>
      </c>
      <c r="K13618" s="391" t="str">
        <f t="shared" si="626"/>
        <v/>
      </c>
    </row>
    <row r="13619" spans="9:11">
      <c r="I13619" s="379" t="str">
        <f t="shared" si="624"/>
        <v/>
      </c>
      <c r="J13619" s="379" t="str">
        <f t="shared" si="625"/>
        <v/>
      </c>
      <c r="K13619" s="391" t="str">
        <f t="shared" si="626"/>
        <v/>
      </c>
    </row>
    <row r="13620" spans="9:11">
      <c r="I13620" s="379" t="str">
        <f t="shared" si="624"/>
        <v/>
      </c>
      <c r="J13620" s="379" t="str">
        <f t="shared" si="625"/>
        <v/>
      </c>
      <c r="K13620" s="391" t="str">
        <f t="shared" si="626"/>
        <v/>
      </c>
    </row>
    <row r="13621" spans="9:11">
      <c r="I13621" s="379" t="str">
        <f t="shared" si="624"/>
        <v/>
      </c>
      <c r="J13621" s="379" t="str">
        <f t="shared" si="625"/>
        <v/>
      </c>
      <c r="K13621" s="391" t="str">
        <f t="shared" si="626"/>
        <v/>
      </c>
    </row>
    <row r="13622" spans="9:11">
      <c r="I13622" s="379" t="str">
        <f t="shared" si="624"/>
        <v/>
      </c>
      <c r="J13622" s="379" t="str">
        <f t="shared" si="625"/>
        <v/>
      </c>
      <c r="K13622" s="391" t="str">
        <f t="shared" si="626"/>
        <v/>
      </c>
    </row>
    <row r="13623" spans="9:11">
      <c r="I13623" s="379" t="str">
        <f t="shared" si="624"/>
        <v/>
      </c>
      <c r="J13623" s="379" t="str">
        <f t="shared" si="625"/>
        <v/>
      </c>
      <c r="K13623" s="391" t="str">
        <f t="shared" si="626"/>
        <v/>
      </c>
    </row>
    <row r="13624" spans="9:11">
      <c r="I13624" s="379" t="str">
        <f t="shared" si="624"/>
        <v/>
      </c>
      <c r="J13624" s="379" t="str">
        <f t="shared" si="625"/>
        <v/>
      </c>
      <c r="K13624" s="391" t="str">
        <f t="shared" si="626"/>
        <v/>
      </c>
    </row>
    <row r="13625" spans="9:11">
      <c r="I13625" s="379" t="str">
        <f t="shared" si="624"/>
        <v/>
      </c>
      <c r="J13625" s="379" t="str">
        <f t="shared" si="625"/>
        <v/>
      </c>
      <c r="K13625" s="391" t="str">
        <f t="shared" si="626"/>
        <v/>
      </c>
    </row>
    <row r="13626" spans="9:11">
      <c r="I13626" s="379" t="str">
        <f t="shared" si="624"/>
        <v/>
      </c>
      <c r="J13626" s="379" t="str">
        <f t="shared" si="625"/>
        <v/>
      </c>
      <c r="K13626" s="391" t="str">
        <f t="shared" si="626"/>
        <v/>
      </c>
    </row>
    <row r="13627" spans="9:11">
      <c r="I13627" s="379" t="str">
        <f t="shared" si="624"/>
        <v/>
      </c>
      <c r="J13627" s="379" t="str">
        <f t="shared" si="625"/>
        <v/>
      </c>
      <c r="K13627" s="391" t="str">
        <f t="shared" si="626"/>
        <v/>
      </c>
    </row>
    <row r="13628" spans="9:11">
      <c r="I13628" s="379" t="str">
        <f t="shared" si="624"/>
        <v/>
      </c>
      <c r="J13628" s="379" t="str">
        <f t="shared" si="625"/>
        <v/>
      </c>
      <c r="K13628" s="391" t="str">
        <f t="shared" si="626"/>
        <v/>
      </c>
    </row>
    <row r="13629" spans="9:11">
      <c r="I13629" s="379" t="str">
        <f t="shared" si="624"/>
        <v/>
      </c>
      <c r="J13629" s="379" t="str">
        <f t="shared" si="625"/>
        <v/>
      </c>
      <c r="K13629" s="391" t="str">
        <f t="shared" si="626"/>
        <v/>
      </c>
    </row>
    <row r="13630" spans="9:11">
      <c r="I13630" s="379" t="str">
        <f t="shared" si="624"/>
        <v/>
      </c>
      <c r="J13630" s="379" t="str">
        <f t="shared" si="625"/>
        <v/>
      </c>
      <c r="K13630" s="391" t="str">
        <f t="shared" si="626"/>
        <v/>
      </c>
    </row>
    <row r="13631" spans="9:11">
      <c r="I13631" s="379" t="str">
        <f t="shared" si="624"/>
        <v/>
      </c>
      <c r="J13631" s="379" t="str">
        <f t="shared" si="625"/>
        <v/>
      </c>
      <c r="K13631" s="391" t="str">
        <f t="shared" si="626"/>
        <v/>
      </c>
    </row>
    <row r="13632" spans="9:11">
      <c r="I13632" s="379" t="str">
        <f t="shared" si="624"/>
        <v/>
      </c>
      <c r="J13632" s="379" t="str">
        <f t="shared" si="625"/>
        <v/>
      </c>
      <c r="K13632" s="391" t="str">
        <f t="shared" si="626"/>
        <v/>
      </c>
    </row>
    <row r="13633" spans="9:11">
      <c r="I13633" s="379" t="str">
        <f t="shared" si="624"/>
        <v/>
      </c>
      <c r="J13633" s="379" t="str">
        <f t="shared" si="625"/>
        <v/>
      </c>
      <c r="K13633" s="391" t="str">
        <f t="shared" si="626"/>
        <v/>
      </c>
    </row>
    <row r="13634" spans="9:11">
      <c r="I13634" s="379" t="str">
        <f t="shared" si="624"/>
        <v/>
      </c>
      <c r="J13634" s="379" t="str">
        <f t="shared" si="625"/>
        <v/>
      </c>
      <c r="K13634" s="391" t="str">
        <f t="shared" si="626"/>
        <v/>
      </c>
    </row>
    <row r="13635" spans="9:11">
      <c r="I13635" s="379" t="str">
        <f t="shared" si="624"/>
        <v/>
      </c>
      <c r="J13635" s="379" t="str">
        <f t="shared" si="625"/>
        <v/>
      </c>
      <c r="K13635" s="391" t="str">
        <f t="shared" si="626"/>
        <v/>
      </c>
    </row>
    <row r="13636" spans="9:11">
      <c r="I13636" s="379" t="str">
        <f t="shared" ref="I13636:I13699" si="627">IF(F14348&lt;&gt;"",F14348-$I$199,"")</f>
        <v/>
      </c>
      <c r="J13636" s="379" t="str">
        <f t="shared" ref="J13636:J13699" si="628">IF(I13636&lt;&gt;"",NETWORKDAYS($I$199,F14348-1,$N$201:$N$224),"")</f>
        <v/>
      </c>
      <c r="K13636" s="391" t="str">
        <f t="shared" ref="K13636:K13699" si="629">IF(I13636&lt;&gt;"",RIGHT(D14348,LEN(D14348)-FIND(" ",D14348)),"")</f>
        <v/>
      </c>
    </row>
    <row r="13637" spans="9:11">
      <c r="I13637" s="379" t="str">
        <f t="shared" si="627"/>
        <v/>
      </c>
      <c r="J13637" s="379" t="str">
        <f t="shared" si="628"/>
        <v/>
      </c>
      <c r="K13637" s="391" t="str">
        <f t="shared" si="629"/>
        <v/>
      </c>
    </row>
    <row r="13638" spans="9:11">
      <c r="I13638" s="379" t="str">
        <f t="shared" si="627"/>
        <v/>
      </c>
      <c r="J13638" s="379" t="str">
        <f t="shared" si="628"/>
        <v/>
      </c>
      <c r="K13638" s="391" t="str">
        <f t="shared" si="629"/>
        <v/>
      </c>
    </row>
    <row r="13639" spans="9:11">
      <c r="I13639" s="379" t="str">
        <f t="shared" si="627"/>
        <v/>
      </c>
      <c r="J13639" s="379" t="str">
        <f t="shared" si="628"/>
        <v/>
      </c>
      <c r="K13639" s="391" t="str">
        <f t="shared" si="629"/>
        <v/>
      </c>
    </row>
    <row r="13640" spans="9:11">
      <c r="I13640" s="379" t="str">
        <f t="shared" si="627"/>
        <v/>
      </c>
      <c r="J13640" s="379" t="str">
        <f t="shared" si="628"/>
        <v/>
      </c>
      <c r="K13640" s="391" t="str">
        <f t="shared" si="629"/>
        <v/>
      </c>
    </row>
    <row r="13641" spans="9:11">
      <c r="I13641" s="379" t="str">
        <f t="shared" si="627"/>
        <v/>
      </c>
      <c r="J13641" s="379" t="str">
        <f t="shared" si="628"/>
        <v/>
      </c>
      <c r="K13641" s="391" t="str">
        <f t="shared" si="629"/>
        <v/>
      </c>
    </row>
    <row r="13642" spans="9:11">
      <c r="I13642" s="379" t="str">
        <f t="shared" si="627"/>
        <v/>
      </c>
      <c r="J13642" s="379" t="str">
        <f t="shared" si="628"/>
        <v/>
      </c>
      <c r="K13642" s="391" t="str">
        <f t="shared" si="629"/>
        <v/>
      </c>
    </row>
    <row r="13643" spans="9:11">
      <c r="I13643" s="379" t="str">
        <f t="shared" si="627"/>
        <v/>
      </c>
      <c r="J13643" s="379" t="str">
        <f t="shared" si="628"/>
        <v/>
      </c>
      <c r="K13643" s="391" t="str">
        <f t="shared" si="629"/>
        <v/>
      </c>
    </row>
    <row r="13644" spans="9:11">
      <c r="I13644" s="379" t="str">
        <f t="shared" si="627"/>
        <v/>
      </c>
      <c r="J13644" s="379" t="str">
        <f t="shared" si="628"/>
        <v/>
      </c>
      <c r="K13644" s="391" t="str">
        <f t="shared" si="629"/>
        <v/>
      </c>
    </row>
    <row r="13645" spans="9:11">
      <c r="I13645" s="379" t="str">
        <f t="shared" si="627"/>
        <v/>
      </c>
      <c r="J13645" s="379" t="str">
        <f t="shared" si="628"/>
        <v/>
      </c>
      <c r="K13645" s="391" t="str">
        <f t="shared" si="629"/>
        <v/>
      </c>
    </row>
    <row r="13646" spans="9:11">
      <c r="I13646" s="379" t="str">
        <f t="shared" si="627"/>
        <v/>
      </c>
      <c r="J13646" s="379" t="str">
        <f t="shared" si="628"/>
        <v/>
      </c>
      <c r="K13646" s="391" t="str">
        <f t="shared" si="629"/>
        <v/>
      </c>
    </row>
    <row r="13647" spans="9:11">
      <c r="I13647" s="379" t="str">
        <f t="shared" si="627"/>
        <v/>
      </c>
      <c r="J13647" s="379" t="str">
        <f t="shared" si="628"/>
        <v/>
      </c>
      <c r="K13647" s="391" t="str">
        <f t="shared" si="629"/>
        <v/>
      </c>
    </row>
    <row r="13648" spans="9:11">
      <c r="I13648" s="379" t="str">
        <f t="shared" si="627"/>
        <v/>
      </c>
      <c r="J13648" s="379" t="str">
        <f t="shared" si="628"/>
        <v/>
      </c>
      <c r="K13648" s="391" t="str">
        <f t="shared" si="629"/>
        <v/>
      </c>
    </row>
    <row r="13649" spans="9:11">
      <c r="I13649" s="379" t="str">
        <f t="shared" si="627"/>
        <v/>
      </c>
      <c r="J13649" s="379" t="str">
        <f t="shared" si="628"/>
        <v/>
      </c>
      <c r="K13649" s="391" t="str">
        <f t="shared" si="629"/>
        <v/>
      </c>
    </row>
    <row r="13650" spans="9:11">
      <c r="I13650" s="379" t="str">
        <f t="shared" si="627"/>
        <v/>
      </c>
      <c r="J13650" s="379" t="str">
        <f t="shared" si="628"/>
        <v/>
      </c>
      <c r="K13650" s="391" t="str">
        <f t="shared" si="629"/>
        <v/>
      </c>
    </row>
    <row r="13651" spans="9:11">
      <c r="I13651" s="379" t="str">
        <f t="shared" si="627"/>
        <v/>
      </c>
      <c r="J13651" s="379" t="str">
        <f t="shared" si="628"/>
        <v/>
      </c>
      <c r="K13651" s="391" t="str">
        <f t="shared" si="629"/>
        <v/>
      </c>
    </row>
    <row r="13652" spans="9:11">
      <c r="I13652" s="379" t="str">
        <f t="shared" si="627"/>
        <v/>
      </c>
      <c r="J13652" s="379" t="str">
        <f t="shared" si="628"/>
        <v/>
      </c>
      <c r="K13652" s="391" t="str">
        <f t="shared" si="629"/>
        <v/>
      </c>
    </row>
    <row r="13653" spans="9:11">
      <c r="I13653" s="379" t="str">
        <f t="shared" si="627"/>
        <v/>
      </c>
      <c r="J13653" s="379" t="str">
        <f t="shared" si="628"/>
        <v/>
      </c>
      <c r="K13653" s="391" t="str">
        <f t="shared" si="629"/>
        <v/>
      </c>
    </row>
    <row r="13654" spans="9:11">
      <c r="I13654" s="379" t="str">
        <f t="shared" si="627"/>
        <v/>
      </c>
      <c r="J13654" s="379" t="str">
        <f t="shared" si="628"/>
        <v/>
      </c>
      <c r="K13654" s="391" t="str">
        <f t="shared" si="629"/>
        <v/>
      </c>
    </row>
    <row r="13655" spans="9:11">
      <c r="I13655" s="379" t="str">
        <f t="shared" si="627"/>
        <v/>
      </c>
      <c r="J13655" s="379" t="str">
        <f t="shared" si="628"/>
        <v/>
      </c>
      <c r="K13655" s="391" t="str">
        <f t="shared" si="629"/>
        <v/>
      </c>
    </row>
    <row r="13656" spans="9:11">
      <c r="I13656" s="379" t="str">
        <f t="shared" si="627"/>
        <v/>
      </c>
      <c r="J13656" s="379" t="str">
        <f t="shared" si="628"/>
        <v/>
      </c>
      <c r="K13656" s="391" t="str">
        <f t="shared" si="629"/>
        <v/>
      </c>
    </row>
    <row r="13657" spans="9:11">
      <c r="I13657" s="379" t="str">
        <f t="shared" si="627"/>
        <v/>
      </c>
      <c r="J13657" s="379" t="str">
        <f t="shared" si="628"/>
        <v/>
      </c>
      <c r="K13657" s="391" t="str">
        <f t="shared" si="629"/>
        <v/>
      </c>
    </row>
    <row r="13658" spans="9:11">
      <c r="I13658" s="379" t="str">
        <f t="shared" si="627"/>
        <v/>
      </c>
      <c r="J13658" s="379" t="str">
        <f t="shared" si="628"/>
        <v/>
      </c>
      <c r="K13658" s="391" t="str">
        <f t="shared" si="629"/>
        <v/>
      </c>
    </row>
    <row r="13659" spans="9:11">
      <c r="I13659" s="379" t="str">
        <f t="shared" si="627"/>
        <v/>
      </c>
      <c r="J13659" s="379" t="str">
        <f t="shared" si="628"/>
        <v/>
      </c>
      <c r="K13659" s="391" t="str">
        <f t="shared" si="629"/>
        <v/>
      </c>
    </row>
    <row r="13660" spans="9:11">
      <c r="I13660" s="379" t="str">
        <f t="shared" si="627"/>
        <v/>
      </c>
      <c r="J13660" s="379" t="str">
        <f t="shared" si="628"/>
        <v/>
      </c>
      <c r="K13660" s="391" t="str">
        <f t="shared" si="629"/>
        <v/>
      </c>
    </row>
    <row r="13661" spans="9:11">
      <c r="I13661" s="379" t="str">
        <f t="shared" si="627"/>
        <v/>
      </c>
      <c r="J13661" s="379" t="str">
        <f t="shared" si="628"/>
        <v/>
      </c>
      <c r="K13661" s="391" t="str">
        <f t="shared" si="629"/>
        <v/>
      </c>
    </row>
    <row r="13662" spans="9:11">
      <c r="I13662" s="379" t="str">
        <f t="shared" si="627"/>
        <v/>
      </c>
      <c r="J13662" s="379" t="str">
        <f t="shared" si="628"/>
        <v/>
      </c>
      <c r="K13662" s="391" t="str">
        <f t="shared" si="629"/>
        <v/>
      </c>
    </row>
    <row r="13663" spans="9:11">
      <c r="I13663" s="379" t="str">
        <f t="shared" si="627"/>
        <v/>
      </c>
      <c r="J13663" s="379" t="str">
        <f t="shared" si="628"/>
        <v/>
      </c>
      <c r="K13663" s="391" t="str">
        <f t="shared" si="629"/>
        <v/>
      </c>
    </row>
    <row r="13664" spans="9:11">
      <c r="I13664" s="379" t="str">
        <f t="shared" si="627"/>
        <v/>
      </c>
      <c r="J13664" s="379" t="str">
        <f t="shared" si="628"/>
        <v/>
      </c>
      <c r="K13664" s="391" t="str">
        <f t="shared" si="629"/>
        <v/>
      </c>
    </row>
    <row r="13665" spans="9:11">
      <c r="I13665" s="379" t="str">
        <f t="shared" si="627"/>
        <v/>
      </c>
      <c r="J13665" s="379" t="str">
        <f t="shared" si="628"/>
        <v/>
      </c>
      <c r="K13665" s="391" t="str">
        <f t="shared" si="629"/>
        <v/>
      </c>
    </row>
    <row r="13666" spans="9:11">
      <c r="I13666" s="379" t="str">
        <f t="shared" si="627"/>
        <v/>
      </c>
      <c r="J13666" s="379" t="str">
        <f t="shared" si="628"/>
        <v/>
      </c>
      <c r="K13666" s="391" t="str">
        <f t="shared" si="629"/>
        <v/>
      </c>
    </row>
    <row r="13667" spans="9:11">
      <c r="I13667" s="379" t="str">
        <f t="shared" si="627"/>
        <v/>
      </c>
      <c r="J13667" s="379" t="str">
        <f t="shared" si="628"/>
        <v/>
      </c>
      <c r="K13667" s="391" t="str">
        <f t="shared" si="629"/>
        <v/>
      </c>
    </row>
    <row r="13668" spans="9:11">
      <c r="I13668" s="379" t="str">
        <f t="shared" si="627"/>
        <v/>
      </c>
      <c r="J13668" s="379" t="str">
        <f t="shared" si="628"/>
        <v/>
      </c>
      <c r="K13668" s="391" t="str">
        <f t="shared" si="629"/>
        <v/>
      </c>
    </row>
    <row r="13669" spans="9:11">
      <c r="I13669" s="379" t="str">
        <f t="shared" si="627"/>
        <v/>
      </c>
      <c r="J13669" s="379" t="str">
        <f t="shared" si="628"/>
        <v/>
      </c>
      <c r="K13669" s="391" t="str">
        <f t="shared" si="629"/>
        <v/>
      </c>
    </row>
    <row r="13670" spans="9:11">
      <c r="I13670" s="379" t="str">
        <f t="shared" si="627"/>
        <v/>
      </c>
      <c r="J13670" s="379" t="str">
        <f t="shared" si="628"/>
        <v/>
      </c>
      <c r="K13670" s="391" t="str">
        <f t="shared" si="629"/>
        <v/>
      </c>
    </row>
    <row r="13671" spans="9:11">
      <c r="I13671" s="379" t="str">
        <f t="shared" si="627"/>
        <v/>
      </c>
      <c r="J13671" s="379" t="str">
        <f t="shared" si="628"/>
        <v/>
      </c>
      <c r="K13671" s="391" t="str">
        <f t="shared" si="629"/>
        <v/>
      </c>
    </row>
    <row r="13672" spans="9:11">
      <c r="I13672" s="379" t="str">
        <f t="shared" si="627"/>
        <v/>
      </c>
      <c r="J13672" s="379" t="str">
        <f t="shared" si="628"/>
        <v/>
      </c>
      <c r="K13672" s="391" t="str">
        <f t="shared" si="629"/>
        <v/>
      </c>
    </row>
    <row r="13673" spans="9:11">
      <c r="I13673" s="379" t="str">
        <f t="shared" si="627"/>
        <v/>
      </c>
      <c r="J13673" s="379" t="str">
        <f t="shared" si="628"/>
        <v/>
      </c>
      <c r="K13673" s="391" t="str">
        <f t="shared" si="629"/>
        <v/>
      </c>
    </row>
    <row r="13674" spans="9:11">
      <c r="I13674" s="379" t="str">
        <f t="shared" si="627"/>
        <v/>
      </c>
      <c r="J13674" s="379" t="str">
        <f t="shared" si="628"/>
        <v/>
      </c>
      <c r="K13674" s="391" t="str">
        <f t="shared" si="629"/>
        <v/>
      </c>
    </row>
    <row r="13675" spans="9:11">
      <c r="I13675" s="379" t="str">
        <f t="shared" si="627"/>
        <v/>
      </c>
      <c r="J13675" s="379" t="str">
        <f t="shared" si="628"/>
        <v/>
      </c>
      <c r="K13675" s="391" t="str">
        <f t="shared" si="629"/>
        <v/>
      </c>
    </row>
    <row r="13676" spans="9:11">
      <c r="I13676" s="379" t="str">
        <f t="shared" si="627"/>
        <v/>
      </c>
      <c r="J13676" s="379" t="str">
        <f t="shared" si="628"/>
        <v/>
      </c>
      <c r="K13676" s="391" t="str">
        <f t="shared" si="629"/>
        <v/>
      </c>
    </row>
    <row r="13677" spans="9:11">
      <c r="I13677" s="379" t="str">
        <f t="shared" si="627"/>
        <v/>
      </c>
      <c r="J13677" s="379" t="str">
        <f t="shared" si="628"/>
        <v/>
      </c>
      <c r="K13677" s="391" t="str">
        <f t="shared" si="629"/>
        <v/>
      </c>
    </row>
    <row r="13678" spans="9:11">
      <c r="I13678" s="379" t="str">
        <f t="shared" si="627"/>
        <v/>
      </c>
      <c r="J13678" s="379" t="str">
        <f t="shared" si="628"/>
        <v/>
      </c>
      <c r="K13678" s="391" t="str">
        <f t="shared" si="629"/>
        <v/>
      </c>
    </row>
    <row r="13679" spans="9:11">
      <c r="I13679" s="379" t="str">
        <f t="shared" si="627"/>
        <v/>
      </c>
      <c r="J13679" s="379" t="str">
        <f t="shared" si="628"/>
        <v/>
      </c>
      <c r="K13679" s="391" t="str">
        <f t="shared" si="629"/>
        <v/>
      </c>
    </row>
    <row r="13680" spans="9:11">
      <c r="I13680" s="379" t="str">
        <f t="shared" si="627"/>
        <v/>
      </c>
      <c r="J13680" s="379" t="str">
        <f t="shared" si="628"/>
        <v/>
      </c>
      <c r="K13680" s="391" t="str">
        <f t="shared" si="629"/>
        <v/>
      </c>
    </row>
    <row r="13681" spans="9:11">
      <c r="I13681" s="379" t="str">
        <f t="shared" si="627"/>
        <v/>
      </c>
      <c r="J13681" s="379" t="str">
        <f t="shared" si="628"/>
        <v/>
      </c>
      <c r="K13681" s="391" t="str">
        <f t="shared" si="629"/>
        <v/>
      </c>
    </row>
    <row r="13682" spans="9:11">
      <c r="I13682" s="379" t="str">
        <f t="shared" si="627"/>
        <v/>
      </c>
      <c r="J13682" s="379" t="str">
        <f t="shared" si="628"/>
        <v/>
      </c>
      <c r="K13682" s="391" t="str">
        <f t="shared" si="629"/>
        <v/>
      </c>
    </row>
    <row r="13683" spans="9:11">
      <c r="I13683" s="379" t="str">
        <f t="shared" si="627"/>
        <v/>
      </c>
      <c r="J13683" s="379" t="str">
        <f t="shared" si="628"/>
        <v/>
      </c>
      <c r="K13683" s="391" t="str">
        <f t="shared" si="629"/>
        <v/>
      </c>
    </row>
    <row r="13684" spans="9:11">
      <c r="I13684" s="379" t="str">
        <f t="shared" si="627"/>
        <v/>
      </c>
      <c r="J13684" s="379" t="str">
        <f t="shared" si="628"/>
        <v/>
      </c>
      <c r="K13684" s="391" t="str">
        <f t="shared" si="629"/>
        <v/>
      </c>
    </row>
    <row r="13685" spans="9:11">
      <c r="I13685" s="379" t="str">
        <f t="shared" si="627"/>
        <v/>
      </c>
      <c r="J13685" s="379" t="str">
        <f t="shared" si="628"/>
        <v/>
      </c>
      <c r="K13685" s="391" t="str">
        <f t="shared" si="629"/>
        <v/>
      </c>
    </row>
    <row r="13686" spans="9:11">
      <c r="I13686" s="379" t="str">
        <f t="shared" si="627"/>
        <v/>
      </c>
      <c r="J13686" s="379" t="str">
        <f t="shared" si="628"/>
        <v/>
      </c>
      <c r="K13686" s="391" t="str">
        <f t="shared" si="629"/>
        <v/>
      </c>
    </row>
    <row r="13687" spans="9:11">
      <c r="I13687" s="379" t="str">
        <f t="shared" si="627"/>
        <v/>
      </c>
      <c r="J13687" s="379" t="str">
        <f t="shared" si="628"/>
        <v/>
      </c>
      <c r="K13687" s="391" t="str">
        <f t="shared" si="629"/>
        <v/>
      </c>
    </row>
    <row r="13688" spans="9:11">
      <c r="I13688" s="379" t="str">
        <f t="shared" si="627"/>
        <v/>
      </c>
      <c r="J13688" s="379" t="str">
        <f t="shared" si="628"/>
        <v/>
      </c>
      <c r="K13688" s="391" t="str">
        <f t="shared" si="629"/>
        <v/>
      </c>
    </row>
    <row r="13689" spans="9:11">
      <c r="I13689" s="379" t="str">
        <f t="shared" si="627"/>
        <v/>
      </c>
      <c r="J13689" s="379" t="str">
        <f t="shared" si="628"/>
        <v/>
      </c>
      <c r="K13689" s="391" t="str">
        <f t="shared" si="629"/>
        <v/>
      </c>
    </row>
    <row r="13690" spans="9:11">
      <c r="I13690" s="379" t="str">
        <f t="shared" si="627"/>
        <v/>
      </c>
      <c r="J13690" s="379" t="str">
        <f t="shared" si="628"/>
        <v/>
      </c>
      <c r="K13690" s="391" t="str">
        <f t="shared" si="629"/>
        <v/>
      </c>
    </row>
    <row r="13691" spans="9:11">
      <c r="I13691" s="379" t="str">
        <f t="shared" si="627"/>
        <v/>
      </c>
      <c r="J13691" s="379" t="str">
        <f t="shared" si="628"/>
        <v/>
      </c>
      <c r="K13691" s="391" t="str">
        <f t="shared" si="629"/>
        <v/>
      </c>
    </row>
    <row r="13692" spans="9:11">
      <c r="I13692" s="379" t="str">
        <f t="shared" si="627"/>
        <v/>
      </c>
      <c r="J13692" s="379" t="str">
        <f t="shared" si="628"/>
        <v/>
      </c>
      <c r="K13692" s="391" t="str">
        <f t="shared" si="629"/>
        <v/>
      </c>
    </row>
    <row r="13693" spans="9:11">
      <c r="I13693" s="379" t="str">
        <f t="shared" si="627"/>
        <v/>
      </c>
      <c r="J13693" s="379" t="str">
        <f t="shared" si="628"/>
        <v/>
      </c>
      <c r="K13693" s="391" t="str">
        <f t="shared" si="629"/>
        <v/>
      </c>
    </row>
    <row r="13694" spans="9:11">
      <c r="I13694" s="379" t="str">
        <f t="shared" si="627"/>
        <v/>
      </c>
      <c r="J13694" s="379" t="str">
        <f t="shared" si="628"/>
        <v/>
      </c>
      <c r="K13694" s="391" t="str">
        <f t="shared" si="629"/>
        <v/>
      </c>
    </row>
    <row r="13695" spans="9:11">
      <c r="I13695" s="379" t="str">
        <f t="shared" si="627"/>
        <v/>
      </c>
      <c r="J13695" s="379" t="str">
        <f t="shared" si="628"/>
        <v/>
      </c>
      <c r="K13695" s="391" t="str">
        <f t="shared" si="629"/>
        <v/>
      </c>
    </row>
    <row r="13696" spans="9:11">
      <c r="I13696" s="379" t="str">
        <f t="shared" si="627"/>
        <v/>
      </c>
      <c r="J13696" s="379" t="str">
        <f t="shared" si="628"/>
        <v/>
      </c>
      <c r="K13696" s="391" t="str">
        <f t="shared" si="629"/>
        <v/>
      </c>
    </row>
    <row r="13697" spans="9:11">
      <c r="I13697" s="379" t="str">
        <f t="shared" si="627"/>
        <v/>
      </c>
      <c r="J13697" s="379" t="str">
        <f t="shared" si="628"/>
        <v/>
      </c>
      <c r="K13697" s="391" t="str">
        <f t="shared" si="629"/>
        <v/>
      </c>
    </row>
    <row r="13698" spans="9:11">
      <c r="I13698" s="379" t="str">
        <f t="shared" si="627"/>
        <v/>
      </c>
      <c r="J13698" s="379" t="str">
        <f t="shared" si="628"/>
        <v/>
      </c>
      <c r="K13698" s="391" t="str">
        <f t="shared" si="629"/>
        <v/>
      </c>
    </row>
    <row r="13699" spans="9:11">
      <c r="I13699" s="379" t="str">
        <f t="shared" si="627"/>
        <v/>
      </c>
      <c r="J13699" s="379" t="str">
        <f t="shared" si="628"/>
        <v/>
      </c>
      <c r="K13699" s="391" t="str">
        <f t="shared" si="629"/>
        <v/>
      </c>
    </row>
    <row r="13700" spans="9:11">
      <c r="I13700" s="379" t="str">
        <f t="shared" ref="I13700:I13763" si="630">IF(F14412&lt;&gt;"",F14412-$I$199,"")</f>
        <v/>
      </c>
      <c r="J13700" s="379" t="str">
        <f t="shared" ref="J13700:J13763" si="631">IF(I13700&lt;&gt;"",NETWORKDAYS($I$199,F14412-1,$N$201:$N$224),"")</f>
        <v/>
      </c>
      <c r="K13700" s="391" t="str">
        <f t="shared" ref="K13700:K13763" si="632">IF(I13700&lt;&gt;"",RIGHT(D14412,LEN(D14412)-FIND(" ",D14412)),"")</f>
        <v/>
      </c>
    </row>
    <row r="13701" spans="9:11">
      <c r="I13701" s="379" t="str">
        <f t="shared" si="630"/>
        <v/>
      </c>
      <c r="J13701" s="379" t="str">
        <f t="shared" si="631"/>
        <v/>
      </c>
      <c r="K13701" s="391" t="str">
        <f t="shared" si="632"/>
        <v/>
      </c>
    </row>
    <row r="13702" spans="9:11">
      <c r="I13702" s="379" t="str">
        <f t="shared" si="630"/>
        <v/>
      </c>
      <c r="J13702" s="379" t="str">
        <f t="shared" si="631"/>
        <v/>
      </c>
      <c r="K13702" s="391" t="str">
        <f t="shared" si="632"/>
        <v/>
      </c>
    </row>
    <row r="13703" spans="9:11">
      <c r="I13703" s="379" t="str">
        <f t="shared" si="630"/>
        <v/>
      </c>
      <c r="J13703" s="379" t="str">
        <f t="shared" si="631"/>
        <v/>
      </c>
      <c r="K13703" s="391" t="str">
        <f t="shared" si="632"/>
        <v/>
      </c>
    </row>
    <row r="13704" spans="9:11">
      <c r="I13704" s="379" t="str">
        <f t="shared" si="630"/>
        <v/>
      </c>
      <c r="J13704" s="379" t="str">
        <f t="shared" si="631"/>
        <v/>
      </c>
      <c r="K13704" s="391" t="str">
        <f t="shared" si="632"/>
        <v/>
      </c>
    </row>
    <row r="13705" spans="9:11">
      <c r="I13705" s="379" t="str">
        <f t="shared" si="630"/>
        <v/>
      </c>
      <c r="J13705" s="379" t="str">
        <f t="shared" si="631"/>
        <v/>
      </c>
      <c r="K13705" s="391" t="str">
        <f t="shared" si="632"/>
        <v/>
      </c>
    </row>
    <row r="13706" spans="9:11">
      <c r="I13706" s="379" t="str">
        <f t="shared" si="630"/>
        <v/>
      </c>
      <c r="J13706" s="379" t="str">
        <f t="shared" si="631"/>
        <v/>
      </c>
      <c r="K13706" s="391" t="str">
        <f t="shared" si="632"/>
        <v/>
      </c>
    </row>
    <row r="13707" spans="9:11">
      <c r="I13707" s="379" t="str">
        <f t="shared" si="630"/>
        <v/>
      </c>
      <c r="J13707" s="379" t="str">
        <f t="shared" si="631"/>
        <v/>
      </c>
      <c r="K13707" s="391" t="str">
        <f t="shared" si="632"/>
        <v/>
      </c>
    </row>
    <row r="13708" spans="9:11">
      <c r="I13708" s="379" t="str">
        <f t="shared" si="630"/>
        <v/>
      </c>
      <c r="J13708" s="379" t="str">
        <f t="shared" si="631"/>
        <v/>
      </c>
      <c r="K13708" s="391" t="str">
        <f t="shared" si="632"/>
        <v/>
      </c>
    </row>
    <row r="13709" spans="9:11">
      <c r="I13709" s="379" t="str">
        <f t="shared" si="630"/>
        <v/>
      </c>
      <c r="J13709" s="379" t="str">
        <f t="shared" si="631"/>
        <v/>
      </c>
      <c r="K13709" s="391" t="str">
        <f t="shared" si="632"/>
        <v/>
      </c>
    </row>
    <row r="13710" spans="9:11">
      <c r="I13710" s="379" t="str">
        <f t="shared" si="630"/>
        <v/>
      </c>
      <c r="J13710" s="379" t="str">
        <f t="shared" si="631"/>
        <v/>
      </c>
      <c r="K13710" s="391" t="str">
        <f t="shared" si="632"/>
        <v/>
      </c>
    </row>
    <row r="13711" spans="9:11">
      <c r="I13711" s="379" t="str">
        <f t="shared" si="630"/>
        <v/>
      </c>
      <c r="J13711" s="379" t="str">
        <f t="shared" si="631"/>
        <v/>
      </c>
      <c r="K13711" s="391" t="str">
        <f t="shared" si="632"/>
        <v/>
      </c>
    </row>
    <row r="13712" spans="9:11">
      <c r="I13712" s="379" t="str">
        <f t="shared" si="630"/>
        <v/>
      </c>
      <c r="J13712" s="379" t="str">
        <f t="shared" si="631"/>
        <v/>
      </c>
      <c r="K13712" s="391" t="str">
        <f t="shared" si="632"/>
        <v/>
      </c>
    </row>
    <row r="13713" spans="9:11">
      <c r="I13713" s="379" t="str">
        <f t="shared" si="630"/>
        <v/>
      </c>
      <c r="J13713" s="379" t="str">
        <f t="shared" si="631"/>
        <v/>
      </c>
      <c r="K13713" s="391" t="str">
        <f t="shared" si="632"/>
        <v/>
      </c>
    </row>
    <row r="13714" spans="9:11">
      <c r="I13714" s="379" t="str">
        <f t="shared" si="630"/>
        <v/>
      </c>
      <c r="J13714" s="379" t="str">
        <f t="shared" si="631"/>
        <v/>
      </c>
      <c r="K13714" s="391" t="str">
        <f t="shared" si="632"/>
        <v/>
      </c>
    </row>
    <row r="13715" spans="9:11">
      <c r="I13715" s="379" t="str">
        <f t="shared" si="630"/>
        <v/>
      </c>
      <c r="J13715" s="379" t="str">
        <f t="shared" si="631"/>
        <v/>
      </c>
      <c r="K13715" s="391" t="str">
        <f t="shared" si="632"/>
        <v/>
      </c>
    </row>
    <row r="13716" spans="9:11">
      <c r="I13716" s="379" t="str">
        <f t="shared" si="630"/>
        <v/>
      </c>
      <c r="J13716" s="379" t="str">
        <f t="shared" si="631"/>
        <v/>
      </c>
      <c r="K13716" s="391" t="str">
        <f t="shared" si="632"/>
        <v/>
      </c>
    </row>
    <row r="13717" spans="9:11">
      <c r="I13717" s="379" t="str">
        <f t="shared" si="630"/>
        <v/>
      </c>
      <c r="J13717" s="379" t="str">
        <f t="shared" si="631"/>
        <v/>
      </c>
      <c r="K13717" s="391" t="str">
        <f t="shared" si="632"/>
        <v/>
      </c>
    </row>
    <row r="13718" spans="9:11">
      <c r="I13718" s="379" t="str">
        <f t="shared" si="630"/>
        <v/>
      </c>
      <c r="J13718" s="379" t="str">
        <f t="shared" si="631"/>
        <v/>
      </c>
      <c r="K13718" s="391" t="str">
        <f t="shared" si="632"/>
        <v/>
      </c>
    </row>
    <row r="13719" spans="9:11">
      <c r="I13719" s="379" t="str">
        <f t="shared" si="630"/>
        <v/>
      </c>
      <c r="J13719" s="379" t="str">
        <f t="shared" si="631"/>
        <v/>
      </c>
      <c r="K13719" s="391" t="str">
        <f t="shared" si="632"/>
        <v/>
      </c>
    </row>
    <row r="13720" spans="9:11">
      <c r="I13720" s="379" t="str">
        <f t="shared" si="630"/>
        <v/>
      </c>
      <c r="J13720" s="379" t="str">
        <f t="shared" si="631"/>
        <v/>
      </c>
      <c r="K13720" s="391" t="str">
        <f t="shared" si="632"/>
        <v/>
      </c>
    </row>
    <row r="13721" spans="9:11">
      <c r="I13721" s="379" t="str">
        <f t="shared" si="630"/>
        <v/>
      </c>
      <c r="J13721" s="379" t="str">
        <f t="shared" si="631"/>
        <v/>
      </c>
      <c r="K13721" s="391" t="str">
        <f t="shared" si="632"/>
        <v/>
      </c>
    </row>
    <row r="13722" spans="9:11">
      <c r="I13722" s="379" t="str">
        <f t="shared" si="630"/>
        <v/>
      </c>
      <c r="J13722" s="379" t="str">
        <f t="shared" si="631"/>
        <v/>
      </c>
      <c r="K13722" s="391" t="str">
        <f t="shared" si="632"/>
        <v/>
      </c>
    </row>
    <row r="13723" spans="9:11">
      <c r="I13723" s="379" t="str">
        <f t="shared" si="630"/>
        <v/>
      </c>
      <c r="J13723" s="379" t="str">
        <f t="shared" si="631"/>
        <v/>
      </c>
      <c r="K13723" s="391" t="str">
        <f t="shared" si="632"/>
        <v/>
      </c>
    </row>
    <row r="13724" spans="9:11">
      <c r="I13724" s="379" t="str">
        <f t="shared" si="630"/>
        <v/>
      </c>
      <c r="J13724" s="379" t="str">
        <f t="shared" si="631"/>
        <v/>
      </c>
      <c r="K13724" s="391" t="str">
        <f t="shared" si="632"/>
        <v/>
      </c>
    </row>
    <row r="13725" spans="9:11">
      <c r="I13725" s="379" t="str">
        <f t="shared" si="630"/>
        <v/>
      </c>
      <c r="J13725" s="379" t="str">
        <f t="shared" si="631"/>
        <v/>
      </c>
      <c r="K13725" s="391" t="str">
        <f t="shared" si="632"/>
        <v/>
      </c>
    </row>
    <row r="13726" spans="9:11">
      <c r="I13726" s="379" t="str">
        <f t="shared" si="630"/>
        <v/>
      </c>
      <c r="J13726" s="379" t="str">
        <f t="shared" si="631"/>
        <v/>
      </c>
      <c r="K13726" s="391" t="str">
        <f t="shared" si="632"/>
        <v/>
      </c>
    </row>
    <row r="13727" spans="9:11">
      <c r="I13727" s="379" t="str">
        <f t="shared" si="630"/>
        <v/>
      </c>
      <c r="J13727" s="379" t="str">
        <f t="shared" si="631"/>
        <v/>
      </c>
      <c r="K13727" s="391" t="str">
        <f t="shared" si="632"/>
        <v/>
      </c>
    </row>
    <row r="13728" spans="9:11">
      <c r="I13728" s="379" t="str">
        <f t="shared" si="630"/>
        <v/>
      </c>
      <c r="J13728" s="379" t="str">
        <f t="shared" si="631"/>
        <v/>
      </c>
      <c r="K13728" s="391" t="str">
        <f t="shared" si="632"/>
        <v/>
      </c>
    </row>
    <row r="13729" spans="9:11">
      <c r="I13729" s="379" t="str">
        <f t="shared" si="630"/>
        <v/>
      </c>
      <c r="J13729" s="379" t="str">
        <f t="shared" si="631"/>
        <v/>
      </c>
      <c r="K13729" s="391" t="str">
        <f t="shared" si="632"/>
        <v/>
      </c>
    </row>
    <row r="13730" spans="9:11">
      <c r="I13730" s="379" t="str">
        <f t="shared" si="630"/>
        <v/>
      </c>
      <c r="J13730" s="379" t="str">
        <f t="shared" si="631"/>
        <v/>
      </c>
      <c r="K13730" s="391" t="str">
        <f t="shared" si="632"/>
        <v/>
      </c>
    </row>
    <row r="13731" spans="9:11">
      <c r="I13731" s="379" t="str">
        <f t="shared" si="630"/>
        <v/>
      </c>
      <c r="J13731" s="379" t="str">
        <f t="shared" si="631"/>
        <v/>
      </c>
      <c r="K13731" s="391" t="str">
        <f t="shared" si="632"/>
        <v/>
      </c>
    </row>
    <row r="13732" spans="9:11">
      <c r="I13732" s="379" t="str">
        <f t="shared" si="630"/>
        <v/>
      </c>
      <c r="J13732" s="379" t="str">
        <f t="shared" si="631"/>
        <v/>
      </c>
      <c r="K13732" s="391" t="str">
        <f t="shared" si="632"/>
        <v/>
      </c>
    </row>
    <row r="13733" spans="9:11">
      <c r="I13733" s="379" t="str">
        <f t="shared" si="630"/>
        <v/>
      </c>
      <c r="J13733" s="379" t="str">
        <f t="shared" si="631"/>
        <v/>
      </c>
      <c r="K13733" s="391" t="str">
        <f t="shared" si="632"/>
        <v/>
      </c>
    </row>
    <row r="13734" spans="9:11">
      <c r="I13734" s="379" t="str">
        <f t="shared" si="630"/>
        <v/>
      </c>
      <c r="J13734" s="379" t="str">
        <f t="shared" si="631"/>
        <v/>
      </c>
      <c r="K13734" s="391" t="str">
        <f t="shared" si="632"/>
        <v/>
      </c>
    </row>
    <row r="13735" spans="9:11">
      <c r="I13735" s="379" t="str">
        <f t="shared" si="630"/>
        <v/>
      </c>
      <c r="J13735" s="379" t="str">
        <f t="shared" si="631"/>
        <v/>
      </c>
      <c r="K13735" s="391" t="str">
        <f t="shared" si="632"/>
        <v/>
      </c>
    </row>
    <row r="13736" spans="9:11">
      <c r="I13736" s="379" t="str">
        <f t="shared" si="630"/>
        <v/>
      </c>
      <c r="J13736" s="379" t="str">
        <f t="shared" si="631"/>
        <v/>
      </c>
      <c r="K13736" s="391" t="str">
        <f t="shared" si="632"/>
        <v/>
      </c>
    </row>
    <row r="13737" spans="9:11">
      <c r="I13737" s="379" t="str">
        <f t="shared" si="630"/>
        <v/>
      </c>
      <c r="J13737" s="379" t="str">
        <f t="shared" si="631"/>
        <v/>
      </c>
      <c r="K13737" s="391" t="str">
        <f t="shared" si="632"/>
        <v/>
      </c>
    </row>
    <row r="13738" spans="9:11">
      <c r="I13738" s="379" t="str">
        <f t="shared" si="630"/>
        <v/>
      </c>
      <c r="J13738" s="379" t="str">
        <f t="shared" si="631"/>
        <v/>
      </c>
      <c r="K13738" s="391" t="str">
        <f t="shared" si="632"/>
        <v/>
      </c>
    </row>
    <row r="13739" spans="9:11">
      <c r="I13739" s="379" t="str">
        <f t="shared" si="630"/>
        <v/>
      </c>
      <c r="J13739" s="379" t="str">
        <f t="shared" si="631"/>
        <v/>
      </c>
      <c r="K13739" s="391" t="str">
        <f t="shared" si="632"/>
        <v/>
      </c>
    </row>
    <row r="13740" spans="9:11">
      <c r="I13740" s="379" t="str">
        <f t="shared" si="630"/>
        <v/>
      </c>
      <c r="J13740" s="379" t="str">
        <f t="shared" si="631"/>
        <v/>
      </c>
      <c r="K13740" s="391" t="str">
        <f t="shared" si="632"/>
        <v/>
      </c>
    </row>
    <row r="13741" spans="9:11">
      <c r="I13741" s="379" t="str">
        <f t="shared" si="630"/>
        <v/>
      </c>
      <c r="J13741" s="379" t="str">
        <f t="shared" si="631"/>
        <v/>
      </c>
      <c r="K13741" s="391" t="str">
        <f t="shared" si="632"/>
        <v/>
      </c>
    </row>
    <row r="13742" spans="9:11">
      <c r="I13742" s="379" t="str">
        <f t="shared" si="630"/>
        <v/>
      </c>
      <c r="J13742" s="379" t="str">
        <f t="shared" si="631"/>
        <v/>
      </c>
      <c r="K13742" s="391" t="str">
        <f t="shared" si="632"/>
        <v/>
      </c>
    </row>
    <row r="13743" spans="9:11">
      <c r="I13743" s="379" t="str">
        <f t="shared" si="630"/>
        <v/>
      </c>
      <c r="J13743" s="379" t="str">
        <f t="shared" si="631"/>
        <v/>
      </c>
      <c r="K13743" s="391" t="str">
        <f t="shared" si="632"/>
        <v/>
      </c>
    </row>
    <row r="13744" spans="9:11">
      <c r="I13744" s="379" t="str">
        <f t="shared" si="630"/>
        <v/>
      </c>
      <c r="J13744" s="379" t="str">
        <f t="shared" si="631"/>
        <v/>
      </c>
      <c r="K13744" s="391" t="str">
        <f t="shared" si="632"/>
        <v/>
      </c>
    </row>
    <row r="13745" spans="9:11">
      <c r="I13745" s="379" t="str">
        <f t="shared" si="630"/>
        <v/>
      </c>
      <c r="J13745" s="379" t="str">
        <f t="shared" si="631"/>
        <v/>
      </c>
      <c r="K13745" s="391" t="str">
        <f t="shared" si="632"/>
        <v/>
      </c>
    </row>
    <row r="13746" spans="9:11">
      <c r="I13746" s="379" t="str">
        <f t="shared" si="630"/>
        <v/>
      </c>
      <c r="J13746" s="379" t="str">
        <f t="shared" si="631"/>
        <v/>
      </c>
      <c r="K13746" s="391" t="str">
        <f t="shared" si="632"/>
        <v/>
      </c>
    </row>
    <row r="13747" spans="9:11">
      <c r="I13747" s="379" t="str">
        <f t="shared" si="630"/>
        <v/>
      </c>
      <c r="J13747" s="379" t="str">
        <f t="shared" si="631"/>
        <v/>
      </c>
      <c r="K13747" s="391" t="str">
        <f t="shared" si="632"/>
        <v/>
      </c>
    </row>
    <row r="13748" spans="9:11">
      <c r="I13748" s="379" t="str">
        <f t="shared" si="630"/>
        <v/>
      </c>
      <c r="J13748" s="379" t="str">
        <f t="shared" si="631"/>
        <v/>
      </c>
      <c r="K13748" s="391" t="str">
        <f t="shared" si="632"/>
        <v/>
      </c>
    </row>
    <row r="13749" spans="9:11">
      <c r="I13749" s="379" t="str">
        <f t="shared" si="630"/>
        <v/>
      </c>
      <c r="J13749" s="379" t="str">
        <f t="shared" si="631"/>
        <v/>
      </c>
      <c r="K13749" s="391" t="str">
        <f t="shared" si="632"/>
        <v/>
      </c>
    </row>
    <row r="13750" spans="9:11">
      <c r="I13750" s="379" t="str">
        <f t="shared" si="630"/>
        <v/>
      </c>
      <c r="J13750" s="379" t="str">
        <f t="shared" si="631"/>
        <v/>
      </c>
      <c r="K13750" s="391" t="str">
        <f t="shared" si="632"/>
        <v/>
      </c>
    </row>
    <row r="13751" spans="9:11">
      <c r="I13751" s="379" t="str">
        <f t="shared" si="630"/>
        <v/>
      </c>
      <c r="J13751" s="379" t="str">
        <f t="shared" si="631"/>
        <v/>
      </c>
      <c r="K13751" s="391" t="str">
        <f t="shared" si="632"/>
        <v/>
      </c>
    </row>
    <row r="13752" spans="9:11">
      <c r="I13752" s="379" t="str">
        <f t="shared" si="630"/>
        <v/>
      </c>
      <c r="J13752" s="379" t="str">
        <f t="shared" si="631"/>
        <v/>
      </c>
      <c r="K13752" s="391" t="str">
        <f t="shared" si="632"/>
        <v/>
      </c>
    </row>
    <row r="13753" spans="9:11">
      <c r="I13753" s="379" t="str">
        <f t="shared" si="630"/>
        <v/>
      </c>
      <c r="J13753" s="379" t="str">
        <f t="shared" si="631"/>
        <v/>
      </c>
      <c r="K13753" s="391" t="str">
        <f t="shared" si="632"/>
        <v/>
      </c>
    </row>
    <row r="13754" spans="9:11">
      <c r="I13754" s="379" t="str">
        <f t="shared" si="630"/>
        <v/>
      </c>
      <c r="J13754" s="379" t="str">
        <f t="shared" si="631"/>
        <v/>
      </c>
      <c r="K13754" s="391" t="str">
        <f t="shared" si="632"/>
        <v/>
      </c>
    </row>
    <row r="13755" spans="9:11">
      <c r="I13755" s="379" t="str">
        <f t="shared" si="630"/>
        <v/>
      </c>
      <c r="J13755" s="379" t="str">
        <f t="shared" si="631"/>
        <v/>
      </c>
      <c r="K13755" s="391" t="str">
        <f t="shared" si="632"/>
        <v/>
      </c>
    </row>
    <row r="13756" spans="9:11">
      <c r="I13756" s="379" t="str">
        <f t="shared" si="630"/>
        <v/>
      </c>
      <c r="J13756" s="379" t="str">
        <f t="shared" si="631"/>
        <v/>
      </c>
      <c r="K13756" s="391" t="str">
        <f t="shared" si="632"/>
        <v/>
      </c>
    </row>
    <row r="13757" spans="9:11">
      <c r="I13757" s="379" t="str">
        <f t="shared" si="630"/>
        <v/>
      </c>
      <c r="J13757" s="379" t="str">
        <f t="shared" si="631"/>
        <v/>
      </c>
      <c r="K13757" s="391" t="str">
        <f t="shared" si="632"/>
        <v/>
      </c>
    </row>
    <row r="13758" spans="9:11">
      <c r="I13758" s="379" t="str">
        <f t="shared" si="630"/>
        <v/>
      </c>
      <c r="J13758" s="379" t="str">
        <f t="shared" si="631"/>
        <v/>
      </c>
      <c r="K13758" s="391" t="str">
        <f t="shared" si="632"/>
        <v/>
      </c>
    </row>
    <row r="13759" spans="9:11">
      <c r="I13759" s="379" t="str">
        <f t="shared" si="630"/>
        <v/>
      </c>
      <c r="J13759" s="379" t="str">
        <f t="shared" si="631"/>
        <v/>
      </c>
      <c r="K13759" s="391" t="str">
        <f t="shared" si="632"/>
        <v/>
      </c>
    </row>
    <row r="13760" spans="9:11">
      <c r="I13760" s="379" t="str">
        <f t="shared" si="630"/>
        <v/>
      </c>
      <c r="J13760" s="379" t="str">
        <f t="shared" si="631"/>
        <v/>
      </c>
      <c r="K13760" s="391" t="str">
        <f t="shared" si="632"/>
        <v/>
      </c>
    </row>
    <row r="13761" spans="9:11">
      <c r="I13761" s="379" t="str">
        <f t="shared" si="630"/>
        <v/>
      </c>
      <c r="J13761" s="379" t="str">
        <f t="shared" si="631"/>
        <v/>
      </c>
      <c r="K13761" s="391" t="str">
        <f t="shared" si="632"/>
        <v/>
      </c>
    </row>
    <row r="13762" spans="9:11">
      <c r="I13762" s="379" t="str">
        <f t="shared" si="630"/>
        <v/>
      </c>
      <c r="J13762" s="379" t="str">
        <f t="shared" si="631"/>
        <v/>
      </c>
      <c r="K13762" s="391" t="str">
        <f t="shared" si="632"/>
        <v/>
      </c>
    </row>
    <row r="13763" spans="9:11">
      <c r="I13763" s="379" t="str">
        <f t="shared" si="630"/>
        <v/>
      </c>
      <c r="J13763" s="379" t="str">
        <f t="shared" si="631"/>
        <v/>
      </c>
      <c r="K13763" s="391" t="str">
        <f t="shared" si="632"/>
        <v/>
      </c>
    </row>
    <row r="13764" spans="9:11">
      <c r="I13764" s="379" t="str">
        <f t="shared" ref="I13764:I13827" si="633">IF(F14476&lt;&gt;"",F14476-$I$199,"")</f>
        <v/>
      </c>
      <c r="J13764" s="379" t="str">
        <f t="shared" ref="J13764:J13827" si="634">IF(I13764&lt;&gt;"",NETWORKDAYS($I$199,F14476-1,$N$201:$N$224),"")</f>
        <v/>
      </c>
      <c r="K13764" s="391" t="str">
        <f t="shared" ref="K13764:K13827" si="635">IF(I13764&lt;&gt;"",RIGHT(D14476,LEN(D14476)-FIND(" ",D14476)),"")</f>
        <v/>
      </c>
    </row>
    <row r="13765" spans="9:11">
      <c r="I13765" s="379" t="str">
        <f t="shared" si="633"/>
        <v/>
      </c>
      <c r="J13765" s="379" t="str">
        <f t="shared" si="634"/>
        <v/>
      </c>
      <c r="K13765" s="391" t="str">
        <f t="shared" si="635"/>
        <v/>
      </c>
    </row>
    <row r="13766" spans="9:11">
      <c r="I13766" s="379" t="str">
        <f t="shared" si="633"/>
        <v/>
      </c>
      <c r="J13766" s="379" t="str">
        <f t="shared" si="634"/>
        <v/>
      </c>
      <c r="K13766" s="391" t="str">
        <f t="shared" si="635"/>
        <v/>
      </c>
    </row>
    <row r="13767" spans="9:11">
      <c r="I13767" s="379" t="str">
        <f t="shared" si="633"/>
        <v/>
      </c>
      <c r="J13767" s="379" t="str">
        <f t="shared" si="634"/>
        <v/>
      </c>
      <c r="K13767" s="391" t="str">
        <f t="shared" si="635"/>
        <v/>
      </c>
    </row>
    <row r="13768" spans="9:11">
      <c r="I13768" s="379" t="str">
        <f t="shared" si="633"/>
        <v/>
      </c>
      <c r="J13768" s="379" t="str">
        <f t="shared" si="634"/>
        <v/>
      </c>
      <c r="K13768" s="391" t="str">
        <f t="shared" si="635"/>
        <v/>
      </c>
    </row>
    <row r="13769" spans="9:11">
      <c r="I13769" s="379" t="str">
        <f t="shared" si="633"/>
        <v/>
      </c>
      <c r="J13769" s="379" t="str">
        <f t="shared" si="634"/>
        <v/>
      </c>
      <c r="K13769" s="391" t="str">
        <f t="shared" si="635"/>
        <v/>
      </c>
    </row>
    <row r="13770" spans="9:11">
      <c r="I13770" s="379" t="str">
        <f t="shared" si="633"/>
        <v/>
      </c>
      <c r="J13770" s="379" t="str">
        <f t="shared" si="634"/>
        <v/>
      </c>
      <c r="K13770" s="391" t="str">
        <f t="shared" si="635"/>
        <v/>
      </c>
    </row>
    <row r="13771" spans="9:11">
      <c r="I13771" s="379" t="str">
        <f t="shared" si="633"/>
        <v/>
      </c>
      <c r="J13771" s="379" t="str">
        <f t="shared" si="634"/>
        <v/>
      </c>
      <c r="K13771" s="391" t="str">
        <f t="shared" si="635"/>
        <v/>
      </c>
    </row>
    <row r="13772" spans="9:11">
      <c r="I13772" s="379" t="str">
        <f t="shared" si="633"/>
        <v/>
      </c>
      <c r="J13772" s="379" t="str">
        <f t="shared" si="634"/>
        <v/>
      </c>
      <c r="K13772" s="391" t="str">
        <f t="shared" si="635"/>
        <v/>
      </c>
    </row>
    <row r="13773" spans="9:11">
      <c r="I13773" s="379" t="str">
        <f t="shared" si="633"/>
        <v/>
      </c>
      <c r="J13773" s="379" t="str">
        <f t="shared" si="634"/>
        <v/>
      </c>
      <c r="K13773" s="391" t="str">
        <f t="shared" si="635"/>
        <v/>
      </c>
    </row>
    <row r="13774" spans="9:11">
      <c r="I13774" s="379" t="str">
        <f t="shared" si="633"/>
        <v/>
      </c>
      <c r="J13774" s="379" t="str">
        <f t="shared" si="634"/>
        <v/>
      </c>
      <c r="K13774" s="391" t="str">
        <f t="shared" si="635"/>
        <v/>
      </c>
    </row>
    <row r="13775" spans="9:11">
      <c r="I13775" s="379" t="str">
        <f t="shared" si="633"/>
        <v/>
      </c>
      <c r="J13775" s="379" t="str">
        <f t="shared" si="634"/>
        <v/>
      </c>
      <c r="K13775" s="391" t="str">
        <f t="shared" si="635"/>
        <v/>
      </c>
    </row>
    <row r="13776" spans="9:11">
      <c r="I13776" s="379" t="str">
        <f t="shared" si="633"/>
        <v/>
      </c>
      <c r="J13776" s="379" t="str">
        <f t="shared" si="634"/>
        <v/>
      </c>
      <c r="K13776" s="391" t="str">
        <f t="shared" si="635"/>
        <v/>
      </c>
    </row>
    <row r="13777" spans="9:11">
      <c r="I13777" s="379" t="str">
        <f t="shared" si="633"/>
        <v/>
      </c>
      <c r="J13777" s="379" t="str">
        <f t="shared" si="634"/>
        <v/>
      </c>
      <c r="K13777" s="391" t="str">
        <f t="shared" si="635"/>
        <v/>
      </c>
    </row>
    <row r="13778" spans="9:11">
      <c r="I13778" s="379" t="str">
        <f t="shared" si="633"/>
        <v/>
      </c>
      <c r="J13778" s="379" t="str">
        <f t="shared" si="634"/>
        <v/>
      </c>
      <c r="K13778" s="391" t="str">
        <f t="shared" si="635"/>
        <v/>
      </c>
    </row>
    <row r="13779" spans="9:11">
      <c r="I13779" s="379" t="str">
        <f t="shared" si="633"/>
        <v/>
      </c>
      <c r="J13779" s="379" t="str">
        <f t="shared" si="634"/>
        <v/>
      </c>
      <c r="K13779" s="391" t="str">
        <f t="shared" si="635"/>
        <v/>
      </c>
    </row>
    <row r="13780" spans="9:11">
      <c r="I13780" s="379" t="str">
        <f t="shared" si="633"/>
        <v/>
      </c>
      <c r="J13780" s="379" t="str">
        <f t="shared" si="634"/>
        <v/>
      </c>
      <c r="K13780" s="391" t="str">
        <f t="shared" si="635"/>
        <v/>
      </c>
    </row>
    <row r="13781" spans="9:11">
      <c r="I13781" s="379" t="str">
        <f t="shared" si="633"/>
        <v/>
      </c>
      <c r="J13781" s="379" t="str">
        <f t="shared" si="634"/>
        <v/>
      </c>
      <c r="K13781" s="391" t="str">
        <f t="shared" si="635"/>
        <v/>
      </c>
    </row>
    <row r="13782" spans="9:11">
      <c r="I13782" s="379" t="str">
        <f t="shared" si="633"/>
        <v/>
      </c>
      <c r="J13782" s="379" t="str">
        <f t="shared" si="634"/>
        <v/>
      </c>
      <c r="K13782" s="391" t="str">
        <f t="shared" si="635"/>
        <v/>
      </c>
    </row>
    <row r="13783" spans="9:11">
      <c r="I13783" s="379" t="str">
        <f t="shared" si="633"/>
        <v/>
      </c>
      <c r="J13783" s="379" t="str">
        <f t="shared" si="634"/>
        <v/>
      </c>
      <c r="K13783" s="391" t="str">
        <f t="shared" si="635"/>
        <v/>
      </c>
    </row>
    <row r="13784" spans="9:11">
      <c r="I13784" s="379" t="str">
        <f t="shared" si="633"/>
        <v/>
      </c>
      <c r="J13784" s="379" t="str">
        <f t="shared" si="634"/>
        <v/>
      </c>
      <c r="K13784" s="391" t="str">
        <f t="shared" si="635"/>
        <v/>
      </c>
    </row>
    <row r="13785" spans="9:11">
      <c r="I13785" s="379" t="str">
        <f t="shared" si="633"/>
        <v/>
      </c>
      <c r="J13785" s="379" t="str">
        <f t="shared" si="634"/>
        <v/>
      </c>
      <c r="K13785" s="391" t="str">
        <f t="shared" si="635"/>
        <v/>
      </c>
    </row>
    <row r="13786" spans="9:11">
      <c r="I13786" s="379" t="str">
        <f t="shared" si="633"/>
        <v/>
      </c>
      <c r="J13786" s="379" t="str">
        <f t="shared" si="634"/>
        <v/>
      </c>
      <c r="K13786" s="391" t="str">
        <f t="shared" si="635"/>
        <v/>
      </c>
    </row>
    <row r="13787" spans="9:11">
      <c r="I13787" s="379" t="str">
        <f t="shared" si="633"/>
        <v/>
      </c>
      <c r="J13787" s="379" t="str">
        <f t="shared" si="634"/>
        <v/>
      </c>
      <c r="K13787" s="391" t="str">
        <f t="shared" si="635"/>
        <v/>
      </c>
    </row>
    <row r="13788" spans="9:11">
      <c r="I13788" s="379" t="str">
        <f t="shared" si="633"/>
        <v/>
      </c>
      <c r="J13788" s="379" t="str">
        <f t="shared" si="634"/>
        <v/>
      </c>
      <c r="K13788" s="391" t="str">
        <f t="shared" si="635"/>
        <v/>
      </c>
    </row>
    <row r="13789" spans="9:11">
      <c r="I13789" s="379" t="str">
        <f t="shared" si="633"/>
        <v/>
      </c>
      <c r="J13789" s="379" t="str">
        <f t="shared" si="634"/>
        <v/>
      </c>
      <c r="K13789" s="391" t="str">
        <f t="shared" si="635"/>
        <v/>
      </c>
    </row>
    <row r="13790" spans="9:11">
      <c r="I13790" s="379" t="str">
        <f t="shared" si="633"/>
        <v/>
      </c>
      <c r="J13790" s="379" t="str">
        <f t="shared" si="634"/>
        <v/>
      </c>
      <c r="K13790" s="391" t="str">
        <f t="shared" si="635"/>
        <v/>
      </c>
    </row>
    <row r="13791" spans="9:11">
      <c r="I13791" s="379" t="str">
        <f t="shared" si="633"/>
        <v/>
      </c>
      <c r="J13791" s="379" t="str">
        <f t="shared" si="634"/>
        <v/>
      </c>
      <c r="K13791" s="391" t="str">
        <f t="shared" si="635"/>
        <v/>
      </c>
    </row>
    <row r="13792" spans="9:11">
      <c r="I13792" s="379" t="str">
        <f t="shared" si="633"/>
        <v/>
      </c>
      <c r="J13792" s="379" t="str">
        <f t="shared" si="634"/>
        <v/>
      </c>
      <c r="K13792" s="391" t="str">
        <f t="shared" si="635"/>
        <v/>
      </c>
    </row>
    <row r="13793" spans="9:11">
      <c r="I13793" s="379" t="str">
        <f t="shared" si="633"/>
        <v/>
      </c>
      <c r="J13793" s="379" t="str">
        <f t="shared" si="634"/>
        <v/>
      </c>
      <c r="K13793" s="391" t="str">
        <f t="shared" si="635"/>
        <v/>
      </c>
    </row>
    <row r="13794" spans="9:11">
      <c r="I13794" s="379" t="str">
        <f t="shared" si="633"/>
        <v/>
      </c>
      <c r="J13794" s="379" t="str">
        <f t="shared" si="634"/>
        <v/>
      </c>
      <c r="K13794" s="391" t="str">
        <f t="shared" si="635"/>
        <v/>
      </c>
    </row>
    <row r="13795" spans="9:11">
      <c r="I13795" s="379" t="str">
        <f t="shared" si="633"/>
        <v/>
      </c>
      <c r="J13795" s="379" t="str">
        <f t="shared" si="634"/>
        <v/>
      </c>
      <c r="K13795" s="391" t="str">
        <f t="shared" si="635"/>
        <v/>
      </c>
    </row>
    <row r="13796" spans="9:11">
      <c r="I13796" s="379" t="str">
        <f t="shared" si="633"/>
        <v/>
      </c>
      <c r="J13796" s="379" t="str">
        <f t="shared" si="634"/>
        <v/>
      </c>
      <c r="K13796" s="391" t="str">
        <f t="shared" si="635"/>
        <v/>
      </c>
    </row>
    <row r="13797" spans="9:11">
      <c r="I13797" s="379" t="str">
        <f t="shared" si="633"/>
        <v/>
      </c>
      <c r="J13797" s="379" t="str">
        <f t="shared" si="634"/>
        <v/>
      </c>
      <c r="K13797" s="391" t="str">
        <f t="shared" si="635"/>
        <v/>
      </c>
    </row>
    <row r="13798" spans="9:11">
      <c r="I13798" s="379" t="str">
        <f t="shared" si="633"/>
        <v/>
      </c>
      <c r="J13798" s="379" t="str">
        <f t="shared" si="634"/>
        <v/>
      </c>
      <c r="K13798" s="391" t="str">
        <f t="shared" si="635"/>
        <v/>
      </c>
    </row>
    <row r="13799" spans="9:11">
      <c r="I13799" s="379" t="str">
        <f t="shared" si="633"/>
        <v/>
      </c>
      <c r="J13799" s="379" t="str">
        <f t="shared" si="634"/>
        <v/>
      </c>
      <c r="K13799" s="391" t="str">
        <f t="shared" si="635"/>
        <v/>
      </c>
    </row>
    <row r="13800" spans="9:11">
      <c r="I13800" s="379" t="str">
        <f t="shared" si="633"/>
        <v/>
      </c>
      <c r="J13800" s="379" t="str">
        <f t="shared" si="634"/>
        <v/>
      </c>
      <c r="K13800" s="391" t="str">
        <f t="shared" si="635"/>
        <v/>
      </c>
    </row>
    <row r="13801" spans="9:11">
      <c r="I13801" s="379" t="str">
        <f t="shared" si="633"/>
        <v/>
      </c>
      <c r="J13801" s="379" t="str">
        <f t="shared" si="634"/>
        <v/>
      </c>
      <c r="K13801" s="391" t="str">
        <f t="shared" si="635"/>
        <v/>
      </c>
    </row>
    <row r="13802" spans="9:11">
      <c r="I13802" s="379" t="str">
        <f t="shared" si="633"/>
        <v/>
      </c>
      <c r="J13802" s="379" t="str">
        <f t="shared" si="634"/>
        <v/>
      </c>
      <c r="K13802" s="391" t="str">
        <f t="shared" si="635"/>
        <v/>
      </c>
    </row>
    <row r="13803" spans="9:11">
      <c r="I13803" s="379" t="str">
        <f t="shared" si="633"/>
        <v/>
      </c>
      <c r="J13803" s="379" t="str">
        <f t="shared" si="634"/>
        <v/>
      </c>
      <c r="K13803" s="391" t="str">
        <f t="shared" si="635"/>
        <v/>
      </c>
    </row>
    <row r="13804" spans="9:11">
      <c r="I13804" s="379" t="str">
        <f t="shared" si="633"/>
        <v/>
      </c>
      <c r="J13804" s="379" t="str">
        <f t="shared" si="634"/>
        <v/>
      </c>
      <c r="K13804" s="391" t="str">
        <f t="shared" si="635"/>
        <v/>
      </c>
    </row>
    <row r="13805" spans="9:11">
      <c r="I13805" s="379" t="str">
        <f t="shared" si="633"/>
        <v/>
      </c>
      <c r="J13805" s="379" t="str">
        <f t="shared" si="634"/>
        <v/>
      </c>
      <c r="K13805" s="391" t="str">
        <f t="shared" si="635"/>
        <v/>
      </c>
    </row>
    <row r="13806" spans="9:11">
      <c r="I13806" s="379" t="str">
        <f t="shared" si="633"/>
        <v/>
      </c>
      <c r="J13806" s="379" t="str">
        <f t="shared" si="634"/>
        <v/>
      </c>
      <c r="K13806" s="391" t="str">
        <f t="shared" si="635"/>
        <v/>
      </c>
    </row>
    <row r="13807" spans="9:11">
      <c r="I13807" s="379" t="str">
        <f t="shared" si="633"/>
        <v/>
      </c>
      <c r="J13807" s="379" t="str">
        <f t="shared" si="634"/>
        <v/>
      </c>
      <c r="K13807" s="391" t="str">
        <f t="shared" si="635"/>
        <v/>
      </c>
    </row>
    <row r="13808" spans="9:11">
      <c r="I13808" s="379" t="str">
        <f t="shared" si="633"/>
        <v/>
      </c>
      <c r="J13808" s="379" t="str">
        <f t="shared" si="634"/>
        <v/>
      </c>
      <c r="K13808" s="391" t="str">
        <f t="shared" si="635"/>
        <v/>
      </c>
    </row>
    <row r="13809" spans="9:11">
      <c r="I13809" s="379" t="str">
        <f t="shared" si="633"/>
        <v/>
      </c>
      <c r="J13809" s="379" t="str">
        <f t="shared" si="634"/>
        <v/>
      </c>
      <c r="K13809" s="391" t="str">
        <f t="shared" si="635"/>
        <v/>
      </c>
    </row>
    <row r="13810" spans="9:11">
      <c r="I13810" s="379" t="str">
        <f t="shared" si="633"/>
        <v/>
      </c>
      <c r="J13810" s="379" t="str">
        <f t="shared" si="634"/>
        <v/>
      </c>
      <c r="K13810" s="391" t="str">
        <f t="shared" si="635"/>
        <v/>
      </c>
    </row>
    <row r="13811" spans="9:11">
      <c r="I13811" s="379" t="str">
        <f t="shared" si="633"/>
        <v/>
      </c>
      <c r="J13811" s="379" t="str">
        <f t="shared" si="634"/>
        <v/>
      </c>
      <c r="K13811" s="391" t="str">
        <f t="shared" si="635"/>
        <v/>
      </c>
    </row>
    <row r="13812" spans="9:11">
      <c r="I13812" s="379" t="str">
        <f t="shared" si="633"/>
        <v/>
      </c>
      <c r="J13812" s="379" t="str">
        <f t="shared" si="634"/>
        <v/>
      </c>
      <c r="K13812" s="391" t="str">
        <f t="shared" si="635"/>
        <v/>
      </c>
    </row>
    <row r="13813" spans="9:11">
      <c r="I13813" s="379" t="str">
        <f t="shared" si="633"/>
        <v/>
      </c>
      <c r="J13813" s="379" t="str">
        <f t="shared" si="634"/>
        <v/>
      </c>
      <c r="K13813" s="391" t="str">
        <f t="shared" si="635"/>
        <v/>
      </c>
    </row>
    <row r="13814" spans="9:11">
      <c r="I13814" s="379" t="str">
        <f t="shared" si="633"/>
        <v/>
      </c>
      <c r="J13814" s="379" t="str">
        <f t="shared" si="634"/>
        <v/>
      </c>
      <c r="K13814" s="391" t="str">
        <f t="shared" si="635"/>
        <v/>
      </c>
    </row>
    <row r="13815" spans="9:11">
      <c r="I13815" s="379" t="str">
        <f t="shared" si="633"/>
        <v/>
      </c>
      <c r="J13815" s="379" t="str">
        <f t="shared" si="634"/>
        <v/>
      </c>
      <c r="K13815" s="391" t="str">
        <f t="shared" si="635"/>
        <v/>
      </c>
    </row>
    <row r="13816" spans="9:11">
      <c r="I13816" s="379" t="str">
        <f t="shared" si="633"/>
        <v/>
      </c>
      <c r="J13816" s="379" t="str">
        <f t="shared" si="634"/>
        <v/>
      </c>
      <c r="K13816" s="391" t="str">
        <f t="shared" si="635"/>
        <v/>
      </c>
    </row>
    <row r="13817" spans="9:11">
      <c r="I13817" s="379" t="str">
        <f t="shared" si="633"/>
        <v/>
      </c>
      <c r="J13817" s="379" t="str">
        <f t="shared" si="634"/>
        <v/>
      </c>
      <c r="K13817" s="391" t="str">
        <f t="shared" si="635"/>
        <v/>
      </c>
    </row>
    <row r="13818" spans="9:11">
      <c r="I13818" s="379" t="str">
        <f t="shared" si="633"/>
        <v/>
      </c>
      <c r="J13818" s="379" t="str">
        <f t="shared" si="634"/>
        <v/>
      </c>
      <c r="K13818" s="391" t="str">
        <f t="shared" si="635"/>
        <v/>
      </c>
    </row>
    <row r="13819" spans="9:11">
      <c r="I13819" s="379" t="str">
        <f t="shared" si="633"/>
        <v/>
      </c>
      <c r="J13819" s="379" t="str">
        <f t="shared" si="634"/>
        <v/>
      </c>
      <c r="K13819" s="391" t="str">
        <f t="shared" si="635"/>
        <v/>
      </c>
    </row>
    <row r="13820" spans="9:11">
      <c r="I13820" s="379" t="str">
        <f t="shared" si="633"/>
        <v/>
      </c>
      <c r="J13820" s="379" t="str">
        <f t="shared" si="634"/>
        <v/>
      </c>
      <c r="K13820" s="391" t="str">
        <f t="shared" si="635"/>
        <v/>
      </c>
    </row>
    <row r="13821" spans="9:11">
      <c r="I13821" s="379" t="str">
        <f t="shared" si="633"/>
        <v/>
      </c>
      <c r="J13821" s="379" t="str">
        <f t="shared" si="634"/>
        <v/>
      </c>
      <c r="K13821" s="391" t="str">
        <f t="shared" si="635"/>
        <v/>
      </c>
    </row>
    <row r="13822" spans="9:11">
      <c r="I13822" s="379" t="str">
        <f t="shared" si="633"/>
        <v/>
      </c>
      <c r="J13822" s="379" t="str">
        <f t="shared" si="634"/>
        <v/>
      </c>
      <c r="K13822" s="391" t="str">
        <f t="shared" si="635"/>
        <v/>
      </c>
    </row>
    <row r="13823" spans="9:11">
      <c r="I13823" s="379" t="str">
        <f t="shared" si="633"/>
        <v/>
      </c>
      <c r="J13823" s="379" t="str">
        <f t="shared" si="634"/>
        <v/>
      </c>
      <c r="K13823" s="391" t="str">
        <f t="shared" si="635"/>
        <v/>
      </c>
    </row>
    <row r="13824" spans="9:11">
      <c r="I13824" s="379" t="str">
        <f t="shared" si="633"/>
        <v/>
      </c>
      <c r="J13824" s="379" t="str">
        <f t="shared" si="634"/>
        <v/>
      </c>
      <c r="K13824" s="391" t="str">
        <f t="shared" si="635"/>
        <v/>
      </c>
    </row>
    <row r="13825" spans="9:11">
      <c r="I13825" s="379" t="str">
        <f t="shared" si="633"/>
        <v/>
      </c>
      <c r="J13825" s="379" t="str">
        <f t="shared" si="634"/>
        <v/>
      </c>
      <c r="K13825" s="391" t="str">
        <f t="shared" si="635"/>
        <v/>
      </c>
    </row>
    <row r="13826" spans="9:11">
      <c r="I13826" s="379" t="str">
        <f t="shared" si="633"/>
        <v/>
      </c>
      <c r="J13826" s="379" t="str">
        <f t="shared" si="634"/>
        <v/>
      </c>
      <c r="K13826" s="391" t="str">
        <f t="shared" si="635"/>
        <v/>
      </c>
    </row>
    <row r="13827" spans="9:11">
      <c r="I13827" s="379" t="str">
        <f t="shared" si="633"/>
        <v/>
      </c>
      <c r="J13827" s="379" t="str">
        <f t="shared" si="634"/>
        <v/>
      </c>
      <c r="K13827" s="391" t="str">
        <f t="shared" si="635"/>
        <v/>
      </c>
    </row>
    <row r="13828" spans="9:11">
      <c r="I13828" s="379" t="str">
        <f t="shared" ref="I13828:I13891" si="636">IF(F14540&lt;&gt;"",F14540-$I$199,"")</f>
        <v/>
      </c>
      <c r="J13828" s="379" t="str">
        <f t="shared" ref="J13828:J13891" si="637">IF(I13828&lt;&gt;"",NETWORKDAYS($I$199,F14540-1,$N$201:$N$224),"")</f>
        <v/>
      </c>
      <c r="K13828" s="391" t="str">
        <f t="shared" ref="K13828:K13891" si="638">IF(I13828&lt;&gt;"",RIGHT(D14540,LEN(D14540)-FIND(" ",D14540)),"")</f>
        <v/>
      </c>
    </row>
    <row r="13829" spans="9:11">
      <c r="I13829" s="379" t="str">
        <f t="shared" si="636"/>
        <v/>
      </c>
      <c r="J13829" s="379" t="str">
        <f t="shared" si="637"/>
        <v/>
      </c>
      <c r="K13829" s="391" t="str">
        <f t="shared" si="638"/>
        <v/>
      </c>
    </row>
    <row r="13830" spans="9:11">
      <c r="I13830" s="379" t="str">
        <f t="shared" si="636"/>
        <v/>
      </c>
      <c r="J13830" s="379" t="str">
        <f t="shared" si="637"/>
        <v/>
      </c>
      <c r="K13830" s="391" t="str">
        <f t="shared" si="638"/>
        <v/>
      </c>
    </row>
    <row r="13831" spans="9:11">
      <c r="I13831" s="379" t="str">
        <f t="shared" si="636"/>
        <v/>
      </c>
      <c r="J13831" s="379" t="str">
        <f t="shared" si="637"/>
        <v/>
      </c>
      <c r="K13831" s="391" t="str">
        <f t="shared" si="638"/>
        <v/>
      </c>
    </row>
    <row r="13832" spans="9:11">
      <c r="I13832" s="379" t="str">
        <f t="shared" si="636"/>
        <v/>
      </c>
      <c r="J13832" s="379" t="str">
        <f t="shared" si="637"/>
        <v/>
      </c>
      <c r="K13832" s="391" t="str">
        <f t="shared" si="638"/>
        <v/>
      </c>
    </row>
    <row r="13833" spans="9:11">
      <c r="I13833" s="379" t="str">
        <f t="shared" si="636"/>
        <v/>
      </c>
      <c r="J13833" s="379" t="str">
        <f t="shared" si="637"/>
        <v/>
      </c>
      <c r="K13833" s="391" t="str">
        <f t="shared" si="638"/>
        <v/>
      </c>
    </row>
    <row r="13834" spans="9:11">
      <c r="I13834" s="379" t="str">
        <f t="shared" si="636"/>
        <v/>
      </c>
      <c r="J13834" s="379" t="str">
        <f t="shared" si="637"/>
        <v/>
      </c>
      <c r="K13834" s="391" t="str">
        <f t="shared" si="638"/>
        <v/>
      </c>
    </row>
    <row r="13835" spans="9:11">
      <c r="I13835" s="379" t="str">
        <f t="shared" si="636"/>
        <v/>
      </c>
      <c r="J13835" s="379" t="str">
        <f t="shared" si="637"/>
        <v/>
      </c>
      <c r="K13835" s="391" t="str">
        <f t="shared" si="638"/>
        <v/>
      </c>
    </row>
    <row r="13836" spans="9:11">
      <c r="I13836" s="379" t="str">
        <f t="shared" si="636"/>
        <v/>
      </c>
      <c r="J13836" s="379" t="str">
        <f t="shared" si="637"/>
        <v/>
      </c>
      <c r="K13836" s="391" t="str">
        <f t="shared" si="638"/>
        <v/>
      </c>
    </row>
    <row r="13837" spans="9:11">
      <c r="I13837" s="379" t="str">
        <f t="shared" si="636"/>
        <v/>
      </c>
      <c r="J13837" s="379" t="str">
        <f t="shared" si="637"/>
        <v/>
      </c>
      <c r="K13837" s="391" t="str">
        <f t="shared" si="638"/>
        <v/>
      </c>
    </row>
    <row r="13838" spans="9:11">
      <c r="I13838" s="379" t="str">
        <f t="shared" si="636"/>
        <v/>
      </c>
      <c r="J13838" s="379" t="str">
        <f t="shared" si="637"/>
        <v/>
      </c>
      <c r="K13838" s="391" t="str">
        <f t="shared" si="638"/>
        <v/>
      </c>
    </row>
    <row r="13839" spans="9:11">
      <c r="I13839" s="379" t="str">
        <f t="shared" si="636"/>
        <v/>
      </c>
      <c r="J13839" s="379" t="str">
        <f t="shared" si="637"/>
        <v/>
      </c>
      <c r="K13839" s="391" t="str">
        <f t="shared" si="638"/>
        <v/>
      </c>
    </row>
    <row r="13840" spans="9:11">
      <c r="I13840" s="379" t="str">
        <f t="shared" si="636"/>
        <v/>
      </c>
      <c r="J13840" s="379" t="str">
        <f t="shared" si="637"/>
        <v/>
      </c>
      <c r="K13840" s="391" t="str">
        <f t="shared" si="638"/>
        <v/>
      </c>
    </row>
    <row r="13841" spans="9:11">
      <c r="I13841" s="379" t="str">
        <f t="shared" si="636"/>
        <v/>
      </c>
      <c r="J13841" s="379" t="str">
        <f t="shared" si="637"/>
        <v/>
      </c>
      <c r="K13841" s="391" t="str">
        <f t="shared" si="638"/>
        <v/>
      </c>
    </row>
    <row r="13842" spans="9:11">
      <c r="I13842" s="379" t="str">
        <f t="shared" si="636"/>
        <v/>
      </c>
      <c r="J13842" s="379" t="str">
        <f t="shared" si="637"/>
        <v/>
      </c>
      <c r="K13842" s="391" t="str">
        <f t="shared" si="638"/>
        <v/>
      </c>
    </row>
    <row r="13843" spans="9:11">
      <c r="I13843" s="379" t="str">
        <f t="shared" si="636"/>
        <v/>
      </c>
      <c r="J13843" s="379" t="str">
        <f t="shared" si="637"/>
        <v/>
      </c>
      <c r="K13843" s="391" t="str">
        <f t="shared" si="638"/>
        <v/>
      </c>
    </row>
    <row r="13844" spans="9:11">
      <c r="I13844" s="379" t="str">
        <f t="shared" si="636"/>
        <v/>
      </c>
      <c r="J13844" s="379" t="str">
        <f t="shared" si="637"/>
        <v/>
      </c>
      <c r="K13844" s="391" t="str">
        <f t="shared" si="638"/>
        <v/>
      </c>
    </row>
    <row r="13845" spans="9:11">
      <c r="I13845" s="379" t="str">
        <f t="shared" si="636"/>
        <v/>
      </c>
      <c r="J13845" s="379" t="str">
        <f t="shared" si="637"/>
        <v/>
      </c>
      <c r="K13845" s="391" t="str">
        <f t="shared" si="638"/>
        <v/>
      </c>
    </row>
    <row r="13846" spans="9:11">
      <c r="I13846" s="379" t="str">
        <f t="shared" si="636"/>
        <v/>
      </c>
      <c r="J13846" s="379" t="str">
        <f t="shared" si="637"/>
        <v/>
      </c>
      <c r="K13846" s="391" t="str">
        <f t="shared" si="638"/>
        <v/>
      </c>
    </row>
    <row r="13847" spans="9:11">
      <c r="I13847" s="379" t="str">
        <f t="shared" si="636"/>
        <v/>
      </c>
      <c r="J13847" s="379" t="str">
        <f t="shared" si="637"/>
        <v/>
      </c>
      <c r="K13847" s="391" t="str">
        <f t="shared" si="638"/>
        <v/>
      </c>
    </row>
    <row r="13848" spans="9:11">
      <c r="I13848" s="379" t="str">
        <f t="shared" si="636"/>
        <v/>
      </c>
      <c r="J13848" s="379" t="str">
        <f t="shared" si="637"/>
        <v/>
      </c>
      <c r="K13848" s="391" t="str">
        <f t="shared" si="638"/>
        <v/>
      </c>
    </row>
    <row r="13849" spans="9:11">
      <c r="I13849" s="379" t="str">
        <f t="shared" si="636"/>
        <v/>
      </c>
      <c r="J13849" s="379" t="str">
        <f t="shared" si="637"/>
        <v/>
      </c>
      <c r="K13849" s="391" t="str">
        <f t="shared" si="638"/>
        <v/>
      </c>
    </row>
    <row r="13850" spans="9:11">
      <c r="I13850" s="379" t="str">
        <f t="shared" si="636"/>
        <v/>
      </c>
      <c r="J13850" s="379" t="str">
        <f t="shared" si="637"/>
        <v/>
      </c>
      <c r="K13850" s="391" t="str">
        <f t="shared" si="638"/>
        <v/>
      </c>
    </row>
    <row r="13851" spans="9:11">
      <c r="I13851" s="379" t="str">
        <f t="shared" si="636"/>
        <v/>
      </c>
      <c r="J13851" s="379" t="str">
        <f t="shared" si="637"/>
        <v/>
      </c>
      <c r="K13851" s="391" t="str">
        <f t="shared" si="638"/>
        <v/>
      </c>
    </row>
    <row r="13852" spans="9:11">
      <c r="I13852" s="379" t="str">
        <f t="shared" si="636"/>
        <v/>
      </c>
      <c r="J13852" s="379" t="str">
        <f t="shared" si="637"/>
        <v/>
      </c>
      <c r="K13852" s="391" t="str">
        <f t="shared" si="638"/>
        <v/>
      </c>
    </row>
    <row r="13853" spans="9:11">
      <c r="I13853" s="379" t="str">
        <f t="shared" si="636"/>
        <v/>
      </c>
      <c r="J13853" s="379" t="str">
        <f t="shared" si="637"/>
        <v/>
      </c>
      <c r="K13853" s="391" t="str">
        <f t="shared" si="638"/>
        <v/>
      </c>
    </row>
    <row r="13854" spans="9:11">
      <c r="I13854" s="379" t="str">
        <f t="shared" si="636"/>
        <v/>
      </c>
      <c r="J13854" s="379" t="str">
        <f t="shared" si="637"/>
        <v/>
      </c>
      <c r="K13854" s="391" t="str">
        <f t="shared" si="638"/>
        <v/>
      </c>
    </row>
    <row r="13855" spans="9:11">
      <c r="I13855" s="379" t="str">
        <f t="shared" si="636"/>
        <v/>
      </c>
      <c r="J13855" s="379" t="str">
        <f t="shared" si="637"/>
        <v/>
      </c>
      <c r="K13855" s="391" t="str">
        <f t="shared" si="638"/>
        <v/>
      </c>
    </row>
    <row r="13856" spans="9:11">
      <c r="I13856" s="379" t="str">
        <f t="shared" si="636"/>
        <v/>
      </c>
      <c r="J13856" s="379" t="str">
        <f t="shared" si="637"/>
        <v/>
      </c>
      <c r="K13856" s="391" t="str">
        <f t="shared" si="638"/>
        <v/>
      </c>
    </row>
    <row r="13857" spans="9:11">
      <c r="I13857" s="379" t="str">
        <f t="shared" si="636"/>
        <v/>
      </c>
      <c r="J13857" s="379" t="str">
        <f t="shared" si="637"/>
        <v/>
      </c>
      <c r="K13857" s="391" t="str">
        <f t="shared" si="638"/>
        <v/>
      </c>
    </row>
    <row r="13858" spans="9:11">
      <c r="I13858" s="379" t="str">
        <f t="shared" si="636"/>
        <v/>
      </c>
      <c r="J13858" s="379" t="str">
        <f t="shared" si="637"/>
        <v/>
      </c>
      <c r="K13858" s="391" t="str">
        <f t="shared" si="638"/>
        <v/>
      </c>
    </row>
    <row r="13859" spans="9:11">
      <c r="I13859" s="379" t="str">
        <f t="shared" si="636"/>
        <v/>
      </c>
      <c r="J13859" s="379" t="str">
        <f t="shared" si="637"/>
        <v/>
      </c>
      <c r="K13859" s="391" t="str">
        <f t="shared" si="638"/>
        <v/>
      </c>
    </row>
    <row r="13860" spans="9:11">
      <c r="I13860" s="379" t="str">
        <f t="shared" si="636"/>
        <v/>
      </c>
      <c r="J13860" s="379" t="str">
        <f t="shared" si="637"/>
        <v/>
      </c>
      <c r="K13860" s="391" t="str">
        <f t="shared" si="638"/>
        <v/>
      </c>
    </row>
    <row r="13861" spans="9:11">
      <c r="I13861" s="379" t="str">
        <f t="shared" si="636"/>
        <v/>
      </c>
      <c r="J13861" s="379" t="str">
        <f t="shared" si="637"/>
        <v/>
      </c>
      <c r="K13861" s="391" t="str">
        <f t="shared" si="638"/>
        <v/>
      </c>
    </row>
    <row r="13862" spans="9:11">
      <c r="I13862" s="379" t="str">
        <f t="shared" si="636"/>
        <v/>
      </c>
      <c r="J13862" s="379" t="str">
        <f t="shared" si="637"/>
        <v/>
      </c>
      <c r="K13862" s="391" t="str">
        <f t="shared" si="638"/>
        <v/>
      </c>
    </row>
    <row r="13863" spans="9:11">
      <c r="I13863" s="379" t="str">
        <f t="shared" si="636"/>
        <v/>
      </c>
      <c r="J13863" s="379" t="str">
        <f t="shared" si="637"/>
        <v/>
      </c>
      <c r="K13863" s="391" t="str">
        <f t="shared" si="638"/>
        <v/>
      </c>
    </row>
    <row r="13864" spans="9:11">
      <c r="I13864" s="379" t="str">
        <f t="shared" si="636"/>
        <v/>
      </c>
      <c r="J13864" s="379" t="str">
        <f t="shared" si="637"/>
        <v/>
      </c>
      <c r="K13864" s="391" t="str">
        <f t="shared" si="638"/>
        <v/>
      </c>
    </row>
    <row r="13865" spans="9:11">
      <c r="I13865" s="379" t="str">
        <f t="shared" si="636"/>
        <v/>
      </c>
      <c r="J13865" s="379" t="str">
        <f t="shared" si="637"/>
        <v/>
      </c>
      <c r="K13865" s="391" t="str">
        <f t="shared" si="638"/>
        <v/>
      </c>
    </row>
    <row r="13866" spans="9:11">
      <c r="I13866" s="379" t="str">
        <f t="shared" si="636"/>
        <v/>
      </c>
      <c r="J13866" s="379" t="str">
        <f t="shared" si="637"/>
        <v/>
      </c>
      <c r="K13866" s="391" t="str">
        <f t="shared" si="638"/>
        <v/>
      </c>
    </row>
    <row r="13867" spans="9:11">
      <c r="I13867" s="379" t="str">
        <f t="shared" si="636"/>
        <v/>
      </c>
      <c r="J13867" s="379" t="str">
        <f t="shared" si="637"/>
        <v/>
      </c>
      <c r="K13867" s="391" t="str">
        <f t="shared" si="638"/>
        <v/>
      </c>
    </row>
    <row r="13868" spans="9:11">
      <c r="I13868" s="379" t="str">
        <f t="shared" si="636"/>
        <v/>
      </c>
      <c r="J13868" s="379" t="str">
        <f t="shared" si="637"/>
        <v/>
      </c>
      <c r="K13868" s="391" t="str">
        <f t="shared" si="638"/>
        <v/>
      </c>
    </row>
    <row r="13869" spans="9:11">
      <c r="I13869" s="379" t="str">
        <f t="shared" si="636"/>
        <v/>
      </c>
      <c r="J13869" s="379" t="str">
        <f t="shared" si="637"/>
        <v/>
      </c>
      <c r="K13869" s="391" t="str">
        <f t="shared" si="638"/>
        <v/>
      </c>
    </row>
    <row r="13870" spans="9:11">
      <c r="I13870" s="379" t="str">
        <f t="shared" si="636"/>
        <v/>
      </c>
      <c r="J13870" s="379" t="str">
        <f t="shared" si="637"/>
        <v/>
      </c>
      <c r="K13870" s="391" t="str">
        <f t="shared" si="638"/>
        <v/>
      </c>
    </row>
    <row r="13871" spans="9:11">
      <c r="I13871" s="379" t="str">
        <f t="shared" si="636"/>
        <v/>
      </c>
      <c r="J13871" s="379" t="str">
        <f t="shared" si="637"/>
        <v/>
      </c>
      <c r="K13871" s="391" t="str">
        <f t="shared" si="638"/>
        <v/>
      </c>
    </row>
    <row r="13872" spans="9:11">
      <c r="I13872" s="379" t="str">
        <f t="shared" si="636"/>
        <v/>
      </c>
      <c r="J13872" s="379" t="str">
        <f t="shared" si="637"/>
        <v/>
      </c>
      <c r="K13872" s="391" t="str">
        <f t="shared" si="638"/>
        <v/>
      </c>
    </row>
    <row r="13873" spans="9:11">
      <c r="I13873" s="379" t="str">
        <f t="shared" si="636"/>
        <v/>
      </c>
      <c r="J13873" s="379" t="str">
        <f t="shared" si="637"/>
        <v/>
      </c>
      <c r="K13873" s="391" t="str">
        <f t="shared" si="638"/>
        <v/>
      </c>
    </row>
    <row r="13874" spans="9:11">
      <c r="I13874" s="379" t="str">
        <f t="shared" si="636"/>
        <v/>
      </c>
      <c r="J13874" s="379" t="str">
        <f t="shared" si="637"/>
        <v/>
      </c>
      <c r="K13874" s="391" t="str">
        <f t="shared" si="638"/>
        <v/>
      </c>
    </row>
    <row r="13875" spans="9:11">
      <c r="I13875" s="379" t="str">
        <f t="shared" si="636"/>
        <v/>
      </c>
      <c r="J13875" s="379" t="str">
        <f t="shared" si="637"/>
        <v/>
      </c>
      <c r="K13875" s="391" t="str">
        <f t="shared" si="638"/>
        <v/>
      </c>
    </row>
    <row r="13876" spans="9:11">
      <c r="I13876" s="379" t="str">
        <f t="shared" si="636"/>
        <v/>
      </c>
      <c r="J13876" s="379" t="str">
        <f t="shared" si="637"/>
        <v/>
      </c>
      <c r="K13876" s="391" t="str">
        <f t="shared" si="638"/>
        <v/>
      </c>
    </row>
    <row r="13877" spans="9:11">
      <c r="I13877" s="379" t="str">
        <f t="shared" si="636"/>
        <v/>
      </c>
      <c r="J13877" s="379" t="str">
        <f t="shared" si="637"/>
        <v/>
      </c>
      <c r="K13877" s="391" t="str">
        <f t="shared" si="638"/>
        <v/>
      </c>
    </row>
    <row r="13878" spans="9:11">
      <c r="I13878" s="379" t="str">
        <f t="shared" si="636"/>
        <v/>
      </c>
      <c r="J13878" s="379" t="str">
        <f t="shared" si="637"/>
        <v/>
      </c>
      <c r="K13878" s="391" t="str">
        <f t="shared" si="638"/>
        <v/>
      </c>
    </row>
    <row r="13879" spans="9:11">
      <c r="I13879" s="379" t="str">
        <f t="shared" si="636"/>
        <v/>
      </c>
      <c r="J13879" s="379" t="str">
        <f t="shared" si="637"/>
        <v/>
      </c>
      <c r="K13879" s="391" t="str">
        <f t="shared" si="638"/>
        <v/>
      </c>
    </row>
    <row r="13880" spans="9:11">
      <c r="I13880" s="379" t="str">
        <f t="shared" si="636"/>
        <v/>
      </c>
      <c r="J13880" s="379" t="str">
        <f t="shared" si="637"/>
        <v/>
      </c>
      <c r="K13880" s="391" t="str">
        <f t="shared" si="638"/>
        <v/>
      </c>
    </row>
    <row r="13881" spans="9:11">
      <c r="I13881" s="379" t="str">
        <f t="shared" si="636"/>
        <v/>
      </c>
      <c r="J13881" s="379" t="str">
        <f t="shared" si="637"/>
        <v/>
      </c>
      <c r="K13881" s="391" t="str">
        <f t="shared" si="638"/>
        <v/>
      </c>
    </row>
    <row r="13882" spans="9:11">
      <c r="I13882" s="379" t="str">
        <f t="shared" si="636"/>
        <v/>
      </c>
      <c r="J13882" s="379" t="str">
        <f t="shared" si="637"/>
        <v/>
      </c>
      <c r="K13882" s="391" t="str">
        <f t="shared" si="638"/>
        <v/>
      </c>
    </row>
    <row r="13883" spans="9:11">
      <c r="I13883" s="379" t="str">
        <f t="shared" si="636"/>
        <v/>
      </c>
      <c r="J13883" s="379" t="str">
        <f t="shared" si="637"/>
        <v/>
      </c>
      <c r="K13883" s="391" t="str">
        <f t="shared" si="638"/>
        <v/>
      </c>
    </row>
    <row r="13884" spans="9:11">
      <c r="I13884" s="379" t="str">
        <f t="shared" si="636"/>
        <v/>
      </c>
      <c r="J13884" s="379" t="str">
        <f t="shared" si="637"/>
        <v/>
      </c>
      <c r="K13884" s="391" t="str">
        <f t="shared" si="638"/>
        <v/>
      </c>
    </row>
    <row r="13885" spans="9:11">
      <c r="I13885" s="379" t="str">
        <f t="shared" si="636"/>
        <v/>
      </c>
      <c r="J13885" s="379" t="str">
        <f t="shared" si="637"/>
        <v/>
      </c>
      <c r="K13885" s="391" t="str">
        <f t="shared" si="638"/>
        <v/>
      </c>
    </row>
    <row r="13886" spans="9:11">
      <c r="I13886" s="379" t="str">
        <f t="shared" si="636"/>
        <v/>
      </c>
      <c r="J13886" s="379" t="str">
        <f t="shared" si="637"/>
        <v/>
      </c>
      <c r="K13886" s="391" t="str">
        <f t="shared" si="638"/>
        <v/>
      </c>
    </row>
    <row r="13887" spans="9:11">
      <c r="I13887" s="379" t="str">
        <f t="shared" si="636"/>
        <v/>
      </c>
      <c r="J13887" s="379" t="str">
        <f t="shared" si="637"/>
        <v/>
      </c>
      <c r="K13887" s="391" t="str">
        <f t="shared" si="638"/>
        <v/>
      </c>
    </row>
    <row r="13888" spans="9:11">
      <c r="I13888" s="379" t="str">
        <f t="shared" si="636"/>
        <v/>
      </c>
      <c r="J13888" s="379" t="str">
        <f t="shared" si="637"/>
        <v/>
      </c>
      <c r="K13888" s="391" t="str">
        <f t="shared" si="638"/>
        <v/>
      </c>
    </row>
    <row r="13889" spans="9:11">
      <c r="I13889" s="379" t="str">
        <f t="shared" si="636"/>
        <v/>
      </c>
      <c r="J13889" s="379" t="str">
        <f t="shared" si="637"/>
        <v/>
      </c>
      <c r="K13889" s="391" t="str">
        <f t="shared" si="638"/>
        <v/>
      </c>
    </row>
    <row r="13890" spans="9:11">
      <c r="I13890" s="379" t="str">
        <f t="shared" si="636"/>
        <v/>
      </c>
      <c r="J13890" s="379" t="str">
        <f t="shared" si="637"/>
        <v/>
      </c>
      <c r="K13890" s="391" t="str">
        <f t="shared" si="638"/>
        <v/>
      </c>
    </row>
    <row r="13891" spans="9:11">
      <c r="I13891" s="379" t="str">
        <f t="shared" si="636"/>
        <v/>
      </c>
      <c r="J13891" s="379" t="str">
        <f t="shared" si="637"/>
        <v/>
      </c>
      <c r="K13891" s="391" t="str">
        <f t="shared" si="638"/>
        <v/>
      </c>
    </row>
    <row r="13892" spans="9:11">
      <c r="I13892" s="379" t="str">
        <f t="shared" ref="I13892:I13955" si="639">IF(F14604&lt;&gt;"",F14604-$I$199,"")</f>
        <v/>
      </c>
      <c r="J13892" s="379" t="str">
        <f t="shared" ref="J13892:J13955" si="640">IF(I13892&lt;&gt;"",NETWORKDAYS($I$199,F14604-1,$N$201:$N$224),"")</f>
        <v/>
      </c>
      <c r="K13892" s="391" t="str">
        <f t="shared" ref="K13892:K13955" si="641">IF(I13892&lt;&gt;"",RIGHT(D14604,LEN(D14604)-FIND(" ",D14604)),"")</f>
        <v/>
      </c>
    </row>
    <row r="13893" spans="9:11">
      <c r="I13893" s="379" t="str">
        <f t="shared" si="639"/>
        <v/>
      </c>
      <c r="J13893" s="379" t="str">
        <f t="shared" si="640"/>
        <v/>
      </c>
      <c r="K13893" s="391" t="str">
        <f t="shared" si="641"/>
        <v/>
      </c>
    </row>
    <row r="13894" spans="9:11">
      <c r="I13894" s="379" t="str">
        <f t="shared" si="639"/>
        <v/>
      </c>
      <c r="J13894" s="379" t="str">
        <f t="shared" si="640"/>
        <v/>
      </c>
      <c r="K13894" s="391" t="str">
        <f t="shared" si="641"/>
        <v/>
      </c>
    </row>
    <row r="13895" spans="9:11">
      <c r="I13895" s="379" t="str">
        <f t="shared" si="639"/>
        <v/>
      </c>
      <c r="J13895" s="379" t="str">
        <f t="shared" si="640"/>
        <v/>
      </c>
      <c r="K13895" s="391" t="str">
        <f t="shared" si="641"/>
        <v/>
      </c>
    </row>
    <row r="13896" spans="9:11">
      <c r="I13896" s="379" t="str">
        <f t="shared" si="639"/>
        <v/>
      </c>
      <c r="J13896" s="379" t="str">
        <f t="shared" si="640"/>
        <v/>
      </c>
      <c r="K13896" s="391" t="str">
        <f t="shared" si="641"/>
        <v/>
      </c>
    </row>
    <row r="13897" spans="9:11">
      <c r="I13897" s="379" t="str">
        <f t="shared" si="639"/>
        <v/>
      </c>
      <c r="J13897" s="379" t="str">
        <f t="shared" si="640"/>
        <v/>
      </c>
      <c r="K13897" s="391" t="str">
        <f t="shared" si="641"/>
        <v/>
      </c>
    </row>
    <row r="13898" spans="9:11">
      <c r="I13898" s="379" t="str">
        <f t="shared" si="639"/>
        <v/>
      </c>
      <c r="J13898" s="379" t="str">
        <f t="shared" si="640"/>
        <v/>
      </c>
      <c r="K13898" s="391" t="str">
        <f t="shared" si="641"/>
        <v/>
      </c>
    </row>
    <row r="13899" spans="9:11">
      <c r="I13899" s="379" t="str">
        <f t="shared" si="639"/>
        <v/>
      </c>
      <c r="J13899" s="379" t="str">
        <f t="shared" si="640"/>
        <v/>
      </c>
      <c r="K13899" s="391" t="str">
        <f t="shared" si="641"/>
        <v/>
      </c>
    </row>
    <row r="13900" spans="9:11">
      <c r="I13900" s="379" t="str">
        <f t="shared" si="639"/>
        <v/>
      </c>
      <c r="J13900" s="379" t="str">
        <f t="shared" si="640"/>
        <v/>
      </c>
      <c r="K13900" s="391" t="str">
        <f t="shared" si="641"/>
        <v/>
      </c>
    </row>
    <row r="13901" spans="9:11">
      <c r="I13901" s="379" t="str">
        <f t="shared" si="639"/>
        <v/>
      </c>
      <c r="J13901" s="379" t="str">
        <f t="shared" si="640"/>
        <v/>
      </c>
      <c r="K13901" s="391" t="str">
        <f t="shared" si="641"/>
        <v/>
      </c>
    </row>
    <row r="13902" spans="9:11">
      <c r="I13902" s="379" t="str">
        <f t="shared" si="639"/>
        <v/>
      </c>
      <c r="J13902" s="379" t="str">
        <f t="shared" si="640"/>
        <v/>
      </c>
      <c r="K13902" s="391" t="str">
        <f t="shared" si="641"/>
        <v/>
      </c>
    </row>
    <row r="13903" spans="9:11">
      <c r="I13903" s="379" t="str">
        <f t="shared" si="639"/>
        <v/>
      </c>
      <c r="J13903" s="379" t="str">
        <f t="shared" si="640"/>
        <v/>
      </c>
      <c r="K13903" s="391" t="str">
        <f t="shared" si="641"/>
        <v/>
      </c>
    </row>
    <row r="13904" spans="9:11">
      <c r="I13904" s="379" t="str">
        <f t="shared" si="639"/>
        <v/>
      </c>
      <c r="J13904" s="379" t="str">
        <f t="shared" si="640"/>
        <v/>
      </c>
      <c r="K13904" s="391" t="str">
        <f t="shared" si="641"/>
        <v/>
      </c>
    </row>
    <row r="13905" spans="9:11">
      <c r="I13905" s="379" t="str">
        <f t="shared" si="639"/>
        <v/>
      </c>
      <c r="J13905" s="379" t="str">
        <f t="shared" si="640"/>
        <v/>
      </c>
      <c r="K13905" s="391" t="str">
        <f t="shared" si="641"/>
        <v/>
      </c>
    </row>
    <row r="13906" spans="9:11">
      <c r="I13906" s="379" t="str">
        <f t="shared" si="639"/>
        <v/>
      </c>
      <c r="J13906" s="379" t="str">
        <f t="shared" si="640"/>
        <v/>
      </c>
      <c r="K13906" s="391" t="str">
        <f t="shared" si="641"/>
        <v/>
      </c>
    </row>
    <row r="13907" spans="9:11">
      <c r="I13907" s="379" t="str">
        <f t="shared" si="639"/>
        <v/>
      </c>
      <c r="J13907" s="379" t="str">
        <f t="shared" si="640"/>
        <v/>
      </c>
      <c r="K13907" s="391" t="str">
        <f t="shared" si="641"/>
        <v/>
      </c>
    </row>
    <row r="13908" spans="9:11">
      <c r="I13908" s="379" t="str">
        <f t="shared" si="639"/>
        <v/>
      </c>
      <c r="J13908" s="379" t="str">
        <f t="shared" si="640"/>
        <v/>
      </c>
      <c r="K13908" s="391" t="str">
        <f t="shared" si="641"/>
        <v/>
      </c>
    </row>
    <row r="13909" spans="9:11">
      <c r="I13909" s="379" t="str">
        <f t="shared" si="639"/>
        <v/>
      </c>
      <c r="J13909" s="379" t="str">
        <f t="shared" si="640"/>
        <v/>
      </c>
      <c r="K13909" s="391" t="str">
        <f t="shared" si="641"/>
        <v/>
      </c>
    </row>
    <row r="13910" spans="9:11">
      <c r="I13910" s="379" t="str">
        <f t="shared" si="639"/>
        <v/>
      </c>
      <c r="J13910" s="379" t="str">
        <f t="shared" si="640"/>
        <v/>
      </c>
      <c r="K13910" s="391" t="str">
        <f t="shared" si="641"/>
        <v/>
      </c>
    </row>
    <row r="13911" spans="9:11">
      <c r="I13911" s="379" t="str">
        <f t="shared" si="639"/>
        <v/>
      </c>
      <c r="J13911" s="379" t="str">
        <f t="shared" si="640"/>
        <v/>
      </c>
      <c r="K13911" s="391" t="str">
        <f t="shared" si="641"/>
        <v/>
      </c>
    </row>
    <row r="13912" spans="9:11">
      <c r="I13912" s="379" t="str">
        <f t="shared" si="639"/>
        <v/>
      </c>
      <c r="J13912" s="379" t="str">
        <f t="shared" si="640"/>
        <v/>
      </c>
      <c r="K13912" s="391" t="str">
        <f t="shared" si="641"/>
        <v/>
      </c>
    </row>
    <row r="13913" spans="9:11">
      <c r="I13913" s="379" t="str">
        <f t="shared" si="639"/>
        <v/>
      </c>
      <c r="J13913" s="379" t="str">
        <f t="shared" si="640"/>
        <v/>
      </c>
      <c r="K13913" s="391" t="str">
        <f t="shared" si="641"/>
        <v/>
      </c>
    </row>
    <row r="13914" spans="9:11">
      <c r="I13914" s="379" t="str">
        <f t="shared" si="639"/>
        <v/>
      </c>
      <c r="J13914" s="379" t="str">
        <f t="shared" si="640"/>
        <v/>
      </c>
      <c r="K13914" s="391" t="str">
        <f t="shared" si="641"/>
        <v/>
      </c>
    </row>
    <row r="13915" spans="9:11">
      <c r="I13915" s="379" t="str">
        <f t="shared" si="639"/>
        <v/>
      </c>
      <c r="J13915" s="379" t="str">
        <f t="shared" si="640"/>
        <v/>
      </c>
      <c r="K13915" s="391" t="str">
        <f t="shared" si="641"/>
        <v/>
      </c>
    </row>
    <row r="13916" spans="9:11">
      <c r="I13916" s="379" t="str">
        <f t="shared" si="639"/>
        <v/>
      </c>
      <c r="J13916" s="379" t="str">
        <f t="shared" si="640"/>
        <v/>
      </c>
      <c r="K13916" s="391" t="str">
        <f t="shared" si="641"/>
        <v/>
      </c>
    </row>
    <row r="13917" spans="9:11">
      <c r="I13917" s="379" t="str">
        <f t="shared" si="639"/>
        <v/>
      </c>
      <c r="J13917" s="379" t="str">
        <f t="shared" si="640"/>
        <v/>
      </c>
      <c r="K13917" s="391" t="str">
        <f t="shared" si="641"/>
        <v/>
      </c>
    </row>
    <row r="13918" spans="9:11">
      <c r="I13918" s="379" t="str">
        <f t="shared" si="639"/>
        <v/>
      </c>
      <c r="J13918" s="379" t="str">
        <f t="shared" si="640"/>
        <v/>
      </c>
      <c r="K13918" s="391" t="str">
        <f t="shared" si="641"/>
        <v/>
      </c>
    </row>
    <row r="13919" spans="9:11">
      <c r="I13919" s="379" t="str">
        <f t="shared" si="639"/>
        <v/>
      </c>
      <c r="J13919" s="379" t="str">
        <f t="shared" si="640"/>
        <v/>
      </c>
      <c r="K13919" s="391" t="str">
        <f t="shared" si="641"/>
        <v/>
      </c>
    </row>
    <row r="13920" spans="9:11">
      <c r="I13920" s="379" t="str">
        <f t="shared" si="639"/>
        <v/>
      </c>
      <c r="J13920" s="379" t="str">
        <f t="shared" si="640"/>
        <v/>
      </c>
      <c r="K13920" s="391" t="str">
        <f t="shared" si="641"/>
        <v/>
      </c>
    </row>
    <row r="13921" spans="9:11">
      <c r="I13921" s="379" t="str">
        <f t="shared" si="639"/>
        <v/>
      </c>
      <c r="J13921" s="379" t="str">
        <f t="shared" si="640"/>
        <v/>
      </c>
      <c r="K13921" s="391" t="str">
        <f t="shared" si="641"/>
        <v/>
      </c>
    </row>
    <row r="13922" spans="9:11">
      <c r="I13922" s="379" t="str">
        <f t="shared" si="639"/>
        <v/>
      </c>
      <c r="J13922" s="379" t="str">
        <f t="shared" si="640"/>
        <v/>
      </c>
      <c r="K13922" s="391" t="str">
        <f t="shared" si="641"/>
        <v/>
      </c>
    </row>
    <row r="13923" spans="9:11">
      <c r="I13923" s="379" t="str">
        <f t="shared" si="639"/>
        <v/>
      </c>
      <c r="J13923" s="379" t="str">
        <f t="shared" si="640"/>
        <v/>
      </c>
      <c r="K13923" s="391" t="str">
        <f t="shared" si="641"/>
        <v/>
      </c>
    </row>
    <row r="13924" spans="9:11">
      <c r="I13924" s="379" t="str">
        <f t="shared" si="639"/>
        <v/>
      </c>
      <c r="J13924" s="379" t="str">
        <f t="shared" si="640"/>
        <v/>
      </c>
      <c r="K13924" s="391" t="str">
        <f t="shared" si="641"/>
        <v/>
      </c>
    </row>
    <row r="13925" spans="9:11">
      <c r="I13925" s="379" t="str">
        <f t="shared" si="639"/>
        <v/>
      </c>
      <c r="J13925" s="379" t="str">
        <f t="shared" si="640"/>
        <v/>
      </c>
      <c r="K13925" s="391" t="str">
        <f t="shared" si="641"/>
        <v/>
      </c>
    </row>
    <row r="13926" spans="9:11">
      <c r="I13926" s="379" t="str">
        <f t="shared" si="639"/>
        <v/>
      </c>
      <c r="J13926" s="379" t="str">
        <f t="shared" si="640"/>
        <v/>
      </c>
      <c r="K13926" s="391" t="str">
        <f t="shared" si="641"/>
        <v/>
      </c>
    </row>
    <row r="13927" spans="9:11">
      <c r="I13927" s="379" t="str">
        <f t="shared" si="639"/>
        <v/>
      </c>
      <c r="J13927" s="379" t="str">
        <f t="shared" si="640"/>
        <v/>
      </c>
      <c r="K13927" s="391" t="str">
        <f t="shared" si="641"/>
        <v/>
      </c>
    </row>
    <row r="13928" spans="9:11">
      <c r="I13928" s="379" t="str">
        <f t="shared" si="639"/>
        <v/>
      </c>
      <c r="J13928" s="379" t="str">
        <f t="shared" si="640"/>
        <v/>
      </c>
      <c r="K13928" s="391" t="str">
        <f t="shared" si="641"/>
        <v/>
      </c>
    </row>
    <row r="13929" spans="9:11">
      <c r="I13929" s="379" t="str">
        <f t="shared" si="639"/>
        <v/>
      </c>
      <c r="J13929" s="379" t="str">
        <f t="shared" si="640"/>
        <v/>
      </c>
      <c r="K13929" s="391" t="str">
        <f t="shared" si="641"/>
        <v/>
      </c>
    </row>
    <row r="13930" spans="9:11">
      <c r="I13930" s="379" t="str">
        <f t="shared" si="639"/>
        <v/>
      </c>
      <c r="J13930" s="379" t="str">
        <f t="shared" si="640"/>
        <v/>
      </c>
      <c r="K13930" s="391" t="str">
        <f t="shared" si="641"/>
        <v/>
      </c>
    </row>
    <row r="13931" spans="9:11">
      <c r="I13931" s="379" t="str">
        <f t="shared" si="639"/>
        <v/>
      </c>
      <c r="J13931" s="379" t="str">
        <f t="shared" si="640"/>
        <v/>
      </c>
      <c r="K13931" s="391" t="str">
        <f t="shared" si="641"/>
        <v/>
      </c>
    </row>
    <row r="13932" spans="9:11">
      <c r="I13932" s="379" t="str">
        <f t="shared" si="639"/>
        <v/>
      </c>
      <c r="J13932" s="379" t="str">
        <f t="shared" si="640"/>
        <v/>
      </c>
      <c r="K13932" s="391" t="str">
        <f t="shared" si="641"/>
        <v/>
      </c>
    </row>
    <row r="13933" spans="9:11">
      <c r="I13933" s="379" t="str">
        <f t="shared" si="639"/>
        <v/>
      </c>
      <c r="J13933" s="379" t="str">
        <f t="shared" si="640"/>
        <v/>
      </c>
      <c r="K13933" s="391" t="str">
        <f t="shared" si="641"/>
        <v/>
      </c>
    </row>
    <row r="13934" spans="9:11">
      <c r="I13934" s="379" t="str">
        <f t="shared" si="639"/>
        <v/>
      </c>
      <c r="J13934" s="379" t="str">
        <f t="shared" si="640"/>
        <v/>
      </c>
      <c r="K13934" s="391" t="str">
        <f t="shared" si="641"/>
        <v/>
      </c>
    </row>
    <row r="13935" spans="9:11">
      <c r="I13935" s="379" t="str">
        <f t="shared" si="639"/>
        <v/>
      </c>
      <c r="J13935" s="379" t="str">
        <f t="shared" si="640"/>
        <v/>
      </c>
      <c r="K13935" s="391" t="str">
        <f t="shared" si="641"/>
        <v/>
      </c>
    </row>
    <row r="13936" spans="9:11">
      <c r="I13936" s="379" t="str">
        <f t="shared" si="639"/>
        <v/>
      </c>
      <c r="J13936" s="379" t="str">
        <f t="shared" si="640"/>
        <v/>
      </c>
      <c r="K13936" s="391" t="str">
        <f t="shared" si="641"/>
        <v/>
      </c>
    </row>
    <row r="13937" spans="9:11">
      <c r="I13937" s="379" t="str">
        <f t="shared" si="639"/>
        <v/>
      </c>
      <c r="J13937" s="379" t="str">
        <f t="shared" si="640"/>
        <v/>
      </c>
      <c r="K13937" s="391" t="str">
        <f t="shared" si="641"/>
        <v/>
      </c>
    </row>
    <row r="13938" spans="9:11">
      <c r="I13938" s="379" t="str">
        <f t="shared" si="639"/>
        <v/>
      </c>
      <c r="J13938" s="379" t="str">
        <f t="shared" si="640"/>
        <v/>
      </c>
      <c r="K13938" s="391" t="str">
        <f t="shared" si="641"/>
        <v/>
      </c>
    </row>
    <row r="13939" spans="9:11">
      <c r="I13939" s="379" t="str">
        <f t="shared" si="639"/>
        <v/>
      </c>
      <c r="J13939" s="379" t="str">
        <f t="shared" si="640"/>
        <v/>
      </c>
      <c r="K13939" s="391" t="str">
        <f t="shared" si="641"/>
        <v/>
      </c>
    </row>
    <row r="13940" spans="9:11">
      <c r="I13940" s="379" t="str">
        <f t="shared" si="639"/>
        <v/>
      </c>
      <c r="J13940" s="379" t="str">
        <f t="shared" si="640"/>
        <v/>
      </c>
      <c r="K13940" s="391" t="str">
        <f t="shared" si="641"/>
        <v/>
      </c>
    </row>
    <row r="13941" spans="9:11">
      <c r="I13941" s="379" t="str">
        <f t="shared" si="639"/>
        <v/>
      </c>
      <c r="J13941" s="379" t="str">
        <f t="shared" si="640"/>
        <v/>
      </c>
      <c r="K13941" s="391" t="str">
        <f t="shared" si="641"/>
        <v/>
      </c>
    </row>
    <row r="13942" spans="9:11">
      <c r="I13942" s="379" t="str">
        <f t="shared" si="639"/>
        <v/>
      </c>
      <c r="J13942" s="379" t="str">
        <f t="shared" si="640"/>
        <v/>
      </c>
      <c r="K13942" s="391" t="str">
        <f t="shared" si="641"/>
        <v/>
      </c>
    </row>
    <row r="13943" spans="9:11">
      <c r="I13943" s="379" t="str">
        <f t="shared" si="639"/>
        <v/>
      </c>
      <c r="J13943" s="379" t="str">
        <f t="shared" si="640"/>
        <v/>
      </c>
      <c r="K13943" s="391" t="str">
        <f t="shared" si="641"/>
        <v/>
      </c>
    </row>
    <row r="13944" spans="9:11">
      <c r="I13944" s="379" t="str">
        <f t="shared" si="639"/>
        <v/>
      </c>
      <c r="J13944" s="379" t="str">
        <f t="shared" si="640"/>
        <v/>
      </c>
      <c r="K13944" s="391" t="str">
        <f t="shared" si="641"/>
        <v/>
      </c>
    </row>
    <row r="13945" spans="9:11">
      <c r="I13945" s="379" t="str">
        <f t="shared" si="639"/>
        <v/>
      </c>
      <c r="J13945" s="379" t="str">
        <f t="shared" si="640"/>
        <v/>
      </c>
      <c r="K13945" s="391" t="str">
        <f t="shared" si="641"/>
        <v/>
      </c>
    </row>
    <row r="13946" spans="9:11">
      <c r="I13946" s="379" t="str">
        <f t="shared" si="639"/>
        <v/>
      </c>
      <c r="J13946" s="379" t="str">
        <f t="shared" si="640"/>
        <v/>
      </c>
      <c r="K13946" s="391" t="str">
        <f t="shared" si="641"/>
        <v/>
      </c>
    </row>
    <row r="13947" spans="9:11">
      <c r="I13947" s="379" t="str">
        <f t="shared" si="639"/>
        <v/>
      </c>
      <c r="J13947" s="379" t="str">
        <f t="shared" si="640"/>
        <v/>
      </c>
      <c r="K13947" s="391" t="str">
        <f t="shared" si="641"/>
        <v/>
      </c>
    </row>
    <row r="13948" spans="9:11">
      <c r="I13948" s="379" t="str">
        <f t="shared" si="639"/>
        <v/>
      </c>
      <c r="J13948" s="379" t="str">
        <f t="shared" si="640"/>
        <v/>
      </c>
      <c r="K13948" s="391" t="str">
        <f t="shared" si="641"/>
        <v/>
      </c>
    </row>
    <row r="13949" spans="9:11">
      <c r="I13949" s="379" t="str">
        <f t="shared" si="639"/>
        <v/>
      </c>
      <c r="J13949" s="379" t="str">
        <f t="shared" si="640"/>
        <v/>
      </c>
      <c r="K13949" s="391" t="str">
        <f t="shared" si="641"/>
        <v/>
      </c>
    </row>
    <row r="13950" spans="9:11">
      <c r="I13950" s="379" t="str">
        <f t="shared" si="639"/>
        <v/>
      </c>
      <c r="J13950" s="379" t="str">
        <f t="shared" si="640"/>
        <v/>
      </c>
      <c r="K13950" s="391" t="str">
        <f t="shared" si="641"/>
        <v/>
      </c>
    </row>
    <row r="13951" spans="9:11">
      <c r="I13951" s="379" t="str">
        <f t="shared" si="639"/>
        <v/>
      </c>
      <c r="J13951" s="379" t="str">
        <f t="shared" si="640"/>
        <v/>
      </c>
      <c r="K13951" s="391" t="str">
        <f t="shared" si="641"/>
        <v/>
      </c>
    </row>
    <row r="13952" spans="9:11">
      <c r="I13952" s="379" t="str">
        <f t="shared" si="639"/>
        <v/>
      </c>
      <c r="J13952" s="379" t="str">
        <f t="shared" si="640"/>
        <v/>
      </c>
      <c r="K13952" s="391" t="str">
        <f t="shared" si="641"/>
        <v/>
      </c>
    </row>
    <row r="13953" spans="9:11">
      <c r="I13953" s="379" t="str">
        <f t="shared" si="639"/>
        <v/>
      </c>
      <c r="J13953" s="379" t="str">
        <f t="shared" si="640"/>
        <v/>
      </c>
      <c r="K13953" s="391" t="str">
        <f t="shared" si="641"/>
        <v/>
      </c>
    </row>
    <row r="13954" spans="9:11">
      <c r="I13954" s="379" t="str">
        <f t="shared" si="639"/>
        <v/>
      </c>
      <c r="J13954" s="379" t="str">
        <f t="shared" si="640"/>
        <v/>
      </c>
      <c r="K13954" s="391" t="str">
        <f t="shared" si="641"/>
        <v/>
      </c>
    </row>
    <row r="13955" spans="9:11">
      <c r="I13955" s="379" t="str">
        <f t="shared" si="639"/>
        <v/>
      </c>
      <c r="J13955" s="379" t="str">
        <f t="shared" si="640"/>
        <v/>
      </c>
      <c r="K13955" s="391" t="str">
        <f t="shared" si="641"/>
        <v/>
      </c>
    </row>
    <row r="13956" spans="9:11">
      <c r="I13956" s="379" t="str">
        <f t="shared" ref="I13956:I14019" si="642">IF(F14668&lt;&gt;"",F14668-$I$199,"")</f>
        <v/>
      </c>
      <c r="J13956" s="379" t="str">
        <f t="shared" ref="J13956:J14019" si="643">IF(I13956&lt;&gt;"",NETWORKDAYS($I$199,F14668-1,$N$201:$N$224),"")</f>
        <v/>
      </c>
      <c r="K13956" s="391" t="str">
        <f t="shared" ref="K13956:K14019" si="644">IF(I13956&lt;&gt;"",RIGHT(D14668,LEN(D14668)-FIND(" ",D14668)),"")</f>
        <v/>
      </c>
    </row>
    <row r="13957" spans="9:11">
      <c r="I13957" s="379" t="str">
        <f t="shared" si="642"/>
        <v/>
      </c>
      <c r="J13957" s="379" t="str">
        <f t="shared" si="643"/>
        <v/>
      </c>
      <c r="K13957" s="391" t="str">
        <f t="shared" si="644"/>
        <v/>
      </c>
    </row>
    <row r="13958" spans="9:11">
      <c r="I13958" s="379" t="str">
        <f t="shared" si="642"/>
        <v/>
      </c>
      <c r="J13958" s="379" t="str">
        <f t="shared" si="643"/>
        <v/>
      </c>
      <c r="K13958" s="391" t="str">
        <f t="shared" si="644"/>
        <v/>
      </c>
    </row>
    <row r="13959" spans="9:11">
      <c r="I13959" s="379" t="str">
        <f t="shared" si="642"/>
        <v/>
      </c>
      <c r="J13959" s="379" t="str">
        <f t="shared" si="643"/>
        <v/>
      </c>
      <c r="K13959" s="391" t="str">
        <f t="shared" si="644"/>
        <v/>
      </c>
    </row>
    <row r="13960" spans="9:11">
      <c r="I13960" s="379" t="str">
        <f t="shared" si="642"/>
        <v/>
      </c>
      <c r="J13960" s="379" t="str">
        <f t="shared" si="643"/>
        <v/>
      </c>
      <c r="K13960" s="391" t="str">
        <f t="shared" si="644"/>
        <v/>
      </c>
    </row>
    <row r="13961" spans="9:11">
      <c r="I13961" s="379" t="str">
        <f t="shared" si="642"/>
        <v/>
      </c>
      <c r="J13961" s="379" t="str">
        <f t="shared" si="643"/>
        <v/>
      </c>
      <c r="K13961" s="391" t="str">
        <f t="shared" si="644"/>
        <v/>
      </c>
    </row>
    <row r="13962" spans="9:11">
      <c r="I13962" s="379" t="str">
        <f t="shared" si="642"/>
        <v/>
      </c>
      <c r="J13962" s="379" t="str">
        <f t="shared" si="643"/>
        <v/>
      </c>
      <c r="K13962" s="391" t="str">
        <f t="shared" si="644"/>
        <v/>
      </c>
    </row>
    <row r="13963" spans="9:11">
      <c r="I13963" s="379" t="str">
        <f t="shared" si="642"/>
        <v/>
      </c>
      <c r="J13963" s="379" t="str">
        <f t="shared" si="643"/>
        <v/>
      </c>
      <c r="K13963" s="391" t="str">
        <f t="shared" si="644"/>
        <v/>
      </c>
    </row>
    <row r="13964" spans="9:11">
      <c r="I13964" s="379" t="str">
        <f t="shared" si="642"/>
        <v/>
      </c>
      <c r="J13964" s="379" t="str">
        <f t="shared" si="643"/>
        <v/>
      </c>
      <c r="K13964" s="391" t="str">
        <f t="shared" si="644"/>
        <v/>
      </c>
    </row>
    <row r="13965" spans="9:11">
      <c r="I13965" s="379" t="str">
        <f t="shared" si="642"/>
        <v/>
      </c>
      <c r="J13965" s="379" t="str">
        <f t="shared" si="643"/>
        <v/>
      </c>
      <c r="K13965" s="391" t="str">
        <f t="shared" si="644"/>
        <v/>
      </c>
    </row>
    <row r="13966" spans="9:11">
      <c r="I13966" s="379" t="str">
        <f t="shared" si="642"/>
        <v/>
      </c>
      <c r="J13966" s="379" t="str">
        <f t="shared" si="643"/>
        <v/>
      </c>
      <c r="K13966" s="391" t="str">
        <f t="shared" si="644"/>
        <v/>
      </c>
    </row>
    <row r="13967" spans="9:11">
      <c r="I13967" s="379" t="str">
        <f t="shared" si="642"/>
        <v/>
      </c>
      <c r="J13967" s="379" t="str">
        <f t="shared" si="643"/>
        <v/>
      </c>
      <c r="K13967" s="391" t="str">
        <f t="shared" si="644"/>
        <v/>
      </c>
    </row>
    <row r="13968" spans="9:11">
      <c r="I13968" s="379" t="str">
        <f t="shared" si="642"/>
        <v/>
      </c>
      <c r="J13968" s="379" t="str">
        <f t="shared" si="643"/>
        <v/>
      </c>
      <c r="K13968" s="391" t="str">
        <f t="shared" si="644"/>
        <v/>
      </c>
    </row>
    <row r="13969" spans="9:11">
      <c r="I13969" s="379" t="str">
        <f t="shared" si="642"/>
        <v/>
      </c>
      <c r="J13969" s="379" t="str">
        <f t="shared" si="643"/>
        <v/>
      </c>
      <c r="K13969" s="391" t="str">
        <f t="shared" si="644"/>
        <v/>
      </c>
    </row>
    <row r="13970" spans="9:11">
      <c r="I13970" s="379" t="str">
        <f t="shared" si="642"/>
        <v/>
      </c>
      <c r="J13970" s="379" t="str">
        <f t="shared" si="643"/>
        <v/>
      </c>
      <c r="K13970" s="391" t="str">
        <f t="shared" si="644"/>
        <v/>
      </c>
    </row>
    <row r="13971" spans="9:11">
      <c r="I13971" s="379" t="str">
        <f t="shared" si="642"/>
        <v/>
      </c>
      <c r="J13971" s="379" t="str">
        <f t="shared" si="643"/>
        <v/>
      </c>
      <c r="K13971" s="391" t="str">
        <f t="shared" si="644"/>
        <v/>
      </c>
    </row>
    <row r="13972" spans="9:11">
      <c r="I13972" s="379" t="str">
        <f t="shared" si="642"/>
        <v/>
      </c>
      <c r="J13972" s="379" t="str">
        <f t="shared" si="643"/>
        <v/>
      </c>
      <c r="K13972" s="391" t="str">
        <f t="shared" si="644"/>
        <v/>
      </c>
    </row>
    <row r="13973" spans="9:11">
      <c r="I13973" s="379" t="str">
        <f t="shared" si="642"/>
        <v/>
      </c>
      <c r="J13973" s="379" t="str">
        <f t="shared" si="643"/>
        <v/>
      </c>
      <c r="K13973" s="391" t="str">
        <f t="shared" si="644"/>
        <v/>
      </c>
    </row>
    <row r="13974" spans="9:11">
      <c r="I13974" s="379" t="str">
        <f t="shared" si="642"/>
        <v/>
      </c>
      <c r="J13974" s="379" t="str">
        <f t="shared" si="643"/>
        <v/>
      </c>
      <c r="K13974" s="391" t="str">
        <f t="shared" si="644"/>
        <v/>
      </c>
    </row>
    <row r="13975" spans="9:11">
      <c r="I13975" s="379" t="str">
        <f t="shared" si="642"/>
        <v/>
      </c>
      <c r="J13975" s="379" t="str">
        <f t="shared" si="643"/>
        <v/>
      </c>
      <c r="K13975" s="391" t="str">
        <f t="shared" si="644"/>
        <v/>
      </c>
    </row>
    <row r="13976" spans="9:11">
      <c r="I13976" s="379" t="str">
        <f t="shared" si="642"/>
        <v/>
      </c>
      <c r="J13976" s="379" t="str">
        <f t="shared" si="643"/>
        <v/>
      </c>
      <c r="K13976" s="391" t="str">
        <f t="shared" si="644"/>
        <v/>
      </c>
    </row>
    <row r="13977" spans="9:11">
      <c r="I13977" s="379" t="str">
        <f t="shared" si="642"/>
        <v/>
      </c>
      <c r="J13977" s="379" t="str">
        <f t="shared" si="643"/>
        <v/>
      </c>
      <c r="K13977" s="391" t="str">
        <f t="shared" si="644"/>
        <v/>
      </c>
    </row>
    <row r="13978" spans="9:11">
      <c r="I13978" s="379" t="str">
        <f t="shared" si="642"/>
        <v/>
      </c>
      <c r="J13978" s="379" t="str">
        <f t="shared" si="643"/>
        <v/>
      </c>
      <c r="K13978" s="391" t="str">
        <f t="shared" si="644"/>
        <v/>
      </c>
    </row>
    <row r="13979" spans="9:11">
      <c r="I13979" s="379" t="str">
        <f t="shared" si="642"/>
        <v/>
      </c>
      <c r="J13979" s="379" t="str">
        <f t="shared" si="643"/>
        <v/>
      </c>
      <c r="K13979" s="391" t="str">
        <f t="shared" si="644"/>
        <v/>
      </c>
    </row>
    <row r="13980" spans="9:11">
      <c r="I13980" s="379" t="str">
        <f t="shared" si="642"/>
        <v/>
      </c>
      <c r="J13980" s="379" t="str">
        <f t="shared" si="643"/>
        <v/>
      </c>
      <c r="K13980" s="391" t="str">
        <f t="shared" si="644"/>
        <v/>
      </c>
    </row>
    <row r="13981" spans="9:11">
      <c r="I13981" s="379" t="str">
        <f t="shared" si="642"/>
        <v/>
      </c>
      <c r="J13981" s="379" t="str">
        <f t="shared" si="643"/>
        <v/>
      </c>
      <c r="K13981" s="391" t="str">
        <f t="shared" si="644"/>
        <v/>
      </c>
    </row>
    <row r="13982" spans="9:11">
      <c r="I13982" s="379" t="str">
        <f t="shared" si="642"/>
        <v/>
      </c>
      <c r="J13982" s="379" t="str">
        <f t="shared" si="643"/>
        <v/>
      </c>
      <c r="K13982" s="391" t="str">
        <f t="shared" si="644"/>
        <v/>
      </c>
    </row>
    <row r="13983" spans="9:11">
      <c r="I13983" s="379" t="str">
        <f t="shared" si="642"/>
        <v/>
      </c>
      <c r="J13983" s="379" t="str">
        <f t="shared" si="643"/>
        <v/>
      </c>
      <c r="K13983" s="391" t="str">
        <f t="shared" si="644"/>
        <v/>
      </c>
    </row>
    <row r="13984" spans="9:11">
      <c r="I13984" s="379" t="str">
        <f t="shared" si="642"/>
        <v/>
      </c>
      <c r="J13984" s="379" t="str">
        <f t="shared" si="643"/>
        <v/>
      </c>
      <c r="K13984" s="391" t="str">
        <f t="shared" si="644"/>
        <v/>
      </c>
    </row>
    <row r="13985" spans="9:11">
      <c r="I13985" s="379" t="str">
        <f t="shared" si="642"/>
        <v/>
      </c>
      <c r="J13985" s="379" t="str">
        <f t="shared" si="643"/>
        <v/>
      </c>
      <c r="K13985" s="391" t="str">
        <f t="shared" si="644"/>
        <v/>
      </c>
    </row>
    <row r="13986" spans="9:11">
      <c r="I13986" s="379" t="str">
        <f t="shared" si="642"/>
        <v/>
      </c>
      <c r="J13986" s="379" t="str">
        <f t="shared" si="643"/>
        <v/>
      </c>
      <c r="K13986" s="391" t="str">
        <f t="shared" si="644"/>
        <v/>
      </c>
    </row>
    <row r="13987" spans="9:11">
      <c r="I13987" s="379" t="str">
        <f t="shared" si="642"/>
        <v/>
      </c>
      <c r="J13987" s="379" t="str">
        <f t="shared" si="643"/>
        <v/>
      </c>
      <c r="K13987" s="391" t="str">
        <f t="shared" si="644"/>
        <v/>
      </c>
    </row>
    <row r="13988" spans="9:11">
      <c r="I13988" s="379" t="str">
        <f t="shared" si="642"/>
        <v/>
      </c>
      <c r="J13988" s="379" t="str">
        <f t="shared" si="643"/>
        <v/>
      </c>
      <c r="K13988" s="391" t="str">
        <f t="shared" si="644"/>
        <v/>
      </c>
    </row>
    <row r="13989" spans="9:11">
      <c r="I13989" s="379" t="str">
        <f t="shared" si="642"/>
        <v/>
      </c>
      <c r="J13989" s="379" t="str">
        <f t="shared" si="643"/>
        <v/>
      </c>
      <c r="K13989" s="391" t="str">
        <f t="shared" si="644"/>
        <v/>
      </c>
    </row>
    <row r="13990" spans="9:11">
      <c r="I13990" s="379" t="str">
        <f t="shared" si="642"/>
        <v/>
      </c>
      <c r="J13990" s="379" t="str">
        <f t="shared" si="643"/>
        <v/>
      </c>
      <c r="K13990" s="391" t="str">
        <f t="shared" si="644"/>
        <v/>
      </c>
    </row>
    <row r="13991" spans="9:11">
      <c r="I13991" s="379" t="str">
        <f t="shared" si="642"/>
        <v/>
      </c>
      <c r="J13991" s="379" t="str">
        <f t="shared" si="643"/>
        <v/>
      </c>
      <c r="K13991" s="391" t="str">
        <f t="shared" si="644"/>
        <v/>
      </c>
    </row>
    <row r="13992" spans="9:11">
      <c r="I13992" s="379" t="str">
        <f t="shared" si="642"/>
        <v/>
      </c>
      <c r="J13992" s="379" t="str">
        <f t="shared" si="643"/>
        <v/>
      </c>
      <c r="K13992" s="391" t="str">
        <f t="shared" si="644"/>
        <v/>
      </c>
    </row>
    <row r="13993" spans="9:11">
      <c r="I13993" s="379" t="str">
        <f t="shared" si="642"/>
        <v/>
      </c>
      <c r="J13993" s="379" t="str">
        <f t="shared" si="643"/>
        <v/>
      </c>
      <c r="K13993" s="391" t="str">
        <f t="shared" si="644"/>
        <v/>
      </c>
    </row>
    <row r="13994" spans="9:11">
      <c r="I13994" s="379" t="str">
        <f t="shared" si="642"/>
        <v/>
      </c>
      <c r="J13994" s="379" t="str">
        <f t="shared" si="643"/>
        <v/>
      </c>
      <c r="K13994" s="391" t="str">
        <f t="shared" si="644"/>
        <v/>
      </c>
    </row>
    <row r="13995" spans="9:11">
      <c r="I13995" s="379" t="str">
        <f t="shared" si="642"/>
        <v/>
      </c>
      <c r="J13995" s="379" t="str">
        <f t="shared" si="643"/>
        <v/>
      </c>
      <c r="K13995" s="391" t="str">
        <f t="shared" si="644"/>
        <v/>
      </c>
    </row>
    <row r="13996" spans="9:11">
      <c r="I13996" s="379" t="str">
        <f t="shared" si="642"/>
        <v/>
      </c>
      <c r="J13996" s="379" t="str">
        <f t="shared" si="643"/>
        <v/>
      </c>
      <c r="K13996" s="391" t="str">
        <f t="shared" si="644"/>
        <v/>
      </c>
    </row>
    <row r="13997" spans="9:11">
      <c r="I13997" s="379" t="str">
        <f t="shared" si="642"/>
        <v/>
      </c>
      <c r="J13997" s="379" t="str">
        <f t="shared" si="643"/>
        <v/>
      </c>
      <c r="K13997" s="391" t="str">
        <f t="shared" si="644"/>
        <v/>
      </c>
    </row>
    <row r="13998" spans="9:11">
      <c r="I13998" s="379" t="str">
        <f t="shared" si="642"/>
        <v/>
      </c>
      <c r="J13998" s="379" t="str">
        <f t="shared" si="643"/>
        <v/>
      </c>
      <c r="K13998" s="391" t="str">
        <f t="shared" si="644"/>
        <v/>
      </c>
    </row>
    <row r="13999" spans="9:11">
      <c r="I13999" s="379" t="str">
        <f t="shared" si="642"/>
        <v/>
      </c>
      <c r="J13999" s="379" t="str">
        <f t="shared" si="643"/>
        <v/>
      </c>
      <c r="K13999" s="391" t="str">
        <f t="shared" si="644"/>
        <v/>
      </c>
    </row>
    <row r="14000" spans="9:11">
      <c r="I14000" s="379" t="str">
        <f t="shared" si="642"/>
        <v/>
      </c>
      <c r="J14000" s="379" t="str">
        <f t="shared" si="643"/>
        <v/>
      </c>
      <c r="K14000" s="391" t="str">
        <f t="shared" si="644"/>
        <v/>
      </c>
    </row>
    <row r="14001" spans="9:11">
      <c r="I14001" s="379" t="str">
        <f t="shared" si="642"/>
        <v/>
      </c>
      <c r="J14001" s="379" t="str">
        <f t="shared" si="643"/>
        <v/>
      </c>
      <c r="K14001" s="391" t="str">
        <f t="shared" si="644"/>
        <v/>
      </c>
    </row>
    <row r="14002" spans="9:11">
      <c r="I14002" s="379" t="str">
        <f t="shared" si="642"/>
        <v/>
      </c>
      <c r="J14002" s="379" t="str">
        <f t="shared" si="643"/>
        <v/>
      </c>
      <c r="K14002" s="391" t="str">
        <f t="shared" si="644"/>
        <v/>
      </c>
    </row>
    <row r="14003" spans="9:11">
      <c r="I14003" s="379" t="str">
        <f t="shared" si="642"/>
        <v/>
      </c>
      <c r="J14003" s="379" t="str">
        <f t="shared" si="643"/>
        <v/>
      </c>
      <c r="K14003" s="391" t="str">
        <f t="shared" si="644"/>
        <v/>
      </c>
    </row>
    <row r="14004" spans="9:11">
      <c r="I14004" s="379" t="str">
        <f t="shared" si="642"/>
        <v/>
      </c>
      <c r="J14004" s="379" t="str">
        <f t="shared" si="643"/>
        <v/>
      </c>
      <c r="K14004" s="391" t="str">
        <f t="shared" si="644"/>
        <v/>
      </c>
    </row>
    <row r="14005" spans="9:11">
      <c r="I14005" s="379" t="str">
        <f t="shared" si="642"/>
        <v/>
      </c>
      <c r="J14005" s="379" t="str">
        <f t="shared" si="643"/>
        <v/>
      </c>
      <c r="K14005" s="391" t="str">
        <f t="shared" si="644"/>
        <v/>
      </c>
    </row>
    <row r="14006" spans="9:11">
      <c r="I14006" s="379" t="str">
        <f t="shared" si="642"/>
        <v/>
      </c>
      <c r="J14006" s="379" t="str">
        <f t="shared" si="643"/>
        <v/>
      </c>
      <c r="K14006" s="391" t="str">
        <f t="shared" si="644"/>
        <v/>
      </c>
    </row>
    <row r="14007" spans="9:11">
      <c r="I14007" s="379" t="str">
        <f t="shared" si="642"/>
        <v/>
      </c>
      <c r="J14007" s="379" t="str">
        <f t="shared" si="643"/>
        <v/>
      </c>
      <c r="K14007" s="391" t="str">
        <f t="shared" si="644"/>
        <v/>
      </c>
    </row>
    <row r="14008" spans="9:11">
      <c r="I14008" s="379" t="str">
        <f t="shared" si="642"/>
        <v/>
      </c>
      <c r="J14008" s="379" t="str">
        <f t="shared" si="643"/>
        <v/>
      </c>
      <c r="K14008" s="391" t="str">
        <f t="shared" si="644"/>
        <v/>
      </c>
    </row>
    <row r="14009" spans="9:11">
      <c r="I14009" s="379" t="str">
        <f t="shared" si="642"/>
        <v/>
      </c>
      <c r="J14009" s="379" t="str">
        <f t="shared" si="643"/>
        <v/>
      </c>
      <c r="K14009" s="391" t="str">
        <f t="shared" si="644"/>
        <v/>
      </c>
    </row>
    <row r="14010" spans="9:11">
      <c r="I14010" s="379" t="str">
        <f t="shared" si="642"/>
        <v/>
      </c>
      <c r="J14010" s="379" t="str">
        <f t="shared" si="643"/>
        <v/>
      </c>
      <c r="K14010" s="391" t="str">
        <f t="shared" si="644"/>
        <v/>
      </c>
    </row>
    <row r="14011" spans="9:11">
      <c r="I14011" s="379" t="str">
        <f t="shared" si="642"/>
        <v/>
      </c>
      <c r="J14011" s="379" t="str">
        <f t="shared" si="643"/>
        <v/>
      </c>
      <c r="K14011" s="391" t="str">
        <f t="shared" si="644"/>
        <v/>
      </c>
    </row>
    <row r="14012" spans="9:11">
      <c r="I14012" s="379" t="str">
        <f t="shared" si="642"/>
        <v/>
      </c>
      <c r="J14012" s="379" t="str">
        <f t="shared" si="643"/>
        <v/>
      </c>
      <c r="K14012" s="391" t="str">
        <f t="shared" si="644"/>
        <v/>
      </c>
    </row>
    <row r="14013" spans="9:11">
      <c r="I14013" s="379" t="str">
        <f t="shared" si="642"/>
        <v/>
      </c>
      <c r="J14013" s="379" t="str">
        <f t="shared" si="643"/>
        <v/>
      </c>
      <c r="K14013" s="391" t="str">
        <f t="shared" si="644"/>
        <v/>
      </c>
    </row>
    <row r="14014" spans="9:11">
      <c r="I14014" s="379" t="str">
        <f t="shared" si="642"/>
        <v/>
      </c>
      <c r="J14014" s="379" t="str">
        <f t="shared" si="643"/>
        <v/>
      </c>
      <c r="K14014" s="391" t="str">
        <f t="shared" si="644"/>
        <v/>
      </c>
    </row>
    <row r="14015" spans="9:11">
      <c r="I14015" s="379" t="str">
        <f t="shared" si="642"/>
        <v/>
      </c>
      <c r="J14015" s="379" t="str">
        <f t="shared" si="643"/>
        <v/>
      </c>
      <c r="K14015" s="391" t="str">
        <f t="shared" si="644"/>
        <v/>
      </c>
    </row>
    <row r="14016" spans="9:11">
      <c r="I14016" s="379" t="str">
        <f t="shared" si="642"/>
        <v/>
      </c>
      <c r="J14016" s="379" t="str">
        <f t="shared" si="643"/>
        <v/>
      </c>
      <c r="K14016" s="391" t="str">
        <f t="shared" si="644"/>
        <v/>
      </c>
    </row>
    <row r="14017" spans="9:11">
      <c r="I14017" s="379" t="str">
        <f t="shared" si="642"/>
        <v/>
      </c>
      <c r="J14017" s="379" t="str">
        <f t="shared" si="643"/>
        <v/>
      </c>
      <c r="K14017" s="391" t="str">
        <f t="shared" si="644"/>
        <v/>
      </c>
    </row>
    <row r="14018" spans="9:11">
      <c r="I14018" s="379" t="str">
        <f t="shared" si="642"/>
        <v/>
      </c>
      <c r="J14018" s="379" t="str">
        <f t="shared" si="643"/>
        <v/>
      </c>
      <c r="K14018" s="391" t="str">
        <f t="shared" si="644"/>
        <v/>
      </c>
    </row>
    <row r="14019" spans="9:11">
      <c r="I14019" s="379" t="str">
        <f t="shared" si="642"/>
        <v/>
      </c>
      <c r="J14019" s="379" t="str">
        <f t="shared" si="643"/>
        <v/>
      </c>
      <c r="K14019" s="391" t="str">
        <f t="shared" si="644"/>
        <v/>
      </c>
    </row>
    <row r="14020" spans="9:11">
      <c r="I14020" s="379" t="str">
        <f t="shared" ref="I14020:I14083" si="645">IF(F14732&lt;&gt;"",F14732-$I$199,"")</f>
        <v/>
      </c>
      <c r="J14020" s="379" t="str">
        <f t="shared" ref="J14020:J14083" si="646">IF(I14020&lt;&gt;"",NETWORKDAYS($I$199,F14732-1,$N$201:$N$224),"")</f>
        <v/>
      </c>
      <c r="K14020" s="391" t="str">
        <f t="shared" ref="K14020:K14083" si="647">IF(I14020&lt;&gt;"",RIGHT(D14732,LEN(D14732)-FIND(" ",D14732)),"")</f>
        <v/>
      </c>
    </row>
    <row r="14021" spans="9:11">
      <c r="I14021" s="379" t="str">
        <f t="shared" si="645"/>
        <v/>
      </c>
      <c r="J14021" s="379" t="str">
        <f t="shared" si="646"/>
        <v/>
      </c>
      <c r="K14021" s="391" t="str">
        <f t="shared" si="647"/>
        <v/>
      </c>
    </row>
    <row r="14022" spans="9:11">
      <c r="I14022" s="379" t="str">
        <f t="shared" si="645"/>
        <v/>
      </c>
      <c r="J14022" s="379" t="str">
        <f t="shared" si="646"/>
        <v/>
      </c>
      <c r="K14022" s="391" t="str">
        <f t="shared" si="647"/>
        <v/>
      </c>
    </row>
    <row r="14023" spans="9:11">
      <c r="I14023" s="379" t="str">
        <f t="shared" si="645"/>
        <v/>
      </c>
      <c r="J14023" s="379" t="str">
        <f t="shared" si="646"/>
        <v/>
      </c>
      <c r="K14023" s="391" t="str">
        <f t="shared" si="647"/>
        <v/>
      </c>
    </row>
    <row r="14024" spans="9:11">
      <c r="I14024" s="379" t="str">
        <f t="shared" si="645"/>
        <v/>
      </c>
      <c r="J14024" s="379" t="str">
        <f t="shared" si="646"/>
        <v/>
      </c>
      <c r="K14024" s="391" t="str">
        <f t="shared" si="647"/>
        <v/>
      </c>
    </row>
    <row r="14025" spans="9:11">
      <c r="I14025" s="379" t="str">
        <f t="shared" si="645"/>
        <v/>
      </c>
      <c r="J14025" s="379" t="str">
        <f t="shared" si="646"/>
        <v/>
      </c>
      <c r="K14025" s="391" t="str">
        <f t="shared" si="647"/>
        <v/>
      </c>
    </row>
    <row r="14026" spans="9:11">
      <c r="I14026" s="379" t="str">
        <f t="shared" si="645"/>
        <v/>
      </c>
      <c r="J14026" s="379" t="str">
        <f t="shared" si="646"/>
        <v/>
      </c>
      <c r="K14026" s="391" t="str">
        <f t="shared" si="647"/>
        <v/>
      </c>
    </row>
    <row r="14027" spans="9:11">
      <c r="I14027" s="379" t="str">
        <f t="shared" si="645"/>
        <v/>
      </c>
      <c r="J14027" s="379" t="str">
        <f t="shared" si="646"/>
        <v/>
      </c>
      <c r="K14027" s="391" t="str">
        <f t="shared" si="647"/>
        <v/>
      </c>
    </row>
    <row r="14028" spans="9:11">
      <c r="I14028" s="379" t="str">
        <f t="shared" si="645"/>
        <v/>
      </c>
      <c r="J14028" s="379" t="str">
        <f t="shared" si="646"/>
        <v/>
      </c>
      <c r="K14028" s="391" t="str">
        <f t="shared" si="647"/>
        <v/>
      </c>
    </row>
    <row r="14029" spans="9:11">
      <c r="I14029" s="379" t="str">
        <f t="shared" si="645"/>
        <v/>
      </c>
      <c r="J14029" s="379" t="str">
        <f t="shared" si="646"/>
        <v/>
      </c>
      <c r="K14029" s="391" t="str">
        <f t="shared" si="647"/>
        <v/>
      </c>
    </row>
    <row r="14030" spans="9:11">
      <c r="I14030" s="379" t="str">
        <f t="shared" si="645"/>
        <v/>
      </c>
      <c r="J14030" s="379" t="str">
        <f t="shared" si="646"/>
        <v/>
      </c>
      <c r="K14030" s="391" t="str">
        <f t="shared" si="647"/>
        <v/>
      </c>
    </row>
    <row r="14031" spans="9:11">
      <c r="I14031" s="379" t="str">
        <f t="shared" si="645"/>
        <v/>
      </c>
      <c r="J14031" s="379" t="str">
        <f t="shared" si="646"/>
        <v/>
      </c>
      <c r="K14031" s="391" t="str">
        <f t="shared" si="647"/>
        <v/>
      </c>
    </row>
    <row r="14032" spans="9:11">
      <c r="I14032" s="379" t="str">
        <f t="shared" si="645"/>
        <v/>
      </c>
      <c r="J14032" s="379" t="str">
        <f t="shared" si="646"/>
        <v/>
      </c>
      <c r="K14032" s="391" t="str">
        <f t="shared" si="647"/>
        <v/>
      </c>
    </row>
    <row r="14033" spans="9:11">
      <c r="I14033" s="379" t="str">
        <f t="shared" si="645"/>
        <v/>
      </c>
      <c r="J14033" s="379" t="str">
        <f t="shared" si="646"/>
        <v/>
      </c>
      <c r="K14033" s="391" t="str">
        <f t="shared" si="647"/>
        <v/>
      </c>
    </row>
    <row r="14034" spans="9:11">
      <c r="I14034" s="379" t="str">
        <f t="shared" si="645"/>
        <v/>
      </c>
      <c r="J14034" s="379" t="str">
        <f t="shared" si="646"/>
        <v/>
      </c>
      <c r="K14034" s="391" t="str">
        <f t="shared" si="647"/>
        <v/>
      </c>
    </row>
    <row r="14035" spans="9:11">
      <c r="I14035" s="379" t="str">
        <f t="shared" si="645"/>
        <v/>
      </c>
      <c r="J14035" s="379" t="str">
        <f t="shared" si="646"/>
        <v/>
      </c>
      <c r="K14035" s="391" t="str">
        <f t="shared" si="647"/>
        <v/>
      </c>
    </row>
    <row r="14036" spans="9:11">
      <c r="I14036" s="379" t="str">
        <f t="shared" si="645"/>
        <v/>
      </c>
      <c r="J14036" s="379" t="str">
        <f t="shared" si="646"/>
        <v/>
      </c>
      <c r="K14036" s="391" t="str">
        <f t="shared" si="647"/>
        <v/>
      </c>
    </row>
    <row r="14037" spans="9:11">
      <c r="I14037" s="379" t="str">
        <f t="shared" si="645"/>
        <v/>
      </c>
      <c r="J14037" s="379" t="str">
        <f t="shared" si="646"/>
        <v/>
      </c>
      <c r="K14037" s="391" t="str">
        <f t="shared" si="647"/>
        <v/>
      </c>
    </row>
    <row r="14038" spans="9:11">
      <c r="I14038" s="379" t="str">
        <f t="shared" si="645"/>
        <v/>
      </c>
      <c r="J14038" s="379" t="str">
        <f t="shared" si="646"/>
        <v/>
      </c>
      <c r="K14038" s="391" t="str">
        <f t="shared" si="647"/>
        <v/>
      </c>
    </row>
    <row r="14039" spans="9:11">
      <c r="I14039" s="379" t="str">
        <f t="shared" si="645"/>
        <v/>
      </c>
      <c r="J14039" s="379" t="str">
        <f t="shared" si="646"/>
        <v/>
      </c>
      <c r="K14039" s="391" t="str">
        <f t="shared" si="647"/>
        <v/>
      </c>
    </row>
    <row r="14040" spans="9:11">
      <c r="I14040" s="379" t="str">
        <f t="shared" si="645"/>
        <v/>
      </c>
      <c r="J14040" s="379" t="str">
        <f t="shared" si="646"/>
        <v/>
      </c>
      <c r="K14040" s="391" t="str">
        <f t="shared" si="647"/>
        <v/>
      </c>
    </row>
    <row r="14041" spans="9:11">
      <c r="I14041" s="379" t="str">
        <f t="shared" si="645"/>
        <v/>
      </c>
      <c r="J14041" s="379" t="str">
        <f t="shared" si="646"/>
        <v/>
      </c>
      <c r="K14041" s="391" t="str">
        <f t="shared" si="647"/>
        <v/>
      </c>
    </row>
    <row r="14042" spans="9:11">
      <c r="I14042" s="379" t="str">
        <f t="shared" si="645"/>
        <v/>
      </c>
      <c r="J14042" s="379" t="str">
        <f t="shared" si="646"/>
        <v/>
      </c>
      <c r="K14042" s="391" t="str">
        <f t="shared" si="647"/>
        <v/>
      </c>
    </row>
    <row r="14043" spans="9:11">
      <c r="I14043" s="379" t="str">
        <f t="shared" si="645"/>
        <v/>
      </c>
      <c r="J14043" s="379" t="str">
        <f t="shared" si="646"/>
        <v/>
      </c>
      <c r="K14043" s="391" t="str">
        <f t="shared" si="647"/>
        <v/>
      </c>
    </row>
    <row r="14044" spans="9:11">
      <c r="I14044" s="379" t="str">
        <f t="shared" si="645"/>
        <v/>
      </c>
      <c r="J14044" s="379" t="str">
        <f t="shared" si="646"/>
        <v/>
      </c>
      <c r="K14044" s="391" t="str">
        <f t="shared" si="647"/>
        <v/>
      </c>
    </row>
    <row r="14045" spans="9:11">
      <c r="I14045" s="379" t="str">
        <f t="shared" si="645"/>
        <v/>
      </c>
      <c r="J14045" s="379" t="str">
        <f t="shared" si="646"/>
        <v/>
      </c>
      <c r="K14045" s="391" t="str">
        <f t="shared" si="647"/>
        <v/>
      </c>
    </row>
    <row r="14046" spans="9:11">
      <c r="I14046" s="379" t="str">
        <f t="shared" si="645"/>
        <v/>
      </c>
      <c r="J14046" s="379" t="str">
        <f t="shared" si="646"/>
        <v/>
      </c>
      <c r="K14046" s="391" t="str">
        <f t="shared" si="647"/>
        <v/>
      </c>
    </row>
    <row r="14047" spans="9:11">
      <c r="I14047" s="379" t="str">
        <f t="shared" si="645"/>
        <v/>
      </c>
      <c r="J14047" s="379" t="str">
        <f t="shared" si="646"/>
        <v/>
      </c>
      <c r="K14047" s="391" t="str">
        <f t="shared" si="647"/>
        <v/>
      </c>
    </row>
    <row r="14048" spans="9:11">
      <c r="I14048" s="379" t="str">
        <f t="shared" si="645"/>
        <v/>
      </c>
      <c r="J14048" s="379" t="str">
        <f t="shared" si="646"/>
        <v/>
      </c>
      <c r="K14048" s="391" t="str">
        <f t="shared" si="647"/>
        <v/>
      </c>
    </row>
    <row r="14049" spans="9:11">
      <c r="I14049" s="379" t="str">
        <f t="shared" si="645"/>
        <v/>
      </c>
      <c r="J14049" s="379" t="str">
        <f t="shared" si="646"/>
        <v/>
      </c>
      <c r="K14049" s="391" t="str">
        <f t="shared" si="647"/>
        <v/>
      </c>
    </row>
    <row r="14050" spans="9:11">
      <c r="I14050" s="379" t="str">
        <f t="shared" si="645"/>
        <v/>
      </c>
      <c r="J14050" s="379" t="str">
        <f t="shared" si="646"/>
        <v/>
      </c>
      <c r="K14050" s="391" t="str">
        <f t="shared" si="647"/>
        <v/>
      </c>
    </row>
    <row r="14051" spans="9:11">
      <c r="I14051" s="379" t="str">
        <f t="shared" si="645"/>
        <v/>
      </c>
      <c r="J14051" s="379" t="str">
        <f t="shared" si="646"/>
        <v/>
      </c>
      <c r="K14051" s="391" t="str">
        <f t="shared" si="647"/>
        <v/>
      </c>
    </row>
    <row r="14052" spans="9:11">
      <c r="I14052" s="379" t="str">
        <f t="shared" si="645"/>
        <v/>
      </c>
      <c r="J14052" s="379" t="str">
        <f t="shared" si="646"/>
        <v/>
      </c>
      <c r="K14052" s="391" t="str">
        <f t="shared" si="647"/>
        <v/>
      </c>
    </row>
    <row r="14053" spans="9:11">
      <c r="I14053" s="379" t="str">
        <f t="shared" si="645"/>
        <v/>
      </c>
      <c r="J14053" s="379" t="str">
        <f t="shared" si="646"/>
        <v/>
      </c>
      <c r="K14053" s="391" t="str">
        <f t="shared" si="647"/>
        <v/>
      </c>
    </row>
    <row r="14054" spans="9:11">
      <c r="I14054" s="379" t="str">
        <f t="shared" si="645"/>
        <v/>
      </c>
      <c r="J14054" s="379" t="str">
        <f t="shared" si="646"/>
        <v/>
      </c>
      <c r="K14054" s="391" t="str">
        <f t="shared" si="647"/>
        <v/>
      </c>
    </row>
    <row r="14055" spans="9:11">
      <c r="I14055" s="379" t="str">
        <f t="shared" si="645"/>
        <v/>
      </c>
      <c r="J14055" s="379" t="str">
        <f t="shared" si="646"/>
        <v/>
      </c>
      <c r="K14055" s="391" t="str">
        <f t="shared" si="647"/>
        <v/>
      </c>
    </row>
    <row r="14056" spans="9:11">
      <c r="I14056" s="379" t="str">
        <f t="shared" si="645"/>
        <v/>
      </c>
      <c r="J14056" s="379" t="str">
        <f t="shared" si="646"/>
        <v/>
      </c>
      <c r="K14056" s="391" t="str">
        <f t="shared" si="647"/>
        <v/>
      </c>
    </row>
    <row r="14057" spans="9:11">
      <c r="I14057" s="379" t="str">
        <f t="shared" si="645"/>
        <v/>
      </c>
      <c r="J14057" s="379" t="str">
        <f t="shared" si="646"/>
        <v/>
      </c>
      <c r="K14057" s="391" t="str">
        <f t="shared" si="647"/>
        <v/>
      </c>
    </row>
    <row r="14058" spans="9:11">
      <c r="I14058" s="379" t="str">
        <f t="shared" si="645"/>
        <v/>
      </c>
      <c r="J14058" s="379" t="str">
        <f t="shared" si="646"/>
        <v/>
      </c>
      <c r="K14058" s="391" t="str">
        <f t="shared" si="647"/>
        <v/>
      </c>
    </row>
    <row r="14059" spans="9:11">
      <c r="I14059" s="379" t="str">
        <f t="shared" si="645"/>
        <v/>
      </c>
      <c r="J14059" s="379" t="str">
        <f t="shared" si="646"/>
        <v/>
      </c>
      <c r="K14059" s="391" t="str">
        <f t="shared" si="647"/>
        <v/>
      </c>
    </row>
    <row r="14060" spans="9:11">
      <c r="I14060" s="379" t="str">
        <f t="shared" si="645"/>
        <v/>
      </c>
      <c r="J14060" s="379" t="str">
        <f t="shared" si="646"/>
        <v/>
      </c>
      <c r="K14060" s="391" t="str">
        <f t="shared" si="647"/>
        <v/>
      </c>
    </row>
    <row r="14061" spans="9:11">
      <c r="I14061" s="379" t="str">
        <f t="shared" si="645"/>
        <v/>
      </c>
      <c r="J14061" s="379" t="str">
        <f t="shared" si="646"/>
        <v/>
      </c>
      <c r="K14061" s="391" t="str">
        <f t="shared" si="647"/>
        <v/>
      </c>
    </row>
    <row r="14062" spans="9:11">
      <c r="I14062" s="379" t="str">
        <f t="shared" si="645"/>
        <v/>
      </c>
      <c r="J14062" s="379" t="str">
        <f t="shared" si="646"/>
        <v/>
      </c>
      <c r="K14062" s="391" t="str">
        <f t="shared" si="647"/>
        <v/>
      </c>
    </row>
    <row r="14063" spans="9:11">
      <c r="I14063" s="379" t="str">
        <f t="shared" si="645"/>
        <v/>
      </c>
      <c r="J14063" s="379" t="str">
        <f t="shared" si="646"/>
        <v/>
      </c>
      <c r="K14063" s="391" t="str">
        <f t="shared" si="647"/>
        <v/>
      </c>
    </row>
    <row r="14064" spans="9:11">
      <c r="I14064" s="379" t="str">
        <f t="shared" si="645"/>
        <v/>
      </c>
      <c r="J14064" s="379" t="str">
        <f t="shared" si="646"/>
        <v/>
      </c>
      <c r="K14064" s="391" t="str">
        <f t="shared" si="647"/>
        <v/>
      </c>
    </row>
    <row r="14065" spans="9:11">
      <c r="I14065" s="379" t="str">
        <f t="shared" si="645"/>
        <v/>
      </c>
      <c r="J14065" s="379" t="str">
        <f t="shared" si="646"/>
        <v/>
      </c>
      <c r="K14065" s="391" t="str">
        <f t="shared" si="647"/>
        <v/>
      </c>
    </row>
    <row r="14066" spans="9:11">
      <c r="I14066" s="379" t="str">
        <f t="shared" si="645"/>
        <v/>
      </c>
      <c r="J14066" s="379" t="str">
        <f t="shared" si="646"/>
        <v/>
      </c>
      <c r="K14066" s="391" t="str">
        <f t="shared" si="647"/>
        <v/>
      </c>
    </row>
    <row r="14067" spans="9:11">
      <c r="I14067" s="379" t="str">
        <f t="shared" si="645"/>
        <v/>
      </c>
      <c r="J14067" s="379" t="str">
        <f t="shared" si="646"/>
        <v/>
      </c>
      <c r="K14067" s="391" t="str">
        <f t="shared" si="647"/>
        <v/>
      </c>
    </row>
    <row r="14068" spans="9:11">
      <c r="I14068" s="379" t="str">
        <f t="shared" si="645"/>
        <v/>
      </c>
      <c r="J14068" s="379" t="str">
        <f t="shared" si="646"/>
        <v/>
      </c>
      <c r="K14068" s="391" t="str">
        <f t="shared" si="647"/>
        <v/>
      </c>
    </row>
    <row r="14069" spans="9:11">
      <c r="I14069" s="379" t="str">
        <f t="shared" si="645"/>
        <v/>
      </c>
      <c r="J14069" s="379" t="str">
        <f t="shared" si="646"/>
        <v/>
      </c>
      <c r="K14069" s="391" t="str">
        <f t="shared" si="647"/>
        <v/>
      </c>
    </row>
    <row r="14070" spans="9:11">
      <c r="I14070" s="379" t="str">
        <f t="shared" si="645"/>
        <v/>
      </c>
      <c r="J14070" s="379" t="str">
        <f t="shared" si="646"/>
        <v/>
      </c>
      <c r="K14070" s="391" t="str">
        <f t="shared" si="647"/>
        <v/>
      </c>
    </row>
    <row r="14071" spans="9:11">
      <c r="I14071" s="379" t="str">
        <f t="shared" si="645"/>
        <v/>
      </c>
      <c r="J14071" s="379" t="str">
        <f t="shared" si="646"/>
        <v/>
      </c>
      <c r="K14071" s="391" t="str">
        <f t="shared" si="647"/>
        <v/>
      </c>
    </row>
    <row r="14072" spans="9:11">
      <c r="I14072" s="379" t="str">
        <f t="shared" si="645"/>
        <v/>
      </c>
      <c r="J14072" s="379" t="str">
        <f t="shared" si="646"/>
        <v/>
      </c>
      <c r="K14072" s="391" t="str">
        <f t="shared" si="647"/>
        <v/>
      </c>
    </row>
    <row r="14073" spans="9:11">
      <c r="I14073" s="379" t="str">
        <f t="shared" si="645"/>
        <v/>
      </c>
      <c r="J14073" s="379" t="str">
        <f t="shared" si="646"/>
        <v/>
      </c>
      <c r="K14073" s="391" t="str">
        <f t="shared" si="647"/>
        <v/>
      </c>
    </row>
    <row r="14074" spans="9:11">
      <c r="I14074" s="379" t="str">
        <f t="shared" si="645"/>
        <v/>
      </c>
      <c r="J14074" s="379" t="str">
        <f t="shared" si="646"/>
        <v/>
      </c>
      <c r="K14074" s="391" t="str">
        <f t="shared" si="647"/>
        <v/>
      </c>
    </row>
    <row r="14075" spans="9:11">
      <c r="I14075" s="379" t="str">
        <f t="shared" si="645"/>
        <v/>
      </c>
      <c r="J14075" s="379" t="str">
        <f t="shared" si="646"/>
        <v/>
      </c>
      <c r="K14075" s="391" t="str">
        <f t="shared" si="647"/>
        <v/>
      </c>
    </row>
    <row r="14076" spans="9:11">
      <c r="I14076" s="379" t="str">
        <f t="shared" si="645"/>
        <v/>
      </c>
      <c r="J14076" s="379" t="str">
        <f t="shared" si="646"/>
        <v/>
      </c>
      <c r="K14076" s="391" t="str">
        <f t="shared" si="647"/>
        <v/>
      </c>
    </row>
    <row r="14077" spans="9:11">
      <c r="I14077" s="379" t="str">
        <f t="shared" si="645"/>
        <v/>
      </c>
      <c r="J14077" s="379" t="str">
        <f t="shared" si="646"/>
        <v/>
      </c>
      <c r="K14077" s="391" t="str">
        <f t="shared" si="647"/>
        <v/>
      </c>
    </row>
    <row r="14078" spans="9:11">
      <c r="I14078" s="379" t="str">
        <f t="shared" si="645"/>
        <v/>
      </c>
      <c r="J14078" s="379" t="str">
        <f t="shared" si="646"/>
        <v/>
      </c>
      <c r="K14078" s="391" t="str">
        <f t="shared" si="647"/>
        <v/>
      </c>
    </row>
    <row r="14079" spans="9:11">
      <c r="I14079" s="379" t="str">
        <f t="shared" si="645"/>
        <v/>
      </c>
      <c r="J14079" s="379" t="str">
        <f t="shared" si="646"/>
        <v/>
      </c>
      <c r="K14079" s="391" t="str">
        <f t="shared" si="647"/>
        <v/>
      </c>
    </row>
    <row r="14080" spans="9:11">
      <c r="I14080" s="379" t="str">
        <f t="shared" si="645"/>
        <v/>
      </c>
      <c r="J14080" s="379" t="str">
        <f t="shared" si="646"/>
        <v/>
      </c>
      <c r="K14080" s="391" t="str">
        <f t="shared" si="647"/>
        <v/>
      </c>
    </row>
    <row r="14081" spans="9:11">
      <c r="I14081" s="379" t="str">
        <f t="shared" si="645"/>
        <v/>
      </c>
      <c r="J14081" s="379" t="str">
        <f t="shared" si="646"/>
        <v/>
      </c>
      <c r="K14081" s="391" t="str">
        <f t="shared" si="647"/>
        <v/>
      </c>
    </row>
    <row r="14082" spans="9:11">
      <c r="I14082" s="379" t="str">
        <f t="shared" si="645"/>
        <v/>
      </c>
      <c r="J14082" s="379" t="str">
        <f t="shared" si="646"/>
        <v/>
      </c>
      <c r="K14082" s="391" t="str">
        <f t="shared" si="647"/>
        <v/>
      </c>
    </row>
    <row r="14083" spans="9:11">
      <c r="I14083" s="379" t="str">
        <f t="shared" si="645"/>
        <v/>
      </c>
      <c r="J14083" s="379" t="str">
        <f t="shared" si="646"/>
        <v/>
      </c>
      <c r="K14083" s="391" t="str">
        <f t="shared" si="647"/>
        <v/>
      </c>
    </row>
    <row r="14084" spans="9:11">
      <c r="I14084" s="379" t="str">
        <f t="shared" ref="I14084:I14147" si="648">IF(F14796&lt;&gt;"",F14796-$I$199,"")</f>
        <v/>
      </c>
      <c r="J14084" s="379" t="str">
        <f t="shared" ref="J14084:J14147" si="649">IF(I14084&lt;&gt;"",NETWORKDAYS($I$199,F14796-1,$N$201:$N$224),"")</f>
        <v/>
      </c>
      <c r="K14084" s="391" t="str">
        <f t="shared" ref="K14084:K14147" si="650">IF(I14084&lt;&gt;"",RIGHT(D14796,LEN(D14796)-FIND(" ",D14796)),"")</f>
        <v/>
      </c>
    </row>
    <row r="14085" spans="9:11">
      <c r="I14085" s="379" t="str">
        <f t="shared" si="648"/>
        <v/>
      </c>
      <c r="J14085" s="379" t="str">
        <f t="shared" si="649"/>
        <v/>
      </c>
      <c r="K14085" s="391" t="str">
        <f t="shared" si="650"/>
        <v/>
      </c>
    </row>
    <row r="14086" spans="9:11">
      <c r="I14086" s="379" t="str">
        <f t="shared" si="648"/>
        <v/>
      </c>
      <c r="J14086" s="379" t="str">
        <f t="shared" si="649"/>
        <v/>
      </c>
      <c r="K14086" s="391" t="str">
        <f t="shared" si="650"/>
        <v/>
      </c>
    </row>
    <row r="14087" spans="9:11">
      <c r="I14087" s="379" t="str">
        <f t="shared" si="648"/>
        <v/>
      </c>
      <c r="J14087" s="379" t="str">
        <f t="shared" si="649"/>
        <v/>
      </c>
      <c r="K14087" s="391" t="str">
        <f t="shared" si="650"/>
        <v/>
      </c>
    </row>
    <row r="14088" spans="9:11">
      <c r="I14088" s="379" t="str">
        <f t="shared" si="648"/>
        <v/>
      </c>
      <c r="J14088" s="379" t="str">
        <f t="shared" si="649"/>
        <v/>
      </c>
      <c r="K14088" s="391" t="str">
        <f t="shared" si="650"/>
        <v/>
      </c>
    </row>
    <row r="14089" spans="9:11">
      <c r="I14089" s="379" t="str">
        <f t="shared" si="648"/>
        <v/>
      </c>
      <c r="J14089" s="379" t="str">
        <f t="shared" si="649"/>
        <v/>
      </c>
      <c r="K14089" s="391" t="str">
        <f t="shared" si="650"/>
        <v/>
      </c>
    </row>
    <row r="14090" spans="9:11">
      <c r="I14090" s="379" t="str">
        <f t="shared" si="648"/>
        <v/>
      </c>
      <c r="J14090" s="379" t="str">
        <f t="shared" si="649"/>
        <v/>
      </c>
      <c r="K14090" s="391" t="str">
        <f t="shared" si="650"/>
        <v/>
      </c>
    </row>
    <row r="14091" spans="9:11">
      <c r="I14091" s="379" t="str">
        <f t="shared" si="648"/>
        <v/>
      </c>
      <c r="J14091" s="379" t="str">
        <f t="shared" si="649"/>
        <v/>
      </c>
      <c r="K14091" s="391" t="str">
        <f t="shared" si="650"/>
        <v/>
      </c>
    </row>
    <row r="14092" spans="9:11">
      <c r="I14092" s="379" t="str">
        <f t="shared" si="648"/>
        <v/>
      </c>
      <c r="J14092" s="379" t="str">
        <f t="shared" si="649"/>
        <v/>
      </c>
      <c r="K14092" s="391" t="str">
        <f t="shared" si="650"/>
        <v/>
      </c>
    </row>
    <row r="14093" spans="9:11">
      <c r="I14093" s="379" t="str">
        <f t="shared" si="648"/>
        <v/>
      </c>
      <c r="J14093" s="379" t="str">
        <f t="shared" si="649"/>
        <v/>
      </c>
      <c r="K14093" s="391" t="str">
        <f t="shared" si="650"/>
        <v/>
      </c>
    </row>
    <row r="14094" spans="9:11">
      <c r="I14094" s="379" t="str">
        <f t="shared" si="648"/>
        <v/>
      </c>
      <c r="J14094" s="379" t="str">
        <f t="shared" si="649"/>
        <v/>
      </c>
      <c r="K14094" s="391" t="str">
        <f t="shared" si="650"/>
        <v/>
      </c>
    </row>
    <row r="14095" spans="9:11">
      <c r="I14095" s="379" t="str">
        <f t="shared" si="648"/>
        <v/>
      </c>
      <c r="J14095" s="379" t="str">
        <f t="shared" si="649"/>
        <v/>
      </c>
      <c r="K14095" s="391" t="str">
        <f t="shared" si="650"/>
        <v/>
      </c>
    </row>
    <row r="14096" spans="9:11">
      <c r="I14096" s="379" t="str">
        <f t="shared" si="648"/>
        <v/>
      </c>
      <c r="J14096" s="379" t="str">
        <f t="shared" si="649"/>
        <v/>
      </c>
      <c r="K14096" s="391" t="str">
        <f t="shared" si="650"/>
        <v/>
      </c>
    </row>
    <row r="14097" spans="9:11">
      <c r="I14097" s="379" t="str">
        <f t="shared" si="648"/>
        <v/>
      </c>
      <c r="J14097" s="379" t="str">
        <f t="shared" si="649"/>
        <v/>
      </c>
      <c r="K14097" s="391" t="str">
        <f t="shared" si="650"/>
        <v/>
      </c>
    </row>
    <row r="14098" spans="9:11">
      <c r="I14098" s="379" t="str">
        <f t="shared" si="648"/>
        <v/>
      </c>
      <c r="J14098" s="379" t="str">
        <f t="shared" si="649"/>
        <v/>
      </c>
      <c r="K14098" s="391" t="str">
        <f t="shared" si="650"/>
        <v/>
      </c>
    </row>
    <row r="14099" spans="9:11">
      <c r="I14099" s="379" t="str">
        <f t="shared" si="648"/>
        <v/>
      </c>
      <c r="J14099" s="379" t="str">
        <f t="shared" si="649"/>
        <v/>
      </c>
      <c r="K14099" s="391" t="str">
        <f t="shared" si="650"/>
        <v/>
      </c>
    </row>
    <row r="14100" spans="9:11">
      <c r="I14100" s="379" t="str">
        <f t="shared" si="648"/>
        <v/>
      </c>
      <c r="J14100" s="379" t="str">
        <f t="shared" si="649"/>
        <v/>
      </c>
      <c r="K14100" s="391" t="str">
        <f t="shared" si="650"/>
        <v/>
      </c>
    </row>
    <row r="14101" spans="9:11">
      <c r="I14101" s="379" t="str">
        <f t="shared" si="648"/>
        <v/>
      </c>
      <c r="J14101" s="379" t="str">
        <f t="shared" si="649"/>
        <v/>
      </c>
      <c r="K14101" s="391" t="str">
        <f t="shared" si="650"/>
        <v/>
      </c>
    </row>
    <row r="14102" spans="9:11">
      <c r="I14102" s="379" t="str">
        <f t="shared" si="648"/>
        <v/>
      </c>
      <c r="J14102" s="379" t="str">
        <f t="shared" si="649"/>
        <v/>
      </c>
      <c r="K14102" s="391" t="str">
        <f t="shared" si="650"/>
        <v/>
      </c>
    </row>
    <row r="14103" spans="9:11">
      <c r="I14103" s="379" t="str">
        <f t="shared" si="648"/>
        <v/>
      </c>
      <c r="J14103" s="379" t="str">
        <f t="shared" si="649"/>
        <v/>
      </c>
      <c r="K14103" s="391" t="str">
        <f t="shared" si="650"/>
        <v/>
      </c>
    </row>
    <row r="14104" spans="9:11">
      <c r="I14104" s="379" t="str">
        <f t="shared" si="648"/>
        <v/>
      </c>
      <c r="J14104" s="379" t="str">
        <f t="shared" si="649"/>
        <v/>
      </c>
      <c r="K14104" s="391" t="str">
        <f t="shared" si="650"/>
        <v/>
      </c>
    </row>
    <row r="14105" spans="9:11">
      <c r="I14105" s="379" t="str">
        <f t="shared" si="648"/>
        <v/>
      </c>
      <c r="J14105" s="379" t="str">
        <f t="shared" si="649"/>
        <v/>
      </c>
      <c r="K14105" s="391" t="str">
        <f t="shared" si="650"/>
        <v/>
      </c>
    </row>
    <row r="14106" spans="9:11">
      <c r="I14106" s="379" t="str">
        <f t="shared" si="648"/>
        <v/>
      </c>
      <c r="J14106" s="379" t="str">
        <f t="shared" si="649"/>
        <v/>
      </c>
      <c r="K14106" s="391" t="str">
        <f t="shared" si="650"/>
        <v/>
      </c>
    </row>
    <row r="14107" spans="9:11">
      <c r="I14107" s="379" t="str">
        <f t="shared" si="648"/>
        <v/>
      </c>
      <c r="J14107" s="379" t="str">
        <f t="shared" si="649"/>
        <v/>
      </c>
      <c r="K14107" s="391" t="str">
        <f t="shared" si="650"/>
        <v/>
      </c>
    </row>
    <row r="14108" spans="9:11">
      <c r="I14108" s="379" t="str">
        <f t="shared" si="648"/>
        <v/>
      </c>
      <c r="J14108" s="379" t="str">
        <f t="shared" si="649"/>
        <v/>
      </c>
      <c r="K14108" s="391" t="str">
        <f t="shared" si="650"/>
        <v/>
      </c>
    </row>
    <row r="14109" spans="9:11">
      <c r="I14109" s="379" t="str">
        <f t="shared" si="648"/>
        <v/>
      </c>
      <c r="J14109" s="379" t="str">
        <f t="shared" si="649"/>
        <v/>
      </c>
      <c r="K14109" s="391" t="str">
        <f t="shared" si="650"/>
        <v/>
      </c>
    </row>
    <row r="14110" spans="9:11">
      <c r="I14110" s="379" t="str">
        <f t="shared" si="648"/>
        <v/>
      </c>
      <c r="J14110" s="379" t="str">
        <f t="shared" si="649"/>
        <v/>
      </c>
      <c r="K14110" s="391" t="str">
        <f t="shared" si="650"/>
        <v/>
      </c>
    </row>
    <row r="14111" spans="9:11">
      <c r="I14111" s="379" t="str">
        <f t="shared" si="648"/>
        <v/>
      </c>
      <c r="J14111" s="379" t="str">
        <f t="shared" si="649"/>
        <v/>
      </c>
      <c r="K14111" s="391" t="str">
        <f t="shared" si="650"/>
        <v/>
      </c>
    </row>
    <row r="14112" spans="9:11">
      <c r="I14112" s="379" t="str">
        <f t="shared" si="648"/>
        <v/>
      </c>
      <c r="J14112" s="379" t="str">
        <f t="shared" si="649"/>
        <v/>
      </c>
      <c r="K14112" s="391" t="str">
        <f t="shared" si="650"/>
        <v/>
      </c>
    </row>
    <row r="14113" spans="9:11">
      <c r="I14113" s="379" t="str">
        <f t="shared" si="648"/>
        <v/>
      </c>
      <c r="J14113" s="379" t="str">
        <f t="shared" si="649"/>
        <v/>
      </c>
      <c r="K14113" s="391" t="str">
        <f t="shared" si="650"/>
        <v/>
      </c>
    </row>
    <row r="14114" spans="9:11">
      <c r="I14114" s="379" t="str">
        <f t="shared" si="648"/>
        <v/>
      </c>
      <c r="J14114" s="379" t="str">
        <f t="shared" si="649"/>
        <v/>
      </c>
      <c r="K14114" s="391" t="str">
        <f t="shared" si="650"/>
        <v/>
      </c>
    </row>
    <row r="14115" spans="9:11">
      <c r="I14115" s="379" t="str">
        <f t="shared" si="648"/>
        <v/>
      </c>
      <c r="J14115" s="379" t="str">
        <f t="shared" si="649"/>
        <v/>
      </c>
      <c r="K14115" s="391" t="str">
        <f t="shared" si="650"/>
        <v/>
      </c>
    </row>
    <row r="14116" spans="9:11">
      <c r="I14116" s="379" t="str">
        <f t="shared" si="648"/>
        <v/>
      </c>
      <c r="J14116" s="379" t="str">
        <f t="shared" si="649"/>
        <v/>
      </c>
      <c r="K14116" s="391" t="str">
        <f t="shared" si="650"/>
        <v/>
      </c>
    </row>
    <row r="14117" spans="9:11">
      <c r="I14117" s="379" t="str">
        <f t="shared" si="648"/>
        <v/>
      </c>
      <c r="J14117" s="379" t="str">
        <f t="shared" si="649"/>
        <v/>
      </c>
      <c r="K14117" s="391" t="str">
        <f t="shared" si="650"/>
        <v/>
      </c>
    </row>
    <row r="14118" spans="9:11">
      <c r="I14118" s="379" t="str">
        <f t="shared" si="648"/>
        <v/>
      </c>
      <c r="J14118" s="379" t="str">
        <f t="shared" si="649"/>
        <v/>
      </c>
      <c r="K14118" s="391" t="str">
        <f t="shared" si="650"/>
        <v/>
      </c>
    </row>
    <row r="14119" spans="9:11">
      <c r="I14119" s="379" t="str">
        <f t="shared" si="648"/>
        <v/>
      </c>
      <c r="J14119" s="379" t="str">
        <f t="shared" si="649"/>
        <v/>
      </c>
      <c r="K14119" s="391" t="str">
        <f t="shared" si="650"/>
        <v/>
      </c>
    </row>
    <row r="14120" spans="9:11">
      <c r="I14120" s="379" t="str">
        <f t="shared" si="648"/>
        <v/>
      </c>
      <c r="J14120" s="379" t="str">
        <f t="shared" si="649"/>
        <v/>
      </c>
      <c r="K14120" s="391" t="str">
        <f t="shared" si="650"/>
        <v/>
      </c>
    </row>
    <row r="14121" spans="9:11">
      <c r="I14121" s="379" t="str">
        <f t="shared" si="648"/>
        <v/>
      </c>
      <c r="J14121" s="379" t="str">
        <f t="shared" si="649"/>
        <v/>
      </c>
      <c r="K14121" s="391" t="str">
        <f t="shared" si="650"/>
        <v/>
      </c>
    </row>
    <row r="14122" spans="9:11">
      <c r="I14122" s="379" t="str">
        <f t="shared" si="648"/>
        <v/>
      </c>
      <c r="J14122" s="379" t="str">
        <f t="shared" si="649"/>
        <v/>
      </c>
      <c r="K14122" s="391" t="str">
        <f t="shared" si="650"/>
        <v/>
      </c>
    </row>
    <row r="14123" spans="9:11">
      <c r="I14123" s="379" t="str">
        <f t="shared" si="648"/>
        <v/>
      </c>
      <c r="J14123" s="379" t="str">
        <f t="shared" si="649"/>
        <v/>
      </c>
      <c r="K14123" s="391" t="str">
        <f t="shared" si="650"/>
        <v/>
      </c>
    </row>
    <row r="14124" spans="9:11">
      <c r="I14124" s="379" t="str">
        <f t="shared" si="648"/>
        <v/>
      </c>
      <c r="J14124" s="379" t="str">
        <f t="shared" si="649"/>
        <v/>
      </c>
      <c r="K14124" s="391" t="str">
        <f t="shared" si="650"/>
        <v/>
      </c>
    </row>
    <row r="14125" spans="9:11">
      <c r="I14125" s="379" t="str">
        <f t="shared" si="648"/>
        <v/>
      </c>
      <c r="J14125" s="379" t="str">
        <f t="shared" si="649"/>
        <v/>
      </c>
      <c r="K14125" s="391" t="str">
        <f t="shared" si="650"/>
        <v/>
      </c>
    </row>
    <row r="14126" spans="9:11">
      <c r="I14126" s="379" t="str">
        <f t="shared" si="648"/>
        <v/>
      </c>
      <c r="J14126" s="379" t="str">
        <f t="shared" si="649"/>
        <v/>
      </c>
      <c r="K14126" s="391" t="str">
        <f t="shared" si="650"/>
        <v/>
      </c>
    </row>
    <row r="14127" spans="9:11">
      <c r="I14127" s="379" t="str">
        <f t="shared" si="648"/>
        <v/>
      </c>
      <c r="J14127" s="379" t="str">
        <f t="shared" si="649"/>
        <v/>
      </c>
      <c r="K14127" s="391" t="str">
        <f t="shared" si="650"/>
        <v/>
      </c>
    </row>
    <row r="14128" spans="9:11">
      <c r="I14128" s="379" t="str">
        <f t="shared" si="648"/>
        <v/>
      </c>
      <c r="J14128" s="379" t="str">
        <f t="shared" si="649"/>
        <v/>
      </c>
      <c r="K14128" s="391" t="str">
        <f t="shared" si="650"/>
        <v/>
      </c>
    </row>
    <row r="14129" spans="9:11">
      <c r="I14129" s="379" t="str">
        <f t="shared" si="648"/>
        <v/>
      </c>
      <c r="J14129" s="379" t="str">
        <f t="shared" si="649"/>
        <v/>
      </c>
      <c r="K14129" s="391" t="str">
        <f t="shared" si="650"/>
        <v/>
      </c>
    </row>
    <row r="14130" spans="9:11">
      <c r="I14130" s="379" t="str">
        <f t="shared" si="648"/>
        <v/>
      </c>
      <c r="J14130" s="379" t="str">
        <f t="shared" si="649"/>
        <v/>
      </c>
      <c r="K14130" s="391" t="str">
        <f t="shared" si="650"/>
        <v/>
      </c>
    </row>
    <row r="14131" spans="9:11">
      <c r="I14131" s="379" t="str">
        <f t="shared" si="648"/>
        <v/>
      </c>
      <c r="J14131" s="379" t="str">
        <f t="shared" si="649"/>
        <v/>
      </c>
      <c r="K14131" s="391" t="str">
        <f t="shared" si="650"/>
        <v/>
      </c>
    </row>
    <row r="14132" spans="9:11">
      <c r="I14132" s="379" t="str">
        <f t="shared" si="648"/>
        <v/>
      </c>
      <c r="J14132" s="379" t="str">
        <f t="shared" si="649"/>
        <v/>
      </c>
      <c r="K14132" s="391" t="str">
        <f t="shared" si="650"/>
        <v/>
      </c>
    </row>
    <row r="14133" spans="9:11">
      <c r="I14133" s="379" t="str">
        <f t="shared" si="648"/>
        <v/>
      </c>
      <c r="J14133" s="379" t="str">
        <f t="shared" si="649"/>
        <v/>
      </c>
      <c r="K14133" s="391" t="str">
        <f t="shared" si="650"/>
        <v/>
      </c>
    </row>
    <row r="14134" spans="9:11">
      <c r="I14134" s="379" t="str">
        <f t="shared" si="648"/>
        <v/>
      </c>
      <c r="J14134" s="379" t="str">
        <f t="shared" si="649"/>
        <v/>
      </c>
      <c r="K14134" s="391" t="str">
        <f t="shared" si="650"/>
        <v/>
      </c>
    </row>
    <row r="14135" spans="9:11">
      <c r="I14135" s="379" t="str">
        <f t="shared" si="648"/>
        <v/>
      </c>
      <c r="J14135" s="379" t="str">
        <f t="shared" si="649"/>
        <v/>
      </c>
      <c r="K14135" s="391" t="str">
        <f t="shared" si="650"/>
        <v/>
      </c>
    </row>
    <row r="14136" spans="9:11">
      <c r="I14136" s="379" t="str">
        <f t="shared" si="648"/>
        <v/>
      </c>
      <c r="J14136" s="379" t="str">
        <f t="shared" si="649"/>
        <v/>
      </c>
      <c r="K14136" s="391" t="str">
        <f t="shared" si="650"/>
        <v/>
      </c>
    </row>
    <row r="14137" spans="9:11">
      <c r="I14137" s="379" t="str">
        <f t="shared" si="648"/>
        <v/>
      </c>
      <c r="J14137" s="379" t="str">
        <f t="shared" si="649"/>
        <v/>
      </c>
      <c r="K14137" s="391" t="str">
        <f t="shared" si="650"/>
        <v/>
      </c>
    </row>
    <row r="14138" spans="9:11">
      <c r="I14138" s="379" t="str">
        <f t="shared" si="648"/>
        <v/>
      </c>
      <c r="J14138" s="379" t="str">
        <f t="shared" si="649"/>
        <v/>
      </c>
      <c r="K14138" s="391" t="str">
        <f t="shared" si="650"/>
        <v/>
      </c>
    </row>
    <row r="14139" spans="9:11">
      <c r="I14139" s="379" t="str">
        <f t="shared" si="648"/>
        <v/>
      </c>
      <c r="J14139" s="379" t="str">
        <f t="shared" si="649"/>
        <v/>
      </c>
      <c r="K14139" s="391" t="str">
        <f t="shared" si="650"/>
        <v/>
      </c>
    </row>
    <row r="14140" spans="9:11">
      <c r="I14140" s="379" t="str">
        <f t="shared" si="648"/>
        <v/>
      </c>
      <c r="J14140" s="379" t="str">
        <f t="shared" si="649"/>
        <v/>
      </c>
      <c r="K14140" s="391" t="str">
        <f t="shared" si="650"/>
        <v/>
      </c>
    </row>
    <row r="14141" spans="9:11">
      <c r="I14141" s="379" t="str">
        <f t="shared" si="648"/>
        <v/>
      </c>
      <c r="J14141" s="379" t="str">
        <f t="shared" si="649"/>
        <v/>
      </c>
      <c r="K14141" s="391" t="str">
        <f t="shared" si="650"/>
        <v/>
      </c>
    </row>
    <row r="14142" spans="9:11">
      <c r="I14142" s="379" t="str">
        <f t="shared" si="648"/>
        <v/>
      </c>
      <c r="J14142" s="379" t="str">
        <f t="shared" si="649"/>
        <v/>
      </c>
      <c r="K14142" s="391" t="str">
        <f t="shared" si="650"/>
        <v/>
      </c>
    </row>
    <row r="14143" spans="9:11">
      <c r="I14143" s="379" t="str">
        <f t="shared" si="648"/>
        <v/>
      </c>
      <c r="J14143" s="379" t="str">
        <f t="shared" si="649"/>
        <v/>
      </c>
      <c r="K14143" s="391" t="str">
        <f t="shared" si="650"/>
        <v/>
      </c>
    </row>
    <row r="14144" spans="9:11">
      <c r="I14144" s="379" t="str">
        <f t="shared" si="648"/>
        <v/>
      </c>
      <c r="J14144" s="379" t="str">
        <f t="shared" si="649"/>
        <v/>
      </c>
      <c r="K14144" s="391" t="str">
        <f t="shared" si="650"/>
        <v/>
      </c>
    </row>
    <row r="14145" spans="9:11">
      <c r="I14145" s="379" t="str">
        <f t="shared" si="648"/>
        <v/>
      </c>
      <c r="J14145" s="379" t="str">
        <f t="shared" si="649"/>
        <v/>
      </c>
      <c r="K14145" s="391" t="str">
        <f t="shared" si="650"/>
        <v/>
      </c>
    </row>
    <row r="14146" spans="9:11">
      <c r="I14146" s="379" t="str">
        <f t="shared" si="648"/>
        <v/>
      </c>
      <c r="J14146" s="379" t="str">
        <f t="shared" si="649"/>
        <v/>
      </c>
      <c r="K14146" s="391" t="str">
        <f t="shared" si="650"/>
        <v/>
      </c>
    </row>
    <row r="14147" spans="9:11">
      <c r="I14147" s="379" t="str">
        <f t="shared" si="648"/>
        <v/>
      </c>
      <c r="J14147" s="379" t="str">
        <f t="shared" si="649"/>
        <v/>
      </c>
      <c r="K14147" s="391" t="str">
        <f t="shared" si="650"/>
        <v/>
      </c>
    </row>
    <row r="14148" spans="9:11">
      <c r="I14148" s="379" t="str">
        <f t="shared" ref="I14148:I14211" si="651">IF(F14860&lt;&gt;"",F14860-$I$199,"")</f>
        <v/>
      </c>
      <c r="J14148" s="379" t="str">
        <f t="shared" ref="J14148:J14211" si="652">IF(I14148&lt;&gt;"",NETWORKDAYS($I$199,F14860-1,$N$201:$N$224),"")</f>
        <v/>
      </c>
      <c r="K14148" s="391" t="str">
        <f t="shared" ref="K14148:K14211" si="653">IF(I14148&lt;&gt;"",RIGHT(D14860,LEN(D14860)-FIND(" ",D14860)),"")</f>
        <v/>
      </c>
    </row>
    <row r="14149" spans="9:11">
      <c r="I14149" s="379" t="str">
        <f t="shared" si="651"/>
        <v/>
      </c>
      <c r="J14149" s="379" t="str">
        <f t="shared" si="652"/>
        <v/>
      </c>
      <c r="K14149" s="391" t="str">
        <f t="shared" si="653"/>
        <v/>
      </c>
    </row>
    <row r="14150" spans="9:11">
      <c r="I14150" s="379" t="str">
        <f t="shared" si="651"/>
        <v/>
      </c>
      <c r="J14150" s="379" t="str">
        <f t="shared" si="652"/>
        <v/>
      </c>
      <c r="K14150" s="391" t="str">
        <f t="shared" si="653"/>
        <v/>
      </c>
    </row>
    <row r="14151" spans="9:11">
      <c r="I14151" s="379" t="str">
        <f t="shared" si="651"/>
        <v/>
      </c>
      <c r="J14151" s="379" t="str">
        <f t="shared" si="652"/>
        <v/>
      </c>
      <c r="K14151" s="391" t="str">
        <f t="shared" si="653"/>
        <v/>
      </c>
    </row>
    <row r="14152" spans="9:11">
      <c r="I14152" s="379" t="str">
        <f t="shared" si="651"/>
        <v/>
      </c>
      <c r="J14152" s="379" t="str">
        <f t="shared" si="652"/>
        <v/>
      </c>
      <c r="K14152" s="391" t="str">
        <f t="shared" si="653"/>
        <v/>
      </c>
    </row>
    <row r="14153" spans="9:11">
      <c r="I14153" s="379" t="str">
        <f t="shared" si="651"/>
        <v/>
      </c>
      <c r="J14153" s="379" t="str">
        <f t="shared" si="652"/>
        <v/>
      </c>
      <c r="K14153" s="391" t="str">
        <f t="shared" si="653"/>
        <v/>
      </c>
    </row>
    <row r="14154" spans="9:11">
      <c r="I14154" s="379" t="str">
        <f t="shared" si="651"/>
        <v/>
      </c>
      <c r="J14154" s="379" t="str">
        <f t="shared" si="652"/>
        <v/>
      </c>
      <c r="K14154" s="391" t="str">
        <f t="shared" si="653"/>
        <v/>
      </c>
    </row>
    <row r="14155" spans="9:11">
      <c r="I14155" s="379" t="str">
        <f t="shared" si="651"/>
        <v/>
      </c>
      <c r="J14155" s="379" t="str">
        <f t="shared" si="652"/>
        <v/>
      </c>
      <c r="K14155" s="391" t="str">
        <f t="shared" si="653"/>
        <v/>
      </c>
    </row>
    <row r="14156" spans="9:11">
      <c r="I14156" s="379" t="str">
        <f t="shared" si="651"/>
        <v/>
      </c>
      <c r="J14156" s="379" t="str">
        <f t="shared" si="652"/>
        <v/>
      </c>
      <c r="K14156" s="391" t="str">
        <f t="shared" si="653"/>
        <v/>
      </c>
    </row>
    <row r="14157" spans="9:11">
      <c r="I14157" s="379" t="str">
        <f t="shared" si="651"/>
        <v/>
      </c>
      <c r="J14157" s="379" t="str">
        <f t="shared" si="652"/>
        <v/>
      </c>
      <c r="K14157" s="391" t="str">
        <f t="shared" si="653"/>
        <v/>
      </c>
    </row>
    <row r="14158" spans="9:11">
      <c r="I14158" s="379" t="str">
        <f t="shared" si="651"/>
        <v/>
      </c>
      <c r="J14158" s="379" t="str">
        <f t="shared" si="652"/>
        <v/>
      </c>
      <c r="K14158" s="391" t="str">
        <f t="shared" si="653"/>
        <v/>
      </c>
    </row>
    <row r="14159" spans="9:11">
      <c r="I14159" s="379" t="str">
        <f t="shared" si="651"/>
        <v/>
      </c>
      <c r="J14159" s="379" t="str">
        <f t="shared" si="652"/>
        <v/>
      </c>
      <c r="K14159" s="391" t="str">
        <f t="shared" si="653"/>
        <v/>
      </c>
    </row>
    <row r="14160" spans="9:11">
      <c r="I14160" s="379" t="str">
        <f t="shared" si="651"/>
        <v/>
      </c>
      <c r="J14160" s="379" t="str">
        <f t="shared" si="652"/>
        <v/>
      </c>
      <c r="K14160" s="391" t="str">
        <f t="shared" si="653"/>
        <v/>
      </c>
    </row>
    <row r="14161" spans="9:11">
      <c r="I14161" s="379" t="str">
        <f t="shared" si="651"/>
        <v/>
      </c>
      <c r="J14161" s="379" t="str">
        <f t="shared" si="652"/>
        <v/>
      </c>
      <c r="K14161" s="391" t="str">
        <f t="shared" si="653"/>
        <v/>
      </c>
    </row>
    <row r="14162" spans="9:11">
      <c r="I14162" s="379" t="str">
        <f t="shared" si="651"/>
        <v/>
      </c>
      <c r="J14162" s="379" t="str">
        <f t="shared" si="652"/>
        <v/>
      </c>
      <c r="K14162" s="391" t="str">
        <f t="shared" si="653"/>
        <v/>
      </c>
    </row>
    <row r="14163" spans="9:11">
      <c r="I14163" s="379" t="str">
        <f t="shared" si="651"/>
        <v/>
      </c>
      <c r="J14163" s="379" t="str">
        <f t="shared" si="652"/>
        <v/>
      </c>
      <c r="K14163" s="391" t="str">
        <f t="shared" si="653"/>
        <v/>
      </c>
    </row>
    <row r="14164" spans="9:11">
      <c r="I14164" s="379" t="str">
        <f t="shared" si="651"/>
        <v/>
      </c>
      <c r="J14164" s="379" t="str">
        <f t="shared" si="652"/>
        <v/>
      </c>
      <c r="K14164" s="391" t="str">
        <f t="shared" si="653"/>
        <v/>
      </c>
    </row>
    <row r="14165" spans="9:11">
      <c r="I14165" s="379" t="str">
        <f t="shared" si="651"/>
        <v/>
      </c>
      <c r="J14165" s="379" t="str">
        <f t="shared" si="652"/>
        <v/>
      </c>
      <c r="K14165" s="391" t="str">
        <f t="shared" si="653"/>
        <v/>
      </c>
    </row>
    <row r="14166" spans="9:11">
      <c r="I14166" s="379" t="str">
        <f t="shared" si="651"/>
        <v/>
      </c>
      <c r="J14166" s="379" t="str">
        <f t="shared" si="652"/>
        <v/>
      </c>
      <c r="K14166" s="391" t="str">
        <f t="shared" si="653"/>
        <v/>
      </c>
    </row>
    <row r="14167" spans="9:11">
      <c r="I14167" s="379" t="str">
        <f t="shared" si="651"/>
        <v/>
      </c>
      <c r="J14167" s="379" t="str">
        <f t="shared" si="652"/>
        <v/>
      </c>
      <c r="K14167" s="391" t="str">
        <f t="shared" si="653"/>
        <v/>
      </c>
    </row>
    <row r="14168" spans="9:11">
      <c r="I14168" s="379" t="str">
        <f t="shared" si="651"/>
        <v/>
      </c>
      <c r="J14168" s="379" t="str">
        <f t="shared" si="652"/>
        <v/>
      </c>
      <c r="K14168" s="391" t="str">
        <f t="shared" si="653"/>
        <v/>
      </c>
    </row>
    <row r="14169" spans="9:11">
      <c r="I14169" s="379" t="str">
        <f t="shared" si="651"/>
        <v/>
      </c>
      <c r="J14169" s="379" t="str">
        <f t="shared" si="652"/>
        <v/>
      </c>
      <c r="K14169" s="391" t="str">
        <f t="shared" si="653"/>
        <v/>
      </c>
    </row>
    <row r="14170" spans="9:11">
      <c r="I14170" s="379" t="str">
        <f t="shared" si="651"/>
        <v/>
      </c>
      <c r="J14170" s="379" t="str">
        <f t="shared" si="652"/>
        <v/>
      </c>
      <c r="K14170" s="391" t="str">
        <f t="shared" si="653"/>
        <v/>
      </c>
    </row>
    <row r="14171" spans="9:11">
      <c r="I14171" s="379" t="str">
        <f t="shared" si="651"/>
        <v/>
      </c>
      <c r="J14171" s="379" t="str">
        <f t="shared" si="652"/>
        <v/>
      </c>
      <c r="K14171" s="391" t="str">
        <f t="shared" si="653"/>
        <v/>
      </c>
    </row>
    <row r="14172" spans="9:11">
      <c r="I14172" s="379" t="str">
        <f t="shared" si="651"/>
        <v/>
      </c>
      <c r="J14172" s="379" t="str">
        <f t="shared" si="652"/>
        <v/>
      </c>
      <c r="K14172" s="391" t="str">
        <f t="shared" si="653"/>
        <v/>
      </c>
    </row>
    <row r="14173" spans="9:11">
      <c r="I14173" s="379" t="str">
        <f t="shared" si="651"/>
        <v/>
      </c>
      <c r="J14173" s="379" t="str">
        <f t="shared" si="652"/>
        <v/>
      </c>
      <c r="K14173" s="391" t="str">
        <f t="shared" si="653"/>
        <v/>
      </c>
    </row>
    <row r="14174" spans="9:11">
      <c r="I14174" s="379" t="str">
        <f t="shared" si="651"/>
        <v/>
      </c>
      <c r="J14174" s="379" t="str">
        <f t="shared" si="652"/>
        <v/>
      </c>
      <c r="K14174" s="391" t="str">
        <f t="shared" si="653"/>
        <v/>
      </c>
    </row>
    <row r="14175" spans="9:11">
      <c r="I14175" s="379" t="str">
        <f t="shared" si="651"/>
        <v/>
      </c>
      <c r="J14175" s="379" t="str">
        <f t="shared" si="652"/>
        <v/>
      </c>
      <c r="K14175" s="391" t="str">
        <f t="shared" si="653"/>
        <v/>
      </c>
    </row>
    <row r="14176" spans="9:11">
      <c r="I14176" s="379" t="str">
        <f t="shared" si="651"/>
        <v/>
      </c>
      <c r="J14176" s="379" t="str">
        <f t="shared" si="652"/>
        <v/>
      </c>
      <c r="K14176" s="391" t="str">
        <f t="shared" si="653"/>
        <v/>
      </c>
    </row>
    <row r="14177" spans="9:11">
      <c r="I14177" s="379" t="str">
        <f t="shared" si="651"/>
        <v/>
      </c>
      <c r="J14177" s="379" t="str">
        <f t="shared" si="652"/>
        <v/>
      </c>
      <c r="K14177" s="391" t="str">
        <f t="shared" si="653"/>
        <v/>
      </c>
    </row>
    <row r="14178" spans="9:11">
      <c r="I14178" s="379" t="str">
        <f t="shared" si="651"/>
        <v/>
      </c>
      <c r="J14178" s="379" t="str">
        <f t="shared" si="652"/>
        <v/>
      </c>
      <c r="K14178" s="391" t="str">
        <f t="shared" si="653"/>
        <v/>
      </c>
    </row>
    <row r="14179" spans="9:11">
      <c r="I14179" s="379" t="str">
        <f t="shared" si="651"/>
        <v/>
      </c>
      <c r="J14179" s="379" t="str">
        <f t="shared" si="652"/>
        <v/>
      </c>
      <c r="K14179" s="391" t="str">
        <f t="shared" si="653"/>
        <v/>
      </c>
    </row>
    <row r="14180" spans="9:11">
      <c r="I14180" s="379" t="str">
        <f t="shared" si="651"/>
        <v/>
      </c>
      <c r="J14180" s="379" t="str">
        <f t="shared" si="652"/>
        <v/>
      </c>
      <c r="K14180" s="391" t="str">
        <f t="shared" si="653"/>
        <v/>
      </c>
    </row>
    <row r="14181" spans="9:11">
      <c r="I14181" s="379" t="str">
        <f t="shared" si="651"/>
        <v/>
      </c>
      <c r="J14181" s="379" t="str">
        <f t="shared" si="652"/>
        <v/>
      </c>
      <c r="K14181" s="391" t="str">
        <f t="shared" si="653"/>
        <v/>
      </c>
    </row>
    <row r="14182" spans="9:11">
      <c r="I14182" s="379" t="str">
        <f t="shared" si="651"/>
        <v/>
      </c>
      <c r="J14182" s="379" t="str">
        <f t="shared" si="652"/>
        <v/>
      </c>
      <c r="K14182" s="391" t="str">
        <f t="shared" si="653"/>
        <v/>
      </c>
    </row>
    <row r="14183" spans="9:11">
      <c r="I14183" s="379" t="str">
        <f t="shared" si="651"/>
        <v/>
      </c>
      <c r="J14183" s="379" t="str">
        <f t="shared" si="652"/>
        <v/>
      </c>
      <c r="K14183" s="391" t="str">
        <f t="shared" si="653"/>
        <v/>
      </c>
    </row>
    <row r="14184" spans="9:11">
      <c r="I14184" s="379" t="str">
        <f t="shared" si="651"/>
        <v/>
      </c>
      <c r="J14184" s="379" t="str">
        <f t="shared" si="652"/>
        <v/>
      </c>
      <c r="K14184" s="391" t="str">
        <f t="shared" si="653"/>
        <v/>
      </c>
    </row>
    <row r="14185" spans="9:11">
      <c r="I14185" s="379" t="str">
        <f t="shared" si="651"/>
        <v/>
      </c>
      <c r="J14185" s="379" t="str">
        <f t="shared" si="652"/>
        <v/>
      </c>
      <c r="K14185" s="391" t="str">
        <f t="shared" si="653"/>
        <v/>
      </c>
    </row>
    <row r="14186" spans="9:11">
      <c r="I14186" s="379" t="str">
        <f t="shared" si="651"/>
        <v/>
      </c>
      <c r="J14186" s="379" t="str">
        <f t="shared" si="652"/>
        <v/>
      </c>
      <c r="K14186" s="391" t="str">
        <f t="shared" si="653"/>
        <v/>
      </c>
    </row>
    <row r="14187" spans="9:11">
      <c r="I14187" s="379" t="str">
        <f t="shared" si="651"/>
        <v/>
      </c>
      <c r="J14187" s="379" t="str">
        <f t="shared" si="652"/>
        <v/>
      </c>
      <c r="K14187" s="391" t="str">
        <f t="shared" si="653"/>
        <v/>
      </c>
    </row>
    <row r="14188" spans="9:11">
      <c r="I14188" s="379" t="str">
        <f t="shared" si="651"/>
        <v/>
      </c>
      <c r="J14188" s="379" t="str">
        <f t="shared" si="652"/>
        <v/>
      </c>
      <c r="K14188" s="391" t="str">
        <f t="shared" si="653"/>
        <v/>
      </c>
    </row>
    <row r="14189" spans="9:11">
      <c r="I14189" s="379" t="str">
        <f t="shared" si="651"/>
        <v/>
      </c>
      <c r="J14189" s="379" t="str">
        <f t="shared" si="652"/>
        <v/>
      </c>
      <c r="K14189" s="391" t="str">
        <f t="shared" si="653"/>
        <v/>
      </c>
    </row>
    <row r="14190" spans="9:11">
      <c r="I14190" s="379" t="str">
        <f t="shared" si="651"/>
        <v/>
      </c>
      <c r="J14190" s="379" t="str">
        <f t="shared" si="652"/>
        <v/>
      </c>
      <c r="K14190" s="391" t="str">
        <f t="shared" si="653"/>
        <v/>
      </c>
    </row>
    <row r="14191" spans="9:11">
      <c r="I14191" s="379" t="str">
        <f t="shared" si="651"/>
        <v/>
      </c>
      <c r="J14191" s="379" t="str">
        <f t="shared" si="652"/>
        <v/>
      </c>
      <c r="K14191" s="391" t="str">
        <f t="shared" si="653"/>
        <v/>
      </c>
    </row>
    <row r="14192" spans="9:11">
      <c r="I14192" s="379" t="str">
        <f t="shared" si="651"/>
        <v/>
      </c>
      <c r="J14192" s="379" t="str">
        <f t="shared" si="652"/>
        <v/>
      </c>
      <c r="K14192" s="391" t="str">
        <f t="shared" si="653"/>
        <v/>
      </c>
    </row>
    <row r="14193" spans="9:11">
      <c r="I14193" s="379" t="str">
        <f t="shared" si="651"/>
        <v/>
      </c>
      <c r="J14193" s="379" t="str">
        <f t="shared" si="652"/>
        <v/>
      </c>
      <c r="K14193" s="391" t="str">
        <f t="shared" si="653"/>
        <v/>
      </c>
    </row>
    <row r="14194" spans="9:11">
      <c r="I14194" s="379" t="str">
        <f t="shared" si="651"/>
        <v/>
      </c>
      <c r="J14194" s="379" t="str">
        <f t="shared" si="652"/>
        <v/>
      </c>
      <c r="K14194" s="391" t="str">
        <f t="shared" si="653"/>
        <v/>
      </c>
    </row>
    <row r="14195" spans="9:11">
      <c r="I14195" s="379" t="str">
        <f t="shared" si="651"/>
        <v/>
      </c>
      <c r="J14195" s="379" t="str">
        <f t="shared" si="652"/>
        <v/>
      </c>
      <c r="K14195" s="391" t="str">
        <f t="shared" si="653"/>
        <v/>
      </c>
    </row>
    <row r="14196" spans="9:11">
      <c r="I14196" s="379" t="str">
        <f t="shared" si="651"/>
        <v/>
      </c>
      <c r="J14196" s="379" t="str">
        <f t="shared" si="652"/>
        <v/>
      </c>
      <c r="K14196" s="391" t="str">
        <f t="shared" si="653"/>
        <v/>
      </c>
    </row>
    <row r="14197" spans="9:11">
      <c r="I14197" s="379" t="str">
        <f t="shared" si="651"/>
        <v/>
      </c>
      <c r="J14197" s="379" t="str">
        <f t="shared" si="652"/>
        <v/>
      </c>
      <c r="K14197" s="391" t="str">
        <f t="shared" si="653"/>
        <v/>
      </c>
    </row>
    <row r="14198" spans="9:11">
      <c r="I14198" s="379" t="str">
        <f t="shared" si="651"/>
        <v/>
      </c>
      <c r="J14198" s="379" t="str">
        <f t="shared" si="652"/>
        <v/>
      </c>
      <c r="K14198" s="391" t="str">
        <f t="shared" si="653"/>
        <v/>
      </c>
    </row>
    <row r="14199" spans="9:11">
      <c r="I14199" s="379" t="str">
        <f t="shared" si="651"/>
        <v/>
      </c>
      <c r="J14199" s="379" t="str">
        <f t="shared" si="652"/>
        <v/>
      </c>
      <c r="K14199" s="391" t="str">
        <f t="shared" si="653"/>
        <v/>
      </c>
    </row>
    <row r="14200" spans="9:11">
      <c r="I14200" s="379" t="str">
        <f t="shared" si="651"/>
        <v/>
      </c>
      <c r="J14200" s="379" t="str">
        <f t="shared" si="652"/>
        <v/>
      </c>
      <c r="K14200" s="391" t="str">
        <f t="shared" si="653"/>
        <v/>
      </c>
    </row>
    <row r="14201" spans="9:11">
      <c r="I14201" s="379" t="str">
        <f t="shared" si="651"/>
        <v/>
      </c>
      <c r="J14201" s="379" t="str">
        <f t="shared" si="652"/>
        <v/>
      </c>
      <c r="K14201" s="391" t="str">
        <f t="shared" si="653"/>
        <v/>
      </c>
    </row>
    <row r="14202" spans="9:11">
      <c r="I14202" s="379" t="str">
        <f t="shared" si="651"/>
        <v/>
      </c>
      <c r="J14202" s="379" t="str">
        <f t="shared" si="652"/>
        <v/>
      </c>
      <c r="K14202" s="391" t="str">
        <f t="shared" si="653"/>
        <v/>
      </c>
    </row>
    <row r="14203" spans="9:11">
      <c r="I14203" s="379" t="str">
        <f t="shared" si="651"/>
        <v/>
      </c>
      <c r="J14203" s="379" t="str">
        <f t="shared" si="652"/>
        <v/>
      </c>
      <c r="K14203" s="391" t="str">
        <f t="shared" si="653"/>
        <v/>
      </c>
    </row>
    <row r="14204" spans="9:11">
      <c r="I14204" s="379" t="str">
        <f t="shared" si="651"/>
        <v/>
      </c>
      <c r="J14204" s="379" t="str">
        <f t="shared" si="652"/>
        <v/>
      </c>
      <c r="K14204" s="391" t="str">
        <f t="shared" si="653"/>
        <v/>
      </c>
    </row>
    <row r="14205" spans="9:11">
      <c r="I14205" s="379" t="str">
        <f t="shared" si="651"/>
        <v/>
      </c>
      <c r="J14205" s="379" t="str">
        <f t="shared" si="652"/>
        <v/>
      </c>
      <c r="K14205" s="391" t="str">
        <f t="shared" si="653"/>
        <v/>
      </c>
    </row>
    <row r="14206" spans="9:11">
      <c r="I14206" s="379" t="str">
        <f t="shared" si="651"/>
        <v/>
      </c>
      <c r="J14206" s="379" t="str">
        <f t="shared" si="652"/>
        <v/>
      </c>
      <c r="K14206" s="391" t="str">
        <f t="shared" si="653"/>
        <v/>
      </c>
    </row>
    <row r="14207" spans="9:11">
      <c r="I14207" s="379" t="str">
        <f t="shared" si="651"/>
        <v/>
      </c>
      <c r="J14207" s="379" t="str">
        <f t="shared" si="652"/>
        <v/>
      </c>
      <c r="K14207" s="391" t="str">
        <f t="shared" si="653"/>
        <v/>
      </c>
    </row>
    <row r="14208" spans="9:11">
      <c r="I14208" s="379" t="str">
        <f t="shared" si="651"/>
        <v/>
      </c>
      <c r="J14208" s="379" t="str">
        <f t="shared" si="652"/>
        <v/>
      </c>
      <c r="K14208" s="391" t="str">
        <f t="shared" si="653"/>
        <v/>
      </c>
    </row>
    <row r="14209" spans="9:11">
      <c r="I14209" s="379" t="str">
        <f t="shared" si="651"/>
        <v/>
      </c>
      <c r="J14209" s="379" t="str">
        <f t="shared" si="652"/>
        <v/>
      </c>
      <c r="K14209" s="391" t="str">
        <f t="shared" si="653"/>
        <v/>
      </c>
    </row>
    <row r="14210" spans="9:11">
      <c r="I14210" s="379" t="str">
        <f t="shared" si="651"/>
        <v/>
      </c>
      <c r="J14210" s="379" t="str">
        <f t="shared" si="652"/>
        <v/>
      </c>
      <c r="K14210" s="391" t="str">
        <f t="shared" si="653"/>
        <v/>
      </c>
    </row>
    <row r="14211" spans="9:11">
      <c r="I14211" s="379" t="str">
        <f t="shared" si="651"/>
        <v/>
      </c>
      <c r="J14211" s="379" t="str">
        <f t="shared" si="652"/>
        <v/>
      </c>
      <c r="K14211" s="391" t="str">
        <f t="shared" si="653"/>
        <v/>
      </c>
    </row>
    <row r="14212" spans="9:11">
      <c r="I14212" s="379" t="str">
        <f t="shared" ref="I14212:I14275" si="654">IF(F14924&lt;&gt;"",F14924-$I$199,"")</f>
        <v/>
      </c>
      <c r="J14212" s="379" t="str">
        <f t="shared" ref="J14212:J14275" si="655">IF(I14212&lt;&gt;"",NETWORKDAYS($I$199,F14924-1,$N$201:$N$224),"")</f>
        <v/>
      </c>
      <c r="K14212" s="391" t="str">
        <f t="shared" ref="K14212:K14275" si="656">IF(I14212&lt;&gt;"",RIGHT(D14924,LEN(D14924)-FIND(" ",D14924)),"")</f>
        <v/>
      </c>
    </row>
    <row r="14213" spans="9:11">
      <c r="I14213" s="379" t="str">
        <f t="shared" si="654"/>
        <v/>
      </c>
      <c r="J14213" s="379" t="str">
        <f t="shared" si="655"/>
        <v/>
      </c>
      <c r="K14213" s="391" t="str">
        <f t="shared" si="656"/>
        <v/>
      </c>
    </row>
    <row r="14214" spans="9:11">
      <c r="I14214" s="379" t="str">
        <f t="shared" si="654"/>
        <v/>
      </c>
      <c r="J14214" s="379" t="str">
        <f t="shared" si="655"/>
        <v/>
      </c>
      <c r="K14214" s="391" t="str">
        <f t="shared" si="656"/>
        <v/>
      </c>
    </row>
    <row r="14215" spans="9:11">
      <c r="I14215" s="379" t="str">
        <f t="shared" si="654"/>
        <v/>
      </c>
      <c r="J14215" s="379" t="str">
        <f t="shared" si="655"/>
        <v/>
      </c>
      <c r="K14215" s="391" t="str">
        <f t="shared" si="656"/>
        <v/>
      </c>
    </row>
    <row r="14216" spans="9:11">
      <c r="I14216" s="379" t="str">
        <f t="shared" si="654"/>
        <v/>
      </c>
      <c r="J14216" s="379" t="str">
        <f t="shared" si="655"/>
        <v/>
      </c>
      <c r="K14216" s="391" t="str">
        <f t="shared" si="656"/>
        <v/>
      </c>
    </row>
    <row r="14217" spans="9:11">
      <c r="I14217" s="379" t="str">
        <f t="shared" si="654"/>
        <v/>
      </c>
      <c r="J14217" s="379" t="str">
        <f t="shared" si="655"/>
        <v/>
      </c>
      <c r="K14217" s="391" t="str">
        <f t="shared" si="656"/>
        <v/>
      </c>
    </row>
    <row r="14218" spans="9:11">
      <c r="I14218" s="379" t="str">
        <f t="shared" si="654"/>
        <v/>
      </c>
      <c r="J14218" s="379" t="str">
        <f t="shared" si="655"/>
        <v/>
      </c>
      <c r="K14218" s="391" t="str">
        <f t="shared" si="656"/>
        <v/>
      </c>
    </row>
    <row r="14219" spans="9:11">
      <c r="I14219" s="379" t="str">
        <f t="shared" si="654"/>
        <v/>
      </c>
      <c r="J14219" s="379" t="str">
        <f t="shared" si="655"/>
        <v/>
      </c>
      <c r="K14219" s="391" t="str">
        <f t="shared" si="656"/>
        <v/>
      </c>
    </row>
    <row r="14220" spans="9:11">
      <c r="I14220" s="379" t="str">
        <f t="shared" si="654"/>
        <v/>
      </c>
      <c r="J14220" s="379" t="str">
        <f t="shared" si="655"/>
        <v/>
      </c>
      <c r="K14220" s="391" t="str">
        <f t="shared" si="656"/>
        <v/>
      </c>
    </row>
    <row r="14221" spans="9:11">
      <c r="I14221" s="379" t="str">
        <f t="shared" si="654"/>
        <v/>
      </c>
      <c r="J14221" s="379" t="str">
        <f t="shared" si="655"/>
        <v/>
      </c>
      <c r="K14221" s="391" t="str">
        <f t="shared" si="656"/>
        <v/>
      </c>
    </row>
    <row r="14222" spans="9:11">
      <c r="I14222" s="379" t="str">
        <f t="shared" si="654"/>
        <v/>
      </c>
      <c r="J14222" s="379" t="str">
        <f t="shared" si="655"/>
        <v/>
      </c>
      <c r="K14222" s="391" t="str">
        <f t="shared" si="656"/>
        <v/>
      </c>
    </row>
    <row r="14223" spans="9:11">
      <c r="I14223" s="379" t="str">
        <f t="shared" si="654"/>
        <v/>
      </c>
      <c r="J14223" s="379" t="str">
        <f t="shared" si="655"/>
        <v/>
      </c>
      <c r="K14223" s="391" t="str">
        <f t="shared" si="656"/>
        <v/>
      </c>
    </row>
    <row r="14224" spans="9:11">
      <c r="I14224" s="379" t="str">
        <f t="shared" si="654"/>
        <v/>
      </c>
      <c r="J14224" s="379" t="str">
        <f t="shared" si="655"/>
        <v/>
      </c>
      <c r="K14224" s="391" t="str">
        <f t="shared" si="656"/>
        <v/>
      </c>
    </row>
    <row r="14225" spans="9:11">
      <c r="I14225" s="379" t="str">
        <f t="shared" si="654"/>
        <v/>
      </c>
      <c r="J14225" s="379" t="str">
        <f t="shared" si="655"/>
        <v/>
      </c>
      <c r="K14225" s="391" t="str">
        <f t="shared" si="656"/>
        <v/>
      </c>
    </row>
    <row r="14226" spans="9:11">
      <c r="I14226" s="379" t="str">
        <f t="shared" si="654"/>
        <v/>
      </c>
      <c r="J14226" s="379" t="str">
        <f t="shared" si="655"/>
        <v/>
      </c>
      <c r="K14226" s="391" t="str">
        <f t="shared" si="656"/>
        <v/>
      </c>
    </row>
    <row r="14227" spans="9:11">
      <c r="I14227" s="379" t="str">
        <f t="shared" si="654"/>
        <v/>
      </c>
      <c r="J14227" s="379" t="str">
        <f t="shared" si="655"/>
        <v/>
      </c>
      <c r="K14227" s="391" t="str">
        <f t="shared" si="656"/>
        <v/>
      </c>
    </row>
    <row r="14228" spans="9:11">
      <c r="I14228" s="379" t="str">
        <f t="shared" si="654"/>
        <v/>
      </c>
      <c r="J14228" s="379" t="str">
        <f t="shared" si="655"/>
        <v/>
      </c>
      <c r="K14228" s="391" t="str">
        <f t="shared" si="656"/>
        <v/>
      </c>
    </row>
    <row r="14229" spans="9:11">
      <c r="I14229" s="379" t="str">
        <f t="shared" si="654"/>
        <v/>
      </c>
      <c r="J14229" s="379" t="str">
        <f t="shared" si="655"/>
        <v/>
      </c>
      <c r="K14229" s="391" t="str">
        <f t="shared" si="656"/>
        <v/>
      </c>
    </row>
    <row r="14230" spans="9:11">
      <c r="I14230" s="379" t="str">
        <f t="shared" si="654"/>
        <v/>
      </c>
      <c r="J14230" s="379" t="str">
        <f t="shared" si="655"/>
        <v/>
      </c>
      <c r="K14230" s="391" t="str">
        <f t="shared" si="656"/>
        <v/>
      </c>
    </row>
    <row r="14231" spans="9:11">
      <c r="I14231" s="379" t="str">
        <f t="shared" si="654"/>
        <v/>
      </c>
      <c r="J14231" s="379" t="str">
        <f t="shared" si="655"/>
        <v/>
      </c>
      <c r="K14231" s="391" t="str">
        <f t="shared" si="656"/>
        <v/>
      </c>
    </row>
    <row r="14232" spans="9:11">
      <c r="I14232" s="379" t="str">
        <f t="shared" si="654"/>
        <v/>
      </c>
      <c r="J14232" s="379" t="str">
        <f t="shared" si="655"/>
        <v/>
      </c>
      <c r="K14232" s="391" t="str">
        <f t="shared" si="656"/>
        <v/>
      </c>
    </row>
    <row r="14233" spans="9:11">
      <c r="I14233" s="379" t="str">
        <f t="shared" si="654"/>
        <v/>
      </c>
      <c r="J14233" s="379" t="str">
        <f t="shared" si="655"/>
        <v/>
      </c>
      <c r="K14233" s="391" t="str">
        <f t="shared" si="656"/>
        <v/>
      </c>
    </row>
    <row r="14234" spans="9:11">
      <c r="I14234" s="379" t="str">
        <f t="shared" si="654"/>
        <v/>
      </c>
      <c r="J14234" s="379" t="str">
        <f t="shared" si="655"/>
        <v/>
      </c>
      <c r="K14234" s="391" t="str">
        <f t="shared" si="656"/>
        <v/>
      </c>
    </row>
    <row r="14235" spans="9:11">
      <c r="I14235" s="379" t="str">
        <f t="shared" si="654"/>
        <v/>
      </c>
      <c r="J14235" s="379" t="str">
        <f t="shared" si="655"/>
        <v/>
      </c>
      <c r="K14235" s="391" t="str">
        <f t="shared" si="656"/>
        <v/>
      </c>
    </row>
    <row r="14236" spans="9:11">
      <c r="I14236" s="379" t="str">
        <f t="shared" si="654"/>
        <v/>
      </c>
      <c r="J14236" s="379" t="str">
        <f t="shared" si="655"/>
        <v/>
      </c>
      <c r="K14236" s="391" t="str">
        <f t="shared" si="656"/>
        <v/>
      </c>
    </row>
    <row r="14237" spans="9:11">
      <c r="I14237" s="379" t="str">
        <f t="shared" si="654"/>
        <v/>
      </c>
      <c r="J14237" s="379" t="str">
        <f t="shared" si="655"/>
        <v/>
      </c>
      <c r="K14237" s="391" t="str">
        <f t="shared" si="656"/>
        <v/>
      </c>
    </row>
    <row r="14238" spans="9:11">
      <c r="I14238" s="379" t="str">
        <f t="shared" si="654"/>
        <v/>
      </c>
      <c r="J14238" s="379" t="str">
        <f t="shared" si="655"/>
        <v/>
      </c>
      <c r="K14238" s="391" t="str">
        <f t="shared" si="656"/>
        <v/>
      </c>
    </row>
    <row r="14239" spans="9:11">
      <c r="I14239" s="379" t="str">
        <f t="shared" si="654"/>
        <v/>
      </c>
      <c r="J14239" s="379" t="str">
        <f t="shared" si="655"/>
        <v/>
      </c>
      <c r="K14239" s="391" t="str">
        <f t="shared" si="656"/>
        <v/>
      </c>
    </row>
    <row r="14240" spans="9:11">
      <c r="I14240" s="379" t="str">
        <f t="shared" si="654"/>
        <v/>
      </c>
      <c r="J14240" s="379" t="str">
        <f t="shared" si="655"/>
        <v/>
      </c>
      <c r="K14240" s="391" t="str">
        <f t="shared" si="656"/>
        <v/>
      </c>
    </row>
    <row r="14241" spans="9:11">
      <c r="I14241" s="379" t="str">
        <f t="shared" si="654"/>
        <v/>
      </c>
      <c r="J14241" s="379" t="str">
        <f t="shared" si="655"/>
        <v/>
      </c>
      <c r="K14241" s="391" t="str">
        <f t="shared" si="656"/>
        <v/>
      </c>
    </row>
    <row r="14242" spans="9:11">
      <c r="I14242" s="379" t="str">
        <f t="shared" si="654"/>
        <v/>
      </c>
      <c r="J14242" s="379" t="str">
        <f t="shared" si="655"/>
        <v/>
      </c>
      <c r="K14242" s="391" t="str">
        <f t="shared" si="656"/>
        <v/>
      </c>
    </row>
    <row r="14243" spans="9:11">
      <c r="I14243" s="379" t="str">
        <f t="shared" si="654"/>
        <v/>
      </c>
      <c r="J14243" s="379" t="str">
        <f t="shared" si="655"/>
        <v/>
      </c>
      <c r="K14243" s="391" t="str">
        <f t="shared" si="656"/>
        <v/>
      </c>
    </row>
    <row r="14244" spans="9:11">
      <c r="I14244" s="379" t="str">
        <f t="shared" si="654"/>
        <v/>
      </c>
      <c r="J14244" s="379" t="str">
        <f t="shared" si="655"/>
        <v/>
      </c>
      <c r="K14244" s="391" t="str">
        <f t="shared" si="656"/>
        <v/>
      </c>
    </row>
    <row r="14245" spans="9:11">
      <c r="I14245" s="379" t="str">
        <f t="shared" si="654"/>
        <v/>
      </c>
      <c r="J14245" s="379" t="str">
        <f t="shared" si="655"/>
        <v/>
      </c>
      <c r="K14245" s="391" t="str">
        <f t="shared" si="656"/>
        <v/>
      </c>
    </row>
    <row r="14246" spans="9:11">
      <c r="I14246" s="379" t="str">
        <f t="shared" si="654"/>
        <v/>
      </c>
      <c r="J14246" s="379" t="str">
        <f t="shared" si="655"/>
        <v/>
      </c>
      <c r="K14246" s="391" t="str">
        <f t="shared" si="656"/>
        <v/>
      </c>
    </row>
    <row r="14247" spans="9:11">
      <c r="I14247" s="379" t="str">
        <f t="shared" si="654"/>
        <v/>
      </c>
      <c r="J14247" s="379" t="str">
        <f t="shared" si="655"/>
        <v/>
      </c>
      <c r="K14247" s="391" t="str">
        <f t="shared" si="656"/>
        <v/>
      </c>
    </row>
    <row r="14248" spans="9:11">
      <c r="I14248" s="379" t="str">
        <f t="shared" si="654"/>
        <v/>
      </c>
      <c r="J14248" s="379" t="str">
        <f t="shared" si="655"/>
        <v/>
      </c>
      <c r="K14248" s="391" t="str">
        <f t="shared" si="656"/>
        <v/>
      </c>
    </row>
    <row r="14249" spans="9:11">
      <c r="I14249" s="379" t="str">
        <f t="shared" si="654"/>
        <v/>
      </c>
      <c r="J14249" s="379" t="str">
        <f t="shared" si="655"/>
        <v/>
      </c>
      <c r="K14249" s="391" t="str">
        <f t="shared" si="656"/>
        <v/>
      </c>
    </row>
    <row r="14250" spans="9:11">
      <c r="I14250" s="379" t="str">
        <f t="shared" si="654"/>
        <v/>
      </c>
      <c r="J14250" s="379" t="str">
        <f t="shared" si="655"/>
        <v/>
      </c>
      <c r="K14250" s="391" t="str">
        <f t="shared" si="656"/>
        <v/>
      </c>
    </row>
    <row r="14251" spans="9:11">
      <c r="I14251" s="379" t="str">
        <f t="shared" si="654"/>
        <v/>
      </c>
      <c r="J14251" s="379" t="str">
        <f t="shared" si="655"/>
        <v/>
      </c>
      <c r="K14251" s="391" t="str">
        <f t="shared" si="656"/>
        <v/>
      </c>
    </row>
    <row r="14252" spans="9:11">
      <c r="I14252" s="379" t="str">
        <f t="shared" si="654"/>
        <v/>
      </c>
      <c r="J14252" s="379" t="str">
        <f t="shared" si="655"/>
        <v/>
      </c>
      <c r="K14252" s="391" t="str">
        <f t="shared" si="656"/>
        <v/>
      </c>
    </row>
    <row r="14253" spans="9:11">
      <c r="I14253" s="379" t="str">
        <f t="shared" si="654"/>
        <v/>
      </c>
      <c r="J14253" s="379" t="str">
        <f t="shared" si="655"/>
        <v/>
      </c>
      <c r="K14253" s="391" t="str">
        <f t="shared" si="656"/>
        <v/>
      </c>
    </row>
    <row r="14254" spans="9:11">
      <c r="I14254" s="379" t="str">
        <f t="shared" si="654"/>
        <v/>
      </c>
      <c r="J14254" s="379" t="str">
        <f t="shared" si="655"/>
        <v/>
      </c>
      <c r="K14254" s="391" t="str">
        <f t="shared" si="656"/>
        <v/>
      </c>
    </row>
    <row r="14255" spans="9:11">
      <c r="I14255" s="379" t="str">
        <f t="shared" si="654"/>
        <v/>
      </c>
      <c r="J14255" s="379" t="str">
        <f t="shared" si="655"/>
        <v/>
      </c>
      <c r="K14255" s="391" t="str">
        <f t="shared" si="656"/>
        <v/>
      </c>
    </row>
    <row r="14256" spans="9:11">
      <c r="I14256" s="379" t="str">
        <f t="shared" si="654"/>
        <v/>
      </c>
      <c r="J14256" s="379" t="str">
        <f t="shared" si="655"/>
        <v/>
      </c>
      <c r="K14256" s="391" t="str">
        <f t="shared" si="656"/>
        <v/>
      </c>
    </row>
    <row r="14257" spans="9:11">
      <c r="I14257" s="379" t="str">
        <f t="shared" si="654"/>
        <v/>
      </c>
      <c r="J14257" s="379" t="str">
        <f t="shared" si="655"/>
        <v/>
      </c>
      <c r="K14257" s="391" t="str">
        <f t="shared" si="656"/>
        <v/>
      </c>
    </row>
    <row r="14258" spans="9:11">
      <c r="I14258" s="379" t="str">
        <f t="shared" si="654"/>
        <v/>
      </c>
      <c r="J14258" s="379" t="str">
        <f t="shared" si="655"/>
        <v/>
      </c>
      <c r="K14258" s="391" t="str">
        <f t="shared" si="656"/>
        <v/>
      </c>
    </row>
    <row r="14259" spans="9:11">
      <c r="I14259" s="379" t="str">
        <f t="shared" si="654"/>
        <v/>
      </c>
      <c r="J14259" s="379" t="str">
        <f t="shared" si="655"/>
        <v/>
      </c>
      <c r="K14259" s="391" t="str">
        <f t="shared" si="656"/>
        <v/>
      </c>
    </row>
    <row r="14260" spans="9:11">
      <c r="I14260" s="379" t="str">
        <f t="shared" si="654"/>
        <v/>
      </c>
      <c r="J14260" s="379" t="str">
        <f t="shared" si="655"/>
        <v/>
      </c>
      <c r="K14260" s="391" t="str">
        <f t="shared" si="656"/>
        <v/>
      </c>
    </row>
    <row r="14261" spans="9:11">
      <c r="I14261" s="379" t="str">
        <f t="shared" si="654"/>
        <v/>
      </c>
      <c r="J14261" s="379" t="str">
        <f t="shared" si="655"/>
        <v/>
      </c>
      <c r="K14261" s="391" t="str">
        <f t="shared" si="656"/>
        <v/>
      </c>
    </row>
    <row r="14262" spans="9:11">
      <c r="I14262" s="379" t="str">
        <f t="shared" si="654"/>
        <v/>
      </c>
      <c r="J14262" s="379" t="str">
        <f t="shared" si="655"/>
        <v/>
      </c>
      <c r="K14262" s="391" t="str">
        <f t="shared" si="656"/>
        <v/>
      </c>
    </row>
    <row r="14263" spans="9:11">
      <c r="I14263" s="379" t="str">
        <f t="shared" si="654"/>
        <v/>
      </c>
      <c r="J14263" s="379" t="str">
        <f t="shared" si="655"/>
        <v/>
      </c>
      <c r="K14263" s="391" t="str">
        <f t="shared" si="656"/>
        <v/>
      </c>
    </row>
    <row r="14264" spans="9:11">
      <c r="I14264" s="379" t="str">
        <f t="shared" si="654"/>
        <v/>
      </c>
      <c r="J14264" s="379" t="str">
        <f t="shared" si="655"/>
        <v/>
      </c>
      <c r="K14264" s="391" t="str">
        <f t="shared" si="656"/>
        <v/>
      </c>
    </row>
    <row r="14265" spans="9:11">
      <c r="I14265" s="379" t="str">
        <f t="shared" si="654"/>
        <v/>
      </c>
      <c r="J14265" s="379" t="str">
        <f t="shared" si="655"/>
        <v/>
      </c>
      <c r="K14265" s="391" t="str">
        <f t="shared" si="656"/>
        <v/>
      </c>
    </row>
    <row r="14266" spans="9:11">
      <c r="I14266" s="379" t="str">
        <f t="shared" si="654"/>
        <v/>
      </c>
      <c r="J14266" s="379" t="str">
        <f t="shared" si="655"/>
        <v/>
      </c>
      <c r="K14266" s="391" t="str">
        <f t="shared" si="656"/>
        <v/>
      </c>
    </row>
    <row r="14267" spans="9:11">
      <c r="I14267" s="379" t="str">
        <f t="shared" si="654"/>
        <v/>
      </c>
      <c r="J14267" s="379" t="str">
        <f t="shared" si="655"/>
        <v/>
      </c>
      <c r="K14267" s="391" t="str">
        <f t="shared" si="656"/>
        <v/>
      </c>
    </row>
    <row r="14268" spans="9:11">
      <c r="I14268" s="379" t="str">
        <f t="shared" si="654"/>
        <v/>
      </c>
      <c r="J14268" s="379" t="str">
        <f t="shared" si="655"/>
        <v/>
      </c>
      <c r="K14268" s="391" t="str">
        <f t="shared" si="656"/>
        <v/>
      </c>
    </row>
    <row r="14269" spans="9:11">
      <c r="I14269" s="379" t="str">
        <f t="shared" si="654"/>
        <v/>
      </c>
      <c r="J14269" s="379" t="str">
        <f t="shared" si="655"/>
        <v/>
      </c>
      <c r="K14269" s="391" t="str">
        <f t="shared" si="656"/>
        <v/>
      </c>
    </row>
    <row r="14270" spans="9:11">
      <c r="I14270" s="379" t="str">
        <f t="shared" si="654"/>
        <v/>
      </c>
      <c r="J14270" s="379" t="str">
        <f t="shared" si="655"/>
        <v/>
      </c>
      <c r="K14270" s="391" t="str">
        <f t="shared" si="656"/>
        <v/>
      </c>
    </row>
    <row r="14271" spans="9:11">
      <c r="I14271" s="379" t="str">
        <f t="shared" si="654"/>
        <v/>
      </c>
      <c r="J14271" s="379" t="str">
        <f t="shared" si="655"/>
        <v/>
      </c>
      <c r="K14271" s="391" t="str">
        <f t="shared" si="656"/>
        <v/>
      </c>
    </row>
    <row r="14272" spans="9:11">
      <c r="I14272" s="379" t="str">
        <f t="shared" si="654"/>
        <v/>
      </c>
      <c r="J14272" s="379" t="str">
        <f t="shared" si="655"/>
        <v/>
      </c>
      <c r="K14272" s="391" t="str">
        <f t="shared" si="656"/>
        <v/>
      </c>
    </row>
    <row r="14273" spans="9:11">
      <c r="I14273" s="379" t="str">
        <f t="shared" si="654"/>
        <v/>
      </c>
      <c r="J14273" s="379" t="str">
        <f t="shared" si="655"/>
        <v/>
      </c>
      <c r="K14273" s="391" t="str">
        <f t="shared" si="656"/>
        <v/>
      </c>
    </row>
    <row r="14274" spans="9:11">
      <c r="I14274" s="379" t="str">
        <f t="shared" si="654"/>
        <v/>
      </c>
      <c r="J14274" s="379" t="str">
        <f t="shared" si="655"/>
        <v/>
      </c>
      <c r="K14274" s="391" t="str">
        <f t="shared" si="656"/>
        <v/>
      </c>
    </row>
    <row r="14275" spans="9:11">
      <c r="I14275" s="379" t="str">
        <f t="shared" si="654"/>
        <v/>
      </c>
      <c r="J14275" s="379" t="str">
        <f t="shared" si="655"/>
        <v/>
      </c>
      <c r="K14275" s="391" t="str">
        <f t="shared" si="656"/>
        <v/>
      </c>
    </row>
    <row r="14276" spans="9:11">
      <c r="I14276" s="379" t="str">
        <f t="shared" ref="I14276:I14339" si="657">IF(F14988&lt;&gt;"",F14988-$I$199,"")</f>
        <v/>
      </c>
      <c r="J14276" s="379" t="str">
        <f t="shared" ref="J14276:J14339" si="658">IF(I14276&lt;&gt;"",NETWORKDAYS($I$199,F14988-1,$N$201:$N$224),"")</f>
        <v/>
      </c>
      <c r="K14276" s="391" t="str">
        <f t="shared" ref="K14276:K14339" si="659">IF(I14276&lt;&gt;"",RIGHT(D14988,LEN(D14988)-FIND(" ",D14988)),"")</f>
        <v/>
      </c>
    </row>
    <row r="14277" spans="9:11">
      <c r="I14277" s="379" t="str">
        <f t="shared" si="657"/>
        <v/>
      </c>
      <c r="J14277" s="379" t="str">
        <f t="shared" si="658"/>
        <v/>
      </c>
      <c r="K14277" s="391" t="str">
        <f t="shared" si="659"/>
        <v/>
      </c>
    </row>
    <row r="14278" spans="9:11">
      <c r="I14278" s="379" t="str">
        <f t="shared" si="657"/>
        <v/>
      </c>
      <c r="J14278" s="379" t="str">
        <f t="shared" si="658"/>
        <v/>
      </c>
      <c r="K14278" s="391" t="str">
        <f t="shared" si="659"/>
        <v/>
      </c>
    </row>
    <row r="14279" spans="9:11">
      <c r="I14279" s="379" t="str">
        <f t="shared" si="657"/>
        <v/>
      </c>
      <c r="J14279" s="379" t="str">
        <f t="shared" si="658"/>
        <v/>
      </c>
      <c r="K14279" s="391" t="str">
        <f t="shared" si="659"/>
        <v/>
      </c>
    </row>
    <row r="14280" spans="9:11">
      <c r="I14280" s="379" t="str">
        <f t="shared" si="657"/>
        <v/>
      </c>
      <c r="J14280" s="379" t="str">
        <f t="shared" si="658"/>
        <v/>
      </c>
      <c r="K14280" s="391" t="str">
        <f t="shared" si="659"/>
        <v/>
      </c>
    </row>
    <row r="14281" spans="9:11">
      <c r="I14281" s="379" t="str">
        <f t="shared" si="657"/>
        <v/>
      </c>
      <c r="J14281" s="379" t="str">
        <f t="shared" si="658"/>
        <v/>
      </c>
      <c r="K14281" s="391" t="str">
        <f t="shared" si="659"/>
        <v/>
      </c>
    </row>
    <row r="14282" spans="9:11">
      <c r="I14282" s="379" t="str">
        <f t="shared" si="657"/>
        <v/>
      </c>
      <c r="J14282" s="379" t="str">
        <f t="shared" si="658"/>
        <v/>
      </c>
      <c r="K14282" s="391" t="str">
        <f t="shared" si="659"/>
        <v/>
      </c>
    </row>
    <row r="14283" spans="9:11">
      <c r="I14283" s="379" t="str">
        <f t="shared" si="657"/>
        <v/>
      </c>
      <c r="J14283" s="379" t="str">
        <f t="shared" si="658"/>
        <v/>
      </c>
      <c r="K14283" s="391" t="str">
        <f t="shared" si="659"/>
        <v/>
      </c>
    </row>
    <row r="14284" spans="9:11">
      <c r="I14284" s="379" t="str">
        <f t="shared" si="657"/>
        <v/>
      </c>
      <c r="J14284" s="379" t="str">
        <f t="shared" si="658"/>
        <v/>
      </c>
      <c r="K14284" s="391" t="str">
        <f t="shared" si="659"/>
        <v/>
      </c>
    </row>
    <row r="14285" spans="9:11">
      <c r="I14285" s="379" t="str">
        <f t="shared" si="657"/>
        <v/>
      </c>
      <c r="J14285" s="379" t="str">
        <f t="shared" si="658"/>
        <v/>
      </c>
      <c r="K14285" s="391" t="str">
        <f t="shared" si="659"/>
        <v/>
      </c>
    </row>
    <row r="14286" spans="9:11">
      <c r="I14286" s="379" t="str">
        <f t="shared" si="657"/>
        <v/>
      </c>
      <c r="J14286" s="379" t="str">
        <f t="shared" si="658"/>
        <v/>
      </c>
      <c r="K14286" s="391" t="str">
        <f t="shared" si="659"/>
        <v/>
      </c>
    </row>
    <row r="14287" spans="9:11">
      <c r="I14287" s="379" t="str">
        <f t="shared" si="657"/>
        <v/>
      </c>
      <c r="J14287" s="379" t="str">
        <f t="shared" si="658"/>
        <v/>
      </c>
      <c r="K14287" s="391" t="str">
        <f t="shared" si="659"/>
        <v/>
      </c>
    </row>
    <row r="14288" spans="9:11">
      <c r="I14288" s="379" t="str">
        <f t="shared" si="657"/>
        <v/>
      </c>
      <c r="J14288" s="379" t="str">
        <f t="shared" si="658"/>
        <v/>
      </c>
      <c r="K14288" s="391" t="str">
        <f t="shared" si="659"/>
        <v/>
      </c>
    </row>
    <row r="14289" spans="9:11">
      <c r="I14289" s="379" t="str">
        <f t="shared" si="657"/>
        <v/>
      </c>
      <c r="J14289" s="379" t="str">
        <f t="shared" si="658"/>
        <v/>
      </c>
      <c r="K14289" s="391" t="str">
        <f t="shared" si="659"/>
        <v/>
      </c>
    </row>
    <row r="14290" spans="9:11">
      <c r="I14290" s="379" t="str">
        <f t="shared" si="657"/>
        <v/>
      </c>
      <c r="J14290" s="379" t="str">
        <f t="shared" si="658"/>
        <v/>
      </c>
      <c r="K14290" s="391" t="str">
        <f t="shared" si="659"/>
        <v/>
      </c>
    </row>
    <row r="14291" spans="9:11">
      <c r="I14291" s="379" t="str">
        <f t="shared" si="657"/>
        <v/>
      </c>
      <c r="J14291" s="379" t="str">
        <f t="shared" si="658"/>
        <v/>
      </c>
      <c r="K14291" s="391" t="str">
        <f t="shared" si="659"/>
        <v/>
      </c>
    </row>
    <row r="14292" spans="9:11">
      <c r="I14292" s="379" t="str">
        <f t="shared" si="657"/>
        <v/>
      </c>
      <c r="J14292" s="379" t="str">
        <f t="shared" si="658"/>
        <v/>
      </c>
      <c r="K14292" s="391" t="str">
        <f t="shared" si="659"/>
        <v/>
      </c>
    </row>
    <row r="14293" spans="9:11">
      <c r="I14293" s="379" t="str">
        <f t="shared" si="657"/>
        <v/>
      </c>
      <c r="J14293" s="379" t="str">
        <f t="shared" si="658"/>
        <v/>
      </c>
      <c r="K14293" s="391" t="str">
        <f t="shared" si="659"/>
        <v/>
      </c>
    </row>
    <row r="14294" spans="9:11">
      <c r="I14294" s="379" t="str">
        <f t="shared" si="657"/>
        <v/>
      </c>
      <c r="J14294" s="379" t="str">
        <f t="shared" si="658"/>
        <v/>
      </c>
      <c r="K14294" s="391" t="str">
        <f t="shared" si="659"/>
        <v/>
      </c>
    </row>
    <row r="14295" spans="9:11">
      <c r="I14295" s="379" t="str">
        <f t="shared" si="657"/>
        <v/>
      </c>
      <c r="J14295" s="379" t="str">
        <f t="shared" si="658"/>
        <v/>
      </c>
      <c r="K14295" s="391" t="str">
        <f t="shared" si="659"/>
        <v/>
      </c>
    </row>
    <row r="14296" spans="9:11">
      <c r="I14296" s="379" t="str">
        <f t="shared" si="657"/>
        <v/>
      </c>
      <c r="J14296" s="379" t="str">
        <f t="shared" si="658"/>
        <v/>
      </c>
      <c r="K14296" s="391" t="str">
        <f t="shared" si="659"/>
        <v/>
      </c>
    </row>
    <row r="14297" spans="9:11">
      <c r="I14297" s="379" t="str">
        <f t="shared" si="657"/>
        <v/>
      </c>
      <c r="J14297" s="379" t="str">
        <f t="shared" si="658"/>
        <v/>
      </c>
      <c r="K14297" s="391" t="str">
        <f t="shared" si="659"/>
        <v/>
      </c>
    </row>
    <row r="14298" spans="9:11">
      <c r="I14298" s="379" t="str">
        <f t="shared" si="657"/>
        <v/>
      </c>
      <c r="J14298" s="379" t="str">
        <f t="shared" si="658"/>
        <v/>
      </c>
      <c r="K14298" s="391" t="str">
        <f t="shared" si="659"/>
        <v/>
      </c>
    </row>
    <row r="14299" spans="9:11">
      <c r="I14299" s="379" t="str">
        <f t="shared" si="657"/>
        <v/>
      </c>
      <c r="J14299" s="379" t="str">
        <f t="shared" si="658"/>
        <v/>
      </c>
      <c r="K14299" s="391" t="str">
        <f t="shared" si="659"/>
        <v/>
      </c>
    </row>
    <row r="14300" spans="9:11">
      <c r="I14300" s="379" t="str">
        <f t="shared" si="657"/>
        <v/>
      </c>
      <c r="J14300" s="379" t="str">
        <f t="shared" si="658"/>
        <v/>
      </c>
      <c r="K14300" s="391" t="str">
        <f t="shared" si="659"/>
        <v/>
      </c>
    </row>
    <row r="14301" spans="9:11">
      <c r="I14301" s="379" t="str">
        <f t="shared" si="657"/>
        <v/>
      </c>
      <c r="J14301" s="379" t="str">
        <f t="shared" si="658"/>
        <v/>
      </c>
      <c r="K14301" s="391" t="str">
        <f t="shared" si="659"/>
        <v/>
      </c>
    </row>
    <row r="14302" spans="9:11">
      <c r="I14302" s="379" t="str">
        <f t="shared" si="657"/>
        <v/>
      </c>
      <c r="J14302" s="379" t="str">
        <f t="shared" si="658"/>
        <v/>
      </c>
      <c r="K14302" s="391" t="str">
        <f t="shared" si="659"/>
        <v/>
      </c>
    </row>
    <row r="14303" spans="9:11">
      <c r="I14303" s="379" t="str">
        <f t="shared" si="657"/>
        <v/>
      </c>
      <c r="J14303" s="379" t="str">
        <f t="shared" si="658"/>
        <v/>
      </c>
      <c r="K14303" s="391" t="str">
        <f t="shared" si="659"/>
        <v/>
      </c>
    </row>
    <row r="14304" spans="9:11">
      <c r="I14304" s="379" t="str">
        <f t="shared" si="657"/>
        <v/>
      </c>
      <c r="J14304" s="379" t="str">
        <f t="shared" si="658"/>
        <v/>
      </c>
      <c r="K14304" s="391" t="str">
        <f t="shared" si="659"/>
        <v/>
      </c>
    </row>
    <row r="14305" spans="9:11">
      <c r="I14305" s="379" t="str">
        <f t="shared" si="657"/>
        <v/>
      </c>
      <c r="J14305" s="379" t="str">
        <f t="shared" si="658"/>
        <v/>
      </c>
      <c r="K14305" s="391" t="str">
        <f t="shared" si="659"/>
        <v/>
      </c>
    </row>
    <row r="14306" spans="9:11">
      <c r="I14306" s="379" t="str">
        <f t="shared" si="657"/>
        <v/>
      </c>
      <c r="J14306" s="379" t="str">
        <f t="shared" si="658"/>
        <v/>
      </c>
      <c r="K14306" s="391" t="str">
        <f t="shared" si="659"/>
        <v/>
      </c>
    </row>
    <row r="14307" spans="9:11">
      <c r="I14307" s="379" t="str">
        <f t="shared" si="657"/>
        <v/>
      </c>
      <c r="J14307" s="379" t="str">
        <f t="shared" si="658"/>
        <v/>
      </c>
      <c r="K14307" s="391" t="str">
        <f t="shared" si="659"/>
        <v/>
      </c>
    </row>
    <row r="14308" spans="9:11">
      <c r="I14308" s="379" t="str">
        <f t="shared" si="657"/>
        <v/>
      </c>
      <c r="J14308" s="379" t="str">
        <f t="shared" si="658"/>
        <v/>
      </c>
      <c r="K14308" s="391" t="str">
        <f t="shared" si="659"/>
        <v/>
      </c>
    </row>
    <row r="14309" spans="9:11">
      <c r="I14309" s="379" t="str">
        <f t="shared" si="657"/>
        <v/>
      </c>
      <c r="J14309" s="379" t="str">
        <f t="shared" si="658"/>
        <v/>
      </c>
      <c r="K14309" s="391" t="str">
        <f t="shared" si="659"/>
        <v/>
      </c>
    </row>
    <row r="14310" spans="9:11">
      <c r="I14310" s="379" t="str">
        <f t="shared" si="657"/>
        <v/>
      </c>
      <c r="J14310" s="379" t="str">
        <f t="shared" si="658"/>
        <v/>
      </c>
      <c r="K14310" s="391" t="str">
        <f t="shared" si="659"/>
        <v/>
      </c>
    </row>
    <row r="14311" spans="9:11">
      <c r="I14311" s="379" t="str">
        <f t="shared" si="657"/>
        <v/>
      </c>
      <c r="J14311" s="379" t="str">
        <f t="shared" si="658"/>
        <v/>
      </c>
      <c r="K14311" s="391" t="str">
        <f t="shared" si="659"/>
        <v/>
      </c>
    </row>
    <row r="14312" spans="9:11">
      <c r="I14312" s="379" t="str">
        <f t="shared" si="657"/>
        <v/>
      </c>
      <c r="J14312" s="379" t="str">
        <f t="shared" si="658"/>
        <v/>
      </c>
      <c r="K14312" s="391" t="str">
        <f t="shared" si="659"/>
        <v/>
      </c>
    </row>
    <row r="14313" spans="9:11">
      <c r="I14313" s="379" t="str">
        <f t="shared" si="657"/>
        <v/>
      </c>
      <c r="J14313" s="379" t="str">
        <f t="shared" si="658"/>
        <v/>
      </c>
      <c r="K14313" s="391" t="str">
        <f t="shared" si="659"/>
        <v/>
      </c>
    </row>
    <row r="14314" spans="9:11">
      <c r="I14314" s="379" t="str">
        <f t="shared" si="657"/>
        <v/>
      </c>
      <c r="J14314" s="379" t="str">
        <f t="shared" si="658"/>
        <v/>
      </c>
      <c r="K14314" s="391" t="str">
        <f t="shared" si="659"/>
        <v/>
      </c>
    </row>
    <row r="14315" spans="9:11">
      <c r="I14315" s="379" t="str">
        <f t="shared" si="657"/>
        <v/>
      </c>
      <c r="J14315" s="379" t="str">
        <f t="shared" si="658"/>
        <v/>
      </c>
      <c r="K14315" s="391" t="str">
        <f t="shared" si="659"/>
        <v/>
      </c>
    </row>
    <row r="14316" spans="9:11">
      <c r="I14316" s="379" t="str">
        <f t="shared" si="657"/>
        <v/>
      </c>
      <c r="J14316" s="379" t="str">
        <f t="shared" si="658"/>
        <v/>
      </c>
      <c r="K14316" s="391" t="str">
        <f t="shared" si="659"/>
        <v/>
      </c>
    </row>
    <row r="14317" spans="9:11">
      <c r="I14317" s="379" t="str">
        <f t="shared" si="657"/>
        <v/>
      </c>
      <c r="J14317" s="379" t="str">
        <f t="shared" si="658"/>
        <v/>
      </c>
      <c r="K14317" s="391" t="str">
        <f t="shared" si="659"/>
        <v/>
      </c>
    </row>
    <row r="14318" spans="9:11">
      <c r="I14318" s="379" t="str">
        <f t="shared" si="657"/>
        <v/>
      </c>
      <c r="J14318" s="379" t="str">
        <f t="shared" si="658"/>
        <v/>
      </c>
      <c r="K14318" s="391" t="str">
        <f t="shared" si="659"/>
        <v/>
      </c>
    </row>
    <row r="14319" spans="9:11">
      <c r="I14319" s="379" t="str">
        <f t="shared" si="657"/>
        <v/>
      </c>
      <c r="J14319" s="379" t="str">
        <f t="shared" si="658"/>
        <v/>
      </c>
      <c r="K14319" s="391" t="str">
        <f t="shared" si="659"/>
        <v/>
      </c>
    </row>
    <row r="14320" spans="9:11">
      <c r="I14320" s="379" t="str">
        <f t="shared" si="657"/>
        <v/>
      </c>
      <c r="J14320" s="379" t="str">
        <f t="shared" si="658"/>
        <v/>
      </c>
      <c r="K14320" s="391" t="str">
        <f t="shared" si="659"/>
        <v/>
      </c>
    </row>
    <row r="14321" spans="9:11">
      <c r="I14321" s="379" t="str">
        <f t="shared" si="657"/>
        <v/>
      </c>
      <c r="J14321" s="379" t="str">
        <f t="shared" si="658"/>
        <v/>
      </c>
      <c r="K14321" s="391" t="str">
        <f t="shared" si="659"/>
        <v/>
      </c>
    </row>
    <row r="14322" spans="9:11">
      <c r="I14322" s="379" t="str">
        <f t="shared" si="657"/>
        <v/>
      </c>
      <c r="J14322" s="379" t="str">
        <f t="shared" si="658"/>
        <v/>
      </c>
      <c r="K14322" s="391" t="str">
        <f t="shared" si="659"/>
        <v/>
      </c>
    </row>
    <row r="14323" spans="9:11">
      <c r="I14323" s="379" t="str">
        <f t="shared" si="657"/>
        <v/>
      </c>
      <c r="J14323" s="379" t="str">
        <f t="shared" si="658"/>
        <v/>
      </c>
      <c r="K14323" s="391" t="str">
        <f t="shared" si="659"/>
        <v/>
      </c>
    </row>
    <row r="14324" spans="9:11">
      <c r="I14324" s="379" t="str">
        <f t="shared" si="657"/>
        <v/>
      </c>
      <c r="J14324" s="379" t="str">
        <f t="shared" si="658"/>
        <v/>
      </c>
      <c r="K14324" s="391" t="str">
        <f t="shared" si="659"/>
        <v/>
      </c>
    </row>
    <row r="14325" spans="9:11">
      <c r="I14325" s="379" t="str">
        <f t="shared" si="657"/>
        <v/>
      </c>
      <c r="J14325" s="379" t="str">
        <f t="shared" si="658"/>
        <v/>
      </c>
      <c r="K14325" s="391" t="str">
        <f t="shared" si="659"/>
        <v/>
      </c>
    </row>
    <row r="14326" spans="9:11">
      <c r="I14326" s="379" t="str">
        <f t="shared" si="657"/>
        <v/>
      </c>
      <c r="J14326" s="379" t="str">
        <f t="shared" si="658"/>
        <v/>
      </c>
      <c r="K14326" s="391" t="str">
        <f t="shared" si="659"/>
        <v/>
      </c>
    </row>
    <row r="14327" spans="9:11">
      <c r="I14327" s="379" t="str">
        <f t="shared" si="657"/>
        <v/>
      </c>
      <c r="J14327" s="379" t="str">
        <f t="shared" si="658"/>
        <v/>
      </c>
      <c r="K14327" s="391" t="str">
        <f t="shared" si="659"/>
        <v/>
      </c>
    </row>
    <row r="14328" spans="9:11">
      <c r="I14328" s="379" t="str">
        <f t="shared" si="657"/>
        <v/>
      </c>
      <c r="J14328" s="379" t="str">
        <f t="shared" si="658"/>
        <v/>
      </c>
      <c r="K14328" s="391" t="str">
        <f t="shared" si="659"/>
        <v/>
      </c>
    </row>
    <row r="14329" spans="9:11">
      <c r="I14329" s="379" t="str">
        <f t="shared" si="657"/>
        <v/>
      </c>
      <c r="J14329" s="379" t="str">
        <f t="shared" si="658"/>
        <v/>
      </c>
      <c r="K14329" s="391" t="str">
        <f t="shared" si="659"/>
        <v/>
      </c>
    </row>
    <row r="14330" spans="9:11">
      <c r="I14330" s="379" t="str">
        <f t="shared" si="657"/>
        <v/>
      </c>
      <c r="J14330" s="379" t="str">
        <f t="shared" si="658"/>
        <v/>
      </c>
      <c r="K14330" s="391" t="str">
        <f t="shared" si="659"/>
        <v/>
      </c>
    </row>
    <row r="14331" spans="9:11">
      <c r="I14331" s="379" t="str">
        <f t="shared" si="657"/>
        <v/>
      </c>
      <c r="J14331" s="379" t="str">
        <f t="shared" si="658"/>
        <v/>
      </c>
      <c r="K14331" s="391" t="str">
        <f t="shared" si="659"/>
        <v/>
      </c>
    </row>
    <row r="14332" spans="9:11">
      <c r="I14332" s="379" t="str">
        <f t="shared" si="657"/>
        <v/>
      </c>
      <c r="J14332" s="379" t="str">
        <f t="shared" si="658"/>
        <v/>
      </c>
      <c r="K14332" s="391" t="str">
        <f t="shared" si="659"/>
        <v/>
      </c>
    </row>
    <row r="14333" spans="9:11">
      <c r="I14333" s="379" t="str">
        <f t="shared" si="657"/>
        <v/>
      </c>
      <c r="J14333" s="379" t="str">
        <f t="shared" si="658"/>
        <v/>
      </c>
      <c r="K14333" s="391" t="str">
        <f t="shared" si="659"/>
        <v/>
      </c>
    </row>
    <row r="14334" spans="9:11">
      <c r="I14334" s="379" t="str">
        <f t="shared" si="657"/>
        <v/>
      </c>
      <c r="J14334" s="379" t="str">
        <f t="shared" si="658"/>
        <v/>
      </c>
      <c r="K14334" s="391" t="str">
        <f t="shared" si="659"/>
        <v/>
      </c>
    </row>
    <row r="14335" spans="9:11">
      <c r="I14335" s="379" t="str">
        <f t="shared" si="657"/>
        <v/>
      </c>
      <c r="J14335" s="379" t="str">
        <f t="shared" si="658"/>
        <v/>
      </c>
      <c r="K14335" s="391" t="str">
        <f t="shared" si="659"/>
        <v/>
      </c>
    </row>
    <row r="14336" spans="9:11">
      <c r="I14336" s="379" t="str">
        <f t="shared" si="657"/>
        <v/>
      </c>
      <c r="J14336" s="379" t="str">
        <f t="shared" si="658"/>
        <v/>
      </c>
      <c r="K14336" s="391" t="str">
        <f t="shared" si="659"/>
        <v/>
      </c>
    </row>
    <row r="14337" spans="9:11">
      <c r="I14337" s="379" t="str">
        <f t="shared" si="657"/>
        <v/>
      </c>
      <c r="J14337" s="379" t="str">
        <f t="shared" si="658"/>
        <v/>
      </c>
      <c r="K14337" s="391" t="str">
        <f t="shared" si="659"/>
        <v/>
      </c>
    </row>
    <row r="14338" spans="9:11">
      <c r="I14338" s="379" t="str">
        <f t="shared" si="657"/>
        <v/>
      </c>
      <c r="J14338" s="379" t="str">
        <f t="shared" si="658"/>
        <v/>
      </c>
      <c r="K14338" s="391" t="str">
        <f t="shared" si="659"/>
        <v/>
      </c>
    </row>
    <row r="14339" spans="9:11">
      <c r="I14339" s="379" t="str">
        <f t="shared" si="657"/>
        <v/>
      </c>
      <c r="J14339" s="379" t="str">
        <f t="shared" si="658"/>
        <v/>
      </c>
      <c r="K14339" s="391" t="str">
        <f t="shared" si="659"/>
        <v/>
      </c>
    </row>
    <row r="14340" spans="9:11">
      <c r="I14340" s="379" t="str">
        <f t="shared" ref="I14340:I14403" si="660">IF(F15052&lt;&gt;"",F15052-$I$199,"")</f>
        <v/>
      </c>
      <c r="J14340" s="379" t="str">
        <f t="shared" ref="J14340:J14403" si="661">IF(I14340&lt;&gt;"",NETWORKDAYS($I$199,F15052-1,$N$201:$N$224),"")</f>
        <v/>
      </c>
      <c r="K14340" s="391" t="str">
        <f t="shared" ref="K14340:K14403" si="662">IF(I14340&lt;&gt;"",RIGHT(D15052,LEN(D15052)-FIND(" ",D15052)),"")</f>
        <v/>
      </c>
    </row>
    <row r="14341" spans="9:11">
      <c r="I14341" s="379" t="str">
        <f t="shared" si="660"/>
        <v/>
      </c>
      <c r="J14341" s="379" t="str">
        <f t="shared" si="661"/>
        <v/>
      </c>
      <c r="K14341" s="391" t="str">
        <f t="shared" si="662"/>
        <v/>
      </c>
    </row>
    <row r="14342" spans="9:11">
      <c r="I14342" s="379" t="str">
        <f t="shared" si="660"/>
        <v/>
      </c>
      <c r="J14342" s="379" t="str">
        <f t="shared" si="661"/>
        <v/>
      </c>
      <c r="K14342" s="391" t="str">
        <f t="shared" si="662"/>
        <v/>
      </c>
    </row>
    <row r="14343" spans="9:11">
      <c r="I14343" s="379" t="str">
        <f t="shared" si="660"/>
        <v/>
      </c>
      <c r="J14343" s="379" t="str">
        <f t="shared" si="661"/>
        <v/>
      </c>
      <c r="K14343" s="391" t="str">
        <f t="shared" si="662"/>
        <v/>
      </c>
    </row>
    <row r="14344" spans="9:11">
      <c r="I14344" s="379" t="str">
        <f t="shared" si="660"/>
        <v/>
      </c>
      <c r="J14344" s="379" t="str">
        <f t="shared" si="661"/>
        <v/>
      </c>
      <c r="K14344" s="391" t="str">
        <f t="shared" si="662"/>
        <v/>
      </c>
    </row>
    <row r="14345" spans="9:11">
      <c r="I14345" s="379" t="str">
        <f t="shared" si="660"/>
        <v/>
      </c>
      <c r="J14345" s="379" t="str">
        <f t="shared" si="661"/>
        <v/>
      </c>
      <c r="K14345" s="391" t="str">
        <f t="shared" si="662"/>
        <v/>
      </c>
    </row>
    <row r="14346" spans="9:11">
      <c r="I14346" s="379" t="str">
        <f t="shared" si="660"/>
        <v/>
      </c>
      <c r="J14346" s="379" t="str">
        <f t="shared" si="661"/>
        <v/>
      </c>
      <c r="K14346" s="391" t="str">
        <f t="shared" si="662"/>
        <v/>
      </c>
    </row>
    <row r="14347" spans="9:11">
      <c r="I14347" s="379" t="str">
        <f t="shared" si="660"/>
        <v/>
      </c>
      <c r="J14347" s="379" t="str">
        <f t="shared" si="661"/>
        <v/>
      </c>
      <c r="K14347" s="391" t="str">
        <f t="shared" si="662"/>
        <v/>
      </c>
    </row>
    <row r="14348" spans="9:11">
      <c r="I14348" s="379" t="str">
        <f t="shared" si="660"/>
        <v/>
      </c>
      <c r="J14348" s="379" t="str">
        <f t="shared" si="661"/>
        <v/>
      </c>
      <c r="K14348" s="391" t="str">
        <f t="shared" si="662"/>
        <v/>
      </c>
    </row>
    <row r="14349" spans="9:11">
      <c r="I14349" s="379" t="str">
        <f t="shared" si="660"/>
        <v/>
      </c>
      <c r="J14349" s="379" t="str">
        <f t="shared" si="661"/>
        <v/>
      </c>
      <c r="K14349" s="391" t="str">
        <f t="shared" si="662"/>
        <v/>
      </c>
    </row>
    <row r="14350" spans="9:11">
      <c r="I14350" s="379" t="str">
        <f t="shared" si="660"/>
        <v/>
      </c>
      <c r="J14350" s="379" t="str">
        <f t="shared" si="661"/>
        <v/>
      </c>
      <c r="K14350" s="391" t="str">
        <f t="shared" si="662"/>
        <v/>
      </c>
    </row>
    <row r="14351" spans="9:11">
      <c r="I14351" s="379" t="str">
        <f t="shared" si="660"/>
        <v/>
      </c>
      <c r="J14351" s="379" t="str">
        <f t="shared" si="661"/>
        <v/>
      </c>
      <c r="K14351" s="391" t="str">
        <f t="shared" si="662"/>
        <v/>
      </c>
    </row>
    <row r="14352" spans="9:11">
      <c r="I14352" s="379" t="str">
        <f t="shared" si="660"/>
        <v/>
      </c>
      <c r="J14352" s="379" t="str">
        <f t="shared" si="661"/>
        <v/>
      </c>
      <c r="K14352" s="391" t="str">
        <f t="shared" si="662"/>
        <v/>
      </c>
    </row>
    <row r="14353" spans="9:11">
      <c r="I14353" s="379" t="str">
        <f t="shared" si="660"/>
        <v/>
      </c>
      <c r="J14353" s="379" t="str">
        <f t="shared" si="661"/>
        <v/>
      </c>
      <c r="K14353" s="391" t="str">
        <f t="shared" si="662"/>
        <v/>
      </c>
    </row>
    <row r="14354" spans="9:11">
      <c r="I14354" s="379" t="str">
        <f t="shared" si="660"/>
        <v/>
      </c>
      <c r="J14354" s="379" t="str">
        <f t="shared" si="661"/>
        <v/>
      </c>
      <c r="K14354" s="391" t="str">
        <f t="shared" si="662"/>
        <v/>
      </c>
    </row>
    <row r="14355" spans="9:11">
      <c r="I14355" s="379" t="str">
        <f t="shared" si="660"/>
        <v/>
      </c>
      <c r="J14355" s="379" t="str">
        <f t="shared" si="661"/>
        <v/>
      </c>
      <c r="K14355" s="391" t="str">
        <f t="shared" si="662"/>
        <v/>
      </c>
    </row>
    <row r="14356" spans="9:11">
      <c r="I14356" s="379" t="str">
        <f t="shared" si="660"/>
        <v/>
      </c>
      <c r="J14356" s="379" t="str">
        <f t="shared" si="661"/>
        <v/>
      </c>
      <c r="K14356" s="391" t="str">
        <f t="shared" si="662"/>
        <v/>
      </c>
    </row>
    <row r="14357" spans="9:11">
      <c r="I14357" s="379" t="str">
        <f t="shared" si="660"/>
        <v/>
      </c>
      <c r="J14357" s="379" t="str">
        <f t="shared" si="661"/>
        <v/>
      </c>
      <c r="K14357" s="391" t="str">
        <f t="shared" si="662"/>
        <v/>
      </c>
    </row>
    <row r="14358" spans="9:11">
      <c r="I14358" s="379" t="str">
        <f t="shared" si="660"/>
        <v/>
      </c>
      <c r="J14358" s="379" t="str">
        <f t="shared" si="661"/>
        <v/>
      </c>
      <c r="K14358" s="391" t="str">
        <f t="shared" si="662"/>
        <v/>
      </c>
    </row>
    <row r="14359" spans="9:11">
      <c r="I14359" s="379" t="str">
        <f t="shared" si="660"/>
        <v/>
      </c>
      <c r="J14359" s="379" t="str">
        <f t="shared" si="661"/>
        <v/>
      </c>
      <c r="K14359" s="391" t="str">
        <f t="shared" si="662"/>
        <v/>
      </c>
    </row>
    <row r="14360" spans="9:11">
      <c r="I14360" s="379" t="str">
        <f t="shared" si="660"/>
        <v/>
      </c>
      <c r="J14360" s="379" t="str">
        <f t="shared" si="661"/>
        <v/>
      </c>
      <c r="K14360" s="391" t="str">
        <f t="shared" si="662"/>
        <v/>
      </c>
    </row>
    <row r="14361" spans="9:11">
      <c r="I14361" s="379" t="str">
        <f t="shared" si="660"/>
        <v/>
      </c>
      <c r="J14361" s="379" t="str">
        <f t="shared" si="661"/>
        <v/>
      </c>
      <c r="K14361" s="391" t="str">
        <f t="shared" si="662"/>
        <v/>
      </c>
    </row>
    <row r="14362" spans="9:11">
      <c r="I14362" s="379" t="str">
        <f t="shared" si="660"/>
        <v/>
      </c>
      <c r="J14362" s="379" t="str">
        <f t="shared" si="661"/>
        <v/>
      </c>
      <c r="K14362" s="391" t="str">
        <f t="shared" si="662"/>
        <v/>
      </c>
    </row>
    <row r="14363" spans="9:11">
      <c r="I14363" s="379" t="str">
        <f t="shared" si="660"/>
        <v/>
      </c>
      <c r="J14363" s="379" t="str">
        <f t="shared" si="661"/>
        <v/>
      </c>
      <c r="K14363" s="391" t="str">
        <f t="shared" si="662"/>
        <v/>
      </c>
    </row>
    <row r="14364" spans="9:11">
      <c r="I14364" s="379" t="str">
        <f t="shared" si="660"/>
        <v/>
      </c>
      <c r="J14364" s="379" t="str">
        <f t="shared" si="661"/>
        <v/>
      </c>
      <c r="K14364" s="391" t="str">
        <f t="shared" si="662"/>
        <v/>
      </c>
    </row>
    <row r="14365" spans="9:11">
      <c r="I14365" s="379" t="str">
        <f t="shared" si="660"/>
        <v/>
      </c>
      <c r="J14365" s="379" t="str">
        <f t="shared" si="661"/>
        <v/>
      </c>
      <c r="K14365" s="391" t="str">
        <f t="shared" si="662"/>
        <v/>
      </c>
    </row>
    <row r="14366" spans="9:11">
      <c r="I14366" s="379" t="str">
        <f t="shared" si="660"/>
        <v/>
      </c>
      <c r="J14366" s="379" t="str">
        <f t="shared" si="661"/>
        <v/>
      </c>
      <c r="K14366" s="391" t="str">
        <f t="shared" si="662"/>
        <v/>
      </c>
    </row>
    <row r="14367" spans="9:11">
      <c r="I14367" s="379" t="str">
        <f t="shared" si="660"/>
        <v/>
      </c>
      <c r="J14367" s="379" t="str">
        <f t="shared" si="661"/>
        <v/>
      </c>
      <c r="K14367" s="391" t="str">
        <f t="shared" si="662"/>
        <v/>
      </c>
    </row>
    <row r="14368" spans="9:11">
      <c r="I14368" s="379" t="str">
        <f t="shared" si="660"/>
        <v/>
      </c>
      <c r="J14368" s="379" t="str">
        <f t="shared" si="661"/>
        <v/>
      </c>
      <c r="K14368" s="391" t="str">
        <f t="shared" si="662"/>
        <v/>
      </c>
    </row>
    <row r="14369" spans="9:11">
      <c r="I14369" s="379" t="str">
        <f t="shared" si="660"/>
        <v/>
      </c>
      <c r="J14369" s="379" t="str">
        <f t="shared" si="661"/>
        <v/>
      </c>
      <c r="K14369" s="391" t="str">
        <f t="shared" si="662"/>
        <v/>
      </c>
    </row>
    <row r="14370" spans="9:11">
      <c r="I14370" s="379" t="str">
        <f t="shared" si="660"/>
        <v/>
      </c>
      <c r="J14370" s="379" t="str">
        <f t="shared" si="661"/>
        <v/>
      </c>
      <c r="K14370" s="391" t="str">
        <f t="shared" si="662"/>
        <v/>
      </c>
    </row>
    <row r="14371" spans="9:11">
      <c r="I14371" s="379" t="str">
        <f t="shared" si="660"/>
        <v/>
      </c>
      <c r="J14371" s="379" t="str">
        <f t="shared" si="661"/>
        <v/>
      </c>
      <c r="K14371" s="391" t="str">
        <f t="shared" si="662"/>
        <v/>
      </c>
    </row>
    <row r="14372" spans="9:11">
      <c r="I14372" s="379" t="str">
        <f t="shared" si="660"/>
        <v/>
      </c>
      <c r="J14372" s="379" t="str">
        <f t="shared" si="661"/>
        <v/>
      </c>
      <c r="K14372" s="391" t="str">
        <f t="shared" si="662"/>
        <v/>
      </c>
    </row>
    <row r="14373" spans="9:11">
      <c r="I14373" s="379" t="str">
        <f t="shared" si="660"/>
        <v/>
      </c>
      <c r="J14373" s="379" t="str">
        <f t="shared" si="661"/>
        <v/>
      </c>
      <c r="K14373" s="391" t="str">
        <f t="shared" si="662"/>
        <v/>
      </c>
    </row>
    <row r="14374" spans="9:11">
      <c r="I14374" s="379" t="str">
        <f t="shared" si="660"/>
        <v/>
      </c>
      <c r="J14374" s="379" t="str">
        <f t="shared" si="661"/>
        <v/>
      </c>
      <c r="K14374" s="391" t="str">
        <f t="shared" si="662"/>
        <v/>
      </c>
    </row>
    <row r="14375" spans="9:11">
      <c r="I14375" s="379" t="str">
        <f t="shared" si="660"/>
        <v/>
      </c>
      <c r="J14375" s="379" t="str">
        <f t="shared" si="661"/>
        <v/>
      </c>
      <c r="K14375" s="391" t="str">
        <f t="shared" si="662"/>
        <v/>
      </c>
    </row>
    <row r="14376" spans="9:11">
      <c r="I14376" s="379" t="str">
        <f t="shared" si="660"/>
        <v/>
      </c>
      <c r="J14376" s="379" t="str">
        <f t="shared" si="661"/>
        <v/>
      </c>
      <c r="K14376" s="391" t="str">
        <f t="shared" si="662"/>
        <v/>
      </c>
    </row>
    <row r="14377" spans="9:11">
      <c r="I14377" s="379" t="str">
        <f t="shared" si="660"/>
        <v/>
      </c>
      <c r="J14377" s="379" t="str">
        <f t="shared" si="661"/>
        <v/>
      </c>
      <c r="K14377" s="391" t="str">
        <f t="shared" si="662"/>
        <v/>
      </c>
    </row>
    <row r="14378" spans="9:11">
      <c r="I14378" s="379" t="str">
        <f t="shared" si="660"/>
        <v/>
      </c>
      <c r="J14378" s="379" t="str">
        <f t="shared" si="661"/>
        <v/>
      </c>
      <c r="K14378" s="391" t="str">
        <f t="shared" si="662"/>
        <v/>
      </c>
    </row>
    <row r="14379" spans="9:11">
      <c r="I14379" s="379" t="str">
        <f t="shared" si="660"/>
        <v/>
      </c>
      <c r="J14379" s="379" t="str">
        <f t="shared" si="661"/>
        <v/>
      </c>
      <c r="K14379" s="391" t="str">
        <f t="shared" si="662"/>
        <v/>
      </c>
    </row>
    <row r="14380" spans="9:11">
      <c r="I14380" s="379" t="str">
        <f t="shared" si="660"/>
        <v/>
      </c>
      <c r="J14380" s="379" t="str">
        <f t="shared" si="661"/>
        <v/>
      </c>
      <c r="K14380" s="391" t="str">
        <f t="shared" si="662"/>
        <v/>
      </c>
    </row>
    <row r="14381" spans="9:11">
      <c r="I14381" s="379" t="str">
        <f t="shared" si="660"/>
        <v/>
      </c>
      <c r="J14381" s="379" t="str">
        <f t="shared" si="661"/>
        <v/>
      </c>
      <c r="K14381" s="391" t="str">
        <f t="shared" si="662"/>
        <v/>
      </c>
    </row>
    <row r="14382" spans="9:11">
      <c r="I14382" s="379" t="str">
        <f t="shared" si="660"/>
        <v/>
      </c>
      <c r="J14382" s="379" t="str">
        <f t="shared" si="661"/>
        <v/>
      </c>
      <c r="K14382" s="391" t="str">
        <f t="shared" si="662"/>
        <v/>
      </c>
    </row>
    <row r="14383" spans="9:11">
      <c r="I14383" s="379" t="str">
        <f t="shared" si="660"/>
        <v/>
      </c>
      <c r="J14383" s="379" t="str">
        <f t="shared" si="661"/>
        <v/>
      </c>
      <c r="K14383" s="391" t="str">
        <f t="shared" si="662"/>
        <v/>
      </c>
    </row>
    <row r="14384" spans="9:11">
      <c r="I14384" s="379" t="str">
        <f t="shared" si="660"/>
        <v/>
      </c>
      <c r="J14384" s="379" t="str">
        <f t="shared" si="661"/>
        <v/>
      </c>
      <c r="K14384" s="391" t="str">
        <f t="shared" si="662"/>
        <v/>
      </c>
    </row>
    <row r="14385" spans="9:11">
      <c r="I14385" s="379" t="str">
        <f t="shared" si="660"/>
        <v/>
      </c>
      <c r="J14385" s="379" t="str">
        <f t="shared" si="661"/>
        <v/>
      </c>
      <c r="K14385" s="391" t="str">
        <f t="shared" si="662"/>
        <v/>
      </c>
    </row>
    <row r="14386" spans="9:11">
      <c r="I14386" s="379" t="str">
        <f t="shared" si="660"/>
        <v/>
      </c>
      <c r="J14386" s="379" t="str">
        <f t="shared" si="661"/>
        <v/>
      </c>
      <c r="K14386" s="391" t="str">
        <f t="shared" si="662"/>
        <v/>
      </c>
    </row>
    <row r="14387" spans="9:11">
      <c r="I14387" s="379" t="str">
        <f t="shared" si="660"/>
        <v/>
      </c>
      <c r="J14387" s="379" t="str">
        <f t="shared" si="661"/>
        <v/>
      </c>
      <c r="K14387" s="391" t="str">
        <f t="shared" si="662"/>
        <v/>
      </c>
    </row>
    <row r="14388" spans="9:11">
      <c r="I14388" s="379" t="str">
        <f t="shared" si="660"/>
        <v/>
      </c>
      <c r="J14388" s="379" t="str">
        <f t="shared" si="661"/>
        <v/>
      </c>
      <c r="K14388" s="391" t="str">
        <f t="shared" si="662"/>
        <v/>
      </c>
    </row>
    <row r="14389" spans="9:11">
      <c r="I14389" s="379" t="str">
        <f t="shared" si="660"/>
        <v/>
      </c>
      <c r="J14389" s="379" t="str">
        <f t="shared" si="661"/>
        <v/>
      </c>
      <c r="K14389" s="391" t="str">
        <f t="shared" si="662"/>
        <v/>
      </c>
    </row>
    <row r="14390" spans="9:11">
      <c r="I14390" s="379" t="str">
        <f t="shared" si="660"/>
        <v/>
      </c>
      <c r="J14390" s="379" t="str">
        <f t="shared" si="661"/>
        <v/>
      </c>
      <c r="K14390" s="391" t="str">
        <f t="shared" si="662"/>
        <v/>
      </c>
    </row>
    <row r="14391" spans="9:11">
      <c r="I14391" s="379" t="str">
        <f t="shared" si="660"/>
        <v/>
      </c>
      <c r="J14391" s="379" t="str">
        <f t="shared" si="661"/>
        <v/>
      </c>
      <c r="K14391" s="391" t="str">
        <f t="shared" si="662"/>
        <v/>
      </c>
    </row>
    <row r="14392" spans="9:11">
      <c r="I14392" s="379" t="str">
        <f t="shared" si="660"/>
        <v/>
      </c>
      <c r="J14392" s="379" t="str">
        <f t="shared" si="661"/>
        <v/>
      </c>
      <c r="K14392" s="391" t="str">
        <f t="shared" si="662"/>
        <v/>
      </c>
    </row>
    <row r="14393" spans="9:11">
      <c r="I14393" s="379" t="str">
        <f t="shared" si="660"/>
        <v/>
      </c>
      <c r="J14393" s="379" t="str">
        <f t="shared" si="661"/>
        <v/>
      </c>
      <c r="K14393" s="391" t="str">
        <f t="shared" si="662"/>
        <v/>
      </c>
    </row>
    <row r="14394" spans="9:11">
      <c r="I14394" s="379" t="str">
        <f t="shared" si="660"/>
        <v/>
      </c>
      <c r="J14394" s="379" t="str">
        <f t="shared" si="661"/>
        <v/>
      </c>
      <c r="K14394" s="391" t="str">
        <f t="shared" si="662"/>
        <v/>
      </c>
    </row>
    <row r="14395" spans="9:11">
      <c r="I14395" s="379" t="str">
        <f t="shared" si="660"/>
        <v/>
      </c>
      <c r="J14395" s="379" t="str">
        <f t="shared" si="661"/>
        <v/>
      </c>
      <c r="K14395" s="391" t="str">
        <f t="shared" si="662"/>
        <v/>
      </c>
    </row>
    <row r="14396" spans="9:11">
      <c r="I14396" s="379" t="str">
        <f t="shared" si="660"/>
        <v/>
      </c>
      <c r="J14396" s="379" t="str">
        <f t="shared" si="661"/>
        <v/>
      </c>
      <c r="K14396" s="391" t="str">
        <f t="shared" si="662"/>
        <v/>
      </c>
    </row>
    <row r="14397" spans="9:11">
      <c r="I14397" s="379" t="str">
        <f t="shared" si="660"/>
        <v/>
      </c>
      <c r="J14397" s="379" t="str">
        <f t="shared" si="661"/>
        <v/>
      </c>
      <c r="K14397" s="391" t="str">
        <f t="shared" si="662"/>
        <v/>
      </c>
    </row>
    <row r="14398" spans="9:11">
      <c r="I14398" s="379" t="str">
        <f t="shared" si="660"/>
        <v/>
      </c>
      <c r="J14398" s="379" t="str">
        <f t="shared" si="661"/>
        <v/>
      </c>
      <c r="K14398" s="391" t="str">
        <f t="shared" si="662"/>
        <v/>
      </c>
    </row>
    <row r="14399" spans="9:11">
      <c r="I14399" s="379" t="str">
        <f t="shared" si="660"/>
        <v/>
      </c>
      <c r="J14399" s="379" t="str">
        <f t="shared" si="661"/>
        <v/>
      </c>
      <c r="K14399" s="391" t="str">
        <f t="shared" si="662"/>
        <v/>
      </c>
    </row>
    <row r="14400" spans="9:11">
      <c r="I14400" s="379" t="str">
        <f t="shared" si="660"/>
        <v/>
      </c>
      <c r="J14400" s="379" t="str">
        <f t="shared" si="661"/>
        <v/>
      </c>
      <c r="K14400" s="391" t="str">
        <f t="shared" si="662"/>
        <v/>
      </c>
    </row>
    <row r="14401" spans="9:11">
      <c r="I14401" s="379" t="str">
        <f t="shared" si="660"/>
        <v/>
      </c>
      <c r="J14401" s="379" t="str">
        <f t="shared" si="661"/>
        <v/>
      </c>
      <c r="K14401" s="391" t="str">
        <f t="shared" si="662"/>
        <v/>
      </c>
    </row>
    <row r="14402" spans="9:11">
      <c r="I14402" s="379" t="str">
        <f t="shared" si="660"/>
        <v/>
      </c>
      <c r="J14402" s="379" t="str">
        <f t="shared" si="661"/>
        <v/>
      </c>
      <c r="K14402" s="391" t="str">
        <f t="shared" si="662"/>
        <v/>
      </c>
    </row>
    <row r="14403" spans="9:11">
      <c r="I14403" s="379" t="str">
        <f t="shared" si="660"/>
        <v/>
      </c>
      <c r="J14403" s="379" t="str">
        <f t="shared" si="661"/>
        <v/>
      </c>
      <c r="K14403" s="391" t="str">
        <f t="shared" si="662"/>
        <v/>
      </c>
    </row>
    <row r="14404" spans="9:11">
      <c r="I14404" s="379" t="str">
        <f t="shared" ref="I14404:I14467" si="663">IF(F15116&lt;&gt;"",F15116-$I$199,"")</f>
        <v/>
      </c>
      <c r="J14404" s="379" t="str">
        <f t="shared" ref="J14404:J14467" si="664">IF(I14404&lt;&gt;"",NETWORKDAYS($I$199,F15116-1,$N$201:$N$224),"")</f>
        <v/>
      </c>
      <c r="K14404" s="391" t="str">
        <f t="shared" ref="K14404:K14467" si="665">IF(I14404&lt;&gt;"",RIGHT(D15116,LEN(D15116)-FIND(" ",D15116)),"")</f>
        <v/>
      </c>
    </row>
    <row r="14405" spans="9:11">
      <c r="I14405" s="379" t="str">
        <f t="shared" si="663"/>
        <v/>
      </c>
      <c r="J14405" s="379" t="str">
        <f t="shared" si="664"/>
        <v/>
      </c>
      <c r="K14405" s="391" t="str">
        <f t="shared" si="665"/>
        <v/>
      </c>
    </row>
    <row r="14406" spans="9:11">
      <c r="I14406" s="379" t="str">
        <f t="shared" si="663"/>
        <v/>
      </c>
      <c r="J14406" s="379" t="str">
        <f t="shared" si="664"/>
        <v/>
      </c>
      <c r="K14406" s="391" t="str">
        <f t="shared" si="665"/>
        <v/>
      </c>
    </row>
    <row r="14407" spans="9:11">
      <c r="I14407" s="379" t="str">
        <f t="shared" si="663"/>
        <v/>
      </c>
      <c r="J14407" s="379" t="str">
        <f t="shared" si="664"/>
        <v/>
      </c>
      <c r="K14407" s="391" t="str">
        <f t="shared" si="665"/>
        <v/>
      </c>
    </row>
    <row r="14408" spans="9:11">
      <c r="I14408" s="379" t="str">
        <f t="shared" si="663"/>
        <v/>
      </c>
      <c r="J14408" s="379" t="str">
        <f t="shared" si="664"/>
        <v/>
      </c>
      <c r="K14408" s="391" t="str">
        <f t="shared" si="665"/>
        <v/>
      </c>
    </row>
    <row r="14409" spans="9:11">
      <c r="I14409" s="379" t="str">
        <f t="shared" si="663"/>
        <v/>
      </c>
      <c r="J14409" s="379" t="str">
        <f t="shared" si="664"/>
        <v/>
      </c>
      <c r="K14409" s="391" t="str">
        <f t="shared" si="665"/>
        <v/>
      </c>
    </row>
    <row r="14410" spans="9:11">
      <c r="I14410" s="379" t="str">
        <f t="shared" si="663"/>
        <v/>
      </c>
      <c r="J14410" s="379" t="str">
        <f t="shared" si="664"/>
        <v/>
      </c>
      <c r="K14410" s="391" t="str">
        <f t="shared" si="665"/>
        <v/>
      </c>
    </row>
    <row r="14411" spans="9:11">
      <c r="I14411" s="379" t="str">
        <f t="shared" si="663"/>
        <v/>
      </c>
      <c r="J14411" s="379" t="str">
        <f t="shared" si="664"/>
        <v/>
      </c>
      <c r="K14411" s="391" t="str">
        <f t="shared" si="665"/>
        <v/>
      </c>
    </row>
    <row r="14412" spans="9:11">
      <c r="I14412" s="379" t="str">
        <f t="shared" si="663"/>
        <v/>
      </c>
      <c r="J14412" s="379" t="str">
        <f t="shared" si="664"/>
        <v/>
      </c>
      <c r="K14412" s="391" t="str">
        <f t="shared" si="665"/>
        <v/>
      </c>
    </row>
    <row r="14413" spans="9:11">
      <c r="I14413" s="379" t="str">
        <f t="shared" si="663"/>
        <v/>
      </c>
      <c r="J14413" s="379" t="str">
        <f t="shared" si="664"/>
        <v/>
      </c>
      <c r="K14413" s="391" t="str">
        <f t="shared" si="665"/>
        <v/>
      </c>
    </row>
    <row r="14414" spans="9:11">
      <c r="I14414" s="379" t="str">
        <f t="shared" si="663"/>
        <v/>
      </c>
      <c r="J14414" s="379" t="str">
        <f t="shared" si="664"/>
        <v/>
      </c>
      <c r="K14414" s="391" t="str">
        <f t="shared" si="665"/>
        <v/>
      </c>
    </row>
    <row r="14415" spans="9:11">
      <c r="I14415" s="379" t="str">
        <f t="shared" si="663"/>
        <v/>
      </c>
      <c r="J14415" s="379" t="str">
        <f t="shared" si="664"/>
        <v/>
      </c>
      <c r="K14415" s="391" t="str">
        <f t="shared" si="665"/>
        <v/>
      </c>
    </row>
    <row r="14416" spans="9:11">
      <c r="I14416" s="379" t="str">
        <f t="shared" si="663"/>
        <v/>
      </c>
      <c r="J14416" s="379" t="str">
        <f t="shared" si="664"/>
        <v/>
      </c>
      <c r="K14416" s="391" t="str">
        <f t="shared" si="665"/>
        <v/>
      </c>
    </row>
    <row r="14417" spans="9:11">
      <c r="I14417" s="379" t="str">
        <f t="shared" si="663"/>
        <v/>
      </c>
      <c r="J14417" s="379" t="str">
        <f t="shared" si="664"/>
        <v/>
      </c>
      <c r="K14417" s="391" t="str">
        <f t="shared" si="665"/>
        <v/>
      </c>
    </row>
    <row r="14418" spans="9:11">
      <c r="I14418" s="379" t="str">
        <f t="shared" si="663"/>
        <v/>
      </c>
      <c r="J14418" s="379" t="str">
        <f t="shared" si="664"/>
        <v/>
      </c>
      <c r="K14418" s="391" t="str">
        <f t="shared" si="665"/>
        <v/>
      </c>
    </row>
    <row r="14419" spans="9:11">
      <c r="I14419" s="379" t="str">
        <f t="shared" si="663"/>
        <v/>
      </c>
      <c r="J14419" s="379" t="str">
        <f t="shared" si="664"/>
        <v/>
      </c>
      <c r="K14419" s="391" t="str">
        <f t="shared" si="665"/>
        <v/>
      </c>
    </row>
    <row r="14420" spans="9:11">
      <c r="I14420" s="379" t="str">
        <f t="shared" si="663"/>
        <v/>
      </c>
      <c r="J14420" s="379" t="str">
        <f t="shared" si="664"/>
        <v/>
      </c>
      <c r="K14420" s="391" t="str">
        <f t="shared" si="665"/>
        <v/>
      </c>
    </row>
    <row r="14421" spans="9:11">
      <c r="I14421" s="379" t="str">
        <f t="shared" si="663"/>
        <v/>
      </c>
      <c r="J14421" s="379" t="str">
        <f t="shared" si="664"/>
        <v/>
      </c>
      <c r="K14421" s="391" t="str">
        <f t="shared" si="665"/>
        <v/>
      </c>
    </row>
    <row r="14422" spans="9:11">
      <c r="I14422" s="379" t="str">
        <f t="shared" si="663"/>
        <v/>
      </c>
      <c r="J14422" s="379" t="str">
        <f t="shared" si="664"/>
        <v/>
      </c>
      <c r="K14422" s="391" t="str">
        <f t="shared" si="665"/>
        <v/>
      </c>
    </row>
    <row r="14423" spans="9:11">
      <c r="I14423" s="379" t="str">
        <f t="shared" si="663"/>
        <v/>
      </c>
      <c r="J14423" s="379" t="str">
        <f t="shared" si="664"/>
        <v/>
      </c>
      <c r="K14423" s="391" t="str">
        <f t="shared" si="665"/>
        <v/>
      </c>
    </row>
    <row r="14424" spans="9:11">
      <c r="I14424" s="379" t="str">
        <f t="shared" si="663"/>
        <v/>
      </c>
      <c r="J14424" s="379" t="str">
        <f t="shared" si="664"/>
        <v/>
      </c>
      <c r="K14424" s="391" t="str">
        <f t="shared" si="665"/>
        <v/>
      </c>
    </row>
    <row r="14425" spans="9:11">
      <c r="I14425" s="379" t="str">
        <f t="shared" si="663"/>
        <v/>
      </c>
      <c r="J14425" s="379" t="str">
        <f t="shared" si="664"/>
        <v/>
      </c>
      <c r="K14425" s="391" t="str">
        <f t="shared" si="665"/>
        <v/>
      </c>
    </row>
    <row r="14426" spans="9:11">
      <c r="I14426" s="379" t="str">
        <f t="shared" si="663"/>
        <v/>
      </c>
      <c r="J14426" s="379" t="str">
        <f t="shared" si="664"/>
        <v/>
      </c>
      <c r="K14426" s="391" t="str">
        <f t="shared" si="665"/>
        <v/>
      </c>
    </row>
    <row r="14427" spans="9:11">
      <c r="I14427" s="379" t="str">
        <f t="shared" si="663"/>
        <v/>
      </c>
      <c r="J14427" s="379" t="str">
        <f t="shared" si="664"/>
        <v/>
      </c>
      <c r="K14427" s="391" t="str">
        <f t="shared" si="665"/>
        <v/>
      </c>
    </row>
    <row r="14428" spans="9:11">
      <c r="I14428" s="379" t="str">
        <f t="shared" si="663"/>
        <v/>
      </c>
      <c r="J14428" s="379" t="str">
        <f t="shared" si="664"/>
        <v/>
      </c>
      <c r="K14428" s="391" t="str">
        <f t="shared" si="665"/>
        <v/>
      </c>
    </row>
    <row r="14429" spans="9:11">
      <c r="I14429" s="379" t="str">
        <f t="shared" si="663"/>
        <v/>
      </c>
      <c r="J14429" s="379" t="str">
        <f t="shared" si="664"/>
        <v/>
      </c>
      <c r="K14429" s="391" t="str">
        <f t="shared" si="665"/>
        <v/>
      </c>
    </row>
    <row r="14430" spans="9:11">
      <c r="I14430" s="379" t="str">
        <f t="shared" si="663"/>
        <v/>
      </c>
      <c r="J14430" s="379" t="str">
        <f t="shared" si="664"/>
        <v/>
      </c>
      <c r="K14430" s="391" t="str">
        <f t="shared" si="665"/>
        <v/>
      </c>
    </row>
    <row r="14431" spans="9:11">
      <c r="I14431" s="379" t="str">
        <f t="shared" si="663"/>
        <v/>
      </c>
      <c r="J14431" s="379" t="str">
        <f t="shared" si="664"/>
        <v/>
      </c>
      <c r="K14431" s="391" t="str">
        <f t="shared" si="665"/>
        <v/>
      </c>
    </row>
    <row r="14432" spans="9:11">
      <c r="I14432" s="379" t="str">
        <f t="shared" si="663"/>
        <v/>
      </c>
      <c r="J14432" s="379" t="str">
        <f t="shared" si="664"/>
        <v/>
      </c>
      <c r="K14432" s="391" t="str">
        <f t="shared" si="665"/>
        <v/>
      </c>
    </row>
    <row r="14433" spans="9:11">
      <c r="I14433" s="379" t="str">
        <f t="shared" si="663"/>
        <v/>
      </c>
      <c r="J14433" s="379" t="str">
        <f t="shared" si="664"/>
        <v/>
      </c>
      <c r="K14433" s="391" t="str">
        <f t="shared" si="665"/>
        <v/>
      </c>
    </row>
    <row r="14434" spans="9:11">
      <c r="I14434" s="379" t="str">
        <f t="shared" si="663"/>
        <v/>
      </c>
      <c r="J14434" s="379" t="str">
        <f t="shared" si="664"/>
        <v/>
      </c>
      <c r="K14434" s="391" t="str">
        <f t="shared" si="665"/>
        <v/>
      </c>
    </row>
    <row r="14435" spans="9:11">
      <c r="I14435" s="379" t="str">
        <f t="shared" si="663"/>
        <v/>
      </c>
      <c r="J14435" s="379" t="str">
        <f t="shared" si="664"/>
        <v/>
      </c>
      <c r="K14435" s="391" t="str">
        <f t="shared" si="665"/>
        <v/>
      </c>
    </row>
    <row r="14436" spans="9:11">
      <c r="I14436" s="379" t="str">
        <f t="shared" si="663"/>
        <v/>
      </c>
      <c r="J14436" s="379" t="str">
        <f t="shared" si="664"/>
        <v/>
      </c>
      <c r="K14436" s="391" t="str">
        <f t="shared" si="665"/>
        <v/>
      </c>
    </row>
    <row r="14437" spans="9:11">
      <c r="I14437" s="379" t="str">
        <f t="shared" si="663"/>
        <v/>
      </c>
      <c r="J14437" s="379" t="str">
        <f t="shared" si="664"/>
        <v/>
      </c>
      <c r="K14437" s="391" t="str">
        <f t="shared" si="665"/>
        <v/>
      </c>
    </row>
    <row r="14438" spans="9:11">
      <c r="I14438" s="379" t="str">
        <f t="shared" si="663"/>
        <v/>
      </c>
      <c r="J14438" s="379" t="str">
        <f t="shared" si="664"/>
        <v/>
      </c>
      <c r="K14438" s="391" t="str">
        <f t="shared" si="665"/>
        <v/>
      </c>
    </row>
    <row r="14439" spans="9:11">
      <c r="I14439" s="379" t="str">
        <f t="shared" si="663"/>
        <v/>
      </c>
      <c r="J14439" s="379" t="str">
        <f t="shared" si="664"/>
        <v/>
      </c>
      <c r="K14439" s="391" t="str">
        <f t="shared" si="665"/>
        <v/>
      </c>
    </row>
    <row r="14440" spans="9:11">
      <c r="I14440" s="379" t="str">
        <f t="shared" si="663"/>
        <v/>
      </c>
      <c r="J14440" s="379" t="str">
        <f t="shared" si="664"/>
        <v/>
      </c>
      <c r="K14440" s="391" t="str">
        <f t="shared" si="665"/>
        <v/>
      </c>
    </row>
    <row r="14441" spans="9:11">
      <c r="I14441" s="379" t="str">
        <f t="shared" si="663"/>
        <v/>
      </c>
      <c r="J14441" s="379" t="str">
        <f t="shared" si="664"/>
        <v/>
      </c>
      <c r="K14441" s="391" t="str">
        <f t="shared" si="665"/>
        <v/>
      </c>
    </row>
    <row r="14442" spans="9:11">
      <c r="I14442" s="379" t="str">
        <f t="shared" si="663"/>
        <v/>
      </c>
      <c r="J14442" s="379" t="str">
        <f t="shared" si="664"/>
        <v/>
      </c>
      <c r="K14442" s="391" t="str">
        <f t="shared" si="665"/>
        <v/>
      </c>
    </row>
    <row r="14443" spans="9:11">
      <c r="I14443" s="379" t="str">
        <f t="shared" si="663"/>
        <v/>
      </c>
      <c r="J14443" s="379" t="str">
        <f t="shared" si="664"/>
        <v/>
      </c>
      <c r="K14443" s="391" t="str">
        <f t="shared" si="665"/>
        <v/>
      </c>
    </row>
    <row r="14444" spans="9:11">
      <c r="I14444" s="379" t="str">
        <f t="shared" si="663"/>
        <v/>
      </c>
      <c r="J14444" s="379" t="str">
        <f t="shared" si="664"/>
        <v/>
      </c>
      <c r="K14444" s="391" t="str">
        <f t="shared" si="665"/>
        <v/>
      </c>
    </row>
    <row r="14445" spans="9:11">
      <c r="I14445" s="379" t="str">
        <f t="shared" si="663"/>
        <v/>
      </c>
      <c r="J14445" s="379" t="str">
        <f t="shared" si="664"/>
        <v/>
      </c>
      <c r="K14445" s="391" t="str">
        <f t="shared" si="665"/>
        <v/>
      </c>
    </row>
    <row r="14446" spans="9:11">
      <c r="I14446" s="379" t="str">
        <f t="shared" si="663"/>
        <v/>
      </c>
      <c r="J14446" s="379" t="str">
        <f t="shared" si="664"/>
        <v/>
      </c>
      <c r="K14446" s="391" t="str">
        <f t="shared" si="665"/>
        <v/>
      </c>
    </row>
    <row r="14447" spans="9:11">
      <c r="I14447" s="379" t="str">
        <f t="shared" si="663"/>
        <v/>
      </c>
      <c r="J14447" s="379" t="str">
        <f t="shared" si="664"/>
        <v/>
      </c>
      <c r="K14447" s="391" t="str">
        <f t="shared" si="665"/>
        <v/>
      </c>
    </row>
    <row r="14448" spans="9:11">
      <c r="I14448" s="379" t="str">
        <f t="shared" si="663"/>
        <v/>
      </c>
      <c r="J14448" s="379" t="str">
        <f t="shared" si="664"/>
        <v/>
      </c>
      <c r="K14448" s="391" t="str">
        <f t="shared" si="665"/>
        <v/>
      </c>
    </row>
    <row r="14449" spans="9:11">
      <c r="I14449" s="379" t="str">
        <f t="shared" si="663"/>
        <v/>
      </c>
      <c r="J14449" s="379" t="str">
        <f t="shared" si="664"/>
        <v/>
      </c>
      <c r="K14449" s="391" t="str">
        <f t="shared" si="665"/>
        <v/>
      </c>
    </row>
    <row r="14450" spans="9:11">
      <c r="I14450" s="379" t="str">
        <f t="shared" si="663"/>
        <v/>
      </c>
      <c r="J14450" s="379" t="str">
        <f t="shared" si="664"/>
        <v/>
      </c>
      <c r="K14450" s="391" t="str">
        <f t="shared" si="665"/>
        <v/>
      </c>
    </row>
    <row r="14451" spans="9:11">
      <c r="I14451" s="379" t="str">
        <f t="shared" si="663"/>
        <v/>
      </c>
      <c r="J14451" s="379" t="str">
        <f t="shared" si="664"/>
        <v/>
      </c>
      <c r="K14451" s="391" t="str">
        <f t="shared" si="665"/>
        <v/>
      </c>
    </row>
    <row r="14452" spans="9:11">
      <c r="I14452" s="379" t="str">
        <f t="shared" si="663"/>
        <v/>
      </c>
      <c r="J14452" s="379" t="str">
        <f t="shared" si="664"/>
        <v/>
      </c>
      <c r="K14452" s="391" t="str">
        <f t="shared" si="665"/>
        <v/>
      </c>
    </row>
    <row r="14453" spans="9:11">
      <c r="I14453" s="379" t="str">
        <f t="shared" si="663"/>
        <v/>
      </c>
      <c r="J14453" s="379" t="str">
        <f t="shared" si="664"/>
        <v/>
      </c>
      <c r="K14453" s="391" t="str">
        <f t="shared" si="665"/>
        <v/>
      </c>
    </row>
    <row r="14454" spans="9:11">
      <c r="I14454" s="379" t="str">
        <f t="shared" si="663"/>
        <v/>
      </c>
      <c r="J14454" s="379" t="str">
        <f t="shared" si="664"/>
        <v/>
      </c>
      <c r="K14454" s="391" t="str">
        <f t="shared" si="665"/>
        <v/>
      </c>
    </row>
    <row r="14455" spans="9:11">
      <c r="I14455" s="379" t="str">
        <f t="shared" si="663"/>
        <v/>
      </c>
      <c r="J14455" s="379" t="str">
        <f t="shared" si="664"/>
        <v/>
      </c>
      <c r="K14455" s="391" t="str">
        <f t="shared" si="665"/>
        <v/>
      </c>
    </row>
    <row r="14456" spans="9:11">
      <c r="I14456" s="379" t="str">
        <f t="shared" si="663"/>
        <v/>
      </c>
      <c r="J14456" s="379" t="str">
        <f t="shared" si="664"/>
        <v/>
      </c>
      <c r="K14456" s="391" t="str">
        <f t="shared" si="665"/>
        <v/>
      </c>
    </row>
    <row r="14457" spans="9:11">
      <c r="I14457" s="379" t="str">
        <f t="shared" si="663"/>
        <v/>
      </c>
      <c r="J14457" s="379" t="str">
        <f t="shared" si="664"/>
        <v/>
      </c>
      <c r="K14457" s="391" t="str">
        <f t="shared" si="665"/>
        <v/>
      </c>
    </row>
    <row r="14458" spans="9:11">
      <c r="I14458" s="379" t="str">
        <f t="shared" si="663"/>
        <v/>
      </c>
      <c r="J14458" s="379" t="str">
        <f t="shared" si="664"/>
        <v/>
      </c>
      <c r="K14458" s="391" t="str">
        <f t="shared" si="665"/>
        <v/>
      </c>
    </row>
    <row r="14459" spans="9:11">
      <c r="I14459" s="379" t="str">
        <f t="shared" si="663"/>
        <v/>
      </c>
      <c r="J14459" s="379" t="str">
        <f t="shared" si="664"/>
        <v/>
      </c>
      <c r="K14459" s="391" t="str">
        <f t="shared" si="665"/>
        <v/>
      </c>
    </row>
    <row r="14460" spans="9:11">
      <c r="I14460" s="379" t="str">
        <f t="shared" si="663"/>
        <v/>
      </c>
      <c r="J14460" s="379" t="str">
        <f t="shared" si="664"/>
        <v/>
      </c>
      <c r="K14460" s="391" t="str">
        <f t="shared" si="665"/>
        <v/>
      </c>
    </row>
    <row r="14461" spans="9:11">
      <c r="I14461" s="379" t="str">
        <f t="shared" si="663"/>
        <v/>
      </c>
      <c r="J14461" s="379" t="str">
        <f t="shared" si="664"/>
        <v/>
      </c>
      <c r="K14461" s="391" t="str">
        <f t="shared" si="665"/>
        <v/>
      </c>
    </row>
    <row r="14462" spans="9:11">
      <c r="I14462" s="379" t="str">
        <f t="shared" si="663"/>
        <v/>
      </c>
      <c r="J14462" s="379" t="str">
        <f t="shared" si="664"/>
        <v/>
      </c>
      <c r="K14462" s="391" t="str">
        <f t="shared" si="665"/>
        <v/>
      </c>
    </row>
    <row r="14463" spans="9:11">
      <c r="I14463" s="379" t="str">
        <f t="shared" si="663"/>
        <v/>
      </c>
      <c r="J14463" s="379" t="str">
        <f t="shared" si="664"/>
        <v/>
      </c>
      <c r="K14463" s="391" t="str">
        <f t="shared" si="665"/>
        <v/>
      </c>
    </row>
    <row r="14464" spans="9:11">
      <c r="I14464" s="379" t="str">
        <f t="shared" si="663"/>
        <v/>
      </c>
      <c r="J14464" s="379" t="str">
        <f t="shared" si="664"/>
        <v/>
      </c>
      <c r="K14464" s="391" t="str">
        <f t="shared" si="665"/>
        <v/>
      </c>
    </row>
    <row r="14465" spans="9:11">
      <c r="I14465" s="379" t="str">
        <f t="shared" si="663"/>
        <v/>
      </c>
      <c r="J14465" s="379" t="str">
        <f t="shared" si="664"/>
        <v/>
      </c>
      <c r="K14465" s="391" t="str">
        <f t="shared" si="665"/>
        <v/>
      </c>
    </row>
    <row r="14466" spans="9:11">
      <c r="I14466" s="379" t="str">
        <f t="shared" si="663"/>
        <v/>
      </c>
      <c r="J14466" s="379" t="str">
        <f t="shared" si="664"/>
        <v/>
      </c>
      <c r="K14466" s="391" t="str">
        <f t="shared" si="665"/>
        <v/>
      </c>
    </row>
    <row r="14467" spans="9:11">
      <c r="I14467" s="379" t="str">
        <f t="shared" si="663"/>
        <v/>
      </c>
      <c r="J14467" s="379" t="str">
        <f t="shared" si="664"/>
        <v/>
      </c>
      <c r="K14467" s="391" t="str">
        <f t="shared" si="665"/>
        <v/>
      </c>
    </row>
    <row r="14468" spans="9:11">
      <c r="I14468" s="379" t="str">
        <f t="shared" ref="I14468:I14531" si="666">IF(F15180&lt;&gt;"",F15180-$I$199,"")</f>
        <v/>
      </c>
      <c r="J14468" s="379" t="str">
        <f t="shared" ref="J14468:J14531" si="667">IF(I14468&lt;&gt;"",NETWORKDAYS($I$199,F15180-1,$N$201:$N$224),"")</f>
        <v/>
      </c>
      <c r="K14468" s="391" t="str">
        <f t="shared" ref="K14468:K14531" si="668">IF(I14468&lt;&gt;"",RIGHT(D15180,LEN(D15180)-FIND(" ",D15180)),"")</f>
        <v/>
      </c>
    </row>
    <row r="14469" spans="9:11">
      <c r="I14469" s="379" t="str">
        <f t="shared" si="666"/>
        <v/>
      </c>
      <c r="J14469" s="379" t="str">
        <f t="shared" si="667"/>
        <v/>
      </c>
      <c r="K14469" s="391" t="str">
        <f t="shared" si="668"/>
        <v/>
      </c>
    </row>
    <row r="14470" spans="9:11">
      <c r="I14470" s="379" t="str">
        <f t="shared" si="666"/>
        <v/>
      </c>
      <c r="J14470" s="379" t="str">
        <f t="shared" si="667"/>
        <v/>
      </c>
      <c r="K14470" s="391" t="str">
        <f t="shared" si="668"/>
        <v/>
      </c>
    </row>
    <row r="14471" spans="9:11">
      <c r="I14471" s="379" t="str">
        <f t="shared" si="666"/>
        <v/>
      </c>
      <c r="J14471" s="379" t="str">
        <f t="shared" si="667"/>
        <v/>
      </c>
      <c r="K14471" s="391" t="str">
        <f t="shared" si="668"/>
        <v/>
      </c>
    </row>
    <row r="14472" spans="9:11">
      <c r="I14472" s="379" t="str">
        <f t="shared" si="666"/>
        <v/>
      </c>
      <c r="J14472" s="379" t="str">
        <f t="shared" si="667"/>
        <v/>
      </c>
      <c r="K14472" s="391" t="str">
        <f t="shared" si="668"/>
        <v/>
      </c>
    </row>
    <row r="14473" spans="9:11">
      <c r="I14473" s="379" t="str">
        <f t="shared" si="666"/>
        <v/>
      </c>
      <c r="J14473" s="379" t="str">
        <f t="shared" si="667"/>
        <v/>
      </c>
      <c r="K14473" s="391" t="str">
        <f t="shared" si="668"/>
        <v/>
      </c>
    </row>
    <row r="14474" spans="9:11">
      <c r="I14474" s="379" t="str">
        <f t="shared" si="666"/>
        <v/>
      </c>
      <c r="J14474" s="379" t="str">
        <f t="shared" si="667"/>
        <v/>
      </c>
      <c r="K14474" s="391" t="str">
        <f t="shared" si="668"/>
        <v/>
      </c>
    </row>
    <row r="14475" spans="9:11">
      <c r="I14475" s="379" t="str">
        <f t="shared" si="666"/>
        <v/>
      </c>
      <c r="J14475" s="379" t="str">
        <f t="shared" si="667"/>
        <v/>
      </c>
      <c r="K14475" s="391" t="str">
        <f t="shared" si="668"/>
        <v/>
      </c>
    </row>
    <row r="14476" spans="9:11">
      <c r="I14476" s="379" t="str">
        <f t="shared" si="666"/>
        <v/>
      </c>
      <c r="J14476" s="379" t="str">
        <f t="shared" si="667"/>
        <v/>
      </c>
      <c r="K14476" s="391" t="str">
        <f t="shared" si="668"/>
        <v/>
      </c>
    </row>
    <row r="14477" spans="9:11">
      <c r="I14477" s="379" t="str">
        <f t="shared" si="666"/>
        <v/>
      </c>
      <c r="J14477" s="379" t="str">
        <f t="shared" si="667"/>
        <v/>
      </c>
      <c r="K14477" s="391" t="str">
        <f t="shared" si="668"/>
        <v/>
      </c>
    </row>
    <row r="14478" spans="9:11">
      <c r="I14478" s="379" t="str">
        <f t="shared" si="666"/>
        <v/>
      </c>
      <c r="J14478" s="379" t="str">
        <f t="shared" si="667"/>
        <v/>
      </c>
      <c r="K14478" s="391" t="str">
        <f t="shared" si="668"/>
        <v/>
      </c>
    </row>
    <row r="14479" spans="9:11">
      <c r="I14479" s="379" t="str">
        <f t="shared" si="666"/>
        <v/>
      </c>
      <c r="J14479" s="379" t="str">
        <f t="shared" si="667"/>
        <v/>
      </c>
      <c r="K14479" s="391" t="str">
        <f t="shared" si="668"/>
        <v/>
      </c>
    </row>
    <row r="14480" spans="9:11">
      <c r="I14480" s="379" t="str">
        <f t="shared" si="666"/>
        <v/>
      </c>
      <c r="J14480" s="379" t="str">
        <f t="shared" si="667"/>
        <v/>
      </c>
      <c r="K14480" s="391" t="str">
        <f t="shared" si="668"/>
        <v/>
      </c>
    </row>
    <row r="14481" spans="9:11">
      <c r="I14481" s="379" t="str">
        <f t="shared" si="666"/>
        <v/>
      </c>
      <c r="J14481" s="379" t="str">
        <f t="shared" si="667"/>
        <v/>
      </c>
      <c r="K14481" s="391" t="str">
        <f t="shared" si="668"/>
        <v/>
      </c>
    </row>
    <row r="14482" spans="9:11">
      <c r="I14482" s="379" t="str">
        <f t="shared" si="666"/>
        <v/>
      </c>
      <c r="J14482" s="379" t="str">
        <f t="shared" si="667"/>
        <v/>
      </c>
      <c r="K14482" s="391" t="str">
        <f t="shared" si="668"/>
        <v/>
      </c>
    </row>
    <row r="14483" spans="9:11">
      <c r="I14483" s="379" t="str">
        <f t="shared" si="666"/>
        <v/>
      </c>
      <c r="J14483" s="379" t="str">
        <f t="shared" si="667"/>
        <v/>
      </c>
      <c r="K14483" s="391" t="str">
        <f t="shared" si="668"/>
        <v/>
      </c>
    </row>
    <row r="14484" spans="9:11">
      <c r="I14484" s="379" t="str">
        <f t="shared" si="666"/>
        <v/>
      </c>
      <c r="J14484" s="379" t="str">
        <f t="shared" si="667"/>
        <v/>
      </c>
      <c r="K14484" s="391" t="str">
        <f t="shared" si="668"/>
        <v/>
      </c>
    </row>
    <row r="14485" spans="9:11">
      <c r="I14485" s="379" t="str">
        <f t="shared" si="666"/>
        <v/>
      </c>
      <c r="J14485" s="379" t="str">
        <f t="shared" si="667"/>
        <v/>
      </c>
      <c r="K14485" s="391" t="str">
        <f t="shared" si="668"/>
        <v/>
      </c>
    </row>
    <row r="14486" spans="9:11">
      <c r="I14486" s="379" t="str">
        <f t="shared" si="666"/>
        <v/>
      </c>
      <c r="J14486" s="379" t="str">
        <f t="shared" si="667"/>
        <v/>
      </c>
      <c r="K14486" s="391" t="str">
        <f t="shared" si="668"/>
        <v/>
      </c>
    </row>
    <row r="14487" spans="9:11">
      <c r="I14487" s="379" t="str">
        <f t="shared" si="666"/>
        <v/>
      </c>
      <c r="J14487" s="379" t="str">
        <f t="shared" si="667"/>
        <v/>
      </c>
      <c r="K14487" s="391" t="str">
        <f t="shared" si="668"/>
        <v/>
      </c>
    </row>
    <row r="14488" spans="9:11">
      <c r="I14488" s="379" t="str">
        <f t="shared" si="666"/>
        <v/>
      </c>
      <c r="J14488" s="379" t="str">
        <f t="shared" si="667"/>
        <v/>
      </c>
      <c r="K14488" s="391" t="str">
        <f t="shared" si="668"/>
        <v/>
      </c>
    </row>
    <row r="14489" spans="9:11">
      <c r="I14489" s="379" t="str">
        <f t="shared" si="666"/>
        <v/>
      </c>
      <c r="J14489" s="379" t="str">
        <f t="shared" si="667"/>
        <v/>
      </c>
      <c r="K14489" s="391" t="str">
        <f t="shared" si="668"/>
        <v/>
      </c>
    </row>
    <row r="14490" spans="9:11">
      <c r="I14490" s="379" t="str">
        <f t="shared" si="666"/>
        <v/>
      </c>
      <c r="J14490" s="379" t="str">
        <f t="shared" si="667"/>
        <v/>
      </c>
      <c r="K14490" s="391" t="str">
        <f t="shared" si="668"/>
        <v/>
      </c>
    </row>
    <row r="14491" spans="9:11">
      <c r="I14491" s="379" t="str">
        <f t="shared" si="666"/>
        <v/>
      </c>
      <c r="J14491" s="379" t="str">
        <f t="shared" si="667"/>
        <v/>
      </c>
      <c r="K14491" s="391" t="str">
        <f t="shared" si="668"/>
        <v/>
      </c>
    </row>
    <row r="14492" spans="9:11">
      <c r="I14492" s="379" t="str">
        <f t="shared" si="666"/>
        <v/>
      </c>
      <c r="J14492" s="379" t="str">
        <f t="shared" si="667"/>
        <v/>
      </c>
      <c r="K14492" s="391" t="str">
        <f t="shared" si="668"/>
        <v/>
      </c>
    </row>
    <row r="14493" spans="9:11">
      <c r="I14493" s="379" t="str">
        <f t="shared" si="666"/>
        <v/>
      </c>
      <c r="J14493" s="379" t="str">
        <f t="shared" si="667"/>
        <v/>
      </c>
      <c r="K14493" s="391" t="str">
        <f t="shared" si="668"/>
        <v/>
      </c>
    </row>
    <row r="14494" spans="9:11">
      <c r="I14494" s="379" t="str">
        <f t="shared" si="666"/>
        <v/>
      </c>
      <c r="J14494" s="379" t="str">
        <f t="shared" si="667"/>
        <v/>
      </c>
      <c r="K14494" s="391" t="str">
        <f t="shared" si="668"/>
        <v/>
      </c>
    </row>
    <row r="14495" spans="9:11">
      <c r="I14495" s="379" t="str">
        <f t="shared" si="666"/>
        <v/>
      </c>
      <c r="J14495" s="379" t="str">
        <f t="shared" si="667"/>
        <v/>
      </c>
      <c r="K14495" s="391" t="str">
        <f t="shared" si="668"/>
        <v/>
      </c>
    </row>
    <row r="14496" spans="9:11">
      <c r="I14496" s="379" t="str">
        <f t="shared" si="666"/>
        <v/>
      </c>
      <c r="J14496" s="379" t="str">
        <f t="shared" si="667"/>
        <v/>
      </c>
      <c r="K14496" s="391" t="str">
        <f t="shared" si="668"/>
        <v/>
      </c>
    </row>
    <row r="14497" spans="9:11">
      <c r="I14497" s="379" t="str">
        <f t="shared" si="666"/>
        <v/>
      </c>
      <c r="J14497" s="379" t="str">
        <f t="shared" si="667"/>
        <v/>
      </c>
      <c r="K14497" s="391" t="str">
        <f t="shared" si="668"/>
        <v/>
      </c>
    </row>
    <row r="14498" spans="9:11">
      <c r="I14498" s="379" t="str">
        <f t="shared" si="666"/>
        <v/>
      </c>
      <c r="J14498" s="379" t="str">
        <f t="shared" si="667"/>
        <v/>
      </c>
      <c r="K14498" s="391" t="str">
        <f t="shared" si="668"/>
        <v/>
      </c>
    </row>
    <row r="14499" spans="9:11">
      <c r="I14499" s="379" t="str">
        <f t="shared" si="666"/>
        <v/>
      </c>
      <c r="J14499" s="379" t="str">
        <f t="shared" si="667"/>
        <v/>
      </c>
      <c r="K14499" s="391" t="str">
        <f t="shared" si="668"/>
        <v/>
      </c>
    </row>
    <row r="14500" spans="9:11">
      <c r="I14500" s="379" t="str">
        <f t="shared" si="666"/>
        <v/>
      </c>
      <c r="J14500" s="379" t="str">
        <f t="shared" si="667"/>
        <v/>
      </c>
      <c r="K14500" s="391" t="str">
        <f t="shared" si="668"/>
        <v/>
      </c>
    </row>
    <row r="14501" spans="9:11">
      <c r="I14501" s="379" t="str">
        <f t="shared" si="666"/>
        <v/>
      </c>
      <c r="J14501" s="379" t="str">
        <f t="shared" si="667"/>
        <v/>
      </c>
      <c r="K14501" s="391" t="str">
        <f t="shared" si="668"/>
        <v/>
      </c>
    </row>
    <row r="14502" spans="9:11">
      <c r="I14502" s="379" t="str">
        <f t="shared" si="666"/>
        <v/>
      </c>
      <c r="J14502" s="379" t="str">
        <f t="shared" si="667"/>
        <v/>
      </c>
      <c r="K14502" s="391" t="str">
        <f t="shared" si="668"/>
        <v/>
      </c>
    </row>
    <row r="14503" spans="9:11">
      <c r="I14503" s="379" t="str">
        <f t="shared" si="666"/>
        <v/>
      </c>
      <c r="J14503" s="379" t="str">
        <f t="shared" si="667"/>
        <v/>
      </c>
      <c r="K14503" s="391" t="str">
        <f t="shared" si="668"/>
        <v/>
      </c>
    </row>
    <row r="14504" spans="9:11">
      <c r="I14504" s="379" t="str">
        <f t="shared" si="666"/>
        <v/>
      </c>
      <c r="J14504" s="379" t="str">
        <f t="shared" si="667"/>
        <v/>
      </c>
      <c r="K14504" s="391" t="str">
        <f t="shared" si="668"/>
        <v/>
      </c>
    </row>
    <row r="14505" spans="9:11">
      <c r="I14505" s="379" t="str">
        <f t="shared" si="666"/>
        <v/>
      </c>
      <c r="J14505" s="379" t="str">
        <f t="shared" si="667"/>
        <v/>
      </c>
      <c r="K14505" s="391" t="str">
        <f t="shared" si="668"/>
        <v/>
      </c>
    </row>
    <row r="14506" spans="9:11">
      <c r="I14506" s="379" t="str">
        <f t="shared" si="666"/>
        <v/>
      </c>
      <c r="J14506" s="379" t="str">
        <f t="shared" si="667"/>
        <v/>
      </c>
      <c r="K14506" s="391" t="str">
        <f t="shared" si="668"/>
        <v/>
      </c>
    </row>
    <row r="14507" spans="9:11">
      <c r="I14507" s="379" t="str">
        <f t="shared" si="666"/>
        <v/>
      </c>
      <c r="J14507" s="379" t="str">
        <f t="shared" si="667"/>
        <v/>
      </c>
      <c r="K14507" s="391" t="str">
        <f t="shared" si="668"/>
        <v/>
      </c>
    </row>
    <row r="14508" spans="9:11">
      <c r="I14508" s="379" t="str">
        <f t="shared" si="666"/>
        <v/>
      </c>
      <c r="J14508" s="379" t="str">
        <f t="shared" si="667"/>
        <v/>
      </c>
      <c r="K14508" s="391" t="str">
        <f t="shared" si="668"/>
        <v/>
      </c>
    </row>
    <row r="14509" spans="9:11">
      <c r="I14509" s="379" t="str">
        <f t="shared" si="666"/>
        <v/>
      </c>
      <c r="J14509" s="379" t="str">
        <f t="shared" si="667"/>
        <v/>
      </c>
      <c r="K14509" s="391" t="str">
        <f t="shared" si="668"/>
        <v/>
      </c>
    </row>
    <row r="14510" spans="9:11">
      <c r="I14510" s="379" t="str">
        <f t="shared" si="666"/>
        <v/>
      </c>
      <c r="J14510" s="379" t="str">
        <f t="shared" si="667"/>
        <v/>
      </c>
      <c r="K14510" s="391" t="str">
        <f t="shared" si="668"/>
        <v/>
      </c>
    </row>
    <row r="14511" spans="9:11">
      <c r="I14511" s="379" t="str">
        <f t="shared" si="666"/>
        <v/>
      </c>
      <c r="J14511" s="379" t="str">
        <f t="shared" si="667"/>
        <v/>
      </c>
      <c r="K14511" s="391" t="str">
        <f t="shared" si="668"/>
        <v/>
      </c>
    </row>
    <row r="14512" spans="9:11">
      <c r="I14512" s="379" t="str">
        <f t="shared" si="666"/>
        <v/>
      </c>
      <c r="J14512" s="379" t="str">
        <f t="shared" si="667"/>
        <v/>
      </c>
      <c r="K14512" s="391" t="str">
        <f t="shared" si="668"/>
        <v/>
      </c>
    </row>
    <row r="14513" spans="9:11">
      <c r="I14513" s="379" t="str">
        <f t="shared" si="666"/>
        <v/>
      </c>
      <c r="J14513" s="379" t="str">
        <f t="shared" si="667"/>
        <v/>
      </c>
      <c r="K14513" s="391" t="str">
        <f t="shared" si="668"/>
        <v/>
      </c>
    </row>
    <row r="14514" spans="9:11">
      <c r="I14514" s="379" t="str">
        <f t="shared" si="666"/>
        <v/>
      </c>
      <c r="J14514" s="379" t="str">
        <f t="shared" si="667"/>
        <v/>
      </c>
      <c r="K14514" s="391" t="str">
        <f t="shared" si="668"/>
        <v/>
      </c>
    </row>
    <row r="14515" spans="9:11">
      <c r="I14515" s="379" t="str">
        <f t="shared" si="666"/>
        <v/>
      </c>
      <c r="J14515" s="379" t="str">
        <f t="shared" si="667"/>
        <v/>
      </c>
      <c r="K14515" s="391" t="str">
        <f t="shared" si="668"/>
        <v/>
      </c>
    </row>
    <row r="14516" spans="9:11">
      <c r="I14516" s="379" t="str">
        <f t="shared" si="666"/>
        <v/>
      </c>
      <c r="J14516" s="379" t="str">
        <f t="shared" si="667"/>
        <v/>
      </c>
      <c r="K14516" s="391" t="str">
        <f t="shared" si="668"/>
        <v/>
      </c>
    </row>
    <row r="14517" spans="9:11">
      <c r="I14517" s="379" t="str">
        <f t="shared" si="666"/>
        <v/>
      </c>
      <c r="J14517" s="379" t="str">
        <f t="shared" si="667"/>
        <v/>
      </c>
      <c r="K14517" s="391" t="str">
        <f t="shared" si="668"/>
        <v/>
      </c>
    </row>
    <row r="14518" spans="9:11">
      <c r="I14518" s="379" t="str">
        <f t="shared" si="666"/>
        <v/>
      </c>
      <c r="J14518" s="379" t="str">
        <f t="shared" si="667"/>
        <v/>
      </c>
      <c r="K14518" s="391" t="str">
        <f t="shared" si="668"/>
        <v/>
      </c>
    </row>
    <row r="14519" spans="9:11">
      <c r="I14519" s="379" t="str">
        <f t="shared" si="666"/>
        <v/>
      </c>
      <c r="J14519" s="379" t="str">
        <f t="shared" si="667"/>
        <v/>
      </c>
      <c r="K14519" s="391" t="str">
        <f t="shared" si="668"/>
        <v/>
      </c>
    </row>
    <row r="14520" spans="9:11">
      <c r="I14520" s="379" t="str">
        <f t="shared" si="666"/>
        <v/>
      </c>
      <c r="J14520" s="379" t="str">
        <f t="shared" si="667"/>
        <v/>
      </c>
      <c r="K14520" s="391" t="str">
        <f t="shared" si="668"/>
        <v/>
      </c>
    </row>
    <row r="14521" spans="9:11">
      <c r="I14521" s="379" t="str">
        <f t="shared" si="666"/>
        <v/>
      </c>
      <c r="J14521" s="379" t="str">
        <f t="shared" si="667"/>
        <v/>
      </c>
      <c r="K14521" s="391" t="str">
        <f t="shared" si="668"/>
        <v/>
      </c>
    </row>
    <row r="14522" spans="9:11">
      <c r="I14522" s="379" t="str">
        <f t="shared" si="666"/>
        <v/>
      </c>
      <c r="J14522" s="379" t="str">
        <f t="shared" si="667"/>
        <v/>
      </c>
      <c r="K14522" s="391" t="str">
        <f t="shared" si="668"/>
        <v/>
      </c>
    </row>
    <row r="14523" spans="9:11">
      <c r="I14523" s="379" t="str">
        <f t="shared" si="666"/>
        <v/>
      </c>
      <c r="J14523" s="379" t="str">
        <f t="shared" si="667"/>
        <v/>
      </c>
      <c r="K14523" s="391" t="str">
        <f t="shared" si="668"/>
        <v/>
      </c>
    </row>
    <row r="14524" spans="9:11">
      <c r="I14524" s="379" t="str">
        <f t="shared" si="666"/>
        <v/>
      </c>
      <c r="J14524" s="379" t="str">
        <f t="shared" si="667"/>
        <v/>
      </c>
      <c r="K14524" s="391" t="str">
        <f t="shared" si="668"/>
        <v/>
      </c>
    </row>
    <row r="14525" spans="9:11">
      <c r="I14525" s="379" t="str">
        <f t="shared" si="666"/>
        <v/>
      </c>
      <c r="J14525" s="379" t="str">
        <f t="shared" si="667"/>
        <v/>
      </c>
      <c r="K14525" s="391" t="str">
        <f t="shared" si="668"/>
        <v/>
      </c>
    </row>
    <row r="14526" spans="9:11">
      <c r="I14526" s="379" t="str">
        <f t="shared" si="666"/>
        <v/>
      </c>
      <c r="J14526" s="379" t="str">
        <f t="shared" si="667"/>
        <v/>
      </c>
      <c r="K14526" s="391" t="str">
        <f t="shared" si="668"/>
        <v/>
      </c>
    </row>
    <row r="14527" spans="9:11">
      <c r="I14527" s="379" t="str">
        <f t="shared" si="666"/>
        <v/>
      </c>
      <c r="J14527" s="379" t="str">
        <f t="shared" si="667"/>
        <v/>
      </c>
      <c r="K14527" s="391" t="str">
        <f t="shared" si="668"/>
        <v/>
      </c>
    </row>
    <row r="14528" spans="9:11">
      <c r="I14528" s="379" t="str">
        <f t="shared" si="666"/>
        <v/>
      </c>
      <c r="J14528" s="379" t="str">
        <f t="shared" si="667"/>
        <v/>
      </c>
      <c r="K14528" s="391" t="str">
        <f t="shared" si="668"/>
        <v/>
      </c>
    </row>
    <row r="14529" spans="9:11">
      <c r="I14529" s="379" t="str">
        <f t="shared" si="666"/>
        <v/>
      </c>
      <c r="J14529" s="379" t="str">
        <f t="shared" si="667"/>
        <v/>
      </c>
      <c r="K14529" s="391" t="str">
        <f t="shared" si="668"/>
        <v/>
      </c>
    </row>
    <row r="14530" spans="9:11">
      <c r="I14530" s="379" t="str">
        <f t="shared" si="666"/>
        <v/>
      </c>
      <c r="J14530" s="379" t="str">
        <f t="shared" si="667"/>
        <v/>
      </c>
      <c r="K14530" s="391" t="str">
        <f t="shared" si="668"/>
        <v/>
      </c>
    </row>
    <row r="14531" spans="9:11">
      <c r="I14531" s="379" t="str">
        <f t="shared" si="666"/>
        <v/>
      </c>
      <c r="J14531" s="379" t="str">
        <f t="shared" si="667"/>
        <v/>
      </c>
      <c r="K14531" s="391" t="str">
        <f t="shared" si="668"/>
        <v/>
      </c>
    </row>
    <row r="14532" spans="9:11">
      <c r="I14532" s="379" t="str">
        <f t="shared" ref="I14532:I14595" si="669">IF(F15244&lt;&gt;"",F15244-$I$199,"")</f>
        <v/>
      </c>
      <c r="J14532" s="379" t="str">
        <f t="shared" ref="J14532:J14595" si="670">IF(I14532&lt;&gt;"",NETWORKDAYS($I$199,F15244-1,$N$201:$N$224),"")</f>
        <v/>
      </c>
      <c r="K14532" s="391" t="str">
        <f t="shared" ref="K14532:K14595" si="671">IF(I14532&lt;&gt;"",RIGHT(D15244,LEN(D15244)-FIND(" ",D15244)),"")</f>
        <v/>
      </c>
    </row>
    <row r="14533" spans="9:11">
      <c r="I14533" s="379" t="str">
        <f t="shared" si="669"/>
        <v/>
      </c>
      <c r="J14533" s="379" t="str">
        <f t="shared" si="670"/>
        <v/>
      </c>
      <c r="K14533" s="391" t="str">
        <f t="shared" si="671"/>
        <v/>
      </c>
    </row>
    <row r="14534" spans="9:11">
      <c r="I14534" s="379" t="str">
        <f t="shared" si="669"/>
        <v/>
      </c>
      <c r="J14534" s="379" t="str">
        <f t="shared" si="670"/>
        <v/>
      </c>
      <c r="K14534" s="391" t="str">
        <f t="shared" si="671"/>
        <v/>
      </c>
    </row>
    <row r="14535" spans="9:11">
      <c r="I14535" s="379" t="str">
        <f t="shared" si="669"/>
        <v/>
      </c>
      <c r="J14535" s="379" t="str">
        <f t="shared" si="670"/>
        <v/>
      </c>
      <c r="K14535" s="391" t="str">
        <f t="shared" si="671"/>
        <v/>
      </c>
    </row>
    <row r="14536" spans="9:11">
      <c r="I14536" s="379" t="str">
        <f t="shared" si="669"/>
        <v/>
      </c>
      <c r="J14536" s="379" t="str">
        <f t="shared" si="670"/>
        <v/>
      </c>
      <c r="K14536" s="391" t="str">
        <f t="shared" si="671"/>
        <v/>
      </c>
    </row>
    <row r="14537" spans="9:11">
      <c r="I14537" s="379" t="str">
        <f t="shared" si="669"/>
        <v/>
      </c>
      <c r="J14537" s="379" t="str">
        <f t="shared" si="670"/>
        <v/>
      </c>
      <c r="K14537" s="391" t="str">
        <f t="shared" si="671"/>
        <v/>
      </c>
    </row>
    <row r="14538" spans="9:11">
      <c r="I14538" s="379" t="str">
        <f t="shared" si="669"/>
        <v/>
      </c>
      <c r="J14538" s="379" t="str">
        <f t="shared" si="670"/>
        <v/>
      </c>
      <c r="K14538" s="391" t="str">
        <f t="shared" si="671"/>
        <v/>
      </c>
    </row>
    <row r="14539" spans="9:11">
      <c r="I14539" s="379" t="str">
        <f t="shared" si="669"/>
        <v/>
      </c>
      <c r="J14539" s="379" t="str">
        <f t="shared" si="670"/>
        <v/>
      </c>
      <c r="K14539" s="391" t="str">
        <f t="shared" si="671"/>
        <v/>
      </c>
    </row>
    <row r="14540" spans="9:11">
      <c r="I14540" s="379" t="str">
        <f t="shared" si="669"/>
        <v/>
      </c>
      <c r="J14540" s="379" t="str">
        <f t="shared" si="670"/>
        <v/>
      </c>
      <c r="K14540" s="391" t="str">
        <f t="shared" si="671"/>
        <v/>
      </c>
    </row>
    <row r="14541" spans="9:11">
      <c r="I14541" s="379" t="str">
        <f t="shared" si="669"/>
        <v/>
      </c>
      <c r="J14541" s="379" t="str">
        <f t="shared" si="670"/>
        <v/>
      </c>
      <c r="K14541" s="391" t="str">
        <f t="shared" si="671"/>
        <v/>
      </c>
    </row>
    <row r="14542" spans="9:11">
      <c r="I14542" s="379" t="str">
        <f t="shared" si="669"/>
        <v/>
      </c>
      <c r="J14542" s="379" t="str">
        <f t="shared" si="670"/>
        <v/>
      </c>
      <c r="K14542" s="391" t="str">
        <f t="shared" si="671"/>
        <v/>
      </c>
    </row>
    <row r="14543" spans="9:11">
      <c r="I14543" s="379" t="str">
        <f t="shared" si="669"/>
        <v/>
      </c>
      <c r="J14543" s="379" t="str">
        <f t="shared" si="670"/>
        <v/>
      </c>
      <c r="K14543" s="391" t="str">
        <f t="shared" si="671"/>
        <v/>
      </c>
    </row>
    <row r="14544" spans="9:11">
      <c r="I14544" s="379" t="str">
        <f t="shared" si="669"/>
        <v/>
      </c>
      <c r="J14544" s="379" t="str">
        <f t="shared" si="670"/>
        <v/>
      </c>
      <c r="K14544" s="391" t="str">
        <f t="shared" si="671"/>
        <v/>
      </c>
    </row>
    <row r="14545" spans="9:11">
      <c r="I14545" s="379" t="str">
        <f t="shared" si="669"/>
        <v/>
      </c>
      <c r="J14545" s="379" t="str">
        <f t="shared" si="670"/>
        <v/>
      </c>
      <c r="K14545" s="391" t="str">
        <f t="shared" si="671"/>
        <v/>
      </c>
    </row>
    <row r="14546" spans="9:11">
      <c r="I14546" s="379" t="str">
        <f t="shared" si="669"/>
        <v/>
      </c>
      <c r="J14546" s="379" t="str">
        <f t="shared" si="670"/>
        <v/>
      </c>
      <c r="K14546" s="391" t="str">
        <f t="shared" si="671"/>
        <v/>
      </c>
    </row>
    <row r="14547" spans="9:11">
      <c r="I14547" s="379" t="str">
        <f t="shared" si="669"/>
        <v/>
      </c>
      <c r="J14547" s="379" t="str">
        <f t="shared" si="670"/>
        <v/>
      </c>
      <c r="K14547" s="391" t="str">
        <f t="shared" si="671"/>
        <v/>
      </c>
    </row>
    <row r="14548" spans="9:11">
      <c r="I14548" s="379" t="str">
        <f t="shared" si="669"/>
        <v/>
      </c>
      <c r="J14548" s="379" t="str">
        <f t="shared" si="670"/>
        <v/>
      </c>
      <c r="K14548" s="391" t="str">
        <f t="shared" si="671"/>
        <v/>
      </c>
    </row>
    <row r="14549" spans="9:11">
      <c r="I14549" s="379" t="str">
        <f t="shared" si="669"/>
        <v/>
      </c>
      <c r="J14549" s="379" t="str">
        <f t="shared" si="670"/>
        <v/>
      </c>
      <c r="K14549" s="391" t="str">
        <f t="shared" si="671"/>
        <v/>
      </c>
    </row>
    <row r="14550" spans="9:11">
      <c r="I14550" s="379" t="str">
        <f t="shared" si="669"/>
        <v/>
      </c>
      <c r="J14550" s="379" t="str">
        <f t="shared" si="670"/>
        <v/>
      </c>
      <c r="K14550" s="391" t="str">
        <f t="shared" si="671"/>
        <v/>
      </c>
    </row>
    <row r="14551" spans="9:11">
      <c r="I14551" s="379" t="str">
        <f t="shared" si="669"/>
        <v/>
      </c>
      <c r="J14551" s="379" t="str">
        <f t="shared" si="670"/>
        <v/>
      </c>
      <c r="K14551" s="391" t="str">
        <f t="shared" si="671"/>
        <v/>
      </c>
    </row>
    <row r="14552" spans="9:11">
      <c r="I14552" s="379" t="str">
        <f t="shared" si="669"/>
        <v/>
      </c>
      <c r="J14552" s="379" t="str">
        <f t="shared" si="670"/>
        <v/>
      </c>
      <c r="K14552" s="391" t="str">
        <f t="shared" si="671"/>
        <v/>
      </c>
    </row>
    <row r="14553" spans="9:11">
      <c r="I14553" s="379" t="str">
        <f t="shared" si="669"/>
        <v/>
      </c>
      <c r="J14553" s="379" t="str">
        <f t="shared" si="670"/>
        <v/>
      </c>
      <c r="K14553" s="391" t="str">
        <f t="shared" si="671"/>
        <v/>
      </c>
    </row>
    <row r="14554" spans="9:11">
      <c r="I14554" s="379" t="str">
        <f t="shared" si="669"/>
        <v/>
      </c>
      <c r="J14554" s="379" t="str">
        <f t="shared" si="670"/>
        <v/>
      </c>
      <c r="K14554" s="391" t="str">
        <f t="shared" si="671"/>
        <v/>
      </c>
    </row>
    <row r="14555" spans="9:11">
      <c r="I14555" s="379" t="str">
        <f t="shared" si="669"/>
        <v/>
      </c>
      <c r="J14555" s="379" t="str">
        <f t="shared" si="670"/>
        <v/>
      </c>
      <c r="K14555" s="391" t="str">
        <f t="shared" si="671"/>
        <v/>
      </c>
    </row>
    <row r="14556" spans="9:11">
      <c r="I14556" s="379" t="str">
        <f t="shared" si="669"/>
        <v/>
      </c>
      <c r="J14556" s="379" t="str">
        <f t="shared" si="670"/>
        <v/>
      </c>
      <c r="K14556" s="391" t="str">
        <f t="shared" si="671"/>
        <v/>
      </c>
    </row>
    <row r="14557" spans="9:11">
      <c r="I14557" s="379" t="str">
        <f t="shared" si="669"/>
        <v/>
      </c>
      <c r="J14557" s="379" t="str">
        <f t="shared" si="670"/>
        <v/>
      </c>
      <c r="K14557" s="391" t="str">
        <f t="shared" si="671"/>
        <v/>
      </c>
    </row>
    <row r="14558" spans="9:11">
      <c r="I14558" s="379" t="str">
        <f t="shared" si="669"/>
        <v/>
      </c>
      <c r="J14558" s="379" t="str">
        <f t="shared" si="670"/>
        <v/>
      </c>
      <c r="K14558" s="391" t="str">
        <f t="shared" si="671"/>
        <v/>
      </c>
    </row>
    <row r="14559" spans="9:11">
      <c r="I14559" s="379" t="str">
        <f t="shared" si="669"/>
        <v/>
      </c>
      <c r="J14559" s="379" t="str">
        <f t="shared" si="670"/>
        <v/>
      </c>
      <c r="K14559" s="391" t="str">
        <f t="shared" si="671"/>
        <v/>
      </c>
    </row>
    <row r="14560" spans="9:11">
      <c r="I14560" s="379" t="str">
        <f t="shared" si="669"/>
        <v/>
      </c>
      <c r="J14560" s="379" t="str">
        <f t="shared" si="670"/>
        <v/>
      </c>
      <c r="K14560" s="391" t="str">
        <f t="shared" si="671"/>
        <v/>
      </c>
    </row>
    <row r="14561" spans="9:11">
      <c r="I14561" s="379" t="str">
        <f t="shared" si="669"/>
        <v/>
      </c>
      <c r="J14561" s="379" t="str">
        <f t="shared" si="670"/>
        <v/>
      </c>
      <c r="K14561" s="391" t="str">
        <f t="shared" si="671"/>
        <v/>
      </c>
    </row>
    <row r="14562" spans="9:11">
      <c r="I14562" s="379" t="str">
        <f t="shared" si="669"/>
        <v/>
      </c>
      <c r="J14562" s="379" t="str">
        <f t="shared" si="670"/>
        <v/>
      </c>
      <c r="K14562" s="391" t="str">
        <f t="shared" si="671"/>
        <v/>
      </c>
    </row>
    <row r="14563" spans="9:11">
      <c r="I14563" s="379" t="str">
        <f t="shared" si="669"/>
        <v/>
      </c>
      <c r="J14563" s="379" t="str">
        <f t="shared" si="670"/>
        <v/>
      </c>
      <c r="K14563" s="391" t="str">
        <f t="shared" si="671"/>
        <v/>
      </c>
    </row>
    <row r="14564" spans="9:11">
      <c r="I14564" s="379" t="str">
        <f t="shared" si="669"/>
        <v/>
      </c>
      <c r="J14564" s="379" t="str">
        <f t="shared" si="670"/>
        <v/>
      </c>
      <c r="K14564" s="391" t="str">
        <f t="shared" si="671"/>
        <v/>
      </c>
    </row>
    <row r="14565" spans="9:11">
      <c r="I14565" s="379" t="str">
        <f t="shared" si="669"/>
        <v/>
      </c>
      <c r="J14565" s="379" t="str">
        <f t="shared" si="670"/>
        <v/>
      </c>
      <c r="K14565" s="391" t="str">
        <f t="shared" si="671"/>
        <v/>
      </c>
    </row>
    <row r="14566" spans="9:11">
      <c r="I14566" s="379" t="str">
        <f t="shared" si="669"/>
        <v/>
      </c>
      <c r="J14566" s="379" t="str">
        <f t="shared" si="670"/>
        <v/>
      </c>
      <c r="K14566" s="391" t="str">
        <f t="shared" si="671"/>
        <v/>
      </c>
    </row>
    <row r="14567" spans="9:11">
      <c r="I14567" s="379" t="str">
        <f t="shared" si="669"/>
        <v/>
      </c>
      <c r="J14567" s="379" t="str">
        <f t="shared" si="670"/>
        <v/>
      </c>
      <c r="K14567" s="391" t="str">
        <f t="shared" si="671"/>
        <v/>
      </c>
    </row>
    <row r="14568" spans="9:11">
      <c r="I14568" s="379" t="str">
        <f t="shared" si="669"/>
        <v/>
      </c>
      <c r="J14568" s="379" t="str">
        <f t="shared" si="670"/>
        <v/>
      </c>
      <c r="K14568" s="391" t="str">
        <f t="shared" si="671"/>
        <v/>
      </c>
    </row>
    <row r="14569" spans="9:11">
      <c r="I14569" s="379" t="str">
        <f t="shared" si="669"/>
        <v/>
      </c>
      <c r="J14569" s="379" t="str">
        <f t="shared" si="670"/>
        <v/>
      </c>
      <c r="K14569" s="391" t="str">
        <f t="shared" si="671"/>
        <v/>
      </c>
    </row>
    <row r="14570" spans="9:11">
      <c r="I14570" s="379" t="str">
        <f t="shared" si="669"/>
        <v/>
      </c>
      <c r="J14570" s="379" t="str">
        <f t="shared" si="670"/>
        <v/>
      </c>
      <c r="K14570" s="391" t="str">
        <f t="shared" si="671"/>
        <v/>
      </c>
    </row>
    <row r="14571" spans="9:11">
      <c r="I14571" s="379" t="str">
        <f t="shared" si="669"/>
        <v/>
      </c>
      <c r="J14571" s="379" t="str">
        <f t="shared" si="670"/>
        <v/>
      </c>
      <c r="K14571" s="391" t="str">
        <f t="shared" si="671"/>
        <v/>
      </c>
    </row>
    <row r="14572" spans="9:11">
      <c r="I14572" s="379" t="str">
        <f t="shared" si="669"/>
        <v/>
      </c>
      <c r="J14572" s="379" t="str">
        <f t="shared" si="670"/>
        <v/>
      </c>
      <c r="K14572" s="391" t="str">
        <f t="shared" si="671"/>
        <v/>
      </c>
    </row>
    <row r="14573" spans="9:11">
      <c r="I14573" s="379" t="str">
        <f t="shared" si="669"/>
        <v/>
      </c>
      <c r="J14573" s="379" t="str">
        <f t="shared" si="670"/>
        <v/>
      </c>
      <c r="K14573" s="391" t="str">
        <f t="shared" si="671"/>
        <v/>
      </c>
    </row>
    <row r="14574" spans="9:11">
      <c r="I14574" s="379" t="str">
        <f t="shared" si="669"/>
        <v/>
      </c>
      <c r="J14574" s="379" t="str">
        <f t="shared" si="670"/>
        <v/>
      </c>
      <c r="K14574" s="391" t="str">
        <f t="shared" si="671"/>
        <v/>
      </c>
    </row>
    <row r="14575" spans="9:11">
      <c r="I14575" s="379" t="str">
        <f t="shared" si="669"/>
        <v/>
      </c>
      <c r="J14575" s="379" t="str">
        <f t="shared" si="670"/>
        <v/>
      </c>
      <c r="K14575" s="391" t="str">
        <f t="shared" si="671"/>
        <v/>
      </c>
    </row>
    <row r="14576" spans="9:11">
      <c r="I14576" s="379" t="str">
        <f t="shared" si="669"/>
        <v/>
      </c>
      <c r="J14576" s="379" t="str">
        <f t="shared" si="670"/>
        <v/>
      </c>
      <c r="K14576" s="391" t="str">
        <f t="shared" si="671"/>
        <v/>
      </c>
    </row>
    <row r="14577" spans="9:11">
      <c r="I14577" s="379" t="str">
        <f t="shared" si="669"/>
        <v/>
      </c>
      <c r="J14577" s="379" t="str">
        <f t="shared" si="670"/>
        <v/>
      </c>
      <c r="K14577" s="391" t="str">
        <f t="shared" si="671"/>
        <v/>
      </c>
    </row>
    <row r="14578" spans="9:11">
      <c r="I14578" s="379" t="str">
        <f t="shared" si="669"/>
        <v/>
      </c>
      <c r="J14578" s="379" t="str">
        <f t="shared" si="670"/>
        <v/>
      </c>
      <c r="K14578" s="391" t="str">
        <f t="shared" si="671"/>
        <v/>
      </c>
    </row>
    <row r="14579" spans="9:11">
      <c r="I14579" s="379" t="str">
        <f t="shared" si="669"/>
        <v/>
      </c>
      <c r="J14579" s="379" t="str">
        <f t="shared" si="670"/>
        <v/>
      </c>
      <c r="K14579" s="391" t="str">
        <f t="shared" si="671"/>
        <v/>
      </c>
    </row>
    <row r="14580" spans="9:11">
      <c r="I14580" s="379" t="str">
        <f t="shared" si="669"/>
        <v/>
      </c>
      <c r="J14580" s="379" t="str">
        <f t="shared" si="670"/>
        <v/>
      </c>
      <c r="K14580" s="391" t="str">
        <f t="shared" si="671"/>
        <v/>
      </c>
    </row>
    <row r="14581" spans="9:11">
      <c r="I14581" s="379" t="str">
        <f t="shared" si="669"/>
        <v/>
      </c>
      <c r="J14581" s="379" t="str">
        <f t="shared" si="670"/>
        <v/>
      </c>
      <c r="K14581" s="391" t="str">
        <f t="shared" si="671"/>
        <v/>
      </c>
    </row>
    <row r="14582" spans="9:11">
      <c r="I14582" s="379" t="str">
        <f t="shared" si="669"/>
        <v/>
      </c>
      <c r="J14582" s="379" t="str">
        <f t="shared" si="670"/>
        <v/>
      </c>
      <c r="K14582" s="391" t="str">
        <f t="shared" si="671"/>
        <v/>
      </c>
    </row>
    <row r="14583" spans="9:11">
      <c r="I14583" s="379" t="str">
        <f t="shared" si="669"/>
        <v/>
      </c>
      <c r="J14583" s="379" t="str">
        <f t="shared" si="670"/>
        <v/>
      </c>
      <c r="K14583" s="391" t="str">
        <f t="shared" si="671"/>
        <v/>
      </c>
    </row>
    <row r="14584" spans="9:11">
      <c r="I14584" s="379" t="str">
        <f t="shared" si="669"/>
        <v/>
      </c>
      <c r="J14584" s="379" t="str">
        <f t="shared" si="670"/>
        <v/>
      </c>
      <c r="K14584" s="391" t="str">
        <f t="shared" si="671"/>
        <v/>
      </c>
    </row>
    <row r="14585" spans="9:11">
      <c r="I14585" s="379" t="str">
        <f t="shared" si="669"/>
        <v/>
      </c>
      <c r="J14585" s="379" t="str">
        <f t="shared" si="670"/>
        <v/>
      </c>
      <c r="K14585" s="391" t="str">
        <f t="shared" si="671"/>
        <v/>
      </c>
    </row>
    <row r="14586" spans="9:11">
      <c r="I14586" s="379" t="str">
        <f t="shared" si="669"/>
        <v/>
      </c>
      <c r="J14586" s="379" t="str">
        <f t="shared" si="670"/>
        <v/>
      </c>
      <c r="K14586" s="391" t="str">
        <f t="shared" si="671"/>
        <v/>
      </c>
    </row>
    <row r="14587" spans="9:11">
      <c r="I14587" s="379" t="str">
        <f t="shared" si="669"/>
        <v/>
      </c>
      <c r="J14587" s="379" t="str">
        <f t="shared" si="670"/>
        <v/>
      </c>
      <c r="K14587" s="391" t="str">
        <f t="shared" si="671"/>
        <v/>
      </c>
    </row>
    <row r="14588" spans="9:11">
      <c r="I14588" s="379" t="str">
        <f t="shared" si="669"/>
        <v/>
      </c>
      <c r="J14588" s="379" t="str">
        <f t="shared" si="670"/>
        <v/>
      </c>
      <c r="K14588" s="391" t="str">
        <f t="shared" si="671"/>
        <v/>
      </c>
    </row>
    <row r="14589" spans="9:11">
      <c r="I14589" s="379" t="str">
        <f t="shared" si="669"/>
        <v/>
      </c>
      <c r="J14589" s="379" t="str">
        <f t="shared" si="670"/>
        <v/>
      </c>
      <c r="K14589" s="391" t="str">
        <f t="shared" si="671"/>
        <v/>
      </c>
    </row>
    <row r="14590" spans="9:11">
      <c r="I14590" s="379" t="str">
        <f t="shared" si="669"/>
        <v/>
      </c>
      <c r="J14590" s="379" t="str">
        <f t="shared" si="670"/>
        <v/>
      </c>
      <c r="K14590" s="391" t="str">
        <f t="shared" si="671"/>
        <v/>
      </c>
    </row>
    <row r="14591" spans="9:11">
      <c r="I14591" s="379" t="str">
        <f t="shared" si="669"/>
        <v/>
      </c>
      <c r="J14591" s="379" t="str">
        <f t="shared" si="670"/>
        <v/>
      </c>
      <c r="K14591" s="391" t="str">
        <f t="shared" si="671"/>
        <v/>
      </c>
    </row>
    <row r="14592" spans="9:11">
      <c r="I14592" s="379" t="str">
        <f t="shared" si="669"/>
        <v/>
      </c>
      <c r="J14592" s="379" t="str">
        <f t="shared" si="670"/>
        <v/>
      </c>
      <c r="K14592" s="391" t="str">
        <f t="shared" si="671"/>
        <v/>
      </c>
    </row>
    <row r="14593" spans="9:11">
      <c r="I14593" s="379" t="str">
        <f t="shared" si="669"/>
        <v/>
      </c>
      <c r="J14593" s="379" t="str">
        <f t="shared" si="670"/>
        <v/>
      </c>
      <c r="K14593" s="391" t="str">
        <f t="shared" si="671"/>
        <v/>
      </c>
    </row>
    <row r="14594" spans="9:11">
      <c r="I14594" s="379" t="str">
        <f t="shared" si="669"/>
        <v/>
      </c>
      <c r="J14594" s="379" t="str">
        <f t="shared" si="670"/>
        <v/>
      </c>
      <c r="K14594" s="391" t="str">
        <f t="shared" si="671"/>
        <v/>
      </c>
    </row>
    <row r="14595" spans="9:11">
      <c r="I14595" s="379" t="str">
        <f t="shared" si="669"/>
        <v/>
      </c>
      <c r="J14595" s="379" t="str">
        <f t="shared" si="670"/>
        <v/>
      </c>
      <c r="K14595" s="391" t="str">
        <f t="shared" si="671"/>
        <v/>
      </c>
    </row>
    <row r="14596" spans="9:11">
      <c r="I14596" s="379" t="str">
        <f t="shared" ref="I14596:I14659" si="672">IF(F15308&lt;&gt;"",F15308-$I$199,"")</f>
        <v/>
      </c>
      <c r="J14596" s="379" t="str">
        <f t="shared" ref="J14596:J14659" si="673">IF(I14596&lt;&gt;"",NETWORKDAYS($I$199,F15308-1,$N$201:$N$224),"")</f>
        <v/>
      </c>
      <c r="K14596" s="391" t="str">
        <f t="shared" ref="K14596:K14659" si="674">IF(I14596&lt;&gt;"",RIGHT(D15308,LEN(D15308)-FIND(" ",D15308)),"")</f>
        <v/>
      </c>
    </row>
    <row r="14597" spans="9:11">
      <c r="I14597" s="379" t="str">
        <f t="shared" si="672"/>
        <v/>
      </c>
      <c r="J14597" s="379" t="str">
        <f t="shared" si="673"/>
        <v/>
      </c>
      <c r="K14597" s="391" t="str">
        <f t="shared" si="674"/>
        <v/>
      </c>
    </row>
    <row r="14598" spans="9:11">
      <c r="I14598" s="379" t="str">
        <f t="shared" si="672"/>
        <v/>
      </c>
      <c r="J14598" s="379" t="str">
        <f t="shared" si="673"/>
        <v/>
      </c>
      <c r="K14598" s="391" t="str">
        <f t="shared" si="674"/>
        <v/>
      </c>
    </row>
    <row r="14599" spans="9:11">
      <c r="I14599" s="379" t="str">
        <f t="shared" si="672"/>
        <v/>
      </c>
      <c r="J14599" s="379" t="str">
        <f t="shared" si="673"/>
        <v/>
      </c>
      <c r="K14599" s="391" t="str">
        <f t="shared" si="674"/>
        <v/>
      </c>
    </row>
    <row r="14600" spans="9:11">
      <c r="I14600" s="379" t="str">
        <f t="shared" si="672"/>
        <v/>
      </c>
      <c r="J14600" s="379" t="str">
        <f t="shared" si="673"/>
        <v/>
      </c>
      <c r="K14600" s="391" t="str">
        <f t="shared" si="674"/>
        <v/>
      </c>
    </row>
    <row r="14601" spans="9:11">
      <c r="I14601" s="379" t="str">
        <f t="shared" si="672"/>
        <v/>
      </c>
      <c r="J14601" s="379" t="str">
        <f t="shared" si="673"/>
        <v/>
      </c>
      <c r="K14601" s="391" t="str">
        <f t="shared" si="674"/>
        <v/>
      </c>
    </row>
    <row r="14602" spans="9:11">
      <c r="I14602" s="379" t="str">
        <f t="shared" si="672"/>
        <v/>
      </c>
      <c r="J14602" s="379" t="str">
        <f t="shared" si="673"/>
        <v/>
      </c>
      <c r="K14602" s="391" t="str">
        <f t="shared" si="674"/>
        <v/>
      </c>
    </row>
    <row r="14603" spans="9:11">
      <c r="I14603" s="379" t="str">
        <f t="shared" si="672"/>
        <v/>
      </c>
      <c r="J14603" s="379" t="str">
        <f t="shared" si="673"/>
        <v/>
      </c>
      <c r="K14603" s="391" t="str">
        <f t="shared" si="674"/>
        <v/>
      </c>
    </row>
    <row r="14604" spans="9:11">
      <c r="I14604" s="379" t="str">
        <f t="shared" si="672"/>
        <v/>
      </c>
      <c r="J14604" s="379" t="str">
        <f t="shared" si="673"/>
        <v/>
      </c>
      <c r="K14604" s="391" t="str">
        <f t="shared" si="674"/>
        <v/>
      </c>
    </row>
    <row r="14605" spans="9:11">
      <c r="I14605" s="379" t="str">
        <f t="shared" si="672"/>
        <v/>
      </c>
      <c r="J14605" s="379" t="str">
        <f t="shared" si="673"/>
        <v/>
      </c>
      <c r="K14605" s="391" t="str">
        <f t="shared" si="674"/>
        <v/>
      </c>
    </row>
    <row r="14606" spans="9:11">
      <c r="I14606" s="379" t="str">
        <f t="shared" si="672"/>
        <v/>
      </c>
      <c r="J14606" s="379" t="str">
        <f t="shared" si="673"/>
        <v/>
      </c>
      <c r="K14606" s="391" t="str">
        <f t="shared" si="674"/>
        <v/>
      </c>
    </row>
    <row r="14607" spans="9:11">
      <c r="I14607" s="379" t="str">
        <f t="shared" si="672"/>
        <v/>
      </c>
      <c r="J14607" s="379" t="str">
        <f t="shared" si="673"/>
        <v/>
      </c>
      <c r="K14607" s="391" t="str">
        <f t="shared" si="674"/>
        <v/>
      </c>
    </row>
    <row r="14608" spans="9:11">
      <c r="I14608" s="379" t="str">
        <f t="shared" si="672"/>
        <v/>
      </c>
      <c r="J14608" s="379" t="str">
        <f t="shared" si="673"/>
        <v/>
      </c>
      <c r="K14608" s="391" t="str">
        <f t="shared" si="674"/>
        <v/>
      </c>
    </row>
    <row r="14609" spans="9:11">
      <c r="I14609" s="379" t="str">
        <f t="shared" si="672"/>
        <v/>
      </c>
      <c r="J14609" s="379" t="str">
        <f t="shared" si="673"/>
        <v/>
      </c>
      <c r="K14609" s="391" t="str">
        <f t="shared" si="674"/>
        <v/>
      </c>
    </row>
    <row r="14610" spans="9:11">
      <c r="I14610" s="379" t="str">
        <f t="shared" si="672"/>
        <v/>
      </c>
      <c r="J14610" s="379" t="str">
        <f t="shared" si="673"/>
        <v/>
      </c>
      <c r="K14610" s="391" t="str">
        <f t="shared" si="674"/>
        <v/>
      </c>
    </row>
    <row r="14611" spans="9:11">
      <c r="I14611" s="379" t="str">
        <f t="shared" si="672"/>
        <v/>
      </c>
      <c r="J14611" s="379" t="str">
        <f t="shared" si="673"/>
        <v/>
      </c>
      <c r="K14611" s="391" t="str">
        <f t="shared" si="674"/>
        <v/>
      </c>
    </row>
    <row r="14612" spans="9:11">
      <c r="I14612" s="379" t="str">
        <f t="shared" si="672"/>
        <v/>
      </c>
      <c r="J14612" s="379" t="str">
        <f t="shared" si="673"/>
        <v/>
      </c>
      <c r="K14612" s="391" t="str">
        <f t="shared" si="674"/>
        <v/>
      </c>
    </row>
    <row r="14613" spans="9:11">
      <c r="I14613" s="379" t="str">
        <f t="shared" si="672"/>
        <v/>
      </c>
      <c r="J14613" s="379" t="str">
        <f t="shared" si="673"/>
        <v/>
      </c>
      <c r="K14613" s="391" t="str">
        <f t="shared" si="674"/>
        <v/>
      </c>
    </row>
    <row r="14614" spans="9:11">
      <c r="I14614" s="379" t="str">
        <f t="shared" si="672"/>
        <v/>
      </c>
      <c r="J14614" s="379" t="str">
        <f t="shared" si="673"/>
        <v/>
      </c>
      <c r="K14614" s="391" t="str">
        <f t="shared" si="674"/>
        <v/>
      </c>
    </row>
    <row r="14615" spans="9:11">
      <c r="I14615" s="379" t="str">
        <f t="shared" si="672"/>
        <v/>
      </c>
      <c r="J14615" s="379" t="str">
        <f t="shared" si="673"/>
        <v/>
      </c>
      <c r="K14615" s="391" t="str">
        <f t="shared" si="674"/>
        <v/>
      </c>
    </row>
    <row r="14616" spans="9:11">
      <c r="I14616" s="379" t="str">
        <f t="shared" si="672"/>
        <v/>
      </c>
      <c r="J14616" s="379" t="str">
        <f t="shared" si="673"/>
        <v/>
      </c>
      <c r="K14616" s="391" t="str">
        <f t="shared" si="674"/>
        <v/>
      </c>
    </row>
    <row r="14617" spans="9:11">
      <c r="I14617" s="379" t="str">
        <f t="shared" si="672"/>
        <v/>
      </c>
      <c r="J14617" s="379" t="str">
        <f t="shared" si="673"/>
        <v/>
      </c>
      <c r="K14617" s="391" t="str">
        <f t="shared" si="674"/>
        <v/>
      </c>
    </row>
    <row r="14618" spans="9:11">
      <c r="I14618" s="379" t="str">
        <f t="shared" si="672"/>
        <v/>
      </c>
      <c r="J14618" s="379" t="str">
        <f t="shared" si="673"/>
        <v/>
      </c>
      <c r="K14618" s="391" t="str">
        <f t="shared" si="674"/>
        <v/>
      </c>
    </row>
    <row r="14619" spans="9:11">
      <c r="I14619" s="379" t="str">
        <f t="shared" si="672"/>
        <v/>
      </c>
      <c r="J14619" s="379" t="str">
        <f t="shared" si="673"/>
        <v/>
      </c>
      <c r="K14619" s="391" t="str">
        <f t="shared" si="674"/>
        <v/>
      </c>
    </row>
    <row r="14620" spans="9:11">
      <c r="I14620" s="379" t="str">
        <f t="shared" si="672"/>
        <v/>
      </c>
      <c r="J14620" s="379" t="str">
        <f t="shared" si="673"/>
        <v/>
      </c>
      <c r="K14620" s="391" t="str">
        <f t="shared" si="674"/>
        <v/>
      </c>
    </row>
    <row r="14621" spans="9:11">
      <c r="I14621" s="379" t="str">
        <f t="shared" si="672"/>
        <v/>
      </c>
      <c r="J14621" s="379" t="str">
        <f t="shared" si="673"/>
        <v/>
      </c>
      <c r="K14621" s="391" t="str">
        <f t="shared" si="674"/>
        <v/>
      </c>
    </row>
    <row r="14622" spans="9:11">
      <c r="I14622" s="379" t="str">
        <f t="shared" si="672"/>
        <v/>
      </c>
      <c r="J14622" s="379" t="str">
        <f t="shared" si="673"/>
        <v/>
      </c>
      <c r="K14622" s="391" t="str">
        <f t="shared" si="674"/>
        <v/>
      </c>
    </row>
    <row r="14623" spans="9:11">
      <c r="I14623" s="379" t="str">
        <f t="shared" si="672"/>
        <v/>
      </c>
      <c r="J14623" s="379" t="str">
        <f t="shared" si="673"/>
        <v/>
      </c>
      <c r="K14623" s="391" t="str">
        <f t="shared" si="674"/>
        <v/>
      </c>
    </row>
    <row r="14624" spans="9:11">
      <c r="I14624" s="379" t="str">
        <f t="shared" si="672"/>
        <v/>
      </c>
      <c r="J14624" s="379" t="str">
        <f t="shared" si="673"/>
        <v/>
      </c>
      <c r="K14624" s="391" t="str">
        <f t="shared" si="674"/>
        <v/>
      </c>
    </row>
    <row r="14625" spans="9:11">
      <c r="I14625" s="379" t="str">
        <f t="shared" si="672"/>
        <v/>
      </c>
      <c r="J14625" s="379" t="str">
        <f t="shared" si="673"/>
        <v/>
      </c>
      <c r="K14625" s="391" t="str">
        <f t="shared" si="674"/>
        <v/>
      </c>
    </row>
    <row r="14626" spans="9:11">
      <c r="I14626" s="379" t="str">
        <f t="shared" si="672"/>
        <v/>
      </c>
      <c r="J14626" s="379" t="str">
        <f t="shared" si="673"/>
        <v/>
      </c>
      <c r="K14626" s="391" t="str">
        <f t="shared" si="674"/>
        <v/>
      </c>
    </row>
    <row r="14627" spans="9:11">
      <c r="I14627" s="379" t="str">
        <f t="shared" si="672"/>
        <v/>
      </c>
      <c r="J14627" s="379" t="str">
        <f t="shared" si="673"/>
        <v/>
      </c>
      <c r="K14627" s="391" t="str">
        <f t="shared" si="674"/>
        <v/>
      </c>
    </row>
    <row r="14628" spans="9:11">
      <c r="I14628" s="379" t="str">
        <f t="shared" si="672"/>
        <v/>
      </c>
      <c r="J14628" s="379" t="str">
        <f t="shared" si="673"/>
        <v/>
      </c>
      <c r="K14628" s="391" t="str">
        <f t="shared" si="674"/>
        <v/>
      </c>
    </row>
    <row r="14629" spans="9:11">
      <c r="I14629" s="379" t="str">
        <f t="shared" si="672"/>
        <v/>
      </c>
      <c r="J14629" s="379" t="str">
        <f t="shared" si="673"/>
        <v/>
      </c>
      <c r="K14629" s="391" t="str">
        <f t="shared" si="674"/>
        <v/>
      </c>
    </row>
    <row r="14630" spans="9:11">
      <c r="I14630" s="379" t="str">
        <f t="shared" si="672"/>
        <v/>
      </c>
      <c r="J14630" s="379" t="str">
        <f t="shared" si="673"/>
        <v/>
      </c>
      <c r="K14630" s="391" t="str">
        <f t="shared" si="674"/>
        <v/>
      </c>
    </row>
    <row r="14631" spans="9:11">
      <c r="I14631" s="379" t="str">
        <f t="shared" si="672"/>
        <v/>
      </c>
      <c r="J14631" s="379" t="str">
        <f t="shared" si="673"/>
        <v/>
      </c>
      <c r="K14631" s="391" t="str">
        <f t="shared" si="674"/>
        <v/>
      </c>
    </row>
    <row r="14632" spans="9:11">
      <c r="I14632" s="379" t="str">
        <f t="shared" si="672"/>
        <v/>
      </c>
      <c r="J14632" s="379" t="str">
        <f t="shared" si="673"/>
        <v/>
      </c>
      <c r="K14632" s="391" t="str">
        <f t="shared" si="674"/>
        <v/>
      </c>
    </row>
    <row r="14633" spans="9:11">
      <c r="I14633" s="379" t="str">
        <f t="shared" si="672"/>
        <v/>
      </c>
      <c r="J14633" s="379" t="str">
        <f t="shared" si="673"/>
        <v/>
      </c>
      <c r="K14633" s="391" t="str">
        <f t="shared" si="674"/>
        <v/>
      </c>
    </row>
    <row r="14634" spans="9:11">
      <c r="I14634" s="379" t="str">
        <f t="shared" si="672"/>
        <v/>
      </c>
      <c r="J14634" s="379" t="str">
        <f t="shared" si="673"/>
        <v/>
      </c>
      <c r="K14634" s="391" t="str">
        <f t="shared" si="674"/>
        <v/>
      </c>
    </row>
    <row r="14635" spans="9:11">
      <c r="I14635" s="379" t="str">
        <f t="shared" si="672"/>
        <v/>
      </c>
      <c r="J14635" s="379" t="str">
        <f t="shared" si="673"/>
        <v/>
      </c>
      <c r="K14635" s="391" t="str">
        <f t="shared" si="674"/>
        <v/>
      </c>
    </row>
    <row r="14636" spans="9:11">
      <c r="I14636" s="379" t="str">
        <f t="shared" si="672"/>
        <v/>
      </c>
      <c r="J14636" s="379" t="str">
        <f t="shared" si="673"/>
        <v/>
      </c>
      <c r="K14636" s="391" t="str">
        <f t="shared" si="674"/>
        <v/>
      </c>
    </row>
    <row r="14637" spans="9:11">
      <c r="I14637" s="379" t="str">
        <f t="shared" si="672"/>
        <v/>
      </c>
      <c r="J14637" s="379" t="str">
        <f t="shared" si="673"/>
        <v/>
      </c>
      <c r="K14637" s="391" t="str">
        <f t="shared" si="674"/>
        <v/>
      </c>
    </row>
    <row r="14638" spans="9:11">
      <c r="I14638" s="379" t="str">
        <f t="shared" si="672"/>
        <v/>
      </c>
      <c r="J14638" s="379" t="str">
        <f t="shared" si="673"/>
        <v/>
      </c>
      <c r="K14638" s="391" t="str">
        <f t="shared" si="674"/>
        <v/>
      </c>
    </row>
    <row r="14639" spans="9:11">
      <c r="I14639" s="379" t="str">
        <f t="shared" si="672"/>
        <v/>
      </c>
      <c r="J14639" s="379" t="str">
        <f t="shared" si="673"/>
        <v/>
      </c>
      <c r="K14639" s="391" t="str">
        <f t="shared" si="674"/>
        <v/>
      </c>
    </row>
    <row r="14640" spans="9:11">
      <c r="I14640" s="379" t="str">
        <f t="shared" si="672"/>
        <v/>
      </c>
      <c r="J14640" s="379" t="str">
        <f t="shared" si="673"/>
        <v/>
      </c>
      <c r="K14640" s="391" t="str">
        <f t="shared" si="674"/>
        <v/>
      </c>
    </row>
    <row r="14641" spans="9:11">
      <c r="I14641" s="379" t="str">
        <f t="shared" si="672"/>
        <v/>
      </c>
      <c r="J14641" s="379" t="str">
        <f t="shared" si="673"/>
        <v/>
      </c>
      <c r="K14641" s="391" t="str">
        <f t="shared" si="674"/>
        <v/>
      </c>
    </row>
    <row r="14642" spans="9:11">
      <c r="I14642" s="379" t="str">
        <f t="shared" si="672"/>
        <v/>
      </c>
      <c r="J14642" s="379" t="str">
        <f t="shared" si="673"/>
        <v/>
      </c>
      <c r="K14642" s="391" t="str">
        <f t="shared" si="674"/>
        <v/>
      </c>
    </row>
    <row r="14643" spans="9:11">
      <c r="I14643" s="379" t="str">
        <f t="shared" si="672"/>
        <v/>
      </c>
      <c r="J14643" s="379" t="str">
        <f t="shared" si="673"/>
        <v/>
      </c>
      <c r="K14643" s="391" t="str">
        <f t="shared" si="674"/>
        <v/>
      </c>
    </row>
    <row r="14644" spans="9:11">
      <c r="I14644" s="379" t="str">
        <f t="shared" si="672"/>
        <v/>
      </c>
      <c r="J14644" s="379" t="str">
        <f t="shared" si="673"/>
        <v/>
      </c>
      <c r="K14644" s="391" t="str">
        <f t="shared" si="674"/>
        <v/>
      </c>
    </row>
    <row r="14645" spans="9:11">
      <c r="I14645" s="379" t="str">
        <f t="shared" si="672"/>
        <v/>
      </c>
      <c r="J14645" s="379" t="str">
        <f t="shared" si="673"/>
        <v/>
      </c>
      <c r="K14645" s="391" t="str">
        <f t="shared" si="674"/>
        <v/>
      </c>
    </row>
    <row r="14646" spans="9:11">
      <c r="I14646" s="379" t="str">
        <f t="shared" si="672"/>
        <v/>
      </c>
      <c r="J14646" s="379" t="str">
        <f t="shared" si="673"/>
        <v/>
      </c>
      <c r="K14646" s="391" t="str">
        <f t="shared" si="674"/>
        <v/>
      </c>
    </row>
    <row r="14647" spans="9:11">
      <c r="I14647" s="379" t="str">
        <f t="shared" si="672"/>
        <v/>
      </c>
      <c r="J14647" s="379" t="str">
        <f t="shared" si="673"/>
        <v/>
      </c>
      <c r="K14647" s="391" t="str">
        <f t="shared" si="674"/>
        <v/>
      </c>
    </row>
    <row r="14648" spans="9:11">
      <c r="I14648" s="379" t="str">
        <f t="shared" si="672"/>
        <v/>
      </c>
      <c r="J14648" s="379" t="str">
        <f t="shared" si="673"/>
        <v/>
      </c>
      <c r="K14648" s="391" t="str">
        <f t="shared" si="674"/>
        <v/>
      </c>
    </row>
    <row r="14649" spans="9:11">
      <c r="I14649" s="379" t="str">
        <f t="shared" si="672"/>
        <v/>
      </c>
      <c r="J14649" s="379" t="str">
        <f t="shared" si="673"/>
        <v/>
      </c>
      <c r="K14649" s="391" t="str">
        <f t="shared" si="674"/>
        <v/>
      </c>
    </row>
    <row r="14650" spans="9:11">
      <c r="I14650" s="379" t="str">
        <f t="shared" si="672"/>
        <v/>
      </c>
      <c r="J14650" s="379" t="str">
        <f t="shared" si="673"/>
        <v/>
      </c>
      <c r="K14650" s="391" t="str">
        <f t="shared" si="674"/>
        <v/>
      </c>
    </row>
    <row r="14651" spans="9:11">
      <c r="I14651" s="379" t="str">
        <f t="shared" si="672"/>
        <v/>
      </c>
      <c r="J14651" s="379" t="str">
        <f t="shared" si="673"/>
        <v/>
      </c>
      <c r="K14651" s="391" t="str">
        <f t="shared" si="674"/>
        <v/>
      </c>
    </row>
    <row r="14652" spans="9:11">
      <c r="I14652" s="379" t="str">
        <f t="shared" si="672"/>
        <v/>
      </c>
      <c r="J14652" s="379" t="str">
        <f t="shared" si="673"/>
        <v/>
      </c>
      <c r="K14652" s="391" t="str">
        <f t="shared" si="674"/>
        <v/>
      </c>
    </row>
    <row r="14653" spans="9:11">
      <c r="I14653" s="379" t="str">
        <f t="shared" si="672"/>
        <v/>
      </c>
      <c r="J14653" s="379" t="str">
        <f t="shared" si="673"/>
        <v/>
      </c>
      <c r="K14653" s="391" t="str">
        <f t="shared" si="674"/>
        <v/>
      </c>
    </row>
    <row r="14654" spans="9:11">
      <c r="I14654" s="379" t="str">
        <f t="shared" si="672"/>
        <v/>
      </c>
      <c r="J14654" s="379" t="str">
        <f t="shared" si="673"/>
        <v/>
      </c>
      <c r="K14654" s="391" t="str">
        <f t="shared" si="674"/>
        <v/>
      </c>
    </row>
    <row r="14655" spans="9:11">
      <c r="I14655" s="379" t="str">
        <f t="shared" si="672"/>
        <v/>
      </c>
      <c r="J14655" s="379" t="str">
        <f t="shared" si="673"/>
        <v/>
      </c>
      <c r="K14655" s="391" t="str">
        <f t="shared" si="674"/>
        <v/>
      </c>
    </row>
    <row r="14656" spans="9:11">
      <c r="I14656" s="379" t="str">
        <f t="shared" si="672"/>
        <v/>
      </c>
      <c r="J14656" s="379" t="str">
        <f t="shared" si="673"/>
        <v/>
      </c>
      <c r="K14656" s="391" t="str">
        <f t="shared" si="674"/>
        <v/>
      </c>
    </row>
    <row r="14657" spans="9:11">
      <c r="I14657" s="379" t="str">
        <f t="shared" si="672"/>
        <v/>
      </c>
      <c r="J14657" s="379" t="str">
        <f t="shared" si="673"/>
        <v/>
      </c>
      <c r="K14657" s="391" t="str">
        <f t="shared" si="674"/>
        <v/>
      </c>
    </row>
    <row r="14658" spans="9:11">
      <c r="I14658" s="379" t="str">
        <f t="shared" si="672"/>
        <v/>
      </c>
      <c r="J14658" s="379" t="str">
        <f t="shared" si="673"/>
        <v/>
      </c>
      <c r="K14658" s="391" t="str">
        <f t="shared" si="674"/>
        <v/>
      </c>
    </row>
    <row r="14659" spans="9:11">
      <c r="I14659" s="379" t="str">
        <f t="shared" si="672"/>
        <v/>
      </c>
      <c r="J14659" s="379" t="str">
        <f t="shared" si="673"/>
        <v/>
      </c>
      <c r="K14659" s="391" t="str">
        <f t="shared" si="674"/>
        <v/>
      </c>
    </row>
    <row r="14660" spans="9:11">
      <c r="I14660" s="379" t="str">
        <f t="shared" ref="I14660:I14723" si="675">IF(F15372&lt;&gt;"",F15372-$I$199,"")</f>
        <v/>
      </c>
      <c r="J14660" s="379" t="str">
        <f t="shared" ref="J14660:J14723" si="676">IF(I14660&lt;&gt;"",NETWORKDAYS($I$199,F15372-1,$N$201:$N$224),"")</f>
        <v/>
      </c>
      <c r="K14660" s="391" t="str">
        <f t="shared" ref="K14660:K14723" si="677">IF(I14660&lt;&gt;"",RIGHT(D15372,LEN(D15372)-FIND(" ",D15372)),"")</f>
        <v/>
      </c>
    </row>
    <row r="14661" spans="9:11">
      <c r="I14661" s="379" t="str">
        <f t="shared" si="675"/>
        <v/>
      </c>
      <c r="J14661" s="379" t="str">
        <f t="shared" si="676"/>
        <v/>
      </c>
      <c r="K14661" s="391" t="str">
        <f t="shared" si="677"/>
        <v/>
      </c>
    </row>
    <row r="14662" spans="9:11">
      <c r="I14662" s="379" t="str">
        <f t="shared" si="675"/>
        <v/>
      </c>
      <c r="J14662" s="379" t="str">
        <f t="shared" si="676"/>
        <v/>
      </c>
      <c r="K14662" s="391" t="str">
        <f t="shared" si="677"/>
        <v/>
      </c>
    </row>
    <row r="14663" spans="9:11">
      <c r="I14663" s="379" t="str">
        <f t="shared" si="675"/>
        <v/>
      </c>
      <c r="J14663" s="379" t="str">
        <f t="shared" si="676"/>
        <v/>
      </c>
      <c r="K14663" s="391" t="str">
        <f t="shared" si="677"/>
        <v/>
      </c>
    </row>
    <row r="14664" spans="9:11">
      <c r="I14664" s="379" t="str">
        <f t="shared" si="675"/>
        <v/>
      </c>
      <c r="J14664" s="379" t="str">
        <f t="shared" si="676"/>
        <v/>
      </c>
      <c r="K14664" s="391" t="str">
        <f t="shared" si="677"/>
        <v/>
      </c>
    </row>
    <row r="14665" spans="9:11">
      <c r="I14665" s="379" t="str">
        <f t="shared" si="675"/>
        <v/>
      </c>
      <c r="J14665" s="379" t="str">
        <f t="shared" si="676"/>
        <v/>
      </c>
      <c r="K14665" s="391" t="str">
        <f t="shared" si="677"/>
        <v/>
      </c>
    </row>
    <row r="14666" spans="9:11">
      <c r="I14666" s="379" t="str">
        <f t="shared" si="675"/>
        <v/>
      </c>
      <c r="J14666" s="379" t="str">
        <f t="shared" si="676"/>
        <v/>
      </c>
      <c r="K14666" s="391" t="str">
        <f t="shared" si="677"/>
        <v/>
      </c>
    </row>
    <row r="14667" spans="9:11">
      <c r="I14667" s="379" t="str">
        <f t="shared" si="675"/>
        <v/>
      </c>
      <c r="J14667" s="379" t="str">
        <f t="shared" si="676"/>
        <v/>
      </c>
      <c r="K14667" s="391" t="str">
        <f t="shared" si="677"/>
        <v/>
      </c>
    </row>
    <row r="14668" spans="9:11">
      <c r="I14668" s="379" t="str">
        <f t="shared" si="675"/>
        <v/>
      </c>
      <c r="J14668" s="379" t="str">
        <f t="shared" si="676"/>
        <v/>
      </c>
      <c r="K14668" s="391" t="str">
        <f t="shared" si="677"/>
        <v/>
      </c>
    </row>
    <row r="14669" spans="9:11">
      <c r="I14669" s="379" t="str">
        <f t="shared" si="675"/>
        <v/>
      </c>
      <c r="J14669" s="379" t="str">
        <f t="shared" si="676"/>
        <v/>
      </c>
      <c r="K14669" s="391" t="str">
        <f t="shared" si="677"/>
        <v/>
      </c>
    </row>
    <row r="14670" spans="9:11">
      <c r="I14670" s="379" t="str">
        <f t="shared" si="675"/>
        <v/>
      </c>
      <c r="J14670" s="379" t="str">
        <f t="shared" si="676"/>
        <v/>
      </c>
      <c r="K14670" s="391" t="str">
        <f t="shared" si="677"/>
        <v/>
      </c>
    </row>
    <row r="14671" spans="9:11">
      <c r="I14671" s="379" t="str">
        <f t="shared" si="675"/>
        <v/>
      </c>
      <c r="J14671" s="379" t="str">
        <f t="shared" si="676"/>
        <v/>
      </c>
      <c r="K14671" s="391" t="str">
        <f t="shared" si="677"/>
        <v/>
      </c>
    </row>
    <row r="14672" spans="9:11">
      <c r="I14672" s="379" t="str">
        <f t="shared" si="675"/>
        <v/>
      </c>
      <c r="J14672" s="379" t="str">
        <f t="shared" si="676"/>
        <v/>
      </c>
      <c r="K14672" s="391" t="str">
        <f t="shared" si="677"/>
        <v/>
      </c>
    </row>
    <row r="14673" spans="9:11">
      <c r="I14673" s="379" t="str">
        <f t="shared" si="675"/>
        <v/>
      </c>
      <c r="J14673" s="379" t="str">
        <f t="shared" si="676"/>
        <v/>
      </c>
      <c r="K14673" s="391" t="str">
        <f t="shared" si="677"/>
        <v/>
      </c>
    </row>
    <row r="14674" spans="9:11">
      <c r="I14674" s="379" t="str">
        <f t="shared" si="675"/>
        <v/>
      </c>
      <c r="J14674" s="379" t="str">
        <f t="shared" si="676"/>
        <v/>
      </c>
      <c r="K14674" s="391" t="str">
        <f t="shared" si="677"/>
        <v/>
      </c>
    </row>
    <row r="14675" spans="9:11">
      <c r="I14675" s="379" t="str">
        <f t="shared" si="675"/>
        <v/>
      </c>
      <c r="J14675" s="379" t="str">
        <f t="shared" si="676"/>
        <v/>
      </c>
      <c r="K14675" s="391" t="str">
        <f t="shared" si="677"/>
        <v/>
      </c>
    </row>
    <row r="14676" spans="9:11">
      <c r="I14676" s="379" t="str">
        <f t="shared" si="675"/>
        <v/>
      </c>
      <c r="J14676" s="379" t="str">
        <f t="shared" si="676"/>
        <v/>
      </c>
      <c r="K14676" s="391" t="str">
        <f t="shared" si="677"/>
        <v/>
      </c>
    </row>
    <row r="14677" spans="9:11">
      <c r="I14677" s="379" t="str">
        <f t="shared" si="675"/>
        <v/>
      </c>
      <c r="J14677" s="379" t="str">
        <f t="shared" si="676"/>
        <v/>
      </c>
      <c r="K14677" s="391" t="str">
        <f t="shared" si="677"/>
        <v/>
      </c>
    </row>
    <row r="14678" spans="9:11">
      <c r="I14678" s="379" t="str">
        <f t="shared" si="675"/>
        <v/>
      </c>
      <c r="J14678" s="379" t="str">
        <f t="shared" si="676"/>
        <v/>
      </c>
      <c r="K14678" s="391" t="str">
        <f t="shared" si="677"/>
        <v/>
      </c>
    </row>
    <row r="14679" spans="9:11">
      <c r="I14679" s="379" t="str">
        <f t="shared" si="675"/>
        <v/>
      </c>
      <c r="J14679" s="379" t="str">
        <f t="shared" si="676"/>
        <v/>
      </c>
      <c r="K14679" s="391" t="str">
        <f t="shared" si="677"/>
        <v/>
      </c>
    </row>
    <row r="14680" spans="9:11">
      <c r="I14680" s="379" t="str">
        <f t="shared" si="675"/>
        <v/>
      </c>
      <c r="J14680" s="379" t="str">
        <f t="shared" si="676"/>
        <v/>
      </c>
      <c r="K14680" s="391" t="str">
        <f t="shared" si="677"/>
        <v/>
      </c>
    </row>
    <row r="14681" spans="9:11">
      <c r="I14681" s="379" t="str">
        <f t="shared" si="675"/>
        <v/>
      </c>
      <c r="J14681" s="379" t="str">
        <f t="shared" si="676"/>
        <v/>
      </c>
      <c r="K14681" s="391" t="str">
        <f t="shared" si="677"/>
        <v/>
      </c>
    </row>
    <row r="14682" spans="9:11">
      <c r="I14682" s="379" t="str">
        <f t="shared" si="675"/>
        <v/>
      </c>
      <c r="J14682" s="379" t="str">
        <f t="shared" si="676"/>
        <v/>
      </c>
      <c r="K14682" s="391" t="str">
        <f t="shared" si="677"/>
        <v/>
      </c>
    </row>
    <row r="14683" spans="9:11">
      <c r="I14683" s="379" t="str">
        <f t="shared" si="675"/>
        <v/>
      </c>
      <c r="J14683" s="379" t="str">
        <f t="shared" si="676"/>
        <v/>
      </c>
      <c r="K14683" s="391" t="str">
        <f t="shared" si="677"/>
        <v/>
      </c>
    </row>
    <row r="14684" spans="9:11">
      <c r="I14684" s="379" t="str">
        <f t="shared" si="675"/>
        <v/>
      </c>
      <c r="J14684" s="379" t="str">
        <f t="shared" si="676"/>
        <v/>
      </c>
      <c r="K14684" s="391" t="str">
        <f t="shared" si="677"/>
        <v/>
      </c>
    </row>
    <row r="14685" spans="9:11">
      <c r="I14685" s="379" t="str">
        <f t="shared" si="675"/>
        <v/>
      </c>
      <c r="J14685" s="379" t="str">
        <f t="shared" si="676"/>
        <v/>
      </c>
      <c r="K14685" s="391" t="str">
        <f t="shared" si="677"/>
        <v/>
      </c>
    </row>
    <row r="14686" spans="9:11">
      <c r="I14686" s="379" t="str">
        <f t="shared" si="675"/>
        <v/>
      </c>
      <c r="J14686" s="379" t="str">
        <f t="shared" si="676"/>
        <v/>
      </c>
      <c r="K14686" s="391" t="str">
        <f t="shared" si="677"/>
        <v/>
      </c>
    </row>
    <row r="14687" spans="9:11">
      <c r="I14687" s="379" t="str">
        <f t="shared" si="675"/>
        <v/>
      </c>
      <c r="J14687" s="379" t="str">
        <f t="shared" si="676"/>
        <v/>
      </c>
      <c r="K14687" s="391" t="str">
        <f t="shared" si="677"/>
        <v/>
      </c>
    </row>
    <row r="14688" spans="9:11">
      <c r="I14688" s="379" t="str">
        <f t="shared" si="675"/>
        <v/>
      </c>
      <c r="J14688" s="379" t="str">
        <f t="shared" si="676"/>
        <v/>
      </c>
      <c r="K14688" s="391" t="str">
        <f t="shared" si="677"/>
        <v/>
      </c>
    </row>
    <row r="14689" spans="9:11">
      <c r="I14689" s="379" t="str">
        <f t="shared" si="675"/>
        <v/>
      </c>
      <c r="J14689" s="379" t="str">
        <f t="shared" si="676"/>
        <v/>
      </c>
      <c r="K14689" s="391" t="str">
        <f t="shared" si="677"/>
        <v/>
      </c>
    </row>
    <row r="14690" spans="9:11">
      <c r="I14690" s="379" t="str">
        <f t="shared" si="675"/>
        <v/>
      </c>
      <c r="J14690" s="379" t="str">
        <f t="shared" si="676"/>
        <v/>
      </c>
      <c r="K14690" s="391" t="str">
        <f t="shared" si="677"/>
        <v/>
      </c>
    </row>
    <row r="14691" spans="9:11">
      <c r="I14691" s="379" t="str">
        <f t="shared" si="675"/>
        <v/>
      </c>
      <c r="J14691" s="379" t="str">
        <f t="shared" si="676"/>
        <v/>
      </c>
      <c r="K14691" s="391" t="str">
        <f t="shared" si="677"/>
        <v/>
      </c>
    </row>
    <row r="14692" spans="9:11">
      <c r="I14692" s="379" t="str">
        <f t="shared" si="675"/>
        <v/>
      </c>
      <c r="J14692" s="379" t="str">
        <f t="shared" si="676"/>
        <v/>
      </c>
      <c r="K14692" s="391" t="str">
        <f t="shared" si="677"/>
        <v/>
      </c>
    </row>
    <row r="14693" spans="9:11">
      <c r="I14693" s="379" t="str">
        <f t="shared" si="675"/>
        <v/>
      </c>
      <c r="J14693" s="379" t="str">
        <f t="shared" si="676"/>
        <v/>
      </c>
      <c r="K14693" s="391" t="str">
        <f t="shared" si="677"/>
        <v/>
      </c>
    </row>
    <row r="14694" spans="9:11">
      <c r="I14694" s="379" t="str">
        <f t="shared" si="675"/>
        <v/>
      </c>
      <c r="J14694" s="379" t="str">
        <f t="shared" si="676"/>
        <v/>
      </c>
      <c r="K14694" s="391" t="str">
        <f t="shared" si="677"/>
        <v/>
      </c>
    </row>
    <row r="14695" spans="9:11">
      <c r="I14695" s="379" t="str">
        <f t="shared" si="675"/>
        <v/>
      </c>
      <c r="J14695" s="379" t="str">
        <f t="shared" si="676"/>
        <v/>
      </c>
      <c r="K14695" s="391" t="str">
        <f t="shared" si="677"/>
        <v/>
      </c>
    </row>
    <row r="14696" spans="9:11">
      <c r="I14696" s="379" t="str">
        <f t="shared" si="675"/>
        <v/>
      </c>
      <c r="J14696" s="379" t="str">
        <f t="shared" si="676"/>
        <v/>
      </c>
      <c r="K14696" s="391" t="str">
        <f t="shared" si="677"/>
        <v/>
      </c>
    </row>
    <row r="14697" spans="9:11">
      <c r="I14697" s="379" t="str">
        <f t="shared" si="675"/>
        <v/>
      </c>
      <c r="J14697" s="379" t="str">
        <f t="shared" si="676"/>
        <v/>
      </c>
      <c r="K14697" s="391" t="str">
        <f t="shared" si="677"/>
        <v/>
      </c>
    </row>
    <row r="14698" spans="9:11">
      <c r="I14698" s="379" t="str">
        <f t="shared" si="675"/>
        <v/>
      </c>
      <c r="J14698" s="379" t="str">
        <f t="shared" si="676"/>
        <v/>
      </c>
      <c r="K14698" s="391" t="str">
        <f t="shared" si="677"/>
        <v/>
      </c>
    </row>
    <row r="14699" spans="9:11">
      <c r="I14699" s="379" t="str">
        <f t="shared" si="675"/>
        <v/>
      </c>
      <c r="J14699" s="379" t="str">
        <f t="shared" si="676"/>
        <v/>
      </c>
      <c r="K14699" s="391" t="str">
        <f t="shared" si="677"/>
        <v/>
      </c>
    </row>
    <row r="14700" spans="9:11">
      <c r="I14700" s="379" t="str">
        <f t="shared" si="675"/>
        <v/>
      </c>
      <c r="J14700" s="379" t="str">
        <f t="shared" si="676"/>
        <v/>
      </c>
      <c r="K14700" s="391" t="str">
        <f t="shared" si="677"/>
        <v/>
      </c>
    </row>
    <row r="14701" spans="9:11">
      <c r="I14701" s="379" t="str">
        <f t="shared" si="675"/>
        <v/>
      </c>
      <c r="J14701" s="379" t="str">
        <f t="shared" si="676"/>
        <v/>
      </c>
      <c r="K14701" s="391" t="str">
        <f t="shared" si="677"/>
        <v/>
      </c>
    </row>
    <row r="14702" spans="9:11">
      <c r="I14702" s="379" t="str">
        <f t="shared" si="675"/>
        <v/>
      </c>
      <c r="J14702" s="379" t="str">
        <f t="shared" si="676"/>
        <v/>
      </c>
      <c r="K14702" s="391" t="str">
        <f t="shared" si="677"/>
        <v/>
      </c>
    </row>
    <row r="14703" spans="9:11">
      <c r="I14703" s="379" t="str">
        <f t="shared" si="675"/>
        <v/>
      </c>
      <c r="J14703" s="379" t="str">
        <f t="shared" si="676"/>
        <v/>
      </c>
      <c r="K14703" s="391" t="str">
        <f t="shared" si="677"/>
        <v/>
      </c>
    </row>
    <row r="14704" spans="9:11">
      <c r="I14704" s="379" t="str">
        <f t="shared" si="675"/>
        <v/>
      </c>
      <c r="J14704" s="379" t="str">
        <f t="shared" si="676"/>
        <v/>
      </c>
      <c r="K14704" s="391" t="str">
        <f t="shared" si="677"/>
        <v/>
      </c>
    </row>
    <row r="14705" spans="9:11">
      <c r="I14705" s="379" t="str">
        <f t="shared" si="675"/>
        <v/>
      </c>
      <c r="J14705" s="379" t="str">
        <f t="shared" si="676"/>
        <v/>
      </c>
      <c r="K14705" s="391" t="str">
        <f t="shared" si="677"/>
        <v/>
      </c>
    </row>
    <row r="14706" spans="9:11">
      <c r="I14706" s="379" t="str">
        <f t="shared" si="675"/>
        <v/>
      </c>
      <c r="J14706" s="379" t="str">
        <f t="shared" si="676"/>
        <v/>
      </c>
      <c r="K14706" s="391" t="str">
        <f t="shared" si="677"/>
        <v/>
      </c>
    </row>
    <row r="14707" spans="9:11">
      <c r="I14707" s="379" t="str">
        <f t="shared" si="675"/>
        <v/>
      </c>
      <c r="J14707" s="379" t="str">
        <f t="shared" si="676"/>
        <v/>
      </c>
      <c r="K14707" s="391" t="str">
        <f t="shared" si="677"/>
        <v/>
      </c>
    </row>
    <row r="14708" spans="9:11">
      <c r="I14708" s="379" t="str">
        <f t="shared" si="675"/>
        <v/>
      </c>
      <c r="J14708" s="379" t="str">
        <f t="shared" si="676"/>
        <v/>
      </c>
      <c r="K14708" s="391" t="str">
        <f t="shared" si="677"/>
        <v/>
      </c>
    </row>
    <row r="14709" spans="9:11">
      <c r="I14709" s="379" t="str">
        <f t="shared" si="675"/>
        <v/>
      </c>
      <c r="J14709" s="379" t="str">
        <f t="shared" si="676"/>
        <v/>
      </c>
      <c r="K14709" s="391" t="str">
        <f t="shared" si="677"/>
        <v/>
      </c>
    </row>
    <row r="14710" spans="9:11">
      <c r="I14710" s="379" t="str">
        <f t="shared" si="675"/>
        <v/>
      </c>
      <c r="J14710" s="379" t="str">
        <f t="shared" si="676"/>
        <v/>
      </c>
      <c r="K14710" s="391" t="str">
        <f t="shared" si="677"/>
        <v/>
      </c>
    </row>
    <row r="14711" spans="9:11">
      <c r="I14711" s="379" t="str">
        <f t="shared" si="675"/>
        <v/>
      </c>
      <c r="J14711" s="379" t="str">
        <f t="shared" si="676"/>
        <v/>
      </c>
      <c r="K14711" s="391" t="str">
        <f t="shared" si="677"/>
        <v/>
      </c>
    </row>
    <row r="14712" spans="9:11">
      <c r="I14712" s="379" t="str">
        <f t="shared" si="675"/>
        <v/>
      </c>
      <c r="J14712" s="379" t="str">
        <f t="shared" si="676"/>
        <v/>
      </c>
      <c r="K14712" s="391" t="str">
        <f t="shared" si="677"/>
        <v/>
      </c>
    </row>
    <row r="14713" spans="9:11">
      <c r="I14713" s="379" t="str">
        <f t="shared" si="675"/>
        <v/>
      </c>
      <c r="J14713" s="379" t="str">
        <f t="shared" si="676"/>
        <v/>
      </c>
      <c r="K14713" s="391" t="str">
        <f t="shared" si="677"/>
        <v/>
      </c>
    </row>
    <row r="14714" spans="9:11">
      <c r="I14714" s="379" t="str">
        <f t="shared" si="675"/>
        <v/>
      </c>
      <c r="J14714" s="379" t="str">
        <f t="shared" si="676"/>
        <v/>
      </c>
      <c r="K14714" s="391" t="str">
        <f t="shared" si="677"/>
        <v/>
      </c>
    </row>
    <row r="14715" spans="9:11">
      <c r="I14715" s="379" t="str">
        <f t="shared" si="675"/>
        <v/>
      </c>
      <c r="J14715" s="379" t="str">
        <f t="shared" si="676"/>
        <v/>
      </c>
      <c r="K14715" s="391" t="str">
        <f t="shared" si="677"/>
        <v/>
      </c>
    </row>
    <row r="14716" spans="9:11">
      <c r="I14716" s="379" t="str">
        <f t="shared" si="675"/>
        <v/>
      </c>
      <c r="J14716" s="379" t="str">
        <f t="shared" si="676"/>
        <v/>
      </c>
      <c r="K14716" s="391" t="str">
        <f t="shared" si="677"/>
        <v/>
      </c>
    </row>
    <row r="14717" spans="9:11">
      <c r="I14717" s="379" t="str">
        <f t="shared" si="675"/>
        <v/>
      </c>
      <c r="J14717" s="379" t="str">
        <f t="shared" si="676"/>
        <v/>
      </c>
      <c r="K14717" s="391" t="str">
        <f t="shared" si="677"/>
        <v/>
      </c>
    </row>
    <row r="14718" spans="9:11">
      <c r="I14718" s="379" t="str">
        <f t="shared" si="675"/>
        <v/>
      </c>
      <c r="J14718" s="379" t="str">
        <f t="shared" si="676"/>
        <v/>
      </c>
      <c r="K14718" s="391" t="str">
        <f t="shared" si="677"/>
        <v/>
      </c>
    </row>
    <row r="14719" spans="9:11">
      <c r="I14719" s="379" t="str">
        <f t="shared" si="675"/>
        <v/>
      </c>
      <c r="J14719" s="379" t="str">
        <f t="shared" si="676"/>
        <v/>
      </c>
      <c r="K14719" s="391" t="str">
        <f t="shared" si="677"/>
        <v/>
      </c>
    </row>
    <row r="14720" spans="9:11">
      <c r="I14720" s="379" t="str">
        <f t="shared" si="675"/>
        <v/>
      </c>
      <c r="J14720" s="379" t="str">
        <f t="shared" si="676"/>
        <v/>
      </c>
      <c r="K14720" s="391" t="str">
        <f t="shared" si="677"/>
        <v/>
      </c>
    </row>
    <row r="14721" spans="9:11">
      <c r="I14721" s="379" t="str">
        <f t="shared" si="675"/>
        <v/>
      </c>
      <c r="J14721" s="379" t="str">
        <f t="shared" si="676"/>
        <v/>
      </c>
      <c r="K14721" s="391" t="str">
        <f t="shared" si="677"/>
        <v/>
      </c>
    </row>
    <row r="14722" spans="9:11">
      <c r="I14722" s="379" t="str">
        <f t="shared" si="675"/>
        <v/>
      </c>
      <c r="J14722" s="379" t="str">
        <f t="shared" si="676"/>
        <v/>
      </c>
      <c r="K14722" s="391" t="str">
        <f t="shared" si="677"/>
        <v/>
      </c>
    </row>
    <row r="14723" spans="9:11">
      <c r="I14723" s="379" t="str">
        <f t="shared" si="675"/>
        <v/>
      </c>
      <c r="J14723" s="379" t="str">
        <f t="shared" si="676"/>
        <v/>
      </c>
      <c r="K14723" s="391" t="str">
        <f t="shared" si="677"/>
        <v/>
      </c>
    </row>
    <row r="14724" spans="9:11">
      <c r="I14724" s="379" t="str">
        <f t="shared" ref="I14724:I14787" si="678">IF(F15436&lt;&gt;"",F15436-$I$199,"")</f>
        <v/>
      </c>
      <c r="J14724" s="379" t="str">
        <f t="shared" ref="J14724:J14787" si="679">IF(I14724&lt;&gt;"",NETWORKDAYS($I$199,F15436-1,$N$201:$N$224),"")</f>
        <v/>
      </c>
      <c r="K14724" s="391" t="str">
        <f t="shared" ref="K14724:K14787" si="680">IF(I14724&lt;&gt;"",RIGHT(D15436,LEN(D15436)-FIND(" ",D15436)),"")</f>
        <v/>
      </c>
    </row>
    <row r="14725" spans="9:11">
      <c r="I14725" s="379" t="str">
        <f t="shared" si="678"/>
        <v/>
      </c>
      <c r="J14725" s="379" t="str">
        <f t="shared" si="679"/>
        <v/>
      </c>
      <c r="K14725" s="391" t="str">
        <f t="shared" si="680"/>
        <v/>
      </c>
    </row>
    <row r="14726" spans="9:11">
      <c r="I14726" s="379" t="str">
        <f t="shared" si="678"/>
        <v/>
      </c>
      <c r="J14726" s="379" t="str">
        <f t="shared" si="679"/>
        <v/>
      </c>
      <c r="K14726" s="391" t="str">
        <f t="shared" si="680"/>
        <v/>
      </c>
    </row>
    <row r="14727" spans="9:11">
      <c r="I14727" s="379" t="str">
        <f t="shared" si="678"/>
        <v/>
      </c>
      <c r="J14727" s="379" t="str">
        <f t="shared" si="679"/>
        <v/>
      </c>
      <c r="K14727" s="391" t="str">
        <f t="shared" si="680"/>
        <v/>
      </c>
    </row>
    <row r="14728" spans="9:11">
      <c r="I14728" s="379" t="str">
        <f t="shared" si="678"/>
        <v/>
      </c>
      <c r="J14728" s="379" t="str">
        <f t="shared" si="679"/>
        <v/>
      </c>
      <c r="K14728" s="391" t="str">
        <f t="shared" si="680"/>
        <v/>
      </c>
    </row>
    <row r="14729" spans="9:11">
      <c r="I14729" s="379" t="str">
        <f t="shared" si="678"/>
        <v/>
      </c>
      <c r="J14729" s="379" t="str">
        <f t="shared" si="679"/>
        <v/>
      </c>
      <c r="K14729" s="391" t="str">
        <f t="shared" si="680"/>
        <v/>
      </c>
    </row>
    <row r="14730" spans="9:11">
      <c r="I14730" s="379" t="str">
        <f t="shared" si="678"/>
        <v/>
      </c>
      <c r="J14730" s="379" t="str">
        <f t="shared" si="679"/>
        <v/>
      </c>
      <c r="K14730" s="391" t="str">
        <f t="shared" si="680"/>
        <v/>
      </c>
    </row>
    <row r="14731" spans="9:11">
      <c r="I14731" s="379" t="str">
        <f t="shared" si="678"/>
        <v/>
      </c>
      <c r="J14731" s="379" t="str">
        <f t="shared" si="679"/>
        <v/>
      </c>
      <c r="K14731" s="391" t="str">
        <f t="shared" si="680"/>
        <v/>
      </c>
    </row>
    <row r="14732" spans="9:11">
      <c r="I14732" s="379" t="str">
        <f t="shared" si="678"/>
        <v/>
      </c>
      <c r="J14732" s="379" t="str">
        <f t="shared" si="679"/>
        <v/>
      </c>
      <c r="K14732" s="391" t="str">
        <f t="shared" si="680"/>
        <v/>
      </c>
    </row>
    <row r="14733" spans="9:11">
      <c r="I14733" s="379" t="str">
        <f t="shared" si="678"/>
        <v/>
      </c>
      <c r="J14733" s="379" t="str">
        <f t="shared" si="679"/>
        <v/>
      </c>
      <c r="K14733" s="391" t="str">
        <f t="shared" si="680"/>
        <v/>
      </c>
    </row>
    <row r="14734" spans="9:11">
      <c r="I14734" s="379" t="str">
        <f t="shared" si="678"/>
        <v/>
      </c>
      <c r="J14734" s="379" t="str">
        <f t="shared" si="679"/>
        <v/>
      </c>
      <c r="K14734" s="391" t="str">
        <f t="shared" si="680"/>
        <v/>
      </c>
    </row>
    <row r="14735" spans="9:11">
      <c r="I14735" s="379" t="str">
        <f t="shared" si="678"/>
        <v/>
      </c>
      <c r="J14735" s="379" t="str">
        <f t="shared" si="679"/>
        <v/>
      </c>
      <c r="K14735" s="391" t="str">
        <f t="shared" si="680"/>
        <v/>
      </c>
    </row>
    <row r="14736" spans="9:11">
      <c r="I14736" s="379" t="str">
        <f t="shared" si="678"/>
        <v/>
      </c>
      <c r="J14736" s="379" t="str">
        <f t="shared" si="679"/>
        <v/>
      </c>
      <c r="K14736" s="391" t="str">
        <f t="shared" si="680"/>
        <v/>
      </c>
    </row>
    <row r="14737" spans="9:11">
      <c r="I14737" s="379" t="str">
        <f t="shared" si="678"/>
        <v/>
      </c>
      <c r="J14737" s="379" t="str">
        <f t="shared" si="679"/>
        <v/>
      </c>
      <c r="K14737" s="391" t="str">
        <f t="shared" si="680"/>
        <v/>
      </c>
    </row>
    <row r="14738" spans="9:11">
      <c r="I14738" s="379" t="str">
        <f t="shared" si="678"/>
        <v/>
      </c>
      <c r="J14738" s="379" t="str">
        <f t="shared" si="679"/>
        <v/>
      </c>
      <c r="K14738" s="391" t="str">
        <f t="shared" si="680"/>
        <v/>
      </c>
    </row>
    <row r="14739" spans="9:11">
      <c r="I14739" s="379" t="str">
        <f t="shared" si="678"/>
        <v/>
      </c>
      <c r="J14739" s="379" t="str">
        <f t="shared" si="679"/>
        <v/>
      </c>
      <c r="K14739" s="391" t="str">
        <f t="shared" si="680"/>
        <v/>
      </c>
    </row>
    <row r="14740" spans="9:11">
      <c r="I14740" s="379" t="str">
        <f t="shared" si="678"/>
        <v/>
      </c>
      <c r="J14740" s="379" t="str">
        <f t="shared" si="679"/>
        <v/>
      </c>
      <c r="K14740" s="391" t="str">
        <f t="shared" si="680"/>
        <v/>
      </c>
    </row>
    <row r="14741" spans="9:11">
      <c r="I14741" s="379" t="str">
        <f t="shared" si="678"/>
        <v/>
      </c>
      <c r="J14741" s="379" t="str">
        <f t="shared" si="679"/>
        <v/>
      </c>
      <c r="K14741" s="391" t="str">
        <f t="shared" si="680"/>
        <v/>
      </c>
    </row>
    <row r="14742" spans="9:11">
      <c r="I14742" s="379" t="str">
        <f t="shared" si="678"/>
        <v/>
      </c>
      <c r="J14742" s="379" t="str">
        <f t="shared" si="679"/>
        <v/>
      </c>
      <c r="K14742" s="391" t="str">
        <f t="shared" si="680"/>
        <v/>
      </c>
    </row>
    <row r="14743" spans="9:11">
      <c r="I14743" s="379" t="str">
        <f t="shared" si="678"/>
        <v/>
      </c>
      <c r="J14743" s="379" t="str">
        <f t="shared" si="679"/>
        <v/>
      </c>
      <c r="K14743" s="391" t="str">
        <f t="shared" si="680"/>
        <v/>
      </c>
    </row>
    <row r="14744" spans="9:11">
      <c r="I14744" s="379" t="str">
        <f t="shared" si="678"/>
        <v/>
      </c>
      <c r="J14744" s="379" t="str">
        <f t="shared" si="679"/>
        <v/>
      </c>
      <c r="K14744" s="391" t="str">
        <f t="shared" si="680"/>
        <v/>
      </c>
    </row>
    <row r="14745" spans="9:11">
      <c r="I14745" s="379" t="str">
        <f t="shared" si="678"/>
        <v/>
      </c>
      <c r="J14745" s="379" t="str">
        <f t="shared" si="679"/>
        <v/>
      </c>
      <c r="K14745" s="391" t="str">
        <f t="shared" si="680"/>
        <v/>
      </c>
    </row>
    <row r="14746" spans="9:11">
      <c r="I14746" s="379" t="str">
        <f t="shared" si="678"/>
        <v/>
      </c>
      <c r="J14746" s="379" t="str">
        <f t="shared" si="679"/>
        <v/>
      </c>
      <c r="K14746" s="391" t="str">
        <f t="shared" si="680"/>
        <v/>
      </c>
    </row>
    <row r="14747" spans="9:11">
      <c r="I14747" s="379" t="str">
        <f t="shared" si="678"/>
        <v/>
      </c>
      <c r="J14747" s="379" t="str">
        <f t="shared" si="679"/>
        <v/>
      </c>
      <c r="K14747" s="391" t="str">
        <f t="shared" si="680"/>
        <v/>
      </c>
    </row>
    <row r="14748" spans="9:11">
      <c r="I14748" s="379" t="str">
        <f t="shared" si="678"/>
        <v/>
      </c>
      <c r="J14748" s="379" t="str">
        <f t="shared" si="679"/>
        <v/>
      </c>
      <c r="K14748" s="391" t="str">
        <f t="shared" si="680"/>
        <v/>
      </c>
    </row>
    <row r="14749" spans="9:11">
      <c r="I14749" s="379" t="str">
        <f t="shared" si="678"/>
        <v/>
      </c>
      <c r="J14749" s="379" t="str">
        <f t="shared" si="679"/>
        <v/>
      </c>
      <c r="K14749" s="391" t="str">
        <f t="shared" si="680"/>
        <v/>
      </c>
    </row>
    <row r="14750" spans="9:11">
      <c r="I14750" s="379" t="str">
        <f t="shared" si="678"/>
        <v/>
      </c>
      <c r="J14750" s="379" t="str">
        <f t="shared" si="679"/>
        <v/>
      </c>
      <c r="K14750" s="391" t="str">
        <f t="shared" si="680"/>
        <v/>
      </c>
    </row>
    <row r="14751" spans="9:11">
      <c r="I14751" s="379" t="str">
        <f t="shared" si="678"/>
        <v/>
      </c>
      <c r="J14751" s="379" t="str">
        <f t="shared" si="679"/>
        <v/>
      </c>
      <c r="K14751" s="391" t="str">
        <f t="shared" si="680"/>
        <v/>
      </c>
    </row>
    <row r="14752" spans="9:11">
      <c r="I14752" s="379" t="str">
        <f t="shared" si="678"/>
        <v/>
      </c>
      <c r="J14752" s="379" t="str">
        <f t="shared" si="679"/>
        <v/>
      </c>
      <c r="K14752" s="391" t="str">
        <f t="shared" si="680"/>
        <v/>
      </c>
    </row>
    <row r="14753" spans="9:11">
      <c r="I14753" s="379" t="str">
        <f t="shared" si="678"/>
        <v/>
      </c>
      <c r="J14753" s="379" t="str">
        <f t="shared" si="679"/>
        <v/>
      </c>
      <c r="K14753" s="391" t="str">
        <f t="shared" si="680"/>
        <v/>
      </c>
    </row>
    <row r="14754" spans="9:11">
      <c r="I14754" s="379" t="str">
        <f t="shared" si="678"/>
        <v/>
      </c>
      <c r="J14754" s="379" t="str">
        <f t="shared" si="679"/>
        <v/>
      </c>
      <c r="K14754" s="391" t="str">
        <f t="shared" si="680"/>
        <v/>
      </c>
    </row>
    <row r="14755" spans="9:11">
      <c r="I14755" s="379" t="str">
        <f t="shared" si="678"/>
        <v/>
      </c>
      <c r="J14755" s="379" t="str">
        <f t="shared" si="679"/>
        <v/>
      </c>
      <c r="K14755" s="391" t="str">
        <f t="shared" si="680"/>
        <v/>
      </c>
    </row>
    <row r="14756" spans="9:11">
      <c r="I14756" s="379" t="str">
        <f t="shared" si="678"/>
        <v/>
      </c>
      <c r="J14756" s="379" t="str">
        <f t="shared" si="679"/>
        <v/>
      </c>
      <c r="K14756" s="391" t="str">
        <f t="shared" si="680"/>
        <v/>
      </c>
    </row>
    <row r="14757" spans="9:11">
      <c r="I14757" s="379" t="str">
        <f t="shared" si="678"/>
        <v/>
      </c>
      <c r="J14757" s="379" t="str">
        <f t="shared" si="679"/>
        <v/>
      </c>
      <c r="K14757" s="391" t="str">
        <f t="shared" si="680"/>
        <v/>
      </c>
    </row>
    <row r="14758" spans="9:11">
      <c r="I14758" s="379" t="str">
        <f t="shared" si="678"/>
        <v/>
      </c>
      <c r="J14758" s="379" t="str">
        <f t="shared" si="679"/>
        <v/>
      </c>
      <c r="K14758" s="391" t="str">
        <f t="shared" si="680"/>
        <v/>
      </c>
    </row>
    <row r="14759" spans="9:11">
      <c r="I14759" s="379" t="str">
        <f t="shared" si="678"/>
        <v/>
      </c>
      <c r="J14759" s="379" t="str">
        <f t="shared" si="679"/>
        <v/>
      </c>
      <c r="K14759" s="391" t="str">
        <f t="shared" si="680"/>
        <v/>
      </c>
    </row>
    <row r="14760" spans="9:11">
      <c r="I14760" s="379" t="str">
        <f t="shared" si="678"/>
        <v/>
      </c>
      <c r="J14760" s="379" t="str">
        <f t="shared" si="679"/>
        <v/>
      </c>
      <c r="K14760" s="391" t="str">
        <f t="shared" si="680"/>
        <v/>
      </c>
    </row>
    <row r="14761" spans="9:11">
      <c r="I14761" s="379" t="str">
        <f t="shared" si="678"/>
        <v/>
      </c>
      <c r="J14761" s="379" t="str">
        <f t="shared" si="679"/>
        <v/>
      </c>
      <c r="K14761" s="391" t="str">
        <f t="shared" si="680"/>
        <v/>
      </c>
    </row>
    <row r="14762" spans="9:11">
      <c r="I14762" s="379" t="str">
        <f t="shared" si="678"/>
        <v/>
      </c>
      <c r="J14762" s="379" t="str">
        <f t="shared" si="679"/>
        <v/>
      </c>
      <c r="K14762" s="391" t="str">
        <f t="shared" si="680"/>
        <v/>
      </c>
    </row>
    <row r="14763" spans="9:11">
      <c r="I14763" s="379" t="str">
        <f t="shared" si="678"/>
        <v/>
      </c>
      <c r="J14763" s="379" t="str">
        <f t="shared" si="679"/>
        <v/>
      </c>
      <c r="K14763" s="391" t="str">
        <f t="shared" si="680"/>
        <v/>
      </c>
    </row>
    <row r="14764" spans="9:11">
      <c r="I14764" s="379" t="str">
        <f t="shared" si="678"/>
        <v/>
      </c>
      <c r="J14764" s="379" t="str">
        <f t="shared" si="679"/>
        <v/>
      </c>
      <c r="K14764" s="391" t="str">
        <f t="shared" si="680"/>
        <v/>
      </c>
    </row>
    <row r="14765" spans="9:11">
      <c r="I14765" s="379" t="str">
        <f t="shared" si="678"/>
        <v/>
      </c>
      <c r="J14765" s="379" t="str">
        <f t="shared" si="679"/>
        <v/>
      </c>
      <c r="K14765" s="391" t="str">
        <f t="shared" si="680"/>
        <v/>
      </c>
    </row>
    <row r="14766" spans="9:11">
      <c r="I14766" s="379" t="str">
        <f t="shared" si="678"/>
        <v/>
      </c>
      <c r="J14766" s="379" t="str">
        <f t="shared" si="679"/>
        <v/>
      </c>
      <c r="K14766" s="391" t="str">
        <f t="shared" si="680"/>
        <v/>
      </c>
    </row>
    <row r="14767" spans="9:11">
      <c r="I14767" s="379" t="str">
        <f t="shared" si="678"/>
        <v/>
      </c>
      <c r="J14767" s="379" t="str">
        <f t="shared" si="679"/>
        <v/>
      </c>
      <c r="K14767" s="391" t="str">
        <f t="shared" si="680"/>
        <v/>
      </c>
    </row>
    <row r="14768" spans="9:11">
      <c r="I14768" s="379" t="str">
        <f t="shared" si="678"/>
        <v/>
      </c>
      <c r="J14768" s="379" t="str">
        <f t="shared" si="679"/>
        <v/>
      </c>
      <c r="K14768" s="391" t="str">
        <f t="shared" si="680"/>
        <v/>
      </c>
    </row>
    <row r="14769" spans="9:11">
      <c r="I14769" s="379" t="str">
        <f t="shared" si="678"/>
        <v/>
      </c>
      <c r="J14769" s="379" t="str">
        <f t="shared" si="679"/>
        <v/>
      </c>
      <c r="K14769" s="391" t="str">
        <f t="shared" si="680"/>
        <v/>
      </c>
    </row>
    <row r="14770" spans="9:11">
      <c r="I14770" s="379" t="str">
        <f t="shared" si="678"/>
        <v/>
      </c>
      <c r="J14770" s="379" t="str">
        <f t="shared" si="679"/>
        <v/>
      </c>
      <c r="K14770" s="391" t="str">
        <f t="shared" si="680"/>
        <v/>
      </c>
    </row>
    <row r="14771" spans="9:11">
      <c r="I14771" s="379" t="str">
        <f t="shared" si="678"/>
        <v/>
      </c>
      <c r="J14771" s="379" t="str">
        <f t="shared" si="679"/>
        <v/>
      </c>
      <c r="K14771" s="391" t="str">
        <f t="shared" si="680"/>
        <v/>
      </c>
    </row>
    <row r="14772" spans="9:11">
      <c r="I14772" s="379" t="str">
        <f t="shared" si="678"/>
        <v/>
      </c>
      <c r="J14772" s="379" t="str">
        <f t="shared" si="679"/>
        <v/>
      </c>
      <c r="K14772" s="391" t="str">
        <f t="shared" si="680"/>
        <v/>
      </c>
    </row>
    <row r="14773" spans="9:11">
      <c r="I14773" s="379" t="str">
        <f t="shared" si="678"/>
        <v/>
      </c>
      <c r="J14773" s="379" t="str">
        <f t="shared" si="679"/>
        <v/>
      </c>
      <c r="K14773" s="391" t="str">
        <f t="shared" si="680"/>
        <v/>
      </c>
    </row>
    <row r="14774" spans="9:11">
      <c r="I14774" s="379" t="str">
        <f t="shared" si="678"/>
        <v/>
      </c>
      <c r="J14774" s="379" t="str">
        <f t="shared" si="679"/>
        <v/>
      </c>
      <c r="K14774" s="391" t="str">
        <f t="shared" si="680"/>
        <v/>
      </c>
    </row>
    <row r="14775" spans="9:11">
      <c r="I14775" s="379" t="str">
        <f t="shared" si="678"/>
        <v/>
      </c>
      <c r="J14775" s="379" t="str">
        <f t="shared" si="679"/>
        <v/>
      </c>
      <c r="K14775" s="391" t="str">
        <f t="shared" si="680"/>
        <v/>
      </c>
    </row>
    <row r="14776" spans="9:11">
      <c r="I14776" s="379" t="str">
        <f t="shared" si="678"/>
        <v/>
      </c>
      <c r="J14776" s="379" t="str">
        <f t="shared" si="679"/>
        <v/>
      </c>
      <c r="K14776" s="391" t="str">
        <f t="shared" si="680"/>
        <v/>
      </c>
    </row>
    <row r="14777" spans="9:11">
      <c r="I14777" s="379" t="str">
        <f t="shared" si="678"/>
        <v/>
      </c>
      <c r="J14777" s="379" t="str">
        <f t="shared" si="679"/>
        <v/>
      </c>
      <c r="K14777" s="391" t="str">
        <f t="shared" si="680"/>
        <v/>
      </c>
    </row>
    <row r="14778" spans="9:11">
      <c r="I14778" s="379" t="str">
        <f t="shared" si="678"/>
        <v/>
      </c>
      <c r="J14778" s="379" t="str">
        <f t="shared" si="679"/>
        <v/>
      </c>
      <c r="K14778" s="391" t="str">
        <f t="shared" si="680"/>
        <v/>
      </c>
    </row>
    <row r="14779" spans="9:11">
      <c r="I14779" s="379" t="str">
        <f t="shared" si="678"/>
        <v/>
      </c>
      <c r="J14779" s="379" t="str">
        <f t="shared" si="679"/>
        <v/>
      </c>
      <c r="K14779" s="391" t="str">
        <f t="shared" si="680"/>
        <v/>
      </c>
    </row>
    <row r="14780" spans="9:11">
      <c r="I14780" s="379" t="str">
        <f t="shared" si="678"/>
        <v/>
      </c>
      <c r="J14780" s="379" t="str">
        <f t="shared" si="679"/>
        <v/>
      </c>
      <c r="K14780" s="391" t="str">
        <f t="shared" si="680"/>
        <v/>
      </c>
    </row>
    <row r="14781" spans="9:11">
      <c r="I14781" s="379" t="str">
        <f t="shared" si="678"/>
        <v/>
      </c>
      <c r="J14781" s="379" t="str">
        <f t="shared" si="679"/>
        <v/>
      </c>
      <c r="K14781" s="391" t="str">
        <f t="shared" si="680"/>
        <v/>
      </c>
    </row>
    <row r="14782" spans="9:11">
      <c r="I14782" s="379" t="str">
        <f t="shared" si="678"/>
        <v/>
      </c>
      <c r="J14782" s="379" t="str">
        <f t="shared" si="679"/>
        <v/>
      </c>
      <c r="K14782" s="391" t="str">
        <f t="shared" si="680"/>
        <v/>
      </c>
    </row>
    <row r="14783" spans="9:11">
      <c r="I14783" s="379" t="str">
        <f t="shared" si="678"/>
        <v/>
      </c>
      <c r="J14783" s="379" t="str">
        <f t="shared" si="679"/>
        <v/>
      </c>
      <c r="K14783" s="391" t="str">
        <f t="shared" si="680"/>
        <v/>
      </c>
    </row>
    <row r="14784" spans="9:11">
      <c r="I14784" s="379" t="str">
        <f t="shared" si="678"/>
        <v/>
      </c>
      <c r="J14784" s="379" t="str">
        <f t="shared" si="679"/>
        <v/>
      </c>
      <c r="K14784" s="391" t="str">
        <f t="shared" si="680"/>
        <v/>
      </c>
    </row>
    <row r="14785" spans="9:11">
      <c r="I14785" s="379" t="str">
        <f t="shared" si="678"/>
        <v/>
      </c>
      <c r="J14785" s="379" t="str">
        <f t="shared" si="679"/>
        <v/>
      </c>
      <c r="K14785" s="391" t="str">
        <f t="shared" si="680"/>
        <v/>
      </c>
    </row>
    <row r="14786" spans="9:11">
      <c r="I14786" s="379" t="str">
        <f t="shared" si="678"/>
        <v/>
      </c>
      <c r="J14786" s="379" t="str">
        <f t="shared" si="679"/>
        <v/>
      </c>
      <c r="K14786" s="391" t="str">
        <f t="shared" si="680"/>
        <v/>
      </c>
    </row>
    <row r="14787" spans="9:11">
      <c r="I14787" s="379" t="str">
        <f t="shared" si="678"/>
        <v/>
      </c>
      <c r="J14787" s="379" t="str">
        <f t="shared" si="679"/>
        <v/>
      </c>
      <c r="K14787" s="391" t="str">
        <f t="shared" si="680"/>
        <v/>
      </c>
    </row>
    <row r="14788" spans="9:11">
      <c r="I14788" s="379" t="str">
        <f t="shared" ref="I14788:I14851" si="681">IF(F15500&lt;&gt;"",F15500-$I$199,"")</f>
        <v/>
      </c>
      <c r="J14788" s="379" t="str">
        <f t="shared" ref="J14788:J14851" si="682">IF(I14788&lt;&gt;"",NETWORKDAYS($I$199,F15500-1,$N$201:$N$224),"")</f>
        <v/>
      </c>
      <c r="K14788" s="391" t="str">
        <f t="shared" ref="K14788:K14851" si="683">IF(I14788&lt;&gt;"",RIGHT(D15500,LEN(D15500)-FIND(" ",D15500)),"")</f>
        <v/>
      </c>
    </row>
    <row r="14789" spans="9:11">
      <c r="I14789" s="379" t="str">
        <f t="shared" si="681"/>
        <v/>
      </c>
      <c r="J14789" s="379" t="str">
        <f t="shared" si="682"/>
        <v/>
      </c>
      <c r="K14789" s="391" t="str">
        <f t="shared" si="683"/>
        <v/>
      </c>
    </row>
    <row r="14790" spans="9:11">
      <c r="I14790" s="379" t="str">
        <f t="shared" si="681"/>
        <v/>
      </c>
      <c r="J14790" s="379" t="str">
        <f t="shared" si="682"/>
        <v/>
      </c>
      <c r="K14790" s="391" t="str">
        <f t="shared" si="683"/>
        <v/>
      </c>
    </row>
    <row r="14791" spans="9:11">
      <c r="I14791" s="379" t="str">
        <f t="shared" si="681"/>
        <v/>
      </c>
      <c r="J14791" s="379" t="str">
        <f t="shared" si="682"/>
        <v/>
      </c>
      <c r="K14791" s="391" t="str">
        <f t="shared" si="683"/>
        <v/>
      </c>
    </row>
    <row r="14792" spans="9:11">
      <c r="I14792" s="379" t="str">
        <f t="shared" si="681"/>
        <v/>
      </c>
      <c r="J14792" s="379" t="str">
        <f t="shared" si="682"/>
        <v/>
      </c>
      <c r="K14792" s="391" t="str">
        <f t="shared" si="683"/>
        <v/>
      </c>
    </row>
    <row r="14793" spans="9:11">
      <c r="I14793" s="379" t="str">
        <f t="shared" si="681"/>
        <v/>
      </c>
      <c r="J14793" s="379" t="str">
        <f t="shared" si="682"/>
        <v/>
      </c>
      <c r="K14793" s="391" t="str">
        <f t="shared" si="683"/>
        <v/>
      </c>
    </row>
    <row r="14794" spans="9:11">
      <c r="I14794" s="379" t="str">
        <f t="shared" si="681"/>
        <v/>
      </c>
      <c r="J14794" s="379" t="str">
        <f t="shared" si="682"/>
        <v/>
      </c>
      <c r="K14794" s="391" t="str">
        <f t="shared" si="683"/>
        <v/>
      </c>
    </row>
    <row r="14795" spans="9:11">
      <c r="I14795" s="379" t="str">
        <f t="shared" si="681"/>
        <v/>
      </c>
      <c r="J14795" s="379" t="str">
        <f t="shared" si="682"/>
        <v/>
      </c>
      <c r="K14795" s="391" t="str">
        <f t="shared" si="683"/>
        <v/>
      </c>
    </row>
    <row r="14796" spans="9:11">
      <c r="I14796" s="379" t="str">
        <f t="shared" si="681"/>
        <v/>
      </c>
      <c r="J14796" s="379" t="str">
        <f t="shared" si="682"/>
        <v/>
      </c>
      <c r="K14796" s="391" t="str">
        <f t="shared" si="683"/>
        <v/>
      </c>
    </row>
    <row r="14797" spans="9:11">
      <c r="I14797" s="379" t="str">
        <f t="shared" si="681"/>
        <v/>
      </c>
      <c r="J14797" s="379" t="str">
        <f t="shared" si="682"/>
        <v/>
      </c>
      <c r="K14797" s="391" t="str">
        <f t="shared" si="683"/>
        <v/>
      </c>
    </row>
    <row r="14798" spans="9:11">
      <c r="I14798" s="379" t="str">
        <f t="shared" si="681"/>
        <v/>
      </c>
      <c r="J14798" s="379" t="str">
        <f t="shared" si="682"/>
        <v/>
      </c>
      <c r="K14798" s="391" t="str">
        <f t="shared" si="683"/>
        <v/>
      </c>
    </row>
    <row r="14799" spans="9:11">
      <c r="I14799" s="379" t="str">
        <f t="shared" si="681"/>
        <v/>
      </c>
      <c r="J14799" s="379" t="str">
        <f t="shared" si="682"/>
        <v/>
      </c>
      <c r="K14799" s="391" t="str">
        <f t="shared" si="683"/>
        <v/>
      </c>
    </row>
    <row r="14800" spans="9:11">
      <c r="I14800" s="379" t="str">
        <f t="shared" si="681"/>
        <v/>
      </c>
      <c r="J14800" s="379" t="str">
        <f t="shared" si="682"/>
        <v/>
      </c>
      <c r="K14800" s="391" t="str">
        <f t="shared" si="683"/>
        <v/>
      </c>
    </row>
    <row r="14801" spans="9:11">
      <c r="I14801" s="379" t="str">
        <f t="shared" si="681"/>
        <v/>
      </c>
      <c r="J14801" s="379" t="str">
        <f t="shared" si="682"/>
        <v/>
      </c>
      <c r="K14801" s="391" t="str">
        <f t="shared" si="683"/>
        <v/>
      </c>
    </row>
    <row r="14802" spans="9:11">
      <c r="I14802" s="379" t="str">
        <f t="shared" si="681"/>
        <v/>
      </c>
      <c r="J14802" s="379" t="str">
        <f t="shared" si="682"/>
        <v/>
      </c>
      <c r="K14802" s="391" t="str">
        <f t="shared" si="683"/>
        <v/>
      </c>
    </row>
    <row r="14803" spans="9:11">
      <c r="I14803" s="379" t="str">
        <f t="shared" si="681"/>
        <v/>
      </c>
      <c r="J14803" s="379" t="str">
        <f t="shared" si="682"/>
        <v/>
      </c>
      <c r="K14803" s="391" t="str">
        <f t="shared" si="683"/>
        <v/>
      </c>
    </row>
    <row r="14804" spans="9:11">
      <c r="I14804" s="379" t="str">
        <f t="shared" si="681"/>
        <v/>
      </c>
      <c r="J14804" s="379" t="str">
        <f t="shared" si="682"/>
        <v/>
      </c>
      <c r="K14804" s="391" t="str">
        <f t="shared" si="683"/>
        <v/>
      </c>
    </row>
    <row r="14805" spans="9:11">
      <c r="I14805" s="379" t="str">
        <f t="shared" si="681"/>
        <v/>
      </c>
      <c r="J14805" s="379" t="str">
        <f t="shared" si="682"/>
        <v/>
      </c>
      <c r="K14805" s="391" t="str">
        <f t="shared" si="683"/>
        <v/>
      </c>
    </row>
    <row r="14806" spans="9:11">
      <c r="I14806" s="379" t="str">
        <f t="shared" si="681"/>
        <v/>
      </c>
      <c r="J14806" s="379" t="str">
        <f t="shared" si="682"/>
        <v/>
      </c>
      <c r="K14806" s="391" t="str">
        <f t="shared" si="683"/>
        <v/>
      </c>
    </row>
    <row r="14807" spans="9:11">
      <c r="I14807" s="379" t="str">
        <f t="shared" si="681"/>
        <v/>
      </c>
      <c r="J14807" s="379" t="str">
        <f t="shared" si="682"/>
        <v/>
      </c>
      <c r="K14807" s="391" t="str">
        <f t="shared" si="683"/>
        <v/>
      </c>
    </row>
    <row r="14808" spans="9:11">
      <c r="I14808" s="379" t="str">
        <f t="shared" si="681"/>
        <v/>
      </c>
      <c r="J14808" s="379" t="str">
        <f t="shared" si="682"/>
        <v/>
      </c>
      <c r="K14808" s="391" t="str">
        <f t="shared" si="683"/>
        <v/>
      </c>
    </row>
    <row r="14809" spans="9:11">
      <c r="I14809" s="379" t="str">
        <f t="shared" si="681"/>
        <v/>
      </c>
      <c r="J14809" s="379" t="str">
        <f t="shared" si="682"/>
        <v/>
      </c>
      <c r="K14809" s="391" t="str">
        <f t="shared" si="683"/>
        <v/>
      </c>
    </row>
    <row r="14810" spans="9:11">
      <c r="I14810" s="379" t="str">
        <f t="shared" si="681"/>
        <v/>
      </c>
      <c r="J14810" s="379" t="str">
        <f t="shared" si="682"/>
        <v/>
      </c>
      <c r="K14810" s="391" t="str">
        <f t="shared" si="683"/>
        <v/>
      </c>
    </row>
    <row r="14811" spans="9:11">
      <c r="I14811" s="379" t="str">
        <f t="shared" si="681"/>
        <v/>
      </c>
      <c r="J14811" s="379" t="str">
        <f t="shared" si="682"/>
        <v/>
      </c>
      <c r="K14811" s="391" t="str">
        <f t="shared" si="683"/>
        <v/>
      </c>
    </row>
    <row r="14812" spans="9:11">
      <c r="I14812" s="379" t="str">
        <f t="shared" si="681"/>
        <v/>
      </c>
      <c r="J14812" s="379" t="str">
        <f t="shared" si="682"/>
        <v/>
      </c>
      <c r="K14812" s="391" t="str">
        <f t="shared" si="683"/>
        <v/>
      </c>
    </row>
    <row r="14813" spans="9:11">
      <c r="I14813" s="379" t="str">
        <f t="shared" si="681"/>
        <v/>
      </c>
      <c r="J14813" s="379" t="str">
        <f t="shared" si="682"/>
        <v/>
      </c>
      <c r="K14813" s="391" t="str">
        <f t="shared" si="683"/>
        <v/>
      </c>
    </row>
    <row r="14814" spans="9:11">
      <c r="I14814" s="379" t="str">
        <f t="shared" si="681"/>
        <v/>
      </c>
      <c r="J14814" s="379" t="str">
        <f t="shared" si="682"/>
        <v/>
      </c>
      <c r="K14814" s="391" t="str">
        <f t="shared" si="683"/>
        <v/>
      </c>
    </row>
    <row r="14815" spans="9:11">
      <c r="I14815" s="379" t="str">
        <f t="shared" si="681"/>
        <v/>
      </c>
      <c r="J14815" s="379" t="str">
        <f t="shared" si="682"/>
        <v/>
      </c>
      <c r="K14815" s="391" t="str">
        <f t="shared" si="683"/>
        <v/>
      </c>
    </row>
    <row r="14816" spans="9:11">
      <c r="I14816" s="379" t="str">
        <f t="shared" si="681"/>
        <v/>
      </c>
      <c r="J14816" s="379" t="str">
        <f t="shared" si="682"/>
        <v/>
      </c>
      <c r="K14816" s="391" t="str">
        <f t="shared" si="683"/>
        <v/>
      </c>
    </row>
    <row r="14817" spans="9:11">
      <c r="I14817" s="379" t="str">
        <f t="shared" si="681"/>
        <v/>
      </c>
      <c r="J14817" s="379" t="str">
        <f t="shared" si="682"/>
        <v/>
      </c>
      <c r="K14817" s="391" t="str">
        <f t="shared" si="683"/>
        <v/>
      </c>
    </row>
    <row r="14818" spans="9:11">
      <c r="I14818" s="379" t="str">
        <f t="shared" si="681"/>
        <v/>
      </c>
      <c r="J14818" s="379" t="str">
        <f t="shared" si="682"/>
        <v/>
      </c>
      <c r="K14818" s="391" t="str">
        <f t="shared" si="683"/>
        <v/>
      </c>
    </row>
    <row r="14819" spans="9:11">
      <c r="I14819" s="379" t="str">
        <f t="shared" si="681"/>
        <v/>
      </c>
      <c r="J14819" s="379" t="str">
        <f t="shared" si="682"/>
        <v/>
      </c>
      <c r="K14819" s="391" t="str">
        <f t="shared" si="683"/>
        <v/>
      </c>
    </row>
    <row r="14820" spans="9:11">
      <c r="I14820" s="379" t="str">
        <f t="shared" si="681"/>
        <v/>
      </c>
      <c r="J14820" s="379" t="str">
        <f t="shared" si="682"/>
        <v/>
      </c>
      <c r="K14820" s="391" t="str">
        <f t="shared" si="683"/>
        <v/>
      </c>
    </row>
    <row r="14821" spans="9:11">
      <c r="I14821" s="379" t="str">
        <f t="shared" si="681"/>
        <v/>
      </c>
      <c r="J14821" s="379" t="str">
        <f t="shared" si="682"/>
        <v/>
      </c>
      <c r="K14821" s="391" t="str">
        <f t="shared" si="683"/>
        <v/>
      </c>
    </row>
    <row r="14822" spans="9:11">
      <c r="I14822" s="379" t="str">
        <f t="shared" si="681"/>
        <v/>
      </c>
      <c r="J14822" s="379" t="str">
        <f t="shared" si="682"/>
        <v/>
      </c>
      <c r="K14822" s="391" t="str">
        <f t="shared" si="683"/>
        <v/>
      </c>
    </row>
    <row r="14823" spans="9:11">
      <c r="I14823" s="379" t="str">
        <f t="shared" si="681"/>
        <v/>
      </c>
      <c r="J14823" s="379" t="str">
        <f t="shared" si="682"/>
        <v/>
      </c>
      <c r="K14823" s="391" t="str">
        <f t="shared" si="683"/>
        <v/>
      </c>
    </row>
    <row r="14824" spans="9:11">
      <c r="I14824" s="379" t="str">
        <f t="shared" si="681"/>
        <v/>
      </c>
      <c r="J14824" s="379" t="str">
        <f t="shared" si="682"/>
        <v/>
      </c>
      <c r="K14824" s="391" t="str">
        <f t="shared" si="683"/>
        <v/>
      </c>
    </row>
    <row r="14825" spans="9:11">
      <c r="I14825" s="379" t="str">
        <f t="shared" si="681"/>
        <v/>
      </c>
      <c r="J14825" s="379" t="str">
        <f t="shared" si="682"/>
        <v/>
      </c>
      <c r="K14825" s="391" t="str">
        <f t="shared" si="683"/>
        <v/>
      </c>
    </row>
    <row r="14826" spans="9:11">
      <c r="I14826" s="379" t="str">
        <f t="shared" si="681"/>
        <v/>
      </c>
      <c r="J14826" s="379" t="str">
        <f t="shared" si="682"/>
        <v/>
      </c>
      <c r="K14826" s="391" t="str">
        <f t="shared" si="683"/>
        <v/>
      </c>
    </row>
    <row r="14827" spans="9:11">
      <c r="I14827" s="379" t="str">
        <f t="shared" si="681"/>
        <v/>
      </c>
      <c r="J14827" s="379" t="str">
        <f t="shared" si="682"/>
        <v/>
      </c>
      <c r="K14827" s="391" t="str">
        <f t="shared" si="683"/>
        <v/>
      </c>
    </row>
    <row r="14828" spans="9:11">
      <c r="I14828" s="379" t="str">
        <f t="shared" si="681"/>
        <v/>
      </c>
      <c r="J14828" s="379" t="str">
        <f t="shared" si="682"/>
        <v/>
      </c>
      <c r="K14828" s="391" t="str">
        <f t="shared" si="683"/>
        <v/>
      </c>
    </row>
    <row r="14829" spans="9:11">
      <c r="I14829" s="379" t="str">
        <f t="shared" si="681"/>
        <v/>
      </c>
      <c r="J14829" s="379" t="str">
        <f t="shared" si="682"/>
        <v/>
      </c>
      <c r="K14829" s="391" t="str">
        <f t="shared" si="683"/>
        <v/>
      </c>
    </row>
    <row r="14830" spans="9:11">
      <c r="I14830" s="379" t="str">
        <f t="shared" si="681"/>
        <v/>
      </c>
      <c r="J14830" s="379" t="str">
        <f t="shared" si="682"/>
        <v/>
      </c>
      <c r="K14830" s="391" t="str">
        <f t="shared" si="683"/>
        <v/>
      </c>
    </row>
    <row r="14831" spans="9:11">
      <c r="I14831" s="379" t="str">
        <f t="shared" si="681"/>
        <v/>
      </c>
      <c r="J14831" s="379" t="str">
        <f t="shared" si="682"/>
        <v/>
      </c>
      <c r="K14831" s="391" t="str">
        <f t="shared" si="683"/>
        <v/>
      </c>
    </row>
    <row r="14832" spans="9:11">
      <c r="I14832" s="379" t="str">
        <f t="shared" si="681"/>
        <v/>
      </c>
      <c r="J14832" s="379" t="str">
        <f t="shared" si="682"/>
        <v/>
      </c>
      <c r="K14832" s="391" t="str">
        <f t="shared" si="683"/>
        <v/>
      </c>
    </row>
    <row r="14833" spans="9:11">
      <c r="I14833" s="379" t="str">
        <f t="shared" si="681"/>
        <v/>
      </c>
      <c r="J14833" s="379" t="str">
        <f t="shared" si="682"/>
        <v/>
      </c>
      <c r="K14833" s="391" t="str">
        <f t="shared" si="683"/>
        <v/>
      </c>
    </row>
    <row r="14834" spans="9:11">
      <c r="I14834" s="379" t="str">
        <f t="shared" si="681"/>
        <v/>
      </c>
      <c r="J14834" s="379" t="str">
        <f t="shared" si="682"/>
        <v/>
      </c>
      <c r="K14834" s="391" t="str">
        <f t="shared" si="683"/>
        <v/>
      </c>
    </row>
    <row r="14835" spans="9:11">
      <c r="I14835" s="379" t="str">
        <f t="shared" si="681"/>
        <v/>
      </c>
      <c r="J14835" s="379" t="str">
        <f t="shared" si="682"/>
        <v/>
      </c>
      <c r="K14835" s="391" t="str">
        <f t="shared" si="683"/>
        <v/>
      </c>
    </row>
    <row r="14836" spans="9:11">
      <c r="I14836" s="379" t="str">
        <f t="shared" si="681"/>
        <v/>
      </c>
      <c r="J14836" s="379" t="str">
        <f t="shared" si="682"/>
        <v/>
      </c>
      <c r="K14836" s="391" t="str">
        <f t="shared" si="683"/>
        <v/>
      </c>
    </row>
    <row r="14837" spans="9:11">
      <c r="I14837" s="379" t="str">
        <f t="shared" si="681"/>
        <v/>
      </c>
      <c r="J14837" s="379" t="str">
        <f t="shared" si="682"/>
        <v/>
      </c>
      <c r="K14837" s="391" t="str">
        <f t="shared" si="683"/>
        <v/>
      </c>
    </row>
    <row r="14838" spans="9:11">
      <c r="I14838" s="379" t="str">
        <f t="shared" si="681"/>
        <v/>
      </c>
      <c r="J14838" s="379" t="str">
        <f t="shared" si="682"/>
        <v/>
      </c>
      <c r="K14838" s="391" t="str">
        <f t="shared" si="683"/>
        <v/>
      </c>
    </row>
    <row r="14839" spans="9:11">
      <c r="I14839" s="379" t="str">
        <f t="shared" si="681"/>
        <v/>
      </c>
      <c r="J14839" s="379" t="str">
        <f t="shared" si="682"/>
        <v/>
      </c>
      <c r="K14839" s="391" t="str">
        <f t="shared" si="683"/>
        <v/>
      </c>
    </row>
    <row r="14840" spans="9:11">
      <c r="I14840" s="379" t="str">
        <f t="shared" si="681"/>
        <v/>
      </c>
      <c r="J14840" s="379" t="str">
        <f t="shared" si="682"/>
        <v/>
      </c>
      <c r="K14840" s="391" t="str">
        <f t="shared" si="683"/>
        <v/>
      </c>
    </row>
    <row r="14841" spans="9:11">
      <c r="I14841" s="379" t="str">
        <f t="shared" si="681"/>
        <v/>
      </c>
      <c r="J14841" s="379" t="str">
        <f t="shared" si="682"/>
        <v/>
      </c>
      <c r="K14841" s="391" t="str">
        <f t="shared" si="683"/>
        <v/>
      </c>
    </row>
    <row r="14842" spans="9:11">
      <c r="I14842" s="379" t="str">
        <f t="shared" si="681"/>
        <v/>
      </c>
      <c r="J14842" s="379" t="str">
        <f t="shared" si="682"/>
        <v/>
      </c>
      <c r="K14842" s="391" t="str">
        <f t="shared" si="683"/>
        <v/>
      </c>
    </row>
    <row r="14843" spans="9:11">
      <c r="I14843" s="379" t="str">
        <f t="shared" si="681"/>
        <v/>
      </c>
      <c r="J14843" s="379" t="str">
        <f t="shared" si="682"/>
        <v/>
      </c>
      <c r="K14843" s="391" t="str">
        <f t="shared" si="683"/>
        <v/>
      </c>
    </row>
    <row r="14844" spans="9:11">
      <c r="I14844" s="379" t="str">
        <f t="shared" si="681"/>
        <v/>
      </c>
      <c r="J14844" s="379" t="str">
        <f t="shared" si="682"/>
        <v/>
      </c>
      <c r="K14844" s="391" t="str">
        <f t="shared" si="683"/>
        <v/>
      </c>
    </row>
    <row r="14845" spans="9:11">
      <c r="I14845" s="379" t="str">
        <f t="shared" si="681"/>
        <v/>
      </c>
      <c r="J14845" s="379" t="str">
        <f t="shared" si="682"/>
        <v/>
      </c>
      <c r="K14845" s="391" t="str">
        <f t="shared" si="683"/>
        <v/>
      </c>
    </row>
    <row r="14846" spans="9:11">
      <c r="I14846" s="379" t="str">
        <f t="shared" si="681"/>
        <v/>
      </c>
      <c r="J14846" s="379" t="str">
        <f t="shared" si="682"/>
        <v/>
      </c>
      <c r="K14846" s="391" t="str">
        <f t="shared" si="683"/>
        <v/>
      </c>
    </row>
    <row r="14847" spans="9:11">
      <c r="I14847" s="379" t="str">
        <f t="shared" si="681"/>
        <v/>
      </c>
      <c r="J14847" s="379" t="str">
        <f t="shared" si="682"/>
        <v/>
      </c>
      <c r="K14847" s="391" t="str">
        <f t="shared" si="683"/>
        <v/>
      </c>
    </row>
    <row r="14848" spans="9:11">
      <c r="I14848" s="379" t="str">
        <f t="shared" si="681"/>
        <v/>
      </c>
      <c r="J14848" s="379" t="str">
        <f t="shared" si="682"/>
        <v/>
      </c>
      <c r="K14848" s="391" t="str">
        <f t="shared" si="683"/>
        <v/>
      </c>
    </row>
    <row r="14849" spans="9:11">
      <c r="I14849" s="379" t="str">
        <f t="shared" si="681"/>
        <v/>
      </c>
      <c r="J14849" s="379" t="str">
        <f t="shared" si="682"/>
        <v/>
      </c>
      <c r="K14849" s="391" t="str">
        <f t="shared" si="683"/>
        <v/>
      </c>
    </row>
    <row r="14850" spans="9:11">
      <c r="I14850" s="379" t="str">
        <f t="shared" si="681"/>
        <v/>
      </c>
      <c r="J14850" s="379" t="str">
        <f t="shared" si="682"/>
        <v/>
      </c>
      <c r="K14850" s="391" t="str">
        <f t="shared" si="683"/>
        <v/>
      </c>
    </row>
    <row r="14851" spans="9:11">
      <c r="I14851" s="379" t="str">
        <f t="shared" si="681"/>
        <v/>
      </c>
      <c r="J14851" s="379" t="str">
        <f t="shared" si="682"/>
        <v/>
      </c>
      <c r="K14851" s="391" t="str">
        <f t="shared" si="683"/>
        <v/>
      </c>
    </row>
    <row r="14852" spans="9:11">
      <c r="I14852" s="379" t="str">
        <f t="shared" ref="I14852:I14915" si="684">IF(F15564&lt;&gt;"",F15564-$I$199,"")</f>
        <v/>
      </c>
      <c r="J14852" s="379" t="str">
        <f t="shared" ref="J14852:J14915" si="685">IF(I14852&lt;&gt;"",NETWORKDAYS($I$199,F15564-1,$N$201:$N$224),"")</f>
        <v/>
      </c>
      <c r="K14852" s="391" t="str">
        <f t="shared" ref="K14852:K14915" si="686">IF(I14852&lt;&gt;"",RIGHT(D15564,LEN(D15564)-FIND(" ",D15564)),"")</f>
        <v/>
      </c>
    </row>
    <row r="14853" spans="9:11">
      <c r="I14853" s="379" t="str">
        <f t="shared" si="684"/>
        <v/>
      </c>
      <c r="J14853" s="379" t="str">
        <f t="shared" si="685"/>
        <v/>
      </c>
      <c r="K14853" s="391" t="str">
        <f t="shared" si="686"/>
        <v/>
      </c>
    </row>
    <row r="14854" spans="9:11">
      <c r="I14854" s="379" t="str">
        <f t="shared" si="684"/>
        <v/>
      </c>
      <c r="J14854" s="379" t="str">
        <f t="shared" si="685"/>
        <v/>
      </c>
      <c r="K14854" s="391" t="str">
        <f t="shared" si="686"/>
        <v/>
      </c>
    </row>
    <row r="14855" spans="9:11">
      <c r="I14855" s="379" t="str">
        <f t="shared" si="684"/>
        <v/>
      </c>
      <c r="J14855" s="379" t="str">
        <f t="shared" si="685"/>
        <v/>
      </c>
      <c r="K14855" s="391" t="str">
        <f t="shared" si="686"/>
        <v/>
      </c>
    </row>
    <row r="14856" spans="9:11">
      <c r="I14856" s="379" t="str">
        <f t="shared" si="684"/>
        <v/>
      </c>
      <c r="J14856" s="379" t="str">
        <f t="shared" si="685"/>
        <v/>
      </c>
      <c r="K14856" s="391" t="str">
        <f t="shared" si="686"/>
        <v/>
      </c>
    </row>
    <row r="14857" spans="9:11">
      <c r="I14857" s="379" t="str">
        <f t="shared" si="684"/>
        <v/>
      </c>
      <c r="J14857" s="379" t="str">
        <f t="shared" si="685"/>
        <v/>
      </c>
      <c r="K14857" s="391" t="str">
        <f t="shared" si="686"/>
        <v/>
      </c>
    </row>
    <row r="14858" spans="9:11">
      <c r="I14858" s="379" t="str">
        <f t="shared" si="684"/>
        <v/>
      </c>
      <c r="J14858" s="379" t="str">
        <f t="shared" si="685"/>
        <v/>
      </c>
      <c r="K14858" s="391" t="str">
        <f t="shared" si="686"/>
        <v/>
      </c>
    </row>
    <row r="14859" spans="9:11">
      <c r="I14859" s="379" t="str">
        <f t="shared" si="684"/>
        <v/>
      </c>
      <c r="J14859" s="379" t="str">
        <f t="shared" si="685"/>
        <v/>
      </c>
      <c r="K14859" s="391" t="str">
        <f t="shared" si="686"/>
        <v/>
      </c>
    </row>
    <row r="14860" spans="9:11">
      <c r="I14860" s="379" t="str">
        <f t="shared" si="684"/>
        <v/>
      </c>
      <c r="J14860" s="379" t="str">
        <f t="shared" si="685"/>
        <v/>
      </c>
      <c r="K14860" s="391" t="str">
        <f t="shared" si="686"/>
        <v/>
      </c>
    </row>
    <row r="14861" spans="9:11">
      <c r="I14861" s="379" t="str">
        <f t="shared" si="684"/>
        <v/>
      </c>
      <c r="J14861" s="379" t="str">
        <f t="shared" si="685"/>
        <v/>
      </c>
      <c r="K14861" s="391" t="str">
        <f t="shared" si="686"/>
        <v/>
      </c>
    </row>
    <row r="14862" spans="9:11">
      <c r="I14862" s="379" t="str">
        <f t="shared" si="684"/>
        <v/>
      </c>
      <c r="J14862" s="379" t="str">
        <f t="shared" si="685"/>
        <v/>
      </c>
      <c r="K14862" s="391" t="str">
        <f t="shared" si="686"/>
        <v/>
      </c>
    </row>
    <row r="14863" spans="9:11">
      <c r="I14863" s="379" t="str">
        <f t="shared" si="684"/>
        <v/>
      </c>
      <c r="J14863" s="379" t="str">
        <f t="shared" si="685"/>
        <v/>
      </c>
      <c r="K14863" s="391" t="str">
        <f t="shared" si="686"/>
        <v/>
      </c>
    </row>
    <row r="14864" spans="9:11">
      <c r="I14864" s="379" t="str">
        <f t="shared" si="684"/>
        <v/>
      </c>
      <c r="J14864" s="379" t="str">
        <f t="shared" si="685"/>
        <v/>
      </c>
      <c r="K14864" s="391" t="str">
        <f t="shared" si="686"/>
        <v/>
      </c>
    </row>
    <row r="14865" spans="9:11">
      <c r="I14865" s="379" t="str">
        <f t="shared" si="684"/>
        <v/>
      </c>
      <c r="J14865" s="379" t="str">
        <f t="shared" si="685"/>
        <v/>
      </c>
      <c r="K14865" s="391" t="str">
        <f t="shared" si="686"/>
        <v/>
      </c>
    </row>
    <row r="14866" spans="9:11">
      <c r="I14866" s="379" t="str">
        <f t="shared" si="684"/>
        <v/>
      </c>
      <c r="J14866" s="379" t="str">
        <f t="shared" si="685"/>
        <v/>
      </c>
      <c r="K14866" s="391" t="str">
        <f t="shared" si="686"/>
        <v/>
      </c>
    </row>
    <row r="14867" spans="9:11">
      <c r="I14867" s="379" t="str">
        <f t="shared" si="684"/>
        <v/>
      </c>
      <c r="J14867" s="379" t="str">
        <f t="shared" si="685"/>
        <v/>
      </c>
      <c r="K14867" s="391" t="str">
        <f t="shared" si="686"/>
        <v/>
      </c>
    </row>
    <row r="14868" spans="9:11">
      <c r="I14868" s="379" t="str">
        <f t="shared" si="684"/>
        <v/>
      </c>
      <c r="J14868" s="379" t="str">
        <f t="shared" si="685"/>
        <v/>
      </c>
      <c r="K14868" s="391" t="str">
        <f t="shared" si="686"/>
        <v/>
      </c>
    </row>
    <row r="14869" spans="9:11">
      <c r="I14869" s="379" t="str">
        <f t="shared" si="684"/>
        <v/>
      </c>
      <c r="J14869" s="379" t="str">
        <f t="shared" si="685"/>
        <v/>
      </c>
      <c r="K14869" s="391" t="str">
        <f t="shared" si="686"/>
        <v/>
      </c>
    </row>
    <row r="14870" spans="9:11">
      <c r="I14870" s="379" t="str">
        <f t="shared" si="684"/>
        <v/>
      </c>
      <c r="J14870" s="379" t="str">
        <f t="shared" si="685"/>
        <v/>
      </c>
      <c r="K14870" s="391" t="str">
        <f t="shared" si="686"/>
        <v/>
      </c>
    </row>
    <row r="14871" spans="9:11">
      <c r="I14871" s="379" t="str">
        <f t="shared" si="684"/>
        <v/>
      </c>
      <c r="J14871" s="379" t="str">
        <f t="shared" si="685"/>
        <v/>
      </c>
      <c r="K14871" s="391" t="str">
        <f t="shared" si="686"/>
        <v/>
      </c>
    </row>
    <row r="14872" spans="9:11">
      <c r="I14872" s="379" t="str">
        <f t="shared" si="684"/>
        <v/>
      </c>
      <c r="J14872" s="379" t="str">
        <f t="shared" si="685"/>
        <v/>
      </c>
      <c r="K14872" s="391" t="str">
        <f t="shared" si="686"/>
        <v/>
      </c>
    </row>
    <row r="14873" spans="9:11">
      <c r="I14873" s="379" t="str">
        <f t="shared" si="684"/>
        <v/>
      </c>
      <c r="J14873" s="379" t="str">
        <f t="shared" si="685"/>
        <v/>
      </c>
      <c r="K14873" s="391" t="str">
        <f t="shared" si="686"/>
        <v/>
      </c>
    </row>
    <row r="14874" spans="9:11">
      <c r="I14874" s="379" t="str">
        <f t="shared" si="684"/>
        <v/>
      </c>
      <c r="J14874" s="379" t="str">
        <f t="shared" si="685"/>
        <v/>
      </c>
      <c r="K14874" s="391" t="str">
        <f t="shared" si="686"/>
        <v/>
      </c>
    </row>
    <row r="14875" spans="9:11">
      <c r="I14875" s="379" t="str">
        <f t="shared" si="684"/>
        <v/>
      </c>
      <c r="J14875" s="379" t="str">
        <f t="shared" si="685"/>
        <v/>
      </c>
      <c r="K14875" s="391" t="str">
        <f t="shared" si="686"/>
        <v/>
      </c>
    </row>
    <row r="14876" spans="9:11">
      <c r="I14876" s="379" t="str">
        <f t="shared" si="684"/>
        <v/>
      </c>
      <c r="J14876" s="379" t="str">
        <f t="shared" si="685"/>
        <v/>
      </c>
      <c r="K14876" s="391" t="str">
        <f t="shared" si="686"/>
        <v/>
      </c>
    </row>
    <row r="14877" spans="9:11">
      <c r="I14877" s="379" t="str">
        <f t="shared" si="684"/>
        <v/>
      </c>
      <c r="J14877" s="379" t="str">
        <f t="shared" si="685"/>
        <v/>
      </c>
      <c r="K14877" s="391" t="str">
        <f t="shared" si="686"/>
        <v/>
      </c>
    </row>
    <row r="14878" spans="9:11">
      <c r="I14878" s="379" t="str">
        <f t="shared" si="684"/>
        <v/>
      </c>
      <c r="J14878" s="379" t="str">
        <f t="shared" si="685"/>
        <v/>
      </c>
      <c r="K14878" s="391" t="str">
        <f t="shared" si="686"/>
        <v/>
      </c>
    </row>
    <row r="14879" spans="9:11">
      <c r="I14879" s="379" t="str">
        <f t="shared" si="684"/>
        <v/>
      </c>
      <c r="J14879" s="379" t="str">
        <f t="shared" si="685"/>
        <v/>
      </c>
      <c r="K14879" s="391" t="str">
        <f t="shared" si="686"/>
        <v/>
      </c>
    </row>
    <row r="14880" spans="9:11">
      <c r="I14880" s="379" t="str">
        <f t="shared" si="684"/>
        <v/>
      </c>
      <c r="J14880" s="379" t="str">
        <f t="shared" si="685"/>
        <v/>
      </c>
      <c r="K14880" s="391" t="str">
        <f t="shared" si="686"/>
        <v/>
      </c>
    </row>
    <row r="14881" spans="9:11">
      <c r="I14881" s="379" t="str">
        <f t="shared" si="684"/>
        <v/>
      </c>
      <c r="J14881" s="379" t="str">
        <f t="shared" si="685"/>
        <v/>
      </c>
      <c r="K14881" s="391" t="str">
        <f t="shared" si="686"/>
        <v/>
      </c>
    </row>
    <row r="14882" spans="9:11">
      <c r="I14882" s="379" t="str">
        <f t="shared" si="684"/>
        <v/>
      </c>
      <c r="J14882" s="379" t="str">
        <f t="shared" si="685"/>
        <v/>
      </c>
      <c r="K14882" s="391" t="str">
        <f t="shared" si="686"/>
        <v/>
      </c>
    </row>
    <row r="14883" spans="9:11">
      <c r="I14883" s="379" t="str">
        <f t="shared" si="684"/>
        <v/>
      </c>
      <c r="J14883" s="379" t="str">
        <f t="shared" si="685"/>
        <v/>
      </c>
      <c r="K14883" s="391" t="str">
        <f t="shared" si="686"/>
        <v/>
      </c>
    </row>
    <row r="14884" spans="9:11">
      <c r="I14884" s="379" t="str">
        <f t="shared" si="684"/>
        <v/>
      </c>
      <c r="J14884" s="379" t="str">
        <f t="shared" si="685"/>
        <v/>
      </c>
      <c r="K14884" s="391" t="str">
        <f t="shared" si="686"/>
        <v/>
      </c>
    </row>
    <row r="14885" spans="9:11">
      <c r="I14885" s="379" t="str">
        <f t="shared" si="684"/>
        <v/>
      </c>
      <c r="J14885" s="379" t="str">
        <f t="shared" si="685"/>
        <v/>
      </c>
      <c r="K14885" s="391" t="str">
        <f t="shared" si="686"/>
        <v/>
      </c>
    </row>
    <row r="14886" spans="9:11">
      <c r="I14886" s="379" t="str">
        <f t="shared" si="684"/>
        <v/>
      </c>
      <c r="J14886" s="379" t="str">
        <f t="shared" si="685"/>
        <v/>
      </c>
      <c r="K14886" s="391" t="str">
        <f t="shared" si="686"/>
        <v/>
      </c>
    </row>
    <row r="14887" spans="9:11">
      <c r="I14887" s="379" t="str">
        <f t="shared" si="684"/>
        <v/>
      </c>
      <c r="J14887" s="379" t="str">
        <f t="shared" si="685"/>
        <v/>
      </c>
      <c r="K14887" s="391" t="str">
        <f t="shared" si="686"/>
        <v/>
      </c>
    </row>
    <row r="14888" spans="9:11">
      <c r="I14888" s="379" t="str">
        <f t="shared" si="684"/>
        <v/>
      </c>
      <c r="J14888" s="379" t="str">
        <f t="shared" si="685"/>
        <v/>
      </c>
      <c r="K14888" s="391" t="str">
        <f t="shared" si="686"/>
        <v/>
      </c>
    </row>
    <row r="14889" spans="9:11">
      <c r="I14889" s="379" t="str">
        <f t="shared" si="684"/>
        <v/>
      </c>
      <c r="J14889" s="379" t="str">
        <f t="shared" si="685"/>
        <v/>
      </c>
      <c r="K14889" s="391" t="str">
        <f t="shared" si="686"/>
        <v/>
      </c>
    </row>
    <row r="14890" spans="9:11">
      <c r="I14890" s="379" t="str">
        <f t="shared" si="684"/>
        <v/>
      </c>
      <c r="J14890" s="379" t="str">
        <f t="shared" si="685"/>
        <v/>
      </c>
      <c r="K14890" s="391" t="str">
        <f t="shared" si="686"/>
        <v/>
      </c>
    </row>
    <row r="14891" spans="9:11">
      <c r="I14891" s="379" t="str">
        <f t="shared" si="684"/>
        <v/>
      </c>
      <c r="J14891" s="379" t="str">
        <f t="shared" si="685"/>
        <v/>
      </c>
      <c r="K14891" s="391" t="str">
        <f t="shared" si="686"/>
        <v/>
      </c>
    </row>
    <row r="14892" spans="9:11">
      <c r="I14892" s="379" t="str">
        <f t="shared" si="684"/>
        <v/>
      </c>
      <c r="J14892" s="379" t="str">
        <f t="shared" si="685"/>
        <v/>
      </c>
      <c r="K14892" s="391" t="str">
        <f t="shared" si="686"/>
        <v/>
      </c>
    </row>
    <row r="14893" spans="9:11">
      <c r="I14893" s="379" t="str">
        <f t="shared" si="684"/>
        <v/>
      </c>
      <c r="J14893" s="379" t="str">
        <f t="shared" si="685"/>
        <v/>
      </c>
      <c r="K14893" s="391" t="str">
        <f t="shared" si="686"/>
        <v/>
      </c>
    </row>
    <row r="14894" spans="9:11">
      <c r="I14894" s="379" t="str">
        <f t="shared" si="684"/>
        <v/>
      </c>
      <c r="J14894" s="379" t="str">
        <f t="shared" si="685"/>
        <v/>
      </c>
      <c r="K14894" s="391" t="str">
        <f t="shared" si="686"/>
        <v/>
      </c>
    </row>
    <row r="14895" spans="9:11">
      <c r="I14895" s="379" t="str">
        <f t="shared" si="684"/>
        <v/>
      </c>
      <c r="J14895" s="379" t="str">
        <f t="shared" si="685"/>
        <v/>
      </c>
      <c r="K14895" s="391" t="str">
        <f t="shared" si="686"/>
        <v/>
      </c>
    </row>
    <row r="14896" spans="9:11">
      <c r="I14896" s="379" t="str">
        <f t="shared" si="684"/>
        <v/>
      </c>
      <c r="J14896" s="379" t="str">
        <f t="shared" si="685"/>
        <v/>
      </c>
      <c r="K14896" s="391" t="str">
        <f t="shared" si="686"/>
        <v/>
      </c>
    </row>
    <row r="14897" spans="9:11">
      <c r="I14897" s="379" t="str">
        <f t="shared" si="684"/>
        <v/>
      </c>
      <c r="J14897" s="379" t="str">
        <f t="shared" si="685"/>
        <v/>
      </c>
      <c r="K14897" s="391" t="str">
        <f t="shared" si="686"/>
        <v/>
      </c>
    </row>
    <row r="14898" spans="9:11">
      <c r="I14898" s="379" t="str">
        <f t="shared" si="684"/>
        <v/>
      </c>
      <c r="J14898" s="379" t="str">
        <f t="shared" si="685"/>
        <v/>
      </c>
      <c r="K14898" s="391" t="str">
        <f t="shared" si="686"/>
        <v/>
      </c>
    </row>
    <row r="14899" spans="9:11">
      <c r="I14899" s="379" t="str">
        <f t="shared" si="684"/>
        <v/>
      </c>
      <c r="J14899" s="379" t="str">
        <f t="shared" si="685"/>
        <v/>
      </c>
      <c r="K14899" s="391" t="str">
        <f t="shared" si="686"/>
        <v/>
      </c>
    </row>
    <row r="14900" spans="9:11">
      <c r="I14900" s="379" t="str">
        <f t="shared" si="684"/>
        <v/>
      </c>
      <c r="J14900" s="379" t="str">
        <f t="shared" si="685"/>
        <v/>
      </c>
      <c r="K14900" s="391" t="str">
        <f t="shared" si="686"/>
        <v/>
      </c>
    </row>
    <row r="14901" spans="9:11">
      <c r="I14901" s="379" t="str">
        <f t="shared" si="684"/>
        <v/>
      </c>
      <c r="J14901" s="379" t="str">
        <f t="shared" si="685"/>
        <v/>
      </c>
      <c r="K14901" s="391" t="str">
        <f t="shared" si="686"/>
        <v/>
      </c>
    </row>
    <row r="14902" spans="9:11">
      <c r="I14902" s="379" t="str">
        <f t="shared" si="684"/>
        <v/>
      </c>
      <c r="J14902" s="379" t="str">
        <f t="shared" si="685"/>
        <v/>
      </c>
      <c r="K14902" s="391" t="str">
        <f t="shared" si="686"/>
        <v/>
      </c>
    </row>
    <row r="14903" spans="9:11">
      <c r="I14903" s="379" t="str">
        <f t="shared" si="684"/>
        <v/>
      </c>
      <c r="J14903" s="379" t="str">
        <f t="shared" si="685"/>
        <v/>
      </c>
      <c r="K14903" s="391" t="str">
        <f t="shared" si="686"/>
        <v/>
      </c>
    </row>
    <row r="14904" spans="9:11">
      <c r="I14904" s="379" t="str">
        <f t="shared" si="684"/>
        <v/>
      </c>
      <c r="J14904" s="379" t="str">
        <f t="shared" si="685"/>
        <v/>
      </c>
      <c r="K14904" s="391" t="str">
        <f t="shared" si="686"/>
        <v/>
      </c>
    </row>
    <row r="14905" spans="9:11">
      <c r="I14905" s="379" t="str">
        <f t="shared" si="684"/>
        <v/>
      </c>
      <c r="J14905" s="379" t="str">
        <f t="shared" si="685"/>
        <v/>
      </c>
      <c r="K14905" s="391" t="str">
        <f t="shared" si="686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O95"/>
  <sheetViews>
    <sheetView zoomScale="60" zoomScaleNormal="60" workbookViewId="0">
      <selection activeCell="K41" sqref="K40:K41"/>
    </sheetView>
  </sheetViews>
  <sheetFormatPr defaultColWidth="0" defaultRowHeight="15"/>
  <cols>
    <col min="1" max="1" width="5.28515625" customWidth="1"/>
    <col min="2" max="2" width="33.28515625" customWidth="1"/>
    <col min="3" max="3" width="22.7109375" customWidth="1"/>
    <col min="4" max="4" width="14.42578125" customWidth="1"/>
    <col min="5" max="5" width="5.42578125" customWidth="1"/>
    <col min="6" max="6" width="15.85546875" customWidth="1"/>
    <col min="7" max="12" width="25.85546875" customWidth="1"/>
    <col min="13" max="13" width="19" customWidth="1"/>
    <col min="14" max="14" width="20.42578125" bestFit="1" customWidth="1"/>
    <col min="15" max="15" width="51.28515625" customWidth="1"/>
    <col min="16" max="16384" width="9.140625" hidden="1"/>
  </cols>
  <sheetData>
    <row r="1" spans="1:15" s="229" customFormat="1" ht="18">
      <c r="A1" s="187"/>
      <c r="B1" s="187"/>
      <c r="C1" s="187"/>
      <c r="D1" s="187"/>
      <c r="E1" s="187"/>
      <c r="F1" s="187"/>
    </row>
    <row r="2" spans="1:15" s="146" customFormat="1" ht="48" customHeight="1">
      <c r="A2" s="426" t="s">
        <v>837</v>
      </c>
      <c r="B2" s="426"/>
      <c r="C2" s="426"/>
      <c r="D2" s="426"/>
      <c r="E2" s="426"/>
      <c r="F2" s="255"/>
      <c r="G2" s="232" t="s">
        <v>780</v>
      </c>
      <c r="H2" s="230"/>
      <c r="I2" s="230"/>
      <c r="J2" s="230"/>
      <c r="K2" s="230"/>
      <c r="L2" s="230"/>
      <c r="M2" s="230"/>
      <c r="N2" s="230"/>
      <c r="O2" s="230"/>
    </row>
    <row r="3" spans="1:15" s="146" customFormat="1" ht="2.25" customHeight="1">
      <c r="A3" s="37"/>
      <c r="B3" s="37"/>
      <c r="C3" s="37"/>
      <c r="D3" s="37"/>
      <c r="E3" s="37"/>
      <c r="F3" s="256"/>
      <c r="G3" s="244"/>
      <c r="H3" s="244"/>
      <c r="I3" s="244"/>
      <c r="J3" s="244"/>
      <c r="K3" s="244"/>
      <c r="L3" s="244"/>
      <c r="M3" s="244"/>
      <c r="N3" s="244"/>
      <c r="O3" s="245"/>
    </row>
    <row r="4" spans="1:15" s="146" customFormat="1" ht="18">
      <c r="A4" s="37"/>
      <c r="B4" s="37"/>
      <c r="C4" s="37"/>
      <c r="D4" s="37"/>
      <c r="E4" s="37"/>
      <c r="F4" s="139" t="s">
        <v>27</v>
      </c>
      <c r="G4" s="139" t="s">
        <v>27</v>
      </c>
      <c r="H4" s="139" t="s">
        <v>777</v>
      </c>
      <c r="I4" s="139" t="s">
        <v>8</v>
      </c>
      <c r="J4" s="233" t="s">
        <v>823</v>
      </c>
      <c r="K4" s="140" t="s">
        <v>183</v>
      </c>
      <c r="L4" s="140" t="s">
        <v>184</v>
      </c>
      <c r="M4" s="140" t="s">
        <v>128</v>
      </c>
      <c r="N4" s="140" t="s">
        <v>129</v>
      </c>
      <c r="O4" s="246"/>
    </row>
    <row r="5" spans="1:15" s="146" customFormat="1" ht="22.5" customHeight="1">
      <c r="A5" s="5"/>
      <c r="B5" s="319" t="s">
        <v>172</v>
      </c>
      <c r="C5" s="320" t="b">
        <f>CARTEIRA!C4</f>
        <v>0</v>
      </c>
      <c r="D5" s="321">
        <f>CARTEIRA!D4</f>
        <v>1</v>
      </c>
      <c r="E5" s="5"/>
      <c r="F5" s="268" t="str">
        <f>IF(CARTEIRA!H25="","",CARTEIRA!H25)</f>
        <v>AÇÃO</v>
      </c>
      <c r="G5" s="268" t="str">
        <f>IF(CARTEIRA!I25="","",CARTEIRA!I25)</f>
        <v>FESA4</v>
      </c>
      <c r="H5" s="141">
        <f>IF(CARTEIRA!J25="","",CARTEIRA!J25)</f>
        <v>600</v>
      </c>
      <c r="I5" s="142">
        <f>IF(CARTEIRA!K25="","",CARTEIRA!K25)</f>
        <v>19.329999999999998</v>
      </c>
      <c r="J5" s="142">
        <v>5212.29</v>
      </c>
      <c r="K5" s="142">
        <f>IF(H5="","",H5*I5)</f>
        <v>11597.999999999998</v>
      </c>
      <c r="L5" s="143">
        <f>IF(H5="","",H5*J5)</f>
        <v>3127374</v>
      </c>
      <c r="M5" s="144">
        <f t="shared" ref="M5:M28" si="0">IFERROR((L5-K5)/K5,"")</f>
        <v>268.64769787894471</v>
      </c>
      <c r="N5" s="145">
        <f t="shared" ref="N5:N28" si="1">IFERROR(K5*M5,"")</f>
        <v>3115776.0000000005</v>
      </c>
      <c r="O5" s="246"/>
    </row>
    <row r="6" spans="1:15" s="146" customFormat="1" ht="22.5" customHeight="1">
      <c r="A6" s="5"/>
      <c r="B6" s="67" t="str">
        <f>CARTEIRA!B6</f>
        <v xml:space="preserve">Caixa Disponível </v>
      </c>
      <c r="C6" s="63">
        <f>CARTEIRA!C6</f>
        <v>-62011.847709999973</v>
      </c>
      <c r="D6" s="64" t="str">
        <f>CARTEIRA!D6</f>
        <v/>
      </c>
      <c r="E6" s="5"/>
      <c r="F6" s="318" t="str">
        <f>IF(CARTEIRA!H26="","",CARTEIRA!H26)</f>
        <v>AÇÃO</v>
      </c>
      <c r="G6" s="318" t="str">
        <f>IF(CARTEIRA!I26="","",CARTEIRA!I26)</f>
        <v>BIDI4</v>
      </c>
      <c r="H6" s="147">
        <f>IF(CARTEIRA!J26="","",CARTEIRA!J26)</f>
        <v>300</v>
      </c>
      <c r="I6" s="148">
        <f>IF(CARTEIRA!K26="","",CARTEIRA!K26)</f>
        <v>28.22</v>
      </c>
      <c r="J6" s="234">
        <v>61.32</v>
      </c>
      <c r="K6" s="149">
        <f t="shared" ref="K6:K14" si="2">IF(H6="","",H6*I6)</f>
        <v>8466</v>
      </c>
      <c r="L6" s="150">
        <f t="shared" ref="L6:L14" si="3">IF(H6="","",H6*J6)</f>
        <v>18396</v>
      </c>
      <c r="M6" s="151">
        <f t="shared" si="0"/>
        <v>1.1729270021261518</v>
      </c>
      <c r="N6" s="152">
        <f t="shared" si="1"/>
        <v>9930</v>
      </c>
      <c r="O6" s="231"/>
    </row>
    <row r="7" spans="1:15" s="146" customFormat="1" ht="22.5" customHeight="1">
      <c r="A7" s="5"/>
      <c r="B7" s="67" t="str">
        <f>CARTEIRA!B7</f>
        <v>Crypto</v>
      </c>
      <c r="C7" s="63">
        <f>CARTEIRA!C7</f>
        <v>5235.490722429</v>
      </c>
      <c r="D7" s="64" t="str">
        <f>CARTEIRA!D7</f>
        <v/>
      </c>
      <c r="E7" s="5"/>
      <c r="F7" s="268" t="str">
        <f>IF(CARTEIRA!H27="","",CARTEIRA!H27)</f>
        <v>FII</v>
      </c>
      <c r="G7" s="268" t="str">
        <f>IF(CARTEIRA!I27="","",CARTEIRA!I27)</f>
        <v>HGLG11</v>
      </c>
      <c r="H7" s="141">
        <f>IF(CARTEIRA!J27="","",CARTEIRA!J27)</f>
        <v>50</v>
      </c>
      <c r="I7" s="142">
        <f>IF(CARTEIRA!K27="","",CARTEIRA!K27)</f>
        <v>179.87</v>
      </c>
      <c r="J7" s="142">
        <v>33.15</v>
      </c>
      <c r="K7" s="142">
        <f t="shared" si="2"/>
        <v>8993.5</v>
      </c>
      <c r="L7" s="143">
        <f t="shared" si="3"/>
        <v>1657.5</v>
      </c>
      <c r="M7" s="144">
        <f t="shared" si="0"/>
        <v>-0.81570022794240282</v>
      </c>
      <c r="N7" s="145">
        <f t="shared" si="1"/>
        <v>-7336</v>
      </c>
      <c r="O7" s="231"/>
    </row>
    <row r="8" spans="1:15" s="146" customFormat="1" ht="22.5" customHeight="1">
      <c r="A8" s="5"/>
      <c r="B8" s="67" t="str">
        <f>CARTEIRA!B8</f>
        <v>Renda Fixa / Fundos</v>
      </c>
      <c r="C8" s="63">
        <f>CARTEIRA!C8</f>
        <v>3000</v>
      </c>
      <c r="D8" s="64" t="str">
        <f>CARTEIRA!D8</f>
        <v/>
      </c>
      <c r="E8" s="5"/>
      <c r="F8" s="318" t="str">
        <f>IF(CARTEIRA!H28="","",CARTEIRA!H28)</f>
        <v>AÇÃO</v>
      </c>
      <c r="G8" s="318" t="str">
        <f>IF(CARTEIRA!I28="","",CARTEIRA!I28)</f>
        <v>BBSE3</v>
      </c>
      <c r="H8" s="147">
        <f>IF(CARTEIRA!J28="","",CARTEIRA!J28)</f>
        <v>300</v>
      </c>
      <c r="I8" s="148">
        <f>IF(CARTEIRA!K28="","",CARTEIRA!K28)</f>
        <v>35.19</v>
      </c>
      <c r="J8" s="234">
        <v>54862.84</v>
      </c>
      <c r="K8" s="149">
        <f t="shared" si="2"/>
        <v>10557</v>
      </c>
      <c r="L8" s="150">
        <f t="shared" si="3"/>
        <v>16458851.999999998</v>
      </c>
      <c r="M8" s="151">
        <f t="shared" si="0"/>
        <v>1558.0463199772662</v>
      </c>
      <c r="N8" s="152">
        <f t="shared" si="1"/>
        <v>16448295</v>
      </c>
      <c r="O8" s="229"/>
    </row>
    <row r="9" spans="1:15" s="146" customFormat="1" ht="22.5" customHeight="1">
      <c r="A9" s="5"/>
      <c r="B9" s="67" t="str">
        <f>CARTEIRA!B9</f>
        <v>Ação</v>
      </c>
      <c r="C9" s="63">
        <f>CARTEIRA!C9</f>
        <v>77451</v>
      </c>
      <c r="D9" s="64" t="str">
        <f>CARTEIRA!D9</f>
        <v/>
      </c>
      <c r="E9" s="5"/>
      <c r="F9" s="268" t="str">
        <f>IF(CARTEIRA!H29="","",CARTEIRA!H29)</f>
        <v>FII</v>
      </c>
      <c r="G9" s="268" t="str">
        <f>IF(CARTEIRA!I29="","",CARTEIRA!I29)</f>
        <v>KNCR11</v>
      </c>
      <c r="H9" s="141">
        <f>IF(CARTEIRA!J29="","",CARTEIRA!J29)</f>
        <v>100</v>
      </c>
      <c r="I9" s="142">
        <f>IF(CARTEIRA!K29="","",CARTEIRA!K29)</f>
        <v>103.7</v>
      </c>
      <c r="J9" s="142">
        <v>251.55</v>
      </c>
      <c r="K9" s="142">
        <f t="shared" si="2"/>
        <v>10370</v>
      </c>
      <c r="L9" s="143">
        <f t="shared" si="3"/>
        <v>25155</v>
      </c>
      <c r="M9" s="144">
        <f t="shared" si="0"/>
        <v>1.4257473481195757</v>
      </c>
      <c r="N9" s="145">
        <f t="shared" si="1"/>
        <v>14785</v>
      </c>
      <c r="O9" s="229"/>
    </row>
    <row r="10" spans="1:15" s="146" customFormat="1" ht="22.5" customHeight="1">
      <c r="A10" s="5"/>
      <c r="B10" s="67" t="str">
        <f>CARTEIRA!B10</f>
        <v>FII</v>
      </c>
      <c r="C10" s="63">
        <f>CARTEIRA!C10</f>
        <v>27889.600000000002</v>
      </c>
      <c r="D10" s="64" t="str">
        <f>CARTEIRA!D10</f>
        <v/>
      </c>
      <c r="E10" s="5"/>
      <c r="F10" s="318" t="str">
        <f>IF(CARTEIRA!H30="","",CARTEIRA!H30)</f>
        <v>AÇÃO</v>
      </c>
      <c r="G10" s="318" t="str">
        <f>IF(CARTEIRA!I30="","",CARTEIRA!I30)</f>
        <v>TRIS3</v>
      </c>
      <c r="H10" s="147">
        <f>IF(CARTEIRA!J30="","",CARTEIRA!J30)</f>
        <v>600</v>
      </c>
      <c r="I10" s="148">
        <f>IF(CARTEIRA!K30="","",CARTEIRA!K30)</f>
        <v>13.71</v>
      </c>
      <c r="J10" s="234">
        <v>133.1</v>
      </c>
      <c r="K10" s="149">
        <f t="shared" si="2"/>
        <v>8226</v>
      </c>
      <c r="L10" s="150">
        <f t="shared" si="3"/>
        <v>79860</v>
      </c>
      <c r="M10" s="151">
        <f t="shared" si="0"/>
        <v>8.708242159008023</v>
      </c>
      <c r="N10" s="152">
        <f t="shared" si="1"/>
        <v>71634</v>
      </c>
      <c r="O10" s="229"/>
    </row>
    <row r="11" spans="1:15" s="146" customFormat="1" ht="22.5" customHeight="1">
      <c r="A11" s="5"/>
      <c r="B11" s="67" t="str">
        <f>CARTEIRA!B11</f>
        <v>Exterior</v>
      </c>
      <c r="C11" s="63">
        <f>CARTEIRA!C11</f>
        <v>24021.124439999996</v>
      </c>
      <c r="D11" s="64" t="str">
        <f>CARTEIRA!D11</f>
        <v/>
      </c>
      <c r="E11" s="5"/>
      <c r="F11" s="268" t="str">
        <f>IF(CARTEIRA!H31="","",CARTEIRA!H31)</f>
        <v>CRYPTO</v>
      </c>
      <c r="G11" s="268" t="str">
        <f>IF(CARTEIRA!I31="","",CARTEIRA!I31)</f>
        <v>BTC</v>
      </c>
      <c r="H11" s="141">
        <f>IF(CARTEIRA!J31="","",CARTEIRA!J31)</f>
        <v>2.8548299999999999E-2</v>
      </c>
      <c r="I11" s="142">
        <f>IF(CARTEIRA!K31="","",CARTEIRA!K31)</f>
        <v>1000</v>
      </c>
      <c r="J11" s="142">
        <v>17691.080000000002</v>
      </c>
      <c r="K11" s="142">
        <f t="shared" si="2"/>
        <v>28.548299999999998</v>
      </c>
      <c r="L11" s="143">
        <f t="shared" si="3"/>
        <v>505.05025916400001</v>
      </c>
      <c r="M11" s="144">
        <f t="shared" si="0"/>
        <v>16.691080000000003</v>
      </c>
      <c r="N11" s="145">
        <f t="shared" si="1"/>
        <v>476.50195916400003</v>
      </c>
      <c r="O11" s="229"/>
    </row>
    <row r="12" spans="1:15" s="146" customFormat="1" ht="22.5" customHeight="1">
      <c r="A12" s="5"/>
      <c r="B12" s="87"/>
      <c r="C12" s="87"/>
      <c r="D12" s="87"/>
      <c r="E12" s="5"/>
      <c r="F12" s="318" t="str">
        <f>IF(CARTEIRA!H32="","",CARTEIRA!H32)</f>
        <v>AÇÃO</v>
      </c>
      <c r="G12" s="318" t="str">
        <f>IF(CARTEIRA!I32="","",CARTEIRA!I32)</f>
        <v>TRPL4</v>
      </c>
      <c r="H12" s="147">
        <f>IF(CARTEIRA!J32="","",CARTEIRA!J32)</f>
        <v>200</v>
      </c>
      <c r="I12" s="148">
        <f>IF(CARTEIRA!K32="","",CARTEIRA!K32)</f>
        <v>22.01</v>
      </c>
      <c r="J12" s="234">
        <v>26.27</v>
      </c>
      <c r="K12" s="149">
        <f t="shared" si="2"/>
        <v>4402</v>
      </c>
      <c r="L12" s="150">
        <f t="shared" si="3"/>
        <v>5254</v>
      </c>
      <c r="M12" s="151">
        <f t="shared" si="0"/>
        <v>0.19354838709677419</v>
      </c>
      <c r="N12" s="152">
        <f t="shared" si="1"/>
        <v>852</v>
      </c>
      <c r="O12" s="229"/>
    </row>
    <row r="13" spans="1:15" s="146" customFormat="1" ht="22.5" customHeight="1">
      <c r="A13" s="5"/>
      <c r="B13" s="65"/>
      <c r="C13" s="66"/>
      <c r="D13" s="66"/>
      <c r="E13" s="5"/>
      <c r="F13" s="268" t="str">
        <f>IF(CARTEIRA!H33="","",CARTEIRA!H33)</f>
        <v>FII</v>
      </c>
      <c r="G13" s="268" t="str">
        <f>IF(CARTEIRA!I33="","",CARTEIRA!I33)</f>
        <v>KNRI11</v>
      </c>
      <c r="H13" s="141">
        <f>IF(CARTEIRA!J33="","",CARTEIRA!J33)</f>
        <v>35</v>
      </c>
      <c r="I13" s="142">
        <f>IF(CARTEIRA!K33="","",CARTEIRA!K33)</f>
        <v>179.44</v>
      </c>
      <c r="J13" s="142"/>
      <c r="K13" s="142">
        <f t="shared" si="2"/>
        <v>6280.4</v>
      </c>
      <c r="L13" s="143">
        <f t="shared" si="3"/>
        <v>0</v>
      </c>
      <c r="M13" s="144">
        <f t="shared" si="0"/>
        <v>-1</v>
      </c>
      <c r="N13" s="145">
        <f t="shared" si="1"/>
        <v>-6280.4</v>
      </c>
      <c r="O13" s="229"/>
    </row>
    <row r="14" spans="1:15" s="146" customFormat="1" ht="22.5" customHeight="1">
      <c r="A14" s="5"/>
      <c r="B14" s="100" t="s">
        <v>19</v>
      </c>
      <c r="C14" s="5"/>
      <c r="D14" s="5"/>
      <c r="E14" s="5"/>
      <c r="F14" s="318" t="str">
        <f>IF(CARTEIRA!H34="","",CARTEIRA!H34)</f>
        <v>EXTERIOR</v>
      </c>
      <c r="G14" s="318" t="str">
        <f>IF(CARTEIRA!I34="","",CARTEIRA!I34)</f>
        <v>TSLA</v>
      </c>
      <c r="H14" s="147">
        <f>IF(CARTEIRA!J34="","",CARTEIRA!J34)</f>
        <v>1.0149999999999999</v>
      </c>
      <c r="I14" s="148">
        <f>IF(CARTEIRA!K34="","",CARTEIRA!K34)</f>
        <v>3664.83</v>
      </c>
      <c r="J14" s="234"/>
      <c r="K14" s="149">
        <f t="shared" si="2"/>
        <v>3719.8024499999997</v>
      </c>
      <c r="L14" s="150">
        <f t="shared" si="3"/>
        <v>0</v>
      </c>
      <c r="M14" s="151">
        <f t="shared" si="0"/>
        <v>-1</v>
      </c>
      <c r="N14" s="152">
        <f t="shared" si="1"/>
        <v>-3719.8024499999997</v>
      </c>
      <c r="O14" s="229"/>
    </row>
    <row r="15" spans="1:15" s="146" customFormat="1" ht="22.5" customHeight="1">
      <c r="A15" s="5"/>
      <c r="B15" s="100"/>
      <c r="C15" s="5"/>
      <c r="D15" s="98"/>
      <c r="E15" s="5"/>
      <c r="F15" s="268" t="str">
        <f>IF(CARTEIRA!H35="","",CARTEIRA!H35)</f>
        <v>AÇÃO</v>
      </c>
      <c r="G15" s="268" t="str">
        <f>IF(CARTEIRA!I35="","",CARTEIRA!I35)</f>
        <v>MGLU3</v>
      </c>
      <c r="H15" s="141">
        <f>IF(CARTEIRA!J35="","",CARTEIRA!J35)</f>
        <v>200</v>
      </c>
      <c r="I15" s="142">
        <f>IF(CARTEIRA!K35="","",CARTEIRA!K35)</f>
        <v>23.01</v>
      </c>
      <c r="J15" s="142"/>
      <c r="K15" s="142">
        <f>IF(H15="","",H15*I15)</f>
        <v>4602</v>
      </c>
      <c r="L15" s="143">
        <f>IF(H15="","",H15*J15)</f>
        <v>0</v>
      </c>
      <c r="M15" s="144">
        <f t="shared" si="0"/>
        <v>-1</v>
      </c>
      <c r="N15" s="145">
        <f t="shared" si="1"/>
        <v>-4602</v>
      </c>
      <c r="O15" s="229"/>
    </row>
    <row r="16" spans="1:15" s="146" customFormat="1" ht="22.5" customHeight="1">
      <c r="A16" s="5"/>
      <c r="B16" s="101" t="s">
        <v>183</v>
      </c>
      <c r="C16" s="109">
        <f>SUM($K$5:$K$180)</f>
        <v>119813.14688000001</v>
      </c>
      <c r="D16" s="99"/>
      <c r="E16" s="5"/>
      <c r="F16" s="318" t="str">
        <f>IF(CARTEIRA!H36="","",CARTEIRA!H36)</f>
        <v>AÇÃO</v>
      </c>
      <c r="G16" s="318" t="str">
        <f>IF(CARTEIRA!I36="","",CARTEIRA!I36)</f>
        <v>MYPK3</v>
      </c>
      <c r="H16" s="147">
        <f>IF(CARTEIRA!J36="","",CARTEIRA!J36)</f>
        <v>300</v>
      </c>
      <c r="I16" s="148">
        <f>IF(CARTEIRA!K36="","",CARTEIRA!K36)</f>
        <v>22.42</v>
      </c>
      <c r="J16" s="234"/>
      <c r="K16" s="149">
        <f>IF(H16="","",H16*I16)</f>
        <v>6726.0000000000009</v>
      </c>
      <c r="L16" s="150">
        <f>IF(H16="","",H16*J16)</f>
        <v>0</v>
      </c>
      <c r="M16" s="151">
        <f t="shared" si="0"/>
        <v>-1</v>
      </c>
      <c r="N16" s="152">
        <f t="shared" si="1"/>
        <v>-6726.0000000000009</v>
      </c>
      <c r="O16" s="229"/>
    </row>
    <row r="17" spans="1:15" s="146" customFormat="1" ht="22.5" customHeight="1">
      <c r="A17" s="20"/>
      <c r="B17" s="101" t="s">
        <v>184</v>
      </c>
      <c r="C17" s="109">
        <f>SUM($L$5:$L$180)</f>
        <v>19717053.550259165</v>
      </c>
      <c r="D17" s="5"/>
      <c r="E17" s="5"/>
      <c r="F17" s="268" t="str">
        <f>IF(CARTEIRA!H37="","",CARTEIRA!H37)</f>
        <v>EXTERIOR</v>
      </c>
      <c r="G17" s="268" t="str">
        <f>IF(CARTEIRA!I37="","",CARTEIRA!I37)</f>
        <v>ABBV</v>
      </c>
      <c r="H17" s="141">
        <f>IF(CARTEIRA!J37="","",CARTEIRA!J37)</f>
        <v>7</v>
      </c>
      <c r="I17" s="142">
        <f>IF(CARTEIRA!K37="","",CARTEIRA!K37)</f>
        <v>555.79999999999995</v>
      </c>
      <c r="J17" s="142"/>
      <c r="K17" s="142">
        <f t="shared" ref="K17:K28" si="4">IF(H17="","",H17*I17)</f>
        <v>3890.5999999999995</v>
      </c>
      <c r="L17" s="143">
        <f t="shared" ref="L17:L28" si="5">IF(H17="","",H17*J17)</f>
        <v>0</v>
      </c>
      <c r="M17" s="144">
        <f t="shared" si="0"/>
        <v>-1</v>
      </c>
      <c r="N17" s="145">
        <f t="shared" si="1"/>
        <v>-3890.5999999999995</v>
      </c>
      <c r="O17" s="229"/>
    </row>
    <row r="18" spans="1:15" s="146" customFormat="1" ht="22.5" customHeight="1">
      <c r="A18" s="5"/>
      <c r="B18" s="103" t="s">
        <v>185</v>
      </c>
      <c r="C18" s="63">
        <f>C17-C16</f>
        <v>19597240.403379165</v>
      </c>
      <c r="D18" s="102">
        <f>(C17-C16)/C16</f>
        <v>163.56502532236271</v>
      </c>
      <c r="E18" s="5"/>
      <c r="F18" s="318" t="str">
        <f>IF(CARTEIRA!H38="","",CARTEIRA!H38)</f>
        <v>EXTERIOR</v>
      </c>
      <c r="G18" s="318" t="str">
        <f>IF(CARTEIRA!I38="","",CARTEIRA!I38)</f>
        <v>NEE</v>
      </c>
      <c r="H18" s="147">
        <f>IF(CARTEIRA!J38="","",CARTEIRA!J38)</f>
        <v>8.8089999999999993</v>
      </c>
      <c r="I18" s="148">
        <f>IF(CARTEIRA!K38="","",CARTEIRA!K38)</f>
        <v>400.57</v>
      </c>
      <c r="J18" s="234"/>
      <c r="K18" s="149">
        <f t="shared" si="4"/>
        <v>3528.6211299999995</v>
      </c>
      <c r="L18" s="150">
        <f t="shared" si="5"/>
        <v>0</v>
      </c>
      <c r="M18" s="151">
        <f t="shared" si="0"/>
        <v>-1</v>
      </c>
      <c r="N18" s="152">
        <f t="shared" si="1"/>
        <v>-3528.6211299999995</v>
      </c>
      <c r="O18" s="229"/>
    </row>
    <row r="19" spans="1:15" s="146" customFormat="1" ht="22.5" customHeight="1">
      <c r="A19" s="20"/>
      <c r="B19" s="186"/>
      <c r="C19" s="186"/>
      <c r="D19" s="186"/>
      <c r="E19" s="5"/>
      <c r="F19" s="268" t="str">
        <f>IF(CARTEIRA!H39="","",CARTEIRA!H39)</f>
        <v>AÇÃO</v>
      </c>
      <c r="G19" s="268" t="str">
        <f>IF(CARTEIRA!I39="","",CARTEIRA!I39)</f>
        <v>YDUQ3</v>
      </c>
      <c r="H19" s="141">
        <f>IF(CARTEIRA!J39="","",CARTEIRA!J39)</f>
        <v>100</v>
      </c>
      <c r="I19" s="142">
        <f>IF(CARTEIRA!K39="","",CARTEIRA!K39)</f>
        <v>34.380000000000003</v>
      </c>
      <c r="J19" s="142"/>
      <c r="K19" s="142">
        <f t="shared" si="4"/>
        <v>3438.0000000000005</v>
      </c>
      <c r="L19" s="143">
        <f t="shared" si="5"/>
        <v>0</v>
      </c>
      <c r="M19" s="144">
        <f t="shared" si="0"/>
        <v>-1</v>
      </c>
      <c r="N19" s="145">
        <f t="shared" si="1"/>
        <v>-3438.0000000000005</v>
      </c>
      <c r="O19" s="229"/>
    </row>
    <row r="20" spans="1:15" s="146" customFormat="1" ht="22.5" customHeight="1">
      <c r="A20" s="20"/>
      <c r="B20" s="20"/>
      <c r="C20" s="20"/>
      <c r="D20" s="20"/>
      <c r="E20" s="5"/>
      <c r="F20" s="318" t="str">
        <f>IF(CARTEIRA!H40="","",CARTEIRA!H40)</f>
        <v>AÇÃO</v>
      </c>
      <c r="G20" s="318" t="str">
        <f>IF(CARTEIRA!I40="","",CARTEIRA!I40)</f>
        <v>ROMI3</v>
      </c>
      <c r="H20" s="147">
        <f>IF(CARTEIRA!J40="","",CARTEIRA!J40)</f>
        <v>200</v>
      </c>
      <c r="I20" s="148">
        <f>IF(CARTEIRA!K40="","",CARTEIRA!K40)</f>
        <v>13.94</v>
      </c>
      <c r="J20" s="234"/>
      <c r="K20" s="149">
        <f t="shared" si="4"/>
        <v>2788</v>
      </c>
      <c r="L20" s="150">
        <f t="shared" si="5"/>
        <v>0</v>
      </c>
      <c r="M20" s="151">
        <f t="shared" si="0"/>
        <v>-1</v>
      </c>
      <c r="N20" s="152">
        <f t="shared" si="1"/>
        <v>-2788</v>
      </c>
      <c r="O20" s="229"/>
    </row>
    <row r="21" spans="1:15" s="146" customFormat="1" ht="22.5" customHeight="1">
      <c r="A21" s="20"/>
      <c r="B21" s="257" t="s">
        <v>173</v>
      </c>
      <c r="C21" s="19"/>
      <c r="D21" s="19"/>
      <c r="E21" s="5"/>
      <c r="F21" s="268" t="str">
        <f>IF(CARTEIRA!H41="","",CARTEIRA!H41)</f>
        <v>AÇÃO</v>
      </c>
      <c r="G21" s="268" t="str">
        <f>IF(CARTEIRA!I41="","",CARTEIRA!I41)</f>
        <v>ABCB4</v>
      </c>
      <c r="H21" s="141">
        <f>IF(CARTEIRA!J41="","",CARTEIRA!J41)</f>
        <v>200</v>
      </c>
      <c r="I21" s="142">
        <f>IF(CARTEIRA!K41="","",CARTEIRA!K41)</f>
        <v>18.88</v>
      </c>
      <c r="J21" s="142"/>
      <c r="K21" s="142">
        <f t="shared" si="4"/>
        <v>3776</v>
      </c>
      <c r="L21" s="143">
        <f t="shared" si="5"/>
        <v>0</v>
      </c>
      <c r="M21" s="144">
        <f t="shared" si="0"/>
        <v>-1</v>
      </c>
      <c r="N21" s="145">
        <f t="shared" si="1"/>
        <v>-3776</v>
      </c>
      <c r="O21" s="229"/>
    </row>
    <row r="22" spans="1:15" s="146" customFormat="1" ht="22.5" customHeight="1">
      <c r="A22" s="20"/>
      <c r="B22" s="19"/>
      <c r="C22" s="19"/>
      <c r="D22" s="19"/>
      <c r="E22" s="5"/>
      <c r="F22" s="318" t="str">
        <f>IF(CARTEIRA!H42="","",CARTEIRA!H42)</f>
        <v>RF/FUNDOS</v>
      </c>
      <c r="G22" s="318" t="str">
        <f>IF(CARTEIRA!I42="","",CARTEIRA!I42)</f>
        <v>WARREN</v>
      </c>
      <c r="H22" s="147">
        <f>IF(CARTEIRA!J42="","",CARTEIRA!J42)</f>
        <v>3</v>
      </c>
      <c r="I22" s="148">
        <f>IF(CARTEIRA!K42="","",CARTEIRA!K42)</f>
        <v>1000</v>
      </c>
      <c r="J22" s="234"/>
      <c r="K22" s="149">
        <f t="shared" si="4"/>
        <v>3000</v>
      </c>
      <c r="L22" s="150">
        <f t="shared" si="5"/>
        <v>0</v>
      </c>
      <c r="M22" s="151">
        <f t="shared" si="0"/>
        <v>-1</v>
      </c>
      <c r="N22" s="152">
        <f t="shared" si="1"/>
        <v>-3000</v>
      </c>
      <c r="O22" s="229"/>
    </row>
    <row r="23" spans="1:15" s="146" customFormat="1" ht="22.5" customHeight="1">
      <c r="A23" s="20"/>
      <c r="B23" s="20"/>
      <c r="C23" s="20"/>
      <c r="D23" s="20"/>
      <c r="E23" s="5"/>
      <c r="F23" s="268" t="str">
        <f>IF(CARTEIRA!H43="","",CARTEIRA!H43)</f>
        <v>AÇÃO</v>
      </c>
      <c r="G23" s="268" t="str">
        <f>IF(CARTEIRA!I43="","",CARTEIRA!I43)</f>
        <v>KLBN11</v>
      </c>
      <c r="H23" s="141">
        <f>IF(CARTEIRA!J43="","",CARTEIRA!J43)</f>
        <v>100</v>
      </c>
      <c r="I23" s="142">
        <f>IF(CARTEIRA!K43="","",CARTEIRA!K43)</f>
        <v>23.68</v>
      </c>
      <c r="J23" s="142"/>
      <c r="K23" s="142">
        <f t="shared" si="4"/>
        <v>2368</v>
      </c>
      <c r="L23" s="143">
        <f t="shared" si="5"/>
        <v>0</v>
      </c>
      <c r="M23" s="144">
        <f t="shared" si="0"/>
        <v>-1</v>
      </c>
      <c r="N23" s="145">
        <f t="shared" si="1"/>
        <v>-2368</v>
      </c>
      <c r="O23" s="229"/>
    </row>
    <row r="24" spans="1:15" s="146" customFormat="1" ht="22.5" customHeight="1">
      <c r="A24" s="5"/>
      <c r="B24" s="5"/>
      <c r="C24" s="5"/>
      <c r="D24" s="5"/>
      <c r="E24" s="5"/>
      <c r="F24" s="318" t="str">
        <f>IF(CARTEIRA!H44="","",CARTEIRA!H44)</f>
        <v>FII</v>
      </c>
      <c r="G24" s="318" t="str">
        <f>IF(CARTEIRA!I44="","",CARTEIRA!I44)</f>
        <v>BCFF11</v>
      </c>
      <c r="H24" s="147">
        <f>IF(CARTEIRA!J44="","",CARTEIRA!J44)</f>
        <v>30</v>
      </c>
      <c r="I24" s="148">
        <f>IF(CARTEIRA!K44="","",CARTEIRA!K44)</f>
        <v>92.94</v>
      </c>
      <c r="J24" s="234"/>
      <c r="K24" s="149">
        <f t="shared" si="4"/>
        <v>2788.2</v>
      </c>
      <c r="L24" s="150">
        <f t="shared" si="5"/>
        <v>0</v>
      </c>
      <c r="M24" s="151">
        <f t="shared" si="0"/>
        <v>-1</v>
      </c>
      <c r="N24" s="152">
        <f t="shared" si="1"/>
        <v>-2788.2</v>
      </c>
      <c r="O24" s="229"/>
    </row>
    <row r="25" spans="1:15" s="146" customFormat="1" ht="22.5" customHeight="1">
      <c r="A25" s="5"/>
      <c r="B25" s="5"/>
      <c r="C25" s="5"/>
      <c r="D25" s="5"/>
      <c r="E25" s="5"/>
      <c r="F25" s="268" t="str">
        <f>IF(CARTEIRA!H45="","",CARTEIRA!H45)</f>
        <v>EXTERIOR</v>
      </c>
      <c r="G25" s="268" t="str">
        <f>IF(CARTEIRA!I45="","",CARTEIRA!I45)</f>
        <v>AMZN</v>
      </c>
      <c r="H25" s="141">
        <f>IF(CARTEIRA!J45="","",CARTEIRA!J45)</f>
        <v>0.15</v>
      </c>
      <c r="I25" s="142">
        <f>IF(CARTEIRA!K45="","",CARTEIRA!K45)</f>
        <v>16914.900000000001</v>
      </c>
      <c r="J25" s="142"/>
      <c r="K25" s="142">
        <f t="shared" si="4"/>
        <v>2537.2350000000001</v>
      </c>
      <c r="L25" s="143">
        <f t="shared" si="5"/>
        <v>0</v>
      </c>
      <c r="M25" s="144">
        <f t="shared" si="0"/>
        <v>-1</v>
      </c>
      <c r="N25" s="145">
        <f t="shared" si="1"/>
        <v>-2537.2350000000001</v>
      </c>
      <c r="O25" s="229"/>
    </row>
    <row r="26" spans="1:15" s="146" customFormat="1" ht="22.5" customHeight="1">
      <c r="A26" s="5"/>
      <c r="B26" s="5"/>
      <c r="C26" s="5"/>
      <c r="D26" s="5"/>
      <c r="E26" s="5"/>
      <c r="F26" s="318" t="str">
        <f>IF(CARTEIRA!H46="","",CARTEIRA!H46)</f>
        <v>AÇÃO</v>
      </c>
      <c r="G26" s="318" t="str">
        <f>IF(CARTEIRA!I46="","",CARTEIRA!I46)</f>
        <v>RCSL4</v>
      </c>
      <c r="H26" s="147">
        <f>IF(CARTEIRA!J46="","",CARTEIRA!J46)</f>
        <v>1400</v>
      </c>
      <c r="I26" s="148">
        <f>IF(CARTEIRA!K46="","",CARTEIRA!K46)</f>
        <v>2.11</v>
      </c>
      <c r="J26" s="234"/>
      <c r="K26" s="149">
        <f t="shared" si="4"/>
        <v>2954</v>
      </c>
      <c r="L26" s="150">
        <f t="shared" si="5"/>
        <v>0</v>
      </c>
      <c r="M26" s="151">
        <f t="shared" si="0"/>
        <v>-1</v>
      </c>
      <c r="N26" s="152">
        <f t="shared" si="1"/>
        <v>-2954</v>
      </c>
      <c r="O26" s="229"/>
    </row>
    <row r="27" spans="1:15" s="146" customFormat="1" ht="22.5" customHeight="1">
      <c r="A27" s="5"/>
      <c r="B27" s="5"/>
      <c r="C27" s="5"/>
      <c r="D27" s="5"/>
      <c r="E27" s="5"/>
      <c r="F27" s="268" t="str">
        <f>IF(CARTEIRA!H47="","",CARTEIRA!H47)</f>
        <v>EXTERIOR</v>
      </c>
      <c r="G27" s="268" t="str">
        <f>IF(CARTEIRA!I47="","",CARTEIRA!I47)</f>
        <v>MSFT</v>
      </c>
      <c r="H27" s="141">
        <f>IF(CARTEIRA!J47="","",CARTEIRA!J47)</f>
        <v>2</v>
      </c>
      <c r="I27" s="142">
        <f>IF(CARTEIRA!K47="","",CARTEIRA!K47)</f>
        <v>1155.1199999999999</v>
      </c>
      <c r="J27" s="142"/>
      <c r="K27" s="142">
        <f t="shared" si="4"/>
        <v>2310.2399999999998</v>
      </c>
      <c r="L27" s="143">
        <f t="shared" si="5"/>
        <v>0</v>
      </c>
      <c r="M27" s="144">
        <f t="shared" si="0"/>
        <v>-1</v>
      </c>
      <c r="N27" s="145">
        <f t="shared" si="1"/>
        <v>-2310.2399999999998</v>
      </c>
      <c r="O27" s="229"/>
    </row>
    <row r="28" spans="1:15" s="146" customFormat="1" ht="22.5" customHeight="1">
      <c r="A28" s="5"/>
      <c r="B28" s="20"/>
      <c r="C28" s="20"/>
      <c r="D28" s="20"/>
      <c r="E28" s="5"/>
      <c r="F28" s="318" t="str">
        <f>IF(CARTEIRA!H48="","",CARTEIRA!H48)</f>
        <v>AÇÃO</v>
      </c>
      <c r="G28" s="318" t="str">
        <f>IF(CARTEIRA!I48="","",CARTEIRA!I48)</f>
        <v>SQIA3</v>
      </c>
      <c r="H28" s="147">
        <f>IF(CARTEIRA!J48="","",CARTEIRA!J48)</f>
        <v>100</v>
      </c>
      <c r="I28" s="148">
        <f>IF(CARTEIRA!K48="","",CARTEIRA!K48)</f>
        <v>24.65</v>
      </c>
      <c r="J28" s="234"/>
      <c r="K28" s="149">
        <f t="shared" si="4"/>
        <v>2465</v>
      </c>
      <c r="L28" s="150">
        <f t="shared" si="5"/>
        <v>0</v>
      </c>
      <c r="M28" s="151">
        <f t="shared" si="0"/>
        <v>-1</v>
      </c>
      <c r="N28" s="152">
        <f t="shared" si="1"/>
        <v>-2465</v>
      </c>
      <c r="O28" s="229"/>
    </row>
    <row r="29" spans="1:15" s="146" customFormat="1" ht="18">
      <c r="A29" s="5"/>
      <c r="B29" s="20"/>
      <c r="C29" s="20"/>
      <c r="D29" s="20"/>
      <c r="E29" s="5"/>
      <c r="F29" s="268"/>
      <c r="G29" s="268"/>
      <c r="H29" s="141"/>
      <c r="I29" s="142"/>
      <c r="O29" s="229"/>
    </row>
    <row r="30" spans="1:15" s="146" customFormat="1" ht="18">
      <c r="A30" s="5"/>
      <c r="B30" s="19"/>
      <c r="C30" s="19"/>
      <c r="D30" s="19"/>
      <c r="E30" s="5"/>
      <c r="O30" s="229"/>
    </row>
    <row r="31" spans="1:15" s="146" customFormat="1" ht="18">
      <c r="A31" s="5"/>
      <c r="B31" s="19"/>
      <c r="C31" s="19"/>
      <c r="D31" s="19"/>
      <c r="E31" s="5"/>
      <c r="O31" s="229"/>
    </row>
    <row r="32" spans="1:15" s="146" customFormat="1" ht="18">
      <c r="A32" s="5"/>
      <c r="B32" s="19"/>
      <c r="C32" s="19"/>
      <c r="D32" s="19"/>
      <c r="E32" s="5"/>
      <c r="O32" s="229"/>
    </row>
    <row r="33" spans="1:15" s="146" customFormat="1" ht="18">
      <c r="A33" s="5"/>
      <c r="B33" s="19"/>
      <c r="C33" s="19"/>
      <c r="D33" s="19"/>
      <c r="E33" s="5"/>
      <c r="O33" s="229"/>
    </row>
    <row r="34" spans="1:15" s="146" customFormat="1" ht="18">
      <c r="A34" s="5"/>
      <c r="B34" s="19"/>
      <c r="C34" s="19"/>
      <c r="D34" s="19"/>
      <c r="E34" s="5"/>
      <c r="O34" s="229"/>
    </row>
    <row r="35" spans="1:15" s="146" customFormat="1" ht="18">
      <c r="A35" s="5"/>
      <c r="B35" s="19"/>
      <c r="C35" s="19"/>
      <c r="D35" s="19"/>
      <c r="E35" s="5"/>
      <c r="O35" s="229"/>
    </row>
    <row r="36" spans="1:15" s="146" customFormat="1" ht="18">
      <c r="A36" s="5"/>
      <c r="B36" s="19"/>
      <c r="C36" s="19"/>
      <c r="D36" s="19"/>
      <c r="E36" s="5"/>
      <c r="O36" s="229"/>
    </row>
    <row r="37" spans="1:15" s="146" customFormat="1" ht="18">
      <c r="A37" s="5"/>
      <c r="B37" s="19"/>
      <c r="C37" s="19"/>
      <c r="D37" s="19"/>
      <c r="E37" s="5"/>
      <c r="O37" s="229"/>
    </row>
    <row r="38" spans="1:15" s="146" customFormat="1" ht="18">
      <c r="A38" s="5"/>
      <c r="B38" s="19"/>
      <c r="C38" s="19"/>
      <c r="D38" s="19"/>
      <c r="E38" s="5"/>
      <c r="O38" s="229"/>
    </row>
    <row r="39" spans="1:15" s="146" customFormat="1" ht="18">
      <c r="A39" s="4"/>
      <c r="B39" s="19"/>
      <c r="C39" s="19"/>
      <c r="D39" s="19"/>
      <c r="E39" s="4"/>
      <c r="O39" s="229"/>
    </row>
    <row r="40" spans="1:15" s="146" customFormat="1" ht="18">
      <c r="A40" s="4"/>
      <c r="B40" s="19"/>
      <c r="C40" s="19"/>
      <c r="D40" s="19"/>
      <c r="E40" s="4"/>
      <c r="O40" s="229"/>
    </row>
    <row r="41" spans="1:15" s="146" customFormat="1" ht="18">
      <c r="A41" s="4"/>
      <c r="B41" s="19"/>
      <c r="C41" s="19"/>
      <c r="D41" s="19"/>
      <c r="E41" s="4"/>
      <c r="O41" s="229"/>
    </row>
    <row r="42" spans="1:15" s="146" customFormat="1" ht="18">
      <c r="A42" s="4"/>
      <c r="B42" s="4"/>
      <c r="C42" s="4"/>
      <c r="D42" s="4"/>
      <c r="E42" s="4"/>
      <c r="O42" s="229"/>
    </row>
    <row r="43" spans="1:15" s="146" customFormat="1" ht="18">
      <c r="A43" s="4"/>
      <c r="B43" s="4"/>
      <c r="C43" s="4"/>
      <c r="D43" s="4"/>
      <c r="E43" s="4"/>
      <c r="O43" s="229"/>
    </row>
    <row r="44" spans="1:15" s="146" customFormat="1" ht="18">
      <c r="A44" s="4"/>
      <c r="B44" s="4"/>
      <c r="C44" s="4"/>
      <c r="D44" s="4"/>
      <c r="E44" s="4"/>
      <c r="O44" s="229"/>
    </row>
    <row r="45" spans="1:15" s="146" customFormat="1" ht="18">
      <c r="A45" s="4"/>
      <c r="B45" s="4"/>
      <c r="C45" s="4"/>
      <c r="D45" s="4"/>
      <c r="E45" s="4"/>
      <c r="O45" s="229"/>
    </row>
    <row r="46" spans="1:15" s="146" customFormat="1" ht="18">
      <c r="A46" s="4"/>
      <c r="B46" s="4"/>
      <c r="C46" s="4"/>
      <c r="D46" s="4"/>
      <c r="E46" s="4"/>
      <c r="O46" s="229"/>
    </row>
    <row r="47" spans="1:15" s="146" customFormat="1" ht="18">
      <c r="A47" s="19"/>
      <c r="B47" s="19"/>
      <c r="C47" s="19"/>
      <c r="D47" s="19"/>
      <c r="E47" s="19"/>
      <c r="F47" s="19"/>
      <c r="G47" s="258"/>
      <c r="H47" s="258"/>
      <c r="I47" s="258"/>
      <c r="J47" s="258"/>
      <c r="K47" s="258"/>
      <c r="L47" s="258"/>
      <c r="M47" s="258"/>
      <c r="N47" s="258"/>
      <c r="O47" s="258"/>
    </row>
    <row r="48" spans="1:15" s="146" customFormat="1" ht="18">
      <c r="A48" s="19"/>
      <c r="B48" s="19"/>
      <c r="C48" s="19"/>
      <c r="D48" s="19"/>
      <c r="E48" s="19"/>
      <c r="F48" s="19"/>
      <c r="G48" s="258"/>
      <c r="H48" s="258"/>
      <c r="I48" s="258"/>
      <c r="J48" s="258"/>
      <c r="K48" s="258"/>
      <c r="L48" s="258"/>
      <c r="M48" s="258"/>
      <c r="N48" s="258"/>
      <c r="O48" s="258"/>
    </row>
    <row r="49" spans="1:15" s="146" customFormat="1" ht="18">
      <c r="A49" s="19"/>
      <c r="B49" s="19"/>
      <c r="C49" s="19"/>
      <c r="D49" s="19"/>
      <c r="E49" s="19"/>
      <c r="F49" s="19"/>
      <c r="G49" s="258"/>
      <c r="H49" s="258"/>
      <c r="I49" s="258"/>
      <c r="J49" s="258"/>
      <c r="K49" s="258"/>
      <c r="L49" s="258"/>
      <c r="M49" s="258"/>
      <c r="N49" s="258"/>
      <c r="O49" s="258"/>
    </row>
    <row r="50" spans="1:15" s="146" customFormat="1" ht="18">
      <c r="A50" s="19"/>
      <c r="B50" s="19"/>
      <c r="C50" s="19"/>
      <c r="D50" s="19"/>
      <c r="E50" s="19"/>
      <c r="F50" s="19"/>
      <c r="G50" s="258"/>
      <c r="H50" s="258"/>
      <c r="I50" s="258"/>
      <c r="J50" s="258"/>
      <c r="K50" s="258"/>
      <c r="L50" s="258"/>
      <c r="M50" s="258"/>
      <c r="N50" s="258"/>
      <c r="O50" s="258"/>
    </row>
    <row r="51" spans="1:15" s="146" customFormat="1" ht="18">
      <c r="A51" s="19"/>
      <c r="B51" s="19"/>
      <c r="C51" s="19"/>
      <c r="D51" s="19"/>
      <c r="E51" s="19"/>
      <c r="F51" s="19"/>
      <c r="G51" s="258"/>
      <c r="H51" s="258"/>
      <c r="I51" s="258"/>
      <c r="J51" s="258"/>
      <c r="K51" s="258"/>
      <c r="L51" s="258"/>
      <c r="M51" s="258"/>
      <c r="N51" s="258"/>
      <c r="O51" s="258"/>
    </row>
    <row r="52" spans="1:15" s="146" customFormat="1" ht="18">
      <c r="A52" s="19"/>
      <c r="B52" s="19"/>
      <c r="C52" s="19"/>
      <c r="D52" s="19"/>
      <c r="E52" s="19"/>
      <c r="F52" s="19"/>
      <c r="G52" s="258"/>
      <c r="H52" s="258"/>
      <c r="I52" s="258"/>
      <c r="J52" s="258"/>
      <c r="K52" s="258"/>
      <c r="L52" s="258"/>
      <c r="M52" s="258"/>
      <c r="N52" s="258"/>
      <c r="O52" s="258"/>
    </row>
    <row r="53" spans="1:15" s="146" customFormat="1" ht="18">
      <c r="A53" s="19"/>
      <c r="B53" s="19"/>
      <c r="C53" s="19"/>
      <c r="D53" s="19"/>
      <c r="E53" s="19"/>
      <c r="F53" s="19"/>
      <c r="G53" s="258"/>
      <c r="H53" s="258"/>
      <c r="I53" s="258"/>
      <c r="J53" s="258"/>
      <c r="K53" s="258"/>
      <c r="L53" s="258"/>
      <c r="M53" s="258"/>
      <c r="N53" s="258"/>
      <c r="O53" s="258"/>
    </row>
    <row r="54" spans="1:15" s="146" customFormat="1" ht="18">
      <c r="A54" s="19"/>
      <c r="B54" s="19"/>
      <c r="C54" s="19"/>
      <c r="D54" s="19"/>
      <c r="E54" s="19"/>
      <c r="F54" s="19"/>
      <c r="G54" s="258"/>
      <c r="H54" s="258"/>
      <c r="I54" s="258"/>
      <c r="J54" s="258"/>
      <c r="K54" s="258"/>
      <c r="L54" s="258"/>
      <c r="M54" s="258"/>
      <c r="N54" s="258"/>
      <c r="O54" s="258"/>
    </row>
    <row r="55" spans="1:15" s="146" customFormat="1" ht="18">
      <c r="A55" s="19"/>
      <c r="B55" s="19"/>
      <c r="C55" s="19"/>
      <c r="D55" s="19"/>
      <c r="E55" s="19"/>
      <c r="F55" s="19"/>
      <c r="G55" s="258"/>
      <c r="H55" s="258"/>
      <c r="I55" s="258"/>
      <c r="J55" s="258"/>
      <c r="K55" s="258"/>
      <c r="L55" s="258"/>
      <c r="M55" s="258"/>
      <c r="N55" s="258"/>
      <c r="O55" s="258"/>
    </row>
    <row r="56" spans="1:15" s="146" customFormat="1" ht="18">
      <c r="A56" s="19"/>
      <c r="B56" s="19"/>
      <c r="C56" s="19"/>
      <c r="D56" s="19"/>
      <c r="E56" s="19"/>
      <c r="F56" s="19"/>
      <c r="G56" s="258"/>
      <c r="H56" s="258"/>
      <c r="I56" s="258"/>
      <c r="J56" s="258"/>
      <c r="K56" s="258"/>
      <c r="L56" s="258"/>
      <c r="M56" s="258"/>
      <c r="N56" s="258"/>
      <c r="O56" s="258"/>
    </row>
    <row r="57" spans="1:15" s="146" customFormat="1" ht="18">
      <c r="A57" s="19"/>
      <c r="B57" s="19"/>
      <c r="C57" s="19"/>
      <c r="D57" s="19"/>
      <c r="E57" s="19"/>
      <c r="F57" s="19"/>
      <c r="G57" s="258"/>
      <c r="H57" s="258"/>
      <c r="I57" s="258"/>
      <c r="J57" s="258"/>
      <c r="K57" s="258"/>
      <c r="L57" s="258"/>
      <c r="M57" s="258"/>
      <c r="N57" s="258"/>
      <c r="O57" s="258"/>
    </row>
    <row r="58" spans="1:15" s="146" customFormat="1" ht="18">
      <c r="A58" s="19"/>
      <c r="B58" s="19"/>
      <c r="C58" s="19"/>
      <c r="D58" s="19"/>
      <c r="E58" s="19"/>
      <c r="F58" s="19"/>
      <c r="G58" s="258"/>
      <c r="H58" s="258"/>
      <c r="I58" s="258"/>
      <c r="J58" s="258"/>
      <c r="K58" s="258"/>
      <c r="L58" s="258"/>
      <c r="M58" s="258"/>
      <c r="N58" s="258"/>
      <c r="O58" s="258"/>
    </row>
    <row r="59" spans="1:15" s="146" customFormat="1" ht="18">
      <c r="A59" s="19"/>
      <c r="B59" s="19"/>
      <c r="C59" s="19"/>
      <c r="D59" s="19"/>
      <c r="E59" s="19"/>
      <c r="F59" s="19"/>
      <c r="G59" s="258"/>
      <c r="H59" s="258"/>
      <c r="I59" s="258"/>
      <c r="J59" s="258"/>
      <c r="K59" s="258"/>
      <c r="L59" s="258"/>
      <c r="M59" s="258"/>
      <c r="N59" s="258"/>
      <c r="O59" s="258"/>
    </row>
    <row r="60" spans="1:15" s="146" customFormat="1" ht="18">
      <c r="A60" s="19"/>
      <c r="B60" s="19"/>
      <c r="C60" s="19"/>
      <c r="D60" s="19"/>
      <c r="E60" s="19"/>
      <c r="F60" s="19"/>
      <c r="G60" s="258"/>
      <c r="H60" s="258"/>
      <c r="I60" s="258"/>
      <c r="J60" s="258"/>
      <c r="K60" s="258"/>
      <c r="L60" s="258"/>
      <c r="M60" s="258"/>
      <c r="N60" s="258"/>
      <c r="O60" s="258"/>
    </row>
    <row r="61" spans="1:15" s="146" customFormat="1" ht="18">
      <c r="A61" s="19"/>
      <c r="B61" s="19"/>
      <c r="C61" s="19"/>
      <c r="D61" s="19"/>
      <c r="E61" s="19"/>
      <c r="F61" s="19"/>
      <c r="G61" s="258"/>
      <c r="H61" s="258"/>
      <c r="I61" s="258"/>
      <c r="J61" s="258"/>
      <c r="K61" s="258"/>
      <c r="L61" s="258"/>
      <c r="M61" s="258"/>
      <c r="N61" s="258"/>
      <c r="O61" s="258"/>
    </row>
    <row r="62" spans="1:15" s="146" customFormat="1" ht="18">
      <c r="A62" s="19"/>
      <c r="B62" s="19"/>
      <c r="C62" s="19"/>
      <c r="D62" s="19"/>
      <c r="E62" s="19"/>
      <c r="F62" s="19"/>
      <c r="G62" s="258"/>
      <c r="H62" s="258"/>
      <c r="I62" s="258"/>
      <c r="J62" s="258"/>
      <c r="K62" s="258"/>
      <c r="L62" s="258"/>
      <c r="M62" s="258"/>
      <c r="N62" s="258"/>
      <c r="O62" s="258"/>
    </row>
    <row r="63" spans="1:15" s="146" customFormat="1" ht="18">
      <c r="A63" s="19"/>
      <c r="B63" s="19"/>
      <c r="C63" s="19"/>
      <c r="D63" s="19"/>
      <c r="E63" s="19"/>
      <c r="F63" s="19"/>
      <c r="G63" s="258"/>
      <c r="H63" s="258"/>
      <c r="I63" s="258"/>
      <c r="J63" s="258"/>
      <c r="K63" s="258"/>
      <c r="L63" s="258"/>
      <c r="M63" s="258"/>
      <c r="N63" s="258"/>
      <c r="O63" s="258"/>
    </row>
    <row r="64" spans="1:15" s="146" customFormat="1" ht="18">
      <c r="A64" s="19"/>
      <c r="B64" s="19"/>
      <c r="C64" s="19"/>
      <c r="D64" s="19"/>
      <c r="E64" s="19"/>
      <c r="F64" s="19"/>
      <c r="G64" s="258"/>
      <c r="H64" s="258"/>
      <c r="I64" s="258"/>
      <c r="J64" s="258"/>
      <c r="K64" s="258"/>
      <c r="L64" s="258"/>
      <c r="M64" s="258"/>
      <c r="N64" s="258"/>
      <c r="O64" s="258"/>
    </row>
    <row r="65" spans="1:15" s="146" customFormat="1" ht="18">
      <c r="A65" s="19"/>
      <c r="B65" s="19"/>
      <c r="C65" s="19"/>
      <c r="D65" s="19"/>
      <c r="E65" s="19"/>
      <c r="F65" s="19"/>
      <c r="G65" s="258"/>
      <c r="H65" s="258"/>
      <c r="I65" s="258"/>
      <c r="J65" s="258"/>
      <c r="K65" s="258"/>
      <c r="L65" s="258"/>
      <c r="M65" s="258"/>
      <c r="N65" s="258"/>
      <c r="O65" s="258"/>
    </row>
    <row r="66" spans="1:15" s="146" customFormat="1" ht="18">
      <c r="A66" s="19"/>
      <c r="B66" s="19"/>
      <c r="C66" s="19"/>
      <c r="D66" s="19"/>
      <c r="E66" s="19"/>
      <c r="F66" s="19"/>
      <c r="G66" s="258"/>
      <c r="H66" s="258"/>
      <c r="I66" s="258"/>
      <c r="J66" s="258"/>
      <c r="K66" s="258"/>
      <c r="L66" s="258"/>
      <c r="M66" s="258"/>
      <c r="N66" s="258"/>
      <c r="O66" s="258"/>
    </row>
    <row r="67" spans="1:15" s="146" customFormat="1" ht="18">
      <c r="A67" s="19"/>
      <c r="B67" s="19"/>
      <c r="C67" s="19"/>
      <c r="D67" s="19"/>
      <c r="E67" s="19"/>
      <c r="F67" s="19"/>
      <c r="G67" s="258"/>
      <c r="H67" s="258"/>
      <c r="I67" s="258"/>
      <c r="J67" s="258"/>
      <c r="K67" s="258"/>
      <c r="L67" s="258"/>
      <c r="M67" s="258"/>
      <c r="N67" s="258"/>
      <c r="O67" s="258"/>
    </row>
    <row r="68" spans="1:15" s="146" customFormat="1" ht="18">
      <c r="A68" s="19"/>
      <c r="B68" s="19"/>
      <c r="C68" s="19"/>
      <c r="D68" s="19"/>
      <c r="E68" s="19"/>
      <c r="F68" s="19"/>
      <c r="G68" s="258"/>
      <c r="H68" s="258"/>
      <c r="I68" s="258"/>
      <c r="J68" s="258"/>
      <c r="K68" s="258"/>
      <c r="L68" s="258"/>
      <c r="M68" s="258"/>
      <c r="N68" s="258"/>
      <c r="O68" s="258"/>
    </row>
    <row r="69" spans="1:15" s="146" customFormat="1" ht="18">
      <c r="A69" s="19"/>
      <c r="B69" s="19"/>
      <c r="C69" s="19"/>
      <c r="D69" s="19"/>
      <c r="E69" s="19"/>
      <c r="F69" s="19"/>
      <c r="G69" s="258"/>
      <c r="H69" s="258"/>
      <c r="I69" s="258"/>
      <c r="J69" s="258"/>
      <c r="K69" s="258"/>
      <c r="L69" s="258"/>
      <c r="M69" s="258"/>
      <c r="N69" s="258"/>
      <c r="O69" s="258"/>
    </row>
    <row r="70" spans="1:15" s="146" customFormat="1" ht="18">
      <c r="A70" s="19"/>
      <c r="B70" s="19"/>
      <c r="C70" s="19"/>
      <c r="D70" s="19"/>
      <c r="E70" s="19"/>
      <c r="F70" s="19"/>
      <c r="G70" s="258"/>
      <c r="H70" s="258"/>
      <c r="I70" s="258"/>
      <c r="J70" s="258"/>
      <c r="K70" s="258"/>
      <c r="L70" s="258"/>
      <c r="M70" s="258"/>
      <c r="N70" s="258"/>
      <c r="O70" s="258"/>
    </row>
    <row r="71" spans="1:15" s="146" customFormat="1" ht="18">
      <c r="A71" s="19"/>
      <c r="B71" s="19"/>
      <c r="C71" s="19"/>
      <c r="D71" s="19"/>
      <c r="E71" s="19"/>
      <c r="F71" s="19"/>
      <c r="G71" s="258"/>
      <c r="H71" s="258"/>
      <c r="I71" s="258"/>
      <c r="J71" s="258"/>
      <c r="K71" s="258"/>
      <c r="L71" s="258"/>
      <c r="M71" s="258"/>
      <c r="N71" s="258"/>
      <c r="O71" s="258"/>
    </row>
    <row r="72" spans="1:15" s="146" customFormat="1" ht="18">
      <c r="A72" s="19"/>
      <c r="B72" s="19"/>
      <c r="C72" s="19"/>
      <c r="D72" s="19"/>
      <c r="E72" s="19"/>
      <c r="F72" s="19"/>
      <c r="G72" s="258"/>
      <c r="H72" s="258"/>
      <c r="I72" s="258"/>
      <c r="J72" s="258"/>
      <c r="K72" s="258"/>
      <c r="L72" s="258"/>
      <c r="M72" s="258"/>
      <c r="N72" s="258"/>
      <c r="O72" s="258"/>
    </row>
    <row r="73" spans="1:15" s="146" customFormat="1" ht="18">
      <c r="A73" s="19"/>
      <c r="B73" s="19"/>
      <c r="C73" s="19"/>
      <c r="D73" s="19"/>
      <c r="E73" s="19"/>
      <c r="F73" s="19"/>
      <c r="G73" s="258"/>
      <c r="H73" s="258"/>
      <c r="I73" s="258"/>
      <c r="J73" s="258"/>
      <c r="K73" s="258"/>
      <c r="L73" s="258"/>
      <c r="M73" s="258"/>
      <c r="N73" s="258"/>
      <c r="O73" s="258"/>
    </row>
    <row r="74" spans="1:15" s="146" customFormat="1" ht="18">
      <c r="A74" s="19"/>
      <c r="B74" s="19"/>
      <c r="C74" s="19"/>
      <c r="D74" s="19"/>
      <c r="E74" s="19"/>
      <c r="F74" s="19"/>
      <c r="G74" s="258"/>
      <c r="H74" s="258"/>
      <c r="I74" s="258"/>
      <c r="J74" s="258"/>
      <c r="K74" s="258"/>
      <c r="L74" s="258"/>
      <c r="M74" s="258"/>
      <c r="N74" s="258"/>
      <c r="O74" s="258"/>
    </row>
    <row r="75" spans="1:15" s="146" customFormat="1" ht="18">
      <c r="A75" s="19"/>
      <c r="B75" s="19"/>
      <c r="C75" s="19"/>
      <c r="D75" s="19"/>
      <c r="E75" s="19"/>
      <c r="F75" s="19"/>
      <c r="G75" s="258"/>
      <c r="H75" s="258"/>
      <c r="I75" s="258"/>
      <c r="J75" s="258"/>
      <c r="K75" s="258"/>
      <c r="L75" s="258"/>
      <c r="M75" s="258"/>
      <c r="N75" s="258"/>
      <c r="O75" s="258"/>
    </row>
    <row r="76" spans="1:15" s="146" customFormat="1" ht="18">
      <c r="A76" s="19"/>
      <c r="B76" s="19"/>
      <c r="C76" s="19"/>
      <c r="D76" s="19"/>
      <c r="E76" s="19"/>
      <c r="F76" s="19"/>
      <c r="G76" s="258"/>
      <c r="H76" s="258"/>
      <c r="I76" s="258"/>
      <c r="J76" s="258"/>
      <c r="K76" s="258"/>
      <c r="L76" s="258"/>
      <c r="M76" s="258"/>
      <c r="N76" s="258"/>
      <c r="O76" s="258"/>
    </row>
    <row r="77" spans="1:15" s="146" customFormat="1" ht="18">
      <c r="A77" s="19"/>
      <c r="B77" s="19"/>
      <c r="C77" s="19"/>
      <c r="D77" s="19"/>
      <c r="E77" s="19"/>
      <c r="F77" s="19"/>
      <c r="G77" s="258"/>
      <c r="H77" s="258"/>
      <c r="I77" s="258"/>
      <c r="J77" s="258"/>
      <c r="K77" s="258"/>
      <c r="L77" s="258"/>
      <c r="M77" s="258"/>
      <c r="N77" s="258"/>
      <c r="O77" s="258"/>
    </row>
    <row r="78" spans="1:15" s="146" customFormat="1" ht="18">
      <c r="A78" s="19"/>
      <c r="B78" s="19"/>
      <c r="C78" s="19"/>
      <c r="D78" s="19"/>
      <c r="E78" s="19"/>
      <c r="F78" s="19"/>
      <c r="G78" s="258"/>
      <c r="H78" s="258"/>
      <c r="I78" s="258"/>
      <c r="J78" s="258"/>
      <c r="K78" s="258"/>
      <c r="L78" s="258"/>
      <c r="M78" s="258"/>
      <c r="N78" s="258"/>
      <c r="O78" s="258"/>
    </row>
    <row r="79" spans="1:15" s="146" customFormat="1" ht="18">
      <c r="A79" s="19"/>
      <c r="B79" s="19"/>
      <c r="C79" s="19"/>
      <c r="D79" s="19"/>
      <c r="E79" s="19"/>
      <c r="F79" s="19"/>
      <c r="G79" s="258"/>
      <c r="H79" s="258"/>
      <c r="I79" s="258"/>
      <c r="J79" s="258"/>
      <c r="K79" s="258"/>
      <c r="L79" s="258"/>
      <c r="M79" s="258"/>
      <c r="N79" s="258"/>
      <c r="O79" s="258"/>
    </row>
    <row r="80" spans="1:15" s="146" customFormat="1" ht="18">
      <c r="A80" s="19"/>
      <c r="B80" s="19"/>
      <c r="C80" s="19"/>
      <c r="D80" s="19"/>
      <c r="E80" s="19"/>
      <c r="F80" s="19"/>
      <c r="G80" s="258"/>
      <c r="H80" s="258"/>
      <c r="I80" s="258"/>
      <c r="J80" s="258"/>
      <c r="K80" s="258"/>
      <c r="L80" s="258"/>
      <c r="M80" s="258"/>
      <c r="N80" s="258"/>
      <c r="O80" s="258"/>
    </row>
    <row r="81" spans="1:15" s="146" customFormat="1" ht="18">
      <c r="A81" s="19"/>
      <c r="B81" s="19"/>
      <c r="C81" s="19"/>
      <c r="D81" s="19"/>
      <c r="E81" s="19"/>
      <c r="F81" s="19"/>
      <c r="G81" s="258"/>
      <c r="H81" s="258"/>
      <c r="I81" s="258"/>
      <c r="J81" s="258"/>
      <c r="K81" s="258"/>
      <c r="L81" s="258"/>
      <c r="M81" s="258"/>
      <c r="N81" s="258"/>
      <c r="O81" s="258"/>
    </row>
    <row r="82" spans="1:15" s="146" customFormat="1" ht="18">
      <c r="A82" s="19"/>
      <c r="B82" s="19"/>
      <c r="C82" s="19"/>
      <c r="D82" s="19"/>
      <c r="E82" s="19"/>
      <c r="F82" s="19"/>
      <c r="G82" s="258"/>
      <c r="H82" s="258"/>
      <c r="I82" s="258"/>
      <c r="J82" s="258"/>
      <c r="K82" s="258"/>
      <c r="L82" s="258"/>
      <c r="M82" s="258"/>
      <c r="N82" s="258"/>
      <c r="O82" s="258"/>
    </row>
    <row r="83" spans="1:15" s="146" customFormat="1" ht="18">
      <c r="A83" s="19"/>
      <c r="B83" s="19"/>
      <c r="C83" s="19"/>
      <c r="D83" s="19"/>
      <c r="E83" s="19"/>
      <c r="F83" s="19"/>
      <c r="G83" s="258"/>
      <c r="H83" s="258"/>
      <c r="I83" s="258"/>
      <c r="J83" s="258"/>
      <c r="K83" s="258"/>
      <c r="L83" s="258"/>
      <c r="M83" s="258"/>
      <c r="N83" s="258"/>
      <c r="O83" s="258"/>
    </row>
    <row r="84" spans="1:15" s="146" customFormat="1" ht="18">
      <c r="A84" s="19"/>
      <c r="B84" s="19"/>
      <c r="C84" s="19"/>
      <c r="D84" s="19"/>
      <c r="E84" s="19"/>
      <c r="F84" s="19"/>
      <c r="G84" s="258"/>
      <c r="H84" s="258"/>
      <c r="I84" s="258"/>
      <c r="J84" s="258"/>
      <c r="K84" s="258"/>
      <c r="L84" s="258"/>
      <c r="M84" s="258"/>
      <c r="N84" s="258"/>
      <c r="O84" s="258"/>
    </row>
    <row r="85" spans="1:15" s="146" customFormat="1" ht="18">
      <c r="A85" s="19"/>
      <c r="B85" s="19"/>
      <c r="C85" s="19"/>
      <c r="D85" s="19"/>
      <c r="E85" s="19"/>
      <c r="F85" s="19"/>
      <c r="G85" s="258"/>
      <c r="H85" s="258"/>
      <c r="I85" s="258"/>
      <c r="J85" s="258"/>
      <c r="K85" s="258"/>
      <c r="L85" s="258"/>
      <c r="M85" s="258"/>
      <c r="N85" s="258"/>
      <c r="O85" s="258"/>
    </row>
    <row r="86" spans="1:15" s="146" customFormat="1" ht="18">
      <c r="A86" s="19"/>
      <c r="B86" s="19"/>
      <c r="C86" s="19"/>
      <c r="D86" s="19"/>
      <c r="E86" s="19"/>
      <c r="F86" s="19"/>
      <c r="G86" s="258"/>
      <c r="H86" s="258"/>
      <c r="I86" s="258"/>
      <c r="J86" s="258"/>
      <c r="K86" s="258"/>
      <c r="L86" s="258"/>
      <c r="M86" s="258"/>
      <c r="N86" s="258"/>
      <c r="O86" s="258"/>
    </row>
    <row r="87" spans="1:15" s="146" customFormat="1" ht="18">
      <c r="A87" s="19"/>
      <c r="B87" s="19"/>
      <c r="C87" s="19"/>
      <c r="D87" s="19"/>
      <c r="E87" s="19"/>
      <c r="F87" s="19"/>
      <c r="G87" s="258"/>
      <c r="H87" s="258"/>
      <c r="I87" s="258"/>
      <c r="J87" s="258"/>
      <c r="K87" s="258"/>
      <c r="L87" s="258"/>
      <c r="M87" s="258"/>
      <c r="N87" s="258"/>
      <c r="O87" s="258"/>
    </row>
    <row r="88" spans="1:15" s="146" customFormat="1" ht="18">
      <c r="A88" s="19"/>
      <c r="B88" s="19"/>
      <c r="C88" s="19"/>
      <c r="D88" s="19"/>
      <c r="E88" s="19"/>
      <c r="F88" s="19"/>
      <c r="G88" s="258"/>
      <c r="H88" s="258"/>
      <c r="I88" s="258"/>
      <c r="J88" s="258"/>
      <c r="K88" s="258"/>
      <c r="L88" s="258"/>
      <c r="M88" s="258"/>
      <c r="N88" s="258"/>
      <c r="O88" s="258"/>
    </row>
    <row r="89" spans="1:15" s="146" customFormat="1" ht="18">
      <c r="A89" s="19"/>
      <c r="B89" s="19"/>
      <c r="C89" s="19"/>
      <c r="D89" s="19"/>
      <c r="E89" s="19"/>
      <c r="F89" s="19"/>
      <c r="G89" s="258"/>
      <c r="H89" s="258"/>
      <c r="I89" s="258"/>
      <c r="J89" s="258"/>
      <c r="K89" s="258"/>
      <c r="L89" s="258"/>
      <c r="M89" s="258"/>
      <c r="N89" s="258"/>
      <c r="O89" s="258"/>
    </row>
    <row r="90" spans="1:15" s="146" customFormat="1" ht="18">
      <c r="A90" s="19"/>
      <c r="B90" s="19"/>
      <c r="C90" s="19"/>
      <c r="D90" s="19"/>
      <c r="E90" s="19"/>
      <c r="F90" s="19"/>
      <c r="G90" s="258"/>
      <c r="H90" s="258"/>
      <c r="I90" s="258"/>
      <c r="J90" s="258"/>
      <c r="K90" s="258"/>
      <c r="L90" s="258"/>
      <c r="M90" s="258"/>
      <c r="N90" s="258"/>
      <c r="O90" s="258"/>
    </row>
    <row r="91" spans="1:15" s="146" customFormat="1" ht="18">
      <c r="A91" s="19"/>
      <c r="B91" s="19"/>
      <c r="C91" s="19"/>
      <c r="D91" s="19"/>
      <c r="E91" s="19"/>
      <c r="F91" s="19"/>
      <c r="G91" s="258"/>
      <c r="H91" s="258"/>
      <c r="I91" s="258"/>
      <c r="J91" s="258"/>
      <c r="K91" s="258"/>
      <c r="L91" s="258"/>
      <c r="M91" s="258"/>
      <c r="N91" s="258"/>
      <c r="O91" s="258"/>
    </row>
    <row r="92" spans="1:15" s="146" customFormat="1" ht="18">
      <c r="A92" s="19"/>
      <c r="B92" s="19"/>
      <c r="C92" s="19"/>
      <c r="D92" s="19"/>
      <c r="E92" s="19"/>
      <c r="F92" s="19"/>
      <c r="G92" s="258"/>
      <c r="H92" s="258"/>
      <c r="I92" s="258"/>
      <c r="J92" s="258"/>
      <c r="K92" s="258"/>
      <c r="L92" s="258"/>
      <c r="M92" s="258"/>
      <c r="N92" s="258"/>
      <c r="O92" s="258"/>
    </row>
    <row r="93" spans="1:15" s="146" customFormat="1" ht="18">
      <c r="A93" s="19"/>
      <c r="B93" s="19"/>
      <c r="C93" s="19"/>
      <c r="D93" s="19"/>
      <c r="E93" s="19"/>
      <c r="F93" s="19"/>
      <c r="G93" s="258"/>
      <c r="H93" s="258"/>
      <c r="I93" s="258"/>
      <c r="J93" s="258"/>
      <c r="K93" s="258"/>
      <c r="L93" s="258"/>
      <c r="M93" s="258"/>
      <c r="N93" s="258"/>
      <c r="O93" s="258"/>
    </row>
    <row r="94" spans="1:15" s="146" customFormat="1" ht="18">
      <c r="A94" s="19"/>
      <c r="B94" s="19"/>
      <c r="C94" s="19"/>
      <c r="D94" s="19"/>
      <c r="E94" s="19"/>
      <c r="F94" s="19"/>
      <c r="G94" s="258"/>
      <c r="H94" s="258"/>
      <c r="I94" s="258"/>
      <c r="J94" s="258"/>
      <c r="K94" s="258"/>
      <c r="L94" s="258"/>
      <c r="M94" s="258"/>
      <c r="N94" s="258"/>
      <c r="O94" s="258"/>
    </row>
    <row r="95" spans="1:15" s="146" customFormat="1" ht="18">
      <c r="A95" s="19"/>
      <c r="B95" s="19"/>
      <c r="C95" s="19"/>
      <c r="D95" s="19"/>
      <c r="E95" s="19"/>
      <c r="F95" s="19"/>
      <c r="G95" s="258"/>
      <c r="H95" s="258"/>
      <c r="I95" s="258"/>
      <c r="J95" s="258"/>
      <c r="K95" s="258"/>
      <c r="L95" s="258"/>
      <c r="M95" s="258"/>
      <c r="N95" s="258"/>
      <c r="O95" s="258"/>
    </row>
  </sheetData>
  <mergeCells count="1">
    <mergeCell ref="A2:E2"/>
  </mergeCells>
  <conditionalFormatting sqref="M5:N6">
    <cfRule type="cellIs" dxfId="53" priority="17" operator="greaterThan">
      <formula>0</formula>
    </cfRule>
    <cfRule type="cellIs" dxfId="52" priority="18" operator="lessThan">
      <formula>0</formula>
    </cfRule>
  </conditionalFormatting>
  <conditionalFormatting sqref="M7:N7">
    <cfRule type="cellIs" dxfId="51" priority="13" operator="greaterThan">
      <formula>0</formula>
    </cfRule>
    <cfRule type="cellIs" dxfId="50" priority="14" operator="lessThan">
      <formula>0</formula>
    </cfRule>
  </conditionalFormatting>
  <conditionalFormatting sqref="M8:N8 M10:N10 M12:N12 M14:N14 M16:N16 M18:N18 M20:N20 M22:N22 M24:N24 M26:N26 M28:N28">
    <cfRule type="cellIs" dxfId="49" priority="9" operator="greaterThan">
      <formula>0</formula>
    </cfRule>
    <cfRule type="cellIs" dxfId="48" priority="10" operator="lessThan">
      <formula>0</formula>
    </cfRule>
  </conditionalFormatting>
  <conditionalFormatting sqref="M9:N9 M11:N11 M13:N13 M15:N15 M17:N17 M19:N19 M21:N21 M23:N23 M25:N25 M27:N27">
    <cfRule type="cellIs" dxfId="47" priority="7" operator="greaterThan">
      <formula>0</formula>
    </cfRule>
    <cfRule type="cellIs" dxfId="46" priority="8" operator="lessThan">
      <formula>0</formula>
    </cfRule>
  </conditionalFormatting>
  <conditionalFormatting sqref="D15">
    <cfRule type="cellIs" dxfId="45" priority="5" operator="lessThan">
      <formula>0</formula>
    </cfRule>
  </conditionalFormatting>
  <conditionalFormatting sqref="D15">
    <cfRule type="cellIs" dxfId="44" priority="6" operator="greaterThan">
      <formula>0</formula>
    </cfRule>
  </conditionalFormatting>
  <conditionalFormatting sqref="C18">
    <cfRule type="cellIs" dxfId="43" priority="3" operator="lessThan">
      <formula>0</formula>
    </cfRule>
  </conditionalFormatting>
  <conditionalFormatting sqref="C18">
    <cfRule type="cellIs" dxfId="42" priority="4" operator="greaterThan">
      <formula>0</formula>
    </cfRule>
  </conditionalFormatting>
  <conditionalFormatting sqref="D18">
    <cfRule type="cellIs" dxfId="41" priority="1" operator="lessThan">
      <formula>0</formula>
    </cfRule>
  </conditionalFormatting>
  <conditionalFormatting sqref="D18">
    <cfRule type="cellIs" dxfId="4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C259"/>
  <sheetViews>
    <sheetView workbookViewId="0">
      <selection activeCell="D15" sqref="D15"/>
    </sheetView>
  </sheetViews>
  <sheetFormatPr defaultColWidth="0" defaultRowHeight="14.25" zeroHeight="1"/>
  <cols>
    <col min="1" max="1" width="18.85546875" style="74" bestFit="1" customWidth="1"/>
    <col min="2" max="2" width="17.85546875" style="74" bestFit="1" customWidth="1"/>
    <col min="3" max="3" width="14.5703125" style="180" bestFit="1" customWidth="1"/>
    <col min="4" max="4" width="17.7109375" style="181" bestFit="1" customWidth="1"/>
    <col min="5" max="5" width="13.28515625" style="182" bestFit="1" customWidth="1"/>
    <col min="6" max="6" width="17.140625" style="183" bestFit="1" customWidth="1"/>
    <col min="7" max="8" width="22.140625" style="183" bestFit="1" customWidth="1"/>
    <col min="9" max="9" width="23.28515625" style="183" bestFit="1" customWidth="1"/>
    <col min="10" max="11" width="16.7109375" style="183" bestFit="1" customWidth="1"/>
    <col min="12" max="12" width="17.7109375" style="183" bestFit="1" customWidth="1"/>
    <col min="13" max="13" width="10.7109375" style="183" bestFit="1" customWidth="1"/>
    <col min="14" max="14" width="18.140625" style="183" bestFit="1" customWidth="1"/>
    <col min="15" max="15" width="18.42578125" style="183" bestFit="1" customWidth="1"/>
    <col min="16" max="16" width="21.85546875" style="183" bestFit="1" customWidth="1"/>
    <col min="17" max="17" width="19.85546875" style="184" bestFit="1" customWidth="1"/>
    <col min="18" max="18" width="9.85546875" style="74" bestFit="1" customWidth="1"/>
    <col min="19" max="19" width="9.42578125" style="74" bestFit="1" customWidth="1"/>
    <col min="20" max="20" width="17.28515625" style="183" bestFit="1" customWidth="1"/>
    <col min="21" max="21" width="23" style="183" bestFit="1" customWidth="1"/>
    <col min="22" max="22" width="26.7109375" style="183" bestFit="1" customWidth="1"/>
    <col min="23" max="23" width="27" style="183" bestFit="1" customWidth="1"/>
    <col min="24" max="24" width="17.85546875" style="185" bestFit="1" customWidth="1"/>
    <col min="25" max="25" width="22.42578125" style="185" bestFit="1" customWidth="1"/>
    <col min="26" max="29" width="9.140625" style="169" customWidth="1"/>
    <col min="30" max="16384" width="9.140625" style="169" hidden="1"/>
  </cols>
  <sheetData>
    <row r="1" spans="1:25">
      <c r="A1" s="169"/>
      <c r="B1" s="169"/>
      <c r="C1" s="174"/>
      <c r="D1" s="175"/>
      <c r="E1" s="176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69"/>
      <c r="S1" s="169"/>
      <c r="T1" s="177"/>
      <c r="U1" s="177"/>
      <c r="V1" s="177"/>
      <c r="W1" s="177"/>
      <c r="X1" s="179"/>
      <c r="Y1" s="179"/>
    </row>
    <row r="2" spans="1:25">
      <c r="A2" s="169"/>
      <c r="B2" s="169"/>
      <c r="C2" s="174"/>
      <c r="D2" s="175"/>
      <c r="E2" s="176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8"/>
      <c r="R2" s="169"/>
      <c r="S2" s="169"/>
      <c r="T2" s="177"/>
      <c r="U2" s="177"/>
      <c r="V2" s="177"/>
      <c r="W2" s="177"/>
      <c r="X2" s="179"/>
      <c r="Y2" s="179"/>
    </row>
    <row r="3" spans="1:25">
      <c r="A3" s="169"/>
      <c r="B3" s="169"/>
      <c r="C3" s="174"/>
      <c r="D3" s="175"/>
      <c r="E3" s="176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8"/>
      <c r="R3" s="169"/>
      <c r="S3" s="169"/>
      <c r="T3" s="177"/>
      <c r="U3" s="177"/>
      <c r="V3" s="177"/>
      <c r="W3" s="177"/>
      <c r="X3" s="179"/>
      <c r="Y3" s="179"/>
    </row>
    <row r="4" spans="1:25">
      <c r="A4" s="169"/>
      <c r="B4" s="169"/>
      <c r="C4" s="174"/>
      <c r="D4" s="175"/>
      <c r="E4" s="176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8"/>
      <c r="R4" s="169"/>
      <c r="S4" s="169"/>
      <c r="T4" s="177"/>
      <c r="U4" s="177"/>
      <c r="V4" s="177"/>
      <c r="W4" s="177"/>
      <c r="X4" s="179"/>
      <c r="Y4" s="179"/>
    </row>
    <row r="5" spans="1:25">
      <c r="A5" s="169"/>
      <c r="B5" s="169"/>
      <c r="C5" s="174"/>
      <c r="D5" s="175"/>
      <c r="E5" s="176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8"/>
      <c r="R5" s="169"/>
      <c r="S5" s="169"/>
      <c r="T5" s="177"/>
      <c r="U5" s="177"/>
      <c r="V5" s="177"/>
      <c r="W5" s="177"/>
      <c r="X5" s="179"/>
      <c r="Y5" s="179"/>
    </row>
    <row r="6" spans="1:25">
      <c r="A6" s="74" t="s">
        <v>788</v>
      </c>
      <c r="B6" s="74" t="s">
        <v>26</v>
      </c>
      <c r="C6" s="180" t="s">
        <v>789</v>
      </c>
      <c r="D6" s="181" t="s">
        <v>790</v>
      </c>
      <c r="E6" s="182" t="s">
        <v>791</v>
      </c>
      <c r="F6" s="183" t="s">
        <v>792</v>
      </c>
      <c r="G6" s="183" t="s">
        <v>793</v>
      </c>
      <c r="H6" s="183" t="s">
        <v>794</v>
      </c>
      <c r="I6" s="183" t="s">
        <v>795</v>
      </c>
      <c r="J6" s="183" t="s">
        <v>796</v>
      </c>
      <c r="K6" s="183" t="s">
        <v>797</v>
      </c>
      <c r="L6" s="183" t="s">
        <v>798</v>
      </c>
      <c r="M6" s="183" t="s">
        <v>799</v>
      </c>
      <c r="N6" s="183" t="s">
        <v>800</v>
      </c>
      <c r="O6" s="183" t="s">
        <v>801</v>
      </c>
      <c r="P6" s="183" t="s">
        <v>802</v>
      </c>
      <c r="Q6" s="184" t="s">
        <v>803</v>
      </c>
      <c r="R6" s="74" t="s">
        <v>804</v>
      </c>
      <c r="S6" s="74" t="s">
        <v>805</v>
      </c>
      <c r="T6" s="183" t="s">
        <v>806</v>
      </c>
      <c r="U6" s="183" t="s">
        <v>807</v>
      </c>
      <c r="V6" s="183" t="s">
        <v>808</v>
      </c>
      <c r="W6" s="183" t="s">
        <v>809</v>
      </c>
      <c r="X6" s="185" t="s">
        <v>810</v>
      </c>
      <c r="Y6" s="185" t="s">
        <v>811</v>
      </c>
    </row>
    <row r="7" spans="1:25">
      <c r="A7" s="156" t="s">
        <v>612</v>
      </c>
      <c r="B7" s="156" t="s">
        <v>813</v>
      </c>
      <c r="C7" s="180">
        <v>3.86</v>
      </c>
      <c r="D7" s="181">
        <v>6230</v>
      </c>
      <c r="E7" s="182">
        <v>0</v>
      </c>
      <c r="F7" s="183">
        <v>0</v>
      </c>
      <c r="G7" s="183">
        <v>0</v>
      </c>
      <c r="H7" s="183">
        <v>0</v>
      </c>
      <c r="I7" s="183">
        <v>0</v>
      </c>
      <c r="J7" s="183">
        <v>0</v>
      </c>
      <c r="K7" s="183">
        <v>0</v>
      </c>
      <c r="L7" s="183">
        <v>0</v>
      </c>
      <c r="N7" s="183">
        <v>0</v>
      </c>
      <c r="O7" s="183">
        <v>0</v>
      </c>
      <c r="P7" s="183">
        <v>0</v>
      </c>
      <c r="Q7" s="184">
        <v>71588230.219999999</v>
      </c>
      <c r="R7" s="74">
        <v>7.61</v>
      </c>
      <c r="S7" s="74">
        <v>0.51</v>
      </c>
      <c r="X7" s="185">
        <v>0.56000000000000005</v>
      </c>
    </row>
    <row r="8" spans="1:25">
      <c r="A8" s="156" t="s">
        <v>584</v>
      </c>
      <c r="B8" s="156" t="s">
        <v>814</v>
      </c>
      <c r="C8" s="180">
        <v>15.8</v>
      </c>
      <c r="D8" s="181">
        <v>8180</v>
      </c>
      <c r="E8" s="182">
        <v>0</v>
      </c>
      <c r="F8" s="183">
        <v>0</v>
      </c>
      <c r="G8" s="183">
        <v>0</v>
      </c>
      <c r="H8" s="183">
        <v>0</v>
      </c>
      <c r="I8" s="183">
        <v>0</v>
      </c>
      <c r="J8" s="183">
        <v>0</v>
      </c>
      <c r="K8" s="183">
        <v>0</v>
      </c>
      <c r="L8" s="183">
        <v>0</v>
      </c>
      <c r="M8" s="183">
        <v>0</v>
      </c>
      <c r="N8" s="183">
        <v>6.7999999999999996E-3</v>
      </c>
      <c r="O8" s="183">
        <v>6.7999999999999996E-3</v>
      </c>
      <c r="P8" s="183">
        <v>1.14E-2</v>
      </c>
      <c r="Q8" s="184">
        <v>431537173.45999998</v>
      </c>
      <c r="R8" s="74">
        <v>11.71</v>
      </c>
      <c r="S8" s="74">
        <v>1.35</v>
      </c>
    </row>
    <row r="9" spans="1:25">
      <c r="A9" s="156" t="s">
        <v>776</v>
      </c>
      <c r="B9" s="156" t="s">
        <v>815</v>
      </c>
      <c r="C9" s="180">
        <v>7.1</v>
      </c>
      <c r="D9" s="181">
        <v>53720</v>
      </c>
      <c r="E9" s="182">
        <v>0</v>
      </c>
      <c r="F9" s="183">
        <v>0</v>
      </c>
      <c r="G9" s="183">
        <v>0</v>
      </c>
      <c r="H9" s="183">
        <v>0</v>
      </c>
      <c r="I9" s="183">
        <v>0</v>
      </c>
      <c r="J9" s="183">
        <v>0</v>
      </c>
      <c r="K9" s="183">
        <v>0</v>
      </c>
      <c r="L9" s="183">
        <v>0</v>
      </c>
      <c r="M9" s="183">
        <v>0</v>
      </c>
      <c r="N9" s="183">
        <v>1.0999999999999999E-2</v>
      </c>
      <c r="O9" s="183">
        <v>1.0999999999999999E-2</v>
      </c>
      <c r="P9" s="183">
        <v>-0.37830000000000003</v>
      </c>
      <c r="Q9" s="184">
        <v>25840380.899999999</v>
      </c>
      <c r="R9" s="74">
        <v>14.42</v>
      </c>
      <c r="S9" s="74">
        <v>0.49</v>
      </c>
      <c r="X9" s="185">
        <v>1</v>
      </c>
      <c r="Y9" s="185">
        <v>1</v>
      </c>
    </row>
    <row r="10" spans="1:25">
      <c r="A10" s="156" t="s">
        <v>557</v>
      </c>
      <c r="B10" s="156" t="s">
        <v>815</v>
      </c>
      <c r="C10" s="180">
        <v>1300.97</v>
      </c>
      <c r="D10" s="181">
        <v>1400</v>
      </c>
      <c r="E10" s="182">
        <v>0</v>
      </c>
      <c r="F10" s="183">
        <v>0</v>
      </c>
      <c r="G10" s="183">
        <v>0</v>
      </c>
      <c r="H10" s="183">
        <v>0</v>
      </c>
      <c r="I10" s="183">
        <v>0</v>
      </c>
      <c r="J10" s="183">
        <v>0</v>
      </c>
      <c r="K10" s="183">
        <v>0</v>
      </c>
      <c r="L10" s="183">
        <v>0</v>
      </c>
      <c r="M10" s="183">
        <v>0</v>
      </c>
      <c r="N10" s="183">
        <v>2.2700000000000001E-2</v>
      </c>
      <c r="O10" s="183">
        <v>2.2700000000000001E-2</v>
      </c>
      <c r="P10" s="183">
        <v>-0.28289999999999998</v>
      </c>
      <c r="Q10" s="184">
        <v>222128855.72</v>
      </c>
      <c r="R10" s="74">
        <v>1997.97</v>
      </c>
      <c r="S10" s="74">
        <v>0.65</v>
      </c>
      <c r="X10" s="185">
        <v>0.68149999999999999</v>
      </c>
    </row>
    <row r="11" spans="1:25">
      <c r="A11" s="156" t="s">
        <v>597</v>
      </c>
      <c r="B11" s="156" t="s">
        <v>815</v>
      </c>
      <c r="C11" s="180">
        <v>439</v>
      </c>
      <c r="D11" s="181">
        <v>420</v>
      </c>
      <c r="E11" s="182">
        <v>0</v>
      </c>
      <c r="F11" s="183">
        <v>0</v>
      </c>
      <c r="G11" s="183">
        <v>0</v>
      </c>
      <c r="H11" s="183">
        <v>0</v>
      </c>
      <c r="I11" s="183">
        <v>0</v>
      </c>
      <c r="J11" s="183">
        <v>0</v>
      </c>
      <c r="K11" s="183">
        <v>0</v>
      </c>
      <c r="L11" s="183">
        <v>0</v>
      </c>
      <c r="M11" s="183">
        <v>0</v>
      </c>
      <c r="N11" s="183">
        <v>4.3499999999999997E-2</v>
      </c>
      <c r="O11" s="183">
        <v>4.3499999999999997E-2</v>
      </c>
      <c r="P11" s="183">
        <v>-0.1</v>
      </c>
      <c r="Q11" s="184">
        <v>263586942.55000001</v>
      </c>
      <c r="R11" s="74">
        <v>1078.5899999999999</v>
      </c>
      <c r="S11" s="74">
        <v>0.41</v>
      </c>
      <c r="X11" s="185">
        <v>0.2344</v>
      </c>
    </row>
    <row r="12" spans="1:25">
      <c r="A12" s="156" t="s">
        <v>689</v>
      </c>
      <c r="B12" s="156" t="s">
        <v>812</v>
      </c>
      <c r="C12" s="180">
        <v>15.3</v>
      </c>
      <c r="D12" s="181">
        <v>1920</v>
      </c>
      <c r="E12" s="182">
        <v>0</v>
      </c>
      <c r="F12" s="183">
        <v>0</v>
      </c>
      <c r="G12" s="183">
        <v>0</v>
      </c>
      <c r="H12" s="183">
        <v>0</v>
      </c>
      <c r="I12" s="183">
        <v>0</v>
      </c>
      <c r="J12" s="183">
        <v>0</v>
      </c>
      <c r="K12" s="183">
        <v>0</v>
      </c>
      <c r="L12" s="183">
        <v>0</v>
      </c>
      <c r="M12" s="183">
        <v>0</v>
      </c>
      <c r="N12" s="183">
        <v>-0.19839999999999999</v>
      </c>
      <c r="O12" s="183">
        <v>-0.19839999999999999</v>
      </c>
      <c r="P12" s="183">
        <v>-0.31619999999999998</v>
      </c>
      <c r="Q12" s="184">
        <v>-4523815.8499999996</v>
      </c>
      <c r="R12" s="74">
        <v>-5.96</v>
      </c>
      <c r="S12" s="74">
        <v>-2.56</v>
      </c>
    </row>
    <row r="13" spans="1:25">
      <c r="A13" s="156" t="s">
        <v>701</v>
      </c>
      <c r="B13" s="156" t="s">
        <v>816</v>
      </c>
      <c r="C13" s="180">
        <v>19</v>
      </c>
      <c r="D13" s="181">
        <v>1610</v>
      </c>
      <c r="E13" s="182">
        <v>0</v>
      </c>
      <c r="F13" s="183">
        <v>0</v>
      </c>
      <c r="G13" s="183">
        <v>2.8999999999999998E-3</v>
      </c>
      <c r="H13" s="183">
        <v>4.3799999999999999E-2</v>
      </c>
      <c r="I13" s="183">
        <v>0.1462</v>
      </c>
      <c r="J13" s="183">
        <v>1E-3</v>
      </c>
      <c r="K13" s="183">
        <v>7.3000000000000001E-3</v>
      </c>
      <c r="L13" s="183">
        <v>1.2200000000000001E-2</v>
      </c>
      <c r="M13" s="183">
        <v>4.3799999999999999E-2</v>
      </c>
      <c r="N13" s="183">
        <v>-0.71350000000000002</v>
      </c>
      <c r="O13" s="183">
        <v>-0.71350000000000002</v>
      </c>
      <c r="P13" s="183">
        <v>-0.75160000000000005</v>
      </c>
      <c r="Q13" s="184">
        <v>0</v>
      </c>
      <c r="R13" s="74">
        <v>0</v>
      </c>
    </row>
    <row r="14" spans="1:25">
      <c r="A14" s="156" t="s">
        <v>703</v>
      </c>
      <c r="B14" s="156" t="s">
        <v>817</v>
      </c>
      <c r="C14" s="180">
        <v>25.15</v>
      </c>
      <c r="D14" s="181">
        <v>500</v>
      </c>
      <c r="E14" s="182">
        <v>0.62</v>
      </c>
      <c r="F14" s="183">
        <v>3.8E-3</v>
      </c>
      <c r="G14" s="183">
        <v>3.3799999999999997E-2</v>
      </c>
      <c r="H14" s="183">
        <v>6.8199999999999997E-2</v>
      </c>
      <c r="I14" s="183">
        <v>0.17810000000000001</v>
      </c>
      <c r="J14" s="183">
        <v>1.1299999999999999E-2</v>
      </c>
      <c r="K14" s="183">
        <v>1.14E-2</v>
      </c>
      <c r="L14" s="183">
        <v>1.4800000000000001E-2</v>
      </c>
      <c r="M14" s="183">
        <v>0.13350000000000001</v>
      </c>
      <c r="N14" s="183">
        <v>-0.21629999999999999</v>
      </c>
      <c r="O14" s="183">
        <v>-0.21329999999999999</v>
      </c>
      <c r="P14" s="183">
        <v>-0.29549999999999998</v>
      </c>
      <c r="Q14" s="184">
        <v>3026134.15</v>
      </c>
      <c r="R14" s="74">
        <v>23.92</v>
      </c>
      <c r="S14" s="74">
        <v>1.05</v>
      </c>
    </row>
    <row r="15" spans="1:25">
      <c r="A15" s="156" t="s">
        <v>658</v>
      </c>
      <c r="B15" s="156" t="s">
        <v>817</v>
      </c>
      <c r="C15" s="180">
        <v>3.4</v>
      </c>
      <c r="D15" s="181">
        <v>67340</v>
      </c>
      <c r="E15" s="182">
        <v>0.26</v>
      </c>
      <c r="F15" s="183">
        <v>3.9199999999999999E-2</v>
      </c>
      <c r="G15" s="183">
        <v>5.11E-2</v>
      </c>
      <c r="H15" s="183">
        <v>5.11E-2</v>
      </c>
      <c r="I15" s="183">
        <v>9.2499999999999999E-2</v>
      </c>
      <c r="J15" s="183">
        <v>1.7000000000000001E-2</v>
      </c>
      <c r="K15" s="183">
        <v>8.5000000000000006E-3</v>
      </c>
      <c r="L15" s="183">
        <v>7.7000000000000002E-3</v>
      </c>
      <c r="M15" s="183">
        <v>7.8200000000000006E-2</v>
      </c>
      <c r="N15" s="183">
        <v>5.28E-2</v>
      </c>
      <c r="O15" s="183">
        <v>9.4100000000000003E-2</v>
      </c>
      <c r="P15" s="183">
        <v>-0.24779999999999999</v>
      </c>
      <c r="Q15" s="184">
        <v>59003289.729999997</v>
      </c>
      <c r="R15" s="74">
        <v>3.18</v>
      </c>
      <c r="S15" s="74">
        <v>1.07</v>
      </c>
    </row>
    <row r="16" spans="1:25">
      <c r="A16" s="156" t="s">
        <v>615</v>
      </c>
      <c r="B16" s="156" t="s">
        <v>815</v>
      </c>
      <c r="C16" s="180">
        <v>70.069999999999993</v>
      </c>
      <c r="D16" s="181">
        <v>780</v>
      </c>
      <c r="E16" s="182">
        <v>0.27</v>
      </c>
      <c r="F16" s="183">
        <v>2.5000000000000001E-3</v>
      </c>
      <c r="G16" s="183">
        <v>1.06E-2</v>
      </c>
      <c r="H16" s="183">
        <v>1.06E-2</v>
      </c>
      <c r="I16" s="183">
        <v>3.09E-2</v>
      </c>
      <c r="J16" s="183">
        <v>3.5000000000000001E-3</v>
      </c>
      <c r="K16" s="183">
        <v>1.8E-3</v>
      </c>
      <c r="L16" s="183">
        <v>2.5999999999999999E-3</v>
      </c>
      <c r="M16" s="183">
        <v>1.06E-2</v>
      </c>
      <c r="N16" s="183">
        <v>0.221</v>
      </c>
      <c r="O16" s="183">
        <v>0.224</v>
      </c>
      <c r="P16" s="183">
        <v>0.19189999999999999</v>
      </c>
      <c r="Q16" s="184">
        <v>66835724.670000002</v>
      </c>
      <c r="R16" s="74">
        <v>131.56</v>
      </c>
      <c r="S16" s="74">
        <v>0.53</v>
      </c>
      <c r="X16" s="185">
        <v>0.47920000000000001</v>
      </c>
    </row>
    <row r="17" spans="1:25">
      <c r="A17" s="156" t="s">
        <v>562</v>
      </c>
      <c r="B17" s="156" t="s">
        <v>813</v>
      </c>
      <c r="C17" s="180">
        <v>111.99</v>
      </c>
      <c r="D17" s="181">
        <v>920</v>
      </c>
      <c r="E17" s="182">
        <v>0.25</v>
      </c>
      <c r="F17" s="183">
        <v>1.8E-3</v>
      </c>
      <c r="G17" s="183">
        <v>5.8999999999999999E-3</v>
      </c>
      <c r="H17" s="183">
        <v>1.2999999999999999E-2</v>
      </c>
      <c r="I17" s="183">
        <v>2.9700000000000001E-2</v>
      </c>
      <c r="J17" s="183">
        <v>2E-3</v>
      </c>
      <c r="K17" s="183">
        <v>2.2000000000000001E-3</v>
      </c>
      <c r="L17" s="183">
        <v>2.5000000000000001E-3</v>
      </c>
      <c r="M17" s="183">
        <v>3.7000000000000002E-3</v>
      </c>
      <c r="N17" s="183">
        <v>7.4000000000000003E-3</v>
      </c>
      <c r="O17" s="183">
        <v>9.1999999999999998E-3</v>
      </c>
      <c r="P17" s="183">
        <v>1.0999999999999999E-2</v>
      </c>
      <c r="Q17" s="184">
        <v>189171181.19</v>
      </c>
      <c r="R17" s="74">
        <v>110.29</v>
      </c>
      <c r="S17" s="74">
        <v>1.02</v>
      </c>
      <c r="X17" s="185">
        <v>0.191</v>
      </c>
    </row>
    <row r="18" spans="1:25">
      <c r="A18" s="156" t="s">
        <v>769</v>
      </c>
      <c r="B18" s="156" t="s">
        <v>818</v>
      </c>
      <c r="C18" s="180">
        <v>90</v>
      </c>
      <c r="D18" s="181">
        <v>950</v>
      </c>
      <c r="E18" s="182">
        <v>0.34</v>
      </c>
      <c r="F18" s="183">
        <v>4.0000000000000001E-3</v>
      </c>
      <c r="G18" s="183">
        <v>1.0500000000000001E-2</v>
      </c>
      <c r="H18" s="183">
        <v>2.23E-2</v>
      </c>
      <c r="I18" s="183">
        <v>0</v>
      </c>
      <c r="J18" s="183">
        <v>3.5000000000000001E-3</v>
      </c>
      <c r="K18" s="183">
        <v>3.7000000000000002E-3</v>
      </c>
      <c r="L18" s="183">
        <v>0</v>
      </c>
      <c r="M18" s="183">
        <v>1.0500000000000001E-2</v>
      </c>
      <c r="N18" s="183">
        <v>-0.1827</v>
      </c>
      <c r="O18" s="183">
        <v>-0.1794</v>
      </c>
      <c r="P18" s="183">
        <v>-0.16889999999999999</v>
      </c>
      <c r="Q18" s="184">
        <v>475047016.41000003</v>
      </c>
      <c r="R18" s="74">
        <v>124.86</v>
      </c>
      <c r="S18" s="74">
        <v>0.72</v>
      </c>
      <c r="X18" s="185">
        <v>0.874</v>
      </c>
    </row>
    <row r="19" spans="1:25">
      <c r="A19" s="156" t="s">
        <v>644</v>
      </c>
      <c r="B19" s="156" t="s">
        <v>818</v>
      </c>
      <c r="C19" s="180">
        <v>125.85</v>
      </c>
      <c r="D19" s="181">
        <v>18520</v>
      </c>
      <c r="E19" s="182">
        <v>0</v>
      </c>
      <c r="F19" s="183">
        <v>0</v>
      </c>
      <c r="G19" s="183">
        <v>8.0000000000000002E-3</v>
      </c>
      <c r="H19" s="183">
        <v>2.1999999999999999E-2</v>
      </c>
      <c r="I19" s="183">
        <v>5.4100000000000002E-2</v>
      </c>
      <c r="J19" s="183">
        <v>2.7000000000000001E-3</v>
      </c>
      <c r="K19" s="183">
        <v>3.7000000000000002E-3</v>
      </c>
      <c r="L19" s="183">
        <v>4.4999999999999997E-3</v>
      </c>
      <c r="M19" s="183">
        <v>8.0000000000000002E-3</v>
      </c>
      <c r="N19" s="183">
        <v>-0.28139999999999998</v>
      </c>
      <c r="O19" s="183">
        <v>-0.28139999999999998</v>
      </c>
      <c r="P19" s="183">
        <v>-0.3226</v>
      </c>
      <c r="Q19" s="184">
        <v>181350887.5</v>
      </c>
      <c r="R19" s="74">
        <v>144.27000000000001</v>
      </c>
      <c r="S19" s="74">
        <v>0.87</v>
      </c>
      <c r="X19" s="185">
        <v>0.76</v>
      </c>
    </row>
    <row r="20" spans="1:25">
      <c r="A20" s="156" t="s">
        <v>577</v>
      </c>
      <c r="B20" s="156" t="s">
        <v>813</v>
      </c>
      <c r="C20" s="180">
        <v>98.67</v>
      </c>
      <c r="D20" s="181">
        <v>2140</v>
      </c>
      <c r="E20" s="182">
        <v>0.28000000000000003</v>
      </c>
      <c r="F20" s="183">
        <v>3.0999999999999999E-3</v>
      </c>
      <c r="G20" s="183">
        <v>0</v>
      </c>
      <c r="H20" s="183">
        <v>0</v>
      </c>
      <c r="I20" s="183">
        <v>0</v>
      </c>
      <c r="J20" s="183">
        <v>0</v>
      </c>
      <c r="K20" s="183">
        <v>0</v>
      </c>
      <c r="L20" s="183">
        <v>0</v>
      </c>
      <c r="M20" s="183">
        <v>3.0999999999999999E-3</v>
      </c>
      <c r="N20" s="183">
        <v>0</v>
      </c>
      <c r="O20" s="183">
        <v>3.0999999999999999E-3</v>
      </c>
      <c r="P20" s="183">
        <v>3.0999999999999999E-3</v>
      </c>
      <c r="Q20" s="184">
        <v>586658431.92999995</v>
      </c>
      <c r="R20" s="74">
        <v>136.27000000000001</v>
      </c>
      <c r="S20" s="74">
        <v>0.72</v>
      </c>
      <c r="X20" s="185">
        <v>6.0999999999999999E-2</v>
      </c>
    </row>
    <row r="21" spans="1:25">
      <c r="A21" s="156" t="s">
        <v>706</v>
      </c>
      <c r="B21" s="156" t="s">
        <v>813</v>
      </c>
      <c r="C21" s="180">
        <v>38.799999999999997</v>
      </c>
      <c r="D21" s="181">
        <v>15420</v>
      </c>
      <c r="E21" s="182">
        <v>0.05</v>
      </c>
      <c r="F21" s="183">
        <v>1.1999999999999999E-3</v>
      </c>
      <c r="G21" s="183">
        <v>1.1999999999999999E-3</v>
      </c>
      <c r="H21" s="183">
        <v>1.54E-2</v>
      </c>
      <c r="I21" s="183">
        <v>4.5999999999999999E-2</v>
      </c>
      <c r="J21" s="183">
        <v>4.0000000000000002E-4</v>
      </c>
      <c r="K21" s="183">
        <v>2.5999999999999999E-3</v>
      </c>
      <c r="L21" s="183">
        <v>3.8E-3</v>
      </c>
      <c r="M21" s="183">
        <v>1.54E-2</v>
      </c>
      <c r="N21" s="183">
        <v>5.2999999999999999E-2</v>
      </c>
      <c r="O21" s="183">
        <v>5.4300000000000001E-2</v>
      </c>
      <c r="P21" s="183">
        <v>-0.35499999999999998</v>
      </c>
      <c r="Q21" s="184">
        <v>93045423.219999999</v>
      </c>
      <c r="R21" s="74">
        <v>86.31</v>
      </c>
      <c r="S21" s="74">
        <v>0.45</v>
      </c>
      <c r="X21" s="185">
        <v>0.13800000000000001</v>
      </c>
    </row>
    <row r="22" spans="1:25">
      <c r="A22" s="156" t="s">
        <v>765</v>
      </c>
      <c r="B22" s="156" t="s">
        <v>813</v>
      </c>
      <c r="C22" s="180">
        <v>72.290000000000006</v>
      </c>
      <c r="D22" s="181">
        <v>530</v>
      </c>
      <c r="E22" s="182">
        <v>0.05</v>
      </c>
      <c r="F22" s="183">
        <v>5.9999999999999995E-4</v>
      </c>
      <c r="G22" s="183">
        <v>3.7000000000000002E-3</v>
      </c>
      <c r="H22" s="183">
        <v>2.1299999999999999E-2</v>
      </c>
      <c r="I22" s="183">
        <v>5.0500000000000003E-2</v>
      </c>
      <c r="J22" s="183">
        <v>1.1999999999999999E-3</v>
      </c>
      <c r="K22" s="183">
        <v>3.5000000000000001E-3</v>
      </c>
      <c r="L22" s="183">
        <v>4.1999999999999997E-3</v>
      </c>
      <c r="M22" s="183">
        <v>2.1299999999999999E-2</v>
      </c>
      <c r="N22" s="183">
        <v>-6.7000000000000002E-3</v>
      </c>
      <c r="O22" s="183">
        <v>-6.0000000000000001E-3</v>
      </c>
      <c r="P22" s="183">
        <v>-0.24229999999999999</v>
      </c>
      <c r="Q22" s="184">
        <v>94947253.75</v>
      </c>
      <c r="R22" s="74">
        <v>93.02</v>
      </c>
      <c r="S22" s="74">
        <v>0.78</v>
      </c>
      <c r="X22" s="185">
        <v>7.8E-2</v>
      </c>
    </row>
    <row r="23" spans="1:25">
      <c r="A23" s="156" t="s">
        <v>623</v>
      </c>
      <c r="B23" s="156" t="s">
        <v>813</v>
      </c>
      <c r="C23" s="180">
        <v>3.54</v>
      </c>
      <c r="D23" s="181">
        <v>33200</v>
      </c>
      <c r="E23" s="182">
        <v>0</v>
      </c>
      <c r="F23" s="183">
        <v>2.9999999999999997E-4</v>
      </c>
      <c r="G23" s="183">
        <v>2.9999999999999997E-4</v>
      </c>
      <c r="H23" s="183">
        <v>2.9999999999999997E-4</v>
      </c>
      <c r="I23" s="183">
        <v>2.9999999999999997E-4</v>
      </c>
      <c r="J23" s="183">
        <v>1E-4</v>
      </c>
      <c r="K23" s="183">
        <v>0</v>
      </c>
      <c r="L23" s="183">
        <v>0</v>
      </c>
      <c r="M23" s="183">
        <v>2.9999999999999997E-4</v>
      </c>
      <c r="N23" s="183">
        <v>0</v>
      </c>
      <c r="O23" s="183">
        <v>2.9999999999999997E-4</v>
      </c>
      <c r="P23" s="183">
        <v>2.9999999999999997E-4</v>
      </c>
      <c r="Q23" s="184">
        <v>814283160.16999996</v>
      </c>
      <c r="R23" s="74">
        <v>11.89</v>
      </c>
      <c r="S23" s="74">
        <v>0.3</v>
      </c>
      <c r="X23" s="185">
        <v>0.10299999999999999</v>
      </c>
    </row>
    <row r="24" spans="1:25">
      <c r="A24" s="156" t="s">
        <v>619</v>
      </c>
      <c r="B24" s="156" t="s">
        <v>813</v>
      </c>
      <c r="C24" s="180">
        <v>140</v>
      </c>
      <c r="D24" s="181">
        <v>33040</v>
      </c>
      <c r="E24" s="182">
        <v>0.08</v>
      </c>
      <c r="F24" s="183">
        <v>5.0000000000000001E-4</v>
      </c>
      <c r="G24" s="183">
        <v>5.1999999999999998E-3</v>
      </c>
      <c r="H24" s="183">
        <v>9.2999999999999992E-3</v>
      </c>
      <c r="I24" s="183">
        <v>4.7600000000000003E-2</v>
      </c>
      <c r="J24" s="183">
        <v>1.6999999999999999E-3</v>
      </c>
      <c r="K24" s="183">
        <v>1.6000000000000001E-3</v>
      </c>
      <c r="L24" s="183">
        <v>4.0000000000000001E-3</v>
      </c>
      <c r="M24" s="183">
        <v>1.72E-2</v>
      </c>
      <c r="N24" s="183">
        <v>-3.8699999999999998E-2</v>
      </c>
      <c r="O24" s="183">
        <v>-3.8199999999999998E-2</v>
      </c>
      <c r="P24" s="183">
        <v>-0.26200000000000001</v>
      </c>
      <c r="Q24" s="184">
        <v>601045094.64999998</v>
      </c>
      <c r="R24" s="74">
        <v>214.65</v>
      </c>
      <c r="S24" s="74">
        <v>0.65</v>
      </c>
      <c r="X24" s="185">
        <v>6.6000000000000003E-2</v>
      </c>
    </row>
    <row r="25" spans="1:25">
      <c r="A25" s="156" t="s">
        <v>678</v>
      </c>
      <c r="B25" s="156" t="s">
        <v>815</v>
      </c>
      <c r="C25" s="180">
        <v>42.6</v>
      </c>
      <c r="D25" s="181">
        <v>6560</v>
      </c>
      <c r="E25" s="182">
        <v>0</v>
      </c>
      <c r="F25" s="183">
        <v>0</v>
      </c>
      <c r="G25" s="183">
        <v>0</v>
      </c>
      <c r="H25" s="183">
        <v>5.5999999999999999E-3</v>
      </c>
      <c r="I25" s="183">
        <v>0.1663</v>
      </c>
      <c r="J25" s="183">
        <v>0</v>
      </c>
      <c r="K25" s="183">
        <v>8.9999999999999998E-4</v>
      </c>
      <c r="L25" s="183">
        <v>1.3899999999999999E-2</v>
      </c>
      <c r="M25" s="183">
        <v>6.1000000000000004E-3</v>
      </c>
      <c r="N25" s="183">
        <v>-4.0399999999999998E-2</v>
      </c>
      <c r="O25" s="183">
        <v>-4.0399999999999998E-2</v>
      </c>
      <c r="P25" s="183">
        <v>-0.31619999999999998</v>
      </c>
      <c r="Q25" s="184">
        <v>51192544.310000002</v>
      </c>
      <c r="R25" s="74">
        <v>68.989999999999995</v>
      </c>
      <c r="S25" s="74">
        <v>0.62</v>
      </c>
      <c r="X25" s="185">
        <v>0.51300000000000001</v>
      </c>
    </row>
    <row r="26" spans="1:25">
      <c r="A26" s="156" t="s">
        <v>697</v>
      </c>
      <c r="B26" s="156" t="s">
        <v>815</v>
      </c>
      <c r="C26" s="180">
        <v>166</v>
      </c>
      <c r="D26" s="181">
        <v>1170</v>
      </c>
      <c r="E26" s="182">
        <v>1.62</v>
      </c>
      <c r="F26" s="183">
        <v>4.1999999999999997E-3</v>
      </c>
      <c r="G26" s="183">
        <v>1.5299999999999999E-2</v>
      </c>
      <c r="H26" s="183">
        <v>2.9100000000000001E-2</v>
      </c>
      <c r="I26" s="183">
        <v>5.9499999999999997E-2</v>
      </c>
      <c r="J26" s="183">
        <v>5.1000000000000004E-3</v>
      </c>
      <c r="K26" s="183">
        <v>4.7999999999999996E-3</v>
      </c>
      <c r="L26" s="183">
        <v>5.0000000000000001E-3</v>
      </c>
      <c r="M26" s="183">
        <v>4.4600000000000001E-2</v>
      </c>
      <c r="N26" s="183">
        <v>5.2999999999999999E-2</v>
      </c>
      <c r="O26" s="183">
        <v>5.74E-2</v>
      </c>
      <c r="P26" s="183">
        <v>-0.1125</v>
      </c>
      <c r="Q26" s="184">
        <v>46412947.130000003</v>
      </c>
      <c r="R26" s="74">
        <v>238.02</v>
      </c>
      <c r="S26" s="74">
        <v>0.7</v>
      </c>
      <c r="X26" s="185">
        <v>0.36349999999999999</v>
      </c>
    </row>
    <row r="27" spans="1:25">
      <c r="A27" s="156" t="s">
        <v>585</v>
      </c>
      <c r="B27" s="156" t="s">
        <v>812</v>
      </c>
      <c r="C27" s="180">
        <v>0.7</v>
      </c>
      <c r="D27" s="181">
        <v>642970</v>
      </c>
      <c r="E27" s="182">
        <v>0</v>
      </c>
      <c r="F27" s="183">
        <v>2.3999999999999998E-3</v>
      </c>
      <c r="G27" s="183">
        <v>6.8999999999999999E-3</v>
      </c>
      <c r="H27" s="183">
        <v>6.8999999999999999E-3</v>
      </c>
      <c r="I27" s="183">
        <v>6.8999999999999999E-3</v>
      </c>
      <c r="J27" s="183">
        <v>2.3E-3</v>
      </c>
      <c r="K27" s="183">
        <v>1.1999999999999999E-3</v>
      </c>
      <c r="L27" s="183">
        <v>5.9999999999999995E-4</v>
      </c>
      <c r="M27" s="183">
        <v>6.8999999999999999E-3</v>
      </c>
      <c r="N27" s="183">
        <v>-5.8099999999999999E-2</v>
      </c>
      <c r="O27" s="183">
        <v>-5.5899999999999998E-2</v>
      </c>
      <c r="P27" s="183">
        <v>-0.123</v>
      </c>
      <c r="Q27" s="184">
        <v>249466727.09999999</v>
      </c>
      <c r="R27" s="74">
        <v>1.39</v>
      </c>
      <c r="S27" s="74">
        <v>0.5</v>
      </c>
    </row>
    <row r="28" spans="1:25">
      <c r="A28" s="156" t="s">
        <v>604</v>
      </c>
      <c r="B28" s="156" t="s">
        <v>815</v>
      </c>
      <c r="C28" s="180">
        <v>1450.01</v>
      </c>
      <c r="D28" s="181">
        <v>700</v>
      </c>
      <c r="E28" s="182">
        <v>9.16</v>
      </c>
      <c r="F28" s="183">
        <v>5.5999999999999999E-3</v>
      </c>
      <c r="G28" s="183">
        <v>2.1700000000000001E-2</v>
      </c>
      <c r="H28" s="183">
        <v>4.7800000000000002E-2</v>
      </c>
      <c r="I28" s="183">
        <v>0.1043</v>
      </c>
      <c r="J28" s="183">
        <v>7.1999999999999998E-3</v>
      </c>
      <c r="K28" s="183">
        <v>8.0000000000000002E-3</v>
      </c>
      <c r="L28" s="183">
        <v>8.6999999999999994E-3</v>
      </c>
      <c r="M28" s="183">
        <v>8.8200000000000001E-2</v>
      </c>
      <c r="N28" s="183">
        <v>-0.47799999999999998</v>
      </c>
      <c r="O28" s="183">
        <v>-0.47510000000000002</v>
      </c>
      <c r="P28" s="183">
        <v>-0.47799999999999998</v>
      </c>
      <c r="Q28" s="184">
        <v>378570066.67000002</v>
      </c>
      <c r="R28" s="74">
        <v>3612.31</v>
      </c>
      <c r="S28" s="74">
        <v>0.4</v>
      </c>
      <c r="X28" s="185">
        <v>0</v>
      </c>
    </row>
    <row r="29" spans="1:25">
      <c r="A29" s="156" t="s">
        <v>18972</v>
      </c>
      <c r="B29" s="156" t="s">
        <v>815</v>
      </c>
      <c r="C29" s="180">
        <v>60</v>
      </c>
      <c r="D29" s="181">
        <v>11600</v>
      </c>
      <c r="E29" s="182">
        <v>0.33</v>
      </c>
      <c r="F29" s="183">
        <v>6.1000000000000004E-3</v>
      </c>
      <c r="G29" s="183">
        <v>7.4000000000000003E-3</v>
      </c>
      <c r="H29" s="183">
        <v>9.4000000000000004E-3</v>
      </c>
      <c r="I29" s="183">
        <v>9.5999999999999992E-3</v>
      </c>
      <c r="J29" s="183">
        <v>2.5000000000000001E-3</v>
      </c>
      <c r="K29" s="183">
        <v>1.6000000000000001E-3</v>
      </c>
      <c r="L29" s="183">
        <v>8.0000000000000004E-4</v>
      </c>
      <c r="M29" s="183">
        <v>9.5999999999999992E-3</v>
      </c>
      <c r="N29" s="183">
        <v>0.19239999999999999</v>
      </c>
      <c r="O29" s="183">
        <v>0.1996</v>
      </c>
      <c r="P29" s="183">
        <v>-9.1499999999999998E-2</v>
      </c>
      <c r="Q29" s="184">
        <v>154924103.09</v>
      </c>
      <c r="R29" s="74">
        <v>57.17</v>
      </c>
      <c r="S29" s="74">
        <v>1.05</v>
      </c>
      <c r="X29" s="185">
        <v>0.59</v>
      </c>
    </row>
    <row r="30" spans="1:25">
      <c r="A30" s="156" t="s">
        <v>2137</v>
      </c>
      <c r="B30" s="156" t="s">
        <v>812</v>
      </c>
      <c r="C30" s="180">
        <v>106.5</v>
      </c>
      <c r="D30" s="181">
        <v>326600</v>
      </c>
      <c r="E30" s="182">
        <v>0.65</v>
      </c>
      <c r="F30" s="183">
        <v>6.6E-3</v>
      </c>
      <c r="G30" s="183">
        <v>6.6E-3</v>
      </c>
      <c r="H30" s="183">
        <v>6.6E-3</v>
      </c>
      <c r="I30" s="183">
        <v>6.6E-3</v>
      </c>
      <c r="J30" s="183">
        <v>2.2000000000000001E-3</v>
      </c>
      <c r="K30" s="183">
        <v>1.1000000000000001E-3</v>
      </c>
      <c r="L30" s="183">
        <v>5.0000000000000001E-4</v>
      </c>
      <c r="M30" s="183">
        <v>6.6E-3</v>
      </c>
      <c r="N30" s="183">
        <v>-0.01</v>
      </c>
      <c r="O30" s="183">
        <v>-3.5000000000000001E-3</v>
      </c>
      <c r="P30" s="183">
        <v>-3.5000000000000001E-3</v>
      </c>
      <c r="Q30" s="184">
        <v>466705559.12</v>
      </c>
      <c r="R30" s="74">
        <v>95.3</v>
      </c>
      <c r="S30" s="74">
        <v>1.1200000000000001</v>
      </c>
    </row>
    <row r="31" spans="1:25">
      <c r="A31" s="156" t="s">
        <v>595</v>
      </c>
      <c r="B31" s="156" t="s">
        <v>70</v>
      </c>
      <c r="C31" s="180">
        <v>386</v>
      </c>
      <c r="D31" s="181">
        <v>220</v>
      </c>
      <c r="E31" s="182">
        <v>0</v>
      </c>
      <c r="F31" s="183">
        <v>0</v>
      </c>
      <c r="G31" s="183">
        <v>3.7000000000000002E-3</v>
      </c>
      <c r="H31" s="183">
        <v>1.3100000000000001E-2</v>
      </c>
      <c r="I31" s="183">
        <v>2.5600000000000001E-2</v>
      </c>
      <c r="J31" s="183">
        <v>1.1999999999999999E-3</v>
      </c>
      <c r="K31" s="183">
        <v>2.2000000000000001E-3</v>
      </c>
      <c r="L31" s="183">
        <v>2.0999999999999999E-3</v>
      </c>
      <c r="M31" s="183">
        <v>1.7899999999999999E-2</v>
      </c>
      <c r="N31" s="183">
        <v>-7.5300000000000006E-2</v>
      </c>
      <c r="O31" s="183">
        <v>-7.5300000000000006E-2</v>
      </c>
      <c r="P31" s="183">
        <v>-0.35859999999999997</v>
      </c>
      <c r="Q31" s="184">
        <v>41106109.880000003</v>
      </c>
      <c r="R31" s="74">
        <v>766.95</v>
      </c>
      <c r="S31" s="74">
        <v>0.5</v>
      </c>
      <c r="T31" s="183">
        <v>0</v>
      </c>
      <c r="U31" s="183">
        <v>-6.9999999999999999E-4</v>
      </c>
      <c r="V31" s="183">
        <v>-6.9999999999999999E-4</v>
      </c>
      <c r="W31" s="183">
        <v>8.0999999999999996E-3</v>
      </c>
      <c r="X31" s="185">
        <v>0.27700000000000002</v>
      </c>
      <c r="Y31" s="185">
        <v>0.67200000000000004</v>
      </c>
    </row>
    <row r="32" spans="1:25">
      <c r="A32" s="156" t="s">
        <v>833</v>
      </c>
      <c r="B32" s="156" t="s">
        <v>814</v>
      </c>
      <c r="C32" s="180">
        <v>101.9</v>
      </c>
      <c r="D32" s="181">
        <v>453250</v>
      </c>
      <c r="E32" s="182">
        <v>1.05</v>
      </c>
      <c r="F32" s="183">
        <v>1.0800000000000001E-2</v>
      </c>
      <c r="G32" s="183">
        <v>2.7199999999999998E-2</v>
      </c>
      <c r="H32" s="183">
        <v>4.8899999999999999E-2</v>
      </c>
      <c r="I32" s="183">
        <v>8.7800000000000003E-2</v>
      </c>
      <c r="J32" s="183">
        <v>9.1000000000000004E-3</v>
      </c>
      <c r="K32" s="183">
        <v>8.2000000000000007E-3</v>
      </c>
      <c r="L32" s="183">
        <v>7.3000000000000001E-3</v>
      </c>
      <c r="M32" s="183">
        <v>8.2400000000000001E-2</v>
      </c>
      <c r="N32" s="183">
        <v>-9.2999999999999992E-3</v>
      </c>
      <c r="O32" s="183">
        <v>1.4E-3</v>
      </c>
      <c r="P32" s="183">
        <v>-2.3800000000000002E-2</v>
      </c>
      <c r="Q32" s="184">
        <v>795722033.98000002</v>
      </c>
      <c r="R32" s="74">
        <v>94.26</v>
      </c>
      <c r="S32" s="74">
        <v>1.08</v>
      </c>
    </row>
    <row r="33" spans="1:24">
      <c r="A33" s="156" t="s">
        <v>583</v>
      </c>
      <c r="B33" s="156" t="s">
        <v>70</v>
      </c>
      <c r="C33" s="180">
        <v>110.21</v>
      </c>
      <c r="D33" s="181">
        <v>852570</v>
      </c>
      <c r="E33" s="182">
        <v>0.6</v>
      </c>
      <c r="F33" s="183">
        <v>5.7000000000000002E-3</v>
      </c>
      <c r="G33" s="183">
        <v>1.67E-2</v>
      </c>
      <c r="H33" s="183">
        <v>2.9100000000000001E-2</v>
      </c>
      <c r="I33" s="183">
        <v>6.2E-2</v>
      </c>
      <c r="J33" s="183">
        <v>5.5999999999999999E-3</v>
      </c>
      <c r="K33" s="183">
        <v>4.8999999999999998E-3</v>
      </c>
      <c r="L33" s="183">
        <v>5.1999999999999998E-3</v>
      </c>
      <c r="M33" s="183">
        <v>5.62E-2</v>
      </c>
      <c r="N33" s="183">
        <v>-6.1400000000000003E-2</v>
      </c>
      <c r="O33" s="183">
        <v>-5.6099999999999997E-2</v>
      </c>
      <c r="P33" s="183">
        <v>2.8899999999999999E-2</v>
      </c>
      <c r="Q33" s="184">
        <v>1311327847.2</v>
      </c>
      <c r="R33" s="74">
        <v>100.99</v>
      </c>
      <c r="S33" s="74">
        <v>1.0900000000000001</v>
      </c>
      <c r="X33" s="185">
        <v>0</v>
      </c>
    </row>
    <row r="34" spans="1:24">
      <c r="A34" s="156" t="s">
        <v>750</v>
      </c>
      <c r="B34" s="156" t="s">
        <v>816</v>
      </c>
      <c r="C34" s="180">
        <v>111.49</v>
      </c>
      <c r="D34" s="181">
        <v>141010</v>
      </c>
      <c r="E34" s="182">
        <v>1.25</v>
      </c>
      <c r="F34" s="183">
        <v>1.24E-2</v>
      </c>
      <c r="G34" s="183">
        <v>3.0800000000000001E-2</v>
      </c>
      <c r="H34" s="183">
        <v>5.1999999999999998E-2</v>
      </c>
      <c r="I34" s="183">
        <v>0</v>
      </c>
      <c r="J34" s="183">
        <v>1.03E-2</v>
      </c>
      <c r="K34" s="183">
        <v>8.6999999999999994E-3</v>
      </c>
      <c r="L34" s="183">
        <v>0</v>
      </c>
      <c r="M34" s="183">
        <v>7.1400000000000005E-2</v>
      </c>
      <c r="N34" s="183">
        <v>2.0000000000000001E-4</v>
      </c>
      <c r="O34" s="183">
        <v>1.26E-2</v>
      </c>
      <c r="P34" s="183">
        <v>0.2465</v>
      </c>
      <c r="Q34" s="184">
        <v>158163682.46000001</v>
      </c>
      <c r="R34" s="74">
        <v>95.32</v>
      </c>
      <c r="S34" s="74">
        <v>1.17</v>
      </c>
      <c r="T34" s="183">
        <v>1.3100000000000001E-2</v>
      </c>
      <c r="U34" s="183">
        <v>-5.0000000000000001E-4</v>
      </c>
      <c r="V34" s="183">
        <v>1.26E-2</v>
      </c>
      <c r="W34" s="183">
        <v>1.78E-2</v>
      </c>
    </row>
    <row r="35" spans="1:24">
      <c r="A35" s="156" t="s">
        <v>168</v>
      </c>
      <c r="B35" s="156" t="s">
        <v>814</v>
      </c>
      <c r="C35" s="180">
        <v>96.75</v>
      </c>
      <c r="D35" s="181">
        <v>599540</v>
      </c>
      <c r="E35" s="182">
        <v>0.75</v>
      </c>
      <c r="F35" s="183">
        <v>7.9000000000000008E-3</v>
      </c>
      <c r="G35" s="183">
        <v>2.3300000000000001E-2</v>
      </c>
      <c r="H35" s="183">
        <v>3.9600000000000003E-2</v>
      </c>
      <c r="I35" s="183">
        <v>7.5999999999999998E-2</v>
      </c>
      <c r="J35" s="183">
        <v>7.7999999999999996E-3</v>
      </c>
      <c r="K35" s="183">
        <v>6.6E-3</v>
      </c>
      <c r="L35" s="183">
        <v>6.3E-3</v>
      </c>
      <c r="M35" s="183">
        <v>6.9099999999999995E-2</v>
      </c>
      <c r="N35" s="183">
        <v>-3.5499999999999997E-2</v>
      </c>
      <c r="O35" s="183">
        <v>-2.7900000000000001E-2</v>
      </c>
      <c r="P35" s="183">
        <v>-0.1963</v>
      </c>
      <c r="Q35" s="184">
        <v>862330049.35000002</v>
      </c>
      <c r="R35" s="74">
        <v>93.83</v>
      </c>
      <c r="S35" s="74">
        <v>1.03</v>
      </c>
      <c r="T35" s="183">
        <v>8.0000000000000002E-3</v>
      </c>
      <c r="U35" s="183">
        <v>1.47E-2</v>
      </c>
      <c r="V35" s="183">
        <v>2.2800000000000001E-2</v>
      </c>
      <c r="W35" s="183">
        <v>-0.1913</v>
      </c>
    </row>
    <row r="36" spans="1:24">
      <c r="A36" s="156" t="s">
        <v>673</v>
      </c>
      <c r="B36" s="156" t="s">
        <v>818</v>
      </c>
      <c r="C36" s="180">
        <v>98.01</v>
      </c>
      <c r="D36" s="181">
        <v>40</v>
      </c>
      <c r="E36" s="182">
        <v>0.6</v>
      </c>
      <c r="F36" s="183">
        <v>6.0000000000000001E-3</v>
      </c>
      <c r="G36" s="183">
        <v>1.52E-2</v>
      </c>
      <c r="H36" s="183">
        <v>3.7999999999999999E-2</v>
      </c>
      <c r="I36" s="183">
        <v>0</v>
      </c>
      <c r="J36" s="183">
        <v>5.1000000000000004E-3</v>
      </c>
      <c r="K36" s="183">
        <v>6.3E-3</v>
      </c>
      <c r="L36" s="183">
        <v>0</v>
      </c>
      <c r="M36" s="183">
        <v>4.1300000000000003E-2</v>
      </c>
      <c r="N36" s="183">
        <v>2.0400000000000001E-2</v>
      </c>
      <c r="O36" s="183">
        <v>2.6499999999999999E-2</v>
      </c>
      <c r="P36" s="183">
        <v>4.2000000000000003E-2</v>
      </c>
      <c r="Q36" s="184">
        <v>82759458.450000003</v>
      </c>
      <c r="R36" s="74">
        <v>99.33</v>
      </c>
      <c r="S36" s="74">
        <v>0.99</v>
      </c>
    </row>
    <row r="37" spans="1:24">
      <c r="A37" s="156" t="s">
        <v>714</v>
      </c>
      <c r="B37" s="156" t="s">
        <v>814</v>
      </c>
      <c r="C37" s="180">
        <v>105.02</v>
      </c>
      <c r="D37" s="181">
        <v>20510</v>
      </c>
      <c r="E37" s="182">
        <v>0.75</v>
      </c>
      <c r="F37" s="183">
        <v>7.3000000000000001E-3</v>
      </c>
      <c r="G37" s="183">
        <v>1.8800000000000001E-2</v>
      </c>
      <c r="H37" s="183">
        <v>3.7199999999999997E-2</v>
      </c>
      <c r="I37" s="183">
        <v>7.7899999999999997E-2</v>
      </c>
      <c r="J37" s="183">
        <v>6.3E-3</v>
      </c>
      <c r="K37" s="183">
        <v>6.1999999999999998E-3</v>
      </c>
      <c r="L37" s="183">
        <v>6.4999999999999997E-3</v>
      </c>
      <c r="M37" s="183">
        <v>7.0800000000000002E-2</v>
      </c>
      <c r="N37" s="183">
        <v>-9.1000000000000004E-3</v>
      </c>
      <c r="O37" s="183">
        <v>-1.9E-3</v>
      </c>
      <c r="P37" s="183">
        <v>-2.18E-2</v>
      </c>
      <c r="Q37" s="184">
        <v>206156738.18000001</v>
      </c>
      <c r="R37" s="74">
        <v>105.45</v>
      </c>
      <c r="S37" s="74">
        <v>1</v>
      </c>
      <c r="T37" s="183">
        <v>7.1000000000000004E-3</v>
      </c>
      <c r="U37" s="183">
        <v>4.0000000000000001E-3</v>
      </c>
      <c r="V37" s="183">
        <v>1.11E-2</v>
      </c>
      <c r="W37" s="183">
        <v>5.3800000000000001E-2</v>
      </c>
    </row>
    <row r="38" spans="1:24">
      <c r="A38" s="156" t="s">
        <v>713</v>
      </c>
      <c r="B38" s="156" t="s">
        <v>814</v>
      </c>
      <c r="C38" s="180">
        <v>95</v>
      </c>
      <c r="D38" s="181">
        <v>346050</v>
      </c>
      <c r="E38" s="182">
        <v>0.5</v>
      </c>
      <c r="F38" s="183">
        <v>5.4000000000000003E-3</v>
      </c>
      <c r="G38" s="183">
        <v>1.54E-2</v>
      </c>
      <c r="H38" s="183">
        <v>3.1E-2</v>
      </c>
      <c r="I38" s="183">
        <v>6.5100000000000005E-2</v>
      </c>
      <c r="J38" s="183">
        <v>5.1000000000000004E-3</v>
      </c>
      <c r="K38" s="183">
        <v>5.1999999999999998E-3</v>
      </c>
      <c r="L38" s="183">
        <v>5.4000000000000003E-3</v>
      </c>
      <c r="M38" s="183">
        <v>5.96E-2</v>
      </c>
      <c r="N38" s="183">
        <v>-5.2900000000000003E-2</v>
      </c>
      <c r="O38" s="183">
        <v>-4.7800000000000002E-2</v>
      </c>
      <c r="P38" s="183">
        <v>-7.7799999999999994E-2</v>
      </c>
      <c r="Q38" s="184">
        <v>749781283.75999999</v>
      </c>
      <c r="R38" s="74">
        <v>98.16</v>
      </c>
      <c r="S38" s="74">
        <v>0.97</v>
      </c>
      <c r="T38" s="183">
        <v>5.1000000000000004E-3</v>
      </c>
      <c r="U38" s="183">
        <v>5.8999999999999999E-3</v>
      </c>
      <c r="V38" s="183">
        <v>1.0999999999999999E-2</v>
      </c>
      <c r="W38" s="183">
        <v>4.82E-2</v>
      </c>
    </row>
    <row r="39" spans="1:24">
      <c r="A39" s="156" t="s">
        <v>648</v>
      </c>
      <c r="B39" s="156" t="s">
        <v>814</v>
      </c>
      <c r="C39" s="180">
        <v>140.44999999999999</v>
      </c>
      <c r="D39" s="181">
        <v>640460</v>
      </c>
      <c r="E39" s="182">
        <v>1.38</v>
      </c>
      <c r="F39" s="183">
        <v>1.0699999999999999E-2</v>
      </c>
      <c r="G39" s="183">
        <v>2.92E-2</v>
      </c>
      <c r="H39" s="183">
        <v>5.3199999999999997E-2</v>
      </c>
      <c r="I39" s="183">
        <v>9.6100000000000005E-2</v>
      </c>
      <c r="J39" s="183">
        <v>9.7000000000000003E-3</v>
      </c>
      <c r="K39" s="183">
        <v>8.8999999999999999E-3</v>
      </c>
      <c r="L39" s="183">
        <v>8.0000000000000002E-3</v>
      </c>
      <c r="M39" s="183">
        <v>9.0300000000000005E-2</v>
      </c>
      <c r="N39" s="183">
        <v>-1.0699999999999999E-2</v>
      </c>
      <c r="O39" s="183">
        <v>-2.0000000000000001E-4</v>
      </c>
      <c r="P39" s="183">
        <v>0.19400000000000001</v>
      </c>
      <c r="Q39" s="184">
        <v>1163237909.24</v>
      </c>
      <c r="R39" s="74">
        <v>101.15</v>
      </c>
      <c r="S39" s="74">
        <v>1.39</v>
      </c>
      <c r="T39" s="183">
        <v>1.3599999999999999E-2</v>
      </c>
      <c r="U39" s="183">
        <v>2.7400000000000001E-2</v>
      </c>
      <c r="V39" s="183">
        <v>4.1399999999999999E-2</v>
      </c>
      <c r="W39" s="183">
        <v>7.5399999999999995E-2</v>
      </c>
    </row>
    <row r="40" spans="1:24">
      <c r="A40" s="156" t="s">
        <v>647</v>
      </c>
      <c r="B40" s="156" t="s">
        <v>814</v>
      </c>
      <c r="C40" s="180">
        <v>82.8</v>
      </c>
      <c r="D40" s="181">
        <v>21500</v>
      </c>
      <c r="E40" s="182">
        <v>0.48</v>
      </c>
      <c r="F40" s="183">
        <v>6.1000000000000004E-3</v>
      </c>
      <c r="G40" s="183">
        <v>1.8800000000000001E-2</v>
      </c>
      <c r="H40" s="183">
        <v>3.3599999999999998E-2</v>
      </c>
      <c r="I40" s="183">
        <v>7.2499999999999995E-2</v>
      </c>
      <c r="J40" s="183">
        <v>6.3E-3</v>
      </c>
      <c r="K40" s="183">
        <v>5.5999999999999999E-3</v>
      </c>
      <c r="L40" s="183">
        <v>6.0000000000000001E-3</v>
      </c>
      <c r="M40" s="183">
        <v>6.3100000000000003E-2</v>
      </c>
      <c r="N40" s="183">
        <v>-1.38E-2</v>
      </c>
      <c r="O40" s="183">
        <v>-7.7999999999999996E-3</v>
      </c>
      <c r="P40" s="183">
        <v>-0.18809999999999999</v>
      </c>
      <c r="Q40" s="184">
        <v>58452935.229999997</v>
      </c>
      <c r="R40" s="74">
        <v>87.68</v>
      </c>
      <c r="S40" s="74">
        <v>0.94</v>
      </c>
    </row>
    <row r="41" spans="1:24">
      <c r="A41" s="156" t="s">
        <v>751</v>
      </c>
      <c r="B41" s="156" t="s">
        <v>814</v>
      </c>
      <c r="C41" s="180">
        <v>86.89</v>
      </c>
      <c r="D41" s="181">
        <v>516500</v>
      </c>
      <c r="E41" s="182">
        <v>0.39</v>
      </c>
      <c r="F41" s="183">
        <v>4.5999999999999999E-3</v>
      </c>
      <c r="G41" s="183">
        <v>1.44E-2</v>
      </c>
      <c r="H41" s="183">
        <v>3.04E-2</v>
      </c>
      <c r="I41" s="183">
        <v>6.4899999999999999E-2</v>
      </c>
      <c r="J41" s="183">
        <v>4.7999999999999996E-3</v>
      </c>
      <c r="K41" s="183">
        <v>5.1000000000000004E-3</v>
      </c>
      <c r="L41" s="183">
        <v>5.4000000000000003E-3</v>
      </c>
      <c r="M41" s="183">
        <v>5.9299999999999999E-2</v>
      </c>
      <c r="N41" s="183">
        <v>-1.7100000000000001E-2</v>
      </c>
      <c r="O41" s="183">
        <v>-1.26E-2</v>
      </c>
      <c r="P41" s="183">
        <v>-0.1537</v>
      </c>
      <c r="Q41" s="184">
        <v>435756631.49000001</v>
      </c>
      <c r="R41" s="74">
        <v>96.7</v>
      </c>
      <c r="S41" s="74">
        <v>0.9</v>
      </c>
      <c r="T41" s="183">
        <v>4.0000000000000001E-3</v>
      </c>
      <c r="U41" s="183">
        <v>-5.9999999999999995E-4</v>
      </c>
      <c r="V41" s="183">
        <v>3.5000000000000001E-3</v>
      </c>
      <c r="W41" s="183">
        <v>4.6699999999999998E-2</v>
      </c>
    </row>
    <row r="42" spans="1:24">
      <c r="A42" s="156" t="s">
        <v>670</v>
      </c>
      <c r="B42" s="156" t="s">
        <v>814</v>
      </c>
      <c r="C42" s="180">
        <v>102.5</v>
      </c>
      <c r="D42" s="181">
        <v>463580</v>
      </c>
      <c r="E42" s="182">
        <v>0.6</v>
      </c>
      <c r="F42" s="183">
        <v>5.8999999999999999E-3</v>
      </c>
      <c r="G42" s="183">
        <v>1.7600000000000001E-2</v>
      </c>
      <c r="H42" s="183">
        <v>3.49E-2</v>
      </c>
      <c r="I42" s="183">
        <v>7.1300000000000002E-2</v>
      </c>
      <c r="J42" s="183">
        <v>5.8999999999999999E-3</v>
      </c>
      <c r="K42" s="183">
        <v>5.7999999999999996E-3</v>
      </c>
      <c r="L42" s="183">
        <v>5.8999999999999999E-3</v>
      </c>
      <c r="M42" s="183">
        <v>6.7799999999999999E-2</v>
      </c>
      <c r="N42" s="183">
        <v>5.3E-3</v>
      </c>
      <c r="O42" s="183">
        <v>1.1299999999999999E-2</v>
      </c>
      <c r="P42" s="183">
        <v>4.7100000000000003E-2</v>
      </c>
      <c r="Q42" s="184">
        <v>882060548.73000002</v>
      </c>
      <c r="R42" s="74">
        <v>98.8</v>
      </c>
      <c r="S42" s="74">
        <v>1.04</v>
      </c>
      <c r="T42" s="183">
        <v>6.1000000000000004E-3</v>
      </c>
      <c r="U42" s="183">
        <v>-1.1000000000000001E-3</v>
      </c>
      <c r="V42" s="183">
        <v>5.0000000000000001E-3</v>
      </c>
      <c r="W42" s="183">
        <v>5.57E-2</v>
      </c>
    </row>
    <row r="43" spans="1:24">
      <c r="A43" s="156" t="s">
        <v>628</v>
      </c>
      <c r="B43" s="156" t="s">
        <v>819</v>
      </c>
      <c r="C43" s="180">
        <v>471.53</v>
      </c>
      <c r="D43" s="181">
        <v>1470</v>
      </c>
      <c r="E43" s="182">
        <v>3.07</v>
      </c>
      <c r="F43" s="183">
        <v>6.7000000000000002E-3</v>
      </c>
      <c r="G43" s="183">
        <v>1.9599999999999999E-2</v>
      </c>
      <c r="H43" s="183">
        <v>3.7999999999999999E-2</v>
      </c>
      <c r="I43" s="183">
        <v>7.5600000000000001E-2</v>
      </c>
      <c r="J43" s="183">
        <v>6.4999999999999997E-3</v>
      </c>
      <c r="K43" s="183">
        <v>6.3E-3</v>
      </c>
      <c r="L43" s="183">
        <v>6.3E-3</v>
      </c>
      <c r="M43" s="183">
        <v>7.0099999999999996E-2</v>
      </c>
      <c r="N43" s="183">
        <v>6.5799999999999997E-2</v>
      </c>
      <c r="O43" s="183">
        <v>7.2999999999999995E-2</v>
      </c>
      <c r="P43" s="183">
        <v>0.1469</v>
      </c>
      <c r="Q43" s="184">
        <v>58373004.780000001</v>
      </c>
      <c r="R43" s="74">
        <v>291.87</v>
      </c>
      <c r="S43" s="74">
        <v>1.62</v>
      </c>
      <c r="T43" s="183">
        <v>1.0500000000000001E-2</v>
      </c>
      <c r="U43" s="183">
        <v>0</v>
      </c>
      <c r="V43" s="183">
        <v>1.0500000000000001E-2</v>
      </c>
      <c r="W43" s="183">
        <v>0.10730000000000001</v>
      </c>
      <c r="X43" s="185">
        <v>0</v>
      </c>
    </row>
    <row r="44" spans="1:24">
      <c r="A44" s="156" t="s">
        <v>572</v>
      </c>
      <c r="B44" s="156" t="s">
        <v>816</v>
      </c>
      <c r="C44" s="180">
        <v>104.2</v>
      </c>
      <c r="D44" s="181">
        <v>1540</v>
      </c>
      <c r="E44" s="182">
        <v>0.75</v>
      </c>
      <c r="F44" s="183">
        <v>7.6E-3</v>
      </c>
      <c r="G44" s="183">
        <v>0</v>
      </c>
      <c r="H44" s="183">
        <v>0</v>
      </c>
      <c r="I44" s="183">
        <v>0</v>
      </c>
      <c r="J44" s="183">
        <v>0</v>
      </c>
      <c r="K44" s="183">
        <v>0</v>
      </c>
      <c r="L44" s="183">
        <v>0</v>
      </c>
      <c r="M44" s="183">
        <v>1.43E-2</v>
      </c>
      <c r="N44" s="183">
        <v>-5.33E-2</v>
      </c>
      <c r="O44" s="183">
        <v>-4.6100000000000002E-2</v>
      </c>
      <c r="P44" s="183">
        <v>-3.9699999999999999E-2</v>
      </c>
      <c r="Q44" s="184">
        <v>110167643.98999999</v>
      </c>
      <c r="R44" s="74">
        <v>101.06</v>
      </c>
      <c r="S44" s="74">
        <v>1.03</v>
      </c>
      <c r="T44" s="183">
        <v>7.4000000000000003E-3</v>
      </c>
      <c r="U44" s="183">
        <v>5.8999999999999999E-3</v>
      </c>
      <c r="V44" s="183">
        <v>1.34E-2</v>
      </c>
      <c r="W44" s="183">
        <v>2.5399999999999999E-2</v>
      </c>
    </row>
    <row r="45" spans="1:24">
      <c r="A45" s="156" t="s">
        <v>18973</v>
      </c>
      <c r="B45" s="156"/>
      <c r="C45" s="180">
        <v>95</v>
      </c>
      <c r="D45" s="181">
        <v>21220</v>
      </c>
      <c r="E45" s="182">
        <v>0.65</v>
      </c>
      <c r="F45" s="183">
        <v>6.6E-3</v>
      </c>
      <c r="G45" s="183">
        <v>0</v>
      </c>
      <c r="H45" s="183">
        <v>0</v>
      </c>
      <c r="I45" s="183">
        <v>0</v>
      </c>
      <c r="J45" s="183">
        <v>0</v>
      </c>
      <c r="K45" s="183">
        <v>0</v>
      </c>
      <c r="L45" s="183">
        <v>0</v>
      </c>
      <c r="M45" s="183">
        <v>8.0000000000000002E-3</v>
      </c>
      <c r="N45" s="183">
        <v>-0.01</v>
      </c>
      <c r="O45" s="183">
        <v>-3.5000000000000001E-3</v>
      </c>
      <c r="P45" s="183">
        <v>-2.5000000000000001E-3</v>
      </c>
      <c r="Q45" s="184">
        <v>67437252.5</v>
      </c>
      <c r="R45" s="74">
        <v>95.22</v>
      </c>
      <c r="S45" s="74">
        <v>1</v>
      </c>
      <c r="T45" s="183">
        <v>6.7999999999999996E-3</v>
      </c>
      <c r="U45" s="183">
        <v>-7.4000000000000003E-3</v>
      </c>
      <c r="V45" s="183">
        <v>-5.9999999999999995E-4</v>
      </c>
      <c r="W45" s="183">
        <v>8.9999999999999998E-4</v>
      </c>
    </row>
    <row r="46" spans="1:24">
      <c r="A46" s="156" t="s">
        <v>746</v>
      </c>
      <c r="B46" s="156" t="s">
        <v>815</v>
      </c>
      <c r="C46" s="180">
        <v>190</v>
      </c>
      <c r="D46" s="181">
        <v>300</v>
      </c>
      <c r="E46" s="182">
        <v>0.4</v>
      </c>
      <c r="F46" s="183">
        <v>2.3E-3</v>
      </c>
      <c r="G46" s="183">
        <v>8.2000000000000007E-3</v>
      </c>
      <c r="H46" s="183">
        <v>1.5699999999999999E-2</v>
      </c>
      <c r="I46" s="183">
        <v>3.15E-2</v>
      </c>
      <c r="J46" s="183">
        <v>2.7000000000000001E-3</v>
      </c>
      <c r="K46" s="183">
        <v>2.5999999999999999E-3</v>
      </c>
      <c r="L46" s="183">
        <v>2.5999999999999999E-3</v>
      </c>
      <c r="M46" s="183">
        <v>2.81E-2</v>
      </c>
      <c r="N46" s="183">
        <v>-6.1800000000000001E-2</v>
      </c>
      <c r="O46" s="183">
        <v>-5.96E-2</v>
      </c>
      <c r="P46" s="183">
        <v>-0.25890000000000002</v>
      </c>
      <c r="Q46" s="184">
        <v>874462864.62</v>
      </c>
      <c r="R46" s="74">
        <v>222.2</v>
      </c>
      <c r="S46" s="74">
        <v>0.86</v>
      </c>
      <c r="T46" s="183">
        <v>1.8E-3</v>
      </c>
      <c r="U46" s="183">
        <v>2.0000000000000001E-4</v>
      </c>
      <c r="V46" s="183">
        <v>2E-3</v>
      </c>
      <c r="W46" s="183">
        <v>2.5700000000000001E-2</v>
      </c>
      <c r="X46" s="185">
        <v>0.49399999999999999</v>
      </c>
    </row>
    <row r="47" spans="1:24">
      <c r="A47" s="156" t="s">
        <v>620</v>
      </c>
      <c r="B47" s="156" t="s">
        <v>814</v>
      </c>
      <c r="C47" s="180">
        <v>102.75</v>
      </c>
      <c r="D47" s="181">
        <v>20</v>
      </c>
      <c r="E47" s="182">
        <v>0.7</v>
      </c>
      <c r="F47" s="183">
        <v>6.7999999999999996E-3</v>
      </c>
      <c r="G47" s="183">
        <v>0</v>
      </c>
      <c r="H47" s="183">
        <v>0</v>
      </c>
      <c r="I47" s="183">
        <v>0</v>
      </c>
      <c r="J47" s="183">
        <v>0</v>
      </c>
      <c r="K47" s="183">
        <v>0</v>
      </c>
      <c r="L47" s="183">
        <v>0</v>
      </c>
      <c r="M47" s="183">
        <v>1.9400000000000001E-2</v>
      </c>
      <c r="N47" s="183">
        <v>4.8999999999999998E-3</v>
      </c>
      <c r="O47" s="183">
        <v>1.17E-2</v>
      </c>
      <c r="P47" s="183">
        <v>2.4400000000000002E-2</v>
      </c>
      <c r="Q47" s="184">
        <v>7671602.8899999997</v>
      </c>
      <c r="R47" s="74">
        <v>95.38</v>
      </c>
      <c r="S47" s="74">
        <v>1.08</v>
      </c>
      <c r="T47" s="183">
        <v>7.3000000000000001E-3</v>
      </c>
      <c r="U47" s="183">
        <v>-2.5000000000000001E-3</v>
      </c>
      <c r="V47" s="183">
        <v>4.8999999999999998E-3</v>
      </c>
      <c r="W47" s="183">
        <v>1.5599999999999999E-2</v>
      </c>
    </row>
    <row r="48" spans="1:24">
      <c r="A48" s="156" t="s">
        <v>766</v>
      </c>
      <c r="B48" s="156" t="s">
        <v>812</v>
      </c>
      <c r="C48" s="180">
        <v>55.19</v>
      </c>
      <c r="D48" s="181">
        <v>30</v>
      </c>
      <c r="E48" s="182">
        <v>0.13</v>
      </c>
      <c r="F48" s="183">
        <v>2.3999999999999998E-3</v>
      </c>
      <c r="G48" s="183">
        <v>7.7999999999999996E-3</v>
      </c>
      <c r="H48" s="183">
        <v>1.6199999999999999E-2</v>
      </c>
      <c r="I48" s="183">
        <v>4.4200000000000003E-2</v>
      </c>
      <c r="J48" s="183">
        <v>2.5999999999999999E-3</v>
      </c>
      <c r="K48" s="183">
        <v>2.7000000000000001E-3</v>
      </c>
      <c r="L48" s="183">
        <v>3.7000000000000002E-3</v>
      </c>
      <c r="M48" s="183">
        <v>3.9899999999999998E-2</v>
      </c>
      <c r="N48" s="183">
        <v>0.1668</v>
      </c>
      <c r="O48" s="183">
        <v>0.16969999999999999</v>
      </c>
      <c r="P48" s="183">
        <v>-0.20449999999999999</v>
      </c>
      <c r="Q48" s="184">
        <v>90490113.400000006</v>
      </c>
      <c r="R48" s="74">
        <v>91.17</v>
      </c>
      <c r="S48" s="74">
        <v>0.61</v>
      </c>
      <c r="T48" s="183">
        <v>1.4E-3</v>
      </c>
      <c r="U48" s="183">
        <v>2.9999999999999997E-4</v>
      </c>
      <c r="V48" s="183">
        <v>1.8E-3</v>
      </c>
      <c r="W48" s="183">
        <v>2.2800000000000001E-2</v>
      </c>
    </row>
    <row r="49" spans="1:24">
      <c r="A49" s="156" t="s">
        <v>688</v>
      </c>
      <c r="B49" s="156" t="s">
        <v>816</v>
      </c>
      <c r="C49" s="180">
        <v>80.099999999999994</v>
      </c>
      <c r="D49" s="181">
        <v>51520</v>
      </c>
      <c r="E49" s="182">
        <v>0.61</v>
      </c>
      <c r="F49" s="183">
        <v>7.7000000000000002E-3</v>
      </c>
      <c r="G49" s="183">
        <v>2.1000000000000001E-2</v>
      </c>
      <c r="H49" s="183">
        <v>4.1000000000000002E-2</v>
      </c>
      <c r="I49" s="183">
        <v>7.7399999999999997E-2</v>
      </c>
      <c r="J49" s="183">
        <v>7.0000000000000001E-3</v>
      </c>
      <c r="K49" s="183">
        <v>6.7999999999999996E-3</v>
      </c>
      <c r="L49" s="183">
        <v>6.4000000000000003E-3</v>
      </c>
      <c r="M49" s="183">
        <v>7.0400000000000004E-2</v>
      </c>
      <c r="N49" s="183">
        <v>-0.12189999999999999</v>
      </c>
      <c r="O49" s="183">
        <v>-0.11509999999999999</v>
      </c>
      <c r="P49" s="183">
        <v>-0.20330000000000001</v>
      </c>
      <c r="Q49" s="184">
        <v>238600735.03</v>
      </c>
      <c r="R49" s="74">
        <v>96.16</v>
      </c>
      <c r="S49" s="74">
        <v>0.83</v>
      </c>
      <c r="T49" s="183">
        <v>6.4000000000000003E-3</v>
      </c>
      <c r="U49" s="183">
        <v>-1.6000000000000001E-3</v>
      </c>
      <c r="V49" s="183">
        <v>4.7999999999999996E-3</v>
      </c>
      <c r="W49" s="183">
        <v>6.9199999999999998E-2</v>
      </c>
      <c r="X49" s="185">
        <v>0</v>
      </c>
    </row>
    <row r="50" spans="1:24">
      <c r="A50" s="156" t="s">
        <v>686</v>
      </c>
      <c r="B50" s="156" t="s">
        <v>814</v>
      </c>
      <c r="C50" s="180">
        <v>85.1</v>
      </c>
      <c r="D50" s="181">
        <v>48710</v>
      </c>
      <c r="E50" s="182">
        <v>0.55000000000000004</v>
      </c>
      <c r="F50" s="183">
        <v>6.7999999999999996E-3</v>
      </c>
      <c r="G50" s="183">
        <v>1.78E-2</v>
      </c>
      <c r="H50" s="183">
        <v>3.6200000000000003E-2</v>
      </c>
      <c r="I50" s="183">
        <v>7.9899999999999999E-2</v>
      </c>
      <c r="J50" s="183">
        <v>5.8999999999999999E-3</v>
      </c>
      <c r="K50" s="183">
        <v>6.0000000000000001E-3</v>
      </c>
      <c r="L50" s="183">
        <v>6.7000000000000002E-3</v>
      </c>
      <c r="M50" s="183">
        <v>7.3599999999999999E-2</v>
      </c>
      <c r="N50" s="183">
        <v>-2.2599999999999999E-2</v>
      </c>
      <c r="O50" s="183">
        <v>-1.6E-2</v>
      </c>
      <c r="P50" s="183">
        <v>-0.17080000000000001</v>
      </c>
      <c r="Q50" s="184">
        <v>163029790.41</v>
      </c>
      <c r="R50" s="74">
        <v>89.86</v>
      </c>
      <c r="S50" s="74">
        <v>0.95</v>
      </c>
      <c r="T50" s="183">
        <v>6.1000000000000004E-3</v>
      </c>
      <c r="U50" s="183">
        <v>1.9900000000000001E-2</v>
      </c>
      <c r="V50" s="183">
        <v>2.6200000000000001E-2</v>
      </c>
      <c r="W50" s="183">
        <v>-0.1119</v>
      </c>
    </row>
    <row r="51" spans="1:24">
      <c r="A51" s="156" t="s">
        <v>1700</v>
      </c>
      <c r="B51" s="156" t="s">
        <v>812</v>
      </c>
      <c r="C51" s="180">
        <v>1295</v>
      </c>
      <c r="D51" s="181">
        <v>3330</v>
      </c>
      <c r="E51" s="182">
        <v>29.15</v>
      </c>
      <c r="F51" s="183">
        <v>2.2800000000000001E-2</v>
      </c>
      <c r="G51" s="183">
        <v>4.3299999999999998E-2</v>
      </c>
      <c r="H51" s="183">
        <v>9.2399999999999996E-2</v>
      </c>
      <c r="I51" s="183">
        <v>0</v>
      </c>
      <c r="J51" s="183">
        <v>1.44E-2</v>
      </c>
      <c r="K51" s="183">
        <v>1.54E-2</v>
      </c>
      <c r="L51" s="183">
        <v>0</v>
      </c>
      <c r="M51" s="183">
        <v>0.1124</v>
      </c>
      <c r="N51" s="183">
        <v>0.14080000000000001</v>
      </c>
      <c r="O51" s="183">
        <v>0.1668</v>
      </c>
      <c r="P51" s="183">
        <v>0.4985</v>
      </c>
      <c r="Q51" s="184">
        <v>42973119.210000001</v>
      </c>
      <c r="R51" s="74">
        <v>989.94</v>
      </c>
      <c r="S51" s="74">
        <v>1.31</v>
      </c>
      <c r="T51" s="183">
        <v>2.9399999999999999E-2</v>
      </c>
      <c r="U51" s="183">
        <v>6.4000000000000003E-3</v>
      </c>
      <c r="V51" s="183">
        <v>3.61E-2</v>
      </c>
      <c r="W51" s="183">
        <v>0.104</v>
      </c>
    </row>
    <row r="52" spans="1:24">
      <c r="A52" s="156" t="s">
        <v>18974</v>
      </c>
      <c r="B52" s="156" t="s">
        <v>812</v>
      </c>
      <c r="E52" s="182">
        <v>0.97</v>
      </c>
      <c r="F52" s="183">
        <v>0</v>
      </c>
      <c r="G52" s="183">
        <v>0</v>
      </c>
      <c r="H52" s="183">
        <v>0</v>
      </c>
      <c r="I52" s="183">
        <v>0</v>
      </c>
      <c r="J52" s="183">
        <v>0</v>
      </c>
      <c r="K52" s="183">
        <v>0</v>
      </c>
      <c r="L52" s="183">
        <v>0</v>
      </c>
      <c r="N52" s="183">
        <v>0</v>
      </c>
      <c r="O52" s="183">
        <v>0</v>
      </c>
      <c r="P52" s="183">
        <v>0</v>
      </c>
      <c r="Q52" s="184">
        <v>80939600</v>
      </c>
      <c r="R52" s="74">
        <v>99.92</v>
      </c>
      <c r="T52" s="183">
        <v>9.7000000000000003E-3</v>
      </c>
      <c r="U52" s="183">
        <v>0</v>
      </c>
      <c r="V52" s="183">
        <v>9.5999999999999992E-3</v>
      </c>
      <c r="W52" s="183">
        <v>1.8800000000000001E-2</v>
      </c>
    </row>
    <row r="53" spans="1:24">
      <c r="A53" s="156" t="s">
        <v>558</v>
      </c>
      <c r="B53" s="156" t="s">
        <v>70</v>
      </c>
      <c r="C53" s="180">
        <v>127.05</v>
      </c>
      <c r="D53" s="181">
        <v>181720</v>
      </c>
      <c r="E53" s="182">
        <v>0.38</v>
      </c>
      <c r="F53" s="183">
        <v>3.0999999999999999E-3</v>
      </c>
      <c r="G53" s="183">
        <v>8.6999999999999994E-3</v>
      </c>
      <c r="H53" s="183">
        <v>2.24E-2</v>
      </c>
      <c r="I53" s="183">
        <v>5.3100000000000001E-2</v>
      </c>
      <c r="J53" s="183">
        <v>2.8999999999999998E-3</v>
      </c>
      <c r="K53" s="183">
        <v>3.7000000000000002E-3</v>
      </c>
      <c r="L53" s="183">
        <v>4.4000000000000003E-3</v>
      </c>
      <c r="M53" s="183">
        <v>4.8899999999999999E-2</v>
      </c>
      <c r="N53" s="183">
        <v>-3.9E-2</v>
      </c>
      <c r="O53" s="183">
        <v>-3.61E-2</v>
      </c>
      <c r="P53" s="183">
        <v>-3.5999999999999999E-3</v>
      </c>
      <c r="Q53" s="184">
        <v>459363206.31</v>
      </c>
      <c r="R53" s="74">
        <v>102.55</v>
      </c>
      <c r="S53" s="74">
        <v>1.24</v>
      </c>
      <c r="X53" s="185">
        <v>0</v>
      </c>
    </row>
    <row r="54" spans="1:24">
      <c r="A54" s="156" t="s">
        <v>605</v>
      </c>
      <c r="B54" s="156" t="s">
        <v>816</v>
      </c>
      <c r="C54" s="180">
        <v>118</v>
      </c>
      <c r="D54" s="181">
        <v>87200</v>
      </c>
      <c r="E54" s="182">
        <v>0.54</v>
      </c>
      <c r="F54" s="183">
        <v>4.5999999999999999E-3</v>
      </c>
      <c r="G54" s="183">
        <v>1.3899999999999999E-2</v>
      </c>
      <c r="H54" s="183">
        <v>2.9700000000000001E-2</v>
      </c>
      <c r="I54" s="183">
        <v>5.5899999999999998E-2</v>
      </c>
      <c r="J54" s="183">
        <v>4.5999999999999999E-3</v>
      </c>
      <c r="K54" s="183">
        <v>5.0000000000000001E-3</v>
      </c>
      <c r="L54" s="183">
        <v>4.7000000000000002E-3</v>
      </c>
      <c r="M54" s="183">
        <v>5.3900000000000003E-2</v>
      </c>
      <c r="N54" s="183">
        <v>-1.9300000000000001E-2</v>
      </c>
      <c r="O54" s="183">
        <v>-1.4800000000000001E-2</v>
      </c>
      <c r="P54" s="183">
        <v>-9.8299999999999998E-2</v>
      </c>
      <c r="Q54" s="184">
        <v>367627450.97000003</v>
      </c>
      <c r="R54" s="74">
        <v>105.82</v>
      </c>
      <c r="S54" s="74">
        <v>1.1200000000000001</v>
      </c>
      <c r="T54" s="183">
        <v>5.1000000000000004E-3</v>
      </c>
      <c r="U54" s="183">
        <v>0</v>
      </c>
      <c r="V54" s="183">
        <v>5.1000000000000004E-3</v>
      </c>
      <c r="W54" s="183">
        <v>5.6500000000000002E-2</v>
      </c>
      <c r="X54" s="185">
        <v>0</v>
      </c>
    </row>
    <row r="55" spans="1:24">
      <c r="A55" s="156" t="s">
        <v>773</v>
      </c>
      <c r="B55" s="156" t="s">
        <v>813</v>
      </c>
      <c r="C55" s="180">
        <v>116.76</v>
      </c>
      <c r="D55" s="181">
        <v>594230</v>
      </c>
      <c r="E55" s="182">
        <v>0.45</v>
      </c>
      <c r="F55" s="183">
        <v>4.0000000000000001E-3</v>
      </c>
      <c r="G55" s="183">
        <v>1.01E-2</v>
      </c>
      <c r="H55" s="183">
        <v>1.61E-2</v>
      </c>
      <c r="I55" s="183">
        <v>2.6499999999999999E-2</v>
      </c>
      <c r="J55" s="183">
        <v>3.3999999999999998E-3</v>
      </c>
      <c r="K55" s="183">
        <v>2.7000000000000001E-3</v>
      </c>
      <c r="L55" s="183">
        <v>2.2000000000000001E-3</v>
      </c>
      <c r="M55" s="183">
        <v>2.23E-2</v>
      </c>
      <c r="N55" s="183">
        <v>1.0800000000000001E-2</v>
      </c>
      <c r="O55" s="183">
        <v>1.4800000000000001E-2</v>
      </c>
      <c r="P55" s="183">
        <v>-0.17180000000000001</v>
      </c>
      <c r="Q55" s="184">
        <v>2032313128.54</v>
      </c>
      <c r="R55" s="74">
        <v>111.62</v>
      </c>
      <c r="S55" s="74">
        <v>1.05</v>
      </c>
      <c r="X55" s="185">
        <v>4.1000000000000002E-2</v>
      </c>
    </row>
    <row r="56" spans="1:24">
      <c r="A56" s="156" t="s">
        <v>588</v>
      </c>
      <c r="B56" s="156" t="s">
        <v>815</v>
      </c>
      <c r="C56" s="180">
        <v>58.8</v>
      </c>
      <c r="D56" s="181">
        <v>49810</v>
      </c>
      <c r="E56" s="182">
        <v>0.28000000000000003</v>
      </c>
      <c r="F56" s="183">
        <v>4.5999999999999999E-3</v>
      </c>
      <c r="G56" s="183">
        <v>1.1900000000000001E-2</v>
      </c>
      <c r="H56" s="183">
        <v>2.2800000000000001E-2</v>
      </c>
      <c r="I56" s="183">
        <v>4.3400000000000001E-2</v>
      </c>
      <c r="J56" s="183">
        <v>4.0000000000000001E-3</v>
      </c>
      <c r="K56" s="183">
        <v>3.8E-3</v>
      </c>
      <c r="L56" s="183">
        <v>3.5999999999999999E-3</v>
      </c>
      <c r="M56" s="183">
        <v>4.1200000000000001E-2</v>
      </c>
      <c r="N56" s="183">
        <v>-8.4699999999999998E-2</v>
      </c>
      <c r="O56" s="183">
        <v>-8.0500000000000002E-2</v>
      </c>
      <c r="P56" s="183">
        <v>-0.2666</v>
      </c>
      <c r="Q56" s="184">
        <v>270969554.94</v>
      </c>
      <c r="R56" s="74">
        <v>91.88</v>
      </c>
      <c r="S56" s="74">
        <v>0.64</v>
      </c>
      <c r="X56" s="185">
        <v>0.36299999999999999</v>
      </c>
    </row>
    <row r="57" spans="1:24">
      <c r="A57" s="156" t="s">
        <v>614</v>
      </c>
      <c r="B57" s="156" t="s">
        <v>813</v>
      </c>
      <c r="C57" s="180">
        <v>1297.0899999999999</v>
      </c>
      <c r="D57" s="181">
        <v>340</v>
      </c>
      <c r="E57" s="182">
        <v>3.77</v>
      </c>
      <c r="F57" s="183">
        <v>2.8E-3</v>
      </c>
      <c r="G57" s="183">
        <v>7.4999999999999997E-3</v>
      </c>
      <c r="H57" s="183">
        <v>2.1100000000000001E-2</v>
      </c>
      <c r="I57" s="183">
        <v>4.99E-2</v>
      </c>
      <c r="J57" s="183">
        <v>2.5000000000000001E-3</v>
      </c>
      <c r="K57" s="183">
        <v>3.5000000000000001E-3</v>
      </c>
      <c r="L57" s="183">
        <v>4.1999999999999997E-3</v>
      </c>
      <c r="M57" s="183">
        <v>2.1100000000000001E-2</v>
      </c>
      <c r="N57" s="183">
        <v>6.7999999999999996E-3</v>
      </c>
      <c r="O57" s="183">
        <v>9.5999999999999992E-3</v>
      </c>
      <c r="P57" s="183">
        <v>1.2800000000000001E-2</v>
      </c>
      <c r="Q57" s="184">
        <v>104663758.48</v>
      </c>
      <c r="R57" s="74">
        <v>1604.48</v>
      </c>
      <c r="S57" s="74">
        <v>0.81</v>
      </c>
      <c r="X57" s="185">
        <v>1.9900000000000001E-2</v>
      </c>
    </row>
    <row r="58" spans="1:24">
      <c r="A58" s="156" t="s">
        <v>771</v>
      </c>
      <c r="B58" s="156" t="s">
        <v>816</v>
      </c>
      <c r="C58" s="180">
        <v>116.98</v>
      </c>
      <c r="D58" s="181">
        <v>252740</v>
      </c>
      <c r="E58" s="182">
        <v>0.62</v>
      </c>
      <c r="F58" s="183">
        <v>5.4000000000000003E-3</v>
      </c>
      <c r="G58" s="183">
        <v>1.6E-2</v>
      </c>
      <c r="H58" s="183">
        <v>3.1899999999999998E-2</v>
      </c>
      <c r="I58" s="183">
        <v>6.4299999999999996E-2</v>
      </c>
      <c r="J58" s="183">
        <v>5.3E-3</v>
      </c>
      <c r="K58" s="183">
        <v>5.3E-3</v>
      </c>
      <c r="L58" s="183">
        <v>5.4000000000000003E-3</v>
      </c>
      <c r="M58" s="183">
        <v>6.0299999999999999E-2</v>
      </c>
      <c r="N58" s="183">
        <v>-2.8400000000000002E-2</v>
      </c>
      <c r="O58" s="183">
        <v>-2.3099999999999999E-2</v>
      </c>
      <c r="P58" s="183">
        <v>-6.54E-2</v>
      </c>
      <c r="Q58" s="184">
        <v>730802559.84000003</v>
      </c>
      <c r="R58" s="74">
        <v>110.95</v>
      </c>
      <c r="S58" s="74">
        <v>1.05</v>
      </c>
      <c r="T58" s="183">
        <v>5.5999999999999999E-3</v>
      </c>
      <c r="U58" s="183">
        <v>4.0000000000000002E-4</v>
      </c>
      <c r="V58" s="183">
        <v>6.0000000000000001E-3</v>
      </c>
      <c r="W58" s="183">
        <v>3.9100000000000003E-2</v>
      </c>
      <c r="X58" s="185">
        <v>8.3000000000000004E-2</v>
      </c>
    </row>
    <row r="59" spans="1:24">
      <c r="A59" s="156" t="s">
        <v>601</v>
      </c>
      <c r="B59" s="156" t="s">
        <v>815</v>
      </c>
      <c r="C59" s="180">
        <v>31.18</v>
      </c>
      <c r="D59" s="181">
        <v>13400</v>
      </c>
      <c r="E59" s="182">
        <v>0.23</v>
      </c>
      <c r="F59" s="183">
        <v>7.6E-3</v>
      </c>
      <c r="G59" s="183">
        <v>1.5100000000000001E-2</v>
      </c>
      <c r="H59" s="183">
        <v>2.92E-2</v>
      </c>
      <c r="I59" s="183">
        <v>5.1200000000000002E-2</v>
      </c>
      <c r="J59" s="183">
        <v>5.0000000000000001E-3</v>
      </c>
      <c r="K59" s="183">
        <v>4.8999999999999998E-3</v>
      </c>
      <c r="L59" s="183">
        <v>4.3E-3</v>
      </c>
      <c r="M59" s="183">
        <v>4.7800000000000002E-2</v>
      </c>
      <c r="N59" s="183">
        <v>3.1800000000000002E-2</v>
      </c>
      <c r="O59" s="183">
        <v>3.9699999999999999E-2</v>
      </c>
      <c r="P59" s="183">
        <v>-0.3876</v>
      </c>
      <c r="Q59" s="184">
        <v>299946329.17000002</v>
      </c>
      <c r="R59" s="74">
        <v>78.680000000000007</v>
      </c>
      <c r="S59" s="74">
        <v>0.4</v>
      </c>
      <c r="T59" s="183">
        <v>2.8999999999999998E-3</v>
      </c>
      <c r="U59" s="183">
        <v>-2.0000000000000001E-4</v>
      </c>
      <c r="V59" s="183">
        <v>2.7000000000000001E-3</v>
      </c>
      <c r="W59" s="183">
        <v>1.46E-2</v>
      </c>
      <c r="X59" s="185">
        <v>0.41699999999999998</v>
      </c>
    </row>
    <row r="60" spans="1:24">
      <c r="A60" s="156" t="s">
        <v>626</v>
      </c>
      <c r="B60" s="156" t="s">
        <v>812</v>
      </c>
      <c r="C60" s="180">
        <v>100.25</v>
      </c>
      <c r="D60" s="181">
        <v>1520</v>
      </c>
      <c r="E60" s="182">
        <v>0.67</v>
      </c>
      <c r="F60" s="183">
        <v>6.7000000000000002E-3</v>
      </c>
      <c r="G60" s="183">
        <v>0.02</v>
      </c>
      <c r="H60" s="183">
        <v>4.0500000000000001E-2</v>
      </c>
      <c r="I60" s="183">
        <v>0</v>
      </c>
      <c r="J60" s="183">
        <v>6.7000000000000002E-3</v>
      </c>
      <c r="K60" s="183">
        <v>6.7000000000000002E-3</v>
      </c>
      <c r="L60" s="183">
        <v>0</v>
      </c>
      <c r="M60" s="183">
        <v>7.17E-2</v>
      </c>
      <c r="N60" s="183">
        <v>-5.4000000000000003E-3</v>
      </c>
      <c r="O60" s="183">
        <v>1.1999999999999999E-3</v>
      </c>
      <c r="P60" s="183">
        <v>7.8899999999999998E-2</v>
      </c>
      <c r="Q60" s="184">
        <v>222828957.38999999</v>
      </c>
      <c r="R60" s="74">
        <v>99.23</v>
      </c>
      <c r="S60" s="74">
        <v>1.01</v>
      </c>
      <c r="T60" s="183">
        <v>6.7999999999999996E-3</v>
      </c>
      <c r="U60" s="183">
        <v>7.4000000000000003E-3</v>
      </c>
      <c r="V60" s="183">
        <v>1.4200000000000001E-2</v>
      </c>
      <c r="W60" s="183">
        <v>6.0100000000000001E-2</v>
      </c>
    </row>
    <row r="61" spans="1:24">
      <c r="A61" s="156" t="s">
        <v>681</v>
      </c>
      <c r="B61" s="156" t="s">
        <v>819</v>
      </c>
      <c r="C61" s="180">
        <v>14.87</v>
      </c>
      <c r="D61" s="181">
        <v>7950</v>
      </c>
      <c r="E61" s="182">
        <v>0.17</v>
      </c>
      <c r="F61" s="183">
        <v>1.0999999999999999E-2</v>
      </c>
      <c r="G61" s="183">
        <v>2.24E-2</v>
      </c>
      <c r="H61" s="183">
        <v>3.6200000000000003E-2</v>
      </c>
      <c r="I61" s="183">
        <v>6.5699999999999995E-2</v>
      </c>
      <c r="J61" s="183">
        <v>7.4999999999999997E-3</v>
      </c>
      <c r="K61" s="183">
        <v>6.0000000000000001E-3</v>
      </c>
      <c r="L61" s="183">
        <v>5.4999999999999997E-3</v>
      </c>
      <c r="M61" s="183">
        <v>6.5699999999999995E-2</v>
      </c>
      <c r="N61" s="183">
        <v>0.21279999999999999</v>
      </c>
      <c r="O61" s="183">
        <v>0.2261</v>
      </c>
      <c r="P61" s="183">
        <v>0.24479999999999999</v>
      </c>
      <c r="Q61" s="184">
        <v>327460471.60000002</v>
      </c>
      <c r="R61" s="74">
        <v>7.89</v>
      </c>
      <c r="S61" s="74">
        <v>1.88</v>
      </c>
    </row>
    <row r="62" spans="1:24">
      <c r="A62" s="156" t="s">
        <v>693</v>
      </c>
      <c r="B62" s="156" t="s">
        <v>814</v>
      </c>
      <c r="C62" s="180">
        <v>46.05</v>
      </c>
      <c r="D62" s="181">
        <v>3450</v>
      </c>
      <c r="E62" s="182">
        <v>0.28999999999999998</v>
      </c>
      <c r="F62" s="183">
        <v>6.1999999999999998E-3</v>
      </c>
      <c r="G62" s="183">
        <v>1.8100000000000002E-2</v>
      </c>
      <c r="H62" s="183">
        <v>3.3099999999999997E-2</v>
      </c>
      <c r="I62" s="183">
        <v>6.0100000000000001E-2</v>
      </c>
      <c r="J62" s="183">
        <v>6.0000000000000001E-3</v>
      </c>
      <c r="K62" s="183">
        <v>5.4999999999999997E-3</v>
      </c>
      <c r="L62" s="183">
        <v>5.0000000000000001E-3</v>
      </c>
      <c r="M62" s="183">
        <v>6.0100000000000001E-2</v>
      </c>
      <c r="N62" s="183">
        <v>8.5599999999999996E-2</v>
      </c>
      <c r="O62" s="183">
        <v>9.2399999999999996E-2</v>
      </c>
      <c r="P62" s="183">
        <v>-0.12520000000000001</v>
      </c>
      <c r="Q62" s="184">
        <v>56751572.649999999</v>
      </c>
      <c r="R62" s="74">
        <v>59.47</v>
      </c>
      <c r="S62" s="74">
        <v>0.77</v>
      </c>
      <c r="T62" s="183">
        <v>3.5000000000000001E-3</v>
      </c>
      <c r="U62" s="183">
        <v>1.2800000000000001E-2</v>
      </c>
      <c r="V62" s="183">
        <v>1.6400000000000001E-2</v>
      </c>
      <c r="W62" s="183">
        <v>-0.11260000000000001</v>
      </c>
    </row>
    <row r="63" spans="1:24">
      <c r="A63" s="156" t="s">
        <v>571</v>
      </c>
      <c r="B63" s="156" t="s">
        <v>814</v>
      </c>
      <c r="C63" s="180">
        <v>100.12</v>
      </c>
      <c r="D63" s="181">
        <v>130</v>
      </c>
      <c r="E63" s="182">
        <v>0.26</v>
      </c>
      <c r="F63" s="183">
        <v>2.5999999999999999E-3</v>
      </c>
      <c r="G63" s="183">
        <v>7.6E-3</v>
      </c>
      <c r="H63" s="183">
        <v>1.38E-2</v>
      </c>
      <c r="I63" s="183">
        <v>3.6700000000000003E-2</v>
      </c>
      <c r="J63" s="183">
        <v>2.5000000000000001E-3</v>
      </c>
      <c r="K63" s="183">
        <v>2.3E-3</v>
      </c>
      <c r="L63" s="183">
        <v>3.0999999999999999E-3</v>
      </c>
      <c r="M63" s="183">
        <v>3.6700000000000003E-2</v>
      </c>
      <c r="N63" s="183">
        <v>-1.2200000000000001E-2</v>
      </c>
      <c r="O63" s="183">
        <v>-9.5999999999999992E-3</v>
      </c>
      <c r="P63" s="183">
        <v>-0.10920000000000001</v>
      </c>
      <c r="Q63" s="184">
        <v>49483819.5</v>
      </c>
      <c r="R63" s="74">
        <v>98.97</v>
      </c>
      <c r="S63" s="74">
        <v>1.01</v>
      </c>
      <c r="T63" s="183">
        <v>2.8E-3</v>
      </c>
      <c r="U63" s="183">
        <v>-1.1000000000000001E-3</v>
      </c>
      <c r="V63" s="183">
        <v>1.6999999999999999E-3</v>
      </c>
      <c r="W63" s="183">
        <v>-4.3700000000000003E-2</v>
      </c>
    </row>
    <row r="64" spans="1:24">
      <c r="A64" s="156" t="s">
        <v>569</v>
      </c>
      <c r="B64" s="156" t="s">
        <v>814</v>
      </c>
      <c r="C64" s="180">
        <v>112.57</v>
      </c>
      <c r="D64" s="181">
        <v>110870</v>
      </c>
      <c r="E64" s="182">
        <v>0.72</v>
      </c>
      <c r="F64" s="183">
        <v>6.1999999999999998E-3</v>
      </c>
      <c r="G64" s="183">
        <v>1.6500000000000001E-2</v>
      </c>
      <c r="H64" s="183">
        <v>3.2300000000000002E-2</v>
      </c>
      <c r="I64" s="183">
        <v>6.0199999999999997E-2</v>
      </c>
      <c r="J64" s="183">
        <v>5.4999999999999997E-3</v>
      </c>
      <c r="K64" s="183">
        <v>5.4000000000000003E-3</v>
      </c>
      <c r="L64" s="183">
        <v>5.0000000000000001E-3</v>
      </c>
      <c r="M64" s="183">
        <v>6.0199999999999997E-2</v>
      </c>
      <c r="N64" s="183">
        <v>-8.0999999999999996E-3</v>
      </c>
      <c r="O64" s="183">
        <v>-1.9E-3</v>
      </c>
      <c r="P64" s="183">
        <v>-0.44369999999999998</v>
      </c>
      <c r="Q64" s="184">
        <v>431767196.94999999</v>
      </c>
      <c r="R64" s="74">
        <v>116.1</v>
      </c>
      <c r="S64" s="74">
        <v>0.97</v>
      </c>
    </row>
    <row r="65" spans="1:25">
      <c r="A65" s="156" t="s">
        <v>616</v>
      </c>
      <c r="B65" s="156" t="s">
        <v>815</v>
      </c>
      <c r="C65" s="180">
        <v>301.61</v>
      </c>
      <c r="D65" s="181">
        <v>240</v>
      </c>
      <c r="E65" s="182">
        <v>1.85</v>
      </c>
      <c r="F65" s="183">
        <v>5.5999999999999999E-3</v>
      </c>
      <c r="G65" s="183">
        <v>1.4999999999999999E-2</v>
      </c>
      <c r="H65" s="183">
        <v>3.5499999999999997E-2</v>
      </c>
      <c r="I65" s="183">
        <v>6.4799999999999996E-2</v>
      </c>
      <c r="J65" s="183">
        <v>5.0000000000000001E-3</v>
      </c>
      <c r="K65" s="183">
        <v>5.8999999999999999E-3</v>
      </c>
      <c r="L65" s="183">
        <v>5.4000000000000003E-3</v>
      </c>
      <c r="M65" s="183">
        <v>6.4799999999999996E-2</v>
      </c>
      <c r="N65" s="183">
        <v>1.8100000000000002E-2</v>
      </c>
      <c r="O65" s="183">
        <v>2.3900000000000001E-2</v>
      </c>
      <c r="P65" s="183">
        <v>-0.13739999999999999</v>
      </c>
      <c r="Q65" s="184">
        <v>310660395.5</v>
      </c>
      <c r="R65" s="74">
        <v>414.21</v>
      </c>
      <c r="S65" s="74">
        <v>0.73</v>
      </c>
      <c r="T65" s="183">
        <v>3.7000000000000002E-3</v>
      </c>
      <c r="U65" s="183">
        <v>4.0000000000000002E-4</v>
      </c>
      <c r="V65" s="183">
        <v>4.1000000000000003E-3</v>
      </c>
      <c r="W65" s="183">
        <v>5.11E-2</v>
      </c>
      <c r="X65" s="185">
        <v>0.38900000000000001</v>
      </c>
    </row>
    <row r="66" spans="1:25">
      <c r="A66" s="156" t="s">
        <v>1702</v>
      </c>
      <c r="B66" s="156" t="s">
        <v>814</v>
      </c>
      <c r="C66" s="180">
        <v>99</v>
      </c>
      <c r="D66" s="181">
        <v>680</v>
      </c>
      <c r="E66" s="182">
        <v>0.87</v>
      </c>
      <c r="F66" s="183">
        <v>8.8000000000000005E-3</v>
      </c>
      <c r="G66" s="183">
        <v>2.41E-2</v>
      </c>
      <c r="H66" s="183">
        <v>0</v>
      </c>
      <c r="I66" s="183">
        <v>0</v>
      </c>
      <c r="J66" s="183">
        <v>8.0000000000000002E-3</v>
      </c>
      <c r="K66" s="183">
        <v>0</v>
      </c>
      <c r="L66" s="183">
        <v>0</v>
      </c>
      <c r="M66" s="183">
        <v>3.15E-2</v>
      </c>
      <c r="N66" s="183">
        <v>2.06E-2</v>
      </c>
      <c r="O66" s="183">
        <v>2.9600000000000001E-2</v>
      </c>
      <c r="P66" s="183">
        <v>1.6500000000000001E-2</v>
      </c>
      <c r="Q66" s="184">
        <v>14941909.67</v>
      </c>
      <c r="R66" s="74">
        <v>99.61</v>
      </c>
      <c r="S66" s="74">
        <v>0.99</v>
      </c>
    </row>
    <row r="67" spans="1:25">
      <c r="A67" s="156" t="s">
        <v>593</v>
      </c>
      <c r="B67" s="156" t="s">
        <v>816</v>
      </c>
      <c r="C67" s="180">
        <v>102.99</v>
      </c>
      <c r="D67" s="181">
        <v>2160</v>
      </c>
      <c r="E67" s="182">
        <v>0.92</v>
      </c>
      <c r="F67" s="183">
        <v>8.8999999999999999E-3</v>
      </c>
      <c r="G67" s="183">
        <v>2.58E-2</v>
      </c>
      <c r="H67" s="183">
        <v>5.0799999999999998E-2</v>
      </c>
      <c r="I67" s="183">
        <v>9.98E-2</v>
      </c>
      <c r="J67" s="183">
        <v>8.6E-3</v>
      </c>
      <c r="K67" s="183">
        <v>8.5000000000000006E-3</v>
      </c>
      <c r="L67" s="183">
        <v>8.3000000000000001E-3</v>
      </c>
      <c r="M67" s="183">
        <v>9.98E-2</v>
      </c>
      <c r="N67" s="183">
        <v>-3.85E-2</v>
      </c>
      <c r="O67" s="183">
        <v>-2.9899999999999999E-2</v>
      </c>
      <c r="P67" s="183">
        <v>-0.95840000000000003</v>
      </c>
      <c r="Q67" s="184">
        <v>147576254.09</v>
      </c>
      <c r="R67" s="74">
        <v>86.15</v>
      </c>
      <c r="S67" s="74">
        <v>1.2</v>
      </c>
      <c r="X67" s="185">
        <v>0</v>
      </c>
    </row>
    <row r="68" spans="1:25">
      <c r="A68" s="156" t="s">
        <v>717</v>
      </c>
      <c r="B68" s="156" t="s">
        <v>816</v>
      </c>
      <c r="C68" s="180">
        <v>16.899999999999999</v>
      </c>
      <c r="D68" s="181">
        <v>5020</v>
      </c>
      <c r="E68" s="182">
        <v>0.02</v>
      </c>
      <c r="F68" s="183">
        <v>1.2999999999999999E-3</v>
      </c>
      <c r="G68" s="183">
        <v>1.2699999999999999E-2</v>
      </c>
      <c r="H68" s="183">
        <v>3.0099999999999998E-2</v>
      </c>
      <c r="I68" s="183">
        <v>5.4699999999999999E-2</v>
      </c>
      <c r="J68" s="183">
        <v>4.1999999999999997E-3</v>
      </c>
      <c r="K68" s="183">
        <v>5.0000000000000001E-3</v>
      </c>
      <c r="L68" s="183">
        <v>4.5999999999999999E-3</v>
      </c>
      <c r="M68" s="183">
        <v>5.4699999999999999E-2</v>
      </c>
      <c r="N68" s="183">
        <v>-0.29320000000000002</v>
      </c>
      <c r="O68" s="183">
        <v>-0.2923</v>
      </c>
      <c r="P68" s="183">
        <v>-0.38040000000000002</v>
      </c>
      <c r="Q68" s="184">
        <v>16460787.4</v>
      </c>
      <c r="R68" s="74">
        <v>31.91</v>
      </c>
      <c r="S68" s="74">
        <v>0.53</v>
      </c>
      <c r="T68" s="183">
        <v>4.5999999999999999E-3</v>
      </c>
      <c r="U68" s="183">
        <v>1.5299999999999999E-2</v>
      </c>
      <c r="V68" s="183">
        <v>0.02</v>
      </c>
      <c r="W68" s="183">
        <v>0.1065</v>
      </c>
    </row>
    <row r="69" spans="1:25">
      <c r="A69" s="156" t="s">
        <v>671</v>
      </c>
      <c r="B69" s="156" t="s">
        <v>812</v>
      </c>
      <c r="C69" s="180">
        <v>132.72</v>
      </c>
      <c r="D69" s="181">
        <v>59410</v>
      </c>
      <c r="E69" s="182">
        <v>1.04</v>
      </c>
      <c r="F69" s="183">
        <v>7.6E-3</v>
      </c>
      <c r="G69" s="183">
        <v>2.3800000000000002E-2</v>
      </c>
      <c r="H69" s="183">
        <v>4.7199999999999999E-2</v>
      </c>
      <c r="I69" s="183">
        <v>9.7100000000000006E-2</v>
      </c>
      <c r="J69" s="183">
        <v>7.9000000000000008E-3</v>
      </c>
      <c r="K69" s="183">
        <v>7.9000000000000008E-3</v>
      </c>
      <c r="L69" s="183">
        <v>8.0999999999999996E-3</v>
      </c>
      <c r="M69" s="183">
        <v>9.7100000000000006E-2</v>
      </c>
      <c r="N69" s="183">
        <v>-2.7900000000000001E-2</v>
      </c>
      <c r="O69" s="183">
        <v>-2.0400000000000001E-2</v>
      </c>
      <c r="P69" s="183">
        <v>9.5100000000000004E-2</v>
      </c>
      <c r="Q69" s="184">
        <v>308950109.93000001</v>
      </c>
      <c r="R69" s="74">
        <v>123.45</v>
      </c>
      <c r="S69" s="74">
        <v>1.08</v>
      </c>
      <c r="T69" s="183">
        <v>8.8999999999999999E-3</v>
      </c>
      <c r="U69" s="183">
        <v>4.0000000000000002E-4</v>
      </c>
      <c r="V69" s="183">
        <v>9.2999999999999992E-3</v>
      </c>
      <c r="W69" s="183">
        <v>0.1384</v>
      </c>
    </row>
    <row r="70" spans="1:25">
      <c r="A70" s="156" t="s">
        <v>665</v>
      </c>
      <c r="B70" s="156" t="s">
        <v>817</v>
      </c>
      <c r="C70" s="180">
        <v>99.52</v>
      </c>
      <c r="D70" s="181">
        <v>12750</v>
      </c>
      <c r="E70" s="182">
        <v>0.45</v>
      </c>
      <c r="F70" s="183">
        <v>4.4000000000000003E-3</v>
      </c>
      <c r="G70" s="183">
        <v>1.3299999999999999E-2</v>
      </c>
      <c r="H70" s="183">
        <v>2.6100000000000002E-2</v>
      </c>
      <c r="I70" s="183">
        <v>0.05</v>
      </c>
      <c r="J70" s="183">
        <v>4.4000000000000003E-3</v>
      </c>
      <c r="K70" s="183">
        <v>4.3E-3</v>
      </c>
      <c r="L70" s="183">
        <v>4.1999999999999997E-3</v>
      </c>
      <c r="M70" s="183">
        <v>0.05</v>
      </c>
      <c r="N70" s="183">
        <v>-6.7000000000000002E-3</v>
      </c>
      <c r="O70" s="183">
        <v>-2.3999999999999998E-3</v>
      </c>
      <c r="P70" s="183">
        <v>8.0999999999999996E-3</v>
      </c>
      <c r="Q70" s="184">
        <v>98116841.780000001</v>
      </c>
      <c r="R70" s="74">
        <v>109.02</v>
      </c>
      <c r="S70" s="74">
        <v>0.91</v>
      </c>
      <c r="T70" s="183">
        <v>4.4000000000000003E-3</v>
      </c>
      <c r="U70" s="183">
        <v>3.5000000000000001E-3</v>
      </c>
      <c r="V70" s="183">
        <v>7.9000000000000008E-3</v>
      </c>
      <c r="W70" s="183">
        <v>0.1958</v>
      </c>
      <c r="X70" s="185">
        <v>5.8000000000000003E-2</v>
      </c>
    </row>
    <row r="71" spans="1:25">
      <c r="A71" s="156" t="s">
        <v>682</v>
      </c>
      <c r="B71" s="156" t="s">
        <v>816</v>
      </c>
      <c r="E71" s="182">
        <v>0.15</v>
      </c>
      <c r="F71" s="183">
        <v>0</v>
      </c>
      <c r="G71" s="183">
        <v>0</v>
      </c>
      <c r="H71" s="183">
        <v>0</v>
      </c>
      <c r="I71" s="183">
        <v>0</v>
      </c>
      <c r="J71" s="183">
        <v>0</v>
      </c>
      <c r="K71" s="183">
        <v>0</v>
      </c>
      <c r="L71" s="183">
        <v>0</v>
      </c>
      <c r="N71" s="183">
        <v>0</v>
      </c>
      <c r="O71" s="183">
        <v>0</v>
      </c>
      <c r="P71" s="183">
        <v>0</v>
      </c>
      <c r="Q71" s="184">
        <v>54618556.270000003</v>
      </c>
      <c r="R71" s="74">
        <v>161.88</v>
      </c>
      <c r="T71" s="183">
        <v>8.9999999999999998E-4</v>
      </c>
      <c r="U71" s="183">
        <v>-3.5200000000000002E-2</v>
      </c>
      <c r="V71" s="183">
        <v>-3.4299999999999997E-2</v>
      </c>
      <c r="W71" s="183">
        <v>-9.4799999999999995E-2</v>
      </c>
    </row>
    <row r="72" spans="1:25">
      <c r="A72" s="156" t="s">
        <v>18975</v>
      </c>
      <c r="B72" s="156" t="s">
        <v>815</v>
      </c>
      <c r="C72" s="180">
        <v>94.7</v>
      </c>
      <c r="D72" s="181">
        <v>1830</v>
      </c>
      <c r="E72" s="182">
        <v>0.56999999999999995</v>
      </c>
      <c r="F72" s="183">
        <v>6.1000000000000004E-3</v>
      </c>
      <c r="G72" s="183">
        <v>0</v>
      </c>
      <c r="H72" s="183">
        <v>0</v>
      </c>
      <c r="I72" s="183">
        <v>0</v>
      </c>
      <c r="J72" s="183">
        <v>0</v>
      </c>
      <c r="K72" s="183">
        <v>0</v>
      </c>
      <c r="L72" s="183">
        <v>0</v>
      </c>
      <c r="M72" s="183">
        <v>1.7500000000000002E-2</v>
      </c>
      <c r="N72" s="183">
        <v>-1.67E-2</v>
      </c>
      <c r="O72" s="183">
        <v>-1.0800000000000001E-2</v>
      </c>
      <c r="P72" s="183">
        <v>-4.3400000000000001E-2</v>
      </c>
      <c r="Q72" s="184">
        <v>465189050.89999998</v>
      </c>
      <c r="R72" s="74">
        <v>96.41</v>
      </c>
      <c r="S72" s="74">
        <v>0.98</v>
      </c>
      <c r="T72" s="183">
        <v>5.8999999999999999E-3</v>
      </c>
      <c r="U72" s="183">
        <v>-1.4E-3</v>
      </c>
      <c r="V72" s="183">
        <v>4.4999999999999997E-3</v>
      </c>
      <c r="W72" s="183">
        <v>9.9000000000000008E-3</v>
      </c>
    </row>
    <row r="73" spans="1:25">
      <c r="A73" s="156" t="s">
        <v>662</v>
      </c>
      <c r="B73" s="156" t="s">
        <v>70</v>
      </c>
      <c r="C73" s="180">
        <v>99.82</v>
      </c>
      <c r="D73" s="181">
        <v>10390</v>
      </c>
      <c r="E73" s="182">
        <v>0.33</v>
      </c>
      <c r="F73" s="183">
        <v>3.3E-3</v>
      </c>
      <c r="G73" s="183">
        <v>1.3899999999999999E-2</v>
      </c>
      <c r="H73" s="183">
        <v>2.87E-2</v>
      </c>
      <c r="I73" s="183">
        <v>5.28E-2</v>
      </c>
      <c r="J73" s="183">
        <v>4.5999999999999999E-3</v>
      </c>
      <c r="K73" s="183">
        <v>4.7999999999999996E-3</v>
      </c>
      <c r="L73" s="183">
        <v>4.4000000000000003E-3</v>
      </c>
      <c r="M73" s="183">
        <v>5.28E-2</v>
      </c>
      <c r="N73" s="183">
        <v>-9.7999999999999997E-3</v>
      </c>
      <c r="O73" s="183">
        <v>-6.6E-3</v>
      </c>
      <c r="P73" s="183">
        <v>2.8999999999999998E-3</v>
      </c>
      <c r="Q73" s="184">
        <v>262649389.93000001</v>
      </c>
      <c r="R73" s="74">
        <v>96.23</v>
      </c>
      <c r="S73" s="74">
        <v>1.04</v>
      </c>
      <c r="T73" s="183">
        <v>5.5999999999999999E-3</v>
      </c>
      <c r="U73" s="183">
        <v>5.5999999999999999E-3</v>
      </c>
      <c r="V73" s="183">
        <v>1.12E-2</v>
      </c>
      <c r="W73" s="183">
        <v>5.8400000000000001E-2</v>
      </c>
      <c r="X73" s="185">
        <v>1.6E-2</v>
      </c>
    </row>
    <row r="74" spans="1:25">
      <c r="A74" s="156" t="s">
        <v>652</v>
      </c>
      <c r="B74" s="156" t="s">
        <v>812</v>
      </c>
      <c r="C74" s="180">
        <v>98.54</v>
      </c>
      <c r="D74" s="181">
        <v>196310</v>
      </c>
      <c r="E74" s="182">
        <v>0.56000000000000005</v>
      </c>
      <c r="F74" s="183">
        <v>5.5999999999999999E-3</v>
      </c>
      <c r="G74" s="183">
        <v>1.66E-2</v>
      </c>
      <c r="H74" s="183">
        <v>3.2199999999999999E-2</v>
      </c>
      <c r="I74" s="183">
        <v>5.6899999999999999E-2</v>
      </c>
      <c r="J74" s="183">
        <v>5.4999999999999997E-3</v>
      </c>
      <c r="K74" s="183">
        <v>5.4000000000000003E-3</v>
      </c>
      <c r="L74" s="183">
        <v>4.7000000000000002E-3</v>
      </c>
      <c r="M74" s="183">
        <v>5.6899999999999999E-2</v>
      </c>
      <c r="N74" s="183">
        <v>3.4200000000000001E-2</v>
      </c>
      <c r="O74" s="183">
        <v>0.04</v>
      </c>
      <c r="P74" s="183">
        <v>-0.1038</v>
      </c>
      <c r="Q74" s="184">
        <v>2326278706.5799999</v>
      </c>
      <c r="R74" s="74">
        <v>112.02</v>
      </c>
      <c r="S74" s="74">
        <v>0.88</v>
      </c>
      <c r="T74" s="183">
        <v>4.7000000000000002E-3</v>
      </c>
      <c r="U74" s="183">
        <v>-1.5E-3</v>
      </c>
      <c r="V74" s="183">
        <v>3.3E-3</v>
      </c>
      <c r="W74" s="183">
        <v>1.6400000000000001E-2</v>
      </c>
      <c r="X74" s="185">
        <v>2.6200000000000001E-2</v>
      </c>
    </row>
    <row r="75" spans="1:25">
      <c r="A75" s="156" t="s">
        <v>637</v>
      </c>
      <c r="B75" s="156" t="s">
        <v>812</v>
      </c>
      <c r="C75" s="180">
        <v>129.75</v>
      </c>
      <c r="D75" s="181">
        <v>620750</v>
      </c>
      <c r="E75" s="182">
        <v>0.72</v>
      </c>
      <c r="F75" s="183">
        <v>5.5999999999999999E-3</v>
      </c>
      <c r="G75" s="183">
        <v>1.6299999999999999E-2</v>
      </c>
      <c r="H75" s="183">
        <v>3.2099999999999997E-2</v>
      </c>
      <c r="I75" s="183">
        <v>6.5799999999999997E-2</v>
      </c>
      <c r="J75" s="183">
        <v>5.4000000000000003E-3</v>
      </c>
      <c r="K75" s="183">
        <v>5.4000000000000003E-3</v>
      </c>
      <c r="L75" s="183">
        <v>5.4999999999999997E-3</v>
      </c>
      <c r="M75" s="183">
        <v>6.5799999999999997E-2</v>
      </c>
      <c r="N75" s="183">
        <v>1.12E-2</v>
      </c>
      <c r="O75" s="183">
        <v>1.6799999999999999E-2</v>
      </c>
      <c r="P75" s="183">
        <v>4.8099999999999997E-2</v>
      </c>
      <c r="Q75" s="184">
        <v>2174687738.1199999</v>
      </c>
      <c r="R75" s="74">
        <v>118.15</v>
      </c>
      <c r="S75" s="74">
        <v>1.1000000000000001</v>
      </c>
      <c r="T75" s="183">
        <v>5.7999999999999996E-3</v>
      </c>
      <c r="U75" s="183">
        <v>8.8499999999999995E-2</v>
      </c>
      <c r="V75" s="183">
        <v>9.4799999999999995E-2</v>
      </c>
      <c r="W75" s="183">
        <v>0.16830000000000001</v>
      </c>
      <c r="X75" s="185">
        <v>0</v>
      </c>
      <c r="Y75" s="185">
        <v>0</v>
      </c>
    </row>
    <row r="76" spans="1:25">
      <c r="A76" s="156" t="s">
        <v>632</v>
      </c>
      <c r="B76" s="156" t="s">
        <v>814</v>
      </c>
      <c r="C76" s="180">
        <v>101.99</v>
      </c>
      <c r="D76" s="181">
        <v>420280</v>
      </c>
      <c r="E76" s="182">
        <v>0.73</v>
      </c>
      <c r="F76" s="183">
        <v>7.1999999999999998E-3</v>
      </c>
      <c r="G76" s="183">
        <v>1.7500000000000002E-2</v>
      </c>
      <c r="H76" s="183">
        <v>3.1600000000000003E-2</v>
      </c>
      <c r="I76" s="183">
        <v>6.4100000000000004E-2</v>
      </c>
      <c r="J76" s="183">
        <v>5.7999999999999996E-3</v>
      </c>
      <c r="K76" s="183">
        <v>5.3E-3</v>
      </c>
      <c r="L76" s="183">
        <v>5.3E-3</v>
      </c>
      <c r="M76" s="183">
        <v>6.4100000000000004E-2</v>
      </c>
      <c r="N76" s="183">
        <v>1.7100000000000001E-2</v>
      </c>
      <c r="O76" s="183">
        <v>2.4400000000000002E-2</v>
      </c>
      <c r="P76" s="183">
        <v>-7.3300000000000004E-2</v>
      </c>
      <c r="Q76" s="184">
        <v>1312541328.8900001</v>
      </c>
      <c r="R76" s="74">
        <v>106.09</v>
      </c>
      <c r="S76" s="74">
        <v>0.96</v>
      </c>
      <c r="T76" s="183">
        <v>4.8999999999999998E-3</v>
      </c>
      <c r="U76" s="183">
        <v>5.1000000000000004E-3</v>
      </c>
      <c r="V76" s="183">
        <v>0.01</v>
      </c>
      <c r="W76" s="183">
        <v>5.7799999999999997E-2</v>
      </c>
    </row>
    <row r="77" spans="1:25">
      <c r="A77" s="156" t="s">
        <v>635</v>
      </c>
      <c r="B77" s="156" t="s">
        <v>815</v>
      </c>
      <c r="C77" s="180">
        <v>229.97</v>
      </c>
      <c r="D77" s="181">
        <v>25720</v>
      </c>
      <c r="E77" s="182">
        <v>0.98</v>
      </c>
      <c r="F77" s="183">
        <v>4.4000000000000003E-3</v>
      </c>
      <c r="G77" s="183">
        <v>1.2800000000000001E-2</v>
      </c>
      <c r="H77" s="183">
        <v>2.58E-2</v>
      </c>
      <c r="I77" s="183">
        <v>5.1900000000000002E-2</v>
      </c>
      <c r="J77" s="183">
        <v>4.3E-3</v>
      </c>
      <c r="K77" s="183">
        <v>4.3E-3</v>
      </c>
      <c r="L77" s="183">
        <v>4.3E-3</v>
      </c>
      <c r="M77" s="183">
        <v>5.1900000000000002E-2</v>
      </c>
      <c r="N77" s="183">
        <v>2.8000000000000001E-2</v>
      </c>
      <c r="O77" s="183">
        <v>3.2399999999999998E-2</v>
      </c>
      <c r="P77" s="183">
        <v>6.9199999999999998E-2</v>
      </c>
      <c r="Q77" s="184">
        <v>401173862.19999999</v>
      </c>
      <c r="R77" s="74">
        <v>243.14</v>
      </c>
      <c r="S77" s="74">
        <v>0.95</v>
      </c>
      <c r="T77" s="183">
        <v>3.8999999999999998E-3</v>
      </c>
      <c r="U77" s="183">
        <v>0.19320000000000001</v>
      </c>
      <c r="V77" s="183">
        <v>0.1978</v>
      </c>
      <c r="W77" s="183">
        <v>0.25519999999999998</v>
      </c>
      <c r="X77" s="185">
        <v>0</v>
      </c>
      <c r="Y77" s="185">
        <v>0</v>
      </c>
    </row>
    <row r="78" spans="1:25">
      <c r="A78" s="156" t="s">
        <v>638</v>
      </c>
      <c r="B78" s="156" t="s">
        <v>70</v>
      </c>
      <c r="C78" s="180">
        <v>119.87</v>
      </c>
      <c r="D78" s="181">
        <v>98240</v>
      </c>
      <c r="E78" s="182">
        <v>0.75</v>
      </c>
      <c r="F78" s="183">
        <v>6.3E-3</v>
      </c>
      <c r="G78" s="183">
        <v>1.7000000000000001E-2</v>
      </c>
      <c r="H78" s="183">
        <v>3.2599999999999997E-2</v>
      </c>
      <c r="I78" s="183">
        <v>0</v>
      </c>
      <c r="J78" s="183">
        <v>5.7000000000000002E-3</v>
      </c>
      <c r="K78" s="183">
        <v>5.4000000000000003E-3</v>
      </c>
      <c r="L78" s="183">
        <v>0</v>
      </c>
      <c r="M78" s="183">
        <v>5.9200000000000003E-2</v>
      </c>
      <c r="N78" s="183">
        <v>2.1299999999999999E-2</v>
      </c>
      <c r="O78" s="183">
        <v>2.7699999999999999E-2</v>
      </c>
      <c r="P78" s="183">
        <v>0.15720000000000001</v>
      </c>
      <c r="Q78" s="184">
        <v>209558525.30000001</v>
      </c>
      <c r="R78" s="74">
        <v>124</v>
      </c>
      <c r="S78" s="74">
        <v>0.97</v>
      </c>
      <c r="T78" s="183">
        <v>5.1000000000000004E-3</v>
      </c>
      <c r="U78" s="183">
        <v>0.104</v>
      </c>
      <c r="V78" s="183">
        <v>0.1096</v>
      </c>
      <c r="W78" s="183">
        <v>0.17510000000000001</v>
      </c>
      <c r="X78" s="185">
        <v>0</v>
      </c>
      <c r="Y78" s="185">
        <v>0</v>
      </c>
    </row>
    <row r="79" spans="1:25">
      <c r="A79" s="156" t="s">
        <v>641</v>
      </c>
      <c r="B79" s="156" t="s">
        <v>813</v>
      </c>
      <c r="C79" s="180">
        <v>88</v>
      </c>
      <c r="D79" s="181">
        <v>230</v>
      </c>
      <c r="E79" s="182">
        <v>0.35</v>
      </c>
      <c r="F79" s="183">
        <v>3.8999999999999998E-3</v>
      </c>
      <c r="G79" s="183">
        <v>1.12E-2</v>
      </c>
      <c r="H79" s="183">
        <v>1.47E-2</v>
      </c>
      <c r="I79" s="183">
        <v>0</v>
      </c>
      <c r="J79" s="183">
        <v>3.7000000000000002E-3</v>
      </c>
      <c r="K79" s="183">
        <v>2.3999999999999998E-3</v>
      </c>
      <c r="L79" s="183">
        <v>0</v>
      </c>
      <c r="M79" s="183">
        <v>2.2499999999999999E-2</v>
      </c>
      <c r="N79" s="183">
        <v>-1.11E-2</v>
      </c>
      <c r="O79" s="183">
        <v>-7.1999999999999998E-3</v>
      </c>
      <c r="P79" s="183">
        <v>8.1699999999999995E-2</v>
      </c>
      <c r="Q79" s="184">
        <v>278657321.25999999</v>
      </c>
      <c r="R79" s="74">
        <v>95.8</v>
      </c>
      <c r="S79" s="74">
        <v>0.92</v>
      </c>
      <c r="T79" s="183">
        <v>3.7000000000000002E-3</v>
      </c>
      <c r="U79" s="183">
        <v>-1E-4</v>
      </c>
      <c r="V79" s="183">
        <v>3.5999999999999999E-3</v>
      </c>
      <c r="W79" s="183">
        <v>1.2800000000000001E-2</v>
      </c>
      <c r="X79" s="185">
        <v>5.3999999999999999E-2</v>
      </c>
    </row>
    <row r="80" spans="1:25">
      <c r="A80" s="156" t="s">
        <v>704</v>
      </c>
      <c r="B80" s="156" t="s">
        <v>816</v>
      </c>
      <c r="C80" s="180">
        <v>152.71</v>
      </c>
      <c r="D80" s="181">
        <v>14640</v>
      </c>
      <c r="E80" s="182">
        <v>1.01</v>
      </c>
      <c r="F80" s="183">
        <v>6.6E-3</v>
      </c>
      <c r="G80" s="183">
        <v>1.9300000000000001E-2</v>
      </c>
      <c r="H80" s="183">
        <v>3.7400000000000003E-2</v>
      </c>
      <c r="I80" s="183">
        <v>7.4300000000000005E-2</v>
      </c>
      <c r="J80" s="183">
        <v>6.4000000000000003E-3</v>
      </c>
      <c r="K80" s="183">
        <v>6.1999999999999998E-3</v>
      </c>
      <c r="L80" s="183">
        <v>6.1999999999999998E-3</v>
      </c>
      <c r="M80" s="183">
        <v>7.4300000000000005E-2</v>
      </c>
      <c r="N80" s="183">
        <v>-2.0299999999999999E-2</v>
      </c>
      <c r="O80" s="183">
        <v>-1.3899999999999999E-2</v>
      </c>
      <c r="P80" s="183">
        <v>-7.9399999999999998E-2</v>
      </c>
      <c r="Q80" s="184">
        <v>269112428.04000002</v>
      </c>
      <c r="R80" s="74">
        <v>150.57</v>
      </c>
      <c r="S80" s="74">
        <v>1.01</v>
      </c>
      <c r="T80" s="183">
        <v>6.7000000000000002E-3</v>
      </c>
      <c r="U80" s="183">
        <v>6.1999999999999998E-3</v>
      </c>
      <c r="V80" s="183">
        <v>1.29E-2</v>
      </c>
      <c r="W80" s="183">
        <v>8.2299999999999998E-2</v>
      </c>
      <c r="X80" s="185">
        <v>0</v>
      </c>
    </row>
    <row r="81" spans="1:25">
      <c r="A81" s="156" t="s">
        <v>561</v>
      </c>
      <c r="B81" s="156" t="s">
        <v>814</v>
      </c>
      <c r="C81" s="180">
        <v>92</v>
      </c>
      <c r="D81" s="181">
        <v>7440</v>
      </c>
      <c r="E81" s="182">
        <v>0.8</v>
      </c>
      <c r="F81" s="183">
        <v>8.6E-3</v>
      </c>
      <c r="G81" s="183">
        <v>2.63E-2</v>
      </c>
      <c r="H81" s="183">
        <v>4.6100000000000002E-2</v>
      </c>
      <c r="I81" s="183">
        <v>7.4899999999999994E-2</v>
      </c>
      <c r="J81" s="183">
        <v>8.8000000000000005E-3</v>
      </c>
      <c r="K81" s="183">
        <v>7.7000000000000002E-3</v>
      </c>
      <c r="L81" s="183">
        <v>6.1999999999999998E-3</v>
      </c>
      <c r="M81" s="183">
        <v>7.4899999999999994E-2</v>
      </c>
      <c r="N81" s="183">
        <v>-1.2800000000000001E-2</v>
      </c>
      <c r="O81" s="183">
        <v>-4.1999999999999997E-3</v>
      </c>
      <c r="P81" s="183">
        <v>-4.3099999999999999E-2</v>
      </c>
      <c r="Q81" s="184">
        <v>36670907.630000003</v>
      </c>
      <c r="R81" s="74">
        <v>93.46</v>
      </c>
      <c r="S81" s="74">
        <v>0.98</v>
      </c>
      <c r="T81" s="183">
        <v>8.6E-3</v>
      </c>
      <c r="U81" s="183">
        <v>7.9000000000000008E-3</v>
      </c>
      <c r="V81" s="183">
        <v>1.6500000000000001E-2</v>
      </c>
      <c r="W81" s="183">
        <v>4.7E-2</v>
      </c>
    </row>
    <row r="82" spans="1:25">
      <c r="A82" s="156" t="s">
        <v>591</v>
      </c>
      <c r="B82" s="156" t="s">
        <v>815</v>
      </c>
      <c r="C82" s="180">
        <v>40.869999999999997</v>
      </c>
      <c r="D82" s="181">
        <v>41060</v>
      </c>
      <c r="E82" s="182">
        <v>0.15</v>
      </c>
      <c r="F82" s="183">
        <v>3.2000000000000002E-3</v>
      </c>
      <c r="G82" s="183">
        <v>1.8200000000000001E-2</v>
      </c>
      <c r="H82" s="183">
        <v>4.1599999999999998E-2</v>
      </c>
      <c r="I82" s="183">
        <v>8.5500000000000007E-2</v>
      </c>
      <c r="J82" s="183">
        <v>6.1000000000000004E-3</v>
      </c>
      <c r="K82" s="183">
        <v>6.8999999999999999E-3</v>
      </c>
      <c r="L82" s="183">
        <v>7.1000000000000004E-3</v>
      </c>
      <c r="M82" s="183">
        <v>8.5500000000000007E-2</v>
      </c>
      <c r="N82" s="183">
        <v>-5.6099999999999997E-2</v>
      </c>
      <c r="O82" s="183">
        <v>-5.2999999999999999E-2</v>
      </c>
      <c r="P82" s="183">
        <v>-0.14330000000000001</v>
      </c>
      <c r="Q82" s="184">
        <v>125939553.44</v>
      </c>
      <c r="R82" s="74">
        <v>48.55</v>
      </c>
      <c r="S82" s="74">
        <v>0.84</v>
      </c>
      <c r="T82" s="183">
        <v>7.1999999999999998E-3</v>
      </c>
      <c r="U82" s="183">
        <v>-8.6099999999999996E-2</v>
      </c>
      <c r="V82" s="183">
        <v>-7.9500000000000001E-2</v>
      </c>
      <c r="W82" s="183">
        <v>-2.1299999999999999E-2</v>
      </c>
      <c r="X82" s="185">
        <v>8.5999999999999993E-2</v>
      </c>
    </row>
    <row r="83" spans="1:25">
      <c r="A83" s="156" t="s">
        <v>636</v>
      </c>
      <c r="B83" s="156" t="s">
        <v>815</v>
      </c>
      <c r="C83" s="180">
        <v>149.93</v>
      </c>
      <c r="D83" s="181">
        <v>324490</v>
      </c>
      <c r="E83" s="182">
        <v>0.97</v>
      </c>
      <c r="F83" s="183">
        <v>6.1999999999999998E-3</v>
      </c>
      <c r="G83" s="183">
        <v>1.4800000000000001E-2</v>
      </c>
      <c r="H83" s="183">
        <v>2.8199999999999999E-2</v>
      </c>
      <c r="I83" s="183">
        <v>5.1999999999999998E-2</v>
      </c>
      <c r="J83" s="183">
        <v>4.8999999999999998E-3</v>
      </c>
      <c r="K83" s="183">
        <v>4.7000000000000002E-3</v>
      </c>
      <c r="L83" s="183">
        <v>4.3E-3</v>
      </c>
      <c r="M83" s="183">
        <v>5.1999999999999998E-2</v>
      </c>
      <c r="N83" s="183">
        <v>4.7899999999999998E-2</v>
      </c>
      <c r="O83" s="183">
        <v>5.4300000000000001E-2</v>
      </c>
      <c r="P83" s="183">
        <v>-0.16489999999999999</v>
      </c>
      <c r="Q83" s="184">
        <v>1798289238.5999999</v>
      </c>
      <c r="R83" s="74">
        <v>166.32</v>
      </c>
      <c r="S83" s="74">
        <v>0.9</v>
      </c>
      <c r="T83" s="183">
        <v>3.8999999999999998E-3</v>
      </c>
      <c r="U83" s="183">
        <v>0</v>
      </c>
      <c r="V83" s="183">
        <v>3.8999999999999998E-3</v>
      </c>
      <c r="W83" s="183">
        <v>6.0299999999999999E-2</v>
      </c>
      <c r="X83" s="185">
        <v>0.2303</v>
      </c>
      <c r="Y83" s="185">
        <v>0.25309999999999999</v>
      </c>
    </row>
    <row r="84" spans="1:25">
      <c r="A84" s="156" t="s">
        <v>555</v>
      </c>
      <c r="B84" s="156" t="s">
        <v>813</v>
      </c>
      <c r="C84" s="180">
        <v>74</v>
      </c>
      <c r="D84" s="181">
        <v>35700</v>
      </c>
      <c r="E84" s="182">
        <v>0.41</v>
      </c>
      <c r="F84" s="183">
        <v>5.4999999999999997E-3</v>
      </c>
      <c r="G84" s="183">
        <v>1.3899999999999999E-2</v>
      </c>
      <c r="H84" s="183">
        <v>2.1899999999999999E-2</v>
      </c>
      <c r="I84" s="183">
        <v>4.3700000000000003E-2</v>
      </c>
      <c r="J84" s="183">
        <v>4.5999999999999999E-3</v>
      </c>
      <c r="K84" s="183">
        <v>3.5999999999999999E-3</v>
      </c>
      <c r="L84" s="183">
        <v>3.5999999999999999E-3</v>
      </c>
      <c r="M84" s="183">
        <v>3.44E-2</v>
      </c>
      <c r="N84" s="183">
        <v>-0.05</v>
      </c>
      <c r="O84" s="183">
        <v>-4.48E-2</v>
      </c>
      <c r="P84" s="183">
        <v>-0.20430000000000001</v>
      </c>
      <c r="Q84" s="184">
        <v>1073575341.54</v>
      </c>
      <c r="R84" s="74">
        <v>87.97</v>
      </c>
      <c r="S84" s="74">
        <v>0.84</v>
      </c>
      <c r="T84" s="183">
        <v>4.0000000000000001E-3</v>
      </c>
      <c r="U84" s="183">
        <v>-1E-4</v>
      </c>
      <c r="V84" s="183">
        <v>3.8999999999999998E-3</v>
      </c>
      <c r="W84" s="183">
        <v>3.6499999999999998E-2</v>
      </c>
      <c r="X84" s="185">
        <v>2.5000000000000001E-2</v>
      </c>
    </row>
    <row r="85" spans="1:25">
      <c r="A85" s="156" t="s">
        <v>680</v>
      </c>
      <c r="B85" s="156" t="s">
        <v>819</v>
      </c>
      <c r="C85" s="180">
        <v>282.98</v>
      </c>
      <c r="D85" s="181">
        <v>6300</v>
      </c>
      <c r="E85" s="182">
        <v>1.81</v>
      </c>
      <c r="F85" s="183">
        <v>6.4000000000000003E-3</v>
      </c>
      <c r="G85" s="183">
        <v>1.9199999999999998E-2</v>
      </c>
      <c r="H85" s="183">
        <v>4.6100000000000002E-2</v>
      </c>
      <c r="I85" s="183">
        <v>9.5200000000000007E-2</v>
      </c>
      <c r="J85" s="183">
        <v>6.4000000000000003E-3</v>
      </c>
      <c r="K85" s="183">
        <v>7.7000000000000002E-3</v>
      </c>
      <c r="L85" s="183">
        <v>7.9000000000000008E-3</v>
      </c>
      <c r="M85" s="183">
        <v>8.8900000000000007E-2</v>
      </c>
      <c r="N85" s="183">
        <v>5.9999999999999995E-4</v>
      </c>
      <c r="O85" s="183">
        <v>7.1000000000000004E-3</v>
      </c>
      <c r="P85" s="183">
        <v>0.23400000000000001</v>
      </c>
      <c r="Q85" s="184">
        <v>218365696.28999999</v>
      </c>
      <c r="R85" s="74">
        <v>190.75</v>
      </c>
      <c r="S85" s="74">
        <v>1.48</v>
      </c>
      <c r="T85" s="183">
        <v>9.4999999999999998E-3</v>
      </c>
      <c r="U85" s="183">
        <v>0</v>
      </c>
      <c r="V85" s="183">
        <v>9.4999999999999998E-3</v>
      </c>
      <c r="W85" s="183">
        <v>0.1308</v>
      </c>
      <c r="X85" s="185">
        <v>0</v>
      </c>
    </row>
    <row r="86" spans="1:25">
      <c r="A86" s="156" t="s">
        <v>608</v>
      </c>
      <c r="B86" s="156" t="s">
        <v>812</v>
      </c>
      <c r="C86" s="180">
        <v>543.70000000000005</v>
      </c>
      <c r="D86" s="181">
        <v>12350</v>
      </c>
      <c r="E86" s="182">
        <v>2.75</v>
      </c>
      <c r="F86" s="183">
        <v>5.1000000000000004E-3</v>
      </c>
      <c r="G86" s="183">
        <v>1.5299999999999999E-2</v>
      </c>
      <c r="H86" s="183">
        <v>2.8799999999999999E-2</v>
      </c>
      <c r="I86" s="183">
        <v>5.4600000000000003E-2</v>
      </c>
      <c r="J86" s="183">
        <v>5.1000000000000004E-3</v>
      </c>
      <c r="K86" s="183">
        <v>4.7999999999999996E-3</v>
      </c>
      <c r="L86" s="183">
        <v>4.5999999999999999E-3</v>
      </c>
      <c r="M86" s="183">
        <v>5.0099999999999999E-2</v>
      </c>
      <c r="N86" s="183">
        <v>8.0999999999999996E-3</v>
      </c>
      <c r="O86" s="183">
        <v>1.3299999999999999E-2</v>
      </c>
      <c r="P86" s="183">
        <v>-4.6699999999999998E-2</v>
      </c>
      <c r="Q86" s="184">
        <v>293079950.29000002</v>
      </c>
      <c r="R86" s="74">
        <v>427.85</v>
      </c>
      <c r="S86" s="74">
        <v>1.27</v>
      </c>
      <c r="T86" s="183">
        <v>6.4000000000000003E-3</v>
      </c>
      <c r="U86" s="183">
        <v>4.0000000000000002E-4</v>
      </c>
      <c r="V86" s="183">
        <v>6.8999999999999999E-3</v>
      </c>
      <c r="W86" s="183">
        <v>7.7600000000000002E-2</v>
      </c>
      <c r="X86" s="185">
        <v>2.58E-2</v>
      </c>
    </row>
    <row r="87" spans="1:25">
      <c r="A87" s="156" t="s">
        <v>695</v>
      </c>
      <c r="B87" s="156" t="s">
        <v>813</v>
      </c>
      <c r="C87" s="180">
        <v>2969.99</v>
      </c>
      <c r="D87" s="181">
        <v>600</v>
      </c>
      <c r="E87" s="182">
        <v>8.43</v>
      </c>
      <c r="F87" s="183">
        <v>2.8E-3</v>
      </c>
      <c r="G87" s="183">
        <v>8.0999999999999996E-3</v>
      </c>
      <c r="H87" s="183">
        <v>2.1299999999999999E-2</v>
      </c>
      <c r="I87" s="183">
        <v>4.8500000000000001E-2</v>
      </c>
      <c r="J87" s="183">
        <v>2.7000000000000001E-3</v>
      </c>
      <c r="K87" s="183">
        <v>3.5000000000000001E-3</v>
      </c>
      <c r="L87" s="183">
        <v>4.0000000000000001E-3</v>
      </c>
      <c r="M87" s="183">
        <v>1.9199999999999998E-2</v>
      </c>
      <c r="N87" s="183">
        <v>-6.6E-3</v>
      </c>
      <c r="O87" s="183">
        <v>-3.8E-3</v>
      </c>
      <c r="P87" s="183">
        <v>-0.18459999999999999</v>
      </c>
      <c r="Q87" s="184">
        <v>829572053.65999997</v>
      </c>
      <c r="R87" s="74">
        <v>3478.62</v>
      </c>
      <c r="S87" s="74">
        <v>0.85</v>
      </c>
      <c r="T87" s="183">
        <v>2.3999999999999998E-3</v>
      </c>
      <c r="U87" s="183">
        <v>-1.6000000000000001E-3</v>
      </c>
      <c r="V87" s="183">
        <v>8.0000000000000004E-4</v>
      </c>
      <c r="W87" s="183">
        <v>4.5100000000000001E-2</v>
      </c>
      <c r="X87" s="185">
        <v>4.2000000000000003E-2</v>
      </c>
    </row>
    <row r="88" spans="1:25">
      <c r="A88" s="156" t="s">
        <v>835</v>
      </c>
      <c r="B88" s="156" t="s">
        <v>815</v>
      </c>
      <c r="C88" s="180">
        <v>95.91</v>
      </c>
      <c r="D88" s="181">
        <v>250980</v>
      </c>
      <c r="E88" s="182">
        <v>0.47</v>
      </c>
      <c r="F88" s="183">
        <v>4.8999999999999998E-3</v>
      </c>
      <c r="G88" s="183">
        <v>1.46E-2</v>
      </c>
      <c r="H88" s="183">
        <v>0</v>
      </c>
      <c r="I88" s="183">
        <v>0</v>
      </c>
      <c r="J88" s="183">
        <v>4.8999999999999998E-3</v>
      </c>
      <c r="K88" s="183">
        <v>0</v>
      </c>
      <c r="L88" s="183">
        <v>0</v>
      </c>
      <c r="M88" s="183">
        <v>1.9099999999999999E-2</v>
      </c>
      <c r="N88" s="183">
        <v>-5.1000000000000004E-3</v>
      </c>
      <c r="O88" s="183">
        <v>-2.9999999999999997E-4</v>
      </c>
      <c r="P88" s="183">
        <v>-1.34E-2</v>
      </c>
      <c r="Q88" s="184">
        <v>938879742.13999999</v>
      </c>
      <c r="R88" s="74">
        <v>96.59</v>
      </c>
      <c r="S88" s="74">
        <v>0.99</v>
      </c>
      <c r="T88" s="183">
        <v>4.8999999999999998E-3</v>
      </c>
      <c r="U88" s="183">
        <v>0</v>
      </c>
      <c r="V88" s="183">
        <v>4.8999999999999998E-3</v>
      </c>
      <c r="W88" s="183">
        <v>-1.52E-2</v>
      </c>
      <c r="X88" s="185">
        <v>0</v>
      </c>
      <c r="Y88" s="185">
        <v>0</v>
      </c>
    </row>
    <row r="89" spans="1:25">
      <c r="A89" s="156" t="s">
        <v>764</v>
      </c>
      <c r="B89" s="156" t="s">
        <v>812</v>
      </c>
      <c r="C89" s="180">
        <v>101.52</v>
      </c>
      <c r="D89" s="181">
        <v>4840</v>
      </c>
      <c r="E89" s="182">
        <v>0.69</v>
      </c>
      <c r="F89" s="183">
        <v>6.7999999999999996E-3</v>
      </c>
      <c r="G89" s="183">
        <v>1.84E-2</v>
      </c>
      <c r="H89" s="183">
        <v>3.3799999999999997E-2</v>
      </c>
      <c r="I89" s="183">
        <v>6.9599999999999995E-2</v>
      </c>
      <c r="J89" s="183">
        <v>6.1000000000000004E-3</v>
      </c>
      <c r="K89" s="183">
        <v>5.5999999999999999E-3</v>
      </c>
      <c r="L89" s="183">
        <v>5.7999999999999996E-3</v>
      </c>
      <c r="M89" s="183">
        <v>6.6000000000000003E-2</v>
      </c>
      <c r="N89" s="183">
        <v>7.0000000000000001E-3</v>
      </c>
      <c r="O89" s="183">
        <v>1.38E-2</v>
      </c>
      <c r="P89" s="183">
        <v>1.7100000000000001E-2</v>
      </c>
      <c r="Q89" s="184">
        <v>195743855.36000001</v>
      </c>
      <c r="R89" s="74">
        <v>103.44</v>
      </c>
      <c r="S89" s="74">
        <v>0.98</v>
      </c>
      <c r="T89" s="183">
        <v>6.7000000000000002E-3</v>
      </c>
      <c r="U89" s="183">
        <v>-1E-4</v>
      </c>
      <c r="V89" s="183">
        <v>6.6E-3</v>
      </c>
      <c r="W89" s="183">
        <v>0.1096</v>
      </c>
      <c r="X89" s="185">
        <v>0</v>
      </c>
    </row>
    <row r="90" spans="1:25">
      <c r="A90" s="156" t="s">
        <v>666</v>
      </c>
      <c r="B90" s="156" t="s">
        <v>70</v>
      </c>
      <c r="C90" s="180">
        <v>119.36</v>
      </c>
      <c r="D90" s="181">
        <v>340530</v>
      </c>
      <c r="E90" s="182">
        <v>0.47</v>
      </c>
      <c r="F90" s="183">
        <v>3.8999999999999998E-3</v>
      </c>
      <c r="G90" s="183">
        <v>9.5999999999999992E-3</v>
      </c>
      <c r="H90" s="183">
        <v>2.5499999999999998E-2</v>
      </c>
      <c r="I90" s="183">
        <v>5.7000000000000002E-2</v>
      </c>
      <c r="J90" s="183">
        <v>3.2000000000000002E-3</v>
      </c>
      <c r="K90" s="183">
        <v>4.3E-3</v>
      </c>
      <c r="L90" s="183">
        <v>4.7000000000000002E-3</v>
      </c>
      <c r="M90" s="183">
        <v>5.1900000000000002E-2</v>
      </c>
      <c r="N90" s="183">
        <v>2.63E-2</v>
      </c>
      <c r="O90" s="183">
        <v>3.0300000000000001E-2</v>
      </c>
      <c r="P90" s="183">
        <v>1.8800000000000001E-2</v>
      </c>
      <c r="Q90" s="184">
        <v>1299388810.25</v>
      </c>
      <c r="R90" s="74">
        <v>110.35</v>
      </c>
      <c r="S90" s="74">
        <v>1.08</v>
      </c>
      <c r="T90" s="183">
        <v>4.3E-3</v>
      </c>
      <c r="U90" s="183">
        <v>0</v>
      </c>
      <c r="V90" s="183">
        <v>4.3E-3</v>
      </c>
      <c r="W90" s="183">
        <v>0.1384</v>
      </c>
      <c r="X90" s="185">
        <v>0.04</v>
      </c>
      <c r="Y90" s="185">
        <v>0.01</v>
      </c>
    </row>
    <row r="91" spans="1:25">
      <c r="A91" s="156" t="s">
        <v>631</v>
      </c>
      <c r="B91" s="156" t="s">
        <v>813</v>
      </c>
      <c r="C91" s="180">
        <v>216.1</v>
      </c>
      <c r="D91" s="181">
        <v>129240</v>
      </c>
      <c r="E91" s="182">
        <v>0.66</v>
      </c>
      <c r="F91" s="183">
        <v>3.0999999999999999E-3</v>
      </c>
      <c r="G91" s="183">
        <v>7.7999999999999996E-3</v>
      </c>
      <c r="H91" s="183">
        <v>1.17E-2</v>
      </c>
      <c r="I91" s="183">
        <v>3.0599999999999999E-2</v>
      </c>
      <c r="J91" s="183">
        <v>2.5999999999999999E-3</v>
      </c>
      <c r="K91" s="183">
        <v>1.9E-3</v>
      </c>
      <c r="L91" s="183">
        <v>2.5999999999999999E-3</v>
      </c>
      <c r="M91" s="183">
        <v>3.0599999999999999E-2</v>
      </c>
      <c r="N91" s="183">
        <v>3.3099999999999997E-2</v>
      </c>
      <c r="O91" s="183">
        <v>3.6299999999999999E-2</v>
      </c>
      <c r="P91" s="183">
        <v>-0.22950000000000001</v>
      </c>
      <c r="Q91" s="184">
        <v>2270452126.4899998</v>
      </c>
      <c r="R91" s="74">
        <v>227.05</v>
      </c>
      <c r="S91" s="74">
        <v>0.95</v>
      </c>
      <c r="T91" s="183">
        <v>2.5999999999999999E-3</v>
      </c>
      <c r="U91" s="183">
        <v>5.0000000000000001E-3</v>
      </c>
      <c r="V91" s="183">
        <v>7.6E-3</v>
      </c>
      <c r="W91" s="183">
        <v>-2.86E-2</v>
      </c>
      <c r="X91" s="185">
        <v>7.5700000000000003E-2</v>
      </c>
    </row>
    <row r="92" spans="1:25">
      <c r="A92" s="156" t="s">
        <v>639</v>
      </c>
      <c r="B92" s="156" t="s">
        <v>813</v>
      </c>
      <c r="C92" s="180">
        <v>223.9</v>
      </c>
      <c r="D92" s="181">
        <v>80</v>
      </c>
      <c r="E92" s="182">
        <v>1.26</v>
      </c>
      <c r="F92" s="183">
        <v>5.4999999999999997E-3</v>
      </c>
      <c r="G92" s="183">
        <v>1.17E-2</v>
      </c>
      <c r="H92" s="183">
        <v>1.55E-2</v>
      </c>
      <c r="I92" s="183">
        <v>2.9499999999999998E-2</v>
      </c>
      <c r="J92" s="183">
        <v>3.8999999999999998E-3</v>
      </c>
      <c r="K92" s="183">
        <v>2.5999999999999999E-3</v>
      </c>
      <c r="L92" s="183">
        <v>2.5000000000000001E-3</v>
      </c>
      <c r="M92" s="183">
        <v>2.9499999999999998E-2</v>
      </c>
      <c r="N92" s="183">
        <v>4.4000000000000003E-3</v>
      </c>
      <c r="O92" s="183">
        <v>9.9000000000000008E-3</v>
      </c>
      <c r="P92" s="183">
        <v>-6.59E-2</v>
      </c>
      <c r="Q92" s="184">
        <v>88829531.709999993</v>
      </c>
      <c r="R92" s="74">
        <v>232.53</v>
      </c>
      <c r="S92" s="74">
        <v>0.96</v>
      </c>
      <c r="T92" s="183">
        <v>3.3999999999999998E-3</v>
      </c>
      <c r="U92" s="183">
        <v>6.9999999999999999E-4</v>
      </c>
      <c r="V92" s="183">
        <v>4.1000000000000003E-3</v>
      </c>
      <c r="W92" s="183">
        <v>0.1166</v>
      </c>
      <c r="X92" s="185">
        <v>3.2000000000000001E-2</v>
      </c>
    </row>
    <row r="93" spans="1:25">
      <c r="A93" s="156" t="s">
        <v>579</v>
      </c>
      <c r="B93" s="156" t="s">
        <v>70</v>
      </c>
      <c r="C93" s="180">
        <v>113.87</v>
      </c>
      <c r="D93" s="181">
        <v>285120</v>
      </c>
      <c r="E93" s="182">
        <v>0.55000000000000004</v>
      </c>
      <c r="F93" s="183">
        <v>4.7999999999999996E-3</v>
      </c>
      <c r="G93" s="183">
        <v>1.38E-2</v>
      </c>
      <c r="H93" s="183">
        <v>2.69E-2</v>
      </c>
      <c r="I93" s="183">
        <v>0</v>
      </c>
      <c r="J93" s="183">
        <v>4.5999999999999999E-3</v>
      </c>
      <c r="K93" s="183">
        <v>4.4999999999999997E-3</v>
      </c>
      <c r="L93" s="183">
        <v>0</v>
      </c>
      <c r="M93" s="183">
        <v>5.4600000000000003E-2</v>
      </c>
      <c r="N93" s="183">
        <v>-3.9300000000000002E-2</v>
      </c>
      <c r="O93" s="183">
        <v>-3.4700000000000002E-2</v>
      </c>
      <c r="P93" s="183">
        <v>-6.1800000000000001E-2</v>
      </c>
      <c r="Q93" s="184">
        <v>1457824385.27</v>
      </c>
      <c r="R93" s="74">
        <v>98.64</v>
      </c>
      <c r="S93" s="74">
        <v>1.1499999999999999</v>
      </c>
      <c r="T93" s="183">
        <v>5.5999999999999999E-3</v>
      </c>
      <c r="U93" s="183">
        <v>2.8299999999999999E-2</v>
      </c>
      <c r="V93" s="183">
        <v>3.4000000000000002E-2</v>
      </c>
      <c r="W93" s="183">
        <v>9.5399999999999999E-2</v>
      </c>
      <c r="X93" s="185">
        <v>3.7999999999999999E-2</v>
      </c>
    </row>
    <row r="94" spans="1:25">
      <c r="A94" s="156" t="s">
        <v>633</v>
      </c>
      <c r="B94" s="156" t="s">
        <v>814</v>
      </c>
      <c r="C94" s="180">
        <v>91.92</v>
      </c>
      <c r="D94" s="181">
        <v>117610</v>
      </c>
      <c r="E94" s="182">
        <v>0.9</v>
      </c>
      <c r="F94" s="183">
        <v>9.4999999999999998E-3</v>
      </c>
      <c r="G94" s="183">
        <v>2.1399999999999999E-2</v>
      </c>
      <c r="H94" s="183">
        <v>3.8100000000000002E-2</v>
      </c>
      <c r="I94" s="183">
        <v>7.1800000000000003E-2</v>
      </c>
      <c r="J94" s="183">
        <v>7.1000000000000004E-3</v>
      </c>
      <c r="K94" s="183">
        <v>6.3E-3</v>
      </c>
      <c r="L94" s="183">
        <v>6.0000000000000001E-3</v>
      </c>
      <c r="M94" s="183">
        <v>7.1800000000000003E-2</v>
      </c>
      <c r="N94" s="183">
        <v>1.6E-2</v>
      </c>
      <c r="O94" s="183">
        <v>2.5700000000000001E-2</v>
      </c>
      <c r="P94" s="183">
        <v>-9.8500000000000004E-2</v>
      </c>
      <c r="Q94" s="184">
        <v>282415946.86000001</v>
      </c>
      <c r="R94" s="74">
        <v>98.62</v>
      </c>
      <c r="S94" s="74">
        <v>0.93</v>
      </c>
      <c r="T94" s="183">
        <v>5.5999999999999999E-3</v>
      </c>
      <c r="U94" s="183">
        <v>2.5000000000000001E-3</v>
      </c>
      <c r="V94" s="183">
        <v>8.0999999999999996E-3</v>
      </c>
      <c r="W94" s="183">
        <v>-5.3400000000000003E-2</v>
      </c>
    </row>
    <row r="95" spans="1:25">
      <c r="A95" s="156" t="s">
        <v>622</v>
      </c>
      <c r="B95" s="156" t="s">
        <v>70</v>
      </c>
      <c r="C95" s="180">
        <v>145.5</v>
      </c>
      <c r="D95" s="181">
        <v>546180</v>
      </c>
      <c r="E95" s="182">
        <v>0.17</v>
      </c>
      <c r="F95" s="183">
        <v>0</v>
      </c>
      <c r="G95" s="183">
        <v>0</v>
      </c>
      <c r="H95" s="183">
        <v>0</v>
      </c>
      <c r="I95" s="183">
        <v>0</v>
      </c>
      <c r="J95" s="183">
        <v>0</v>
      </c>
      <c r="K95" s="183">
        <v>0</v>
      </c>
      <c r="L95" s="183">
        <v>0</v>
      </c>
      <c r="N95" s="183">
        <v>0</v>
      </c>
      <c r="O95" s="183">
        <v>0</v>
      </c>
      <c r="P95" s="183">
        <v>0.60809999999999997</v>
      </c>
      <c r="Q95" s="184">
        <v>6407890.29</v>
      </c>
      <c r="R95" s="74">
        <v>5.97</v>
      </c>
      <c r="S95" s="74">
        <v>24.38</v>
      </c>
      <c r="X95" s="185">
        <v>3.6999999999999998E-2</v>
      </c>
      <c r="Y95" s="185">
        <v>3.4000000000000002E-2</v>
      </c>
    </row>
    <row r="96" spans="1:25">
      <c r="A96" s="156" t="s">
        <v>690</v>
      </c>
      <c r="B96" s="156" t="s">
        <v>815</v>
      </c>
      <c r="C96" s="180">
        <v>86.08</v>
      </c>
      <c r="D96" s="181">
        <v>40440</v>
      </c>
      <c r="E96" s="182">
        <v>0.31</v>
      </c>
      <c r="F96" s="183">
        <v>3.5999999999999999E-3</v>
      </c>
      <c r="G96" s="183">
        <v>1.0500000000000001E-2</v>
      </c>
      <c r="H96" s="183">
        <v>2.0199999999999999E-2</v>
      </c>
      <c r="I96" s="183">
        <v>3.9100000000000003E-2</v>
      </c>
      <c r="J96" s="183">
        <v>3.5000000000000001E-3</v>
      </c>
      <c r="K96" s="183">
        <v>3.3999999999999998E-3</v>
      </c>
      <c r="L96" s="183">
        <v>3.3E-3</v>
      </c>
      <c r="M96" s="183">
        <v>3.9100000000000003E-2</v>
      </c>
      <c r="N96" s="183">
        <v>-1.43E-2</v>
      </c>
      <c r="O96" s="183">
        <v>-1.0699999999999999E-2</v>
      </c>
      <c r="P96" s="183">
        <v>-0.17299999999999999</v>
      </c>
      <c r="Q96" s="184">
        <v>351788898.48000002</v>
      </c>
      <c r="R96" s="74">
        <v>101.16</v>
      </c>
      <c r="S96" s="74">
        <v>0.85</v>
      </c>
      <c r="T96" s="183">
        <v>3.0000000000000001E-3</v>
      </c>
      <c r="U96" s="183">
        <v>1.7399999999999999E-2</v>
      </c>
      <c r="V96" s="183">
        <v>2.0500000000000001E-2</v>
      </c>
      <c r="W96" s="183">
        <v>7.85E-2</v>
      </c>
      <c r="X96" s="185">
        <v>0</v>
      </c>
    </row>
    <row r="97" spans="1:25">
      <c r="A97" s="156" t="s">
        <v>602</v>
      </c>
      <c r="B97" s="156" t="s">
        <v>70</v>
      </c>
      <c r="C97" s="180">
        <v>218</v>
      </c>
      <c r="D97" s="181">
        <v>8440</v>
      </c>
      <c r="E97" s="182">
        <v>3.32</v>
      </c>
      <c r="F97" s="183">
        <v>1.4999999999999999E-2</v>
      </c>
      <c r="G97" s="183">
        <v>2.1999999999999999E-2</v>
      </c>
      <c r="H97" s="183">
        <v>3.2500000000000001E-2</v>
      </c>
      <c r="I97" s="183">
        <v>5.5399999999999998E-2</v>
      </c>
      <c r="J97" s="183">
        <v>7.3000000000000001E-3</v>
      </c>
      <c r="K97" s="183">
        <v>5.4000000000000003E-3</v>
      </c>
      <c r="L97" s="183">
        <v>4.5999999999999999E-3</v>
      </c>
      <c r="M97" s="183">
        <v>5.5399999999999998E-2</v>
      </c>
      <c r="N97" s="183">
        <v>2.4899999999999999E-2</v>
      </c>
      <c r="O97" s="183">
        <v>4.0300000000000002E-2</v>
      </c>
      <c r="P97" s="183">
        <v>0.114</v>
      </c>
      <c r="Q97" s="184">
        <v>117992514.81999999</v>
      </c>
      <c r="R97" s="74">
        <v>307.32</v>
      </c>
      <c r="S97" s="74">
        <v>0.71</v>
      </c>
      <c r="T97" s="183">
        <v>2.3999999999999998E-3</v>
      </c>
      <c r="U97" s="183">
        <v>5.0000000000000001E-4</v>
      </c>
      <c r="V97" s="183">
        <v>3.0000000000000001E-3</v>
      </c>
      <c r="W97" s="183">
        <v>3.0300000000000001E-2</v>
      </c>
      <c r="X97" s="185">
        <v>0</v>
      </c>
    </row>
    <row r="98" spans="1:25">
      <c r="A98" s="156" t="s">
        <v>737</v>
      </c>
      <c r="B98" s="156" t="s">
        <v>815</v>
      </c>
      <c r="C98" s="180">
        <v>83.4</v>
      </c>
      <c r="D98" s="181">
        <v>48830</v>
      </c>
      <c r="E98" s="182">
        <v>1.24</v>
      </c>
      <c r="F98" s="183">
        <v>1.46E-2</v>
      </c>
      <c r="G98" s="183">
        <v>3.1E-2</v>
      </c>
      <c r="H98" s="183">
        <v>5.8299999999999998E-2</v>
      </c>
      <c r="I98" s="183">
        <v>0.10879999999999999</v>
      </c>
      <c r="J98" s="183">
        <v>1.03E-2</v>
      </c>
      <c r="K98" s="183">
        <v>9.7000000000000003E-3</v>
      </c>
      <c r="L98" s="183">
        <v>9.1000000000000004E-3</v>
      </c>
      <c r="M98" s="183">
        <v>0.10879999999999999</v>
      </c>
      <c r="N98" s="183">
        <v>-3.4099999999999998E-2</v>
      </c>
      <c r="O98" s="183">
        <v>-0.02</v>
      </c>
      <c r="P98" s="183">
        <v>7.51E-2</v>
      </c>
      <c r="Q98" s="184">
        <v>135439361.99000001</v>
      </c>
      <c r="R98" s="74">
        <v>75.33</v>
      </c>
      <c r="S98" s="74">
        <v>1.1100000000000001</v>
      </c>
      <c r="X98" s="185">
        <v>0</v>
      </c>
    </row>
    <row r="99" spans="1:25">
      <c r="A99" s="156" t="s">
        <v>834</v>
      </c>
      <c r="B99" s="156" t="s">
        <v>812</v>
      </c>
      <c r="C99" s="180">
        <v>145</v>
      </c>
      <c r="D99" s="181">
        <v>13250</v>
      </c>
      <c r="E99" s="182">
        <v>1.44</v>
      </c>
      <c r="F99" s="183">
        <v>8.0999999999999996E-3</v>
      </c>
      <c r="G99" s="183">
        <v>3.61E-2</v>
      </c>
      <c r="H99" s="183">
        <v>8.0399999999999999E-2</v>
      </c>
      <c r="I99" s="183">
        <v>0</v>
      </c>
      <c r="J99" s="183">
        <v>1.2E-2</v>
      </c>
      <c r="K99" s="183">
        <v>1.34E-2</v>
      </c>
      <c r="L99" s="183">
        <v>0</v>
      </c>
      <c r="M99" s="183">
        <v>8.0399999999999999E-2</v>
      </c>
      <c r="N99" s="183">
        <v>0.40200000000000002</v>
      </c>
      <c r="O99" s="183">
        <v>0.4133</v>
      </c>
      <c r="P99" s="183">
        <v>0.68049999999999999</v>
      </c>
      <c r="Q99" s="184">
        <v>17378067.989999998</v>
      </c>
      <c r="R99" s="74">
        <v>102.93</v>
      </c>
      <c r="S99" s="74">
        <v>1.41</v>
      </c>
      <c r="T99" s="183">
        <v>1.95E-2</v>
      </c>
      <c r="U99" s="183">
        <v>5.7500000000000002E-2</v>
      </c>
      <c r="V99" s="183">
        <v>7.8200000000000006E-2</v>
      </c>
      <c r="W99" s="183">
        <v>0.1313</v>
      </c>
    </row>
    <row r="100" spans="1:25">
      <c r="A100" s="156" t="s">
        <v>1846</v>
      </c>
      <c r="B100" s="156" t="s">
        <v>814</v>
      </c>
      <c r="C100" s="180">
        <v>95.51</v>
      </c>
      <c r="D100" s="181">
        <v>10330</v>
      </c>
      <c r="E100" s="182">
        <v>0.37</v>
      </c>
      <c r="F100" s="183">
        <v>3.8999999999999998E-3</v>
      </c>
      <c r="G100" s="183">
        <v>0</v>
      </c>
      <c r="H100" s="183">
        <v>0</v>
      </c>
      <c r="I100" s="183">
        <v>0</v>
      </c>
      <c r="J100" s="183">
        <v>0</v>
      </c>
      <c r="K100" s="183">
        <v>0</v>
      </c>
      <c r="L100" s="183">
        <v>0</v>
      </c>
      <c r="M100" s="183">
        <v>1.17E-2</v>
      </c>
      <c r="N100" s="183">
        <v>-1.9699999999999999E-2</v>
      </c>
      <c r="O100" s="183">
        <v>-1.5900000000000001E-2</v>
      </c>
      <c r="P100" s="183">
        <v>-2.8199999999999999E-2</v>
      </c>
      <c r="Q100" s="184">
        <v>84426204.260000005</v>
      </c>
      <c r="R100" s="74">
        <v>93.76</v>
      </c>
      <c r="S100" s="74">
        <v>1.02</v>
      </c>
      <c r="T100" s="183">
        <v>4.1000000000000003E-3</v>
      </c>
      <c r="U100" s="183">
        <v>4.4000000000000003E-3</v>
      </c>
      <c r="V100" s="183">
        <v>8.5000000000000006E-3</v>
      </c>
      <c r="W100" s="183">
        <v>-1.03E-2</v>
      </c>
    </row>
    <row r="101" spans="1:25">
      <c r="A101" s="156" t="s">
        <v>600</v>
      </c>
      <c r="B101" s="156" t="s">
        <v>815</v>
      </c>
      <c r="C101" s="180">
        <v>253.12</v>
      </c>
      <c r="D101" s="181">
        <v>190</v>
      </c>
      <c r="E101" s="182">
        <v>1.46</v>
      </c>
      <c r="F101" s="183">
        <v>5.7000000000000002E-3</v>
      </c>
      <c r="G101" s="183">
        <v>1.78E-2</v>
      </c>
      <c r="H101" s="183">
        <v>3.39E-2</v>
      </c>
      <c r="I101" s="183">
        <v>6.93E-2</v>
      </c>
      <c r="J101" s="183">
        <v>5.8999999999999999E-3</v>
      </c>
      <c r="K101" s="183">
        <v>5.5999999999999999E-3</v>
      </c>
      <c r="L101" s="183">
        <v>5.7999999999999996E-3</v>
      </c>
      <c r="M101" s="183">
        <v>6.93E-2</v>
      </c>
      <c r="N101" s="183">
        <v>-3.8999999999999998E-3</v>
      </c>
      <c r="O101" s="183">
        <v>1.6999999999999999E-3</v>
      </c>
      <c r="P101" s="183">
        <v>2.35E-2</v>
      </c>
      <c r="Q101" s="184">
        <v>47915063.189999998</v>
      </c>
      <c r="R101" s="74">
        <v>203.03</v>
      </c>
      <c r="S101" s="74">
        <v>1.25</v>
      </c>
      <c r="T101" s="183">
        <v>7.9000000000000008E-3</v>
      </c>
      <c r="U101" s="183">
        <v>-4.0000000000000002E-4</v>
      </c>
      <c r="V101" s="183">
        <v>7.4999999999999997E-3</v>
      </c>
      <c r="W101" s="183">
        <v>8.4000000000000005E-2</v>
      </c>
      <c r="X101" s="185">
        <v>6.9599999999999995E-2</v>
      </c>
    </row>
    <row r="102" spans="1:25">
      <c r="A102" s="156" t="s">
        <v>609</v>
      </c>
      <c r="B102" s="156" t="s">
        <v>70</v>
      </c>
      <c r="C102" s="180">
        <v>196.5</v>
      </c>
      <c r="D102" s="181">
        <v>14920</v>
      </c>
      <c r="E102" s="182">
        <v>1.1000000000000001</v>
      </c>
      <c r="F102" s="183">
        <v>5.4999999999999997E-3</v>
      </c>
      <c r="G102" s="183">
        <v>1.1599999999999999E-2</v>
      </c>
      <c r="H102" s="183">
        <v>2.3099999999999999E-2</v>
      </c>
      <c r="I102" s="183">
        <v>0.11559999999999999</v>
      </c>
      <c r="J102" s="183">
        <v>3.8999999999999998E-3</v>
      </c>
      <c r="K102" s="183">
        <v>3.8999999999999998E-3</v>
      </c>
      <c r="L102" s="183">
        <v>9.5999999999999992E-3</v>
      </c>
      <c r="M102" s="183">
        <v>0.11559999999999999</v>
      </c>
      <c r="N102" s="183">
        <v>-0.01</v>
      </c>
      <c r="O102" s="183">
        <v>-4.4999999999999997E-3</v>
      </c>
      <c r="P102" s="183">
        <v>7.5700000000000003E-2</v>
      </c>
      <c r="Q102" s="184">
        <v>181625348.83000001</v>
      </c>
      <c r="R102" s="74">
        <v>195.89</v>
      </c>
      <c r="S102" s="74">
        <v>1</v>
      </c>
      <c r="X102" s="185">
        <v>0</v>
      </c>
    </row>
    <row r="103" spans="1:25">
      <c r="A103" s="156" t="s">
        <v>702</v>
      </c>
      <c r="B103" s="156" t="s">
        <v>815</v>
      </c>
      <c r="C103" s="180">
        <v>85.65</v>
      </c>
      <c r="D103" s="181">
        <v>28690</v>
      </c>
      <c r="E103" s="182">
        <v>0.55000000000000004</v>
      </c>
      <c r="F103" s="183">
        <v>6.1000000000000004E-3</v>
      </c>
      <c r="G103" s="183">
        <v>1.8700000000000001E-2</v>
      </c>
      <c r="H103" s="183">
        <v>3.3700000000000001E-2</v>
      </c>
      <c r="I103" s="183">
        <v>6.4299999999999996E-2</v>
      </c>
      <c r="J103" s="183">
        <v>6.1999999999999998E-3</v>
      </c>
      <c r="K103" s="183">
        <v>5.5999999999999999E-3</v>
      </c>
      <c r="L103" s="183">
        <v>5.4000000000000003E-3</v>
      </c>
      <c r="M103" s="183">
        <v>7.3300000000000004E-2</v>
      </c>
      <c r="N103" s="183">
        <v>5.7999999999999996E-3</v>
      </c>
      <c r="O103" s="183">
        <v>1.2E-2</v>
      </c>
      <c r="P103" s="183">
        <v>-0.33189999999999997</v>
      </c>
      <c r="Q103" s="184">
        <v>387899512.69999999</v>
      </c>
      <c r="R103" s="74">
        <v>102.65</v>
      </c>
      <c r="S103" s="74">
        <v>0.83</v>
      </c>
      <c r="X103" s="185">
        <v>0.28000000000000003</v>
      </c>
      <c r="Y103" s="185">
        <v>0.15</v>
      </c>
    </row>
    <row r="104" spans="1:25">
      <c r="A104" s="156" t="s">
        <v>757</v>
      </c>
      <c r="B104" s="156" t="s">
        <v>815</v>
      </c>
      <c r="C104" s="180">
        <v>102.4</v>
      </c>
      <c r="D104" s="181">
        <v>3650</v>
      </c>
      <c r="E104" s="182">
        <v>0.42</v>
      </c>
      <c r="F104" s="183">
        <v>3.8999999999999998E-3</v>
      </c>
      <c r="G104" s="183">
        <v>1.2200000000000001E-2</v>
      </c>
      <c r="H104" s="183">
        <v>2.5899999999999999E-2</v>
      </c>
      <c r="I104" s="183">
        <v>5.0900000000000001E-2</v>
      </c>
      <c r="J104" s="183">
        <v>4.1000000000000003E-3</v>
      </c>
      <c r="K104" s="183">
        <v>4.3E-3</v>
      </c>
      <c r="L104" s="183">
        <v>4.1999999999999997E-3</v>
      </c>
      <c r="M104" s="183">
        <v>5.0900000000000001E-2</v>
      </c>
      <c r="N104" s="183">
        <v>5.9799999999999999E-2</v>
      </c>
      <c r="O104" s="183">
        <v>6.3899999999999998E-2</v>
      </c>
      <c r="P104" s="183">
        <v>-3.7100000000000001E-2</v>
      </c>
      <c r="Q104" s="184">
        <v>162100081.87</v>
      </c>
      <c r="R104" s="74">
        <v>90.82</v>
      </c>
      <c r="S104" s="74">
        <v>1.1299999999999999</v>
      </c>
      <c r="T104" s="183">
        <v>4.4999999999999997E-3</v>
      </c>
      <c r="U104" s="183">
        <v>8.0000000000000004E-4</v>
      </c>
      <c r="V104" s="183">
        <v>5.4000000000000003E-3</v>
      </c>
      <c r="W104" s="183">
        <v>5.8799999999999998E-2</v>
      </c>
      <c r="X104" s="185">
        <v>0.12</v>
      </c>
    </row>
    <row r="105" spans="1:25">
      <c r="A105" s="156" t="s">
        <v>735</v>
      </c>
      <c r="B105" s="156" t="s">
        <v>813</v>
      </c>
      <c r="C105" s="180">
        <v>834.99</v>
      </c>
      <c r="D105" s="181">
        <v>7700</v>
      </c>
      <c r="E105" s="182">
        <v>4.74</v>
      </c>
      <c r="F105" s="183">
        <v>5.5999999999999999E-3</v>
      </c>
      <c r="G105" s="183">
        <v>1.24E-2</v>
      </c>
      <c r="H105" s="183">
        <v>1.78E-2</v>
      </c>
      <c r="I105" s="183">
        <v>2.9899999999999999E-2</v>
      </c>
      <c r="J105" s="183">
        <v>4.1000000000000003E-3</v>
      </c>
      <c r="K105" s="183">
        <v>3.0000000000000001E-3</v>
      </c>
      <c r="L105" s="183">
        <v>2.5000000000000001E-3</v>
      </c>
      <c r="M105" s="183">
        <v>2.9899999999999999E-2</v>
      </c>
      <c r="N105" s="183">
        <v>1.9599999999999999E-2</v>
      </c>
      <c r="O105" s="183">
        <v>2.53E-2</v>
      </c>
      <c r="P105" s="183">
        <v>-0.12790000000000001</v>
      </c>
      <c r="Q105" s="184">
        <v>477667681.25</v>
      </c>
      <c r="R105" s="74">
        <v>784.41</v>
      </c>
      <c r="S105" s="74">
        <v>1.06</v>
      </c>
      <c r="X105" s="185">
        <v>8.4000000000000005E-2</v>
      </c>
    </row>
    <row r="106" spans="1:25">
      <c r="A106" s="156" t="s">
        <v>687</v>
      </c>
      <c r="B106" s="156" t="s">
        <v>814</v>
      </c>
      <c r="C106" s="180">
        <v>107.43</v>
      </c>
      <c r="D106" s="181">
        <v>149630</v>
      </c>
      <c r="E106" s="182">
        <v>1.1599999999999999</v>
      </c>
      <c r="F106" s="183">
        <v>1.0699999999999999E-2</v>
      </c>
      <c r="G106" s="183">
        <v>2.3099999999999999E-2</v>
      </c>
      <c r="H106" s="183">
        <v>3.6600000000000001E-2</v>
      </c>
      <c r="I106" s="183">
        <v>7.4999999999999997E-2</v>
      </c>
      <c r="J106" s="183">
        <v>7.7000000000000002E-3</v>
      </c>
      <c r="K106" s="183">
        <v>6.1000000000000004E-3</v>
      </c>
      <c r="L106" s="183">
        <v>6.1999999999999998E-3</v>
      </c>
      <c r="M106" s="183">
        <v>7.4999999999999997E-2</v>
      </c>
      <c r="N106" s="183">
        <v>4.5900000000000003E-2</v>
      </c>
      <c r="O106" s="183">
        <v>5.7099999999999998E-2</v>
      </c>
      <c r="P106" s="183">
        <v>4.7999999999999996E-3</v>
      </c>
      <c r="Q106" s="184">
        <v>235798119.33000001</v>
      </c>
      <c r="R106" s="74">
        <v>103.25</v>
      </c>
      <c r="S106" s="74">
        <v>1.04</v>
      </c>
    </row>
    <row r="107" spans="1:25">
      <c r="A107" s="156" t="s">
        <v>1705</v>
      </c>
      <c r="B107" s="156" t="s">
        <v>70</v>
      </c>
      <c r="C107" s="180">
        <v>69.58</v>
      </c>
      <c r="D107" s="181">
        <v>720</v>
      </c>
      <c r="E107" s="182">
        <v>0.35</v>
      </c>
      <c r="F107" s="183">
        <v>5.0000000000000001E-3</v>
      </c>
      <c r="G107" s="183">
        <v>0</v>
      </c>
      <c r="H107" s="183">
        <v>0</v>
      </c>
      <c r="I107" s="183">
        <v>0</v>
      </c>
      <c r="J107" s="183">
        <v>0</v>
      </c>
      <c r="K107" s="183">
        <v>0</v>
      </c>
      <c r="L107" s="183">
        <v>0</v>
      </c>
      <c r="M107" s="183">
        <v>1.0200000000000001E-2</v>
      </c>
      <c r="N107" s="183">
        <v>4.48E-2</v>
      </c>
      <c r="O107" s="183">
        <v>0.05</v>
      </c>
      <c r="P107" s="183">
        <v>5.5500000000000001E-2</v>
      </c>
      <c r="Q107" s="184">
        <v>761502122.11000001</v>
      </c>
      <c r="R107" s="74">
        <v>54.42</v>
      </c>
      <c r="S107" s="74">
        <v>1.28</v>
      </c>
      <c r="T107" s="183">
        <v>6.4000000000000003E-3</v>
      </c>
      <c r="U107" s="183">
        <v>-0.9</v>
      </c>
      <c r="V107" s="183">
        <v>-0.89939999999999998</v>
      </c>
      <c r="W107" s="183">
        <v>-0.85129999999999995</v>
      </c>
    </row>
    <row r="108" spans="1:25">
      <c r="A108" s="156" t="s">
        <v>556</v>
      </c>
      <c r="B108" s="156" t="s">
        <v>812</v>
      </c>
      <c r="C108" s="180">
        <v>110.3</v>
      </c>
      <c r="D108" s="181">
        <v>7670</v>
      </c>
      <c r="E108" s="182">
        <v>0.93</v>
      </c>
      <c r="F108" s="183">
        <v>8.5000000000000006E-3</v>
      </c>
      <c r="G108" s="183">
        <v>2.4899999999999999E-2</v>
      </c>
      <c r="H108" s="183">
        <v>0</v>
      </c>
      <c r="I108" s="183">
        <v>0</v>
      </c>
      <c r="J108" s="183">
        <v>8.3000000000000001E-3</v>
      </c>
      <c r="K108" s="183">
        <v>0</v>
      </c>
      <c r="L108" s="183">
        <v>0</v>
      </c>
      <c r="M108" s="183">
        <v>4.6300000000000001E-2</v>
      </c>
      <c r="N108" s="183">
        <v>2.9000000000000001E-2</v>
      </c>
      <c r="O108" s="183">
        <v>3.7699999999999997E-2</v>
      </c>
      <c r="P108" s="183">
        <v>0.15190000000000001</v>
      </c>
      <c r="Q108" s="184">
        <v>67890687.920000002</v>
      </c>
      <c r="R108" s="74">
        <v>101.52</v>
      </c>
      <c r="S108" s="74">
        <v>1.0900000000000001</v>
      </c>
      <c r="T108" s="183">
        <v>8.6999999999999994E-3</v>
      </c>
      <c r="U108" s="183">
        <v>5.8999999999999999E-3</v>
      </c>
      <c r="V108" s="183">
        <v>1.46E-2</v>
      </c>
      <c r="W108" s="183">
        <v>4.4400000000000002E-2</v>
      </c>
    </row>
    <row r="109" spans="1:25">
      <c r="A109" s="156" t="s">
        <v>767</v>
      </c>
      <c r="B109" s="156" t="s">
        <v>816</v>
      </c>
      <c r="C109" s="180">
        <v>92.52</v>
      </c>
      <c r="D109" s="181">
        <v>281770</v>
      </c>
      <c r="E109" s="182">
        <v>0.75</v>
      </c>
      <c r="F109" s="183">
        <v>8.0999999999999996E-3</v>
      </c>
      <c r="G109" s="183">
        <v>2.2100000000000002E-2</v>
      </c>
      <c r="H109" s="183">
        <v>4.24E-2</v>
      </c>
      <c r="I109" s="183">
        <v>8.1500000000000003E-2</v>
      </c>
      <c r="J109" s="183">
        <v>7.4000000000000003E-3</v>
      </c>
      <c r="K109" s="183">
        <v>7.1000000000000004E-3</v>
      </c>
      <c r="L109" s="183">
        <v>6.7999999999999996E-3</v>
      </c>
      <c r="M109" s="183">
        <v>8.1500000000000003E-2</v>
      </c>
      <c r="N109" s="183">
        <v>1.7299999999999999E-2</v>
      </c>
      <c r="O109" s="183">
        <v>2.5499999999999998E-2</v>
      </c>
      <c r="P109" s="183">
        <v>-3.8600000000000002E-2</v>
      </c>
      <c r="Q109" s="184">
        <v>633164612.48000002</v>
      </c>
      <c r="R109" s="74">
        <v>96.42</v>
      </c>
      <c r="S109" s="74">
        <v>0.96</v>
      </c>
      <c r="T109" s="183">
        <v>6.4999999999999997E-3</v>
      </c>
      <c r="U109" s="183">
        <v>-5.3E-3</v>
      </c>
      <c r="V109" s="183">
        <v>1.1999999999999999E-3</v>
      </c>
      <c r="W109" s="183">
        <v>5.8200000000000002E-2</v>
      </c>
    </row>
    <row r="110" spans="1:25">
      <c r="A110" s="156" t="s">
        <v>657</v>
      </c>
      <c r="B110" s="156" t="s">
        <v>814</v>
      </c>
      <c r="C110" s="180">
        <v>111.69</v>
      </c>
      <c r="D110" s="181">
        <v>734470</v>
      </c>
      <c r="E110" s="182">
        <v>1.35</v>
      </c>
      <c r="F110" s="183">
        <v>1.17E-2</v>
      </c>
      <c r="G110" s="183">
        <v>2.7400000000000001E-2</v>
      </c>
      <c r="H110" s="183">
        <v>4.7300000000000002E-2</v>
      </c>
      <c r="I110" s="183">
        <v>8.2100000000000006E-2</v>
      </c>
      <c r="J110" s="183">
        <v>9.1000000000000004E-3</v>
      </c>
      <c r="K110" s="183">
        <v>7.9000000000000008E-3</v>
      </c>
      <c r="L110" s="183">
        <v>6.7999999999999996E-3</v>
      </c>
      <c r="M110" s="183">
        <v>8.2100000000000006E-2</v>
      </c>
      <c r="N110" s="183">
        <v>3.5000000000000003E-2</v>
      </c>
      <c r="O110" s="183">
        <v>4.7100000000000003E-2</v>
      </c>
      <c r="P110" s="183">
        <v>7.4399999999999994E-2</v>
      </c>
      <c r="Q110" s="184">
        <v>4274528605.0999999</v>
      </c>
      <c r="R110" s="74">
        <v>105.31</v>
      </c>
      <c r="S110" s="74">
        <v>1.06</v>
      </c>
    </row>
    <row r="111" spans="1:25">
      <c r="A111" s="156" t="s">
        <v>675</v>
      </c>
      <c r="B111" s="156" t="s">
        <v>812</v>
      </c>
      <c r="C111" s="180">
        <v>10.45</v>
      </c>
      <c r="D111" s="181">
        <v>4917310</v>
      </c>
      <c r="E111" s="182">
        <v>7.0000000000000007E-2</v>
      </c>
      <c r="F111" s="183">
        <v>6.7000000000000002E-3</v>
      </c>
      <c r="G111" s="183">
        <v>1.8100000000000002E-2</v>
      </c>
      <c r="H111" s="183">
        <v>3.7499999999999999E-2</v>
      </c>
      <c r="I111" s="183">
        <v>0.08</v>
      </c>
      <c r="J111" s="183">
        <v>6.0000000000000001E-3</v>
      </c>
      <c r="K111" s="183">
        <v>6.1999999999999998E-3</v>
      </c>
      <c r="L111" s="183">
        <v>6.7000000000000002E-3</v>
      </c>
      <c r="M111" s="183">
        <v>0.08</v>
      </c>
      <c r="N111" s="183">
        <v>-8.5000000000000006E-3</v>
      </c>
      <c r="O111" s="183">
        <v>-1.9E-3</v>
      </c>
      <c r="P111" s="183">
        <v>-2.7400000000000001E-2</v>
      </c>
      <c r="Q111" s="184">
        <v>1841168877.73</v>
      </c>
      <c r="R111" s="74">
        <v>10.09</v>
      </c>
      <c r="S111" s="74">
        <v>1.04</v>
      </c>
      <c r="T111" s="183">
        <v>5.8999999999999999E-3</v>
      </c>
      <c r="U111" s="183">
        <v>-7.0000000000000001E-3</v>
      </c>
      <c r="V111" s="183">
        <v>-1.1000000000000001E-3</v>
      </c>
      <c r="W111" s="183">
        <v>6.4899999999999999E-2</v>
      </c>
    </row>
    <row r="112" spans="1:25">
      <c r="A112" s="156" t="s">
        <v>772</v>
      </c>
      <c r="B112" s="156" t="s">
        <v>70</v>
      </c>
      <c r="C112" s="180">
        <v>120.04</v>
      </c>
      <c r="D112" s="181">
        <v>762780</v>
      </c>
      <c r="E112" s="182">
        <v>0.6</v>
      </c>
      <c r="F112" s="183">
        <v>4.7999999999999996E-3</v>
      </c>
      <c r="G112" s="183">
        <v>1.3899999999999999E-2</v>
      </c>
      <c r="H112" s="183">
        <v>2.7300000000000001E-2</v>
      </c>
      <c r="I112" s="183">
        <v>5.6300000000000003E-2</v>
      </c>
      <c r="J112" s="183">
        <v>4.5999999999999999E-3</v>
      </c>
      <c r="K112" s="183">
        <v>4.5999999999999999E-3</v>
      </c>
      <c r="L112" s="183">
        <v>4.7000000000000002E-3</v>
      </c>
      <c r="M112" s="183">
        <v>5.6300000000000003E-2</v>
      </c>
      <c r="N112" s="183">
        <v>-2.9700000000000001E-2</v>
      </c>
      <c r="O112" s="183">
        <v>-2.5000000000000001E-2</v>
      </c>
      <c r="P112" s="183">
        <v>-3.2000000000000001E-2</v>
      </c>
      <c r="Q112" s="184">
        <v>2268046057.3400002</v>
      </c>
      <c r="R112" s="74">
        <v>109.26</v>
      </c>
      <c r="S112" s="74">
        <v>1.1000000000000001</v>
      </c>
      <c r="T112" s="183">
        <v>5.3E-3</v>
      </c>
      <c r="U112" s="183">
        <v>-2.5000000000000001E-3</v>
      </c>
      <c r="V112" s="183">
        <v>2.8E-3</v>
      </c>
      <c r="W112" s="183">
        <v>5.91E-2</v>
      </c>
      <c r="X112" s="185">
        <v>0.1</v>
      </c>
      <c r="Y112" s="185">
        <v>0.04</v>
      </c>
    </row>
    <row r="113" spans="1:25">
      <c r="A113" s="156" t="s">
        <v>653</v>
      </c>
      <c r="B113" s="156" t="s">
        <v>814</v>
      </c>
      <c r="C113" s="180">
        <v>101.6</v>
      </c>
      <c r="D113" s="181">
        <v>76350</v>
      </c>
      <c r="E113" s="182">
        <v>0.5</v>
      </c>
      <c r="F113" s="183">
        <v>4.7000000000000002E-3</v>
      </c>
      <c r="G113" s="183">
        <v>1.35E-2</v>
      </c>
      <c r="H113" s="183">
        <v>2.58E-2</v>
      </c>
      <c r="I113" s="183">
        <v>5.62E-2</v>
      </c>
      <c r="J113" s="183">
        <v>4.4999999999999997E-3</v>
      </c>
      <c r="K113" s="183">
        <v>4.3E-3</v>
      </c>
      <c r="L113" s="183">
        <v>4.7000000000000002E-3</v>
      </c>
      <c r="M113" s="183">
        <v>5.62E-2</v>
      </c>
      <c r="N113" s="183">
        <v>1.47E-2</v>
      </c>
      <c r="O113" s="183">
        <v>1.9400000000000001E-2</v>
      </c>
      <c r="P113" s="183">
        <v>-0.11890000000000001</v>
      </c>
      <c r="Q113" s="184">
        <v>490859848.16000003</v>
      </c>
      <c r="R113" s="74">
        <v>107.84</v>
      </c>
      <c r="S113" s="74">
        <v>0.94</v>
      </c>
    </row>
    <row r="114" spans="1:25">
      <c r="A114" s="156" t="s">
        <v>741</v>
      </c>
      <c r="B114" s="156" t="s">
        <v>815</v>
      </c>
      <c r="C114" s="180">
        <v>89.06</v>
      </c>
      <c r="D114" s="181">
        <v>57780</v>
      </c>
      <c r="E114" s="182">
        <v>0.52</v>
      </c>
      <c r="F114" s="183">
        <v>5.7000000000000002E-3</v>
      </c>
      <c r="G114" s="183">
        <v>1.66E-2</v>
      </c>
      <c r="H114" s="183">
        <v>3.3300000000000003E-2</v>
      </c>
      <c r="I114" s="183">
        <v>6.6000000000000003E-2</v>
      </c>
      <c r="J114" s="183">
        <v>5.4999999999999997E-3</v>
      </c>
      <c r="K114" s="183">
        <v>5.4999999999999997E-3</v>
      </c>
      <c r="L114" s="183">
        <v>5.4999999999999997E-3</v>
      </c>
      <c r="M114" s="183">
        <v>6.6000000000000003E-2</v>
      </c>
      <c r="N114" s="183">
        <v>3.2399999999999998E-2</v>
      </c>
      <c r="O114" s="183">
        <v>3.8199999999999998E-2</v>
      </c>
      <c r="P114" s="183">
        <v>-9.2399999999999996E-2</v>
      </c>
      <c r="Q114" s="184">
        <v>348745913.07999998</v>
      </c>
      <c r="R114" s="74">
        <v>96.42</v>
      </c>
      <c r="S114" s="74">
        <v>0.92</v>
      </c>
      <c r="X114" s="185">
        <v>0.22</v>
      </c>
    </row>
    <row r="115" spans="1:25">
      <c r="A115" s="156" t="s">
        <v>709</v>
      </c>
      <c r="B115" s="156" t="s">
        <v>812</v>
      </c>
      <c r="C115" s="180">
        <v>74.3</v>
      </c>
      <c r="D115" s="181">
        <v>24580</v>
      </c>
      <c r="E115" s="182">
        <v>7.0000000000000007E-2</v>
      </c>
      <c r="F115" s="183">
        <v>8.9999999999999998E-4</v>
      </c>
      <c r="G115" s="183">
        <v>4.8800000000000003E-2</v>
      </c>
      <c r="H115" s="183">
        <v>5.0799999999999998E-2</v>
      </c>
      <c r="I115" s="183">
        <v>0.2414</v>
      </c>
      <c r="J115" s="183">
        <v>1.6299999999999999E-2</v>
      </c>
      <c r="K115" s="183">
        <v>8.5000000000000006E-3</v>
      </c>
      <c r="L115" s="183">
        <v>2.01E-2</v>
      </c>
      <c r="M115" s="183">
        <v>0.2414</v>
      </c>
      <c r="N115" s="183">
        <v>-5.6000000000000001E-2</v>
      </c>
      <c r="O115" s="183">
        <v>-5.5100000000000003E-2</v>
      </c>
      <c r="P115" s="183">
        <v>-5.3600000000000002E-2</v>
      </c>
      <c r="Q115" s="184">
        <v>147686865.84</v>
      </c>
      <c r="R115" s="74">
        <v>79.75</v>
      </c>
      <c r="S115" s="74">
        <v>0.93</v>
      </c>
      <c r="X115" s="185">
        <v>0</v>
      </c>
    </row>
    <row r="116" spans="1:25">
      <c r="A116" s="156" t="s">
        <v>742</v>
      </c>
      <c r="B116" s="156" t="s">
        <v>816</v>
      </c>
      <c r="C116" s="180">
        <v>135.19999999999999</v>
      </c>
      <c r="D116" s="181">
        <v>334720</v>
      </c>
      <c r="E116" s="182">
        <v>1.36</v>
      </c>
      <c r="F116" s="183">
        <v>1.01E-2</v>
      </c>
      <c r="G116" s="183">
        <v>2.6700000000000002E-2</v>
      </c>
      <c r="H116" s="183">
        <v>5.1200000000000002E-2</v>
      </c>
      <c r="I116" s="183">
        <v>9.5500000000000002E-2</v>
      </c>
      <c r="J116" s="183">
        <v>8.8999999999999999E-3</v>
      </c>
      <c r="K116" s="183">
        <v>8.5000000000000006E-3</v>
      </c>
      <c r="L116" s="183">
        <v>8.0000000000000002E-3</v>
      </c>
      <c r="M116" s="183">
        <v>9.5500000000000002E-2</v>
      </c>
      <c r="N116" s="183">
        <v>7.1000000000000004E-3</v>
      </c>
      <c r="O116" s="183">
        <v>1.72E-2</v>
      </c>
      <c r="P116" s="183">
        <v>6.2700000000000006E-2</v>
      </c>
      <c r="Q116" s="184">
        <v>740339765.92999995</v>
      </c>
      <c r="R116" s="74">
        <v>124.14</v>
      </c>
      <c r="S116" s="74">
        <v>1.0900000000000001</v>
      </c>
      <c r="T116" s="183">
        <v>8.9999999999999993E-3</v>
      </c>
      <c r="U116" s="183">
        <v>-2.8E-3</v>
      </c>
      <c r="V116" s="183">
        <v>6.1999999999999998E-3</v>
      </c>
      <c r="W116" s="183">
        <v>1.1599999999999999E-2</v>
      </c>
    </row>
    <row r="117" spans="1:25">
      <c r="A117" s="156" t="s">
        <v>2114</v>
      </c>
      <c r="B117" s="156" t="s">
        <v>816</v>
      </c>
      <c r="E117" s="182">
        <v>0.71</v>
      </c>
      <c r="F117" s="183">
        <v>0</v>
      </c>
      <c r="G117" s="183">
        <v>0</v>
      </c>
      <c r="H117" s="183">
        <v>0</v>
      </c>
      <c r="I117" s="183">
        <v>0</v>
      </c>
      <c r="J117" s="183">
        <v>0</v>
      </c>
      <c r="K117" s="183">
        <v>0</v>
      </c>
      <c r="L117" s="183">
        <v>0</v>
      </c>
      <c r="N117" s="183">
        <v>0</v>
      </c>
      <c r="O117" s="183">
        <v>0</v>
      </c>
      <c r="P117" s="183">
        <v>0</v>
      </c>
      <c r="Q117" s="184">
        <v>400019215.20999998</v>
      </c>
      <c r="R117" s="74">
        <v>107.84</v>
      </c>
      <c r="T117" s="183">
        <v>6.6E-3</v>
      </c>
      <c r="U117" s="183">
        <v>-5.9999999999999995E-4</v>
      </c>
      <c r="V117" s="183">
        <v>6.0000000000000001E-3</v>
      </c>
      <c r="W117" s="183">
        <v>0.10730000000000001</v>
      </c>
    </row>
    <row r="118" spans="1:25">
      <c r="A118" s="156" t="s">
        <v>2113</v>
      </c>
      <c r="B118" s="156" t="s">
        <v>812</v>
      </c>
      <c r="C118" s="180">
        <v>93.95</v>
      </c>
      <c r="D118" s="181">
        <v>236380</v>
      </c>
      <c r="E118" s="182">
        <v>0.54</v>
      </c>
      <c r="F118" s="183">
        <v>5.7000000000000002E-3</v>
      </c>
      <c r="G118" s="183">
        <v>1.6899999999999998E-2</v>
      </c>
      <c r="H118" s="183">
        <v>0</v>
      </c>
      <c r="I118" s="183">
        <v>0</v>
      </c>
      <c r="J118" s="183">
        <v>5.5999999999999999E-3</v>
      </c>
      <c r="K118" s="183">
        <v>0</v>
      </c>
      <c r="L118" s="183">
        <v>0</v>
      </c>
      <c r="M118" s="183">
        <v>2.29E-2</v>
      </c>
      <c r="N118" s="183">
        <v>1.2800000000000001E-2</v>
      </c>
      <c r="O118" s="183">
        <v>1.8599999999999998E-2</v>
      </c>
      <c r="P118" s="183">
        <v>-3.6299999999999999E-2</v>
      </c>
      <c r="Q118" s="184">
        <v>482673966.61000001</v>
      </c>
      <c r="R118" s="74">
        <v>96.7</v>
      </c>
      <c r="S118" s="74">
        <v>0.97</v>
      </c>
      <c r="T118" s="183">
        <v>5.4999999999999997E-3</v>
      </c>
      <c r="U118" s="183">
        <v>-8.9999999999999998E-4</v>
      </c>
      <c r="V118" s="183">
        <v>4.5999999999999999E-3</v>
      </c>
      <c r="W118" s="183">
        <v>-1.67E-2</v>
      </c>
      <c r="X118" s="185">
        <v>7.0000000000000007E-2</v>
      </c>
      <c r="Y118" s="185">
        <v>0</v>
      </c>
    </row>
    <row r="119" spans="1:25">
      <c r="A119" s="156" t="s">
        <v>762</v>
      </c>
      <c r="B119" s="156" t="s">
        <v>813</v>
      </c>
      <c r="C119" s="180">
        <v>82</v>
      </c>
      <c r="D119" s="181">
        <v>2110</v>
      </c>
      <c r="E119" s="182">
        <v>0.16</v>
      </c>
      <c r="F119" s="183">
        <v>1.9E-3</v>
      </c>
      <c r="G119" s="183">
        <v>3.3999999999999998E-3</v>
      </c>
      <c r="H119" s="183">
        <v>2.0400000000000001E-2</v>
      </c>
      <c r="I119" s="183">
        <v>5.6599999999999998E-2</v>
      </c>
      <c r="J119" s="183">
        <v>1.1000000000000001E-3</v>
      </c>
      <c r="K119" s="183">
        <v>3.3999999999999998E-3</v>
      </c>
      <c r="L119" s="183">
        <v>4.7000000000000002E-3</v>
      </c>
      <c r="M119" s="183">
        <v>1.5100000000000001E-2</v>
      </c>
      <c r="N119" s="183">
        <v>3.0800000000000001E-2</v>
      </c>
      <c r="O119" s="183">
        <v>3.2800000000000003E-2</v>
      </c>
      <c r="P119" s="183">
        <v>-0.25340000000000001</v>
      </c>
      <c r="Q119" s="184">
        <v>208965021.71000001</v>
      </c>
      <c r="R119" s="74">
        <v>99.56</v>
      </c>
      <c r="S119" s="74">
        <v>0.82</v>
      </c>
      <c r="X119" s="185">
        <v>0.15310000000000001</v>
      </c>
    </row>
    <row r="120" spans="1:25">
      <c r="A120" s="156" t="s">
        <v>677</v>
      </c>
      <c r="B120" s="156" t="s">
        <v>812</v>
      </c>
      <c r="C120" s="180">
        <v>107.48</v>
      </c>
      <c r="D120" s="181">
        <v>1710</v>
      </c>
      <c r="E120" s="182">
        <v>0.9</v>
      </c>
      <c r="F120" s="183">
        <v>8.6E-3</v>
      </c>
      <c r="G120" s="183">
        <v>2.5600000000000001E-2</v>
      </c>
      <c r="H120" s="183">
        <v>4.65E-2</v>
      </c>
      <c r="I120" s="183">
        <v>0</v>
      </c>
      <c r="J120" s="183">
        <v>8.5000000000000006E-3</v>
      </c>
      <c r="K120" s="183">
        <v>7.7000000000000002E-3</v>
      </c>
      <c r="L120" s="183">
        <v>0</v>
      </c>
      <c r="M120" s="183">
        <v>6.7400000000000002E-2</v>
      </c>
      <c r="N120" s="183">
        <v>-6.6E-3</v>
      </c>
      <c r="O120" s="183">
        <v>1.9E-3</v>
      </c>
      <c r="P120" s="183">
        <v>-9.0700000000000003E-2</v>
      </c>
      <c r="Q120" s="184">
        <v>97885543.950000003</v>
      </c>
      <c r="R120" s="74">
        <v>114.38</v>
      </c>
      <c r="S120" s="74">
        <v>0.94</v>
      </c>
      <c r="X120" s="185">
        <v>0</v>
      </c>
    </row>
    <row r="121" spans="1:25">
      <c r="A121" s="156" t="s">
        <v>565</v>
      </c>
      <c r="B121" s="156" t="s">
        <v>815</v>
      </c>
      <c r="C121" s="180">
        <v>115.5</v>
      </c>
      <c r="D121" s="181">
        <v>728520</v>
      </c>
      <c r="E121" s="182">
        <v>1.08</v>
      </c>
      <c r="F121" s="183">
        <v>8.6999999999999994E-3</v>
      </c>
      <c r="G121" s="183">
        <v>2.4500000000000001E-2</v>
      </c>
      <c r="H121" s="183">
        <v>4.7699999999999999E-2</v>
      </c>
      <c r="I121" s="183">
        <v>8.8400000000000006E-2</v>
      </c>
      <c r="J121" s="183">
        <v>8.2000000000000007E-3</v>
      </c>
      <c r="K121" s="183">
        <v>7.9000000000000008E-3</v>
      </c>
      <c r="L121" s="183">
        <v>7.4000000000000003E-3</v>
      </c>
      <c r="M121" s="183">
        <v>8.8400000000000006E-2</v>
      </c>
      <c r="N121" s="183">
        <v>-9.2100000000000001E-2</v>
      </c>
      <c r="O121" s="183">
        <v>-8.4199999999999997E-2</v>
      </c>
      <c r="P121" s="183">
        <v>-0.17530000000000001</v>
      </c>
      <c r="Q121" s="184">
        <v>1606621859.3199999</v>
      </c>
      <c r="R121" s="74">
        <v>100.92</v>
      </c>
      <c r="S121" s="74">
        <v>1.1399999999999999</v>
      </c>
      <c r="X121" s="185">
        <v>0</v>
      </c>
      <c r="Y121" s="185">
        <v>0</v>
      </c>
    </row>
    <row r="122" spans="1:25">
      <c r="A122" s="156" t="s">
        <v>643</v>
      </c>
      <c r="B122" s="156" t="s">
        <v>813</v>
      </c>
      <c r="C122" s="180">
        <v>96.92</v>
      </c>
      <c r="D122" s="181">
        <v>457930</v>
      </c>
      <c r="E122" s="182">
        <v>0.5</v>
      </c>
      <c r="F122" s="183">
        <v>5.3E-3</v>
      </c>
      <c r="G122" s="183">
        <v>1.55E-2</v>
      </c>
      <c r="H122" s="183">
        <v>2.47E-2</v>
      </c>
      <c r="I122" s="183">
        <v>4.4299999999999999E-2</v>
      </c>
      <c r="J122" s="183">
        <v>5.1999999999999998E-3</v>
      </c>
      <c r="K122" s="183">
        <v>4.1000000000000003E-3</v>
      </c>
      <c r="L122" s="183">
        <v>3.7000000000000002E-3</v>
      </c>
      <c r="M122" s="183">
        <v>4.4299999999999999E-2</v>
      </c>
      <c r="N122" s="183">
        <v>1.72E-2</v>
      </c>
      <c r="O122" s="183">
        <v>2.2499999999999999E-2</v>
      </c>
      <c r="P122" s="183">
        <v>-0.19220000000000001</v>
      </c>
      <c r="Q122" s="184">
        <v>1545773616.8599999</v>
      </c>
      <c r="R122" s="74">
        <v>97.95</v>
      </c>
      <c r="S122" s="74">
        <v>0.99</v>
      </c>
      <c r="X122" s="185">
        <v>5.2999999999999999E-2</v>
      </c>
    </row>
    <row r="123" spans="1:25">
      <c r="A123" s="156" t="s">
        <v>649</v>
      </c>
      <c r="B123" s="156" t="s">
        <v>814</v>
      </c>
      <c r="C123" s="180">
        <v>97.5</v>
      </c>
      <c r="D123" s="181">
        <v>1000</v>
      </c>
      <c r="E123" s="182">
        <v>0.72</v>
      </c>
      <c r="F123" s="183">
        <v>7.1999999999999998E-3</v>
      </c>
      <c r="G123" s="183">
        <v>2.0199999999999999E-2</v>
      </c>
      <c r="H123" s="183">
        <v>0</v>
      </c>
      <c r="I123" s="183">
        <v>0</v>
      </c>
      <c r="J123" s="183">
        <v>6.7000000000000002E-3</v>
      </c>
      <c r="K123" s="183">
        <v>0</v>
      </c>
      <c r="L123" s="183">
        <v>0</v>
      </c>
      <c r="M123" s="183">
        <v>3.8100000000000002E-2</v>
      </c>
      <c r="N123" s="183">
        <v>1E-3</v>
      </c>
      <c r="O123" s="183">
        <v>8.2000000000000007E-3</v>
      </c>
      <c r="P123" s="183">
        <v>1.9199999999999998E-2</v>
      </c>
      <c r="Q123" s="184">
        <v>61075111.990000002</v>
      </c>
      <c r="R123" s="74">
        <v>101.12</v>
      </c>
      <c r="S123" s="74">
        <v>0.96</v>
      </c>
      <c r="T123" s="183">
        <v>6.4000000000000003E-3</v>
      </c>
      <c r="U123" s="183">
        <v>2.5000000000000001E-3</v>
      </c>
      <c r="V123" s="183">
        <v>8.9999999999999993E-3</v>
      </c>
      <c r="W123" s="183">
        <v>1.9400000000000001E-2</v>
      </c>
    </row>
    <row r="124" spans="1:25">
      <c r="A124" s="156" t="s">
        <v>729</v>
      </c>
      <c r="B124" s="156" t="s">
        <v>814</v>
      </c>
      <c r="C124" s="180">
        <v>78.849999999999994</v>
      </c>
      <c r="D124" s="181">
        <v>44570</v>
      </c>
      <c r="E124" s="182">
        <v>0.21</v>
      </c>
      <c r="F124" s="183">
        <v>2.5999999999999999E-3</v>
      </c>
      <c r="G124" s="183">
        <v>6.1999999999999998E-3</v>
      </c>
      <c r="H124" s="183">
        <v>1.41E-2</v>
      </c>
      <c r="I124" s="183">
        <v>3.56E-2</v>
      </c>
      <c r="J124" s="183">
        <v>2.0999999999999999E-3</v>
      </c>
      <c r="K124" s="183">
        <v>2.3999999999999998E-3</v>
      </c>
      <c r="L124" s="183">
        <v>3.0000000000000001E-3</v>
      </c>
      <c r="M124" s="183">
        <v>3.56E-2</v>
      </c>
      <c r="N124" s="183">
        <v>5.1999999999999998E-3</v>
      </c>
      <c r="O124" s="183">
        <v>7.7000000000000002E-3</v>
      </c>
      <c r="P124" s="183">
        <v>-0.13569999999999999</v>
      </c>
      <c r="Q124" s="184">
        <v>319486598.69</v>
      </c>
      <c r="R124" s="74">
        <v>100.46</v>
      </c>
      <c r="S124" s="74">
        <v>0.78</v>
      </c>
      <c r="T124" s="183">
        <v>1.5E-3</v>
      </c>
      <c r="U124" s="183">
        <v>2.9999999999999997E-4</v>
      </c>
      <c r="V124" s="183">
        <v>1.8E-3</v>
      </c>
      <c r="W124" s="183">
        <v>2.87E-2</v>
      </c>
    </row>
    <row r="125" spans="1:25">
      <c r="A125" s="156" t="s">
        <v>625</v>
      </c>
      <c r="B125" s="156" t="s">
        <v>814</v>
      </c>
      <c r="C125" s="180">
        <v>119.9</v>
      </c>
      <c r="D125" s="181">
        <v>196490</v>
      </c>
      <c r="E125" s="182">
        <v>1.5</v>
      </c>
      <c r="F125" s="183">
        <v>1.23E-2</v>
      </c>
      <c r="G125" s="183">
        <v>3.9E-2</v>
      </c>
      <c r="H125" s="183">
        <v>6.5500000000000003E-2</v>
      </c>
      <c r="I125" s="183">
        <v>0.1137</v>
      </c>
      <c r="J125" s="183">
        <v>1.2999999999999999E-2</v>
      </c>
      <c r="K125" s="183">
        <v>1.09E-2</v>
      </c>
      <c r="L125" s="183">
        <v>9.4999999999999998E-3</v>
      </c>
      <c r="M125" s="183">
        <v>0.1137</v>
      </c>
      <c r="N125" s="183">
        <v>-4.4000000000000003E-3</v>
      </c>
      <c r="O125" s="183">
        <v>7.9000000000000008E-3</v>
      </c>
      <c r="P125" s="183">
        <v>0.17249999999999999</v>
      </c>
      <c r="Q125" s="184">
        <v>549058150.09000003</v>
      </c>
      <c r="R125" s="74">
        <v>101.45</v>
      </c>
      <c r="S125" s="74">
        <v>1.18</v>
      </c>
      <c r="T125" s="183">
        <v>1.8200000000000001E-2</v>
      </c>
      <c r="U125" s="183">
        <v>-1.12E-2</v>
      </c>
      <c r="V125" s="183">
        <v>6.7999999999999996E-3</v>
      </c>
      <c r="W125" s="183">
        <v>0.1145</v>
      </c>
    </row>
    <row r="126" spans="1:25">
      <c r="A126" s="156" t="s">
        <v>752</v>
      </c>
      <c r="B126" s="156" t="s">
        <v>814</v>
      </c>
      <c r="C126" s="180">
        <v>94.02</v>
      </c>
      <c r="D126" s="181">
        <v>44600</v>
      </c>
      <c r="E126" s="182">
        <v>0.6</v>
      </c>
      <c r="F126" s="183">
        <v>6.3E-3</v>
      </c>
      <c r="G126" s="183">
        <v>1.9400000000000001E-2</v>
      </c>
      <c r="H126" s="183">
        <v>3.9600000000000003E-2</v>
      </c>
      <c r="I126" s="183">
        <v>0</v>
      </c>
      <c r="J126" s="183">
        <v>6.4999999999999997E-3</v>
      </c>
      <c r="K126" s="183">
        <v>6.6E-3</v>
      </c>
      <c r="L126" s="183">
        <v>0</v>
      </c>
      <c r="M126" s="183">
        <v>4.6100000000000002E-2</v>
      </c>
      <c r="N126" s="183">
        <v>-1.29E-2</v>
      </c>
      <c r="O126" s="183">
        <v>-6.7000000000000002E-3</v>
      </c>
      <c r="P126" s="183">
        <v>2.0000000000000001E-4</v>
      </c>
      <c r="Q126" s="184">
        <v>283473369.52999997</v>
      </c>
      <c r="R126" s="74">
        <v>100.8</v>
      </c>
      <c r="S126" s="74">
        <v>0.93</v>
      </c>
    </row>
    <row r="127" spans="1:25">
      <c r="A127" s="156" t="s">
        <v>724</v>
      </c>
      <c r="B127" s="156" t="s">
        <v>814</v>
      </c>
      <c r="C127" s="180">
        <v>88.64</v>
      </c>
      <c r="D127" s="181">
        <v>23040</v>
      </c>
      <c r="E127" s="182">
        <v>0.75</v>
      </c>
      <c r="F127" s="183">
        <v>8.3999999999999995E-3</v>
      </c>
      <c r="G127" s="183">
        <v>2.2499999999999999E-2</v>
      </c>
      <c r="H127" s="183">
        <v>3.7100000000000001E-2</v>
      </c>
      <c r="I127" s="183">
        <v>0</v>
      </c>
      <c r="J127" s="183">
        <v>7.4999999999999997E-3</v>
      </c>
      <c r="K127" s="183">
        <v>6.1999999999999998E-3</v>
      </c>
      <c r="L127" s="183">
        <v>0</v>
      </c>
      <c r="M127" s="183">
        <v>4.6300000000000001E-2</v>
      </c>
      <c r="N127" s="183">
        <v>2.3099999999999999E-2</v>
      </c>
      <c r="O127" s="183">
        <v>3.1699999999999999E-2</v>
      </c>
      <c r="P127" s="183">
        <v>0.1234</v>
      </c>
      <c r="Q127" s="184">
        <v>101541773.76000001</v>
      </c>
      <c r="R127" s="74">
        <v>94.18</v>
      </c>
      <c r="S127" s="74">
        <v>0.94</v>
      </c>
    </row>
    <row r="128" spans="1:25">
      <c r="A128" s="156" t="s">
        <v>708</v>
      </c>
      <c r="B128" s="156" t="s">
        <v>814</v>
      </c>
      <c r="C128" s="180">
        <v>85.5</v>
      </c>
      <c r="D128" s="181">
        <v>18220</v>
      </c>
      <c r="E128" s="182">
        <v>0.53</v>
      </c>
      <c r="F128" s="183">
        <v>6.1999999999999998E-3</v>
      </c>
      <c r="G128" s="183">
        <v>1.83E-2</v>
      </c>
      <c r="H128" s="183">
        <v>3.6799999999999999E-2</v>
      </c>
      <c r="I128" s="183">
        <v>0</v>
      </c>
      <c r="J128" s="183">
        <v>6.1000000000000004E-3</v>
      </c>
      <c r="K128" s="183">
        <v>6.1000000000000004E-3</v>
      </c>
      <c r="L128" s="183">
        <v>0</v>
      </c>
      <c r="M128" s="183">
        <v>6.0600000000000001E-2</v>
      </c>
      <c r="N128" s="183">
        <v>1.5900000000000001E-2</v>
      </c>
      <c r="O128" s="183">
        <v>2.2200000000000001E-2</v>
      </c>
      <c r="P128" s="183">
        <v>-9.0800000000000006E-2</v>
      </c>
      <c r="Q128" s="184">
        <v>101453648.59999999</v>
      </c>
      <c r="R128" s="74">
        <v>99.04</v>
      </c>
      <c r="S128" s="74">
        <v>0.86</v>
      </c>
    </row>
    <row r="129" spans="1:25">
      <c r="A129" s="156" t="s">
        <v>748</v>
      </c>
      <c r="B129" s="156" t="s">
        <v>816</v>
      </c>
      <c r="C129" s="180">
        <v>102.95</v>
      </c>
      <c r="D129" s="181">
        <v>353500</v>
      </c>
      <c r="E129" s="182">
        <v>0.7</v>
      </c>
      <c r="F129" s="183">
        <v>6.8999999999999999E-3</v>
      </c>
      <c r="G129" s="183">
        <v>2.0799999999999999E-2</v>
      </c>
      <c r="H129" s="183">
        <v>3.49E-2</v>
      </c>
      <c r="I129" s="183">
        <v>0</v>
      </c>
      <c r="J129" s="183">
        <v>6.8999999999999999E-3</v>
      </c>
      <c r="K129" s="183">
        <v>5.7999999999999996E-3</v>
      </c>
      <c r="L129" s="183">
        <v>0</v>
      </c>
      <c r="M129" s="183">
        <v>7.4099999999999999E-2</v>
      </c>
      <c r="N129" s="183">
        <v>4.4999999999999997E-3</v>
      </c>
      <c r="O129" s="183">
        <v>1.14E-2</v>
      </c>
      <c r="P129" s="183">
        <v>-5.4199999999999998E-2</v>
      </c>
      <c r="Q129" s="184">
        <v>471609769.26999998</v>
      </c>
      <c r="R129" s="74">
        <v>102.9</v>
      </c>
      <c r="S129" s="74">
        <v>1</v>
      </c>
      <c r="X129" s="185">
        <v>0</v>
      </c>
    </row>
    <row r="130" spans="1:25">
      <c r="A130" s="156" t="s">
        <v>18976</v>
      </c>
      <c r="B130" s="156"/>
      <c r="C130" s="180">
        <v>111.96</v>
      </c>
      <c r="D130" s="181">
        <v>296810</v>
      </c>
      <c r="E130" s="182">
        <v>0.75</v>
      </c>
      <c r="F130" s="183">
        <v>0</v>
      </c>
      <c r="G130" s="183">
        <v>0</v>
      </c>
      <c r="H130" s="183">
        <v>0</v>
      </c>
      <c r="I130" s="183">
        <v>0</v>
      </c>
      <c r="J130" s="183">
        <v>0</v>
      </c>
      <c r="K130" s="183">
        <v>0</v>
      </c>
      <c r="L130" s="183">
        <v>0</v>
      </c>
      <c r="N130" s="183">
        <v>0</v>
      </c>
      <c r="O130" s="183">
        <v>0</v>
      </c>
      <c r="P130" s="183">
        <v>0</v>
      </c>
      <c r="Q130" s="184">
        <v>389312407.56999999</v>
      </c>
      <c r="R130" s="74">
        <v>83.48</v>
      </c>
      <c r="S130" s="74">
        <v>1.34</v>
      </c>
      <c r="T130" s="183">
        <v>6.7999999999999996E-3</v>
      </c>
      <c r="U130" s="183">
        <v>-1.55E-2</v>
      </c>
      <c r="V130" s="183">
        <v>-8.8999999999999999E-3</v>
      </c>
      <c r="W130" s="183">
        <v>-2E-3</v>
      </c>
    </row>
    <row r="131" spans="1:25">
      <c r="A131" s="156" t="s">
        <v>575</v>
      </c>
      <c r="B131" s="156" t="s">
        <v>816</v>
      </c>
      <c r="C131" s="180">
        <v>124.29</v>
      </c>
      <c r="D131" s="181">
        <v>4600</v>
      </c>
      <c r="E131" s="182">
        <v>1.05</v>
      </c>
      <c r="F131" s="183">
        <v>8.5000000000000006E-3</v>
      </c>
      <c r="G131" s="183">
        <v>2.3900000000000001E-2</v>
      </c>
      <c r="H131" s="183">
        <v>4.6399999999999997E-2</v>
      </c>
      <c r="I131" s="183">
        <v>9.0700000000000003E-2</v>
      </c>
      <c r="J131" s="183">
        <v>8.0000000000000002E-3</v>
      </c>
      <c r="K131" s="183">
        <v>7.7000000000000002E-3</v>
      </c>
      <c r="L131" s="183">
        <v>7.6E-3</v>
      </c>
      <c r="M131" s="183">
        <v>9.0700000000000003E-2</v>
      </c>
      <c r="N131" s="183">
        <v>2E-3</v>
      </c>
      <c r="O131" s="183">
        <v>1.0500000000000001E-2</v>
      </c>
      <c r="P131" s="183">
        <v>2.6200000000000001E-2</v>
      </c>
      <c r="Q131" s="184">
        <v>67285879.329999998</v>
      </c>
      <c r="R131" s="74">
        <v>96.12</v>
      </c>
      <c r="S131" s="74">
        <v>1.29</v>
      </c>
      <c r="T131" s="183">
        <v>1.04E-2</v>
      </c>
      <c r="U131" s="183">
        <v>5.9999999999999995E-4</v>
      </c>
      <c r="V131" s="183">
        <v>1.0999999999999999E-2</v>
      </c>
      <c r="W131" s="183">
        <v>0.11840000000000001</v>
      </c>
    </row>
    <row r="132" spans="1:25">
      <c r="A132" s="156" t="s">
        <v>716</v>
      </c>
      <c r="B132" s="156" t="s">
        <v>816</v>
      </c>
      <c r="C132" s="180">
        <v>115.2</v>
      </c>
      <c r="D132" s="181">
        <v>189460</v>
      </c>
      <c r="E132" s="182">
        <v>0.95</v>
      </c>
      <c r="F132" s="183">
        <v>8.0999999999999996E-3</v>
      </c>
      <c r="G132" s="183">
        <v>2.3099999999999999E-2</v>
      </c>
      <c r="H132" s="183">
        <v>4.41E-2</v>
      </c>
      <c r="I132" s="183">
        <v>8.1900000000000001E-2</v>
      </c>
      <c r="J132" s="183">
        <v>7.7000000000000002E-3</v>
      </c>
      <c r="K132" s="183">
        <v>7.3000000000000001E-3</v>
      </c>
      <c r="L132" s="183">
        <v>6.7999999999999996E-3</v>
      </c>
      <c r="M132" s="183">
        <v>8.1900000000000001E-2</v>
      </c>
      <c r="N132" s="183">
        <v>-1.11E-2</v>
      </c>
      <c r="O132" s="183">
        <v>-3.0999999999999999E-3</v>
      </c>
      <c r="P132" s="183">
        <v>-0.1522</v>
      </c>
      <c r="Q132" s="184">
        <v>1230054409.0599999</v>
      </c>
      <c r="R132" s="74">
        <v>115.02</v>
      </c>
      <c r="S132" s="74">
        <v>1</v>
      </c>
      <c r="X132" s="185">
        <v>8.9999999999999993E-3</v>
      </c>
    </row>
    <row r="133" spans="1:25">
      <c r="A133" s="156" t="s">
        <v>634</v>
      </c>
      <c r="B133" s="156" t="s">
        <v>70</v>
      </c>
      <c r="C133" s="180">
        <v>181.58</v>
      </c>
      <c r="D133" s="181">
        <v>547730</v>
      </c>
      <c r="E133" s="182">
        <v>2.63</v>
      </c>
      <c r="F133" s="183">
        <v>1.4500000000000001E-2</v>
      </c>
      <c r="G133" s="183">
        <v>2.3900000000000001E-2</v>
      </c>
      <c r="H133" s="183">
        <v>3.61E-2</v>
      </c>
      <c r="I133" s="183">
        <v>6.2399999999999997E-2</v>
      </c>
      <c r="J133" s="183">
        <v>8.0000000000000002E-3</v>
      </c>
      <c r="K133" s="183">
        <v>6.0000000000000001E-3</v>
      </c>
      <c r="L133" s="183">
        <v>5.1999999999999998E-3</v>
      </c>
      <c r="M133" s="183">
        <v>6.2399999999999997E-2</v>
      </c>
      <c r="N133" s="183">
        <v>7.9299999999999995E-2</v>
      </c>
      <c r="O133" s="183">
        <v>9.5000000000000001E-2</v>
      </c>
      <c r="P133" s="183">
        <v>5.7999999999999996E-3</v>
      </c>
      <c r="Q133" s="184">
        <v>2711770061.02</v>
      </c>
      <c r="R133" s="74">
        <v>147.08000000000001</v>
      </c>
      <c r="S133" s="74">
        <v>1.23</v>
      </c>
      <c r="T133" s="183">
        <v>5.3E-3</v>
      </c>
      <c r="U133" s="183">
        <v>4.7300000000000002E-2</v>
      </c>
      <c r="V133" s="183">
        <v>5.28E-2</v>
      </c>
      <c r="W133" s="183">
        <v>0.14380000000000001</v>
      </c>
      <c r="X133" s="185">
        <v>0.16600000000000001</v>
      </c>
      <c r="Y133" s="185">
        <v>7.8E-2</v>
      </c>
    </row>
    <row r="134" spans="1:25">
      <c r="A134" s="156" t="s">
        <v>586</v>
      </c>
      <c r="B134" s="156" t="s">
        <v>815</v>
      </c>
      <c r="C134" s="180">
        <v>74.8</v>
      </c>
      <c r="D134" s="181">
        <v>5780</v>
      </c>
      <c r="E134" s="182">
        <v>0.89</v>
      </c>
      <c r="F134" s="183">
        <v>1.1900000000000001E-2</v>
      </c>
      <c r="G134" s="183">
        <v>2.46E-2</v>
      </c>
      <c r="H134" s="183">
        <v>4.3799999999999999E-2</v>
      </c>
      <c r="I134" s="183">
        <v>7.5499999999999998E-2</v>
      </c>
      <c r="J134" s="183">
        <v>8.2000000000000007E-3</v>
      </c>
      <c r="K134" s="183">
        <v>7.3000000000000001E-3</v>
      </c>
      <c r="L134" s="183">
        <v>6.3E-3</v>
      </c>
      <c r="M134" s="183">
        <v>7.5499999999999998E-2</v>
      </c>
      <c r="N134" s="183">
        <v>-2.7900000000000001E-2</v>
      </c>
      <c r="O134" s="183">
        <v>-1.6299999999999999E-2</v>
      </c>
      <c r="P134" s="183">
        <v>-0.15970000000000001</v>
      </c>
      <c r="Q134" s="184">
        <v>128831658.12</v>
      </c>
      <c r="R134" s="74">
        <v>91.05</v>
      </c>
      <c r="S134" s="74">
        <v>0.82</v>
      </c>
      <c r="T134" s="183">
        <v>5.4000000000000003E-3</v>
      </c>
      <c r="U134" s="183">
        <v>5.91E-2</v>
      </c>
      <c r="V134" s="183">
        <v>6.4799999999999996E-2</v>
      </c>
      <c r="W134" s="183">
        <v>0.12870000000000001</v>
      </c>
      <c r="X134" s="185">
        <v>0.1037</v>
      </c>
      <c r="Y134" s="185">
        <v>0.10630000000000001</v>
      </c>
    </row>
    <row r="135" spans="1:25">
      <c r="A135" s="156" t="s">
        <v>726</v>
      </c>
      <c r="B135" s="156" t="s">
        <v>815</v>
      </c>
      <c r="C135" s="180">
        <v>73.290000000000006</v>
      </c>
      <c r="D135" s="181">
        <v>74760</v>
      </c>
      <c r="E135" s="182">
        <v>0.56000000000000005</v>
      </c>
      <c r="F135" s="183">
        <v>7.9000000000000008E-3</v>
      </c>
      <c r="G135" s="183">
        <v>1.9699999999999999E-2</v>
      </c>
      <c r="H135" s="183">
        <v>3.73E-2</v>
      </c>
      <c r="I135" s="183">
        <v>7.0400000000000004E-2</v>
      </c>
      <c r="J135" s="183">
        <v>6.6E-3</v>
      </c>
      <c r="K135" s="183">
        <v>6.1999999999999998E-3</v>
      </c>
      <c r="L135" s="183">
        <v>5.8999999999999999E-3</v>
      </c>
      <c r="M135" s="183">
        <v>7.0400000000000004E-2</v>
      </c>
      <c r="N135" s="183">
        <v>-7.3000000000000001E-3</v>
      </c>
      <c r="O135" s="183">
        <v>5.9999999999999995E-4</v>
      </c>
      <c r="P135" s="183">
        <v>-0.27810000000000001</v>
      </c>
      <c r="Q135" s="184">
        <v>271048969.92000002</v>
      </c>
      <c r="R135" s="74">
        <v>101.29</v>
      </c>
      <c r="S135" s="74">
        <v>0.72</v>
      </c>
      <c r="X135" s="185">
        <v>0.20300000000000001</v>
      </c>
    </row>
    <row r="136" spans="1:25">
      <c r="A136" s="156" t="s">
        <v>768</v>
      </c>
      <c r="B136" s="156" t="s">
        <v>815</v>
      </c>
      <c r="C136" s="180">
        <v>49.9</v>
      </c>
      <c r="D136" s="181">
        <v>177920</v>
      </c>
      <c r="E136" s="182">
        <v>1.32</v>
      </c>
      <c r="F136" s="183">
        <v>2.64E-2</v>
      </c>
      <c r="G136" s="183">
        <v>6.2300000000000001E-2</v>
      </c>
      <c r="H136" s="183">
        <v>0.1116</v>
      </c>
      <c r="I136" s="183">
        <v>0.19950000000000001</v>
      </c>
      <c r="J136" s="183">
        <v>2.0799999999999999E-2</v>
      </c>
      <c r="K136" s="183">
        <v>1.8599999999999998E-2</v>
      </c>
      <c r="L136" s="183">
        <v>1.66E-2</v>
      </c>
      <c r="M136" s="183">
        <v>0.19950000000000001</v>
      </c>
      <c r="N136" s="183">
        <v>4.19E-2</v>
      </c>
      <c r="O136" s="183">
        <v>6.9400000000000003E-2</v>
      </c>
      <c r="P136" s="183">
        <v>-5.2900000000000003E-2</v>
      </c>
      <c r="Q136" s="184">
        <v>140531526.94</v>
      </c>
      <c r="R136" s="74">
        <v>58.2</v>
      </c>
      <c r="S136" s="74">
        <v>0.86</v>
      </c>
      <c r="X136" s="185">
        <v>0</v>
      </c>
    </row>
    <row r="137" spans="1:25">
      <c r="A137" s="156" t="s">
        <v>733</v>
      </c>
      <c r="B137" s="156" t="s">
        <v>70</v>
      </c>
      <c r="C137" s="180">
        <v>102.85</v>
      </c>
      <c r="D137" s="181">
        <v>191060</v>
      </c>
      <c r="E137" s="182">
        <v>0.6</v>
      </c>
      <c r="F137" s="183">
        <v>5.7999999999999996E-3</v>
      </c>
      <c r="G137" s="183">
        <v>1.7600000000000001E-2</v>
      </c>
      <c r="H137" s="183">
        <v>3.32E-2</v>
      </c>
      <c r="I137" s="183">
        <v>6.0400000000000002E-2</v>
      </c>
      <c r="J137" s="183">
        <v>5.8999999999999999E-3</v>
      </c>
      <c r="K137" s="183">
        <v>5.4999999999999997E-3</v>
      </c>
      <c r="L137" s="183">
        <v>5.0000000000000001E-3</v>
      </c>
      <c r="M137" s="183">
        <v>6.0400000000000002E-2</v>
      </c>
      <c r="N137" s="183">
        <v>3.5999999999999997E-2</v>
      </c>
      <c r="O137" s="183">
        <v>4.2000000000000003E-2</v>
      </c>
      <c r="P137" s="183">
        <v>-7.3899999999999993E-2</v>
      </c>
      <c r="Q137" s="184">
        <v>456330518.33999997</v>
      </c>
      <c r="R137" s="74">
        <v>95.66</v>
      </c>
      <c r="S137" s="74">
        <v>1.08</v>
      </c>
      <c r="T137" s="183">
        <v>6.3E-3</v>
      </c>
      <c r="U137" s="183">
        <v>-5.0000000000000001E-4</v>
      </c>
      <c r="V137" s="183">
        <v>5.7000000000000002E-3</v>
      </c>
      <c r="W137" s="183">
        <v>6.4500000000000002E-2</v>
      </c>
      <c r="X137" s="185">
        <v>0.14299999999999999</v>
      </c>
    </row>
    <row r="138" spans="1:25">
      <c r="A138" s="156" t="s">
        <v>607</v>
      </c>
      <c r="B138" s="156" t="s">
        <v>813</v>
      </c>
      <c r="C138" s="180">
        <v>68.38</v>
      </c>
      <c r="D138" s="181">
        <v>60430</v>
      </c>
      <c r="E138" s="182">
        <v>0.4</v>
      </c>
      <c r="F138" s="183">
        <v>6.0000000000000001E-3</v>
      </c>
      <c r="G138" s="183">
        <v>1.24E-2</v>
      </c>
      <c r="H138" s="183">
        <v>1.72E-2</v>
      </c>
      <c r="I138" s="183">
        <v>5.0599999999999999E-2</v>
      </c>
      <c r="J138" s="183">
        <v>4.1000000000000003E-3</v>
      </c>
      <c r="K138" s="183">
        <v>2.8999999999999998E-3</v>
      </c>
      <c r="L138" s="183">
        <v>4.1999999999999997E-3</v>
      </c>
      <c r="M138" s="183">
        <v>2.93E-2</v>
      </c>
      <c r="N138" s="183">
        <v>5.0799999999999998E-2</v>
      </c>
      <c r="O138" s="183">
        <v>5.7099999999999998E-2</v>
      </c>
      <c r="P138" s="183">
        <v>-0.18079999999999999</v>
      </c>
      <c r="Q138" s="184">
        <v>279925642.27999997</v>
      </c>
      <c r="R138" s="74">
        <v>98.22</v>
      </c>
      <c r="S138" s="74">
        <v>0.7</v>
      </c>
      <c r="T138" s="183">
        <v>2.5000000000000001E-3</v>
      </c>
      <c r="U138" s="183">
        <v>8.9999999999999998E-4</v>
      </c>
      <c r="V138" s="183">
        <v>3.5000000000000001E-3</v>
      </c>
      <c r="W138" s="183">
        <v>1.44E-2</v>
      </c>
      <c r="X138" s="185">
        <v>0.11799999999999999</v>
      </c>
    </row>
    <row r="139" spans="1:25">
      <c r="A139" s="156" t="s">
        <v>645</v>
      </c>
      <c r="B139" s="156" t="s">
        <v>816</v>
      </c>
      <c r="C139" s="180">
        <v>159</v>
      </c>
      <c r="D139" s="181">
        <v>1070</v>
      </c>
      <c r="E139" s="182">
        <v>0.73</v>
      </c>
      <c r="F139" s="183">
        <v>4.7999999999999996E-3</v>
      </c>
      <c r="G139" s="183">
        <v>1.4500000000000001E-2</v>
      </c>
      <c r="H139" s="183">
        <v>2.9100000000000001E-2</v>
      </c>
      <c r="I139" s="183">
        <v>3.6200000000000003E-2</v>
      </c>
      <c r="J139" s="183">
        <v>4.7999999999999996E-3</v>
      </c>
      <c r="K139" s="183">
        <v>4.8999999999999998E-3</v>
      </c>
      <c r="L139" s="183">
        <v>3.0000000000000001E-3</v>
      </c>
      <c r="M139" s="183">
        <v>3.3500000000000002E-2</v>
      </c>
      <c r="N139" s="183">
        <v>1.26E-2</v>
      </c>
      <c r="O139" s="183">
        <v>1.7500000000000002E-2</v>
      </c>
      <c r="P139" s="183">
        <v>0.16250000000000001</v>
      </c>
      <c r="Q139" s="184">
        <v>103370021.31</v>
      </c>
      <c r="R139" s="74">
        <v>130.09</v>
      </c>
      <c r="S139" s="74">
        <v>1.22</v>
      </c>
      <c r="T139" s="183">
        <v>5.7000000000000002E-3</v>
      </c>
      <c r="U139" s="183">
        <v>0.28649999999999998</v>
      </c>
      <c r="V139" s="183">
        <v>0.29380000000000001</v>
      </c>
      <c r="W139" s="183">
        <v>0.37019999999999997</v>
      </c>
    </row>
    <row r="140" spans="1:25">
      <c r="A140" s="156" t="s">
        <v>630</v>
      </c>
      <c r="B140" s="156" t="s">
        <v>814</v>
      </c>
      <c r="C140" s="180">
        <v>103.09</v>
      </c>
      <c r="D140" s="181">
        <v>338870</v>
      </c>
      <c r="E140" s="182">
        <v>0.75</v>
      </c>
      <c r="F140" s="183">
        <v>7.1000000000000004E-3</v>
      </c>
      <c r="G140" s="183">
        <v>1.78E-2</v>
      </c>
      <c r="H140" s="183">
        <v>3.1199999999999999E-2</v>
      </c>
      <c r="I140" s="183">
        <v>7.4899999999999994E-2</v>
      </c>
      <c r="J140" s="183">
        <v>5.8999999999999999E-3</v>
      </c>
      <c r="K140" s="183">
        <v>5.1999999999999998E-3</v>
      </c>
      <c r="L140" s="183">
        <v>6.1999999999999998E-3</v>
      </c>
      <c r="M140" s="183">
        <v>7.4899999999999994E-2</v>
      </c>
      <c r="N140" s="183">
        <v>1.0999999999999999E-2</v>
      </c>
      <c r="O140" s="183">
        <v>1.8200000000000001E-2</v>
      </c>
      <c r="P140" s="183">
        <v>-8.3900000000000002E-2</v>
      </c>
      <c r="Q140" s="184">
        <v>1879606001.6300001</v>
      </c>
      <c r="R140" s="74">
        <v>99.48</v>
      </c>
      <c r="S140" s="74">
        <v>1.04</v>
      </c>
      <c r="T140" s="183">
        <v>5.4999999999999997E-3</v>
      </c>
      <c r="U140" s="183">
        <v>0.01</v>
      </c>
      <c r="V140" s="183">
        <v>1.55E-2</v>
      </c>
      <c r="W140" s="183">
        <v>-2.0199999999999999E-2</v>
      </c>
    </row>
    <row r="141" spans="1:25">
      <c r="A141" s="156" t="s">
        <v>18977</v>
      </c>
      <c r="B141" s="156"/>
      <c r="E141" s="182">
        <v>1.23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83">
        <v>0</v>
      </c>
      <c r="N141" s="183">
        <v>0</v>
      </c>
      <c r="O141" s="183">
        <v>0</v>
      </c>
      <c r="P141" s="183">
        <v>0</v>
      </c>
      <c r="Q141" s="184">
        <v>89876087.370000005</v>
      </c>
      <c r="R141" s="74">
        <v>99.64</v>
      </c>
      <c r="T141" s="183">
        <v>0.01</v>
      </c>
      <c r="U141" s="183">
        <v>6.3E-3</v>
      </c>
      <c r="V141" s="183">
        <v>1.6400000000000001E-2</v>
      </c>
      <c r="W141" s="183">
        <v>1.7399999999999999E-2</v>
      </c>
    </row>
    <row r="142" spans="1:25">
      <c r="A142" s="156" t="s">
        <v>760</v>
      </c>
      <c r="B142" s="156" t="s">
        <v>814</v>
      </c>
      <c r="C142" s="180">
        <v>115.58</v>
      </c>
      <c r="D142" s="181">
        <v>285320</v>
      </c>
      <c r="E142" s="182">
        <v>0.9</v>
      </c>
      <c r="F142" s="183">
        <v>7.7000000000000002E-3</v>
      </c>
      <c r="G142" s="183">
        <v>2.12E-2</v>
      </c>
      <c r="H142" s="183">
        <v>3.73E-2</v>
      </c>
      <c r="I142" s="183">
        <v>7.8299999999999995E-2</v>
      </c>
      <c r="J142" s="183">
        <v>7.1000000000000004E-3</v>
      </c>
      <c r="K142" s="183">
        <v>6.1999999999999998E-3</v>
      </c>
      <c r="L142" s="183">
        <v>6.4999999999999997E-3</v>
      </c>
      <c r="M142" s="183">
        <v>7.8299999999999995E-2</v>
      </c>
      <c r="N142" s="183">
        <v>6.6199999999999995E-2</v>
      </c>
      <c r="O142" s="183">
        <v>7.4399999999999994E-2</v>
      </c>
      <c r="P142" s="183">
        <v>-3.7600000000000001E-2</v>
      </c>
      <c r="Q142" s="184">
        <v>1027555183.6799999</v>
      </c>
      <c r="R142" s="74">
        <v>102.76</v>
      </c>
      <c r="S142" s="74">
        <v>1.1200000000000001</v>
      </c>
      <c r="T142" s="183">
        <v>7.7000000000000002E-3</v>
      </c>
      <c r="U142" s="183">
        <v>7.0000000000000001E-3</v>
      </c>
      <c r="V142" s="183">
        <v>1.4800000000000001E-2</v>
      </c>
      <c r="W142" s="183">
        <v>4.2500000000000003E-2</v>
      </c>
    </row>
    <row r="143" spans="1:25">
      <c r="A143" s="156" t="s">
        <v>774</v>
      </c>
      <c r="B143" s="156" t="s">
        <v>816</v>
      </c>
      <c r="C143" s="180">
        <v>80.349999999999994</v>
      </c>
      <c r="D143" s="181">
        <v>217710</v>
      </c>
      <c r="E143" s="182">
        <v>0.56999999999999995</v>
      </c>
      <c r="F143" s="183">
        <v>7.0000000000000001E-3</v>
      </c>
      <c r="G143" s="183">
        <v>2.2700000000000001E-2</v>
      </c>
      <c r="H143" s="183">
        <v>4.7100000000000003E-2</v>
      </c>
      <c r="I143" s="183">
        <v>8.9399999999999993E-2</v>
      </c>
      <c r="J143" s="183">
        <v>7.6E-3</v>
      </c>
      <c r="K143" s="183">
        <v>7.7999999999999996E-3</v>
      </c>
      <c r="L143" s="183">
        <v>7.4000000000000003E-3</v>
      </c>
      <c r="M143" s="183">
        <v>8.9399999999999993E-2</v>
      </c>
      <c r="N143" s="183">
        <v>-8.1600000000000006E-2</v>
      </c>
      <c r="O143" s="183">
        <v>-7.5200000000000003E-2</v>
      </c>
      <c r="P143" s="183">
        <v>-0.17349999999999999</v>
      </c>
      <c r="Q143" s="184">
        <v>419391008.97000003</v>
      </c>
      <c r="R143" s="74">
        <v>97.08</v>
      </c>
      <c r="S143" s="74">
        <v>0.83</v>
      </c>
      <c r="T143" s="183">
        <v>6.1999999999999998E-3</v>
      </c>
      <c r="U143" s="183">
        <v>1.1999999999999999E-3</v>
      </c>
      <c r="V143" s="183">
        <v>7.4000000000000003E-3</v>
      </c>
      <c r="W143" s="183">
        <v>8.9099999999999999E-2</v>
      </c>
      <c r="X143" s="185">
        <v>0.13</v>
      </c>
    </row>
    <row r="144" spans="1:25">
      <c r="A144" s="156" t="s">
        <v>563</v>
      </c>
      <c r="B144" s="156" t="s">
        <v>814</v>
      </c>
      <c r="C144" s="180">
        <v>112</v>
      </c>
      <c r="D144" s="181">
        <v>114640</v>
      </c>
      <c r="E144" s="182">
        <v>1.8</v>
      </c>
      <c r="F144" s="183">
        <v>1.5599999999999999E-2</v>
      </c>
      <c r="G144" s="183">
        <v>3.7699999999999997E-2</v>
      </c>
      <c r="H144" s="183">
        <v>6.1400000000000003E-2</v>
      </c>
      <c r="I144" s="183">
        <v>0.10249999999999999</v>
      </c>
      <c r="J144" s="183">
        <v>1.26E-2</v>
      </c>
      <c r="K144" s="183">
        <v>1.0200000000000001E-2</v>
      </c>
      <c r="L144" s="183">
        <v>8.5000000000000006E-3</v>
      </c>
      <c r="M144" s="183">
        <v>0.10249999999999999</v>
      </c>
      <c r="N144" s="183">
        <v>1.3299999999999999E-2</v>
      </c>
      <c r="O144" s="183">
        <v>2.9100000000000001E-2</v>
      </c>
      <c r="P144" s="183">
        <v>0.16769999999999999</v>
      </c>
      <c r="Q144" s="184">
        <v>226432977.44999999</v>
      </c>
      <c r="R144" s="74">
        <v>101.35</v>
      </c>
      <c r="S144" s="74">
        <v>1.1100000000000001</v>
      </c>
      <c r="T144" s="183">
        <v>1.26E-2</v>
      </c>
      <c r="U144" s="183">
        <v>1.0200000000000001E-2</v>
      </c>
      <c r="V144" s="183">
        <v>2.29E-2</v>
      </c>
      <c r="W144" s="183">
        <v>0.10829999999999999</v>
      </c>
    </row>
    <row r="145" spans="1:25">
      <c r="A145" s="156" t="s">
        <v>640</v>
      </c>
      <c r="B145" s="156" t="s">
        <v>812</v>
      </c>
      <c r="C145" s="180">
        <v>86.36</v>
      </c>
      <c r="D145" s="181">
        <v>4250</v>
      </c>
      <c r="E145" s="182">
        <v>0.54</v>
      </c>
      <c r="F145" s="183">
        <v>5.7000000000000002E-3</v>
      </c>
      <c r="G145" s="183">
        <v>1.7999999999999999E-2</v>
      </c>
      <c r="H145" s="183">
        <v>2.46E-2</v>
      </c>
      <c r="I145" s="183">
        <v>0</v>
      </c>
      <c r="J145" s="183">
        <v>6.0000000000000001E-3</v>
      </c>
      <c r="K145" s="183">
        <v>4.1000000000000003E-3</v>
      </c>
      <c r="L145" s="183">
        <v>0</v>
      </c>
      <c r="M145" s="183">
        <v>2.46E-2</v>
      </c>
      <c r="N145" s="183">
        <v>5.7299999999999997E-2</v>
      </c>
      <c r="O145" s="183">
        <v>6.3299999999999995E-2</v>
      </c>
      <c r="P145" s="183">
        <v>-2.8000000000000001E-2</v>
      </c>
      <c r="Q145" s="184">
        <v>53337115.979999997</v>
      </c>
      <c r="R145" s="74">
        <v>93.01</v>
      </c>
      <c r="S145" s="74">
        <v>0.93</v>
      </c>
      <c r="T145" s="183">
        <v>5.4999999999999997E-3</v>
      </c>
      <c r="U145" s="183">
        <v>1E-4</v>
      </c>
      <c r="V145" s="183">
        <v>5.5999999999999999E-3</v>
      </c>
      <c r="W145" s="183">
        <v>1.83E-2</v>
      </c>
    </row>
    <row r="146" spans="1:25">
      <c r="A146" s="156" t="s">
        <v>564</v>
      </c>
      <c r="B146" s="156" t="s">
        <v>815</v>
      </c>
      <c r="C146" s="180">
        <v>2130.0100000000002</v>
      </c>
      <c r="D146" s="181">
        <v>2570</v>
      </c>
      <c r="E146" s="182">
        <v>28.25</v>
      </c>
      <c r="F146" s="183">
        <v>1.3599999999999999E-2</v>
      </c>
      <c r="G146" s="183">
        <v>2.8199999999999999E-2</v>
      </c>
      <c r="H146" s="183">
        <v>5.9900000000000002E-2</v>
      </c>
      <c r="I146" s="183">
        <v>0.11840000000000001</v>
      </c>
      <c r="J146" s="183">
        <v>9.4000000000000004E-3</v>
      </c>
      <c r="K146" s="183">
        <v>0.01</v>
      </c>
      <c r="L146" s="183">
        <v>9.9000000000000008E-3</v>
      </c>
      <c r="M146" s="183">
        <v>0.11840000000000001</v>
      </c>
      <c r="N146" s="183">
        <v>-0.11020000000000001</v>
      </c>
      <c r="O146" s="183">
        <v>-9.8100000000000007E-2</v>
      </c>
      <c r="P146" s="183">
        <v>-0.2084</v>
      </c>
      <c r="Q146" s="184">
        <v>411231074.48000002</v>
      </c>
      <c r="R146" s="74">
        <v>3163.32</v>
      </c>
      <c r="S146" s="74">
        <v>0.67</v>
      </c>
      <c r="T146" s="183">
        <v>4.5999999999999999E-3</v>
      </c>
      <c r="U146" s="183">
        <v>3.8999999999999998E-3</v>
      </c>
      <c r="V146" s="183">
        <v>8.5000000000000006E-3</v>
      </c>
      <c r="W146" s="183">
        <v>9.2100000000000001E-2</v>
      </c>
      <c r="X146" s="185">
        <v>0.72199999999999998</v>
      </c>
    </row>
    <row r="147" spans="1:25">
      <c r="A147" s="156" t="s">
        <v>18978</v>
      </c>
      <c r="B147" s="156" t="s">
        <v>814</v>
      </c>
      <c r="C147" s="180">
        <v>99.6</v>
      </c>
      <c r="D147" s="181">
        <v>177920</v>
      </c>
      <c r="E147" s="182">
        <v>0.88</v>
      </c>
      <c r="F147" s="183">
        <v>8.8999999999999999E-3</v>
      </c>
      <c r="G147" s="183">
        <v>0</v>
      </c>
      <c r="H147" s="183">
        <v>0</v>
      </c>
      <c r="I147" s="183">
        <v>0</v>
      </c>
      <c r="J147" s="183">
        <v>0</v>
      </c>
      <c r="K147" s="183">
        <v>0</v>
      </c>
      <c r="L147" s="183">
        <v>0</v>
      </c>
      <c r="M147" s="183">
        <v>8.8999999999999999E-3</v>
      </c>
      <c r="N147" s="183">
        <v>0</v>
      </c>
      <c r="O147" s="183">
        <v>8.8999999999999999E-3</v>
      </c>
      <c r="P147" s="183">
        <v>8.8999999999999999E-3</v>
      </c>
      <c r="Q147" s="184">
        <v>254152455.06999999</v>
      </c>
      <c r="R147" s="74">
        <v>96.53</v>
      </c>
      <c r="S147" s="74">
        <v>1.03</v>
      </c>
    </row>
    <row r="148" spans="1:25">
      <c r="A148" s="156" t="s">
        <v>656</v>
      </c>
      <c r="B148" s="156" t="s">
        <v>814</v>
      </c>
      <c r="C148" s="180">
        <v>112.66</v>
      </c>
      <c r="D148" s="181">
        <v>92350</v>
      </c>
      <c r="E148" s="182">
        <v>1.23</v>
      </c>
      <c r="F148" s="183">
        <v>1.0699999999999999E-2</v>
      </c>
      <c r="G148" s="183">
        <v>2.75E-2</v>
      </c>
      <c r="H148" s="183">
        <v>4.3400000000000001E-2</v>
      </c>
      <c r="I148" s="183">
        <v>7.6499999999999999E-2</v>
      </c>
      <c r="J148" s="183">
        <v>9.1999999999999998E-3</v>
      </c>
      <c r="K148" s="183">
        <v>7.1999999999999998E-3</v>
      </c>
      <c r="L148" s="183">
        <v>6.4000000000000003E-3</v>
      </c>
      <c r="M148" s="183">
        <v>7.6499999999999999E-2</v>
      </c>
      <c r="N148" s="183">
        <v>2.0500000000000001E-2</v>
      </c>
      <c r="O148" s="183">
        <v>3.1399999999999997E-2</v>
      </c>
      <c r="P148" s="183">
        <v>5.21E-2</v>
      </c>
      <c r="Q148" s="184">
        <v>1123481897.45</v>
      </c>
      <c r="R148" s="74">
        <v>105.09</v>
      </c>
      <c r="S148" s="74">
        <v>1.07</v>
      </c>
    </row>
    <row r="149" spans="1:25">
      <c r="A149" s="156" t="s">
        <v>655</v>
      </c>
      <c r="B149" s="156" t="s">
        <v>814</v>
      </c>
      <c r="C149" s="180">
        <v>88.53</v>
      </c>
      <c r="D149" s="181">
        <v>295300</v>
      </c>
      <c r="E149" s="182">
        <v>0.43</v>
      </c>
      <c r="F149" s="183">
        <v>4.8999999999999998E-3</v>
      </c>
      <c r="G149" s="183">
        <v>1.0999999999999999E-2</v>
      </c>
      <c r="H149" s="183">
        <v>2.0199999999999999E-2</v>
      </c>
      <c r="I149" s="183">
        <v>4.41E-2</v>
      </c>
      <c r="J149" s="183">
        <v>3.7000000000000002E-3</v>
      </c>
      <c r="K149" s="183">
        <v>3.3999999999999998E-3</v>
      </c>
      <c r="L149" s="183">
        <v>3.7000000000000002E-3</v>
      </c>
      <c r="M149" s="183">
        <v>4.41E-2</v>
      </c>
      <c r="N149" s="183">
        <v>-1.8599999999999998E-2</v>
      </c>
      <c r="O149" s="183">
        <v>-1.38E-2</v>
      </c>
      <c r="P149" s="183">
        <v>-0.13059999999999999</v>
      </c>
      <c r="Q149" s="184">
        <v>3853338336.0999999</v>
      </c>
      <c r="R149" s="74">
        <v>98.56</v>
      </c>
      <c r="S149" s="74">
        <v>0.9</v>
      </c>
    </row>
    <row r="150" spans="1:25">
      <c r="A150" s="156" t="s">
        <v>749</v>
      </c>
      <c r="B150" s="156" t="s">
        <v>814</v>
      </c>
      <c r="C150" s="180">
        <v>104.15</v>
      </c>
      <c r="D150" s="181">
        <v>48170</v>
      </c>
      <c r="E150" s="182">
        <v>1.21</v>
      </c>
      <c r="F150" s="183">
        <v>1.14E-2</v>
      </c>
      <c r="G150" s="183">
        <v>2.81E-2</v>
      </c>
      <c r="H150" s="183">
        <v>4.4400000000000002E-2</v>
      </c>
      <c r="I150" s="183">
        <v>6.7599999999999993E-2</v>
      </c>
      <c r="J150" s="183">
        <v>9.4000000000000004E-3</v>
      </c>
      <c r="K150" s="183">
        <v>7.4000000000000003E-3</v>
      </c>
      <c r="L150" s="183">
        <v>5.5999999999999999E-3</v>
      </c>
      <c r="M150" s="183">
        <v>6.7599999999999993E-2</v>
      </c>
      <c r="N150" s="183">
        <v>3.9199999999999999E-2</v>
      </c>
      <c r="O150" s="183">
        <v>5.11E-2</v>
      </c>
      <c r="P150" s="183">
        <v>5.04E-2</v>
      </c>
      <c r="Q150" s="184">
        <v>577928534.00999999</v>
      </c>
      <c r="R150" s="74">
        <v>99.45</v>
      </c>
      <c r="S150" s="74">
        <v>1.05</v>
      </c>
    </row>
    <row r="151" spans="1:25">
      <c r="A151" s="156" t="s">
        <v>692</v>
      </c>
      <c r="B151" s="156" t="s">
        <v>812</v>
      </c>
      <c r="C151" s="180">
        <v>92.86</v>
      </c>
      <c r="D151" s="181">
        <v>38480</v>
      </c>
      <c r="E151" s="182">
        <v>0.8</v>
      </c>
      <c r="F151" s="183">
        <v>8.6E-3</v>
      </c>
      <c r="G151" s="183">
        <v>2.23E-2</v>
      </c>
      <c r="H151" s="183">
        <v>3.6900000000000002E-2</v>
      </c>
      <c r="I151" s="183">
        <v>5.6300000000000003E-2</v>
      </c>
      <c r="J151" s="183">
        <v>7.4000000000000003E-3</v>
      </c>
      <c r="K151" s="183">
        <v>6.1999999999999998E-3</v>
      </c>
      <c r="L151" s="183">
        <v>4.7000000000000002E-3</v>
      </c>
      <c r="M151" s="183">
        <v>5.6300000000000003E-2</v>
      </c>
      <c r="N151" s="183">
        <v>0.1066</v>
      </c>
      <c r="O151" s="183">
        <v>0.11609999999999999</v>
      </c>
      <c r="P151" s="183">
        <v>2.2200000000000001E-2</v>
      </c>
      <c r="Q151" s="184">
        <v>204153644.25999999</v>
      </c>
      <c r="R151" s="74">
        <v>96.79</v>
      </c>
      <c r="S151" s="74">
        <v>0.96</v>
      </c>
    </row>
    <row r="152" spans="1:25">
      <c r="A152" s="156" t="s">
        <v>624</v>
      </c>
      <c r="B152" s="156" t="s">
        <v>815</v>
      </c>
      <c r="C152" s="180">
        <v>110.99</v>
      </c>
      <c r="D152" s="181">
        <v>184960</v>
      </c>
      <c r="E152" s="182">
        <v>0.69</v>
      </c>
      <c r="F152" s="183">
        <v>6.1999999999999998E-3</v>
      </c>
      <c r="G152" s="183">
        <v>1.7899999999999999E-2</v>
      </c>
      <c r="H152" s="183">
        <v>3.5499999999999997E-2</v>
      </c>
      <c r="I152" s="183">
        <v>7.17E-2</v>
      </c>
      <c r="J152" s="183">
        <v>6.0000000000000001E-3</v>
      </c>
      <c r="K152" s="183">
        <v>5.8999999999999999E-3</v>
      </c>
      <c r="L152" s="183">
        <v>6.0000000000000001E-3</v>
      </c>
      <c r="M152" s="183">
        <v>7.17E-2</v>
      </c>
      <c r="N152" s="183">
        <v>-5.1299999999999998E-2</v>
      </c>
      <c r="O152" s="183">
        <v>-4.5499999999999999E-2</v>
      </c>
      <c r="P152" s="183">
        <v>3.2599999999999997E-2</v>
      </c>
      <c r="Q152" s="184">
        <v>1174224929.8900001</v>
      </c>
      <c r="R152" s="74">
        <v>97.85</v>
      </c>
      <c r="S152" s="74">
        <v>1.1299999999999999</v>
      </c>
      <c r="X152" s="185">
        <v>0</v>
      </c>
      <c r="Y152" s="185">
        <v>0</v>
      </c>
    </row>
    <row r="153" spans="1:25">
      <c r="A153" s="156" t="s">
        <v>659</v>
      </c>
      <c r="B153" s="156" t="s">
        <v>812</v>
      </c>
      <c r="C153" s="180">
        <v>159.80000000000001</v>
      </c>
      <c r="D153" s="181">
        <v>455830</v>
      </c>
      <c r="E153" s="182">
        <v>0.65</v>
      </c>
      <c r="F153" s="183">
        <v>4.0000000000000001E-3</v>
      </c>
      <c r="G153" s="183">
        <v>1.2200000000000001E-2</v>
      </c>
      <c r="H153" s="183">
        <v>2.4199999999999999E-2</v>
      </c>
      <c r="I153" s="183">
        <v>4.8500000000000001E-2</v>
      </c>
      <c r="J153" s="183">
        <v>4.1000000000000003E-3</v>
      </c>
      <c r="K153" s="183">
        <v>4.0000000000000001E-3</v>
      </c>
      <c r="L153" s="183">
        <v>4.0000000000000001E-3</v>
      </c>
      <c r="M153" s="183">
        <v>4.8500000000000001E-2</v>
      </c>
      <c r="N153" s="183">
        <v>1.9300000000000001E-2</v>
      </c>
      <c r="O153" s="183">
        <v>2.3400000000000001E-2</v>
      </c>
      <c r="P153" s="183">
        <v>-6.2E-2</v>
      </c>
      <c r="Q153" s="184">
        <v>3699636035.48</v>
      </c>
      <c r="R153" s="74">
        <v>156.28</v>
      </c>
      <c r="S153" s="74">
        <v>1.02</v>
      </c>
      <c r="X153" s="185">
        <v>6.2799999999999995E-2</v>
      </c>
      <c r="Y153" s="185">
        <v>0.1053</v>
      </c>
    </row>
    <row r="154" spans="1:25">
      <c r="A154" s="156" t="s">
        <v>2132</v>
      </c>
      <c r="B154" s="156" t="s">
        <v>816</v>
      </c>
      <c r="C154" s="180">
        <v>126.84</v>
      </c>
      <c r="D154" s="181">
        <v>72890</v>
      </c>
      <c r="E154" s="182">
        <v>2.0099999999999998</v>
      </c>
      <c r="F154" s="183">
        <v>1.5299999999999999E-2</v>
      </c>
      <c r="G154" s="183">
        <v>5.4300000000000001E-2</v>
      </c>
      <c r="H154" s="183">
        <v>0</v>
      </c>
      <c r="I154" s="183">
        <v>0</v>
      </c>
      <c r="J154" s="183">
        <v>1.8100000000000002E-2</v>
      </c>
      <c r="K154" s="183">
        <v>0</v>
      </c>
      <c r="L154" s="183">
        <v>0</v>
      </c>
      <c r="M154" s="183">
        <v>8.5900000000000004E-2</v>
      </c>
      <c r="N154" s="183">
        <v>-5.5599999999999997E-2</v>
      </c>
      <c r="O154" s="183">
        <v>-4.1099999999999998E-2</v>
      </c>
      <c r="P154" s="183">
        <v>0.29070000000000001</v>
      </c>
      <c r="Q154" s="184">
        <v>75053153.090000004</v>
      </c>
      <c r="R154" s="74">
        <v>99.44</v>
      </c>
      <c r="S154" s="74">
        <v>1.28</v>
      </c>
    </row>
    <row r="155" spans="1:25">
      <c r="A155" s="156" t="s">
        <v>667</v>
      </c>
      <c r="B155" s="156" t="s">
        <v>813</v>
      </c>
      <c r="C155" s="180">
        <v>106.95</v>
      </c>
      <c r="D155" s="181">
        <v>317080</v>
      </c>
      <c r="E155" s="182">
        <v>0.62</v>
      </c>
      <c r="F155" s="183">
        <v>5.8999999999999999E-3</v>
      </c>
      <c r="G155" s="183">
        <v>1.7299999999999999E-2</v>
      </c>
      <c r="H155" s="183">
        <v>2.6200000000000001E-2</v>
      </c>
      <c r="I155" s="183">
        <v>4.6600000000000003E-2</v>
      </c>
      <c r="J155" s="183">
        <v>5.7999999999999996E-3</v>
      </c>
      <c r="K155" s="183">
        <v>4.4000000000000003E-3</v>
      </c>
      <c r="L155" s="183">
        <v>3.8999999999999998E-3</v>
      </c>
      <c r="M155" s="183">
        <v>4.6600000000000003E-2</v>
      </c>
      <c r="N155" s="183">
        <v>9.74E-2</v>
      </c>
      <c r="O155" s="183">
        <v>0.1038</v>
      </c>
      <c r="P155" s="183">
        <v>-6.5500000000000003E-2</v>
      </c>
      <c r="Q155" s="184">
        <v>803220425.16999996</v>
      </c>
      <c r="R155" s="74">
        <v>106.24</v>
      </c>
      <c r="S155" s="74">
        <v>1.01</v>
      </c>
      <c r="X155" s="185">
        <v>0.03</v>
      </c>
    </row>
    <row r="156" spans="1:25">
      <c r="A156" s="156" t="s">
        <v>721</v>
      </c>
      <c r="B156" s="156" t="s">
        <v>814</v>
      </c>
      <c r="C156" s="180">
        <v>81.66</v>
      </c>
      <c r="D156" s="181">
        <v>260</v>
      </c>
      <c r="E156" s="182">
        <v>0.56999999999999995</v>
      </c>
      <c r="F156" s="183">
        <v>7.0000000000000001E-3</v>
      </c>
      <c r="G156" s="183">
        <v>1.46E-2</v>
      </c>
      <c r="H156" s="183">
        <v>2.58E-2</v>
      </c>
      <c r="I156" s="183">
        <v>5.5800000000000002E-2</v>
      </c>
      <c r="J156" s="183">
        <v>4.8999999999999998E-3</v>
      </c>
      <c r="K156" s="183">
        <v>4.3E-3</v>
      </c>
      <c r="L156" s="183">
        <v>4.7000000000000002E-3</v>
      </c>
      <c r="M156" s="183">
        <v>5.5800000000000002E-2</v>
      </c>
      <c r="N156" s="183">
        <v>1.1999999999999999E-3</v>
      </c>
      <c r="O156" s="183">
        <v>8.3000000000000001E-3</v>
      </c>
      <c r="P156" s="183">
        <v>-3.1099999999999999E-2</v>
      </c>
      <c r="Q156" s="184">
        <v>105562697.47</v>
      </c>
      <c r="R156" s="74">
        <v>97.92</v>
      </c>
      <c r="S156" s="74">
        <v>0.83</v>
      </c>
    </row>
    <row r="157" spans="1:25">
      <c r="A157" s="156" t="s">
        <v>576</v>
      </c>
      <c r="B157" s="156" t="s">
        <v>814</v>
      </c>
      <c r="C157" s="180">
        <v>79.8</v>
      </c>
      <c r="D157" s="181">
        <v>203830</v>
      </c>
      <c r="E157" s="182">
        <v>0.56999999999999995</v>
      </c>
      <c r="F157" s="183">
        <v>7.1000000000000004E-3</v>
      </c>
      <c r="G157" s="183">
        <v>1.9400000000000001E-2</v>
      </c>
      <c r="H157" s="183">
        <v>3.7400000000000003E-2</v>
      </c>
      <c r="I157" s="183">
        <v>7.3400000000000007E-2</v>
      </c>
      <c r="J157" s="183">
        <v>6.4999999999999997E-3</v>
      </c>
      <c r="K157" s="183">
        <v>6.1999999999999998E-3</v>
      </c>
      <c r="L157" s="183">
        <v>6.1000000000000004E-3</v>
      </c>
      <c r="M157" s="183">
        <v>7.3400000000000007E-2</v>
      </c>
      <c r="N157" s="183">
        <v>9.9000000000000008E-3</v>
      </c>
      <c r="O157" s="183">
        <v>1.7000000000000001E-2</v>
      </c>
      <c r="P157" s="183">
        <v>-0.29189999999999999</v>
      </c>
      <c r="Q157" s="184">
        <v>384404903.52999997</v>
      </c>
      <c r="R157" s="74">
        <v>85.57</v>
      </c>
      <c r="S157" s="74">
        <v>0.93</v>
      </c>
    </row>
    <row r="158" spans="1:25">
      <c r="A158" s="156" t="s">
        <v>725</v>
      </c>
      <c r="B158" s="156" t="s">
        <v>814</v>
      </c>
      <c r="C158" s="180">
        <v>760.01</v>
      </c>
      <c r="D158" s="181">
        <v>40</v>
      </c>
      <c r="E158" s="182">
        <v>5</v>
      </c>
      <c r="F158" s="183">
        <v>6.3E-3</v>
      </c>
      <c r="G158" s="183">
        <v>1.43E-2</v>
      </c>
      <c r="H158" s="183">
        <v>2.4899999999999999E-2</v>
      </c>
      <c r="I158" s="183">
        <v>4.82E-2</v>
      </c>
      <c r="J158" s="183">
        <v>4.7999999999999996E-3</v>
      </c>
      <c r="K158" s="183">
        <v>4.1999999999999997E-3</v>
      </c>
      <c r="L158" s="183">
        <v>4.0000000000000001E-3</v>
      </c>
      <c r="M158" s="183">
        <v>4.82E-2</v>
      </c>
      <c r="N158" s="183">
        <v>-2.5999999999999999E-3</v>
      </c>
      <c r="O158" s="183">
        <v>3.7000000000000002E-3</v>
      </c>
      <c r="P158" s="183">
        <v>-0.1724</v>
      </c>
      <c r="Q158" s="184">
        <v>99844021.349999994</v>
      </c>
      <c r="R158" s="74">
        <v>928.95</v>
      </c>
      <c r="S158" s="74">
        <v>0.82</v>
      </c>
    </row>
    <row r="159" spans="1:25">
      <c r="A159" s="156" t="s">
        <v>755</v>
      </c>
      <c r="B159" s="156" t="s">
        <v>813</v>
      </c>
      <c r="C159" s="180">
        <v>115.93</v>
      </c>
      <c r="D159" s="181">
        <v>391170</v>
      </c>
      <c r="E159" s="182">
        <v>0.55000000000000004</v>
      </c>
      <c r="F159" s="183">
        <v>4.7999999999999996E-3</v>
      </c>
      <c r="G159" s="183">
        <v>1.21E-2</v>
      </c>
      <c r="H159" s="183">
        <v>1.7000000000000001E-2</v>
      </c>
      <c r="I159" s="183">
        <v>3.6600000000000001E-2</v>
      </c>
      <c r="J159" s="183">
        <v>4.0000000000000001E-3</v>
      </c>
      <c r="K159" s="183">
        <v>2.8E-3</v>
      </c>
      <c r="L159" s="183">
        <v>3.0000000000000001E-3</v>
      </c>
      <c r="M159" s="183">
        <v>3.6600000000000001E-2</v>
      </c>
      <c r="N159" s="183">
        <v>1.04E-2</v>
      </c>
      <c r="O159" s="183">
        <v>1.52E-2</v>
      </c>
      <c r="P159" s="183">
        <v>-0.124</v>
      </c>
      <c r="Q159" s="184">
        <v>1660330234.3499999</v>
      </c>
      <c r="R159" s="74">
        <v>116.34</v>
      </c>
      <c r="S159" s="74">
        <v>1</v>
      </c>
      <c r="X159" s="185">
        <v>8.6999999999999994E-2</v>
      </c>
    </row>
    <row r="160" spans="1:25">
      <c r="A160" s="156" t="s">
        <v>758</v>
      </c>
      <c r="B160" s="156" t="s">
        <v>814</v>
      </c>
      <c r="C160" s="180">
        <v>79.62</v>
      </c>
      <c r="D160" s="181">
        <v>4360</v>
      </c>
      <c r="E160" s="182">
        <v>0.42</v>
      </c>
      <c r="F160" s="183">
        <v>5.3E-3</v>
      </c>
      <c r="G160" s="183">
        <v>1.2999999999999999E-2</v>
      </c>
      <c r="H160" s="183">
        <v>2.4500000000000001E-2</v>
      </c>
      <c r="I160" s="183">
        <v>5.0299999999999997E-2</v>
      </c>
      <c r="J160" s="183">
        <v>4.3E-3</v>
      </c>
      <c r="K160" s="183">
        <v>4.1000000000000003E-3</v>
      </c>
      <c r="L160" s="183">
        <v>4.1999999999999997E-3</v>
      </c>
      <c r="M160" s="183">
        <v>5.0299999999999997E-2</v>
      </c>
      <c r="N160" s="183">
        <v>-2.0000000000000001E-4</v>
      </c>
      <c r="O160" s="183">
        <v>5.0000000000000001E-3</v>
      </c>
      <c r="P160" s="183">
        <v>-0.124</v>
      </c>
      <c r="Q160" s="184">
        <v>81317487.189999998</v>
      </c>
      <c r="R160" s="74">
        <v>98.22</v>
      </c>
      <c r="S160" s="74">
        <v>0.81</v>
      </c>
    </row>
    <row r="161" spans="1:25">
      <c r="A161" s="156" t="s">
        <v>763</v>
      </c>
      <c r="B161" s="156" t="s">
        <v>70</v>
      </c>
      <c r="C161" s="180">
        <v>116</v>
      </c>
      <c r="D161" s="181">
        <v>54160</v>
      </c>
      <c r="E161" s="182">
        <v>0.72</v>
      </c>
      <c r="F161" s="183">
        <v>6.1000000000000004E-3</v>
      </c>
      <c r="G161" s="183">
        <v>1.8499999999999999E-2</v>
      </c>
      <c r="H161" s="183">
        <v>3.73E-2</v>
      </c>
      <c r="I161" s="183">
        <v>7.0099999999999996E-2</v>
      </c>
      <c r="J161" s="183">
        <v>6.1999999999999998E-3</v>
      </c>
      <c r="K161" s="183">
        <v>6.1999999999999998E-3</v>
      </c>
      <c r="L161" s="183">
        <v>5.7999999999999996E-3</v>
      </c>
      <c r="M161" s="183">
        <v>7.0099999999999996E-2</v>
      </c>
      <c r="N161" s="183">
        <v>7.9000000000000008E-3</v>
      </c>
      <c r="O161" s="183">
        <v>1.41E-2</v>
      </c>
      <c r="P161" s="183">
        <v>7.8100000000000003E-2</v>
      </c>
      <c r="Q161" s="184">
        <v>214944265.50999999</v>
      </c>
      <c r="R161" s="74">
        <v>101.63</v>
      </c>
      <c r="S161" s="74">
        <v>1.1399999999999999</v>
      </c>
      <c r="X161" s="185">
        <v>0</v>
      </c>
      <c r="Y161" s="185">
        <v>0</v>
      </c>
    </row>
    <row r="162" spans="1:25">
      <c r="A162" s="156" t="s">
        <v>566</v>
      </c>
      <c r="B162" s="156" t="s">
        <v>816</v>
      </c>
      <c r="C162" s="180">
        <v>133.83000000000001</v>
      </c>
      <c r="D162" s="181">
        <v>40620</v>
      </c>
      <c r="E162" s="182">
        <v>0.94</v>
      </c>
      <c r="F162" s="183">
        <v>6.7000000000000002E-3</v>
      </c>
      <c r="G162" s="183">
        <v>1.9699999999999999E-2</v>
      </c>
      <c r="H162" s="183">
        <v>3.9800000000000002E-2</v>
      </c>
      <c r="I162" s="183">
        <v>7.9899999999999999E-2</v>
      </c>
      <c r="J162" s="183">
        <v>6.6E-3</v>
      </c>
      <c r="K162" s="183">
        <v>6.6E-3</v>
      </c>
      <c r="L162" s="183">
        <v>6.7000000000000002E-3</v>
      </c>
      <c r="M162" s="183">
        <v>7.9899999999999999E-2</v>
      </c>
      <c r="N162" s="183">
        <v>-3.5900000000000001E-2</v>
      </c>
      <c r="O162" s="183">
        <v>-2.9399999999999999E-2</v>
      </c>
      <c r="P162" s="183">
        <v>1.5299999999999999E-2</v>
      </c>
      <c r="Q162" s="184">
        <v>174849064.63999999</v>
      </c>
      <c r="R162" s="74">
        <v>109.97</v>
      </c>
      <c r="S162" s="74">
        <v>1.22</v>
      </c>
      <c r="X162" s="185">
        <v>5.3999999999999999E-2</v>
      </c>
      <c r="Y162" s="185">
        <v>2.1000000000000001E-2</v>
      </c>
    </row>
    <row r="163" spans="1:25">
      <c r="A163" s="156" t="s">
        <v>660</v>
      </c>
      <c r="B163" s="156" t="s">
        <v>813</v>
      </c>
      <c r="C163" s="180">
        <v>98.16</v>
      </c>
      <c r="D163" s="181">
        <v>50</v>
      </c>
      <c r="E163" s="182">
        <v>0.71</v>
      </c>
      <c r="F163" s="183">
        <v>7.4000000000000003E-3</v>
      </c>
      <c r="G163" s="183">
        <v>1.38E-2</v>
      </c>
      <c r="H163" s="183">
        <v>2.0199999999999999E-2</v>
      </c>
      <c r="I163" s="183">
        <v>0</v>
      </c>
      <c r="J163" s="183">
        <v>4.5999999999999999E-3</v>
      </c>
      <c r="K163" s="183">
        <v>3.3999999999999998E-3</v>
      </c>
      <c r="L163" s="183">
        <v>0</v>
      </c>
      <c r="M163" s="183">
        <v>2.3599999999999999E-2</v>
      </c>
      <c r="N163" s="183">
        <v>-1E-4</v>
      </c>
      <c r="O163" s="183">
        <v>7.3000000000000001E-3</v>
      </c>
      <c r="P163" s="183">
        <v>-1.7299999999999999E-2</v>
      </c>
      <c r="Q163" s="184">
        <v>239491001.25</v>
      </c>
      <c r="R163" s="74">
        <v>95.1</v>
      </c>
      <c r="S163" s="74">
        <v>1.03</v>
      </c>
      <c r="T163" s="183">
        <v>3.3E-3</v>
      </c>
      <c r="U163" s="183">
        <v>-4.4999999999999997E-3</v>
      </c>
      <c r="V163" s="183">
        <v>-1.1999999999999999E-3</v>
      </c>
      <c r="W163" s="183">
        <v>-4.0000000000000001E-3</v>
      </c>
      <c r="X163" s="185">
        <v>0.06</v>
      </c>
    </row>
    <row r="164" spans="1:25">
      <c r="A164" s="156" t="s">
        <v>775</v>
      </c>
      <c r="B164" s="156" t="s">
        <v>816</v>
      </c>
      <c r="C164" s="180">
        <v>96.39</v>
      </c>
      <c r="D164" s="181">
        <v>160000</v>
      </c>
      <c r="E164" s="182">
        <v>0.7</v>
      </c>
      <c r="F164" s="183">
        <v>7.1999999999999998E-3</v>
      </c>
      <c r="G164" s="183">
        <v>2.3099999999999999E-2</v>
      </c>
      <c r="H164" s="183">
        <v>4.48E-2</v>
      </c>
      <c r="I164" s="183">
        <v>8.2900000000000001E-2</v>
      </c>
      <c r="J164" s="183">
        <v>7.7000000000000002E-3</v>
      </c>
      <c r="K164" s="183">
        <v>7.4999999999999997E-3</v>
      </c>
      <c r="L164" s="183">
        <v>6.8999999999999999E-3</v>
      </c>
      <c r="M164" s="183">
        <v>8.2900000000000001E-2</v>
      </c>
      <c r="N164" s="183">
        <v>1.2999999999999999E-2</v>
      </c>
      <c r="O164" s="183">
        <v>2.0299999999999999E-2</v>
      </c>
      <c r="P164" s="183">
        <v>7.3999999999999996E-2</v>
      </c>
      <c r="Q164" s="184">
        <v>335073990.00999999</v>
      </c>
      <c r="R164" s="74">
        <v>100.02</v>
      </c>
      <c r="S164" s="74">
        <v>0.96</v>
      </c>
      <c r="T164" s="183">
        <v>8.0000000000000002E-3</v>
      </c>
      <c r="U164" s="183">
        <v>4.4999999999999997E-3</v>
      </c>
      <c r="V164" s="183">
        <v>1.2500000000000001E-2</v>
      </c>
      <c r="W164" s="183">
        <v>5.5100000000000003E-2</v>
      </c>
    </row>
    <row r="165" spans="1:25">
      <c r="A165" s="156" t="s">
        <v>570</v>
      </c>
      <c r="B165" s="156" t="s">
        <v>814</v>
      </c>
      <c r="C165" s="180">
        <v>116.05</v>
      </c>
      <c r="D165" s="181">
        <v>149670</v>
      </c>
      <c r="E165" s="182">
        <v>1.1399999999999999</v>
      </c>
      <c r="F165" s="183">
        <v>9.7999999999999997E-3</v>
      </c>
      <c r="G165" s="183">
        <v>2.9700000000000001E-2</v>
      </c>
      <c r="H165" s="183">
        <v>5.0700000000000002E-2</v>
      </c>
      <c r="I165" s="183">
        <v>9.7199999999999995E-2</v>
      </c>
      <c r="J165" s="183">
        <v>9.9000000000000008E-3</v>
      </c>
      <c r="K165" s="183">
        <v>8.3999999999999995E-3</v>
      </c>
      <c r="L165" s="183">
        <v>8.0999999999999996E-3</v>
      </c>
      <c r="M165" s="183">
        <v>9.7199999999999995E-2</v>
      </c>
      <c r="N165" s="183">
        <v>8.0600000000000005E-2</v>
      </c>
      <c r="O165" s="183">
        <v>9.1200000000000003E-2</v>
      </c>
      <c r="P165" s="183">
        <v>4.48E-2</v>
      </c>
      <c r="Q165" s="184">
        <v>383099470.60000002</v>
      </c>
      <c r="R165" s="74">
        <v>106.42</v>
      </c>
      <c r="S165" s="74">
        <v>1.0900000000000001</v>
      </c>
      <c r="T165" s="183">
        <v>1.12E-2</v>
      </c>
      <c r="U165" s="183">
        <v>1.32E-2</v>
      </c>
      <c r="V165" s="183">
        <v>2.46E-2</v>
      </c>
      <c r="W165" s="183">
        <v>9.7100000000000006E-2</v>
      </c>
    </row>
    <row r="166" spans="1:25">
      <c r="A166" s="156" t="s">
        <v>705</v>
      </c>
      <c r="B166" s="156" t="s">
        <v>814</v>
      </c>
      <c r="C166" s="180">
        <v>73.25</v>
      </c>
      <c r="D166" s="181">
        <v>108800</v>
      </c>
      <c r="E166" s="182">
        <v>0.55000000000000004</v>
      </c>
      <c r="F166" s="183">
        <v>7.4000000000000003E-3</v>
      </c>
      <c r="G166" s="183">
        <v>2.23E-2</v>
      </c>
      <c r="H166" s="183">
        <v>4.5100000000000001E-2</v>
      </c>
      <c r="I166" s="183">
        <v>7.9899999999999999E-2</v>
      </c>
      <c r="J166" s="183">
        <v>7.4000000000000003E-3</v>
      </c>
      <c r="K166" s="183">
        <v>7.4999999999999997E-3</v>
      </c>
      <c r="L166" s="183">
        <v>6.7000000000000002E-3</v>
      </c>
      <c r="M166" s="183">
        <v>7.9899999999999999E-2</v>
      </c>
      <c r="N166" s="183">
        <v>-1.6299999999999999E-2</v>
      </c>
      <c r="O166" s="183">
        <v>-8.9999999999999993E-3</v>
      </c>
      <c r="P166" s="183">
        <v>-0.1464</v>
      </c>
      <c r="Q166" s="184">
        <v>211263394.36000001</v>
      </c>
      <c r="R166" s="74">
        <v>77.17</v>
      </c>
      <c r="S166" s="74">
        <v>0.95</v>
      </c>
    </row>
    <row r="167" spans="1:25">
      <c r="A167" s="156" t="s">
        <v>754</v>
      </c>
      <c r="B167" s="156" t="s">
        <v>815</v>
      </c>
      <c r="C167" s="180">
        <v>62</v>
      </c>
      <c r="D167" s="181">
        <v>536990</v>
      </c>
      <c r="E167" s="182">
        <v>0.42</v>
      </c>
      <c r="F167" s="183">
        <v>6.6E-3</v>
      </c>
      <c r="G167" s="183">
        <v>1.83E-2</v>
      </c>
      <c r="H167" s="183">
        <v>3.6400000000000002E-2</v>
      </c>
      <c r="I167" s="183">
        <v>7.51E-2</v>
      </c>
      <c r="J167" s="183">
        <v>6.1000000000000004E-3</v>
      </c>
      <c r="K167" s="183">
        <v>6.1000000000000004E-3</v>
      </c>
      <c r="L167" s="183">
        <v>6.3E-3</v>
      </c>
      <c r="M167" s="183">
        <v>7.51E-2</v>
      </c>
      <c r="N167" s="183">
        <v>4.8899999999999999E-2</v>
      </c>
      <c r="O167" s="183">
        <v>5.5899999999999998E-2</v>
      </c>
      <c r="P167" s="183">
        <v>2.1299999999999999E-2</v>
      </c>
      <c r="Q167" s="184">
        <v>748358498</v>
      </c>
      <c r="R167" s="74">
        <v>59.05</v>
      </c>
      <c r="S167" s="74">
        <v>1.05</v>
      </c>
      <c r="X167" s="185">
        <v>4.8000000000000001E-2</v>
      </c>
    </row>
    <row r="168" spans="1:25">
      <c r="A168" s="156" t="s">
        <v>753</v>
      </c>
      <c r="B168" s="156" t="s">
        <v>70</v>
      </c>
      <c r="C168" s="180">
        <v>125.9</v>
      </c>
      <c r="D168" s="181">
        <v>545220</v>
      </c>
      <c r="E168" s="182">
        <v>0.6</v>
      </c>
      <c r="F168" s="183">
        <v>4.7000000000000002E-3</v>
      </c>
      <c r="G168" s="183">
        <v>1.29E-2</v>
      </c>
      <c r="H168" s="183">
        <v>2.64E-2</v>
      </c>
      <c r="I168" s="183">
        <v>5.5800000000000002E-2</v>
      </c>
      <c r="J168" s="183">
        <v>4.3E-3</v>
      </c>
      <c r="K168" s="183">
        <v>4.4000000000000003E-3</v>
      </c>
      <c r="L168" s="183">
        <v>4.5999999999999999E-3</v>
      </c>
      <c r="M168" s="183">
        <v>5.5800000000000002E-2</v>
      </c>
      <c r="N168" s="183">
        <v>2.75E-2</v>
      </c>
      <c r="O168" s="183">
        <v>3.2300000000000002E-2</v>
      </c>
      <c r="P168" s="183">
        <v>-2.0400000000000001E-2</v>
      </c>
      <c r="Q168" s="184">
        <v>1213008359.05</v>
      </c>
      <c r="R168" s="74">
        <v>112.72</v>
      </c>
      <c r="S168" s="74">
        <v>1.1200000000000001</v>
      </c>
      <c r="X168" s="185">
        <v>0</v>
      </c>
    </row>
    <row r="169" spans="1:25">
      <c r="A169" s="156" t="s">
        <v>694</v>
      </c>
      <c r="B169" s="156" t="s">
        <v>814</v>
      </c>
      <c r="C169" s="180">
        <v>103.5</v>
      </c>
      <c r="D169" s="181">
        <v>43650</v>
      </c>
      <c r="E169" s="182">
        <v>1.03</v>
      </c>
      <c r="F169" s="183">
        <v>9.9000000000000008E-3</v>
      </c>
      <c r="G169" s="183">
        <v>2.5700000000000001E-2</v>
      </c>
      <c r="H169" s="183">
        <v>4.7800000000000002E-2</v>
      </c>
      <c r="I169" s="183">
        <v>9.2600000000000002E-2</v>
      </c>
      <c r="J169" s="183">
        <v>8.6E-3</v>
      </c>
      <c r="K169" s="183">
        <v>8.0000000000000002E-3</v>
      </c>
      <c r="L169" s="183">
        <v>7.7000000000000002E-3</v>
      </c>
      <c r="M169" s="183">
        <v>9.2600000000000002E-2</v>
      </c>
      <c r="N169" s="183">
        <v>1.35E-2</v>
      </c>
      <c r="O169" s="183">
        <v>2.35E-2</v>
      </c>
      <c r="P169" s="183">
        <v>6.9900000000000004E-2</v>
      </c>
      <c r="Q169" s="184">
        <v>199880472.24000001</v>
      </c>
      <c r="R169" s="74">
        <v>101.32</v>
      </c>
      <c r="S169" s="74">
        <v>1.02</v>
      </c>
      <c r="T169" s="183">
        <v>8.0000000000000002E-3</v>
      </c>
      <c r="U169" s="183">
        <v>3.0999999999999999E-3</v>
      </c>
      <c r="V169" s="183">
        <v>1.11E-2</v>
      </c>
      <c r="W169" s="183">
        <v>4.8599999999999997E-2</v>
      </c>
    </row>
    <row r="170" spans="1:25">
      <c r="A170" s="156" t="s">
        <v>18979</v>
      </c>
      <c r="B170" s="156" t="s">
        <v>814</v>
      </c>
      <c r="C170" s="180">
        <v>89.97</v>
      </c>
      <c r="D170" s="181">
        <v>8210</v>
      </c>
      <c r="E170" s="182">
        <v>0.65</v>
      </c>
      <c r="F170" s="183">
        <v>7.6E-3</v>
      </c>
      <c r="G170" s="183">
        <v>2.1600000000000001E-2</v>
      </c>
      <c r="H170" s="183">
        <v>4.1099999999999998E-2</v>
      </c>
      <c r="I170" s="183">
        <v>8.0500000000000002E-2</v>
      </c>
      <c r="J170" s="183">
        <v>7.1999999999999998E-3</v>
      </c>
      <c r="K170" s="183">
        <v>6.8999999999999999E-3</v>
      </c>
      <c r="L170" s="183">
        <v>6.7000000000000002E-3</v>
      </c>
      <c r="M170" s="183">
        <v>7.3200000000000001E-2</v>
      </c>
      <c r="N170" s="183">
        <v>5.0099999999999999E-2</v>
      </c>
      <c r="O170" s="183">
        <v>5.8099999999999999E-2</v>
      </c>
      <c r="P170" s="183">
        <v>-0.10050000000000001</v>
      </c>
      <c r="Q170" s="184">
        <v>83761251.120000005</v>
      </c>
      <c r="R170" s="74">
        <v>100.69</v>
      </c>
      <c r="S170" s="74">
        <v>0.89</v>
      </c>
      <c r="T170" s="183">
        <v>6.4999999999999997E-3</v>
      </c>
      <c r="U170" s="183">
        <v>2.2599999999999999E-2</v>
      </c>
      <c r="V170" s="183">
        <v>2.92E-2</v>
      </c>
      <c r="W170" s="183">
        <v>6.9099999999999995E-2</v>
      </c>
    </row>
    <row r="171" spans="1:25">
      <c r="A171" s="156" t="s">
        <v>669</v>
      </c>
      <c r="B171" s="156" t="s">
        <v>816</v>
      </c>
      <c r="C171" s="180">
        <v>985.49</v>
      </c>
      <c r="D171" s="181">
        <v>1500</v>
      </c>
      <c r="E171" s="182">
        <v>6.9</v>
      </c>
      <c r="F171" s="183">
        <v>6.8999999999999999E-3</v>
      </c>
      <c r="G171" s="183">
        <v>1.9400000000000001E-2</v>
      </c>
      <c r="H171" s="183">
        <v>4.0300000000000002E-2</v>
      </c>
      <c r="I171" s="183">
        <v>8.2199999999999995E-2</v>
      </c>
      <c r="J171" s="183">
        <v>6.4999999999999997E-3</v>
      </c>
      <c r="K171" s="183">
        <v>6.7000000000000002E-3</v>
      </c>
      <c r="L171" s="183">
        <v>6.8999999999999999E-3</v>
      </c>
      <c r="M171" s="183">
        <v>6.8999999999999999E-3</v>
      </c>
      <c r="N171" s="183">
        <v>0</v>
      </c>
      <c r="O171" s="183">
        <v>6.8999999999999999E-3</v>
      </c>
      <c r="P171" s="183">
        <v>6.8999999999999999E-3</v>
      </c>
      <c r="Q171" s="184">
        <v>115615471.84999999</v>
      </c>
      <c r="R171" s="74">
        <v>1137.23</v>
      </c>
      <c r="S171" s="74">
        <v>0.87</v>
      </c>
      <c r="X171" s="185">
        <v>0</v>
      </c>
    </row>
    <row r="172" spans="1:25">
      <c r="A172" s="156" t="s">
        <v>683</v>
      </c>
      <c r="B172" s="156" t="s">
        <v>815</v>
      </c>
      <c r="C172" s="180">
        <v>145.99</v>
      </c>
      <c r="D172" s="181">
        <v>12120</v>
      </c>
      <c r="E172" s="182">
        <v>0.64</v>
      </c>
      <c r="F172" s="183">
        <v>4.4000000000000003E-3</v>
      </c>
      <c r="G172" s="183">
        <v>1.29E-2</v>
      </c>
      <c r="H172" s="183">
        <v>2.5499999999999998E-2</v>
      </c>
      <c r="I172" s="183">
        <v>4.9599999999999998E-2</v>
      </c>
      <c r="J172" s="183">
        <v>4.3E-3</v>
      </c>
      <c r="K172" s="183">
        <v>4.1999999999999997E-3</v>
      </c>
      <c r="L172" s="183">
        <v>4.1000000000000003E-3</v>
      </c>
      <c r="M172" s="183">
        <v>4.4000000000000003E-3</v>
      </c>
      <c r="N172" s="183">
        <v>0</v>
      </c>
      <c r="O172" s="183">
        <v>4.4000000000000003E-3</v>
      </c>
      <c r="P172" s="183">
        <v>4.4000000000000003E-3</v>
      </c>
      <c r="Q172" s="184">
        <v>146443431.71000001</v>
      </c>
      <c r="R172" s="74">
        <v>160.75</v>
      </c>
      <c r="S172" s="74">
        <v>0.91</v>
      </c>
      <c r="X172" s="185">
        <v>0.10299999999999999</v>
      </c>
    </row>
    <row r="173" spans="1:25">
      <c r="A173" s="156" t="s">
        <v>590</v>
      </c>
      <c r="B173" s="156" t="s">
        <v>814</v>
      </c>
      <c r="C173" s="180">
        <v>84.89</v>
      </c>
      <c r="D173" s="181">
        <v>1460</v>
      </c>
      <c r="E173" s="182">
        <v>0.42</v>
      </c>
      <c r="F173" s="183">
        <v>5.0000000000000001E-3</v>
      </c>
      <c r="G173" s="183">
        <v>1.5100000000000001E-2</v>
      </c>
      <c r="H173" s="183">
        <v>3.0300000000000001E-2</v>
      </c>
      <c r="I173" s="183">
        <v>6.0699999999999997E-2</v>
      </c>
      <c r="J173" s="183">
        <v>5.0000000000000001E-3</v>
      </c>
      <c r="K173" s="183">
        <v>5.1000000000000004E-3</v>
      </c>
      <c r="L173" s="183">
        <v>5.1000000000000004E-3</v>
      </c>
      <c r="M173" s="183">
        <v>6.0699999999999997E-2</v>
      </c>
      <c r="N173" s="183">
        <v>-3.5999999999999999E-3</v>
      </c>
      <c r="O173" s="183">
        <v>1.2999999999999999E-3</v>
      </c>
      <c r="P173" s="183">
        <v>-0.2072</v>
      </c>
      <c r="Q173" s="184">
        <v>64500469.229999997</v>
      </c>
      <c r="R173" s="74">
        <v>93.47</v>
      </c>
      <c r="S173" s="74">
        <v>0.91</v>
      </c>
      <c r="T173" s="183">
        <v>4.4999999999999997E-3</v>
      </c>
      <c r="U173" s="183">
        <v>7.3000000000000001E-3</v>
      </c>
      <c r="V173" s="183">
        <v>1.1900000000000001E-2</v>
      </c>
      <c r="W173" s="183">
        <v>-8.3400000000000002E-2</v>
      </c>
    </row>
    <row r="174" spans="1:25">
      <c r="A174" s="156" t="s">
        <v>580</v>
      </c>
      <c r="B174" s="156" t="s">
        <v>812</v>
      </c>
      <c r="C174" s="180">
        <v>114.98</v>
      </c>
      <c r="D174" s="181">
        <v>20</v>
      </c>
      <c r="E174" s="182">
        <v>0.48</v>
      </c>
      <c r="F174" s="183">
        <v>4.1999999999999997E-3</v>
      </c>
      <c r="G174" s="183">
        <v>1.2E-2</v>
      </c>
      <c r="H174" s="183">
        <v>0</v>
      </c>
      <c r="I174" s="183">
        <v>0</v>
      </c>
      <c r="J174" s="183">
        <v>4.0000000000000001E-3</v>
      </c>
      <c r="K174" s="183">
        <v>0</v>
      </c>
      <c r="L174" s="183">
        <v>0</v>
      </c>
      <c r="M174" s="183">
        <v>1.84E-2</v>
      </c>
      <c r="N174" s="183">
        <v>7.5399999999999995E-2</v>
      </c>
      <c r="O174" s="183">
        <v>7.9899999999999999E-2</v>
      </c>
      <c r="P174" s="183">
        <v>9.8500000000000004E-2</v>
      </c>
      <c r="Q174" s="184">
        <v>89395545.700000003</v>
      </c>
      <c r="R174" s="74">
        <v>107.37</v>
      </c>
      <c r="S174" s="74">
        <v>1.07</v>
      </c>
      <c r="T174" s="183">
        <v>4.1999999999999997E-3</v>
      </c>
      <c r="U174" s="183">
        <v>2.0000000000000001E-4</v>
      </c>
      <c r="V174" s="183">
        <v>4.4000000000000003E-3</v>
      </c>
      <c r="W174" s="183">
        <v>1.2800000000000001E-2</v>
      </c>
      <c r="X174" s="185">
        <v>0.23</v>
      </c>
    </row>
    <row r="175" spans="1:25">
      <c r="A175" s="156" t="s">
        <v>732</v>
      </c>
      <c r="B175" s="156" t="s">
        <v>813</v>
      </c>
      <c r="C175" s="180">
        <v>9.69</v>
      </c>
      <c r="D175" s="181">
        <v>18870</v>
      </c>
      <c r="E175" s="182">
        <v>0.04</v>
      </c>
      <c r="F175" s="183">
        <v>4.7000000000000002E-3</v>
      </c>
      <c r="G175" s="183">
        <v>1.0500000000000001E-2</v>
      </c>
      <c r="H175" s="183">
        <v>1.2200000000000001E-2</v>
      </c>
      <c r="I175" s="183">
        <v>0.04</v>
      </c>
      <c r="J175" s="183">
        <v>3.5000000000000001E-3</v>
      </c>
      <c r="K175" s="183">
        <v>2E-3</v>
      </c>
      <c r="L175" s="183">
        <v>3.3E-3</v>
      </c>
      <c r="M175" s="183">
        <v>3.0800000000000001E-2</v>
      </c>
      <c r="N175" s="183">
        <v>5.1900000000000002E-2</v>
      </c>
      <c r="O175" s="183">
        <v>5.6800000000000003E-2</v>
      </c>
      <c r="P175" s="183">
        <v>-0.33479999999999999</v>
      </c>
      <c r="Q175" s="184">
        <v>48389312.57</v>
      </c>
      <c r="R175" s="74">
        <v>11.52</v>
      </c>
      <c r="S175" s="74">
        <v>0.84</v>
      </c>
      <c r="T175" s="183">
        <v>3.0000000000000001E-3</v>
      </c>
      <c r="U175" s="183">
        <v>1.1999999999999999E-3</v>
      </c>
      <c r="V175" s="183">
        <v>4.3E-3</v>
      </c>
      <c r="W175" s="183">
        <v>2.5600000000000001E-2</v>
      </c>
      <c r="X175" s="185">
        <v>0.24299999999999999</v>
      </c>
    </row>
    <row r="176" spans="1:25">
      <c r="A176" s="156" t="s">
        <v>568</v>
      </c>
      <c r="B176" s="156" t="s">
        <v>814</v>
      </c>
      <c r="C176" s="180">
        <v>94.55</v>
      </c>
      <c r="D176" s="181">
        <v>694030</v>
      </c>
      <c r="E176" s="182">
        <v>0.53</v>
      </c>
      <c r="F176" s="183">
        <v>5.5999999999999999E-3</v>
      </c>
      <c r="G176" s="183">
        <v>1.7000000000000001E-2</v>
      </c>
      <c r="H176" s="183">
        <v>3.2300000000000002E-2</v>
      </c>
      <c r="I176" s="183">
        <v>6.1699999999999998E-2</v>
      </c>
      <c r="J176" s="183">
        <v>5.7000000000000002E-3</v>
      </c>
      <c r="K176" s="183">
        <v>5.4000000000000003E-3</v>
      </c>
      <c r="L176" s="183">
        <v>5.1000000000000004E-3</v>
      </c>
      <c r="M176" s="183">
        <v>6.1699999999999998E-2</v>
      </c>
      <c r="N176" s="183">
        <v>5.8099999999999999E-2</v>
      </c>
      <c r="O176" s="183">
        <v>6.4000000000000001E-2</v>
      </c>
      <c r="P176" s="183">
        <v>8.0000000000000004E-4</v>
      </c>
      <c r="Q176" s="184">
        <v>1714436726.4000001</v>
      </c>
      <c r="R176" s="74">
        <v>83.37</v>
      </c>
      <c r="S176" s="74">
        <v>1.1299999999999999</v>
      </c>
      <c r="T176" s="183">
        <v>6.4000000000000003E-3</v>
      </c>
      <c r="U176" s="183">
        <v>2.7000000000000001E-3</v>
      </c>
      <c r="V176" s="183">
        <v>8.9999999999999993E-3</v>
      </c>
      <c r="W176" s="183">
        <v>-0.1759</v>
      </c>
    </row>
    <row r="177" spans="1:25">
      <c r="A177" s="156" t="s">
        <v>603</v>
      </c>
      <c r="B177" s="156" t="s">
        <v>816</v>
      </c>
      <c r="C177" s="180">
        <v>195.3</v>
      </c>
      <c r="D177" s="181">
        <v>3110</v>
      </c>
      <c r="E177" s="182">
        <v>1.32</v>
      </c>
      <c r="F177" s="183">
        <v>6.7999999999999996E-3</v>
      </c>
      <c r="G177" s="183">
        <v>1.8700000000000001E-2</v>
      </c>
      <c r="H177" s="183">
        <v>3.6700000000000003E-2</v>
      </c>
      <c r="I177" s="183">
        <v>7.3200000000000001E-2</v>
      </c>
      <c r="J177" s="183">
        <v>6.1999999999999998E-3</v>
      </c>
      <c r="K177" s="183">
        <v>6.1000000000000004E-3</v>
      </c>
      <c r="L177" s="183">
        <v>6.1000000000000004E-3</v>
      </c>
      <c r="M177" s="183">
        <v>7.3200000000000001E-2</v>
      </c>
      <c r="N177" s="183">
        <v>-5.1299999999999998E-2</v>
      </c>
      <c r="O177" s="183">
        <v>-4.48E-2</v>
      </c>
      <c r="P177" s="183">
        <v>-0.22800000000000001</v>
      </c>
      <c r="Q177" s="184">
        <v>131724051.70999999</v>
      </c>
      <c r="R177" s="74">
        <v>205.12</v>
      </c>
      <c r="S177" s="74">
        <v>0.95</v>
      </c>
      <c r="T177" s="183">
        <v>5.8999999999999999E-3</v>
      </c>
      <c r="U177" s="183">
        <v>4.0000000000000002E-4</v>
      </c>
      <c r="V177" s="183">
        <v>6.3E-3</v>
      </c>
      <c r="W177" s="183">
        <v>7.4700000000000003E-2</v>
      </c>
      <c r="X177" s="185">
        <v>0</v>
      </c>
    </row>
    <row r="178" spans="1:25">
      <c r="A178" s="156" t="s">
        <v>629</v>
      </c>
      <c r="B178" s="156" t="s">
        <v>816</v>
      </c>
      <c r="C178" s="180">
        <v>147.4</v>
      </c>
      <c r="D178" s="181">
        <v>713590</v>
      </c>
      <c r="E178" s="182">
        <v>2.4700000000000002</v>
      </c>
      <c r="F178" s="183">
        <v>1.6500000000000001E-2</v>
      </c>
      <c r="G178" s="183">
        <v>4.9700000000000001E-2</v>
      </c>
      <c r="H178" s="183">
        <v>9.2200000000000004E-2</v>
      </c>
      <c r="I178" s="183">
        <v>0.1583</v>
      </c>
      <c r="J178" s="183">
        <v>1.66E-2</v>
      </c>
      <c r="K178" s="183">
        <v>1.54E-2</v>
      </c>
      <c r="L178" s="183">
        <v>1.32E-2</v>
      </c>
      <c r="M178" s="183">
        <v>0.1583</v>
      </c>
      <c r="N178" s="183">
        <v>4.2099999999999999E-2</v>
      </c>
      <c r="O178" s="183">
        <v>5.9200000000000003E-2</v>
      </c>
      <c r="P178" s="183">
        <v>0.35160000000000002</v>
      </c>
      <c r="Q178" s="184">
        <v>477652105.76999998</v>
      </c>
      <c r="R178" s="74">
        <v>117.23</v>
      </c>
      <c r="S178" s="74">
        <v>1.26</v>
      </c>
      <c r="T178" s="183">
        <v>2.1399999999999999E-2</v>
      </c>
      <c r="U178" s="183">
        <v>1.0699999999999999E-2</v>
      </c>
      <c r="V178" s="183">
        <v>3.2399999999999998E-2</v>
      </c>
      <c r="W178" s="183">
        <v>0.19420000000000001</v>
      </c>
    </row>
    <row r="179" spans="1:25">
      <c r="A179" s="156" t="s">
        <v>18980</v>
      </c>
      <c r="B179" s="156" t="s">
        <v>814</v>
      </c>
      <c r="C179" s="180">
        <v>114.81</v>
      </c>
      <c r="D179" s="181">
        <v>322420</v>
      </c>
      <c r="E179" s="182">
        <v>2.5099999999999998</v>
      </c>
      <c r="F179" s="183">
        <v>2.1499999999999998E-2</v>
      </c>
      <c r="G179" s="183">
        <v>0</v>
      </c>
      <c r="H179" s="183">
        <v>0</v>
      </c>
      <c r="I179" s="183">
        <v>0</v>
      </c>
      <c r="J179" s="183">
        <v>0</v>
      </c>
      <c r="K179" s="183">
        <v>0</v>
      </c>
      <c r="L179" s="183">
        <v>0</v>
      </c>
      <c r="M179" s="183">
        <v>4.3400000000000001E-2</v>
      </c>
      <c r="N179" s="183">
        <v>-4.1300000000000003E-2</v>
      </c>
      <c r="O179" s="183">
        <v>-2.07E-2</v>
      </c>
      <c r="P179" s="183">
        <v>0.22090000000000001</v>
      </c>
      <c r="Q179" s="184">
        <v>102518925</v>
      </c>
      <c r="R179" s="74">
        <v>99.38</v>
      </c>
      <c r="S179" s="74">
        <v>1.1599999999999999</v>
      </c>
      <c r="T179" s="183">
        <v>2.7E-2</v>
      </c>
      <c r="U179" s="183">
        <v>1.4E-3</v>
      </c>
      <c r="V179" s="183">
        <v>2.8400000000000002E-2</v>
      </c>
      <c r="W179" s="183">
        <v>2.8400000000000002E-2</v>
      </c>
    </row>
    <row r="180" spans="1:25">
      <c r="A180" s="156" t="s">
        <v>582</v>
      </c>
      <c r="B180" s="156" t="s">
        <v>814</v>
      </c>
      <c r="C180" s="180">
        <v>89.79</v>
      </c>
      <c r="D180" s="181">
        <v>59830</v>
      </c>
      <c r="E180" s="182">
        <v>0.55000000000000004</v>
      </c>
      <c r="F180" s="183">
        <v>6.1999999999999998E-3</v>
      </c>
      <c r="G180" s="183">
        <v>1.83E-2</v>
      </c>
      <c r="H180" s="183">
        <v>2.92E-2</v>
      </c>
      <c r="I180" s="183">
        <v>6.1199999999999997E-2</v>
      </c>
      <c r="J180" s="183">
        <v>6.1000000000000004E-3</v>
      </c>
      <c r="K180" s="183">
        <v>4.8999999999999998E-3</v>
      </c>
      <c r="L180" s="183">
        <v>5.1000000000000004E-3</v>
      </c>
      <c r="M180" s="183">
        <v>6.1199999999999997E-2</v>
      </c>
      <c r="N180" s="183">
        <v>5.7200000000000001E-2</v>
      </c>
      <c r="O180" s="183">
        <v>6.3700000000000007E-2</v>
      </c>
      <c r="P180" s="183">
        <v>-5.5300000000000002E-2</v>
      </c>
      <c r="Q180" s="184">
        <v>466547583.61000001</v>
      </c>
      <c r="R180" s="74">
        <v>96.99</v>
      </c>
      <c r="S180" s="74">
        <v>0.93</v>
      </c>
      <c r="T180" s="183">
        <v>5.7000000000000002E-3</v>
      </c>
      <c r="U180" s="183">
        <v>3.8E-3</v>
      </c>
      <c r="V180" s="183">
        <v>9.4999999999999998E-3</v>
      </c>
      <c r="W180" s="183">
        <v>4.1799999999999997E-2</v>
      </c>
    </row>
    <row r="181" spans="1:25">
      <c r="A181" s="156" t="s">
        <v>712</v>
      </c>
      <c r="B181" s="156" t="s">
        <v>816</v>
      </c>
      <c r="C181" s="180">
        <v>92.1</v>
      </c>
      <c r="D181" s="181">
        <v>570020</v>
      </c>
      <c r="E181" s="182">
        <v>0.55000000000000004</v>
      </c>
      <c r="F181" s="183">
        <v>5.8999999999999999E-3</v>
      </c>
      <c r="G181" s="183">
        <v>1.7999999999999999E-2</v>
      </c>
      <c r="H181" s="183">
        <v>3.6400000000000002E-2</v>
      </c>
      <c r="I181" s="183">
        <v>6.7500000000000004E-2</v>
      </c>
      <c r="J181" s="183">
        <v>6.0000000000000001E-3</v>
      </c>
      <c r="K181" s="183">
        <v>6.1000000000000004E-3</v>
      </c>
      <c r="L181" s="183">
        <v>5.5999999999999999E-3</v>
      </c>
      <c r="M181" s="183">
        <v>6.7500000000000004E-2</v>
      </c>
      <c r="N181" s="183">
        <v>-5.4000000000000003E-3</v>
      </c>
      <c r="O181" s="183">
        <v>4.0000000000000002E-4</v>
      </c>
      <c r="P181" s="183">
        <v>9.2200000000000004E-2</v>
      </c>
      <c r="Q181" s="184">
        <v>727229297.87</v>
      </c>
      <c r="R181" s="74">
        <v>85.03</v>
      </c>
      <c r="S181" s="74">
        <v>1.08</v>
      </c>
      <c r="X181" s="185">
        <v>7.0000000000000007E-2</v>
      </c>
      <c r="Y181" s="185">
        <v>0.09</v>
      </c>
    </row>
    <row r="182" spans="1:25">
      <c r="A182" s="156" t="s">
        <v>668</v>
      </c>
      <c r="B182" s="156" t="s">
        <v>816</v>
      </c>
      <c r="C182" s="180">
        <v>1950</v>
      </c>
      <c r="D182" s="181">
        <v>2910</v>
      </c>
      <c r="E182" s="182">
        <v>11.38</v>
      </c>
      <c r="F182" s="183">
        <v>5.7000000000000002E-3</v>
      </c>
      <c r="G182" s="183">
        <v>1.7399999999999999E-2</v>
      </c>
      <c r="H182" s="183">
        <v>4.36E-2</v>
      </c>
      <c r="I182" s="183">
        <v>7.2700000000000001E-2</v>
      </c>
      <c r="J182" s="183">
        <v>5.7999999999999996E-3</v>
      </c>
      <c r="K182" s="183">
        <v>7.3000000000000001E-3</v>
      </c>
      <c r="L182" s="183">
        <v>6.1000000000000004E-3</v>
      </c>
      <c r="M182" s="183">
        <v>6.2300000000000001E-2</v>
      </c>
      <c r="N182" s="183">
        <v>2.0000000000000001E-4</v>
      </c>
      <c r="O182" s="183">
        <v>5.7999999999999996E-3</v>
      </c>
      <c r="P182" s="183">
        <v>-9.7900000000000001E-2</v>
      </c>
      <c r="Q182" s="184">
        <v>132379955.45999999</v>
      </c>
      <c r="R182" s="74">
        <v>2234.4499999999998</v>
      </c>
      <c r="S182" s="74">
        <v>0.87</v>
      </c>
      <c r="X182" s="185">
        <v>0</v>
      </c>
    </row>
    <row r="183" spans="1:25">
      <c r="A183" s="156" t="s">
        <v>596</v>
      </c>
      <c r="B183" s="156" t="s">
        <v>817</v>
      </c>
      <c r="C183" s="180">
        <v>108.99</v>
      </c>
      <c r="D183" s="181">
        <v>9590</v>
      </c>
      <c r="E183" s="182">
        <v>1.37</v>
      </c>
      <c r="F183" s="183">
        <v>1.2500000000000001E-2</v>
      </c>
      <c r="G183" s="183">
        <v>2.9700000000000001E-2</v>
      </c>
      <c r="H183" s="183">
        <v>4.9299999999999997E-2</v>
      </c>
      <c r="I183" s="183">
        <v>9.5200000000000007E-2</v>
      </c>
      <c r="J183" s="183">
        <v>9.9000000000000008E-3</v>
      </c>
      <c r="K183" s="183">
        <v>8.2000000000000007E-3</v>
      </c>
      <c r="L183" s="183">
        <v>7.9000000000000008E-3</v>
      </c>
      <c r="M183" s="183">
        <v>1.2500000000000001E-2</v>
      </c>
      <c r="N183" s="183">
        <v>0</v>
      </c>
      <c r="O183" s="183">
        <v>1.2500000000000001E-2</v>
      </c>
      <c r="P183" s="183">
        <v>1.2500000000000001E-2</v>
      </c>
      <c r="Q183" s="184">
        <v>44106818.770000003</v>
      </c>
      <c r="R183" s="74">
        <v>282.54000000000002</v>
      </c>
      <c r="S183" s="74">
        <v>0.39</v>
      </c>
      <c r="T183" s="183">
        <v>6.4999999999999997E-3</v>
      </c>
      <c r="U183" s="183">
        <v>-0.13</v>
      </c>
      <c r="V183" s="183">
        <v>-0.1244</v>
      </c>
      <c r="W183" s="183">
        <v>-0.59860000000000002</v>
      </c>
    </row>
    <row r="184" spans="1:25">
      <c r="A184" s="156" t="s">
        <v>599</v>
      </c>
      <c r="B184" s="156" t="s">
        <v>815</v>
      </c>
      <c r="C184" s="180">
        <v>126</v>
      </c>
      <c r="D184" s="181">
        <v>100</v>
      </c>
      <c r="E184" s="182">
        <v>0.3</v>
      </c>
      <c r="F184" s="183">
        <v>2.3E-3</v>
      </c>
      <c r="G184" s="183">
        <v>0.01</v>
      </c>
      <c r="H184" s="183">
        <v>1.78E-2</v>
      </c>
      <c r="I184" s="183">
        <v>3.8300000000000001E-2</v>
      </c>
      <c r="J184" s="183">
        <v>3.3E-3</v>
      </c>
      <c r="K184" s="183">
        <v>3.0000000000000001E-3</v>
      </c>
      <c r="L184" s="183">
        <v>3.2000000000000002E-3</v>
      </c>
      <c r="M184" s="183">
        <v>2.3E-3</v>
      </c>
      <c r="N184" s="183">
        <v>0</v>
      </c>
      <c r="O184" s="183">
        <v>2.3E-3</v>
      </c>
      <c r="P184" s="183">
        <v>2.3E-3</v>
      </c>
      <c r="Q184" s="184">
        <v>61024156.060000002</v>
      </c>
      <c r="R184" s="74">
        <v>131.72</v>
      </c>
      <c r="S184" s="74">
        <v>0.96</v>
      </c>
      <c r="X184" s="185">
        <v>0.23719999999999999</v>
      </c>
    </row>
    <row r="185" spans="1:25">
      <c r="A185" s="156" t="s">
        <v>720</v>
      </c>
      <c r="B185" s="156" t="s">
        <v>815</v>
      </c>
      <c r="C185" s="180">
        <v>164</v>
      </c>
      <c r="D185" s="181">
        <v>44060</v>
      </c>
      <c r="E185" s="182">
        <v>0.8</v>
      </c>
      <c r="F185" s="183">
        <v>4.7999999999999996E-3</v>
      </c>
      <c r="G185" s="183">
        <v>1.49E-2</v>
      </c>
      <c r="H185" s="183">
        <v>2.9700000000000001E-2</v>
      </c>
      <c r="I185" s="183">
        <v>5.96E-2</v>
      </c>
      <c r="J185" s="183">
        <v>5.0000000000000001E-3</v>
      </c>
      <c r="K185" s="183">
        <v>5.0000000000000001E-3</v>
      </c>
      <c r="L185" s="183">
        <v>5.0000000000000001E-3</v>
      </c>
      <c r="M185" s="183">
        <v>4.7999999999999996E-3</v>
      </c>
      <c r="N185" s="183">
        <v>0</v>
      </c>
      <c r="O185" s="183">
        <v>4.7999999999999996E-3</v>
      </c>
      <c r="P185" s="183">
        <v>4.7999999999999996E-3</v>
      </c>
      <c r="Q185" s="184">
        <v>730075357.63999999</v>
      </c>
      <c r="R185" s="74">
        <v>197.82</v>
      </c>
      <c r="S185" s="74">
        <v>0.83</v>
      </c>
      <c r="X185" s="185">
        <v>8.2000000000000003E-2</v>
      </c>
    </row>
    <row r="186" spans="1:25">
      <c r="A186" s="156" t="s">
        <v>722</v>
      </c>
      <c r="B186" s="156" t="s">
        <v>812</v>
      </c>
      <c r="C186" s="180">
        <v>95.39</v>
      </c>
      <c r="D186" s="181">
        <v>458320</v>
      </c>
      <c r="E186" s="182">
        <v>0.72</v>
      </c>
      <c r="F186" s="183">
        <v>7.4000000000000003E-3</v>
      </c>
      <c r="G186" s="183">
        <v>2.24E-2</v>
      </c>
      <c r="H186" s="183">
        <v>4.5400000000000003E-2</v>
      </c>
      <c r="I186" s="183">
        <v>9.5000000000000001E-2</v>
      </c>
      <c r="J186" s="183">
        <v>7.4999999999999997E-3</v>
      </c>
      <c r="K186" s="183">
        <v>7.6E-3</v>
      </c>
      <c r="L186" s="183">
        <v>7.9000000000000008E-3</v>
      </c>
      <c r="M186" s="183">
        <v>9.5000000000000001E-2</v>
      </c>
      <c r="N186" s="183">
        <v>2.1299999999999999E-2</v>
      </c>
      <c r="O186" s="183">
        <v>2.8899999999999999E-2</v>
      </c>
      <c r="P186" s="183">
        <v>3.2399999999999998E-2</v>
      </c>
      <c r="Q186" s="184">
        <v>669525079.21000004</v>
      </c>
      <c r="R186" s="74">
        <v>96.01</v>
      </c>
      <c r="S186" s="74">
        <v>0.99</v>
      </c>
      <c r="X186" s="185">
        <v>0.13800000000000001</v>
      </c>
    </row>
    <row r="187" spans="1:25">
      <c r="A187" s="156" t="s">
        <v>738</v>
      </c>
      <c r="B187" s="156"/>
      <c r="E187" s="182">
        <v>28.37</v>
      </c>
      <c r="F187" s="183">
        <v>0</v>
      </c>
      <c r="G187" s="183">
        <v>0</v>
      </c>
      <c r="H187" s="183">
        <v>0</v>
      </c>
      <c r="I187" s="183">
        <v>0</v>
      </c>
      <c r="J187" s="183">
        <v>0</v>
      </c>
      <c r="K187" s="183">
        <v>0</v>
      </c>
      <c r="L187" s="183">
        <v>0</v>
      </c>
      <c r="N187" s="183">
        <v>0</v>
      </c>
      <c r="O187" s="183">
        <v>0</v>
      </c>
      <c r="P187" s="183">
        <v>0</v>
      </c>
      <c r="Q187" s="184">
        <v>312941691.31</v>
      </c>
      <c r="R187" s="74">
        <v>20349.169999999998</v>
      </c>
    </row>
    <row r="188" spans="1:25">
      <c r="A188" s="156" t="s">
        <v>710</v>
      </c>
      <c r="B188" s="156" t="s">
        <v>70</v>
      </c>
      <c r="C188" s="180">
        <v>107.98</v>
      </c>
      <c r="D188" s="181">
        <v>35410</v>
      </c>
      <c r="E188" s="182">
        <v>0.68</v>
      </c>
      <c r="F188" s="183">
        <v>6.3E-3</v>
      </c>
      <c r="G188" s="183">
        <v>1.7999999999999999E-2</v>
      </c>
      <c r="H188" s="183">
        <v>3.7900000000000003E-2</v>
      </c>
      <c r="I188" s="183">
        <v>0</v>
      </c>
      <c r="J188" s="183">
        <v>6.0000000000000001E-3</v>
      </c>
      <c r="K188" s="183">
        <v>6.3E-3</v>
      </c>
      <c r="L188" s="183">
        <v>0</v>
      </c>
      <c r="M188" s="183">
        <v>5.8900000000000001E-2</v>
      </c>
      <c r="N188" s="183">
        <v>-1.15E-2</v>
      </c>
      <c r="O188" s="183">
        <v>-5.3E-3</v>
      </c>
      <c r="P188" s="183">
        <v>0.15290000000000001</v>
      </c>
      <c r="Q188" s="184">
        <v>330539685</v>
      </c>
      <c r="R188" s="74">
        <v>102.93</v>
      </c>
      <c r="S188" s="74">
        <v>1.05</v>
      </c>
      <c r="X188" s="185">
        <v>0</v>
      </c>
      <c r="Y188" s="185">
        <v>0</v>
      </c>
    </row>
    <row r="189" spans="1:25">
      <c r="A189" s="156" t="s">
        <v>587</v>
      </c>
      <c r="B189" s="156" t="s">
        <v>815</v>
      </c>
      <c r="C189" s="180">
        <v>71</v>
      </c>
      <c r="D189" s="181">
        <v>11240</v>
      </c>
      <c r="E189" s="182">
        <v>0.52</v>
      </c>
      <c r="F189" s="183">
        <v>7.3000000000000001E-3</v>
      </c>
      <c r="G189" s="183">
        <v>1.7500000000000002E-2</v>
      </c>
      <c r="H189" s="183">
        <v>3.5499999999999997E-2</v>
      </c>
      <c r="I189" s="183">
        <v>7.3599999999999999E-2</v>
      </c>
      <c r="J189" s="183">
        <v>5.7999999999999996E-3</v>
      </c>
      <c r="K189" s="183">
        <v>5.8999999999999999E-3</v>
      </c>
      <c r="L189" s="183">
        <v>6.1000000000000004E-3</v>
      </c>
      <c r="M189" s="183">
        <v>7.3599999999999999E-2</v>
      </c>
      <c r="N189" s="183">
        <v>0</v>
      </c>
      <c r="O189" s="183">
        <v>7.3000000000000001E-3</v>
      </c>
      <c r="P189" s="183">
        <v>-0.2059</v>
      </c>
      <c r="Q189" s="184">
        <v>177687146.38999999</v>
      </c>
      <c r="R189" s="74">
        <v>97.86</v>
      </c>
      <c r="S189" s="74">
        <v>0.73</v>
      </c>
      <c r="T189" s="183">
        <v>4.3E-3</v>
      </c>
      <c r="U189" s="183">
        <v>-6.9999999999999999E-4</v>
      </c>
      <c r="V189" s="183">
        <v>3.5999999999999999E-3</v>
      </c>
      <c r="W189" s="183">
        <v>5.2299999999999999E-2</v>
      </c>
      <c r="X189" s="185">
        <v>0</v>
      </c>
    </row>
    <row r="190" spans="1:25">
      <c r="A190" s="156" t="s">
        <v>700</v>
      </c>
      <c r="B190" s="156" t="s">
        <v>814</v>
      </c>
      <c r="C190" s="180">
        <v>94.5</v>
      </c>
      <c r="D190" s="181">
        <v>7720</v>
      </c>
      <c r="E190" s="182">
        <v>0.98</v>
      </c>
      <c r="F190" s="183">
        <v>1.0500000000000001E-2</v>
      </c>
      <c r="G190" s="183">
        <v>2.8500000000000001E-2</v>
      </c>
      <c r="H190" s="183">
        <v>3.4799999999999998E-2</v>
      </c>
      <c r="I190" s="183">
        <v>6.3799999999999996E-2</v>
      </c>
      <c r="J190" s="183">
        <v>9.4999999999999998E-3</v>
      </c>
      <c r="K190" s="183">
        <v>5.7999999999999996E-3</v>
      </c>
      <c r="L190" s="183">
        <v>5.3E-3</v>
      </c>
      <c r="M190" s="183">
        <v>5.7299999999999997E-2</v>
      </c>
      <c r="N190" s="183">
        <v>-7.3000000000000001E-3</v>
      </c>
      <c r="O190" s="183">
        <v>3.0999999999999999E-3</v>
      </c>
      <c r="P190" s="183">
        <v>2.5899999999999999E-2</v>
      </c>
      <c r="Q190" s="184">
        <v>126486240.56999999</v>
      </c>
      <c r="R190" s="74">
        <v>100.85</v>
      </c>
      <c r="S190" s="74">
        <v>0.94</v>
      </c>
      <c r="T190" s="183">
        <v>9.2999999999999992E-3</v>
      </c>
      <c r="U190" s="183">
        <v>2E-3</v>
      </c>
      <c r="V190" s="183">
        <v>1.14E-2</v>
      </c>
      <c r="W190" s="183">
        <v>4.1399999999999999E-2</v>
      </c>
    </row>
    <row r="191" spans="1:25">
      <c r="A191" s="156" t="s">
        <v>18981</v>
      </c>
      <c r="B191" s="156" t="s">
        <v>812</v>
      </c>
      <c r="C191" s="180">
        <v>104.5</v>
      </c>
      <c r="D191" s="181">
        <v>27520</v>
      </c>
      <c r="E191" s="182">
        <v>0.6</v>
      </c>
      <c r="F191" s="183">
        <v>5.5999999999999999E-3</v>
      </c>
      <c r="G191" s="183">
        <v>0</v>
      </c>
      <c r="H191" s="183">
        <v>0</v>
      </c>
      <c r="I191" s="183">
        <v>0</v>
      </c>
      <c r="J191" s="183">
        <v>0</v>
      </c>
      <c r="K191" s="183">
        <v>0</v>
      </c>
      <c r="L191" s="183">
        <v>0</v>
      </c>
      <c r="M191" s="183">
        <v>5.5999999999999999E-3</v>
      </c>
      <c r="N191" s="183">
        <v>0</v>
      </c>
      <c r="O191" s="183">
        <v>5.5999999999999999E-3</v>
      </c>
      <c r="P191" s="183">
        <v>5.5999999999999999E-3</v>
      </c>
      <c r="Q191" s="184">
        <v>32449800.41</v>
      </c>
      <c r="R191" s="74">
        <v>96.66</v>
      </c>
      <c r="S191" s="74">
        <v>1.08</v>
      </c>
      <c r="X191" s="185">
        <v>0.187</v>
      </c>
      <c r="Y191" s="185">
        <v>0</v>
      </c>
    </row>
    <row r="192" spans="1:25">
      <c r="A192" s="156" t="s">
        <v>621</v>
      </c>
      <c r="B192" s="156" t="s">
        <v>70</v>
      </c>
      <c r="C192" s="180">
        <v>140.5</v>
      </c>
      <c r="D192" s="181">
        <v>205840</v>
      </c>
      <c r="E192" s="182">
        <v>0.7</v>
      </c>
      <c r="F192" s="183">
        <v>5.0000000000000001E-3</v>
      </c>
      <c r="G192" s="183">
        <v>1.54E-2</v>
      </c>
      <c r="H192" s="183">
        <v>2.9899999999999999E-2</v>
      </c>
      <c r="I192" s="183">
        <v>6.4500000000000002E-2</v>
      </c>
      <c r="J192" s="183">
        <v>5.1000000000000004E-3</v>
      </c>
      <c r="K192" s="183">
        <v>5.0000000000000001E-3</v>
      </c>
      <c r="L192" s="183">
        <v>5.4000000000000003E-3</v>
      </c>
      <c r="M192" s="183">
        <v>6.4500000000000002E-2</v>
      </c>
      <c r="N192" s="183">
        <v>4.02E-2</v>
      </c>
      <c r="O192" s="183">
        <v>4.5400000000000003E-2</v>
      </c>
      <c r="P192" s="183">
        <v>7.7100000000000002E-2</v>
      </c>
      <c r="Q192" s="184">
        <v>808543139.63</v>
      </c>
      <c r="R192" s="74">
        <v>124.33</v>
      </c>
      <c r="S192" s="74">
        <v>1.1299999999999999</v>
      </c>
      <c r="X192" s="185">
        <v>0</v>
      </c>
      <c r="Y192" s="185">
        <v>0</v>
      </c>
    </row>
    <row r="193" spans="1:25">
      <c r="A193" s="156" t="s">
        <v>594</v>
      </c>
      <c r="B193" s="156" t="s">
        <v>812</v>
      </c>
      <c r="C193" s="180">
        <v>129.19</v>
      </c>
      <c r="D193" s="181">
        <v>5150</v>
      </c>
      <c r="E193" s="182">
        <v>0.7</v>
      </c>
      <c r="F193" s="183">
        <v>5.3E-3</v>
      </c>
      <c r="G193" s="183">
        <v>1.49E-2</v>
      </c>
      <c r="H193" s="183">
        <v>2.7400000000000001E-2</v>
      </c>
      <c r="I193" s="183">
        <v>7.3700000000000002E-2</v>
      </c>
      <c r="J193" s="183">
        <v>5.0000000000000001E-3</v>
      </c>
      <c r="K193" s="183">
        <v>4.5999999999999999E-3</v>
      </c>
      <c r="L193" s="183">
        <v>6.1000000000000004E-3</v>
      </c>
      <c r="M193" s="183">
        <v>7.3700000000000002E-2</v>
      </c>
      <c r="N193" s="183">
        <v>-0.10920000000000001</v>
      </c>
      <c r="O193" s="183">
        <v>-0.10440000000000001</v>
      </c>
      <c r="P193" s="183">
        <v>-0.18970000000000001</v>
      </c>
      <c r="Q193" s="184">
        <v>152839341.71000001</v>
      </c>
      <c r="R193" s="74">
        <v>96.99</v>
      </c>
      <c r="S193" s="74">
        <v>1.33</v>
      </c>
      <c r="T193" s="183">
        <v>7.1999999999999998E-3</v>
      </c>
      <c r="U193" s="183">
        <v>1E-3</v>
      </c>
      <c r="V193" s="183">
        <v>8.3000000000000001E-3</v>
      </c>
      <c r="W193" s="183">
        <v>-0.90810000000000002</v>
      </c>
    </row>
    <row r="194" spans="1:25">
      <c r="A194" s="156" t="s">
        <v>2115</v>
      </c>
      <c r="B194" s="156" t="s">
        <v>812</v>
      </c>
      <c r="C194" s="180">
        <v>103.3</v>
      </c>
      <c r="D194" s="181">
        <v>100</v>
      </c>
      <c r="E194" s="182">
        <v>0.59</v>
      </c>
      <c r="F194" s="183">
        <v>5.7000000000000002E-3</v>
      </c>
      <c r="G194" s="183">
        <v>1.67E-2</v>
      </c>
      <c r="H194" s="183">
        <v>3.3500000000000002E-2</v>
      </c>
      <c r="I194" s="183">
        <v>0</v>
      </c>
      <c r="J194" s="183">
        <v>5.5999999999999999E-3</v>
      </c>
      <c r="K194" s="183">
        <v>5.5999999999999999E-3</v>
      </c>
      <c r="L194" s="183">
        <v>0</v>
      </c>
      <c r="M194" s="183">
        <v>5.7000000000000002E-2</v>
      </c>
      <c r="N194" s="183">
        <v>0</v>
      </c>
      <c r="O194" s="183">
        <v>5.7000000000000002E-3</v>
      </c>
      <c r="P194" s="183">
        <v>9.3399999999999997E-2</v>
      </c>
      <c r="Q194" s="184">
        <v>53533803.920000002</v>
      </c>
      <c r="R194" s="74">
        <v>99.8</v>
      </c>
      <c r="S194" s="74">
        <v>1.04</v>
      </c>
      <c r="T194" s="183">
        <v>5.7000000000000002E-3</v>
      </c>
      <c r="U194" s="183">
        <v>-4.3E-3</v>
      </c>
      <c r="V194" s="183">
        <v>1.4E-3</v>
      </c>
      <c r="W194" s="183">
        <v>2.2800000000000001E-2</v>
      </c>
      <c r="X194" s="185">
        <v>0.13400000000000001</v>
      </c>
    </row>
    <row r="195" spans="1:25">
      <c r="A195" s="156" t="s">
        <v>613</v>
      </c>
      <c r="B195" s="156" t="s">
        <v>812</v>
      </c>
      <c r="C195" s="180">
        <v>2.99</v>
      </c>
      <c r="D195" s="181">
        <v>1166260</v>
      </c>
      <c r="E195" s="182">
        <v>0.01</v>
      </c>
      <c r="F195" s="183">
        <v>3.0999999999999999E-3</v>
      </c>
      <c r="G195" s="183">
        <v>7.9000000000000008E-3</v>
      </c>
      <c r="H195" s="183">
        <v>1.47E-2</v>
      </c>
      <c r="I195" s="183">
        <v>3.0499999999999999E-2</v>
      </c>
      <c r="J195" s="183">
        <v>2.5999999999999999E-3</v>
      </c>
      <c r="K195" s="183">
        <v>2.5000000000000001E-3</v>
      </c>
      <c r="L195" s="183">
        <v>2.5000000000000001E-3</v>
      </c>
      <c r="M195" s="183">
        <v>3.0499999999999999E-2</v>
      </c>
      <c r="N195" s="183">
        <v>-3.3E-3</v>
      </c>
      <c r="O195" s="183">
        <v>-2.9999999999999997E-4</v>
      </c>
      <c r="P195" s="183">
        <v>-0.219</v>
      </c>
      <c r="Q195" s="184">
        <v>200757686.12</v>
      </c>
      <c r="R195" s="74">
        <v>2.91</v>
      </c>
      <c r="S195" s="74">
        <v>1.03</v>
      </c>
      <c r="T195" s="183">
        <v>2.5000000000000001E-3</v>
      </c>
      <c r="U195" s="183">
        <v>5.9999999999999995E-4</v>
      </c>
      <c r="V195" s="183">
        <v>3.2000000000000002E-3</v>
      </c>
      <c r="W195" s="183">
        <v>3.5499999999999997E-2</v>
      </c>
      <c r="X195" s="185">
        <v>0.06</v>
      </c>
    </row>
    <row r="196" spans="1:25">
      <c r="A196" s="156" t="s">
        <v>731</v>
      </c>
      <c r="B196" s="156" t="s">
        <v>812</v>
      </c>
      <c r="C196" s="180">
        <v>94.02</v>
      </c>
      <c r="D196" s="181">
        <v>32110</v>
      </c>
      <c r="E196" s="182">
        <v>0.25</v>
      </c>
      <c r="F196" s="183">
        <v>2.5999999999999999E-3</v>
      </c>
      <c r="G196" s="183">
        <v>7.1000000000000004E-3</v>
      </c>
      <c r="H196" s="183">
        <v>1.43E-2</v>
      </c>
      <c r="I196" s="183">
        <v>0</v>
      </c>
      <c r="J196" s="183">
        <v>2.3999999999999998E-3</v>
      </c>
      <c r="K196" s="183">
        <v>2.3999999999999998E-3</v>
      </c>
      <c r="L196" s="183">
        <v>0</v>
      </c>
      <c r="M196" s="183">
        <v>3.1E-2</v>
      </c>
      <c r="N196" s="183">
        <v>1.4999999999999999E-2</v>
      </c>
      <c r="O196" s="183">
        <v>1.7600000000000001E-2</v>
      </c>
      <c r="P196" s="183">
        <v>-9.3700000000000006E-2</v>
      </c>
      <c r="Q196" s="184">
        <v>360061722.04000002</v>
      </c>
      <c r="R196" s="74">
        <v>100.02</v>
      </c>
      <c r="S196" s="74">
        <v>0.94</v>
      </c>
      <c r="T196" s="183">
        <v>2E-3</v>
      </c>
      <c r="U196" s="183">
        <v>1E-3</v>
      </c>
      <c r="V196" s="183">
        <v>3.0000000000000001E-3</v>
      </c>
      <c r="W196" s="183">
        <v>2.3199999999999998E-2</v>
      </c>
      <c r="X196" s="185">
        <v>0</v>
      </c>
    </row>
    <row r="197" spans="1:25">
      <c r="A197" s="156" t="s">
        <v>743</v>
      </c>
      <c r="B197" s="156" t="s">
        <v>815</v>
      </c>
      <c r="C197" s="180">
        <v>135.6</v>
      </c>
      <c r="D197" s="181">
        <v>1860</v>
      </c>
      <c r="E197" s="182">
        <v>0.57999999999999996</v>
      </c>
      <c r="F197" s="183">
        <v>4.3E-3</v>
      </c>
      <c r="G197" s="183">
        <v>1.2699999999999999E-2</v>
      </c>
      <c r="H197" s="183">
        <v>2.4400000000000002E-2</v>
      </c>
      <c r="I197" s="183">
        <v>5.1999999999999998E-2</v>
      </c>
      <c r="J197" s="183">
        <v>4.1999999999999997E-3</v>
      </c>
      <c r="K197" s="183">
        <v>4.1000000000000003E-3</v>
      </c>
      <c r="L197" s="183">
        <v>4.3E-3</v>
      </c>
      <c r="M197" s="183">
        <v>5.1999999999999998E-2</v>
      </c>
      <c r="N197" s="183">
        <v>1.5E-3</v>
      </c>
      <c r="O197" s="183">
        <v>5.7999999999999996E-3</v>
      </c>
      <c r="P197" s="183">
        <v>-5.2299999999999999E-2</v>
      </c>
      <c r="Q197" s="184">
        <v>175682340.72</v>
      </c>
      <c r="R197" s="74">
        <v>119.29</v>
      </c>
      <c r="S197" s="74">
        <v>1.1399999999999999</v>
      </c>
      <c r="T197" s="183">
        <v>4.7000000000000002E-3</v>
      </c>
      <c r="U197" s="183">
        <v>1E-4</v>
      </c>
      <c r="V197" s="183">
        <v>4.7999999999999996E-3</v>
      </c>
      <c r="W197" s="183">
        <v>5.5399999999999998E-2</v>
      </c>
      <c r="X197" s="185">
        <v>0.1183</v>
      </c>
    </row>
    <row r="198" spans="1:25">
      <c r="A198" s="156" t="s">
        <v>744</v>
      </c>
      <c r="B198" s="156" t="s">
        <v>816</v>
      </c>
      <c r="C198" s="180">
        <v>11.8</v>
      </c>
      <c r="D198" s="181">
        <v>1487380</v>
      </c>
      <c r="E198" s="182">
        <v>0.1</v>
      </c>
      <c r="F198" s="183">
        <v>8.3999999999999995E-3</v>
      </c>
      <c r="G198" s="183">
        <v>3.7400000000000003E-2</v>
      </c>
      <c r="H198" s="183">
        <v>6.3899999999999998E-2</v>
      </c>
      <c r="I198" s="183">
        <v>0</v>
      </c>
      <c r="J198" s="183">
        <v>1.2500000000000001E-2</v>
      </c>
      <c r="K198" s="183">
        <v>1.0699999999999999E-2</v>
      </c>
      <c r="L198" s="183">
        <v>0</v>
      </c>
      <c r="M198" s="183">
        <v>9.3100000000000002E-2</v>
      </c>
      <c r="N198" s="183">
        <v>-4.41E-2</v>
      </c>
      <c r="O198" s="183">
        <v>-3.61E-2</v>
      </c>
      <c r="P198" s="183">
        <v>0.32650000000000001</v>
      </c>
      <c r="Q198" s="184">
        <v>82517809.510000005</v>
      </c>
      <c r="R198" s="74">
        <v>10.51</v>
      </c>
      <c r="S198" s="74">
        <v>1.1200000000000001</v>
      </c>
      <c r="T198" s="183">
        <v>1.7899999999999999E-2</v>
      </c>
      <c r="U198" s="183">
        <v>-4.4000000000000003E-3</v>
      </c>
      <c r="V198" s="183">
        <v>1.34E-2</v>
      </c>
      <c r="W198" s="183">
        <v>0.1769</v>
      </c>
    </row>
    <row r="199" spans="1:25">
      <c r="A199" s="156" t="s">
        <v>676</v>
      </c>
      <c r="B199" s="156" t="s">
        <v>814</v>
      </c>
      <c r="C199" s="180">
        <v>99.48</v>
      </c>
      <c r="D199" s="181">
        <v>16790</v>
      </c>
      <c r="E199" s="182">
        <v>1.0900000000000001</v>
      </c>
      <c r="F199" s="183">
        <v>1.0699999999999999E-2</v>
      </c>
      <c r="G199" s="183">
        <v>2.9499999999999998E-2</v>
      </c>
      <c r="H199" s="183">
        <v>3.2899999999999999E-2</v>
      </c>
      <c r="I199" s="183">
        <v>3.2899999999999999E-2</v>
      </c>
      <c r="J199" s="183">
        <v>9.7999999999999997E-3</v>
      </c>
      <c r="K199" s="183">
        <v>5.4999999999999997E-3</v>
      </c>
      <c r="L199" s="183">
        <v>2.7000000000000001E-3</v>
      </c>
      <c r="M199" s="183">
        <v>3.2899999999999999E-2</v>
      </c>
      <c r="N199" s="183">
        <v>0.1085</v>
      </c>
      <c r="O199" s="183">
        <v>0.1203</v>
      </c>
      <c r="P199" s="183">
        <v>0.1171</v>
      </c>
      <c r="Q199" s="184">
        <v>52511148.649999999</v>
      </c>
      <c r="R199" s="74">
        <v>91.95</v>
      </c>
      <c r="S199" s="74">
        <v>1.08</v>
      </c>
    </row>
    <row r="200" spans="1:25">
      <c r="A200" s="156" t="s">
        <v>672</v>
      </c>
      <c r="B200" s="156" t="s">
        <v>814</v>
      </c>
      <c r="C200" s="180">
        <v>85.88</v>
      </c>
      <c r="D200" s="181">
        <v>214330</v>
      </c>
      <c r="E200" s="182">
        <v>0.6</v>
      </c>
      <c r="F200" s="183">
        <v>6.8999999999999999E-3</v>
      </c>
      <c r="G200" s="183">
        <v>1.8599999999999998E-2</v>
      </c>
      <c r="H200" s="183">
        <v>3.5299999999999998E-2</v>
      </c>
      <c r="I200" s="183">
        <v>7.4300000000000005E-2</v>
      </c>
      <c r="J200" s="183">
        <v>6.1999999999999998E-3</v>
      </c>
      <c r="K200" s="183">
        <v>5.8999999999999999E-3</v>
      </c>
      <c r="L200" s="183">
        <v>6.1999999999999998E-3</v>
      </c>
      <c r="M200" s="183">
        <v>7.4300000000000005E-2</v>
      </c>
      <c r="N200" s="183">
        <v>2.24E-2</v>
      </c>
      <c r="O200" s="183">
        <v>2.9499999999999998E-2</v>
      </c>
      <c r="P200" s="183">
        <v>-0.18870000000000001</v>
      </c>
      <c r="Q200" s="184">
        <v>785700703.88999999</v>
      </c>
      <c r="R200" s="74">
        <v>86.81</v>
      </c>
      <c r="S200" s="74">
        <v>0.99</v>
      </c>
      <c r="T200" s="183">
        <v>5.7999999999999996E-3</v>
      </c>
      <c r="U200" s="183">
        <v>1.0200000000000001E-2</v>
      </c>
      <c r="V200" s="183">
        <v>1.61E-2</v>
      </c>
      <c r="W200" s="183">
        <v>-0.25030000000000002</v>
      </c>
    </row>
    <row r="201" spans="1:25">
      <c r="A201" s="156" t="s">
        <v>606</v>
      </c>
      <c r="B201" s="156" t="s">
        <v>814</v>
      </c>
      <c r="C201" s="180">
        <v>93.51</v>
      </c>
      <c r="D201" s="181">
        <v>51670</v>
      </c>
      <c r="E201" s="182">
        <v>0.55000000000000004</v>
      </c>
      <c r="F201" s="183">
        <v>5.7999999999999996E-3</v>
      </c>
      <c r="G201" s="183">
        <v>1.6500000000000001E-2</v>
      </c>
      <c r="H201" s="183">
        <v>3.1600000000000003E-2</v>
      </c>
      <c r="I201" s="183">
        <v>8.1100000000000005E-2</v>
      </c>
      <c r="J201" s="183">
        <v>5.4999999999999997E-3</v>
      </c>
      <c r="K201" s="183">
        <v>5.3E-3</v>
      </c>
      <c r="L201" s="183">
        <v>6.7999999999999996E-3</v>
      </c>
      <c r="M201" s="183">
        <v>8.1100000000000005E-2</v>
      </c>
      <c r="N201" s="183">
        <v>3.0099999999999998E-2</v>
      </c>
      <c r="O201" s="183">
        <v>3.61E-2</v>
      </c>
      <c r="P201" s="183">
        <v>-7.0699999999999999E-2</v>
      </c>
      <c r="Q201" s="184">
        <v>340433575.01999998</v>
      </c>
      <c r="R201" s="74">
        <v>99.49</v>
      </c>
      <c r="S201" s="74">
        <v>0.94</v>
      </c>
      <c r="T201" s="183">
        <v>5.3E-3</v>
      </c>
      <c r="U201" s="183">
        <v>4.4999999999999997E-3</v>
      </c>
      <c r="V201" s="183">
        <v>9.7999999999999997E-3</v>
      </c>
      <c r="W201" s="183">
        <v>6.2100000000000002E-2</v>
      </c>
    </row>
    <row r="202" spans="1:25">
      <c r="A202" s="156" t="s">
        <v>18982</v>
      </c>
      <c r="B202" s="156" t="s">
        <v>815</v>
      </c>
      <c r="C202" s="180">
        <v>95.16</v>
      </c>
      <c r="D202" s="181">
        <v>3290</v>
      </c>
      <c r="E202" s="182">
        <v>0.77</v>
      </c>
      <c r="F202" s="183">
        <v>8.0000000000000002E-3</v>
      </c>
      <c r="G202" s="183">
        <v>2.0299999999999999E-2</v>
      </c>
      <c r="H202" s="183">
        <v>3.7900000000000003E-2</v>
      </c>
      <c r="I202" s="183">
        <v>7.3099999999999998E-2</v>
      </c>
      <c r="J202" s="183">
        <v>6.7999999999999996E-3</v>
      </c>
      <c r="K202" s="183">
        <v>6.3E-3</v>
      </c>
      <c r="L202" s="183">
        <v>6.1000000000000004E-3</v>
      </c>
      <c r="M202" s="183">
        <v>7.3099999999999998E-2</v>
      </c>
      <c r="N202" s="183">
        <v>1.35E-2</v>
      </c>
      <c r="O202" s="183">
        <v>2.1600000000000001E-2</v>
      </c>
      <c r="P202" s="183">
        <v>-1.5900000000000001E-2</v>
      </c>
      <c r="Q202" s="184">
        <v>93806646.730000004</v>
      </c>
      <c r="R202" s="74">
        <v>93.96</v>
      </c>
      <c r="S202" s="74">
        <v>1.01</v>
      </c>
      <c r="T202" s="183">
        <v>6.3E-3</v>
      </c>
      <c r="U202" s="183">
        <v>-2.0000000000000001E-4</v>
      </c>
      <c r="V202" s="183">
        <v>6.1000000000000004E-3</v>
      </c>
      <c r="W202" s="183">
        <v>4.8599999999999997E-2</v>
      </c>
      <c r="X202" s="185">
        <v>1.7000000000000001E-2</v>
      </c>
    </row>
    <row r="203" spans="1:25">
      <c r="A203" s="156" t="s">
        <v>1837</v>
      </c>
      <c r="B203" s="156" t="s">
        <v>814</v>
      </c>
      <c r="C203" s="180">
        <v>113.17</v>
      </c>
      <c r="D203" s="181">
        <v>365700</v>
      </c>
      <c r="E203" s="182">
        <v>1.67</v>
      </c>
      <c r="F203" s="183">
        <v>1.46E-2</v>
      </c>
      <c r="G203" s="183">
        <v>3.95E-2</v>
      </c>
      <c r="H203" s="183">
        <v>6.8599999999999994E-2</v>
      </c>
      <c r="I203" s="183">
        <v>0.1177</v>
      </c>
      <c r="J203" s="183">
        <v>1.32E-2</v>
      </c>
      <c r="K203" s="183">
        <v>1.14E-2</v>
      </c>
      <c r="L203" s="183">
        <v>9.7999999999999997E-3</v>
      </c>
      <c r="M203" s="183">
        <v>0.1177</v>
      </c>
      <c r="N203" s="183">
        <v>4.1300000000000003E-2</v>
      </c>
      <c r="O203" s="183">
        <v>5.6599999999999998E-2</v>
      </c>
      <c r="P203" s="183">
        <v>0.1991</v>
      </c>
      <c r="Q203" s="184">
        <v>941884261.03999996</v>
      </c>
      <c r="R203" s="74">
        <v>94.98</v>
      </c>
      <c r="S203" s="74">
        <v>1.19</v>
      </c>
    </row>
    <row r="204" spans="1:25">
      <c r="A204" s="156" t="s">
        <v>9195</v>
      </c>
      <c r="B204" s="156" t="s">
        <v>814</v>
      </c>
      <c r="C204" s="180">
        <v>95.78</v>
      </c>
      <c r="D204" s="181">
        <v>31930</v>
      </c>
      <c r="E204" s="182">
        <v>0.7</v>
      </c>
      <c r="F204" s="183">
        <v>7.3000000000000001E-3</v>
      </c>
      <c r="G204" s="183">
        <v>0</v>
      </c>
      <c r="H204" s="183">
        <v>0</v>
      </c>
      <c r="I204" s="183">
        <v>0</v>
      </c>
      <c r="J204" s="183">
        <v>0</v>
      </c>
      <c r="K204" s="183">
        <v>0</v>
      </c>
      <c r="L204" s="183">
        <v>0</v>
      </c>
      <c r="M204" s="183">
        <v>1.01E-2</v>
      </c>
      <c r="N204" s="183">
        <v>0</v>
      </c>
      <c r="O204" s="183">
        <v>7.3000000000000001E-3</v>
      </c>
      <c r="P204" s="183">
        <v>-7.0699999999999999E-2</v>
      </c>
      <c r="Q204" s="184">
        <v>87650453.120000005</v>
      </c>
      <c r="R204" s="74">
        <v>97.05</v>
      </c>
      <c r="S204" s="74">
        <v>0.99</v>
      </c>
    </row>
    <row r="205" spans="1:25">
      <c r="A205" s="156" t="s">
        <v>699</v>
      </c>
      <c r="B205" s="156" t="s">
        <v>816</v>
      </c>
      <c r="C205" s="180">
        <v>89.37</v>
      </c>
      <c r="D205" s="181">
        <v>211690</v>
      </c>
      <c r="E205" s="182">
        <v>0.45</v>
      </c>
      <c r="F205" s="183">
        <v>5.0000000000000001E-3</v>
      </c>
      <c r="G205" s="183">
        <v>1.4E-2</v>
      </c>
      <c r="H205" s="183">
        <v>2.6100000000000002E-2</v>
      </c>
      <c r="I205" s="183">
        <v>4.0899999999999999E-2</v>
      </c>
      <c r="J205" s="183">
        <v>4.7000000000000002E-3</v>
      </c>
      <c r="K205" s="183">
        <v>4.4000000000000003E-3</v>
      </c>
      <c r="L205" s="183">
        <v>3.3999999999999998E-3</v>
      </c>
      <c r="M205" s="183">
        <v>3.9399999999999998E-2</v>
      </c>
      <c r="N205" s="183">
        <v>8.9200000000000002E-2</v>
      </c>
      <c r="O205" s="183">
        <v>9.4700000000000006E-2</v>
      </c>
      <c r="P205" s="183">
        <v>-4.02E-2</v>
      </c>
      <c r="Q205" s="184">
        <v>487664841.20999998</v>
      </c>
      <c r="R205" s="74">
        <v>96.76</v>
      </c>
      <c r="S205" s="74">
        <v>0.92</v>
      </c>
    </row>
    <row r="206" spans="1:25">
      <c r="A206" s="156" t="s">
        <v>364</v>
      </c>
      <c r="B206" s="156" t="s">
        <v>812</v>
      </c>
      <c r="C206" s="180">
        <v>91</v>
      </c>
      <c r="D206" s="181">
        <v>652210</v>
      </c>
      <c r="E206" s="182">
        <v>0.5</v>
      </c>
      <c r="F206" s="183">
        <v>5.4000000000000003E-3</v>
      </c>
      <c r="G206" s="183">
        <v>1.6500000000000001E-2</v>
      </c>
      <c r="H206" s="183">
        <v>3.1600000000000003E-2</v>
      </c>
      <c r="I206" s="183">
        <v>6.1400000000000003E-2</v>
      </c>
      <c r="J206" s="183">
        <v>5.4999999999999997E-3</v>
      </c>
      <c r="K206" s="183">
        <v>5.3E-3</v>
      </c>
      <c r="L206" s="183">
        <v>5.1000000000000004E-3</v>
      </c>
      <c r="M206" s="183">
        <v>5.62E-2</v>
      </c>
      <c r="N206" s="183">
        <v>5.5199999999999999E-2</v>
      </c>
      <c r="O206" s="183">
        <v>6.0900000000000003E-2</v>
      </c>
      <c r="P206" s="183">
        <v>-9.7199999999999995E-2</v>
      </c>
      <c r="Q206" s="184">
        <v>2866493550.8499999</v>
      </c>
      <c r="R206" s="74">
        <v>107.61</v>
      </c>
      <c r="S206" s="74">
        <v>0.85</v>
      </c>
      <c r="X206" s="185">
        <v>0.182</v>
      </c>
      <c r="Y206" s="185">
        <v>7.8E-2</v>
      </c>
    </row>
    <row r="207" spans="1:25">
      <c r="A207" s="156" t="s">
        <v>651</v>
      </c>
      <c r="B207" s="156" t="s">
        <v>813</v>
      </c>
      <c r="C207" s="180">
        <v>72.099999999999994</v>
      </c>
      <c r="D207" s="181">
        <v>10100</v>
      </c>
      <c r="E207" s="182">
        <v>0.16</v>
      </c>
      <c r="F207" s="183">
        <v>2.2000000000000001E-3</v>
      </c>
      <c r="G207" s="183">
        <v>4.7000000000000002E-3</v>
      </c>
      <c r="H207" s="183">
        <v>7.1999999999999998E-3</v>
      </c>
      <c r="I207" s="183">
        <v>1.89E-2</v>
      </c>
      <c r="J207" s="183">
        <v>1.6000000000000001E-3</v>
      </c>
      <c r="K207" s="183">
        <v>1.1999999999999999E-3</v>
      </c>
      <c r="L207" s="183">
        <v>1.6000000000000001E-3</v>
      </c>
      <c r="M207" s="183">
        <v>1.11E-2</v>
      </c>
      <c r="N207" s="183">
        <v>-2.0400000000000001E-2</v>
      </c>
      <c r="O207" s="183">
        <v>-1.83E-2</v>
      </c>
      <c r="P207" s="183">
        <v>-0.27500000000000002</v>
      </c>
      <c r="Q207" s="184">
        <v>229181133.38</v>
      </c>
      <c r="R207" s="74">
        <v>90.84</v>
      </c>
      <c r="S207" s="74">
        <v>0.79</v>
      </c>
      <c r="X207" s="185">
        <v>0.05</v>
      </c>
    </row>
    <row r="208" spans="1:25">
      <c r="A208" s="156" t="s">
        <v>592</v>
      </c>
      <c r="B208" s="156" t="s">
        <v>814</v>
      </c>
      <c r="C208" s="180">
        <v>106.06</v>
      </c>
      <c r="D208" s="181">
        <v>632750</v>
      </c>
      <c r="E208" s="182">
        <v>1.95</v>
      </c>
      <c r="F208" s="183">
        <v>1.84E-2</v>
      </c>
      <c r="G208" s="183">
        <v>4.2999999999999997E-2</v>
      </c>
      <c r="H208" s="183">
        <v>6.4699999999999994E-2</v>
      </c>
      <c r="I208" s="183">
        <v>0.1067</v>
      </c>
      <c r="J208" s="183">
        <v>1.43E-2</v>
      </c>
      <c r="K208" s="183">
        <v>1.0800000000000001E-2</v>
      </c>
      <c r="L208" s="183">
        <v>8.8999999999999999E-3</v>
      </c>
      <c r="M208" s="183">
        <v>0.1067</v>
      </c>
      <c r="N208" s="183">
        <v>3.7400000000000003E-2</v>
      </c>
      <c r="O208" s="183">
        <v>5.6399999999999999E-2</v>
      </c>
      <c r="P208" s="183">
        <v>0.12809999999999999</v>
      </c>
      <c r="Q208" s="184">
        <v>355630782.38999999</v>
      </c>
      <c r="R208" s="74">
        <v>100.84</v>
      </c>
      <c r="S208" s="74">
        <v>1.05</v>
      </c>
    </row>
    <row r="209" spans="1:25">
      <c r="A209" s="156" t="s">
        <v>728</v>
      </c>
      <c r="B209" s="156" t="s">
        <v>814</v>
      </c>
      <c r="C209" s="180">
        <v>94</v>
      </c>
      <c r="D209" s="181">
        <v>104040</v>
      </c>
      <c r="E209" s="182">
        <v>0.69</v>
      </c>
      <c r="F209" s="183">
        <v>7.3000000000000001E-3</v>
      </c>
      <c r="G209" s="183">
        <v>2.0899999999999998E-2</v>
      </c>
      <c r="H209" s="183">
        <v>4.0599999999999997E-2</v>
      </c>
      <c r="I209" s="183">
        <v>0</v>
      </c>
      <c r="J209" s="183">
        <v>7.0000000000000001E-3</v>
      </c>
      <c r="K209" s="183">
        <v>6.7999999999999996E-3</v>
      </c>
      <c r="L209" s="183">
        <v>0</v>
      </c>
      <c r="M209" s="183">
        <v>5.7000000000000002E-2</v>
      </c>
      <c r="N209" s="183">
        <v>2.6499999999999999E-2</v>
      </c>
      <c r="O209" s="183">
        <v>3.4099999999999998E-2</v>
      </c>
      <c r="P209" s="183">
        <v>-5.1000000000000004E-3</v>
      </c>
      <c r="Q209" s="184">
        <v>136807417.53999999</v>
      </c>
      <c r="R209" s="74">
        <v>95.01</v>
      </c>
      <c r="S209" s="74">
        <v>0.99</v>
      </c>
    </row>
    <row r="210" spans="1:25">
      <c r="A210" s="156" t="s">
        <v>674</v>
      </c>
      <c r="B210" s="156" t="s">
        <v>814</v>
      </c>
      <c r="C210" s="180">
        <v>115</v>
      </c>
      <c r="D210" s="181">
        <v>6190</v>
      </c>
      <c r="E210" s="182">
        <v>1</v>
      </c>
      <c r="F210" s="183">
        <v>8.6999999999999994E-3</v>
      </c>
      <c r="G210" s="183">
        <v>2.4899999999999999E-2</v>
      </c>
      <c r="H210" s="183">
        <v>4.9200000000000001E-2</v>
      </c>
      <c r="I210" s="183">
        <v>0</v>
      </c>
      <c r="J210" s="183">
        <v>8.3000000000000001E-3</v>
      </c>
      <c r="K210" s="183">
        <v>8.2000000000000007E-3</v>
      </c>
      <c r="L210" s="183">
        <v>0</v>
      </c>
      <c r="M210" s="183">
        <v>5.8099999999999999E-2</v>
      </c>
      <c r="N210" s="183">
        <v>3.5200000000000002E-2</v>
      </c>
      <c r="O210" s="183">
        <v>4.4200000000000003E-2</v>
      </c>
      <c r="P210" s="183">
        <v>0.19470000000000001</v>
      </c>
      <c r="Q210" s="184">
        <v>63128380.380000003</v>
      </c>
      <c r="R210" s="74">
        <v>108.13</v>
      </c>
      <c r="S210" s="74">
        <v>1.06</v>
      </c>
    </row>
    <row r="211" spans="1:25">
      <c r="A211" s="156" t="s">
        <v>589</v>
      </c>
      <c r="B211" s="156" t="s">
        <v>812</v>
      </c>
      <c r="C211" s="180">
        <v>83</v>
      </c>
      <c r="D211" s="181">
        <v>322370</v>
      </c>
      <c r="E211" s="182">
        <v>0.96</v>
      </c>
      <c r="F211" s="183">
        <v>1.1599999999999999E-2</v>
      </c>
      <c r="G211" s="183">
        <v>2.7199999999999998E-2</v>
      </c>
      <c r="H211" s="183">
        <v>3.4200000000000001E-2</v>
      </c>
      <c r="I211" s="183">
        <v>0</v>
      </c>
      <c r="J211" s="183">
        <v>9.1000000000000004E-3</v>
      </c>
      <c r="K211" s="183">
        <v>5.7000000000000002E-3</v>
      </c>
      <c r="L211" s="183">
        <v>0</v>
      </c>
      <c r="M211" s="183">
        <v>6.2899999999999998E-2</v>
      </c>
      <c r="N211" s="183">
        <v>5.0500000000000003E-2</v>
      </c>
      <c r="O211" s="183">
        <v>6.2700000000000006E-2</v>
      </c>
      <c r="P211" s="183">
        <v>-0.1421</v>
      </c>
      <c r="Q211" s="184">
        <v>332574816.88999999</v>
      </c>
      <c r="R211" s="74">
        <v>83.69</v>
      </c>
      <c r="S211" s="74">
        <v>0.99</v>
      </c>
      <c r="T211" s="183">
        <v>7.7999999999999996E-3</v>
      </c>
      <c r="U211" s="183">
        <v>1.7899999999999999E-2</v>
      </c>
      <c r="V211" s="183">
        <v>2.58E-2</v>
      </c>
      <c r="W211" s="183">
        <v>-6.5199999999999994E-2</v>
      </c>
    </row>
    <row r="212" spans="1:25">
      <c r="A212" s="156"/>
      <c r="B212" s="156"/>
    </row>
    <row r="213" spans="1:25">
      <c r="A213" s="156"/>
      <c r="B213" s="156"/>
    </row>
    <row r="214" spans="1:25">
      <c r="A214" s="156"/>
      <c r="B214" s="156"/>
    </row>
    <row r="215" spans="1:25">
      <c r="A215" s="156"/>
      <c r="B215" s="156"/>
    </row>
    <row r="216" spans="1:25">
      <c r="A216" s="156"/>
      <c r="B216" s="156"/>
    </row>
    <row r="217" spans="1:25">
      <c r="A217" s="169"/>
      <c r="B217" s="169"/>
      <c r="C217" s="174"/>
      <c r="D217" s="175"/>
      <c r="E217" s="176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8"/>
      <c r="R217" s="169"/>
      <c r="S217" s="169"/>
      <c r="T217" s="177"/>
      <c r="U217" s="177"/>
      <c r="V217" s="177"/>
      <c r="W217" s="177"/>
      <c r="X217" s="179"/>
      <c r="Y217" s="179"/>
    </row>
    <row r="218" spans="1:25">
      <c r="A218" s="169"/>
      <c r="B218" s="169"/>
      <c r="C218" s="174"/>
      <c r="D218" s="175"/>
      <c r="E218" s="176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8"/>
      <c r="R218" s="169"/>
      <c r="S218" s="169"/>
      <c r="T218" s="177"/>
      <c r="U218" s="177"/>
      <c r="V218" s="177"/>
      <c r="W218" s="177"/>
      <c r="X218" s="179"/>
      <c r="Y218" s="179"/>
    </row>
    <row r="219" spans="1:25">
      <c r="A219" s="169"/>
      <c r="B219" s="169"/>
      <c r="C219" s="174"/>
      <c r="D219" s="175"/>
      <c r="E219" s="176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8"/>
      <c r="R219" s="169"/>
      <c r="S219" s="169"/>
      <c r="T219" s="177"/>
      <c r="U219" s="177"/>
      <c r="V219" s="177"/>
      <c r="W219" s="177"/>
      <c r="X219" s="179"/>
      <c r="Y219" s="179"/>
    </row>
    <row r="220" spans="1:25">
      <c r="A220" s="169"/>
      <c r="B220" s="169"/>
      <c r="C220" s="174"/>
      <c r="D220" s="175"/>
      <c r="E220" s="176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8"/>
      <c r="R220" s="169"/>
      <c r="S220" s="169"/>
      <c r="T220" s="177"/>
      <c r="U220" s="177"/>
      <c r="V220" s="177"/>
      <c r="W220" s="177"/>
      <c r="X220" s="179"/>
      <c r="Y220" s="179"/>
    </row>
    <row r="221" spans="1:25">
      <c r="A221" s="169"/>
      <c r="B221" s="169"/>
      <c r="C221" s="174"/>
      <c r="D221" s="175"/>
      <c r="E221" s="176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8"/>
      <c r="R221" s="169"/>
      <c r="S221" s="169"/>
      <c r="T221" s="177"/>
      <c r="U221" s="177"/>
      <c r="V221" s="177"/>
      <c r="W221" s="177"/>
      <c r="X221" s="179"/>
      <c r="Y221" s="179"/>
    </row>
    <row r="222" spans="1:25">
      <c r="A222" s="169"/>
      <c r="B222" s="169"/>
      <c r="C222" s="174"/>
      <c r="D222" s="175"/>
      <c r="E222" s="176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8"/>
      <c r="R222" s="169"/>
      <c r="S222" s="169"/>
      <c r="T222" s="177"/>
      <c r="U222" s="177"/>
      <c r="V222" s="177"/>
      <c r="W222" s="177"/>
      <c r="X222" s="179"/>
      <c r="Y222" s="179"/>
    </row>
    <row r="223" spans="1:25">
      <c r="A223" s="169"/>
      <c r="B223" s="169"/>
      <c r="C223" s="174"/>
      <c r="D223" s="175"/>
      <c r="E223" s="176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8"/>
      <c r="R223" s="169"/>
      <c r="S223" s="169"/>
      <c r="T223" s="177"/>
      <c r="U223" s="177"/>
      <c r="V223" s="177"/>
      <c r="W223" s="177"/>
      <c r="X223" s="179"/>
      <c r="Y223" s="179"/>
    </row>
    <row r="224" spans="1:25">
      <c r="A224" s="169"/>
      <c r="B224" s="169"/>
      <c r="C224" s="174"/>
      <c r="D224" s="175"/>
      <c r="E224" s="176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8"/>
      <c r="R224" s="169"/>
      <c r="S224" s="169"/>
      <c r="T224" s="177"/>
      <c r="U224" s="177"/>
      <c r="V224" s="177"/>
      <c r="W224" s="177"/>
      <c r="X224" s="179"/>
      <c r="Y224" s="179"/>
    </row>
    <row r="225" spans="3:25" s="169" customFormat="1">
      <c r="C225" s="174"/>
      <c r="D225" s="175"/>
      <c r="E225" s="176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8"/>
      <c r="T225" s="177"/>
      <c r="U225" s="177"/>
      <c r="V225" s="177"/>
      <c r="W225" s="177"/>
      <c r="X225" s="179"/>
      <c r="Y225" s="179"/>
    </row>
    <row r="226" spans="3:25" s="169" customFormat="1">
      <c r="C226" s="174"/>
      <c r="D226" s="175"/>
      <c r="E226" s="176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8"/>
      <c r="T226" s="177"/>
      <c r="U226" s="177"/>
      <c r="V226" s="177"/>
      <c r="W226" s="177"/>
      <c r="X226" s="179"/>
      <c r="Y226" s="179"/>
    </row>
    <row r="227" spans="3:25" s="169" customFormat="1">
      <c r="C227" s="174"/>
      <c r="D227" s="175"/>
      <c r="E227" s="176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8"/>
      <c r="T227" s="177"/>
      <c r="U227" s="177"/>
      <c r="V227" s="177"/>
      <c r="W227" s="177"/>
      <c r="X227" s="179"/>
      <c r="Y227" s="179"/>
    </row>
    <row r="228" spans="3:25" s="169" customFormat="1">
      <c r="C228" s="174"/>
      <c r="D228" s="175"/>
      <c r="E228" s="176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8"/>
      <c r="T228" s="177"/>
      <c r="U228" s="177"/>
      <c r="V228" s="177"/>
      <c r="W228" s="177"/>
      <c r="X228" s="179"/>
      <c r="Y228" s="179"/>
    </row>
    <row r="229" spans="3:25" s="169" customFormat="1">
      <c r="C229" s="174"/>
      <c r="D229" s="175"/>
      <c r="E229" s="176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8"/>
      <c r="T229" s="177"/>
      <c r="U229" s="177"/>
      <c r="V229" s="177"/>
      <c r="W229" s="177"/>
      <c r="X229" s="179"/>
      <c r="Y229" s="179"/>
    </row>
    <row r="230" spans="3:25" s="169" customFormat="1">
      <c r="C230" s="174"/>
      <c r="D230" s="175"/>
      <c r="E230" s="176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8"/>
      <c r="T230" s="177"/>
      <c r="U230" s="177"/>
      <c r="V230" s="177"/>
      <c r="W230" s="177"/>
      <c r="X230" s="179"/>
      <c r="Y230" s="179"/>
    </row>
    <row r="231" spans="3:25" s="169" customFormat="1">
      <c r="C231" s="174"/>
      <c r="D231" s="175"/>
      <c r="E231" s="176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8"/>
      <c r="T231" s="177"/>
      <c r="U231" s="177"/>
      <c r="V231" s="177"/>
      <c r="W231" s="177"/>
      <c r="X231" s="179"/>
      <c r="Y231" s="179"/>
    </row>
    <row r="232" spans="3:25" s="169" customFormat="1">
      <c r="C232" s="174"/>
      <c r="D232" s="175"/>
      <c r="E232" s="176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8"/>
      <c r="T232" s="177"/>
      <c r="U232" s="177"/>
      <c r="V232" s="177"/>
      <c r="W232" s="177"/>
      <c r="X232" s="179"/>
      <c r="Y232" s="179"/>
    </row>
    <row r="233" spans="3:25" s="169" customFormat="1">
      <c r="C233" s="174"/>
      <c r="D233" s="175"/>
      <c r="E233" s="176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8"/>
      <c r="T233" s="177"/>
      <c r="U233" s="177"/>
      <c r="V233" s="177"/>
      <c r="W233" s="177"/>
      <c r="X233" s="179"/>
      <c r="Y233" s="179"/>
    </row>
    <row r="234" spans="3:25" s="169" customFormat="1">
      <c r="C234" s="174"/>
      <c r="D234" s="175"/>
      <c r="E234" s="176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8"/>
      <c r="T234" s="177"/>
      <c r="U234" s="177"/>
      <c r="V234" s="177"/>
      <c r="W234" s="177"/>
      <c r="X234" s="179"/>
      <c r="Y234" s="179"/>
    </row>
    <row r="235" spans="3:25" s="169" customFormat="1">
      <c r="C235" s="174"/>
      <c r="D235" s="175"/>
      <c r="E235" s="176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8"/>
      <c r="T235" s="177"/>
      <c r="U235" s="177"/>
      <c r="V235" s="177"/>
      <c r="W235" s="177"/>
      <c r="X235" s="179"/>
      <c r="Y235" s="179"/>
    </row>
    <row r="236" spans="3:25" s="169" customFormat="1">
      <c r="C236" s="174"/>
      <c r="D236" s="175"/>
      <c r="E236" s="176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8"/>
      <c r="T236" s="177"/>
      <c r="U236" s="177"/>
      <c r="V236" s="177"/>
      <c r="W236" s="177"/>
      <c r="X236" s="179"/>
      <c r="Y236" s="179"/>
    </row>
    <row r="237" spans="3:25" s="169" customFormat="1">
      <c r="C237" s="174"/>
      <c r="D237" s="175"/>
      <c r="E237" s="176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8"/>
      <c r="T237" s="177"/>
      <c r="U237" s="177"/>
      <c r="V237" s="177"/>
      <c r="W237" s="177"/>
      <c r="X237" s="179"/>
      <c r="Y237" s="179"/>
    </row>
    <row r="238" spans="3:25" s="169" customFormat="1">
      <c r="C238" s="174"/>
      <c r="D238" s="175"/>
      <c r="E238" s="176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8"/>
      <c r="T238" s="177"/>
      <c r="U238" s="177"/>
      <c r="V238" s="177"/>
      <c r="W238" s="177"/>
      <c r="X238" s="179"/>
      <c r="Y238" s="179"/>
    </row>
    <row r="239" spans="3:25" s="169" customFormat="1">
      <c r="C239" s="174"/>
      <c r="D239" s="175"/>
      <c r="E239" s="176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8"/>
      <c r="T239" s="177"/>
      <c r="U239" s="177"/>
      <c r="V239" s="177"/>
      <c r="W239" s="177"/>
      <c r="X239" s="179"/>
      <c r="Y239" s="179"/>
    </row>
    <row r="240" spans="3:25" s="169" customFormat="1">
      <c r="C240" s="174"/>
      <c r="D240" s="175"/>
      <c r="E240" s="176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8"/>
      <c r="T240" s="177"/>
      <c r="U240" s="177"/>
      <c r="V240" s="177"/>
      <c r="W240" s="177"/>
      <c r="X240" s="179"/>
      <c r="Y240" s="179"/>
    </row>
    <row r="241" spans="3:25" s="169" customFormat="1">
      <c r="C241" s="174"/>
      <c r="D241" s="175"/>
      <c r="E241" s="176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8"/>
      <c r="T241" s="177"/>
      <c r="U241" s="177"/>
      <c r="V241" s="177"/>
      <c r="W241" s="177"/>
      <c r="X241" s="179"/>
      <c r="Y241" s="179"/>
    </row>
    <row r="242" spans="3:25" s="169" customFormat="1">
      <c r="C242" s="174"/>
      <c r="D242" s="175"/>
      <c r="E242" s="176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8"/>
      <c r="T242" s="177"/>
      <c r="U242" s="177"/>
      <c r="V242" s="177"/>
      <c r="W242" s="177"/>
      <c r="X242" s="179"/>
      <c r="Y242" s="179"/>
    </row>
    <row r="243" spans="3:25" s="169" customFormat="1">
      <c r="C243" s="174"/>
      <c r="D243" s="175"/>
      <c r="E243" s="176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8"/>
      <c r="T243" s="177"/>
      <c r="U243" s="177"/>
      <c r="V243" s="177"/>
      <c r="W243" s="177"/>
      <c r="X243" s="179"/>
      <c r="Y243" s="179"/>
    </row>
    <row r="244" spans="3:25" s="169" customFormat="1">
      <c r="C244" s="174"/>
      <c r="D244" s="175"/>
      <c r="E244" s="176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8"/>
      <c r="T244" s="177"/>
      <c r="U244" s="177"/>
      <c r="V244" s="177"/>
      <c r="W244" s="177"/>
      <c r="X244" s="179"/>
      <c r="Y244" s="179"/>
    </row>
    <row r="245" spans="3:25" s="169" customFormat="1">
      <c r="C245" s="174"/>
      <c r="D245" s="175"/>
      <c r="E245" s="176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8"/>
      <c r="T245" s="177"/>
      <c r="U245" s="177"/>
      <c r="V245" s="177"/>
      <c r="W245" s="177"/>
      <c r="X245" s="179"/>
      <c r="Y245" s="179"/>
    </row>
    <row r="246" spans="3:25" s="169" customFormat="1">
      <c r="C246" s="174"/>
      <c r="D246" s="175"/>
      <c r="E246" s="176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8"/>
      <c r="T246" s="177"/>
      <c r="U246" s="177"/>
      <c r="V246" s="177"/>
      <c r="W246" s="177"/>
      <c r="X246" s="179"/>
      <c r="Y246" s="179"/>
    </row>
    <row r="247" spans="3:25" s="169" customFormat="1">
      <c r="C247" s="174"/>
      <c r="D247" s="175"/>
      <c r="E247" s="176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8"/>
      <c r="T247" s="177"/>
      <c r="U247" s="177"/>
      <c r="V247" s="177"/>
      <c r="W247" s="177"/>
      <c r="X247" s="179"/>
      <c r="Y247" s="179"/>
    </row>
    <row r="248" spans="3:25" s="169" customFormat="1">
      <c r="C248" s="174"/>
      <c r="D248" s="175"/>
      <c r="E248" s="176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8"/>
      <c r="T248" s="177"/>
      <c r="U248" s="177"/>
      <c r="V248" s="177"/>
      <c r="W248" s="177"/>
      <c r="X248" s="179"/>
      <c r="Y248" s="179"/>
    </row>
    <row r="249" spans="3:25" s="169" customFormat="1">
      <c r="C249" s="174"/>
      <c r="D249" s="175"/>
      <c r="E249" s="176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8"/>
      <c r="T249" s="177"/>
      <c r="U249" s="177"/>
      <c r="V249" s="177"/>
      <c r="W249" s="177"/>
      <c r="X249" s="179"/>
      <c r="Y249" s="179"/>
    </row>
    <row r="250" spans="3:25" s="169" customFormat="1">
      <c r="C250" s="174"/>
      <c r="D250" s="175"/>
      <c r="E250" s="176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8"/>
      <c r="T250" s="177"/>
      <c r="U250" s="177"/>
      <c r="V250" s="177"/>
      <c r="W250" s="177"/>
      <c r="X250" s="179"/>
      <c r="Y250" s="179"/>
    </row>
    <row r="251" spans="3:25" s="169" customFormat="1">
      <c r="C251" s="174"/>
      <c r="D251" s="175"/>
      <c r="E251" s="176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8"/>
      <c r="T251" s="177"/>
      <c r="U251" s="177"/>
      <c r="V251" s="177"/>
      <c r="W251" s="177"/>
      <c r="X251" s="179"/>
      <c r="Y251" s="179"/>
    </row>
    <row r="252" spans="3:25" s="169" customFormat="1">
      <c r="C252" s="174"/>
      <c r="D252" s="175"/>
      <c r="E252" s="176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8"/>
      <c r="T252" s="177"/>
      <c r="U252" s="177"/>
      <c r="V252" s="177"/>
      <c r="W252" s="177"/>
      <c r="X252" s="179"/>
      <c r="Y252" s="179"/>
    </row>
    <row r="253" spans="3:25" s="169" customFormat="1">
      <c r="C253" s="174"/>
      <c r="D253" s="175"/>
      <c r="E253" s="176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8"/>
      <c r="T253" s="177"/>
      <c r="U253" s="177"/>
      <c r="V253" s="177"/>
      <c r="W253" s="177"/>
      <c r="X253" s="179"/>
      <c r="Y253" s="179"/>
    </row>
    <row r="254" spans="3:25" s="169" customFormat="1">
      <c r="C254" s="174"/>
      <c r="D254" s="175"/>
      <c r="E254" s="176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8"/>
      <c r="T254" s="177"/>
      <c r="U254" s="177"/>
      <c r="V254" s="177"/>
      <c r="W254" s="177"/>
      <c r="X254" s="179"/>
      <c r="Y254" s="179"/>
    </row>
    <row r="255" spans="3:25" s="169" customFormat="1">
      <c r="C255" s="174"/>
      <c r="D255" s="175"/>
      <c r="E255" s="176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8"/>
      <c r="T255" s="177"/>
      <c r="U255" s="177"/>
      <c r="V255" s="177"/>
      <c r="W255" s="177"/>
      <c r="X255" s="179"/>
      <c r="Y255" s="179"/>
    </row>
    <row r="256" spans="3:25" s="169" customFormat="1">
      <c r="C256" s="174"/>
      <c r="D256" s="175"/>
      <c r="E256" s="176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8"/>
      <c r="T256" s="177"/>
      <c r="U256" s="177"/>
      <c r="V256" s="177"/>
      <c r="W256" s="177"/>
      <c r="X256" s="179"/>
      <c r="Y256" s="179"/>
    </row>
    <row r="257" spans="3:25" s="169" customFormat="1">
      <c r="C257" s="174"/>
      <c r="D257" s="175"/>
      <c r="E257" s="176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8"/>
      <c r="T257" s="177"/>
      <c r="U257" s="177"/>
      <c r="V257" s="177"/>
      <c r="W257" s="177"/>
      <c r="X257" s="179"/>
      <c r="Y257" s="179"/>
    </row>
    <row r="258" spans="3:25" s="169" customFormat="1">
      <c r="C258" s="174"/>
      <c r="D258" s="175"/>
      <c r="E258" s="176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8"/>
      <c r="T258" s="177"/>
      <c r="U258" s="177"/>
      <c r="V258" s="177"/>
      <c r="W258" s="177"/>
      <c r="X258" s="179"/>
      <c r="Y258" s="179"/>
    </row>
    <row r="259" spans="3:25" s="169" customFormat="1">
      <c r="C259" s="174"/>
      <c r="D259" s="175"/>
      <c r="E259" s="176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8"/>
      <c r="T259" s="177"/>
      <c r="U259" s="177"/>
      <c r="V259" s="177"/>
      <c r="W259" s="177"/>
      <c r="X259" s="179"/>
      <c r="Y259" s="179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AQ825"/>
  <sheetViews>
    <sheetView showGridLines="0" zoomScaleNormal="100" workbookViewId="0">
      <selection activeCell="F27" sqref="F27"/>
    </sheetView>
  </sheetViews>
  <sheetFormatPr defaultColWidth="0" defaultRowHeight="15"/>
  <cols>
    <col min="1" max="1" width="66.5703125" bestFit="1" customWidth="1"/>
    <col min="2" max="2" width="9" bestFit="1" customWidth="1"/>
    <col min="3" max="3" width="13.28515625" bestFit="1" customWidth="1"/>
    <col min="4" max="4" width="19.140625" bestFit="1" customWidth="1"/>
    <col min="5" max="5" width="13.28515625" bestFit="1" customWidth="1"/>
    <col min="6" max="6" width="12.7109375" bestFit="1" customWidth="1"/>
    <col min="7" max="7" width="16.7109375" bestFit="1" customWidth="1"/>
    <col min="8" max="8" width="17.28515625" bestFit="1" customWidth="1"/>
    <col min="9" max="9" width="11.140625" bestFit="1" customWidth="1"/>
    <col min="10" max="23" width="12.140625" bestFit="1" customWidth="1"/>
    <col min="24" max="43" width="0" hidden="1" customWidth="1"/>
    <col min="44" max="16384" width="9.140625" hidden="1"/>
  </cols>
  <sheetData>
    <row r="1" spans="1:23" s="74" customFormat="1" ht="33.75" customHeight="1">
      <c r="A1" s="169"/>
      <c r="B1" s="169"/>
      <c r="C1" s="170"/>
      <c r="D1" s="170"/>
      <c r="E1" s="155"/>
      <c r="F1" s="167"/>
      <c r="G1" s="164"/>
      <c r="H1" s="164"/>
      <c r="I1" s="164"/>
      <c r="J1" s="164"/>
      <c r="K1" s="164"/>
      <c r="L1" s="164"/>
      <c r="M1" s="164"/>
      <c r="N1" s="164"/>
      <c r="O1" s="164"/>
      <c r="P1" s="155"/>
      <c r="Q1" s="155"/>
      <c r="R1" s="155"/>
      <c r="S1" s="155"/>
      <c r="T1" s="155"/>
      <c r="U1" s="155"/>
      <c r="V1" s="155"/>
      <c r="W1" s="155"/>
    </row>
    <row r="2" spans="1:23" s="74" customFormat="1">
      <c r="A2" s="173" t="s">
        <v>782</v>
      </c>
      <c r="B2" s="169"/>
      <c r="C2" s="170"/>
      <c r="D2" s="170"/>
      <c r="E2" s="155"/>
      <c r="F2" s="167"/>
      <c r="G2" s="164"/>
      <c r="H2" s="164"/>
      <c r="I2" s="164"/>
      <c r="J2" s="164"/>
      <c r="K2" s="164"/>
      <c r="L2" s="164"/>
      <c r="M2" s="164"/>
      <c r="N2" s="164"/>
      <c r="O2" s="164"/>
      <c r="P2" s="155"/>
      <c r="Q2" s="155"/>
      <c r="R2" s="155"/>
      <c r="S2" s="155"/>
      <c r="T2" s="155"/>
      <c r="U2" s="155"/>
      <c r="V2" s="155"/>
      <c r="W2" s="155"/>
    </row>
    <row r="3" spans="1:23" s="74" customFormat="1" ht="14.25">
      <c r="A3" s="168" t="s">
        <v>826</v>
      </c>
      <c r="B3" s="171" t="s">
        <v>520</v>
      </c>
      <c r="C3" s="172" t="s">
        <v>781</v>
      </c>
      <c r="D3" s="188"/>
      <c r="E3" s="155"/>
      <c r="F3" s="167"/>
      <c r="G3" s="164"/>
      <c r="H3" s="164"/>
      <c r="I3" s="164"/>
      <c r="J3" s="164"/>
      <c r="K3" s="164"/>
      <c r="L3" s="164"/>
      <c r="M3" s="164"/>
      <c r="N3" s="164"/>
      <c r="O3" s="164"/>
      <c r="P3" s="155"/>
      <c r="Q3" s="155"/>
      <c r="R3" s="155"/>
      <c r="S3" s="155"/>
      <c r="T3" s="155"/>
      <c r="U3" s="155"/>
      <c r="V3" s="155"/>
      <c r="W3" s="155"/>
    </row>
    <row r="4" spans="1:23" s="74" customFormat="1" ht="14.25">
      <c r="A4" s="169"/>
      <c r="B4" s="157" t="s">
        <v>160</v>
      </c>
      <c r="C4" s="158">
        <v>5</v>
      </c>
      <c r="D4" s="188"/>
      <c r="E4" s="155"/>
      <c r="F4" s="167"/>
      <c r="G4" s="164"/>
      <c r="H4" s="164"/>
      <c r="I4" s="164"/>
      <c r="J4" s="164"/>
      <c r="K4" s="164"/>
      <c r="L4" s="164"/>
      <c r="M4" s="164"/>
      <c r="N4" s="164"/>
      <c r="O4" s="164"/>
      <c r="P4" s="155"/>
      <c r="Q4" s="155"/>
      <c r="R4" s="155"/>
      <c r="S4" s="155"/>
      <c r="T4" s="155"/>
      <c r="U4" s="155"/>
      <c r="V4" s="155"/>
      <c r="W4" s="155"/>
    </row>
    <row r="5" spans="1:23" s="74" customFormat="1" ht="14.25">
      <c r="A5" s="169"/>
      <c r="B5" s="159" t="s">
        <v>15757</v>
      </c>
      <c r="C5" s="160">
        <v>1000</v>
      </c>
      <c r="D5" s="188"/>
      <c r="E5" s="155"/>
      <c r="F5" s="167"/>
      <c r="G5" s="164"/>
      <c r="H5" s="164"/>
      <c r="I5" s="164"/>
      <c r="J5" s="164"/>
      <c r="K5" s="164"/>
      <c r="L5" s="164"/>
      <c r="M5" s="164"/>
      <c r="N5" s="164"/>
      <c r="O5" s="164"/>
      <c r="P5" s="155"/>
      <c r="Q5" s="155"/>
      <c r="R5" s="155"/>
      <c r="S5" s="155"/>
      <c r="T5" s="155"/>
      <c r="U5" s="155"/>
      <c r="V5" s="155"/>
      <c r="W5" s="155"/>
    </row>
    <row r="6" spans="1:23" s="74" customFormat="1" ht="14.25">
      <c r="A6" s="169"/>
      <c r="B6" s="157" t="s">
        <v>1849</v>
      </c>
      <c r="C6" s="158">
        <v>1</v>
      </c>
      <c r="D6" s="188"/>
      <c r="E6" s="155"/>
      <c r="F6" s="167"/>
      <c r="G6" s="164"/>
      <c r="H6" s="164"/>
      <c r="I6" s="164"/>
      <c r="J6" s="164"/>
      <c r="K6" s="164"/>
      <c r="L6" s="164"/>
      <c r="M6" s="164"/>
      <c r="N6" s="164"/>
      <c r="O6" s="164"/>
      <c r="P6" s="155"/>
      <c r="Q6" s="155"/>
      <c r="R6" s="155"/>
      <c r="S6" s="155"/>
      <c r="T6" s="155"/>
      <c r="U6" s="155"/>
      <c r="V6" s="155"/>
      <c r="W6" s="155"/>
    </row>
    <row r="7" spans="1:23" s="74" customFormat="1" ht="14.25">
      <c r="A7" s="159" t="e" vm="1">
        <v>#VALUE!</v>
      </c>
      <c r="B7" s="74" t="str" cm="1">
        <f t="array" ref="B7">_FV(A7,"Símbolo do ticker",TRUE)</f>
        <v>RCSL4</v>
      </c>
      <c r="C7" s="160" cm="1">
        <f t="array" ref="C7">_FV(A7,"Preço")</f>
        <v>1.68</v>
      </c>
      <c r="D7" s="188"/>
      <c r="E7" s="155"/>
      <c r="F7" s="167"/>
      <c r="G7" s="164"/>
      <c r="H7" s="164"/>
      <c r="I7" s="164"/>
      <c r="J7" s="164"/>
      <c r="K7" s="164"/>
      <c r="L7" s="164"/>
      <c r="M7" s="164"/>
      <c r="N7" s="164"/>
      <c r="O7" s="164"/>
      <c r="P7" s="155"/>
      <c r="Q7" s="155"/>
      <c r="R7" s="155"/>
      <c r="S7" s="155"/>
      <c r="T7" s="155"/>
      <c r="U7" s="155"/>
      <c r="V7" s="155"/>
      <c r="W7" s="155"/>
    </row>
    <row r="8" spans="1:23" s="74" customFormat="1" ht="14.25">
      <c r="A8" s="169"/>
      <c r="B8" s="157" t="s">
        <v>15764</v>
      </c>
      <c r="C8" s="158">
        <v>789.66</v>
      </c>
      <c r="D8" s="188"/>
      <c r="E8" s="155"/>
      <c r="F8" s="167"/>
      <c r="G8" s="164"/>
      <c r="H8" s="164"/>
      <c r="I8" s="164"/>
      <c r="J8" s="164"/>
      <c r="K8" s="164"/>
      <c r="L8" s="164"/>
      <c r="M8" s="164"/>
      <c r="N8" s="164"/>
      <c r="O8" s="164"/>
      <c r="P8" s="155"/>
      <c r="Q8" s="155"/>
      <c r="R8" s="155"/>
      <c r="S8" s="155"/>
      <c r="T8" s="155"/>
      <c r="U8" s="155"/>
      <c r="V8" s="155"/>
      <c r="W8" s="155"/>
    </row>
    <row r="9" spans="1:23" s="74" customFormat="1" ht="14.25">
      <c r="A9" s="169"/>
      <c r="B9" s="159" t="s">
        <v>15763</v>
      </c>
      <c r="C9" s="160">
        <v>442.32</v>
      </c>
      <c r="D9" s="188"/>
      <c r="E9" s="155"/>
      <c r="F9" s="167"/>
      <c r="G9" s="164"/>
      <c r="H9" s="164"/>
      <c r="I9" s="164"/>
      <c r="J9" s="164"/>
      <c r="K9" s="164"/>
      <c r="L9" s="164"/>
      <c r="M9" s="164"/>
      <c r="N9" s="164"/>
      <c r="O9" s="164"/>
      <c r="P9" s="155"/>
      <c r="Q9" s="155"/>
      <c r="R9" s="155"/>
      <c r="S9" s="155"/>
      <c r="T9" s="155"/>
      <c r="U9" s="155"/>
      <c r="V9" s="155"/>
      <c r="W9" s="155"/>
    </row>
    <row r="10" spans="1:23" s="74" customFormat="1" ht="14.25">
      <c r="A10" s="169"/>
      <c r="B10" s="157" t="s">
        <v>15762</v>
      </c>
      <c r="C10" s="158">
        <v>343.8</v>
      </c>
      <c r="D10" s="188"/>
      <c r="E10" s="155"/>
      <c r="F10" s="167"/>
      <c r="G10" s="164"/>
      <c r="H10" s="164"/>
      <c r="I10" s="164"/>
      <c r="J10" s="164"/>
      <c r="K10" s="164"/>
      <c r="L10" s="164"/>
      <c r="M10" s="164"/>
      <c r="N10" s="164"/>
      <c r="O10" s="164"/>
      <c r="P10" s="155"/>
      <c r="Q10" s="155"/>
      <c r="R10" s="155"/>
      <c r="S10" s="155"/>
      <c r="T10" s="155"/>
      <c r="U10" s="155"/>
      <c r="V10" s="155"/>
      <c r="W10" s="155"/>
    </row>
    <row r="11" spans="1:23" s="74" customFormat="1" ht="14.25">
      <c r="A11" s="169"/>
      <c r="B11" s="159" t="s">
        <v>15760</v>
      </c>
      <c r="C11" s="160">
        <v>816.87</v>
      </c>
      <c r="D11" s="188"/>
      <c r="E11" s="155"/>
      <c r="F11" s="167"/>
      <c r="G11" s="164"/>
      <c r="H11" s="164"/>
      <c r="I11" s="164"/>
      <c r="J11" s="164"/>
      <c r="K11" s="164"/>
      <c r="L11" s="164"/>
      <c r="M11" s="164"/>
      <c r="N11" s="164"/>
      <c r="O11" s="164"/>
      <c r="P11" s="155"/>
      <c r="Q11" s="155"/>
      <c r="R11" s="155"/>
      <c r="S11" s="155"/>
      <c r="T11" s="155"/>
      <c r="U11" s="155"/>
      <c r="V11" s="155"/>
      <c r="W11" s="155"/>
    </row>
    <row r="12" spans="1:23" s="74" customFormat="1" ht="14.25">
      <c r="A12" s="169"/>
      <c r="B12" s="159" t="s">
        <v>15761</v>
      </c>
      <c r="C12" s="160">
        <v>400</v>
      </c>
      <c r="D12" s="188"/>
      <c r="E12" s="155"/>
      <c r="F12" s="167"/>
      <c r="G12" s="164"/>
      <c r="H12" s="164"/>
      <c r="I12" s="164"/>
      <c r="J12" s="164"/>
      <c r="K12" s="164"/>
      <c r="L12" s="164"/>
      <c r="M12" s="164"/>
      <c r="N12" s="164"/>
      <c r="O12" s="164"/>
      <c r="P12" s="155"/>
      <c r="Q12" s="155"/>
      <c r="R12" s="155"/>
      <c r="S12" s="155"/>
      <c r="T12" s="155"/>
      <c r="U12" s="155"/>
      <c r="V12" s="155"/>
      <c r="W12" s="155"/>
    </row>
    <row r="13" spans="1:23" s="74" customFormat="1" ht="14.25">
      <c r="A13" s="169"/>
      <c r="B13" s="159" t="s">
        <v>15759</v>
      </c>
      <c r="C13" s="160">
        <v>67.05</v>
      </c>
      <c r="D13" s="188"/>
      <c r="E13" s="155"/>
      <c r="F13" s="167"/>
      <c r="G13" s="164"/>
      <c r="H13" s="164"/>
      <c r="I13" s="164"/>
      <c r="J13" s="164"/>
      <c r="K13" s="164"/>
      <c r="L13" s="164"/>
      <c r="M13" s="164"/>
      <c r="N13" s="164"/>
      <c r="O13" s="164"/>
      <c r="P13" s="155"/>
      <c r="Q13" s="155"/>
      <c r="R13" s="155"/>
      <c r="S13" s="155"/>
      <c r="T13" s="155"/>
      <c r="U13" s="155"/>
      <c r="V13" s="155"/>
      <c r="W13" s="155"/>
    </row>
    <row r="14" spans="1:23" s="74" customFormat="1" ht="14.25">
      <c r="A14" s="169"/>
      <c r="B14" s="159" t="s">
        <v>15758</v>
      </c>
      <c r="C14" s="160">
        <v>555</v>
      </c>
      <c r="D14" s="188"/>
      <c r="E14" s="155"/>
      <c r="F14" s="167"/>
      <c r="G14" s="164"/>
      <c r="H14" s="164"/>
      <c r="I14" s="164"/>
      <c r="J14" s="164"/>
      <c r="K14" s="164"/>
      <c r="L14" s="164"/>
      <c r="M14" s="164"/>
      <c r="N14" s="164"/>
      <c r="O14" s="164"/>
      <c r="P14" s="155"/>
      <c r="Q14" s="155"/>
      <c r="R14" s="155"/>
      <c r="S14" s="155"/>
      <c r="T14" s="155"/>
      <c r="U14" s="155"/>
      <c r="V14" s="155"/>
      <c r="W14" s="155"/>
    </row>
    <row r="15" spans="1:23" s="74" customFormat="1" ht="14.25">
      <c r="A15" s="169"/>
      <c r="B15" s="159" t="s">
        <v>165</v>
      </c>
      <c r="C15" s="160">
        <v>1227.93</v>
      </c>
      <c r="D15" s="188"/>
      <c r="E15" s="155"/>
      <c r="F15" s="167"/>
      <c r="G15" s="164"/>
      <c r="H15" s="164"/>
      <c r="I15" s="164"/>
      <c r="J15" s="164"/>
      <c r="K15" s="164"/>
      <c r="L15" s="164"/>
      <c r="M15" s="164"/>
      <c r="N15" s="164"/>
      <c r="O15" s="164"/>
      <c r="P15" s="155"/>
      <c r="Q15" s="155"/>
      <c r="R15" s="155"/>
      <c r="S15" s="155"/>
      <c r="T15" s="155"/>
      <c r="U15" s="155"/>
      <c r="V15" s="155"/>
      <c r="W15" s="155"/>
    </row>
    <row r="16" spans="1:23" s="74" customFormat="1" ht="14.25">
      <c r="A16" s="169"/>
      <c r="B16" s="159"/>
      <c r="C16" s="160"/>
      <c r="D16" s="188"/>
      <c r="E16" s="155"/>
      <c r="F16" s="167"/>
      <c r="G16" s="164"/>
      <c r="H16" s="164"/>
      <c r="I16" s="164"/>
      <c r="J16" s="164"/>
      <c r="K16" s="164"/>
      <c r="L16" s="164"/>
      <c r="M16" s="164"/>
      <c r="N16" s="164"/>
      <c r="O16" s="164"/>
      <c r="P16" s="155"/>
      <c r="Q16" s="155"/>
      <c r="R16" s="155"/>
      <c r="S16" s="155"/>
      <c r="T16" s="155"/>
      <c r="U16" s="155"/>
      <c r="V16" s="155"/>
      <c r="W16" s="155"/>
    </row>
    <row r="17" spans="1:23" s="74" customFormat="1" ht="14.25">
      <c r="A17" s="169"/>
      <c r="B17" s="159"/>
      <c r="C17" s="160"/>
      <c r="D17" s="188"/>
      <c r="E17" s="155"/>
      <c r="F17" s="167"/>
      <c r="G17" s="164"/>
      <c r="H17" s="164"/>
      <c r="I17" s="164"/>
      <c r="J17" s="164"/>
      <c r="K17" s="164"/>
      <c r="L17" s="164"/>
      <c r="M17" s="164"/>
      <c r="N17" s="164"/>
      <c r="O17" s="164"/>
      <c r="P17" s="155"/>
      <c r="Q17" s="155"/>
      <c r="R17" s="155"/>
      <c r="S17" s="155"/>
      <c r="T17" s="155"/>
      <c r="U17" s="155"/>
      <c r="V17" s="155"/>
      <c r="W17" s="155"/>
    </row>
    <row r="18" spans="1:23" s="74" customFormat="1" ht="14.25">
      <c r="A18" s="169"/>
      <c r="B18" s="159"/>
      <c r="C18" s="160"/>
      <c r="D18" s="188"/>
      <c r="E18" s="155"/>
      <c r="F18" s="167"/>
      <c r="G18" s="164"/>
      <c r="H18" s="164"/>
      <c r="I18" s="164"/>
      <c r="J18" s="164"/>
      <c r="K18" s="164"/>
      <c r="L18" s="164"/>
      <c r="M18" s="164"/>
      <c r="N18" s="164"/>
      <c r="O18" s="164"/>
      <c r="P18" s="155"/>
      <c r="Q18" s="155"/>
      <c r="R18" s="155"/>
      <c r="S18" s="155"/>
      <c r="T18" s="155"/>
      <c r="U18" s="155"/>
      <c r="V18" s="155"/>
      <c r="W18" s="155"/>
    </row>
    <row r="19" spans="1:23" s="74" customFormat="1" ht="14.25">
      <c r="A19" s="169"/>
      <c r="B19" s="159"/>
      <c r="C19" s="160"/>
      <c r="D19" s="188"/>
      <c r="E19" s="155"/>
      <c r="F19" s="167"/>
      <c r="G19" s="164"/>
      <c r="H19" s="164"/>
      <c r="I19" s="164"/>
      <c r="J19" s="164"/>
      <c r="K19" s="164"/>
      <c r="L19" s="164"/>
      <c r="M19" s="164"/>
      <c r="N19" s="164"/>
      <c r="O19" s="164"/>
      <c r="P19" s="155"/>
      <c r="Q19" s="155"/>
      <c r="R19" s="155"/>
      <c r="S19" s="155"/>
      <c r="T19" s="155"/>
      <c r="U19" s="155"/>
      <c r="V19" s="155"/>
      <c r="W19" s="155"/>
    </row>
    <row r="20" spans="1:23" s="74" customFormat="1" ht="14.25">
      <c r="A20" s="169"/>
      <c r="B20" s="159"/>
      <c r="C20" s="160"/>
      <c r="D20" s="188"/>
      <c r="E20" s="155"/>
      <c r="F20" s="167"/>
      <c r="G20" s="164"/>
      <c r="H20" s="164"/>
      <c r="I20" s="164"/>
      <c r="J20" s="164"/>
      <c r="K20" s="164"/>
      <c r="L20" s="164"/>
      <c r="M20" s="164"/>
      <c r="N20" s="164"/>
      <c r="O20" s="164"/>
      <c r="P20" s="155"/>
      <c r="Q20" s="155"/>
      <c r="R20" s="155"/>
      <c r="S20" s="155"/>
      <c r="T20" s="155"/>
      <c r="U20" s="155"/>
      <c r="V20" s="155"/>
      <c r="W20" s="155"/>
    </row>
    <row r="21" spans="1:23" s="74" customFormat="1" ht="14.25">
      <c r="A21" s="169"/>
      <c r="B21" s="159"/>
      <c r="C21" s="160"/>
      <c r="D21" s="188"/>
      <c r="E21" s="155"/>
      <c r="F21" s="167"/>
      <c r="G21" s="164"/>
      <c r="H21" s="164"/>
      <c r="I21" s="164"/>
      <c r="J21" s="164"/>
      <c r="K21" s="164"/>
      <c r="L21" s="164"/>
      <c r="M21" s="164"/>
      <c r="N21" s="164"/>
      <c r="O21" s="164"/>
      <c r="P21" s="155"/>
      <c r="Q21" s="155"/>
      <c r="R21" s="155"/>
      <c r="S21" s="155"/>
      <c r="T21" s="155"/>
      <c r="U21" s="155"/>
      <c r="V21" s="155"/>
      <c r="W21" s="155"/>
    </row>
    <row r="22" spans="1:23" s="74" customFormat="1" ht="14.25">
      <c r="A22" s="169"/>
      <c r="B22" s="159"/>
      <c r="C22" s="160"/>
      <c r="D22" s="188"/>
      <c r="E22" s="155"/>
      <c r="F22" s="167"/>
      <c r="G22" s="164"/>
      <c r="H22" s="164"/>
      <c r="I22" s="164"/>
      <c r="J22" s="164"/>
      <c r="K22" s="164"/>
      <c r="L22" s="164"/>
      <c r="M22" s="164"/>
      <c r="N22" s="164"/>
      <c r="O22" s="164"/>
      <c r="P22" s="155"/>
      <c r="Q22" s="155"/>
      <c r="R22" s="155"/>
      <c r="S22" s="155"/>
      <c r="T22" s="155"/>
      <c r="U22" s="155"/>
      <c r="V22" s="155"/>
      <c r="W22" s="155"/>
    </row>
    <row r="23" spans="1:23" s="74" customFormat="1" ht="14.25">
      <c r="A23" s="169"/>
      <c r="B23" s="159"/>
      <c r="C23" s="160"/>
      <c r="D23" s="188"/>
      <c r="E23" s="155"/>
      <c r="F23" s="167"/>
      <c r="G23" s="164"/>
      <c r="H23" s="164"/>
      <c r="I23" s="164"/>
      <c r="J23" s="164"/>
      <c r="K23" s="164"/>
      <c r="L23" s="164"/>
      <c r="M23" s="164"/>
      <c r="N23" s="164"/>
      <c r="O23" s="164"/>
      <c r="P23" s="155"/>
      <c r="Q23" s="155"/>
      <c r="R23" s="155"/>
      <c r="S23" s="155"/>
      <c r="T23" s="155"/>
      <c r="U23" s="155"/>
      <c r="V23" s="155"/>
      <c r="W23" s="155"/>
    </row>
    <row r="24" spans="1:23" s="74" customFormat="1" ht="14.25">
      <c r="A24" s="169"/>
      <c r="B24" s="159"/>
      <c r="C24" s="160"/>
      <c r="D24" s="188"/>
      <c r="E24" s="155"/>
      <c r="F24" s="167"/>
      <c r="G24" s="164"/>
      <c r="H24" s="164"/>
      <c r="I24" s="164"/>
      <c r="J24" s="164"/>
      <c r="K24" s="164"/>
      <c r="L24" s="164"/>
      <c r="M24" s="164"/>
      <c r="N24" s="164"/>
      <c r="O24" s="164"/>
      <c r="P24" s="155"/>
      <c r="Q24" s="155"/>
      <c r="R24" s="155"/>
      <c r="S24" s="155"/>
      <c r="T24" s="155"/>
      <c r="U24" s="155"/>
      <c r="V24" s="155"/>
      <c r="W24" s="155"/>
    </row>
    <row r="25" spans="1:23" s="74" customFormat="1" ht="14.25">
      <c r="A25" s="169"/>
      <c r="B25" s="159"/>
      <c r="C25" s="160"/>
      <c r="D25" s="188"/>
      <c r="E25" s="155"/>
      <c r="F25" s="167"/>
      <c r="G25" s="164"/>
      <c r="H25" s="164"/>
      <c r="I25" s="164"/>
      <c r="J25" s="164"/>
      <c r="K25" s="164"/>
      <c r="L25" s="164"/>
      <c r="M25" s="164"/>
      <c r="N25" s="164"/>
      <c r="O25" s="164"/>
      <c r="P25" s="155"/>
      <c r="Q25" s="155"/>
      <c r="R25" s="155"/>
      <c r="S25" s="155"/>
      <c r="T25" s="155"/>
      <c r="U25" s="155"/>
      <c r="V25" s="155"/>
      <c r="W25" s="155"/>
    </row>
    <row r="26" spans="1:23" s="74" customFormat="1" ht="14.25">
      <c r="A26" s="169"/>
      <c r="B26" s="159"/>
      <c r="C26" s="160"/>
      <c r="D26" s="188"/>
      <c r="E26" s="155"/>
      <c r="F26" s="167"/>
      <c r="G26" s="164"/>
      <c r="H26" s="164"/>
      <c r="I26" s="164"/>
      <c r="J26" s="164"/>
      <c r="K26" s="164"/>
      <c r="L26" s="164"/>
      <c r="M26" s="164"/>
      <c r="N26" s="164"/>
      <c r="O26" s="164"/>
      <c r="P26" s="155"/>
      <c r="Q26" s="155"/>
      <c r="R26" s="155"/>
      <c r="S26" s="155"/>
      <c r="T26" s="155"/>
      <c r="U26" s="155"/>
      <c r="V26" s="155"/>
      <c r="W26" s="155"/>
    </row>
    <row r="27" spans="1:23" s="74" customFormat="1" ht="14.25">
      <c r="A27" s="169"/>
      <c r="B27" s="159"/>
      <c r="C27" s="160"/>
      <c r="D27" s="188"/>
      <c r="E27" s="155"/>
      <c r="F27" s="167"/>
      <c r="G27" s="164"/>
      <c r="H27" s="164"/>
      <c r="I27" s="164"/>
      <c r="J27" s="164"/>
      <c r="K27" s="164"/>
      <c r="L27" s="164"/>
      <c r="M27" s="164"/>
      <c r="N27" s="164"/>
      <c r="O27" s="164"/>
      <c r="P27" s="155"/>
      <c r="Q27" s="155"/>
      <c r="R27" s="155"/>
      <c r="S27" s="155"/>
      <c r="T27" s="155"/>
      <c r="U27" s="155"/>
      <c r="V27" s="155"/>
      <c r="W27" s="155"/>
    </row>
    <row r="28" spans="1:23" s="74" customFormat="1" ht="14.25">
      <c r="A28" s="169"/>
      <c r="B28" s="159"/>
      <c r="C28" s="160"/>
      <c r="D28" s="188"/>
      <c r="E28" s="155"/>
      <c r="F28" s="167"/>
      <c r="G28" s="164"/>
      <c r="H28" s="164"/>
      <c r="I28" s="164"/>
      <c r="J28" s="164"/>
      <c r="K28" s="164"/>
      <c r="L28" s="164"/>
      <c r="M28" s="164"/>
      <c r="N28" s="164"/>
      <c r="O28" s="164"/>
      <c r="P28" s="155"/>
      <c r="Q28" s="155"/>
      <c r="R28" s="155"/>
      <c r="S28" s="155"/>
      <c r="T28" s="155"/>
      <c r="U28" s="155"/>
      <c r="V28" s="155"/>
      <c r="W28" s="155"/>
    </row>
    <row r="29" spans="1:23" s="74" customFormat="1" ht="14.25">
      <c r="A29" s="169"/>
      <c r="B29" s="159"/>
      <c r="C29" s="160"/>
      <c r="D29" s="188"/>
      <c r="E29" s="155"/>
      <c r="F29" s="167"/>
      <c r="G29" s="164"/>
      <c r="H29" s="164"/>
      <c r="I29" s="164"/>
      <c r="J29" s="164"/>
      <c r="K29" s="164"/>
      <c r="L29" s="164"/>
      <c r="M29" s="164"/>
      <c r="N29" s="164"/>
      <c r="O29" s="164"/>
      <c r="P29" s="155"/>
      <c r="Q29" s="155"/>
      <c r="R29" s="155"/>
      <c r="S29" s="155"/>
      <c r="T29" s="155"/>
      <c r="U29" s="155"/>
      <c r="V29" s="155"/>
      <c r="W29" s="155"/>
    </row>
    <row r="30" spans="1:23" s="74" customFormat="1" ht="14.25">
      <c r="A30" s="169"/>
      <c r="B30" s="157"/>
      <c r="C30" s="158"/>
      <c r="D30" s="188"/>
      <c r="E30" s="155"/>
      <c r="F30" s="167"/>
      <c r="G30" s="164"/>
      <c r="H30" s="164"/>
      <c r="I30" s="164"/>
      <c r="J30" s="164"/>
      <c r="K30" s="164"/>
      <c r="L30" s="164"/>
      <c r="M30" s="164"/>
      <c r="N30" s="164"/>
      <c r="O30" s="164"/>
      <c r="P30" s="155"/>
      <c r="Q30" s="155"/>
      <c r="R30" s="155"/>
      <c r="S30" s="155"/>
      <c r="T30" s="155"/>
      <c r="U30" s="155"/>
      <c r="V30" s="155"/>
      <c r="W30" s="155"/>
    </row>
    <row r="31" spans="1:23" s="74" customFormat="1" ht="14.25">
      <c r="A31" s="169"/>
      <c r="B31" s="159"/>
      <c r="C31" s="160"/>
      <c r="D31" s="188"/>
      <c r="E31" s="155"/>
      <c r="F31" s="167"/>
      <c r="G31" s="164"/>
      <c r="H31" s="164"/>
      <c r="I31" s="164"/>
      <c r="J31" s="164"/>
      <c r="K31" s="164"/>
      <c r="L31" s="164"/>
      <c r="M31" s="164"/>
      <c r="N31" s="164"/>
      <c r="O31" s="164"/>
      <c r="P31" s="155"/>
      <c r="Q31" s="155"/>
      <c r="R31" s="155"/>
      <c r="S31" s="155"/>
      <c r="T31" s="155"/>
      <c r="U31" s="155"/>
      <c r="V31" s="155"/>
      <c r="W31" s="155"/>
    </row>
    <row r="32" spans="1:23" s="74" customFormat="1" ht="14.25">
      <c r="A32" s="169"/>
      <c r="B32" s="157"/>
      <c r="C32" s="158"/>
      <c r="D32" s="188"/>
      <c r="E32" s="155"/>
      <c r="F32" s="167"/>
      <c r="G32" s="164"/>
      <c r="H32" s="164"/>
      <c r="I32" s="164"/>
      <c r="J32" s="164"/>
      <c r="K32" s="164"/>
      <c r="L32" s="164"/>
      <c r="M32" s="164"/>
      <c r="N32" s="164"/>
      <c r="O32" s="164"/>
      <c r="P32" s="155"/>
      <c r="Q32" s="155"/>
      <c r="R32" s="155"/>
      <c r="S32" s="155"/>
      <c r="T32" s="155"/>
      <c r="U32" s="155"/>
      <c r="V32" s="155"/>
      <c r="W32" s="155"/>
    </row>
    <row r="33" spans="1:23" s="74" customFormat="1" ht="14.25">
      <c r="A33" s="169"/>
      <c r="B33" s="159"/>
      <c r="C33" s="160"/>
      <c r="D33" s="188"/>
      <c r="E33" s="155"/>
      <c r="F33" s="167"/>
      <c r="G33" s="164"/>
      <c r="H33" s="164"/>
      <c r="I33" s="164"/>
      <c r="J33" s="164"/>
      <c r="K33" s="164"/>
      <c r="L33" s="164"/>
      <c r="M33" s="164"/>
      <c r="N33" s="164"/>
      <c r="O33" s="164"/>
      <c r="P33" s="155"/>
      <c r="Q33" s="155"/>
      <c r="R33" s="155"/>
      <c r="S33" s="155"/>
      <c r="T33" s="155"/>
      <c r="U33" s="155"/>
      <c r="V33" s="155"/>
      <c r="W33" s="155"/>
    </row>
    <row r="34" spans="1:23" s="74" customFormat="1" ht="14.25">
      <c r="A34" s="169"/>
      <c r="B34" s="157"/>
      <c r="C34" s="158"/>
      <c r="D34" s="188"/>
      <c r="E34" s="155"/>
      <c r="F34" s="167"/>
      <c r="G34" s="164"/>
      <c r="H34" s="164"/>
      <c r="I34" s="164"/>
      <c r="J34" s="164"/>
      <c r="K34" s="164"/>
      <c r="L34" s="164"/>
      <c r="M34" s="164"/>
      <c r="N34" s="164"/>
      <c r="O34" s="164"/>
      <c r="P34" s="155"/>
      <c r="Q34" s="155"/>
      <c r="R34" s="155"/>
      <c r="S34" s="155"/>
      <c r="T34" s="155"/>
      <c r="U34" s="155"/>
      <c r="V34" s="155"/>
      <c r="W34" s="155"/>
    </row>
    <row r="35" spans="1:23" s="74" customFormat="1" ht="14.25">
      <c r="A35" s="169"/>
      <c r="B35" s="159"/>
      <c r="C35" s="160"/>
      <c r="D35" s="188"/>
      <c r="E35" s="155"/>
      <c r="F35" s="167"/>
      <c r="G35" s="164"/>
      <c r="H35" s="164"/>
      <c r="I35" s="164"/>
      <c r="J35" s="164"/>
      <c r="K35" s="164"/>
      <c r="L35" s="164"/>
      <c r="M35" s="164"/>
      <c r="N35" s="164"/>
      <c r="O35" s="164"/>
      <c r="P35" s="155"/>
      <c r="Q35" s="155"/>
      <c r="R35" s="155"/>
      <c r="S35" s="155"/>
      <c r="T35" s="155"/>
      <c r="U35" s="155"/>
      <c r="V35" s="155"/>
      <c r="W35" s="155"/>
    </row>
    <row r="36" spans="1:23" s="74" customFormat="1" ht="14.25">
      <c r="A36" s="169"/>
      <c r="B36" s="157"/>
      <c r="C36" s="158"/>
      <c r="D36" s="188"/>
      <c r="E36" s="155"/>
      <c r="F36" s="167"/>
      <c r="G36" s="164"/>
      <c r="H36" s="164"/>
      <c r="I36" s="164"/>
      <c r="J36" s="164"/>
      <c r="K36" s="164"/>
      <c r="L36" s="164"/>
      <c r="M36" s="164"/>
      <c r="N36" s="164"/>
      <c r="O36" s="164"/>
      <c r="P36" s="155"/>
      <c r="Q36" s="155"/>
      <c r="R36" s="155"/>
      <c r="S36" s="155"/>
      <c r="T36" s="155"/>
      <c r="U36" s="155"/>
      <c r="V36" s="155"/>
      <c r="W36" s="155"/>
    </row>
    <row r="37" spans="1:23" s="74" customFormat="1">
      <c r="A37" s="315" t="s">
        <v>1828</v>
      </c>
      <c r="B37" s="169"/>
      <c r="C37" s="170"/>
      <c r="D37" s="170"/>
      <c r="E37" s="155"/>
      <c r="F37" s="167"/>
      <c r="G37" s="164"/>
      <c r="H37" s="164"/>
      <c r="I37" s="164"/>
      <c r="J37" s="164"/>
      <c r="K37" s="164"/>
      <c r="L37" s="164"/>
      <c r="M37" s="164"/>
      <c r="N37" s="164"/>
      <c r="O37" s="164"/>
      <c r="P37" s="155"/>
      <c r="Q37" s="155"/>
      <c r="R37" s="155"/>
      <c r="S37" s="155"/>
      <c r="T37" s="155"/>
      <c r="U37" s="155"/>
      <c r="V37" s="155"/>
      <c r="W37" s="155"/>
    </row>
    <row r="38" spans="1:23" s="74" customFormat="1">
      <c r="A38" t="s">
        <v>1829</v>
      </c>
      <c r="B38" t="s">
        <v>27</v>
      </c>
      <c r="C38" t="s">
        <v>823</v>
      </c>
      <c r="D38" t="s">
        <v>1830</v>
      </c>
      <c r="E38" t="s">
        <v>1831</v>
      </c>
      <c r="F38" t="s">
        <v>1832</v>
      </c>
      <c r="G38" t="s">
        <v>1833</v>
      </c>
      <c r="H38" t="s">
        <v>1834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s="74" customFormat="1">
      <c r="A39" s="165" t="s">
        <v>451</v>
      </c>
      <c r="B39" s="165" t="s">
        <v>282</v>
      </c>
      <c r="C39" s="316">
        <v>11.08</v>
      </c>
      <c r="D39" s="316">
        <v>11.14</v>
      </c>
      <c r="E39" s="316">
        <v>11.14</v>
      </c>
      <c r="F39" s="317">
        <v>-5.4000000000000003E-3</v>
      </c>
      <c r="G39" s="316">
        <v>23.4</v>
      </c>
      <c r="H39" s="316">
        <v>8</v>
      </c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</row>
    <row r="40" spans="1:23" s="74" customFormat="1">
      <c r="A40" s="165" t="s">
        <v>1509</v>
      </c>
      <c r="B40" s="165" t="s">
        <v>33</v>
      </c>
      <c r="C40" s="316">
        <v>16.25</v>
      </c>
      <c r="D40" s="316">
        <v>15.87</v>
      </c>
      <c r="E40" s="316">
        <v>15.84</v>
      </c>
      <c r="F40" s="317">
        <v>2.3900000000000001E-2</v>
      </c>
      <c r="G40" s="316">
        <v>23.66</v>
      </c>
      <c r="H40" s="316">
        <v>10.61</v>
      </c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</row>
    <row r="41" spans="1:23" s="74" customFormat="1">
      <c r="A41" s="165" t="s">
        <v>1510</v>
      </c>
      <c r="B41" s="165" t="s">
        <v>46</v>
      </c>
      <c r="C41" s="316">
        <v>16.8</v>
      </c>
      <c r="D41" s="316">
        <v>16.100000000000001</v>
      </c>
      <c r="E41" s="316">
        <v>16.170000000000002</v>
      </c>
      <c r="F41" s="317">
        <v>4.3499999999999997E-2</v>
      </c>
      <c r="G41" s="316">
        <v>19.579999999999998</v>
      </c>
      <c r="H41" s="316">
        <v>10.36</v>
      </c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</row>
    <row r="42" spans="1:23" s="74" customFormat="1">
      <c r="A42" s="165" t="s">
        <v>9160</v>
      </c>
      <c r="B42" s="165" t="s">
        <v>9161</v>
      </c>
      <c r="C42" s="316">
        <v>35.58</v>
      </c>
      <c r="D42" s="316">
        <v>37.299999999999997</v>
      </c>
      <c r="E42" s="316">
        <v>35.58</v>
      </c>
      <c r="F42" s="317">
        <v>-4.6100000000000002E-2</v>
      </c>
      <c r="G42" s="316">
        <v>59.01</v>
      </c>
      <c r="H42" s="316">
        <v>0.01</v>
      </c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</row>
    <row r="43" spans="1:23" s="74" customFormat="1">
      <c r="A43" s="165" t="s">
        <v>446</v>
      </c>
      <c r="B43" s="165" t="s">
        <v>279</v>
      </c>
      <c r="C43" s="316">
        <v>27.21</v>
      </c>
      <c r="D43" s="316">
        <v>26.5</v>
      </c>
      <c r="E43" s="316">
        <v>26.5</v>
      </c>
      <c r="F43" s="317">
        <v>2.6800000000000001E-2</v>
      </c>
      <c r="G43" s="316">
        <v>27.92</v>
      </c>
      <c r="H43" s="316">
        <v>13</v>
      </c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</row>
    <row r="44" spans="1:23" s="74" customFormat="1">
      <c r="A44" s="165" t="s">
        <v>534</v>
      </c>
      <c r="B44" s="165" t="s">
        <v>389</v>
      </c>
      <c r="C44" s="316">
        <v>23.65</v>
      </c>
      <c r="D44" s="316">
        <v>23.65</v>
      </c>
      <c r="E44" s="316">
        <v>0</v>
      </c>
      <c r="F44" s="317">
        <v>0</v>
      </c>
      <c r="G44" s="316">
        <v>40</v>
      </c>
      <c r="H44" s="316">
        <v>10</v>
      </c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</row>
    <row r="45" spans="1:23" s="74" customFormat="1">
      <c r="A45" s="165" t="s">
        <v>1511</v>
      </c>
      <c r="B45" s="165" t="s">
        <v>120</v>
      </c>
      <c r="C45" s="316">
        <v>39.659999999999997</v>
      </c>
      <c r="D45" s="316">
        <v>39.81</v>
      </c>
      <c r="E45" s="316">
        <v>40.200000000000003</v>
      </c>
      <c r="F45" s="317">
        <v>-3.8E-3</v>
      </c>
      <c r="G45" s="316">
        <v>43.64</v>
      </c>
      <c r="H45" s="316">
        <v>15.76</v>
      </c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</row>
    <row r="46" spans="1:23" s="74" customFormat="1">
      <c r="A46" s="165" t="s">
        <v>419</v>
      </c>
      <c r="B46" s="165" t="s">
        <v>271</v>
      </c>
      <c r="C46" s="316">
        <v>9.1</v>
      </c>
      <c r="D46" s="316">
        <v>8.99</v>
      </c>
      <c r="E46" s="316">
        <v>8.9499999999999993</v>
      </c>
      <c r="F46" s="317">
        <v>1.2200000000000001E-2</v>
      </c>
      <c r="G46" s="316">
        <v>10.57</v>
      </c>
      <c r="H46" s="316">
        <v>8.4</v>
      </c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</row>
    <row r="47" spans="1:23" s="74" customFormat="1">
      <c r="A47" s="165" t="s">
        <v>418</v>
      </c>
      <c r="B47" s="165" t="s">
        <v>72</v>
      </c>
      <c r="C47" s="316">
        <v>26.35</v>
      </c>
      <c r="D47" s="316">
        <v>25.98</v>
      </c>
      <c r="E47" s="316">
        <v>26.09</v>
      </c>
      <c r="F47" s="317">
        <v>1.4200000000000001E-2</v>
      </c>
      <c r="G47" s="316">
        <v>55.03</v>
      </c>
      <c r="H47" s="316">
        <v>19.32</v>
      </c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</row>
    <row r="48" spans="1:23" s="74" customFormat="1">
      <c r="A48" s="165" t="s">
        <v>1512</v>
      </c>
      <c r="B48" s="165" t="s">
        <v>100</v>
      </c>
      <c r="C48" s="316">
        <v>26.35</v>
      </c>
      <c r="D48" s="316">
        <v>26.25</v>
      </c>
      <c r="E48" s="316">
        <v>26.33</v>
      </c>
      <c r="F48" s="317">
        <v>3.8E-3</v>
      </c>
      <c r="G48" s="316">
        <v>30.71</v>
      </c>
      <c r="H48" s="316">
        <v>19.559999999999999</v>
      </c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</row>
    <row r="49" spans="1:23" s="74" customFormat="1">
      <c r="A49" s="165" t="s">
        <v>421</v>
      </c>
      <c r="B49" s="165" t="s">
        <v>226</v>
      </c>
      <c r="C49" s="316">
        <v>8.81</v>
      </c>
      <c r="D49" s="316">
        <v>8.85</v>
      </c>
      <c r="E49" s="316">
        <v>8.85</v>
      </c>
      <c r="F49" s="317">
        <v>-4.4999999999999997E-3</v>
      </c>
      <c r="G49" s="316">
        <v>12.54</v>
      </c>
      <c r="H49" s="316">
        <v>8.4700000000000006</v>
      </c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</row>
    <row r="50" spans="1:23" s="74" customFormat="1">
      <c r="A50" s="165" t="s">
        <v>422</v>
      </c>
      <c r="B50" s="165" t="s">
        <v>227</v>
      </c>
      <c r="C50" s="316">
        <v>8.6300000000000008</v>
      </c>
      <c r="D50" s="316">
        <v>8.7200000000000006</v>
      </c>
      <c r="E50" s="316">
        <v>8.7200000000000006</v>
      </c>
      <c r="F50" s="317">
        <v>-1.03E-2</v>
      </c>
      <c r="G50" s="316">
        <v>9.48</v>
      </c>
      <c r="H50" s="316">
        <v>5.24</v>
      </c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</row>
    <row r="51" spans="1:23" s="74" customFormat="1">
      <c r="A51" s="165" t="s">
        <v>1513</v>
      </c>
      <c r="B51" s="165" t="s">
        <v>268</v>
      </c>
      <c r="C51" s="316">
        <v>6.22</v>
      </c>
      <c r="D51" s="316">
        <v>6.1</v>
      </c>
      <c r="E51" s="316">
        <v>6.13</v>
      </c>
      <c r="F51" s="317">
        <v>1.9699999999999999E-2</v>
      </c>
      <c r="G51" s="316">
        <v>15.35</v>
      </c>
      <c r="H51" s="316">
        <v>3.14</v>
      </c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</row>
    <row r="52" spans="1:23" s="74" customFormat="1">
      <c r="A52" s="165" t="s">
        <v>1514</v>
      </c>
      <c r="B52" s="165" t="s">
        <v>53</v>
      </c>
      <c r="C52" s="316">
        <v>36</v>
      </c>
      <c r="D52" s="316">
        <v>35.61</v>
      </c>
      <c r="E52" s="316">
        <v>35.86</v>
      </c>
      <c r="F52" s="317">
        <v>1.0999999999999999E-2</v>
      </c>
      <c r="G52" s="316">
        <v>39.9</v>
      </c>
      <c r="H52" s="316">
        <v>12.5</v>
      </c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</row>
    <row r="53" spans="1:23" s="74" customFormat="1">
      <c r="A53" s="165" t="s">
        <v>420</v>
      </c>
      <c r="B53" s="165" t="s">
        <v>320</v>
      </c>
      <c r="C53" s="316">
        <v>36.869999999999997</v>
      </c>
      <c r="D53" s="316">
        <v>34.5</v>
      </c>
      <c r="E53" s="316">
        <v>35.19</v>
      </c>
      <c r="F53" s="317">
        <v>6.8699999999999997E-2</v>
      </c>
      <c r="G53" s="316">
        <v>38.9</v>
      </c>
      <c r="H53" s="316">
        <v>11.01</v>
      </c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</row>
    <row r="54" spans="1:23" s="74" customFormat="1">
      <c r="A54" s="165" t="s">
        <v>1860</v>
      </c>
      <c r="B54" s="165" t="s">
        <v>1861</v>
      </c>
      <c r="C54" s="316">
        <v>124.75</v>
      </c>
      <c r="D54" s="316">
        <v>123.69</v>
      </c>
      <c r="E54" s="316">
        <v>124.24</v>
      </c>
      <c r="F54" s="317">
        <v>8.6E-3</v>
      </c>
      <c r="G54" s="316">
        <v>125.96</v>
      </c>
      <c r="H54" s="316">
        <v>61.6</v>
      </c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</row>
    <row r="55" spans="1:23" s="74" customFormat="1">
      <c r="A55" s="165" t="s">
        <v>1515</v>
      </c>
      <c r="B55" s="165" t="s">
        <v>115</v>
      </c>
      <c r="C55" s="316">
        <v>63.81</v>
      </c>
      <c r="D55" s="316">
        <v>63.1</v>
      </c>
      <c r="E55" s="316">
        <v>63.47</v>
      </c>
      <c r="F55" s="317">
        <v>1.1299999999999999E-2</v>
      </c>
      <c r="G55" s="316">
        <v>73.239999999999995</v>
      </c>
      <c r="H55" s="316">
        <v>31.65</v>
      </c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</row>
    <row r="56" spans="1:23" s="74" customFormat="1">
      <c r="A56" s="165" t="s">
        <v>424</v>
      </c>
      <c r="B56" s="165" t="s">
        <v>341</v>
      </c>
      <c r="C56" s="316">
        <v>3.45</v>
      </c>
      <c r="D56" s="316">
        <v>3.48</v>
      </c>
      <c r="E56" s="316">
        <v>3.53</v>
      </c>
      <c r="F56" s="317">
        <v>-8.6E-3</v>
      </c>
      <c r="G56" s="316">
        <v>4.13</v>
      </c>
      <c r="H56" s="316">
        <v>0.95</v>
      </c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</row>
    <row r="57" spans="1:23" s="74" customFormat="1">
      <c r="A57" s="165" t="s">
        <v>9162</v>
      </c>
      <c r="B57" s="165" t="s">
        <v>9163</v>
      </c>
      <c r="C57" s="316">
        <v>11.92</v>
      </c>
      <c r="D57" s="316">
        <v>11.5</v>
      </c>
      <c r="E57" s="316">
        <v>11.66</v>
      </c>
      <c r="F57" s="317">
        <v>3.6499999999999998E-2</v>
      </c>
      <c r="G57" s="316">
        <v>12.12</v>
      </c>
      <c r="H57" s="316">
        <v>5.61</v>
      </c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</row>
    <row r="58" spans="1:23" s="74" customFormat="1">
      <c r="A58" s="165" t="s">
        <v>425</v>
      </c>
      <c r="B58" s="165" t="s">
        <v>344</v>
      </c>
      <c r="C58" s="316">
        <v>4.9000000000000004</v>
      </c>
      <c r="D58" s="316">
        <v>4.8499999999999996</v>
      </c>
      <c r="E58" s="316">
        <v>4.8499999999999996</v>
      </c>
      <c r="F58" s="317">
        <v>1.03E-2</v>
      </c>
      <c r="G58" s="316">
        <v>5.84</v>
      </c>
      <c r="H58" s="316">
        <v>1.17</v>
      </c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</row>
    <row r="59" spans="1:23" s="74" customFormat="1">
      <c r="A59" s="165" t="s">
        <v>1516</v>
      </c>
      <c r="B59" s="165" t="s">
        <v>29</v>
      </c>
      <c r="C59" s="316">
        <v>37.72</v>
      </c>
      <c r="D59" s="316">
        <v>36.44</v>
      </c>
      <c r="E59" s="316">
        <v>36.78</v>
      </c>
      <c r="F59" s="317">
        <v>3.5099999999999999E-2</v>
      </c>
      <c r="G59" s="316">
        <v>62.87</v>
      </c>
      <c r="H59" s="316">
        <v>8.74</v>
      </c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</row>
    <row r="60" spans="1:23" s="74" customFormat="1">
      <c r="A60" s="165" t="s">
        <v>1517</v>
      </c>
      <c r="B60" s="165" t="s">
        <v>56</v>
      </c>
      <c r="C60" s="316">
        <v>61.85</v>
      </c>
      <c r="D60" s="316">
        <v>60.11</v>
      </c>
      <c r="E60" s="316">
        <v>60.47</v>
      </c>
      <c r="F60" s="317">
        <v>2.8899999999999999E-2</v>
      </c>
      <c r="G60" s="316">
        <v>69.75</v>
      </c>
      <c r="H60" s="316">
        <v>29.26</v>
      </c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</row>
    <row r="61" spans="1:23" s="74" customFormat="1">
      <c r="A61" s="165" t="s">
        <v>426</v>
      </c>
      <c r="B61" s="165" t="s">
        <v>401</v>
      </c>
      <c r="C61" s="316">
        <v>82</v>
      </c>
      <c r="D61" s="316">
        <v>81</v>
      </c>
      <c r="E61" s="316">
        <v>82</v>
      </c>
      <c r="F61" s="317">
        <v>1.23E-2</v>
      </c>
      <c r="G61" s="316">
        <v>139</v>
      </c>
      <c r="H61" s="316">
        <v>52.08</v>
      </c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</row>
    <row r="62" spans="1:23" s="74" customFormat="1">
      <c r="A62" s="165" t="s">
        <v>441</v>
      </c>
      <c r="B62" s="165" t="s">
        <v>386</v>
      </c>
      <c r="C62" s="316">
        <v>15.5</v>
      </c>
      <c r="D62" s="316">
        <v>15.8</v>
      </c>
      <c r="E62" s="316">
        <v>15.7</v>
      </c>
      <c r="F62" s="317">
        <v>-1.9E-2</v>
      </c>
      <c r="G62" s="316">
        <v>23.3</v>
      </c>
      <c r="H62" s="316">
        <v>6</v>
      </c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</row>
    <row r="63" spans="1:23" s="74" customFormat="1">
      <c r="A63" s="165" t="s">
        <v>430</v>
      </c>
      <c r="B63" s="165" t="s">
        <v>285</v>
      </c>
      <c r="C63" s="316">
        <v>41.72</v>
      </c>
      <c r="D63" s="316">
        <v>41.4</v>
      </c>
      <c r="E63" s="316">
        <v>41.4</v>
      </c>
      <c r="F63" s="317">
        <v>7.7000000000000002E-3</v>
      </c>
      <c r="G63" s="316">
        <v>45</v>
      </c>
      <c r="H63" s="316">
        <v>24.01</v>
      </c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</row>
    <row r="64" spans="1:23" s="74" customFormat="1">
      <c r="A64" s="165" t="s">
        <v>1518</v>
      </c>
      <c r="B64" s="165" t="s">
        <v>34</v>
      </c>
      <c r="C64" s="316">
        <v>39.5</v>
      </c>
      <c r="D64" s="316">
        <v>39.14</v>
      </c>
      <c r="E64" s="316">
        <v>39.659999999999997</v>
      </c>
      <c r="F64" s="317">
        <v>9.1999999999999998E-3</v>
      </c>
      <c r="G64" s="316">
        <v>52.36</v>
      </c>
      <c r="H64" s="316">
        <v>21.91</v>
      </c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</row>
    <row r="65" spans="1:23" s="74" customFormat="1">
      <c r="A65" s="165" t="s">
        <v>1519</v>
      </c>
      <c r="B65" s="165" t="s">
        <v>190</v>
      </c>
      <c r="C65" s="316">
        <v>24.1</v>
      </c>
      <c r="D65" s="316">
        <v>24.09</v>
      </c>
      <c r="E65" s="316">
        <v>24.14</v>
      </c>
      <c r="F65" s="317">
        <v>4.0000000000000002E-4</v>
      </c>
      <c r="G65" s="316">
        <v>30.58</v>
      </c>
      <c r="H65" s="316">
        <v>14.05</v>
      </c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</row>
    <row r="66" spans="1:23" s="74" customFormat="1">
      <c r="A66" s="165" t="s">
        <v>1520</v>
      </c>
      <c r="B66" s="165" t="s">
        <v>21</v>
      </c>
      <c r="C66" s="316">
        <v>27.09</v>
      </c>
      <c r="D66" s="316">
        <v>27.11</v>
      </c>
      <c r="E66" s="316">
        <v>27.26</v>
      </c>
      <c r="F66" s="317">
        <v>-6.9999999999999999E-4</v>
      </c>
      <c r="G66" s="316">
        <v>32.33</v>
      </c>
      <c r="H66" s="316">
        <v>15.73</v>
      </c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</row>
    <row r="67" spans="1:23" s="74" customFormat="1">
      <c r="A67" s="165" t="s">
        <v>445</v>
      </c>
      <c r="B67" s="165" t="s">
        <v>336</v>
      </c>
      <c r="C67" s="316">
        <v>2.11</v>
      </c>
      <c r="D67" s="316">
        <v>2.06</v>
      </c>
      <c r="E67" s="316">
        <v>2.09</v>
      </c>
      <c r="F67" s="317">
        <v>2.4299999999999999E-2</v>
      </c>
      <c r="G67" s="316">
        <v>6.7</v>
      </c>
      <c r="H67" s="316">
        <v>1.18</v>
      </c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</row>
    <row r="68" spans="1:23" s="74" customFormat="1">
      <c r="A68" s="165" t="s">
        <v>1521</v>
      </c>
      <c r="B68" s="165" t="s">
        <v>58</v>
      </c>
      <c r="C68" s="316">
        <v>29.44</v>
      </c>
      <c r="D68" s="316">
        <v>29.25</v>
      </c>
      <c r="E68" s="316">
        <v>29.3</v>
      </c>
      <c r="F68" s="317">
        <v>6.4999999999999997E-3</v>
      </c>
      <c r="G68" s="316">
        <v>37.799999999999997</v>
      </c>
      <c r="H68" s="316">
        <v>22.04</v>
      </c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</row>
    <row r="69" spans="1:23" s="74" customFormat="1">
      <c r="A69" s="165" t="s">
        <v>1862</v>
      </c>
      <c r="B69" s="165" t="s">
        <v>1522</v>
      </c>
      <c r="C69" s="316">
        <v>18.5</v>
      </c>
      <c r="D69" s="316">
        <v>18.97</v>
      </c>
      <c r="E69" s="316">
        <v>19.489999999999998</v>
      </c>
      <c r="F69" s="317">
        <v>-2.4799999999999999E-2</v>
      </c>
      <c r="G69" s="316">
        <v>19.489999999999998</v>
      </c>
      <c r="H69" s="316">
        <v>10</v>
      </c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</row>
    <row r="70" spans="1:23" s="74" customFormat="1">
      <c r="A70" s="165" t="s">
        <v>440</v>
      </c>
      <c r="B70" s="165" t="s">
        <v>414</v>
      </c>
      <c r="C70" s="316">
        <v>10.99</v>
      </c>
      <c r="D70" s="316">
        <v>10.3</v>
      </c>
      <c r="E70" s="316">
        <v>10.78</v>
      </c>
      <c r="F70" s="317">
        <v>6.7000000000000004E-2</v>
      </c>
      <c r="G70" s="316">
        <v>23.4</v>
      </c>
      <c r="H70" s="316">
        <v>6</v>
      </c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</row>
    <row r="71" spans="1:23" s="74" customFormat="1">
      <c r="A71" s="165" t="s">
        <v>1523</v>
      </c>
      <c r="B71" s="165" t="s">
        <v>49</v>
      </c>
      <c r="C71" s="316">
        <v>9.99</v>
      </c>
      <c r="D71" s="316">
        <v>9.61</v>
      </c>
      <c r="E71" s="316">
        <v>9.68</v>
      </c>
      <c r="F71" s="317">
        <v>3.95E-2</v>
      </c>
      <c r="G71" s="316">
        <v>15.3</v>
      </c>
      <c r="H71" s="316">
        <v>5.81</v>
      </c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</row>
    <row r="72" spans="1:23" s="74" customFormat="1">
      <c r="A72" s="165" t="s">
        <v>439</v>
      </c>
      <c r="B72" s="165" t="s">
        <v>270</v>
      </c>
      <c r="C72" s="316">
        <v>5.47</v>
      </c>
      <c r="D72" s="316">
        <v>5.38</v>
      </c>
      <c r="E72" s="316">
        <v>5.38</v>
      </c>
      <c r="F72" s="317">
        <v>1.67E-2</v>
      </c>
      <c r="G72" s="316">
        <v>7.7</v>
      </c>
      <c r="H72" s="316">
        <v>4.47</v>
      </c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</row>
    <row r="73" spans="1:23" s="74" customFormat="1">
      <c r="A73" s="165" t="s">
        <v>6457</v>
      </c>
      <c r="B73" s="165" t="s">
        <v>6458</v>
      </c>
      <c r="C73" s="316">
        <v>6.09</v>
      </c>
      <c r="D73" s="316">
        <v>6.05</v>
      </c>
      <c r="E73" s="316">
        <v>6.12</v>
      </c>
      <c r="F73" s="317">
        <v>6.6E-3</v>
      </c>
      <c r="G73" s="316">
        <v>9.32</v>
      </c>
      <c r="H73" s="316">
        <v>4.5599999999999996</v>
      </c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</row>
    <row r="74" spans="1:23" s="74" customFormat="1">
      <c r="A74" s="165" t="s">
        <v>1838</v>
      </c>
      <c r="B74" s="165" t="s">
        <v>236</v>
      </c>
      <c r="C74" s="316">
        <v>126.04</v>
      </c>
      <c r="D74" s="316">
        <v>127.8</v>
      </c>
      <c r="E74" s="316">
        <v>128.29</v>
      </c>
      <c r="F74" s="317">
        <v>-1.38E-2</v>
      </c>
      <c r="G74" s="316">
        <v>132</v>
      </c>
      <c r="H74" s="316">
        <v>19.79</v>
      </c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</row>
    <row r="75" spans="1:23" s="74" customFormat="1">
      <c r="A75" s="165" t="s">
        <v>1863</v>
      </c>
      <c r="B75" s="165" t="s">
        <v>234</v>
      </c>
      <c r="C75" s="316">
        <v>42.49</v>
      </c>
      <c r="D75" s="316">
        <v>42.18</v>
      </c>
      <c r="E75" s="316">
        <v>42.19</v>
      </c>
      <c r="F75" s="317">
        <v>7.3000000000000001E-3</v>
      </c>
      <c r="G75" s="316">
        <v>44.26</v>
      </c>
      <c r="H75" s="316">
        <v>7.61</v>
      </c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</row>
    <row r="76" spans="1:23" s="74" customFormat="1">
      <c r="A76" s="165" t="s">
        <v>1788</v>
      </c>
      <c r="B76" s="165" t="s">
        <v>235</v>
      </c>
      <c r="C76" s="316">
        <v>41.64</v>
      </c>
      <c r="D76" s="316">
        <v>41.85</v>
      </c>
      <c r="E76" s="316">
        <v>42.22</v>
      </c>
      <c r="F76" s="317">
        <v>-5.0000000000000001E-3</v>
      </c>
      <c r="G76" s="316">
        <v>43.86</v>
      </c>
      <c r="H76" s="316">
        <v>5.79</v>
      </c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</row>
    <row r="77" spans="1:23" s="74" customFormat="1">
      <c r="A77" s="165" t="s">
        <v>7357</v>
      </c>
      <c r="B77" s="165" t="s">
        <v>7358</v>
      </c>
      <c r="C77" s="316">
        <v>54.65</v>
      </c>
      <c r="D77" s="316">
        <v>54.7</v>
      </c>
      <c r="E77" s="316">
        <v>54.7</v>
      </c>
      <c r="F77" s="317">
        <v>-8.9999999999999998E-4</v>
      </c>
      <c r="G77" s="316">
        <v>55.9</v>
      </c>
      <c r="H77" s="316">
        <v>27.62</v>
      </c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</row>
    <row r="78" spans="1:23" s="74" customFormat="1">
      <c r="A78" s="165" t="s">
        <v>1524</v>
      </c>
      <c r="B78" s="165" t="s">
        <v>122</v>
      </c>
      <c r="C78" s="316">
        <v>10.84</v>
      </c>
      <c r="D78" s="316">
        <v>10.82</v>
      </c>
      <c r="E78" s="316">
        <v>10.82</v>
      </c>
      <c r="F78" s="317">
        <v>1.8E-3</v>
      </c>
      <c r="G78" s="316">
        <v>19.8</v>
      </c>
      <c r="H78" s="316">
        <v>6.04</v>
      </c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</row>
    <row r="79" spans="1:23" s="74" customFormat="1">
      <c r="A79" s="165" t="s">
        <v>434</v>
      </c>
      <c r="B79" s="165" t="s">
        <v>294</v>
      </c>
      <c r="C79" s="316">
        <v>16.260000000000002</v>
      </c>
      <c r="D79" s="316">
        <v>16.45</v>
      </c>
      <c r="E79" s="316">
        <v>16.25</v>
      </c>
      <c r="F79" s="317">
        <v>-1.1599999999999999E-2</v>
      </c>
      <c r="G79" s="316">
        <v>25</v>
      </c>
      <c r="H79" s="316">
        <v>9.27</v>
      </c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</row>
    <row r="80" spans="1:23" s="74" customFormat="1">
      <c r="A80" s="165" t="s">
        <v>435</v>
      </c>
      <c r="B80" s="165" t="s">
        <v>295</v>
      </c>
      <c r="C80" s="316">
        <v>15.82</v>
      </c>
      <c r="D80" s="316">
        <v>15.79</v>
      </c>
      <c r="E80" s="316">
        <v>15.78</v>
      </c>
      <c r="F80" s="317">
        <v>1.9E-3</v>
      </c>
      <c r="G80" s="316">
        <v>20.29</v>
      </c>
      <c r="H80" s="316">
        <v>9</v>
      </c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</row>
    <row r="81" spans="1:23" s="74" customFormat="1">
      <c r="A81" s="165" t="s">
        <v>428</v>
      </c>
      <c r="B81" s="165" t="s">
        <v>260</v>
      </c>
      <c r="C81" s="316">
        <v>5.86</v>
      </c>
      <c r="D81" s="316">
        <v>5.8</v>
      </c>
      <c r="E81" s="316">
        <v>5.84</v>
      </c>
      <c r="F81" s="317">
        <v>1.03E-2</v>
      </c>
      <c r="G81" s="316">
        <v>10.45</v>
      </c>
      <c r="H81" s="316">
        <v>3.17</v>
      </c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</row>
    <row r="82" spans="1:23" s="74" customFormat="1">
      <c r="A82" s="165" t="s">
        <v>432</v>
      </c>
      <c r="B82" s="165" t="s">
        <v>334</v>
      </c>
      <c r="C82" s="316">
        <v>22.2</v>
      </c>
      <c r="D82" s="316">
        <v>22.2</v>
      </c>
      <c r="E82" s="316">
        <v>0</v>
      </c>
      <c r="F82" s="317">
        <v>0</v>
      </c>
      <c r="G82" s="316">
        <v>43.11</v>
      </c>
      <c r="H82" s="316">
        <v>13.5</v>
      </c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</row>
    <row r="83" spans="1:23" s="74" customFormat="1">
      <c r="A83" s="165" t="s">
        <v>433</v>
      </c>
      <c r="B83" s="165" t="s">
        <v>358</v>
      </c>
      <c r="C83" s="316">
        <v>20.2</v>
      </c>
      <c r="D83" s="316">
        <v>20.61</v>
      </c>
      <c r="E83" s="316">
        <v>20.399999999999999</v>
      </c>
      <c r="F83" s="317">
        <v>-1.9900000000000001E-2</v>
      </c>
      <c r="G83" s="316">
        <v>31.92</v>
      </c>
      <c r="H83" s="316">
        <v>13</v>
      </c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</row>
    <row r="84" spans="1:23" s="74" customFormat="1">
      <c r="A84" s="165" t="s">
        <v>442</v>
      </c>
      <c r="B84" s="165" t="s">
        <v>409</v>
      </c>
      <c r="C84" s="316">
        <v>279.3</v>
      </c>
      <c r="D84" s="316">
        <v>279.3</v>
      </c>
      <c r="E84" s="316">
        <v>275.95</v>
      </c>
      <c r="F84" s="317">
        <v>0</v>
      </c>
      <c r="G84" s="316">
        <v>297</v>
      </c>
      <c r="H84" s="316">
        <v>161.03</v>
      </c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</row>
    <row r="85" spans="1:23" s="74" customFormat="1">
      <c r="A85" s="165" t="s">
        <v>443</v>
      </c>
      <c r="B85" s="165" t="s">
        <v>304</v>
      </c>
      <c r="C85" s="316">
        <v>2.4300000000000002</v>
      </c>
      <c r="D85" s="316">
        <v>2.3199999999999998</v>
      </c>
      <c r="E85" s="316">
        <v>2.3199999999999998</v>
      </c>
      <c r="F85" s="317">
        <v>4.7399999999999998E-2</v>
      </c>
      <c r="G85" s="316">
        <v>3.16</v>
      </c>
      <c r="H85" s="316">
        <v>1.1399999999999999</v>
      </c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</row>
    <row r="86" spans="1:23" s="74" customFormat="1">
      <c r="A86" s="165" t="s">
        <v>1864</v>
      </c>
      <c r="B86" s="165" t="s">
        <v>55</v>
      </c>
      <c r="C86" s="316">
        <v>119.45</v>
      </c>
      <c r="D86" s="316">
        <v>118.62</v>
      </c>
      <c r="E86" s="316">
        <v>118.79</v>
      </c>
      <c r="F86" s="317">
        <v>7.0000000000000001E-3</v>
      </c>
      <c r="G86" s="316">
        <v>120.66</v>
      </c>
      <c r="H86" s="316">
        <v>59.1</v>
      </c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</row>
    <row r="87" spans="1:23" s="74" customFormat="1">
      <c r="A87" s="165" t="s">
        <v>1525</v>
      </c>
      <c r="B87" s="165" t="s">
        <v>6</v>
      </c>
      <c r="C87" s="316">
        <v>92.38</v>
      </c>
      <c r="D87" s="316">
        <v>88.82</v>
      </c>
      <c r="E87" s="316">
        <v>89.42</v>
      </c>
      <c r="F87" s="317">
        <v>4.0099999999999997E-2</v>
      </c>
      <c r="G87" s="316">
        <v>96.3</v>
      </c>
      <c r="H87" s="316">
        <v>25.53</v>
      </c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</row>
    <row r="88" spans="1:23" s="74" customFormat="1">
      <c r="A88" s="165" t="s">
        <v>429</v>
      </c>
      <c r="B88" s="165" t="s">
        <v>197</v>
      </c>
      <c r="C88" s="316">
        <v>23.05</v>
      </c>
      <c r="D88" s="316">
        <v>22.89</v>
      </c>
      <c r="E88" s="316">
        <v>22.3</v>
      </c>
      <c r="F88" s="317">
        <v>7.0000000000000001E-3</v>
      </c>
      <c r="G88" s="316">
        <v>25</v>
      </c>
      <c r="H88" s="316">
        <v>5.01</v>
      </c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</row>
    <row r="89" spans="1:23" s="74" customFormat="1">
      <c r="A89" s="165" t="s">
        <v>1526</v>
      </c>
      <c r="B89" s="165" t="s">
        <v>230</v>
      </c>
      <c r="C89" s="316">
        <v>9.77</v>
      </c>
      <c r="D89" s="316">
        <v>9.8000000000000007</v>
      </c>
      <c r="E89" s="316">
        <v>9.83</v>
      </c>
      <c r="F89" s="317">
        <v>-3.0999999999999999E-3</v>
      </c>
      <c r="G89" s="316">
        <v>11.8</v>
      </c>
      <c r="H89" s="316">
        <v>4.12</v>
      </c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</row>
    <row r="90" spans="1:23" s="74" customFormat="1">
      <c r="A90" s="165" t="s">
        <v>2116</v>
      </c>
      <c r="B90" s="165" t="s">
        <v>2117</v>
      </c>
      <c r="C90" s="316">
        <v>26.94</v>
      </c>
      <c r="D90" s="316">
        <v>26.7</v>
      </c>
      <c r="E90" s="316">
        <v>26.83</v>
      </c>
      <c r="F90" s="317">
        <v>8.9999999999999993E-3</v>
      </c>
      <c r="G90" s="316">
        <v>33.15</v>
      </c>
      <c r="H90" s="316">
        <v>23.84</v>
      </c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</row>
    <row r="91" spans="1:23" s="74" customFormat="1">
      <c r="A91" s="165" t="s">
        <v>444</v>
      </c>
      <c r="B91" s="165" t="s">
        <v>217</v>
      </c>
      <c r="C91" s="316">
        <v>67.8</v>
      </c>
      <c r="D91" s="316">
        <v>66.45</v>
      </c>
      <c r="E91" s="316">
        <v>67.2</v>
      </c>
      <c r="F91" s="317">
        <v>2.0299999999999999E-2</v>
      </c>
      <c r="G91" s="316">
        <v>68.48</v>
      </c>
      <c r="H91" s="316">
        <v>21.91</v>
      </c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</row>
    <row r="92" spans="1:23" s="74" customFormat="1">
      <c r="A92" s="165" t="s">
        <v>1527</v>
      </c>
      <c r="B92" s="165" t="s">
        <v>218</v>
      </c>
      <c r="C92" s="316">
        <v>75.930000000000007</v>
      </c>
      <c r="D92" s="316">
        <v>76</v>
      </c>
      <c r="E92" s="316">
        <v>76.12</v>
      </c>
      <c r="F92" s="317">
        <v>-8.9999999999999998E-4</v>
      </c>
      <c r="G92" s="316">
        <v>77.89</v>
      </c>
      <c r="H92" s="316">
        <v>23.18</v>
      </c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</row>
    <row r="93" spans="1:23" s="74" customFormat="1">
      <c r="A93" s="165" t="s">
        <v>1865</v>
      </c>
      <c r="B93" s="165" t="s">
        <v>364</v>
      </c>
      <c r="C93" s="316">
        <v>91.04</v>
      </c>
      <c r="D93" s="316">
        <v>91</v>
      </c>
      <c r="E93" s="316">
        <v>91.01</v>
      </c>
      <c r="F93" s="317">
        <v>4.0000000000000002E-4</v>
      </c>
      <c r="G93" s="316">
        <v>118.86</v>
      </c>
      <c r="H93" s="316">
        <v>74.19</v>
      </c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</row>
    <row r="94" spans="1:23" s="74" customFormat="1">
      <c r="A94" s="165" t="s">
        <v>1528</v>
      </c>
      <c r="B94" s="165" t="s">
        <v>80</v>
      </c>
      <c r="C94" s="316">
        <v>22.51</v>
      </c>
      <c r="D94" s="316">
        <v>22.34</v>
      </c>
      <c r="E94" s="316">
        <v>22.45</v>
      </c>
      <c r="F94" s="317">
        <v>7.6E-3</v>
      </c>
      <c r="G94" s="316">
        <v>31.2</v>
      </c>
      <c r="H94" s="316">
        <v>13.21</v>
      </c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</row>
    <row r="95" spans="1:23" s="74" customFormat="1">
      <c r="A95" s="165" t="s">
        <v>1529</v>
      </c>
      <c r="B95" s="165" t="s">
        <v>50</v>
      </c>
      <c r="C95" s="316">
        <v>21.36</v>
      </c>
      <c r="D95" s="316">
        <v>21.53</v>
      </c>
      <c r="E95" s="316">
        <v>21.65</v>
      </c>
      <c r="F95" s="317">
        <v>-7.9000000000000008E-3</v>
      </c>
      <c r="G95" s="316">
        <v>37.119999999999997</v>
      </c>
      <c r="H95" s="316">
        <v>11.52</v>
      </c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</row>
    <row r="96" spans="1:23" s="74" customFormat="1">
      <c r="A96" s="165" t="s">
        <v>470</v>
      </c>
      <c r="B96" s="165" t="s">
        <v>365</v>
      </c>
      <c r="C96" s="316">
        <v>12</v>
      </c>
      <c r="D96" s="316">
        <v>12</v>
      </c>
      <c r="E96" s="316">
        <v>0</v>
      </c>
      <c r="F96" s="317">
        <v>0</v>
      </c>
      <c r="G96" s="316">
        <v>21.55</v>
      </c>
      <c r="H96" s="316">
        <v>0.01</v>
      </c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</row>
    <row r="97" spans="1:23" s="74" customFormat="1">
      <c r="A97" s="165" t="s">
        <v>427</v>
      </c>
      <c r="B97" s="165" t="s">
        <v>407</v>
      </c>
      <c r="C97" s="316">
        <v>9.6</v>
      </c>
      <c r="D97" s="316">
        <v>11.05</v>
      </c>
      <c r="E97" s="316">
        <v>11.18</v>
      </c>
      <c r="F97" s="317">
        <v>-0.13120000000000001</v>
      </c>
      <c r="G97" s="316">
        <v>12.29</v>
      </c>
      <c r="H97" s="316">
        <v>6.35</v>
      </c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</row>
    <row r="98" spans="1:23" s="74" customFormat="1">
      <c r="A98" s="165" t="s">
        <v>447</v>
      </c>
      <c r="B98" s="165" t="s">
        <v>203</v>
      </c>
      <c r="C98" s="316">
        <v>25.35</v>
      </c>
      <c r="D98" s="316">
        <v>25.39</v>
      </c>
      <c r="E98" s="316">
        <v>25.49</v>
      </c>
      <c r="F98" s="317">
        <v>-1.6000000000000001E-3</v>
      </c>
      <c r="G98" s="316">
        <v>39.369999999999997</v>
      </c>
      <c r="H98" s="316">
        <v>13.8</v>
      </c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</row>
    <row r="99" spans="1:23" s="74" customFormat="1">
      <c r="A99" s="165" t="s">
        <v>1530</v>
      </c>
      <c r="B99" s="165" t="s">
        <v>76</v>
      </c>
      <c r="C99" s="316">
        <v>25.11</v>
      </c>
      <c r="D99" s="316">
        <v>25.1</v>
      </c>
      <c r="E99" s="316">
        <v>25.05</v>
      </c>
      <c r="F99" s="317">
        <v>4.0000000000000002E-4</v>
      </c>
      <c r="G99" s="316">
        <v>39</v>
      </c>
      <c r="H99" s="316">
        <v>10</v>
      </c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</row>
    <row r="100" spans="1:23" s="74" customFormat="1">
      <c r="A100" s="165" t="s">
        <v>1531</v>
      </c>
      <c r="B100" s="165" t="s">
        <v>73</v>
      </c>
      <c r="C100" s="316">
        <v>9.24</v>
      </c>
      <c r="D100" s="316">
        <v>9.14</v>
      </c>
      <c r="E100" s="316">
        <v>9.15</v>
      </c>
      <c r="F100" s="317">
        <v>1.09E-2</v>
      </c>
      <c r="G100" s="316">
        <v>19.54</v>
      </c>
      <c r="H100" s="316">
        <v>7.52</v>
      </c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</row>
    <row r="101" spans="1:23" s="74" customFormat="1">
      <c r="A101" s="165" t="s">
        <v>15765</v>
      </c>
      <c r="B101" s="165" t="s">
        <v>75</v>
      </c>
      <c r="C101" s="316">
        <v>9.5</v>
      </c>
      <c r="D101" s="316">
        <v>9.16</v>
      </c>
      <c r="E101" s="316">
        <v>9.1999999999999993</v>
      </c>
      <c r="F101" s="317">
        <v>3.7100000000000001E-2</v>
      </c>
      <c r="G101" s="316">
        <v>16.899999999999999</v>
      </c>
      <c r="H101" s="316">
        <v>7.18</v>
      </c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</row>
    <row r="102" spans="1:23" s="74" customFormat="1">
      <c r="A102" s="165" t="s">
        <v>1866</v>
      </c>
      <c r="B102" s="165" t="s">
        <v>35</v>
      </c>
      <c r="C102" s="316">
        <v>14.57</v>
      </c>
      <c r="D102" s="316">
        <v>14.24</v>
      </c>
      <c r="E102" s="316">
        <v>14.34</v>
      </c>
      <c r="F102" s="317">
        <v>2.3199999999999998E-2</v>
      </c>
      <c r="G102" s="316">
        <v>21.59</v>
      </c>
      <c r="H102" s="316">
        <v>10.54</v>
      </c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</row>
    <row r="103" spans="1:23" s="74" customFormat="1">
      <c r="A103" s="165" t="s">
        <v>431</v>
      </c>
      <c r="B103" s="165" t="s">
        <v>242</v>
      </c>
      <c r="C103" s="316">
        <v>15.89</v>
      </c>
      <c r="D103" s="316">
        <v>15.85</v>
      </c>
      <c r="E103" s="316">
        <v>15.9</v>
      </c>
      <c r="F103" s="317">
        <v>2.5000000000000001E-3</v>
      </c>
      <c r="G103" s="316">
        <v>23.51</v>
      </c>
      <c r="H103" s="316">
        <v>12.58</v>
      </c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</row>
    <row r="104" spans="1:23" s="74" customFormat="1">
      <c r="A104" s="165" t="s">
        <v>1867</v>
      </c>
      <c r="B104" s="165" t="s">
        <v>1868</v>
      </c>
      <c r="C104" s="316">
        <v>19</v>
      </c>
      <c r="D104" s="316">
        <v>19</v>
      </c>
      <c r="E104" s="316">
        <v>0</v>
      </c>
      <c r="F104" s="317">
        <v>0</v>
      </c>
      <c r="G104" s="316">
        <v>24.5</v>
      </c>
      <c r="H104" s="316">
        <v>10</v>
      </c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</row>
    <row r="105" spans="1:23" s="74" customFormat="1">
      <c r="A105" s="165" t="s">
        <v>1532</v>
      </c>
      <c r="B105" s="165" t="s">
        <v>350</v>
      </c>
      <c r="C105" s="316">
        <v>6.65</v>
      </c>
      <c r="D105" s="316">
        <v>6.6</v>
      </c>
      <c r="E105" s="316">
        <v>6.59</v>
      </c>
      <c r="F105" s="317">
        <v>7.6E-3</v>
      </c>
      <c r="G105" s="316">
        <v>9.98</v>
      </c>
      <c r="H105" s="316">
        <v>2.4500000000000002</v>
      </c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</row>
    <row r="106" spans="1:23" s="74" customFormat="1">
      <c r="A106" s="165" t="s">
        <v>448</v>
      </c>
      <c r="B106" s="165" t="s">
        <v>394</v>
      </c>
      <c r="C106" s="316">
        <v>83.99</v>
      </c>
      <c r="D106" s="316">
        <v>79.900000000000006</v>
      </c>
      <c r="E106" s="316">
        <v>89.8</v>
      </c>
      <c r="F106" s="317">
        <v>5.1200000000000002E-2</v>
      </c>
      <c r="G106" s="316">
        <v>140</v>
      </c>
      <c r="H106" s="316">
        <v>0</v>
      </c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</row>
    <row r="107" spans="1:23" s="74" customFormat="1">
      <c r="A107" s="165" t="s">
        <v>1533</v>
      </c>
      <c r="B107" s="165" t="s">
        <v>125</v>
      </c>
      <c r="C107" s="316">
        <v>74.09</v>
      </c>
      <c r="D107" s="316">
        <v>71.31</v>
      </c>
      <c r="E107" s="316">
        <v>71.39</v>
      </c>
      <c r="F107" s="317">
        <v>3.9E-2</v>
      </c>
      <c r="G107" s="316">
        <v>127.47</v>
      </c>
      <c r="H107" s="316">
        <v>38.700000000000003</v>
      </c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</row>
    <row r="108" spans="1:23" s="74" customFormat="1">
      <c r="A108" s="165" t="s">
        <v>9164</v>
      </c>
      <c r="B108" s="165" t="s">
        <v>9165</v>
      </c>
      <c r="C108" s="316">
        <v>10.75</v>
      </c>
      <c r="D108" s="316">
        <v>10.71</v>
      </c>
      <c r="E108" s="316">
        <v>10.86</v>
      </c>
      <c r="F108" s="317">
        <v>3.7000000000000002E-3</v>
      </c>
      <c r="G108" s="316">
        <v>11.78</v>
      </c>
      <c r="H108" s="316">
        <v>8.7200000000000006</v>
      </c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</row>
    <row r="109" spans="1:23" s="74" customFormat="1">
      <c r="A109" s="165" t="s">
        <v>1869</v>
      </c>
      <c r="B109" s="165" t="s">
        <v>331</v>
      </c>
      <c r="C109" s="316">
        <v>5.61</v>
      </c>
      <c r="D109" s="316">
        <v>5.61</v>
      </c>
      <c r="E109" s="316">
        <v>5.64</v>
      </c>
      <c r="F109" s="317">
        <v>0</v>
      </c>
      <c r="G109" s="316">
        <v>8.9499999999999993</v>
      </c>
      <c r="H109" s="316">
        <v>2.27</v>
      </c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</row>
    <row r="110" spans="1:23" s="74" customFormat="1">
      <c r="A110" s="165" t="s">
        <v>1534</v>
      </c>
      <c r="B110" s="165" t="s">
        <v>249</v>
      </c>
      <c r="C110" s="316">
        <v>11.38</v>
      </c>
      <c r="D110" s="316">
        <v>11.65</v>
      </c>
      <c r="E110" s="316">
        <v>11.74</v>
      </c>
      <c r="F110" s="317">
        <v>-2.3199999999999998E-2</v>
      </c>
      <c r="G110" s="316">
        <v>15.26</v>
      </c>
      <c r="H110" s="316">
        <v>6.44</v>
      </c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</row>
    <row r="111" spans="1:23" s="74" customFormat="1">
      <c r="A111" s="165" t="s">
        <v>1535</v>
      </c>
      <c r="B111" s="165" t="s">
        <v>305</v>
      </c>
      <c r="C111" s="316">
        <v>16.2</v>
      </c>
      <c r="D111" s="316">
        <v>15.24</v>
      </c>
      <c r="E111" s="316">
        <v>15.25</v>
      </c>
      <c r="F111" s="317">
        <v>6.3E-2</v>
      </c>
      <c r="G111" s="316">
        <v>17.29</v>
      </c>
      <c r="H111" s="316">
        <v>6.51</v>
      </c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</row>
    <row r="112" spans="1:23" s="74" customFormat="1">
      <c r="A112" s="165" t="s">
        <v>2133</v>
      </c>
      <c r="B112" s="165" t="s">
        <v>2134</v>
      </c>
      <c r="C112" s="316">
        <v>15.85</v>
      </c>
      <c r="D112" s="316">
        <v>15.9</v>
      </c>
      <c r="E112" s="316">
        <v>15.9</v>
      </c>
      <c r="F112" s="317">
        <v>-3.0999999999999999E-3</v>
      </c>
      <c r="G112" s="316">
        <v>17.2</v>
      </c>
      <c r="H112" s="316">
        <v>12.41</v>
      </c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</row>
    <row r="113" spans="1:23" s="74" customFormat="1">
      <c r="A113" s="165" t="s">
        <v>423</v>
      </c>
      <c r="B113" s="165" t="s">
        <v>356</v>
      </c>
      <c r="C113" s="316">
        <v>18.62</v>
      </c>
      <c r="D113" s="316">
        <v>18.62</v>
      </c>
      <c r="E113" s="316">
        <v>0</v>
      </c>
      <c r="F113" s="317">
        <v>0</v>
      </c>
      <c r="G113" s="316">
        <v>22</v>
      </c>
      <c r="H113" s="316">
        <v>9</v>
      </c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</row>
    <row r="114" spans="1:23" s="74" customFormat="1">
      <c r="A114" s="165" t="s">
        <v>1536</v>
      </c>
      <c r="B114" s="165" t="s">
        <v>264</v>
      </c>
      <c r="C114" s="316">
        <v>12.51</v>
      </c>
      <c r="D114" s="316">
        <v>12.38</v>
      </c>
      <c r="E114" s="316">
        <v>12.4</v>
      </c>
      <c r="F114" s="317">
        <v>1.0500000000000001E-2</v>
      </c>
      <c r="G114" s="316">
        <v>26.7</v>
      </c>
      <c r="H114" s="316">
        <v>10.91</v>
      </c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</row>
    <row r="115" spans="1:23" s="74" customFormat="1">
      <c r="A115" s="165" t="s">
        <v>1537</v>
      </c>
      <c r="B115" s="165" t="s">
        <v>45</v>
      </c>
      <c r="C115" s="316">
        <v>13.1</v>
      </c>
      <c r="D115" s="316">
        <v>12.93</v>
      </c>
      <c r="E115" s="316">
        <v>13.04</v>
      </c>
      <c r="F115" s="317">
        <v>1.3100000000000001E-2</v>
      </c>
      <c r="G115" s="316">
        <v>20.079999999999998</v>
      </c>
      <c r="H115" s="316">
        <v>9.06</v>
      </c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</row>
    <row r="116" spans="1:23" s="74" customFormat="1">
      <c r="A116" s="165" t="s">
        <v>1538</v>
      </c>
      <c r="B116" s="165" t="s">
        <v>257</v>
      </c>
      <c r="C116" s="316">
        <v>11.87</v>
      </c>
      <c r="D116" s="316">
        <v>11.95</v>
      </c>
      <c r="E116" s="316">
        <v>11.98</v>
      </c>
      <c r="F116" s="317">
        <v>-6.7000000000000002E-3</v>
      </c>
      <c r="G116" s="316">
        <v>17.940000000000001</v>
      </c>
      <c r="H116" s="316">
        <v>4.67</v>
      </c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</row>
    <row r="117" spans="1:23" s="74" customFormat="1">
      <c r="A117" s="165" t="s">
        <v>462</v>
      </c>
      <c r="B117" s="165" t="s">
        <v>391</v>
      </c>
      <c r="C117" s="316">
        <v>153.75</v>
      </c>
      <c r="D117" s="316">
        <v>155.99</v>
      </c>
      <c r="E117" s="316">
        <v>153.88999999999999</v>
      </c>
      <c r="F117" s="317">
        <v>-1.44E-2</v>
      </c>
      <c r="G117" s="316">
        <v>164.5</v>
      </c>
      <c r="H117" s="316">
        <v>45</v>
      </c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</row>
    <row r="118" spans="1:23" s="74" customFormat="1">
      <c r="A118" s="165" t="s">
        <v>463</v>
      </c>
      <c r="B118" s="165" t="s">
        <v>284</v>
      </c>
      <c r="C118" s="316">
        <v>147</v>
      </c>
      <c r="D118" s="316">
        <v>147</v>
      </c>
      <c r="E118" s="316">
        <v>145.99</v>
      </c>
      <c r="F118" s="317">
        <v>0</v>
      </c>
      <c r="G118" s="316">
        <v>160.01</v>
      </c>
      <c r="H118" s="316">
        <v>43</v>
      </c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</row>
    <row r="119" spans="1:23" s="74" customFormat="1">
      <c r="A119" s="165" t="s">
        <v>9166</v>
      </c>
      <c r="B119" s="165" t="s">
        <v>9167</v>
      </c>
      <c r="C119" s="316">
        <v>64.17</v>
      </c>
      <c r="D119" s="316">
        <v>61.24</v>
      </c>
      <c r="E119" s="316">
        <v>61.5</v>
      </c>
      <c r="F119" s="317">
        <v>4.7800000000000002E-2</v>
      </c>
      <c r="G119" s="316">
        <v>71.48</v>
      </c>
      <c r="H119" s="316">
        <v>59.62</v>
      </c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</row>
    <row r="120" spans="1:23" s="74" customFormat="1">
      <c r="A120" s="165" t="s">
        <v>454</v>
      </c>
      <c r="B120" s="165" t="s">
        <v>353</v>
      </c>
      <c r="C120" s="316">
        <v>39.99</v>
      </c>
      <c r="D120" s="316">
        <v>41</v>
      </c>
      <c r="E120" s="316">
        <v>39.130000000000003</v>
      </c>
      <c r="F120" s="317">
        <v>-2.46E-2</v>
      </c>
      <c r="G120" s="316">
        <v>45</v>
      </c>
      <c r="H120" s="316">
        <v>21</v>
      </c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</row>
    <row r="121" spans="1:23" s="74" customFormat="1">
      <c r="A121" s="165" t="s">
        <v>466</v>
      </c>
      <c r="B121" s="165" t="s">
        <v>387</v>
      </c>
      <c r="C121" s="316">
        <v>54</v>
      </c>
      <c r="D121" s="316">
        <v>54.95</v>
      </c>
      <c r="E121" s="316">
        <v>54</v>
      </c>
      <c r="F121" s="317">
        <v>-1.7299999999999999E-2</v>
      </c>
      <c r="G121" s="316">
        <v>250</v>
      </c>
      <c r="H121" s="316">
        <v>15</v>
      </c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</row>
    <row r="122" spans="1:23" s="74" customFormat="1">
      <c r="A122" s="165" t="s">
        <v>461</v>
      </c>
      <c r="B122" s="165" t="s">
        <v>376</v>
      </c>
      <c r="C122" s="316">
        <v>60.2</v>
      </c>
      <c r="D122" s="316">
        <v>60.2</v>
      </c>
      <c r="E122" s="316">
        <v>60.2</v>
      </c>
      <c r="F122" s="317">
        <v>0</v>
      </c>
      <c r="G122" s="316">
        <v>500</v>
      </c>
      <c r="H122" s="316">
        <v>0.01</v>
      </c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</row>
    <row r="123" spans="1:23" s="74" customFormat="1">
      <c r="A123" s="165" t="s">
        <v>1870</v>
      </c>
      <c r="B123" s="165" t="s">
        <v>351</v>
      </c>
      <c r="C123" s="316">
        <v>31</v>
      </c>
      <c r="D123" s="316">
        <v>31</v>
      </c>
      <c r="E123" s="316">
        <v>31</v>
      </c>
      <c r="F123" s="317">
        <v>0</v>
      </c>
      <c r="G123" s="316">
        <v>50</v>
      </c>
      <c r="H123" s="316">
        <v>0.01</v>
      </c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</row>
    <row r="124" spans="1:23" s="74" customFormat="1">
      <c r="A124" s="165" t="s">
        <v>452</v>
      </c>
      <c r="B124" s="165" t="s">
        <v>224</v>
      </c>
      <c r="C124" s="316">
        <v>28.5</v>
      </c>
      <c r="D124" s="316">
        <v>28.43</v>
      </c>
      <c r="E124" s="316">
        <v>28.96</v>
      </c>
      <c r="F124" s="317">
        <v>2.5000000000000001E-3</v>
      </c>
      <c r="G124" s="316">
        <v>36.9</v>
      </c>
      <c r="H124" s="316">
        <v>24.12</v>
      </c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</row>
    <row r="125" spans="1:23" s="74" customFormat="1">
      <c r="A125" s="165" t="s">
        <v>1871</v>
      </c>
      <c r="B125" s="165" t="s">
        <v>94</v>
      </c>
      <c r="C125" s="316">
        <v>29.15</v>
      </c>
      <c r="D125" s="316">
        <v>28.85</v>
      </c>
      <c r="E125" s="316">
        <v>28.99</v>
      </c>
      <c r="F125" s="317">
        <v>1.04E-2</v>
      </c>
      <c r="G125" s="316">
        <v>36.36</v>
      </c>
      <c r="H125" s="316">
        <v>21.94</v>
      </c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</row>
    <row r="126" spans="1:23" s="74" customFormat="1">
      <c r="A126" s="165" t="s">
        <v>1539</v>
      </c>
      <c r="B126" s="165" t="s">
        <v>208</v>
      </c>
      <c r="C126" s="316">
        <v>170.85</v>
      </c>
      <c r="D126" s="316">
        <v>171</v>
      </c>
      <c r="E126" s="316">
        <v>170.87</v>
      </c>
      <c r="F126" s="317">
        <v>-8.9999999999999998E-4</v>
      </c>
      <c r="G126" s="316">
        <v>262.5</v>
      </c>
      <c r="H126" s="316">
        <v>136</v>
      </c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</row>
    <row r="127" spans="1:23" s="74" customFormat="1">
      <c r="A127" s="165" t="s">
        <v>491</v>
      </c>
      <c r="B127" s="165" t="s">
        <v>301</v>
      </c>
      <c r="C127" s="316">
        <v>40.4</v>
      </c>
      <c r="D127" s="316">
        <v>39</v>
      </c>
      <c r="E127" s="316">
        <v>39</v>
      </c>
      <c r="F127" s="317">
        <v>3.5900000000000001E-2</v>
      </c>
      <c r="G127" s="316">
        <v>40.4</v>
      </c>
      <c r="H127" s="316">
        <v>19.07</v>
      </c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</row>
    <row r="128" spans="1:23" s="74" customFormat="1">
      <c r="A128" s="165" t="s">
        <v>1540</v>
      </c>
      <c r="B128" s="165" t="s">
        <v>60</v>
      </c>
      <c r="C128" s="316">
        <v>3.82</v>
      </c>
      <c r="D128" s="316">
        <v>3.72</v>
      </c>
      <c r="E128" s="316">
        <v>3.72</v>
      </c>
      <c r="F128" s="317">
        <v>2.69E-2</v>
      </c>
      <c r="G128" s="316">
        <v>7.68</v>
      </c>
      <c r="H128" s="316">
        <v>3.23</v>
      </c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</row>
    <row r="129" spans="1:23" s="74" customFormat="1">
      <c r="A129" s="165" t="s">
        <v>450</v>
      </c>
      <c r="B129" s="165" t="s">
        <v>267</v>
      </c>
      <c r="C129" s="316">
        <v>55.74</v>
      </c>
      <c r="D129" s="316">
        <v>52.99</v>
      </c>
      <c r="E129" s="316">
        <v>53.95</v>
      </c>
      <c r="F129" s="317">
        <v>5.1900000000000002E-2</v>
      </c>
      <c r="G129" s="316">
        <v>63.5</v>
      </c>
      <c r="H129" s="316">
        <v>34.78</v>
      </c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</row>
    <row r="130" spans="1:23" s="74" customFormat="1">
      <c r="A130" s="165" t="s">
        <v>1541</v>
      </c>
      <c r="B130" s="165" t="s">
        <v>216</v>
      </c>
      <c r="C130" s="316">
        <v>16.57</v>
      </c>
      <c r="D130" s="316">
        <v>16.61</v>
      </c>
      <c r="E130" s="316">
        <v>16.63</v>
      </c>
      <c r="F130" s="317">
        <v>-2.3999999999999998E-3</v>
      </c>
      <c r="G130" s="316">
        <v>17.670000000000002</v>
      </c>
      <c r="H130" s="316">
        <v>7.17</v>
      </c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</row>
    <row r="131" spans="1:23" s="74" customFormat="1">
      <c r="A131" s="165" t="s">
        <v>1542</v>
      </c>
      <c r="B131" s="165" t="s">
        <v>97</v>
      </c>
      <c r="C131" s="316">
        <v>14.66</v>
      </c>
      <c r="D131" s="316">
        <v>14.72</v>
      </c>
      <c r="E131" s="316">
        <v>14.79</v>
      </c>
      <c r="F131" s="317">
        <v>-4.1000000000000003E-3</v>
      </c>
      <c r="G131" s="316">
        <v>15.57</v>
      </c>
      <c r="H131" s="316">
        <v>7.24</v>
      </c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</row>
    <row r="132" spans="1:23" s="74" customFormat="1">
      <c r="A132" s="165" t="s">
        <v>1543</v>
      </c>
      <c r="B132" s="165" t="s">
        <v>123</v>
      </c>
      <c r="C132" s="316">
        <v>26.17</v>
      </c>
      <c r="D132" s="316">
        <v>26.1</v>
      </c>
      <c r="E132" s="316">
        <v>26.22</v>
      </c>
      <c r="F132" s="317">
        <v>2.7000000000000001E-3</v>
      </c>
      <c r="G132" s="316">
        <v>54.09</v>
      </c>
      <c r="H132" s="316">
        <v>14.73</v>
      </c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</row>
    <row r="133" spans="1:23" s="74" customFormat="1">
      <c r="A133" s="165" t="s">
        <v>464</v>
      </c>
      <c r="B133" s="165" t="s">
        <v>246</v>
      </c>
      <c r="C133" s="316">
        <v>57.92</v>
      </c>
      <c r="D133" s="316">
        <v>57.44</v>
      </c>
      <c r="E133" s="316">
        <v>57.15</v>
      </c>
      <c r="F133" s="317">
        <v>8.3999999999999995E-3</v>
      </c>
      <c r="G133" s="316">
        <v>68.989999999999995</v>
      </c>
      <c r="H133" s="316">
        <v>40.1</v>
      </c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</row>
    <row r="134" spans="1:23" s="74" customFormat="1">
      <c r="A134" s="165" t="s">
        <v>1544</v>
      </c>
      <c r="B134" s="165" t="s">
        <v>179</v>
      </c>
      <c r="C134" s="316">
        <v>4.6500000000000004</v>
      </c>
      <c r="D134" s="316">
        <v>4.62</v>
      </c>
      <c r="E134" s="316">
        <v>4.6500000000000004</v>
      </c>
      <c r="F134" s="317">
        <v>6.4999999999999997E-3</v>
      </c>
      <c r="G134" s="316">
        <v>12.8</v>
      </c>
      <c r="H134" s="316">
        <v>3.57</v>
      </c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</row>
    <row r="135" spans="1:23" s="74" customFormat="1">
      <c r="A135" s="165" t="s">
        <v>471</v>
      </c>
      <c r="B135" s="165" t="s">
        <v>413</v>
      </c>
      <c r="C135" s="316">
        <v>0</v>
      </c>
      <c r="D135" s="316">
        <v>69</v>
      </c>
      <c r="E135" s="316">
        <v>0</v>
      </c>
      <c r="F135" s="317">
        <v>-1</v>
      </c>
      <c r="G135" s="316">
        <v>79</v>
      </c>
      <c r="H135" s="316">
        <v>55.2</v>
      </c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</row>
    <row r="136" spans="1:23" s="74" customFormat="1">
      <c r="A136" s="165" t="s">
        <v>1545</v>
      </c>
      <c r="B136" s="165" t="s">
        <v>108</v>
      </c>
      <c r="C136" s="316">
        <v>30.68</v>
      </c>
      <c r="D136" s="316">
        <v>30.53</v>
      </c>
      <c r="E136" s="316">
        <v>30.66</v>
      </c>
      <c r="F136" s="317">
        <v>4.8999999999999998E-3</v>
      </c>
      <c r="G136" s="316">
        <v>39.61</v>
      </c>
      <c r="H136" s="316">
        <v>22.18</v>
      </c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</row>
    <row r="137" spans="1:23" s="74" customFormat="1">
      <c r="A137" s="165" t="s">
        <v>18983</v>
      </c>
      <c r="B137" s="165" t="s">
        <v>213</v>
      </c>
      <c r="C137" s="316">
        <v>64.099999999999994</v>
      </c>
      <c r="D137" s="316">
        <v>65.25</v>
      </c>
      <c r="E137" s="316">
        <v>65.58</v>
      </c>
      <c r="F137" s="317">
        <v>-1.7600000000000001E-2</v>
      </c>
      <c r="G137" s="316">
        <v>86.03</v>
      </c>
      <c r="H137" s="316">
        <v>44.72</v>
      </c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</row>
    <row r="138" spans="1:23" s="74" customFormat="1">
      <c r="A138" s="165" t="s">
        <v>1872</v>
      </c>
      <c r="B138" s="165" t="s">
        <v>214</v>
      </c>
      <c r="C138" s="316">
        <v>67.069999999999993</v>
      </c>
      <c r="D138" s="316">
        <v>69.31</v>
      </c>
      <c r="E138" s="316">
        <v>68.5</v>
      </c>
      <c r="F138" s="317">
        <v>-3.2300000000000002E-2</v>
      </c>
      <c r="G138" s="316">
        <v>78.709999999999994</v>
      </c>
      <c r="H138" s="316">
        <v>42.21</v>
      </c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</row>
    <row r="139" spans="1:23" s="74" customFormat="1">
      <c r="A139" s="165" t="s">
        <v>472</v>
      </c>
      <c r="B139" s="165" t="s">
        <v>390</v>
      </c>
      <c r="C139" s="316">
        <v>26.8</v>
      </c>
      <c r="D139" s="316">
        <v>26.8</v>
      </c>
      <c r="E139" s="316">
        <v>0</v>
      </c>
      <c r="F139" s="317">
        <v>0</v>
      </c>
      <c r="G139" s="316">
        <v>42.5</v>
      </c>
      <c r="H139" s="316">
        <v>1</v>
      </c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</row>
    <row r="140" spans="1:23" s="74" customFormat="1">
      <c r="A140" s="165" t="s">
        <v>1546</v>
      </c>
      <c r="B140" s="165" t="s">
        <v>118</v>
      </c>
      <c r="C140" s="316">
        <v>20.149999999999999</v>
      </c>
      <c r="D140" s="316">
        <v>19</v>
      </c>
      <c r="E140" s="316">
        <v>19.05</v>
      </c>
      <c r="F140" s="317">
        <v>6.0499999999999998E-2</v>
      </c>
      <c r="G140" s="316">
        <v>24.31</v>
      </c>
      <c r="H140" s="316">
        <v>16.739999999999998</v>
      </c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</row>
    <row r="141" spans="1:23" s="74" customFormat="1">
      <c r="A141" s="165" t="s">
        <v>488</v>
      </c>
      <c r="B141" s="165" t="s">
        <v>408</v>
      </c>
      <c r="C141" s="316">
        <v>6.6</v>
      </c>
      <c r="D141" s="316">
        <v>6.43</v>
      </c>
      <c r="E141" s="316">
        <v>6.7</v>
      </c>
      <c r="F141" s="317">
        <v>2.64E-2</v>
      </c>
      <c r="G141" s="316">
        <v>8.4</v>
      </c>
      <c r="H141" s="316">
        <v>5.45</v>
      </c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</row>
    <row r="142" spans="1:23" s="74" customFormat="1">
      <c r="A142" s="165" t="s">
        <v>547</v>
      </c>
      <c r="B142" s="165" t="s">
        <v>292</v>
      </c>
      <c r="C142" s="316">
        <v>42.9</v>
      </c>
      <c r="D142" s="316">
        <v>41.91</v>
      </c>
      <c r="E142" s="316">
        <v>41.98</v>
      </c>
      <c r="F142" s="317">
        <v>2.3599999999999999E-2</v>
      </c>
      <c r="G142" s="316">
        <v>43.2</v>
      </c>
      <c r="H142" s="316">
        <v>15</v>
      </c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</row>
    <row r="143" spans="1:23" s="74" customFormat="1">
      <c r="A143" s="165" t="s">
        <v>459</v>
      </c>
      <c r="B143" s="165" t="s">
        <v>357</v>
      </c>
      <c r="C143" s="316">
        <v>50.43</v>
      </c>
      <c r="D143" s="316">
        <v>50.43</v>
      </c>
      <c r="E143" s="316">
        <v>0</v>
      </c>
      <c r="F143" s="317">
        <v>0</v>
      </c>
      <c r="G143" s="316">
        <v>60</v>
      </c>
      <c r="H143" s="316">
        <v>0.01</v>
      </c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</row>
    <row r="144" spans="1:23" s="74" customFormat="1">
      <c r="A144" s="165" t="s">
        <v>1547</v>
      </c>
      <c r="B144" s="165" t="s">
        <v>77</v>
      </c>
      <c r="C144" s="316">
        <v>82.92</v>
      </c>
      <c r="D144" s="316">
        <v>80.88</v>
      </c>
      <c r="E144" s="316">
        <v>81.34</v>
      </c>
      <c r="F144" s="317">
        <v>2.52E-2</v>
      </c>
      <c r="G144" s="316">
        <v>91.96</v>
      </c>
      <c r="H144" s="316">
        <v>41.75</v>
      </c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</row>
    <row r="145" spans="1:23" s="74" customFormat="1">
      <c r="A145" s="165" t="s">
        <v>1548</v>
      </c>
      <c r="B145" s="165" t="s">
        <v>96</v>
      </c>
      <c r="C145" s="316">
        <v>16.34</v>
      </c>
      <c r="D145" s="316">
        <v>16.239999999999998</v>
      </c>
      <c r="E145" s="316">
        <v>16.3</v>
      </c>
      <c r="F145" s="317">
        <v>6.1999999999999998E-3</v>
      </c>
      <c r="G145" s="316">
        <v>24.2</v>
      </c>
      <c r="H145" s="316">
        <v>10.84</v>
      </c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</row>
    <row r="146" spans="1:23" s="74" customFormat="1">
      <c r="A146" s="165" t="s">
        <v>1549</v>
      </c>
      <c r="B146" s="165" t="s">
        <v>219</v>
      </c>
      <c r="C146" s="316">
        <v>38.08</v>
      </c>
      <c r="D146" s="316">
        <v>37.909999999999997</v>
      </c>
      <c r="E146" s="316">
        <v>38.24</v>
      </c>
      <c r="F146" s="317">
        <v>4.4999999999999997E-3</v>
      </c>
      <c r="G146" s="316">
        <v>39.630000000000003</v>
      </c>
      <c r="H146" s="316">
        <v>5.48</v>
      </c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</row>
    <row r="147" spans="1:23" s="74" customFormat="1">
      <c r="A147" s="165" t="s">
        <v>465</v>
      </c>
      <c r="B147" s="165" t="s">
        <v>352</v>
      </c>
      <c r="C147" s="316">
        <v>16.34</v>
      </c>
      <c r="D147" s="316">
        <v>16.28</v>
      </c>
      <c r="E147" s="316">
        <v>16.079999999999998</v>
      </c>
      <c r="F147" s="317">
        <v>3.7000000000000002E-3</v>
      </c>
      <c r="G147" s="316">
        <v>27.26</v>
      </c>
      <c r="H147" s="316">
        <v>0.01</v>
      </c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</row>
    <row r="148" spans="1:23" s="74" customFormat="1">
      <c r="A148" s="165" t="s">
        <v>502</v>
      </c>
      <c r="B148" s="165" t="s">
        <v>383</v>
      </c>
      <c r="C148" s="316">
        <v>18.989999999999998</v>
      </c>
      <c r="D148" s="316">
        <v>18.559999999999999</v>
      </c>
      <c r="E148" s="316">
        <v>19.05</v>
      </c>
      <c r="F148" s="317">
        <v>2.3199999999999998E-2</v>
      </c>
      <c r="G148" s="316">
        <v>30.28</v>
      </c>
      <c r="H148" s="316">
        <v>5</v>
      </c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</row>
    <row r="149" spans="1:23" s="74" customFormat="1">
      <c r="A149" s="165" t="s">
        <v>460</v>
      </c>
      <c r="B149" s="165" t="s">
        <v>321</v>
      </c>
      <c r="C149" s="316">
        <v>5.97</v>
      </c>
      <c r="D149" s="316">
        <v>6</v>
      </c>
      <c r="E149" s="316">
        <v>6</v>
      </c>
      <c r="F149" s="317">
        <v>-5.0000000000000001E-3</v>
      </c>
      <c r="G149" s="316">
        <v>11.55</v>
      </c>
      <c r="H149" s="316">
        <v>3.87</v>
      </c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</row>
    <row r="150" spans="1:23" s="74" customFormat="1">
      <c r="A150" s="165" t="s">
        <v>469</v>
      </c>
      <c r="B150" s="165" t="s">
        <v>399</v>
      </c>
      <c r="C150" s="316">
        <v>1.98</v>
      </c>
      <c r="D150" s="316">
        <v>1.94</v>
      </c>
      <c r="E150" s="316">
        <v>1.93</v>
      </c>
      <c r="F150" s="317">
        <v>2.06E-2</v>
      </c>
      <c r="G150" s="316">
        <v>4.05</v>
      </c>
      <c r="H150" s="316">
        <v>0.71</v>
      </c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</row>
    <row r="151" spans="1:23" s="74" customFormat="1">
      <c r="A151" s="165" t="s">
        <v>1550</v>
      </c>
      <c r="B151" s="165" t="s">
        <v>114</v>
      </c>
      <c r="C151" s="316">
        <v>19.64</v>
      </c>
      <c r="D151" s="316">
        <v>19.079999999999998</v>
      </c>
      <c r="E151" s="316">
        <v>19.25</v>
      </c>
      <c r="F151" s="317">
        <v>2.9399999999999999E-2</v>
      </c>
      <c r="G151" s="316">
        <v>40.369999999999997</v>
      </c>
      <c r="H151" s="316">
        <v>4.87</v>
      </c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</row>
    <row r="152" spans="1:23" s="74" customFormat="1">
      <c r="A152" s="165" t="s">
        <v>1551</v>
      </c>
      <c r="B152" s="165" t="s">
        <v>62</v>
      </c>
      <c r="C152" s="316">
        <v>28.96</v>
      </c>
      <c r="D152" s="316">
        <v>27.6</v>
      </c>
      <c r="E152" s="316">
        <v>27.91</v>
      </c>
      <c r="F152" s="317">
        <v>4.9299999999999997E-2</v>
      </c>
      <c r="G152" s="316">
        <v>34.4</v>
      </c>
      <c r="H152" s="316">
        <v>11.2</v>
      </c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</row>
    <row r="153" spans="1:23" s="74" customFormat="1">
      <c r="A153" s="165" t="s">
        <v>473</v>
      </c>
      <c r="B153" s="165" t="s">
        <v>377</v>
      </c>
      <c r="C153" s="316">
        <v>90</v>
      </c>
      <c r="D153" s="316">
        <v>90</v>
      </c>
      <c r="E153" s="316">
        <v>90</v>
      </c>
      <c r="F153" s="317">
        <v>0</v>
      </c>
      <c r="G153" s="316">
        <v>90.25</v>
      </c>
      <c r="H153" s="316">
        <v>1</v>
      </c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</row>
    <row r="154" spans="1:23" s="74" customFormat="1">
      <c r="A154" s="165" t="s">
        <v>1552</v>
      </c>
      <c r="B154" s="165" t="s">
        <v>66</v>
      </c>
      <c r="C154" s="316">
        <v>14.31</v>
      </c>
      <c r="D154" s="316">
        <v>13.55</v>
      </c>
      <c r="E154" s="316">
        <v>13.66</v>
      </c>
      <c r="F154" s="317">
        <v>5.6099999999999997E-2</v>
      </c>
      <c r="G154" s="316">
        <v>18.73</v>
      </c>
      <c r="H154" s="316">
        <v>6.85</v>
      </c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</row>
    <row r="155" spans="1:23" s="74" customFormat="1">
      <c r="A155" s="165" t="s">
        <v>1553</v>
      </c>
      <c r="B155" s="165" t="s">
        <v>312</v>
      </c>
      <c r="C155" s="316">
        <v>1.31</v>
      </c>
      <c r="D155" s="316">
        <v>1.33</v>
      </c>
      <c r="E155" s="316">
        <v>1.34</v>
      </c>
      <c r="F155" s="317">
        <v>-1.4999999999999999E-2</v>
      </c>
      <c r="G155" s="316">
        <v>2.7</v>
      </c>
      <c r="H155" s="316">
        <v>0.47</v>
      </c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</row>
    <row r="156" spans="1:23" s="74" customFormat="1">
      <c r="A156" s="165" t="s">
        <v>476</v>
      </c>
      <c r="B156" s="165" t="s">
        <v>412</v>
      </c>
      <c r="C156" s="316">
        <v>5.95</v>
      </c>
      <c r="D156" s="316">
        <v>6.05</v>
      </c>
      <c r="E156" s="316">
        <v>6.12</v>
      </c>
      <c r="F156" s="317">
        <v>-1.6500000000000001E-2</v>
      </c>
      <c r="G156" s="316">
        <v>7.48</v>
      </c>
      <c r="H156" s="316">
        <v>1.34</v>
      </c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</row>
    <row r="157" spans="1:23" s="74" customFormat="1">
      <c r="A157" s="165" t="s">
        <v>9168</v>
      </c>
      <c r="B157" s="165" t="s">
        <v>9169</v>
      </c>
      <c r="C157" s="316">
        <v>69.66</v>
      </c>
      <c r="D157" s="316">
        <v>69</v>
      </c>
      <c r="E157" s="316">
        <v>69</v>
      </c>
      <c r="F157" s="317">
        <v>9.5999999999999992E-3</v>
      </c>
      <c r="G157" s="316">
        <v>71.58</v>
      </c>
      <c r="H157" s="316">
        <v>41.6</v>
      </c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</row>
    <row r="158" spans="1:23" s="74" customFormat="1">
      <c r="A158" s="165" t="s">
        <v>1554</v>
      </c>
      <c r="B158" s="165" t="s">
        <v>65</v>
      </c>
      <c r="C158" s="316">
        <v>20.399999999999999</v>
      </c>
      <c r="D158" s="316">
        <v>20.22</v>
      </c>
      <c r="E158" s="316">
        <v>20.309999999999999</v>
      </c>
      <c r="F158" s="317">
        <v>8.8999999999999999E-3</v>
      </c>
      <c r="G158" s="316">
        <v>21.64</v>
      </c>
      <c r="H158" s="316">
        <v>7.4</v>
      </c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</row>
    <row r="159" spans="1:23" s="74" customFormat="1">
      <c r="A159" s="165" t="s">
        <v>477</v>
      </c>
      <c r="B159" s="165" t="s">
        <v>326</v>
      </c>
      <c r="C159" s="316">
        <v>5.19</v>
      </c>
      <c r="D159" s="316">
        <v>5.01</v>
      </c>
      <c r="E159" s="316">
        <v>5.0599999999999996</v>
      </c>
      <c r="F159" s="317">
        <v>3.5900000000000001E-2</v>
      </c>
      <c r="G159" s="316">
        <v>8</v>
      </c>
      <c r="H159" s="316">
        <v>2.97</v>
      </c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</row>
    <row r="160" spans="1:23" s="74" customFormat="1">
      <c r="A160" s="165" t="s">
        <v>1555</v>
      </c>
      <c r="B160" s="165" t="s">
        <v>44</v>
      </c>
      <c r="C160" s="316">
        <v>12.83</v>
      </c>
      <c r="D160" s="316">
        <v>12.81</v>
      </c>
      <c r="E160" s="316">
        <v>12.87</v>
      </c>
      <c r="F160" s="317">
        <v>1.6000000000000001E-3</v>
      </c>
      <c r="G160" s="316">
        <v>19.22</v>
      </c>
      <c r="H160" s="316">
        <v>8.01</v>
      </c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</row>
    <row r="161" spans="1:23" s="74" customFormat="1">
      <c r="A161" s="165" t="s">
        <v>481</v>
      </c>
      <c r="B161" s="165" t="s">
        <v>400</v>
      </c>
      <c r="C161" s="316">
        <v>74.959999999999994</v>
      </c>
      <c r="D161" s="316">
        <v>74.959999999999994</v>
      </c>
      <c r="E161" s="316">
        <v>0</v>
      </c>
      <c r="F161" s="317">
        <v>0</v>
      </c>
      <c r="G161" s="316">
        <v>85</v>
      </c>
      <c r="H161" s="316">
        <v>2</v>
      </c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</row>
    <row r="162" spans="1:23" s="74" customFormat="1">
      <c r="A162" s="165" t="s">
        <v>467</v>
      </c>
      <c r="B162" s="165" t="s">
        <v>255</v>
      </c>
      <c r="C162" s="316">
        <v>525</v>
      </c>
      <c r="D162" s="316">
        <v>517.36</v>
      </c>
      <c r="E162" s="316">
        <v>0</v>
      </c>
      <c r="F162" s="317">
        <v>1.4800000000000001E-2</v>
      </c>
      <c r="G162" s="316">
        <v>525</v>
      </c>
      <c r="H162" s="316">
        <v>4.79</v>
      </c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</row>
    <row r="163" spans="1:23" s="74" customFormat="1">
      <c r="A163" s="165" t="s">
        <v>1556</v>
      </c>
      <c r="B163" s="165" t="s">
        <v>95</v>
      </c>
      <c r="C163" s="316">
        <v>43.6</v>
      </c>
      <c r="D163" s="316">
        <v>43.4</v>
      </c>
      <c r="E163" s="316">
        <v>43.5</v>
      </c>
      <c r="F163" s="317">
        <v>4.5999999999999999E-3</v>
      </c>
      <c r="G163" s="316">
        <v>54.33</v>
      </c>
      <c r="H163" s="316">
        <v>35.56</v>
      </c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</row>
    <row r="164" spans="1:23" s="74" customFormat="1">
      <c r="A164" s="165" t="s">
        <v>478</v>
      </c>
      <c r="B164" s="165" t="s">
        <v>354</v>
      </c>
      <c r="C164" s="316">
        <v>24</v>
      </c>
      <c r="D164" s="316">
        <v>24.22</v>
      </c>
      <c r="E164" s="316">
        <v>24.22</v>
      </c>
      <c r="F164" s="317">
        <v>-9.1000000000000004E-3</v>
      </c>
      <c r="G164" s="316">
        <v>32.5</v>
      </c>
      <c r="H164" s="316">
        <v>15</v>
      </c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</row>
    <row r="165" spans="1:23" s="74" customFormat="1">
      <c r="A165" s="165" t="s">
        <v>1557</v>
      </c>
      <c r="B165" s="165" t="s">
        <v>200</v>
      </c>
      <c r="C165" s="316">
        <v>34.409999999999997</v>
      </c>
      <c r="D165" s="316">
        <v>33.71</v>
      </c>
      <c r="E165" s="316">
        <v>33.9</v>
      </c>
      <c r="F165" s="317">
        <v>2.0799999999999999E-2</v>
      </c>
      <c r="G165" s="316">
        <v>42.47</v>
      </c>
      <c r="H165" s="316">
        <v>14.8</v>
      </c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</row>
    <row r="166" spans="1:23" s="74" customFormat="1">
      <c r="A166" s="165" t="s">
        <v>1558</v>
      </c>
      <c r="B166" s="165" t="s">
        <v>201</v>
      </c>
      <c r="C166" s="316">
        <v>35.07</v>
      </c>
      <c r="D166" s="316">
        <v>34.53</v>
      </c>
      <c r="E166" s="316">
        <v>34.69</v>
      </c>
      <c r="F166" s="317">
        <v>1.5599999999999999E-2</v>
      </c>
      <c r="G166" s="316">
        <v>43.37</v>
      </c>
      <c r="H166" s="316">
        <v>16.12</v>
      </c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</row>
    <row r="167" spans="1:23" s="74" customFormat="1">
      <c r="A167" s="165" t="s">
        <v>480</v>
      </c>
      <c r="B167" s="165" t="s">
        <v>283</v>
      </c>
      <c r="C167" s="316">
        <v>66.510000000000005</v>
      </c>
      <c r="D167" s="316">
        <v>65.08</v>
      </c>
      <c r="E167" s="316">
        <v>65.5</v>
      </c>
      <c r="F167" s="317">
        <v>2.1999999999999999E-2</v>
      </c>
      <c r="G167" s="316">
        <v>80.900000000000006</v>
      </c>
      <c r="H167" s="316">
        <v>19.57</v>
      </c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</row>
    <row r="168" spans="1:23" s="74" customFormat="1">
      <c r="A168" s="165" t="s">
        <v>1559</v>
      </c>
      <c r="B168" s="165" t="s">
        <v>244</v>
      </c>
      <c r="C168" s="316">
        <v>9.2899999999999991</v>
      </c>
      <c r="D168" s="316">
        <v>8.61</v>
      </c>
      <c r="E168" s="316">
        <v>8.7100000000000009</v>
      </c>
      <c r="F168" s="317">
        <v>7.9000000000000001E-2</v>
      </c>
      <c r="G168" s="316">
        <v>20.53</v>
      </c>
      <c r="H168" s="316">
        <v>5.77</v>
      </c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</row>
    <row r="169" spans="1:23" s="74" customFormat="1">
      <c r="A169" s="165" t="s">
        <v>482</v>
      </c>
      <c r="B169" s="165" t="s">
        <v>253</v>
      </c>
      <c r="C169" s="316">
        <v>12.16</v>
      </c>
      <c r="D169" s="316">
        <v>12.29</v>
      </c>
      <c r="E169" s="316">
        <v>12.47</v>
      </c>
      <c r="F169" s="317">
        <v>-1.06E-2</v>
      </c>
      <c r="G169" s="316">
        <v>18.690000000000001</v>
      </c>
      <c r="H169" s="316">
        <v>6.04</v>
      </c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</row>
    <row r="170" spans="1:23" s="74" customFormat="1">
      <c r="A170" s="165" t="s">
        <v>1560</v>
      </c>
      <c r="B170" s="165" t="s">
        <v>109</v>
      </c>
      <c r="C170" s="316">
        <v>19.68</v>
      </c>
      <c r="D170" s="316">
        <v>19.309999999999999</v>
      </c>
      <c r="E170" s="316">
        <v>19.399999999999999</v>
      </c>
      <c r="F170" s="317">
        <v>1.9199999999999998E-2</v>
      </c>
      <c r="G170" s="316">
        <v>23.32</v>
      </c>
      <c r="H170" s="316">
        <v>13.19</v>
      </c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</row>
    <row r="171" spans="1:23" s="74" customFormat="1">
      <c r="A171" s="165" t="s">
        <v>1561</v>
      </c>
      <c r="B171" s="165" t="s">
        <v>101</v>
      </c>
      <c r="C171" s="316">
        <v>65.11</v>
      </c>
      <c r="D171" s="316">
        <v>62.4</v>
      </c>
      <c r="E171" s="316">
        <v>62.8</v>
      </c>
      <c r="F171" s="317">
        <v>4.3400000000000001E-2</v>
      </c>
      <c r="G171" s="316">
        <v>65.650000000000006</v>
      </c>
      <c r="H171" s="316">
        <v>24.43</v>
      </c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</row>
    <row r="172" spans="1:23" s="74" customFormat="1">
      <c r="A172" s="165" t="s">
        <v>1562</v>
      </c>
      <c r="B172" s="165" t="s">
        <v>105</v>
      </c>
      <c r="C172" s="316">
        <v>47.17</v>
      </c>
      <c r="D172" s="316">
        <v>47.02</v>
      </c>
      <c r="E172" s="316">
        <v>47.15</v>
      </c>
      <c r="F172" s="317">
        <v>3.2000000000000002E-3</v>
      </c>
      <c r="G172" s="316">
        <v>60.44</v>
      </c>
      <c r="H172" s="316">
        <v>32.97</v>
      </c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</row>
    <row r="173" spans="1:23" s="74" customFormat="1">
      <c r="A173" s="165" t="s">
        <v>484</v>
      </c>
      <c r="B173" s="165" t="s">
        <v>211</v>
      </c>
      <c r="C173" s="316">
        <v>15.61</v>
      </c>
      <c r="D173" s="316">
        <v>15.76</v>
      </c>
      <c r="E173" s="316">
        <v>15.78</v>
      </c>
      <c r="F173" s="317">
        <v>-9.4999999999999998E-3</v>
      </c>
      <c r="G173" s="316">
        <v>18.32</v>
      </c>
      <c r="H173" s="316">
        <v>10.25</v>
      </c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</row>
    <row r="174" spans="1:23" s="74" customFormat="1">
      <c r="A174" s="165" t="s">
        <v>485</v>
      </c>
      <c r="B174" s="165" t="s">
        <v>212</v>
      </c>
      <c r="C174" s="316">
        <v>7.84</v>
      </c>
      <c r="D174" s="316">
        <v>7.86</v>
      </c>
      <c r="E174" s="316">
        <v>7.88</v>
      </c>
      <c r="F174" s="317">
        <v>-2.5000000000000001E-3</v>
      </c>
      <c r="G174" s="316">
        <v>12.8</v>
      </c>
      <c r="H174" s="316">
        <v>5.74</v>
      </c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</row>
    <row r="175" spans="1:23" s="74" customFormat="1">
      <c r="A175" s="165" t="s">
        <v>483</v>
      </c>
      <c r="B175" s="165" t="s">
        <v>363</v>
      </c>
      <c r="C175" s="316">
        <v>34</v>
      </c>
      <c r="D175" s="316">
        <v>34</v>
      </c>
      <c r="E175" s="316">
        <v>0</v>
      </c>
      <c r="F175" s="317">
        <v>0</v>
      </c>
      <c r="G175" s="316">
        <v>34</v>
      </c>
      <c r="H175" s="316">
        <v>22.3</v>
      </c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</row>
    <row r="176" spans="1:23" s="74" customFormat="1">
      <c r="A176" s="165" t="s">
        <v>1873</v>
      </c>
      <c r="B176" s="165" t="s">
        <v>232</v>
      </c>
      <c r="C176" s="316">
        <v>3.55</v>
      </c>
      <c r="D176" s="316">
        <v>3.48</v>
      </c>
      <c r="E176" s="316">
        <v>3.59</v>
      </c>
      <c r="F176" s="317">
        <v>2.01E-2</v>
      </c>
      <c r="G176" s="316">
        <v>6.15</v>
      </c>
      <c r="H176" s="316">
        <v>2.4500000000000002</v>
      </c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</row>
    <row r="177" spans="1:23" s="74" customFormat="1">
      <c r="A177" s="165" t="s">
        <v>824</v>
      </c>
      <c r="B177" s="165" t="s">
        <v>396</v>
      </c>
      <c r="C177" s="316">
        <v>5.5</v>
      </c>
      <c r="D177" s="316">
        <v>5.5</v>
      </c>
      <c r="E177" s="316">
        <v>0</v>
      </c>
      <c r="F177" s="317">
        <v>0</v>
      </c>
      <c r="G177" s="316">
        <v>9.15</v>
      </c>
      <c r="H177" s="316">
        <v>4</v>
      </c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</row>
    <row r="178" spans="1:23" s="74" customFormat="1">
      <c r="A178" s="165" t="s">
        <v>1835</v>
      </c>
      <c r="B178" s="165" t="s">
        <v>98</v>
      </c>
      <c r="C178" s="316">
        <v>22.06</v>
      </c>
      <c r="D178" s="316">
        <v>22.06</v>
      </c>
      <c r="E178" s="316">
        <v>22.06</v>
      </c>
      <c r="F178" s="317">
        <v>0</v>
      </c>
      <c r="G178" s="316">
        <v>26.92</v>
      </c>
      <c r="H178" s="316">
        <v>15.13</v>
      </c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</row>
    <row r="179" spans="1:23" s="74" customFormat="1">
      <c r="A179" s="165" t="s">
        <v>510</v>
      </c>
      <c r="B179" s="165" t="s">
        <v>398</v>
      </c>
      <c r="C179" s="316">
        <v>28.4</v>
      </c>
      <c r="D179" s="316">
        <v>30.76</v>
      </c>
      <c r="E179" s="316">
        <v>29.01</v>
      </c>
      <c r="F179" s="317">
        <v>-7.6700000000000004E-2</v>
      </c>
      <c r="G179" s="316">
        <v>40</v>
      </c>
      <c r="H179" s="316">
        <v>0.01</v>
      </c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</row>
    <row r="180" spans="1:23" s="74" customFormat="1">
      <c r="A180" s="165" t="s">
        <v>486</v>
      </c>
      <c r="B180" s="165" t="s">
        <v>328</v>
      </c>
      <c r="C180" s="316">
        <v>12.74</v>
      </c>
      <c r="D180" s="316">
        <v>12.76</v>
      </c>
      <c r="E180" s="316">
        <v>12.89</v>
      </c>
      <c r="F180" s="317">
        <v>-1.6000000000000001E-3</v>
      </c>
      <c r="G180" s="316">
        <v>18.48</v>
      </c>
      <c r="H180" s="316">
        <v>2.12</v>
      </c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</row>
    <row r="181" spans="1:23" s="74" customFormat="1">
      <c r="A181" s="165" t="s">
        <v>487</v>
      </c>
      <c r="B181" s="165" t="s">
        <v>291</v>
      </c>
      <c r="C181" s="316">
        <v>7.49</v>
      </c>
      <c r="D181" s="316">
        <v>7.45</v>
      </c>
      <c r="E181" s="316">
        <v>7.54</v>
      </c>
      <c r="F181" s="317">
        <v>5.4000000000000003E-3</v>
      </c>
      <c r="G181" s="316">
        <v>8.65</v>
      </c>
      <c r="H181" s="316">
        <v>3.02</v>
      </c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</row>
    <row r="182" spans="1:23" s="74" customFormat="1">
      <c r="A182" s="165" t="s">
        <v>1563</v>
      </c>
      <c r="B182" s="165" t="s">
        <v>64</v>
      </c>
      <c r="C182" s="316">
        <v>11.46</v>
      </c>
      <c r="D182" s="316">
        <v>11.03</v>
      </c>
      <c r="E182" s="316">
        <v>11.09</v>
      </c>
      <c r="F182" s="317">
        <v>3.9E-2</v>
      </c>
      <c r="G182" s="316">
        <v>19.350000000000001</v>
      </c>
      <c r="H182" s="316">
        <v>5.0599999999999996</v>
      </c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</row>
    <row r="183" spans="1:23" s="74" customFormat="1">
      <c r="A183" s="165" t="s">
        <v>1564</v>
      </c>
      <c r="B183" s="165" t="s">
        <v>63</v>
      </c>
      <c r="C183" s="316">
        <v>40</v>
      </c>
      <c r="D183" s="316">
        <v>38.590000000000003</v>
      </c>
      <c r="E183" s="316">
        <v>38.909999999999997</v>
      </c>
      <c r="F183" s="317">
        <v>3.6499999999999998E-2</v>
      </c>
      <c r="G183" s="316">
        <v>60.94</v>
      </c>
      <c r="H183" s="316">
        <v>22.6</v>
      </c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</row>
    <row r="184" spans="1:23" s="74" customFormat="1">
      <c r="A184" s="165" t="s">
        <v>1565</v>
      </c>
      <c r="B184" s="165" t="s">
        <v>266</v>
      </c>
      <c r="C184" s="316">
        <v>22.4</v>
      </c>
      <c r="D184" s="316">
        <v>22.69</v>
      </c>
      <c r="E184" s="316">
        <v>22.59</v>
      </c>
      <c r="F184" s="317">
        <v>-1.2800000000000001E-2</v>
      </c>
      <c r="G184" s="316">
        <v>23.78</v>
      </c>
      <c r="H184" s="316">
        <v>10.029999999999999</v>
      </c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</row>
    <row r="185" spans="1:23" s="74" customFormat="1">
      <c r="A185" s="165" t="s">
        <v>1566</v>
      </c>
      <c r="B185" s="165" t="s">
        <v>329</v>
      </c>
      <c r="C185" s="316">
        <v>3.34</v>
      </c>
      <c r="D185" s="316">
        <v>3.17</v>
      </c>
      <c r="E185" s="316">
        <v>3.18</v>
      </c>
      <c r="F185" s="317">
        <v>5.3600000000000002E-2</v>
      </c>
      <c r="G185" s="316">
        <v>4.4800000000000004</v>
      </c>
      <c r="H185" s="316">
        <v>1.75</v>
      </c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</row>
    <row r="186" spans="1:23" s="74" customFormat="1">
      <c r="A186" s="165" t="s">
        <v>496</v>
      </c>
      <c r="B186" s="165" t="s">
        <v>349</v>
      </c>
      <c r="C186" s="316">
        <v>0</v>
      </c>
      <c r="D186" s="316">
        <v>42.77</v>
      </c>
      <c r="E186" s="316">
        <v>0</v>
      </c>
      <c r="F186" s="317">
        <v>-1</v>
      </c>
      <c r="G186" s="316">
        <v>43</v>
      </c>
      <c r="H186" s="316">
        <v>1</v>
      </c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</row>
    <row r="187" spans="1:23" s="74" customFormat="1">
      <c r="A187" s="165" t="s">
        <v>1567</v>
      </c>
      <c r="B187" s="165" t="s">
        <v>23</v>
      </c>
      <c r="C187" s="316">
        <v>27.76</v>
      </c>
      <c r="D187" s="316">
        <v>26.8</v>
      </c>
      <c r="E187" s="316">
        <v>26.86</v>
      </c>
      <c r="F187" s="317">
        <v>3.5799999999999998E-2</v>
      </c>
      <c r="G187" s="316">
        <v>34.090000000000003</v>
      </c>
      <c r="H187" s="316">
        <v>17.149999999999999</v>
      </c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</row>
    <row r="188" spans="1:23" s="74" customFormat="1">
      <c r="A188" s="165" t="s">
        <v>1568</v>
      </c>
      <c r="B188" s="165" t="s">
        <v>286</v>
      </c>
      <c r="C188" s="316">
        <v>10.28</v>
      </c>
      <c r="D188" s="316">
        <v>10.6</v>
      </c>
      <c r="E188" s="316">
        <v>10.63</v>
      </c>
      <c r="F188" s="317">
        <v>-3.0200000000000001E-2</v>
      </c>
      <c r="G188" s="316">
        <v>10.98</v>
      </c>
      <c r="H188" s="316">
        <v>2.91</v>
      </c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</row>
    <row r="189" spans="1:23" s="74" customFormat="1">
      <c r="A189" s="165" t="s">
        <v>1569</v>
      </c>
      <c r="B189" s="165" t="s">
        <v>367</v>
      </c>
      <c r="C189" s="316">
        <v>63</v>
      </c>
      <c r="D189" s="316">
        <v>63</v>
      </c>
      <c r="E189" s="316">
        <v>0</v>
      </c>
      <c r="F189" s="317">
        <v>0</v>
      </c>
      <c r="G189" s="316">
        <v>141.9</v>
      </c>
      <c r="H189" s="316">
        <v>39</v>
      </c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</row>
    <row r="190" spans="1:23" s="74" customFormat="1">
      <c r="A190" s="165" t="s">
        <v>1570</v>
      </c>
      <c r="B190" s="165" t="s">
        <v>347</v>
      </c>
      <c r="C190" s="316">
        <v>6.3</v>
      </c>
      <c r="D190" s="316">
        <v>6.15</v>
      </c>
      <c r="E190" s="316">
        <v>6.4</v>
      </c>
      <c r="F190" s="317">
        <v>2.4400000000000002E-2</v>
      </c>
      <c r="G190" s="316">
        <v>17.350000000000001</v>
      </c>
      <c r="H190" s="316">
        <v>1.8</v>
      </c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</row>
    <row r="191" spans="1:23" s="74" customFormat="1">
      <c r="A191" s="165" t="s">
        <v>2118</v>
      </c>
      <c r="B191" s="165" t="s">
        <v>1858</v>
      </c>
      <c r="C191" s="316">
        <v>20.149999999999999</v>
      </c>
      <c r="D191" s="316">
        <v>18.95</v>
      </c>
      <c r="E191" s="316">
        <v>19.03</v>
      </c>
      <c r="F191" s="317">
        <v>6.3299999999999995E-2</v>
      </c>
      <c r="G191" s="316">
        <v>20.49</v>
      </c>
      <c r="H191" s="316">
        <v>13.72</v>
      </c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</row>
    <row r="192" spans="1:23" s="74" customFormat="1">
      <c r="A192" s="165" t="s">
        <v>532</v>
      </c>
      <c r="B192" s="165" t="s">
        <v>370</v>
      </c>
      <c r="C192" s="316">
        <v>44.5</v>
      </c>
      <c r="D192" s="316">
        <v>44.89</v>
      </c>
      <c r="E192" s="316">
        <v>44.79</v>
      </c>
      <c r="F192" s="317">
        <v>-8.6999999999999994E-3</v>
      </c>
      <c r="G192" s="316">
        <v>56</v>
      </c>
      <c r="H192" s="316">
        <v>36.5</v>
      </c>
      <c r="I192" s="165"/>
      <c r="J192" s="165"/>
      <c r="K192" s="165"/>
      <c r="L192" s="165"/>
      <c r="M192" s="165"/>
      <c r="N192" s="165"/>
      <c r="O192" s="165"/>
      <c r="P192" s="165"/>
      <c r="Q192" s="165"/>
      <c r="R192" s="165"/>
      <c r="S192" s="165"/>
      <c r="T192" s="165"/>
      <c r="U192" s="165"/>
      <c r="V192" s="165"/>
      <c r="W192" s="165"/>
    </row>
    <row r="193" spans="1:23" s="74" customFormat="1">
      <c r="A193" s="165" t="s">
        <v>1571</v>
      </c>
      <c r="B193" s="165" t="s">
        <v>288</v>
      </c>
      <c r="C193" s="316">
        <v>4.1100000000000003</v>
      </c>
      <c r="D193" s="316">
        <v>4.07</v>
      </c>
      <c r="E193" s="316">
        <v>4.09</v>
      </c>
      <c r="F193" s="317">
        <v>9.7999999999999997E-3</v>
      </c>
      <c r="G193" s="316">
        <v>9.2899999999999991</v>
      </c>
      <c r="H193" s="316">
        <v>2.2200000000000002</v>
      </c>
      <c r="I193" s="165"/>
      <c r="J193" s="165"/>
      <c r="K193" s="165"/>
      <c r="L193" s="165"/>
      <c r="M193" s="165"/>
      <c r="N193" s="165"/>
      <c r="O193" s="165"/>
      <c r="P193" s="165"/>
      <c r="Q193" s="165"/>
      <c r="R193" s="165"/>
      <c r="S193" s="165"/>
      <c r="T193" s="165"/>
      <c r="U193" s="165"/>
      <c r="V193" s="165"/>
      <c r="W193" s="165"/>
    </row>
    <row r="194" spans="1:23" s="74" customFormat="1">
      <c r="A194" s="165" t="s">
        <v>489</v>
      </c>
      <c r="B194" s="165" t="s">
        <v>207</v>
      </c>
      <c r="C194" s="316">
        <v>22.95</v>
      </c>
      <c r="D194" s="316">
        <v>23.5</v>
      </c>
      <c r="E194" s="316">
        <v>23.5</v>
      </c>
      <c r="F194" s="317">
        <v>-2.3400000000000001E-2</v>
      </c>
      <c r="G194" s="316">
        <v>24.84</v>
      </c>
      <c r="H194" s="316">
        <v>7.31</v>
      </c>
      <c r="I194" s="165"/>
      <c r="J194" s="165"/>
      <c r="K194" s="165"/>
      <c r="L194" s="165"/>
      <c r="M194" s="165"/>
      <c r="N194" s="165"/>
      <c r="O194" s="165"/>
      <c r="P194" s="165"/>
      <c r="Q194" s="165"/>
      <c r="R194" s="165"/>
      <c r="S194" s="165"/>
      <c r="T194" s="165"/>
      <c r="U194" s="165"/>
      <c r="V194" s="165"/>
      <c r="W194" s="165"/>
    </row>
    <row r="195" spans="1:23" s="74" customFormat="1">
      <c r="A195" s="165" t="s">
        <v>1572</v>
      </c>
      <c r="B195" s="165" t="s">
        <v>89</v>
      </c>
      <c r="C195" s="316">
        <v>27.52</v>
      </c>
      <c r="D195" s="316">
        <v>28.3</v>
      </c>
      <c r="E195" s="316">
        <v>28.45</v>
      </c>
      <c r="F195" s="317">
        <v>-2.76E-2</v>
      </c>
      <c r="G195" s="316">
        <v>30</v>
      </c>
      <c r="H195" s="316">
        <v>8.16</v>
      </c>
      <c r="I195" s="165"/>
      <c r="J195" s="165"/>
      <c r="K195" s="165"/>
      <c r="L195" s="165"/>
      <c r="M195" s="165"/>
      <c r="N195" s="165"/>
      <c r="O195" s="165"/>
      <c r="P195" s="165"/>
      <c r="Q195" s="165"/>
      <c r="R195" s="165"/>
      <c r="S195" s="165"/>
      <c r="T195" s="165"/>
      <c r="U195" s="165"/>
      <c r="V195" s="165"/>
      <c r="W195" s="165"/>
    </row>
    <row r="196" spans="1:23" s="74" customFormat="1">
      <c r="A196" s="165" t="s">
        <v>1573</v>
      </c>
      <c r="B196" s="165" t="s">
        <v>86</v>
      </c>
      <c r="C196" s="316">
        <v>98.67</v>
      </c>
      <c r="D196" s="316">
        <v>101.45</v>
      </c>
      <c r="E196" s="316">
        <v>100.94</v>
      </c>
      <c r="F196" s="317">
        <v>-2.7400000000000001E-2</v>
      </c>
      <c r="G196" s="316">
        <v>103.04</v>
      </c>
      <c r="H196" s="316">
        <v>29.48</v>
      </c>
      <c r="I196" s="165"/>
      <c r="J196" s="165"/>
      <c r="K196" s="165"/>
      <c r="L196" s="165"/>
      <c r="M196" s="165"/>
      <c r="N196" s="165"/>
      <c r="O196" s="165"/>
      <c r="P196" s="165"/>
      <c r="Q196" s="165"/>
      <c r="R196" s="165"/>
      <c r="S196" s="165"/>
      <c r="T196" s="165"/>
      <c r="U196" s="165"/>
      <c r="V196" s="165"/>
      <c r="W196" s="165"/>
    </row>
    <row r="197" spans="1:23" s="74" customFormat="1">
      <c r="A197" s="165" t="s">
        <v>514</v>
      </c>
      <c r="B197" s="165" t="s">
        <v>237</v>
      </c>
      <c r="C197" s="316">
        <v>10.7</v>
      </c>
      <c r="D197" s="316">
        <v>10.89</v>
      </c>
      <c r="E197" s="316">
        <v>10.97</v>
      </c>
      <c r="F197" s="317">
        <v>-1.7399999999999999E-2</v>
      </c>
      <c r="G197" s="316">
        <v>11.49</v>
      </c>
      <c r="H197" s="316">
        <v>3.38</v>
      </c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165"/>
      <c r="U197" s="165"/>
      <c r="V197" s="165"/>
      <c r="W197" s="165"/>
    </row>
    <row r="198" spans="1:23" s="74" customFormat="1">
      <c r="A198" s="165" t="s">
        <v>1574</v>
      </c>
      <c r="B198" s="165" t="s">
        <v>238</v>
      </c>
      <c r="C198" s="316">
        <v>12.44</v>
      </c>
      <c r="D198" s="316">
        <v>12.66</v>
      </c>
      <c r="E198" s="316">
        <v>12.75</v>
      </c>
      <c r="F198" s="317">
        <v>-1.7399999999999999E-2</v>
      </c>
      <c r="G198" s="316">
        <v>13.3</v>
      </c>
      <c r="H198" s="316">
        <v>3.71</v>
      </c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165"/>
      <c r="U198" s="165"/>
      <c r="V198" s="165"/>
      <c r="W198" s="165"/>
    </row>
    <row r="199" spans="1:23" s="74" customFormat="1">
      <c r="A199" s="165" t="s">
        <v>1575</v>
      </c>
      <c r="B199" s="165" t="s">
        <v>28</v>
      </c>
      <c r="C199" s="316">
        <v>24.28</v>
      </c>
      <c r="D199" s="316">
        <v>23.36</v>
      </c>
      <c r="E199" s="316">
        <v>23.61</v>
      </c>
      <c r="F199" s="317">
        <v>3.9399999999999998E-2</v>
      </c>
      <c r="G199" s="316">
        <v>39.26</v>
      </c>
      <c r="H199" s="316">
        <v>4.8099999999999996</v>
      </c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165"/>
      <c r="U199" s="165"/>
      <c r="V199" s="165"/>
      <c r="W199" s="165"/>
    </row>
    <row r="200" spans="1:23" s="74" customFormat="1">
      <c r="A200" s="165" t="s">
        <v>453</v>
      </c>
      <c r="B200" s="165" t="s">
        <v>355</v>
      </c>
      <c r="C200" s="316">
        <v>60.01</v>
      </c>
      <c r="D200" s="316">
        <v>31.5</v>
      </c>
      <c r="E200" s="316">
        <v>31</v>
      </c>
      <c r="F200" s="317">
        <v>0.90510000000000002</v>
      </c>
      <c r="G200" s="316">
        <v>63</v>
      </c>
      <c r="H200" s="316">
        <v>5</v>
      </c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165"/>
      <c r="U200" s="165"/>
      <c r="V200" s="165"/>
      <c r="W200" s="165"/>
    </row>
    <row r="201" spans="1:23" s="74" customFormat="1">
      <c r="A201" s="165" t="s">
        <v>490</v>
      </c>
      <c r="B201" s="165" t="s">
        <v>325</v>
      </c>
      <c r="C201" s="316">
        <v>27</v>
      </c>
      <c r="D201" s="316">
        <v>25.36</v>
      </c>
      <c r="E201" s="316">
        <v>25.7</v>
      </c>
      <c r="F201" s="317">
        <v>6.4699999999999994E-2</v>
      </c>
      <c r="G201" s="316">
        <v>27.74</v>
      </c>
      <c r="H201" s="316">
        <v>3.4</v>
      </c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</row>
    <row r="202" spans="1:23" s="74" customFormat="1">
      <c r="A202" s="165" t="s">
        <v>1576</v>
      </c>
      <c r="B202" s="165" t="s">
        <v>307</v>
      </c>
      <c r="C202" s="316">
        <v>3.93</v>
      </c>
      <c r="D202" s="316">
        <v>4.01</v>
      </c>
      <c r="E202" s="316">
        <v>4.04</v>
      </c>
      <c r="F202" s="317">
        <v>-0.02</v>
      </c>
      <c r="G202" s="316">
        <v>7.96</v>
      </c>
      <c r="H202" s="316">
        <v>2.36</v>
      </c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165"/>
      <c r="U202" s="165"/>
      <c r="V202" s="165"/>
      <c r="W202" s="165"/>
    </row>
    <row r="203" spans="1:23" s="74" customFormat="1">
      <c r="A203" s="165" t="s">
        <v>1577</v>
      </c>
      <c r="B203" s="165" t="s">
        <v>233</v>
      </c>
      <c r="C203" s="316">
        <v>8.09</v>
      </c>
      <c r="D203" s="316">
        <v>8.23</v>
      </c>
      <c r="E203" s="316">
        <v>8.26</v>
      </c>
      <c r="F203" s="317">
        <v>-1.7000000000000001E-2</v>
      </c>
      <c r="G203" s="316">
        <v>12.5</v>
      </c>
      <c r="H203" s="316">
        <v>5.95</v>
      </c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165"/>
      <c r="U203" s="165"/>
      <c r="V203" s="165"/>
      <c r="W203" s="165"/>
    </row>
    <row r="204" spans="1:23" s="74" customFormat="1">
      <c r="A204" s="165" t="s">
        <v>1578</v>
      </c>
      <c r="B204" s="165" t="s">
        <v>403</v>
      </c>
      <c r="C204" s="316">
        <v>54.07</v>
      </c>
      <c r="D204" s="316">
        <v>54</v>
      </c>
      <c r="E204" s="316">
        <v>54.91</v>
      </c>
      <c r="F204" s="317">
        <v>1.2999999999999999E-3</v>
      </c>
      <c r="G204" s="316">
        <v>87</v>
      </c>
      <c r="H204" s="316">
        <v>30.76</v>
      </c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165"/>
      <c r="U204" s="165"/>
      <c r="V204" s="165"/>
      <c r="W204" s="165"/>
    </row>
    <row r="205" spans="1:23" s="74" customFormat="1">
      <c r="A205" s="165" t="s">
        <v>1579</v>
      </c>
      <c r="B205" s="165" t="s">
        <v>119</v>
      </c>
      <c r="C205" s="316">
        <v>14.74</v>
      </c>
      <c r="D205" s="316">
        <v>13.93</v>
      </c>
      <c r="E205" s="316">
        <v>13.99</v>
      </c>
      <c r="F205" s="317">
        <v>5.8099999999999999E-2</v>
      </c>
      <c r="G205" s="316">
        <v>30.85</v>
      </c>
      <c r="H205" s="316">
        <v>9.3699999999999992</v>
      </c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165"/>
      <c r="U205" s="165"/>
      <c r="V205" s="165"/>
      <c r="W205" s="165"/>
    </row>
    <row r="206" spans="1:23" s="74" customFormat="1">
      <c r="A206" s="165" t="s">
        <v>1790</v>
      </c>
      <c r="B206" s="165" t="s">
        <v>1791</v>
      </c>
      <c r="C206" s="316">
        <v>3.24</v>
      </c>
      <c r="D206" s="316">
        <v>3.22</v>
      </c>
      <c r="E206" s="316">
        <v>3.3</v>
      </c>
      <c r="F206" s="317">
        <v>6.1999999999999998E-3</v>
      </c>
      <c r="G206" s="316">
        <v>5.5</v>
      </c>
      <c r="H206" s="316">
        <v>2.0499999999999998</v>
      </c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165"/>
      <c r="U206" s="165"/>
      <c r="V206" s="165"/>
      <c r="W206" s="165"/>
    </row>
    <row r="207" spans="1:23" s="74" customFormat="1">
      <c r="A207" s="165" t="s">
        <v>492</v>
      </c>
      <c r="B207" s="165" t="s">
        <v>369</v>
      </c>
      <c r="C207" s="316">
        <v>1.99</v>
      </c>
      <c r="D207" s="316">
        <v>2</v>
      </c>
      <c r="E207" s="316">
        <v>2</v>
      </c>
      <c r="F207" s="317">
        <v>-5.0000000000000001E-3</v>
      </c>
      <c r="G207" s="316">
        <v>3.4</v>
      </c>
      <c r="H207" s="316">
        <v>1.49</v>
      </c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165"/>
      <c r="U207" s="165"/>
      <c r="V207" s="165"/>
      <c r="W207" s="165"/>
    </row>
    <row r="208" spans="1:23" s="74" customFormat="1">
      <c r="A208" s="165" t="s">
        <v>1580</v>
      </c>
      <c r="B208" s="165" t="s">
        <v>87</v>
      </c>
      <c r="C208" s="316">
        <v>17.72</v>
      </c>
      <c r="D208" s="316">
        <v>18.2</v>
      </c>
      <c r="E208" s="316">
        <v>18.39</v>
      </c>
      <c r="F208" s="317">
        <v>-2.64E-2</v>
      </c>
      <c r="G208" s="316">
        <v>18.48</v>
      </c>
      <c r="H208" s="316">
        <v>5.66</v>
      </c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</row>
    <row r="209" spans="1:23" s="74" customFormat="1">
      <c r="A209" s="165" t="s">
        <v>1581</v>
      </c>
      <c r="B209" s="165" t="s">
        <v>280</v>
      </c>
      <c r="C209" s="316">
        <v>11.23</v>
      </c>
      <c r="D209" s="316">
        <v>10.81</v>
      </c>
      <c r="E209" s="316">
        <v>10.86</v>
      </c>
      <c r="F209" s="317">
        <v>3.8899999999999997E-2</v>
      </c>
      <c r="G209" s="316">
        <v>25.25</v>
      </c>
      <c r="H209" s="316">
        <v>5.05</v>
      </c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</row>
    <row r="210" spans="1:23" s="74" customFormat="1">
      <c r="A210" s="165" t="s">
        <v>468</v>
      </c>
      <c r="B210" s="165" t="s">
        <v>380</v>
      </c>
      <c r="C210" s="316">
        <v>28.1</v>
      </c>
      <c r="D210" s="316">
        <v>28.1</v>
      </c>
      <c r="E210" s="316">
        <v>0</v>
      </c>
      <c r="F210" s="317">
        <v>0</v>
      </c>
      <c r="G210" s="316">
        <v>46</v>
      </c>
      <c r="H210" s="316">
        <v>3</v>
      </c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</row>
    <row r="211" spans="1:23" s="74" customFormat="1">
      <c r="A211" s="165" t="s">
        <v>493</v>
      </c>
      <c r="B211" s="165" t="s">
        <v>397</v>
      </c>
      <c r="C211" s="316">
        <v>10.3</v>
      </c>
      <c r="D211" s="316">
        <v>10.37</v>
      </c>
      <c r="E211" s="316">
        <v>10.37</v>
      </c>
      <c r="F211" s="317">
        <v>-6.7999999999999996E-3</v>
      </c>
      <c r="G211" s="316">
        <v>18.420000000000002</v>
      </c>
      <c r="H211" s="316">
        <v>0.5</v>
      </c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165"/>
      <c r="U211" s="165"/>
      <c r="V211" s="165"/>
      <c r="W211" s="165"/>
    </row>
    <row r="212" spans="1:23" s="74" customFormat="1">
      <c r="A212" s="165" t="s">
        <v>1582</v>
      </c>
      <c r="B212" s="165" t="s">
        <v>121</v>
      </c>
      <c r="C212" s="316">
        <v>16.36</v>
      </c>
      <c r="D212" s="316">
        <v>15.86</v>
      </c>
      <c r="E212" s="316">
        <v>15.91</v>
      </c>
      <c r="F212" s="317">
        <v>3.15E-2</v>
      </c>
      <c r="G212" s="316">
        <v>33.4</v>
      </c>
      <c r="H212" s="316">
        <v>10.51</v>
      </c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165"/>
      <c r="U212" s="165"/>
      <c r="V212" s="165"/>
      <c r="W212" s="165"/>
    </row>
    <row r="213" spans="1:23" s="74" customFormat="1">
      <c r="A213" s="165" t="s">
        <v>9170</v>
      </c>
      <c r="B213" s="165" t="s">
        <v>9171</v>
      </c>
      <c r="C213" s="316">
        <v>6.45</v>
      </c>
      <c r="D213" s="316">
        <v>6.31</v>
      </c>
      <c r="E213" s="316">
        <v>6.27</v>
      </c>
      <c r="F213" s="317">
        <v>2.2200000000000001E-2</v>
      </c>
      <c r="G213" s="316">
        <v>7.73</v>
      </c>
      <c r="H213" s="316">
        <v>5.88</v>
      </c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</row>
    <row r="214" spans="1:23" s="74" customFormat="1">
      <c r="A214" s="165" t="s">
        <v>1583</v>
      </c>
      <c r="B214" s="165" t="s">
        <v>82</v>
      </c>
      <c r="C214" s="316">
        <v>34.869999999999997</v>
      </c>
      <c r="D214" s="316">
        <v>34.1</v>
      </c>
      <c r="E214" s="316">
        <v>34.24</v>
      </c>
      <c r="F214" s="317">
        <v>2.2599999999999999E-2</v>
      </c>
      <c r="G214" s="316">
        <v>42.8</v>
      </c>
      <c r="H214" s="316">
        <v>26.07</v>
      </c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</row>
    <row r="215" spans="1:23" s="74" customFormat="1">
      <c r="A215" s="165" t="s">
        <v>1835</v>
      </c>
      <c r="B215" s="165" t="s">
        <v>1836</v>
      </c>
      <c r="C215" s="316">
        <v>123998</v>
      </c>
      <c r="D215" s="316">
        <v>123255.13</v>
      </c>
      <c r="E215" s="316">
        <v>123255.13</v>
      </c>
      <c r="F215" s="317">
        <v>6.0000000000000001E-3</v>
      </c>
      <c r="G215" s="316">
        <v>124584.33</v>
      </c>
      <c r="H215" s="316">
        <v>69068.77</v>
      </c>
      <c r="I215" s="165"/>
      <c r="J215" s="165"/>
      <c r="K215" s="165"/>
      <c r="L215" s="165"/>
      <c r="M215" s="165"/>
      <c r="N215" s="165"/>
      <c r="O215" s="165"/>
      <c r="P215" s="165"/>
      <c r="Q215" s="165"/>
      <c r="R215" s="165"/>
      <c r="S215" s="165"/>
      <c r="T215" s="165"/>
      <c r="U215" s="165"/>
      <c r="V215" s="165"/>
      <c r="W215" s="165"/>
    </row>
    <row r="216" spans="1:23" s="74" customFormat="1">
      <c r="A216" s="165" t="s">
        <v>16697</v>
      </c>
      <c r="B216" s="165" t="s">
        <v>16698</v>
      </c>
      <c r="C216" s="316">
        <v>7.19</v>
      </c>
      <c r="D216" s="316">
        <v>7.37</v>
      </c>
      <c r="E216" s="316">
        <v>7.37</v>
      </c>
      <c r="F216" s="317">
        <v>-2.4400000000000002E-2</v>
      </c>
      <c r="G216" s="316">
        <v>8.59</v>
      </c>
      <c r="H216" s="316">
        <v>6.52</v>
      </c>
      <c r="I216" s="165"/>
      <c r="J216" s="165"/>
      <c r="K216" s="165"/>
      <c r="L216" s="165"/>
      <c r="M216" s="165"/>
      <c r="N216" s="165"/>
      <c r="O216" s="165"/>
      <c r="P216" s="165"/>
      <c r="Q216" s="165"/>
      <c r="R216" s="165"/>
      <c r="S216" s="165"/>
      <c r="T216" s="165"/>
      <c r="U216" s="165"/>
      <c r="V216" s="165"/>
      <c r="W216" s="165"/>
    </row>
    <row r="217" spans="1:23" s="74" customFormat="1">
      <c r="A217" s="165" t="s">
        <v>16699</v>
      </c>
      <c r="B217" s="165" t="s">
        <v>16700</v>
      </c>
      <c r="C217" s="316">
        <v>11.63</v>
      </c>
      <c r="D217" s="316">
        <v>12.05</v>
      </c>
      <c r="E217" s="316">
        <v>12.05</v>
      </c>
      <c r="F217" s="317">
        <v>-3.49E-2</v>
      </c>
      <c r="G217" s="316">
        <v>16.75</v>
      </c>
      <c r="H217" s="316">
        <v>9.75</v>
      </c>
      <c r="I217" s="165"/>
      <c r="J217" s="165"/>
      <c r="K217" s="165"/>
      <c r="L217" s="165"/>
      <c r="M217" s="165"/>
      <c r="N217" s="165"/>
      <c r="O217" s="165"/>
      <c r="P217" s="165"/>
      <c r="Q217" s="165"/>
      <c r="R217" s="165"/>
      <c r="S217" s="165"/>
      <c r="T217" s="165"/>
      <c r="U217" s="165"/>
      <c r="V217" s="165"/>
      <c r="W217" s="165"/>
    </row>
    <row r="218" spans="1:23" s="74" customFormat="1">
      <c r="A218" s="165" t="s">
        <v>494</v>
      </c>
      <c r="B218" s="165" t="s">
        <v>342</v>
      </c>
      <c r="C218" s="316">
        <v>13.8</v>
      </c>
      <c r="D218" s="316">
        <v>14.39</v>
      </c>
      <c r="E218" s="316">
        <v>13.99</v>
      </c>
      <c r="F218" s="317">
        <v>-4.1000000000000002E-2</v>
      </c>
      <c r="G218" s="316">
        <v>15</v>
      </c>
      <c r="H218" s="316">
        <v>1.27</v>
      </c>
      <c r="I218" s="165"/>
      <c r="J218" s="165"/>
      <c r="K218" s="165"/>
      <c r="L218" s="165"/>
      <c r="M218" s="165"/>
      <c r="N218" s="165"/>
      <c r="O218" s="165"/>
      <c r="P218" s="165"/>
      <c r="Q218" s="165"/>
      <c r="R218" s="165"/>
      <c r="S218" s="165"/>
      <c r="T218" s="165"/>
      <c r="U218" s="165"/>
      <c r="V218" s="165"/>
      <c r="W218" s="165"/>
    </row>
    <row r="219" spans="1:23" s="74" customFormat="1">
      <c r="A219" s="165" t="s">
        <v>1584</v>
      </c>
      <c r="B219" s="165" t="s">
        <v>71</v>
      </c>
      <c r="C219" s="316">
        <v>34.130000000000003</v>
      </c>
      <c r="D219" s="316">
        <v>33.700000000000003</v>
      </c>
      <c r="E219" s="316">
        <v>33.86</v>
      </c>
      <c r="F219" s="317">
        <v>1.2800000000000001E-2</v>
      </c>
      <c r="G219" s="316">
        <v>57.35</v>
      </c>
      <c r="H219" s="316">
        <v>23.81</v>
      </c>
      <c r="I219" s="165"/>
      <c r="J219" s="165"/>
      <c r="K219" s="165"/>
      <c r="L219" s="165"/>
      <c r="M219" s="165"/>
      <c r="N219" s="165"/>
      <c r="O219" s="165"/>
      <c r="P219" s="165"/>
      <c r="Q219" s="165"/>
      <c r="R219" s="165"/>
      <c r="S219" s="165"/>
      <c r="T219" s="165"/>
      <c r="U219" s="165"/>
      <c r="V219" s="165"/>
      <c r="W219" s="165"/>
    </row>
    <row r="220" spans="1:23" s="74" customFormat="1">
      <c r="A220" s="165" t="s">
        <v>495</v>
      </c>
      <c r="B220" s="165" t="s">
        <v>392</v>
      </c>
      <c r="C220" s="316">
        <v>19.940000000000001</v>
      </c>
      <c r="D220" s="316">
        <v>17.489999999999998</v>
      </c>
      <c r="E220" s="316">
        <v>18</v>
      </c>
      <c r="F220" s="317">
        <v>0.1401</v>
      </c>
      <c r="G220" s="316">
        <v>22</v>
      </c>
      <c r="H220" s="316">
        <v>4</v>
      </c>
      <c r="I220" s="165"/>
      <c r="J220" s="165"/>
      <c r="K220" s="165"/>
      <c r="L220" s="165"/>
      <c r="M220" s="165"/>
      <c r="N220" s="165"/>
      <c r="O220" s="165"/>
      <c r="P220" s="165"/>
      <c r="Q220" s="165"/>
      <c r="R220" s="165"/>
      <c r="S220" s="165"/>
      <c r="T220" s="165"/>
      <c r="U220" s="165"/>
      <c r="V220" s="165"/>
      <c r="W220" s="165"/>
    </row>
    <row r="221" spans="1:23" s="74" customFormat="1">
      <c r="A221" s="165" t="s">
        <v>1585</v>
      </c>
      <c r="B221" s="165" t="s">
        <v>57</v>
      </c>
      <c r="C221" s="316">
        <v>7.78</v>
      </c>
      <c r="D221" s="316">
        <v>7.62</v>
      </c>
      <c r="E221" s="316">
        <v>7.65</v>
      </c>
      <c r="F221" s="317">
        <v>2.1000000000000001E-2</v>
      </c>
      <c r="G221" s="316">
        <v>41.67</v>
      </c>
      <c r="H221" s="316">
        <v>5.33</v>
      </c>
      <c r="I221" s="165"/>
      <c r="J221" s="165"/>
      <c r="K221" s="165"/>
      <c r="L221" s="165"/>
      <c r="M221" s="165"/>
      <c r="N221" s="165"/>
      <c r="O221" s="165"/>
      <c r="P221" s="165"/>
      <c r="Q221" s="165"/>
      <c r="R221" s="165"/>
      <c r="S221" s="165"/>
      <c r="T221" s="165"/>
      <c r="U221" s="165"/>
      <c r="V221" s="165"/>
      <c r="W221" s="165"/>
    </row>
    <row r="222" spans="1:23" s="74" customFormat="1">
      <c r="A222" s="165" t="s">
        <v>2119</v>
      </c>
      <c r="B222" s="165" t="s">
        <v>194</v>
      </c>
      <c r="C222" s="316">
        <v>12.22</v>
      </c>
      <c r="D222" s="316">
        <v>12.09</v>
      </c>
      <c r="E222" s="316">
        <v>12.09</v>
      </c>
      <c r="F222" s="317">
        <v>1.0800000000000001E-2</v>
      </c>
      <c r="G222" s="316">
        <v>13.95</v>
      </c>
      <c r="H222" s="316">
        <v>9.19</v>
      </c>
      <c r="I222" s="165"/>
      <c r="J222" s="165"/>
      <c r="K222" s="165"/>
      <c r="L222" s="165"/>
      <c r="M222" s="165"/>
      <c r="N222" s="165"/>
      <c r="O222" s="165"/>
      <c r="P222" s="165"/>
      <c r="Q222" s="165"/>
      <c r="R222" s="165"/>
      <c r="S222" s="165"/>
      <c r="T222" s="165"/>
      <c r="U222" s="165"/>
      <c r="V222" s="165"/>
      <c r="W222" s="165"/>
    </row>
    <row r="223" spans="1:23" s="74" customFormat="1">
      <c r="A223" s="165" t="s">
        <v>2120</v>
      </c>
      <c r="B223" s="165" t="s">
        <v>195</v>
      </c>
      <c r="C223" s="316">
        <v>11.94</v>
      </c>
      <c r="D223" s="316">
        <v>11.85</v>
      </c>
      <c r="E223" s="316">
        <v>11.9</v>
      </c>
      <c r="F223" s="317">
        <v>7.6E-3</v>
      </c>
      <c r="G223" s="316">
        <v>13.68</v>
      </c>
      <c r="H223" s="316">
        <v>7.44</v>
      </c>
      <c r="I223" s="165"/>
      <c r="J223" s="165"/>
      <c r="K223" s="165"/>
      <c r="L223" s="165"/>
      <c r="M223" s="165"/>
      <c r="N223" s="165"/>
      <c r="O223" s="165"/>
      <c r="P223" s="165"/>
      <c r="Q223" s="165"/>
      <c r="R223" s="165"/>
      <c r="S223" s="165"/>
      <c r="T223" s="165"/>
      <c r="U223" s="165"/>
      <c r="V223" s="165"/>
      <c r="W223" s="165"/>
    </row>
    <row r="224" spans="1:23" s="74" customFormat="1">
      <c r="A224" s="165" t="s">
        <v>1586</v>
      </c>
      <c r="B224" s="165" t="s">
        <v>189</v>
      </c>
      <c r="C224" s="316">
        <v>28.53</v>
      </c>
      <c r="D224" s="316">
        <v>28.42</v>
      </c>
      <c r="E224" s="316">
        <v>28.5</v>
      </c>
      <c r="F224" s="317">
        <v>3.8999999999999998E-3</v>
      </c>
      <c r="G224" s="316">
        <v>31.64</v>
      </c>
      <c r="H224" s="316">
        <v>19.46</v>
      </c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</row>
    <row r="225" spans="1:23" s="74" customFormat="1">
      <c r="A225" s="165" t="s">
        <v>1587</v>
      </c>
      <c r="B225" s="165" t="s">
        <v>36</v>
      </c>
      <c r="C225" s="316">
        <v>32.18</v>
      </c>
      <c r="D225" s="316">
        <v>32.08</v>
      </c>
      <c r="E225" s="316">
        <v>32.18</v>
      </c>
      <c r="F225" s="317">
        <v>3.0999999999999999E-3</v>
      </c>
      <c r="G225" s="316">
        <v>35.479999999999997</v>
      </c>
      <c r="H225" s="316">
        <v>20</v>
      </c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</row>
    <row r="226" spans="1:23" s="74" customFormat="1">
      <c r="A226" s="165" t="s">
        <v>1874</v>
      </c>
      <c r="B226" s="165" t="s">
        <v>1707</v>
      </c>
      <c r="C226" s="316">
        <v>219</v>
      </c>
      <c r="D226" s="316">
        <v>226.5</v>
      </c>
      <c r="E226" s="316">
        <v>226.5</v>
      </c>
      <c r="F226" s="317">
        <v>-3.3099999999999997E-2</v>
      </c>
      <c r="G226" s="316">
        <v>227.24</v>
      </c>
      <c r="H226" s="316">
        <v>120.66</v>
      </c>
      <c r="I226" s="165"/>
      <c r="J226" s="165"/>
      <c r="K226" s="165"/>
      <c r="L226" s="165"/>
      <c r="M226" s="165"/>
      <c r="N226" s="165"/>
      <c r="O226" s="165"/>
      <c r="P226" s="165"/>
      <c r="Q226" s="165"/>
      <c r="R226" s="165"/>
      <c r="S226" s="165"/>
      <c r="T226" s="165"/>
      <c r="U226" s="165"/>
      <c r="V226" s="165"/>
      <c r="W226" s="165"/>
    </row>
    <row r="227" spans="1:23" s="74" customFormat="1">
      <c r="A227" s="165" t="s">
        <v>1588</v>
      </c>
      <c r="B227" s="165" t="s">
        <v>47</v>
      </c>
      <c r="C227" s="316">
        <v>24.63</v>
      </c>
      <c r="D227" s="316">
        <v>24.25</v>
      </c>
      <c r="E227" s="316">
        <v>24.43</v>
      </c>
      <c r="F227" s="317">
        <v>1.5699999999999999E-2</v>
      </c>
      <c r="G227" s="316">
        <v>30.68</v>
      </c>
      <c r="H227" s="316">
        <v>13.65</v>
      </c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</row>
    <row r="228" spans="1:23" s="74" customFormat="1">
      <c r="A228" s="165" t="s">
        <v>500</v>
      </c>
      <c r="B228" s="165" t="s">
        <v>313</v>
      </c>
      <c r="C228" s="316">
        <v>4.33</v>
      </c>
      <c r="D228" s="316">
        <v>4.33</v>
      </c>
      <c r="E228" s="316">
        <v>0</v>
      </c>
      <c r="F228" s="317">
        <v>0</v>
      </c>
      <c r="G228" s="316">
        <v>10.95</v>
      </c>
      <c r="H228" s="316">
        <v>2.1</v>
      </c>
      <c r="I228" s="165"/>
      <c r="J228" s="165"/>
      <c r="K228" s="165"/>
      <c r="L228" s="165"/>
      <c r="M228" s="165"/>
      <c r="N228" s="165"/>
      <c r="O228" s="165"/>
      <c r="P228" s="165"/>
      <c r="Q228" s="165"/>
      <c r="R228" s="165"/>
      <c r="S228" s="165"/>
      <c r="T228" s="165"/>
      <c r="U228" s="165"/>
      <c r="V228" s="165"/>
      <c r="W228" s="165"/>
    </row>
    <row r="229" spans="1:23" s="74" customFormat="1">
      <c r="A229" s="165" t="s">
        <v>499</v>
      </c>
      <c r="B229" s="165" t="s">
        <v>174</v>
      </c>
      <c r="C229" s="316">
        <v>7.28</v>
      </c>
      <c r="D229" s="316">
        <v>7.12</v>
      </c>
      <c r="E229" s="316">
        <v>7.12</v>
      </c>
      <c r="F229" s="317">
        <v>2.2499999999999999E-2</v>
      </c>
      <c r="G229" s="316">
        <v>10.62</v>
      </c>
      <c r="H229" s="316">
        <v>2.78</v>
      </c>
      <c r="I229" s="165"/>
      <c r="J229" s="165"/>
      <c r="K229" s="165"/>
      <c r="L229" s="165"/>
      <c r="M229" s="165"/>
      <c r="N229" s="165"/>
      <c r="O229" s="165"/>
      <c r="P229" s="165"/>
      <c r="Q229" s="165"/>
      <c r="R229" s="165"/>
      <c r="S229" s="165"/>
      <c r="T229" s="165"/>
      <c r="U229" s="165"/>
      <c r="V229" s="165"/>
      <c r="W229" s="165"/>
    </row>
    <row r="230" spans="1:23" s="74" customFormat="1">
      <c r="A230" s="165" t="s">
        <v>501</v>
      </c>
      <c r="B230" s="165" t="s">
        <v>411</v>
      </c>
      <c r="C230" s="316">
        <v>32.06</v>
      </c>
      <c r="D230" s="316">
        <v>32.06</v>
      </c>
      <c r="E230" s="316">
        <v>0</v>
      </c>
      <c r="F230" s="317">
        <v>0</v>
      </c>
      <c r="G230" s="316">
        <v>32.06</v>
      </c>
      <c r="H230" s="316">
        <v>1</v>
      </c>
      <c r="I230" s="165"/>
      <c r="J230" s="165"/>
      <c r="K230" s="165"/>
      <c r="L230" s="165"/>
      <c r="M230" s="165"/>
      <c r="N230" s="165"/>
      <c r="O230" s="165"/>
      <c r="P230" s="165"/>
      <c r="Q230" s="165"/>
      <c r="R230" s="165"/>
      <c r="S230" s="165"/>
      <c r="T230" s="165"/>
      <c r="U230" s="165"/>
      <c r="V230" s="165"/>
      <c r="W230" s="165"/>
    </row>
    <row r="231" spans="1:23" s="74" customFormat="1">
      <c r="A231" s="165" t="s">
        <v>498</v>
      </c>
      <c r="B231" s="165" t="s">
        <v>265</v>
      </c>
      <c r="C231" s="316">
        <v>24.25</v>
      </c>
      <c r="D231" s="316">
        <v>24.18</v>
      </c>
      <c r="E231" s="316">
        <v>24.19</v>
      </c>
      <c r="F231" s="317">
        <v>2.8999999999999998E-3</v>
      </c>
      <c r="G231" s="316">
        <v>41.33</v>
      </c>
      <c r="H231" s="316">
        <v>16.829999999999998</v>
      </c>
      <c r="I231" s="165"/>
      <c r="J231" s="165"/>
      <c r="K231" s="165"/>
      <c r="L231" s="165"/>
      <c r="M231" s="165"/>
      <c r="N231" s="165"/>
      <c r="O231" s="165"/>
      <c r="P231" s="165"/>
      <c r="Q231" s="165"/>
      <c r="R231" s="165"/>
      <c r="S231" s="165"/>
      <c r="T231" s="165"/>
      <c r="U231" s="165"/>
      <c r="V231" s="165"/>
      <c r="W231" s="165"/>
    </row>
    <row r="232" spans="1:23" s="74" customFormat="1">
      <c r="A232" s="165" t="s">
        <v>15766</v>
      </c>
      <c r="B232" s="165" t="s">
        <v>15767</v>
      </c>
      <c r="C232" s="316">
        <v>9.61</v>
      </c>
      <c r="D232" s="316">
        <v>9.7899999999999991</v>
      </c>
      <c r="E232" s="316">
        <v>9.7899999999999991</v>
      </c>
      <c r="F232" s="317">
        <v>-1.84E-2</v>
      </c>
      <c r="G232" s="316">
        <v>36.81</v>
      </c>
      <c r="H232" s="316">
        <v>8.6</v>
      </c>
      <c r="I232" s="165"/>
      <c r="J232" s="165"/>
      <c r="K232" s="165"/>
      <c r="L232" s="165"/>
      <c r="M232" s="165"/>
      <c r="N232" s="165"/>
      <c r="O232" s="165"/>
      <c r="P232" s="165"/>
      <c r="Q232" s="165"/>
      <c r="R232" s="165"/>
      <c r="S232" s="165"/>
      <c r="T232" s="165"/>
      <c r="U232" s="165"/>
      <c r="V232" s="165"/>
      <c r="W232" s="165"/>
    </row>
    <row r="233" spans="1:23" s="74" customFormat="1">
      <c r="A233" s="165" t="s">
        <v>2121</v>
      </c>
      <c r="B233" s="165" t="s">
        <v>2122</v>
      </c>
      <c r="C233" s="316">
        <v>73.510000000000005</v>
      </c>
      <c r="D233" s="316">
        <v>76.02</v>
      </c>
      <c r="E233" s="316">
        <v>73.510000000000005</v>
      </c>
      <c r="F233" s="317">
        <v>-3.3000000000000002E-2</v>
      </c>
      <c r="G233" s="316">
        <v>109.9</v>
      </c>
      <c r="H233" s="316">
        <v>58</v>
      </c>
      <c r="I233" s="165"/>
      <c r="J233" s="165"/>
      <c r="K233" s="165"/>
      <c r="L233" s="165"/>
      <c r="M233" s="165"/>
      <c r="N233" s="165"/>
      <c r="O233" s="165"/>
      <c r="P233" s="165"/>
      <c r="Q233" s="165"/>
      <c r="R233" s="165"/>
      <c r="S233" s="165"/>
      <c r="T233" s="165"/>
      <c r="U233" s="165"/>
      <c r="V233" s="165"/>
      <c r="W233" s="165"/>
    </row>
    <row r="234" spans="1:23" s="74" customFormat="1">
      <c r="A234" s="165" t="s">
        <v>503</v>
      </c>
      <c r="B234" s="165" t="s">
        <v>289</v>
      </c>
      <c r="C234" s="316">
        <v>37.15</v>
      </c>
      <c r="D234" s="316">
        <v>37.24</v>
      </c>
      <c r="E234" s="316">
        <v>37.49</v>
      </c>
      <c r="F234" s="317">
        <v>-2.3999999999999998E-3</v>
      </c>
      <c r="G234" s="316">
        <v>45.99</v>
      </c>
      <c r="H234" s="316">
        <v>21.04</v>
      </c>
      <c r="I234" s="165"/>
      <c r="J234" s="165"/>
      <c r="K234" s="165"/>
      <c r="L234" s="165"/>
      <c r="M234" s="165"/>
      <c r="N234" s="165"/>
      <c r="O234" s="165"/>
      <c r="P234" s="165"/>
      <c r="Q234" s="165"/>
      <c r="R234" s="165"/>
      <c r="S234" s="165"/>
      <c r="T234" s="165"/>
      <c r="U234" s="165"/>
      <c r="V234" s="165"/>
      <c r="W234" s="165"/>
    </row>
    <row r="235" spans="1:23" s="74" customFormat="1">
      <c r="A235" s="165" t="s">
        <v>1589</v>
      </c>
      <c r="B235" s="165" t="s">
        <v>206</v>
      </c>
      <c r="C235" s="316">
        <v>29.59</v>
      </c>
      <c r="D235" s="316">
        <v>29.27</v>
      </c>
      <c r="E235" s="316">
        <v>29.27</v>
      </c>
      <c r="F235" s="317">
        <v>1.09E-2</v>
      </c>
      <c r="G235" s="316">
        <v>29.99</v>
      </c>
      <c r="H235" s="316">
        <v>11.74</v>
      </c>
      <c r="I235" s="165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  <c r="T235" s="165"/>
      <c r="U235" s="165"/>
      <c r="V235" s="165"/>
      <c r="W235" s="165"/>
    </row>
    <row r="236" spans="1:23" s="74" customFormat="1">
      <c r="A236" s="165" t="s">
        <v>504</v>
      </c>
      <c r="B236" s="165" t="s">
        <v>204</v>
      </c>
      <c r="C236" s="316">
        <v>6.26</v>
      </c>
      <c r="D236" s="316">
        <v>6.03</v>
      </c>
      <c r="E236" s="316">
        <v>6.03</v>
      </c>
      <c r="F236" s="317">
        <v>3.8100000000000002E-2</v>
      </c>
      <c r="G236" s="316">
        <v>6.3</v>
      </c>
      <c r="H236" s="316">
        <v>2.37</v>
      </c>
      <c r="I236" s="165"/>
      <c r="J236" s="165"/>
      <c r="K236" s="165"/>
      <c r="L236" s="165"/>
      <c r="M236" s="165"/>
      <c r="N236" s="165"/>
      <c r="O236" s="165"/>
      <c r="P236" s="165"/>
      <c r="Q236" s="165"/>
      <c r="R236" s="165"/>
      <c r="S236" s="165"/>
      <c r="T236" s="165"/>
      <c r="U236" s="165"/>
      <c r="V236" s="165"/>
      <c r="W236" s="165"/>
    </row>
    <row r="237" spans="1:23" s="74" customFormat="1">
      <c r="A237" s="165" t="s">
        <v>505</v>
      </c>
      <c r="B237" s="165" t="s">
        <v>205</v>
      </c>
      <c r="C237" s="316">
        <v>5.88</v>
      </c>
      <c r="D237" s="316">
        <v>5.77</v>
      </c>
      <c r="E237" s="316">
        <v>5.82</v>
      </c>
      <c r="F237" s="317">
        <v>1.9099999999999999E-2</v>
      </c>
      <c r="G237" s="316">
        <v>5.94</v>
      </c>
      <c r="H237" s="316">
        <v>2.35</v>
      </c>
      <c r="I237" s="165"/>
      <c r="J237" s="165"/>
      <c r="K237" s="165"/>
      <c r="L237" s="165"/>
      <c r="M237" s="165"/>
      <c r="N237" s="165"/>
      <c r="O237" s="165"/>
      <c r="P237" s="165"/>
      <c r="Q237" s="165"/>
      <c r="R237" s="165"/>
      <c r="S237" s="165"/>
      <c r="T237" s="165"/>
      <c r="U237" s="165"/>
      <c r="V237" s="165"/>
      <c r="W237" s="165"/>
    </row>
    <row r="238" spans="1:23" s="74" customFormat="1">
      <c r="A238" s="165" t="s">
        <v>1590</v>
      </c>
      <c r="B238" s="165" t="s">
        <v>199</v>
      </c>
      <c r="C238" s="316">
        <v>18.72</v>
      </c>
      <c r="D238" s="316">
        <v>18.489999999999998</v>
      </c>
      <c r="E238" s="316">
        <v>18.579999999999998</v>
      </c>
      <c r="F238" s="317">
        <v>1.24E-2</v>
      </c>
      <c r="G238" s="316">
        <v>32.72</v>
      </c>
      <c r="H238" s="316">
        <v>11.96</v>
      </c>
      <c r="I238" s="165"/>
      <c r="J238" s="165"/>
      <c r="K238" s="165"/>
      <c r="L238" s="165"/>
      <c r="M238" s="165"/>
      <c r="N238" s="165"/>
      <c r="O238" s="165"/>
      <c r="P238" s="165"/>
      <c r="Q238" s="165"/>
      <c r="R238" s="165"/>
      <c r="S238" s="165"/>
      <c r="T238" s="165"/>
      <c r="U238" s="165"/>
      <c r="V238" s="165"/>
      <c r="W238" s="165"/>
    </row>
    <row r="239" spans="1:23" s="74" customFormat="1">
      <c r="A239" s="165" t="s">
        <v>1591</v>
      </c>
      <c r="B239" s="165" t="s">
        <v>116</v>
      </c>
      <c r="C239" s="316">
        <v>23.66</v>
      </c>
      <c r="D239" s="316">
        <v>23.38</v>
      </c>
      <c r="E239" s="316">
        <v>23.41</v>
      </c>
      <c r="F239" s="317">
        <v>1.2E-2</v>
      </c>
      <c r="G239" s="316">
        <v>36.799999999999997</v>
      </c>
      <c r="H239" s="316">
        <v>14.36</v>
      </c>
      <c r="I239" s="165"/>
      <c r="J239" s="165"/>
      <c r="K239" s="165"/>
      <c r="L239" s="165"/>
      <c r="M239" s="165"/>
      <c r="N239" s="165"/>
      <c r="O239" s="165"/>
      <c r="P239" s="165"/>
      <c r="Q239" s="165"/>
      <c r="R239" s="165"/>
      <c r="S239" s="165"/>
      <c r="T239" s="165"/>
      <c r="U239" s="165"/>
      <c r="V239" s="165"/>
      <c r="W239" s="165"/>
    </row>
    <row r="240" spans="1:23" s="74" customFormat="1">
      <c r="A240" s="165" t="s">
        <v>455</v>
      </c>
      <c r="B240" s="165" t="s">
        <v>32</v>
      </c>
      <c r="C240" s="316">
        <v>29.49</v>
      </c>
      <c r="D240" s="316">
        <v>28.7</v>
      </c>
      <c r="E240" s="316">
        <v>28.9</v>
      </c>
      <c r="F240" s="317">
        <v>2.75E-2</v>
      </c>
      <c r="G240" s="316">
        <v>29.76</v>
      </c>
      <c r="H240" s="316">
        <v>7</v>
      </c>
      <c r="I240" s="165"/>
      <c r="J240" s="165"/>
      <c r="K240" s="165"/>
      <c r="L240" s="165"/>
      <c r="M240" s="165"/>
      <c r="N240" s="165"/>
      <c r="O240" s="165"/>
      <c r="P240" s="165"/>
      <c r="Q240" s="165"/>
      <c r="R240" s="165"/>
      <c r="S240" s="165"/>
      <c r="T240" s="165"/>
      <c r="U240" s="165"/>
      <c r="V240" s="165"/>
      <c r="W240" s="165"/>
    </row>
    <row r="241" spans="1:23" s="74" customFormat="1">
      <c r="A241" s="165" t="s">
        <v>1592</v>
      </c>
      <c r="B241" s="165" t="s">
        <v>38</v>
      </c>
      <c r="C241" s="316">
        <v>20.64</v>
      </c>
      <c r="D241" s="316">
        <v>20.74</v>
      </c>
      <c r="E241" s="316">
        <v>20.75</v>
      </c>
      <c r="F241" s="317">
        <v>-4.7999999999999996E-3</v>
      </c>
      <c r="G241" s="316">
        <v>33.24</v>
      </c>
      <c r="H241" s="316">
        <v>14.37</v>
      </c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</row>
    <row r="242" spans="1:23" s="74" customFormat="1">
      <c r="A242" s="165" t="s">
        <v>1593</v>
      </c>
      <c r="B242" s="165" t="s">
        <v>103</v>
      </c>
      <c r="C242" s="316">
        <v>23.73</v>
      </c>
      <c r="D242" s="316">
        <v>23.9</v>
      </c>
      <c r="E242" s="316">
        <v>23.9</v>
      </c>
      <c r="F242" s="317">
        <v>-7.1000000000000004E-3</v>
      </c>
      <c r="G242" s="316">
        <v>25.15</v>
      </c>
      <c r="H242" s="316">
        <v>6.86</v>
      </c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165"/>
      <c r="U242" s="165"/>
      <c r="V242" s="165"/>
      <c r="W242" s="165"/>
    </row>
    <row r="243" spans="1:23" s="74" customFormat="1">
      <c r="A243" s="165" t="s">
        <v>1594</v>
      </c>
      <c r="B243" s="165" t="s">
        <v>20</v>
      </c>
      <c r="C243" s="316">
        <v>38</v>
      </c>
      <c r="D243" s="316">
        <v>38.14</v>
      </c>
      <c r="E243" s="316">
        <v>38.15</v>
      </c>
      <c r="F243" s="317">
        <v>-3.7000000000000002E-3</v>
      </c>
      <c r="G243" s="316">
        <v>38.380000000000003</v>
      </c>
      <c r="H243" s="316">
        <v>15.63</v>
      </c>
      <c r="I243" s="165"/>
      <c r="J243" s="165"/>
      <c r="K243" s="165"/>
      <c r="L243" s="165"/>
      <c r="M243" s="165"/>
      <c r="N243" s="165"/>
      <c r="O243" s="165"/>
      <c r="P243" s="165"/>
      <c r="Q243" s="165"/>
      <c r="R243" s="165"/>
      <c r="S243" s="165"/>
      <c r="T243" s="165"/>
      <c r="U243" s="165"/>
      <c r="V243" s="165"/>
      <c r="W243" s="165"/>
    </row>
    <row r="244" spans="1:23" s="74" customFormat="1">
      <c r="A244" s="165" t="s">
        <v>479</v>
      </c>
      <c r="B244" s="165" t="s">
        <v>375</v>
      </c>
      <c r="C244" s="316">
        <v>79</v>
      </c>
      <c r="D244" s="316">
        <v>79</v>
      </c>
      <c r="E244" s="316">
        <v>0</v>
      </c>
      <c r="F244" s="317">
        <v>0</v>
      </c>
      <c r="G244" s="316">
        <v>99</v>
      </c>
      <c r="H244" s="316">
        <v>59.99</v>
      </c>
      <c r="I244" s="165"/>
      <c r="J244" s="165"/>
      <c r="K244" s="165"/>
      <c r="L244" s="165"/>
      <c r="M244" s="165"/>
      <c r="N244" s="165"/>
      <c r="O244" s="165"/>
      <c r="P244" s="165"/>
      <c r="Q244" s="165"/>
      <c r="R244" s="165"/>
      <c r="S244" s="165"/>
      <c r="T244" s="165"/>
      <c r="U244" s="165"/>
      <c r="V244" s="165"/>
      <c r="W244" s="165"/>
    </row>
    <row r="245" spans="1:23" s="74" customFormat="1">
      <c r="A245" s="165" t="s">
        <v>531</v>
      </c>
      <c r="B245" s="165" t="s">
        <v>308</v>
      </c>
      <c r="C245" s="316">
        <v>4.9000000000000004</v>
      </c>
      <c r="D245" s="316">
        <v>4.93</v>
      </c>
      <c r="E245" s="316">
        <v>4.87</v>
      </c>
      <c r="F245" s="317">
        <v>-6.1000000000000004E-3</v>
      </c>
      <c r="G245" s="316">
        <v>20.38</v>
      </c>
      <c r="H245" s="316">
        <v>3.61</v>
      </c>
      <c r="I245" s="165"/>
      <c r="J245" s="165"/>
      <c r="K245" s="165"/>
      <c r="L245" s="165"/>
      <c r="M245" s="165"/>
      <c r="N245" s="165"/>
      <c r="O245" s="165"/>
      <c r="P245" s="165"/>
      <c r="Q245" s="165"/>
      <c r="R245" s="165"/>
      <c r="S245" s="165"/>
      <c r="T245" s="165"/>
      <c r="U245" s="165"/>
      <c r="V245" s="165"/>
      <c r="W245" s="165"/>
    </row>
    <row r="246" spans="1:23" s="74" customFormat="1">
      <c r="A246" s="165" t="s">
        <v>507</v>
      </c>
      <c r="B246" s="165" t="s">
        <v>259</v>
      </c>
      <c r="C246" s="316">
        <v>33.619999999999997</v>
      </c>
      <c r="D246" s="316">
        <v>33.29</v>
      </c>
      <c r="E246" s="316">
        <v>33.31</v>
      </c>
      <c r="F246" s="317">
        <v>9.9000000000000008E-3</v>
      </c>
      <c r="G246" s="316">
        <v>40.229999999999997</v>
      </c>
      <c r="H246" s="316">
        <v>14.65</v>
      </c>
      <c r="I246" s="165"/>
      <c r="J246" s="165"/>
      <c r="K246" s="165"/>
      <c r="L246" s="165"/>
      <c r="M246" s="165"/>
      <c r="N246" s="165"/>
      <c r="O246" s="165"/>
      <c r="P246" s="165"/>
      <c r="Q246" s="165"/>
      <c r="R246" s="165"/>
      <c r="S246" s="165"/>
      <c r="T246" s="165"/>
      <c r="U246" s="165"/>
      <c r="V246" s="165"/>
      <c r="W246" s="165"/>
    </row>
    <row r="247" spans="1:23" s="74" customFormat="1">
      <c r="A247" s="165" t="s">
        <v>1595</v>
      </c>
      <c r="B247" s="165" t="s">
        <v>274</v>
      </c>
      <c r="C247" s="316">
        <v>15.79</v>
      </c>
      <c r="D247" s="316">
        <v>15.22</v>
      </c>
      <c r="E247" s="316">
        <v>15.35</v>
      </c>
      <c r="F247" s="317">
        <v>3.7499999999999999E-2</v>
      </c>
      <c r="G247" s="316">
        <v>26.46</v>
      </c>
      <c r="H247" s="316">
        <v>10.31</v>
      </c>
      <c r="I247" s="165"/>
      <c r="J247" s="165"/>
      <c r="K247" s="165"/>
      <c r="L247" s="165"/>
      <c r="M247" s="165"/>
      <c r="N247" s="165"/>
      <c r="O247" s="165"/>
      <c r="P247" s="165"/>
      <c r="Q247" s="165"/>
      <c r="R247" s="165"/>
      <c r="S247" s="165"/>
      <c r="T247" s="165"/>
      <c r="U247" s="165"/>
      <c r="V247" s="165"/>
      <c r="W247" s="165"/>
    </row>
    <row r="248" spans="1:23" s="74" customFormat="1">
      <c r="A248" s="165" t="s">
        <v>1596</v>
      </c>
      <c r="B248" s="165" t="s">
        <v>298</v>
      </c>
      <c r="C248" s="316">
        <v>4.75</v>
      </c>
      <c r="D248" s="316">
        <v>4.6100000000000003</v>
      </c>
      <c r="E248" s="316">
        <v>4.67</v>
      </c>
      <c r="F248" s="317">
        <v>3.04E-2</v>
      </c>
      <c r="G248" s="316">
        <v>10.66</v>
      </c>
      <c r="H248" s="316">
        <v>2.5</v>
      </c>
      <c r="I248" s="165"/>
      <c r="J248" s="165"/>
      <c r="K248" s="165"/>
      <c r="L248" s="165"/>
      <c r="M248" s="165"/>
      <c r="N248" s="165"/>
      <c r="O248" s="165"/>
      <c r="P248" s="165"/>
      <c r="Q248" s="165"/>
      <c r="R248" s="165"/>
      <c r="S248" s="165"/>
      <c r="T248" s="165"/>
      <c r="U248" s="165"/>
      <c r="V248" s="165"/>
      <c r="W248" s="165"/>
    </row>
    <row r="249" spans="1:23" s="74" customFormat="1">
      <c r="A249" s="165" t="s">
        <v>1597</v>
      </c>
      <c r="B249" s="165" t="s">
        <v>117</v>
      </c>
      <c r="C249" s="316">
        <v>41.9</v>
      </c>
      <c r="D249" s="316">
        <v>41.45</v>
      </c>
      <c r="E249" s="316">
        <v>41.56</v>
      </c>
      <c r="F249" s="317">
        <v>1.09E-2</v>
      </c>
      <c r="G249" s="316">
        <v>60.9</v>
      </c>
      <c r="H249" s="316">
        <v>26.32</v>
      </c>
      <c r="I249" s="165"/>
      <c r="J249" s="165"/>
      <c r="K249" s="165"/>
      <c r="L249" s="165"/>
      <c r="M249" s="165"/>
      <c r="N249" s="165"/>
      <c r="O249" s="165"/>
      <c r="P249" s="165"/>
      <c r="Q249" s="165"/>
      <c r="R249" s="165"/>
      <c r="S249" s="165"/>
      <c r="T249" s="165"/>
      <c r="U249" s="165"/>
      <c r="V249" s="165"/>
      <c r="W249" s="165"/>
    </row>
    <row r="250" spans="1:23" s="74" customFormat="1">
      <c r="A250" s="165" t="s">
        <v>508</v>
      </c>
      <c r="B250" s="165" t="s">
        <v>338</v>
      </c>
      <c r="C250" s="316">
        <v>2.42</v>
      </c>
      <c r="D250" s="316">
        <v>2.4300000000000002</v>
      </c>
      <c r="E250" s="316">
        <v>2.48</v>
      </c>
      <c r="F250" s="317">
        <v>-4.1000000000000003E-3</v>
      </c>
      <c r="G250" s="316">
        <v>3.13</v>
      </c>
      <c r="H250" s="316">
        <v>0.91</v>
      </c>
      <c r="I250" s="165"/>
      <c r="J250" s="165"/>
      <c r="K250" s="165"/>
      <c r="L250" s="165"/>
      <c r="M250" s="165"/>
      <c r="N250" s="165"/>
      <c r="O250" s="165"/>
      <c r="P250" s="165"/>
      <c r="Q250" s="165"/>
      <c r="R250" s="165"/>
      <c r="S250" s="165"/>
      <c r="T250" s="165"/>
      <c r="U250" s="165"/>
      <c r="V250" s="165"/>
      <c r="W250" s="165"/>
    </row>
    <row r="251" spans="1:23" s="74" customFormat="1">
      <c r="A251" s="165" t="s">
        <v>546</v>
      </c>
      <c r="B251" s="165" t="s">
        <v>378</v>
      </c>
      <c r="C251" s="316">
        <v>62</v>
      </c>
      <c r="D251" s="316">
        <v>61.6</v>
      </c>
      <c r="E251" s="316">
        <v>63.99</v>
      </c>
      <c r="F251" s="317">
        <v>6.4999999999999997E-3</v>
      </c>
      <c r="G251" s="316">
        <v>64.010000000000005</v>
      </c>
      <c r="H251" s="316">
        <v>20</v>
      </c>
      <c r="I251" s="165"/>
      <c r="J251" s="165"/>
      <c r="K251" s="165"/>
      <c r="L251" s="165"/>
      <c r="M251" s="165"/>
      <c r="N251" s="165"/>
      <c r="O251" s="165"/>
      <c r="P251" s="165"/>
      <c r="Q251" s="165"/>
      <c r="R251" s="165"/>
      <c r="S251" s="165"/>
      <c r="T251" s="165"/>
      <c r="U251" s="165"/>
      <c r="V251" s="165"/>
      <c r="W251" s="165"/>
    </row>
    <row r="252" spans="1:23" s="74" customFormat="1">
      <c r="A252" s="165" t="s">
        <v>506</v>
      </c>
      <c r="B252" s="165" t="s">
        <v>250</v>
      </c>
      <c r="C252" s="316">
        <v>98.1</v>
      </c>
      <c r="D252" s="316">
        <v>88.15</v>
      </c>
      <c r="E252" s="316">
        <v>89.63</v>
      </c>
      <c r="F252" s="317">
        <v>0.1129</v>
      </c>
      <c r="G252" s="316">
        <v>99.4</v>
      </c>
      <c r="H252" s="316">
        <v>9.7200000000000006</v>
      </c>
      <c r="I252" s="165"/>
      <c r="J252" s="165"/>
      <c r="K252" s="165"/>
      <c r="L252" s="165"/>
      <c r="M252" s="165"/>
      <c r="N252" s="165"/>
      <c r="O252" s="165"/>
      <c r="P252" s="165"/>
      <c r="Q252" s="165"/>
      <c r="R252" s="165"/>
      <c r="S252" s="165"/>
      <c r="T252" s="165"/>
      <c r="U252" s="165"/>
      <c r="V252" s="165"/>
      <c r="W252" s="165"/>
    </row>
    <row r="253" spans="1:23" s="74" customFormat="1">
      <c r="A253" s="165" t="s">
        <v>449</v>
      </c>
      <c r="B253" s="165" t="s">
        <v>388</v>
      </c>
      <c r="C253" s="316">
        <v>50</v>
      </c>
      <c r="D253" s="316">
        <v>50</v>
      </c>
      <c r="E253" s="316">
        <v>0</v>
      </c>
      <c r="F253" s="317">
        <v>0</v>
      </c>
      <c r="G253" s="316">
        <v>100</v>
      </c>
      <c r="H253" s="316">
        <v>5.5</v>
      </c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165"/>
      <c r="U253" s="165"/>
      <c r="V253" s="165"/>
      <c r="W253" s="165"/>
    </row>
    <row r="254" spans="1:23" s="74" customFormat="1">
      <c r="A254" s="165" t="s">
        <v>1598</v>
      </c>
      <c r="B254" s="165" t="s">
        <v>48</v>
      </c>
      <c r="C254" s="316">
        <v>33.659999999999997</v>
      </c>
      <c r="D254" s="316">
        <v>33.57</v>
      </c>
      <c r="E254" s="316">
        <v>33.57</v>
      </c>
      <c r="F254" s="317">
        <v>2.7000000000000001E-3</v>
      </c>
      <c r="G254" s="316">
        <v>45.05</v>
      </c>
      <c r="H254" s="316">
        <v>24</v>
      </c>
      <c r="I254" s="165"/>
      <c r="J254" s="165"/>
      <c r="K254" s="165"/>
      <c r="L254" s="165"/>
      <c r="M254" s="165"/>
      <c r="N254" s="165"/>
      <c r="O254" s="165"/>
      <c r="P254" s="165"/>
      <c r="Q254" s="165"/>
      <c r="R254" s="165"/>
      <c r="S254" s="165"/>
      <c r="T254" s="165"/>
      <c r="U254" s="165"/>
      <c r="V254" s="165"/>
      <c r="W254" s="165"/>
    </row>
    <row r="255" spans="1:23" s="74" customFormat="1">
      <c r="A255" s="165" t="s">
        <v>518</v>
      </c>
      <c r="B255" s="165" t="s">
        <v>296</v>
      </c>
      <c r="C255" s="316">
        <v>10.27</v>
      </c>
      <c r="D255" s="316">
        <v>10.01</v>
      </c>
      <c r="E255" s="316">
        <v>10.91</v>
      </c>
      <c r="F255" s="317">
        <v>2.5999999999999999E-2</v>
      </c>
      <c r="G255" s="316">
        <v>18.8</v>
      </c>
      <c r="H255" s="316">
        <v>3.68</v>
      </c>
      <c r="I255" s="165"/>
      <c r="J255" s="165"/>
      <c r="K255" s="165"/>
      <c r="L255" s="165"/>
      <c r="M255" s="165"/>
      <c r="N255" s="165"/>
      <c r="O255" s="165"/>
      <c r="P255" s="165"/>
      <c r="Q255" s="165"/>
      <c r="R255" s="165"/>
      <c r="S255" s="165"/>
      <c r="T255" s="165"/>
      <c r="U255" s="165"/>
      <c r="V255" s="165"/>
      <c r="W255" s="165"/>
    </row>
    <row r="256" spans="1:23" s="74" customFormat="1">
      <c r="A256" s="165" t="s">
        <v>1599</v>
      </c>
      <c r="B256" s="165" t="s">
        <v>51</v>
      </c>
      <c r="C256" s="316">
        <v>3.88</v>
      </c>
      <c r="D256" s="316">
        <v>3.81</v>
      </c>
      <c r="E256" s="316">
        <v>3.82</v>
      </c>
      <c r="F256" s="317">
        <v>1.84E-2</v>
      </c>
      <c r="G256" s="316">
        <v>9.16</v>
      </c>
      <c r="H256" s="316">
        <v>1.94</v>
      </c>
      <c r="I256" s="165"/>
      <c r="J256" s="165"/>
      <c r="K256" s="165"/>
      <c r="L256" s="165"/>
      <c r="M256" s="165"/>
      <c r="N256" s="165"/>
      <c r="O256" s="165"/>
      <c r="P256" s="165"/>
      <c r="Q256" s="165"/>
      <c r="R256" s="165"/>
      <c r="S256" s="165"/>
      <c r="T256" s="165"/>
      <c r="U256" s="165"/>
      <c r="V256" s="165"/>
      <c r="W256" s="165"/>
    </row>
    <row r="257" spans="1:23" s="74" customFormat="1">
      <c r="A257" s="165" t="s">
        <v>512</v>
      </c>
      <c r="B257" s="165" t="s">
        <v>359</v>
      </c>
      <c r="C257" s="316">
        <v>12.4</v>
      </c>
      <c r="D257" s="316">
        <v>12.1</v>
      </c>
      <c r="E257" s="316">
        <v>12.06</v>
      </c>
      <c r="F257" s="317">
        <v>2.4799999999999999E-2</v>
      </c>
      <c r="G257" s="316">
        <v>17</v>
      </c>
      <c r="H257" s="316">
        <v>5.3</v>
      </c>
      <c r="I257" s="165"/>
      <c r="J257" s="165"/>
      <c r="K257" s="165"/>
      <c r="L257" s="165"/>
      <c r="M257" s="165"/>
      <c r="N257" s="165"/>
      <c r="O257" s="165"/>
      <c r="P257" s="165"/>
      <c r="Q257" s="165"/>
      <c r="R257" s="165"/>
      <c r="S257" s="165"/>
      <c r="T257" s="165"/>
      <c r="U257" s="165"/>
      <c r="V257" s="165"/>
      <c r="W257" s="165"/>
    </row>
    <row r="258" spans="1:23" s="74" customFormat="1">
      <c r="A258" s="165" t="s">
        <v>1600</v>
      </c>
      <c r="B258" s="165" t="s">
        <v>554</v>
      </c>
      <c r="C258" s="316">
        <v>0</v>
      </c>
      <c r="D258" s="316">
        <v>74.099999999999994</v>
      </c>
      <c r="E258" s="316">
        <v>0</v>
      </c>
      <c r="F258" s="317">
        <v>-1</v>
      </c>
      <c r="G258" s="316">
        <v>90</v>
      </c>
      <c r="H258" s="316">
        <v>0.01</v>
      </c>
      <c r="I258" s="165"/>
      <c r="J258" s="165"/>
      <c r="K258" s="165"/>
      <c r="L258" s="165"/>
      <c r="M258" s="165"/>
      <c r="N258" s="165"/>
      <c r="O258" s="165"/>
      <c r="P258" s="165"/>
      <c r="Q258" s="165"/>
      <c r="R258" s="165"/>
      <c r="S258" s="165"/>
      <c r="T258" s="165"/>
      <c r="U258" s="165"/>
      <c r="V258" s="165"/>
      <c r="W258" s="165"/>
    </row>
    <row r="259" spans="1:23" s="74" customFormat="1">
      <c r="A259" s="165" t="s">
        <v>509</v>
      </c>
      <c r="B259" s="165" t="s">
        <v>361</v>
      </c>
      <c r="C259" s="316">
        <v>8.39</v>
      </c>
      <c r="D259" s="316">
        <v>8.5299999999999994</v>
      </c>
      <c r="E259" s="316">
        <v>8.44</v>
      </c>
      <c r="F259" s="317">
        <v>-1.6400000000000001E-2</v>
      </c>
      <c r="G259" s="316">
        <v>11.8</v>
      </c>
      <c r="H259" s="316">
        <v>3.61</v>
      </c>
      <c r="I259" s="165"/>
      <c r="J259" s="165"/>
      <c r="K259" s="165"/>
      <c r="L259" s="165"/>
      <c r="M259" s="165"/>
      <c r="N259" s="165"/>
      <c r="O259" s="165"/>
      <c r="P259" s="165"/>
      <c r="Q259" s="165"/>
      <c r="R259" s="165"/>
      <c r="S259" s="165"/>
      <c r="T259" s="165"/>
      <c r="U259" s="165"/>
      <c r="V259" s="165"/>
      <c r="W259" s="165"/>
    </row>
    <row r="260" spans="1:23" s="74" customFormat="1">
      <c r="A260" s="165" t="s">
        <v>1601</v>
      </c>
      <c r="B260" s="165" t="s">
        <v>111</v>
      </c>
      <c r="C260" s="316">
        <v>24.2</v>
      </c>
      <c r="D260" s="316">
        <v>23.49</v>
      </c>
      <c r="E260" s="316">
        <v>23.6</v>
      </c>
      <c r="F260" s="317">
        <v>3.0200000000000001E-2</v>
      </c>
      <c r="G260" s="316">
        <v>28.31</v>
      </c>
      <c r="H260" s="316">
        <v>6.25</v>
      </c>
      <c r="I260" s="165"/>
      <c r="J260" s="165"/>
      <c r="K260" s="165"/>
      <c r="L260" s="165"/>
      <c r="M260" s="165"/>
      <c r="N260" s="165"/>
      <c r="O260" s="165"/>
      <c r="P260" s="165"/>
      <c r="Q260" s="165"/>
      <c r="R260" s="165"/>
      <c r="S260" s="165"/>
      <c r="T260" s="165"/>
      <c r="U260" s="165"/>
      <c r="V260" s="165"/>
      <c r="W260" s="165"/>
    </row>
    <row r="261" spans="1:23" s="74" customFormat="1">
      <c r="A261" s="165" t="s">
        <v>1602</v>
      </c>
      <c r="B261" s="165" t="s">
        <v>278</v>
      </c>
      <c r="C261" s="316">
        <v>6.51</v>
      </c>
      <c r="D261" s="316">
        <v>6.31</v>
      </c>
      <c r="E261" s="316">
        <v>6.31</v>
      </c>
      <c r="F261" s="317">
        <v>3.1699999999999999E-2</v>
      </c>
      <c r="G261" s="316">
        <v>11.1</v>
      </c>
      <c r="H261" s="316">
        <v>3.28</v>
      </c>
      <c r="I261" s="165"/>
      <c r="J261" s="165"/>
      <c r="K261" s="165"/>
      <c r="L261" s="165"/>
      <c r="M261" s="165"/>
      <c r="N261" s="165"/>
      <c r="O261" s="165"/>
      <c r="P261" s="165"/>
      <c r="Q261" s="165"/>
      <c r="R261" s="165"/>
      <c r="S261" s="165"/>
      <c r="T261" s="165"/>
      <c r="U261" s="165"/>
      <c r="V261" s="165"/>
      <c r="W261" s="165"/>
    </row>
    <row r="262" spans="1:23" s="74" customFormat="1">
      <c r="A262" s="165" t="s">
        <v>7359</v>
      </c>
      <c r="B262" s="165" t="s">
        <v>405</v>
      </c>
      <c r="C262" s="316">
        <v>15.63</v>
      </c>
      <c r="D262" s="316">
        <v>15.78</v>
      </c>
      <c r="E262" s="316">
        <v>15.9</v>
      </c>
      <c r="F262" s="317">
        <v>-9.4999999999999998E-3</v>
      </c>
      <c r="G262" s="316">
        <v>58.45</v>
      </c>
      <c r="H262" s="316">
        <v>1.39</v>
      </c>
      <c r="I262" s="165"/>
      <c r="J262" s="165"/>
      <c r="K262" s="165"/>
      <c r="L262" s="165"/>
      <c r="M262" s="165"/>
      <c r="N262" s="165"/>
      <c r="O262" s="165"/>
      <c r="P262" s="165"/>
      <c r="Q262" s="165"/>
      <c r="R262" s="165"/>
      <c r="S262" s="165"/>
      <c r="T262" s="165"/>
      <c r="U262" s="165"/>
      <c r="V262" s="165"/>
      <c r="W262" s="165"/>
    </row>
    <row r="263" spans="1:23" s="74" customFormat="1">
      <c r="A263" s="165" t="s">
        <v>519</v>
      </c>
      <c r="B263" s="165" t="s">
        <v>337</v>
      </c>
      <c r="C263" s="316">
        <v>25.08</v>
      </c>
      <c r="D263" s="316">
        <v>26.27</v>
      </c>
      <c r="E263" s="316">
        <v>26.2</v>
      </c>
      <c r="F263" s="317">
        <v>-4.53E-2</v>
      </c>
      <c r="G263" s="316">
        <v>36.99</v>
      </c>
      <c r="H263" s="316">
        <v>5</v>
      </c>
      <c r="I263" s="165"/>
      <c r="J263" s="165"/>
      <c r="K263" s="165"/>
      <c r="L263" s="165"/>
      <c r="M263" s="165"/>
      <c r="N263" s="165"/>
      <c r="O263" s="165"/>
      <c r="P263" s="165"/>
      <c r="Q263" s="165"/>
      <c r="R263" s="165"/>
      <c r="S263" s="165"/>
      <c r="T263" s="165"/>
      <c r="U263" s="165"/>
      <c r="V263" s="165"/>
      <c r="W263" s="165"/>
    </row>
    <row r="264" spans="1:23" s="74" customFormat="1">
      <c r="A264" s="165" t="s">
        <v>516</v>
      </c>
      <c r="B264" s="165" t="s">
        <v>372</v>
      </c>
      <c r="C264" s="316">
        <v>7.2</v>
      </c>
      <c r="D264" s="316">
        <v>6.74</v>
      </c>
      <c r="E264" s="316">
        <v>6.7</v>
      </c>
      <c r="F264" s="317">
        <v>6.8199999999999997E-2</v>
      </c>
      <c r="G264" s="316">
        <v>9.4</v>
      </c>
      <c r="H264" s="316">
        <v>1.75</v>
      </c>
      <c r="I264" s="165"/>
      <c r="J264" s="165"/>
      <c r="K264" s="165"/>
      <c r="L264" s="165"/>
      <c r="M264" s="165"/>
      <c r="N264" s="165"/>
      <c r="O264" s="165"/>
      <c r="P264" s="165"/>
      <c r="Q264" s="165"/>
      <c r="R264" s="165"/>
      <c r="S264" s="165"/>
      <c r="T264" s="165"/>
      <c r="U264" s="165"/>
      <c r="V264" s="165"/>
      <c r="W264" s="165"/>
    </row>
    <row r="265" spans="1:23" s="74" customFormat="1">
      <c r="A265" s="165" t="s">
        <v>784</v>
      </c>
      <c r="B265" s="165" t="s">
        <v>385</v>
      </c>
      <c r="C265" s="316">
        <v>238.95</v>
      </c>
      <c r="D265" s="316">
        <v>238.96</v>
      </c>
      <c r="E265" s="316">
        <v>235.03</v>
      </c>
      <c r="F265" s="317">
        <v>0</v>
      </c>
      <c r="G265" s="316">
        <v>239.99</v>
      </c>
      <c r="H265" s="316">
        <v>125</v>
      </c>
      <c r="I265" s="165"/>
      <c r="J265" s="165"/>
      <c r="K265" s="165"/>
      <c r="L265" s="165"/>
      <c r="M265" s="165"/>
      <c r="N265" s="165"/>
      <c r="O265" s="165"/>
      <c r="P265" s="165"/>
      <c r="Q265" s="165"/>
      <c r="R265" s="165"/>
      <c r="S265" s="165"/>
      <c r="T265" s="165"/>
      <c r="U265" s="165"/>
      <c r="V265" s="165"/>
      <c r="W265" s="165"/>
    </row>
    <row r="266" spans="1:23" s="74" customFormat="1">
      <c r="A266" s="165" t="s">
        <v>1603</v>
      </c>
      <c r="B266" s="165" t="s">
        <v>30</v>
      </c>
      <c r="C266" s="316">
        <v>20.43</v>
      </c>
      <c r="D266" s="316">
        <v>20.41</v>
      </c>
      <c r="E266" s="316">
        <v>20.62</v>
      </c>
      <c r="F266" s="317">
        <v>1E-3</v>
      </c>
      <c r="G266" s="316">
        <v>22.56</v>
      </c>
      <c r="H266" s="316">
        <v>7.07</v>
      </c>
      <c r="I266" s="165"/>
      <c r="J266" s="165"/>
      <c r="K266" s="165"/>
      <c r="L266" s="165"/>
      <c r="M266" s="165"/>
      <c r="N266" s="165"/>
      <c r="O266" s="165"/>
      <c r="P266" s="165"/>
      <c r="Q266" s="165"/>
      <c r="R266" s="165"/>
      <c r="S266" s="165"/>
      <c r="T266" s="165"/>
      <c r="U266" s="165"/>
      <c r="V266" s="165"/>
      <c r="W266" s="165"/>
    </row>
    <row r="267" spans="1:23" s="74" customFormat="1">
      <c r="A267" s="165" t="s">
        <v>1604</v>
      </c>
      <c r="B267" s="165" t="s">
        <v>225</v>
      </c>
      <c r="C267" s="316">
        <v>14.21</v>
      </c>
      <c r="D267" s="316">
        <v>13.96</v>
      </c>
      <c r="E267" s="316">
        <v>14.1</v>
      </c>
      <c r="F267" s="317">
        <v>1.7899999999999999E-2</v>
      </c>
      <c r="G267" s="316">
        <v>18.38</v>
      </c>
      <c r="H267" s="316">
        <v>5.5</v>
      </c>
      <c r="I267" s="165"/>
      <c r="J267" s="165"/>
      <c r="K267" s="165"/>
      <c r="L267" s="165"/>
      <c r="M267" s="165"/>
      <c r="N267" s="165"/>
      <c r="O267" s="165"/>
      <c r="P267" s="165"/>
      <c r="Q267" s="165"/>
      <c r="R267" s="165"/>
      <c r="S267" s="165"/>
      <c r="T267" s="165"/>
      <c r="U267" s="165"/>
      <c r="V267" s="165"/>
      <c r="W267" s="165"/>
    </row>
    <row r="268" spans="1:23" s="74" customFormat="1">
      <c r="A268" s="165" t="s">
        <v>1605</v>
      </c>
      <c r="B268" s="165" t="s">
        <v>67</v>
      </c>
      <c r="C268" s="316">
        <v>19.36</v>
      </c>
      <c r="D268" s="316">
        <v>18.690000000000001</v>
      </c>
      <c r="E268" s="316">
        <v>18.78</v>
      </c>
      <c r="F268" s="317">
        <v>3.5799999999999998E-2</v>
      </c>
      <c r="G268" s="316">
        <v>22.6</v>
      </c>
      <c r="H268" s="316">
        <v>9.1199999999999992</v>
      </c>
      <c r="I268" s="165"/>
      <c r="J268" s="165"/>
      <c r="K268" s="165"/>
      <c r="L268" s="165"/>
      <c r="M268" s="165"/>
      <c r="N268" s="165"/>
      <c r="O268" s="165"/>
      <c r="P268" s="165"/>
      <c r="Q268" s="165"/>
      <c r="R268" s="165"/>
      <c r="S268" s="165"/>
      <c r="T268" s="165"/>
      <c r="U268" s="165"/>
      <c r="V268" s="165"/>
      <c r="W268" s="165"/>
    </row>
    <row r="269" spans="1:23" s="74" customFormat="1">
      <c r="A269" s="165" t="s">
        <v>9172</v>
      </c>
      <c r="B269" s="165" t="s">
        <v>9173</v>
      </c>
      <c r="C269" s="316">
        <v>3.75</v>
      </c>
      <c r="D269" s="316">
        <v>3.71</v>
      </c>
      <c r="E269" s="316">
        <v>3.71</v>
      </c>
      <c r="F269" s="317">
        <v>1.0800000000000001E-2</v>
      </c>
      <c r="G269" s="316">
        <v>18.27</v>
      </c>
      <c r="H269" s="316">
        <v>0.28999999999999998</v>
      </c>
      <c r="I269" s="165"/>
      <c r="J269" s="165"/>
      <c r="K269" s="165"/>
      <c r="L269" s="165"/>
      <c r="M269" s="165"/>
      <c r="N269" s="165"/>
      <c r="O269" s="165"/>
      <c r="P269" s="165"/>
      <c r="Q269" s="165"/>
      <c r="R269" s="165"/>
      <c r="S269" s="165"/>
      <c r="T269" s="165"/>
      <c r="U269" s="165"/>
      <c r="V269" s="165"/>
      <c r="W269" s="165"/>
    </row>
    <row r="270" spans="1:23" s="74" customFormat="1">
      <c r="A270" s="165" t="s">
        <v>513</v>
      </c>
      <c r="B270" s="165" t="s">
        <v>373</v>
      </c>
      <c r="C270" s="316">
        <v>57.77</v>
      </c>
      <c r="D270" s="316">
        <v>57.77</v>
      </c>
      <c r="E270" s="316">
        <v>0</v>
      </c>
      <c r="F270" s="317">
        <v>0</v>
      </c>
      <c r="G270" s="316">
        <v>62</v>
      </c>
      <c r="H270" s="316">
        <v>10</v>
      </c>
      <c r="I270" s="165"/>
      <c r="J270" s="165"/>
      <c r="K270" s="165"/>
      <c r="L270" s="165"/>
      <c r="M270" s="165"/>
      <c r="N270" s="165"/>
      <c r="O270" s="165"/>
      <c r="P270" s="165"/>
      <c r="Q270" s="165"/>
      <c r="R270" s="165"/>
      <c r="S270" s="165"/>
      <c r="T270" s="165"/>
      <c r="U270" s="165"/>
      <c r="V270" s="165"/>
      <c r="W270" s="165"/>
    </row>
    <row r="271" spans="1:23" s="74" customFormat="1">
      <c r="A271" s="165" t="s">
        <v>517</v>
      </c>
      <c r="B271" s="165" t="s">
        <v>281</v>
      </c>
      <c r="C271" s="316">
        <v>15.64</v>
      </c>
      <c r="D271" s="316">
        <v>15.64</v>
      </c>
      <c r="E271" s="316">
        <v>15.92</v>
      </c>
      <c r="F271" s="317">
        <v>0</v>
      </c>
      <c r="G271" s="316">
        <v>21.29</v>
      </c>
      <c r="H271" s="316">
        <v>8.31</v>
      </c>
      <c r="I271" s="165"/>
      <c r="J271" s="165"/>
      <c r="K271" s="165"/>
      <c r="L271" s="165"/>
      <c r="M271" s="165"/>
      <c r="N271" s="165"/>
      <c r="O271" s="165"/>
      <c r="P271" s="165"/>
      <c r="Q271" s="165"/>
      <c r="R271" s="165"/>
      <c r="S271" s="165"/>
      <c r="T271" s="165"/>
      <c r="U271" s="165"/>
      <c r="V271" s="165"/>
      <c r="W271" s="165"/>
    </row>
    <row r="272" spans="1:23" s="74" customFormat="1">
      <c r="A272" s="165" t="s">
        <v>515</v>
      </c>
      <c r="B272" s="165" t="s">
        <v>327</v>
      </c>
      <c r="C272" s="316">
        <v>31.49</v>
      </c>
      <c r="D272" s="316">
        <v>31.49</v>
      </c>
      <c r="E272" s="316">
        <v>31.49</v>
      </c>
      <c r="F272" s="317">
        <v>0</v>
      </c>
      <c r="G272" s="316">
        <v>33.29</v>
      </c>
      <c r="H272" s="316">
        <v>12.2</v>
      </c>
      <c r="I272" s="165"/>
      <c r="J272" s="165"/>
      <c r="K272" s="165"/>
      <c r="L272" s="165"/>
      <c r="M272" s="165"/>
      <c r="N272" s="165"/>
      <c r="O272" s="165"/>
      <c r="P272" s="165"/>
      <c r="Q272" s="165"/>
      <c r="R272" s="165"/>
      <c r="S272" s="165"/>
      <c r="T272" s="165"/>
      <c r="U272" s="165"/>
      <c r="V272" s="165"/>
      <c r="W272" s="165"/>
    </row>
    <row r="273" spans="1:23" s="74" customFormat="1">
      <c r="A273" s="165" t="s">
        <v>1606</v>
      </c>
      <c r="B273" s="165" t="s">
        <v>74</v>
      </c>
      <c r="C273" s="316">
        <v>21.64</v>
      </c>
      <c r="D273" s="316">
        <v>21.42</v>
      </c>
      <c r="E273" s="316">
        <v>21.48</v>
      </c>
      <c r="F273" s="317">
        <v>1.03E-2</v>
      </c>
      <c r="G273" s="316">
        <v>36.01</v>
      </c>
      <c r="H273" s="316">
        <v>14.67</v>
      </c>
      <c r="I273" s="165"/>
      <c r="J273" s="165"/>
      <c r="K273" s="165"/>
      <c r="L273" s="165"/>
      <c r="M273" s="165"/>
      <c r="N273" s="165"/>
      <c r="O273" s="165"/>
      <c r="P273" s="165"/>
      <c r="Q273" s="165"/>
      <c r="R273" s="165"/>
      <c r="S273" s="165"/>
      <c r="T273" s="165"/>
      <c r="U273" s="165"/>
      <c r="V273" s="165"/>
      <c r="W273" s="165"/>
    </row>
    <row r="274" spans="1:23" s="74" customFormat="1">
      <c r="A274" s="165" t="s">
        <v>550</v>
      </c>
      <c r="B274" s="165" t="s">
        <v>348</v>
      </c>
      <c r="C274" s="316">
        <v>7.1</v>
      </c>
      <c r="D274" s="316">
        <v>6.59</v>
      </c>
      <c r="E274" s="316">
        <v>6.65</v>
      </c>
      <c r="F274" s="317">
        <v>7.7399999999999997E-2</v>
      </c>
      <c r="G274" s="316">
        <v>18.14</v>
      </c>
      <c r="H274" s="316">
        <v>0.52</v>
      </c>
      <c r="I274" s="165"/>
      <c r="J274" s="165"/>
      <c r="K274" s="165"/>
      <c r="L274" s="165"/>
      <c r="M274" s="165"/>
      <c r="N274" s="165"/>
      <c r="O274" s="165"/>
      <c r="P274" s="165"/>
      <c r="Q274" s="165"/>
      <c r="R274" s="165"/>
      <c r="S274" s="165"/>
      <c r="T274" s="165"/>
      <c r="U274" s="165"/>
      <c r="V274" s="165"/>
      <c r="W274" s="165"/>
    </row>
    <row r="275" spans="1:23" s="74" customFormat="1">
      <c r="A275" s="165" t="s">
        <v>1607</v>
      </c>
      <c r="B275" s="165" t="s">
        <v>40</v>
      </c>
      <c r="C275" s="316">
        <v>15.06</v>
      </c>
      <c r="D275" s="316">
        <v>15.1</v>
      </c>
      <c r="E275" s="316">
        <v>15.17</v>
      </c>
      <c r="F275" s="317">
        <v>-2.5999999999999999E-3</v>
      </c>
      <c r="G275" s="316">
        <v>24.98</v>
      </c>
      <c r="H275" s="316">
        <v>8.82</v>
      </c>
      <c r="I275" s="165"/>
      <c r="J275" s="165"/>
      <c r="K275" s="165"/>
      <c r="L275" s="165"/>
      <c r="M275" s="165"/>
      <c r="N275" s="165"/>
      <c r="O275" s="165"/>
      <c r="P275" s="165"/>
      <c r="Q275" s="165"/>
      <c r="R275" s="165"/>
      <c r="S275" s="165"/>
      <c r="T275" s="165"/>
      <c r="U275" s="165"/>
      <c r="V275" s="165"/>
      <c r="W275" s="165"/>
    </row>
    <row r="276" spans="1:23" s="74" customFormat="1">
      <c r="A276" s="165" t="s">
        <v>830</v>
      </c>
      <c r="B276" s="165" t="s">
        <v>107</v>
      </c>
      <c r="C276" s="316">
        <v>17.88</v>
      </c>
      <c r="D276" s="316">
        <v>17.77</v>
      </c>
      <c r="E276" s="316">
        <v>17.850000000000001</v>
      </c>
      <c r="F276" s="317">
        <v>6.1999999999999998E-3</v>
      </c>
      <c r="G276" s="316">
        <v>27.92</v>
      </c>
      <c r="H276" s="316">
        <v>14.21</v>
      </c>
      <c r="I276" s="165"/>
      <c r="J276" s="165"/>
      <c r="K276" s="165"/>
      <c r="L276" s="165"/>
      <c r="M276" s="165"/>
      <c r="N276" s="165"/>
      <c r="O276" s="165"/>
      <c r="P276" s="165"/>
      <c r="Q276" s="165"/>
      <c r="R276" s="165"/>
      <c r="S276" s="165"/>
      <c r="T276" s="165"/>
      <c r="U276" s="165"/>
      <c r="V276" s="165"/>
      <c r="W276" s="165"/>
    </row>
    <row r="277" spans="1:23" s="74" customFormat="1">
      <c r="A277" s="165" t="s">
        <v>521</v>
      </c>
      <c r="B277" s="165" t="s">
        <v>393</v>
      </c>
      <c r="C277" s="316">
        <v>27</v>
      </c>
      <c r="D277" s="316">
        <v>31.59</v>
      </c>
      <c r="E277" s="316">
        <v>40</v>
      </c>
      <c r="F277" s="317">
        <v>-0.14530000000000001</v>
      </c>
      <c r="G277" s="316">
        <v>60</v>
      </c>
      <c r="H277" s="316">
        <v>0.26</v>
      </c>
      <c r="I277" s="165"/>
      <c r="J277" s="165"/>
      <c r="K277" s="165"/>
      <c r="L277" s="165"/>
      <c r="M277" s="165"/>
      <c r="N277" s="165"/>
      <c r="O277" s="165"/>
      <c r="P277" s="165"/>
      <c r="Q277" s="165"/>
      <c r="R277" s="165"/>
      <c r="S277" s="165"/>
      <c r="T277" s="165"/>
      <c r="U277" s="165"/>
      <c r="V277" s="165"/>
      <c r="W277" s="165"/>
    </row>
    <row r="278" spans="1:23" s="74" customFormat="1">
      <c r="A278" s="165" t="s">
        <v>18984</v>
      </c>
      <c r="B278" s="165" t="s">
        <v>18985</v>
      </c>
      <c r="C278" s="316">
        <v>7.44</v>
      </c>
      <c r="D278" s="316">
        <v>7.41</v>
      </c>
      <c r="E278" s="316">
        <v>7.48</v>
      </c>
      <c r="F278" s="317">
        <v>4.0000000000000001E-3</v>
      </c>
      <c r="G278" s="316">
        <v>8.0399999999999991</v>
      </c>
      <c r="H278" s="316">
        <v>4.41</v>
      </c>
      <c r="I278" s="165"/>
      <c r="J278" s="165"/>
      <c r="K278" s="165"/>
      <c r="L278" s="165"/>
      <c r="M278" s="165"/>
      <c r="N278" s="165"/>
      <c r="O278" s="165"/>
      <c r="P278" s="165"/>
      <c r="Q278" s="165"/>
      <c r="R278" s="165"/>
      <c r="S278" s="165"/>
      <c r="T278" s="165"/>
      <c r="U278" s="165"/>
      <c r="V278" s="165"/>
      <c r="W278" s="165"/>
    </row>
    <row r="279" spans="1:23" s="74" customFormat="1">
      <c r="A279" s="165" t="s">
        <v>1608</v>
      </c>
      <c r="B279" s="165" t="s">
        <v>198</v>
      </c>
      <c r="C279" s="316">
        <v>51.46</v>
      </c>
      <c r="D279" s="316">
        <v>49.1</v>
      </c>
      <c r="E279" s="316">
        <v>49.3</v>
      </c>
      <c r="F279" s="317">
        <v>4.8099999999999997E-2</v>
      </c>
      <c r="G279" s="316">
        <v>54.6</v>
      </c>
      <c r="H279" s="316">
        <v>20.440000000000001</v>
      </c>
      <c r="I279" s="165"/>
      <c r="J279" s="165"/>
      <c r="K279" s="165"/>
      <c r="L279" s="165"/>
      <c r="M279" s="165"/>
      <c r="N279" s="165"/>
      <c r="O279" s="165"/>
      <c r="P279" s="165"/>
      <c r="Q279" s="165"/>
      <c r="R279" s="165"/>
      <c r="S279" s="165"/>
      <c r="T279" s="165"/>
      <c r="U279" s="165"/>
      <c r="V279" s="165"/>
      <c r="W279" s="165"/>
    </row>
    <row r="280" spans="1:23" s="74" customFormat="1">
      <c r="A280" s="165" t="s">
        <v>522</v>
      </c>
      <c r="B280" s="165" t="s">
        <v>404</v>
      </c>
      <c r="C280" s="316">
        <v>221</v>
      </c>
      <c r="D280" s="316">
        <v>221</v>
      </c>
      <c r="E280" s="316">
        <v>0</v>
      </c>
      <c r="F280" s="317">
        <v>0</v>
      </c>
      <c r="G280" s="316">
        <v>285.79000000000002</v>
      </c>
      <c r="H280" s="316">
        <v>8</v>
      </c>
      <c r="I280" s="165"/>
      <c r="J280" s="165"/>
      <c r="K280" s="165"/>
      <c r="L280" s="165"/>
      <c r="M280" s="165"/>
      <c r="N280" s="165"/>
      <c r="O280" s="165"/>
      <c r="P280" s="165"/>
      <c r="Q280" s="165"/>
      <c r="R280" s="165"/>
      <c r="S280" s="165"/>
      <c r="T280" s="165"/>
      <c r="U280" s="165"/>
      <c r="V280" s="165"/>
      <c r="W280" s="165"/>
    </row>
    <row r="281" spans="1:23" s="74" customFormat="1">
      <c r="A281" s="165" t="s">
        <v>1875</v>
      </c>
      <c r="B281" s="165" t="s">
        <v>1876</v>
      </c>
      <c r="C281" s="316">
        <v>35.96</v>
      </c>
      <c r="D281" s="316">
        <v>35.6</v>
      </c>
      <c r="E281" s="316">
        <v>35.76</v>
      </c>
      <c r="F281" s="317">
        <v>1.01E-2</v>
      </c>
      <c r="G281" s="316">
        <v>36.68</v>
      </c>
      <c r="H281" s="316">
        <v>24.66</v>
      </c>
      <c r="I281" s="165"/>
      <c r="J281" s="165"/>
      <c r="K281" s="165"/>
      <c r="L281" s="165"/>
      <c r="M281" s="165"/>
      <c r="N281" s="165"/>
      <c r="O281" s="165"/>
      <c r="P281" s="165"/>
      <c r="Q281" s="165"/>
      <c r="R281" s="165"/>
      <c r="S281" s="165"/>
      <c r="T281" s="165"/>
      <c r="U281" s="165"/>
      <c r="V281" s="165"/>
      <c r="W281" s="165"/>
    </row>
    <row r="282" spans="1:23" s="74" customFormat="1">
      <c r="A282" s="165" t="s">
        <v>1609</v>
      </c>
      <c r="B282" s="165" t="s">
        <v>83</v>
      </c>
      <c r="C282" s="316">
        <v>14.53</v>
      </c>
      <c r="D282" s="316">
        <v>14.46</v>
      </c>
      <c r="E282" s="316">
        <v>14.53</v>
      </c>
      <c r="F282" s="317">
        <v>4.7999999999999996E-3</v>
      </c>
      <c r="G282" s="316">
        <v>18.45</v>
      </c>
      <c r="H282" s="316">
        <v>11.8</v>
      </c>
      <c r="I282" s="165"/>
      <c r="J282" s="165"/>
      <c r="K282" s="165"/>
      <c r="L282" s="165"/>
      <c r="M282" s="165"/>
      <c r="N282" s="165"/>
      <c r="O282" s="165"/>
      <c r="P282" s="165"/>
      <c r="Q282" s="165"/>
      <c r="R282" s="165"/>
      <c r="S282" s="165"/>
      <c r="T282" s="165"/>
      <c r="U282" s="165"/>
      <c r="V282" s="165"/>
      <c r="W282" s="165"/>
    </row>
    <row r="283" spans="1:23" s="74" customFormat="1">
      <c r="A283" s="165" t="s">
        <v>1610</v>
      </c>
      <c r="B283" s="165" t="s">
        <v>275</v>
      </c>
      <c r="C283" s="316">
        <v>35.81</v>
      </c>
      <c r="D283" s="316">
        <v>36</v>
      </c>
      <c r="E283" s="316">
        <v>36.49</v>
      </c>
      <c r="F283" s="317">
        <v>-5.3E-3</v>
      </c>
      <c r="G283" s="316">
        <v>45.1</v>
      </c>
      <c r="H283" s="316">
        <v>14.99</v>
      </c>
      <c r="I283" s="165"/>
      <c r="J283" s="165"/>
      <c r="K283" s="165"/>
      <c r="L283" s="165"/>
      <c r="M283" s="165"/>
      <c r="N283" s="165"/>
      <c r="O283" s="165"/>
      <c r="P283" s="165"/>
      <c r="Q283" s="165"/>
      <c r="R283" s="165"/>
      <c r="S283" s="165"/>
      <c r="T283" s="165"/>
      <c r="U283" s="165"/>
      <c r="V283" s="165"/>
      <c r="W283" s="165"/>
    </row>
    <row r="284" spans="1:23" s="74" customFormat="1">
      <c r="A284" s="165" t="s">
        <v>1611</v>
      </c>
      <c r="B284" s="165" t="s">
        <v>93</v>
      </c>
      <c r="C284" s="316">
        <v>2.4500000000000002</v>
      </c>
      <c r="D284" s="316">
        <v>2.33</v>
      </c>
      <c r="E284" s="316">
        <v>2.39</v>
      </c>
      <c r="F284" s="317">
        <v>5.1499999999999997E-2</v>
      </c>
      <c r="G284" s="316">
        <v>2.59</v>
      </c>
      <c r="H284" s="316">
        <v>0.43</v>
      </c>
      <c r="I284" s="165"/>
      <c r="J284" s="165"/>
      <c r="K284" s="165"/>
      <c r="L284" s="165"/>
      <c r="M284" s="165"/>
      <c r="N284" s="165"/>
      <c r="O284" s="165"/>
      <c r="P284" s="165"/>
      <c r="Q284" s="165"/>
      <c r="R284" s="165"/>
      <c r="S284" s="165"/>
      <c r="T284" s="165"/>
      <c r="U284" s="165"/>
      <c r="V284" s="165"/>
      <c r="W284" s="165"/>
    </row>
    <row r="285" spans="1:23" s="74" customFormat="1">
      <c r="A285" s="165" t="s">
        <v>523</v>
      </c>
      <c r="B285" s="165" t="s">
        <v>247</v>
      </c>
      <c r="C285" s="316">
        <v>2.99</v>
      </c>
      <c r="D285" s="316">
        <v>2.86</v>
      </c>
      <c r="E285" s="316">
        <v>2.91</v>
      </c>
      <c r="F285" s="317">
        <v>4.5499999999999999E-2</v>
      </c>
      <c r="G285" s="316">
        <v>4.08</v>
      </c>
      <c r="H285" s="316">
        <v>0.73</v>
      </c>
      <c r="I285" s="165"/>
      <c r="J285" s="165"/>
      <c r="K285" s="165"/>
      <c r="L285" s="165"/>
      <c r="M285" s="165"/>
      <c r="N285" s="165"/>
      <c r="O285" s="165"/>
      <c r="P285" s="165"/>
      <c r="Q285" s="165"/>
      <c r="R285" s="165"/>
      <c r="S285" s="165"/>
      <c r="T285" s="165"/>
      <c r="U285" s="165"/>
      <c r="V285" s="165"/>
      <c r="W285" s="165"/>
    </row>
    <row r="286" spans="1:23" s="74" customFormat="1">
      <c r="A286" s="165" t="s">
        <v>1612</v>
      </c>
      <c r="B286" s="165" t="s">
        <v>241</v>
      </c>
      <c r="C286" s="316">
        <v>41.51</v>
      </c>
      <c r="D286" s="316">
        <v>41.09</v>
      </c>
      <c r="E286" s="316">
        <v>41.36</v>
      </c>
      <c r="F286" s="317">
        <v>1.0200000000000001E-2</v>
      </c>
      <c r="G286" s="316">
        <v>44</v>
      </c>
      <c r="H286" s="316">
        <v>25.15</v>
      </c>
      <c r="I286" s="165"/>
      <c r="J286" s="165"/>
      <c r="K286" s="165"/>
      <c r="L286" s="165"/>
      <c r="M286" s="165"/>
      <c r="N286" s="165"/>
      <c r="O286" s="165"/>
      <c r="P286" s="165"/>
      <c r="Q286" s="165"/>
      <c r="R286" s="165"/>
      <c r="S286" s="165"/>
      <c r="T286" s="165"/>
      <c r="U286" s="165"/>
      <c r="V286" s="165"/>
      <c r="W286" s="165"/>
    </row>
    <row r="287" spans="1:23" s="74" customFormat="1">
      <c r="A287" s="165" t="s">
        <v>524</v>
      </c>
      <c r="B287" s="165" t="s">
        <v>374</v>
      </c>
      <c r="C287" s="316">
        <v>19.64</v>
      </c>
      <c r="D287" s="316">
        <v>20.2</v>
      </c>
      <c r="E287" s="316">
        <v>20.2</v>
      </c>
      <c r="F287" s="317">
        <v>-2.7699999999999999E-2</v>
      </c>
      <c r="G287" s="316">
        <v>45.5</v>
      </c>
      <c r="H287" s="316">
        <v>2.7</v>
      </c>
      <c r="I287" s="165"/>
      <c r="J287" s="165"/>
      <c r="K287" s="165"/>
      <c r="L287" s="165"/>
      <c r="M287" s="165"/>
      <c r="N287" s="165"/>
      <c r="O287" s="165"/>
      <c r="P287" s="165"/>
      <c r="Q287" s="165"/>
      <c r="R287" s="165"/>
      <c r="S287" s="165"/>
      <c r="T287" s="165"/>
      <c r="U287" s="165"/>
      <c r="V287" s="165"/>
      <c r="W287" s="165"/>
    </row>
    <row r="288" spans="1:23" s="74" customFormat="1">
      <c r="A288" s="165" t="s">
        <v>1613</v>
      </c>
      <c r="B288" s="165" t="s">
        <v>84</v>
      </c>
      <c r="C288" s="316">
        <v>22.82</v>
      </c>
      <c r="D288" s="316">
        <v>22.29</v>
      </c>
      <c r="E288" s="316">
        <v>22.36</v>
      </c>
      <c r="F288" s="317">
        <v>2.3800000000000002E-2</v>
      </c>
      <c r="G288" s="316">
        <v>32.86</v>
      </c>
      <c r="H288" s="316">
        <v>14.91</v>
      </c>
      <c r="I288" s="165"/>
      <c r="J288" s="165"/>
      <c r="K288" s="165"/>
      <c r="L288" s="165"/>
      <c r="M288" s="165"/>
      <c r="N288" s="165"/>
      <c r="O288" s="165"/>
      <c r="P288" s="165"/>
      <c r="Q288" s="165"/>
      <c r="R288" s="165"/>
      <c r="S288" s="165"/>
      <c r="T288" s="165"/>
      <c r="U288" s="165"/>
      <c r="V288" s="165"/>
      <c r="W288" s="165"/>
    </row>
    <row r="289" spans="1:23" s="74" customFormat="1">
      <c r="A289" s="165" t="s">
        <v>9174</v>
      </c>
      <c r="B289" s="165" t="s">
        <v>9175</v>
      </c>
      <c r="C289" s="316">
        <v>34.03</v>
      </c>
      <c r="D289" s="316">
        <v>33.5</v>
      </c>
      <c r="E289" s="316">
        <v>34.49</v>
      </c>
      <c r="F289" s="317">
        <v>1.5800000000000002E-2</v>
      </c>
      <c r="G289" s="316">
        <v>38.56</v>
      </c>
      <c r="H289" s="316">
        <v>20.25</v>
      </c>
      <c r="I289" s="165"/>
      <c r="J289" s="165"/>
      <c r="K289" s="165"/>
      <c r="L289" s="165"/>
      <c r="M289" s="165"/>
      <c r="N289" s="165"/>
      <c r="O289" s="165"/>
      <c r="P289" s="165"/>
      <c r="Q289" s="165"/>
      <c r="R289" s="165"/>
      <c r="S289" s="165"/>
      <c r="T289" s="165"/>
      <c r="U289" s="165"/>
      <c r="V289" s="165"/>
      <c r="W289" s="165"/>
    </row>
    <row r="290" spans="1:23" s="74" customFormat="1">
      <c r="A290" s="165" t="s">
        <v>1614</v>
      </c>
      <c r="B290" s="165" t="s">
        <v>215</v>
      </c>
      <c r="C290" s="316">
        <v>76.349999999999994</v>
      </c>
      <c r="D290" s="316">
        <v>74.430000000000007</v>
      </c>
      <c r="E290" s="316">
        <v>74.760000000000005</v>
      </c>
      <c r="F290" s="317">
        <v>2.58E-2</v>
      </c>
      <c r="G290" s="316">
        <v>105.5</v>
      </c>
      <c r="H290" s="316">
        <v>53</v>
      </c>
      <c r="I290" s="165"/>
      <c r="J290" s="165"/>
      <c r="K290" s="165"/>
      <c r="L290" s="165"/>
      <c r="M290" s="165"/>
      <c r="N290" s="165"/>
      <c r="O290" s="165"/>
      <c r="P290" s="165"/>
      <c r="Q290" s="165"/>
      <c r="R290" s="165"/>
      <c r="S290" s="165"/>
      <c r="T290" s="165"/>
      <c r="U290" s="165"/>
      <c r="V290" s="165"/>
      <c r="W290" s="165"/>
    </row>
    <row r="291" spans="1:23" s="74" customFormat="1">
      <c r="A291" s="165" t="s">
        <v>525</v>
      </c>
      <c r="B291" s="165" t="s">
        <v>343</v>
      </c>
      <c r="C291" s="316">
        <v>4.2</v>
      </c>
      <c r="D291" s="316">
        <v>4.1100000000000003</v>
      </c>
      <c r="E291" s="316">
        <v>4.1500000000000004</v>
      </c>
      <c r="F291" s="317">
        <v>2.1899999999999999E-2</v>
      </c>
      <c r="G291" s="316">
        <v>9.43</v>
      </c>
      <c r="H291" s="316">
        <v>2.2999999999999998</v>
      </c>
      <c r="I291" s="165"/>
      <c r="J291" s="165"/>
      <c r="K291" s="165"/>
      <c r="L291" s="165"/>
      <c r="M291" s="165"/>
      <c r="N291" s="165"/>
      <c r="O291" s="165"/>
      <c r="P291" s="165"/>
      <c r="Q291" s="165"/>
      <c r="R291" s="165"/>
      <c r="S291" s="165"/>
      <c r="T291" s="165"/>
      <c r="U291" s="165"/>
      <c r="V291" s="165"/>
      <c r="W291" s="165"/>
    </row>
    <row r="292" spans="1:23" s="74" customFormat="1">
      <c r="A292" s="165" t="s">
        <v>9176</v>
      </c>
      <c r="B292" s="165" t="s">
        <v>1792</v>
      </c>
      <c r="C292" s="316">
        <v>6.12</v>
      </c>
      <c r="D292" s="316">
        <v>6</v>
      </c>
      <c r="E292" s="316">
        <v>6</v>
      </c>
      <c r="F292" s="317">
        <v>0.02</v>
      </c>
      <c r="G292" s="316">
        <v>7.99</v>
      </c>
      <c r="H292" s="316">
        <v>1.55</v>
      </c>
      <c r="I292" s="165"/>
      <c r="J292" s="165"/>
      <c r="K292" s="165"/>
      <c r="L292" s="165"/>
      <c r="M292" s="165"/>
      <c r="N292" s="165"/>
      <c r="O292" s="165"/>
      <c r="P292" s="165"/>
      <c r="Q292" s="165"/>
      <c r="R292" s="165"/>
      <c r="S292" s="165"/>
      <c r="T292" s="165"/>
      <c r="U292" s="165"/>
      <c r="V292" s="165"/>
      <c r="W292" s="165"/>
    </row>
    <row r="293" spans="1:23" s="74" customFormat="1">
      <c r="A293" s="165" t="s">
        <v>456</v>
      </c>
      <c r="B293" s="165" t="s">
        <v>410</v>
      </c>
      <c r="C293" s="316">
        <v>60</v>
      </c>
      <c r="D293" s="316">
        <v>60</v>
      </c>
      <c r="E293" s="316">
        <v>0</v>
      </c>
      <c r="F293" s="317">
        <v>0</v>
      </c>
      <c r="G293" s="316">
        <v>114</v>
      </c>
      <c r="H293" s="316">
        <v>33</v>
      </c>
      <c r="I293" s="165"/>
      <c r="J293" s="165"/>
      <c r="K293" s="165"/>
      <c r="L293" s="165"/>
      <c r="M293" s="165"/>
      <c r="N293" s="165"/>
      <c r="O293" s="165"/>
      <c r="P293" s="165"/>
      <c r="Q293" s="165"/>
      <c r="R293" s="165"/>
      <c r="S293" s="165"/>
      <c r="T293" s="165"/>
      <c r="U293" s="165"/>
      <c r="V293" s="165"/>
      <c r="W293" s="165"/>
    </row>
    <row r="294" spans="1:23" s="74" customFormat="1">
      <c r="A294" s="165" t="s">
        <v>1615</v>
      </c>
      <c r="B294" s="165" t="s">
        <v>187</v>
      </c>
      <c r="C294" s="316">
        <v>31.18</v>
      </c>
      <c r="D294" s="316">
        <v>31.29</v>
      </c>
      <c r="E294" s="316">
        <v>31.68</v>
      </c>
      <c r="F294" s="317">
        <v>-3.5000000000000001E-3</v>
      </c>
      <c r="G294" s="316">
        <v>33</v>
      </c>
      <c r="H294" s="316">
        <v>10.5</v>
      </c>
      <c r="I294" s="165"/>
      <c r="J294" s="165"/>
      <c r="K294" s="165"/>
      <c r="L294" s="165"/>
      <c r="M294" s="165"/>
      <c r="N294" s="165"/>
      <c r="O294" s="165"/>
      <c r="P294" s="165"/>
      <c r="Q294" s="165"/>
      <c r="R294" s="165"/>
      <c r="S294" s="165"/>
      <c r="T294" s="165"/>
      <c r="U294" s="165"/>
      <c r="V294" s="165"/>
      <c r="W294" s="165"/>
    </row>
    <row r="295" spans="1:23" s="74" customFormat="1">
      <c r="A295" s="165" t="s">
        <v>1616</v>
      </c>
      <c r="B295" s="165" t="s">
        <v>188</v>
      </c>
      <c r="C295" s="316">
        <v>30.63</v>
      </c>
      <c r="D295" s="316">
        <v>30.86</v>
      </c>
      <c r="E295" s="316">
        <v>31.12</v>
      </c>
      <c r="F295" s="317">
        <v>-7.4999999999999997E-3</v>
      </c>
      <c r="G295" s="316">
        <v>31.76</v>
      </c>
      <c r="H295" s="316">
        <v>10.85</v>
      </c>
      <c r="I295" s="165"/>
      <c r="J295" s="165"/>
      <c r="K295" s="165"/>
      <c r="L295" s="165"/>
      <c r="M295" s="165"/>
      <c r="N295" s="165"/>
      <c r="O295" s="165"/>
      <c r="P295" s="165"/>
      <c r="Q295" s="165"/>
      <c r="R295" s="165"/>
      <c r="S295" s="165"/>
      <c r="T295" s="165"/>
      <c r="U295" s="165"/>
      <c r="V295" s="165"/>
      <c r="W295" s="165"/>
    </row>
    <row r="296" spans="1:23" s="74" customFormat="1">
      <c r="A296" s="165" t="s">
        <v>1617</v>
      </c>
      <c r="B296" s="165" t="s">
        <v>299</v>
      </c>
      <c r="C296" s="316">
        <v>6.93</v>
      </c>
      <c r="D296" s="316">
        <v>6.53</v>
      </c>
      <c r="E296" s="316">
        <v>6.6</v>
      </c>
      <c r="F296" s="317">
        <v>6.13E-2</v>
      </c>
      <c r="G296" s="316">
        <v>8.0299999999999994</v>
      </c>
      <c r="H296" s="316">
        <v>2.87</v>
      </c>
      <c r="I296" s="165"/>
      <c r="J296" s="165"/>
      <c r="K296" s="165"/>
      <c r="L296" s="165"/>
      <c r="M296" s="165"/>
      <c r="N296" s="165"/>
      <c r="O296" s="165"/>
      <c r="P296" s="165"/>
      <c r="Q296" s="165"/>
      <c r="R296" s="165"/>
      <c r="S296" s="165"/>
      <c r="T296" s="165"/>
      <c r="U296" s="165"/>
      <c r="V296" s="165"/>
      <c r="W296" s="165"/>
    </row>
    <row r="297" spans="1:23" s="74" customFormat="1">
      <c r="A297" s="165" t="s">
        <v>9177</v>
      </c>
      <c r="B297" s="165" t="s">
        <v>9178</v>
      </c>
      <c r="C297" s="316">
        <v>9.59</v>
      </c>
      <c r="D297" s="316">
        <v>9.1</v>
      </c>
      <c r="E297" s="316">
        <v>9.2200000000000006</v>
      </c>
      <c r="F297" s="317">
        <v>5.3800000000000001E-2</v>
      </c>
      <c r="G297" s="316">
        <v>11.3</v>
      </c>
      <c r="H297" s="316">
        <v>7.83</v>
      </c>
      <c r="I297" s="165"/>
      <c r="J297" s="165"/>
      <c r="K297" s="165"/>
      <c r="L297" s="165"/>
      <c r="M297" s="165"/>
      <c r="N297" s="165"/>
      <c r="O297" s="165"/>
      <c r="P297" s="165"/>
      <c r="Q297" s="165"/>
      <c r="R297" s="165"/>
      <c r="S297" s="165"/>
      <c r="T297" s="165"/>
      <c r="U297" s="165"/>
      <c r="V297" s="165"/>
      <c r="W297" s="165"/>
    </row>
    <row r="298" spans="1:23" s="74" customFormat="1">
      <c r="A298" s="165" t="s">
        <v>436</v>
      </c>
      <c r="B298" s="165" t="s">
        <v>306</v>
      </c>
      <c r="C298" s="316">
        <v>2.4</v>
      </c>
      <c r="D298" s="316">
        <v>2.38</v>
      </c>
      <c r="E298" s="316">
        <v>2.37</v>
      </c>
      <c r="F298" s="317">
        <v>8.3999999999999995E-3</v>
      </c>
      <c r="G298" s="316">
        <v>4.84</v>
      </c>
      <c r="H298" s="316">
        <v>1.35</v>
      </c>
      <c r="I298" s="165"/>
      <c r="J298" s="165"/>
      <c r="K298" s="165"/>
      <c r="L298" s="165"/>
      <c r="M298" s="165"/>
      <c r="N298" s="165"/>
      <c r="O298" s="165"/>
      <c r="P298" s="165"/>
      <c r="Q298" s="165"/>
      <c r="R298" s="165"/>
      <c r="S298" s="165"/>
      <c r="T298" s="165"/>
      <c r="U298" s="165"/>
      <c r="V298" s="165"/>
      <c r="W298" s="165"/>
    </row>
    <row r="299" spans="1:23" s="74" customFormat="1">
      <c r="A299" s="165" t="s">
        <v>785</v>
      </c>
      <c r="B299" s="165" t="s">
        <v>384</v>
      </c>
      <c r="C299" s="316">
        <v>5.65</v>
      </c>
      <c r="D299" s="316">
        <v>5.69</v>
      </c>
      <c r="E299" s="316">
        <v>5.7</v>
      </c>
      <c r="F299" s="317">
        <v>-7.0000000000000001E-3</v>
      </c>
      <c r="G299" s="316">
        <v>9.6999999999999993</v>
      </c>
      <c r="H299" s="316">
        <v>3.75</v>
      </c>
      <c r="I299" s="165"/>
      <c r="J299" s="165"/>
      <c r="K299" s="165"/>
      <c r="L299" s="165"/>
      <c r="M299" s="165"/>
      <c r="N299" s="165"/>
      <c r="O299" s="165"/>
      <c r="P299" s="165"/>
      <c r="Q299" s="165"/>
      <c r="R299" s="165"/>
      <c r="S299" s="165"/>
      <c r="T299" s="165"/>
      <c r="U299" s="165"/>
      <c r="V299" s="165"/>
      <c r="W299" s="165"/>
    </row>
    <row r="300" spans="1:23" s="74" customFormat="1">
      <c r="A300" s="165" t="s">
        <v>1618</v>
      </c>
      <c r="B300" s="165" t="s">
        <v>302</v>
      </c>
      <c r="C300" s="316">
        <v>9.57</v>
      </c>
      <c r="D300" s="316">
        <v>9.65</v>
      </c>
      <c r="E300" s="316">
        <v>9.6199999999999992</v>
      </c>
      <c r="F300" s="317">
        <v>-8.3000000000000001E-3</v>
      </c>
      <c r="G300" s="316">
        <v>34.979999999999997</v>
      </c>
      <c r="H300" s="316">
        <v>7.32</v>
      </c>
      <c r="I300" s="165"/>
      <c r="J300" s="165"/>
      <c r="K300" s="165"/>
      <c r="L300" s="165"/>
      <c r="M300" s="165"/>
      <c r="N300" s="165"/>
      <c r="O300" s="165"/>
      <c r="P300" s="165"/>
      <c r="Q300" s="165"/>
      <c r="R300" s="165"/>
      <c r="S300" s="165"/>
      <c r="T300" s="165"/>
      <c r="U300" s="165"/>
      <c r="V300" s="165"/>
      <c r="W300" s="165"/>
    </row>
    <row r="301" spans="1:23" s="74" customFormat="1">
      <c r="A301" s="165" t="s">
        <v>474</v>
      </c>
      <c r="B301" s="165" t="s">
        <v>251</v>
      </c>
      <c r="C301" s="316">
        <v>21.17</v>
      </c>
      <c r="D301" s="316">
        <v>20.98</v>
      </c>
      <c r="E301" s="316">
        <v>20.98</v>
      </c>
      <c r="F301" s="317">
        <v>9.1000000000000004E-3</v>
      </c>
      <c r="G301" s="316">
        <v>34.46</v>
      </c>
      <c r="H301" s="316">
        <v>16.399999999999999</v>
      </c>
      <c r="I301" s="165"/>
      <c r="J301" s="165"/>
      <c r="K301" s="165"/>
      <c r="L301" s="165"/>
      <c r="M301" s="165"/>
      <c r="N301" s="165"/>
      <c r="O301" s="165"/>
      <c r="P301" s="165"/>
      <c r="Q301" s="165"/>
      <c r="R301" s="165"/>
      <c r="S301" s="165"/>
      <c r="T301" s="165"/>
      <c r="U301" s="165"/>
      <c r="V301" s="165"/>
      <c r="W301" s="165"/>
    </row>
    <row r="302" spans="1:23" s="74" customFormat="1">
      <c r="A302" s="165" t="s">
        <v>475</v>
      </c>
      <c r="B302" s="165" t="s">
        <v>252</v>
      </c>
      <c r="C302" s="316">
        <v>19.7</v>
      </c>
      <c r="D302" s="316">
        <v>19.7</v>
      </c>
      <c r="E302" s="316">
        <v>19.010000000000002</v>
      </c>
      <c r="F302" s="317">
        <v>0</v>
      </c>
      <c r="G302" s="316">
        <v>28</v>
      </c>
      <c r="H302" s="316">
        <v>10.33</v>
      </c>
      <c r="I302" s="165"/>
      <c r="J302" s="165"/>
      <c r="K302" s="165"/>
      <c r="L302" s="165"/>
      <c r="M302" s="165"/>
      <c r="N302" s="165"/>
      <c r="O302" s="165"/>
      <c r="P302" s="165"/>
      <c r="Q302" s="165"/>
      <c r="R302" s="165"/>
      <c r="S302" s="165"/>
      <c r="T302" s="165"/>
      <c r="U302" s="165"/>
      <c r="V302" s="165"/>
      <c r="W302" s="165"/>
    </row>
    <row r="303" spans="1:23" s="74" customFormat="1">
      <c r="A303" s="165" t="s">
        <v>511</v>
      </c>
      <c r="B303" s="165" t="s">
        <v>258</v>
      </c>
      <c r="C303" s="316">
        <v>2.95</v>
      </c>
      <c r="D303" s="316">
        <v>2.95</v>
      </c>
      <c r="E303" s="316">
        <v>2.99</v>
      </c>
      <c r="F303" s="317">
        <v>0</v>
      </c>
      <c r="G303" s="316">
        <v>5.36</v>
      </c>
      <c r="H303" s="316">
        <v>1.81</v>
      </c>
      <c r="I303" s="165"/>
      <c r="J303" s="165"/>
      <c r="K303" s="165"/>
      <c r="L303" s="165"/>
      <c r="M303" s="165"/>
      <c r="N303" s="165"/>
      <c r="O303" s="165"/>
      <c r="P303" s="165"/>
      <c r="Q303" s="165"/>
      <c r="R303" s="165"/>
      <c r="S303" s="165"/>
      <c r="T303" s="165"/>
      <c r="U303" s="165"/>
      <c r="V303" s="165"/>
      <c r="W303" s="165"/>
    </row>
    <row r="304" spans="1:23" s="74" customFormat="1">
      <c r="A304" s="165" t="s">
        <v>1619</v>
      </c>
      <c r="B304" s="165" t="s">
        <v>43</v>
      </c>
      <c r="C304" s="316">
        <v>3.21</v>
      </c>
      <c r="D304" s="316">
        <v>3.23</v>
      </c>
      <c r="E304" s="316">
        <v>3.23</v>
      </c>
      <c r="F304" s="317">
        <v>-6.1999999999999998E-3</v>
      </c>
      <c r="G304" s="316">
        <v>5.69</v>
      </c>
      <c r="H304" s="316">
        <v>1.92</v>
      </c>
      <c r="I304" s="165"/>
      <c r="J304" s="165"/>
      <c r="K304" s="165"/>
      <c r="L304" s="165"/>
      <c r="M304" s="165"/>
      <c r="N304" s="165"/>
      <c r="O304" s="165"/>
      <c r="P304" s="165"/>
      <c r="Q304" s="165"/>
      <c r="R304" s="165"/>
      <c r="S304" s="165"/>
      <c r="T304" s="165"/>
      <c r="U304" s="165"/>
      <c r="V304" s="165"/>
      <c r="W304" s="165"/>
    </row>
    <row r="305" spans="1:23" s="74" customFormat="1">
      <c r="A305" s="165" t="s">
        <v>825</v>
      </c>
      <c r="B305" s="165" t="s">
        <v>300</v>
      </c>
      <c r="C305" s="316">
        <v>4.87</v>
      </c>
      <c r="D305" s="316">
        <v>4.8099999999999996</v>
      </c>
      <c r="E305" s="316">
        <v>4.79</v>
      </c>
      <c r="F305" s="317">
        <v>1.2500000000000001E-2</v>
      </c>
      <c r="G305" s="316">
        <v>10.83</v>
      </c>
      <c r="H305" s="316">
        <v>1.93</v>
      </c>
      <c r="I305" s="165"/>
      <c r="J305" s="165"/>
      <c r="K305" s="165"/>
      <c r="L305" s="165"/>
      <c r="M305" s="165"/>
      <c r="N305" s="165"/>
      <c r="O305" s="165"/>
      <c r="P305" s="165"/>
      <c r="Q305" s="165"/>
      <c r="R305" s="165"/>
      <c r="S305" s="165"/>
      <c r="T305" s="165"/>
      <c r="U305" s="165"/>
      <c r="V305" s="165"/>
      <c r="W305" s="165"/>
    </row>
    <row r="306" spans="1:23" s="74" customFormat="1">
      <c r="A306" s="165" t="s">
        <v>527</v>
      </c>
      <c r="B306" s="165" t="s">
        <v>346</v>
      </c>
      <c r="C306" s="316">
        <v>12</v>
      </c>
      <c r="D306" s="316">
        <v>12.1</v>
      </c>
      <c r="E306" s="316">
        <v>12.3</v>
      </c>
      <c r="F306" s="317">
        <v>-8.3000000000000001E-3</v>
      </c>
      <c r="G306" s="316">
        <v>1395</v>
      </c>
      <c r="H306" s="316">
        <v>5.5</v>
      </c>
      <c r="I306" s="165"/>
      <c r="J306" s="165"/>
      <c r="K306" s="165"/>
      <c r="L306" s="165"/>
      <c r="M306" s="165"/>
      <c r="N306" s="165"/>
      <c r="O306" s="165"/>
      <c r="P306" s="165"/>
      <c r="Q306" s="165"/>
      <c r="R306" s="165"/>
      <c r="S306" s="165"/>
      <c r="T306" s="165"/>
      <c r="U306" s="165"/>
      <c r="V306" s="165"/>
      <c r="W306" s="165"/>
    </row>
    <row r="307" spans="1:23" s="74" customFormat="1">
      <c r="A307" s="165" t="s">
        <v>1620</v>
      </c>
      <c r="B307" s="165" t="s">
        <v>248</v>
      </c>
      <c r="C307" s="316">
        <v>76.5</v>
      </c>
      <c r="D307" s="316">
        <v>77.849999999999994</v>
      </c>
      <c r="E307" s="316">
        <v>80.900000000000006</v>
      </c>
      <c r="F307" s="317">
        <v>-1.7299999999999999E-2</v>
      </c>
      <c r="G307" s="316">
        <v>84.6</v>
      </c>
      <c r="H307" s="316">
        <v>9.1</v>
      </c>
      <c r="I307" s="165"/>
      <c r="J307" s="165"/>
      <c r="K307" s="165"/>
      <c r="L307" s="165"/>
      <c r="M307" s="165"/>
      <c r="N307" s="165"/>
      <c r="O307" s="165"/>
      <c r="P307" s="165"/>
      <c r="Q307" s="165"/>
      <c r="R307" s="165"/>
      <c r="S307" s="165"/>
      <c r="T307" s="165"/>
      <c r="U307" s="165"/>
      <c r="V307" s="165"/>
      <c r="W307" s="165"/>
    </row>
    <row r="308" spans="1:23" s="74" customFormat="1">
      <c r="A308" s="165" t="s">
        <v>528</v>
      </c>
      <c r="B308" s="165" t="s">
        <v>317</v>
      </c>
      <c r="C308" s="316">
        <v>8.6300000000000008</v>
      </c>
      <c r="D308" s="316">
        <v>8.6300000000000008</v>
      </c>
      <c r="E308" s="316">
        <v>8.76</v>
      </c>
      <c r="F308" s="317">
        <v>0</v>
      </c>
      <c r="G308" s="316">
        <v>16.64</v>
      </c>
      <c r="H308" s="316">
        <v>0.01</v>
      </c>
      <c r="I308" s="165"/>
      <c r="J308" s="165"/>
      <c r="K308" s="165"/>
      <c r="L308" s="165"/>
      <c r="M308" s="165"/>
      <c r="N308" s="165"/>
      <c r="O308" s="165"/>
      <c r="P308" s="165"/>
      <c r="Q308" s="165"/>
      <c r="R308" s="165"/>
      <c r="S308" s="165"/>
      <c r="T308" s="165"/>
      <c r="U308" s="165"/>
      <c r="V308" s="165"/>
      <c r="W308" s="165"/>
    </row>
    <row r="309" spans="1:23" s="74" customFormat="1">
      <c r="A309" s="165" t="s">
        <v>1621</v>
      </c>
      <c r="B309" s="165" t="s">
        <v>59</v>
      </c>
      <c r="C309" s="316">
        <v>49.39</v>
      </c>
      <c r="D309" s="316">
        <v>49.49</v>
      </c>
      <c r="E309" s="316">
        <v>49.87</v>
      </c>
      <c r="F309" s="317">
        <v>-2E-3</v>
      </c>
      <c r="G309" s="316">
        <v>68.23</v>
      </c>
      <c r="H309" s="316">
        <v>39.47</v>
      </c>
      <c r="I309" s="165"/>
      <c r="J309" s="165"/>
      <c r="K309" s="165"/>
      <c r="L309" s="165"/>
      <c r="M309" s="165"/>
      <c r="N309" s="165"/>
      <c r="O309" s="165"/>
      <c r="P309" s="165"/>
      <c r="Q309" s="165"/>
      <c r="R309" s="165"/>
      <c r="S309" s="165"/>
      <c r="T309" s="165"/>
      <c r="U309" s="165"/>
      <c r="V309" s="165"/>
      <c r="W309" s="165"/>
    </row>
    <row r="310" spans="1:23" s="74" customFormat="1">
      <c r="A310" s="165" t="s">
        <v>1877</v>
      </c>
      <c r="B310" s="165" t="s">
        <v>362</v>
      </c>
      <c r="C310" s="316">
        <v>5.6</v>
      </c>
      <c r="D310" s="316">
        <v>5.75</v>
      </c>
      <c r="E310" s="316">
        <v>5.75</v>
      </c>
      <c r="F310" s="317">
        <v>-2.6100000000000002E-2</v>
      </c>
      <c r="G310" s="316">
        <v>7.94</v>
      </c>
      <c r="H310" s="316">
        <v>1.8</v>
      </c>
      <c r="I310" s="165"/>
      <c r="J310" s="165"/>
      <c r="K310" s="165"/>
      <c r="L310" s="165"/>
      <c r="M310" s="165"/>
      <c r="N310" s="165"/>
      <c r="O310" s="165"/>
      <c r="P310" s="165"/>
      <c r="Q310" s="165"/>
      <c r="R310" s="165"/>
      <c r="S310" s="165"/>
      <c r="T310" s="165"/>
      <c r="U310" s="165"/>
      <c r="V310" s="165"/>
      <c r="W310" s="165"/>
    </row>
    <row r="311" spans="1:23" s="74" customFormat="1">
      <c r="A311" s="165" t="s">
        <v>1622</v>
      </c>
      <c r="B311" s="165" t="s">
        <v>303</v>
      </c>
      <c r="C311" s="316">
        <v>6.61</v>
      </c>
      <c r="D311" s="316">
        <v>6.53</v>
      </c>
      <c r="E311" s="316">
        <v>6.57</v>
      </c>
      <c r="F311" s="317">
        <v>1.23E-2</v>
      </c>
      <c r="G311" s="316">
        <v>7.84</v>
      </c>
      <c r="H311" s="316">
        <v>1.77</v>
      </c>
      <c r="I311" s="165"/>
      <c r="J311" s="165"/>
      <c r="K311" s="165"/>
      <c r="L311" s="165"/>
      <c r="M311" s="165"/>
      <c r="N311" s="165"/>
      <c r="O311" s="165"/>
      <c r="P311" s="165"/>
      <c r="Q311" s="165"/>
      <c r="R311" s="165"/>
      <c r="S311" s="165"/>
      <c r="T311" s="165"/>
      <c r="U311" s="165"/>
      <c r="V311" s="165"/>
      <c r="W311" s="165"/>
    </row>
    <row r="312" spans="1:23" s="74" customFormat="1">
      <c r="A312" s="165" t="s">
        <v>526</v>
      </c>
      <c r="B312" s="165" t="s">
        <v>318</v>
      </c>
      <c r="C312" s="316">
        <v>4.95</v>
      </c>
      <c r="D312" s="316">
        <v>4.95</v>
      </c>
      <c r="E312" s="316">
        <v>4.9800000000000004</v>
      </c>
      <c r="F312" s="317">
        <v>0</v>
      </c>
      <c r="G312" s="316">
        <v>7</v>
      </c>
      <c r="H312" s="316">
        <v>2.81</v>
      </c>
      <c r="I312" s="165"/>
      <c r="J312" s="165"/>
      <c r="K312" s="165"/>
      <c r="L312" s="165"/>
      <c r="M312" s="165"/>
      <c r="N312" s="165"/>
      <c r="O312" s="165"/>
      <c r="P312" s="165"/>
      <c r="Q312" s="165"/>
      <c r="R312" s="165"/>
      <c r="S312" s="165"/>
      <c r="T312" s="165"/>
      <c r="U312" s="165"/>
      <c r="V312" s="165"/>
      <c r="W312" s="165"/>
    </row>
    <row r="313" spans="1:23" s="74" customFormat="1">
      <c r="A313" s="165" t="s">
        <v>1623</v>
      </c>
      <c r="B313" s="165" t="s">
        <v>85</v>
      </c>
      <c r="C313" s="316">
        <v>33.39</v>
      </c>
      <c r="D313" s="316">
        <v>33.35</v>
      </c>
      <c r="E313" s="316">
        <v>33.21</v>
      </c>
      <c r="F313" s="317">
        <v>1.1999999999999999E-3</v>
      </c>
      <c r="G313" s="316">
        <v>45.15</v>
      </c>
      <c r="H313" s="316">
        <v>17.11</v>
      </c>
      <c r="I313" s="165"/>
      <c r="J313" s="165"/>
      <c r="K313" s="165"/>
      <c r="L313" s="165"/>
      <c r="M313" s="165"/>
      <c r="N313" s="165"/>
      <c r="O313" s="165"/>
      <c r="P313" s="165"/>
      <c r="Q313" s="165"/>
      <c r="R313" s="165"/>
      <c r="S313" s="165"/>
      <c r="T313" s="165"/>
      <c r="U313" s="165"/>
      <c r="V313" s="165"/>
      <c r="W313" s="165"/>
    </row>
    <row r="314" spans="1:23" s="74" customFormat="1">
      <c r="A314" s="165" t="s">
        <v>1624</v>
      </c>
      <c r="B314" s="165" t="s">
        <v>81</v>
      </c>
      <c r="C314" s="316">
        <v>25.08</v>
      </c>
      <c r="D314" s="316">
        <v>24.64</v>
      </c>
      <c r="E314" s="316">
        <v>24.68</v>
      </c>
      <c r="F314" s="317">
        <v>1.7899999999999999E-2</v>
      </c>
      <c r="G314" s="316">
        <v>27.34</v>
      </c>
      <c r="H314" s="316">
        <v>17.82</v>
      </c>
      <c r="I314" s="165"/>
      <c r="J314" s="165"/>
      <c r="K314" s="165"/>
      <c r="L314" s="165"/>
      <c r="M314" s="165"/>
      <c r="N314" s="165"/>
      <c r="O314" s="165"/>
      <c r="P314" s="165"/>
      <c r="Q314" s="165"/>
      <c r="R314" s="165"/>
      <c r="S314" s="165"/>
      <c r="T314" s="165"/>
      <c r="U314" s="165"/>
      <c r="V314" s="165"/>
      <c r="W314" s="165"/>
    </row>
    <row r="315" spans="1:23" s="74" customFormat="1">
      <c r="A315" s="165" t="s">
        <v>1625</v>
      </c>
      <c r="B315" s="165" t="s">
        <v>202</v>
      </c>
      <c r="C315" s="316">
        <v>20.69</v>
      </c>
      <c r="D315" s="316">
        <v>19.649999999999999</v>
      </c>
      <c r="E315" s="316">
        <v>19.989999999999998</v>
      </c>
      <c r="F315" s="317">
        <v>5.2900000000000003E-2</v>
      </c>
      <c r="G315" s="316">
        <v>26.09</v>
      </c>
      <c r="H315" s="316">
        <v>13.5</v>
      </c>
      <c r="I315" s="165"/>
      <c r="J315" s="165"/>
      <c r="K315" s="165"/>
      <c r="L315" s="165"/>
      <c r="M315" s="165"/>
      <c r="N315" s="165"/>
      <c r="O315" s="165"/>
      <c r="P315" s="165"/>
      <c r="Q315" s="165"/>
      <c r="R315" s="165"/>
      <c r="S315" s="165"/>
      <c r="T315" s="165"/>
      <c r="U315" s="165"/>
      <c r="V315" s="165"/>
      <c r="W315" s="165"/>
    </row>
    <row r="316" spans="1:23" s="74" customFormat="1">
      <c r="A316" s="165" t="s">
        <v>497</v>
      </c>
      <c r="B316" s="165" t="s">
        <v>297</v>
      </c>
      <c r="C316" s="316">
        <v>5.94</v>
      </c>
      <c r="D316" s="316">
        <v>5.88</v>
      </c>
      <c r="E316" s="316">
        <v>5.93</v>
      </c>
      <c r="F316" s="317">
        <v>1.0200000000000001E-2</v>
      </c>
      <c r="G316" s="316">
        <v>8.3699999999999992</v>
      </c>
      <c r="H316" s="316">
        <v>2.5</v>
      </c>
      <c r="I316" s="165"/>
      <c r="J316" s="165"/>
      <c r="K316" s="165"/>
      <c r="L316" s="165"/>
      <c r="M316" s="165"/>
      <c r="N316" s="165"/>
      <c r="O316" s="165"/>
      <c r="P316" s="165"/>
      <c r="Q316" s="165"/>
      <c r="R316" s="165"/>
      <c r="S316" s="165"/>
      <c r="T316" s="165"/>
      <c r="U316" s="165"/>
      <c r="V316" s="165"/>
      <c r="W316" s="165"/>
    </row>
    <row r="317" spans="1:23" s="74" customFormat="1">
      <c r="A317" s="165" t="s">
        <v>9179</v>
      </c>
      <c r="B317" s="165" t="s">
        <v>360</v>
      </c>
      <c r="C317" s="316">
        <v>5.5</v>
      </c>
      <c r="D317" s="316">
        <v>5.5</v>
      </c>
      <c r="E317" s="316">
        <v>0</v>
      </c>
      <c r="F317" s="317">
        <v>0</v>
      </c>
      <c r="G317" s="316">
        <v>19.75</v>
      </c>
      <c r="H317" s="316">
        <v>3.45</v>
      </c>
      <c r="I317" s="165"/>
      <c r="J317" s="165"/>
      <c r="K317" s="165"/>
      <c r="L317" s="165"/>
      <c r="M317" s="165"/>
      <c r="N317" s="165"/>
      <c r="O317" s="165"/>
      <c r="P317" s="165"/>
      <c r="Q317" s="165"/>
      <c r="R317" s="165"/>
      <c r="S317" s="165"/>
      <c r="T317" s="165"/>
      <c r="U317" s="165"/>
      <c r="V317" s="165"/>
      <c r="W317" s="165"/>
    </row>
    <row r="318" spans="1:23" s="74" customFormat="1">
      <c r="A318" s="165" t="s">
        <v>1626</v>
      </c>
      <c r="B318" s="165" t="s">
        <v>41</v>
      </c>
      <c r="C318" s="316">
        <v>15.41</v>
      </c>
      <c r="D318" s="316">
        <v>15.3</v>
      </c>
      <c r="E318" s="316">
        <v>15.39</v>
      </c>
      <c r="F318" s="317">
        <v>7.1999999999999998E-3</v>
      </c>
      <c r="G318" s="316">
        <v>16.79</v>
      </c>
      <c r="H318" s="316">
        <v>3.96</v>
      </c>
      <c r="I318" s="165"/>
      <c r="J318" s="165"/>
      <c r="K318" s="165"/>
      <c r="L318" s="165"/>
      <c r="M318" s="165"/>
      <c r="N318" s="165"/>
      <c r="O318" s="165"/>
      <c r="P318" s="165"/>
      <c r="Q318" s="165"/>
      <c r="R318" s="165"/>
      <c r="S318" s="165"/>
      <c r="T318" s="165"/>
      <c r="U318" s="165"/>
      <c r="V318" s="165"/>
      <c r="W318" s="165"/>
    </row>
    <row r="319" spans="1:23" s="74" customFormat="1">
      <c r="A319" s="165" t="s">
        <v>9180</v>
      </c>
      <c r="B319" s="165" t="s">
        <v>9181</v>
      </c>
      <c r="C319" s="316">
        <v>4.57</v>
      </c>
      <c r="D319" s="316">
        <v>4.3499999999999996</v>
      </c>
      <c r="E319" s="316">
        <v>4.4000000000000004</v>
      </c>
      <c r="F319" s="317">
        <v>5.0599999999999999E-2</v>
      </c>
      <c r="G319" s="316">
        <v>6.58</v>
      </c>
      <c r="H319" s="316">
        <v>2.12</v>
      </c>
      <c r="I319" s="165"/>
      <c r="J319" s="165"/>
      <c r="K319" s="165"/>
      <c r="L319" s="165"/>
      <c r="M319" s="165"/>
      <c r="N319" s="165"/>
      <c r="O319" s="165"/>
      <c r="P319" s="165"/>
      <c r="Q319" s="165"/>
      <c r="R319" s="165"/>
      <c r="S319" s="165"/>
      <c r="T319" s="165"/>
      <c r="U319" s="165"/>
      <c r="V319" s="165"/>
      <c r="W319" s="165"/>
    </row>
    <row r="320" spans="1:23" s="74" customFormat="1">
      <c r="A320" s="165" t="s">
        <v>533</v>
      </c>
      <c r="B320" s="165" t="s">
        <v>314</v>
      </c>
      <c r="C320" s="316">
        <v>10.33</v>
      </c>
      <c r="D320" s="316">
        <v>10.45</v>
      </c>
      <c r="E320" s="316">
        <v>10.46</v>
      </c>
      <c r="F320" s="317">
        <v>-1.15E-2</v>
      </c>
      <c r="G320" s="316">
        <v>16.899999999999999</v>
      </c>
      <c r="H320" s="316">
        <v>5.3</v>
      </c>
      <c r="I320" s="165"/>
      <c r="J320" s="165"/>
      <c r="K320" s="165"/>
      <c r="L320" s="165"/>
      <c r="M320" s="165"/>
      <c r="N320" s="165"/>
      <c r="O320" s="165"/>
      <c r="P320" s="165"/>
      <c r="Q320" s="165"/>
      <c r="R320" s="165"/>
      <c r="S320" s="165"/>
      <c r="T320" s="165"/>
      <c r="U320" s="165"/>
      <c r="V320" s="165"/>
      <c r="W320" s="165"/>
    </row>
    <row r="321" spans="1:23" s="74" customFormat="1">
      <c r="A321" s="165" t="s">
        <v>1627</v>
      </c>
      <c r="B321" s="165" t="s">
        <v>31</v>
      </c>
      <c r="C321" s="316">
        <v>71.08</v>
      </c>
      <c r="D321" s="316">
        <v>69.62</v>
      </c>
      <c r="E321" s="316">
        <v>70.349999999999994</v>
      </c>
      <c r="F321" s="317">
        <v>2.1000000000000001E-2</v>
      </c>
      <c r="G321" s="316">
        <v>72.28</v>
      </c>
      <c r="H321" s="316">
        <v>20.61</v>
      </c>
      <c r="I321" s="165"/>
      <c r="J321" s="165"/>
      <c r="K321" s="165"/>
      <c r="L321" s="165"/>
      <c r="M321" s="165"/>
      <c r="N321" s="165"/>
      <c r="O321" s="165"/>
      <c r="P321" s="165"/>
      <c r="Q321" s="165"/>
      <c r="R321" s="165"/>
      <c r="S321" s="165"/>
      <c r="T321" s="165"/>
      <c r="U321" s="165"/>
      <c r="V321" s="165"/>
      <c r="W321" s="165"/>
    </row>
    <row r="322" spans="1:23" s="74" customFormat="1">
      <c r="A322" s="165" t="s">
        <v>1628</v>
      </c>
      <c r="B322" s="165" t="s">
        <v>228</v>
      </c>
      <c r="C322" s="316">
        <v>20.11</v>
      </c>
      <c r="D322" s="316">
        <v>19.59</v>
      </c>
      <c r="E322" s="316">
        <v>19.68</v>
      </c>
      <c r="F322" s="317">
        <v>2.6499999999999999E-2</v>
      </c>
      <c r="G322" s="316">
        <v>23.5</v>
      </c>
      <c r="H322" s="316">
        <v>10.73</v>
      </c>
      <c r="I322" s="165"/>
      <c r="J322" s="165"/>
      <c r="K322" s="165"/>
      <c r="L322" s="165"/>
      <c r="M322" s="165"/>
      <c r="N322" s="165"/>
      <c r="O322" s="165"/>
      <c r="P322" s="165"/>
      <c r="Q322" s="165"/>
      <c r="R322" s="165"/>
      <c r="S322" s="165"/>
      <c r="T322" s="165"/>
      <c r="U322" s="165"/>
      <c r="V322" s="165"/>
      <c r="W322" s="165"/>
    </row>
    <row r="323" spans="1:23" s="74" customFormat="1">
      <c r="A323" s="165" t="s">
        <v>530</v>
      </c>
      <c r="B323" s="165" t="s">
        <v>395</v>
      </c>
      <c r="C323" s="316">
        <v>11.86</v>
      </c>
      <c r="D323" s="316">
        <v>11.78</v>
      </c>
      <c r="E323" s="316">
        <v>11.99</v>
      </c>
      <c r="F323" s="317">
        <v>6.7999999999999996E-3</v>
      </c>
      <c r="G323" s="316">
        <v>19.95</v>
      </c>
      <c r="H323" s="316">
        <v>5.4</v>
      </c>
      <c r="I323" s="165"/>
      <c r="J323" s="165"/>
      <c r="K323" s="165"/>
      <c r="L323" s="165"/>
      <c r="M323" s="165"/>
      <c r="N323" s="165"/>
      <c r="O323" s="165"/>
      <c r="P323" s="165"/>
      <c r="Q323" s="165"/>
      <c r="R323" s="165"/>
      <c r="S323" s="165"/>
      <c r="T323" s="165"/>
      <c r="U323" s="165"/>
      <c r="V323" s="165"/>
      <c r="W323" s="165"/>
    </row>
    <row r="324" spans="1:23" s="74" customFormat="1">
      <c r="A324" s="165" t="s">
        <v>1629</v>
      </c>
      <c r="B324" s="165" t="s">
        <v>293</v>
      </c>
      <c r="C324" s="316">
        <v>18.13</v>
      </c>
      <c r="D324" s="316">
        <v>17.850000000000001</v>
      </c>
      <c r="E324" s="316">
        <v>17.98</v>
      </c>
      <c r="F324" s="317">
        <v>1.5699999999999999E-2</v>
      </c>
      <c r="G324" s="316">
        <v>18.39</v>
      </c>
      <c r="H324" s="316">
        <v>5.54</v>
      </c>
      <c r="I324" s="165"/>
      <c r="J324" s="165"/>
      <c r="K324" s="165"/>
      <c r="L324" s="165"/>
      <c r="M324" s="165"/>
      <c r="N324" s="165"/>
      <c r="O324" s="165"/>
      <c r="P324" s="165"/>
      <c r="Q324" s="165"/>
      <c r="R324" s="165"/>
      <c r="S324" s="165"/>
      <c r="T324" s="165"/>
      <c r="U324" s="165"/>
      <c r="V324" s="165"/>
      <c r="W324" s="165"/>
    </row>
    <row r="325" spans="1:23" s="74" customFormat="1">
      <c r="A325" s="165" t="s">
        <v>417</v>
      </c>
      <c r="B325" s="165" t="s">
        <v>406</v>
      </c>
      <c r="C325" s="316">
        <v>7.1</v>
      </c>
      <c r="D325" s="316">
        <v>6.31</v>
      </c>
      <c r="E325" s="316">
        <v>6.5</v>
      </c>
      <c r="F325" s="317">
        <v>0.12520000000000001</v>
      </c>
      <c r="G325" s="316">
        <v>9.69</v>
      </c>
      <c r="H325" s="316">
        <v>4</v>
      </c>
      <c r="I325" s="165"/>
      <c r="J325" s="165"/>
      <c r="K325" s="165"/>
      <c r="L325" s="165"/>
      <c r="M325" s="165"/>
      <c r="N325" s="165"/>
      <c r="O325" s="165"/>
      <c r="P325" s="165"/>
      <c r="Q325" s="165"/>
      <c r="R325" s="165"/>
      <c r="S325" s="165"/>
      <c r="T325" s="165"/>
      <c r="U325" s="165"/>
      <c r="V325" s="165"/>
      <c r="W325" s="165"/>
    </row>
    <row r="326" spans="1:23" s="74" customFormat="1">
      <c r="A326" s="165" t="s">
        <v>529</v>
      </c>
      <c r="B326" s="165" t="s">
        <v>322</v>
      </c>
      <c r="C326" s="316">
        <v>2.9</v>
      </c>
      <c r="D326" s="316">
        <v>2.95</v>
      </c>
      <c r="E326" s="316">
        <v>2.98</v>
      </c>
      <c r="F326" s="317">
        <v>-1.6899999999999998E-2</v>
      </c>
      <c r="G326" s="316">
        <v>5.8</v>
      </c>
      <c r="H326" s="316">
        <v>1.87</v>
      </c>
      <c r="I326" s="165"/>
      <c r="J326" s="165"/>
      <c r="K326" s="165"/>
      <c r="L326" s="165"/>
      <c r="M326" s="165"/>
      <c r="N326" s="165"/>
      <c r="O326" s="165"/>
      <c r="P326" s="165"/>
      <c r="Q326" s="165"/>
      <c r="R326" s="165"/>
      <c r="S326" s="165"/>
      <c r="T326" s="165"/>
      <c r="U326" s="165"/>
      <c r="V326" s="165"/>
      <c r="W326" s="165"/>
    </row>
    <row r="327" spans="1:23" s="74" customFormat="1">
      <c r="A327" s="165" t="s">
        <v>1630</v>
      </c>
      <c r="B327" s="165" t="s">
        <v>69</v>
      </c>
      <c r="C327" s="316">
        <v>9.48</v>
      </c>
      <c r="D327" s="316">
        <v>9.6999999999999993</v>
      </c>
      <c r="E327" s="316">
        <v>9.66</v>
      </c>
      <c r="F327" s="317">
        <v>-2.2700000000000001E-2</v>
      </c>
      <c r="G327" s="316">
        <v>11.87</v>
      </c>
      <c r="H327" s="316">
        <v>3.3</v>
      </c>
      <c r="I327" s="165"/>
      <c r="J327" s="165"/>
      <c r="K327" s="165"/>
      <c r="L327" s="165"/>
      <c r="M327" s="165"/>
      <c r="N327" s="165"/>
      <c r="O327" s="165"/>
      <c r="P327" s="165"/>
      <c r="Q327" s="165"/>
      <c r="R327" s="165"/>
      <c r="S327" s="165"/>
      <c r="T327" s="165"/>
      <c r="U327" s="165"/>
      <c r="V327" s="165"/>
      <c r="W327" s="165"/>
    </row>
    <row r="328" spans="1:23" s="74" customFormat="1">
      <c r="A328" s="165" t="s">
        <v>1631</v>
      </c>
      <c r="B328" s="165" t="s">
        <v>37</v>
      </c>
      <c r="C328" s="316">
        <v>45.16</v>
      </c>
      <c r="D328" s="316">
        <v>44.71</v>
      </c>
      <c r="E328" s="316">
        <v>44.65</v>
      </c>
      <c r="F328" s="317">
        <v>1.01E-2</v>
      </c>
      <c r="G328" s="316">
        <v>47.2</v>
      </c>
      <c r="H328" s="316">
        <v>21.87</v>
      </c>
      <c r="I328" s="165"/>
      <c r="J328" s="165"/>
      <c r="K328" s="165"/>
      <c r="L328" s="165"/>
      <c r="M328" s="165"/>
      <c r="N328" s="165"/>
      <c r="O328" s="165"/>
      <c r="P328" s="165"/>
      <c r="Q328" s="165"/>
      <c r="R328" s="165"/>
      <c r="S328" s="165"/>
      <c r="T328" s="165"/>
      <c r="U328" s="165"/>
      <c r="V328" s="165"/>
      <c r="W328" s="165"/>
    </row>
    <row r="329" spans="1:23" s="74" customFormat="1">
      <c r="A329" s="165" t="s">
        <v>437</v>
      </c>
      <c r="B329" s="165" t="s">
        <v>191</v>
      </c>
      <c r="C329" s="316">
        <v>21.33</v>
      </c>
      <c r="D329" s="316">
        <v>21.06</v>
      </c>
      <c r="E329" s="316">
        <v>21.05</v>
      </c>
      <c r="F329" s="317">
        <v>1.2800000000000001E-2</v>
      </c>
      <c r="G329" s="316">
        <v>24.99</v>
      </c>
      <c r="H329" s="316">
        <v>10.5</v>
      </c>
      <c r="I329" s="165"/>
      <c r="J329" s="165"/>
      <c r="K329" s="165"/>
      <c r="L329" s="165"/>
      <c r="M329" s="165"/>
      <c r="N329" s="165"/>
      <c r="O329" s="165"/>
      <c r="P329" s="165"/>
      <c r="Q329" s="165"/>
      <c r="R329" s="165"/>
      <c r="S329" s="165"/>
      <c r="T329" s="165"/>
      <c r="U329" s="165"/>
      <c r="V329" s="165"/>
      <c r="W329" s="165"/>
    </row>
    <row r="330" spans="1:23" s="74" customFormat="1">
      <c r="A330" s="165" t="s">
        <v>438</v>
      </c>
      <c r="B330" s="165" t="s">
        <v>192</v>
      </c>
      <c r="C330" s="316">
        <v>23.79</v>
      </c>
      <c r="D330" s="316">
        <v>23.21</v>
      </c>
      <c r="E330" s="316">
        <v>23.35</v>
      </c>
      <c r="F330" s="317">
        <v>2.5000000000000001E-2</v>
      </c>
      <c r="G330" s="316">
        <v>24.89</v>
      </c>
      <c r="H330" s="316">
        <v>11.42</v>
      </c>
      <c r="I330" s="165"/>
      <c r="J330" s="165"/>
      <c r="K330" s="165"/>
      <c r="L330" s="165"/>
      <c r="M330" s="165"/>
      <c r="N330" s="165"/>
      <c r="O330" s="165"/>
      <c r="P330" s="165"/>
      <c r="Q330" s="165"/>
      <c r="R330" s="165"/>
      <c r="S330" s="165"/>
      <c r="T330" s="165"/>
      <c r="U330" s="165"/>
      <c r="V330" s="165"/>
      <c r="W330" s="165"/>
    </row>
    <row r="331" spans="1:23" s="74" customFormat="1">
      <c r="A331" s="165" t="s">
        <v>1632</v>
      </c>
      <c r="B331" s="165" t="s">
        <v>106</v>
      </c>
      <c r="C331" s="316">
        <v>23.56</v>
      </c>
      <c r="D331" s="316">
        <v>23.3</v>
      </c>
      <c r="E331" s="316">
        <v>23.54</v>
      </c>
      <c r="F331" s="317">
        <v>1.12E-2</v>
      </c>
      <c r="G331" s="316">
        <v>37.24</v>
      </c>
      <c r="H331" s="316">
        <v>19.5</v>
      </c>
      <c r="I331" s="165"/>
      <c r="J331" s="165"/>
      <c r="K331" s="165"/>
      <c r="L331" s="165"/>
      <c r="M331" s="165"/>
      <c r="N331" s="165"/>
      <c r="O331" s="165"/>
      <c r="P331" s="165"/>
      <c r="Q331" s="165"/>
      <c r="R331" s="165"/>
      <c r="S331" s="165"/>
      <c r="T331" s="165"/>
      <c r="U331" s="165"/>
      <c r="V331" s="165"/>
      <c r="W331" s="165"/>
    </row>
    <row r="332" spans="1:23" s="74" customFormat="1">
      <c r="A332" s="165" t="s">
        <v>457</v>
      </c>
      <c r="B332" s="165" t="s">
        <v>229</v>
      </c>
      <c r="C332" s="316">
        <v>5</v>
      </c>
      <c r="D332" s="316">
        <v>4.97</v>
      </c>
      <c r="E332" s="316">
        <v>4.9800000000000004</v>
      </c>
      <c r="F332" s="317">
        <v>6.0000000000000001E-3</v>
      </c>
      <c r="G332" s="316">
        <v>8.16</v>
      </c>
      <c r="H332" s="316">
        <v>3.67</v>
      </c>
      <c r="I332" s="165"/>
      <c r="J332" s="165"/>
      <c r="K332" s="165"/>
      <c r="L332" s="165"/>
      <c r="M332" s="165"/>
      <c r="N332" s="165"/>
      <c r="O332" s="165"/>
      <c r="P332" s="165"/>
      <c r="Q332" s="165"/>
      <c r="R332" s="165"/>
      <c r="S332" s="165"/>
      <c r="T332" s="165"/>
      <c r="U332" s="165"/>
      <c r="V332" s="165"/>
      <c r="W332" s="165"/>
    </row>
    <row r="333" spans="1:23" s="74" customFormat="1">
      <c r="A333" s="165" t="s">
        <v>458</v>
      </c>
      <c r="B333" s="165" t="s">
        <v>110</v>
      </c>
      <c r="C333" s="316">
        <v>4.6500000000000004</v>
      </c>
      <c r="D333" s="316">
        <v>4.6500000000000004</v>
      </c>
      <c r="E333" s="316">
        <v>4.68</v>
      </c>
      <c r="F333" s="317">
        <v>0</v>
      </c>
      <c r="G333" s="316">
        <v>7.41</v>
      </c>
      <c r="H333" s="316">
        <v>3.96</v>
      </c>
      <c r="I333" s="165"/>
      <c r="J333" s="165"/>
      <c r="K333" s="165"/>
      <c r="L333" s="165"/>
      <c r="M333" s="165"/>
      <c r="N333" s="165"/>
      <c r="O333" s="165"/>
      <c r="P333" s="165"/>
      <c r="Q333" s="165"/>
      <c r="R333" s="165"/>
      <c r="S333" s="165"/>
      <c r="T333" s="165"/>
      <c r="U333" s="165"/>
      <c r="V333" s="165"/>
      <c r="W333" s="165"/>
    </row>
    <row r="334" spans="1:23" s="74" customFormat="1">
      <c r="A334" s="165" t="s">
        <v>1633</v>
      </c>
      <c r="B334" s="165" t="s">
        <v>22</v>
      </c>
      <c r="C334" s="316">
        <v>41.69</v>
      </c>
      <c r="D334" s="316">
        <v>41.55</v>
      </c>
      <c r="E334" s="316">
        <v>41.75</v>
      </c>
      <c r="F334" s="317">
        <v>3.3999999999999998E-3</v>
      </c>
      <c r="G334" s="316">
        <v>66.77</v>
      </c>
      <c r="H334" s="316">
        <v>28.37</v>
      </c>
      <c r="I334" s="165"/>
      <c r="J334" s="165"/>
      <c r="K334" s="165"/>
      <c r="L334" s="165"/>
      <c r="M334" s="165"/>
      <c r="N334" s="165"/>
      <c r="O334" s="165"/>
      <c r="P334" s="165"/>
      <c r="Q334" s="165"/>
      <c r="R334" s="165"/>
      <c r="S334" s="165"/>
      <c r="T334" s="165"/>
      <c r="U334" s="165"/>
      <c r="V334" s="165"/>
      <c r="W334" s="165"/>
    </row>
    <row r="335" spans="1:23" s="74" customFormat="1">
      <c r="A335" s="165" t="s">
        <v>1634</v>
      </c>
      <c r="B335" s="165" t="s">
        <v>269</v>
      </c>
      <c r="C335" s="316">
        <v>39.51</v>
      </c>
      <c r="D335" s="316">
        <v>39.5</v>
      </c>
      <c r="E335" s="316">
        <v>39.56</v>
      </c>
      <c r="F335" s="317">
        <v>2.9999999999999997E-4</v>
      </c>
      <c r="G335" s="316">
        <v>58.77</v>
      </c>
      <c r="H335" s="316">
        <v>26.9</v>
      </c>
      <c r="I335" s="165"/>
      <c r="J335" s="165"/>
      <c r="K335" s="165"/>
      <c r="L335" s="165"/>
      <c r="M335" s="165"/>
      <c r="N335" s="165"/>
      <c r="O335" s="165"/>
      <c r="P335" s="165"/>
      <c r="Q335" s="165"/>
      <c r="R335" s="165"/>
      <c r="S335" s="165"/>
      <c r="T335" s="165"/>
      <c r="U335" s="165"/>
      <c r="V335" s="165"/>
      <c r="W335" s="165"/>
    </row>
    <row r="336" spans="1:23" s="74" customFormat="1">
      <c r="A336" s="165" t="s">
        <v>1635</v>
      </c>
      <c r="B336" s="165" t="s">
        <v>52</v>
      </c>
      <c r="C336" s="316">
        <v>15.75</v>
      </c>
      <c r="D336" s="316">
        <v>14.59</v>
      </c>
      <c r="E336" s="316">
        <v>14.75</v>
      </c>
      <c r="F336" s="317">
        <v>7.9500000000000001E-2</v>
      </c>
      <c r="G336" s="316">
        <v>34.159999999999997</v>
      </c>
      <c r="H336" s="316">
        <v>11.94</v>
      </c>
      <c r="I336" s="165"/>
      <c r="J336" s="165"/>
      <c r="K336" s="165"/>
      <c r="L336" s="165"/>
      <c r="M336" s="165"/>
      <c r="N336" s="165"/>
      <c r="O336" s="165"/>
      <c r="P336" s="165"/>
      <c r="Q336" s="165"/>
      <c r="R336" s="165"/>
      <c r="S336" s="165"/>
      <c r="T336" s="165"/>
      <c r="U336" s="165"/>
      <c r="V336" s="165"/>
      <c r="W336" s="165"/>
    </row>
    <row r="337" spans="1:23" s="74" customFormat="1">
      <c r="A337" s="165" t="s">
        <v>1636</v>
      </c>
      <c r="B337" s="165" t="s">
        <v>315</v>
      </c>
      <c r="C337" s="316">
        <v>7.4</v>
      </c>
      <c r="D337" s="316">
        <v>7.2</v>
      </c>
      <c r="E337" s="316">
        <v>7.22</v>
      </c>
      <c r="F337" s="317">
        <v>2.7799999999999998E-2</v>
      </c>
      <c r="G337" s="316">
        <v>14.9</v>
      </c>
      <c r="H337" s="316">
        <v>3.61</v>
      </c>
      <c r="I337" s="165"/>
      <c r="J337" s="165"/>
      <c r="K337" s="165"/>
      <c r="L337" s="165"/>
      <c r="M337" s="165"/>
      <c r="N337" s="165"/>
      <c r="O337" s="165"/>
      <c r="P337" s="165"/>
      <c r="Q337" s="165"/>
      <c r="R337" s="165"/>
      <c r="S337" s="165"/>
      <c r="T337" s="165"/>
      <c r="U337" s="165"/>
      <c r="V337" s="165"/>
      <c r="W337" s="165"/>
    </row>
    <row r="338" spans="1:23" s="74" customFormat="1">
      <c r="A338" s="165" t="s">
        <v>1637</v>
      </c>
      <c r="B338" s="165" t="s">
        <v>332</v>
      </c>
      <c r="C338" s="316">
        <v>3.79</v>
      </c>
      <c r="D338" s="316">
        <v>3.8</v>
      </c>
      <c r="E338" s="316">
        <v>3.82</v>
      </c>
      <c r="F338" s="317">
        <v>-2.5999999999999999E-3</v>
      </c>
      <c r="G338" s="316">
        <v>6.42</v>
      </c>
      <c r="H338" s="316">
        <v>1.18</v>
      </c>
      <c r="I338" s="165"/>
      <c r="J338" s="165"/>
      <c r="K338" s="165"/>
      <c r="L338" s="165"/>
      <c r="M338" s="165"/>
      <c r="N338" s="165"/>
      <c r="O338" s="165"/>
      <c r="P338" s="165"/>
      <c r="Q338" s="165"/>
      <c r="R338" s="165"/>
      <c r="S338" s="165"/>
      <c r="T338" s="165"/>
      <c r="U338" s="165"/>
      <c r="V338" s="165"/>
      <c r="W338" s="165"/>
    </row>
    <row r="339" spans="1:23" s="74" customFormat="1">
      <c r="A339" s="165" t="s">
        <v>536</v>
      </c>
      <c r="B339" s="165" t="s">
        <v>290</v>
      </c>
      <c r="C339" s="316">
        <v>14.07</v>
      </c>
      <c r="D339" s="316">
        <v>14.18</v>
      </c>
      <c r="E339" s="316">
        <v>14.26</v>
      </c>
      <c r="F339" s="317">
        <v>-7.7999999999999996E-3</v>
      </c>
      <c r="G339" s="316">
        <v>16.579999999999998</v>
      </c>
      <c r="H339" s="316">
        <v>5.73</v>
      </c>
      <c r="I339" s="165"/>
      <c r="J339" s="165"/>
      <c r="K339" s="165"/>
      <c r="L339" s="165"/>
      <c r="M339" s="165"/>
      <c r="N339" s="165"/>
      <c r="O339" s="165"/>
      <c r="P339" s="165"/>
      <c r="Q339" s="165"/>
      <c r="R339" s="165"/>
      <c r="S339" s="165"/>
      <c r="T339" s="165"/>
      <c r="U339" s="165"/>
      <c r="V339" s="165"/>
      <c r="W339" s="165"/>
    </row>
    <row r="340" spans="1:23" s="74" customFormat="1">
      <c r="A340" s="165" t="s">
        <v>1638</v>
      </c>
      <c r="B340" s="165" t="s">
        <v>243</v>
      </c>
      <c r="C340" s="316">
        <v>33.36</v>
      </c>
      <c r="D340" s="316">
        <v>31.72</v>
      </c>
      <c r="E340" s="316">
        <v>32.06</v>
      </c>
      <c r="F340" s="317">
        <v>5.1700000000000003E-2</v>
      </c>
      <c r="G340" s="316">
        <v>33.700000000000003</v>
      </c>
      <c r="H340" s="316">
        <v>17.16</v>
      </c>
      <c r="I340" s="165"/>
      <c r="J340" s="165"/>
      <c r="K340" s="165"/>
      <c r="L340" s="165"/>
      <c r="M340" s="165"/>
      <c r="N340" s="165"/>
      <c r="O340" s="165"/>
      <c r="P340" s="165"/>
      <c r="Q340" s="165"/>
      <c r="R340" s="165"/>
      <c r="S340" s="165"/>
      <c r="T340" s="165"/>
      <c r="U340" s="165"/>
      <c r="V340" s="165"/>
      <c r="W340" s="165"/>
    </row>
    <row r="341" spans="1:23" s="74" customFormat="1">
      <c r="A341" s="165" t="s">
        <v>1639</v>
      </c>
      <c r="B341" s="165" t="s">
        <v>339</v>
      </c>
      <c r="C341" s="316">
        <v>1.1000000000000001</v>
      </c>
      <c r="D341" s="316">
        <v>1.1100000000000001</v>
      </c>
      <c r="E341" s="316">
        <v>1.1000000000000001</v>
      </c>
      <c r="F341" s="317">
        <v>-8.9999999999999993E-3</v>
      </c>
      <c r="G341" s="316">
        <v>4.49</v>
      </c>
      <c r="H341" s="316">
        <v>0.64</v>
      </c>
      <c r="I341" s="165"/>
      <c r="J341" s="165"/>
      <c r="K341" s="165"/>
      <c r="L341" s="165"/>
      <c r="M341" s="165"/>
      <c r="N341" s="165"/>
      <c r="O341" s="165"/>
      <c r="P341" s="165"/>
      <c r="Q341" s="165"/>
      <c r="R341" s="165"/>
      <c r="S341" s="165"/>
      <c r="T341" s="165"/>
      <c r="U341" s="165"/>
      <c r="V341" s="165"/>
      <c r="W341" s="165"/>
    </row>
    <row r="342" spans="1:23" s="74" customFormat="1">
      <c r="A342" s="165" t="s">
        <v>535</v>
      </c>
      <c r="B342" s="165" t="s">
        <v>340</v>
      </c>
      <c r="C342" s="316">
        <v>0.64</v>
      </c>
      <c r="D342" s="316">
        <v>0.63</v>
      </c>
      <c r="E342" s="316">
        <v>0.64</v>
      </c>
      <c r="F342" s="317">
        <v>1.5900000000000001E-2</v>
      </c>
      <c r="G342" s="316">
        <v>2.37</v>
      </c>
      <c r="H342" s="316">
        <v>0.52</v>
      </c>
      <c r="I342" s="165"/>
      <c r="J342" s="165"/>
      <c r="K342" s="165"/>
      <c r="L342" s="165"/>
      <c r="M342" s="165"/>
      <c r="N342" s="165"/>
      <c r="O342" s="165"/>
      <c r="P342" s="165"/>
      <c r="Q342" s="165"/>
      <c r="R342" s="165"/>
      <c r="S342" s="165"/>
      <c r="T342" s="165"/>
      <c r="U342" s="165"/>
      <c r="V342" s="165"/>
      <c r="W342" s="165"/>
    </row>
    <row r="343" spans="1:23" s="74" customFormat="1">
      <c r="A343" s="165" t="s">
        <v>1878</v>
      </c>
      <c r="B343" s="165" t="s">
        <v>1789</v>
      </c>
      <c r="C343" s="316">
        <v>136.5</v>
      </c>
      <c r="D343" s="316">
        <v>133.4</v>
      </c>
      <c r="E343" s="316">
        <v>133.46</v>
      </c>
      <c r="F343" s="317">
        <v>2.3199999999999998E-2</v>
      </c>
      <c r="G343" s="316">
        <v>147.66999999999999</v>
      </c>
      <c r="H343" s="316">
        <v>64.599999999999994</v>
      </c>
      <c r="I343" s="165"/>
      <c r="J343" s="165"/>
      <c r="K343" s="165"/>
      <c r="L343" s="165"/>
      <c r="M343" s="165"/>
      <c r="N343" s="165"/>
      <c r="O343" s="165"/>
      <c r="P343" s="165"/>
      <c r="Q343" s="165"/>
      <c r="R343" s="165"/>
      <c r="S343" s="165"/>
      <c r="T343" s="165"/>
      <c r="U343" s="165"/>
      <c r="V343" s="165"/>
      <c r="W343" s="165"/>
    </row>
    <row r="344" spans="1:23" s="74" customFormat="1">
      <c r="A344" s="165" t="s">
        <v>1640</v>
      </c>
      <c r="B344" s="165" t="s">
        <v>272</v>
      </c>
      <c r="C344" s="316">
        <v>23.07</v>
      </c>
      <c r="D344" s="316">
        <v>22.12</v>
      </c>
      <c r="E344" s="316">
        <v>22.29</v>
      </c>
      <c r="F344" s="317">
        <v>4.2900000000000001E-2</v>
      </c>
      <c r="G344" s="316">
        <v>41.01</v>
      </c>
      <c r="H344" s="316">
        <v>8.35</v>
      </c>
      <c r="I344" s="165"/>
      <c r="J344" s="165"/>
      <c r="K344" s="165"/>
      <c r="L344" s="165"/>
      <c r="M344" s="165"/>
      <c r="N344" s="165"/>
      <c r="O344" s="165"/>
      <c r="P344" s="165"/>
      <c r="Q344" s="165"/>
      <c r="R344" s="165"/>
      <c r="S344" s="165"/>
      <c r="T344" s="165"/>
      <c r="U344" s="165"/>
      <c r="V344" s="165"/>
      <c r="W344" s="165"/>
    </row>
    <row r="345" spans="1:23" s="74" customFormat="1">
      <c r="A345" s="165" t="s">
        <v>1641</v>
      </c>
      <c r="B345" s="165" t="s">
        <v>78</v>
      </c>
      <c r="C345" s="316">
        <v>31.85</v>
      </c>
      <c r="D345" s="316">
        <v>31.2</v>
      </c>
      <c r="E345" s="316">
        <v>31.35</v>
      </c>
      <c r="F345" s="317">
        <v>2.0799999999999999E-2</v>
      </c>
      <c r="G345" s="316">
        <v>32.799999999999997</v>
      </c>
      <c r="H345" s="316">
        <v>11.36</v>
      </c>
      <c r="I345" s="165"/>
      <c r="J345" s="165"/>
      <c r="K345" s="165"/>
      <c r="L345" s="165"/>
      <c r="M345" s="165"/>
      <c r="N345" s="165"/>
      <c r="O345" s="165"/>
      <c r="P345" s="165"/>
      <c r="Q345" s="165"/>
      <c r="R345" s="165"/>
      <c r="S345" s="165"/>
      <c r="T345" s="165"/>
      <c r="U345" s="165"/>
      <c r="V345" s="165"/>
      <c r="W345" s="165"/>
    </row>
    <row r="346" spans="1:23" s="74" customFormat="1">
      <c r="A346" s="165" t="s">
        <v>1879</v>
      </c>
      <c r="B346" s="165" t="s">
        <v>379</v>
      </c>
      <c r="C346" s="316">
        <v>6.28</v>
      </c>
      <c r="D346" s="316">
        <v>6.34</v>
      </c>
      <c r="E346" s="316">
        <v>6.33</v>
      </c>
      <c r="F346" s="317">
        <v>-9.4999999999999998E-3</v>
      </c>
      <c r="G346" s="316">
        <v>15.9</v>
      </c>
      <c r="H346" s="316">
        <v>0.25</v>
      </c>
      <c r="I346" s="165"/>
      <c r="J346" s="165"/>
      <c r="K346" s="165"/>
      <c r="L346" s="165"/>
      <c r="M346" s="165"/>
      <c r="N346" s="165"/>
      <c r="O346" s="165"/>
      <c r="P346" s="165"/>
      <c r="Q346" s="165"/>
      <c r="R346" s="165"/>
      <c r="S346" s="165"/>
      <c r="T346" s="165"/>
      <c r="U346" s="165"/>
      <c r="V346" s="165"/>
      <c r="W346" s="165"/>
    </row>
    <row r="347" spans="1:23" s="74" customFormat="1">
      <c r="A347" s="165" t="s">
        <v>1880</v>
      </c>
      <c r="B347" s="165" t="s">
        <v>381</v>
      </c>
      <c r="C347" s="316">
        <v>44.01</v>
      </c>
      <c r="D347" s="316">
        <v>44.01</v>
      </c>
      <c r="E347" s="316">
        <v>0</v>
      </c>
      <c r="F347" s="317">
        <v>0</v>
      </c>
      <c r="G347" s="316">
        <v>68.5</v>
      </c>
      <c r="H347" s="316">
        <v>5</v>
      </c>
      <c r="I347" s="165"/>
      <c r="J347" s="165"/>
      <c r="K347" s="165"/>
      <c r="L347" s="165"/>
      <c r="M347" s="165"/>
      <c r="N347" s="165"/>
      <c r="O347" s="165"/>
      <c r="P347" s="165"/>
      <c r="Q347" s="165"/>
      <c r="R347" s="165"/>
      <c r="S347" s="165"/>
      <c r="T347" s="165"/>
      <c r="U347" s="165"/>
      <c r="V347" s="165"/>
      <c r="W347" s="165"/>
    </row>
    <row r="348" spans="1:23" s="74" customFormat="1">
      <c r="A348" s="165" t="s">
        <v>9182</v>
      </c>
      <c r="B348" s="165" t="s">
        <v>9183</v>
      </c>
      <c r="C348" s="316">
        <v>17.55</v>
      </c>
      <c r="D348" s="316">
        <v>15.27</v>
      </c>
      <c r="E348" s="316">
        <v>15.52</v>
      </c>
      <c r="F348" s="317">
        <v>0.14929999999999999</v>
      </c>
      <c r="G348" s="316">
        <v>25.85</v>
      </c>
      <c r="H348" s="316">
        <v>3.75</v>
      </c>
      <c r="I348" s="165"/>
      <c r="J348" s="165"/>
      <c r="K348" s="165"/>
      <c r="L348" s="165"/>
      <c r="M348" s="165"/>
      <c r="N348" s="165"/>
      <c r="O348" s="165"/>
      <c r="P348" s="165"/>
      <c r="Q348" s="165"/>
      <c r="R348" s="165"/>
      <c r="S348" s="165"/>
      <c r="T348" s="165"/>
      <c r="U348" s="165"/>
      <c r="V348" s="165"/>
      <c r="W348" s="165"/>
    </row>
    <row r="349" spans="1:23" s="74" customFormat="1">
      <c r="A349" s="165" t="s">
        <v>537</v>
      </c>
      <c r="B349" s="165" t="s">
        <v>180</v>
      </c>
      <c r="C349" s="316">
        <v>22.5</v>
      </c>
      <c r="D349" s="316">
        <v>21.97</v>
      </c>
      <c r="E349" s="316">
        <v>22.13</v>
      </c>
      <c r="F349" s="317">
        <v>2.41E-2</v>
      </c>
      <c r="G349" s="316">
        <v>30.36</v>
      </c>
      <c r="H349" s="316">
        <v>10.02</v>
      </c>
      <c r="I349" s="165"/>
      <c r="J349" s="165"/>
      <c r="K349" s="165"/>
      <c r="L349" s="165"/>
      <c r="M349" s="165"/>
      <c r="N349" s="165"/>
      <c r="O349" s="165"/>
      <c r="P349" s="165"/>
      <c r="Q349" s="165"/>
      <c r="R349" s="165"/>
      <c r="S349" s="165"/>
      <c r="T349" s="165"/>
      <c r="U349" s="165"/>
      <c r="V349" s="165"/>
      <c r="W349" s="165"/>
    </row>
    <row r="350" spans="1:23" s="74" customFormat="1">
      <c r="A350" s="165" t="s">
        <v>1642</v>
      </c>
      <c r="B350" s="165" t="s">
        <v>256</v>
      </c>
      <c r="C350" s="316">
        <v>5.77</v>
      </c>
      <c r="D350" s="316">
        <v>5.45</v>
      </c>
      <c r="E350" s="316">
        <v>5.48</v>
      </c>
      <c r="F350" s="317">
        <v>5.8700000000000002E-2</v>
      </c>
      <c r="G350" s="316">
        <v>8.49</v>
      </c>
      <c r="H350" s="316">
        <v>2.7</v>
      </c>
      <c r="I350" s="165"/>
      <c r="J350" s="165"/>
      <c r="K350" s="165"/>
      <c r="L350" s="165"/>
      <c r="M350" s="165"/>
      <c r="N350" s="165"/>
      <c r="O350" s="165"/>
      <c r="P350" s="165"/>
      <c r="Q350" s="165"/>
      <c r="R350" s="165"/>
      <c r="S350" s="165"/>
      <c r="T350" s="165"/>
      <c r="U350" s="165"/>
      <c r="V350" s="165"/>
      <c r="W350" s="165"/>
    </row>
    <row r="351" spans="1:23" s="74" customFormat="1">
      <c r="A351" s="165" t="s">
        <v>1643</v>
      </c>
      <c r="B351" s="165" t="s">
        <v>24</v>
      </c>
      <c r="C351" s="316">
        <v>42.29</v>
      </c>
      <c r="D351" s="316">
        <v>42.17</v>
      </c>
      <c r="E351" s="316">
        <v>42.29</v>
      </c>
      <c r="F351" s="317">
        <v>2.8E-3</v>
      </c>
      <c r="G351" s="316">
        <v>66.63</v>
      </c>
      <c r="H351" s="316">
        <v>22.65</v>
      </c>
      <c r="I351" s="165"/>
      <c r="J351" s="165"/>
      <c r="K351" s="165"/>
      <c r="L351" s="165"/>
      <c r="M351" s="165"/>
      <c r="N351" s="165"/>
      <c r="O351" s="165"/>
      <c r="P351" s="165"/>
      <c r="Q351" s="165"/>
      <c r="R351" s="165"/>
      <c r="S351" s="165"/>
      <c r="T351" s="165"/>
      <c r="U351" s="165"/>
      <c r="V351" s="165"/>
      <c r="W351" s="165"/>
    </row>
    <row r="352" spans="1:23" s="74" customFormat="1">
      <c r="A352" s="165" t="s">
        <v>831</v>
      </c>
      <c r="B352" s="165" t="s">
        <v>209</v>
      </c>
      <c r="C352" s="316">
        <v>16.82</v>
      </c>
      <c r="D352" s="316">
        <v>16.649999999999999</v>
      </c>
      <c r="E352" s="316">
        <v>16.649999999999999</v>
      </c>
      <c r="F352" s="317">
        <v>1.0200000000000001E-2</v>
      </c>
      <c r="G352" s="316">
        <v>29.15</v>
      </c>
      <c r="H352" s="316">
        <v>10.26</v>
      </c>
      <c r="I352" s="165"/>
      <c r="J352" s="165"/>
      <c r="K352" s="165"/>
      <c r="L352" s="165"/>
      <c r="M352" s="165"/>
      <c r="N352" s="165"/>
      <c r="O352" s="165"/>
      <c r="P352" s="165"/>
      <c r="Q352" s="165"/>
      <c r="R352" s="165"/>
      <c r="S352" s="165"/>
      <c r="T352" s="165"/>
      <c r="U352" s="165"/>
      <c r="V352" s="165"/>
      <c r="W352" s="165"/>
    </row>
    <row r="353" spans="1:23" s="74" customFormat="1">
      <c r="A353" s="165" t="s">
        <v>832</v>
      </c>
      <c r="B353" s="165" t="s">
        <v>210</v>
      </c>
      <c r="C353" s="316">
        <v>12.88</v>
      </c>
      <c r="D353" s="316">
        <v>12.75</v>
      </c>
      <c r="E353" s="316">
        <v>12.9</v>
      </c>
      <c r="F353" s="317">
        <v>1.0200000000000001E-2</v>
      </c>
      <c r="G353" s="316">
        <v>19.43</v>
      </c>
      <c r="H353" s="316">
        <v>6.87</v>
      </c>
      <c r="I353" s="165"/>
      <c r="J353" s="165"/>
      <c r="K353" s="165"/>
      <c r="L353" s="165"/>
      <c r="M353" s="165"/>
      <c r="N353" s="165"/>
      <c r="O353" s="165"/>
      <c r="P353" s="165"/>
      <c r="Q353" s="165"/>
      <c r="R353" s="165"/>
      <c r="S353" s="165"/>
      <c r="T353" s="165"/>
      <c r="U353" s="165"/>
      <c r="V353" s="165"/>
      <c r="W353" s="165"/>
    </row>
    <row r="354" spans="1:23" s="74" customFormat="1">
      <c r="A354" s="165" t="s">
        <v>1644</v>
      </c>
      <c r="B354" s="165" t="s">
        <v>196</v>
      </c>
      <c r="C354" s="316">
        <v>61.23</v>
      </c>
      <c r="D354" s="316">
        <v>61.31</v>
      </c>
      <c r="E354" s="316">
        <v>61.09</v>
      </c>
      <c r="F354" s="317">
        <v>-1.2999999999999999E-3</v>
      </c>
      <c r="G354" s="316">
        <v>64.11</v>
      </c>
      <c r="H354" s="316">
        <v>22.68</v>
      </c>
      <c r="I354" s="165"/>
      <c r="J354" s="165"/>
      <c r="K354" s="165"/>
      <c r="L354" s="165"/>
      <c r="M354" s="165"/>
      <c r="N354" s="165"/>
      <c r="O354" s="165"/>
      <c r="P354" s="165"/>
      <c r="Q354" s="165"/>
      <c r="R354" s="165"/>
      <c r="S354" s="165"/>
      <c r="T354" s="165"/>
      <c r="U354" s="165"/>
      <c r="V354" s="165"/>
      <c r="W354" s="165"/>
    </row>
    <row r="355" spans="1:23" s="74" customFormat="1">
      <c r="A355" s="165" t="s">
        <v>1645</v>
      </c>
      <c r="B355" s="165" t="s">
        <v>99</v>
      </c>
      <c r="C355" s="316">
        <v>33.479999999999997</v>
      </c>
      <c r="D355" s="316">
        <v>32.54</v>
      </c>
      <c r="E355" s="316">
        <v>32.700000000000003</v>
      </c>
      <c r="F355" s="317">
        <v>2.8899999999999999E-2</v>
      </c>
      <c r="G355" s="316">
        <v>34.369999999999997</v>
      </c>
      <c r="H355" s="316">
        <v>24</v>
      </c>
      <c r="I355" s="165"/>
      <c r="J355" s="165"/>
      <c r="K355" s="165"/>
      <c r="L355" s="165"/>
      <c r="M355" s="165"/>
      <c r="N355" s="165"/>
      <c r="O355" s="165"/>
      <c r="P355" s="165"/>
      <c r="Q355" s="165"/>
      <c r="R355" s="165"/>
      <c r="S355" s="165"/>
      <c r="T355" s="165"/>
      <c r="U355" s="165"/>
      <c r="V355" s="165"/>
      <c r="W355" s="165"/>
    </row>
    <row r="356" spans="1:23" s="74" customFormat="1">
      <c r="A356" s="165" t="s">
        <v>544</v>
      </c>
      <c r="B356" s="165" t="s">
        <v>220</v>
      </c>
      <c r="C356" s="316">
        <v>11.16</v>
      </c>
      <c r="D356" s="316">
        <v>10.86</v>
      </c>
      <c r="E356" s="316">
        <v>10.86</v>
      </c>
      <c r="F356" s="317">
        <v>2.76E-2</v>
      </c>
      <c r="G356" s="316">
        <v>11.74</v>
      </c>
      <c r="H356" s="316">
        <v>8</v>
      </c>
      <c r="I356" s="165"/>
      <c r="J356" s="165"/>
      <c r="K356" s="165"/>
      <c r="L356" s="165"/>
      <c r="M356" s="165"/>
      <c r="N356" s="165"/>
      <c r="O356" s="165"/>
      <c r="P356" s="165"/>
      <c r="Q356" s="165"/>
      <c r="R356" s="165"/>
      <c r="S356" s="165"/>
      <c r="T356" s="165"/>
      <c r="U356" s="165"/>
      <c r="V356" s="165"/>
      <c r="W356" s="165"/>
    </row>
    <row r="357" spans="1:23" s="74" customFormat="1">
      <c r="A357" s="165" t="s">
        <v>545</v>
      </c>
      <c r="B357" s="165" t="s">
        <v>221</v>
      </c>
      <c r="C357" s="316">
        <v>11.12</v>
      </c>
      <c r="D357" s="316">
        <v>10.88</v>
      </c>
      <c r="E357" s="316">
        <v>10.85</v>
      </c>
      <c r="F357" s="317">
        <v>2.2100000000000002E-2</v>
      </c>
      <c r="G357" s="316">
        <v>11.47</v>
      </c>
      <c r="H357" s="316">
        <v>8.01</v>
      </c>
      <c r="I357" s="165"/>
      <c r="J357" s="165"/>
      <c r="K357" s="165"/>
      <c r="L357" s="165"/>
      <c r="M357" s="165"/>
      <c r="N357" s="165"/>
      <c r="O357" s="165"/>
      <c r="P357" s="165"/>
      <c r="Q357" s="165"/>
      <c r="R357" s="165"/>
      <c r="S357" s="165"/>
      <c r="T357" s="165"/>
      <c r="U357" s="165"/>
      <c r="V357" s="165"/>
      <c r="W357" s="165"/>
    </row>
    <row r="358" spans="1:23" s="74" customFormat="1">
      <c r="A358" s="165" t="s">
        <v>538</v>
      </c>
      <c r="B358" s="165" t="s">
        <v>309</v>
      </c>
      <c r="C358" s="316">
        <v>17</v>
      </c>
      <c r="D358" s="316">
        <v>16.41</v>
      </c>
      <c r="E358" s="316">
        <v>16.5</v>
      </c>
      <c r="F358" s="317">
        <v>3.5999999999999997E-2</v>
      </c>
      <c r="G358" s="316">
        <v>18.600000000000001</v>
      </c>
      <c r="H358" s="316">
        <v>2.09</v>
      </c>
      <c r="I358" s="165"/>
      <c r="J358" s="165"/>
      <c r="K358" s="165"/>
      <c r="L358" s="165"/>
      <c r="M358" s="165"/>
      <c r="N358" s="165"/>
      <c r="O358" s="165"/>
      <c r="P358" s="165"/>
      <c r="Q358" s="165"/>
      <c r="R358" s="165"/>
      <c r="S358" s="165"/>
      <c r="T358" s="165"/>
      <c r="U358" s="165"/>
      <c r="V358" s="165"/>
      <c r="W358" s="165"/>
    </row>
    <row r="359" spans="1:23" s="74" customFormat="1">
      <c r="A359" s="165" t="s">
        <v>539</v>
      </c>
      <c r="B359" s="165" t="s">
        <v>310</v>
      </c>
      <c r="C359" s="316">
        <v>17</v>
      </c>
      <c r="D359" s="316">
        <v>16.2</v>
      </c>
      <c r="E359" s="316">
        <v>16.489999999999998</v>
      </c>
      <c r="F359" s="317">
        <v>4.9399999999999999E-2</v>
      </c>
      <c r="G359" s="316">
        <v>19.43</v>
      </c>
      <c r="H359" s="316">
        <v>2.0499999999999998</v>
      </c>
      <c r="I359" s="165"/>
      <c r="J359" s="165"/>
      <c r="K359" s="165"/>
      <c r="L359" s="165"/>
      <c r="M359" s="165"/>
      <c r="N359" s="165"/>
      <c r="O359" s="165"/>
      <c r="P359" s="165"/>
      <c r="Q359" s="165"/>
      <c r="R359" s="165"/>
      <c r="S359" s="165"/>
      <c r="T359" s="165"/>
      <c r="U359" s="165"/>
      <c r="V359" s="165"/>
      <c r="W359" s="165"/>
    </row>
    <row r="360" spans="1:23" s="74" customFormat="1">
      <c r="A360" s="165" t="s">
        <v>540</v>
      </c>
      <c r="B360" s="165" t="s">
        <v>402</v>
      </c>
      <c r="C360" s="316">
        <v>1.49</v>
      </c>
      <c r="D360" s="316">
        <v>1.46</v>
      </c>
      <c r="E360" s="316">
        <v>1.46</v>
      </c>
      <c r="F360" s="317">
        <v>2.0500000000000001E-2</v>
      </c>
      <c r="G360" s="316">
        <v>2.54</v>
      </c>
      <c r="H360" s="316">
        <v>0.75</v>
      </c>
      <c r="I360" s="165"/>
      <c r="J360" s="165"/>
      <c r="K360" s="165"/>
      <c r="L360" s="165"/>
      <c r="M360" s="165"/>
      <c r="N360" s="165"/>
      <c r="O360" s="165"/>
      <c r="P360" s="165"/>
      <c r="Q360" s="165"/>
      <c r="R360" s="165"/>
      <c r="S360" s="165"/>
      <c r="T360" s="165"/>
      <c r="U360" s="165"/>
      <c r="V360" s="165"/>
      <c r="W360" s="165"/>
    </row>
    <row r="361" spans="1:23" s="74" customFormat="1">
      <c r="A361" s="165" t="s">
        <v>1646</v>
      </c>
      <c r="B361" s="165" t="s">
        <v>25</v>
      </c>
      <c r="C361" s="316">
        <v>9.51</v>
      </c>
      <c r="D361" s="316">
        <v>9.5500000000000007</v>
      </c>
      <c r="E361" s="316">
        <v>9.6199999999999992</v>
      </c>
      <c r="F361" s="317">
        <v>-4.1999999999999997E-3</v>
      </c>
      <c r="G361" s="316">
        <v>22.7</v>
      </c>
      <c r="H361" s="316">
        <v>4.9000000000000004</v>
      </c>
      <c r="I361" s="165"/>
      <c r="J361" s="165"/>
      <c r="K361" s="165"/>
      <c r="L361" s="165"/>
      <c r="M361" s="165"/>
      <c r="N361" s="165"/>
      <c r="O361" s="165"/>
      <c r="P361" s="165"/>
      <c r="Q361" s="165"/>
      <c r="R361" s="165"/>
      <c r="S361" s="165"/>
      <c r="T361" s="165"/>
      <c r="U361" s="165"/>
      <c r="V361" s="165"/>
      <c r="W361" s="165"/>
    </row>
    <row r="362" spans="1:23" s="74" customFormat="1">
      <c r="A362" s="165" t="s">
        <v>1647</v>
      </c>
      <c r="B362" s="165" t="s">
        <v>335</v>
      </c>
      <c r="C362" s="316">
        <v>1.27</v>
      </c>
      <c r="D362" s="316">
        <v>1.27</v>
      </c>
      <c r="E362" s="316">
        <v>1.27</v>
      </c>
      <c r="F362" s="317">
        <v>0</v>
      </c>
      <c r="G362" s="316">
        <v>3.7</v>
      </c>
      <c r="H362" s="316">
        <v>0.88</v>
      </c>
      <c r="I362" s="165"/>
      <c r="J362" s="165"/>
      <c r="K362" s="165"/>
      <c r="L362" s="165"/>
      <c r="M362" s="165"/>
      <c r="N362" s="165"/>
      <c r="O362" s="165"/>
      <c r="P362" s="165"/>
      <c r="Q362" s="165"/>
      <c r="R362" s="165"/>
      <c r="S362" s="165"/>
      <c r="T362" s="165"/>
      <c r="U362" s="165"/>
      <c r="V362" s="165"/>
      <c r="W362" s="165"/>
    </row>
    <row r="363" spans="1:23" s="74" customFormat="1">
      <c r="A363" s="165" t="s">
        <v>541</v>
      </c>
      <c r="B363" s="165" t="s">
        <v>382</v>
      </c>
      <c r="C363" s="316">
        <v>17.2</v>
      </c>
      <c r="D363" s="316">
        <v>16.649999999999999</v>
      </c>
      <c r="E363" s="316">
        <v>16.84</v>
      </c>
      <c r="F363" s="317">
        <v>3.3000000000000002E-2</v>
      </c>
      <c r="G363" s="316">
        <v>29.7</v>
      </c>
      <c r="H363" s="316">
        <v>4.3499999999999996</v>
      </c>
      <c r="I363" s="165"/>
      <c r="J363" s="165"/>
      <c r="K363" s="165"/>
      <c r="L363" s="165"/>
      <c r="M363" s="165"/>
      <c r="N363" s="165"/>
      <c r="O363" s="165"/>
      <c r="P363" s="165"/>
      <c r="Q363" s="165"/>
      <c r="R363" s="165"/>
      <c r="S363" s="165"/>
      <c r="T363" s="165"/>
      <c r="U363" s="165"/>
      <c r="V363" s="165"/>
      <c r="W363" s="165"/>
    </row>
    <row r="364" spans="1:23" s="74" customFormat="1">
      <c r="A364" s="165" t="s">
        <v>543</v>
      </c>
      <c r="B364" s="165" t="s">
        <v>366</v>
      </c>
      <c r="C364" s="316">
        <v>81</v>
      </c>
      <c r="D364" s="316">
        <v>80.03</v>
      </c>
      <c r="E364" s="316">
        <v>80</v>
      </c>
      <c r="F364" s="317">
        <v>1.21E-2</v>
      </c>
      <c r="G364" s="316">
        <v>209.99</v>
      </c>
      <c r="H364" s="316">
        <v>50</v>
      </c>
      <c r="I364" s="165"/>
      <c r="J364" s="165"/>
      <c r="K364" s="165"/>
      <c r="L364" s="165"/>
      <c r="M364" s="165"/>
      <c r="N364" s="165"/>
      <c r="O364" s="165"/>
      <c r="P364" s="165"/>
      <c r="Q364" s="165"/>
      <c r="R364" s="165"/>
      <c r="S364" s="165"/>
      <c r="T364" s="165"/>
      <c r="U364" s="165"/>
      <c r="V364" s="165"/>
      <c r="W364" s="165"/>
    </row>
    <row r="365" spans="1:23" s="74" customFormat="1">
      <c r="A365" s="165" t="s">
        <v>9184</v>
      </c>
      <c r="B365" s="165" t="s">
        <v>9185</v>
      </c>
      <c r="C365" s="316">
        <v>12.25</v>
      </c>
      <c r="D365" s="316">
        <v>12.43</v>
      </c>
      <c r="E365" s="316">
        <v>12.5</v>
      </c>
      <c r="F365" s="317">
        <v>-1.4500000000000001E-2</v>
      </c>
      <c r="G365" s="316">
        <v>12.89</v>
      </c>
      <c r="H365" s="316">
        <v>8.8800000000000008</v>
      </c>
      <c r="I365" s="165"/>
      <c r="J365" s="165"/>
      <c r="K365" s="165"/>
      <c r="L365" s="165"/>
      <c r="M365" s="165"/>
      <c r="N365" s="165"/>
      <c r="O365" s="165"/>
      <c r="P365" s="165"/>
      <c r="Q365" s="165"/>
      <c r="R365" s="165"/>
      <c r="S365" s="165"/>
      <c r="T365" s="165"/>
      <c r="U365" s="165"/>
      <c r="V365" s="165"/>
      <c r="W365" s="165"/>
    </row>
    <row r="366" spans="1:23" s="74" customFormat="1">
      <c r="A366" s="165" t="s">
        <v>1648</v>
      </c>
      <c r="B366" s="165" t="s">
        <v>68</v>
      </c>
      <c r="C366" s="316">
        <v>29.17</v>
      </c>
      <c r="D366" s="316">
        <v>28.59</v>
      </c>
      <c r="E366" s="316">
        <v>28.71</v>
      </c>
      <c r="F366" s="317">
        <v>2.0299999999999999E-2</v>
      </c>
      <c r="G366" s="316">
        <v>40.33</v>
      </c>
      <c r="H366" s="316">
        <v>15.44</v>
      </c>
      <c r="I366" s="165"/>
      <c r="J366" s="165"/>
      <c r="K366" s="165"/>
      <c r="L366" s="165"/>
      <c r="M366" s="165"/>
      <c r="N366" s="165"/>
      <c r="O366" s="165"/>
      <c r="P366" s="165"/>
      <c r="Q366" s="165"/>
      <c r="R366" s="165"/>
      <c r="S366" s="165"/>
      <c r="T366" s="165"/>
      <c r="U366" s="165"/>
      <c r="V366" s="165"/>
      <c r="W366" s="165"/>
    </row>
    <row r="367" spans="1:23" s="74" customFormat="1">
      <c r="A367" s="165" t="s">
        <v>1649</v>
      </c>
      <c r="B367" s="165" t="s">
        <v>316</v>
      </c>
      <c r="C367" s="316">
        <v>28.3</v>
      </c>
      <c r="D367" s="316">
        <v>28.1</v>
      </c>
      <c r="E367" s="316">
        <v>28.1</v>
      </c>
      <c r="F367" s="317">
        <v>7.1000000000000004E-3</v>
      </c>
      <c r="G367" s="316">
        <v>30</v>
      </c>
      <c r="H367" s="316">
        <v>9.4</v>
      </c>
      <c r="I367" s="165"/>
      <c r="J367" s="165"/>
      <c r="K367" s="165"/>
      <c r="L367" s="165"/>
      <c r="M367" s="165"/>
      <c r="N367" s="165"/>
      <c r="O367" s="165"/>
      <c r="P367" s="165"/>
      <c r="Q367" s="165"/>
      <c r="R367" s="165"/>
      <c r="S367" s="165"/>
      <c r="T367" s="165"/>
      <c r="U367" s="165"/>
      <c r="V367" s="165"/>
      <c r="W367" s="165"/>
    </row>
    <row r="368" spans="1:23" s="74" customFormat="1">
      <c r="A368" s="165" t="s">
        <v>1650</v>
      </c>
      <c r="B368" s="165" t="s">
        <v>276</v>
      </c>
      <c r="C368" s="316">
        <v>26.94</v>
      </c>
      <c r="D368" s="316">
        <v>26.82</v>
      </c>
      <c r="E368" s="316">
        <v>26.84</v>
      </c>
      <c r="F368" s="317">
        <v>4.4999999999999997E-3</v>
      </c>
      <c r="G368" s="316">
        <v>41.55</v>
      </c>
      <c r="H368" s="316">
        <v>15.24</v>
      </c>
      <c r="I368" s="165"/>
      <c r="J368" s="165"/>
      <c r="K368" s="165"/>
      <c r="L368" s="165"/>
      <c r="M368" s="165"/>
      <c r="N368" s="165"/>
      <c r="O368" s="165"/>
      <c r="P368" s="165"/>
      <c r="Q368" s="165"/>
      <c r="R368" s="165"/>
      <c r="S368" s="165"/>
      <c r="T368" s="165"/>
      <c r="U368" s="165"/>
      <c r="V368" s="165"/>
      <c r="W368" s="165"/>
    </row>
    <row r="369" spans="1:23" s="74" customFormat="1">
      <c r="A369" s="165" t="s">
        <v>1651</v>
      </c>
      <c r="B369" s="165" t="s">
        <v>102</v>
      </c>
      <c r="C369" s="316">
        <v>16.760000000000002</v>
      </c>
      <c r="D369" s="316">
        <v>16.420000000000002</v>
      </c>
      <c r="E369" s="316">
        <v>16.46</v>
      </c>
      <c r="F369" s="317">
        <v>2.07E-2</v>
      </c>
      <c r="G369" s="316">
        <v>19.52</v>
      </c>
      <c r="H369" s="316">
        <v>11.31</v>
      </c>
      <c r="I369" s="165"/>
      <c r="J369" s="165"/>
      <c r="K369" s="165"/>
      <c r="L369" s="165"/>
      <c r="M369" s="165"/>
      <c r="N369" s="165"/>
      <c r="O369" s="165"/>
      <c r="P369" s="165"/>
      <c r="Q369" s="165"/>
      <c r="R369" s="165"/>
      <c r="S369" s="165"/>
      <c r="T369" s="165"/>
      <c r="U369" s="165"/>
      <c r="V369" s="165"/>
      <c r="W369" s="165"/>
    </row>
    <row r="370" spans="1:23" s="74" customFormat="1">
      <c r="A370" s="165" t="s">
        <v>415</v>
      </c>
      <c r="B370" s="165" t="s">
        <v>239</v>
      </c>
      <c r="C370" s="316">
        <v>3.36</v>
      </c>
      <c r="D370" s="316">
        <v>3.33</v>
      </c>
      <c r="E370" s="316">
        <v>3.33</v>
      </c>
      <c r="F370" s="317">
        <v>8.9999999999999993E-3</v>
      </c>
      <c r="G370" s="316">
        <v>4.43</v>
      </c>
      <c r="H370" s="316">
        <v>2.5299999999999998</v>
      </c>
      <c r="I370" s="165"/>
      <c r="J370" s="165"/>
      <c r="K370" s="165"/>
      <c r="L370" s="165"/>
      <c r="M370" s="165"/>
      <c r="N370" s="165"/>
      <c r="O370" s="165"/>
      <c r="P370" s="165"/>
      <c r="Q370" s="165"/>
      <c r="R370" s="165"/>
      <c r="S370" s="165"/>
      <c r="T370" s="165"/>
      <c r="U370" s="165"/>
      <c r="V370" s="165"/>
      <c r="W370" s="165"/>
    </row>
    <row r="371" spans="1:23" s="74" customFormat="1">
      <c r="A371" s="165" t="s">
        <v>416</v>
      </c>
      <c r="B371" s="165" t="s">
        <v>240</v>
      </c>
      <c r="C371" s="316">
        <v>3.37</v>
      </c>
      <c r="D371" s="316">
        <v>3.3</v>
      </c>
      <c r="E371" s="316">
        <v>3.31</v>
      </c>
      <c r="F371" s="317">
        <v>2.12E-2</v>
      </c>
      <c r="G371" s="316">
        <v>3.77</v>
      </c>
      <c r="H371" s="316">
        <v>2.2000000000000002</v>
      </c>
      <c r="I371" s="165"/>
      <c r="J371" s="165"/>
      <c r="K371" s="165"/>
      <c r="L371" s="165"/>
      <c r="M371" s="165"/>
      <c r="N371" s="165"/>
      <c r="O371" s="165"/>
      <c r="P371" s="165"/>
      <c r="Q371" s="165"/>
      <c r="R371" s="165"/>
      <c r="S371" s="165"/>
      <c r="T371" s="165"/>
      <c r="U371" s="165"/>
      <c r="V371" s="165"/>
      <c r="W371" s="165"/>
    </row>
    <row r="372" spans="1:23" s="74" customFormat="1">
      <c r="A372" s="165" t="s">
        <v>6459</v>
      </c>
      <c r="B372" s="165" t="s">
        <v>2135</v>
      </c>
      <c r="C372" s="316">
        <v>13.99</v>
      </c>
      <c r="D372" s="316">
        <v>14</v>
      </c>
      <c r="E372" s="316">
        <v>14.06</v>
      </c>
      <c r="F372" s="317">
        <v>-6.9999999999999999E-4</v>
      </c>
      <c r="G372" s="316">
        <v>17.62</v>
      </c>
      <c r="H372" s="316">
        <v>11.42</v>
      </c>
      <c r="I372" s="165"/>
      <c r="J372" s="165"/>
      <c r="K372" s="165"/>
      <c r="L372" s="165"/>
      <c r="M372" s="165"/>
      <c r="N372" s="165"/>
      <c r="O372" s="165"/>
      <c r="P372" s="165"/>
      <c r="Q372" s="165"/>
      <c r="R372" s="165"/>
      <c r="S372" s="165"/>
      <c r="T372" s="165"/>
      <c r="U372" s="165"/>
      <c r="V372" s="165"/>
      <c r="W372" s="165"/>
    </row>
    <row r="373" spans="1:23" s="74" customFormat="1">
      <c r="A373" s="165" t="s">
        <v>542</v>
      </c>
      <c r="B373" s="165" t="s">
        <v>371</v>
      </c>
      <c r="C373" s="316">
        <v>41.28</v>
      </c>
      <c r="D373" s="316">
        <v>41.28</v>
      </c>
      <c r="E373" s="316">
        <v>0</v>
      </c>
      <c r="F373" s="317">
        <v>0</v>
      </c>
      <c r="G373" s="316">
        <v>100</v>
      </c>
      <c r="H373" s="316">
        <v>0.01</v>
      </c>
      <c r="I373" s="165"/>
      <c r="J373" s="165"/>
      <c r="K373" s="165"/>
      <c r="L373" s="165"/>
      <c r="M373" s="165"/>
      <c r="N373" s="165"/>
      <c r="O373" s="165"/>
      <c r="P373" s="165"/>
      <c r="Q373" s="165"/>
      <c r="R373" s="165"/>
      <c r="S373" s="165"/>
      <c r="T373" s="165"/>
      <c r="U373" s="165"/>
      <c r="V373" s="165"/>
      <c r="W373" s="165"/>
    </row>
    <row r="374" spans="1:23" s="74" customFormat="1">
      <c r="A374" s="165" t="s">
        <v>1652</v>
      </c>
      <c r="B374" s="165" t="s">
        <v>91</v>
      </c>
      <c r="C374" s="316">
        <v>28.67</v>
      </c>
      <c r="D374" s="316">
        <v>27.95</v>
      </c>
      <c r="E374" s="316">
        <v>28.11</v>
      </c>
      <c r="F374" s="317">
        <v>2.58E-2</v>
      </c>
      <c r="G374" s="316">
        <v>31.91</v>
      </c>
      <c r="H374" s="316">
        <v>12.38</v>
      </c>
      <c r="I374" s="165"/>
      <c r="J374" s="165"/>
      <c r="K374" s="165"/>
      <c r="L374" s="165"/>
      <c r="M374" s="165"/>
      <c r="N374" s="165"/>
      <c r="O374" s="165"/>
      <c r="P374" s="165"/>
      <c r="Q374" s="165"/>
      <c r="R374" s="165"/>
      <c r="S374" s="165"/>
      <c r="T374" s="165"/>
      <c r="U374" s="165"/>
      <c r="V374" s="165"/>
      <c r="W374" s="165"/>
    </row>
    <row r="375" spans="1:23" s="74" customFormat="1">
      <c r="A375" s="165" t="s">
        <v>7360</v>
      </c>
      <c r="B375" s="165" t="s">
        <v>6460</v>
      </c>
      <c r="C375" s="316">
        <v>8.59</v>
      </c>
      <c r="D375" s="316">
        <v>8.59</v>
      </c>
      <c r="E375" s="316">
        <v>8.64</v>
      </c>
      <c r="F375" s="317">
        <v>0</v>
      </c>
      <c r="G375" s="316">
        <v>9.4499999999999993</v>
      </c>
      <c r="H375" s="316">
        <v>7.5</v>
      </c>
      <c r="I375" s="165"/>
      <c r="J375" s="165"/>
      <c r="K375" s="165"/>
      <c r="L375" s="165"/>
      <c r="M375" s="165"/>
      <c r="N375" s="165"/>
      <c r="O375" s="165"/>
      <c r="P375" s="165"/>
      <c r="Q375" s="165"/>
      <c r="R375" s="165"/>
      <c r="S375" s="165"/>
      <c r="T375" s="165"/>
      <c r="U375" s="165"/>
      <c r="V375" s="165"/>
      <c r="W375" s="165"/>
    </row>
    <row r="376" spans="1:23" s="74" customFormat="1">
      <c r="A376" s="165" t="s">
        <v>1653</v>
      </c>
      <c r="B376" s="165" t="s">
        <v>273</v>
      </c>
      <c r="C376" s="316">
        <v>11.22</v>
      </c>
      <c r="D376" s="316">
        <v>10.85</v>
      </c>
      <c r="E376" s="316">
        <v>10.93</v>
      </c>
      <c r="F376" s="317">
        <v>3.4099999999999998E-2</v>
      </c>
      <c r="G376" s="316">
        <v>17.420000000000002</v>
      </c>
      <c r="H376" s="316">
        <v>5.29</v>
      </c>
      <c r="I376" s="165"/>
      <c r="J376" s="165"/>
      <c r="K376" s="165"/>
      <c r="L376" s="165"/>
      <c r="M376" s="165"/>
      <c r="N376" s="165"/>
      <c r="O376" s="165"/>
      <c r="P376" s="165"/>
      <c r="Q376" s="165"/>
      <c r="R376" s="165"/>
      <c r="S376" s="165"/>
      <c r="T376" s="165"/>
      <c r="U376" s="165"/>
      <c r="V376" s="165"/>
      <c r="W376" s="165"/>
    </row>
    <row r="377" spans="1:23" s="74" customFormat="1">
      <c r="A377" s="165" t="s">
        <v>1654</v>
      </c>
      <c r="B377" s="165" t="s">
        <v>104</v>
      </c>
      <c r="C377" s="316">
        <v>28.2</v>
      </c>
      <c r="D377" s="316">
        <v>27.49</v>
      </c>
      <c r="E377" s="316">
        <v>27.58</v>
      </c>
      <c r="F377" s="317">
        <v>2.58E-2</v>
      </c>
      <c r="G377" s="316">
        <v>29.35</v>
      </c>
      <c r="H377" s="316">
        <v>16.96</v>
      </c>
      <c r="I377" s="165"/>
      <c r="J377" s="165"/>
      <c r="K377" s="165"/>
      <c r="L377" s="165"/>
      <c r="M377" s="165"/>
      <c r="N377" s="165"/>
      <c r="O377" s="165"/>
      <c r="P377" s="165"/>
      <c r="Q377" s="165"/>
      <c r="R377" s="165"/>
      <c r="S377" s="165"/>
      <c r="T377" s="165"/>
      <c r="U377" s="165"/>
      <c r="V377" s="165"/>
      <c r="W377" s="165"/>
    </row>
    <row r="378" spans="1:23" s="74" customFormat="1">
      <c r="A378" s="165" t="s">
        <v>1655</v>
      </c>
      <c r="B378" s="165" t="s">
        <v>39</v>
      </c>
      <c r="C378" s="316">
        <v>22.94</v>
      </c>
      <c r="D378" s="316">
        <v>23.01</v>
      </c>
      <c r="E378" s="316">
        <v>23.12</v>
      </c>
      <c r="F378" s="317">
        <v>-3.0000000000000001E-3</v>
      </c>
      <c r="G378" s="316">
        <v>27.33</v>
      </c>
      <c r="H378" s="316">
        <v>10.23</v>
      </c>
      <c r="I378" s="165"/>
      <c r="J378" s="165"/>
      <c r="K378" s="165"/>
      <c r="L378" s="165"/>
      <c r="M378" s="165"/>
      <c r="N378" s="165"/>
      <c r="O378" s="165"/>
      <c r="P378" s="165"/>
      <c r="Q378" s="165"/>
      <c r="R378" s="165"/>
      <c r="S378" s="165"/>
      <c r="T378" s="165"/>
      <c r="U378" s="165"/>
      <c r="V378" s="165"/>
      <c r="W378" s="165"/>
    </row>
    <row r="379" spans="1:23" s="74" customFormat="1">
      <c r="A379" s="165" t="s">
        <v>6461</v>
      </c>
      <c r="B379" s="165" t="s">
        <v>6462</v>
      </c>
      <c r="C379" s="316">
        <v>29.65</v>
      </c>
      <c r="D379" s="316">
        <v>29.61</v>
      </c>
      <c r="E379" s="316">
        <v>29.03</v>
      </c>
      <c r="F379" s="317">
        <v>1.4E-3</v>
      </c>
      <c r="G379" s="316">
        <v>31.75</v>
      </c>
      <c r="H379" s="316">
        <v>21.01</v>
      </c>
      <c r="I379" s="165"/>
      <c r="J379" s="165"/>
      <c r="K379" s="165"/>
      <c r="L379" s="165"/>
      <c r="M379" s="165"/>
      <c r="N379" s="165"/>
      <c r="O379" s="165"/>
      <c r="P379" s="165"/>
      <c r="Q379" s="165"/>
      <c r="R379" s="165"/>
      <c r="S379" s="165"/>
      <c r="T379" s="165"/>
      <c r="U379" s="165"/>
      <c r="V379" s="165"/>
      <c r="W379" s="165"/>
    </row>
    <row r="380" spans="1:23" s="74" customFormat="1">
      <c r="A380" s="165" t="s">
        <v>548</v>
      </c>
      <c r="B380" s="165" t="s">
        <v>319</v>
      </c>
      <c r="C380" s="316">
        <v>4.1500000000000004</v>
      </c>
      <c r="D380" s="316">
        <v>4</v>
      </c>
      <c r="E380" s="316">
        <v>4.01</v>
      </c>
      <c r="F380" s="317">
        <v>3.7499999999999999E-2</v>
      </c>
      <c r="G380" s="316">
        <v>6.74</v>
      </c>
      <c r="H380" s="316">
        <v>2.7</v>
      </c>
      <c r="I380" s="165"/>
      <c r="J380" s="165"/>
      <c r="K380" s="165"/>
      <c r="L380" s="165"/>
      <c r="M380" s="165"/>
      <c r="N380" s="165"/>
      <c r="O380" s="165"/>
      <c r="P380" s="165"/>
      <c r="Q380" s="165"/>
      <c r="R380" s="165"/>
      <c r="S380" s="165"/>
      <c r="T380" s="165"/>
      <c r="U380" s="165"/>
      <c r="V380" s="165"/>
      <c r="W380" s="165"/>
    </row>
    <row r="381" spans="1:23" s="74" customFormat="1">
      <c r="A381" s="165" t="s">
        <v>1656</v>
      </c>
      <c r="B381" s="165" t="s">
        <v>79</v>
      </c>
      <c r="C381" s="316">
        <v>23.64</v>
      </c>
      <c r="D381" s="316">
        <v>23.81</v>
      </c>
      <c r="E381" s="316">
        <v>23.87</v>
      </c>
      <c r="F381" s="317">
        <v>-7.1000000000000004E-3</v>
      </c>
      <c r="G381" s="316">
        <v>28.07</v>
      </c>
      <c r="H381" s="316">
        <v>10.11</v>
      </c>
      <c r="I381" s="165"/>
      <c r="J381" s="165"/>
      <c r="K381" s="165"/>
      <c r="L381" s="165"/>
      <c r="M381" s="165"/>
      <c r="N381" s="165"/>
      <c r="O381" s="165"/>
      <c r="P381" s="165"/>
      <c r="Q381" s="165"/>
      <c r="R381" s="165"/>
      <c r="S381" s="165"/>
      <c r="T381" s="165"/>
      <c r="U381" s="165"/>
      <c r="V381" s="165"/>
      <c r="W381" s="165"/>
    </row>
    <row r="382" spans="1:23" s="74" customFormat="1">
      <c r="A382" s="165" t="s">
        <v>549</v>
      </c>
      <c r="B382" s="165" t="s">
        <v>261</v>
      </c>
      <c r="C382" s="316">
        <v>53.25</v>
      </c>
      <c r="D382" s="316">
        <v>53.5</v>
      </c>
      <c r="E382" s="316">
        <v>53.51</v>
      </c>
      <c r="F382" s="317">
        <v>-4.7000000000000002E-3</v>
      </c>
      <c r="G382" s="316">
        <v>53.99</v>
      </c>
      <c r="H382" s="316">
        <v>21.16</v>
      </c>
      <c r="I382" s="165"/>
      <c r="J382" s="165"/>
      <c r="K382" s="165"/>
      <c r="L382" s="165"/>
      <c r="M382" s="165"/>
      <c r="N382" s="165"/>
      <c r="O382" s="165"/>
      <c r="P382" s="165"/>
      <c r="Q382" s="165"/>
      <c r="R382" s="165"/>
      <c r="S382" s="165"/>
      <c r="T382" s="165"/>
      <c r="U382" s="165"/>
      <c r="V382" s="165"/>
      <c r="W382" s="165"/>
    </row>
    <row r="383" spans="1:23" s="74" customFormat="1">
      <c r="A383" s="165" t="s">
        <v>1881</v>
      </c>
      <c r="B383" s="165" t="s">
        <v>262</v>
      </c>
      <c r="C383" s="316">
        <v>53.54</v>
      </c>
      <c r="D383" s="316">
        <v>54.16</v>
      </c>
      <c r="E383" s="316">
        <v>54.54</v>
      </c>
      <c r="F383" s="317">
        <v>-1.14E-2</v>
      </c>
      <c r="G383" s="316">
        <v>57</v>
      </c>
      <c r="H383" s="316">
        <v>14.11</v>
      </c>
      <c r="I383" s="165"/>
      <c r="J383" s="165"/>
      <c r="K383" s="165"/>
      <c r="L383" s="165"/>
      <c r="M383" s="165"/>
      <c r="N383" s="165"/>
      <c r="O383" s="165"/>
      <c r="P383" s="165"/>
      <c r="Q383" s="165"/>
      <c r="R383" s="165"/>
      <c r="S383" s="165"/>
      <c r="T383" s="165"/>
      <c r="U383" s="165"/>
      <c r="V383" s="165"/>
      <c r="W383" s="165"/>
    </row>
    <row r="384" spans="1:23" s="74" customFormat="1">
      <c r="A384" s="165" t="s">
        <v>786</v>
      </c>
      <c r="B384" s="165" t="s">
        <v>231</v>
      </c>
      <c r="C384" s="316">
        <v>17.18</v>
      </c>
      <c r="D384" s="316">
        <v>17.149999999999999</v>
      </c>
      <c r="E384" s="316">
        <v>17.149999999999999</v>
      </c>
      <c r="F384" s="317">
        <v>1.6999999999999999E-3</v>
      </c>
      <c r="G384" s="316">
        <v>17.8</v>
      </c>
      <c r="H384" s="316">
        <v>4.42</v>
      </c>
      <c r="I384" s="165"/>
      <c r="J384" s="165"/>
      <c r="K384" s="165"/>
      <c r="L384" s="165"/>
      <c r="M384" s="165"/>
      <c r="N384" s="165"/>
      <c r="O384" s="165"/>
      <c r="P384" s="165"/>
      <c r="Q384" s="165"/>
      <c r="R384" s="165"/>
      <c r="S384" s="165"/>
      <c r="T384" s="165"/>
      <c r="U384" s="165"/>
      <c r="V384" s="165"/>
      <c r="W384" s="165"/>
    </row>
    <row r="385" spans="1:23" s="74" customFormat="1">
      <c r="A385" s="165" t="s">
        <v>1882</v>
      </c>
      <c r="B385" s="165" t="s">
        <v>90</v>
      </c>
      <c r="C385" s="316">
        <v>16.48</v>
      </c>
      <c r="D385" s="316">
        <v>16.71</v>
      </c>
      <c r="E385" s="316">
        <v>16.91</v>
      </c>
      <c r="F385" s="317">
        <v>-1.38E-2</v>
      </c>
      <c r="G385" s="316">
        <v>17.309999999999999</v>
      </c>
      <c r="H385" s="316">
        <v>3.78</v>
      </c>
      <c r="I385" s="165"/>
      <c r="J385" s="165"/>
      <c r="K385" s="165"/>
      <c r="L385" s="165"/>
      <c r="M385" s="165"/>
      <c r="N385" s="165"/>
      <c r="O385" s="165"/>
      <c r="P385" s="165"/>
      <c r="Q385" s="165"/>
      <c r="R385" s="165"/>
      <c r="S385" s="165"/>
      <c r="T385" s="165"/>
      <c r="U385" s="165"/>
      <c r="V385" s="165"/>
      <c r="W385" s="165"/>
    </row>
    <row r="386" spans="1:23" s="74" customFormat="1">
      <c r="A386" s="165" t="s">
        <v>1657</v>
      </c>
      <c r="B386" s="165" t="s">
        <v>186</v>
      </c>
      <c r="C386" s="316">
        <v>99.19</v>
      </c>
      <c r="D386" s="316">
        <v>101.98</v>
      </c>
      <c r="E386" s="316">
        <v>102.5</v>
      </c>
      <c r="F386" s="317">
        <v>-2.7400000000000001E-2</v>
      </c>
      <c r="G386" s="316">
        <v>103.35</v>
      </c>
      <c r="H386" s="316">
        <v>32.450000000000003</v>
      </c>
      <c r="I386" s="165"/>
      <c r="J386" s="165"/>
      <c r="K386" s="165"/>
      <c r="L386" s="165"/>
      <c r="M386" s="165"/>
      <c r="N386" s="165"/>
      <c r="O386" s="165"/>
      <c r="P386" s="165"/>
      <c r="Q386" s="165"/>
      <c r="R386" s="165"/>
      <c r="S386" s="165"/>
      <c r="T386" s="165"/>
      <c r="U386" s="165"/>
      <c r="V386" s="165"/>
      <c r="W386" s="165"/>
    </row>
    <row r="387" spans="1:23" s="74" customFormat="1">
      <c r="A387" s="165" t="s">
        <v>1658</v>
      </c>
      <c r="B387" s="165" t="s">
        <v>245</v>
      </c>
      <c r="C387" s="316">
        <v>27.23</v>
      </c>
      <c r="D387" s="316">
        <v>25.69</v>
      </c>
      <c r="E387" s="316">
        <v>25.86</v>
      </c>
      <c r="F387" s="317">
        <v>5.9900000000000002E-2</v>
      </c>
      <c r="G387" s="316">
        <v>33.5</v>
      </c>
      <c r="H387" s="316">
        <v>9.31</v>
      </c>
      <c r="I387" s="165"/>
      <c r="J387" s="165"/>
      <c r="K387" s="165"/>
      <c r="L387" s="165"/>
      <c r="M387" s="165"/>
      <c r="N387" s="165"/>
      <c r="O387" s="165"/>
      <c r="P387" s="165"/>
      <c r="Q387" s="165"/>
      <c r="R387" s="165"/>
      <c r="S387" s="165"/>
      <c r="T387" s="165"/>
      <c r="U387" s="165"/>
      <c r="V387" s="165"/>
      <c r="W387" s="165"/>
    </row>
    <row r="388" spans="1:23" s="74" customFormat="1">
      <c r="A388" s="165" t="s">
        <v>1659</v>
      </c>
      <c r="B388" s="165" t="s">
        <v>333</v>
      </c>
      <c r="C388" s="316">
        <v>1.27</v>
      </c>
      <c r="D388" s="316">
        <v>1.28</v>
      </c>
      <c r="E388" s="316">
        <v>1.29</v>
      </c>
      <c r="F388" s="317">
        <v>-7.7999999999999996E-3</v>
      </c>
      <c r="G388" s="316">
        <v>3</v>
      </c>
      <c r="H388" s="316">
        <v>0.6</v>
      </c>
      <c r="I388" s="165"/>
      <c r="J388" s="165"/>
      <c r="K388" s="165"/>
      <c r="L388" s="165"/>
      <c r="M388" s="165"/>
      <c r="N388" s="165"/>
      <c r="O388" s="165"/>
      <c r="P388" s="165"/>
      <c r="Q388" s="165"/>
      <c r="R388" s="165"/>
      <c r="S388" s="165"/>
      <c r="T388" s="165"/>
      <c r="U388" s="165"/>
      <c r="V388" s="165"/>
      <c r="W388" s="165"/>
    </row>
    <row r="389" spans="1:23" s="74" customFormat="1">
      <c r="A389" s="165" t="s">
        <v>787</v>
      </c>
      <c r="B389" s="165" t="s">
        <v>193</v>
      </c>
      <c r="C389" s="316">
        <v>44.5</v>
      </c>
      <c r="D389" s="316">
        <v>44.54</v>
      </c>
      <c r="E389" s="316">
        <v>44.63</v>
      </c>
      <c r="F389" s="317">
        <v>-8.9999999999999998E-4</v>
      </c>
      <c r="G389" s="316">
        <v>60.72</v>
      </c>
      <c r="H389" s="316">
        <v>41.45</v>
      </c>
      <c r="I389" s="165"/>
      <c r="J389" s="165"/>
      <c r="K389" s="165"/>
      <c r="L389" s="165"/>
      <c r="M389" s="165"/>
      <c r="N389" s="165"/>
      <c r="O389" s="165"/>
      <c r="P389" s="165"/>
      <c r="Q389" s="165"/>
      <c r="R389" s="165"/>
      <c r="S389" s="165"/>
      <c r="T389" s="165"/>
      <c r="U389" s="165"/>
      <c r="V389" s="165"/>
      <c r="W389" s="165"/>
    </row>
    <row r="390" spans="1:23" s="74" customFormat="1">
      <c r="A390" s="165" t="s">
        <v>9186</v>
      </c>
      <c r="B390" s="165" t="s">
        <v>324</v>
      </c>
      <c r="C390" s="316">
        <v>2.12</v>
      </c>
      <c r="D390" s="316">
        <v>2.13</v>
      </c>
      <c r="E390" s="316">
        <v>2.16</v>
      </c>
      <c r="F390" s="317">
        <v>-4.7000000000000002E-3</v>
      </c>
      <c r="G390" s="316">
        <v>3.2</v>
      </c>
      <c r="H390" s="316">
        <v>0.72</v>
      </c>
      <c r="I390" s="165"/>
      <c r="J390" s="165"/>
      <c r="K390" s="165"/>
      <c r="L390" s="165"/>
      <c r="M390" s="165"/>
      <c r="N390" s="165"/>
      <c r="O390" s="165"/>
      <c r="P390" s="165"/>
      <c r="Q390" s="165"/>
      <c r="R390" s="165"/>
      <c r="S390" s="165"/>
      <c r="T390" s="165"/>
      <c r="U390" s="165"/>
      <c r="V390" s="165"/>
      <c r="W390" s="165"/>
    </row>
    <row r="391" spans="1:23" s="74" customFormat="1">
      <c r="A391" s="165" t="s">
        <v>1660</v>
      </c>
      <c r="B391" s="165" t="s">
        <v>61</v>
      </c>
      <c r="C391" s="316">
        <v>10.039999999999999</v>
      </c>
      <c r="D391" s="316">
        <v>9.35</v>
      </c>
      <c r="E391" s="316">
        <v>9.42</v>
      </c>
      <c r="F391" s="317">
        <v>7.3800000000000004E-2</v>
      </c>
      <c r="G391" s="316">
        <v>20.37</v>
      </c>
      <c r="H391" s="316">
        <v>6.51</v>
      </c>
      <c r="I391" s="165"/>
      <c r="J391" s="165"/>
      <c r="K391" s="165"/>
      <c r="L391" s="165"/>
      <c r="M391" s="165"/>
      <c r="N391" s="165"/>
      <c r="O391" s="165"/>
      <c r="P391" s="165"/>
      <c r="Q391" s="165"/>
      <c r="R391" s="165"/>
      <c r="S391" s="165"/>
      <c r="T391" s="165"/>
      <c r="U391" s="165"/>
      <c r="V391" s="165"/>
      <c r="W391" s="165"/>
    </row>
    <row r="392" spans="1:23" s="74" customFormat="1">
      <c r="A392" s="165" t="s">
        <v>1661</v>
      </c>
      <c r="B392" s="165" t="s">
        <v>124</v>
      </c>
      <c r="C392" s="316">
        <v>7.8</v>
      </c>
      <c r="D392" s="316">
        <v>7.82</v>
      </c>
      <c r="E392" s="316">
        <v>7.9</v>
      </c>
      <c r="F392" s="317">
        <v>-2.5999999999999999E-3</v>
      </c>
      <c r="G392" s="316">
        <v>9.43</v>
      </c>
      <c r="H392" s="316">
        <v>3.49</v>
      </c>
      <c r="I392" s="165"/>
      <c r="J392" s="165"/>
      <c r="K392" s="165"/>
      <c r="L392" s="165"/>
      <c r="M392" s="165"/>
      <c r="N392" s="165"/>
      <c r="O392" s="165"/>
      <c r="P392" s="165"/>
      <c r="Q392" s="165"/>
      <c r="R392" s="165"/>
      <c r="S392" s="165"/>
      <c r="T392" s="165"/>
      <c r="U392" s="165"/>
      <c r="V392" s="165"/>
      <c r="W392" s="165"/>
    </row>
    <row r="393" spans="1:23" s="74" customFormat="1">
      <c r="A393" s="165" t="s">
        <v>1662</v>
      </c>
      <c r="B393" s="165" t="s">
        <v>113</v>
      </c>
      <c r="C393" s="316">
        <v>15.17</v>
      </c>
      <c r="D393" s="316">
        <v>15.12</v>
      </c>
      <c r="E393" s="316">
        <v>15.18</v>
      </c>
      <c r="F393" s="317">
        <v>3.3E-3</v>
      </c>
      <c r="G393" s="316">
        <v>22.36</v>
      </c>
      <c r="H393" s="316">
        <v>3.96</v>
      </c>
      <c r="I393" s="165"/>
      <c r="J393" s="165"/>
      <c r="K393" s="165"/>
      <c r="L393" s="165"/>
      <c r="M393" s="165"/>
      <c r="N393" s="165"/>
      <c r="O393" s="165"/>
      <c r="P393" s="165"/>
      <c r="Q393" s="165"/>
      <c r="R393" s="165"/>
      <c r="S393" s="165"/>
      <c r="T393" s="165"/>
      <c r="U393" s="165"/>
      <c r="V393" s="165"/>
      <c r="W393" s="165"/>
    </row>
    <row r="394" spans="1:23" s="74" customFormat="1">
      <c r="A394" s="165" t="s">
        <v>1663</v>
      </c>
      <c r="B394" s="165" t="s">
        <v>42</v>
      </c>
      <c r="C394" s="316">
        <v>90.07</v>
      </c>
      <c r="D394" s="316">
        <v>87.03</v>
      </c>
      <c r="E394" s="316">
        <v>87.43</v>
      </c>
      <c r="F394" s="317">
        <v>3.49E-2</v>
      </c>
      <c r="G394" s="316">
        <v>90.84</v>
      </c>
      <c r="H394" s="316">
        <v>25.11</v>
      </c>
      <c r="I394" s="165"/>
      <c r="J394" s="165"/>
      <c r="K394" s="165"/>
      <c r="L394" s="165"/>
      <c r="M394" s="165"/>
      <c r="N394" s="165"/>
      <c r="O394" s="165"/>
      <c r="P394" s="165"/>
      <c r="Q394" s="165"/>
      <c r="R394" s="165"/>
      <c r="S394" s="165"/>
      <c r="T394" s="165"/>
      <c r="U394" s="165"/>
      <c r="V394" s="165"/>
      <c r="W394" s="165"/>
    </row>
    <row r="395" spans="1:23" s="74" customFormat="1">
      <c r="A395" s="165" t="s">
        <v>551</v>
      </c>
      <c r="B395" s="165" t="s">
        <v>222</v>
      </c>
      <c r="C395" s="316">
        <v>7.57</v>
      </c>
      <c r="D395" s="316">
        <v>7.65</v>
      </c>
      <c r="E395" s="316">
        <v>7.66</v>
      </c>
      <c r="F395" s="317">
        <v>-1.0500000000000001E-2</v>
      </c>
      <c r="G395" s="316">
        <v>9.9</v>
      </c>
      <c r="H395" s="316">
        <v>5.04</v>
      </c>
      <c r="I395" s="165"/>
      <c r="J395" s="165"/>
      <c r="K395" s="165"/>
      <c r="L395" s="165"/>
      <c r="M395" s="165"/>
      <c r="N395" s="165"/>
      <c r="O395" s="165"/>
      <c r="P395" s="165"/>
      <c r="Q395" s="165"/>
      <c r="R395" s="165"/>
      <c r="S395" s="165"/>
      <c r="T395" s="165"/>
      <c r="U395" s="165"/>
      <c r="V395" s="165"/>
      <c r="W395" s="165"/>
    </row>
    <row r="396" spans="1:23" s="74" customFormat="1">
      <c r="A396" s="165" t="s">
        <v>552</v>
      </c>
      <c r="B396" s="165" t="s">
        <v>223</v>
      </c>
      <c r="C396" s="316">
        <v>8.09</v>
      </c>
      <c r="D396" s="316">
        <v>8.14</v>
      </c>
      <c r="E396" s="316">
        <v>8.16</v>
      </c>
      <c r="F396" s="317">
        <v>-6.1000000000000004E-3</v>
      </c>
      <c r="G396" s="316">
        <v>10.5</v>
      </c>
      <c r="H396" s="316">
        <v>5.5</v>
      </c>
      <c r="I396" s="165"/>
      <c r="J396" s="165"/>
      <c r="K396" s="165"/>
      <c r="L396" s="165"/>
      <c r="M396" s="165"/>
      <c r="N396" s="165"/>
      <c r="O396" s="165"/>
      <c r="P396" s="165"/>
      <c r="Q396" s="165"/>
      <c r="R396" s="165"/>
      <c r="S396" s="165"/>
      <c r="T396" s="165"/>
      <c r="U396" s="165"/>
      <c r="V396" s="165"/>
      <c r="W396" s="165"/>
    </row>
    <row r="397" spans="1:23" s="74" customFormat="1">
      <c r="A397" s="165" t="s">
        <v>1664</v>
      </c>
      <c r="B397" s="165" t="s">
        <v>277</v>
      </c>
      <c r="C397" s="316">
        <v>7.74</v>
      </c>
      <c r="D397" s="316">
        <v>7.64</v>
      </c>
      <c r="E397" s="316">
        <v>7.66</v>
      </c>
      <c r="F397" s="317">
        <v>1.3100000000000001E-2</v>
      </c>
      <c r="G397" s="316">
        <v>16.79</v>
      </c>
      <c r="H397" s="316">
        <v>6.68</v>
      </c>
      <c r="I397" s="165"/>
      <c r="J397" s="165"/>
      <c r="K397" s="165"/>
      <c r="L397" s="165"/>
      <c r="M397" s="165"/>
      <c r="N397" s="165"/>
      <c r="O397" s="165"/>
      <c r="P397" s="165"/>
      <c r="Q397" s="165"/>
      <c r="R397" s="165"/>
      <c r="S397" s="165"/>
      <c r="T397" s="165"/>
      <c r="U397" s="165"/>
      <c r="V397" s="165"/>
      <c r="W397" s="165"/>
    </row>
    <row r="398" spans="1:23" s="74" customFormat="1">
      <c r="A398" s="165" t="s">
        <v>553</v>
      </c>
      <c r="B398" s="165" t="s">
        <v>368</v>
      </c>
      <c r="C398" s="316">
        <v>31.85</v>
      </c>
      <c r="D398" s="316">
        <v>31.86</v>
      </c>
      <c r="E398" s="316">
        <v>31.16</v>
      </c>
      <c r="F398" s="317">
        <v>-2.9999999999999997E-4</v>
      </c>
      <c r="G398" s="316">
        <v>32</v>
      </c>
      <c r="H398" s="316">
        <v>12.5</v>
      </c>
      <c r="I398" s="165"/>
      <c r="J398" s="165"/>
      <c r="K398" s="165"/>
      <c r="L398" s="165"/>
      <c r="M398" s="165"/>
      <c r="N398" s="165"/>
      <c r="O398" s="165"/>
      <c r="P398" s="165"/>
      <c r="Q398" s="165"/>
      <c r="R398" s="165"/>
      <c r="S398" s="165"/>
      <c r="T398" s="165"/>
      <c r="U398" s="165"/>
      <c r="V398" s="165"/>
      <c r="W398" s="165"/>
    </row>
    <row r="399" spans="1:23" s="74" customFormat="1">
      <c r="A399" s="165" t="s">
        <v>1706</v>
      </c>
      <c r="B399" s="165" t="s">
        <v>263</v>
      </c>
      <c r="C399" s="316">
        <v>44.5</v>
      </c>
      <c r="D399" s="316">
        <v>43.75</v>
      </c>
      <c r="E399" s="316">
        <v>43.51</v>
      </c>
      <c r="F399" s="317">
        <v>1.7100000000000001E-2</v>
      </c>
      <c r="G399" s="316">
        <v>52</v>
      </c>
      <c r="H399" s="316">
        <v>26.15</v>
      </c>
      <c r="I399" s="165"/>
      <c r="J399" s="165"/>
      <c r="K399" s="165"/>
      <c r="L399" s="165"/>
      <c r="M399" s="165"/>
      <c r="N399" s="165"/>
      <c r="O399" s="165"/>
      <c r="P399" s="165"/>
      <c r="Q399" s="165"/>
      <c r="R399" s="165"/>
      <c r="S399" s="165"/>
      <c r="T399" s="165"/>
      <c r="U399" s="165"/>
      <c r="V399" s="165"/>
      <c r="W399" s="165"/>
    </row>
    <row r="400" spans="1:23" s="74" customFormat="1">
      <c r="A400" s="165" t="s">
        <v>1704</v>
      </c>
      <c r="B400" s="165" t="s">
        <v>54</v>
      </c>
      <c r="C400" s="316">
        <v>34.1</v>
      </c>
      <c r="D400" s="316">
        <v>32.590000000000003</v>
      </c>
      <c r="E400" s="316">
        <v>32.119999999999997</v>
      </c>
      <c r="F400" s="317">
        <v>4.6300000000000001E-2</v>
      </c>
      <c r="G400" s="316">
        <v>57.63</v>
      </c>
      <c r="H400" s="316">
        <v>20.11</v>
      </c>
      <c r="I400" s="165"/>
      <c r="J400" s="165"/>
      <c r="K400" s="165"/>
      <c r="L400" s="165"/>
      <c r="M400" s="165"/>
      <c r="N400" s="165"/>
      <c r="O400" s="165"/>
      <c r="P400" s="165"/>
      <c r="Q400" s="165"/>
      <c r="R400" s="165"/>
      <c r="S400" s="165"/>
      <c r="T400" s="165"/>
      <c r="U400" s="165"/>
      <c r="V400" s="165"/>
      <c r="W400" s="165"/>
    </row>
    <row r="401" spans="1:23" s="74" customFormat="1">
      <c r="A401" s="165" t="s">
        <v>17725</v>
      </c>
      <c r="B401" s="165" t="s">
        <v>17726</v>
      </c>
      <c r="C401" s="316">
        <v>11.06</v>
      </c>
      <c r="D401" s="316">
        <v>11.2</v>
      </c>
      <c r="E401" s="316">
        <v>11.35</v>
      </c>
      <c r="F401" s="317">
        <v>-1.2500000000000001E-2</v>
      </c>
      <c r="G401" s="316">
        <v>12.05</v>
      </c>
      <c r="H401" s="316">
        <v>9.8800000000000008</v>
      </c>
      <c r="I401" s="165"/>
      <c r="J401" s="165"/>
      <c r="K401" s="165"/>
      <c r="L401" s="165"/>
      <c r="M401" s="165"/>
      <c r="N401" s="165"/>
      <c r="O401" s="165"/>
      <c r="P401" s="165"/>
      <c r="Q401" s="165"/>
      <c r="R401" s="165"/>
      <c r="S401" s="165"/>
      <c r="T401" s="165"/>
      <c r="U401" s="165"/>
      <c r="V401" s="165"/>
      <c r="W401" s="165"/>
    </row>
    <row r="402" spans="1:23" s="74" customFormat="1">
      <c r="A402" s="165"/>
      <c r="B402" s="165"/>
      <c r="C402" s="316"/>
      <c r="D402" s="316"/>
      <c r="E402" s="316"/>
      <c r="F402" s="317"/>
      <c r="G402" s="316"/>
      <c r="H402" s="316"/>
      <c r="I402" s="165"/>
      <c r="J402" s="165"/>
      <c r="K402" s="165"/>
      <c r="L402" s="165"/>
      <c r="M402" s="165"/>
      <c r="N402" s="165"/>
      <c r="O402" s="165"/>
      <c r="P402" s="165"/>
      <c r="Q402" s="165"/>
      <c r="R402" s="165"/>
      <c r="S402" s="165"/>
      <c r="T402" s="165"/>
      <c r="U402" s="165"/>
      <c r="V402" s="165"/>
      <c r="W402" s="165"/>
    </row>
    <row r="403" spans="1:23" s="74" customFormat="1">
      <c r="A403" s="165" t="s">
        <v>1883</v>
      </c>
      <c r="B403" s="165" t="s">
        <v>555</v>
      </c>
      <c r="C403" s="316">
        <v>74.13</v>
      </c>
      <c r="D403" s="316">
        <v>74</v>
      </c>
      <c r="E403" s="316">
        <v>74</v>
      </c>
      <c r="F403" s="317">
        <v>1.8E-3</v>
      </c>
      <c r="G403" s="316">
        <v>109.47</v>
      </c>
      <c r="H403" s="316">
        <v>65.010000000000005</v>
      </c>
      <c r="I403" s="165"/>
      <c r="J403" s="165"/>
      <c r="K403" s="165"/>
      <c r="L403" s="165"/>
      <c r="M403" s="165"/>
      <c r="N403" s="165"/>
      <c r="O403" s="165"/>
      <c r="P403" s="165"/>
      <c r="Q403" s="165"/>
      <c r="R403" s="165"/>
      <c r="S403" s="165"/>
      <c r="T403" s="165"/>
      <c r="U403" s="165"/>
      <c r="V403" s="165"/>
      <c r="W403" s="165"/>
    </row>
    <row r="404" spans="1:23" s="74" customFormat="1">
      <c r="A404" s="165" t="s">
        <v>1884</v>
      </c>
      <c r="B404" s="165" t="s">
        <v>556</v>
      </c>
      <c r="C404" s="316">
        <v>110</v>
      </c>
      <c r="D404" s="316">
        <v>110.3</v>
      </c>
      <c r="E404" s="316">
        <v>110.77</v>
      </c>
      <c r="F404" s="317">
        <v>-2.7000000000000001E-3</v>
      </c>
      <c r="G404" s="316">
        <v>119.59</v>
      </c>
      <c r="H404" s="316">
        <v>64.78</v>
      </c>
      <c r="I404" s="165"/>
      <c r="J404" s="165"/>
      <c r="K404" s="165"/>
      <c r="L404" s="165"/>
      <c r="M404" s="165"/>
      <c r="N404" s="165"/>
      <c r="O404" s="165"/>
      <c r="P404" s="165"/>
      <c r="Q404" s="165"/>
      <c r="R404" s="165"/>
      <c r="S404" s="165"/>
      <c r="T404" s="165"/>
      <c r="U404" s="165"/>
      <c r="V404" s="165"/>
      <c r="W404" s="165"/>
    </row>
    <row r="405" spans="1:23" s="74" customFormat="1">
      <c r="A405" s="165" t="s">
        <v>1885</v>
      </c>
      <c r="B405" s="165" t="s">
        <v>557</v>
      </c>
      <c r="C405" s="316">
        <v>1319</v>
      </c>
      <c r="D405" s="316">
        <v>1300.97</v>
      </c>
      <c r="E405" s="316">
        <v>1299</v>
      </c>
      <c r="F405" s="317">
        <v>1.3899999999999999E-2</v>
      </c>
      <c r="G405" s="316">
        <v>2190</v>
      </c>
      <c r="H405" s="316">
        <v>1125</v>
      </c>
      <c r="I405" s="165"/>
      <c r="J405" s="165"/>
      <c r="K405" s="165"/>
      <c r="L405" s="165"/>
      <c r="M405" s="165"/>
      <c r="N405" s="165"/>
      <c r="O405" s="165"/>
      <c r="P405" s="165"/>
      <c r="Q405" s="165"/>
      <c r="R405" s="165"/>
      <c r="S405" s="165"/>
      <c r="T405" s="165"/>
      <c r="U405" s="165"/>
      <c r="V405" s="165"/>
      <c r="W405" s="165"/>
    </row>
    <row r="406" spans="1:23" s="74" customFormat="1">
      <c r="A406" s="165" t="s">
        <v>1886</v>
      </c>
      <c r="B406" s="165" t="s">
        <v>558</v>
      </c>
      <c r="C406" s="316">
        <v>127.08</v>
      </c>
      <c r="D406" s="316">
        <v>127.05</v>
      </c>
      <c r="E406" s="316">
        <v>127.05</v>
      </c>
      <c r="F406" s="317">
        <v>2.0000000000000001E-4</v>
      </c>
      <c r="G406" s="316">
        <v>140</v>
      </c>
      <c r="H406" s="316">
        <v>66.540000000000006</v>
      </c>
      <c r="I406" s="165"/>
      <c r="J406" s="165"/>
      <c r="K406" s="165"/>
      <c r="L406" s="165"/>
      <c r="M406" s="165"/>
      <c r="N406" s="165"/>
      <c r="O406" s="165"/>
      <c r="P406" s="165"/>
      <c r="Q406" s="165"/>
      <c r="R406" s="165"/>
      <c r="S406" s="165"/>
      <c r="T406" s="165"/>
      <c r="U406" s="165"/>
      <c r="V406" s="165"/>
      <c r="W406" s="165"/>
    </row>
    <row r="407" spans="1:23" s="74" customFormat="1">
      <c r="A407" s="165" t="s">
        <v>1778</v>
      </c>
      <c r="B407" s="165" t="s">
        <v>559</v>
      </c>
      <c r="C407" s="316">
        <v>4000</v>
      </c>
      <c r="D407" s="316">
        <v>4000</v>
      </c>
      <c r="E407" s="316">
        <v>0</v>
      </c>
      <c r="F407" s="317">
        <v>0</v>
      </c>
      <c r="G407" s="316">
        <v>4000</v>
      </c>
      <c r="H407" s="316">
        <v>1400</v>
      </c>
      <c r="I407" s="165"/>
      <c r="J407" s="165"/>
      <c r="K407" s="165"/>
      <c r="L407" s="165"/>
      <c r="M407" s="165"/>
      <c r="N407" s="165"/>
      <c r="O407" s="165"/>
      <c r="P407" s="165"/>
      <c r="Q407" s="165"/>
      <c r="R407" s="165"/>
      <c r="S407" s="165"/>
      <c r="T407" s="165"/>
      <c r="U407" s="165"/>
      <c r="V407" s="165"/>
      <c r="W407" s="165"/>
    </row>
    <row r="408" spans="1:23" s="74" customFormat="1">
      <c r="A408" s="165" t="s">
        <v>1887</v>
      </c>
      <c r="B408" s="165" t="s">
        <v>560</v>
      </c>
      <c r="C408" s="316">
        <v>390.03</v>
      </c>
      <c r="D408" s="316">
        <v>390.03</v>
      </c>
      <c r="E408" s="316">
        <v>0</v>
      </c>
      <c r="F408" s="317">
        <v>0</v>
      </c>
      <c r="G408" s="316">
        <v>500</v>
      </c>
      <c r="H408" s="316">
        <v>250.01</v>
      </c>
      <c r="I408" s="165"/>
      <c r="J408" s="165"/>
      <c r="K408" s="165"/>
      <c r="L408" s="165"/>
      <c r="M408" s="165"/>
      <c r="N408" s="165"/>
      <c r="O408" s="165"/>
      <c r="P408" s="165"/>
      <c r="Q408" s="165"/>
      <c r="R408" s="165"/>
      <c r="S408" s="165"/>
      <c r="T408" s="165"/>
      <c r="U408" s="165"/>
      <c r="V408" s="165"/>
      <c r="W408" s="165"/>
    </row>
    <row r="409" spans="1:23" s="74" customFormat="1">
      <c r="A409" s="165" t="s">
        <v>1888</v>
      </c>
      <c r="B409" s="165" t="s">
        <v>1700</v>
      </c>
      <c r="C409" s="316">
        <v>1289.53</v>
      </c>
      <c r="D409" s="316">
        <v>1295</v>
      </c>
      <c r="E409" s="316">
        <v>1294.99</v>
      </c>
      <c r="F409" s="317">
        <v>-4.1999999999999997E-3</v>
      </c>
      <c r="G409" s="316">
        <v>1379.97</v>
      </c>
      <c r="H409" s="316">
        <v>0.35</v>
      </c>
      <c r="I409" s="165"/>
      <c r="J409" s="165"/>
      <c r="K409" s="165"/>
      <c r="L409" s="165"/>
      <c r="M409" s="165"/>
      <c r="N409" s="165"/>
      <c r="O409" s="165"/>
      <c r="P409" s="165"/>
      <c r="Q409" s="165"/>
      <c r="R409" s="165"/>
      <c r="S409" s="165"/>
      <c r="T409" s="165"/>
      <c r="U409" s="165"/>
      <c r="V409" s="165"/>
      <c r="W409" s="165"/>
    </row>
    <row r="410" spans="1:23" s="74" customFormat="1">
      <c r="A410" s="165" t="s">
        <v>2136</v>
      </c>
      <c r="B410" s="165" t="s">
        <v>2137</v>
      </c>
      <c r="C410" s="316">
        <v>106.05</v>
      </c>
      <c r="D410" s="316">
        <v>106.5</v>
      </c>
      <c r="E410" s="316">
        <v>106.77</v>
      </c>
      <c r="F410" s="317">
        <v>-4.1999999999999997E-3</v>
      </c>
      <c r="G410" s="316">
        <v>109.98</v>
      </c>
      <c r="H410" s="316">
        <v>97</v>
      </c>
      <c r="I410" s="165"/>
      <c r="J410" s="165"/>
      <c r="K410" s="165"/>
      <c r="L410" s="165"/>
      <c r="M410" s="165"/>
      <c r="N410" s="165"/>
      <c r="O410" s="165"/>
      <c r="P410" s="165"/>
      <c r="Q410" s="165"/>
      <c r="R410" s="165"/>
      <c r="S410" s="165"/>
      <c r="T410" s="165"/>
      <c r="U410" s="165"/>
      <c r="V410" s="165"/>
      <c r="W410" s="165"/>
    </row>
    <row r="411" spans="1:23" s="74" customFormat="1">
      <c r="A411" s="165" t="s">
        <v>1889</v>
      </c>
      <c r="B411" s="165" t="s">
        <v>561</v>
      </c>
      <c r="C411" s="316">
        <v>91.05</v>
      </c>
      <c r="D411" s="316">
        <v>92</v>
      </c>
      <c r="E411" s="316">
        <v>91.95</v>
      </c>
      <c r="F411" s="317">
        <v>-1.03E-2</v>
      </c>
      <c r="G411" s="316">
        <v>107.4</v>
      </c>
      <c r="H411" s="316">
        <v>54</v>
      </c>
      <c r="I411" s="165"/>
      <c r="J411" s="165"/>
      <c r="K411" s="165"/>
      <c r="L411" s="165"/>
      <c r="M411" s="165"/>
      <c r="N411" s="165"/>
      <c r="O411" s="165"/>
      <c r="P411" s="165"/>
      <c r="Q411" s="165"/>
      <c r="R411" s="165"/>
      <c r="S411" s="165"/>
      <c r="T411" s="165"/>
      <c r="U411" s="165"/>
      <c r="V411" s="165"/>
      <c r="W411" s="165"/>
    </row>
    <row r="412" spans="1:23" s="74" customFormat="1">
      <c r="A412" s="165" t="s">
        <v>1890</v>
      </c>
      <c r="B412" s="165" t="s">
        <v>629</v>
      </c>
      <c r="C412" s="316">
        <v>146.5</v>
      </c>
      <c r="D412" s="316">
        <v>147.4</v>
      </c>
      <c r="E412" s="316">
        <v>147.4</v>
      </c>
      <c r="F412" s="317">
        <v>-6.1000000000000004E-3</v>
      </c>
      <c r="G412" s="316">
        <v>153.91999999999999</v>
      </c>
      <c r="H412" s="316">
        <v>74.650000000000006</v>
      </c>
      <c r="I412" s="165"/>
      <c r="J412" s="165"/>
      <c r="K412" s="165"/>
      <c r="L412" s="165"/>
      <c r="M412" s="165"/>
      <c r="N412" s="165"/>
      <c r="O412" s="165"/>
      <c r="P412" s="165"/>
      <c r="Q412" s="165"/>
      <c r="R412" s="165"/>
      <c r="S412" s="165"/>
      <c r="T412" s="165"/>
      <c r="U412" s="165"/>
      <c r="V412" s="165"/>
      <c r="W412" s="165"/>
    </row>
    <row r="413" spans="1:23" s="74" customFormat="1">
      <c r="A413" s="165" t="s">
        <v>1891</v>
      </c>
      <c r="B413" s="165" t="s">
        <v>562</v>
      </c>
      <c r="C413" s="316">
        <v>112</v>
      </c>
      <c r="D413" s="316">
        <v>111.99</v>
      </c>
      <c r="E413" s="316">
        <v>111.98</v>
      </c>
      <c r="F413" s="317">
        <v>1E-4</v>
      </c>
      <c r="G413" s="316">
        <v>139.44</v>
      </c>
      <c r="H413" s="316">
        <v>10</v>
      </c>
      <c r="I413" s="165"/>
      <c r="J413" s="165"/>
      <c r="K413" s="165"/>
      <c r="L413" s="165"/>
      <c r="M413" s="165"/>
      <c r="N413" s="165"/>
      <c r="O413" s="165"/>
      <c r="P413" s="165"/>
      <c r="Q413" s="165"/>
      <c r="R413" s="165"/>
      <c r="S413" s="165"/>
      <c r="T413" s="165"/>
      <c r="U413" s="165"/>
      <c r="V413" s="165"/>
      <c r="W413" s="165"/>
    </row>
    <row r="414" spans="1:23" s="74" customFormat="1">
      <c r="A414" s="165" t="s">
        <v>1892</v>
      </c>
      <c r="B414" s="165" t="s">
        <v>563</v>
      </c>
      <c r="C414" s="316">
        <v>111.4</v>
      </c>
      <c r="D414" s="316">
        <v>112</v>
      </c>
      <c r="E414" s="316">
        <v>112.5</v>
      </c>
      <c r="F414" s="317">
        <v>-5.4000000000000003E-3</v>
      </c>
      <c r="G414" s="316">
        <v>117.12</v>
      </c>
      <c r="H414" s="316">
        <v>67</v>
      </c>
      <c r="I414" s="165"/>
      <c r="J414" s="165"/>
      <c r="K414" s="165"/>
      <c r="L414" s="165"/>
      <c r="M414" s="165"/>
      <c r="N414" s="165"/>
      <c r="O414" s="165"/>
      <c r="P414" s="165"/>
      <c r="Q414" s="165"/>
      <c r="R414" s="165"/>
      <c r="S414" s="165"/>
      <c r="T414" s="165"/>
      <c r="U414" s="165"/>
      <c r="V414" s="165"/>
      <c r="W414" s="165"/>
    </row>
    <row r="415" spans="1:23" s="74" customFormat="1">
      <c r="A415" s="165" t="s">
        <v>1779</v>
      </c>
      <c r="B415" s="165" t="s">
        <v>564</v>
      </c>
      <c r="C415" s="316">
        <v>2132</v>
      </c>
      <c r="D415" s="316">
        <v>2130.0100000000002</v>
      </c>
      <c r="E415" s="316">
        <v>2121.1</v>
      </c>
      <c r="F415" s="317">
        <v>8.9999999999999998E-4</v>
      </c>
      <c r="G415" s="316">
        <v>3010</v>
      </c>
      <c r="H415" s="316">
        <v>1686.01</v>
      </c>
      <c r="I415" s="165"/>
      <c r="J415" s="165"/>
      <c r="K415" s="165"/>
      <c r="L415" s="165"/>
      <c r="M415" s="165"/>
      <c r="N415" s="165"/>
      <c r="O415" s="165"/>
      <c r="P415" s="165"/>
      <c r="Q415" s="165"/>
      <c r="R415" s="165"/>
      <c r="S415" s="165"/>
      <c r="T415" s="165"/>
      <c r="U415" s="165"/>
      <c r="V415" s="165"/>
      <c r="W415" s="165"/>
    </row>
    <row r="416" spans="1:23" s="74" customFormat="1">
      <c r="A416" s="165" t="s">
        <v>1893</v>
      </c>
      <c r="B416" s="165" t="s">
        <v>565</v>
      </c>
      <c r="C416" s="316">
        <v>113</v>
      </c>
      <c r="D416" s="316">
        <v>115.5</v>
      </c>
      <c r="E416" s="316">
        <v>115.5</v>
      </c>
      <c r="F416" s="317">
        <v>-2.1600000000000001E-2</v>
      </c>
      <c r="G416" s="316">
        <v>169</v>
      </c>
      <c r="H416" s="316">
        <v>112.01</v>
      </c>
      <c r="I416" s="165"/>
      <c r="J416" s="165"/>
      <c r="K416" s="165"/>
      <c r="L416" s="165"/>
      <c r="M416" s="165"/>
      <c r="N416" s="165"/>
      <c r="O416" s="165"/>
      <c r="P416" s="165"/>
      <c r="Q416" s="165"/>
      <c r="R416" s="165"/>
      <c r="S416" s="165"/>
      <c r="T416" s="165"/>
      <c r="U416" s="165"/>
      <c r="V416" s="165"/>
      <c r="W416" s="165"/>
    </row>
    <row r="417" spans="1:23" s="74" customFormat="1">
      <c r="A417" s="165" t="s">
        <v>1894</v>
      </c>
      <c r="B417" s="165" t="s">
        <v>566</v>
      </c>
      <c r="C417" s="316">
        <v>132.13999999999999</v>
      </c>
      <c r="D417" s="316">
        <v>133.83000000000001</v>
      </c>
      <c r="E417" s="316">
        <v>132.01</v>
      </c>
      <c r="F417" s="317">
        <v>-1.26E-2</v>
      </c>
      <c r="G417" s="316">
        <v>162.99</v>
      </c>
      <c r="H417" s="316">
        <v>91.05</v>
      </c>
      <c r="I417" s="165"/>
      <c r="J417" s="165"/>
      <c r="K417" s="165"/>
      <c r="L417" s="165"/>
      <c r="M417" s="165"/>
      <c r="N417" s="165"/>
      <c r="O417" s="165"/>
      <c r="P417" s="165"/>
      <c r="Q417" s="165"/>
      <c r="R417" s="165"/>
      <c r="S417" s="165"/>
      <c r="T417" s="165"/>
      <c r="U417" s="165"/>
      <c r="V417" s="165"/>
      <c r="W417" s="165"/>
    </row>
    <row r="418" spans="1:23" s="74" customFormat="1">
      <c r="A418" s="165" t="s">
        <v>2125</v>
      </c>
      <c r="B418" s="165" t="s">
        <v>567</v>
      </c>
      <c r="C418" s="316"/>
      <c r="D418" s="316">
        <v>0</v>
      </c>
      <c r="E418" s="316">
        <v>0</v>
      </c>
      <c r="F418" s="317">
        <v>0</v>
      </c>
      <c r="G418" s="316">
        <v>0</v>
      </c>
      <c r="H418" s="316">
        <v>0</v>
      </c>
      <c r="I418" s="165"/>
      <c r="J418" s="165"/>
      <c r="K418" s="165"/>
      <c r="L418" s="165"/>
      <c r="M418" s="165"/>
      <c r="N418" s="165"/>
      <c r="O418" s="165"/>
      <c r="P418" s="165"/>
      <c r="Q418" s="165"/>
      <c r="R418" s="165"/>
      <c r="S418" s="165"/>
      <c r="T418" s="165"/>
      <c r="U418" s="165"/>
      <c r="V418" s="165"/>
      <c r="W418" s="165"/>
    </row>
    <row r="419" spans="1:23" s="74" customFormat="1">
      <c r="A419" s="165" t="s">
        <v>1895</v>
      </c>
      <c r="B419" s="165" t="s">
        <v>568</v>
      </c>
      <c r="C419" s="316">
        <v>93.89</v>
      </c>
      <c r="D419" s="316">
        <v>94.55</v>
      </c>
      <c r="E419" s="316">
        <v>94.55</v>
      </c>
      <c r="F419" s="317">
        <v>-7.0000000000000001E-3</v>
      </c>
      <c r="G419" s="316">
        <v>109.38</v>
      </c>
      <c r="H419" s="316">
        <v>49.98</v>
      </c>
      <c r="I419" s="165"/>
      <c r="J419" s="165"/>
      <c r="K419" s="165"/>
      <c r="L419" s="165"/>
      <c r="M419" s="165"/>
      <c r="N419" s="165"/>
      <c r="O419" s="165"/>
      <c r="P419" s="165"/>
      <c r="Q419" s="165"/>
      <c r="R419" s="165"/>
      <c r="S419" s="165"/>
      <c r="T419" s="165"/>
      <c r="U419" s="165"/>
      <c r="V419" s="165"/>
      <c r="W419" s="165"/>
    </row>
    <row r="420" spans="1:23" s="74" customFormat="1">
      <c r="A420" s="165" t="s">
        <v>1896</v>
      </c>
      <c r="B420" s="165" t="s">
        <v>569</v>
      </c>
      <c r="C420" s="316">
        <v>113.1</v>
      </c>
      <c r="D420" s="316">
        <v>112.57</v>
      </c>
      <c r="E420" s="316">
        <v>113.1</v>
      </c>
      <c r="F420" s="317">
        <v>4.7000000000000002E-3</v>
      </c>
      <c r="G420" s="316">
        <v>249.89</v>
      </c>
      <c r="H420" s="316">
        <v>83.53</v>
      </c>
      <c r="I420" s="165"/>
      <c r="J420" s="165"/>
      <c r="K420" s="165"/>
      <c r="L420" s="165"/>
      <c r="M420" s="165"/>
      <c r="N420" s="165"/>
      <c r="O420" s="165"/>
      <c r="P420" s="165"/>
      <c r="Q420" s="165"/>
      <c r="R420" s="165"/>
      <c r="S420" s="165"/>
      <c r="T420" s="165"/>
      <c r="U420" s="165"/>
      <c r="V420" s="165"/>
      <c r="W420" s="165"/>
    </row>
    <row r="421" spans="1:23" s="74" customFormat="1">
      <c r="A421" s="165" t="s">
        <v>1897</v>
      </c>
      <c r="B421" s="165" t="s">
        <v>570</v>
      </c>
      <c r="C421" s="316">
        <v>115.11</v>
      </c>
      <c r="D421" s="316">
        <v>116.05</v>
      </c>
      <c r="E421" s="316">
        <v>116.07</v>
      </c>
      <c r="F421" s="317">
        <v>-8.0999999999999996E-3</v>
      </c>
      <c r="G421" s="316">
        <v>117.98</v>
      </c>
      <c r="H421" s="316">
        <v>64.069999999999993</v>
      </c>
      <c r="I421" s="165"/>
      <c r="J421" s="165"/>
      <c r="K421" s="165"/>
      <c r="L421" s="165"/>
      <c r="M421" s="165"/>
      <c r="N421" s="165"/>
      <c r="O421" s="165"/>
      <c r="P421" s="165"/>
      <c r="Q421" s="165"/>
      <c r="R421" s="165"/>
      <c r="S421" s="165"/>
      <c r="T421" s="165"/>
      <c r="U421" s="165"/>
      <c r="V421" s="165"/>
      <c r="W421" s="165"/>
    </row>
    <row r="422" spans="1:23" s="74" customFormat="1">
      <c r="A422" s="165" t="s">
        <v>1898</v>
      </c>
      <c r="B422" s="165" t="s">
        <v>571</v>
      </c>
      <c r="C422" s="316">
        <v>99.9</v>
      </c>
      <c r="D422" s="316">
        <v>100.12</v>
      </c>
      <c r="E422" s="316">
        <v>100.11</v>
      </c>
      <c r="F422" s="317">
        <v>-2.2000000000000001E-3</v>
      </c>
      <c r="G422" s="316">
        <v>119</v>
      </c>
      <c r="H422" s="316">
        <v>86.1</v>
      </c>
      <c r="I422" s="165"/>
      <c r="J422" s="165"/>
      <c r="K422" s="165"/>
      <c r="L422" s="165"/>
      <c r="M422" s="165"/>
      <c r="N422" s="165"/>
      <c r="O422" s="165"/>
      <c r="P422" s="165"/>
      <c r="Q422" s="165"/>
      <c r="R422" s="165"/>
      <c r="S422" s="165"/>
      <c r="T422" s="165"/>
      <c r="U422" s="165"/>
      <c r="V422" s="165"/>
      <c r="W422" s="165"/>
    </row>
    <row r="423" spans="1:23" s="74" customFormat="1">
      <c r="A423" s="165" t="s">
        <v>1899</v>
      </c>
      <c r="B423" s="165" t="s">
        <v>572</v>
      </c>
      <c r="C423" s="316">
        <v>103.1</v>
      </c>
      <c r="D423" s="316">
        <v>104.2</v>
      </c>
      <c r="E423" s="316">
        <v>103.27</v>
      </c>
      <c r="F423" s="317">
        <v>-1.06E-2</v>
      </c>
      <c r="G423" s="316">
        <v>108.34</v>
      </c>
      <c r="H423" s="316">
        <v>94.07</v>
      </c>
      <c r="I423" s="165"/>
      <c r="J423" s="165"/>
      <c r="K423" s="165"/>
      <c r="L423" s="165"/>
      <c r="M423" s="165"/>
      <c r="N423" s="165"/>
      <c r="O423" s="165"/>
      <c r="P423" s="165"/>
      <c r="Q423" s="165"/>
      <c r="R423" s="165"/>
      <c r="S423" s="165"/>
      <c r="T423" s="165"/>
      <c r="U423" s="165"/>
      <c r="V423" s="165"/>
      <c r="W423" s="165"/>
    </row>
    <row r="424" spans="1:23" s="74" customFormat="1">
      <c r="A424" s="165" t="s">
        <v>1900</v>
      </c>
      <c r="B424" s="165" t="s">
        <v>573</v>
      </c>
      <c r="C424" s="316">
        <v>0</v>
      </c>
      <c r="D424" s="316">
        <v>26004.51</v>
      </c>
      <c r="E424" s="316">
        <v>0</v>
      </c>
      <c r="F424" s="317">
        <v>-1</v>
      </c>
      <c r="G424" s="316">
        <v>26662.53</v>
      </c>
      <c r="H424" s="316">
        <v>0.01</v>
      </c>
      <c r="I424" s="165"/>
      <c r="J424" s="165"/>
      <c r="K424" s="165"/>
      <c r="L424" s="165"/>
      <c r="M424" s="165"/>
      <c r="N424" s="165"/>
      <c r="O424" s="165"/>
      <c r="P424" s="165"/>
      <c r="Q424" s="165"/>
      <c r="R424" s="165"/>
      <c r="S424" s="165"/>
      <c r="T424" s="165"/>
      <c r="U424" s="165"/>
      <c r="V424" s="165"/>
      <c r="W424" s="165"/>
    </row>
    <row r="425" spans="1:23" s="74" customFormat="1">
      <c r="A425" s="165" t="s">
        <v>2125</v>
      </c>
      <c r="B425" s="165" t="s">
        <v>574</v>
      </c>
      <c r="C425" s="316"/>
      <c r="D425" s="316">
        <v>0</v>
      </c>
      <c r="E425" s="316">
        <v>0</v>
      </c>
      <c r="F425" s="317">
        <v>0</v>
      </c>
      <c r="G425" s="316">
        <v>0</v>
      </c>
      <c r="H425" s="316">
        <v>0</v>
      </c>
      <c r="I425" s="165"/>
      <c r="J425" s="165"/>
      <c r="K425" s="165"/>
      <c r="L425" s="165"/>
      <c r="M425" s="165"/>
      <c r="N425" s="165"/>
      <c r="O425" s="165"/>
      <c r="P425" s="165"/>
      <c r="Q425" s="165"/>
      <c r="R425" s="165"/>
      <c r="S425" s="165"/>
      <c r="T425" s="165"/>
      <c r="U425" s="165"/>
      <c r="V425" s="165"/>
      <c r="W425" s="165"/>
    </row>
    <row r="426" spans="1:23" s="74" customFormat="1">
      <c r="A426" s="165" t="s">
        <v>1901</v>
      </c>
      <c r="B426" s="165" t="s">
        <v>575</v>
      </c>
      <c r="C426" s="316">
        <v>123.42</v>
      </c>
      <c r="D426" s="316">
        <v>124.29</v>
      </c>
      <c r="E426" s="316">
        <v>124.28</v>
      </c>
      <c r="F426" s="317">
        <v>-7.0000000000000001E-3</v>
      </c>
      <c r="G426" s="316">
        <v>135.01</v>
      </c>
      <c r="H426" s="316">
        <v>99.01</v>
      </c>
      <c r="I426" s="165"/>
      <c r="J426" s="165"/>
      <c r="K426" s="165"/>
      <c r="L426" s="165"/>
      <c r="M426" s="165"/>
      <c r="N426" s="165"/>
      <c r="O426" s="165"/>
      <c r="P426" s="165"/>
      <c r="Q426" s="165"/>
      <c r="R426" s="165"/>
      <c r="S426" s="165"/>
      <c r="T426" s="165"/>
      <c r="U426" s="165"/>
      <c r="V426" s="165"/>
      <c r="W426" s="165"/>
    </row>
    <row r="427" spans="1:23" s="74" customFormat="1">
      <c r="A427" s="165" t="s">
        <v>1902</v>
      </c>
      <c r="B427" s="165" t="s">
        <v>576</v>
      </c>
      <c r="C427" s="316">
        <v>79.599999999999994</v>
      </c>
      <c r="D427" s="316">
        <v>79.8</v>
      </c>
      <c r="E427" s="316">
        <v>79.91</v>
      </c>
      <c r="F427" s="317">
        <v>-2.5000000000000001E-3</v>
      </c>
      <c r="G427" s="316">
        <v>132.07</v>
      </c>
      <c r="H427" s="316">
        <v>65</v>
      </c>
      <c r="I427" s="165"/>
      <c r="J427" s="165"/>
      <c r="K427" s="165"/>
      <c r="L427" s="165"/>
      <c r="M427" s="165"/>
      <c r="N427" s="165"/>
      <c r="O427" s="165"/>
      <c r="P427" s="165"/>
      <c r="Q427" s="165"/>
      <c r="R427" s="165"/>
      <c r="S427" s="165"/>
      <c r="T427" s="165"/>
      <c r="U427" s="165"/>
      <c r="V427" s="165"/>
      <c r="W427" s="165"/>
    </row>
    <row r="428" spans="1:23" s="74" customFormat="1">
      <c r="A428" s="165" t="s">
        <v>1903</v>
      </c>
      <c r="B428" s="165" t="s">
        <v>577</v>
      </c>
      <c r="C428" s="316">
        <v>98.65</v>
      </c>
      <c r="D428" s="316">
        <v>98.67</v>
      </c>
      <c r="E428" s="316">
        <v>98.01</v>
      </c>
      <c r="F428" s="317">
        <v>-2.0000000000000001E-4</v>
      </c>
      <c r="G428" s="316">
        <v>124</v>
      </c>
      <c r="H428" s="316">
        <v>76.989999999999995</v>
      </c>
      <c r="I428" s="165"/>
      <c r="J428" s="165"/>
      <c r="K428" s="165"/>
      <c r="L428" s="165"/>
      <c r="M428" s="165"/>
      <c r="N428" s="165"/>
      <c r="O428" s="165"/>
      <c r="P428" s="165"/>
      <c r="Q428" s="165"/>
      <c r="R428" s="165"/>
      <c r="S428" s="165"/>
      <c r="T428" s="165"/>
      <c r="U428" s="165"/>
      <c r="V428" s="165"/>
      <c r="W428" s="165"/>
    </row>
    <row r="429" spans="1:23" s="74" customFormat="1">
      <c r="A429" s="165" t="s">
        <v>1904</v>
      </c>
      <c r="B429" s="165" t="s">
        <v>578</v>
      </c>
      <c r="C429" s="316">
        <v>116.93</v>
      </c>
      <c r="D429" s="316">
        <v>115</v>
      </c>
      <c r="E429" s="316">
        <v>115.51</v>
      </c>
      <c r="F429" s="317">
        <v>1.6799999999999999E-2</v>
      </c>
      <c r="G429" s="316">
        <v>144.99</v>
      </c>
      <c r="H429" s="316">
        <v>85</v>
      </c>
      <c r="I429" s="165"/>
      <c r="J429" s="165"/>
      <c r="K429" s="165"/>
      <c r="L429" s="165"/>
      <c r="M429" s="165"/>
      <c r="N429" s="165"/>
      <c r="O429" s="165"/>
      <c r="P429" s="165"/>
      <c r="Q429" s="165"/>
      <c r="R429" s="165"/>
      <c r="S429" s="165"/>
      <c r="T429" s="165"/>
      <c r="U429" s="165"/>
      <c r="V429" s="165"/>
      <c r="W429" s="165"/>
    </row>
    <row r="430" spans="1:23" s="74" customFormat="1">
      <c r="A430" s="165" t="s">
        <v>1905</v>
      </c>
      <c r="B430" s="165" t="s">
        <v>579</v>
      </c>
      <c r="C430" s="316">
        <v>113.71</v>
      </c>
      <c r="D430" s="316">
        <v>113.87</v>
      </c>
      <c r="E430" s="316">
        <v>113.99</v>
      </c>
      <c r="F430" s="317">
        <v>-1.4E-3</v>
      </c>
      <c r="G430" s="316">
        <v>133.79</v>
      </c>
      <c r="H430" s="316">
        <v>83.86</v>
      </c>
      <c r="I430" s="165"/>
      <c r="J430" s="165"/>
      <c r="K430" s="165"/>
      <c r="L430" s="165"/>
      <c r="M430" s="165"/>
      <c r="N430" s="165"/>
      <c r="O430" s="165"/>
      <c r="P430" s="165"/>
      <c r="Q430" s="165"/>
      <c r="R430" s="165"/>
      <c r="S430" s="165"/>
      <c r="T430" s="165"/>
      <c r="U430" s="165"/>
      <c r="V430" s="165"/>
      <c r="W430" s="165"/>
    </row>
    <row r="431" spans="1:23" s="74" customFormat="1">
      <c r="A431" s="165" t="s">
        <v>1865</v>
      </c>
      <c r="B431" s="165" t="s">
        <v>364</v>
      </c>
      <c r="C431" s="316">
        <v>91.04</v>
      </c>
      <c r="D431" s="316">
        <v>91</v>
      </c>
      <c r="E431" s="316">
        <v>91.01</v>
      </c>
      <c r="F431" s="317">
        <v>4.0000000000000002E-4</v>
      </c>
      <c r="G431" s="316">
        <v>118.86</v>
      </c>
      <c r="H431" s="316">
        <v>74.19</v>
      </c>
      <c r="I431" s="165"/>
      <c r="J431" s="165"/>
      <c r="K431" s="165"/>
      <c r="L431" s="165"/>
      <c r="M431" s="165"/>
      <c r="N431" s="165"/>
      <c r="O431" s="165"/>
      <c r="P431" s="165"/>
      <c r="Q431" s="165"/>
      <c r="R431" s="165"/>
      <c r="S431" s="165"/>
      <c r="T431" s="165"/>
      <c r="U431" s="165"/>
      <c r="V431" s="165"/>
      <c r="W431" s="165"/>
    </row>
    <row r="432" spans="1:23" s="74" customFormat="1">
      <c r="A432" s="165" t="s">
        <v>1906</v>
      </c>
      <c r="B432" s="165" t="s">
        <v>580</v>
      </c>
      <c r="C432" s="316">
        <v>110.02</v>
      </c>
      <c r="D432" s="316">
        <v>114.98</v>
      </c>
      <c r="E432" s="316">
        <v>114.96</v>
      </c>
      <c r="F432" s="317">
        <v>-4.3099999999999999E-2</v>
      </c>
      <c r="G432" s="316">
        <v>124</v>
      </c>
      <c r="H432" s="316">
        <v>95</v>
      </c>
      <c r="I432" s="165"/>
      <c r="J432" s="165"/>
      <c r="K432" s="165"/>
      <c r="L432" s="165"/>
      <c r="M432" s="165"/>
      <c r="N432" s="165"/>
      <c r="O432" s="165"/>
      <c r="P432" s="165"/>
      <c r="Q432" s="165"/>
      <c r="R432" s="165"/>
      <c r="S432" s="165"/>
      <c r="T432" s="165"/>
      <c r="U432" s="165"/>
      <c r="V432" s="165"/>
      <c r="W432" s="165"/>
    </row>
    <row r="433" spans="1:23" s="74" customFormat="1">
      <c r="A433" s="165" t="s">
        <v>1907</v>
      </c>
      <c r="B433" s="165" t="s">
        <v>581</v>
      </c>
      <c r="C433" s="316">
        <v>910</v>
      </c>
      <c r="D433" s="316">
        <v>841.53</v>
      </c>
      <c r="E433" s="316">
        <v>0</v>
      </c>
      <c r="F433" s="317">
        <v>8.14E-2</v>
      </c>
      <c r="G433" s="316">
        <v>910</v>
      </c>
      <c r="H433" s="316">
        <v>550</v>
      </c>
      <c r="I433" s="165"/>
      <c r="J433" s="165"/>
      <c r="K433" s="165"/>
      <c r="L433" s="165"/>
      <c r="M433" s="165"/>
      <c r="N433" s="165"/>
      <c r="O433" s="165"/>
      <c r="P433" s="165"/>
      <c r="Q433" s="165"/>
      <c r="R433" s="165"/>
      <c r="S433" s="165"/>
      <c r="T433" s="165"/>
      <c r="U433" s="165"/>
      <c r="V433" s="165"/>
      <c r="W433" s="165"/>
    </row>
    <row r="434" spans="1:23" s="74" customFormat="1">
      <c r="A434" s="165" t="s">
        <v>1908</v>
      </c>
      <c r="B434" s="165" t="s">
        <v>582</v>
      </c>
      <c r="C434" s="316">
        <v>89.46</v>
      </c>
      <c r="D434" s="316">
        <v>89.79</v>
      </c>
      <c r="E434" s="316">
        <v>89.78</v>
      </c>
      <c r="F434" s="317">
        <v>-3.7000000000000002E-3</v>
      </c>
      <c r="G434" s="316">
        <v>102.49</v>
      </c>
      <c r="H434" s="316">
        <v>60.3</v>
      </c>
      <c r="I434" s="165"/>
      <c r="J434" s="165"/>
      <c r="K434" s="165"/>
      <c r="L434" s="165"/>
      <c r="M434" s="165"/>
      <c r="N434" s="165"/>
      <c r="O434" s="165"/>
      <c r="P434" s="165"/>
      <c r="Q434" s="165"/>
      <c r="R434" s="165"/>
      <c r="S434" s="165"/>
      <c r="T434" s="165"/>
      <c r="U434" s="165"/>
      <c r="V434" s="165"/>
      <c r="W434" s="165"/>
    </row>
    <row r="435" spans="1:23" s="74" customFormat="1">
      <c r="A435" s="165" t="s">
        <v>1909</v>
      </c>
      <c r="B435" s="165" t="s">
        <v>583</v>
      </c>
      <c r="C435" s="316">
        <v>110.25</v>
      </c>
      <c r="D435" s="316">
        <v>110.21</v>
      </c>
      <c r="E435" s="316">
        <v>110.35</v>
      </c>
      <c r="F435" s="317">
        <v>4.0000000000000002E-4</v>
      </c>
      <c r="G435" s="316">
        <v>122.66</v>
      </c>
      <c r="H435" s="316">
        <v>66.760000000000005</v>
      </c>
      <c r="I435" s="165"/>
      <c r="J435" s="165"/>
      <c r="K435" s="165"/>
      <c r="L435" s="165"/>
      <c r="M435" s="165"/>
      <c r="N435" s="165"/>
      <c r="O435" s="165"/>
      <c r="P435" s="165"/>
      <c r="Q435" s="165"/>
      <c r="R435" s="165"/>
      <c r="S435" s="165"/>
      <c r="T435" s="165"/>
      <c r="U435" s="165"/>
      <c r="V435" s="165"/>
      <c r="W435" s="165"/>
    </row>
    <row r="436" spans="1:23" s="74" customFormat="1">
      <c r="A436" s="165" t="s">
        <v>1910</v>
      </c>
      <c r="B436" s="165" t="s">
        <v>584</v>
      </c>
      <c r="C436" s="316">
        <v>16.309999999999999</v>
      </c>
      <c r="D436" s="316">
        <v>15.8</v>
      </c>
      <c r="E436" s="316">
        <v>15.61</v>
      </c>
      <c r="F436" s="317">
        <v>3.2300000000000002E-2</v>
      </c>
      <c r="G436" s="316">
        <v>18.86</v>
      </c>
      <c r="H436" s="316">
        <v>12.56</v>
      </c>
      <c r="I436" s="165"/>
      <c r="J436" s="165"/>
      <c r="K436" s="165"/>
      <c r="L436" s="165"/>
      <c r="M436" s="165"/>
      <c r="N436" s="165"/>
      <c r="O436" s="165"/>
      <c r="P436" s="165"/>
      <c r="Q436" s="165"/>
      <c r="R436" s="165"/>
      <c r="S436" s="165"/>
      <c r="T436" s="165"/>
      <c r="U436" s="165"/>
      <c r="V436" s="165"/>
      <c r="W436" s="165"/>
    </row>
    <row r="437" spans="1:23" s="74" customFormat="1">
      <c r="A437" s="165" t="s">
        <v>1911</v>
      </c>
      <c r="B437" s="165" t="s">
        <v>585</v>
      </c>
      <c r="C437" s="316">
        <v>0.7</v>
      </c>
      <c r="D437" s="316">
        <v>0.7</v>
      </c>
      <c r="E437" s="316">
        <v>0.7</v>
      </c>
      <c r="F437" s="317">
        <v>0</v>
      </c>
      <c r="G437" s="316">
        <v>1.26</v>
      </c>
      <c r="H437" s="316">
        <v>0.69</v>
      </c>
      <c r="I437" s="165"/>
      <c r="J437" s="165"/>
      <c r="K437" s="165"/>
      <c r="L437" s="165"/>
      <c r="M437" s="165"/>
      <c r="N437" s="165"/>
      <c r="O437" s="165"/>
      <c r="P437" s="165"/>
      <c r="Q437" s="165"/>
      <c r="R437" s="165"/>
      <c r="S437" s="165"/>
      <c r="T437" s="165"/>
      <c r="U437" s="165"/>
      <c r="V437" s="165"/>
      <c r="W437" s="165"/>
    </row>
    <row r="438" spans="1:23" s="74" customFormat="1">
      <c r="A438" s="165" t="s">
        <v>1912</v>
      </c>
      <c r="B438" s="165" t="s">
        <v>586</v>
      </c>
      <c r="C438" s="316">
        <v>74.849999999999994</v>
      </c>
      <c r="D438" s="316">
        <v>74.8</v>
      </c>
      <c r="E438" s="316">
        <v>74.97</v>
      </c>
      <c r="F438" s="317">
        <v>6.9999999999999999E-4</v>
      </c>
      <c r="G438" s="316">
        <v>100.2</v>
      </c>
      <c r="H438" s="316">
        <v>60.01</v>
      </c>
      <c r="I438" s="165"/>
      <c r="J438" s="165"/>
      <c r="K438" s="165"/>
      <c r="L438" s="165"/>
      <c r="M438" s="165"/>
      <c r="N438" s="165"/>
      <c r="O438" s="165"/>
      <c r="P438" s="165"/>
      <c r="Q438" s="165"/>
      <c r="R438" s="165"/>
      <c r="S438" s="165"/>
      <c r="T438" s="165"/>
      <c r="U438" s="165"/>
      <c r="V438" s="165"/>
      <c r="W438" s="165"/>
    </row>
    <row r="439" spans="1:23" s="74" customFormat="1">
      <c r="A439" s="165" t="s">
        <v>1913</v>
      </c>
      <c r="B439" s="165" t="s">
        <v>587</v>
      </c>
      <c r="C439" s="316">
        <v>70.05</v>
      </c>
      <c r="D439" s="316">
        <v>71</v>
      </c>
      <c r="E439" s="316">
        <v>71</v>
      </c>
      <c r="F439" s="317">
        <v>-1.34E-2</v>
      </c>
      <c r="G439" s="316">
        <v>100.52</v>
      </c>
      <c r="H439" s="316">
        <v>60</v>
      </c>
      <c r="I439" s="165"/>
      <c r="J439" s="165"/>
      <c r="K439" s="165"/>
      <c r="L439" s="165"/>
      <c r="M439" s="165"/>
      <c r="N439" s="165"/>
      <c r="O439" s="165"/>
      <c r="P439" s="165"/>
      <c r="Q439" s="165"/>
      <c r="R439" s="165"/>
      <c r="S439" s="165"/>
      <c r="T439" s="165"/>
      <c r="U439" s="165"/>
      <c r="V439" s="165"/>
      <c r="W439" s="165"/>
    </row>
    <row r="440" spans="1:23" s="74" customFormat="1">
      <c r="A440" s="165" t="s">
        <v>1914</v>
      </c>
      <c r="B440" s="165" t="s">
        <v>588</v>
      </c>
      <c r="C440" s="316">
        <v>58.75</v>
      </c>
      <c r="D440" s="316">
        <v>58.8</v>
      </c>
      <c r="E440" s="316">
        <v>58.8</v>
      </c>
      <c r="F440" s="317">
        <v>-8.9999999999999998E-4</v>
      </c>
      <c r="G440" s="316">
        <v>95.55</v>
      </c>
      <c r="H440" s="316">
        <v>48</v>
      </c>
      <c r="I440" s="165"/>
      <c r="J440" s="165"/>
      <c r="K440" s="165"/>
      <c r="L440" s="165"/>
      <c r="M440" s="165"/>
      <c r="N440" s="165"/>
      <c r="O440" s="165"/>
      <c r="P440" s="165"/>
      <c r="Q440" s="165"/>
      <c r="R440" s="165"/>
      <c r="S440" s="165"/>
      <c r="T440" s="165"/>
      <c r="U440" s="165"/>
      <c r="V440" s="165"/>
      <c r="W440" s="165"/>
    </row>
    <row r="441" spans="1:23" s="74" customFormat="1">
      <c r="A441" s="165" t="s">
        <v>1915</v>
      </c>
      <c r="B441" s="165" t="s">
        <v>589</v>
      </c>
      <c r="C441" s="316">
        <v>81.3</v>
      </c>
      <c r="D441" s="316">
        <v>82.04</v>
      </c>
      <c r="E441" s="316">
        <v>82.05</v>
      </c>
      <c r="F441" s="317">
        <v>-8.9999999999999993E-3</v>
      </c>
      <c r="G441" s="316">
        <v>107.21</v>
      </c>
      <c r="H441" s="316">
        <v>52</v>
      </c>
      <c r="I441" s="165"/>
      <c r="J441" s="165"/>
      <c r="K441" s="165"/>
      <c r="L441" s="165"/>
      <c r="M441" s="165"/>
      <c r="N441" s="165"/>
      <c r="O441" s="165"/>
      <c r="P441" s="165"/>
      <c r="Q441" s="165"/>
      <c r="R441" s="165"/>
      <c r="S441" s="165"/>
      <c r="T441" s="165"/>
      <c r="U441" s="165"/>
      <c r="V441" s="165"/>
      <c r="W441" s="165"/>
    </row>
    <row r="442" spans="1:23" s="74" customFormat="1">
      <c r="A442" s="165" t="s">
        <v>1916</v>
      </c>
      <c r="B442" s="165" t="s">
        <v>833</v>
      </c>
      <c r="C442" s="316">
        <v>102.15</v>
      </c>
      <c r="D442" s="316">
        <v>101.9</v>
      </c>
      <c r="E442" s="316">
        <v>102</v>
      </c>
      <c r="F442" s="317">
        <v>2.5000000000000001E-3</v>
      </c>
      <c r="G442" s="316">
        <v>112.76</v>
      </c>
      <c r="H442" s="316">
        <v>64.5</v>
      </c>
      <c r="I442" s="165"/>
      <c r="J442" s="165"/>
      <c r="K442" s="165"/>
      <c r="L442" s="165"/>
      <c r="M442" s="165"/>
      <c r="N442" s="165"/>
      <c r="O442" s="165"/>
      <c r="P442" s="165"/>
      <c r="Q442" s="165"/>
      <c r="R442" s="165"/>
      <c r="S442" s="165"/>
      <c r="T442" s="165"/>
      <c r="U442" s="165"/>
      <c r="V442" s="165"/>
      <c r="W442" s="165"/>
    </row>
    <row r="443" spans="1:23" s="74" customFormat="1">
      <c r="A443" s="165" t="s">
        <v>1917</v>
      </c>
      <c r="B443" s="165" t="s">
        <v>590</v>
      </c>
      <c r="C443" s="316">
        <v>83.78</v>
      </c>
      <c r="D443" s="316">
        <v>84.89</v>
      </c>
      <c r="E443" s="316">
        <v>84.88</v>
      </c>
      <c r="F443" s="317">
        <v>-1.3100000000000001E-2</v>
      </c>
      <c r="G443" s="316">
        <v>114.99</v>
      </c>
      <c r="H443" s="316">
        <v>75</v>
      </c>
      <c r="I443" s="165"/>
      <c r="J443" s="165"/>
      <c r="K443" s="165"/>
      <c r="L443" s="165"/>
      <c r="M443" s="165"/>
      <c r="N443" s="165"/>
      <c r="O443" s="165"/>
      <c r="P443" s="165"/>
      <c r="Q443" s="165"/>
      <c r="R443" s="165"/>
      <c r="S443" s="165"/>
      <c r="T443" s="165"/>
      <c r="U443" s="165"/>
      <c r="V443" s="165"/>
      <c r="W443" s="165"/>
    </row>
    <row r="444" spans="1:23" s="74" customFormat="1">
      <c r="A444" s="165" t="s">
        <v>1918</v>
      </c>
      <c r="B444" s="165" t="s">
        <v>591</v>
      </c>
      <c r="C444" s="316">
        <v>41.02</v>
      </c>
      <c r="D444" s="316">
        <v>40.869999999999997</v>
      </c>
      <c r="E444" s="316">
        <v>40.869999999999997</v>
      </c>
      <c r="F444" s="317">
        <v>3.7000000000000002E-3</v>
      </c>
      <c r="G444" s="316">
        <v>61.98</v>
      </c>
      <c r="H444" s="316">
        <v>40.49</v>
      </c>
      <c r="I444" s="165"/>
      <c r="J444" s="165"/>
      <c r="K444" s="165"/>
      <c r="L444" s="165"/>
      <c r="M444" s="165"/>
      <c r="N444" s="165"/>
      <c r="O444" s="165"/>
      <c r="P444" s="165"/>
      <c r="Q444" s="165"/>
      <c r="R444" s="165"/>
      <c r="S444" s="165"/>
      <c r="T444" s="165"/>
      <c r="U444" s="165"/>
      <c r="V444" s="165"/>
      <c r="W444" s="165"/>
    </row>
    <row r="445" spans="1:23" s="74" customFormat="1">
      <c r="A445" s="165" t="s">
        <v>1919</v>
      </c>
      <c r="B445" s="165" t="s">
        <v>592</v>
      </c>
      <c r="C445" s="316">
        <v>105.01</v>
      </c>
      <c r="D445" s="316">
        <v>104.11</v>
      </c>
      <c r="E445" s="316">
        <v>104.48</v>
      </c>
      <c r="F445" s="317">
        <v>8.6E-3</v>
      </c>
      <c r="G445" s="316">
        <v>109.49</v>
      </c>
      <c r="H445" s="316">
        <v>59.8</v>
      </c>
      <c r="I445" s="165"/>
      <c r="J445" s="165"/>
      <c r="K445" s="165"/>
      <c r="L445" s="165"/>
      <c r="M445" s="165"/>
      <c r="N445" s="165"/>
      <c r="O445" s="165"/>
      <c r="P445" s="165"/>
      <c r="Q445" s="165"/>
      <c r="R445" s="165"/>
      <c r="S445" s="165"/>
      <c r="T445" s="165"/>
      <c r="U445" s="165"/>
      <c r="V445" s="165"/>
      <c r="W445" s="165"/>
    </row>
    <row r="446" spans="1:23" s="74" customFormat="1">
      <c r="A446" s="165" t="s">
        <v>9187</v>
      </c>
      <c r="B446" s="165" t="s">
        <v>593</v>
      </c>
      <c r="C446" s="316">
        <v>101.9</v>
      </c>
      <c r="D446" s="316">
        <v>102.99</v>
      </c>
      <c r="E446" s="316">
        <v>102.99</v>
      </c>
      <c r="F446" s="317">
        <v>-1.06E-2</v>
      </c>
      <c r="G446" s="316">
        <v>112.4</v>
      </c>
      <c r="H446" s="316">
        <v>68.040000000000006</v>
      </c>
      <c r="I446" s="165"/>
      <c r="J446" s="165"/>
      <c r="K446" s="165"/>
      <c r="L446" s="165"/>
      <c r="M446" s="165"/>
      <c r="N446" s="165"/>
      <c r="O446" s="165"/>
      <c r="P446" s="165"/>
      <c r="Q446" s="165"/>
      <c r="R446" s="165"/>
      <c r="S446" s="165"/>
      <c r="T446" s="165"/>
      <c r="U446" s="165"/>
      <c r="V446" s="165"/>
      <c r="W446" s="165"/>
    </row>
    <row r="447" spans="1:23" s="74" customFormat="1">
      <c r="A447" s="165" t="s">
        <v>1920</v>
      </c>
      <c r="B447" s="165" t="s">
        <v>594</v>
      </c>
      <c r="C447" s="316">
        <v>128.01</v>
      </c>
      <c r="D447" s="316">
        <v>129.19</v>
      </c>
      <c r="E447" s="316">
        <v>129.18</v>
      </c>
      <c r="F447" s="317">
        <v>-9.1000000000000004E-3</v>
      </c>
      <c r="G447" s="316">
        <v>194</v>
      </c>
      <c r="H447" s="316">
        <v>98</v>
      </c>
      <c r="I447" s="165"/>
      <c r="J447" s="165"/>
      <c r="K447" s="165"/>
      <c r="L447" s="165"/>
      <c r="M447" s="165"/>
      <c r="N447" s="165"/>
      <c r="O447" s="165"/>
      <c r="P447" s="165"/>
      <c r="Q447" s="165"/>
      <c r="R447" s="165"/>
      <c r="S447" s="165"/>
      <c r="T447" s="165"/>
      <c r="U447" s="165"/>
      <c r="V447" s="165"/>
      <c r="W447" s="165"/>
    </row>
    <row r="448" spans="1:23" s="74" customFormat="1">
      <c r="A448" s="165" t="s">
        <v>1921</v>
      </c>
      <c r="B448" s="165" t="s">
        <v>595</v>
      </c>
      <c r="C448" s="316">
        <v>375.03</v>
      </c>
      <c r="D448" s="316">
        <v>386</v>
      </c>
      <c r="E448" s="316">
        <v>423.34</v>
      </c>
      <c r="F448" s="317">
        <v>-2.8400000000000002E-2</v>
      </c>
      <c r="G448" s="316">
        <v>424.99</v>
      </c>
      <c r="H448" s="316">
        <v>200</v>
      </c>
      <c r="I448" s="165"/>
      <c r="J448" s="165"/>
      <c r="K448" s="165"/>
      <c r="L448" s="165"/>
      <c r="M448" s="165"/>
      <c r="N448" s="165"/>
      <c r="O448" s="165"/>
      <c r="P448" s="165"/>
      <c r="Q448" s="165"/>
      <c r="R448" s="165"/>
      <c r="S448" s="165"/>
      <c r="T448" s="165"/>
      <c r="U448" s="165"/>
      <c r="V448" s="165"/>
      <c r="W448" s="165"/>
    </row>
    <row r="449" spans="1:23" s="74" customFormat="1">
      <c r="A449" s="165" t="s">
        <v>1922</v>
      </c>
      <c r="B449" s="165" t="s">
        <v>596</v>
      </c>
      <c r="C449" s="316">
        <v>108.99</v>
      </c>
      <c r="D449" s="316">
        <v>108.99</v>
      </c>
      <c r="E449" s="316">
        <v>108.99</v>
      </c>
      <c r="F449" s="317">
        <v>0</v>
      </c>
      <c r="G449" s="316">
        <v>565.99</v>
      </c>
      <c r="H449" s="316">
        <v>107</v>
      </c>
      <c r="I449" s="165"/>
      <c r="J449" s="165"/>
      <c r="K449" s="165"/>
      <c r="L449" s="165"/>
      <c r="M449" s="165"/>
      <c r="N449" s="165"/>
      <c r="O449" s="165"/>
      <c r="P449" s="165"/>
      <c r="Q449" s="165"/>
      <c r="R449" s="165"/>
      <c r="S449" s="165"/>
      <c r="T449" s="165"/>
      <c r="U449" s="165"/>
      <c r="V449" s="165"/>
      <c r="W449" s="165"/>
    </row>
    <row r="450" spans="1:23" s="74" customFormat="1">
      <c r="A450" s="165" t="s">
        <v>2125</v>
      </c>
      <c r="B450" s="165" t="s">
        <v>597</v>
      </c>
      <c r="C450" s="316"/>
      <c r="D450" s="316">
        <v>0</v>
      </c>
      <c r="E450" s="316">
        <v>0</v>
      </c>
      <c r="F450" s="317">
        <v>0</v>
      </c>
      <c r="G450" s="316">
        <v>0</v>
      </c>
      <c r="H450" s="316">
        <v>0</v>
      </c>
      <c r="I450" s="165"/>
      <c r="J450" s="165"/>
      <c r="K450" s="165"/>
      <c r="L450" s="165"/>
      <c r="M450" s="165"/>
      <c r="N450" s="165"/>
      <c r="O450" s="165"/>
      <c r="P450" s="165"/>
      <c r="Q450" s="165"/>
      <c r="R450" s="165"/>
      <c r="S450" s="165"/>
      <c r="T450" s="165"/>
      <c r="U450" s="165"/>
      <c r="V450" s="165"/>
      <c r="W450" s="165"/>
    </row>
    <row r="451" spans="1:23" s="74" customFormat="1">
      <c r="A451" s="165" t="s">
        <v>1781</v>
      </c>
      <c r="B451" s="165" t="s">
        <v>598</v>
      </c>
      <c r="C451" s="316">
        <v>0</v>
      </c>
      <c r="D451" s="316">
        <v>1042.3900000000001</v>
      </c>
      <c r="E451" s="316">
        <v>0</v>
      </c>
      <c r="F451" s="317">
        <v>-1</v>
      </c>
      <c r="G451" s="316">
        <v>1164.1500000000001</v>
      </c>
      <c r="H451" s="316">
        <v>0.01</v>
      </c>
      <c r="I451" s="165"/>
      <c r="J451" s="165"/>
      <c r="K451" s="165"/>
      <c r="L451" s="165"/>
      <c r="M451" s="165"/>
      <c r="N451" s="165"/>
      <c r="O451" s="165"/>
      <c r="P451" s="165"/>
      <c r="Q451" s="165"/>
      <c r="R451" s="165"/>
      <c r="S451" s="165"/>
      <c r="T451" s="165"/>
      <c r="U451" s="165"/>
      <c r="V451" s="165"/>
      <c r="W451" s="165"/>
    </row>
    <row r="452" spans="1:23" s="74" customFormat="1">
      <c r="A452" s="165" t="s">
        <v>18986</v>
      </c>
      <c r="B452" s="165" t="s">
        <v>599</v>
      </c>
      <c r="C452" s="316">
        <v>126</v>
      </c>
      <c r="D452" s="316">
        <v>126</v>
      </c>
      <c r="E452" s="316">
        <v>0</v>
      </c>
      <c r="F452" s="317">
        <v>0</v>
      </c>
      <c r="G452" s="316">
        <v>186.96</v>
      </c>
      <c r="H452" s="316">
        <v>100</v>
      </c>
      <c r="I452" s="165"/>
      <c r="J452" s="165"/>
      <c r="K452" s="165"/>
      <c r="L452" s="165"/>
      <c r="M452" s="165"/>
      <c r="N452" s="165"/>
      <c r="O452" s="165"/>
      <c r="P452" s="165"/>
      <c r="Q452" s="165"/>
      <c r="R452" s="165"/>
      <c r="S452" s="165"/>
      <c r="T452" s="165"/>
      <c r="U452" s="165"/>
      <c r="V452" s="165"/>
      <c r="W452" s="165"/>
    </row>
    <row r="453" spans="1:23" s="74" customFormat="1">
      <c r="A453" s="165" t="s">
        <v>9188</v>
      </c>
      <c r="B453" s="165" t="s">
        <v>600</v>
      </c>
      <c r="C453" s="316">
        <v>250</v>
      </c>
      <c r="D453" s="316">
        <v>253.12</v>
      </c>
      <c r="E453" s="316">
        <v>251.01</v>
      </c>
      <c r="F453" s="317">
        <v>-1.23E-2</v>
      </c>
      <c r="G453" s="316">
        <v>280</v>
      </c>
      <c r="H453" s="316">
        <v>203.98</v>
      </c>
      <c r="I453" s="165"/>
      <c r="J453" s="165"/>
      <c r="K453" s="165"/>
      <c r="L453" s="165"/>
      <c r="M453" s="165"/>
      <c r="N453" s="165"/>
      <c r="O453" s="165"/>
      <c r="P453" s="165"/>
      <c r="Q453" s="165"/>
      <c r="R453" s="165"/>
      <c r="S453" s="165"/>
      <c r="T453" s="165"/>
      <c r="U453" s="165"/>
      <c r="V453" s="165"/>
      <c r="W453" s="165"/>
    </row>
    <row r="454" spans="1:23" s="74" customFormat="1">
      <c r="A454" s="165" t="s">
        <v>1923</v>
      </c>
      <c r="B454" s="165" t="s">
        <v>601</v>
      </c>
      <c r="C454" s="316">
        <v>30.6</v>
      </c>
      <c r="D454" s="316">
        <v>31.18</v>
      </c>
      <c r="E454" s="316">
        <v>31.18</v>
      </c>
      <c r="F454" s="317">
        <v>-1.8599999999999998E-2</v>
      </c>
      <c r="G454" s="316">
        <v>59.45</v>
      </c>
      <c r="H454" s="316">
        <v>26.99</v>
      </c>
      <c r="I454" s="165"/>
      <c r="J454" s="165"/>
      <c r="K454" s="165"/>
      <c r="L454" s="165"/>
      <c r="M454" s="165"/>
      <c r="N454" s="165"/>
      <c r="O454" s="165"/>
      <c r="P454" s="165"/>
      <c r="Q454" s="165"/>
      <c r="R454" s="165"/>
      <c r="S454" s="165"/>
      <c r="T454" s="165"/>
      <c r="U454" s="165"/>
      <c r="V454" s="165"/>
      <c r="W454" s="165"/>
    </row>
    <row r="455" spans="1:23" s="74" customFormat="1">
      <c r="A455" s="165" t="s">
        <v>9189</v>
      </c>
      <c r="B455" s="165" t="s">
        <v>602</v>
      </c>
      <c r="C455" s="316">
        <v>215.96</v>
      </c>
      <c r="D455" s="316">
        <v>218</v>
      </c>
      <c r="E455" s="316">
        <v>218</v>
      </c>
      <c r="F455" s="317">
        <v>-9.4000000000000004E-3</v>
      </c>
      <c r="G455" s="316">
        <v>255</v>
      </c>
      <c r="H455" s="316">
        <v>102.01</v>
      </c>
      <c r="I455" s="165"/>
      <c r="J455" s="165"/>
      <c r="K455" s="165"/>
      <c r="L455" s="165"/>
      <c r="M455" s="165"/>
      <c r="N455" s="165"/>
      <c r="O455" s="165"/>
      <c r="P455" s="165"/>
      <c r="Q455" s="165"/>
      <c r="R455" s="165"/>
      <c r="S455" s="165"/>
      <c r="T455" s="165"/>
      <c r="U455" s="165"/>
      <c r="V455" s="165"/>
      <c r="W455" s="165"/>
    </row>
    <row r="456" spans="1:23" s="74" customFormat="1">
      <c r="A456" s="165" t="s">
        <v>1924</v>
      </c>
      <c r="B456" s="165" t="s">
        <v>603</v>
      </c>
      <c r="C456" s="316">
        <v>195.9</v>
      </c>
      <c r="D456" s="316">
        <v>195.3</v>
      </c>
      <c r="E456" s="316">
        <v>195.65</v>
      </c>
      <c r="F456" s="317">
        <v>3.0999999999999999E-3</v>
      </c>
      <c r="G456" s="316">
        <v>299.97000000000003</v>
      </c>
      <c r="H456" s="316">
        <v>130.11000000000001</v>
      </c>
      <c r="I456" s="165"/>
      <c r="J456" s="165"/>
      <c r="K456" s="165"/>
      <c r="L456" s="165"/>
      <c r="M456" s="165"/>
      <c r="N456" s="165"/>
      <c r="O456" s="165"/>
      <c r="P456" s="165"/>
      <c r="Q456" s="165"/>
      <c r="R456" s="165"/>
      <c r="S456" s="165"/>
      <c r="T456" s="165"/>
      <c r="U456" s="165"/>
      <c r="V456" s="165"/>
      <c r="W456" s="165"/>
    </row>
    <row r="457" spans="1:23" s="74" customFormat="1">
      <c r="A457" s="165" t="s">
        <v>2138</v>
      </c>
      <c r="B457" s="165" t="s">
        <v>604</v>
      </c>
      <c r="C457" s="316">
        <v>1489.97</v>
      </c>
      <c r="D457" s="316">
        <v>1450.01</v>
      </c>
      <c r="E457" s="316">
        <v>1460</v>
      </c>
      <c r="F457" s="317">
        <v>2.76E-2</v>
      </c>
      <c r="G457" s="316">
        <v>3928.99</v>
      </c>
      <c r="H457" s="316">
        <v>1300</v>
      </c>
      <c r="I457" s="165"/>
      <c r="J457" s="165"/>
      <c r="K457" s="165"/>
      <c r="L457" s="165"/>
      <c r="M457" s="165"/>
      <c r="N457" s="165"/>
      <c r="O457" s="165"/>
      <c r="P457" s="165"/>
      <c r="Q457" s="165"/>
      <c r="R457" s="165"/>
      <c r="S457" s="165"/>
      <c r="T457" s="165"/>
      <c r="U457" s="165"/>
      <c r="V457" s="165"/>
      <c r="W457" s="165"/>
    </row>
    <row r="458" spans="1:23" s="74" customFormat="1">
      <c r="A458" s="165" t="s">
        <v>1925</v>
      </c>
      <c r="B458" s="165" t="s">
        <v>605</v>
      </c>
      <c r="C458" s="316">
        <v>117.98</v>
      </c>
      <c r="D458" s="316">
        <v>118</v>
      </c>
      <c r="E458" s="316">
        <v>118</v>
      </c>
      <c r="F458" s="317">
        <v>-2.0000000000000001E-4</v>
      </c>
      <c r="G458" s="316">
        <v>149.72</v>
      </c>
      <c r="H458" s="316">
        <v>89.87</v>
      </c>
      <c r="I458" s="165"/>
      <c r="J458" s="165"/>
      <c r="K458" s="165"/>
      <c r="L458" s="165"/>
      <c r="M458" s="165"/>
      <c r="N458" s="165"/>
      <c r="O458" s="165"/>
      <c r="P458" s="165"/>
      <c r="Q458" s="165"/>
      <c r="R458" s="165"/>
      <c r="S458" s="165"/>
      <c r="T458" s="165"/>
      <c r="U458" s="165"/>
      <c r="V458" s="165"/>
      <c r="W458" s="165"/>
    </row>
    <row r="459" spans="1:23" s="74" customFormat="1">
      <c r="A459" s="165" t="s">
        <v>1926</v>
      </c>
      <c r="B459" s="165" t="s">
        <v>606</v>
      </c>
      <c r="C459" s="316">
        <v>94.27</v>
      </c>
      <c r="D459" s="316">
        <v>93.51</v>
      </c>
      <c r="E459" s="316">
        <v>94.45</v>
      </c>
      <c r="F459" s="317">
        <v>8.0999999999999996E-3</v>
      </c>
      <c r="G459" s="316">
        <v>113.31</v>
      </c>
      <c r="H459" s="316">
        <v>59.12</v>
      </c>
      <c r="I459" s="165"/>
      <c r="J459" s="165"/>
      <c r="K459" s="165"/>
      <c r="L459" s="165"/>
      <c r="M459" s="165"/>
      <c r="N459" s="165"/>
      <c r="O459" s="165"/>
      <c r="P459" s="165"/>
      <c r="Q459" s="165"/>
      <c r="R459" s="165"/>
      <c r="S459" s="165"/>
      <c r="T459" s="165"/>
      <c r="U459" s="165"/>
      <c r="V459" s="165"/>
      <c r="W459" s="165"/>
    </row>
    <row r="460" spans="1:23" s="74" customFormat="1">
      <c r="A460" s="165" t="s">
        <v>1927</v>
      </c>
      <c r="B460" s="165" t="s">
        <v>607</v>
      </c>
      <c r="C460" s="316">
        <v>67.900000000000006</v>
      </c>
      <c r="D460" s="316">
        <v>68.38</v>
      </c>
      <c r="E460" s="316">
        <v>68.38</v>
      </c>
      <c r="F460" s="317">
        <v>-7.0000000000000001E-3</v>
      </c>
      <c r="G460" s="316">
        <v>94.48</v>
      </c>
      <c r="H460" s="316">
        <v>41</v>
      </c>
      <c r="I460" s="165"/>
      <c r="J460" s="165"/>
      <c r="K460" s="165"/>
      <c r="L460" s="165"/>
      <c r="M460" s="165"/>
      <c r="N460" s="165"/>
      <c r="O460" s="165"/>
      <c r="P460" s="165"/>
      <c r="Q460" s="165"/>
      <c r="R460" s="165"/>
      <c r="S460" s="165"/>
      <c r="T460" s="165"/>
      <c r="U460" s="165"/>
      <c r="V460" s="165"/>
      <c r="W460" s="165"/>
    </row>
    <row r="461" spans="1:23" s="74" customFormat="1">
      <c r="A461" s="165" t="s">
        <v>1928</v>
      </c>
      <c r="B461" s="165" t="s">
        <v>608</v>
      </c>
      <c r="C461" s="316">
        <v>543.99</v>
      </c>
      <c r="D461" s="316">
        <v>543.70000000000005</v>
      </c>
      <c r="E461" s="316">
        <v>543.70000000000005</v>
      </c>
      <c r="F461" s="317">
        <v>5.0000000000000001E-4</v>
      </c>
      <c r="G461" s="316">
        <v>597.99</v>
      </c>
      <c r="H461" s="316">
        <v>370.06</v>
      </c>
      <c r="I461" s="165"/>
      <c r="J461" s="165"/>
      <c r="K461" s="165"/>
      <c r="L461" s="165"/>
      <c r="M461" s="165"/>
      <c r="N461" s="165"/>
      <c r="O461" s="165"/>
      <c r="P461" s="165"/>
      <c r="Q461" s="165"/>
      <c r="R461" s="165"/>
      <c r="S461" s="165"/>
      <c r="T461" s="165"/>
      <c r="U461" s="165"/>
      <c r="V461" s="165"/>
      <c r="W461" s="165"/>
    </row>
    <row r="462" spans="1:23" s="74" customFormat="1">
      <c r="A462" s="165" t="s">
        <v>9190</v>
      </c>
      <c r="B462" s="165" t="s">
        <v>609</v>
      </c>
      <c r="C462" s="316">
        <v>199.97</v>
      </c>
      <c r="D462" s="316">
        <v>196.5</v>
      </c>
      <c r="E462" s="316">
        <v>198</v>
      </c>
      <c r="F462" s="317">
        <v>1.77E-2</v>
      </c>
      <c r="G462" s="316">
        <v>220</v>
      </c>
      <c r="H462" s="316">
        <v>126</v>
      </c>
      <c r="I462" s="165"/>
      <c r="J462" s="165"/>
      <c r="K462" s="165"/>
      <c r="L462" s="165"/>
      <c r="M462" s="165"/>
      <c r="N462" s="165"/>
      <c r="O462" s="165"/>
      <c r="P462" s="165"/>
      <c r="Q462" s="165"/>
      <c r="R462" s="165"/>
      <c r="S462" s="165"/>
      <c r="T462" s="165"/>
      <c r="U462" s="165"/>
      <c r="V462" s="165"/>
      <c r="W462" s="165"/>
    </row>
    <row r="463" spans="1:23" s="74" customFormat="1">
      <c r="A463" s="165" t="s">
        <v>1929</v>
      </c>
      <c r="B463" s="165" t="s">
        <v>610</v>
      </c>
      <c r="C463" s="316">
        <v>165</v>
      </c>
      <c r="D463" s="316">
        <v>165</v>
      </c>
      <c r="E463" s="316">
        <v>0</v>
      </c>
      <c r="F463" s="317">
        <v>0</v>
      </c>
      <c r="G463" s="316">
        <v>168.09</v>
      </c>
      <c r="H463" s="316">
        <v>2.5</v>
      </c>
      <c r="I463" s="165"/>
      <c r="J463" s="165"/>
      <c r="K463" s="165"/>
      <c r="L463" s="165"/>
      <c r="M463" s="165"/>
      <c r="N463" s="165"/>
      <c r="O463" s="165"/>
      <c r="P463" s="165"/>
      <c r="Q463" s="165"/>
      <c r="R463" s="165"/>
      <c r="S463" s="165"/>
      <c r="T463" s="165"/>
      <c r="U463" s="165"/>
      <c r="V463" s="165"/>
      <c r="W463" s="165"/>
    </row>
    <row r="464" spans="1:23" s="74" customFormat="1">
      <c r="A464" s="165" t="s">
        <v>1930</v>
      </c>
      <c r="B464" s="165" t="s">
        <v>611</v>
      </c>
      <c r="C464" s="316">
        <v>0</v>
      </c>
      <c r="D464" s="316">
        <v>203.32</v>
      </c>
      <c r="E464" s="316">
        <v>0</v>
      </c>
      <c r="F464" s="317">
        <v>-1</v>
      </c>
      <c r="G464" s="316">
        <v>203.32</v>
      </c>
      <c r="H464" s="316">
        <v>0.01</v>
      </c>
      <c r="I464" s="165"/>
      <c r="J464" s="165"/>
      <c r="K464" s="165"/>
      <c r="L464" s="165"/>
      <c r="M464" s="165"/>
      <c r="N464" s="165"/>
      <c r="O464" s="165"/>
      <c r="P464" s="165"/>
      <c r="Q464" s="165"/>
      <c r="R464" s="165"/>
      <c r="S464" s="165"/>
      <c r="T464" s="165"/>
      <c r="U464" s="165"/>
      <c r="V464" s="165"/>
      <c r="W464" s="165"/>
    </row>
    <row r="465" spans="1:23" s="74" customFormat="1">
      <c r="A465" s="165" t="s">
        <v>1931</v>
      </c>
      <c r="B465" s="165" t="s">
        <v>612</v>
      </c>
      <c r="C465" s="316">
        <v>3.85</v>
      </c>
      <c r="D465" s="316">
        <v>3.86</v>
      </c>
      <c r="E465" s="316">
        <v>3.86</v>
      </c>
      <c r="F465" s="317">
        <v>-2.5999999999999999E-3</v>
      </c>
      <c r="G465" s="316">
        <v>12</v>
      </c>
      <c r="H465" s="316">
        <v>3.75</v>
      </c>
      <c r="I465" s="165"/>
      <c r="J465" s="165"/>
      <c r="K465" s="165"/>
      <c r="L465" s="165"/>
      <c r="M465" s="165"/>
      <c r="N465" s="165"/>
      <c r="O465" s="165"/>
      <c r="P465" s="165"/>
      <c r="Q465" s="165"/>
      <c r="R465" s="165"/>
      <c r="S465" s="165"/>
      <c r="T465" s="165"/>
      <c r="U465" s="165"/>
      <c r="V465" s="165"/>
      <c r="W465" s="165"/>
    </row>
    <row r="466" spans="1:23" s="74" customFormat="1">
      <c r="A466" s="165" t="s">
        <v>1932</v>
      </c>
      <c r="B466" s="165" t="s">
        <v>613</v>
      </c>
      <c r="C466" s="316">
        <v>2.99</v>
      </c>
      <c r="D466" s="316">
        <v>2.99</v>
      </c>
      <c r="E466" s="316">
        <v>2.99</v>
      </c>
      <c r="F466" s="317">
        <v>0</v>
      </c>
      <c r="G466" s="316">
        <v>4.6500000000000004</v>
      </c>
      <c r="H466" s="316">
        <v>2.2200000000000002</v>
      </c>
      <c r="I466" s="165"/>
      <c r="J466" s="165"/>
      <c r="K466" s="165"/>
      <c r="L466" s="165"/>
      <c r="M466" s="165"/>
      <c r="N466" s="165"/>
      <c r="O466" s="165"/>
      <c r="P466" s="165"/>
      <c r="Q466" s="165"/>
      <c r="R466" s="165"/>
      <c r="S466" s="165"/>
      <c r="T466" s="165"/>
      <c r="U466" s="165"/>
      <c r="V466" s="165"/>
      <c r="W466" s="165"/>
    </row>
    <row r="467" spans="1:23" s="74" customFormat="1">
      <c r="A467" s="165" t="s">
        <v>1933</v>
      </c>
      <c r="B467" s="165" t="s">
        <v>614</v>
      </c>
      <c r="C467" s="316">
        <v>1300.0899999999999</v>
      </c>
      <c r="D467" s="316">
        <v>1297.0899999999999</v>
      </c>
      <c r="E467" s="316">
        <v>1300.0899999999999</v>
      </c>
      <c r="F467" s="317">
        <v>2.3E-3</v>
      </c>
      <c r="G467" s="316">
        <v>1633.55</v>
      </c>
      <c r="H467" s="316">
        <v>1089.02</v>
      </c>
      <c r="I467" s="165"/>
      <c r="J467" s="165"/>
      <c r="K467" s="165"/>
      <c r="L467" s="165"/>
      <c r="M467" s="165"/>
      <c r="N467" s="165"/>
      <c r="O467" s="165"/>
      <c r="P467" s="165"/>
      <c r="Q467" s="165"/>
      <c r="R467" s="165"/>
      <c r="S467" s="165"/>
      <c r="T467" s="165"/>
      <c r="U467" s="165"/>
      <c r="V467" s="165"/>
      <c r="W467" s="165"/>
    </row>
    <row r="468" spans="1:23" s="74" customFormat="1">
      <c r="A468" s="165" t="s">
        <v>1934</v>
      </c>
      <c r="B468" s="165" t="s">
        <v>615</v>
      </c>
      <c r="C468" s="316">
        <v>70.069999999999993</v>
      </c>
      <c r="D468" s="316">
        <v>70.069999999999993</v>
      </c>
      <c r="E468" s="316">
        <v>70.069999999999993</v>
      </c>
      <c r="F468" s="317">
        <v>0</v>
      </c>
      <c r="G468" s="316">
        <v>119.55</v>
      </c>
      <c r="H468" s="316">
        <v>48</v>
      </c>
      <c r="I468" s="165"/>
      <c r="J468" s="165"/>
      <c r="K468" s="165"/>
      <c r="L468" s="165"/>
      <c r="M468" s="165"/>
      <c r="N468" s="165"/>
      <c r="O468" s="165"/>
      <c r="P468" s="165"/>
      <c r="Q468" s="165"/>
      <c r="R468" s="165"/>
      <c r="S468" s="165"/>
      <c r="T468" s="165"/>
      <c r="U468" s="165"/>
      <c r="V468" s="165"/>
      <c r="W468" s="165"/>
    </row>
    <row r="469" spans="1:23" s="74" customFormat="1">
      <c r="A469" s="165" t="s">
        <v>1935</v>
      </c>
      <c r="B469" s="165" t="s">
        <v>616</v>
      </c>
      <c r="C469" s="316">
        <v>298.07</v>
      </c>
      <c r="D469" s="316">
        <v>301.61</v>
      </c>
      <c r="E469" s="316">
        <v>301</v>
      </c>
      <c r="F469" s="317">
        <v>-1.17E-2</v>
      </c>
      <c r="G469" s="316">
        <v>407.95</v>
      </c>
      <c r="H469" s="316">
        <v>292</v>
      </c>
      <c r="I469" s="165"/>
      <c r="J469" s="165"/>
      <c r="K469" s="165"/>
      <c r="L469" s="165"/>
      <c r="M469" s="165"/>
      <c r="N469" s="165"/>
      <c r="O469" s="165"/>
      <c r="P469" s="165"/>
      <c r="Q469" s="165"/>
      <c r="R469" s="165"/>
      <c r="S469" s="165"/>
      <c r="T469" s="165"/>
      <c r="U469" s="165"/>
      <c r="V469" s="165"/>
      <c r="W469" s="165"/>
    </row>
    <row r="470" spans="1:23" s="74" customFormat="1">
      <c r="A470" s="165" t="s">
        <v>2139</v>
      </c>
      <c r="B470" s="165" t="s">
        <v>1837</v>
      </c>
      <c r="C470" s="316">
        <v>113.65</v>
      </c>
      <c r="D470" s="316">
        <v>113.17</v>
      </c>
      <c r="E470" s="316">
        <v>113.2</v>
      </c>
      <c r="F470" s="317">
        <v>4.1999999999999997E-3</v>
      </c>
      <c r="G470" s="316">
        <v>114.75</v>
      </c>
      <c r="H470" s="316">
        <v>60.2</v>
      </c>
      <c r="I470" s="165"/>
      <c r="J470" s="165"/>
      <c r="K470" s="165"/>
      <c r="L470" s="165"/>
      <c r="M470" s="165"/>
      <c r="N470" s="165"/>
      <c r="O470" s="165"/>
      <c r="P470" s="165"/>
      <c r="Q470" s="165"/>
      <c r="R470" s="165"/>
      <c r="S470" s="165"/>
      <c r="T470" s="165"/>
      <c r="U470" s="165"/>
      <c r="V470" s="165"/>
      <c r="W470" s="165"/>
    </row>
    <row r="471" spans="1:23" s="74" customFormat="1">
      <c r="A471" s="165" t="s">
        <v>1782</v>
      </c>
      <c r="B471" s="165" t="s">
        <v>617</v>
      </c>
      <c r="C471" s="316">
        <v>2950.01</v>
      </c>
      <c r="D471" s="316">
        <v>2668.53</v>
      </c>
      <c r="E471" s="316">
        <v>0</v>
      </c>
      <c r="F471" s="317">
        <v>0.1055</v>
      </c>
      <c r="G471" s="316">
        <v>4000</v>
      </c>
      <c r="H471" s="316">
        <v>1000</v>
      </c>
      <c r="I471" s="165"/>
      <c r="J471" s="165"/>
      <c r="K471" s="165"/>
      <c r="L471" s="165"/>
      <c r="M471" s="165"/>
      <c r="N471" s="165"/>
      <c r="O471" s="165"/>
      <c r="P471" s="165"/>
      <c r="Q471" s="165"/>
      <c r="R471" s="165"/>
      <c r="S471" s="165"/>
      <c r="T471" s="165"/>
      <c r="U471" s="165"/>
      <c r="V471" s="165"/>
      <c r="W471" s="165"/>
    </row>
    <row r="472" spans="1:23" s="74" customFormat="1">
      <c r="A472" s="165" t="s">
        <v>2125</v>
      </c>
      <c r="B472" s="165" t="s">
        <v>618</v>
      </c>
      <c r="C472" s="316"/>
      <c r="D472" s="316">
        <v>0</v>
      </c>
      <c r="E472" s="316">
        <v>0</v>
      </c>
      <c r="F472" s="317">
        <v>0</v>
      </c>
      <c r="G472" s="316">
        <v>0</v>
      </c>
      <c r="H472" s="316">
        <v>0</v>
      </c>
      <c r="I472" s="165"/>
      <c r="J472" s="165"/>
      <c r="K472" s="165"/>
      <c r="L472" s="165"/>
      <c r="M472" s="165"/>
      <c r="N472" s="165"/>
      <c r="O472" s="165"/>
      <c r="P472" s="165"/>
      <c r="Q472" s="165"/>
      <c r="R472" s="165"/>
      <c r="S472" s="165"/>
      <c r="T472" s="165"/>
      <c r="U472" s="165"/>
      <c r="V472" s="165"/>
      <c r="W472" s="165"/>
    </row>
    <row r="473" spans="1:23" s="74" customFormat="1">
      <c r="A473" s="165" t="s">
        <v>1936</v>
      </c>
      <c r="B473" s="165" t="s">
        <v>619</v>
      </c>
      <c r="C473" s="316">
        <v>140.5</v>
      </c>
      <c r="D473" s="316">
        <v>140</v>
      </c>
      <c r="E473" s="316">
        <v>141.78</v>
      </c>
      <c r="F473" s="317">
        <v>3.5999999999999999E-3</v>
      </c>
      <c r="G473" s="316">
        <v>228</v>
      </c>
      <c r="H473" s="316">
        <v>123</v>
      </c>
      <c r="I473" s="165"/>
      <c r="J473" s="165"/>
      <c r="K473" s="165"/>
      <c r="L473" s="165"/>
      <c r="M473" s="165"/>
      <c r="N473" s="165"/>
      <c r="O473" s="165"/>
      <c r="P473" s="165"/>
      <c r="Q473" s="165"/>
      <c r="R473" s="165"/>
      <c r="S473" s="165"/>
      <c r="T473" s="165"/>
      <c r="U473" s="165"/>
      <c r="V473" s="165"/>
      <c r="W473" s="165"/>
    </row>
    <row r="474" spans="1:23" s="74" customFormat="1">
      <c r="A474" s="165" t="s">
        <v>9191</v>
      </c>
      <c r="B474" s="165" t="s">
        <v>620</v>
      </c>
      <c r="C474" s="316">
        <v>102.7</v>
      </c>
      <c r="D474" s="316">
        <v>102.75</v>
      </c>
      <c r="E474" s="316">
        <v>102.3</v>
      </c>
      <c r="F474" s="317">
        <v>-5.0000000000000001E-4</v>
      </c>
      <c r="G474" s="316">
        <v>114.78</v>
      </c>
      <c r="H474" s="316">
        <v>78.28</v>
      </c>
      <c r="I474" s="165"/>
      <c r="J474" s="165"/>
      <c r="K474" s="165"/>
      <c r="L474" s="165"/>
      <c r="M474" s="165"/>
      <c r="N474" s="165"/>
      <c r="O474" s="165"/>
      <c r="P474" s="165"/>
      <c r="Q474" s="165"/>
      <c r="R474" s="165"/>
      <c r="S474" s="165"/>
      <c r="T474" s="165"/>
      <c r="U474" s="165"/>
      <c r="V474" s="165"/>
      <c r="W474" s="165"/>
    </row>
    <row r="475" spans="1:23" s="74" customFormat="1">
      <c r="A475" s="165" t="s">
        <v>1937</v>
      </c>
      <c r="B475" s="165" t="s">
        <v>621</v>
      </c>
      <c r="C475" s="316">
        <v>142</v>
      </c>
      <c r="D475" s="316">
        <v>140.5</v>
      </c>
      <c r="E475" s="316">
        <v>140.5</v>
      </c>
      <c r="F475" s="317">
        <v>1.0699999999999999E-2</v>
      </c>
      <c r="G475" s="316">
        <v>150.53</v>
      </c>
      <c r="H475" s="316">
        <v>82.17</v>
      </c>
      <c r="I475" s="165"/>
      <c r="J475" s="165"/>
      <c r="K475" s="165"/>
      <c r="L475" s="165"/>
      <c r="M475" s="165"/>
      <c r="N475" s="165"/>
      <c r="O475" s="165"/>
      <c r="P475" s="165"/>
      <c r="Q475" s="165"/>
      <c r="R475" s="165"/>
      <c r="S475" s="165"/>
      <c r="T475" s="165"/>
      <c r="U475" s="165"/>
      <c r="V475" s="165"/>
      <c r="W475" s="165"/>
    </row>
    <row r="476" spans="1:23" s="74" customFormat="1">
      <c r="A476" s="165" t="s">
        <v>9192</v>
      </c>
      <c r="B476" s="165" t="s">
        <v>622</v>
      </c>
      <c r="C476" s="316">
        <v>145.5</v>
      </c>
      <c r="D476" s="316">
        <v>145.5</v>
      </c>
      <c r="E476" s="316">
        <v>0</v>
      </c>
      <c r="F476" s="317">
        <v>0</v>
      </c>
      <c r="G476" s="316">
        <v>146</v>
      </c>
      <c r="H476" s="316">
        <v>83</v>
      </c>
      <c r="I476" s="165"/>
      <c r="J476" s="165"/>
      <c r="K476" s="165"/>
      <c r="L476" s="165"/>
      <c r="M476" s="165"/>
      <c r="N476" s="165"/>
      <c r="O476" s="165"/>
      <c r="P476" s="165"/>
      <c r="Q476" s="165"/>
      <c r="R476" s="165"/>
      <c r="S476" s="165"/>
      <c r="T476" s="165"/>
      <c r="U476" s="165"/>
      <c r="V476" s="165"/>
      <c r="W476" s="165"/>
    </row>
    <row r="477" spans="1:23" s="74" customFormat="1">
      <c r="A477" s="165" t="s">
        <v>1938</v>
      </c>
      <c r="B477" s="165" t="s">
        <v>623</v>
      </c>
      <c r="C477" s="316">
        <v>3.58</v>
      </c>
      <c r="D477" s="316">
        <v>3.54</v>
      </c>
      <c r="E477" s="316">
        <v>3.54</v>
      </c>
      <c r="F477" s="317">
        <v>1.1299999999999999E-2</v>
      </c>
      <c r="G477" s="316">
        <v>5</v>
      </c>
      <c r="H477" s="316">
        <v>2</v>
      </c>
      <c r="I477" s="165"/>
      <c r="J477" s="165"/>
      <c r="K477" s="165"/>
      <c r="L477" s="165"/>
      <c r="M477" s="165"/>
      <c r="N477" s="165"/>
      <c r="O477" s="165"/>
      <c r="P477" s="165"/>
      <c r="Q477" s="165"/>
      <c r="R477" s="165"/>
      <c r="S477" s="165"/>
      <c r="T477" s="165"/>
      <c r="U477" s="165"/>
      <c r="V477" s="165"/>
      <c r="W477" s="165"/>
    </row>
    <row r="478" spans="1:23" s="74" customFormat="1">
      <c r="A478" s="165" t="s">
        <v>1939</v>
      </c>
      <c r="B478" s="165" t="s">
        <v>624</v>
      </c>
      <c r="C478" s="316">
        <v>109.35</v>
      </c>
      <c r="D478" s="316">
        <v>110.99</v>
      </c>
      <c r="E478" s="316">
        <v>110.98</v>
      </c>
      <c r="F478" s="317">
        <v>-1.4800000000000001E-2</v>
      </c>
      <c r="G478" s="316">
        <v>122.8</v>
      </c>
      <c r="H478" s="316">
        <v>80</v>
      </c>
      <c r="I478" s="165"/>
      <c r="J478" s="165"/>
      <c r="K478" s="165"/>
      <c r="L478" s="165"/>
      <c r="M478" s="165"/>
      <c r="N478" s="165"/>
      <c r="O478" s="165"/>
      <c r="P478" s="165"/>
      <c r="Q478" s="165"/>
      <c r="R478" s="165"/>
      <c r="S478" s="165"/>
      <c r="T478" s="165"/>
      <c r="U478" s="165"/>
      <c r="V478" s="165"/>
      <c r="W478" s="165"/>
    </row>
    <row r="479" spans="1:23" s="74" customFormat="1">
      <c r="A479" s="165" t="s">
        <v>1940</v>
      </c>
      <c r="B479" s="165" t="s">
        <v>625</v>
      </c>
      <c r="C479" s="316">
        <v>118.87</v>
      </c>
      <c r="D479" s="316">
        <v>119.9</v>
      </c>
      <c r="E479" s="316">
        <v>119.21</v>
      </c>
      <c r="F479" s="317">
        <v>-8.6E-3</v>
      </c>
      <c r="G479" s="316">
        <v>122.47</v>
      </c>
      <c r="H479" s="316">
        <v>75.61</v>
      </c>
      <c r="I479" s="165"/>
      <c r="J479" s="165"/>
      <c r="K479" s="165"/>
      <c r="L479" s="165"/>
      <c r="M479" s="165"/>
      <c r="N479" s="165"/>
      <c r="O479" s="165"/>
      <c r="P479" s="165"/>
      <c r="Q479" s="165"/>
      <c r="R479" s="165"/>
      <c r="S479" s="165"/>
      <c r="T479" s="165"/>
      <c r="U479" s="165"/>
      <c r="V479" s="165"/>
      <c r="W479" s="165"/>
    </row>
    <row r="480" spans="1:23" s="74" customFormat="1">
      <c r="A480" s="165" t="s">
        <v>1941</v>
      </c>
      <c r="B480" s="165" t="s">
        <v>626</v>
      </c>
      <c r="C480" s="316">
        <v>100.2</v>
      </c>
      <c r="D480" s="316">
        <v>100.25</v>
      </c>
      <c r="E480" s="316">
        <v>100.25</v>
      </c>
      <c r="F480" s="317">
        <v>-5.0000000000000001E-4</v>
      </c>
      <c r="G480" s="316">
        <v>110</v>
      </c>
      <c r="H480" s="316">
        <v>94.5</v>
      </c>
      <c r="I480" s="165"/>
      <c r="J480" s="165"/>
      <c r="K480" s="165"/>
      <c r="L480" s="165"/>
      <c r="M480" s="165"/>
      <c r="N480" s="165"/>
      <c r="O480" s="165"/>
      <c r="P480" s="165"/>
      <c r="Q480" s="165"/>
      <c r="R480" s="165"/>
      <c r="S480" s="165"/>
      <c r="T480" s="165"/>
      <c r="U480" s="165"/>
      <c r="V480" s="165"/>
      <c r="W480" s="165"/>
    </row>
    <row r="481" spans="1:23" s="74" customFormat="1">
      <c r="A481" s="165" t="s">
        <v>2125</v>
      </c>
      <c r="B481" s="165" t="s">
        <v>627</v>
      </c>
      <c r="C481" s="316"/>
      <c r="D481" s="316">
        <v>0</v>
      </c>
      <c r="E481" s="316">
        <v>0</v>
      </c>
      <c r="F481" s="317">
        <v>0</v>
      </c>
      <c r="G481" s="316">
        <v>0</v>
      </c>
      <c r="H481" s="316">
        <v>0</v>
      </c>
      <c r="I481" s="165"/>
      <c r="J481" s="165"/>
      <c r="K481" s="165"/>
      <c r="L481" s="165"/>
      <c r="M481" s="165"/>
      <c r="N481" s="165"/>
      <c r="O481" s="165"/>
      <c r="P481" s="165"/>
      <c r="Q481" s="165"/>
      <c r="R481" s="165"/>
      <c r="S481" s="165"/>
      <c r="T481" s="165"/>
      <c r="U481" s="165"/>
      <c r="V481" s="165"/>
      <c r="W481" s="165"/>
    </row>
    <row r="482" spans="1:23" s="74" customFormat="1">
      <c r="A482" s="165" t="s">
        <v>1942</v>
      </c>
      <c r="B482" s="165" t="s">
        <v>628</v>
      </c>
      <c r="C482" s="316">
        <v>471</v>
      </c>
      <c r="D482" s="316">
        <v>471.53</v>
      </c>
      <c r="E482" s="316">
        <v>471.5</v>
      </c>
      <c r="F482" s="317">
        <v>-1.1000000000000001E-3</v>
      </c>
      <c r="G482" s="316">
        <v>499.98</v>
      </c>
      <c r="H482" s="316">
        <v>320.10000000000002</v>
      </c>
      <c r="I482" s="165"/>
      <c r="J482" s="165"/>
      <c r="K482" s="165"/>
      <c r="L482" s="165"/>
      <c r="M482" s="165"/>
      <c r="N482" s="165"/>
      <c r="O482" s="165"/>
      <c r="P482" s="165"/>
      <c r="Q482" s="165"/>
      <c r="R482" s="165"/>
      <c r="S482" s="165"/>
      <c r="T482" s="165"/>
      <c r="U482" s="165"/>
      <c r="V482" s="165"/>
      <c r="W482" s="165"/>
    </row>
    <row r="483" spans="1:23" s="74" customFormat="1">
      <c r="A483" s="165" t="s">
        <v>1890</v>
      </c>
      <c r="B483" s="165" t="s">
        <v>629</v>
      </c>
      <c r="C483" s="316">
        <v>146.5</v>
      </c>
      <c r="D483" s="316">
        <v>147.4</v>
      </c>
      <c r="E483" s="316">
        <v>147.4</v>
      </c>
      <c r="F483" s="317">
        <v>-6.1000000000000004E-3</v>
      </c>
      <c r="G483" s="316">
        <v>153.91999999999999</v>
      </c>
      <c r="H483" s="316">
        <v>74.650000000000006</v>
      </c>
      <c r="I483" s="165"/>
      <c r="J483" s="165"/>
      <c r="K483" s="165"/>
      <c r="L483" s="165"/>
      <c r="M483" s="165"/>
      <c r="N483" s="165"/>
      <c r="O483" s="165"/>
      <c r="P483" s="165"/>
      <c r="Q483" s="165"/>
      <c r="R483" s="165"/>
      <c r="S483" s="165"/>
      <c r="T483" s="165"/>
      <c r="U483" s="165"/>
      <c r="V483" s="165"/>
      <c r="W483" s="165"/>
    </row>
    <row r="484" spans="1:23" s="74" customFormat="1">
      <c r="A484" s="165" t="s">
        <v>1943</v>
      </c>
      <c r="B484" s="165" t="s">
        <v>630</v>
      </c>
      <c r="C484" s="316">
        <v>102.99</v>
      </c>
      <c r="D484" s="316">
        <v>103.09</v>
      </c>
      <c r="E484" s="316">
        <v>103</v>
      </c>
      <c r="F484" s="317">
        <v>-1E-3</v>
      </c>
      <c r="G484" s="316">
        <v>122.9</v>
      </c>
      <c r="H484" s="316">
        <v>79.03</v>
      </c>
      <c r="I484" s="165"/>
      <c r="J484" s="165"/>
      <c r="K484" s="165"/>
      <c r="L484" s="165"/>
      <c r="M484" s="165"/>
      <c r="N484" s="165"/>
      <c r="O484" s="165"/>
      <c r="P484" s="165"/>
      <c r="Q484" s="165"/>
      <c r="R484" s="165"/>
      <c r="S484" s="165"/>
      <c r="T484" s="165"/>
      <c r="U484" s="165"/>
      <c r="V484" s="165"/>
      <c r="W484" s="165"/>
    </row>
    <row r="485" spans="1:23" s="74" customFormat="1">
      <c r="A485" s="165" t="s">
        <v>1944</v>
      </c>
      <c r="B485" s="165" t="s">
        <v>631</v>
      </c>
      <c r="C485" s="316">
        <v>216.53</v>
      </c>
      <c r="D485" s="316">
        <v>216.1</v>
      </c>
      <c r="E485" s="316">
        <v>215.2</v>
      </c>
      <c r="F485" s="317">
        <v>2E-3</v>
      </c>
      <c r="G485" s="316">
        <v>296.97000000000003</v>
      </c>
      <c r="H485" s="316">
        <v>142.5</v>
      </c>
      <c r="I485" s="165"/>
      <c r="J485" s="165"/>
      <c r="K485" s="165"/>
      <c r="L485" s="165"/>
      <c r="M485" s="165"/>
      <c r="N485" s="165"/>
      <c r="O485" s="165"/>
      <c r="P485" s="165"/>
      <c r="Q485" s="165"/>
      <c r="R485" s="165"/>
      <c r="S485" s="165"/>
      <c r="T485" s="165"/>
      <c r="U485" s="165"/>
      <c r="V485" s="165"/>
      <c r="W485" s="165"/>
    </row>
    <row r="486" spans="1:23" s="74" customFormat="1">
      <c r="A486" s="165" t="s">
        <v>1945</v>
      </c>
      <c r="B486" s="165" t="s">
        <v>632</v>
      </c>
      <c r="C486" s="316">
        <v>102</v>
      </c>
      <c r="D486" s="316">
        <v>101.99</v>
      </c>
      <c r="E486" s="316">
        <v>102.2</v>
      </c>
      <c r="F486" s="317">
        <v>1E-4</v>
      </c>
      <c r="G486" s="316">
        <v>128.81</v>
      </c>
      <c r="H486" s="316">
        <v>70</v>
      </c>
      <c r="I486" s="165"/>
      <c r="J486" s="165"/>
      <c r="K486" s="165"/>
      <c r="L486" s="165"/>
      <c r="M486" s="165"/>
      <c r="N486" s="165"/>
      <c r="O486" s="165"/>
      <c r="P486" s="165"/>
      <c r="Q486" s="165"/>
      <c r="R486" s="165"/>
      <c r="S486" s="165"/>
      <c r="T486" s="165"/>
      <c r="U486" s="165"/>
      <c r="V486" s="165"/>
      <c r="W486" s="165"/>
    </row>
    <row r="487" spans="1:23" s="74" customFormat="1">
      <c r="A487" s="165" t="s">
        <v>1946</v>
      </c>
      <c r="B487" s="165" t="s">
        <v>633</v>
      </c>
      <c r="C487" s="316">
        <v>93.69</v>
      </c>
      <c r="D487" s="316">
        <v>91.92</v>
      </c>
      <c r="E487" s="316">
        <v>91.92</v>
      </c>
      <c r="F487" s="317">
        <v>1.9300000000000001E-2</v>
      </c>
      <c r="G487" s="316">
        <v>118.35</v>
      </c>
      <c r="H487" s="316">
        <v>49.45</v>
      </c>
      <c r="I487" s="165"/>
      <c r="J487" s="165"/>
      <c r="K487" s="165"/>
      <c r="L487" s="165"/>
      <c r="M487" s="165"/>
      <c r="N487" s="165"/>
      <c r="O487" s="165"/>
      <c r="P487" s="165"/>
      <c r="Q487" s="165"/>
      <c r="R487" s="165"/>
      <c r="S487" s="165"/>
      <c r="T487" s="165"/>
      <c r="U487" s="165"/>
      <c r="V487" s="165"/>
      <c r="W487" s="165"/>
    </row>
    <row r="488" spans="1:23" s="74" customFormat="1">
      <c r="A488" s="165" t="s">
        <v>1783</v>
      </c>
      <c r="B488" s="165" t="s">
        <v>634</v>
      </c>
      <c r="C488" s="316">
        <v>181.46</v>
      </c>
      <c r="D488" s="316">
        <v>181.58</v>
      </c>
      <c r="E488" s="316">
        <v>181.72</v>
      </c>
      <c r="F488" s="317">
        <v>-6.9999999999999999E-4</v>
      </c>
      <c r="G488" s="316">
        <v>191.89</v>
      </c>
      <c r="H488" s="316">
        <v>100.68</v>
      </c>
      <c r="I488" s="165"/>
      <c r="J488" s="165"/>
      <c r="K488" s="165"/>
      <c r="L488" s="165"/>
      <c r="M488" s="165"/>
      <c r="N488" s="165"/>
      <c r="O488" s="165"/>
      <c r="P488" s="165"/>
      <c r="Q488" s="165"/>
      <c r="R488" s="165"/>
      <c r="S488" s="165"/>
      <c r="T488" s="165"/>
      <c r="U488" s="165"/>
      <c r="V488" s="165"/>
      <c r="W488" s="165"/>
    </row>
    <row r="489" spans="1:23" s="74" customFormat="1">
      <c r="A489" s="165" t="s">
        <v>1947</v>
      </c>
      <c r="B489" s="165" t="s">
        <v>635</v>
      </c>
      <c r="C489" s="316">
        <v>227.5</v>
      </c>
      <c r="D489" s="316">
        <v>229.97</v>
      </c>
      <c r="E489" s="316">
        <v>229.97</v>
      </c>
      <c r="F489" s="317">
        <v>-1.0699999999999999E-2</v>
      </c>
      <c r="G489" s="316">
        <v>229.98</v>
      </c>
      <c r="H489" s="316">
        <v>156</v>
      </c>
      <c r="I489" s="165"/>
      <c r="J489" s="165"/>
      <c r="K489" s="165"/>
      <c r="L489" s="165"/>
      <c r="M489" s="165"/>
      <c r="N489" s="165"/>
      <c r="O489" s="165"/>
      <c r="P489" s="165"/>
      <c r="Q489" s="165"/>
      <c r="R489" s="165"/>
      <c r="S489" s="165"/>
      <c r="T489" s="165"/>
      <c r="U489" s="165"/>
      <c r="V489" s="165"/>
      <c r="W489" s="165"/>
    </row>
    <row r="490" spans="1:23" s="74" customFormat="1">
      <c r="A490" s="165" t="s">
        <v>1948</v>
      </c>
      <c r="B490" s="165" t="s">
        <v>636</v>
      </c>
      <c r="C490" s="316">
        <v>148.12</v>
      </c>
      <c r="D490" s="316">
        <v>149.93</v>
      </c>
      <c r="E490" s="316">
        <v>150</v>
      </c>
      <c r="F490" s="317">
        <v>-1.21E-2</v>
      </c>
      <c r="G490" s="316">
        <v>209.3</v>
      </c>
      <c r="H490" s="316">
        <v>103.65</v>
      </c>
      <c r="I490" s="165"/>
      <c r="J490" s="165"/>
      <c r="K490" s="165"/>
      <c r="L490" s="165"/>
      <c r="M490" s="165"/>
      <c r="N490" s="165"/>
      <c r="O490" s="165"/>
      <c r="P490" s="165"/>
      <c r="Q490" s="165"/>
      <c r="R490" s="165"/>
      <c r="S490" s="165"/>
      <c r="T490" s="165"/>
      <c r="U490" s="165"/>
      <c r="V490" s="165"/>
      <c r="W490" s="165"/>
    </row>
    <row r="491" spans="1:23" s="74" customFormat="1">
      <c r="A491" s="165" t="s">
        <v>1949</v>
      </c>
      <c r="B491" s="165" t="s">
        <v>637</v>
      </c>
      <c r="C491" s="316">
        <v>129.75</v>
      </c>
      <c r="D491" s="316">
        <v>129.75</v>
      </c>
      <c r="E491" s="316">
        <v>129.91999999999999</v>
      </c>
      <c r="F491" s="317">
        <v>0</v>
      </c>
      <c r="G491" s="316">
        <v>135.63</v>
      </c>
      <c r="H491" s="316">
        <v>77.55</v>
      </c>
      <c r="I491" s="165"/>
      <c r="J491" s="165"/>
      <c r="K491" s="165"/>
      <c r="L491" s="165"/>
      <c r="M491" s="165"/>
      <c r="N491" s="165"/>
      <c r="O491" s="165"/>
      <c r="P491" s="165"/>
      <c r="Q491" s="165"/>
      <c r="R491" s="165"/>
      <c r="S491" s="165"/>
      <c r="T491" s="165"/>
      <c r="U491" s="165"/>
      <c r="V491" s="165"/>
      <c r="W491" s="165"/>
    </row>
    <row r="492" spans="1:23" s="74" customFormat="1">
      <c r="A492" s="165" t="s">
        <v>1784</v>
      </c>
      <c r="B492" s="165" t="s">
        <v>638</v>
      </c>
      <c r="C492" s="316">
        <v>119.88</v>
      </c>
      <c r="D492" s="316">
        <v>119.87</v>
      </c>
      <c r="E492" s="316">
        <v>120</v>
      </c>
      <c r="F492" s="317">
        <v>1E-4</v>
      </c>
      <c r="G492" s="316">
        <v>132.56</v>
      </c>
      <c r="H492" s="316">
        <v>68.739999999999995</v>
      </c>
      <c r="I492" s="165"/>
      <c r="J492" s="165"/>
      <c r="K492" s="165"/>
      <c r="L492" s="165"/>
      <c r="M492" s="165"/>
      <c r="N492" s="165"/>
      <c r="O492" s="165"/>
      <c r="P492" s="165"/>
      <c r="Q492" s="165"/>
      <c r="R492" s="165"/>
      <c r="S492" s="165"/>
      <c r="T492" s="165"/>
      <c r="U492" s="165"/>
      <c r="V492" s="165"/>
      <c r="W492" s="165"/>
    </row>
    <row r="493" spans="1:23" s="74" customFormat="1">
      <c r="A493" s="165" t="s">
        <v>1950</v>
      </c>
      <c r="B493" s="165" t="s">
        <v>639</v>
      </c>
      <c r="C493" s="316">
        <v>223.9</v>
      </c>
      <c r="D493" s="316">
        <v>223.9</v>
      </c>
      <c r="E493" s="316">
        <v>223.9</v>
      </c>
      <c r="F493" s="317">
        <v>0</v>
      </c>
      <c r="G493" s="316">
        <v>255.55</v>
      </c>
      <c r="H493" s="316">
        <v>150</v>
      </c>
      <c r="I493" s="165"/>
      <c r="J493" s="165"/>
      <c r="K493" s="165"/>
      <c r="L493" s="165"/>
      <c r="M493" s="165"/>
      <c r="N493" s="165"/>
      <c r="O493" s="165"/>
      <c r="P493" s="165"/>
      <c r="Q493" s="165"/>
      <c r="R493" s="165"/>
      <c r="S493" s="165"/>
      <c r="T493" s="165"/>
      <c r="U493" s="165"/>
      <c r="V493" s="165"/>
      <c r="W493" s="165"/>
    </row>
    <row r="494" spans="1:23" s="74" customFormat="1">
      <c r="A494" s="165" t="s">
        <v>1951</v>
      </c>
      <c r="B494" s="165" t="s">
        <v>640</v>
      </c>
      <c r="C494" s="316">
        <v>85.01</v>
      </c>
      <c r="D494" s="316">
        <v>86.36</v>
      </c>
      <c r="E494" s="316">
        <v>88</v>
      </c>
      <c r="F494" s="317">
        <v>-1.5599999999999999E-2</v>
      </c>
      <c r="G494" s="316">
        <v>89.87</v>
      </c>
      <c r="H494" s="316">
        <v>85</v>
      </c>
      <c r="I494" s="165"/>
      <c r="J494" s="165"/>
      <c r="K494" s="165"/>
      <c r="L494" s="165"/>
      <c r="M494" s="165"/>
      <c r="N494" s="165"/>
      <c r="O494" s="165"/>
      <c r="P494" s="165"/>
      <c r="Q494" s="165"/>
      <c r="R494" s="165"/>
      <c r="S494" s="165"/>
      <c r="T494" s="165"/>
      <c r="U494" s="165"/>
      <c r="V494" s="165"/>
      <c r="W494" s="165"/>
    </row>
    <row r="495" spans="1:23" s="74" customFormat="1">
      <c r="A495" s="165" t="s">
        <v>1952</v>
      </c>
      <c r="B495" s="165" t="s">
        <v>641</v>
      </c>
      <c r="C495" s="316">
        <v>88</v>
      </c>
      <c r="D495" s="316">
        <v>88</v>
      </c>
      <c r="E495" s="316">
        <v>0</v>
      </c>
      <c r="F495" s="317">
        <v>0</v>
      </c>
      <c r="G495" s="316">
        <v>145</v>
      </c>
      <c r="H495" s="316">
        <v>63</v>
      </c>
      <c r="I495" s="165"/>
      <c r="J495" s="165"/>
      <c r="K495" s="165"/>
      <c r="L495" s="165"/>
      <c r="M495" s="165"/>
      <c r="N495" s="165"/>
      <c r="O495" s="165"/>
      <c r="P495" s="165"/>
      <c r="Q495" s="165"/>
      <c r="R495" s="165"/>
      <c r="S495" s="165"/>
      <c r="T495" s="165"/>
      <c r="U495" s="165"/>
      <c r="V495" s="165"/>
      <c r="W495" s="165"/>
    </row>
    <row r="496" spans="1:23" s="74" customFormat="1">
      <c r="A496" s="165" t="s">
        <v>1953</v>
      </c>
      <c r="B496" s="165" t="s">
        <v>642</v>
      </c>
      <c r="C496" s="316">
        <v>1.5</v>
      </c>
      <c r="D496" s="316">
        <v>1.53</v>
      </c>
      <c r="E496" s="316">
        <v>1.51</v>
      </c>
      <c r="F496" s="317">
        <v>-1.9599999999999999E-2</v>
      </c>
      <c r="G496" s="316">
        <v>8.01</v>
      </c>
      <c r="H496" s="316">
        <v>1.44</v>
      </c>
      <c r="I496" s="165"/>
      <c r="J496" s="165"/>
      <c r="K496" s="165"/>
      <c r="L496" s="165"/>
      <c r="M496" s="165"/>
      <c r="N496" s="165"/>
      <c r="O496" s="165"/>
      <c r="P496" s="165"/>
      <c r="Q496" s="165"/>
      <c r="R496" s="165"/>
      <c r="S496" s="165"/>
      <c r="T496" s="165"/>
      <c r="U496" s="165"/>
      <c r="V496" s="165"/>
      <c r="W496" s="165"/>
    </row>
    <row r="497" spans="1:23" s="74" customFormat="1">
      <c r="A497" s="165" t="s">
        <v>1954</v>
      </c>
      <c r="B497" s="165" t="s">
        <v>643</v>
      </c>
      <c r="C497" s="316">
        <v>95.95</v>
      </c>
      <c r="D497" s="316">
        <v>96.92</v>
      </c>
      <c r="E497" s="316">
        <v>96.92</v>
      </c>
      <c r="F497" s="317">
        <v>-0.01</v>
      </c>
      <c r="G497" s="316">
        <v>125.93</v>
      </c>
      <c r="H497" s="316">
        <v>52.5</v>
      </c>
      <c r="I497" s="165"/>
      <c r="J497" s="165"/>
      <c r="K497" s="165"/>
      <c r="L497" s="165"/>
      <c r="M497" s="165"/>
      <c r="N497" s="165"/>
      <c r="O497" s="165"/>
      <c r="P497" s="165"/>
      <c r="Q497" s="165"/>
      <c r="R497" s="165"/>
      <c r="S497" s="165"/>
      <c r="T497" s="165"/>
      <c r="U497" s="165"/>
      <c r="V497" s="165"/>
      <c r="W497" s="165"/>
    </row>
    <row r="498" spans="1:23" s="74" customFormat="1">
      <c r="A498" s="165" t="s">
        <v>1955</v>
      </c>
      <c r="B498" s="165" t="s">
        <v>644</v>
      </c>
      <c r="C498" s="316">
        <v>124.85</v>
      </c>
      <c r="D498" s="316">
        <v>125.85</v>
      </c>
      <c r="E498" s="316">
        <v>125.95</v>
      </c>
      <c r="F498" s="317">
        <v>-7.9000000000000008E-3</v>
      </c>
      <c r="G498" s="316">
        <v>180</v>
      </c>
      <c r="H498" s="316">
        <v>79.5</v>
      </c>
      <c r="I498" s="165"/>
      <c r="J498" s="165"/>
      <c r="K498" s="165"/>
      <c r="L498" s="165"/>
      <c r="M498" s="165"/>
      <c r="N498" s="165"/>
      <c r="O498" s="165"/>
      <c r="P498" s="165"/>
      <c r="Q498" s="165"/>
      <c r="R498" s="165"/>
      <c r="S498" s="165"/>
      <c r="T498" s="165"/>
      <c r="U498" s="165"/>
      <c r="V498" s="165"/>
      <c r="W498" s="165"/>
    </row>
    <row r="499" spans="1:23" s="74" customFormat="1">
      <c r="A499" s="165" t="s">
        <v>1956</v>
      </c>
      <c r="B499" s="165" t="s">
        <v>645</v>
      </c>
      <c r="C499" s="316">
        <v>159</v>
      </c>
      <c r="D499" s="316">
        <v>159</v>
      </c>
      <c r="E499" s="316">
        <v>159.99</v>
      </c>
      <c r="F499" s="317">
        <v>0</v>
      </c>
      <c r="G499" s="316">
        <v>169</v>
      </c>
      <c r="H499" s="316">
        <v>106.5</v>
      </c>
      <c r="I499" s="165"/>
      <c r="J499" s="165"/>
      <c r="K499" s="165"/>
      <c r="L499" s="165"/>
      <c r="M499" s="165"/>
      <c r="N499" s="165"/>
      <c r="O499" s="165"/>
      <c r="P499" s="165"/>
      <c r="Q499" s="165"/>
      <c r="R499" s="165"/>
      <c r="S499" s="165"/>
      <c r="T499" s="165"/>
      <c r="U499" s="165"/>
      <c r="V499" s="165"/>
      <c r="W499" s="165"/>
    </row>
    <row r="500" spans="1:23" s="74" customFormat="1">
      <c r="A500" s="165" t="s">
        <v>1957</v>
      </c>
      <c r="B500" s="165" t="s">
        <v>646</v>
      </c>
      <c r="C500" s="316">
        <v>1025</v>
      </c>
      <c r="D500" s="316">
        <v>1025</v>
      </c>
      <c r="E500" s="316">
        <v>0</v>
      </c>
      <c r="F500" s="317">
        <v>0</v>
      </c>
      <c r="G500" s="316">
        <v>1025</v>
      </c>
      <c r="H500" s="316">
        <v>650</v>
      </c>
      <c r="I500" s="165"/>
      <c r="J500" s="165"/>
      <c r="K500" s="165"/>
      <c r="L500" s="165"/>
      <c r="M500" s="165"/>
      <c r="N500" s="165"/>
      <c r="O500" s="165"/>
      <c r="P500" s="165"/>
      <c r="Q500" s="165"/>
      <c r="R500" s="165"/>
      <c r="S500" s="165"/>
      <c r="T500" s="165"/>
      <c r="U500" s="165"/>
      <c r="V500" s="165"/>
      <c r="W500" s="165"/>
    </row>
    <row r="501" spans="1:23" s="74" customFormat="1">
      <c r="A501" s="165" t="s">
        <v>2123</v>
      </c>
      <c r="B501" s="165" t="s">
        <v>1846</v>
      </c>
      <c r="C501" s="316">
        <v>95.01</v>
      </c>
      <c r="D501" s="316">
        <v>95.51</v>
      </c>
      <c r="E501" s="316">
        <v>95.49</v>
      </c>
      <c r="F501" s="317">
        <v>-5.1999999999999998E-3</v>
      </c>
      <c r="G501" s="316">
        <v>102</v>
      </c>
      <c r="H501" s="316">
        <v>94.77</v>
      </c>
      <c r="I501" s="165"/>
      <c r="J501" s="165"/>
      <c r="K501" s="165"/>
      <c r="L501" s="165"/>
      <c r="M501" s="165"/>
      <c r="N501" s="165"/>
      <c r="O501" s="165"/>
      <c r="P501" s="165"/>
      <c r="Q501" s="165"/>
      <c r="R501" s="165"/>
      <c r="S501" s="165"/>
      <c r="T501" s="165"/>
      <c r="U501" s="165"/>
      <c r="V501" s="165"/>
      <c r="W501" s="165"/>
    </row>
    <row r="502" spans="1:23" s="74" customFormat="1">
      <c r="A502" s="165" t="s">
        <v>1958</v>
      </c>
      <c r="B502" s="165" t="s">
        <v>648</v>
      </c>
      <c r="C502" s="316">
        <v>140.19999999999999</v>
      </c>
      <c r="D502" s="316">
        <v>140.44999999999999</v>
      </c>
      <c r="E502" s="316">
        <v>140.72</v>
      </c>
      <c r="F502" s="317">
        <v>-1.8E-3</v>
      </c>
      <c r="G502" s="316">
        <v>143.99</v>
      </c>
      <c r="H502" s="316">
        <v>79.22</v>
      </c>
      <c r="I502" s="165"/>
      <c r="J502" s="165"/>
      <c r="K502" s="165"/>
      <c r="L502" s="165"/>
      <c r="M502" s="165"/>
      <c r="N502" s="165"/>
      <c r="O502" s="165"/>
      <c r="P502" s="165"/>
      <c r="Q502" s="165"/>
      <c r="R502" s="165"/>
      <c r="S502" s="165"/>
      <c r="T502" s="165"/>
      <c r="U502" s="165"/>
      <c r="V502" s="165"/>
      <c r="W502" s="165"/>
    </row>
    <row r="503" spans="1:23" s="74" customFormat="1">
      <c r="A503" s="165" t="s">
        <v>1959</v>
      </c>
      <c r="B503" s="165" t="s">
        <v>649</v>
      </c>
      <c r="C503" s="316">
        <v>97.51</v>
      </c>
      <c r="D503" s="316">
        <v>97.5</v>
      </c>
      <c r="E503" s="316">
        <v>97.51</v>
      </c>
      <c r="F503" s="317">
        <v>1E-4</v>
      </c>
      <c r="G503" s="316">
        <v>113.2</v>
      </c>
      <c r="H503" s="316">
        <v>79.459999999999994</v>
      </c>
      <c r="I503" s="165"/>
      <c r="J503" s="165"/>
      <c r="K503" s="165"/>
      <c r="L503" s="165"/>
      <c r="M503" s="165"/>
      <c r="N503" s="165"/>
      <c r="O503" s="165"/>
      <c r="P503" s="165"/>
      <c r="Q503" s="165"/>
      <c r="R503" s="165"/>
      <c r="S503" s="165"/>
      <c r="T503" s="165"/>
      <c r="U503" s="165"/>
      <c r="V503" s="165"/>
      <c r="W503" s="165"/>
    </row>
    <row r="504" spans="1:23" s="74" customFormat="1">
      <c r="A504" s="165" t="s">
        <v>1960</v>
      </c>
      <c r="B504" s="165" t="s">
        <v>650</v>
      </c>
      <c r="C504" s="316">
        <v>0</v>
      </c>
      <c r="D504" s="316">
        <v>331.73</v>
      </c>
      <c r="E504" s="316">
        <v>0</v>
      </c>
      <c r="F504" s="317">
        <v>-1</v>
      </c>
      <c r="G504" s="316">
        <v>486.36</v>
      </c>
      <c r="H504" s="316">
        <v>100</v>
      </c>
      <c r="I504" s="165"/>
      <c r="J504" s="165"/>
      <c r="K504" s="165"/>
      <c r="L504" s="165"/>
      <c r="M504" s="165"/>
      <c r="N504" s="165"/>
      <c r="O504" s="165"/>
      <c r="P504" s="165"/>
      <c r="Q504" s="165"/>
      <c r="R504" s="165"/>
      <c r="S504" s="165"/>
      <c r="T504" s="165"/>
      <c r="U504" s="165"/>
      <c r="V504" s="165"/>
      <c r="W504" s="165"/>
    </row>
    <row r="505" spans="1:23" s="74" customFormat="1">
      <c r="A505" s="165" t="s">
        <v>1961</v>
      </c>
      <c r="B505" s="165" t="s">
        <v>651</v>
      </c>
      <c r="C505" s="316">
        <v>71.94</v>
      </c>
      <c r="D505" s="316">
        <v>72.099999999999994</v>
      </c>
      <c r="E505" s="316">
        <v>72.989999999999995</v>
      </c>
      <c r="F505" s="317">
        <v>-2.2000000000000001E-3</v>
      </c>
      <c r="G505" s="316">
        <v>107.98</v>
      </c>
      <c r="H505" s="316">
        <v>51</v>
      </c>
      <c r="I505" s="165"/>
      <c r="J505" s="165"/>
      <c r="K505" s="165"/>
      <c r="L505" s="165"/>
      <c r="M505" s="165"/>
      <c r="N505" s="165"/>
      <c r="O505" s="165"/>
      <c r="P505" s="165"/>
      <c r="Q505" s="165"/>
      <c r="R505" s="165"/>
      <c r="S505" s="165"/>
      <c r="T505" s="165"/>
      <c r="U505" s="165"/>
      <c r="V505" s="165"/>
      <c r="W505" s="165"/>
    </row>
    <row r="506" spans="1:23" s="74" customFormat="1">
      <c r="A506" s="165" t="s">
        <v>1962</v>
      </c>
      <c r="B506" s="165" t="s">
        <v>652</v>
      </c>
      <c r="C506" s="316">
        <v>97.98</v>
      </c>
      <c r="D506" s="316">
        <v>98.54</v>
      </c>
      <c r="E506" s="316">
        <v>98.2</v>
      </c>
      <c r="F506" s="317">
        <v>-5.7000000000000002E-3</v>
      </c>
      <c r="G506" s="316">
        <v>122.38</v>
      </c>
      <c r="H506" s="316">
        <v>65.59</v>
      </c>
      <c r="I506" s="165"/>
      <c r="J506" s="165"/>
      <c r="K506" s="165"/>
      <c r="L506" s="165"/>
      <c r="M506" s="165"/>
      <c r="N506" s="165"/>
      <c r="O506" s="165"/>
      <c r="P506" s="165"/>
      <c r="Q506" s="165"/>
      <c r="R506" s="165"/>
      <c r="S506" s="165"/>
      <c r="T506" s="165"/>
      <c r="U506" s="165"/>
      <c r="V506" s="165"/>
      <c r="W506" s="165"/>
    </row>
    <row r="507" spans="1:23" s="74" customFormat="1">
      <c r="A507" s="165" t="s">
        <v>1963</v>
      </c>
      <c r="B507" s="165" t="s">
        <v>653</v>
      </c>
      <c r="C507" s="316">
        <v>101.82</v>
      </c>
      <c r="D507" s="316">
        <v>101.6</v>
      </c>
      <c r="E507" s="316">
        <v>102.78</v>
      </c>
      <c r="F507" s="317">
        <v>2.2000000000000001E-3</v>
      </c>
      <c r="G507" s="316">
        <v>144.99</v>
      </c>
      <c r="H507" s="316">
        <v>70</v>
      </c>
      <c r="I507" s="165"/>
      <c r="J507" s="165"/>
      <c r="K507" s="165"/>
      <c r="L507" s="165"/>
      <c r="M507" s="165"/>
      <c r="N507" s="165"/>
      <c r="O507" s="165"/>
      <c r="P507" s="165"/>
      <c r="Q507" s="165"/>
      <c r="R507" s="165"/>
      <c r="S507" s="165"/>
      <c r="T507" s="165"/>
      <c r="U507" s="165"/>
      <c r="V507" s="165"/>
      <c r="W507" s="165"/>
    </row>
    <row r="508" spans="1:23" s="74" customFormat="1">
      <c r="A508" s="165" t="s">
        <v>1964</v>
      </c>
      <c r="B508" s="165" t="s">
        <v>654</v>
      </c>
      <c r="C508" s="316">
        <v>13.8</v>
      </c>
      <c r="D508" s="316">
        <v>13.01</v>
      </c>
      <c r="E508" s="316">
        <v>13.84</v>
      </c>
      <c r="F508" s="317">
        <v>6.0699999999999997E-2</v>
      </c>
      <c r="G508" s="316">
        <v>19.2</v>
      </c>
      <c r="H508" s="316">
        <v>10.01</v>
      </c>
      <c r="I508" s="165"/>
      <c r="J508" s="165"/>
      <c r="K508" s="165"/>
      <c r="L508" s="165"/>
      <c r="M508" s="165"/>
      <c r="N508" s="165"/>
      <c r="O508" s="165"/>
      <c r="P508" s="165"/>
      <c r="Q508" s="165"/>
      <c r="R508" s="165"/>
      <c r="S508" s="165"/>
      <c r="T508" s="165"/>
      <c r="U508" s="165"/>
      <c r="V508" s="165"/>
      <c r="W508" s="165"/>
    </row>
    <row r="509" spans="1:23" s="74" customFormat="1">
      <c r="A509" s="165" t="s">
        <v>1965</v>
      </c>
      <c r="B509" s="165" t="s">
        <v>655</v>
      </c>
      <c r="C509" s="316">
        <v>87.92</v>
      </c>
      <c r="D509" s="316">
        <v>88.53</v>
      </c>
      <c r="E509" s="316">
        <v>88.55</v>
      </c>
      <c r="F509" s="317">
        <v>-6.8999999999999999E-3</v>
      </c>
      <c r="G509" s="316">
        <v>107.98</v>
      </c>
      <c r="H509" s="316">
        <v>63.5</v>
      </c>
      <c r="I509" s="165"/>
      <c r="J509" s="165"/>
      <c r="K509" s="165"/>
      <c r="L509" s="165"/>
      <c r="M509" s="165"/>
      <c r="N509" s="165"/>
      <c r="O509" s="165"/>
      <c r="P509" s="165"/>
      <c r="Q509" s="165"/>
      <c r="R509" s="165"/>
      <c r="S509" s="165"/>
      <c r="T509" s="165"/>
      <c r="U509" s="165"/>
      <c r="V509" s="165"/>
      <c r="W509" s="165"/>
    </row>
    <row r="510" spans="1:23" s="74" customFormat="1">
      <c r="A510" s="165" t="s">
        <v>1966</v>
      </c>
      <c r="B510" s="165" t="s">
        <v>656</v>
      </c>
      <c r="C510" s="316">
        <v>111.06</v>
      </c>
      <c r="D510" s="316">
        <v>112.66</v>
      </c>
      <c r="E510" s="316">
        <v>112.01</v>
      </c>
      <c r="F510" s="317">
        <v>-1.4200000000000001E-2</v>
      </c>
      <c r="G510" s="316">
        <v>121</v>
      </c>
      <c r="H510" s="316">
        <v>82.5</v>
      </c>
      <c r="I510" s="165"/>
      <c r="J510" s="165"/>
      <c r="K510" s="165"/>
      <c r="L510" s="165"/>
      <c r="M510" s="165"/>
      <c r="N510" s="165"/>
      <c r="O510" s="165"/>
      <c r="P510" s="165"/>
      <c r="Q510" s="165"/>
      <c r="R510" s="165"/>
      <c r="S510" s="165"/>
      <c r="T510" s="165"/>
      <c r="U510" s="165"/>
      <c r="V510" s="165"/>
      <c r="W510" s="165"/>
    </row>
    <row r="511" spans="1:23" s="74" customFormat="1">
      <c r="A511" s="165" t="s">
        <v>1967</v>
      </c>
      <c r="B511" s="165" t="s">
        <v>657</v>
      </c>
      <c r="C511" s="316">
        <v>111.24</v>
      </c>
      <c r="D511" s="316">
        <v>111.69</v>
      </c>
      <c r="E511" s="316">
        <v>111.7</v>
      </c>
      <c r="F511" s="317">
        <v>-4.0000000000000001E-3</v>
      </c>
      <c r="G511" s="316">
        <v>120</v>
      </c>
      <c r="H511" s="316">
        <v>75.05</v>
      </c>
      <c r="I511" s="165"/>
      <c r="J511" s="165"/>
      <c r="K511" s="165"/>
      <c r="L511" s="165"/>
      <c r="M511" s="165"/>
      <c r="N511" s="165"/>
      <c r="O511" s="165"/>
      <c r="P511" s="165"/>
      <c r="Q511" s="165"/>
      <c r="R511" s="165"/>
      <c r="S511" s="165"/>
      <c r="T511" s="165"/>
      <c r="U511" s="165"/>
      <c r="V511" s="165"/>
      <c r="W511" s="165"/>
    </row>
    <row r="512" spans="1:23" s="74" customFormat="1">
      <c r="A512" s="165" t="s">
        <v>1968</v>
      </c>
      <c r="B512" s="165" t="s">
        <v>658</v>
      </c>
      <c r="C512" s="316">
        <v>3.43</v>
      </c>
      <c r="D512" s="316">
        <v>3.4</v>
      </c>
      <c r="E512" s="316">
        <v>3.41</v>
      </c>
      <c r="F512" s="317">
        <v>8.8000000000000005E-3</v>
      </c>
      <c r="G512" s="316">
        <v>6.49</v>
      </c>
      <c r="H512" s="316">
        <v>3.17</v>
      </c>
      <c r="I512" s="165"/>
      <c r="J512" s="165"/>
      <c r="K512" s="165"/>
      <c r="L512" s="165"/>
      <c r="M512" s="165"/>
      <c r="N512" s="165"/>
      <c r="O512" s="165"/>
      <c r="P512" s="165"/>
      <c r="Q512" s="165"/>
      <c r="R512" s="165"/>
      <c r="S512" s="165"/>
      <c r="T512" s="165"/>
      <c r="U512" s="165"/>
      <c r="V512" s="165"/>
      <c r="W512" s="165"/>
    </row>
    <row r="513" spans="1:23" s="74" customFormat="1">
      <c r="A513" s="165" t="s">
        <v>1969</v>
      </c>
      <c r="B513" s="165" t="s">
        <v>659</v>
      </c>
      <c r="C513" s="316">
        <v>159.5</v>
      </c>
      <c r="D513" s="316">
        <v>159.80000000000001</v>
      </c>
      <c r="E513" s="316">
        <v>160.03</v>
      </c>
      <c r="F513" s="317">
        <v>-1.9E-3</v>
      </c>
      <c r="G513" s="316">
        <v>186.88</v>
      </c>
      <c r="H513" s="316">
        <v>119.31</v>
      </c>
      <c r="I513" s="165"/>
      <c r="J513" s="165"/>
      <c r="K513" s="165"/>
      <c r="L513" s="165"/>
      <c r="M513" s="165"/>
      <c r="N513" s="165"/>
      <c r="O513" s="165"/>
      <c r="P513" s="165"/>
      <c r="Q513" s="165"/>
      <c r="R513" s="165"/>
      <c r="S513" s="165"/>
      <c r="T513" s="165"/>
      <c r="U513" s="165"/>
      <c r="V513" s="165"/>
      <c r="W513" s="165"/>
    </row>
    <row r="514" spans="1:23" s="74" customFormat="1">
      <c r="A514" s="165" t="s">
        <v>1970</v>
      </c>
      <c r="B514" s="165" t="s">
        <v>660</v>
      </c>
      <c r="C514" s="316">
        <v>97.81</v>
      </c>
      <c r="D514" s="316">
        <v>98.16</v>
      </c>
      <c r="E514" s="316">
        <v>98.01</v>
      </c>
      <c r="F514" s="317">
        <v>-3.5999999999999999E-3</v>
      </c>
      <c r="G514" s="316">
        <v>105</v>
      </c>
      <c r="H514" s="316">
        <v>80</v>
      </c>
      <c r="I514" s="165"/>
      <c r="J514" s="165"/>
      <c r="K514" s="165"/>
      <c r="L514" s="165"/>
      <c r="M514" s="165"/>
      <c r="N514" s="165"/>
      <c r="O514" s="165"/>
      <c r="P514" s="165"/>
      <c r="Q514" s="165"/>
      <c r="R514" s="165"/>
      <c r="S514" s="165"/>
      <c r="T514" s="165"/>
      <c r="U514" s="165"/>
      <c r="V514" s="165"/>
      <c r="W514" s="165"/>
    </row>
    <row r="515" spans="1:23" s="74" customFormat="1">
      <c r="A515" s="165" t="s">
        <v>1857</v>
      </c>
      <c r="B515" s="165" t="s">
        <v>661</v>
      </c>
      <c r="C515" s="316">
        <v>200</v>
      </c>
      <c r="D515" s="316">
        <v>200</v>
      </c>
      <c r="E515" s="316">
        <v>0</v>
      </c>
      <c r="F515" s="317">
        <v>0</v>
      </c>
      <c r="G515" s="316">
        <v>1287.5</v>
      </c>
      <c r="H515" s="316">
        <v>76</v>
      </c>
      <c r="I515" s="165"/>
      <c r="J515" s="165"/>
      <c r="K515" s="165"/>
      <c r="L515" s="165"/>
      <c r="M515" s="165"/>
      <c r="N515" s="165"/>
      <c r="O515" s="165"/>
      <c r="P515" s="165"/>
      <c r="Q515" s="165"/>
      <c r="R515" s="165"/>
      <c r="S515" s="165"/>
      <c r="T515" s="165"/>
      <c r="U515" s="165"/>
      <c r="V515" s="165"/>
      <c r="W515" s="165"/>
    </row>
    <row r="516" spans="1:23" s="74" customFormat="1">
      <c r="A516" s="165" t="s">
        <v>1971</v>
      </c>
      <c r="B516" s="165" t="s">
        <v>1701</v>
      </c>
      <c r="C516" s="316">
        <v>101</v>
      </c>
      <c r="D516" s="316">
        <v>101</v>
      </c>
      <c r="E516" s="316">
        <v>0</v>
      </c>
      <c r="F516" s="317">
        <v>0</v>
      </c>
      <c r="G516" s="316">
        <v>102</v>
      </c>
      <c r="H516" s="316">
        <v>92</v>
      </c>
      <c r="I516" s="165"/>
      <c r="J516" s="165"/>
      <c r="K516" s="165"/>
      <c r="L516" s="165"/>
      <c r="M516" s="165"/>
      <c r="N516" s="165"/>
      <c r="O516" s="165"/>
      <c r="P516" s="165"/>
      <c r="Q516" s="165"/>
      <c r="R516" s="165"/>
      <c r="S516" s="165"/>
      <c r="T516" s="165"/>
      <c r="U516" s="165"/>
      <c r="V516" s="165"/>
      <c r="W516" s="165"/>
    </row>
    <row r="517" spans="1:23" s="74" customFormat="1">
      <c r="A517" s="165" t="s">
        <v>1972</v>
      </c>
      <c r="B517" s="165" t="s">
        <v>662</v>
      </c>
      <c r="C517" s="316">
        <v>99.69</v>
      </c>
      <c r="D517" s="316">
        <v>99.82</v>
      </c>
      <c r="E517" s="316">
        <v>99.81</v>
      </c>
      <c r="F517" s="317">
        <v>-1.2999999999999999E-3</v>
      </c>
      <c r="G517" s="316">
        <v>112.5</v>
      </c>
      <c r="H517" s="316">
        <v>73.48</v>
      </c>
      <c r="I517" s="165"/>
      <c r="J517" s="165"/>
      <c r="K517" s="165"/>
      <c r="L517" s="165"/>
      <c r="M517" s="165"/>
      <c r="N517" s="165"/>
      <c r="O517" s="165"/>
      <c r="P517" s="165"/>
      <c r="Q517" s="165"/>
      <c r="R517" s="165"/>
      <c r="S517" s="165"/>
      <c r="T517" s="165"/>
      <c r="U517" s="165"/>
      <c r="V517" s="165"/>
      <c r="W517" s="165"/>
    </row>
    <row r="518" spans="1:23" s="74" customFormat="1">
      <c r="A518" s="165" t="s">
        <v>16701</v>
      </c>
      <c r="B518" s="165" t="s">
        <v>663</v>
      </c>
      <c r="C518" s="316">
        <v>32</v>
      </c>
      <c r="D518" s="316">
        <v>31.81</v>
      </c>
      <c r="E518" s="316">
        <v>32.19</v>
      </c>
      <c r="F518" s="317">
        <v>6.0000000000000001E-3</v>
      </c>
      <c r="G518" s="316">
        <v>112</v>
      </c>
      <c r="H518" s="316">
        <v>27.9</v>
      </c>
      <c r="I518" s="165"/>
      <c r="J518" s="165"/>
      <c r="K518" s="165"/>
      <c r="L518" s="165"/>
      <c r="M518" s="165"/>
      <c r="N518" s="165"/>
      <c r="O518" s="165"/>
      <c r="P518" s="165"/>
      <c r="Q518" s="165"/>
      <c r="R518" s="165"/>
      <c r="S518" s="165"/>
      <c r="T518" s="165"/>
      <c r="U518" s="165"/>
      <c r="V518" s="165"/>
      <c r="W518" s="165"/>
    </row>
    <row r="519" spans="1:23" s="74" customFormat="1">
      <c r="A519" s="165" t="s">
        <v>16701</v>
      </c>
      <c r="B519" s="165" t="s">
        <v>664</v>
      </c>
      <c r="C519" s="316">
        <v>109</v>
      </c>
      <c r="D519" s="316">
        <v>104.2</v>
      </c>
      <c r="E519" s="316">
        <v>0</v>
      </c>
      <c r="F519" s="317">
        <v>4.5999999999999999E-2</v>
      </c>
      <c r="G519" s="316">
        <v>125</v>
      </c>
      <c r="H519" s="316">
        <v>92.5</v>
      </c>
      <c r="I519" s="165"/>
      <c r="J519" s="165"/>
      <c r="K519" s="165"/>
      <c r="L519" s="165"/>
      <c r="M519" s="165"/>
      <c r="N519" s="165"/>
      <c r="O519" s="165"/>
      <c r="P519" s="165"/>
      <c r="Q519" s="165"/>
      <c r="R519" s="165"/>
      <c r="S519" s="165"/>
      <c r="T519" s="165"/>
      <c r="U519" s="165"/>
      <c r="V519" s="165"/>
      <c r="W519" s="165"/>
    </row>
    <row r="520" spans="1:23" s="74" customFormat="1">
      <c r="A520" s="165" t="s">
        <v>1973</v>
      </c>
      <c r="B520" s="165" t="s">
        <v>665</v>
      </c>
      <c r="C520" s="316">
        <v>99.52</v>
      </c>
      <c r="D520" s="316">
        <v>99.52</v>
      </c>
      <c r="E520" s="316">
        <v>100</v>
      </c>
      <c r="F520" s="317">
        <v>0</v>
      </c>
      <c r="G520" s="316">
        <v>116.5</v>
      </c>
      <c r="H520" s="316">
        <v>86</v>
      </c>
      <c r="I520" s="165"/>
      <c r="J520" s="165"/>
      <c r="K520" s="165"/>
      <c r="L520" s="165"/>
      <c r="M520" s="165"/>
      <c r="N520" s="165"/>
      <c r="O520" s="165"/>
      <c r="P520" s="165"/>
      <c r="Q520" s="165"/>
      <c r="R520" s="165"/>
      <c r="S520" s="165"/>
      <c r="T520" s="165"/>
      <c r="U520" s="165"/>
      <c r="V520" s="165"/>
      <c r="W520" s="165"/>
    </row>
    <row r="521" spans="1:23" s="74" customFormat="1">
      <c r="A521" s="165" t="s">
        <v>1974</v>
      </c>
      <c r="B521" s="165" t="s">
        <v>666</v>
      </c>
      <c r="C521" s="316">
        <v>117.5</v>
      </c>
      <c r="D521" s="316">
        <v>119.36</v>
      </c>
      <c r="E521" s="316">
        <v>119.35</v>
      </c>
      <c r="F521" s="317">
        <v>-1.5599999999999999E-2</v>
      </c>
      <c r="G521" s="316">
        <v>139.07</v>
      </c>
      <c r="H521" s="316">
        <v>67.44</v>
      </c>
      <c r="I521" s="165"/>
      <c r="J521" s="165"/>
      <c r="K521" s="165"/>
      <c r="L521" s="165"/>
      <c r="M521" s="165"/>
      <c r="N521" s="165"/>
      <c r="O521" s="165"/>
      <c r="P521" s="165"/>
      <c r="Q521" s="165"/>
      <c r="R521" s="165"/>
      <c r="S521" s="165"/>
      <c r="T521" s="165"/>
      <c r="U521" s="165"/>
      <c r="V521" s="165"/>
      <c r="W521" s="165"/>
    </row>
    <row r="522" spans="1:23" s="74" customFormat="1">
      <c r="A522" s="165" t="s">
        <v>1975</v>
      </c>
      <c r="B522" s="165" t="s">
        <v>667</v>
      </c>
      <c r="C522" s="316">
        <v>106.12</v>
      </c>
      <c r="D522" s="316">
        <v>106.95</v>
      </c>
      <c r="E522" s="316">
        <v>106.99</v>
      </c>
      <c r="F522" s="317">
        <v>-7.7999999999999996E-3</v>
      </c>
      <c r="G522" s="316">
        <v>126.49</v>
      </c>
      <c r="H522" s="316">
        <v>48.01</v>
      </c>
      <c r="I522" s="165"/>
      <c r="J522" s="165"/>
      <c r="K522" s="165"/>
      <c r="L522" s="165"/>
      <c r="M522" s="165"/>
      <c r="N522" s="165"/>
      <c r="O522" s="165"/>
      <c r="P522" s="165"/>
      <c r="Q522" s="165"/>
      <c r="R522" s="165"/>
      <c r="S522" s="165"/>
      <c r="T522" s="165"/>
      <c r="U522" s="165"/>
      <c r="V522" s="165"/>
      <c r="W522" s="165"/>
    </row>
    <row r="523" spans="1:23" s="74" customFormat="1">
      <c r="A523" s="165" t="s">
        <v>1976</v>
      </c>
      <c r="B523" s="165" t="s">
        <v>668</v>
      </c>
      <c r="C523" s="316">
        <v>1977.99</v>
      </c>
      <c r="D523" s="316">
        <v>1950</v>
      </c>
      <c r="E523" s="316">
        <v>1981</v>
      </c>
      <c r="F523" s="317">
        <v>1.44E-2</v>
      </c>
      <c r="G523" s="316">
        <v>2549.9899999999998</v>
      </c>
      <c r="H523" s="316">
        <v>1400</v>
      </c>
      <c r="I523" s="165"/>
      <c r="J523" s="165"/>
      <c r="K523" s="165"/>
      <c r="L523" s="165"/>
      <c r="M523" s="165"/>
      <c r="N523" s="165"/>
      <c r="O523" s="165"/>
      <c r="P523" s="165"/>
      <c r="Q523" s="165"/>
      <c r="R523" s="165"/>
      <c r="S523" s="165"/>
      <c r="T523" s="165"/>
      <c r="U523" s="165"/>
      <c r="V523" s="165"/>
      <c r="W523" s="165"/>
    </row>
    <row r="524" spans="1:23" s="74" customFormat="1">
      <c r="A524" s="165" t="s">
        <v>1977</v>
      </c>
      <c r="B524" s="165" t="s">
        <v>669</v>
      </c>
      <c r="C524" s="316">
        <v>987.97</v>
      </c>
      <c r="D524" s="316">
        <v>985.49</v>
      </c>
      <c r="E524" s="316">
        <v>977.4</v>
      </c>
      <c r="F524" s="317">
        <v>2.5000000000000001E-3</v>
      </c>
      <c r="G524" s="316">
        <v>1400</v>
      </c>
      <c r="H524" s="316">
        <v>801.01</v>
      </c>
      <c r="I524" s="165"/>
      <c r="J524" s="165"/>
      <c r="K524" s="165"/>
      <c r="L524" s="165"/>
      <c r="M524" s="165"/>
      <c r="N524" s="165"/>
      <c r="O524" s="165"/>
      <c r="P524" s="165"/>
      <c r="Q524" s="165"/>
      <c r="R524" s="165"/>
      <c r="S524" s="165"/>
      <c r="T524" s="165"/>
      <c r="U524" s="165"/>
      <c r="V524" s="165"/>
      <c r="W524" s="165"/>
    </row>
    <row r="525" spans="1:23" s="74" customFormat="1">
      <c r="A525" s="165" t="s">
        <v>1978</v>
      </c>
      <c r="B525" s="165" t="s">
        <v>670</v>
      </c>
      <c r="C525" s="316">
        <v>102.78</v>
      </c>
      <c r="D525" s="316">
        <v>102.5</v>
      </c>
      <c r="E525" s="316">
        <v>102.85</v>
      </c>
      <c r="F525" s="317">
        <v>2.7000000000000001E-3</v>
      </c>
      <c r="G525" s="316">
        <v>112.12</v>
      </c>
      <c r="H525" s="316">
        <v>59</v>
      </c>
      <c r="I525" s="165"/>
      <c r="J525" s="165"/>
      <c r="K525" s="165"/>
      <c r="L525" s="165"/>
      <c r="M525" s="165"/>
      <c r="N525" s="165"/>
      <c r="O525" s="165"/>
      <c r="P525" s="165"/>
      <c r="Q525" s="165"/>
      <c r="R525" s="165"/>
      <c r="S525" s="165"/>
      <c r="T525" s="165"/>
      <c r="U525" s="165"/>
      <c r="V525" s="165"/>
      <c r="W525" s="165"/>
    </row>
    <row r="526" spans="1:23" s="74" customFormat="1">
      <c r="A526" s="165" t="s">
        <v>1979</v>
      </c>
      <c r="B526" s="165" t="s">
        <v>834</v>
      </c>
      <c r="C526" s="316">
        <v>116.51</v>
      </c>
      <c r="D526" s="316">
        <v>145</v>
      </c>
      <c r="E526" s="316">
        <v>139.9</v>
      </c>
      <c r="F526" s="317">
        <v>-0.19650000000000001</v>
      </c>
      <c r="G526" s="316">
        <v>188.5</v>
      </c>
      <c r="H526" s="316">
        <v>105.5</v>
      </c>
      <c r="I526" s="165"/>
      <c r="J526" s="165"/>
      <c r="K526" s="165"/>
      <c r="L526" s="165"/>
      <c r="M526" s="165"/>
      <c r="N526" s="165"/>
      <c r="O526" s="165"/>
      <c r="P526" s="165"/>
      <c r="Q526" s="165"/>
      <c r="R526" s="165"/>
      <c r="S526" s="165"/>
      <c r="T526" s="165"/>
      <c r="U526" s="165"/>
      <c r="V526" s="165"/>
      <c r="W526" s="165"/>
    </row>
    <row r="527" spans="1:23" s="74" customFormat="1">
      <c r="A527" s="165" t="s">
        <v>1980</v>
      </c>
      <c r="B527" s="165" t="s">
        <v>671</v>
      </c>
      <c r="C527" s="316">
        <v>131.5</v>
      </c>
      <c r="D527" s="316">
        <v>132.72</v>
      </c>
      <c r="E527" s="316">
        <v>132.72</v>
      </c>
      <c r="F527" s="317">
        <v>-9.1999999999999998E-3</v>
      </c>
      <c r="G527" s="316">
        <v>139.47</v>
      </c>
      <c r="H527" s="316">
        <v>80.48</v>
      </c>
      <c r="I527" s="165"/>
      <c r="J527" s="165"/>
      <c r="K527" s="165"/>
      <c r="L527" s="165"/>
      <c r="M527" s="165"/>
      <c r="N527" s="165"/>
      <c r="O527" s="165"/>
      <c r="P527" s="165"/>
      <c r="Q527" s="165"/>
      <c r="R527" s="165"/>
      <c r="S527" s="165"/>
      <c r="T527" s="165"/>
      <c r="U527" s="165"/>
      <c r="V527" s="165"/>
      <c r="W527" s="165"/>
    </row>
    <row r="528" spans="1:23" s="74" customFormat="1">
      <c r="A528" s="165" t="s">
        <v>1981</v>
      </c>
      <c r="B528" s="165" t="s">
        <v>672</v>
      </c>
      <c r="C528" s="316">
        <v>85.5</v>
      </c>
      <c r="D528" s="316">
        <v>85.88</v>
      </c>
      <c r="E528" s="316">
        <v>85.9</v>
      </c>
      <c r="F528" s="317">
        <v>-4.4000000000000003E-3</v>
      </c>
      <c r="G528" s="316">
        <v>120.51</v>
      </c>
      <c r="H528" s="316">
        <v>59.55</v>
      </c>
      <c r="I528" s="165"/>
      <c r="J528" s="165"/>
      <c r="K528" s="165"/>
      <c r="L528" s="165"/>
      <c r="M528" s="165"/>
      <c r="N528" s="165"/>
      <c r="O528" s="165"/>
      <c r="P528" s="165"/>
      <c r="Q528" s="165"/>
      <c r="R528" s="165"/>
      <c r="S528" s="165"/>
      <c r="T528" s="165"/>
      <c r="U528" s="165"/>
      <c r="V528" s="165"/>
      <c r="W528" s="165"/>
    </row>
    <row r="529" spans="1:23" s="74" customFormat="1">
      <c r="A529" s="165" t="s">
        <v>1982</v>
      </c>
      <c r="B529" s="165" t="s">
        <v>673</v>
      </c>
      <c r="C529" s="316">
        <v>98.49</v>
      </c>
      <c r="D529" s="316">
        <v>98.01</v>
      </c>
      <c r="E529" s="316">
        <v>98.49</v>
      </c>
      <c r="F529" s="317">
        <v>4.8999999999999998E-3</v>
      </c>
      <c r="G529" s="316">
        <v>107</v>
      </c>
      <c r="H529" s="316">
        <v>70</v>
      </c>
      <c r="I529" s="165"/>
      <c r="J529" s="165"/>
      <c r="K529" s="165"/>
      <c r="L529" s="165"/>
      <c r="M529" s="165"/>
      <c r="N529" s="165"/>
      <c r="O529" s="165"/>
      <c r="P529" s="165"/>
      <c r="Q529" s="165"/>
      <c r="R529" s="165"/>
      <c r="S529" s="165"/>
      <c r="T529" s="165"/>
      <c r="U529" s="165"/>
      <c r="V529" s="165"/>
      <c r="W529" s="165"/>
    </row>
    <row r="530" spans="1:23" s="74" customFormat="1">
      <c r="A530" s="165" t="s">
        <v>1983</v>
      </c>
      <c r="B530" s="165" t="s">
        <v>674</v>
      </c>
      <c r="C530" s="316">
        <v>114.95</v>
      </c>
      <c r="D530" s="316">
        <v>115</v>
      </c>
      <c r="E530" s="316">
        <v>115.15</v>
      </c>
      <c r="F530" s="317">
        <v>-4.0000000000000002E-4</v>
      </c>
      <c r="G530" s="316">
        <v>116.49</v>
      </c>
      <c r="H530" s="316">
        <v>93.51</v>
      </c>
      <c r="I530" s="165"/>
      <c r="J530" s="165"/>
      <c r="K530" s="165"/>
      <c r="L530" s="165"/>
      <c r="M530" s="165"/>
      <c r="N530" s="165"/>
      <c r="O530" s="165"/>
      <c r="P530" s="165"/>
      <c r="Q530" s="165"/>
      <c r="R530" s="165"/>
      <c r="S530" s="165"/>
      <c r="T530" s="165"/>
      <c r="U530" s="165"/>
      <c r="V530" s="165"/>
      <c r="W530" s="165"/>
    </row>
    <row r="531" spans="1:23" s="74" customFormat="1">
      <c r="A531" s="165" t="s">
        <v>1984</v>
      </c>
      <c r="B531" s="165" t="s">
        <v>675</v>
      </c>
      <c r="C531" s="316">
        <v>10.45</v>
      </c>
      <c r="D531" s="316">
        <v>10.45</v>
      </c>
      <c r="E531" s="316">
        <v>10.46</v>
      </c>
      <c r="F531" s="317">
        <v>0</v>
      </c>
      <c r="G531" s="316">
        <v>12.07</v>
      </c>
      <c r="H531" s="316">
        <v>7.6</v>
      </c>
      <c r="I531" s="165"/>
      <c r="J531" s="165"/>
      <c r="K531" s="165"/>
      <c r="L531" s="165"/>
      <c r="M531" s="165"/>
      <c r="N531" s="165"/>
      <c r="O531" s="165"/>
      <c r="P531" s="165"/>
      <c r="Q531" s="165"/>
      <c r="R531" s="165"/>
      <c r="S531" s="165"/>
      <c r="T531" s="165"/>
      <c r="U531" s="165"/>
      <c r="V531" s="165"/>
      <c r="W531" s="165"/>
    </row>
    <row r="532" spans="1:23" s="74" customFormat="1">
      <c r="A532" s="165" t="s">
        <v>1985</v>
      </c>
      <c r="B532" s="165" t="s">
        <v>676</v>
      </c>
      <c r="C532" s="316">
        <v>99</v>
      </c>
      <c r="D532" s="316">
        <v>99.48</v>
      </c>
      <c r="E532" s="316">
        <v>99.48</v>
      </c>
      <c r="F532" s="317">
        <v>-4.7999999999999996E-3</v>
      </c>
      <c r="G532" s="316">
        <v>190.53</v>
      </c>
      <c r="H532" s="316">
        <v>0</v>
      </c>
      <c r="I532" s="165"/>
      <c r="J532" s="165"/>
      <c r="K532" s="165"/>
      <c r="L532" s="165"/>
      <c r="M532" s="165"/>
      <c r="N532" s="165"/>
      <c r="O532" s="165"/>
      <c r="P532" s="165"/>
      <c r="Q532" s="165"/>
      <c r="R532" s="165"/>
      <c r="S532" s="165"/>
      <c r="T532" s="165"/>
      <c r="U532" s="165"/>
      <c r="V532" s="165"/>
      <c r="W532" s="165"/>
    </row>
    <row r="533" spans="1:23" s="74" customFormat="1">
      <c r="A533" s="165" t="s">
        <v>1986</v>
      </c>
      <c r="B533" s="165" t="s">
        <v>677</v>
      </c>
      <c r="C533" s="316">
        <v>104.95</v>
      </c>
      <c r="D533" s="316">
        <v>107.48</v>
      </c>
      <c r="E533" s="316">
        <v>106.5</v>
      </c>
      <c r="F533" s="317">
        <v>-2.35E-2</v>
      </c>
      <c r="G533" s="316">
        <v>125.9</v>
      </c>
      <c r="H533" s="316">
        <v>79.67</v>
      </c>
      <c r="I533" s="165"/>
      <c r="J533" s="165"/>
      <c r="K533" s="165"/>
      <c r="L533" s="165"/>
      <c r="M533" s="165"/>
      <c r="N533" s="165"/>
      <c r="O533" s="165"/>
      <c r="P533" s="165"/>
      <c r="Q533" s="165"/>
      <c r="R533" s="165"/>
      <c r="S533" s="165"/>
      <c r="T533" s="165"/>
      <c r="U533" s="165"/>
      <c r="V533" s="165"/>
      <c r="W533" s="165"/>
    </row>
    <row r="534" spans="1:23" s="74" customFormat="1">
      <c r="A534" s="165" t="s">
        <v>1785</v>
      </c>
      <c r="B534" s="165" t="s">
        <v>678</v>
      </c>
      <c r="C534" s="316">
        <v>42.99</v>
      </c>
      <c r="D534" s="316">
        <v>42.6</v>
      </c>
      <c r="E534" s="316">
        <v>42.6</v>
      </c>
      <c r="F534" s="317">
        <v>9.1999999999999998E-3</v>
      </c>
      <c r="G534" s="316">
        <v>82</v>
      </c>
      <c r="H534" s="316">
        <v>40.020000000000003</v>
      </c>
      <c r="I534" s="165"/>
      <c r="J534" s="165"/>
      <c r="K534" s="165"/>
      <c r="L534" s="165"/>
      <c r="M534" s="165"/>
      <c r="N534" s="165"/>
      <c r="O534" s="165"/>
      <c r="P534" s="165"/>
      <c r="Q534" s="165"/>
      <c r="R534" s="165"/>
      <c r="S534" s="165"/>
      <c r="T534" s="165"/>
      <c r="U534" s="165"/>
      <c r="V534" s="165"/>
      <c r="W534" s="165"/>
    </row>
    <row r="535" spans="1:23" s="74" customFormat="1">
      <c r="A535" s="165" t="s">
        <v>1987</v>
      </c>
      <c r="B535" s="165" t="s">
        <v>679</v>
      </c>
      <c r="C535" s="316">
        <v>134.97999999999999</v>
      </c>
      <c r="D535" s="316">
        <v>139.94</v>
      </c>
      <c r="E535" s="316">
        <v>122.01</v>
      </c>
      <c r="F535" s="317">
        <v>-3.5400000000000001E-2</v>
      </c>
      <c r="G535" s="316">
        <v>144</v>
      </c>
      <c r="H535" s="316">
        <v>65</v>
      </c>
      <c r="I535" s="165"/>
      <c r="J535" s="165"/>
      <c r="K535" s="165"/>
      <c r="L535" s="165"/>
      <c r="M535" s="165"/>
      <c r="N535" s="165"/>
      <c r="O535" s="165"/>
      <c r="P535" s="165"/>
      <c r="Q535" s="165"/>
      <c r="R535" s="165"/>
      <c r="S535" s="165"/>
      <c r="T535" s="165"/>
      <c r="U535" s="165"/>
      <c r="V535" s="165"/>
      <c r="W535" s="165"/>
    </row>
    <row r="536" spans="1:23" s="74" customFormat="1">
      <c r="A536" s="165" t="s">
        <v>1988</v>
      </c>
      <c r="B536" s="165" t="s">
        <v>680</v>
      </c>
      <c r="C536" s="316">
        <v>284</v>
      </c>
      <c r="D536" s="316">
        <v>282.98</v>
      </c>
      <c r="E536" s="316">
        <v>283.01</v>
      </c>
      <c r="F536" s="317">
        <v>3.5999999999999999E-3</v>
      </c>
      <c r="G536" s="316">
        <v>299.97000000000003</v>
      </c>
      <c r="H536" s="316">
        <v>190.74</v>
      </c>
      <c r="I536" s="165"/>
      <c r="J536" s="165"/>
      <c r="K536" s="165"/>
      <c r="L536" s="165"/>
      <c r="M536" s="165"/>
      <c r="N536" s="165"/>
      <c r="O536" s="165"/>
      <c r="P536" s="165"/>
      <c r="Q536" s="165"/>
      <c r="R536" s="165"/>
      <c r="S536" s="165"/>
      <c r="T536" s="165"/>
      <c r="U536" s="165"/>
      <c r="V536" s="165"/>
      <c r="W536" s="165"/>
    </row>
    <row r="537" spans="1:23" s="74" customFormat="1">
      <c r="A537" s="165" t="s">
        <v>1989</v>
      </c>
      <c r="B537" s="165" t="s">
        <v>681</v>
      </c>
      <c r="C537" s="316">
        <v>15.6</v>
      </c>
      <c r="D537" s="316">
        <v>14.87</v>
      </c>
      <c r="E537" s="316">
        <v>14.87</v>
      </c>
      <c r="F537" s="317">
        <v>4.9099999999999998E-2</v>
      </c>
      <c r="G537" s="316">
        <v>17</v>
      </c>
      <c r="H537" s="316">
        <v>7.5</v>
      </c>
      <c r="I537" s="165"/>
      <c r="J537" s="165"/>
      <c r="K537" s="165"/>
      <c r="L537" s="165"/>
      <c r="M537" s="165"/>
      <c r="N537" s="165"/>
      <c r="O537" s="165"/>
      <c r="P537" s="165"/>
      <c r="Q537" s="165"/>
      <c r="R537" s="165"/>
      <c r="S537" s="165"/>
      <c r="T537" s="165"/>
      <c r="U537" s="165"/>
      <c r="V537" s="165"/>
      <c r="W537" s="165"/>
    </row>
    <row r="538" spans="1:23" s="74" customFormat="1">
      <c r="A538" s="165" t="s">
        <v>1786</v>
      </c>
      <c r="B538" s="165" t="s">
        <v>682</v>
      </c>
      <c r="C538" s="316">
        <v>0</v>
      </c>
      <c r="D538" s="316">
        <v>27.21</v>
      </c>
      <c r="E538" s="316">
        <v>0</v>
      </c>
      <c r="F538" s="317">
        <v>-1</v>
      </c>
      <c r="G538" s="316">
        <v>35.799999999999997</v>
      </c>
      <c r="H538" s="316">
        <v>0.01</v>
      </c>
      <c r="I538" s="165"/>
      <c r="J538" s="165"/>
      <c r="K538" s="165"/>
      <c r="L538" s="165"/>
      <c r="M538" s="165"/>
      <c r="N538" s="165"/>
      <c r="O538" s="165"/>
      <c r="P538" s="165"/>
      <c r="Q538" s="165"/>
      <c r="R538" s="165"/>
      <c r="S538" s="165"/>
      <c r="T538" s="165"/>
      <c r="U538" s="165"/>
      <c r="V538" s="165"/>
      <c r="W538" s="165"/>
    </row>
    <row r="539" spans="1:23" s="74" customFormat="1">
      <c r="A539" s="165" t="s">
        <v>1990</v>
      </c>
      <c r="B539" s="165" t="s">
        <v>683</v>
      </c>
      <c r="C539" s="316">
        <v>146</v>
      </c>
      <c r="D539" s="316">
        <v>145.99</v>
      </c>
      <c r="E539" s="316">
        <v>145.97999999999999</v>
      </c>
      <c r="F539" s="317">
        <v>1E-4</v>
      </c>
      <c r="G539" s="316">
        <v>178</v>
      </c>
      <c r="H539" s="316">
        <v>124.75</v>
      </c>
      <c r="I539" s="165"/>
      <c r="J539" s="165"/>
      <c r="K539" s="165"/>
      <c r="L539" s="165"/>
      <c r="M539" s="165"/>
      <c r="N539" s="165"/>
      <c r="O539" s="165"/>
      <c r="P539" s="165"/>
      <c r="Q539" s="165"/>
      <c r="R539" s="165"/>
      <c r="S539" s="165"/>
      <c r="T539" s="165"/>
      <c r="U539" s="165"/>
      <c r="V539" s="165"/>
      <c r="W539" s="165"/>
    </row>
    <row r="540" spans="1:23" s="74" customFormat="1">
      <c r="A540" s="165" t="s">
        <v>1991</v>
      </c>
      <c r="B540" s="165" t="s">
        <v>684</v>
      </c>
      <c r="C540" s="316">
        <v>111.62</v>
      </c>
      <c r="D540" s="316">
        <v>110.3</v>
      </c>
      <c r="E540" s="316">
        <v>111.62</v>
      </c>
      <c r="F540" s="317">
        <v>1.2E-2</v>
      </c>
      <c r="G540" s="316">
        <v>111.62</v>
      </c>
      <c r="H540" s="316">
        <v>80.02</v>
      </c>
      <c r="I540" s="165"/>
      <c r="J540" s="165"/>
      <c r="K540" s="165"/>
      <c r="L540" s="165"/>
      <c r="M540" s="165"/>
      <c r="N540" s="165"/>
      <c r="O540" s="165"/>
      <c r="P540" s="165"/>
      <c r="Q540" s="165"/>
      <c r="R540" s="165"/>
      <c r="S540" s="165"/>
      <c r="T540" s="165"/>
      <c r="U540" s="165"/>
      <c r="V540" s="165"/>
      <c r="W540" s="165"/>
    </row>
    <row r="541" spans="1:23" s="74" customFormat="1">
      <c r="A541" s="165" t="s">
        <v>1992</v>
      </c>
      <c r="B541" s="165" t="s">
        <v>685</v>
      </c>
      <c r="C541" s="316">
        <v>88.5</v>
      </c>
      <c r="D541" s="316">
        <v>88.5</v>
      </c>
      <c r="E541" s="316">
        <v>0</v>
      </c>
      <c r="F541" s="317">
        <v>0</v>
      </c>
      <c r="G541" s="316">
        <v>103</v>
      </c>
      <c r="H541" s="316">
        <v>60.1</v>
      </c>
      <c r="I541" s="165"/>
      <c r="J541" s="165"/>
      <c r="K541" s="165"/>
      <c r="L541" s="165"/>
      <c r="M541" s="165"/>
      <c r="N541" s="165"/>
      <c r="O541" s="165"/>
      <c r="P541" s="165"/>
      <c r="Q541" s="165"/>
      <c r="R541" s="165"/>
      <c r="S541" s="165"/>
      <c r="T541" s="165"/>
      <c r="U541" s="165"/>
      <c r="V541" s="165"/>
      <c r="W541" s="165"/>
    </row>
    <row r="542" spans="1:23" s="74" customFormat="1">
      <c r="A542" s="165" t="s">
        <v>1992</v>
      </c>
      <c r="B542" s="165" t="s">
        <v>686</v>
      </c>
      <c r="C542" s="316">
        <v>85.4</v>
      </c>
      <c r="D542" s="316">
        <v>85.1</v>
      </c>
      <c r="E542" s="316">
        <v>85.1</v>
      </c>
      <c r="F542" s="317">
        <v>3.5000000000000001E-3</v>
      </c>
      <c r="G542" s="316">
        <v>99.89</v>
      </c>
      <c r="H542" s="316">
        <v>54.24</v>
      </c>
      <c r="I542" s="165"/>
      <c r="J542" s="165"/>
      <c r="K542" s="165"/>
      <c r="L542" s="165"/>
      <c r="M542" s="165"/>
      <c r="N542" s="165"/>
      <c r="O542" s="165"/>
      <c r="P542" s="165"/>
      <c r="Q542" s="165"/>
      <c r="R542" s="165"/>
      <c r="S542" s="165"/>
      <c r="T542" s="165"/>
      <c r="U542" s="165"/>
      <c r="V542" s="165"/>
      <c r="W542" s="165"/>
    </row>
    <row r="543" spans="1:23" s="74" customFormat="1">
      <c r="A543" s="165" t="s">
        <v>1993</v>
      </c>
      <c r="B543" s="165" t="s">
        <v>687</v>
      </c>
      <c r="C543" s="316">
        <v>106.55</v>
      </c>
      <c r="D543" s="316">
        <v>107.43</v>
      </c>
      <c r="E543" s="316">
        <v>107.43</v>
      </c>
      <c r="F543" s="317">
        <v>-8.2000000000000007E-3</v>
      </c>
      <c r="G543" s="316">
        <v>119.89</v>
      </c>
      <c r="H543" s="316">
        <v>47</v>
      </c>
      <c r="I543" s="165"/>
      <c r="J543" s="165"/>
      <c r="K543" s="165"/>
      <c r="L543" s="165"/>
      <c r="M543" s="165"/>
      <c r="N543" s="165"/>
      <c r="O543" s="165"/>
      <c r="P543" s="165"/>
      <c r="Q543" s="165"/>
      <c r="R543" s="165"/>
      <c r="S543" s="165"/>
      <c r="T543" s="165"/>
      <c r="U543" s="165"/>
      <c r="V543" s="165"/>
      <c r="W543" s="165"/>
    </row>
    <row r="544" spans="1:23" s="74" customFormat="1">
      <c r="A544" s="165" t="s">
        <v>9193</v>
      </c>
      <c r="B544" s="165" t="s">
        <v>688</v>
      </c>
      <c r="C544" s="316">
        <v>79.88</v>
      </c>
      <c r="D544" s="316">
        <v>80.099999999999994</v>
      </c>
      <c r="E544" s="316">
        <v>80.45</v>
      </c>
      <c r="F544" s="317">
        <v>-2.7000000000000001E-3</v>
      </c>
      <c r="G544" s="316">
        <v>118.8</v>
      </c>
      <c r="H544" s="316">
        <v>60</v>
      </c>
      <c r="I544" s="165"/>
      <c r="J544" s="165"/>
      <c r="K544" s="165"/>
      <c r="L544" s="165"/>
      <c r="M544" s="165"/>
      <c r="N544" s="165"/>
      <c r="O544" s="165"/>
      <c r="P544" s="165"/>
      <c r="Q544" s="165"/>
      <c r="R544" s="165"/>
      <c r="S544" s="165"/>
      <c r="T544" s="165"/>
      <c r="U544" s="165"/>
      <c r="V544" s="165"/>
      <c r="W544" s="165"/>
    </row>
    <row r="545" spans="1:23" s="74" customFormat="1">
      <c r="A545" s="165" t="s">
        <v>1994</v>
      </c>
      <c r="B545" s="165" t="s">
        <v>689</v>
      </c>
      <c r="C545" s="316">
        <v>15.3</v>
      </c>
      <c r="D545" s="316">
        <v>15.3</v>
      </c>
      <c r="E545" s="316">
        <v>0</v>
      </c>
      <c r="F545" s="317">
        <v>0</v>
      </c>
      <c r="G545" s="316">
        <v>26.7</v>
      </c>
      <c r="H545" s="316">
        <v>1</v>
      </c>
      <c r="I545" s="165"/>
      <c r="J545" s="165"/>
      <c r="K545" s="165"/>
      <c r="L545" s="165"/>
      <c r="M545" s="165"/>
      <c r="N545" s="165"/>
      <c r="O545" s="165"/>
      <c r="P545" s="165"/>
      <c r="Q545" s="165"/>
      <c r="R545" s="165"/>
      <c r="S545" s="165"/>
      <c r="T545" s="165"/>
      <c r="U545" s="165"/>
      <c r="V545" s="165"/>
      <c r="W545" s="165"/>
    </row>
    <row r="546" spans="1:23" s="74" customFormat="1">
      <c r="A546" s="165" t="s">
        <v>1995</v>
      </c>
      <c r="B546" s="165" t="s">
        <v>690</v>
      </c>
      <c r="C546" s="316">
        <v>85.63</v>
      </c>
      <c r="D546" s="316">
        <v>86.08</v>
      </c>
      <c r="E546" s="316">
        <v>85.6</v>
      </c>
      <c r="F546" s="317">
        <v>-5.1999999999999998E-3</v>
      </c>
      <c r="G546" s="316">
        <v>147.49</v>
      </c>
      <c r="H546" s="316">
        <v>63.5</v>
      </c>
      <c r="I546" s="165"/>
      <c r="J546" s="165"/>
      <c r="K546" s="165"/>
      <c r="L546" s="165"/>
      <c r="M546" s="165"/>
      <c r="N546" s="165"/>
      <c r="O546" s="165"/>
      <c r="P546" s="165"/>
      <c r="Q546" s="165"/>
      <c r="R546" s="165"/>
      <c r="S546" s="165"/>
      <c r="T546" s="165"/>
      <c r="U546" s="165"/>
      <c r="V546" s="165"/>
      <c r="W546" s="165"/>
    </row>
    <row r="547" spans="1:23" s="74" customFormat="1">
      <c r="A547" s="165" t="s">
        <v>1996</v>
      </c>
      <c r="B547" s="165" t="s">
        <v>691</v>
      </c>
      <c r="C547" s="316">
        <v>0</v>
      </c>
      <c r="D547" s="316">
        <v>955.17</v>
      </c>
      <c r="E547" s="316">
        <v>0</v>
      </c>
      <c r="F547" s="317">
        <v>-1</v>
      </c>
      <c r="G547" s="316">
        <v>975.45</v>
      </c>
      <c r="H547" s="316">
        <v>0.01</v>
      </c>
      <c r="I547" s="165"/>
      <c r="J547" s="165"/>
      <c r="K547" s="165"/>
      <c r="L547" s="165"/>
      <c r="M547" s="165"/>
      <c r="N547" s="165"/>
      <c r="O547" s="165"/>
      <c r="P547" s="165"/>
      <c r="Q547" s="165"/>
      <c r="R547" s="165"/>
      <c r="S547" s="165"/>
      <c r="T547" s="165"/>
      <c r="U547" s="165"/>
      <c r="V547" s="165"/>
      <c r="W547" s="165"/>
    </row>
    <row r="548" spans="1:23" s="74" customFormat="1">
      <c r="A548" s="165" t="s">
        <v>1997</v>
      </c>
      <c r="B548" s="165" t="s">
        <v>692</v>
      </c>
      <c r="C548" s="316">
        <v>92.8</v>
      </c>
      <c r="D548" s="316">
        <v>92.86</v>
      </c>
      <c r="E548" s="316">
        <v>92.85</v>
      </c>
      <c r="F548" s="317">
        <v>-5.9999999999999995E-4</v>
      </c>
      <c r="G548" s="316">
        <v>100.2</v>
      </c>
      <c r="H548" s="316">
        <v>56</v>
      </c>
      <c r="I548" s="165"/>
      <c r="J548" s="165"/>
      <c r="K548" s="165"/>
      <c r="L548" s="165"/>
      <c r="M548" s="165"/>
      <c r="N548" s="165"/>
      <c r="O548" s="165"/>
      <c r="P548" s="165"/>
      <c r="Q548" s="165"/>
      <c r="R548" s="165"/>
      <c r="S548" s="165"/>
      <c r="T548" s="165"/>
      <c r="U548" s="165"/>
      <c r="V548" s="165"/>
      <c r="W548" s="165"/>
    </row>
    <row r="549" spans="1:23" s="74" customFormat="1">
      <c r="A549" s="165" t="s">
        <v>1998</v>
      </c>
      <c r="B549" s="165" t="s">
        <v>693</v>
      </c>
      <c r="C549" s="316">
        <v>44.54</v>
      </c>
      <c r="D549" s="316">
        <v>46.05</v>
      </c>
      <c r="E549" s="316">
        <v>46.09</v>
      </c>
      <c r="F549" s="317">
        <v>-3.2800000000000003E-2</v>
      </c>
      <c r="G549" s="316">
        <v>56.5</v>
      </c>
      <c r="H549" s="316">
        <v>32.01</v>
      </c>
      <c r="I549" s="165"/>
      <c r="J549" s="165"/>
      <c r="K549" s="165"/>
      <c r="L549" s="165"/>
      <c r="M549" s="165"/>
      <c r="N549" s="165"/>
      <c r="O549" s="165"/>
      <c r="P549" s="165"/>
      <c r="Q549" s="165"/>
      <c r="R549" s="165"/>
      <c r="S549" s="165"/>
      <c r="T549" s="165"/>
      <c r="U549" s="165"/>
      <c r="V549" s="165"/>
      <c r="W549" s="165"/>
    </row>
    <row r="550" spans="1:23" s="74" customFormat="1">
      <c r="A550" s="165" t="s">
        <v>1999</v>
      </c>
      <c r="B550" s="165" t="s">
        <v>694</v>
      </c>
      <c r="C550" s="316">
        <v>103.5</v>
      </c>
      <c r="D550" s="316">
        <v>103.5</v>
      </c>
      <c r="E550" s="316">
        <v>103.5</v>
      </c>
      <c r="F550" s="317">
        <v>0</v>
      </c>
      <c r="G550" s="316">
        <v>107.19</v>
      </c>
      <c r="H550" s="316">
        <v>67.08</v>
      </c>
      <c r="I550" s="165"/>
      <c r="J550" s="165"/>
      <c r="K550" s="165"/>
      <c r="L550" s="165"/>
      <c r="M550" s="165"/>
      <c r="N550" s="165"/>
      <c r="O550" s="165"/>
      <c r="P550" s="165"/>
      <c r="Q550" s="165"/>
      <c r="R550" s="165"/>
      <c r="S550" s="165"/>
      <c r="T550" s="165"/>
      <c r="U550" s="165"/>
      <c r="V550" s="165"/>
      <c r="W550" s="165"/>
    </row>
    <row r="551" spans="1:23" s="74" customFormat="1">
      <c r="A551" s="165" t="s">
        <v>2000</v>
      </c>
      <c r="B551" s="165" t="s">
        <v>1705</v>
      </c>
      <c r="C551" s="316">
        <v>69.8</v>
      </c>
      <c r="D551" s="316">
        <v>69.58</v>
      </c>
      <c r="E551" s="316">
        <v>69.39</v>
      </c>
      <c r="F551" s="317">
        <v>3.2000000000000002E-3</v>
      </c>
      <c r="G551" s="316">
        <v>72</v>
      </c>
      <c r="H551" s="316">
        <v>56.8</v>
      </c>
      <c r="I551" s="165"/>
      <c r="J551" s="165"/>
      <c r="K551" s="165"/>
      <c r="L551" s="165"/>
      <c r="M551" s="165"/>
      <c r="N551" s="165"/>
      <c r="O551" s="165"/>
      <c r="P551" s="165"/>
      <c r="Q551" s="165"/>
      <c r="R551" s="165"/>
      <c r="S551" s="165"/>
      <c r="T551" s="165"/>
      <c r="U551" s="165"/>
      <c r="V551" s="165"/>
      <c r="W551" s="165"/>
    </row>
    <row r="552" spans="1:23" s="74" customFormat="1">
      <c r="A552" s="165" t="s">
        <v>2001</v>
      </c>
      <c r="B552" s="165" t="s">
        <v>695</v>
      </c>
      <c r="C552" s="316">
        <v>2965</v>
      </c>
      <c r="D552" s="316">
        <v>2969.99</v>
      </c>
      <c r="E552" s="316">
        <v>2969.99</v>
      </c>
      <c r="F552" s="317">
        <v>-1.6999999999999999E-3</v>
      </c>
      <c r="G552" s="316">
        <v>3840</v>
      </c>
      <c r="H552" s="316">
        <v>2150</v>
      </c>
      <c r="I552" s="165"/>
      <c r="J552" s="165"/>
      <c r="K552" s="165"/>
      <c r="L552" s="165"/>
      <c r="M552" s="165"/>
      <c r="N552" s="165"/>
      <c r="O552" s="165"/>
      <c r="P552" s="165"/>
      <c r="Q552" s="165"/>
      <c r="R552" s="165"/>
      <c r="S552" s="165"/>
      <c r="T552" s="165"/>
      <c r="U552" s="165"/>
      <c r="V552" s="165"/>
      <c r="W552" s="165"/>
    </row>
    <row r="553" spans="1:23" s="74" customFormat="1">
      <c r="A553" s="165" t="s">
        <v>18987</v>
      </c>
      <c r="B553" s="165" t="s">
        <v>696</v>
      </c>
      <c r="C553" s="316">
        <v>0.76</v>
      </c>
      <c r="D553" s="316">
        <v>0.73</v>
      </c>
      <c r="E553" s="316">
        <v>0.73</v>
      </c>
      <c r="F553" s="317">
        <v>4.1099999999999998E-2</v>
      </c>
      <c r="G553" s="316">
        <v>2.23</v>
      </c>
      <c r="H553" s="316">
        <v>0.56000000000000005</v>
      </c>
      <c r="I553" s="165"/>
      <c r="J553" s="165"/>
      <c r="K553" s="165"/>
      <c r="L553" s="165"/>
      <c r="M553" s="165"/>
      <c r="N553" s="165"/>
      <c r="O553" s="165"/>
      <c r="P553" s="165"/>
      <c r="Q553" s="165"/>
      <c r="R553" s="165"/>
      <c r="S553" s="165"/>
      <c r="T553" s="165"/>
      <c r="U553" s="165"/>
      <c r="V553" s="165"/>
      <c r="W553" s="165"/>
    </row>
    <row r="554" spans="1:23" s="74" customFormat="1">
      <c r="A554" s="165" t="s">
        <v>2002</v>
      </c>
      <c r="B554" s="165" t="s">
        <v>697</v>
      </c>
      <c r="C554" s="316">
        <v>155.25</v>
      </c>
      <c r="D554" s="316">
        <v>166</v>
      </c>
      <c r="E554" s="316">
        <v>166</v>
      </c>
      <c r="F554" s="317">
        <v>-6.4799999999999996E-2</v>
      </c>
      <c r="G554" s="316">
        <v>468.99</v>
      </c>
      <c r="H554" s="316">
        <v>150</v>
      </c>
      <c r="I554" s="165"/>
      <c r="J554" s="165"/>
      <c r="K554" s="165"/>
      <c r="L554" s="165"/>
      <c r="M554" s="165"/>
      <c r="N554" s="165"/>
      <c r="O554" s="165"/>
      <c r="P554" s="165"/>
      <c r="Q554" s="165"/>
      <c r="R554" s="165"/>
      <c r="S554" s="165"/>
      <c r="T554" s="165"/>
      <c r="U554" s="165"/>
      <c r="V554" s="165"/>
      <c r="W554" s="165"/>
    </row>
    <row r="555" spans="1:23" s="74" customFormat="1">
      <c r="A555" s="165" t="s">
        <v>2003</v>
      </c>
      <c r="B555" s="165" t="s">
        <v>698</v>
      </c>
      <c r="C555" s="316">
        <v>0</v>
      </c>
      <c r="D555" s="316">
        <v>1</v>
      </c>
      <c r="E555" s="316">
        <v>0</v>
      </c>
      <c r="F555" s="317">
        <v>-1</v>
      </c>
      <c r="G555" s="316">
        <v>1.3</v>
      </c>
      <c r="H555" s="316">
        <v>0.01</v>
      </c>
      <c r="I555" s="165"/>
      <c r="J555" s="165"/>
      <c r="K555" s="165"/>
      <c r="L555" s="165"/>
      <c r="M555" s="165"/>
      <c r="N555" s="165"/>
      <c r="O555" s="165"/>
      <c r="P555" s="165"/>
      <c r="Q555" s="165"/>
      <c r="R555" s="165"/>
      <c r="S555" s="165"/>
      <c r="T555" s="165"/>
      <c r="U555" s="165"/>
      <c r="V555" s="165"/>
      <c r="W555" s="165"/>
    </row>
    <row r="556" spans="1:23" s="74" customFormat="1">
      <c r="A556" s="165" t="s">
        <v>2004</v>
      </c>
      <c r="B556" s="165" t="s">
        <v>835</v>
      </c>
      <c r="C556" s="316">
        <v>95.11</v>
      </c>
      <c r="D556" s="316">
        <v>95.91</v>
      </c>
      <c r="E556" s="316">
        <v>96.3</v>
      </c>
      <c r="F556" s="317">
        <v>-8.3000000000000001E-3</v>
      </c>
      <c r="G556" s="316">
        <v>100.99</v>
      </c>
      <c r="H556" s="316">
        <v>92.26</v>
      </c>
      <c r="I556" s="165"/>
      <c r="J556" s="165"/>
      <c r="K556" s="165"/>
      <c r="L556" s="165"/>
      <c r="M556" s="165"/>
      <c r="N556" s="165"/>
      <c r="O556" s="165"/>
      <c r="P556" s="165"/>
      <c r="Q556" s="165"/>
      <c r="R556" s="165"/>
      <c r="S556" s="165"/>
      <c r="T556" s="165"/>
      <c r="U556" s="165"/>
      <c r="V556" s="165"/>
      <c r="W556" s="165"/>
    </row>
    <row r="557" spans="1:23" s="74" customFormat="1">
      <c r="A557" s="165" t="s">
        <v>2005</v>
      </c>
      <c r="B557" s="165" t="s">
        <v>699</v>
      </c>
      <c r="C557" s="316">
        <v>90.1</v>
      </c>
      <c r="D557" s="316">
        <v>89.37</v>
      </c>
      <c r="E557" s="316">
        <v>89.89</v>
      </c>
      <c r="F557" s="317">
        <v>8.2000000000000007E-3</v>
      </c>
      <c r="G557" s="316">
        <v>116</v>
      </c>
      <c r="H557" s="316">
        <v>58</v>
      </c>
      <c r="I557" s="165"/>
      <c r="J557" s="165"/>
      <c r="K557" s="165"/>
      <c r="L557" s="165"/>
      <c r="M557" s="165"/>
      <c r="N557" s="165"/>
      <c r="O557" s="165"/>
      <c r="P557" s="165"/>
      <c r="Q557" s="165"/>
      <c r="R557" s="165"/>
      <c r="S557" s="165"/>
      <c r="T557" s="165"/>
      <c r="U557" s="165"/>
      <c r="V557" s="165"/>
      <c r="W557" s="165"/>
    </row>
    <row r="558" spans="1:23" s="74" customFormat="1">
      <c r="A558" s="165" t="s">
        <v>2124</v>
      </c>
      <c r="B558" s="165" t="s">
        <v>1702</v>
      </c>
      <c r="C558" s="316">
        <v>97.99</v>
      </c>
      <c r="D558" s="316">
        <v>99</v>
      </c>
      <c r="E558" s="316">
        <v>97.7</v>
      </c>
      <c r="F558" s="317">
        <v>-1.0200000000000001E-2</v>
      </c>
      <c r="G558" s="316">
        <v>115</v>
      </c>
      <c r="H558" s="316">
        <v>91</v>
      </c>
      <c r="I558" s="165"/>
      <c r="J558" s="165"/>
      <c r="K558" s="165"/>
      <c r="L558" s="165"/>
      <c r="M558" s="165"/>
      <c r="N558" s="165"/>
      <c r="O558" s="165"/>
      <c r="P558" s="165"/>
      <c r="Q558" s="165"/>
      <c r="R558" s="165"/>
      <c r="S558" s="165"/>
      <c r="T558" s="165"/>
      <c r="U558" s="165"/>
      <c r="V558" s="165"/>
      <c r="W558" s="165"/>
    </row>
    <row r="559" spans="1:23" s="74" customFormat="1">
      <c r="A559" s="165" t="s">
        <v>2006</v>
      </c>
      <c r="B559" s="165" t="s">
        <v>700</v>
      </c>
      <c r="C559" s="316">
        <v>95.05</v>
      </c>
      <c r="D559" s="316">
        <v>94.5</v>
      </c>
      <c r="E559" s="316">
        <v>94.99</v>
      </c>
      <c r="F559" s="317">
        <v>5.7999999999999996E-3</v>
      </c>
      <c r="G559" s="316">
        <v>96</v>
      </c>
      <c r="H559" s="316">
        <v>80</v>
      </c>
      <c r="I559" s="165"/>
      <c r="J559" s="165"/>
      <c r="K559" s="165"/>
      <c r="L559" s="165"/>
      <c r="M559" s="165"/>
      <c r="N559" s="165"/>
      <c r="O559" s="165"/>
      <c r="P559" s="165"/>
      <c r="Q559" s="165"/>
      <c r="R559" s="165"/>
      <c r="S559" s="165"/>
      <c r="T559" s="165"/>
      <c r="U559" s="165"/>
      <c r="V559" s="165"/>
      <c r="W559" s="165"/>
    </row>
    <row r="560" spans="1:23" s="74" customFormat="1">
      <c r="A560" s="165" t="s">
        <v>2007</v>
      </c>
      <c r="B560" s="165" t="s">
        <v>702</v>
      </c>
      <c r="C560" s="316">
        <v>83</v>
      </c>
      <c r="D560" s="316">
        <v>85.65</v>
      </c>
      <c r="E560" s="316">
        <v>85.69</v>
      </c>
      <c r="F560" s="317">
        <v>-3.09E-2</v>
      </c>
      <c r="G560" s="316">
        <v>113.89</v>
      </c>
      <c r="H560" s="316">
        <v>74.989999999999995</v>
      </c>
      <c r="I560" s="165"/>
      <c r="J560" s="165"/>
      <c r="K560" s="165"/>
      <c r="L560" s="165"/>
      <c r="M560" s="165"/>
      <c r="N560" s="165"/>
      <c r="O560" s="165"/>
      <c r="P560" s="165"/>
      <c r="Q560" s="165"/>
      <c r="R560" s="165"/>
      <c r="S560" s="165"/>
      <c r="T560" s="165"/>
      <c r="U560" s="165"/>
      <c r="V560" s="165"/>
      <c r="W560" s="165"/>
    </row>
    <row r="561" spans="1:23" s="74" customFormat="1">
      <c r="A561" s="165" t="s">
        <v>2008</v>
      </c>
      <c r="B561" s="165" t="s">
        <v>703</v>
      </c>
      <c r="C561" s="316">
        <v>25.98</v>
      </c>
      <c r="D561" s="316">
        <v>25.15</v>
      </c>
      <c r="E561" s="316">
        <v>25.25</v>
      </c>
      <c r="F561" s="317">
        <v>3.3000000000000002E-2</v>
      </c>
      <c r="G561" s="316">
        <v>78.069999999999993</v>
      </c>
      <c r="H561" s="316">
        <v>24.7</v>
      </c>
      <c r="I561" s="165"/>
      <c r="J561" s="165"/>
      <c r="K561" s="165"/>
      <c r="L561" s="165"/>
      <c r="M561" s="165"/>
      <c r="N561" s="165"/>
      <c r="O561" s="165"/>
      <c r="P561" s="165"/>
      <c r="Q561" s="165"/>
      <c r="R561" s="165"/>
      <c r="S561" s="165"/>
      <c r="T561" s="165"/>
      <c r="U561" s="165"/>
      <c r="V561" s="165"/>
      <c r="W561" s="165"/>
    </row>
    <row r="562" spans="1:23" s="74" customFormat="1">
      <c r="A562" s="165" t="s">
        <v>2009</v>
      </c>
      <c r="B562" s="165" t="s">
        <v>704</v>
      </c>
      <c r="C562" s="316">
        <v>152.22999999999999</v>
      </c>
      <c r="D562" s="316">
        <v>152.71</v>
      </c>
      <c r="E562" s="316">
        <v>152.75</v>
      </c>
      <c r="F562" s="317">
        <v>-3.0999999999999999E-3</v>
      </c>
      <c r="G562" s="316">
        <v>182.66</v>
      </c>
      <c r="H562" s="316">
        <v>114.91</v>
      </c>
      <c r="I562" s="165"/>
      <c r="J562" s="165"/>
      <c r="K562" s="165"/>
      <c r="L562" s="165"/>
      <c r="M562" s="165"/>
      <c r="N562" s="165"/>
      <c r="O562" s="165"/>
      <c r="P562" s="165"/>
      <c r="Q562" s="165"/>
      <c r="R562" s="165"/>
      <c r="S562" s="165"/>
      <c r="T562" s="165"/>
      <c r="U562" s="165"/>
      <c r="V562" s="165"/>
      <c r="W562" s="165"/>
    </row>
    <row r="563" spans="1:23" s="74" customFormat="1">
      <c r="A563" s="165" t="s">
        <v>2010</v>
      </c>
      <c r="B563" s="165" t="s">
        <v>705</v>
      </c>
      <c r="C563" s="316">
        <v>73.260000000000005</v>
      </c>
      <c r="D563" s="316">
        <v>73.25</v>
      </c>
      <c r="E563" s="316">
        <v>73.25</v>
      </c>
      <c r="F563" s="317">
        <v>1E-4</v>
      </c>
      <c r="G563" s="316">
        <v>112.1</v>
      </c>
      <c r="H563" s="316">
        <v>43.06</v>
      </c>
      <c r="I563" s="165"/>
      <c r="J563" s="165"/>
      <c r="K563" s="165"/>
      <c r="L563" s="165"/>
      <c r="M563" s="165"/>
      <c r="N563" s="165"/>
      <c r="O563" s="165"/>
      <c r="P563" s="165"/>
      <c r="Q563" s="165"/>
      <c r="R563" s="165"/>
      <c r="S563" s="165"/>
      <c r="T563" s="165"/>
      <c r="U563" s="165"/>
      <c r="V563" s="165"/>
      <c r="W563" s="165"/>
    </row>
    <row r="564" spans="1:23" s="74" customFormat="1">
      <c r="A564" s="165" t="s">
        <v>2011</v>
      </c>
      <c r="B564" s="165" t="s">
        <v>706</v>
      </c>
      <c r="C564" s="316">
        <v>38.130000000000003</v>
      </c>
      <c r="D564" s="316">
        <v>38.799999999999997</v>
      </c>
      <c r="E564" s="316">
        <v>39.01</v>
      </c>
      <c r="F564" s="317">
        <v>-1.7299999999999999E-2</v>
      </c>
      <c r="G564" s="316">
        <v>74.989999999999995</v>
      </c>
      <c r="H564" s="316">
        <v>34.49</v>
      </c>
      <c r="I564" s="165"/>
      <c r="J564" s="165"/>
      <c r="K564" s="165"/>
      <c r="L564" s="165"/>
      <c r="M564" s="165"/>
      <c r="N564" s="165"/>
      <c r="O564" s="165"/>
      <c r="P564" s="165"/>
      <c r="Q564" s="165"/>
      <c r="R564" s="165"/>
      <c r="S564" s="165"/>
      <c r="T564" s="165"/>
      <c r="U564" s="165"/>
      <c r="V564" s="165"/>
      <c r="W564" s="165"/>
    </row>
    <row r="565" spans="1:23" s="74" customFormat="1">
      <c r="A565" s="165" t="s">
        <v>2012</v>
      </c>
      <c r="B565" s="165" t="s">
        <v>707</v>
      </c>
      <c r="C565" s="316">
        <v>84</v>
      </c>
      <c r="D565" s="316">
        <v>84</v>
      </c>
      <c r="E565" s="316">
        <v>0</v>
      </c>
      <c r="F565" s="317">
        <v>0</v>
      </c>
      <c r="G565" s="316">
        <v>102</v>
      </c>
      <c r="H565" s="316">
        <v>65.010000000000005</v>
      </c>
      <c r="I565" s="165"/>
      <c r="J565" s="165"/>
      <c r="K565" s="165"/>
      <c r="L565" s="165"/>
      <c r="M565" s="165"/>
      <c r="N565" s="165"/>
      <c r="O565" s="165"/>
      <c r="P565" s="165"/>
      <c r="Q565" s="165"/>
      <c r="R565" s="165"/>
      <c r="S565" s="165"/>
      <c r="T565" s="165"/>
      <c r="U565" s="165"/>
      <c r="V565" s="165"/>
      <c r="W565" s="165"/>
    </row>
    <row r="566" spans="1:23" s="74" customFormat="1">
      <c r="A566" s="165" t="s">
        <v>2013</v>
      </c>
      <c r="B566" s="165" t="s">
        <v>708</v>
      </c>
      <c r="C566" s="316">
        <v>83.51</v>
      </c>
      <c r="D566" s="316">
        <v>85.5</v>
      </c>
      <c r="E566" s="316">
        <v>85.5</v>
      </c>
      <c r="F566" s="317">
        <v>-2.3300000000000001E-2</v>
      </c>
      <c r="G566" s="316">
        <v>100.85</v>
      </c>
      <c r="H566" s="316">
        <v>69.05</v>
      </c>
      <c r="I566" s="165"/>
      <c r="J566" s="165"/>
      <c r="K566" s="165"/>
      <c r="L566" s="165"/>
      <c r="M566" s="165"/>
      <c r="N566" s="165"/>
      <c r="O566" s="165"/>
      <c r="P566" s="165"/>
      <c r="Q566" s="165"/>
      <c r="R566" s="165"/>
      <c r="S566" s="165"/>
      <c r="T566" s="165"/>
      <c r="U566" s="165"/>
      <c r="V566" s="165"/>
      <c r="W566" s="165"/>
    </row>
    <row r="567" spans="1:23" s="74" customFormat="1">
      <c r="A567" s="165" t="s">
        <v>2014</v>
      </c>
      <c r="B567" s="165" t="s">
        <v>709</v>
      </c>
      <c r="C567" s="316">
        <v>75.099999999999994</v>
      </c>
      <c r="D567" s="316">
        <v>74.3</v>
      </c>
      <c r="E567" s="316">
        <v>74.3</v>
      </c>
      <c r="F567" s="317">
        <v>1.0800000000000001E-2</v>
      </c>
      <c r="G567" s="316">
        <v>108.39</v>
      </c>
      <c r="H567" s="316">
        <v>45.01</v>
      </c>
      <c r="I567" s="165"/>
      <c r="J567" s="165"/>
      <c r="K567" s="165"/>
      <c r="L567" s="165"/>
      <c r="M567" s="165"/>
      <c r="N567" s="165"/>
      <c r="O567" s="165"/>
      <c r="P567" s="165"/>
      <c r="Q567" s="165"/>
      <c r="R567" s="165"/>
      <c r="S567" s="165"/>
      <c r="T567" s="165"/>
      <c r="U567" s="165"/>
      <c r="V567" s="165"/>
      <c r="W567" s="165"/>
    </row>
    <row r="568" spans="1:23" s="74" customFormat="1">
      <c r="A568" s="165" t="s">
        <v>2015</v>
      </c>
      <c r="B568" s="165" t="s">
        <v>168</v>
      </c>
      <c r="C568" s="316">
        <v>96.55</v>
      </c>
      <c r="D568" s="316">
        <v>96.75</v>
      </c>
      <c r="E568" s="316">
        <v>96.71</v>
      </c>
      <c r="F568" s="317">
        <v>-2.0999999999999999E-3</v>
      </c>
      <c r="G568" s="316">
        <v>121.39</v>
      </c>
      <c r="H568" s="316">
        <v>56.9</v>
      </c>
      <c r="I568" s="165"/>
      <c r="J568" s="165"/>
      <c r="K568" s="165"/>
      <c r="L568" s="165"/>
      <c r="M568" s="165"/>
      <c r="N568" s="165"/>
      <c r="O568" s="165"/>
      <c r="P568" s="165"/>
      <c r="Q568" s="165"/>
      <c r="R568" s="165"/>
      <c r="S568" s="165"/>
      <c r="T568" s="165"/>
      <c r="U568" s="165"/>
      <c r="V568" s="165"/>
      <c r="W568" s="165"/>
    </row>
    <row r="569" spans="1:23" s="74" customFormat="1">
      <c r="A569" s="165" t="s">
        <v>2016</v>
      </c>
      <c r="B569" s="165" t="s">
        <v>710</v>
      </c>
      <c r="C569" s="316">
        <v>107.92</v>
      </c>
      <c r="D569" s="316">
        <v>107.98</v>
      </c>
      <c r="E569" s="316">
        <v>108.21</v>
      </c>
      <c r="F569" s="317">
        <v>-5.9999999999999995E-4</v>
      </c>
      <c r="G569" s="316">
        <v>123.57</v>
      </c>
      <c r="H569" s="316">
        <v>94.96</v>
      </c>
      <c r="I569" s="165"/>
      <c r="J569" s="165"/>
      <c r="K569" s="165"/>
      <c r="L569" s="165"/>
      <c r="M569" s="165"/>
      <c r="N569" s="165"/>
      <c r="O569" s="165"/>
      <c r="P569" s="165"/>
      <c r="Q569" s="165"/>
      <c r="R569" s="165"/>
      <c r="S569" s="165"/>
      <c r="T569" s="165"/>
      <c r="U569" s="165"/>
      <c r="V569" s="165"/>
      <c r="W569" s="165"/>
    </row>
    <row r="570" spans="1:23" s="74" customFormat="1">
      <c r="A570" s="165" t="s">
        <v>2017</v>
      </c>
      <c r="B570" s="165" t="s">
        <v>711</v>
      </c>
      <c r="C570" s="316">
        <v>160000</v>
      </c>
      <c r="D570" s="316">
        <v>140906.06</v>
      </c>
      <c r="E570" s="316">
        <v>0</v>
      </c>
      <c r="F570" s="317">
        <v>0.13550000000000001</v>
      </c>
      <c r="G570" s="316">
        <v>160000</v>
      </c>
      <c r="H570" s="316">
        <v>0.01</v>
      </c>
      <c r="I570" s="165"/>
      <c r="J570" s="165"/>
      <c r="K570" s="165"/>
      <c r="L570" s="165"/>
      <c r="M570" s="165"/>
      <c r="N570" s="165"/>
      <c r="O570" s="165"/>
      <c r="P570" s="165"/>
      <c r="Q570" s="165"/>
      <c r="R570" s="165"/>
      <c r="S570" s="165"/>
      <c r="T570" s="165"/>
      <c r="U570" s="165"/>
      <c r="V570" s="165"/>
      <c r="W570" s="165"/>
    </row>
    <row r="571" spans="1:23" s="74" customFormat="1">
      <c r="A571" s="165" t="s">
        <v>2018</v>
      </c>
      <c r="B571" s="165" t="s">
        <v>712</v>
      </c>
      <c r="C571" s="316">
        <v>91.9</v>
      </c>
      <c r="D571" s="316">
        <v>92.1</v>
      </c>
      <c r="E571" s="316">
        <v>92.2</v>
      </c>
      <c r="F571" s="317">
        <v>-2.2000000000000001E-3</v>
      </c>
      <c r="G571" s="316">
        <v>103.03</v>
      </c>
      <c r="H571" s="316">
        <v>43.2</v>
      </c>
      <c r="I571" s="165"/>
      <c r="J571" s="165"/>
      <c r="K571" s="165"/>
      <c r="L571" s="165"/>
      <c r="M571" s="165"/>
      <c r="N571" s="165"/>
      <c r="O571" s="165"/>
      <c r="P571" s="165"/>
      <c r="Q571" s="165"/>
      <c r="R571" s="165"/>
      <c r="S571" s="165"/>
      <c r="T571" s="165"/>
      <c r="U571" s="165"/>
      <c r="V571" s="165"/>
      <c r="W571" s="165"/>
    </row>
    <row r="572" spans="1:23" s="74" customFormat="1">
      <c r="A572" s="165" t="s">
        <v>2019</v>
      </c>
      <c r="B572" s="165" t="s">
        <v>713</v>
      </c>
      <c r="C572" s="316">
        <v>94.68</v>
      </c>
      <c r="D572" s="316">
        <v>95</v>
      </c>
      <c r="E572" s="316">
        <v>95.1</v>
      </c>
      <c r="F572" s="317">
        <v>-3.3999999999999998E-3</v>
      </c>
      <c r="G572" s="316">
        <v>109.74</v>
      </c>
      <c r="H572" s="316">
        <v>61</v>
      </c>
      <c r="I572" s="165"/>
      <c r="J572" s="165"/>
      <c r="K572" s="165"/>
      <c r="L572" s="165"/>
      <c r="M572" s="165"/>
      <c r="N572" s="165"/>
      <c r="O572" s="165"/>
      <c r="P572" s="165"/>
      <c r="Q572" s="165"/>
      <c r="R572" s="165"/>
      <c r="S572" s="165"/>
      <c r="T572" s="165"/>
      <c r="U572" s="165"/>
      <c r="V572" s="165"/>
      <c r="W572" s="165"/>
    </row>
    <row r="573" spans="1:23" s="74" customFormat="1">
      <c r="A573" s="165" t="s">
        <v>2020</v>
      </c>
      <c r="B573" s="165" t="s">
        <v>714</v>
      </c>
      <c r="C573" s="316">
        <v>106</v>
      </c>
      <c r="D573" s="316">
        <v>105.02</v>
      </c>
      <c r="E573" s="316">
        <v>106.4</v>
      </c>
      <c r="F573" s="317">
        <v>9.2999999999999992E-3</v>
      </c>
      <c r="G573" s="316">
        <v>119.48</v>
      </c>
      <c r="H573" s="316">
        <v>82</v>
      </c>
      <c r="I573" s="165"/>
      <c r="J573" s="165"/>
      <c r="K573" s="165"/>
      <c r="L573" s="165"/>
      <c r="M573" s="165"/>
      <c r="N573" s="165"/>
      <c r="O573" s="165"/>
      <c r="P573" s="165"/>
      <c r="Q573" s="165"/>
      <c r="R573" s="165"/>
      <c r="S573" s="165"/>
      <c r="T573" s="165"/>
      <c r="U573" s="165"/>
      <c r="V573" s="165"/>
      <c r="W573" s="165"/>
    </row>
    <row r="574" spans="1:23" s="74" customFormat="1">
      <c r="A574" s="165" t="s">
        <v>2021</v>
      </c>
      <c r="B574" s="165" t="s">
        <v>715</v>
      </c>
      <c r="C574" s="316">
        <v>0</v>
      </c>
      <c r="D574" s="316">
        <v>1000</v>
      </c>
      <c r="E574" s="316">
        <v>0</v>
      </c>
      <c r="F574" s="317">
        <v>-1</v>
      </c>
      <c r="G574" s="316">
        <v>1000</v>
      </c>
      <c r="H574" s="316">
        <v>1</v>
      </c>
      <c r="I574" s="165"/>
      <c r="J574" s="165"/>
      <c r="K574" s="165"/>
      <c r="L574" s="165"/>
      <c r="M574" s="165"/>
      <c r="N574" s="165"/>
      <c r="O574" s="165"/>
      <c r="P574" s="165"/>
      <c r="Q574" s="165"/>
      <c r="R574" s="165"/>
      <c r="S574" s="165"/>
      <c r="T574" s="165"/>
      <c r="U574" s="165"/>
      <c r="V574" s="165"/>
      <c r="W574" s="165"/>
    </row>
    <row r="575" spans="1:23" s="74" customFormat="1">
      <c r="A575" s="165" t="s">
        <v>2022</v>
      </c>
      <c r="B575" s="165" t="s">
        <v>716</v>
      </c>
      <c r="C575" s="316">
        <v>114</v>
      </c>
      <c r="D575" s="316">
        <v>115.2</v>
      </c>
      <c r="E575" s="316">
        <v>115.3</v>
      </c>
      <c r="F575" s="317">
        <v>-1.04E-2</v>
      </c>
      <c r="G575" s="316">
        <v>163.36000000000001</v>
      </c>
      <c r="H575" s="316">
        <v>100.05</v>
      </c>
      <c r="I575" s="165"/>
      <c r="J575" s="165"/>
      <c r="K575" s="165"/>
      <c r="L575" s="165"/>
      <c r="M575" s="165"/>
      <c r="N575" s="165"/>
      <c r="O575" s="165"/>
      <c r="P575" s="165"/>
      <c r="Q575" s="165"/>
      <c r="R575" s="165"/>
      <c r="S575" s="165"/>
      <c r="T575" s="165"/>
      <c r="U575" s="165"/>
      <c r="V575" s="165"/>
      <c r="W575" s="165"/>
    </row>
    <row r="576" spans="1:23" s="74" customFormat="1">
      <c r="A576" s="165" t="s">
        <v>2023</v>
      </c>
      <c r="B576" s="165" t="s">
        <v>717</v>
      </c>
      <c r="C576" s="316">
        <v>16.989999999999998</v>
      </c>
      <c r="D576" s="316">
        <v>16.899999999999999</v>
      </c>
      <c r="E576" s="316">
        <v>16.8</v>
      </c>
      <c r="F576" s="317">
        <v>5.3E-3</v>
      </c>
      <c r="G576" s="316">
        <v>33.5</v>
      </c>
      <c r="H576" s="316">
        <v>15.28</v>
      </c>
      <c r="I576" s="165"/>
      <c r="J576" s="165"/>
      <c r="K576" s="165"/>
      <c r="L576" s="165"/>
      <c r="M576" s="165"/>
      <c r="N576" s="165"/>
      <c r="O576" s="165"/>
      <c r="P576" s="165"/>
      <c r="Q576" s="165"/>
      <c r="R576" s="165"/>
      <c r="S576" s="165"/>
      <c r="T576" s="165"/>
      <c r="U576" s="165"/>
      <c r="V576" s="165"/>
      <c r="W576" s="165"/>
    </row>
    <row r="577" spans="1:23" s="74" customFormat="1">
      <c r="A577" s="165" t="s">
        <v>2024</v>
      </c>
      <c r="B577" s="165" t="s">
        <v>718</v>
      </c>
      <c r="C577" s="316">
        <v>0.61</v>
      </c>
      <c r="D577" s="316">
        <v>0.61</v>
      </c>
      <c r="E577" s="316">
        <v>0.6</v>
      </c>
      <c r="F577" s="317">
        <v>0</v>
      </c>
      <c r="G577" s="316">
        <v>3.02</v>
      </c>
      <c r="H577" s="316">
        <v>0.56999999999999995</v>
      </c>
      <c r="I577" s="165"/>
      <c r="J577" s="165"/>
      <c r="K577" s="165"/>
      <c r="L577" s="165"/>
      <c r="M577" s="165"/>
      <c r="N577" s="165"/>
      <c r="O577" s="165"/>
      <c r="P577" s="165"/>
      <c r="Q577" s="165"/>
      <c r="R577" s="165"/>
      <c r="S577" s="165"/>
      <c r="T577" s="165"/>
      <c r="U577" s="165"/>
      <c r="V577" s="165"/>
      <c r="W577" s="165"/>
    </row>
    <row r="578" spans="1:23" s="74" customFormat="1">
      <c r="A578" s="165" t="s">
        <v>2025</v>
      </c>
      <c r="B578" s="165" t="s">
        <v>719</v>
      </c>
      <c r="C578" s="316">
        <v>98</v>
      </c>
      <c r="D578" s="316">
        <v>100.9</v>
      </c>
      <c r="E578" s="316">
        <v>101.85</v>
      </c>
      <c r="F578" s="317">
        <v>-2.87E-2</v>
      </c>
      <c r="G578" s="316">
        <v>112.52</v>
      </c>
      <c r="H578" s="316">
        <v>81</v>
      </c>
      <c r="I578" s="165"/>
      <c r="J578" s="165"/>
      <c r="K578" s="165"/>
      <c r="L578" s="165"/>
      <c r="M578" s="165"/>
      <c r="N578" s="165"/>
      <c r="O578" s="165"/>
      <c r="P578" s="165"/>
      <c r="Q578" s="165"/>
      <c r="R578" s="165"/>
      <c r="S578" s="165"/>
      <c r="T578" s="165"/>
      <c r="U578" s="165"/>
      <c r="V578" s="165"/>
      <c r="W578" s="165"/>
    </row>
    <row r="579" spans="1:23" s="74" customFormat="1">
      <c r="A579" s="165" t="s">
        <v>1780</v>
      </c>
      <c r="B579" s="165" t="s">
        <v>720</v>
      </c>
      <c r="C579" s="316">
        <v>163.97</v>
      </c>
      <c r="D579" s="316">
        <v>164</v>
      </c>
      <c r="E579" s="316">
        <v>164.01</v>
      </c>
      <c r="F579" s="317">
        <v>-2.0000000000000001E-4</v>
      </c>
      <c r="G579" s="316">
        <v>251.24</v>
      </c>
      <c r="H579" s="316">
        <v>107.06</v>
      </c>
      <c r="I579" s="165"/>
      <c r="J579" s="165"/>
      <c r="K579" s="165"/>
      <c r="L579" s="165"/>
      <c r="M579" s="165"/>
      <c r="N579" s="165"/>
      <c r="O579" s="165"/>
      <c r="P579" s="165"/>
      <c r="Q579" s="165"/>
      <c r="R579" s="165"/>
      <c r="S579" s="165"/>
      <c r="T579" s="165"/>
      <c r="U579" s="165"/>
      <c r="V579" s="165"/>
      <c r="W579" s="165"/>
    </row>
    <row r="580" spans="1:23" s="74" customFormat="1">
      <c r="A580" s="165" t="s">
        <v>2026</v>
      </c>
      <c r="B580" s="165" t="s">
        <v>721</v>
      </c>
      <c r="C580" s="316">
        <v>81.66</v>
      </c>
      <c r="D580" s="316">
        <v>81.66</v>
      </c>
      <c r="E580" s="316">
        <v>0</v>
      </c>
      <c r="F580" s="317">
        <v>0</v>
      </c>
      <c r="G580" s="316">
        <v>91.79</v>
      </c>
      <c r="H580" s="316">
        <v>73.55</v>
      </c>
      <c r="I580" s="165"/>
      <c r="J580" s="165"/>
      <c r="K580" s="165"/>
      <c r="L580" s="165"/>
      <c r="M580" s="165"/>
      <c r="N580" s="165"/>
      <c r="O580" s="165"/>
      <c r="P580" s="165"/>
      <c r="Q580" s="165"/>
      <c r="R580" s="165"/>
      <c r="S580" s="165"/>
      <c r="T580" s="165"/>
      <c r="U580" s="165"/>
      <c r="V580" s="165"/>
      <c r="W580" s="165"/>
    </row>
    <row r="581" spans="1:23" s="74" customFormat="1">
      <c r="A581" s="165" t="s">
        <v>2027</v>
      </c>
      <c r="B581" s="165" t="s">
        <v>722</v>
      </c>
      <c r="C581" s="316">
        <v>95.38</v>
      </c>
      <c r="D581" s="316">
        <v>95.39</v>
      </c>
      <c r="E581" s="316">
        <v>95.5</v>
      </c>
      <c r="F581" s="317">
        <v>-1E-4</v>
      </c>
      <c r="G581" s="316">
        <v>112.16</v>
      </c>
      <c r="H581" s="316">
        <v>67.819999999999993</v>
      </c>
      <c r="I581" s="165"/>
      <c r="J581" s="165"/>
      <c r="K581" s="165"/>
      <c r="L581" s="165"/>
      <c r="M581" s="165"/>
      <c r="N581" s="165"/>
      <c r="O581" s="165"/>
      <c r="P581" s="165"/>
      <c r="Q581" s="165"/>
      <c r="R581" s="165"/>
      <c r="S581" s="165"/>
      <c r="T581" s="165"/>
      <c r="U581" s="165"/>
      <c r="V581" s="165"/>
      <c r="W581" s="165"/>
    </row>
    <row r="582" spans="1:23" s="74" customFormat="1">
      <c r="A582" s="165" t="s">
        <v>2028</v>
      </c>
      <c r="B582" s="165" t="s">
        <v>723</v>
      </c>
      <c r="C582" s="316">
        <v>1298</v>
      </c>
      <c r="D582" s="316">
        <v>1298</v>
      </c>
      <c r="E582" s="316">
        <v>1298</v>
      </c>
      <c r="F582" s="317">
        <v>0</v>
      </c>
      <c r="G582" s="316">
        <v>1350</v>
      </c>
      <c r="H582" s="316">
        <v>1</v>
      </c>
      <c r="I582" s="165"/>
      <c r="J582" s="165"/>
      <c r="K582" s="165"/>
      <c r="L582" s="165"/>
      <c r="M582" s="165"/>
      <c r="N582" s="165"/>
      <c r="O582" s="165"/>
      <c r="P582" s="165"/>
      <c r="Q582" s="165"/>
      <c r="R582" s="165"/>
      <c r="S582" s="165"/>
      <c r="T582" s="165"/>
      <c r="U582" s="165"/>
      <c r="V582" s="165"/>
      <c r="W582" s="165"/>
    </row>
    <row r="583" spans="1:23" s="74" customFormat="1">
      <c r="A583" s="165" t="s">
        <v>2029</v>
      </c>
      <c r="B583" s="165" t="s">
        <v>724</v>
      </c>
      <c r="C583" s="316">
        <v>87.37</v>
      </c>
      <c r="D583" s="316">
        <v>88.64</v>
      </c>
      <c r="E583" s="316">
        <v>87</v>
      </c>
      <c r="F583" s="317">
        <v>-1.43E-2</v>
      </c>
      <c r="G583" s="316">
        <v>101.02</v>
      </c>
      <c r="H583" s="316">
        <v>46.51</v>
      </c>
      <c r="I583" s="165"/>
      <c r="J583" s="165"/>
      <c r="K583" s="165"/>
      <c r="L583" s="165"/>
      <c r="M583" s="165"/>
      <c r="N583" s="165"/>
      <c r="O583" s="165"/>
      <c r="P583" s="165"/>
      <c r="Q583" s="165"/>
      <c r="R583" s="165"/>
      <c r="S583" s="165"/>
      <c r="T583" s="165"/>
      <c r="U583" s="165"/>
      <c r="V583" s="165"/>
      <c r="W583" s="165"/>
    </row>
    <row r="584" spans="1:23" s="74" customFormat="1">
      <c r="A584" s="165" t="s">
        <v>2030</v>
      </c>
      <c r="B584" s="165" t="s">
        <v>725</v>
      </c>
      <c r="C584" s="316">
        <v>760.01</v>
      </c>
      <c r="D584" s="316">
        <v>760.01</v>
      </c>
      <c r="E584" s="316">
        <v>0</v>
      </c>
      <c r="F584" s="317">
        <v>0</v>
      </c>
      <c r="G584" s="316">
        <v>999.99</v>
      </c>
      <c r="H584" s="316">
        <v>750.01</v>
      </c>
      <c r="I584" s="165"/>
      <c r="J584" s="165"/>
      <c r="K584" s="165"/>
      <c r="L584" s="165"/>
      <c r="M584" s="165"/>
      <c r="N584" s="165"/>
      <c r="O584" s="165"/>
      <c r="P584" s="165"/>
      <c r="Q584" s="165"/>
      <c r="R584" s="165"/>
      <c r="S584" s="165"/>
      <c r="T584" s="165"/>
      <c r="U584" s="165"/>
      <c r="V584" s="165"/>
      <c r="W584" s="165"/>
    </row>
    <row r="585" spans="1:23" s="74" customFormat="1">
      <c r="A585" s="165" t="s">
        <v>2031</v>
      </c>
      <c r="B585" s="165" t="s">
        <v>726</v>
      </c>
      <c r="C585" s="316">
        <v>72.89</v>
      </c>
      <c r="D585" s="316">
        <v>73.290000000000006</v>
      </c>
      <c r="E585" s="316">
        <v>73.28</v>
      </c>
      <c r="F585" s="317">
        <v>-5.4999999999999997E-3</v>
      </c>
      <c r="G585" s="316">
        <v>112</v>
      </c>
      <c r="H585" s="316">
        <v>58</v>
      </c>
      <c r="I585" s="165"/>
      <c r="J585" s="165"/>
      <c r="K585" s="165"/>
      <c r="L585" s="165"/>
      <c r="M585" s="165"/>
      <c r="N585" s="165"/>
      <c r="O585" s="165"/>
      <c r="P585" s="165"/>
      <c r="Q585" s="165"/>
      <c r="R585" s="165"/>
      <c r="S585" s="165"/>
      <c r="T585" s="165"/>
      <c r="U585" s="165"/>
      <c r="V585" s="165"/>
      <c r="W585" s="165"/>
    </row>
    <row r="586" spans="1:23" s="74" customFormat="1">
      <c r="A586" s="165" t="s">
        <v>2032</v>
      </c>
      <c r="B586" s="165" t="s">
        <v>727</v>
      </c>
      <c r="C586" s="316">
        <v>0</v>
      </c>
      <c r="D586" s="316">
        <v>1071.49</v>
      </c>
      <c r="E586" s="316">
        <v>0</v>
      </c>
      <c r="F586" s="317">
        <v>-1</v>
      </c>
      <c r="G586" s="316">
        <v>1080</v>
      </c>
      <c r="H586" s="316">
        <v>876.68</v>
      </c>
      <c r="I586" s="165"/>
      <c r="J586" s="165"/>
      <c r="K586" s="165"/>
      <c r="L586" s="165"/>
      <c r="M586" s="165"/>
      <c r="N586" s="165"/>
      <c r="O586" s="165"/>
      <c r="P586" s="165"/>
      <c r="Q586" s="165"/>
      <c r="R586" s="165"/>
      <c r="S586" s="165"/>
      <c r="T586" s="165"/>
      <c r="U586" s="165"/>
      <c r="V586" s="165"/>
      <c r="W586" s="165"/>
    </row>
    <row r="587" spans="1:23" s="74" customFormat="1">
      <c r="A587" s="165" t="s">
        <v>2033</v>
      </c>
      <c r="B587" s="165" t="s">
        <v>728</v>
      </c>
      <c r="C587" s="316">
        <v>93.22</v>
      </c>
      <c r="D587" s="316">
        <v>93.31</v>
      </c>
      <c r="E587" s="316">
        <v>93.4</v>
      </c>
      <c r="F587" s="317">
        <v>-1E-3</v>
      </c>
      <c r="G587" s="316">
        <v>100.25</v>
      </c>
      <c r="H587" s="316">
        <v>51.82</v>
      </c>
      <c r="I587" s="165"/>
      <c r="J587" s="165"/>
      <c r="K587" s="165"/>
      <c r="L587" s="165"/>
      <c r="M587" s="165"/>
      <c r="N587" s="165"/>
      <c r="O587" s="165"/>
      <c r="P587" s="165"/>
      <c r="Q587" s="165"/>
      <c r="R587" s="165"/>
      <c r="S587" s="165"/>
      <c r="T587" s="165"/>
      <c r="U587" s="165"/>
      <c r="V587" s="165"/>
      <c r="W587" s="165"/>
    </row>
    <row r="588" spans="1:23" s="74" customFormat="1">
      <c r="A588" s="165" t="s">
        <v>2034</v>
      </c>
      <c r="B588" s="165" t="s">
        <v>729</v>
      </c>
      <c r="C588" s="316">
        <v>77.81</v>
      </c>
      <c r="D588" s="316">
        <v>78.849999999999994</v>
      </c>
      <c r="E588" s="316">
        <v>79.34</v>
      </c>
      <c r="F588" s="317">
        <v>-1.32E-2</v>
      </c>
      <c r="G588" s="316">
        <v>99.37</v>
      </c>
      <c r="H588" s="316">
        <v>60</v>
      </c>
      <c r="I588" s="165"/>
      <c r="J588" s="165"/>
      <c r="K588" s="165"/>
      <c r="L588" s="165"/>
      <c r="M588" s="165"/>
      <c r="N588" s="165"/>
      <c r="O588" s="165"/>
      <c r="P588" s="165"/>
      <c r="Q588" s="165"/>
      <c r="R588" s="165"/>
      <c r="S588" s="165"/>
      <c r="T588" s="165"/>
      <c r="U588" s="165"/>
      <c r="V588" s="165"/>
      <c r="W588" s="165"/>
    </row>
    <row r="589" spans="1:23" s="74" customFormat="1">
      <c r="A589" s="165" t="s">
        <v>1787</v>
      </c>
      <c r="B589" s="165" t="s">
        <v>730</v>
      </c>
      <c r="C589" s="316">
        <v>37</v>
      </c>
      <c r="D589" s="316">
        <v>37</v>
      </c>
      <c r="E589" s="316">
        <v>0</v>
      </c>
      <c r="F589" s="317">
        <v>0</v>
      </c>
      <c r="G589" s="316">
        <v>66.88</v>
      </c>
      <c r="H589" s="316">
        <v>31.92</v>
      </c>
      <c r="I589" s="165"/>
      <c r="J589" s="165"/>
      <c r="K589" s="165"/>
      <c r="L589" s="165"/>
      <c r="M589" s="165"/>
      <c r="N589" s="165"/>
      <c r="O589" s="165"/>
      <c r="P589" s="165"/>
      <c r="Q589" s="165"/>
      <c r="R589" s="165"/>
      <c r="S589" s="165"/>
      <c r="T589" s="165"/>
      <c r="U589" s="165"/>
      <c r="V589" s="165"/>
      <c r="W589" s="165"/>
    </row>
    <row r="590" spans="1:23" s="74" customFormat="1">
      <c r="A590" s="165" t="s">
        <v>2035</v>
      </c>
      <c r="B590" s="165" t="s">
        <v>731</v>
      </c>
      <c r="C590" s="316">
        <v>94.83</v>
      </c>
      <c r="D590" s="316">
        <v>94.02</v>
      </c>
      <c r="E590" s="316">
        <v>94.77</v>
      </c>
      <c r="F590" s="317">
        <v>8.6E-3</v>
      </c>
      <c r="G590" s="316">
        <v>114</v>
      </c>
      <c r="H590" s="316">
        <v>56.71</v>
      </c>
      <c r="I590" s="165"/>
      <c r="J590" s="165"/>
      <c r="K590" s="165"/>
      <c r="L590" s="165"/>
      <c r="M590" s="165"/>
      <c r="N590" s="165"/>
      <c r="O590" s="165"/>
      <c r="P590" s="165"/>
      <c r="Q590" s="165"/>
      <c r="R590" s="165"/>
      <c r="S590" s="165"/>
      <c r="T590" s="165"/>
      <c r="U590" s="165"/>
      <c r="V590" s="165"/>
      <c r="W590" s="165"/>
    </row>
    <row r="591" spans="1:23" s="74" customFormat="1">
      <c r="A591" s="165" t="s">
        <v>2036</v>
      </c>
      <c r="B591" s="165" t="s">
        <v>732</v>
      </c>
      <c r="C591" s="316">
        <v>9.7899999999999991</v>
      </c>
      <c r="D591" s="316">
        <v>9.69</v>
      </c>
      <c r="E591" s="316">
        <v>9.6999999999999993</v>
      </c>
      <c r="F591" s="317">
        <v>1.03E-2</v>
      </c>
      <c r="G591" s="316">
        <v>13.99</v>
      </c>
      <c r="H591" s="316">
        <v>8.17</v>
      </c>
      <c r="I591" s="165"/>
      <c r="J591" s="165"/>
      <c r="K591" s="165"/>
      <c r="L591" s="165"/>
      <c r="M591" s="165"/>
      <c r="N591" s="165"/>
      <c r="O591" s="165"/>
      <c r="P591" s="165"/>
      <c r="Q591" s="165"/>
      <c r="R591" s="165"/>
      <c r="S591" s="165"/>
      <c r="T591" s="165"/>
      <c r="U591" s="165"/>
      <c r="V591" s="165"/>
      <c r="W591" s="165"/>
    </row>
    <row r="592" spans="1:23" s="74" customFormat="1">
      <c r="A592" s="165" t="s">
        <v>2037</v>
      </c>
      <c r="B592" s="165" t="s">
        <v>733</v>
      </c>
      <c r="C592" s="316">
        <v>102.51</v>
      </c>
      <c r="D592" s="316">
        <v>102.85</v>
      </c>
      <c r="E592" s="316">
        <v>102.85</v>
      </c>
      <c r="F592" s="317">
        <v>-3.3E-3</v>
      </c>
      <c r="G592" s="316">
        <v>141.63999999999999</v>
      </c>
      <c r="H592" s="316">
        <v>58.39</v>
      </c>
      <c r="I592" s="165"/>
      <c r="J592" s="165"/>
      <c r="K592" s="165"/>
      <c r="L592" s="165"/>
      <c r="M592" s="165"/>
      <c r="N592" s="165"/>
      <c r="O592" s="165"/>
      <c r="P592" s="165"/>
      <c r="Q592" s="165"/>
      <c r="R592" s="165"/>
      <c r="S592" s="165"/>
      <c r="T592" s="165"/>
      <c r="U592" s="165"/>
      <c r="V592" s="165"/>
      <c r="W592" s="165"/>
    </row>
    <row r="593" spans="1:23" s="74" customFormat="1">
      <c r="A593" s="165" t="s">
        <v>9194</v>
      </c>
      <c r="B593" s="165" t="s">
        <v>9195</v>
      </c>
      <c r="C593" s="316">
        <v>95.78</v>
      </c>
      <c r="D593" s="316">
        <v>95.78</v>
      </c>
      <c r="E593" s="316">
        <v>95.25</v>
      </c>
      <c r="F593" s="317">
        <v>0</v>
      </c>
      <c r="G593" s="316">
        <v>104</v>
      </c>
      <c r="H593" s="316">
        <v>88.12</v>
      </c>
      <c r="I593" s="165"/>
      <c r="J593" s="165"/>
      <c r="K593" s="165"/>
      <c r="L593" s="165"/>
      <c r="M593" s="165"/>
      <c r="N593" s="165"/>
      <c r="O593" s="165"/>
      <c r="P593" s="165"/>
      <c r="Q593" s="165"/>
      <c r="R593" s="165"/>
      <c r="S593" s="165"/>
      <c r="T593" s="165"/>
      <c r="U593" s="165"/>
      <c r="V593" s="165"/>
      <c r="W593" s="165"/>
    </row>
    <row r="594" spans="1:23" s="74" customFormat="1">
      <c r="A594" s="165" t="s">
        <v>9196</v>
      </c>
      <c r="B594" s="165" t="s">
        <v>9197</v>
      </c>
      <c r="C594" s="316">
        <v>95.15</v>
      </c>
      <c r="D594" s="316">
        <v>96.5</v>
      </c>
      <c r="E594" s="316">
        <v>96.5</v>
      </c>
      <c r="F594" s="317">
        <v>-1.4E-2</v>
      </c>
      <c r="G594" s="316">
        <v>112.14</v>
      </c>
      <c r="H594" s="316">
        <v>74.63</v>
      </c>
      <c r="I594" s="165"/>
      <c r="J594" s="165"/>
      <c r="K594" s="165"/>
      <c r="L594" s="165"/>
      <c r="M594" s="165"/>
      <c r="N594" s="165"/>
      <c r="O594" s="165"/>
      <c r="P594" s="165"/>
      <c r="Q594" s="165"/>
      <c r="R594" s="165"/>
      <c r="S594" s="165"/>
      <c r="T594" s="165"/>
      <c r="U594" s="165"/>
      <c r="V594" s="165"/>
      <c r="W594" s="165"/>
    </row>
    <row r="595" spans="1:23" s="74" customFormat="1">
      <c r="A595" s="165" t="s">
        <v>2038</v>
      </c>
      <c r="B595" s="165" t="s">
        <v>734</v>
      </c>
      <c r="C595" s="316">
        <v>0</v>
      </c>
      <c r="D595" s="316">
        <v>100</v>
      </c>
      <c r="E595" s="316">
        <v>0</v>
      </c>
      <c r="F595" s="317">
        <v>-1</v>
      </c>
      <c r="G595" s="316">
        <v>101</v>
      </c>
      <c r="H595" s="316">
        <v>0.01</v>
      </c>
      <c r="I595" s="165"/>
      <c r="J595" s="165"/>
      <c r="K595" s="165"/>
      <c r="L595" s="165"/>
      <c r="M595" s="165"/>
      <c r="N595" s="165"/>
      <c r="O595" s="165"/>
      <c r="P595" s="165"/>
      <c r="Q595" s="165"/>
      <c r="R595" s="165"/>
      <c r="S595" s="165"/>
      <c r="T595" s="165"/>
      <c r="U595" s="165"/>
      <c r="V595" s="165"/>
      <c r="W595" s="165"/>
    </row>
    <row r="596" spans="1:23" s="74" customFormat="1">
      <c r="A596" s="165" t="s">
        <v>2039</v>
      </c>
      <c r="B596" s="165" t="s">
        <v>735</v>
      </c>
      <c r="C596" s="316">
        <v>834</v>
      </c>
      <c r="D596" s="316">
        <v>834.99</v>
      </c>
      <c r="E596" s="316">
        <v>831.01</v>
      </c>
      <c r="F596" s="317">
        <v>-1.1999999999999999E-3</v>
      </c>
      <c r="G596" s="316">
        <v>1025</v>
      </c>
      <c r="H596" s="316">
        <v>690.02</v>
      </c>
      <c r="I596" s="165"/>
      <c r="J596" s="165"/>
      <c r="K596" s="165"/>
      <c r="L596" s="165"/>
      <c r="M596" s="165"/>
      <c r="N596" s="165"/>
      <c r="O596" s="165"/>
      <c r="P596" s="165"/>
      <c r="Q596" s="165"/>
      <c r="R596" s="165"/>
      <c r="S596" s="165"/>
      <c r="T596" s="165"/>
      <c r="U596" s="165"/>
      <c r="V596" s="165"/>
      <c r="W596" s="165"/>
    </row>
    <row r="597" spans="1:23" s="74" customFormat="1">
      <c r="A597" s="165" t="s">
        <v>2040</v>
      </c>
      <c r="B597" s="165" t="s">
        <v>736</v>
      </c>
      <c r="C597" s="316">
        <v>0</v>
      </c>
      <c r="D597" s="316">
        <v>0</v>
      </c>
      <c r="E597" s="316">
        <v>0</v>
      </c>
      <c r="F597" s="317">
        <v>0</v>
      </c>
      <c r="G597" s="316">
        <v>0.1</v>
      </c>
      <c r="H597" s="316">
        <v>0.01</v>
      </c>
      <c r="I597" s="165"/>
      <c r="J597" s="165"/>
      <c r="K597" s="165"/>
      <c r="L597" s="165"/>
      <c r="M597" s="165"/>
      <c r="N597" s="165"/>
      <c r="O597" s="165"/>
      <c r="P597" s="165"/>
      <c r="Q597" s="165"/>
      <c r="R597" s="165"/>
      <c r="S597" s="165"/>
      <c r="T597" s="165"/>
      <c r="U597" s="165"/>
      <c r="V597" s="165"/>
      <c r="W597" s="165"/>
    </row>
    <row r="598" spans="1:23" s="74" customFormat="1">
      <c r="A598" s="165" t="s">
        <v>2041</v>
      </c>
      <c r="B598" s="165" t="s">
        <v>737</v>
      </c>
      <c r="C598" s="316">
        <v>83.28</v>
      </c>
      <c r="D598" s="316">
        <v>83.4</v>
      </c>
      <c r="E598" s="316">
        <v>83.35</v>
      </c>
      <c r="F598" s="317">
        <v>-1.4E-3</v>
      </c>
      <c r="G598" s="316">
        <v>96.91</v>
      </c>
      <c r="H598" s="316">
        <v>44.82</v>
      </c>
      <c r="I598" s="165"/>
      <c r="J598" s="165"/>
      <c r="K598" s="165"/>
      <c r="L598" s="165"/>
      <c r="M598" s="165"/>
      <c r="N598" s="165"/>
      <c r="O598" s="165"/>
      <c r="P598" s="165"/>
      <c r="Q598" s="165"/>
      <c r="R598" s="165"/>
      <c r="S598" s="165"/>
      <c r="T598" s="165"/>
      <c r="U598" s="165"/>
      <c r="V598" s="165"/>
      <c r="W598" s="165"/>
    </row>
    <row r="599" spans="1:23" s="74" customFormat="1">
      <c r="A599" s="165" t="s">
        <v>2042</v>
      </c>
      <c r="B599" s="165" t="s">
        <v>738</v>
      </c>
      <c r="C599" s="316">
        <v>0</v>
      </c>
      <c r="D599" s="316">
        <v>15306.7</v>
      </c>
      <c r="E599" s="316">
        <v>0</v>
      </c>
      <c r="F599" s="317">
        <v>-1</v>
      </c>
      <c r="G599" s="316">
        <v>15816</v>
      </c>
      <c r="H599" s="316">
        <v>0.01</v>
      </c>
      <c r="I599" s="165"/>
      <c r="J599" s="165"/>
      <c r="K599" s="165"/>
      <c r="L599" s="165"/>
      <c r="M599" s="165"/>
      <c r="N599" s="165"/>
      <c r="O599" s="165"/>
      <c r="P599" s="165"/>
      <c r="Q599" s="165"/>
      <c r="R599" s="165"/>
      <c r="S599" s="165"/>
      <c r="T599" s="165"/>
      <c r="U599" s="165"/>
      <c r="V599" s="165"/>
      <c r="W599" s="165"/>
    </row>
    <row r="600" spans="1:23" s="74" customFormat="1">
      <c r="A600" s="165" t="s">
        <v>2043</v>
      </c>
      <c r="B600" s="165" t="s">
        <v>739</v>
      </c>
      <c r="C600" s="316">
        <v>0</v>
      </c>
      <c r="D600" s="316">
        <v>0</v>
      </c>
      <c r="E600" s="316">
        <v>0</v>
      </c>
      <c r="F600" s="317">
        <v>0</v>
      </c>
      <c r="G600" s="316">
        <v>102.99</v>
      </c>
      <c r="H600" s="316">
        <v>90.05</v>
      </c>
      <c r="I600" s="165"/>
      <c r="J600" s="165"/>
      <c r="K600" s="165"/>
      <c r="L600" s="165"/>
      <c r="M600" s="165"/>
      <c r="N600" s="165"/>
      <c r="O600" s="165"/>
      <c r="P600" s="165"/>
      <c r="Q600" s="165"/>
      <c r="R600" s="165"/>
      <c r="S600" s="165"/>
      <c r="T600" s="165"/>
      <c r="U600" s="165"/>
      <c r="V600" s="165"/>
      <c r="W600" s="165"/>
    </row>
    <row r="601" spans="1:23" s="74" customFormat="1">
      <c r="A601" s="165" t="s">
        <v>2044</v>
      </c>
      <c r="B601" s="165" t="s">
        <v>740</v>
      </c>
      <c r="C601" s="316">
        <v>0</v>
      </c>
      <c r="D601" s="316">
        <v>94.3</v>
      </c>
      <c r="E601" s="316">
        <v>0</v>
      </c>
      <c r="F601" s="317">
        <v>-1</v>
      </c>
      <c r="G601" s="316">
        <v>0</v>
      </c>
      <c r="H601" s="316">
        <v>0</v>
      </c>
      <c r="I601" s="165"/>
      <c r="J601" s="165"/>
      <c r="K601" s="165"/>
      <c r="L601" s="165"/>
      <c r="M601" s="165"/>
      <c r="N601" s="165"/>
      <c r="O601" s="165"/>
      <c r="P601" s="165"/>
      <c r="Q601" s="165"/>
      <c r="R601" s="165"/>
      <c r="S601" s="165"/>
      <c r="T601" s="165"/>
      <c r="U601" s="165"/>
      <c r="V601" s="165"/>
      <c r="W601" s="165"/>
    </row>
    <row r="602" spans="1:23" s="74" customFormat="1">
      <c r="A602" s="165" t="s">
        <v>2045</v>
      </c>
      <c r="B602" s="165" t="s">
        <v>741</v>
      </c>
      <c r="C602" s="316">
        <v>88.93</v>
      </c>
      <c r="D602" s="316">
        <v>89.06</v>
      </c>
      <c r="E602" s="316">
        <v>89.18</v>
      </c>
      <c r="F602" s="317">
        <v>-1.5E-3</v>
      </c>
      <c r="G602" s="316">
        <v>111.05</v>
      </c>
      <c r="H602" s="316">
        <v>65</v>
      </c>
      <c r="I602" s="165"/>
      <c r="J602" s="165"/>
      <c r="K602" s="165"/>
      <c r="L602" s="165"/>
      <c r="M602" s="165"/>
      <c r="N602" s="165"/>
      <c r="O602" s="165"/>
      <c r="P602" s="165"/>
      <c r="Q602" s="165"/>
      <c r="R602" s="165"/>
      <c r="S602" s="165"/>
      <c r="T602" s="165"/>
      <c r="U602" s="165"/>
      <c r="V602" s="165"/>
      <c r="W602" s="165"/>
    </row>
    <row r="603" spans="1:23" s="74" customFormat="1">
      <c r="A603" s="165" t="s">
        <v>2046</v>
      </c>
      <c r="B603" s="165" t="s">
        <v>742</v>
      </c>
      <c r="C603" s="316">
        <v>135.19999999999999</v>
      </c>
      <c r="D603" s="316">
        <v>135.19999999999999</v>
      </c>
      <c r="E603" s="316">
        <v>135.19</v>
      </c>
      <c r="F603" s="317">
        <v>0</v>
      </c>
      <c r="G603" s="316">
        <v>135.79</v>
      </c>
      <c r="H603" s="316">
        <v>77.099999999999994</v>
      </c>
      <c r="I603" s="165"/>
      <c r="J603" s="165"/>
      <c r="K603" s="165"/>
      <c r="L603" s="165"/>
      <c r="M603" s="165"/>
      <c r="N603" s="165"/>
      <c r="O603" s="165"/>
      <c r="P603" s="165"/>
      <c r="Q603" s="165"/>
      <c r="R603" s="165"/>
      <c r="S603" s="165"/>
      <c r="T603" s="165"/>
      <c r="U603" s="165"/>
      <c r="V603" s="165"/>
      <c r="W603" s="165"/>
    </row>
    <row r="604" spans="1:23" s="74" customFormat="1">
      <c r="A604" s="165" t="s">
        <v>2047</v>
      </c>
      <c r="B604" s="165" t="s">
        <v>743</v>
      </c>
      <c r="C604" s="316">
        <v>134.54</v>
      </c>
      <c r="D604" s="316">
        <v>135.6</v>
      </c>
      <c r="E604" s="316">
        <v>135.16</v>
      </c>
      <c r="F604" s="317">
        <v>-7.7999999999999996E-3</v>
      </c>
      <c r="G604" s="316">
        <v>164.96</v>
      </c>
      <c r="H604" s="316">
        <v>102.33</v>
      </c>
      <c r="I604" s="165"/>
      <c r="J604" s="165"/>
      <c r="K604" s="165"/>
      <c r="L604" s="165"/>
      <c r="M604" s="165"/>
      <c r="N604" s="165"/>
      <c r="O604" s="165"/>
      <c r="P604" s="165"/>
      <c r="Q604" s="165"/>
      <c r="R604" s="165"/>
      <c r="S604" s="165"/>
      <c r="T604" s="165"/>
      <c r="U604" s="165"/>
      <c r="V604" s="165"/>
      <c r="W604" s="165"/>
    </row>
    <row r="605" spans="1:23" s="74" customFormat="1">
      <c r="A605" s="165" t="s">
        <v>2048</v>
      </c>
      <c r="B605" s="165" t="s">
        <v>744</v>
      </c>
      <c r="C605" s="316">
        <v>11.85</v>
      </c>
      <c r="D605" s="316">
        <v>11.8</v>
      </c>
      <c r="E605" s="316">
        <v>11.84</v>
      </c>
      <c r="F605" s="317">
        <v>4.1999999999999997E-3</v>
      </c>
      <c r="G605" s="316">
        <v>12.65</v>
      </c>
      <c r="H605" s="316">
        <v>8.1300000000000008</v>
      </c>
      <c r="I605" s="165"/>
      <c r="J605" s="165"/>
      <c r="K605" s="165"/>
      <c r="L605" s="165"/>
      <c r="M605" s="165"/>
      <c r="N605" s="165"/>
      <c r="O605" s="165"/>
      <c r="P605" s="165"/>
      <c r="Q605" s="165"/>
      <c r="R605" s="165"/>
      <c r="S605" s="165"/>
      <c r="T605" s="165"/>
      <c r="U605" s="165"/>
      <c r="V605" s="165"/>
      <c r="W605" s="165"/>
    </row>
    <row r="606" spans="1:23" s="74" customFormat="1">
      <c r="A606" s="165" t="s">
        <v>2049</v>
      </c>
      <c r="B606" s="165" t="s">
        <v>745</v>
      </c>
      <c r="C606" s="316">
        <v>105.1</v>
      </c>
      <c r="D606" s="316">
        <v>102.35</v>
      </c>
      <c r="E606" s="316">
        <v>0</v>
      </c>
      <c r="F606" s="317">
        <v>2.6800000000000001E-2</v>
      </c>
      <c r="G606" s="316">
        <v>157.93</v>
      </c>
      <c r="H606" s="316">
        <v>86.35</v>
      </c>
      <c r="I606" s="165"/>
      <c r="J606" s="165"/>
      <c r="K606" s="165"/>
      <c r="L606" s="165"/>
      <c r="M606" s="165"/>
      <c r="N606" s="165"/>
      <c r="O606" s="165"/>
      <c r="P606" s="165"/>
      <c r="Q606" s="165"/>
      <c r="R606" s="165"/>
      <c r="S606" s="165"/>
      <c r="T606" s="165"/>
      <c r="U606" s="165"/>
      <c r="V606" s="165"/>
      <c r="W606" s="165"/>
    </row>
    <row r="607" spans="1:23" s="74" customFormat="1">
      <c r="A607" s="165" t="s">
        <v>2050</v>
      </c>
      <c r="B607" s="165" t="s">
        <v>746</v>
      </c>
      <c r="C607" s="316">
        <v>190</v>
      </c>
      <c r="D607" s="316">
        <v>190</v>
      </c>
      <c r="E607" s="316">
        <v>190</v>
      </c>
      <c r="F607" s="317">
        <v>0</v>
      </c>
      <c r="G607" s="316">
        <v>250</v>
      </c>
      <c r="H607" s="316">
        <v>160</v>
      </c>
      <c r="I607" s="165"/>
      <c r="J607" s="165"/>
      <c r="K607" s="165"/>
      <c r="L607" s="165"/>
      <c r="M607" s="165"/>
      <c r="N607" s="165"/>
      <c r="O607" s="165"/>
      <c r="P607" s="165"/>
      <c r="Q607" s="165"/>
      <c r="R607" s="165"/>
      <c r="S607" s="165"/>
      <c r="T607" s="165"/>
      <c r="U607" s="165"/>
      <c r="V607" s="165"/>
      <c r="W607" s="165"/>
    </row>
    <row r="608" spans="1:23" s="74" customFormat="1">
      <c r="A608" s="165" t="s">
        <v>2051</v>
      </c>
      <c r="B608" s="165" t="s">
        <v>747</v>
      </c>
      <c r="C608" s="316">
        <v>128.99</v>
      </c>
      <c r="D608" s="316">
        <v>121</v>
      </c>
      <c r="E608" s="316">
        <v>129.99</v>
      </c>
      <c r="F608" s="317">
        <v>6.6000000000000003E-2</v>
      </c>
      <c r="G608" s="316">
        <v>130</v>
      </c>
      <c r="H608" s="316">
        <v>102.05</v>
      </c>
      <c r="I608" s="165"/>
      <c r="J608" s="165"/>
      <c r="K608" s="165"/>
      <c r="L608" s="165"/>
      <c r="M608" s="165"/>
      <c r="N608" s="165"/>
      <c r="O608" s="165"/>
      <c r="P608" s="165"/>
      <c r="Q608" s="165"/>
      <c r="R608" s="165"/>
      <c r="S608" s="165"/>
      <c r="T608" s="165"/>
      <c r="U608" s="165"/>
      <c r="V608" s="165"/>
      <c r="W608" s="165"/>
    </row>
    <row r="609" spans="1:23" s="74" customFormat="1">
      <c r="A609" s="165" t="s">
        <v>2052</v>
      </c>
      <c r="B609" s="165" t="s">
        <v>748</v>
      </c>
      <c r="C609" s="316">
        <v>102.95</v>
      </c>
      <c r="D609" s="316">
        <v>102.95</v>
      </c>
      <c r="E609" s="316">
        <v>102.9</v>
      </c>
      <c r="F609" s="317">
        <v>0</v>
      </c>
      <c r="G609" s="316">
        <v>118.19</v>
      </c>
      <c r="H609" s="316">
        <v>81.290000000000006</v>
      </c>
      <c r="I609" s="165"/>
      <c r="J609" s="165"/>
      <c r="K609" s="165"/>
      <c r="L609" s="165"/>
      <c r="M609" s="165"/>
      <c r="N609" s="165"/>
      <c r="O609" s="165"/>
      <c r="P609" s="165"/>
      <c r="Q609" s="165"/>
      <c r="R609" s="165"/>
      <c r="S609" s="165"/>
      <c r="T609" s="165"/>
      <c r="U609" s="165"/>
      <c r="V609" s="165"/>
      <c r="W609" s="165"/>
    </row>
    <row r="610" spans="1:23" s="74" customFormat="1">
      <c r="A610" s="165" t="s">
        <v>2140</v>
      </c>
      <c r="B610" s="165" t="s">
        <v>647</v>
      </c>
      <c r="C610" s="316">
        <v>82.55</v>
      </c>
      <c r="D610" s="316">
        <v>82.8</v>
      </c>
      <c r="E610" s="316">
        <v>82.79</v>
      </c>
      <c r="F610" s="317">
        <v>-3.0000000000000001E-3</v>
      </c>
      <c r="G610" s="316">
        <v>107.6</v>
      </c>
      <c r="H610" s="316">
        <v>54.5</v>
      </c>
      <c r="I610" s="165"/>
      <c r="J610" s="165"/>
      <c r="K610" s="165"/>
      <c r="L610" s="165"/>
      <c r="M610" s="165"/>
      <c r="N610" s="165"/>
      <c r="O610" s="165"/>
      <c r="P610" s="165"/>
      <c r="Q610" s="165"/>
      <c r="R610" s="165"/>
      <c r="S610" s="165"/>
      <c r="T610" s="165"/>
      <c r="U610" s="165"/>
      <c r="V610" s="165"/>
      <c r="W610" s="165"/>
    </row>
    <row r="611" spans="1:23" s="74" customFormat="1">
      <c r="A611" s="165" t="s">
        <v>2045</v>
      </c>
      <c r="B611" s="165" t="s">
        <v>741</v>
      </c>
      <c r="C611" s="316">
        <v>88.93</v>
      </c>
      <c r="D611" s="316">
        <v>89.06</v>
      </c>
      <c r="E611" s="316">
        <v>89.18</v>
      </c>
      <c r="F611" s="317">
        <v>-1.5E-3</v>
      </c>
      <c r="G611" s="316">
        <v>111.05</v>
      </c>
      <c r="H611" s="316">
        <v>65</v>
      </c>
      <c r="I611" s="165"/>
      <c r="J611" s="165"/>
      <c r="K611" s="165"/>
      <c r="L611" s="165"/>
      <c r="M611" s="165"/>
      <c r="N611" s="165"/>
      <c r="O611" s="165"/>
      <c r="P611" s="165"/>
      <c r="Q611" s="165"/>
      <c r="R611" s="165"/>
      <c r="S611" s="165"/>
      <c r="T611" s="165"/>
      <c r="U611" s="165"/>
      <c r="V611" s="165"/>
      <c r="W611" s="165"/>
    </row>
    <row r="612" spans="1:23" s="74" customFormat="1">
      <c r="A612" s="165" t="s">
        <v>2053</v>
      </c>
      <c r="B612" s="165" t="s">
        <v>749</v>
      </c>
      <c r="C612" s="316">
        <v>103.5</v>
      </c>
      <c r="D612" s="316">
        <v>104.15</v>
      </c>
      <c r="E612" s="316">
        <v>104.3</v>
      </c>
      <c r="F612" s="317">
        <v>-6.1999999999999998E-3</v>
      </c>
      <c r="G612" s="316">
        <v>114.99</v>
      </c>
      <c r="H612" s="316">
        <v>79</v>
      </c>
      <c r="I612" s="165"/>
      <c r="J612" s="165"/>
      <c r="K612" s="165"/>
      <c r="L612" s="165"/>
      <c r="M612" s="165"/>
      <c r="N612" s="165"/>
      <c r="O612" s="165"/>
      <c r="P612" s="165"/>
      <c r="Q612" s="165"/>
      <c r="R612" s="165"/>
      <c r="S612" s="165"/>
      <c r="T612" s="165"/>
      <c r="U612" s="165"/>
      <c r="V612" s="165"/>
      <c r="W612" s="165"/>
    </row>
    <row r="613" spans="1:23" s="74" customFormat="1">
      <c r="A613" s="165" t="s">
        <v>2018</v>
      </c>
      <c r="B613" s="165" t="s">
        <v>712</v>
      </c>
      <c r="C613" s="316">
        <v>91.9</v>
      </c>
      <c r="D613" s="316">
        <v>92.1</v>
      </c>
      <c r="E613" s="316">
        <v>92.2</v>
      </c>
      <c r="F613" s="317">
        <v>-2.2000000000000001E-3</v>
      </c>
      <c r="G613" s="316">
        <v>103.03</v>
      </c>
      <c r="H613" s="316">
        <v>43.2</v>
      </c>
      <c r="I613" s="165"/>
      <c r="J613" s="165"/>
      <c r="K613" s="165"/>
      <c r="L613" s="165"/>
      <c r="M613" s="165"/>
      <c r="N613" s="165"/>
      <c r="O613" s="165"/>
      <c r="P613" s="165"/>
      <c r="Q613" s="165"/>
      <c r="R613" s="165"/>
      <c r="S613" s="165"/>
      <c r="T613" s="165"/>
      <c r="U613" s="165"/>
      <c r="V613" s="165"/>
      <c r="W613" s="165"/>
    </row>
    <row r="614" spans="1:23" s="74" customFormat="1">
      <c r="A614" s="165" t="s">
        <v>2054</v>
      </c>
      <c r="B614" s="165" t="s">
        <v>750</v>
      </c>
      <c r="C614" s="316">
        <v>111.2</v>
      </c>
      <c r="D614" s="316">
        <v>111.49</v>
      </c>
      <c r="E614" s="316">
        <v>112</v>
      </c>
      <c r="F614" s="317">
        <v>-2.5999999999999999E-3</v>
      </c>
      <c r="G614" s="316">
        <v>112.98</v>
      </c>
      <c r="H614" s="316">
        <v>59.1</v>
      </c>
      <c r="I614" s="165"/>
      <c r="J614" s="165"/>
      <c r="K614" s="165"/>
      <c r="L614" s="165"/>
      <c r="M614" s="165"/>
      <c r="N614" s="165"/>
      <c r="O614" s="165"/>
      <c r="P614" s="165"/>
      <c r="Q614" s="165"/>
      <c r="R614" s="165"/>
      <c r="S614" s="165"/>
      <c r="T614" s="165"/>
      <c r="U614" s="165"/>
      <c r="V614" s="165"/>
      <c r="W614" s="165"/>
    </row>
    <row r="615" spans="1:23" s="74" customFormat="1">
      <c r="A615" s="165" t="s">
        <v>2055</v>
      </c>
      <c r="B615" s="165" t="s">
        <v>751</v>
      </c>
      <c r="C615" s="316">
        <v>86.2</v>
      </c>
      <c r="D615" s="316">
        <v>86.89</v>
      </c>
      <c r="E615" s="316">
        <v>86.52</v>
      </c>
      <c r="F615" s="317">
        <v>-7.9000000000000008E-3</v>
      </c>
      <c r="G615" s="316">
        <v>119.49</v>
      </c>
      <c r="H615" s="316">
        <v>58</v>
      </c>
      <c r="I615" s="165"/>
      <c r="J615" s="165"/>
      <c r="K615" s="165"/>
      <c r="L615" s="165"/>
      <c r="M615" s="165"/>
      <c r="N615" s="165"/>
      <c r="O615" s="165"/>
      <c r="P615" s="165"/>
      <c r="Q615" s="165"/>
      <c r="R615" s="165"/>
      <c r="S615" s="165"/>
      <c r="T615" s="165"/>
      <c r="U615" s="165"/>
      <c r="V615" s="165"/>
      <c r="W615" s="165"/>
    </row>
    <row r="616" spans="1:23" s="74" customFormat="1">
      <c r="A616" s="165" t="s">
        <v>2056</v>
      </c>
      <c r="B616" s="165" t="s">
        <v>752</v>
      </c>
      <c r="C616" s="316">
        <v>93.71</v>
      </c>
      <c r="D616" s="316">
        <v>94.02</v>
      </c>
      <c r="E616" s="316">
        <v>94.1</v>
      </c>
      <c r="F616" s="317">
        <v>-3.3E-3</v>
      </c>
      <c r="G616" s="316">
        <v>109.13</v>
      </c>
      <c r="H616" s="316">
        <v>92.05</v>
      </c>
      <c r="I616" s="165"/>
      <c r="J616" s="165"/>
      <c r="K616" s="165"/>
      <c r="L616" s="165"/>
      <c r="M616" s="165"/>
      <c r="N616" s="165"/>
      <c r="O616" s="165"/>
      <c r="P616" s="165"/>
      <c r="Q616" s="165"/>
      <c r="R616" s="165"/>
      <c r="S616" s="165"/>
      <c r="T616" s="165"/>
      <c r="U616" s="165"/>
      <c r="V616" s="165"/>
      <c r="W616" s="165"/>
    </row>
    <row r="617" spans="1:23" s="74" customFormat="1">
      <c r="A617" s="165" t="s">
        <v>2057</v>
      </c>
      <c r="B617" s="165" t="s">
        <v>753</v>
      </c>
      <c r="C617" s="316">
        <v>123.9</v>
      </c>
      <c r="D617" s="316">
        <v>123.95</v>
      </c>
      <c r="E617" s="316">
        <v>122.75</v>
      </c>
      <c r="F617" s="317">
        <v>-4.0000000000000002E-4</v>
      </c>
      <c r="G617" s="316">
        <v>137.77000000000001</v>
      </c>
      <c r="H617" s="316">
        <v>62.76</v>
      </c>
      <c r="I617" s="165"/>
      <c r="J617" s="165"/>
      <c r="K617" s="165"/>
      <c r="L617" s="165"/>
      <c r="M617" s="165"/>
      <c r="N617" s="165"/>
      <c r="O617" s="165"/>
      <c r="P617" s="165"/>
      <c r="Q617" s="165"/>
      <c r="R617" s="165"/>
      <c r="S617" s="165"/>
      <c r="T617" s="165"/>
      <c r="U617" s="165"/>
      <c r="V617" s="165"/>
      <c r="W617" s="165"/>
    </row>
    <row r="618" spans="1:23" s="74" customFormat="1">
      <c r="A618" s="165" t="s">
        <v>2058</v>
      </c>
      <c r="B618" s="165" t="s">
        <v>754</v>
      </c>
      <c r="C618" s="316">
        <v>62.29</v>
      </c>
      <c r="D618" s="316">
        <v>62</v>
      </c>
      <c r="E618" s="316">
        <v>62.02</v>
      </c>
      <c r="F618" s="317">
        <v>4.7000000000000002E-3</v>
      </c>
      <c r="G618" s="316">
        <v>71.83</v>
      </c>
      <c r="H618" s="316">
        <v>36.700000000000003</v>
      </c>
      <c r="I618" s="165"/>
      <c r="J618" s="165"/>
      <c r="K618" s="165"/>
      <c r="L618" s="165"/>
      <c r="M618" s="165"/>
      <c r="N618" s="165"/>
      <c r="O618" s="165"/>
      <c r="P618" s="165"/>
      <c r="Q618" s="165"/>
      <c r="R618" s="165"/>
      <c r="S618" s="165"/>
      <c r="T618" s="165"/>
      <c r="U618" s="165"/>
      <c r="V618" s="165"/>
      <c r="W618" s="165"/>
    </row>
    <row r="619" spans="1:23" s="74" customFormat="1">
      <c r="A619" s="165" t="s">
        <v>2059</v>
      </c>
      <c r="B619" s="165" t="s">
        <v>755</v>
      </c>
      <c r="C619" s="316">
        <v>116.26</v>
      </c>
      <c r="D619" s="316">
        <v>115.93</v>
      </c>
      <c r="E619" s="316">
        <v>116</v>
      </c>
      <c r="F619" s="317">
        <v>2.8E-3</v>
      </c>
      <c r="G619" s="316">
        <v>142.4</v>
      </c>
      <c r="H619" s="316">
        <v>60.25</v>
      </c>
      <c r="I619" s="165"/>
      <c r="J619" s="165"/>
      <c r="K619" s="165"/>
      <c r="L619" s="165"/>
      <c r="M619" s="165"/>
      <c r="N619" s="165"/>
      <c r="O619" s="165"/>
      <c r="P619" s="165"/>
      <c r="Q619" s="165"/>
      <c r="R619" s="165"/>
      <c r="S619" s="165"/>
      <c r="T619" s="165"/>
      <c r="U619" s="165"/>
      <c r="V619" s="165"/>
      <c r="W619" s="165"/>
    </row>
    <row r="620" spans="1:23" s="74" customFormat="1">
      <c r="A620" s="165" t="s">
        <v>2060</v>
      </c>
      <c r="B620" s="165" t="s">
        <v>756</v>
      </c>
      <c r="C620" s="316">
        <v>0</v>
      </c>
      <c r="D620" s="316">
        <v>0</v>
      </c>
      <c r="E620" s="316">
        <v>0</v>
      </c>
      <c r="F620" s="317">
        <v>0</v>
      </c>
      <c r="G620" s="316">
        <v>0</v>
      </c>
      <c r="H620" s="316">
        <v>0</v>
      </c>
      <c r="I620" s="165"/>
      <c r="J620" s="165"/>
      <c r="K620" s="165"/>
      <c r="L620" s="165"/>
      <c r="M620" s="165"/>
      <c r="N620" s="165"/>
      <c r="O620" s="165"/>
      <c r="P620" s="165"/>
      <c r="Q620" s="165"/>
      <c r="R620" s="165"/>
      <c r="S620" s="165"/>
      <c r="T620" s="165"/>
      <c r="U620" s="165"/>
      <c r="V620" s="165"/>
      <c r="W620" s="165"/>
    </row>
    <row r="621" spans="1:23" s="74" customFormat="1">
      <c r="A621" s="165" t="s">
        <v>2061</v>
      </c>
      <c r="B621" s="165" t="s">
        <v>757</v>
      </c>
      <c r="C621" s="316">
        <v>101.95</v>
      </c>
      <c r="D621" s="316">
        <v>102.4</v>
      </c>
      <c r="E621" s="316">
        <v>102</v>
      </c>
      <c r="F621" s="317">
        <v>-4.4000000000000003E-3</v>
      </c>
      <c r="G621" s="316">
        <v>124.79</v>
      </c>
      <c r="H621" s="316">
        <v>79.099999999999994</v>
      </c>
      <c r="I621" s="165"/>
      <c r="J621" s="165"/>
      <c r="K621" s="165"/>
      <c r="L621" s="165"/>
      <c r="M621" s="165"/>
      <c r="N621" s="165"/>
      <c r="O621" s="165"/>
      <c r="P621" s="165"/>
      <c r="Q621" s="165"/>
      <c r="R621" s="165"/>
      <c r="S621" s="165"/>
      <c r="T621" s="165"/>
      <c r="U621" s="165"/>
      <c r="V621" s="165"/>
      <c r="W621" s="165"/>
    </row>
    <row r="622" spans="1:23" s="74" customFormat="1">
      <c r="A622" s="165" t="s">
        <v>2062</v>
      </c>
      <c r="B622" s="165" t="s">
        <v>758</v>
      </c>
      <c r="C622" s="316">
        <v>81.150000000000006</v>
      </c>
      <c r="D622" s="316">
        <v>79.62</v>
      </c>
      <c r="E622" s="316">
        <v>79.83</v>
      </c>
      <c r="F622" s="317">
        <v>1.9199999999999998E-2</v>
      </c>
      <c r="G622" s="316">
        <v>98.9</v>
      </c>
      <c r="H622" s="316">
        <v>71</v>
      </c>
      <c r="I622" s="165"/>
      <c r="J622" s="165"/>
      <c r="K622" s="165"/>
      <c r="L622" s="165"/>
      <c r="M622" s="165"/>
      <c r="N622" s="165"/>
      <c r="O622" s="165"/>
      <c r="P622" s="165"/>
      <c r="Q622" s="165"/>
      <c r="R622" s="165"/>
      <c r="S622" s="165"/>
      <c r="T622" s="165"/>
      <c r="U622" s="165"/>
      <c r="V622" s="165"/>
      <c r="W622" s="165"/>
    </row>
    <row r="623" spans="1:23" s="74" customFormat="1">
      <c r="A623" s="165" t="s">
        <v>2063</v>
      </c>
      <c r="B623" s="165" t="s">
        <v>759</v>
      </c>
      <c r="C623" s="316">
        <v>0</v>
      </c>
      <c r="D623" s="316">
        <v>0</v>
      </c>
      <c r="E623" s="316">
        <v>0</v>
      </c>
      <c r="F623" s="317">
        <v>0</v>
      </c>
      <c r="G623" s="316">
        <v>0.19</v>
      </c>
      <c r="H623" s="316">
        <v>0.01</v>
      </c>
      <c r="I623" s="165"/>
      <c r="J623" s="165"/>
      <c r="K623" s="165"/>
      <c r="L623" s="165"/>
      <c r="M623" s="165"/>
      <c r="N623" s="165"/>
      <c r="O623" s="165"/>
      <c r="P623" s="165"/>
      <c r="Q623" s="165"/>
      <c r="R623" s="165"/>
      <c r="S623" s="165"/>
      <c r="T623" s="165"/>
      <c r="U623" s="165"/>
      <c r="V623" s="165"/>
      <c r="W623" s="165"/>
    </row>
    <row r="624" spans="1:23" s="74" customFormat="1">
      <c r="A624" s="165" t="s">
        <v>2064</v>
      </c>
      <c r="B624" s="165" t="s">
        <v>760</v>
      </c>
      <c r="C624" s="316">
        <v>115.51</v>
      </c>
      <c r="D624" s="316">
        <v>115.58</v>
      </c>
      <c r="E624" s="316">
        <v>115.7</v>
      </c>
      <c r="F624" s="317">
        <v>-5.9999999999999995E-4</v>
      </c>
      <c r="G624" s="316">
        <v>136.97999999999999</v>
      </c>
      <c r="H624" s="316">
        <v>71.34</v>
      </c>
      <c r="I624" s="165"/>
      <c r="J624" s="165"/>
      <c r="K624" s="165"/>
      <c r="L624" s="165"/>
      <c r="M624" s="165"/>
      <c r="N624" s="165"/>
      <c r="O624" s="165"/>
      <c r="P624" s="165"/>
      <c r="Q624" s="165"/>
      <c r="R624" s="165"/>
      <c r="S624" s="165"/>
      <c r="T624" s="165"/>
      <c r="U624" s="165"/>
      <c r="V624" s="165"/>
      <c r="W624" s="165"/>
    </row>
    <row r="625" spans="1:23" s="74" customFormat="1">
      <c r="A625" s="165" t="s">
        <v>2065</v>
      </c>
      <c r="B625" s="165" t="s">
        <v>761</v>
      </c>
      <c r="C625" s="316">
        <v>91</v>
      </c>
      <c r="D625" s="316">
        <v>87</v>
      </c>
      <c r="E625" s="316">
        <v>89.48</v>
      </c>
      <c r="F625" s="317">
        <v>4.5999999999999999E-2</v>
      </c>
      <c r="G625" s="316">
        <v>95.87</v>
      </c>
      <c r="H625" s="316">
        <v>60</v>
      </c>
      <c r="I625" s="165"/>
      <c r="J625" s="165"/>
      <c r="K625" s="165"/>
      <c r="L625" s="165"/>
      <c r="M625" s="165"/>
      <c r="N625" s="165"/>
      <c r="O625" s="165"/>
      <c r="P625" s="165"/>
      <c r="Q625" s="165"/>
      <c r="R625" s="165"/>
      <c r="S625" s="165"/>
      <c r="T625" s="165"/>
      <c r="U625" s="165"/>
      <c r="V625" s="165"/>
      <c r="W625" s="165"/>
    </row>
    <row r="626" spans="1:23" s="74" customFormat="1">
      <c r="A626" s="165" t="s">
        <v>2066</v>
      </c>
      <c r="B626" s="165" t="s">
        <v>762</v>
      </c>
      <c r="C626" s="316">
        <v>81.99</v>
      </c>
      <c r="D626" s="316">
        <v>82</v>
      </c>
      <c r="E626" s="316">
        <v>82.2</v>
      </c>
      <c r="F626" s="317">
        <v>-1E-4</v>
      </c>
      <c r="G626" s="316">
        <v>122</v>
      </c>
      <c r="H626" s="316">
        <v>66.510000000000005</v>
      </c>
      <c r="I626" s="165"/>
      <c r="J626" s="165"/>
      <c r="K626" s="165"/>
      <c r="L626" s="165"/>
      <c r="M626" s="165"/>
      <c r="N626" s="165"/>
      <c r="O626" s="165"/>
      <c r="P626" s="165"/>
      <c r="Q626" s="165"/>
      <c r="R626" s="165"/>
      <c r="S626" s="165"/>
      <c r="T626" s="165"/>
      <c r="U626" s="165"/>
      <c r="V626" s="165"/>
      <c r="W626" s="165"/>
    </row>
    <row r="627" spans="1:23" s="74" customFormat="1">
      <c r="A627" s="165" t="s">
        <v>2067</v>
      </c>
      <c r="B627" s="165" t="s">
        <v>763</v>
      </c>
      <c r="C627" s="316">
        <v>112.7</v>
      </c>
      <c r="D627" s="316">
        <v>116</v>
      </c>
      <c r="E627" s="316">
        <v>117</v>
      </c>
      <c r="F627" s="317">
        <v>-2.8400000000000002E-2</v>
      </c>
      <c r="G627" s="316">
        <v>124</v>
      </c>
      <c r="H627" s="316">
        <v>70.2</v>
      </c>
      <c r="I627" s="165"/>
      <c r="J627" s="165"/>
      <c r="K627" s="165"/>
      <c r="L627" s="165"/>
      <c r="M627" s="165"/>
      <c r="N627" s="165"/>
      <c r="O627" s="165"/>
      <c r="P627" s="165"/>
      <c r="Q627" s="165"/>
      <c r="R627" s="165"/>
      <c r="S627" s="165"/>
      <c r="T627" s="165"/>
      <c r="U627" s="165"/>
      <c r="V627" s="165"/>
      <c r="W627" s="165"/>
    </row>
    <row r="628" spans="1:23" s="74" customFormat="1">
      <c r="A628" s="165" t="s">
        <v>2068</v>
      </c>
      <c r="B628" s="165" t="s">
        <v>764</v>
      </c>
      <c r="C628" s="316">
        <v>102.25</v>
      </c>
      <c r="D628" s="316">
        <v>101.52</v>
      </c>
      <c r="E628" s="316">
        <v>102.51</v>
      </c>
      <c r="F628" s="317">
        <v>7.1999999999999998E-3</v>
      </c>
      <c r="G628" s="316">
        <v>114.53</v>
      </c>
      <c r="H628" s="316">
        <v>71.05</v>
      </c>
      <c r="I628" s="165"/>
      <c r="J628" s="165"/>
      <c r="K628" s="165"/>
      <c r="L628" s="165"/>
      <c r="M628" s="165"/>
      <c r="N628" s="165"/>
      <c r="O628" s="165"/>
      <c r="P628" s="165"/>
      <c r="Q628" s="165"/>
      <c r="R628" s="165"/>
      <c r="S628" s="165"/>
      <c r="T628" s="165"/>
      <c r="U628" s="165"/>
      <c r="V628" s="165"/>
      <c r="W628" s="165"/>
    </row>
    <row r="629" spans="1:23" s="74" customFormat="1">
      <c r="A629" s="165" t="s">
        <v>2141</v>
      </c>
      <c r="B629" s="165" t="s">
        <v>2142</v>
      </c>
      <c r="C629" s="316">
        <v>213.85</v>
      </c>
      <c r="D629" s="316">
        <v>213.33</v>
      </c>
      <c r="E629" s="316">
        <v>213.3</v>
      </c>
      <c r="F629" s="317">
        <v>2.3999999999999998E-3</v>
      </c>
      <c r="G629" s="316">
        <v>216.48</v>
      </c>
      <c r="H629" s="316">
        <v>102.11</v>
      </c>
      <c r="I629" s="165"/>
      <c r="J629" s="165"/>
      <c r="K629" s="165"/>
      <c r="L629" s="165"/>
      <c r="M629" s="165"/>
      <c r="N629" s="165"/>
      <c r="O629" s="165"/>
      <c r="P629" s="165"/>
      <c r="Q629" s="165"/>
      <c r="R629" s="165"/>
      <c r="S629" s="165"/>
      <c r="T629" s="165"/>
      <c r="U629" s="165"/>
      <c r="V629" s="165"/>
      <c r="W629" s="165"/>
    </row>
    <row r="630" spans="1:23" s="74" customFormat="1">
      <c r="A630" s="165" t="s">
        <v>2069</v>
      </c>
      <c r="B630" s="165" t="s">
        <v>765</v>
      </c>
      <c r="C630" s="316">
        <v>73</v>
      </c>
      <c r="D630" s="316">
        <v>72.290000000000006</v>
      </c>
      <c r="E630" s="316">
        <v>72.290000000000006</v>
      </c>
      <c r="F630" s="317">
        <v>9.7999999999999997E-3</v>
      </c>
      <c r="G630" s="316">
        <v>112</v>
      </c>
      <c r="H630" s="316">
        <v>70</v>
      </c>
      <c r="I630" s="165"/>
      <c r="J630" s="165"/>
      <c r="K630" s="165"/>
      <c r="L630" s="165"/>
      <c r="M630" s="165"/>
      <c r="N630" s="165"/>
      <c r="O630" s="165"/>
      <c r="P630" s="165"/>
      <c r="Q630" s="165"/>
      <c r="R630" s="165"/>
      <c r="S630" s="165"/>
      <c r="T630" s="165"/>
      <c r="U630" s="165"/>
      <c r="V630" s="165"/>
      <c r="W630" s="165"/>
    </row>
    <row r="631" spans="1:23" s="74" customFormat="1">
      <c r="A631" s="165" t="s">
        <v>1992</v>
      </c>
      <c r="B631" s="165" t="s">
        <v>766</v>
      </c>
      <c r="C631" s="316">
        <v>55.23</v>
      </c>
      <c r="D631" s="316">
        <v>55.19</v>
      </c>
      <c r="E631" s="316">
        <v>55.23</v>
      </c>
      <c r="F631" s="317">
        <v>6.9999999999999999E-4</v>
      </c>
      <c r="G631" s="316">
        <v>76.069999999999993</v>
      </c>
      <c r="H631" s="316">
        <v>29</v>
      </c>
      <c r="I631" s="165"/>
      <c r="J631" s="165"/>
      <c r="K631" s="165"/>
      <c r="L631" s="165"/>
      <c r="M631" s="165"/>
      <c r="N631" s="165"/>
      <c r="O631" s="165"/>
      <c r="P631" s="165"/>
      <c r="Q631" s="165"/>
      <c r="R631" s="165"/>
      <c r="S631" s="165"/>
      <c r="T631" s="165"/>
      <c r="U631" s="165"/>
      <c r="V631" s="165"/>
      <c r="W631" s="165"/>
    </row>
    <row r="632" spans="1:23" s="74" customFormat="1">
      <c r="A632" s="165" t="s">
        <v>2070</v>
      </c>
      <c r="B632" s="165" t="s">
        <v>767</v>
      </c>
      <c r="C632" s="316">
        <v>93.43</v>
      </c>
      <c r="D632" s="316">
        <v>92.52</v>
      </c>
      <c r="E632" s="316">
        <v>92.7</v>
      </c>
      <c r="F632" s="317">
        <v>9.7999999999999997E-3</v>
      </c>
      <c r="G632" s="316">
        <v>107.87</v>
      </c>
      <c r="H632" s="316">
        <v>55</v>
      </c>
      <c r="I632" s="165"/>
      <c r="J632" s="165"/>
      <c r="K632" s="165"/>
      <c r="L632" s="165"/>
      <c r="M632" s="165"/>
      <c r="N632" s="165"/>
      <c r="O632" s="165"/>
      <c r="P632" s="165"/>
      <c r="Q632" s="165"/>
      <c r="R632" s="165"/>
      <c r="S632" s="165"/>
      <c r="T632" s="165"/>
      <c r="U632" s="165"/>
      <c r="V632" s="165"/>
      <c r="W632" s="165"/>
    </row>
    <row r="633" spans="1:23" s="74" customFormat="1">
      <c r="A633" s="165" t="s">
        <v>2071</v>
      </c>
      <c r="B633" s="165" t="s">
        <v>768</v>
      </c>
      <c r="C633" s="316">
        <v>49.95</v>
      </c>
      <c r="D633" s="316">
        <v>49.9</v>
      </c>
      <c r="E633" s="316">
        <v>49.9</v>
      </c>
      <c r="F633" s="317">
        <v>1E-3</v>
      </c>
      <c r="G633" s="316">
        <v>76</v>
      </c>
      <c r="H633" s="316">
        <v>35</v>
      </c>
      <c r="I633" s="165"/>
      <c r="J633" s="165"/>
      <c r="K633" s="165"/>
      <c r="L633" s="165"/>
      <c r="M633" s="165"/>
      <c r="N633" s="165"/>
      <c r="O633" s="165"/>
      <c r="P633" s="165"/>
      <c r="Q633" s="165"/>
      <c r="R633" s="165"/>
      <c r="S633" s="165"/>
      <c r="T633" s="165"/>
      <c r="U633" s="165"/>
      <c r="V633" s="165"/>
      <c r="W633" s="165"/>
    </row>
    <row r="634" spans="1:23" s="74" customFormat="1">
      <c r="A634" s="165" t="s">
        <v>2072</v>
      </c>
      <c r="B634" s="165" t="s">
        <v>769</v>
      </c>
      <c r="C634" s="316">
        <v>87.51</v>
      </c>
      <c r="D634" s="316">
        <v>90</v>
      </c>
      <c r="E634" s="316">
        <v>89.01</v>
      </c>
      <c r="F634" s="317">
        <v>-2.7699999999999999E-2</v>
      </c>
      <c r="G634" s="316">
        <v>104.5</v>
      </c>
      <c r="H634" s="316">
        <v>73.099999999999994</v>
      </c>
      <c r="I634" s="165"/>
      <c r="J634" s="165"/>
      <c r="K634" s="165"/>
      <c r="L634" s="165"/>
      <c r="M634" s="165"/>
      <c r="N634" s="165"/>
      <c r="O634" s="165"/>
      <c r="P634" s="165"/>
      <c r="Q634" s="165"/>
      <c r="R634" s="165"/>
      <c r="S634" s="165"/>
      <c r="T634" s="165"/>
      <c r="U634" s="165"/>
      <c r="V634" s="165"/>
      <c r="W634" s="165"/>
    </row>
    <row r="635" spans="1:23" s="74" customFormat="1">
      <c r="A635" s="165" t="s">
        <v>2073</v>
      </c>
      <c r="B635" s="165" t="s">
        <v>770</v>
      </c>
      <c r="C635" s="316">
        <v>70.86</v>
      </c>
      <c r="D635" s="316">
        <v>70.02</v>
      </c>
      <c r="E635" s="316">
        <v>70.86</v>
      </c>
      <c r="F635" s="317">
        <v>1.2E-2</v>
      </c>
      <c r="G635" s="316">
        <v>122.34</v>
      </c>
      <c r="H635" s="316">
        <v>60</v>
      </c>
      <c r="I635" s="165"/>
      <c r="J635" s="165"/>
      <c r="K635" s="165"/>
      <c r="L635" s="165"/>
      <c r="M635" s="165"/>
      <c r="N635" s="165"/>
      <c r="O635" s="165"/>
      <c r="P635" s="165"/>
      <c r="Q635" s="165"/>
      <c r="R635" s="165"/>
      <c r="S635" s="165"/>
      <c r="T635" s="165"/>
      <c r="U635" s="165"/>
      <c r="V635" s="165"/>
      <c r="W635" s="165"/>
    </row>
    <row r="636" spans="1:23" s="74" customFormat="1">
      <c r="A636" s="165" t="s">
        <v>2074</v>
      </c>
      <c r="B636" s="165" t="s">
        <v>771</v>
      </c>
      <c r="C636" s="316">
        <v>116.85</v>
      </c>
      <c r="D636" s="316">
        <v>116.98</v>
      </c>
      <c r="E636" s="316">
        <v>117.09</v>
      </c>
      <c r="F636" s="317">
        <v>-1.1000000000000001E-3</v>
      </c>
      <c r="G636" s="316">
        <v>159.94999999999999</v>
      </c>
      <c r="H636" s="316">
        <v>75.13</v>
      </c>
      <c r="I636" s="165"/>
      <c r="J636" s="165"/>
      <c r="K636" s="165"/>
      <c r="L636" s="165"/>
      <c r="M636" s="165"/>
      <c r="N636" s="165"/>
      <c r="O636" s="165"/>
      <c r="P636" s="165"/>
      <c r="Q636" s="165"/>
      <c r="R636" s="165"/>
      <c r="S636" s="165"/>
      <c r="T636" s="165"/>
      <c r="U636" s="165"/>
      <c r="V636" s="165"/>
      <c r="W636" s="165"/>
    </row>
    <row r="637" spans="1:23" s="74" customFormat="1">
      <c r="A637" s="165" t="s">
        <v>2075</v>
      </c>
      <c r="B637" s="165" t="s">
        <v>772</v>
      </c>
      <c r="C637" s="316">
        <v>120.49</v>
      </c>
      <c r="D637" s="316">
        <v>120.04</v>
      </c>
      <c r="E637" s="316">
        <v>120.14</v>
      </c>
      <c r="F637" s="317">
        <v>3.7000000000000002E-3</v>
      </c>
      <c r="G637" s="316">
        <v>137.09</v>
      </c>
      <c r="H637" s="316">
        <v>69.63</v>
      </c>
      <c r="I637" s="165"/>
      <c r="J637" s="165"/>
      <c r="K637" s="165"/>
      <c r="L637" s="165"/>
      <c r="M637" s="165"/>
      <c r="N637" s="165"/>
      <c r="O637" s="165"/>
      <c r="P637" s="165"/>
      <c r="Q637" s="165"/>
      <c r="R637" s="165"/>
      <c r="S637" s="165"/>
      <c r="T637" s="165"/>
      <c r="U637" s="165"/>
      <c r="V637" s="165"/>
      <c r="W637" s="165"/>
    </row>
    <row r="638" spans="1:23" s="74" customFormat="1">
      <c r="A638" s="165" t="s">
        <v>2076</v>
      </c>
      <c r="B638" s="165" t="s">
        <v>773</v>
      </c>
      <c r="C638" s="316">
        <v>116.1</v>
      </c>
      <c r="D638" s="316">
        <v>116.76</v>
      </c>
      <c r="E638" s="316">
        <v>116.77</v>
      </c>
      <c r="F638" s="317">
        <v>-5.7000000000000002E-3</v>
      </c>
      <c r="G638" s="316">
        <v>143.99</v>
      </c>
      <c r="H638" s="316">
        <v>59.27</v>
      </c>
      <c r="I638" s="165"/>
      <c r="J638" s="165"/>
      <c r="K638" s="165"/>
      <c r="L638" s="165"/>
      <c r="M638" s="165"/>
      <c r="N638" s="165"/>
      <c r="O638" s="165"/>
      <c r="P638" s="165"/>
      <c r="Q638" s="165"/>
      <c r="R638" s="165"/>
      <c r="S638" s="165"/>
      <c r="T638" s="165"/>
      <c r="U638" s="165"/>
      <c r="V638" s="165"/>
      <c r="W638" s="165"/>
    </row>
    <row r="639" spans="1:23" s="74" customFormat="1">
      <c r="A639" s="165" t="s">
        <v>2077</v>
      </c>
      <c r="B639" s="165" t="s">
        <v>774</v>
      </c>
      <c r="C639" s="316">
        <v>80</v>
      </c>
      <c r="D639" s="316">
        <v>80.349999999999994</v>
      </c>
      <c r="E639" s="316">
        <v>80.27</v>
      </c>
      <c r="F639" s="317">
        <v>-4.4000000000000003E-3</v>
      </c>
      <c r="G639" s="316">
        <v>113.38</v>
      </c>
      <c r="H639" s="316">
        <v>49.96</v>
      </c>
      <c r="I639" s="165"/>
      <c r="J639" s="165"/>
      <c r="K639" s="165"/>
      <c r="L639" s="165"/>
      <c r="M639" s="165"/>
      <c r="N639" s="165"/>
      <c r="O639" s="165"/>
      <c r="P639" s="165"/>
      <c r="Q639" s="165"/>
      <c r="R639" s="165"/>
      <c r="S639" s="165"/>
      <c r="T639" s="165"/>
      <c r="U639" s="165"/>
      <c r="V639" s="165"/>
      <c r="W639" s="165"/>
    </row>
    <row r="640" spans="1:23" s="74" customFormat="1">
      <c r="A640" s="165" t="s">
        <v>2078</v>
      </c>
      <c r="B640" s="165" t="s">
        <v>775</v>
      </c>
      <c r="C640" s="316">
        <v>96.81</v>
      </c>
      <c r="D640" s="316">
        <v>96.39</v>
      </c>
      <c r="E640" s="316">
        <v>96.26</v>
      </c>
      <c r="F640" s="317">
        <v>4.4000000000000003E-3</v>
      </c>
      <c r="G640" s="316">
        <v>102.78</v>
      </c>
      <c r="H640" s="316">
        <v>54.36</v>
      </c>
      <c r="I640" s="165"/>
      <c r="J640" s="165"/>
      <c r="K640" s="165"/>
      <c r="L640" s="165"/>
      <c r="M640" s="165"/>
      <c r="N640" s="165"/>
      <c r="O640" s="165"/>
      <c r="P640" s="165"/>
      <c r="Q640" s="165"/>
      <c r="R640" s="165"/>
      <c r="S640" s="165"/>
      <c r="T640" s="165"/>
      <c r="U640" s="165"/>
      <c r="V640" s="165"/>
      <c r="W640" s="165"/>
    </row>
    <row r="641" spans="1:23" s="74" customFormat="1">
      <c r="A641" s="165" t="s">
        <v>2079</v>
      </c>
      <c r="B641" s="165" t="s">
        <v>776</v>
      </c>
      <c r="C641" s="316">
        <v>7.13</v>
      </c>
      <c r="D641" s="316">
        <v>7.1</v>
      </c>
      <c r="E641" s="316">
        <v>7.15</v>
      </c>
      <c r="F641" s="317">
        <v>4.1999999999999997E-3</v>
      </c>
      <c r="G641" s="316">
        <v>17.38</v>
      </c>
      <c r="H641" s="316">
        <v>6.28</v>
      </c>
      <c r="I641" s="165"/>
      <c r="J641" s="165"/>
      <c r="K641" s="165"/>
      <c r="L641" s="165"/>
      <c r="M641" s="165"/>
      <c r="N641" s="165"/>
      <c r="O641" s="165"/>
      <c r="P641" s="165"/>
      <c r="Q641" s="165"/>
      <c r="R641" s="165"/>
      <c r="S641" s="165"/>
      <c r="T641" s="165"/>
      <c r="U641" s="165"/>
      <c r="V641" s="165"/>
      <c r="W641" s="165"/>
    </row>
    <row r="642" spans="1:23" s="74" customFormat="1">
      <c r="A642" s="165"/>
      <c r="B642" s="165"/>
      <c r="C642" s="316"/>
      <c r="D642" s="316"/>
      <c r="E642" s="316"/>
      <c r="F642" s="317"/>
      <c r="G642" s="316"/>
      <c r="H642" s="316"/>
      <c r="I642" s="165"/>
      <c r="J642" s="165"/>
      <c r="K642" s="165"/>
      <c r="L642" s="165"/>
      <c r="M642" s="165"/>
      <c r="N642" s="165"/>
      <c r="O642" s="165"/>
      <c r="P642" s="165"/>
      <c r="Q642" s="165"/>
      <c r="R642" s="165"/>
      <c r="S642" s="165"/>
      <c r="T642" s="165"/>
      <c r="U642" s="165"/>
      <c r="V642" s="165"/>
      <c r="W642" s="165"/>
    </row>
    <row r="643" spans="1:23" s="74" customFormat="1">
      <c r="A643" s="165" t="s">
        <v>1874</v>
      </c>
      <c r="B643" s="165" t="s">
        <v>1707</v>
      </c>
      <c r="C643" s="316">
        <v>219</v>
      </c>
      <c r="D643" s="316">
        <v>226.5</v>
      </c>
      <c r="E643" s="316">
        <v>226.5</v>
      </c>
      <c r="F643" s="317">
        <v>-3.3099999999999997E-2</v>
      </c>
      <c r="G643" s="316">
        <v>227.24</v>
      </c>
      <c r="H643" s="316">
        <v>120.66</v>
      </c>
      <c r="I643" s="165"/>
      <c r="J643" s="165"/>
      <c r="K643" s="165"/>
      <c r="L643" s="165"/>
      <c r="M643" s="165"/>
      <c r="N643" s="165"/>
      <c r="O643" s="165"/>
      <c r="P643" s="165"/>
      <c r="Q643" s="165"/>
      <c r="R643" s="165"/>
      <c r="S643" s="165"/>
      <c r="T643" s="165"/>
      <c r="U643" s="165"/>
      <c r="V643" s="165"/>
      <c r="W643" s="165"/>
    </row>
    <row r="644" spans="1:23" s="74" customFormat="1">
      <c r="A644" s="165" t="s">
        <v>6463</v>
      </c>
      <c r="B644" s="165" t="s">
        <v>6464</v>
      </c>
      <c r="C644" s="316">
        <v>58.75</v>
      </c>
      <c r="D644" s="316">
        <v>58.91</v>
      </c>
      <c r="E644" s="316">
        <v>58.91</v>
      </c>
      <c r="F644" s="317">
        <v>-2.7000000000000001E-3</v>
      </c>
      <c r="G644" s="316">
        <v>224.55</v>
      </c>
      <c r="H644" s="316">
        <v>47.95</v>
      </c>
      <c r="I644" s="165"/>
      <c r="J644" s="165"/>
      <c r="K644" s="165"/>
      <c r="L644" s="165"/>
      <c r="M644" s="165"/>
      <c r="N644" s="165"/>
      <c r="O644" s="165"/>
      <c r="P644" s="165"/>
      <c r="Q644" s="165"/>
      <c r="R644" s="165"/>
      <c r="S644" s="165"/>
      <c r="T644" s="165"/>
      <c r="U644" s="165"/>
      <c r="V644" s="165"/>
      <c r="W644" s="165"/>
    </row>
    <row r="645" spans="1:23" s="74" customFormat="1">
      <c r="A645" s="165" t="s">
        <v>2080</v>
      </c>
      <c r="B645" s="165" t="s">
        <v>1793</v>
      </c>
      <c r="C645" s="316">
        <v>68.75</v>
      </c>
      <c r="D645" s="316">
        <v>71.36</v>
      </c>
      <c r="E645" s="316">
        <v>71.5</v>
      </c>
      <c r="F645" s="317">
        <v>-3.6600000000000001E-2</v>
      </c>
      <c r="G645" s="316">
        <v>290</v>
      </c>
      <c r="H645" s="316">
        <v>56.19</v>
      </c>
      <c r="I645" s="165"/>
      <c r="J645" s="165"/>
      <c r="K645" s="165"/>
      <c r="L645" s="165"/>
      <c r="M645" s="165"/>
      <c r="N645" s="165"/>
      <c r="O645" s="165"/>
      <c r="P645" s="165"/>
      <c r="Q645" s="165"/>
      <c r="R645" s="165"/>
      <c r="S645" s="165"/>
      <c r="T645" s="165"/>
      <c r="U645" s="165"/>
      <c r="V645" s="165"/>
      <c r="W645" s="165"/>
    </row>
    <row r="646" spans="1:23" s="74" customFormat="1">
      <c r="A646" s="165" t="s">
        <v>2084</v>
      </c>
      <c r="B646" s="165" t="s">
        <v>1797</v>
      </c>
      <c r="C646" s="316">
        <v>106.35</v>
      </c>
      <c r="D646" s="316">
        <v>110.5</v>
      </c>
      <c r="E646" s="316">
        <v>110.5</v>
      </c>
      <c r="F646" s="317">
        <v>-3.7600000000000001E-2</v>
      </c>
      <c r="G646" s="316">
        <v>9752.0499999999993</v>
      </c>
      <c r="H646" s="316">
        <v>98.92</v>
      </c>
      <c r="I646" s="165"/>
      <c r="J646" s="165"/>
      <c r="K646" s="165"/>
      <c r="L646" s="165"/>
      <c r="M646" s="165"/>
      <c r="N646" s="165"/>
      <c r="O646" s="165"/>
      <c r="P646" s="165"/>
      <c r="Q646" s="165"/>
      <c r="R646" s="165"/>
      <c r="S646" s="165"/>
      <c r="T646" s="165"/>
      <c r="U646" s="165"/>
      <c r="V646" s="165"/>
      <c r="W646" s="165"/>
    </row>
    <row r="647" spans="1:23" s="74" customFormat="1">
      <c r="A647" s="165" t="s">
        <v>6465</v>
      </c>
      <c r="B647" s="165" t="s">
        <v>6466</v>
      </c>
      <c r="C647" s="316">
        <v>68.540000000000006</v>
      </c>
      <c r="D647" s="316">
        <v>70.099999999999994</v>
      </c>
      <c r="E647" s="316">
        <v>70.05</v>
      </c>
      <c r="F647" s="317">
        <v>-2.23E-2</v>
      </c>
      <c r="G647" s="316">
        <v>429.01</v>
      </c>
      <c r="H647" s="316">
        <v>55.8</v>
      </c>
      <c r="I647" s="165"/>
      <c r="J647" s="165"/>
      <c r="K647" s="165"/>
      <c r="L647" s="165"/>
      <c r="M647" s="165"/>
      <c r="N647" s="165"/>
      <c r="O647" s="165"/>
      <c r="P647" s="165"/>
      <c r="Q647" s="165"/>
      <c r="R647" s="165"/>
      <c r="S647" s="165"/>
      <c r="T647" s="165"/>
      <c r="U647" s="165"/>
      <c r="V647" s="165"/>
      <c r="W647" s="165"/>
    </row>
    <row r="648" spans="1:23" s="74" customFormat="1">
      <c r="A648" s="165" t="s">
        <v>6467</v>
      </c>
      <c r="B648" s="165" t="s">
        <v>6468</v>
      </c>
      <c r="C648" s="316">
        <v>42.89</v>
      </c>
      <c r="D648" s="316">
        <v>45.23</v>
      </c>
      <c r="E648" s="316">
        <v>45.23</v>
      </c>
      <c r="F648" s="317">
        <v>-5.1700000000000003E-2</v>
      </c>
      <c r="G648" s="316">
        <v>1760</v>
      </c>
      <c r="H648" s="316">
        <v>40.1</v>
      </c>
      <c r="I648" s="165"/>
      <c r="J648" s="165"/>
      <c r="K648" s="165"/>
      <c r="L648" s="165"/>
      <c r="M648" s="165"/>
      <c r="N648" s="165"/>
      <c r="O648" s="165"/>
      <c r="P648" s="165"/>
      <c r="Q648" s="165"/>
      <c r="R648" s="165"/>
      <c r="S648" s="165"/>
      <c r="T648" s="165"/>
      <c r="U648" s="165"/>
      <c r="V648" s="165"/>
      <c r="W648" s="165"/>
    </row>
    <row r="649" spans="1:23" s="74" customFormat="1">
      <c r="A649" s="165" t="s">
        <v>6469</v>
      </c>
      <c r="B649" s="165" t="s">
        <v>6470</v>
      </c>
      <c r="C649" s="316">
        <v>1241.42</v>
      </c>
      <c r="D649" s="316">
        <v>1284.82</v>
      </c>
      <c r="E649" s="316">
        <v>1290</v>
      </c>
      <c r="F649" s="317">
        <v>-3.3799999999999997E-2</v>
      </c>
      <c r="G649" s="316">
        <v>1292</v>
      </c>
      <c r="H649" s="316">
        <v>751</v>
      </c>
      <c r="I649" s="165"/>
      <c r="J649" s="165"/>
      <c r="K649" s="165"/>
      <c r="L649" s="165"/>
      <c r="M649" s="165"/>
      <c r="N649" s="165"/>
      <c r="O649" s="165"/>
      <c r="P649" s="165"/>
      <c r="Q649" s="165"/>
      <c r="R649" s="165"/>
      <c r="S649" s="165"/>
      <c r="T649" s="165"/>
      <c r="U649" s="165"/>
      <c r="V649" s="165"/>
      <c r="W649" s="165"/>
    </row>
    <row r="650" spans="1:23" s="74" customFormat="1">
      <c r="A650" s="165" t="s">
        <v>6471</v>
      </c>
      <c r="B650" s="165" t="s">
        <v>6472</v>
      </c>
      <c r="C650" s="316">
        <v>44.95</v>
      </c>
      <c r="D650" s="316">
        <v>45.48</v>
      </c>
      <c r="E650" s="316">
        <v>45.48</v>
      </c>
      <c r="F650" s="317">
        <v>-1.17E-2</v>
      </c>
      <c r="G650" s="316">
        <v>153.56</v>
      </c>
      <c r="H650" s="316">
        <v>32.700000000000003</v>
      </c>
      <c r="I650" s="165"/>
      <c r="J650" s="165"/>
      <c r="K650" s="165"/>
      <c r="L650" s="165"/>
      <c r="M650" s="165"/>
      <c r="N650" s="165"/>
      <c r="O650" s="165"/>
      <c r="P650" s="165"/>
      <c r="Q650" s="165"/>
      <c r="R650" s="165"/>
      <c r="S650" s="165"/>
      <c r="T650" s="165"/>
      <c r="U650" s="165"/>
      <c r="V650" s="165"/>
      <c r="W650" s="165"/>
    </row>
    <row r="651" spans="1:23" s="74" customFormat="1">
      <c r="A651" s="165" t="s">
        <v>6473</v>
      </c>
      <c r="B651" s="165" t="s">
        <v>6474</v>
      </c>
      <c r="C651" s="316">
        <v>55.15</v>
      </c>
      <c r="D651" s="316">
        <v>59.1</v>
      </c>
      <c r="E651" s="316">
        <v>59.2</v>
      </c>
      <c r="F651" s="317">
        <v>-6.6799999999999998E-2</v>
      </c>
      <c r="G651" s="316">
        <v>730.33</v>
      </c>
      <c r="H651" s="316">
        <v>54.3</v>
      </c>
      <c r="I651" s="165"/>
      <c r="J651" s="165"/>
      <c r="K651" s="165"/>
      <c r="L651" s="165"/>
      <c r="M651" s="165"/>
      <c r="N651" s="165"/>
      <c r="O651" s="165"/>
      <c r="P651" s="165"/>
      <c r="Q651" s="165"/>
      <c r="R651" s="165"/>
      <c r="S651" s="165"/>
      <c r="T651" s="165"/>
      <c r="U651" s="165"/>
      <c r="V651" s="165"/>
      <c r="W651" s="165"/>
    </row>
    <row r="652" spans="1:23" s="74" customFormat="1">
      <c r="A652" s="165" t="s">
        <v>6475</v>
      </c>
      <c r="B652" s="165" t="s">
        <v>6476</v>
      </c>
      <c r="C652" s="316">
        <v>53.42</v>
      </c>
      <c r="D652" s="316">
        <v>56.86</v>
      </c>
      <c r="E652" s="316">
        <v>56.18</v>
      </c>
      <c r="F652" s="317">
        <v>-6.0499999999999998E-2</v>
      </c>
      <c r="G652" s="316">
        <v>265.12</v>
      </c>
      <c r="H652" s="316">
        <v>47.5</v>
      </c>
      <c r="I652" s="165"/>
      <c r="J652" s="165"/>
      <c r="K652" s="165"/>
      <c r="L652" s="165"/>
      <c r="M652" s="165"/>
      <c r="N652" s="165"/>
      <c r="O652" s="165"/>
      <c r="P652" s="165"/>
      <c r="Q652" s="165"/>
      <c r="R652" s="165"/>
      <c r="S652" s="165"/>
      <c r="T652" s="165"/>
      <c r="U652" s="165"/>
      <c r="V652" s="165"/>
      <c r="W652" s="165"/>
    </row>
    <row r="653" spans="1:23" s="74" customFormat="1">
      <c r="A653" s="165" t="s">
        <v>2083</v>
      </c>
      <c r="B653" s="165" t="s">
        <v>1796</v>
      </c>
      <c r="C653" s="316">
        <v>268.29000000000002</v>
      </c>
      <c r="D653" s="316">
        <v>276.58</v>
      </c>
      <c r="E653" s="316">
        <v>276.58</v>
      </c>
      <c r="F653" s="317">
        <v>-0.03</v>
      </c>
      <c r="G653" s="316">
        <v>297.5</v>
      </c>
      <c r="H653" s="316">
        <v>133</v>
      </c>
      <c r="I653" s="165"/>
      <c r="J653" s="165"/>
      <c r="K653" s="165"/>
      <c r="L653" s="165"/>
      <c r="M653" s="165"/>
      <c r="N653" s="165"/>
      <c r="O653" s="165"/>
      <c r="P653" s="165"/>
      <c r="Q653" s="165"/>
      <c r="R653" s="165"/>
      <c r="S653" s="165"/>
      <c r="T653" s="165"/>
      <c r="U653" s="165"/>
      <c r="V653" s="165"/>
      <c r="W653" s="165"/>
    </row>
    <row r="654" spans="1:23" s="74" customFormat="1">
      <c r="A654" s="165" t="s">
        <v>6477</v>
      </c>
      <c r="B654" s="165" t="s">
        <v>6478</v>
      </c>
      <c r="C654" s="316">
        <v>48.57</v>
      </c>
      <c r="D654" s="316">
        <v>50.2</v>
      </c>
      <c r="E654" s="316">
        <v>50.4</v>
      </c>
      <c r="F654" s="317">
        <v>-3.2500000000000001E-2</v>
      </c>
      <c r="G654" s="316">
        <v>541.89</v>
      </c>
      <c r="H654" s="316">
        <v>46.5</v>
      </c>
      <c r="I654" s="165"/>
      <c r="J654" s="165"/>
      <c r="K654" s="165"/>
      <c r="L654" s="165"/>
      <c r="M654" s="165"/>
      <c r="N654" s="165"/>
      <c r="O654" s="165"/>
      <c r="P654" s="165"/>
      <c r="Q654" s="165"/>
      <c r="R654" s="165"/>
      <c r="S654" s="165"/>
      <c r="T654" s="165"/>
      <c r="U654" s="165"/>
      <c r="V654" s="165"/>
      <c r="W654" s="165"/>
    </row>
    <row r="655" spans="1:23" s="74" customFormat="1">
      <c r="A655" s="165" t="s">
        <v>2085</v>
      </c>
      <c r="B655" s="165" t="s">
        <v>1798</v>
      </c>
      <c r="C655" s="316">
        <v>203.43</v>
      </c>
      <c r="D655" s="316">
        <v>210.16</v>
      </c>
      <c r="E655" s="316">
        <v>210.2</v>
      </c>
      <c r="F655" s="317">
        <v>-3.2000000000000001E-2</v>
      </c>
      <c r="G655" s="316">
        <v>210.2</v>
      </c>
      <c r="H655" s="316">
        <v>112</v>
      </c>
      <c r="I655" s="165"/>
      <c r="J655" s="165"/>
      <c r="K655" s="165"/>
      <c r="L655" s="165"/>
      <c r="M655" s="165"/>
      <c r="N655" s="165"/>
      <c r="O655" s="165"/>
      <c r="P655" s="165"/>
      <c r="Q655" s="165"/>
      <c r="R655" s="165"/>
      <c r="S655" s="165"/>
      <c r="T655" s="165"/>
      <c r="U655" s="165"/>
      <c r="V655" s="165"/>
      <c r="W655" s="165"/>
    </row>
    <row r="656" spans="1:23" s="74" customFormat="1">
      <c r="A656" s="165" t="s">
        <v>6479</v>
      </c>
      <c r="B656" s="165" t="s">
        <v>6480</v>
      </c>
      <c r="C656" s="316">
        <v>936</v>
      </c>
      <c r="D656" s="316">
        <v>1000</v>
      </c>
      <c r="E656" s="316">
        <v>1000</v>
      </c>
      <c r="F656" s="317">
        <v>-6.4000000000000001E-2</v>
      </c>
      <c r="G656" s="316">
        <v>1000</v>
      </c>
      <c r="H656" s="316">
        <v>415</v>
      </c>
      <c r="I656" s="165"/>
      <c r="J656" s="165"/>
      <c r="K656" s="165"/>
      <c r="L656" s="165"/>
      <c r="M656" s="165"/>
      <c r="N656" s="165"/>
      <c r="O656" s="165"/>
      <c r="P656" s="165"/>
      <c r="Q656" s="165"/>
      <c r="R656" s="165"/>
      <c r="S656" s="165"/>
      <c r="T656" s="165"/>
      <c r="U656" s="165"/>
      <c r="V656" s="165"/>
      <c r="W656" s="165"/>
    </row>
    <row r="657" spans="1:23" s="74" customFormat="1">
      <c r="A657" s="165" t="s">
        <v>6481</v>
      </c>
      <c r="B657" s="165" t="s">
        <v>6482</v>
      </c>
      <c r="C657" s="316">
        <v>64.31</v>
      </c>
      <c r="D657" s="316">
        <v>64.72</v>
      </c>
      <c r="E657" s="316">
        <v>64.72</v>
      </c>
      <c r="F657" s="317">
        <v>-6.3E-3</v>
      </c>
      <c r="G657" s="316">
        <v>72.599999999999994</v>
      </c>
      <c r="H657" s="316">
        <v>39</v>
      </c>
      <c r="I657" s="165"/>
      <c r="J657" s="165"/>
      <c r="K657" s="165"/>
      <c r="L657" s="165"/>
      <c r="M657" s="165"/>
      <c r="N657" s="165"/>
      <c r="O657" s="165"/>
      <c r="P657" s="165"/>
      <c r="Q657" s="165"/>
      <c r="R657" s="165"/>
      <c r="S657" s="165"/>
      <c r="T657" s="165"/>
      <c r="U657" s="165"/>
      <c r="V657" s="165"/>
      <c r="W657" s="165"/>
    </row>
    <row r="658" spans="1:23" s="74" customFormat="1">
      <c r="A658" s="165" t="s">
        <v>2082</v>
      </c>
      <c r="B658" s="165" t="s">
        <v>1795</v>
      </c>
      <c r="C658" s="316">
        <v>48.12</v>
      </c>
      <c r="D658" s="316">
        <v>51.91</v>
      </c>
      <c r="E658" s="316">
        <v>51.9</v>
      </c>
      <c r="F658" s="317">
        <v>-7.2999999999999995E-2</v>
      </c>
      <c r="G658" s="316">
        <v>860</v>
      </c>
      <c r="H658" s="316">
        <v>47.75</v>
      </c>
      <c r="I658" s="165"/>
      <c r="J658" s="165"/>
      <c r="K658" s="165"/>
      <c r="L658" s="165"/>
      <c r="M658" s="165"/>
      <c r="N658" s="165"/>
      <c r="O658" s="165"/>
      <c r="P658" s="165"/>
      <c r="Q658" s="165"/>
      <c r="R658" s="165"/>
      <c r="S658" s="165"/>
      <c r="T658" s="165"/>
      <c r="U658" s="165"/>
      <c r="V658" s="165"/>
      <c r="W658" s="165"/>
    </row>
    <row r="659" spans="1:23" s="74" customFormat="1">
      <c r="A659" s="165" t="s">
        <v>6483</v>
      </c>
      <c r="B659" s="165" t="s">
        <v>6484</v>
      </c>
      <c r="C659" s="316">
        <v>54.09</v>
      </c>
      <c r="D659" s="316">
        <v>52.72</v>
      </c>
      <c r="E659" s="316">
        <v>54</v>
      </c>
      <c r="F659" s="317">
        <v>2.5999999999999999E-2</v>
      </c>
      <c r="G659" s="316">
        <v>436.61</v>
      </c>
      <c r="H659" s="316">
        <v>50.61</v>
      </c>
      <c r="I659" s="165"/>
      <c r="J659" s="165"/>
      <c r="K659" s="165"/>
      <c r="L659" s="165"/>
      <c r="M659" s="165"/>
      <c r="N659" s="165"/>
      <c r="O659" s="165"/>
      <c r="P659" s="165"/>
      <c r="Q659" s="165"/>
      <c r="R659" s="165"/>
      <c r="S659" s="165"/>
      <c r="T659" s="165"/>
      <c r="U659" s="165"/>
      <c r="V659" s="165"/>
      <c r="W659" s="165"/>
    </row>
    <row r="660" spans="1:23" s="74" customFormat="1">
      <c r="A660" s="165" t="s">
        <v>2081</v>
      </c>
      <c r="B660" s="165" t="s">
        <v>1794</v>
      </c>
      <c r="C660" s="316">
        <v>61.5</v>
      </c>
      <c r="D660" s="316">
        <v>64.819999999999993</v>
      </c>
      <c r="E660" s="316">
        <v>65.25</v>
      </c>
      <c r="F660" s="317">
        <v>-5.1200000000000002E-2</v>
      </c>
      <c r="G660" s="316">
        <v>371.1</v>
      </c>
      <c r="H660" s="316">
        <v>57.96</v>
      </c>
      <c r="I660" s="165"/>
      <c r="J660" s="165"/>
      <c r="K660" s="165"/>
      <c r="L660" s="165"/>
      <c r="M660" s="165"/>
      <c r="N660" s="165"/>
      <c r="O660" s="165"/>
      <c r="P660" s="165"/>
      <c r="Q660" s="165"/>
      <c r="R660" s="165"/>
      <c r="S660" s="165"/>
      <c r="T660" s="165"/>
      <c r="U660" s="165"/>
      <c r="V660" s="165"/>
      <c r="W660" s="165"/>
    </row>
    <row r="661" spans="1:23" s="74" customFormat="1">
      <c r="A661" s="165" t="s">
        <v>6485</v>
      </c>
      <c r="B661" s="165" t="s">
        <v>6486</v>
      </c>
      <c r="C661" s="316">
        <v>52.79</v>
      </c>
      <c r="D661" s="316">
        <v>52.6</v>
      </c>
      <c r="E661" s="316">
        <v>53.95</v>
      </c>
      <c r="F661" s="317">
        <v>3.5999999999999999E-3</v>
      </c>
      <c r="G661" s="316">
        <v>818.3</v>
      </c>
      <c r="H661" s="316">
        <v>47</v>
      </c>
      <c r="I661" s="165"/>
      <c r="J661" s="165"/>
      <c r="K661" s="165"/>
      <c r="L661" s="165"/>
      <c r="M661" s="165"/>
      <c r="N661" s="165"/>
      <c r="O661" s="165"/>
      <c r="P661" s="165"/>
      <c r="Q661" s="165"/>
      <c r="R661" s="165"/>
      <c r="S661" s="165"/>
      <c r="T661" s="165"/>
      <c r="U661" s="165"/>
      <c r="V661" s="165"/>
      <c r="W661" s="165"/>
    </row>
    <row r="662" spans="1:23" s="74" customFormat="1">
      <c r="A662" s="165" t="s">
        <v>6487</v>
      </c>
      <c r="B662" s="165" t="s">
        <v>6488</v>
      </c>
      <c r="C662" s="316">
        <v>58.35</v>
      </c>
      <c r="D662" s="316">
        <v>60.6</v>
      </c>
      <c r="E662" s="316">
        <v>58.35</v>
      </c>
      <c r="F662" s="317">
        <v>-3.7100000000000001E-2</v>
      </c>
      <c r="G662" s="316">
        <v>230.43</v>
      </c>
      <c r="H662" s="316">
        <v>55.15</v>
      </c>
      <c r="I662" s="165"/>
      <c r="J662" s="165"/>
      <c r="K662" s="165"/>
      <c r="L662" s="165"/>
      <c r="M662" s="165"/>
      <c r="N662" s="165"/>
      <c r="O662" s="165"/>
      <c r="P662" s="165"/>
      <c r="Q662" s="165"/>
      <c r="R662" s="165"/>
      <c r="S662" s="165"/>
      <c r="T662" s="165"/>
      <c r="U662" s="165"/>
      <c r="V662" s="165"/>
      <c r="W662" s="165"/>
    </row>
    <row r="663" spans="1:23" s="74" customFormat="1">
      <c r="A663" s="165" t="s">
        <v>6489</v>
      </c>
      <c r="B663" s="165" t="s">
        <v>6490</v>
      </c>
      <c r="C663" s="316">
        <v>847.38</v>
      </c>
      <c r="D663" s="316">
        <v>878.31</v>
      </c>
      <c r="E663" s="316">
        <v>892.5</v>
      </c>
      <c r="F663" s="317">
        <v>-3.5200000000000002E-2</v>
      </c>
      <c r="G663" s="316">
        <v>892.5</v>
      </c>
      <c r="H663" s="316">
        <v>561.53</v>
      </c>
      <c r="I663" s="165"/>
      <c r="J663" s="165"/>
      <c r="K663" s="165"/>
      <c r="L663" s="165"/>
      <c r="M663" s="165"/>
      <c r="N663" s="165"/>
      <c r="O663" s="165"/>
      <c r="P663" s="165"/>
      <c r="Q663" s="165"/>
      <c r="R663" s="165"/>
      <c r="S663" s="165"/>
      <c r="T663" s="165"/>
      <c r="U663" s="165"/>
      <c r="V663" s="165"/>
      <c r="W663" s="165"/>
    </row>
    <row r="664" spans="1:23" s="74" customFormat="1">
      <c r="A664" s="165" t="s">
        <v>6491</v>
      </c>
      <c r="B664" s="165" t="s">
        <v>6492</v>
      </c>
      <c r="C664" s="316">
        <v>74.930000000000007</v>
      </c>
      <c r="D664" s="316">
        <v>76.099999999999994</v>
      </c>
      <c r="E664" s="316">
        <v>77.010000000000005</v>
      </c>
      <c r="F664" s="317">
        <v>-1.54E-2</v>
      </c>
      <c r="G664" s="316">
        <v>302.64999999999998</v>
      </c>
      <c r="H664" s="316">
        <v>55.16</v>
      </c>
      <c r="I664" s="165"/>
      <c r="J664" s="165"/>
      <c r="K664" s="165"/>
      <c r="L664" s="165"/>
      <c r="M664" s="165"/>
      <c r="N664" s="165"/>
      <c r="O664" s="165"/>
      <c r="P664" s="165"/>
      <c r="Q664" s="165"/>
      <c r="R664" s="165"/>
      <c r="S664" s="165"/>
      <c r="T664" s="165"/>
      <c r="U664" s="165"/>
      <c r="V664" s="165"/>
      <c r="W664" s="165"/>
    </row>
    <row r="665" spans="1:23" s="74" customFormat="1">
      <c r="A665" s="165" t="s">
        <v>6493</v>
      </c>
      <c r="B665" s="165" t="s">
        <v>6494</v>
      </c>
      <c r="C665" s="316">
        <v>56.32</v>
      </c>
      <c r="D665" s="316">
        <v>59.07</v>
      </c>
      <c r="E665" s="316">
        <v>59.07</v>
      </c>
      <c r="F665" s="317">
        <v>-4.6600000000000003E-2</v>
      </c>
      <c r="G665" s="316">
        <v>326.99</v>
      </c>
      <c r="H665" s="316">
        <v>0.79</v>
      </c>
      <c r="I665" s="165"/>
      <c r="J665" s="165"/>
      <c r="K665" s="165"/>
      <c r="L665" s="165"/>
      <c r="M665" s="165"/>
      <c r="N665" s="165"/>
      <c r="O665" s="165"/>
      <c r="P665" s="165"/>
      <c r="Q665" s="165"/>
      <c r="R665" s="165"/>
      <c r="S665" s="165"/>
      <c r="T665" s="165"/>
      <c r="U665" s="165"/>
      <c r="V665" s="165"/>
      <c r="W665" s="165"/>
    </row>
    <row r="666" spans="1:23" s="74" customFormat="1">
      <c r="A666" s="165" t="s">
        <v>6495</v>
      </c>
      <c r="B666" s="165" t="s">
        <v>6496</v>
      </c>
      <c r="C666" s="316">
        <v>80.400000000000006</v>
      </c>
      <c r="D666" s="316">
        <v>81.099999999999994</v>
      </c>
      <c r="E666" s="316">
        <v>82.04</v>
      </c>
      <c r="F666" s="317">
        <v>-8.6E-3</v>
      </c>
      <c r="G666" s="316">
        <v>769</v>
      </c>
      <c r="H666" s="316">
        <v>54.82</v>
      </c>
      <c r="I666" s="165"/>
      <c r="J666" s="165"/>
      <c r="K666" s="165"/>
      <c r="L666" s="165"/>
      <c r="M666" s="165"/>
      <c r="N666" s="165"/>
      <c r="O666" s="165"/>
      <c r="P666" s="165"/>
      <c r="Q666" s="165"/>
      <c r="R666" s="165"/>
      <c r="S666" s="165"/>
      <c r="T666" s="165"/>
      <c r="U666" s="165"/>
      <c r="V666" s="165"/>
      <c r="W666" s="165"/>
    </row>
    <row r="667" spans="1:23" s="74" customFormat="1">
      <c r="A667" s="165" t="s">
        <v>6497</v>
      </c>
      <c r="B667" s="165" t="s">
        <v>6498</v>
      </c>
      <c r="C667" s="316">
        <v>47.7</v>
      </c>
      <c r="D667" s="316">
        <v>50.5</v>
      </c>
      <c r="E667" s="316">
        <v>50.84</v>
      </c>
      <c r="F667" s="317">
        <v>-5.5399999999999998E-2</v>
      </c>
      <c r="G667" s="316">
        <v>1291.71</v>
      </c>
      <c r="H667" s="316">
        <v>44.14</v>
      </c>
      <c r="I667" s="165"/>
      <c r="J667" s="165"/>
      <c r="K667" s="165"/>
      <c r="L667" s="165"/>
      <c r="M667" s="165"/>
      <c r="N667" s="165"/>
      <c r="O667" s="165"/>
      <c r="P667" s="165"/>
      <c r="Q667" s="165"/>
      <c r="R667" s="165"/>
      <c r="S667" s="165"/>
      <c r="T667" s="165"/>
      <c r="U667" s="165"/>
      <c r="V667" s="165"/>
      <c r="W667" s="165"/>
    </row>
    <row r="668" spans="1:23" s="74" customFormat="1">
      <c r="A668" s="165" t="s">
        <v>6499</v>
      </c>
      <c r="B668" s="165" t="s">
        <v>6500</v>
      </c>
      <c r="C668" s="316">
        <v>52.72</v>
      </c>
      <c r="D668" s="316">
        <v>54.81</v>
      </c>
      <c r="E668" s="316">
        <v>55.4</v>
      </c>
      <c r="F668" s="317">
        <v>-3.8100000000000002E-2</v>
      </c>
      <c r="G668" s="316">
        <v>3170.88</v>
      </c>
      <c r="H668" s="316">
        <v>49.95</v>
      </c>
      <c r="I668" s="165"/>
      <c r="J668" s="165"/>
      <c r="K668" s="165"/>
      <c r="L668" s="165"/>
      <c r="M668" s="165"/>
      <c r="N668" s="165"/>
      <c r="O668" s="165"/>
      <c r="P668" s="165"/>
      <c r="Q668" s="165"/>
      <c r="R668" s="165"/>
      <c r="S668" s="165"/>
      <c r="T668" s="165"/>
      <c r="U668" s="165"/>
      <c r="V668" s="165"/>
      <c r="W668" s="165"/>
    </row>
    <row r="669" spans="1:23" s="74" customFormat="1">
      <c r="A669" s="165" t="s">
        <v>6501</v>
      </c>
      <c r="B669" s="165" t="s">
        <v>6502</v>
      </c>
      <c r="C669" s="316">
        <v>59.9</v>
      </c>
      <c r="D669" s="316">
        <v>62.35</v>
      </c>
      <c r="E669" s="316">
        <v>62.36</v>
      </c>
      <c r="F669" s="317">
        <v>-3.9300000000000002E-2</v>
      </c>
      <c r="G669" s="316">
        <v>802</v>
      </c>
      <c r="H669" s="316">
        <v>52.78</v>
      </c>
      <c r="I669" s="165"/>
      <c r="J669" s="165"/>
      <c r="K669" s="165"/>
      <c r="L669" s="165"/>
      <c r="M669" s="165"/>
      <c r="N669" s="165"/>
      <c r="O669" s="165"/>
      <c r="P669" s="165"/>
      <c r="Q669" s="165"/>
      <c r="R669" s="165"/>
      <c r="S669" s="165"/>
      <c r="T669" s="165"/>
      <c r="U669" s="165"/>
      <c r="V669" s="165"/>
      <c r="W669" s="165"/>
    </row>
    <row r="670" spans="1:23" s="74" customFormat="1">
      <c r="A670" s="165" t="s">
        <v>2087</v>
      </c>
      <c r="B670" s="165" t="s">
        <v>1800</v>
      </c>
      <c r="C670" s="316">
        <v>49.6</v>
      </c>
      <c r="D670" s="316">
        <v>51.95</v>
      </c>
      <c r="E670" s="316">
        <v>51.95</v>
      </c>
      <c r="F670" s="317">
        <v>-4.5199999999999997E-2</v>
      </c>
      <c r="G670" s="316">
        <v>227.09</v>
      </c>
      <c r="H670" s="316">
        <v>47.02</v>
      </c>
      <c r="I670" s="165"/>
      <c r="J670" s="165"/>
      <c r="K670" s="165"/>
      <c r="L670" s="165"/>
      <c r="M670" s="165"/>
      <c r="N670" s="165"/>
      <c r="O670" s="165"/>
      <c r="P670" s="165"/>
      <c r="Q670" s="165"/>
      <c r="R670" s="165"/>
      <c r="S670" s="165"/>
      <c r="T670" s="165"/>
      <c r="U670" s="165"/>
      <c r="V670" s="165"/>
      <c r="W670" s="165"/>
    </row>
    <row r="671" spans="1:23" s="74" customFormat="1">
      <c r="A671" s="165" t="s">
        <v>2086</v>
      </c>
      <c r="B671" s="165" t="s">
        <v>1799</v>
      </c>
      <c r="C671" s="316">
        <v>549.20000000000005</v>
      </c>
      <c r="D671" s="316">
        <v>575.5</v>
      </c>
      <c r="E671" s="316">
        <v>580.70000000000005</v>
      </c>
      <c r="F671" s="317">
        <v>-4.5699999999999998E-2</v>
      </c>
      <c r="G671" s="316">
        <v>580.70000000000005</v>
      </c>
      <c r="H671" s="316">
        <v>266</v>
      </c>
      <c r="I671" s="165"/>
      <c r="J671" s="165"/>
      <c r="K671" s="165"/>
      <c r="L671" s="165"/>
      <c r="M671" s="165"/>
      <c r="N671" s="165"/>
      <c r="O671" s="165"/>
      <c r="P671" s="165"/>
      <c r="Q671" s="165"/>
      <c r="R671" s="165"/>
      <c r="S671" s="165"/>
      <c r="T671" s="165"/>
      <c r="U671" s="165"/>
      <c r="V671" s="165"/>
      <c r="W671" s="165"/>
    </row>
    <row r="672" spans="1:23" s="74" customFormat="1">
      <c r="A672" s="165" t="s">
        <v>6503</v>
      </c>
      <c r="B672" s="165" t="s">
        <v>6504</v>
      </c>
      <c r="C672" s="316">
        <v>52.21</v>
      </c>
      <c r="D672" s="316">
        <v>54.79</v>
      </c>
      <c r="E672" s="316">
        <v>54.79</v>
      </c>
      <c r="F672" s="317">
        <v>-4.7100000000000003E-2</v>
      </c>
      <c r="G672" s="316">
        <v>765.7</v>
      </c>
      <c r="H672" s="316">
        <v>50.51</v>
      </c>
      <c r="I672" s="165"/>
      <c r="J672" s="165"/>
      <c r="K672" s="165"/>
      <c r="L672" s="165"/>
      <c r="M672" s="165"/>
      <c r="N672" s="165"/>
      <c r="O672" s="165"/>
      <c r="P672" s="165"/>
      <c r="Q672" s="165"/>
      <c r="R672" s="165"/>
      <c r="S672" s="165"/>
      <c r="T672" s="165"/>
      <c r="U672" s="165"/>
      <c r="V672" s="165"/>
      <c r="W672" s="165"/>
    </row>
    <row r="673" spans="1:23" s="74" customFormat="1">
      <c r="A673" s="165" t="s">
        <v>6505</v>
      </c>
      <c r="B673" s="165" t="s">
        <v>6506</v>
      </c>
      <c r="C673" s="316">
        <v>55.66</v>
      </c>
      <c r="D673" s="316">
        <v>59.03</v>
      </c>
      <c r="E673" s="316">
        <v>58.7</v>
      </c>
      <c r="F673" s="317">
        <v>-5.7099999999999998E-2</v>
      </c>
      <c r="G673" s="316">
        <v>663.01</v>
      </c>
      <c r="H673" s="316">
        <v>48.57</v>
      </c>
      <c r="I673" s="165"/>
      <c r="J673" s="165"/>
      <c r="K673" s="165"/>
      <c r="L673" s="165"/>
      <c r="M673" s="165"/>
      <c r="N673" s="165"/>
      <c r="O673" s="165"/>
      <c r="P673" s="165"/>
      <c r="Q673" s="165"/>
      <c r="R673" s="165"/>
      <c r="S673" s="165"/>
      <c r="T673" s="165"/>
      <c r="U673" s="165"/>
      <c r="V673" s="165"/>
      <c r="W673" s="165"/>
    </row>
    <row r="674" spans="1:23" s="74" customFormat="1">
      <c r="A674" s="165" t="s">
        <v>6507</v>
      </c>
      <c r="B674" s="165" t="s">
        <v>6508</v>
      </c>
      <c r="C674" s="316">
        <v>141.9</v>
      </c>
      <c r="D674" s="316">
        <v>140</v>
      </c>
      <c r="E674" s="316">
        <v>143</v>
      </c>
      <c r="F674" s="317">
        <v>1.3599999999999999E-2</v>
      </c>
      <c r="G674" s="316">
        <v>3214.74</v>
      </c>
      <c r="H674" s="316">
        <v>66.55</v>
      </c>
      <c r="I674" s="165"/>
      <c r="J674" s="165"/>
      <c r="K674" s="165"/>
      <c r="L674" s="165"/>
      <c r="M674" s="165"/>
      <c r="N674" s="165"/>
      <c r="O674" s="165"/>
      <c r="P674" s="165"/>
      <c r="Q674" s="165"/>
      <c r="R674" s="165"/>
      <c r="S674" s="165"/>
      <c r="T674" s="165"/>
      <c r="U674" s="165"/>
      <c r="V674" s="165"/>
      <c r="W674" s="165"/>
    </row>
    <row r="675" spans="1:23" s="74" customFormat="1">
      <c r="A675" s="165" t="s">
        <v>6509</v>
      </c>
      <c r="B675" s="165" t="s">
        <v>6510</v>
      </c>
      <c r="C675" s="316">
        <v>126.85</v>
      </c>
      <c r="D675" s="316">
        <v>134.13</v>
      </c>
      <c r="E675" s="316">
        <v>135.74</v>
      </c>
      <c r="F675" s="317">
        <v>-5.4300000000000001E-2</v>
      </c>
      <c r="G675" s="316">
        <v>152.4</v>
      </c>
      <c r="H675" s="316">
        <v>56.55</v>
      </c>
      <c r="I675" s="165"/>
      <c r="J675" s="165"/>
      <c r="K675" s="165"/>
      <c r="L675" s="165"/>
      <c r="M675" s="165"/>
      <c r="N675" s="165"/>
      <c r="O675" s="165"/>
      <c r="P675" s="165"/>
      <c r="Q675" s="165"/>
      <c r="R675" s="165"/>
      <c r="S675" s="165"/>
      <c r="T675" s="165"/>
      <c r="U675" s="165"/>
      <c r="V675" s="165"/>
      <c r="W675" s="165"/>
    </row>
    <row r="676" spans="1:23" s="74" customFormat="1">
      <c r="A676" s="165" t="s">
        <v>6511</v>
      </c>
      <c r="B676" s="165" t="s">
        <v>6512</v>
      </c>
      <c r="C676" s="316">
        <v>78</v>
      </c>
      <c r="D676" s="316">
        <v>74.86</v>
      </c>
      <c r="E676" s="316">
        <v>74.86</v>
      </c>
      <c r="F676" s="317">
        <v>4.19E-2</v>
      </c>
      <c r="G676" s="316">
        <v>213</v>
      </c>
      <c r="H676" s="316">
        <v>47.85</v>
      </c>
      <c r="I676" s="165"/>
      <c r="J676" s="165"/>
      <c r="K676" s="165"/>
      <c r="L676" s="165"/>
      <c r="M676" s="165"/>
      <c r="N676" s="165"/>
      <c r="O676" s="165"/>
      <c r="P676" s="165"/>
      <c r="Q676" s="165"/>
      <c r="R676" s="165"/>
      <c r="S676" s="165"/>
      <c r="T676" s="165"/>
      <c r="U676" s="165"/>
      <c r="V676" s="165"/>
      <c r="W676" s="165"/>
    </row>
    <row r="677" spans="1:23" s="74" customFormat="1">
      <c r="A677" s="165" t="s">
        <v>6513</v>
      </c>
      <c r="B677" s="165" t="s">
        <v>6514</v>
      </c>
      <c r="C677" s="316">
        <v>54.56</v>
      </c>
      <c r="D677" s="316">
        <v>56.78</v>
      </c>
      <c r="E677" s="316">
        <v>57.52</v>
      </c>
      <c r="F677" s="317">
        <v>-3.9100000000000003E-2</v>
      </c>
      <c r="G677" s="316">
        <v>373.49</v>
      </c>
      <c r="H677" s="316">
        <v>48.52</v>
      </c>
      <c r="I677" s="165"/>
      <c r="J677" s="165"/>
      <c r="K677" s="165"/>
      <c r="L677" s="165"/>
      <c r="M677" s="165"/>
      <c r="N677" s="165"/>
      <c r="O677" s="165"/>
      <c r="P677" s="165"/>
      <c r="Q677" s="165"/>
      <c r="R677" s="165"/>
      <c r="S677" s="165"/>
      <c r="T677" s="165"/>
      <c r="U677" s="165"/>
      <c r="V677" s="165"/>
      <c r="W677" s="165"/>
    </row>
    <row r="678" spans="1:23" s="74" customFormat="1">
      <c r="A678" s="165" t="s">
        <v>6515</v>
      </c>
      <c r="B678" s="165" t="s">
        <v>6516</v>
      </c>
      <c r="C678" s="316">
        <v>49.84</v>
      </c>
      <c r="D678" s="316">
        <v>50.8</v>
      </c>
      <c r="E678" s="316">
        <v>50.8</v>
      </c>
      <c r="F678" s="317">
        <v>-1.89E-2</v>
      </c>
      <c r="G678" s="316">
        <v>212.68</v>
      </c>
      <c r="H678" s="316">
        <v>45.87</v>
      </c>
      <c r="I678" s="165"/>
      <c r="J678" s="165"/>
      <c r="K678" s="165"/>
      <c r="L678" s="165"/>
      <c r="M678" s="165"/>
      <c r="N678" s="165"/>
      <c r="O678" s="165"/>
      <c r="P678" s="165"/>
      <c r="Q678" s="165"/>
      <c r="R678" s="165"/>
      <c r="S678" s="165"/>
      <c r="T678" s="165"/>
      <c r="U678" s="165"/>
      <c r="V678" s="165"/>
      <c r="W678" s="165"/>
    </row>
    <row r="679" spans="1:23" s="74" customFormat="1">
      <c r="A679" s="165" t="s">
        <v>6517</v>
      </c>
      <c r="B679" s="165" t="s">
        <v>6518</v>
      </c>
      <c r="C679" s="316">
        <v>45.54</v>
      </c>
      <c r="D679" s="316">
        <v>45.89</v>
      </c>
      <c r="E679" s="316">
        <v>46.01</v>
      </c>
      <c r="F679" s="317">
        <v>-7.6E-3</v>
      </c>
      <c r="G679" s="316">
        <v>217.5</v>
      </c>
      <c r="H679" s="316">
        <v>29.46</v>
      </c>
      <c r="I679" s="165"/>
      <c r="J679" s="165"/>
      <c r="K679" s="165"/>
      <c r="L679" s="165"/>
      <c r="M679" s="165"/>
      <c r="N679" s="165"/>
      <c r="O679" s="165"/>
      <c r="P679" s="165"/>
      <c r="Q679" s="165"/>
      <c r="R679" s="165"/>
      <c r="S679" s="165"/>
      <c r="T679" s="165"/>
      <c r="U679" s="165"/>
      <c r="V679" s="165"/>
      <c r="W679" s="165"/>
    </row>
    <row r="680" spans="1:23" s="74" customFormat="1">
      <c r="A680" s="165" t="s">
        <v>7361</v>
      </c>
      <c r="B680" s="165" t="s">
        <v>7362</v>
      </c>
      <c r="C680" s="316">
        <v>44.74</v>
      </c>
      <c r="D680" s="316">
        <v>46.9</v>
      </c>
      <c r="E680" s="316">
        <v>47</v>
      </c>
      <c r="F680" s="317">
        <v>-4.6100000000000002E-2</v>
      </c>
      <c r="G680" s="316">
        <v>57.99</v>
      </c>
      <c r="H680" s="316">
        <v>41.72</v>
      </c>
      <c r="I680" s="165"/>
      <c r="J680" s="165"/>
      <c r="K680" s="165"/>
      <c r="L680" s="165"/>
      <c r="M680" s="165"/>
      <c r="N680" s="165"/>
      <c r="O680" s="165"/>
      <c r="P680" s="165"/>
      <c r="Q680" s="165"/>
      <c r="R680" s="165"/>
      <c r="S680" s="165"/>
      <c r="T680" s="165"/>
      <c r="U680" s="165"/>
      <c r="V680" s="165"/>
      <c r="W680" s="165"/>
    </row>
    <row r="681" spans="1:23" s="74" customFormat="1">
      <c r="A681" s="165" t="s">
        <v>7363</v>
      </c>
      <c r="B681" s="165" t="s">
        <v>7364</v>
      </c>
      <c r="C681" s="316">
        <v>66.36</v>
      </c>
      <c r="D681" s="316">
        <v>64</v>
      </c>
      <c r="E681" s="316">
        <v>65.88</v>
      </c>
      <c r="F681" s="317">
        <v>3.6900000000000002E-2</v>
      </c>
      <c r="G681" s="316">
        <v>95</v>
      </c>
      <c r="H681" s="316">
        <v>38.1</v>
      </c>
      <c r="I681" s="165"/>
      <c r="J681" s="165"/>
      <c r="K681" s="165"/>
      <c r="L681" s="165"/>
      <c r="M681" s="165"/>
      <c r="N681" s="165"/>
      <c r="O681" s="165"/>
      <c r="P681" s="165"/>
      <c r="Q681" s="165"/>
      <c r="R681" s="165"/>
      <c r="S681" s="165"/>
      <c r="T681" s="165"/>
      <c r="U681" s="165"/>
      <c r="V681" s="165"/>
      <c r="W681" s="165"/>
    </row>
    <row r="682" spans="1:23" s="74" customFormat="1">
      <c r="A682" s="165" t="s">
        <v>9198</v>
      </c>
      <c r="B682" s="165" t="s">
        <v>9199</v>
      </c>
      <c r="C682" s="316">
        <v>70.400000000000006</v>
      </c>
      <c r="D682" s="316">
        <v>75</v>
      </c>
      <c r="E682" s="316">
        <v>74.97</v>
      </c>
      <c r="F682" s="317">
        <v>-6.13E-2</v>
      </c>
      <c r="G682" s="316">
        <v>105</v>
      </c>
      <c r="H682" s="316">
        <v>53.45</v>
      </c>
      <c r="I682" s="165"/>
      <c r="J682" s="165"/>
      <c r="K682" s="165"/>
      <c r="L682" s="165"/>
      <c r="M682" s="165"/>
      <c r="N682" s="165"/>
      <c r="O682" s="165"/>
      <c r="P682" s="165"/>
      <c r="Q682" s="165"/>
      <c r="R682" s="165"/>
      <c r="S682" s="165"/>
      <c r="T682" s="165"/>
      <c r="U682" s="165"/>
      <c r="V682" s="165"/>
      <c r="W682" s="165"/>
    </row>
    <row r="683" spans="1:23" s="74" customFormat="1">
      <c r="A683" s="165" t="s">
        <v>9200</v>
      </c>
      <c r="B683" s="165" t="s">
        <v>9201</v>
      </c>
      <c r="C683" s="316">
        <v>67.19</v>
      </c>
      <c r="D683" s="316">
        <v>69.95</v>
      </c>
      <c r="E683" s="316">
        <v>70.099999999999994</v>
      </c>
      <c r="F683" s="317">
        <v>-3.95E-2</v>
      </c>
      <c r="G683" s="316">
        <v>431.23</v>
      </c>
      <c r="H683" s="316">
        <v>51.98</v>
      </c>
      <c r="I683" s="165"/>
      <c r="J683" s="165"/>
      <c r="K683" s="165"/>
      <c r="L683" s="165"/>
      <c r="M683" s="165"/>
      <c r="N683" s="165"/>
      <c r="O683" s="165"/>
      <c r="P683" s="165"/>
      <c r="Q683" s="165"/>
      <c r="R683" s="165"/>
      <c r="S683" s="165"/>
      <c r="T683" s="165"/>
      <c r="U683" s="165"/>
      <c r="V683" s="165"/>
      <c r="W683" s="165"/>
    </row>
    <row r="684" spans="1:23" s="74" customFormat="1">
      <c r="A684" s="165" t="s">
        <v>9202</v>
      </c>
      <c r="B684" s="165" t="s">
        <v>9203</v>
      </c>
      <c r="C684" s="316">
        <v>62.3</v>
      </c>
      <c r="D684" s="316">
        <v>61.2</v>
      </c>
      <c r="E684" s="316">
        <v>62</v>
      </c>
      <c r="F684" s="317">
        <v>1.7999999999999999E-2</v>
      </c>
      <c r="G684" s="316">
        <v>980</v>
      </c>
      <c r="H684" s="316">
        <v>45.9</v>
      </c>
      <c r="I684" s="165"/>
      <c r="J684" s="165"/>
      <c r="K684" s="165"/>
      <c r="L684" s="165"/>
      <c r="M684" s="165"/>
      <c r="N684" s="165"/>
      <c r="O684" s="165"/>
      <c r="P684" s="165"/>
      <c r="Q684" s="165"/>
      <c r="R684" s="165"/>
      <c r="S684" s="165"/>
      <c r="T684" s="165"/>
      <c r="U684" s="165"/>
      <c r="V684" s="165"/>
      <c r="W684" s="165"/>
    </row>
    <row r="685" spans="1:23" s="74" customFormat="1">
      <c r="A685" s="165" t="s">
        <v>9204</v>
      </c>
      <c r="B685" s="165" t="s">
        <v>9205</v>
      </c>
      <c r="C685" s="316">
        <v>10.68</v>
      </c>
      <c r="D685" s="316">
        <v>10.92</v>
      </c>
      <c r="E685" s="316">
        <v>10.95</v>
      </c>
      <c r="F685" s="317">
        <v>-2.1999999999999999E-2</v>
      </c>
      <c r="G685" s="316">
        <v>18.899999999999999</v>
      </c>
      <c r="H685" s="316">
        <v>10.15</v>
      </c>
      <c r="I685" s="165"/>
      <c r="J685" s="165"/>
      <c r="K685" s="165"/>
      <c r="L685" s="165"/>
      <c r="M685" s="165"/>
      <c r="N685" s="165"/>
      <c r="O685" s="165"/>
      <c r="P685" s="165"/>
      <c r="Q685" s="165"/>
      <c r="R685" s="165"/>
      <c r="S685" s="165"/>
      <c r="T685" s="165"/>
      <c r="U685" s="165"/>
      <c r="V685" s="165"/>
      <c r="W685" s="165"/>
    </row>
    <row r="686" spans="1:23" s="74" customFormat="1">
      <c r="A686" s="165"/>
      <c r="B686" s="165"/>
      <c r="C686" s="316"/>
      <c r="D686" s="316"/>
      <c r="E686" s="316"/>
      <c r="F686" s="317"/>
      <c r="G686" s="316"/>
      <c r="H686" s="316"/>
      <c r="I686" s="165"/>
      <c r="J686" s="165"/>
      <c r="K686" s="165"/>
      <c r="L686" s="165"/>
      <c r="M686" s="165"/>
      <c r="N686" s="165"/>
      <c r="O686" s="165"/>
      <c r="P686" s="165"/>
      <c r="Q686" s="165"/>
      <c r="R686" s="165"/>
      <c r="S686" s="165"/>
      <c r="T686" s="165"/>
      <c r="U686" s="165"/>
      <c r="V686" s="165"/>
      <c r="W686" s="165"/>
    </row>
    <row r="687" spans="1:23" s="74" customFormat="1">
      <c r="A687" s="165" t="s">
        <v>1712</v>
      </c>
      <c r="B687" s="165" t="s">
        <v>1713</v>
      </c>
      <c r="C687" s="316">
        <v>81.849999999999994</v>
      </c>
      <c r="D687" s="316">
        <v>79.83</v>
      </c>
      <c r="E687" s="316">
        <v>80.25</v>
      </c>
      <c r="F687" s="317">
        <v>2.53E-2</v>
      </c>
      <c r="G687" s="316">
        <v>163.81</v>
      </c>
      <c r="H687" s="316">
        <v>43.91</v>
      </c>
      <c r="I687" s="165"/>
      <c r="J687" s="165"/>
      <c r="K687" s="165"/>
      <c r="L687" s="165"/>
      <c r="M687" s="165"/>
      <c r="N687" s="165"/>
      <c r="O687" s="165"/>
      <c r="P687" s="165"/>
      <c r="Q687" s="165"/>
      <c r="R687" s="165"/>
      <c r="S687" s="165"/>
      <c r="T687" s="165"/>
      <c r="U687" s="165"/>
      <c r="V687" s="165"/>
      <c r="W687" s="165"/>
    </row>
    <row r="688" spans="1:23" s="74" customFormat="1">
      <c r="A688" s="165" t="s">
        <v>7365</v>
      </c>
      <c r="B688" s="165" t="s">
        <v>1672</v>
      </c>
      <c r="C688" s="316">
        <v>685.46</v>
      </c>
      <c r="D688" s="316">
        <v>686.42</v>
      </c>
      <c r="E688" s="316">
        <v>683.86</v>
      </c>
      <c r="F688" s="317">
        <v>-1.4E-3</v>
      </c>
      <c r="G688" s="316">
        <v>738.63</v>
      </c>
      <c r="H688" s="316">
        <v>282.86</v>
      </c>
      <c r="I688" s="165"/>
      <c r="J688" s="165"/>
      <c r="K688" s="165"/>
      <c r="L688" s="165"/>
      <c r="M688" s="165"/>
      <c r="N688" s="165"/>
      <c r="O688" s="165"/>
      <c r="P688" s="165"/>
      <c r="Q688" s="165"/>
      <c r="R688" s="165"/>
      <c r="S688" s="165"/>
      <c r="T688" s="165"/>
      <c r="U688" s="165"/>
      <c r="V688" s="165"/>
      <c r="W688" s="165"/>
    </row>
    <row r="689" spans="1:23" s="74" customFormat="1">
      <c r="A689" s="165" t="s">
        <v>9206</v>
      </c>
      <c r="B689" s="165" t="s">
        <v>9207</v>
      </c>
      <c r="C689" s="316">
        <v>555.29</v>
      </c>
      <c r="D689" s="316">
        <v>555.87</v>
      </c>
      <c r="E689" s="316">
        <v>560.4</v>
      </c>
      <c r="F689" s="317">
        <v>-1.1000000000000001E-3</v>
      </c>
      <c r="G689" s="316">
        <v>581.58000000000004</v>
      </c>
      <c r="H689" s="316">
        <v>127.73</v>
      </c>
      <c r="I689" s="165"/>
      <c r="J689" s="165"/>
      <c r="K689" s="165"/>
      <c r="L689" s="165"/>
      <c r="M689" s="165"/>
      <c r="N689" s="165"/>
      <c r="O689" s="165"/>
      <c r="P689" s="165"/>
      <c r="Q689" s="165"/>
      <c r="R689" s="165"/>
      <c r="S689" s="165"/>
      <c r="T689" s="165"/>
      <c r="U689" s="165"/>
      <c r="V689" s="165"/>
      <c r="W689" s="165"/>
    </row>
    <row r="690" spans="1:23" s="74" customFormat="1">
      <c r="A690" s="165" t="s">
        <v>1710</v>
      </c>
      <c r="B690" s="165" t="s">
        <v>1711</v>
      </c>
      <c r="C690" s="316">
        <v>507.5</v>
      </c>
      <c r="D690" s="316">
        <v>517.54999999999995</v>
      </c>
      <c r="E690" s="316">
        <v>520.79999999999995</v>
      </c>
      <c r="F690" s="317">
        <v>-1.95E-2</v>
      </c>
      <c r="G690" s="316">
        <v>528.09</v>
      </c>
      <c r="H690" s="316">
        <v>195.58</v>
      </c>
      <c r="I690" s="165"/>
      <c r="J690" s="165"/>
      <c r="K690" s="165"/>
      <c r="L690" s="165"/>
      <c r="M690" s="165"/>
      <c r="N690" s="165"/>
      <c r="O690" s="165"/>
      <c r="P690" s="165"/>
      <c r="Q690" s="165"/>
      <c r="R690" s="165"/>
      <c r="S690" s="165"/>
      <c r="T690" s="165"/>
      <c r="U690" s="165"/>
      <c r="V690" s="165"/>
      <c r="W690" s="165"/>
    </row>
    <row r="691" spans="1:23" s="74" customFormat="1">
      <c r="A691" s="165" t="s">
        <v>1673</v>
      </c>
      <c r="B691" s="165" t="s">
        <v>1674</v>
      </c>
      <c r="C691" s="316">
        <v>16608.75</v>
      </c>
      <c r="D691" s="316">
        <v>16573.509999999998</v>
      </c>
      <c r="E691" s="316">
        <v>16604.330000000002</v>
      </c>
      <c r="F691" s="317">
        <v>2.0999999999999999E-3</v>
      </c>
      <c r="G691" s="316">
        <v>18904.72</v>
      </c>
      <c r="H691" s="316">
        <v>8653.57</v>
      </c>
      <c r="I691" s="165"/>
      <c r="J691" s="165"/>
      <c r="K691" s="165"/>
      <c r="L691" s="165"/>
      <c r="M691" s="165"/>
      <c r="N691" s="165"/>
      <c r="O691" s="165"/>
      <c r="P691" s="165"/>
      <c r="Q691" s="165"/>
      <c r="R691" s="165"/>
      <c r="S691" s="165"/>
      <c r="T691" s="165"/>
      <c r="U691" s="165"/>
      <c r="V691" s="165"/>
      <c r="W691" s="165"/>
    </row>
    <row r="692" spans="1:23" s="74" customFormat="1">
      <c r="A692" s="165" t="s">
        <v>15768</v>
      </c>
      <c r="B692" s="165" t="s">
        <v>1714</v>
      </c>
      <c r="C692" s="316">
        <v>1109.1400000000001</v>
      </c>
      <c r="D692" s="316">
        <v>1100.52</v>
      </c>
      <c r="E692" s="316">
        <v>1099.77</v>
      </c>
      <c r="F692" s="317">
        <v>7.7999999999999996E-3</v>
      </c>
      <c r="G692" s="316">
        <v>1862.4</v>
      </c>
      <c r="H692" s="316">
        <v>473.65</v>
      </c>
      <c r="I692" s="165"/>
      <c r="J692" s="165"/>
      <c r="K692" s="165"/>
      <c r="L692" s="165"/>
      <c r="M692" s="165"/>
      <c r="N692" s="165"/>
      <c r="O692" s="165"/>
      <c r="P692" s="165"/>
      <c r="Q692" s="165"/>
      <c r="R692" s="165"/>
      <c r="S692" s="165"/>
      <c r="T692" s="165"/>
      <c r="U692" s="165"/>
      <c r="V692" s="165"/>
      <c r="W692" s="165"/>
    </row>
    <row r="693" spans="1:23" s="74" customFormat="1">
      <c r="A693" s="165" t="s">
        <v>1715</v>
      </c>
      <c r="B693" s="165" t="s">
        <v>1716</v>
      </c>
      <c r="C693" s="316">
        <v>179.14</v>
      </c>
      <c r="D693" s="316">
        <v>176</v>
      </c>
      <c r="E693" s="316">
        <v>177.86</v>
      </c>
      <c r="F693" s="317">
        <v>1.78E-2</v>
      </c>
      <c r="G693" s="316">
        <v>189.83</v>
      </c>
      <c r="H693" s="316">
        <v>95.53</v>
      </c>
      <c r="I693" s="165"/>
      <c r="J693" s="165"/>
      <c r="K693" s="165"/>
      <c r="L693" s="165"/>
      <c r="M693" s="165"/>
      <c r="N693" s="165"/>
      <c r="O693" s="165"/>
      <c r="P693" s="165"/>
      <c r="Q693" s="165"/>
      <c r="R693" s="165"/>
      <c r="S693" s="165"/>
      <c r="T693" s="165"/>
      <c r="U693" s="165"/>
      <c r="V693" s="165"/>
      <c r="W693" s="165"/>
    </row>
    <row r="694" spans="1:23" s="74" customFormat="1">
      <c r="A694" s="165" t="s">
        <v>1717</v>
      </c>
      <c r="B694" s="165" t="s">
        <v>1718</v>
      </c>
      <c r="C694" s="316">
        <v>348.21</v>
      </c>
      <c r="D694" s="316">
        <v>345.82</v>
      </c>
      <c r="E694" s="316">
        <v>347.84</v>
      </c>
      <c r="F694" s="317">
        <v>6.8999999999999999E-3</v>
      </c>
      <c r="G694" s="316">
        <v>363.7</v>
      </c>
      <c r="H694" s="316">
        <v>243.53</v>
      </c>
      <c r="I694" s="165"/>
      <c r="J694" s="165"/>
      <c r="K694" s="165"/>
      <c r="L694" s="165"/>
      <c r="M694" s="165"/>
      <c r="N694" s="165"/>
      <c r="O694" s="165"/>
      <c r="P694" s="165"/>
      <c r="Q694" s="165"/>
      <c r="R694" s="165"/>
      <c r="S694" s="165"/>
      <c r="T694" s="165"/>
      <c r="U694" s="165"/>
      <c r="V694" s="165"/>
      <c r="W694" s="165"/>
    </row>
    <row r="695" spans="1:23" s="74" customFormat="1">
      <c r="A695" s="165" t="s">
        <v>1801</v>
      </c>
      <c r="B695" s="165" t="s">
        <v>1802</v>
      </c>
      <c r="C695" s="316">
        <v>89.99</v>
      </c>
      <c r="D695" s="316">
        <v>89.3</v>
      </c>
      <c r="E695" s="316">
        <v>89.14</v>
      </c>
      <c r="F695" s="317">
        <v>7.7000000000000002E-3</v>
      </c>
      <c r="G695" s="316">
        <v>106.92</v>
      </c>
      <c r="H695" s="316">
        <v>38.049999999999997</v>
      </c>
      <c r="I695" s="165"/>
      <c r="J695" s="165"/>
      <c r="K695" s="165"/>
      <c r="L695" s="165"/>
      <c r="M695" s="165"/>
      <c r="N695" s="165"/>
      <c r="O695" s="165"/>
      <c r="P695" s="165"/>
      <c r="Q695" s="165"/>
      <c r="R695" s="165"/>
      <c r="S695" s="165"/>
      <c r="T695" s="165"/>
      <c r="U695" s="165"/>
      <c r="V695" s="165"/>
      <c r="W695" s="165"/>
    </row>
    <row r="696" spans="1:23" s="74" customFormat="1">
      <c r="A696" s="165" t="s">
        <v>1803</v>
      </c>
      <c r="B696" s="165" t="s">
        <v>1804</v>
      </c>
      <c r="C696" s="316">
        <v>1240.1600000000001</v>
      </c>
      <c r="D696" s="316">
        <v>1242.45</v>
      </c>
      <c r="E696" s="316">
        <v>1241.6500000000001</v>
      </c>
      <c r="F696" s="317">
        <v>-1.8E-3</v>
      </c>
      <c r="G696" s="316">
        <v>1250.5899999999999</v>
      </c>
      <c r="H696" s="316">
        <v>848.84</v>
      </c>
      <c r="I696" s="165"/>
      <c r="J696" s="165"/>
      <c r="K696" s="165"/>
      <c r="L696" s="165"/>
      <c r="M696" s="165"/>
      <c r="N696" s="165"/>
      <c r="O696" s="165"/>
      <c r="P696" s="165"/>
      <c r="Q696" s="165"/>
      <c r="R696" s="165"/>
      <c r="S696" s="165"/>
      <c r="T696" s="165"/>
      <c r="U696" s="165"/>
      <c r="V696" s="165"/>
      <c r="W696" s="165"/>
    </row>
    <row r="697" spans="1:23" s="74" customFormat="1">
      <c r="A697" s="165" t="s">
        <v>1719</v>
      </c>
      <c r="B697" s="165" t="s">
        <v>1720</v>
      </c>
      <c r="C697" s="316">
        <v>800.73</v>
      </c>
      <c r="D697" s="316">
        <v>815.16</v>
      </c>
      <c r="E697" s="316">
        <v>811.11</v>
      </c>
      <c r="F697" s="317">
        <v>-1.77E-2</v>
      </c>
      <c r="G697" s="316">
        <v>957.94</v>
      </c>
      <c r="H697" s="316">
        <v>607.65</v>
      </c>
      <c r="I697" s="165"/>
      <c r="J697" s="165"/>
      <c r="K697" s="165"/>
      <c r="L697" s="165"/>
      <c r="M697" s="165"/>
      <c r="N697" s="165"/>
      <c r="O697" s="165"/>
      <c r="P697" s="165"/>
      <c r="Q697" s="165"/>
      <c r="R697" s="165"/>
      <c r="S697" s="165"/>
      <c r="T697" s="165"/>
      <c r="U697" s="165"/>
      <c r="V697" s="165"/>
      <c r="W697" s="165"/>
    </row>
    <row r="698" spans="1:23" s="74" customFormat="1">
      <c r="A698" s="165" t="s">
        <v>1721</v>
      </c>
      <c r="B698" s="165" t="s">
        <v>1722</v>
      </c>
      <c r="C698" s="316">
        <v>107.13</v>
      </c>
      <c r="D698" s="316">
        <v>107.13</v>
      </c>
      <c r="E698" s="316">
        <v>106.7</v>
      </c>
      <c r="F698" s="317">
        <v>0</v>
      </c>
      <c r="G698" s="316">
        <v>276.42</v>
      </c>
      <c r="H698" s="316">
        <v>41.51</v>
      </c>
      <c r="I698" s="165"/>
      <c r="J698" s="165"/>
      <c r="K698" s="165"/>
      <c r="L698" s="165"/>
      <c r="M698" s="165"/>
      <c r="N698" s="165"/>
      <c r="O698" s="165"/>
      <c r="P698" s="165"/>
      <c r="Q698" s="165"/>
      <c r="R698" s="165"/>
      <c r="S698" s="165"/>
      <c r="T698" s="165"/>
      <c r="U698" s="165"/>
      <c r="V698" s="165"/>
      <c r="W698" s="165"/>
    </row>
    <row r="699" spans="1:23" s="74" customFormat="1">
      <c r="A699" s="165" t="s">
        <v>1675</v>
      </c>
      <c r="B699" s="165" t="s">
        <v>1676</v>
      </c>
      <c r="C699" s="316">
        <v>1938.24</v>
      </c>
      <c r="D699" s="316">
        <v>1937.22</v>
      </c>
      <c r="E699" s="316">
        <v>1937.17</v>
      </c>
      <c r="F699" s="317">
        <v>5.0000000000000001E-4</v>
      </c>
      <c r="G699" s="316">
        <v>2092.3000000000002</v>
      </c>
      <c r="H699" s="316">
        <v>1443.73</v>
      </c>
      <c r="I699" s="165"/>
      <c r="J699" s="165"/>
      <c r="K699" s="165"/>
      <c r="L699" s="165"/>
      <c r="M699" s="165"/>
      <c r="N699" s="165"/>
      <c r="O699" s="165"/>
      <c r="P699" s="165"/>
      <c r="Q699" s="165"/>
      <c r="R699" s="165"/>
      <c r="S699" s="165"/>
      <c r="T699" s="165"/>
      <c r="U699" s="165"/>
      <c r="V699" s="165"/>
      <c r="W699" s="165"/>
    </row>
    <row r="700" spans="1:23" s="74" customFormat="1">
      <c r="A700" s="165" t="s">
        <v>1805</v>
      </c>
      <c r="B700" s="165" t="s">
        <v>1806</v>
      </c>
      <c r="C700" s="316">
        <v>36.83</v>
      </c>
      <c r="D700" s="316">
        <v>36.299999999999997</v>
      </c>
      <c r="E700" s="316">
        <v>36.19</v>
      </c>
      <c r="F700" s="317">
        <v>1.54E-2</v>
      </c>
      <c r="G700" s="316">
        <v>69.239999999999995</v>
      </c>
      <c r="H700" s="316">
        <v>14.1</v>
      </c>
      <c r="I700" s="165"/>
      <c r="J700" s="165"/>
      <c r="K700" s="165"/>
      <c r="L700" s="165"/>
      <c r="M700" s="165"/>
      <c r="N700" s="165"/>
      <c r="O700" s="165"/>
      <c r="P700" s="165"/>
      <c r="Q700" s="165"/>
      <c r="R700" s="165"/>
      <c r="S700" s="165"/>
      <c r="T700" s="165"/>
      <c r="U700" s="165"/>
      <c r="V700" s="165"/>
      <c r="W700" s="165"/>
    </row>
    <row r="701" spans="1:23" s="74" customFormat="1">
      <c r="A701" s="165" t="s">
        <v>1723</v>
      </c>
      <c r="B701" s="165" t="s">
        <v>1724</v>
      </c>
      <c r="C701" s="316">
        <v>405.85</v>
      </c>
      <c r="D701" s="316">
        <v>404.84</v>
      </c>
      <c r="E701" s="316">
        <v>404.68</v>
      </c>
      <c r="F701" s="317">
        <v>2.5000000000000001E-3</v>
      </c>
      <c r="G701" s="316">
        <v>411.01</v>
      </c>
      <c r="H701" s="316">
        <v>276.95</v>
      </c>
      <c r="I701" s="165"/>
      <c r="J701" s="165"/>
      <c r="K701" s="165"/>
      <c r="L701" s="165"/>
      <c r="M701" s="165"/>
      <c r="N701" s="165"/>
      <c r="O701" s="165"/>
      <c r="P701" s="165"/>
      <c r="Q701" s="165"/>
      <c r="R701" s="165"/>
      <c r="S701" s="165"/>
      <c r="T701" s="165"/>
      <c r="U701" s="165"/>
      <c r="V701" s="165"/>
      <c r="W701" s="165"/>
    </row>
    <row r="702" spans="1:23" s="74" customFormat="1">
      <c r="A702" s="165" t="s">
        <v>2143</v>
      </c>
      <c r="B702" s="165" t="s">
        <v>1725</v>
      </c>
      <c r="C702" s="316">
        <v>103.67</v>
      </c>
      <c r="D702" s="316">
        <v>98.19</v>
      </c>
      <c r="E702" s="316">
        <v>98.77</v>
      </c>
      <c r="F702" s="317">
        <v>5.5800000000000002E-2</v>
      </c>
      <c r="G702" s="316">
        <v>123.89</v>
      </c>
      <c r="H702" s="316">
        <v>45.56</v>
      </c>
      <c r="I702" s="165"/>
      <c r="J702" s="165"/>
      <c r="K702" s="165"/>
      <c r="L702" s="165"/>
      <c r="M702" s="165"/>
      <c r="N702" s="165"/>
      <c r="O702" s="165"/>
      <c r="P702" s="165"/>
      <c r="Q702" s="165"/>
      <c r="R702" s="165"/>
      <c r="S702" s="165"/>
      <c r="T702" s="165"/>
      <c r="U702" s="165"/>
      <c r="V702" s="165"/>
      <c r="W702" s="165"/>
    </row>
    <row r="703" spans="1:23" s="74" customFormat="1">
      <c r="A703" s="165" t="s">
        <v>1726</v>
      </c>
      <c r="B703" s="165" t="s">
        <v>1727</v>
      </c>
      <c r="C703" s="316">
        <v>214.47</v>
      </c>
      <c r="D703" s="316">
        <v>209.74</v>
      </c>
      <c r="E703" s="316">
        <v>211.23</v>
      </c>
      <c r="F703" s="317">
        <v>2.2599999999999999E-2</v>
      </c>
      <c r="G703" s="316">
        <v>332.51</v>
      </c>
      <c r="H703" s="316">
        <v>93.19</v>
      </c>
      <c r="I703" s="165"/>
      <c r="J703" s="165"/>
      <c r="K703" s="165"/>
      <c r="L703" s="165"/>
      <c r="M703" s="165"/>
      <c r="N703" s="165"/>
      <c r="O703" s="165"/>
      <c r="P703" s="165"/>
      <c r="Q703" s="165"/>
      <c r="R703" s="165"/>
      <c r="S703" s="165"/>
      <c r="T703" s="165"/>
      <c r="U703" s="165"/>
      <c r="V703" s="165"/>
      <c r="W703" s="165"/>
    </row>
    <row r="704" spans="1:23" s="74" customFormat="1">
      <c r="A704" s="165" t="s">
        <v>1677</v>
      </c>
      <c r="B704" s="165" t="s">
        <v>1678</v>
      </c>
      <c r="C704" s="316">
        <v>936.6</v>
      </c>
      <c r="D704" s="316">
        <v>952.89</v>
      </c>
      <c r="E704" s="316">
        <v>943.57</v>
      </c>
      <c r="F704" s="317">
        <v>-1.7100000000000001E-2</v>
      </c>
      <c r="G704" s="316">
        <v>976.04</v>
      </c>
      <c r="H704" s="316">
        <v>420.8</v>
      </c>
      <c r="I704" s="165"/>
      <c r="J704" s="165"/>
      <c r="K704" s="165"/>
      <c r="L704" s="165"/>
      <c r="M704" s="165"/>
      <c r="N704" s="165"/>
      <c r="O704" s="165"/>
      <c r="P704" s="165"/>
      <c r="Q704" s="165"/>
      <c r="R704" s="165"/>
      <c r="S704" s="165"/>
      <c r="T704" s="165"/>
      <c r="U704" s="165"/>
      <c r="V704" s="165"/>
      <c r="W704" s="165"/>
    </row>
    <row r="705" spans="1:23" s="74" customFormat="1">
      <c r="A705" s="165" t="s">
        <v>1807</v>
      </c>
      <c r="B705" s="165" t="s">
        <v>1808</v>
      </c>
      <c r="C705" s="316">
        <v>177.91</v>
      </c>
      <c r="D705" s="316">
        <v>176.69</v>
      </c>
      <c r="E705" s="316">
        <v>177.11</v>
      </c>
      <c r="F705" s="317">
        <v>6.8999999999999999E-3</v>
      </c>
      <c r="G705" s="316">
        <v>391.64</v>
      </c>
      <c r="H705" s="316">
        <v>66.84</v>
      </c>
      <c r="I705" s="165"/>
      <c r="J705" s="165"/>
      <c r="K705" s="165"/>
      <c r="L705" s="165"/>
      <c r="M705" s="165"/>
      <c r="N705" s="165"/>
      <c r="O705" s="165"/>
      <c r="P705" s="165"/>
      <c r="Q705" s="165"/>
      <c r="R705" s="165"/>
      <c r="S705" s="165"/>
      <c r="T705" s="165"/>
      <c r="U705" s="165"/>
      <c r="V705" s="165"/>
      <c r="W705" s="165"/>
    </row>
    <row r="706" spans="1:23" s="74" customFormat="1">
      <c r="A706" s="165" t="s">
        <v>1728</v>
      </c>
      <c r="B706" s="165" t="s">
        <v>1729</v>
      </c>
      <c r="C706" s="316">
        <v>48.96</v>
      </c>
      <c r="D706" s="316">
        <v>48.91</v>
      </c>
      <c r="E706" s="316">
        <v>47.95</v>
      </c>
      <c r="F706" s="317">
        <v>1.1000000000000001E-3</v>
      </c>
      <c r="G706" s="316">
        <v>76.16</v>
      </c>
      <c r="H706" s="316">
        <v>27.62</v>
      </c>
      <c r="I706" s="165"/>
      <c r="J706" s="165"/>
      <c r="K706" s="165"/>
      <c r="L706" s="165"/>
      <c r="M706" s="165"/>
      <c r="N706" s="165"/>
      <c r="O706" s="165"/>
      <c r="P706" s="165"/>
      <c r="Q706" s="165"/>
      <c r="R706" s="165"/>
      <c r="S706" s="165"/>
      <c r="T706" s="165"/>
      <c r="U706" s="165"/>
      <c r="V706" s="165"/>
      <c r="W706" s="165"/>
    </row>
    <row r="707" spans="1:23" s="74" customFormat="1">
      <c r="A707" s="165" t="s">
        <v>1730</v>
      </c>
      <c r="B707" s="165" t="s">
        <v>1731</v>
      </c>
      <c r="C707" s="316">
        <v>38</v>
      </c>
      <c r="D707" s="316">
        <v>36.299999999999997</v>
      </c>
      <c r="E707" s="316">
        <v>37.090000000000003</v>
      </c>
      <c r="F707" s="317">
        <v>4.6899999999999997E-2</v>
      </c>
      <c r="G707" s="316">
        <v>72.91</v>
      </c>
      <c r="H707" s="316">
        <v>19.96</v>
      </c>
      <c r="I707" s="165"/>
      <c r="J707" s="165"/>
      <c r="K707" s="165"/>
      <c r="L707" s="165"/>
      <c r="M707" s="165"/>
      <c r="N707" s="165"/>
      <c r="O707" s="165"/>
      <c r="P707" s="165"/>
      <c r="Q707" s="165"/>
      <c r="R707" s="165"/>
      <c r="S707" s="165"/>
      <c r="T707" s="165"/>
      <c r="U707" s="165"/>
      <c r="V707" s="165"/>
      <c r="W707" s="165"/>
    </row>
    <row r="708" spans="1:23" s="74" customFormat="1">
      <c r="A708" s="165" t="s">
        <v>1732</v>
      </c>
      <c r="B708" s="165" t="s">
        <v>1733</v>
      </c>
      <c r="C708" s="316">
        <v>52.05</v>
      </c>
      <c r="D708" s="316">
        <v>49.49</v>
      </c>
      <c r="E708" s="316">
        <v>49.49</v>
      </c>
      <c r="F708" s="317">
        <v>5.16E-2</v>
      </c>
      <c r="G708" s="316">
        <v>52.26</v>
      </c>
      <c r="H708" s="316">
        <v>21.07</v>
      </c>
      <c r="I708" s="165"/>
      <c r="J708" s="165"/>
      <c r="K708" s="165"/>
      <c r="L708" s="165"/>
      <c r="M708" s="165"/>
      <c r="N708" s="165"/>
      <c r="O708" s="165"/>
      <c r="P708" s="165"/>
      <c r="Q708" s="165"/>
      <c r="R708" s="165"/>
      <c r="S708" s="165"/>
      <c r="T708" s="165"/>
      <c r="U708" s="165"/>
      <c r="V708" s="165"/>
      <c r="W708" s="165"/>
    </row>
    <row r="709" spans="1:23" s="74" customFormat="1">
      <c r="A709" s="165" t="s">
        <v>1734</v>
      </c>
      <c r="B709" s="165" t="s">
        <v>1735</v>
      </c>
      <c r="C709" s="316">
        <v>1336.28</v>
      </c>
      <c r="D709" s="316">
        <v>1366.88</v>
      </c>
      <c r="E709" s="316">
        <v>1365.76</v>
      </c>
      <c r="F709" s="317">
        <v>-2.24E-2</v>
      </c>
      <c r="G709" s="316">
        <v>1621.42</v>
      </c>
      <c r="H709" s="316">
        <v>729.63</v>
      </c>
      <c r="I709" s="165"/>
      <c r="J709" s="165"/>
      <c r="K709" s="165"/>
      <c r="L709" s="165"/>
      <c r="M709" s="165"/>
      <c r="N709" s="165"/>
      <c r="O709" s="165"/>
      <c r="P709" s="165"/>
      <c r="Q709" s="165"/>
      <c r="R709" s="165"/>
      <c r="S709" s="165"/>
      <c r="T709" s="165"/>
      <c r="U709" s="165"/>
      <c r="V709" s="165"/>
      <c r="W709" s="165"/>
    </row>
    <row r="710" spans="1:23" s="74" customFormat="1">
      <c r="A710" s="165" t="s">
        <v>1736</v>
      </c>
      <c r="B710" s="165" t="s">
        <v>1737</v>
      </c>
      <c r="C710" s="316">
        <v>62.69</v>
      </c>
      <c r="D710" s="316">
        <v>60.94</v>
      </c>
      <c r="E710" s="316">
        <v>61.26</v>
      </c>
      <c r="F710" s="317">
        <v>2.8799999999999999E-2</v>
      </c>
      <c r="G710" s="316">
        <v>70.569999999999993</v>
      </c>
      <c r="H710" s="316">
        <v>29.16</v>
      </c>
      <c r="I710" s="165"/>
      <c r="J710" s="165"/>
      <c r="K710" s="165"/>
      <c r="L710" s="165"/>
      <c r="M710" s="165"/>
      <c r="N710" s="165"/>
      <c r="O710" s="165"/>
      <c r="P710" s="165"/>
      <c r="Q710" s="165"/>
      <c r="R710" s="165"/>
      <c r="S710" s="165"/>
      <c r="T710" s="165"/>
      <c r="U710" s="165"/>
      <c r="V710" s="165"/>
      <c r="W710" s="165"/>
    </row>
    <row r="711" spans="1:23" s="74" customFormat="1">
      <c r="A711" s="165" t="s">
        <v>1679</v>
      </c>
      <c r="B711" s="165" t="s">
        <v>1680</v>
      </c>
      <c r="C711" s="316">
        <v>9246.43</v>
      </c>
      <c r="D711" s="316">
        <v>9346.7999999999993</v>
      </c>
      <c r="E711" s="316">
        <v>9288.6299999999992</v>
      </c>
      <c r="F711" s="317">
        <v>-1.0699999999999999E-2</v>
      </c>
      <c r="G711" s="316">
        <v>9812.68</v>
      </c>
      <c r="H711" s="316">
        <v>5369.11</v>
      </c>
      <c r="I711" s="165"/>
      <c r="J711" s="165"/>
      <c r="K711" s="165"/>
      <c r="L711" s="165"/>
      <c r="M711" s="165"/>
      <c r="N711" s="165"/>
      <c r="O711" s="165"/>
      <c r="P711" s="165"/>
      <c r="Q711" s="165"/>
      <c r="R711" s="165"/>
      <c r="S711" s="165"/>
      <c r="T711" s="165"/>
      <c r="U711" s="165"/>
      <c r="V711" s="165"/>
      <c r="W711" s="165"/>
    </row>
    <row r="712" spans="1:23" s="74" customFormat="1">
      <c r="A712" s="165" t="s">
        <v>1693</v>
      </c>
      <c r="B712" s="165" t="s">
        <v>1694</v>
      </c>
      <c r="C712" s="316">
        <v>1608.33</v>
      </c>
      <c r="D712" s="316">
        <v>1563.73</v>
      </c>
      <c r="E712" s="316">
        <v>1581.35</v>
      </c>
      <c r="F712" s="317">
        <v>2.8500000000000001E-2</v>
      </c>
      <c r="G712" s="316">
        <v>1617.75</v>
      </c>
      <c r="H712" s="316">
        <v>696.37</v>
      </c>
      <c r="I712" s="165"/>
      <c r="J712" s="165"/>
      <c r="K712" s="165"/>
      <c r="L712" s="165"/>
      <c r="M712" s="165"/>
      <c r="N712" s="165"/>
      <c r="O712" s="165"/>
      <c r="P712" s="165"/>
      <c r="Q712" s="165"/>
      <c r="R712" s="165"/>
      <c r="S712" s="165"/>
      <c r="T712" s="165"/>
      <c r="U712" s="165"/>
      <c r="V712" s="165"/>
      <c r="W712" s="165"/>
    </row>
    <row r="713" spans="1:23" s="74" customFormat="1">
      <c r="A713" s="165" t="s">
        <v>1738</v>
      </c>
      <c r="B713" s="165" t="s">
        <v>1739</v>
      </c>
      <c r="C713" s="316">
        <v>916.64</v>
      </c>
      <c r="D713" s="316">
        <v>912.01</v>
      </c>
      <c r="E713" s="316">
        <v>910.26</v>
      </c>
      <c r="F713" s="317">
        <v>5.1000000000000004E-3</v>
      </c>
      <c r="G713" s="316">
        <v>928.94</v>
      </c>
      <c r="H713" s="316">
        <v>310.69</v>
      </c>
      <c r="I713" s="165"/>
      <c r="J713" s="165"/>
      <c r="K713" s="165"/>
      <c r="L713" s="165"/>
      <c r="M713" s="165"/>
      <c r="N713" s="165"/>
      <c r="O713" s="165"/>
      <c r="P713" s="165"/>
      <c r="Q713" s="165"/>
      <c r="R713" s="165"/>
      <c r="S713" s="165"/>
      <c r="T713" s="165"/>
      <c r="U713" s="165"/>
      <c r="V713" s="165"/>
      <c r="W713" s="165"/>
    </row>
    <row r="714" spans="1:23" s="74" customFormat="1">
      <c r="A714" s="165" t="s">
        <v>1740</v>
      </c>
      <c r="B714" s="165" t="s">
        <v>1741</v>
      </c>
      <c r="C714" s="316">
        <v>1057.2</v>
      </c>
      <c r="D714" s="316">
        <v>1003.66</v>
      </c>
      <c r="E714" s="316">
        <v>1018.24</v>
      </c>
      <c r="F714" s="317">
        <v>5.33E-2</v>
      </c>
      <c r="G714" s="316">
        <v>1059.96</v>
      </c>
      <c r="H714" s="316">
        <v>533.36</v>
      </c>
      <c r="I714" s="165"/>
      <c r="J714" s="165"/>
      <c r="K714" s="165"/>
      <c r="L714" s="165"/>
      <c r="M714" s="165"/>
      <c r="N714" s="165"/>
      <c r="O714" s="165"/>
      <c r="P714" s="165"/>
      <c r="Q714" s="165"/>
      <c r="R714" s="165"/>
      <c r="S714" s="165"/>
      <c r="T714" s="165"/>
      <c r="U714" s="165"/>
      <c r="V714" s="165"/>
      <c r="W714" s="165"/>
    </row>
    <row r="715" spans="1:23" s="74" customFormat="1">
      <c r="A715" s="165" t="s">
        <v>1708</v>
      </c>
      <c r="B715" s="165" t="s">
        <v>1709</v>
      </c>
      <c r="C715" s="316">
        <v>283.33999999999997</v>
      </c>
      <c r="D715" s="316">
        <v>274.29000000000002</v>
      </c>
      <c r="E715" s="316">
        <v>276.20999999999998</v>
      </c>
      <c r="F715" s="317">
        <v>3.3000000000000002E-2</v>
      </c>
      <c r="G715" s="316">
        <v>368.75</v>
      </c>
      <c r="H715" s="316">
        <v>232.09</v>
      </c>
      <c r="I715" s="165"/>
      <c r="J715" s="165"/>
      <c r="K715" s="165"/>
      <c r="L715" s="165"/>
      <c r="M715" s="165"/>
      <c r="N715" s="165"/>
      <c r="O715" s="165"/>
      <c r="P715" s="165"/>
      <c r="Q715" s="165"/>
      <c r="R715" s="165"/>
      <c r="S715" s="165"/>
      <c r="T715" s="165"/>
      <c r="U715" s="165"/>
      <c r="V715" s="165"/>
      <c r="W715" s="165"/>
    </row>
    <row r="716" spans="1:23" s="74" customFormat="1">
      <c r="A716" s="165" t="s">
        <v>1742</v>
      </c>
      <c r="B716" s="165" t="s">
        <v>1743</v>
      </c>
      <c r="C716" s="316">
        <v>746.24</v>
      </c>
      <c r="D716" s="316">
        <v>734.95</v>
      </c>
      <c r="E716" s="316">
        <v>742.09</v>
      </c>
      <c r="F716" s="317">
        <v>1.54E-2</v>
      </c>
      <c r="G716" s="316">
        <v>753.9</v>
      </c>
      <c r="H716" s="316">
        <v>409.31</v>
      </c>
      <c r="I716" s="165"/>
      <c r="J716" s="165"/>
      <c r="K716" s="165"/>
      <c r="L716" s="165"/>
      <c r="M716" s="165"/>
      <c r="N716" s="165"/>
      <c r="O716" s="165"/>
      <c r="P716" s="165"/>
      <c r="Q716" s="165"/>
      <c r="R716" s="165"/>
      <c r="S716" s="165"/>
      <c r="T716" s="165"/>
      <c r="U716" s="165"/>
      <c r="V716" s="165"/>
      <c r="W716" s="165"/>
    </row>
    <row r="717" spans="1:23" s="74" customFormat="1">
      <c r="A717" s="165" t="s">
        <v>1681</v>
      </c>
      <c r="B717" s="165" t="s">
        <v>1682</v>
      </c>
      <c r="C717" s="316">
        <v>266.68</v>
      </c>
      <c r="D717" s="316">
        <v>267.16000000000003</v>
      </c>
      <c r="E717" s="316">
        <v>266.31</v>
      </c>
      <c r="F717" s="317">
        <v>-1.6999999999999999E-3</v>
      </c>
      <c r="G717" s="316">
        <v>320.01</v>
      </c>
      <c r="H717" s="316">
        <v>193.03</v>
      </c>
      <c r="I717" s="165"/>
      <c r="J717" s="165"/>
      <c r="K717" s="165"/>
      <c r="L717" s="165"/>
      <c r="M717" s="165"/>
      <c r="N717" s="165"/>
      <c r="O717" s="165"/>
      <c r="P717" s="165"/>
      <c r="Q717" s="165"/>
      <c r="R717" s="165"/>
      <c r="S717" s="165"/>
      <c r="T717" s="165"/>
      <c r="U717" s="165"/>
      <c r="V717" s="165"/>
      <c r="W717" s="165"/>
    </row>
    <row r="718" spans="1:23" s="74" customFormat="1">
      <c r="A718" s="165" t="s">
        <v>1809</v>
      </c>
      <c r="B718" s="165" t="s">
        <v>1810</v>
      </c>
      <c r="C718" s="316">
        <v>69.03</v>
      </c>
      <c r="D718" s="316">
        <v>66.84</v>
      </c>
      <c r="E718" s="316">
        <v>67</v>
      </c>
      <c r="F718" s="317">
        <v>3.2599999999999997E-2</v>
      </c>
      <c r="G718" s="316">
        <v>96.06</v>
      </c>
      <c r="H718" s="316">
        <v>23.31</v>
      </c>
      <c r="I718" s="165"/>
      <c r="J718" s="165"/>
      <c r="K718" s="165"/>
      <c r="L718" s="165"/>
      <c r="M718" s="165"/>
      <c r="N718" s="165"/>
      <c r="O718" s="165"/>
      <c r="P718" s="165"/>
      <c r="Q718" s="165"/>
      <c r="R718" s="165"/>
      <c r="S718" s="165"/>
      <c r="T718" s="165"/>
      <c r="U718" s="165"/>
      <c r="V718" s="165"/>
      <c r="W718" s="165"/>
    </row>
    <row r="719" spans="1:23" s="74" customFormat="1">
      <c r="A719" s="165" t="s">
        <v>1683</v>
      </c>
      <c r="B719" s="165" t="s">
        <v>1684</v>
      </c>
      <c r="C719" s="316">
        <v>1126.1099999999999</v>
      </c>
      <c r="D719" s="316">
        <v>1139.74</v>
      </c>
      <c r="E719" s="316">
        <v>1137.24</v>
      </c>
      <c r="F719" s="317">
        <v>-1.2E-2</v>
      </c>
      <c r="G719" s="316">
        <v>1234.2</v>
      </c>
      <c r="H719" s="316">
        <v>661.14</v>
      </c>
      <c r="I719" s="165"/>
      <c r="J719" s="165"/>
      <c r="K719" s="165"/>
      <c r="L719" s="165"/>
      <c r="M719" s="165"/>
      <c r="N719" s="165"/>
      <c r="O719" s="165"/>
      <c r="P719" s="165"/>
      <c r="Q719" s="165"/>
      <c r="R719" s="165"/>
      <c r="S719" s="165"/>
      <c r="T719" s="165"/>
      <c r="U719" s="165"/>
      <c r="V719" s="165"/>
      <c r="W719" s="165"/>
    </row>
    <row r="720" spans="1:23" s="74" customFormat="1">
      <c r="A720" s="165" t="s">
        <v>1691</v>
      </c>
      <c r="B720" s="165" t="s">
        <v>1692</v>
      </c>
      <c r="C720" s="316">
        <v>9633.1200000000008</v>
      </c>
      <c r="D720" s="316">
        <v>9374.7900000000009</v>
      </c>
      <c r="E720" s="316">
        <v>9537.27</v>
      </c>
      <c r="F720" s="317">
        <v>2.76E-2</v>
      </c>
      <c r="G720" s="316">
        <v>9820.24</v>
      </c>
      <c r="H720" s="316">
        <v>2247.0100000000002</v>
      </c>
      <c r="I720" s="165"/>
      <c r="J720" s="165"/>
      <c r="K720" s="165"/>
      <c r="L720" s="165"/>
      <c r="M720" s="165"/>
      <c r="N720" s="165"/>
      <c r="O720" s="165"/>
      <c r="P720" s="165"/>
      <c r="Q720" s="165"/>
      <c r="R720" s="165"/>
      <c r="S720" s="165"/>
      <c r="T720" s="165"/>
      <c r="U720" s="165"/>
      <c r="V720" s="165"/>
      <c r="W720" s="165"/>
    </row>
    <row r="721" spans="1:23" s="74" customFormat="1">
      <c r="A721" s="165" t="s">
        <v>1744</v>
      </c>
      <c r="B721" s="165" t="s">
        <v>1745</v>
      </c>
      <c r="C721" s="316">
        <v>161.19999999999999</v>
      </c>
      <c r="D721" s="316">
        <v>163.86</v>
      </c>
      <c r="E721" s="316">
        <v>164.5</v>
      </c>
      <c r="F721" s="317">
        <v>-1.6199999999999999E-2</v>
      </c>
      <c r="G721" s="316">
        <v>184.35</v>
      </c>
      <c r="H721" s="316">
        <v>31.4</v>
      </c>
      <c r="I721" s="165"/>
      <c r="J721" s="165"/>
      <c r="K721" s="165"/>
      <c r="L721" s="165"/>
      <c r="M721" s="165"/>
      <c r="N721" s="165"/>
      <c r="O721" s="165"/>
      <c r="P721" s="165"/>
      <c r="Q721" s="165"/>
      <c r="R721" s="165"/>
      <c r="S721" s="165"/>
      <c r="T721" s="165"/>
      <c r="U721" s="165"/>
      <c r="V721" s="165"/>
      <c r="W721" s="165"/>
    </row>
    <row r="722" spans="1:23" s="74" customFormat="1">
      <c r="A722" s="165" t="s">
        <v>1695</v>
      </c>
      <c r="B722" s="165" t="s">
        <v>1696</v>
      </c>
      <c r="C722" s="316">
        <v>403.4</v>
      </c>
      <c r="D722" s="316">
        <v>404.89</v>
      </c>
      <c r="E722" s="316">
        <v>407.44</v>
      </c>
      <c r="F722" s="317">
        <v>-3.7000000000000002E-3</v>
      </c>
      <c r="G722" s="316">
        <v>410.69</v>
      </c>
      <c r="H722" s="316">
        <v>144.76</v>
      </c>
      <c r="I722" s="165"/>
      <c r="J722" s="165"/>
      <c r="K722" s="165"/>
      <c r="L722" s="165"/>
      <c r="M722" s="165"/>
      <c r="N722" s="165"/>
      <c r="O722" s="165"/>
      <c r="P722" s="165"/>
      <c r="Q722" s="165"/>
      <c r="R722" s="165"/>
      <c r="S722" s="165"/>
      <c r="T722" s="165"/>
      <c r="U722" s="165"/>
      <c r="V722" s="165"/>
      <c r="W722" s="165"/>
    </row>
    <row r="723" spans="1:23" s="74" customFormat="1">
      <c r="A723" s="165" t="s">
        <v>1685</v>
      </c>
      <c r="B723" s="165" t="s">
        <v>1686</v>
      </c>
      <c r="C723" s="316">
        <v>1143.8399999999999</v>
      </c>
      <c r="D723" s="316">
        <v>1157.46</v>
      </c>
      <c r="E723" s="316">
        <v>1152.19</v>
      </c>
      <c r="F723" s="317">
        <v>-1.18E-2</v>
      </c>
      <c r="G723" s="316">
        <v>1239.26</v>
      </c>
      <c r="H723" s="316">
        <v>705.26</v>
      </c>
      <c r="I723" s="165"/>
      <c r="J723" s="165"/>
      <c r="K723" s="165"/>
      <c r="L723" s="165"/>
      <c r="M723" s="165"/>
      <c r="N723" s="165"/>
      <c r="O723" s="165"/>
      <c r="P723" s="165"/>
      <c r="Q723" s="165"/>
      <c r="R723" s="165"/>
      <c r="S723" s="165"/>
      <c r="T723" s="165"/>
      <c r="U723" s="165"/>
      <c r="V723" s="165"/>
      <c r="W723" s="165"/>
    </row>
    <row r="724" spans="1:23" s="74" customFormat="1">
      <c r="A724" s="165" t="s">
        <v>1746</v>
      </c>
      <c r="B724" s="165" t="s">
        <v>1747</v>
      </c>
      <c r="C724" s="316">
        <v>422.88</v>
      </c>
      <c r="D724" s="316">
        <v>418.67</v>
      </c>
      <c r="E724" s="316">
        <v>421.44</v>
      </c>
      <c r="F724" s="317">
        <v>0.01</v>
      </c>
      <c r="G724" s="316">
        <v>447.89</v>
      </c>
      <c r="H724" s="316">
        <v>165.67</v>
      </c>
      <c r="I724" s="165"/>
      <c r="J724" s="165"/>
      <c r="K724" s="165"/>
      <c r="L724" s="165"/>
      <c r="M724" s="165"/>
      <c r="N724" s="165"/>
      <c r="O724" s="165"/>
      <c r="P724" s="165"/>
      <c r="Q724" s="165"/>
      <c r="R724" s="165"/>
      <c r="S724" s="165"/>
      <c r="T724" s="165"/>
      <c r="U724" s="165"/>
      <c r="V724" s="165"/>
      <c r="W724" s="165"/>
    </row>
    <row r="725" spans="1:23" s="74" customFormat="1">
      <c r="A725" s="165" t="s">
        <v>1748</v>
      </c>
      <c r="B725" s="165" t="s">
        <v>1749</v>
      </c>
      <c r="C725" s="316">
        <v>130.49</v>
      </c>
      <c r="D725" s="316">
        <v>128.47</v>
      </c>
      <c r="E725" s="316">
        <v>128.68</v>
      </c>
      <c r="F725" s="317">
        <v>1.5699999999999999E-2</v>
      </c>
      <c r="G725" s="316">
        <v>318.14</v>
      </c>
      <c r="H725" s="316">
        <v>37.409999999999997</v>
      </c>
      <c r="I725" s="165"/>
      <c r="J725" s="165"/>
      <c r="K725" s="165"/>
      <c r="L725" s="165"/>
      <c r="M725" s="165"/>
      <c r="N725" s="165"/>
      <c r="O725" s="165"/>
      <c r="P725" s="165"/>
      <c r="Q725" s="165"/>
      <c r="R725" s="165"/>
      <c r="S725" s="165"/>
      <c r="T725" s="165"/>
      <c r="U725" s="165"/>
      <c r="V725" s="165"/>
      <c r="W725" s="165"/>
    </row>
    <row r="726" spans="1:23" s="74" customFormat="1">
      <c r="A726" s="165" t="s">
        <v>1750</v>
      </c>
      <c r="B726" s="165" t="s">
        <v>1751</v>
      </c>
      <c r="C726" s="316">
        <v>330.17</v>
      </c>
      <c r="D726" s="316">
        <v>333.68</v>
      </c>
      <c r="E726" s="316">
        <v>326.87</v>
      </c>
      <c r="F726" s="317">
        <v>-1.0500000000000001E-2</v>
      </c>
      <c r="G726" s="316">
        <v>356.51</v>
      </c>
      <c r="H726" s="316">
        <v>11.23</v>
      </c>
      <c r="I726" s="165"/>
      <c r="J726" s="165"/>
      <c r="K726" s="165"/>
      <c r="L726" s="165"/>
      <c r="M726" s="165"/>
      <c r="N726" s="165"/>
      <c r="O726" s="165"/>
      <c r="P726" s="165"/>
      <c r="Q726" s="165"/>
      <c r="R726" s="165"/>
      <c r="S726" s="165"/>
      <c r="T726" s="165"/>
      <c r="U726" s="165"/>
      <c r="V726" s="165"/>
      <c r="W726" s="165"/>
    </row>
    <row r="727" spans="1:23" s="74" customFormat="1">
      <c r="A727" s="165" t="s">
        <v>1752</v>
      </c>
      <c r="B727" s="165" t="s">
        <v>1753</v>
      </c>
      <c r="C727" s="316">
        <v>99.63</v>
      </c>
      <c r="D727" s="316">
        <v>90.9</v>
      </c>
      <c r="E727" s="316">
        <v>91.64</v>
      </c>
      <c r="F727" s="317">
        <v>9.6000000000000002E-2</v>
      </c>
      <c r="G727" s="316">
        <v>500.21</v>
      </c>
      <c r="H727" s="316">
        <v>55.03</v>
      </c>
      <c r="I727" s="165"/>
      <c r="J727" s="165"/>
      <c r="K727" s="165"/>
      <c r="L727" s="165"/>
      <c r="M727" s="165"/>
      <c r="N727" s="165"/>
      <c r="O727" s="165"/>
      <c r="P727" s="165"/>
      <c r="Q727" s="165"/>
      <c r="R727" s="165"/>
      <c r="S727" s="165"/>
      <c r="T727" s="165"/>
      <c r="U727" s="165"/>
      <c r="V727" s="165"/>
      <c r="W727" s="165"/>
    </row>
    <row r="728" spans="1:23" s="74" customFormat="1">
      <c r="A728" s="165" t="s">
        <v>2088</v>
      </c>
      <c r="B728" s="165" t="s">
        <v>1688</v>
      </c>
      <c r="C728" s="316">
        <v>435.7</v>
      </c>
      <c r="D728" s="316">
        <v>432.09</v>
      </c>
      <c r="E728" s="316">
        <v>432.72</v>
      </c>
      <c r="F728" s="317">
        <v>8.3999999999999995E-3</v>
      </c>
      <c r="G728" s="316">
        <v>436.13</v>
      </c>
      <c r="H728" s="316">
        <v>258.75</v>
      </c>
      <c r="I728" s="165"/>
      <c r="J728" s="165"/>
      <c r="K728" s="165"/>
      <c r="L728" s="165"/>
      <c r="M728" s="165"/>
      <c r="N728" s="165"/>
      <c r="O728" s="165"/>
      <c r="P728" s="165"/>
      <c r="Q728" s="165"/>
      <c r="R728" s="165"/>
      <c r="S728" s="165"/>
      <c r="T728" s="165"/>
      <c r="U728" s="165"/>
      <c r="V728" s="165"/>
      <c r="W728" s="165"/>
    </row>
    <row r="729" spans="1:23" s="74" customFormat="1">
      <c r="A729" s="165" t="s">
        <v>1811</v>
      </c>
      <c r="B729" s="165" t="s">
        <v>1812</v>
      </c>
      <c r="C729" s="316">
        <v>94.41</v>
      </c>
      <c r="D729" s="316">
        <v>90.1</v>
      </c>
      <c r="E729" s="316">
        <v>90.63</v>
      </c>
      <c r="F729" s="317">
        <v>4.7800000000000002E-2</v>
      </c>
      <c r="G729" s="316">
        <v>133.21</v>
      </c>
      <c r="H729" s="316">
        <v>21.23</v>
      </c>
      <c r="I729" s="165"/>
      <c r="J729" s="165"/>
      <c r="K729" s="165"/>
      <c r="L729" s="165"/>
      <c r="M729" s="165"/>
      <c r="N729" s="165"/>
      <c r="O729" s="165"/>
      <c r="P729" s="165"/>
      <c r="Q729" s="165"/>
      <c r="R729" s="165"/>
      <c r="S729" s="165"/>
      <c r="T729" s="165"/>
      <c r="U729" s="165"/>
      <c r="V729" s="165"/>
      <c r="W729" s="165"/>
    </row>
    <row r="730" spans="1:23" s="74" customFormat="1">
      <c r="A730" s="165" t="s">
        <v>1754</v>
      </c>
      <c r="B730" s="165" t="s">
        <v>1755</v>
      </c>
      <c r="C730" s="316">
        <v>351.35</v>
      </c>
      <c r="D730" s="316">
        <v>287.22000000000003</v>
      </c>
      <c r="E730" s="316">
        <v>332.09</v>
      </c>
      <c r="F730" s="317">
        <v>0.2233</v>
      </c>
      <c r="G730" s="316">
        <v>351.62</v>
      </c>
      <c r="H730" s="316">
        <v>13.46</v>
      </c>
      <c r="I730" s="165"/>
      <c r="J730" s="165"/>
      <c r="K730" s="165"/>
      <c r="L730" s="165"/>
      <c r="M730" s="165"/>
      <c r="N730" s="165"/>
      <c r="O730" s="165"/>
      <c r="P730" s="165"/>
      <c r="Q730" s="165"/>
      <c r="R730" s="165"/>
      <c r="S730" s="165"/>
      <c r="T730" s="165"/>
      <c r="U730" s="165"/>
      <c r="V730" s="165"/>
      <c r="W730" s="165"/>
    </row>
    <row r="731" spans="1:23" s="74" customFormat="1">
      <c r="A731" s="165" t="s">
        <v>1813</v>
      </c>
      <c r="B731" s="165" t="s">
        <v>1814</v>
      </c>
      <c r="C731" s="316">
        <v>437.94</v>
      </c>
      <c r="D731" s="316">
        <v>429.9</v>
      </c>
      <c r="E731" s="316">
        <v>433.1</v>
      </c>
      <c r="F731" s="317">
        <v>1.8700000000000001E-2</v>
      </c>
      <c r="G731" s="316">
        <v>517.5</v>
      </c>
      <c r="H731" s="316">
        <v>205.53</v>
      </c>
      <c r="I731" s="165"/>
      <c r="J731" s="165"/>
      <c r="K731" s="165"/>
      <c r="L731" s="165"/>
      <c r="M731" s="165"/>
      <c r="N731" s="165"/>
      <c r="O731" s="165"/>
      <c r="P731" s="165"/>
      <c r="Q731" s="165"/>
      <c r="R731" s="165"/>
      <c r="S731" s="165"/>
      <c r="T731" s="165"/>
      <c r="U731" s="165"/>
      <c r="V731" s="165"/>
      <c r="W731" s="165"/>
    </row>
    <row r="732" spans="1:23" s="74" customFormat="1">
      <c r="A732" s="165" t="s">
        <v>1756</v>
      </c>
      <c r="B732" s="165" t="s">
        <v>1757</v>
      </c>
      <c r="C732" s="316">
        <v>209.36</v>
      </c>
      <c r="D732" s="316">
        <v>204.31</v>
      </c>
      <c r="E732" s="316">
        <v>207.08</v>
      </c>
      <c r="F732" s="317">
        <v>2.47E-2</v>
      </c>
      <c r="G732" s="316">
        <v>322.77</v>
      </c>
      <c r="H732" s="316">
        <v>102.13</v>
      </c>
      <c r="I732" s="165"/>
      <c r="J732" s="165"/>
      <c r="K732" s="165"/>
      <c r="L732" s="165"/>
      <c r="M732" s="165"/>
      <c r="N732" s="165"/>
      <c r="O732" s="165"/>
      <c r="P732" s="165"/>
      <c r="Q732" s="165"/>
      <c r="R732" s="165"/>
      <c r="S732" s="165"/>
      <c r="T732" s="165"/>
      <c r="U732" s="165"/>
      <c r="V732" s="165"/>
      <c r="W732" s="165"/>
    </row>
    <row r="733" spans="1:23" s="74" customFormat="1">
      <c r="A733" s="165" t="s">
        <v>1697</v>
      </c>
      <c r="B733" s="165" t="s">
        <v>1698</v>
      </c>
      <c r="C733" s="316">
        <v>547.20000000000005</v>
      </c>
      <c r="D733" s="316">
        <v>556.66999999999996</v>
      </c>
      <c r="E733" s="316">
        <v>553.53</v>
      </c>
      <c r="F733" s="317">
        <v>-1.7000000000000001E-2</v>
      </c>
      <c r="G733" s="316">
        <v>573.42999999999995</v>
      </c>
      <c r="H733" s="316">
        <v>266.2</v>
      </c>
      <c r="I733" s="165"/>
      <c r="J733" s="165"/>
      <c r="K733" s="165"/>
      <c r="L733" s="165"/>
      <c r="M733" s="165"/>
      <c r="N733" s="165"/>
      <c r="O733" s="165"/>
      <c r="P733" s="165"/>
      <c r="Q733" s="165"/>
      <c r="R733" s="165"/>
      <c r="S733" s="165"/>
      <c r="T733" s="165"/>
      <c r="U733" s="165"/>
      <c r="V733" s="165"/>
      <c r="W733" s="165"/>
    </row>
    <row r="734" spans="1:23" s="74" customFormat="1">
      <c r="A734" s="165" t="s">
        <v>1815</v>
      </c>
      <c r="B734" s="165" t="s">
        <v>1816</v>
      </c>
      <c r="C734" s="316">
        <v>322.56</v>
      </c>
      <c r="D734" s="316">
        <v>317.93</v>
      </c>
      <c r="E734" s="316">
        <v>319.10000000000002</v>
      </c>
      <c r="F734" s="317">
        <v>1.46E-2</v>
      </c>
      <c r="G734" s="316">
        <v>512.98</v>
      </c>
      <c r="H734" s="316">
        <v>187.12</v>
      </c>
      <c r="I734" s="165"/>
      <c r="J734" s="165"/>
      <c r="K734" s="165"/>
      <c r="L734" s="165"/>
      <c r="M734" s="165"/>
      <c r="N734" s="165"/>
      <c r="O734" s="165"/>
      <c r="P734" s="165"/>
      <c r="Q734" s="165"/>
      <c r="R734" s="165"/>
      <c r="S734" s="165"/>
      <c r="T734" s="165"/>
      <c r="U734" s="165"/>
      <c r="V734" s="165"/>
      <c r="W734" s="165"/>
    </row>
    <row r="735" spans="1:23" s="74" customFormat="1">
      <c r="A735" s="165" t="s">
        <v>1817</v>
      </c>
      <c r="B735" s="165" t="s">
        <v>1818</v>
      </c>
      <c r="C735" s="316">
        <v>126.24</v>
      </c>
      <c r="D735" s="316">
        <v>123.52</v>
      </c>
      <c r="E735" s="316">
        <v>125.22</v>
      </c>
      <c r="F735" s="317">
        <v>2.1999999999999999E-2</v>
      </c>
      <c r="G735" s="316">
        <v>145.77000000000001</v>
      </c>
      <c r="H735" s="316">
        <v>57.8</v>
      </c>
      <c r="I735" s="165"/>
      <c r="J735" s="165"/>
      <c r="K735" s="165"/>
      <c r="L735" s="165"/>
      <c r="M735" s="165"/>
      <c r="N735" s="165"/>
      <c r="O735" s="165"/>
      <c r="P735" s="165"/>
      <c r="Q735" s="165"/>
      <c r="R735" s="165"/>
      <c r="S735" s="165"/>
      <c r="T735" s="165"/>
      <c r="U735" s="165"/>
      <c r="V735" s="165"/>
      <c r="W735" s="165"/>
    </row>
    <row r="736" spans="1:23" s="74" customFormat="1">
      <c r="A736" s="165" t="s">
        <v>1819</v>
      </c>
      <c r="B736" s="165" t="s">
        <v>1820</v>
      </c>
      <c r="C736" s="316">
        <v>454.65</v>
      </c>
      <c r="D736" s="316">
        <v>442.68</v>
      </c>
      <c r="E736" s="316">
        <v>446.19</v>
      </c>
      <c r="F736" s="317">
        <v>2.7E-2</v>
      </c>
      <c r="G736" s="316">
        <v>797.7</v>
      </c>
      <c r="H736" s="316">
        <v>224.85</v>
      </c>
      <c r="I736" s="165"/>
      <c r="J736" s="165"/>
      <c r="K736" s="165"/>
      <c r="L736" s="165"/>
      <c r="M736" s="165"/>
      <c r="N736" s="165"/>
      <c r="O736" s="165"/>
      <c r="P736" s="165"/>
      <c r="Q736" s="165"/>
      <c r="R736" s="165"/>
      <c r="S736" s="165"/>
      <c r="T736" s="165"/>
      <c r="U736" s="165"/>
      <c r="V736" s="165"/>
      <c r="W736" s="165"/>
    </row>
    <row r="737" spans="1:23" s="74" customFormat="1">
      <c r="A737" s="165" t="s">
        <v>2161</v>
      </c>
      <c r="B737" s="165" t="s">
        <v>1758</v>
      </c>
      <c r="C737" s="316">
        <v>1210.8399999999999</v>
      </c>
      <c r="D737" s="316">
        <v>1200.0899999999999</v>
      </c>
      <c r="E737" s="316">
        <v>1216.1099999999999</v>
      </c>
      <c r="F737" s="317">
        <v>8.9999999999999993E-3</v>
      </c>
      <c r="G737" s="316">
        <v>1311.8</v>
      </c>
      <c r="H737" s="316">
        <v>172.06</v>
      </c>
      <c r="I737" s="165"/>
      <c r="J737" s="165"/>
      <c r="K737" s="165"/>
      <c r="L737" s="165"/>
      <c r="M737" s="165"/>
      <c r="N737" s="165"/>
      <c r="O737" s="165"/>
      <c r="P737" s="165"/>
      <c r="Q737" s="165"/>
      <c r="R737" s="165"/>
      <c r="S737" s="165"/>
      <c r="T737" s="165"/>
      <c r="U737" s="165"/>
      <c r="V737" s="165"/>
      <c r="W737" s="165"/>
    </row>
    <row r="738" spans="1:23" s="74" customFormat="1">
      <c r="A738" s="165" t="s">
        <v>1759</v>
      </c>
      <c r="B738" s="165" t="s">
        <v>1760</v>
      </c>
      <c r="C738" s="316">
        <v>39.590000000000003</v>
      </c>
      <c r="D738" s="316">
        <v>38.26</v>
      </c>
      <c r="E738" s="316">
        <v>38.26</v>
      </c>
      <c r="F738" s="317">
        <v>3.5499999999999997E-2</v>
      </c>
      <c r="G738" s="316">
        <v>103.19</v>
      </c>
      <c r="H738" s="316">
        <v>8.25</v>
      </c>
      <c r="I738" s="165"/>
      <c r="J738" s="165"/>
      <c r="K738" s="165"/>
      <c r="L738" s="165"/>
      <c r="M738" s="165"/>
      <c r="N738" s="165"/>
      <c r="O738" s="165"/>
      <c r="P738" s="165"/>
      <c r="Q738" s="165"/>
      <c r="R738" s="165"/>
      <c r="S738" s="165"/>
      <c r="T738" s="165"/>
      <c r="U738" s="165"/>
      <c r="V738" s="165"/>
      <c r="W738" s="165"/>
    </row>
    <row r="739" spans="1:23" s="74" customFormat="1">
      <c r="A739" s="165" t="s">
        <v>1761</v>
      </c>
      <c r="B739" s="165" t="s">
        <v>1762</v>
      </c>
      <c r="C739" s="316">
        <v>194.57</v>
      </c>
      <c r="D739" s="316">
        <v>193.13</v>
      </c>
      <c r="E739" s="316">
        <v>193.88</v>
      </c>
      <c r="F739" s="317">
        <v>7.4000000000000003E-3</v>
      </c>
      <c r="G739" s="316">
        <v>199.2</v>
      </c>
      <c r="H739" s="316">
        <v>64.66</v>
      </c>
      <c r="I739" s="165"/>
      <c r="J739" s="165"/>
      <c r="K739" s="165"/>
      <c r="L739" s="165"/>
      <c r="M739" s="165"/>
      <c r="N739" s="165"/>
      <c r="O739" s="165"/>
      <c r="P739" s="165"/>
      <c r="Q739" s="165"/>
      <c r="R739" s="165"/>
      <c r="S739" s="165"/>
      <c r="T739" s="165"/>
      <c r="U739" s="165"/>
      <c r="V739" s="165"/>
      <c r="W739" s="165"/>
    </row>
    <row r="740" spans="1:23">
      <c r="A740" s="165" t="s">
        <v>1763</v>
      </c>
      <c r="B740" s="165" t="s">
        <v>1764</v>
      </c>
      <c r="C740" s="316">
        <v>153</v>
      </c>
      <c r="D740" s="316">
        <v>153.63999999999999</v>
      </c>
      <c r="E740" s="316">
        <v>153.63999999999999</v>
      </c>
      <c r="F740" s="317">
        <v>-4.1999999999999997E-3</v>
      </c>
      <c r="G740" s="316">
        <v>208.3</v>
      </c>
      <c r="H740" s="316">
        <v>138.80000000000001</v>
      </c>
    </row>
    <row r="741" spans="1:23">
      <c r="A741" s="165" t="s">
        <v>1765</v>
      </c>
      <c r="B741" s="165" t="s">
        <v>1766</v>
      </c>
      <c r="C741" s="316">
        <v>729.58</v>
      </c>
      <c r="D741" s="316">
        <v>722.18</v>
      </c>
      <c r="E741" s="316">
        <v>725.8</v>
      </c>
      <c r="F741" s="317">
        <v>1.0200000000000001E-2</v>
      </c>
      <c r="G741" s="316">
        <v>742.56</v>
      </c>
      <c r="H741" s="316">
        <v>228.15</v>
      </c>
    </row>
    <row r="742" spans="1:23">
      <c r="A742" s="165" t="s">
        <v>1767</v>
      </c>
      <c r="B742" s="165" t="s">
        <v>1768</v>
      </c>
      <c r="C742" s="316">
        <v>1059.5899999999999</v>
      </c>
      <c r="D742" s="316">
        <v>1038.83</v>
      </c>
      <c r="E742" s="316">
        <v>1044</v>
      </c>
      <c r="F742" s="317">
        <v>0.02</v>
      </c>
      <c r="G742" s="316">
        <v>1061.72</v>
      </c>
      <c r="H742" s="316">
        <v>479.88</v>
      </c>
    </row>
    <row r="743" spans="1:23">
      <c r="A743" s="165" t="s">
        <v>1670</v>
      </c>
      <c r="B743" s="165" t="s">
        <v>1671</v>
      </c>
      <c r="C743" s="316">
        <v>4520.63</v>
      </c>
      <c r="D743" s="316">
        <v>4317.07</v>
      </c>
      <c r="E743" s="316">
        <v>4422.5</v>
      </c>
      <c r="F743" s="317">
        <v>4.7199999999999999E-2</v>
      </c>
      <c r="G743" s="316">
        <v>4707.17</v>
      </c>
      <c r="H743" s="316">
        <v>373.07</v>
      </c>
    </row>
    <row r="744" spans="1:23">
      <c r="A744" s="165" t="s">
        <v>1769</v>
      </c>
      <c r="B744" s="165" t="s">
        <v>1770</v>
      </c>
      <c r="C744" s="316">
        <v>250.34</v>
      </c>
      <c r="D744" s="316">
        <v>256.41000000000003</v>
      </c>
      <c r="E744" s="316">
        <v>258.38</v>
      </c>
      <c r="F744" s="317">
        <v>-2.3699999999999999E-2</v>
      </c>
      <c r="G744" s="316">
        <v>298.61</v>
      </c>
      <c r="H744" s="316">
        <v>106.44</v>
      </c>
    </row>
    <row r="745" spans="1:23">
      <c r="A745" s="165" t="s">
        <v>1771</v>
      </c>
      <c r="B745" s="165" t="s">
        <v>1772</v>
      </c>
      <c r="C745" s="316">
        <v>234.59</v>
      </c>
      <c r="D745" s="316">
        <v>227.25</v>
      </c>
      <c r="E745" s="316">
        <v>227.83</v>
      </c>
      <c r="F745" s="317">
        <v>3.2300000000000002E-2</v>
      </c>
      <c r="G745" s="316">
        <v>479.5</v>
      </c>
      <c r="H745" s="316">
        <v>94.73</v>
      </c>
    </row>
    <row r="746" spans="1:23">
      <c r="A746" s="165" t="s">
        <v>1657</v>
      </c>
      <c r="B746" s="165" t="s">
        <v>1773</v>
      </c>
      <c r="C746" s="316">
        <v>99.57</v>
      </c>
      <c r="D746" s="316">
        <v>99.04</v>
      </c>
      <c r="E746" s="316">
        <v>98.3</v>
      </c>
      <c r="F746" s="317">
        <v>5.1000000000000004E-3</v>
      </c>
      <c r="G746" s="316">
        <v>101.12</v>
      </c>
      <c r="H746" s="316">
        <v>34.54</v>
      </c>
    </row>
    <row r="747" spans="1:23">
      <c r="A747" s="165" t="s">
        <v>1821</v>
      </c>
      <c r="B747" s="165" t="s">
        <v>1822</v>
      </c>
      <c r="C747" s="316">
        <v>191.11</v>
      </c>
      <c r="D747" s="316">
        <v>187.7</v>
      </c>
      <c r="E747" s="316">
        <v>190.52</v>
      </c>
      <c r="F747" s="317">
        <v>1.8100000000000002E-2</v>
      </c>
      <c r="G747" s="316">
        <v>365.51</v>
      </c>
      <c r="H747" s="316">
        <v>147.1</v>
      </c>
    </row>
    <row r="748" spans="1:23">
      <c r="A748" s="165" t="s">
        <v>2089</v>
      </c>
      <c r="B748" s="165" t="s">
        <v>1689</v>
      </c>
      <c r="C748" s="316">
        <v>437.25</v>
      </c>
      <c r="D748" s="316">
        <v>436.24</v>
      </c>
      <c r="E748" s="316">
        <v>435.65</v>
      </c>
      <c r="F748" s="317">
        <v>2.3E-3</v>
      </c>
      <c r="G748" s="316">
        <v>530.70000000000005</v>
      </c>
      <c r="H748" s="316">
        <v>295.79000000000002</v>
      </c>
    </row>
    <row r="749" spans="1:23">
      <c r="A749" s="165" t="s">
        <v>2090</v>
      </c>
      <c r="B749" s="165" t="s">
        <v>1687</v>
      </c>
      <c r="C749" s="316">
        <v>1852.87</v>
      </c>
      <c r="D749" s="316">
        <v>1852.71</v>
      </c>
      <c r="E749" s="316">
        <v>1853.62</v>
      </c>
      <c r="F749" s="317">
        <v>1E-4</v>
      </c>
      <c r="G749" s="316">
        <v>1865.96</v>
      </c>
      <c r="H749" s="316">
        <v>1067.31</v>
      </c>
    </row>
    <row r="750" spans="1:23">
      <c r="A750" s="165" t="s">
        <v>1774</v>
      </c>
      <c r="B750" s="165" t="s">
        <v>1775</v>
      </c>
      <c r="C750" s="316">
        <v>304.73</v>
      </c>
      <c r="D750" s="316">
        <v>305.8</v>
      </c>
      <c r="E750" s="316">
        <v>304.79000000000002</v>
      </c>
      <c r="F750" s="317">
        <v>-3.5000000000000001E-3</v>
      </c>
      <c r="G750" s="316">
        <v>329.69</v>
      </c>
      <c r="H750" s="316">
        <v>259.92</v>
      </c>
    </row>
    <row r="751" spans="1:23">
      <c r="A751" s="165" t="s">
        <v>1776</v>
      </c>
      <c r="B751" s="165" t="s">
        <v>1777</v>
      </c>
      <c r="C751" s="316">
        <v>180.63</v>
      </c>
      <c r="D751" s="316">
        <v>176.9</v>
      </c>
      <c r="E751" s="316">
        <v>180.94</v>
      </c>
      <c r="F751" s="317">
        <v>2.1100000000000001E-2</v>
      </c>
      <c r="G751" s="316">
        <v>279.39999999999998</v>
      </c>
      <c r="H751" s="316">
        <v>110.48</v>
      </c>
    </row>
    <row r="752" spans="1:23">
      <c r="A752" s="165" t="s">
        <v>1823</v>
      </c>
      <c r="B752" s="165" t="s">
        <v>1824</v>
      </c>
      <c r="C752" s="316">
        <v>254.81</v>
      </c>
      <c r="D752" s="316">
        <v>249.28</v>
      </c>
      <c r="E752" s="316">
        <v>252.58</v>
      </c>
      <c r="F752" s="317">
        <v>2.2200000000000001E-2</v>
      </c>
      <c r="G752" s="316">
        <v>371.84</v>
      </c>
      <c r="H752" s="316">
        <v>160.24</v>
      </c>
    </row>
    <row r="753" spans="1:8">
      <c r="A753" s="165" t="s">
        <v>1690</v>
      </c>
      <c r="B753" s="165" t="s">
        <v>1665</v>
      </c>
      <c r="C753" s="316">
        <v>215.54</v>
      </c>
      <c r="D753" s="316">
        <v>208.09</v>
      </c>
      <c r="E753" s="316">
        <v>209.47</v>
      </c>
      <c r="F753" s="317">
        <v>3.5799999999999998E-2</v>
      </c>
      <c r="G753" s="316">
        <v>281.74</v>
      </c>
      <c r="H753" s="316">
        <v>82.49</v>
      </c>
    </row>
    <row r="754" spans="1:8">
      <c r="A754" s="165" t="s">
        <v>2091</v>
      </c>
      <c r="B754" s="165" t="s">
        <v>1825</v>
      </c>
      <c r="C754" s="316">
        <v>473.17</v>
      </c>
      <c r="D754" s="316">
        <v>463.32</v>
      </c>
      <c r="E754" s="316">
        <v>464.76</v>
      </c>
      <c r="F754" s="317">
        <v>2.12E-2</v>
      </c>
      <c r="G754" s="316">
        <v>473.28</v>
      </c>
      <c r="H754" s="316">
        <v>227.83</v>
      </c>
    </row>
    <row r="755" spans="1:8">
      <c r="A755" s="165" t="s">
        <v>1826</v>
      </c>
      <c r="B755" s="165" t="s">
        <v>1827</v>
      </c>
      <c r="C755" s="316">
        <v>425.11</v>
      </c>
      <c r="D755" s="316">
        <v>424.53</v>
      </c>
      <c r="E755" s="316">
        <v>425.75</v>
      </c>
      <c r="F755" s="317">
        <v>1.4E-3</v>
      </c>
      <c r="G755" s="316">
        <v>464.23</v>
      </c>
      <c r="H755" s="316">
        <v>94.3</v>
      </c>
    </row>
    <row r="756" spans="1:8">
      <c r="A756" s="165" t="s">
        <v>1839</v>
      </c>
      <c r="B756" s="165" t="s">
        <v>1840</v>
      </c>
      <c r="C756" s="316">
        <v>307.66000000000003</v>
      </c>
      <c r="D756" s="316">
        <v>316.27999999999997</v>
      </c>
      <c r="E756" s="316">
        <v>303.56</v>
      </c>
      <c r="F756" s="317">
        <v>-2.7199999999999998E-2</v>
      </c>
      <c r="G756" s="316">
        <v>451.94</v>
      </c>
      <c r="H756" s="316">
        <v>202.23</v>
      </c>
    </row>
    <row r="757" spans="1:8">
      <c r="A757" s="165" t="s">
        <v>2092</v>
      </c>
      <c r="B757" s="165" t="s">
        <v>1841</v>
      </c>
      <c r="C757" s="316">
        <v>1231.97</v>
      </c>
      <c r="D757" s="316">
        <v>1241.1199999999999</v>
      </c>
      <c r="E757" s="316">
        <v>1240.6400000000001</v>
      </c>
      <c r="F757" s="317">
        <v>-7.4000000000000003E-3</v>
      </c>
      <c r="G757" s="316">
        <v>1243.52</v>
      </c>
      <c r="H757" s="316">
        <v>735.01</v>
      </c>
    </row>
    <row r="758" spans="1:8">
      <c r="A758" s="165" t="s">
        <v>2093</v>
      </c>
      <c r="B758" s="165" t="s">
        <v>1842</v>
      </c>
      <c r="C758" s="316">
        <v>1148.73</v>
      </c>
      <c r="D758" s="316">
        <v>1135.8</v>
      </c>
      <c r="E758" s="316">
        <v>1137.3399999999999</v>
      </c>
      <c r="F758" s="317">
        <v>1.14E-2</v>
      </c>
      <c r="G758" s="316">
        <v>1171.6199999999999</v>
      </c>
      <c r="H758" s="316">
        <v>558.79999999999995</v>
      </c>
    </row>
    <row r="759" spans="1:8">
      <c r="A759" s="165" t="s">
        <v>2094</v>
      </c>
      <c r="B759" s="165" t="s">
        <v>1843</v>
      </c>
      <c r="C759" s="316">
        <v>186.75</v>
      </c>
      <c r="D759" s="316">
        <v>186.59</v>
      </c>
      <c r="E759" s="316">
        <v>186.21</v>
      </c>
      <c r="F759" s="317">
        <v>8.9999999999999998E-4</v>
      </c>
      <c r="G759" s="316">
        <v>223.52</v>
      </c>
      <c r="H759" s="316">
        <v>132.41</v>
      </c>
    </row>
    <row r="760" spans="1:8">
      <c r="A760" s="165" t="s">
        <v>1844</v>
      </c>
      <c r="B760" s="165" t="s">
        <v>1845</v>
      </c>
      <c r="C760" s="316">
        <v>110.06</v>
      </c>
      <c r="D760" s="316">
        <v>110.96</v>
      </c>
      <c r="E760" s="316">
        <v>110.96</v>
      </c>
      <c r="F760" s="317">
        <v>-8.2000000000000007E-3</v>
      </c>
      <c r="G760" s="316">
        <v>129.27000000000001</v>
      </c>
      <c r="H760" s="316">
        <v>65.73</v>
      </c>
    </row>
    <row r="761" spans="1:8">
      <c r="A761" s="165" t="s">
        <v>2095</v>
      </c>
      <c r="B761" s="165" t="s">
        <v>2096</v>
      </c>
      <c r="C761" s="316">
        <v>1670.65</v>
      </c>
      <c r="D761" s="316">
        <v>1673.31</v>
      </c>
      <c r="E761" s="316">
        <v>1673.52</v>
      </c>
      <c r="F761" s="317">
        <v>-1.6000000000000001E-3</v>
      </c>
      <c r="G761" s="316">
        <v>1699.76</v>
      </c>
      <c r="H761" s="316">
        <v>877.74</v>
      </c>
    </row>
    <row r="762" spans="1:8">
      <c r="A762" s="165" t="s">
        <v>2097</v>
      </c>
      <c r="B762" s="165" t="s">
        <v>2098</v>
      </c>
      <c r="C762" s="316">
        <v>1236.92</v>
      </c>
      <c r="D762" s="316">
        <v>1230.8499999999999</v>
      </c>
      <c r="E762" s="316">
        <v>1231.75</v>
      </c>
      <c r="F762" s="317">
        <v>4.8999999999999998E-3</v>
      </c>
      <c r="G762" s="316">
        <v>1754.84</v>
      </c>
      <c r="H762" s="316">
        <v>935.64</v>
      </c>
    </row>
    <row r="763" spans="1:8">
      <c r="A763" s="165" t="s">
        <v>2099</v>
      </c>
      <c r="B763" s="165" t="s">
        <v>2100</v>
      </c>
      <c r="C763" s="316">
        <v>122.03</v>
      </c>
      <c r="D763" s="316">
        <v>118.94</v>
      </c>
      <c r="E763" s="316">
        <v>120.01</v>
      </c>
      <c r="F763" s="317">
        <v>2.5999999999999999E-2</v>
      </c>
      <c r="G763" s="316">
        <v>164.82</v>
      </c>
      <c r="H763" s="316">
        <v>65.09</v>
      </c>
    </row>
    <row r="764" spans="1:8">
      <c r="A764" s="165" t="s">
        <v>2101</v>
      </c>
      <c r="B764" s="165" t="s">
        <v>2102</v>
      </c>
      <c r="C764" s="316">
        <v>191.06</v>
      </c>
      <c r="D764" s="316">
        <v>187.65</v>
      </c>
      <c r="E764" s="316">
        <v>189.73</v>
      </c>
      <c r="F764" s="317">
        <v>1.8200000000000001E-2</v>
      </c>
      <c r="G764" s="316">
        <v>526.66</v>
      </c>
      <c r="H764" s="316">
        <v>89.83</v>
      </c>
    </row>
    <row r="765" spans="1:8">
      <c r="A765" s="165" t="s">
        <v>2103</v>
      </c>
      <c r="B765" s="165" t="s">
        <v>2104</v>
      </c>
      <c r="C765" s="316">
        <v>1470.6</v>
      </c>
      <c r="D765" s="316">
        <v>1443.46</v>
      </c>
      <c r="E765" s="316">
        <v>1442.82</v>
      </c>
      <c r="F765" s="317">
        <v>1.8800000000000001E-2</v>
      </c>
      <c r="G765" s="316">
        <v>1559.05</v>
      </c>
      <c r="H765" s="316">
        <v>748.42</v>
      </c>
    </row>
    <row r="766" spans="1:8">
      <c r="A766" s="165" t="s">
        <v>2105</v>
      </c>
      <c r="B766" s="165" t="s">
        <v>2106</v>
      </c>
      <c r="C766" s="316">
        <v>68.599999999999994</v>
      </c>
      <c r="D766" s="316">
        <v>68.709999999999994</v>
      </c>
      <c r="E766" s="316">
        <v>68.97</v>
      </c>
      <c r="F766" s="317">
        <v>-1.5E-3</v>
      </c>
      <c r="G766" s="316">
        <v>84.88</v>
      </c>
      <c r="H766" s="316">
        <v>37.15</v>
      </c>
    </row>
    <row r="767" spans="1:8">
      <c r="A767" s="165" t="s">
        <v>2107</v>
      </c>
      <c r="B767" s="165" t="s">
        <v>2108</v>
      </c>
      <c r="C767" s="316">
        <v>291.48</v>
      </c>
      <c r="D767" s="316">
        <v>295.47000000000003</v>
      </c>
      <c r="E767" s="316">
        <v>296.43</v>
      </c>
      <c r="F767" s="317">
        <v>-1.35E-2</v>
      </c>
      <c r="G767" s="316">
        <v>341.88</v>
      </c>
      <c r="H767" s="316">
        <v>224.16</v>
      </c>
    </row>
    <row r="768" spans="1:8">
      <c r="A768" s="165" t="s">
        <v>2109</v>
      </c>
      <c r="B768" s="165" t="s">
        <v>2110</v>
      </c>
      <c r="C768" s="316">
        <v>8.83</v>
      </c>
      <c r="D768" s="316">
        <v>9.0500000000000007</v>
      </c>
      <c r="E768" s="316">
        <v>9.26</v>
      </c>
      <c r="F768" s="317">
        <v>-2.35E-2</v>
      </c>
      <c r="G768" s="316">
        <v>51.73</v>
      </c>
      <c r="H768" s="316">
        <v>3.19</v>
      </c>
    </row>
    <row r="769" spans="1:8">
      <c r="A769" s="165" t="s">
        <v>2111</v>
      </c>
      <c r="B769" s="165" t="s">
        <v>2112</v>
      </c>
      <c r="C769" s="316">
        <v>256.14</v>
      </c>
      <c r="D769" s="316">
        <v>252.42</v>
      </c>
      <c r="E769" s="316">
        <v>253.85</v>
      </c>
      <c r="F769" s="317">
        <v>1.4800000000000001E-2</v>
      </c>
      <c r="G769" s="316">
        <v>313.08999999999997</v>
      </c>
      <c r="H769" s="316">
        <v>119.58</v>
      </c>
    </row>
    <row r="770" spans="1:8">
      <c r="A770" s="165" t="s">
        <v>2097</v>
      </c>
      <c r="B770" s="165" t="s">
        <v>2098</v>
      </c>
      <c r="C770" s="316">
        <v>1236.92</v>
      </c>
      <c r="D770" s="316">
        <v>1230.8499999999999</v>
      </c>
      <c r="E770" s="316">
        <v>1231.75</v>
      </c>
      <c r="F770" s="317">
        <v>4.8999999999999998E-3</v>
      </c>
      <c r="G770" s="316">
        <v>1754.84</v>
      </c>
      <c r="H770" s="316">
        <v>935.64</v>
      </c>
    </row>
    <row r="771" spans="1:8">
      <c r="A771" s="165" t="s">
        <v>2126</v>
      </c>
      <c r="B771" s="165" t="s">
        <v>2127</v>
      </c>
      <c r="C771" s="316">
        <v>188.08</v>
      </c>
      <c r="D771" s="316">
        <v>183.92</v>
      </c>
      <c r="E771" s="316">
        <v>184.08</v>
      </c>
      <c r="F771" s="317">
        <v>2.2599999999999999E-2</v>
      </c>
      <c r="G771" s="316">
        <v>188.66</v>
      </c>
      <c r="H771" s="316">
        <v>54.18</v>
      </c>
    </row>
    <row r="772" spans="1:8">
      <c r="A772" s="165" t="s">
        <v>2128</v>
      </c>
      <c r="B772" s="165" t="s">
        <v>2129</v>
      </c>
      <c r="C772" s="316">
        <v>130.87</v>
      </c>
      <c r="D772" s="316">
        <v>125.28</v>
      </c>
      <c r="E772" s="316">
        <v>126.66</v>
      </c>
      <c r="F772" s="317">
        <v>4.4600000000000001E-2</v>
      </c>
      <c r="G772" s="316">
        <v>162.69</v>
      </c>
      <c r="H772" s="316">
        <v>50.98</v>
      </c>
    </row>
    <row r="773" spans="1:8">
      <c r="A773" s="165" t="s">
        <v>2130</v>
      </c>
      <c r="B773" s="165" t="s">
        <v>2131</v>
      </c>
      <c r="C773" s="316">
        <v>63.65</v>
      </c>
      <c r="D773" s="316">
        <v>60.83</v>
      </c>
      <c r="E773" s="316">
        <v>60.99</v>
      </c>
      <c r="F773" s="317">
        <v>4.6800000000000001E-2</v>
      </c>
      <c r="G773" s="316">
        <v>100.37</v>
      </c>
      <c r="H773" s="316">
        <v>18.309999999999999</v>
      </c>
    </row>
    <row r="774" spans="1:8">
      <c r="A774" s="165" t="s">
        <v>2144</v>
      </c>
      <c r="B774" s="165" t="s">
        <v>2145</v>
      </c>
      <c r="C774" s="316">
        <v>2015.78</v>
      </c>
      <c r="D774" s="316">
        <v>2015.35</v>
      </c>
      <c r="E774" s="316">
        <v>2016.15</v>
      </c>
      <c r="F774" s="317">
        <v>2.0000000000000001E-4</v>
      </c>
      <c r="G774" s="316">
        <v>2030.25</v>
      </c>
      <c r="H774" s="316">
        <v>1161.56</v>
      </c>
    </row>
    <row r="775" spans="1:8">
      <c r="A775" s="165" t="s">
        <v>2146</v>
      </c>
      <c r="B775" s="165" t="s">
        <v>2147</v>
      </c>
      <c r="C775" s="316">
        <v>94.09</v>
      </c>
      <c r="D775" s="316">
        <v>93.56</v>
      </c>
      <c r="E775" s="316">
        <v>93.67</v>
      </c>
      <c r="F775" s="317">
        <v>5.7000000000000002E-3</v>
      </c>
      <c r="G775" s="316">
        <v>105.16</v>
      </c>
      <c r="H775" s="316">
        <v>73.44</v>
      </c>
    </row>
    <row r="776" spans="1:8">
      <c r="A776" s="165" t="s">
        <v>2148</v>
      </c>
      <c r="B776" s="165" t="s">
        <v>2149</v>
      </c>
      <c r="C776" s="316">
        <v>130.65</v>
      </c>
      <c r="D776" s="316">
        <v>130.28</v>
      </c>
      <c r="E776" s="316">
        <v>130.16999999999999</v>
      </c>
      <c r="F776" s="317">
        <v>2.8999999999999998E-3</v>
      </c>
      <c r="G776" s="316">
        <v>159.18</v>
      </c>
      <c r="H776" s="316">
        <v>88.02</v>
      </c>
    </row>
    <row r="777" spans="1:8">
      <c r="A777" s="165" t="s">
        <v>2150</v>
      </c>
      <c r="B777" s="165" t="s">
        <v>2151</v>
      </c>
      <c r="C777" s="316">
        <v>425.54</v>
      </c>
      <c r="D777" s="316">
        <v>424.32</v>
      </c>
      <c r="E777" s="316">
        <v>429.05</v>
      </c>
      <c r="F777" s="317">
        <v>2.8999999999999998E-3</v>
      </c>
      <c r="G777" s="316">
        <v>439.8</v>
      </c>
      <c r="H777" s="316">
        <v>205.58</v>
      </c>
    </row>
    <row r="778" spans="1:8">
      <c r="A778" s="165" t="s">
        <v>2152</v>
      </c>
      <c r="B778" s="165" t="s">
        <v>2153</v>
      </c>
      <c r="C778" s="316">
        <v>91.32</v>
      </c>
      <c r="D778" s="316">
        <v>89.14</v>
      </c>
      <c r="E778" s="316">
        <v>89.14</v>
      </c>
      <c r="F778" s="317">
        <v>2.4500000000000001E-2</v>
      </c>
      <c r="G778" s="316">
        <v>110.59</v>
      </c>
      <c r="H778" s="316">
        <v>58.59</v>
      </c>
    </row>
    <row r="779" spans="1:8">
      <c r="A779" s="165" t="s">
        <v>1801</v>
      </c>
      <c r="B779" s="165" t="s">
        <v>1802</v>
      </c>
      <c r="C779" s="316">
        <v>89.99</v>
      </c>
      <c r="D779" s="316">
        <v>89.3</v>
      </c>
      <c r="E779" s="316">
        <v>89.14</v>
      </c>
      <c r="F779" s="317">
        <v>7.7000000000000002E-3</v>
      </c>
      <c r="G779" s="316">
        <v>106.92</v>
      </c>
      <c r="H779" s="316">
        <v>38.049999999999997</v>
      </c>
    </row>
    <row r="780" spans="1:8">
      <c r="A780" s="165" t="s">
        <v>6519</v>
      </c>
      <c r="B780" s="165" t="s">
        <v>6520</v>
      </c>
      <c r="C780" s="316">
        <v>191.8</v>
      </c>
      <c r="D780" s="316">
        <v>190.42</v>
      </c>
      <c r="E780" s="316">
        <v>191</v>
      </c>
      <c r="F780" s="317">
        <v>7.3000000000000001E-3</v>
      </c>
      <c r="G780" s="316">
        <v>243.64</v>
      </c>
      <c r="H780" s="316">
        <v>86.11</v>
      </c>
    </row>
    <row r="781" spans="1:8">
      <c r="A781" s="165" t="s">
        <v>6521</v>
      </c>
      <c r="B781" s="165" t="s">
        <v>6522</v>
      </c>
      <c r="C781" s="316">
        <v>326.87</v>
      </c>
      <c r="D781" s="316">
        <v>328.63</v>
      </c>
      <c r="E781" s="316">
        <v>328.1</v>
      </c>
      <c r="F781" s="317">
        <v>-5.3E-3</v>
      </c>
      <c r="G781" s="316">
        <v>378.39</v>
      </c>
      <c r="H781" s="316">
        <v>231.18</v>
      </c>
    </row>
    <row r="782" spans="1:8">
      <c r="A782" s="165" t="s">
        <v>6523</v>
      </c>
      <c r="B782" s="165" t="s">
        <v>6524</v>
      </c>
      <c r="C782" s="316">
        <v>202.6</v>
      </c>
      <c r="D782" s="316">
        <v>193.77</v>
      </c>
      <c r="E782" s="316">
        <v>195.31</v>
      </c>
      <c r="F782" s="317">
        <v>4.5600000000000002E-2</v>
      </c>
      <c r="G782" s="316">
        <v>251.14</v>
      </c>
      <c r="H782" s="316">
        <v>107.18</v>
      </c>
    </row>
    <row r="783" spans="1:8">
      <c r="A783" s="165" t="s">
        <v>7366</v>
      </c>
      <c r="B783" s="165" t="s">
        <v>7367</v>
      </c>
      <c r="C783" s="316">
        <v>566.89</v>
      </c>
      <c r="D783" s="316">
        <v>571.30999999999995</v>
      </c>
      <c r="E783" s="316">
        <v>572.04999999999995</v>
      </c>
      <c r="F783" s="317">
        <v>-7.7000000000000002E-3</v>
      </c>
      <c r="G783" s="316">
        <v>598.61</v>
      </c>
      <c r="H783" s="316">
        <v>383.5</v>
      </c>
    </row>
    <row r="784" spans="1:8">
      <c r="A784" s="165" t="s">
        <v>7368</v>
      </c>
      <c r="B784" s="165" t="s">
        <v>7369</v>
      </c>
      <c r="C784" s="316">
        <v>82.81</v>
      </c>
      <c r="D784" s="316">
        <v>81.849999999999994</v>
      </c>
      <c r="E784" s="316">
        <v>82.49</v>
      </c>
      <c r="F784" s="317">
        <v>1.17E-2</v>
      </c>
      <c r="G784" s="316">
        <v>104.58</v>
      </c>
      <c r="H784" s="316">
        <v>33.26</v>
      </c>
    </row>
    <row r="785" spans="1:8">
      <c r="A785" s="165" t="s">
        <v>9208</v>
      </c>
      <c r="B785" s="165" t="s">
        <v>9209</v>
      </c>
      <c r="C785" s="316">
        <v>183.71</v>
      </c>
      <c r="D785" s="316">
        <v>184.3</v>
      </c>
      <c r="E785" s="316">
        <v>184.24</v>
      </c>
      <c r="F785" s="317">
        <v>-3.2000000000000002E-3</v>
      </c>
      <c r="G785" s="316">
        <v>202.18</v>
      </c>
      <c r="H785" s="316">
        <v>127.67</v>
      </c>
    </row>
    <row r="786" spans="1:8">
      <c r="A786" s="165" t="s">
        <v>9210</v>
      </c>
      <c r="B786" s="165" t="s">
        <v>9211</v>
      </c>
      <c r="C786" s="316">
        <v>3600.43</v>
      </c>
      <c r="D786" s="316">
        <v>3631.61</v>
      </c>
      <c r="E786" s="316">
        <v>3625.97</v>
      </c>
      <c r="F786" s="317">
        <v>-8.6E-3</v>
      </c>
      <c r="G786" s="316">
        <v>4469.17</v>
      </c>
      <c r="H786" s="316">
        <v>2543.1799999999998</v>
      </c>
    </row>
    <row r="787" spans="1:8">
      <c r="A787" s="165" t="s">
        <v>9212</v>
      </c>
      <c r="B787" s="165" t="s">
        <v>9213</v>
      </c>
      <c r="C787" s="316">
        <v>227.35</v>
      </c>
      <c r="D787" s="316">
        <v>228.36</v>
      </c>
      <c r="E787" s="316">
        <v>228.2</v>
      </c>
      <c r="F787" s="317">
        <v>-4.4000000000000003E-3</v>
      </c>
      <c r="G787" s="316">
        <v>229.53</v>
      </c>
      <c r="H787" s="316">
        <v>135.02000000000001</v>
      </c>
    </row>
    <row r="788" spans="1:8">
      <c r="A788" s="165" t="s">
        <v>9214</v>
      </c>
      <c r="B788" s="165" t="s">
        <v>9215</v>
      </c>
      <c r="C788" s="316">
        <v>803.34</v>
      </c>
      <c r="D788" s="316">
        <v>803.98</v>
      </c>
      <c r="E788" s="316">
        <v>802.49</v>
      </c>
      <c r="F788" s="317">
        <v>-8.0000000000000004E-4</v>
      </c>
      <c r="G788" s="316">
        <v>956.35</v>
      </c>
      <c r="H788" s="316">
        <v>731.02</v>
      </c>
    </row>
    <row r="789" spans="1:8">
      <c r="A789" s="165" t="s">
        <v>9216</v>
      </c>
      <c r="B789" s="165" t="s">
        <v>9217</v>
      </c>
      <c r="C789" s="316">
        <v>194.2</v>
      </c>
      <c r="D789" s="316">
        <v>193.61</v>
      </c>
      <c r="E789" s="316">
        <v>193.13</v>
      </c>
      <c r="F789" s="317">
        <v>3.0000000000000001E-3</v>
      </c>
      <c r="G789" s="316">
        <v>195.79</v>
      </c>
      <c r="H789" s="316">
        <v>116.12</v>
      </c>
    </row>
    <row r="790" spans="1:8">
      <c r="A790" s="165" t="s">
        <v>9218</v>
      </c>
      <c r="B790" s="165" t="s">
        <v>9219</v>
      </c>
      <c r="C790" s="316">
        <v>278.97000000000003</v>
      </c>
      <c r="D790" s="316">
        <v>275.94</v>
      </c>
      <c r="E790" s="316">
        <v>278.5</v>
      </c>
      <c r="F790" s="317">
        <v>1.0999999999999999E-2</v>
      </c>
      <c r="G790" s="316">
        <v>279.67</v>
      </c>
      <c r="H790" s="316">
        <v>159.44</v>
      </c>
    </row>
    <row r="791" spans="1:8">
      <c r="A791" s="165" t="s">
        <v>9220</v>
      </c>
      <c r="B791" s="165" t="s">
        <v>9221</v>
      </c>
      <c r="C791" s="316">
        <v>150.72</v>
      </c>
      <c r="D791" s="316">
        <v>150.29</v>
      </c>
      <c r="E791" s="316">
        <v>149.49</v>
      </c>
      <c r="F791" s="317">
        <v>2.8E-3</v>
      </c>
      <c r="G791" s="316">
        <v>158.81</v>
      </c>
      <c r="H791" s="316">
        <v>93.67</v>
      </c>
    </row>
    <row r="792" spans="1:8">
      <c r="A792" s="165" t="s">
        <v>9222</v>
      </c>
      <c r="B792" s="165" t="s">
        <v>9223</v>
      </c>
      <c r="C792" s="316">
        <v>286.05</v>
      </c>
      <c r="D792" s="316">
        <v>285.2</v>
      </c>
      <c r="E792" s="316">
        <v>285.41000000000003</v>
      </c>
      <c r="F792" s="317">
        <v>3.0000000000000001E-3</v>
      </c>
      <c r="G792" s="316">
        <v>317.72000000000003</v>
      </c>
      <c r="H792" s="316">
        <v>188.98</v>
      </c>
    </row>
    <row r="793" spans="1:8">
      <c r="A793" s="165" t="s">
        <v>9224</v>
      </c>
      <c r="B793" s="165" t="s">
        <v>9225</v>
      </c>
      <c r="C793" s="316">
        <v>653.96</v>
      </c>
      <c r="D793" s="316">
        <v>651.24</v>
      </c>
      <c r="E793" s="316">
        <v>652.20000000000005</v>
      </c>
      <c r="F793" s="317">
        <v>4.1999999999999997E-3</v>
      </c>
      <c r="G793" s="316">
        <v>655.34</v>
      </c>
      <c r="H793" s="316">
        <v>402.07</v>
      </c>
    </row>
    <row r="794" spans="1:8">
      <c r="A794" s="165" t="s">
        <v>9226</v>
      </c>
      <c r="B794" s="165" t="s">
        <v>9227</v>
      </c>
      <c r="C794" s="316">
        <v>157.16</v>
      </c>
      <c r="D794" s="316">
        <v>155.44999999999999</v>
      </c>
      <c r="E794" s="316">
        <v>155.44999999999999</v>
      </c>
      <c r="F794" s="317">
        <v>1.11E-2</v>
      </c>
      <c r="G794" s="316">
        <v>163.12</v>
      </c>
      <c r="H794" s="316">
        <v>81.849999999999994</v>
      </c>
    </row>
    <row r="795" spans="1:8">
      <c r="A795" s="165" t="s">
        <v>2146</v>
      </c>
      <c r="B795" s="165" t="s">
        <v>2147</v>
      </c>
      <c r="C795" s="316">
        <v>94.09</v>
      </c>
      <c r="D795" s="316">
        <v>93.56</v>
      </c>
      <c r="E795" s="316">
        <v>93.67</v>
      </c>
      <c r="F795" s="317">
        <v>5.7000000000000002E-3</v>
      </c>
      <c r="G795" s="316">
        <v>105.16</v>
      </c>
      <c r="H795" s="316">
        <v>73.44</v>
      </c>
    </row>
    <row r="796" spans="1:8">
      <c r="A796" s="165" t="s">
        <v>9228</v>
      </c>
      <c r="B796" s="165" t="s">
        <v>9229</v>
      </c>
      <c r="C796" s="316">
        <v>335.55</v>
      </c>
      <c r="D796" s="316">
        <v>334.11</v>
      </c>
      <c r="E796" s="316">
        <v>333.84</v>
      </c>
      <c r="F796" s="317">
        <v>4.3E-3</v>
      </c>
      <c r="G796" s="316">
        <v>337.62</v>
      </c>
      <c r="H796" s="316">
        <v>224.05</v>
      </c>
    </row>
    <row r="797" spans="1:8">
      <c r="A797" s="165" t="s">
        <v>15769</v>
      </c>
      <c r="B797" s="165" t="s">
        <v>15770</v>
      </c>
      <c r="C797" s="316">
        <v>384.08</v>
      </c>
      <c r="D797" s="316">
        <v>383.39</v>
      </c>
      <c r="E797" s="316">
        <v>384.83</v>
      </c>
      <c r="F797" s="317">
        <v>1.8E-3</v>
      </c>
      <c r="G797" s="316">
        <v>389.51</v>
      </c>
      <c r="H797" s="316">
        <v>164.98</v>
      </c>
    </row>
    <row r="798" spans="1:8">
      <c r="A798" s="165" t="s">
        <v>15771</v>
      </c>
      <c r="B798" s="165" t="s">
        <v>15772</v>
      </c>
      <c r="C798" s="316">
        <v>641.34</v>
      </c>
      <c r="D798" s="316">
        <v>620.75</v>
      </c>
      <c r="E798" s="316">
        <v>625.05999999999995</v>
      </c>
      <c r="F798" s="317">
        <v>3.32E-2</v>
      </c>
      <c r="G798" s="316">
        <v>1051.08</v>
      </c>
      <c r="H798" s="316">
        <v>256.41000000000003</v>
      </c>
    </row>
    <row r="799" spans="1:8">
      <c r="A799" s="165" t="s">
        <v>15773</v>
      </c>
      <c r="B799" s="165" t="s">
        <v>15774</v>
      </c>
      <c r="C799" s="316">
        <v>80.73</v>
      </c>
      <c r="D799" s="316">
        <v>81.27</v>
      </c>
      <c r="E799" s="316">
        <v>81.209999999999994</v>
      </c>
      <c r="F799" s="317">
        <v>-6.4999999999999997E-3</v>
      </c>
      <c r="G799" s="316">
        <v>85.1</v>
      </c>
      <c r="H799" s="316">
        <v>62.53</v>
      </c>
    </row>
    <row r="800" spans="1:8">
      <c r="A800" s="165" t="s">
        <v>15775</v>
      </c>
      <c r="B800" s="165" t="s">
        <v>15776</v>
      </c>
      <c r="C800" s="316">
        <v>248.53</v>
      </c>
      <c r="D800" s="316">
        <v>245.92</v>
      </c>
      <c r="E800" s="316">
        <v>246.94</v>
      </c>
      <c r="F800" s="317">
        <v>1.06E-2</v>
      </c>
      <c r="G800" s="316">
        <v>337.3</v>
      </c>
      <c r="H800" s="316">
        <v>71.05</v>
      </c>
    </row>
    <row r="801" spans="1:8">
      <c r="A801" s="165" t="s">
        <v>15777</v>
      </c>
      <c r="B801" s="165" t="s">
        <v>15761</v>
      </c>
      <c r="C801" s="316">
        <v>424.42</v>
      </c>
      <c r="D801" s="316">
        <v>424.1</v>
      </c>
      <c r="E801" s="316">
        <v>423.89</v>
      </c>
      <c r="F801" s="317">
        <v>8.0000000000000004E-4</v>
      </c>
      <c r="G801" s="316">
        <v>443.53</v>
      </c>
      <c r="H801" s="316">
        <v>232.57</v>
      </c>
    </row>
    <row r="802" spans="1:8">
      <c r="A802" s="165" t="s">
        <v>15778</v>
      </c>
      <c r="B802" s="165" t="s">
        <v>15779</v>
      </c>
      <c r="C802" s="316">
        <v>56.2</v>
      </c>
      <c r="D802" s="316">
        <v>55.56</v>
      </c>
      <c r="E802" s="316">
        <v>55.88</v>
      </c>
      <c r="F802" s="317">
        <v>1.15E-2</v>
      </c>
      <c r="G802" s="316">
        <v>148.16</v>
      </c>
      <c r="H802" s="316">
        <v>19.739999999999998</v>
      </c>
    </row>
    <row r="803" spans="1:8">
      <c r="A803" s="165" t="s">
        <v>15780</v>
      </c>
      <c r="B803" s="165" t="s">
        <v>15781</v>
      </c>
      <c r="C803" s="316">
        <v>471.2</v>
      </c>
      <c r="D803" s="316">
        <v>480.99</v>
      </c>
      <c r="E803" s="316">
        <v>482.27</v>
      </c>
      <c r="F803" s="317">
        <v>-2.0400000000000001E-2</v>
      </c>
      <c r="G803" s="316">
        <v>511.97</v>
      </c>
      <c r="H803" s="316">
        <v>174.03</v>
      </c>
    </row>
    <row r="804" spans="1:8">
      <c r="A804" s="165" t="s">
        <v>15782</v>
      </c>
      <c r="B804" s="165" t="s">
        <v>15783</v>
      </c>
      <c r="C804" s="316">
        <v>1397.8</v>
      </c>
      <c r="D804" s="316">
        <v>1282.3699999999999</v>
      </c>
      <c r="E804" s="316">
        <v>1306.9000000000001</v>
      </c>
      <c r="F804" s="317">
        <v>0.09</v>
      </c>
      <c r="G804" s="316">
        <v>1544.58</v>
      </c>
      <c r="H804" s="316">
        <v>345.28</v>
      </c>
    </row>
    <row r="805" spans="1:8">
      <c r="A805" s="165" t="s">
        <v>15784</v>
      </c>
      <c r="B805" s="165" t="s">
        <v>15785</v>
      </c>
      <c r="C805" s="316">
        <v>160.93</v>
      </c>
      <c r="D805" s="316">
        <v>161.47</v>
      </c>
      <c r="E805" s="316">
        <v>160.56</v>
      </c>
      <c r="F805" s="317">
        <v>-3.3E-3</v>
      </c>
      <c r="G805" s="316">
        <v>183.61</v>
      </c>
      <c r="H805" s="316">
        <v>93.35</v>
      </c>
    </row>
    <row r="806" spans="1:8">
      <c r="A806" s="165" t="s">
        <v>15786</v>
      </c>
      <c r="B806" s="165" t="s">
        <v>15787</v>
      </c>
      <c r="C806" s="316">
        <v>291.91000000000003</v>
      </c>
      <c r="D806" s="316">
        <v>269.5</v>
      </c>
      <c r="E806" s="316">
        <v>273.81</v>
      </c>
      <c r="F806" s="317">
        <v>8.3099999999999993E-2</v>
      </c>
      <c r="G806" s="316">
        <v>325.91000000000003</v>
      </c>
      <c r="H806" s="316">
        <v>18.52</v>
      </c>
    </row>
    <row r="807" spans="1:8">
      <c r="A807" s="165"/>
      <c r="B807" s="165"/>
      <c r="C807" s="316"/>
      <c r="D807" s="316"/>
      <c r="E807" s="316"/>
      <c r="F807" s="317"/>
      <c r="G807" s="316"/>
      <c r="H807" s="316"/>
    </row>
    <row r="808" spans="1:8">
      <c r="A808" s="165" t="s">
        <v>1851</v>
      </c>
      <c r="B808" s="165" t="s">
        <v>1852</v>
      </c>
      <c r="C808" s="316">
        <v>183390.63</v>
      </c>
      <c r="D808" s="316"/>
      <c r="E808" s="316"/>
      <c r="F808" s="317"/>
      <c r="G808" s="316"/>
      <c r="H808" s="316"/>
    </row>
    <row r="809" spans="1:8">
      <c r="A809" s="165" t="s">
        <v>1853</v>
      </c>
      <c r="B809" s="165" t="s">
        <v>1854</v>
      </c>
      <c r="C809" s="316">
        <v>5663.3</v>
      </c>
      <c r="D809" s="316"/>
      <c r="E809" s="316"/>
      <c r="F809" s="317"/>
      <c r="G809" s="316"/>
      <c r="H809" s="316"/>
    </row>
    <row r="810" spans="1:8">
      <c r="D810" s="165"/>
      <c r="E810" s="165"/>
      <c r="F810" s="165"/>
      <c r="G810" s="165"/>
      <c r="H810" s="165"/>
    </row>
    <row r="811" spans="1:8">
      <c r="D811" s="165"/>
      <c r="E811" s="165"/>
      <c r="F811" s="165"/>
      <c r="G811" s="165"/>
      <c r="H811" s="165"/>
    </row>
    <row r="812" spans="1:8">
      <c r="D812" s="165"/>
      <c r="E812" s="165"/>
      <c r="F812" s="165"/>
      <c r="G812" s="165"/>
      <c r="H812" s="165"/>
    </row>
    <row r="813" spans="1:8">
      <c r="D813" s="165"/>
      <c r="E813" s="165"/>
      <c r="F813" s="165"/>
      <c r="G813" s="165"/>
      <c r="H813" s="165"/>
    </row>
    <row r="814" spans="1:8">
      <c r="D814" s="165"/>
      <c r="E814" s="165"/>
      <c r="F814" s="165"/>
      <c r="G814" s="165"/>
      <c r="H814" s="165"/>
    </row>
    <row r="815" spans="1:8">
      <c r="D815" s="165"/>
      <c r="E815" s="165"/>
      <c r="F815" s="165"/>
      <c r="G815" s="165"/>
      <c r="H815" s="165"/>
    </row>
    <row r="816" spans="1:8">
      <c r="D816" s="165"/>
      <c r="E816" s="165"/>
      <c r="F816" s="165"/>
      <c r="G816" s="165"/>
      <c r="H816" s="165"/>
    </row>
    <row r="817" spans="4:8">
      <c r="D817" s="165"/>
      <c r="E817" s="165"/>
      <c r="F817" s="165"/>
      <c r="G817" s="165"/>
      <c r="H817" s="165"/>
    </row>
    <row r="818" spans="4:8">
      <c r="D818" s="165"/>
      <c r="E818" s="165"/>
      <c r="F818" s="165"/>
      <c r="G818" s="165"/>
      <c r="H818" s="165"/>
    </row>
    <row r="819" spans="4:8">
      <c r="D819" s="165"/>
      <c r="E819" s="165"/>
      <c r="F819" s="165"/>
      <c r="G819" s="165"/>
      <c r="H819" s="165"/>
    </row>
    <row r="820" spans="4:8">
      <c r="D820" s="165"/>
      <c r="E820" s="165"/>
      <c r="F820" s="165"/>
      <c r="G820" s="165"/>
      <c r="H820" s="165"/>
    </row>
    <row r="821" spans="4:8">
      <c r="D821" s="165"/>
      <c r="E821" s="165"/>
      <c r="F821" s="165"/>
      <c r="G821" s="165"/>
      <c r="H821" s="165"/>
    </row>
    <row r="822" spans="4:8">
      <c r="D822" s="165"/>
      <c r="E822" s="165"/>
      <c r="F822" s="165"/>
      <c r="G822" s="165"/>
      <c r="H822" s="165"/>
    </row>
    <row r="823" spans="4:8">
      <c r="D823" s="165"/>
      <c r="E823" s="165"/>
      <c r="F823" s="165"/>
      <c r="G823" s="165"/>
      <c r="H823" s="165"/>
    </row>
    <row r="824" spans="4:8">
      <c r="D824" s="165"/>
      <c r="E824" s="165"/>
      <c r="F824" s="165"/>
      <c r="G824" s="165"/>
      <c r="H824" s="165"/>
    </row>
    <row r="825" spans="4:8">
      <c r="D825" s="165"/>
      <c r="E825" s="165"/>
      <c r="F825" s="165"/>
      <c r="G825" s="165"/>
      <c r="H825" s="165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/>
  <dimension ref="A1:AB677"/>
  <sheetViews>
    <sheetView showGridLines="0" zoomScale="60" zoomScaleNormal="60" workbookViewId="0">
      <selection activeCell="L11" sqref="L11"/>
    </sheetView>
  </sheetViews>
  <sheetFormatPr defaultColWidth="0" defaultRowHeight="15"/>
  <cols>
    <col min="1" max="1" width="18.5703125" customWidth="1"/>
    <col min="2" max="4" width="15.5703125" hidden="1" customWidth="1"/>
    <col min="5" max="7" width="21.7109375" customWidth="1"/>
    <col min="8" max="8" width="19.140625" customWidth="1"/>
    <col min="9" max="9" width="21.7109375" customWidth="1"/>
    <col min="10" max="10" width="24.85546875" customWidth="1"/>
    <col min="11" max="11" width="21.7109375" customWidth="1"/>
    <col min="12" max="12" width="19.7109375" bestFit="1" customWidth="1"/>
    <col min="13" max="14" width="21.7109375" customWidth="1"/>
    <col min="15" max="15" width="25.5703125" bestFit="1" customWidth="1"/>
    <col min="16" max="16" width="21.7109375" customWidth="1"/>
    <col min="17" max="17" width="19.28515625" bestFit="1" customWidth="1"/>
    <col min="18" max="18" width="25.5703125" bestFit="1" customWidth="1"/>
    <col min="19" max="19" width="21.5703125" customWidth="1"/>
    <col min="20" max="22" width="22.7109375" customWidth="1"/>
    <col min="23" max="23" width="11.42578125" customWidth="1"/>
    <col min="24" max="24" width="10.42578125" customWidth="1"/>
    <col min="25" max="25" width="9" customWidth="1"/>
    <col min="26" max="28" width="11.42578125" customWidth="1"/>
    <col min="29" max="16384" width="11.42578125" hidden="1"/>
  </cols>
  <sheetData>
    <row r="1" spans="1:23" s="326" customFormat="1" ht="17.25" customHeight="1">
      <c r="A1" s="283"/>
      <c r="B1" s="284"/>
      <c r="C1" s="284"/>
      <c r="D1" s="284"/>
      <c r="E1" s="284"/>
      <c r="F1" s="285"/>
      <c r="G1" s="285"/>
      <c r="H1" s="285"/>
      <c r="I1" s="286"/>
      <c r="J1" s="287"/>
      <c r="K1" s="283"/>
      <c r="L1" s="283"/>
      <c r="M1" s="288"/>
      <c r="N1" s="286"/>
      <c r="O1" s="286"/>
      <c r="P1" s="286"/>
      <c r="Q1" s="286"/>
      <c r="R1" s="286"/>
      <c r="S1" s="286"/>
      <c r="T1" s="286"/>
      <c r="U1" s="286"/>
      <c r="V1" s="286"/>
      <c r="W1" s="325"/>
    </row>
    <row r="2" spans="1:23" s="326" customFormat="1" ht="34.5" customHeight="1">
      <c r="A2" s="258"/>
      <c r="B2" s="289"/>
      <c r="C2" s="289"/>
      <c r="D2" s="289"/>
      <c r="E2" s="289"/>
      <c r="F2" s="289"/>
      <c r="G2" s="289"/>
      <c r="H2" s="298" t="s">
        <v>1667</v>
      </c>
      <c r="I2" s="298"/>
      <c r="J2" s="19"/>
      <c r="K2" s="289"/>
      <c r="L2" s="289"/>
      <c r="M2" s="290"/>
      <c r="N2" s="291"/>
      <c r="O2" s="291"/>
      <c r="P2" s="291"/>
      <c r="Q2" s="291"/>
      <c r="R2" s="291"/>
      <c r="S2" s="291"/>
      <c r="T2" s="286"/>
      <c r="U2" s="286"/>
      <c r="V2" s="286"/>
      <c r="W2" s="292"/>
    </row>
    <row r="3" spans="1:23" ht="24.75" customHeight="1">
      <c r="A3" s="293"/>
      <c r="B3" s="277"/>
      <c r="C3" s="277"/>
      <c r="D3" s="277"/>
      <c r="E3" s="289"/>
      <c r="F3" s="289"/>
      <c r="G3" s="289"/>
      <c r="H3" s="289"/>
      <c r="I3" s="289"/>
      <c r="J3" s="289"/>
      <c r="K3" s="289"/>
      <c r="L3" s="289"/>
      <c r="M3" s="290"/>
      <c r="N3" s="436" t="s">
        <v>162</v>
      </c>
      <c r="O3" s="437"/>
      <c r="P3" s="437"/>
      <c r="Q3" s="436" t="s">
        <v>169</v>
      </c>
      <c r="R3" s="437"/>
      <c r="S3" s="438"/>
      <c r="T3" s="439" t="s">
        <v>2156</v>
      </c>
      <c r="U3" s="440"/>
      <c r="V3" s="441"/>
      <c r="W3" s="146"/>
    </row>
    <row r="4" spans="1:23" ht="24.6" customHeight="1">
      <c r="A4" s="258"/>
      <c r="B4" s="269" t="s">
        <v>868</v>
      </c>
      <c r="C4" s="269" t="s">
        <v>869</v>
      </c>
      <c r="D4" s="269" t="s">
        <v>1507</v>
      </c>
      <c r="E4" s="281" t="s">
        <v>1666</v>
      </c>
      <c r="F4" s="281" t="s">
        <v>864</v>
      </c>
      <c r="G4" s="281" t="s">
        <v>175</v>
      </c>
      <c r="H4" s="281" t="s">
        <v>865</v>
      </c>
      <c r="I4" s="281" t="s">
        <v>866</v>
      </c>
      <c r="J4" s="281" t="s">
        <v>867</v>
      </c>
      <c r="K4" s="281" t="s">
        <v>870</v>
      </c>
      <c r="L4" s="281" t="s">
        <v>1508</v>
      </c>
      <c r="M4" s="281" t="s">
        <v>869</v>
      </c>
      <c r="N4" s="281" t="s">
        <v>870</v>
      </c>
      <c r="O4" s="281" t="s">
        <v>1506</v>
      </c>
      <c r="P4" s="281" t="s">
        <v>871</v>
      </c>
      <c r="Q4" s="281" t="s">
        <v>870</v>
      </c>
      <c r="R4" s="281" t="s">
        <v>1506</v>
      </c>
      <c r="S4" s="281" t="s">
        <v>871</v>
      </c>
      <c r="T4" s="327" t="s">
        <v>2157</v>
      </c>
      <c r="U4" s="327" t="s">
        <v>2158</v>
      </c>
      <c r="V4" s="328" t="s">
        <v>2159</v>
      </c>
      <c r="W4" s="146"/>
    </row>
    <row r="5" spans="1:23" ht="24.6" customHeight="1">
      <c r="A5" s="258"/>
      <c r="B5" s="269" t="s">
        <v>838</v>
      </c>
      <c r="C5" s="269" t="str">
        <f t="shared" ref="C5:C36" si="0">IF(E5="","",MONTH(E5))</f>
        <v/>
      </c>
      <c r="D5" s="269" t="str">
        <f>IF(E5="","",YEAR(E5))</f>
        <v/>
      </c>
      <c r="E5" s="270" t="str">
        <f>IFERROR(VLOOKUP($B5,LANCAMENTOS!$AG:$AL,2,),"")</f>
        <v/>
      </c>
      <c r="F5" s="271" t="str">
        <f>IFERROR(VLOOKUP($B5,LANCAMENTOS!$AG:$AL,3,),"")</f>
        <v/>
      </c>
      <c r="G5" s="271" t="str">
        <f>IFERROR(VLOOKUP(B5,LANCAMENTOS!$AG:$AM,7,),"")</f>
        <v/>
      </c>
      <c r="H5" s="271" t="str">
        <f>IFERROR(VLOOKUP($B5,LANCAMENTOS!$AG:$AL,4,),"")</f>
        <v/>
      </c>
      <c r="I5" s="274" t="str">
        <f>IFERROR(VLOOKUP($B5,LANCAMENTOS!$AG:$AL,5,),"")</f>
        <v/>
      </c>
      <c r="J5" s="272" t="str">
        <f>IFERROR(VLOOKUP($B5,LANCAMENTOS!$AG:$AL,6,),"")</f>
        <v/>
      </c>
      <c r="K5" s="278" t="str">
        <f>IF(H5="","",H5*I5)</f>
        <v/>
      </c>
      <c r="L5" s="278" t="str">
        <f>IFERROR(VLOOKUP($B5,LANCAMENTOS!$AG:$AN,8,),"")</f>
        <v/>
      </c>
      <c r="M5" s="282">
        <v>43831</v>
      </c>
      <c r="N5" s="280">
        <f t="shared" ref="N5:N16" si="1">SUMIFS($K:$K,$G:$G,N$3,$C:$C,MONTH($M5),$D:$D,YEAR($M5))</f>
        <v>0</v>
      </c>
      <c r="O5" s="280">
        <f t="shared" ref="O5:O16" si="2">SUMIFS($J:$J,$G:$G,N$3,$C:$C,MONTH($M5),$D:$D,YEAR($M5))</f>
        <v>0</v>
      </c>
      <c r="P5" s="280">
        <f t="shared" ref="P5:P12" si="3">IF(N5&gt;20000,O5*0.15,0)</f>
        <v>0</v>
      </c>
      <c r="Q5" s="280">
        <f t="shared" ref="Q5:Q16" si="4">SUMIFS($K:$K,$G:$G,Q$3,$C:$C,MONTH($M5),$D:$D,YEAR($M5))</f>
        <v>0</v>
      </c>
      <c r="R5" s="280">
        <f t="shared" ref="R5:R16" si="5">SUMIFS($J:$J,$G:$G,Q$3,$C:$C,MONTH($M5),$D:$D,YEAR($M5))</f>
        <v>0</v>
      </c>
      <c r="S5" s="280">
        <f>R5*0.2</f>
        <v>0</v>
      </c>
      <c r="T5" s="280">
        <f>P5+S5</f>
        <v>0</v>
      </c>
      <c r="U5" s="329">
        <f>EOMONTH(M5,1)</f>
        <v>43890</v>
      </c>
      <c r="V5" s="330"/>
      <c r="W5" s="146"/>
    </row>
    <row r="6" spans="1:23" ht="24.6" customHeight="1">
      <c r="A6" s="258"/>
      <c r="B6" s="269" t="s">
        <v>839</v>
      </c>
      <c r="C6" s="269" t="str">
        <f t="shared" si="0"/>
        <v/>
      </c>
      <c r="D6" s="269" t="str">
        <f t="shared" ref="D6:D69" si="6">IF(E6="","",YEAR(E6))</f>
        <v/>
      </c>
      <c r="E6" s="270" t="str">
        <f>IFERROR(VLOOKUP($B6,LANCAMENTOS!$AG:$AL,2,),"")</f>
        <v/>
      </c>
      <c r="F6" s="271" t="str">
        <f>IFERROR(VLOOKUP($B6,LANCAMENTOS!$AG:$AL,3,),"")</f>
        <v/>
      </c>
      <c r="G6" s="271" t="str">
        <f>IFERROR(VLOOKUP(B6,LANCAMENTOS!$AG:$AM,7,),"")</f>
        <v/>
      </c>
      <c r="H6" s="271" t="str">
        <f>IFERROR(VLOOKUP($B6,LANCAMENTOS!$AG:$AL,4,),"")</f>
        <v/>
      </c>
      <c r="I6" s="274" t="str">
        <f>IFERROR(VLOOKUP($B6,LANCAMENTOS!$AG:$AL,5,),"")</f>
        <v/>
      </c>
      <c r="J6" s="272" t="str">
        <f>IFERROR(VLOOKUP($B6,LANCAMENTOS!$AG:$AL,6,),"")</f>
        <v/>
      </c>
      <c r="K6" s="278" t="str">
        <f t="shared" ref="K6:K69" si="7">IF(H6="","",H6*I6)</f>
        <v/>
      </c>
      <c r="L6" s="278" t="str">
        <f>IFERROR(VLOOKUP($B6,LANCAMENTOS!$AG:$AN,8,),"")</f>
        <v/>
      </c>
      <c r="M6" s="282">
        <v>43862</v>
      </c>
      <c r="N6" s="280">
        <f t="shared" si="1"/>
        <v>0</v>
      </c>
      <c r="O6" s="280">
        <f t="shared" si="2"/>
        <v>0</v>
      </c>
      <c r="P6" s="280">
        <f t="shared" si="3"/>
        <v>0</v>
      </c>
      <c r="Q6" s="280">
        <f t="shared" si="4"/>
        <v>0</v>
      </c>
      <c r="R6" s="280">
        <f t="shared" si="5"/>
        <v>0</v>
      </c>
      <c r="S6" s="280">
        <f t="shared" ref="S6:S16" si="8">R6*0.2</f>
        <v>0</v>
      </c>
      <c r="T6" s="280">
        <f t="shared" ref="T6:T31" si="9">P6+S6</f>
        <v>0</v>
      </c>
      <c r="U6" s="329">
        <f t="shared" ref="U6:U31" si="10">EOMONTH(M6,1)</f>
        <v>43921</v>
      </c>
      <c r="V6" s="330"/>
      <c r="W6" s="146"/>
    </row>
    <row r="7" spans="1:23" ht="24.6" customHeight="1">
      <c r="A7" s="258"/>
      <c r="B7" s="269" t="s">
        <v>840</v>
      </c>
      <c r="C7" s="269" t="str">
        <f t="shared" si="0"/>
        <v/>
      </c>
      <c r="D7" s="269" t="str">
        <f t="shared" si="6"/>
        <v/>
      </c>
      <c r="E7" s="270" t="str">
        <f>IFERROR(VLOOKUP($B7,LANCAMENTOS!$AG:$AL,2,),"")</f>
        <v/>
      </c>
      <c r="F7" s="271" t="str">
        <f>IFERROR(VLOOKUP($B7,LANCAMENTOS!$AG:$AL,3,),"")</f>
        <v/>
      </c>
      <c r="G7" s="271" t="str">
        <f>IFERROR(VLOOKUP(B7,LANCAMENTOS!$AG:$AM,7,),"")</f>
        <v/>
      </c>
      <c r="H7" s="271" t="str">
        <f>IFERROR(VLOOKUP($B7,LANCAMENTOS!$AG:$AL,4,),"")</f>
        <v/>
      </c>
      <c r="I7" s="274" t="str">
        <f>IFERROR(VLOOKUP($B7,LANCAMENTOS!$AG:$AL,5,),"")</f>
        <v/>
      </c>
      <c r="J7" s="272" t="str">
        <f>IFERROR(VLOOKUP($B7,LANCAMENTOS!$AG:$AL,6,),"")</f>
        <v/>
      </c>
      <c r="K7" s="278" t="str">
        <f t="shared" si="7"/>
        <v/>
      </c>
      <c r="L7" s="278" t="str">
        <f>IFERROR(VLOOKUP($B7,LANCAMENTOS!$AG:$AN,8,),"")</f>
        <v/>
      </c>
      <c r="M7" s="282">
        <v>43891</v>
      </c>
      <c r="N7" s="280">
        <f t="shared" si="1"/>
        <v>0</v>
      </c>
      <c r="O7" s="280">
        <f t="shared" si="2"/>
        <v>0</v>
      </c>
      <c r="P7" s="280">
        <f t="shared" si="3"/>
        <v>0</v>
      </c>
      <c r="Q7" s="280">
        <f t="shared" si="4"/>
        <v>0</v>
      </c>
      <c r="R7" s="280">
        <f t="shared" si="5"/>
        <v>0</v>
      </c>
      <c r="S7" s="280">
        <f t="shared" si="8"/>
        <v>0</v>
      </c>
      <c r="T7" s="280">
        <f t="shared" si="9"/>
        <v>0</v>
      </c>
      <c r="U7" s="329">
        <f t="shared" si="10"/>
        <v>43951</v>
      </c>
      <c r="V7" s="330"/>
      <c r="W7" s="146"/>
    </row>
    <row r="8" spans="1:23" ht="24.6" customHeight="1">
      <c r="A8" s="258"/>
      <c r="B8" s="269" t="s">
        <v>841</v>
      </c>
      <c r="C8" s="269" t="str">
        <f t="shared" si="0"/>
        <v/>
      </c>
      <c r="D8" s="269" t="str">
        <f t="shared" si="6"/>
        <v/>
      </c>
      <c r="E8" s="270" t="str">
        <f>IFERROR(VLOOKUP($B8,LANCAMENTOS!$AG:$AL,2,),"")</f>
        <v/>
      </c>
      <c r="F8" s="271" t="str">
        <f>IFERROR(VLOOKUP($B8,LANCAMENTOS!$AG:$AL,3,),"")</f>
        <v/>
      </c>
      <c r="G8" s="271" t="str">
        <f>IFERROR(VLOOKUP(B8,LANCAMENTOS!$AG:$AM,7,),"")</f>
        <v/>
      </c>
      <c r="H8" s="271" t="str">
        <f>IFERROR(VLOOKUP($B8,LANCAMENTOS!$AG:$AL,4,),"")</f>
        <v/>
      </c>
      <c r="I8" s="274" t="str">
        <f>IFERROR(VLOOKUP($B8,LANCAMENTOS!$AG:$AL,5,),"")</f>
        <v/>
      </c>
      <c r="J8" s="272" t="str">
        <f>IFERROR(VLOOKUP($B8,LANCAMENTOS!$AG:$AL,6,),"")</f>
        <v/>
      </c>
      <c r="K8" s="278" t="str">
        <f t="shared" si="7"/>
        <v/>
      </c>
      <c r="L8" s="278" t="str">
        <f>IFERROR(VLOOKUP($B8,LANCAMENTOS!$AG:$AN,8,),"")</f>
        <v/>
      </c>
      <c r="M8" s="282">
        <v>43922</v>
      </c>
      <c r="N8" s="280">
        <f t="shared" si="1"/>
        <v>0</v>
      </c>
      <c r="O8" s="280">
        <f t="shared" si="2"/>
        <v>0</v>
      </c>
      <c r="P8" s="280">
        <f t="shared" si="3"/>
        <v>0</v>
      </c>
      <c r="Q8" s="280">
        <f t="shared" si="4"/>
        <v>0</v>
      </c>
      <c r="R8" s="280">
        <f t="shared" si="5"/>
        <v>0</v>
      </c>
      <c r="S8" s="280">
        <f t="shared" si="8"/>
        <v>0</v>
      </c>
      <c r="T8" s="280">
        <f t="shared" si="9"/>
        <v>0</v>
      </c>
      <c r="U8" s="329">
        <f t="shared" si="10"/>
        <v>43982</v>
      </c>
      <c r="V8" s="330"/>
      <c r="W8" s="146"/>
    </row>
    <row r="9" spans="1:23" ht="24.6" customHeight="1">
      <c r="A9" s="258"/>
      <c r="B9" s="269" t="s">
        <v>842</v>
      </c>
      <c r="C9" s="269" t="str">
        <f t="shared" si="0"/>
        <v/>
      </c>
      <c r="D9" s="269" t="str">
        <f t="shared" si="6"/>
        <v/>
      </c>
      <c r="E9" s="270" t="str">
        <f>IFERROR(VLOOKUP($B9,LANCAMENTOS!$AG:$AL,2,),"")</f>
        <v/>
      </c>
      <c r="F9" s="271" t="str">
        <f>IFERROR(VLOOKUP($B9,LANCAMENTOS!$AG:$AL,3,),"")</f>
        <v/>
      </c>
      <c r="G9" s="271" t="str">
        <f>IFERROR(VLOOKUP(B9,LANCAMENTOS!$AG:$AM,7,),"")</f>
        <v/>
      </c>
      <c r="H9" s="271" t="str">
        <f>IFERROR(VLOOKUP($B9,LANCAMENTOS!$AG:$AL,4,),"")</f>
        <v/>
      </c>
      <c r="I9" s="274" t="str">
        <f>IFERROR(VLOOKUP($B9,LANCAMENTOS!$AG:$AL,5,),"")</f>
        <v/>
      </c>
      <c r="J9" s="272" t="str">
        <f>IFERROR(VLOOKUP($B9,LANCAMENTOS!$AG:$AL,6,),"")</f>
        <v/>
      </c>
      <c r="K9" s="278" t="str">
        <f t="shared" si="7"/>
        <v/>
      </c>
      <c r="L9" s="278" t="str">
        <f>IFERROR(VLOOKUP($B9,LANCAMENTOS!$AG:$AN,8,),"")</f>
        <v/>
      </c>
      <c r="M9" s="282">
        <v>43952</v>
      </c>
      <c r="N9" s="280">
        <f t="shared" si="1"/>
        <v>0</v>
      </c>
      <c r="O9" s="280">
        <f t="shared" si="2"/>
        <v>0</v>
      </c>
      <c r="P9" s="280">
        <f t="shared" si="3"/>
        <v>0</v>
      </c>
      <c r="Q9" s="280">
        <f t="shared" si="4"/>
        <v>0</v>
      </c>
      <c r="R9" s="280">
        <f t="shared" si="5"/>
        <v>0</v>
      </c>
      <c r="S9" s="280">
        <f t="shared" si="8"/>
        <v>0</v>
      </c>
      <c r="T9" s="280">
        <f t="shared" si="9"/>
        <v>0</v>
      </c>
      <c r="U9" s="329">
        <f t="shared" si="10"/>
        <v>44012</v>
      </c>
      <c r="V9" s="330"/>
      <c r="W9" s="146"/>
    </row>
    <row r="10" spans="1:23" ht="24.6" customHeight="1">
      <c r="A10" s="258"/>
      <c r="B10" s="269" t="s">
        <v>843</v>
      </c>
      <c r="C10" s="269" t="str">
        <f t="shared" si="0"/>
        <v/>
      </c>
      <c r="D10" s="269" t="str">
        <f t="shared" si="6"/>
        <v/>
      </c>
      <c r="E10" s="270" t="str">
        <f>IFERROR(VLOOKUP($B10,LANCAMENTOS!$AG:$AL,2,),"")</f>
        <v/>
      </c>
      <c r="F10" s="271" t="str">
        <f>IFERROR(VLOOKUP($B10,LANCAMENTOS!$AG:$AL,3,),"")</f>
        <v/>
      </c>
      <c r="G10" s="271" t="str">
        <f>IFERROR(VLOOKUP(B10,LANCAMENTOS!$AG:$AM,7,),"")</f>
        <v/>
      </c>
      <c r="H10" s="271" t="str">
        <f>IFERROR(VLOOKUP($B10,LANCAMENTOS!$AG:$AL,4,),"")</f>
        <v/>
      </c>
      <c r="I10" s="274" t="str">
        <f>IFERROR(VLOOKUP($B10,LANCAMENTOS!$AG:$AL,5,),"")</f>
        <v/>
      </c>
      <c r="J10" s="272" t="str">
        <f>IFERROR(VLOOKUP($B10,LANCAMENTOS!$AG:$AL,6,),"")</f>
        <v/>
      </c>
      <c r="K10" s="278" t="str">
        <f t="shared" si="7"/>
        <v/>
      </c>
      <c r="L10" s="278" t="str">
        <f>IFERROR(VLOOKUP($B10,LANCAMENTOS!$AG:$AN,8,),"")</f>
        <v/>
      </c>
      <c r="M10" s="282">
        <v>43983</v>
      </c>
      <c r="N10" s="280">
        <f t="shared" si="1"/>
        <v>0</v>
      </c>
      <c r="O10" s="280">
        <f t="shared" si="2"/>
        <v>0</v>
      </c>
      <c r="P10" s="280">
        <f t="shared" si="3"/>
        <v>0</v>
      </c>
      <c r="Q10" s="280">
        <f t="shared" si="4"/>
        <v>0</v>
      </c>
      <c r="R10" s="280">
        <f t="shared" si="5"/>
        <v>0</v>
      </c>
      <c r="S10" s="280">
        <f t="shared" si="8"/>
        <v>0</v>
      </c>
      <c r="T10" s="280">
        <f t="shared" si="9"/>
        <v>0</v>
      </c>
      <c r="U10" s="329">
        <f t="shared" si="10"/>
        <v>44043</v>
      </c>
      <c r="V10" s="330"/>
      <c r="W10" s="146"/>
    </row>
    <row r="11" spans="1:23" ht="24.6" customHeight="1">
      <c r="A11" s="258"/>
      <c r="B11" s="269" t="s">
        <v>844</v>
      </c>
      <c r="C11" s="269" t="str">
        <f t="shared" si="0"/>
        <v/>
      </c>
      <c r="D11" s="269" t="str">
        <f t="shared" si="6"/>
        <v/>
      </c>
      <c r="E11" s="270" t="str">
        <f>IFERROR(VLOOKUP($B11,LANCAMENTOS!$AG:$AL,2,),"")</f>
        <v/>
      </c>
      <c r="F11" s="271" t="str">
        <f>IFERROR(VLOOKUP($B11,LANCAMENTOS!$AG:$AL,3,),"")</f>
        <v/>
      </c>
      <c r="G11" s="271" t="str">
        <f>IFERROR(VLOOKUP(B11,LANCAMENTOS!$AG:$AM,7,),"")</f>
        <v/>
      </c>
      <c r="H11" s="271" t="str">
        <f>IFERROR(VLOOKUP($B11,LANCAMENTOS!$AG:$AL,4,),"")</f>
        <v/>
      </c>
      <c r="I11" s="274" t="str">
        <f>IFERROR(VLOOKUP($B11,LANCAMENTOS!$AG:$AL,5,),"")</f>
        <v/>
      </c>
      <c r="J11" s="272" t="str">
        <f>IFERROR(VLOOKUP($B11,LANCAMENTOS!$AG:$AL,6,),"")</f>
        <v/>
      </c>
      <c r="K11" s="278" t="str">
        <f t="shared" si="7"/>
        <v/>
      </c>
      <c r="L11" s="278" t="str">
        <f>IFERROR(VLOOKUP($B11,LANCAMENTOS!$AG:$AN,8,),"")</f>
        <v/>
      </c>
      <c r="M11" s="282">
        <v>44013</v>
      </c>
      <c r="N11" s="280">
        <f t="shared" si="1"/>
        <v>0</v>
      </c>
      <c r="O11" s="280">
        <f t="shared" si="2"/>
        <v>0</v>
      </c>
      <c r="P11" s="280">
        <f t="shared" si="3"/>
        <v>0</v>
      </c>
      <c r="Q11" s="280">
        <f t="shared" si="4"/>
        <v>0</v>
      </c>
      <c r="R11" s="280">
        <f t="shared" si="5"/>
        <v>0</v>
      </c>
      <c r="S11" s="280">
        <f t="shared" si="8"/>
        <v>0</v>
      </c>
      <c r="T11" s="280">
        <f t="shared" si="9"/>
        <v>0</v>
      </c>
      <c r="U11" s="329">
        <f t="shared" si="10"/>
        <v>44074</v>
      </c>
      <c r="V11" s="330"/>
      <c r="W11" s="146"/>
    </row>
    <row r="12" spans="1:23" ht="24.6" customHeight="1">
      <c r="A12" s="258"/>
      <c r="B12" s="269" t="s">
        <v>845</v>
      </c>
      <c r="C12" s="269" t="str">
        <f t="shared" si="0"/>
        <v/>
      </c>
      <c r="D12" s="269" t="str">
        <f t="shared" si="6"/>
        <v/>
      </c>
      <c r="E12" s="270" t="str">
        <f>IFERROR(VLOOKUP($B12,LANCAMENTOS!$AG:$AL,2,),"")</f>
        <v/>
      </c>
      <c r="F12" s="271" t="str">
        <f>IFERROR(VLOOKUP($B12,LANCAMENTOS!$AG:$AL,3,),"")</f>
        <v/>
      </c>
      <c r="G12" s="271" t="str">
        <f>IFERROR(VLOOKUP(B12,LANCAMENTOS!$AG:$AM,7,),"")</f>
        <v/>
      </c>
      <c r="H12" s="271" t="str">
        <f>IFERROR(VLOOKUP($B12,LANCAMENTOS!$AG:$AL,4,),"")</f>
        <v/>
      </c>
      <c r="I12" s="274" t="str">
        <f>IFERROR(VLOOKUP($B12,LANCAMENTOS!$AG:$AL,5,),"")</f>
        <v/>
      </c>
      <c r="J12" s="272" t="str">
        <f>IFERROR(VLOOKUP($B12,LANCAMENTOS!$AG:$AL,6,),"")</f>
        <v/>
      </c>
      <c r="K12" s="278" t="str">
        <f t="shared" si="7"/>
        <v/>
      </c>
      <c r="L12" s="278" t="str">
        <f>IFERROR(VLOOKUP($B12,LANCAMENTOS!$AG:$AN,8,),"")</f>
        <v/>
      </c>
      <c r="M12" s="282">
        <v>44044</v>
      </c>
      <c r="N12" s="280">
        <f t="shared" si="1"/>
        <v>0</v>
      </c>
      <c r="O12" s="280">
        <f t="shared" si="2"/>
        <v>0</v>
      </c>
      <c r="P12" s="280">
        <f t="shared" si="3"/>
        <v>0</v>
      </c>
      <c r="Q12" s="280">
        <f t="shared" si="4"/>
        <v>0</v>
      </c>
      <c r="R12" s="280">
        <f t="shared" si="5"/>
        <v>0</v>
      </c>
      <c r="S12" s="280">
        <f t="shared" si="8"/>
        <v>0</v>
      </c>
      <c r="T12" s="280">
        <f t="shared" si="9"/>
        <v>0</v>
      </c>
      <c r="U12" s="329">
        <f t="shared" si="10"/>
        <v>44104</v>
      </c>
      <c r="V12" s="330"/>
      <c r="W12" s="146"/>
    </row>
    <row r="13" spans="1:23" ht="24.6" customHeight="1">
      <c r="A13" s="258"/>
      <c r="B13" s="269" t="s">
        <v>846</v>
      </c>
      <c r="C13" s="269" t="str">
        <f t="shared" si="0"/>
        <v/>
      </c>
      <c r="D13" s="269" t="str">
        <f t="shared" si="6"/>
        <v/>
      </c>
      <c r="E13" s="270" t="str">
        <f>IFERROR(VLOOKUP($B13,LANCAMENTOS!$AG:$AL,2,),"")</f>
        <v/>
      </c>
      <c r="F13" s="271" t="str">
        <f>IFERROR(VLOOKUP($B13,LANCAMENTOS!$AG:$AL,3,),"")</f>
        <v/>
      </c>
      <c r="G13" s="271" t="str">
        <f>IFERROR(VLOOKUP(B13,LANCAMENTOS!$AG:$AM,7,),"")</f>
        <v/>
      </c>
      <c r="H13" s="271" t="str">
        <f>IFERROR(VLOOKUP($B13,LANCAMENTOS!$AG:$AL,4,),"")</f>
        <v/>
      </c>
      <c r="I13" s="274" t="str">
        <f>IFERROR(VLOOKUP($B13,LANCAMENTOS!$AG:$AL,5,),"")</f>
        <v/>
      </c>
      <c r="J13" s="272" t="str">
        <f>IFERROR(VLOOKUP($B13,LANCAMENTOS!$AG:$AL,6,),"")</f>
        <v/>
      </c>
      <c r="K13" s="278" t="str">
        <f t="shared" si="7"/>
        <v/>
      </c>
      <c r="L13" s="278" t="str">
        <f>IFERROR(VLOOKUP($B13,LANCAMENTOS!$AG:$AN,8,),"")</f>
        <v/>
      </c>
      <c r="M13" s="282">
        <v>44075</v>
      </c>
      <c r="N13" s="280">
        <f t="shared" si="1"/>
        <v>0</v>
      </c>
      <c r="O13" s="280">
        <f t="shared" si="2"/>
        <v>0</v>
      </c>
      <c r="P13" s="280">
        <f t="shared" ref="P13:P16" si="11">IF(N13&gt;20000,O13*0.15,0)</f>
        <v>0</v>
      </c>
      <c r="Q13" s="280">
        <f t="shared" si="4"/>
        <v>0</v>
      </c>
      <c r="R13" s="280">
        <f t="shared" si="5"/>
        <v>0</v>
      </c>
      <c r="S13" s="280">
        <f t="shared" si="8"/>
        <v>0</v>
      </c>
      <c r="T13" s="280">
        <f t="shared" si="9"/>
        <v>0</v>
      </c>
      <c r="U13" s="329">
        <f t="shared" si="10"/>
        <v>44135</v>
      </c>
      <c r="V13" s="330"/>
      <c r="W13" s="146"/>
    </row>
    <row r="14" spans="1:23" ht="24.6" customHeight="1">
      <c r="A14" s="258"/>
      <c r="B14" s="269" t="s">
        <v>847</v>
      </c>
      <c r="C14" s="269" t="str">
        <f t="shared" si="0"/>
        <v/>
      </c>
      <c r="D14" s="269" t="str">
        <f t="shared" si="6"/>
        <v/>
      </c>
      <c r="E14" s="270" t="str">
        <f>IFERROR(VLOOKUP($B14,LANCAMENTOS!$AG:$AL,2,),"")</f>
        <v/>
      </c>
      <c r="F14" s="271" t="str">
        <f>IFERROR(VLOOKUP($B14,LANCAMENTOS!$AG:$AL,3,),"")</f>
        <v/>
      </c>
      <c r="G14" s="271" t="str">
        <f>IFERROR(VLOOKUP(B14,LANCAMENTOS!$AG:$AM,7,),"")</f>
        <v/>
      </c>
      <c r="H14" s="271" t="str">
        <f>IFERROR(VLOOKUP($B14,LANCAMENTOS!$AG:$AL,4,),"")</f>
        <v/>
      </c>
      <c r="I14" s="274" t="str">
        <f>IFERROR(VLOOKUP($B14,LANCAMENTOS!$AG:$AL,5,),"")</f>
        <v/>
      </c>
      <c r="J14" s="272" t="str">
        <f>IFERROR(VLOOKUP($B14,LANCAMENTOS!$AG:$AL,6,),"")</f>
        <v/>
      </c>
      <c r="K14" s="278" t="str">
        <f t="shared" si="7"/>
        <v/>
      </c>
      <c r="L14" s="278" t="str">
        <f>IFERROR(VLOOKUP($B14,LANCAMENTOS!$AG:$AN,8,),"")</f>
        <v/>
      </c>
      <c r="M14" s="282">
        <v>44105</v>
      </c>
      <c r="N14" s="280">
        <f t="shared" si="1"/>
        <v>0</v>
      </c>
      <c r="O14" s="280">
        <f t="shared" si="2"/>
        <v>0</v>
      </c>
      <c r="P14" s="280">
        <f t="shared" si="11"/>
        <v>0</v>
      </c>
      <c r="Q14" s="280">
        <f t="shared" si="4"/>
        <v>0</v>
      </c>
      <c r="R14" s="280">
        <f t="shared" si="5"/>
        <v>0</v>
      </c>
      <c r="S14" s="280">
        <f t="shared" si="8"/>
        <v>0</v>
      </c>
      <c r="T14" s="280">
        <f t="shared" si="9"/>
        <v>0</v>
      </c>
      <c r="U14" s="329">
        <f t="shared" si="10"/>
        <v>44165</v>
      </c>
      <c r="V14" s="330"/>
      <c r="W14" s="146"/>
    </row>
    <row r="15" spans="1:23" ht="24.6" customHeight="1">
      <c r="A15" s="258"/>
      <c r="B15" s="269" t="s">
        <v>848</v>
      </c>
      <c r="C15" s="269" t="str">
        <f t="shared" si="0"/>
        <v/>
      </c>
      <c r="D15" s="269" t="str">
        <f t="shared" si="6"/>
        <v/>
      </c>
      <c r="E15" s="270" t="str">
        <f>IFERROR(VLOOKUP($B15,LANCAMENTOS!$AG:$AL,2,),"")</f>
        <v/>
      </c>
      <c r="F15" s="271" t="str">
        <f>IFERROR(VLOOKUP($B15,LANCAMENTOS!$AG:$AL,3,),"")</f>
        <v/>
      </c>
      <c r="G15" s="271" t="str">
        <f>IFERROR(VLOOKUP(B15,LANCAMENTOS!$AG:$AM,7,),"")</f>
        <v/>
      </c>
      <c r="H15" s="271" t="str">
        <f>IFERROR(VLOOKUP($B15,LANCAMENTOS!$AG:$AL,4,),"")</f>
        <v/>
      </c>
      <c r="I15" s="274" t="str">
        <f>IFERROR(VLOOKUP($B15,LANCAMENTOS!$AG:$AL,5,),"")</f>
        <v/>
      </c>
      <c r="J15" s="272" t="str">
        <f>IFERROR(VLOOKUP($B15,LANCAMENTOS!$AG:$AL,6,),"")</f>
        <v/>
      </c>
      <c r="K15" s="278" t="str">
        <f t="shared" si="7"/>
        <v/>
      </c>
      <c r="L15" s="278" t="str">
        <f>IFERROR(VLOOKUP($B15,LANCAMENTOS!$AG:$AN,8,),"")</f>
        <v/>
      </c>
      <c r="M15" s="282">
        <v>44136</v>
      </c>
      <c r="N15" s="280">
        <f t="shared" si="1"/>
        <v>0</v>
      </c>
      <c r="O15" s="280">
        <f t="shared" si="2"/>
        <v>0</v>
      </c>
      <c r="P15" s="280">
        <f t="shared" si="11"/>
        <v>0</v>
      </c>
      <c r="Q15" s="280">
        <f t="shared" si="4"/>
        <v>0</v>
      </c>
      <c r="R15" s="280">
        <f t="shared" si="5"/>
        <v>0</v>
      </c>
      <c r="S15" s="280">
        <f t="shared" si="8"/>
        <v>0</v>
      </c>
      <c r="T15" s="280">
        <f t="shared" si="9"/>
        <v>0</v>
      </c>
      <c r="U15" s="329">
        <f t="shared" si="10"/>
        <v>44196</v>
      </c>
      <c r="V15" s="330"/>
      <c r="W15" s="146"/>
    </row>
    <row r="16" spans="1:23" ht="24.6" customHeight="1">
      <c r="A16" s="258"/>
      <c r="B16" s="269" t="s">
        <v>849</v>
      </c>
      <c r="C16" s="269" t="str">
        <f t="shared" si="0"/>
        <v/>
      </c>
      <c r="D16" s="269" t="str">
        <f t="shared" si="6"/>
        <v/>
      </c>
      <c r="E16" s="270" t="str">
        <f>IFERROR(VLOOKUP($B16,LANCAMENTOS!$AG:$AL,2,),"")</f>
        <v/>
      </c>
      <c r="F16" s="271" t="str">
        <f>IFERROR(VLOOKUP($B16,LANCAMENTOS!$AG:$AL,3,),"")</f>
        <v/>
      </c>
      <c r="G16" s="271" t="str">
        <f>IFERROR(VLOOKUP(B16,LANCAMENTOS!$AG:$AM,7,),"")</f>
        <v/>
      </c>
      <c r="H16" s="271" t="str">
        <f>IFERROR(VLOOKUP($B16,LANCAMENTOS!$AG:$AL,4,),"")</f>
        <v/>
      </c>
      <c r="I16" s="274" t="str">
        <f>IFERROR(VLOOKUP($B16,LANCAMENTOS!$AG:$AL,5,),"")</f>
        <v/>
      </c>
      <c r="J16" s="272" t="str">
        <f>IFERROR(VLOOKUP($B16,LANCAMENTOS!$AG:$AL,6,),"")</f>
        <v/>
      </c>
      <c r="K16" s="278" t="str">
        <f t="shared" si="7"/>
        <v/>
      </c>
      <c r="L16" s="278" t="str">
        <f>IFERROR(VLOOKUP($B16,LANCAMENTOS!$AG:$AN,8,),"")</f>
        <v/>
      </c>
      <c r="M16" s="282">
        <v>44166</v>
      </c>
      <c r="N16" s="280">
        <f t="shared" si="1"/>
        <v>0</v>
      </c>
      <c r="O16" s="280">
        <f t="shared" si="2"/>
        <v>0</v>
      </c>
      <c r="P16" s="280">
        <f t="shared" si="11"/>
        <v>0</v>
      </c>
      <c r="Q16" s="280">
        <f t="shared" si="4"/>
        <v>0</v>
      </c>
      <c r="R16" s="280">
        <f t="shared" si="5"/>
        <v>0</v>
      </c>
      <c r="S16" s="280">
        <f t="shared" si="8"/>
        <v>0</v>
      </c>
      <c r="T16" s="280">
        <f t="shared" si="9"/>
        <v>0</v>
      </c>
      <c r="U16" s="329">
        <f t="shared" si="10"/>
        <v>44227</v>
      </c>
      <c r="V16" s="330"/>
      <c r="W16" s="146"/>
    </row>
    <row r="17" spans="1:23" ht="24.6" customHeight="1">
      <c r="A17" s="258"/>
      <c r="B17" s="269" t="s">
        <v>850</v>
      </c>
      <c r="C17" s="269" t="str">
        <f t="shared" si="0"/>
        <v/>
      </c>
      <c r="D17" s="269" t="str">
        <f t="shared" si="6"/>
        <v/>
      </c>
      <c r="E17" s="270" t="str">
        <f>IFERROR(VLOOKUP($B17,LANCAMENTOS!$AG:$AL,2,),"")</f>
        <v/>
      </c>
      <c r="F17" s="271" t="str">
        <f>IFERROR(VLOOKUP($B17,LANCAMENTOS!$AG:$AL,3,),"")</f>
        <v/>
      </c>
      <c r="G17" s="271" t="str">
        <f>IFERROR(VLOOKUP(B17,LANCAMENTOS!$AG:$AM,7,),"")</f>
        <v/>
      </c>
      <c r="H17" s="271" t="str">
        <f>IFERROR(VLOOKUP($B17,LANCAMENTOS!$AG:$AL,4,),"")</f>
        <v/>
      </c>
      <c r="I17" s="274" t="str">
        <f>IFERROR(VLOOKUP($B17,LANCAMENTOS!$AG:$AL,5,),"")</f>
        <v/>
      </c>
      <c r="J17" s="272" t="str">
        <f>IFERROR(VLOOKUP($B17,LANCAMENTOS!$AG:$AL,6,),"")</f>
        <v/>
      </c>
      <c r="K17" s="278" t="str">
        <f t="shared" si="7"/>
        <v/>
      </c>
      <c r="L17" s="278" t="str">
        <f>IFERROR(VLOOKUP($B17,LANCAMENTOS!$AG:$AN,8,),"")</f>
        <v/>
      </c>
      <c r="M17" s="276"/>
      <c r="N17" s="275"/>
      <c r="O17" s="275"/>
      <c r="P17" s="275"/>
      <c r="Q17" s="275"/>
      <c r="R17" s="275"/>
      <c r="S17" s="275"/>
      <c r="T17" s="275"/>
      <c r="U17" s="331"/>
      <c r="W17" s="146"/>
    </row>
    <row r="18" spans="1:23" ht="24.6" customHeight="1">
      <c r="A18" s="258"/>
      <c r="B18" s="269" t="s">
        <v>851</v>
      </c>
      <c r="C18" s="269" t="str">
        <f t="shared" si="0"/>
        <v/>
      </c>
      <c r="D18" s="269" t="str">
        <f t="shared" si="6"/>
        <v/>
      </c>
      <c r="E18" s="270" t="str">
        <f>IFERROR(VLOOKUP($B18,LANCAMENTOS!$AG:$AL,2,),"")</f>
        <v/>
      </c>
      <c r="F18" s="271" t="str">
        <f>IFERROR(VLOOKUP($B18,LANCAMENTOS!$AG:$AL,3,),"")</f>
        <v/>
      </c>
      <c r="G18" s="271" t="str">
        <f>IFERROR(VLOOKUP(B18,LANCAMENTOS!$AG:$AM,7,),"")</f>
        <v/>
      </c>
      <c r="H18" s="271" t="str">
        <f>IFERROR(VLOOKUP($B18,LANCAMENTOS!$AG:$AL,4,),"")</f>
        <v/>
      </c>
      <c r="I18" s="274" t="str">
        <f>IFERROR(VLOOKUP($B18,LANCAMENTOS!$AG:$AL,5,),"")</f>
        <v/>
      </c>
      <c r="J18" s="272" t="str">
        <f>IFERROR(VLOOKUP($B18,LANCAMENTOS!$AG:$AL,6,),"")</f>
        <v/>
      </c>
      <c r="K18" s="278" t="str">
        <f t="shared" si="7"/>
        <v/>
      </c>
      <c r="L18" s="278" t="str">
        <f>IFERROR(VLOOKUP($B18,LANCAMENTOS!$AG:$AN,8,),"")</f>
        <v/>
      </c>
      <c r="M18" s="282">
        <v>44197</v>
      </c>
      <c r="N18" s="280">
        <f t="shared" ref="N18:N31" si="12">SUMIFS($K:$K,$G:$G,N$3,$C:$C,MONTH($M18),$D:$D,YEAR($M18))</f>
        <v>0</v>
      </c>
      <c r="O18" s="280">
        <f t="shared" ref="O18:O31" si="13">SUMIFS($J:$J,$G:$G,N$3,$C:$C,MONTH($M18),$D:$D,YEAR($M18))</f>
        <v>0</v>
      </c>
      <c r="P18" s="280">
        <f t="shared" ref="P18" si="14">IF(N18&gt;20000,O18*0.15,0)</f>
        <v>0</v>
      </c>
      <c r="Q18" s="280">
        <f t="shared" ref="Q18:Q31" si="15">SUMIFS($K:$K,$G:$G,Q$3,$C:$C,MONTH($M18),$D:$D,YEAR($M18))</f>
        <v>0</v>
      </c>
      <c r="R18" s="280">
        <f t="shared" ref="R18:R31" si="16">SUMIFS($J:$J,$G:$G,Q$3,$C:$C,MONTH($M18),$D:$D,YEAR($M18))</f>
        <v>0</v>
      </c>
      <c r="S18" s="280">
        <f t="shared" ref="S18" si="17">R18*0.2</f>
        <v>0</v>
      </c>
      <c r="T18" s="280">
        <f t="shared" si="9"/>
        <v>0</v>
      </c>
      <c r="U18" s="329">
        <f t="shared" si="10"/>
        <v>44255</v>
      </c>
      <c r="V18" s="330"/>
      <c r="W18" s="146"/>
    </row>
    <row r="19" spans="1:23" ht="24.6" customHeight="1">
      <c r="A19" s="258"/>
      <c r="B19" s="269" t="s">
        <v>852</v>
      </c>
      <c r="C19" s="269" t="str">
        <f t="shared" si="0"/>
        <v/>
      </c>
      <c r="D19" s="269" t="str">
        <f t="shared" si="6"/>
        <v/>
      </c>
      <c r="E19" s="270" t="str">
        <f>IFERROR(VLOOKUP($B19,LANCAMENTOS!$AG:$AL,2,),"")</f>
        <v/>
      </c>
      <c r="F19" s="271" t="str">
        <f>IFERROR(VLOOKUP($B19,LANCAMENTOS!$AG:$AL,3,),"")</f>
        <v/>
      </c>
      <c r="G19" s="271" t="str">
        <f>IFERROR(VLOOKUP(B19,LANCAMENTOS!$AG:$AM,7,),"")</f>
        <v/>
      </c>
      <c r="H19" s="271" t="str">
        <f>IFERROR(VLOOKUP($B19,LANCAMENTOS!$AG:$AL,4,),"")</f>
        <v/>
      </c>
      <c r="I19" s="274" t="str">
        <f>IFERROR(VLOOKUP($B19,LANCAMENTOS!$AG:$AL,5,),"")</f>
        <v/>
      </c>
      <c r="J19" s="272" t="str">
        <f>IFERROR(VLOOKUP($B19,LANCAMENTOS!$AG:$AL,6,),"")</f>
        <v/>
      </c>
      <c r="K19" s="278" t="str">
        <f t="shared" si="7"/>
        <v/>
      </c>
      <c r="L19" s="278" t="str">
        <f>IFERROR(VLOOKUP($B19,LANCAMENTOS!$AG:$AN,8,),"")</f>
        <v/>
      </c>
      <c r="M19" s="282">
        <v>44228</v>
      </c>
      <c r="N19" s="280">
        <f t="shared" si="12"/>
        <v>0</v>
      </c>
      <c r="O19" s="280">
        <f t="shared" si="13"/>
        <v>0</v>
      </c>
      <c r="P19" s="280">
        <f t="shared" ref="P19:P31" si="18">IF(N19&gt;20000,O19*0.15,0)</f>
        <v>0</v>
      </c>
      <c r="Q19" s="280">
        <f t="shared" si="15"/>
        <v>0</v>
      </c>
      <c r="R19" s="280">
        <f t="shared" si="16"/>
        <v>0</v>
      </c>
      <c r="S19" s="280">
        <f t="shared" ref="S19:S31" si="19">R19*0.2</f>
        <v>0</v>
      </c>
      <c r="T19" s="280">
        <f t="shared" si="9"/>
        <v>0</v>
      </c>
      <c r="U19" s="329">
        <f t="shared" si="10"/>
        <v>44286</v>
      </c>
      <c r="V19" s="330"/>
      <c r="W19" s="146"/>
    </row>
    <row r="20" spans="1:23" ht="24.6" customHeight="1">
      <c r="A20" s="258"/>
      <c r="B20" s="269" t="s">
        <v>853</v>
      </c>
      <c r="C20" s="269" t="str">
        <f t="shared" si="0"/>
        <v/>
      </c>
      <c r="D20" s="269" t="str">
        <f t="shared" si="6"/>
        <v/>
      </c>
      <c r="E20" s="270" t="str">
        <f>IFERROR(VLOOKUP($B20,LANCAMENTOS!$AG:$AL,2,),"")</f>
        <v/>
      </c>
      <c r="F20" s="271" t="str">
        <f>IFERROR(VLOOKUP($B20,LANCAMENTOS!$AG:$AL,3,),"")</f>
        <v/>
      </c>
      <c r="G20" s="271" t="str">
        <f>IFERROR(VLOOKUP(B20,LANCAMENTOS!$AG:$AM,7,),"")</f>
        <v/>
      </c>
      <c r="H20" s="271" t="str">
        <f>IFERROR(VLOOKUP($B20,LANCAMENTOS!$AG:$AL,4,),"")</f>
        <v/>
      </c>
      <c r="I20" s="274" t="str">
        <f>IFERROR(VLOOKUP($B20,LANCAMENTOS!$AG:$AL,5,),"")</f>
        <v/>
      </c>
      <c r="J20" s="272" t="str">
        <f>IFERROR(VLOOKUP($B20,LANCAMENTOS!$AG:$AL,6,),"")</f>
        <v/>
      </c>
      <c r="K20" s="278" t="str">
        <f t="shared" si="7"/>
        <v/>
      </c>
      <c r="L20" s="278" t="str">
        <f>IFERROR(VLOOKUP($B20,LANCAMENTOS!$AG:$AN,8,),"")</f>
        <v/>
      </c>
      <c r="M20" s="282">
        <v>44256</v>
      </c>
      <c r="N20" s="280">
        <f t="shared" si="12"/>
        <v>0</v>
      </c>
      <c r="O20" s="280">
        <f t="shared" si="13"/>
        <v>0</v>
      </c>
      <c r="P20" s="280">
        <f t="shared" si="18"/>
        <v>0</v>
      </c>
      <c r="Q20" s="280">
        <f t="shared" si="15"/>
        <v>0</v>
      </c>
      <c r="R20" s="280">
        <f t="shared" si="16"/>
        <v>0</v>
      </c>
      <c r="S20" s="280">
        <f t="shared" si="19"/>
        <v>0</v>
      </c>
      <c r="T20" s="280">
        <f t="shared" si="9"/>
        <v>0</v>
      </c>
      <c r="U20" s="329">
        <f t="shared" si="10"/>
        <v>44316</v>
      </c>
      <c r="V20" s="330"/>
      <c r="W20" s="146"/>
    </row>
    <row r="21" spans="1:23" ht="24.6" customHeight="1">
      <c r="A21" s="258"/>
      <c r="B21" s="269" t="s">
        <v>854</v>
      </c>
      <c r="C21" s="269" t="str">
        <f t="shared" si="0"/>
        <v/>
      </c>
      <c r="D21" s="269" t="str">
        <f t="shared" si="6"/>
        <v/>
      </c>
      <c r="E21" s="270" t="str">
        <f>IFERROR(VLOOKUP($B21,LANCAMENTOS!$AG:$AL,2,),"")</f>
        <v/>
      </c>
      <c r="F21" s="271" t="str">
        <f>IFERROR(VLOOKUP($B21,LANCAMENTOS!$AG:$AL,3,),"")</f>
        <v/>
      </c>
      <c r="G21" s="271" t="str">
        <f>IFERROR(VLOOKUP(B21,LANCAMENTOS!$AG:$AM,7,),"")</f>
        <v/>
      </c>
      <c r="H21" s="271" t="str">
        <f>IFERROR(VLOOKUP($B21,LANCAMENTOS!$AG:$AL,4,),"")</f>
        <v/>
      </c>
      <c r="I21" s="274" t="str">
        <f>IFERROR(VLOOKUP($B21,LANCAMENTOS!$AG:$AL,5,),"")</f>
        <v/>
      </c>
      <c r="J21" s="272" t="str">
        <f>IFERROR(VLOOKUP($B21,LANCAMENTOS!$AG:$AL,6,),"")</f>
        <v/>
      </c>
      <c r="K21" s="278" t="str">
        <f t="shared" si="7"/>
        <v/>
      </c>
      <c r="L21" s="278" t="str">
        <f>IFERROR(VLOOKUP($B21,LANCAMENTOS!$AG:$AN,8,),"")</f>
        <v/>
      </c>
      <c r="M21" s="282">
        <v>44287</v>
      </c>
      <c r="N21" s="280">
        <f t="shared" si="12"/>
        <v>0</v>
      </c>
      <c r="O21" s="280">
        <f t="shared" si="13"/>
        <v>0</v>
      </c>
      <c r="P21" s="280">
        <f t="shared" si="18"/>
        <v>0</v>
      </c>
      <c r="Q21" s="280">
        <f t="shared" si="15"/>
        <v>0</v>
      </c>
      <c r="R21" s="280">
        <f t="shared" si="16"/>
        <v>0</v>
      </c>
      <c r="S21" s="280">
        <f t="shared" si="19"/>
        <v>0</v>
      </c>
      <c r="T21" s="280">
        <f t="shared" si="9"/>
        <v>0</v>
      </c>
      <c r="U21" s="329">
        <f t="shared" si="10"/>
        <v>44347</v>
      </c>
      <c r="V21" s="330"/>
      <c r="W21" s="146"/>
    </row>
    <row r="22" spans="1:23" ht="24.6" customHeight="1">
      <c r="A22" s="258"/>
      <c r="B22" s="269" t="s">
        <v>855</v>
      </c>
      <c r="C22" s="269" t="str">
        <f t="shared" si="0"/>
        <v/>
      </c>
      <c r="D22" s="269" t="str">
        <f t="shared" si="6"/>
        <v/>
      </c>
      <c r="E22" s="270" t="str">
        <f>IFERROR(VLOOKUP($B22,LANCAMENTOS!$AG:$AL,2,),"")</f>
        <v/>
      </c>
      <c r="F22" s="271" t="str">
        <f>IFERROR(VLOOKUP($B22,LANCAMENTOS!$AG:$AL,3,),"")</f>
        <v/>
      </c>
      <c r="G22" s="271" t="str">
        <f>IFERROR(VLOOKUP(B22,LANCAMENTOS!$AG:$AM,7,),"")</f>
        <v/>
      </c>
      <c r="H22" s="271" t="str">
        <f>IFERROR(VLOOKUP($B22,LANCAMENTOS!$AG:$AL,4,),"")</f>
        <v/>
      </c>
      <c r="I22" s="274" t="str">
        <f>IFERROR(VLOOKUP($B22,LANCAMENTOS!$AG:$AL,5,),"")</f>
        <v/>
      </c>
      <c r="J22" s="272" t="str">
        <f>IFERROR(VLOOKUP($B22,LANCAMENTOS!$AG:$AL,6,),"")</f>
        <v/>
      </c>
      <c r="K22" s="278" t="str">
        <f t="shared" si="7"/>
        <v/>
      </c>
      <c r="L22" s="278" t="str">
        <f>IFERROR(VLOOKUP($B22,LANCAMENTOS!$AG:$AN,8,),"")</f>
        <v/>
      </c>
      <c r="M22" s="282">
        <v>44317</v>
      </c>
      <c r="N22" s="280">
        <f t="shared" si="12"/>
        <v>0</v>
      </c>
      <c r="O22" s="280">
        <f t="shared" si="13"/>
        <v>0</v>
      </c>
      <c r="P22" s="280">
        <f t="shared" si="18"/>
        <v>0</v>
      </c>
      <c r="Q22" s="280">
        <f t="shared" si="15"/>
        <v>0</v>
      </c>
      <c r="R22" s="280">
        <f t="shared" si="16"/>
        <v>0</v>
      </c>
      <c r="S22" s="280">
        <f t="shared" si="19"/>
        <v>0</v>
      </c>
      <c r="T22" s="280">
        <f t="shared" si="9"/>
        <v>0</v>
      </c>
      <c r="U22" s="329">
        <f t="shared" si="10"/>
        <v>44377</v>
      </c>
      <c r="V22" s="330"/>
      <c r="W22" s="146"/>
    </row>
    <row r="23" spans="1:23" ht="24.6" customHeight="1">
      <c r="A23" s="258"/>
      <c r="B23" s="269" t="s">
        <v>856</v>
      </c>
      <c r="C23" s="269" t="str">
        <f t="shared" si="0"/>
        <v/>
      </c>
      <c r="D23" s="269" t="str">
        <f t="shared" si="6"/>
        <v/>
      </c>
      <c r="E23" s="270" t="str">
        <f>IFERROR(VLOOKUP($B23,LANCAMENTOS!$AG:$AL,2,),"")</f>
        <v/>
      </c>
      <c r="F23" s="271" t="str">
        <f>IFERROR(VLOOKUP($B23,LANCAMENTOS!$AG:$AL,3,),"")</f>
        <v/>
      </c>
      <c r="G23" s="271" t="str">
        <f>IFERROR(VLOOKUP(B23,LANCAMENTOS!$AG:$AM,7,),"")</f>
        <v/>
      </c>
      <c r="H23" s="271" t="str">
        <f>IFERROR(VLOOKUP($B23,LANCAMENTOS!$AG:$AL,4,),"")</f>
        <v/>
      </c>
      <c r="I23" s="274" t="str">
        <f>IFERROR(VLOOKUP($B23,LANCAMENTOS!$AG:$AL,5,),"")</f>
        <v/>
      </c>
      <c r="J23" s="272" t="str">
        <f>IFERROR(VLOOKUP($B23,LANCAMENTOS!$AG:$AL,6,),"")</f>
        <v/>
      </c>
      <c r="K23" s="278" t="str">
        <f t="shared" si="7"/>
        <v/>
      </c>
      <c r="L23" s="278" t="str">
        <f>IFERROR(VLOOKUP($B23,LANCAMENTOS!$AG:$AN,8,),"")</f>
        <v/>
      </c>
      <c r="M23" s="282">
        <v>44348</v>
      </c>
      <c r="N23" s="280">
        <f t="shared" si="12"/>
        <v>0</v>
      </c>
      <c r="O23" s="280">
        <f t="shared" si="13"/>
        <v>0</v>
      </c>
      <c r="P23" s="280">
        <f t="shared" si="18"/>
        <v>0</v>
      </c>
      <c r="Q23" s="280">
        <f t="shared" si="15"/>
        <v>0</v>
      </c>
      <c r="R23" s="280">
        <f t="shared" si="16"/>
        <v>0</v>
      </c>
      <c r="S23" s="280">
        <f t="shared" si="19"/>
        <v>0</v>
      </c>
      <c r="T23" s="280">
        <f t="shared" si="9"/>
        <v>0</v>
      </c>
      <c r="U23" s="329">
        <f t="shared" si="10"/>
        <v>44408</v>
      </c>
      <c r="V23" s="330"/>
      <c r="W23" s="146"/>
    </row>
    <row r="24" spans="1:23" ht="24.6" customHeight="1">
      <c r="A24" s="258"/>
      <c r="B24" s="269" t="s">
        <v>857</v>
      </c>
      <c r="C24" s="269" t="str">
        <f t="shared" si="0"/>
        <v/>
      </c>
      <c r="D24" s="269" t="str">
        <f t="shared" si="6"/>
        <v/>
      </c>
      <c r="E24" s="270" t="str">
        <f>IFERROR(VLOOKUP($B24,LANCAMENTOS!$AG:$AL,2,),"")</f>
        <v/>
      </c>
      <c r="F24" s="271" t="str">
        <f>IFERROR(VLOOKUP($B24,LANCAMENTOS!$AG:$AL,3,),"")</f>
        <v/>
      </c>
      <c r="G24" s="271" t="str">
        <f>IFERROR(VLOOKUP(B24,LANCAMENTOS!$AG:$AM,7,),"")</f>
        <v/>
      </c>
      <c r="H24" s="271" t="str">
        <f>IFERROR(VLOOKUP($B24,LANCAMENTOS!$AG:$AL,4,),"")</f>
        <v/>
      </c>
      <c r="I24" s="274" t="str">
        <f>IFERROR(VLOOKUP($B24,LANCAMENTOS!$AG:$AL,5,),"")</f>
        <v/>
      </c>
      <c r="J24" s="272" t="str">
        <f>IFERROR(VLOOKUP($B24,LANCAMENTOS!$AG:$AL,6,),"")</f>
        <v/>
      </c>
      <c r="K24" s="278" t="str">
        <f t="shared" si="7"/>
        <v/>
      </c>
      <c r="L24" s="278" t="str">
        <f>IFERROR(VLOOKUP($B24,LANCAMENTOS!$AG:$AN,8,),"")</f>
        <v/>
      </c>
      <c r="M24" s="282">
        <v>44378</v>
      </c>
      <c r="N24" s="280">
        <f t="shared" si="12"/>
        <v>0</v>
      </c>
      <c r="O24" s="280">
        <f t="shared" si="13"/>
        <v>0</v>
      </c>
      <c r="P24" s="280">
        <f t="shared" si="18"/>
        <v>0</v>
      </c>
      <c r="Q24" s="280">
        <f t="shared" si="15"/>
        <v>0</v>
      </c>
      <c r="R24" s="280">
        <f t="shared" si="16"/>
        <v>0</v>
      </c>
      <c r="S24" s="280">
        <f t="shared" si="19"/>
        <v>0</v>
      </c>
      <c r="T24" s="280">
        <f t="shared" si="9"/>
        <v>0</v>
      </c>
      <c r="U24" s="329">
        <f t="shared" si="10"/>
        <v>44439</v>
      </c>
      <c r="V24" s="330"/>
      <c r="W24" s="146"/>
    </row>
    <row r="25" spans="1:23" ht="24.6" customHeight="1">
      <c r="A25" s="258"/>
      <c r="B25" s="269" t="s">
        <v>858</v>
      </c>
      <c r="C25" s="269" t="str">
        <f t="shared" si="0"/>
        <v/>
      </c>
      <c r="D25" s="269" t="str">
        <f t="shared" si="6"/>
        <v/>
      </c>
      <c r="E25" s="270" t="str">
        <f>IFERROR(VLOOKUP($B25,LANCAMENTOS!$AG:$AL,2,),"")</f>
        <v/>
      </c>
      <c r="F25" s="271" t="str">
        <f>IFERROR(VLOOKUP($B25,LANCAMENTOS!$AG:$AL,3,),"")</f>
        <v/>
      </c>
      <c r="G25" s="271" t="str">
        <f>IFERROR(VLOOKUP(B25,LANCAMENTOS!$AG:$AM,7,),"")</f>
        <v/>
      </c>
      <c r="H25" s="271" t="str">
        <f>IFERROR(VLOOKUP($B25,LANCAMENTOS!$AG:$AL,4,),"")</f>
        <v/>
      </c>
      <c r="I25" s="274" t="str">
        <f>IFERROR(VLOOKUP($B25,LANCAMENTOS!$AG:$AL,5,),"")</f>
        <v/>
      </c>
      <c r="J25" s="272" t="str">
        <f>IFERROR(VLOOKUP($B25,LANCAMENTOS!$AG:$AL,6,),"")</f>
        <v/>
      </c>
      <c r="K25" s="278" t="str">
        <f t="shared" si="7"/>
        <v/>
      </c>
      <c r="L25" s="278" t="str">
        <f>IFERROR(VLOOKUP($B25,LANCAMENTOS!$AG:$AN,8,),"")</f>
        <v/>
      </c>
      <c r="M25" s="282">
        <v>44409</v>
      </c>
      <c r="N25" s="280">
        <f t="shared" si="12"/>
        <v>0</v>
      </c>
      <c r="O25" s="280">
        <f t="shared" si="13"/>
        <v>0</v>
      </c>
      <c r="P25" s="280">
        <f t="shared" si="18"/>
        <v>0</v>
      </c>
      <c r="Q25" s="280">
        <f t="shared" si="15"/>
        <v>0</v>
      </c>
      <c r="R25" s="280">
        <f t="shared" si="16"/>
        <v>0</v>
      </c>
      <c r="S25" s="280">
        <f t="shared" si="19"/>
        <v>0</v>
      </c>
      <c r="T25" s="280">
        <f t="shared" si="9"/>
        <v>0</v>
      </c>
      <c r="U25" s="329">
        <f t="shared" si="10"/>
        <v>44469</v>
      </c>
      <c r="V25" s="330"/>
      <c r="W25" s="146"/>
    </row>
    <row r="26" spans="1:23" ht="24.6" customHeight="1">
      <c r="A26" s="258"/>
      <c r="B26" s="269" t="s">
        <v>859</v>
      </c>
      <c r="C26" s="269" t="str">
        <f t="shared" si="0"/>
        <v/>
      </c>
      <c r="D26" s="269" t="str">
        <f t="shared" si="6"/>
        <v/>
      </c>
      <c r="E26" s="270" t="str">
        <f>IFERROR(VLOOKUP($B26,LANCAMENTOS!$AG:$AL,2,),"")</f>
        <v/>
      </c>
      <c r="F26" s="271" t="str">
        <f>IFERROR(VLOOKUP($B26,LANCAMENTOS!$AG:$AL,3,),"")</f>
        <v/>
      </c>
      <c r="G26" s="271" t="str">
        <f>IFERROR(VLOOKUP(B26,LANCAMENTOS!$AG:$AM,7,),"")</f>
        <v/>
      </c>
      <c r="H26" s="271" t="str">
        <f>IFERROR(VLOOKUP($B26,LANCAMENTOS!$AG:$AL,4,),"")</f>
        <v/>
      </c>
      <c r="I26" s="274" t="str">
        <f>IFERROR(VLOOKUP($B26,LANCAMENTOS!$AG:$AL,5,),"")</f>
        <v/>
      </c>
      <c r="J26" s="272" t="str">
        <f>IFERROR(VLOOKUP($B26,LANCAMENTOS!$AG:$AL,6,),"")</f>
        <v/>
      </c>
      <c r="K26" s="278" t="str">
        <f t="shared" si="7"/>
        <v/>
      </c>
      <c r="L26" s="278" t="str">
        <f>IFERROR(VLOOKUP($B26,LANCAMENTOS!$AG:$AN,8,),"")</f>
        <v/>
      </c>
      <c r="M26" s="282">
        <v>44440</v>
      </c>
      <c r="N26" s="280">
        <f t="shared" si="12"/>
        <v>0</v>
      </c>
      <c r="O26" s="280">
        <f t="shared" si="13"/>
        <v>0</v>
      </c>
      <c r="P26" s="280">
        <f t="shared" si="18"/>
        <v>0</v>
      </c>
      <c r="Q26" s="280">
        <f t="shared" si="15"/>
        <v>0</v>
      </c>
      <c r="R26" s="280">
        <f t="shared" si="16"/>
        <v>0</v>
      </c>
      <c r="S26" s="280">
        <f t="shared" si="19"/>
        <v>0</v>
      </c>
      <c r="T26" s="280">
        <f t="shared" si="9"/>
        <v>0</v>
      </c>
      <c r="U26" s="329">
        <f t="shared" si="10"/>
        <v>44500</v>
      </c>
      <c r="V26" s="330"/>
      <c r="W26" s="146"/>
    </row>
    <row r="27" spans="1:23" ht="24.6" customHeight="1">
      <c r="A27" s="292"/>
      <c r="B27" s="269" t="s">
        <v>860</v>
      </c>
      <c r="C27" s="269" t="str">
        <f t="shared" si="0"/>
        <v/>
      </c>
      <c r="D27" s="269" t="str">
        <f t="shared" si="6"/>
        <v/>
      </c>
      <c r="E27" s="270" t="str">
        <f>IFERROR(VLOOKUP($B27,LANCAMENTOS!$AG:$AL,2,),"")</f>
        <v/>
      </c>
      <c r="F27" s="271" t="str">
        <f>IFERROR(VLOOKUP($B27,LANCAMENTOS!$AG:$AL,3,),"")</f>
        <v/>
      </c>
      <c r="G27" s="271" t="str">
        <f>IFERROR(VLOOKUP(B27,LANCAMENTOS!$AG:$AM,7,),"")</f>
        <v/>
      </c>
      <c r="H27" s="271" t="str">
        <f>IFERROR(VLOOKUP($B27,LANCAMENTOS!$AG:$AL,4,),"")</f>
        <v/>
      </c>
      <c r="I27" s="274" t="str">
        <f>IFERROR(VLOOKUP($B27,LANCAMENTOS!$AG:$AL,5,),"")</f>
        <v/>
      </c>
      <c r="J27" s="272" t="str">
        <f>IFERROR(VLOOKUP($B27,LANCAMENTOS!$AG:$AL,6,),"")</f>
        <v/>
      </c>
      <c r="K27" s="278" t="str">
        <f t="shared" si="7"/>
        <v/>
      </c>
      <c r="L27" s="278" t="str">
        <f>IFERROR(VLOOKUP($B27,LANCAMENTOS!$AG:$AN,8,),"")</f>
        <v/>
      </c>
      <c r="M27" s="282">
        <v>44470</v>
      </c>
      <c r="N27" s="280">
        <f t="shared" si="12"/>
        <v>0</v>
      </c>
      <c r="O27" s="280">
        <f t="shared" si="13"/>
        <v>0</v>
      </c>
      <c r="P27" s="280">
        <f t="shared" si="18"/>
        <v>0</v>
      </c>
      <c r="Q27" s="280">
        <f t="shared" si="15"/>
        <v>0</v>
      </c>
      <c r="R27" s="280">
        <f t="shared" si="16"/>
        <v>0</v>
      </c>
      <c r="S27" s="280">
        <f t="shared" si="19"/>
        <v>0</v>
      </c>
      <c r="T27" s="280">
        <f t="shared" si="9"/>
        <v>0</v>
      </c>
      <c r="U27" s="329">
        <f t="shared" si="10"/>
        <v>44530</v>
      </c>
      <c r="V27" s="330"/>
      <c r="W27" s="146"/>
    </row>
    <row r="28" spans="1:23" ht="24.6" customHeight="1">
      <c r="B28" s="269" t="s">
        <v>861</v>
      </c>
      <c r="C28" s="269" t="str">
        <f t="shared" si="0"/>
        <v/>
      </c>
      <c r="D28" s="269" t="str">
        <f t="shared" si="6"/>
        <v/>
      </c>
      <c r="E28" s="270" t="str">
        <f>IFERROR(VLOOKUP($B28,LANCAMENTOS!$AG:$AL,2,),"")</f>
        <v/>
      </c>
      <c r="F28" s="271" t="str">
        <f>IFERROR(VLOOKUP($B28,LANCAMENTOS!$AG:$AL,3,),"")</f>
        <v/>
      </c>
      <c r="G28" s="271" t="str">
        <f>IFERROR(VLOOKUP(B28,LANCAMENTOS!$AG:$AM,7,),"")</f>
        <v/>
      </c>
      <c r="H28" s="271" t="str">
        <f>IFERROR(VLOOKUP($B28,LANCAMENTOS!$AG:$AL,4,),"")</f>
        <v/>
      </c>
      <c r="I28" s="274" t="str">
        <f>IFERROR(VLOOKUP($B28,LANCAMENTOS!$AG:$AL,5,),"")</f>
        <v/>
      </c>
      <c r="J28" s="272" t="str">
        <f>IFERROR(VLOOKUP($B28,LANCAMENTOS!$AG:$AL,6,),"")</f>
        <v/>
      </c>
      <c r="K28" s="278" t="str">
        <f t="shared" si="7"/>
        <v/>
      </c>
      <c r="L28" s="278" t="str">
        <f>IFERROR(VLOOKUP($B28,LANCAMENTOS!$AG:$AN,8,),"")</f>
        <v/>
      </c>
      <c r="M28" s="282">
        <v>44501</v>
      </c>
      <c r="N28" s="280">
        <f t="shared" si="12"/>
        <v>0</v>
      </c>
      <c r="O28" s="280">
        <f t="shared" si="13"/>
        <v>0</v>
      </c>
      <c r="P28" s="280">
        <f t="shared" si="18"/>
        <v>0</v>
      </c>
      <c r="Q28" s="280">
        <f t="shared" si="15"/>
        <v>0</v>
      </c>
      <c r="R28" s="280">
        <f t="shared" si="16"/>
        <v>0</v>
      </c>
      <c r="S28" s="280">
        <f t="shared" si="19"/>
        <v>0</v>
      </c>
      <c r="T28" s="280">
        <f t="shared" si="9"/>
        <v>0</v>
      </c>
      <c r="U28" s="329">
        <f t="shared" si="10"/>
        <v>44561</v>
      </c>
      <c r="V28" s="330"/>
      <c r="W28" s="146"/>
    </row>
    <row r="29" spans="1:23" ht="24.6" customHeight="1">
      <c r="B29" s="269" t="s">
        <v>862</v>
      </c>
      <c r="C29" s="269" t="str">
        <f t="shared" si="0"/>
        <v/>
      </c>
      <c r="D29" s="269" t="str">
        <f t="shared" si="6"/>
        <v/>
      </c>
      <c r="E29" s="270" t="str">
        <f>IFERROR(VLOOKUP($B29,LANCAMENTOS!$AG:$AL,2,),"")</f>
        <v/>
      </c>
      <c r="F29" s="271" t="str">
        <f>IFERROR(VLOOKUP($B29,LANCAMENTOS!$AG:$AL,3,),"")</f>
        <v/>
      </c>
      <c r="G29" s="271" t="str">
        <f>IFERROR(VLOOKUP(B29,LANCAMENTOS!$AG:$AM,7,),"")</f>
        <v/>
      </c>
      <c r="H29" s="271" t="str">
        <f>IFERROR(VLOOKUP($B29,LANCAMENTOS!$AG:$AL,4,),"")</f>
        <v/>
      </c>
      <c r="I29" s="274" t="str">
        <f>IFERROR(VLOOKUP($B29,LANCAMENTOS!$AG:$AL,5,),"")</f>
        <v/>
      </c>
      <c r="J29" s="272" t="str">
        <f>IFERROR(VLOOKUP($B29,LANCAMENTOS!$AG:$AL,6,),"")</f>
        <v/>
      </c>
      <c r="K29" s="278" t="str">
        <f t="shared" si="7"/>
        <v/>
      </c>
      <c r="L29" s="278" t="str">
        <f>IFERROR(VLOOKUP($B29,LANCAMENTOS!$AG:$AN,8,),"")</f>
        <v/>
      </c>
      <c r="M29" s="282">
        <v>44531</v>
      </c>
      <c r="N29" s="280">
        <f t="shared" si="12"/>
        <v>0</v>
      </c>
      <c r="O29" s="280">
        <f t="shared" si="13"/>
        <v>0</v>
      </c>
      <c r="P29" s="280">
        <f t="shared" si="18"/>
        <v>0</v>
      </c>
      <c r="Q29" s="280">
        <f t="shared" si="15"/>
        <v>0</v>
      </c>
      <c r="R29" s="280">
        <f t="shared" si="16"/>
        <v>0</v>
      </c>
      <c r="S29" s="280">
        <f t="shared" si="19"/>
        <v>0</v>
      </c>
      <c r="T29" s="280">
        <f t="shared" si="9"/>
        <v>0</v>
      </c>
      <c r="U29" s="329">
        <f t="shared" si="10"/>
        <v>44592</v>
      </c>
      <c r="V29" s="330"/>
      <c r="W29" s="146"/>
    </row>
    <row r="30" spans="1:23" ht="24.6" customHeight="1">
      <c r="B30" s="269" t="s">
        <v>863</v>
      </c>
      <c r="C30" s="269" t="str">
        <f t="shared" si="0"/>
        <v/>
      </c>
      <c r="D30" s="269" t="str">
        <f t="shared" si="6"/>
        <v/>
      </c>
      <c r="E30" s="270" t="str">
        <f>IFERROR(VLOOKUP($B30,LANCAMENTOS!$AG:$AL,2,),"")</f>
        <v/>
      </c>
      <c r="F30" s="271" t="str">
        <f>IFERROR(VLOOKUP($B30,LANCAMENTOS!$AG:$AL,3,),"")</f>
        <v/>
      </c>
      <c r="G30" s="271" t="str">
        <f>IFERROR(VLOOKUP(B30,LANCAMENTOS!$AG:$AM,7,),"")</f>
        <v/>
      </c>
      <c r="H30" s="271" t="str">
        <f>IFERROR(VLOOKUP($B30,LANCAMENTOS!$AG:$AL,4,),"")</f>
        <v/>
      </c>
      <c r="I30" s="274" t="str">
        <f>IFERROR(VLOOKUP($B30,LANCAMENTOS!$AG:$AL,5,),"")</f>
        <v/>
      </c>
      <c r="J30" s="272" t="str">
        <f>IFERROR(VLOOKUP($B30,LANCAMENTOS!$AG:$AL,6,),"")</f>
        <v/>
      </c>
      <c r="K30" s="278" t="str">
        <f t="shared" si="7"/>
        <v/>
      </c>
      <c r="L30" s="278" t="str">
        <f>IFERROR(VLOOKUP($B30,LANCAMENTOS!$AG:$AN,8,),"")</f>
        <v/>
      </c>
      <c r="M30" s="282">
        <v>44562</v>
      </c>
      <c r="N30" s="280">
        <f t="shared" si="12"/>
        <v>0</v>
      </c>
      <c r="O30" s="280">
        <f t="shared" si="13"/>
        <v>0</v>
      </c>
      <c r="P30" s="280">
        <f t="shared" si="18"/>
        <v>0</v>
      </c>
      <c r="Q30" s="280">
        <f t="shared" si="15"/>
        <v>0</v>
      </c>
      <c r="R30" s="280">
        <f t="shared" si="16"/>
        <v>0</v>
      </c>
      <c r="S30" s="280">
        <f t="shared" si="19"/>
        <v>0</v>
      </c>
      <c r="T30" s="280">
        <f t="shared" si="9"/>
        <v>0</v>
      </c>
      <c r="U30" s="329">
        <f t="shared" si="10"/>
        <v>44620</v>
      </c>
      <c r="V30" s="330"/>
      <c r="W30" s="146"/>
    </row>
    <row r="31" spans="1:23" ht="24.6" customHeight="1">
      <c r="B31" s="269" t="s">
        <v>872</v>
      </c>
      <c r="C31" s="269" t="str">
        <f t="shared" si="0"/>
        <v/>
      </c>
      <c r="D31" s="269" t="str">
        <f t="shared" si="6"/>
        <v/>
      </c>
      <c r="E31" s="270" t="str">
        <f>IFERROR(VLOOKUP($B31,LANCAMENTOS!$AG:$AL,2,),"")</f>
        <v/>
      </c>
      <c r="F31" s="271" t="str">
        <f>IFERROR(VLOOKUP($B31,LANCAMENTOS!$AG:$AL,3,),"")</f>
        <v/>
      </c>
      <c r="G31" s="271" t="str">
        <f>IFERROR(VLOOKUP(B31,LANCAMENTOS!$AG:$AM,7,),"")</f>
        <v/>
      </c>
      <c r="H31" s="271" t="str">
        <f>IFERROR(VLOOKUP($B31,LANCAMENTOS!$AG:$AL,4,),"")</f>
        <v/>
      </c>
      <c r="I31" s="274" t="str">
        <f>IFERROR(VLOOKUP($B31,LANCAMENTOS!$AG:$AL,5,),"")</f>
        <v/>
      </c>
      <c r="J31" s="272" t="str">
        <f>IFERROR(VLOOKUP($B31,LANCAMENTOS!$AG:$AL,6,),"")</f>
        <v/>
      </c>
      <c r="K31" s="278" t="str">
        <f t="shared" si="7"/>
        <v/>
      </c>
      <c r="L31" s="278" t="str">
        <f>IFERROR(VLOOKUP($B31,LANCAMENTOS!$AG:$AN,8,),"")</f>
        <v/>
      </c>
      <c r="M31" s="282">
        <v>44593</v>
      </c>
      <c r="N31" s="280">
        <f t="shared" si="12"/>
        <v>0</v>
      </c>
      <c r="O31" s="280">
        <f t="shared" si="13"/>
        <v>0</v>
      </c>
      <c r="P31" s="280">
        <f t="shared" si="18"/>
        <v>0</v>
      </c>
      <c r="Q31" s="280">
        <f t="shared" si="15"/>
        <v>0</v>
      </c>
      <c r="R31" s="280">
        <f t="shared" si="16"/>
        <v>0</v>
      </c>
      <c r="S31" s="280">
        <f t="shared" si="19"/>
        <v>0</v>
      </c>
      <c r="T31" s="280">
        <f t="shared" si="9"/>
        <v>0</v>
      </c>
      <c r="U31" s="329">
        <f t="shared" si="10"/>
        <v>44651</v>
      </c>
      <c r="V31" s="330"/>
      <c r="W31" s="146"/>
    </row>
    <row r="32" spans="1:23" ht="24.6" customHeight="1">
      <c r="B32" s="269" t="s">
        <v>873</v>
      </c>
      <c r="C32" s="269" t="str">
        <f t="shared" si="0"/>
        <v/>
      </c>
      <c r="D32" s="269" t="str">
        <f t="shared" si="6"/>
        <v/>
      </c>
      <c r="E32" s="270" t="str">
        <f>IFERROR(VLOOKUP($B32,LANCAMENTOS!$AG:$AL,2,),"")</f>
        <v/>
      </c>
      <c r="F32" s="271" t="str">
        <f>IFERROR(VLOOKUP($B32,LANCAMENTOS!$AG:$AL,3,),"")</f>
        <v/>
      </c>
      <c r="G32" s="271" t="str">
        <f>IFERROR(VLOOKUP(B32,LANCAMENTOS!$AG:$AM,7,),"")</f>
        <v/>
      </c>
      <c r="H32" s="271" t="str">
        <f>IFERROR(VLOOKUP($B32,LANCAMENTOS!$AG:$AL,4,),"")</f>
        <v/>
      </c>
      <c r="I32" s="274" t="str">
        <f>IFERROR(VLOOKUP($B32,LANCAMENTOS!$AG:$AL,5,),"")</f>
        <v/>
      </c>
      <c r="J32" s="272" t="str">
        <f>IFERROR(VLOOKUP($B32,LANCAMENTOS!$AG:$AL,6,),"")</f>
        <v/>
      </c>
      <c r="K32" s="278" t="str">
        <f t="shared" si="7"/>
        <v/>
      </c>
      <c r="L32" s="278" t="str">
        <f>IFERROR(VLOOKUP($B32,LANCAMENTOS!$AG:$AN,8,),"")</f>
        <v/>
      </c>
      <c r="M32" s="276"/>
      <c r="N32" s="275"/>
      <c r="O32" s="275"/>
      <c r="P32" s="275"/>
      <c r="Q32" s="275"/>
      <c r="R32" s="275"/>
      <c r="S32" s="275"/>
      <c r="T32" s="273"/>
      <c r="U32" s="146"/>
      <c r="V32" s="146"/>
      <c r="W32" s="146"/>
    </row>
    <row r="33" spans="2:23" ht="24.6" customHeight="1">
      <c r="B33" s="269" t="s">
        <v>874</v>
      </c>
      <c r="C33" s="269" t="str">
        <f t="shared" si="0"/>
        <v/>
      </c>
      <c r="D33" s="269" t="str">
        <f t="shared" si="6"/>
        <v/>
      </c>
      <c r="E33" s="270" t="str">
        <f>IFERROR(VLOOKUP($B33,LANCAMENTOS!$AG:$AL,2,),"")</f>
        <v/>
      </c>
      <c r="F33" s="271" t="str">
        <f>IFERROR(VLOOKUP($B33,LANCAMENTOS!$AG:$AL,3,),"")</f>
        <v/>
      </c>
      <c r="G33" s="271" t="str">
        <f>IFERROR(VLOOKUP(B33,LANCAMENTOS!$AG:$AM,7,),"")</f>
        <v/>
      </c>
      <c r="H33" s="271" t="str">
        <f>IFERROR(VLOOKUP($B33,LANCAMENTOS!$AG:$AL,4,),"")</f>
        <v/>
      </c>
      <c r="I33" s="274" t="str">
        <f>IFERROR(VLOOKUP($B33,LANCAMENTOS!$AG:$AL,5,),"")</f>
        <v/>
      </c>
      <c r="J33" s="272" t="str">
        <f>IFERROR(VLOOKUP($B33,LANCAMENTOS!$AG:$AL,6,),"")</f>
        <v/>
      </c>
      <c r="K33" s="278" t="str">
        <f t="shared" si="7"/>
        <v/>
      </c>
      <c r="L33" s="278" t="str">
        <f>IFERROR(VLOOKUP($B33,LANCAMENTOS!$AG:$AN,8,),"")</f>
        <v/>
      </c>
      <c r="M33" s="276"/>
      <c r="N33" s="275"/>
      <c r="O33" s="275"/>
      <c r="P33" s="275"/>
      <c r="Q33" s="275"/>
      <c r="R33" s="275"/>
      <c r="S33" s="275"/>
      <c r="T33" s="273"/>
      <c r="U33" s="146"/>
      <c r="V33" s="146"/>
      <c r="W33" s="146"/>
    </row>
    <row r="34" spans="2:23" ht="24.6" customHeight="1">
      <c r="B34" s="269" t="s">
        <v>875</v>
      </c>
      <c r="C34" s="269" t="str">
        <f t="shared" si="0"/>
        <v/>
      </c>
      <c r="D34" s="269" t="str">
        <f t="shared" si="6"/>
        <v/>
      </c>
      <c r="E34" s="270" t="str">
        <f>IFERROR(VLOOKUP($B34,LANCAMENTOS!$AG:$AL,2,),"")</f>
        <v/>
      </c>
      <c r="F34" s="271" t="str">
        <f>IFERROR(VLOOKUP($B34,LANCAMENTOS!$AG:$AL,3,),"")</f>
        <v/>
      </c>
      <c r="G34" s="271" t="str">
        <f>IFERROR(VLOOKUP(B34,LANCAMENTOS!$AG:$AM,7,),"")</f>
        <v/>
      </c>
      <c r="H34" s="271" t="str">
        <f>IFERROR(VLOOKUP($B34,LANCAMENTOS!$AG:$AL,4,),"")</f>
        <v/>
      </c>
      <c r="I34" s="274" t="str">
        <f>IFERROR(VLOOKUP($B34,LANCAMENTOS!$AG:$AL,5,),"")</f>
        <v/>
      </c>
      <c r="J34" s="272" t="str">
        <f>IFERROR(VLOOKUP($B34,LANCAMENTOS!$AG:$AL,6,),"")</f>
        <v/>
      </c>
      <c r="K34" s="278" t="str">
        <f t="shared" si="7"/>
        <v/>
      </c>
      <c r="L34" s="278" t="str">
        <f>IFERROR(VLOOKUP($B34,LANCAMENTOS!$AG:$AN,8,),"")</f>
        <v/>
      </c>
      <c r="M34" s="276"/>
      <c r="N34" s="275"/>
      <c r="O34" s="275"/>
      <c r="P34" s="275"/>
      <c r="Q34" s="275"/>
      <c r="R34" s="275"/>
      <c r="S34" s="275"/>
      <c r="T34" s="273"/>
      <c r="U34" s="146"/>
      <c r="V34" s="146"/>
      <c r="W34" s="146"/>
    </row>
    <row r="35" spans="2:23" ht="24.6" customHeight="1">
      <c r="B35" s="269" t="s">
        <v>876</v>
      </c>
      <c r="C35" s="269" t="str">
        <f t="shared" si="0"/>
        <v/>
      </c>
      <c r="D35" s="269" t="str">
        <f t="shared" si="6"/>
        <v/>
      </c>
      <c r="E35" s="270" t="str">
        <f>IFERROR(VLOOKUP($B35,LANCAMENTOS!$AG:$AL,2,),"")</f>
        <v/>
      </c>
      <c r="F35" s="271" t="str">
        <f>IFERROR(VLOOKUP($B35,LANCAMENTOS!$AG:$AL,3,),"")</f>
        <v/>
      </c>
      <c r="G35" s="271" t="str">
        <f>IFERROR(VLOOKUP(B35,LANCAMENTOS!$AG:$AM,7,),"")</f>
        <v/>
      </c>
      <c r="H35" s="271" t="str">
        <f>IFERROR(VLOOKUP($B35,LANCAMENTOS!$AG:$AL,4,),"")</f>
        <v/>
      </c>
      <c r="I35" s="274" t="str">
        <f>IFERROR(VLOOKUP($B35,LANCAMENTOS!$AG:$AL,5,),"")</f>
        <v/>
      </c>
      <c r="J35" s="272" t="str">
        <f>IFERROR(VLOOKUP($B35,LANCAMENTOS!$AG:$AL,6,),"")</f>
        <v/>
      </c>
      <c r="K35" s="278" t="str">
        <f t="shared" si="7"/>
        <v/>
      </c>
      <c r="L35" s="278" t="str">
        <f>IFERROR(VLOOKUP($B35,LANCAMENTOS!$AG:$AN,8,),"")</f>
        <v/>
      </c>
      <c r="M35" s="276"/>
      <c r="N35" s="275"/>
      <c r="O35" s="275"/>
      <c r="P35" s="275"/>
      <c r="Q35" s="275"/>
      <c r="R35" s="275"/>
      <c r="S35" s="275"/>
      <c r="T35" s="273"/>
      <c r="U35" s="146"/>
      <c r="V35" s="146"/>
      <c r="W35" s="146"/>
    </row>
    <row r="36" spans="2:23" ht="24.6" customHeight="1">
      <c r="B36" s="269" t="s">
        <v>877</v>
      </c>
      <c r="C36" s="269" t="str">
        <f t="shared" si="0"/>
        <v/>
      </c>
      <c r="D36" s="269" t="str">
        <f t="shared" si="6"/>
        <v/>
      </c>
      <c r="E36" s="270" t="str">
        <f>IFERROR(VLOOKUP($B36,LANCAMENTOS!$AG:$AL,2,),"")</f>
        <v/>
      </c>
      <c r="F36" s="271" t="str">
        <f>IFERROR(VLOOKUP($B36,LANCAMENTOS!$AG:$AL,3,),"")</f>
        <v/>
      </c>
      <c r="G36" s="271" t="str">
        <f>IFERROR(VLOOKUP(B36,LANCAMENTOS!$AG:$AM,7,),"")</f>
        <v/>
      </c>
      <c r="H36" s="271" t="str">
        <f>IFERROR(VLOOKUP($B36,LANCAMENTOS!$AG:$AL,4,),"")</f>
        <v/>
      </c>
      <c r="I36" s="274" t="str">
        <f>IFERROR(VLOOKUP($B36,LANCAMENTOS!$AG:$AL,5,),"")</f>
        <v/>
      </c>
      <c r="J36" s="272" t="str">
        <f>IFERROR(VLOOKUP($B36,LANCAMENTOS!$AG:$AL,6,),"")</f>
        <v/>
      </c>
      <c r="K36" s="278" t="str">
        <f t="shared" si="7"/>
        <v/>
      </c>
      <c r="L36" s="278" t="str">
        <f>IFERROR(VLOOKUP($B36,LANCAMENTOS!$AG:$AN,8,),"")</f>
        <v/>
      </c>
      <c r="M36" s="276"/>
      <c r="N36" s="275"/>
      <c r="O36" s="275"/>
      <c r="P36" s="275"/>
      <c r="Q36" s="275"/>
      <c r="R36" s="275"/>
      <c r="S36" s="275"/>
      <c r="T36" s="273"/>
      <c r="U36" s="146"/>
      <c r="V36" s="146"/>
      <c r="W36" s="146"/>
    </row>
    <row r="37" spans="2:23" ht="24.6" customHeight="1">
      <c r="B37" s="269" t="s">
        <v>878</v>
      </c>
      <c r="C37" s="269" t="str">
        <f t="shared" ref="C37:C69" si="20">IF(E37="","",MONTH(E37))</f>
        <v/>
      </c>
      <c r="D37" s="269" t="str">
        <f t="shared" si="6"/>
        <v/>
      </c>
      <c r="E37" s="270" t="str">
        <f>IFERROR(VLOOKUP($B37,LANCAMENTOS!$AG:$AL,2,),"")</f>
        <v/>
      </c>
      <c r="F37" s="271" t="str">
        <f>IFERROR(VLOOKUP($B37,LANCAMENTOS!$AG:$AL,3,),"")</f>
        <v/>
      </c>
      <c r="G37" s="271" t="str">
        <f>IFERROR(VLOOKUP(B37,LANCAMENTOS!$AG:$AM,7,),"")</f>
        <v/>
      </c>
      <c r="H37" s="271" t="str">
        <f>IFERROR(VLOOKUP($B37,LANCAMENTOS!$AG:$AL,4,),"")</f>
        <v/>
      </c>
      <c r="I37" s="274" t="str">
        <f>IFERROR(VLOOKUP($B37,LANCAMENTOS!$AG:$AL,5,),"")</f>
        <v/>
      </c>
      <c r="J37" s="272" t="str">
        <f>IFERROR(VLOOKUP($B37,LANCAMENTOS!$AG:$AL,6,),"")</f>
        <v/>
      </c>
      <c r="K37" s="278" t="str">
        <f t="shared" si="7"/>
        <v/>
      </c>
      <c r="L37" s="278" t="str">
        <f>IFERROR(VLOOKUP($B37,LANCAMENTOS!$AG:$AN,8,),"")</f>
        <v/>
      </c>
      <c r="M37" s="276"/>
      <c r="N37" s="275"/>
      <c r="O37" s="275"/>
      <c r="P37" s="275"/>
      <c r="Q37" s="275"/>
      <c r="R37" s="275"/>
      <c r="S37" s="275"/>
      <c r="T37" s="273"/>
      <c r="U37" s="146"/>
      <c r="V37" s="146"/>
      <c r="W37" s="146"/>
    </row>
    <row r="38" spans="2:23" ht="24.6" customHeight="1">
      <c r="B38" s="269" t="s">
        <v>879</v>
      </c>
      <c r="C38" s="269" t="str">
        <f t="shared" si="20"/>
        <v/>
      </c>
      <c r="D38" s="269" t="str">
        <f t="shared" si="6"/>
        <v/>
      </c>
      <c r="E38" s="270" t="str">
        <f>IFERROR(VLOOKUP($B38,LANCAMENTOS!$AG:$AL,2,),"")</f>
        <v/>
      </c>
      <c r="F38" s="271" t="str">
        <f>IFERROR(VLOOKUP($B38,LANCAMENTOS!$AG:$AL,3,),"")</f>
        <v/>
      </c>
      <c r="G38" s="271" t="str">
        <f>IFERROR(VLOOKUP(B38,LANCAMENTOS!$AG:$AM,7,),"")</f>
        <v/>
      </c>
      <c r="H38" s="271" t="str">
        <f>IFERROR(VLOOKUP($B38,LANCAMENTOS!$AG:$AL,4,),"")</f>
        <v/>
      </c>
      <c r="I38" s="274" t="str">
        <f>IFERROR(VLOOKUP($B38,LANCAMENTOS!$AG:$AL,5,),"")</f>
        <v/>
      </c>
      <c r="J38" s="272" t="str">
        <f>IFERROR(VLOOKUP($B38,LANCAMENTOS!$AG:$AL,6,),"")</f>
        <v/>
      </c>
      <c r="K38" s="278" t="str">
        <f t="shared" si="7"/>
        <v/>
      </c>
      <c r="L38" s="278" t="str">
        <f>IFERROR(VLOOKUP($B38,LANCAMENTOS!$AG:$AN,8,),"")</f>
        <v/>
      </c>
      <c r="M38" s="276"/>
      <c r="N38" s="275"/>
      <c r="O38" s="275"/>
      <c r="P38" s="275"/>
      <c r="Q38" s="275"/>
      <c r="R38" s="275"/>
      <c r="S38" s="275"/>
      <c r="T38" s="273"/>
      <c r="U38" s="146"/>
      <c r="V38" s="146"/>
      <c r="W38" s="146"/>
    </row>
    <row r="39" spans="2:23" ht="24.6" customHeight="1">
      <c r="B39" s="269" t="s">
        <v>880</v>
      </c>
      <c r="C39" s="269" t="str">
        <f t="shared" si="20"/>
        <v/>
      </c>
      <c r="D39" s="269" t="str">
        <f t="shared" si="6"/>
        <v/>
      </c>
      <c r="E39" s="270" t="str">
        <f>IFERROR(VLOOKUP($B39,LANCAMENTOS!$AG:$AL,2,),"")</f>
        <v/>
      </c>
      <c r="F39" s="271" t="str">
        <f>IFERROR(VLOOKUP($B39,LANCAMENTOS!$AG:$AL,3,),"")</f>
        <v/>
      </c>
      <c r="G39" s="271" t="str">
        <f>IFERROR(VLOOKUP(B39,LANCAMENTOS!$AG:$AM,7,),"")</f>
        <v/>
      </c>
      <c r="H39" s="271" t="str">
        <f>IFERROR(VLOOKUP($B39,LANCAMENTOS!$AG:$AL,4,),"")</f>
        <v/>
      </c>
      <c r="I39" s="274" t="str">
        <f>IFERROR(VLOOKUP($B39,LANCAMENTOS!$AG:$AL,5,),"")</f>
        <v/>
      </c>
      <c r="J39" s="272" t="str">
        <f>IFERROR(VLOOKUP($B39,LANCAMENTOS!$AG:$AL,6,),"")</f>
        <v/>
      </c>
      <c r="K39" s="278" t="str">
        <f t="shared" si="7"/>
        <v/>
      </c>
      <c r="L39" s="278" t="str">
        <f>IFERROR(VLOOKUP($B39,LANCAMENTOS!$AG:$AN,8,),"")</f>
        <v/>
      </c>
      <c r="M39" s="276"/>
      <c r="N39" s="275"/>
      <c r="O39" s="275"/>
      <c r="P39" s="275"/>
      <c r="Q39" s="275"/>
      <c r="R39" s="275"/>
      <c r="S39" s="275"/>
      <c r="T39" s="273"/>
      <c r="U39" s="146"/>
      <c r="V39" s="146"/>
      <c r="W39" s="146"/>
    </row>
    <row r="40" spans="2:23" ht="24.6" customHeight="1">
      <c r="B40" s="269" t="s">
        <v>881</v>
      </c>
      <c r="C40" s="269" t="str">
        <f t="shared" si="20"/>
        <v/>
      </c>
      <c r="D40" s="269" t="str">
        <f t="shared" si="6"/>
        <v/>
      </c>
      <c r="E40" s="270" t="str">
        <f>IFERROR(VLOOKUP($B40,LANCAMENTOS!$AG:$AL,2,),"")</f>
        <v/>
      </c>
      <c r="F40" s="271" t="str">
        <f>IFERROR(VLOOKUP($B40,LANCAMENTOS!$AG:$AL,3,),"")</f>
        <v/>
      </c>
      <c r="G40" s="271" t="str">
        <f>IFERROR(VLOOKUP(B40,LANCAMENTOS!$AG:$AM,7,),"")</f>
        <v/>
      </c>
      <c r="H40" s="271" t="str">
        <f>IFERROR(VLOOKUP($B40,LANCAMENTOS!$AG:$AL,4,),"")</f>
        <v/>
      </c>
      <c r="I40" s="274" t="str">
        <f>IFERROR(VLOOKUP($B40,LANCAMENTOS!$AG:$AL,5,),"")</f>
        <v/>
      </c>
      <c r="J40" s="272" t="str">
        <f>IFERROR(VLOOKUP($B40,LANCAMENTOS!$AG:$AL,6,),"")</f>
        <v/>
      </c>
      <c r="K40" s="278" t="str">
        <f t="shared" si="7"/>
        <v/>
      </c>
      <c r="L40" s="278" t="str">
        <f>IFERROR(VLOOKUP($B40,LANCAMENTOS!$AG:$AN,8,),"")</f>
        <v/>
      </c>
      <c r="M40" s="276"/>
      <c r="N40" s="275"/>
      <c r="O40" s="275"/>
      <c r="P40" s="275"/>
      <c r="Q40" s="275"/>
      <c r="R40" s="275"/>
      <c r="S40" s="275"/>
      <c r="T40" s="273"/>
      <c r="U40" s="146"/>
      <c r="V40" s="146"/>
      <c r="W40" s="146"/>
    </row>
    <row r="41" spans="2:23" ht="24.6" customHeight="1">
      <c r="B41" s="269" t="s">
        <v>882</v>
      </c>
      <c r="C41" s="269" t="str">
        <f t="shared" si="20"/>
        <v/>
      </c>
      <c r="D41" s="269" t="str">
        <f t="shared" si="6"/>
        <v/>
      </c>
      <c r="E41" s="270" t="str">
        <f>IFERROR(VLOOKUP($B41,LANCAMENTOS!$AG:$AL,2,),"")</f>
        <v/>
      </c>
      <c r="F41" s="271" t="str">
        <f>IFERROR(VLOOKUP($B41,LANCAMENTOS!$AG:$AL,3,),"")</f>
        <v/>
      </c>
      <c r="G41" s="271" t="str">
        <f>IFERROR(VLOOKUP(B41,LANCAMENTOS!$AG:$AM,7,),"")</f>
        <v/>
      </c>
      <c r="H41" s="271" t="str">
        <f>IFERROR(VLOOKUP($B41,LANCAMENTOS!$AG:$AL,4,),"")</f>
        <v/>
      </c>
      <c r="I41" s="274" t="str">
        <f>IFERROR(VLOOKUP($B41,LANCAMENTOS!$AG:$AL,5,),"")</f>
        <v/>
      </c>
      <c r="J41" s="272" t="str">
        <f>IFERROR(VLOOKUP($B41,LANCAMENTOS!$AG:$AL,6,),"")</f>
        <v/>
      </c>
      <c r="K41" s="278" t="str">
        <f t="shared" si="7"/>
        <v/>
      </c>
      <c r="L41" s="278" t="str">
        <f>IFERROR(VLOOKUP($B41,LANCAMENTOS!$AG:$AN,8,),"")</f>
        <v/>
      </c>
      <c r="M41" s="276"/>
      <c r="N41" s="275"/>
      <c r="O41" s="275"/>
      <c r="P41" s="275"/>
      <c r="Q41" s="275"/>
      <c r="R41" s="275"/>
      <c r="S41" s="275"/>
      <c r="T41" s="273"/>
      <c r="U41" s="146"/>
      <c r="V41" s="146"/>
      <c r="W41" s="146"/>
    </row>
    <row r="42" spans="2:23" ht="24.6" customHeight="1">
      <c r="B42" s="269" t="s">
        <v>883</v>
      </c>
      <c r="C42" s="269" t="str">
        <f t="shared" si="20"/>
        <v/>
      </c>
      <c r="D42" s="269" t="str">
        <f t="shared" si="6"/>
        <v/>
      </c>
      <c r="E42" s="270" t="str">
        <f>IFERROR(VLOOKUP($B42,LANCAMENTOS!$AG:$AL,2,),"")</f>
        <v/>
      </c>
      <c r="F42" s="271" t="str">
        <f>IFERROR(VLOOKUP($B42,LANCAMENTOS!$AG:$AL,3,),"")</f>
        <v/>
      </c>
      <c r="G42" s="271" t="str">
        <f>IFERROR(VLOOKUP(B42,LANCAMENTOS!$AG:$AM,7,),"")</f>
        <v/>
      </c>
      <c r="H42" s="271" t="str">
        <f>IFERROR(VLOOKUP($B42,LANCAMENTOS!$AG:$AL,4,),"")</f>
        <v/>
      </c>
      <c r="I42" s="274" t="str">
        <f>IFERROR(VLOOKUP($B42,LANCAMENTOS!$AG:$AL,5,),"")</f>
        <v/>
      </c>
      <c r="J42" s="272" t="str">
        <f>IFERROR(VLOOKUP($B42,LANCAMENTOS!$AG:$AL,6,),"")</f>
        <v/>
      </c>
      <c r="K42" s="278" t="str">
        <f t="shared" si="7"/>
        <v/>
      </c>
      <c r="L42" s="278" t="str">
        <f>IFERROR(VLOOKUP($B42,LANCAMENTOS!$AG:$AN,8,),"")</f>
        <v/>
      </c>
      <c r="M42" s="276"/>
      <c r="N42" s="275"/>
      <c r="O42" s="275"/>
      <c r="P42" s="275"/>
      <c r="Q42" s="275"/>
      <c r="R42" s="275"/>
      <c r="S42" s="275"/>
      <c r="T42" s="273"/>
      <c r="U42" s="146"/>
      <c r="V42" s="146"/>
      <c r="W42" s="146"/>
    </row>
    <row r="43" spans="2:23" ht="24.6" customHeight="1">
      <c r="B43" s="269" t="s">
        <v>884</v>
      </c>
      <c r="C43" s="269" t="str">
        <f t="shared" si="20"/>
        <v/>
      </c>
      <c r="D43" s="269" t="str">
        <f t="shared" si="6"/>
        <v/>
      </c>
      <c r="E43" s="270" t="str">
        <f>IFERROR(VLOOKUP($B43,LANCAMENTOS!$AG:$AL,2,),"")</f>
        <v/>
      </c>
      <c r="F43" s="271" t="str">
        <f>IFERROR(VLOOKUP($B43,LANCAMENTOS!$AG:$AL,3,),"")</f>
        <v/>
      </c>
      <c r="G43" s="271" t="str">
        <f>IFERROR(VLOOKUP(B43,LANCAMENTOS!$AG:$AM,7,),"")</f>
        <v/>
      </c>
      <c r="H43" s="271" t="str">
        <f>IFERROR(VLOOKUP($B43,LANCAMENTOS!$AG:$AL,4,),"")</f>
        <v/>
      </c>
      <c r="I43" s="274" t="str">
        <f>IFERROR(VLOOKUP($B43,LANCAMENTOS!$AG:$AL,5,),"")</f>
        <v/>
      </c>
      <c r="J43" s="272" t="str">
        <f>IFERROR(VLOOKUP($B43,LANCAMENTOS!$AG:$AL,6,),"")</f>
        <v/>
      </c>
      <c r="K43" s="278" t="str">
        <f t="shared" si="7"/>
        <v/>
      </c>
      <c r="L43" s="278" t="str">
        <f>IFERROR(VLOOKUP($B43,LANCAMENTOS!$AG:$AN,8,),"")</f>
        <v/>
      </c>
      <c r="M43" s="276"/>
      <c r="N43" s="275"/>
      <c r="O43" s="275"/>
      <c r="P43" s="275"/>
      <c r="Q43" s="275"/>
      <c r="R43" s="275"/>
      <c r="S43" s="275"/>
      <c r="T43" s="273"/>
      <c r="U43" s="146"/>
      <c r="V43" s="146"/>
      <c r="W43" s="146"/>
    </row>
    <row r="44" spans="2:23" ht="24.6" customHeight="1">
      <c r="B44" s="269" t="s">
        <v>885</v>
      </c>
      <c r="C44" s="269" t="str">
        <f t="shared" si="20"/>
        <v/>
      </c>
      <c r="D44" s="269" t="str">
        <f t="shared" si="6"/>
        <v/>
      </c>
      <c r="E44" s="270" t="str">
        <f>IFERROR(VLOOKUP($B44,LANCAMENTOS!$AG:$AL,2,),"")</f>
        <v/>
      </c>
      <c r="F44" s="271" t="str">
        <f>IFERROR(VLOOKUP($B44,LANCAMENTOS!$AG:$AL,3,),"")</f>
        <v/>
      </c>
      <c r="G44" s="271" t="str">
        <f>IFERROR(VLOOKUP(B44,LANCAMENTOS!$AG:$AM,7,),"")</f>
        <v/>
      </c>
      <c r="H44" s="271" t="str">
        <f>IFERROR(VLOOKUP($B44,LANCAMENTOS!$AG:$AL,4,),"")</f>
        <v/>
      </c>
      <c r="I44" s="274" t="str">
        <f>IFERROR(VLOOKUP($B44,LANCAMENTOS!$AG:$AL,5,),"")</f>
        <v/>
      </c>
      <c r="J44" s="272" t="str">
        <f>IFERROR(VLOOKUP($B44,LANCAMENTOS!$AG:$AL,6,),"")</f>
        <v/>
      </c>
      <c r="K44" s="278" t="str">
        <f t="shared" si="7"/>
        <v/>
      </c>
      <c r="L44" s="278" t="str">
        <f>IFERROR(VLOOKUP($B44,LANCAMENTOS!$AG:$AN,8,),"")</f>
        <v/>
      </c>
      <c r="M44" s="276"/>
      <c r="N44" s="275"/>
      <c r="O44" s="275"/>
      <c r="P44" s="275"/>
      <c r="Q44" s="275"/>
      <c r="R44" s="275"/>
      <c r="S44" s="275"/>
      <c r="T44" s="273"/>
      <c r="U44" s="146"/>
      <c r="V44" s="146"/>
      <c r="W44" s="146"/>
    </row>
    <row r="45" spans="2:23" ht="24.6" customHeight="1">
      <c r="B45" s="269" t="s">
        <v>886</v>
      </c>
      <c r="C45" s="269" t="str">
        <f t="shared" si="20"/>
        <v/>
      </c>
      <c r="D45" s="269" t="str">
        <f t="shared" si="6"/>
        <v/>
      </c>
      <c r="E45" s="270" t="str">
        <f>IFERROR(VLOOKUP($B45,LANCAMENTOS!$AG:$AL,2,),"")</f>
        <v/>
      </c>
      <c r="F45" s="271" t="str">
        <f>IFERROR(VLOOKUP($B45,LANCAMENTOS!$AG:$AL,3,),"")</f>
        <v/>
      </c>
      <c r="G45" s="271" t="str">
        <f>IFERROR(VLOOKUP(B45,LANCAMENTOS!$AG:$AM,7,),"")</f>
        <v/>
      </c>
      <c r="H45" s="271" t="str">
        <f>IFERROR(VLOOKUP($B45,LANCAMENTOS!$AG:$AL,4,),"")</f>
        <v/>
      </c>
      <c r="I45" s="274" t="str">
        <f>IFERROR(VLOOKUP($B45,LANCAMENTOS!$AG:$AL,5,),"")</f>
        <v/>
      </c>
      <c r="J45" s="272" t="str">
        <f>IFERROR(VLOOKUP($B45,LANCAMENTOS!$AG:$AL,6,),"")</f>
        <v/>
      </c>
      <c r="K45" s="278" t="str">
        <f t="shared" si="7"/>
        <v/>
      </c>
      <c r="L45" s="278" t="str">
        <f>IFERROR(VLOOKUP($B45,LANCAMENTOS!$AG:$AN,8,),"")</f>
        <v/>
      </c>
      <c r="M45" s="276"/>
      <c r="N45" s="275"/>
      <c r="O45" s="275"/>
      <c r="P45" s="275"/>
      <c r="Q45" s="275"/>
      <c r="R45" s="275"/>
      <c r="S45" s="275"/>
      <c r="T45" s="273"/>
      <c r="U45" s="146"/>
      <c r="V45" s="146"/>
      <c r="W45" s="146"/>
    </row>
    <row r="46" spans="2:23" ht="24.6" customHeight="1">
      <c r="B46" s="269" t="s">
        <v>887</v>
      </c>
      <c r="C46" s="269" t="str">
        <f t="shared" si="20"/>
        <v/>
      </c>
      <c r="D46" s="269" t="str">
        <f t="shared" si="6"/>
        <v/>
      </c>
      <c r="E46" s="270" t="str">
        <f>IFERROR(VLOOKUP($B46,LANCAMENTOS!$AG:$AL,2,),"")</f>
        <v/>
      </c>
      <c r="F46" s="271" t="str">
        <f>IFERROR(VLOOKUP($B46,LANCAMENTOS!$AG:$AL,3,),"")</f>
        <v/>
      </c>
      <c r="G46" s="271" t="str">
        <f>IFERROR(VLOOKUP(B46,LANCAMENTOS!$AG:$AM,7,),"")</f>
        <v/>
      </c>
      <c r="H46" s="271" t="str">
        <f>IFERROR(VLOOKUP($B46,LANCAMENTOS!$AG:$AL,4,),"")</f>
        <v/>
      </c>
      <c r="I46" s="274" t="str">
        <f>IFERROR(VLOOKUP($B46,LANCAMENTOS!$AG:$AL,5,),"")</f>
        <v/>
      </c>
      <c r="J46" s="272" t="str">
        <f>IFERROR(VLOOKUP($B46,LANCAMENTOS!$AG:$AL,6,),"")</f>
        <v/>
      </c>
      <c r="K46" s="278" t="str">
        <f t="shared" si="7"/>
        <v/>
      </c>
      <c r="L46" s="278" t="str">
        <f>IFERROR(VLOOKUP($B46,LANCAMENTOS!$AG:$AN,8,),"")</f>
        <v/>
      </c>
      <c r="M46" s="276"/>
      <c r="N46" s="275"/>
      <c r="O46" s="275"/>
      <c r="P46" s="275"/>
      <c r="Q46" s="275"/>
      <c r="R46" s="275"/>
      <c r="S46" s="275"/>
      <c r="T46" s="273"/>
      <c r="U46" s="146"/>
      <c r="V46" s="146"/>
      <c r="W46" s="146"/>
    </row>
    <row r="47" spans="2:23" ht="18">
      <c r="B47" s="269" t="s">
        <v>888</v>
      </c>
      <c r="C47" s="269" t="str">
        <f t="shared" si="20"/>
        <v/>
      </c>
      <c r="D47" s="269" t="str">
        <f t="shared" si="6"/>
        <v/>
      </c>
      <c r="E47" s="270" t="str">
        <f>IFERROR(VLOOKUP($B47,LANCAMENTOS!$AG:$AL,2,),"")</f>
        <v/>
      </c>
      <c r="F47" s="271" t="str">
        <f>IFERROR(VLOOKUP($B47,LANCAMENTOS!$AG:$AL,3,),"")</f>
        <v/>
      </c>
      <c r="G47" s="271" t="str">
        <f>IFERROR(VLOOKUP(B47,LANCAMENTOS!$AG:$AM,7,),"")</f>
        <v/>
      </c>
      <c r="H47" s="271" t="str">
        <f>IFERROR(VLOOKUP($B47,LANCAMENTOS!$AG:$AL,4,),"")</f>
        <v/>
      </c>
      <c r="I47" s="274" t="str">
        <f>IFERROR(VLOOKUP($B47,LANCAMENTOS!$AG:$AL,5,),"")</f>
        <v/>
      </c>
      <c r="J47" s="272" t="str">
        <f>IFERROR(VLOOKUP($B47,LANCAMENTOS!$AG:$AL,6,),"")</f>
        <v/>
      </c>
      <c r="K47" s="278" t="str">
        <f t="shared" si="7"/>
        <v/>
      </c>
      <c r="L47" s="278" t="str">
        <f>IFERROR(VLOOKUP($B47,LANCAMENTOS!$AG:$AN,8,),"")</f>
        <v/>
      </c>
      <c r="Q47" s="275"/>
      <c r="R47" s="275"/>
      <c r="S47" s="275"/>
      <c r="T47" s="273"/>
      <c r="U47" s="146"/>
      <c r="V47" s="146"/>
      <c r="W47" s="146"/>
    </row>
    <row r="48" spans="2:23" ht="18">
      <c r="B48" s="269" t="s">
        <v>889</v>
      </c>
      <c r="C48" s="269" t="str">
        <f t="shared" si="20"/>
        <v/>
      </c>
      <c r="D48" s="269" t="str">
        <f t="shared" si="6"/>
        <v/>
      </c>
      <c r="E48" s="270" t="str">
        <f>IFERROR(VLOOKUP($B48,LANCAMENTOS!$AG:$AL,2,),"")</f>
        <v/>
      </c>
      <c r="F48" s="271" t="str">
        <f>IFERROR(VLOOKUP($B48,LANCAMENTOS!$AG:$AL,3,),"")</f>
        <v/>
      </c>
      <c r="G48" s="271" t="str">
        <f>IFERROR(VLOOKUP(B48,LANCAMENTOS!$AG:$AM,7,),"")</f>
        <v/>
      </c>
      <c r="H48" s="271" t="str">
        <f>IFERROR(VLOOKUP($B48,LANCAMENTOS!$AG:$AL,4,),"")</f>
        <v/>
      </c>
      <c r="I48" s="274" t="str">
        <f>IFERROR(VLOOKUP($B48,LANCAMENTOS!$AG:$AL,5,),"")</f>
        <v/>
      </c>
      <c r="J48" s="272" t="str">
        <f>IFERROR(VLOOKUP($B48,LANCAMENTOS!$AG:$AL,6,),"")</f>
        <v/>
      </c>
      <c r="K48" s="278" t="str">
        <f t="shared" si="7"/>
        <v/>
      </c>
      <c r="L48" s="278" t="str">
        <f>IFERROR(VLOOKUP($B48,LANCAMENTOS!$AG:$AN,8,),"")</f>
        <v/>
      </c>
      <c r="Q48" s="275"/>
      <c r="R48" s="275"/>
      <c r="S48" s="275"/>
      <c r="T48" s="273"/>
      <c r="U48" s="146"/>
      <c r="V48" s="146"/>
      <c r="W48" s="146"/>
    </row>
    <row r="49" spans="2:23" ht="18">
      <c r="B49" s="269" t="s">
        <v>890</v>
      </c>
      <c r="C49" s="269" t="str">
        <f t="shared" si="20"/>
        <v/>
      </c>
      <c r="D49" s="269" t="str">
        <f t="shared" si="6"/>
        <v/>
      </c>
      <c r="E49" s="270" t="str">
        <f>IFERROR(VLOOKUP($B49,LANCAMENTOS!$AG:$AL,2,),"")</f>
        <v/>
      </c>
      <c r="F49" s="271" t="str">
        <f>IFERROR(VLOOKUP($B49,LANCAMENTOS!$AG:$AL,3,),"")</f>
        <v/>
      </c>
      <c r="G49" s="271" t="str">
        <f>IFERROR(VLOOKUP(B49,LANCAMENTOS!$AG:$AM,7,),"")</f>
        <v/>
      </c>
      <c r="H49" s="271" t="str">
        <f>IFERROR(VLOOKUP($B49,LANCAMENTOS!$AG:$AL,4,),"")</f>
        <v/>
      </c>
      <c r="I49" s="274" t="str">
        <f>IFERROR(VLOOKUP($B49,LANCAMENTOS!$AG:$AL,5,),"")</f>
        <v/>
      </c>
      <c r="J49" s="272" t="str">
        <f>IFERROR(VLOOKUP($B49,LANCAMENTOS!$AG:$AL,6,),"")</f>
        <v/>
      </c>
      <c r="K49" s="278" t="str">
        <f t="shared" si="7"/>
        <v/>
      </c>
      <c r="L49" s="278" t="str">
        <f>IFERROR(VLOOKUP($B49,LANCAMENTOS!$AG:$AN,8,),"")</f>
        <v/>
      </c>
      <c r="Q49" s="275"/>
      <c r="R49" s="275"/>
      <c r="S49" s="275"/>
      <c r="T49" s="273"/>
      <c r="U49" s="146"/>
      <c r="V49" s="146"/>
      <c r="W49" s="146"/>
    </row>
    <row r="50" spans="2:23" ht="18">
      <c r="B50" s="269" t="s">
        <v>891</v>
      </c>
      <c r="C50" s="269" t="str">
        <f t="shared" si="20"/>
        <v/>
      </c>
      <c r="D50" s="269" t="str">
        <f t="shared" si="6"/>
        <v/>
      </c>
      <c r="E50" s="270" t="str">
        <f>IFERROR(VLOOKUP($B50,LANCAMENTOS!$AG:$AL,2,),"")</f>
        <v/>
      </c>
      <c r="F50" s="271" t="str">
        <f>IFERROR(VLOOKUP($B50,LANCAMENTOS!$AG:$AL,3,),"")</f>
        <v/>
      </c>
      <c r="G50" s="271" t="str">
        <f>IFERROR(VLOOKUP(B50,LANCAMENTOS!$AG:$AM,7,),"")</f>
        <v/>
      </c>
      <c r="H50" s="271" t="str">
        <f>IFERROR(VLOOKUP($B50,LANCAMENTOS!$AG:$AL,4,),"")</f>
        <v/>
      </c>
      <c r="I50" s="274" t="str">
        <f>IFERROR(VLOOKUP($B50,LANCAMENTOS!$AG:$AL,5,),"")</f>
        <v/>
      </c>
      <c r="J50" s="272" t="str">
        <f>IFERROR(VLOOKUP($B50,LANCAMENTOS!$AG:$AL,6,),"")</f>
        <v/>
      </c>
      <c r="K50" s="278" t="str">
        <f t="shared" si="7"/>
        <v/>
      </c>
      <c r="L50" s="278" t="str">
        <f>IFERROR(VLOOKUP($B50,LANCAMENTOS!$AG:$AN,8,),"")</f>
        <v/>
      </c>
      <c r="Q50" s="275"/>
      <c r="R50" s="275"/>
      <c r="S50" s="275"/>
      <c r="T50" s="273"/>
      <c r="U50" s="146"/>
      <c r="V50" s="146"/>
      <c r="W50" s="146"/>
    </row>
    <row r="51" spans="2:23" ht="18">
      <c r="B51" s="269" t="s">
        <v>892</v>
      </c>
      <c r="C51" s="269" t="str">
        <f t="shared" si="20"/>
        <v/>
      </c>
      <c r="D51" s="269" t="str">
        <f t="shared" si="6"/>
        <v/>
      </c>
      <c r="E51" s="270" t="str">
        <f>IFERROR(VLOOKUP($B51,LANCAMENTOS!$AG:$AL,2,),"")</f>
        <v/>
      </c>
      <c r="F51" s="271" t="str">
        <f>IFERROR(VLOOKUP($B51,LANCAMENTOS!$AG:$AL,3,),"")</f>
        <v/>
      </c>
      <c r="G51" s="271" t="str">
        <f>IFERROR(VLOOKUP(B51,LANCAMENTOS!$AG:$AM,7,),"")</f>
        <v/>
      </c>
      <c r="H51" s="271" t="str">
        <f>IFERROR(VLOOKUP($B51,LANCAMENTOS!$AG:$AL,4,),"")</f>
        <v/>
      </c>
      <c r="I51" s="274" t="str">
        <f>IFERROR(VLOOKUP($B51,LANCAMENTOS!$AG:$AL,5,),"")</f>
        <v/>
      </c>
      <c r="J51" s="272" t="str">
        <f>IFERROR(VLOOKUP($B51,LANCAMENTOS!$AG:$AL,6,),"")</f>
        <v/>
      </c>
      <c r="K51" s="278" t="str">
        <f t="shared" si="7"/>
        <v/>
      </c>
      <c r="L51" s="278" t="str">
        <f>IFERROR(VLOOKUP($B51,LANCAMENTOS!$AG:$AN,8,),"")</f>
        <v/>
      </c>
      <c r="Q51" s="275"/>
      <c r="R51" s="275"/>
      <c r="S51" s="275"/>
      <c r="T51" s="273"/>
      <c r="U51" s="146"/>
      <c r="V51" s="146"/>
      <c r="W51" s="146"/>
    </row>
    <row r="52" spans="2:23" ht="18">
      <c r="B52" s="269" t="s">
        <v>893</v>
      </c>
      <c r="C52" s="269" t="str">
        <f t="shared" si="20"/>
        <v/>
      </c>
      <c r="D52" s="269" t="str">
        <f t="shared" si="6"/>
        <v/>
      </c>
      <c r="E52" s="270" t="str">
        <f>IFERROR(VLOOKUP($B52,LANCAMENTOS!$AG:$AL,2,),"")</f>
        <v/>
      </c>
      <c r="F52" s="271" t="str">
        <f>IFERROR(VLOOKUP($B52,LANCAMENTOS!$AG:$AL,3,),"")</f>
        <v/>
      </c>
      <c r="G52" s="271" t="str">
        <f>IFERROR(VLOOKUP(B52,LANCAMENTOS!$AG:$AM,7,),"")</f>
        <v/>
      </c>
      <c r="H52" s="271" t="str">
        <f>IFERROR(VLOOKUP($B52,LANCAMENTOS!$AG:$AL,4,),"")</f>
        <v/>
      </c>
      <c r="I52" s="274" t="str">
        <f>IFERROR(VLOOKUP($B52,LANCAMENTOS!$AG:$AL,5,),"")</f>
        <v/>
      </c>
      <c r="J52" s="272" t="str">
        <f>IFERROR(VLOOKUP($B52,LANCAMENTOS!$AG:$AL,6,),"")</f>
        <v/>
      </c>
      <c r="K52" s="278" t="str">
        <f t="shared" si="7"/>
        <v/>
      </c>
      <c r="L52" s="278" t="str">
        <f>IFERROR(VLOOKUP($B52,LANCAMENTOS!$AG:$AN,8,),"")</f>
        <v/>
      </c>
      <c r="Q52" s="275"/>
      <c r="R52" s="275"/>
      <c r="S52" s="275"/>
      <c r="T52" s="273"/>
      <c r="U52" s="146"/>
      <c r="V52" s="146"/>
      <c r="W52" s="146"/>
    </row>
    <row r="53" spans="2:23" ht="18">
      <c r="B53" s="269" t="s">
        <v>894</v>
      </c>
      <c r="C53" s="269" t="str">
        <f t="shared" si="20"/>
        <v/>
      </c>
      <c r="D53" s="269" t="str">
        <f t="shared" si="6"/>
        <v/>
      </c>
      <c r="E53" s="270" t="str">
        <f>IFERROR(VLOOKUP($B53,LANCAMENTOS!$AG:$AL,2,),"")</f>
        <v/>
      </c>
      <c r="F53" s="271" t="str">
        <f>IFERROR(VLOOKUP($B53,LANCAMENTOS!$AG:$AL,3,),"")</f>
        <v/>
      </c>
      <c r="G53" s="271" t="str">
        <f>IFERROR(VLOOKUP(B53,LANCAMENTOS!$AG:$AM,7,),"")</f>
        <v/>
      </c>
      <c r="H53" s="271" t="str">
        <f>IFERROR(VLOOKUP($B53,LANCAMENTOS!$AG:$AL,4,),"")</f>
        <v/>
      </c>
      <c r="I53" s="274" t="str">
        <f>IFERROR(VLOOKUP($B53,LANCAMENTOS!$AG:$AL,5,),"")</f>
        <v/>
      </c>
      <c r="J53" s="272" t="str">
        <f>IFERROR(VLOOKUP($B53,LANCAMENTOS!$AG:$AL,6,),"")</f>
        <v/>
      </c>
      <c r="K53" s="278" t="str">
        <f t="shared" si="7"/>
        <v/>
      </c>
      <c r="L53" s="278" t="str">
        <f>IFERROR(VLOOKUP($B53,LANCAMENTOS!$AG:$AN,8,),"")</f>
        <v/>
      </c>
      <c r="Q53" s="275"/>
      <c r="R53" s="275"/>
      <c r="S53" s="275"/>
      <c r="T53" s="273"/>
      <c r="U53" s="146"/>
      <c r="V53" s="146"/>
      <c r="W53" s="146"/>
    </row>
    <row r="54" spans="2:23" ht="18">
      <c r="B54" s="269" t="s">
        <v>895</v>
      </c>
      <c r="C54" s="269" t="str">
        <f t="shared" si="20"/>
        <v/>
      </c>
      <c r="D54" s="269" t="str">
        <f t="shared" si="6"/>
        <v/>
      </c>
      <c r="E54" s="270" t="str">
        <f>IFERROR(VLOOKUP($B54,LANCAMENTOS!$AG:$AL,2,),"")</f>
        <v/>
      </c>
      <c r="F54" s="271" t="str">
        <f>IFERROR(VLOOKUP($B54,LANCAMENTOS!$AG:$AL,3,),"")</f>
        <v/>
      </c>
      <c r="G54" s="271" t="str">
        <f>IFERROR(VLOOKUP(B54,LANCAMENTOS!$AG:$AM,7,),"")</f>
        <v/>
      </c>
      <c r="H54" s="271" t="str">
        <f>IFERROR(VLOOKUP($B54,LANCAMENTOS!$AG:$AL,4,),"")</f>
        <v/>
      </c>
      <c r="I54" s="274" t="str">
        <f>IFERROR(VLOOKUP($B54,LANCAMENTOS!$AG:$AL,5,),"")</f>
        <v/>
      </c>
      <c r="J54" s="272" t="str">
        <f>IFERROR(VLOOKUP($B54,LANCAMENTOS!$AG:$AL,6,),"")</f>
        <v/>
      </c>
      <c r="K54" s="278" t="str">
        <f t="shared" si="7"/>
        <v/>
      </c>
      <c r="L54" s="278" t="str">
        <f>IFERROR(VLOOKUP($B54,LANCAMENTOS!$AG:$AN,8,),"")</f>
        <v/>
      </c>
      <c r="Q54" s="275"/>
      <c r="R54" s="275"/>
      <c r="S54" s="275"/>
      <c r="T54" s="273"/>
      <c r="U54" s="146"/>
      <c r="V54" s="146"/>
      <c r="W54" s="146"/>
    </row>
    <row r="55" spans="2:23" ht="18">
      <c r="B55" s="269" t="s">
        <v>896</v>
      </c>
      <c r="C55" s="269" t="str">
        <f t="shared" si="20"/>
        <v/>
      </c>
      <c r="D55" s="269" t="str">
        <f t="shared" si="6"/>
        <v/>
      </c>
      <c r="E55" s="270" t="str">
        <f>IFERROR(VLOOKUP($B55,LANCAMENTOS!$AG:$AL,2,),"")</f>
        <v/>
      </c>
      <c r="F55" s="271" t="str">
        <f>IFERROR(VLOOKUP($B55,LANCAMENTOS!$AG:$AL,3,),"")</f>
        <v/>
      </c>
      <c r="G55" s="271" t="str">
        <f>IFERROR(VLOOKUP(B55,LANCAMENTOS!$AG:$AM,7,),"")</f>
        <v/>
      </c>
      <c r="H55" s="271" t="str">
        <f>IFERROR(VLOOKUP($B55,LANCAMENTOS!$AG:$AL,4,),"")</f>
        <v/>
      </c>
      <c r="I55" s="274" t="str">
        <f>IFERROR(VLOOKUP($B55,LANCAMENTOS!$AG:$AL,5,),"")</f>
        <v/>
      </c>
      <c r="J55" s="272" t="str">
        <f>IFERROR(VLOOKUP($B55,LANCAMENTOS!$AG:$AL,6,),"")</f>
        <v/>
      </c>
      <c r="K55" s="278" t="str">
        <f t="shared" si="7"/>
        <v/>
      </c>
      <c r="L55" s="278" t="str">
        <f>IFERROR(VLOOKUP($B55,LANCAMENTOS!$AG:$AN,8,),"")</f>
        <v/>
      </c>
      <c r="Q55" s="275"/>
      <c r="R55" s="275"/>
      <c r="S55" s="275"/>
      <c r="T55" s="273"/>
      <c r="U55" s="146"/>
      <c r="V55" s="146"/>
      <c r="W55" s="146"/>
    </row>
    <row r="56" spans="2:23" ht="18">
      <c r="B56" s="269" t="s">
        <v>897</v>
      </c>
      <c r="C56" s="269" t="str">
        <f t="shared" si="20"/>
        <v/>
      </c>
      <c r="D56" s="269" t="str">
        <f t="shared" si="6"/>
        <v/>
      </c>
      <c r="E56" s="270" t="str">
        <f>IFERROR(VLOOKUP($B56,LANCAMENTOS!$AG:$AL,2,),"")</f>
        <v/>
      </c>
      <c r="F56" s="271" t="str">
        <f>IFERROR(VLOOKUP($B56,LANCAMENTOS!$AG:$AL,3,),"")</f>
        <v/>
      </c>
      <c r="G56" s="271" t="str">
        <f>IFERROR(VLOOKUP(B56,LANCAMENTOS!$AG:$AM,7,),"")</f>
        <v/>
      </c>
      <c r="H56" s="271" t="str">
        <f>IFERROR(VLOOKUP($B56,LANCAMENTOS!$AG:$AL,4,),"")</f>
        <v/>
      </c>
      <c r="I56" s="274" t="str">
        <f>IFERROR(VLOOKUP($B56,LANCAMENTOS!$AG:$AL,5,),"")</f>
        <v/>
      </c>
      <c r="J56" s="272" t="str">
        <f>IFERROR(VLOOKUP($B56,LANCAMENTOS!$AG:$AL,6,),"")</f>
        <v/>
      </c>
      <c r="K56" s="278" t="str">
        <f t="shared" si="7"/>
        <v/>
      </c>
      <c r="L56" s="278" t="str">
        <f>IFERROR(VLOOKUP($B56,LANCAMENTOS!$AG:$AN,8,),"")</f>
        <v/>
      </c>
      <c r="Q56" s="275"/>
      <c r="R56" s="275"/>
      <c r="S56" s="275"/>
      <c r="T56" s="273"/>
      <c r="U56" s="146"/>
      <c r="V56" s="146"/>
      <c r="W56" s="146"/>
    </row>
    <row r="57" spans="2:23" ht="18">
      <c r="B57" s="269" t="s">
        <v>898</v>
      </c>
      <c r="C57" s="269" t="str">
        <f t="shared" si="20"/>
        <v/>
      </c>
      <c r="D57" s="269" t="str">
        <f t="shared" si="6"/>
        <v/>
      </c>
      <c r="E57" s="270" t="str">
        <f>IFERROR(VLOOKUP($B57,LANCAMENTOS!$AG:$AL,2,),"")</f>
        <v/>
      </c>
      <c r="F57" s="271" t="str">
        <f>IFERROR(VLOOKUP($B57,LANCAMENTOS!$AG:$AL,3,),"")</f>
        <v/>
      </c>
      <c r="G57" s="271" t="str">
        <f>IFERROR(VLOOKUP(B57,LANCAMENTOS!$AG:$AM,7,),"")</f>
        <v/>
      </c>
      <c r="H57" s="271" t="str">
        <f>IFERROR(VLOOKUP($B57,LANCAMENTOS!$AG:$AL,4,),"")</f>
        <v/>
      </c>
      <c r="I57" s="274" t="str">
        <f>IFERROR(VLOOKUP($B57,LANCAMENTOS!$AG:$AL,5,),"")</f>
        <v/>
      </c>
      <c r="J57" s="272" t="str">
        <f>IFERROR(VLOOKUP($B57,LANCAMENTOS!$AG:$AL,6,),"")</f>
        <v/>
      </c>
      <c r="K57" s="278" t="str">
        <f t="shared" si="7"/>
        <v/>
      </c>
      <c r="L57" s="278" t="str">
        <f>IFERROR(VLOOKUP($B57,LANCAMENTOS!$AG:$AN,8,),"")</f>
        <v/>
      </c>
      <c r="Q57" s="275"/>
      <c r="R57" s="275"/>
      <c r="S57" s="275"/>
      <c r="T57" s="273"/>
      <c r="U57" s="146"/>
      <c r="V57" s="146"/>
      <c r="W57" s="146"/>
    </row>
    <row r="58" spans="2:23" ht="18">
      <c r="B58" s="269" t="s">
        <v>899</v>
      </c>
      <c r="C58" s="269" t="str">
        <f t="shared" si="20"/>
        <v/>
      </c>
      <c r="D58" s="269" t="str">
        <f t="shared" si="6"/>
        <v/>
      </c>
      <c r="E58" s="270" t="str">
        <f>IFERROR(VLOOKUP($B58,LANCAMENTOS!$AG:$AL,2,),"")</f>
        <v/>
      </c>
      <c r="F58" s="271" t="str">
        <f>IFERROR(VLOOKUP($B58,LANCAMENTOS!$AG:$AL,3,),"")</f>
        <v/>
      </c>
      <c r="G58" s="271" t="str">
        <f>IFERROR(VLOOKUP(B58,LANCAMENTOS!$AG:$AM,7,),"")</f>
        <v/>
      </c>
      <c r="H58" s="271" t="str">
        <f>IFERROR(VLOOKUP($B58,LANCAMENTOS!$AG:$AL,4,),"")</f>
        <v/>
      </c>
      <c r="I58" s="274" t="str">
        <f>IFERROR(VLOOKUP($B58,LANCAMENTOS!$AG:$AL,5,),"")</f>
        <v/>
      </c>
      <c r="J58" s="272" t="str">
        <f>IFERROR(VLOOKUP($B58,LANCAMENTOS!$AG:$AL,6,),"")</f>
        <v/>
      </c>
      <c r="K58" s="278" t="str">
        <f t="shared" si="7"/>
        <v/>
      </c>
      <c r="L58" s="278" t="str">
        <f>IFERROR(VLOOKUP($B58,LANCAMENTOS!$AG:$AN,8,),"")</f>
        <v/>
      </c>
      <c r="Q58" s="275"/>
      <c r="R58" s="275"/>
      <c r="S58" s="275"/>
      <c r="T58" s="273"/>
      <c r="U58" s="146"/>
      <c r="V58" s="146"/>
      <c r="W58" s="146"/>
    </row>
    <row r="59" spans="2:23" ht="18">
      <c r="B59" s="269" t="s">
        <v>900</v>
      </c>
      <c r="C59" s="269" t="str">
        <f t="shared" si="20"/>
        <v/>
      </c>
      <c r="D59" s="269" t="str">
        <f t="shared" si="6"/>
        <v/>
      </c>
      <c r="E59" s="270" t="str">
        <f>IFERROR(VLOOKUP($B59,LANCAMENTOS!$AG:$AL,2,),"")</f>
        <v/>
      </c>
      <c r="F59" s="271" t="str">
        <f>IFERROR(VLOOKUP($B59,LANCAMENTOS!$AG:$AL,3,),"")</f>
        <v/>
      </c>
      <c r="G59" s="271" t="str">
        <f>IFERROR(VLOOKUP(B59,LANCAMENTOS!$AG:$AM,7,),"")</f>
        <v/>
      </c>
      <c r="H59" s="271" t="str">
        <f>IFERROR(VLOOKUP($B59,LANCAMENTOS!$AG:$AL,4,),"")</f>
        <v/>
      </c>
      <c r="I59" s="274" t="str">
        <f>IFERROR(VLOOKUP($B59,LANCAMENTOS!$AG:$AL,5,),"")</f>
        <v/>
      </c>
      <c r="J59" s="272" t="str">
        <f>IFERROR(VLOOKUP($B59,LANCAMENTOS!$AG:$AL,6,),"")</f>
        <v/>
      </c>
      <c r="K59" s="278" t="str">
        <f t="shared" si="7"/>
        <v/>
      </c>
      <c r="L59" s="278" t="str">
        <f>IFERROR(VLOOKUP($B59,LANCAMENTOS!$AG:$AN,8,),"")</f>
        <v/>
      </c>
      <c r="Q59" s="275"/>
      <c r="R59" s="275"/>
      <c r="S59" s="275"/>
      <c r="T59" s="273"/>
      <c r="U59" s="146"/>
      <c r="V59" s="146"/>
      <c r="W59" s="146"/>
    </row>
    <row r="60" spans="2:23" ht="18">
      <c r="B60" s="269" t="s">
        <v>901</v>
      </c>
      <c r="C60" s="269" t="str">
        <f t="shared" si="20"/>
        <v/>
      </c>
      <c r="D60" s="269" t="str">
        <f t="shared" si="6"/>
        <v/>
      </c>
      <c r="E60" s="270" t="str">
        <f>IFERROR(VLOOKUP($B60,LANCAMENTOS!$AG:$AL,2,),"")</f>
        <v/>
      </c>
      <c r="F60" s="271" t="str">
        <f>IFERROR(VLOOKUP($B60,LANCAMENTOS!$AG:$AL,3,),"")</f>
        <v/>
      </c>
      <c r="G60" s="271" t="str">
        <f>IFERROR(VLOOKUP(B60,LANCAMENTOS!$AG:$AM,7,),"")</f>
        <v/>
      </c>
      <c r="H60" s="271" t="str">
        <f>IFERROR(VLOOKUP($B60,LANCAMENTOS!$AG:$AL,4,),"")</f>
        <v/>
      </c>
      <c r="I60" s="274" t="str">
        <f>IFERROR(VLOOKUP($B60,LANCAMENTOS!$AG:$AL,5,),"")</f>
        <v/>
      </c>
      <c r="J60" s="272" t="str">
        <f>IFERROR(VLOOKUP($B60,LANCAMENTOS!$AG:$AL,6,),"")</f>
        <v/>
      </c>
      <c r="K60" s="278" t="str">
        <f t="shared" si="7"/>
        <v/>
      </c>
      <c r="L60" s="278" t="str">
        <f>IFERROR(VLOOKUP($B60,LANCAMENTOS!$AG:$AN,8,),"")</f>
        <v/>
      </c>
      <c r="Q60" s="275"/>
      <c r="R60" s="275"/>
      <c r="S60" s="275"/>
      <c r="T60" s="273"/>
      <c r="U60" s="146"/>
      <c r="V60" s="146"/>
      <c r="W60" s="146"/>
    </row>
    <row r="61" spans="2:23" ht="18">
      <c r="B61" s="269" t="s">
        <v>902</v>
      </c>
      <c r="C61" s="269" t="str">
        <f t="shared" si="20"/>
        <v/>
      </c>
      <c r="D61" s="269" t="str">
        <f t="shared" si="6"/>
        <v/>
      </c>
      <c r="E61" s="270" t="str">
        <f>IFERROR(VLOOKUP($B61,LANCAMENTOS!$AG:$AL,2,),"")</f>
        <v/>
      </c>
      <c r="F61" s="271" t="str">
        <f>IFERROR(VLOOKUP($B61,LANCAMENTOS!$AG:$AL,3,),"")</f>
        <v/>
      </c>
      <c r="G61" s="271" t="str">
        <f>IFERROR(VLOOKUP(B61,LANCAMENTOS!$AG:$AM,7,),"")</f>
        <v/>
      </c>
      <c r="H61" s="271" t="str">
        <f>IFERROR(VLOOKUP($B61,LANCAMENTOS!$AG:$AL,4,),"")</f>
        <v/>
      </c>
      <c r="I61" s="274" t="str">
        <f>IFERROR(VLOOKUP($B61,LANCAMENTOS!$AG:$AL,5,),"")</f>
        <v/>
      </c>
      <c r="J61" s="272" t="str">
        <f>IFERROR(VLOOKUP($B61,LANCAMENTOS!$AG:$AL,6,),"")</f>
        <v/>
      </c>
      <c r="K61" s="278" t="str">
        <f t="shared" si="7"/>
        <v/>
      </c>
      <c r="L61" s="278" t="str">
        <f>IFERROR(VLOOKUP($B61,LANCAMENTOS!$AG:$AN,8,),"")</f>
        <v/>
      </c>
      <c r="Q61" s="275"/>
      <c r="R61" s="275"/>
      <c r="S61" s="275"/>
      <c r="T61" s="273"/>
      <c r="U61" s="146"/>
      <c r="V61" s="146"/>
      <c r="W61" s="146"/>
    </row>
    <row r="62" spans="2:23" ht="18">
      <c r="B62" s="269" t="s">
        <v>903</v>
      </c>
      <c r="C62" s="269" t="str">
        <f t="shared" si="20"/>
        <v/>
      </c>
      <c r="D62" s="269" t="str">
        <f t="shared" si="6"/>
        <v/>
      </c>
      <c r="E62" s="270" t="str">
        <f>IFERROR(VLOOKUP($B62,LANCAMENTOS!$AG:$AL,2,),"")</f>
        <v/>
      </c>
      <c r="F62" s="271" t="str">
        <f>IFERROR(VLOOKUP($B62,LANCAMENTOS!$AG:$AL,3,),"")</f>
        <v/>
      </c>
      <c r="G62" s="271" t="str">
        <f>IFERROR(VLOOKUP(B62,LANCAMENTOS!$AG:$AM,7,),"")</f>
        <v/>
      </c>
      <c r="H62" s="271" t="str">
        <f>IFERROR(VLOOKUP($B62,LANCAMENTOS!$AG:$AL,4,),"")</f>
        <v/>
      </c>
      <c r="I62" s="274" t="str">
        <f>IFERROR(VLOOKUP($B62,LANCAMENTOS!$AG:$AL,5,),"")</f>
        <v/>
      </c>
      <c r="J62" s="272" t="str">
        <f>IFERROR(VLOOKUP($B62,LANCAMENTOS!$AG:$AL,6,),"")</f>
        <v/>
      </c>
      <c r="K62" s="278" t="str">
        <f t="shared" si="7"/>
        <v/>
      </c>
      <c r="L62" s="278" t="str">
        <f>IFERROR(VLOOKUP($B62,LANCAMENTOS!$AG:$AN,8,),"")</f>
        <v/>
      </c>
      <c r="Q62" s="275"/>
      <c r="R62" s="275"/>
      <c r="S62" s="275"/>
      <c r="T62" s="273"/>
      <c r="U62" s="146"/>
      <c r="V62" s="146"/>
      <c r="W62" s="146"/>
    </row>
    <row r="63" spans="2:23" ht="18">
      <c r="B63" s="269" t="s">
        <v>904</v>
      </c>
      <c r="C63" s="269" t="str">
        <f t="shared" si="20"/>
        <v/>
      </c>
      <c r="D63" s="269" t="str">
        <f t="shared" si="6"/>
        <v/>
      </c>
      <c r="E63" s="270" t="str">
        <f>IFERROR(VLOOKUP($B63,LANCAMENTOS!$AG:$AL,2,),"")</f>
        <v/>
      </c>
      <c r="F63" s="271" t="str">
        <f>IFERROR(VLOOKUP($B63,LANCAMENTOS!$AG:$AL,3,),"")</f>
        <v/>
      </c>
      <c r="G63" s="271" t="str">
        <f>IFERROR(VLOOKUP(B63,LANCAMENTOS!$AG:$AM,7,),"")</f>
        <v/>
      </c>
      <c r="H63" s="271" t="str">
        <f>IFERROR(VLOOKUP($B63,LANCAMENTOS!$AG:$AL,4,),"")</f>
        <v/>
      </c>
      <c r="I63" s="274" t="str">
        <f>IFERROR(VLOOKUP($B63,LANCAMENTOS!$AG:$AL,5,),"")</f>
        <v/>
      </c>
      <c r="J63" s="272" t="str">
        <f>IFERROR(VLOOKUP($B63,LANCAMENTOS!$AG:$AL,6,),"")</f>
        <v/>
      </c>
      <c r="K63" s="278" t="str">
        <f t="shared" si="7"/>
        <v/>
      </c>
      <c r="L63" s="278" t="str">
        <f>IFERROR(VLOOKUP($B63,LANCAMENTOS!$AG:$AN,8,),"")</f>
        <v/>
      </c>
      <c r="Q63" s="275"/>
      <c r="R63" s="275"/>
      <c r="S63" s="275"/>
      <c r="T63" s="273"/>
      <c r="U63" s="146"/>
      <c r="V63" s="146"/>
      <c r="W63" s="146"/>
    </row>
    <row r="64" spans="2:23" ht="18">
      <c r="B64" s="269" t="s">
        <v>905</v>
      </c>
      <c r="C64" s="269" t="str">
        <f t="shared" si="20"/>
        <v/>
      </c>
      <c r="D64" s="269" t="str">
        <f t="shared" si="6"/>
        <v/>
      </c>
      <c r="E64" s="270" t="str">
        <f>IFERROR(VLOOKUP($B64,LANCAMENTOS!$AG:$AL,2,),"")</f>
        <v/>
      </c>
      <c r="F64" s="271" t="str">
        <f>IFERROR(VLOOKUP($B64,LANCAMENTOS!$AG:$AL,3,),"")</f>
        <v/>
      </c>
      <c r="G64" s="271" t="str">
        <f>IFERROR(VLOOKUP(B64,LANCAMENTOS!$AG:$AM,7,),"")</f>
        <v/>
      </c>
      <c r="H64" s="271" t="str">
        <f>IFERROR(VLOOKUP($B64,LANCAMENTOS!$AG:$AL,4,),"")</f>
        <v/>
      </c>
      <c r="I64" s="274" t="str">
        <f>IFERROR(VLOOKUP($B64,LANCAMENTOS!$AG:$AL,5,),"")</f>
        <v/>
      </c>
      <c r="J64" s="272" t="str">
        <f>IFERROR(VLOOKUP($B64,LANCAMENTOS!$AG:$AL,6,),"")</f>
        <v/>
      </c>
      <c r="K64" s="278" t="str">
        <f t="shared" si="7"/>
        <v/>
      </c>
      <c r="L64" s="278" t="str">
        <f>IFERROR(VLOOKUP($B64,LANCAMENTOS!$AG:$AN,8,),"")</f>
        <v/>
      </c>
      <c r="Q64" s="275"/>
      <c r="R64" s="275"/>
      <c r="S64" s="275"/>
      <c r="T64" s="273"/>
      <c r="U64" s="146"/>
      <c r="V64" s="146"/>
      <c r="W64" s="146"/>
    </row>
    <row r="65" spans="2:23" ht="18">
      <c r="B65" s="269" t="s">
        <v>906</v>
      </c>
      <c r="C65" s="269" t="str">
        <f t="shared" si="20"/>
        <v/>
      </c>
      <c r="D65" s="269" t="str">
        <f t="shared" si="6"/>
        <v/>
      </c>
      <c r="E65" s="270" t="str">
        <f>IFERROR(VLOOKUP($B65,LANCAMENTOS!$AG:$AL,2,),"")</f>
        <v/>
      </c>
      <c r="F65" s="271" t="str">
        <f>IFERROR(VLOOKUP($B65,LANCAMENTOS!$AG:$AL,3,),"")</f>
        <v/>
      </c>
      <c r="G65" s="271" t="str">
        <f>IFERROR(VLOOKUP(B65,LANCAMENTOS!$AG:$AM,7,),"")</f>
        <v/>
      </c>
      <c r="H65" s="271" t="str">
        <f>IFERROR(VLOOKUP($B65,LANCAMENTOS!$AG:$AL,4,),"")</f>
        <v/>
      </c>
      <c r="I65" s="274" t="str">
        <f>IFERROR(VLOOKUP($B65,LANCAMENTOS!$AG:$AL,5,),"")</f>
        <v/>
      </c>
      <c r="J65" s="272" t="str">
        <f>IFERROR(VLOOKUP($B65,LANCAMENTOS!$AG:$AL,6,),"")</f>
        <v/>
      </c>
      <c r="K65" s="278" t="str">
        <f t="shared" si="7"/>
        <v/>
      </c>
      <c r="L65" s="278" t="str">
        <f>IFERROR(VLOOKUP($B65,LANCAMENTOS!$AG:$AN,8,),"")</f>
        <v/>
      </c>
      <c r="Q65" s="275"/>
      <c r="R65" s="275"/>
      <c r="S65" s="275"/>
      <c r="T65" s="273"/>
      <c r="U65" s="146"/>
      <c r="V65" s="146"/>
      <c r="W65" s="146"/>
    </row>
    <row r="66" spans="2:23" ht="18">
      <c r="B66" s="269" t="s">
        <v>907</v>
      </c>
      <c r="C66" s="269" t="str">
        <f t="shared" si="20"/>
        <v/>
      </c>
      <c r="D66" s="269" t="str">
        <f t="shared" si="6"/>
        <v/>
      </c>
      <c r="E66" s="270" t="str">
        <f>IFERROR(VLOOKUP($B66,LANCAMENTOS!$AG:$AL,2,),"")</f>
        <v/>
      </c>
      <c r="F66" s="271" t="str">
        <f>IFERROR(VLOOKUP($B66,LANCAMENTOS!$AG:$AL,3,),"")</f>
        <v/>
      </c>
      <c r="G66" s="271" t="str">
        <f>IFERROR(VLOOKUP(B66,LANCAMENTOS!$AG:$AM,7,),"")</f>
        <v/>
      </c>
      <c r="H66" s="271" t="str">
        <f>IFERROR(VLOOKUP($B66,LANCAMENTOS!$AG:$AL,4,),"")</f>
        <v/>
      </c>
      <c r="I66" s="274" t="str">
        <f>IFERROR(VLOOKUP($B66,LANCAMENTOS!$AG:$AL,5,),"")</f>
        <v/>
      </c>
      <c r="J66" s="272" t="str">
        <f>IFERROR(VLOOKUP($B66,LANCAMENTOS!$AG:$AL,6,),"")</f>
        <v/>
      </c>
      <c r="K66" s="278" t="str">
        <f t="shared" si="7"/>
        <v/>
      </c>
      <c r="L66" s="278" t="str">
        <f>IFERROR(VLOOKUP($B66,LANCAMENTOS!$AG:$AN,8,),"")</f>
        <v/>
      </c>
      <c r="Q66" s="275"/>
      <c r="R66" s="275"/>
      <c r="S66" s="275"/>
      <c r="T66" s="273"/>
      <c r="U66" s="146"/>
      <c r="V66" s="146"/>
      <c r="W66" s="146"/>
    </row>
    <row r="67" spans="2:23" ht="18">
      <c r="B67" s="269" t="s">
        <v>908</v>
      </c>
      <c r="C67" s="269" t="str">
        <f t="shared" si="20"/>
        <v/>
      </c>
      <c r="D67" s="269" t="str">
        <f t="shared" si="6"/>
        <v/>
      </c>
      <c r="E67" s="270" t="str">
        <f>IFERROR(VLOOKUP($B67,LANCAMENTOS!$AG:$AL,2,),"")</f>
        <v/>
      </c>
      <c r="F67" s="271" t="str">
        <f>IFERROR(VLOOKUP($B67,LANCAMENTOS!$AG:$AL,3,),"")</f>
        <v/>
      </c>
      <c r="G67" s="271" t="str">
        <f>IFERROR(VLOOKUP(B67,LANCAMENTOS!$AG:$AM,7,),"")</f>
        <v/>
      </c>
      <c r="H67" s="271" t="str">
        <f>IFERROR(VLOOKUP($B67,LANCAMENTOS!$AG:$AL,4,),"")</f>
        <v/>
      </c>
      <c r="I67" s="274" t="str">
        <f>IFERROR(VLOOKUP($B67,LANCAMENTOS!$AG:$AL,5,),"")</f>
        <v/>
      </c>
      <c r="J67" s="272" t="str">
        <f>IFERROR(VLOOKUP($B67,LANCAMENTOS!$AG:$AL,6,),"")</f>
        <v/>
      </c>
      <c r="K67" s="278" t="str">
        <f t="shared" si="7"/>
        <v/>
      </c>
      <c r="L67" s="278" t="str">
        <f>IFERROR(VLOOKUP($B67,LANCAMENTOS!$AG:$AN,8,),"")</f>
        <v/>
      </c>
      <c r="Q67" s="275"/>
      <c r="R67" s="275"/>
      <c r="S67" s="275"/>
      <c r="T67" s="273"/>
      <c r="U67" s="146"/>
      <c r="V67" s="146"/>
      <c r="W67" s="146"/>
    </row>
    <row r="68" spans="2:23" ht="18">
      <c r="B68" s="269" t="s">
        <v>909</v>
      </c>
      <c r="C68" s="269" t="str">
        <f t="shared" si="20"/>
        <v/>
      </c>
      <c r="D68" s="269" t="str">
        <f t="shared" si="6"/>
        <v/>
      </c>
      <c r="E68" s="270" t="str">
        <f>IFERROR(VLOOKUP($B68,LANCAMENTOS!$AG:$AL,2,),"")</f>
        <v/>
      </c>
      <c r="F68" s="271" t="str">
        <f>IFERROR(VLOOKUP($B68,LANCAMENTOS!$AG:$AL,3,),"")</f>
        <v/>
      </c>
      <c r="G68" s="271" t="str">
        <f>IFERROR(VLOOKUP(B68,LANCAMENTOS!$AG:$AM,7,),"")</f>
        <v/>
      </c>
      <c r="H68" s="271" t="str">
        <f>IFERROR(VLOOKUP($B68,LANCAMENTOS!$AG:$AL,4,),"")</f>
        <v/>
      </c>
      <c r="I68" s="274" t="str">
        <f>IFERROR(VLOOKUP($B68,LANCAMENTOS!$AG:$AL,5,),"")</f>
        <v/>
      </c>
      <c r="J68" s="272" t="str">
        <f>IFERROR(VLOOKUP($B68,LANCAMENTOS!$AG:$AL,6,),"")</f>
        <v/>
      </c>
      <c r="K68" s="278" t="str">
        <f t="shared" si="7"/>
        <v/>
      </c>
      <c r="L68" s="278" t="str">
        <f>IFERROR(VLOOKUP($B68,LANCAMENTOS!$AG:$AN,8,),"")</f>
        <v/>
      </c>
      <c r="Q68" s="275"/>
      <c r="R68" s="275"/>
      <c r="S68" s="275"/>
      <c r="T68" s="273"/>
      <c r="U68" s="146"/>
      <c r="V68" s="146"/>
      <c r="W68" s="146"/>
    </row>
    <row r="69" spans="2:23" ht="18">
      <c r="B69" s="269" t="s">
        <v>910</v>
      </c>
      <c r="C69" s="269" t="str">
        <f t="shared" si="20"/>
        <v/>
      </c>
      <c r="D69" s="269" t="str">
        <f t="shared" si="6"/>
        <v/>
      </c>
      <c r="E69" s="270" t="str">
        <f>IFERROR(VLOOKUP($B69,LANCAMENTOS!$AG:$AL,2,),"")</f>
        <v/>
      </c>
      <c r="F69" s="271" t="str">
        <f>IFERROR(VLOOKUP($B69,LANCAMENTOS!$AG:$AL,3,),"")</f>
        <v/>
      </c>
      <c r="G69" s="271" t="str">
        <f>IFERROR(VLOOKUP(B69,LANCAMENTOS!$AG:$AM,7,),"")</f>
        <v/>
      </c>
      <c r="H69" s="271" t="str">
        <f>IFERROR(VLOOKUP($B69,LANCAMENTOS!$AG:$AL,4,),"")</f>
        <v/>
      </c>
      <c r="I69" s="274" t="str">
        <f>IFERROR(VLOOKUP($B69,LANCAMENTOS!$AG:$AL,5,),"")</f>
        <v/>
      </c>
      <c r="J69" s="272" t="str">
        <f>IFERROR(VLOOKUP($B69,LANCAMENTOS!$AG:$AL,6,),"")</f>
        <v/>
      </c>
      <c r="K69" s="278" t="str">
        <f t="shared" si="7"/>
        <v/>
      </c>
      <c r="L69" s="278" t="str">
        <f>IFERROR(VLOOKUP($B69,LANCAMENTOS!$AG:$AN,8,),"")</f>
        <v/>
      </c>
      <c r="Q69" s="275"/>
      <c r="R69" s="275"/>
      <c r="S69" s="275"/>
      <c r="T69" s="273"/>
      <c r="U69" s="146"/>
      <c r="V69" s="146"/>
      <c r="W69" s="146"/>
    </row>
    <row r="70" spans="2:23" ht="18">
      <c r="B70" s="269" t="s">
        <v>911</v>
      </c>
      <c r="C70" s="269" t="str">
        <f t="shared" ref="C70:C133" si="21">IF(E70="","",MONTH(E70))</f>
        <v/>
      </c>
      <c r="D70" s="269" t="str">
        <f t="shared" ref="D70:D133" si="22">IF(E70="","",YEAR(E70))</f>
        <v/>
      </c>
      <c r="E70" s="270" t="str">
        <f>IFERROR(VLOOKUP($B70,LANCAMENTOS!$AG:$AL,2,),"")</f>
        <v/>
      </c>
      <c r="F70" s="271" t="str">
        <f>IFERROR(VLOOKUP($B70,LANCAMENTOS!$AG:$AL,3,),"")</f>
        <v/>
      </c>
      <c r="G70" s="271" t="str">
        <f>IFERROR(VLOOKUP(B70,LANCAMENTOS!$AG:$AM,7,),"")</f>
        <v/>
      </c>
      <c r="H70" s="271" t="str">
        <f>IFERROR(VLOOKUP($B70,LANCAMENTOS!$AG:$AL,4,),"")</f>
        <v/>
      </c>
      <c r="I70" s="274" t="str">
        <f>IFERROR(VLOOKUP($B70,LANCAMENTOS!$AG:$AL,5,),"")</f>
        <v/>
      </c>
      <c r="J70" s="272" t="str">
        <f>IFERROR(VLOOKUP($B70,LANCAMENTOS!$AG:$AL,6,),"")</f>
        <v/>
      </c>
      <c r="K70" s="278" t="str">
        <f t="shared" ref="K70:K133" si="23">IF(H70="","",H70*I70)</f>
        <v/>
      </c>
      <c r="L70" s="278" t="str">
        <f>IFERROR(VLOOKUP($B70,LANCAMENTOS!$AG:$AN,8,),"")</f>
        <v/>
      </c>
      <c r="Q70" s="275"/>
      <c r="R70" s="275"/>
      <c r="S70" s="275"/>
      <c r="T70" s="273"/>
      <c r="U70" s="146"/>
      <c r="V70" s="146"/>
      <c r="W70" s="146"/>
    </row>
    <row r="71" spans="2:23" ht="18">
      <c r="B71" s="269" t="s">
        <v>912</v>
      </c>
      <c r="C71" s="269" t="str">
        <f t="shared" si="21"/>
        <v/>
      </c>
      <c r="D71" s="269" t="str">
        <f t="shared" si="22"/>
        <v/>
      </c>
      <c r="E71" s="270" t="str">
        <f>IFERROR(VLOOKUP($B71,LANCAMENTOS!$AG:$AL,2,),"")</f>
        <v/>
      </c>
      <c r="F71" s="271" t="str">
        <f>IFERROR(VLOOKUP($B71,LANCAMENTOS!$AG:$AL,3,),"")</f>
        <v/>
      </c>
      <c r="G71" s="271" t="str">
        <f>IFERROR(VLOOKUP(B71,LANCAMENTOS!$AG:$AM,7,),"")</f>
        <v/>
      </c>
      <c r="H71" s="271" t="str">
        <f>IFERROR(VLOOKUP($B71,LANCAMENTOS!$AG:$AL,4,),"")</f>
        <v/>
      </c>
      <c r="I71" s="274" t="str">
        <f>IFERROR(VLOOKUP($B71,LANCAMENTOS!$AG:$AL,5,),"")</f>
        <v/>
      </c>
      <c r="J71" s="272" t="str">
        <f>IFERROR(VLOOKUP($B71,LANCAMENTOS!$AG:$AL,6,),"")</f>
        <v/>
      </c>
      <c r="K71" s="278" t="str">
        <f t="shared" si="23"/>
        <v/>
      </c>
      <c r="L71" s="278" t="str">
        <f>IFERROR(VLOOKUP($B71,LANCAMENTOS!$AG:$AN,8,),"")</f>
        <v/>
      </c>
      <c r="Q71" s="275"/>
      <c r="R71" s="275"/>
      <c r="S71" s="275"/>
      <c r="T71" s="273"/>
      <c r="U71" s="146"/>
      <c r="V71" s="146"/>
      <c r="W71" s="146"/>
    </row>
    <row r="72" spans="2:23" ht="18">
      <c r="B72" s="269" t="s">
        <v>913</v>
      </c>
      <c r="C72" s="269" t="str">
        <f t="shared" si="21"/>
        <v/>
      </c>
      <c r="D72" s="269" t="str">
        <f t="shared" si="22"/>
        <v/>
      </c>
      <c r="E72" s="270" t="str">
        <f>IFERROR(VLOOKUP($B72,LANCAMENTOS!$AG:$AL,2,),"")</f>
        <v/>
      </c>
      <c r="F72" s="271" t="str">
        <f>IFERROR(VLOOKUP($B72,LANCAMENTOS!$AG:$AL,3,),"")</f>
        <v/>
      </c>
      <c r="G72" s="271" t="str">
        <f>IFERROR(VLOOKUP(B72,LANCAMENTOS!$AG:$AM,7,),"")</f>
        <v/>
      </c>
      <c r="H72" s="271" t="str">
        <f>IFERROR(VLOOKUP($B72,LANCAMENTOS!$AG:$AL,4,),"")</f>
        <v/>
      </c>
      <c r="I72" s="274" t="str">
        <f>IFERROR(VLOOKUP($B72,LANCAMENTOS!$AG:$AL,5,),"")</f>
        <v/>
      </c>
      <c r="J72" s="272" t="str">
        <f>IFERROR(VLOOKUP($B72,LANCAMENTOS!$AG:$AL,6,),"")</f>
        <v/>
      </c>
      <c r="K72" s="278" t="str">
        <f t="shared" si="23"/>
        <v/>
      </c>
      <c r="L72" s="278" t="str">
        <f>IFERROR(VLOOKUP($B72,LANCAMENTOS!$AG:$AN,8,),"")</f>
        <v/>
      </c>
      <c r="Q72" s="275"/>
      <c r="R72" s="275"/>
      <c r="S72" s="275"/>
      <c r="T72" s="273"/>
      <c r="U72" s="146"/>
      <c r="V72" s="146"/>
      <c r="W72" s="146"/>
    </row>
    <row r="73" spans="2:23" ht="18">
      <c r="B73" s="269" t="s">
        <v>914</v>
      </c>
      <c r="C73" s="269" t="str">
        <f t="shared" si="21"/>
        <v/>
      </c>
      <c r="D73" s="269" t="str">
        <f t="shared" si="22"/>
        <v/>
      </c>
      <c r="E73" s="270" t="str">
        <f>IFERROR(VLOOKUP($B73,LANCAMENTOS!$AG:$AL,2,),"")</f>
        <v/>
      </c>
      <c r="F73" s="271" t="str">
        <f>IFERROR(VLOOKUP($B73,LANCAMENTOS!$AG:$AL,3,),"")</f>
        <v/>
      </c>
      <c r="G73" s="271" t="str">
        <f>IFERROR(VLOOKUP(B73,LANCAMENTOS!$AG:$AM,7,),"")</f>
        <v/>
      </c>
      <c r="H73" s="271" t="str">
        <f>IFERROR(VLOOKUP($B73,LANCAMENTOS!$AG:$AL,4,),"")</f>
        <v/>
      </c>
      <c r="I73" s="274" t="str">
        <f>IFERROR(VLOOKUP($B73,LANCAMENTOS!$AG:$AL,5,),"")</f>
        <v/>
      </c>
      <c r="J73" s="272" t="str">
        <f>IFERROR(VLOOKUP($B73,LANCAMENTOS!$AG:$AL,6,),"")</f>
        <v/>
      </c>
      <c r="K73" s="278" t="str">
        <f t="shared" si="23"/>
        <v/>
      </c>
      <c r="L73" s="278" t="str">
        <f>IFERROR(VLOOKUP($B73,LANCAMENTOS!$AG:$AN,8,),"")</f>
        <v/>
      </c>
      <c r="Q73" s="275"/>
      <c r="R73" s="275"/>
      <c r="S73" s="275"/>
      <c r="T73" s="273"/>
      <c r="U73" s="146"/>
      <c r="V73" s="146"/>
      <c r="W73" s="146"/>
    </row>
    <row r="74" spans="2:23" ht="18">
      <c r="B74" s="269" t="s">
        <v>915</v>
      </c>
      <c r="C74" s="269" t="str">
        <f t="shared" si="21"/>
        <v/>
      </c>
      <c r="D74" s="269" t="str">
        <f t="shared" si="22"/>
        <v/>
      </c>
      <c r="E74" s="270" t="str">
        <f>IFERROR(VLOOKUP($B74,LANCAMENTOS!$AG:$AL,2,),"")</f>
        <v/>
      </c>
      <c r="F74" s="271" t="str">
        <f>IFERROR(VLOOKUP($B74,LANCAMENTOS!$AG:$AL,3,),"")</f>
        <v/>
      </c>
      <c r="G74" s="271" t="str">
        <f>IFERROR(VLOOKUP(B74,LANCAMENTOS!$AG:$AM,7,),"")</f>
        <v/>
      </c>
      <c r="H74" s="271" t="str">
        <f>IFERROR(VLOOKUP($B74,LANCAMENTOS!$AG:$AL,4,),"")</f>
        <v/>
      </c>
      <c r="I74" s="274" t="str">
        <f>IFERROR(VLOOKUP($B74,LANCAMENTOS!$AG:$AL,5,),"")</f>
        <v/>
      </c>
      <c r="J74" s="272" t="str">
        <f>IFERROR(VLOOKUP($B74,LANCAMENTOS!$AG:$AL,6,),"")</f>
        <v/>
      </c>
      <c r="K74" s="278" t="str">
        <f t="shared" si="23"/>
        <v/>
      </c>
      <c r="L74" s="278" t="str">
        <f>IFERROR(VLOOKUP($B74,LANCAMENTOS!$AG:$AN,8,),"")</f>
        <v/>
      </c>
      <c r="Q74" s="275"/>
      <c r="R74" s="275"/>
      <c r="S74" s="275"/>
      <c r="T74" s="273"/>
      <c r="U74" s="146"/>
      <c r="V74" s="146"/>
      <c r="W74" s="146"/>
    </row>
    <row r="75" spans="2:23" ht="18">
      <c r="B75" s="269" t="s">
        <v>916</v>
      </c>
      <c r="C75" s="269" t="str">
        <f t="shared" si="21"/>
        <v/>
      </c>
      <c r="D75" s="269" t="str">
        <f t="shared" si="22"/>
        <v/>
      </c>
      <c r="E75" s="270" t="str">
        <f>IFERROR(VLOOKUP($B75,LANCAMENTOS!$AG:$AL,2,),"")</f>
        <v/>
      </c>
      <c r="F75" s="271" t="str">
        <f>IFERROR(VLOOKUP($B75,LANCAMENTOS!$AG:$AL,3,),"")</f>
        <v/>
      </c>
      <c r="G75" s="271" t="str">
        <f>IFERROR(VLOOKUP(B75,LANCAMENTOS!$AG:$AM,7,),"")</f>
        <v/>
      </c>
      <c r="H75" s="271" t="str">
        <f>IFERROR(VLOOKUP($B75,LANCAMENTOS!$AG:$AL,4,),"")</f>
        <v/>
      </c>
      <c r="I75" s="274" t="str">
        <f>IFERROR(VLOOKUP($B75,LANCAMENTOS!$AG:$AL,5,),"")</f>
        <v/>
      </c>
      <c r="J75" s="272" t="str">
        <f>IFERROR(VLOOKUP($B75,LANCAMENTOS!$AG:$AL,6,),"")</f>
        <v/>
      </c>
      <c r="K75" s="278" t="str">
        <f t="shared" si="23"/>
        <v/>
      </c>
      <c r="L75" s="278" t="str">
        <f>IFERROR(VLOOKUP($B75,LANCAMENTOS!$AG:$AN,8,),"")</f>
        <v/>
      </c>
      <c r="Q75" s="275"/>
      <c r="R75" s="275"/>
      <c r="S75" s="275"/>
      <c r="T75" s="273"/>
      <c r="U75" s="146"/>
      <c r="V75" s="146"/>
      <c r="W75" s="146"/>
    </row>
    <row r="76" spans="2:23" ht="18">
      <c r="B76" s="269" t="s">
        <v>917</v>
      </c>
      <c r="C76" s="269" t="str">
        <f t="shared" si="21"/>
        <v/>
      </c>
      <c r="D76" s="269" t="str">
        <f t="shared" si="22"/>
        <v/>
      </c>
      <c r="E76" s="270" t="str">
        <f>IFERROR(VLOOKUP($B76,LANCAMENTOS!$AG:$AL,2,),"")</f>
        <v/>
      </c>
      <c r="F76" s="271" t="str">
        <f>IFERROR(VLOOKUP($B76,LANCAMENTOS!$AG:$AL,3,),"")</f>
        <v/>
      </c>
      <c r="G76" s="271" t="str">
        <f>IFERROR(VLOOKUP(B76,LANCAMENTOS!$AG:$AM,7,),"")</f>
        <v/>
      </c>
      <c r="H76" s="271" t="str">
        <f>IFERROR(VLOOKUP($B76,LANCAMENTOS!$AG:$AL,4,),"")</f>
        <v/>
      </c>
      <c r="I76" s="274" t="str">
        <f>IFERROR(VLOOKUP($B76,LANCAMENTOS!$AG:$AL,5,),"")</f>
        <v/>
      </c>
      <c r="J76" s="272" t="str">
        <f>IFERROR(VLOOKUP($B76,LANCAMENTOS!$AG:$AL,6,),"")</f>
        <v/>
      </c>
      <c r="K76" s="278" t="str">
        <f t="shared" si="23"/>
        <v/>
      </c>
      <c r="L76" s="278" t="str">
        <f>IFERROR(VLOOKUP($B76,LANCAMENTOS!$AG:$AN,8,),"")</f>
        <v/>
      </c>
      <c r="Q76" s="275"/>
      <c r="R76" s="275"/>
      <c r="S76" s="275"/>
      <c r="T76" s="273"/>
      <c r="U76" s="146"/>
      <c r="V76" s="146"/>
      <c r="W76" s="146"/>
    </row>
    <row r="77" spans="2:23" ht="18">
      <c r="B77" s="269" t="s">
        <v>918</v>
      </c>
      <c r="C77" s="269" t="str">
        <f t="shared" si="21"/>
        <v/>
      </c>
      <c r="D77" s="269" t="str">
        <f t="shared" si="22"/>
        <v/>
      </c>
      <c r="E77" s="270" t="str">
        <f>IFERROR(VLOOKUP($B77,LANCAMENTOS!$AG:$AL,2,),"")</f>
        <v/>
      </c>
      <c r="F77" s="271" t="str">
        <f>IFERROR(VLOOKUP($B77,LANCAMENTOS!$AG:$AL,3,),"")</f>
        <v/>
      </c>
      <c r="G77" s="271" t="str">
        <f>IFERROR(VLOOKUP(B77,LANCAMENTOS!$AG:$AM,7,),"")</f>
        <v/>
      </c>
      <c r="H77" s="271" t="str">
        <f>IFERROR(VLOOKUP($B77,LANCAMENTOS!$AG:$AL,4,),"")</f>
        <v/>
      </c>
      <c r="I77" s="274" t="str">
        <f>IFERROR(VLOOKUP($B77,LANCAMENTOS!$AG:$AL,5,),"")</f>
        <v/>
      </c>
      <c r="J77" s="272" t="str">
        <f>IFERROR(VLOOKUP($B77,LANCAMENTOS!$AG:$AL,6,),"")</f>
        <v/>
      </c>
      <c r="K77" s="278" t="str">
        <f t="shared" si="23"/>
        <v/>
      </c>
      <c r="L77" s="278" t="str">
        <f>IFERROR(VLOOKUP($B77,LANCAMENTOS!$AG:$AN,8,),"")</f>
        <v/>
      </c>
      <c r="Q77" s="275"/>
      <c r="R77" s="275"/>
      <c r="S77" s="275"/>
      <c r="T77" s="273"/>
      <c r="U77" s="146"/>
      <c r="V77" s="146"/>
      <c r="W77" s="146"/>
    </row>
    <row r="78" spans="2:23" ht="18">
      <c r="B78" s="269" t="s">
        <v>919</v>
      </c>
      <c r="C78" s="269" t="str">
        <f t="shared" si="21"/>
        <v/>
      </c>
      <c r="D78" s="269" t="str">
        <f t="shared" si="22"/>
        <v/>
      </c>
      <c r="E78" s="270" t="str">
        <f>IFERROR(VLOOKUP($B78,LANCAMENTOS!$AG:$AL,2,),"")</f>
        <v/>
      </c>
      <c r="F78" s="271" t="str">
        <f>IFERROR(VLOOKUP($B78,LANCAMENTOS!$AG:$AL,3,),"")</f>
        <v/>
      </c>
      <c r="G78" s="271" t="str">
        <f>IFERROR(VLOOKUP(B78,LANCAMENTOS!$AG:$AM,7,),"")</f>
        <v/>
      </c>
      <c r="H78" s="271" t="str">
        <f>IFERROR(VLOOKUP($B78,LANCAMENTOS!$AG:$AL,4,),"")</f>
        <v/>
      </c>
      <c r="I78" s="274" t="str">
        <f>IFERROR(VLOOKUP($B78,LANCAMENTOS!$AG:$AL,5,),"")</f>
        <v/>
      </c>
      <c r="J78" s="272" t="str">
        <f>IFERROR(VLOOKUP($B78,LANCAMENTOS!$AG:$AL,6,),"")</f>
        <v/>
      </c>
      <c r="K78" s="278" t="str">
        <f t="shared" si="23"/>
        <v/>
      </c>
      <c r="L78" s="278" t="str">
        <f>IFERROR(VLOOKUP($B78,LANCAMENTOS!$AG:$AN,8,),"")</f>
        <v/>
      </c>
      <c r="Q78" s="275"/>
      <c r="R78" s="275"/>
      <c r="S78" s="275"/>
      <c r="T78" s="273"/>
      <c r="U78" s="146"/>
      <c r="V78" s="146"/>
      <c r="W78" s="146"/>
    </row>
    <row r="79" spans="2:23" ht="18">
      <c r="B79" s="269" t="s">
        <v>920</v>
      </c>
      <c r="C79" s="269" t="str">
        <f t="shared" si="21"/>
        <v/>
      </c>
      <c r="D79" s="269" t="str">
        <f t="shared" si="22"/>
        <v/>
      </c>
      <c r="E79" s="270" t="str">
        <f>IFERROR(VLOOKUP($B79,LANCAMENTOS!$AG:$AL,2,),"")</f>
        <v/>
      </c>
      <c r="F79" s="271" t="str">
        <f>IFERROR(VLOOKUP($B79,LANCAMENTOS!$AG:$AL,3,),"")</f>
        <v/>
      </c>
      <c r="G79" s="271" t="str">
        <f>IFERROR(VLOOKUP(B79,LANCAMENTOS!$AG:$AM,7,),"")</f>
        <v/>
      </c>
      <c r="H79" s="271" t="str">
        <f>IFERROR(VLOOKUP($B79,LANCAMENTOS!$AG:$AL,4,),"")</f>
        <v/>
      </c>
      <c r="I79" s="274" t="str">
        <f>IFERROR(VLOOKUP($B79,LANCAMENTOS!$AG:$AL,5,),"")</f>
        <v/>
      </c>
      <c r="J79" s="272" t="str">
        <f>IFERROR(VLOOKUP($B79,LANCAMENTOS!$AG:$AL,6,),"")</f>
        <v/>
      </c>
      <c r="K79" s="278" t="str">
        <f t="shared" si="23"/>
        <v/>
      </c>
      <c r="L79" s="278" t="str">
        <f>IFERROR(VLOOKUP($B79,LANCAMENTOS!$AG:$AN,8,),"")</f>
        <v/>
      </c>
      <c r="Q79" s="275"/>
      <c r="R79" s="275"/>
      <c r="S79" s="275"/>
      <c r="T79" s="273"/>
      <c r="U79" s="146"/>
      <c r="V79" s="146"/>
      <c r="W79" s="146"/>
    </row>
    <row r="80" spans="2:23" ht="18">
      <c r="B80" s="269" t="s">
        <v>921</v>
      </c>
      <c r="C80" s="269" t="str">
        <f t="shared" si="21"/>
        <v/>
      </c>
      <c r="D80" s="269" t="str">
        <f t="shared" si="22"/>
        <v/>
      </c>
      <c r="E80" s="270" t="str">
        <f>IFERROR(VLOOKUP($B80,LANCAMENTOS!$AG:$AL,2,),"")</f>
        <v/>
      </c>
      <c r="F80" s="271" t="str">
        <f>IFERROR(VLOOKUP($B80,LANCAMENTOS!$AG:$AL,3,),"")</f>
        <v/>
      </c>
      <c r="G80" s="271" t="str">
        <f>IFERROR(VLOOKUP(B80,LANCAMENTOS!$AG:$AM,7,),"")</f>
        <v/>
      </c>
      <c r="H80" s="271" t="str">
        <f>IFERROR(VLOOKUP($B80,LANCAMENTOS!$AG:$AL,4,),"")</f>
        <v/>
      </c>
      <c r="I80" s="274" t="str">
        <f>IFERROR(VLOOKUP($B80,LANCAMENTOS!$AG:$AL,5,),"")</f>
        <v/>
      </c>
      <c r="J80" s="272" t="str">
        <f>IFERROR(VLOOKUP($B80,LANCAMENTOS!$AG:$AL,6,),"")</f>
        <v/>
      </c>
      <c r="K80" s="278" t="str">
        <f t="shared" si="23"/>
        <v/>
      </c>
      <c r="L80" s="278" t="str">
        <f>IFERROR(VLOOKUP($B80,LANCAMENTOS!$AG:$AN,8,),"")</f>
        <v/>
      </c>
      <c r="Q80" s="275"/>
      <c r="R80" s="275"/>
      <c r="S80" s="275"/>
      <c r="T80" s="273"/>
      <c r="U80" s="146"/>
      <c r="V80" s="146"/>
      <c r="W80" s="146"/>
    </row>
    <row r="81" spans="2:23" ht="18">
      <c r="B81" s="269" t="s">
        <v>922</v>
      </c>
      <c r="C81" s="269" t="str">
        <f t="shared" si="21"/>
        <v/>
      </c>
      <c r="D81" s="269" t="str">
        <f t="shared" si="22"/>
        <v/>
      </c>
      <c r="E81" s="270" t="str">
        <f>IFERROR(VLOOKUP($B81,LANCAMENTOS!$AG:$AL,2,),"")</f>
        <v/>
      </c>
      <c r="F81" s="271" t="str">
        <f>IFERROR(VLOOKUP($B81,LANCAMENTOS!$AG:$AL,3,),"")</f>
        <v/>
      </c>
      <c r="G81" s="271" t="str">
        <f>IFERROR(VLOOKUP(B81,LANCAMENTOS!$AG:$AM,7,),"")</f>
        <v/>
      </c>
      <c r="H81" s="271" t="str">
        <f>IFERROR(VLOOKUP($B81,LANCAMENTOS!$AG:$AL,4,),"")</f>
        <v/>
      </c>
      <c r="I81" s="274" t="str">
        <f>IFERROR(VLOOKUP($B81,LANCAMENTOS!$AG:$AL,5,),"")</f>
        <v/>
      </c>
      <c r="J81" s="272" t="str">
        <f>IFERROR(VLOOKUP($B81,LANCAMENTOS!$AG:$AL,6,),"")</f>
        <v/>
      </c>
      <c r="K81" s="278" t="str">
        <f t="shared" si="23"/>
        <v/>
      </c>
      <c r="L81" s="278" t="str">
        <f>IFERROR(VLOOKUP($B81,LANCAMENTOS!$AG:$AN,8,),"")</f>
        <v/>
      </c>
      <c r="Q81" s="275"/>
      <c r="R81" s="275"/>
      <c r="S81" s="275"/>
      <c r="T81" s="273"/>
      <c r="U81" s="146"/>
      <c r="V81" s="146"/>
      <c r="W81" s="146"/>
    </row>
    <row r="82" spans="2:23" ht="18">
      <c r="B82" s="269" t="s">
        <v>923</v>
      </c>
      <c r="C82" s="269" t="str">
        <f t="shared" si="21"/>
        <v/>
      </c>
      <c r="D82" s="269" t="str">
        <f t="shared" si="22"/>
        <v/>
      </c>
      <c r="E82" s="270" t="str">
        <f>IFERROR(VLOOKUP($B82,LANCAMENTOS!$AG:$AL,2,),"")</f>
        <v/>
      </c>
      <c r="F82" s="271" t="str">
        <f>IFERROR(VLOOKUP($B82,LANCAMENTOS!$AG:$AL,3,),"")</f>
        <v/>
      </c>
      <c r="G82" s="271" t="str">
        <f>IFERROR(VLOOKUP(B82,LANCAMENTOS!$AG:$AM,7,),"")</f>
        <v/>
      </c>
      <c r="H82" s="271" t="str">
        <f>IFERROR(VLOOKUP($B82,LANCAMENTOS!$AG:$AL,4,),"")</f>
        <v/>
      </c>
      <c r="I82" s="274" t="str">
        <f>IFERROR(VLOOKUP($B82,LANCAMENTOS!$AG:$AL,5,),"")</f>
        <v/>
      </c>
      <c r="J82" s="272" t="str">
        <f>IFERROR(VLOOKUP($B82,LANCAMENTOS!$AG:$AL,6,),"")</f>
        <v/>
      </c>
      <c r="K82" s="278" t="str">
        <f t="shared" si="23"/>
        <v/>
      </c>
      <c r="L82" s="278" t="str">
        <f>IFERROR(VLOOKUP($B82,LANCAMENTOS!$AG:$AN,8,),"")</f>
        <v/>
      </c>
      <c r="Q82" s="275"/>
      <c r="R82" s="275"/>
      <c r="S82" s="275"/>
      <c r="T82" s="273"/>
      <c r="U82" s="146"/>
      <c r="V82" s="146"/>
      <c r="W82" s="146"/>
    </row>
    <row r="83" spans="2:23" ht="18">
      <c r="B83" s="269" t="s">
        <v>924</v>
      </c>
      <c r="C83" s="269" t="str">
        <f t="shared" si="21"/>
        <v/>
      </c>
      <c r="D83" s="269" t="str">
        <f t="shared" si="22"/>
        <v/>
      </c>
      <c r="E83" s="270" t="str">
        <f>IFERROR(VLOOKUP($B83,LANCAMENTOS!$AG:$AL,2,),"")</f>
        <v/>
      </c>
      <c r="F83" s="271" t="str">
        <f>IFERROR(VLOOKUP($B83,LANCAMENTOS!$AG:$AL,3,),"")</f>
        <v/>
      </c>
      <c r="G83" s="271" t="str">
        <f>IFERROR(VLOOKUP(B83,LANCAMENTOS!$AG:$AM,7,),"")</f>
        <v/>
      </c>
      <c r="H83" s="271" t="str">
        <f>IFERROR(VLOOKUP($B83,LANCAMENTOS!$AG:$AL,4,),"")</f>
        <v/>
      </c>
      <c r="I83" s="274" t="str">
        <f>IFERROR(VLOOKUP($B83,LANCAMENTOS!$AG:$AL,5,),"")</f>
        <v/>
      </c>
      <c r="J83" s="272" t="str">
        <f>IFERROR(VLOOKUP($B83,LANCAMENTOS!$AG:$AL,6,),"")</f>
        <v/>
      </c>
      <c r="K83" s="278" t="str">
        <f t="shared" si="23"/>
        <v/>
      </c>
      <c r="L83" s="278" t="str">
        <f>IFERROR(VLOOKUP($B83,LANCAMENTOS!$AG:$AN,8,),"")</f>
        <v/>
      </c>
      <c r="Q83" s="275"/>
      <c r="R83" s="275"/>
      <c r="S83" s="275"/>
      <c r="T83" s="273"/>
      <c r="U83" s="146"/>
      <c r="V83" s="146"/>
      <c r="W83" s="146"/>
    </row>
    <row r="84" spans="2:23" ht="18">
      <c r="B84" s="269" t="s">
        <v>925</v>
      </c>
      <c r="C84" s="269" t="str">
        <f t="shared" si="21"/>
        <v/>
      </c>
      <c r="D84" s="269" t="str">
        <f t="shared" si="22"/>
        <v/>
      </c>
      <c r="E84" s="270" t="str">
        <f>IFERROR(VLOOKUP($B84,LANCAMENTOS!$AG:$AL,2,),"")</f>
        <v/>
      </c>
      <c r="F84" s="271" t="str">
        <f>IFERROR(VLOOKUP($B84,LANCAMENTOS!$AG:$AL,3,),"")</f>
        <v/>
      </c>
      <c r="G84" s="271" t="str">
        <f>IFERROR(VLOOKUP(B84,LANCAMENTOS!$AG:$AM,7,),"")</f>
        <v/>
      </c>
      <c r="H84" s="271" t="str">
        <f>IFERROR(VLOOKUP($B84,LANCAMENTOS!$AG:$AL,4,),"")</f>
        <v/>
      </c>
      <c r="I84" s="274" t="str">
        <f>IFERROR(VLOOKUP($B84,LANCAMENTOS!$AG:$AL,5,),"")</f>
        <v/>
      </c>
      <c r="J84" s="272" t="str">
        <f>IFERROR(VLOOKUP($B84,LANCAMENTOS!$AG:$AL,6,),"")</f>
        <v/>
      </c>
      <c r="K84" s="278" t="str">
        <f t="shared" si="23"/>
        <v/>
      </c>
      <c r="L84" s="278" t="str">
        <f>IFERROR(VLOOKUP($B84,LANCAMENTOS!$AG:$AN,8,),"")</f>
        <v/>
      </c>
      <c r="Q84" s="275"/>
      <c r="R84" s="275"/>
      <c r="S84" s="275"/>
      <c r="T84" s="273"/>
      <c r="U84" s="146"/>
      <c r="V84" s="146"/>
      <c r="W84" s="146"/>
    </row>
    <row r="85" spans="2:23" ht="18">
      <c r="B85" s="269" t="s">
        <v>926</v>
      </c>
      <c r="C85" s="269" t="str">
        <f t="shared" si="21"/>
        <v/>
      </c>
      <c r="D85" s="269" t="str">
        <f t="shared" si="22"/>
        <v/>
      </c>
      <c r="E85" s="270" t="str">
        <f>IFERROR(VLOOKUP($B85,LANCAMENTOS!$AG:$AL,2,),"")</f>
        <v/>
      </c>
      <c r="F85" s="271" t="str">
        <f>IFERROR(VLOOKUP($B85,LANCAMENTOS!$AG:$AL,3,),"")</f>
        <v/>
      </c>
      <c r="G85" s="271" t="str">
        <f>IFERROR(VLOOKUP(B85,LANCAMENTOS!$AG:$AM,7,),"")</f>
        <v/>
      </c>
      <c r="H85" s="271" t="str">
        <f>IFERROR(VLOOKUP($B85,LANCAMENTOS!$AG:$AL,4,),"")</f>
        <v/>
      </c>
      <c r="I85" s="274" t="str">
        <f>IFERROR(VLOOKUP($B85,LANCAMENTOS!$AG:$AL,5,),"")</f>
        <v/>
      </c>
      <c r="J85" s="272" t="str">
        <f>IFERROR(VLOOKUP($B85,LANCAMENTOS!$AG:$AL,6,),"")</f>
        <v/>
      </c>
      <c r="K85" s="278" t="str">
        <f t="shared" si="23"/>
        <v/>
      </c>
      <c r="L85" s="278" t="str">
        <f>IFERROR(VLOOKUP($B85,LANCAMENTOS!$AG:$AN,8,),"")</f>
        <v/>
      </c>
      <c r="Q85" s="275"/>
      <c r="R85" s="275"/>
      <c r="S85" s="275"/>
      <c r="T85" s="273"/>
      <c r="U85" s="146"/>
      <c r="V85" s="146"/>
      <c r="W85" s="146"/>
    </row>
    <row r="86" spans="2:23" ht="18">
      <c r="B86" s="269" t="s">
        <v>927</v>
      </c>
      <c r="C86" s="269" t="str">
        <f t="shared" si="21"/>
        <v/>
      </c>
      <c r="D86" s="269" t="str">
        <f t="shared" si="22"/>
        <v/>
      </c>
      <c r="E86" s="270" t="str">
        <f>IFERROR(VLOOKUP($B86,LANCAMENTOS!$AG:$AL,2,),"")</f>
        <v/>
      </c>
      <c r="F86" s="271" t="str">
        <f>IFERROR(VLOOKUP($B86,LANCAMENTOS!$AG:$AL,3,),"")</f>
        <v/>
      </c>
      <c r="G86" s="271" t="str">
        <f>IFERROR(VLOOKUP(B86,LANCAMENTOS!$AG:$AM,7,),"")</f>
        <v/>
      </c>
      <c r="H86" s="271" t="str">
        <f>IFERROR(VLOOKUP($B86,LANCAMENTOS!$AG:$AL,4,),"")</f>
        <v/>
      </c>
      <c r="I86" s="274" t="str">
        <f>IFERROR(VLOOKUP($B86,LANCAMENTOS!$AG:$AL,5,),"")</f>
        <v/>
      </c>
      <c r="J86" s="272" t="str">
        <f>IFERROR(VLOOKUP($B86,LANCAMENTOS!$AG:$AL,6,),"")</f>
        <v/>
      </c>
      <c r="K86" s="278" t="str">
        <f t="shared" si="23"/>
        <v/>
      </c>
      <c r="L86" s="278" t="str">
        <f>IFERROR(VLOOKUP($B86,LANCAMENTOS!$AG:$AN,8,),"")</f>
        <v/>
      </c>
      <c r="Q86" s="275"/>
      <c r="R86" s="275"/>
      <c r="S86" s="275"/>
      <c r="T86" s="273"/>
      <c r="U86" s="146"/>
      <c r="V86" s="146"/>
      <c r="W86" s="146"/>
    </row>
    <row r="87" spans="2:23" ht="18">
      <c r="B87" s="269" t="s">
        <v>928</v>
      </c>
      <c r="C87" s="269" t="str">
        <f t="shared" si="21"/>
        <v/>
      </c>
      <c r="D87" s="269" t="str">
        <f t="shared" si="22"/>
        <v/>
      </c>
      <c r="E87" s="270" t="str">
        <f>IFERROR(VLOOKUP($B87,LANCAMENTOS!$AG:$AL,2,),"")</f>
        <v/>
      </c>
      <c r="F87" s="271" t="str">
        <f>IFERROR(VLOOKUP($B87,LANCAMENTOS!$AG:$AL,3,),"")</f>
        <v/>
      </c>
      <c r="G87" s="271" t="str">
        <f>IFERROR(VLOOKUP(B87,LANCAMENTOS!$AG:$AM,7,),"")</f>
        <v/>
      </c>
      <c r="H87" s="271" t="str">
        <f>IFERROR(VLOOKUP($B87,LANCAMENTOS!$AG:$AL,4,),"")</f>
        <v/>
      </c>
      <c r="I87" s="274" t="str">
        <f>IFERROR(VLOOKUP($B87,LANCAMENTOS!$AG:$AL,5,),"")</f>
        <v/>
      </c>
      <c r="J87" s="272" t="str">
        <f>IFERROR(VLOOKUP($B87,LANCAMENTOS!$AG:$AL,6,),"")</f>
        <v/>
      </c>
      <c r="K87" s="278" t="str">
        <f t="shared" si="23"/>
        <v/>
      </c>
      <c r="L87" s="278" t="str">
        <f>IFERROR(VLOOKUP($B87,LANCAMENTOS!$AG:$AN,8,),"")</f>
        <v/>
      </c>
      <c r="Q87" s="275"/>
      <c r="R87" s="275"/>
      <c r="S87" s="275"/>
      <c r="T87" s="273"/>
      <c r="U87" s="146"/>
      <c r="V87" s="146"/>
      <c r="W87" s="146"/>
    </row>
    <row r="88" spans="2:23" ht="18">
      <c r="B88" s="269" t="s">
        <v>929</v>
      </c>
      <c r="C88" s="269" t="str">
        <f t="shared" si="21"/>
        <v/>
      </c>
      <c r="D88" s="269" t="str">
        <f t="shared" si="22"/>
        <v/>
      </c>
      <c r="E88" s="270" t="str">
        <f>IFERROR(VLOOKUP($B88,LANCAMENTOS!$AG:$AL,2,),"")</f>
        <v/>
      </c>
      <c r="F88" s="271" t="str">
        <f>IFERROR(VLOOKUP($B88,LANCAMENTOS!$AG:$AL,3,),"")</f>
        <v/>
      </c>
      <c r="G88" s="271" t="str">
        <f>IFERROR(VLOOKUP(B88,LANCAMENTOS!$AG:$AM,7,),"")</f>
        <v/>
      </c>
      <c r="H88" s="271" t="str">
        <f>IFERROR(VLOOKUP($B88,LANCAMENTOS!$AG:$AL,4,),"")</f>
        <v/>
      </c>
      <c r="I88" s="274" t="str">
        <f>IFERROR(VLOOKUP($B88,LANCAMENTOS!$AG:$AL,5,),"")</f>
        <v/>
      </c>
      <c r="J88" s="272" t="str">
        <f>IFERROR(VLOOKUP($B88,LANCAMENTOS!$AG:$AL,6,),"")</f>
        <v/>
      </c>
      <c r="K88" s="278" t="str">
        <f t="shared" si="23"/>
        <v/>
      </c>
      <c r="L88" s="278" t="str">
        <f>IFERROR(VLOOKUP($B88,LANCAMENTOS!$AG:$AN,8,),"")</f>
        <v/>
      </c>
      <c r="Q88" s="275"/>
      <c r="R88" s="275"/>
      <c r="S88" s="275"/>
      <c r="T88" s="273"/>
      <c r="U88" s="146"/>
      <c r="V88" s="146"/>
      <c r="W88" s="146"/>
    </row>
    <row r="89" spans="2:23" ht="18">
      <c r="B89" s="269" t="s">
        <v>930</v>
      </c>
      <c r="C89" s="269" t="str">
        <f t="shared" si="21"/>
        <v/>
      </c>
      <c r="D89" s="269" t="str">
        <f t="shared" si="22"/>
        <v/>
      </c>
      <c r="E89" s="270" t="str">
        <f>IFERROR(VLOOKUP($B89,LANCAMENTOS!$AG:$AL,2,),"")</f>
        <v/>
      </c>
      <c r="F89" s="271" t="str">
        <f>IFERROR(VLOOKUP($B89,LANCAMENTOS!$AG:$AL,3,),"")</f>
        <v/>
      </c>
      <c r="G89" s="271" t="str">
        <f>IFERROR(VLOOKUP(B89,LANCAMENTOS!$AG:$AM,7,),"")</f>
        <v/>
      </c>
      <c r="H89" s="271" t="str">
        <f>IFERROR(VLOOKUP($B89,LANCAMENTOS!$AG:$AL,4,),"")</f>
        <v/>
      </c>
      <c r="I89" s="274" t="str">
        <f>IFERROR(VLOOKUP($B89,LANCAMENTOS!$AG:$AL,5,),"")</f>
        <v/>
      </c>
      <c r="J89" s="272" t="str">
        <f>IFERROR(VLOOKUP($B89,LANCAMENTOS!$AG:$AL,6,),"")</f>
        <v/>
      </c>
      <c r="K89" s="278" t="str">
        <f t="shared" si="23"/>
        <v/>
      </c>
      <c r="L89" s="278" t="str">
        <f>IFERROR(VLOOKUP($B89,LANCAMENTOS!$AG:$AN,8,),"")</f>
        <v/>
      </c>
      <c r="Q89" s="275"/>
      <c r="R89" s="275"/>
      <c r="S89" s="275"/>
      <c r="T89" s="273"/>
      <c r="U89" s="146"/>
      <c r="V89" s="146"/>
      <c r="W89" s="146"/>
    </row>
    <row r="90" spans="2:23" ht="18">
      <c r="B90" s="269" t="s">
        <v>931</v>
      </c>
      <c r="C90" s="269" t="str">
        <f t="shared" si="21"/>
        <v/>
      </c>
      <c r="D90" s="269" t="str">
        <f t="shared" si="22"/>
        <v/>
      </c>
      <c r="E90" s="270" t="str">
        <f>IFERROR(VLOOKUP($B90,LANCAMENTOS!$AG:$AL,2,),"")</f>
        <v/>
      </c>
      <c r="F90" s="271" t="str">
        <f>IFERROR(VLOOKUP($B90,LANCAMENTOS!$AG:$AL,3,),"")</f>
        <v/>
      </c>
      <c r="G90" s="271" t="str">
        <f>IFERROR(VLOOKUP(B90,LANCAMENTOS!$AG:$AM,7,),"")</f>
        <v/>
      </c>
      <c r="H90" s="271" t="str">
        <f>IFERROR(VLOOKUP($B90,LANCAMENTOS!$AG:$AL,4,),"")</f>
        <v/>
      </c>
      <c r="I90" s="274" t="str">
        <f>IFERROR(VLOOKUP($B90,LANCAMENTOS!$AG:$AL,5,),"")</f>
        <v/>
      </c>
      <c r="J90" s="272" t="str">
        <f>IFERROR(VLOOKUP($B90,LANCAMENTOS!$AG:$AL,6,),"")</f>
        <v/>
      </c>
      <c r="K90" s="278" t="str">
        <f t="shared" si="23"/>
        <v/>
      </c>
      <c r="L90" s="278" t="str">
        <f>IFERROR(VLOOKUP($B90,LANCAMENTOS!$AG:$AN,8,),"")</f>
        <v/>
      </c>
      <c r="Q90" s="275"/>
      <c r="R90" s="275"/>
      <c r="S90" s="275"/>
      <c r="T90" s="273"/>
      <c r="U90" s="146"/>
      <c r="V90" s="146"/>
      <c r="W90" s="146"/>
    </row>
    <row r="91" spans="2:23" ht="18">
      <c r="B91" s="269" t="s">
        <v>932</v>
      </c>
      <c r="C91" s="269" t="str">
        <f t="shared" si="21"/>
        <v/>
      </c>
      <c r="D91" s="269" t="str">
        <f t="shared" si="22"/>
        <v/>
      </c>
      <c r="E91" s="270" t="str">
        <f>IFERROR(VLOOKUP($B91,LANCAMENTOS!$AG:$AL,2,),"")</f>
        <v/>
      </c>
      <c r="F91" s="271" t="str">
        <f>IFERROR(VLOOKUP($B91,LANCAMENTOS!$AG:$AL,3,),"")</f>
        <v/>
      </c>
      <c r="G91" s="271" t="str">
        <f>IFERROR(VLOOKUP(B91,LANCAMENTOS!$AG:$AM,7,),"")</f>
        <v/>
      </c>
      <c r="H91" s="271" t="str">
        <f>IFERROR(VLOOKUP($B91,LANCAMENTOS!$AG:$AL,4,),"")</f>
        <v/>
      </c>
      <c r="I91" s="274" t="str">
        <f>IFERROR(VLOOKUP($B91,LANCAMENTOS!$AG:$AL,5,),"")</f>
        <v/>
      </c>
      <c r="J91" s="272" t="str">
        <f>IFERROR(VLOOKUP($B91,LANCAMENTOS!$AG:$AL,6,),"")</f>
        <v/>
      </c>
      <c r="K91" s="278" t="str">
        <f t="shared" si="23"/>
        <v/>
      </c>
      <c r="L91" s="278" t="str">
        <f>IFERROR(VLOOKUP($B91,LANCAMENTOS!$AG:$AN,8,),"")</f>
        <v/>
      </c>
      <c r="Q91" s="275"/>
      <c r="R91" s="275"/>
      <c r="S91" s="275"/>
      <c r="T91" s="273"/>
      <c r="U91" s="146"/>
      <c r="V91" s="146"/>
      <c r="W91" s="146"/>
    </row>
    <row r="92" spans="2:23" ht="18">
      <c r="B92" s="269" t="s">
        <v>933</v>
      </c>
      <c r="C92" s="269" t="str">
        <f t="shared" si="21"/>
        <v/>
      </c>
      <c r="D92" s="269" t="str">
        <f t="shared" si="22"/>
        <v/>
      </c>
      <c r="E92" s="270" t="str">
        <f>IFERROR(VLOOKUP($B92,LANCAMENTOS!$AG:$AL,2,),"")</f>
        <v/>
      </c>
      <c r="F92" s="271" t="str">
        <f>IFERROR(VLOOKUP($B92,LANCAMENTOS!$AG:$AL,3,),"")</f>
        <v/>
      </c>
      <c r="G92" s="271" t="str">
        <f>IFERROR(VLOOKUP(B92,LANCAMENTOS!$AG:$AM,7,),"")</f>
        <v/>
      </c>
      <c r="H92" s="271" t="str">
        <f>IFERROR(VLOOKUP($B92,LANCAMENTOS!$AG:$AL,4,),"")</f>
        <v/>
      </c>
      <c r="I92" s="274" t="str">
        <f>IFERROR(VLOOKUP($B92,LANCAMENTOS!$AG:$AL,5,),"")</f>
        <v/>
      </c>
      <c r="J92" s="272" t="str">
        <f>IFERROR(VLOOKUP($B92,LANCAMENTOS!$AG:$AL,6,),"")</f>
        <v/>
      </c>
      <c r="K92" s="278" t="str">
        <f t="shared" si="23"/>
        <v/>
      </c>
      <c r="L92" s="278" t="str">
        <f>IFERROR(VLOOKUP($B92,LANCAMENTOS!$AG:$AN,8,),"")</f>
        <v/>
      </c>
      <c r="Q92" s="275"/>
      <c r="R92" s="275"/>
      <c r="S92" s="275"/>
      <c r="T92" s="273"/>
      <c r="U92" s="146"/>
      <c r="V92" s="146"/>
      <c r="W92" s="146"/>
    </row>
    <row r="93" spans="2:23" ht="18">
      <c r="B93" s="269" t="s">
        <v>934</v>
      </c>
      <c r="C93" s="269" t="str">
        <f t="shared" si="21"/>
        <v/>
      </c>
      <c r="D93" s="269" t="str">
        <f t="shared" si="22"/>
        <v/>
      </c>
      <c r="E93" s="270" t="str">
        <f>IFERROR(VLOOKUP($B93,LANCAMENTOS!$AG:$AL,2,),"")</f>
        <v/>
      </c>
      <c r="F93" s="271" t="str">
        <f>IFERROR(VLOOKUP($B93,LANCAMENTOS!$AG:$AL,3,),"")</f>
        <v/>
      </c>
      <c r="G93" s="271" t="str">
        <f>IFERROR(VLOOKUP(B93,LANCAMENTOS!$AG:$AM,7,),"")</f>
        <v/>
      </c>
      <c r="H93" s="271" t="str">
        <f>IFERROR(VLOOKUP($B93,LANCAMENTOS!$AG:$AL,4,),"")</f>
        <v/>
      </c>
      <c r="I93" s="274" t="str">
        <f>IFERROR(VLOOKUP($B93,LANCAMENTOS!$AG:$AL,5,),"")</f>
        <v/>
      </c>
      <c r="J93" s="272" t="str">
        <f>IFERROR(VLOOKUP($B93,LANCAMENTOS!$AG:$AL,6,),"")</f>
        <v/>
      </c>
      <c r="K93" s="278" t="str">
        <f t="shared" si="23"/>
        <v/>
      </c>
      <c r="L93" s="278" t="str">
        <f>IFERROR(VLOOKUP($B93,LANCAMENTOS!$AG:$AN,8,),"")</f>
        <v/>
      </c>
      <c r="Q93" s="275"/>
      <c r="R93" s="275"/>
      <c r="S93" s="275"/>
      <c r="T93" s="273"/>
      <c r="U93" s="146"/>
      <c r="V93" s="146"/>
      <c r="W93" s="146"/>
    </row>
    <row r="94" spans="2:23" ht="18">
      <c r="B94" s="269" t="s">
        <v>935</v>
      </c>
      <c r="C94" s="269" t="str">
        <f t="shared" si="21"/>
        <v/>
      </c>
      <c r="D94" s="269" t="str">
        <f t="shared" si="22"/>
        <v/>
      </c>
      <c r="E94" s="270" t="str">
        <f>IFERROR(VLOOKUP($B94,LANCAMENTOS!$AG:$AL,2,),"")</f>
        <v/>
      </c>
      <c r="F94" s="271" t="str">
        <f>IFERROR(VLOOKUP($B94,LANCAMENTOS!$AG:$AL,3,),"")</f>
        <v/>
      </c>
      <c r="G94" s="271" t="str">
        <f>IFERROR(VLOOKUP(B94,LANCAMENTOS!$AG:$AM,7,),"")</f>
        <v/>
      </c>
      <c r="H94" s="271" t="str">
        <f>IFERROR(VLOOKUP($B94,LANCAMENTOS!$AG:$AL,4,),"")</f>
        <v/>
      </c>
      <c r="I94" s="274" t="str">
        <f>IFERROR(VLOOKUP($B94,LANCAMENTOS!$AG:$AL,5,),"")</f>
        <v/>
      </c>
      <c r="J94" s="272" t="str">
        <f>IFERROR(VLOOKUP($B94,LANCAMENTOS!$AG:$AL,6,),"")</f>
        <v/>
      </c>
      <c r="K94" s="278" t="str">
        <f t="shared" si="23"/>
        <v/>
      </c>
      <c r="L94" s="278" t="str">
        <f>IFERROR(VLOOKUP($B94,LANCAMENTOS!$AG:$AN,8,),"")</f>
        <v/>
      </c>
      <c r="Q94" s="275"/>
      <c r="R94" s="275"/>
      <c r="S94" s="275"/>
      <c r="T94" s="273"/>
      <c r="U94" s="146"/>
      <c r="V94" s="146"/>
      <c r="W94" s="146"/>
    </row>
    <row r="95" spans="2:23" ht="18">
      <c r="B95" s="269" t="s">
        <v>936</v>
      </c>
      <c r="C95" s="269" t="str">
        <f t="shared" si="21"/>
        <v/>
      </c>
      <c r="D95" s="269" t="str">
        <f t="shared" si="22"/>
        <v/>
      </c>
      <c r="E95" s="270" t="str">
        <f>IFERROR(VLOOKUP($B95,LANCAMENTOS!$AG:$AL,2,),"")</f>
        <v/>
      </c>
      <c r="F95" s="271" t="str">
        <f>IFERROR(VLOOKUP($B95,LANCAMENTOS!$AG:$AL,3,),"")</f>
        <v/>
      </c>
      <c r="G95" s="271" t="str">
        <f>IFERROR(VLOOKUP(B95,LANCAMENTOS!$AG:$AM,7,),"")</f>
        <v/>
      </c>
      <c r="H95" s="271" t="str">
        <f>IFERROR(VLOOKUP($B95,LANCAMENTOS!$AG:$AL,4,),"")</f>
        <v/>
      </c>
      <c r="I95" s="274" t="str">
        <f>IFERROR(VLOOKUP($B95,LANCAMENTOS!$AG:$AL,5,),"")</f>
        <v/>
      </c>
      <c r="J95" s="272" t="str">
        <f>IFERROR(VLOOKUP($B95,LANCAMENTOS!$AG:$AL,6,),"")</f>
        <v/>
      </c>
      <c r="K95" s="278" t="str">
        <f t="shared" si="23"/>
        <v/>
      </c>
      <c r="L95" s="278" t="str">
        <f>IFERROR(VLOOKUP($B95,LANCAMENTOS!$AG:$AN,8,),"")</f>
        <v/>
      </c>
      <c r="Q95" s="275"/>
      <c r="R95" s="275"/>
      <c r="S95" s="275"/>
      <c r="T95" s="273"/>
      <c r="U95" s="146"/>
      <c r="V95" s="146"/>
      <c r="W95" s="146"/>
    </row>
    <row r="96" spans="2:23" ht="18">
      <c r="B96" s="269" t="s">
        <v>937</v>
      </c>
      <c r="C96" s="269" t="str">
        <f t="shared" si="21"/>
        <v/>
      </c>
      <c r="D96" s="269" t="str">
        <f t="shared" si="22"/>
        <v/>
      </c>
      <c r="E96" s="270" t="str">
        <f>IFERROR(VLOOKUP($B96,LANCAMENTOS!$AG:$AL,2,),"")</f>
        <v/>
      </c>
      <c r="F96" s="271" t="str">
        <f>IFERROR(VLOOKUP($B96,LANCAMENTOS!$AG:$AL,3,),"")</f>
        <v/>
      </c>
      <c r="G96" s="271" t="str">
        <f>IFERROR(VLOOKUP(B96,LANCAMENTOS!$AG:$AM,7,),"")</f>
        <v/>
      </c>
      <c r="H96" s="271" t="str">
        <f>IFERROR(VLOOKUP($B96,LANCAMENTOS!$AG:$AL,4,),"")</f>
        <v/>
      </c>
      <c r="I96" s="274" t="str">
        <f>IFERROR(VLOOKUP($B96,LANCAMENTOS!$AG:$AL,5,),"")</f>
        <v/>
      </c>
      <c r="J96" s="272" t="str">
        <f>IFERROR(VLOOKUP($B96,LANCAMENTOS!$AG:$AL,6,),"")</f>
        <v/>
      </c>
      <c r="K96" s="278" t="str">
        <f t="shared" si="23"/>
        <v/>
      </c>
      <c r="L96" s="278" t="str">
        <f>IFERROR(VLOOKUP($B96,LANCAMENTOS!$AG:$AN,8,),"")</f>
        <v/>
      </c>
      <c r="Q96" s="275"/>
      <c r="R96" s="275"/>
      <c r="S96" s="275"/>
      <c r="T96" s="273"/>
      <c r="U96" s="146"/>
      <c r="V96" s="146"/>
      <c r="W96" s="146"/>
    </row>
    <row r="97" spans="2:23" ht="18">
      <c r="B97" s="269" t="s">
        <v>938</v>
      </c>
      <c r="C97" s="269" t="str">
        <f t="shared" si="21"/>
        <v/>
      </c>
      <c r="D97" s="269" t="str">
        <f t="shared" si="22"/>
        <v/>
      </c>
      <c r="E97" s="270" t="str">
        <f>IFERROR(VLOOKUP($B97,LANCAMENTOS!$AG:$AL,2,),"")</f>
        <v/>
      </c>
      <c r="F97" s="271" t="str">
        <f>IFERROR(VLOOKUP($B97,LANCAMENTOS!$AG:$AL,3,),"")</f>
        <v/>
      </c>
      <c r="G97" s="271" t="str">
        <f>IFERROR(VLOOKUP(B97,LANCAMENTOS!$AG:$AM,7,),"")</f>
        <v/>
      </c>
      <c r="H97" s="271" t="str">
        <f>IFERROR(VLOOKUP($B97,LANCAMENTOS!$AG:$AL,4,),"")</f>
        <v/>
      </c>
      <c r="I97" s="274" t="str">
        <f>IFERROR(VLOOKUP($B97,LANCAMENTOS!$AG:$AL,5,),"")</f>
        <v/>
      </c>
      <c r="J97" s="272" t="str">
        <f>IFERROR(VLOOKUP($B97,LANCAMENTOS!$AG:$AL,6,),"")</f>
        <v/>
      </c>
      <c r="K97" s="278" t="str">
        <f t="shared" si="23"/>
        <v/>
      </c>
      <c r="L97" s="278" t="str">
        <f>IFERROR(VLOOKUP($B97,LANCAMENTOS!$AG:$AN,8,),"")</f>
        <v/>
      </c>
      <c r="Q97" s="275"/>
      <c r="R97" s="275"/>
      <c r="S97" s="275"/>
      <c r="T97" s="273"/>
      <c r="U97" s="146"/>
      <c r="V97" s="146"/>
      <c r="W97" s="146"/>
    </row>
    <row r="98" spans="2:23" ht="18">
      <c r="B98" s="269" t="s">
        <v>939</v>
      </c>
      <c r="C98" s="269" t="str">
        <f t="shared" si="21"/>
        <v/>
      </c>
      <c r="D98" s="269" t="str">
        <f t="shared" si="22"/>
        <v/>
      </c>
      <c r="E98" s="270" t="str">
        <f>IFERROR(VLOOKUP($B98,LANCAMENTOS!$AG:$AL,2,),"")</f>
        <v/>
      </c>
      <c r="F98" s="271" t="str">
        <f>IFERROR(VLOOKUP($B98,LANCAMENTOS!$AG:$AL,3,),"")</f>
        <v/>
      </c>
      <c r="G98" s="271" t="str">
        <f>IFERROR(VLOOKUP(B98,LANCAMENTOS!$AG:$AM,7,),"")</f>
        <v/>
      </c>
      <c r="H98" s="271" t="str">
        <f>IFERROR(VLOOKUP($B98,LANCAMENTOS!$AG:$AL,4,),"")</f>
        <v/>
      </c>
      <c r="I98" s="274" t="str">
        <f>IFERROR(VLOOKUP($B98,LANCAMENTOS!$AG:$AL,5,),"")</f>
        <v/>
      </c>
      <c r="J98" s="272" t="str">
        <f>IFERROR(VLOOKUP($B98,LANCAMENTOS!$AG:$AL,6,),"")</f>
        <v/>
      </c>
      <c r="K98" s="278" t="str">
        <f t="shared" si="23"/>
        <v/>
      </c>
      <c r="L98" s="278" t="str">
        <f>IFERROR(VLOOKUP($B98,LANCAMENTOS!$AG:$AN,8,),"")</f>
        <v/>
      </c>
      <c r="Q98" s="275"/>
      <c r="R98" s="275"/>
      <c r="S98" s="275"/>
      <c r="T98" s="273"/>
      <c r="U98" s="146"/>
      <c r="V98" s="146"/>
      <c r="W98" s="146"/>
    </row>
    <row r="99" spans="2:23" ht="18">
      <c r="B99" s="269" t="s">
        <v>940</v>
      </c>
      <c r="C99" s="269" t="str">
        <f t="shared" si="21"/>
        <v/>
      </c>
      <c r="D99" s="269" t="str">
        <f t="shared" si="22"/>
        <v/>
      </c>
      <c r="E99" s="270" t="str">
        <f>IFERROR(VLOOKUP($B99,LANCAMENTOS!$AG:$AL,2,),"")</f>
        <v/>
      </c>
      <c r="F99" s="271" t="str">
        <f>IFERROR(VLOOKUP($B99,LANCAMENTOS!$AG:$AL,3,),"")</f>
        <v/>
      </c>
      <c r="G99" s="271" t="str">
        <f>IFERROR(VLOOKUP(B99,LANCAMENTOS!$AG:$AM,7,),"")</f>
        <v/>
      </c>
      <c r="H99" s="271" t="str">
        <f>IFERROR(VLOOKUP($B99,LANCAMENTOS!$AG:$AL,4,),"")</f>
        <v/>
      </c>
      <c r="I99" s="274" t="str">
        <f>IFERROR(VLOOKUP($B99,LANCAMENTOS!$AG:$AL,5,),"")</f>
        <v/>
      </c>
      <c r="J99" s="272" t="str">
        <f>IFERROR(VLOOKUP($B99,LANCAMENTOS!$AG:$AL,6,),"")</f>
        <v/>
      </c>
      <c r="K99" s="278" t="str">
        <f t="shared" si="23"/>
        <v/>
      </c>
      <c r="L99" s="278" t="str">
        <f>IFERROR(VLOOKUP($B99,LANCAMENTOS!$AG:$AN,8,),"")</f>
        <v/>
      </c>
      <c r="Q99" s="275"/>
      <c r="R99" s="275"/>
      <c r="S99" s="275"/>
      <c r="T99" s="273"/>
      <c r="U99" s="146"/>
      <c r="V99" s="146"/>
      <c r="W99" s="146"/>
    </row>
    <row r="100" spans="2:23" ht="18">
      <c r="B100" s="269" t="s">
        <v>941</v>
      </c>
      <c r="C100" s="269" t="str">
        <f t="shared" si="21"/>
        <v/>
      </c>
      <c r="D100" s="269" t="str">
        <f t="shared" si="22"/>
        <v/>
      </c>
      <c r="E100" s="270" t="str">
        <f>IFERROR(VLOOKUP($B100,LANCAMENTOS!$AG:$AL,2,),"")</f>
        <v/>
      </c>
      <c r="F100" s="271" t="str">
        <f>IFERROR(VLOOKUP($B100,LANCAMENTOS!$AG:$AL,3,),"")</f>
        <v/>
      </c>
      <c r="G100" s="271" t="str">
        <f>IFERROR(VLOOKUP(B100,LANCAMENTOS!$AG:$AM,7,),"")</f>
        <v/>
      </c>
      <c r="H100" s="271" t="str">
        <f>IFERROR(VLOOKUP($B100,LANCAMENTOS!$AG:$AL,4,),"")</f>
        <v/>
      </c>
      <c r="I100" s="274" t="str">
        <f>IFERROR(VLOOKUP($B100,LANCAMENTOS!$AG:$AL,5,),"")</f>
        <v/>
      </c>
      <c r="J100" s="272" t="str">
        <f>IFERROR(VLOOKUP($B100,LANCAMENTOS!$AG:$AL,6,),"")</f>
        <v/>
      </c>
      <c r="K100" s="278" t="str">
        <f t="shared" si="23"/>
        <v/>
      </c>
      <c r="L100" s="278" t="str">
        <f>IFERROR(VLOOKUP($B100,LANCAMENTOS!$AG:$AN,8,),"")</f>
        <v/>
      </c>
      <c r="Q100" s="275"/>
      <c r="R100" s="275"/>
      <c r="S100" s="275"/>
      <c r="T100" s="273"/>
      <c r="U100" s="146"/>
      <c r="V100" s="146"/>
      <c r="W100" s="146"/>
    </row>
    <row r="101" spans="2:23" ht="18">
      <c r="B101" s="269" t="s">
        <v>942</v>
      </c>
      <c r="C101" s="269" t="str">
        <f t="shared" si="21"/>
        <v/>
      </c>
      <c r="D101" s="269" t="str">
        <f t="shared" si="22"/>
        <v/>
      </c>
      <c r="E101" s="270" t="str">
        <f>IFERROR(VLOOKUP($B101,LANCAMENTOS!$AG:$AL,2,),"")</f>
        <v/>
      </c>
      <c r="F101" s="271" t="str">
        <f>IFERROR(VLOOKUP($B101,LANCAMENTOS!$AG:$AL,3,),"")</f>
        <v/>
      </c>
      <c r="G101" s="271" t="str">
        <f>IFERROR(VLOOKUP(B101,LANCAMENTOS!$AG:$AM,7,),"")</f>
        <v/>
      </c>
      <c r="H101" s="271" t="str">
        <f>IFERROR(VLOOKUP($B101,LANCAMENTOS!$AG:$AL,4,),"")</f>
        <v/>
      </c>
      <c r="I101" s="274" t="str">
        <f>IFERROR(VLOOKUP($B101,LANCAMENTOS!$AG:$AL,5,),"")</f>
        <v/>
      </c>
      <c r="J101" s="272" t="str">
        <f>IFERROR(VLOOKUP($B101,LANCAMENTOS!$AG:$AL,6,),"")</f>
        <v/>
      </c>
      <c r="K101" s="278" t="str">
        <f t="shared" si="23"/>
        <v/>
      </c>
      <c r="L101" s="278" t="str">
        <f>IFERROR(VLOOKUP($B101,LANCAMENTOS!$AG:$AN,8,),"")</f>
        <v/>
      </c>
      <c r="Q101" s="275"/>
      <c r="R101" s="275"/>
      <c r="S101" s="275"/>
      <c r="T101" s="273"/>
      <c r="U101" s="146"/>
      <c r="V101" s="146"/>
      <c r="W101" s="146"/>
    </row>
    <row r="102" spans="2:23" ht="18">
      <c r="B102" s="269" t="s">
        <v>943</v>
      </c>
      <c r="C102" s="269" t="str">
        <f t="shared" si="21"/>
        <v/>
      </c>
      <c r="D102" s="269" t="str">
        <f t="shared" si="22"/>
        <v/>
      </c>
      <c r="E102" s="270" t="str">
        <f>IFERROR(VLOOKUP($B102,LANCAMENTOS!$AG:$AL,2,),"")</f>
        <v/>
      </c>
      <c r="F102" s="271" t="str">
        <f>IFERROR(VLOOKUP($B102,LANCAMENTOS!$AG:$AL,3,),"")</f>
        <v/>
      </c>
      <c r="G102" s="271" t="str">
        <f>IFERROR(VLOOKUP(B102,LANCAMENTOS!$AG:$AM,7,),"")</f>
        <v/>
      </c>
      <c r="H102" s="271" t="str">
        <f>IFERROR(VLOOKUP($B102,LANCAMENTOS!$AG:$AL,4,),"")</f>
        <v/>
      </c>
      <c r="I102" s="274" t="str">
        <f>IFERROR(VLOOKUP($B102,LANCAMENTOS!$AG:$AL,5,),"")</f>
        <v/>
      </c>
      <c r="J102" s="272" t="str">
        <f>IFERROR(VLOOKUP($B102,LANCAMENTOS!$AG:$AL,6,),"")</f>
        <v/>
      </c>
      <c r="K102" s="278" t="str">
        <f t="shared" si="23"/>
        <v/>
      </c>
      <c r="L102" s="278" t="str">
        <f>IFERROR(VLOOKUP($B102,LANCAMENTOS!$AG:$AN,8,),"")</f>
        <v/>
      </c>
      <c r="Q102" s="275"/>
      <c r="R102" s="275"/>
      <c r="S102" s="275"/>
      <c r="T102" s="273"/>
      <c r="U102" s="146"/>
      <c r="V102" s="146"/>
      <c r="W102" s="146"/>
    </row>
    <row r="103" spans="2:23" ht="18">
      <c r="B103" s="269" t="s">
        <v>944</v>
      </c>
      <c r="C103" s="269" t="str">
        <f t="shared" si="21"/>
        <v/>
      </c>
      <c r="D103" s="269" t="str">
        <f t="shared" si="22"/>
        <v/>
      </c>
      <c r="E103" s="270" t="str">
        <f>IFERROR(VLOOKUP($B103,LANCAMENTOS!$AG:$AL,2,),"")</f>
        <v/>
      </c>
      <c r="F103" s="271" t="str">
        <f>IFERROR(VLOOKUP($B103,LANCAMENTOS!$AG:$AL,3,),"")</f>
        <v/>
      </c>
      <c r="G103" s="271" t="str">
        <f>IFERROR(VLOOKUP(B103,LANCAMENTOS!$AG:$AM,7,),"")</f>
        <v/>
      </c>
      <c r="H103" s="271" t="str">
        <f>IFERROR(VLOOKUP($B103,LANCAMENTOS!$AG:$AL,4,),"")</f>
        <v/>
      </c>
      <c r="I103" s="274" t="str">
        <f>IFERROR(VLOOKUP($B103,LANCAMENTOS!$AG:$AL,5,),"")</f>
        <v/>
      </c>
      <c r="J103" s="272" t="str">
        <f>IFERROR(VLOOKUP($B103,LANCAMENTOS!$AG:$AL,6,),"")</f>
        <v/>
      </c>
      <c r="K103" s="278" t="str">
        <f t="shared" si="23"/>
        <v/>
      </c>
      <c r="L103" s="278" t="str">
        <f>IFERROR(VLOOKUP($B103,LANCAMENTOS!$AG:$AN,8,),"")</f>
        <v/>
      </c>
      <c r="Q103" s="275"/>
      <c r="R103" s="275"/>
      <c r="S103" s="275"/>
      <c r="T103" s="273"/>
      <c r="U103" s="146"/>
      <c r="V103" s="146"/>
      <c r="W103" s="146"/>
    </row>
    <row r="104" spans="2:23" ht="18">
      <c r="B104" s="269" t="s">
        <v>945</v>
      </c>
      <c r="C104" s="269" t="str">
        <f t="shared" si="21"/>
        <v/>
      </c>
      <c r="D104" s="269" t="str">
        <f t="shared" si="22"/>
        <v/>
      </c>
      <c r="E104" s="270" t="str">
        <f>IFERROR(VLOOKUP($B104,LANCAMENTOS!$AG:$AL,2,),"")</f>
        <v/>
      </c>
      <c r="F104" s="271" t="str">
        <f>IFERROR(VLOOKUP($B104,LANCAMENTOS!$AG:$AL,3,),"")</f>
        <v/>
      </c>
      <c r="G104" s="271" t="str">
        <f>IFERROR(VLOOKUP(B104,LANCAMENTOS!$AG:$AM,7,),"")</f>
        <v/>
      </c>
      <c r="H104" s="271" t="str">
        <f>IFERROR(VLOOKUP($B104,LANCAMENTOS!$AG:$AL,4,),"")</f>
        <v/>
      </c>
      <c r="I104" s="274" t="str">
        <f>IFERROR(VLOOKUP($B104,LANCAMENTOS!$AG:$AL,5,),"")</f>
        <v/>
      </c>
      <c r="J104" s="272" t="str">
        <f>IFERROR(VLOOKUP($B104,LANCAMENTOS!$AG:$AL,6,),"")</f>
        <v/>
      </c>
      <c r="K104" s="278" t="str">
        <f t="shared" si="23"/>
        <v/>
      </c>
      <c r="L104" s="278" t="str">
        <f>IFERROR(VLOOKUP($B104,LANCAMENTOS!$AG:$AN,8,),"")</f>
        <v/>
      </c>
      <c r="Q104" s="275"/>
      <c r="R104" s="275"/>
      <c r="S104" s="275"/>
      <c r="T104" s="273"/>
      <c r="U104" s="146"/>
      <c r="V104" s="146"/>
      <c r="W104" s="146"/>
    </row>
    <row r="105" spans="2:23" ht="18">
      <c r="B105" s="269" t="s">
        <v>946</v>
      </c>
      <c r="C105" s="269" t="str">
        <f t="shared" si="21"/>
        <v/>
      </c>
      <c r="D105" s="269" t="str">
        <f t="shared" si="22"/>
        <v/>
      </c>
      <c r="E105" s="270" t="str">
        <f>IFERROR(VLOOKUP($B105,LANCAMENTOS!$AG:$AL,2,),"")</f>
        <v/>
      </c>
      <c r="F105" s="271" t="str">
        <f>IFERROR(VLOOKUP($B105,LANCAMENTOS!$AG:$AL,3,),"")</f>
        <v/>
      </c>
      <c r="G105" s="271" t="str">
        <f>IFERROR(VLOOKUP(B105,LANCAMENTOS!$AG:$AM,7,),"")</f>
        <v/>
      </c>
      <c r="H105" s="271" t="str">
        <f>IFERROR(VLOOKUP($B105,LANCAMENTOS!$AG:$AL,4,),"")</f>
        <v/>
      </c>
      <c r="I105" s="274" t="str">
        <f>IFERROR(VLOOKUP($B105,LANCAMENTOS!$AG:$AL,5,),"")</f>
        <v/>
      </c>
      <c r="J105" s="272" t="str">
        <f>IFERROR(VLOOKUP($B105,LANCAMENTOS!$AG:$AL,6,),"")</f>
        <v/>
      </c>
      <c r="K105" s="278" t="str">
        <f t="shared" si="23"/>
        <v/>
      </c>
      <c r="L105" s="278" t="str">
        <f>IFERROR(VLOOKUP($B105,LANCAMENTOS!$AG:$AN,8,),"")</f>
        <v/>
      </c>
      <c r="Q105" s="275"/>
      <c r="R105" s="275"/>
      <c r="S105" s="275"/>
      <c r="T105" s="273"/>
      <c r="U105" s="146"/>
      <c r="V105" s="146"/>
      <c r="W105" s="146"/>
    </row>
    <row r="106" spans="2:23" ht="18">
      <c r="B106" s="269" t="s">
        <v>947</v>
      </c>
      <c r="C106" s="269" t="str">
        <f t="shared" si="21"/>
        <v/>
      </c>
      <c r="D106" s="269" t="str">
        <f t="shared" si="22"/>
        <v/>
      </c>
      <c r="E106" s="270" t="str">
        <f>IFERROR(VLOOKUP($B106,LANCAMENTOS!$AG:$AL,2,),"")</f>
        <v/>
      </c>
      <c r="F106" s="271" t="str">
        <f>IFERROR(VLOOKUP($B106,LANCAMENTOS!$AG:$AL,3,),"")</f>
        <v/>
      </c>
      <c r="G106" s="271" t="str">
        <f>IFERROR(VLOOKUP(B106,LANCAMENTOS!$AG:$AM,7,),"")</f>
        <v/>
      </c>
      <c r="H106" s="271" t="str">
        <f>IFERROR(VLOOKUP($B106,LANCAMENTOS!$AG:$AL,4,),"")</f>
        <v/>
      </c>
      <c r="I106" s="274" t="str">
        <f>IFERROR(VLOOKUP($B106,LANCAMENTOS!$AG:$AL,5,),"")</f>
        <v/>
      </c>
      <c r="J106" s="272" t="str">
        <f>IFERROR(VLOOKUP($B106,LANCAMENTOS!$AG:$AL,6,),"")</f>
        <v/>
      </c>
      <c r="K106" s="278" t="str">
        <f t="shared" si="23"/>
        <v/>
      </c>
      <c r="L106" s="278" t="str">
        <f>IFERROR(VLOOKUP($B106,LANCAMENTOS!$AG:$AN,8,),"")</f>
        <v/>
      </c>
      <c r="Q106" s="275"/>
      <c r="R106" s="275"/>
      <c r="S106" s="275"/>
      <c r="T106" s="273"/>
      <c r="U106" s="146"/>
      <c r="V106" s="146"/>
      <c r="W106" s="146"/>
    </row>
    <row r="107" spans="2:23" ht="18">
      <c r="B107" s="269" t="s">
        <v>948</v>
      </c>
      <c r="C107" s="269" t="str">
        <f t="shared" si="21"/>
        <v/>
      </c>
      <c r="D107" s="269" t="str">
        <f t="shared" si="22"/>
        <v/>
      </c>
      <c r="E107" s="270" t="str">
        <f>IFERROR(VLOOKUP($B107,LANCAMENTOS!$AG:$AL,2,),"")</f>
        <v/>
      </c>
      <c r="F107" s="271" t="str">
        <f>IFERROR(VLOOKUP($B107,LANCAMENTOS!$AG:$AL,3,),"")</f>
        <v/>
      </c>
      <c r="G107" s="271" t="str">
        <f>IFERROR(VLOOKUP(B107,LANCAMENTOS!$AG:$AM,7,),"")</f>
        <v/>
      </c>
      <c r="H107" s="271" t="str">
        <f>IFERROR(VLOOKUP($B107,LANCAMENTOS!$AG:$AL,4,),"")</f>
        <v/>
      </c>
      <c r="I107" s="274" t="str">
        <f>IFERROR(VLOOKUP($B107,LANCAMENTOS!$AG:$AL,5,),"")</f>
        <v/>
      </c>
      <c r="J107" s="272" t="str">
        <f>IFERROR(VLOOKUP($B107,LANCAMENTOS!$AG:$AL,6,),"")</f>
        <v/>
      </c>
      <c r="K107" s="278" t="str">
        <f t="shared" si="23"/>
        <v/>
      </c>
      <c r="L107" s="278" t="str">
        <f>IFERROR(VLOOKUP($B107,LANCAMENTOS!$AG:$AN,8,),"")</f>
        <v/>
      </c>
      <c r="Q107" s="275"/>
      <c r="R107" s="275"/>
      <c r="S107" s="275"/>
      <c r="T107" s="273"/>
      <c r="U107" s="146"/>
      <c r="V107" s="146"/>
      <c r="W107" s="146"/>
    </row>
    <row r="108" spans="2:23" ht="18">
      <c r="B108" s="269" t="s">
        <v>949</v>
      </c>
      <c r="C108" s="269" t="str">
        <f t="shared" si="21"/>
        <v/>
      </c>
      <c r="D108" s="269" t="str">
        <f t="shared" si="22"/>
        <v/>
      </c>
      <c r="E108" s="270" t="str">
        <f>IFERROR(VLOOKUP($B108,LANCAMENTOS!$AG:$AL,2,),"")</f>
        <v/>
      </c>
      <c r="F108" s="271" t="str">
        <f>IFERROR(VLOOKUP($B108,LANCAMENTOS!$AG:$AL,3,),"")</f>
        <v/>
      </c>
      <c r="G108" s="271" t="str">
        <f>IFERROR(VLOOKUP(B108,LANCAMENTOS!$AG:$AM,7,),"")</f>
        <v/>
      </c>
      <c r="H108" s="271" t="str">
        <f>IFERROR(VLOOKUP($B108,LANCAMENTOS!$AG:$AL,4,),"")</f>
        <v/>
      </c>
      <c r="I108" s="274" t="str">
        <f>IFERROR(VLOOKUP($B108,LANCAMENTOS!$AG:$AL,5,),"")</f>
        <v/>
      </c>
      <c r="J108" s="272" t="str">
        <f>IFERROR(VLOOKUP($B108,LANCAMENTOS!$AG:$AL,6,),"")</f>
        <v/>
      </c>
      <c r="K108" s="278" t="str">
        <f t="shared" si="23"/>
        <v/>
      </c>
      <c r="L108" s="278" t="str">
        <f>IFERROR(VLOOKUP($B108,LANCAMENTOS!$AG:$AN,8,),"")</f>
        <v/>
      </c>
      <c r="Q108" s="275"/>
      <c r="R108" s="275"/>
      <c r="S108" s="275"/>
      <c r="T108" s="273"/>
      <c r="U108" s="146"/>
      <c r="V108" s="146"/>
      <c r="W108" s="146"/>
    </row>
    <row r="109" spans="2:23" ht="18">
      <c r="B109" s="269" t="s">
        <v>950</v>
      </c>
      <c r="C109" s="269" t="str">
        <f t="shared" si="21"/>
        <v/>
      </c>
      <c r="D109" s="269" t="str">
        <f t="shared" si="22"/>
        <v/>
      </c>
      <c r="E109" s="270" t="str">
        <f>IFERROR(VLOOKUP($B109,LANCAMENTOS!$AG:$AL,2,),"")</f>
        <v/>
      </c>
      <c r="F109" s="271" t="str">
        <f>IFERROR(VLOOKUP($B109,LANCAMENTOS!$AG:$AL,3,),"")</f>
        <v/>
      </c>
      <c r="G109" s="271" t="str">
        <f>IFERROR(VLOOKUP(B109,LANCAMENTOS!$AG:$AM,7,),"")</f>
        <v/>
      </c>
      <c r="H109" s="271" t="str">
        <f>IFERROR(VLOOKUP($B109,LANCAMENTOS!$AG:$AL,4,),"")</f>
        <v/>
      </c>
      <c r="I109" s="274" t="str">
        <f>IFERROR(VLOOKUP($B109,LANCAMENTOS!$AG:$AL,5,),"")</f>
        <v/>
      </c>
      <c r="J109" s="272" t="str">
        <f>IFERROR(VLOOKUP($B109,LANCAMENTOS!$AG:$AL,6,),"")</f>
        <v/>
      </c>
      <c r="K109" s="278" t="str">
        <f t="shared" si="23"/>
        <v/>
      </c>
      <c r="L109" s="278" t="str">
        <f>IFERROR(VLOOKUP($B109,LANCAMENTOS!$AG:$AN,8,),"")</f>
        <v/>
      </c>
      <c r="Q109" s="275"/>
      <c r="R109" s="275"/>
      <c r="S109" s="275"/>
      <c r="T109" s="273"/>
      <c r="U109" s="146"/>
      <c r="V109" s="146"/>
      <c r="W109" s="146"/>
    </row>
    <row r="110" spans="2:23" ht="18">
      <c r="B110" s="269" t="s">
        <v>951</v>
      </c>
      <c r="C110" s="269" t="str">
        <f t="shared" si="21"/>
        <v/>
      </c>
      <c r="D110" s="269" t="str">
        <f t="shared" si="22"/>
        <v/>
      </c>
      <c r="E110" s="270" t="str">
        <f>IFERROR(VLOOKUP($B110,LANCAMENTOS!$AG:$AL,2,),"")</f>
        <v/>
      </c>
      <c r="F110" s="271" t="str">
        <f>IFERROR(VLOOKUP($B110,LANCAMENTOS!$AG:$AL,3,),"")</f>
        <v/>
      </c>
      <c r="G110" s="271" t="str">
        <f>IFERROR(VLOOKUP(B110,LANCAMENTOS!$AG:$AM,7,),"")</f>
        <v/>
      </c>
      <c r="H110" s="271" t="str">
        <f>IFERROR(VLOOKUP($B110,LANCAMENTOS!$AG:$AL,4,),"")</f>
        <v/>
      </c>
      <c r="I110" s="274" t="str">
        <f>IFERROR(VLOOKUP($B110,LANCAMENTOS!$AG:$AL,5,),"")</f>
        <v/>
      </c>
      <c r="J110" s="272" t="str">
        <f>IFERROR(VLOOKUP($B110,LANCAMENTOS!$AG:$AL,6,),"")</f>
        <v/>
      </c>
      <c r="K110" s="278" t="str">
        <f t="shared" si="23"/>
        <v/>
      </c>
      <c r="L110" s="278" t="str">
        <f>IFERROR(VLOOKUP($B110,LANCAMENTOS!$AG:$AN,8,),"")</f>
        <v/>
      </c>
      <c r="Q110" s="275"/>
      <c r="R110" s="275"/>
      <c r="S110" s="275"/>
      <c r="T110" s="273"/>
      <c r="U110" s="146"/>
      <c r="V110" s="146"/>
      <c r="W110" s="146"/>
    </row>
    <row r="111" spans="2:23" ht="18">
      <c r="B111" s="269" t="s">
        <v>952</v>
      </c>
      <c r="C111" s="269" t="str">
        <f t="shared" si="21"/>
        <v/>
      </c>
      <c r="D111" s="269" t="str">
        <f t="shared" si="22"/>
        <v/>
      </c>
      <c r="E111" s="270" t="str">
        <f>IFERROR(VLOOKUP($B111,LANCAMENTOS!$AG:$AL,2,),"")</f>
        <v/>
      </c>
      <c r="F111" s="271" t="str">
        <f>IFERROR(VLOOKUP($B111,LANCAMENTOS!$AG:$AL,3,),"")</f>
        <v/>
      </c>
      <c r="G111" s="271" t="str">
        <f>IFERROR(VLOOKUP(B111,LANCAMENTOS!$AG:$AM,7,),"")</f>
        <v/>
      </c>
      <c r="H111" s="271" t="str">
        <f>IFERROR(VLOOKUP($B111,LANCAMENTOS!$AG:$AL,4,),"")</f>
        <v/>
      </c>
      <c r="I111" s="274" t="str">
        <f>IFERROR(VLOOKUP($B111,LANCAMENTOS!$AG:$AL,5,),"")</f>
        <v/>
      </c>
      <c r="J111" s="272" t="str">
        <f>IFERROR(VLOOKUP($B111,LANCAMENTOS!$AG:$AL,6,),"")</f>
        <v/>
      </c>
      <c r="K111" s="278" t="str">
        <f t="shared" si="23"/>
        <v/>
      </c>
      <c r="L111" s="278" t="str">
        <f>IFERROR(VLOOKUP($B111,LANCAMENTOS!$AG:$AN,8,),"")</f>
        <v/>
      </c>
      <c r="Q111" s="275"/>
      <c r="R111" s="275"/>
      <c r="S111" s="275"/>
      <c r="T111" s="273"/>
      <c r="U111" s="146"/>
      <c r="V111" s="146"/>
      <c r="W111" s="146"/>
    </row>
    <row r="112" spans="2:23" ht="18">
      <c r="B112" s="269" t="s">
        <v>953</v>
      </c>
      <c r="C112" s="269" t="str">
        <f t="shared" si="21"/>
        <v/>
      </c>
      <c r="D112" s="269" t="str">
        <f t="shared" si="22"/>
        <v/>
      </c>
      <c r="E112" s="270" t="str">
        <f>IFERROR(VLOOKUP($B112,LANCAMENTOS!$AG:$AL,2,),"")</f>
        <v/>
      </c>
      <c r="F112" s="271" t="str">
        <f>IFERROR(VLOOKUP($B112,LANCAMENTOS!$AG:$AL,3,),"")</f>
        <v/>
      </c>
      <c r="G112" s="271" t="str">
        <f>IFERROR(VLOOKUP(B112,LANCAMENTOS!$AG:$AM,7,),"")</f>
        <v/>
      </c>
      <c r="H112" s="271" t="str">
        <f>IFERROR(VLOOKUP($B112,LANCAMENTOS!$AG:$AL,4,),"")</f>
        <v/>
      </c>
      <c r="I112" s="274" t="str">
        <f>IFERROR(VLOOKUP($B112,LANCAMENTOS!$AG:$AL,5,),"")</f>
        <v/>
      </c>
      <c r="J112" s="272" t="str">
        <f>IFERROR(VLOOKUP($B112,LANCAMENTOS!$AG:$AL,6,),"")</f>
        <v/>
      </c>
      <c r="K112" s="278" t="str">
        <f t="shared" si="23"/>
        <v/>
      </c>
      <c r="L112" s="278" t="str">
        <f>IFERROR(VLOOKUP($B112,LANCAMENTOS!$AG:$AN,8,),"")</f>
        <v/>
      </c>
      <c r="Q112" s="275"/>
      <c r="R112" s="275"/>
      <c r="S112" s="275"/>
      <c r="T112" s="273"/>
      <c r="U112" s="146"/>
      <c r="V112" s="146"/>
      <c r="W112" s="146"/>
    </row>
    <row r="113" spans="2:23" ht="18">
      <c r="B113" s="269" t="s">
        <v>954</v>
      </c>
      <c r="C113" s="269" t="str">
        <f t="shared" si="21"/>
        <v/>
      </c>
      <c r="D113" s="269" t="str">
        <f t="shared" si="22"/>
        <v/>
      </c>
      <c r="E113" s="270" t="str">
        <f>IFERROR(VLOOKUP($B113,LANCAMENTOS!$AG:$AL,2,),"")</f>
        <v/>
      </c>
      <c r="F113" s="271" t="str">
        <f>IFERROR(VLOOKUP($B113,LANCAMENTOS!$AG:$AL,3,),"")</f>
        <v/>
      </c>
      <c r="G113" s="271" t="str">
        <f>IFERROR(VLOOKUP(B113,LANCAMENTOS!$AG:$AM,7,),"")</f>
        <v/>
      </c>
      <c r="H113" s="271" t="str">
        <f>IFERROR(VLOOKUP($B113,LANCAMENTOS!$AG:$AL,4,),"")</f>
        <v/>
      </c>
      <c r="I113" s="274" t="str">
        <f>IFERROR(VLOOKUP($B113,LANCAMENTOS!$AG:$AL,5,),"")</f>
        <v/>
      </c>
      <c r="J113" s="272" t="str">
        <f>IFERROR(VLOOKUP($B113,LANCAMENTOS!$AG:$AL,6,),"")</f>
        <v/>
      </c>
      <c r="K113" s="278" t="str">
        <f t="shared" si="23"/>
        <v/>
      </c>
      <c r="L113" s="278" t="str">
        <f>IFERROR(VLOOKUP($B113,LANCAMENTOS!$AG:$AN,8,),"")</f>
        <v/>
      </c>
      <c r="Q113" s="275"/>
      <c r="R113" s="275"/>
      <c r="S113" s="275"/>
      <c r="T113" s="273"/>
      <c r="U113" s="146"/>
      <c r="V113" s="146"/>
      <c r="W113" s="146"/>
    </row>
    <row r="114" spans="2:23" ht="18">
      <c r="B114" s="269" t="s">
        <v>955</v>
      </c>
      <c r="C114" s="269" t="str">
        <f t="shared" si="21"/>
        <v/>
      </c>
      <c r="D114" s="269" t="str">
        <f t="shared" si="22"/>
        <v/>
      </c>
      <c r="E114" s="270" t="str">
        <f>IFERROR(VLOOKUP($B114,LANCAMENTOS!$AG:$AL,2,),"")</f>
        <v/>
      </c>
      <c r="F114" s="271" t="str">
        <f>IFERROR(VLOOKUP($B114,LANCAMENTOS!$AG:$AL,3,),"")</f>
        <v/>
      </c>
      <c r="G114" s="271" t="str">
        <f>IFERROR(VLOOKUP(B114,LANCAMENTOS!$AG:$AM,7,),"")</f>
        <v/>
      </c>
      <c r="H114" s="271" t="str">
        <f>IFERROR(VLOOKUP($B114,LANCAMENTOS!$AG:$AL,4,),"")</f>
        <v/>
      </c>
      <c r="I114" s="274" t="str">
        <f>IFERROR(VLOOKUP($B114,LANCAMENTOS!$AG:$AL,5,),"")</f>
        <v/>
      </c>
      <c r="J114" s="272" t="str">
        <f>IFERROR(VLOOKUP($B114,LANCAMENTOS!$AG:$AL,6,),"")</f>
        <v/>
      </c>
      <c r="K114" s="278" t="str">
        <f t="shared" si="23"/>
        <v/>
      </c>
      <c r="L114" s="278" t="str">
        <f>IFERROR(VLOOKUP($B114,LANCAMENTOS!$AG:$AN,8,),"")</f>
        <v/>
      </c>
      <c r="Q114" s="275"/>
      <c r="R114" s="275"/>
      <c r="S114" s="275"/>
      <c r="T114" s="273"/>
      <c r="U114" s="146"/>
      <c r="V114" s="146"/>
      <c r="W114" s="146"/>
    </row>
    <row r="115" spans="2:23" ht="18">
      <c r="B115" s="269" t="s">
        <v>956</v>
      </c>
      <c r="C115" s="269" t="str">
        <f t="shared" si="21"/>
        <v/>
      </c>
      <c r="D115" s="269" t="str">
        <f t="shared" si="22"/>
        <v/>
      </c>
      <c r="E115" s="270" t="str">
        <f>IFERROR(VLOOKUP($B115,LANCAMENTOS!$AG:$AL,2,),"")</f>
        <v/>
      </c>
      <c r="F115" s="271" t="str">
        <f>IFERROR(VLOOKUP($B115,LANCAMENTOS!$AG:$AL,3,),"")</f>
        <v/>
      </c>
      <c r="G115" s="271" t="str">
        <f>IFERROR(VLOOKUP(B115,LANCAMENTOS!$AG:$AM,7,),"")</f>
        <v/>
      </c>
      <c r="H115" s="271" t="str">
        <f>IFERROR(VLOOKUP($B115,LANCAMENTOS!$AG:$AL,4,),"")</f>
        <v/>
      </c>
      <c r="I115" s="274" t="str">
        <f>IFERROR(VLOOKUP($B115,LANCAMENTOS!$AG:$AL,5,),"")</f>
        <v/>
      </c>
      <c r="J115" s="272" t="str">
        <f>IFERROR(VLOOKUP($B115,LANCAMENTOS!$AG:$AL,6,),"")</f>
        <v/>
      </c>
      <c r="K115" s="278" t="str">
        <f t="shared" si="23"/>
        <v/>
      </c>
      <c r="L115" s="278" t="str">
        <f>IFERROR(VLOOKUP($B115,LANCAMENTOS!$AG:$AN,8,),"")</f>
        <v/>
      </c>
      <c r="Q115" s="275"/>
      <c r="R115" s="275"/>
      <c r="S115" s="275"/>
      <c r="T115" s="273"/>
      <c r="U115" s="146"/>
      <c r="V115" s="146"/>
      <c r="W115" s="146"/>
    </row>
    <row r="116" spans="2:23" ht="18">
      <c r="B116" s="269" t="s">
        <v>957</v>
      </c>
      <c r="C116" s="269" t="str">
        <f t="shared" si="21"/>
        <v/>
      </c>
      <c r="D116" s="269" t="str">
        <f t="shared" si="22"/>
        <v/>
      </c>
      <c r="E116" s="270" t="str">
        <f>IFERROR(VLOOKUP($B116,LANCAMENTOS!$AG:$AL,2,),"")</f>
        <v/>
      </c>
      <c r="F116" s="271" t="str">
        <f>IFERROR(VLOOKUP($B116,LANCAMENTOS!$AG:$AL,3,),"")</f>
        <v/>
      </c>
      <c r="G116" s="271" t="str">
        <f>IFERROR(VLOOKUP(B116,LANCAMENTOS!$AG:$AM,7,),"")</f>
        <v/>
      </c>
      <c r="H116" s="271" t="str">
        <f>IFERROR(VLOOKUP($B116,LANCAMENTOS!$AG:$AL,4,),"")</f>
        <v/>
      </c>
      <c r="I116" s="274" t="str">
        <f>IFERROR(VLOOKUP($B116,LANCAMENTOS!$AG:$AL,5,),"")</f>
        <v/>
      </c>
      <c r="J116" s="272" t="str">
        <f>IFERROR(VLOOKUP($B116,LANCAMENTOS!$AG:$AL,6,),"")</f>
        <v/>
      </c>
      <c r="K116" s="278" t="str">
        <f t="shared" si="23"/>
        <v/>
      </c>
      <c r="L116" s="278" t="str">
        <f>IFERROR(VLOOKUP($B116,LANCAMENTOS!$AG:$AN,8,),"")</f>
        <v/>
      </c>
      <c r="Q116" s="275"/>
      <c r="R116" s="275"/>
      <c r="S116" s="275"/>
      <c r="T116" s="273"/>
      <c r="U116" s="146"/>
      <c r="V116" s="146"/>
      <c r="W116" s="146"/>
    </row>
    <row r="117" spans="2:23" ht="18">
      <c r="B117" s="269" t="s">
        <v>958</v>
      </c>
      <c r="C117" s="269" t="str">
        <f t="shared" si="21"/>
        <v/>
      </c>
      <c r="D117" s="269" t="str">
        <f t="shared" si="22"/>
        <v/>
      </c>
      <c r="E117" s="270" t="str">
        <f>IFERROR(VLOOKUP($B117,LANCAMENTOS!$AG:$AL,2,),"")</f>
        <v/>
      </c>
      <c r="F117" s="271" t="str">
        <f>IFERROR(VLOOKUP($B117,LANCAMENTOS!$AG:$AL,3,),"")</f>
        <v/>
      </c>
      <c r="G117" s="271" t="str">
        <f>IFERROR(VLOOKUP(B117,LANCAMENTOS!$AG:$AM,7,),"")</f>
        <v/>
      </c>
      <c r="H117" s="271" t="str">
        <f>IFERROR(VLOOKUP($B117,LANCAMENTOS!$AG:$AL,4,),"")</f>
        <v/>
      </c>
      <c r="I117" s="274" t="str">
        <f>IFERROR(VLOOKUP($B117,LANCAMENTOS!$AG:$AL,5,),"")</f>
        <v/>
      </c>
      <c r="J117" s="272" t="str">
        <f>IFERROR(VLOOKUP($B117,LANCAMENTOS!$AG:$AL,6,),"")</f>
        <v/>
      </c>
      <c r="K117" s="278" t="str">
        <f t="shared" si="23"/>
        <v/>
      </c>
      <c r="L117" s="278" t="str">
        <f>IFERROR(VLOOKUP($B117,LANCAMENTOS!$AG:$AN,8,),"")</f>
        <v/>
      </c>
      <c r="Q117" s="275"/>
      <c r="R117" s="275"/>
      <c r="S117" s="275"/>
      <c r="T117" s="273"/>
      <c r="U117" s="146"/>
      <c r="V117" s="146"/>
      <c r="W117" s="146"/>
    </row>
    <row r="118" spans="2:23" ht="18">
      <c r="B118" s="269" t="s">
        <v>959</v>
      </c>
      <c r="C118" s="269" t="str">
        <f t="shared" si="21"/>
        <v/>
      </c>
      <c r="D118" s="269" t="str">
        <f t="shared" si="22"/>
        <v/>
      </c>
      <c r="E118" s="270" t="str">
        <f>IFERROR(VLOOKUP($B118,LANCAMENTOS!$AG:$AL,2,),"")</f>
        <v/>
      </c>
      <c r="F118" s="271" t="str">
        <f>IFERROR(VLOOKUP($B118,LANCAMENTOS!$AG:$AL,3,),"")</f>
        <v/>
      </c>
      <c r="G118" s="271" t="str">
        <f>IFERROR(VLOOKUP(B118,LANCAMENTOS!$AG:$AM,7,),"")</f>
        <v/>
      </c>
      <c r="H118" s="271" t="str">
        <f>IFERROR(VLOOKUP($B118,LANCAMENTOS!$AG:$AL,4,),"")</f>
        <v/>
      </c>
      <c r="I118" s="274" t="str">
        <f>IFERROR(VLOOKUP($B118,LANCAMENTOS!$AG:$AL,5,),"")</f>
        <v/>
      </c>
      <c r="J118" s="272" t="str">
        <f>IFERROR(VLOOKUP($B118,LANCAMENTOS!$AG:$AL,6,),"")</f>
        <v/>
      </c>
      <c r="K118" s="278" t="str">
        <f t="shared" si="23"/>
        <v/>
      </c>
      <c r="L118" s="278" t="str">
        <f>IFERROR(VLOOKUP($B118,LANCAMENTOS!$AG:$AN,8,),"")</f>
        <v/>
      </c>
      <c r="Q118" s="275"/>
      <c r="R118" s="275"/>
      <c r="S118" s="275"/>
      <c r="T118" s="273"/>
      <c r="U118" s="146"/>
      <c r="V118" s="146"/>
      <c r="W118" s="146"/>
    </row>
    <row r="119" spans="2:23" ht="18">
      <c r="B119" s="269" t="s">
        <v>960</v>
      </c>
      <c r="C119" s="269" t="str">
        <f t="shared" si="21"/>
        <v/>
      </c>
      <c r="D119" s="269" t="str">
        <f t="shared" si="22"/>
        <v/>
      </c>
      <c r="E119" s="270" t="str">
        <f>IFERROR(VLOOKUP($B119,LANCAMENTOS!$AG:$AL,2,),"")</f>
        <v/>
      </c>
      <c r="F119" s="271" t="str">
        <f>IFERROR(VLOOKUP($B119,LANCAMENTOS!$AG:$AL,3,),"")</f>
        <v/>
      </c>
      <c r="G119" s="271" t="str">
        <f>IFERROR(VLOOKUP(B119,LANCAMENTOS!$AG:$AM,7,),"")</f>
        <v/>
      </c>
      <c r="H119" s="271" t="str">
        <f>IFERROR(VLOOKUP($B119,LANCAMENTOS!$AG:$AL,4,),"")</f>
        <v/>
      </c>
      <c r="I119" s="274" t="str">
        <f>IFERROR(VLOOKUP($B119,LANCAMENTOS!$AG:$AL,5,),"")</f>
        <v/>
      </c>
      <c r="J119" s="272" t="str">
        <f>IFERROR(VLOOKUP($B119,LANCAMENTOS!$AG:$AL,6,),"")</f>
        <v/>
      </c>
      <c r="K119" s="278" t="str">
        <f t="shared" si="23"/>
        <v/>
      </c>
      <c r="L119" s="278" t="str">
        <f>IFERROR(VLOOKUP($B119,LANCAMENTOS!$AG:$AN,8,),"")</f>
        <v/>
      </c>
      <c r="Q119" s="275"/>
      <c r="R119" s="275"/>
      <c r="S119" s="275"/>
      <c r="T119" s="273"/>
      <c r="U119" s="146"/>
      <c r="V119" s="146"/>
      <c r="W119" s="146"/>
    </row>
    <row r="120" spans="2:23" ht="18">
      <c r="B120" s="269" t="s">
        <v>961</v>
      </c>
      <c r="C120" s="269" t="str">
        <f t="shared" si="21"/>
        <v/>
      </c>
      <c r="D120" s="269" t="str">
        <f t="shared" si="22"/>
        <v/>
      </c>
      <c r="E120" s="270" t="str">
        <f>IFERROR(VLOOKUP($B120,LANCAMENTOS!$AG:$AL,2,),"")</f>
        <v/>
      </c>
      <c r="F120" s="271" t="str">
        <f>IFERROR(VLOOKUP($B120,LANCAMENTOS!$AG:$AL,3,),"")</f>
        <v/>
      </c>
      <c r="G120" s="271" t="str">
        <f>IFERROR(VLOOKUP(B120,LANCAMENTOS!$AG:$AM,7,),"")</f>
        <v/>
      </c>
      <c r="H120" s="271" t="str">
        <f>IFERROR(VLOOKUP($B120,LANCAMENTOS!$AG:$AL,4,),"")</f>
        <v/>
      </c>
      <c r="I120" s="274" t="str">
        <f>IFERROR(VLOOKUP($B120,LANCAMENTOS!$AG:$AL,5,),"")</f>
        <v/>
      </c>
      <c r="J120" s="272" t="str">
        <f>IFERROR(VLOOKUP($B120,LANCAMENTOS!$AG:$AL,6,),"")</f>
        <v/>
      </c>
      <c r="K120" s="278" t="str">
        <f t="shared" si="23"/>
        <v/>
      </c>
      <c r="L120" s="278" t="str">
        <f>IFERROR(VLOOKUP($B120,LANCAMENTOS!$AG:$AN,8,),"")</f>
        <v/>
      </c>
      <c r="Q120" s="275"/>
      <c r="R120" s="275"/>
      <c r="S120" s="275"/>
      <c r="T120" s="273"/>
      <c r="U120" s="146"/>
      <c r="V120" s="146"/>
      <c r="W120" s="146"/>
    </row>
    <row r="121" spans="2:23" ht="18">
      <c r="B121" s="269" t="s">
        <v>962</v>
      </c>
      <c r="C121" s="269" t="str">
        <f t="shared" si="21"/>
        <v/>
      </c>
      <c r="D121" s="269" t="str">
        <f t="shared" si="22"/>
        <v/>
      </c>
      <c r="E121" s="270" t="str">
        <f>IFERROR(VLOOKUP($B121,LANCAMENTOS!$AG:$AL,2,),"")</f>
        <v/>
      </c>
      <c r="F121" s="271" t="str">
        <f>IFERROR(VLOOKUP($B121,LANCAMENTOS!$AG:$AL,3,),"")</f>
        <v/>
      </c>
      <c r="G121" s="271" t="str">
        <f>IFERROR(VLOOKUP(B121,LANCAMENTOS!$AG:$AM,7,),"")</f>
        <v/>
      </c>
      <c r="H121" s="271" t="str">
        <f>IFERROR(VLOOKUP($B121,LANCAMENTOS!$AG:$AL,4,),"")</f>
        <v/>
      </c>
      <c r="I121" s="274" t="str">
        <f>IFERROR(VLOOKUP($B121,LANCAMENTOS!$AG:$AL,5,),"")</f>
        <v/>
      </c>
      <c r="J121" s="272" t="str">
        <f>IFERROR(VLOOKUP($B121,LANCAMENTOS!$AG:$AL,6,),"")</f>
        <v/>
      </c>
      <c r="K121" s="278" t="str">
        <f t="shared" si="23"/>
        <v/>
      </c>
      <c r="L121" s="278" t="str">
        <f>IFERROR(VLOOKUP($B121,LANCAMENTOS!$AG:$AN,8,),"")</f>
        <v/>
      </c>
      <c r="Q121" s="275"/>
      <c r="R121" s="275"/>
      <c r="S121" s="275"/>
      <c r="T121" s="273"/>
      <c r="U121" s="146"/>
      <c r="V121" s="146"/>
      <c r="W121" s="146"/>
    </row>
    <row r="122" spans="2:23" ht="18">
      <c r="B122" s="269" t="s">
        <v>963</v>
      </c>
      <c r="C122" s="269" t="str">
        <f t="shared" si="21"/>
        <v/>
      </c>
      <c r="D122" s="269" t="str">
        <f t="shared" si="22"/>
        <v/>
      </c>
      <c r="E122" s="270" t="str">
        <f>IFERROR(VLOOKUP($B122,LANCAMENTOS!$AG:$AL,2,),"")</f>
        <v/>
      </c>
      <c r="F122" s="271" t="str">
        <f>IFERROR(VLOOKUP($B122,LANCAMENTOS!$AG:$AL,3,),"")</f>
        <v/>
      </c>
      <c r="G122" s="271" t="str">
        <f>IFERROR(VLOOKUP(B122,LANCAMENTOS!$AG:$AM,7,),"")</f>
        <v/>
      </c>
      <c r="H122" s="271" t="str">
        <f>IFERROR(VLOOKUP($B122,LANCAMENTOS!$AG:$AL,4,),"")</f>
        <v/>
      </c>
      <c r="I122" s="274" t="str">
        <f>IFERROR(VLOOKUP($B122,LANCAMENTOS!$AG:$AL,5,),"")</f>
        <v/>
      </c>
      <c r="J122" s="272" t="str">
        <f>IFERROR(VLOOKUP($B122,LANCAMENTOS!$AG:$AL,6,),"")</f>
        <v/>
      </c>
      <c r="K122" s="278" t="str">
        <f t="shared" si="23"/>
        <v/>
      </c>
      <c r="L122" s="278" t="str">
        <f>IFERROR(VLOOKUP($B122,LANCAMENTOS!$AG:$AN,8,),"")</f>
        <v/>
      </c>
      <c r="Q122" s="275"/>
      <c r="R122" s="275"/>
      <c r="S122" s="275"/>
      <c r="T122" s="273"/>
      <c r="U122" s="146"/>
      <c r="V122" s="146"/>
      <c r="W122" s="146"/>
    </row>
    <row r="123" spans="2:23" ht="18">
      <c r="B123" s="269" t="s">
        <v>964</v>
      </c>
      <c r="C123" s="269" t="str">
        <f t="shared" si="21"/>
        <v/>
      </c>
      <c r="D123" s="269" t="str">
        <f t="shared" si="22"/>
        <v/>
      </c>
      <c r="E123" s="270" t="str">
        <f>IFERROR(VLOOKUP($B123,LANCAMENTOS!$AG:$AL,2,),"")</f>
        <v/>
      </c>
      <c r="F123" s="271" t="str">
        <f>IFERROR(VLOOKUP($B123,LANCAMENTOS!$AG:$AL,3,),"")</f>
        <v/>
      </c>
      <c r="G123" s="271" t="str">
        <f>IFERROR(VLOOKUP(B123,LANCAMENTOS!$AG:$AM,7,),"")</f>
        <v/>
      </c>
      <c r="H123" s="271" t="str">
        <f>IFERROR(VLOOKUP($B123,LANCAMENTOS!$AG:$AL,4,),"")</f>
        <v/>
      </c>
      <c r="I123" s="274" t="str">
        <f>IFERROR(VLOOKUP($B123,LANCAMENTOS!$AG:$AL,5,),"")</f>
        <v/>
      </c>
      <c r="J123" s="272" t="str">
        <f>IFERROR(VLOOKUP($B123,LANCAMENTOS!$AG:$AL,6,),"")</f>
        <v/>
      </c>
      <c r="K123" s="278" t="str">
        <f t="shared" si="23"/>
        <v/>
      </c>
      <c r="L123" s="278" t="str">
        <f>IFERROR(VLOOKUP($B123,LANCAMENTOS!$AG:$AN,8,),"")</f>
        <v/>
      </c>
      <c r="Q123" s="275"/>
      <c r="R123" s="275"/>
      <c r="S123" s="275"/>
      <c r="T123" s="273"/>
      <c r="U123" s="146"/>
      <c r="V123" s="146"/>
      <c r="W123" s="146"/>
    </row>
    <row r="124" spans="2:23" ht="18">
      <c r="B124" s="269" t="s">
        <v>965</v>
      </c>
      <c r="C124" s="269" t="str">
        <f t="shared" si="21"/>
        <v/>
      </c>
      <c r="D124" s="269" t="str">
        <f t="shared" si="22"/>
        <v/>
      </c>
      <c r="E124" s="270" t="str">
        <f>IFERROR(VLOOKUP($B124,LANCAMENTOS!$AG:$AL,2,),"")</f>
        <v/>
      </c>
      <c r="F124" s="271" t="str">
        <f>IFERROR(VLOOKUP($B124,LANCAMENTOS!$AG:$AL,3,),"")</f>
        <v/>
      </c>
      <c r="G124" s="271" t="str">
        <f>IFERROR(VLOOKUP(B124,LANCAMENTOS!$AG:$AM,7,),"")</f>
        <v/>
      </c>
      <c r="H124" s="271" t="str">
        <f>IFERROR(VLOOKUP($B124,LANCAMENTOS!$AG:$AL,4,),"")</f>
        <v/>
      </c>
      <c r="I124" s="274" t="str">
        <f>IFERROR(VLOOKUP($B124,LANCAMENTOS!$AG:$AL,5,),"")</f>
        <v/>
      </c>
      <c r="J124" s="272" t="str">
        <f>IFERROR(VLOOKUP($B124,LANCAMENTOS!$AG:$AL,6,),"")</f>
        <v/>
      </c>
      <c r="K124" s="278" t="str">
        <f t="shared" si="23"/>
        <v/>
      </c>
      <c r="L124" s="278" t="str">
        <f>IFERROR(VLOOKUP($B124,LANCAMENTOS!$AG:$AN,8,),"")</f>
        <v/>
      </c>
      <c r="Q124" s="275"/>
      <c r="R124" s="275"/>
      <c r="S124" s="275"/>
      <c r="T124" s="273"/>
      <c r="U124" s="146"/>
      <c r="V124" s="146"/>
      <c r="W124" s="146"/>
    </row>
    <row r="125" spans="2:23" ht="18">
      <c r="B125" s="269" t="s">
        <v>966</v>
      </c>
      <c r="C125" s="269" t="str">
        <f t="shared" si="21"/>
        <v/>
      </c>
      <c r="D125" s="269" t="str">
        <f t="shared" si="22"/>
        <v/>
      </c>
      <c r="E125" s="270" t="str">
        <f>IFERROR(VLOOKUP($B125,LANCAMENTOS!$AG:$AL,2,),"")</f>
        <v/>
      </c>
      <c r="F125" s="271" t="str">
        <f>IFERROR(VLOOKUP($B125,LANCAMENTOS!$AG:$AL,3,),"")</f>
        <v/>
      </c>
      <c r="G125" s="271" t="str">
        <f>IFERROR(VLOOKUP(B125,LANCAMENTOS!$AG:$AM,7,),"")</f>
        <v/>
      </c>
      <c r="H125" s="271" t="str">
        <f>IFERROR(VLOOKUP($B125,LANCAMENTOS!$AG:$AL,4,),"")</f>
        <v/>
      </c>
      <c r="I125" s="274" t="str">
        <f>IFERROR(VLOOKUP($B125,LANCAMENTOS!$AG:$AL,5,),"")</f>
        <v/>
      </c>
      <c r="J125" s="272" t="str">
        <f>IFERROR(VLOOKUP($B125,LANCAMENTOS!$AG:$AL,6,),"")</f>
        <v/>
      </c>
      <c r="K125" s="278" t="str">
        <f t="shared" si="23"/>
        <v/>
      </c>
      <c r="L125" s="278" t="str">
        <f>IFERROR(VLOOKUP($B125,LANCAMENTOS!$AG:$AN,8,),"")</f>
        <v/>
      </c>
      <c r="Q125" s="275"/>
      <c r="R125" s="275"/>
      <c r="S125" s="275"/>
      <c r="T125" s="273"/>
      <c r="U125" s="146"/>
      <c r="V125" s="146"/>
      <c r="W125" s="146"/>
    </row>
    <row r="126" spans="2:23" ht="18">
      <c r="B126" s="269" t="s">
        <v>967</v>
      </c>
      <c r="C126" s="269" t="str">
        <f t="shared" si="21"/>
        <v/>
      </c>
      <c r="D126" s="269" t="str">
        <f t="shared" si="22"/>
        <v/>
      </c>
      <c r="E126" s="270" t="str">
        <f>IFERROR(VLOOKUP($B126,LANCAMENTOS!$AG:$AL,2,),"")</f>
        <v/>
      </c>
      <c r="F126" s="271" t="str">
        <f>IFERROR(VLOOKUP($B126,LANCAMENTOS!$AG:$AL,3,),"")</f>
        <v/>
      </c>
      <c r="G126" s="271" t="str">
        <f>IFERROR(VLOOKUP(B126,LANCAMENTOS!$AG:$AM,7,),"")</f>
        <v/>
      </c>
      <c r="H126" s="271" t="str">
        <f>IFERROR(VLOOKUP($B126,LANCAMENTOS!$AG:$AL,4,),"")</f>
        <v/>
      </c>
      <c r="I126" s="274" t="str">
        <f>IFERROR(VLOOKUP($B126,LANCAMENTOS!$AG:$AL,5,),"")</f>
        <v/>
      </c>
      <c r="J126" s="272" t="str">
        <f>IFERROR(VLOOKUP($B126,LANCAMENTOS!$AG:$AL,6,),"")</f>
        <v/>
      </c>
      <c r="K126" s="278" t="str">
        <f t="shared" si="23"/>
        <v/>
      </c>
      <c r="L126" s="278" t="str">
        <f>IFERROR(VLOOKUP($B126,LANCAMENTOS!$AG:$AN,8,),"")</f>
        <v/>
      </c>
      <c r="Q126" s="275"/>
      <c r="R126" s="275"/>
      <c r="S126" s="275"/>
      <c r="T126" s="273"/>
      <c r="U126" s="146"/>
      <c r="V126" s="146"/>
      <c r="W126" s="146"/>
    </row>
    <row r="127" spans="2:23" ht="18">
      <c r="B127" s="269" t="s">
        <v>968</v>
      </c>
      <c r="C127" s="269" t="str">
        <f t="shared" si="21"/>
        <v/>
      </c>
      <c r="D127" s="269" t="str">
        <f t="shared" si="22"/>
        <v/>
      </c>
      <c r="E127" s="270" t="str">
        <f>IFERROR(VLOOKUP($B127,LANCAMENTOS!$AG:$AL,2,),"")</f>
        <v/>
      </c>
      <c r="F127" s="271" t="str">
        <f>IFERROR(VLOOKUP($B127,LANCAMENTOS!$AG:$AL,3,),"")</f>
        <v/>
      </c>
      <c r="G127" s="271" t="str">
        <f>IFERROR(VLOOKUP(B127,LANCAMENTOS!$AG:$AM,7,),"")</f>
        <v/>
      </c>
      <c r="H127" s="271" t="str">
        <f>IFERROR(VLOOKUP($B127,LANCAMENTOS!$AG:$AL,4,),"")</f>
        <v/>
      </c>
      <c r="I127" s="274" t="str">
        <f>IFERROR(VLOOKUP($B127,LANCAMENTOS!$AG:$AL,5,),"")</f>
        <v/>
      </c>
      <c r="J127" s="272" t="str">
        <f>IFERROR(VLOOKUP($B127,LANCAMENTOS!$AG:$AL,6,),"")</f>
        <v/>
      </c>
      <c r="K127" s="278" t="str">
        <f t="shared" si="23"/>
        <v/>
      </c>
      <c r="L127" s="278" t="str">
        <f>IFERROR(VLOOKUP($B127,LANCAMENTOS!$AG:$AN,8,),"")</f>
        <v/>
      </c>
      <c r="Q127" s="275"/>
      <c r="R127" s="275"/>
      <c r="S127" s="275"/>
      <c r="T127" s="273"/>
      <c r="U127" s="146"/>
      <c r="V127" s="146"/>
      <c r="W127" s="146"/>
    </row>
    <row r="128" spans="2:23" ht="18">
      <c r="B128" s="269" t="s">
        <v>969</v>
      </c>
      <c r="C128" s="269" t="str">
        <f t="shared" si="21"/>
        <v/>
      </c>
      <c r="D128" s="269" t="str">
        <f t="shared" si="22"/>
        <v/>
      </c>
      <c r="E128" s="270" t="str">
        <f>IFERROR(VLOOKUP($B128,LANCAMENTOS!$AG:$AL,2,),"")</f>
        <v/>
      </c>
      <c r="F128" s="271" t="str">
        <f>IFERROR(VLOOKUP($B128,LANCAMENTOS!$AG:$AL,3,),"")</f>
        <v/>
      </c>
      <c r="G128" s="271" t="str">
        <f>IFERROR(VLOOKUP(B128,LANCAMENTOS!$AG:$AM,7,),"")</f>
        <v/>
      </c>
      <c r="H128" s="271" t="str">
        <f>IFERROR(VLOOKUP($B128,LANCAMENTOS!$AG:$AL,4,),"")</f>
        <v/>
      </c>
      <c r="I128" s="274" t="str">
        <f>IFERROR(VLOOKUP($B128,LANCAMENTOS!$AG:$AL,5,),"")</f>
        <v/>
      </c>
      <c r="J128" s="272" t="str">
        <f>IFERROR(VLOOKUP($B128,LANCAMENTOS!$AG:$AL,6,),"")</f>
        <v/>
      </c>
      <c r="K128" s="278" t="str">
        <f t="shared" si="23"/>
        <v/>
      </c>
      <c r="L128" s="278" t="str">
        <f>IFERROR(VLOOKUP($B128,LANCAMENTOS!$AG:$AN,8,),"")</f>
        <v/>
      </c>
      <c r="Q128" s="275"/>
      <c r="R128" s="275"/>
      <c r="S128" s="275"/>
      <c r="T128" s="273"/>
      <c r="U128" s="146"/>
      <c r="V128" s="146"/>
      <c r="W128" s="146"/>
    </row>
    <row r="129" spans="2:23" ht="18">
      <c r="B129" s="269" t="s">
        <v>970</v>
      </c>
      <c r="C129" s="269" t="str">
        <f t="shared" si="21"/>
        <v/>
      </c>
      <c r="D129" s="269" t="str">
        <f t="shared" si="22"/>
        <v/>
      </c>
      <c r="E129" s="270" t="str">
        <f>IFERROR(VLOOKUP($B129,LANCAMENTOS!$AG:$AL,2,),"")</f>
        <v/>
      </c>
      <c r="F129" s="271" t="str">
        <f>IFERROR(VLOOKUP($B129,LANCAMENTOS!$AG:$AL,3,),"")</f>
        <v/>
      </c>
      <c r="G129" s="271" t="str">
        <f>IFERROR(VLOOKUP(B129,LANCAMENTOS!$AG:$AM,7,),"")</f>
        <v/>
      </c>
      <c r="H129" s="271" t="str">
        <f>IFERROR(VLOOKUP($B129,LANCAMENTOS!$AG:$AL,4,),"")</f>
        <v/>
      </c>
      <c r="I129" s="274" t="str">
        <f>IFERROR(VLOOKUP($B129,LANCAMENTOS!$AG:$AL,5,),"")</f>
        <v/>
      </c>
      <c r="J129" s="272" t="str">
        <f>IFERROR(VLOOKUP($B129,LANCAMENTOS!$AG:$AL,6,),"")</f>
        <v/>
      </c>
      <c r="K129" s="278" t="str">
        <f t="shared" si="23"/>
        <v/>
      </c>
      <c r="L129" s="278" t="str">
        <f>IFERROR(VLOOKUP($B129,LANCAMENTOS!$AG:$AN,8,),"")</f>
        <v/>
      </c>
      <c r="Q129" s="275"/>
      <c r="R129" s="275"/>
      <c r="S129" s="275"/>
      <c r="T129" s="273"/>
      <c r="U129" s="146"/>
      <c r="V129" s="146"/>
      <c r="W129" s="146"/>
    </row>
    <row r="130" spans="2:23" ht="18">
      <c r="B130" s="269" t="s">
        <v>971</v>
      </c>
      <c r="C130" s="269" t="str">
        <f t="shared" si="21"/>
        <v/>
      </c>
      <c r="D130" s="269" t="str">
        <f t="shared" si="22"/>
        <v/>
      </c>
      <c r="E130" s="270" t="str">
        <f>IFERROR(VLOOKUP($B130,LANCAMENTOS!$AG:$AL,2,),"")</f>
        <v/>
      </c>
      <c r="F130" s="271" t="str">
        <f>IFERROR(VLOOKUP($B130,LANCAMENTOS!$AG:$AL,3,),"")</f>
        <v/>
      </c>
      <c r="G130" s="271" t="str">
        <f>IFERROR(VLOOKUP(B130,LANCAMENTOS!$AG:$AM,7,),"")</f>
        <v/>
      </c>
      <c r="H130" s="271" t="str">
        <f>IFERROR(VLOOKUP($B130,LANCAMENTOS!$AG:$AL,4,),"")</f>
        <v/>
      </c>
      <c r="I130" s="274" t="str">
        <f>IFERROR(VLOOKUP($B130,LANCAMENTOS!$AG:$AL,5,),"")</f>
        <v/>
      </c>
      <c r="J130" s="272" t="str">
        <f>IFERROR(VLOOKUP($B130,LANCAMENTOS!$AG:$AL,6,),"")</f>
        <v/>
      </c>
      <c r="K130" s="278" t="str">
        <f t="shared" si="23"/>
        <v/>
      </c>
      <c r="L130" s="278" t="str">
        <f>IFERROR(VLOOKUP($B130,LANCAMENTOS!$AG:$AN,8,),"")</f>
        <v/>
      </c>
      <c r="Q130" s="275"/>
      <c r="R130" s="275"/>
      <c r="S130" s="275"/>
      <c r="T130" s="273"/>
      <c r="U130" s="146"/>
      <c r="V130" s="146"/>
      <c r="W130" s="146"/>
    </row>
    <row r="131" spans="2:23" ht="18">
      <c r="B131" s="269" t="s">
        <v>972</v>
      </c>
      <c r="C131" s="269" t="str">
        <f t="shared" si="21"/>
        <v/>
      </c>
      <c r="D131" s="269" t="str">
        <f t="shared" si="22"/>
        <v/>
      </c>
      <c r="E131" s="270" t="str">
        <f>IFERROR(VLOOKUP($B131,LANCAMENTOS!$AG:$AL,2,),"")</f>
        <v/>
      </c>
      <c r="F131" s="271" t="str">
        <f>IFERROR(VLOOKUP($B131,LANCAMENTOS!$AG:$AL,3,),"")</f>
        <v/>
      </c>
      <c r="G131" s="271" t="str">
        <f>IFERROR(VLOOKUP(B131,LANCAMENTOS!$AG:$AM,7,),"")</f>
        <v/>
      </c>
      <c r="H131" s="271" t="str">
        <f>IFERROR(VLOOKUP($B131,LANCAMENTOS!$AG:$AL,4,),"")</f>
        <v/>
      </c>
      <c r="I131" s="274" t="str">
        <f>IFERROR(VLOOKUP($B131,LANCAMENTOS!$AG:$AL,5,),"")</f>
        <v/>
      </c>
      <c r="J131" s="272" t="str">
        <f>IFERROR(VLOOKUP($B131,LANCAMENTOS!$AG:$AL,6,),"")</f>
        <v/>
      </c>
      <c r="K131" s="278" t="str">
        <f t="shared" si="23"/>
        <v/>
      </c>
      <c r="L131" s="278" t="str">
        <f>IFERROR(VLOOKUP($B131,LANCAMENTOS!$AG:$AN,8,),"")</f>
        <v/>
      </c>
      <c r="Q131" s="275"/>
      <c r="R131" s="275"/>
      <c r="S131" s="275"/>
      <c r="T131" s="273"/>
      <c r="U131" s="146"/>
      <c r="V131" s="146"/>
      <c r="W131" s="146"/>
    </row>
    <row r="132" spans="2:23" ht="18">
      <c r="B132" s="269" t="s">
        <v>973</v>
      </c>
      <c r="C132" s="269" t="str">
        <f t="shared" si="21"/>
        <v/>
      </c>
      <c r="D132" s="269" t="str">
        <f t="shared" si="22"/>
        <v/>
      </c>
      <c r="E132" s="270" t="str">
        <f>IFERROR(VLOOKUP($B132,LANCAMENTOS!$AG:$AL,2,),"")</f>
        <v/>
      </c>
      <c r="F132" s="271" t="str">
        <f>IFERROR(VLOOKUP($B132,LANCAMENTOS!$AG:$AL,3,),"")</f>
        <v/>
      </c>
      <c r="G132" s="271" t="str">
        <f>IFERROR(VLOOKUP(B132,LANCAMENTOS!$AG:$AM,7,),"")</f>
        <v/>
      </c>
      <c r="H132" s="271" t="str">
        <f>IFERROR(VLOOKUP($B132,LANCAMENTOS!$AG:$AL,4,),"")</f>
        <v/>
      </c>
      <c r="I132" s="274" t="str">
        <f>IFERROR(VLOOKUP($B132,LANCAMENTOS!$AG:$AL,5,),"")</f>
        <v/>
      </c>
      <c r="J132" s="272" t="str">
        <f>IFERROR(VLOOKUP($B132,LANCAMENTOS!$AG:$AL,6,),"")</f>
        <v/>
      </c>
      <c r="K132" s="278" t="str">
        <f t="shared" si="23"/>
        <v/>
      </c>
      <c r="L132" s="278" t="str">
        <f>IFERROR(VLOOKUP($B132,LANCAMENTOS!$AG:$AN,8,),"")</f>
        <v/>
      </c>
      <c r="Q132" s="275"/>
      <c r="R132" s="275"/>
      <c r="S132" s="275"/>
      <c r="T132" s="273"/>
      <c r="U132" s="146"/>
      <c r="V132" s="146"/>
      <c r="W132" s="146"/>
    </row>
    <row r="133" spans="2:23" ht="18">
      <c r="B133" s="269" t="s">
        <v>974</v>
      </c>
      <c r="C133" s="269" t="str">
        <f t="shared" si="21"/>
        <v/>
      </c>
      <c r="D133" s="269" t="str">
        <f t="shared" si="22"/>
        <v/>
      </c>
      <c r="E133" s="270" t="str">
        <f>IFERROR(VLOOKUP($B133,LANCAMENTOS!$AG:$AL,2,),"")</f>
        <v/>
      </c>
      <c r="F133" s="271" t="str">
        <f>IFERROR(VLOOKUP($B133,LANCAMENTOS!$AG:$AL,3,),"")</f>
        <v/>
      </c>
      <c r="G133" s="271" t="str">
        <f>IFERROR(VLOOKUP(B133,LANCAMENTOS!$AG:$AM,7,),"")</f>
        <v/>
      </c>
      <c r="H133" s="271" t="str">
        <f>IFERROR(VLOOKUP($B133,LANCAMENTOS!$AG:$AL,4,),"")</f>
        <v/>
      </c>
      <c r="I133" s="274" t="str">
        <f>IFERROR(VLOOKUP($B133,LANCAMENTOS!$AG:$AL,5,),"")</f>
        <v/>
      </c>
      <c r="J133" s="272" t="str">
        <f>IFERROR(VLOOKUP($B133,LANCAMENTOS!$AG:$AL,6,),"")</f>
        <v/>
      </c>
      <c r="K133" s="278" t="str">
        <f t="shared" si="23"/>
        <v/>
      </c>
      <c r="L133" s="278" t="str">
        <f>IFERROR(VLOOKUP($B133,LANCAMENTOS!$AG:$AN,8,),"")</f>
        <v/>
      </c>
      <c r="Q133" s="275"/>
      <c r="R133" s="275"/>
      <c r="S133" s="275"/>
      <c r="T133" s="273"/>
      <c r="U133" s="146"/>
      <c r="V133" s="146"/>
      <c r="W133" s="146"/>
    </row>
    <row r="134" spans="2:23" ht="18">
      <c r="B134" s="269" t="s">
        <v>975</v>
      </c>
      <c r="C134" s="269" t="str">
        <f t="shared" ref="C134:C197" si="24">IF(E134="","",MONTH(E134))</f>
        <v/>
      </c>
      <c r="D134" s="269" t="str">
        <f t="shared" ref="D134:D197" si="25">IF(E134="","",YEAR(E134))</f>
        <v/>
      </c>
      <c r="E134" s="270" t="str">
        <f>IFERROR(VLOOKUP($B134,LANCAMENTOS!$AG:$AL,2,),"")</f>
        <v/>
      </c>
      <c r="F134" s="271" t="str">
        <f>IFERROR(VLOOKUP($B134,LANCAMENTOS!$AG:$AL,3,),"")</f>
        <v/>
      </c>
      <c r="G134" s="271" t="str">
        <f>IFERROR(VLOOKUP(B134,LANCAMENTOS!$AG:$AM,7,),"")</f>
        <v/>
      </c>
      <c r="H134" s="271" t="str">
        <f>IFERROR(VLOOKUP($B134,LANCAMENTOS!$AG:$AL,4,),"")</f>
        <v/>
      </c>
      <c r="I134" s="274" t="str">
        <f>IFERROR(VLOOKUP($B134,LANCAMENTOS!$AG:$AL,5,),"")</f>
        <v/>
      </c>
      <c r="J134" s="272" t="str">
        <f>IFERROR(VLOOKUP($B134,LANCAMENTOS!$AG:$AL,6,),"")</f>
        <v/>
      </c>
      <c r="K134" s="278" t="str">
        <f t="shared" ref="K134:K197" si="26">IF(H134="","",H134*I134)</f>
        <v/>
      </c>
      <c r="L134" s="278" t="str">
        <f>IFERROR(VLOOKUP($B134,LANCAMENTOS!$AG:$AN,8,),"")</f>
        <v/>
      </c>
      <c r="Q134" s="275"/>
      <c r="R134" s="275"/>
      <c r="S134" s="275"/>
      <c r="T134" s="273"/>
      <c r="U134" s="146"/>
      <c r="V134" s="146"/>
      <c r="W134" s="146"/>
    </row>
    <row r="135" spans="2:23" ht="18">
      <c r="B135" s="269" t="s">
        <v>976</v>
      </c>
      <c r="C135" s="269" t="str">
        <f t="shared" si="24"/>
        <v/>
      </c>
      <c r="D135" s="269" t="str">
        <f t="shared" si="25"/>
        <v/>
      </c>
      <c r="E135" s="270" t="str">
        <f>IFERROR(VLOOKUP($B135,LANCAMENTOS!$AG:$AL,2,),"")</f>
        <v/>
      </c>
      <c r="F135" s="271" t="str">
        <f>IFERROR(VLOOKUP($B135,LANCAMENTOS!$AG:$AL,3,),"")</f>
        <v/>
      </c>
      <c r="G135" s="271" t="str">
        <f>IFERROR(VLOOKUP(B135,LANCAMENTOS!$AG:$AM,7,),"")</f>
        <v/>
      </c>
      <c r="H135" s="271" t="str">
        <f>IFERROR(VLOOKUP($B135,LANCAMENTOS!$AG:$AL,4,),"")</f>
        <v/>
      </c>
      <c r="I135" s="274" t="str">
        <f>IFERROR(VLOOKUP($B135,LANCAMENTOS!$AG:$AL,5,),"")</f>
        <v/>
      </c>
      <c r="J135" s="272" t="str">
        <f>IFERROR(VLOOKUP($B135,LANCAMENTOS!$AG:$AL,6,),"")</f>
        <v/>
      </c>
      <c r="K135" s="278" t="str">
        <f t="shared" si="26"/>
        <v/>
      </c>
      <c r="L135" s="278" t="str">
        <f>IFERROR(VLOOKUP($B135,LANCAMENTOS!$AG:$AN,8,),"")</f>
        <v/>
      </c>
      <c r="Q135" s="275"/>
      <c r="R135" s="275"/>
      <c r="S135" s="275"/>
      <c r="T135" s="273"/>
      <c r="U135" s="146"/>
      <c r="V135" s="146"/>
      <c r="W135" s="146"/>
    </row>
    <row r="136" spans="2:23" ht="18">
      <c r="B136" s="269" t="s">
        <v>977</v>
      </c>
      <c r="C136" s="269" t="str">
        <f t="shared" si="24"/>
        <v/>
      </c>
      <c r="D136" s="269" t="str">
        <f t="shared" si="25"/>
        <v/>
      </c>
      <c r="E136" s="270" t="str">
        <f>IFERROR(VLOOKUP($B136,LANCAMENTOS!$AG:$AL,2,),"")</f>
        <v/>
      </c>
      <c r="F136" s="271" t="str">
        <f>IFERROR(VLOOKUP($B136,LANCAMENTOS!$AG:$AL,3,),"")</f>
        <v/>
      </c>
      <c r="G136" s="271" t="str">
        <f>IFERROR(VLOOKUP(B136,LANCAMENTOS!$AG:$AM,7,),"")</f>
        <v/>
      </c>
      <c r="H136" s="271" t="str">
        <f>IFERROR(VLOOKUP($B136,LANCAMENTOS!$AG:$AL,4,),"")</f>
        <v/>
      </c>
      <c r="I136" s="274" t="str">
        <f>IFERROR(VLOOKUP($B136,LANCAMENTOS!$AG:$AL,5,),"")</f>
        <v/>
      </c>
      <c r="J136" s="272" t="str">
        <f>IFERROR(VLOOKUP($B136,LANCAMENTOS!$AG:$AL,6,),"")</f>
        <v/>
      </c>
      <c r="K136" s="278" t="str">
        <f t="shared" si="26"/>
        <v/>
      </c>
      <c r="L136" s="278" t="str">
        <f>IFERROR(VLOOKUP($B136,LANCAMENTOS!$AG:$AN,8,),"")</f>
        <v/>
      </c>
      <c r="Q136" s="275"/>
      <c r="R136" s="275"/>
      <c r="S136" s="275"/>
      <c r="T136" s="273"/>
      <c r="U136" s="146"/>
      <c r="V136" s="146"/>
      <c r="W136" s="146"/>
    </row>
    <row r="137" spans="2:23" ht="18">
      <c r="B137" s="269" t="s">
        <v>978</v>
      </c>
      <c r="C137" s="269" t="str">
        <f t="shared" si="24"/>
        <v/>
      </c>
      <c r="D137" s="269" t="str">
        <f t="shared" si="25"/>
        <v/>
      </c>
      <c r="E137" s="270" t="str">
        <f>IFERROR(VLOOKUP($B137,LANCAMENTOS!$AG:$AL,2,),"")</f>
        <v/>
      </c>
      <c r="F137" s="271" t="str">
        <f>IFERROR(VLOOKUP($B137,LANCAMENTOS!$AG:$AL,3,),"")</f>
        <v/>
      </c>
      <c r="G137" s="271" t="str">
        <f>IFERROR(VLOOKUP(B137,LANCAMENTOS!$AG:$AM,7,),"")</f>
        <v/>
      </c>
      <c r="H137" s="271" t="str">
        <f>IFERROR(VLOOKUP($B137,LANCAMENTOS!$AG:$AL,4,),"")</f>
        <v/>
      </c>
      <c r="I137" s="274" t="str">
        <f>IFERROR(VLOOKUP($B137,LANCAMENTOS!$AG:$AL,5,),"")</f>
        <v/>
      </c>
      <c r="J137" s="272" t="str">
        <f>IFERROR(VLOOKUP($B137,LANCAMENTOS!$AG:$AL,6,),"")</f>
        <v/>
      </c>
      <c r="K137" s="278" t="str">
        <f t="shared" si="26"/>
        <v/>
      </c>
      <c r="L137" s="278" t="str">
        <f>IFERROR(VLOOKUP($B137,LANCAMENTOS!$AG:$AN,8,),"")</f>
        <v/>
      </c>
      <c r="Q137" s="275"/>
      <c r="R137" s="275"/>
      <c r="S137" s="275"/>
      <c r="T137" s="273"/>
      <c r="U137" s="146"/>
      <c r="V137" s="146"/>
      <c r="W137" s="146"/>
    </row>
    <row r="138" spans="2:23" ht="18">
      <c r="B138" s="269" t="s">
        <v>979</v>
      </c>
      <c r="C138" s="269" t="str">
        <f t="shared" si="24"/>
        <v/>
      </c>
      <c r="D138" s="269" t="str">
        <f t="shared" si="25"/>
        <v/>
      </c>
      <c r="E138" s="270" t="str">
        <f>IFERROR(VLOOKUP($B138,LANCAMENTOS!$AG:$AL,2,),"")</f>
        <v/>
      </c>
      <c r="F138" s="271" t="str">
        <f>IFERROR(VLOOKUP($B138,LANCAMENTOS!$AG:$AL,3,),"")</f>
        <v/>
      </c>
      <c r="G138" s="271" t="str">
        <f>IFERROR(VLOOKUP(B138,LANCAMENTOS!$AG:$AM,7,),"")</f>
        <v/>
      </c>
      <c r="H138" s="271" t="str">
        <f>IFERROR(VLOOKUP($B138,LANCAMENTOS!$AG:$AL,4,),"")</f>
        <v/>
      </c>
      <c r="I138" s="274" t="str">
        <f>IFERROR(VLOOKUP($B138,LANCAMENTOS!$AG:$AL,5,),"")</f>
        <v/>
      </c>
      <c r="J138" s="272" t="str">
        <f>IFERROR(VLOOKUP($B138,LANCAMENTOS!$AG:$AL,6,),"")</f>
        <v/>
      </c>
      <c r="K138" s="278" t="str">
        <f t="shared" si="26"/>
        <v/>
      </c>
      <c r="L138" s="278" t="str">
        <f>IFERROR(VLOOKUP($B138,LANCAMENTOS!$AG:$AN,8,),"")</f>
        <v/>
      </c>
      <c r="Q138" s="275"/>
      <c r="R138" s="275"/>
      <c r="S138" s="275"/>
      <c r="T138" s="273"/>
      <c r="U138" s="146"/>
      <c r="V138" s="146"/>
      <c r="W138" s="146"/>
    </row>
    <row r="139" spans="2:23" ht="18">
      <c r="B139" s="269" t="s">
        <v>980</v>
      </c>
      <c r="C139" s="269" t="str">
        <f t="shared" si="24"/>
        <v/>
      </c>
      <c r="D139" s="269" t="str">
        <f t="shared" si="25"/>
        <v/>
      </c>
      <c r="E139" s="270" t="str">
        <f>IFERROR(VLOOKUP($B139,LANCAMENTOS!$AG:$AL,2,),"")</f>
        <v/>
      </c>
      <c r="F139" s="271" t="str">
        <f>IFERROR(VLOOKUP($B139,LANCAMENTOS!$AG:$AL,3,),"")</f>
        <v/>
      </c>
      <c r="G139" s="271" t="str">
        <f>IFERROR(VLOOKUP(B139,LANCAMENTOS!$AG:$AM,7,),"")</f>
        <v/>
      </c>
      <c r="H139" s="271" t="str">
        <f>IFERROR(VLOOKUP($B139,LANCAMENTOS!$AG:$AL,4,),"")</f>
        <v/>
      </c>
      <c r="I139" s="274" t="str">
        <f>IFERROR(VLOOKUP($B139,LANCAMENTOS!$AG:$AL,5,),"")</f>
        <v/>
      </c>
      <c r="J139" s="272" t="str">
        <f>IFERROR(VLOOKUP($B139,LANCAMENTOS!$AG:$AL,6,),"")</f>
        <v/>
      </c>
      <c r="K139" s="278" t="str">
        <f t="shared" si="26"/>
        <v/>
      </c>
      <c r="L139" s="278" t="str">
        <f>IFERROR(VLOOKUP($B139,LANCAMENTOS!$AG:$AN,8,),"")</f>
        <v/>
      </c>
      <c r="Q139" s="275"/>
      <c r="R139" s="275"/>
      <c r="S139" s="275"/>
      <c r="T139" s="273"/>
      <c r="U139" s="146"/>
      <c r="V139" s="146"/>
      <c r="W139" s="146"/>
    </row>
    <row r="140" spans="2:23" ht="18">
      <c r="B140" s="269" t="s">
        <v>981</v>
      </c>
      <c r="C140" s="269" t="str">
        <f t="shared" si="24"/>
        <v/>
      </c>
      <c r="D140" s="269" t="str">
        <f t="shared" si="25"/>
        <v/>
      </c>
      <c r="E140" s="270" t="str">
        <f>IFERROR(VLOOKUP($B140,LANCAMENTOS!$AG:$AL,2,),"")</f>
        <v/>
      </c>
      <c r="F140" s="271" t="str">
        <f>IFERROR(VLOOKUP($B140,LANCAMENTOS!$AG:$AL,3,),"")</f>
        <v/>
      </c>
      <c r="G140" s="271" t="str">
        <f>IFERROR(VLOOKUP(B140,LANCAMENTOS!$AG:$AM,7,),"")</f>
        <v/>
      </c>
      <c r="H140" s="271" t="str">
        <f>IFERROR(VLOOKUP($B140,LANCAMENTOS!$AG:$AL,4,),"")</f>
        <v/>
      </c>
      <c r="I140" s="274" t="str">
        <f>IFERROR(VLOOKUP($B140,LANCAMENTOS!$AG:$AL,5,),"")</f>
        <v/>
      </c>
      <c r="J140" s="272" t="str">
        <f>IFERROR(VLOOKUP($B140,LANCAMENTOS!$AG:$AL,6,),"")</f>
        <v/>
      </c>
      <c r="K140" s="278" t="str">
        <f t="shared" si="26"/>
        <v/>
      </c>
      <c r="L140" s="278" t="str">
        <f>IFERROR(VLOOKUP($B140,LANCAMENTOS!$AG:$AN,8,),"")</f>
        <v/>
      </c>
      <c r="Q140" s="275"/>
      <c r="R140" s="275"/>
      <c r="S140" s="275"/>
      <c r="T140" s="273"/>
      <c r="U140" s="146"/>
      <c r="V140" s="146"/>
      <c r="W140" s="146"/>
    </row>
    <row r="141" spans="2:23" ht="18">
      <c r="B141" s="269" t="s">
        <v>982</v>
      </c>
      <c r="C141" s="269" t="str">
        <f t="shared" si="24"/>
        <v/>
      </c>
      <c r="D141" s="269" t="str">
        <f t="shared" si="25"/>
        <v/>
      </c>
      <c r="E141" s="270" t="str">
        <f>IFERROR(VLOOKUP($B141,LANCAMENTOS!$AG:$AL,2,),"")</f>
        <v/>
      </c>
      <c r="F141" s="271" t="str">
        <f>IFERROR(VLOOKUP($B141,LANCAMENTOS!$AG:$AL,3,),"")</f>
        <v/>
      </c>
      <c r="G141" s="271" t="str">
        <f>IFERROR(VLOOKUP(B141,LANCAMENTOS!$AG:$AM,7,),"")</f>
        <v/>
      </c>
      <c r="H141" s="271" t="str">
        <f>IFERROR(VLOOKUP($B141,LANCAMENTOS!$AG:$AL,4,),"")</f>
        <v/>
      </c>
      <c r="I141" s="274" t="str">
        <f>IFERROR(VLOOKUP($B141,LANCAMENTOS!$AG:$AL,5,),"")</f>
        <v/>
      </c>
      <c r="J141" s="272" t="str">
        <f>IFERROR(VLOOKUP($B141,LANCAMENTOS!$AG:$AL,6,),"")</f>
        <v/>
      </c>
      <c r="K141" s="278" t="str">
        <f t="shared" si="26"/>
        <v/>
      </c>
      <c r="L141" s="278" t="str">
        <f>IFERROR(VLOOKUP($B141,LANCAMENTOS!$AG:$AN,8,),"")</f>
        <v/>
      </c>
      <c r="Q141" s="275"/>
      <c r="R141" s="275"/>
      <c r="S141" s="275"/>
      <c r="T141" s="273"/>
      <c r="U141" s="146"/>
      <c r="V141" s="146"/>
      <c r="W141" s="146"/>
    </row>
    <row r="142" spans="2:23" ht="18">
      <c r="B142" s="269" t="s">
        <v>983</v>
      </c>
      <c r="C142" s="269" t="str">
        <f t="shared" si="24"/>
        <v/>
      </c>
      <c r="D142" s="269" t="str">
        <f t="shared" si="25"/>
        <v/>
      </c>
      <c r="E142" s="270" t="str">
        <f>IFERROR(VLOOKUP($B142,LANCAMENTOS!$AG:$AL,2,),"")</f>
        <v/>
      </c>
      <c r="F142" s="271" t="str">
        <f>IFERROR(VLOOKUP($B142,LANCAMENTOS!$AG:$AL,3,),"")</f>
        <v/>
      </c>
      <c r="G142" s="271" t="str">
        <f>IFERROR(VLOOKUP(B142,LANCAMENTOS!$AG:$AM,7,),"")</f>
        <v/>
      </c>
      <c r="H142" s="271" t="str">
        <f>IFERROR(VLOOKUP($B142,LANCAMENTOS!$AG:$AL,4,),"")</f>
        <v/>
      </c>
      <c r="I142" s="274" t="str">
        <f>IFERROR(VLOOKUP($B142,LANCAMENTOS!$AG:$AL,5,),"")</f>
        <v/>
      </c>
      <c r="J142" s="272" t="str">
        <f>IFERROR(VLOOKUP($B142,LANCAMENTOS!$AG:$AL,6,),"")</f>
        <v/>
      </c>
      <c r="K142" s="278" t="str">
        <f t="shared" si="26"/>
        <v/>
      </c>
      <c r="L142" s="278" t="str">
        <f>IFERROR(VLOOKUP($B142,LANCAMENTOS!$AG:$AN,8,),"")</f>
        <v/>
      </c>
      <c r="Q142" s="275"/>
      <c r="R142" s="275"/>
      <c r="S142" s="275"/>
      <c r="T142" s="273"/>
      <c r="U142" s="146"/>
      <c r="V142" s="146"/>
      <c r="W142" s="146"/>
    </row>
    <row r="143" spans="2:23" ht="18">
      <c r="B143" s="269" t="s">
        <v>984</v>
      </c>
      <c r="C143" s="269" t="str">
        <f t="shared" si="24"/>
        <v/>
      </c>
      <c r="D143" s="269" t="str">
        <f t="shared" si="25"/>
        <v/>
      </c>
      <c r="E143" s="270" t="str">
        <f>IFERROR(VLOOKUP($B143,LANCAMENTOS!$AG:$AL,2,),"")</f>
        <v/>
      </c>
      <c r="F143" s="271" t="str">
        <f>IFERROR(VLOOKUP($B143,LANCAMENTOS!$AG:$AL,3,),"")</f>
        <v/>
      </c>
      <c r="G143" s="271" t="str">
        <f>IFERROR(VLOOKUP(B143,LANCAMENTOS!$AG:$AM,7,),"")</f>
        <v/>
      </c>
      <c r="H143" s="271" t="str">
        <f>IFERROR(VLOOKUP($B143,LANCAMENTOS!$AG:$AL,4,),"")</f>
        <v/>
      </c>
      <c r="I143" s="274" t="str">
        <f>IFERROR(VLOOKUP($B143,LANCAMENTOS!$AG:$AL,5,),"")</f>
        <v/>
      </c>
      <c r="J143" s="272" t="str">
        <f>IFERROR(VLOOKUP($B143,LANCAMENTOS!$AG:$AL,6,),"")</f>
        <v/>
      </c>
      <c r="K143" s="278" t="str">
        <f t="shared" si="26"/>
        <v/>
      </c>
      <c r="L143" s="278" t="str">
        <f>IFERROR(VLOOKUP($B143,LANCAMENTOS!$AG:$AN,8,),"")</f>
        <v/>
      </c>
      <c r="Q143" s="275"/>
      <c r="R143" s="275"/>
      <c r="S143" s="275"/>
      <c r="T143" s="273"/>
      <c r="U143" s="146"/>
      <c r="V143" s="146"/>
      <c r="W143" s="146"/>
    </row>
    <row r="144" spans="2:23" ht="18">
      <c r="B144" s="269" t="s">
        <v>985</v>
      </c>
      <c r="C144" s="269" t="str">
        <f t="shared" si="24"/>
        <v/>
      </c>
      <c r="D144" s="269" t="str">
        <f t="shared" si="25"/>
        <v/>
      </c>
      <c r="E144" s="270" t="str">
        <f>IFERROR(VLOOKUP($B144,LANCAMENTOS!$AG:$AL,2,),"")</f>
        <v/>
      </c>
      <c r="F144" s="271" t="str">
        <f>IFERROR(VLOOKUP($B144,LANCAMENTOS!$AG:$AL,3,),"")</f>
        <v/>
      </c>
      <c r="G144" s="271" t="str">
        <f>IFERROR(VLOOKUP(B144,LANCAMENTOS!$AG:$AM,7,),"")</f>
        <v/>
      </c>
      <c r="H144" s="271" t="str">
        <f>IFERROR(VLOOKUP($B144,LANCAMENTOS!$AG:$AL,4,),"")</f>
        <v/>
      </c>
      <c r="I144" s="274" t="str">
        <f>IFERROR(VLOOKUP($B144,LANCAMENTOS!$AG:$AL,5,),"")</f>
        <v/>
      </c>
      <c r="J144" s="272" t="str">
        <f>IFERROR(VLOOKUP($B144,LANCAMENTOS!$AG:$AL,6,),"")</f>
        <v/>
      </c>
      <c r="K144" s="278" t="str">
        <f t="shared" si="26"/>
        <v/>
      </c>
      <c r="L144" s="278" t="str">
        <f>IFERROR(VLOOKUP($B144,LANCAMENTOS!$AG:$AN,8,),"")</f>
        <v/>
      </c>
      <c r="Q144" s="275"/>
      <c r="R144" s="275"/>
      <c r="S144" s="275"/>
      <c r="T144" s="273"/>
      <c r="U144" s="146"/>
      <c r="V144" s="146"/>
      <c r="W144" s="146"/>
    </row>
    <row r="145" spans="2:23" ht="18">
      <c r="B145" s="269" t="s">
        <v>986</v>
      </c>
      <c r="C145" s="269" t="str">
        <f t="shared" si="24"/>
        <v/>
      </c>
      <c r="D145" s="269" t="str">
        <f t="shared" si="25"/>
        <v/>
      </c>
      <c r="E145" s="270" t="str">
        <f>IFERROR(VLOOKUP($B145,LANCAMENTOS!$AG:$AL,2,),"")</f>
        <v/>
      </c>
      <c r="F145" s="271" t="str">
        <f>IFERROR(VLOOKUP($B145,LANCAMENTOS!$AG:$AL,3,),"")</f>
        <v/>
      </c>
      <c r="G145" s="271" t="str">
        <f>IFERROR(VLOOKUP(B145,LANCAMENTOS!$AG:$AM,7,),"")</f>
        <v/>
      </c>
      <c r="H145" s="271" t="str">
        <f>IFERROR(VLOOKUP($B145,LANCAMENTOS!$AG:$AL,4,),"")</f>
        <v/>
      </c>
      <c r="I145" s="274" t="str">
        <f>IFERROR(VLOOKUP($B145,LANCAMENTOS!$AG:$AL,5,),"")</f>
        <v/>
      </c>
      <c r="J145" s="272" t="str">
        <f>IFERROR(VLOOKUP($B145,LANCAMENTOS!$AG:$AL,6,),"")</f>
        <v/>
      </c>
      <c r="K145" s="278" t="str">
        <f t="shared" si="26"/>
        <v/>
      </c>
      <c r="L145" s="278" t="str">
        <f>IFERROR(VLOOKUP($B145,LANCAMENTOS!$AG:$AN,8,),"")</f>
        <v/>
      </c>
      <c r="Q145" s="275"/>
      <c r="R145" s="275"/>
      <c r="S145" s="275"/>
      <c r="T145" s="273"/>
      <c r="U145" s="146"/>
      <c r="V145" s="146"/>
      <c r="W145" s="146"/>
    </row>
    <row r="146" spans="2:23" ht="18">
      <c r="B146" s="269" t="s">
        <v>987</v>
      </c>
      <c r="C146" s="269" t="str">
        <f t="shared" si="24"/>
        <v/>
      </c>
      <c r="D146" s="269" t="str">
        <f t="shared" si="25"/>
        <v/>
      </c>
      <c r="E146" s="270" t="str">
        <f>IFERROR(VLOOKUP($B146,LANCAMENTOS!$AG:$AL,2,),"")</f>
        <v/>
      </c>
      <c r="F146" s="271" t="str">
        <f>IFERROR(VLOOKUP($B146,LANCAMENTOS!$AG:$AL,3,),"")</f>
        <v/>
      </c>
      <c r="G146" s="271" t="str">
        <f>IFERROR(VLOOKUP(B146,LANCAMENTOS!$AG:$AM,7,),"")</f>
        <v/>
      </c>
      <c r="H146" s="271" t="str">
        <f>IFERROR(VLOOKUP($B146,LANCAMENTOS!$AG:$AL,4,),"")</f>
        <v/>
      </c>
      <c r="I146" s="274" t="str">
        <f>IFERROR(VLOOKUP($B146,LANCAMENTOS!$AG:$AL,5,),"")</f>
        <v/>
      </c>
      <c r="J146" s="272" t="str">
        <f>IFERROR(VLOOKUP($B146,LANCAMENTOS!$AG:$AL,6,),"")</f>
        <v/>
      </c>
      <c r="K146" s="278" t="str">
        <f t="shared" si="26"/>
        <v/>
      </c>
      <c r="L146" s="278" t="str">
        <f>IFERROR(VLOOKUP($B146,LANCAMENTOS!$AG:$AN,8,),"")</f>
        <v/>
      </c>
      <c r="Q146" s="275"/>
      <c r="R146" s="275"/>
      <c r="S146" s="275"/>
      <c r="T146" s="273"/>
      <c r="U146" s="146"/>
      <c r="V146" s="146"/>
      <c r="W146" s="146"/>
    </row>
    <row r="147" spans="2:23" ht="18">
      <c r="B147" s="269" t="s">
        <v>988</v>
      </c>
      <c r="C147" s="269" t="str">
        <f t="shared" si="24"/>
        <v/>
      </c>
      <c r="D147" s="269" t="str">
        <f t="shared" si="25"/>
        <v/>
      </c>
      <c r="E147" s="270" t="str">
        <f>IFERROR(VLOOKUP($B147,LANCAMENTOS!$AG:$AL,2,),"")</f>
        <v/>
      </c>
      <c r="F147" s="271" t="str">
        <f>IFERROR(VLOOKUP($B147,LANCAMENTOS!$AG:$AL,3,),"")</f>
        <v/>
      </c>
      <c r="G147" s="271" t="str">
        <f>IFERROR(VLOOKUP(B147,LANCAMENTOS!$AG:$AM,7,),"")</f>
        <v/>
      </c>
      <c r="H147" s="271" t="str">
        <f>IFERROR(VLOOKUP($B147,LANCAMENTOS!$AG:$AL,4,),"")</f>
        <v/>
      </c>
      <c r="I147" s="274" t="str">
        <f>IFERROR(VLOOKUP($B147,LANCAMENTOS!$AG:$AL,5,),"")</f>
        <v/>
      </c>
      <c r="J147" s="272" t="str">
        <f>IFERROR(VLOOKUP($B147,LANCAMENTOS!$AG:$AL,6,),"")</f>
        <v/>
      </c>
      <c r="K147" s="278" t="str">
        <f t="shared" si="26"/>
        <v/>
      </c>
      <c r="L147" s="278" t="str">
        <f>IFERROR(VLOOKUP($B147,LANCAMENTOS!$AG:$AN,8,),"")</f>
        <v/>
      </c>
      <c r="Q147" s="275"/>
      <c r="R147" s="275"/>
      <c r="S147" s="275"/>
      <c r="T147" s="273"/>
      <c r="U147" s="146"/>
      <c r="V147" s="146"/>
      <c r="W147" s="146"/>
    </row>
    <row r="148" spans="2:23" ht="18">
      <c r="B148" s="269" t="s">
        <v>989</v>
      </c>
      <c r="C148" s="269" t="str">
        <f t="shared" si="24"/>
        <v/>
      </c>
      <c r="D148" s="269" t="str">
        <f t="shared" si="25"/>
        <v/>
      </c>
      <c r="E148" s="270" t="str">
        <f>IFERROR(VLOOKUP($B148,LANCAMENTOS!$AG:$AL,2,),"")</f>
        <v/>
      </c>
      <c r="F148" s="271" t="str">
        <f>IFERROR(VLOOKUP($B148,LANCAMENTOS!$AG:$AL,3,),"")</f>
        <v/>
      </c>
      <c r="G148" s="271" t="str">
        <f>IFERROR(VLOOKUP(B148,LANCAMENTOS!$AG:$AM,7,),"")</f>
        <v/>
      </c>
      <c r="H148" s="271" t="str">
        <f>IFERROR(VLOOKUP($B148,LANCAMENTOS!$AG:$AL,4,),"")</f>
        <v/>
      </c>
      <c r="I148" s="274" t="str">
        <f>IFERROR(VLOOKUP($B148,LANCAMENTOS!$AG:$AL,5,),"")</f>
        <v/>
      </c>
      <c r="J148" s="272" t="str">
        <f>IFERROR(VLOOKUP($B148,LANCAMENTOS!$AG:$AL,6,),"")</f>
        <v/>
      </c>
      <c r="K148" s="278" t="str">
        <f t="shared" si="26"/>
        <v/>
      </c>
      <c r="L148" s="278" t="str">
        <f>IFERROR(VLOOKUP($B148,LANCAMENTOS!$AG:$AN,8,),"")</f>
        <v/>
      </c>
      <c r="Q148" s="275"/>
      <c r="R148" s="275"/>
      <c r="S148" s="275"/>
      <c r="T148" s="273"/>
      <c r="U148" s="146"/>
      <c r="V148" s="146"/>
      <c r="W148" s="146"/>
    </row>
    <row r="149" spans="2:23" ht="18">
      <c r="B149" s="269" t="s">
        <v>990</v>
      </c>
      <c r="C149" s="269" t="str">
        <f t="shared" si="24"/>
        <v/>
      </c>
      <c r="D149" s="269" t="str">
        <f t="shared" si="25"/>
        <v/>
      </c>
      <c r="E149" s="270" t="str">
        <f>IFERROR(VLOOKUP($B149,LANCAMENTOS!$AG:$AL,2,),"")</f>
        <v/>
      </c>
      <c r="F149" s="271" t="str">
        <f>IFERROR(VLOOKUP($B149,LANCAMENTOS!$AG:$AL,3,),"")</f>
        <v/>
      </c>
      <c r="G149" s="271" t="str">
        <f>IFERROR(VLOOKUP(B149,LANCAMENTOS!$AG:$AM,7,),"")</f>
        <v/>
      </c>
      <c r="H149" s="271" t="str">
        <f>IFERROR(VLOOKUP($B149,LANCAMENTOS!$AG:$AL,4,),"")</f>
        <v/>
      </c>
      <c r="I149" s="274" t="str">
        <f>IFERROR(VLOOKUP($B149,LANCAMENTOS!$AG:$AL,5,),"")</f>
        <v/>
      </c>
      <c r="J149" s="272" t="str">
        <f>IFERROR(VLOOKUP($B149,LANCAMENTOS!$AG:$AL,6,),"")</f>
        <v/>
      </c>
      <c r="K149" s="278" t="str">
        <f t="shared" si="26"/>
        <v/>
      </c>
      <c r="L149" s="278" t="str">
        <f>IFERROR(VLOOKUP($B149,LANCAMENTOS!$AG:$AN,8,),"")</f>
        <v/>
      </c>
      <c r="Q149" s="275"/>
      <c r="R149" s="275"/>
      <c r="S149" s="275"/>
      <c r="T149" s="273"/>
      <c r="U149" s="146"/>
      <c r="V149" s="146"/>
      <c r="W149" s="146"/>
    </row>
    <row r="150" spans="2:23" ht="18">
      <c r="B150" s="269" t="s">
        <v>991</v>
      </c>
      <c r="C150" s="269" t="str">
        <f t="shared" si="24"/>
        <v/>
      </c>
      <c r="D150" s="269" t="str">
        <f t="shared" si="25"/>
        <v/>
      </c>
      <c r="E150" s="270" t="str">
        <f>IFERROR(VLOOKUP($B150,LANCAMENTOS!$AG:$AL,2,),"")</f>
        <v/>
      </c>
      <c r="F150" s="271" t="str">
        <f>IFERROR(VLOOKUP($B150,LANCAMENTOS!$AG:$AL,3,),"")</f>
        <v/>
      </c>
      <c r="G150" s="271" t="str">
        <f>IFERROR(VLOOKUP(B150,LANCAMENTOS!$AG:$AM,7,),"")</f>
        <v/>
      </c>
      <c r="H150" s="271" t="str">
        <f>IFERROR(VLOOKUP($B150,LANCAMENTOS!$AG:$AL,4,),"")</f>
        <v/>
      </c>
      <c r="I150" s="274" t="str">
        <f>IFERROR(VLOOKUP($B150,LANCAMENTOS!$AG:$AL,5,),"")</f>
        <v/>
      </c>
      <c r="J150" s="272" t="str">
        <f>IFERROR(VLOOKUP($B150,LANCAMENTOS!$AG:$AL,6,),"")</f>
        <v/>
      </c>
      <c r="K150" s="278" t="str">
        <f t="shared" si="26"/>
        <v/>
      </c>
      <c r="L150" s="278" t="str">
        <f>IFERROR(VLOOKUP($B150,LANCAMENTOS!$AG:$AN,8,),"")</f>
        <v/>
      </c>
      <c r="Q150" s="275"/>
      <c r="R150" s="275"/>
      <c r="S150" s="275"/>
      <c r="T150" s="273"/>
      <c r="U150" s="146"/>
      <c r="V150" s="146"/>
      <c r="W150" s="146"/>
    </row>
    <row r="151" spans="2:23" ht="18">
      <c r="B151" s="269" t="s">
        <v>992</v>
      </c>
      <c r="C151" s="269" t="str">
        <f t="shared" si="24"/>
        <v/>
      </c>
      <c r="D151" s="269" t="str">
        <f t="shared" si="25"/>
        <v/>
      </c>
      <c r="E151" s="270" t="str">
        <f>IFERROR(VLOOKUP($B151,LANCAMENTOS!$AG:$AL,2,),"")</f>
        <v/>
      </c>
      <c r="F151" s="271" t="str">
        <f>IFERROR(VLOOKUP($B151,LANCAMENTOS!$AG:$AL,3,),"")</f>
        <v/>
      </c>
      <c r="G151" s="271" t="str">
        <f>IFERROR(VLOOKUP(B151,LANCAMENTOS!$AG:$AM,7,),"")</f>
        <v/>
      </c>
      <c r="H151" s="271" t="str">
        <f>IFERROR(VLOOKUP($B151,LANCAMENTOS!$AG:$AL,4,),"")</f>
        <v/>
      </c>
      <c r="I151" s="274" t="str">
        <f>IFERROR(VLOOKUP($B151,LANCAMENTOS!$AG:$AL,5,),"")</f>
        <v/>
      </c>
      <c r="J151" s="272" t="str">
        <f>IFERROR(VLOOKUP($B151,LANCAMENTOS!$AG:$AL,6,),"")</f>
        <v/>
      </c>
      <c r="K151" s="278" t="str">
        <f t="shared" si="26"/>
        <v/>
      </c>
      <c r="L151" s="278" t="str">
        <f>IFERROR(VLOOKUP($B151,LANCAMENTOS!$AG:$AN,8,),"")</f>
        <v/>
      </c>
      <c r="Q151" s="275"/>
      <c r="R151" s="275"/>
      <c r="S151" s="275"/>
      <c r="T151" s="273"/>
      <c r="U151" s="146"/>
      <c r="V151" s="146"/>
      <c r="W151" s="146"/>
    </row>
    <row r="152" spans="2:23" ht="18">
      <c r="B152" s="269" t="s">
        <v>993</v>
      </c>
      <c r="C152" s="269" t="str">
        <f t="shared" si="24"/>
        <v/>
      </c>
      <c r="D152" s="269" t="str">
        <f t="shared" si="25"/>
        <v/>
      </c>
      <c r="E152" s="270" t="str">
        <f>IFERROR(VLOOKUP($B152,LANCAMENTOS!$AG:$AL,2,),"")</f>
        <v/>
      </c>
      <c r="F152" s="271" t="str">
        <f>IFERROR(VLOOKUP($B152,LANCAMENTOS!$AG:$AL,3,),"")</f>
        <v/>
      </c>
      <c r="G152" s="271" t="str">
        <f>IFERROR(VLOOKUP(B152,LANCAMENTOS!$AG:$AM,7,),"")</f>
        <v/>
      </c>
      <c r="H152" s="271" t="str">
        <f>IFERROR(VLOOKUP($B152,LANCAMENTOS!$AG:$AL,4,),"")</f>
        <v/>
      </c>
      <c r="I152" s="274" t="str">
        <f>IFERROR(VLOOKUP($B152,LANCAMENTOS!$AG:$AL,5,),"")</f>
        <v/>
      </c>
      <c r="J152" s="272" t="str">
        <f>IFERROR(VLOOKUP($B152,LANCAMENTOS!$AG:$AL,6,),"")</f>
        <v/>
      </c>
      <c r="K152" s="278" t="str">
        <f t="shared" si="26"/>
        <v/>
      </c>
      <c r="L152" s="278" t="str">
        <f>IFERROR(VLOOKUP($B152,LANCAMENTOS!$AG:$AN,8,),"")</f>
        <v/>
      </c>
      <c r="Q152" s="275"/>
      <c r="R152" s="275"/>
      <c r="S152" s="275"/>
      <c r="T152" s="273"/>
      <c r="U152" s="146"/>
      <c r="V152" s="146"/>
      <c r="W152" s="146"/>
    </row>
    <row r="153" spans="2:23" ht="18">
      <c r="B153" s="269" t="s">
        <v>994</v>
      </c>
      <c r="C153" s="269" t="str">
        <f t="shared" si="24"/>
        <v/>
      </c>
      <c r="D153" s="269" t="str">
        <f t="shared" si="25"/>
        <v/>
      </c>
      <c r="E153" s="270" t="str">
        <f>IFERROR(VLOOKUP($B153,LANCAMENTOS!$AG:$AL,2,),"")</f>
        <v/>
      </c>
      <c r="F153" s="271" t="str">
        <f>IFERROR(VLOOKUP($B153,LANCAMENTOS!$AG:$AL,3,),"")</f>
        <v/>
      </c>
      <c r="G153" s="271" t="str">
        <f>IFERROR(VLOOKUP(B153,LANCAMENTOS!$AG:$AM,7,),"")</f>
        <v/>
      </c>
      <c r="H153" s="271" t="str">
        <f>IFERROR(VLOOKUP($B153,LANCAMENTOS!$AG:$AL,4,),"")</f>
        <v/>
      </c>
      <c r="I153" s="274" t="str">
        <f>IFERROR(VLOOKUP($B153,LANCAMENTOS!$AG:$AL,5,),"")</f>
        <v/>
      </c>
      <c r="J153" s="272" t="str">
        <f>IFERROR(VLOOKUP($B153,LANCAMENTOS!$AG:$AL,6,),"")</f>
        <v/>
      </c>
      <c r="K153" s="278" t="str">
        <f t="shared" si="26"/>
        <v/>
      </c>
      <c r="L153" s="278" t="str">
        <f>IFERROR(VLOOKUP($B153,LANCAMENTOS!$AG:$AN,8,),"")</f>
        <v/>
      </c>
      <c r="Q153" s="275"/>
      <c r="R153" s="275"/>
      <c r="S153" s="275"/>
      <c r="T153" s="273"/>
      <c r="U153" s="146"/>
      <c r="V153" s="146"/>
      <c r="W153" s="146"/>
    </row>
    <row r="154" spans="2:23" ht="18">
      <c r="B154" s="269" t="s">
        <v>995</v>
      </c>
      <c r="C154" s="269" t="str">
        <f t="shared" si="24"/>
        <v/>
      </c>
      <c r="D154" s="269" t="str">
        <f t="shared" si="25"/>
        <v/>
      </c>
      <c r="E154" s="270" t="str">
        <f>IFERROR(VLOOKUP($B154,LANCAMENTOS!$AG:$AL,2,),"")</f>
        <v/>
      </c>
      <c r="F154" s="271" t="str">
        <f>IFERROR(VLOOKUP($B154,LANCAMENTOS!$AG:$AL,3,),"")</f>
        <v/>
      </c>
      <c r="G154" s="271" t="str">
        <f>IFERROR(VLOOKUP(B154,LANCAMENTOS!$AG:$AM,7,),"")</f>
        <v/>
      </c>
      <c r="H154" s="271" t="str">
        <f>IFERROR(VLOOKUP($B154,LANCAMENTOS!$AG:$AL,4,),"")</f>
        <v/>
      </c>
      <c r="I154" s="274" t="str">
        <f>IFERROR(VLOOKUP($B154,LANCAMENTOS!$AG:$AL,5,),"")</f>
        <v/>
      </c>
      <c r="J154" s="272" t="str">
        <f>IFERROR(VLOOKUP($B154,LANCAMENTOS!$AG:$AL,6,),"")</f>
        <v/>
      </c>
      <c r="K154" s="278" t="str">
        <f t="shared" si="26"/>
        <v/>
      </c>
      <c r="L154" s="278" t="str">
        <f>IFERROR(VLOOKUP($B154,LANCAMENTOS!$AG:$AN,8,),"")</f>
        <v/>
      </c>
      <c r="Q154" s="275"/>
      <c r="R154" s="275"/>
      <c r="S154" s="275"/>
      <c r="T154" s="273"/>
      <c r="U154" s="146"/>
      <c r="V154" s="146"/>
      <c r="W154" s="146"/>
    </row>
    <row r="155" spans="2:23" ht="18">
      <c r="B155" s="269" t="s">
        <v>996</v>
      </c>
      <c r="C155" s="269" t="str">
        <f t="shared" si="24"/>
        <v/>
      </c>
      <c r="D155" s="269" t="str">
        <f t="shared" si="25"/>
        <v/>
      </c>
      <c r="E155" s="270" t="str">
        <f>IFERROR(VLOOKUP($B155,LANCAMENTOS!$AG:$AL,2,),"")</f>
        <v/>
      </c>
      <c r="F155" s="271" t="str">
        <f>IFERROR(VLOOKUP($B155,LANCAMENTOS!$AG:$AL,3,),"")</f>
        <v/>
      </c>
      <c r="G155" s="271" t="str">
        <f>IFERROR(VLOOKUP(B155,LANCAMENTOS!$AG:$AM,7,),"")</f>
        <v/>
      </c>
      <c r="H155" s="271" t="str">
        <f>IFERROR(VLOOKUP($B155,LANCAMENTOS!$AG:$AL,4,),"")</f>
        <v/>
      </c>
      <c r="I155" s="274" t="str">
        <f>IFERROR(VLOOKUP($B155,LANCAMENTOS!$AG:$AL,5,),"")</f>
        <v/>
      </c>
      <c r="J155" s="272" t="str">
        <f>IFERROR(VLOOKUP($B155,LANCAMENTOS!$AG:$AL,6,),"")</f>
        <v/>
      </c>
      <c r="K155" s="278" t="str">
        <f t="shared" si="26"/>
        <v/>
      </c>
      <c r="L155" s="278" t="str">
        <f>IFERROR(VLOOKUP($B155,LANCAMENTOS!$AG:$AN,8,),"")</f>
        <v/>
      </c>
      <c r="Q155" s="275"/>
      <c r="R155" s="275"/>
      <c r="S155" s="275"/>
      <c r="T155" s="273"/>
      <c r="U155" s="146"/>
      <c r="V155" s="146"/>
      <c r="W155" s="146"/>
    </row>
    <row r="156" spans="2:23" ht="18">
      <c r="B156" s="269" t="s">
        <v>997</v>
      </c>
      <c r="C156" s="269" t="str">
        <f t="shared" si="24"/>
        <v/>
      </c>
      <c r="D156" s="269" t="str">
        <f t="shared" si="25"/>
        <v/>
      </c>
      <c r="E156" s="270" t="str">
        <f>IFERROR(VLOOKUP($B156,LANCAMENTOS!$AG:$AL,2,),"")</f>
        <v/>
      </c>
      <c r="F156" s="271" t="str">
        <f>IFERROR(VLOOKUP($B156,LANCAMENTOS!$AG:$AL,3,),"")</f>
        <v/>
      </c>
      <c r="G156" s="271" t="str">
        <f>IFERROR(VLOOKUP(B156,LANCAMENTOS!$AG:$AM,7,),"")</f>
        <v/>
      </c>
      <c r="H156" s="271" t="str">
        <f>IFERROR(VLOOKUP($B156,LANCAMENTOS!$AG:$AL,4,),"")</f>
        <v/>
      </c>
      <c r="I156" s="274" t="str">
        <f>IFERROR(VLOOKUP($B156,LANCAMENTOS!$AG:$AL,5,),"")</f>
        <v/>
      </c>
      <c r="J156" s="272" t="str">
        <f>IFERROR(VLOOKUP($B156,LANCAMENTOS!$AG:$AL,6,),"")</f>
        <v/>
      </c>
      <c r="K156" s="278" t="str">
        <f t="shared" si="26"/>
        <v/>
      </c>
      <c r="L156" s="278" t="str">
        <f>IFERROR(VLOOKUP($B156,LANCAMENTOS!$AG:$AN,8,),"")</f>
        <v/>
      </c>
      <c r="Q156" s="275"/>
      <c r="R156" s="275"/>
      <c r="S156" s="275"/>
      <c r="T156" s="273"/>
      <c r="U156" s="146"/>
      <c r="V156" s="146"/>
      <c r="W156" s="146"/>
    </row>
    <row r="157" spans="2:23" ht="18">
      <c r="B157" s="269" t="s">
        <v>998</v>
      </c>
      <c r="C157" s="269" t="str">
        <f t="shared" si="24"/>
        <v/>
      </c>
      <c r="D157" s="269" t="str">
        <f t="shared" si="25"/>
        <v/>
      </c>
      <c r="E157" s="270" t="str">
        <f>IFERROR(VLOOKUP($B157,LANCAMENTOS!$AG:$AL,2,),"")</f>
        <v/>
      </c>
      <c r="F157" s="271" t="str">
        <f>IFERROR(VLOOKUP($B157,LANCAMENTOS!$AG:$AL,3,),"")</f>
        <v/>
      </c>
      <c r="G157" s="271" t="str">
        <f>IFERROR(VLOOKUP(B157,LANCAMENTOS!$AG:$AM,7,),"")</f>
        <v/>
      </c>
      <c r="H157" s="271" t="str">
        <f>IFERROR(VLOOKUP($B157,LANCAMENTOS!$AG:$AL,4,),"")</f>
        <v/>
      </c>
      <c r="I157" s="274" t="str">
        <f>IFERROR(VLOOKUP($B157,LANCAMENTOS!$AG:$AL,5,),"")</f>
        <v/>
      </c>
      <c r="J157" s="272" t="str">
        <f>IFERROR(VLOOKUP($B157,LANCAMENTOS!$AG:$AL,6,),"")</f>
        <v/>
      </c>
      <c r="K157" s="278" t="str">
        <f t="shared" si="26"/>
        <v/>
      </c>
      <c r="L157" s="278" t="str">
        <f>IFERROR(VLOOKUP($B157,LANCAMENTOS!$AG:$AN,8,),"")</f>
        <v/>
      </c>
      <c r="Q157" s="275"/>
      <c r="R157" s="275"/>
      <c r="S157" s="275"/>
      <c r="T157" s="273"/>
      <c r="U157" s="146"/>
      <c r="V157" s="146"/>
      <c r="W157" s="146"/>
    </row>
    <row r="158" spans="2:23" ht="18">
      <c r="B158" s="269" t="s">
        <v>999</v>
      </c>
      <c r="C158" s="269" t="str">
        <f t="shared" si="24"/>
        <v/>
      </c>
      <c r="D158" s="269" t="str">
        <f t="shared" si="25"/>
        <v/>
      </c>
      <c r="E158" s="270" t="str">
        <f>IFERROR(VLOOKUP($B158,LANCAMENTOS!$AG:$AL,2,),"")</f>
        <v/>
      </c>
      <c r="F158" s="271" t="str">
        <f>IFERROR(VLOOKUP($B158,LANCAMENTOS!$AG:$AL,3,),"")</f>
        <v/>
      </c>
      <c r="G158" s="271" t="str">
        <f>IFERROR(VLOOKUP(B158,LANCAMENTOS!$AG:$AM,7,),"")</f>
        <v/>
      </c>
      <c r="H158" s="271" t="str">
        <f>IFERROR(VLOOKUP($B158,LANCAMENTOS!$AG:$AL,4,),"")</f>
        <v/>
      </c>
      <c r="I158" s="274" t="str">
        <f>IFERROR(VLOOKUP($B158,LANCAMENTOS!$AG:$AL,5,),"")</f>
        <v/>
      </c>
      <c r="J158" s="272" t="str">
        <f>IFERROR(VLOOKUP($B158,LANCAMENTOS!$AG:$AL,6,),"")</f>
        <v/>
      </c>
      <c r="K158" s="278" t="str">
        <f t="shared" si="26"/>
        <v/>
      </c>
      <c r="L158" s="278" t="str">
        <f>IFERROR(VLOOKUP($B158,LANCAMENTOS!$AG:$AN,8,),"")</f>
        <v/>
      </c>
      <c r="Q158" s="275"/>
      <c r="R158" s="275"/>
      <c r="S158" s="275"/>
      <c r="T158" s="273"/>
      <c r="U158" s="146"/>
      <c r="V158" s="146"/>
      <c r="W158" s="146"/>
    </row>
    <row r="159" spans="2:23" ht="18">
      <c r="B159" s="269" t="s">
        <v>1000</v>
      </c>
      <c r="C159" s="269" t="str">
        <f t="shared" si="24"/>
        <v/>
      </c>
      <c r="D159" s="269" t="str">
        <f t="shared" si="25"/>
        <v/>
      </c>
      <c r="E159" s="270" t="str">
        <f>IFERROR(VLOOKUP($B159,LANCAMENTOS!$AG:$AL,2,),"")</f>
        <v/>
      </c>
      <c r="F159" s="271" t="str">
        <f>IFERROR(VLOOKUP($B159,LANCAMENTOS!$AG:$AL,3,),"")</f>
        <v/>
      </c>
      <c r="G159" s="271" t="str">
        <f>IFERROR(VLOOKUP(B159,LANCAMENTOS!$AG:$AM,7,),"")</f>
        <v/>
      </c>
      <c r="H159" s="271" t="str">
        <f>IFERROR(VLOOKUP($B159,LANCAMENTOS!$AG:$AL,4,),"")</f>
        <v/>
      </c>
      <c r="I159" s="274" t="str">
        <f>IFERROR(VLOOKUP($B159,LANCAMENTOS!$AG:$AL,5,),"")</f>
        <v/>
      </c>
      <c r="J159" s="272" t="str">
        <f>IFERROR(VLOOKUP($B159,LANCAMENTOS!$AG:$AL,6,),"")</f>
        <v/>
      </c>
      <c r="K159" s="278" t="str">
        <f t="shared" si="26"/>
        <v/>
      </c>
      <c r="L159" s="278" t="str">
        <f>IFERROR(VLOOKUP($B159,LANCAMENTOS!$AG:$AN,8,),"")</f>
        <v/>
      </c>
      <c r="Q159" s="275"/>
      <c r="R159" s="275"/>
      <c r="S159" s="275"/>
      <c r="T159" s="273"/>
      <c r="U159" s="146"/>
      <c r="V159" s="146"/>
      <c r="W159" s="146"/>
    </row>
    <row r="160" spans="2:23" ht="18">
      <c r="B160" s="269" t="s">
        <v>1001</v>
      </c>
      <c r="C160" s="269" t="str">
        <f t="shared" si="24"/>
        <v/>
      </c>
      <c r="D160" s="269" t="str">
        <f t="shared" si="25"/>
        <v/>
      </c>
      <c r="E160" s="270" t="str">
        <f>IFERROR(VLOOKUP($B160,LANCAMENTOS!$AG:$AL,2,),"")</f>
        <v/>
      </c>
      <c r="F160" s="271" t="str">
        <f>IFERROR(VLOOKUP($B160,LANCAMENTOS!$AG:$AL,3,),"")</f>
        <v/>
      </c>
      <c r="G160" s="271" t="str">
        <f>IFERROR(VLOOKUP(B160,LANCAMENTOS!$AG:$AM,7,),"")</f>
        <v/>
      </c>
      <c r="H160" s="271" t="str">
        <f>IFERROR(VLOOKUP($B160,LANCAMENTOS!$AG:$AL,4,),"")</f>
        <v/>
      </c>
      <c r="I160" s="274" t="str">
        <f>IFERROR(VLOOKUP($B160,LANCAMENTOS!$AG:$AL,5,),"")</f>
        <v/>
      </c>
      <c r="J160" s="272" t="str">
        <f>IFERROR(VLOOKUP($B160,LANCAMENTOS!$AG:$AL,6,),"")</f>
        <v/>
      </c>
      <c r="K160" s="278" t="str">
        <f t="shared" si="26"/>
        <v/>
      </c>
      <c r="L160" s="278" t="str">
        <f>IFERROR(VLOOKUP($B160,LANCAMENTOS!$AG:$AN,8,),"")</f>
        <v/>
      </c>
      <c r="Q160" s="275"/>
      <c r="R160" s="275"/>
      <c r="S160" s="275"/>
      <c r="T160" s="273"/>
      <c r="U160" s="146"/>
      <c r="V160" s="146"/>
      <c r="W160" s="146"/>
    </row>
    <row r="161" spans="2:23" ht="18">
      <c r="B161" s="269" t="s">
        <v>1002</v>
      </c>
      <c r="C161" s="269" t="str">
        <f t="shared" si="24"/>
        <v/>
      </c>
      <c r="D161" s="269" t="str">
        <f t="shared" si="25"/>
        <v/>
      </c>
      <c r="E161" s="270" t="str">
        <f>IFERROR(VLOOKUP($B161,LANCAMENTOS!$AG:$AL,2,),"")</f>
        <v/>
      </c>
      <c r="F161" s="271" t="str">
        <f>IFERROR(VLOOKUP($B161,LANCAMENTOS!$AG:$AL,3,),"")</f>
        <v/>
      </c>
      <c r="G161" s="271" t="str">
        <f>IFERROR(VLOOKUP(B161,LANCAMENTOS!$AG:$AM,7,),"")</f>
        <v/>
      </c>
      <c r="H161" s="271" t="str">
        <f>IFERROR(VLOOKUP($B161,LANCAMENTOS!$AG:$AL,4,),"")</f>
        <v/>
      </c>
      <c r="I161" s="274" t="str">
        <f>IFERROR(VLOOKUP($B161,LANCAMENTOS!$AG:$AL,5,),"")</f>
        <v/>
      </c>
      <c r="J161" s="272" t="str">
        <f>IFERROR(VLOOKUP($B161,LANCAMENTOS!$AG:$AL,6,),"")</f>
        <v/>
      </c>
      <c r="K161" s="278" t="str">
        <f t="shared" si="26"/>
        <v/>
      </c>
      <c r="L161" s="278" t="str">
        <f>IFERROR(VLOOKUP($B161,LANCAMENTOS!$AG:$AN,8,),"")</f>
        <v/>
      </c>
      <c r="Q161" s="275"/>
      <c r="R161" s="275"/>
      <c r="S161" s="275"/>
      <c r="T161" s="273"/>
      <c r="U161" s="146"/>
      <c r="V161" s="146"/>
      <c r="W161" s="146"/>
    </row>
    <row r="162" spans="2:23" ht="18">
      <c r="B162" s="269" t="s">
        <v>1003</v>
      </c>
      <c r="C162" s="269" t="str">
        <f t="shared" si="24"/>
        <v/>
      </c>
      <c r="D162" s="269" t="str">
        <f t="shared" si="25"/>
        <v/>
      </c>
      <c r="E162" s="270" t="str">
        <f>IFERROR(VLOOKUP($B162,LANCAMENTOS!$AG:$AL,2,),"")</f>
        <v/>
      </c>
      <c r="F162" s="271" t="str">
        <f>IFERROR(VLOOKUP($B162,LANCAMENTOS!$AG:$AL,3,),"")</f>
        <v/>
      </c>
      <c r="G162" s="271" t="str">
        <f>IFERROR(VLOOKUP(B162,LANCAMENTOS!$AG:$AM,7,),"")</f>
        <v/>
      </c>
      <c r="H162" s="271" t="str">
        <f>IFERROR(VLOOKUP($B162,LANCAMENTOS!$AG:$AL,4,),"")</f>
        <v/>
      </c>
      <c r="I162" s="274" t="str">
        <f>IFERROR(VLOOKUP($B162,LANCAMENTOS!$AG:$AL,5,),"")</f>
        <v/>
      </c>
      <c r="J162" s="272" t="str">
        <f>IFERROR(VLOOKUP($B162,LANCAMENTOS!$AG:$AL,6,),"")</f>
        <v/>
      </c>
      <c r="K162" s="278" t="str">
        <f t="shared" si="26"/>
        <v/>
      </c>
      <c r="L162" s="278" t="str">
        <f>IFERROR(VLOOKUP($B162,LANCAMENTOS!$AG:$AN,8,),"")</f>
        <v/>
      </c>
      <c r="Q162" s="275"/>
      <c r="R162" s="275"/>
      <c r="S162" s="275"/>
      <c r="T162" s="273"/>
      <c r="U162" s="146"/>
      <c r="V162" s="146"/>
      <c r="W162" s="146"/>
    </row>
    <row r="163" spans="2:23" ht="18">
      <c r="B163" s="269" t="s">
        <v>1004</v>
      </c>
      <c r="C163" s="269" t="str">
        <f t="shared" si="24"/>
        <v/>
      </c>
      <c r="D163" s="269" t="str">
        <f t="shared" si="25"/>
        <v/>
      </c>
      <c r="E163" s="270" t="str">
        <f>IFERROR(VLOOKUP($B163,LANCAMENTOS!$AG:$AL,2,),"")</f>
        <v/>
      </c>
      <c r="F163" s="271" t="str">
        <f>IFERROR(VLOOKUP($B163,LANCAMENTOS!$AG:$AL,3,),"")</f>
        <v/>
      </c>
      <c r="G163" s="271" t="str">
        <f>IFERROR(VLOOKUP(B163,LANCAMENTOS!$AG:$AM,7,),"")</f>
        <v/>
      </c>
      <c r="H163" s="271" t="str">
        <f>IFERROR(VLOOKUP($B163,LANCAMENTOS!$AG:$AL,4,),"")</f>
        <v/>
      </c>
      <c r="I163" s="274" t="str">
        <f>IFERROR(VLOOKUP($B163,LANCAMENTOS!$AG:$AL,5,),"")</f>
        <v/>
      </c>
      <c r="J163" s="272" t="str">
        <f>IFERROR(VLOOKUP($B163,LANCAMENTOS!$AG:$AL,6,),"")</f>
        <v/>
      </c>
      <c r="K163" s="278" t="str">
        <f t="shared" si="26"/>
        <v/>
      </c>
      <c r="L163" s="278" t="str">
        <f>IFERROR(VLOOKUP($B163,LANCAMENTOS!$AG:$AN,8,),"")</f>
        <v/>
      </c>
      <c r="Q163" s="275"/>
      <c r="R163" s="275"/>
      <c r="S163" s="275"/>
      <c r="T163" s="273"/>
      <c r="U163" s="146"/>
      <c r="V163" s="146"/>
      <c r="W163" s="146"/>
    </row>
    <row r="164" spans="2:23" ht="18">
      <c r="B164" s="269" t="s">
        <v>1005</v>
      </c>
      <c r="C164" s="269" t="str">
        <f t="shared" si="24"/>
        <v/>
      </c>
      <c r="D164" s="269" t="str">
        <f t="shared" si="25"/>
        <v/>
      </c>
      <c r="E164" s="270" t="str">
        <f>IFERROR(VLOOKUP($B164,LANCAMENTOS!$AG:$AL,2,),"")</f>
        <v/>
      </c>
      <c r="F164" s="271" t="str">
        <f>IFERROR(VLOOKUP($B164,LANCAMENTOS!$AG:$AL,3,),"")</f>
        <v/>
      </c>
      <c r="G164" s="271" t="str">
        <f>IFERROR(VLOOKUP(B164,LANCAMENTOS!$AG:$AM,7,),"")</f>
        <v/>
      </c>
      <c r="H164" s="271" t="str">
        <f>IFERROR(VLOOKUP($B164,LANCAMENTOS!$AG:$AL,4,),"")</f>
        <v/>
      </c>
      <c r="I164" s="274" t="str">
        <f>IFERROR(VLOOKUP($B164,LANCAMENTOS!$AG:$AL,5,),"")</f>
        <v/>
      </c>
      <c r="J164" s="272" t="str">
        <f>IFERROR(VLOOKUP($B164,LANCAMENTOS!$AG:$AL,6,),"")</f>
        <v/>
      </c>
      <c r="K164" s="278" t="str">
        <f t="shared" si="26"/>
        <v/>
      </c>
      <c r="L164" s="278" t="str">
        <f>IFERROR(VLOOKUP($B164,LANCAMENTOS!$AG:$AN,8,),"")</f>
        <v/>
      </c>
      <c r="Q164" s="275"/>
      <c r="R164" s="275"/>
      <c r="S164" s="275"/>
      <c r="T164" s="273"/>
      <c r="U164" s="146"/>
      <c r="V164" s="146"/>
      <c r="W164" s="146"/>
    </row>
    <row r="165" spans="2:23" ht="18">
      <c r="B165" s="269" t="s">
        <v>1006</v>
      </c>
      <c r="C165" s="269" t="str">
        <f t="shared" si="24"/>
        <v/>
      </c>
      <c r="D165" s="269" t="str">
        <f t="shared" si="25"/>
        <v/>
      </c>
      <c r="E165" s="270" t="str">
        <f>IFERROR(VLOOKUP($B165,LANCAMENTOS!$AG:$AL,2,),"")</f>
        <v/>
      </c>
      <c r="F165" s="271" t="str">
        <f>IFERROR(VLOOKUP($B165,LANCAMENTOS!$AG:$AL,3,),"")</f>
        <v/>
      </c>
      <c r="G165" s="271" t="str">
        <f>IFERROR(VLOOKUP(B165,LANCAMENTOS!$AG:$AM,7,),"")</f>
        <v/>
      </c>
      <c r="H165" s="271" t="str">
        <f>IFERROR(VLOOKUP($B165,LANCAMENTOS!$AG:$AL,4,),"")</f>
        <v/>
      </c>
      <c r="I165" s="274" t="str">
        <f>IFERROR(VLOOKUP($B165,LANCAMENTOS!$AG:$AL,5,),"")</f>
        <v/>
      </c>
      <c r="J165" s="272" t="str">
        <f>IFERROR(VLOOKUP($B165,LANCAMENTOS!$AG:$AL,6,),"")</f>
        <v/>
      </c>
      <c r="K165" s="278" t="str">
        <f t="shared" si="26"/>
        <v/>
      </c>
      <c r="L165" s="278" t="str">
        <f>IFERROR(VLOOKUP($B165,LANCAMENTOS!$AG:$AN,8,),"")</f>
        <v/>
      </c>
      <c r="Q165" s="275"/>
      <c r="R165" s="275"/>
      <c r="S165" s="275"/>
      <c r="T165" s="273"/>
      <c r="U165" s="146"/>
      <c r="V165" s="146"/>
      <c r="W165" s="146"/>
    </row>
    <row r="166" spans="2:23" ht="18">
      <c r="B166" s="269" t="s">
        <v>1007</v>
      </c>
      <c r="C166" s="269" t="str">
        <f t="shared" si="24"/>
        <v/>
      </c>
      <c r="D166" s="269" t="str">
        <f t="shared" si="25"/>
        <v/>
      </c>
      <c r="E166" s="270" t="str">
        <f>IFERROR(VLOOKUP($B166,LANCAMENTOS!$AG:$AL,2,),"")</f>
        <v/>
      </c>
      <c r="F166" s="271" t="str">
        <f>IFERROR(VLOOKUP($B166,LANCAMENTOS!$AG:$AL,3,),"")</f>
        <v/>
      </c>
      <c r="G166" s="271" t="str">
        <f>IFERROR(VLOOKUP(B166,LANCAMENTOS!$AG:$AM,7,),"")</f>
        <v/>
      </c>
      <c r="H166" s="271" t="str">
        <f>IFERROR(VLOOKUP($B166,LANCAMENTOS!$AG:$AL,4,),"")</f>
        <v/>
      </c>
      <c r="I166" s="274" t="str">
        <f>IFERROR(VLOOKUP($B166,LANCAMENTOS!$AG:$AL,5,),"")</f>
        <v/>
      </c>
      <c r="J166" s="272" t="str">
        <f>IFERROR(VLOOKUP($B166,LANCAMENTOS!$AG:$AL,6,),"")</f>
        <v/>
      </c>
      <c r="K166" s="278" t="str">
        <f t="shared" si="26"/>
        <v/>
      </c>
      <c r="L166" s="278" t="str">
        <f>IFERROR(VLOOKUP($B166,LANCAMENTOS!$AG:$AN,8,),"")</f>
        <v/>
      </c>
      <c r="Q166" s="275"/>
      <c r="R166" s="275"/>
      <c r="S166" s="275"/>
      <c r="T166" s="273"/>
      <c r="U166" s="146"/>
      <c r="V166" s="146"/>
      <c r="W166" s="146"/>
    </row>
    <row r="167" spans="2:23" ht="18">
      <c r="B167" s="269" t="s">
        <v>1008</v>
      </c>
      <c r="C167" s="269" t="str">
        <f t="shared" si="24"/>
        <v/>
      </c>
      <c r="D167" s="269" t="str">
        <f t="shared" si="25"/>
        <v/>
      </c>
      <c r="E167" s="270" t="str">
        <f>IFERROR(VLOOKUP($B167,LANCAMENTOS!$AG:$AL,2,),"")</f>
        <v/>
      </c>
      <c r="F167" s="271" t="str">
        <f>IFERROR(VLOOKUP($B167,LANCAMENTOS!$AG:$AL,3,),"")</f>
        <v/>
      </c>
      <c r="G167" s="271" t="str">
        <f>IFERROR(VLOOKUP(B167,LANCAMENTOS!$AG:$AM,7,),"")</f>
        <v/>
      </c>
      <c r="H167" s="271" t="str">
        <f>IFERROR(VLOOKUP($B167,LANCAMENTOS!$AG:$AL,4,),"")</f>
        <v/>
      </c>
      <c r="I167" s="274" t="str">
        <f>IFERROR(VLOOKUP($B167,LANCAMENTOS!$AG:$AL,5,),"")</f>
        <v/>
      </c>
      <c r="J167" s="272" t="str">
        <f>IFERROR(VLOOKUP($B167,LANCAMENTOS!$AG:$AL,6,),"")</f>
        <v/>
      </c>
      <c r="K167" s="278" t="str">
        <f t="shared" si="26"/>
        <v/>
      </c>
      <c r="L167" s="278" t="str">
        <f>IFERROR(VLOOKUP($B167,LANCAMENTOS!$AG:$AN,8,),"")</f>
        <v/>
      </c>
      <c r="Q167" s="275"/>
      <c r="R167" s="275"/>
      <c r="S167" s="275"/>
      <c r="T167" s="273"/>
      <c r="U167" s="146"/>
      <c r="V167" s="146"/>
      <c r="W167" s="146"/>
    </row>
    <row r="168" spans="2:23" ht="18">
      <c r="B168" s="269" t="s">
        <v>1009</v>
      </c>
      <c r="C168" s="269" t="str">
        <f t="shared" si="24"/>
        <v/>
      </c>
      <c r="D168" s="269" t="str">
        <f t="shared" si="25"/>
        <v/>
      </c>
      <c r="E168" s="270" t="str">
        <f>IFERROR(VLOOKUP($B168,LANCAMENTOS!$AG:$AL,2,),"")</f>
        <v/>
      </c>
      <c r="F168" s="271" t="str">
        <f>IFERROR(VLOOKUP($B168,LANCAMENTOS!$AG:$AL,3,),"")</f>
        <v/>
      </c>
      <c r="G168" s="271" t="str">
        <f>IFERROR(VLOOKUP(B168,LANCAMENTOS!$AG:$AM,7,),"")</f>
        <v/>
      </c>
      <c r="H168" s="271" t="str">
        <f>IFERROR(VLOOKUP($B168,LANCAMENTOS!$AG:$AL,4,),"")</f>
        <v/>
      </c>
      <c r="I168" s="274" t="str">
        <f>IFERROR(VLOOKUP($B168,LANCAMENTOS!$AG:$AL,5,),"")</f>
        <v/>
      </c>
      <c r="J168" s="272" t="str">
        <f>IFERROR(VLOOKUP($B168,LANCAMENTOS!$AG:$AL,6,),"")</f>
        <v/>
      </c>
      <c r="K168" s="278" t="str">
        <f t="shared" si="26"/>
        <v/>
      </c>
      <c r="L168" s="278" t="str">
        <f>IFERROR(VLOOKUP($B168,LANCAMENTOS!$AG:$AN,8,),"")</f>
        <v/>
      </c>
      <c r="Q168" s="275"/>
      <c r="R168" s="275"/>
      <c r="S168" s="275"/>
      <c r="T168" s="273"/>
      <c r="U168" s="146"/>
      <c r="V168" s="146"/>
      <c r="W168" s="146"/>
    </row>
    <row r="169" spans="2:23" ht="18">
      <c r="B169" s="269" t="s">
        <v>1010</v>
      </c>
      <c r="C169" s="269" t="str">
        <f t="shared" si="24"/>
        <v/>
      </c>
      <c r="D169" s="269" t="str">
        <f t="shared" si="25"/>
        <v/>
      </c>
      <c r="E169" s="270" t="str">
        <f>IFERROR(VLOOKUP($B169,LANCAMENTOS!$AG:$AL,2,),"")</f>
        <v/>
      </c>
      <c r="F169" s="271" t="str">
        <f>IFERROR(VLOOKUP($B169,LANCAMENTOS!$AG:$AL,3,),"")</f>
        <v/>
      </c>
      <c r="G169" s="271" t="str">
        <f>IFERROR(VLOOKUP(B169,LANCAMENTOS!$AG:$AM,7,),"")</f>
        <v/>
      </c>
      <c r="H169" s="271" t="str">
        <f>IFERROR(VLOOKUP($B169,LANCAMENTOS!$AG:$AL,4,),"")</f>
        <v/>
      </c>
      <c r="I169" s="274" t="str">
        <f>IFERROR(VLOOKUP($B169,LANCAMENTOS!$AG:$AL,5,),"")</f>
        <v/>
      </c>
      <c r="J169" s="272" t="str">
        <f>IFERROR(VLOOKUP($B169,LANCAMENTOS!$AG:$AL,6,),"")</f>
        <v/>
      </c>
      <c r="K169" s="278" t="str">
        <f t="shared" si="26"/>
        <v/>
      </c>
      <c r="L169" s="278" t="str">
        <f>IFERROR(VLOOKUP($B169,LANCAMENTOS!$AG:$AN,8,),"")</f>
        <v/>
      </c>
      <c r="Q169" s="275"/>
      <c r="R169" s="275"/>
      <c r="S169" s="275"/>
      <c r="T169" s="273"/>
      <c r="U169" s="146"/>
      <c r="V169" s="146"/>
      <c r="W169" s="146"/>
    </row>
    <row r="170" spans="2:23" ht="18">
      <c r="B170" s="269" t="s">
        <v>1011</v>
      </c>
      <c r="C170" s="269" t="str">
        <f t="shared" si="24"/>
        <v/>
      </c>
      <c r="D170" s="269" t="str">
        <f t="shared" si="25"/>
        <v/>
      </c>
      <c r="E170" s="270" t="str">
        <f>IFERROR(VLOOKUP($B170,LANCAMENTOS!$AG:$AL,2,),"")</f>
        <v/>
      </c>
      <c r="F170" s="271" t="str">
        <f>IFERROR(VLOOKUP($B170,LANCAMENTOS!$AG:$AL,3,),"")</f>
        <v/>
      </c>
      <c r="G170" s="271" t="str">
        <f>IFERROR(VLOOKUP(B170,LANCAMENTOS!$AG:$AM,7,),"")</f>
        <v/>
      </c>
      <c r="H170" s="271" t="str">
        <f>IFERROR(VLOOKUP($B170,LANCAMENTOS!$AG:$AL,4,),"")</f>
        <v/>
      </c>
      <c r="I170" s="274" t="str">
        <f>IFERROR(VLOOKUP($B170,LANCAMENTOS!$AG:$AL,5,),"")</f>
        <v/>
      </c>
      <c r="J170" s="272" t="str">
        <f>IFERROR(VLOOKUP($B170,LANCAMENTOS!$AG:$AL,6,),"")</f>
        <v/>
      </c>
      <c r="K170" s="278" t="str">
        <f t="shared" si="26"/>
        <v/>
      </c>
      <c r="L170" s="278" t="str">
        <f>IFERROR(VLOOKUP($B170,LANCAMENTOS!$AG:$AN,8,),"")</f>
        <v/>
      </c>
      <c r="Q170" s="275"/>
      <c r="R170" s="275"/>
      <c r="S170" s="275"/>
      <c r="T170" s="273"/>
      <c r="U170" s="146"/>
      <c r="V170" s="146"/>
      <c r="W170" s="146"/>
    </row>
    <row r="171" spans="2:23" ht="18">
      <c r="B171" s="269" t="s">
        <v>1012</v>
      </c>
      <c r="C171" s="269" t="str">
        <f t="shared" si="24"/>
        <v/>
      </c>
      <c r="D171" s="269" t="str">
        <f t="shared" si="25"/>
        <v/>
      </c>
      <c r="E171" s="270" t="str">
        <f>IFERROR(VLOOKUP($B171,LANCAMENTOS!$AG:$AL,2,),"")</f>
        <v/>
      </c>
      <c r="F171" s="271" t="str">
        <f>IFERROR(VLOOKUP($B171,LANCAMENTOS!$AG:$AL,3,),"")</f>
        <v/>
      </c>
      <c r="G171" s="271" t="str">
        <f>IFERROR(VLOOKUP(B171,LANCAMENTOS!$AG:$AM,7,),"")</f>
        <v/>
      </c>
      <c r="H171" s="271" t="str">
        <f>IFERROR(VLOOKUP($B171,LANCAMENTOS!$AG:$AL,4,),"")</f>
        <v/>
      </c>
      <c r="I171" s="274" t="str">
        <f>IFERROR(VLOOKUP($B171,LANCAMENTOS!$AG:$AL,5,),"")</f>
        <v/>
      </c>
      <c r="J171" s="272" t="str">
        <f>IFERROR(VLOOKUP($B171,LANCAMENTOS!$AG:$AL,6,),"")</f>
        <v/>
      </c>
      <c r="K171" s="278" t="str">
        <f t="shared" si="26"/>
        <v/>
      </c>
      <c r="L171" s="278" t="str">
        <f>IFERROR(VLOOKUP($B171,LANCAMENTOS!$AG:$AN,8,),"")</f>
        <v/>
      </c>
      <c r="Q171" s="275"/>
      <c r="R171" s="275"/>
      <c r="S171" s="275"/>
      <c r="T171" s="273"/>
      <c r="U171" s="146"/>
      <c r="V171" s="146"/>
      <c r="W171" s="146"/>
    </row>
    <row r="172" spans="2:23" ht="18">
      <c r="B172" s="269" t="s">
        <v>1013</v>
      </c>
      <c r="C172" s="269" t="str">
        <f t="shared" si="24"/>
        <v/>
      </c>
      <c r="D172" s="269" t="str">
        <f t="shared" si="25"/>
        <v/>
      </c>
      <c r="E172" s="270" t="str">
        <f>IFERROR(VLOOKUP($B172,LANCAMENTOS!$AG:$AL,2,),"")</f>
        <v/>
      </c>
      <c r="F172" s="271" t="str">
        <f>IFERROR(VLOOKUP($B172,LANCAMENTOS!$AG:$AL,3,),"")</f>
        <v/>
      </c>
      <c r="G172" s="271" t="str">
        <f>IFERROR(VLOOKUP(B172,LANCAMENTOS!$AG:$AM,7,),"")</f>
        <v/>
      </c>
      <c r="H172" s="271" t="str">
        <f>IFERROR(VLOOKUP($B172,LANCAMENTOS!$AG:$AL,4,),"")</f>
        <v/>
      </c>
      <c r="I172" s="274" t="str">
        <f>IFERROR(VLOOKUP($B172,LANCAMENTOS!$AG:$AL,5,),"")</f>
        <v/>
      </c>
      <c r="J172" s="272" t="str">
        <f>IFERROR(VLOOKUP($B172,LANCAMENTOS!$AG:$AL,6,),"")</f>
        <v/>
      </c>
      <c r="K172" s="278" t="str">
        <f t="shared" si="26"/>
        <v/>
      </c>
      <c r="L172" s="278" t="str">
        <f>IFERROR(VLOOKUP($B172,LANCAMENTOS!$AG:$AN,8,),"")</f>
        <v/>
      </c>
      <c r="Q172" s="275"/>
      <c r="R172" s="275"/>
      <c r="S172" s="275"/>
      <c r="T172" s="273"/>
      <c r="U172" s="146"/>
      <c r="V172" s="146"/>
      <c r="W172" s="146"/>
    </row>
    <row r="173" spans="2:23" ht="18">
      <c r="B173" s="269" t="s">
        <v>1014</v>
      </c>
      <c r="C173" s="269" t="str">
        <f t="shared" si="24"/>
        <v/>
      </c>
      <c r="D173" s="269" t="str">
        <f t="shared" si="25"/>
        <v/>
      </c>
      <c r="E173" s="270" t="str">
        <f>IFERROR(VLOOKUP($B173,LANCAMENTOS!$AG:$AL,2,),"")</f>
        <v/>
      </c>
      <c r="F173" s="271" t="str">
        <f>IFERROR(VLOOKUP($B173,LANCAMENTOS!$AG:$AL,3,),"")</f>
        <v/>
      </c>
      <c r="G173" s="271" t="str">
        <f>IFERROR(VLOOKUP(B173,LANCAMENTOS!$AG:$AM,7,),"")</f>
        <v/>
      </c>
      <c r="H173" s="271" t="str">
        <f>IFERROR(VLOOKUP($B173,LANCAMENTOS!$AG:$AL,4,),"")</f>
        <v/>
      </c>
      <c r="I173" s="274" t="str">
        <f>IFERROR(VLOOKUP($B173,LANCAMENTOS!$AG:$AL,5,),"")</f>
        <v/>
      </c>
      <c r="J173" s="272" t="str">
        <f>IFERROR(VLOOKUP($B173,LANCAMENTOS!$AG:$AL,6,),"")</f>
        <v/>
      </c>
      <c r="K173" s="278" t="str">
        <f t="shared" si="26"/>
        <v/>
      </c>
      <c r="L173" s="278" t="str">
        <f>IFERROR(VLOOKUP($B173,LANCAMENTOS!$AG:$AN,8,),"")</f>
        <v/>
      </c>
      <c r="Q173" s="275"/>
      <c r="R173" s="275"/>
      <c r="S173" s="275"/>
      <c r="T173" s="273"/>
      <c r="U173" s="146"/>
      <c r="V173" s="146"/>
      <c r="W173" s="146"/>
    </row>
    <row r="174" spans="2:23" ht="18">
      <c r="B174" s="269" t="s">
        <v>1015</v>
      </c>
      <c r="C174" s="269" t="str">
        <f t="shared" si="24"/>
        <v/>
      </c>
      <c r="D174" s="269" t="str">
        <f t="shared" si="25"/>
        <v/>
      </c>
      <c r="E174" s="270" t="str">
        <f>IFERROR(VLOOKUP($B174,LANCAMENTOS!$AG:$AL,2,),"")</f>
        <v/>
      </c>
      <c r="F174" s="271" t="str">
        <f>IFERROR(VLOOKUP($B174,LANCAMENTOS!$AG:$AL,3,),"")</f>
        <v/>
      </c>
      <c r="G174" s="271" t="str">
        <f>IFERROR(VLOOKUP(B174,LANCAMENTOS!$AG:$AM,7,),"")</f>
        <v/>
      </c>
      <c r="H174" s="271" t="str">
        <f>IFERROR(VLOOKUP($B174,LANCAMENTOS!$AG:$AL,4,),"")</f>
        <v/>
      </c>
      <c r="I174" s="274" t="str">
        <f>IFERROR(VLOOKUP($B174,LANCAMENTOS!$AG:$AL,5,),"")</f>
        <v/>
      </c>
      <c r="J174" s="272" t="str">
        <f>IFERROR(VLOOKUP($B174,LANCAMENTOS!$AG:$AL,6,),"")</f>
        <v/>
      </c>
      <c r="K174" s="278" t="str">
        <f t="shared" si="26"/>
        <v/>
      </c>
      <c r="L174" s="278" t="str">
        <f>IFERROR(VLOOKUP($B174,LANCAMENTOS!$AG:$AN,8,),"")</f>
        <v/>
      </c>
      <c r="Q174" s="275"/>
      <c r="R174" s="275"/>
      <c r="S174" s="275"/>
      <c r="T174" s="273"/>
      <c r="U174" s="146"/>
      <c r="V174" s="146"/>
      <c r="W174" s="146"/>
    </row>
    <row r="175" spans="2:23" ht="18">
      <c r="B175" s="269" t="s">
        <v>1016</v>
      </c>
      <c r="C175" s="269" t="str">
        <f t="shared" si="24"/>
        <v/>
      </c>
      <c r="D175" s="269" t="str">
        <f t="shared" si="25"/>
        <v/>
      </c>
      <c r="E175" s="270" t="str">
        <f>IFERROR(VLOOKUP($B175,LANCAMENTOS!$AG:$AL,2,),"")</f>
        <v/>
      </c>
      <c r="F175" s="271" t="str">
        <f>IFERROR(VLOOKUP($B175,LANCAMENTOS!$AG:$AL,3,),"")</f>
        <v/>
      </c>
      <c r="G175" s="271" t="str">
        <f>IFERROR(VLOOKUP(B175,LANCAMENTOS!$AG:$AM,7,),"")</f>
        <v/>
      </c>
      <c r="H175" s="271" t="str">
        <f>IFERROR(VLOOKUP($B175,LANCAMENTOS!$AG:$AL,4,),"")</f>
        <v/>
      </c>
      <c r="I175" s="274" t="str">
        <f>IFERROR(VLOOKUP($B175,LANCAMENTOS!$AG:$AL,5,),"")</f>
        <v/>
      </c>
      <c r="J175" s="272" t="str">
        <f>IFERROR(VLOOKUP($B175,LANCAMENTOS!$AG:$AL,6,),"")</f>
        <v/>
      </c>
      <c r="K175" s="278" t="str">
        <f t="shared" si="26"/>
        <v/>
      </c>
      <c r="L175" s="278" t="str">
        <f>IFERROR(VLOOKUP($B175,LANCAMENTOS!$AG:$AN,8,),"")</f>
        <v/>
      </c>
      <c r="Q175" s="275"/>
      <c r="R175" s="275"/>
      <c r="S175" s="275"/>
      <c r="T175" s="273"/>
      <c r="U175" s="146"/>
      <c r="V175" s="146"/>
      <c r="W175" s="146"/>
    </row>
    <row r="176" spans="2:23" ht="18">
      <c r="B176" s="269" t="s">
        <v>1017</v>
      </c>
      <c r="C176" s="269" t="str">
        <f t="shared" si="24"/>
        <v/>
      </c>
      <c r="D176" s="269" t="str">
        <f t="shared" si="25"/>
        <v/>
      </c>
      <c r="E176" s="270" t="str">
        <f>IFERROR(VLOOKUP($B176,LANCAMENTOS!$AG:$AL,2,),"")</f>
        <v/>
      </c>
      <c r="F176" s="271" t="str">
        <f>IFERROR(VLOOKUP($B176,LANCAMENTOS!$AG:$AL,3,),"")</f>
        <v/>
      </c>
      <c r="G176" s="271" t="str">
        <f>IFERROR(VLOOKUP(B176,LANCAMENTOS!$AG:$AM,7,),"")</f>
        <v/>
      </c>
      <c r="H176" s="271" t="str">
        <f>IFERROR(VLOOKUP($B176,LANCAMENTOS!$AG:$AL,4,),"")</f>
        <v/>
      </c>
      <c r="I176" s="274" t="str">
        <f>IFERROR(VLOOKUP($B176,LANCAMENTOS!$AG:$AL,5,),"")</f>
        <v/>
      </c>
      <c r="J176" s="272" t="str">
        <f>IFERROR(VLOOKUP($B176,LANCAMENTOS!$AG:$AL,6,),"")</f>
        <v/>
      </c>
      <c r="K176" s="278" t="str">
        <f t="shared" si="26"/>
        <v/>
      </c>
      <c r="L176" s="278" t="str">
        <f>IFERROR(VLOOKUP($B176,LANCAMENTOS!$AG:$AN,8,),"")</f>
        <v/>
      </c>
      <c r="Q176" s="275"/>
      <c r="R176" s="275"/>
      <c r="S176" s="275"/>
      <c r="T176" s="273"/>
      <c r="U176" s="146"/>
      <c r="V176" s="146"/>
      <c r="W176" s="146"/>
    </row>
    <row r="177" spans="2:23" ht="18">
      <c r="B177" s="269" t="s">
        <v>1018</v>
      </c>
      <c r="C177" s="269" t="str">
        <f t="shared" si="24"/>
        <v/>
      </c>
      <c r="D177" s="269" t="str">
        <f t="shared" si="25"/>
        <v/>
      </c>
      <c r="E177" s="270" t="str">
        <f>IFERROR(VLOOKUP($B177,LANCAMENTOS!$AG:$AL,2,),"")</f>
        <v/>
      </c>
      <c r="F177" s="271" t="str">
        <f>IFERROR(VLOOKUP($B177,LANCAMENTOS!$AG:$AL,3,),"")</f>
        <v/>
      </c>
      <c r="G177" s="271" t="str">
        <f>IFERROR(VLOOKUP(B177,LANCAMENTOS!$AG:$AM,7,),"")</f>
        <v/>
      </c>
      <c r="H177" s="271" t="str">
        <f>IFERROR(VLOOKUP($B177,LANCAMENTOS!$AG:$AL,4,),"")</f>
        <v/>
      </c>
      <c r="I177" s="274" t="str">
        <f>IFERROR(VLOOKUP($B177,LANCAMENTOS!$AG:$AL,5,),"")</f>
        <v/>
      </c>
      <c r="J177" s="272" t="str">
        <f>IFERROR(VLOOKUP($B177,LANCAMENTOS!$AG:$AL,6,),"")</f>
        <v/>
      </c>
      <c r="K177" s="278" t="str">
        <f t="shared" si="26"/>
        <v/>
      </c>
      <c r="L177" s="278" t="str">
        <f>IFERROR(VLOOKUP($B177,LANCAMENTOS!$AG:$AN,8,),"")</f>
        <v/>
      </c>
      <c r="Q177" s="275"/>
      <c r="R177" s="275"/>
      <c r="S177" s="275"/>
      <c r="T177" s="273"/>
      <c r="U177" s="146"/>
      <c r="V177" s="146"/>
      <c r="W177" s="146"/>
    </row>
    <row r="178" spans="2:23" ht="18">
      <c r="B178" s="269" t="s">
        <v>1019</v>
      </c>
      <c r="C178" s="269" t="str">
        <f t="shared" si="24"/>
        <v/>
      </c>
      <c r="D178" s="269" t="str">
        <f t="shared" si="25"/>
        <v/>
      </c>
      <c r="E178" s="270" t="str">
        <f>IFERROR(VLOOKUP($B178,LANCAMENTOS!$AG:$AL,2,),"")</f>
        <v/>
      </c>
      <c r="F178" s="271" t="str">
        <f>IFERROR(VLOOKUP($B178,LANCAMENTOS!$AG:$AL,3,),"")</f>
        <v/>
      </c>
      <c r="G178" s="271" t="str">
        <f>IFERROR(VLOOKUP(B178,LANCAMENTOS!$AG:$AM,7,),"")</f>
        <v/>
      </c>
      <c r="H178" s="271" t="str">
        <f>IFERROR(VLOOKUP($B178,LANCAMENTOS!$AG:$AL,4,),"")</f>
        <v/>
      </c>
      <c r="I178" s="274" t="str">
        <f>IFERROR(VLOOKUP($B178,LANCAMENTOS!$AG:$AL,5,),"")</f>
        <v/>
      </c>
      <c r="J178" s="272" t="str">
        <f>IFERROR(VLOOKUP($B178,LANCAMENTOS!$AG:$AL,6,),"")</f>
        <v/>
      </c>
      <c r="K178" s="278" t="str">
        <f t="shared" si="26"/>
        <v/>
      </c>
      <c r="L178" s="278" t="str">
        <f>IFERROR(VLOOKUP($B178,LANCAMENTOS!$AG:$AN,8,),"")</f>
        <v/>
      </c>
      <c r="Q178" s="275"/>
      <c r="R178" s="275"/>
      <c r="S178" s="275"/>
      <c r="T178" s="273"/>
      <c r="U178" s="146"/>
      <c r="V178" s="146"/>
      <c r="W178" s="146"/>
    </row>
    <row r="179" spans="2:23" ht="18">
      <c r="B179" s="269" t="s">
        <v>1020</v>
      </c>
      <c r="C179" s="269" t="str">
        <f t="shared" si="24"/>
        <v/>
      </c>
      <c r="D179" s="269" t="str">
        <f t="shared" si="25"/>
        <v/>
      </c>
      <c r="E179" s="270" t="str">
        <f>IFERROR(VLOOKUP($B179,LANCAMENTOS!$AG:$AL,2,),"")</f>
        <v/>
      </c>
      <c r="F179" s="271" t="str">
        <f>IFERROR(VLOOKUP($B179,LANCAMENTOS!$AG:$AL,3,),"")</f>
        <v/>
      </c>
      <c r="G179" s="271" t="str">
        <f>IFERROR(VLOOKUP(B179,LANCAMENTOS!$AG:$AM,7,),"")</f>
        <v/>
      </c>
      <c r="H179" s="271" t="str">
        <f>IFERROR(VLOOKUP($B179,LANCAMENTOS!$AG:$AL,4,),"")</f>
        <v/>
      </c>
      <c r="I179" s="274" t="str">
        <f>IFERROR(VLOOKUP($B179,LANCAMENTOS!$AG:$AL,5,),"")</f>
        <v/>
      </c>
      <c r="J179" s="272" t="str">
        <f>IFERROR(VLOOKUP($B179,LANCAMENTOS!$AG:$AL,6,),"")</f>
        <v/>
      </c>
      <c r="K179" s="278" t="str">
        <f t="shared" si="26"/>
        <v/>
      </c>
      <c r="L179" s="278" t="str">
        <f>IFERROR(VLOOKUP($B179,LANCAMENTOS!$AG:$AN,8,),"")</f>
        <v/>
      </c>
      <c r="Q179" s="275"/>
      <c r="R179" s="275"/>
      <c r="S179" s="275"/>
      <c r="T179" s="273"/>
      <c r="U179" s="146"/>
      <c r="V179" s="146"/>
      <c r="W179" s="146"/>
    </row>
    <row r="180" spans="2:23" ht="18">
      <c r="B180" s="269" t="s">
        <v>1021</v>
      </c>
      <c r="C180" s="269" t="str">
        <f t="shared" si="24"/>
        <v/>
      </c>
      <c r="D180" s="269" t="str">
        <f t="shared" si="25"/>
        <v/>
      </c>
      <c r="E180" s="270" t="str">
        <f>IFERROR(VLOOKUP($B180,LANCAMENTOS!$AG:$AL,2,),"")</f>
        <v/>
      </c>
      <c r="F180" s="271" t="str">
        <f>IFERROR(VLOOKUP($B180,LANCAMENTOS!$AG:$AL,3,),"")</f>
        <v/>
      </c>
      <c r="G180" s="271" t="str">
        <f>IFERROR(VLOOKUP(B180,LANCAMENTOS!$AG:$AM,7,),"")</f>
        <v/>
      </c>
      <c r="H180" s="271" t="str">
        <f>IFERROR(VLOOKUP($B180,LANCAMENTOS!$AG:$AL,4,),"")</f>
        <v/>
      </c>
      <c r="I180" s="274" t="str">
        <f>IFERROR(VLOOKUP($B180,LANCAMENTOS!$AG:$AL,5,),"")</f>
        <v/>
      </c>
      <c r="J180" s="272" t="str">
        <f>IFERROR(VLOOKUP($B180,LANCAMENTOS!$AG:$AL,6,),"")</f>
        <v/>
      </c>
      <c r="K180" s="278" t="str">
        <f t="shared" si="26"/>
        <v/>
      </c>
      <c r="L180" s="278" t="str">
        <f>IFERROR(VLOOKUP($B180,LANCAMENTOS!$AG:$AN,8,),"")</f>
        <v/>
      </c>
      <c r="Q180" s="275"/>
      <c r="R180" s="275"/>
      <c r="S180" s="275"/>
      <c r="T180" s="273"/>
      <c r="U180" s="146"/>
      <c r="V180" s="146"/>
      <c r="W180" s="146"/>
    </row>
    <row r="181" spans="2:23" ht="18">
      <c r="B181" s="269" t="s">
        <v>1022</v>
      </c>
      <c r="C181" s="269" t="str">
        <f t="shared" si="24"/>
        <v/>
      </c>
      <c r="D181" s="269" t="str">
        <f t="shared" si="25"/>
        <v/>
      </c>
      <c r="E181" s="270" t="str">
        <f>IFERROR(VLOOKUP($B181,LANCAMENTOS!$AG:$AL,2,),"")</f>
        <v/>
      </c>
      <c r="F181" s="271" t="str">
        <f>IFERROR(VLOOKUP($B181,LANCAMENTOS!$AG:$AL,3,),"")</f>
        <v/>
      </c>
      <c r="G181" s="271" t="str">
        <f>IFERROR(VLOOKUP(B181,LANCAMENTOS!$AG:$AM,7,),"")</f>
        <v/>
      </c>
      <c r="H181" s="271" t="str">
        <f>IFERROR(VLOOKUP($B181,LANCAMENTOS!$AG:$AL,4,),"")</f>
        <v/>
      </c>
      <c r="I181" s="274" t="str">
        <f>IFERROR(VLOOKUP($B181,LANCAMENTOS!$AG:$AL,5,),"")</f>
        <v/>
      </c>
      <c r="J181" s="272" t="str">
        <f>IFERROR(VLOOKUP($B181,LANCAMENTOS!$AG:$AL,6,),"")</f>
        <v/>
      </c>
      <c r="K181" s="278" t="str">
        <f t="shared" si="26"/>
        <v/>
      </c>
      <c r="L181" s="278" t="str">
        <f>IFERROR(VLOOKUP($B181,LANCAMENTOS!$AG:$AN,8,),"")</f>
        <v/>
      </c>
      <c r="Q181" s="275"/>
      <c r="R181" s="275"/>
      <c r="S181" s="275"/>
      <c r="T181" s="273"/>
      <c r="U181" s="146"/>
      <c r="V181" s="146"/>
      <c r="W181" s="146"/>
    </row>
    <row r="182" spans="2:23" ht="18">
      <c r="B182" s="269" t="s">
        <v>1023</v>
      </c>
      <c r="C182" s="269" t="str">
        <f t="shared" si="24"/>
        <v/>
      </c>
      <c r="D182" s="269" t="str">
        <f t="shared" si="25"/>
        <v/>
      </c>
      <c r="E182" s="270" t="str">
        <f>IFERROR(VLOOKUP($B182,LANCAMENTOS!$AG:$AL,2,),"")</f>
        <v/>
      </c>
      <c r="F182" s="271" t="str">
        <f>IFERROR(VLOOKUP($B182,LANCAMENTOS!$AG:$AL,3,),"")</f>
        <v/>
      </c>
      <c r="G182" s="271" t="str">
        <f>IFERROR(VLOOKUP(B182,LANCAMENTOS!$AG:$AM,7,),"")</f>
        <v/>
      </c>
      <c r="H182" s="271" t="str">
        <f>IFERROR(VLOOKUP($B182,LANCAMENTOS!$AG:$AL,4,),"")</f>
        <v/>
      </c>
      <c r="I182" s="274" t="str">
        <f>IFERROR(VLOOKUP($B182,LANCAMENTOS!$AG:$AL,5,),"")</f>
        <v/>
      </c>
      <c r="J182" s="272" t="str">
        <f>IFERROR(VLOOKUP($B182,LANCAMENTOS!$AG:$AL,6,),"")</f>
        <v/>
      </c>
      <c r="K182" s="278" t="str">
        <f t="shared" si="26"/>
        <v/>
      </c>
      <c r="L182" s="278" t="str">
        <f>IFERROR(VLOOKUP($B182,LANCAMENTOS!$AG:$AN,8,),"")</f>
        <v/>
      </c>
      <c r="Q182" s="275"/>
      <c r="R182" s="275"/>
      <c r="S182" s="275"/>
      <c r="T182" s="273"/>
      <c r="U182" s="146"/>
      <c r="V182" s="146"/>
      <c r="W182" s="146"/>
    </row>
    <row r="183" spans="2:23" ht="18">
      <c r="B183" s="269" t="s">
        <v>1024</v>
      </c>
      <c r="C183" s="269" t="str">
        <f t="shared" si="24"/>
        <v/>
      </c>
      <c r="D183" s="269" t="str">
        <f t="shared" si="25"/>
        <v/>
      </c>
      <c r="E183" s="270" t="str">
        <f>IFERROR(VLOOKUP($B183,LANCAMENTOS!$AG:$AL,2,),"")</f>
        <v/>
      </c>
      <c r="F183" s="271" t="str">
        <f>IFERROR(VLOOKUP($B183,LANCAMENTOS!$AG:$AL,3,),"")</f>
        <v/>
      </c>
      <c r="G183" s="271" t="str">
        <f>IFERROR(VLOOKUP(B183,LANCAMENTOS!$AG:$AM,7,),"")</f>
        <v/>
      </c>
      <c r="H183" s="271" t="str">
        <f>IFERROR(VLOOKUP($B183,LANCAMENTOS!$AG:$AL,4,),"")</f>
        <v/>
      </c>
      <c r="I183" s="274" t="str">
        <f>IFERROR(VLOOKUP($B183,LANCAMENTOS!$AG:$AL,5,),"")</f>
        <v/>
      </c>
      <c r="J183" s="272" t="str">
        <f>IFERROR(VLOOKUP($B183,LANCAMENTOS!$AG:$AL,6,),"")</f>
        <v/>
      </c>
      <c r="K183" s="278" t="str">
        <f t="shared" si="26"/>
        <v/>
      </c>
      <c r="L183" s="278" t="str">
        <f>IFERROR(VLOOKUP($B183,LANCAMENTOS!$AG:$AN,8,),"")</f>
        <v/>
      </c>
      <c r="Q183" s="275"/>
      <c r="R183" s="275"/>
      <c r="S183" s="275"/>
      <c r="T183" s="273"/>
      <c r="U183" s="146"/>
      <c r="V183" s="146"/>
      <c r="W183" s="146"/>
    </row>
    <row r="184" spans="2:23" ht="18">
      <c r="B184" s="269" t="s">
        <v>1025</v>
      </c>
      <c r="C184" s="269" t="str">
        <f t="shared" si="24"/>
        <v/>
      </c>
      <c r="D184" s="269" t="str">
        <f t="shared" si="25"/>
        <v/>
      </c>
      <c r="E184" s="270" t="str">
        <f>IFERROR(VLOOKUP($B184,LANCAMENTOS!$AG:$AL,2,),"")</f>
        <v/>
      </c>
      <c r="F184" s="271" t="str">
        <f>IFERROR(VLOOKUP($B184,LANCAMENTOS!$AG:$AL,3,),"")</f>
        <v/>
      </c>
      <c r="G184" s="271" t="str">
        <f>IFERROR(VLOOKUP(B184,LANCAMENTOS!$AG:$AM,7,),"")</f>
        <v/>
      </c>
      <c r="H184" s="271" t="str">
        <f>IFERROR(VLOOKUP($B184,LANCAMENTOS!$AG:$AL,4,),"")</f>
        <v/>
      </c>
      <c r="I184" s="274" t="str">
        <f>IFERROR(VLOOKUP($B184,LANCAMENTOS!$AG:$AL,5,),"")</f>
        <v/>
      </c>
      <c r="J184" s="272" t="str">
        <f>IFERROR(VLOOKUP($B184,LANCAMENTOS!$AG:$AL,6,),"")</f>
        <v/>
      </c>
      <c r="K184" s="278" t="str">
        <f t="shared" si="26"/>
        <v/>
      </c>
      <c r="L184" s="278" t="str">
        <f>IFERROR(VLOOKUP($B184,LANCAMENTOS!$AG:$AN,8,),"")</f>
        <v/>
      </c>
      <c r="Q184" s="275"/>
      <c r="R184" s="275"/>
      <c r="S184" s="275"/>
      <c r="T184" s="273"/>
      <c r="U184" s="146"/>
      <c r="V184" s="146"/>
      <c r="W184" s="146"/>
    </row>
    <row r="185" spans="2:23" ht="18">
      <c r="B185" s="269" t="s">
        <v>1026</v>
      </c>
      <c r="C185" s="269" t="str">
        <f t="shared" si="24"/>
        <v/>
      </c>
      <c r="D185" s="269" t="str">
        <f t="shared" si="25"/>
        <v/>
      </c>
      <c r="E185" s="270" t="str">
        <f>IFERROR(VLOOKUP($B185,LANCAMENTOS!$AG:$AL,2,),"")</f>
        <v/>
      </c>
      <c r="F185" s="271" t="str">
        <f>IFERROR(VLOOKUP($B185,LANCAMENTOS!$AG:$AL,3,),"")</f>
        <v/>
      </c>
      <c r="G185" s="271" t="str">
        <f>IFERROR(VLOOKUP(B185,LANCAMENTOS!$AG:$AM,7,),"")</f>
        <v/>
      </c>
      <c r="H185" s="271" t="str">
        <f>IFERROR(VLOOKUP($B185,LANCAMENTOS!$AG:$AL,4,),"")</f>
        <v/>
      </c>
      <c r="I185" s="274" t="str">
        <f>IFERROR(VLOOKUP($B185,LANCAMENTOS!$AG:$AL,5,),"")</f>
        <v/>
      </c>
      <c r="J185" s="272" t="str">
        <f>IFERROR(VLOOKUP($B185,LANCAMENTOS!$AG:$AL,6,),"")</f>
        <v/>
      </c>
      <c r="K185" s="278" t="str">
        <f t="shared" si="26"/>
        <v/>
      </c>
      <c r="L185" s="278" t="str">
        <f>IFERROR(VLOOKUP($B185,LANCAMENTOS!$AG:$AN,8,),"")</f>
        <v/>
      </c>
      <c r="Q185" s="275"/>
      <c r="R185" s="275"/>
      <c r="S185" s="275"/>
      <c r="T185" s="273"/>
      <c r="U185" s="146"/>
      <c r="V185" s="146"/>
      <c r="W185" s="146"/>
    </row>
    <row r="186" spans="2:23" ht="18">
      <c r="B186" s="269" t="s">
        <v>1027</v>
      </c>
      <c r="C186" s="269" t="str">
        <f t="shared" si="24"/>
        <v/>
      </c>
      <c r="D186" s="269" t="str">
        <f t="shared" si="25"/>
        <v/>
      </c>
      <c r="E186" s="270" t="str">
        <f>IFERROR(VLOOKUP($B186,LANCAMENTOS!$AG:$AL,2,),"")</f>
        <v/>
      </c>
      <c r="F186" s="271" t="str">
        <f>IFERROR(VLOOKUP($B186,LANCAMENTOS!$AG:$AL,3,),"")</f>
        <v/>
      </c>
      <c r="G186" s="271" t="str">
        <f>IFERROR(VLOOKUP(B186,LANCAMENTOS!$AG:$AM,7,),"")</f>
        <v/>
      </c>
      <c r="H186" s="271" t="str">
        <f>IFERROR(VLOOKUP($B186,LANCAMENTOS!$AG:$AL,4,),"")</f>
        <v/>
      </c>
      <c r="I186" s="274" t="str">
        <f>IFERROR(VLOOKUP($B186,LANCAMENTOS!$AG:$AL,5,),"")</f>
        <v/>
      </c>
      <c r="J186" s="272" t="str">
        <f>IFERROR(VLOOKUP($B186,LANCAMENTOS!$AG:$AL,6,),"")</f>
        <v/>
      </c>
      <c r="K186" s="278" t="str">
        <f t="shared" si="26"/>
        <v/>
      </c>
      <c r="L186" s="278" t="str">
        <f>IFERROR(VLOOKUP($B186,LANCAMENTOS!$AG:$AN,8,),"")</f>
        <v/>
      </c>
      <c r="Q186" s="275"/>
      <c r="R186" s="275"/>
      <c r="S186" s="275"/>
      <c r="T186" s="273"/>
      <c r="U186" s="146"/>
      <c r="V186" s="146"/>
      <c r="W186" s="146"/>
    </row>
    <row r="187" spans="2:23" ht="18">
      <c r="B187" s="269" t="s">
        <v>1028</v>
      </c>
      <c r="C187" s="269" t="str">
        <f t="shared" si="24"/>
        <v/>
      </c>
      <c r="D187" s="269" t="str">
        <f t="shared" si="25"/>
        <v/>
      </c>
      <c r="E187" s="270" t="str">
        <f>IFERROR(VLOOKUP($B187,LANCAMENTOS!$AG:$AL,2,),"")</f>
        <v/>
      </c>
      <c r="F187" s="271" t="str">
        <f>IFERROR(VLOOKUP($B187,LANCAMENTOS!$AG:$AL,3,),"")</f>
        <v/>
      </c>
      <c r="G187" s="271" t="str">
        <f>IFERROR(VLOOKUP(B187,LANCAMENTOS!$AG:$AM,7,),"")</f>
        <v/>
      </c>
      <c r="H187" s="271" t="str">
        <f>IFERROR(VLOOKUP($B187,LANCAMENTOS!$AG:$AL,4,),"")</f>
        <v/>
      </c>
      <c r="I187" s="274" t="str">
        <f>IFERROR(VLOOKUP($B187,LANCAMENTOS!$AG:$AL,5,),"")</f>
        <v/>
      </c>
      <c r="J187" s="272" t="str">
        <f>IFERROR(VLOOKUP($B187,LANCAMENTOS!$AG:$AL,6,),"")</f>
        <v/>
      </c>
      <c r="K187" s="278" t="str">
        <f t="shared" si="26"/>
        <v/>
      </c>
      <c r="L187" s="278" t="str">
        <f>IFERROR(VLOOKUP($B187,LANCAMENTOS!$AG:$AN,8,),"")</f>
        <v/>
      </c>
      <c r="Q187" s="275"/>
      <c r="R187" s="275"/>
      <c r="S187" s="275"/>
      <c r="T187" s="273"/>
      <c r="U187" s="146"/>
      <c r="V187" s="146"/>
      <c r="W187" s="146"/>
    </row>
    <row r="188" spans="2:23" ht="18">
      <c r="B188" s="269" t="s">
        <v>1029</v>
      </c>
      <c r="C188" s="269" t="str">
        <f t="shared" si="24"/>
        <v/>
      </c>
      <c r="D188" s="269" t="str">
        <f t="shared" si="25"/>
        <v/>
      </c>
      <c r="E188" s="270" t="str">
        <f>IFERROR(VLOOKUP($B188,LANCAMENTOS!$AG:$AL,2,),"")</f>
        <v/>
      </c>
      <c r="F188" s="271" t="str">
        <f>IFERROR(VLOOKUP($B188,LANCAMENTOS!$AG:$AL,3,),"")</f>
        <v/>
      </c>
      <c r="G188" s="271" t="str">
        <f>IFERROR(VLOOKUP(B188,LANCAMENTOS!$AG:$AM,7,),"")</f>
        <v/>
      </c>
      <c r="H188" s="271" t="str">
        <f>IFERROR(VLOOKUP($B188,LANCAMENTOS!$AG:$AL,4,),"")</f>
        <v/>
      </c>
      <c r="I188" s="274" t="str">
        <f>IFERROR(VLOOKUP($B188,LANCAMENTOS!$AG:$AL,5,),"")</f>
        <v/>
      </c>
      <c r="J188" s="272" t="str">
        <f>IFERROR(VLOOKUP($B188,LANCAMENTOS!$AG:$AL,6,),"")</f>
        <v/>
      </c>
      <c r="K188" s="278" t="str">
        <f t="shared" si="26"/>
        <v/>
      </c>
      <c r="L188" s="278" t="str">
        <f>IFERROR(VLOOKUP($B188,LANCAMENTOS!$AG:$AN,8,),"")</f>
        <v/>
      </c>
      <c r="Q188" s="275"/>
      <c r="R188" s="275"/>
      <c r="S188" s="275"/>
      <c r="T188" s="273"/>
      <c r="U188" s="146"/>
      <c r="V188" s="146"/>
      <c r="W188" s="146"/>
    </row>
    <row r="189" spans="2:23" ht="18">
      <c r="B189" s="269" t="s">
        <v>1030</v>
      </c>
      <c r="C189" s="269" t="str">
        <f t="shared" si="24"/>
        <v/>
      </c>
      <c r="D189" s="269" t="str">
        <f t="shared" si="25"/>
        <v/>
      </c>
      <c r="E189" s="270" t="str">
        <f>IFERROR(VLOOKUP($B189,LANCAMENTOS!$AG:$AL,2,),"")</f>
        <v/>
      </c>
      <c r="F189" s="271" t="str">
        <f>IFERROR(VLOOKUP($B189,LANCAMENTOS!$AG:$AL,3,),"")</f>
        <v/>
      </c>
      <c r="G189" s="271" t="str">
        <f>IFERROR(VLOOKUP(B189,LANCAMENTOS!$AG:$AM,7,),"")</f>
        <v/>
      </c>
      <c r="H189" s="271" t="str">
        <f>IFERROR(VLOOKUP($B189,LANCAMENTOS!$AG:$AL,4,),"")</f>
        <v/>
      </c>
      <c r="I189" s="274" t="str">
        <f>IFERROR(VLOOKUP($B189,LANCAMENTOS!$AG:$AL,5,),"")</f>
        <v/>
      </c>
      <c r="J189" s="272" t="str">
        <f>IFERROR(VLOOKUP($B189,LANCAMENTOS!$AG:$AL,6,),"")</f>
        <v/>
      </c>
      <c r="K189" s="278" t="str">
        <f t="shared" si="26"/>
        <v/>
      </c>
      <c r="L189" s="278" t="str">
        <f>IFERROR(VLOOKUP($B189,LANCAMENTOS!$AG:$AN,8,),"")</f>
        <v/>
      </c>
      <c r="Q189" s="275"/>
      <c r="R189" s="275"/>
      <c r="S189" s="275"/>
      <c r="T189" s="273"/>
      <c r="U189" s="146"/>
      <c r="V189" s="146"/>
      <c r="W189" s="146"/>
    </row>
    <row r="190" spans="2:23" ht="18">
      <c r="B190" s="269" t="s">
        <v>1031</v>
      </c>
      <c r="C190" s="269" t="str">
        <f t="shared" si="24"/>
        <v/>
      </c>
      <c r="D190" s="269" t="str">
        <f t="shared" si="25"/>
        <v/>
      </c>
      <c r="E190" s="270" t="str">
        <f>IFERROR(VLOOKUP($B190,LANCAMENTOS!$AG:$AL,2,),"")</f>
        <v/>
      </c>
      <c r="F190" s="271" t="str">
        <f>IFERROR(VLOOKUP($B190,LANCAMENTOS!$AG:$AL,3,),"")</f>
        <v/>
      </c>
      <c r="G190" s="271" t="str">
        <f>IFERROR(VLOOKUP(B190,LANCAMENTOS!$AG:$AM,7,),"")</f>
        <v/>
      </c>
      <c r="H190" s="271" t="str">
        <f>IFERROR(VLOOKUP($B190,LANCAMENTOS!$AG:$AL,4,),"")</f>
        <v/>
      </c>
      <c r="I190" s="274" t="str">
        <f>IFERROR(VLOOKUP($B190,LANCAMENTOS!$AG:$AL,5,),"")</f>
        <v/>
      </c>
      <c r="J190" s="272" t="str">
        <f>IFERROR(VLOOKUP($B190,LANCAMENTOS!$AG:$AL,6,),"")</f>
        <v/>
      </c>
      <c r="K190" s="278" t="str">
        <f t="shared" si="26"/>
        <v/>
      </c>
      <c r="L190" s="278" t="str">
        <f>IFERROR(VLOOKUP($B190,LANCAMENTOS!$AG:$AN,8,),"")</f>
        <v/>
      </c>
      <c r="Q190" s="275"/>
      <c r="R190" s="275"/>
      <c r="S190" s="275"/>
      <c r="T190" s="273"/>
      <c r="U190" s="146"/>
      <c r="V190" s="146"/>
      <c r="W190" s="146"/>
    </row>
    <row r="191" spans="2:23" ht="18">
      <c r="B191" s="269" t="s">
        <v>1032</v>
      </c>
      <c r="C191" s="269" t="str">
        <f t="shared" si="24"/>
        <v/>
      </c>
      <c r="D191" s="269" t="str">
        <f t="shared" si="25"/>
        <v/>
      </c>
      <c r="E191" s="270" t="str">
        <f>IFERROR(VLOOKUP($B191,LANCAMENTOS!$AG:$AL,2,),"")</f>
        <v/>
      </c>
      <c r="F191" s="271" t="str">
        <f>IFERROR(VLOOKUP($B191,LANCAMENTOS!$AG:$AL,3,),"")</f>
        <v/>
      </c>
      <c r="G191" s="271" t="str">
        <f>IFERROR(VLOOKUP(B191,LANCAMENTOS!$AG:$AM,7,),"")</f>
        <v/>
      </c>
      <c r="H191" s="271" t="str">
        <f>IFERROR(VLOOKUP($B191,LANCAMENTOS!$AG:$AL,4,),"")</f>
        <v/>
      </c>
      <c r="I191" s="274" t="str">
        <f>IFERROR(VLOOKUP($B191,LANCAMENTOS!$AG:$AL,5,),"")</f>
        <v/>
      </c>
      <c r="J191" s="272" t="str">
        <f>IFERROR(VLOOKUP($B191,LANCAMENTOS!$AG:$AL,6,),"")</f>
        <v/>
      </c>
      <c r="K191" s="278" t="str">
        <f t="shared" si="26"/>
        <v/>
      </c>
      <c r="L191" s="278" t="str">
        <f>IFERROR(VLOOKUP($B191,LANCAMENTOS!$AG:$AN,8,),"")</f>
        <v/>
      </c>
      <c r="Q191" s="275"/>
      <c r="R191" s="275"/>
      <c r="S191" s="275"/>
      <c r="T191" s="273"/>
      <c r="U191" s="146"/>
      <c r="V191" s="146"/>
      <c r="W191" s="146"/>
    </row>
    <row r="192" spans="2:23" ht="18">
      <c r="B192" s="269" t="s">
        <v>1033</v>
      </c>
      <c r="C192" s="269" t="str">
        <f t="shared" si="24"/>
        <v/>
      </c>
      <c r="D192" s="269" t="str">
        <f t="shared" si="25"/>
        <v/>
      </c>
      <c r="E192" s="270" t="str">
        <f>IFERROR(VLOOKUP($B192,LANCAMENTOS!$AG:$AL,2,),"")</f>
        <v/>
      </c>
      <c r="F192" s="271" t="str">
        <f>IFERROR(VLOOKUP($B192,LANCAMENTOS!$AG:$AL,3,),"")</f>
        <v/>
      </c>
      <c r="G192" s="271" t="str">
        <f>IFERROR(VLOOKUP(B192,LANCAMENTOS!$AG:$AM,7,),"")</f>
        <v/>
      </c>
      <c r="H192" s="271" t="str">
        <f>IFERROR(VLOOKUP($B192,LANCAMENTOS!$AG:$AL,4,),"")</f>
        <v/>
      </c>
      <c r="I192" s="274" t="str">
        <f>IFERROR(VLOOKUP($B192,LANCAMENTOS!$AG:$AL,5,),"")</f>
        <v/>
      </c>
      <c r="J192" s="272" t="str">
        <f>IFERROR(VLOOKUP($B192,LANCAMENTOS!$AG:$AL,6,),"")</f>
        <v/>
      </c>
      <c r="K192" s="278" t="str">
        <f t="shared" si="26"/>
        <v/>
      </c>
      <c r="L192" s="278" t="str">
        <f>IFERROR(VLOOKUP($B192,LANCAMENTOS!$AG:$AN,8,),"")</f>
        <v/>
      </c>
      <c r="Q192" s="275"/>
      <c r="R192" s="275"/>
      <c r="S192" s="275"/>
      <c r="T192" s="273"/>
      <c r="U192" s="146"/>
      <c r="V192" s="146"/>
      <c r="W192" s="146"/>
    </row>
    <row r="193" spans="2:23" ht="18">
      <c r="B193" s="269" t="s">
        <v>1034</v>
      </c>
      <c r="C193" s="269" t="str">
        <f t="shared" si="24"/>
        <v/>
      </c>
      <c r="D193" s="269" t="str">
        <f t="shared" si="25"/>
        <v/>
      </c>
      <c r="E193" s="270" t="str">
        <f>IFERROR(VLOOKUP($B193,LANCAMENTOS!$AG:$AL,2,),"")</f>
        <v/>
      </c>
      <c r="F193" s="271" t="str">
        <f>IFERROR(VLOOKUP($B193,LANCAMENTOS!$AG:$AL,3,),"")</f>
        <v/>
      </c>
      <c r="G193" s="271" t="str">
        <f>IFERROR(VLOOKUP(B193,LANCAMENTOS!$AG:$AM,7,),"")</f>
        <v/>
      </c>
      <c r="H193" s="271" t="str">
        <f>IFERROR(VLOOKUP($B193,LANCAMENTOS!$AG:$AL,4,),"")</f>
        <v/>
      </c>
      <c r="I193" s="274" t="str">
        <f>IFERROR(VLOOKUP($B193,LANCAMENTOS!$AG:$AL,5,),"")</f>
        <v/>
      </c>
      <c r="J193" s="272" t="str">
        <f>IFERROR(VLOOKUP($B193,LANCAMENTOS!$AG:$AL,6,),"")</f>
        <v/>
      </c>
      <c r="K193" s="278" t="str">
        <f t="shared" si="26"/>
        <v/>
      </c>
      <c r="L193" s="278" t="str">
        <f>IFERROR(VLOOKUP($B193,LANCAMENTOS!$AG:$AN,8,),"")</f>
        <v/>
      </c>
      <c r="Q193" s="275"/>
      <c r="R193" s="275"/>
      <c r="S193" s="275"/>
      <c r="T193" s="273"/>
      <c r="U193" s="146"/>
      <c r="V193" s="146"/>
      <c r="W193" s="146"/>
    </row>
    <row r="194" spans="2:23" ht="18">
      <c r="B194" s="269" t="s">
        <v>1035</v>
      </c>
      <c r="C194" s="269" t="str">
        <f t="shared" si="24"/>
        <v/>
      </c>
      <c r="D194" s="269" t="str">
        <f t="shared" si="25"/>
        <v/>
      </c>
      <c r="E194" s="270" t="str">
        <f>IFERROR(VLOOKUP($B194,LANCAMENTOS!$AG:$AL,2,),"")</f>
        <v/>
      </c>
      <c r="F194" s="271" t="str">
        <f>IFERROR(VLOOKUP($B194,LANCAMENTOS!$AG:$AL,3,),"")</f>
        <v/>
      </c>
      <c r="G194" s="271" t="str">
        <f>IFERROR(VLOOKUP(B194,LANCAMENTOS!$AG:$AM,7,),"")</f>
        <v/>
      </c>
      <c r="H194" s="271" t="str">
        <f>IFERROR(VLOOKUP($B194,LANCAMENTOS!$AG:$AL,4,),"")</f>
        <v/>
      </c>
      <c r="I194" s="274" t="str">
        <f>IFERROR(VLOOKUP($B194,LANCAMENTOS!$AG:$AL,5,),"")</f>
        <v/>
      </c>
      <c r="J194" s="272" t="str">
        <f>IFERROR(VLOOKUP($B194,LANCAMENTOS!$AG:$AL,6,),"")</f>
        <v/>
      </c>
      <c r="K194" s="278" t="str">
        <f t="shared" si="26"/>
        <v/>
      </c>
      <c r="L194" s="278" t="str">
        <f>IFERROR(VLOOKUP($B194,LANCAMENTOS!$AG:$AN,8,),"")</f>
        <v/>
      </c>
      <c r="Q194" s="275"/>
      <c r="R194" s="275"/>
      <c r="S194" s="275"/>
      <c r="T194" s="273"/>
      <c r="U194" s="146"/>
      <c r="V194" s="146"/>
      <c r="W194" s="146"/>
    </row>
    <row r="195" spans="2:23" ht="18">
      <c r="B195" s="269" t="s">
        <v>1036</v>
      </c>
      <c r="C195" s="269" t="str">
        <f t="shared" si="24"/>
        <v/>
      </c>
      <c r="D195" s="269" t="str">
        <f t="shared" si="25"/>
        <v/>
      </c>
      <c r="E195" s="270" t="str">
        <f>IFERROR(VLOOKUP($B195,LANCAMENTOS!$AG:$AL,2,),"")</f>
        <v/>
      </c>
      <c r="F195" s="271" t="str">
        <f>IFERROR(VLOOKUP($B195,LANCAMENTOS!$AG:$AL,3,),"")</f>
        <v/>
      </c>
      <c r="G195" s="271" t="str">
        <f>IFERROR(VLOOKUP(B195,LANCAMENTOS!$AG:$AM,7,),"")</f>
        <v/>
      </c>
      <c r="H195" s="271" t="str">
        <f>IFERROR(VLOOKUP($B195,LANCAMENTOS!$AG:$AL,4,),"")</f>
        <v/>
      </c>
      <c r="I195" s="274" t="str">
        <f>IFERROR(VLOOKUP($B195,LANCAMENTOS!$AG:$AL,5,),"")</f>
        <v/>
      </c>
      <c r="J195" s="272" t="str">
        <f>IFERROR(VLOOKUP($B195,LANCAMENTOS!$AG:$AL,6,),"")</f>
        <v/>
      </c>
      <c r="K195" s="278" t="str">
        <f t="shared" si="26"/>
        <v/>
      </c>
      <c r="L195" s="278" t="str">
        <f>IFERROR(VLOOKUP($B195,LANCAMENTOS!$AG:$AN,8,),"")</f>
        <v/>
      </c>
      <c r="Q195" s="275"/>
      <c r="R195" s="275"/>
      <c r="S195" s="275"/>
      <c r="T195" s="273"/>
      <c r="U195" s="146"/>
      <c r="V195" s="146"/>
      <c r="W195" s="146"/>
    </row>
    <row r="196" spans="2:23" ht="18">
      <c r="B196" s="269" t="s">
        <v>1037</v>
      </c>
      <c r="C196" s="269" t="str">
        <f t="shared" si="24"/>
        <v/>
      </c>
      <c r="D196" s="269" t="str">
        <f t="shared" si="25"/>
        <v/>
      </c>
      <c r="E196" s="270" t="str">
        <f>IFERROR(VLOOKUP($B196,LANCAMENTOS!$AG:$AL,2,),"")</f>
        <v/>
      </c>
      <c r="F196" s="271" t="str">
        <f>IFERROR(VLOOKUP($B196,LANCAMENTOS!$AG:$AL,3,),"")</f>
        <v/>
      </c>
      <c r="G196" s="271" t="str">
        <f>IFERROR(VLOOKUP(B196,LANCAMENTOS!$AG:$AM,7,),"")</f>
        <v/>
      </c>
      <c r="H196" s="271" t="str">
        <f>IFERROR(VLOOKUP($B196,LANCAMENTOS!$AG:$AL,4,),"")</f>
        <v/>
      </c>
      <c r="I196" s="274" t="str">
        <f>IFERROR(VLOOKUP($B196,LANCAMENTOS!$AG:$AL,5,),"")</f>
        <v/>
      </c>
      <c r="J196" s="272" t="str">
        <f>IFERROR(VLOOKUP($B196,LANCAMENTOS!$AG:$AL,6,),"")</f>
        <v/>
      </c>
      <c r="K196" s="278" t="str">
        <f t="shared" si="26"/>
        <v/>
      </c>
      <c r="L196" s="278" t="str">
        <f>IFERROR(VLOOKUP($B196,LANCAMENTOS!$AG:$AN,8,),"")</f>
        <v/>
      </c>
      <c r="Q196" s="275"/>
      <c r="R196" s="275"/>
      <c r="S196" s="275"/>
      <c r="T196" s="273"/>
      <c r="U196" s="146"/>
      <c r="V196" s="146"/>
      <c r="W196" s="146"/>
    </row>
    <row r="197" spans="2:23" ht="18">
      <c r="B197" s="269" t="s">
        <v>1038</v>
      </c>
      <c r="C197" s="269" t="str">
        <f t="shared" si="24"/>
        <v/>
      </c>
      <c r="D197" s="269" t="str">
        <f t="shared" si="25"/>
        <v/>
      </c>
      <c r="E197" s="270" t="str">
        <f>IFERROR(VLOOKUP($B197,LANCAMENTOS!$AG:$AL,2,),"")</f>
        <v/>
      </c>
      <c r="F197" s="271" t="str">
        <f>IFERROR(VLOOKUP($B197,LANCAMENTOS!$AG:$AL,3,),"")</f>
        <v/>
      </c>
      <c r="G197" s="271" t="str">
        <f>IFERROR(VLOOKUP(B197,LANCAMENTOS!$AG:$AM,7,),"")</f>
        <v/>
      </c>
      <c r="H197" s="271" t="str">
        <f>IFERROR(VLOOKUP($B197,LANCAMENTOS!$AG:$AL,4,),"")</f>
        <v/>
      </c>
      <c r="I197" s="274" t="str">
        <f>IFERROR(VLOOKUP($B197,LANCAMENTOS!$AG:$AL,5,),"")</f>
        <v/>
      </c>
      <c r="J197" s="272" t="str">
        <f>IFERROR(VLOOKUP($B197,LANCAMENTOS!$AG:$AL,6,),"")</f>
        <v/>
      </c>
      <c r="K197" s="278" t="str">
        <f t="shared" si="26"/>
        <v/>
      </c>
      <c r="L197" s="278" t="str">
        <f>IFERROR(VLOOKUP($B197,LANCAMENTOS!$AG:$AN,8,),"")</f>
        <v/>
      </c>
      <c r="Q197" s="275"/>
      <c r="R197" s="275"/>
      <c r="S197" s="275"/>
      <c r="T197" s="273"/>
      <c r="U197" s="146"/>
      <c r="V197" s="146"/>
      <c r="W197" s="146"/>
    </row>
    <row r="198" spans="2:23" ht="18">
      <c r="B198" s="269" t="s">
        <v>1039</v>
      </c>
      <c r="C198" s="269" t="str">
        <f t="shared" ref="C198:C261" si="27">IF(E198="","",MONTH(E198))</f>
        <v/>
      </c>
      <c r="D198" s="269" t="str">
        <f t="shared" ref="D198:D261" si="28">IF(E198="","",YEAR(E198))</f>
        <v/>
      </c>
      <c r="E198" s="270" t="str">
        <f>IFERROR(VLOOKUP($B198,LANCAMENTOS!$AG:$AL,2,),"")</f>
        <v/>
      </c>
      <c r="F198" s="271" t="str">
        <f>IFERROR(VLOOKUP($B198,LANCAMENTOS!$AG:$AL,3,),"")</f>
        <v/>
      </c>
      <c r="G198" s="271" t="str">
        <f>IFERROR(VLOOKUP(B198,LANCAMENTOS!$AG:$AM,7,),"")</f>
        <v/>
      </c>
      <c r="H198" s="271" t="str">
        <f>IFERROR(VLOOKUP($B198,LANCAMENTOS!$AG:$AL,4,),"")</f>
        <v/>
      </c>
      <c r="I198" s="274" t="str">
        <f>IFERROR(VLOOKUP($B198,LANCAMENTOS!$AG:$AL,5,),"")</f>
        <v/>
      </c>
      <c r="J198" s="272" t="str">
        <f>IFERROR(VLOOKUP($B198,LANCAMENTOS!$AG:$AL,6,),"")</f>
        <v/>
      </c>
      <c r="K198" s="278" t="str">
        <f t="shared" ref="K198:K261" si="29">IF(H198="","",H198*I198)</f>
        <v/>
      </c>
      <c r="L198" s="278" t="str">
        <f>IFERROR(VLOOKUP($B198,LANCAMENTOS!$AG:$AN,8,),"")</f>
        <v/>
      </c>
      <c r="Q198" s="275"/>
      <c r="R198" s="275"/>
      <c r="S198" s="275"/>
      <c r="T198" s="273"/>
      <c r="U198" s="146"/>
      <c r="V198" s="146"/>
      <c r="W198" s="146"/>
    </row>
    <row r="199" spans="2:23" ht="18">
      <c r="B199" s="269" t="s">
        <v>1040</v>
      </c>
      <c r="C199" s="269" t="str">
        <f t="shared" si="27"/>
        <v/>
      </c>
      <c r="D199" s="269" t="str">
        <f t="shared" si="28"/>
        <v/>
      </c>
      <c r="E199" s="270" t="str">
        <f>IFERROR(VLOOKUP($B199,LANCAMENTOS!$AG:$AL,2,),"")</f>
        <v/>
      </c>
      <c r="F199" s="271" t="str">
        <f>IFERROR(VLOOKUP($B199,LANCAMENTOS!$AG:$AL,3,),"")</f>
        <v/>
      </c>
      <c r="G199" s="271" t="str">
        <f>IFERROR(VLOOKUP(B199,LANCAMENTOS!$AG:$AM,7,),"")</f>
        <v/>
      </c>
      <c r="H199" s="271" t="str">
        <f>IFERROR(VLOOKUP($B199,LANCAMENTOS!$AG:$AL,4,),"")</f>
        <v/>
      </c>
      <c r="I199" s="274" t="str">
        <f>IFERROR(VLOOKUP($B199,LANCAMENTOS!$AG:$AL,5,),"")</f>
        <v/>
      </c>
      <c r="J199" s="272" t="str">
        <f>IFERROR(VLOOKUP($B199,LANCAMENTOS!$AG:$AL,6,),"")</f>
        <v/>
      </c>
      <c r="K199" s="278" t="str">
        <f t="shared" si="29"/>
        <v/>
      </c>
      <c r="L199" s="278" t="str">
        <f>IFERROR(VLOOKUP($B199,LANCAMENTOS!$AG:$AN,8,),"")</f>
        <v/>
      </c>
      <c r="Q199" s="275"/>
      <c r="R199" s="275"/>
      <c r="S199" s="275"/>
      <c r="T199" s="273"/>
      <c r="U199" s="146"/>
      <c r="V199" s="146"/>
      <c r="W199" s="146"/>
    </row>
    <row r="200" spans="2:23" ht="18">
      <c r="B200" s="269" t="s">
        <v>1041</v>
      </c>
      <c r="C200" s="269" t="str">
        <f t="shared" si="27"/>
        <v/>
      </c>
      <c r="D200" s="269" t="str">
        <f t="shared" si="28"/>
        <v/>
      </c>
      <c r="E200" s="270" t="str">
        <f>IFERROR(VLOOKUP($B200,LANCAMENTOS!$AG:$AL,2,),"")</f>
        <v/>
      </c>
      <c r="F200" s="271" t="str">
        <f>IFERROR(VLOOKUP($B200,LANCAMENTOS!$AG:$AL,3,),"")</f>
        <v/>
      </c>
      <c r="G200" s="271" t="str">
        <f>IFERROR(VLOOKUP(B200,LANCAMENTOS!$AG:$AM,7,),"")</f>
        <v/>
      </c>
      <c r="H200" s="271" t="str">
        <f>IFERROR(VLOOKUP($B200,LANCAMENTOS!$AG:$AL,4,),"")</f>
        <v/>
      </c>
      <c r="I200" s="274" t="str">
        <f>IFERROR(VLOOKUP($B200,LANCAMENTOS!$AG:$AL,5,),"")</f>
        <v/>
      </c>
      <c r="J200" s="272" t="str">
        <f>IFERROR(VLOOKUP($B200,LANCAMENTOS!$AG:$AL,6,),"")</f>
        <v/>
      </c>
      <c r="K200" s="278" t="str">
        <f t="shared" si="29"/>
        <v/>
      </c>
      <c r="L200" s="278" t="str">
        <f>IFERROR(VLOOKUP($B200,LANCAMENTOS!$AG:$AN,8,),"")</f>
        <v/>
      </c>
      <c r="Q200" s="275"/>
      <c r="R200" s="275"/>
      <c r="S200" s="275"/>
      <c r="T200" s="273"/>
      <c r="U200" s="146"/>
      <c r="V200" s="146"/>
      <c r="W200" s="146"/>
    </row>
    <row r="201" spans="2:23" ht="18">
      <c r="B201" s="269" t="s">
        <v>1042</v>
      </c>
      <c r="C201" s="269" t="str">
        <f t="shared" si="27"/>
        <v/>
      </c>
      <c r="D201" s="269" t="str">
        <f t="shared" si="28"/>
        <v/>
      </c>
      <c r="E201" s="270" t="str">
        <f>IFERROR(VLOOKUP($B201,LANCAMENTOS!$AG:$AL,2,),"")</f>
        <v/>
      </c>
      <c r="F201" s="271" t="str">
        <f>IFERROR(VLOOKUP($B201,LANCAMENTOS!$AG:$AL,3,),"")</f>
        <v/>
      </c>
      <c r="G201" s="271" t="str">
        <f>IFERROR(VLOOKUP(B201,LANCAMENTOS!$AG:$AM,7,),"")</f>
        <v/>
      </c>
      <c r="H201" s="271" t="str">
        <f>IFERROR(VLOOKUP($B201,LANCAMENTOS!$AG:$AL,4,),"")</f>
        <v/>
      </c>
      <c r="I201" s="274" t="str">
        <f>IFERROR(VLOOKUP($B201,LANCAMENTOS!$AG:$AL,5,),"")</f>
        <v/>
      </c>
      <c r="J201" s="272" t="str">
        <f>IFERROR(VLOOKUP($B201,LANCAMENTOS!$AG:$AL,6,),"")</f>
        <v/>
      </c>
      <c r="K201" s="278" t="str">
        <f t="shared" si="29"/>
        <v/>
      </c>
      <c r="L201" s="278" t="str">
        <f>IFERROR(VLOOKUP($B201,LANCAMENTOS!$AG:$AN,8,),"")</f>
        <v/>
      </c>
      <c r="Q201" s="275"/>
      <c r="R201" s="275"/>
      <c r="S201" s="275"/>
      <c r="T201" s="273"/>
      <c r="U201" s="146"/>
      <c r="V201" s="146"/>
      <c r="W201" s="146"/>
    </row>
    <row r="202" spans="2:23" ht="18">
      <c r="B202" s="269" t="s">
        <v>1043</v>
      </c>
      <c r="C202" s="269" t="str">
        <f t="shared" si="27"/>
        <v/>
      </c>
      <c r="D202" s="269" t="str">
        <f t="shared" si="28"/>
        <v/>
      </c>
      <c r="E202" s="270" t="str">
        <f>IFERROR(VLOOKUP($B202,LANCAMENTOS!$AG:$AL,2,),"")</f>
        <v/>
      </c>
      <c r="F202" s="271" t="str">
        <f>IFERROR(VLOOKUP($B202,LANCAMENTOS!$AG:$AL,3,),"")</f>
        <v/>
      </c>
      <c r="G202" s="271" t="str">
        <f>IFERROR(VLOOKUP(B202,LANCAMENTOS!$AG:$AM,7,),"")</f>
        <v/>
      </c>
      <c r="H202" s="271" t="str">
        <f>IFERROR(VLOOKUP($B202,LANCAMENTOS!$AG:$AL,4,),"")</f>
        <v/>
      </c>
      <c r="I202" s="274" t="str">
        <f>IFERROR(VLOOKUP($B202,LANCAMENTOS!$AG:$AL,5,),"")</f>
        <v/>
      </c>
      <c r="J202" s="272" t="str">
        <f>IFERROR(VLOOKUP($B202,LANCAMENTOS!$AG:$AL,6,),"")</f>
        <v/>
      </c>
      <c r="K202" s="278" t="str">
        <f t="shared" si="29"/>
        <v/>
      </c>
      <c r="L202" s="278" t="str">
        <f>IFERROR(VLOOKUP($B202,LANCAMENTOS!$AG:$AN,8,),"")</f>
        <v/>
      </c>
      <c r="Q202" s="275"/>
      <c r="R202" s="275"/>
      <c r="S202" s="275"/>
      <c r="T202" s="273"/>
      <c r="U202" s="146"/>
      <c r="V202" s="146"/>
      <c r="W202" s="146"/>
    </row>
    <row r="203" spans="2:23" ht="18">
      <c r="B203" s="269" t="s">
        <v>1044</v>
      </c>
      <c r="C203" s="269" t="str">
        <f t="shared" si="27"/>
        <v/>
      </c>
      <c r="D203" s="269" t="str">
        <f t="shared" si="28"/>
        <v/>
      </c>
      <c r="E203" s="270" t="str">
        <f>IFERROR(VLOOKUP($B203,LANCAMENTOS!$AG:$AL,2,),"")</f>
        <v/>
      </c>
      <c r="F203" s="271" t="str">
        <f>IFERROR(VLOOKUP($B203,LANCAMENTOS!$AG:$AL,3,),"")</f>
        <v/>
      </c>
      <c r="G203" s="271" t="str">
        <f>IFERROR(VLOOKUP(B203,LANCAMENTOS!$AG:$AM,7,),"")</f>
        <v/>
      </c>
      <c r="H203" s="271" t="str">
        <f>IFERROR(VLOOKUP($B203,LANCAMENTOS!$AG:$AL,4,),"")</f>
        <v/>
      </c>
      <c r="I203" s="274" t="str">
        <f>IFERROR(VLOOKUP($B203,LANCAMENTOS!$AG:$AL,5,),"")</f>
        <v/>
      </c>
      <c r="J203" s="272" t="str">
        <f>IFERROR(VLOOKUP($B203,LANCAMENTOS!$AG:$AL,6,),"")</f>
        <v/>
      </c>
      <c r="K203" s="278" t="str">
        <f t="shared" si="29"/>
        <v/>
      </c>
      <c r="L203" s="278" t="str">
        <f>IFERROR(VLOOKUP($B203,LANCAMENTOS!$AG:$AN,8,),"")</f>
        <v/>
      </c>
      <c r="Q203" s="275"/>
      <c r="R203" s="275"/>
      <c r="S203" s="275"/>
      <c r="T203" s="273"/>
      <c r="U203" s="146"/>
      <c r="V203" s="146"/>
      <c r="W203" s="146"/>
    </row>
    <row r="204" spans="2:23" ht="18">
      <c r="B204" s="269" t="s">
        <v>1045</v>
      </c>
      <c r="C204" s="269" t="str">
        <f t="shared" si="27"/>
        <v/>
      </c>
      <c r="D204" s="269" t="str">
        <f t="shared" si="28"/>
        <v/>
      </c>
      <c r="E204" s="270" t="str">
        <f>IFERROR(VLOOKUP($B204,LANCAMENTOS!$AG:$AL,2,),"")</f>
        <v/>
      </c>
      <c r="F204" s="271" t="str">
        <f>IFERROR(VLOOKUP($B204,LANCAMENTOS!$AG:$AL,3,),"")</f>
        <v/>
      </c>
      <c r="G204" s="271" t="str">
        <f>IFERROR(VLOOKUP(B204,LANCAMENTOS!$AG:$AM,7,),"")</f>
        <v/>
      </c>
      <c r="H204" s="271" t="str">
        <f>IFERROR(VLOOKUP($B204,LANCAMENTOS!$AG:$AL,4,),"")</f>
        <v/>
      </c>
      <c r="I204" s="274" t="str">
        <f>IFERROR(VLOOKUP($B204,LANCAMENTOS!$AG:$AL,5,),"")</f>
        <v/>
      </c>
      <c r="J204" s="272" t="str">
        <f>IFERROR(VLOOKUP($B204,LANCAMENTOS!$AG:$AL,6,),"")</f>
        <v/>
      </c>
      <c r="K204" s="278" t="str">
        <f t="shared" si="29"/>
        <v/>
      </c>
      <c r="L204" s="278" t="str">
        <f>IFERROR(VLOOKUP($B204,LANCAMENTOS!$AG:$AN,8,),"")</f>
        <v/>
      </c>
      <c r="Q204" s="275"/>
      <c r="R204" s="275"/>
      <c r="S204" s="275"/>
      <c r="T204" s="273"/>
      <c r="U204" s="146"/>
      <c r="V204" s="146"/>
      <c r="W204" s="146"/>
    </row>
    <row r="205" spans="2:23" ht="18">
      <c r="B205" s="269" t="s">
        <v>1046</v>
      </c>
      <c r="C205" s="269" t="str">
        <f t="shared" si="27"/>
        <v/>
      </c>
      <c r="D205" s="269" t="str">
        <f t="shared" si="28"/>
        <v/>
      </c>
      <c r="E205" s="270" t="str">
        <f>IFERROR(VLOOKUP($B205,LANCAMENTOS!$AG:$AL,2,),"")</f>
        <v/>
      </c>
      <c r="F205" s="271" t="str">
        <f>IFERROR(VLOOKUP($B205,LANCAMENTOS!$AG:$AL,3,),"")</f>
        <v/>
      </c>
      <c r="G205" s="271" t="str">
        <f>IFERROR(VLOOKUP(B205,LANCAMENTOS!$AG:$AM,7,),"")</f>
        <v/>
      </c>
      <c r="H205" s="271" t="str">
        <f>IFERROR(VLOOKUP($B205,LANCAMENTOS!$AG:$AL,4,),"")</f>
        <v/>
      </c>
      <c r="I205" s="274" t="str">
        <f>IFERROR(VLOOKUP($B205,LANCAMENTOS!$AG:$AL,5,),"")</f>
        <v/>
      </c>
      <c r="J205" s="272" t="str">
        <f>IFERROR(VLOOKUP($B205,LANCAMENTOS!$AG:$AL,6,),"")</f>
        <v/>
      </c>
      <c r="K205" s="278" t="str">
        <f t="shared" si="29"/>
        <v/>
      </c>
      <c r="L205" s="278" t="str">
        <f>IFERROR(VLOOKUP($B205,LANCAMENTOS!$AG:$AN,8,),"")</f>
        <v/>
      </c>
      <c r="Q205" s="275"/>
      <c r="R205" s="275"/>
      <c r="S205" s="275"/>
      <c r="T205" s="273"/>
      <c r="U205" s="146"/>
      <c r="V205" s="146"/>
      <c r="W205" s="146"/>
    </row>
    <row r="206" spans="2:23" ht="18">
      <c r="B206" s="269" t="s">
        <v>1047</v>
      </c>
      <c r="C206" s="269" t="str">
        <f t="shared" si="27"/>
        <v/>
      </c>
      <c r="D206" s="269" t="str">
        <f t="shared" si="28"/>
        <v/>
      </c>
      <c r="E206" s="270" t="str">
        <f>IFERROR(VLOOKUP($B206,LANCAMENTOS!$AG:$AL,2,),"")</f>
        <v/>
      </c>
      <c r="F206" s="271" t="str">
        <f>IFERROR(VLOOKUP($B206,LANCAMENTOS!$AG:$AL,3,),"")</f>
        <v/>
      </c>
      <c r="G206" s="271" t="str">
        <f>IFERROR(VLOOKUP(B206,LANCAMENTOS!$AG:$AM,7,),"")</f>
        <v/>
      </c>
      <c r="H206" s="271" t="str">
        <f>IFERROR(VLOOKUP($B206,LANCAMENTOS!$AG:$AL,4,),"")</f>
        <v/>
      </c>
      <c r="I206" s="274" t="str">
        <f>IFERROR(VLOOKUP($B206,LANCAMENTOS!$AG:$AL,5,),"")</f>
        <v/>
      </c>
      <c r="J206" s="272" t="str">
        <f>IFERROR(VLOOKUP($B206,LANCAMENTOS!$AG:$AL,6,),"")</f>
        <v/>
      </c>
      <c r="K206" s="278" t="str">
        <f t="shared" si="29"/>
        <v/>
      </c>
      <c r="L206" s="278" t="str">
        <f>IFERROR(VLOOKUP($B206,LANCAMENTOS!$AG:$AN,8,),"")</f>
        <v/>
      </c>
      <c r="Q206" s="275"/>
      <c r="R206" s="275"/>
      <c r="S206" s="275"/>
      <c r="T206" s="273"/>
      <c r="U206" s="146"/>
      <c r="V206" s="146"/>
      <c r="W206" s="146"/>
    </row>
    <row r="207" spans="2:23" ht="18">
      <c r="B207" s="269" t="s">
        <v>1048</v>
      </c>
      <c r="C207" s="269" t="str">
        <f t="shared" si="27"/>
        <v/>
      </c>
      <c r="D207" s="269" t="str">
        <f t="shared" si="28"/>
        <v/>
      </c>
      <c r="E207" s="270" t="str">
        <f>IFERROR(VLOOKUP($B207,LANCAMENTOS!$AG:$AL,2,),"")</f>
        <v/>
      </c>
      <c r="F207" s="271" t="str">
        <f>IFERROR(VLOOKUP($B207,LANCAMENTOS!$AG:$AL,3,),"")</f>
        <v/>
      </c>
      <c r="G207" s="271" t="str">
        <f>IFERROR(VLOOKUP(B207,LANCAMENTOS!$AG:$AM,7,),"")</f>
        <v/>
      </c>
      <c r="H207" s="271" t="str">
        <f>IFERROR(VLOOKUP($B207,LANCAMENTOS!$AG:$AL,4,),"")</f>
        <v/>
      </c>
      <c r="I207" s="274" t="str">
        <f>IFERROR(VLOOKUP($B207,LANCAMENTOS!$AG:$AL,5,),"")</f>
        <v/>
      </c>
      <c r="J207" s="272" t="str">
        <f>IFERROR(VLOOKUP($B207,LANCAMENTOS!$AG:$AL,6,),"")</f>
        <v/>
      </c>
      <c r="K207" s="278" t="str">
        <f t="shared" si="29"/>
        <v/>
      </c>
      <c r="L207" s="278" t="str">
        <f>IFERROR(VLOOKUP($B207,LANCAMENTOS!$AG:$AN,8,),"")</f>
        <v/>
      </c>
      <c r="Q207" s="275"/>
      <c r="R207" s="275"/>
      <c r="S207" s="275"/>
      <c r="T207" s="273"/>
      <c r="U207" s="146"/>
      <c r="V207" s="146"/>
      <c r="W207" s="146"/>
    </row>
    <row r="208" spans="2:23" ht="18">
      <c r="B208" s="269" t="s">
        <v>1049</v>
      </c>
      <c r="C208" s="269" t="str">
        <f t="shared" si="27"/>
        <v/>
      </c>
      <c r="D208" s="269" t="str">
        <f t="shared" si="28"/>
        <v/>
      </c>
      <c r="E208" s="270" t="str">
        <f>IFERROR(VLOOKUP($B208,LANCAMENTOS!$AG:$AL,2,),"")</f>
        <v/>
      </c>
      <c r="F208" s="271" t="str">
        <f>IFERROR(VLOOKUP($B208,LANCAMENTOS!$AG:$AL,3,),"")</f>
        <v/>
      </c>
      <c r="G208" s="271" t="str">
        <f>IFERROR(VLOOKUP(B208,LANCAMENTOS!$AG:$AM,7,),"")</f>
        <v/>
      </c>
      <c r="H208" s="271" t="str">
        <f>IFERROR(VLOOKUP($B208,LANCAMENTOS!$AG:$AL,4,),"")</f>
        <v/>
      </c>
      <c r="I208" s="274" t="str">
        <f>IFERROR(VLOOKUP($B208,LANCAMENTOS!$AG:$AL,5,),"")</f>
        <v/>
      </c>
      <c r="J208" s="272" t="str">
        <f>IFERROR(VLOOKUP($B208,LANCAMENTOS!$AG:$AL,6,),"")</f>
        <v/>
      </c>
      <c r="K208" s="278" t="str">
        <f t="shared" si="29"/>
        <v/>
      </c>
      <c r="L208" s="278" t="str">
        <f>IFERROR(VLOOKUP($B208,LANCAMENTOS!$AG:$AN,8,),"")</f>
        <v/>
      </c>
      <c r="Q208" s="275"/>
      <c r="R208" s="275"/>
      <c r="S208" s="275"/>
      <c r="T208" s="273"/>
      <c r="U208" s="146"/>
      <c r="V208" s="146"/>
      <c r="W208" s="146"/>
    </row>
    <row r="209" spans="2:23" ht="18">
      <c r="B209" s="269" t="s">
        <v>1050</v>
      </c>
      <c r="C209" s="269" t="str">
        <f t="shared" si="27"/>
        <v/>
      </c>
      <c r="D209" s="269" t="str">
        <f t="shared" si="28"/>
        <v/>
      </c>
      <c r="E209" s="270" t="str">
        <f>IFERROR(VLOOKUP($B209,LANCAMENTOS!$AG:$AL,2,),"")</f>
        <v/>
      </c>
      <c r="F209" s="271" t="str">
        <f>IFERROR(VLOOKUP($B209,LANCAMENTOS!$AG:$AL,3,),"")</f>
        <v/>
      </c>
      <c r="G209" s="271" t="str">
        <f>IFERROR(VLOOKUP(B209,LANCAMENTOS!$AG:$AM,7,),"")</f>
        <v/>
      </c>
      <c r="H209" s="271" t="str">
        <f>IFERROR(VLOOKUP($B209,LANCAMENTOS!$AG:$AL,4,),"")</f>
        <v/>
      </c>
      <c r="I209" s="274" t="str">
        <f>IFERROR(VLOOKUP($B209,LANCAMENTOS!$AG:$AL,5,),"")</f>
        <v/>
      </c>
      <c r="J209" s="272" t="str">
        <f>IFERROR(VLOOKUP($B209,LANCAMENTOS!$AG:$AL,6,),"")</f>
        <v/>
      </c>
      <c r="K209" s="278" t="str">
        <f t="shared" si="29"/>
        <v/>
      </c>
      <c r="L209" s="278" t="str">
        <f>IFERROR(VLOOKUP($B209,LANCAMENTOS!$AG:$AN,8,),"")</f>
        <v/>
      </c>
      <c r="Q209" s="275"/>
      <c r="R209" s="275"/>
      <c r="S209" s="275"/>
      <c r="T209" s="273"/>
      <c r="U209" s="146"/>
      <c r="V209" s="146"/>
      <c r="W209" s="146"/>
    </row>
    <row r="210" spans="2:23" ht="18">
      <c r="B210" s="269" t="s">
        <v>1051</v>
      </c>
      <c r="C210" s="269" t="str">
        <f t="shared" si="27"/>
        <v/>
      </c>
      <c r="D210" s="269" t="str">
        <f t="shared" si="28"/>
        <v/>
      </c>
      <c r="E210" s="270" t="str">
        <f>IFERROR(VLOOKUP($B210,LANCAMENTOS!$AG:$AL,2,),"")</f>
        <v/>
      </c>
      <c r="F210" s="271" t="str">
        <f>IFERROR(VLOOKUP($B210,LANCAMENTOS!$AG:$AL,3,),"")</f>
        <v/>
      </c>
      <c r="G210" s="271" t="str">
        <f>IFERROR(VLOOKUP(B210,LANCAMENTOS!$AG:$AM,7,),"")</f>
        <v/>
      </c>
      <c r="H210" s="271" t="str">
        <f>IFERROR(VLOOKUP($B210,LANCAMENTOS!$AG:$AL,4,),"")</f>
        <v/>
      </c>
      <c r="I210" s="274" t="str">
        <f>IFERROR(VLOOKUP($B210,LANCAMENTOS!$AG:$AL,5,),"")</f>
        <v/>
      </c>
      <c r="J210" s="272" t="str">
        <f>IFERROR(VLOOKUP($B210,LANCAMENTOS!$AG:$AL,6,),"")</f>
        <v/>
      </c>
      <c r="K210" s="278" t="str">
        <f t="shared" si="29"/>
        <v/>
      </c>
      <c r="L210" s="278" t="str">
        <f>IFERROR(VLOOKUP($B210,LANCAMENTOS!$AG:$AN,8,),"")</f>
        <v/>
      </c>
      <c r="Q210" s="275"/>
      <c r="R210" s="275"/>
      <c r="S210" s="275"/>
      <c r="T210" s="273"/>
      <c r="U210" s="146"/>
      <c r="V210" s="146"/>
      <c r="W210" s="146"/>
    </row>
    <row r="211" spans="2:23" ht="18">
      <c r="B211" s="269" t="s">
        <v>1052</v>
      </c>
      <c r="C211" s="269" t="str">
        <f t="shared" si="27"/>
        <v/>
      </c>
      <c r="D211" s="269" t="str">
        <f t="shared" si="28"/>
        <v/>
      </c>
      <c r="E211" s="270" t="str">
        <f>IFERROR(VLOOKUP($B211,LANCAMENTOS!$AG:$AL,2,),"")</f>
        <v/>
      </c>
      <c r="F211" s="271" t="str">
        <f>IFERROR(VLOOKUP($B211,LANCAMENTOS!$AG:$AL,3,),"")</f>
        <v/>
      </c>
      <c r="G211" s="271" t="str">
        <f>IFERROR(VLOOKUP(B211,LANCAMENTOS!$AG:$AM,7,),"")</f>
        <v/>
      </c>
      <c r="H211" s="271" t="str">
        <f>IFERROR(VLOOKUP($B211,LANCAMENTOS!$AG:$AL,4,),"")</f>
        <v/>
      </c>
      <c r="I211" s="274" t="str">
        <f>IFERROR(VLOOKUP($B211,LANCAMENTOS!$AG:$AL,5,),"")</f>
        <v/>
      </c>
      <c r="J211" s="272" t="str">
        <f>IFERROR(VLOOKUP($B211,LANCAMENTOS!$AG:$AL,6,),"")</f>
        <v/>
      </c>
      <c r="K211" s="278" t="str">
        <f t="shared" si="29"/>
        <v/>
      </c>
      <c r="L211" s="278" t="str">
        <f>IFERROR(VLOOKUP($B211,LANCAMENTOS!$AG:$AN,8,),"")</f>
        <v/>
      </c>
      <c r="Q211" s="275"/>
      <c r="R211" s="275"/>
      <c r="S211" s="275"/>
      <c r="T211" s="273"/>
      <c r="U211" s="146"/>
      <c r="V211" s="146"/>
      <c r="W211" s="146"/>
    </row>
    <row r="212" spans="2:23" ht="18">
      <c r="B212" s="269" t="s">
        <v>1053</v>
      </c>
      <c r="C212" s="269" t="str">
        <f t="shared" si="27"/>
        <v/>
      </c>
      <c r="D212" s="269" t="str">
        <f t="shared" si="28"/>
        <v/>
      </c>
      <c r="E212" s="270" t="str">
        <f>IFERROR(VLOOKUP($B212,LANCAMENTOS!$AG:$AL,2,),"")</f>
        <v/>
      </c>
      <c r="F212" s="271" t="str">
        <f>IFERROR(VLOOKUP($B212,LANCAMENTOS!$AG:$AL,3,),"")</f>
        <v/>
      </c>
      <c r="G212" s="271" t="str">
        <f>IFERROR(VLOOKUP(B212,LANCAMENTOS!$AG:$AM,7,),"")</f>
        <v/>
      </c>
      <c r="H212" s="271" t="str">
        <f>IFERROR(VLOOKUP($B212,LANCAMENTOS!$AG:$AL,4,),"")</f>
        <v/>
      </c>
      <c r="I212" s="274" t="str">
        <f>IFERROR(VLOOKUP($B212,LANCAMENTOS!$AG:$AL,5,),"")</f>
        <v/>
      </c>
      <c r="J212" s="272" t="str">
        <f>IFERROR(VLOOKUP($B212,LANCAMENTOS!$AG:$AL,6,),"")</f>
        <v/>
      </c>
      <c r="K212" s="278" t="str">
        <f t="shared" si="29"/>
        <v/>
      </c>
      <c r="L212" s="278" t="str">
        <f>IFERROR(VLOOKUP($B212,LANCAMENTOS!$AG:$AN,8,),"")</f>
        <v/>
      </c>
      <c r="Q212" s="275"/>
      <c r="R212" s="275"/>
      <c r="S212" s="275"/>
      <c r="T212" s="273"/>
      <c r="U212" s="146"/>
      <c r="V212" s="146"/>
      <c r="W212" s="146"/>
    </row>
    <row r="213" spans="2:23" ht="18">
      <c r="B213" s="269" t="s">
        <v>1054</v>
      </c>
      <c r="C213" s="269" t="str">
        <f t="shared" si="27"/>
        <v/>
      </c>
      <c r="D213" s="269" t="str">
        <f t="shared" si="28"/>
        <v/>
      </c>
      <c r="E213" s="270" t="str">
        <f>IFERROR(VLOOKUP($B213,LANCAMENTOS!$AG:$AL,2,),"")</f>
        <v/>
      </c>
      <c r="F213" s="271" t="str">
        <f>IFERROR(VLOOKUP($B213,LANCAMENTOS!$AG:$AL,3,),"")</f>
        <v/>
      </c>
      <c r="G213" s="271" t="str">
        <f>IFERROR(VLOOKUP(B213,LANCAMENTOS!$AG:$AM,7,),"")</f>
        <v/>
      </c>
      <c r="H213" s="271" t="str">
        <f>IFERROR(VLOOKUP($B213,LANCAMENTOS!$AG:$AL,4,),"")</f>
        <v/>
      </c>
      <c r="I213" s="274" t="str">
        <f>IFERROR(VLOOKUP($B213,LANCAMENTOS!$AG:$AL,5,),"")</f>
        <v/>
      </c>
      <c r="J213" s="272" t="str">
        <f>IFERROR(VLOOKUP($B213,LANCAMENTOS!$AG:$AL,6,),"")</f>
        <v/>
      </c>
      <c r="K213" s="278" t="str">
        <f t="shared" si="29"/>
        <v/>
      </c>
      <c r="L213" s="278" t="str">
        <f>IFERROR(VLOOKUP($B213,LANCAMENTOS!$AG:$AN,8,),"")</f>
        <v/>
      </c>
      <c r="Q213" s="275"/>
      <c r="R213" s="275"/>
      <c r="S213" s="275"/>
      <c r="T213" s="273"/>
      <c r="U213" s="146"/>
      <c r="V213" s="146"/>
      <c r="W213" s="146"/>
    </row>
    <row r="214" spans="2:23" ht="18">
      <c r="B214" s="269" t="s">
        <v>1055</v>
      </c>
      <c r="C214" s="269" t="str">
        <f t="shared" si="27"/>
        <v/>
      </c>
      <c r="D214" s="269" t="str">
        <f t="shared" si="28"/>
        <v/>
      </c>
      <c r="E214" s="270" t="str">
        <f>IFERROR(VLOOKUP($B214,LANCAMENTOS!$AG:$AL,2,),"")</f>
        <v/>
      </c>
      <c r="F214" s="271" t="str">
        <f>IFERROR(VLOOKUP($B214,LANCAMENTOS!$AG:$AL,3,),"")</f>
        <v/>
      </c>
      <c r="G214" s="271" t="str">
        <f>IFERROR(VLOOKUP(B214,LANCAMENTOS!$AG:$AM,7,),"")</f>
        <v/>
      </c>
      <c r="H214" s="271" t="str">
        <f>IFERROR(VLOOKUP($B214,LANCAMENTOS!$AG:$AL,4,),"")</f>
        <v/>
      </c>
      <c r="I214" s="274" t="str">
        <f>IFERROR(VLOOKUP($B214,LANCAMENTOS!$AG:$AL,5,),"")</f>
        <v/>
      </c>
      <c r="J214" s="272" t="str">
        <f>IFERROR(VLOOKUP($B214,LANCAMENTOS!$AG:$AL,6,),"")</f>
        <v/>
      </c>
      <c r="K214" s="278" t="str">
        <f t="shared" si="29"/>
        <v/>
      </c>
      <c r="L214" s="278" t="str">
        <f>IFERROR(VLOOKUP($B214,LANCAMENTOS!$AG:$AN,8,),"")</f>
        <v/>
      </c>
      <c r="Q214" s="275"/>
      <c r="R214" s="275"/>
      <c r="S214" s="275"/>
      <c r="T214" s="273"/>
      <c r="U214" s="146"/>
      <c r="V214" s="146"/>
      <c r="W214" s="146"/>
    </row>
    <row r="215" spans="2:23" ht="18">
      <c r="B215" s="269" t="s">
        <v>1056</v>
      </c>
      <c r="C215" s="269" t="str">
        <f t="shared" si="27"/>
        <v/>
      </c>
      <c r="D215" s="269" t="str">
        <f t="shared" si="28"/>
        <v/>
      </c>
      <c r="E215" s="270" t="str">
        <f>IFERROR(VLOOKUP($B215,LANCAMENTOS!$AG:$AL,2,),"")</f>
        <v/>
      </c>
      <c r="F215" s="271" t="str">
        <f>IFERROR(VLOOKUP($B215,LANCAMENTOS!$AG:$AL,3,),"")</f>
        <v/>
      </c>
      <c r="G215" s="271" t="str">
        <f>IFERROR(VLOOKUP(B215,LANCAMENTOS!$AG:$AM,7,),"")</f>
        <v/>
      </c>
      <c r="H215" s="271" t="str">
        <f>IFERROR(VLOOKUP($B215,LANCAMENTOS!$AG:$AL,4,),"")</f>
        <v/>
      </c>
      <c r="I215" s="274" t="str">
        <f>IFERROR(VLOOKUP($B215,LANCAMENTOS!$AG:$AL,5,),"")</f>
        <v/>
      </c>
      <c r="J215" s="272" t="str">
        <f>IFERROR(VLOOKUP($B215,LANCAMENTOS!$AG:$AL,6,),"")</f>
        <v/>
      </c>
      <c r="K215" s="278" t="str">
        <f t="shared" si="29"/>
        <v/>
      </c>
      <c r="L215" s="278" t="str">
        <f>IFERROR(VLOOKUP($B215,LANCAMENTOS!$AG:$AN,8,),"")</f>
        <v/>
      </c>
      <c r="Q215" s="275"/>
      <c r="R215" s="275"/>
      <c r="S215" s="275"/>
      <c r="T215" s="273"/>
      <c r="U215" s="146"/>
      <c r="V215" s="146"/>
      <c r="W215" s="146"/>
    </row>
    <row r="216" spans="2:23" ht="18">
      <c r="B216" s="269" t="s">
        <v>1057</v>
      </c>
      <c r="C216" s="269" t="str">
        <f t="shared" si="27"/>
        <v/>
      </c>
      <c r="D216" s="269" t="str">
        <f t="shared" si="28"/>
        <v/>
      </c>
      <c r="E216" s="270" t="str">
        <f>IFERROR(VLOOKUP($B216,LANCAMENTOS!$AG:$AL,2,),"")</f>
        <v/>
      </c>
      <c r="F216" s="271" t="str">
        <f>IFERROR(VLOOKUP($B216,LANCAMENTOS!$AG:$AL,3,),"")</f>
        <v/>
      </c>
      <c r="G216" s="271" t="str">
        <f>IFERROR(VLOOKUP(B216,LANCAMENTOS!$AG:$AM,7,),"")</f>
        <v/>
      </c>
      <c r="H216" s="271" t="str">
        <f>IFERROR(VLOOKUP($B216,LANCAMENTOS!$AG:$AL,4,),"")</f>
        <v/>
      </c>
      <c r="I216" s="274" t="str">
        <f>IFERROR(VLOOKUP($B216,LANCAMENTOS!$AG:$AL,5,),"")</f>
        <v/>
      </c>
      <c r="J216" s="272" t="str">
        <f>IFERROR(VLOOKUP($B216,LANCAMENTOS!$AG:$AL,6,),"")</f>
        <v/>
      </c>
      <c r="K216" s="278" t="str">
        <f t="shared" si="29"/>
        <v/>
      </c>
      <c r="L216" s="278" t="str">
        <f>IFERROR(VLOOKUP($B216,LANCAMENTOS!$AG:$AN,8,),"")</f>
        <v/>
      </c>
      <c r="Q216" s="275"/>
      <c r="R216" s="275"/>
      <c r="S216" s="275"/>
      <c r="T216" s="273"/>
      <c r="U216" s="146"/>
      <c r="V216" s="146"/>
      <c r="W216" s="146"/>
    </row>
    <row r="217" spans="2:23" ht="18">
      <c r="B217" s="269" t="s">
        <v>1058</v>
      </c>
      <c r="C217" s="269" t="str">
        <f t="shared" si="27"/>
        <v/>
      </c>
      <c r="D217" s="269" t="str">
        <f t="shared" si="28"/>
        <v/>
      </c>
      <c r="E217" s="270" t="str">
        <f>IFERROR(VLOOKUP($B217,LANCAMENTOS!$AG:$AL,2,),"")</f>
        <v/>
      </c>
      <c r="F217" s="271" t="str">
        <f>IFERROR(VLOOKUP($B217,LANCAMENTOS!$AG:$AL,3,),"")</f>
        <v/>
      </c>
      <c r="G217" s="271" t="str">
        <f>IFERROR(VLOOKUP(B217,LANCAMENTOS!$AG:$AM,7,),"")</f>
        <v/>
      </c>
      <c r="H217" s="271" t="str">
        <f>IFERROR(VLOOKUP($B217,LANCAMENTOS!$AG:$AL,4,),"")</f>
        <v/>
      </c>
      <c r="I217" s="274" t="str">
        <f>IFERROR(VLOOKUP($B217,LANCAMENTOS!$AG:$AL,5,),"")</f>
        <v/>
      </c>
      <c r="J217" s="272" t="str">
        <f>IFERROR(VLOOKUP($B217,LANCAMENTOS!$AG:$AL,6,),"")</f>
        <v/>
      </c>
      <c r="K217" s="278" t="str">
        <f t="shared" si="29"/>
        <v/>
      </c>
      <c r="L217" s="278" t="str">
        <f>IFERROR(VLOOKUP($B217,LANCAMENTOS!$AG:$AN,8,),"")</f>
        <v/>
      </c>
      <c r="Q217" s="275"/>
      <c r="R217" s="275"/>
      <c r="S217" s="275"/>
      <c r="T217" s="273"/>
      <c r="U217" s="146"/>
      <c r="V217" s="146"/>
      <c r="W217" s="146"/>
    </row>
    <row r="218" spans="2:23" ht="18">
      <c r="B218" s="269" t="s">
        <v>1059</v>
      </c>
      <c r="C218" s="269" t="str">
        <f t="shared" si="27"/>
        <v/>
      </c>
      <c r="D218" s="269" t="str">
        <f t="shared" si="28"/>
        <v/>
      </c>
      <c r="E218" s="270" t="str">
        <f>IFERROR(VLOOKUP($B218,LANCAMENTOS!$AG:$AL,2,),"")</f>
        <v/>
      </c>
      <c r="F218" s="271" t="str">
        <f>IFERROR(VLOOKUP($B218,LANCAMENTOS!$AG:$AL,3,),"")</f>
        <v/>
      </c>
      <c r="G218" s="271" t="str">
        <f>IFERROR(VLOOKUP(B218,LANCAMENTOS!$AG:$AM,7,),"")</f>
        <v/>
      </c>
      <c r="H218" s="271" t="str">
        <f>IFERROR(VLOOKUP($B218,LANCAMENTOS!$AG:$AL,4,),"")</f>
        <v/>
      </c>
      <c r="I218" s="274" t="str">
        <f>IFERROR(VLOOKUP($B218,LANCAMENTOS!$AG:$AL,5,),"")</f>
        <v/>
      </c>
      <c r="J218" s="272" t="str">
        <f>IFERROR(VLOOKUP($B218,LANCAMENTOS!$AG:$AL,6,),"")</f>
        <v/>
      </c>
      <c r="K218" s="278" t="str">
        <f t="shared" si="29"/>
        <v/>
      </c>
      <c r="L218" s="278" t="str">
        <f>IFERROR(VLOOKUP($B218,LANCAMENTOS!$AG:$AN,8,),"")</f>
        <v/>
      </c>
      <c r="Q218" s="275"/>
      <c r="R218" s="275"/>
      <c r="S218" s="275"/>
      <c r="T218" s="273"/>
      <c r="U218" s="146"/>
      <c r="V218" s="146"/>
      <c r="W218" s="146"/>
    </row>
    <row r="219" spans="2:23" ht="18">
      <c r="B219" s="269" t="s">
        <v>1060</v>
      </c>
      <c r="C219" s="269" t="str">
        <f t="shared" si="27"/>
        <v/>
      </c>
      <c r="D219" s="269" t="str">
        <f t="shared" si="28"/>
        <v/>
      </c>
      <c r="E219" s="270" t="str">
        <f>IFERROR(VLOOKUP($B219,LANCAMENTOS!$AG:$AL,2,),"")</f>
        <v/>
      </c>
      <c r="F219" s="271" t="str">
        <f>IFERROR(VLOOKUP($B219,LANCAMENTOS!$AG:$AL,3,),"")</f>
        <v/>
      </c>
      <c r="G219" s="271" t="str">
        <f>IFERROR(VLOOKUP(B219,LANCAMENTOS!$AG:$AM,7,),"")</f>
        <v/>
      </c>
      <c r="H219" s="271" t="str">
        <f>IFERROR(VLOOKUP($B219,LANCAMENTOS!$AG:$AL,4,),"")</f>
        <v/>
      </c>
      <c r="I219" s="274" t="str">
        <f>IFERROR(VLOOKUP($B219,LANCAMENTOS!$AG:$AL,5,),"")</f>
        <v/>
      </c>
      <c r="J219" s="272" t="str">
        <f>IFERROR(VLOOKUP($B219,LANCAMENTOS!$AG:$AL,6,),"")</f>
        <v/>
      </c>
      <c r="K219" s="278" t="str">
        <f t="shared" si="29"/>
        <v/>
      </c>
      <c r="L219" s="278" t="str">
        <f>IFERROR(VLOOKUP($B219,LANCAMENTOS!$AG:$AN,8,),"")</f>
        <v/>
      </c>
      <c r="Q219" s="275"/>
      <c r="R219" s="275"/>
      <c r="S219" s="275"/>
      <c r="T219" s="273"/>
      <c r="U219" s="146"/>
      <c r="V219" s="146"/>
      <c r="W219" s="146"/>
    </row>
    <row r="220" spans="2:23" ht="18">
      <c r="B220" s="269" t="s">
        <v>1061</v>
      </c>
      <c r="C220" s="269" t="str">
        <f t="shared" si="27"/>
        <v/>
      </c>
      <c r="D220" s="269" t="str">
        <f t="shared" si="28"/>
        <v/>
      </c>
      <c r="E220" s="270" t="str">
        <f>IFERROR(VLOOKUP($B220,LANCAMENTOS!$AG:$AL,2,),"")</f>
        <v/>
      </c>
      <c r="F220" s="271" t="str">
        <f>IFERROR(VLOOKUP($B220,LANCAMENTOS!$AG:$AL,3,),"")</f>
        <v/>
      </c>
      <c r="G220" s="271" t="str">
        <f>IFERROR(VLOOKUP(B220,LANCAMENTOS!$AG:$AM,7,),"")</f>
        <v/>
      </c>
      <c r="H220" s="271" t="str">
        <f>IFERROR(VLOOKUP($B220,LANCAMENTOS!$AG:$AL,4,),"")</f>
        <v/>
      </c>
      <c r="I220" s="274" t="str">
        <f>IFERROR(VLOOKUP($B220,LANCAMENTOS!$AG:$AL,5,),"")</f>
        <v/>
      </c>
      <c r="J220" s="272" t="str">
        <f>IFERROR(VLOOKUP($B220,LANCAMENTOS!$AG:$AL,6,),"")</f>
        <v/>
      </c>
      <c r="K220" s="278" t="str">
        <f t="shared" si="29"/>
        <v/>
      </c>
      <c r="L220" s="278" t="str">
        <f>IFERROR(VLOOKUP($B220,LANCAMENTOS!$AG:$AN,8,),"")</f>
        <v/>
      </c>
      <c r="Q220" s="275"/>
      <c r="R220" s="275"/>
      <c r="S220" s="275"/>
      <c r="T220" s="273"/>
      <c r="U220" s="146"/>
      <c r="V220" s="146"/>
      <c r="W220" s="146"/>
    </row>
    <row r="221" spans="2:23" ht="18">
      <c r="B221" s="269" t="s">
        <v>1062</v>
      </c>
      <c r="C221" s="269" t="str">
        <f t="shared" si="27"/>
        <v/>
      </c>
      <c r="D221" s="269" t="str">
        <f t="shared" si="28"/>
        <v/>
      </c>
      <c r="E221" s="270" t="str">
        <f>IFERROR(VLOOKUP($B221,LANCAMENTOS!$AG:$AL,2,),"")</f>
        <v/>
      </c>
      <c r="F221" s="271" t="str">
        <f>IFERROR(VLOOKUP($B221,LANCAMENTOS!$AG:$AL,3,),"")</f>
        <v/>
      </c>
      <c r="G221" s="271" t="str">
        <f>IFERROR(VLOOKUP(B221,LANCAMENTOS!$AG:$AM,7,),"")</f>
        <v/>
      </c>
      <c r="H221" s="271" t="str">
        <f>IFERROR(VLOOKUP($B221,LANCAMENTOS!$AG:$AL,4,),"")</f>
        <v/>
      </c>
      <c r="I221" s="274" t="str">
        <f>IFERROR(VLOOKUP($B221,LANCAMENTOS!$AG:$AL,5,),"")</f>
        <v/>
      </c>
      <c r="J221" s="272" t="str">
        <f>IFERROR(VLOOKUP($B221,LANCAMENTOS!$AG:$AL,6,),"")</f>
        <v/>
      </c>
      <c r="K221" s="278" t="str">
        <f t="shared" si="29"/>
        <v/>
      </c>
      <c r="L221" s="278" t="str">
        <f>IFERROR(VLOOKUP($B221,LANCAMENTOS!$AG:$AN,8,),"")</f>
        <v/>
      </c>
      <c r="Q221" s="275"/>
      <c r="R221" s="275"/>
      <c r="S221" s="275"/>
      <c r="T221" s="273"/>
      <c r="U221" s="146"/>
      <c r="V221" s="146"/>
      <c r="W221" s="146"/>
    </row>
    <row r="222" spans="2:23" ht="18">
      <c r="B222" s="269" t="s">
        <v>1063</v>
      </c>
      <c r="C222" s="269" t="str">
        <f t="shared" si="27"/>
        <v/>
      </c>
      <c r="D222" s="269" t="str">
        <f t="shared" si="28"/>
        <v/>
      </c>
      <c r="E222" s="270" t="str">
        <f>IFERROR(VLOOKUP($B222,LANCAMENTOS!$AG:$AL,2,),"")</f>
        <v/>
      </c>
      <c r="F222" s="271" t="str">
        <f>IFERROR(VLOOKUP($B222,LANCAMENTOS!$AG:$AL,3,),"")</f>
        <v/>
      </c>
      <c r="G222" s="271" t="str">
        <f>IFERROR(VLOOKUP(B222,LANCAMENTOS!$AG:$AM,7,),"")</f>
        <v/>
      </c>
      <c r="H222" s="271" t="str">
        <f>IFERROR(VLOOKUP($B222,LANCAMENTOS!$AG:$AL,4,),"")</f>
        <v/>
      </c>
      <c r="I222" s="274" t="str">
        <f>IFERROR(VLOOKUP($B222,LANCAMENTOS!$AG:$AL,5,),"")</f>
        <v/>
      </c>
      <c r="J222" s="272" t="str">
        <f>IFERROR(VLOOKUP($B222,LANCAMENTOS!$AG:$AL,6,),"")</f>
        <v/>
      </c>
      <c r="K222" s="278" t="str">
        <f t="shared" si="29"/>
        <v/>
      </c>
      <c r="L222" s="278" t="str">
        <f>IFERROR(VLOOKUP($B222,LANCAMENTOS!$AG:$AN,8,),"")</f>
        <v/>
      </c>
      <c r="Q222" s="275"/>
      <c r="R222" s="275"/>
      <c r="S222" s="275"/>
      <c r="T222" s="273"/>
      <c r="U222" s="146"/>
      <c r="V222" s="146"/>
      <c r="W222" s="146"/>
    </row>
    <row r="223" spans="2:23" ht="18">
      <c r="B223" s="269" t="s">
        <v>1064</v>
      </c>
      <c r="C223" s="269" t="str">
        <f t="shared" si="27"/>
        <v/>
      </c>
      <c r="D223" s="269" t="str">
        <f t="shared" si="28"/>
        <v/>
      </c>
      <c r="E223" s="270" t="str">
        <f>IFERROR(VLOOKUP($B223,LANCAMENTOS!$AG:$AL,2,),"")</f>
        <v/>
      </c>
      <c r="F223" s="271" t="str">
        <f>IFERROR(VLOOKUP($B223,LANCAMENTOS!$AG:$AL,3,),"")</f>
        <v/>
      </c>
      <c r="G223" s="271" t="str">
        <f>IFERROR(VLOOKUP(B223,LANCAMENTOS!$AG:$AM,7,),"")</f>
        <v/>
      </c>
      <c r="H223" s="271" t="str">
        <f>IFERROR(VLOOKUP($B223,LANCAMENTOS!$AG:$AL,4,),"")</f>
        <v/>
      </c>
      <c r="I223" s="274" t="str">
        <f>IFERROR(VLOOKUP($B223,LANCAMENTOS!$AG:$AL,5,),"")</f>
        <v/>
      </c>
      <c r="J223" s="272" t="str">
        <f>IFERROR(VLOOKUP($B223,LANCAMENTOS!$AG:$AL,6,),"")</f>
        <v/>
      </c>
      <c r="K223" s="278" t="str">
        <f t="shared" si="29"/>
        <v/>
      </c>
      <c r="L223" s="278" t="str">
        <f>IFERROR(VLOOKUP($B223,LANCAMENTOS!$AG:$AN,8,),"")</f>
        <v/>
      </c>
      <c r="Q223" s="275"/>
      <c r="R223" s="275"/>
      <c r="S223" s="275"/>
      <c r="T223" s="273"/>
      <c r="U223" s="146"/>
      <c r="V223" s="146"/>
      <c r="W223" s="146"/>
    </row>
    <row r="224" spans="2:23" ht="18">
      <c r="B224" s="269" t="s">
        <v>1065</v>
      </c>
      <c r="C224" s="269" t="str">
        <f t="shared" si="27"/>
        <v/>
      </c>
      <c r="D224" s="269" t="str">
        <f t="shared" si="28"/>
        <v/>
      </c>
      <c r="E224" s="270" t="str">
        <f>IFERROR(VLOOKUP($B224,LANCAMENTOS!$AG:$AL,2,),"")</f>
        <v/>
      </c>
      <c r="F224" s="271" t="str">
        <f>IFERROR(VLOOKUP($B224,LANCAMENTOS!$AG:$AL,3,),"")</f>
        <v/>
      </c>
      <c r="G224" s="271" t="str">
        <f>IFERROR(VLOOKUP(B224,LANCAMENTOS!$AG:$AM,7,),"")</f>
        <v/>
      </c>
      <c r="H224" s="271" t="str">
        <f>IFERROR(VLOOKUP($B224,LANCAMENTOS!$AG:$AL,4,),"")</f>
        <v/>
      </c>
      <c r="I224" s="274" t="str">
        <f>IFERROR(VLOOKUP($B224,LANCAMENTOS!$AG:$AL,5,),"")</f>
        <v/>
      </c>
      <c r="J224" s="272" t="str">
        <f>IFERROR(VLOOKUP($B224,LANCAMENTOS!$AG:$AL,6,),"")</f>
        <v/>
      </c>
      <c r="K224" s="278" t="str">
        <f t="shared" si="29"/>
        <v/>
      </c>
      <c r="L224" s="278" t="str">
        <f>IFERROR(VLOOKUP($B224,LANCAMENTOS!$AG:$AN,8,),"")</f>
        <v/>
      </c>
      <c r="Q224" s="275"/>
      <c r="R224" s="275"/>
      <c r="S224" s="275"/>
      <c r="T224" s="273"/>
      <c r="U224" s="146"/>
      <c r="V224" s="146"/>
      <c r="W224" s="146"/>
    </row>
    <row r="225" spans="2:23" ht="18">
      <c r="B225" s="269" t="s">
        <v>1066</v>
      </c>
      <c r="C225" s="269" t="str">
        <f t="shared" si="27"/>
        <v/>
      </c>
      <c r="D225" s="269" t="str">
        <f t="shared" si="28"/>
        <v/>
      </c>
      <c r="E225" s="270" t="str">
        <f>IFERROR(VLOOKUP($B225,LANCAMENTOS!$AG:$AL,2,),"")</f>
        <v/>
      </c>
      <c r="F225" s="271" t="str">
        <f>IFERROR(VLOOKUP($B225,LANCAMENTOS!$AG:$AL,3,),"")</f>
        <v/>
      </c>
      <c r="G225" s="271" t="str">
        <f>IFERROR(VLOOKUP(B225,LANCAMENTOS!$AG:$AM,7,),"")</f>
        <v/>
      </c>
      <c r="H225" s="271" t="str">
        <f>IFERROR(VLOOKUP($B225,LANCAMENTOS!$AG:$AL,4,),"")</f>
        <v/>
      </c>
      <c r="I225" s="274" t="str">
        <f>IFERROR(VLOOKUP($B225,LANCAMENTOS!$AG:$AL,5,),"")</f>
        <v/>
      </c>
      <c r="J225" s="272" t="str">
        <f>IFERROR(VLOOKUP($B225,LANCAMENTOS!$AG:$AL,6,),"")</f>
        <v/>
      </c>
      <c r="K225" s="278" t="str">
        <f t="shared" si="29"/>
        <v/>
      </c>
      <c r="L225" s="278" t="str">
        <f>IFERROR(VLOOKUP($B225,LANCAMENTOS!$AG:$AN,8,),"")</f>
        <v/>
      </c>
      <c r="Q225" s="275"/>
      <c r="R225" s="275"/>
      <c r="S225" s="275"/>
      <c r="T225" s="273"/>
      <c r="U225" s="146"/>
      <c r="V225" s="146"/>
      <c r="W225" s="146"/>
    </row>
    <row r="226" spans="2:23" ht="18">
      <c r="B226" s="269" t="s">
        <v>1067</v>
      </c>
      <c r="C226" s="269" t="str">
        <f t="shared" si="27"/>
        <v/>
      </c>
      <c r="D226" s="269" t="str">
        <f t="shared" si="28"/>
        <v/>
      </c>
      <c r="E226" s="270" t="str">
        <f>IFERROR(VLOOKUP($B226,LANCAMENTOS!$AG:$AL,2,),"")</f>
        <v/>
      </c>
      <c r="F226" s="271" t="str">
        <f>IFERROR(VLOOKUP($B226,LANCAMENTOS!$AG:$AL,3,),"")</f>
        <v/>
      </c>
      <c r="G226" s="271" t="str">
        <f>IFERROR(VLOOKUP(B226,LANCAMENTOS!$AG:$AM,7,),"")</f>
        <v/>
      </c>
      <c r="H226" s="271" t="str">
        <f>IFERROR(VLOOKUP($B226,LANCAMENTOS!$AG:$AL,4,),"")</f>
        <v/>
      </c>
      <c r="I226" s="274" t="str">
        <f>IFERROR(VLOOKUP($B226,LANCAMENTOS!$AG:$AL,5,),"")</f>
        <v/>
      </c>
      <c r="J226" s="272" t="str">
        <f>IFERROR(VLOOKUP($B226,LANCAMENTOS!$AG:$AL,6,),"")</f>
        <v/>
      </c>
      <c r="K226" s="278" t="str">
        <f t="shared" si="29"/>
        <v/>
      </c>
      <c r="L226" s="278" t="str">
        <f>IFERROR(VLOOKUP($B226,LANCAMENTOS!$AG:$AN,8,),"")</f>
        <v/>
      </c>
      <c r="Q226" s="275"/>
      <c r="R226" s="275"/>
      <c r="S226" s="275"/>
      <c r="T226" s="273"/>
      <c r="U226" s="146"/>
      <c r="V226" s="146"/>
      <c r="W226" s="146"/>
    </row>
    <row r="227" spans="2:23" ht="18">
      <c r="B227" s="269" t="s">
        <v>1068</v>
      </c>
      <c r="C227" s="269" t="str">
        <f t="shared" si="27"/>
        <v/>
      </c>
      <c r="D227" s="269" t="str">
        <f t="shared" si="28"/>
        <v/>
      </c>
      <c r="E227" s="270" t="str">
        <f>IFERROR(VLOOKUP($B227,LANCAMENTOS!$AG:$AL,2,),"")</f>
        <v/>
      </c>
      <c r="F227" s="271" t="str">
        <f>IFERROR(VLOOKUP($B227,LANCAMENTOS!$AG:$AL,3,),"")</f>
        <v/>
      </c>
      <c r="G227" s="271" t="str">
        <f>IFERROR(VLOOKUP(B227,LANCAMENTOS!$AG:$AM,7,),"")</f>
        <v/>
      </c>
      <c r="H227" s="271" t="str">
        <f>IFERROR(VLOOKUP($B227,LANCAMENTOS!$AG:$AL,4,),"")</f>
        <v/>
      </c>
      <c r="I227" s="274" t="str">
        <f>IFERROR(VLOOKUP($B227,LANCAMENTOS!$AG:$AL,5,),"")</f>
        <v/>
      </c>
      <c r="J227" s="272" t="str">
        <f>IFERROR(VLOOKUP($B227,LANCAMENTOS!$AG:$AL,6,),"")</f>
        <v/>
      </c>
      <c r="K227" s="278" t="str">
        <f t="shared" si="29"/>
        <v/>
      </c>
      <c r="L227" s="278" t="str">
        <f>IFERROR(VLOOKUP($B227,LANCAMENTOS!$AG:$AN,8,),"")</f>
        <v/>
      </c>
      <c r="Q227" s="275"/>
      <c r="R227" s="275"/>
      <c r="S227" s="275"/>
      <c r="T227" s="273"/>
      <c r="U227" s="146"/>
      <c r="V227" s="146"/>
      <c r="W227" s="146"/>
    </row>
    <row r="228" spans="2:23" ht="18">
      <c r="B228" s="269" t="s">
        <v>1069</v>
      </c>
      <c r="C228" s="269" t="str">
        <f t="shared" si="27"/>
        <v/>
      </c>
      <c r="D228" s="269" t="str">
        <f t="shared" si="28"/>
        <v/>
      </c>
      <c r="E228" s="270" t="str">
        <f>IFERROR(VLOOKUP($B228,LANCAMENTOS!$AG:$AL,2,),"")</f>
        <v/>
      </c>
      <c r="F228" s="271" t="str">
        <f>IFERROR(VLOOKUP($B228,LANCAMENTOS!$AG:$AL,3,),"")</f>
        <v/>
      </c>
      <c r="G228" s="271" t="str">
        <f>IFERROR(VLOOKUP(B228,LANCAMENTOS!$AG:$AM,7,),"")</f>
        <v/>
      </c>
      <c r="H228" s="271" t="str">
        <f>IFERROR(VLOOKUP($B228,LANCAMENTOS!$AG:$AL,4,),"")</f>
        <v/>
      </c>
      <c r="I228" s="274" t="str">
        <f>IFERROR(VLOOKUP($B228,LANCAMENTOS!$AG:$AL,5,),"")</f>
        <v/>
      </c>
      <c r="J228" s="272" t="str">
        <f>IFERROR(VLOOKUP($B228,LANCAMENTOS!$AG:$AL,6,),"")</f>
        <v/>
      </c>
      <c r="K228" s="278" t="str">
        <f t="shared" si="29"/>
        <v/>
      </c>
      <c r="L228" s="278" t="str">
        <f>IFERROR(VLOOKUP($B228,LANCAMENTOS!$AG:$AN,8,),"")</f>
        <v/>
      </c>
      <c r="Q228" s="275"/>
      <c r="R228" s="275"/>
      <c r="S228" s="275"/>
      <c r="T228" s="273"/>
      <c r="U228" s="146"/>
      <c r="V228" s="146"/>
      <c r="W228" s="146"/>
    </row>
    <row r="229" spans="2:23" ht="18">
      <c r="B229" s="269" t="s">
        <v>1070</v>
      </c>
      <c r="C229" s="269" t="str">
        <f t="shared" si="27"/>
        <v/>
      </c>
      <c r="D229" s="269" t="str">
        <f t="shared" si="28"/>
        <v/>
      </c>
      <c r="E229" s="270" t="str">
        <f>IFERROR(VLOOKUP($B229,LANCAMENTOS!$AG:$AL,2,),"")</f>
        <v/>
      </c>
      <c r="F229" s="271" t="str">
        <f>IFERROR(VLOOKUP($B229,LANCAMENTOS!$AG:$AL,3,),"")</f>
        <v/>
      </c>
      <c r="G229" s="271" t="str">
        <f>IFERROR(VLOOKUP(B229,LANCAMENTOS!$AG:$AM,7,),"")</f>
        <v/>
      </c>
      <c r="H229" s="271" t="str">
        <f>IFERROR(VLOOKUP($B229,LANCAMENTOS!$AG:$AL,4,),"")</f>
        <v/>
      </c>
      <c r="I229" s="274" t="str">
        <f>IFERROR(VLOOKUP($B229,LANCAMENTOS!$AG:$AL,5,),"")</f>
        <v/>
      </c>
      <c r="J229" s="272" t="str">
        <f>IFERROR(VLOOKUP($B229,LANCAMENTOS!$AG:$AL,6,),"")</f>
        <v/>
      </c>
      <c r="K229" s="278" t="str">
        <f t="shared" si="29"/>
        <v/>
      </c>
      <c r="L229" s="278" t="str">
        <f>IFERROR(VLOOKUP($B229,LANCAMENTOS!$AG:$AN,8,),"")</f>
        <v/>
      </c>
      <c r="Q229" s="275"/>
      <c r="R229" s="275"/>
      <c r="S229" s="275"/>
      <c r="T229" s="273"/>
      <c r="U229" s="146"/>
      <c r="V229" s="146"/>
      <c r="W229" s="146"/>
    </row>
    <row r="230" spans="2:23" ht="18">
      <c r="B230" s="269" t="s">
        <v>1071</v>
      </c>
      <c r="C230" s="269" t="str">
        <f t="shared" si="27"/>
        <v/>
      </c>
      <c r="D230" s="269" t="str">
        <f t="shared" si="28"/>
        <v/>
      </c>
      <c r="E230" s="270" t="str">
        <f>IFERROR(VLOOKUP($B230,LANCAMENTOS!$AG:$AL,2,),"")</f>
        <v/>
      </c>
      <c r="F230" s="271" t="str">
        <f>IFERROR(VLOOKUP($B230,LANCAMENTOS!$AG:$AL,3,),"")</f>
        <v/>
      </c>
      <c r="G230" s="271" t="str">
        <f>IFERROR(VLOOKUP(B230,LANCAMENTOS!$AG:$AM,7,),"")</f>
        <v/>
      </c>
      <c r="H230" s="271" t="str">
        <f>IFERROR(VLOOKUP($B230,LANCAMENTOS!$AG:$AL,4,),"")</f>
        <v/>
      </c>
      <c r="I230" s="274" t="str">
        <f>IFERROR(VLOOKUP($B230,LANCAMENTOS!$AG:$AL,5,),"")</f>
        <v/>
      </c>
      <c r="J230" s="272" t="str">
        <f>IFERROR(VLOOKUP($B230,LANCAMENTOS!$AG:$AL,6,),"")</f>
        <v/>
      </c>
      <c r="K230" s="278" t="str">
        <f t="shared" si="29"/>
        <v/>
      </c>
      <c r="L230" s="278" t="str">
        <f>IFERROR(VLOOKUP($B230,LANCAMENTOS!$AG:$AN,8,),"")</f>
        <v/>
      </c>
      <c r="Q230" s="275"/>
      <c r="R230" s="275"/>
      <c r="S230" s="275"/>
      <c r="T230" s="273"/>
      <c r="U230" s="146"/>
      <c r="V230" s="146"/>
      <c r="W230" s="146"/>
    </row>
    <row r="231" spans="2:23" ht="18">
      <c r="B231" s="269" t="s">
        <v>1072</v>
      </c>
      <c r="C231" s="269" t="str">
        <f t="shared" si="27"/>
        <v/>
      </c>
      <c r="D231" s="269" t="str">
        <f t="shared" si="28"/>
        <v/>
      </c>
      <c r="E231" s="270" t="str">
        <f>IFERROR(VLOOKUP($B231,LANCAMENTOS!$AG:$AL,2,),"")</f>
        <v/>
      </c>
      <c r="F231" s="271" t="str">
        <f>IFERROR(VLOOKUP($B231,LANCAMENTOS!$AG:$AL,3,),"")</f>
        <v/>
      </c>
      <c r="G231" s="271" t="str">
        <f>IFERROR(VLOOKUP(B231,LANCAMENTOS!$AG:$AM,7,),"")</f>
        <v/>
      </c>
      <c r="H231" s="271" t="str">
        <f>IFERROR(VLOOKUP($B231,LANCAMENTOS!$AG:$AL,4,),"")</f>
        <v/>
      </c>
      <c r="I231" s="274" t="str">
        <f>IFERROR(VLOOKUP($B231,LANCAMENTOS!$AG:$AL,5,),"")</f>
        <v/>
      </c>
      <c r="J231" s="272" t="str">
        <f>IFERROR(VLOOKUP($B231,LANCAMENTOS!$AG:$AL,6,),"")</f>
        <v/>
      </c>
      <c r="K231" s="278" t="str">
        <f t="shared" si="29"/>
        <v/>
      </c>
      <c r="L231" s="278" t="str">
        <f>IFERROR(VLOOKUP($B231,LANCAMENTOS!$AG:$AN,8,),"")</f>
        <v/>
      </c>
      <c r="Q231" s="275"/>
      <c r="R231" s="275"/>
      <c r="S231" s="275"/>
      <c r="T231" s="273"/>
      <c r="U231" s="146"/>
      <c r="V231" s="146"/>
      <c r="W231" s="146"/>
    </row>
    <row r="232" spans="2:23" ht="18">
      <c r="B232" s="269" t="s">
        <v>1073</v>
      </c>
      <c r="C232" s="269" t="str">
        <f t="shared" si="27"/>
        <v/>
      </c>
      <c r="D232" s="269" t="str">
        <f t="shared" si="28"/>
        <v/>
      </c>
      <c r="E232" s="270" t="str">
        <f>IFERROR(VLOOKUP($B232,LANCAMENTOS!$AG:$AL,2,),"")</f>
        <v/>
      </c>
      <c r="F232" s="271" t="str">
        <f>IFERROR(VLOOKUP($B232,LANCAMENTOS!$AG:$AL,3,),"")</f>
        <v/>
      </c>
      <c r="G232" s="271" t="str">
        <f>IFERROR(VLOOKUP(B232,LANCAMENTOS!$AG:$AM,7,),"")</f>
        <v/>
      </c>
      <c r="H232" s="271" t="str">
        <f>IFERROR(VLOOKUP($B232,LANCAMENTOS!$AG:$AL,4,),"")</f>
        <v/>
      </c>
      <c r="I232" s="274" t="str">
        <f>IFERROR(VLOOKUP($B232,LANCAMENTOS!$AG:$AL,5,),"")</f>
        <v/>
      </c>
      <c r="J232" s="272" t="str">
        <f>IFERROR(VLOOKUP($B232,LANCAMENTOS!$AG:$AL,6,),"")</f>
        <v/>
      </c>
      <c r="K232" s="278" t="str">
        <f t="shared" si="29"/>
        <v/>
      </c>
      <c r="L232" s="278" t="str">
        <f>IFERROR(VLOOKUP($B232,LANCAMENTOS!$AG:$AN,8,),"")</f>
        <v/>
      </c>
      <c r="Q232" s="275"/>
      <c r="R232" s="275"/>
      <c r="S232" s="275"/>
      <c r="T232" s="273"/>
      <c r="U232" s="146"/>
      <c r="V232" s="146"/>
      <c r="W232" s="146"/>
    </row>
    <row r="233" spans="2:23" ht="18">
      <c r="B233" s="269" t="s">
        <v>1074</v>
      </c>
      <c r="C233" s="269" t="str">
        <f t="shared" si="27"/>
        <v/>
      </c>
      <c r="D233" s="269" t="str">
        <f t="shared" si="28"/>
        <v/>
      </c>
      <c r="E233" s="270" t="str">
        <f>IFERROR(VLOOKUP($B233,LANCAMENTOS!$AG:$AL,2,),"")</f>
        <v/>
      </c>
      <c r="F233" s="271" t="str">
        <f>IFERROR(VLOOKUP($B233,LANCAMENTOS!$AG:$AL,3,),"")</f>
        <v/>
      </c>
      <c r="G233" s="271" t="str">
        <f>IFERROR(VLOOKUP(B233,LANCAMENTOS!$AG:$AM,7,),"")</f>
        <v/>
      </c>
      <c r="H233" s="271" t="str">
        <f>IFERROR(VLOOKUP($B233,LANCAMENTOS!$AG:$AL,4,),"")</f>
        <v/>
      </c>
      <c r="I233" s="274" t="str">
        <f>IFERROR(VLOOKUP($B233,LANCAMENTOS!$AG:$AL,5,),"")</f>
        <v/>
      </c>
      <c r="J233" s="272" t="str">
        <f>IFERROR(VLOOKUP($B233,LANCAMENTOS!$AG:$AL,6,),"")</f>
        <v/>
      </c>
      <c r="K233" s="278" t="str">
        <f t="shared" si="29"/>
        <v/>
      </c>
      <c r="L233" s="278" t="str">
        <f>IFERROR(VLOOKUP($B233,LANCAMENTOS!$AG:$AN,8,),"")</f>
        <v/>
      </c>
      <c r="Q233" s="275"/>
      <c r="R233" s="275"/>
      <c r="S233" s="275"/>
      <c r="T233" s="273"/>
      <c r="U233" s="146"/>
      <c r="V233" s="146"/>
      <c r="W233" s="146"/>
    </row>
    <row r="234" spans="2:23" ht="18">
      <c r="B234" s="269" t="s">
        <v>1075</v>
      </c>
      <c r="C234" s="269" t="str">
        <f t="shared" si="27"/>
        <v/>
      </c>
      <c r="D234" s="269" t="str">
        <f t="shared" si="28"/>
        <v/>
      </c>
      <c r="E234" s="270" t="str">
        <f>IFERROR(VLOOKUP($B234,LANCAMENTOS!$AG:$AL,2,),"")</f>
        <v/>
      </c>
      <c r="F234" s="271" t="str">
        <f>IFERROR(VLOOKUP($B234,LANCAMENTOS!$AG:$AL,3,),"")</f>
        <v/>
      </c>
      <c r="G234" s="271" t="str">
        <f>IFERROR(VLOOKUP(B234,LANCAMENTOS!$AG:$AM,7,),"")</f>
        <v/>
      </c>
      <c r="H234" s="271" t="str">
        <f>IFERROR(VLOOKUP($B234,LANCAMENTOS!$AG:$AL,4,),"")</f>
        <v/>
      </c>
      <c r="I234" s="274" t="str">
        <f>IFERROR(VLOOKUP($B234,LANCAMENTOS!$AG:$AL,5,),"")</f>
        <v/>
      </c>
      <c r="J234" s="272" t="str">
        <f>IFERROR(VLOOKUP($B234,LANCAMENTOS!$AG:$AL,6,),"")</f>
        <v/>
      </c>
      <c r="K234" s="278" t="str">
        <f t="shared" si="29"/>
        <v/>
      </c>
      <c r="L234" s="278" t="str">
        <f>IFERROR(VLOOKUP($B234,LANCAMENTOS!$AG:$AN,8,),"")</f>
        <v/>
      </c>
      <c r="Q234" s="275"/>
      <c r="R234" s="275"/>
      <c r="S234" s="275"/>
      <c r="T234" s="273"/>
      <c r="U234" s="146"/>
      <c r="V234" s="146"/>
      <c r="W234" s="146"/>
    </row>
    <row r="235" spans="2:23" ht="18">
      <c r="B235" s="269" t="s">
        <v>1076</v>
      </c>
      <c r="C235" s="269" t="str">
        <f t="shared" si="27"/>
        <v/>
      </c>
      <c r="D235" s="269" t="str">
        <f t="shared" si="28"/>
        <v/>
      </c>
      <c r="E235" s="270" t="str">
        <f>IFERROR(VLOOKUP($B235,LANCAMENTOS!$AG:$AL,2,),"")</f>
        <v/>
      </c>
      <c r="F235" s="271" t="str">
        <f>IFERROR(VLOOKUP($B235,LANCAMENTOS!$AG:$AL,3,),"")</f>
        <v/>
      </c>
      <c r="G235" s="271" t="str">
        <f>IFERROR(VLOOKUP(B235,LANCAMENTOS!$AG:$AM,7,),"")</f>
        <v/>
      </c>
      <c r="H235" s="271" t="str">
        <f>IFERROR(VLOOKUP($B235,LANCAMENTOS!$AG:$AL,4,),"")</f>
        <v/>
      </c>
      <c r="I235" s="274" t="str">
        <f>IFERROR(VLOOKUP($B235,LANCAMENTOS!$AG:$AL,5,),"")</f>
        <v/>
      </c>
      <c r="J235" s="272" t="str">
        <f>IFERROR(VLOOKUP($B235,LANCAMENTOS!$AG:$AL,6,),"")</f>
        <v/>
      </c>
      <c r="K235" s="278" t="str">
        <f t="shared" si="29"/>
        <v/>
      </c>
      <c r="L235" s="278" t="str">
        <f>IFERROR(VLOOKUP($B235,LANCAMENTOS!$AG:$AN,8,),"")</f>
        <v/>
      </c>
      <c r="Q235" s="275"/>
      <c r="R235" s="275"/>
      <c r="S235" s="275"/>
      <c r="T235" s="273"/>
      <c r="U235" s="146"/>
      <c r="V235" s="146"/>
      <c r="W235" s="146"/>
    </row>
    <row r="236" spans="2:23" ht="18">
      <c r="B236" s="269" t="s">
        <v>1077</v>
      </c>
      <c r="C236" s="269" t="str">
        <f t="shared" si="27"/>
        <v/>
      </c>
      <c r="D236" s="269" t="str">
        <f t="shared" si="28"/>
        <v/>
      </c>
      <c r="E236" s="270" t="str">
        <f>IFERROR(VLOOKUP($B236,LANCAMENTOS!$AG:$AL,2,),"")</f>
        <v/>
      </c>
      <c r="F236" s="271" t="str">
        <f>IFERROR(VLOOKUP($B236,LANCAMENTOS!$AG:$AL,3,),"")</f>
        <v/>
      </c>
      <c r="G236" s="271" t="str">
        <f>IFERROR(VLOOKUP(B236,LANCAMENTOS!$AG:$AM,7,),"")</f>
        <v/>
      </c>
      <c r="H236" s="271" t="str">
        <f>IFERROR(VLOOKUP($B236,LANCAMENTOS!$AG:$AL,4,),"")</f>
        <v/>
      </c>
      <c r="I236" s="274" t="str">
        <f>IFERROR(VLOOKUP($B236,LANCAMENTOS!$AG:$AL,5,),"")</f>
        <v/>
      </c>
      <c r="J236" s="272" t="str">
        <f>IFERROR(VLOOKUP($B236,LANCAMENTOS!$AG:$AL,6,),"")</f>
        <v/>
      </c>
      <c r="K236" s="278" t="str">
        <f t="shared" si="29"/>
        <v/>
      </c>
      <c r="L236" s="278" t="str">
        <f>IFERROR(VLOOKUP($B236,LANCAMENTOS!$AG:$AN,8,),"")</f>
        <v/>
      </c>
      <c r="Q236" s="275"/>
      <c r="R236" s="275"/>
      <c r="S236" s="275"/>
      <c r="T236" s="273"/>
      <c r="U236" s="146"/>
      <c r="V236" s="146"/>
      <c r="W236" s="146"/>
    </row>
    <row r="237" spans="2:23" ht="18">
      <c r="B237" s="269" t="s">
        <v>1078</v>
      </c>
      <c r="C237" s="269" t="str">
        <f t="shared" si="27"/>
        <v/>
      </c>
      <c r="D237" s="269" t="str">
        <f t="shared" si="28"/>
        <v/>
      </c>
      <c r="E237" s="270" t="str">
        <f>IFERROR(VLOOKUP($B237,LANCAMENTOS!$AG:$AL,2,),"")</f>
        <v/>
      </c>
      <c r="F237" s="271" t="str">
        <f>IFERROR(VLOOKUP($B237,LANCAMENTOS!$AG:$AL,3,),"")</f>
        <v/>
      </c>
      <c r="G237" s="271" t="str">
        <f>IFERROR(VLOOKUP(B237,LANCAMENTOS!$AG:$AM,7,),"")</f>
        <v/>
      </c>
      <c r="H237" s="271" t="str">
        <f>IFERROR(VLOOKUP($B237,LANCAMENTOS!$AG:$AL,4,),"")</f>
        <v/>
      </c>
      <c r="I237" s="274" t="str">
        <f>IFERROR(VLOOKUP($B237,LANCAMENTOS!$AG:$AL,5,),"")</f>
        <v/>
      </c>
      <c r="J237" s="272" t="str">
        <f>IFERROR(VLOOKUP($B237,LANCAMENTOS!$AG:$AL,6,),"")</f>
        <v/>
      </c>
      <c r="K237" s="278" t="str">
        <f t="shared" si="29"/>
        <v/>
      </c>
      <c r="L237" s="278" t="str">
        <f>IFERROR(VLOOKUP($B237,LANCAMENTOS!$AG:$AN,8,),"")</f>
        <v/>
      </c>
      <c r="Q237" s="275"/>
      <c r="R237" s="275"/>
      <c r="S237" s="275"/>
      <c r="T237" s="273"/>
      <c r="U237" s="146"/>
      <c r="V237" s="146"/>
      <c r="W237" s="146"/>
    </row>
    <row r="238" spans="2:23" ht="18">
      <c r="B238" s="269" t="s">
        <v>1079</v>
      </c>
      <c r="C238" s="269" t="str">
        <f t="shared" si="27"/>
        <v/>
      </c>
      <c r="D238" s="269" t="str">
        <f t="shared" si="28"/>
        <v/>
      </c>
      <c r="E238" s="270" t="str">
        <f>IFERROR(VLOOKUP($B238,LANCAMENTOS!$AG:$AL,2,),"")</f>
        <v/>
      </c>
      <c r="F238" s="271" t="str">
        <f>IFERROR(VLOOKUP($B238,LANCAMENTOS!$AG:$AL,3,),"")</f>
        <v/>
      </c>
      <c r="G238" s="271" t="str">
        <f>IFERROR(VLOOKUP(B238,LANCAMENTOS!$AG:$AM,7,),"")</f>
        <v/>
      </c>
      <c r="H238" s="271" t="str">
        <f>IFERROR(VLOOKUP($B238,LANCAMENTOS!$AG:$AL,4,),"")</f>
        <v/>
      </c>
      <c r="I238" s="274" t="str">
        <f>IFERROR(VLOOKUP($B238,LANCAMENTOS!$AG:$AL,5,),"")</f>
        <v/>
      </c>
      <c r="J238" s="272" t="str">
        <f>IFERROR(VLOOKUP($B238,LANCAMENTOS!$AG:$AL,6,),"")</f>
        <v/>
      </c>
      <c r="K238" s="278" t="str">
        <f t="shared" si="29"/>
        <v/>
      </c>
      <c r="L238" s="278" t="str">
        <f>IFERROR(VLOOKUP($B238,LANCAMENTOS!$AG:$AN,8,),"")</f>
        <v/>
      </c>
      <c r="Q238" s="275"/>
      <c r="R238" s="275"/>
      <c r="S238" s="275"/>
      <c r="T238" s="273"/>
      <c r="U238" s="146"/>
      <c r="V238" s="146"/>
      <c r="W238" s="146"/>
    </row>
    <row r="239" spans="2:23" ht="18">
      <c r="B239" s="269" t="s">
        <v>1080</v>
      </c>
      <c r="C239" s="269" t="str">
        <f t="shared" si="27"/>
        <v/>
      </c>
      <c r="D239" s="269" t="str">
        <f t="shared" si="28"/>
        <v/>
      </c>
      <c r="E239" s="270" t="str">
        <f>IFERROR(VLOOKUP($B239,LANCAMENTOS!$AG:$AL,2,),"")</f>
        <v/>
      </c>
      <c r="F239" s="271" t="str">
        <f>IFERROR(VLOOKUP($B239,LANCAMENTOS!$AG:$AL,3,),"")</f>
        <v/>
      </c>
      <c r="G239" s="271" t="str">
        <f>IFERROR(VLOOKUP(B239,LANCAMENTOS!$AG:$AM,7,),"")</f>
        <v/>
      </c>
      <c r="H239" s="271" t="str">
        <f>IFERROR(VLOOKUP($B239,LANCAMENTOS!$AG:$AL,4,),"")</f>
        <v/>
      </c>
      <c r="I239" s="274" t="str">
        <f>IFERROR(VLOOKUP($B239,LANCAMENTOS!$AG:$AL,5,),"")</f>
        <v/>
      </c>
      <c r="J239" s="272" t="str">
        <f>IFERROR(VLOOKUP($B239,LANCAMENTOS!$AG:$AL,6,),"")</f>
        <v/>
      </c>
      <c r="K239" s="278" t="str">
        <f t="shared" si="29"/>
        <v/>
      </c>
      <c r="L239" s="278" t="str">
        <f>IFERROR(VLOOKUP($B239,LANCAMENTOS!$AG:$AN,8,),"")</f>
        <v/>
      </c>
      <c r="Q239" s="275"/>
      <c r="R239" s="275"/>
      <c r="S239" s="275"/>
      <c r="T239" s="273"/>
      <c r="U239" s="146"/>
      <c r="V239" s="146"/>
      <c r="W239" s="146"/>
    </row>
    <row r="240" spans="2:23" ht="18">
      <c r="B240" s="269" t="s">
        <v>1081</v>
      </c>
      <c r="C240" s="269" t="str">
        <f t="shared" si="27"/>
        <v/>
      </c>
      <c r="D240" s="269" t="str">
        <f t="shared" si="28"/>
        <v/>
      </c>
      <c r="E240" s="270" t="str">
        <f>IFERROR(VLOOKUP($B240,LANCAMENTOS!$AG:$AL,2,),"")</f>
        <v/>
      </c>
      <c r="F240" s="271" t="str">
        <f>IFERROR(VLOOKUP($B240,LANCAMENTOS!$AG:$AL,3,),"")</f>
        <v/>
      </c>
      <c r="G240" s="271" t="str">
        <f>IFERROR(VLOOKUP(B240,LANCAMENTOS!$AG:$AM,7,),"")</f>
        <v/>
      </c>
      <c r="H240" s="271" t="str">
        <f>IFERROR(VLOOKUP($B240,LANCAMENTOS!$AG:$AL,4,),"")</f>
        <v/>
      </c>
      <c r="I240" s="274" t="str">
        <f>IFERROR(VLOOKUP($B240,LANCAMENTOS!$AG:$AL,5,),"")</f>
        <v/>
      </c>
      <c r="J240" s="272" t="str">
        <f>IFERROR(VLOOKUP($B240,LANCAMENTOS!$AG:$AL,6,),"")</f>
        <v/>
      </c>
      <c r="K240" s="278" t="str">
        <f t="shared" si="29"/>
        <v/>
      </c>
      <c r="L240" s="278" t="str">
        <f>IFERROR(VLOOKUP($B240,LANCAMENTOS!$AG:$AN,8,),"")</f>
        <v/>
      </c>
      <c r="Q240" s="275"/>
      <c r="R240" s="275"/>
      <c r="S240" s="275"/>
      <c r="T240" s="273"/>
      <c r="U240" s="146"/>
      <c r="V240" s="146"/>
      <c r="W240" s="146"/>
    </row>
    <row r="241" spans="2:23" ht="18">
      <c r="B241" s="269" t="s">
        <v>1082</v>
      </c>
      <c r="C241" s="269" t="str">
        <f t="shared" si="27"/>
        <v/>
      </c>
      <c r="D241" s="269" t="str">
        <f t="shared" si="28"/>
        <v/>
      </c>
      <c r="E241" s="270" t="str">
        <f>IFERROR(VLOOKUP($B241,LANCAMENTOS!$AG:$AL,2,),"")</f>
        <v/>
      </c>
      <c r="F241" s="271" t="str">
        <f>IFERROR(VLOOKUP($B241,LANCAMENTOS!$AG:$AL,3,),"")</f>
        <v/>
      </c>
      <c r="G241" s="271" t="str">
        <f>IFERROR(VLOOKUP(B241,LANCAMENTOS!$AG:$AM,7,),"")</f>
        <v/>
      </c>
      <c r="H241" s="271" t="str">
        <f>IFERROR(VLOOKUP($B241,LANCAMENTOS!$AG:$AL,4,),"")</f>
        <v/>
      </c>
      <c r="I241" s="274" t="str">
        <f>IFERROR(VLOOKUP($B241,LANCAMENTOS!$AG:$AL,5,),"")</f>
        <v/>
      </c>
      <c r="J241" s="272" t="str">
        <f>IFERROR(VLOOKUP($B241,LANCAMENTOS!$AG:$AL,6,),"")</f>
        <v/>
      </c>
      <c r="K241" s="278" t="str">
        <f t="shared" si="29"/>
        <v/>
      </c>
      <c r="L241" s="278" t="str">
        <f>IFERROR(VLOOKUP($B241,LANCAMENTOS!$AG:$AN,8,),"")</f>
        <v/>
      </c>
      <c r="Q241" s="275"/>
      <c r="R241" s="275"/>
      <c r="S241" s="275"/>
      <c r="T241" s="273"/>
      <c r="U241" s="146"/>
      <c r="V241" s="146"/>
      <c r="W241" s="146"/>
    </row>
    <row r="242" spans="2:23" ht="18">
      <c r="B242" s="269" t="s">
        <v>1083</v>
      </c>
      <c r="C242" s="269" t="str">
        <f t="shared" si="27"/>
        <v/>
      </c>
      <c r="D242" s="269" t="str">
        <f t="shared" si="28"/>
        <v/>
      </c>
      <c r="E242" s="270" t="str">
        <f>IFERROR(VLOOKUP($B242,LANCAMENTOS!$AG:$AL,2,),"")</f>
        <v/>
      </c>
      <c r="F242" s="271" t="str">
        <f>IFERROR(VLOOKUP($B242,LANCAMENTOS!$AG:$AL,3,),"")</f>
        <v/>
      </c>
      <c r="G242" s="271" t="str">
        <f>IFERROR(VLOOKUP(B242,LANCAMENTOS!$AG:$AM,7,),"")</f>
        <v/>
      </c>
      <c r="H242" s="271" t="str">
        <f>IFERROR(VLOOKUP($B242,LANCAMENTOS!$AG:$AL,4,),"")</f>
        <v/>
      </c>
      <c r="I242" s="274" t="str">
        <f>IFERROR(VLOOKUP($B242,LANCAMENTOS!$AG:$AL,5,),"")</f>
        <v/>
      </c>
      <c r="J242" s="272" t="str">
        <f>IFERROR(VLOOKUP($B242,LANCAMENTOS!$AG:$AL,6,),"")</f>
        <v/>
      </c>
      <c r="K242" s="278" t="str">
        <f t="shared" si="29"/>
        <v/>
      </c>
      <c r="L242" s="278" t="str">
        <f>IFERROR(VLOOKUP($B242,LANCAMENTOS!$AG:$AN,8,),"")</f>
        <v/>
      </c>
      <c r="Q242" s="275"/>
      <c r="R242" s="275"/>
      <c r="S242" s="275"/>
      <c r="T242" s="273"/>
      <c r="U242" s="146"/>
      <c r="V242" s="146"/>
      <c r="W242" s="146"/>
    </row>
    <row r="243" spans="2:23" ht="18">
      <c r="B243" s="269" t="s">
        <v>1084</v>
      </c>
      <c r="C243" s="269" t="str">
        <f t="shared" si="27"/>
        <v/>
      </c>
      <c r="D243" s="269" t="str">
        <f t="shared" si="28"/>
        <v/>
      </c>
      <c r="E243" s="270" t="str">
        <f>IFERROR(VLOOKUP($B243,LANCAMENTOS!$AG:$AL,2,),"")</f>
        <v/>
      </c>
      <c r="F243" s="271" t="str">
        <f>IFERROR(VLOOKUP($B243,LANCAMENTOS!$AG:$AL,3,),"")</f>
        <v/>
      </c>
      <c r="G243" s="271" t="str">
        <f>IFERROR(VLOOKUP(B243,LANCAMENTOS!$AG:$AM,7,),"")</f>
        <v/>
      </c>
      <c r="H243" s="271" t="str">
        <f>IFERROR(VLOOKUP($B243,LANCAMENTOS!$AG:$AL,4,),"")</f>
        <v/>
      </c>
      <c r="I243" s="274" t="str">
        <f>IFERROR(VLOOKUP($B243,LANCAMENTOS!$AG:$AL,5,),"")</f>
        <v/>
      </c>
      <c r="J243" s="272" t="str">
        <f>IFERROR(VLOOKUP($B243,LANCAMENTOS!$AG:$AL,6,),"")</f>
        <v/>
      </c>
      <c r="K243" s="278" t="str">
        <f t="shared" si="29"/>
        <v/>
      </c>
      <c r="L243" s="278" t="str">
        <f>IFERROR(VLOOKUP($B243,LANCAMENTOS!$AG:$AN,8,),"")</f>
        <v/>
      </c>
      <c r="Q243" s="275"/>
      <c r="R243" s="275"/>
      <c r="S243" s="275"/>
      <c r="T243" s="273"/>
      <c r="U243" s="146"/>
      <c r="V243" s="146"/>
      <c r="W243" s="146"/>
    </row>
    <row r="244" spans="2:23" ht="18">
      <c r="B244" s="269" t="s">
        <v>1085</v>
      </c>
      <c r="C244" s="269" t="str">
        <f t="shared" si="27"/>
        <v/>
      </c>
      <c r="D244" s="269" t="str">
        <f t="shared" si="28"/>
        <v/>
      </c>
      <c r="E244" s="270" t="str">
        <f>IFERROR(VLOOKUP($B244,LANCAMENTOS!$AG:$AL,2,),"")</f>
        <v/>
      </c>
      <c r="F244" s="271" t="str">
        <f>IFERROR(VLOOKUP($B244,LANCAMENTOS!$AG:$AL,3,),"")</f>
        <v/>
      </c>
      <c r="G244" s="271" t="str">
        <f>IFERROR(VLOOKUP(B244,LANCAMENTOS!$AG:$AM,7,),"")</f>
        <v/>
      </c>
      <c r="H244" s="271" t="str">
        <f>IFERROR(VLOOKUP($B244,LANCAMENTOS!$AG:$AL,4,),"")</f>
        <v/>
      </c>
      <c r="I244" s="274" t="str">
        <f>IFERROR(VLOOKUP($B244,LANCAMENTOS!$AG:$AL,5,),"")</f>
        <v/>
      </c>
      <c r="J244" s="272" t="str">
        <f>IFERROR(VLOOKUP($B244,LANCAMENTOS!$AG:$AL,6,),"")</f>
        <v/>
      </c>
      <c r="K244" s="278" t="str">
        <f t="shared" si="29"/>
        <v/>
      </c>
      <c r="L244" s="278" t="str">
        <f>IFERROR(VLOOKUP($B244,LANCAMENTOS!$AG:$AN,8,),"")</f>
        <v/>
      </c>
      <c r="Q244" s="275"/>
      <c r="R244" s="275"/>
      <c r="S244" s="275"/>
      <c r="T244" s="273"/>
      <c r="U244" s="146"/>
      <c r="V244" s="146"/>
      <c r="W244" s="146"/>
    </row>
    <row r="245" spans="2:23" ht="18">
      <c r="B245" s="269" t="s">
        <v>1086</v>
      </c>
      <c r="C245" s="269" t="str">
        <f t="shared" si="27"/>
        <v/>
      </c>
      <c r="D245" s="269" t="str">
        <f t="shared" si="28"/>
        <v/>
      </c>
      <c r="E245" s="270" t="str">
        <f>IFERROR(VLOOKUP($B245,LANCAMENTOS!$AG:$AL,2,),"")</f>
        <v/>
      </c>
      <c r="F245" s="271" t="str">
        <f>IFERROR(VLOOKUP($B245,LANCAMENTOS!$AG:$AL,3,),"")</f>
        <v/>
      </c>
      <c r="G245" s="271" t="str">
        <f>IFERROR(VLOOKUP(B245,LANCAMENTOS!$AG:$AM,7,),"")</f>
        <v/>
      </c>
      <c r="H245" s="271" t="str">
        <f>IFERROR(VLOOKUP($B245,LANCAMENTOS!$AG:$AL,4,),"")</f>
        <v/>
      </c>
      <c r="I245" s="274" t="str">
        <f>IFERROR(VLOOKUP($B245,LANCAMENTOS!$AG:$AL,5,),"")</f>
        <v/>
      </c>
      <c r="J245" s="272" t="str">
        <f>IFERROR(VLOOKUP($B245,LANCAMENTOS!$AG:$AL,6,),"")</f>
        <v/>
      </c>
      <c r="K245" s="278" t="str">
        <f t="shared" si="29"/>
        <v/>
      </c>
      <c r="L245" s="278" t="str">
        <f>IFERROR(VLOOKUP($B245,LANCAMENTOS!$AG:$AN,8,),"")</f>
        <v/>
      </c>
      <c r="Q245" s="275"/>
      <c r="R245" s="275"/>
      <c r="S245" s="275"/>
      <c r="T245" s="273"/>
      <c r="U245" s="146"/>
      <c r="V245" s="146"/>
      <c r="W245" s="146"/>
    </row>
    <row r="246" spans="2:23" ht="18">
      <c r="B246" s="269" t="s">
        <v>1087</v>
      </c>
      <c r="C246" s="269" t="str">
        <f t="shared" si="27"/>
        <v/>
      </c>
      <c r="D246" s="269" t="str">
        <f t="shared" si="28"/>
        <v/>
      </c>
      <c r="E246" s="270" t="str">
        <f>IFERROR(VLOOKUP($B246,LANCAMENTOS!$AG:$AL,2,),"")</f>
        <v/>
      </c>
      <c r="F246" s="271" t="str">
        <f>IFERROR(VLOOKUP($B246,LANCAMENTOS!$AG:$AL,3,),"")</f>
        <v/>
      </c>
      <c r="G246" s="271" t="str">
        <f>IFERROR(VLOOKUP(B246,LANCAMENTOS!$AG:$AM,7,),"")</f>
        <v/>
      </c>
      <c r="H246" s="271" t="str">
        <f>IFERROR(VLOOKUP($B246,LANCAMENTOS!$AG:$AL,4,),"")</f>
        <v/>
      </c>
      <c r="I246" s="274" t="str">
        <f>IFERROR(VLOOKUP($B246,LANCAMENTOS!$AG:$AL,5,),"")</f>
        <v/>
      </c>
      <c r="J246" s="272" t="str">
        <f>IFERROR(VLOOKUP($B246,LANCAMENTOS!$AG:$AL,6,),"")</f>
        <v/>
      </c>
      <c r="K246" s="278" t="str">
        <f t="shared" si="29"/>
        <v/>
      </c>
      <c r="L246" s="278" t="str">
        <f>IFERROR(VLOOKUP($B246,LANCAMENTOS!$AG:$AN,8,),"")</f>
        <v/>
      </c>
      <c r="Q246" s="275"/>
      <c r="R246" s="275"/>
      <c r="S246" s="275"/>
      <c r="T246" s="273"/>
      <c r="U246" s="146"/>
      <c r="V246" s="146"/>
      <c r="W246" s="146"/>
    </row>
    <row r="247" spans="2:23" ht="18">
      <c r="B247" s="269" t="s">
        <v>1088</v>
      </c>
      <c r="C247" s="269" t="str">
        <f t="shared" si="27"/>
        <v/>
      </c>
      <c r="D247" s="269" t="str">
        <f t="shared" si="28"/>
        <v/>
      </c>
      <c r="E247" s="270" t="str">
        <f>IFERROR(VLOOKUP($B247,LANCAMENTOS!$AG:$AL,2,),"")</f>
        <v/>
      </c>
      <c r="F247" s="271" t="str">
        <f>IFERROR(VLOOKUP($B247,LANCAMENTOS!$AG:$AL,3,),"")</f>
        <v/>
      </c>
      <c r="G247" s="271" t="str">
        <f>IFERROR(VLOOKUP(B247,LANCAMENTOS!$AG:$AM,7,),"")</f>
        <v/>
      </c>
      <c r="H247" s="271" t="str">
        <f>IFERROR(VLOOKUP($B247,LANCAMENTOS!$AG:$AL,4,),"")</f>
        <v/>
      </c>
      <c r="I247" s="274" t="str">
        <f>IFERROR(VLOOKUP($B247,LANCAMENTOS!$AG:$AL,5,),"")</f>
        <v/>
      </c>
      <c r="J247" s="272" t="str">
        <f>IFERROR(VLOOKUP($B247,LANCAMENTOS!$AG:$AL,6,),"")</f>
        <v/>
      </c>
      <c r="K247" s="278" t="str">
        <f t="shared" si="29"/>
        <v/>
      </c>
      <c r="L247" s="278" t="str">
        <f>IFERROR(VLOOKUP($B247,LANCAMENTOS!$AG:$AN,8,),"")</f>
        <v/>
      </c>
      <c r="Q247" s="275"/>
      <c r="R247" s="275"/>
      <c r="S247" s="275"/>
      <c r="T247" s="273"/>
      <c r="U247" s="146"/>
      <c r="V247" s="146"/>
      <c r="W247" s="146"/>
    </row>
    <row r="248" spans="2:23" ht="18">
      <c r="B248" s="269" t="s">
        <v>1089</v>
      </c>
      <c r="C248" s="269" t="str">
        <f t="shared" si="27"/>
        <v/>
      </c>
      <c r="D248" s="269" t="str">
        <f t="shared" si="28"/>
        <v/>
      </c>
      <c r="E248" s="270" t="str">
        <f>IFERROR(VLOOKUP($B248,LANCAMENTOS!$AG:$AL,2,),"")</f>
        <v/>
      </c>
      <c r="F248" s="271" t="str">
        <f>IFERROR(VLOOKUP($B248,LANCAMENTOS!$AG:$AL,3,),"")</f>
        <v/>
      </c>
      <c r="G248" s="271" t="str">
        <f>IFERROR(VLOOKUP(B248,LANCAMENTOS!$AG:$AM,7,),"")</f>
        <v/>
      </c>
      <c r="H248" s="271" t="str">
        <f>IFERROR(VLOOKUP($B248,LANCAMENTOS!$AG:$AL,4,),"")</f>
        <v/>
      </c>
      <c r="I248" s="274" t="str">
        <f>IFERROR(VLOOKUP($B248,LANCAMENTOS!$AG:$AL,5,),"")</f>
        <v/>
      </c>
      <c r="J248" s="272" t="str">
        <f>IFERROR(VLOOKUP($B248,LANCAMENTOS!$AG:$AL,6,),"")</f>
        <v/>
      </c>
      <c r="K248" s="278" t="str">
        <f t="shared" si="29"/>
        <v/>
      </c>
      <c r="L248" s="278" t="str">
        <f>IFERROR(VLOOKUP($B248,LANCAMENTOS!$AG:$AN,8,),"")</f>
        <v/>
      </c>
      <c r="Q248" s="275"/>
      <c r="R248" s="275"/>
      <c r="S248" s="275"/>
      <c r="T248" s="273"/>
      <c r="U248" s="146"/>
      <c r="V248" s="146"/>
      <c r="W248" s="146"/>
    </row>
    <row r="249" spans="2:23" ht="18">
      <c r="B249" s="269" t="s">
        <v>1090</v>
      </c>
      <c r="C249" s="269" t="str">
        <f t="shared" si="27"/>
        <v/>
      </c>
      <c r="D249" s="269" t="str">
        <f t="shared" si="28"/>
        <v/>
      </c>
      <c r="E249" s="270" t="str">
        <f>IFERROR(VLOOKUP($B249,LANCAMENTOS!$AG:$AL,2,),"")</f>
        <v/>
      </c>
      <c r="F249" s="271" t="str">
        <f>IFERROR(VLOOKUP($B249,LANCAMENTOS!$AG:$AL,3,),"")</f>
        <v/>
      </c>
      <c r="G249" s="271" t="str">
        <f>IFERROR(VLOOKUP(B249,LANCAMENTOS!$AG:$AM,7,),"")</f>
        <v/>
      </c>
      <c r="H249" s="271" t="str">
        <f>IFERROR(VLOOKUP($B249,LANCAMENTOS!$AG:$AL,4,),"")</f>
        <v/>
      </c>
      <c r="I249" s="274" t="str">
        <f>IFERROR(VLOOKUP($B249,LANCAMENTOS!$AG:$AL,5,),"")</f>
        <v/>
      </c>
      <c r="J249" s="272" t="str">
        <f>IFERROR(VLOOKUP($B249,LANCAMENTOS!$AG:$AL,6,),"")</f>
        <v/>
      </c>
      <c r="K249" s="278" t="str">
        <f t="shared" si="29"/>
        <v/>
      </c>
      <c r="L249" s="278" t="str">
        <f>IFERROR(VLOOKUP($B249,LANCAMENTOS!$AG:$AN,8,),"")</f>
        <v/>
      </c>
      <c r="Q249" s="275"/>
      <c r="R249" s="275"/>
      <c r="S249" s="275"/>
      <c r="T249" s="273"/>
      <c r="U249" s="146"/>
      <c r="V249" s="146"/>
      <c r="W249" s="146"/>
    </row>
    <row r="250" spans="2:23" ht="18">
      <c r="B250" s="269" t="s">
        <v>1091</v>
      </c>
      <c r="C250" s="269" t="str">
        <f t="shared" si="27"/>
        <v/>
      </c>
      <c r="D250" s="269" t="str">
        <f t="shared" si="28"/>
        <v/>
      </c>
      <c r="E250" s="270" t="str">
        <f>IFERROR(VLOOKUP($B250,LANCAMENTOS!$AG:$AL,2,),"")</f>
        <v/>
      </c>
      <c r="F250" s="271" t="str">
        <f>IFERROR(VLOOKUP($B250,LANCAMENTOS!$AG:$AL,3,),"")</f>
        <v/>
      </c>
      <c r="G250" s="271" t="str">
        <f>IFERROR(VLOOKUP(B250,LANCAMENTOS!$AG:$AM,7,),"")</f>
        <v/>
      </c>
      <c r="H250" s="271" t="str">
        <f>IFERROR(VLOOKUP($B250,LANCAMENTOS!$AG:$AL,4,),"")</f>
        <v/>
      </c>
      <c r="I250" s="274" t="str">
        <f>IFERROR(VLOOKUP($B250,LANCAMENTOS!$AG:$AL,5,),"")</f>
        <v/>
      </c>
      <c r="J250" s="272" t="str">
        <f>IFERROR(VLOOKUP($B250,LANCAMENTOS!$AG:$AL,6,),"")</f>
        <v/>
      </c>
      <c r="K250" s="278" t="str">
        <f t="shared" si="29"/>
        <v/>
      </c>
      <c r="L250" s="278" t="str">
        <f>IFERROR(VLOOKUP($B250,LANCAMENTOS!$AG:$AN,8,),"")</f>
        <v/>
      </c>
      <c r="Q250" s="275"/>
      <c r="R250" s="275"/>
      <c r="S250" s="275"/>
      <c r="T250" s="273"/>
      <c r="U250" s="146"/>
      <c r="V250" s="146"/>
      <c r="W250" s="146"/>
    </row>
    <row r="251" spans="2:23" ht="18">
      <c r="B251" s="269" t="s">
        <v>1092</v>
      </c>
      <c r="C251" s="269" t="str">
        <f t="shared" si="27"/>
        <v/>
      </c>
      <c r="D251" s="269" t="str">
        <f t="shared" si="28"/>
        <v/>
      </c>
      <c r="E251" s="270" t="str">
        <f>IFERROR(VLOOKUP($B251,LANCAMENTOS!$AG:$AL,2,),"")</f>
        <v/>
      </c>
      <c r="F251" s="271" t="str">
        <f>IFERROR(VLOOKUP($B251,LANCAMENTOS!$AG:$AL,3,),"")</f>
        <v/>
      </c>
      <c r="G251" s="271" t="str">
        <f>IFERROR(VLOOKUP(B251,LANCAMENTOS!$AG:$AM,7,),"")</f>
        <v/>
      </c>
      <c r="H251" s="271" t="str">
        <f>IFERROR(VLOOKUP($B251,LANCAMENTOS!$AG:$AL,4,),"")</f>
        <v/>
      </c>
      <c r="I251" s="274" t="str">
        <f>IFERROR(VLOOKUP($B251,LANCAMENTOS!$AG:$AL,5,),"")</f>
        <v/>
      </c>
      <c r="J251" s="272" t="str">
        <f>IFERROR(VLOOKUP($B251,LANCAMENTOS!$AG:$AL,6,),"")</f>
        <v/>
      </c>
      <c r="K251" s="278" t="str">
        <f t="shared" si="29"/>
        <v/>
      </c>
      <c r="L251" s="278" t="str">
        <f>IFERROR(VLOOKUP($B251,LANCAMENTOS!$AG:$AN,8,),"")</f>
        <v/>
      </c>
      <c r="Q251" s="275"/>
      <c r="R251" s="275"/>
      <c r="S251" s="275"/>
      <c r="T251" s="273"/>
      <c r="U251" s="146"/>
      <c r="V251" s="146"/>
      <c r="W251" s="146"/>
    </row>
    <row r="252" spans="2:23" ht="18">
      <c r="B252" s="269" t="s">
        <v>1093</v>
      </c>
      <c r="C252" s="269" t="str">
        <f t="shared" si="27"/>
        <v/>
      </c>
      <c r="D252" s="269" t="str">
        <f t="shared" si="28"/>
        <v/>
      </c>
      <c r="E252" s="270" t="str">
        <f>IFERROR(VLOOKUP($B252,LANCAMENTOS!$AG:$AL,2,),"")</f>
        <v/>
      </c>
      <c r="F252" s="271" t="str">
        <f>IFERROR(VLOOKUP($B252,LANCAMENTOS!$AG:$AL,3,),"")</f>
        <v/>
      </c>
      <c r="G252" s="271" t="str">
        <f>IFERROR(VLOOKUP(B252,LANCAMENTOS!$AG:$AM,7,),"")</f>
        <v/>
      </c>
      <c r="H252" s="271" t="str">
        <f>IFERROR(VLOOKUP($B252,LANCAMENTOS!$AG:$AL,4,),"")</f>
        <v/>
      </c>
      <c r="I252" s="274" t="str">
        <f>IFERROR(VLOOKUP($B252,LANCAMENTOS!$AG:$AL,5,),"")</f>
        <v/>
      </c>
      <c r="J252" s="272" t="str">
        <f>IFERROR(VLOOKUP($B252,LANCAMENTOS!$AG:$AL,6,),"")</f>
        <v/>
      </c>
      <c r="K252" s="278" t="str">
        <f t="shared" si="29"/>
        <v/>
      </c>
      <c r="L252" s="278" t="str">
        <f>IFERROR(VLOOKUP($B252,LANCAMENTOS!$AG:$AN,8,),"")</f>
        <v/>
      </c>
      <c r="Q252" s="275"/>
      <c r="R252" s="275"/>
      <c r="S252" s="275"/>
      <c r="T252" s="273"/>
      <c r="U252" s="146"/>
      <c r="V252" s="146"/>
      <c r="W252" s="146"/>
    </row>
    <row r="253" spans="2:23" ht="18">
      <c r="B253" s="269" t="s">
        <v>1094</v>
      </c>
      <c r="C253" s="269" t="str">
        <f t="shared" si="27"/>
        <v/>
      </c>
      <c r="D253" s="269" t="str">
        <f t="shared" si="28"/>
        <v/>
      </c>
      <c r="E253" s="270" t="str">
        <f>IFERROR(VLOOKUP($B253,LANCAMENTOS!$AG:$AL,2,),"")</f>
        <v/>
      </c>
      <c r="F253" s="271" t="str">
        <f>IFERROR(VLOOKUP($B253,LANCAMENTOS!$AG:$AL,3,),"")</f>
        <v/>
      </c>
      <c r="G253" s="271" t="str">
        <f>IFERROR(VLOOKUP(B253,LANCAMENTOS!$AG:$AM,7,),"")</f>
        <v/>
      </c>
      <c r="H253" s="271" t="str">
        <f>IFERROR(VLOOKUP($B253,LANCAMENTOS!$AG:$AL,4,),"")</f>
        <v/>
      </c>
      <c r="I253" s="274" t="str">
        <f>IFERROR(VLOOKUP($B253,LANCAMENTOS!$AG:$AL,5,),"")</f>
        <v/>
      </c>
      <c r="J253" s="272" t="str">
        <f>IFERROR(VLOOKUP($B253,LANCAMENTOS!$AG:$AL,6,),"")</f>
        <v/>
      </c>
      <c r="K253" s="278" t="str">
        <f t="shared" si="29"/>
        <v/>
      </c>
      <c r="L253" s="278" t="str">
        <f>IFERROR(VLOOKUP($B253,LANCAMENTOS!$AG:$AN,8,),"")</f>
        <v/>
      </c>
      <c r="Q253" s="275"/>
      <c r="R253" s="275"/>
      <c r="S253" s="275"/>
      <c r="T253" s="273"/>
      <c r="U253" s="146"/>
      <c r="V253" s="146"/>
      <c r="W253" s="146"/>
    </row>
    <row r="254" spans="2:23" ht="18">
      <c r="B254" s="269" t="s">
        <v>1095</v>
      </c>
      <c r="C254" s="269" t="str">
        <f t="shared" si="27"/>
        <v/>
      </c>
      <c r="D254" s="269" t="str">
        <f t="shared" si="28"/>
        <v/>
      </c>
      <c r="E254" s="270" t="str">
        <f>IFERROR(VLOOKUP($B254,LANCAMENTOS!$AG:$AL,2,),"")</f>
        <v/>
      </c>
      <c r="F254" s="271" t="str">
        <f>IFERROR(VLOOKUP($B254,LANCAMENTOS!$AG:$AL,3,),"")</f>
        <v/>
      </c>
      <c r="G254" s="271" t="str">
        <f>IFERROR(VLOOKUP(B254,LANCAMENTOS!$AG:$AM,7,),"")</f>
        <v/>
      </c>
      <c r="H254" s="271" t="str">
        <f>IFERROR(VLOOKUP($B254,LANCAMENTOS!$AG:$AL,4,),"")</f>
        <v/>
      </c>
      <c r="I254" s="274" t="str">
        <f>IFERROR(VLOOKUP($B254,LANCAMENTOS!$AG:$AL,5,),"")</f>
        <v/>
      </c>
      <c r="J254" s="272" t="str">
        <f>IFERROR(VLOOKUP($B254,LANCAMENTOS!$AG:$AL,6,),"")</f>
        <v/>
      </c>
      <c r="K254" s="278" t="str">
        <f t="shared" si="29"/>
        <v/>
      </c>
      <c r="L254" s="278" t="str">
        <f>IFERROR(VLOOKUP($B254,LANCAMENTOS!$AG:$AN,8,),"")</f>
        <v/>
      </c>
      <c r="Q254" s="275"/>
      <c r="R254" s="275"/>
      <c r="S254" s="275"/>
      <c r="T254" s="273"/>
      <c r="U254" s="146"/>
      <c r="V254" s="146"/>
      <c r="W254" s="146"/>
    </row>
    <row r="255" spans="2:23" ht="18">
      <c r="B255" s="269" t="s">
        <v>1096</v>
      </c>
      <c r="C255" s="269" t="str">
        <f t="shared" si="27"/>
        <v/>
      </c>
      <c r="D255" s="269" t="str">
        <f t="shared" si="28"/>
        <v/>
      </c>
      <c r="E255" s="270" t="str">
        <f>IFERROR(VLOOKUP($B255,LANCAMENTOS!$AG:$AL,2,),"")</f>
        <v/>
      </c>
      <c r="F255" s="271" t="str">
        <f>IFERROR(VLOOKUP($B255,LANCAMENTOS!$AG:$AL,3,),"")</f>
        <v/>
      </c>
      <c r="G255" s="271" t="str">
        <f>IFERROR(VLOOKUP(B255,LANCAMENTOS!$AG:$AM,7,),"")</f>
        <v/>
      </c>
      <c r="H255" s="271" t="str">
        <f>IFERROR(VLOOKUP($B255,LANCAMENTOS!$AG:$AL,4,),"")</f>
        <v/>
      </c>
      <c r="I255" s="274" t="str">
        <f>IFERROR(VLOOKUP($B255,LANCAMENTOS!$AG:$AL,5,),"")</f>
        <v/>
      </c>
      <c r="J255" s="272" t="str">
        <f>IFERROR(VLOOKUP($B255,LANCAMENTOS!$AG:$AL,6,),"")</f>
        <v/>
      </c>
      <c r="K255" s="278" t="str">
        <f t="shared" si="29"/>
        <v/>
      </c>
      <c r="L255" s="278" t="str">
        <f>IFERROR(VLOOKUP($B255,LANCAMENTOS!$AG:$AN,8,),"")</f>
        <v/>
      </c>
      <c r="Q255" s="275"/>
      <c r="R255" s="275"/>
      <c r="S255" s="275"/>
      <c r="T255" s="273"/>
      <c r="U255" s="146"/>
      <c r="V255" s="146"/>
      <c r="W255" s="146"/>
    </row>
    <row r="256" spans="2:23" ht="18">
      <c r="B256" s="269" t="s">
        <v>1097</v>
      </c>
      <c r="C256" s="269" t="str">
        <f t="shared" si="27"/>
        <v/>
      </c>
      <c r="D256" s="269" t="str">
        <f t="shared" si="28"/>
        <v/>
      </c>
      <c r="E256" s="270" t="str">
        <f>IFERROR(VLOOKUP($B256,LANCAMENTOS!$AG:$AL,2,),"")</f>
        <v/>
      </c>
      <c r="F256" s="271" t="str">
        <f>IFERROR(VLOOKUP($B256,LANCAMENTOS!$AG:$AL,3,),"")</f>
        <v/>
      </c>
      <c r="G256" s="271" t="str">
        <f>IFERROR(VLOOKUP(B256,LANCAMENTOS!$AG:$AM,7,),"")</f>
        <v/>
      </c>
      <c r="H256" s="271" t="str">
        <f>IFERROR(VLOOKUP($B256,LANCAMENTOS!$AG:$AL,4,),"")</f>
        <v/>
      </c>
      <c r="I256" s="274" t="str">
        <f>IFERROR(VLOOKUP($B256,LANCAMENTOS!$AG:$AL,5,),"")</f>
        <v/>
      </c>
      <c r="J256" s="272" t="str">
        <f>IFERROR(VLOOKUP($B256,LANCAMENTOS!$AG:$AL,6,),"")</f>
        <v/>
      </c>
      <c r="K256" s="278" t="str">
        <f t="shared" si="29"/>
        <v/>
      </c>
      <c r="L256" s="278" t="str">
        <f>IFERROR(VLOOKUP($B256,LANCAMENTOS!$AG:$AN,8,),"")</f>
        <v/>
      </c>
      <c r="Q256" s="275"/>
      <c r="R256" s="275"/>
      <c r="S256" s="275"/>
      <c r="T256" s="273"/>
      <c r="U256" s="146"/>
      <c r="V256" s="146"/>
      <c r="W256" s="146"/>
    </row>
    <row r="257" spans="2:23" ht="18">
      <c r="B257" s="269" t="s">
        <v>1098</v>
      </c>
      <c r="C257" s="269" t="str">
        <f t="shared" si="27"/>
        <v/>
      </c>
      <c r="D257" s="269" t="str">
        <f t="shared" si="28"/>
        <v/>
      </c>
      <c r="E257" s="270" t="str">
        <f>IFERROR(VLOOKUP($B257,LANCAMENTOS!$AG:$AL,2,),"")</f>
        <v/>
      </c>
      <c r="F257" s="271" t="str">
        <f>IFERROR(VLOOKUP($B257,LANCAMENTOS!$AG:$AL,3,),"")</f>
        <v/>
      </c>
      <c r="G257" s="271" t="str">
        <f>IFERROR(VLOOKUP(B257,LANCAMENTOS!$AG:$AM,7,),"")</f>
        <v/>
      </c>
      <c r="H257" s="271" t="str">
        <f>IFERROR(VLOOKUP($B257,LANCAMENTOS!$AG:$AL,4,),"")</f>
        <v/>
      </c>
      <c r="I257" s="274" t="str">
        <f>IFERROR(VLOOKUP($B257,LANCAMENTOS!$AG:$AL,5,),"")</f>
        <v/>
      </c>
      <c r="J257" s="272" t="str">
        <f>IFERROR(VLOOKUP($B257,LANCAMENTOS!$AG:$AL,6,),"")</f>
        <v/>
      </c>
      <c r="K257" s="278" t="str">
        <f t="shared" si="29"/>
        <v/>
      </c>
      <c r="L257" s="278" t="str">
        <f>IFERROR(VLOOKUP($B257,LANCAMENTOS!$AG:$AN,8,),"")</f>
        <v/>
      </c>
      <c r="Q257" s="275"/>
      <c r="R257" s="275"/>
      <c r="S257" s="275"/>
      <c r="T257" s="273"/>
      <c r="U257" s="146"/>
      <c r="V257" s="146"/>
      <c r="W257" s="146"/>
    </row>
    <row r="258" spans="2:23" ht="18">
      <c r="B258" s="269" t="s">
        <v>1099</v>
      </c>
      <c r="C258" s="269" t="str">
        <f t="shared" si="27"/>
        <v/>
      </c>
      <c r="D258" s="269" t="str">
        <f t="shared" si="28"/>
        <v/>
      </c>
      <c r="E258" s="270" t="str">
        <f>IFERROR(VLOOKUP($B258,LANCAMENTOS!$AG:$AL,2,),"")</f>
        <v/>
      </c>
      <c r="F258" s="271" t="str">
        <f>IFERROR(VLOOKUP($B258,LANCAMENTOS!$AG:$AL,3,),"")</f>
        <v/>
      </c>
      <c r="G258" s="271" t="str">
        <f>IFERROR(VLOOKUP(B258,LANCAMENTOS!$AG:$AM,7,),"")</f>
        <v/>
      </c>
      <c r="H258" s="271" t="str">
        <f>IFERROR(VLOOKUP($B258,LANCAMENTOS!$AG:$AL,4,),"")</f>
        <v/>
      </c>
      <c r="I258" s="274" t="str">
        <f>IFERROR(VLOOKUP($B258,LANCAMENTOS!$AG:$AL,5,),"")</f>
        <v/>
      </c>
      <c r="J258" s="272" t="str">
        <f>IFERROR(VLOOKUP($B258,LANCAMENTOS!$AG:$AL,6,),"")</f>
        <v/>
      </c>
      <c r="K258" s="278" t="str">
        <f t="shared" si="29"/>
        <v/>
      </c>
      <c r="L258" s="278" t="str">
        <f>IFERROR(VLOOKUP($B258,LANCAMENTOS!$AG:$AN,8,),"")</f>
        <v/>
      </c>
      <c r="Q258" s="275"/>
      <c r="R258" s="275"/>
      <c r="S258" s="275"/>
      <c r="T258" s="273"/>
      <c r="U258" s="146"/>
      <c r="V258" s="146"/>
      <c r="W258" s="146"/>
    </row>
    <row r="259" spans="2:23" ht="18">
      <c r="B259" s="269" t="s">
        <v>1100</v>
      </c>
      <c r="C259" s="269" t="str">
        <f t="shared" si="27"/>
        <v/>
      </c>
      <c r="D259" s="269" t="str">
        <f t="shared" si="28"/>
        <v/>
      </c>
      <c r="E259" s="270" t="str">
        <f>IFERROR(VLOOKUP($B259,LANCAMENTOS!$AG:$AL,2,),"")</f>
        <v/>
      </c>
      <c r="F259" s="271" t="str">
        <f>IFERROR(VLOOKUP($B259,LANCAMENTOS!$AG:$AL,3,),"")</f>
        <v/>
      </c>
      <c r="G259" s="271" t="str">
        <f>IFERROR(VLOOKUP(B259,LANCAMENTOS!$AG:$AM,7,),"")</f>
        <v/>
      </c>
      <c r="H259" s="271" t="str">
        <f>IFERROR(VLOOKUP($B259,LANCAMENTOS!$AG:$AL,4,),"")</f>
        <v/>
      </c>
      <c r="I259" s="274" t="str">
        <f>IFERROR(VLOOKUP($B259,LANCAMENTOS!$AG:$AL,5,),"")</f>
        <v/>
      </c>
      <c r="J259" s="272" t="str">
        <f>IFERROR(VLOOKUP($B259,LANCAMENTOS!$AG:$AL,6,),"")</f>
        <v/>
      </c>
      <c r="K259" s="278" t="str">
        <f t="shared" si="29"/>
        <v/>
      </c>
      <c r="L259" s="278" t="str">
        <f>IFERROR(VLOOKUP($B259,LANCAMENTOS!$AG:$AN,8,),"")</f>
        <v/>
      </c>
      <c r="Q259" s="275"/>
      <c r="R259" s="275"/>
      <c r="S259" s="275"/>
      <c r="T259" s="273"/>
      <c r="U259" s="146"/>
      <c r="V259" s="146"/>
      <c r="W259" s="146"/>
    </row>
    <row r="260" spans="2:23" ht="18">
      <c r="B260" s="269" t="s">
        <v>1101</v>
      </c>
      <c r="C260" s="269" t="str">
        <f t="shared" si="27"/>
        <v/>
      </c>
      <c r="D260" s="269" t="str">
        <f t="shared" si="28"/>
        <v/>
      </c>
      <c r="E260" s="270" t="str">
        <f>IFERROR(VLOOKUP($B260,LANCAMENTOS!$AG:$AL,2,),"")</f>
        <v/>
      </c>
      <c r="F260" s="271" t="str">
        <f>IFERROR(VLOOKUP($B260,LANCAMENTOS!$AG:$AL,3,),"")</f>
        <v/>
      </c>
      <c r="G260" s="271" t="str">
        <f>IFERROR(VLOOKUP(B260,LANCAMENTOS!$AG:$AM,7,),"")</f>
        <v/>
      </c>
      <c r="H260" s="271" t="str">
        <f>IFERROR(VLOOKUP($B260,LANCAMENTOS!$AG:$AL,4,),"")</f>
        <v/>
      </c>
      <c r="I260" s="274" t="str">
        <f>IFERROR(VLOOKUP($B260,LANCAMENTOS!$AG:$AL,5,),"")</f>
        <v/>
      </c>
      <c r="J260" s="272" t="str">
        <f>IFERROR(VLOOKUP($B260,LANCAMENTOS!$AG:$AL,6,),"")</f>
        <v/>
      </c>
      <c r="K260" s="278" t="str">
        <f t="shared" si="29"/>
        <v/>
      </c>
      <c r="L260" s="278" t="str">
        <f>IFERROR(VLOOKUP($B260,LANCAMENTOS!$AG:$AN,8,),"")</f>
        <v/>
      </c>
      <c r="Q260" s="275"/>
      <c r="R260" s="275"/>
      <c r="S260" s="275"/>
      <c r="T260" s="273"/>
      <c r="U260" s="146"/>
      <c r="V260" s="146"/>
      <c r="W260" s="146"/>
    </row>
    <row r="261" spans="2:23" ht="18">
      <c r="B261" s="269" t="s">
        <v>1102</v>
      </c>
      <c r="C261" s="269" t="str">
        <f t="shared" si="27"/>
        <v/>
      </c>
      <c r="D261" s="269" t="str">
        <f t="shared" si="28"/>
        <v/>
      </c>
      <c r="E261" s="270" t="str">
        <f>IFERROR(VLOOKUP($B261,LANCAMENTOS!$AG:$AL,2,),"")</f>
        <v/>
      </c>
      <c r="F261" s="271" t="str">
        <f>IFERROR(VLOOKUP($B261,LANCAMENTOS!$AG:$AL,3,),"")</f>
        <v/>
      </c>
      <c r="G261" s="271" t="str">
        <f>IFERROR(VLOOKUP(B261,LANCAMENTOS!$AG:$AM,7,),"")</f>
        <v/>
      </c>
      <c r="H261" s="271" t="str">
        <f>IFERROR(VLOOKUP($B261,LANCAMENTOS!$AG:$AL,4,),"")</f>
        <v/>
      </c>
      <c r="I261" s="274" t="str">
        <f>IFERROR(VLOOKUP($B261,LANCAMENTOS!$AG:$AL,5,),"")</f>
        <v/>
      </c>
      <c r="J261" s="272" t="str">
        <f>IFERROR(VLOOKUP($B261,LANCAMENTOS!$AG:$AL,6,),"")</f>
        <v/>
      </c>
      <c r="K261" s="278" t="str">
        <f t="shared" si="29"/>
        <v/>
      </c>
      <c r="L261" s="278" t="str">
        <f>IFERROR(VLOOKUP($B261,LANCAMENTOS!$AG:$AN,8,),"")</f>
        <v/>
      </c>
      <c r="Q261" s="275"/>
      <c r="R261" s="275"/>
      <c r="S261" s="275"/>
      <c r="T261" s="273"/>
      <c r="U261" s="146"/>
      <c r="V261" s="146"/>
      <c r="W261" s="146"/>
    </row>
    <row r="262" spans="2:23" ht="18">
      <c r="B262" s="269" t="s">
        <v>1103</v>
      </c>
      <c r="C262" s="269" t="str">
        <f t="shared" ref="C262:C325" si="30">IF(E262="","",MONTH(E262))</f>
        <v/>
      </c>
      <c r="D262" s="269" t="str">
        <f t="shared" ref="D262:D325" si="31">IF(E262="","",YEAR(E262))</f>
        <v/>
      </c>
      <c r="E262" s="270" t="str">
        <f>IFERROR(VLOOKUP($B262,LANCAMENTOS!$AG:$AL,2,),"")</f>
        <v/>
      </c>
      <c r="F262" s="271" t="str">
        <f>IFERROR(VLOOKUP($B262,LANCAMENTOS!$AG:$AL,3,),"")</f>
        <v/>
      </c>
      <c r="G262" s="271" t="str">
        <f>IFERROR(VLOOKUP(B262,LANCAMENTOS!$AG:$AM,7,),"")</f>
        <v/>
      </c>
      <c r="H262" s="271" t="str">
        <f>IFERROR(VLOOKUP($B262,LANCAMENTOS!$AG:$AL,4,),"")</f>
        <v/>
      </c>
      <c r="I262" s="274" t="str">
        <f>IFERROR(VLOOKUP($B262,LANCAMENTOS!$AG:$AL,5,),"")</f>
        <v/>
      </c>
      <c r="J262" s="272" t="str">
        <f>IFERROR(VLOOKUP($B262,LANCAMENTOS!$AG:$AL,6,),"")</f>
        <v/>
      </c>
      <c r="K262" s="278" t="str">
        <f t="shared" ref="K262:K325" si="32">IF(H262="","",H262*I262)</f>
        <v/>
      </c>
      <c r="L262" s="278" t="str">
        <f>IFERROR(VLOOKUP($B262,LANCAMENTOS!$AG:$AN,8,),"")</f>
        <v/>
      </c>
      <c r="Q262" s="275"/>
      <c r="R262" s="275"/>
      <c r="S262" s="275"/>
      <c r="T262" s="273"/>
      <c r="U262" s="146"/>
      <c r="V262" s="146"/>
      <c r="W262" s="146"/>
    </row>
    <row r="263" spans="2:23" ht="18">
      <c r="B263" s="269" t="s">
        <v>1104</v>
      </c>
      <c r="C263" s="269" t="str">
        <f t="shared" si="30"/>
        <v/>
      </c>
      <c r="D263" s="269" t="str">
        <f t="shared" si="31"/>
        <v/>
      </c>
      <c r="E263" s="270" t="str">
        <f>IFERROR(VLOOKUP($B263,LANCAMENTOS!$AG:$AL,2,),"")</f>
        <v/>
      </c>
      <c r="F263" s="271" t="str">
        <f>IFERROR(VLOOKUP($B263,LANCAMENTOS!$AG:$AL,3,),"")</f>
        <v/>
      </c>
      <c r="G263" s="271" t="str">
        <f>IFERROR(VLOOKUP(B263,LANCAMENTOS!$AG:$AM,7,),"")</f>
        <v/>
      </c>
      <c r="H263" s="271" t="str">
        <f>IFERROR(VLOOKUP($B263,LANCAMENTOS!$AG:$AL,4,),"")</f>
        <v/>
      </c>
      <c r="I263" s="274" t="str">
        <f>IFERROR(VLOOKUP($B263,LANCAMENTOS!$AG:$AL,5,),"")</f>
        <v/>
      </c>
      <c r="J263" s="272" t="str">
        <f>IFERROR(VLOOKUP($B263,LANCAMENTOS!$AG:$AL,6,),"")</f>
        <v/>
      </c>
      <c r="K263" s="278" t="str">
        <f t="shared" si="32"/>
        <v/>
      </c>
      <c r="L263" s="278" t="str">
        <f>IFERROR(VLOOKUP($B263,LANCAMENTOS!$AG:$AN,8,),"")</f>
        <v/>
      </c>
      <c r="Q263" s="275"/>
      <c r="R263" s="275"/>
      <c r="S263" s="275"/>
      <c r="T263" s="273"/>
      <c r="U263" s="146"/>
      <c r="V263" s="146"/>
      <c r="W263" s="146"/>
    </row>
    <row r="264" spans="2:23" ht="18">
      <c r="B264" s="269" t="s">
        <v>1105</v>
      </c>
      <c r="C264" s="269" t="str">
        <f t="shared" si="30"/>
        <v/>
      </c>
      <c r="D264" s="269" t="str">
        <f t="shared" si="31"/>
        <v/>
      </c>
      <c r="E264" s="270" t="str">
        <f>IFERROR(VLOOKUP($B264,LANCAMENTOS!$AG:$AL,2,),"")</f>
        <v/>
      </c>
      <c r="F264" s="271" t="str">
        <f>IFERROR(VLOOKUP($B264,LANCAMENTOS!$AG:$AL,3,),"")</f>
        <v/>
      </c>
      <c r="G264" s="271" t="str">
        <f>IFERROR(VLOOKUP(B264,LANCAMENTOS!$AG:$AM,7,),"")</f>
        <v/>
      </c>
      <c r="H264" s="271" t="str">
        <f>IFERROR(VLOOKUP($B264,LANCAMENTOS!$AG:$AL,4,),"")</f>
        <v/>
      </c>
      <c r="I264" s="274" t="str">
        <f>IFERROR(VLOOKUP($B264,LANCAMENTOS!$AG:$AL,5,),"")</f>
        <v/>
      </c>
      <c r="J264" s="272" t="str">
        <f>IFERROR(VLOOKUP($B264,LANCAMENTOS!$AG:$AL,6,),"")</f>
        <v/>
      </c>
      <c r="K264" s="278" t="str">
        <f t="shared" si="32"/>
        <v/>
      </c>
      <c r="L264" s="278" t="str">
        <f>IFERROR(VLOOKUP($B264,LANCAMENTOS!$AG:$AN,8,),"")</f>
        <v/>
      </c>
      <c r="Q264" s="275"/>
      <c r="R264" s="275"/>
      <c r="S264" s="275"/>
      <c r="T264" s="273"/>
      <c r="U264" s="146"/>
      <c r="V264" s="146"/>
      <c r="W264" s="146"/>
    </row>
    <row r="265" spans="2:23" ht="18">
      <c r="B265" s="269" t="s">
        <v>1106</v>
      </c>
      <c r="C265" s="269" t="str">
        <f t="shared" si="30"/>
        <v/>
      </c>
      <c r="D265" s="269" t="str">
        <f t="shared" si="31"/>
        <v/>
      </c>
      <c r="E265" s="270" t="str">
        <f>IFERROR(VLOOKUP($B265,LANCAMENTOS!$AG:$AL,2,),"")</f>
        <v/>
      </c>
      <c r="F265" s="271" t="str">
        <f>IFERROR(VLOOKUP($B265,LANCAMENTOS!$AG:$AL,3,),"")</f>
        <v/>
      </c>
      <c r="G265" s="271" t="str">
        <f>IFERROR(VLOOKUP(B265,LANCAMENTOS!$AG:$AM,7,),"")</f>
        <v/>
      </c>
      <c r="H265" s="271" t="str">
        <f>IFERROR(VLOOKUP($B265,LANCAMENTOS!$AG:$AL,4,),"")</f>
        <v/>
      </c>
      <c r="I265" s="274" t="str">
        <f>IFERROR(VLOOKUP($B265,LANCAMENTOS!$AG:$AL,5,),"")</f>
        <v/>
      </c>
      <c r="J265" s="272" t="str">
        <f>IFERROR(VLOOKUP($B265,LANCAMENTOS!$AG:$AL,6,),"")</f>
        <v/>
      </c>
      <c r="K265" s="278" t="str">
        <f t="shared" si="32"/>
        <v/>
      </c>
      <c r="L265" s="278" t="str">
        <f>IFERROR(VLOOKUP($B265,LANCAMENTOS!$AG:$AN,8,),"")</f>
        <v/>
      </c>
      <c r="Q265" s="275"/>
      <c r="R265" s="275"/>
      <c r="S265" s="275"/>
      <c r="T265" s="273"/>
      <c r="U265" s="146"/>
      <c r="V265" s="146"/>
      <c r="W265" s="146"/>
    </row>
    <row r="266" spans="2:23" ht="18">
      <c r="B266" s="269" t="s">
        <v>1107</v>
      </c>
      <c r="C266" s="269" t="str">
        <f t="shared" si="30"/>
        <v/>
      </c>
      <c r="D266" s="269" t="str">
        <f t="shared" si="31"/>
        <v/>
      </c>
      <c r="E266" s="270" t="str">
        <f>IFERROR(VLOOKUP($B266,LANCAMENTOS!$AG:$AL,2,),"")</f>
        <v/>
      </c>
      <c r="F266" s="271" t="str">
        <f>IFERROR(VLOOKUP($B266,LANCAMENTOS!$AG:$AL,3,),"")</f>
        <v/>
      </c>
      <c r="G266" s="271" t="str">
        <f>IFERROR(VLOOKUP(B266,LANCAMENTOS!$AG:$AM,7,),"")</f>
        <v/>
      </c>
      <c r="H266" s="271" t="str">
        <f>IFERROR(VLOOKUP($B266,LANCAMENTOS!$AG:$AL,4,),"")</f>
        <v/>
      </c>
      <c r="I266" s="274" t="str">
        <f>IFERROR(VLOOKUP($B266,LANCAMENTOS!$AG:$AL,5,),"")</f>
        <v/>
      </c>
      <c r="J266" s="272" t="str">
        <f>IFERROR(VLOOKUP($B266,LANCAMENTOS!$AG:$AL,6,),"")</f>
        <v/>
      </c>
      <c r="K266" s="278" t="str">
        <f t="shared" si="32"/>
        <v/>
      </c>
      <c r="L266" s="278" t="str">
        <f>IFERROR(VLOOKUP($B266,LANCAMENTOS!$AG:$AN,8,),"")</f>
        <v/>
      </c>
      <c r="Q266" s="275"/>
      <c r="R266" s="275"/>
      <c r="S266" s="275"/>
      <c r="T266" s="273"/>
      <c r="U266" s="146"/>
      <c r="V266" s="146"/>
      <c r="W266" s="146"/>
    </row>
    <row r="267" spans="2:23" ht="18">
      <c r="B267" s="269" t="s">
        <v>1108</v>
      </c>
      <c r="C267" s="269" t="str">
        <f t="shared" si="30"/>
        <v/>
      </c>
      <c r="D267" s="269" t="str">
        <f t="shared" si="31"/>
        <v/>
      </c>
      <c r="E267" s="270" t="str">
        <f>IFERROR(VLOOKUP($B267,LANCAMENTOS!$AG:$AL,2,),"")</f>
        <v/>
      </c>
      <c r="F267" s="271" t="str">
        <f>IFERROR(VLOOKUP($B267,LANCAMENTOS!$AG:$AL,3,),"")</f>
        <v/>
      </c>
      <c r="G267" s="271" t="str">
        <f>IFERROR(VLOOKUP(B267,LANCAMENTOS!$AG:$AM,7,),"")</f>
        <v/>
      </c>
      <c r="H267" s="271" t="str">
        <f>IFERROR(VLOOKUP($B267,LANCAMENTOS!$AG:$AL,4,),"")</f>
        <v/>
      </c>
      <c r="I267" s="274" t="str">
        <f>IFERROR(VLOOKUP($B267,LANCAMENTOS!$AG:$AL,5,),"")</f>
        <v/>
      </c>
      <c r="J267" s="272" t="str">
        <f>IFERROR(VLOOKUP($B267,LANCAMENTOS!$AG:$AL,6,),"")</f>
        <v/>
      </c>
      <c r="K267" s="278" t="str">
        <f t="shared" si="32"/>
        <v/>
      </c>
      <c r="L267" s="278" t="str">
        <f>IFERROR(VLOOKUP($B267,LANCAMENTOS!$AG:$AN,8,),"")</f>
        <v/>
      </c>
      <c r="Q267" s="275"/>
      <c r="R267" s="275"/>
      <c r="S267" s="275"/>
      <c r="T267" s="273"/>
      <c r="U267" s="146"/>
      <c r="V267" s="146"/>
      <c r="W267" s="146"/>
    </row>
    <row r="268" spans="2:23" ht="18">
      <c r="B268" s="269" t="s">
        <v>1109</v>
      </c>
      <c r="C268" s="269" t="str">
        <f t="shared" si="30"/>
        <v/>
      </c>
      <c r="D268" s="269" t="str">
        <f t="shared" si="31"/>
        <v/>
      </c>
      <c r="E268" s="270" t="str">
        <f>IFERROR(VLOOKUP($B268,LANCAMENTOS!$AG:$AL,2,),"")</f>
        <v/>
      </c>
      <c r="F268" s="271" t="str">
        <f>IFERROR(VLOOKUP($B268,LANCAMENTOS!$AG:$AL,3,),"")</f>
        <v/>
      </c>
      <c r="G268" s="271" t="str">
        <f>IFERROR(VLOOKUP(B268,LANCAMENTOS!$AG:$AM,7,),"")</f>
        <v/>
      </c>
      <c r="H268" s="271" t="str">
        <f>IFERROR(VLOOKUP($B268,LANCAMENTOS!$AG:$AL,4,),"")</f>
        <v/>
      </c>
      <c r="I268" s="274" t="str">
        <f>IFERROR(VLOOKUP($B268,LANCAMENTOS!$AG:$AL,5,),"")</f>
        <v/>
      </c>
      <c r="J268" s="272" t="str">
        <f>IFERROR(VLOOKUP($B268,LANCAMENTOS!$AG:$AL,6,),"")</f>
        <v/>
      </c>
      <c r="K268" s="278" t="str">
        <f t="shared" si="32"/>
        <v/>
      </c>
      <c r="L268" s="278" t="str">
        <f>IFERROR(VLOOKUP($B268,LANCAMENTOS!$AG:$AN,8,),"")</f>
        <v/>
      </c>
      <c r="Q268" s="275"/>
      <c r="R268" s="275"/>
      <c r="S268" s="275"/>
      <c r="T268" s="273"/>
      <c r="U268" s="146"/>
      <c r="V268" s="146"/>
      <c r="W268" s="146"/>
    </row>
    <row r="269" spans="2:23" ht="18">
      <c r="B269" s="269" t="s">
        <v>1110</v>
      </c>
      <c r="C269" s="269" t="str">
        <f t="shared" si="30"/>
        <v/>
      </c>
      <c r="D269" s="269" t="str">
        <f t="shared" si="31"/>
        <v/>
      </c>
      <c r="E269" s="270" t="str">
        <f>IFERROR(VLOOKUP($B269,LANCAMENTOS!$AG:$AL,2,),"")</f>
        <v/>
      </c>
      <c r="F269" s="271" t="str">
        <f>IFERROR(VLOOKUP($B269,LANCAMENTOS!$AG:$AL,3,),"")</f>
        <v/>
      </c>
      <c r="G269" s="271" t="str">
        <f>IFERROR(VLOOKUP(B269,LANCAMENTOS!$AG:$AM,7,),"")</f>
        <v/>
      </c>
      <c r="H269" s="271" t="str">
        <f>IFERROR(VLOOKUP($B269,LANCAMENTOS!$AG:$AL,4,),"")</f>
        <v/>
      </c>
      <c r="I269" s="274" t="str">
        <f>IFERROR(VLOOKUP($B269,LANCAMENTOS!$AG:$AL,5,),"")</f>
        <v/>
      </c>
      <c r="J269" s="272" t="str">
        <f>IFERROR(VLOOKUP($B269,LANCAMENTOS!$AG:$AL,6,),"")</f>
        <v/>
      </c>
      <c r="K269" s="278" t="str">
        <f t="shared" si="32"/>
        <v/>
      </c>
      <c r="L269" s="278" t="str">
        <f>IFERROR(VLOOKUP($B269,LANCAMENTOS!$AG:$AN,8,),"")</f>
        <v/>
      </c>
      <c r="Q269" s="275"/>
      <c r="R269" s="275"/>
      <c r="S269" s="275"/>
      <c r="T269" s="273"/>
      <c r="U269" s="146"/>
      <c r="V269" s="146"/>
      <c r="W269" s="146"/>
    </row>
    <row r="270" spans="2:23" ht="18">
      <c r="B270" s="269" t="s">
        <v>1111</v>
      </c>
      <c r="C270" s="269" t="str">
        <f t="shared" si="30"/>
        <v/>
      </c>
      <c r="D270" s="269" t="str">
        <f t="shared" si="31"/>
        <v/>
      </c>
      <c r="E270" s="270" t="str">
        <f>IFERROR(VLOOKUP($B270,LANCAMENTOS!$AG:$AL,2,),"")</f>
        <v/>
      </c>
      <c r="F270" s="271" t="str">
        <f>IFERROR(VLOOKUP($B270,LANCAMENTOS!$AG:$AL,3,),"")</f>
        <v/>
      </c>
      <c r="G270" s="271" t="str">
        <f>IFERROR(VLOOKUP(B270,LANCAMENTOS!$AG:$AM,7,),"")</f>
        <v/>
      </c>
      <c r="H270" s="271" t="str">
        <f>IFERROR(VLOOKUP($B270,LANCAMENTOS!$AG:$AL,4,),"")</f>
        <v/>
      </c>
      <c r="I270" s="274" t="str">
        <f>IFERROR(VLOOKUP($B270,LANCAMENTOS!$AG:$AL,5,),"")</f>
        <v/>
      </c>
      <c r="J270" s="272" t="str">
        <f>IFERROR(VLOOKUP($B270,LANCAMENTOS!$AG:$AL,6,),"")</f>
        <v/>
      </c>
      <c r="K270" s="278" t="str">
        <f t="shared" si="32"/>
        <v/>
      </c>
      <c r="L270" s="278" t="str">
        <f>IFERROR(VLOOKUP($B270,LANCAMENTOS!$AG:$AN,8,),"")</f>
        <v/>
      </c>
      <c r="Q270" s="275"/>
      <c r="R270" s="275"/>
      <c r="S270" s="275"/>
      <c r="T270" s="273"/>
      <c r="U270" s="146"/>
      <c r="V270" s="146"/>
      <c r="W270" s="146"/>
    </row>
    <row r="271" spans="2:23" ht="18">
      <c r="B271" s="269" t="s">
        <v>1112</v>
      </c>
      <c r="C271" s="269" t="str">
        <f t="shared" si="30"/>
        <v/>
      </c>
      <c r="D271" s="269" t="str">
        <f t="shared" si="31"/>
        <v/>
      </c>
      <c r="E271" s="270" t="str">
        <f>IFERROR(VLOOKUP($B271,LANCAMENTOS!$AG:$AL,2,),"")</f>
        <v/>
      </c>
      <c r="F271" s="271" t="str">
        <f>IFERROR(VLOOKUP($B271,LANCAMENTOS!$AG:$AL,3,),"")</f>
        <v/>
      </c>
      <c r="G271" s="271" t="str">
        <f>IFERROR(VLOOKUP(B271,LANCAMENTOS!$AG:$AM,7,),"")</f>
        <v/>
      </c>
      <c r="H271" s="271" t="str">
        <f>IFERROR(VLOOKUP($B271,LANCAMENTOS!$AG:$AL,4,),"")</f>
        <v/>
      </c>
      <c r="I271" s="274" t="str">
        <f>IFERROR(VLOOKUP($B271,LANCAMENTOS!$AG:$AL,5,),"")</f>
        <v/>
      </c>
      <c r="J271" s="272" t="str">
        <f>IFERROR(VLOOKUP($B271,LANCAMENTOS!$AG:$AL,6,),"")</f>
        <v/>
      </c>
      <c r="K271" s="278" t="str">
        <f t="shared" si="32"/>
        <v/>
      </c>
      <c r="L271" s="278" t="str">
        <f>IFERROR(VLOOKUP($B271,LANCAMENTOS!$AG:$AN,8,),"")</f>
        <v/>
      </c>
      <c r="Q271" s="275"/>
      <c r="R271" s="275"/>
      <c r="S271" s="275"/>
      <c r="T271" s="273"/>
      <c r="U271" s="146"/>
      <c r="V271" s="146"/>
      <c r="W271" s="146"/>
    </row>
    <row r="272" spans="2:23" ht="18">
      <c r="B272" s="269" t="s">
        <v>1113</v>
      </c>
      <c r="C272" s="269" t="str">
        <f t="shared" si="30"/>
        <v/>
      </c>
      <c r="D272" s="269" t="str">
        <f t="shared" si="31"/>
        <v/>
      </c>
      <c r="E272" s="270" t="str">
        <f>IFERROR(VLOOKUP($B272,LANCAMENTOS!$AG:$AL,2,),"")</f>
        <v/>
      </c>
      <c r="F272" s="271" t="str">
        <f>IFERROR(VLOOKUP($B272,LANCAMENTOS!$AG:$AL,3,),"")</f>
        <v/>
      </c>
      <c r="G272" s="271" t="str">
        <f>IFERROR(VLOOKUP(B272,LANCAMENTOS!$AG:$AM,7,),"")</f>
        <v/>
      </c>
      <c r="H272" s="271" t="str">
        <f>IFERROR(VLOOKUP($B272,LANCAMENTOS!$AG:$AL,4,),"")</f>
        <v/>
      </c>
      <c r="I272" s="274" t="str">
        <f>IFERROR(VLOOKUP($B272,LANCAMENTOS!$AG:$AL,5,),"")</f>
        <v/>
      </c>
      <c r="J272" s="272" t="str">
        <f>IFERROR(VLOOKUP($B272,LANCAMENTOS!$AG:$AL,6,),"")</f>
        <v/>
      </c>
      <c r="K272" s="278" t="str">
        <f t="shared" si="32"/>
        <v/>
      </c>
      <c r="L272" s="278" t="str">
        <f>IFERROR(VLOOKUP($B272,LANCAMENTOS!$AG:$AN,8,),"")</f>
        <v/>
      </c>
      <c r="Q272" s="275"/>
      <c r="R272" s="275"/>
      <c r="S272" s="275"/>
      <c r="T272" s="273"/>
      <c r="U272" s="146"/>
      <c r="V272" s="146"/>
      <c r="W272" s="146"/>
    </row>
    <row r="273" spans="2:23" ht="18">
      <c r="B273" s="269" t="s">
        <v>1114</v>
      </c>
      <c r="C273" s="269" t="str">
        <f t="shared" si="30"/>
        <v/>
      </c>
      <c r="D273" s="269" t="str">
        <f t="shared" si="31"/>
        <v/>
      </c>
      <c r="E273" s="270" t="str">
        <f>IFERROR(VLOOKUP($B273,LANCAMENTOS!$AG:$AL,2,),"")</f>
        <v/>
      </c>
      <c r="F273" s="271" t="str">
        <f>IFERROR(VLOOKUP($B273,LANCAMENTOS!$AG:$AL,3,),"")</f>
        <v/>
      </c>
      <c r="G273" s="271" t="str">
        <f>IFERROR(VLOOKUP(B273,LANCAMENTOS!$AG:$AM,7,),"")</f>
        <v/>
      </c>
      <c r="H273" s="271" t="str">
        <f>IFERROR(VLOOKUP($B273,LANCAMENTOS!$AG:$AL,4,),"")</f>
        <v/>
      </c>
      <c r="I273" s="274" t="str">
        <f>IFERROR(VLOOKUP($B273,LANCAMENTOS!$AG:$AL,5,),"")</f>
        <v/>
      </c>
      <c r="J273" s="272" t="str">
        <f>IFERROR(VLOOKUP($B273,LANCAMENTOS!$AG:$AL,6,),"")</f>
        <v/>
      </c>
      <c r="K273" s="278" t="str">
        <f t="shared" si="32"/>
        <v/>
      </c>
      <c r="L273" s="278" t="str">
        <f>IFERROR(VLOOKUP($B273,LANCAMENTOS!$AG:$AN,8,),"")</f>
        <v/>
      </c>
      <c r="Q273" s="275"/>
      <c r="R273" s="275"/>
      <c r="S273" s="275"/>
      <c r="T273" s="273"/>
      <c r="U273" s="146"/>
      <c r="V273" s="146"/>
      <c r="W273" s="146"/>
    </row>
    <row r="274" spans="2:23" ht="18">
      <c r="B274" s="269" t="s">
        <v>1115</v>
      </c>
      <c r="C274" s="269" t="str">
        <f t="shared" si="30"/>
        <v/>
      </c>
      <c r="D274" s="269" t="str">
        <f t="shared" si="31"/>
        <v/>
      </c>
      <c r="E274" s="270" t="str">
        <f>IFERROR(VLOOKUP($B274,LANCAMENTOS!$AG:$AL,2,),"")</f>
        <v/>
      </c>
      <c r="F274" s="271" t="str">
        <f>IFERROR(VLOOKUP($B274,LANCAMENTOS!$AG:$AL,3,),"")</f>
        <v/>
      </c>
      <c r="G274" s="271" t="str">
        <f>IFERROR(VLOOKUP(B274,LANCAMENTOS!$AG:$AM,7,),"")</f>
        <v/>
      </c>
      <c r="H274" s="271" t="str">
        <f>IFERROR(VLOOKUP($B274,LANCAMENTOS!$AG:$AL,4,),"")</f>
        <v/>
      </c>
      <c r="I274" s="274" t="str">
        <f>IFERROR(VLOOKUP($B274,LANCAMENTOS!$AG:$AL,5,),"")</f>
        <v/>
      </c>
      <c r="J274" s="272" t="str">
        <f>IFERROR(VLOOKUP($B274,LANCAMENTOS!$AG:$AL,6,),"")</f>
        <v/>
      </c>
      <c r="K274" s="278" t="str">
        <f t="shared" si="32"/>
        <v/>
      </c>
      <c r="L274" s="278" t="str">
        <f>IFERROR(VLOOKUP($B274,LANCAMENTOS!$AG:$AN,8,),"")</f>
        <v/>
      </c>
      <c r="Q274" s="275"/>
      <c r="R274" s="275"/>
      <c r="S274" s="275"/>
      <c r="T274" s="273"/>
      <c r="U274" s="146"/>
      <c r="V274" s="146"/>
      <c r="W274" s="146"/>
    </row>
    <row r="275" spans="2:23" ht="18">
      <c r="B275" s="269" t="s">
        <v>1116</v>
      </c>
      <c r="C275" s="269" t="str">
        <f t="shared" si="30"/>
        <v/>
      </c>
      <c r="D275" s="269" t="str">
        <f t="shared" si="31"/>
        <v/>
      </c>
      <c r="E275" s="270" t="str">
        <f>IFERROR(VLOOKUP($B275,LANCAMENTOS!$AG:$AL,2,),"")</f>
        <v/>
      </c>
      <c r="F275" s="271" t="str">
        <f>IFERROR(VLOOKUP($B275,LANCAMENTOS!$AG:$AL,3,),"")</f>
        <v/>
      </c>
      <c r="G275" s="271" t="str">
        <f>IFERROR(VLOOKUP(B275,LANCAMENTOS!$AG:$AM,7,),"")</f>
        <v/>
      </c>
      <c r="H275" s="271" t="str">
        <f>IFERROR(VLOOKUP($B275,LANCAMENTOS!$AG:$AL,4,),"")</f>
        <v/>
      </c>
      <c r="I275" s="274" t="str">
        <f>IFERROR(VLOOKUP($B275,LANCAMENTOS!$AG:$AL,5,),"")</f>
        <v/>
      </c>
      <c r="J275" s="272" t="str">
        <f>IFERROR(VLOOKUP($B275,LANCAMENTOS!$AG:$AL,6,),"")</f>
        <v/>
      </c>
      <c r="K275" s="278" t="str">
        <f t="shared" si="32"/>
        <v/>
      </c>
      <c r="L275" s="278" t="str">
        <f>IFERROR(VLOOKUP($B275,LANCAMENTOS!$AG:$AN,8,),"")</f>
        <v/>
      </c>
      <c r="Q275" s="275"/>
      <c r="R275" s="275"/>
      <c r="S275" s="275"/>
      <c r="T275" s="273"/>
      <c r="U275" s="146"/>
      <c r="V275" s="146"/>
      <c r="W275" s="146"/>
    </row>
    <row r="276" spans="2:23" ht="18">
      <c r="B276" s="269" t="s">
        <v>1117</v>
      </c>
      <c r="C276" s="269" t="str">
        <f t="shared" si="30"/>
        <v/>
      </c>
      <c r="D276" s="269" t="str">
        <f t="shared" si="31"/>
        <v/>
      </c>
      <c r="E276" s="270" t="str">
        <f>IFERROR(VLOOKUP($B276,LANCAMENTOS!$AG:$AL,2,),"")</f>
        <v/>
      </c>
      <c r="F276" s="271" t="str">
        <f>IFERROR(VLOOKUP($B276,LANCAMENTOS!$AG:$AL,3,),"")</f>
        <v/>
      </c>
      <c r="G276" s="271" t="str">
        <f>IFERROR(VLOOKUP(B276,LANCAMENTOS!$AG:$AM,7,),"")</f>
        <v/>
      </c>
      <c r="H276" s="271" t="str">
        <f>IFERROR(VLOOKUP($B276,LANCAMENTOS!$AG:$AL,4,),"")</f>
        <v/>
      </c>
      <c r="I276" s="274" t="str">
        <f>IFERROR(VLOOKUP($B276,LANCAMENTOS!$AG:$AL,5,),"")</f>
        <v/>
      </c>
      <c r="J276" s="272" t="str">
        <f>IFERROR(VLOOKUP($B276,LANCAMENTOS!$AG:$AL,6,),"")</f>
        <v/>
      </c>
      <c r="K276" s="278" t="str">
        <f t="shared" si="32"/>
        <v/>
      </c>
      <c r="L276" s="278" t="str">
        <f>IFERROR(VLOOKUP($B276,LANCAMENTOS!$AG:$AN,8,),"")</f>
        <v/>
      </c>
      <c r="Q276" s="275"/>
      <c r="R276" s="275"/>
      <c r="S276" s="275"/>
      <c r="T276" s="273"/>
      <c r="U276" s="146"/>
      <c r="V276" s="146"/>
      <c r="W276" s="146"/>
    </row>
    <row r="277" spans="2:23" ht="18">
      <c r="B277" s="269" t="s">
        <v>1118</v>
      </c>
      <c r="C277" s="269" t="str">
        <f t="shared" si="30"/>
        <v/>
      </c>
      <c r="D277" s="269" t="str">
        <f t="shared" si="31"/>
        <v/>
      </c>
      <c r="E277" s="270" t="str">
        <f>IFERROR(VLOOKUP($B277,LANCAMENTOS!$AG:$AL,2,),"")</f>
        <v/>
      </c>
      <c r="F277" s="271" t="str">
        <f>IFERROR(VLOOKUP($B277,LANCAMENTOS!$AG:$AL,3,),"")</f>
        <v/>
      </c>
      <c r="G277" s="271" t="str">
        <f>IFERROR(VLOOKUP(B277,LANCAMENTOS!$AG:$AM,7,),"")</f>
        <v/>
      </c>
      <c r="H277" s="271" t="str">
        <f>IFERROR(VLOOKUP($B277,LANCAMENTOS!$AG:$AL,4,),"")</f>
        <v/>
      </c>
      <c r="I277" s="274" t="str">
        <f>IFERROR(VLOOKUP($B277,LANCAMENTOS!$AG:$AL,5,),"")</f>
        <v/>
      </c>
      <c r="J277" s="272" t="str">
        <f>IFERROR(VLOOKUP($B277,LANCAMENTOS!$AG:$AL,6,),"")</f>
        <v/>
      </c>
      <c r="K277" s="278" t="str">
        <f t="shared" si="32"/>
        <v/>
      </c>
      <c r="L277" s="278" t="str">
        <f>IFERROR(VLOOKUP($B277,LANCAMENTOS!$AG:$AN,8,),"")</f>
        <v/>
      </c>
      <c r="Q277" s="275"/>
      <c r="R277" s="275"/>
      <c r="S277" s="275"/>
      <c r="T277" s="273"/>
      <c r="U277" s="146"/>
      <c r="V277" s="146"/>
      <c r="W277" s="146"/>
    </row>
    <row r="278" spans="2:23" ht="18">
      <c r="B278" s="269" t="s">
        <v>1119</v>
      </c>
      <c r="C278" s="269" t="str">
        <f t="shared" si="30"/>
        <v/>
      </c>
      <c r="D278" s="269" t="str">
        <f t="shared" si="31"/>
        <v/>
      </c>
      <c r="E278" s="270" t="str">
        <f>IFERROR(VLOOKUP($B278,LANCAMENTOS!$AG:$AL,2,),"")</f>
        <v/>
      </c>
      <c r="F278" s="271" t="str">
        <f>IFERROR(VLOOKUP($B278,LANCAMENTOS!$AG:$AL,3,),"")</f>
        <v/>
      </c>
      <c r="G278" s="271" t="str">
        <f>IFERROR(VLOOKUP(B278,LANCAMENTOS!$AG:$AM,7,),"")</f>
        <v/>
      </c>
      <c r="H278" s="271" t="str">
        <f>IFERROR(VLOOKUP($B278,LANCAMENTOS!$AG:$AL,4,),"")</f>
        <v/>
      </c>
      <c r="I278" s="274" t="str">
        <f>IFERROR(VLOOKUP($B278,LANCAMENTOS!$AG:$AL,5,),"")</f>
        <v/>
      </c>
      <c r="J278" s="272" t="str">
        <f>IFERROR(VLOOKUP($B278,LANCAMENTOS!$AG:$AL,6,),"")</f>
        <v/>
      </c>
      <c r="K278" s="278" t="str">
        <f t="shared" si="32"/>
        <v/>
      </c>
      <c r="L278" s="278" t="str">
        <f>IFERROR(VLOOKUP($B278,LANCAMENTOS!$AG:$AN,8,),"")</f>
        <v/>
      </c>
      <c r="Q278" s="275"/>
      <c r="R278" s="275"/>
      <c r="S278" s="275"/>
      <c r="T278" s="273"/>
      <c r="U278" s="146"/>
      <c r="V278" s="146"/>
      <c r="W278" s="146"/>
    </row>
    <row r="279" spans="2:23" ht="18">
      <c r="B279" s="269" t="s">
        <v>1120</v>
      </c>
      <c r="C279" s="269" t="str">
        <f t="shared" si="30"/>
        <v/>
      </c>
      <c r="D279" s="269" t="str">
        <f t="shared" si="31"/>
        <v/>
      </c>
      <c r="E279" s="270" t="str">
        <f>IFERROR(VLOOKUP($B279,LANCAMENTOS!$AG:$AL,2,),"")</f>
        <v/>
      </c>
      <c r="F279" s="271" t="str">
        <f>IFERROR(VLOOKUP($B279,LANCAMENTOS!$AG:$AL,3,),"")</f>
        <v/>
      </c>
      <c r="G279" s="271" t="str">
        <f>IFERROR(VLOOKUP(B279,LANCAMENTOS!$AG:$AM,7,),"")</f>
        <v/>
      </c>
      <c r="H279" s="271" t="str">
        <f>IFERROR(VLOOKUP($B279,LANCAMENTOS!$AG:$AL,4,),"")</f>
        <v/>
      </c>
      <c r="I279" s="274" t="str">
        <f>IFERROR(VLOOKUP($B279,LANCAMENTOS!$AG:$AL,5,),"")</f>
        <v/>
      </c>
      <c r="J279" s="272" t="str">
        <f>IFERROR(VLOOKUP($B279,LANCAMENTOS!$AG:$AL,6,),"")</f>
        <v/>
      </c>
      <c r="K279" s="278" t="str">
        <f t="shared" si="32"/>
        <v/>
      </c>
      <c r="L279" s="278" t="str">
        <f>IFERROR(VLOOKUP($B279,LANCAMENTOS!$AG:$AN,8,),"")</f>
        <v/>
      </c>
      <c r="Q279" s="275"/>
      <c r="R279" s="275"/>
      <c r="S279" s="275"/>
      <c r="T279" s="273"/>
      <c r="U279" s="146"/>
      <c r="V279" s="146"/>
      <c r="W279" s="146"/>
    </row>
    <row r="280" spans="2:23" ht="18">
      <c r="B280" s="269" t="s">
        <v>1121</v>
      </c>
      <c r="C280" s="269" t="str">
        <f t="shared" si="30"/>
        <v/>
      </c>
      <c r="D280" s="269" t="str">
        <f t="shared" si="31"/>
        <v/>
      </c>
      <c r="E280" s="270" t="str">
        <f>IFERROR(VLOOKUP($B280,LANCAMENTOS!$AG:$AL,2,),"")</f>
        <v/>
      </c>
      <c r="F280" s="271" t="str">
        <f>IFERROR(VLOOKUP($B280,LANCAMENTOS!$AG:$AL,3,),"")</f>
        <v/>
      </c>
      <c r="G280" s="271" t="str">
        <f>IFERROR(VLOOKUP(B280,LANCAMENTOS!$AG:$AM,7,),"")</f>
        <v/>
      </c>
      <c r="H280" s="271" t="str">
        <f>IFERROR(VLOOKUP($B280,LANCAMENTOS!$AG:$AL,4,),"")</f>
        <v/>
      </c>
      <c r="I280" s="274" t="str">
        <f>IFERROR(VLOOKUP($B280,LANCAMENTOS!$AG:$AL,5,),"")</f>
        <v/>
      </c>
      <c r="J280" s="272" t="str">
        <f>IFERROR(VLOOKUP($B280,LANCAMENTOS!$AG:$AL,6,),"")</f>
        <v/>
      </c>
      <c r="K280" s="278" t="str">
        <f t="shared" si="32"/>
        <v/>
      </c>
      <c r="L280" s="278" t="str">
        <f>IFERROR(VLOOKUP($B280,LANCAMENTOS!$AG:$AN,8,),"")</f>
        <v/>
      </c>
      <c r="Q280" s="275"/>
      <c r="R280" s="275"/>
      <c r="S280" s="275"/>
      <c r="T280" s="273"/>
      <c r="U280" s="146"/>
      <c r="V280" s="146"/>
      <c r="W280" s="146"/>
    </row>
    <row r="281" spans="2:23" ht="18">
      <c r="B281" s="269" t="s">
        <v>1122</v>
      </c>
      <c r="C281" s="269" t="str">
        <f t="shared" si="30"/>
        <v/>
      </c>
      <c r="D281" s="269" t="str">
        <f t="shared" si="31"/>
        <v/>
      </c>
      <c r="E281" s="270" t="str">
        <f>IFERROR(VLOOKUP($B281,LANCAMENTOS!$AG:$AL,2,),"")</f>
        <v/>
      </c>
      <c r="F281" s="271" t="str">
        <f>IFERROR(VLOOKUP($B281,LANCAMENTOS!$AG:$AL,3,),"")</f>
        <v/>
      </c>
      <c r="G281" s="271" t="str">
        <f>IFERROR(VLOOKUP(B281,LANCAMENTOS!$AG:$AM,7,),"")</f>
        <v/>
      </c>
      <c r="H281" s="271" t="str">
        <f>IFERROR(VLOOKUP($B281,LANCAMENTOS!$AG:$AL,4,),"")</f>
        <v/>
      </c>
      <c r="I281" s="274" t="str">
        <f>IFERROR(VLOOKUP($B281,LANCAMENTOS!$AG:$AL,5,),"")</f>
        <v/>
      </c>
      <c r="J281" s="272" t="str">
        <f>IFERROR(VLOOKUP($B281,LANCAMENTOS!$AG:$AL,6,),"")</f>
        <v/>
      </c>
      <c r="K281" s="278" t="str">
        <f t="shared" si="32"/>
        <v/>
      </c>
      <c r="L281" s="278" t="str">
        <f>IFERROR(VLOOKUP($B281,LANCAMENTOS!$AG:$AN,8,),"")</f>
        <v/>
      </c>
      <c r="Q281" s="275"/>
      <c r="R281" s="275"/>
      <c r="S281" s="275"/>
      <c r="T281" s="273"/>
      <c r="U281" s="146"/>
      <c r="V281" s="146"/>
      <c r="W281" s="146"/>
    </row>
    <row r="282" spans="2:23" ht="18">
      <c r="B282" s="269" t="s">
        <v>1123</v>
      </c>
      <c r="C282" s="269" t="str">
        <f t="shared" si="30"/>
        <v/>
      </c>
      <c r="D282" s="269" t="str">
        <f t="shared" si="31"/>
        <v/>
      </c>
      <c r="E282" s="270" t="str">
        <f>IFERROR(VLOOKUP($B282,LANCAMENTOS!$AG:$AL,2,),"")</f>
        <v/>
      </c>
      <c r="F282" s="271" t="str">
        <f>IFERROR(VLOOKUP($B282,LANCAMENTOS!$AG:$AL,3,),"")</f>
        <v/>
      </c>
      <c r="G282" s="271" t="str">
        <f>IFERROR(VLOOKUP(B282,LANCAMENTOS!$AG:$AM,7,),"")</f>
        <v/>
      </c>
      <c r="H282" s="271" t="str">
        <f>IFERROR(VLOOKUP($B282,LANCAMENTOS!$AG:$AL,4,),"")</f>
        <v/>
      </c>
      <c r="I282" s="274" t="str">
        <f>IFERROR(VLOOKUP($B282,LANCAMENTOS!$AG:$AL,5,),"")</f>
        <v/>
      </c>
      <c r="J282" s="272" t="str">
        <f>IFERROR(VLOOKUP($B282,LANCAMENTOS!$AG:$AL,6,),"")</f>
        <v/>
      </c>
      <c r="K282" s="278" t="str">
        <f t="shared" si="32"/>
        <v/>
      </c>
      <c r="L282" s="278" t="str">
        <f>IFERROR(VLOOKUP($B282,LANCAMENTOS!$AG:$AN,8,),"")</f>
        <v/>
      </c>
      <c r="Q282" s="275"/>
      <c r="R282" s="275"/>
      <c r="S282" s="275"/>
      <c r="T282" s="273"/>
      <c r="U282" s="146"/>
      <c r="V282" s="146"/>
      <c r="W282" s="146"/>
    </row>
    <row r="283" spans="2:23" ht="18">
      <c r="B283" s="269" t="s">
        <v>1124</v>
      </c>
      <c r="C283" s="269" t="str">
        <f t="shared" si="30"/>
        <v/>
      </c>
      <c r="D283" s="269" t="str">
        <f t="shared" si="31"/>
        <v/>
      </c>
      <c r="E283" s="270" t="str">
        <f>IFERROR(VLOOKUP($B283,LANCAMENTOS!$AG:$AL,2,),"")</f>
        <v/>
      </c>
      <c r="F283" s="271" t="str">
        <f>IFERROR(VLOOKUP($B283,LANCAMENTOS!$AG:$AL,3,),"")</f>
        <v/>
      </c>
      <c r="G283" s="271" t="str">
        <f>IFERROR(VLOOKUP(B283,LANCAMENTOS!$AG:$AM,7,),"")</f>
        <v/>
      </c>
      <c r="H283" s="271" t="str">
        <f>IFERROR(VLOOKUP($B283,LANCAMENTOS!$AG:$AL,4,),"")</f>
        <v/>
      </c>
      <c r="I283" s="274" t="str">
        <f>IFERROR(VLOOKUP($B283,LANCAMENTOS!$AG:$AL,5,),"")</f>
        <v/>
      </c>
      <c r="J283" s="272" t="str">
        <f>IFERROR(VLOOKUP($B283,LANCAMENTOS!$AG:$AL,6,),"")</f>
        <v/>
      </c>
      <c r="K283" s="278" t="str">
        <f t="shared" si="32"/>
        <v/>
      </c>
      <c r="L283" s="278" t="str">
        <f>IFERROR(VLOOKUP($B283,LANCAMENTOS!$AG:$AN,8,),"")</f>
        <v/>
      </c>
      <c r="Q283" s="275"/>
      <c r="R283" s="275"/>
      <c r="S283" s="275"/>
      <c r="T283" s="273"/>
      <c r="U283" s="146"/>
      <c r="V283" s="146"/>
      <c r="W283" s="146"/>
    </row>
    <row r="284" spans="2:23" ht="18">
      <c r="B284" s="269" t="s">
        <v>1125</v>
      </c>
      <c r="C284" s="269" t="str">
        <f t="shared" si="30"/>
        <v/>
      </c>
      <c r="D284" s="269" t="str">
        <f t="shared" si="31"/>
        <v/>
      </c>
      <c r="E284" s="270" t="str">
        <f>IFERROR(VLOOKUP($B284,LANCAMENTOS!$AG:$AL,2,),"")</f>
        <v/>
      </c>
      <c r="F284" s="271" t="str">
        <f>IFERROR(VLOOKUP($B284,LANCAMENTOS!$AG:$AL,3,),"")</f>
        <v/>
      </c>
      <c r="G284" s="271" t="str">
        <f>IFERROR(VLOOKUP(B284,LANCAMENTOS!$AG:$AM,7,),"")</f>
        <v/>
      </c>
      <c r="H284" s="271" t="str">
        <f>IFERROR(VLOOKUP($B284,LANCAMENTOS!$AG:$AL,4,),"")</f>
        <v/>
      </c>
      <c r="I284" s="274" t="str">
        <f>IFERROR(VLOOKUP($B284,LANCAMENTOS!$AG:$AL,5,),"")</f>
        <v/>
      </c>
      <c r="J284" s="272" t="str">
        <f>IFERROR(VLOOKUP($B284,LANCAMENTOS!$AG:$AL,6,),"")</f>
        <v/>
      </c>
      <c r="K284" s="278" t="str">
        <f t="shared" si="32"/>
        <v/>
      </c>
      <c r="L284" s="278" t="str">
        <f>IFERROR(VLOOKUP($B284,LANCAMENTOS!$AG:$AN,8,),"")</f>
        <v/>
      </c>
      <c r="Q284" s="275"/>
      <c r="R284" s="275"/>
      <c r="S284" s="275"/>
      <c r="T284" s="273"/>
      <c r="U284" s="146"/>
      <c r="V284" s="146"/>
      <c r="W284" s="146"/>
    </row>
    <row r="285" spans="2:23" ht="18">
      <c r="B285" s="269" t="s">
        <v>1126</v>
      </c>
      <c r="C285" s="269" t="str">
        <f t="shared" si="30"/>
        <v/>
      </c>
      <c r="D285" s="269" t="str">
        <f t="shared" si="31"/>
        <v/>
      </c>
      <c r="E285" s="270" t="str">
        <f>IFERROR(VLOOKUP($B285,LANCAMENTOS!$AG:$AL,2,),"")</f>
        <v/>
      </c>
      <c r="F285" s="271" t="str">
        <f>IFERROR(VLOOKUP($B285,LANCAMENTOS!$AG:$AL,3,),"")</f>
        <v/>
      </c>
      <c r="G285" s="271" t="str">
        <f>IFERROR(VLOOKUP(B285,LANCAMENTOS!$AG:$AM,7,),"")</f>
        <v/>
      </c>
      <c r="H285" s="271" t="str">
        <f>IFERROR(VLOOKUP($B285,LANCAMENTOS!$AG:$AL,4,),"")</f>
        <v/>
      </c>
      <c r="I285" s="274" t="str">
        <f>IFERROR(VLOOKUP($B285,LANCAMENTOS!$AG:$AL,5,),"")</f>
        <v/>
      </c>
      <c r="J285" s="272" t="str">
        <f>IFERROR(VLOOKUP($B285,LANCAMENTOS!$AG:$AL,6,),"")</f>
        <v/>
      </c>
      <c r="K285" s="278" t="str">
        <f t="shared" si="32"/>
        <v/>
      </c>
      <c r="L285" s="278" t="str">
        <f>IFERROR(VLOOKUP($B285,LANCAMENTOS!$AG:$AN,8,),"")</f>
        <v/>
      </c>
      <c r="Q285" s="275"/>
      <c r="R285" s="275"/>
      <c r="S285" s="275"/>
      <c r="T285" s="273"/>
      <c r="U285" s="146"/>
      <c r="V285" s="146"/>
      <c r="W285" s="146"/>
    </row>
    <row r="286" spans="2:23" ht="18">
      <c r="B286" s="269" t="s">
        <v>1127</v>
      </c>
      <c r="C286" s="269" t="str">
        <f t="shared" si="30"/>
        <v/>
      </c>
      <c r="D286" s="269" t="str">
        <f t="shared" si="31"/>
        <v/>
      </c>
      <c r="E286" s="270" t="str">
        <f>IFERROR(VLOOKUP($B286,LANCAMENTOS!$AG:$AL,2,),"")</f>
        <v/>
      </c>
      <c r="F286" s="271" t="str">
        <f>IFERROR(VLOOKUP($B286,LANCAMENTOS!$AG:$AL,3,),"")</f>
        <v/>
      </c>
      <c r="G286" s="271" t="str">
        <f>IFERROR(VLOOKUP(B286,LANCAMENTOS!$AG:$AM,7,),"")</f>
        <v/>
      </c>
      <c r="H286" s="271" t="str">
        <f>IFERROR(VLOOKUP($B286,LANCAMENTOS!$AG:$AL,4,),"")</f>
        <v/>
      </c>
      <c r="I286" s="274" t="str">
        <f>IFERROR(VLOOKUP($B286,LANCAMENTOS!$AG:$AL,5,),"")</f>
        <v/>
      </c>
      <c r="J286" s="272" t="str">
        <f>IFERROR(VLOOKUP($B286,LANCAMENTOS!$AG:$AL,6,),"")</f>
        <v/>
      </c>
      <c r="K286" s="278" t="str">
        <f t="shared" si="32"/>
        <v/>
      </c>
      <c r="L286" s="278" t="str">
        <f>IFERROR(VLOOKUP($B286,LANCAMENTOS!$AG:$AN,8,),"")</f>
        <v/>
      </c>
      <c r="Q286" s="275"/>
      <c r="R286" s="275"/>
      <c r="S286" s="275"/>
      <c r="T286" s="273"/>
      <c r="U286" s="146"/>
      <c r="V286" s="146"/>
      <c r="W286" s="146"/>
    </row>
    <row r="287" spans="2:23" ht="18">
      <c r="B287" s="269" t="s">
        <v>1128</v>
      </c>
      <c r="C287" s="269" t="str">
        <f t="shared" si="30"/>
        <v/>
      </c>
      <c r="D287" s="269" t="str">
        <f t="shared" si="31"/>
        <v/>
      </c>
      <c r="E287" s="270" t="str">
        <f>IFERROR(VLOOKUP($B287,LANCAMENTOS!$AG:$AL,2,),"")</f>
        <v/>
      </c>
      <c r="F287" s="271" t="str">
        <f>IFERROR(VLOOKUP($B287,LANCAMENTOS!$AG:$AL,3,),"")</f>
        <v/>
      </c>
      <c r="G287" s="271" t="str">
        <f>IFERROR(VLOOKUP(B287,LANCAMENTOS!$AG:$AM,7,),"")</f>
        <v/>
      </c>
      <c r="H287" s="271" t="str">
        <f>IFERROR(VLOOKUP($B287,LANCAMENTOS!$AG:$AL,4,),"")</f>
        <v/>
      </c>
      <c r="I287" s="274" t="str">
        <f>IFERROR(VLOOKUP($B287,LANCAMENTOS!$AG:$AL,5,),"")</f>
        <v/>
      </c>
      <c r="J287" s="272" t="str">
        <f>IFERROR(VLOOKUP($B287,LANCAMENTOS!$AG:$AL,6,),"")</f>
        <v/>
      </c>
      <c r="K287" s="278" t="str">
        <f t="shared" si="32"/>
        <v/>
      </c>
      <c r="L287" s="278" t="str">
        <f>IFERROR(VLOOKUP($B287,LANCAMENTOS!$AG:$AN,8,),"")</f>
        <v/>
      </c>
      <c r="Q287" s="275"/>
      <c r="R287" s="275"/>
      <c r="S287" s="275"/>
      <c r="T287" s="273"/>
      <c r="U287" s="146"/>
      <c r="V287" s="146"/>
      <c r="W287" s="146"/>
    </row>
    <row r="288" spans="2:23" ht="18">
      <c r="B288" s="269" t="s">
        <v>1129</v>
      </c>
      <c r="C288" s="269" t="str">
        <f t="shared" si="30"/>
        <v/>
      </c>
      <c r="D288" s="269" t="str">
        <f t="shared" si="31"/>
        <v/>
      </c>
      <c r="E288" s="270" t="str">
        <f>IFERROR(VLOOKUP($B288,LANCAMENTOS!$AG:$AL,2,),"")</f>
        <v/>
      </c>
      <c r="F288" s="271" t="str">
        <f>IFERROR(VLOOKUP($B288,LANCAMENTOS!$AG:$AL,3,),"")</f>
        <v/>
      </c>
      <c r="G288" s="271" t="str">
        <f>IFERROR(VLOOKUP(B288,LANCAMENTOS!$AG:$AM,7,),"")</f>
        <v/>
      </c>
      <c r="H288" s="271" t="str">
        <f>IFERROR(VLOOKUP($B288,LANCAMENTOS!$AG:$AL,4,),"")</f>
        <v/>
      </c>
      <c r="I288" s="274" t="str">
        <f>IFERROR(VLOOKUP($B288,LANCAMENTOS!$AG:$AL,5,),"")</f>
        <v/>
      </c>
      <c r="J288" s="272" t="str">
        <f>IFERROR(VLOOKUP($B288,LANCAMENTOS!$AG:$AL,6,),"")</f>
        <v/>
      </c>
      <c r="K288" s="278" t="str">
        <f t="shared" si="32"/>
        <v/>
      </c>
      <c r="L288" s="278" t="str">
        <f>IFERROR(VLOOKUP($B288,LANCAMENTOS!$AG:$AN,8,),"")</f>
        <v/>
      </c>
      <c r="Q288" s="275"/>
      <c r="R288" s="275"/>
      <c r="S288" s="275"/>
      <c r="T288" s="273"/>
      <c r="U288" s="146"/>
      <c r="V288" s="146"/>
      <c r="W288" s="146"/>
    </row>
    <row r="289" spans="2:23" ht="18">
      <c r="B289" s="269" t="s">
        <v>1130</v>
      </c>
      <c r="C289" s="269" t="str">
        <f t="shared" si="30"/>
        <v/>
      </c>
      <c r="D289" s="269" t="str">
        <f t="shared" si="31"/>
        <v/>
      </c>
      <c r="E289" s="270" t="str">
        <f>IFERROR(VLOOKUP($B289,LANCAMENTOS!$AG:$AL,2,),"")</f>
        <v/>
      </c>
      <c r="F289" s="271" t="str">
        <f>IFERROR(VLOOKUP($B289,LANCAMENTOS!$AG:$AL,3,),"")</f>
        <v/>
      </c>
      <c r="G289" s="271" t="str">
        <f>IFERROR(VLOOKUP(B289,LANCAMENTOS!$AG:$AM,7,),"")</f>
        <v/>
      </c>
      <c r="H289" s="271" t="str">
        <f>IFERROR(VLOOKUP($B289,LANCAMENTOS!$AG:$AL,4,),"")</f>
        <v/>
      </c>
      <c r="I289" s="274" t="str">
        <f>IFERROR(VLOOKUP($B289,LANCAMENTOS!$AG:$AL,5,),"")</f>
        <v/>
      </c>
      <c r="J289" s="272" t="str">
        <f>IFERROR(VLOOKUP($B289,LANCAMENTOS!$AG:$AL,6,),"")</f>
        <v/>
      </c>
      <c r="K289" s="278" t="str">
        <f t="shared" si="32"/>
        <v/>
      </c>
      <c r="L289" s="278" t="str">
        <f>IFERROR(VLOOKUP($B289,LANCAMENTOS!$AG:$AN,8,),"")</f>
        <v/>
      </c>
      <c r="Q289" s="275"/>
      <c r="R289" s="275"/>
      <c r="S289" s="275"/>
      <c r="T289" s="273"/>
      <c r="U289" s="146"/>
      <c r="V289" s="146"/>
      <c r="W289" s="146"/>
    </row>
    <row r="290" spans="2:23" ht="18">
      <c r="B290" s="269" t="s">
        <v>1131</v>
      </c>
      <c r="C290" s="269" t="str">
        <f t="shared" si="30"/>
        <v/>
      </c>
      <c r="D290" s="269" t="str">
        <f t="shared" si="31"/>
        <v/>
      </c>
      <c r="E290" s="270" t="str">
        <f>IFERROR(VLOOKUP($B290,LANCAMENTOS!$AG:$AL,2,),"")</f>
        <v/>
      </c>
      <c r="F290" s="271" t="str">
        <f>IFERROR(VLOOKUP($B290,LANCAMENTOS!$AG:$AL,3,),"")</f>
        <v/>
      </c>
      <c r="G290" s="271" t="str">
        <f>IFERROR(VLOOKUP(B290,LANCAMENTOS!$AG:$AM,7,),"")</f>
        <v/>
      </c>
      <c r="H290" s="271" t="str">
        <f>IFERROR(VLOOKUP($B290,LANCAMENTOS!$AG:$AL,4,),"")</f>
        <v/>
      </c>
      <c r="I290" s="274" t="str">
        <f>IFERROR(VLOOKUP($B290,LANCAMENTOS!$AG:$AL,5,),"")</f>
        <v/>
      </c>
      <c r="J290" s="272" t="str">
        <f>IFERROR(VLOOKUP($B290,LANCAMENTOS!$AG:$AL,6,),"")</f>
        <v/>
      </c>
      <c r="K290" s="278" t="str">
        <f t="shared" si="32"/>
        <v/>
      </c>
      <c r="L290" s="278" t="str">
        <f>IFERROR(VLOOKUP($B290,LANCAMENTOS!$AG:$AN,8,),"")</f>
        <v/>
      </c>
      <c r="Q290" s="275"/>
      <c r="R290" s="275"/>
      <c r="S290" s="275"/>
      <c r="T290" s="273"/>
      <c r="U290" s="146"/>
      <c r="V290" s="146"/>
      <c r="W290" s="146"/>
    </row>
    <row r="291" spans="2:23" ht="18">
      <c r="B291" s="269" t="s">
        <v>1132</v>
      </c>
      <c r="C291" s="269" t="str">
        <f t="shared" si="30"/>
        <v/>
      </c>
      <c r="D291" s="269" t="str">
        <f t="shared" si="31"/>
        <v/>
      </c>
      <c r="E291" s="270" t="str">
        <f>IFERROR(VLOOKUP($B291,LANCAMENTOS!$AG:$AL,2,),"")</f>
        <v/>
      </c>
      <c r="F291" s="271" t="str">
        <f>IFERROR(VLOOKUP($B291,LANCAMENTOS!$AG:$AL,3,),"")</f>
        <v/>
      </c>
      <c r="G291" s="271" t="str">
        <f>IFERROR(VLOOKUP(B291,LANCAMENTOS!$AG:$AM,7,),"")</f>
        <v/>
      </c>
      <c r="H291" s="271" t="str">
        <f>IFERROR(VLOOKUP($B291,LANCAMENTOS!$AG:$AL,4,),"")</f>
        <v/>
      </c>
      <c r="I291" s="274" t="str">
        <f>IFERROR(VLOOKUP($B291,LANCAMENTOS!$AG:$AL,5,),"")</f>
        <v/>
      </c>
      <c r="J291" s="272" t="str">
        <f>IFERROR(VLOOKUP($B291,LANCAMENTOS!$AG:$AL,6,),"")</f>
        <v/>
      </c>
      <c r="K291" s="278" t="str">
        <f t="shared" si="32"/>
        <v/>
      </c>
      <c r="L291" s="278" t="str">
        <f>IFERROR(VLOOKUP($B291,LANCAMENTOS!$AG:$AN,8,),"")</f>
        <v/>
      </c>
      <c r="Q291" s="275"/>
      <c r="R291" s="275"/>
      <c r="S291" s="275"/>
      <c r="T291" s="273"/>
      <c r="U291" s="146"/>
      <c r="V291" s="146"/>
      <c r="W291" s="146"/>
    </row>
    <row r="292" spans="2:23" ht="18">
      <c r="B292" s="269" t="s">
        <v>1133</v>
      </c>
      <c r="C292" s="269" t="str">
        <f t="shared" si="30"/>
        <v/>
      </c>
      <c r="D292" s="269" t="str">
        <f t="shared" si="31"/>
        <v/>
      </c>
      <c r="E292" s="270" t="str">
        <f>IFERROR(VLOOKUP($B292,LANCAMENTOS!$AG:$AL,2,),"")</f>
        <v/>
      </c>
      <c r="F292" s="271" t="str">
        <f>IFERROR(VLOOKUP($B292,LANCAMENTOS!$AG:$AL,3,),"")</f>
        <v/>
      </c>
      <c r="G292" s="271" t="str">
        <f>IFERROR(VLOOKUP(B292,LANCAMENTOS!$AG:$AM,7,),"")</f>
        <v/>
      </c>
      <c r="H292" s="271" t="str">
        <f>IFERROR(VLOOKUP($B292,LANCAMENTOS!$AG:$AL,4,),"")</f>
        <v/>
      </c>
      <c r="I292" s="274" t="str">
        <f>IFERROR(VLOOKUP($B292,LANCAMENTOS!$AG:$AL,5,),"")</f>
        <v/>
      </c>
      <c r="J292" s="272" t="str">
        <f>IFERROR(VLOOKUP($B292,LANCAMENTOS!$AG:$AL,6,),"")</f>
        <v/>
      </c>
      <c r="K292" s="278" t="str">
        <f t="shared" si="32"/>
        <v/>
      </c>
      <c r="L292" s="278" t="str">
        <f>IFERROR(VLOOKUP($B292,LANCAMENTOS!$AG:$AN,8,),"")</f>
        <v/>
      </c>
      <c r="Q292" s="275"/>
      <c r="R292" s="275"/>
      <c r="S292" s="275"/>
      <c r="T292" s="273"/>
      <c r="U292" s="146"/>
      <c r="V292" s="146"/>
      <c r="W292" s="146"/>
    </row>
    <row r="293" spans="2:23" ht="18">
      <c r="B293" s="269" t="s">
        <v>1134</v>
      </c>
      <c r="C293" s="269" t="str">
        <f t="shared" si="30"/>
        <v/>
      </c>
      <c r="D293" s="269" t="str">
        <f t="shared" si="31"/>
        <v/>
      </c>
      <c r="E293" s="270" t="str">
        <f>IFERROR(VLOOKUP($B293,LANCAMENTOS!$AG:$AL,2,),"")</f>
        <v/>
      </c>
      <c r="F293" s="271" t="str">
        <f>IFERROR(VLOOKUP($B293,LANCAMENTOS!$AG:$AL,3,),"")</f>
        <v/>
      </c>
      <c r="G293" s="271" t="str">
        <f>IFERROR(VLOOKUP(B293,LANCAMENTOS!$AG:$AM,7,),"")</f>
        <v/>
      </c>
      <c r="H293" s="271" t="str">
        <f>IFERROR(VLOOKUP($B293,LANCAMENTOS!$AG:$AL,4,),"")</f>
        <v/>
      </c>
      <c r="I293" s="274" t="str">
        <f>IFERROR(VLOOKUP($B293,LANCAMENTOS!$AG:$AL,5,),"")</f>
        <v/>
      </c>
      <c r="J293" s="272" t="str">
        <f>IFERROR(VLOOKUP($B293,LANCAMENTOS!$AG:$AL,6,),"")</f>
        <v/>
      </c>
      <c r="K293" s="278" t="str">
        <f t="shared" si="32"/>
        <v/>
      </c>
      <c r="L293" s="278" t="str">
        <f>IFERROR(VLOOKUP($B293,LANCAMENTOS!$AG:$AN,8,),"")</f>
        <v/>
      </c>
      <c r="Q293" s="275"/>
      <c r="R293" s="275"/>
      <c r="S293" s="275"/>
      <c r="T293" s="273"/>
      <c r="U293" s="146"/>
      <c r="V293" s="146"/>
      <c r="W293" s="146"/>
    </row>
    <row r="294" spans="2:23" ht="18">
      <c r="B294" s="269" t="s">
        <v>1135</v>
      </c>
      <c r="C294" s="269" t="str">
        <f t="shared" si="30"/>
        <v/>
      </c>
      <c r="D294" s="269" t="str">
        <f t="shared" si="31"/>
        <v/>
      </c>
      <c r="E294" s="270" t="str">
        <f>IFERROR(VLOOKUP($B294,LANCAMENTOS!$AG:$AL,2,),"")</f>
        <v/>
      </c>
      <c r="F294" s="271" t="str">
        <f>IFERROR(VLOOKUP($B294,LANCAMENTOS!$AG:$AL,3,),"")</f>
        <v/>
      </c>
      <c r="G294" s="271" t="str">
        <f>IFERROR(VLOOKUP(B294,LANCAMENTOS!$AG:$AM,7,),"")</f>
        <v/>
      </c>
      <c r="H294" s="271" t="str">
        <f>IFERROR(VLOOKUP($B294,LANCAMENTOS!$AG:$AL,4,),"")</f>
        <v/>
      </c>
      <c r="I294" s="274" t="str">
        <f>IFERROR(VLOOKUP($B294,LANCAMENTOS!$AG:$AL,5,),"")</f>
        <v/>
      </c>
      <c r="J294" s="272" t="str">
        <f>IFERROR(VLOOKUP($B294,LANCAMENTOS!$AG:$AL,6,),"")</f>
        <v/>
      </c>
      <c r="K294" s="278" t="str">
        <f t="shared" si="32"/>
        <v/>
      </c>
      <c r="L294" s="278" t="str">
        <f>IFERROR(VLOOKUP($B294,LANCAMENTOS!$AG:$AN,8,),"")</f>
        <v/>
      </c>
      <c r="Q294" s="275"/>
      <c r="R294" s="275"/>
      <c r="S294" s="275"/>
      <c r="T294" s="273"/>
      <c r="U294" s="146"/>
      <c r="V294" s="146"/>
      <c r="W294" s="146"/>
    </row>
    <row r="295" spans="2:23" ht="18">
      <c r="B295" s="269" t="s">
        <v>1136</v>
      </c>
      <c r="C295" s="269" t="str">
        <f t="shared" si="30"/>
        <v/>
      </c>
      <c r="D295" s="269" t="str">
        <f t="shared" si="31"/>
        <v/>
      </c>
      <c r="E295" s="270" t="str">
        <f>IFERROR(VLOOKUP($B295,LANCAMENTOS!$AG:$AL,2,),"")</f>
        <v/>
      </c>
      <c r="F295" s="271" t="str">
        <f>IFERROR(VLOOKUP($B295,LANCAMENTOS!$AG:$AL,3,),"")</f>
        <v/>
      </c>
      <c r="G295" s="271" t="str">
        <f>IFERROR(VLOOKUP(B295,LANCAMENTOS!$AG:$AM,7,),"")</f>
        <v/>
      </c>
      <c r="H295" s="271" t="str">
        <f>IFERROR(VLOOKUP($B295,LANCAMENTOS!$AG:$AL,4,),"")</f>
        <v/>
      </c>
      <c r="I295" s="274" t="str">
        <f>IFERROR(VLOOKUP($B295,LANCAMENTOS!$AG:$AL,5,),"")</f>
        <v/>
      </c>
      <c r="J295" s="272" t="str">
        <f>IFERROR(VLOOKUP($B295,LANCAMENTOS!$AG:$AL,6,),"")</f>
        <v/>
      </c>
      <c r="K295" s="278" t="str">
        <f t="shared" si="32"/>
        <v/>
      </c>
      <c r="L295" s="278" t="str">
        <f>IFERROR(VLOOKUP($B295,LANCAMENTOS!$AG:$AN,8,),"")</f>
        <v/>
      </c>
      <c r="Q295" s="275"/>
      <c r="R295" s="275"/>
      <c r="S295" s="275"/>
      <c r="T295" s="273"/>
      <c r="U295" s="146"/>
      <c r="V295" s="146"/>
      <c r="W295" s="146"/>
    </row>
    <row r="296" spans="2:23" ht="18">
      <c r="B296" s="269" t="s">
        <v>1137</v>
      </c>
      <c r="C296" s="269" t="str">
        <f t="shared" si="30"/>
        <v/>
      </c>
      <c r="D296" s="269" t="str">
        <f t="shared" si="31"/>
        <v/>
      </c>
      <c r="E296" s="270" t="str">
        <f>IFERROR(VLOOKUP($B296,LANCAMENTOS!$AG:$AL,2,),"")</f>
        <v/>
      </c>
      <c r="F296" s="271" t="str">
        <f>IFERROR(VLOOKUP($B296,LANCAMENTOS!$AG:$AL,3,),"")</f>
        <v/>
      </c>
      <c r="G296" s="271" t="str">
        <f>IFERROR(VLOOKUP(B296,LANCAMENTOS!$AG:$AM,7,),"")</f>
        <v/>
      </c>
      <c r="H296" s="271" t="str">
        <f>IFERROR(VLOOKUP($B296,LANCAMENTOS!$AG:$AL,4,),"")</f>
        <v/>
      </c>
      <c r="I296" s="274" t="str">
        <f>IFERROR(VLOOKUP($B296,LANCAMENTOS!$AG:$AL,5,),"")</f>
        <v/>
      </c>
      <c r="J296" s="272" t="str">
        <f>IFERROR(VLOOKUP($B296,LANCAMENTOS!$AG:$AL,6,),"")</f>
        <v/>
      </c>
      <c r="K296" s="278" t="str">
        <f t="shared" si="32"/>
        <v/>
      </c>
      <c r="L296" s="278" t="str">
        <f>IFERROR(VLOOKUP($B296,LANCAMENTOS!$AG:$AN,8,),"")</f>
        <v/>
      </c>
      <c r="Q296" s="275"/>
      <c r="R296" s="275"/>
      <c r="S296" s="275"/>
      <c r="T296" s="273"/>
      <c r="U296" s="146"/>
      <c r="V296" s="146"/>
      <c r="W296" s="146"/>
    </row>
    <row r="297" spans="2:23" ht="18">
      <c r="B297" s="269" t="s">
        <v>1138</v>
      </c>
      <c r="C297" s="269" t="str">
        <f t="shared" si="30"/>
        <v/>
      </c>
      <c r="D297" s="269" t="str">
        <f t="shared" si="31"/>
        <v/>
      </c>
      <c r="E297" s="270" t="str">
        <f>IFERROR(VLOOKUP($B297,LANCAMENTOS!$AG:$AL,2,),"")</f>
        <v/>
      </c>
      <c r="F297" s="271" t="str">
        <f>IFERROR(VLOOKUP($B297,LANCAMENTOS!$AG:$AL,3,),"")</f>
        <v/>
      </c>
      <c r="G297" s="271" t="str">
        <f>IFERROR(VLOOKUP(B297,LANCAMENTOS!$AG:$AM,7,),"")</f>
        <v/>
      </c>
      <c r="H297" s="271" t="str">
        <f>IFERROR(VLOOKUP($B297,LANCAMENTOS!$AG:$AL,4,),"")</f>
        <v/>
      </c>
      <c r="I297" s="274" t="str">
        <f>IFERROR(VLOOKUP($B297,LANCAMENTOS!$AG:$AL,5,),"")</f>
        <v/>
      </c>
      <c r="J297" s="272" t="str">
        <f>IFERROR(VLOOKUP($B297,LANCAMENTOS!$AG:$AL,6,),"")</f>
        <v/>
      </c>
      <c r="K297" s="278" t="str">
        <f t="shared" si="32"/>
        <v/>
      </c>
      <c r="L297" s="278" t="str">
        <f>IFERROR(VLOOKUP($B297,LANCAMENTOS!$AG:$AN,8,),"")</f>
        <v/>
      </c>
      <c r="Q297" s="275"/>
      <c r="R297" s="275"/>
      <c r="S297" s="275"/>
      <c r="T297" s="273"/>
      <c r="U297" s="146"/>
      <c r="V297" s="146"/>
      <c r="W297" s="146"/>
    </row>
    <row r="298" spans="2:23" ht="18">
      <c r="B298" s="269" t="s">
        <v>1139</v>
      </c>
      <c r="C298" s="269" t="str">
        <f t="shared" si="30"/>
        <v/>
      </c>
      <c r="D298" s="269" t="str">
        <f t="shared" si="31"/>
        <v/>
      </c>
      <c r="E298" s="270" t="str">
        <f>IFERROR(VLOOKUP($B298,LANCAMENTOS!$AG:$AL,2,),"")</f>
        <v/>
      </c>
      <c r="F298" s="271" t="str">
        <f>IFERROR(VLOOKUP($B298,LANCAMENTOS!$AG:$AL,3,),"")</f>
        <v/>
      </c>
      <c r="G298" s="271" t="str">
        <f>IFERROR(VLOOKUP(B298,LANCAMENTOS!$AG:$AM,7,),"")</f>
        <v/>
      </c>
      <c r="H298" s="271" t="str">
        <f>IFERROR(VLOOKUP($B298,LANCAMENTOS!$AG:$AL,4,),"")</f>
        <v/>
      </c>
      <c r="I298" s="274" t="str">
        <f>IFERROR(VLOOKUP($B298,LANCAMENTOS!$AG:$AL,5,),"")</f>
        <v/>
      </c>
      <c r="J298" s="272" t="str">
        <f>IFERROR(VLOOKUP($B298,LANCAMENTOS!$AG:$AL,6,),"")</f>
        <v/>
      </c>
      <c r="K298" s="278" t="str">
        <f t="shared" si="32"/>
        <v/>
      </c>
      <c r="L298" s="278" t="str">
        <f>IFERROR(VLOOKUP($B298,LANCAMENTOS!$AG:$AN,8,),"")</f>
        <v/>
      </c>
      <c r="Q298" s="275"/>
      <c r="R298" s="275"/>
      <c r="S298" s="275"/>
      <c r="T298" s="273"/>
      <c r="U298" s="146"/>
      <c r="V298" s="146"/>
      <c r="W298" s="146"/>
    </row>
    <row r="299" spans="2:23" ht="18">
      <c r="B299" s="269" t="s">
        <v>1140</v>
      </c>
      <c r="C299" s="269" t="str">
        <f t="shared" si="30"/>
        <v/>
      </c>
      <c r="D299" s="269" t="str">
        <f t="shared" si="31"/>
        <v/>
      </c>
      <c r="E299" s="270" t="str">
        <f>IFERROR(VLOOKUP($B299,LANCAMENTOS!$AG:$AL,2,),"")</f>
        <v/>
      </c>
      <c r="F299" s="271" t="str">
        <f>IFERROR(VLOOKUP($B299,LANCAMENTOS!$AG:$AL,3,),"")</f>
        <v/>
      </c>
      <c r="G299" s="271" t="str">
        <f>IFERROR(VLOOKUP(B299,LANCAMENTOS!$AG:$AM,7,),"")</f>
        <v/>
      </c>
      <c r="H299" s="271" t="str">
        <f>IFERROR(VLOOKUP($B299,LANCAMENTOS!$AG:$AL,4,),"")</f>
        <v/>
      </c>
      <c r="I299" s="274" t="str">
        <f>IFERROR(VLOOKUP($B299,LANCAMENTOS!$AG:$AL,5,),"")</f>
        <v/>
      </c>
      <c r="J299" s="272" t="str">
        <f>IFERROR(VLOOKUP($B299,LANCAMENTOS!$AG:$AL,6,),"")</f>
        <v/>
      </c>
      <c r="K299" s="278" t="str">
        <f t="shared" si="32"/>
        <v/>
      </c>
      <c r="L299" s="278" t="str">
        <f>IFERROR(VLOOKUP($B299,LANCAMENTOS!$AG:$AN,8,),"")</f>
        <v/>
      </c>
      <c r="Q299" s="275"/>
      <c r="R299" s="275"/>
      <c r="S299" s="275"/>
      <c r="T299" s="273"/>
      <c r="U299" s="146"/>
      <c r="V299" s="146"/>
      <c r="W299" s="146"/>
    </row>
    <row r="300" spans="2:23" ht="18">
      <c r="B300" s="269" t="s">
        <v>1141</v>
      </c>
      <c r="C300" s="269" t="str">
        <f t="shared" si="30"/>
        <v/>
      </c>
      <c r="D300" s="269" t="str">
        <f t="shared" si="31"/>
        <v/>
      </c>
      <c r="E300" s="270" t="str">
        <f>IFERROR(VLOOKUP($B300,LANCAMENTOS!$AG:$AL,2,),"")</f>
        <v/>
      </c>
      <c r="F300" s="271" t="str">
        <f>IFERROR(VLOOKUP($B300,LANCAMENTOS!$AG:$AL,3,),"")</f>
        <v/>
      </c>
      <c r="G300" s="271" t="str">
        <f>IFERROR(VLOOKUP(B300,LANCAMENTOS!$AG:$AM,7,),"")</f>
        <v/>
      </c>
      <c r="H300" s="271" t="str">
        <f>IFERROR(VLOOKUP($B300,LANCAMENTOS!$AG:$AL,4,),"")</f>
        <v/>
      </c>
      <c r="I300" s="274" t="str">
        <f>IFERROR(VLOOKUP($B300,LANCAMENTOS!$AG:$AL,5,),"")</f>
        <v/>
      </c>
      <c r="J300" s="272" t="str">
        <f>IFERROR(VLOOKUP($B300,LANCAMENTOS!$AG:$AL,6,),"")</f>
        <v/>
      </c>
      <c r="K300" s="278" t="str">
        <f t="shared" si="32"/>
        <v/>
      </c>
      <c r="L300" s="278" t="str">
        <f>IFERROR(VLOOKUP($B300,LANCAMENTOS!$AG:$AN,8,),"")</f>
        <v/>
      </c>
      <c r="Q300" s="275"/>
      <c r="R300" s="275"/>
      <c r="S300" s="275"/>
      <c r="T300" s="273"/>
      <c r="U300" s="146"/>
      <c r="V300" s="146"/>
      <c r="W300" s="146"/>
    </row>
    <row r="301" spans="2:23" ht="18">
      <c r="B301" s="269" t="s">
        <v>1142</v>
      </c>
      <c r="C301" s="269" t="str">
        <f t="shared" si="30"/>
        <v/>
      </c>
      <c r="D301" s="269" t="str">
        <f t="shared" si="31"/>
        <v/>
      </c>
      <c r="E301" s="270" t="str">
        <f>IFERROR(VLOOKUP($B301,LANCAMENTOS!$AG:$AL,2,),"")</f>
        <v/>
      </c>
      <c r="F301" s="271" t="str">
        <f>IFERROR(VLOOKUP($B301,LANCAMENTOS!$AG:$AL,3,),"")</f>
        <v/>
      </c>
      <c r="G301" s="271" t="str">
        <f>IFERROR(VLOOKUP(B301,LANCAMENTOS!$AG:$AM,7,),"")</f>
        <v/>
      </c>
      <c r="H301" s="271" t="str">
        <f>IFERROR(VLOOKUP($B301,LANCAMENTOS!$AG:$AL,4,),"")</f>
        <v/>
      </c>
      <c r="I301" s="274" t="str">
        <f>IFERROR(VLOOKUP($B301,LANCAMENTOS!$AG:$AL,5,),"")</f>
        <v/>
      </c>
      <c r="J301" s="272" t="str">
        <f>IFERROR(VLOOKUP($B301,LANCAMENTOS!$AG:$AL,6,),"")</f>
        <v/>
      </c>
      <c r="K301" s="278" t="str">
        <f t="shared" si="32"/>
        <v/>
      </c>
      <c r="L301" s="278" t="str">
        <f>IFERROR(VLOOKUP($B301,LANCAMENTOS!$AG:$AN,8,),"")</f>
        <v/>
      </c>
      <c r="Q301" s="275"/>
      <c r="R301" s="275"/>
      <c r="S301" s="275"/>
      <c r="T301" s="273"/>
      <c r="U301" s="146"/>
      <c r="V301" s="146"/>
      <c r="W301" s="146"/>
    </row>
    <row r="302" spans="2:23" ht="18">
      <c r="B302" s="269" t="s">
        <v>1143</v>
      </c>
      <c r="C302" s="269" t="str">
        <f t="shared" si="30"/>
        <v/>
      </c>
      <c r="D302" s="269" t="str">
        <f t="shared" si="31"/>
        <v/>
      </c>
      <c r="E302" s="270" t="str">
        <f>IFERROR(VLOOKUP($B302,LANCAMENTOS!$AG:$AL,2,),"")</f>
        <v/>
      </c>
      <c r="F302" s="271" t="str">
        <f>IFERROR(VLOOKUP($B302,LANCAMENTOS!$AG:$AL,3,),"")</f>
        <v/>
      </c>
      <c r="G302" s="271" t="str">
        <f>IFERROR(VLOOKUP(B302,LANCAMENTOS!$AG:$AM,7,),"")</f>
        <v/>
      </c>
      <c r="H302" s="271" t="str">
        <f>IFERROR(VLOOKUP($B302,LANCAMENTOS!$AG:$AL,4,),"")</f>
        <v/>
      </c>
      <c r="I302" s="274" t="str">
        <f>IFERROR(VLOOKUP($B302,LANCAMENTOS!$AG:$AL,5,),"")</f>
        <v/>
      </c>
      <c r="J302" s="272" t="str">
        <f>IFERROR(VLOOKUP($B302,LANCAMENTOS!$AG:$AL,6,),"")</f>
        <v/>
      </c>
      <c r="K302" s="278" t="str">
        <f t="shared" si="32"/>
        <v/>
      </c>
      <c r="L302" s="278" t="str">
        <f>IFERROR(VLOOKUP($B302,LANCAMENTOS!$AG:$AN,8,),"")</f>
        <v/>
      </c>
      <c r="Q302" s="275"/>
      <c r="R302" s="275"/>
      <c r="S302" s="275"/>
      <c r="T302" s="273"/>
      <c r="U302" s="146"/>
      <c r="V302" s="146"/>
      <c r="W302" s="146"/>
    </row>
    <row r="303" spans="2:23" ht="18">
      <c r="B303" s="269" t="s">
        <v>1144</v>
      </c>
      <c r="C303" s="269" t="str">
        <f t="shared" si="30"/>
        <v/>
      </c>
      <c r="D303" s="269" t="str">
        <f t="shared" si="31"/>
        <v/>
      </c>
      <c r="E303" s="270" t="str">
        <f>IFERROR(VLOOKUP($B303,LANCAMENTOS!$AG:$AL,2,),"")</f>
        <v/>
      </c>
      <c r="F303" s="271" t="str">
        <f>IFERROR(VLOOKUP($B303,LANCAMENTOS!$AG:$AL,3,),"")</f>
        <v/>
      </c>
      <c r="G303" s="271" t="str">
        <f>IFERROR(VLOOKUP(B303,LANCAMENTOS!$AG:$AM,7,),"")</f>
        <v/>
      </c>
      <c r="H303" s="271" t="str">
        <f>IFERROR(VLOOKUP($B303,LANCAMENTOS!$AG:$AL,4,),"")</f>
        <v/>
      </c>
      <c r="I303" s="274" t="str">
        <f>IFERROR(VLOOKUP($B303,LANCAMENTOS!$AG:$AL,5,),"")</f>
        <v/>
      </c>
      <c r="J303" s="272" t="str">
        <f>IFERROR(VLOOKUP($B303,LANCAMENTOS!$AG:$AL,6,),"")</f>
        <v/>
      </c>
      <c r="K303" s="278" t="str">
        <f t="shared" si="32"/>
        <v/>
      </c>
      <c r="L303" s="278" t="str">
        <f>IFERROR(VLOOKUP($B303,LANCAMENTOS!$AG:$AN,8,),"")</f>
        <v/>
      </c>
      <c r="Q303" s="275"/>
      <c r="R303" s="275"/>
      <c r="S303" s="275"/>
      <c r="T303" s="273"/>
      <c r="U303" s="146"/>
      <c r="V303" s="146"/>
      <c r="W303" s="146"/>
    </row>
    <row r="304" spans="2:23" ht="18">
      <c r="B304" s="269" t="s">
        <v>1145</v>
      </c>
      <c r="C304" s="269" t="str">
        <f t="shared" si="30"/>
        <v/>
      </c>
      <c r="D304" s="269" t="str">
        <f t="shared" si="31"/>
        <v/>
      </c>
      <c r="E304" s="270" t="str">
        <f>IFERROR(VLOOKUP($B304,LANCAMENTOS!$AG:$AL,2,),"")</f>
        <v/>
      </c>
      <c r="F304" s="271" t="str">
        <f>IFERROR(VLOOKUP($B304,LANCAMENTOS!$AG:$AL,3,),"")</f>
        <v/>
      </c>
      <c r="G304" s="271" t="str">
        <f>IFERROR(VLOOKUP(B304,LANCAMENTOS!$AG:$AM,7,),"")</f>
        <v/>
      </c>
      <c r="H304" s="271" t="str">
        <f>IFERROR(VLOOKUP($B304,LANCAMENTOS!$AG:$AL,4,),"")</f>
        <v/>
      </c>
      <c r="I304" s="274" t="str">
        <f>IFERROR(VLOOKUP($B304,LANCAMENTOS!$AG:$AL,5,),"")</f>
        <v/>
      </c>
      <c r="J304" s="272" t="str">
        <f>IFERROR(VLOOKUP($B304,LANCAMENTOS!$AG:$AL,6,),"")</f>
        <v/>
      </c>
      <c r="K304" s="278" t="str">
        <f t="shared" si="32"/>
        <v/>
      </c>
      <c r="L304" s="278" t="str">
        <f>IFERROR(VLOOKUP($B304,LANCAMENTOS!$AG:$AN,8,),"")</f>
        <v/>
      </c>
      <c r="Q304" s="275"/>
      <c r="R304" s="275"/>
      <c r="S304" s="275"/>
      <c r="T304" s="273"/>
      <c r="U304" s="146"/>
      <c r="V304" s="146"/>
      <c r="W304" s="146"/>
    </row>
    <row r="305" spans="2:23" ht="18">
      <c r="B305" s="269" t="s">
        <v>1146</v>
      </c>
      <c r="C305" s="269" t="str">
        <f t="shared" si="30"/>
        <v/>
      </c>
      <c r="D305" s="269" t="str">
        <f t="shared" si="31"/>
        <v/>
      </c>
      <c r="E305" s="270" t="str">
        <f>IFERROR(VLOOKUP($B305,LANCAMENTOS!$AG:$AL,2,),"")</f>
        <v/>
      </c>
      <c r="F305" s="271" t="str">
        <f>IFERROR(VLOOKUP($B305,LANCAMENTOS!$AG:$AL,3,),"")</f>
        <v/>
      </c>
      <c r="G305" s="271" t="str">
        <f>IFERROR(VLOOKUP(B305,LANCAMENTOS!$AG:$AM,7,),"")</f>
        <v/>
      </c>
      <c r="H305" s="271" t="str">
        <f>IFERROR(VLOOKUP($B305,LANCAMENTOS!$AG:$AL,4,),"")</f>
        <v/>
      </c>
      <c r="I305" s="274" t="str">
        <f>IFERROR(VLOOKUP($B305,LANCAMENTOS!$AG:$AL,5,),"")</f>
        <v/>
      </c>
      <c r="J305" s="272" t="str">
        <f>IFERROR(VLOOKUP($B305,LANCAMENTOS!$AG:$AL,6,),"")</f>
        <v/>
      </c>
      <c r="K305" s="278" t="str">
        <f t="shared" si="32"/>
        <v/>
      </c>
      <c r="L305" s="278" t="str">
        <f>IFERROR(VLOOKUP($B305,LANCAMENTOS!$AG:$AN,8,),"")</f>
        <v/>
      </c>
      <c r="Q305" s="275"/>
      <c r="R305" s="275"/>
      <c r="S305" s="275"/>
      <c r="T305" s="273"/>
      <c r="U305" s="146"/>
      <c r="V305" s="146"/>
      <c r="W305" s="146"/>
    </row>
    <row r="306" spans="2:23" ht="18">
      <c r="B306" s="269" t="s">
        <v>1147</v>
      </c>
      <c r="C306" s="269" t="str">
        <f t="shared" si="30"/>
        <v/>
      </c>
      <c r="D306" s="269" t="str">
        <f t="shared" si="31"/>
        <v/>
      </c>
      <c r="E306" s="270" t="str">
        <f>IFERROR(VLOOKUP($B306,LANCAMENTOS!$AG:$AL,2,),"")</f>
        <v/>
      </c>
      <c r="F306" s="271" t="str">
        <f>IFERROR(VLOOKUP($B306,LANCAMENTOS!$AG:$AL,3,),"")</f>
        <v/>
      </c>
      <c r="G306" s="271" t="str">
        <f>IFERROR(VLOOKUP(B306,LANCAMENTOS!$AG:$AM,7,),"")</f>
        <v/>
      </c>
      <c r="H306" s="271" t="str">
        <f>IFERROR(VLOOKUP($B306,LANCAMENTOS!$AG:$AL,4,),"")</f>
        <v/>
      </c>
      <c r="I306" s="274" t="str">
        <f>IFERROR(VLOOKUP($B306,LANCAMENTOS!$AG:$AL,5,),"")</f>
        <v/>
      </c>
      <c r="J306" s="272" t="str">
        <f>IFERROR(VLOOKUP($B306,LANCAMENTOS!$AG:$AL,6,),"")</f>
        <v/>
      </c>
      <c r="K306" s="278" t="str">
        <f t="shared" si="32"/>
        <v/>
      </c>
      <c r="L306" s="278" t="str">
        <f>IFERROR(VLOOKUP($B306,LANCAMENTOS!$AG:$AN,8,),"")</f>
        <v/>
      </c>
      <c r="Q306" s="275"/>
      <c r="R306" s="275"/>
      <c r="S306" s="275"/>
      <c r="T306" s="273"/>
      <c r="U306" s="146"/>
      <c r="V306" s="146"/>
      <c r="W306" s="146"/>
    </row>
    <row r="307" spans="2:23" ht="18">
      <c r="B307" s="269" t="s">
        <v>1148</v>
      </c>
      <c r="C307" s="269" t="str">
        <f t="shared" si="30"/>
        <v/>
      </c>
      <c r="D307" s="269" t="str">
        <f t="shared" si="31"/>
        <v/>
      </c>
      <c r="E307" s="270" t="str">
        <f>IFERROR(VLOOKUP($B307,LANCAMENTOS!$AG:$AL,2,),"")</f>
        <v/>
      </c>
      <c r="F307" s="271" t="str">
        <f>IFERROR(VLOOKUP($B307,LANCAMENTOS!$AG:$AL,3,),"")</f>
        <v/>
      </c>
      <c r="G307" s="271" t="str">
        <f>IFERROR(VLOOKUP(B307,LANCAMENTOS!$AG:$AM,7,),"")</f>
        <v/>
      </c>
      <c r="H307" s="271" t="str">
        <f>IFERROR(VLOOKUP($B307,LANCAMENTOS!$AG:$AL,4,),"")</f>
        <v/>
      </c>
      <c r="I307" s="274" t="str">
        <f>IFERROR(VLOOKUP($B307,LANCAMENTOS!$AG:$AL,5,),"")</f>
        <v/>
      </c>
      <c r="J307" s="272" t="str">
        <f>IFERROR(VLOOKUP($B307,LANCAMENTOS!$AG:$AL,6,),"")</f>
        <v/>
      </c>
      <c r="K307" s="278" t="str">
        <f t="shared" si="32"/>
        <v/>
      </c>
      <c r="L307" s="278" t="str">
        <f>IFERROR(VLOOKUP($B307,LANCAMENTOS!$AG:$AN,8,),"")</f>
        <v/>
      </c>
      <c r="Q307" s="275"/>
      <c r="R307" s="275"/>
      <c r="S307" s="275"/>
      <c r="T307" s="273"/>
      <c r="U307" s="146"/>
      <c r="V307" s="146"/>
      <c r="W307" s="146"/>
    </row>
    <row r="308" spans="2:23" ht="18">
      <c r="B308" s="269" t="s">
        <v>1149</v>
      </c>
      <c r="C308" s="269" t="str">
        <f t="shared" si="30"/>
        <v/>
      </c>
      <c r="D308" s="269" t="str">
        <f t="shared" si="31"/>
        <v/>
      </c>
      <c r="E308" s="270" t="str">
        <f>IFERROR(VLOOKUP($B308,LANCAMENTOS!$AG:$AL,2,),"")</f>
        <v/>
      </c>
      <c r="F308" s="271" t="str">
        <f>IFERROR(VLOOKUP($B308,LANCAMENTOS!$AG:$AL,3,),"")</f>
        <v/>
      </c>
      <c r="G308" s="271" t="str">
        <f>IFERROR(VLOOKUP(B308,LANCAMENTOS!$AG:$AM,7,),"")</f>
        <v/>
      </c>
      <c r="H308" s="271" t="str">
        <f>IFERROR(VLOOKUP($B308,LANCAMENTOS!$AG:$AL,4,),"")</f>
        <v/>
      </c>
      <c r="I308" s="274" t="str">
        <f>IFERROR(VLOOKUP($B308,LANCAMENTOS!$AG:$AL,5,),"")</f>
        <v/>
      </c>
      <c r="J308" s="272" t="str">
        <f>IFERROR(VLOOKUP($B308,LANCAMENTOS!$AG:$AL,6,),"")</f>
        <v/>
      </c>
      <c r="K308" s="278" t="str">
        <f t="shared" si="32"/>
        <v/>
      </c>
      <c r="L308" s="278" t="str">
        <f>IFERROR(VLOOKUP($B308,LANCAMENTOS!$AG:$AN,8,),"")</f>
        <v/>
      </c>
      <c r="Q308" s="275"/>
      <c r="R308" s="275"/>
      <c r="S308" s="275"/>
      <c r="T308" s="273"/>
      <c r="U308" s="146"/>
      <c r="V308" s="146"/>
      <c r="W308" s="146"/>
    </row>
    <row r="309" spans="2:23" ht="18">
      <c r="B309" s="269" t="s">
        <v>1150</v>
      </c>
      <c r="C309" s="269" t="str">
        <f t="shared" si="30"/>
        <v/>
      </c>
      <c r="D309" s="269" t="str">
        <f t="shared" si="31"/>
        <v/>
      </c>
      <c r="E309" s="270" t="str">
        <f>IFERROR(VLOOKUP($B309,LANCAMENTOS!$AG:$AL,2,),"")</f>
        <v/>
      </c>
      <c r="F309" s="271" t="str">
        <f>IFERROR(VLOOKUP($B309,LANCAMENTOS!$AG:$AL,3,),"")</f>
        <v/>
      </c>
      <c r="G309" s="271" t="str">
        <f>IFERROR(VLOOKUP(B309,LANCAMENTOS!$AG:$AM,7,),"")</f>
        <v/>
      </c>
      <c r="H309" s="271" t="str">
        <f>IFERROR(VLOOKUP($B309,LANCAMENTOS!$AG:$AL,4,),"")</f>
        <v/>
      </c>
      <c r="I309" s="274" t="str">
        <f>IFERROR(VLOOKUP($B309,LANCAMENTOS!$AG:$AL,5,),"")</f>
        <v/>
      </c>
      <c r="J309" s="272" t="str">
        <f>IFERROR(VLOOKUP($B309,LANCAMENTOS!$AG:$AL,6,),"")</f>
        <v/>
      </c>
      <c r="K309" s="278" t="str">
        <f t="shared" si="32"/>
        <v/>
      </c>
      <c r="L309" s="278" t="str">
        <f>IFERROR(VLOOKUP($B309,LANCAMENTOS!$AG:$AN,8,),"")</f>
        <v/>
      </c>
      <c r="Q309" s="275"/>
      <c r="R309" s="275"/>
      <c r="S309" s="275"/>
      <c r="T309" s="273"/>
      <c r="U309" s="146"/>
      <c r="V309" s="146"/>
      <c r="W309" s="146"/>
    </row>
    <row r="310" spans="2:23" ht="18">
      <c r="B310" s="269" t="s">
        <v>1151</v>
      </c>
      <c r="C310" s="269" t="str">
        <f t="shared" si="30"/>
        <v/>
      </c>
      <c r="D310" s="269" t="str">
        <f t="shared" si="31"/>
        <v/>
      </c>
      <c r="E310" s="270" t="str">
        <f>IFERROR(VLOOKUP($B310,LANCAMENTOS!$AG:$AL,2,),"")</f>
        <v/>
      </c>
      <c r="F310" s="271" t="str">
        <f>IFERROR(VLOOKUP($B310,LANCAMENTOS!$AG:$AL,3,),"")</f>
        <v/>
      </c>
      <c r="G310" s="271" t="str">
        <f>IFERROR(VLOOKUP(B310,LANCAMENTOS!$AG:$AM,7,),"")</f>
        <v/>
      </c>
      <c r="H310" s="271" t="str">
        <f>IFERROR(VLOOKUP($B310,LANCAMENTOS!$AG:$AL,4,),"")</f>
        <v/>
      </c>
      <c r="I310" s="274" t="str">
        <f>IFERROR(VLOOKUP($B310,LANCAMENTOS!$AG:$AL,5,),"")</f>
        <v/>
      </c>
      <c r="J310" s="272" t="str">
        <f>IFERROR(VLOOKUP($B310,LANCAMENTOS!$AG:$AL,6,),"")</f>
        <v/>
      </c>
      <c r="K310" s="278" t="str">
        <f t="shared" si="32"/>
        <v/>
      </c>
      <c r="L310" s="278" t="str">
        <f>IFERROR(VLOOKUP($B310,LANCAMENTOS!$AG:$AN,8,),"")</f>
        <v/>
      </c>
      <c r="Q310" s="275"/>
      <c r="R310" s="275"/>
      <c r="S310" s="275"/>
      <c r="T310" s="273"/>
      <c r="U310" s="146"/>
      <c r="V310" s="146"/>
      <c r="W310" s="146"/>
    </row>
    <row r="311" spans="2:23" ht="18">
      <c r="B311" s="269" t="s">
        <v>1152</v>
      </c>
      <c r="C311" s="269" t="str">
        <f t="shared" si="30"/>
        <v/>
      </c>
      <c r="D311" s="269" t="str">
        <f t="shared" si="31"/>
        <v/>
      </c>
      <c r="E311" s="270" t="str">
        <f>IFERROR(VLOOKUP($B311,LANCAMENTOS!$AG:$AL,2,),"")</f>
        <v/>
      </c>
      <c r="F311" s="271" t="str">
        <f>IFERROR(VLOOKUP($B311,LANCAMENTOS!$AG:$AL,3,),"")</f>
        <v/>
      </c>
      <c r="G311" s="271" t="str">
        <f>IFERROR(VLOOKUP(B311,LANCAMENTOS!$AG:$AM,7,),"")</f>
        <v/>
      </c>
      <c r="H311" s="271" t="str">
        <f>IFERROR(VLOOKUP($B311,LANCAMENTOS!$AG:$AL,4,),"")</f>
        <v/>
      </c>
      <c r="I311" s="274" t="str">
        <f>IFERROR(VLOOKUP($B311,LANCAMENTOS!$AG:$AL,5,),"")</f>
        <v/>
      </c>
      <c r="J311" s="272" t="str">
        <f>IFERROR(VLOOKUP($B311,LANCAMENTOS!$AG:$AL,6,),"")</f>
        <v/>
      </c>
      <c r="K311" s="278" t="str">
        <f t="shared" si="32"/>
        <v/>
      </c>
      <c r="L311" s="278" t="str">
        <f>IFERROR(VLOOKUP($B311,LANCAMENTOS!$AG:$AN,8,),"")</f>
        <v/>
      </c>
      <c r="Q311" s="275"/>
      <c r="R311" s="275"/>
      <c r="S311" s="275"/>
      <c r="T311" s="273"/>
      <c r="U311" s="146"/>
      <c r="V311" s="146"/>
      <c r="W311" s="146"/>
    </row>
    <row r="312" spans="2:23" ht="18">
      <c r="B312" s="269" t="s">
        <v>1153</v>
      </c>
      <c r="C312" s="269" t="str">
        <f t="shared" si="30"/>
        <v/>
      </c>
      <c r="D312" s="269" t="str">
        <f t="shared" si="31"/>
        <v/>
      </c>
      <c r="E312" s="270" t="str">
        <f>IFERROR(VLOOKUP($B312,LANCAMENTOS!$AG:$AL,2,),"")</f>
        <v/>
      </c>
      <c r="F312" s="271" t="str">
        <f>IFERROR(VLOOKUP($B312,LANCAMENTOS!$AG:$AL,3,),"")</f>
        <v/>
      </c>
      <c r="G312" s="271" t="str">
        <f>IFERROR(VLOOKUP(B312,LANCAMENTOS!$AG:$AM,7,),"")</f>
        <v/>
      </c>
      <c r="H312" s="271" t="str">
        <f>IFERROR(VLOOKUP($B312,LANCAMENTOS!$AG:$AL,4,),"")</f>
        <v/>
      </c>
      <c r="I312" s="274" t="str">
        <f>IFERROR(VLOOKUP($B312,LANCAMENTOS!$AG:$AL,5,),"")</f>
        <v/>
      </c>
      <c r="J312" s="272" t="str">
        <f>IFERROR(VLOOKUP($B312,LANCAMENTOS!$AG:$AL,6,),"")</f>
        <v/>
      </c>
      <c r="K312" s="278" t="str">
        <f t="shared" si="32"/>
        <v/>
      </c>
      <c r="L312" s="278" t="str">
        <f>IFERROR(VLOOKUP($B312,LANCAMENTOS!$AG:$AN,8,),"")</f>
        <v/>
      </c>
      <c r="Q312" s="275"/>
      <c r="R312" s="275"/>
      <c r="S312" s="275"/>
      <c r="T312" s="273"/>
      <c r="U312" s="146"/>
      <c r="V312" s="146"/>
      <c r="W312" s="146"/>
    </row>
    <row r="313" spans="2:23" ht="18">
      <c r="B313" s="269" t="s">
        <v>1154</v>
      </c>
      <c r="C313" s="269" t="str">
        <f t="shared" si="30"/>
        <v/>
      </c>
      <c r="D313" s="269" t="str">
        <f t="shared" si="31"/>
        <v/>
      </c>
      <c r="E313" s="270" t="str">
        <f>IFERROR(VLOOKUP($B313,LANCAMENTOS!$AG:$AL,2,),"")</f>
        <v/>
      </c>
      <c r="F313" s="271" t="str">
        <f>IFERROR(VLOOKUP($B313,LANCAMENTOS!$AG:$AL,3,),"")</f>
        <v/>
      </c>
      <c r="G313" s="271" t="str">
        <f>IFERROR(VLOOKUP(B313,LANCAMENTOS!$AG:$AM,7,),"")</f>
        <v/>
      </c>
      <c r="H313" s="271" t="str">
        <f>IFERROR(VLOOKUP($B313,LANCAMENTOS!$AG:$AL,4,),"")</f>
        <v/>
      </c>
      <c r="I313" s="274" t="str">
        <f>IFERROR(VLOOKUP($B313,LANCAMENTOS!$AG:$AL,5,),"")</f>
        <v/>
      </c>
      <c r="J313" s="272" t="str">
        <f>IFERROR(VLOOKUP($B313,LANCAMENTOS!$AG:$AL,6,),"")</f>
        <v/>
      </c>
      <c r="K313" s="278" t="str">
        <f t="shared" si="32"/>
        <v/>
      </c>
      <c r="L313" s="278" t="str">
        <f>IFERROR(VLOOKUP($B313,LANCAMENTOS!$AG:$AN,8,),"")</f>
        <v/>
      </c>
      <c r="Q313" s="275"/>
      <c r="R313" s="275"/>
      <c r="S313" s="275"/>
      <c r="T313" s="273"/>
      <c r="U313" s="146"/>
      <c r="V313" s="146"/>
      <c r="W313" s="146"/>
    </row>
    <row r="314" spans="2:23" ht="18">
      <c r="B314" s="269" t="s">
        <v>1155</v>
      </c>
      <c r="C314" s="269" t="str">
        <f t="shared" si="30"/>
        <v/>
      </c>
      <c r="D314" s="269" t="str">
        <f t="shared" si="31"/>
        <v/>
      </c>
      <c r="E314" s="270" t="str">
        <f>IFERROR(VLOOKUP($B314,LANCAMENTOS!$AG:$AL,2,),"")</f>
        <v/>
      </c>
      <c r="F314" s="271" t="str">
        <f>IFERROR(VLOOKUP($B314,LANCAMENTOS!$AG:$AL,3,),"")</f>
        <v/>
      </c>
      <c r="G314" s="271" t="str">
        <f>IFERROR(VLOOKUP(B314,LANCAMENTOS!$AG:$AM,7,),"")</f>
        <v/>
      </c>
      <c r="H314" s="271" t="str">
        <f>IFERROR(VLOOKUP($B314,LANCAMENTOS!$AG:$AL,4,),"")</f>
        <v/>
      </c>
      <c r="I314" s="274" t="str">
        <f>IFERROR(VLOOKUP($B314,LANCAMENTOS!$AG:$AL,5,),"")</f>
        <v/>
      </c>
      <c r="J314" s="272" t="str">
        <f>IFERROR(VLOOKUP($B314,LANCAMENTOS!$AG:$AL,6,),"")</f>
        <v/>
      </c>
      <c r="K314" s="278" t="str">
        <f t="shared" si="32"/>
        <v/>
      </c>
      <c r="L314" s="278" t="str">
        <f>IFERROR(VLOOKUP($B314,LANCAMENTOS!$AG:$AN,8,),"")</f>
        <v/>
      </c>
      <c r="Q314" s="275"/>
      <c r="R314" s="275"/>
      <c r="S314" s="275"/>
      <c r="T314" s="273"/>
      <c r="U314" s="146"/>
      <c r="V314" s="146"/>
      <c r="W314" s="146"/>
    </row>
    <row r="315" spans="2:23" ht="18">
      <c r="B315" s="269" t="s">
        <v>1156</v>
      </c>
      <c r="C315" s="269" t="str">
        <f t="shared" si="30"/>
        <v/>
      </c>
      <c r="D315" s="269" t="str">
        <f t="shared" si="31"/>
        <v/>
      </c>
      <c r="E315" s="270" t="str">
        <f>IFERROR(VLOOKUP($B315,LANCAMENTOS!$AG:$AL,2,),"")</f>
        <v/>
      </c>
      <c r="F315" s="271" t="str">
        <f>IFERROR(VLOOKUP($B315,LANCAMENTOS!$AG:$AL,3,),"")</f>
        <v/>
      </c>
      <c r="G315" s="271" t="str">
        <f>IFERROR(VLOOKUP(B315,LANCAMENTOS!$AG:$AM,7,),"")</f>
        <v/>
      </c>
      <c r="H315" s="271" t="str">
        <f>IFERROR(VLOOKUP($B315,LANCAMENTOS!$AG:$AL,4,),"")</f>
        <v/>
      </c>
      <c r="I315" s="274" t="str">
        <f>IFERROR(VLOOKUP($B315,LANCAMENTOS!$AG:$AL,5,),"")</f>
        <v/>
      </c>
      <c r="J315" s="272" t="str">
        <f>IFERROR(VLOOKUP($B315,LANCAMENTOS!$AG:$AL,6,),"")</f>
        <v/>
      </c>
      <c r="K315" s="278" t="str">
        <f t="shared" si="32"/>
        <v/>
      </c>
      <c r="L315" s="278" t="str">
        <f>IFERROR(VLOOKUP($B315,LANCAMENTOS!$AG:$AN,8,),"")</f>
        <v/>
      </c>
      <c r="Q315" s="275"/>
      <c r="R315" s="275"/>
      <c r="S315" s="275"/>
      <c r="T315" s="273"/>
      <c r="U315" s="146"/>
      <c r="V315" s="146"/>
      <c r="W315" s="146"/>
    </row>
    <row r="316" spans="2:23" ht="18">
      <c r="B316" s="269" t="s">
        <v>1157</v>
      </c>
      <c r="C316" s="269" t="str">
        <f t="shared" si="30"/>
        <v/>
      </c>
      <c r="D316" s="269" t="str">
        <f t="shared" si="31"/>
        <v/>
      </c>
      <c r="E316" s="270" t="str">
        <f>IFERROR(VLOOKUP($B316,LANCAMENTOS!$AG:$AL,2,),"")</f>
        <v/>
      </c>
      <c r="F316" s="271" t="str">
        <f>IFERROR(VLOOKUP($B316,LANCAMENTOS!$AG:$AL,3,),"")</f>
        <v/>
      </c>
      <c r="G316" s="271" t="str">
        <f>IFERROR(VLOOKUP(B316,LANCAMENTOS!$AG:$AM,7,),"")</f>
        <v/>
      </c>
      <c r="H316" s="271" t="str">
        <f>IFERROR(VLOOKUP($B316,LANCAMENTOS!$AG:$AL,4,),"")</f>
        <v/>
      </c>
      <c r="I316" s="274" t="str">
        <f>IFERROR(VLOOKUP($B316,LANCAMENTOS!$AG:$AL,5,),"")</f>
        <v/>
      </c>
      <c r="J316" s="272" t="str">
        <f>IFERROR(VLOOKUP($B316,LANCAMENTOS!$AG:$AL,6,),"")</f>
        <v/>
      </c>
      <c r="K316" s="278" t="str">
        <f t="shared" si="32"/>
        <v/>
      </c>
      <c r="L316" s="278" t="str">
        <f>IFERROR(VLOOKUP($B316,LANCAMENTOS!$AG:$AN,8,),"")</f>
        <v/>
      </c>
      <c r="Q316" s="275"/>
      <c r="R316" s="275"/>
      <c r="S316" s="275"/>
      <c r="T316" s="273"/>
      <c r="U316" s="146"/>
      <c r="V316" s="146"/>
      <c r="W316" s="146"/>
    </row>
    <row r="317" spans="2:23" ht="18">
      <c r="B317" s="269" t="s">
        <v>1158</v>
      </c>
      <c r="C317" s="269" t="str">
        <f t="shared" si="30"/>
        <v/>
      </c>
      <c r="D317" s="269" t="str">
        <f t="shared" si="31"/>
        <v/>
      </c>
      <c r="E317" s="270" t="str">
        <f>IFERROR(VLOOKUP($B317,LANCAMENTOS!$AG:$AL,2,),"")</f>
        <v/>
      </c>
      <c r="F317" s="271" t="str">
        <f>IFERROR(VLOOKUP($B317,LANCAMENTOS!$AG:$AL,3,),"")</f>
        <v/>
      </c>
      <c r="G317" s="271" t="str">
        <f>IFERROR(VLOOKUP(B317,LANCAMENTOS!$AG:$AM,7,),"")</f>
        <v/>
      </c>
      <c r="H317" s="271" t="str">
        <f>IFERROR(VLOOKUP($B317,LANCAMENTOS!$AG:$AL,4,),"")</f>
        <v/>
      </c>
      <c r="I317" s="274" t="str">
        <f>IFERROR(VLOOKUP($B317,LANCAMENTOS!$AG:$AL,5,),"")</f>
        <v/>
      </c>
      <c r="J317" s="272" t="str">
        <f>IFERROR(VLOOKUP($B317,LANCAMENTOS!$AG:$AL,6,),"")</f>
        <v/>
      </c>
      <c r="K317" s="278" t="str">
        <f t="shared" si="32"/>
        <v/>
      </c>
      <c r="L317" s="278" t="str">
        <f>IFERROR(VLOOKUP($B317,LANCAMENTOS!$AG:$AN,8,),"")</f>
        <v/>
      </c>
      <c r="Q317" s="275"/>
      <c r="R317" s="275"/>
      <c r="S317" s="275"/>
      <c r="T317" s="273"/>
      <c r="U317" s="146"/>
      <c r="V317" s="146"/>
      <c r="W317" s="146"/>
    </row>
    <row r="318" spans="2:23" ht="18">
      <c r="B318" s="269" t="s">
        <v>1159</v>
      </c>
      <c r="C318" s="269" t="str">
        <f t="shared" si="30"/>
        <v/>
      </c>
      <c r="D318" s="269" t="str">
        <f t="shared" si="31"/>
        <v/>
      </c>
      <c r="E318" s="270" t="str">
        <f>IFERROR(VLOOKUP($B318,LANCAMENTOS!$AG:$AL,2,),"")</f>
        <v/>
      </c>
      <c r="F318" s="271" t="str">
        <f>IFERROR(VLOOKUP($B318,LANCAMENTOS!$AG:$AL,3,),"")</f>
        <v/>
      </c>
      <c r="G318" s="271" t="str">
        <f>IFERROR(VLOOKUP(B318,LANCAMENTOS!$AG:$AM,7,),"")</f>
        <v/>
      </c>
      <c r="H318" s="271" t="str">
        <f>IFERROR(VLOOKUP($B318,LANCAMENTOS!$AG:$AL,4,),"")</f>
        <v/>
      </c>
      <c r="I318" s="274" t="str">
        <f>IFERROR(VLOOKUP($B318,LANCAMENTOS!$AG:$AL,5,),"")</f>
        <v/>
      </c>
      <c r="J318" s="272" t="str">
        <f>IFERROR(VLOOKUP($B318,LANCAMENTOS!$AG:$AL,6,),"")</f>
        <v/>
      </c>
      <c r="K318" s="278" t="str">
        <f t="shared" si="32"/>
        <v/>
      </c>
      <c r="L318" s="278" t="str">
        <f>IFERROR(VLOOKUP($B318,LANCAMENTOS!$AG:$AN,8,),"")</f>
        <v/>
      </c>
      <c r="Q318" s="275"/>
      <c r="R318" s="275"/>
      <c r="S318" s="275"/>
      <c r="T318" s="273"/>
      <c r="U318" s="146"/>
      <c r="V318" s="146"/>
      <c r="W318" s="146"/>
    </row>
    <row r="319" spans="2:23" ht="18">
      <c r="B319" s="269" t="s">
        <v>1160</v>
      </c>
      <c r="C319" s="269" t="str">
        <f t="shared" si="30"/>
        <v/>
      </c>
      <c r="D319" s="269" t="str">
        <f t="shared" si="31"/>
        <v/>
      </c>
      <c r="E319" s="270" t="str">
        <f>IFERROR(VLOOKUP($B319,LANCAMENTOS!$AG:$AL,2,),"")</f>
        <v/>
      </c>
      <c r="F319" s="271" t="str">
        <f>IFERROR(VLOOKUP($B319,LANCAMENTOS!$AG:$AL,3,),"")</f>
        <v/>
      </c>
      <c r="G319" s="271" t="str">
        <f>IFERROR(VLOOKUP(B319,LANCAMENTOS!$AG:$AM,7,),"")</f>
        <v/>
      </c>
      <c r="H319" s="271" t="str">
        <f>IFERROR(VLOOKUP($B319,LANCAMENTOS!$AG:$AL,4,),"")</f>
        <v/>
      </c>
      <c r="I319" s="274" t="str">
        <f>IFERROR(VLOOKUP($B319,LANCAMENTOS!$AG:$AL,5,),"")</f>
        <v/>
      </c>
      <c r="J319" s="272" t="str">
        <f>IFERROR(VLOOKUP($B319,LANCAMENTOS!$AG:$AL,6,),"")</f>
        <v/>
      </c>
      <c r="K319" s="278" t="str">
        <f t="shared" si="32"/>
        <v/>
      </c>
      <c r="L319" s="278" t="str">
        <f>IFERROR(VLOOKUP($B319,LANCAMENTOS!$AG:$AN,8,),"")</f>
        <v/>
      </c>
      <c r="Q319" s="275"/>
      <c r="R319" s="275"/>
      <c r="S319" s="275"/>
      <c r="T319" s="273"/>
      <c r="U319" s="146"/>
      <c r="V319" s="146"/>
      <c r="W319" s="146"/>
    </row>
    <row r="320" spans="2:23" ht="18">
      <c r="B320" s="269" t="s">
        <v>1161</v>
      </c>
      <c r="C320" s="269" t="str">
        <f t="shared" si="30"/>
        <v/>
      </c>
      <c r="D320" s="269" t="str">
        <f t="shared" si="31"/>
        <v/>
      </c>
      <c r="E320" s="270" t="str">
        <f>IFERROR(VLOOKUP($B320,LANCAMENTOS!$AG:$AL,2,),"")</f>
        <v/>
      </c>
      <c r="F320" s="271" t="str">
        <f>IFERROR(VLOOKUP($B320,LANCAMENTOS!$AG:$AL,3,),"")</f>
        <v/>
      </c>
      <c r="G320" s="271" t="str">
        <f>IFERROR(VLOOKUP(B320,LANCAMENTOS!$AG:$AM,7,),"")</f>
        <v/>
      </c>
      <c r="H320" s="271" t="str">
        <f>IFERROR(VLOOKUP($B320,LANCAMENTOS!$AG:$AL,4,),"")</f>
        <v/>
      </c>
      <c r="I320" s="274" t="str">
        <f>IFERROR(VLOOKUP($B320,LANCAMENTOS!$AG:$AL,5,),"")</f>
        <v/>
      </c>
      <c r="J320" s="272" t="str">
        <f>IFERROR(VLOOKUP($B320,LANCAMENTOS!$AG:$AL,6,),"")</f>
        <v/>
      </c>
      <c r="K320" s="278" t="str">
        <f t="shared" si="32"/>
        <v/>
      </c>
      <c r="L320" s="278" t="str">
        <f>IFERROR(VLOOKUP($B320,LANCAMENTOS!$AG:$AN,8,),"")</f>
        <v/>
      </c>
      <c r="Q320" s="275"/>
      <c r="R320" s="275"/>
      <c r="S320" s="275"/>
      <c r="T320" s="273"/>
      <c r="U320" s="146"/>
      <c r="V320" s="146"/>
      <c r="W320" s="146"/>
    </row>
    <row r="321" spans="2:23" ht="18">
      <c r="B321" s="269" t="s">
        <v>1162</v>
      </c>
      <c r="C321" s="269" t="str">
        <f t="shared" si="30"/>
        <v/>
      </c>
      <c r="D321" s="269" t="str">
        <f t="shared" si="31"/>
        <v/>
      </c>
      <c r="E321" s="270" t="str">
        <f>IFERROR(VLOOKUP($B321,LANCAMENTOS!$AG:$AL,2,),"")</f>
        <v/>
      </c>
      <c r="F321" s="271" t="str">
        <f>IFERROR(VLOOKUP($B321,LANCAMENTOS!$AG:$AL,3,),"")</f>
        <v/>
      </c>
      <c r="G321" s="271" t="str">
        <f>IFERROR(VLOOKUP(B321,LANCAMENTOS!$AG:$AM,7,),"")</f>
        <v/>
      </c>
      <c r="H321" s="271" t="str">
        <f>IFERROR(VLOOKUP($B321,LANCAMENTOS!$AG:$AL,4,),"")</f>
        <v/>
      </c>
      <c r="I321" s="274" t="str">
        <f>IFERROR(VLOOKUP($B321,LANCAMENTOS!$AG:$AL,5,),"")</f>
        <v/>
      </c>
      <c r="J321" s="272" t="str">
        <f>IFERROR(VLOOKUP($B321,LANCAMENTOS!$AG:$AL,6,),"")</f>
        <v/>
      </c>
      <c r="K321" s="278" t="str">
        <f t="shared" si="32"/>
        <v/>
      </c>
      <c r="L321" s="278" t="str">
        <f>IFERROR(VLOOKUP($B321,LANCAMENTOS!$AG:$AN,8,),"")</f>
        <v/>
      </c>
      <c r="Q321" s="275"/>
      <c r="R321" s="275"/>
      <c r="S321" s="275"/>
      <c r="T321" s="273"/>
      <c r="U321" s="146"/>
      <c r="V321" s="146"/>
      <c r="W321" s="146"/>
    </row>
    <row r="322" spans="2:23" ht="18">
      <c r="B322" s="269" t="s">
        <v>1163</v>
      </c>
      <c r="C322" s="269" t="str">
        <f t="shared" si="30"/>
        <v/>
      </c>
      <c r="D322" s="269" t="str">
        <f t="shared" si="31"/>
        <v/>
      </c>
      <c r="E322" s="270" t="str">
        <f>IFERROR(VLOOKUP($B322,LANCAMENTOS!$AG:$AL,2,),"")</f>
        <v/>
      </c>
      <c r="F322" s="271" t="str">
        <f>IFERROR(VLOOKUP($B322,LANCAMENTOS!$AG:$AL,3,),"")</f>
        <v/>
      </c>
      <c r="G322" s="271" t="str">
        <f>IFERROR(VLOOKUP(B322,LANCAMENTOS!$AG:$AM,7,),"")</f>
        <v/>
      </c>
      <c r="H322" s="271" t="str">
        <f>IFERROR(VLOOKUP($B322,LANCAMENTOS!$AG:$AL,4,),"")</f>
        <v/>
      </c>
      <c r="I322" s="274" t="str">
        <f>IFERROR(VLOOKUP($B322,LANCAMENTOS!$AG:$AL,5,),"")</f>
        <v/>
      </c>
      <c r="J322" s="272" t="str">
        <f>IFERROR(VLOOKUP($B322,LANCAMENTOS!$AG:$AL,6,),"")</f>
        <v/>
      </c>
      <c r="K322" s="278" t="str">
        <f t="shared" si="32"/>
        <v/>
      </c>
      <c r="L322" s="278" t="str">
        <f>IFERROR(VLOOKUP($B322,LANCAMENTOS!$AG:$AN,8,),"")</f>
        <v/>
      </c>
      <c r="Q322" s="275"/>
      <c r="R322" s="275"/>
      <c r="S322" s="275"/>
      <c r="T322" s="273"/>
      <c r="U322" s="146"/>
      <c r="V322" s="146"/>
      <c r="W322" s="146"/>
    </row>
    <row r="323" spans="2:23" ht="18">
      <c r="B323" s="269" t="s">
        <v>1164</v>
      </c>
      <c r="C323" s="269" t="str">
        <f t="shared" si="30"/>
        <v/>
      </c>
      <c r="D323" s="269" t="str">
        <f t="shared" si="31"/>
        <v/>
      </c>
      <c r="E323" s="270" t="str">
        <f>IFERROR(VLOOKUP($B323,LANCAMENTOS!$AG:$AL,2,),"")</f>
        <v/>
      </c>
      <c r="F323" s="271" t="str">
        <f>IFERROR(VLOOKUP($B323,LANCAMENTOS!$AG:$AL,3,),"")</f>
        <v/>
      </c>
      <c r="G323" s="271" t="str">
        <f>IFERROR(VLOOKUP(B323,LANCAMENTOS!$AG:$AM,7,),"")</f>
        <v/>
      </c>
      <c r="H323" s="271" t="str">
        <f>IFERROR(VLOOKUP($B323,LANCAMENTOS!$AG:$AL,4,),"")</f>
        <v/>
      </c>
      <c r="I323" s="274" t="str">
        <f>IFERROR(VLOOKUP($B323,LANCAMENTOS!$AG:$AL,5,),"")</f>
        <v/>
      </c>
      <c r="J323" s="272" t="str">
        <f>IFERROR(VLOOKUP($B323,LANCAMENTOS!$AG:$AL,6,),"")</f>
        <v/>
      </c>
      <c r="K323" s="278" t="str">
        <f t="shared" si="32"/>
        <v/>
      </c>
      <c r="L323" s="278" t="str">
        <f>IFERROR(VLOOKUP($B323,LANCAMENTOS!$AG:$AN,8,),"")</f>
        <v/>
      </c>
      <c r="Q323" s="275"/>
      <c r="R323" s="275"/>
      <c r="S323" s="275"/>
      <c r="T323" s="273"/>
      <c r="U323" s="146"/>
      <c r="V323" s="146"/>
      <c r="W323" s="146"/>
    </row>
    <row r="324" spans="2:23" ht="18">
      <c r="B324" s="269" t="s">
        <v>1165</v>
      </c>
      <c r="C324" s="269" t="str">
        <f t="shared" si="30"/>
        <v/>
      </c>
      <c r="D324" s="269" t="str">
        <f t="shared" si="31"/>
        <v/>
      </c>
      <c r="E324" s="270" t="str">
        <f>IFERROR(VLOOKUP($B324,LANCAMENTOS!$AG:$AL,2,),"")</f>
        <v/>
      </c>
      <c r="F324" s="271" t="str">
        <f>IFERROR(VLOOKUP($B324,LANCAMENTOS!$AG:$AL,3,),"")</f>
        <v/>
      </c>
      <c r="G324" s="271" t="str">
        <f>IFERROR(VLOOKUP(B324,LANCAMENTOS!$AG:$AM,7,),"")</f>
        <v/>
      </c>
      <c r="H324" s="271" t="str">
        <f>IFERROR(VLOOKUP($B324,LANCAMENTOS!$AG:$AL,4,),"")</f>
        <v/>
      </c>
      <c r="I324" s="274" t="str">
        <f>IFERROR(VLOOKUP($B324,LANCAMENTOS!$AG:$AL,5,),"")</f>
        <v/>
      </c>
      <c r="J324" s="272" t="str">
        <f>IFERROR(VLOOKUP($B324,LANCAMENTOS!$AG:$AL,6,),"")</f>
        <v/>
      </c>
      <c r="K324" s="278" t="str">
        <f t="shared" si="32"/>
        <v/>
      </c>
      <c r="L324" s="278" t="str">
        <f>IFERROR(VLOOKUP($B324,LANCAMENTOS!$AG:$AN,8,),"")</f>
        <v/>
      </c>
      <c r="Q324" s="275"/>
      <c r="R324" s="275"/>
      <c r="S324" s="275"/>
      <c r="T324" s="273"/>
      <c r="U324" s="146"/>
      <c r="V324" s="146"/>
      <c r="W324" s="146"/>
    </row>
    <row r="325" spans="2:23" ht="18">
      <c r="B325" s="269" t="s">
        <v>1166</v>
      </c>
      <c r="C325" s="269" t="str">
        <f t="shared" si="30"/>
        <v/>
      </c>
      <c r="D325" s="269" t="str">
        <f t="shared" si="31"/>
        <v/>
      </c>
      <c r="E325" s="270" t="str">
        <f>IFERROR(VLOOKUP($B325,LANCAMENTOS!$AG:$AL,2,),"")</f>
        <v/>
      </c>
      <c r="F325" s="271" t="str">
        <f>IFERROR(VLOOKUP($B325,LANCAMENTOS!$AG:$AL,3,),"")</f>
        <v/>
      </c>
      <c r="G325" s="271" t="str">
        <f>IFERROR(VLOOKUP(B325,LANCAMENTOS!$AG:$AM,7,),"")</f>
        <v/>
      </c>
      <c r="H325" s="271" t="str">
        <f>IFERROR(VLOOKUP($B325,LANCAMENTOS!$AG:$AL,4,),"")</f>
        <v/>
      </c>
      <c r="I325" s="274" t="str">
        <f>IFERROR(VLOOKUP($B325,LANCAMENTOS!$AG:$AL,5,),"")</f>
        <v/>
      </c>
      <c r="J325" s="272" t="str">
        <f>IFERROR(VLOOKUP($B325,LANCAMENTOS!$AG:$AL,6,),"")</f>
        <v/>
      </c>
      <c r="K325" s="278" t="str">
        <f t="shared" si="32"/>
        <v/>
      </c>
      <c r="L325" s="278" t="str">
        <f>IFERROR(VLOOKUP($B325,LANCAMENTOS!$AG:$AN,8,),"")</f>
        <v/>
      </c>
      <c r="Q325" s="275"/>
      <c r="R325" s="275"/>
      <c r="S325" s="275"/>
      <c r="T325" s="273"/>
      <c r="U325" s="146"/>
      <c r="V325" s="146"/>
      <c r="W325" s="146"/>
    </row>
    <row r="326" spans="2:23" ht="18">
      <c r="B326" s="269" t="s">
        <v>1167</v>
      </c>
      <c r="C326" s="269" t="str">
        <f t="shared" ref="C326:C389" si="33">IF(E326="","",MONTH(E326))</f>
        <v/>
      </c>
      <c r="D326" s="269" t="str">
        <f t="shared" ref="D326:D389" si="34">IF(E326="","",YEAR(E326))</f>
        <v/>
      </c>
      <c r="E326" s="270" t="str">
        <f>IFERROR(VLOOKUP($B326,LANCAMENTOS!$AG:$AL,2,),"")</f>
        <v/>
      </c>
      <c r="F326" s="271" t="str">
        <f>IFERROR(VLOOKUP($B326,LANCAMENTOS!$AG:$AL,3,),"")</f>
        <v/>
      </c>
      <c r="G326" s="271" t="str">
        <f>IFERROR(VLOOKUP(B326,LANCAMENTOS!$AG:$AM,7,),"")</f>
        <v/>
      </c>
      <c r="H326" s="271" t="str">
        <f>IFERROR(VLOOKUP($B326,LANCAMENTOS!$AG:$AL,4,),"")</f>
        <v/>
      </c>
      <c r="I326" s="274" t="str">
        <f>IFERROR(VLOOKUP($B326,LANCAMENTOS!$AG:$AL,5,),"")</f>
        <v/>
      </c>
      <c r="J326" s="272" t="str">
        <f>IFERROR(VLOOKUP($B326,LANCAMENTOS!$AG:$AL,6,),"")</f>
        <v/>
      </c>
      <c r="K326" s="278" t="str">
        <f t="shared" ref="K326:K389" si="35">IF(H326="","",H326*I326)</f>
        <v/>
      </c>
      <c r="L326" s="278" t="str">
        <f>IFERROR(VLOOKUP($B326,LANCAMENTOS!$AG:$AN,8,),"")</f>
        <v/>
      </c>
      <c r="Q326" s="275"/>
      <c r="R326" s="275"/>
      <c r="S326" s="275"/>
      <c r="T326" s="273"/>
      <c r="U326" s="146"/>
      <c r="V326" s="146"/>
      <c r="W326" s="146"/>
    </row>
    <row r="327" spans="2:23" ht="18">
      <c r="B327" s="269" t="s">
        <v>1168</v>
      </c>
      <c r="C327" s="269" t="str">
        <f t="shared" si="33"/>
        <v/>
      </c>
      <c r="D327" s="269" t="str">
        <f t="shared" si="34"/>
        <v/>
      </c>
      <c r="E327" s="270" t="str">
        <f>IFERROR(VLOOKUP($B327,LANCAMENTOS!$AG:$AL,2,),"")</f>
        <v/>
      </c>
      <c r="F327" s="271" t="str">
        <f>IFERROR(VLOOKUP($B327,LANCAMENTOS!$AG:$AL,3,),"")</f>
        <v/>
      </c>
      <c r="G327" s="271" t="str">
        <f>IFERROR(VLOOKUP(B327,LANCAMENTOS!$AG:$AM,7,),"")</f>
        <v/>
      </c>
      <c r="H327" s="271" t="str">
        <f>IFERROR(VLOOKUP($B327,LANCAMENTOS!$AG:$AL,4,),"")</f>
        <v/>
      </c>
      <c r="I327" s="274" t="str">
        <f>IFERROR(VLOOKUP($B327,LANCAMENTOS!$AG:$AL,5,),"")</f>
        <v/>
      </c>
      <c r="J327" s="272" t="str">
        <f>IFERROR(VLOOKUP($B327,LANCAMENTOS!$AG:$AL,6,),"")</f>
        <v/>
      </c>
      <c r="K327" s="278" t="str">
        <f t="shared" si="35"/>
        <v/>
      </c>
      <c r="L327" s="278" t="str">
        <f>IFERROR(VLOOKUP($B327,LANCAMENTOS!$AG:$AN,8,),"")</f>
        <v/>
      </c>
      <c r="Q327" s="275"/>
      <c r="R327" s="275"/>
      <c r="S327" s="275"/>
      <c r="T327" s="273"/>
      <c r="U327" s="146"/>
      <c r="V327" s="146"/>
      <c r="W327" s="146"/>
    </row>
    <row r="328" spans="2:23" ht="18">
      <c r="B328" s="269" t="s">
        <v>1169</v>
      </c>
      <c r="C328" s="269" t="str">
        <f t="shared" si="33"/>
        <v/>
      </c>
      <c r="D328" s="269" t="str">
        <f t="shared" si="34"/>
        <v/>
      </c>
      <c r="E328" s="270" t="str">
        <f>IFERROR(VLOOKUP($B328,LANCAMENTOS!$AG:$AL,2,),"")</f>
        <v/>
      </c>
      <c r="F328" s="271" t="str">
        <f>IFERROR(VLOOKUP($B328,LANCAMENTOS!$AG:$AL,3,),"")</f>
        <v/>
      </c>
      <c r="G328" s="271" t="str">
        <f>IFERROR(VLOOKUP(B328,LANCAMENTOS!$AG:$AM,7,),"")</f>
        <v/>
      </c>
      <c r="H328" s="271" t="str">
        <f>IFERROR(VLOOKUP($B328,LANCAMENTOS!$AG:$AL,4,),"")</f>
        <v/>
      </c>
      <c r="I328" s="274" t="str">
        <f>IFERROR(VLOOKUP($B328,LANCAMENTOS!$AG:$AL,5,),"")</f>
        <v/>
      </c>
      <c r="J328" s="272" t="str">
        <f>IFERROR(VLOOKUP($B328,LANCAMENTOS!$AG:$AL,6,),"")</f>
        <v/>
      </c>
      <c r="K328" s="278" t="str">
        <f t="shared" si="35"/>
        <v/>
      </c>
      <c r="L328" s="278" t="str">
        <f>IFERROR(VLOOKUP($B328,LANCAMENTOS!$AG:$AN,8,),"")</f>
        <v/>
      </c>
      <c r="Q328" s="275"/>
      <c r="R328" s="275"/>
      <c r="S328" s="275"/>
      <c r="T328" s="273"/>
      <c r="U328" s="146"/>
      <c r="V328" s="146"/>
      <c r="W328" s="146"/>
    </row>
    <row r="329" spans="2:23" ht="18">
      <c r="B329" s="269" t="s">
        <v>1170</v>
      </c>
      <c r="C329" s="269" t="str">
        <f t="shared" si="33"/>
        <v/>
      </c>
      <c r="D329" s="269" t="str">
        <f t="shared" si="34"/>
        <v/>
      </c>
      <c r="E329" s="270" t="str">
        <f>IFERROR(VLOOKUP($B329,LANCAMENTOS!$AG:$AL,2,),"")</f>
        <v/>
      </c>
      <c r="F329" s="271" t="str">
        <f>IFERROR(VLOOKUP($B329,LANCAMENTOS!$AG:$AL,3,),"")</f>
        <v/>
      </c>
      <c r="G329" s="271" t="str">
        <f>IFERROR(VLOOKUP(B329,LANCAMENTOS!$AG:$AM,7,),"")</f>
        <v/>
      </c>
      <c r="H329" s="271" t="str">
        <f>IFERROR(VLOOKUP($B329,LANCAMENTOS!$AG:$AL,4,),"")</f>
        <v/>
      </c>
      <c r="I329" s="274" t="str">
        <f>IFERROR(VLOOKUP($B329,LANCAMENTOS!$AG:$AL,5,),"")</f>
        <v/>
      </c>
      <c r="J329" s="272" t="str">
        <f>IFERROR(VLOOKUP($B329,LANCAMENTOS!$AG:$AL,6,),"")</f>
        <v/>
      </c>
      <c r="K329" s="278" t="str">
        <f t="shared" si="35"/>
        <v/>
      </c>
      <c r="L329" s="278" t="str">
        <f>IFERROR(VLOOKUP($B329,LANCAMENTOS!$AG:$AN,8,),"")</f>
        <v/>
      </c>
      <c r="Q329" s="275"/>
      <c r="R329" s="275"/>
      <c r="S329" s="275"/>
      <c r="T329" s="273"/>
      <c r="U329" s="146"/>
      <c r="V329" s="146"/>
      <c r="W329" s="146"/>
    </row>
    <row r="330" spans="2:23" ht="18">
      <c r="B330" s="269" t="s">
        <v>1171</v>
      </c>
      <c r="C330" s="269" t="str">
        <f t="shared" si="33"/>
        <v/>
      </c>
      <c r="D330" s="269" t="str">
        <f t="shared" si="34"/>
        <v/>
      </c>
      <c r="E330" s="270" t="str">
        <f>IFERROR(VLOOKUP($B330,LANCAMENTOS!$AG:$AL,2,),"")</f>
        <v/>
      </c>
      <c r="F330" s="271" t="str">
        <f>IFERROR(VLOOKUP($B330,LANCAMENTOS!$AG:$AL,3,),"")</f>
        <v/>
      </c>
      <c r="G330" s="271" t="str">
        <f>IFERROR(VLOOKUP(B330,LANCAMENTOS!$AG:$AM,7,),"")</f>
        <v/>
      </c>
      <c r="H330" s="271" t="str">
        <f>IFERROR(VLOOKUP($B330,LANCAMENTOS!$AG:$AL,4,),"")</f>
        <v/>
      </c>
      <c r="I330" s="274" t="str">
        <f>IFERROR(VLOOKUP($B330,LANCAMENTOS!$AG:$AL,5,),"")</f>
        <v/>
      </c>
      <c r="J330" s="272" t="str">
        <f>IFERROR(VLOOKUP($B330,LANCAMENTOS!$AG:$AL,6,),"")</f>
        <v/>
      </c>
      <c r="K330" s="278" t="str">
        <f t="shared" si="35"/>
        <v/>
      </c>
      <c r="L330" s="278" t="str">
        <f>IFERROR(VLOOKUP($B330,LANCAMENTOS!$AG:$AN,8,),"")</f>
        <v/>
      </c>
      <c r="Q330" s="275"/>
      <c r="R330" s="275"/>
      <c r="S330" s="275"/>
      <c r="T330" s="273"/>
      <c r="U330" s="146"/>
      <c r="V330" s="146"/>
      <c r="W330" s="146"/>
    </row>
    <row r="331" spans="2:23" ht="18">
      <c r="B331" s="269" t="s">
        <v>1172</v>
      </c>
      <c r="C331" s="269" t="str">
        <f t="shared" si="33"/>
        <v/>
      </c>
      <c r="D331" s="269" t="str">
        <f t="shared" si="34"/>
        <v/>
      </c>
      <c r="E331" s="270" t="str">
        <f>IFERROR(VLOOKUP($B331,LANCAMENTOS!$AG:$AL,2,),"")</f>
        <v/>
      </c>
      <c r="F331" s="271" t="str">
        <f>IFERROR(VLOOKUP($B331,LANCAMENTOS!$AG:$AL,3,),"")</f>
        <v/>
      </c>
      <c r="G331" s="271" t="str">
        <f>IFERROR(VLOOKUP(B331,LANCAMENTOS!$AG:$AM,7,),"")</f>
        <v/>
      </c>
      <c r="H331" s="271" t="str">
        <f>IFERROR(VLOOKUP($B331,LANCAMENTOS!$AG:$AL,4,),"")</f>
        <v/>
      </c>
      <c r="I331" s="274" t="str">
        <f>IFERROR(VLOOKUP($B331,LANCAMENTOS!$AG:$AL,5,),"")</f>
        <v/>
      </c>
      <c r="J331" s="272" t="str">
        <f>IFERROR(VLOOKUP($B331,LANCAMENTOS!$AG:$AL,6,),"")</f>
        <v/>
      </c>
      <c r="K331" s="278" t="str">
        <f t="shared" si="35"/>
        <v/>
      </c>
      <c r="L331" s="278" t="str">
        <f>IFERROR(VLOOKUP($B331,LANCAMENTOS!$AG:$AN,8,),"")</f>
        <v/>
      </c>
      <c r="Q331" s="275"/>
      <c r="R331" s="275"/>
      <c r="S331" s="275"/>
      <c r="T331" s="273"/>
      <c r="U331" s="146"/>
      <c r="V331" s="146"/>
      <c r="W331" s="146"/>
    </row>
    <row r="332" spans="2:23" ht="18">
      <c r="B332" s="269" t="s">
        <v>1173</v>
      </c>
      <c r="C332" s="269" t="str">
        <f t="shared" si="33"/>
        <v/>
      </c>
      <c r="D332" s="269" t="str">
        <f t="shared" si="34"/>
        <v/>
      </c>
      <c r="E332" s="270" t="str">
        <f>IFERROR(VLOOKUP($B332,LANCAMENTOS!$AG:$AL,2,),"")</f>
        <v/>
      </c>
      <c r="F332" s="271" t="str">
        <f>IFERROR(VLOOKUP($B332,LANCAMENTOS!$AG:$AL,3,),"")</f>
        <v/>
      </c>
      <c r="G332" s="271" t="str">
        <f>IFERROR(VLOOKUP(B332,LANCAMENTOS!$AG:$AM,7,),"")</f>
        <v/>
      </c>
      <c r="H332" s="271" t="str">
        <f>IFERROR(VLOOKUP($B332,LANCAMENTOS!$AG:$AL,4,),"")</f>
        <v/>
      </c>
      <c r="I332" s="274" t="str">
        <f>IFERROR(VLOOKUP($B332,LANCAMENTOS!$AG:$AL,5,),"")</f>
        <v/>
      </c>
      <c r="J332" s="272" t="str">
        <f>IFERROR(VLOOKUP($B332,LANCAMENTOS!$AG:$AL,6,),"")</f>
        <v/>
      </c>
      <c r="K332" s="278" t="str">
        <f t="shared" si="35"/>
        <v/>
      </c>
      <c r="L332" s="278" t="str">
        <f>IFERROR(VLOOKUP($B332,LANCAMENTOS!$AG:$AN,8,),"")</f>
        <v/>
      </c>
      <c r="Q332" s="275"/>
      <c r="R332" s="275"/>
      <c r="S332" s="275"/>
      <c r="T332" s="273"/>
      <c r="U332" s="146"/>
      <c r="V332" s="146"/>
      <c r="W332" s="146"/>
    </row>
    <row r="333" spans="2:23" ht="18">
      <c r="B333" s="269" t="s">
        <v>1174</v>
      </c>
      <c r="C333" s="269" t="str">
        <f t="shared" si="33"/>
        <v/>
      </c>
      <c r="D333" s="269" t="str">
        <f t="shared" si="34"/>
        <v/>
      </c>
      <c r="E333" s="270" t="str">
        <f>IFERROR(VLOOKUP($B333,LANCAMENTOS!$AG:$AL,2,),"")</f>
        <v/>
      </c>
      <c r="F333" s="271" t="str">
        <f>IFERROR(VLOOKUP($B333,LANCAMENTOS!$AG:$AL,3,),"")</f>
        <v/>
      </c>
      <c r="G333" s="271" t="str">
        <f>IFERROR(VLOOKUP(B333,LANCAMENTOS!$AG:$AM,7,),"")</f>
        <v/>
      </c>
      <c r="H333" s="271" t="str">
        <f>IFERROR(VLOOKUP($B333,LANCAMENTOS!$AG:$AL,4,),"")</f>
        <v/>
      </c>
      <c r="I333" s="274" t="str">
        <f>IFERROR(VLOOKUP($B333,LANCAMENTOS!$AG:$AL,5,),"")</f>
        <v/>
      </c>
      <c r="J333" s="272" t="str">
        <f>IFERROR(VLOOKUP($B333,LANCAMENTOS!$AG:$AL,6,),"")</f>
        <v/>
      </c>
      <c r="K333" s="278" t="str">
        <f t="shared" si="35"/>
        <v/>
      </c>
      <c r="L333" s="278" t="str">
        <f>IFERROR(VLOOKUP($B333,LANCAMENTOS!$AG:$AN,8,),"")</f>
        <v/>
      </c>
      <c r="Q333" s="275"/>
      <c r="R333" s="275"/>
      <c r="S333" s="275"/>
      <c r="T333" s="273"/>
      <c r="U333" s="146"/>
      <c r="V333" s="146"/>
      <c r="W333" s="146"/>
    </row>
    <row r="334" spans="2:23" ht="18">
      <c r="B334" s="269" t="s">
        <v>1175</v>
      </c>
      <c r="C334" s="269" t="str">
        <f t="shared" si="33"/>
        <v/>
      </c>
      <c r="D334" s="269" t="str">
        <f t="shared" si="34"/>
        <v/>
      </c>
      <c r="E334" s="270" t="str">
        <f>IFERROR(VLOOKUP($B334,LANCAMENTOS!$AG:$AL,2,),"")</f>
        <v/>
      </c>
      <c r="F334" s="271" t="str">
        <f>IFERROR(VLOOKUP($B334,LANCAMENTOS!$AG:$AL,3,),"")</f>
        <v/>
      </c>
      <c r="G334" s="271" t="str">
        <f>IFERROR(VLOOKUP(B334,LANCAMENTOS!$AG:$AM,7,),"")</f>
        <v/>
      </c>
      <c r="H334" s="271" t="str">
        <f>IFERROR(VLOOKUP($B334,LANCAMENTOS!$AG:$AL,4,),"")</f>
        <v/>
      </c>
      <c r="I334" s="274" t="str">
        <f>IFERROR(VLOOKUP($B334,LANCAMENTOS!$AG:$AL,5,),"")</f>
        <v/>
      </c>
      <c r="J334" s="272" t="str">
        <f>IFERROR(VLOOKUP($B334,LANCAMENTOS!$AG:$AL,6,),"")</f>
        <v/>
      </c>
      <c r="K334" s="278" t="str">
        <f t="shared" si="35"/>
        <v/>
      </c>
      <c r="L334" s="278" t="str">
        <f>IFERROR(VLOOKUP($B334,LANCAMENTOS!$AG:$AN,8,),"")</f>
        <v/>
      </c>
      <c r="Q334" s="275"/>
      <c r="R334" s="275"/>
      <c r="S334" s="275"/>
      <c r="T334" s="273"/>
      <c r="U334" s="146"/>
      <c r="V334" s="146"/>
      <c r="W334" s="146"/>
    </row>
    <row r="335" spans="2:23" ht="18">
      <c r="B335" s="269" t="s">
        <v>1176</v>
      </c>
      <c r="C335" s="269" t="str">
        <f t="shared" si="33"/>
        <v/>
      </c>
      <c r="D335" s="269" t="str">
        <f t="shared" si="34"/>
        <v/>
      </c>
      <c r="E335" s="270" t="str">
        <f>IFERROR(VLOOKUP($B335,LANCAMENTOS!$AG:$AL,2,),"")</f>
        <v/>
      </c>
      <c r="F335" s="271" t="str">
        <f>IFERROR(VLOOKUP($B335,LANCAMENTOS!$AG:$AL,3,),"")</f>
        <v/>
      </c>
      <c r="G335" s="271" t="str">
        <f>IFERROR(VLOOKUP(B335,LANCAMENTOS!$AG:$AM,7,),"")</f>
        <v/>
      </c>
      <c r="H335" s="271" t="str">
        <f>IFERROR(VLOOKUP($B335,LANCAMENTOS!$AG:$AL,4,),"")</f>
        <v/>
      </c>
      <c r="I335" s="274" t="str">
        <f>IFERROR(VLOOKUP($B335,LANCAMENTOS!$AG:$AL,5,),"")</f>
        <v/>
      </c>
      <c r="J335" s="272" t="str">
        <f>IFERROR(VLOOKUP($B335,LANCAMENTOS!$AG:$AL,6,),"")</f>
        <v/>
      </c>
      <c r="K335" s="278" t="str">
        <f t="shared" si="35"/>
        <v/>
      </c>
      <c r="L335" s="278" t="str">
        <f>IFERROR(VLOOKUP($B335,LANCAMENTOS!$AG:$AN,8,),"")</f>
        <v/>
      </c>
      <c r="Q335" s="275"/>
      <c r="R335" s="275"/>
      <c r="S335" s="275"/>
      <c r="T335" s="273"/>
      <c r="U335" s="146"/>
      <c r="V335" s="146"/>
      <c r="W335" s="146"/>
    </row>
    <row r="336" spans="2:23" ht="18">
      <c r="B336" s="269" t="s">
        <v>1177</v>
      </c>
      <c r="C336" s="269" t="str">
        <f t="shared" si="33"/>
        <v/>
      </c>
      <c r="D336" s="269" t="str">
        <f t="shared" si="34"/>
        <v/>
      </c>
      <c r="E336" s="270" t="str">
        <f>IFERROR(VLOOKUP($B336,LANCAMENTOS!$AG:$AL,2,),"")</f>
        <v/>
      </c>
      <c r="F336" s="271" t="str">
        <f>IFERROR(VLOOKUP($B336,LANCAMENTOS!$AG:$AL,3,),"")</f>
        <v/>
      </c>
      <c r="G336" s="271" t="str">
        <f>IFERROR(VLOOKUP(B336,LANCAMENTOS!$AG:$AM,7,),"")</f>
        <v/>
      </c>
      <c r="H336" s="271" t="str">
        <f>IFERROR(VLOOKUP($B336,LANCAMENTOS!$AG:$AL,4,),"")</f>
        <v/>
      </c>
      <c r="I336" s="274" t="str">
        <f>IFERROR(VLOOKUP($B336,LANCAMENTOS!$AG:$AL,5,),"")</f>
        <v/>
      </c>
      <c r="J336" s="272" t="str">
        <f>IFERROR(VLOOKUP($B336,LANCAMENTOS!$AG:$AL,6,),"")</f>
        <v/>
      </c>
      <c r="K336" s="278" t="str">
        <f t="shared" si="35"/>
        <v/>
      </c>
      <c r="L336" s="278" t="str">
        <f>IFERROR(VLOOKUP($B336,LANCAMENTOS!$AG:$AN,8,),"")</f>
        <v/>
      </c>
      <c r="Q336" s="275"/>
      <c r="R336" s="275"/>
      <c r="S336" s="275"/>
      <c r="T336" s="273"/>
      <c r="U336" s="146"/>
      <c r="V336" s="146"/>
      <c r="W336" s="146"/>
    </row>
    <row r="337" spans="2:23" ht="18">
      <c r="B337" s="269" t="s">
        <v>1178</v>
      </c>
      <c r="C337" s="269" t="str">
        <f t="shared" si="33"/>
        <v/>
      </c>
      <c r="D337" s="269" t="str">
        <f t="shared" si="34"/>
        <v/>
      </c>
      <c r="E337" s="270" t="str">
        <f>IFERROR(VLOOKUP($B337,LANCAMENTOS!$AG:$AL,2,),"")</f>
        <v/>
      </c>
      <c r="F337" s="271" t="str">
        <f>IFERROR(VLOOKUP($B337,LANCAMENTOS!$AG:$AL,3,),"")</f>
        <v/>
      </c>
      <c r="G337" s="271" t="str">
        <f>IFERROR(VLOOKUP(B337,LANCAMENTOS!$AG:$AM,7,),"")</f>
        <v/>
      </c>
      <c r="H337" s="271" t="str">
        <f>IFERROR(VLOOKUP($B337,LANCAMENTOS!$AG:$AL,4,),"")</f>
        <v/>
      </c>
      <c r="I337" s="274" t="str">
        <f>IFERROR(VLOOKUP($B337,LANCAMENTOS!$AG:$AL,5,),"")</f>
        <v/>
      </c>
      <c r="J337" s="272" t="str">
        <f>IFERROR(VLOOKUP($B337,LANCAMENTOS!$AG:$AL,6,),"")</f>
        <v/>
      </c>
      <c r="K337" s="278" t="str">
        <f t="shared" si="35"/>
        <v/>
      </c>
      <c r="L337" s="278" t="str">
        <f>IFERROR(VLOOKUP($B337,LANCAMENTOS!$AG:$AN,8,),"")</f>
        <v/>
      </c>
      <c r="Q337" s="275"/>
      <c r="R337" s="275"/>
      <c r="S337" s="275"/>
      <c r="T337" s="273"/>
      <c r="U337" s="146"/>
      <c r="V337" s="146"/>
      <c r="W337" s="146"/>
    </row>
    <row r="338" spans="2:23" ht="18">
      <c r="B338" s="269" t="s">
        <v>1179</v>
      </c>
      <c r="C338" s="269" t="str">
        <f t="shared" si="33"/>
        <v/>
      </c>
      <c r="D338" s="269" t="str">
        <f t="shared" si="34"/>
        <v/>
      </c>
      <c r="E338" s="270" t="str">
        <f>IFERROR(VLOOKUP($B338,LANCAMENTOS!$AG:$AL,2,),"")</f>
        <v/>
      </c>
      <c r="F338" s="271" t="str">
        <f>IFERROR(VLOOKUP($B338,LANCAMENTOS!$AG:$AL,3,),"")</f>
        <v/>
      </c>
      <c r="G338" s="271" t="str">
        <f>IFERROR(VLOOKUP(B338,LANCAMENTOS!$AG:$AM,7,),"")</f>
        <v/>
      </c>
      <c r="H338" s="271" t="str">
        <f>IFERROR(VLOOKUP($B338,LANCAMENTOS!$AG:$AL,4,),"")</f>
        <v/>
      </c>
      <c r="I338" s="274" t="str">
        <f>IFERROR(VLOOKUP($B338,LANCAMENTOS!$AG:$AL,5,),"")</f>
        <v/>
      </c>
      <c r="J338" s="272" t="str">
        <f>IFERROR(VLOOKUP($B338,LANCAMENTOS!$AG:$AL,6,),"")</f>
        <v/>
      </c>
      <c r="K338" s="278" t="str">
        <f t="shared" si="35"/>
        <v/>
      </c>
      <c r="L338" s="278" t="str">
        <f>IFERROR(VLOOKUP($B338,LANCAMENTOS!$AG:$AN,8,),"")</f>
        <v/>
      </c>
      <c r="Q338" s="275"/>
      <c r="R338" s="275"/>
      <c r="S338" s="275"/>
      <c r="T338" s="273"/>
      <c r="U338" s="146"/>
      <c r="V338" s="146"/>
      <c r="W338" s="146"/>
    </row>
    <row r="339" spans="2:23" ht="18">
      <c r="B339" s="269" t="s">
        <v>1180</v>
      </c>
      <c r="C339" s="269" t="str">
        <f t="shared" si="33"/>
        <v/>
      </c>
      <c r="D339" s="269" t="str">
        <f t="shared" si="34"/>
        <v/>
      </c>
      <c r="E339" s="270" t="str">
        <f>IFERROR(VLOOKUP($B339,LANCAMENTOS!$AG:$AL,2,),"")</f>
        <v/>
      </c>
      <c r="F339" s="271" t="str">
        <f>IFERROR(VLOOKUP($B339,LANCAMENTOS!$AG:$AL,3,),"")</f>
        <v/>
      </c>
      <c r="G339" s="271" t="str">
        <f>IFERROR(VLOOKUP(B339,LANCAMENTOS!$AG:$AM,7,),"")</f>
        <v/>
      </c>
      <c r="H339" s="271" t="str">
        <f>IFERROR(VLOOKUP($B339,LANCAMENTOS!$AG:$AL,4,),"")</f>
        <v/>
      </c>
      <c r="I339" s="274" t="str">
        <f>IFERROR(VLOOKUP($B339,LANCAMENTOS!$AG:$AL,5,),"")</f>
        <v/>
      </c>
      <c r="J339" s="272" t="str">
        <f>IFERROR(VLOOKUP($B339,LANCAMENTOS!$AG:$AL,6,),"")</f>
        <v/>
      </c>
      <c r="K339" s="278" t="str">
        <f t="shared" si="35"/>
        <v/>
      </c>
      <c r="L339" s="278" t="str">
        <f>IFERROR(VLOOKUP($B339,LANCAMENTOS!$AG:$AN,8,),"")</f>
        <v/>
      </c>
      <c r="Q339" s="275"/>
      <c r="R339" s="275"/>
      <c r="S339" s="275"/>
      <c r="T339" s="273"/>
      <c r="U339" s="146"/>
      <c r="V339" s="146"/>
      <c r="W339" s="146"/>
    </row>
    <row r="340" spans="2:23" ht="18">
      <c r="B340" s="269" t="s">
        <v>1181</v>
      </c>
      <c r="C340" s="269" t="str">
        <f t="shared" si="33"/>
        <v/>
      </c>
      <c r="D340" s="269" t="str">
        <f t="shared" si="34"/>
        <v/>
      </c>
      <c r="E340" s="270" t="str">
        <f>IFERROR(VLOOKUP($B340,LANCAMENTOS!$AG:$AL,2,),"")</f>
        <v/>
      </c>
      <c r="F340" s="271" t="str">
        <f>IFERROR(VLOOKUP($B340,LANCAMENTOS!$AG:$AL,3,),"")</f>
        <v/>
      </c>
      <c r="G340" s="271" t="str">
        <f>IFERROR(VLOOKUP(B340,LANCAMENTOS!$AG:$AM,7,),"")</f>
        <v/>
      </c>
      <c r="H340" s="271" t="str">
        <f>IFERROR(VLOOKUP($B340,LANCAMENTOS!$AG:$AL,4,),"")</f>
        <v/>
      </c>
      <c r="I340" s="274" t="str">
        <f>IFERROR(VLOOKUP($B340,LANCAMENTOS!$AG:$AL,5,),"")</f>
        <v/>
      </c>
      <c r="J340" s="272" t="str">
        <f>IFERROR(VLOOKUP($B340,LANCAMENTOS!$AG:$AL,6,),"")</f>
        <v/>
      </c>
      <c r="K340" s="278" t="str">
        <f t="shared" si="35"/>
        <v/>
      </c>
      <c r="L340" s="278" t="str">
        <f>IFERROR(VLOOKUP($B340,LANCAMENTOS!$AG:$AN,8,),"")</f>
        <v/>
      </c>
      <c r="Q340" s="275"/>
      <c r="R340" s="275"/>
      <c r="S340" s="275"/>
      <c r="T340" s="273"/>
      <c r="U340" s="146"/>
      <c r="V340" s="146"/>
      <c r="W340" s="146"/>
    </row>
    <row r="341" spans="2:23" ht="18">
      <c r="B341" s="269" t="s">
        <v>1182</v>
      </c>
      <c r="C341" s="269" t="str">
        <f t="shared" si="33"/>
        <v/>
      </c>
      <c r="D341" s="269" t="str">
        <f t="shared" si="34"/>
        <v/>
      </c>
      <c r="E341" s="270" t="str">
        <f>IFERROR(VLOOKUP($B341,LANCAMENTOS!$AG:$AL,2,),"")</f>
        <v/>
      </c>
      <c r="F341" s="271" t="str">
        <f>IFERROR(VLOOKUP($B341,LANCAMENTOS!$AG:$AL,3,),"")</f>
        <v/>
      </c>
      <c r="G341" s="271" t="str">
        <f>IFERROR(VLOOKUP(B341,LANCAMENTOS!$AG:$AM,7,),"")</f>
        <v/>
      </c>
      <c r="H341" s="271" t="str">
        <f>IFERROR(VLOOKUP($B341,LANCAMENTOS!$AG:$AL,4,),"")</f>
        <v/>
      </c>
      <c r="I341" s="274" t="str">
        <f>IFERROR(VLOOKUP($B341,LANCAMENTOS!$AG:$AL,5,),"")</f>
        <v/>
      </c>
      <c r="J341" s="272" t="str">
        <f>IFERROR(VLOOKUP($B341,LANCAMENTOS!$AG:$AL,6,),"")</f>
        <v/>
      </c>
      <c r="K341" s="278" t="str">
        <f t="shared" si="35"/>
        <v/>
      </c>
      <c r="L341" s="278" t="str">
        <f>IFERROR(VLOOKUP($B341,LANCAMENTOS!$AG:$AN,8,),"")</f>
        <v/>
      </c>
      <c r="Q341" s="275"/>
      <c r="R341" s="275"/>
      <c r="S341" s="275"/>
      <c r="T341" s="273"/>
      <c r="U341" s="146"/>
      <c r="V341" s="146"/>
      <c r="W341" s="146"/>
    </row>
    <row r="342" spans="2:23" ht="18">
      <c r="B342" s="269" t="s">
        <v>1183</v>
      </c>
      <c r="C342" s="269" t="str">
        <f t="shared" si="33"/>
        <v/>
      </c>
      <c r="D342" s="269" t="str">
        <f t="shared" si="34"/>
        <v/>
      </c>
      <c r="E342" s="270" t="str">
        <f>IFERROR(VLOOKUP($B342,LANCAMENTOS!$AG:$AL,2,),"")</f>
        <v/>
      </c>
      <c r="F342" s="271" t="str">
        <f>IFERROR(VLOOKUP($B342,LANCAMENTOS!$AG:$AL,3,),"")</f>
        <v/>
      </c>
      <c r="G342" s="271" t="str">
        <f>IFERROR(VLOOKUP(B342,LANCAMENTOS!$AG:$AM,7,),"")</f>
        <v/>
      </c>
      <c r="H342" s="271" t="str">
        <f>IFERROR(VLOOKUP($B342,LANCAMENTOS!$AG:$AL,4,),"")</f>
        <v/>
      </c>
      <c r="I342" s="274" t="str">
        <f>IFERROR(VLOOKUP($B342,LANCAMENTOS!$AG:$AL,5,),"")</f>
        <v/>
      </c>
      <c r="J342" s="272" t="str">
        <f>IFERROR(VLOOKUP($B342,LANCAMENTOS!$AG:$AL,6,),"")</f>
        <v/>
      </c>
      <c r="K342" s="278" t="str">
        <f t="shared" si="35"/>
        <v/>
      </c>
      <c r="L342" s="278" t="str">
        <f>IFERROR(VLOOKUP($B342,LANCAMENTOS!$AG:$AN,8,),"")</f>
        <v/>
      </c>
      <c r="Q342" s="275"/>
      <c r="R342" s="275"/>
      <c r="S342" s="275"/>
      <c r="T342" s="273"/>
      <c r="U342" s="146"/>
      <c r="V342" s="146"/>
      <c r="W342" s="146"/>
    </row>
    <row r="343" spans="2:23" ht="18">
      <c r="B343" s="269" t="s">
        <v>1184</v>
      </c>
      <c r="C343" s="269" t="str">
        <f t="shared" si="33"/>
        <v/>
      </c>
      <c r="D343" s="269" t="str">
        <f t="shared" si="34"/>
        <v/>
      </c>
      <c r="E343" s="270" t="str">
        <f>IFERROR(VLOOKUP($B343,LANCAMENTOS!$AG:$AL,2,),"")</f>
        <v/>
      </c>
      <c r="F343" s="271" t="str">
        <f>IFERROR(VLOOKUP($B343,LANCAMENTOS!$AG:$AL,3,),"")</f>
        <v/>
      </c>
      <c r="G343" s="271" t="str">
        <f>IFERROR(VLOOKUP(B343,LANCAMENTOS!$AG:$AM,7,),"")</f>
        <v/>
      </c>
      <c r="H343" s="271" t="str">
        <f>IFERROR(VLOOKUP($B343,LANCAMENTOS!$AG:$AL,4,),"")</f>
        <v/>
      </c>
      <c r="I343" s="274" t="str">
        <f>IFERROR(VLOOKUP($B343,LANCAMENTOS!$AG:$AL,5,),"")</f>
        <v/>
      </c>
      <c r="J343" s="272" t="str">
        <f>IFERROR(VLOOKUP($B343,LANCAMENTOS!$AG:$AL,6,),"")</f>
        <v/>
      </c>
      <c r="K343" s="278" t="str">
        <f t="shared" si="35"/>
        <v/>
      </c>
      <c r="L343" s="278" t="str">
        <f>IFERROR(VLOOKUP($B343,LANCAMENTOS!$AG:$AN,8,),"")</f>
        <v/>
      </c>
      <c r="Q343" s="275"/>
      <c r="R343" s="275"/>
      <c r="S343" s="275"/>
      <c r="T343" s="273"/>
      <c r="U343" s="146"/>
      <c r="V343" s="146"/>
      <c r="W343" s="146"/>
    </row>
    <row r="344" spans="2:23" ht="18">
      <c r="B344" s="269" t="s">
        <v>1185</v>
      </c>
      <c r="C344" s="269" t="str">
        <f t="shared" si="33"/>
        <v/>
      </c>
      <c r="D344" s="269" t="str">
        <f t="shared" si="34"/>
        <v/>
      </c>
      <c r="E344" s="270" t="str">
        <f>IFERROR(VLOOKUP($B344,LANCAMENTOS!$AG:$AL,2,),"")</f>
        <v/>
      </c>
      <c r="F344" s="271" t="str">
        <f>IFERROR(VLOOKUP($B344,LANCAMENTOS!$AG:$AL,3,),"")</f>
        <v/>
      </c>
      <c r="G344" s="271" t="str">
        <f>IFERROR(VLOOKUP(B344,LANCAMENTOS!$AG:$AM,7,),"")</f>
        <v/>
      </c>
      <c r="H344" s="271" t="str">
        <f>IFERROR(VLOOKUP($B344,LANCAMENTOS!$AG:$AL,4,),"")</f>
        <v/>
      </c>
      <c r="I344" s="274" t="str">
        <f>IFERROR(VLOOKUP($B344,LANCAMENTOS!$AG:$AL,5,),"")</f>
        <v/>
      </c>
      <c r="J344" s="272" t="str">
        <f>IFERROR(VLOOKUP($B344,LANCAMENTOS!$AG:$AL,6,),"")</f>
        <v/>
      </c>
      <c r="K344" s="278" t="str">
        <f t="shared" si="35"/>
        <v/>
      </c>
      <c r="L344" s="278" t="str">
        <f>IFERROR(VLOOKUP($B344,LANCAMENTOS!$AG:$AN,8,),"")</f>
        <v/>
      </c>
      <c r="Q344" s="275"/>
      <c r="R344" s="275"/>
      <c r="S344" s="275"/>
      <c r="T344" s="273"/>
      <c r="U344" s="146"/>
      <c r="V344" s="146"/>
      <c r="W344" s="146"/>
    </row>
    <row r="345" spans="2:23" ht="18">
      <c r="B345" s="269" t="s">
        <v>1186</v>
      </c>
      <c r="C345" s="269" t="str">
        <f t="shared" si="33"/>
        <v/>
      </c>
      <c r="D345" s="269" t="str">
        <f t="shared" si="34"/>
        <v/>
      </c>
      <c r="E345" s="270" t="str">
        <f>IFERROR(VLOOKUP($B345,LANCAMENTOS!$AG:$AL,2,),"")</f>
        <v/>
      </c>
      <c r="F345" s="271" t="str">
        <f>IFERROR(VLOOKUP($B345,LANCAMENTOS!$AG:$AL,3,),"")</f>
        <v/>
      </c>
      <c r="G345" s="271" t="str">
        <f>IFERROR(VLOOKUP(B345,LANCAMENTOS!$AG:$AM,7,),"")</f>
        <v/>
      </c>
      <c r="H345" s="271" t="str">
        <f>IFERROR(VLOOKUP($B345,LANCAMENTOS!$AG:$AL,4,),"")</f>
        <v/>
      </c>
      <c r="I345" s="274" t="str">
        <f>IFERROR(VLOOKUP($B345,LANCAMENTOS!$AG:$AL,5,),"")</f>
        <v/>
      </c>
      <c r="J345" s="272" t="str">
        <f>IFERROR(VLOOKUP($B345,LANCAMENTOS!$AG:$AL,6,),"")</f>
        <v/>
      </c>
      <c r="K345" s="278" t="str">
        <f t="shared" si="35"/>
        <v/>
      </c>
      <c r="L345" s="278" t="str">
        <f>IFERROR(VLOOKUP($B345,LANCAMENTOS!$AG:$AN,8,),"")</f>
        <v/>
      </c>
      <c r="Q345" s="275"/>
      <c r="R345" s="275"/>
      <c r="S345" s="275"/>
      <c r="T345" s="273"/>
      <c r="U345" s="146"/>
      <c r="V345" s="146"/>
      <c r="W345" s="146"/>
    </row>
    <row r="346" spans="2:23" ht="18">
      <c r="B346" s="269" t="s">
        <v>1187</v>
      </c>
      <c r="C346" s="269" t="str">
        <f t="shared" si="33"/>
        <v/>
      </c>
      <c r="D346" s="269" t="str">
        <f t="shared" si="34"/>
        <v/>
      </c>
      <c r="E346" s="270" t="str">
        <f>IFERROR(VLOOKUP($B346,LANCAMENTOS!$AG:$AL,2,),"")</f>
        <v/>
      </c>
      <c r="F346" s="271" t="str">
        <f>IFERROR(VLOOKUP($B346,LANCAMENTOS!$AG:$AL,3,),"")</f>
        <v/>
      </c>
      <c r="G346" s="271" t="str">
        <f>IFERROR(VLOOKUP(B346,LANCAMENTOS!$AG:$AM,7,),"")</f>
        <v/>
      </c>
      <c r="H346" s="271" t="str">
        <f>IFERROR(VLOOKUP($B346,LANCAMENTOS!$AG:$AL,4,),"")</f>
        <v/>
      </c>
      <c r="I346" s="274" t="str">
        <f>IFERROR(VLOOKUP($B346,LANCAMENTOS!$AG:$AL,5,),"")</f>
        <v/>
      </c>
      <c r="J346" s="272" t="str">
        <f>IFERROR(VLOOKUP($B346,LANCAMENTOS!$AG:$AL,6,),"")</f>
        <v/>
      </c>
      <c r="K346" s="278" t="str">
        <f t="shared" si="35"/>
        <v/>
      </c>
      <c r="L346" s="278" t="str">
        <f>IFERROR(VLOOKUP($B346,LANCAMENTOS!$AG:$AN,8,),"")</f>
        <v/>
      </c>
      <c r="Q346" s="275"/>
      <c r="R346" s="275"/>
      <c r="S346" s="275"/>
      <c r="T346" s="273"/>
      <c r="U346" s="146"/>
      <c r="V346" s="146"/>
      <c r="W346" s="146"/>
    </row>
    <row r="347" spans="2:23" ht="18">
      <c r="B347" s="269" t="s">
        <v>1188</v>
      </c>
      <c r="C347" s="269" t="str">
        <f t="shared" si="33"/>
        <v/>
      </c>
      <c r="D347" s="269" t="str">
        <f t="shared" si="34"/>
        <v/>
      </c>
      <c r="E347" s="270" t="str">
        <f>IFERROR(VLOOKUP($B347,LANCAMENTOS!$AG:$AL,2,),"")</f>
        <v/>
      </c>
      <c r="F347" s="271" t="str">
        <f>IFERROR(VLOOKUP($B347,LANCAMENTOS!$AG:$AL,3,),"")</f>
        <v/>
      </c>
      <c r="G347" s="271" t="str">
        <f>IFERROR(VLOOKUP(B347,LANCAMENTOS!$AG:$AM,7,),"")</f>
        <v/>
      </c>
      <c r="H347" s="271" t="str">
        <f>IFERROR(VLOOKUP($B347,LANCAMENTOS!$AG:$AL,4,),"")</f>
        <v/>
      </c>
      <c r="I347" s="274" t="str">
        <f>IFERROR(VLOOKUP($B347,LANCAMENTOS!$AG:$AL,5,),"")</f>
        <v/>
      </c>
      <c r="J347" s="272" t="str">
        <f>IFERROR(VLOOKUP($B347,LANCAMENTOS!$AG:$AL,6,),"")</f>
        <v/>
      </c>
      <c r="K347" s="278" t="str">
        <f t="shared" si="35"/>
        <v/>
      </c>
      <c r="L347" s="278" t="str">
        <f>IFERROR(VLOOKUP($B347,LANCAMENTOS!$AG:$AN,8,),"")</f>
        <v/>
      </c>
      <c r="Q347" s="275"/>
      <c r="R347" s="275"/>
      <c r="S347" s="275"/>
      <c r="T347" s="273"/>
      <c r="U347" s="146"/>
      <c r="V347" s="146"/>
      <c r="W347" s="146"/>
    </row>
    <row r="348" spans="2:23" ht="18">
      <c r="B348" s="269" t="s">
        <v>1189</v>
      </c>
      <c r="C348" s="269" t="str">
        <f t="shared" si="33"/>
        <v/>
      </c>
      <c r="D348" s="269" t="str">
        <f t="shared" si="34"/>
        <v/>
      </c>
      <c r="E348" s="270" t="str">
        <f>IFERROR(VLOOKUP($B348,LANCAMENTOS!$AG:$AL,2,),"")</f>
        <v/>
      </c>
      <c r="F348" s="271" t="str">
        <f>IFERROR(VLOOKUP($B348,LANCAMENTOS!$AG:$AL,3,),"")</f>
        <v/>
      </c>
      <c r="G348" s="271" t="str">
        <f>IFERROR(VLOOKUP(B348,LANCAMENTOS!$AG:$AM,7,),"")</f>
        <v/>
      </c>
      <c r="H348" s="271" t="str">
        <f>IFERROR(VLOOKUP($B348,LANCAMENTOS!$AG:$AL,4,),"")</f>
        <v/>
      </c>
      <c r="I348" s="274" t="str">
        <f>IFERROR(VLOOKUP($B348,LANCAMENTOS!$AG:$AL,5,),"")</f>
        <v/>
      </c>
      <c r="J348" s="272" t="str">
        <f>IFERROR(VLOOKUP($B348,LANCAMENTOS!$AG:$AL,6,),"")</f>
        <v/>
      </c>
      <c r="K348" s="278" t="str">
        <f t="shared" si="35"/>
        <v/>
      </c>
      <c r="L348" s="278" t="str">
        <f>IFERROR(VLOOKUP($B348,LANCAMENTOS!$AG:$AN,8,),"")</f>
        <v/>
      </c>
      <c r="Q348" s="275"/>
      <c r="R348" s="275"/>
      <c r="S348" s="275"/>
      <c r="T348" s="273"/>
      <c r="U348" s="146"/>
      <c r="V348" s="146"/>
      <c r="W348" s="146"/>
    </row>
    <row r="349" spans="2:23" ht="18">
      <c r="B349" s="269" t="s">
        <v>1190</v>
      </c>
      <c r="C349" s="269" t="str">
        <f t="shared" si="33"/>
        <v/>
      </c>
      <c r="D349" s="269" t="str">
        <f t="shared" si="34"/>
        <v/>
      </c>
      <c r="E349" s="270" t="str">
        <f>IFERROR(VLOOKUP($B349,LANCAMENTOS!$AG:$AL,2,),"")</f>
        <v/>
      </c>
      <c r="F349" s="271" t="str">
        <f>IFERROR(VLOOKUP($B349,LANCAMENTOS!$AG:$AL,3,),"")</f>
        <v/>
      </c>
      <c r="G349" s="271" t="str">
        <f>IFERROR(VLOOKUP(B349,LANCAMENTOS!$AG:$AM,7,),"")</f>
        <v/>
      </c>
      <c r="H349" s="271" t="str">
        <f>IFERROR(VLOOKUP($B349,LANCAMENTOS!$AG:$AL,4,),"")</f>
        <v/>
      </c>
      <c r="I349" s="274" t="str">
        <f>IFERROR(VLOOKUP($B349,LANCAMENTOS!$AG:$AL,5,),"")</f>
        <v/>
      </c>
      <c r="J349" s="272" t="str">
        <f>IFERROR(VLOOKUP($B349,LANCAMENTOS!$AG:$AL,6,),"")</f>
        <v/>
      </c>
      <c r="K349" s="278" t="str">
        <f t="shared" si="35"/>
        <v/>
      </c>
      <c r="L349" s="278" t="str">
        <f>IFERROR(VLOOKUP($B349,LANCAMENTOS!$AG:$AN,8,),"")</f>
        <v/>
      </c>
      <c r="Q349" s="275"/>
      <c r="R349" s="275"/>
      <c r="S349" s="275"/>
      <c r="T349" s="273"/>
      <c r="U349" s="146"/>
      <c r="V349" s="146"/>
      <c r="W349" s="146"/>
    </row>
    <row r="350" spans="2:23" ht="18">
      <c r="B350" s="269" t="s">
        <v>1191</v>
      </c>
      <c r="C350" s="269" t="str">
        <f t="shared" si="33"/>
        <v/>
      </c>
      <c r="D350" s="269" t="str">
        <f t="shared" si="34"/>
        <v/>
      </c>
      <c r="E350" s="270" t="str">
        <f>IFERROR(VLOOKUP($B350,LANCAMENTOS!$AG:$AL,2,),"")</f>
        <v/>
      </c>
      <c r="F350" s="271" t="str">
        <f>IFERROR(VLOOKUP($B350,LANCAMENTOS!$AG:$AL,3,),"")</f>
        <v/>
      </c>
      <c r="G350" s="271" t="str">
        <f>IFERROR(VLOOKUP(B350,LANCAMENTOS!$AG:$AM,7,),"")</f>
        <v/>
      </c>
      <c r="H350" s="271" t="str">
        <f>IFERROR(VLOOKUP($B350,LANCAMENTOS!$AG:$AL,4,),"")</f>
        <v/>
      </c>
      <c r="I350" s="274" t="str">
        <f>IFERROR(VLOOKUP($B350,LANCAMENTOS!$AG:$AL,5,),"")</f>
        <v/>
      </c>
      <c r="J350" s="272" t="str">
        <f>IFERROR(VLOOKUP($B350,LANCAMENTOS!$AG:$AL,6,),"")</f>
        <v/>
      </c>
      <c r="K350" s="278" t="str">
        <f t="shared" si="35"/>
        <v/>
      </c>
      <c r="L350" s="278" t="str">
        <f>IFERROR(VLOOKUP($B350,LANCAMENTOS!$AG:$AN,8,),"")</f>
        <v/>
      </c>
      <c r="Q350" s="275"/>
      <c r="R350" s="275"/>
      <c r="S350" s="275"/>
      <c r="T350" s="273"/>
      <c r="U350" s="146"/>
      <c r="V350" s="146"/>
      <c r="W350" s="146"/>
    </row>
    <row r="351" spans="2:23" ht="18">
      <c r="B351" s="269" t="s">
        <v>1192</v>
      </c>
      <c r="C351" s="269" t="str">
        <f t="shared" si="33"/>
        <v/>
      </c>
      <c r="D351" s="269" t="str">
        <f t="shared" si="34"/>
        <v/>
      </c>
      <c r="E351" s="270" t="str">
        <f>IFERROR(VLOOKUP($B351,LANCAMENTOS!$AG:$AL,2,),"")</f>
        <v/>
      </c>
      <c r="F351" s="271" t="str">
        <f>IFERROR(VLOOKUP($B351,LANCAMENTOS!$AG:$AL,3,),"")</f>
        <v/>
      </c>
      <c r="G351" s="271" t="str">
        <f>IFERROR(VLOOKUP(B351,LANCAMENTOS!$AG:$AM,7,),"")</f>
        <v/>
      </c>
      <c r="H351" s="271" t="str">
        <f>IFERROR(VLOOKUP($B351,LANCAMENTOS!$AG:$AL,4,),"")</f>
        <v/>
      </c>
      <c r="I351" s="274" t="str">
        <f>IFERROR(VLOOKUP($B351,LANCAMENTOS!$AG:$AL,5,),"")</f>
        <v/>
      </c>
      <c r="J351" s="272" t="str">
        <f>IFERROR(VLOOKUP($B351,LANCAMENTOS!$AG:$AL,6,),"")</f>
        <v/>
      </c>
      <c r="K351" s="278" t="str">
        <f t="shared" si="35"/>
        <v/>
      </c>
      <c r="L351" s="278" t="str">
        <f>IFERROR(VLOOKUP($B351,LANCAMENTOS!$AG:$AN,8,),"")</f>
        <v/>
      </c>
      <c r="Q351" s="275"/>
      <c r="R351" s="275"/>
      <c r="S351" s="275"/>
      <c r="T351" s="273"/>
      <c r="U351" s="146"/>
      <c r="V351" s="146"/>
      <c r="W351" s="146"/>
    </row>
    <row r="352" spans="2:23" ht="18">
      <c r="B352" s="269" t="s">
        <v>1193</v>
      </c>
      <c r="C352" s="269" t="str">
        <f t="shared" si="33"/>
        <v/>
      </c>
      <c r="D352" s="269" t="str">
        <f t="shared" si="34"/>
        <v/>
      </c>
      <c r="E352" s="270" t="str">
        <f>IFERROR(VLOOKUP($B352,LANCAMENTOS!$AG:$AL,2,),"")</f>
        <v/>
      </c>
      <c r="F352" s="271" t="str">
        <f>IFERROR(VLOOKUP($B352,LANCAMENTOS!$AG:$AL,3,),"")</f>
        <v/>
      </c>
      <c r="G352" s="271" t="str">
        <f>IFERROR(VLOOKUP(B352,LANCAMENTOS!$AG:$AM,7,),"")</f>
        <v/>
      </c>
      <c r="H352" s="271" t="str">
        <f>IFERROR(VLOOKUP($B352,LANCAMENTOS!$AG:$AL,4,),"")</f>
        <v/>
      </c>
      <c r="I352" s="274" t="str">
        <f>IFERROR(VLOOKUP($B352,LANCAMENTOS!$AG:$AL,5,),"")</f>
        <v/>
      </c>
      <c r="J352" s="272" t="str">
        <f>IFERROR(VLOOKUP($B352,LANCAMENTOS!$AG:$AL,6,),"")</f>
        <v/>
      </c>
      <c r="K352" s="278" t="str">
        <f t="shared" si="35"/>
        <v/>
      </c>
      <c r="L352" s="278" t="str">
        <f>IFERROR(VLOOKUP($B352,LANCAMENTOS!$AG:$AN,8,),"")</f>
        <v/>
      </c>
      <c r="Q352" s="275"/>
      <c r="R352" s="275"/>
      <c r="S352" s="275"/>
      <c r="T352" s="273"/>
      <c r="U352" s="146"/>
      <c r="V352" s="146"/>
      <c r="W352" s="146"/>
    </row>
    <row r="353" spans="2:23" ht="18">
      <c r="B353" s="269" t="s">
        <v>1194</v>
      </c>
      <c r="C353" s="269" t="str">
        <f t="shared" si="33"/>
        <v/>
      </c>
      <c r="D353" s="269" t="str">
        <f t="shared" si="34"/>
        <v/>
      </c>
      <c r="E353" s="270" t="str">
        <f>IFERROR(VLOOKUP($B353,LANCAMENTOS!$AG:$AL,2,),"")</f>
        <v/>
      </c>
      <c r="F353" s="271" t="str">
        <f>IFERROR(VLOOKUP($B353,LANCAMENTOS!$AG:$AL,3,),"")</f>
        <v/>
      </c>
      <c r="G353" s="271" t="str">
        <f>IFERROR(VLOOKUP(B353,LANCAMENTOS!$AG:$AM,7,),"")</f>
        <v/>
      </c>
      <c r="H353" s="271" t="str">
        <f>IFERROR(VLOOKUP($B353,LANCAMENTOS!$AG:$AL,4,),"")</f>
        <v/>
      </c>
      <c r="I353" s="274" t="str">
        <f>IFERROR(VLOOKUP($B353,LANCAMENTOS!$AG:$AL,5,),"")</f>
        <v/>
      </c>
      <c r="J353" s="272" t="str">
        <f>IFERROR(VLOOKUP($B353,LANCAMENTOS!$AG:$AL,6,),"")</f>
        <v/>
      </c>
      <c r="K353" s="278" t="str">
        <f t="shared" si="35"/>
        <v/>
      </c>
      <c r="L353" s="278" t="str">
        <f>IFERROR(VLOOKUP($B353,LANCAMENTOS!$AG:$AN,8,),"")</f>
        <v/>
      </c>
      <c r="Q353" s="275"/>
      <c r="R353" s="275"/>
      <c r="S353" s="275"/>
      <c r="T353" s="273"/>
      <c r="U353" s="146"/>
      <c r="V353" s="146"/>
      <c r="W353" s="146"/>
    </row>
    <row r="354" spans="2:23" ht="18">
      <c r="B354" s="269" t="s">
        <v>1195</v>
      </c>
      <c r="C354" s="269" t="str">
        <f t="shared" si="33"/>
        <v/>
      </c>
      <c r="D354" s="269" t="str">
        <f t="shared" si="34"/>
        <v/>
      </c>
      <c r="E354" s="270" t="str">
        <f>IFERROR(VLOOKUP($B354,LANCAMENTOS!$AG:$AL,2,),"")</f>
        <v/>
      </c>
      <c r="F354" s="271" t="str">
        <f>IFERROR(VLOOKUP($B354,LANCAMENTOS!$AG:$AL,3,),"")</f>
        <v/>
      </c>
      <c r="G354" s="271" t="str">
        <f>IFERROR(VLOOKUP(B354,LANCAMENTOS!$AG:$AM,7,),"")</f>
        <v/>
      </c>
      <c r="H354" s="271" t="str">
        <f>IFERROR(VLOOKUP($B354,LANCAMENTOS!$AG:$AL,4,),"")</f>
        <v/>
      </c>
      <c r="I354" s="274" t="str">
        <f>IFERROR(VLOOKUP($B354,LANCAMENTOS!$AG:$AL,5,),"")</f>
        <v/>
      </c>
      <c r="J354" s="272" t="str">
        <f>IFERROR(VLOOKUP($B354,LANCAMENTOS!$AG:$AL,6,),"")</f>
        <v/>
      </c>
      <c r="K354" s="278" t="str">
        <f t="shared" si="35"/>
        <v/>
      </c>
      <c r="L354" s="278" t="str">
        <f>IFERROR(VLOOKUP($B354,LANCAMENTOS!$AG:$AN,8,),"")</f>
        <v/>
      </c>
      <c r="Q354" s="275"/>
      <c r="R354" s="275"/>
      <c r="S354" s="275"/>
      <c r="T354" s="273"/>
      <c r="U354" s="146"/>
      <c r="V354" s="146"/>
      <c r="W354" s="146"/>
    </row>
    <row r="355" spans="2:23" ht="18">
      <c r="B355" s="269" t="s">
        <v>1196</v>
      </c>
      <c r="C355" s="269" t="str">
        <f t="shared" si="33"/>
        <v/>
      </c>
      <c r="D355" s="269" t="str">
        <f t="shared" si="34"/>
        <v/>
      </c>
      <c r="E355" s="270" t="str">
        <f>IFERROR(VLOOKUP($B355,LANCAMENTOS!$AG:$AL,2,),"")</f>
        <v/>
      </c>
      <c r="F355" s="271" t="str">
        <f>IFERROR(VLOOKUP($B355,LANCAMENTOS!$AG:$AL,3,),"")</f>
        <v/>
      </c>
      <c r="G355" s="271" t="str">
        <f>IFERROR(VLOOKUP(B355,LANCAMENTOS!$AG:$AM,7,),"")</f>
        <v/>
      </c>
      <c r="H355" s="271" t="str">
        <f>IFERROR(VLOOKUP($B355,LANCAMENTOS!$AG:$AL,4,),"")</f>
        <v/>
      </c>
      <c r="I355" s="274" t="str">
        <f>IFERROR(VLOOKUP($B355,LANCAMENTOS!$AG:$AL,5,),"")</f>
        <v/>
      </c>
      <c r="J355" s="272" t="str">
        <f>IFERROR(VLOOKUP($B355,LANCAMENTOS!$AG:$AL,6,),"")</f>
        <v/>
      </c>
      <c r="K355" s="278" t="str">
        <f t="shared" si="35"/>
        <v/>
      </c>
      <c r="L355" s="278" t="str">
        <f>IFERROR(VLOOKUP($B355,LANCAMENTOS!$AG:$AN,8,),"")</f>
        <v/>
      </c>
      <c r="Q355" s="275"/>
      <c r="R355" s="275"/>
      <c r="S355" s="275"/>
      <c r="T355" s="273"/>
      <c r="U355" s="146"/>
      <c r="V355" s="146"/>
      <c r="W355" s="146"/>
    </row>
    <row r="356" spans="2:23" ht="18">
      <c r="B356" s="269" t="s">
        <v>1197</v>
      </c>
      <c r="C356" s="269" t="str">
        <f t="shared" si="33"/>
        <v/>
      </c>
      <c r="D356" s="269" t="str">
        <f t="shared" si="34"/>
        <v/>
      </c>
      <c r="E356" s="270" t="str">
        <f>IFERROR(VLOOKUP($B356,LANCAMENTOS!$AG:$AL,2,),"")</f>
        <v/>
      </c>
      <c r="F356" s="271" t="str">
        <f>IFERROR(VLOOKUP($B356,LANCAMENTOS!$AG:$AL,3,),"")</f>
        <v/>
      </c>
      <c r="G356" s="271" t="str">
        <f>IFERROR(VLOOKUP(B356,LANCAMENTOS!$AG:$AM,7,),"")</f>
        <v/>
      </c>
      <c r="H356" s="271" t="str">
        <f>IFERROR(VLOOKUP($B356,LANCAMENTOS!$AG:$AL,4,),"")</f>
        <v/>
      </c>
      <c r="I356" s="274" t="str">
        <f>IFERROR(VLOOKUP($B356,LANCAMENTOS!$AG:$AL,5,),"")</f>
        <v/>
      </c>
      <c r="J356" s="272" t="str">
        <f>IFERROR(VLOOKUP($B356,LANCAMENTOS!$AG:$AL,6,),"")</f>
        <v/>
      </c>
      <c r="K356" s="278" t="str">
        <f t="shared" si="35"/>
        <v/>
      </c>
      <c r="L356" s="278" t="str">
        <f>IFERROR(VLOOKUP($B356,LANCAMENTOS!$AG:$AN,8,),"")</f>
        <v/>
      </c>
      <c r="Q356" s="275"/>
      <c r="R356" s="275"/>
      <c r="S356" s="275"/>
      <c r="T356" s="273"/>
      <c r="U356" s="146"/>
      <c r="V356" s="146"/>
      <c r="W356" s="146"/>
    </row>
    <row r="357" spans="2:23" ht="18">
      <c r="B357" s="269" t="s">
        <v>1198</v>
      </c>
      <c r="C357" s="269" t="str">
        <f t="shared" si="33"/>
        <v/>
      </c>
      <c r="D357" s="269" t="str">
        <f t="shared" si="34"/>
        <v/>
      </c>
      <c r="E357" s="270" t="str">
        <f>IFERROR(VLOOKUP($B357,LANCAMENTOS!$AG:$AL,2,),"")</f>
        <v/>
      </c>
      <c r="F357" s="271" t="str">
        <f>IFERROR(VLOOKUP($B357,LANCAMENTOS!$AG:$AL,3,),"")</f>
        <v/>
      </c>
      <c r="G357" s="271" t="str">
        <f>IFERROR(VLOOKUP(B357,LANCAMENTOS!$AG:$AM,7,),"")</f>
        <v/>
      </c>
      <c r="H357" s="271" t="str">
        <f>IFERROR(VLOOKUP($B357,LANCAMENTOS!$AG:$AL,4,),"")</f>
        <v/>
      </c>
      <c r="I357" s="274" t="str">
        <f>IFERROR(VLOOKUP($B357,LANCAMENTOS!$AG:$AL,5,),"")</f>
        <v/>
      </c>
      <c r="J357" s="272" t="str">
        <f>IFERROR(VLOOKUP($B357,LANCAMENTOS!$AG:$AL,6,),"")</f>
        <v/>
      </c>
      <c r="K357" s="278" t="str">
        <f t="shared" si="35"/>
        <v/>
      </c>
      <c r="L357" s="278" t="str">
        <f>IFERROR(VLOOKUP($B357,LANCAMENTOS!$AG:$AN,8,),"")</f>
        <v/>
      </c>
      <c r="Q357" s="275"/>
      <c r="R357" s="275"/>
      <c r="S357" s="275"/>
      <c r="T357" s="273"/>
      <c r="U357" s="146"/>
      <c r="V357" s="146"/>
      <c r="W357" s="146"/>
    </row>
    <row r="358" spans="2:23" ht="18">
      <c r="B358" s="269" t="s">
        <v>1199</v>
      </c>
      <c r="C358" s="269" t="str">
        <f t="shared" si="33"/>
        <v/>
      </c>
      <c r="D358" s="269" t="str">
        <f t="shared" si="34"/>
        <v/>
      </c>
      <c r="E358" s="270" t="str">
        <f>IFERROR(VLOOKUP($B358,LANCAMENTOS!$AG:$AL,2,),"")</f>
        <v/>
      </c>
      <c r="F358" s="271" t="str">
        <f>IFERROR(VLOOKUP($B358,LANCAMENTOS!$AG:$AL,3,),"")</f>
        <v/>
      </c>
      <c r="G358" s="271" t="str">
        <f>IFERROR(VLOOKUP(B358,LANCAMENTOS!$AG:$AM,7,),"")</f>
        <v/>
      </c>
      <c r="H358" s="271" t="str">
        <f>IFERROR(VLOOKUP($B358,LANCAMENTOS!$AG:$AL,4,),"")</f>
        <v/>
      </c>
      <c r="I358" s="274" t="str">
        <f>IFERROR(VLOOKUP($B358,LANCAMENTOS!$AG:$AL,5,),"")</f>
        <v/>
      </c>
      <c r="J358" s="272" t="str">
        <f>IFERROR(VLOOKUP($B358,LANCAMENTOS!$AG:$AL,6,),"")</f>
        <v/>
      </c>
      <c r="K358" s="278" t="str">
        <f t="shared" si="35"/>
        <v/>
      </c>
      <c r="L358" s="278" t="str">
        <f>IFERROR(VLOOKUP($B358,LANCAMENTOS!$AG:$AN,8,),"")</f>
        <v/>
      </c>
      <c r="Q358" s="275"/>
      <c r="R358" s="275"/>
      <c r="S358" s="275"/>
      <c r="T358" s="273"/>
      <c r="U358" s="146"/>
      <c r="V358" s="146"/>
      <c r="W358" s="146"/>
    </row>
    <row r="359" spans="2:23" ht="18">
      <c r="B359" s="269" t="s">
        <v>1200</v>
      </c>
      <c r="C359" s="269" t="str">
        <f t="shared" si="33"/>
        <v/>
      </c>
      <c r="D359" s="269" t="str">
        <f t="shared" si="34"/>
        <v/>
      </c>
      <c r="E359" s="270" t="str">
        <f>IFERROR(VLOOKUP($B359,LANCAMENTOS!$AG:$AL,2,),"")</f>
        <v/>
      </c>
      <c r="F359" s="271" t="str">
        <f>IFERROR(VLOOKUP($B359,LANCAMENTOS!$AG:$AL,3,),"")</f>
        <v/>
      </c>
      <c r="G359" s="271" t="str">
        <f>IFERROR(VLOOKUP(B359,LANCAMENTOS!$AG:$AM,7,),"")</f>
        <v/>
      </c>
      <c r="H359" s="271" t="str">
        <f>IFERROR(VLOOKUP($B359,LANCAMENTOS!$AG:$AL,4,),"")</f>
        <v/>
      </c>
      <c r="I359" s="274" t="str">
        <f>IFERROR(VLOOKUP($B359,LANCAMENTOS!$AG:$AL,5,),"")</f>
        <v/>
      </c>
      <c r="J359" s="272" t="str">
        <f>IFERROR(VLOOKUP($B359,LANCAMENTOS!$AG:$AL,6,),"")</f>
        <v/>
      </c>
      <c r="K359" s="278" t="str">
        <f t="shared" si="35"/>
        <v/>
      </c>
      <c r="L359" s="278" t="str">
        <f>IFERROR(VLOOKUP($B359,LANCAMENTOS!$AG:$AN,8,),"")</f>
        <v/>
      </c>
      <c r="Q359" s="275"/>
      <c r="R359" s="275"/>
      <c r="S359" s="275"/>
      <c r="T359" s="273"/>
      <c r="U359" s="146"/>
      <c r="V359" s="146"/>
      <c r="W359" s="146"/>
    </row>
    <row r="360" spans="2:23" ht="18">
      <c r="B360" s="269" t="s">
        <v>1201</v>
      </c>
      <c r="C360" s="269" t="str">
        <f t="shared" si="33"/>
        <v/>
      </c>
      <c r="D360" s="269" t="str">
        <f t="shared" si="34"/>
        <v/>
      </c>
      <c r="E360" s="270" t="str">
        <f>IFERROR(VLOOKUP($B360,LANCAMENTOS!$AG:$AL,2,),"")</f>
        <v/>
      </c>
      <c r="F360" s="271" t="str">
        <f>IFERROR(VLOOKUP($B360,LANCAMENTOS!$AG:$AL,3,),"")</f>
        <v/>
      </c>
      <c r="G360" s="271" t="str">
        <f>IFERROR(VLOOKUP(B360,LANCAMENTOS!$AG:$AM,7,),"")</f>
        <v/>
      </c>
      <c r="H360" s="271" t="str">
        <f>IFERROR(VLOOKUP($B360,LANCAMENTOS!$AG:$AL,4,),"")</f>
        <v/>
      </c>
      <c r="I360" s="274" t="str">
        <f>IFERROR(VLOOKUP($B360,LANCAMENTOS!$AG:$AL,5,),"")</f>
        <v/>
      </c>
      <c r="J360" s="272" t="str">
        <f>IFERROR(VLOOKUP($B360,LANCAMENTOS!$AG:$AL,6,),"")</f>
        <v/>
      </c>
      <c r="K360" s="278" t="str">
        <f t="shared" si="35"/>
        <v/>
      </c>
      <c r="L360" s="278" t="str">
        <f>IFERROR(VLOOKUP($B360,LANCAMENTOS!$AG:$AN,8,),"")</f>
        <v/>
      </c>
      <c r="Q360" s="275"/>
      <c r="R360" s="275"/>
      <c r="S360" s="275"/>
      <c r="T360" s="273"/>
      <c r="U360" s="146"/>
      <c r="V360" s="146"/>
      <c r="W360" s="146"/>
    </row>
    <row r="361" spans="2:23" ht="18">
      <c r="B361" s="269" t="s">
        <v>1202</v>
      </c>
      <c r="C361" s="269" t="str">
        <f t="shared" si="33"/>
        <v/>
      </c>
      <c r="D361" s="269" t="str">
        <f t="shared" si="34"/>
        <v/>
      </c>
      <c r="E361" s="270" t="str">
        <f>IFERROR(VLOOKUP($B361,LANCAMENTOS!$AG:$AL,2,),"")</f>
        <v/>
      </c>
      <c r="F361" s="271" t="str">
        <f>IFERROR(VLOOKUP($B361,LANCAMENTOS!$AG:$AL,3,),"")</f>
        <v/>
      </c>
      <c r="G361" s="271" t="str">
        <f>IFERROR(VLOOKUP(B361,LANCAMENTOS!$AG:$AM,7,),"")</f>
        <v/>
      </c>
      <c r="H361" s="271" t="str">
        <f>IFERROR(VLOOKUP($B361,LANCAMENTOS!$AG:$AL,4,),"")</f>
        <v/>
      </c>
      <c r="I361" s="274" t="str">
        <f>IFERROR(VLOOKUP($B361,LANCAMENTOS!$AG:$AL,5,),"")</f>
        <v/>
      </c>
      <c r="J361" s="272" t="str">
        <f>IFERROR(VLOOKUP($B361,LANCAMENTOS!$AG:$AL,6,),"")</f>
        <v/>
      </c>
      <c r="K361" s="278" t="str">
        <f t="shared" si="35"/>
        <v/>
      </c>
      <c r="L361" s="278" t="str">
        <f>IFERROR(VLOOKUP($B361,LANCAMENTOS!$AG:$AN,8,),"")</f>
        <v/>
      </c>
      <c r="Q361" s="275"/>
      <c r="R361" s="275"/>
      <c r="S361" s="275"/>
      <c r="T361" s="273"/>
      <c r="U361" s="146"/>
      <c r="V361" s="146"/>
      <c r="W361" s="146"/>
    </row>
    <row r="362" spans="2:23" ht="18">
      <c r="B362" s="269" t="s">
        <v>1203</v>
      </c>
      <c r="C362" s="269" t="str">
        <f t="shared" si="33"/>
        <v/>
      </c>
      <c r="D362" s="269" t="str">
        <f t="shared" si="34"/>
        <v/>
      </c>
      <c r="E362" s="270" t="str">
        <f>IFERROR(VLOOKUP($B362,LANCAMENTOS!$AG:$AL,2,),"")</f>
        <v/>
      </c>
      <c r="F362" s="271" t="str">
        <f>IFERROR(VLOOKUP($B362,LANCAMENTOS!$AG:$AL,3,),"")</f>
        <v/>
      </c>
      <c r="G362" s="271" t="str">
        <f>IFERROR(VLOOKUP(B362,LANCAMENTOS!$AG:$AM,7,),"")</f>
        <v/>
      </c>
      <c r="H362" s="271" t="str">
        <f>IFERROR(VLOOKUP($B362,LANCAMENTOS!$AG:$AL,4,),"")</f>
        <v/>
      </c>
      <c r="I362" s="274" t="str">
        <f>IFERROR(VLOOKUP($B362,LANCAMENTOS!$AG:$AL,5,),"")</f>
        <v/>
      </c>
      <c r="J362" s="272" t="str">
        <f>IFERROR(VLOOKUP($B362,LANCAMENTOS!$AG:$AL,6,),"")</f>
        <v/>
      </c>
      <c r="K362" s="278" t="str">
        <f t="shared" si="35"/>
        <v/>
      </c>
      <c r="L362" s="278" t="str">
        <f>IFERROR(VLOOKUP($B362,LANCAMENTOS!$AG:$AN,8,),"")</f>
        <v/>
      </c>
      <c r="Q362" s="275"/>
      <c r="R362" s="275"/>
      <c r="S362" s="275"/>
      <c r="T362" s="273"/>
      <c r="U362" s="146"/>
      <c r="V362" s="146"/>
      <c r="W362" s="146"/>
    </row>
    <row r="363" spans="2:23" ht="18">
      <c r="B363" s="269" t="s">
        <v>1204</v>
      </c>
      <c r="C363" s="269" t="str">
        <f t="shared" si="33"/>
        <v/>
      </c>
      <c r="D363" s="269" t="str">
        <f t="shared" si="34"/>
        <v/>
      </c>
      <c r="E363" s="270" t="str">
        <f>IFERROR(VLOOKUP($B363,LANCAMENTOS!$AG:$AL,2,),"")</f>
        <v/>
      </c>
      <c r="F363" s="271" t="str">
        <f>IFERROR(VLOOKUP($B363,LANCAMENTOS!$AG:$AL,3,),"")</f>
        <v/>
      </c>
      <c r="G363" s="271" t="str">
        <f>IFERROR(VLOOKUP(B363,LANCAMENTOS!$AG:$AM,7,),"")</f>
        <v/>
      </c>
      <c r="H363" s="271" t="str">
        <f>IFERROR(VLOOKUP($B363,LANCAMENTOS!$AG:$AL,4,),"")</f>
        <v/>
      </c>
      <c r="I363" s="274" t="str">
        <f>IFERROR(VLOOKUP($B363,LANCAMENTOS!$AG:$AL,5,),"")</f>
        <v/>
      </c>
      <c r="J363" s="272" t="str">
        <f>IFERROR(VLOOKUP($B363,LANCAMENTOS!$AG:$AL,6,),"")</f>
        <v/>
      </c>
      <c r="K363" s="278" t="str">
        <f t="shared" si="35"/>
        <v/>
      </c>
      <c r="L363" s="278" t="str">
        <f>IFERROR(VLOOKUP($B363,LANCAMENTOS!$AG:$AN,8,),"")</f>
        <v/>
      </c>
      <c r="Q363" s="275"/>
      <c r="R363" s="275"/>
      <c r="S363" s="275"/>
      <c r="T363" s="273"/>
      <c r="U363" s="146"/>
      <c r="V363" s="146"/>
      <c r="W363" s="146"/>
    </row>
    <row r="364" spans="2:23" ht="18">
      <c r="B364" s="269" t="s">
        <v>1205</v>
      </c>
      <c r="C364" s="269" t="str">
        <f t="shared" si="33"/>
        <v/>
      </c>
      <c r="D364" s="269" t="str">
        <f t="shared" si="34"/>
        <v/>
      </c>
      <c r="E364" s="270" t="str">
        <f>IFERROR(VLOOKUP($B364,LANCAMENTOS!$AG:$AL,2,),"")</f>
        <v/>
      </c>
      <c r="F364" s="271" t="str">
        <f>IFERROR(VLOOKUP($B364,LANCAMENTOS!$AG:$AL,3,),"")</f>
        <v/>
      </c>
      <c r="G364" s="271" t="str">
        <f>IFERROR(VLOOKUP(B364,LANCAMENTOS!$AG:$AM,7,),"")</f>
        <v/>
      </c>
      <c r="H364" s="271" t="str">
        <f>IFERROR(VLOOKUP($B364,LANCAMENTOS!$AG:$AL,4,),"")</f>
        <v/>
      </c>
      <c r="I364" s="274" t="str">
        <f>IFERROR(VLOOKUP($B364,LANCAMENTOS!$AG:$AL,5,),"")</f>
        <v/>
      </c>
      <c r="J364" s="272" t="str">
        <f>IFERROR(VLOOKUP($B364,LANCAMENTOS!$AG:$AL,6,),"")</f>
        <v/>
      </c>
      <c r="K364" s="278" t="str">
        <f t="shared" si="35"/>
        <v/>
      </c>
      <c r="L364" s="278" t="str">
        <f>IFERROR(VLOOKUP($B364,LANCAMENTOS!$AG:$AN,8,),"")</f>
        <v/>
      </c>
      <c r="Q364" s="275"/>
      <c r="R364" s="275"/>
      <c r="S364" s="275"/>
      <c r="T364" s="273"/>
      <c r="U364" s="146"/>
      <c r="V364" s="146"/>
      <c r="W364" s="146"/>
    </row>
    <row r="365" spans="2:23" ht="18">
      <c r="B365" s="269" t="s">
        <v>1206</v>
      </c>
      <c r="C365" s="269" t="str">
        <f t="shared" si="33"/>
        <v/>
      </c>
      <c r="D365" s="269" t="str">
        <f t="shared" si="34"/>
        <v/>
      </c>
      <c r="E365" s="270" t="str">
        <f>IFERROR(VLOOKUP($B365,LANCAMENTOS!$AG:$AL,2,),"")</f>
        <v/>
      </c>
      <c r="F365" s="271" t="str">
        <f>IFERROR(VLOOKUP($B365,LANCAMENTOS!$AG:$AL,3,),"")</f>
        <v/>
      </c>
      <c r="G365" s="271" t="str">
        <f>IFERROR(VLOOKUP(B365,LANCAMENTOS!$AG:$AM,7,),"")</f>
        <v/>
      </c>
      <c r="H365" s="271" t="str">
        <f>IFERROR(VLOOKUP($B365,LANCAMENTOS!$AG:$AL,4,),"")</f>
        <v/>
      </c>
      <c r="I365" s="274" t="str">
        <f>IFERROR(VLOOKUP($B365,LANCAMENTOS!$AG:$AL,5,),"")</f>
        <v/>
      </c>
      <c r="J365" s="272" t="str">
        <f>IFERROR(VLOOKUP($B365,LANCAMENTOS!$AG:$AL,6,),"")</f>
        <v/>
      </c>
      <c r="K365" s="278" t="str">
        <f t="shared" si="35"/>
        <v/>
      </c>
      <c r="L365" s="278" t="str">
        <f>IFERROR(VLOOKUP($B365,LANCAMENTOS!$AG:$AN,8,),"")</f>
        <v/>
      </c>
      <c r="Q365" s="275"/>
      <c r="R365" s="275"/>
      <c r="S365" s="275"/>
      <c r="T365" s="273"/>
      <c r="U365" s="146"/>
      <c r="V365" s="146"/>
      <c r="W365" s="146"/>
    </row>
    <row r="366" spans="2:23" ht="18">
      <c r="B366" s="269" t="s">
        <v>1207</v>
      </c>
      <c r="C366" s="269" t="str">
        <f t="shared" si="33"/>
        <v/>
      </c>
      <c r="D366" s="269" t="str">
        <f t="shared" si="34"/>
        <v/>
      </c>
      <c r="E366" s="270" t="str">
        <f>IFERROR(VLOOKUP($B366,LANCAMENTOS!$AG:$AL,2,),"")</f>
        <v/>
      </c>
      <c r="F366" s="271" t="str">
        <f>IFERROR(VLOOKUP($B366,LANCAMENTOS!$AG:$AL,3,),"")</f>
        <v/>
      </c>
      <c r="G366" s="271" t="str">
        <f>IFERROR(VLOOKUP(B366,LANCAMENTOS!$AG:$AM,7,),"")</f>
        <v/>
      </c>
      <c r="H366" s="271" t="str">
        <f>IFERROR(VLOOKUP($B366,LANCAMENTOS!$AG:$AL,4,),"")</f>
        <v/>
      </c>
      <c r="I366" s="274" t="str">
        <f>IFERROR(VLOOKUP($B366,LANCAMENTOS!$AG:$AL,5,),"")</f>
        <v/>
      </c>
      <c r="J366" s="272" t="str">
        <f>IFERROR(VLOOKUP($B366,LANCAMENTOS!$AG:$AL,6,),"")</f>
        <v/>
      </c>
      <c r="K366" s="278" t="str">
        <f t="shared" si="35"/>
        <v/>
      </c>
      <c r="L366" s="278" t="str">
        <f>IFERROR(VLOOKUP($B366,LANCAMENTOS!$AG:$AN,8,),"")</f>
        <v/>
      </c>
      <c r="Q366" s="275"/>
      <c r="R366" s="275"/>
      <c r="S366" s="275"/>
      <c r="T366" s="273"/>
      <c r="U366" s="146"/>
      <c r="V366" s="146"/>
      <c r="W366" s="146"/>
    </row>
    <row r="367" spans="2:23" ht="18">
      <c r="B367" s="269" t="s">
        <v>1208</v>
      </c>
      <c r="C367" s="269" t="str">
        <f t="shared" si="33"/>
        <v/>
      </c>
      <c r="D367" s="269" t="str">
        <f t="shared" si="34"/>
        <v/>
      </c>
      <c r="E367" s="270" t="str">
        <f>IFERROR(VLOOKUP($B367,LANCAMENTOS!$AG:$AL,2,),"")</f>
        <v/>
      </c>
      <c r="F367" s="271" t="str">
        <f>IFERROR(VLOOKUP($B367,LANCAMENTOS!$AG:$AL,3,),"")</f>
        <v/>
      </c>
      <c r="G367" s="271" t="str">
        <f>IFERROR(VLOOKUP(B367,LANCAMENTOS!$AG:$AM,7,),"")</f>
        <v/>
      </c>
      <c r="H367" s="271" t="str">
        <f>IFERROR(VLOOKUP($B367,LANCAMENTOS!$AG:$AL,4,),"")</f>
        <v/>
      </c>
      <c r="I367" s="274" t="str">
        <f>IFERROR(VLOOKUP($B367,LANCAMENTOS!$AG:$AL,5,),"")</f>
        <v/>
      </c>
      <c r="J367" s="272" t="str">
        <f>IFERROR(VLOOKUP($B367,LANCAMENTOS!$AG:$AL,6,),"")</f>
        <v/>
      </c>
      <c r="K367" s="278" t="str">
        <f t="shared" si="35"/>
        <v/>
      </c>
      <c r="L367" s="278" t="str">
        <f>IFERROR(VLOOKUP($B367,LANCAMENTOS!$AG:$AN,8,),"")</f>
        <v/>
      </c>
      <c r="Q367" s="275"/>
      <c r="R367" s="275"/>
      <c r="S367" s="275"/>
      <c r="T367" s="273"/>
      <c r="U367" s="146"/>
      <c r="V367" s="146"/>
      <c r="W367" s="146"/>
    </row>
    <row r="368" spans="2:23" ht="18">
      <c r="B368" s="269" t="s">
        <v>1209</v>
      </c>
      <c r="C368" s="269" t="str">
        <f t="shared" si="33"/>
        <v/>
      </c>
      <c r="D368" s="269" t="str">
        <f t="shared" si="34"/>
        <v/>
      </c>
      <c r="E368" s="270" t="str">
        <f>IFERROR(VLOOKUP($B368,LANCAMENTOS!$AG:$AL,2,),"")</f>
        <v/>
      </c>
      <c r="F368" s="271" t="str">
        <f>IFERROR(VLOOKUP($B368,LANCAMENTOS!$AG:$AL,3,),"")</f>
        <v/>
      </c>
      <c r="G368" s="271" t="str">
        <f>IFERROR(VLOOKUP(B368,LANCAMENTOS!$AG:$AM,7,),"")</f>
        <v/>
      </c>
      <c r="H368" s="271" t="str">
        <f>IFERROR(VLOOKUP($B368,LANCAMENTOS!$AG:$AL,4,),"")</f>
        <v/>
      </c>
      <c r="I368" s="274" t="str">
        <f>IFERROR(VLOOKUP($B368,LANCAMENTOS!$AG:$AL,5,),"")</f>
        <v/>
      </c>
      <c r="J368" s="272" t="str">
        <f>IFERROR(VLOOKUP($B368,LANCAMENTOS!$AG:$AL,6,),"")</f>
        <v/>
      </c>
      <c r="K368" s="278" t="str">
        <f t="shared" si="35"/>
        <v/>
      </c>
      <c r="L368" s="278" t="str">
        <f>IFERROR(VLOOKUP($B368,LANCAMENTOS!$AG:$AN,8,),"")</f>
        <v/>
      </c>
      <c r="Q368" s="275"/>
      <c r="R368" s="275"/>
      <c r="S368" s="275"/>
      <c r="T368" s="273"/>
      <c r="U368" s="146"/>
      <c r="V368" s="146"/>
      <c r="W368" s="146"/>
    </row>
    <row r="369" spans="2:23" ht="18">
      <c r="B369" s="269" t="s">
        <v>1210</v>
      </c>
      <c r="C369" s="269" t="str">
        <f t="shared" si="33"/>
        <v/>
      </c>
      <c r="D369" s="269" t="str">
        <f t="shared" si="34"/>
        <v/>
      </c>
      <c r="E369" s="270" t="str">
        <f>IFERROR(VLOOKUP($B369,LANCAMENTOS!$AG:$AL,2,),"")</f>
        <v/>
      </c>
      <c r="F369" s="271" t="str">
        <f>IFERROR(VLOOKUP($B369,LANCAMENTOS!$AG:$AL,3,),"")</f>
        <v/>
      </c>
      <c r="G369" s="271" t="str">
        <f>IFERROR(VLOOKUP(B369,LANCAMENTOS!$AG:$AM,7,),"")</f>
        <v/>
      </c>
      <c r="H369" s="271" t="str">
        <f>IFERROR(VLOOKUP($B369,LANCAMENTOS!$AG:$AL,4,),"")</f>
        <v/>
      </c>
      <c r="I369" s="274" t="str">
        <f>IFERROR(VLOOKUP($B369,LANCAMENTOS!$AG:$AL,5,),"")</f>
        <v/>
      </c>
      <c r="J369" s="272" t="str">
        <f>IFERROR(VLOOKUP($B369,LANCAMENTOS!$AG:$AL,6,),"")</f>
        <v/>
      </c>
      <c r="K369" s="278" t="str">
        <f t="shared" si="35"/>
        <v/>
      </c>
      <c r="L369" s="278" t="str">
        <f>IFERROR(VLOOKUP($B369,LANCAMENTOS!$AG:$AN,8,),"")</f>
        <v/>
      </c>
      <c r="Q369" s="275"/>
      <c r="R369" s="275"/>
      <c r="S369" s="275"/>
      <c r="T369" s="273"/>
      <c r="U369" s="146"/>
      <c r="V369" s="146"/>
      <c r="W369" s="146"/>
    </row>
    <row r="370" spans="2:23" ht="18">
      <c r="B370" s="269" t="s">
        <v>1211</v>
      </c>
      <c r="C370" s="269" t="str">
        <f t="shared" si="33"/>
        <v/>
      </c>
      <c r="D370" s="269" t="str">
        <f t="shared" si="34"/>
        <v/>
      </c>
      <c r="E370" s="270" t="str">
        <f>IFERROR(VLOOKUP($B370,LANCAMENTOS!$AG:$AL,2,),"")</f>
        <v/>
      </c>
      <c r="F370" s="271" t="str">
        <f>IFERROR(VLOOKUP($B370,LANCAMENTOS!$AG:$AL,3,),"")</f>
        <v/>
      </c>
      <c r="G370" s="271" t="str">
        <f>IFERROR(VLOOKUP(B370,LANCAMENTOS!$AG:$AM,7,),"")</f>
        <v/>
      </c>
      <c r="H370" s="271" t="str">
        <f>IFERROR(VLOOKUP($B370,LANCAMENTOS!$AG:$AL,4,),"")</f>
        <v/>
      </c>
      <c r="I370" s="274" t="str">
        <f>IFERROR(VLOOKUP($B370,LANCAMENTOS!$AG:$AL,5,),"")</f>
        <v/>
      </c>
      <c r="J370" s="272" t="str">
        <f>IFERROR(VLOOKUP($B370,LANCAMENTOS!$AG:$AL,6,),"")</f>
        <v/>
      </c>
      <c r="K370" s="278" t="str">
        <f t="shared" si="35"/>
        <v/>
      </c>
      <c r="L370" s="278" t="str">
        <f>IFERROR(VLOOKUP($B370,LANCAMENTOS!$AG:$AN,8,),"")</f>
        <v/>
      </c>
      <c r="Q370" s="275"/>
      <c r="R370" s="275"/>
      <c r="S370" s="275"/>
      <c r="T370" s="273"/>
      <c r="U370" s="146"/>
      <c r="V370" s="146"/>
      <c r="W370" s="146"/>
    </row>
    <row r="371" spans="2:23" ht="18">
      <c r="B371" s="269" t="s">
        <v>1212</v>
      </c>
      <c r="C371" s="269" t="str">
        <f t="shared" si="33"/>
        <v/>
      </c>
      <c r="D371" s="269" t="str">
        <f t="shared" si="34"/>
        <v/>
      </c>
      <c r="E371" s="270" t="str">
        <f>IFERROR(VLOOKUP($B371,LANCAMENTOS!$AG:$AL,2,),"")</f>
        <v/>
      </c>
      <c r="F371" s="271" t="str">
        <f>IFERROR(VLOOKUP($B371,LANCAMENTOS!$AG:$AL,3,),"")</f>
        <v/>
      </c>
      <c r="G371" s="271" t="str">
        <f>IFERROR(VLOOKUP(B371,LANCAMENTOS!$AG:$AM,7,),"")</f>
        <v/>
      </c>
      <c r="H371" s="271" t="str">
        <f>IFERROR(VLOOKUP($B371,LANCAMENTOS!$AG:$AL,4,),"")</f>
        <v/>
      </c>
      <c r="I371" s="274" t="str">
        <f>IFERROR(VLOOKUP($B371,LANCAMENTOS!$AG:$AL,5,),"")</f>
        <v/>
      </c>
      <c r="J371" s="272" t="str">
        <f>IFERROR(VLOOKUP($B371,LANCAMENTOS!$AG:$AL,6,),"")</f>
        <v/>
      </c>
      <c r="K371" s="278" t="str">
        <f t="shared" si="35"/>
        <v/>
      </c>
      <c r="L371" s="278" t="str">
        <f>IFERROR(VLOOKUP($B371,LANCAMENTOS!$AG:$AN,8,),"")</f>
        <v/>
      </c>
      <c r="Q371" s="275"/>
      <c r="R371" s="275"/>
      <c r="S371" s="275"/>
      <c r="T371" s="273"/>
      <c r="U371" s="146"/>
      <c r="V371" s="146"/>
      <c r="W371" s="146"/>
    </row>
    <row r="372" spans="2:23" ht="18">
      <c r="B372" s="269" t="s">
        <v>1213</v>
      </c>
      <c r="C372" s="269" t="str">
        <f t="shared" si="33"/>
        <v/>
      </c>
      <c r="D372" s="269" t="str">
        <f t="shared" si="34"/>
        <v/>
      </c>
      <c r="E372" s="270" t="str">
        <f>IFERROR(VLOOKUP($B372,LANCAMENTOS!$AG:$AL,2,),"")</f>
        <v/>
      </c>
      <c r="F372" s="271" t="str">
        <f>IFERROR(VLOOKUP($B372,LANCAMENTOS!$AG:$AL,3,),"")</f>
        <v/>
      </c>
      <c r="G372" s="271" t="str">
        <f>IFERROR(VLOOKUP(B372,LANCAMENTOS!$AG:$AM,7,),"")</f>
        <v/>
      </c>
      <c r="H372" s="271" t="str">
        <f>IFERROR(VLOOKUP($B372,LANCAMENTOS!$AG:$AL,4,),"")</f>
        <v/>
      </c>
      <c r="I372" s="274" t="str">
        <f>IFERROR(VLOOKUP($B372,LANCAMENTOS!$AG:$AL,5,),"")</f>
        <v/>
      </c>
      <c r="J372" s="272" t="str">
        <f>IFERROR(VLOOKUP($B372,LANCAMENTOS!$AG:$AL,6,),"")</f>
        <v/>
      </c>
      <c r="K372" s="278" t="str">
        <f t="shared" si="35"/>
        <v/>
      </c>
      <c r="L372" s="278" t="str">
        <f>IFERROR(VLOOKUP($B372,LANCAMENTOS!$AG:$AN,8,),"")</f>
        <v/>
      </c>
      <c r="Q372" s="275"/>
      <c r="R372" s="275"/>
      <c r="S372" s="275"/>
      <c r="T372" s="273"/>
      <c r="U372" s="146"/>
      <c r="V372" s="146"/>
      <c r="W372" s="146"/>
    </row>
    <row r="373" spans="2:23" ht="18">
      <c r="B373" s="269" t="s">
        <v>1214</v>
      </c>
      <c r="C373" s="269" t="str">
        <f t="shared" si="33"/>
        <v/>
      </c>
      <c r="D373" s="269" t="str">
        <f t="shared" si="34"/>
        <v/>
      </c>
      <c r="E373" s="270" t="str">
        <f>IFERROR(VLOOKUP($B373,LANCAMENTOS!$AG:$AL,2,),"")</f>
        <v/>
      </c>
      <c r="F373" s="271" t="str">
        <f>IFERROR(VLOOKUP($B373,LANCAMENTOS!$AG:$AL,3,),"")</f>
        <v/>
      </c>
      <c r="G373" s="271" t="str">
        <f>IFERROR(VLOOKUP(B373,LANCAMENTOS!$AG:$AM,7,),"")</f>
        <v/>
      </c>
      <c r="H373" s="271" t="str">
        <f>IFERROR(VLOOKUP($B373,LANCAMENTOS!$AG:$AL,4,),"")</f>
        <v/>
      </c>
      <c r="I373" s="274" t="str">
        <f>IFERROR(VLOOKUP($B373,LANCAMENTOS!$AG:$AL,5,),"")</f>
        <v/>
      </c>
      <c r="J373" s="272" t="str">
        <f>IFERROR(VLOOKUP($B373,LANCAMENTOS!$AG:$AL,6,),"")</f>
        <v/>
      </c>
      <c r="K373" s="278" t="str">
        <f t="shared" si="35"/>
        <v/>
      </c>
      <c r="L373" s="278" t="str">
        <f>IFERROR(VLOOKUP($B373,LANCAMENTOS!$AG:$AN,8,),"")</f>
        <v/>
      </c>
      <c r="Q373" s="275"/>
      <c r="R373" s="275"/>
      <c r="S373" s="275"/>
      <c r="T373" s="273"/>
      <c r="U373" s="146"/>
      <c r="V373" s="146"/>
      <c r="W373" s="146"/>
    </row>
    <row r="374" spans="2:23" ht="18">
      <c r="B374" s="269" t="s">
        <v>1215</v>
      </c>
      <c r="C374" s="269" t="str">
        <f t="shared" si="33"/>
        <v/>
      </c>
      <c r="D374" s="269" t="str">
        <f t="shared" si="34"/>
        <v/>
      </c>
      <c r="E374" s="270" t="str">
        <f>IFERROR(VLOOKUP($B374,LANCAMENTOS!$AG:$AL,2,),"")</f>
        <v/>
      </c>
      <c r="F374" s="271" t="str">
        <f>IFERROR(VLOOKUP($B374,LANCAMENTOS!$AG:$AL,3,),"")</f>
        <v/>
      </c>
      <c r="G374" s="271" t="str">
        <f>IFERROR(VLOOKUP(B374,LANCAMENTOS!$AG:$AM,7,),"")</f>
        <v/>
      </c>
      <c r="H374" s="271" t="str">
        <f>IFERROR(VLOOKUP($B374,LANCAMENTOS!$AG:$AL,4,),"")</f>
        <v/>
      </c>
      <c r="I374" s="274" t="str">
        <f>IFERROR(VLOOKUP($B374,LANCAMENTOS!$AG:$AL,5,),"")</f>
        <v/>
      </c>
      <c r="J374" s="272" t="str">
        <f>IFERROR(VLOOKUP($B374,LANCAMENTOS!$AG:$AL,6,),"")</f>
        <v/>
      </c>
      <c r="K374" s="278" t="str">
        <f t="shared" si="35"/>
        <v/>
      </c>
      <c r="L374" s="278" t="str">
        <f>IFERROR(VLOOKUP($B374,LANCAMENTOS!$AG:$AN,8,),"")</f>
        <v/>
      </c>
      <c r="Q374" s="275"/>
      <c r="R374" s="275"/>
      <c r="S374" s="275"/>
      <c r="T374" s="273"/>
      <c r="U374" s="146"/>
      <c r="V374" s="146"/>
      <c r="W374" s="146"/>
    </row>
    <row r="375" spans="2:23" ht="18">
      <c r="B375" s="269" t="s">
        <v>1216</v>
      </c>
      <c r="C375" s="269" t="str">
        <f t="shared" si="33"/>
        <v/>
      </c>
      <c r="D375" s="269" t="str">
        <f t="shared" si="34"/>
        <v/>
      </c>
      <c r="E375" s="270" t="str">
        <f>IFERROR(VLOOKUP($B375,LANCAMENTOS!$AG:$AL,2,),"")</f>
        <v/>
      </c>
      <c r="F375" s="271" t="str">
        <f>IFERROR(VLOOKUP($B375,LANCAMENTOS!$AG:$AL,3,),"")</f>
        <v/>
      </c>
      <c r="G375" s="271" t="str">
        <f>IFERROR(VLOOKUP(B375,LANCAMENTOS!$AG:$AM,7,),"")</f>
        <v/>
      </c>
      <c r="H375" s="271" t="str">
        <f>IFERROR(VLOOKUP($B375,LANCAMENTOS!$AG:$AL,4,),"")</f>
        <v/>
      </c>
      <c r="I375" s="274" t="str">
        <f>IFERROR(VLOOKUP($B375,LANCAMENTOS!$AG:$AL,5,),"")</f>
        <v/>
      </c>
      <c r="J375" s="272" t="str">
        <f>IFERROR(VLOOKUP($B375,LANCAMENTOS!$AG:$AL,6,),"")</f>
        <v/>
      </c>
      <c r="K375" s="278" t="str">
        <f t="shared" si="35"/>
        <v/>
      </c>
      <c r="L375" s="278" t="str">
        <f>IFERROR(VLOOKUP($B375,LANCAMENTOS!$AG:$AN,8,),"")</f>
        <v/>
      </c>
      <c r="Q375" s="275"/>
      <c r="R375" s="275"/>
      <c r="S375" s="275"/>
      <c r="T375" s="273"/>
      <c r="U375" s="146"/>
      <c r="V375" s="146"/>
      <c r="W375" s="146"/>
    </row>
    <row r="376" spans="2:23" ht="18">
      <c r="B376" s="269" t="s">
        <v>1217</v>
      </c>
      <c r="C376" s="269" t="str">
        <f t="shared" si="33"/>
        <v/>
      </c>
      <c r="D376" s="269" t="str">
        <f t="shared" si="34"/>
        <v/>
      </c>
      <c r="E376" s="270" t="str">
        <f>IFERROR(VLOOKUP($B376,LANCAMENTOS!$AG:$AL,2,),"")</f>
        <v/>
      </c>
      <c r="F376" s="271" t="str">
        <f>IFERROR(VLOOKUP($B376,LANCAMENTOS!$AG:$AL,3,),"")</f>
        <v/>
      </c>
      <c r="G376" s="271" t="str">
        <f>IFERROR(VLOOKUP(B376,LANCAMENTOS!$AG:$AM,7,),"")</f>
        <v/>
      </c>
      <c r="H376" s="271" t="str">
        <f>IFERROR(VLOOKUP($B376,LANCAMENTOS!$AG:$AL,4,),"")</f>
        <v/>
      </c>
      <c r="I376" s="274" t="str">
        <f>IFERROR(VLOOKUP($B376,LANCAMENTOS!$AG:$AL,5,),"")</f>
        <v/>
      </c>
      <c r="J376" s="272" t="str">
        <f>IFERROR(VLOOKUP($B376,LANCAMENTOS!$AG:$AL,6,),"")</f>
        <v/>
      </c>
      <c r="K376" s="278" t="str">
        <f t="shared" si="35"/>
        <v/>
      </c>
      <c r="L376" s="278" t="str">
        <f>IFERROR(VLOOKUP($B376,LANCAMENTOS!$AG:$AN,8,),"")</f>
        <v/>
      </c>
      <c r="Q376" s="275"/>
      <c r="R376" s="275"/>
      <c r="S376" s="275"/>
      <c r="T376" s="273"/>
      <c r="U376" s="146"/>
      <c r="V376" s="146"/>
      <c r="W376" s="146"/>
    </row>
    <row r="377" spans="2:23" ht="18">
      <c r="B377" s="269" t="s">
        <v>1218</v>
      </c>
      <c r="C377" s="269" t="str">
        <f t="shared" si="33"/>
        <v/>
      </c>
      <c r="D377" s="269" t="str">
        <f t="shared" si="34"/>
        <v/>
      </c>
      <c r="E377" s="270" t="str">
        <f>IFERROR(VLOOKUP($B377,LANCAMENTOS!$AG:$AL,2,),"")</f>
        <v/>
      </c>
      <c r="F377" s="271" t="str">
        <f>IFERROR(VLOOKUP($B377,LANCAMENTOS!$AG:$AL,3,),"")</f>
        <v/>
      </c>
      <c r="G377" s="271" t="str">
        <f>IFERROR(VLOOKUP(B377,LANCAMENTOS!$AG:$AM,7,),"")</f>
        <v/>
      </c>
      <c r="H377" s="271" t="str">
        <f>IFERROR(VLOOKUP($B377,LANCAMENTOS!$AG:$AL,4,),"")</f>
        <v/>
      </c>
      <c r="I377" s="274" t="str">
        <f>IFERROR(VLOOKUP($B377,LANCAMENTOS!$AG:$AL,5,),"")</f>
        <v/>
      </c>
      <c r="J377" s="272" t="str">
        <f>IFERROR(VLOOKUP($B377,LANCAMENTOS!$AG:$AL,6,),"")</f>
        <v/>
      </c>
      <c r="K377" s="278" t="str">
        <f t="shared" si="35"/>
        <v/>
      </c>
      <c r="L377" s="278" t="str">
        <f>IFERROR(VLOOKUP($B377,LANCAMENTOS!$AG:$AN,8,),"")</f>
        <v/>
      </c>
      <c r="Q377" s="275"/>
      <c r="R377" s="275"/>
      <c r="S377" s="275"/>
      <c r="T377" s="273"/>
      <c r="U377" s="146"/>
      <c r="V377" s="146"/>
      <c r="W377" s="146"/>
    </row>
    <row r="378" spans="2:23" ht="18">
      <c r="B378" s="269" t="s">
        <v>1219</v>
      </c>
      <c r="C378" s="269" t="str">
        <f t="shared" si="33"/>
        <v/>
      </c>
      <c r="D378" s="269" t="str">
        <f t="shared" si="34"/>
        <v/>
      </c>
      <c r="E378" s="270" t="str">
        <f>IFERROR(VLOOKUP($B378,LANCAMENTOS!$AG:$AL,2,),"")</f>
        <v/>
      </c>
      <c r="F378" s="271" t="str">
        <f>IFERROR(VLOOKUP($B378,LANCAMENTOS!$AG:$AL,3,),"")</f>
        <v/>
      </c>
      <c r="G378" s="271" t="str">
        <f>IFERROR(VLOOKUP(B378,LANCAMENTOS!$AG:$AM,7,),"")</f>
        <v/>
      </c>
      <c r="H378" s="271" t="str">
        <f>IFERROR(VLOOKUP($B378,LANCAMENTOS!$AG:$AL,4,),"")</f>
        <v/>
      </c>
      <c r="I378" s="274" t="str">
        <f>IFERROR(VLOOKUP($B378,LANCAMENTOS!$AG:$AL,5,),"")</f>
        <v/>
      </c>
      <c r="J378" s="272" t="str">
        <f>IFERROR(VLOOKUP($B378,LANCAMENTOS!$AG:$AL,6,),"")</f>
        <v/>
      </c>
      <c r="K378" s="278" t="str">
        <f t="shared" si="35"/>
        <v/>
      </c>
      <c r="L378" s="278" t="str">
        <f>IFERROR(VLOOKUP($B378,LANCAMENTOS!$AG:$AN,8,),"")</f>
        <v/>
      </c>
      <c r="Q378" s="275"/>
      <c r="R378" s="275"/>
      <c r="S378" s="275"/>
      <c r="T378" s="273"/>
      <c r="U378" s="146"/>
      <c r="V378" s="146"/>
      <c r="W378" s="146"/>
    </row>
    <row r="379" spans="2:23" ht="18">
      <c r="B379" s="269" t="s">
        <v>1220</v>
      </c>
      <c r="C379" s="269" t="str">
        <f t="shared" si="33"/>
        <v/>
      </c>
      <c r="D379" s="269" t="str">
        <f t="shared" si="34"/>
        <v/>
      </c>
      <c r="E379" s="270" t="str">
        <f>IFERROR(VLOOKUP($B379,LANCAMENTOS!$AG:$AL,2,),"")</f>
        <v/>
      </c>
      <c r="F379" s="271" t="str">
        <f>IFERROR(VLOOKUP($B379,LANCAMENTOS!$AG:$AL,3,),"")</f>
        <v/>
      </c>
      <c r="G379" s="271" t="str">
        <f>IFERROR(VLOOKUP(B379,LANCAMENTOS!$AG:$AM,7,),"")</f>
        <v/>
      </c>
      <c r="H379" s="271" t="str">
        <f>IFERROR(VLOOKUP($B379,LANCAMENTOS!$AG:$AL,4,),"")</f>
        <v/>
      </c>
      <c r="I379" s="274" t="str">
        <f>IFERROR(VLOOKUP($B379,LANCAMENTOS!$AG:$AL,5,),"")</f>
        <v/>
      </c>
      <c r="J379" s="272" t="str">
        <f>IFERROR(VLOOKUP($B379,LANCAMENTOS!$AG:$AL,6,),"")</f>
        <v/>
      </c>
      <c r="K379" s="278" t="str">
        <f t="shared" si="35"/>
        <v/>
      </c>
      <c r="L379" s="278" t="str">
        <f>IFERROR(VLOOKUP($B379,LANCAMENTOS!$AG:$AN,8,),"")</f>
        <v/>
      </c>
      <c r="Q379" s="275"/>
      <c r="R379" s="275"/>
      <c r="S379" s="275"/>
      <c r="T379" s="273"/>
      <c r="U379" s="146"/>
      <c r="V379" s="146"/>
      <c r="W379" s="146"/>
    </row>
    <row r="380" spans="2:23" ht="18">
      <c r="B380" s="269" t="s">
        <v>1221</v>
      </c>
      <c r="C380" s="269" t="str">
        <f t="shared" si="33"/>
        <v/>
      </c>
      <c r="D380" s="269" t="str">
        <f t="shared" si="34"/>
        <v/>
      </c>
      <c r="E380" s="270" t="str">
        <f>IFERROR(VLOOKUP($B380,LANCAMENTOS!$AG:$AL,2,),"")</f>
        <v/>
      </c>
      <c r="F380" s="271" t="str">
        <f>IFERROR(VLOOKUP($B380,LANCAMENTOS!$AG:$AL,3,),"")</f>
        <v/>
      </c>
      <c r="G380" s="271" t="str">
        <f>IFERROR(VLOOKUP(B380,LANCAMENTOS!$AG:$AM,7,),"")</f>
        <v/>
      </c>
      <c r="H380" s="271" t="str">
        <f>IFERROR(VLOOKUP($B380,LANCAMENTOS!$AG:$AL,4,),"")</f>
        <v/>
      </c>
      <c r="I380" s="274" t="str">
        <f>IFERROR(VLOOKUP($B380,LANCAMENTOS!$AG:$AL,5,),"")</f>
        <v/>
      </c>
      <c r="J380" s="272" t="str">
        <f>IFERROR(VLOOKUP($B380,LANCAMENTOS!$AG:$AL,6,),"")</f>
        <v/>
      </c>
      <c r="K380" s="278" t="str">
        <f t="shared" si="35"/>
        <v/>
      </c>
      <c r="L380" s="278" t="str">
        <f>IFERROR(VLOOKUP($B380,LANCAMENTOS!$AG:$AN,8,),"")</f>
        <v/>
      </c>
      <c r="Q380" s="275"/>
      <c r="R380" s="275"/>
      <c r="S380" s="275"/>
      <c r="T380" s="273"/>
      <c r="U380" s="146"/>
      <c r="V380" s="146"/>
      <c r="W380" s="146"/>
    </row>
    <row r="381" spans="2:23" ht="18">
      <c r="B381" s="269" t="s">
        <v>1222</v>
      </c>
      <c r="C381" s="269" t="str">
        <f t="shared" si="33"/>
        <v/>
      </c>
      <c r="D381" s="269" t="str">
        <f t="shared" si="34"/>
        <v/>
      </c>
      <c r="E381" s="270" t="str">
        <f>IFERROR(VLOOKUP($B381,LANCAMENTOS!$AG:$AL,2,),"")</f>
        <v/>
      </c>
      <c r="F381" s="271" t="str">
        <f>IFERROR(VLOOKUP($B381,LANCAMENTOS!$AG:$AL,3,),"")</f>
        <v/>
      </c>
      <c r="G381" s="271" t="str">
        <f>IFERROR(VLOOKUP(B381,LANCAMENTOS!$AG:$AM,7,),"")</f>
        <v/>
      </c>
      <c r="H381" s="271" t="str">
        <f>IFERROR(VLOOKUP($B381,LANCAMENTOS!$AG:$AL,4,),"")</f>
        <v/>
      </c>
      <c r="I381" s="274" t="str">
        <f>IFERROR(VLOOKUP($B381,LANCAMENTOS!$AG:$AL,5,),"")</f>
        <v/>
      </c>
      <c r="J381" s="272" t="str">
        <f>IFERROR(VLOOKUP($B381,LANCAMENTOS!$AG:$AL,6,),"")</f>
        <v/>
      </c>
      <c r="K381" s="278" t="str">
        <f t="shared" si="35"/>
        <v/>
      </c>
      <c r="L381" s="278" t="str">
        <f>IFERROR(VLOOKUP($B381,LANCAMENTOS!$AG:$AN,8,),"")</f>
        <v/>
      </c>
      <c r="Q381" s="275"/>
      <c r="R381" s="275"/>
      <c r="S381" s="275"/>
      <c r="T381" s="273"/>
      <c r="U381" s="146"/>
      <c r="V381" s="146"/>
      <c r="W381" s="146"/>
    </row>
    <row r="382" spans="2:23" ht="18">
      <c r="B382" s="269" t="s">
        <v>1223</v>
      </c>
      <c r="C382" s="269" t="str">
        <f t="shared" si="33"/>
        <v/>
      </c>
      <c r="D382" s="269" t="str">
        <f t="shared" si="34"/>
        <v/>
      </c>
      <c r="E382" s="270" t="str">
        <f>IFERROR(VLOOKUP($B382,LANCAMENTOS!$AG:$AL,2,),"")</f>
        <v/>
      </c>
      <c r="F382" s="271" t="str">
        <f>IFERROR(VLOOKUP($B382,LANCAMENTOS!$AG:$AL,3,),"")</f>
        <v/>
      </c>
      <c r="G382" s="271" t="str">
        <f>IFERROR(VLOOKUP(B382,LANCAMENTOS!$AG:$AM,7,),"")</f>
        <v/>
      </c>
      <c r="H382" s="271" t="str">
        <f>IFERROR(VLOOKUP($B382,LANCAMENTOS!$AG:$AL,4,),"")</f>
        <v/>
      </c>
      <c r="I382" s="274" t="str">
        <f>IFERROR(VLOOKUP($B382,LANCAMENTOS!$AG:$AL,5,),"")</f>
        <v/>
      </c>
      <c r="J382" s="272" t="str">
        <f>IFERROR(VLOOKUP($B382,LANCAMENTOS!$AG:$AL,6,),"")</f>
        <v/>
      </c>
      <c r="K382" s="278" t="str">
        <f t="shared" si="35"/>
        <v/>
      </c>
      <c r="L382" s="278" t="str">
        <f>IFERROR(VLOOKUP($B382,LANCAMENTOS!$AG:$AN,8,),"")</f>
        <v/>
      </c>
      <c r="Q382" s="275"/>
      <c r="R382" s="275"/>
      <c r="S382" s="275"/>
      <c r="T382" s="273"/>
      <c r="U382" s="146"/>
      <c r="V382" s="146"/>
      <c r="W382" s="146"/>
    </row>
    <row r="383" spans="2:23" ht="18">
      <c r="B383" s="269" t="s">
        <v>1224</v>
      </c>
      <c r="C383" s="269" t="str">
        <f t="shared" si="33"/>
        <v/>
      </c>
      <c r="D383" s="269" t="str">
        <f t="shared" si="34"/>
        <v/>
      </c>
      <c r="E383" s="270" t="str">
        <f>IFERROR(VLOOKUP($B383,LANCAMENTOS!$AG:$AL,2,),"")</f>
        <v/>
      </c>
      <c r="F383" s="271" t="str">
        <f>IFERROR(VLOOKUP($B383,LANCAMENTOS!$AG:$AL,3,),"")</f>
        <v/>
      </c>
      <c r="G383" s="271" t="str">
        <f>IFERROR(VLOOKUP(B383,LANCAMENTOS!$AG:$AM,7,),"")</f>
        <v/>
      </c>
      <c r="H383" s="271" t="str">
        <f>IFERROR(VLOOKUP($B383,LANCAMENTOS!$AG:$AL,4,),"")</f>
        <v/>
      </c>
      <c r="I383" s="274" t="str">
        <f>IFERROR(VLOOKUP($B383,LANCAMENTOS!$AG:$AL,5,),"")</f>
        <v/>
      </c>
      <c r="J383" s="272" t="str">
        <f>IFERROR(VLOOKUP($B383,LANCAMENTOS!$AG:$AL,6,),"")</f>
        <v/>
      </c>
      <c r="K383" s="278" t="str">
        <f t="shared" si="35"/>
        <v/>
      </c>
      <c r="L383" s="278" t="str">
        <f>IFERROR(VLOOKUP($B383,LANCAMENTOS!$AG:$AN,8,),"")</f>
        <v/>
      </c>
      <c r="Q383" s="275"/>
      <c r="R383" s="275"/>
      <c r="S383" s="275"/>
      <c r="T383" s="273"/>
      <c r="U383" s="146"/>
      <c r="V383" s="146"/>
      <c r="W383" s="146"/>
    </row>
    <row r="384" spans="2:23" ht="18">
      <c r="B384" s="269" t="s">
        <v>1225</v>
      </c>
      <c r="C384" s="269" t="str">
        <f t="shared" si="33"/>
        <v/>
      </c>
      <c r="D384" s="269" t="str">
        <f t="shared" si="34"/>
        <v/>
      </c>
      <c r="E384" s="270" t="str">
        <f>IFERROR(VLOOKUP($B384,LANCAMENTOS!$AG:$AL,2,),"")</f>
        <v/>
      </c>
      <c r="F384" s="271" t="str">
        <f>IFERROR(VLOOKUP($B384,LANCAMENTOS!$AG:$AL,3,),"")</f>
        <v/>
      </c>
      <c r="G384" s="271" t="str">
        <f>IFERROR(VLOOKUP(B384,LANCAMENTOS!$AG:$AM,7,),"")</f>
        <v/>
      </c>
      <c r="H384" s="271" t="str">
        <f>IFERROR(VLOOKUP($B384,LANCAMENTOS!$AG:$AL,4,),"")</f>
        <v/>
      </c>
      <c r="I384" s="274" t="str">
        <f>IFERROR(VLOOKUP($B384,LANCAMENTOS!$AG:$AL,5,),"")</f>
        <v/>
      </c>
      <c r="J384" s="272" t="str">
        <f>IFERROR(VLOOKUP($B384,LANCAMENTOS!$AG:$AL,6,),"")</f>
        <v/>
      </c>
      <c r="K384" s="278" t="str">
        <f t="shared" si="35"/>
        <v/>
      </c>
      <c r="L384" s="278" t="str">
        <f>IFERROR(VLOOKUP($B384,LANCAMENTOS!$AG:$AN,8,),"")</f>
        <v/>
      </c>
      <c r="Q384" s="275"/>
      <c r="R384" s="275"/>
      <c r="S384" s="275"/>
      <c r="T384" s="273"/>
      <c r="U384" s="146"/>
      <c r="V384" s="146"/>
      <c r="W384" s="146"/>
    </row>
    <row r="385" spans="2:23" ht="18">
      <c r="B385" s="269" t="s">
        <v>1226</v>
      </c>
      <c r="C385" s="269" t="str">
        <f t="shared" si="33"/>
        <v/>
      </c>
      <c r="D385" s="269" t="str">
        <f t="shared" si="34"/>
        <v/>
      </c>
      <c r="E385" s="270" t="str">
        <f>IFERROR(VLOOKUP($B385,LANCAMENTOS!$AG:$AL,2,),"")</f>
        <v/>
      </c>
      <c r="F385" s="271" t="str">
        <f>IFERROR(VLOOKUP($B385,LANCAMENTOS!$AG:$AL,3,),"")</f>
        <v/>
      </c>
      <c r="G385" s="271" t="str">
        <f>IFERROR(VLOOKUP(B385,LANCAMENTOS!$AG:$AM,7,),"")</f>
        <v/>
      </c>
      <c r="H385" s="271" t="str">
        <f>IFERROR(VLOOKUP($B385,LANCAMENTOS!$AG:$AL,4,),"")</f>
        <v/>
      </c>
      <c r="I385" s="274" t="str">
        <f>IFERROR(VLOOKUP($B385,LANCAMENTOS!$AG:$AL,5,),"")</f>
        <v/>
      </c>
      <c r="J385" s="272" t="str">
        <f>IFERROR(VLOOKUP($B385,LANCAMENTOS!$AG:$AL,6,),"")</f>
        <v/>
      </c>
      <c r="K385" s="278" t="str">
        <f t="shared" si="35"/>
        <v/>
      </c>
      <c r="L385" s="278" t="str">
        <f>IFERROR(VLOOKUP($B385,LANCAMENTOS!$AG:$AN,8,),"")</f>
        <v/>
      </c>
      <c r="Q385" s="275"/>
      <c r="R385" s="275"/>
      <c r="S385" s="275"/>
      <c r="T385" s="273"/>
      <c r="U385" s="146"/>
      <c r="V385" s="146"/>
      <c r="W385" s="146"/>
    </row>
    <row r="386" spans="2:23" ht="18">
      <c r="B386" s="269" t="s">
        <v>1227</v>
      </c>
      <c r="C386" s="269" t="str">
        <f t="shared" si="33"/>
        <v/>
      </c>
      <c r="D386" s="269" t="str">
        <f t="shared" si="34"/>
        <v/>
      </c>
      <c r="E386" s="270" t="str">
        <f>IFERROR(VLOOKUP($B386,LANCAMENTOS!$AG:$AL,2,),"")</f>
        <v/>
      </c>
      <c r="F386" s="271" t="str">
        <f>IFERROR(VLOOKUP($B386,LANCAMENTOS!$AG:$AL,3,),"")</f>
        <v/>
      </c>
      <c r="G386" s="271" t="str">
        <f>IFERROR(VLOOKUP(B386,LANCAMENTOS!$AG:$AM,7,),"")</f>
        <v/>
      </c>
      <c r="H386" s="271" t="str">
        <f>IFERROR(VLOOKUP($B386,LANCAMENTOS!$AG:$AL,4,),"")</f>
        <v/>
      </c>
      <c r="I386" s="274" t="str">
        <f>IFERROR(VLOOKUP($B386,LANCAMENTOS!$AG:$AL,5,),"")</f>
        <v/>
      </c>
      <c r="J386" s="272" t="str">
        <f>IFERROR(VLOOKUP($B386,LANCAMENTOS!$AG:$AL,6,),"")</f>
        <v/>
      </c>
      <c r="K386" s="278" t="str">
        <f t="shared" si="35"/>
        <v/>
      </c>
      <c r="L386" s="278" t="str">
        <f>IFERROR(VLOOKUP($B386,LANCAMENTOS!$AG:$AN,8,),"")</f>
        <v/>
      </c>
      <c r="Q386" s="275"/>
      <c r="R386" s="275"/>
      <c r="S386" s="275"/>
      <c r="T386" s="273"/>
      <c r="U386" s="146"/>
      <c r="V386" s="146"/>
      <c r="W386" s="146"/>
    </row>
    <row r="387" spans="2:23" ht="18">
      <c r="B387" s="269" t="s">
        <v>1228</v>
      </c>
      <c r="C387" s="269" t="str">
        <f t="shared" si="33"/>
        <v/>
      </c>
      <c r="D387" s="269" t="str">
        <f t="shared" si="34"/>
        <v/>
      </c>
      <c r="E387" s="270" t="str">
        <f>IFERROR(VLOOKUP($B387,LANCAMENTOS!$AG:$AL,2,),"")</f>
        <v/>
      </c>
      <c r="F387" s="271" t="str">
        <f>IFERROR(VLOOKUP($B387,LANCAMENTOS!$AG:$AL,3,),"")</f>
        <v/>
      </c>
      <c r="G387" s="271" t="str">
        <f>IFERROR(VLOOKUP(B387,LANCAMENTOS!$AG:$AM,7,),"")</f>
        <v/>
      </c>
      <c r="H387" s="271" t="str">
        <f>IFERROR(VLOOKUP($B387,LANCAMENTOS!$AG:$AL,4,),"")</f>
        <v/>
      </c>
      <c r="I387" s="274" t="str">
        <f>IFERROR(VLOOKUP($B387,LANCAMENTOS!$AG:$AL,5,),"")</f>
        <v/>
      </c>
      <c r="J387" s="272" t="str">
        <f>IFERROR(VLOOKUP($B387,LANCAMENTOS!$AG:$AL,6,),"")</f>
        <v/>
      </c>
      <c r="K387" s="278" t="str">
        <f t="shared" si="35"/>
        <v/>
      </c>
      <c r="L387" s="278" t="str">
        <f>IFERROR(VLOOKUP($B387,LANCAMENTOS!$AG:$AN,8,),"")</f>
        <v/>
      </c>
      <c r="Q387" s="275"/>
      <c r="R387" s="275"/>
      <c r="S387" s="275"/>
      <c r="T387" s="273"/>
      <c r="U387" s="146"/>
      <c r="V387" s="146"/>
      <c r="W387" s="146"/>
    </row>
    <row r="388" spans="2:23" ht="18">
      <c r="B388" s="269" t="s">
        <v>1229</v>
      </c>
      <c r="C388" s="269" t="str">
        <f t="shared" si="33"/>
        <v/>
      </c>
      <c r="D388" s="269" t="str">
        <f t="shared" si="34"/>
        <v/>
      </c>
      <c r="E388" s="270" t="str">
        <f>IFERROR(VLOOKUP($B388,LANCAMENTOS!$AG:$AL,2,),"")</f>
        <v/>
      </c>
      <c r="F388" s="271" t="str">
        <f>IFERROR(VLOOKUP($B388,LANCAMENTOS!$AG:$AL,3,),"")</f>
        <v/>
      </c>
      <c r="G388" s="271" t="str">
        <f>IFERROR(VLOOKUP(B388,LANCAMENTOS!$AG:$AM,7,),"")</f>
        <v/>
      </c>
      <c r="H388" s="271" t="str">
        <f>IFERROR(VLOOKUP($B388,LANCAMENTOS!$AG:$AL,4,),"")</f>
        <v/>
      </c>
      <c r="I388" s="274" t="str">
        <f>IFERROR(VLOOKUP($B388,LANCAMENTOS!$AG:$AL,5,),"")</f>
        <v/>
      </c>
      <c r="J388" s="272" t="str">
        <f>IFERROR(VLOOKUP($B388,LANCAMENTOS!$AG:$AL,6,),"")</f>
        <v/>
      </c>
      <c r="K388" s="278" t="str">
        <f t="shared" si="35"/>
        <v/>
      </c>
      <c r="L388" s="278" t="str">
        <f>IFERROR(VLOOKUP($B388,LANCAMENTOS!$AG:$AN,8,),"")</f>
        <v/>
      </c>
      <c r="Q388" s="275"/>
      <c r="R388" s="275"/>
      <c r="S388" s="275"/>
      <c r="T388" s="273"/>
      <c r="U388" s="146"/>
      <c r="V388" s="146"/>
      <c r="W388" s="146"/>
    </row>
    <row r="389" spans="2:23" ht="18">
      <c r="B389" s="269" t="s">
        <v>1230</v>
      </c>
      <c r="C389" s="269" t="str">
        <f t="shared" si="33"/>
        <v/>
      </c>
      <c r="D389" s="269" t="str">
        <f t="shared" si="34"/>
        <v/>
      </c>
      <c r="E389" s="270" t="str">
        <f>IFERROR(VLOOKUP($B389,LANCAMENTOS!$AG:$AL,2,),"")</f>
        <v/>
      </c>
      <c r="F389" s="271" t="str">
        <f>IFERROR(VLOOKUP($B389,LANCAMENTOS!$AG:$AL,3,),"")</f>
        <v/>
      </c>
      <c r="G389" s="271" t="str">
        <f>IFERROR(VLOOKUP(B389,LANCAMENTOS!$AG:$AM,7,),"")</f>
        <v/>
      </c>
      <c r="H389" s="271" t="str">
        <f>IFERROR(VLOOKUP($B389,LANCAMENTOS!$AG:$AL,4,),"")</f>
        <v/>
      </c>
      <c r="I389" s="274" t="str">
        <f>IFERROR(VLOOKUP($B389,LANCAMENTOS!$AG:$AL,5,),"")</f>
        <v/>
      </c>
      <c r="J389" s="272" t="str">
        <f>IFERROR(VLOOKUP($B389,LANCAMENTOS!$AG:$AL,6,),"")</f>
        <v/>
      </c>
      <c r="K389" s="278" t="str">
        <f t="shared" si="35"/>
        <v/>
      </c>
      <c r="L389" s="278" t="str">
        <f>IFERROR(VLOOKUP($B389,LANCAMENTOS!$AG:$AN,8,),"")</f>
        <v/>
      </c>
      <c r="Q389" s="275"/>
      <c r="R389" s="275"/>
      <c r="S389" s="275"/>
      <c r="T389" s="273"/>
      <c r="U389" s="146"/>
      <c r="V389" s="146"/>
      <c r="W389" s="146"/>
    </row>
    <row r="390" spans="2:23" ht="18">
      <c r="B390" s="269" t="s">
        <v>1231</v>
      </c>
      <c r="C390" s="269" t="str">
        <f t="shared" ref="C390:C453" si="36">IF(E390="","",MONTH(E390))</f>
        <v/>
      </c>
      <c r="D390" s="269" t="str">
        <f t="shared" ref="D390:D453" si="37">IF(E390="","",YEAR(E390))</f>
        <v/>
      </c>
      <c r="E390" s="270" t="str">
        <f>IFERROR(VLOOKUP($B390,LANCAMENTOS!$AG:$AL,2,),"")</f>
        <v/>
      </c>
      <c r="F390" s="271" t="str">
        <f>IFERROR(VLOOKUP($B390,LANCAMENTOS!$AG:$AL,3,),"")</f>
        <v/>
      </c>
      <c r="G390" s="271" t="str">
        <f>IFERROR(VLOOKUP(B390,LANCAMENTOS!$AG:$AM,7,),"")</f>
        <v/>
      </c>
      <c r="H390" s="271" t="str">
        <f>IFERROR(VLOOKUP($B390,LANCAMENTOS!$AG:$AL,4,),"")</f>
        <v/>
      </c>
      <c r="I390" s="274" t="str">
        <f>IFERROR(VLOOKUP($B390,LANCAMENTOS!$AG:$AL,5,),"")</f>
        <v/>
      </c>
      <c r="J390" s="272" t="str">
        <f>IFERROR(VLOOKUP($B390,LANCAMENTOS!$AG:$AL,6,),"")</f>
        <v/>
      </c>
      <c r="K390" s="278" t="str">
        <f t="shared" ref="K390:K453" si="38">IF(H390="","",H390*I390)</f>
        <v/>
      </c>
      <c r="L390" s="278" t="str">
        <f>IFERROR(VLOOKUP($B390,LANCAMENTOS!$AG:$AN,8,),"")</f>
        <v/>
      </c>
      <c r="Q390" s="275"/>
      <c r="R390" s="275"/>
      <c r="S390" s="275"/>
      <c r="T390" s="273"/>
      <c r="U390" s="146"/>
      <c r="V390" s="146"/>
      <c r="W390" s="146"/>
    </row>
    <row r="391" spans="2:23" ht="18">
      <c r="B391" s="269" t="s">
        <v>1232</v>
      </c>
      <c r="C391" s="269" t="str">
        <f t="shared" si="36"/>
        <v/>
      </c>
      <c r="D391" s="269" t="str">
        <f t="shared" si="37"/>
        <v/>
      </c>
      <c r="E391" s="270" t="str">
        <f>IFERROR(VLOOKUP($B391,LANCAMENTOS!$AG:$AL,2,),"")</f>
        <v/>
      </c>
      <c r="F391" s="271" t="str">
        <f>IFERROR(VLOOKUP($B391,LANCAMENTOS!$AG:$AL,3,),"")</f>
        <v/>
      </c>
      <c r="G391" s="271" t="str">
        <f>IFERROR(VLOOKUP(B391,LANCAMENTOS!$AG:$AM,7,),"")</f>
        <v/>
      </c>
      <c r="H391" s="271" t="str">
        <f>IFERROR(VLOOKUP($B391,LANCAMENTOS!$AG:$AL,4,),"")</f>
        <v/>
      </c>
      <c r="I391" s="274" t="str">
        <f>IFERROR(VLOOKUP($B391,LANCAMENTOS!$AG:$AL,5,),"")</f>
        <v/>
      </c>
      <c r="J391" s="272" t="str">
        <f>IFERROR(VLOOKUP($B391,LANCAMENTOS!$AG:$AL,6,),"")</f>
        <v/>
      </c>
      <c r="K391" s="278" t="str">
        <f t="shared" si="38"/>
        <v/>
      </c>
      <c r="L391" s="278" t="str">
        <f>IFERROR(VLOOKUP($B391,LANCAMENTOS!$AG:$AN,8,),"")</f>
        <v/>
      </c>
      <c r="Q391" s="275"/>
      <c r="R391" s="275"/>
      <c r="S391" s="275"/>
      <c r="T391" s="273"/>
      <c r="U391" s="146"/>
      <c r="V391" s="146"/>
      <c r="W391" s="146"/>
    </row>
    <row r="392" spans="2:23" ht="18">
      <c r="B392" s="269" t="s">
        <v>1233</v>
      </c>
      <c r="C392" s="269" t="str">
        <f t="shared" si="36"/>
        <v/>
      </c>
      <c r="D392" s="269" t="str">
        <f t="shared" si="37"/>
        <v/>
      </c>
      <c r="E392" s="270" t="str">
        <f>IFERROR(VLOOKUP($B392,LANCAMENTOS!$AG:$AL,2,),"")</f>
        <v/>
      </c>
      <c r="F392" s="271" t="str">
        <f>IFERROR(VLOOKUP($B392,LANCAMENTOS!$AG:$AL,3,),"")</f>
        <v/>
      </c>
      <c r="G392" s="271" t="str">
        <f>IFERROR(VLOOKUP(B392,LANCAMENTOS!$AG:$AM,7,),"")</f>
        <v/>
      </c>
      <c r="H392" s="271" t="str">
        <f>IFERROR(VLOOKUP($B392,LANCAMENTOS!$AG:$AL,4,),"")</f>
        <v/>
      </c>
      <c r="I392" s="274" t="str">
        <f>IFERROR(VLOOKUP($B392,LANCAMENTOS!$AG:$AL,5,),"")</f>
        <v/>
      </c>
      <c r="J392" s="272" t="str">
        <f>IFERROR(VLOOKUP($B392,LANCAMENTOS!$AG:$AL,6,),"")</f>
        <v/>
      </c>
      <c r="K392" s="278" t="str">
        <f t="shared" si="38"/>
        <v/>
      </c>
      <c r="L392" s="278" t="str">
        <f>IFERROR(VLOOKUP($B392,LANCAMENTOS!$AG:$AN,8,),"")</f>
        <v/>
      </c>
      <c r="Q392" s="275"/>
      <c r="R392" s="275"/>
      <c r="S392" s="275"/>
      <c r="T392" s="273"/>
      <c r="U392" s="146"/>
      <c r="V392" s="146"/>
      <c r="W392" s="146"/>
    </row>
    <row r="393" spans="2:23" ht="18">
      <c r="B393" s="269" t="s">
        <v>1234</v>
      </c>
      <c r="C393" s="269" t="str">
        <f t="shared" si="36"/>
        <v/>
      </c>
      <c r="D393" s="269" t="str">
        <f t="shared" si="37"/>
        <v/>
      </c>
      <c r="E393" s="270" t="str">
        <f>IFERROR(VLOOKUP($B393,LANCAMENTOS!$AG:$AL,2,),"")</f>
        <v/>
      </c>
      <c r="F393" s="271" t="str">
        <f>IFERROR(VLOOKUP($B393,LANCAMENTOS!$AG:$AL,3,),"")</f>
        <v/>
      </c>
      <c r="G393" s="271" t="str">
        <f>IFERROR(VLOOKUP(B393,LANCAMENTOS!$AG:$AM,7,),"")</f>
        <v/>
      </c>
      <c r="H393" s="271" t="str">
        <f>IFERROR(VLOOKUP($B393,LANCAMENTOS!$AG:$AL,4,),"")</f>
        <v/>
      </c>
      <c r="I393" s="274" t="str">
        <f>IFERROR(VLOOKUP($B393,LANCAMENTOS!$AG:$AL,5,),"")</f>
        <v/>
      </c>
      <c r="J393" s="272" t="str">
        <f>IFERROR(VLOOKUP($B393,LANCAMENTOS!$AG:$AL,6,),"")</f>
        <v/>
      </c>
      <c r="K393" s="278" t="str">
        <f t="shared" si="38"/>
        <v/>
      </c>
      <c r="L393" s="278" t="str">
        <f>IFERROR(VLOOKUP($B393,LANCAMENTOS!$AG:$AN,8,),"")</f>
        <v/>
      </c>
      <c r="Q393" s="275"/>
      <c r="R393" s="275"/>
      <c r="S393" s="275"/>
      <c r="T393" s="273"/>
      <c r="U393" s="146"/>
      <c r="V393" s="146"/>
      <c r="W393" s="146"/>
    </row>
    <row r="394" spans="2:23" ht="18">
      <c r="B394" s="269" t="s">
        <v>1235</v>
      </c>
      <c r="C394" s="269" t="str">
        <f t="shared" si="36"/>
        <v/>
      </c>
      <c r="D394" s="269" t="str">
        <f t="shared" si="37"/>
        <v/>
      </c>
      <c r="E394" s="270" t="str">
        <f>IFERROR(VLOOKUP($B394,LANCAMENTOS!$AG:$AL,2,),"")</f>
        <v/>
      </c>
      <c r="F394" s="271" t="str">
        <f>IFERROR(VLOOKUP($B394,LANCAMENTOS!$AG:$AL,3,),"")</f>
        <v/>
      </c>
      <c r="G394" s="271" t="str">
        <f>IFERROR(VLOOKUP(B394,LANCAMENTOS!$AG:$AM,7,),"")</f>
        <v/>
      </c>
      <c r="H394" s="271" t="str">
        <f>IFERROR(VLOOKUP($B394,LANCAMENTOS!$AG:$AL,4,),"")</f>
        <v/>
      </c>
      <c r="I394" s="274" t="str">
        <f>IFERROR(VLOOKUP($B394,LANCAMENTOS!$AG:$AL,5,),"")</f>
        <v/>
      </c>
      <c r="J394" s="272" t="str">
        <f>IFERROR(VLOOKUP($B394,LANCAMENTOS!$AG:$AL,6,),"")</f>
        <v/>
      </c>
      <c r="K394" s="278" t="str">
        <f t="shared" si="38"/>
        <v/>
      </c>
      <c r="L394" s="278" t="str">
        <f>IFERROR(VLOOKUP($B394,LANCAMENTOS!$AG:$AN,8,),"")</f>
        <v/>
      </c>
      <c r="Q394" s="275"/>
      <c r="R394" s="275"/>
      <c r="S394" s="275"/>
      <c r="T394" s="273"/>
      <c r="U394" s="146"/>
      <c r="V394" s="146"/>
      <c r="W394" s="146"/>
    </row>
    <row r="395" spans="2:23" ht="18">
      <c r="B395" s="269" t="s">
        <v>1236</v>
      </c>
      <c r="C395" s="269" t="str">
        <f t="shared" si="36"/>
        <v/>
      </c>
      <c r="D395" s="269" t="str">
        <f t="shared" si="37"/>
        <v/>
      </c>
      <c r="E395" s="270" t="str">
        <f>IFERROR(VLOOKUP($B395,LANCAMENTOS!$AG:$AL,2,),"")</f>
        <v/>
      </c>
      <c r="F395" s="271" t="str">
        <f>IFERROR(VLOOKUP($B395,LANCAMENTOS!$AG:$AL,3,),"")</f>
        <v/>
      </c>
      <c r="G395" s="271" t="str">
        <f>IFERROR(VLOOKUP(B395,LANCAMENTOS!$AG:$AM,7,),"")</f>
        <v/>
      </c>
      <c r="H395" s="271" t="str">
        <f>IFERROR(VLOOKUP($B395,LANCAMENTOS!$AG:$AL,4,),"")</f>
        <v/>
      </c>
      <c r="I395" s="274" t="str">
        <f>IFERROR(VLOOKUP($B395,LANCAMENTOS!$AG:$AL,5,),"")</f>
        <v/>
      </c>
      <c r="J395" s="272" t="str">
        <f>IFERROR(VLOOKUP($B395,LANCAMENTOS!$AG:$AL,6,),"")</f>
        <v/>
      </c>
      <c r="K395" s="278" t="str">
        <f t="shared" si="38"/>
        <v/>
      </c>
      <c r="L395" s="278" t="str">
        <f>IFERROR(VLOOKUP($B395,LANCAMENTOS!$AG:$AN,8,),"")</f>
        <v/>
      </c>
      <c r="Q395" s="275"/>
      <c r="R395" s="275"/>
      <c r="S395" s="275"/>
      <c r="T395" s="273"/>
      <c r="U395" s="146"/>
      <c r="V395" s="146"/>
      <c r="W395" s="146"/>
    </row>
    <row r="396" spans="2:23" ht="18">
      <c r="B396" s="269" t="s">
        <v>1237</v>
      </c>
      <c r="C396" s="269" t="str">
        <f t="shared" si="36"/>
        <v/>
      </c>
      <c r="D396" s="269" t="str">
        <f t="shared" si="37"/>
        <v/>
      </c>
      <c r="E396" s="270" t="str">
        <f>IFERROR(VLOOKUP($B396,LANCAMENTOS!$AG:$AL,2,),"")</f>
        <v/>
      </c>
      <c r="F396" s="271" t="str">
        <f>IFERROR(VLOOKUP($B396,LANCAMENTOS!$AG:$AL,3,),"")</f>
        <v/>
      </c>
      <c r="G396" s="271" t="str">
        <f>IFERROR(VLOOKUP(B396,LANCAMENTOS!$AG:$AM,7,),"")</f>
        <v/>
      </c>
      <c r="H396" s="271" t="str">
        <f>IFERROR(VLOOKUP($B396,LANCAMENTOS!$AG:$AL,4,),"")</f>
        <v/>
      </c>
      <c r="I396" s="274" t="str">
        <f>IFERROR(VLOOKUP($B396,LANCAMENTOS!$AG:$AL,5,),"")</f>
        <v/>
      </c>
      <c r="J396" s="272" t="str">
        <f>IFERROR(VLOOKUP($B396,LANCAMENTOS!$AG:$AL,6,),"")</f>
        <v/>
      </c>
      <c r="K396" s="278" t="str">
        <f t="shared" si="38"/>
        <v/>
      </c>
      <c r="L396" s="278" t="str">
        <f>IFERROR(VLOOKUP($B396,LANCAMENTOS!$AG:$AN,8,),"")</f>
        <v/>
      </c>
      <c r="Q396" s="275"/>
      <c r="R396" s="275"/>
      <c r="S396" s="275"/>
      <c r="T396" s="273"/>
      <c r="U396" s="146"/>
      <c r="V396" s="146"/>
      <c r="W396" s="146"/>
    </row>
    <row r="397" spans="2:23" ht="18">
      <c r="B397" s="269" t="s">
        <v>1238</v>
      </c>
      <c r="C397" s="269" t="str">
        <f t="shared" si="36"/>
        <v/>
      </c>
      <c r="D397" s="269" t="str">
        <f t="shared" si="37"/>
        <v/>
      </c>
      <c r="E397" s="270" t="str">
        <f>IFERROR(VLOOKUP($B397,LANCAMENTOS!$AG:$AL,2,),"")</f>
        <v/>
      </c>
      <c r="F397" s="271" t="str">
        <f>IFERROR(VLOOKUP($B397,LANCAMENTOS!$AG:$AL,3,),"")</f>
        <v/>
      </c>
      <c r="G397" s="271" t="str">
        <f>IFERROR(VLOOKUP(B397,LANCAMENTOS!$AG:$AM,7,),"")</f>
        <v/>
      </c>
      <c r="H397" s="271" t="str">
        <f>IFERROR(VLOOKUP($B397,LANCAMENTOS!$AG:$AL,4,),"")</f>
        <v/>
      </c>
      <c r="I397" s="274" t="str">
        <f>IFERROR(VLOOKUP($B397,LANCAMENTOS!$AG:$AL,5,),"")</f>
        <v/>
      </c>
      <c r="J397" s="272" t="str">
        <f>IFERROR(VLOOKUP($B397,LANCAMENTOS!$AG:$AL,6,),"")</f>
        <v/>
      </c>
      <c r="K397" s="278" t="str">
        <f t="shared" si="38"/>
        <v/>
      </c>
      <c r="L397" s="278" t="str">
        <f>IFERROR(VLOOKUP($B397,LANCAMENTOS!$AG:$AN,8,),"")</f>
        <v/>
      </c>
      <c r="Q397" s="275"/>
      <c r="R397" s="275"/>
      <c r="S397" s="275"/>
      <c r="T397" s="273"/>
      <c r="U397" s="146"/>
      <c r="V397" s="146"/>
      <c r="W397" s="146"/>
    </row>
    <row r="398" spans="2:23" ht="18">
      <c r="B398" s="269" t="s">
        <v>1239</v>
      </c>
      <c r="C398" s="269" t="str">
        <f t="shared" si="36"/>
        <v/>
      </c>
      <c r="D398" s="269" t="str">
        <f t="shared" si="37"/>
        <v/>
      </c>
      <c r="E398" s="270" t="str">
        <f>IFERROR(VLOOKUP($B398,LANCAMENTOS!$AG:$AL,2,),"")</f>
        <v/>
      </c>
      <c r="F398" s="271" t="str">
        <f>IFERROR(VLOOKUP($B398,LANCAMENTOS!$AG:$AL,3,),"")</f>
        <v/>
      </c>
      <c r="G398" s="271" t="str">
        <f>IFERROR(VLOOKUP(B398,LANCAMENTOS!$AG:$AM,7,),"")</f>
        <v/>
      </c>
      <c r="H398" s="271" t="str">
        <f>IFERROR(VLOOKUP($B398,LANCAMENTOS!$AG:$AL,4,),"")</f>
        <v/>
      </c>
      <c r="I398" s="274" t="str">
        <f>IFERROR(VLOOKUP($B398,LANCAMENTOS!$AG:$AL,5,),"")</f>
        <v/>
      </c>
      <c r="J398" s="272" t="str">
        <f>IFERROR(VLOOKUP($B398,LANCAMENTOS!$AG:$AL,6,),"")</f>
        <v/>
      </c>
      <c r="K398" s="278" t="str">
        <f t="shared" si="38"/>
        <v/>
      </c>
      <c r="L398" s="278" t="str">
        <f>IFERROR(VLOOKUP($B398,LANCAMENTOS!$AG:$AN,8,),"")</f>
        <v/>
      </c>
      <c r="Q398" s="275"/>
      <c r="R398" s="275"/>
      <c r="S398" s="275"/>
      <c r="T398" s="273"/>
      <c r="U398" s="146"/>
      <c r="V398" s="146"/>
      <c r="W398" s="146"/>
    </row>
    <row r="399" spans="2:23" ht="18">
      <c r="B399" s="269" t="s">
        <v>1240</v>
      </c>
      <c r="C399" s="269" t="str">
        <f t="shared" si="36"/>
        <v/>
      </c>
      <c r="D399" s="269" t="str">
        <f t="shared" si="37"/>
        <v/>
      </c>
      <c r="E399" s="270" t="str">
        <f>IFERROR(VLOOKUP($B399,LANCAMENTOS!$AG:$AL,2,),"")</f>
        <v/>
      </c>
      <c r="F399" s="271" t="str">
        <f>IFERROR(VLOOKUP($B399,LANCAMENTOS!$AG:$AL,3,),"")</f>
        <v/>
      </c>
      <c r="G399" s="271" t="str">
        <f>IFERROR(VLOOKUP(B399,LANCAMENTOS!$AG:$AM,7,),"")</f>
        <v/>
      </c>
      <c r="H399" s="271" t="str">
        <f>IFERROR(VLOOKUP($B399,LANCAMENTOS!$AG:$AL,4,),"")</f>
        <v/>
      </c>
      <c r="I399" s="274" t="str">
        <f>IFERROR(VLOOKUP($B399,LANCAMENTOS!$AG:$AL,5,),"")</f>
        <v/>
      </c>
      <c r="J399" s="272" t="str">
        <f>IFERROR(VLOOKUP($B399,LANCAMENTOS!$AG:$AL,6,),"")</f>
        <v/>
      </c>
      <c r="K399" s="278" t="str">
        <f t="shared" si="38"/>
        <v/>
      </c>
      <c r="L399" s="278" t="str">
        <f>IFERROR(VLOOKUP($B399,LANCAMENTOS!$AG:$AN,8,),"")</f>
        <v/>
      </c>
      <c r="Q399" s="275"/>
      <c r="R399" s="275"/>
      <c r="S399" s="275"/>
      <c r="T399" s="273"/>
      <c r="U399" s="146"/>
      <c r="V399" s="146"/>
      <c r="W399" s="146"/>
    </row>
    <row r="400" spans="2:23" ht="18">
      <c r="B400" s="269" t="s">
        <v>1241</v>
      </c>
      <c r="C400" s="269" t="str">
        <f t="shared" si="36"/>
        <v/>
      </c>
      <c r="D400" s="269" t="str">
        <f t="shared" si="37"/>
        <v/>
      </c>
      <c r="E400" s="270" t="str">
        <f>IFERROR(VLOOKUP($B400,LANCAMENTOS!$AG:$AL,2,),"")</f>
        <v/>
      </c>
      <c r="F400" s="271" t="str">
        <f>IFERROR(VLOOKUP($B400,LANCAMENTOS!$AG:$AL,3,),"")</f>
        <v/>
      </c>
      <c r="G400" s="271" t="str">
        <f>IFERROR(VLOOKUP(B400,LANCAMENTOS!$AG:$AM,7,),"")</f>
        <v/>
      </c>
      <c r="H400" s="271" t="str">
        <f>IFERROR(VLOOKUP($B400,LANCAMENTOS!$AG:$AL,4,),"")</f>
        <v/>
      </c>
      <c r="I400" s="274" t="str">
        <f>IFERROR(VLOOKUP($B400,LANCAMENTOS!$AG:$AL,5,),"")</f>
        <v/>
      </c>
      <c r="J400" s="272" t="str">
        <f>IFERROR(VLOOKUP($B400,LANCAMENTOS!$AG:$AL,6,),"")</f>
        <v/>
      </c>
      <c r="K400" s="278" t="str">
        <f t="shared" si="38"/>
        <v/>
      </c>
      <c r="L400" s="278" t="str">
        <f>IFERROR(VLOOKUP($B400,LANCAMENTOS!$AG:$AN,8,),"")</f>
        <v/>
      </c>
      <c r="Q400" s="275"/>
      <c r="R400" s="275"/>
      <c r="S400" s="275"/>
      <c r="T400" s="273"/>
      <c r="U400" s="146"/>
      <c r="V400" s="146"/>
      <c r="W400" s="146"/>
    </row>
    <row r="401" spans="2:23" ht="18">
      <c r="B401" s="269" t="s">
        <v>1242</v>
      </c>
      <c r="C401" s="269" t="str">
        <f t="shared" si="36"/>
        <v/>
      </c>
      <c r="D401" s="269" t="str">
        <f t="shared" si="37"/>
        <v/>
      </c>
      <c r="E401" s="270" t="str">
        <f>IFERROR(VLOOKUP($B401,LANCAMENTOS!$AG:$AL,2,),"")</f>
        <v/>
      </c>
      <c r="F401" s="271" t="str">
        <f>IFERROR(VLOOKUP($B401,LANCAMENTOS!$AG:$AL,3,),"")</f>
        <v/>
      </c>
      <c r="G401" s="271" t="str">
        <f>IFERROR(VLOOKUP(B401,LANCAMENTOS!$AG:$AM,7,),"")</f>
        <v/>
      </c>
      <c r="H401" s="271" t="str">
        <f>IFERROR(VLOOKUP($B401,LANCAMENTOS!$AG:$AL,4,),"")</f>
        <v/>
      </c>
      <c r="I401" s="274" t="str">
        <f>IFERROR(VLOOKUP($B401,LANCAMENTOS!$AG:$AL,5,),"")</f>
        <v/>
      </c>
      <c r="J401" s="272" t="str">
        <f>IFERROR(VLOOKUP($B401,LANCAMENTOS!$AG:$AL,6,),"")</f>
        <v/>
      </c>
      <c r="K401" s="278" t="str">
        <f t="shared" si="38"/>
        <v/>
      </c>
      <c r="L401" s="278" t="str">
        <f>IFERROR(VLOOKUP($B401,LANCAMENTOS!$AG:$AN,8,),"")</f>
        <v/>
      </c>
      <c r="Q401" s="275"/>
      <c r="R401" s="275"/>
      <c r="S401" s="275"/>
      <c r="T401" s="273"/>
      <c r="U401" s="146"/>
      <c r="V401" s="146"/>
      <c r="W401" s="146"/>
    </row>
    <row r="402" spans="2:23" ht="18">
      <c r="B402" s="269" t="s">
        <v>1243</v>
      </c>
      <c r="C402" s="269" t="str">
        <f t="shared" si="36"/>
        <v/>
      </c>
      <c r="D402" s="269" t="str">
        <f t="shared" si="37"/>
        <v/>
      </c>
      <c r="E402" s="270" t="str">
        <f>IFERROR(VLOOKUP($B402,LANCAMENTOS!$AG:$AL,2,),"")</f>
        <v/>
      </c>
      <c r="F402" s="271" t="str">
        <f>IFERROR(VLOOKUP($B402,LANCAMENTOS!$AG:$AL,3,),"")</f>
        <v/>
      </c>
      <c r="G402" s="271" t="str">
        <f>IFERROR(VLOOKUP(B402,LANCAMENTOS!$AG:$AM,7,),"")</f>
        <v/>
      </c>
      <c r="H402" s="271" t="str">
        <f>IFERROR(VLOOKUP($B402,LANCAMENTOS!$AG:$AL,4,),"")</f>
        <v/>
      </c>
      <c r="I402" s="274" t="str">
        <f>IFERROR(VLOOKUP($B402,LANCAMENTOS!$AG:$AL,5,),"")</f>
        <v/>
      </c>
      <c r="J402" s="272" t="str">
        <f>IFERROR(VLOOKUP($B402,LANCAMENTOS!$AG:$AL,6,),"")</f>
        <v/>
      </c>
      <c r="K402" s="278" t="str">
        <f t="shared" si="38"/>
        <v/>
      </c>
      <c r="L402" s="278" t="str">
        <f>IFERROR(VLOOKUP($B402,LANCAMENTOS!$AG:$AN,8,),"")</f>
        <v/>
      </c>
      <c r="Q402" s="275"/>
      <c r="R402" s="275"/>
      <c r="S402" s="275"/>
      <c r="T402" s="273"/>
      <c r="U402" s="146"/>
      <c r="V402" s="146"/>
      <c r="W402" s="146"/>
    </row>
    <row r="403" spans="2:23" ht="18">
      <c r="B403" s="269" t="s">
        <v>1244</v>
      </c>
      <c r="C403" s="269" t="str">
        <f t="shared" si="36"/>
        <v/>
      </c>
      <c r="D403" s="269" t="str">
        <f t="shared" si="37"/>
        <v/>
      </c>
      <c r="E403" s="270" t="str">
        <f>IFERROR(VLOOKUP($B403,LANCAMENTOS!$AG:$AL,2,),"")</f>
        <v/>
      </c>
      <c r="F403" s="271" t="str">
        <f>IFERROR(VLOOKUP($B403,LANCAMENTOS!$AG:$AL,3,),"")</f>
        <v/>
      </c>
      <c r="G403" s="271" t="str">
        <f>IFERROR(VLOOKUP(B403,LANCAMENTOS!$AG:$AM,7,),"")</f>
        <v/>
      </c>
      <c r="H403" s="271" t="str">
        <f>IFERROR(VLOOKUP($B403,LANCAMENTOS!$AG:$AL,4,),"")</f>
        <v/>
      </c>
      <c r="I403" s="274" t="str">
        <f>IFERROR(VLOOKUP($B403,LANCAMENTOS!$AG:$AL,5,),"")</f>
        <v/>
      </c>
      <c r="J403" s="272" t="str">
        <f>IFERROR(VLOOKUP($B403,LANCAMENTOS!$AG:$AL,6,),"")</f>
        <v/>
      </c>
      <c r="K403" s="278" t="str">
        <f t="shared" si="38"/>
        <v/>
      </c>
      <c r="L403" s="278" t="str">
        <f>IFERROR(VLOOKUP($B403,LANCAMENTOS!$AG:$AN,8,),"")</f>
        <v/>
      </c>
      <c r="Q403" s="275"/>
      <c r="R403" s="275"/>
      <c r="S403" s="275"/>
      <c r="T403" s="273"/>
      <c r="U403" s="146"/>
      <c r="V403" s="146"/>
      <c r="W403" s="146"/>
    </row>
    <row r="404" spans="2:23" ht="18">
      <c r="B404" s="269" t="s">
        <v>1245</v>
      </c>
      <c r="C404" s="269" t="str">
        <f t="shared" si="36"/>
        <v/>
      </c>
      <c r="D404" s="269" t="str">
        <f t="shared" si="37"/>
        <v/>
      </c>
      <c r="E404" s="270" t="str">
        <f>IFERROR(VLOOKUP($B404,LANCAMENTOS!$AG:$AL,2,),"")</f>
        <v/>
      </c>
      <c r="F404" s="271" t="str">
        <f>IFERROR(VLOOKUP($B404,LANCAMENTOS!$AG:$AL,3,),"")</f>
        <v/>
      </c>
      <c r="G404" s="271" t="str">
        <f>IFERROR(VLOOKUP(B404,LANCAMENTOS!$AG:$AM,7,),"")</f>
        <v/>
      </c>
      <c r="H404" s="271" t="str">
        <f>IFERROR(VLOOKUP($B404,LANCAMENTOS!$AG:$AL,4,),"")</f>
        <v/>
      </c>
      <c r="I404" s="274" t="str">
        <f>IFERROR(VLOOKUP($B404,LANCAMENTOS!$AG:$AL,5,),"")</f>
        <v/>
      </c>
      <c r="J404" s="272" t="str">
        <f>IFERROR(VLOOKUP($B404,LANCAMENTOS!$AG:$AL,6,),"")</f>
        <v/>
      </c>
      <c r="K404" s="278" t="str">
        <f t="shared" si="38"/>
        <v/>
      </c>
      <c r="L404" s="278" t="str">
        <f>IFERROR(VLOOKUP($B404,LANCAMENTOS!$AG:$AN,8,),"")</f>
        <v/>
      </c>
      <c r="Q404" s="275"/>
      <c r="R404" s="275"/>
      <c r="S404" s="275"/>
      <c r="T404" s="273"/>
      <c r="U404" s="146"/>
      <c r="V404" s="146"/>
      <c r="W404" s="146"/>
    </row>
    <row r="405" spans="2:23" ht="18">
      <c r="B405" s="269" t="s">
        <v>1246</v>
      </c>
      <c r="C405" s="269" t="str">
        <f t="shared" si="36"/>
        <v/>
      </c>
      <c r="D405" s="269" t="str">
        <f t="shared" si="37"/>
        <v/>
      </c>
      <c r="E405" s="270" t="str">
        <f>IFERROR(VLOOKUP($B405,LANCAMENTOS!$AG:$AL,2,),"")</f>
        <v/>
      </c>
      <c r="F405" s="271" t="str">
        <f>IFERROR(VLOOKUP($B405,LANCAMENTOS!$AG:$AL,3,),"")</f>
        <v/>
      </c>
      <c r="G405" s="271" t="str">
        <f>IFERROR(VLOOKUP(B405,LANCAMENTOS!$AG:$AM,7,),"")</f>
        <v/>
      </c>
      <c r="H405" s="271" t="str">
        <f>IFERROR(VLOOKUP($B405,LANCAMENTOS!$AG:$AL,4,),"")</f>
        <v/>
      </c>
      <c r="I405" s="274" t="str">
        <f>IFERROR(VLOOKUP($B405,LANCAMENTOS!$AG:$AL,5,),"")</f>
        <v/>
      </c>
      <c r="J405" s="272" t="str">
        <f>IFERROR(VLOOKUP($B405,LANCAMENTOS!$AG:$AL,6,),"")</f>
        <v/>
      </c>
      <c r="K405" s="278" t="str">
        <f t="shared" si="38"/>
        <v/>
      </c>
      <c r="L405" s="278" t="str">
        <f>IFERROR(VLOOKUP($B405,LANCAMENTOS!$AG:$AN,8,),"")</f>
        <v/>
      </c>
      <c r="Q405" s="275"/>
      <c r="R405" s="275"/>
      <c r="S405" s="275"/>
      <c r="T405" s="273"/>
      <c r="U405" s="146"/>
      <c r="V405" s="146"/>
      <c r="W405" s="146"/>
    </row>
    <row r="406" spans="2:23" ht="18">
      <c r="B406" s="269" t="s">
        <v>1247</v>
      </c>
      <c r="C406" s="269" t="str">
        <f t="shared" si="36"/>
        <v/>
      </c>
      <c r="D406" s="269" t="str">
        <f t="shared" si="37"/>
        <v/>
      </c>
      <c r="E406" s="270" t="str">
        <f>IFERROR(VLOOKUP($B406,LANCAMENTOS!$AG:$AL,2,),"")</f>
        <v/>
      </c>
      <c r="F406" s="271" t="str">
        <f>IFERROR(VLOOKUP($B406,LANCAMENTOS!$AG:$AL,3,),"")</f>
        <v/>
      </c>
      <c r="G406" s="271" t="str">
        <f>IFERROR(VLOOKUP(B406,LANCAMENTOS!$AG:$AM,7,),"")</f>
        <v/>
      </c>
      <c r="H406" s="271" t="str">
        <f>IFERROR(VLOOKUP($B406,LANCAMENTOS!$AG:$AL,4,),"")</f>
        <v/>
      </c>
      <c r="I406" s="274" t="str">
        <f>IFERROR(VLOOKUP($B406,LANCAMENTOS!$AG:$AL,5,),"")</f>
        <v/>
      </c>
      <c r="J406" s="272" t="str">
        <f>IFERROR(VLOOKUP($B406,LANCAMENTOS!$AG:$AL,6,),"")</f>
        <v/>
      </c>
      <c r="K406" s="278" t="str">
        <f t="shared" si="38"/>
        <v/>
      </c>
      <c r="L406" s="278" t="str">
        <f>IFERROR(VLOOKUP($B406,LANCAMENTOS!$AG:$AN,8,),"")</f>
        <v/>
      </c>
      <c r="Q406" s="275"/>
      <c r="R406" s="275"/>
      <c r="S406" s="275"/>
      <c r="T406" s="273"/>
      <c r="U406" s="146"/>
      <c r="V406" s="146"/>
      <c r="W406" s="146"/>
    </row>
    <row r="407" spans="2:23" ht="18">
      <c r="B407" s="269" t="s">
        <v>1248</v>
      </c>
      <c r="C407" s="269" t="str">
        <f t="shared" si="36"/>
        <v/>
      </c>
      <c r="D407" s="269" t="str">
        <f t="shared" si="37"/>
        <v/>
      </c>
      <c r="E407" s="270" t="str">
        <f>IFERROR(VLOOKUP($B407,LANCAMENTOS!$AG:$AL,2,),"")</f>
        <v/>
      </c>
      <c r="F407" s="271" t="str">
        <f>IFERROR(VLOOKUP($B407,LANCAMENTOS!$AG:$AL,3,),"")</f>
        <v/>
      </c>
      <c r="G407" s="271" t="str">
        <f>IFERROR(VLOOKUP(B407,LANCAMENTOS!$AG:$AM,7,),"")</f>
        <v/>
      </c>
      <c r="H407" s="271" t="str">
        <f>IFERROR(VLOOKUP($B407,LANCAMENTOS!$AG:$AL,4,),"")</f>
        <v/>
      </c>
      <c r="I407" s="274" t="str">
        <f>IFERROR(VLOOKUP($B407,LANCAMENTOS!$AG:$AL,5,),"")</f>
        <v/>
      </c>
      <c r="J407" s="272" t="str">
        <f>IFERROR(VLOOKUP($B407,LANCAMENTOS!$AG:$AL,6,),"")</f>
        <v/>
      </c>
      <c r="K407" s="278" t="str">
        <f t="shared" si="38"/>
        <v/>
      </c>
      <c r="L407" s="278" t="str">
        <f>IFERROR(VLOOKUP($B407,LANCAMENTOS!$AG:$AN,8,),"")</f>
        <v/>
      </c>
      <c r="Q407" s="275"/>
      <c r="R407" s="275"/>
      <c r="S407" s="275"/>
      <c r="T407" s="273"/>
      <c r="U407" s="146"/>
      <c r="V407" s="146"/>
      <c r="W407" s="146"/>
    </row>
    <row r="408" spans="2:23" ht="18">
      <c r="B408" s="269" t="s">
        <v>1249</v>
      </c>
      <c r="C408" s="269" t="str">
        <f t="shared" si="36"/>
        <v/>
      </c>
      <c r="D408" s="269" t="str">
        <f t="shared" si="37"/>
        <v/>
      </c>
      <c r="E408" s="270" t="str">
        <f>IFERROR(VLOOKUP($B408,LANCAMENTOS!$AG:$AL,2,),"")</f>
        <v/>
      </c>
      <c r="F408" s="271" t="str">
        <f>IFERROR(VLOOKUP($B408,LANCAMENTOS!$AG:$AL,3,),"")</f>
        <v/>
      </c>
      <c r="G408" s="271" t="str">
        <f>IFERROR(VLOOKUP(B408,LANCAMENTOS!$AG:$AM,7,),"")</f>
        <v/>
      </c>
      <c r="H408" s="271" t="str">
        <f>IFERROR(VLOOKUP($B408,LANCAMENTOS!$AG:$AL,4,),"")</f>
        <v/>
      </c>
      <c r="I408" s="274" t="str">
        <f>IFERROR(VLOOKUP($B408,LANCAMENTOS!$AG:$AL,5,),"")</f>
        <v/>
      </c>
      <c r="J408" s="272" t="str">
        <f>IFERROR(VLOOKUP($B408,LANCAMENTOS!$AG:$AL,6,),"")</f>
        <v/>
      </c>
      <c r="K408" s="278" t="str">
        <f t="shared" si="38"/>
        <v/>
      </c>
      <c r="L408" s="278" t="str">
        <f>IFERROR(VLOOKUP($B408,LANCAMENTOS!$AG:$AN,8,),"")</f>
        <v/>
      </c>
      <c r="Q408" s="275"/>
      <c r="R408" s="275"/>
      <c r="S408" s="275"/>
      <c r="T408" s="273"/>
      <c r="U408" s="146"/>
      <c r="V408" s="146"/>
      <c r="W408" s="146"/>
    </row>
    <row r="409" spans="2:23" ht="18">
      <c r="B409" s="269" t="s">
        <v>1250</v>
      </c>
      <c r="C409" s="269" t="str">
        <f t="shared" si="36"/>
        <v/>
      </c>
      <c r="D409" s="269" t="str">
        <f t="shared" si="37"/>
        <v/>
      </c>
      <c r="E409" s="270" t="str">
        <f>IFERROR(VLOOKUP($B409,LANCAMENTOS!$AG:$AL,2,),"")</f>
        <v/>
      </c>
      <c r="F409" s="271" t="str">
        <f>IFERROR(VLOOKUP($B409,LANCAMENTOS!$AG:$AL,3,),"")</f>
        <v/>
      </c>
      <c r="G409" s="271" t="str">
        <f>IFERROR(VLOOKUP(B409,LANCAMENTOS!$AG:$AM,7,),"")</f>
        <v/>
      </c>
      <c r="H409" s="271" t="str">
        <f>IFERROR(VLOOKUP($B409,LANCAMENTOS!$AG:$AL,4,),"")</f>
        <v/>
      </c>
      <c r="I409" s="274" t="str">
        <f>IFERROR(VLOOKUP($B409,LANCAMENTOS!$AG:$AL,5,),"")</f>
        <v/>
      </c>
      <c r="J409" s="272" t="str">
        <f>IFERROR(VLOOKUP($B409,LANCAMENTOS!$AG:$AL,6,),"")</f>
        <v/>
      </c>
      <c r="K409" s="278" t="str">
        <f t="shared" si="38"/>
        <v/>
      </c>
      <c r="L409" s="278" t="str">
        <f>IFERROR(VLOOKUP($B409,LANCAMENTOS!$AG:$AN,8,),"")</f>
        <v/>
      </c>
      <c r="Q409" s="275"/>
      <c r="R409" s="275"/>
      <c r="S409" s="275"/>
      <c r="T409" s="273"/>
      <c r="U409" s="146"/>
      <c r="V409" s="146"/>
      <c r="W409" s="146"/>
    </row>
    <row r="410" spans="2:23" ht="18">
      <c r="B410" s="269" t="s">
        <v>1251</v>
      </c>
      <c r="C410" s="269" t="str">
        <f t="shared" si="36"/>
        <v/>
      </c>
      <c r="D410" s="269" t="str">
        <f t="shared" si="37"/>
        <v/>
      </c>
      <c r="E410" s="270" t="str">
        <f>IFERROR(VLOOKUP($B410,LANCAMENTOS!$AG:$AL,2,),"")</f>
        <v/>
      </c>
      <c r="F410" s="271" t="str">
        <f>IFERROR(VLOOKUP($B410,LANCAMENTOS!$AG:$AL,3,),"")</f>
        <v/>
      </c>
      <c r="G410" s="271" t="str">
        <f>IFERROR(VLOOKUP(B410,LANCAMENTOS!$AG:$AM,7,),"")</f>
        <v/>
      </c>
      <c r="H410" s="271" t="str">
        <f>IFERROR(VLOOKUP($B410,LANCAMENTOS!$AG:$AL,4,),"")</f>
        <v/>
      </c>
      <c r="I410" s="274" t="str">
        <f>IFERROR(VLOOKUP($B410,LANCAMENTOS!$AG:$AL,5,),"")</f>
        <v/>
      </c>
      <c r="J410" s="272" t="str">
        <f>IFERROR(VLOOKUP($B410,LANCAMENTOS!$AG:$AL,6,),"")</f>
        <v/>
      </c>
      <c r="K410" s="278" t="str">
        <f t="shared" si="38"/>
        <v/>
      </c>
      <c r="L410" s="278" t="str">
        <f>IFERROR(VLOOKUP($B410,LANCAMENTOS!$AG:$AN,8,),"")</f>
        <v/>
      </c>
      <c r="Q410" s="275"/>
      <c r="R410" s="275"/>
      <c r="S410" s="275"/>
      <c r="T410" s="273"/>
      <c r="U410" s="146"/>
      <c r="V410" s="146"/>
      <c r="W410" s="146"/>
    </row>
    <row r="411" spans="2:23" ht="18">
      <c r="B411" s="269" t="s">
        <v>1252</v>
      </c>
      <c r="C411" s="269" t="str">
        <f t="shared" si="36"/>
        <v/>
      </c>
      <c r="D411" s="269" t="str">
        <f t="shared" si="37"/>
        <v/>
      </c>
      <c r="E411" s="270" t="str">
        <f>IFERROR(VLOOKUP($B411,LANCAMENTOS!$AG:$AL,2,),"")</f>
        <v/>
      </c>
      <c r="F411" s="271" t="str">
        <f>IFERROR(VLOOKUP($B411,LANCAMENTOS!$AG:$AL,3,),"")</f>
        <v/>
      </c>
      <c r="G411" s="271" t="str">
        <f>IFERROR(VLOOKUP(B411,LANCAMENTOS!$AG:$AM,7,),"")</f>
        <v/>
      </c>
      <c r="H411" s="271" t="str">
        <f>IFERROR(VLOOKUP($B411,LANCAMENTOS!$AG:$AL,4,),"")</f>
        <v/>
      </c>
      <c r="I411" s="274" t="str">
        <f>IFERROR(VLOOKUP($B411,LANCAMENTOS!$AG:$AL,5,),"")</f>
        <v/>
      </c>
      <c r="J411" s="272" t="str">
        <f>IFERROR(VLOOKUP($B411,LANCAMENTOS!$AG:$AL,6,),"")</f>
        <v/>
      </c>
      <c r="K411" s="278" t="str">
        <f t="shared" si="38"/>
        <v/>
      </c>
      <c r="L411" s="278" t="str">
        <f>IFERROR(VLOOKUP($B411,LANCAMENTOS!$AG:$AN,8,),"")</f>
        <v/>
      </c>
      <c r="Q411" s="275"/>
      <c r="R411" s="275"/>
      <c r="S411" s="275"/>
      <c r="T411" s="273"/>
      <c r="U411" s="146"/>
      <c r="V411" s="146"/>
      <c r="W411" s="146"/>
    </row>
    <row r="412" spans="2:23" ht="18">
      <c r="B412" s="269" t="s">
        <v>1253</v>
      </c>
      <c r="C412" s="269" t="str">
        <f t="shared" si="36"/>
        <v/>
      </c>
      <c r="D412" s="269" t="str">
        <f t="shared" si="37"/>
        <v/>
      </c>
      <c r="E412" s="270" t="str">
        <f>IFERROR(VLOOKUP($B412,LANCAMENTOS!$AG:$AL,2,),"")</f>
        <v/>
      </c>
      <c r="F412" s="271" t="str">
        <f>IFERROR(VLOOKUP($B412,LANCAMENTOS!$AG:$AL,3,),"")</f>
        <v/>
      </c>
      <c r="G412" s="271" t="str">
        <f>IFERROR(VLOOKUP(B412,LANCAMENTOS!$AG:$AM,7,),"")</f>
        <v/>
      </c>
      <c r="H412" s="271" t="str">
        <f>IFERROR(VLOOKUP($B412,LANCAMENTOS!$AG:$AL,4,),"")</f>
        <v/>
      </c>
      <c r="I412" s="274" t="str">
        <f>IFERROR(VLOOKUP($B412,LANCAMENTOS!$AG:$AL,5,),"")</f>
        <v/>
      </c>
      <c r="J412" s="272" t="str">
        <f>IFERROR(VLOOKUP($B412,LANCAMENTOS!$AG:$AL,6,),"")</f>
        <v/>
      </c>
      <c r="K412" s="278" t="str">
        <f t="shared" si="38"/>
        <v/>
      </c>
      <c r="L412" s="278" t="str">
        <f>IFERROR(VLOOKUP($B412,LANCAMENTOS!$AG:$AN,8,),"")</f>
        <v/>
      </c>
      <c r="Q412" s="275"/>
      <c r="R412" s="275"/>
      <c r="S412" s="275"/>
      <c r="T412" s="273"/>
      <c r="U412" s="146"/>
      <c r="V412" s="146"/>
      <c r="W412" s="146"/>
    </row>
    <row r="413" spans="2:23" ht="18">
      <c r="B413" s="269" t="s">
        <v>1254</v>
      </c>
      <c r="C413" s="269" t="str">
        <f t="shared" si="36"/>
        <v/>
      </c>
      <c r="D413" s="269" t="str">
        <f t="shared" si="37"/>
        <v/>
      </c>
      <c r="E413" s="270" t="str">
        <f>IFERROR(VLOOKUP($B413,LANCAMENTOS!$AG:$AL,2,),"")</f>
        <v/>
      </c>
      <c r="F413" s="271" t="str">
        <f>IFERROR(VLOOKUP($B413,LANCAMENTOS!$AG:$AL,3,),"")</f>
        <v/>
      </c>
      <c r="G413" s="271" t="str">
        <f>IFERROR(VLOOKUP(B413,LANCAMENTOS!$AG:$AM,7,),"")</f>
        <v/>
      </c>
      <c r="H413" s="271" t="str">
        <f>IFERROR(VLOOKUP($B413,LANCAMENTOS!$AG:$AL,4,),"")</f>
        <v/>
      </c>
      <c r="I413" s="274" t="str">
        <f>IFERROR(VLOOKUP($B413,LANCAMENTOS!$AG:$AL,5,),"")</f>
        <v/>
      </c>
      <c r="J413" s="272" t="str">
        <f>IFERROR(VLOOKUP($B413,LANCAMENTOS!$AG:$AL,6,),"")</f>
        <v/>
      </c>
      <c r="K413" s="278" t="str">
        <f t="shared" si="38"/>
        <v/>
      </c>
      <c r="L413" s="278" t="str">
        <f>IFERROR(VLOOKUP($B413,LANCAMENTOS!$AG:$AN,8,),"")</f>
        <v/>
      </c>
      <c r="Q413" s="275"/>
      <c r="R413" s="275"/>
      <c r="S413" s="275"/>
      <c r="T413" s="273"/>
      <c r="U413" s="146"/>
      <c r="V413" s="146"/>
      <c r="W413" s="146"/>
    </row>
    <row r="414" spans="2:23" ht="18">
      <c r="B414" s="269" t="s">
        <v>1255</v>
      </c>
      <c r="C414" s="269" t="str">
        <f t="shared" si="36"/>
        <v/>
      </c>
      <c r="D414" s="269" t="str">
        <f t="shared" si="37"/>
        <v/>
      </c>
      <c r="E414" s="270" t="str">
        <f>IFERROR(VLOOKUP($B414,LANCAMENTOS!$AG:$AL,2,),"")</f>
        <v/>
      </c>
      <c r="F414" s="271" t="str">
        <f>IFERROR(VLOOKUP($B414,LANCAMENTOS!$AG:$AL,3,),"")</f>
        <v/>
      </c>
      <c r="G414" s="271" t="str">
        <f>IFERROR(VLOOKUP(B414,LANCAMENTOS!$AG:$AM,7,),"")</f>
        <v/>
      </c>
      <c r="H414" s="271" t="str">
        <f>IFERROR(VLOOKUP($B414,LANCAMENTOS!$AG:$AL,4,),"")</f>
        <v/>
      </c>
      <c r="I414" s="274" t="str">
        <f>IFERROR(VLOOKUP($B414,LANCAMENTOS!$AG:$AL,5,),"")</f>
        <v/>
      </c>
      <c r="J414" s="272" t="str">
        <f>IFERROR(VLOOKUP($B414,LANCAMENTOS!$AG:$AL,6,),"")</f>
        <v/>
      </c>
      <c r="K414" s="278" t="str">
        <f t="shared" si="38"/>
        <v/>
      </c>
      <c r="L414" s="278" t="str">
        <f>IFERROR(VLOOKUP($B414,LANCAMENTOS!$AG:$AN,8,),"")</f>
        <v/>
      </c>
      <c r="Q414" s="275"/>
      <c r="R414" s="275"/>
      <c r="S414" s="275"/>
      <c r="T414" s="273"/>
      <c r="U414" s="146"/>
      <c r="V414" s="146"/>
      <c r="W414" s="146"/>
    </row>
    <row r="415" spans="2:23" ht="18">
      <c r="B415" s="269" t="s">
        <v>1256</v>
      </c>
      <c r="C415" s="269" t="str">
        <f t="shared" si="36"/>
        <v/>
      </c>
      <c r="D415" s="269" t="str">
        <f t="shared" si="37"/>
        <v/>
      </c>
      <c r="E415" s="270" t="str">
        <f>IFERROR(VLOOKUP($B415,LANCAMENTOS!$AG:$AL,2,),"")</f>
        <v/>
      </c>
      <c r="F415" s="271" t="str">
        <f>IFERROR(VLOOKUP($B415,LANCAMENTOS!$AG:$AL,3,),"")</f>
        <v/>
      </c>
      <c r="G415" s="271" t="str">
        <f>IFERROR(VLOOKUP(B415,LANCAMENTOS!$AG:$AM,7,),"")</f>
        <v/>
      </c>
      <c r="H415" s="271" t="str">
        <f>IFERROR(VLOOKUP($B415,LANCAMENTOS!$AG:$AL,4,),"")</f>
        <v/>
      </c>
      <c r="I415" s="274" t="str">
        <f>IFERROR(VLOOKUP($B415,LANCAMENTOS!$AG:$AL,5,),"")</f>
        <v/>
      </c>
      <c r="J415" s="272" t="str">
        <f>IFERROR(VLOOKUP($B415,LANCAMENTOS!$AG:$AL,6,),"")</f>
        <v/>
      </c>
      <c r="K415" s="278" t="str">
        <f t="shared" si="38"/>
        <v/>
      </c>
      <c r="L415" s="278" t="str">
        <f>IFERROR(VLOOKUP($B415,LANCAMENTOS!$AG:$AN,8,),"")</f>
        <v/>
      </c>
      <c r="Q415" s="275"/>
      <c r="R415" s="275"/>
      <c r="S415" s="275"/>
      <c r="T415" s="273"/>
      <c r="U415" s="146"/>
      <c r="V415" s="146"/>
      <c r="W415" s="146"/>
    </row>
    <row r="416" spans="2:23" ht="18">
      <c r="B416" s="269" t="s">
        <v>1257</v>
      </c>
      <c r="C416" s="269" t="str">
        <f t="shared" si="36"/>
        <v/>
      </c>
      <c r="D416" s="269" t="str">
        <f t="shared" si="37"/>
        <v/>
      </c>
      <c r="E416" s="270" t="str">
        <f>IFERROR(VLOOKUP($B416,LANCAMENTOS!$AG:$AL,2,),"")</f>
        <v/>
      </c>
      <c r="F416" s="271" t="str">
        <f>IFERROR(VLOOKUP($B416,LANCAMENTOS!$AG:$AL,3,),"")</f>
        <v/>
      </c>
      <c r="G416" s="271" t="str">
        <f>IFERROR(VLOOKUP(B416,LANCAMENTOS!$AG:$AM,7,),"")</f>
        <v/>
      </c>
      <c r="H416" s="271" t="str">
        <f>IFERROR(VLOOKUP($B416,LANCAMENTOS!$AG:$AL,4,),"")</f>
        <v/>
      </c>
      <c r="I416" s="274" t="str">
        <f>IFERROR(VLOOKUP($B416,LANCAMENTOS!$AG:$AL,5,),"")</f>
        <v/>
      </c>
      <c r="J416" s="272" t="str">
        <f>IFERROR(VLOOKUP($B416,LANCAMENTOS!$AG:$AL,6,),"")</f>
        <v/>
      </c>
      <c r="K416" s="278" t="str">
        <f t="shared" si="38"/>
        <v/>
      </c>
      <c r="L416" s="278" t="str">
        <f>IFERROR(VLOOKUP($B416,LANCAMENTOS!$AG:$AN,8,),"")</f>
        <v/>
      </c>
      <c r="Q416" s="275"/>
      <c r="R416" s="275"/>
      <c r="S416" s="275"/>
      <c r="T416" s="273"/>
      <c r="U416" s="146"/>
      <c r="V416" s="146"/>
      <c r="W416" s="146"/>
    </row>
    <row r="417" spans="2:23" ht="18">
      <c r="B417" s="269" t="s">
        <v>1258</v>
      </c>
      <c r="C417" s="269" t="str">
        <f t="shared" si="36"/>
        <v/>
      </c>
      <c r="D417" s="269" t="str">
        <f t="shared" si="37"/>
        <v/>
      </c>
      <c r="E417" s="270" t="str">
        <f>IFERROR(VLOOKUP($B417,LANCAMENTOS!$AG:$AL,2,),"")</f>
        <v/>
      </c>
      <c r="F417" s="271" t="str">
        <f>IFERROR(VLOOKUP($B417,LANCAMENTOS!$AG:$AL,3,),"")</f>
        <v/>
      </c>
      <c r="G417" s="271" t="str">
        <f>IFERROR(VLOOKUP(B417,LANCAMENTOS!$AG:$AM,7,),"")</f>
        <v/>
      </c>
      <c r="H417" s="271" t="str">
        <f>IFERROR(VLOOKUP($B417,LANCAMENTOS!$AG:$AL,4,),"")</f>
        <v/>
      </c>
      <c r="I417" s="274" t="str">
        <f>IFERROR(VLOOKUP($B417,LANCAMENTOS!$AG:$AL,5,),"")</f>
        <v/>
      </c>
      <c r="J417" s="272" t="str">
        <f>IFERROR(VLOOKUP($B417,LANCAMENTOS!$AG:$AL,6,),"")</f>
        <v/>
      </c>
      <c r="K417" s="278" t="str">
        <f t="shared" si="38"/>
        <v/>
      </c>
      <c r="L417" s="278" t="str">
        <f>IFERROR(VLOOKUP($B417,LANCAMENTOS!$AG:$AN,8,),"")</f>
        <v/>
      </c>
      <c r="Q417" s="275"/>
      <c r="R417" s="275"/>
      <c r="S417" s="275"/>
      <c r="T417" s="273"/>
      <c r="U417" s="146"/>
      <c r="V417" s="146"/>
      <c r="W417" s="146"/>
    </row>
    <row r="418" spans="2:23" ht="18">
      <c r="B418" s="269" t="s">
        <v>1259</v>
      </c>
      <c r="C418" s="269" t="str">
        <f t="shared" si="36"/>
        <v/>
      </c>
      <c r="D418" s="269" t="str">
        <f t="shared" si="37"/>
        <v/>
      </c>
      <c r="E418" s="270" t="str">
        <f>IFERROR(VLOOKUP($B418,LANCAMENTOS!$AG:$AL,2,),"")</f>
        <v/>
      </c>
      <c r="F418" s="271" t="str">
        <f>IFERROR(VLOOKUP($B418,LANCAMENTOS!$AG:$AL,3,),"")</f>
        <v/>
      </c>
      <c r="G418" s="271" t="str">
        <f>IFERROR(VLOOKUP(B418,LANCAMENTOS!$AG:$AM,7,),"")</f>
        <v/>
      </c>
      <c r="H418" s="271" t="str">
        <f>IFERROR(VLOOKUP($B418,LANCAMENTOS!$AG:$AL,4,),"")</f>
        <v/>
      </c>
      <c r="I418" s="274" t="str">
        <f>IFERROR(VLOOKUP($B418,LANCAMENTOS!$AG:$AL,5,),"")</f>
        <v/>
      </c>
      <c r="J418" s="272" t="str">
        <f>IFERROR(VLOOKUP($B418,LANCAMENTOS!$AG:$AL,6,),"")</f>
        <v/>
      </c>
      <c r="K418" s="278" t="str">
        <f t="shared" si="38"/>
        <v/>
      </c>
      <c r="L418" s="278" t="str">
        <f>IFERROR(VLOOKUP($B418,LANCAMENTOS!$AG:$AN,8,),"")</f>
        <v/>
      </c>
      <c r="Q418" s="275"/>
      <c r="R418" s="275"/>
      <c r="S418" s="275"/>
      <c r="T418" s="273"/>
      <c r="U418" s="146"/>
      <c r="V418" s="146"/>
      <c r="W418" s="146"/>
    </row>
    <row r="419" spans="2:23" ht="18">
      <c r="B419" s="269" t="s">
        <v>1260</v>
      </c>
      <c r="C419" s="269" t="str">
        <f t="shared" si="36"/>
        <v/>
      </c>
      <c r="D419" s="269" t="str">
        <f t="shared" si="37"/>
        <v/>
      </c>
      <c r="E419" s="270" t="str">
        <f>IFERROR(VLOOKUP($B419,LANCAMENTOS!$AG:$AL,2,),"")</f>
        <v/>
      </c>
      <c r="F419" s="271" t="str">
        <f>IFERROR(VLOOKUP($B419,LANCAMENTOS!$AG:$AL,3,),"")</f>
        <v/>
      </c>
      <c r="G419" s="271" t="str">
        <f>IFERROR(VLOOKUP(B419,LANCAMENTOS!$AG:$AM,7,),"")</f>
        <v/>
      </c>
      <c r="H419" s="271" t="str">
        <f>IFERROR(VLOOKUP($B419,LANCAMENTOS!$AG:$AL,4,),"")</f>
        <v/>
      </c>
      <c r="I419" s="274" t="str">
        <f>IFERROR(VLOOKUP($B419,LANCAMENTOS!$AG:$AL,5,),"")</f>
        <v/>
      </c>
      <c r="J419" s="272" t="str">
        <f>IFERROR(VLOOKUP($B419,LANCAMENTOS!$AG:$AL,6,),"")</f>
        <v/>
      </c>
      <c r="K419" s="278" t="str">
        <f t="shared" si="38"/>
        <v/>
      </c>
      <c r="L419" s="278" t="str">
        <f>IFERROR(VLOOKUP($B419,LANCAMENTOS!$AG:$AN,8,),"")</f>
        <v/>
      </c>
      <c r="Q419" s="275"/>
      <c r="R419" s="275"/>
      <c r="S419" s="275"/>
      <c r="T419" s="273"/>
      <c r="U419" s="146"/>
      <c r="V419" s="146"/>
      <c r="W419" s="146"/>
    </row>
    <row r="420" spans="2:23" ht="18">
      <c r="B420" s="269" t="s">
        <v>1261</v>
      </c>
      <c r="C420" s="269" t="str">
        <f t="shared" si="36"/>
        <v/>
      </c>
      <c r="D420" s="269" t="str">
        <f t="shared" si="37"/>
        <v/>
      </c>
      <c r="E420" s="270" t="str">
        <f>IFERROR(VLOOKUP($B420,LANCAMENTOS!$AG:$AL,2,),"")</f>
        <v/>
      </c>
      <c r="F420" s="271" t="str">
        <f>IFERROR(VLOOKUP($B420,LANCAMENTOS!$AG:$AL,3,),"")</f>
        <v/>
      </c>
      <c r="G420" s="271" t="str">
        <f>IFERROR(VLOOKUP(B420,LANCAMENTOS!$AG:$AM,7,),"")</f>
        <v/>
      </c>
      <c r="H420" s="271" t="str">
        <f>IFERROR(VLOOKUP($B420,LANCAMENTOS!$AG:$AL,4,),"")</f>
        <v/>
      </c>
      <c r="I420" s="274" t="str">
        <f>IFERROR(VLOOKUP($B420,LANCAMENTOS!$AG:$AL,5,),"")</f>
        <v/>
      </c>
      <c r="J420" s="272" t="str">
        <f>IFERROR(VLOOKUP($B420,LANCAMENTOS!$AG:$AL,6,),"")</f>
        <v/>
      </c>
      <c r="K420" s="278" t="str">
        <f t="shared" si="38"/>
        <v/>
      </c>
      <c r="L420" s="278" t="str">
        <f>IFERROR(VLOOKUP($B420,LANCAMENTOS!$AG:$AN,8,),"")</f>
        <v/>
      </c>
      <c r="Q420" s="275"/>
      <c r="R420" s="275"/>
      <c r="S420" s="275"/>
      <c r="T420" s="273"/>
      <c r="U420" s="146"/>
      <c r="V420" s="146"/>
      <c r="W420" s="146"/>
    </row>
    <row r="421" spans="2:23" ht="18">
      <c r="B421" s="269" t="s">
        <v>1262</v>
      </c>
      <c r="C421" s="269" t="str">
        <f t="shared" si="36"/>
        <v/>
      </c>
      <c r="D421" s="269" t="str">
        <f t="shared" si="37"/>
        <v/>
      </c>
      <c r="E421" s="270" t="str">
        <f>IFERROR(VLOOKUP($B421,LANCAMENTOS!$AG:$AL,2,),"")</f>
        <v/>
      </c>
      <c r="F421" s="271" t="str">
        <f>IFERROR(VLOOKUP($B421,LANCAMENTOS!$AG:$AL,3,),"")</f>
        <v/>
      </c>
      <c r="G421" s="271" t="str">
        <f>IFERROR(VLOOKUP(B421,LANCAMENTOS!$AG:$AM,7,),"")</f>
        <v/>
      </c>
      <c r="H421" s="271" t="str">
        <f>IFERROR(VLOOKUP($B421,LANCAMENTOS!$AG:$AL,4,),"")</f>
        <v/>
      </c>
      <c r="I421" s="274" t="str">
        <f>IFERROR(VLOOKUP($B421,LANCAMENTOS!$AG:$AL,5,),"")</f>
        <v/>
      </c>
      <c r="J421" s="272" t="str">
        <f>IFERROR(VLOOKUP($B421,LANCAMENTOS!$AG:$AL,6,),"")</f>
        <v/>
      </c>
      <c r="K421" s="278" t="str">
        <f t="shared" si="38"/>
        <v/>
      </c>
      <c r="L421" s="278" t="str">
        <f>IFERROR(VLOOKUP($B421,LANCAMENTOS!$AG:$AN,8,),"")</f>
        <v/>
      </c>
      <c r="Q421" s="275"/>
      <c r="R421" s="275"/>
      <c r="S421" s="275"/>
      <c r="T421" s="273"/>
      <c r="U421" s="146"/>
      <c r="V421" s="146"/>
      <c r="W421" s="146"/>
    </row>
    <row r="422" spans="2:23" ht="18">
      <c r="B422" s="269" t="s">
        <v>1263</v>
      </c>
      <c r="C422" s="269" t="str">
        <f t="shared" si="36"/>
        <v/>
      </c>
      <c r="D422" s="269" t="str">
        <f t="shared" si="37"/>
        <v/>
      </c>
      <c r="E422" s="270" t="str">
        <f>IFERROR(VLOOKUP($B422,LANCAMENTOS!$AG:$AL,2,),"")</f>
        <v/>
      </c>
      <c r="F422" s="271" t="str">
        <f>IFERROR(VLOOKUP($B422,LANCAMENTOS!$AG:$AL,3,),"")</f>
        <v/>
      </c>
      <c r="G422" s="271" t="str">
        <f>IFERROR(VLOOKUP(B422,LANCAMENTOS!$AG:$AM,7,),"")</f>
        <v/>
      </c>
      <c r="H422" s="271" t="str">
        <f>IFERROR(VLOOKUP($B422,LANCAMENTOS!$AG:$AL,4,),"")</f>
        <v/>
      </c>
      <c r="I422" s="274" t="str">
        <f>IFERROR(VLOOKUP($B422,LANCAMENTOS!$AG:$AL,5,),"")</f>
        <v/>
      </c>
      <c r="J422" s="272" t="str">
        <f>IFERROR(VLOOKUP($B422,LANCAMENTOS!$AG:$AL,6,),"")</f>
        <v/>
      </c>
      <c r="K422" s="278" t="str">
        <f t="shared" si="38"/>
        <v/>
      </c>
      <c r="L422" s="278" t="str">
        <f>IFERROR(VLOOKUP($B422,LANCAMENTOS!$AG:$AN,8,),"")</f>
        <v/>
      </c>
      <c r="Q422" s="275"/>
      <c r="R422" s="275"/>
      <c r="S422" s="275"/>
      <c r="T422" s="273"/>
      <c r="U422" s="146"/>
      <c r="V422" s="146"/>
      <c r="W422" s="146"/>
    </row>
    <row r="423" spans="2:23" ht="18">
      <c r="B423" s="269" t="s">
        <v>1264</v>
      </c>
      <c r="C423" s="269" t="str">
        <f t="shared" si="36"/>
        <v/>
      </c>
      <c r="D423" s="269" t="str">
        <f t="shared" si="37"/>
        <v/>
      </c>
      <c r="E423" s="270" t="str">
        <f>IFERROR(VLOOKUP($B423,LANCAMENTOS!$AG:$AL,2,),"")</f>
        <v/>
      </c>
      <c r="F423" s="271" t="str">
        <f>IFERROR(VLOOKUP($B423,LANCAMENTOS!$AG:$AL,3,),"")</f>
        <v/>
      </c>
      <c r="G423" s="271" t="str">
        <f>IFERROR(VLOOKUP(B423,LANCAMENTOS!$AG:$AM,7,),"")</f>
        <v/>
      </c>
      <c r="H423" s="271" t="str">
        <f>IFERROR(VLOOKUP($B423,LANCAMENTOS!$AG:$AL,4,),"")</f>
        <v/>
      </c>
      <c r="I423" s="274" t="str">
        <f>IFERROR(VLOOKUP($B423,LANCAMENTOS!$AG:$AL,5,),"")</f>
        <v/>
      </c>
      <c r="J423" s="272" t="str">
        <f>IFERROR(VLOOKUP($B423,LANCAMENTOS!$AG:$AL,6,),"")</f>
        <v/>
      </c>
      <c r="K423" s="278" t="str">
        <f t="shared" si="38"/>
        <v/>
      </c>
      <c r="L423" s="278" t="str">
        <f>IFERROR(VLOOKUP($B423,LANCAMENTOS!$AG:$AN,8,),"")</f>
        <v/>
      </c>
      <c r="Q423" s="275"/>
      <c r="R423" s="275"/>
      <c r="S423" s="275"/>
      <c r="T423" s="273"/>
      <c r="U423" s="146"/>
      <c r="V423" s="146"/>
      <c r="W423" s="146"/>
    </row>
    <row r="424" spans="2:23" ht="18">
      <c r="B424" s="269" t="s">
        <v>1265</v>
      </c>
      <c r="C424" s="269" t="str">
        <f t="shared" si="36"/>
        <v/>
      </c>
      <c r="D424" s="269" t="str">
        <f t="shared" si="37"/>
        <v/>
      </c>
      <c r="E424" s="270" t="str">
        <f>IFERROR(VLOOKUP($B424,LANCAMENTOS!$AG:$AL,2,),"")</f>
        <v/>
      </c>
      <c r="F424" s="271" t="str">
        <f>IFERROR(VLOOKUP($B424,LANCAMENTOS!$AG:$AL,3,),"")</f>
        <v/>
      </c>
      <c r="G424" s="271" t="str">
        <f>IFERROR(VLOOKUP(B424,LANCAMENTOS!$AG:$AM,7,),"")</f>
        <v/>
      </c>
      <c r="H424" s="271" t="str">
        <f>IFERROR(VLOOKUP($B424,LANCAMENTOS!$AG:$AL,4,),"")</f>
        <v/>
      </c>
      <c r="I424" s="274" t="str">
        <f>IFERROR(VLOOKUP($B424,LANCAMENTOS!$AG:$AL,5,),"")</f>
        <v/>
      </c>
      <c r="J424" s="272" t="str">
        <f>IFERROR(VLOOKUP($B424,LANCAMENTOS!$AG:$AL,6,),"")</f>
        <v/>
      </c>
      <c r="K424" s="278" t="str">
        <f t="shared" si="38"/>
        <v/>
      </c>
      <c r="L424" s="278" t="str">
        <f>IFERROR(VLOOKUP($B424,LANCAMENTOS!$AG:$AN,8,),"")</f>
        <v/>
      </c>
      <c r="Q424" s="275"/>
      <c r="R424" s="275"/>
      <c r="S424" s="275"/>
      <c r="T424" s="273"/>
      <c r="U424" s="146"/>
      <c r="V424" s="146"/>
      <c r="W424" s="146"/>
    </row>
    <row r="425" spans="2:23" ht="18">
      <c r="B425" s="269" t="s">
        <v>1266</v>
      </c>
      <c r="C425" s="269" t="str">
        <f t="shared" si="36"/>
        <v/>
      </c>
      <c r="D425" s="269" t="str">
        <f t="shared" si="37"/>
        <v/>
      </c>
      <c r="E425" s="270" t="str">
        <f>IFERROR(VLOOKUP($B425,LANCAMENTOS!$AG:$AL,2,),"")</f>
        <v/>
      </c>
      <c r="F425" s="271" t="str">
        <f>IFERROR(VLOOKUP($B425,LANCAMENTOS!$AG:$AL,3,),"")</f>
        <v/>
      </c>
      <c r="G425" s="271" t="str">
        <f>IFERROR(VLOOKUP(B425,LANCAMENTOS!$AG:$AM,7,),"")</f>
        <v/>
      </c>
      <c r="H425" s="271" t="str">
        <f>IFERROR(VLOOKUP($B425,LANCAMENTOS!$AG:$AL,4,),"")</f>
        <v/>
      </c>
      <c r="I425" s="274" t="str">
        <f>IFERROR(VLOOKUP($B425,LANCAMENTOS!$AG:$AL,5,),"")</f>
        <v/>
      </c>
      <c r="J425" s="272" t="str">
        <f>IFERROR(VLOOKUP($B425,LANCAMENTOS!$AG:$AL,6,),"")</f>
        <v/>
      </c>
      <c r="K425" s="278" t="str">
        <f t="shared" si="38"/>
        <v/>
      </c>
      <c r="L425" s="278" t="str">
        <f>IFERROR(VLOOKUP($B425,LANCAMENTOS!$AG:$AN,8,),"")</f>
        <v/>
      </c>
      <c r="Q425" s="275"/>
      <c r="R425" s="275"/>
      <c r="S425" s="275"/>
      <c r="T425" s="273"/>
      <c r="U425" s="146"/>
      <c r="V425" s="146"/>
      <c r="W425" s="146"/>
    </row>
    <row r="426" spans="2:23" ht="18">
      <c r="B426" s="269" t="s">
        <v>1267</v>
      </c>
      <c r="C426" s="269" t="str">
        <f t="shared" si="36"/>
        <v/>
      </c>
      <c r="D426" s="269" t="str">
        <f t="shared" si="37"/>
        <v/>
      </c>
      <c r="E426" s="270" t="str">
        <f>IFERROR(VLOOKUP($B426,LANCAMENTOS!$AG:$AL,2,),"")</f>
        <v/>
      </c>
      <c r="F426" s="271" t="str">
        <f>IFERROR(VLOOKUP($B426,LANCAMENTOS!$AG:$AL,3,),"")</f>
        <v/>
      </c>
      <c r="G426" s="271" t="str">
        <f>IFERROR(VLOOKUP(B426,LANCAMENTOS!$AG:$AM,7,),"")</f>
        <v/>
      </c>
      <c r="H426" s="271" t="str">
        <f>IFERROR(VLOOKUP($B426,LANCAMENTOS!$AG:$AL,4,),"")</f>
        <v/>
      </c>
      <c r="I426" s="274" t="str">
        <f>IFERROR(VLOOKUP($B426,LANCAMENTOS!$AG:$AL,5,),"")</f>
        <v/>
      </c>
      <c r="J426" s="272" t="str">
        <f>IFERROR(VLOOKUP($B426,LANCAMENTOS!$AG:$AL,6,),"")</f>
        <v/>
      </c>
      <c r="K426" s="278" t="str">
        <f t="shared" si="38"/>
        <v/>
      </c>
      <c r="L426" s="278" t="str">
        <f>IFERROR(VLOOKUP($B426,LANCAMENTOS!$AG:$AN,8,),"")</f>
        <v/>
      </c>
      <c r="Q426" s="275"/>
      <c r="R426" s="275"/>
      <c r="S426" s="275"/>
      <c r="T426" s="273"/>
      <c r="U426" s="146"/>
      <c r="V426" s="146"/>
      <c r="W426" s="146"/>
    </row>
    <row r="427" spans="2:23" ht="18">
      <c r="B427" s="269" t="s">
        <v>1268</v>
      </c>
      <c r="C427" s="269" t="str">
        <f t="shared" si="36"/>
        <v/>
      </c>
      <c r="D427" s="269" t="str">
        <f t="shared" si="37"/>
        <v/>
      </c>
      <c r="E427" s="270" t="str">
        <f>IFERROR(VLOOKUP($B427,LANCAMENTOS!$AG:$AL,2,),"")</f>
        <v/>
      </c>
      <c r="F427" s="271" t="str">
        <f>IFERROR(VLOOKUP($B427,LANCAMENTOS!$AG:$AL,3,),"")</f>
        <v/>
      </c>
      <c r="G427" s="271" t="str">
        <f>IFERROR(VLOOKUP(B427,LANCAMENTOS!$AG:$AM,7,),"")</f>
        <v/>
      </c>
      <c r="H427" s="271" t="str">
        <f>IFERROR(VLOOKUP($B427,LANCAMENTOS!$AG:$AL,4,),"")</f>
        <v/>
      </c>
      <c r="I427" s="274" t="str">
        <f>IFERROR(VLOOKUP($B427,LANCAMENTOS!$AG:$AL,5,),"")</f>
        <v/>
      </c>
      <c r="J427" s="272" t="str">
        <f>IFERROR(VLOOKUP($B427,LANCAMENTOS!$AG:$AL,6,),"")</f>
        <v/>
      </c>
      <c r="K427" s="278" t="str">
        <f t="shared" si="38"/>
        <v/>
      </c>
      <c r="L427" s="278" t="str">
        <f>IFERROR(VLOOKUP($B427,LANCAMENTOS!$AG:$AN,8,),"")</f>
        <v/>
      </c>
      <c r="Q427" s="275"/>
      <c r="R427" s="275"/>
      <c r="S427" s="275"/>
      <c r="T427" s="273"/>
      <c r="U427" s="146"/>
      <c r="V427" s="146"/>
      <c r="W427" s="146"/>
    </row>
    <row r="428" spans="2:23" ht="18">
      <c r="B428" s="269" t="s">
        <v>1269</v>
      </c>
      <c r="C428" s="269" t="str">
        <f t="shared" si="36"/>
        <v/>
      </c>
      <c r="D428" s="269" t="str">
        <f t="shared" si="37"/>
        <v/>
      </c>
      <c r="E428" s="270" t="str">
        <f>IFERROR(VLOOKUP($B428,LANCAMENTOS!$AG:$AL,2,),"")</f>
        <v/>
      </c>
      <c r="F428" s="271" t="str">
        <f>IFERROR(VLOOKUP($B428,LANCAMENTOS!$AG:$AL,3,),"")</f>
        <v/>
      </c>
      <c r="G428" s="271" t="str">
        <f>IFERROR(VLOOKUP(B428,LANCAMENTOS!$AG:$AM,7,),"")</f>
        <v/>
      </c>
      <c r="H428" s="271" t="str">
        <f>IFERROR(VLOOKUP($B428,LANCAMENTOS!$AG:$AL,4,),"")</f>
        <v/>
      </c>
      <c r="I428" s="274" t="str">
        <f>IFERROR(VLOOKUP($B428,LANCAMENTOS!$AG:$AL,5,),"")</f>
        <v/>
      </c>
      <c r="J428" s="272" t="str">
        <f>IFERROR(VLOOKUP($B428,LANCAMENTOS!$AG:$AL,6,),"")</f>
        <v/>
      </c>
      <c r="K428" s="278" t="str">
        <f t="shared" si="38"/>
        <v/>
      </c>
      <c r="L428" s="278" t="str">
        <f>IFERROR(VLOOKUP($B428,LANCAMENTOS!$AG:$AN,8,),"")</f>
        <v/>
      </c>
      <c r="Q428" s="275"/>
      <c r="R428" s="275"/>
      <c r="S428" s="275"/>
      <c r="T428" s="273"/>
      <c r="U428" s="146"/>
      <c r="V428" s="146"/>
      <c r="W428" s="146"/>
    </row>
    <row r="429" spans="2:23" ht="18">
      <c r="B429" s="269" t="s">
        <v>1270</v>
      </c>
      <c r="C429" s="269" t="str">
        <f t="shared" si="36"/>
        <v/>
      </c>
      <c r="D429" s="269" t="str">
        <f t="shared" si="37"/>
        <v/>
      </c>
      <c r="E429" s="270" t="str">
        <f>IFERROR(VLOOKUP($B429,LANCAMENTOS!$AG:$AL,2,),"")</f>
        <v/>
      </c>
      <c r="F429" s="271" t="str">
        <f>IFERROR(VLOOKUP($B429,LANCAMENTOS!$AG:$AL,3,),"")</f>
        <v/>
      </c>
      <c r="G429" s="271" t="str">
        <f>IFERROR(VLOOKUP(B429,LANCAMENTOS!$AG:$AM,7,),"")</f>
        <v/>
      </c>
      <c r="H429" s="271" t="str">
        <f>IFERROR(VLOOKUP($B429,LANCAMENTOS!$AG:$AL,4,),"")</f>
        <v/>
      </c>
      <c r="I429" s="274" t="str">
        <f>IFERROR(VLOOKUP($B429,LANCAMENTOS!$AG:$AL,5,),"")</f>
        <v/>
      </c>
      <c r="J429" s="272" t="str">
        <f>IFERROR(VLOOKUP($B429,LANCAMENTOS!$AG:$AL,6,),"")</f>
        <v/>
      </c>
      <c r="K429" s="278" t="str">
        <f t="shared" si="38"/>
        <v/>
      </c>
      <c r="L429" s="278" t="str">
        <f>IFERROR(VLOOKUP($B429,LANCAMENTOS!$AG:$AN,8,),"")</f>
        <v/>
      </c>
      <c r="Q429" s="275"/>
      <c r="R429" s="275"/>
      <c r="S429" s="275"/>
      <c r="T429" s="273"/>
      <c r="U429" s="146"/>
      <c r="V429" s="146"/>
      <c r="W429" s="146"/>
    </row>
    <row r="430" spans="2:23" ht="18">
      <c r="B430" s="269" t="s">
        <v>1271</v>
      </c>
      <c r="C430" s="269" t="str">
        <f t="shared" si="36"/>
        <v/>
      </c>
      <c r="D430" s="269" t="str">
        <f t="shared" si="37"/>
        <v/>
      </c>
      <c r="E430" s="270" t="str">
        <f>IFERROR(VLOOKUP($B430,LANCAMENTOS!$AG:$AL,2,),"")</f>
        <v/>
      </c>
      <c r="F430" s="271" t="str">
        <f>IFERROR(VLOOKUP($B430,LANCAMENTOS!$AG:$AL,3,),"")</f>
        <v/>
      </c>
      <c r="G430" s="271" t="str">
        <f>IFERROR(VLOOKUP(B430,LANCAMENTOS!$AG:$AM,7,),"")</f>
        <v/>
      </c>
      <c r="H430" s="271" t="str">
        <f>IFERROR(VLOOKUP($B430,LANCAMENTOS!$AG:$AL,4,),"")</f>
        <v/>
      </c>
      <c r="I430" s="274" t="str">
        <f>IFERROR(VLOOKUP($B430,LANCAMENTOS!$AG:$AL,5,),"")</f>
        <v/>
      </c>
      <c r="J430" s="272" t="str">
        <f>IFERROR(VLOOKUP($B430,LANCAMENTOS!$AG:$AL,6,),"")</f>
        <v/>
      </c>
      <c r="K430" s="278" t="str">
        <f t="shared" si="38"/>
        <v/>
      </c>
      <c r="L430" s="278" t="str">
        <f>IFERROR(VLOOKUP($B430,LANCAMENTOS!$AG:$AN,8,),"")</f>
        <v/>
      </c>
      <c r="Q430" s="275"/>
      <c r="R430" s="275"/>
      <c r="S430" s="275"/>
      <c r="T430" s="273"/>
      <c r="U430" s="146"/>
      <c r="V430" s="146"/>
      <c r="W430" s="146"/>
    </row>
    <row r="431" spans="2:23" ht="18">
      <c r="B431" s="269" t="s">
        <v>1272</v>
      </c>
      <c r="C431" s="269" t="str">
        <f t="shared" si="36"/>
        <v/>
      </c>
      <c r="D431" s="269" t="str">
        <f t="shared" si="37"/>
        <v/>
      </c>
      <c r="E431" s="270" t="str">
        <f>IFERROR(VLOOKUP($B431,LANCAMENTOS!$AG:$AL,2,),"")</f>
        <v/>
      </c>
      <c r="F431" s="271" t="str">
        <f>IFERROR(VLOOKUP($B431,LANCAMENTOS!$AG:$AL,3,),"")</f>
        <v/>
      </c>
      <c r="G431" s="271" t="str">
        <f>IFERROR(VLOOKUP(B431,LANCAMENTOS!$AG:$AM,7,),"")</f>
        <v/>
      </c>
      <c r="H431" s="271" t="str">
        <f>IFERROR(VLOOKUP($B431,LANCAMENTOS!$AG:$AL,4,),"")</f>
        <v/>
      </c>
      <c r="I431" s="274" t="str">
        <f>IFERROR(VLOOKUP($B431,LANCAMENTOS!$AG:$AL,5,),"")</f>
        <v/>
      </c>
      <c r="J431" s="272" t="str">
        <f>IFERROR(VLOOKUP($B431,LANCAMENTOS!$AG:$AL,6,),"")</f>
        <v/>
      </c>
      <c r="K431" s="278" t="str">
        <f t="shared" si="38"/>
        <v/>
      </c>
      <c r="L431" s="278" t="str">
        <f>IFERROR(VLOOKUP($B431,LANCAMENTOS!$AG:$AN,8,),"")</f>
        <v/>
      </c>
      <c r="Q431" s="275"/>
      <c r="R431" s="275"/>
      <c r="S431" s="275"/>
      <c r="T431" s="273"/>
      <c r="U431" s="146"/>
      <c r="V431" s="146"/>
      <c r="W431" s="146"/>
    </row>
    <row r="432" spans="2:23" ht="18">
      <c r="B432" s="269" t="s">
        <v>1273</v>
      </c>
      <c r="C432" s="269" t="str">
        <f t="shared" si="36"/>
        <v/>
      </c>
      <c r="D432" s="269" t="str">
        <f t="shared" si="37"/>
        <v/>
      </c>
      <c r="E432" s="270" t="str">
        <f>IFERROR(VLOOKUP($B432,LANCAMENTOS!$AG:$AL,2,),"")</f>
        <v/>
      </c>
      <c r="F432" s="271" t="str">
        <f>IFERROR(VLOOKUP($B432,LANCAMENTOS!$AG:$AL,3,),"")</f>
        <v/>
      </c>
      <c r="G432" s="271" t="str">
        <f>IFERROR(VLOOKUP(B432,LANCAMENTOS!$AG:$AM,7,),"")</f>
        <v/>
      </c>
      <c r="H432" s="271" t="str">
        <f>IFERROR(VLOOKUP($B432,LANCAMENTOS!$AG:$AL,4,),"")</f>
        <v/>
      </c>
      <c r="I432" s="274" t="str">
        <f>IFERROR(VLOOKUP($B432,LANCAMENTOS!$AG:$AL,5,),"")</f>
        <v/>
      </c>
      <c r="J432" s="272" t="str">
        <f>IFERROR(VLOOKUP($B432,LANCAMENTOS!$AG:$AL,6,),"")</f>
        <v/>
      </c>
      <c r="K432" s="278" t="str">
        <f t="shared" si="38"/>
        <v/>
      </c>
      <c r="L432" s="278" t="str">
        <f>IFERROR(VLOOKUP($B432,LANCAMENTOS!$AG:$AN,8,),"")</f>
        <v/>
      </c>
      <c r="Q432" s="275"/>
      <c r="R432" s="275"/>
      <c r="S432" s="275"/>
      <c r="T432" s="273"/>
      <c r="U432" s="146"/>
      <c r="V432" s="146"/>
      <c r="W432" s="146"/>
    </row>
    <row r="433" spans="2:23" ht="18">
      <c r="B433" s="269" t="s">
        <v>1274</v>
      </c>
      <c r="C433" s="269" t="str">
        <f t="shared" si="36"/>
        <v/>
      </c>
      <c r="D433" s="269" t="str">
        <f t="shared" si="37"/>
        <v/>
      </c>
      <c r="E433" s="270" t="str">
        <f>IFERROR(VLOOKUP($B433,LANCAMENTOS!$AG:$AL,2,),"")</f>
        <v/>
      </c>
      <c r="F433" s="271" t="str">
        <f>IFERROR(VLOOKUP($B433,LANCAMENTOS!$AG:$AL,3,),"")</f>
        <v/>
      </c>
      <c r="G433" s="271" t="str">
        <f>IFERROR(VLOOKUP(B433,LANCAMENTOS!$AG:$AM,7,),"")</f>
        <v/>
      </c>
      <c r="H433" s="271" t="str">
        <f>IFERROR(VLOOKUP($B433,LANCAMENTOS!$AG:$AL,4,),"")</f>
        <v/>
      </c>
      <c r="I433" s="274" t="str">
        <f>IFERROR(VLOOKUP($B433,LANCAMENTOS!$AG:$AL,5,),"")</f>
        <v/>
      </c>
      <c r="J433" s="272" t="str">
        <f>IFERROR(VLOOKUP($B433,LANCAMENTOS!$AG:$AL,6,),"")</f>
        <v/>
      </c>
      <c r="K433" s="278" t="str">
        <f t="shared" si="38"/>
        <v/>
      </c>
      <c r="L433" s="278" t="str">
        <f>IFERROR(VLOOKUP($B433,LANCAMENTOS!$AG:$AN,8,),"")</f>
        <v/>
      </c>
      <c r="Q433" s="275"/>
      <c r="R433" s="275"/>
      <c r="S433" s="275"/>
      <c r="T433" s="273"/>
      <c r="U433" s="146"/>
      <c r="V433" s="146"/>
      <c r="W433" s="146"/>
    </row>
    <row r="434" spans="2:23" ht="18">
      <c r="B434" s="269" t="s">
        <v>1275</v>
      </c>
      <c r="C434" s="269" t="str">
        <f t="shared" si="36"/>
        <v/>
      </c>
      <c r="D434" s="269" t="str">
        <f t="shared" si="37"/>
        <v/>
      </c>
      <c r="E434" s="270" t="str">
        <f>IFERROR(VLOOKUP($B434,LANCAMENTOS!$AG:$AL,2,),"")</f>
        <v/>
      </c>
      <c r="F434" s="271" t="str">
        <f>IFERROR(VLOOKUP($B434,LANCAMENTOS!$AG:$AL,3,),"")</f>
        <v/>
      </c>
      <c r="G434" s="271" t="str">
        <f>IFERROR(VLOOKUP(B434,LANCAMENTOS!$AG:$AM,7,),"")</f>
        <v/>
      </c>
      <c r="H434" s="271" t="str">
        <f>IFERROR(VLOOKUP($B434,LANCAMENTOS!$AG:$AL,4,),"")</f>
        <v/>
      </c>
      <c r="I434" s="274" t="str">
        <f>IFERROR(VLOOKUP($B434,LANCAMENTOS!$AG:$AL,5,),"")</f>
        <v/>
      </c>
      <c r="J434" s="272" t="str">
        <f>IFERROR(VLOOKUP($B434,LANCAMENTOS!$AG:$AL,6,),"")</f>
        <v/>
      </c>
      <c r="K434" s="278" t="str">
        <f t="shared" si="38"/>
        <v/>
      </c>
      <c r="L434" s="278" t="str">
        <f>IFERROR(VLOOKUP($B434,LANCAMENTOS!$AG:$AN,8,),"")</f>
        <v/>
      </c>
      <c r="Q434" s="275"/>
      <c r="R434" s="275"/>
      <c r="S434" s="275"/>
      <c r="T434" s="273"/>
      <c r="U434" s="146"/>
      <c r="V434" s="146"/>
      <c r="W434" s="146"/>
    </row>
    <row r="435" spans="2:23" ht="18">
      <c r="B435" s="269" t="s">
        <v>1276</v>
      </c>
      <c r="C435" s="269" t="str">
        <f t="shared" si="36"/>
        <v/>
      </c>
      <c r="D435" s="269" t="str">
        <f t="shared" si="37"/>
        <v/>
      </c>
      <c r="E435" s="270" t="str">
        <f>IFERROR(VLOOKUP($B435,LANCAMENTOS!$AG:$AL,2,),"")</f>
        <v/>
      </c>
      <c r="F435" s="271" t="str">
        <f>IFERROR(VLOOKUP($B435,LANCAMENTOS!$AG:$AL,3,),"")</f>
        <v/>
      </c>
      <c r="G435" s="271" t="str">
        <f>IFERROR(VLOOKUP(B435,LANCAMENTOS!$AG:$AM,7,),"")</f>
        <v/>
      </c>
      <c r="H435" s="271" t="str">
        <f>IFERROR(VLOOKUP($B435,LANCAMENTOS!$AG:$AL,4,),"")</f>
        <v/>
      </c>
      <c r="I435" s="274" t="str">
        <f>IFERROR(VLOOKUP($B435,LANCAMENTOS!$AG:$AL,5,),"")</f>
        <v/>
      </c>
      <c r="J435" s="272" t="str">
        <f>IFERROR(VLOOKUP($B435,LANCAMENTOS!$AG:$AL,6,),"")</f>
        <v/>
      </c>
      <c r="K435" s="278" t="str">
        <f t="shared" si="38"/>
        <v/>
      </c>
      <c r="L435" s="278" t="str">
        <f>IFERROR(VLOOKUP($B435,LANCAMENTOS!$AG:$AN,8,),"")</f>
        <v/>
      </c>
      <c r="Q435" s="275"/>
      <c r="R435" s="275"/>
      <c r="S435" s="275"/>
      <c r="T435" s="273"/>
      <c r="U435" s="146"/>
      <c r="V435" s="146"/>
      <c r="W435" s="146"/>
    </row>
    <row r="436" spans="2:23" ht="18">
      <c r="B436" s="269" t="s">
        <v>1277</v>
      </c>
      <c r="C436" s="269" t="str">
        <f t="shared" si="36"/>
        <v/>
      </c>
      <c r="D436" s="269" t="str">
        <f t="shared" si="37"/>
        <v/>
      </c>
      <c r="E436" s="270" t="str">
        <f>IFERROR(VLOOKUP($B436,LANCAMENTOS!$AG:$AL,2,),"")</f>
        <v/>
      </c>
      <c r="F436" s="271" t="str">
        <f>IFERROR(VLOOKUP($B436,LANCAMENTOS!$AG:$AL,3,),"")</f>
        <v/>
      </c>
      <c r="G436" s="271" t="str">
        <f>IFERROR(VLOOKUP(B436,LANCAMENTOS!$AG:$AM,7,),"")</f>
        <v/>
      </c>
      <c r="H436" s="271" t="str">
        <f>IFERROR(VLOOKUP($B436,LANCAMENTOS!$AG:$AL,4,),"")</f>
        <v/>
      </c>
      <c r="I436" s="274" t="str">
        <f>IFERROR(VLOOKUP($B436,LANCAMENTOS!$AG:$AL,5,),"")</f>
        <v/>
      </c>
      <c r="J436" s="272" t="str">
        <f>IFERROR(VLOOKUP($B436,LANCAMENTOS!$AG:$AL,6,),"")</f>
        <v/>
      </c>
      <c r="K436" s="278" t="str">
        <f t="shared" si="38"/>
        <v/>
      </c>
      <c r="L436" s="278" t="str">
        <f>IFERROR(VLOOKUP($B436,LANCAMENTOS!$AG:$AN,8,),"")</f>
        <v/>
      </c>
      <c r="Q436" s="275"/>
      <c r="R436" s="275"/>
      <c r="S436" s="275"/>
      <c r="T436" s="273"/>
      <c r="U436" s="146"/>
      <c r="V436" s="146"/>
      <c r="W436" s="146"/>
    </row>
    <row r="437" spans="2:23" ht="18">
      <c r="B437" s="269" t="s">
        <v>1278</v>
      </c>
      <c r="C437" s="269" t="str">
        <f t="shared" si="36"/>
        <v/>
      </c>
      <c r="D437" s="269" t="str">
        <f t="shared" si="37"/>
        <v/>
      </c>
      <c r="E437" s="270" t="str">
        <f>IFERROR(VLOOKUP($B437,LANCAMENTOS!$AG:$AL,2,),"")</f>
        <v/>
      </c>
      <c r="F437" s="271" t="str">
        <f>IFERROR(VLOOKUP($B437,LANCAMENTOS!$AG:$AL,3,),"")</f>
        <v/>
      </c>
      <c r="G437" s="271" t="str">
        <f>IFERROR(VLOOKUP(B437,LANCAMENTOS!$AG:$AM,7,),"")</f>
        <v/>
      </c>
      <c r="H437" s="271" t="str">
        <f>IFERROR(VLOOKUP($B437,LANCAMENTOS!$AG:$AL,4,),"")</f>
        <v/>
      </c>
      <c r="I437" s="274" t="str">
        <f>IFERROR(VLOOKUP($B437,LANCAMENTOS!$AG:$AL,5,),"")</f>
        <v/>
      </c>
      <c r="J437" s="272" t="str">
        <f>IFERROR(VLOOKUP($B437,LANCAMENTOS!$AG:$AL,6,),"")</f>
        <v/>
      </c>
      <c r="K437" s="278" t="str">
        <f t="shared" si="38"/>
        <v/>
      </c>
      <c r="L437" s="278" t="str">
        <f>IFERROR(VLOOKUP($B437,LANCAMENTOS!$AG:$AN,8,),"")</f>
        <v/>
      </c>
      <c r="Q437" s="275"/>
      <c r="R437" s="275"/>
      <c r="S437" s="275"/>
      <c r="T437" s="273"/>
      <c r="U437" s="146"/>
      <c r="V437" s="146"/>
      <c r="W437" s="146"/>
    </row>
    <row r="438" spans="2:23" ht="18">
      <c r="B438" s="269" t="s">
        <v>1279</v>
      </c>
      <c r="C438" s="269" t="str">
        <f t="shared" si="36"/>
        <v/>
      </c>
      <c r="D438" s="269" t="str">
        <f t="shared" si="37"/>
        <v/>
      </c>
      <c r="E438" s="270" t="str">
        <f>IFERROR(VLOOKUP($B438,LANCAMENTOS!$AG:$AL,2,),"")</f>
        <v/>
      </c>
      <c r="F438" s="271" t="str">
        <f>IFERROR(VLOOKUP($B438,LANCAMENTOS!$AG:$AL,3,),"")</f>
        <v/>
      </c>
      <c r="G438" s="271" t="str">
        <f>IFERROR(VLOOKUP(B438,LANCAMENTOS!$AG:$AM,7,),"")</f>
        <v/>
      </c>
      <c r="H438" s="271" t="str">
        <f>IFERROR(VLOOKUP($B438,LANCAMENTOS!$AG:$AL,4,),"")</f>
        <v/>
      </c>
      <c r="I438" s="274" t="str">
        <f>IFERROR(VLOOKUP($B438,LANCAMENTOS!$AG:$AL,5,),"")</f>
        <v/>
      </c>
      <c r="J438" s="272" t="str">
        <f>IFERROR(VLOOKUP($B438,LANCAMENTOS!$AG:$AL,6,),"")</f>
        <v/>
      </c>
      <c r="K438" s="278" t="str">
        <f t="shared" si="38"/>
        <v/>
      </c>
      <c r="L438" s="278" t="str">
        <f>IFERROR(VLOOKUP($B438,LANCAMENTOS!$AG:$AN,8,),"")</f>
        <v/>
      </c>
      <c r="Q438" s="275"/>
      <c r="R438" s="275"/>
      <c r="S438" s="275"/>
      <c r="T438" s="273"/>
      <c r="U438" s="146"/>
      <c r="V438" s="146"/>
      <c r="W438" s="146"/>
    </row>
    <row r="439" spans="2:23" ht="18">
      <c r="B439" s="269" t="s">
        <v>1280</v>
      </c>
      <c r="C439" s="269" t="str">
        <f t="shared" si="36"/>
        <v/>
      </c>
      <c r="D439" s="269" t="str">
        <f t="shared" si="37"/>
        <v/>
      </c>
      <c r="E439" s="270" t="str">
        <f>IFERROR(VLOOKUP($B439,LANCAMENTOS!$AG:$AL,2,),"")</f>
        <v/>
      </c>
      <c r="F439" s="271" t="str">
        <f>IFERROR(VLOOKUP($B439,LANCAMENTOS!$AG:$AL,3,),"")</f>
        <v/>
      </c>
      <c r="G439" s="271" t="str">
        <f>IFERROR(VLOOKUP(B439,LANCAMENTOS!$AG:$AM,7,),"")</f>
        <v/>
      </c>
      <c r="H439" s="271" t="str">
        <f>IFERROR(VLOOKUP($B439,LANCAMENTOS!$AG:$AL,4,),"")</f>
        <v/>
      </c>
      <c r="I439" s="274" t="str">
        <f>IFERROR(VLOOKUP($B439,LANCAMENTOS!$AG:$AL,5,),"")</f>
        <v/>
      </c>
      <c r="J439" s="272" t="str">
        <f>IFERROR(VLOOKUP($B439,LANCAMENTOS!$AG:$AL,6,),"")</f>
        <v/>
      </c>
      <c r="K439" s="278" t="str">
        <f t="shared" si="38"/>
        <v/>
      </c>
      <c r="L439" s="278" t="str">
        <f>IFERROR(VLOOKUP($B439,LANCAMENTOS!$AG:$AN,8,),"")</f>
        <v/>
      </c>
      <c r="Q439" s="275"/>
      <c r="R439" s="275"/>
      <c r="S439" s="275"/>
      <c r="T439" s="273"/>
      <c r="U439" s="146"/>
      <c r="V439" s="146"/>
      <c r="W439" s="146"/>
    </row>
    <row r="440" spans="2:23" ht="18">
      <c r="B440" s="269" t="s">
        <v>1281</v>
      </c>
      <c r="C440" s="269" t="str">
        <f t="shared" si="36"/>
        <v/>
      </c>
      <c r="D440" s="269" t="str">
        <f t="shared" si="37"/>
        <v/>
      </c>
      <c r="E440" s="270" t="str">
        <f>IFERROR(VLOOKUP($B440,LANCAMENTOS!$AG:$AL,2,),"")</f>
        <v/>
      </c>
      <c r="F440" s="271" t="str">
        <f>IFERROR(VLOOKUP($B440,LANCAMENTOS!$AG:$AL,3,),"")</f>
        <v/>
      </c>
      <c r="G440" s="271" t="str">
        <f>IFERROR(VLOOKUP(B440,LANCAMENTOS!$AG:$AM,7,),"")</f>
        <v/>
      </c>
      <c r="H440" s="271" t="str">
        <f>IFERROR(VLOOKUP($B440,LANCAMENTOS!$AG:$AL,4,),"")</f>
        <v/>
      </c>
      <c r="I440" s="274" t="str">
        <f>IFERROR(VLOOKUP($B440,LANCAMENTOS!$AG:$AL,5,),"")</f>
        <v/>
      </c>
      <c r="J440" s="272" t="str">
        <f>IFERROR(VLOOKUP($B440,LANCAMENTOS!$AG:$AL,6,),"")</f>
        <v/>
      </c>
      <c r="K440" s="278" t="str">
        <f t="shared" si="38"/>
        <v/>
      </c>
      <c r="L440" s="278" t="str">
        <f>IFERROR(VLOOKUP($B440,LANCAMENTOS!$AG:$AN,8,),"")</f>
        <v/>
      </c>
      <c r="Q440" s="275"/>
      <c r="R440" s="275"/>
      <c r="S440" s="275"/>
      <c r="T440" s="273"/>
      <c r="U440" s="146"/>
      <c r="V440" s="146"/>
      <c r="W440" s="146"/>
    </row>
    <row r="441" spans="2:23" ht="18">
      <c r="B441" s="269" t="s">
        <v>1282</v>
      </c>
      <c r="C441" s="269" t="str">
        <f t="shared" si="36"/>
        <v/>
      </c>
      <c r="D441" s="269" t="str">
        <f t="shared" si="37"/>
        <v/>
      </c>
      <c r="E441" s="270" t="str">
        <f>IFERROR(VLOOKUP($B441,LANCAMENTOS!$AG:$AL,2,),"")</f>
        <v/>
      </c>
      <c r="F441" s="271" t="str">
        <f>IFERROR(VLOOKUP($B441,LANCAMENTOS!$AG:$AL,3,),"")</f>
        <v/>
      </c>
      <c r="G441" s="271" t="str">
        <f>IFERROR(VLOOKUP(B441,LANCAMENTOS!$AG:$AM,7,),"")</f>
        <v/>
      </c>
      <c r="H441" s="271" t="str">
        <f>IFERROR(VLOOKUP($B441,LANCAMENTOS!$AG:$AL,4,),"")</f>
        <v/>
      </c>
      <c r="I441" s="274" t="str">
        <f>IFERROR(VLOOKUP($B441,LANCAMENTOS!$AG:$AL,5,),"")</f>
        <v/>
      </c>
      <c r="J441" s="272" t="str">
        <f>IFERROR(VLOOKUP($B441,LANCAMENTOS!$AG:$AL,6,),"")</f>
        <v/>
      </c>
      <c r="K441" s="278" t="str">
        <f t="shared" si="38"/>
        <v/>
      </c>
      <c r="L441" s="278" t="str">
        <f>IFERROR(VLOOKUP($B441,LANCAMENTOS!$AG:$AN,8,),"")</f>
        <v/>
      </c>
      <c r="Q441" s="275"/>
      <c r="R441" s="275"/>
      <c r="S441" s="275"/>
      <c r="T441" s="273"/>
      <c r="U441" s="146"/>
      <c r="V441" s="146"/>
      <c r="W441" s="146"/>
    </row>
    <row r="442" spans="2:23" ht="18">
      <c r="B442" s="269" t="s">
        <v>1283</v>
      </c>
      <c r="C442" s="269" t="str">
        <f t="shared" si="36"/>
        <v/>
      </c>
      <c r="D442" s="269" t="str">
        <f t="shared" si="37"/>
        <v/>
      </c>
      <c r="E442" s="270" t="str">
        <f>IFERROR(VLOOKUP($B442,LANCAMENTOS!$AG:$AL,2,),"")</f>
        <v/>
      </c>
      <c r="F442" s="271" t="str">
        <f>IFERROR(VLOOKUP($B442,LANCAMENTOS!$AG:$AL,3,),"")</f>
        <v/>
      </c>
      <c r="G442" s="271" t="str">
        <f>IFERROR(VLOOKUP(B442,LANCAMENTOS!$AG:$AM,7,),"")</f>
        <v/>
      </c>
      <c r="H442" s="271" t="str">
        <f>IFERROR(VLOOKUP($B442,LANCAMENTOS!$AG:$AL,4,),"")</f>
        <v/>
      </c>
      <c r="I442" s="274" t="str">
        <f>IFERROR(VLOOKUP($B442,LANCAMENTOS!$AG:$AL,5,),"")</f>
        <v/>
      </c>
      <c r="J442" s="272" t="str">
        <f>IFERROR(VLOOKUP($B442,LANCAMENTOS!$AG:$AL,6,),"")</f>
        <v/>
      </c>
      <c r="K442" s="278" t="str">
        <f t="shared" si="38"/>
        <v/>
      </c>
      <c r="L442" s="278" t="str">
        <f>IFERROR(VLOOKUP($B442,LANCAMENTOS!$AG:$AN,8,),"")</f>
        <v/>
      </c>
      <c r="Q442" s="275"/>
      <c r="R442" s="275"/>
      <c r="S442" s="275"/>
      <c r="T442" s="273"/>
      <c r="U442" s="146"/>
      <c r="V442" s="146"/>
      <c r="W442" s="146"/>
    </row>
    <row r="443" spans="2:23" ht="18">
      <c r="B443" s="269" t="s">
        <v>1284</v>
      </c>
      <c r="C443" s="269" t="str">
        <f t="shared" si="36"/>
        <v/>
      </c>
      <c r="D443" s="269" t="str">
        <f t="shared" si="37"/>
        <v/>
      </c>
      <c r="E443" s="270" t="str">
        <f>IFERROR(VLOOKUP($B443,LANCAMENTOS!$AG:$AL,2,),"")</f>
        <v/>
      </c>
      <c r="F443" s="271" t="str">
        <f>IFERROR(VLOOKUP($B443,LANCAMENTOS!$AG:$AL,3,),"")</f>
        <v/>
      </c>
      <c r="G443" s="271" t="str">
        <f>IFERROR(VLOOKUP(B443,LANCAMENTOS!$AG:$AM,7,),"")</f>
        <v/>
      </c>
      <c r="H443" s="271" t="str">
        <f>IFERROR(VLOOKUP($B443,LANCAMENTOS!$AG:$AL,4,),"")</f>
        <v/>
      </c>
      <c r="I443" s="274" t="str">
        <f>IFERROR(VLOOKUP($B443,LANCAMENTOS!$AG:$AL,5,),"")</f>
        <v/>
      </c>
      <c r="J443" s="272" t="str">
        <f>IFERROR(VLOOKUP($B443,LANCAMENTOS!$AG:$AL,6,),"")</f>
        <v/>
      </c>
      <c r="K443" s="278" t="str">
        <f t="shared" si="38"/>
        <v/>
      </c>
      <c r="L443" s="278" t="str">
        <f>IFERROR(VLOOKUP($B443,LANCAMENTOS!$AG:$AN,8,),"")</f>
        <v/>
      </c>
      <c r="Q443" s="275"/>
      <c r="R443" s="275"/>
      <c r="S443" s="275"/>
      <c r="T443" s="273"/>
      <c r="U443" s="146"/>
      <c r="V443" s="146"/>
      <c r="W443" s="146"/>
    </row>
    <row r="444" spans="2:23" ht="18">
      <c r="B444" s="269" t="s">
        <v>1285</v>
      </c>
      <c r="C444" s="269" t="str">
        <f t="shared" si="36"/>
        <v/>
      </c>
      <c r="D444" s="269" t="str">
        <f t="shared" si="37"/>
        <v/>
      </c>
      <c r="E444" s="270" t="str">
        <f>IFERROR(VLOOKUP($B444,LANCAMENTOS!$AG:$AL,2,),"")</f>
        <v/>
      </c>
      <c r="F444" s="271" t="str">
        <f>IFERROR(VLOOKUP($B444,LANCAMENTOS!$AG:$AL,3,),"")</f>
        <v/>
      </c>
      <c r="G444" s="271" t="str">
        <f>IFERROR(VLOOKUP(B444,LANCAMENTOS!$AG:$AM,7,),"")</f>
        <v/>
      </c>
      <c r="H444" s="271" t="str">
        <f>IFERROR(VLOOKUP($B444,LANCAMENTOS!$AG:$AL,4,),"")</f>
        <v/>
      </c>
      <c r="I444" s="274" t="str">
        <f>IFERROR(VLOOKUP($B444,LANCAMENTOS!$AG:$AL,5,),"")</f>
        <v/>
      </c>
      <c r="J444" s="272" t="str">
        <f>IFERROR(VLOOKUP($B444,LANCAMENTOS!$AG:$AL,6,),"")</f>
        <v/>
      </c>
      <c r="K444" s="278" t="str">
        <f t="shared" si="38"/>
        <v/>
      </c>
      <c r="L444" s="278" t="str">
        <f>IFERROR(VLOOKUP($B444,LANCAMENTOS!$AG:$AN,8,),"")</f>
        <v/>
      </c>
      <c r="Q444" s="275"/>
      <c r="R444" s="275"/>
      <c r="S444" s="275"/>
      <c r="T444" s="273"/>
      <c r="U444" s="146"/>
      <c r="V444" s="146"/>
      <c r="W444" s="146"/>
    </row>
    <row r="445" spans="2:23" ht="18">
      <c r="B445" s="269" t="s">
        <v>1286</v>
      </c>
      <c r="C445" s="269" t="str">
        <f t="shared" si="36"/>
        <v/>
      </c>
      <c r="D445" s="269" t="str">
        <f t="shared" si="37"/>
        <v/>
      </c>
      <c r="E445" s="270" t="str">
        <f>IFERROR(VLOOKUP($B445,LANCAMENTOS!$AG:$AL,2,),"")</f>
        <v/>
      </c>
      <c r="F445" s="271" t="str">
        <f>IFERROR(VLOOKUP($B445,LANCAMENTOS!$AG:$AL,3,),"")</f>
        <v/>
      </c>
      <c r="G445" s="271" t="str">
        <f>IFERROR(VLOOKUP(B445,LANCAMENTOS!$AG:$AM,7,),"")</f>
        <v/>
      </c>
      <c r="H445" s="271" t="str">
        <f>IFERROR(VLOOKUP($B445,LANCAMENTOS!$AG:$AL,4,),"")</f>
        <v/>
      </c>
      <c r="I445" s="274" t="str">
        <f>IFERROR(VLOOKUP($B445,LANCAMENTOS!$AG:$AL,5,),"")</f>
        <v/>
      </c>
      <c r="J445" s="272" t="str">
        <f>IFERROR(VLOOKUP($B445,LANCAMENTOS!$AG:$AL,6,),"")</f>
        <v/>
      </c>
      <c r="K445" s="278" t="str">
        <f t="shared" si="38"/>
        <v/>
      </c>
      <c r="L445" s="278" t="str">
        <f>IFERROR(VLOOKUP($B445,LANCAMENTOS!$AG:$AN,8,),"")</f>
        <v/>
      </c>
      <c r="Q445" s="275"/>
      <c r="R445" s="275"/>
      <c r="S445" s="275"/>
      <c r="T445" s="273"/>
      <c r="U445" s="146"/>
      <c r="V445" s="146"/>
      <c r="W445" s="146"/>
    </row>
    <row r="446" spans="2:23" ht="18">
      <c r="B446" s="269" t="s">
        <v>1287</v>
      </c>
      <c r="C446" s="269" t="str">
        <f t="shared" si="36"/>
        <v/>
      </c>
      <c r="D446" s="269" t="str">
        <f t="shared" si="37"/>
        <v/>
      </c>
      <c r="E446" s="270" t="str">
        <f>IFERROR(VLOOKUP($B446,LANCAMENTOS!$AG:$AL,2,),"")</f>
        <v/>
      </c>
      <c r="F446" s="271" t="str">
        <f>IFERROR(VLOOKUP($B446,LANCAMENTOS!$AG:$AL,3,),"")</f>
        <v/>
      </c>
      <c r="G446" s="271" t="str">
        <f>IFERROR(VLOOKUP(B446,LANCAMENTOS!$AG:$AM,7,),"")</f>
        <v/>
      </c>
      <c r="H446" s="271" t="str">
        <f>IFERROR(VLOOKUP($B446,LANCAMENTOS!$AG:$AL,4,),"")</f>
        <v/>
      </c>
      <c r="I446" s="274" t="str">
        <f>IFERROR(VLOOKUP($B446,LANCAMENTOS!$AG:$AL,5,),"")</f>
        <v/>
      </c>
      <c r="J446" s="272" t="str">
        <f>IFERROR(VLOOKUP($B446,LANCAMENTOS!$AG:$AL,6,),"")</f>
        <v/>
      </c>
      <c r="K446" s="278" t="str">
        <f t="shared" si="38"/>
        <v/>
      </c>
      <c r="L446" s="278" t="str">
        <f>IFERROR(VLOOKUP($B446,LANCAMENTOS!$AG:$AN,8,),"")</f>
        <v/>
      </c>
      <c r="Q446" s="275"/>
      <c r="R446" s="275"/>
      <c r="S446" s="275"/>
      <c r="T446" s="273"/>
      <c r="U446" s="146"/>
      <c r="V446" s="146"/>
      <c r="W446" s="146"/>
    </row>
    <row r="447" spans="2:23" ht="18">
      <c r="B447" s="269" t="s">
        <v>1288</v>
      </c>
      <c r="C447" s="269" t="str">
        <f t="shared" si="36"/>
        <v/>
      </c>
      <c r="D447" s="269" t="str">
        <f t="shared" si="37"/>
        <v/>
      </c>
      <c r="E447" s="270" t="str">
        <f>IFERROR(VLOOKUP($B447,LANCAMENTOS!$AG:$AL,2,),"")</f>
        <v/>
      </c>
      <c r="F447" s="271" t="str">
        <f>IFERROR(VLOOKUP($B447,LANCAMENTOS!$AG:$AL,3,),"")</f>
        <v/>
      </c>
      <c r="G447" s="271" t="str">
        <f>IFERROR(VLOOKUP(B447,LANCAMENTOS!$AG:$AM,7,),"")</f>
        <v/>
      </c>
      <c r="H447" s="271" t="str">
        <f>IFERROR(VLOOKUP($B447,LANCAMENTOS!$AG:$AL,4,),"")</f>
        <v/>
      </c>
      <c r="I447" s="274" t="str">
        <f>IFERROR(VLOOKUP($B447,LANCAMENTOS!$AG:$AL,5,),"")</f>
        <v/>
      </c>
      <c r="J447" s="272" t="str">
        <f>IFERROR(VLOOKUP($B447,LANCAMENTOS!$AG:$AL,6,),"")</f>
        <v/>
      </c>
      <c r="K447" s="278" t="str">
        <f t="shared" si="38"/>
        <v/>
      </c>
      <c r="L447" s="278" t="str">
        <f>IFERROR(VLOOKUP($B447,LANCAMENTOS!$AG:$AN,8,),"")</f>
        <v/>
      </c>
      <c r="Q447" s="275"/>
      <c r="R447" s="275"/>
      <c r="S447" s="275"/>
      <c r="T447" s="273"/>
      <c r="U447" s="146"/>
      <c r="V447" s="146"/>
      <c r="W447" s="146"/>
    </row>
    <row r="448" spans="2:23" ht="18">
      <c r="B448" s="269" t="s">
        <v>1289</v>
      </c>
      <c r="C448" s="269" t="str">
        <f t="shared" si="36"/>
        <v/>
      </c>
      <c r="D448" s="269" t="str">
        <f t="shared" si="37"/>
        <v/>
      </c>
      <c r="E448" s="270" t="str">
        <f>IFERROR(VLOOKUP($B448,LANCAMENTOS!$AG:$AL,2,),"")</f>
        <v/>
      </c>
      <c r="F448" s="271" t="str">
        <f>IFERROR(VLOOKUP($B448,LANCAMENTOS!$AG:$AL,3,),"")</f>
        <v/>
      </c>
      <c r="G448" s="271" t="str">
        <f>IFERROR(VLOOKUP(B448,LANCAMENTOS!$AG:$AM,7,),"")</f>
        <v/>
      </c>
      <c r="H448" s="271" t="str">
        <f>IFERROR(VLOOKUP($B448,LANCAMENTOS!$AG:$AL,4,),"")</f>
        <v/>
      </c>
      <c r="I448" s="274" t="str">
        <f>IFERROR(VLOOKUP($B448,LANCAMENTOS!$AG:$AL,5,),"")</f>
        <v/>
      </c>
      <c r="J448" s="272" t="str">
        <f>IFERROR(VLOOKUP($B448,LANCAMENTOS!$AG:$AL,6,),"")</f>
        <v/>
      </c>
      <c r="K448" s="278" t="str">
        <f t="shared" si="38"/>
        <v/>
      </c>
      <c r="L448" s="278" t="str">
        <f>IFERROR(VLOOKUP($B448,LANCAMENTOS!$AG:$AN,8,),"")</f>
        <v/>
      </c>
      <c r="Q448" s="275"/>
      <c r="R448" s="275"/>
      <c r="S448" s="275"/>
      <c r="T448" s="273"/>
      <c r="U448" s="146"/>
      <c r="V448" s="146"/>
      <c r="W448" s="146"/>
    </row>
    <row r="449" spans="2:23" ht="18">
      <c r="B449" s="269" t="s">
        <v>1290</v>
      </c>
      <c r="C449" s="269" t="str">
        <f t="shared" si="36"/>
        <v/>
      </c>
      <c r="D449" s="269" t="str">
        <f t="shared" si="37"/>
        <v/>
      </c>
      <c r="E449" s="270" t="str">
        <f>IFERROR(VLOOKUP($B449,LANCAMENTOS!$AG:$AL,2,),"")</f>
        <v/>
      </c>
      <c r="F449" s="271" t="str">
        <f>IFERROR(VLOOKUP($B449,LANCAMENTOS!$AG:$AL,3,),"")</f>
        <v/>
      </c>
      <c r="G449" s="271" t="str">
        <f>IFERROR(VLOOKUP(B449,LANCAMENTOS!$AG:$AM,7,),"")</f>
        <v/>
      </c>
      <c r="H449" s="271" t="str">
        <f>IFERROR(VLOOKUP($B449,LANCAMENTOS!$AG:$AL,4,),"")</f>
        <v/>
      </c>
      <c r="I449" s="274" t="str">
        <f>IFERROR(VLOOKUP($B449,LANCAMENTOS!$AG:$AL,5,),"")</f>
        <v/>
      </c>
      <c r="J449" s="272" t="str">
        <f>IFERROR(VLOOKUP($B449,LANCAMENTOS!$AG:$AL,6,),"")</f>
        <v/>
      </c>
      <c r="K449" s="278" t="str">
        <f t="shared" si="38"/>
        <v/>
      </c>
      <c r="L449" s="278" t="str">
        <f>IFERROR(VLOOKUP($B449,LANCAMENTOS!$AG:$AN,8,),"")</f>
        <v/>
      </c>
      <c r="Q449" s="275"/>
      <c r="R449" s="275"/>
      <c r="S449" s="275"/>
      <c r="T449" s="273"/>
      <c r="U449" s="146"/>
      <c r="V449" s="146"/>
      <c r="W449" s="146"/>
    </row>
    <row r="450" spans="2:23" ht="18">
      <c r="B450" s="269" t="s">
        <v>1291</v>
      </c>
      <c r="C450" s="269" t="str">
        <f t="shared" si="36"/>
        <v/>
      </c>
      <c r="D450" s="269" t="str">
        <f t="shared" si="37"/>
        <v/>
      </c>
      <c r="E450" s="270" t="str">
        <f>IFERROR(VLOOKUP($B450,LANCAMENTOS!$AG:$AL,2,),"")</f>
        <v/>
      </c>
      <c r="F450" s="271" t="str">
        <f>IFERROR(VLOOKUP($B450,LANCAMENTOS!$AG:$AL,3,),"")</f>
        <v/>
      </c>
      <c r="G450" s="271" t="str">
        <f>IFERROR(VLOOKUP(B450,LANCAMENTOS!$AG:$AM,7,),"")</f>
        <v/>
      </c>
      <c r="H450" s="271" t="str">
        <f>IFERROR(VLOOKUP($B450,LANCAMENTOS!$AG:$AL,4,),"")</f>
        <v/>
      </c>
      <c r="I450" s="274" t="str">
        <f>IFERROR(VLOOKUP($B450,LANCAMENTOS!$AG:$AL,5,),"")</f>
        <v/>
      </c>
      <c r="J450" s="272" t="str">
        <f>IFERROR(VLOOKUP($B450,LANCAMENTOS!$AG:$AL,6,),"")</f>
        <v/>
      </c>
      <c r="K450" s="278" t="str">
        <f t="shared" si="38"/>
        <v/>
      </c>
      <c r="L450" s="278" t="str">
        <f>IFERROR(VLOOKUP($B450,LANCAMENTOS!$AG:$AN,8,),"")</f>
        <v/>
      </c>
      <c r="Q450" s="275"/>
      <c r="R450" s="275"/>
      <c r="S450" s="275"/>
      <c r="T450" s="273"/>
      <c r="U450" s="146"/>
      <c r="V450" s="146"/>
      <c r="W450" s="146"/>
    </row>
    <row r="451" spans="2:23" ht="18">
      <c r="B451" s="269" t="s">
        <v>1292</v>
      </c>
      <c r="C451" s="269" t="str">
        <f t="shared" si="36"/>
        <v/>
      </c>
      <c r="D451" s="269" t="str">
        <f t="shared" si="37"/>
        <v/>
      </c>
      <c r="E451" s="270" t="str">
        <f>IFERROR(VLOOKUP($B451,LANCAMENTOS!$AG:$AL,2,),"")</f>
        <v/>
      </c>
      <c r="F451" s="271" t="str">
        <f>IFERROR(VLOOKUP($B451,LANCAMENTOS!$AG:$AL,3,),"")</f>
        <v/>
      </c>
      <c r="G451" s="271" t="str">
        <f>IFERROR(VLOOKUP(B451,LANCAMENTOS!$AG:$AM,7,),"")</f>
        <v/>
      </c>
      <c r="H451" s="271" t="str">
        <f>IFERROR(VLOOKUP($B451,LANCAMENTOS!$AG:$AL,4,),"")</f>
        <v/>
      </c>
      <c r="I451" s="274" t="str">
        <f>IFERROR(VLOOKUP($B451,LANCAMENTOS!$AG:$AL,5,),"")</f>
        <v/>
      </c>
      <c r="J451" s="272" t="str">
        <f>IFERROR(VLOOKUP($B451,LANCAMENTOS!$AG:$AL,6,),"")</f>
        <v/>
      </c>
      <c r="K451" s="278" t="str">
        <f t="shared" si="38"/>
        <v/>
      </c>
      <c r="L451" s="278" t="str">
        <f>IFERROR(VLOOKUP($B451,LANCAMENTOS!$AG:$AN,8,),"")</f>
        <v/>
      </c>
      <c r="Q451" s="275"/>
      <c r="R451" s="275"/>
      <c r="S451" s="275"/>
      <c r="T451" s="273"/>
      <c r="U451" s="146"/>
      <c r="V451" s="146"/>
      <c r="W451" s="146"/>
    </row>
    <row r="452" spans="2:23" ht="18">
      <c r="B452" s="269" t="s">
        <v>1293</v>
      </c>
      <c r="C452" s="269" t="str">
        <f t="shared" si="36"/>
        <v/>
      </c>
      <c r="D452" s="269" t="str">
        <f t="shared" si="37"/>
        <v/>
      </c>
      <c r="E452" s="270" t="str">
        <f>IFERROR(VLOOKUP($B452,LANCAMENTOS!$AG:$AL,2,),"")</f>
        <v/>
      </c>
      <c r="F452" s="271" t="str">
        <f>IFERROR(VLOOKUP($B452,LANCAMENTOS!$AG:$AL,3,),"")</f>
        <v/>
      </c>
      <c r="G452" s="271" t="str">
        <f>IFERROR(VLOOKUP(B452,LANCAMENTOS!$AG:$AM,7,),"")</f>
        <v/>
      </c>
      <c r="H452" s="271" t="str">
        <f>IFERROR(VLOOKUP($B452,LANCAMENTOS!$AG:$AL,4,),"")</f>
        <v/>
      </c>
      <c r="I452" s="274" t="str">
        <f>IFERROR(VLOOKUP($B452,LANCAMENTOS!$AG:$AL,5,),"")</f>
        <v/>
      </c>
      <c r="J452" s="272" t="str">
        <f>IFERROR(VLOOKUP($B452,LANCAMENTOS!$AG:$AL,6,),"")</f>
        <v/>
      </c>
      <c r="K452" s="278" t="str">
        <f t="shared" si="38"/>
        <v/>
      </c>
      <c r="L452" s="278" t="str">
        <f>IFERROR(VLOOKUP($B452,LANCAMENTOS!$AG:$AN,8,),"")</f>
        <v/>
      </c>
      <c r="Q452" s="275"/>
      <c r="R452" s="275"/>
      <c r="S452" s="275"/>
      <c r="T452" s="273"/>
      <c r="U452" s="146"/>
      <c r="V452" s="146"/>
      <c r="W452" s="146"/>
    </row>
    <row r="453" spans="2:23" ht="18">
      <c r="B453" s="269" t="s">
        <v>1294</v>
      </c>
      <c r="C453" s="269" t="str">
        <f t="shared" si="36"/>
        <v/>
      </c>
      <c r="D453" s="269" t="str">
        <f t="shared" si="37"/>
        <v/>
      </c>
      <c r="E453" s="270" t="str">
        <f>IFERROR(VLOOKUP($B453,LANCAMENTOS!$AG:$AL,2,),"")</f>
        <v/>
      </c>
      <c r="F453" s="271" t="str">
        <f>IFERROR(VLOOKUP($B453,LANCAMENTOS!$AG:$AL,3,),"")</f>
        <v/>
      </c>
      <c r="G453" s="271" t="str">
        <f>IFERROR(VLOOKUP(B453,LANCAMENTOS!$AG:$AM,7,),"")</f>
        <v/>
      </c>
      <c r="H453" s="271" t="str">
        <f>IFERROR(VLOOKUP($B453,LANCAMENTOS!$AG:$AL,4,),"")</f>
        <v/>
      </c>
      <c r="I453" s="274" t="str">
        <f>IFERROR(VLOOKUP($B453,LANCAMENTOS!$AG:$AL,5,),"")</f>
        <v/>
      </c>
      <c r="J453" s="272" t="str">
        <f>IFERROR(VLOOKUP($B453,LANCAMENTOS!$AG:$AL,6,),"")</f>
        <v/>
      </c>
      <c r="K453" s="278" t="str">
        <f t="shared" si="38"/>
        <v/>
      </c>
      <c r="L453" s="278" t="str">
        <f>IFERROR(VLOOKUP($B453,LANCAMENTOS!$AG:$AN,8,),"")</f>
        <v/>
      </c>
      <c r="Q453" s="275"/>
      <c r="R453" s="275"/>
      <c r="S453" s="275"/>
      <c r="T453" s="273"/>
      <c r="U453" s="146"/>
      <c r="V453" s="146"/>
      <c r="W453" s="146"/>
    </row>
    <row r="454" spans="2:23" ht="18">
      <c r="B454" s="269" t="s">
        <v>1295</v>
      </c>
      <c r="C454" s="269" t="str">
        <f t="shared" ref="C454:C517" si="39">IF(E454="","",MONTH(E454))</f>
        <v/>
      </c>
      <c r="D454" s="269" t="str">
        <f t="shared" ref="D454:D517" si="40">IF(E454="","",YEAR(E454))</f>
        <v/>
      </c>
      <c r="E454" s="270" t="str">
        <f>IFERROR(VLOOKUP($B454,LANCAMENTOS!$AG:$AL,2,),"")</f>
        <v/>
      </c>
      <c r="F454" s="271" t="str">
        <f>IFERROR(VLOOKUP($B454,LANCAMENTOS!$AG:$AL,3,),"")</f>
        <v/>
      </c>
      <c r="G454" s="271" t="str">
        <f>IFERROR(VLOOKUP(B454,LANCAMENTOS!$AG:$AM,7,),"")</f>
        <v/>
      </c>
      <c r="H454" s="271" t="str">
        <f>IFERROR(VLOOKUP($B454,LANCAMENTOS!$AG:$AL,4,),"")</f>
        <v/>
      </c>
      <c r="I454" s="274" t="str">
        <f>IFERROR(VLOOKUP($B454,LANCAMENTOS!$AG:$AL,5,),"")</f>
        <v/>
      </c>
      <c r="J454" s="272" t="str">
        <f>IFERROR(VLOOKUP($B454,LANCAMENTOS!$AG:$AL,6,),"")</f>
        <v/>
      </c>
      <c r="K454" s="278" t="str">
        <f t="shared" ref="K454:K517" si="41">IF(H454="","",H454*I454)</f>
        <v/>
      </c>
      <c r="L454" s="278" t="str">
        <f>IFERROR(VLOOKUP($B454,LANCAMENTOS!$AG:$AN,8,),"")</f>
        <v/>
      </c>
      <c r="Q454" s="275"/>
      <c r="R454" s="275"/>
      <c r="S454" s="275"/>
      <c r="T454" s="273"/>
      <c r="U454" s="146"/>
      <c r="V454" s="146"/>
      <c r="W454" s="146"/>
    </row>
    <row r="455" spans="2:23" ht="18">
      <c r="B455" s="269" t="s">
        <v>1296</v>
      </c>
      <c r="C455" s="269" t="str">
        <f t="shared" si="39"/>
        <v/>
      </c>
      <c r="D455" s="269" t="str">
        <f t="shared" si="40"/>
        <v/>
      </c>
      <c r="E455" s="270" t="str">
        <f>IFERROR(VLOOKUP($B455,LANCAMENTOS!$AG:$AL,2,),"")</f>
        <v/>
      </c>
      <c r="F455" s="271" t="str">
        <f>IFERROR(VLOOKUP($B455,LANCAMENTOS!$AG:$AL,3,),"")</f>
        <v/>
      </c>
      <c r="G455" s="271" t="str">
        <f>IFERROR(VLOOKUP(B455,LANCAMENTOS!$AG:$AM,7,),"")</f>
        <v/>
      </c>
      <c r="H455" s="271" t="str">
        <f>IFERROR(VLOOKUP($B455,LANCAMENTOS!$AG:$AL,4,),"")</f>
        <v/>
      </c>
      <c r="I455" s="274" t="str">
        <f>IFERROR(VLOOKUP($B455,LANCAMENTOS!$AG:$AL,5,),"")</f>
        <v/>
      </c>
      <c r="J455" s="272" t="str">
        <f>IFERROR(VLOOKUP($B455,LANCAMENTOS!$AG:$AL,6,),"")</f>
        <v/>
      </c>
      <c r="K455" s="278" t="str">
        <f t="shared" si="41"/>
        <v/>
      </c>
      <c r="L455" s="278" t="str">
        <f>IFERROR(VLOOKUP($B455,LANCAMENTOS!$AG:$AN,8,),"")</f>
        <v/>
      </c>
      <c r="Q455" s="275"/>
      <c r="R455" s="275"/>
      <c r="S455" s="275"/>
      <c r="T455" s="273"/>
      <c r="U455" s="146"/>
      <c r="V455" s="146"/>
      <c r="W455" s="146"/>
    </row>
    <row r="456" spans="2:23" ht="18">
      <c r="B456" s="269" t="s">
        <v>1297</v>
      </c>
      <c r="C456" s="269" t="str">
        <f t="shared" si="39"/>
        <v/>
      </c>
      <c r="D456" s="269" t="str">
        <f t="shared" si="40"/>
        <v/>
      </c>
      <c r="E456" s="270" t="str">
        <f>IFERROR(VLOOKUP($B456,LANCAMENTOS!$AG:$AL,2,),"")</f>
        <v/>
      </c>
      <c r="F456" s="271" t="str">
        <f>IFERROR(VLOOKUP($B456,LANCAMENTOS!$AG:$AL,3,),"")</f>
        <v/>
      </c>
      <c r="G456" s="271" t="str">
        <f>IFERROR(VLOOKUP(B456,LANCAMENTOS!$AG:$AM,7,),"")</f>
        <v/>
      </c>
      <c r="H456" s="271" t="str">
        <f>IFERROR(VLOOKUP($B456,LANCAMENTOS!$AG:$AL,4,),"")</f>
        <v/>
      </c>
      <c r="I456" s="274" t="str">
        <f>IFERROR(VLOOKUP($B456,LANCAMENTOS!$AG:$AL,5,),"")</f>
        <v/>
      </c>
      <c r="J456" s="272" t="str">
        <f>IFERROR(VLOOKUP($B456,LANCAMENTOS!$AG:$AL,6,),"")</f>
        <v/>
      </c>
      <c r="K456" s="278" t="str">
        <f t="shared" si="41"/>
        <v/>
      </c>
      <c r="L456" s="278" t="str">
        <f>IFERROR(VLOOKUP($B456,LANCAMENTOS!$AG:$AN,8,),"")</f>
        <v/>
      </c>
      <c r="Q456" s="275"/>
      <c r="R456" s="275"/>
      <c r="S456" s="275"/>
      <c r="T456" s="273"/>
      <c r="U456" s="146"/>
      <c r="V456" s="146"/>
      <c r="W456" s="146"/>
    </row>
    <row r="457" spans="2:23" ht="18">
      <c r="B457" s="269" t="s">
        <v>1298</v>
      </c>
      <c r="C457" s="269" t="str">
        <f t="shared" si="39"/>
        <v/>
      </c>
      <c r="D457" s="269" t="str">
        <f t="shared" si="40"/>
        <v/>
      </c>
      <c r="E457" s="270" t="str">
        <f>IFERROR(VLOOKUP($B457,LANCAMENTOS!$AG:$AL,2,),"")</f>
        <v/>
      </c>
      <c r="F457" s="271" t="str">
        <f>IFERROR(VLOOKUP($B457,LANCAMENTOS!$AG:$AL,3,),"")</f>
        <v/>
      </c>
      <c r="G457" s="271" t="str">
        <f>IFERROR(VLOOKUP(B457,LANCAMENTOS!$AG:$AM,7,),"")</f>
        <v/>
      </c>
      <c r="H457" s="271" t="str">
        <f>IFERROR(VLOOKUP($B457,LANCAMENTOS!$AG:$AL,4,),"")</f>
        <v/>
      </c>
      <c r="I457" s="274" t="str">
        <f>IFERROR(VLOOKUP($B457,LANCAMENTOS!$AG:$AL,5,),"")</f>
        <v/>
      </c>
      <c r="J457" s="272" t="str">
        <f>IFERROR(VLOOKUP($B457,LANCAMENTOS!$AG:$AL,6,),"")</f>
        <v/>
      </c>
      <c r="K457" s="278" t="str">
        <f t="shared" si="41"/>
        <v/>
      </c>
      <c r="L457" s="278" t="str">
        <f>IFERROR(VLOOKUP($B457,LANCAMENTOS!$AG:$AN,8,),"")</f>
        <v/>
      </c>
      <c r="Q457" s="275"/>
      <c r="R457" s="275"/>
      <c r="S457" s="275"/>
      <c r="T457" s="273"/>
      <c r="U457" s="146"/>
      <c r="V457" s="146"/>
      <c r="W457" s="146"/>
    </row>
    <row r="458" spans="2:23" ht="18">
      <c r="B458" s="269" t="s">
        <v>1299</v>
      </c>
      <c r="C458" s="269" t="str">
        <f t="shared" si="39"/>
        <v/>
      </c>
      <c r="D458" s="269" t="str">
        <f t="shared" si="40"/>
        <v/>
      </c>
      <c r="E458" s="270" t="str">
        <f>IFERROR(VLOOKUP($B458,LANCAMENTOS!$AG:$AL,2,),"")</f>
        <v/>
      </c>
      <c r="F458" s="271" t="str">
        <f>IFERROR(VLOOKUP($B458,LANCAMENTOS!$AG:$AL,3,),"")</f>
        <v/>
      </c>
      <c r="G458" s="271" t="str">
        <f>IFERROR(VLOOKUP(B458,LANCAMENTOS!$AG:$AM,7,),"")</f>
        <v/>
      </c>
      <c r="H458" s="271" t="str">
        <f>IFERROR(VLOOKUP($B458,LANCAMENTOS!$AG:$AL,4,),"")</f>
        <v/>
      </c>
      <c r="I458" s="274" t="str">
        <f>IFERROR(VLOOKUP($B458,LANCAMENTOS!$AG:$AL,5,),"")</f>
        <v/>
      </c>
      <c r="J458" s="272" t="str">
        <f>IFERROR(VLOOKUP($B458,LANCAMENTOS!$AG:$AL,6,),"")</f>
        <v/>
      </c>
      <c r="K458" s="278" t="str">
        <f t="shared" si="41"/>
        <v/>
      </c>
      <c r="L458" s="278" t="str">
        <f>IFERROR(VLOOKUP($B458,LANCAMENTOS!$AG:$AN,8,),"")</f>
        <v/>
      </c>
      <c r="Q458" s="275"/>
      <c r="R458" s="275"/>
      <c r="S458" s="275"/>
      <c r="T458" s="273"/>
      <c r="U458" s="146"/>
      <c r="V458" s="146"/>
      <c r="W458" s="146"/>
    </row>
    <row r="459" spans="2:23" ht="18">
      <c r="B459" s="269" t="s">
        <v>1300</v>
      </c>
      <c r="C459" s="269" t="str">
        <f t="shared" si="39"/>
        <v/>
      </c>
      <c r="D459" s="269" t="str">
        <f t="shared" si="40"/>
        <v/>
      </c>
      <c r="E459" s="270" t="str">
        <f>IFERROR(VLOOKUP($B459,LANCAMENTOS!$AG:$AL,2,),"")</f>
        <v/>
      </c>
      <c r="F459" s="271" t="str">
        <f>IFERROR(VLOOKUP($B459,LANCAMENTOS!$AG:$AL,3,),"")</f>
        <v/>
      </c>
      <c r="G459" s="271" t="str">
        <f>IFERROR(VLOOKUP(B459,LANCAMENTOS!$AG:$AM,7,),"")</f>
        <v/>
      </c>
      <c r="H459" s="271" t="str">
        <f>IFERROR(VLOOKUP($B459,LANCAMENTOS!$AG:$AL,4,),"")</f>
        <v/>
      </c>
      <c r="I459" s="274" t="str">
        <f>IFERROR(VLOOKUP($B459,LANCAMENTOS!$AG:$AL,5,),"")</f>
        <v/>
      </c>
      <c r="J459" s="272" t="str">
        <f>IFERROR(VLOOKUP($B459,LANCAMENTOS!$AG:$AL,6,),"")</f>
        <v/>
      </c>
      <c r="K459" s="278" t="str">
        <f t="shared" si="41"/>
        <v/>
      </c>
      <c r="L459" s="278" t="str">
        <f>IFERROR(VLOOKUP($B459,LANCAMENTOS!$AG:$AN,8,),"")</f>
        <v/>
      </c>
      <c r="Q459" s="275"/>
      <c r="R459" s="275"/>
      <c r="S459" s="275"/>
      <c r="T459" s="273"/>
      <c r="U459" s="146"/>
      <c r="V459" s="146"/>
      <c r="W459" s="146"/>
    </row>
    <row r="460" spans="2:23" ht="18">
      <c r="B460" s="269" t="s">
        <v>1301</v>
      </c>
      <c r="C460" s="269" t="str">
        <f t="shared" si="39"/>
        <v/>
      </c>
      <c r="D460" s="269" t="str">
        <f t="shared" si="40"/>
        <v/>
      </c>
      <c r="E460" s="270" t="str">
        <f>IFERROR(VLOOKUP($B460,LANCAMENTOS!$AG:$AL,2,),"")</f>
        <v/>
      </c>
      <c r="F460" s="271" t="str">
        <f>IFERROR(VLOOKUP($B460,LANCAMENTOS!$AG:$AL,3,),"")</f>
        <v/>
      </c>
      <c r="G460" s="271" t="str">
        <f>IFERROR(VLOOKUP(B460,LANCAMENTOS!$AG:$AM,7,),"")</f>
        <v/>
      </c>
      <c r="H460" s="271" t="str">
        <f>IFERROR(VLOOKUP($B460,LANCAMENTOS!$AG:$AL,4,),"")</f>
        <v/>
      </c>
      <c r="I460" s="274" t="str">
        <f>IFERROR(VLOOKUP($B460,LANCAMENTOS!$AG:$AL,5,),"")</f>
        <v/>
      </c>
      <c r="J460" s="272" t="str">
        <f>IFERROR(VLOOKUP($B460,LANCAMENTOS!$AG:$AL,6,),"")</f>
        <v/>
      </c>
      <c r="K460" s="278" t="str">
        <f t="shared" si="41"/>
        <v/>
      </c>
      <c r="L460" s="278" t="str">
        <f>IFERROR(VLOOKUP($B460,LANCAMENTOS!$AG:$AN,8,),"")</f>
        <v/>
      </c>
      <c r="Q460" s="275"/>
      <c r="R460" s="275"/>
      <c r="S460" s="275"/>
      <c r="T460" s="273"/>
      <c r="U460" s="146"/>
      <c r="V460" s="146"/>
      <c r="W460" s="146"/>
    </row>
    <row r="461" spans="2:23" ht="18">
      <c r="B461" s="269" t="s">
        <v>1302</v>
      </c>
      <c r="C461" s="269" t="str">
        <f t="shared" si="39"/>
        <v/>
      </c>
      <c r="D461" s="269" t="str">
        <f t="shared" si="40"/>
        <v/>
      </c>
      <c r="E461" s="270" t="str">
        <f>IFERROR(VLOOKUP($B461,LANCAMENTOS!$AG:$AL,2,),"")</f>
        <v/>
      </c>
      <c r="F461" s="271" t="str">
        <f>IFERROR(VLOOKUP($B461,LANCAMENTOS!$AG:$AL,3,),"")</f>
        <v/>
      </c>
      <c r="G461" s="271" t="str">
        <f>IFERROR(VLOOKUP(B461,LANCAMENTOS!$AG:$AM,7,),"")</f>
        <v/>
      </c>
      <c r="H461" s="271" t="str">
        <f>IFERROR(VLOOKUP($B461,LANCAMENTOS!$AG:$AL,4,),"")</f>
        <v/>
      </c>
      <c r="I461" s="274" t="str">
        <f>IFERROR(VLOOKUP($B461,LANCAMENTOS!$AG:$AL,5,),"")</f>
        <v/>
      </c>
      <c r="J461" s="272" t="str">
        <f>IFERROR(VLOOKUP($B461,LANCAMENTOS!$AG:$AL,6,),"")</f>
        <v/>
      </c>
      <c r="K461" s="278" t="str">
        <f t="shared" si="41"/>
        <v/>
      </c>
      <c r="L461" s="278" t="str">
        <f>IFERROR(VLOOKUP($B461,LANCAMENTOS!$AG:$AN,8,),"")</f>
        <v/>
      </c>
      <c r="Q461" s="275"/>
      <c r="R461" s="275"/>
      <c r="S461" s="275"/>
      <c r="T461" s="273"/>
      <c r="U461" s="146"/>
      <c r="V461" s="146"/>
      <c r="W461" s="146"/>
    </row>
    <row r="462" spans="2:23" ht="18">
      <c r="B462" s="269" t="s">
        <v>1303</v>
      </c>
      <c r="C462" s="269" t="str">
        <f t="shared" si="39"/>
        <v/>
      </c>
      <c r="D462" s="269" t="str">
        <f t="shared" si="40"/>
        <v/>
      </c>
      <c r="E462" s="270" t="str">
        <f>IFERROR(VLOOKUP($B462,LANCAMENTOS!$AG:$AL,2,),"")</f>
        <v/>
      </c>
      <c r="F462" s="271" t="str">
        <f>IFERROR(VLOOKUP($B462,LANCAMENTOS!$AG:$AL,3,),"")</f>
        <v/>
      </c>
      <c r="G462" s="271" t="str">
        <f>IFERROR(VLOOKUP(B462,LANCAMENTOS!$AG:$AM,7,),"")</f>
        <v/>
      </c>
      <c r="H462" s="271" t="str">
        <f>IFERROR(VLOOKUP($B462,LANCAMENTOS!$AG:$AL,4,),"")</f>
        <v/>
      </c>
      <c r="I462" s="274" t="str">
        <f>IFERROR(VLOOKUP($B462,LANCAMENTOS!$AG:$AL,5,),"")</f>
        <v/>
      </c>
      <c r="J462" s="272" t="str">
        <f>IFERROR(VLOOKUP($B462,LANCAMENTOS!$AG:$AL,6,),"")</f>
        <v/>
      </c>
      <c r="K462" s="278" t="str">
        <f t="shared" si="41"/>
        <v/>
      </c>
      <c r="L462" s="278" t="str">
        <f>IFERROR(VLOOKUP($B462,LANCAMENTOS!$AG:$AN,8,),"")</f>
        <v/>
      </c>
      <c r="Q462" s="275"/>
      <c r="R462" s="275"/>
      <c r="S462" s="275"/>
      <c r="T462" s="273"/>
      <c r="U462" s="146"/>
      <c r="V462" s="146"/>
      <c r="W462" s="146"/>
    </row>
    <row r="463" spans="2:23" ht="18">
      <c r="B463" s="269" t="s">
        <v>1304</v>
      </c>
      <c r="C463" s="269" t="str">
        <f t="shared" si="39"/>
        <v/>
      </c>
      <c r="D463" s="269" t="str">
        <f t="shared" si="40"/>
        <v/>
      </c>
      <c r="E463" s="270" t="str">
        <f>IFERROR(VLOOKUP($B463,LANCAMENTOS!$AG:$AL,2,),"")</f>
        <v/>
      </c>
      <c r="F463" s="271" t="str">
        <f>IFERROR(VLOOKUP($B463,LANCAMENTOS!$AG:$AL,3,),"")</f>
        <v/>
      </c>
      <c r="G463" s="271" t="str">
        <f>IFERROR(VLOOKUP(B463,LANCAMENTOS!$AG:$AM,7,),"")</f>
        <v/>
      </c>
      <c r="H463" s="271" t="str">
        <f>IFERROR(VLOOKUP($B463,LANCAMENTOS!$AG:$AL,4,),"")</f>
        <v/>
      </c>
      <c r="I463" s="274" t="str">
        <f>IFERROR(VLOOKUP($B463,LANCAMENTOS!$AG:$AL,5,),"")</f>
        <v/>
      </c>
      <c r="J463" s="272" t="str">
        <f>IFERROR(VLOOKUP($B463,LANCAMENTOS!$AG:$AL,6,),"")</f>
        <v/>
      </c>
      <c r="K463" s="278" t="str">
        <f t="shared" si="41"/>
        <v/>
      </c>
      <c r="L463" s="278" t="str">
        <f>IFERROR(VLOOKUP($B463,LANCAMENTOS!$AG:$AN,8,),"")</f>
        <v/>
      </c>
      <c r="Q463" s="275"/>
      <c r="R463" s="275"/>
      <c r="S463" s="275"/>
      <c r="T463" s="273"/>
      <c r="U463" s="146"/>
      <c r="V463" s="146"/>
      <c r="W463" s="146"/>
    </row>
    <row r="464" spans="2:23" ht="18">
      <c r="B464" s="269" t="s">
        <v>1305</v>
      </c>
      <c r="C464" s="269" t="str">
        <f t="shared" si="39"/>
        <v/>
      </c>
      <c r="D464" s="269" t="str">
        <f t="shared" si="40"/>
        <v/>
      </c>
      <c r="E464" s="270" t="str">
        <f>IFERROR(VLOOKUP($B464,LANCAMENTOS!$AG:$AL,2,),"")</f>
        <v/>
      </c>
      <c r="F464" s="271" t="str">
        <f>IFERROR(VLOOKUP($B464,LANCAMENTOS!$AG:$AL,3,),"")</f>
        <v/>
      </c>
      <c r="G464" s="271" t="str">
        <f>IFERROR(VLOOKUP(B464,LANCAMENTOS!$AG:$AM,7,),"")</f>
        <v/>
      </c>
      <c r="H464" s="271" t="str">
        <f>IFERROR(VLOOKUP($B464,LANCAMENTOS!$AG:$AL,4,),"")</f>
        <v/>
      </c>
      <c r="I464" s="274" t="str">
        <f>IFERROR(VLOOKUP($B464,LANCAMENTOS!$AG:$AL,5,),"")</f>
        <v/>
      </c>
      <c r="J464" s="272" t="str">
        <f>IFERROR(VLOOKUP($B464,LANCAMENTOS!$AG:$AL,6,),"")</f>
        <v/>
      </c>
      <c r="K464" s="278" t="str">
        <f t="shared" si="41"/>
        <v/>
      </c>
      <c r="L464" s="278" t="str">
        <f>IFERROR(VLOOKUP($B464,LANCAMENTOS!$AG:$AN,8,),"")</f>
        <v/>
      </c>
      <c r="Q464" s="275"/>
      <c r="R464" s="275"/>
      <c r="S464" s="275"/>
      <c r="T464" s="273"/>
      <c r="U464" s="146"/>
      <c r="V464" s="146"/>
      <c r="W464" s="146"/>
    </row>
    <row r="465" spans="2:23" ht="18">
      <c r="B465" s="269" t="s">
        <v>1306</v>
      </c>
      <c r="C465" s="269" t="str">
        <f t="shared" si="39"/>
        <v/>
      </c>
      <c r="D465" s="269" t="str">
        <f t="shared" si="40"/>
        <v/>
      </c>
      <c r="E465" s="270" t="str">
        <f>IFERROR(VLOOKUP($B465,LANCAMENTOS!$AG:$AL,2,),"")</f>
        <v/>
      </c>
      <c r="F465" s="271" t="str">
        <f>IFERROR(VLOOKUP($B465,LANCAMENTOS!$AG:$AL,3,),"")</f>
        <v/>
      </c>
      <c r="G465" s="271" t="str">
        <f>IFERROR(VLOOKUP(B465,LANCAMENTOS!$AG:$AM,7,),"")</f>
        <v/>
      </c>
      <c r="H465" s="271" t="str">
        <f>IFERROR(VLOOKUP($B465,LANCAMENTOS!$AG:$AL,4,),"")</f>
        <v/>
      </c>
      <c r="I465" s="274" t="str">
        <f>IFERROR(VLOOKUP($B465,LANCAMENTOS!$AG:$AL,5,),"")</f>
        <v/>
      </c>
      <c r="J465" s="272" t="str">
        <f>IFERROR(VLOOKUP($B465,LANCAMENTOS!$AG:$AL,6,),"")</f>
        <v/>
      </c>
      <c r="K465" s="278" t="str">
        <f t="shared" si="41"/>
        <v/>
      </c>
      <c r="L465" s="278" t="str">
        <f>IFERROR(VLOOKUP($B465,LANCAMENTOS!$AG:$AN,8,),"")</f>
        <v/>
      </c>
      <c r="Q465" s="275"/>
      <c r="R465" s="275"/>
      <c r="S465" s="275"/>
      <c r="T465" s="273"/>
      <c r="U465" s="146"/>
      <c r="V465" s="146"/>
      <c r="W465" s="146"/>
    </row>
    <row r="466" spans="2:23" ht="18">
      <c r="B466" s="269" t="s">
        <v>1307</v>
      </c>
      <c r="C466" s="269" t="str">
        <f t="shared" si="39"/>
        <v/>
      </c>
      <c r="D466" s="269" t="str">
        <f t="shared" si="40"/>
        <v/>
      </c>
      <c r="E466" s="270" t="str">
        <f>IFERROR(VLOOKUP($B466,LANCAMENTOS!$AG:$AL,2,),"")</f>
        <v/>
      </c>
      <c r="F466" s="271" t="str">
        <f>IFERROR(VLOOKUP($B466,LANCAMENTOS!$AG:$AL,3,),"")</f>
        <v/>
      </c>
      <c r="G466" s="271" t="str">
        <f>IFERROR(VLOOKUP(B466,LANCAMENTOS!$AG:$AM,7,),"")</f>
        <v/>
      </c>
      <c r="H466" s="271" t="str">
        <f>IFERROR(VLOOKUP($B466,LANCAMENTOS!$AG:$AL,4,),"")</f>
        <v/>
      </c>
      <c r="I466" s="274" t="str">
        <f>IFERROR(VLOOKUP($B466,LANCAMENTOS!$AG:$AL,5,),"")</f>
        <v/>
      </c>
      <c r="J466" s="272" t="str">
        <f>IFERROR(VLOOKUP($B466,LANCAMENTOS!$AG:$AL,6,),"")</f>
        <v/>
      </c>
      <c r="K466" s="278" t="str">
        <f t="shared" si="41"/>
        <v/>
      </c>
      <c r="L466" s="278" t="str">
        <f>IFERROR(VLOOKUP($B466,LANCAMENTOS!$AG:$AN,8,),"")</f>
        <v/>
      </c>
      <c r="Q466" s="275"/>
      <c r="R466" s="275"/>
      <c r="S466" s="275"/>
      <c r="T466" s="273"/>
      <c r="U466" s="146"/>
      <c r="V466" s="146"/>
      <c r="W466" s="146"/>
    </row>
    <row r="467" spans="2:23" ht="18">
      <c r="B467" s="269" t="s">
        <v>1308</v>
      </c>
      <c r="C467" s="269" t="str">
        <f t="shared" si="39"/>
        <v/>
      </c>
      <c r="D467" s="269" t="str">
        <f t="shared" si="40"/>
        <v/>
      </c>
      <c r="E467" s="270" t="str">
        <f>IFERROR(VLOOKUP($B467,LANCAMENTOS!$AG:$AL,2,),"")</f>
        <v/>
      </c>
      <c r="F467" s="271" t="str">
        <f>IFERROR(VLOOKUP($B467,LANCAMENTOS!$AG:$AL,3,),"")</f>
        <v/>
      </c>
      <c r="G467" s="271" t="str">
        <f>IFERROR(VLOOKUP(B467,LANCAMENTOS!$AG:$AM,7,),"")</f>
        <v/>
      </c>
      <c r="H467" s="271" t="str">
        <f>IFERROR(VLOOKUP($B467,LANCAMENTOS!$AG:$AL,4,),"")</f>
        <v/>
      </c>
      <c r="I467" s="274" t="str">
        <f>IFERROR(VLOOKUP($B467,LANCAMENTOS!$AG:$AL,5,),"")</f>
        <v/>
      </c>
      <c r="J467" s="272" t="str">
        <f>IFERROR(VLOOKUP($B467,LANCAMENTOS!$AG:$AL,6,),"")</f>
        <v/>
      </c>
      <c r="K467" s="278" t="str">
        <f t="shared" si="41"/>
        <v/>
      </c>
      <c r="L467" s="278" t="str">
        <f>IFERROR(VLOOKUP($B467,LANCAMENTOS!$AG:$AN,8,),"")</f>
        <v/>
      </c>
      <c r="Q467" s="275"/>
      <c r="R467" s="275"/>
      <c r="S467" s="275"/>
      <c r="T467" s="273"/>
      <c r="U467" s="146"/>
      <c r="V467" s="146"/>
      <c r="W467" s="146"/>
    </row>
    <row r="468" spans="2:23" ht="18">
      <c r="B468" s="269" t="s">
        <v>1309</v>
      </c>
      <c r="C468" s="269" t="str">
        <f t="shared" si="39"/>
        <v/>
      </c>
      <c r="D468" s="269" t="str">
        <f t="shared" si="40"/>
        <v/>
      </c>
      <c r="E468" s="270" t="str">
        <f>IFERROR(VLOOKUP($B468,LANCAMENTOS!$AG:$AL,2,),"")</f>
        <v/>
      </c>
      <c r="F468" s="271" t="str">
        <f>IFERROR(VLOOKUP($B468,LANCAMENTOS!$AG:$AL,3,),"")</f>
        <v/>
      </c>
      <c r="G468" s="271" t="str">
        <f>IFERROR(VLOOKUP(B468,LANCAMENTOS!$AG:$AM,7,),"")</f>
        <v/>
      </c>
      <c r="H468" s="271" t="str">
        <f>IFERROR(VLOOKUP($B468,LANCAMENTOS!$AG:$AL,4,),"")</f>
        <v/>
      </c>
      <c r="I468" s="274" t="str">
        <f>IFERROR(VLOOKUP($B468,LANCAMENTOS!$AG:$AL,5,),"")</f>
        <v/>
      </c>
      <c r="J468" s="272" t="str">
        <f>IFERROR(VLOOKUP($B468,LANCAMENTOS!$AG:$AL,6,),"")</f>
        <v/>
      </c>
      <c r="K468" s="278" t="str">
        <f t="shared" si="41"/>
        <v/>
      </c>
      <c r="L468" s="278" t="str">
        <f>IFERROR(VLOOKUP($B468,LANCAMENTOS!$AG:$AN,8,),"")</f>
        <v/>
      </c>
      <c r="Q468" s="275"/>
      <c r="R468" s="275"/>
      <c r="S468" s="275"/>
      <c r="T468" s="273"/>
      <c r="U468" s="146"/>
      <c r="V468" s="146"/>
      <c r="W468" s="146"/>
    </row>
    <row r="469" spans="2:23" ht="18">
      <c r="B469" s="269" t="s">
        <v>1310</v>
      </c>
      <c r="C469" s="269" t="str">
        <f t="shared" si="39"/>
        <v/>
      </c>
      <c r="D469" s="269" t="str">
        <f t="shared" si="40"/>
        <v/>
      </c>
      <c r="E469" s="270" t="str">
        <f>IFERROR(VLOOKUP($B469,LANCAMENTOS!$AG:$AL,2,),"")</f>
        <v/>
      </c>
      <c r="F469" s="271" t="str">
        <f>IFERROR(VLOOKUP($B469,LANCAMENTOS!$AG:$AL,3,),"")</f>
        <v/>
      </c>
      <c r="G469" s="271" t="str">
        <f>IFERROR(VLOOKUP(B469,LANCAMENTOS!$AG:$AM,7,),"")</f>
        <v/>
      </c>
      <c r="H469" s="271" t="str">
        <f>IFERROR(VLOOKUP($B469,LANCAMENTOS!$AG:$AL,4,),"")</f>
        <v/>
      </c>
      <c r="I469" s="274" t="str">
        <f>IFERROR(VLOOKUP($B469,LANCAMENTOS!$AG:$AL,5,),"")</f>
        <v/>
      </c>
      <c r="J469" s="272" t="str">
        <f>IFERROR(VLOOKUP($B469,LANCAMENTOS!$AG:$AL,6,),"")</f>
        <v/>
      </c>
      <c r="K469" s="278" t="str">
        <f t="shared" si="41"/>
        <v/>
      </c>
      <c r="L469" s="278" t="str">
        <f>IFERROR(VLOOKUP($B469,LANCAMENTOS!$AG:$AN,8,),"")</f>
        <v/>
      </c>
      <c r="Q469" s="275"/>
      <c r="R469" s="275"/>
      <c r="S469" s="275"/>
      <c r="T469" s="273"/>
      <c r="U469" s="146"/>
      <c r="V469" s="146"/>
      <c r="W469" s="146"/>
    </row>
    <row r="470" spans="2:23" ht="18">
      <c r="B470" s="269" t="s">
        <v>1311</v>
      </c>
      <c r="C470" s="269" t="str">
        <f t="shared" si="39"/>
        <v/>
      </c>
      <c r="D470" s="269" t="str">
        <f t="shared" si="40"/>
        <v/>
      </c>
      <c r="E470" s="270" t="str">
        <f>IFERROR(VLOOKUP($B470,LANCAMENTOS!$AG:$AL,2,),"")</f>
        <v/>
      </c>
      <c r="F470" s="271" t="str">
        <f>IFERROR(VLOOKUP($B470,LANCAMENTOS!$AG:$AL,3,),"")</f>
        <v/>
      </c>
      <c r="G470" s="271" t="str">
        <f>IFERROR(VLOOKUP(B470,LANCAMENTOS!$AG:$AM,7,),"")</f>
        <v/>
      </c>
      <c r="H470" s="271" t="str">
        <f>IFERROR(VLOOKUP($B470,LANCAMENTOS!$AG:$AL,4,),"")</f>
        <v/>
      </c>
      <c r="I470" s="274" t="str">
        <f>IFERROR(VLOOKUP($B470,LANCAMENTOS!$AG:$AL,5,),"")</f>
        <v/>
      </c>
      <c r="J470" s="272" t="str">
        <f>IFERROR(VLOOKUP($B470,LANCAMENTOS!$AG:$AL,6,),"")</f>
        <v/>
      </c>
      <c r="K470" s="278" t="str">
        <f t="shared" si="41"/>
        <v/>
      </c>
      <c r="L470" s="278" t="str">
        <f>IFERROR(VLOOKUP($B470,LANCAMENTOS!$AG:$AN,8,),"")</f>
        <v/>
      </c>
      <c r="Q470" s="275"/>
      <c r="R470" s="275"/>
      <c r="S470" s="275"/>
      <c r="T470" s="273"/>
      <c r="U470" s="146"/>
      <c r="V470" s="146"/>
      <c r="W470" s="146"/>
    </row>
    <row r="471" spans="2:23" ht="18">
      <c r="B471" s="269" t="s">
        <v>1312</v>
      </c>
      <c r="C471" s="269" t="str">
        <f t="shared" si="39"/>
        <v/>
      </c>
      <c r="D471" s="269" t="str">
        <f t="shared" si="40"/>
        <v/>
      </c>
      <c r="E471" s="270" t="str">
        <f>IFERROR(VLOOKUP($B471,LANCAMENTOS!$AG:$AL,2,),"")</f>
        <v/>
      </c>
      <c r="F471" s="271" t="str">
        <f>IFERROR(VLOOKUP($B471,LANCAMENTOS!$AG:$AL,3,),"")</f>
        <v/>
      </c>
      <c r="G471" s="271" t="str">
        <f>IFERROR(VLOOKUP(B471,LANCAMENTOS!$AG:$AM,7,),"")</f>
        <v/>
      </c>
      <c r="H471" s="271" t="str">
        <f>IFERROR(VLOOKUP($B471,LANCAMENTOS!$AG:$AL,4,),"")</f>
        <v/>
      </c>
      <c r="I471" s="274" t="str">
        <f>IFERROR(VLOOKUP($B471,LANCAMENTOS!$AG:$AL,5,),"")</f>
        <v/>
      </c>
      <c r="J471" s="272" t="str">
        <f>IFERROR(VLOOKUP($B471,LANCAMENTOS!$AG:$AL,6,),"")</f>
        <v/>
      </c>
      <c r="K471" s="278" t="str">
        <f t="shared" si="41"/>
        <v/>
      </c>
      <c r="L471" s="278" t="str">
        <f>IFERROR(VLOOKUP($B471,LANCAMENTOS!$AG:$AN,8,),"")</f>
        <v/>
      </c>
      <c r="Q471" s="275"/>
      <c r="R471" s="275"/>
      <c r="S471" s="275"/>
      <c r="T471" s="273"/>
      <c r="U471" s="146"/>
      <c r="V471" s="146"/>
      <c r="W471" s="146"/>
    </row>
    <row r="472" spans="2:23" ht="18">
      <c r="B472" s="269" t="s">
        <v>1313</v>
      </c>
      <c r="C472" s="269" t="str">
        <f t="shared" si="39"/>
        <v/>
      </c>
      <c r="D472" s="269" t="str">
        <f t="shared" si="40"/>
        <v/>
      </c>
      <c r="E472" s="270" t="str">
        <f>IFERROR(VLOOKUP($B472,LANCAMENTOS!$AG:$AL,2,),"")</f>
        <v/>
      </c>
      <c r="F472" s="271" t="str">
        <f>IFERROR(VLOOKUP($B472,LANCAMENTOS!$AG:$AL,3,),"")</f>
        <v/>
      </c>
      <c r="G472" s="271" t="str">
        <f>IFERROR(VLOOKUP(B472,LANCAMENTOS!$AG:$AM,7,),"")</f>
        <v/>
      </c>
      <c r="H472" s="271" t="str">
        <f>IFERROR(VLOOKUP($B472,LANCAMENTOS!$AG:$AL,4,),"")</f>
        <v/>
      </c>
      <c r="I472" s="274" t="str">
        <f>IFERROR(VLOOKUP($B472,LANCAMENTOS!$AG:$AL,5,),"")</f>
        <v/>
      </c>
      <c r="J472" s="272" t="str">
        <f>IFERROR(VLOOKUP($B472,LANCAMENTOS!$AG:$AL,6,),"")</f>
        <v/>
      </c>
      <c r="K472" s="278" t="str">
        <f t="shared" si="41"/>
        <v/>
      </c>
      <c r="L472" s="278" t="str">
        <f>IFERROR(VLOOKUP($B472,LANCAMENTOS!$AG:$AN,8,),"")</f>
        <v/>
      </c>
      <c r="Q472" s="275"/>
      <c r="R472" s="275"/>
      <c r="S472" s="275"/>
      <c r="T472" s="273"/>
      <c r="U472" s="146"/>
      <c r="V472" s="146"/>
      <c r="W472" s="146"/>
    </row>
    <row r="473" spans="2:23" ht="18">
      <c r="B473" s="269" t="s">
        <v>1314</v>
      </c>
      <c r="C473" s="269" t="str">
        <f t="shared" si="39"/>
        <v/>
      </c>
      <c r="D473" s="269" t="str">
        <f t="shared" si="40"/>
        <v/>
      </c>
      <c r="E473" s="270" t="str">
        <f>IFERROR(VLOOKUP($B473,LANCAMENTOS!$AG:$AL,2,),"")</f>
        <v/>
      </c>
      <c r="F473" s="271" t="str">
        <f>IFERROR(VLOOKUP($B473,LANCAMENTOS!$AG:$AL,3,),"")</f>
        <v/>
      </c>
      <c r="G473" s="271" t="str">
        <f>IFERROR(VLOOKUP(B473,LANCAMENTOS!$AG:$AM,7,),"")</f>
        <v/>
      </c>
      <c r="H473" s="271" t="str">
        <f>IFERROR(VLOOKUP($B473,LANCAMENTOS!$AG:$AL,4,),"")</f>
        <v/>
      </c>
      <c r="I473" s="274" t="str">
        <f>IFERROR(VLOOKUP($B473,LANCAMENTOS!$AG:$AL,5,),"")</f>
        <v/>
      </c>
      <c r="J473" s="272" t="str">
        <f>IFERROR(VLOOKUP($B473,LANCAMENTOS!$AG:$AL,6,),"")</f>
        <v/>
      </c>
      <c r="K473" s="278" t="str">
        <f t="shared" si="41"/>
        <v/>
      </c>
      <c r="L473" s="278" t="str">
        <f>IFERROR(VLOOKUP($B473,LANCAMENTOS!$AG:$AN,8,),"")</f>
        <v/>
      </c>
      <c r="Q473" s="275"/>
      <c r="R473" s="275"/>
      <c r="S473" s="275"/>
      <c r="T473" s="273"/>
      <c r="U473" s="146"/>
      <c r="V473" s="146"/>
      <c r="W473" s="146"/>
    </row>
    <row r="474" spans="2:23" ht="18">
      <c r="B474" s="269" t="s">
        <v>1315</v>
      </c>
      <c r="C474" s="269" t="str">
        <f t="shared" si="39"/>
        <v/>
      </c>
      <c r="D474" s="269" t="str">
        <f t="shared" si="40"/>
        <v/>
      </c>
      <c r="E474" s="270" t="str">
        <f>IFERROR(VLOOKUP($B474,LANCAMENTOS!$AG:$AL,2,),"")</f>
        <v/>
      </c>
      <c r="F474" s="271" t="str">
        <f>IFERROR(VLOOKUP($B474,LANCAMENTOS!$AG:$AL,3,),"")</f>
        <v/>
      </c>
      <c r="G474" s="271" t="str">
        <f>IFERROR(VLOOKUP(B474,LANCAMENTOS!$AG:$AM,7,),"")</f>
        <v/>
      </c>
      <c r="H474" s="271" t="str">
        <f>IFERROR(VLOOKUP($B474,LANCAMENTOS!$AG:$AL,4,),"")</f>
        <v/>
      </c>
      <c r="I474" s="274" t="str">
        <f>IFERROR(VLOOKUP($B474,LANCAMENTOS!$AG:$AL,5,),"")</f>
        <v/>
      </c>
      <c r="J474" s="272" t="str">
        <f>IFERROR(VLOOKUP($B474,LANCAMENTOS!$AG:$AL,6,),"")</f>
        <v/>
      </c>
      <c r="K474" s="278" t="str">
        <f t="shared" si="41"/>
        <v/>
      </c>
      <c r="L474" s="278" t="str">
        <f>IFERROR(VLOOKUP($B474,LANCAMENTOS!$AG:$AN,8,),"")</f>
        <v/>
      </c>
      <c r="Q474" s="275"/>
      <c r="R474" s="275"/>
      <c r="S474" s="275"/>
      <c r="T474" s="273"/>
      <c r="U474" s="146"/>
      <c r="V474" s="146"/>
      <c r="W474" s="146"/>
    </row>
    <row r="475" spans="2:23" ht="18">
      <c r="B475" s="269" t="s">
        <v>1316</v>
      </c>
      <c r="C475" s="269" t="str">
        <f t="shared" si="39"/>
        <v/>
      </c>
      <c r="D475" s="269" t="str">
        <f t="shared" si="40"/>
        <v/>
      </c>
      <c r="E475" s="270" t="str">
        <f>IFERROR(VLOOKUP($B475,LANCAMENTOS!$AG:$AL,2,),"")</f>
        <v/>
      </c>
      <c r="F475" s="271" t="str">
        <f>IFERROR(VLOOKUP($B475,LANCAMENTOS!$AG:$AL,3,),"")</f>
        <v/>
      </c>
      <c r="G475" s="271" t="str">
        <f>IFERROR(VLOOKUP(B475,LANCAMENTOS!$AG:$AM,7,),"")</f>
        <v/>
      </c>
      <c r="H475" s="271" t="str">
        <f>IFERROR(VLOOKUP($B475,LANCAMENTOS!$AG:$AL,4,),"")</f>
        <v/>
      </c>
      <c r="I475" s="274" t="str">
        <f>IFERROR(VLOOKUP($B475,LANCAMENTOS!$AG:$AL,5,),"")</f>
        <v/>
      </c>
      <c r="J475" s="272" t="str">
        <f>IFERROR(VLOOKUP($B475,LANCAMENTOS!$AG:$AL,6,),"")</f>
        <v/>
      </c>
      <c r="K475" s="278" t="str">
        <f t="shared" si="41"/>
        <v/>
      </c>
      <c r="L475" s="278" t="str">
        <f>IFERROR(VLOOKUP($B475,LANCAMENTOS!$AG:$AN,8,),"")</f>
        <v/>
      </c>
      <c r="Q475" s="275"/>
      <c r="R475" s="275"/>
      <c r="S475" s="275"/>
      <c r="T475" s="273"/>
      <c r="U475" s="146"/>
      <c r="V475" s="146"/>
      <c r="W475" s="146"/>
    </row>
    <row r="476" spans="2:23" ht="18">
      <c r="B476" s="269" t="s">
        <v>1317</v>
      </c>
      <c r="C476" s="269" t="str">
        <f t="shared" si="39"/>
        <v/>
      </c>
      <c r="D476" s="269" t="str">
        <f t="shared" si="40"/>
        <v/>
      </c>
      <c r="E476" s="270" t="str">
        <f>IFERROR(VLOOKUP($B476,LANCAMENTOS!$AG:$AL,2,),"")</f>
        <v/>
      </c>
      <c r="F476" s="271" t="str">
        <f>IFERROR(VLOOKUP($B476,LANCAMENTOS!$AG:$AL,3,),"")</f>
        <v/>
      </c>
      <c r="G476" s="271" t="str">
        <f>IFERROR(VLOOKUP(B476,LANCAMENTOS!$AG:$AM,7,),"")</f>
        <v/>
      </c>
      <c r="H476" s="271" t="str">
        <f>IFERROR(VLOOKUP($B476,LANCAMENTOS!$AG:$AL,4,),"")</f>
        <v/>
      </c>
      <c r="I476" s="274" t="str">
        <f>IFERROR(VLOOKUP($B476,LANCAMENTOS!$AG:$AL,5,),"")</f>
        <v/>
      </c>
      <c r="J476" s="272" t="str">
        <f>IFERROR(VLOOKUP($B476,LANCAMENTOS!$AG:$AL,6,),"")</f>
        <v/>
      </c>
      <c r="K476" s="278" t="str">
        <f t="shared" si="41"/>
        <v/>
      </c>
      <c r="L476" s="278" t="str">
        <f>IFERROR(VLOOKUP($B476,LANCAMENTOS!$AG:$AN,8,),"")</f>
        <v/>
      </c>
      <c r="Q476" s="275"/>
      <c r="R476" s="275"/>
      <c r="S476" s="275"/>
      <c r="T476" s="273"/>
      <c r="U476" s="146"/>
      <c r="V476" s="146"/>
      <c r="W476" s="146"/>
    </row>
    <row r="477" spans="2:23" ht="18">
      <c r="B477" s="269" t="s">
        <v>1318</v>
      </c>
      <c r="C477" s="269" t="str">
        <f t="shared" si="39"/>
        <v/>
      </c>
      <c r="D477" s="269" t="str">
        <f t="shared" si="40"/>
        <v/>
      </c>
      <c r="E477" s="270" t="str">
        <f>IFERROR(VLOOKUP($B477,LANCAMENTOS!$AG:$AL,2,),"")</f>
        <v/>
      </c>
      <c r="F477" s="271" t="str">
        <f>IFERROR(VLOOKUP($B477,LANCAMENTOS!$AG:$AL,3,),"")</f>
        <v/>
      </c>
      <c r="G477" s="271" t="str">
        <f>IFERROR(VLOOKUP(B477,LANCAMENTOS!$AG:$AM,7,),"")</f>
        <v/>
      </c>
      <c r="H477" s="271" t="str">
        <f>IFERROR(VLOOKUP($B477,LANCAMENTOS!$AG:$AL,4,),"")</f>
        <v/>
      </c>
      <c r="I477" s="274" t="str">
        <f>IFERROR(VLOOKUP($B477,LANCAMENTOS!$AG:$AL,5,),"")</f>
        <v/>
      </c>
      <c r="J477" s="272" t="str">
        <f>IFERROR(VLOOKUP($B477,LANCAMENTOS!$AG:$AL,6,),"")</f>
        <v/>
      </c>
      <c r="K477" s="278" t="str">
        <f t="shared" si="41"/>
        <v/>
      </c>
      <c r="L477" s="278" t="str">
        <f>IFERROR(VLOOKUP($B477,LANCAMENTOS!$AG:$AN,8,),"")</f>
        <v/>
      </c>
      <c r="Q477" s="275"/>
      <c r="R477" s="275"/>
      <c r="S477" s="275"/>
      <c r="T477" s="273"/>
      <c r="U477" s="146"/>
      <c r="V477" s="146"/>
      <c r="W477" s="146"/>
    </row>
    <row r="478" spans="2:23" ht="18">
      <c r="B478" s="269" t="s">
        <v>1319</v>
      </c>
      <c r="C478" s="269" t="str">
        <f t="shared" si="39"/>
        <v/>
      </c>
      <c r="D478" s="269" t="str">
        <f t="shared" si="40"/>
        <v/>
      </c>
      <c r="E478" s="270" t="str">
        <f>IFERROR(VLOOKUP($B478,LANCAMENTOS!$AG:$AL,2,),"")</f>
        <v/>
      </c>
      <c r="F478" s="271" t="str">
        <f>IFERROR(VLOOKUP($B478,LANCAMENTOS!$AG:$AL,3,),"")</f>
        <v/>
      </c>
      <c r="G478" s="271" t="str">
        <f>IFERROR(VLOOKUP(B478,LANCAMENTOS!$AG:$AM,7,),"")</f>
        <v/>
      </c>
      <c r="H478" s="271" t="str">
        <f>IFERROR(VLOOKUP($B478,LANCAMENTOS!$AG:$AL,4,),"")</f>
        <v/>
      </c>
      <c r="I478" s="274" t="str">
        <f>IFERROR(VLOOKUP($B478,LANCAMENTOS!$AG:$AL,5,),"")</f>
        <v/>
      </c>
      <c r="J478" s="272" t="str">
        <f>IFERROR(VLOOKUP($B478,LANCAMENTOS!$AG:$AL,6,),"")</f>
        <v/>
      </c>
      <c r="K478" s="278" t="str">
        <f t="shared" si="41"/>
        <v/>
      </c>
      <c r="L478" s="278" t="str">
        <f>IFERROR(VLOOKUP($B478,LANCAMENTOS!$AG:$AN,8,),"")</f>
        <v/>
      </c>
      <c r="Q478" s="275"/>
      <c r="R478" s="275"/>
      <c r="S478" s="275"/>
      <c r="T478" s="273"/>
      <c r="U478" s="146"/>
      <c r="V478" s="146"/>
      <c r="W478" s="146"/>
    </row>
    <row r="479" spans="2:23" ht="18">
      <c r="B479" s="269" t="s">
        <v>1320</v>
      </c>
      <c r="C479" s="269" t="str">
        <f t="shared" si="39"/>
        <v/>
      </c>
      <c r="D479" s="269" t="str">
        <f t="shared" si="40"/>
        <v/>
      </c>
      <c r="E479" s="270" t="str">
        <f>IFERROR(VLOOKUP($B479,LANCAMENTOS!$AG:$AL,2,),"")</f>
        <v/>
      </c>
      <c r="F479" s="271" t="str">
        <f>IFERROR(VLOOKUP($B479,LANCAMENTOS!$AG:$AL,3,),"")</f>
        <v/>
      </c>
      <c r="G479" s="271" t="str">
        <f>IFERROR(VLOOKUP(B479,LANCAMENTOS!$AG:$AM,7,),"")</f>
        <v/>
      </c>
      <c r="H479" s="271" t="str">
        <f>IFERROR(VLOOKUP($B479,LANCAMENTOS!$AG:$AL,4,),"")</f>
        <v/>
      </c>
      <c r="I479" s="274" t="str">
        <f>IFERROR(VLOOKUP($B479,LANCAMENTOS!$AG:$AL,5,),"")</f>
        <v/>
      </c>
      <c r="J479" s="272" t="str">
        <f>IFERROR(VLOOKUP($B479,LANCAMENTOS!$AG:$AL,6,),"")</f>
        <v/>
      </c>
      <c r="K479" s="278" t="str">
        <f t="shared" si="41"/>
        <v/>
      </c>
      <c r="L479" s="278" t="str">
        <f>IFERROR(VLOOKUP($B479,LANCAMENTOS!$AG:$AN,8,),"")</f>
        <v/>
      </c>
      <c r="Q479" s="275"/>
      <c r="R479" s="275"/>
      <c r="S479" s="275"/>
      <c r="T479" s="273"/>
      <c r="U479" s="146"/>
      <c r="V479" s="146"/>
      <c r="W479" s="146"/>
    </row>
    <row r="480" spans="2:23" ht="18">
      <c r="B480" s="269" t="s">
        <v>1321</v>
      </c>
      <c r="C480" s="269" t="str">
        <f t="shared" si="39"/>
        <v/>
      </c>
      <c r="D480" s="269" t="str">
        <f t="shared" si="40"/>
        <v/>
      </c>
      <c r="E480" s="270" t="str">
        <f>IFERROR(VLOOKUP($B480,LANCAMENTOS!$AG:$AL,2,),"")</f>
        <v/>
      </c>
      <c r="F480" s="271" t="str">
        <f>IFERROR(VLOOKUP($B480,LANCAMENTOS!$AG:$AL,3,),"")</f>
        <v/>
      </c>
      <c r="G480" s="271" t="str">
        <f>IFERROR(VLOOKUP(B480,LANCAMENTOS!$AG:$AM,7,),"")</f>
        <v/>
      </c>
      <c r="H480" s="271" t="str">
        <f>IFERROR(VLOOKUP($B480,LANCAMENTOS!$AG:$AL,4,),"")</f>
        <v/>
      </c>
      <c r="I480" s="274" t="str">
        <f>IFERROR(VLOOKUP($B480,LANCAMENTOS!$AG:$AL,5,),"")</f>
        <v/>
      </c>
      <c r="J480" s="272" t="str">
        <f>IFERROR(VLOOKUP($B480,LANCAMENTOS!$AG:$AL,6,),"")</f>
        <v/>
      </c>
      <c r="K480" s="278" t="str">
        <f t="shared" si="41"/>
        <v/>
      </c>
      <c r="L480" s="278" t="str">
        <f>IFERROR(VLOOKUP($B480,LANCAMENTOS!$AG:$AN,8,),"")</f>
        <v/>
      </c>
      <c r="Q480" s="275"/>
      <c r="R480" s="275"/>
      <c r="S480" s="275"/>
      <c r="T480" s="273"/>
      <c r="U480" s="146"/>
      <c r="V480" s="146"/>
      <c r="W480" s="146"/>
    </row>
    <row r="481" spans="2:23" ht="18">
      <c r="B481" s="269" t="s">
        <v>1322</v>
      </c>
      <c r="C481" s="269" t="str">
        <f t="shared" si="39"/>
        <v/>
      </c>
      <c r="D481" s="269" t="str">
        <f t="shared" si="40"/>
        <v/>
      </c>
      <c r="E481" s="270" t="str">
        <f>IFERROR(VLOOKUP($B481,LANCAMENTOS!$AG:$AL,2,),"")</f>
        <v/>
      </c>
      <c r="F481" s="271" t="str">
        <f>IFERROR(VLOOKUP($B481,LANCAMENTOS!$AG:$AL,3,),"")</f>
        <v/>
      </c>
      <c r="G481" s="271" t="str">
        <f>IFERROR(VLOOKUP(B481,LANCAMENTOS!$AG:$AM,7,),"")</f>
        <v/>
      </c>
      <c r="H481" s="271" t="str">
        <f>IFERROR(VLOOKUP($B481,LANCAMENTOS!$AG:$AL,4,),"")</f>
        <v/>
      </c>
      <c r="I481" s="274" t="str">
        <f>IFERROR(VLOOKUP($B481,LANCAMENTOS!$AG:$AL,5,),"")</f>
        <v/>
      </c>
      <c r="J481" s="272" t="str">
        <f>IFERROR(VLOOKUP($B481,LANCAMENTOS!$AG:$AL,6,),"")</f>
        <v/>
      </c>
      <c r="K481" s="278" t="str">
        <f t="shared" si="41"/>
        <v/>
      </c>
      <c r="L481" s="278" t="str">
        <f>IFERROR(VLOOKUP($B481,LANCAMENTOS!$AG:$AN,8,),"")</f>
        <v/>
      </c>
      <c r="Q481" s="275"/>
      <c r="R481" s="275"/>
      <c r="S481" s="275"/>
      <c r="T481" s="273"/>
      <c r="U481" s="146"/>
      <c r="V481" s="146"/>
      <c r="W481" s="146"/>
    </row>
    <row r="482" spans="2:23" ht="18">
      <c r="B482" s="269" t="s">
        <v>1323</v>
      </c>
      <c r="C482" s="269" t="str">
        <f t="shared" si="39"/>
        <v/>
      </c>
      <c r="D482" s="269" t="str">
        <f t="shared" si="40"/>
        <v/>
      </c>
      <c r="E482" s="270" t="str">
        <f>IFERROR(VLOOKUP($B482,LANCAMENTOS!$AG:$AL,2,),"")</f>
        <v/>
      </c>
      <c r="F482" s="271" t="str">
        <f>IFERROR(VLOOKUP($B482,LANCAMENTOS!$AG:$AL,3,),"")</f>
        <v/>
      </c>
      <c r="G482" s="271" t="str">
        <f>IFERROR(VLOOKUP(B482,LANCAMENTOS!$AG:$AM,7,),"")</f>
        <v/>
      </c>
      <c r="H482" s="271" t="str">
        <f>IFERROR(VLOOKUP($B482,LANCAMENTOS!$AG:$AL,4,),"")</f>
        <v/>
      </c>
      <c r="I482" s="274" t="str">
        <f>IFERROR(VLOOKUP($B482,LANCAMENTOS!$AG:$AL,5,),"")</f>
        <v/>
      </c>
      <c r="J482" s="272" t="str">
        <f>IFERROR(VLOOKUP($B482,LANCAMENTOS!$AG:$AL,6,),"")</f>
        <v/>
      </c>
      <c r="K482" s="278" t="str">
        <f t="shared" si="41"/>
        <v/>
      </c>
      <c r="L482" s="278" t="str">
        <f>IFERROR(VLOOKUP($B482,LANCAMENTOS!$AG:$AN,8,),"")</f>
        <v/>
      </c>
      <c r="Q482" s="275"/>
      <c r="R482" s="275"/>
      <c r="S482" s="275"/>
      <c r="T482" s="273"/>
      <c r="U482" s="146"/>
      <c r="V482" s="146"/>
      <c r="W482" s="146"/>
    </row>
    <row r="483" spans="2:23" ht="18">
      <c r="B483" s="269" t="s">
        <v>1324</v>
      </c>
      <c r="C483" s="269" t="str">
        <f t="shared" si="39"/>
        <v/>
      </c>
      <c r="D483" s="269" t="str">
        <f t="shared" si="40"/>
        <v/>
      </c>
      <c r="E483" s="270" t="str">
        <f>IFERROR(VLOOKUP($B483,LANCAMENTOS!$AG:$AL,2,),"")</f>
        <v/>
      </c>
      <c r="F483" s="271" t="str">
        <f>IFERROR(VLOOKUP($B483,LANCAMENTOS!$AG:$AL,3,),"")</f>
        <v/>
      </c>
      <c r="G483" s="271" t="str">
        <f>IFERROR(VLOOKUP(B483,LANCAMENTOS!$AG:$AM,7,),"")</f>
        <v/>
      </c>
      <c r="H483" s="271" t="str">
        <f>IFERROR(VLOOKUP($B483,LANCAMENTOS!$AG:$AL,4,),"")</f>
        <v/>
      </c>
      <c r="I483" s="274" t="str">
        <f>IFERROR(VLOOKUP($B483,LANCAMENTOS!$AG:$AL,5,),"")</f>
        <v/>
      </c>
      <c r="J483" s="272" t="str">
        <f>IFERROR(VLOOKUP($B483,LANCAMENTOS!$AG:$AL,6,),"")</f>
        <v/>
      </c>
      <c r="K483" s="278" t="str">
        <f t="shared" si="41"/>
        <v/>
      </c>
      <c r="L483" s="278" t="str">
        <f>IFERROR(VLOOKUP($B483,LANCAMENTOS!$AG:$AN,8,),"")</f>
        <v/>
      </c>
      <c r="Q483" s="275"/>
      <c r="R483" s="275"/>
      <c r="S483" s="275"/>
      <c r="T483" s="273"/>
      <c r="U483" s="146"/>
      <c r="V483" s="146"/>
      <c r="W483" s="146"/>
    </row>
    <row r="484" spans="2:23" ht="18">
      <c r="B484" s="269" t="s">
        <v>1325</v>
      </c>
      <c r="C484" s="269" t="str">
        <f t="shared" si="39"/>
        <v/>
      </c>
      <c r="D484" s="269" t="str">
        <f t="shared" si="40"/>
        <v/>
      </c>
      <c r="E484" s="270" t="str">
        <f>IFERROR(VLOOKUP($B484,LANCAMENTOS!$AG:$AL,2,),"")</f>
        <v/>
      </c>
      <c r="F484" s="271" t="str">
        <f>IFERROR(VLOOKUP($B484,LANCAMENTOS!$AG:$AL,3,),"")</f>
        <v/>
      </c>
      <c r="G484" s="271" t="str">
        <f>IFERROR(VLOOKUP(B484,LANCAMENTOS!$AG:$AM,7,),"")</f>
        <v/>
      </c>
      <c r="H484" s="271" t="str">
        <f>IFERROR(VLOOKUP($B484,LANCAMENTOS!$AG:$AL,4,),"")</f>
        <v/>
      </c>
      <c r="I484" s="274" t="str">
        <f>IFERROR(VLOOKUP($B484,LANCAMENTOS!$AG:$AL,5,),"")</f>
        <v/>
      </c>
      <c r="J484" s="272" t="str">
        <f>IFERROR(VLOOKUP($B484,LANCAMENTOS!$AG:$AL,6,),"")</f>
        <v/>
      </c>
      <c r="K484" s="278" t="str">
        <f t="shared" si="41"/>
        <v/>
      </c>
      <c r="L484" s="278" t="str">
        <f>IFERROR(VLOOKUP($B484,LANCAMENTOS!$AG:$AN,8,),"")</f>
        <v/>
      </c>
      <c r="Q484" s="275"/>
      <c r="R484" s="275"/>
      <c r="S484" s="275"/>
      <c r="T484" s="273"/>
      <c r="U484" s="146"/>
      <c r="V484" s="146"/>
      <c r="W484" s="146"/>
    </row>
    <row r="485" spans="2:23" ht="18">
      <c r="B485" s="269" t="s">
        <v>1326</v>
      </c>
      <c r="C485" s="269" t="str">
        <f t="shared" si="39"/>
        <v/>
      </c>
      <c r="D485" s="269" t="str">
        <f t="shared" si="40"/>
        <v/>
      </c>
      <c r="E485" s="270" t="str">
        <f>IFERROR(VLOOKUP($B485,LANCAMENTOS!$AG:$AL,2,),"")</f>
        <v/>
      </c>
      <c r="F485" s="271" t="str">
        <f>IFERROR(VLOOKUP($B485,LANCAMENTOS!$AG:$AL,3,),"")</f>
        <v/>
      </c>
      <c r="G485" s="271" t="str">
        <f>IFERROR(VLOOKUP(B485,LANCAMENTOS!$AG:$AM,7,),"")</f>
        <v/>
      </c>
      <c r="H485" s="271" t="str">
        <f>IFERROR(VLOOKUP($B485,LANCAMENTOS!$AG:$AL,4,),"")</f>
        <v/>
      </c>
      <c r="I485" s="274" t="str">
        <f>IFERROR(VLOOKUP($B485,LANCAMENTOS!$AG:$AL,5,),"")</f>
        <v/>
      </c>
      <c r="J485" s="272" t="str">
        <f>IFERROR(VLOOKUP($B485,LANCAMENTOS!$AG:$AL,6,),"")</f>
        <v/>
      </c>
      <c r="K485" s="278" t="str">
        <f t="shared" si="41"/>
        <v/>
      </c>
      <c r="L485" s="278" t="str">
        <f>IFERROR(VLOOKUP($B485,LANCAMENTOS!$AG:$AN,8,),"")</f>
        <v/>
      </c>
      <c r="Q485" s="275"/>
      <c r="R485" s="275"/>
      <c r="S485" s="275"/>
      <c r="T485" s="273"/>
      <c r="U485" s="146"/>
      <c r="V485" s="146"/>
      <c r="W485" s="146"/>
    </row>
    <row r="486" spans="2:23" ht="18">
      <c r="B486" s="269" t="s">
        <v>1327</v>
      </c>
      <c r="C486" s="269" t="str">
        <f t="shared" si="39"/>
        <v/>
      </c>
      <c r="D486" s="269" t="str">
        <f t="shared" si="40"/>
        <v/>
      </c>
      <c r="E486" s="270" t="str">
        <f>IFERROR(VLOOKUP($B486,LANCAMENTOS!$AG:$AL,2,),"")</f>
        <v/>
      </c>
      <c r="F486" s="271" t="str">
        <f>IFERROR(VLOOKUP($B486,LANCAMENTOS!$AG:$AL,3,),"")</f>
        <v/>
      </c>
      <c r="G486" s="271" t="str">
        <f>IFERROR(VLOOKUP(B486,LANCAMENTOS!$AG:$AM,7,),"")</f>
        <v/>
      </c>
      <c r="H486" s="271" t="str">
        <f>IFERROR(VLOOKUP($B486,LANCAMENTOS!$AG:$AL,4,),"")</f>
        <v/>
      </c>
      <c r="I486" s="274" t="str">
        <f>IFERROR(VLOOKUP($B486,LANCAMENTOS!$AG:$AL,5,),"")</f>
        <v/>
      </c>
      <c r="J486" s="272" t="str">
        <f>IFERROR(VLOOKUP($B486,LANCAMENTOS!$AG:$AL,6,),"")</f>
        <v/>
      </c>
      <c r="K486" s="278" t="str">
        <f t="shared" si="41"/>
        <v/>
      </c>
      <c r="L486" s="278" t="str">
        <f>IFERROR(VLOOKUP($B486,LANCAMENTOS!$AG:$AN,8,),"")</f>
        <v/>
      </c>
      <c r="Q486" s="275"/>
      <c r="R486" s="275"/>
      <c r="S486" s="275"/>
      <c r="T486" s="273"/>
      <c r="U486" s="146"/>
      <c r="V486" s="146"/>
      <c r="W486" s="146"/>
    </row>
    <row r="487" spans="2:23" ht="18">
      <c r="B487" s="269" t="s">
        <v>1328</v>
      </c>
      <c r="C487" s="269" t="str">
        <f t="shared" si="39"/>
        <v/>
      </c>
      <c r="D487" s="269" t="str">
        <f t="shared" si="40"/>
        <v/>
      </c>
      <c r="E487" s="270" t="str">
        <f>IFERROR(VLOOKUP($B487,LANCAMENTOS!$AG:$AL,2,),"")</f>
        <v/>
      </c>
      <c r="F487" s="271" t="str">
        <f>IFERROR(VLOOKUP($B487,LANCAMENTOS!$AG:$AL,3,),"")</f>
        <v/>
      </c>
      <c r="G487" s="271" t="str">
        <f>IFERROR(VLOOKUP(B487,LANCAMENTOS!$AG:$AM,7,),"")</f>
        <v/>
      </c>
      <c r="H487" s="271" t="str">
        <f>IFERROR(VLOOKUP($B487,LANCAMENTOS!$AG:$AL,4,),"")</f>
        <v/>
      </c>
      <c r="I487" s="274" t="str">
        <f>IFERROR(VLOOKUP($B487,LANCAMENTOS!$AG:$AL,5,),"")</f>
        <v/>
      </c>
      <c r="J487" s="272" t="str">
        <f>IFERROR(VLOOKUP($B487,LANCAMENTOS!$AG:$AL,6,),"")</f>
        <v/>
      </c>
      <c r="K487" s="278" t="str">
        <f t="shared" si="41"/>
        <v/>
      </c>
      <c r="L487" s="278" t="str">
        <f>IFERROR(VLOOKUP($B487,LANCAMENTOS!$AG:$AN,8,),"")</f>
        <v/>
      </c>
      <c r="Q487" s="275"/>
      <c r="R487" s="275"/>
      <c r="S487" s="275"/>
      <c r="T487" s="273"/>
      <c r="U487" s="146"/>
      <c r="V487" s="146"/>
      <c r="W487" s="146"/>
    </row>
    <row r="488" spans="2:23" ht="18">
      <c r="B488" s="269" t="s">
        <v>1329</v>
      </c>
      <c r="C488" s="269" t="str">
        <f t="shared" si="39"/>
        <v/>
      </c>
      <c r="D488" s="269" t="str">
        <f t="shared" si="40"/>
        <v/>
      </c>
      <c r="E488" s="270" t="str">
        <f>IFERROR(VLOOKUP($B488,LANCAMENTOS!$AG:$AL,2,),"")</f>
        <v/>
      </c>
      <c r="F488" s="271" t="str">
        <f>IFERROR(VLOOKUP($B488,LANCAMENTOS!$AG:$AL,3,),"")</f>
        <v/>
      </c>
      <c r="G488" s="271" t="str">
        <f>IFERROR(VLOOKUP(B488,LANCAMENTOS!$AG:$AM,7,),"")</f>
        <v/>
      </c>
      <c r="H488" s="271" t="str">
        <f>IFERROR(VLOOKUP($B488,LANCAMENTOS!$AG:$AL,4,),"")</f>
        <v/>
      </c>
      <c r="I488" s="274" t="str">
        <f>IFERROR(VLOOKUP($B488,LANCAMENTOS!$AG:$AL,5,),"")</f>
        <v/>
      </c>
      <c r="J488" s="272" t="str">
        <f>IFERROR(VLOOKUP($B488,LANCAMENTOS!$AG:$AL,6,),"")</f>
        <v/>
      </c>
      <c r="K488" s="278" t="str">
        <f t="shared" si="41"/>
        <v/>
      </c>
      <c r="L488" s="278" t="str">
        <f>IFERROR(VLOOKUP($B488,LANCAMENTOS!$AG:$AN,8,),"")</f>
        <v/>
      </c>
      <c r="Q488" s="275"/>
      <c r="R488" s="275"/>
      <c r="S488" s="275"/>
      <c r="T488" s="273"/>
      <c r="U488" s="146"/>
      <c r="V488" s="146"/>
      <c r="W488" s="146"/>
    </row>
    <row r="489" spans="2:23" ht="18">
      <c r="B489" s="269" t="s">
        <v>1330</v>
      </c>
      <c r="C489" s="269" t="str">
        <f t="shared" si="39"/>
        <v/>
      </c>
      <c r="D489" s="269" t="str">
        <f t="shared" si="40"/>
        <v/>
      </c>
      <c r="E489" s="270" t="str">
        <f>IFERROR(VLOOKUP($B489,LANCAMENTOS!$AG:$AL,2,),"")</f>
        <v/>
      </c>
      <c r="F489" s="271" t="str">
        <f>IFERROR(VLOOKUP($B489,LANCAMENTOS!$AG:$AL,3,),"")</f>
        <v/>
      </c>
      <c r="G489" s="271" t="str">
        <f>IFERROR(VLOOKUP(B489,LANCAMENTOS!$AG:$AM,7,),"")</f>
        <v/>
      </c>
      <c r="H489" s="271" t="str">
        <f>IFERROR(VLOOKUP($B489,LANCAMENTOS!$AG:$AL,4,),"")</f>
        <v/>
      </c>
      <c r="I489" s="274" t="str">
        <f>IFERROR(VLOOKUP($B489,LANCAMENTOS!$AG:$AL,5,),"")</f>
        <v/>
      </c>
      <c r="J489" s="272" t="str">
        <f>IFERROR(VLOOKUP($B489,LANCAMENTOS!$AG:$AL,6,),"")</f>
        <v/>
      </c>
      <c r="K489" s="278" t="str">
        <f t="shared" si="41"/>
        <v/>
      </c>
      <c r="L489" s="278" t="str">
        <f>IFERROR(VLOOKUP($B489,LANCAMENTOS!$AG:$AN,8,),"")</f>
        <v/>
      </c>
      <c r="Q489" s="275"/>
      <c r="R489" s="275"/>
      <c r="S489" s="275"/>
      <c r="T489" s="273"/>
      <c r="U489" s="146"/>
      <c r="V489" s="146"/>
      <c r="W489" s="146"/>
    </row>
    <row r="490" spans="2:23" ht="18">
      <c r="B490" s="269" t="s">
        <v>1331</v>
      </c>
      <c r="C490" s="269" t="str">
        <f t="shared" si="39"/>
        <v/>
      </c>
      <c r="D490" s="269" t="str">
        <f t="shared" si="40"/>
        <v/>
      </c>
      <c r="E490" s="270" t="str">
        <f>IFERROR(VLOOKUP($B490,LANCAMENTOS!$AG:$AL,2,),"")</f>
        <v/>
      </c>
      <c r="F490" s="271" t="str">
        <f>IFERROR(VLOOKUP($B490,LANCAMENTOS!$AG:$AL,3,),"")</f>
        <v/>
      </c>
      <c r="G490" s="271" t="str">
        <f>IFERROR(VLOOKUP(B490,LANCAMENTOS!$AG:$AM,7,),"")</f>
        <v/>
      </c>
      <c r="H490" s="271" t="str">
        <f>IFERROR(VLOOKUP($B490,LANCAMENTOS!$AG:$AL,4,),"")</f>
        <v/>
      </c>
      <c r="I490" s="274" t="str">
        <f>IFERROR(VLOOKUP($B490,LANCAMENTOS!$AG:$AL,5,),"")</f>
        <v/>
      </c>
      <c r="J490" s="272" t="str">
        <f>IFERROR(VLOOKUP($B490,LANCAMENTOS!$AG:$AL,6,),"")</f>
        <v/>
      </c>
      <c r="K490" s="278" t="str">
        <f t="shared" si="41"/>
        <v/>
      </c>
      <c r="L490" s="278" t="str">
        <f>IFERROR(VLOOKUP($B490,LANCAMENTOS!$AG:$AN,8,),"")</f>
        <v/>
      </c>
      <c r="Q490" s="275"/>
      <c r="R490" s="275"/>
      <c r="S490" s="275"/>
      <c r="T490" s="273"/>
      <c r="U490" s="146"/>
      <c r="V490" s="146"/>
      <c r="W490" s="146"/>
    </row>
    <row r="491" spans="2:23" ht="18">
      <c r="B491" s="269" t="s">
        <v>1332</v>
      </c>
      <c r="C491" s="269" t="str">
        <f t="shared" si="39"/>
        <v/>
      </c>
      <c r="D491" s="269" t="str">
        <f t="shared" si="40"/>
        <v/>
      </c>
      <c r="E491" s="270" t="str">
        <f>IFERROR(VLOOKUP($B491,LANCAMENTOS!$AG:$AL,2,),"")</f>
        <v/>
      </c>
      <c r="F491" s="271" t="str">
        <f>IFERROR(VLOOKUP($B491,LANCAMENTOS!$AG:$AL,3,),"")</f>
        <v/>
      </c>
      <c r="G491" s="271" t="str">
        <f>IFERROR(VLOOKUP(B491,LANCAMENTOS!$AG:$AM,7,),"")</f>
        <v/>
      </c>
      <c r="H491" s="271" t="str">
        <f>IFERROR(VLOOKUP($B491,LANCAMENTOS!$AG:$AL,4,),"")</f>
        <v/>
      </c>
      <c r="I491" s="274" t="str">
        <f>IFERROR(VLOOKUP($B491,LANCAMENTOS!$AG:$AL,5,),"")</f>
        <v/>
      </c>
      <c r="J491" s="272" t="str">
        <f>IFERROR(VLOOKUP($B491,LANCAMENTOS!$AG:$AL,6,),"")</f>
        <v/>
      </c>
      <c r="K491" s="278" t="str">
        <f t="shared" si="41"/>
        <v/>
      </c>
      <c r="L491" s="278" t="str">
        <f>IFERROR(VLOOKUP($B491,LANCAMENTOS!$AG:$AN,8,),"")</f>
        <v/>
      </c>
      <c r="Q491" s="275"/>
      <c r="R491" s="275"/>
      <c r="S491" s="275"/>
      <c r="T491" s="273"/>
      <c r="U491" s="146"/>
      <c r="V491" s="146"/>
      <c r="W491" s="146"/>
    </row>
    <row r="492" spans="2:23" ht="18">
      <c r="B492" s="269" t="s">
        <v>1333</v>
      </c>
      <c r="C492" s="269" t="str">
        <f t="shared" si="39"/>
        <v/>
      </c>
      <c r="D492" s="269" t="str">
        <f t="shared" si="40"/>
        <v/>
      </c>
      <c r="E492" s="270" t="str">
        <f>IFERROR(VLOOKUP($B492,LANCAMENTOS!$AG:$AL,2,),"")</f>
        <v/>
      </c>
      <c r="F492" s="271" t="str">
        <f>IFERROR(VLOOKUP($B492,LANCAMENTOS!$AG:$AL,3,),"")</f>
        <v/>
      </c>
      <c r="G492" s="271" t="str">
        <f>IFERROR(VLOOKUP(B492,LANCAMENTOS!$AG:$AM,7,),"")</f>
        <v/>
      </c>
      <c r="H492" s="271" t="str">
        <f>IFERROR(VLOOKUP($B492,LANCAMENTOS!$AG:$AL,4,),"")</f>
        <v/>
      </c>
      <c r="I492" s="274" t="str">
        <f>IFERROR(VLOOKUP($B492,LANCAMENTOS!$AG:$AL,5,),"")</f>
        <v/>
      </c>
      <c r="J492" s="272" t="str">
        <f>IFERROR(VLOOKUP($B492,LANCAMENTOS!$AG:$AL,6,),"")</f>
        <v/>
      </c>
      <c r="K492" s="278" t="str">
        <f t="shared" si="41"/>
        <v/>
      </c>
      <c r="L492" s="278" t="str">
        <f>IFERROR(VLOOKUP($B492,LANCAMENTOS!$AG:$AN,8,),"")</f>
        <v/>
      </c>
      <c r="Q492" s="275"/>
      <c r="R492" s="275"/>
      <c r="S492" s="275"/>
      <c r="T492" s="273"/>
      <c r="U492" s="146"/>
      <c r="V492" s="146"/>
      <c r="W492" s="146"/>
    </row>
    <row r="493" spans="2:23" ht="18">
      <c r="B493" s="269" t="s">
        <v>1334</v>
      </c>
      <c r="C493" s="269" t="str">
        <f t="shared" si="39"/>
        <v/>
      </c>
      <c r="D493" s="269" t="str">
        <f t="shared" si="40"/>
        <v/>
      </c>
      <c r="E493" s="270" t="str">
        <f>IFERROR(VLOOKUP($B493,LANCAMENTOS!$AG:$AL,2,),"")</f>
        <v/>
      </c>
      <c r="F493" s="271" t="str">
        <f>IFERROR(VLOOKUP($B493,LANCAMENTOS!$AG:$AL,3,),"")</f>
        <v/>
      </c>
      <c r="G493" s="271" t="str">
        <f>IFERROR(VLOOKUP(B493,LANCAMENTOS!$AG:$AM,7,),"")</f>
        <v/>
      </c>
      <c r="H493" s="271" t="str">
        <f>IFERROR(VLOOKUP($B493,LANCAMENTOS!$AG:$AL,4,),"")</f>
        <v/>
      </c>
      <c r="I493" s="274" t="str">
        <f>IFERROR(VLOOKUP($B493,LANCAMENTOS!$AG:$AL,5,),"")</f>
        <v/>
      </c>
      <c r="J493" s="272" t="str">
        <f>IFERROR(VLOOKUP($B493,LANCAMENTOS!$AG:$AL,6,),"")</f>
        <v/>
      </c>
      <c r="K493" s="278" t="str">
        <f t="shared" si="41"/>
        <v/>
      </c>
      <c r="L493" s="278" t="str">
        <f>IFERROR(VLOOKUP($B493,LANCAMENTOS!$AG:$AN,8,),"")</f>
        <v/>
      </c>
      <c r="Q493" s="275"/>
      <c r="R493" s="275"/>
      <c r="S493" s="275"/>
      <c r="T493" s="273"/>
      <c r="U493" s="146"/>
      <c r="V493" s="146"/>
      <c r="W493" s="146"/>
    </row>
    <row r="494" spans="2:23" ht="18">
      <c r="B494" s="269" t="s">
        <v>1335</v>
      </c>
      <c r="C494" s="269" t="str">
        <f t="shared" si="39"/>
        <v/>
      </c>
      <c r="D494" s="269" t="str">
        <f t="shared" si="40"/>
        <v/>
      </c>
      <c r="E494" s="270" t="str">
        <f>IFERROR(VLOOKUP($B494,LANCAMENTOS!$AG:$AL,2,),"")</f>
        <v/>
      </c>
      <c r="F494" s="271" t="str">
        <f>IFERROR(VLOOKUP($B494,LANCAMENTOS!$AG:$AL,3,),"")</f>
        <v/>
      </c>
      <c r="G494" s="271" t="str">
        <f>IFERROR(VLOOKUP(B494,LANCAMENTOS!$AG:$AM,7,),"")</f>
        <v/>
      </c>
      <c r="H494" s="271" t="str">
        <f>IFERROR(VLOOKUP($B494,LANCAMENTOS!$AG:$AL,4,),"")</f>
        <v/>
      </c>
      <c r="I494" s="274" t="str">
        <f>IFERROR(VLOOKUP($B494,LANCAMENTOS!$AG:$AL,5,),"")</f>
        <v/>
      </c>
      <c r="J494" s="272" t="str">
        <f>IFERROR(VLOOKUP($B494,LANCAMENTOS!$AG:$AL,6,),"")</f>
        <v/>
      </c>
      <c r="K494" s="278" t="str">
        <f t="shared" si="41"/>
        <v/>
      </c>
      <c r="L494" s="278" t="str">
        <f>IFERROR(VLOOKUP($B494,LANCAMENTOS!$AG:$AN,8,),"")</f>
        <v/>
      </c>
      <c r="Q494" s="275"/>
      <c r="R494" s="275"/>
      <c r="S494" s="275"/>
      <c r="T494" s="273"/>
      <c r="U494" s="146"/>
      <c r="V494" s="146"/>
      <c r="W494" s="146"/>
    </row>
    <row r="495" spans="2:23" ht="18">
      <c r="B495" s="269" t="s">
        <v>1336</v>
      </c>
      <c r="C495" s="269" t="str">
        <f t="shared" si="39"/>
        <v/>
      </c>
      <c r="D495" s="269" t="str">
        <f t="shared" si="40"/>
        <v/>
      </c>
      <c r="E495" s="270" t="str">
        <f>IFERROR(VLOOKUP($B495,LANCAMENTOS!$AG:$AL,2,),"")</f>
        <v/>
      </c>
      <c r="F495" s="271" t="str">
        <f>IFERROR(VLOOKUP($B495,LANCAMENTOS!$AG:$AL,3,),"")</f>
        <v/>
      </c>
      <c r="G495" s="271" t="str">
        <f>IFERROR(VLOOKUP(B495,LANCAMENTOS!$AG:$AM,7,),"")</f>
        <v/>
      </c>
      <c r="H495" s="271" t="str">
        <f>IFERROR(VLOOKUP($B495,LANCAMENTOS!$AG:$AL,4,),"")</f>
        <v/>
      </c>
      <c r="I495" s="274" t="str">
        <f>IFERROR(VLOOKUP($B495,LANCAMENTOS!$AG:$AL,5,),"")</f>
        <v/>
      </c>
      <c r="J495" s="272" t="str">
        <f>IFERROR(VLOOKUP($B495,LANCAMENTOS!$AG:$AL,6,),"")</f>
        <v/>
      </c>
      <c r="K495" s="278" t="str">
        <f t="shared" si="41"/>
        <v/>
      </c>
      <c r="L495" s="278" t="str">
        <f>IFERROR(VLOOKUP($B495,LANCAMENTOS!$AG:$AN,8,),"")</f>
        <v/>
      </c>
      <c r="Q495" s="275"/>
      <c r="R495" s="275"/>
      <c r="S495" s="275"/>
      <c r="T495" s="273"/>
      <c r="U495" s="146"/>
      <c r="V495" s="146"/>
      <c r="W495" s="146"/>
    </row>
    <row r="496" spans="2:23" ht="18">
      <c r="B496" s="269" t="s">
        <v>1337</v>
      </c>
      <c r="C496" s="269" t="str">
        <f t="shared" si="39"/>
        <v/>
      </c>
      <c r="D496" s="269" t="str">
        <f t="shared" si="40"/>
        <v/>
      </c>
      <c r="E496" s="270" t="str">
        <f>IFERROR(VLOOKUP($B496,LANCAMENTOS!$AG:$AL,2,),"")</f>
        <v/>
      </c>
      <c r="F496" s="271" t="str">
        <f>IFERROR(VLOOKUP($B496,LANCAMENTOS!$AG:$AL,3,),"")</f>
        <v/>
      </c>
      <c r="G496" s="271" t="str">
        <f>IFERROR(VLOOKUP(B496,LANCAMENTOS!$AG:$AM,7,),"")</f>
        <v/>
      </c>
      <c r="H496" s="271" t="str">
        <f>IFERROR(VLOOKUP($B496,LANCAMENTOS!$AG:$AL,4,),"")</f>
        <v/>
      </c>
      <c r="I496" s="274" t="str">
        <f>IFERROR(VLOOKUP($B496,LANCAMENTOS!$AG:$AL,5,),"")</f>
        <v/>
      </c>
      <c r="J496" s="272" t="str">
        <f>IFERROR(VLOOKUP($B496,LANCAMENTOS!$AG:$AL,6,),"")</f>
        <v/>
      </c>
      <c r="K496" s="278" t="str">
        <f t="shared" si="41"/>
        <v/>
      </c>
      <c r="L496" s="278" t="str">
        <f>IFERROR(VLOOKUP($B496,LANCAMENTOS!$AG:$AN,8,),"")</f>
        <v/>
      </c>
      <c r="Q496" s="275"/>
      <c r="R496" s="275"/>
      <c r="S496" s="275"/>
      <c r="T496" s="273"/>
      <c r="U496" s="146"/>
      <c r="V496" s="146"/>
      <c r="W496" s="146"/>
    </row>
    <row r="497" spans="2:23" ht="18">
      <c r="B497" s="269" t="s">
        <v>1338</v>
      </c>
      <c r="C497" s="269" t="str">
        <f t="shared" si="39"/>
        <v/>
      </c>
      <c r="D497" s="269" t="str">
        <f t="shared" si="40"/>
        <v/>
      </c>
      <c r="E497" s="270" t="str">
        <f>IFERROR(VLOOKUP($B497,LANCAMENTOS!$AG:$AL,2,),"")</f>
        <v/>
      </c>
      <c r="F497" s="271" t="str">
        <f>IFERROR(VLOOKUP($B497,LANCAMENTOS!$AG:$AL,3,),"")</f>
        <v/>
      </c>
      <c r="G497" s="271" t="str">
        <f>IFERROR(VLOOKUP(B497,LANCAMENTOS!$AG:$AM,7,),"")</f>
        <v/>
      </c>
      <c r="H497" s="271" t="str">
        <f>IFERROR(VLOOKUP($B497,LANCAMENTOS!$AG:$AL,4,),"")</f>
        <v/>
      </c>
      <c r="I497" s="274" t="str">
        <f>IFERROR(VLOOKUP($B497,LANCAMENTOS!$AG:$AL,5,),"")</f>
        <v/>
      </c>
      <c r="J497" s="272" t="str">
        <f>IFERROR(VLOOKUP($B497,LANCAMENTOS!$AG:$AL,6,),"")</f>
        <v/>
      </c>
      <c r="K497" s="278" t="str">
        <f t="shared" si="41"/>
        <v/>
      </c>
      <c r="L497" s="278" t="str">
        <f>IFERROR(VLOOKUP($B497,LANCAMENTOS!$AG:$AN,8,),"")</f>
        <v/>
      </c>
      <c r="Q497" s="275"/>
      <c r="R497" s="275"/>
      <c r="S497" s="275"/>
      <c r="T497" s="273"/>
      <c r="U497" s="146"/>
      <c r="V497" s="146"/>
      <c r="W497" s="146"/>
    </row>
    <row r="498" spans="2:23" ht="18">
      <c r="B498" s="269" t="s">
        <v>1339</v>
      </c>
      <c r="C498" s="269" t="str">
        <f t="shared" si="39"/>
        <v/>
      </c>
      <c r="D498" s="269" t="str">
        <f t="shared" si="40"/>
        <v/>
      </c>
      <c r="E498" s="270" t="str">
        <f>IFERROR(VLOOKUP($B498,LANCAMENTOS!$AG:$AL,2,),"")</f>
        <v/>
      </c>
      <c r="F498" s="271" t="str">
        <f>IFERROR(VLOOKUP($B498,LANCAMENTOS!$AG:$AL,3,),"")</f>
        <v/>
      </c>
      <c r="G498" s="271" t="str">
        <f>IFERROR(VLOOKUP(B498,LANCAMENTOS!$AG:$AM,7,),"")</f>
        <v/>
      </c>
      <c r="H498" s="271" t="str">
        <f>IFERROR(VLOOKUP($B498,LANCAMENTOS!$AG:$AL,4,),"")</f>
        <v/>
      </c>
      <c r="I498" s="274" t="str">
        <f>IFERROR(VLOOKUP($B498,LANCAMENTOS!$AG:$AL,5,),"")</f>
        <v/>
      </c>
      <c r="J498" s="272" t="str">
        <f>IFERROR(VLOOKUP($B498,LANCAMENTOS!$AG:$AL,6,),"")</f>
        <v/>
      </c>
      <c r="K498" s="278" t="str">
        <f t="shared" si="41"/>
        <v/>
      </c>
      <c r="L498" s="278" t="str">
        <f>IFERROR(VLOOKUP($B498,LANCAMENTOS!$AG:$AN,8,),"")</f>
        <v/>
      </c>
      <c r="Q498" s="275"/>
      <c r="R498" s="275"/>
      <c r="S498" s="275"/>
      <c r="T498" s="273"/>
      <c r="U498" s="146"/>
      <c r="V498" s="146"/>
      <c r="W498" s="146"/>
    </row>
    <row r="499" spans="2:23" ht="18">
      <c r="B499" s="269" t="s">
        <v>1340</v>
      </c>
      <c r="C499" s="269" t="str">
        <f t="shared" si="39"/>
        <v/>
      </c>
      <c r="D499" s="269" t="str">
        <f t="shared" si="40"/>
        <v/>
      </c>
      <c r="E499" s="270" t="str">
        <f>IFERROR(VLOOKUP($B499,LANCAMENTOS!$AG:$AL,2,),"")</f>
        <v/>
      </c>
      <c r="F499" s="271" t="str">
        <f>IFERROR(VLOOKUP($B499,LANCAMENTOS!$AG:$AL,3,),"")</f>
        <v/>
      </c>
      <c r="G499" s="271" t="str">
        <f>IFERROR(VLOOKUP(B499,LANCAMENTOS!$AG:$AM,7,),"")</f>
        <v/>
      </c>
      <c r="H499" s="271" t="str">
        <f>IFERROR(VLOOKUP($B499,LANCAMENTOS!$AG:$AL,4,),"")</f>
        <v/>
      </c>
      <c r="I499" s="274" t="str">
        <f>IFERROR(VLOOKUP($B499,LANCAMENTOS!$AG:$AL,5,),"")</f>
        <v/>
      </c>
      <c r="J499" s="272" t="str">
        <f>IFERROR(VLOOKUP($B499,LANCAMENTOS!$AG:$AL,6,),"")</f>
        <v/>
      </c>
      <c r="K499" s="278" t="str">
        <f t="shared" si="41"/>
        <v/>
      </c>
      <c r="L499" s="278" t="str">
        <f>IFERROR(VLOOKUP($B499,LANCAMENTOS!$AG:$AN,8,),"")</f>
        <v/>
      </c>
      <c r="Q499" s="275"/>
      <c r="R499" s="275"/>
      <c r="S499" s="275"/>
      <c r="T499" s="273"/>
      <c r="U499" s="146"/>
      <c r="V499" s="146"/>
      <c r="W499" s="146"/>
    </row>
    <row r="500" spans="2:23" ht="18">
      <c r="B500" s="269" t="s">
        <v>1341</v>
      </c>
      <c r="C500" s="269" t="str">
        <f t="shared" si="39"/>
        <v/>
      </c>
      <c r="D500" s="269" t="str">
        <f t="shared" si="40"/>
        <v/>
      </c>
      <c r="E500" s="270" t="str">
        <f>IFERROR(VLOOKUP($B500,LANCAMENTOS!$AG:$AL,2,),"")</f>
        <v/>
      </c>
      <c r="F500" s="271" t="str">
        <f>IFERROR(VLOOKUP($B500,LANCAMENTOS!$AG:$AL,3,),"")</f>
        <v/>
      </c>
      <c r="G500" s="271" t="str">
        <f>IFERROR(VLOOKUP(B500,LANCAMENTOS!$AG:$AM,7,),"")</f>
        <v/>
      </c>
      <c r="H500" s="271" t="str">
        <f>IFERROR(VLOOKUP($B500,LANCAMENTOS!$AG:$AL,4,),"")</f>
        <v/>
      </c>
      <c r="I500" s="274" t="str">
        <f>IFERROR(VLOOKUP($B500,LANCAMENTOS!$AG:$AL,5,),"")</f>
        <v/>
      </c>
      <c r="J500" s="272" t="str">
        <f>IFERROR(VLOOKUP($B500,LANCAMENTOS!$AG:$AL,6,),"")</f>
        <v/>
      </c>
      <c r="K500" s="278" t="str">
        <f t="shared" si="41"/>
        <v/>
      </c>
      <c r="L500" s="278" t="str">
        <f>IFERROR(VLOOKUP($B500,LANCAMENTOS!$AG:$AN,8,),"")</f>
        <v/>
      </c>
      <c r="Q500" s="275"/>
      <c r="R500" s="275"/>
      <c r="S500" s="275"/>
      <c r="T500" s="273"/>
      <c r="U500" s="146"/>
      <c r="V500" s="146"/>
      <c r="W500" s="146"/>
    </row>
    <row r="501" spans="2:23" ht="18">
      <c r="B501" s="269" t="s">
        <v>1342</v>
      </c>
      <c r="C501" s="269" t="str">
        <f t="shared" si="39"/>
        <v/>
      </c>
      <c r="D501" s="269" t="str">
        <f t="shared" si="40"/>
        <v/>
      </c>
      <c r="E501" s="270" t="str">
        <f>IFERROR(VLOOKUP($B501,LANCAMENTOS!$AG:$AL,2,),"")</f>
        <v/>
      </c>
      <c r="F501" s="271" t="str">
        <f>IFERROR(VLOOKUP($B501,LANCAMENTOS!$AG:$AL,3,),"")</f>
        <v/>
      </c>
      <c r="G501" s="271" t="str">
        <f>IFERROR(VLOOKUP(B501,LANCAMENTOS!$AG:$AM,7,),"")</f>
        <v/>
      </c>
      <c r="H501" s="271" t="str">
        <f>IFERROR(VLOOKUP($B501,LANCAMENTOS!$AG:$AL,4,),"")</f>
        <v/>
      </c>
      <c r="I501" s="274" t="str">
        <f>IFERROR(VLOOKUP($B501,LANCAMENTOS!$AG:$AL,5,),"")</f>
        <v/>
      </c>
      <c r="J501" s="272" t="str">
        <f>IFERROR(VLOOKUP($B501,LANCAMENTOS!$AG:$AL,6,),"")</f>
        <v/>
      </c>
      <c r="K501" s="278" t="str">
        <f t="shared" si="41"/>
        <v/>
      </c>
      <c r="L501" s="278" t="str">
        <f>IFERROR(VLOOKUP($B501,LANCAMENTOS!$AG:$AN,8,),"")</f>
        <v/>
      </c>
      <c r="Q501" s="275"/>
      <c r="R501" s="275"/>
      <c r="S501" s="275"/>
      <c r="T501" s="273"/>
      <c r="U501" s="146"/>
      <c r="V501" s="146"/>
      <c r="W501" s="146"/>
    </row>
    <row r="502" spans="2:23" ht="18">
      <c r="B502" s="269" t="s">
        <v>1343</v>
      </c>
      <c r="C502" s="269" t="str">
        <f t="shared" si="39"/>
        <v/>
      </c>
      <c r="D502" s="269" t="str">
        <f t="shared" si="40"/>
        <v/>
      </c>
      <c r="E502" s="270" t="str">
        <f>IFERROR(VLOOKUP($B502,LANCAMENTOS!$AG:$AL,2,),"")</f>
        <v/>
      </c>
      <c r="F502" s="271" t="str">
        <f>IFERROR(VLOOKUP($B502,LANCAMENTOS!$AG:$AL,3,),"")</f>
        <v/>
      </c>
      <c r="G502" s="271" t="str">
        <f>IFERROR(VLOOKUP(B502,LANCAMENTOS!$AG:$AM,7,),"")</f>
        <v/>
      </c>
      <c r="H502" s="271" t="str">
        <f>IFERROR(VLOOKUP($B502,LANCAMENTOS!$AG:$AL,4,),"")</f>
        <v/>
      </c>
      <c r="I502" s="274" t="str">
        <f>IFERROR(VLOOKUP($B502,LANCAMENTOS!$AG:$AL,5,),"")</f>
        <v/>
      </c>
      <c r="J502" s="272" t="str">
        <f>IFERROR(VLOOKUP($B502,LANCAMENTOS!$AG:$AL,6,),"")</f>
        <v/>
      </c>
      <c r="K502" s="278" t="str">
        <f t="shared" si="41"/>
        <v/>
      </c>
      <c r="L502" s="278" t="str">
        <f>IFERROR(VLOOKUP($B502,LANCAMENTOS!$AG:$AN,8,),"")</f>
        <v/>
      </c>
      <c r="Q502" s="275"/>
      <c r="R502" s="275"/>
      <c r="S502" s="275"/>
      <c r="T502" s="273"/>
      <c r="U502" s="146"/>
      <c r="V502" s="146"/>
      <c r="W502" s="146"/>
    </row>
    <row r="503" spans="2:23" ht="18">
      <c r="B503" s="269" t="s">
        <v>1344</v>
      </c>
      <c r="C503" s="269" t="str">
        <f t="shared" si="39"/>
        <v/>
      </c>
      <c r="D503" s="269" t="str">
        <f t="shared" si="40"/>
        <v/>
      </c>
      <c r="E503" s="270" t="str">
        <f>IFERROR(VLOOKUP($B503,LANCAMENTOS!$AG:$AL,2,),"")</f>
        <v/>
      </c>
      <c r="F503" s="271" t="str">
        <f>IFERROR(VLOOKUP($B503,LANCAMENTOS!$AG:$AL,3,),"")</f>
        <v/>
      </c>
      <c r="G503" s="271" t="str">
        <f>IFERROR(VLOOKUP(B503,LANCAMENTOS!$AG:$AM,7,),"")</f>
        <v/>
      </c>
      <c r="H503" s="271" t="str">
        <f>IFERROR(VLOOKUP($B503,LANCAMENTOS!$AG:$AL,4,),"")</f>
        <v/>
      </c>
      <c r="I503" s="274" t="str">
        <f>IFERROR(VLOOKUP($B503,LANCAMENTOS!$AG:$AL,5,),"")</f>
        <v/>
      </c>
      <c r="J503" s="272" t="str">
        <f>IFERROR(VLOOKUP($B503,LANCAMENTOS!$AG:$AL,6,),"")</f>
        <v/>
      </c>
      <c r="K503" s="278" t="str">
        <f t="shared" si="41"/>
        <v/>
      </c>
      <c r="L503" s="278" t="str">
        <f>IFERROR(VLOOKUP($B503,LANCAMENTOS!$AG:$AN,8,),"")</f>
        <v/>
      </c>
      <c r="Q503" s="275"/>
      <c r="R503" s="275"/>
      <c r="S503" s="275"/>
      <c r="T503" s="273"/>
      <c r="U503" s="146"/>
      <c r="V503" s="146"/>
      <c r="W503" s="146"/>
    </row>
    <row r="504" spans="2:23" ht="18">
      <c r="B504" s="269" t="s">
        <v>1345</v>
      </c>
      <c r="C504" s="269" t="str">
        <f t="shared" si="39"/>
        <v/>
      </c>
      <c r="D504" s="269" t="str">
        <f t="shared" si="40"/>
        <v/>
      </c>
      <c r="E504" s="270" t="str">
        <f>IFERROR(VLOOKUP($B504,LANCAMENTOS!$AG:$AL,2,),"")</f>
        <v/>
      </c>
      <c r="F504" s="271" t="str">
        <f>IFERROR(VLOOKUP($B504,LANCAMENTOS!$AG:$AL,3,),"")</f>
        <v/>
      </c>
      <c r="G504" s="271" t="str">
        <f>IFERROR(VLOOKUP(B504,LANCAMENTOS!$AG:$AM,7,),"")</f>
        <v/>
      </c>
      <c r="H504" s="271" t="str">
        <f>IFERROR(VLOOKUP($B504,LANCAMENTOS!$AG:$AL,4,),"")</f>
        <v/>
      </c>
      <c r="I504" s="274" t="str">
        <f>IFERROR(VLOOKUP($B504,LANCAMENTOS!$AG:$AL,5,),"")</f>
        <v/>
      </c>
      <c r="J504" s="272" t="str">
        <f>IFERROR(VLOOKUP($B504,LANCAMENTOS!$AG:$AL,6,),"")</f>
        <v/>
      </c>
      <c r="K504" s="278" t="str">
        <f t="shared" si="41"/>
        <v/>
      </c>
      <c r="L504" s="278" t="str">
        <f>IFERROR(VLOOKUP($B504,LANCAMENTOS!$AG:$AN,8,),"")</f>
        <v/>
      </c>
      <c r="Q504" s="275"/>
      <c r="R504" s="275"/>
      <c r="S504" s="275"/>
      <c r="T504" s="273"/>
      <c r="U504" s="146"/>
      <c r="V504" s="146"/>
      <c r="W504" s="146"/>
    </row>
    <row r="505" spans="2:23" ht="18">
      <c r="B505" s="269" t="s">
        <v>1346</v>
      </c>
      <c r="C505" s="269" t="str">
        <f t="shared" si="39"/>
        <v/>
      </c>
      <c r="D505" s="269" t="str">
        <f t="shared" si="40"/>
        <v/>
      </c>
      <c r="E505" s="270" t="str">
        <f>IFERROR(VLOOKUP($B505,LANCAMENTOS!$AG:$AL,2,),"")</f>
        <v/>
      </c>
      <c r="F505" s="271" t="str">
        <f>IFERROR(VLOOKUP($B505,LANCAMENTOS!$AG:$AL,3,),"")</f>
        <v/>
      </c>
      <c r="G505" s="271" t="str">
        <f>IFERROR(VLOOKUP(B505,LANCAMENTOS!$AG:$AM,7,),"")</f>
        <v/>
      </c>
      <c r="H505" s="271" t="str">
        <f>IFERROR(VLOOKUP($B505,LANCAMENTOS!$AG:$AL,4,),"")</f>
        <v/>
      </c>
      <c r="I505" s="274" t="str">
        <f>IFERROR(VLOOKUP($B505,LANCAMENTOS!$AG:$AL,5,),"")</f>
        <v/>
      </c>
      <c r="J505" s="272" t="str">
        <f>IFERROR(VLOOKUP($B505,LANCAMENTOS!$AG:$AL,6,),"")</f>
        <v/>
      </c>
      <c r="K505" s="278" t="str">
        <f t="shared" si="41"/>
        <v/>
      </c>
      <c r="L505" s="278" t="str">
        <f>IFERROR(VLOOKUP($B505,LANCAMENTOS!$AG:$AN,8,),"")</f>
        <v/>
      </c>
      <c r="Q505" s="275"/>
      <c r="R505" s="275"/>
      <c r="S505" s="275"/>
      <c r="T505" s="273"/>
      <c r="U505" s="146"/>
      <c r="V505" s="146"/>
      <c r="W505" s="146"/>
    </row>
    <row r="506" spans="2:23" ht="18">
      <c r="B506" s="269" t="s">
        <v>1347</v>
      </c>
      <c r="C506" s="269" t="str">
        <f t="shared" si="39"/>
        <v/>
      </c>
      <c r="D506" s="269" t="str">
        <f t="shared" si="40"/>
        <v/>
      </c>
      <c r="E506" s="270" t="str">
        <f>IFERROR(VLOOKUP($B506,LANCAMENTOS!$AG:$AL,2,),"")</f>
        <v/>
      </c>
      <c r="F506" s="271" t="str">
        <f>IFERROR(VLOOKUP($B506,LANCAMENTOS!$AG:$AL,3,),"")</f>
        <v/>
      </c>
      <c r="G506" s="271" t="str">
        <f>IFERROR(VLOOKUP(B506,LANCAMENTOS!$AG:$AM,7,),"")</f>
        <v/>
      </c>
      <c r="H506" s="271" t="str">
        <f>IFERROR(VLOOKUP($B506,LANCAMENTOS!$AG:$AL,4,),"")</f>
        <v/>
      </c>
      <c r="I506" s="274" t="str">
        <f>IFERROR(VLOOKUP($B506,LANCAMENTOS!$AG:$AL,5,),"")</f>
        <v/>
      </c>
      <c r="J506" s="272" t="str">
        <f>IFERROR(VLOOKUP($B506,LANCAMENTOS!$AG:$AL,6,),"")</f>
        <v/>
      </c>
      <c r="K506" s="278" t="str">
        <f t="shared" si="41"/>
        <v/>
      </c>
      <c r="L506" s="278" t="str">
        <f>IFERROR(VLOOKUP($B506,LANCAMENTOS!$AG:$AN,8,),"")</f>
        <v/>
      </c>
      <c r="Q506" s="275"/>
      <c r="R506" s="275"/>
      <c r="S506" s="275"/>
      <c r="T506" s="273"/>
      <c r="U506" s="146"/>
      <c r="V506" s="146"/>
      <c r="W506" s="146"/>
    </row>
    <row r="507" spans="2:23" ht="18">
      <c r="B507" s="269" t="s">
        <v>1348</v>
      </c>
      <c r="C507" s="269" t="str">
        <f t="shared" si="39"/>
        <v/>
      </c>
      <c r="D507" s="269" t="str">
        <f t="shared" si="40"/>
        <v/>
      </c>
      <c r="E507" s="270" t="str">
        <f>IFERROR(VLOOKUP($B507,LANCAMENTOS!$AG:$AL,2,),"")</f>
        <v/>
      </c>
      <c r="F507" s="271" t="str">
        <f>IFERROR(VLOOKUP($B507,LANCAMENTOS!$AG:$AL,3,),"")</f>
        <v/>
      </c>
      <c r="G507" s="271" t="str">
        <f>IFERROR(VLOOKUP(B507,LANCAMENTOS!$AG:$AM,7,),"")</f>
        <v/>
      </c>
      <c r="H507" s="271" t="str">
        <f>IFERROR(VLOOKUP($B507,LANCAMENTOS!$AG:$AL,4,),"")</f>
        <v/>
      </c>
      <c r="I507" s="274" t="str">
        <f>IFERROR(VLOOKUP($B507,LANCAMENTOS!$AG:$AL,5,),"")</f>
        <v/>
      </c>
      <c r="J507" s="272" t="str">
        <f>IFERROR(VLOOKUP($B507,LANCAMENTOS!$AG:$AL,6,),"")</f>
        <v/>
      </c>
      <c r="K507" s="278" t="str">
        <f t="shared" si="41"/>
        <v/>
      </c>
      <c r="L507" s="278" t="str">
        <f>IFERROR(VLOOKUP($B507,LANCAMENTOS!$AG:$AN,8,),"")</f>
        <v/>
      </c>
      <c r="Q507" s="275"/>
      <c r="R507" s="275"/>
      <c r="S507" s="275"/>
      <c r="T507" s="273"/>
      <c r="U507" s="146"/>
      <c r="V507" s="146"/>
      <c r="W507" s="146"/>
    </row>
    <row r="508" spans="2:23" ht="18">
      <c r="B508" s="269" t="s">
        <v>1349</v>
      </c>
      <c r="C508" s="269" t="str">
        <f t="shared" si="39"/>
        <v/>
      </c>
      <c r="D508" s="269" t="str">
        <f t="shared" si="40"/>
        <v/>
      </c>
      <c r="E508" s="270" t="str">
        <f>IFERROR(VLOOKUP($B508,LANCAMENTOS!$AG:$AL,2,),"")</f>
        <v/>
      </c>
      <c r="F508" s="271" t="str">
        <f>IFERROR(VLOOKUP($B508,LANCAMENTOS!$AG:$AL,3,),"")</f>
        <v/>
      </c>
      <c r="G508" s="271" t="str">
        <f>IFERROR(VLOOKUP(B508,LANCAMENTOS!$AG:$AM,7,),"")</f>
        <v/>
      </c>
      <c r="H508" s="271" t="str">
        <f>IFERROR(VLOOKUP($B508,LANCAMENTOS!$AG:$AL,4,),"")</f>
        <v/>
      </c>
      <c r="I508" s="274" t="str">
        <f>IFERROR(VLOOKUP($B508,LANCAMENTOS!$AG:$AL,5,),"")</f>
        <v/>
      </c>
      <c r="J508" s="272" t="str">
        <f>IFERROR(VLOOKUP($B508,LANCAMENTOS!$AG:$AL,6,),"")</f>
        <v/>
      </c>
      <c r="K508" s="278" t="str">
        <f t="shared" si="41"/>
        <v/>
      </c>
      <c r="L508" s="278" t="str">
        <f>IFERROR(VLOOKUP($B508,LANCAMENTOS!$AG:$AN,8,),"")</f>
        <v/>
      </c>
      <c r="Q508" s="275"/>
      <c r="R508" s="275"/>
      <c r="S508" s="275"/>
      <c r="T508" s="273"/>
      <c r="U508" s="146"/>
      <c r="V508" s="146"/>
      <c r="W508" s="146"/>
    </row>
    <row r="509" spans="2:23" ht="18">
      <c r="B509" s="269" t="s">
        <v>1350</v>
      </c>
      <c r="C509" s="269" t="str">
        <f t="shared" si="39"/>
        <v/>
      </c>
      <c r="D509" s="269" t="str">
        <f t="shared" si="40"/>
        <v/>
      </c>
      <c r="E509" s="270" t="str">
        <f>IFERROR(VLOOKUP($B509,LANCAMENTOS!$AG:$AL,2,),"")</f>
        <v/>
      </c>
      <c r="F509" s="271" t="str">
        <f>IFERROR(VLOOKUP($B509,LANCAMENTOS!$AG:$AL,3,),"")</f>
        <v/>
      </c>
      <c r="G509" s="271" t="str">
        <f>IFERROR(VLOOKUP(B509,LANCAMENTOS!$AG:$AM,7,),"")</f>
        <v/>
      </c>
      <c r="H509" s="271" t="str">
        <f>IFERROR(VLOOKUP($B509,LANCAMENTOS!$AG:$AL,4,),"")</f>
        <v/>
      </c>
      <c r="I509" s="274" t="str">
        <f>IFERROR(VLOOKUP($B509,LANCAMENTOS!$AG:$AL,5,),"")</f>
        <v/>
      </c>
      <c r="J509" s="272" t="str">
        <f>IFERROR(VLOOKUP($B509,LANCAMENTOS!$AG:$AL,6,),"")</f>
        <v/>
      </c>
      <c r="K509" s="278" t="str">
        <f t="shared" si="41"/>
        <v/>
      </c>
      <c r="L509" s="278" t="str">
        <f>IFERROR(VLOOKUP($B509,LANCAMENTOS!$AG:$AN,8,),"")</f>
        <v/>
      </c>
      <c r="Q509" s="275"/>
      <c r="R509" s="275"/>
      <c r="S509" s="275"/>
      <c r="T509" s="273"/>
      <c r="U509" s="146"/>
      <c r="V509" s="146"/>
      <c r="W509" s="146"/>
    </row>
    <row r="510" spans="2:23" ht="18">
      <c r="B510" s="269" t="s">
        <v>1351</v>
      </c>
      <c r="C510" s="269" t="str">
        <f t="shared" si="39"/>
        <v/>
      </c>
      <c r="D510" s="269" t="str">
        <f t="shared" si="40"/>
        <v/>
      </c>
      <c r="E510" s="270" t="str">
        <f>IFERROR(VLOOKUP($B510,LANCAMENTOS!$AG:$AL,2,),"")</f>
        <v/>
      </c>
      <c r="F510" s="271" t="str">
        <f>IFERROR(VLOOKUP($B510,LANCAMENTOS!$AG:$AL,3,),"")</f>
        <v/>
      </c>
      <c r="G510" s="271" t="str">
        <f>IFERROR(VLOOKUP(B510,LANCAMENTOS!$AG:$AM,7,),"")</f>
        <v/>
      </c>
      <c r="H510" s="271" t="str">
        <f>IFERROR(VLOOKUP($B510,LANCAMENTOS!$AG:$AL,4,),"")</f>
        <v/>
      </c>
      <c r="I510" s="274" t="str">
        <f>IFERROR(VLOOKUP($B510,LANCAMENTOS!$AG:$AL,5,),"")</f>
        <v/>
      </c>
      <c r="J510" s="272" t="str">
        <f>IFERROR(VLOOKUP($B510,LANCAMENTOS!$AG:$AL,6,),"")</f>
        <v/>
      </c>
      <c r="K510" s="278" t="str">
        <f t="shared" si="41"/>
        <v/>
      </c>
      <c r="L510" s="278" t="str">
        <f>IFERROR(VLOOKUP($B510,LANCAMENTOS!$AG:$AN,8,),"")</f>
        <v/>
      </c>
      <c r="Q510" s="275"/>
      <c r="R510" s="275"/>
      <c r="S510" s="275"/>
      <c r="T510" s="273"/>
      <c r="U510" s="146"/>
      <c r="V510" s="146"/>
      <c r="W510" s="146"/>
    </row>
    <row r="511" spans="2:23" ht="18">
      <c r="B511" s="269" t="s">
        <v>1352</v>
      </c>
      <c r="C511" s="269" t="str">
        <f t="shared" si="39"/>
        <v/>
      </c>
      <c r="D511" s="269" t="str">
        <f t="shared" si="40"/>
        <v/>
      </c>
      <c r="E511" s="270" t="str">
        <f>IFERROR(VLOOKUP($B511,LANCAMENTOS!$AG:$AL,2,),"")</f>
        <v/>
      </c>
      <c r="F511" s="271" t="str">
        <f>IFERROR(VLOOKUP($B511,LANCAMENTOS!$AG:$AL,3,),"")</f>
        <v/>
      </c>
      <c r="G511" s="271" t="str">
        <f>IFERROR(VLOOKUP(B511,LANCAMENTOS!$AG:$AM,7,),"")</f>
        <v/>
      </c>
      <c r="H511" s="271" t="str">
        <f>IFERROR(VLOOKUP($B511,LANCAMENTOS!$AG:$AL,4,),"")</f>
        <v/>
      </c>
      <c r="I511" s="274" t="str">
        <f>IFERROR(VLOOKUP($B511,LANCAMENTOS!$AG:$AL,5,),"")</f>
        <v/>
      </c>
      <c r="J511" s="272" t="str">
        <f>IFERROR(VLOOKUP($B511,LANCAMENTOS!$AG:$AL,6,),"")</f>
        <v/>
      </c>
      <c r="K511" s="278" t="str">
        <f t="shared" si="41"/>
        <v/>
      </c>
      <c r="L511" s="278" t="str">
        <f>IFERROR(VLOOKUP($B511,LANCAMENTOS!$AG:$AN,8,),"")</f>
        <v/>
      </c>
      <c r="Q511" s="275"/>
      <c r="R511" s="275"/>
      <c r="S511" s="275"/>
      <c r="T511" s="273"/>
      <c r="U511" s="146"/>
      <c r="V511" s="146"/>
      <c r="W511" s="146"/>
    </row>
    <row r="512" spans="2:23" ht="18">
      <c r="B512" s="269" t="s">
        <v>1353</v>
      </c>
      <c r="C512" s="269" t="str">
        <f t="shared" si="39"/>
        <v/>
      </c>
      <c r="D512" s="269" t="str">
        <f t="shared" si="40"/>
        <v/>
      </c>
      <c r="E512" s="270" t="str">
        <f>IFERROR(VLOOKUP($B512,LANCAMENTOS!$AG:$AL,2,),"")</f>
        <v/>
      </c>
      <c r="F512" s="271" t="str">
        <f>IFERROR(VLOOKUP($B512,LANCAMENTOS!$AG:$AL,3,),"")</f>
        <v/>
      </c>
      <c r="G512" s="271" t="str">
        <f>IFERROR(VLOOKUP(B512,LANCAMENTOS!$AG:$AM,7,),"")</f>
        <v/>
      </c>
      <c r="H512" s="271" t="str">
        <f>IFERROR(VLOOKUP($B512,LANCAMENTOS!$AG:$AL,4,),"")</f>
        <v/>
      </c>
      <c r="I512" s="274" t="str">
        <f>IFERROR(VLOOKUP($B512,LANCAMENTOS!$AG:$AL,5,),"")</f>
        <v/>
      </c>
      <c r="J512" s="272" t="str">
        <f>IFERROR(VLOOKUP($B512,LANCAMENTOS!$AG:$AL,6,),"")</f>
        <v/>
      </c>
      <c r="K512" s="278" t="str">
        <f t="shared" si="41"/>
        <v/>
      </c>
      <c r="L512" s="278" t="str">
        <f>IFERROR(VLOOKUP($B512,LANCAMENTOS!$AG:$AN,8,),"")</f>
        <v/>
      </c>
      <c r="Q512" s="275"/>
      <c r="R512" s="275"/>
      <c r="S512" s="275"/>
      <c r="T512" s="273"/>
      <c r="U512" s="146"/>
      <c r="V512" s="146"/>
      <c r="W512" s="146"/>
    </row>
    <row r="513" spans="2:23" ht="18">
      <c r="B513" s="269" t="s">
        <v>1354</v>
      </c>
      <c r="C513" s="269" t="str">
        <f t="shared" si="39"/>
        <v/>
      </c>
      <c r="D513" s="269" t="str">
        <f t="shared" si="40"/>
        <v/>
      </c>
      <c r="E513" s="270" t="str">
        <f>IFERROR(VLOOKUP($B513,LANCAMENTOS!$AG:$AL,2,),"")</f>
        <v/>
      </c>
      <c r="F513" s="271" t="str">
        <f>IFERROR(VLOOKUP($B513,LANCAMENTOS!$AG:$AL,3,),"")</f>
        <v/>
      </c>
      <c r="G513" s="271" t="str">
        <f>IFERROR(VLOOKUP(B513,LANCAMENTOS!$AG:$AM,7,),"")</f>
        <v/>
      </c>
      <c r="H513" s="271" t="str">
        <f>IFERROR(VLOOKUP($B513,LANCAMENTOS!$AG:$AL,4,),"")</f>
        <v/>
      </c>
      <c r="I513" s="274" t="str">
        <f>IFERROR(VLOOKUP($B513,LANCAMENTOS!$AG:$AL,5,),"")</f>
        <v/>
      </c>
      <c r="J513" s="272" t="str">
        <f>IFERROR(VLOOKUP($B513,LANCAMENTOS!$AG:$AL,6,),"")</f>
        <v/>
      </c>
      <c r="K513" s="278" t="str">
        <f t="shared" si="41"/>
        <v/>
      </c>
      <c r="L513" s="278" t="str">
        <f>IFERROR(VLOOKUP($B513,LANCAMENTOS!$AG:$AN,8,),"")</f>
        <v/>
      </c>
      <c r="Q513" s="275"/>
      <c r="R513" s="275"/>
      <c r="S513" s="275"/>
      <c r="T513" s="273"/>
      <c r="U513" s="146"/>
      <c r="V513" s="146"/>
      <c r="W513" s="146"/>
    </row>
    <row r="514" spans="2:23" ht="18">
      <c r="B514" s="269" t="s">
        <v>1355</v>
      </c>
      <c r="C514" s="269" t="str">
        <f t="shared" si="39"/>
        <v/>
      </c>
      <c r="D514" s="269" t="str">
        <f t="shared" si="40"/>
        <v/>
      </c>
      <c r="E514" s="270" t="str">
        <f>IFERROR(VLOOKUP($B514,LANCAMENTOS!$AG:$AL,2,),"")</f>
        <v/>
      </c>
      <c r="F514" s="271" t="str">
        <f>IFERROR(VLOOKUP($B514,LANCAMENTOS!$AG:$AL,3,),"")</f>
        <v/>
      </c>
      <c r="G514" s="271" t="str">
        <f>IFERROR(VLOOKUP(B514,LANCAMENTOS!$AG:$AM,7,),"")</f>
        <v/>
      </c>
      <c r="H514" s="271" t="str">
        <f>IFERROR(VLOOKUP($B514,LANCAMENTOS!$AG:$AL,4,),"")</f>
        <v/>
      </c>
      <c r="I514" s="274" t="str">
        <f>IFERROR(VLOOKUP($B514,LANCAMENTOS!$AG:$AL,5,),"")</f>
        <v/>
      </c>
      <c r="J514" s="272" t="str">
        <f>IFERROR(VLOOKUP($B514,LANCAMENTOS!$AG:$AL,6,),"")</f>
        <v/>
      </c>
      <c r="K514" s="278" t="str">
        <f t="shared" si="41"/>
        <v/>
      </c>
      <c r="L514" s="278" t="str">
        <f>IFERROR(VLOOKUP($B514,LANCAMENTOS!$AG:$AN,8,),"")</f>
        <v/>
      </c>
      <c r="Q514" s="275"/>
      <c r="R514" s="275"/>
      <c r="S514" s="275"/>
      <c r="T514" s="273"/>
      <c r="U514" s="146"/>
      <c r="V514" s="146"/>
      <c r="W514" s="146"/>
    </row>
    <row r="515" spans="2:23" ht="18">
      <c r="B515" s="269" t="s">
        <v>1356</v>
      </c>
      <c r="C515" s="269" t="str">
        <f t="shared" si="39"/>
        <v/>
      </c>
      <c r="D515" s="269" t="str">
        <f t="shared" si="40"/>
        <v/>
      </c>
      <c r="E515" s="270" t="str">
        <f>IFERROR(VLOOKUP($B515,LANCAMENTOS!$AG:$AL,2,),"")</f>
        <v/>
      </c>
      <c r="F515" s="271" t="str">
        <f>IFERROR(VLOOKUP($B515,LANCAMENTOS!$AG:$AL,3,),"")</f>
        <v/>
      </c>
      <c r="G515" s="271" t="str">
        <f>IFERROR(VLOOKUP(B515,LANCAMENTOS!$AG:$AM,7,),"")</f>
        <v/>
      </c>
      <c r="H515" s="271" t="str">
        <f>IFERROR(VLOOKUP($B515,LANCAMENTOS!$AG:$AL,4,),"")</f>
        <v/>
      </c>
      <c r="I515" s="274" t="str">
        <f>IFERROR(VLOOKUP($B515,LANCAMENTOS!$AG:$AL,5,),"")</f>
        <v/>
      </c>
      <c r="J515" s="272" t="str">
        <f>IFERROR(VLOOKUP($B515,LANCAMENTOS!$AG:$AL,6,),"")</f>
        <v/>
      </c>
      <c r="K515" s="278" t="str">
        <f t="shared" si="41"/>
        <v/>
      </c>
      <c r="L515" s="278" t="str">
        <f>IFERROR(VLOOKUP($B515,LANCAMENTOS!$AG:$AN,8,),"")</f>
        <v/>
      </c>
      <c r="Q515" s="275"/>
      <c r="R515" s="275"/>
      <c r="S515" s="275"/>
      <c r="T515" s="273"/>
      <c r="U515" s="146"/>
      <c r="V515" s="146"/>
      <c r="W515" s="146"/>
    </row>
    <row r="516" spans="2:23" ht="18">
      <c r="B516" s="269" t="s">
        <v>1357</v>
      </c>
      <c r="C516" s="269" t="str">
        <f t="shared" si="39"/>
        <v/>
      </c>
      <c r="D516" s="269" t="str">
        <f t="shared" si="40"/>
        <v/>
      </c>
      <c r="E516" s="270" t="str">
        <f>IFERROR(VLOOKUP($B516,LANCAMENTOS!$AG:$AL,2,),"")</f>
        <v/>
      </c>
      <c r="F516" s="271" t="str">
        <f>IFERROR(VLOOKUP($B516,LANCAMENTOS!$AG:$AL,3,),"")</f>
        <v/>
      </c>
      <c r="G516" s="271" t="str">
        <f>IFERROR(VLOOKUP(B516,LANCAMENTOS!$AG:$AM,7,),"")</f>
        <v/>
      </c>
      <c r="H516" s="271" t="str">
        <f>IFERROR(VLOOKUP($B516,LANCAMENTOS!$AG:$AL,4,),"")</f>
        <v/>
      </c>
      <c r="I516" s="274" t="str">
        <f>IFERROR(VLOOKUP($B516,LANCAMENTOS!$AG:$AL,5,),"")</f>
        <v/>
      </c>
      <c r="J516" s="272" t="str">
        <f>IFERROR(VLOOKUP($B516,LANCAMENTOS!$AG:$AL,6,),"")</f>
        <v/>
      </c>
      <c r="K516" s="278" t="str">
        <f t="shared" si="41"/>
        <v/>
      </c>
      <c r="L516" s="278" t="str">
        <f>IFERROR(VLOOKUP($B516,LANCAMENTOS!$AG:$AN,8,),"")</f>
        <v/>
      </c>
      <c r="Q516" s="275"/>
      <c r="R516" s="275"/>
      <c r="S516" s="275"/>
      <c r="T516" s="273"/>
      <c r="U516" s="146"/>
      <c r="V516" s="146"/>
      <c r="W516" s="146"/>
    </row>
    <row r="517" spans="2:23" ht="18">
      <c r="B517" s="269" t="s">
        <v>1358</v>
      </c>
      <c r="C517" s="269" t="str">
        <f t="shared" si="39"/>
        <v/>
      </c>
      <c r="D517" s="269" t="str">
        <f t="shared" si="40"/>
        <v/>
      </c>
      <c r="E517" s="270" t="str">
        <f>IFERROR(VLOOKUP($B517,LANCAMENTOS!$AG:$AL,2,),"")</f>
        <v/>
      </c>
      <c r="F517" s="271" t="str">
        <f>IFERROR(VLOOKUP($B517,LANCAMENTOS!$AG:$AL,3,),"")</f>
        <v/>
      </c>
      <c r="G517" s="271" t="str">
        <f>IFERROR(VLOOKUP(B517,LANCAMENTOS!$AG:$AM,7,),"")</f>
        <v/>
      </c>
      <c r="H517" s="271" t="str">
        <f>IFERROR(VLOOKUP($B517,LANCAMENTOS!$AG:$AL,4,),"")</f>
        <v/>
      </c>
      <c r="I517" s="274" t="str">
        <f>IFERROR(VLOOKUP($B517,LANCAMENTOS!$AG:$AL,5,),"")</f>
        <v/>
      </c>
      <c r="J517" s="272" t="str">
        <f>IFERROR(VLOOKUP($B517,LANCAMENTOS!$AG:$AL,6,),"")</f>
        <v/>
      </c>
      <c r="K517" s="278" t="str">
        <f t="shared" si="41"/>
        <v/>
      </c>
      <c r="L517" s="278" t="str">
        <f>IFERROR(VLOOKUP($B517,LANCAMENTOS!$AG:$AN,8,),"")</f>
        <v/>
      </c>
      <c r="Q517" s="275"/>
      <c r="R517" s="275"/>
      <c r="S517" s="275"/>
      <c r="T517" s="273"/>
      <c r="U517" s="146"/>
      <c r="V517" s="146"/>
      <c r="W517" s="146"/>
    </row>
    <row r="518" spans="2:23" ht="18">
      <c r="B518" s="269" t="s">
        <v>1359</v>
      </c>
      <c r="C518" s="269" t="str">
        <f t="shared" ref="C518:C581" si="42">IF(E518="","",MONTH(E518))</f>
        <v/>
      </c>
      <c r="D518" s="269" t="str">
        <f t="shared" ref="D518:D581" si="43">IF(E518="","",YEAR(E518))</f>
        <v/>
      </c>
      <c r="E518" s="270" t="str">
        <f>IFERROR(VLOOKUP($B518,LANCAMENTOS!$AG:$AL,2,),"")</f>
        <v/>
      </c>
      <c r="F518" s="271" t="str">
        <f>IFERROR(VLOOKUP($B518,LANCAMENTOS!$AG:$AL,3,),"")</f>
        <v/>
      </c>
      <c r="G518" s="271" t="str">
        <f>IFERROR(VLOOKUP(B518,LANCAMENTOS!$AG:$AM,7,),"")</f>
        <v/>
      </c>
      <c r="H518" s="271" t="str">
        <f>IFERROR(VLOOKUP($B518,LANCAMENTOS!$AG:$AL,4,),"")</f>
        <v/>
      </c>
      <c r="I518" s="274" t="str">
        <f>IFERROR(VLOOKUP($B518,LANCAMENTOS!$AG:$AL,5,),"")</f>
        <v/>
      </c>
      <c r="J518" s="272" t="str">
        <f>IFERROR(VLOOKUP($B518,LANCAMENTOS!$AG:$AL,6,),"")</f>
        <v/>
      </c>
      <c r="K518" s="278" t="str">
        <f t="shared" ref="K518:K581" si="44">IF(H518="","",H518*I518)</f>
        <v/>
      </c>
      <c r="L518" s="278" t="str">
        <f>IFERROR(VLOOKUP($B518,LANCAMENTOS!$AG:$AN,8,),"")</f>
        <v/>
      </c>
      <c r="Q518" s="275"/>
      <c r="R518" s="275"/>
      <c r="S518" s="275"/>
      <c r="T518" s="273"/>
      <c r="U518" s="146"/>
      <c r="V518" s="146"/>
      <c r="W518" s="146"/>
    </row>
    <row r="519" spans="2:23" ht="18">
      <c r="B519" s="269" t="s">
        <v>1360</v>
      </c>
      <c r="C519" s="269" t="str">
        <f t="shared" si="42"/>
        <v/>
      </c>
      <c r="D519" s="269" t="str">
        <f t="shared" si="43"/>
        <v/>
      </c>
      <c r="E519" s="270" t="str">
        <f>IFERROR(VLOOKUP($B519,LANCAMENTOS!$AG:$AL,2,),"")</f>
        <v/>
      </c>
      <c r="F519" s="271" t="str">
        <f>IFERROR(VLOOKUP($B519,LANCAMENTOS!$AG:$AL,3,),"")</f>
        <v/>
      </c>
      <c r="G519" s="271" t="str">
        <f>IFERROR(VLOOKUP(B519,LANCAMENTOS!$AG:$AM,7,),"")</f>
        <v/>
      </c>
      <c r="H519" s="271" t="str">
        <f>IFERROR(VLOOKUP($B519,LANCAMENTOS!$AG:$AL,4,),"")</f>
        <v/>
      </c>
      <c r="I519" s="274" t="str">
        <f>IFERROR(VLOOKUP($B519,LANCAMENTOS!$AG:$AL,5,),"")</f>
        <v/>
      </c>
      <c r="J519" s="272" t="str">
        <f>IFERROR(VLOOKUP($B519,LANCAMENTOS!$AG:$AL,6,),"")</f>
        <v/>
      </c>
      <c r="K519" s="278" t="str">
        <f t="shared" si="44"/>
        <v/>
      </c>
      <c r="L519" s="278" t="str">
        <f>IFERROR(VLOOKUP($B519,LANCAMENTOS!$AG:$AN,8,),"")</f>
        <v/>
      </c>
      <c r="Q519" s="275"/>
      <c r="R519" s="275"/>
      <c r="S519" s="275"/>
      <c r="T519" s="273"/>
      <c r="U519" s="146"/>
      <c r="V519" s="146"/>
      <c r="W519" s="146"/>
    </row>
    <row r="520" spans="2:23" ht="18">
      <c r="B520" s="269" t="s">
        <v>1361</v>
      </c>
      <c r="C520" s="269" t="str">
        <f t="shared" si="42"/>
        <v/>
      </c>
      <c r="D520" s="269" t="str">
        <f t="shared" si="43"/>
        <v/>
      </c>
      <c r="E520" s="270" t="str">
        <f>IFERROR(VLOOKUP($B520,LANCAMENTOS!$AG:$AL,2,),"")</f>
        <v/>
      </c>
      <c r="F520" s="271" t="str">
        <f>IFERROR(VLOOKUP($B520,LANCAMENTOS!$AG:$AL,3,),"")</f>
        <v/>
      </c>
      <c r="G520" s="271" t="str">
        <f>IFERROR(VLOOKUP(B520,LANCAMENTOS!$AG:$AM,7,),"")</f>
        <v/>
      </c>
      <c r="H520" s="271" t="str">
        <f>IFERROR(VLOOKUP($B520,LANCAMENTOS!$AG:$AL,4,),"")</f>
        <v/>
      </c>
      <c r="I520" s="274" t="str">
        <f>IFERROR(VLOOKUP($B520,LANCAMENTOS!$AG:$AL,5,),"")</f>
        <v/>
      </c>
      <c r="J520" s="272" t="str">
        <f>IFERROR(VLOOKUP($B520,LANCAMENTOS!$AG:$AL,6,),"")</f>
        <v/>
      </c>
      <c r="K520" s="278" t="str">
        <f t="shared" si="44"/>
        <v/>
      </c>
      <c r="L520" s="278" t="str">
        <f>IFERROR(VLOOKUP($B520,LANCAMENTOS!$AG:$AN,8,),"")</f>
        <v/>
      </c>
      <c r="Q520" s="275"/>
      <c r="R520" s="275"/>
      <c r="S520" s="275"/>
      <c r="T520" s="273"/>
      <c r="U520" s="146"/>
      <c r="V520" s="146"/>
      <c r="W520" s="146"/>
    </row>
    <row r="521" spans="2:23" ht="18">
      <c r="B521" s="269" t="s">
        <v>1362</v>
      </c>
      <c r="C521" s="269" t="str">
        <f t="shared" si="42"/>
        <v/>
      </c>
      <c r="D521" s="269" t="str">
        <f t="shared" si="43"/>
        <v/>
      </c>
      <c r="E521" s="270" t="str">
        <f>IFERROR(VLOOKUP($B521,LANCAMENTOS!$AG:$AL,2,),"")</f>
        <v/>
      </c>
      <c r="F521" s="271" t="str">
        <f>IFERROR(VLOOKUP($B521,LANCAMENTOS!$AG:$AL,3,),"")</f>
        <v/>
      </c>
      <c r="G521" s="271" t="str">
        <f>IFERROR(VLOOKUP(B521,LANCAMENTOS!$AG:$AM,7,),"")</f>
        <v/>
      </c>
      <c r="H521" s="271" t="str">
        <f>IFERROR(VLOOKUP($B521,LANCAMENTOS!$AG:$AL,4,),"")</f>
        <v/>
      </c>
      <c r="I521" s="274" t="str">
        <f>IFERROR(VLOOKUP($B521,LANCAMENTOS!$AG:$AL,5,),"")</f>
        <v/>
      </c>
      <c r="J521" s="272" t="str">
        <f>IFERROR(VLOOKUP($B521,LANCAMENTOS!$AG:$AL,6,),"")</f>
        <v/>
      </c>
      <c r="K521" s="278" t="str">
        <f t="shared" si="44"/>
        <v/>
      </c>
      <c r="L521" s="278" t="str">
        <f>IFERROR(VLOOKUP($B521,LANCAMENTOS!$AG:$AN,8,),"")</f>
        <v/>
      </c>
      <c r="Q521" s="275"/>
      <c r="R521" s="275"/>
      <c r="S521" s="275"/>
      <c r="T521" s="273"/>
      <c r="U521" s="146"/>
      <c r="V521" s="146"/>
      <c r="W521" s="146"/>
    </row>
    <row r="522" spans="2:23" ht="18">
      <c r="B522" s="269" t="s">
        <v>1363</v>
      </c>
      <c r="C522" s="269" t="str">
        <f t="shared" si="42"/>
        <v/>
      </c>
      <c r="D522" s="269" t="str">
        <f t="shared" si="43"/>
        <v/>
      </c>
      <c r="E522" s="270" t="str">
        <f>IFERROR(VLOOKUP($B522,LANCAMENTOS!$AG:$AL,2,),"")</f>
        <v/>
      </c>
      <c r="F522" s="271" t="str">
        <f>IFERROR(VLOOKUP($B522,LANCAMENTOS!$AG:$AL,3,),"")</f>
        <v/>
      </c>
      <c r="G522" s="271" t="str">
        <f>IFERROR(VLOOKUP(B522,LANCAMENTOS!$AG:$AM,7,),"")</f>
        <v/>
      </c>
      <c r="H522" s="271" t="str">
        <f>IFERROR(VLOOKUP($B522,LANCAMENTOS!$AG:$AL,4,),"")</f>
        <v/>
      </c>
      <c r="I522" s="274" t="str">
        <f>IFERROR(VLOOKUP($B522,LANCAMENTOS!$AG:$AL,5,),"")</f>
        <v/>
      </c>
      <c r="J522" s="272" t="str">
        <f>IFERROR(VLOOKUP($B522,LANCAMENTOS!$AG:$AL,6,),"")</f>
        <v/>
      </c>
      <c r="K522" s="278" t="str">
        <f t="shared" si="44"/>
        <v/>
      </c>
      <c r="L522" s="278" t="str">
        <f>IFERROR(VLOOKUP($B522,LANCAMENTOS!$AG:$AN,8,),"")</f>
        <v/>
      </c>
      <c r="Q522" s="275"/>
      <c r="R522" s="275"/>
      <c r="S522" s="275"/>
      <c r="T522" s="273"/>
      <c r="U522" s="146"/>
      <c r="V522" s="146"/>
      <c r="W522" s="146"/>
    </row>
    <row r="523" spans="2:23" ht="18">
      <c r="B523" s="269" t="s">
        <v>1364</v>
      </c>
      <c r="C523" s="269" t="str">
        <f t="shared" si="42"/>
        <v/>
      </c>
      <c r="D523" s="269" t="str">
        <f t="shared" si="43"/>
        <v/>
      </c>
      <c r="E523" s="270" t="str">
        <f>IFERROR(VLOOKUP($B523,LANCAMENTOS!$AG:$AL,2,),"")</f>
        <v/>
      </c>
      <c r="F523" s="271" t="str">
        <f>IFERROR(VLOOKUP($B523,LANCAMENTOS!$AG:$AL,3,),"")</f>
        <v/>
      </c>
      <c r="G523" s="271" t="str">
        <f>IFERROR(VLOOKUP(B523,LANCAMENTOS!$AG:$AM,7,),"")</f>
        <v/>
      </c>
      <c r="H523" s="271" t="str">
        <f>IFERROR(VLOOKUP($B523,LANCAMENTOS!$AG:$AL,4,),"")</f>
        <v/>
      </c>
      <c r="I523" s="274" t="str">
        <f>IFERROR(VLOOKUP($B523,LANCAMENTOS!$AG:$AL,5,),"")</f>
        <v/>
      </c>
      <c r="J523" s="272" t="str">
        <f>IFERROR(VLOOKUP($B523,LANCAMENTOS!$AG:$AL,6,),"")</f>
        <v/>
      </c>
      <c r="K523" s="278" t="str">
        <f t="shared" si="44"/>
        <v/>
      </c>
      <c r="L523" s="278" t="str">
        <f>IFERROR(VLOOKUP($B523,LANCAMENTOS!$AG:$AN,8,),"")</f>
        <v/>
      </c>
      <c r="Q523" s="275"/>
      <c r="R523" s="275"/>
      <c r="S523" s="275"/>
      <c r="T523" s="273"/>
      <c r="U523" s="146"/>
      <c r="V523" s="146"/>
      <c r="W523" s="146"/>
    </row>
    <row r="524" spans="2:23" ht="18">
      <c r="B524" s="269" t="s">
        <v>1365</v>
      </c>
      <c r="C524" s="269" t="str">
        <f t="shared" si="42"/>
        <v/>
      </c>
      <c r="D524" s="269" t="str">
        <f t="shared" si="43"/>
        <v/>
      </c>
      <c r="E524" s="270" t="str">
        <f>IFERROR(VLOOKUP($B524,LANCAMENTOS!$AG:$AL,2,),"")</f>
        <v/>
      </c>
      <c r="F524" s="271" t="str">
        <f>IFERROR(VLOOKUP($B524,LANCAMENTOS!$AG:$AL,3,),"")</f>
        <v/>
      </c>
      <c r="G524" s="271" t="str">
        <f>IFERROR(VLOOKUP(B524,LANCAMENTOS!$AG:$AM,7,),"")</f>
        <v/>
      </c>
      <c r="H524" s="271" t="str">
        <f>IFERROR(VLOOKUP($B524,LANCAMENTOS!$AG:$AL,4,),"")</f>
        <v/>
      </c>
      <c r="I524" s="274" t="str">
        <f>IFERROR(VLOOKUP($B524,LANCAMENTOS!$AG:$AL,5,),"")</f>
        <v/>
      </c>
      <c r="J524" s="272" t="str">
        <f>IFERROR(VLOOKUP($B524,LANCAMENTOS!$AG:$AL,6,),"")</f>
        <v/>
      </c>
      <c r="K524" s="278" t="str">
        <f t="shared" si="44"/>
        <v/>
      </c>
      <c r="L524" s="278" t="str">
        <f>IFERROR(VLOOKUP($B524,LANCAMENTOS!$AG:$AN,8,),"")</f>
        <v/>
      </c>
      <c r="Q524" s="275"/>
      <c r="R524" s="275"/>
      <c r="S524" s="275"/>
      <c r="T524" s="273"/>
      <c r="U524" s="146"/>
      <c r="V524" s="146"/>
      <c r="W524" s="146"/>
    </row>
    <row r="525" spans="2:23" ht="18">
      <c r="B525" s="269" t="s">
        <v>1366</v>
      </c>
      <c r="C525" s="269" t="str">
        <f t="shared" si="42"/>
        <v/>
      </c>
      <c r="D525" s="269" t="str">
        <f t="shared" si="43"/>
        <v/>
      </c>
      <c r="E525" s="270" t="str">
        <f>IFERROR(VLOOKUP($B525,LANCAMENTOS!$AG:$AL,2,),"")</f>
        <v/>
      </c>
      <c r="F525" s="271" t="str">
        <f>IFERROR(VLOOKUP($B525,LANCAMENTOS!$AG:$AL,3,),"")</f>
        <v/>
      </c>
      <c r="G525" s="271" t="str">
        <f>IFERROR(VLOOKUP(B525,LANCAMENTOS!$AG:$AM,7,),"")</f>
        <v/>
      </c>
      <c r="H525" s="271" t="str">
        <f>IFERROR(VLOOKUP($B525,LANCAMENTOS!$AG:$AL,4,),"")</f>
        <v/>
      </c>
      <c r="I525" s="274" t="str">
        <f>IFERROR(VLOOKUP($B525,LANCAMENTOS!$AG:$AL,5,),"")</f>
        <v/>
      </c>
      <c r="J525" s="272" t="str">
        <f>IFERROR(VLOOKUP($B525,LANCAMENTOS!$AG:$AL,6,),"")</f>
        <v/>
      </c>
      <c r="K525" s="278" t="str">
        <f t="shared" si="44"/>
        <v/>
      </c>
      <c r="L525" s="278" t="str">
        <f>IFERROR(VLOOKUP($B525,LANCAMENTOS!$AG:$AN,8,),"")</f>
        <v/>
      </c>
      <c r="Q525" s="275"/>
      <c r="R525" s="275"/>
      <c r="S525" s="275"/>
      <c r="T525" s="273"/>
      <c r="U525" s="146"/>
      <c r="V525" s="146"/>
      <c r="W525" s="146"/>
    </row>
    <row r="526" spans="2:23" ht="18">
      <c r="B526" s="269" t="s">
        <v>1367</v>
      </c>
      <c r="C526" s="269" t="str">
        <f t="shared" si="42"/>
        <v/>
      </c>
      <c r="D526" s="269" t="str">
        <f t="shared" si="43"/>
        <v/>
      </c>
      <c r="E526" s="270" t="str">
        <f>IFERROR(VLOOKUP($B526,LANCAMENTOS!$AG:$AL,2,),"")</f>
        <v/>
      </c>
      <c r="F526" s="271" t="str">
        <f>IFERROR(VLOOKUP($B526,LANCAMENTOS!$AG:$AL,3,),"")</f>
        <v/>
      </c>
      <c r="G526" s="271" t="str">
        <f>IFERROR(VLOOKUP(B526,LANCAMENTOS!$AG:$AM,7,),"")</f>
        <v/>
      </c>
      <c r="H526" s="271" t="str">
        <f>IFERROR(VLOOKUP($B526,LANCAMENTOS!$AG:$AL,4,),"")</f>
        <v/>
      </c>
      <c r="I526" s="274" t="str">
        <f>IFERROR(VLOOKUP($B526,LANCAMENTOS!$AG:$AL,5,),"")</f>
        <v/>
      </c>
      <c r="J526" s="272" t="str">
        <f>IFERROR(VLOOKUP($B526,LANCAMENTOS!$AG:$AL,6,),"")</f>
        <v/>
      </c>
      <c r="K526" s="278" t="str">
        <f t="shared" si="44"/>
        <v/>
      </c>
      <c r="L526" s="278" t="str">
        <f>IFERROR(VLOOKUP($B526,LANCAMENTOS!$AG:$AN,8,),"")</f>
        <v/>
      </c>
      <c r="Q526" s="275"/>
      <c r="R526" s="275"/>
      <c r="S526" s="275"/>
      <c r="T526" s="273"/>
      <c r="U526" s="146"/>
      <c r="V526" s="146"/>
      <c r="W526" s="146"/>
    </row>
    <row r="527" spans="2:23" ht="18">
      <c r="B527" s="269" t="s">
        <v>1368</v>
      </c>
      <c r="C527" s="269" t="str">
        <f t="shared" si="42"/>
        <v/>
      </c>
      <c r="D527" s="269" t="str">
        <f t="shared" si="43"/>
        <v/>
      </c>
      <c r="E527" s="270" t="str">
        <f>IFERROR(VLOOKUP($B527,LANCAMENTOS!$AG:$AL,2,),"")</f>
        <v/>
      </c>
      <c r="F527" s="271" t="str">
        <f>IFERROR(VLOOKUP($B527,LANCAMENTOS!$AG:$AL,3,),"")</f>
        <v/>
      </c>
      <c r="G527" s="271" t="str">
        <f>IFERROR(VLOOKUP(B527,LANCAMENTOS!$AG:$AM,7,),"")</f>
        <v/>
      </c>
      <c r="H527" s="271" t="str">
        <f>IFERROR(VLOOKUP($B527,LANCAMENTOS!$AG:$AL,4,),"")</f>
        <v/>
      </c>
      <c r="I527" s="274" t="str">
        <f>IFERROR(VLOOKUP($B527,LANCAMENTOS!$AG:$AL,5,),"")</f>
        <v/>
      </c>
      <c r="J527" s="272" t="str">
        <f>IFERROR(VLOOKUP($B527,LANCAMENTOS!$AG:$AL,6,),"")</f>
        <v/>
      </c>
      <c r="K527" s="278" t="str">
        <f t="shared" si="44"/>
        <v/>
      </c>
      <c r="L527" s="278" t="str">
        <f>IFERROR(VLOOKUP($B527,LANCAMENTOS!$AG:$AN,8,),"")</f>
        <v/>
      </c>
      <c r="Q527" s="275"/>
      <c r="R527" s="275"/>
      <c r="S527" s="275"/>
      <c r="T527" s="273"/>
      <c r="U527" s="146"/>
      <c r="V527" s="146"/>
      <c r="W527" s="146"/>
    </row>
    <row r="528" spans="2:23" ht="18">
      <c r="B528" s="269" t="s">
        <v>1369</v>
      </c>
      <c r="C528" s="269" t="str">
        <f t="shared" si="42"/>
        <v/>
      </c>
      <c r="D528" s="269" t="str">
        <f t="shared" si="43"/>
        <v/>
      </c>
      <c r="E528" s="270" t="str">
        <f>IFERROR(VLOOKUP($B528,LANCAMENTOS!$AG:$AL,2,),"")</f>
        <v/>
      </c>
      <c r="F528" s="271" t="str">
        <f>IFERROR(VLOOKUP($B528,LANCAMENTOS!$AG:$AL,3,),"")</f>
        <v/>
      </c>
      <c r="G528" s="271" t="str">
        <f>IFERROR(VLOOKUP(B528,LANCAMENTOS!$AG:$AM,7,),"")</f>
        <v/>
      </c>
      <c r="H528" s="271" t="str">
        <f>IFERROR(VLOOKUP($B528,LANCAMENTOS!$AG:$AL,4,),"")</f>
        <v/>
      </c>
      <c r="I528" s="274" t="str">
        <f>IFERROR(VLOOKUP($B528,LANCAMENTOS!$AG:$AL,5,),"")</f>
        <v/>
      </c>
      <c r="J528" s="272" t="str">
        <f>IFERROR(VLOOKUP($B528,LANCAMENTOS!$AG:$AL,6,),"")</f>
        <v/>
      </c>
      <c r="K528" s="278" t="str">
        <f t="shared" si="44"/>
        <v/>
      </c>
      <c r="L528" s="278" t="str">
        <f>IFERROR(VLOOKUP($B528,LANCAMENTOS!$AG:$AN,8,),"")</f>
        <v/>
      </c>
      <c r="Q528" s="275"/>
      <c r="R528" s="275"/>
      <c r="S528" s="275"/>
      <c r="T528" s="273"/>
      <c r="U528" s="146"/>
      <c r="V528" s="146"/>
      <c r="W528" s="146"/>
    </row>
    <row r="529" spans="2:23" ht="18">
      <c r="B529" s="269" t="s">
        <v>1370</v>
      </c>
      <c r="C529" s="269" t="str">
        <f t="shared" si="42"/>
        <v/>
      </c>
      <c r="D529" s="269" t="str">
        <f t="shared" si="43"/>
        <v/>
      </c>
      <c r="E529" s="270" t="str">
        <f>IFERROR(VLOOKUP($B529,LANCAMENTOS!$AG:$AL,2,),"")</f>
        <v/>
      </c>
      <c r="F529" s="271" t="str">
        <f>IFERROR(VLOOKUP($B529,LANCAMENTOS!$AG:$AL,3,),"")</f>
        <v/>
      </c>
      <c r="G529" s="271" t="str">
        <f>IFERROR(VLOOKUP(B529,LANCAMENTOS!$AG:$AM,7,),"")</f>
        <v/>
      </c>
      <c r="H529" s="271" t="str">
        <f>IFERROR(VLOOKUP($B529,LANCAMENTOS!$AG:$AL,4,),"")</f>
        <v/>
      </c>
      <c r="I529" s="274" t="str">
        <f>IFERROR(VLOOKUP($B529,LANCAMENTOS!$AG:$AL,5,),"")</f>
        <v/>
      </c>
      <c r="J529" s="272" t="str">
        <f>IFERROR(VLOOKUP($B529,LANCAMENTOS!$AG:$AL,6,),"")</f>
        <v/>
      </c>
      <c r="K529" s="278" t="str">
        <f t="shared" si="44"/>
        <v/>
      </c>
      <c r="L529" s="278" t="str">
        <f>IFERROR(VLOOKUP($B529,LANCAMENTOS!$AG:$AN,8,),"")</f>
        <v/>
      </c>
      <c r="Q529" s="275"/>
      <c r="R529" s="275"/>
      <c r="S529" s="275"/>
      <c r="T529" s="273"/>
      <c r="U529" s="146"/>
      <c r="V529" s="146"/>
      <c r="W529" s="146"/>
    </row>
    <row r="530" spans="2:23" ht="18">
      <c r="B530" s="269" t="s">
        <v>1371</v>
      </c>
      <c r="C530" s="269" t="str">
        <f t="shared" si="42"/>
        <v/>
      </c>
      <c r="D530" s="269" t="str">
        <f t="shared" si="43"/>
        <v/>
      </c>
      <c r="E530" s="270" t="str">
        <f>IFERROR(VLOOKUP($B530,LANCAMENTOS!$AG:$AL,2,),"")</f>
        <v/>
      </c>
      <c r="F530" s="271" t="str">
        <f>IFERROR(VLOOKUP($B530,LANCAMENTOS!$AG:$AL,3,),"")</f>
        <v/>
      </c>
      <c r="G530" s="271" t="str">
        <f>IFERROR(VLOOKUP(B530,LANCAMENTOS!$AG:$AM,7,),"")</f>
        <v/>
      </c>
      <c r="H530" s="271" t="str">
        <f>IFERROR(VLOOKUP($B530,LANCAMENTOS!$AG:$AL,4,),"")</f>
        <v/>
      </c>
      <c r="I530" s="274" t="str">
        <f>IFERROR(VLOOKUP($B530,LANCAMENTOS!$AG:$AL,5,),"")</f>
        <v/>
      </c>
      <c r="J530" s="272" t="str">
        <f>IFERROR(VLOOKUP($B530,LANCAMENTOS!$AG:$AL,6,),"")</f>
        <v/>
      </c>
      <c r="K530" s="278" t="str">
        <f t="shared" si="44"/>
        <v/>
      </c>
      <c r="L530" s="278" t="str">
        <f>IFERROR(VLOOKUP($B530,LANCAMENTOS!$AG:$AN,8,),"")</f>
        <v/>
      </c>
      <c r="Q530" s="275"/>
      <c r="R530" s="275"/>
      <c r="S530" s="275"/>
      <c r="T530" s="273"/>
      <c r="U530" s="146"/>
      <c r="V530" s="146"/>
      <c r="W530" s="146"/>
    </row>
    <row r="531" spans="2:23" ht="18">
      <c r="B531" s="269" t="s">
        <v>1372</v>
      </c>
      <c r="C531" s="269" t="str">
        <f t="shared" si="42"/>
        <v/>
      </c>
      <c r="D531" s="269" t="str">
        <f t="shared" si="43"/>
        <v/>
      </c>
      <c r="E531" s="270" t="str">
        <f>IFERROR(VLOOKUP($B531,LANCAMENTOS!$AG:$AL,2,),"")</f>
        <v/>
      </c>
      <c r="F531" s="271" t="str">
        <f>IFERROR(VLOOKUP($B531,LANCAMENTOS!$AG:$AL,3,),"")</f>
        <v/>
      </c>
      <c r="G531" s="271" t="str">
        <f>IFERROR(VLOOKUP(B531,LANCAMENTOS!$AG:$AM,7,),"")</f>
        <v/>
      </c>
      <c r="H531" s="271" t="str">
        <f>IFERROR(VLOOKUP($B531,LANCAMENTOS!$AG:$AL,4,),"")</f>
        <v/>
      </c>
      <c r="I531" s="274" t="str">
        <f>IFERROR(VLOOKUP($B531,LANCAMENTOS!$AG:$AL,5,),"")</f>
        <v/>
      </c>
      <c r="J531" s="272" t="str">
        <f>IFERROR(VLOOKUP($B531,LANCAMENTOS!$AG:$AL,6,),"")</f>
        <v/>
      </c>
      <c r="K531" s="278" t="str">
        <f t="shared" si="44"/>
        <v/>
      </c>
      <c r="L531" s="278" t="str">
        <f>IFERROR(VLOOKUP($B531,LANCAMENTOS!$AG:$AN,8,),"")</f>
        <v/>
      </c>
      <c r="Q531" s="275"/>
      <c r="R531" s="275"/>
      <c r="S531" s="275"/>
      <c r="T531" s="273"/>
      <c r="U531" s="146"/>
      <c r="V531" s="146"/>
      <c r="W531" s="146"/>
    </row>
    <row r="532" spans="2:23" ht="18">
      <c r="B532" s="269" t="s">
        <v>1373</v>
      </c>
      <c r="C532" s="269" t="str">
        <f t="shared" si="42"/>
        <v/>
      </c>
      <c r="D532" s="269" t="str">
        <f t="shared" si="43"/>
        <v/>
      </c>
      <c r="E532" s="270" t="str">
        <f>IFERROR(VLOOKUP($B532,LANCAMENTOS!$AG:$AL,2,),"")</f>
        <v/>
      </c>
      <c r="F532" s="271" t="str">
        <f>IFERROR(VLOOKUP($B532,LANCAMENTOS!$AG:$AL,3,),"")</f>
        <v/>
      </c>
      <c r="G532" s="271" t="str">
        <f>IFERROR(VLOOKUP(B532,LANCAMENTOS!$AG:$AM,7,),"")</f>
        <v/>
      </c>
      <c r="H532" s="271" t="str">
        <f>IFERROR(VLOOKUP($B532,LANCAMENTOS!$AG:$AL,4,),"")</f>
        <v/>
      </c>
      <c r="I532" s="274" t="str">
        <f>IFERROR(VLOOKUP($B532,LANCAMENTOS!$AG:$AL,5,),"")</f>
        <v/>
      </c>
      <c r="J532" s="272" t="str">
        <f>IFERROR(VLOOKUP($B532,LANCAMENTOS!$AG:$AL,6,),"")</f>
        <v/>
      </c>
      <c r="K532" s="278" t="str">
        <f t="shared" si="44"/>
        <v/>
      </c>
      <c r="L532" s="278" t="str">
        <f>IFERROR(VLOOKUP($B532,LANCAMENTOS!$AG:$AN,8,),"")</f>
        <v/>
      </c>
      <c r="Q532" s="275"/>
      <c r="R532" s="275"/>
      <c r="S532" s="275"/>
      <c r="T532" s="273"/>
      <c r="U532" s="146"/>
      <c r="V532" s="146"/>
      <c r="W532" s="146"/>
    </row>
    <row r="533" spans="2:23" ht="18">
      <c r="B533" s="269" t="s">
        <v>1374</v>
      </c>
      <c r="C533" s="269" t="str">
        <f t="shared" si="42"/>
        <v/>
      </c>
      <c r="D533" s="269" t="str">
        <f t="shared" si="43"/>
        <v/>
      </c>
      <c r="E533" s="270" t="str">
        <f>IFERROR(VLOOKUP($B533,LANCAMENTOS!$AG:$AL,2,),"")</f>
        <v/>
      </c>
      <c r="F533" s="271" t="str">
        <f>IFERROR(VLOOKUP($B533,LANCAMENTOS!$AG:$AL,3,),"")</f>
        <v/>
      </c>
      <c r="G533" s="271" t="str">
        <f>IFERROR(VLOOKUP(B533,LANCAMENTOS!$AG:$AM,7,),"")</f>
        <v/>
      </c>
      <c r="H533" s="271" t="str">
        <f>IFERROR(VLOOKUP($B533,LANCAMENTOS!$AG:$AL,4,),"")</f>
        <v/>
      </c>
      <c r="I533" s="274" t="str">
        <f>IFERROR(VLOOKUP($B533,LANCAMENTOS!$AG:$AL,5,),"")</f>
        <v/>
      </c>
      <c r="J533" s="272" t="str">
        <f>IFERROR(VLOOKUP($B533,LANCAMENTOS!$AG:$AL,6,),"")</f>
        <v/>
      </c>
      <c r="K533" s="278" t="str">
        <f t="shared" si="44"/>
        <v/>
      </c>
      <c r="L533" s="278" t="str">
        <f>IFERROR(VLOOKUP($B533,LANCAMENTOS!$AG:$AN,8,),"")</f>
        <v/>
      </c>
      <c r="Q533" s="275"/>
      <c r="R533" s="275"/>
      <c r="S533" s="275"/>
      <c r="T533" s="273"/>
      <c r="U533" s="146"/>
      <c r="V533" s="146"/>
      <c r="W533" s="146"/>
    </row>
    <row r="534" spans="2:23" ht="18">
      <c r="B534" s="269" t="s">
        <v>1375</v>
      </c>
      <c r="C534" s="269" t="str">
        <f t="shared" si="42"/>
        <v/>
      </c>
      <c r="D534" s="269" t="str">
        <f t="shared" si="43"/>
        <v/>
      </c>
      <c r="E534" s="270" t="str">
        <f>IFERROR(VLOOKUP($B534,LANCAMENTOS!$AG:$AL,2,),"")</f>
        <v/>
      </c>
      <c r="F534" s="271" t="str">
        <f>IFERROR(VLOOKUP($B534,LANCAMENTOS!$AG:$AL,3,),"")</f>
        <v/>
      </c>
      <c r="G534" s="271" t="str">
        <f>IFERROR(VLOOKUP(B534,LANCAMENTOS!$AG:$AM,7,),"")</f>
        <v/>
      </c>
      <c r="H534" s="271" t="str">
        <f>IFERROR(VLOOKUP($B534,LANCAMENTOS!$AG:$AL,4,),"")</f>
        <v/>
      </c>
      <c r="I534" s="274" t="str">
        <f>IFERROR(VLOOKUP($B534,LANCAMENTOS!$AG:$AL,5,),"")</f>
        <v/>
      </c>
      <c r="J534" s="272" t="str">
        <f>IFERROR(VLOOKUP($B534,LANCAMENTOS!$AG:$AL,6,),"")</f>
        <v/>
      </c>
      <c r="K534" s="278" t="str">
        <f t="shared" si="44"/>
        <v/>
      </c>
      <c r="L534" s="278" t="str">
        <f>IFERROR(VLOOKUP($B534,LANCAMENTOS!$AG:$AN,8,),"")</f>
        <v/>
      </c>
      <c r="Q534" s="275"/>
      <c r="R534" s="275"/>
      <c r="S534" s="275"/>
      <c r="T534" s="273"/>
      <c r="U534" s="146"/>
      <c r="V534" s="146"/>
      <c r="W534" s="146"/>
    </row>
    <row r="535" spans="2:23" ht="18">
      <c r="B535" s="269" t="s">
        <v>1376</v>
      </c>
      <c r="C535" s="269" t="str">
        <f t="shared" si="42"/>
        <v/>
      </c>
      <c r="D535" s="269" t="str">
        <f t="shared" si="43"/>
        <v/>
      </c>
      <c r="E535" s="270" t="str">
        <f>IFERROR(VLOOKUP($B535,LANCAMENTOS!$AG:$AL,2,),"")</f>
        <v/>
      </c>
      <c r="F535" s="271" t="str">
        <f>IFERROR(VLOOKUP($B535,LANCAMENTOS!$AG:$AL,3,),"")</f>
        <v/>
      </c>
      <c r="G535" s="271" t="str">
        <f>IFERROR(VLOOKUP(B535,LANCAMENTOS!$AG:$AM,7,),"")</f>
        <v/>
      </c>
      <c r="H535" s="271" t="str">
        <f>IFERROR(VLOOKUP($B535,LANCAMENTOS!$AG:$AL,4,),"")</f>
        <v/>
      </c>
      <c r="I535" s="274" t="str">
        <f>IFERROR(VLOOKUP($B535,LANCAMENTOS!$AG:$AL,5,),"")</f>
        <v/>
      </c>
      <c r="J535" s="272" t="str">
        <f>IFERROR(VLOOKUP($B535,LANCAMENTOS!$AG:$AL,6,),"")</f>
        <v/>
      </c>
      <c r="K535" s="278" t="str">
        <f t="shared" si="44"/>
        <v/>
      </c>
      <c r="L535" s="278" t="str">
        <f>IFERROR(VLOOKUP($B535,LANCAMENTOS!$AG:$AN,8,),"")</f>
        <v/>
      </c>
      <c r="Q535" s="275"/>
      <c r="R535" s="275"/>
      <c r="S535" s="275"/>
      <c r="T535" s="273"/>
      <c r="U535" s="146"/>
      <c r="V535" s="146"/>
      <c r="W535" s="146"/>
    </row>
    <row r="536" spans="2:23" ht="18">
      <c r="B536" s="269" t="s">
        <v>1377</v>
      </c>
      <c r="C536" s="269" t="str">
        <f t="shared" si="42"/>
        <v/>
      </c>
      <c r="D536" s="269" t="str">
        <f t="shared" si="43"/>
        <v/>
      </c>
      <c r="E536" s="270" t="str">
        <f>IFERROR(VLOOKUP($B536,LANCAMENTOS!$AG:$AL,2,),"")</f>
        <v/>
      </c>
      <c r="F536" s="271" t="str">
        <f>IFERROR(VLOOKUP($B536,LANCAMENTOS!$AG:$AL,3,),"")</f>
        <v/>
      </c>
      <c r="G536" s="271" t="str">
        <f>IFERROR(VLOOKUP(B536,LANCAMENTOS!$AG:$AM,7,),"")</f>
        <v/>
      </c>
      <c r="H536" s="271" t="str">
        <f>IFERROR(VLOOKUP($B536,LANCAMENTOS!$AG:$AL,4,),"")</f>
        <v/>
      </c>
      <c r="I536" s="274" t="str">
        <f>IFERROR(VLOOKUP($B536,LANCAMENTOS!$AG:$AL,5,),"")</f>
        <v/>
      </c>
      <c r="J536" s="272" t="str">
        <f>IFERROR(VLOOKUP($B536,LANCAMENTOS!$AG:$AL,6,),"")</f>
        <v/>
      </c>
      <c r="K536" s="278" t="str">
        <f t="shared" si="44"/>
        <v/>
      </c>
      <c r="L536" s="278" t="str">
        <f>IFERROR(VLOOKUP($B536,LANCAMENTOS!$AG:$AN,8,),"")</f>
        <v/>
      </c>
      <c r="Q536" s="275"/>
      <c r="R536" s="275"/>
      <c r="S536" s="275"/>
      <c r="T536" s="273"/>
      <c r="U536" s="146"/>
      <c r="V536" s="146"/>
      <c r="W536" s="146"/>
    </row>
    <row r="537" spans="2:23" ht="18">
      <c r="B537" s="269" t="s">
        <v>1378</v>
      </c>
      <c r="C537" s="269" t="str">
        <f t="shared" si="42"/>
        <v/>
      </c>
      <c r="D537" s="269" t="str">
        <f t="shared" si="43"/>
        <v/>
      </c>
      <c r="E537" s="270" t="str">
        <f>IFERROR(VLOOKUP($B537,LANCAMENTOS!$AG:$AL,2,),"")</f>
        <v/>
      </c>
      <c r="F537" s="271" t="str">
        <f>IFERROR(VLOOKUP($B537,LANCAMENTOS!$AG:$AL,3,),"")</f>
        <v/>
      </c>
      <c r="G537" s="271" t="str">
        <f>IFERROR(VLOOKUP(B537,LANCAMENTOS!$AG:$AM,7,),"")</f>
        <v/>
      </c>
      <c r="H537" s="271" t="str">
        <f>IFERROR(VLOOKUP($B537,LANCAMENTOS!$AG:$AL,4,),"")</f>
        <v/>
      </c>
      <c r="I537" s="274" t="str">
        <f>IFERROR(VLOOKUP($B537,LANCAMENTOS!$AG:$AL,5,),"")</f>
        <v/>
      </c>
      <c r="J537" s="272" t="str">
        <f>IFERROR(VLOOKUP($B537,LANCAMENTOS!$AG:$AL,6,),"")</f>
        <v/>
      </c>
      <c r="K537" s="278" t="str">
        <f t="shared" si="44"/>
        <v/>
      </c>
      <c r="L537" s="278" t="str">
        <f>IFERROR(VLOOKUP($B537,LANCAMENTOS!$AG:$AN,8,),"")</f>
        <v/>
      </c>
      <c r="Q537" s="275"/>
      <c r="R537" s="275"/>
      <c r="S537" s="275"/>
      <c r="T537" s="273"/>
      <c r="U537" s="146"/>
      <c r="V537" s="146"/>
      <c r="W537" s="146"/>
    </row>
    <row r="538" spans="2:23" ht="18">
      <c r="B538" s="269" t="s">
        <v>1379</v>
      </c>
      <c r="C538" s="269" t="str">
        <f t="shared" si="42"/>
        <v/>
      </c>
      <c r="D538" s="269" t="str">
        <f t="shared" si="43"/>
        <v/>
      </c>
      <c r="E538" s="270" t="str">
        <f>IFERROR(VLOOKUP($B538,LANCAMENTOS!$AG:$AL,2,),"")</f>
        <v/>
      </c>
      <c r="F538" s="271" t="str">
        <f>IFERROR(VLOOKUP($B538,LANCAMENTOS!$AG:$AL,3,),"")</f>
        <v/>
      </c>
      <c r="G538" s="271" t="str">
        <f>IFERROR(VLOOKUP(B538,LANCAMENTOS!$AG:$AM,7,),"")</f>
        <v/>
      </c>
      <c r="H538" s="271" t="str">
        <f>IFERROR(VLOOKUP($B538,LANCAMENTOS!$AG:$AL,4,),"")</f>
        <v/>
      </c>
      <c r="I538" s="274" t="str">
        <f>IFERROR(VLOOKUP($B538,LANCAMENTOS!$AG:$AL,5,),"")</f>
        <v/>
      </c>
      <c r="J538" s="272" t="str">
        <f>IFERROR(VLOOKUP($B538,LANCAMENTOS!$AG:$AL,6,),"")</f>
        <v/>
      </c>
      <c r="K538" s="278" t="str">
        <f t="shared" si="44"/>
        <v/>
      </c>
      <c r="L538" s="278" t="str">
        <f>IFERROR(VLOOKUP($B538,LANCAMENTOS!$AG:$AN,8,),"")</f>
        <v/>
      </c>
      <c r="Q538" s="275"/>
      <c r="R538" s="275"/>
      <c r="S538" s="275"/>
      <c r="T538" s="273"/>
      <c r="U538" s="146"/>
      <c r="V538" s="146"/>
      <c r="W538" s="146"/>
    </row>
    <row r="539" spans="2:23" ht="18">
      <c r="B539" s="269" t="s">
        <v>1380</v>
      </c>
      <c r="C539" s="269" t="str">
        <f t="shared" si="42"/>
        <v/>
      </c>
      <c r="D539" s="269" t="str">
        <f t="shared" si="43"/>
        <v/>
      </c>
      <c r="E539" s="270" t="str">
        <f>IFERROR(VLOOKUP($B539,LANCAMENTOS!$AG:$AL,2,),"")</f>
        <v/>
      </c>
      <c r="F539" s="271" t="str">
        <f>IFERROR(VLOOKUP($B539,LANCAMENTOS!$AG:$AL,3,),"")</f>
        <v/>
      </c>
      <c r="G539" s="271" t="str">
        <f>IFERROR(VLOOKUP(B539,LANCAMENTOS!$AG:$AM,7,),"")</f>
        <v/>
      </c>
      <c r="H539" s="271" t="str">
        <f>IFERROR(VLOOKUP($B539,LANCAMENTOS!$AG:$AL,4,),"")</f>
        <v/>
      </c>
      <c r="I539" s="274" t="str">
        <f>IFERROR(VLOOKUP($B539,LANCAMENTOS!$AG:$AL,5,),"")</f>
        <v/>
      </c>
      <c r="J539" s="272" t="str">
        <f>IFERROR(VLOOKUP($B539,LANCAMENTOS!$AG:$AL,6,),"")</f>
        <v/>
      </c>
      <c r="K539" s="278" t="str">
        <f t="shared" si="44"/>
        <v/>
      </c>
      <c r="L539" s="278" t="str">
        <f>IFERROR(VLOOKUP($B539,LANCAMENTOS!$AG:$AN,8,),"")</f>
        <v/>
      </c>
      <c r="Q539" s="275"/>
      <c r="R539" s="275"/>
      <c r="S539" s="275"/>
      <c r="T539" s="273"/>
      <c r="U539" s="146"/>
      <c r="V539" s="146"/>
      <c r="W539" s="146"/>
    </row>
    <row r="540" spans="2:23" ht="18">
      <c r="B540" s="269" t="s">
        <v>1381</v>
      </c>
      <c r="C540" s="269" t="str">
        <f t="shared" si="42"/>
        <v/>
      </c>
      <c r="D540" s="269" t="str">
        <f t="shared" si="43"/>
        <v/>
      </c>
      <c r="E540" s="270" t="str">
        <f>IFERROR(VLOOKUP($B540,LANCAMENTOS!$AG:$AL,2,),"")</f>
        <v/>
      </c>
      <c r="F540" s="271" t="str">
        <f>IFERROR(VLOOKUP($B540,LANCAMENTOS!$AG:$AL,3,),"")</f>
        <v/>
      </c>
      <c r="G540" s="271" t="str">
        <f>IFERROR(VLOOKUP(B540,LANCAMENTOS!$AG:$AM,7,),"")</f>
        <v/>
      </c>
      <c r="H540" s="271" t="str">
        <f>IFERROR(VLOOKUP($B540,LANCAMENTOS!$AG:$AL,4,),"")</f>
        <v/>
      </c>
      <c r="I540" s="274" t="str">
        <f>IFERROR(VLOOKUP($B540,LANCAMENTOS!$AG:$AL,5,),"")</f>
        <v/>
      </c>
      <c r="J540" s="272" t="str">
        <f>IFERROR(VLOOKUP($B540,LANCAMENTOS!$AG:$AL,6,),"")</f>
        <v/>
      </c>
      <c r="K540" s="278" t="str">
        <f t="shared" si="44"/>
        <v/>
      </c>
      <c r="L540" s="278" t="str">
        <f>IFERROR(VLOOKUP($B540,LANCAMENTOS!$AG:$AN,8,),"")</f>
        <v/>
      </c>
      <c r="Q540" s="275"/>
      <c r="R540" s="275"/>
      <c r="S540" s="275"/>
      <c r="T540" s="273"/>
      <c r="U540" s="146"/>
      <c r="V540" s="146"/>
      <c r="W540" s="146"/>
    </row>
    <row r="541" spans="2:23" ht="18">
      <c r="B541" s="269" t="s">
        <v>1382</v>
      </c>
      <c r="C541" s="269" t="str">
        <f t="shared" si="42"/>
        <v/>
      </c>
      <c r="D541" s="269" t="str">
        <f t="shared" si="43"/>
        <v/>
      </c>
      <c r="E541" s="270" t="str">
        <f>IFERROR(VLOOKUP($B541,LANCAMENTOS!$AG:$AL,2,),"")</f>
        <v/>
      </c>
      <c r="F541" s="271" t="str">
        <f>IFERROR(VLOOKUP($B541,LANCAMENTOS!$AG:$AL,3,),"")</f>
        <v/>
      </c>
      <c r="G541" s="271" t="str">
        <f>IFERROR(VLOOKUP(B541,LANCAMENTOS!$AG:$AM,7,),"")</f>
        <v/>
      </c>
      <c r="H541" s="271" t="str">
        <f>IFERROR(VLOOKUP($B541,LANCAMENTOS!$AG:$AL,4,),"")</f>
        <v/>
      </c>
      <c r="I541" s="274" t="str">
        <f>IFERROR(VLOOKUP($B541,LANCAMENTOS!$AG:$AL,5,),"")</f>
        <v/>
      </c>
      <c r="J541" s="272" t="str">
        <f>IFERROR(VLOOKUP($B541,LANCAMENTOS!$AG:$AL,6,),"")</f>
        <v/>
      </c>
      <c r="K541" s="278" t="str">
        <f t="shared" si="44"/>
        <v/>
      </c>
      <c r="L541" s="278" t="str">
        <f>IFERROR(VLOOKUP($B541,LANCAMENTOS!$AG:$AN,8,),"")</f>
        <v/>
      </c>
      <c r="Q541" s="275"/>
      <c r="R541" s="275"/>
      <c r="S541" s="275"/>
      <c r="T541" s="273"/>
      <c r="U541" s="146"/>
      <c r="V541" s="146"/>
      <c r="W541" s="146"/>
    </row>
    <row r="542" spans="2:23" ht="18">
      <c r="B542" s="269" t="s">
        <v>1383</v>
      </c>
      <c r="C542" s="269" t="str">
        <f t="shared" si="42"/>
        <v/>
      </c>
      <c r="D542" s="269" t="str">
        <f t="shared" si="43"/>
        <v/>
      </c>
      <c r="E542" s="270" t="str">
        <f>IFERROR(VLOOKUP($B542,LANCAMENTOS!$AG:$AL,2,),"")</f>
        <v/>
      </c>
      <c r="F542" s="271" t="str">
        <f>IFERROR(VLOOKUP($B542,LANCAMENTOS!$AG:$AL,3,),"")</f>
        <v/>
      </c>
      <c r="G542" s="271" t="str">
        <f>IFERROR(VLOOKUP(B542,LANCAMENTOS!$AG:$AM,7,),"")</f>
        <v/>
      </c>
      <c r="H542" s="271" t="str">
        <f>IFERROR(VLOOKUP($B542,LANCAMENTOS!$AG:$AL,4,),"")</f>
        <v/>
      </c>
      <c r="I542" s="274" t="str">
        <f>IFERROR(VLOOKUP($B542,LANCAMENTOS!$AG:$AL,5,),"")</f>
        <v/>
      </c>
      <c r="J542" s="272" t="str">
        <f>IFERROR(VLOOKUP($B542,LANCAMENTOS!$AG:$AL,6,),"")</f>
        <v/>
      </c>
      <c r="K542" s="278" t="str">
        <f t="shared" si="44"/>
        <v/>
      </c>
      <c r="L542" s="278" t="str">
        <f>IFERROR(VLOOKUP($B542,LANCAMENTOS!$AG:$AN,8,),"")</f>
        <v/>
      </c>
      <c r="Q542" s="275"/>
      <c r="R542" s="275"/>
      <c r="S542" s="275"/>
      <c r="T542" s="273"/>
      <c r="U542" s="146"/>
      <c r="V542" s="146"/>
      <c r="W542" s="146"/>
    </row>
    <row r="543" spans="2:23" ht="18">
      <c r="B543" s="269" t="s">
        <v>1384</v>
      </c>
      <c r="C543" s="269" t="str">
        <f t="shared" si="42"/>
        <v/>
      </c>
      <c r="D543" s="269" t="str">
        <f t="shared" si="43"/>
        <v/>
      </c>
      <c r="E543" s="270" t="str">
        <f>IFERROR(VLOOKUP($B543,LANCAMENTOS!$AG:$AL,2,),"")</f>
        <v/>
      </c>
      <c r="F543" s="271" t="str">
        <f>IFERROR(VLOOKUP($B543,LANCAMENTOS!$AG:$AL,3,),"")</f>
        <v/>
      </c>
      <c r="G543" s="271" t="str">
        <f>IFERROR(VLOOKUP(B543,LANCAMENTOS!$AG:$AM,7,),"")</f>
        <v/>
      </c>
      <c r="H543" s="271" t="str">
        <f>IFERROR(VLOOKUP($B543,LANCAMENTOS!$AG:$AL,4,),"")</f>
        <v/>
      </c>
      <c r="I543" s="274" t="str">
        <f>IFERROR(VLOOKUP($B543,LANCAMENTOS!$AG:$AL,5,),"")</f>
        <v/>
      </c>
      <c r="J543" s="272" t="str">
        <f>IFERROR(VLOOKUP($B543,LANCAMENTOS!$AG:$AL,6,),"")</f>
        <v/>
      </c>
      <c r="K543" s="278" t="str">
        <f t="shared" si="44"/>
        <v/>
      </c>
      <c r="L543" s="278" t="str">
        <f>IFERROR(VLOOKUP($B543,LANCAMENTOS!$AG:$AN,8,),"")</f>
        <v/>
      </c>
      <c r="Q543" s="275"/>
      <c r="R543" s="275"/>
      <c r="S543" s="275"/>
      <c r="T543" s="273"/>
      <c r="U543" s="146"/>
      <c r="V543" s="146"/>
      <c r="W543" s="146"/>
    </row>
    <row r="544" spans="2:23" ht="18">
      <c r="B544" s="269" t="s">
        <v>1385</v>
      </c>
      <c r="C544" s="269" t="str">
        <f t="shared" si="42"/>
        <v/>
      </c>
      <c r="D544" s="269" t="str">
        <f t="shared" si="43"/>
        <v/>
      </c>
      <c r="E544" s="270" t="str">
        <f>IFERROR(VLOOKUP($B544,LANCAMENTOS!$AG:$AL,2,),"")</f>
        <v/>
      </c>
      <c r="F544" s="271" t="str">
        <f>IFERROR(VLOOKUP($B544,LANCAMENTOS!$AG:$AL,3,),"")</f>
        <v/>
      </c>
      <c r="G544" s="271" t="str">
        <f>IFERROR(VLOOKUP(B544,LANCAMENTOS!$AG:$AM,7,),"")</f>
        <v/>
      </c>
      <c r="H544" s="271" t="str">
        <f>IFERROR(VLOOKUP($B544,LANCAMENTOS!$AG:$AL,4,),"")</f>
        <v/>
      </c>
      <c r="I544" s="274" t="str">
        <f>IFERROR(VLOOKUP($B544,LANCAMENTOS!$AG:$AL,5,),"")</f>
        <v/>
      </c>
      <c r="J544" s="272" t="str">
        <f>IFERROR(VLOOKUP($B544,LANCAMENTOS!$AG:$AL,6,),"")</f>
        <v/>
      </c>
      <c r="K544" s="278" t="str">
        <f t="shared" si="44"/>
        <v/>
      </c>
      <c r="L544" s="278" t="str">
        <f>IFERROR(VLOOKUP($B544,LANCAMENTOS!$AG:$AN,8,),"")</f>
        <v/>
      </c>
      <c r="Q544" s="275"/>
      <c r="R544" s="275"/>
      <c r="S544" s="275"/>
      <c r="T544" s="273"/>
      <c r="U544" s="146"/>
      <c r="V544" s="146"/>
      <c r="W544" s="146"/>
    </row>
    <row r="545" spans="2:23" ht="18">
      <c r="B545" s="269" t="s">
        <v>1386</v>
      </c>
      <c r="C545" s="269" t="str">
        <f t="shared" si="42"/>
        <v/>
      </c>
      <c r="D545" s="269" t="str">
        <f t="shared" si="43"/>
        <v/>
      </c>
      <c r="E545" s="270" t="str">
        <f>IFERROR(VLOOKUP($B545,LANCAMENTOS!$AG:$AL,2,),"")</f>
        <v/>
      </c>
      <c r="F545" s="271" t="str">
        <f>IFERROR(VLOOKUP($B545,LANCAMENTOS!$AG:$AL,3,),"")</f>
        <v/>
      </c>
      <c r="G545" s="271" t="str">
        <f>IFERROR(VLOOKUP(B545,LANCAMENTOS!$AG:$AM,7,),"")</f>
        <v/>
      </c>
      <c r="H545" s="271" t="str">
        <f>IFERROR(VLOOKUP($B545,LANCAMENTOS!$AG:$AL,4,),"")</f>
        <v/>
      </c>
      <c r="I545" s="274" t="str">
        <f>IFERROR(VLOOKUP($B545,LANCAMENTOS!$AG:$AL,5,),"")</f>
        <v/>
      </c>
      <c r="J545" s="272" t="str">
        <f>IFERROR(VLOOKUP($B545,LANCAMENTOS!$AG:$AL,6,),"")</f>
        <v/>
      </c>
      <c r="K545" s="278" t="str">
        <f t="shared" si="44"/>
        <v/>
      </c>
      <c r="L545" s="278" t="str">
        <f>IFERROR(VLOOKUP($B545,LANCAMENTOS!$AG:$AN,8,),"")</f>
        <v/>
      </c>
      <c r="Q545" s="275"/>
      <c r="R545" s="275"/>
      <c r="S545" s="275"/>
      <c r="T545" s="273"/>
      <c r="U545" s="146"/>
      <c r="V545" s="146"/>
      <c r="W545" s="146"/>
    </row>
    <row r="546" spans="2:23" ht="18">
      <c r="B546" s="269" t="s">
        <v>1387</v>
      </c>
      <c r="C546" s="269" t="str">
        <f t="shared" si="42"/>
        <v/>
      </c>
      <c r="D546" s="269" t="str">
        <f t="shared" si="43"/>
        <v/>
      </c>
      <c r="E546" s="270" t="str">
        <f>IFERROR(VLOOKUP($B546,LANCAMENTOS!$AG:$AL,2,),"")</f>
        <v/>
      </c>
      <c r="F546" s="271" t="str">
        <f>IFERROR(VLOOKUP($B546,LANCAMENTOS!$AG:$AL,3,),"")</f>
        <v/>
      </c>
      <c r="G546" s="271" t="str">
        <f>IFERROR(VLOOKUP(B546,LANCAMENTOS!$AG:$AM,7,),"")</f>
        <v/>
      </c>
      <c r="H546" s="271" t="str">
        <f>IFERROR(VLOOKUP($B546,LANCAMENTOS!$AG:$AL,4,),"")</f>
        <v/>
      </c>
      <c r="I546" s="274" t="str">
        <f>IFERROR(VLOOKUP($B546,LANCAMENTOS!$AG:$AL,5,),"")</f>
        <v/>
      </c>
      <c r="J546" s="272" t="str">
        <f>IFERROR(VLOOKUP($B546,LANCAMENTOS!$AG:$AL,6,),"")</f>
        <v/>
      </c>
      <c r="K546" s="278" t="str">
        <f t="shared" si="44"/>
        <v/>
      </c>
      <c r="L546" s="278" t="str">
        <f>IFERROR(VLOOKUP($B546,LANCAMENTOS!$AG:$AN,8,),"")</f>
        <v/>
      </c>
      <c r="Q546" s="275"/>
      <c r="R546" s="275"/>
      <c r="S546" s="275"/>
      <c r="T546" s="273"/>
      <c r="U546" s="146"/>
      <c r="V546" s="146"/>
      <c r="W546" s="146"/>
    </row>
    <row r="547" spans="2:23" ht="18">
      <c r="B547" s="269" t="s">
        <v>1388</v>
      </c>
      <c r="C547" s="269" t="str">
        <f t="shared" si="42"/>
        <v/>
      </c>
      <c r="D547" s="269" t="str">
        <f t="shared" si="43"/>
        <v/>
      </c>
      <c r="E547" s="270" t="str">
        <f>IFERROR(VLOOKUP($B547,LANCAMENTOS!$AG:$AL,2,),"")</f>
        <v/>
      </c>
      <c r="F547" s="271" t="str">
        <f>IFERROR(VLOOKUP($B547,LANCAMENTOS!$AG:$AL,3,),"")</f>
        <v/>
      </c>
      <c r="G547" s="271" t="str">
        <f>IFERROR(VLOOKUP(B547,LANCAMENTOS!$AG:$AM,7,),"")</f>
        <v/>
      </c>
      <c r="H547" s="271" t="str">
        <f>IFERROR(VLOOKUP($B547,LANCAMENTOS!$AG:$AL,4,),"")</f>
        <v/>
      </c>
      <c r="I547" s="274" t="str">
        <f>IFERROR(VLOOKUP($B547,LANCAMENTOS!$AG:$AL,5,),"")</f>
        <v/>
      </c>
      <c r="J547" s="272" t="str">
        <f>IFERROR(VLOOKUP($B547,LANCAMENTOS!$AG:$AL,6,),"")</f>
        <v/>
      </c>
      <c r="K547" s="278" t="str">
        <f t="shared" si="44"/>
        <v/>
      </c>
      <c r="L547" s="278" t="str">
        <f>IFERROR(VLOOKUP($B547,LANCAMENTOS!$AG:$AN,8,),"")</f>
        <v/>
      </c>
      <c r="Q547" s="275"/>
      <c r="R547" s="275"/>
      <c r="S547" s="275"/>
      <c r="T547" s="273"/>
      <c r="U547" s="146"/>
      <c r="V547" s="146"/>
      <c r="W547" s="146"/>
    </row>
    <row r="548" spans="2:23" ht="18">
      <c r="B548" s="269" t="s">
        <v>1389</v>
      </c>
      <c r="C548" s="269" t="str">
        <f t="shared" si="42"/>
        <v/>
      </c>
      <c r="D548" s="269" t="str">
        <f t="shared" si="43"/>
        <v/>
      </c>
      <c r="E548" s="270" t="str">
        <f>IFERROR(VLOOKUP($B548,LANCAMENTOS!$AG:$AL,2,),"")</f>
        <v/>
      </c>
      <c r="F548" s="271" t="str">
        <f>IFERROR(VLOOKUP($B548,LANCAMENTOS!$AG:$AL,3,),"")</f>
        <v/>
      </c>
      <c r="G548" s="271" t="str">
        <f>IFERROR(VLOOKUP(B548,LANCAMENTOS!$AG:$AM,7,),"")</f>
        <v/>
      </c>
      <c r="H548" s="271" t="str">
        <f>IFERROR(VLOOKUP($B548,LANCAMENTOS!$AG:$AL,4,),"")</f>
        <v/>
      </c>
      <c r="I548" s="274" t="str">
        <f>IFERROR(VLOOKUP($B548,LANCAMENTOS!$AG:$AL,5,),"")</f>
        <v/>
      </c>
      <c r="J548" s="272" t="str">
        <f>IFERROR(VLOOKUP($B548,LANCAMENTOS!$AG:$AL,6,),"")</f>
        <v/>
      </c>
      <c r="K548" s="278" t="str">
        <f t="shared" si="44"/>
        <v/>
      </c>
      <c r="L548" s="278" t="str">
        <f>IFERROR(VLOOKUP($B548,LANCAMENTOS!$AG:$AN,8,),"")</f>
        <v/>
      </c>
      <c r="Q548" s="275"/>
      <c r="R548" s="275"/>
      <c r="S548" s="275"/>
      <c r="T548" s="273"/>
      <c r="U548" s="146"/>
      <c r="V548" s="146"/>
      <c r="W548" s="146"/>
    </row>
    <row r="549" spans="2:23" ht="18">
      <c r="B549" s="269" t="s">
        <v>1390</v>
      </c>
      <c r="C549" s="269" t="str">
        <f t="shared" si="42"/>
        <v/>
      </c>
      <c r="D549" s="269" t="str">
        <f t="shared" si="43"/>
        <v/>
      </c>
      <c r="E549" s="270" t="str">
        <f>IFERROR(VLOOKUP($B549,LANCAMENTOS!$AG:$AL,2,),"")</f>
        <v/>
      </c>
      <c r="F549" s="271" t="str">
        <f>IFERROR(VLOOKUP($B549,LANCAMENTOS!$AG:$AL,3,),"")</f>
        <v/>
      </c>
      <c r="G549" s="271" t="str">
        <f>IFERROR(VLOOKUP(B549,LANCAMENTOS!$AG:$AM,7,),"")</f>
        <v/>
      </c>
      <c r="H549" s="271" t="str">
        <f>IFERROR(VLOOKUP($B549,LANCAMENTOS!$AG:$AL,4,),"")</f>
        <v/>
      </c>
      <c r="I549" s="274" t="str">
        <f>IFERROR(VLOOKUP($B549,LANCAMENTOS!$AG:$AL,5,),"")</f>
        <v/>
      </c>
      <c r="J549" s="272" t="str">
        <f>IFERROR(VLOOKUP($B549,LANCAMENTOS!$AG:$AL,6,),"")</f>
        <v/>
      </c>
      <c r="K549" s="278" t="str">
        <f t="shared" si="44"/>
        <v/>
      </c>
      <c r="L549" s="278" t="str">
        <f>IFERROR(VLOOKUP($B549,LANCAMENTOS!$AG:$AN,8,),"")</f>
        <v/>
      </c>
      <c r="Q549" s="275"/>
      <c r="R549" s="275"/>
      <c r="S549" s="275"/>
      <c r="T549" s="273"/>
      <c r="U549" s="146"/>
      <c r="V549" s="146"/>
      <c r="W549" s="146"/>
    </row>
    <row r="550" spans="2:23" ht="18">
      <c r="B550" s="269" t="s">
        <v>1391</v>
      </c>
      <c r="C550" s="269" t="str">
        <f t="shared" si="42"/>
        <v/>
      </c>
      <c r="D550" s="269" t="str">
        <f t="shared" si="43"/>
        <v/>
      </c>
      <c r="E550" s="270" t="str">
        <f>IFERROR(VLOOKUP($B550,LANCAMENTOS!$AG:$AL,2,),"")</f>
        <v/>
      </c>
      <c r="F550" s="271" t="str">
        <f>IFERROR(VLOOKUP($B550,LANCAMENTOS!$AG:$AL,3,),"")</f>
        <v/>
      </c>
      <c r="G550" s="271" t="str">
        <f>IFERROR(VLOOKUP(B550,LANCAMENTOS!$AG:$AM,7,),"")</f>
        <v/>
      </c>
      <c r="H550" s="271" t="str">
        <f>IFERROR(VLOOKUP($B550,LANCAMENTOS!$AG:$AL,4,),"")</f>
        <v/>
      </c>
      <c r="I550" s="274" t="str">
        <f>IFERROR(VLOOKUP($B550,LANCAMENTOS!$AG:$AL,5,),"")</f>
        <v/>
      </c>
      <c r="J550" s="272" t="str">
        <f>IFERROR(VLOOKUP($B550,LANCAMENTOS!$AG:$AL,6,),"")</f>
        <v/>
      </c>
      <c r="K550" s="278" t="str">
        <f t="shared" si="44"/>
        <v/>
      </c>
      <c r="L550" s="278" t="str">
        <f>IFERROR(VLOOKUP($B550,LANCAMENTOS!$AG:$AN,8,),"")</f>
        <v/>
      </c>
      <c r="Q550" s="275"/>
      <c r="R550" s="275"/>
      <c r="S550" s="275"/>
      <c r="T550" s="273"/>
      <c r="U550" s="146"/>
      <c r="V550" s="146"/>
      <c r="W550" s="146"/>
    </row>
    <row r="551" spans="2:23" ht="18">
      <c r="B551" s="269" t="s">
        <v>1392</v>
      </c>
      <c r="C551" s="269" t="str">
        <f t="shared" si="42"/>
        <v/>
      </c>
      <c r="D551" s="269" t="str">
        <f t="shared" si="43"/>
        <v/>
      </c>
      <c r="E551" s="270" t="str">
        <f>IFERROR(VLOOKUP($B551,LANCAMENTOS!$AG:$AL,2,),"")</f>
        <v/>
      </c>
      <c r="F551" s="271" t="str">
        <f>IFERROR(VLOOKUP($B551,LANCAMENTOS!$AG:$AL,3,),"")</f>
        <v/>
      </c>
      <c r="G551" s="271" t="str">
        <f>IFERROR(VLOOKUP(B551,LANCAMENTOS!$AG:$AM,7,),"")</f>
        <v/>
      </c>
      <c r="H551" s="271" t="str">
        <f>IFERROR(VLOOKUP($B551,LANCAMENTOS!$AG:$AL,4,),"")</f>
        <v/>
      </c>
      <c r="I551" s="274" t="str">
        <f>IFERROR(VLOOKUP($B551,LANCAMENTOS!$AG:$AL,5,),"")</f>
        <v/>
      </c>
      <c r="J551" s="272" t="str">
        <f>IFERROR(VLOOKUP($B551,LANCAMENTOS!$AG:$AL,6,),"")</f>
        <v/>
      </c>
      <c r="K551" s="278" t="str">
        <f t="shared" si="44"/>
        <v/>
      </c>
      <c r="L551" s="278" t="str">
        <f>IFERROR(VLOOKUP($B551,LANCAMENTOS!$AG:$AN,8,),"")</f>
        <v/>
      </c>
      <c r="Q551" s="275"/>
      <c r="R551" s="275"/>
      <c r="S551" s="275"/>
      <c r="T551" s="273"/>
      <c r="U551" s="146"/>
      <c r="V551" s="146"/>
      <c r="W551" s="146"/>
    </row>
    <row r="552" spans="2:23" ht="18">
      <c r="B552" s="269" t="s">
        <v>1393</v>
      </c>
      <c r="C552" s="269" t="str">
        <f t="shared" si="42"/>
        <v/>
      </c>
      <c r="D552" s="269" t="str">
        <f t="shared" si="43"/>
        <v/>
      </c>
      <c r="E552" s="270" t="str">
        <f>IFERROR(VLOOKUP($B552,LANCAMENTOS!$AG:$AL,2,),"")</f>
        <v/>
      </c>
      <c r="F552" s="271" t="str">
        <f>IFERROR(VLOOKUP($B552,LANCAMENTOS!$AG:$AL,3,),"")</f>
        <v/>
      </c>
      <c r="G552" s="271" t="str">
        <f>IFERROR(VLOOKUP(B552,LANCAMENTOS!$AG:$AM,7,),"")</f>
        <v/>
      </c>
      <c r="H552" s="271" t="str">
        <f>IFERROR(VLOOKUP($B552,LANCAMENTOS!$AG:$AL,4,),"")</f>
        <v/>
      </c>
      <c r="I552" s="274" t="str">
        <f>IFERROR(VLOOKUP($B552,LANCAMENTOS!$AG:$AL,5,),"")</f>
        <v/>
      </c>
      <c r="J552" s="272" t="str">
        <f>IFERROR(VLOOKUP($B552,LANCAMENTOS!$AG:$AL,6,),"")</f>
        <v/>
      </c>
      <c r="K552" s="278" t="str">
        <f t="shared" si="44"/>
        <v/>
      </c>
      <c r="L552" s="278" t="str">
        <f>IFERROR(VLOOKUP($B552,LANCAMENTOS!$AG:$AN,8,),"")</f>
        <v/>
      </c>
      <c r="Q552" s="275"/>
      <c r="R552" s="275"/>
      <c r="S552" s="275"/>
      <c r="T552" s="273"/>
      <c r="U552" s="146"/>
      <c r="V552" s="146"/>
      <c r="W552" s="146"/>
    </row>
    <row r="553" spans="2:23" ht="18">
      <c r="B553" s="269" t="s">
        <v>1394</v>
      </c>
      <c r="C553" s="269" t="str">
        <f t="shared" si="42"/>
        <v/>
      </c>
      <c r="D553" s="269" t="str">
        <f t="shared" si="43"/>
        <v/>
      </c>
      <c r="E553" s="270" t="str">
        <f>IFERROR(VLOOKUP($B553,LANCAMENTOS!$AG:$AL,2,),"")</f>
        <v/>
      </c>
      <c r="F553" s="271" t="str">
        <f>IFERROR(VLOOKUP($B553,LANCAMENTOS!$AG:$AL,3,),"")</f>
        <v/>
      </c>
      <c r="G553" s="271" t="str">
        <f>IFERROR(VLOOKUP(B553,LANCAMENTOS!$AG:$AM,7,),"")</f>
        <v/>
      </c>
      <c r="H553" s="271" t="str">
        <f>IFERROR(VLOOKUP($B553,LANCAMENTOS!$AG:$AL,4,),"")</f>
        <v/>
      </c>
      <c r="I553" s="274" t="str">
        <f>IFERROR(VLOOKUP($B553,LANCAMENTOS!$AG:$AL,5,),"")</f>
        <v/>
      </c>
      <c r="J553" s="272" t="str">
        <f>IFERROR(VLOOKUP($B553,LANCAMENTOS!$AG:$AL,6,),"")</f>
        <v/>
      </c>
      <c r="K553" s="278" t="str">
        <f t="shared" si="44"/>
        <v/>
      </c>
      <c r="L553" s="278" t="str">
        <f>IFERROR(VLOOKUP($B553,LANCAMENTOS!$AG:$AN,8,),"")</f>
        <v/>
      </c>
      <c r="Q553" s="275"/>
      <c r="R553" s="275"/>
      <c r="S553" s="275"/>
      <c r="T553" s="273"/>
      <c r="U553" s="146"/>
      <c r="V553" s="146"/>
      <c r="W553" s="146"/>
    </row>
    <row r="554" spans="2:23" ht="18">
      <c r="B554" s="269" t="s">
        <v>1395</v>
      </c>
      <c r="C554" s="269" t="str">
        <f t="shared" si="42"/>
        <v/>
      </c>
      <c r="D554" s="269" t="str">
        <f t="shared" si="43"/>
        <v/>
      </c>
      <c r="E554" s="270" t="str">
        <f>IFERROR(VLOOKUP($B554,LANCAMENTOS!$AG:$AL,2,),"")</f>
        <v/>
      </c>
      <c r="F554" s="271" t="str">
        <f>IFERROR(VLOOKUP($B554,LANCAMENTOS!$AG:$AL,3,),"")</f>
        <v/>
      </c>
      <c r="G554" s="271" t="str">
        <f>IFERROR(VLOOKUP(B554,LANCAMENTOS!$AG:$AM,7,),"")</f>
        <v/>
      </c>
      <c r="H554" s="271" t="str">
        <f>IFERROR(VLOOKUP($B554,LANCAMENTOS!$AG:$AL,4,),"")</f>
        <v/>
      </c>
      <c r="I554" s="274" t="str">
        <f>IFERROR(VLOOKUP($B554,LANCAMENTOS!$AG:$AL,5,),"")</f>
        <v/>
      </c>
      <c r="J554" s="272" t="str">
        <f>IFERROR(VLOOKUP($B554,LANCAMENTOS!$AG:$AL,6,),"")</f>
        <v/>
      </c>
      <c r="K554" s="278" t="str">
        <f t="shared" si="44"/>
        <v/>
      </c>
      <c r="L554" s="278" t="str">
        <f>IFERROR(VLOOKUP($B554,LANCAMENTOS!$AG:$AN,8,),"")</f>
        <v/>
      </c>
      <c r="Q554" s="275"/>
      <c r="R554" s="275"/>
      <c r="S554" s="275"/>
      <c r="T554" s="273"/>
      <c r="U554" s="146"/>
      <c r="V554" s="146"/>
      <c r="W554" s="146"/>
    </row>
    <row r="555" spans="2:23" ht="18">
      <c r="B555" s="269" t="s">
        <v>1396</v>
      </c>
      <c r="C555" s="269" t="str">
        <f t="shared" si="42"/>
        <v/>
      </c>
      <c r="D555" s="269" t="str">
        <f t="shared" si="43"/>
        <v/>
      </c>
      <c r="E555" s="270" t="str">
        <f>IFERROR(VLOOKUP($B555,LANCAMENTOS!$AG:$AL,2,),"")</f>
        <v/>
      </c>
      <c r="F555" s="271" t="str">
        <f>IFERROR(VLOOKUP($B555,LANCAMENTOS!$AG:$AL,3,),"")</f>
        <v/>
      </c>
      <c r="G555" s="271" t="str">
        <f>IFERROR(VLOOKUP(B555,LANCAMENTOS!$AG:$AM,7,),"")</f>
        <v/>
      </c>
      <c r="H555" s="271" t="str">
        <f>IFERROR(VLOOKUP($B555,LANCAMENTOS!$AG:$AL,4,),"")</f>
        <v/>
      </c>
      <c r="I555" s="274" t="str">
        <f>IFERROR(VLOOKUP($B555,LANCAMENTOS!$AG:$AL,5,),"")</f>
        <v/>
      </c>
      <c r="J555" s="272" t="str">
        <f>IFERROR(VLOOKUP($B555,LANCAMENTOS!$AG:$AL,6,),"")</f>
        <v/>
      </c>
      <c r="K555" s="278" t="str">
        <f t="shared" si="44"/>
        <v/>
      </c>
      <c r="L555" s="278" t="str">
        <f>IFERROR(VLOOKUP($B555,LANCAMENTOS!$AG:$AN,8,),"")</f>
        <v/>
      </c>
      <c r="Q555" s="275"/>
      <c r="R555" s="275"/>
      <c r="S555" s="275"/>
      <c r="T555" s="273"/>
      <c r="U555" s="146"/>
      <c r="V555" s="146"/>
      <c r="W555" s="146"/>
    </row>
    <row r="556" spans="2:23" ht="18">
      <c r="B556" s="269" t="s">
        <v>1397</v>
      </c>
      <c r="C556" s="269" t="str">
        <f t="shared" si="42"/>
        <v/>
      </c>
      <c r="D556" s="269" t="str">
        <f t="shared" si="43"/>
        <v/>
      </c>
      <c r="E556" s="270" t="str">
        <f>IFERROR(VLOOKUP($B556,LANCAMENTOS!$AG:$AL,2,),"")</f>
        <v/>
      </c>
      <c r="F556" s="271" t="str">
        <f>IFERROR(VLOOKUP($B556,LANCAMENTOS!$AG:$AL,3,),"")</f>
        <v/>
      </c>
      <c r="G556" s="271" t="str">
        <f>IFERROR(VLOOKUP(B556,LANCAMENTOS!$AG:$AM,7,),"")</f>
        <v/>
      </c>
      <c r="H556" s="271" t="str">
        <f>IFERROR(VLOOKUP($B556,LANCAMENTOS!$AG:$AL,4,),"")</f>
        <v/>
      </c>
      <c r="I556" s="274" t="str">
        <f>IFERROR(VLOOKUP($B556,LANCAMENTOS!$AG:$AL,5,),"")</f>
        <v/>
      </c>
      <c r="J556" s="272" t="str">
        <f>IFERROR(VLOOKUP($B556,LANCAMENTOS!$AG:$AL,6,),"")</f>
        <v/>
      </c>
      <c r="K556" s="278" t="str">
        <f t="shared" si="44"/>
        <v/>
      </c>
      <c r="L556" s="278" t="str">
        <f>IFERROR(VLOOKUP($B556,LANCAMENTOS!$AG:$AN,8,),"")</f>
        <v/>
      </c>
      <c r="Q556" s="275"/>
      <c r="R556" s="275"/>
      <c r="S556" s="275"/>
      <c r="T556" s="273"/>
      <c r="U556" s="146"/>
      <c r="V556" s="146"/>
      <c r="W556" s="146"/>
    </row>
    <row r="557" spans="2:23" ht="18">
      <c r="B557" s="269" t="s">
        <v>1398</v>
      </c>
      <c r="C557" s="269" t="str">
        <f t="shared" si="42"/>
        <v/>
      </c>
      <c r="D557" s="269" t="str">
        <f t="shared" si="43"/>
        <v/>
      </c>
      <c r="E557" s="270" t="str">
        <f>IFERROR(VLOOKUP($B557,LANCAMENTOS!$AG:$AL,2,),"")</f>
        <v/>
      </c>
      <c r="F557" s="271" t="str">
        <f>IFERROR(VLOOKUP($B557,LANCAMENTOS!$AG:$AL,3,),"")</f>
        <v/>
      </c>
      <c r="G557" s="271" t="str">
        <f>IFERROR(VLOOKUP(B557,LANCAMENTOS!$AG:$AM,7,),"")</f>
        <v/>
      </c>
      <c r="H557" s="271" t="str">
        <f>IFERROR(VLOOKUP($B557,LANCAMENTOS!$AG:$AL,4,),"")</f>
        <v/>
      </c>
      <c r="I557" s="274" t="str">
        <f>IFERROR(VLOOKUP($B557,LANCAMENTOS!$AG:$AL,5,),"")</f>
        <v/>
      </c>
      <c r="J557" s="272" t="str">
        <f>IFERROR(VLOOKUP($B557,LANCAMENTOS!$AG:$AL,6,),"")</f>
        <v/>
      </c>
      <c r="K557" s="278" t="str">
        <f t="shared" si="44"/>
        <v/>
      </c>
      <c r="L557" s="278" t="str">
        <f>IFERROR(VLOOKUP($B557,LANCAMENTOS!$AG:$AN,8,),"")</f>
        <v/>
      </c>
      <c r="Q557" s="275"/>
      <c r="R557" s="275"/>
      <c r="S557" s="275"/>
      <c r="T557" s="273"/>
      <c r="U557" s="146"/>
      <c r="V557" s="146"/>
      <c r="W557" s="146"/>
    </row>
    <row r="558" spans="2:23" ht="18">
      <c r="B558" s="269" t="s">
        <v>1399</v>
      </c>
      <c r="C558" s="269" t="str">
        <f t="shared" si="42"/>
        <v/>
      </c>
      <c r="D558" s="269" t="str">
        <f t="shared" si="43"/>
        <v/>
      </c>
      <c r="E558" s="270" t="str">
        <f>IFERROR(VLOOKUP($B558,LANCAMENTOS!$AG:$AL,2,),"")</f>
        <v/>
      </c>
      <c r="F558" s="271" t="str">
        <f>IFERROR(VLOOKUP($B558,LANCAMENTOS!$AG:$AL,3,),"")</f>
        <v/>
      </c>
      <c r="G558" s="271" t="str">
        <f>IFERROR(VLOOKUP(B558,LANCAMENTOS!$AG:$AM,7,),"")</f>
        <v/>
      </c>
      <c r="H558" s="271" t="str">
        <f>IFERROR(VLOOKUP($B558,LANCAMENTOS!$AG:$AL,4,),"")</f>
        <v/>
      </c>
      <c r="I558" s="274" t="str">
        <f>IFERROR(VLOOKUP($B558,LANCAMENTOS!$AG:$AL,5,),"")</f>
        <v/>
      </c>
      <c r="J558" s="272" t="str">
        <f>IFERROR(VLOOKUP($B558,LANCAMENTOS!$AG:$AL,6,),"")</f>
        <v/>
      </c>
      <c r="K558" s="278" t="str">
        <f t="shared" si="44"/>
        <v/>
      </c>
      <c r="L558" s="278" t="str">
        <f>IFERROR(VLOOKUP($B558,LANCAMENTOS!$AG:$AN,8,),"")</f>
        <v/>
      </c>
      <c r="Q558" s="275"/>
      <c r="R558" s="275"/>
      <c r="S558" s="275"/>
      <c r="T558" s="273"/>
      <c r="U558" s="146"/>
      <c r="V558" s="146"/>
      <c r="W558" s="146"/>
    </row>
    <row r="559" spans="2:23" ht="18">
      <c r="B559" s="269" t="s">
        <v>1400</v>
      </c>
      <c r="C559" s="269" t="str">
        <f t="shared" si="42"/>
        <v/>
      </c>
      <c r="D559" s="269" t="str">
        <f t="shared" si="43"/>
        <v/>
      </c>
      <c r="E559" s="270" t="str">
        <f>IFERROR(VLOOKUP($B559,LANCAMENTOS!$AG:$AL,2,),"")</f>
        <v/>
      </c>
      <c r="F559" s="271" t="str">
        <f>IFERROR(VLOOKUP($B559,LANCAMENTOS!$AG:$AL,3,),"")</f>
        <v/>
      </c>
      <c r="G559" s="271" t="str">
        <f>IFERROR(VLOOKUP(B559,LANCAMENTOS!$AG:$AM,7,),"")</f>
        <v/>
      </c>
      <c r="H559" s="271" t="str">
        <f>IFERROR(VLOOKUP($B559,LANCAMENTOS!$AG:$AL,4,),"")</f>
        <v/>
      </c>
      <c r="I559" s="274" t="str">
        <f>IFERROR(VLOOKUP($B559,LANCAMENTOS!$AG:$AL,5,),"")</f>
        <v/>
      </c>
      <c r="J559" s="272" t="str">
        <f>IFERROR(VLOOKUP($B559,LANCAMENTOS!$AG:$AL,6,),"")</f>
        <v/>
      </c>
      <c r="K559" s="278" t="str">
        <f t="shared" si="44"/>
        <v/>
      </c>
      <c r="L559" s="278" t="str">
        <f>IFERROR(VLOOKUP($B559,LANCAMENTOS!$AG:$AN,8,),"")</f>
        <v/>
      </c>
      <c r="Q559" s="275"/>
      <c r="R559" s="275"/>
      <c r="S559" s="275"/>
      <c r="T559" s="273"/>
      <c r="U559" s="146"/>
      <c r="V559" s="146"/>
      <c r="W559" s="146"/>
    </row>
    <row r="560" spans="2:23" ht="18">
      <c r="B560" s="269" t="s">
        <v>1401</v>
      </c>
      <c r="C560" s="269" t="str">
        <f t="shared" si="42"/>
        <v/>
      </c>
      <c r="D560" s="269" t="str">
        <f t="shared" si="43"/>
        <v/>
      </c>
      <c r="E560" s="270" t="str">
        <f>IFERROR(VLOOKUP($B560,LANCAMENTOS!$AG:$AL,2,),"")</f>
        <v/>
      </c>
      <c r="F560" s="271" t="str">
        <f>IFERROR(VLOOKUP($B560,LANCAMENTOS!$AG:$AL,3,),"")</f>
        <v/>
      </c>
      <c r="G560" s="271" t="str">
        <f>IFERROR(VLOOKUP(B560,LANCAMENTOS!$AG:$AM,7,),"")</f>
        <v/>
      </c>
      <c r="H560" s="271" t="str">
        <f>IFERROR(VLOOKUP($B560,LANCAMENTOS!$AG:$AL,4,),"")</f>
        <v/>
      </c>
      <c r="I560" s="274" t="str">
        <f>IFERROR(VLOOKUP($B560,LANCAMENTOS!$AG:$AL,5,),"")</f>
        <v/>
      </c>
      <c r="J560" s="272" t="str">
        <f>IFERROR(VLOOKUP($B560,LANCAMENTOS!$AG:$AL,6,),"")</f>
        <v/>
      </c>
      <c r="K560" s="278" t="str">
        <f t="shared" si="44"/>
        <v/>
      </c>
      <c r="L560" s="278" t="str">
        <f>IFERROR(VLOOKUP($B560,LANCAMENTOS!$AG:$AN,8,),"")</f>
        <v/>
      </c>
      <c r="Q560" s="275"/>
      <c r="R560" s="275"/>
      <c r="S560" s="275"/>
      <c r="T560" s="273"/>
      <c r="U560" s="146"/>
      <c r="V560" s="146"/>
      <c r="W560" s="146"/>
    </row>
    <row r="561" spans="2:23" ht="18">
      <c r="B561" s="269" t="s">
        <v>1402</v>
      </c>
      <c r="C561" s="269" t="str">
        <f t="shared" si="42"/>
        <v/>
      </c>
      <c r="D561" s="269" t="str">
        <f t="shared" si="43"/>
        <v/>
      </c>
      <c r="E561" s="270" t="str">
        <f>IFERROR(VLOOKUP($B561,LANCAMENTOS!$AG:$AL,2,),"")</f>
        <v/>
      </c>
      <c r="F561" s="271" t="str">
        <f>IFERROR(VLOOKUP($B561,LANCAMENTOS!$AG:$AL,3,),"")</f>
        <v/>
      </c>
      <c r="G561" s="271" t="str">
        <f>IFERROR(VLOOKUP(B561,LANCAMENTOS!$AG:$AM,7,),"")</f>
        <v/>
      </c>
      <c r="H561" s="271" t="str">
        <f>IFERROR(VLOOKUP($B561,LANCAMENTOS!$AG:$AL,4,),"")</f>
        <v/>
      </c>
      <c r="I561" s="274" t="str">
        <f>IFERROR(VLOOKUP($B561,LANCAMENTOS!$AG:$AL,5,),"")</f>
        <v/>
      </c>
      <c r="J561" s="272" t="str">
        <f>IFERROR(VLOOKUP($B561,LANCAMENTOS!$AG:$AL,6,),"")</f>
        <v/>
      </c>
      <c r="K561" s="278" t="str">
        <f t="shared" si="44"/>
        <v/>
      </c>
      <c r="L561" s="278" t="str">
        <f>IFERROR(VLOOKUP($B561,LANCAMENTOS!$AG:$AN,8,),"")</f>
        <v/>
      </c>
      <c r="Q561" s="275"/>
      <c r="R561" s="275"/>
      <c r="S561" s="275"/>
      <c r="T561" s="273"/>
      <c r="U561" s="146"/>
      <c r="V561" s="146"/>
      <c r="W561" s="146"/>
    </row>
    <row r="562" spans="2:23" ht="18">
      <c r="B562" s="269" t="s">
        <v>1403</v>
      </c>
      <c r="C562" s="269" t="str">
        <f t="shared" si="42"/>
        <v/>
      </c>
      <c r="D562" s="269" t="str">
        <f t="shared" si="43"/>
        <v/>
      </c>
      <c r="E562" s="270" t="str">
        <f>IFERROR(VLOOKUP($B562,LANCAMENTOS!$AG:$AL,2,),"")</f>
        <v/>
      </c>
      <c r="F562" s="271" t="str">
        <f>IFERROR(VLOOKUP($B562,LANCAMENTOS!$AG:$AL,3,),"")</f>
        <v/>
      </c>
      <c r="G562" s="271" t="str">
        <f>IFERROR(VLOOKUP(B562,LANCAMENTOS!$AG:$AM,7,),"")</f>
        <v/>
      </c>
      <c r="H562" s="271" t="str">
        <f>IFERROR(VLOOKUP($B562,LANCAMENTOS!$AG:$AL,4,),"")</f>
        <v/>
      </c>
      <c r="I562" s="274" t="str">
        <f>IFERROR(VLOOKUP($B562,LANCAMENTOS!$AG:$AL,5,),"")</f>
        <v/>
      </c>
      <c r="J562" s="272" t="str">
        <f>IFERROR(VLOOKUP($B562,LANCAMENTOS!$AG:$AL,6,),"")</f>
        <v/>
      </c>
      <c r="K562" s="278" t="str">
        <f t="shared" si="44"/>
        <v/>
      </c>
      <c r="L562" s="278" t="str">
        <f>IFERROR(VLOOKUP($B562,LANCAMENTOS!$AG:$AN,8,),"")</f>
        <v/>
      </c>
      <c r="Q562" s="275"/>
      <c r="R562" s="275"/>
      <c r="S562" s="275"/>
      <c r="T562" s="273"/>
      <c r="U562" s="146"/>
      <c r="V562" s="146"/>
      <c r="W562" s="146"/>
    </row>
    <row r="563" spans="2:23" ht="18">
      <c r="B563" s="269" t="s">
        <v>1404</v>
      </c>
      <c r="C563" s="269" t="str">
        <f t="shared" si="42"/>
        <v/>
      </c>
      <c r="D563" s="269" t="str">
        <f t="shared" si="43"/>
        <v/>
      </c>
      <c r="E563" s="270" t="str">
        <f>IFERROR(VLOOKUP($B563,LANCAMENTOS!$AG:$AL,2,),"")</f>
        <v/>
      </c>
      <c r="F563" s="271" t="str">
        <f>IFERROR(VLOOKUP($B563,LANCAMENTOS!$AG:$AL,3,),"")</f>
        <v/>
      </c>
      <c r="G563" s="271" t="str">
        <f>IFERROR(VLOOKUP(B563,LANCAMENTOS!$AG:$AM,7,),"")</f>
        <v/>
      </c>
      <c r="H563" s="271" t="str">
        <f>IFERROR(VLOOKUP($B563,LANCAMENTOS!$AG:$AL,4,),"")</f>
        <v/>
      </c>
      <c r="I563" s="274" t="str">
        <f>IFERROR(VLOOKUP($B563,LANCAMENTOS!$AG:$AL,5,),"")</f>
        <v/>
      </c>
      <c r="J563" s="272" t="str">
        <f>IFERROR(VLOOKUP($B563,LANCAMENTOS!$AG:$AL,6,),"")</f>
        <v/>
      </c>
      <c r="K563" s="278" t="str">
        <f t="shared" si="44"/>
        <v/>
      </c>
      <c r="L563" s="278" t="str">
        <f>IFERROR(VLOOKUP($B563,LANCAMENTOS!$AG:$AN,8,),"")</f>
        <v/>
      </c>
      <c r="Q563" s="275"/>
      <c r="R563" s="275"/>
      <c r="S563" s="275"/>
      <c r="T563" s="273"/>
      <c r="U563" s="146"/>
      <c r="V563" s="146"/>
      <c r="W563" s="146"/>
    </row>
    <row r="564" spans="2:23" ht="18">
      <c r="B564" s="269" t="s">
        <v>1405</v>
      </c>
      <c r="C564" s="269" t="str">
        <f t="shared" si="42"/>
        <v/>
      </c>
      <c r="D564" s="269" t="str">
        <f t="shared" si="43"/>
        <v/>
      </c>
      <c r="E564" s="270" t="str">
        <f>IFERROR(VLOOKUP($B564,LANCAMENTOS!$AG:$AL,2,),"")</f>
        <v/>
      </c>
      <c r="F564" s="271" t="str">
        <f>IFERROR(VLOOKUP($B564,LANCAMENTOS!$AG:$AL,3,),"")</f>
        <v/>
      </c>
      <c r="G564" s="271" t="str">
        <f>IFERROR(VLOOKUP(B564,LANCAMENTOS!$AG:$AM,7,),"")</f>
        <v/>
      </c>
      <c r="H564" s="271" t="str">
        <f>IFERROR(VLOOKUP($B564,LANCAMENTOS!$AG:$AL,4,),"")</f>
        <v/>
      </c>
      <c r="I564" s="274" t="str">
        <f>IFERROR(VLOOKUP($B564,LANCAMENTOS!$AG:$AL,5,),"")</f>
        <v/>
      </c>
      <c r="J564" s="272" t="str">
        <f>IFERROR(VLOOKUP($B564,LANCAMENTOS!$AG:$AL,6,),"")</f>
        <v/>
      </c>
      <c r="K564" s="278" t="str">
        <f t="shared" si="44"/>
        <v/>
      </c>
      <c r="L564" s="278" t="str">
        <f>IFERROR(VLOOKUP($B564,LANCAMENTOS!$AG:$AN,8,),"")</f>
        <v/>
      </c>
      <c r="Q564" s="275"/>
      <c r="R564" s="275"/>
      <c r="S564" s="275"/>
      <c r="T564" s="273"/>
      <c r="U564" s="146"/>
      <c r="V564" s="146"/>
      <c r="W564" s="146"/>
    </row>
    <row r="565" spans="2:23" ht="18">
      <c r="B565" s="269" t="s">
        <v>1406</v>
      </c>
      <c r="C565" s="269" t="str">
        <f t="shared" si="42"/>
        <v/>
      </c>
      <c r="D565" s="269" t="str">
        <f t="shared" si="43"/>
        <v/>
      </c>
      <c r="E565" s="270" t="str">
        <f>IFERROR(VLOOKUP($B565,LANCAMENTOS!$AG:$AL,2,),"")</f>
        <v/>
      </c>
      <c r="F565" s="271" t="str">
        <f>IFERROR(VLOOKUP($B565,LANCAMENTOS!$AG:$AL,3,),"")</f>
        <v/>
      </c>
      <c r="G565" s="271" t="str">
        <f>IFERROR(VLOOKUP(B565,LANCAMENTOS!$AG:$AM,7,),"")</f>
        <v/>
      </c>
      <c r="H565" s="271" t="str">
        <f>IFERROR(VLOOKUP($B565,LANCAMENTOS!$AG:$AL,4,),"")</f>
        <v/>
      </c>
      <c r="I565" s="274" t="str">
        <f>IFERROR(VLOOKUP($B565,LANCAMENTOS!$AG:$AL,5,),"")</f>
        <v/>
      </c>
      <c r="J565" s="272" t="str">
        <f>IFERROR(VLOOKUP($B565,LANCAMENTOS!$AG:$AL,6,),"")</f>
        <v/>
      </c>
      <c r="K565" s="278" t="str">
        <f t="shared" si="44"/>
        <v/>
      </c>
      <c r="L565" s="278" t="str">
        <f>IFERROR(VLOOKUP($B565,LANCAMENTOS!$AG:$AN,8,),"")</f>
        <v/>
      </c>
      <c r="Q565" s="275"/>
      <c r="R565" s="275"/>
      <c r="S565" s="275"/>
      <c r="T565" s="273"/>
      <c r="U565" s="146"/>
      <c r="V565" s="146"/>
      <c r="W565" s="146"/>
    </row>
    <row r="566" spans="2:23" ht="18">
      <c r="B566" s="269" t="s">
        <v>1407</v>
      </c>
      <c r="C566" s="269" t="str">
        <f t="shared" si="42"/>
        <v/>
      </c>
      <c r="D566" s="269" t="str">
        <f t="shared" si="43"/>
        <v/>
      </c>
      <c r="E566" s="270" t="str">
        <f>IFERROR(VLOOKUP($B566,LANCAMENTOS!$AG:$AL,2,),"")</f>
        <v/>
      </c>
      <c r="F566" s="271" t="str">
        <f>IFERROR(VLOOKUP($B566,LANCAMENTOS!$AG:$AL,3,),"")</f>
        <v/>
      </c>
      <c r="G566" s="271" t="str">
        <f>IFERROR(VLOOKUP(B566,LANCAMENTOS!$AG:$AM,7,),"")</f>
        <v/>
      </c>
      <c r="H566" s="271" t="str">
        <f>IFERROR(VLOOKUP($B566,LANCAMENTOS!$AG:$AL,4,),"")</f>
        <v/>
      </c>
      <c r="I566" s="274" t="str">
        <f>IFERROR(VLOOKUP($B566,LANCAMENTOS!$AG:$AL,5,),"")</f>
        <v/>
      </c>
      <c r="J566" s="272" t="str">
        <f>IFERROR(VLOOKUP($B566,LANCAMENTOS!$AG:$AL,6,),"")</f>
        <v/>
      </c>
      <c r="K566" s="278" t="str">
        <f t="shared" si="44"/>
        <v/>
      </c>
      <c r="L566" s="278" t="str">
        <f>IFERROR(VLOOKUP($B566,LANCAMENTOS!$AG:$AN,8,),"")</f>
        <v/>
      </c>
      <c r="Q566" s="275"/>
      <c r="R566" s="275"/>
      <c r="S566" s="275"/>
      <c r="T566" s="273"/>
      <c r="U566" s="146"/>
      <c r="V566" s="146"/>
      <c r="W566" s="146"/>
    </row>
    <row r="567" spans="2:23" ht="18">
      <c r="B567" s="269" t="s">
        <v>1408</v>
      </c>
      <c r="C567" s="269" t="str">
        <f t="shared" si="42"/>
        <v/>
      </c>
      <c r="D567" s="269" t="str">
        <f t="shared" si="43"/>
        <v/>
      </c>
      <c r="E567" s="270" t="str">
        <f>IFERROR(VLOOKUP($B567,LANCAMENTOS!$AG:$AL,2,),"")</f>
        <v/>
      </c>
      <c r="F567" s="271" t="str">
        <f>IFERROR(VLOOKUP($B567,LANCAMENTOS!$AG:$AL,3,),"")</f>
        <v/>
      </c>
      <c r="G567" s="271" t="str">
        <f>IFERROR(VLOOKUP(B567,LANCAMENTOS!$AG:$AM,7,),"")</f>
        <v/>
      </c>
      <c r="H567" s="271" t="str">
        <f>IFERROR(VLOOKUP($B567,LANCAMENTOS!$AG:$AL,4,),"")</f>
        <v/>
      </c>
      <c r="I567" s="274" t="str">
        <f>IFERROR(VLOOKUP($B567,LANCAMENTOS!$AG:$AL,5,),"")</f>
        <v/>
      </c>
      <c r="J567" s="272" t="str">
        <f>IFERROR(VLOOKUP($B567,LANCAMENTOS!$AG:$AL,6,),"")</f>
        <v/>
      </c>
      <c r="K567" s="278" t="str">
        <f t="shared" si="44"/>
        <v/>
      </c>
      <c r="L567" s="278" t="str">
        <f>IFERROR(VLOOKUP($B567,LANCAMENTOS!$AG:$AN,8,),"")</f>
        <v/>
      </c>
      <c r="Q567" s="275"/>
      <c r="R567" s="275"/>
      <c r="S567" s="275"/>
      <c r="T567" s="273"/>
      <c r="U567" s="146"/>
      <c r="V567" s="146"/>
      <c r="W567" s="146"/>
    </row>
    <row r="568" spans="2:23" ht="18">
      <c r="B568" s="269" t="s">
        <v>1409</v>
      </c>
      <c r="C568" s="269" t="str">
        <f t="shared" si="42"/>
        <v/>
      </c>
      <c r="D568" s="269" t="str">
        <f t="shared" si="43"/>
        <v/>
      </c>
      <c r="E568" s="270" t="str">
        <f>IFERROR(VLOOKUP($B568,LANCAMENTOS!$AG:$AL,2,),"")</f>
        <v/>
      </c>
      <c r="F568" s="271" t="str">
        <f>IFERROR(VLOOKUP($B568,LANCAMENTOS!$AG:$AL,3,),"")</f>
        <v/>
      </c>
      <c r="G568" s="271" t="str">
        <f>IFERROR(VLOOKUP(B568,LANCAMENTOS!$AG:$AM,7,),"")</f>
        <v/>
      </c>
      <c r="H568" s="271" t="str">
        <f>IFERROR(VLOOKUP($B568,LANCAMENTOS!$AG:$AL,4,),"")</f>
        <v/>
      </c>
      <c r="I568" s="274" t="str">
        <f>IFERROR(VLOOKUP($B568,LANCAMENTOS!$AG:$AL,5,),"")</f>
        <v/>
      </c>
      <c r="J568" s="272" t="str">
        <f>IFERROR(VLOOKUP($B568,LANCAMENTOS!$AG:$AL,6,),"")</f>
        <v/>
      </c>
      <c r="K568" s="278" t="str">
        <f t="shared" si="44"/>
        <v/>
      </c>
      <c r="L568" s="278" t="str">
        <f>IFERROR(VLOOKUP($B568,LANCAMENTOS!$AG:$AN,8,),"")</f>
        <v/>
      </c>
      <c r="Q568" s="275"/>
      <c r="R568" s="275"/>
      <c r="S568" s="275"/>
      <c r="T568" s="273"/>
      <c r="U568" s="146"/>
      <c r="V568" s="146"/>
      <c r="W568" s="146"/>
    </row>
    <row r="569" spans="2:23" ht="18">
      <c r="B569" s="269" t="s">
        <v>1410</v>
      </c>
      <c r="C569" s="269" t="str">
        <f t="shared" si="42"/>
        <v/>
      </c>
      <c r="D569" s="269" t="str">
        <f t="shared" si="43"/>
        <v/>
      </c>
      <c r="E569" s="270" t="str">
        <f>IFERROR(VLOOKUP($B569,LANCAMENTOS!$AG:$AL,2,),"")</f>
        <v/>
      </c>
      <c r="F569" s="271" t="str">
        <f>IFERROR(VLOOKUP($B569,LANCAMENTOS!$AG:$AL,3,),"")</f>
        <v/>
      </c>
      <c r="G569" s="271" t="str">
        <f>IFERROR(VLOOKUP(B569,LANCAMENTOS!$AG:$AM,7,),"")</f>
        <v/>
      </c>
      <c r="H569" s="271" t="str">
        <f>IFERROR(VLOOKUP($B569,LANCAMENTOS!$AG:$AL,4,),"")</f>
        <v/>
      </c>
      <c r="I569" s="274" t="str">
        <f>IFERROR(VLOOKUP($B569,LANCAMENTOS!$AG:$AL,5,),"")</f>
        <v/>
      </c>
      <c r="J569" s="272" t="str">
        <f>IFERROR(VLOOKUP($B569,LANCAMENTOS!$AG:$AL,6,),"")</f>
        <v/>
      </c>
      <c r="K569" s="278" t="str">
        <f t="shared" si="44"/>
        <v/>
      </c>
      <c r="L569" s="278" t="str">
        <f>IFERROR(VLOOKUP($B569,LANCAMENTOS!$AG:$AN,8,),"")</f>
        <v/>
      </c>
      <c r="Q569" s="275"/>
      <c r="R569" s="275"/>
      <c r="S569" s="275"/>
      <c r="T569" s="273"/>
      <c r="U569" s="146"/>
      <c r="V569" s="146"/>
      <c r="W569" s="146"/>
    </row>
    <row r="570" spans="2:23" ht="18">
      <c r="B570" s="269" t="s">
        <v>1411</v>
      </c>
      <c r="C570" s="269" t="str">
        <f t="shared" si="42"/>
        <v/>
      </c>
      <c r="D570" s="269" t="str">
        <f t="shared" si="43"/>
        <v/>
      </c>
      <c r="E570" s="270" t="str">
        <f>IFERROR(VLOOKUP($B570,LANCAMENTOS!$AG:$AL,2,),"")</f>
        <v/>
      </c>
      <c r="F570" s="271" t="str">
        <f>IFERROR(VLOOKUP($B570,LANCAMENTOS!$AG:$AL,3,),"")</f>
        <v/>
      </c>
      <c r="G570" s="271" t="str">
        <f>IFERROR(VLOOKUP(B570,LANCAMENTOS!$AG:$AM,7,),"")</f>
        <v/>
      </c>
      <c r="H570" s="271" t="str">
        <f>IFERROR(VLOOKUP($B570,LANCAMENTOS!$AG:$AL,4,),"")</f>
        <v/>
      </c>
      <c r="I570" s="274" t="str">
        <f>IFERROR(VLOOKUP($B570,LANCAMENTOS!$AG:$AL,5,),"")</f>
        <v/>
      </c>
      <c r="J570" s="272" t="str">
        <f>IFERROR(VLOOKUP($B570,LANCAMENTOS!$AG:$AL,6,),"")</f>
        <v/>
      </c>
      <c r="K570" s="278" t="str">
        <f t="shared" si="44"/>
        <v/>
      </c>
      <c r="L570" s="278" t="str">
        <f>IFERROR(VLOOKUP($B570,LANCAMENTOS!$AG:$AN,8,),"")</f>
        <v/>
      </c>
      <c r="Q570" s="275"/>
      <c r="R570" s="275"/>
      <c r="S570" s="275"/>
      <c r="T570" s="273"/>
      <c r="U570" s="146"/>
      <c r="V570" s="146"/>
      <c r="W570" s="146"/>
    </row>
    <row r="571" spans="2:23" ht="18">
      <c r="B571" s="269" t="s">
        <v>1412</v>
      </c>
      <c r="C571" s="269" t="str">
        <f t="shared" si="42"/>
        <v/>
      </c>
      <c r="D571" s="269" t="str">
        <f t="shared" si="43"/>
        <v/>
      </c>
      <c r="E571" s="270" t="str">
        <f>IFERROR(VLOOKUP($B571,LANCAMENTOS!$AG:$AL,2,),"")</f>
        <v/>
      </c>
      <c r="F571" s="271" t="str">
        <f>IFERROR(VLOOKUP($B571,LANCAMENTOS!$AG:$AL,3,),"")</f>
        <v/>
      </c>
      <c r="G571" s="271" t="str">
        <f>IFERROR(VLOOKUP(B571,LANCAMENTOS!$AG:$AM,7,),"")</f>
        <v/>
      </c>
      <c r="H571" s="271" t="str">
        <f>IFERROR(VLOOKUP($B571,LANCAMENTOS!$AG:$AL,4,),"")</f>
        <v/>
      </c>
      <c r="I571" s="274" t="str">
        <f>IFERROR(VLOOKUP($B571,LANCAMENTOS!$AG:$AL,5,),"")</f>
        <v/>
      </c>
      <c r="J571" s="272" t="str">
        <f>IFERROR(VLOOKUP($B571,LANCAMENTOS!$AG:$AL,6,),"")</f>
        <v/>
      </c>
      <c r="K571" s="278" t="str">
        <f t="shared" si="44"/>
        <v/>
      </c>
      <c r="L571" s="278" t="str">
        <f>IFERROR(VLOOKUP($B571,LANCAMENTOS!$AG:$AN,8,),"")</f>
        <v/>
      </c>
      <c r="Q571" s="275"/>
      <c r="R571" s="275"/>
      <c r="S571" s="275"/>
      <c r="T571" s="273"/>
      <c r="U571" s="146"/>
      <c r="V571" s="146"/>
      <c r="W571" s="146"/>
    </row>
    <row r="572" spans="2:23" ht="18">
      <c r="B572" s="269" t="s">
        <v>1413</v>
      </c>
      <c r="C572" s="269" t="str">
        <f t="shared" si="42"/>
        <v/>
      </c>
      <c r="D572" s="269" t="str">
        <f t="shared" si="43"/>
        <v/>
      </c>
      <c r="E572" s="270" t="str">
        <f>IFERROR(VLOOKUP($B572,LANCAMENTOS!$AG:$AL,2,),"")</f>
        <v/>
      </c>
      <c r="F572" s="271" t="str">
        <f>IFERROR(VLOOKUP($B572,LANCAMENTOS!$AG:$AL,3,),"")</f>
        <v/>
      </c>
      <c r="G572" s="271" t="str">
        <f>IFERROR(VLOOKUP(B572,LANCAMENTOS!$AG:$AM,7,),"")</f>
        <v/>
      </c>
      <c r="H572" s="271" t="str">
        <f>IFERROR(VLOOKUP($B572,LANCAMENTOS!$AG:$AL,4,),"")</f>
        <v/>
      </c>
      <c r="I572" s="274" t="str">
        <f>IFERROR(VLOOKUP($B572,LANCAMENTOS!$AG:$AL,5,),"")</f>
        <v/>
      </c>
      <c r="J572" s="272" t="str">
        <f>IFERROR(VLOOKUP($B572,LANCAMENTOS!$AG:$AL,6,),"")</f>
        <v/>
      </c>
      <c r="K572" s="278" t="str">
        <f t="shared" si="44"/>
        <v/>
      </c>
      <c r="L572" s="278" t="str">
        <f>IFERROR(VLOOKUP($B572,LANCAMENTOS!$AG:$AN,8,),"")</f>
        <v/>
      </c>
      <c r="Q572" s="275"/>
      <c r="R572" s="275"/>
      <c r="S572" s="275"/>
      <c r="T572" s="273"/>
      <c r="U572" s="146"/>
      <c r="V572" s="146"/>
      <c r="W572" s="146"/>
    </row>
    <row r="573" spans="2:23" ht="18">
      <c r="B573" s="269" t="s">
        <v>1414</v>
      </c>
      <c r="C573" s="269" t="str">
        <f t="shared" si="42"/>
        <v/>
      </c>
      <c r="D573" s="269" t="str">
        <f t="shared" si="43"/>
        <v/>
      </c>
      <c r="E573" s="270" t="str">
        <f>IFERROR(VLOOKUP($B573,LANCAMENTOS!$AG:$AL,2,),"")</f>
        <v/>
      </c>
      <c r="F573" s="271" t="str">
        <f>IFERROR(VLOOKUP($B573,LANCAMENTOS!$AG:$AL,3,),"")</f>
        <v/>
      </c>
      <c r="G573" s="271" t="str">
        <f>IFERROR(VLOOKUP(B573,LANCAMENTOS!$AG:$AM,7,),"")</f>
        <v/>
      </c>
      <c r="H573" s="271" t="str">
        <f>IFERROR(VLOOKUP($B573,LANCAMENTOS!$AG:$AL,4,),"")</f>
        <v/>
      </c>
      <c r="I573" s="274" t="str">
        <f>IFERROR(VLOOKUP($B573,LANCAMENTOS!$AG:$AL,5,),"")</f>
        <v/>
      </c>
      <c r="J573" s="272" t="str">
        <f>IFERROR(VLOOKUP($B573,LANCAMENTOS!$AG:$AL,6,),"")</f>
        <v/>
      </c>
      <c r="K573" s="278" t="str">
        <f t="shared" si="44"/>
        <v/>
      </c>
      <c r="L573" s="278" t="str">
        <f>IFERROR(VLOOKUP($B573,LANCAMENTOS!$AG:$AN,8,),"")</f>
        <v/>
      </c>
      <c r="Q573" s="275"/>
      <c r="R573" s="275"/>
      <c r="S573" s="275"/>
      <c r="T573" s="273"/>
      <c r="U573" s="146"/>
      <c r="V573" s="146"/>
      <c r="W573" s="146"/>
    </row>
    <row r="574" spans="2:23" ht="18">
      <c r="B574" s="269" t="s">
        <v>1415</v>
      </c>
      <c r="C574" s="269" t="str">
        <f t="shared" si="42"/>
        <v/>
      </c>
      <c r="D574" s="269" t="str">
        <f t="shared" si="43"/>
        <v/>
      </c>
      <c r="E574" s="270" t="str">
        <f>IFERROR(VLOOKUP($B574,LANCAMENTOS!$AG:$AL,2,),"")</f>
        <v/>
      </c>
      <c r="F574" s="271" t="str">
        <f>IFERROR(VLOOKUP($B574,LANCAMENTOS!$AG:$AL,3,),"")</f>
        <v/>
      </c>
      <c r="G574" s="271" t="str">
        <f>IFERROR(VLOOKUP(B574,LANCAMENTOS!$AG:$AM,7,),"")</f>
        <v/>
      </c>
      <c r="H574" s="271" t="str">
        <f>IFERROR(VLOOKUP($B574,LANCAMENTOS!$AG:$AL,4,),"")</f>
        <v/>
      </c>
      <c r="I574" s="274" t="str">
        <f>IFERROR(VLOOKUP($B574,LANCAMENTOS!$AG:$AL,5,),"")</f>
        <v/>
      </c>
      <c r="J574" s="272" t="str">
        <f>IFERROR(VLOOKUP($B574,LANCAMENTOS!$AG:$AL,6,),"")</f>
        <v/>
      </c>
      <c r="K574" s="278" t="str">
        <f t="shared" si="44"/>
        <v/>
      </c>
      <c r="L574" s="278" t="str">
        <f>IFERROR(VLOOKUP($B574,LANCAMENTOS!$AG:$AN,8,),"")</f>
        <v/>
      </c>
      <c r="Q574" s="275"/>
      <c r="R574" s="275"/>
      <c r="S574" s="275"/>
      <c r="T574" s="273"/>
      <c r="U574" s="146"/>
      <c r="V574" s="146"/>
      <c r="W574" s="146"/>
    </row>
    <row r="575" spans="2:23" ht="18">
      <c r="B575" s="269" t="s">
        <v>1416</v>
      </c>
      <c r="C575" s="269" t="str">
        <f t="shared" si="42"/>
        <v/>
      </c>
      <c r="D575" s="269" t="str">
        <f t="shared" si="43"/>
        <v/>
      </c>
      <c r="E575" s="270" t="str">
        <f>IFERROR(VLOOKUP($B575,LANCAMENTOS!$AG:$AL,2,),"")</f>
        <v/>
      </c>
      <c r="F575" s="271" t="str">
        <f>IFERROR(VLOOKUP($B575,LANCAMENTOS!$AG:$AL,3,),"")</f>
        <v/>
      </c>
      <c r="G575" s="271" t="str">
        <f>IFERROR(VLOOKUP(B575,LANCAMENTOS!$AG:$AM,7,),"")</f>
        <v/>
      </c>
      <c r="H575" s="271" t="str">
        <f>IFERROR(VLOOKUP($B575,LANCAMENTOS!$AG:$AL,4,),"")</f>
        <v/>
      </c>
      <c r="I575" s="274" t="str">
        <f>IFERROR(VLOOKUP($B575,LANCAMENTOS!$AG:$AL,5,),"")</f>
        <v/>
      </c>
      <c r="J575" s="272" t="str">
        <f>IFERROR(VLOOKUP($B575,LANCAMENTOS!$AG:$AL,6,),"")</f>
        <v/>
      </c>
      <c r="K575" s="278" t="str">
        <f t="shared" si="44"/>
        <v/>
      </c>
      <c r="L575" s="278" t="str">
        <f>IFERROR(VLOOKUP($B575,LANCAMENTOS!$AG:$AN,8,),"")</f>
        <v/>
      </c>
      <c r="Q575" s="275"/>
      <c r="R575" s="275"/>
      <c r="S575" s="275"/>
      <c r="T575" s="273"/>
      <c r="U575" s="146"/>
      <c r="V575" s="146"/>
      <c r="W575" s="146"/>
    </row>
    <row r="576" spans="2:23" ht="18">
      <c r="B576" s="269" t="s">
        <v>1417</v>
      </c>
      <c r="C576" s="269" t="str">
        <f t="shared" si="42"/>
        <v/>
      </c>
      <c r="D576" s="269" t="str">
        <f t="shared" si="43"/>
        <v/>
      </c>
      <c r="E576" s="270" t="str">
        <f>IFERROR(VLOOKUP($B576,LANCAMENTOS!$AG:$AL,2,),"")</f>
        <v/>
      </c>
      <c r="F576" s="271" t="str">
        <f>IFERROR(VLOOKUP($B576,LANCAMENTOS!$AG:$AL,3,),"")</f>
        <v/>
      </c>
      <c r="G576" s="271" t="str">
        <f>IFERROR(VLOOKUP(B576,LANCAMENTOS!$AG:$AM,7,),"")</f>
        <v/>
      </c>
      <c r="H576" s="271" t="str">
        <f>IFERROR(VLOOKUP($B576,LANCAMENTOS!$AG:$AL,4,),"")</f>
        <v/>
      </c>
      <c r="I576" s="274" t="str">
        <f>IFERROR(VLOOKUP($B576,LANCAMENTOS!$AG:$AL,5,),"")</f>
        <v/>
      </c>
      <c r="J576" s="272" t="str">
        <f>IFERROR(VLOOKUP($B576,LANCAMENTOS!$AG:$AL,6,),"")</f>
        <v/>
      </c>
      <c r="K576" s="278" t="str">
        <f t="shared" si="44"/>
        <v/>
      </c>
      <c r="L576" s="278" t="str">
        <f>IFERROR(VLOOKUP($B576,LANCAMENTOS!$AG:$AN,8,),"")</f>
        <v/>
      </c>
      <c r="Q576" s="275"/>
      <c r="R576" s="275"/>
      <c r="S576" s="275"/>
      <c r="T576" s="273"/>
      <c r="U576" s="146"/>
      <c r="V576" s="146"/>
      <c r="W576" s="146"/>
    </row>
    <row r="577" spans="2:23" ht="18">
      <c r="B577" s="269" t="s">
        <v>1418</v>
      </c>
      <c r="C577" s="269" t="str">
        <f t="shared" si="42"/>
        <v/>
      </c>
      <c r="D577" s="269" t="str">
        <f t="shared" si="43"/>
        <v/>
      </c>
      <c r="E577" s="270" t="str">
        <f>IFERROR(VLOOKUP($B577,LANCAMENTOS!$AG:$AL,2,),"")</f>
        <v/>
      </c>
      <c r="F577" s="271" t="str">
        <f>IFERROR(VLOOKUP($B577,LANCAMENTOS!$AG:$AL,3,),"")</f>
        <v/>
      </c>
      <c r="G577" s="271" t="str">
        <f>IFERROR(VLOOKUP(B577,LANCAMENTOS!$AG:$AM,7,),"")</f>
        <v/>
      </c>
      <c r="H577" s="271" t="str">
        <f>IFERROR(VLOOKUP($B577,LANCAMENTOS!$AG:$AL,4,),"")</f>
        <v/>
      </c>
      <c r="I577" s="274" t="str">
        <f>IFERROR(VLOOKUP($B577,LANCAMENTOS!$AG:$AL,5,),"")</f>
        <v/>
      </c>
      <c r="J577" s="272" t="str">
        <f>IFERROR(VLOOKUP($B577,LANCAMENTOS!$AG:$AL,6,),"")</f>
        <v/>
      </c>
      <c r="K577" s="278" t="str">
        <f t="shared" si="44"/>
        <v/>
      </c>
      <c r="L577" s="278" t="str">
        <f>IFERROR(VLOOKUP($B577,LANCAMENTOS!$AG:$AN,8,),"")</f>
        <v/>
      </c>
      <c r="Q577" s="275"/>
      <c r="R577" s="275"/>
      <c r="S577" s="275"/>
      <c r="T577" s="273"/>
      <c r="U577" s="146"/>
      <c r="V577" s="146"/>
      <c r="W577" s="146"/>
    </row>
    <row r="578" spans="2:23" ht="18">
      <c r="B578" s="269" t="s">
        <v>1419</v>
      </c>
      <c r="C578" s="269" t="str">
        <f t="shared" si="42"/>
        <v/>
      </c>
      <c r="D578" s="269" t="str">
        <f t="shared" si="43"/>
        <v/>
      </c>
      <c r="E578" s="270" t="str">
        <f>IFERROR(VLOOKUP($B578,LANCAMENTOS!$AG:$AL,2,),"")</f>
        <v/>
      </c>
      <c r="F578" s="271" t="str">
        <f>IFERROR(VLOOKUP($B578,LANCAMENTOS!$AG:$AL,3,),"")</f>
        <v/>
      </c>
      <c r="G578" s="271" t="str">
        <f>IFERROR(VLOOKUP(B578,LANCAMENTOS!$AG:$AM,7,),"")</f>
        <v/>
      </c>
      <c r="H578" s="271" t="str">
        <f>IFERROR(VLOOKUP($B578,LANCAMENTOS!$AG:$AL,4,),"")</f>
        <v/>
      </c>
      <c r="I578" s="274" t="str">
        <f>IFERROR(VLOOKUP($B578,LANCAMENTOS!$AG:$AL,5,),"")</f>
        <v/>
      </c>
      <c r="J578" s="272" t="str">
        <f>IFERROR(VLOOKUP($B578,LANCAMENTOS!$AG:$AL,6,),"")</f>
        <v/>
      </c>
      <c r="K578" s="278" t="str">
        <f t="shared" si="44"/>
        <v/>
      </c>
      <c r="L578" s="278" t="str">
        <f>IFERROR(VLOOKUP($B578,LANCAMENTOS!$AG:$AN,8,),"")</f>
        <v/>
      </c>
      <c r="Q578" s="275"/>
      <c r="R578" s="275"/>
      <c r="S578" s="275"/>
      <c r="T578" s="273"/>
      <c r="U578" s="146"/>
      <c r="V578" s="146"/>
      <c r="W578" s="146"/>
    </row>
    <row r="579" spans="2:23" ht="18">
      <c r="B579" s="269" t="s">
        <v>1420</v>
      </c>
      <c r="C579" s="269" t="str">
        <f t="shared" si="42"/>
        <v/>
      </c>
      <c r="D579" s="269" t="str">
        <f t="shared" si="43"/>
        <v/>
      </c>
      <c r="E579" s="270" t="str">
        <f>IFERROR(VLOOKUP($B579,LANCAMENTOS!$AG:$AL,2,),"")</f>
        <v/>
      </c>
      <c r="F579" s="271" t="str">
        <f>IFERROR(VLOOKUP($B579,LANCAMENTOS!$AG:$AL,3,),"")</f>
        <v/>
      </c>
      <c r="G579" s="271" t="str">
        <f>IFERROR(VLOOKUP(B579,LANCAMENTOS!$AG:$AM,7,),"")</f>
        <v/>
      </c>
      <c r="H579" s="271" t="str">
        <f>IFERROR(VLOOKUP($B579,LANCAMENTOS!$AG:$AL,4,),"")</f>
        <v/>
      </c>
      <c r="I579" s="274" t="str">
        <f>IFERROR(VLOOKUP($B579,LANCAMENTOS!$AG:$AL,5,),"")</f>
        <v/>
      </c>
      <c r="J579" s="272" t="str">
        <f>IFERROR(VLOOKUP($B579,LANCAMENTOS!$AG:$AL,6,),"")</f>
        <v/>
      </c>
      <c r="K579" s="278" t="str">
        <f t="shared" si="44"/>
        <v/>
      </c>
      <c r="L579" s="278" t="str">
        <f>IFERROR(VLOOKUP($B579,LANCAMENTOS!$AG:$AN,8,),"")</f>
        <v/>
      </c>
      <c r="Q579" s="275"/>
      <c r="R579" s="275"/>
      <c r="S579" s="275"/>
      <c r="T579" s="273"/>
      <c r="U579" s="146"/>
      <c r="V579" s="146"/>
      <c r="W579" s="146"/>
    </row>
    <row r="580" spans="2:23" ht="18">
      <c r="B580" s="269" t="s">
        <v>1421</v>
      </c>
      <c r="C580" s="269" t="str">
        <f t="shared" si="42"/>
        <v/>
      </c>
      <c r="D580" s="269" t="str">
        <f t="shared" si="43"/>
        <v/>
      </c>
      <c r="E580" s="270" t="str">
        <f>IFERROR(VLOOKUP($B580,LANCAMENTOS!$AG:$AL,2,),"")</f>
        <v/>
      </c>
      <c r="F580" s="271" t="str">
        <f>IFERROR(VLOOKUP($B580,LANCAMENTOS!$AG:$AL,3,),"")</f>
        <v/>
      </c>
      <c r="G580" s="271" t="str">
        <f>IFERROR(VLOOKUP(B580,LANCAMENTOS!$AG:$AM,7,),"")</f>
        <v/>
      </c>
      <c r="H580" s="271" t="str">
        <f>IFERROR(VLOOKUP($B580,LANCAMENTOS!$AG:$AL,4,),"")</f>
        <v/>
      </c>
      <c r="I580" s="274" t="str">
        <f>IFERROR(VLOOKUP($B580,LANCAMENTOS!$AG:$AL,5,),"")</f>
        <v/>
      </c>
      <c r="J580" s="272" t="str">
        <f>IFERROR(VLOOKUP($B580,LANCAMENTOS!$AG:$AL,6,),"")</f>
        <v/>
      </c>
      <c r="K580" s="278" t="str">
        <f t="shared" si="44"/>
        <v/>
      </c>
      <c r="L580" s="278" t="str">
        <f>IFERROR(VLOOKUP($B580,LANCAMENTOS!$AG:$AN,8,),"")</f>
        <v/>
      </c>
      <c r="Q580" s="275"/>
      <c r="R580" s="275"/>
      <c r="S580" s="275"/>
      <c r="T580" s="273"/>
      <c r="U580" s="146"/>
      <c r="V580" s="146"/>
      <c r="W580" s="146"/>
    </row>
    <row r="581" spans="2:23" ht="18">
      <c r="B581" s="269" t="s">
        <v>1422</v>
      </c>
      <c r="C581" s="269" t="str">
        <f t="shared" si="42"/>
        <v/>
      </c>
      <c r="D581" s="269" t="str">
        <f t="shared" si="43"/>
        <v/>
      </c>
      <c r="E581" s="270" t="str">
        <f>IFERROR(VLOOKUP($B581,LANCAMENTOS!$AG:$AL,2,),"")</f>
        <v/>
      </c>
      <c r="F581" s="271" t="str">
        <f>IFERROR(VLOOKUP($B581,LANCAMENTOS!$AG:$AL,3,),"")</f>
        <v/>
      </c>
      <c r="G581" s="271" t="str">
        <f>IFERROR(VLOOKUP(B581,LANCAMENTOS!$AG:$AM,7,),"")</f>
        <v/>
      </c>
      <c r="H581" s="271" t="str">
        <f>IFERROR(VLOOKUP($B581,LANCAMENTOS!$AG:$AL,4,),"")</f>
        <v/>
      </c>
      <c r="I581" s="274" t="str">
        <f>IFERROR(VLOOKUP($B581,LANCAMENTOS!$AG:$AL,5,),"")</f>
        <v/>
      </c>
      <c r="J581" s="272" t="str">
        <f>IFERROR(VLOOKUP($B581,LANCAMENTOS!$AG:$AL,6,),"")</f>
        <v/>
      </c>
      <c r="K581" s="278" t="str">
        <f t="shared" si="44"/>
        <v/>
      </c>
      <c r="L581" s="278" t="str">
        <f>IFERROR(VLOOKUP($B581,LANCAMENTOS!$AG:$AN,8,),"")</f>
        <v/>
      </c>
      <c r="Q581" s="275"/>
      <c r="R581" s="275"/>
      <c r="S581" s="275"/>
      <c r="T581" s="273"/>
      <c r="U581" s="146"/>
      <c r="V581" s="146"/>
      <c r="W581" s="146"/>
    </row>
    <row r="582" spans="2:23" ht="18">
      <c r="B582" s="269" t="s">
        <v>1423</v>
      </c>
      <c r="C582" s="269" t="str">
        <f t="shared" ref="C582:C645" si="45">IF(E582="","",MONTH(E582))</f>
        <v/>
      </c>
      <c r="D582" s="269" t="str">
        <f t="shared" ref="D582:D645" si="46">IF(E582="","",YEAR(E582))</f>
        <v/>
      </c>
      <c r="E582" s="270" t="str">
        <f>IFERROR(VLOOKUP($B582,LANCAMENTOS!$AG:$AL,2,),"")</f>
        <v/>
      </c>
      <c r="F582" s="271" t="str">
        <f>IFERROR(VLOOKUP($B582,LANCAMENTOS!$AG:$AL,3,),"")</f>
        <v/>
      </c>
      <c r="G582" s="271" t="str">
        <f>IFERROR(VLOOKUP(B582,LANCAMENTOS!$AG:$AM,7,),"")</f>
        <v/>
      </c>
      <c r="H582" s="271" t="str">
        <f>IFERROR(VLOOKUP($B582,LANCAMENTOS!$AG:$AL,4,),"")</f>
        <v/>
      </c>
      <c r="I582" s="274" t="str">
        <f>IFERROR(VLOOKUP($B582,LANCAMENTOS!$AG:$AL,5,),"")</f>
        <v/>
      </c>
      <c r="J582" s="272" t="str">
        <f>IFERROR(VLOOKUP($B582,LANCAMENTOS!$AG:$AL,6,),"")</f>
        <v/>
      </c>
      <c r="K582" s="278" t="str">
        <f t="shared" ref="K582:K645" si="47">IF(H582="","",H582*I582)</f>
        <v/>
      </c>
      <c r="L582" s="278" t="str">
        <f>IFERROR(VLOOKUP($B582,LANCAMENTOS!$AG:$AN,8,),"")</f>
        <v/>
      </c>
      <c r="Q582" s="275"/>
      <c r="R582" s="275"/>
      <c r="S582" s="275"/>
      <c r="T582" s="273"/>
      <c r="U582" s="146"/>
      <c r="V582" s="146"/>
      <c r="W582" s="146"/>
    </row>
    <row r="583" spans="2:23" ht="18">
      <c r="B583" s="269" t="s">
        <v>1424</v>
      </c>
      <c r="C583" s="269" t="str">
        <f t="shared" si="45"/>
        <v/>
      </c>
      <c r="D583" s="269" t="str">
        <f t="shared" si="46"/>
        <v/>
      </c>
      <c r="E583" s="270" t="str">
        <f>IFERROR(VLOOKUP($B583,LANCAMENTOS!$AG:$AL,2,),"")</f>
        <v/>
      </c>
      <c r="F583" s="271" t="str">
        <f>IFERROR(VLOOKUP($B583,LANCAMENTOS!$AG:$AL,3,),"")</f>
        <v/>
      </c>
      <c r="G583" s="271" t="str">
        <f>IFERROR(VLOOKUP(B583,LANCAMENTOS!$AG:$AM,7,),"")</f>
        <v/>
      </c>
      <c r="H583" s="271" t="str">
        <f>IFERROR(VLOOKUP($B583,LANCAMENTOS!$AG:$AL,4,),"")</f>
        <v/>
      </c>
      <c r="I583" s="274" t="str">
        <f>IFERROR(VLOOKUP($B583,LANCAMENTOS!$AG:$AL,5,),"")</f>
        <v/>
      </c>
      <c r="J583" s="272" t="str">
        <f>IFERROR(VLOOKUP($B583,LANCAMENTOS!$AG:$AL,6,),"")</f>
        <v/>
      </c>
      <c r="K583" s="278" t="str">
        <f t="shared" si="47"/>
        <v/>
      </c>
      <c r="L583" s="278" t="str">
        <f>IFERROR(VLOOKUP($B583,LANCAMENTOS!$AG:$AN,8,),"")</f>
        <v/>
      </c>
      <c r="Q583" s="275"/>
      <c r="R583" s="275"/>
      <c r="S583" s="275"/>
      <c r="T583" s="273"/>
      <c r="U583" s="146"/>
      <c r="V583" s="146"/>
      <c r="W583" s="146"/>
    </row>
    <row r="584" spans="2:23" ht="18">
      <c r="B584" s="269" t="s">
        <v>1425</v>
      </c>
      <c r="C584" s="269" t="str">
        <f t="shared" si="45"/>
        <v/>
      </c>
      <c r="D584" s="269" t="str">
        <f t="shared" si="46"/>
        <v/>
      </c>
      <c r="E584" s="270" t="str">
        <f>IFERROR(VLOOKUP($B584,LANCAMENTOS!$AG:$AL,2,),"")</f>
        <v/>
      </c>
      <c r="F584" s="271" t="str">
        <f>IFERROR(VLOOKUP($B584,LANCAMENTOS!$AG:$AL,3,),"")</f>
        <v/>
      </c>
      <c r="G584" s="271" t="str">
        <f>IFERROR(VLOOKUP(B584,LANCAMENTOS!$AG:$AM,7,),"")</f>
        <v/>
      </c>
      <c r="H584" s="271" t="str">
        <f>IFERROR(VLOOKUP($B584,LANCAMENTOS!$AG:$AL,4,),"")</f>
        <v/>
      </c>
      <c r="I584" s="274" t="str">
        <f>IFERROR(VLOOKUP($B584,LANCAMENTOS!$AG:$AL,5,),"")</f>
        <v/>
      </c>
      <c r="J584" s="272" t="str">
        <f>IFERROR(VLOOKUP($B584,LANCAMENTOS!$AG:$AL,6,),"")</f>
        <v/>
      </c>
      <c r="K584" s="278" t="str">
        <f t="shared" si="47"/>
        <v/>
      </c>
      <c r="L584" s="278" t="str">
        <f>IFERROR(VLOOKUP($B584,LANCAMENTOS!$AG:$AN,8,),"")</f>
        <v/>
      </c>
      <c r="Q584" s="275"/>
      <c r="R584" s="275"/>
      <c r="S584" s="275"/>
      <c r="T584" s="273"/>
      <c r="U584" s="146"/>
      <c r="V584" s="146"/>
      <c r="W584" s="146"/>
    </row>
    <row r="585" spans="2:23" ht="18">
      <c r="B585" s="269" t="s">
        <v>1426</v>
      </c>
      <c r="C585" s="269" t="str">
        <f t="shared" si="45"/>
        <v/>
      </c>
      <c r="D585" s="269" t="str">
        <f t="shared" si="46"/>
        <v/>
      </c>
      <c r="E585" s="270" t="str">
        <f>IFERROR(VLOOKUP($B585,LANCAMENTOS!$AG:$AL,2,),"")</f>
        <v/>
      </c>
      <c r="F585" s="271" t="str">
        <f>IFERROR(VLOOKUP($B585,LANCAMENTOS!$AG:$AL,3,),"")</f>
        <v/>
      </c>
      <c r="G585" s="271" t="str">
        <f>IFERROR(VLOOKUP(B585,LANCAMENTOS!$AG:$AM,7,),"")</f>
        <v/>
      </c>
      <c r="H585" s="271" t="str">
        <f>IFERROR(VLOOKUP($B585,LANCAMENTOS!$AG:$AL,4,),"")</f>
        <v/>
      </c>
      <c r="I585" s="274" t="str">
        <f>IFERROR(VLOOKUP($B585,LANCAMENTOS!$AG:$AL,5,),"")</f>
        <v/>
      </c>
      <c r="J585" s="272" t="str">
        <f>IFERROR(VLOOKUP($B585,LANCAMENTOS!$AG:$AL,6,),"")</f>
        <v/>
      </c>
      <c r="K585" s="278" t="str">
        <f t="shared" si="47"/>
        <v/>
      </c>
      <c r="L585" s="278" t="str">
        <f>IFERROR(VLOOKUP($B585,LANCAMENTOS!$AG:$AN,8,),"")</f>
        <v/>
      </c>
      <c r="Q585" s="275"/>
      <c r="R585" s="275"/>
      <c r="S585" s="275"/>
      <c r="T585" s="273"/>
      <c r="U585" s="146"/>
      <c r="V585" s="146"/>
      <c r="W585" s="146"/>
    </row>
    <row r="586" spans="2:23" ht="18">
      <c r="B586" s="269" t="s">
        <v>1427</v>
      </c>
      <c r="C586" s="269" t="str">
        <f t="shared" si="45"/>
        <v/>
      </c>
      <c r="D586" s="269" t="str">
        <f t="shared" si="46"/>
        <v/>
      </c>
      <c r="E586" s="270" t="str">
        <f>IFERROR(VLOOKUP($B586,LANCAMENTOS!$AG:$AL,2,),"")</f>
        <v/>
      </c>
      <c r="F586" s="271" t="str">
        <f>IFERROR(VLOOKUP($B586,LANCAMENTOS!$AG:$AL,3,),"")</f>
        <v/>
      </c>
      <c r="G586" s="271" t="str">
        <f>IFERROR(VLOOKUP(B586,LANCAMENTOS!$AG:$AM,7,),"")</f>
        <v/>
      </c>
      <c r="H586" s="271" t="str">
        <f>IFERROR(VLOOKUP($B586,LANCAMENTOS!$AG:$AL,4,),"")</f>
        <v/>
      </c>
      <c r="I586" s="274" t="str">
        <f>IFERROR(VLOOKUP($B586,LANCAMENTOS!$AG:$AL,5,),"")</f>
        <v/>
      </c>
      <c r="J586" s="272" t="str">
        <f>IFERROR(VLOOKUP($B586,LANCAMENTOS!$AG:$AL,6,),"")</f>
        <v/>
      </c>
      <c r="K586" s="278" t="str">
        <f t="shared" si="47"/>
        <v/>
      </c>
      <c r="L586" s="278" t="str">
        <f>IFERROR(VLOOKUP($B586,LANCAMENTOS!$AG:$AN,8,),"")</f>
        <v/>
      </c>
      <c r="Q586" s="275"/>
      <c r="R586" s="275"/>
      <c r="S586" s="275"/>
      <c r="T586" s="273"/>
      <c r="U586" s="146"/>
      <c r="V586" s="146"/>
      <c r="W586" s="146"/>
    </row>
    <row r="587" spans="2:23" ht="18">
      <c r="B587" s="269" t="s">
        <v>1428</v>
      </c>
      <c r="C587" s="269" t="str">
        <f t="shared" si="45"/>
        <v/>
      </c>
      <c r="D587" s="269" t="str">
        <f t="shared" si="46"/>
        <v/>
      </c>
      <c r="E587" s="270" t="str">
        <f>IFERROR(VLOOKUP($B587,LANCAMENTOS!$AG:$AL,2,),"")</f>
        <v/>
      </c>
      <c r="F587" s="271" t="str">
        <f>IFERROR(VLOOKUP($B587,LANCAMENTOS!$AG:$AL,3,),"")</f>
        <v/>
      </c>
      <c r="G587" s="271" t="str">
        <f>IFERROR(VLOOKUP(B587,LANCAMENTOS!$AG:$AM,7,),"")</f>
        <v/>
      </c>
      <c r="H587" s="271" t="str">
        <f>IFERROR(VLOOKUP($B587,LANCAMENTOS!$AG:$AL,4,),"")</f>
        <v/>
      </c>
      <c r="I587" s="274" t="str">
        <f>IFERROR(VLOOKUP($B587,LANCAMENTOS!$AG:$AL,5,),"")</f>
        <v/>
      </c>
      <c r="J587" s="272" t="str">
        <f>IFERROR(VLOOKUP($B587,LANCAMENTOS!$AG:$AL,6,),"")</f>
        <v/>
      </c>
      <c r="K587" s="278" t="str">
        <f t="shared" si="47"/>
        <v/>
      </c>
      <c r="L587" s="278" t="str">
        <f>IFERROR(VLOOKUP($B587,LANCAMENTOS!$AG:$AN,8,),"")</f>
        <v/>
      </c>
      <c r="Q587" s="275"/>
      <c r="R587" s="275"/>
      <c r="S587" s="275"/>
      <c r="T587" s="273"/>
      <c r="U587" s="146"/>
      <c r="V587" s="146"/>
      <c r="W587" s="146"/>
    </row>
    <row r="588" spans="2:23" ht="18">
      <c r="B588" s="269" t="s">
        <v>1429</v>
      </c>
      <c r="C588" s="269" t="str">
        <f t="shared" si="45"/>
        <v/>
      </c>
      <c r="D588" s="269" t="str">
        <f t="shared" si="46"/>
        <v/>
      </c>
      <c r="E588" s="270" t="str">
        <f>IFERROR(VLOOKUP($B588,LANCAMENTOS!$AG:$AL,2,),"")</f>
        <v/>
      </c>
      <c r="F588" s="271" t="str">
        <f>IFERROR(VLOOKUP($B588,LANCAMENTOS!$AG:$AL,3,),"")</f>
        <v/>
      </c>
      <c r="G588" s="271" t="str">
        <f>IFERROR(VLOOKUP(B588,LANCAMENTOS!$AG:$AM,7,),"")</f>
        <v/>
      </c>
      <c r="H588" s="271" t="str">
        <f>IFERROR(VLOOKUP($B588,LANCAMENTOS!$AG:$AL,4,),"")</f>
        <v/>
      </c>
      <c r="I588" s="274" t="str">
        <f>IFERROR(VLOOKUP($B588,LANCAMENTOS!$AG:$AL,5,),"")</f>
        <v/>
      </c>
      <c r="J588" s="272" t="str">
        <f>IFERROR(VLOOKUP($B588,LANCAMENTOS!$AG:$AL,6,),"")</f>
        <v/>
      </c>
      <c r="K588" s="278" t="str">
        <f t="shared" si="47"/>
        <v/>
      </c>
      <c r="L588" s="278" t="str">
        <f>IFERROR(VLOOKUP($B588,LANCAMENTOS!$AG:$AN,8,),"")</f>
        <v/>
      </c>
      <c r="Q588" s="275"/>
      <c r="R588" s="275"/>
      <c r="S588" s="275"/>
      <c r="T588" s="273"/>
      <c r="U588" s="146"/>
      <c r="V588" s="146"/>
      <c r="W588" s="146"/>
    </row>
    <row r="589" spans="2:23" ht="18">
      <c r="B589" s="269" t="s">
        <v>1430</v>
      </c>
      <c r="C589" s="269" t="str">
        <f t="shared" si="45"/>
        <v/>
      </c>
      <c r="D589" s="269" t="str">
        <f t="shared" si="46"/>
        <v/>
      </c>
      <c r="E589" s="270" t="str">
        <f>IFERROR(VLOOKUP($B589,LANCAMENTOS!$AG:$AL,2,),"")</f>
        <v/>
      </c>
      <c r="F589" s="271" t="str">
        <f>IFERROR(VLOOKUP($B589,LANCAMENTOS!$AG:$AL,3,),"")</f>
        <v/>
      </c>
      <c r="G589" s="271" t="str">
        <f>IFERROR(VLOOKUP(B589,LANCAMENTOS!$AG:$AM,7,),"")</f>
        <v/>
      </c>
      <c r="H589" s="271" t="str">
        <f>IFERROR(VLOOKUP($B589,LANCAMENTOS!$AG:$AL,4,),"")</f>
        <v/>
      </c>
      <c r="I589" s="274" t="str">
        <f>IFERROR(VLOOKUP($B589,LANCAMENTOS!$AG:$AL,5,),"")</f>
        <v/>
      </c>
      <c r="J589" s="272" t="str">
        <f>IFERROR(VLOOKUP($B589,LANCAMENTOS!$AG:$AL,6,),"")</f>
        <v/>
      </c>
      <c r="K589" s="278" t="str">
        <f t="shared" si="47"/>
        <v/>
      </c>
      <c r="L589" s="278" t="str">
        <f>IFERROR(VLOOKUP($B589,LANCAMENTOS!$AG:$AN,8,),"")</f>
        <v/>
      </c>
      <c r="Q589" s="275"/>
      <c r="R589" s="275"/>
      <c r="S589" s="275"/>
      <c r="T589" s="273"/>
      <c r="U589" s="146"/>
      <c r="V589" s="146"/>
      <c r="W589" s="146"/>
    </row>
    <row r="590" spans="2:23" ht="18">
      <c r="B590" s="269" t="s">
        <v>1431</v>
      </c>
      <c r="C590" s="269" t="str">
        <f t="shared" si="45"/>
        <v/>
      </c>
      <c r="D590" s="269" t="str">
        <f t="shared" si="46"/>
        <v/>
      </c>
      <c r="E590" s="270" t="str">
        <f>IFERROR(VLOOKUP($B590,LANCAMENTOS!$AG:$AL,2,),"")</f>
        <v/>
      </c>
      <c r="F590" s="271" t="str">
        <f>IFERROR(VLOOKUP($B590,LANCAMENTOS!$AG:$AL,3,),"")</f>
        <v/>
      </c>
      <c r="G590" s="271" t="str">
        <f>IFERROR(VLOOKUP(B590,LANCAMENTOS!$AG:$AM,7,),"")</f>
        <v/>
      </c>
      <c r="H590" s="271" t="str">
        <f>IFERROR(VLOOKUP($B590,LANCAMENTOS!$AG:$AL,4,),"")</f>
        <v/>
      </c>
      <c r="I590" s="274" t="str">
        <f>IFERROR(VLOOKUP($B590,LANCAMENTOS!$AG:$AL,5,),"")</f>
        <v/>
      </c>
      <c r="J590" s="272" t="str">
        <f>IFERROR(VLOOKUP($B590,LANCAMENTOS!$AG:$AL,6,),"")</f>
        <v/>
      </c>
      <c r="K590" s="278" t="str">
        <f t="shared" si="47"/>
        <v/>
      </c>
      <c r="L590" s="278" t="str">
        <f>IFERROR(VLOOKUP($B590,LANCAMENTOS!$AG:$AN,8,),"")</f>
        <v/>
      </c>
      <c r="Q590" s="275"/>
      <c r="R590" s="275"/>
      <c r="S590" s="275"/>
      <c r="T590" s="273"/>
      <c r="U590" s="146"/>
      <c r="V590" s="146"/>
      <c r="W590" s="146"/>
    </row>
    <row r="591" spans="2:23" ht="18">
      <c r="B591" s="269" t="s">
        <v>1432</v>
      </c>
      <c r="C591" s="269" t="str">
        <f t="shared" si="45"/>
        <v/>
      </c>
      <c r="D591" s="269" t="str">
        <f t="shared" si="46"/>
        <v/>
      </c>
      <c r="E591" s="270" t="str">
        <f>IFERROR(VLOOKUP($B591,LANCAMENTOS!$AG:$AL,2,),"")</f>
        <v/>
      </c>
      <c r="F591" s="271" t="str">
        <f>IFERROR(VLOOKUP($B591,LANCAMENTOS!$AG:$AL,3,),"")</f>
        <v/>
      </c>
      <c r="G591" s="271" t="str">
        <f>IFERROR(VLOOKUP(B591,LANCAMENTOS!$AG:$AM,7,),"")</f>
        <v/>
      </c>
      <c r="H591" s="271" t="str">
        <f>IFERROR(VLOOKUP($B591,LANCAMENTOS!$AG:$AL,4,),"")</f>
        <v/>
      </c>
      <c r="I591" s="274" t="str">
        <f>IFERROR(VLOOKUP($B591,LANCAMENTOS!$AG:$AL,5,),"")</f>
        <v/>
      </c>
      <c r="J591" s="272" t="str">
        <f>IFERROR(VLOOKUP($B591,LANCAMENTOS!$AG:$AL,6,),"")</f>
        <v/>
      </c>
      <c r="K591" s="278" t="str">
        <f t="shared" si="47"/>
        <v/>
      </c>
      <c r="L591" s="278" t="str">
        <f>IFERROR(VLOOKUP($B591,LANCAMENTOS!$AG:$AN,8,),"")</f>
        <v/>
      </c>
      <c r="Q591" s="275"/>
      <c r="R591" s="275"/>
      <c r="S591" s="275"/>
      <c r="T591" s="273"/>
      <c r="U591" s="146"/>
      <c r="V591" s="146"/>
      <c r="W591" s="146"/>
    </row>
    <row r="592" spans="2:23" ht="18">
      <c r="B592" s="269" t="s">
        <v>1433</v>
      </c>
      <c r="C592" s="269" t="str">
        <f t="shared" si="45"/>
        <v/>
      </c>
      <c r="D592" s="269" t="str">
        <f t="shared" si="46"/>
        <v/>
      </c>
      <c r="E592" s="270" t="str">
        <f>IFERROR(VLOOKUP($B592,LANCAMENTOS!$AG:$AL,2,),"")</f>
        <v/>
      </c>
      <c r="F592" s="271" t="str">
        <f>IFERROR(VLOOKUP($B592,LANCAMENTOS!$AG:$AL,3,),"")</f>
        <v/>
      </c>
      <c r="G592" s="271" t="str">
        <f>IFERROR(VLOOKUP(B592,LANCAMENTOS!$AG:$AM,7,),"")</f>
        <v/>
      </c>
      <c r="H592" s="271" t="str">
        <f>IFERROR(VLOOKUP($B592,LANCAMENTOS!$AG:$AL,4,),"")</f>
        <v/>
      </c>
      <c r="I592" s="274" t="str">
        <f>IFERROR(VLOOKUP($B592,LANCAMENTOS!$AG:$AL,5,),"")</f>
        <v/>
      </c>
      <c r="J592" s="272" t="str">
        <f>IFERROR(VLOOKUP($B592,LANCAMENTOS!$AG:$AL,6,),"")</f>
        <v/>
      </c>
      <c r="K592" s="278" t="str">
        <f t="shared" si="47"/>
        <v/>
      </c>
      <c r="L592" s="278" t="str">
        <f>IFERROR(VLOOKUP($B592,LANCAMENTOS!$AG:$AN,8,),"")</f>
        <v/>
      </c>
      <c r="Q592" s="275"/>
      <c r="R592" s="275"/>
      <c r="S592" s="275"/>
      <c r="T592" s="273"/>
      <c r="U592" s="146"/>
      <c r="V592" s="146"/>
      <c r="W592" s="146"/>
    </row>
    <row r="593" spans="2:23" ht="18">
      <c r="B593" s="269" t="s">
        <v>1434</v>
      </c>
      <c r="C593" s="269" t="str">
        <f t="shared" si="45"/>
        <v/>
      </c>
      <c r="D593" s="269" t="str">
        <f t="shared" si="46"/>
        <v/>
      </c>
      <c r="E593" s="270" t="str">
        <f>IFERROR(VLOOKUP($B593,LANCAMENTOS!$AG:$AL,2,),"")</f>
        <v/>
      </c>
      <c r="F593" s="271" t="str">
        <f>IFERROR(VLOOKUP($B593,LANCAMENTOS!$AG:$AL,3,),"")</f>
        <v/>
      </c>
      <c r="G593" s="271" t="str">
        <f>IFERROR(VLOOKUP(B593,LANCAMENTOS!$AG:$AM,7,),"")</f>
        <v/>
      </c>
      <c r="H593" s="271" t="str">
        <f>IFERROR(VLOOKUP($B593,LANCAMENTOS!$AG:$AL,4,),"")</f>
        <v/>
      </c>
      <c r="I593" s="274" t="str">
        <f>IFERROR(VLOOKUP($B593,LANCAMENTOS!$AG:$AL,5,),"")</f>
        <v/>
      </c>
      <c r="J593" s="272" t="str">
        <f>IFERROR(VLOOKUP($B593,LANCAMENTOS!$AG:$AL,6,),"")</f>
        <v/>
      </c>
      <c r="K593" s="278" t="str">
        <f t="shared" si="47"/>
        <v/>
      </c>
      <c r="L593" s="278" t="str">
        <f>IFERROR(VLOOKUP($B593,LANCAMENTOS!$AG:$AN,8,),"")</f>
        <v/>
      </c>
      <c r="Q593" s="275"/>
      <c r="R593" s="275"/>
      <c r="S593" s="275"/>
      <c r="T593" s="273"/>
      <c r="U593" s="146"/>
      <c r="V593" s="146"/>
      <c r="W593" s="146"/>
    </row>
    <row r="594" spans="2:23" ht="18">
      <c r="B594" s="269" t="s">
        <v>1435</v>
      </c>
      <c r="C594" s="269" t="str">
        <f t="shared" si="45"/>
        <v/>
      </c>
      <c r="D594" s="269" t="str">
        <f t="shared" si="46"/>
        <v/>
      </c>
      <c r="E594" s="270" t="str">
        <f>IFERROR(VLOOKUP($B594,LANCAMENTOS!$AG:$AL,2,),"")</f>
        <v/>
      </c>
      <c r="F594" s="271" t="str">
        <f>IFERROR(VLOOKUP($B594,LANCAMENTOS!$AG:$AL,3,),"")</f>
        <v/>
      </c>
      <c r="G594" s="271" t="str">
        <f>IFERROR(VLOOKUP(B594,LANCAMENTOS!$AG:$AM,7,),"")</f>
        <v/>
      </c>
      <c r="H594" s="271" t="str">
        <f>IFERROR(VLOOKUP($B594,LANCAMENTOS!$AG:$AL,4,),"")</f>
        <v/>
      </c>
      <c r="I594" s="274" t="str">
        <f>IFERROR(VLOOKUP($B594,LANCAMENTOS!$AG:$AL,5,),"")</f>
        <v/>
      </c>
      <c r="J594" s="272" t="str">
        <f>IFERROR(VLOOKUP($B594,LANCAMENTOS!$AG:$AL,6,),"")</f>
        <v/>
      </c>
      <c r="K594" s="278" t="str">
        <f t="shared" si="47"/>
        <v/>
      </c>
      <c r="L594" s="278" t="str">
        <f>IFERROR(VLOOKUP($B594,LANCAMENTOS!$AG:$AN,8,),"")</f>
        <v/>
      </c>
      <c r="Q594" s="275"/>
      <c r="R594" s="275"/>
      <c r="S594" s="275"/>
      <c r="T594" s="273"/>
      <c r="U594" s="146"/>
      <c r="V594" s="146"/>
      <c r="W594" s="146"/>
    </row>
    <row r="595" spans="2:23" ht="18">
      <c r="B595" s="269" t="s">
        <v>1436</v>
      </c>
      <c r="C595" s="269" t="str">
        <f t="shared" si="45"/>
        <v/>
      </c>
      <c r="D595" s="269" t="str">
        <f t="shared" si="46"/>
        <v/>
      </c>
      <c r="E595" s="270" t="str">
        <f>IFERROR(VLOOKUP($B595,LANCAMENTOS!$AG:$AL,2,),"")</f>
        <v/>
      </c>
      <c r="F595" s="271" t="str">
        <f>IFERROR(VLOOKUP($B595,LANCAMENTOS!$AG:$AL,3,),"")</f>
        <v/>
      </c>
      <c r="G595" s="271" t="str">
        <f>IFERROR(VLOOKUP(B595,LANCAMENTOS!$AG:$AM,7,),"")</f>
        <v/>
      </c>
      <c r="H595" s="271" t="str">
        <f>IFERROR(VLOOKUP($B595,LANCAMENTOS!$AG:$AL,4,),"")</f>
        <v/>
      </c>
      <c r="I595" s="274" t="str">
        <f>IFERROR(VLOOKUP($B595,LANCAMENTOS!$AG:$AL,5,),"")</f>
        <v/>
      </c>
      <c r="J595" s="272" t="str">
        <f>IFERROR(VLOOKUP($B595,LANCAMENTOS!$AG:$AL,6,),"")</f>
        <v/>
      </c>
      <c r="K595" s="278" t="str">
        <f t="shared" si="47"/>
        <v/>
      </c>
      <c r="L595" s="278" t="str">
        <f>IFERROR(VLOOKUP($B595,LANCAMENTOS!$AG:$AN,8,),"")</f>
        <v/>
      </c>
      <c r="Q595" s="275"/>
      <c r="R595" s="275"/>
      <c r="S595" s="275"/>
      <c r="T595" s="273"/>
      <c r="U595" s="146"/>
      <c r="V595" s="146"/>
      <c r="W595" s="146"/>
    </row>
    <row r="596" spans="2:23" ht="18">
      <c r="B596" s="269" t="s">
        <v>1437</v>
      </c>
      <c r="C596" s="269" t="str">
        <f t="shared" si="45"/>
        <v/>
      </c>
      <c r="D596" s="269" t="str">
        <f t="shared" si="46"/>
        <v/>
      </c>
      <c r="E596" s="270" t="str">
        <f>IFERROR(VLOOKUP($B596,LANCAMENTOS!$AG:$AL,2,),"")</f>
        <v/>
      </c>
      <c r="F596" s="271" t="str">
        <f>IFERROR(VLOOKUP($B596,LANCAMENTOS!$AG:$AL,3,),"")</f>
        <v/>
      </c>
      <c r="G596" s="271" t="str">
        <f>IFERROR(VLOOKUP(B596,LANCAMENTOS!$AG:$AM,7,),"")</f>
        <v/>
      </c>
      <c r="H596" s="271" t="str">
        <f>IFERROR(VLOOKUP($B596,LANCAMENTOS!$AG:$AL,4,),"")</f>
        <v/>
      </c>
      <c r="I596" s="274" t="str">
        <f>IFERROR(VLOOKUP($B596,LANCAMENTOS!$AG:$AL,5,),"")</f>
        <v/>
      </c>
      <c r="J596" s="272" t="str">
        <f>IFERROR(VLOOKUP($B596,LANCAMENTOS!$AG:$AL,6,),"")</f>
        <v/>
      </c>
      <c r="K596" s="278" t="str">
        <f t="shared" si="47"/>
        <v/>
      </c>
      <c r="L596" s="278" t="str">
        <f>IFERROR(VLOOKUP($B596,LANCAMENTOS!$AG:$AN,8,),"")</f>
        <v/>
      </c>
      <c r="Q596" s="275"/>
      <c r="R596" s="275"/>
      <c r="S596" s="275"/>
      <c r="T596" s="273"/>
      <c r="U596" s="146"/>
      <c r="V596" s="146"/>
      <c r="W596" s="146"/>
    </row>
    <row r="597" spans="2:23" ht="18">
      <c r="B597" s="269" t="s">
        <v>1438</v>
      </c>
      <c r="C597" s="269" t="str">
        <f t="shared" si="45"/>
        <v/>
      </c>
      <c r="D597" s="269" t="str">
        <f t="shared" si="46"/>
        <v/>
      </c>
      <c r="E597" s="270" t="str">
        <f>IFERROR(VLOOKUP($B597,LANCAMENTOS!$AG:$AL,2,),"")</f>
        <v/>
      </c>
      <c r="F597" s="271" t="str">
        <f>IFERROR(VLOOKUP($B597,LANCAMENTOS!$AG:$AL,3,),"")</f>
        <v/>
      </c>
      <c r="G597" s="271" t="str">
        <f>IFERROR(VLOOKUP(B597,LANCAMENTOS!$AG:$AM,7,),"")</f>
        <v/>
      </c>
      <c r="H597" s="271" t="str">
        <f>IFERROR(VLOOKUP($B597,LANCAMENTOS!$AG:$AL,4,),"")</f>
        <v/>
      </c>
      <c r="I597" s="274" t="str">
        <f>IFERROR(VLOOKUP($B597,LANCAMENTOS!$AG:$AL,5,),"")</f>
        <v/>
      </c>
      <c r="J597" s="272" t="str">
        <f>IFERROR(VLOOKUP($B597,LANCAMENTOS!$AG:$AL,6,),"")</f>
        <v/>
      </c>
      <c r="K597" s="278" t="str">
        <f t="shared" si="47"/>
        <v/>
      </c>
      <c r="L597" s="278" t="str">
        <f>IFERROR(VLOOKUP($B597,LANCAMENTOS!$AG:$AN,8,),"")</f>
        <v/>
      </c>
      <c r="Q597" s="275"/>
      <c r="R597" s="275"/>
      <c r="S597" s="275"/>
      <c r="T597" s="273"/>
      <c r="U597" s="146"/>
      <c r="V597" s="146"/>
      <c r="W597" s="146"/>
    </row>
    <row r="598" spans="2:23" ht="18">
      <c r="B598" s="269" t="s">
        <v>1439</v>
      </c>
      <c r="C598" s="269" t="str">
        <f t="shared" si="45"/>
        <v/>
      </c>
      <c r="D598" s="269" t="str">
        <f t="shared" si="46"/>
        <v/>
      </c>
      <c r="E598" s="270" t="str">
        <f>IFERROR(VLOOKUP($B598,LANCAMENTOS!$AG:$AL,2,),"")</f>
        <v/>
      </c>
      <c r="F598" s="271" t="str">
        <f>IFERROR(VLOOKUP($B598,LANCAMENTOS!$AG:$AL,3,),"")</f>
        <v/>
      </c>
      <c r="G598" s="271" t="str">
        <f>IFERROR(VLOOKUP(B598,LANCAMENTOS!$AG:$AM,7,),"")</f>
        <v/>
      </c>
      <c r="H598" s="271" t="str">
        <f>IFERROR(VLOOKUP($B598,LANCAMENTOS!$AG:$AL,4,),"")</f>
        <v/>
      </c>
      <c r="I598" s="274" t="str">
        <f>IFERROR(VLOOKUP($B598,LANCAMENTOS!$AG:$AL,5,),"")</f>
        <v/>
      </c>
      <c r="J598" s="272" t="str">
        <f>IFERROR(VLOOKUP($B598,LANCAMENTOS!$AG:$AL,6,),"")</f>
        <v/>
      </c>
      <c r="K598" s="278" t="str">
        <f t="shared" si="47"/>
        <v/>
      </c>
      <c r="L598" s="278" t="str">
        <f>IFERROR(VLOOKUP($B598,LANCAMENTOS!$AG:$AN,8,),"")</f>
        <v/>
      </c>
      <c r="Q598" s="275"/>
      <c r="R598" s="275"/>
      <c r="S598" s="275"/>
      <c r="T598" s="273"/>
      <c r="U598" s="146"/>
      <c r="V598" s="146"/>
      <c r="W598" s="146"/>
    </row>
    <row r="599" spans="2:23" ht="18">
      <c r="B599" s="269" t="s">
        <v>1440</v>
      </c>
      <c r="C599" s="269" t="str">
        <f t="shared" si="45"/>
        <v/>
      </c>
      <c r="D599" s="269" t="str">
        <f t="shared" si="46"/>
        <v/>
      </c>
      <c r="E599" s="270" t="str">
        <f>IFERROR(VLOOKUP($B599,LANCAMENTOS!$AG:$AL,2,),"")</f>
        <v/>
      </c>
      <c r="F599" s="271" t="str">
        <f>IFERROR(VLOOKUP($B599,LANCAMENTOS!$AG:$AL,3,),"")</f>
        <v/>
      </c>
      <c r="G599" s="271" t="str">
        <f>IFERROR(VLOOKUP(B599,LANCAMENTOS!$AG:$AM,7,),"")</f>
        <v/>
      </c>
      <c r="H599" s="271" t="str">
        <f>IFERROR(VLOOKUP($B599,LANCAMENTOS!$AG:$AL,4,),"")</f>
        <v/>
      </c>
      <c r="I599" s="274" t="str">
        <f>IFERROR(VLOOKUP($B599,LANCAMENTOS!$AG:$AL,5,),"")</f>
        <v/>
      </c>
      <c r="J599" s="272" t="str">
        <f>IFERROR(VLOOKUP($B599,LANCAMENTOS!$AG:$AL,6,),"")</f>
        <v/>
      </c>
      <c r="K599" s="278" t="str">
        <f t="shared" si="47"/>
        <v/>
      </c>
      <c r="L599" s="278" t="str">
        <f>IFERROR(VLOOKUP($B599,LANCAMENTOS!$AG:$AN,8,),"")</f>
        <v/>
      </c>
      <c r="Q599" s="275"/>
      <c r="R599" s="275"/>
      <c r="S599" s="275"/>
      <c r="T599" s="273"/>
      <c r="U599" s="146"/>
      <c r="V599" s="146"/>
      <c r="W599" s="146"/>
    </row>
    <row r="600" spans="2:23" ht="18">
      <c r="B600" s="269" t="s">
        <v>1441</v>
      </c>
      <c r="C600" s="269" t="str">
        <f t="shared" si="45"/>
        <v/>
      </c>
      <c r="D600" s="269" t="str">
        <f t="shared" si="46"/>
        <v/>
      </c>
      <c r="E600" s="270" t="str">
        <f>IFERROR(VLOOKUP($B600,LANCAMENTOS!$AG:$AL,2,),"")</f>
        <v/>
      </c>
      <c r="F600" s="271" t="str">
        <f>IFERROR(VLOOKUP($B600,LANCAMENTOS!$AG:$AL,3,),"")</f>
        <v/>
      </c>
      <c r="G600" s="271" t="str">
        <f>IFERROR(VLOOKUP(B600,LANCAMENTOS!$AG:$AM,7,),"")</f>
        <v/>
      </c>
      <c r="H600" s="271" t="str">
        <f>IFERROR(VLOOKUP($B600,LANCAMENTOS!$AG:$AL,4,),"")</f>
        <v/>
      </c>
      <c r="I600" s="274" t="str">
        <f>IFERROR(VLOOKUP($B600,LANCAMENTOS!$AG:$AL,5,),"")</f>
        <v/>
      </c>
      <c r="J600" s="272" t="str">
        <f>IFERROR(VLOOKUP($B600,LANCAMENTOS!$AG:$AL,6,),"")</f>
        <v/>
      </c>
      <c r="K600" s="278" t="str">
        <f t="shared" si="47"/>
        <v/>
      </c>
      <c r="L600" s="278" t="str">
        <f>IFERROR(VLOOKUP($B600,LANCAMENTOS!$AG:$AN,8,),"")</f>
        <v/>
      </c>
      <c r="Q600" s="275"/>
      <c r="R600" s="275"/>
      <c r="S600" s="275"/>
      <c r="T600" s="273"/>
      <c r="U600" s="146"/>
      <c r="V600" s="146"/>
      <c r="W600" s="146"/>
    </row>
    <row r="601" spans="2:23" ht="18">
      <c r="B601" s="269" t="s">
        <v>1442</v>
      </c>
      <c r="C601" s="269" t="str">
        <f t="shared" si="45"/>
        <v/>
      </c>
      <c r="D601" s="269" t="str">
        <f t="shared" si="46"/>
        <v/>
      </c>
      <c r="E601" s="270" t="str">
        <f>IFERROR(VLOOKUP($B601,LANCAMENTOS!$AG:$AL,2,),"")</f>
        <v/>
      </c>
      <c r="F601" s="271" t="str">
        <f>IFERROR(VLOOKUP($B601,LANCAMENTOS!$AG:$AL,3,),"")</f>
        <v/>
      </c>
      <c r="G601" s="271" t="str">
        <f>IFERROR(VLOOKUP(B601,LANCAMENTOS!$AG:$AM,7,),"")</f>
        <v/>
      </c>
      <c r="H601" s="271" t="str">
        <f>IFERROR(VLOOKUP($B601,LANCAMENTOS!$AG:$AL,4,),"")</f>
        <v/>
      </c>
      <c r="I601" s="274" t="str">
        <f>IFERROR(VLOOKUP($B601,LANCAMENTOS!$AG:$AL,5,),"")</f>
        <v/>
      </c>
      <c r="J601" s="272" t="str">
        <f>IFERROR(VLOOKUP($B601,LANCAMENTOS!$AG:$AL,6,),"")</f>
        <v/>
      </c>
      <c r="K601" s="278" t="str">
        <f t="shared" si="47"/>
        <v/>
      </c>
      <c r="L601" s="278" t="str">
        <f>IFERROR(VLOOKUP($B601,LANCAMENTOS!$AG:$AN,8,),"")</f>
        <v/>
      </c>
      <c r="Q601" s="275"/>
      <c r="R601" s="275"/>
      <c r="S601" s="275"/>
      <c r="T601" s="273"/>
      <c r="U601" s="146"/>
      <c r="V601" s="146"/>
      <c r="W601" s="146"/>
    </row>
    <row r="602" spans="2:23" ht="18">
      <c r="B602" s="269" t="s">
        <v>1443</v>
      </c>
      <c r="C602" s="269" t="str">
        <f t="shared" si="45"/>
        <v/>
      </c>
      <c r="D602" s="269" t="str">
        <f t="shared" si="46"/>
        <v/>
      </c>
      <c r="E602" s="270" t="str">
        <f>IFERROR(VLOOKUP($B602,LANCAMENTOS!$AG:$AL,2,),"")</f>
        <v/>
      </c>
      <c r="F602" s="271" t="str">
        <f>IFERROR(VLOOKUP($B602,LANCAMENTOS!$AG:$AL,3,),"")</f>
        <v/>
      </c>
      <c r="G602" s="271" t="str">
        <f>IFERROR(VLOOKUP(B602,LANCAMENTOS!$AG:$AM,7,),"")</f>
        <v/>
      </c>
      <c r="H602" s="271" t="str">
        <f>IFERROR(VLOOKUP($B602,LANCAMENTOS!$AG:$AL,4,),"")</f>
        <v/>
      </c>
      <c r="I602" s="274" t="str">
        <f>IFERROR(VLOOKUP($B602,LANCAMENTOS!$AG:$AL,5,),"")</f>
        <v/>
      </c>
      <c r="J602" s="272" t="str">
        <f>IFERROR(VLOOKUP($B602,LANCAMENTOS!$AG:$AL,6,),"")</f>
        <v/>
      </c>
      <c r="K602" s="278" t="str">
        <f t="shared" si="47"/>
        <v/>
      </c>
      <c r="L602" s="278" t="str">
        <f>IFERROR(VLOOKUP($B602,LANCAMENTOS!$AG:$AN,8,),"")</f>
        <v/>
      </c>
      <c r="Q602" s="275"/>
      <c r="R602" s="275"/>
      <c r="S602" s="275"/>
      <c r="T602" s="273"/>
      <c r="U602" s="146"/>
      <c r="V602" s="146"/>
      <c r="W602" s="146"/>
    </row>
    <row r="603" spans="2:23" ht="18">
      <c r="B603" s="269" t="s">
        <v>1444</v>
      </c>
      <c r="C603" s="269" t="str">
        <f t="shared" si="45"/>
        <v/>
      </c>
      <c r="D603" s="269" t="str">
        <f t="shared" si="46"/>
        <v/>
      </c>
      <c r="E603" s="270" t="str">
        <f>IFERROR(VLOOKUP($B603,LANCAMENTOS!$AG:$AL,2,),"")</f>
        <v/>
      </c>
      <c r="F603" s="271" t="str">
        <f>IFERROR(VLOOKUP($B603,LANCAMENTOS!$AG:$AL,3,),"")</f>
        <v/>
      </c>
      <c r="G603" s="271" t="str">
        <f>IFERROR(VLOOKUP(B603,LANCAMENTOS!$AG:$AM,7,),"")</f>
        <v/>
      </c>
      <c r="H603" s="271" t="str">
        <f>IFERROR(VLOOKUP($B603,LANCAMENTOS!$AG:$AL,4,),"")</f>
        <v/>
      </c>
      <c r="I603" s="274" t="str">
        <f>IFERROR(VLOOKUP($B603,LANCAMENTOS!$AG:$AL,5,),"")</f>
        <v/>
      </c>
      <c r="J603" s="272" t="str">
        <f>IFERROR(VLOOKUP($B603,LANCAMENTOS!$AG:$AL,6,),"")</f>
        <v/>
      </c>
      <c r="K603" s="278" t="str">
        <f t="shared" si="47"/>
        <v/>
      </c>
      <c r="L603" s="278" t="str">
        <f>IFERROR(VLOOKUP($B603,LANCAMENTOS!$AG:$AN,8,),"")</f>
        <v/>
      </c>
      <c r="Q603" s="275"/>
      <c r="R603" s="275"/>
      <c r="S603" s="275"/>
      <c r="T603" s="273"/>
      <c r="U603" s="146"/>
      <c r="V603" s="146"/>
      <c r="W603" s="146"/>
    </row>
    <row r="604" spans="2:23" ht="18">
      <c r="B604" s="269" t="s">
        <v>1445</v>
      </c>
      <c r="C604" s="269" t="str">
        <f t="shared" si="45"/>
        <v/>
      </c>
      <c r="D604" s="269" t="str">
        <f t="shared" si="46"/>
        <v/>
      </c>
      <c r="E604" s="270" t="str">
        <f>IFERROR(VLOOKUP($B604,LANCAMENTOS!$AG:$AL,2,),"")</f>
        <v/>
      </c>
      <c r="F604" s="271" t="str">
        <f>IFERROR(VLOOKUP($B604,LANCAMENTOS!$AG:$AL,3,),"")</f>
        <v/>
      </c>
      <c r="G604" s="271" t="str">
        <f>IFERROR(VLOOKUP(B604,LANCAMENTOS!$AG:$AM,7,),"")</f>
        <v/>
      </c>
      <c r="H604" s="271" t="str">
        <f>IFERROR(VLOOKUP($B604,LANCAMENTOS!$AG:$AL,4,),"")</f>
        <v/>
      </c>
      <c r="I604" s="274" t="str">
        <f>IFERROR(VLOOKUP($B604,LANCAMENTOS!$AG:$AL,5,),"")</f>
        <v/>
      </c>
      <c r="J604" s="272" t="str">
        <f>IFERROR(VLOOKUP($B604,LANCAMENTOS!$AG:$AL,6,),"")</f>
        <v/>
      </c>
      <c r="K604" s="278" t="str">
        <f t="shared" si="47"/>
        <v/>
      </c>
      <c r="L604" s="278" t="str">
        <f>IFERROR(VLOOKUP($B604,LANCAMENTOS!$AG:$AN,8,),"")</f>
        <v/>
      </c>
      <c r="Q604" s="275"/>
      <c r="R604" s="275"/>
      <c r="S604" s="275"/>
      <c r="T604" s="273"/>
      <c r="U604" s="146"/>
      <c r="V604" s="146"/>
      <c r="W604" s="146"/>
    </row>
    <row r="605" spans="2:23" ht="18">
      <c r="B605" s="269" t="s">
        <v>1446</v>
      </c>
      <c r="C605" s="269" t="str">
        <f t="shared" si="45"/>
        <v/>
      </c>
      <c r="D605" s="269" t="str">
        <f t="shared" si="46"/>
        <v/>
      </c>
      <c r="E605" s="270" t="str">
        <f>IFERROR(VLOOKUP($B605,LANCAMENTOS!$AG:$AL,2,),"")</f>
        <v/>
      </c>
      <c r="F605" s="271" t="str">
        <f>IFERROR(VLOOKUP($B605,LANCAMENTOS!$AG:$AL,3,),"")</f>
        <v/>
      </c>
      <c r="G605" s="271" t="str">
        <f>IFERROR(VLOOKUP(B605,LANCAMENTOS!$AG:$AM,7,),"")</f>
        <v/>
      </c>
      <c r="H605" s="271" t="str">
        <f>IFERROR(VLOOKUP($B605,LANCAMENTOS!$AG:$AL,4,),"")</f>
        <v/>
      </c>
      <c r="I605" s="274" t="str">
        <f>IFERROR(VLOOKUP($B605,LANCAMENTOS!$AG:$AL,5,),"")</f>
        <v/>
      </c>
      <c r="J605" s="272" t="str">
        <f>IFERROR(VLOOKUP($B605,LANCAMENTOS!$AG:$AL,6,),"")</f>
        <v/>
      </c>
      <c r="K605" s="278" t="str">
        <f t="shared" si="47"/>
        <v/>
      </c>
      <c r="L605" s="278" t="str">
        <f>IFERROR(VLOOKUP($B605,LANCAMENTOS!$AG:$AN,8,),"")</f>
        <v/>
      </c>
      <c r="Q605" s="275"/>
      <c r="R605" s="275"/>
      <c r="S605" s="275"/>
      <c r="T605" s="273"/>
      <c r="U605" s="146"/>
      <c r="V605" s="146"/>
      <c r="W605" s="146"/>
    </row>
    <row r="606" spans="2:23" ht="18">
      <c r="B606" s="269" t="s">
        <v>1447</v>
      </c>
      <c r="C606" s="269" t="str">
        <f t="shared" si="45"/>
        <v/>
      </c>
      <c r="D606" s="269" t="str">
        <f t="shared" si="46"/>
        <v/>
      </c>
      <c r="E606" s="270" t="str">
        <f>IFERROR(VLOOKUP($B606,LANCAMENTOS!$AG:$AL,2,),"")</f>
        <v/>
      </c>
      <c r="F606" s="271" t="str">
        <f>IFERROR(VLOOKUP($B606,LANCAMENTOS!$AG:$AL,3,),"")</f>
        <v/>
      </c>
      <c r="G606" s="271" t="str">
        <f>IFERROR(VLOOKUP(B606,LANCAMENTOS!$AG:$AM,7,),"")</f>
        <v/>
      </c>
      <c r="H606" s="271" t="str">
        <f>IFERROR(VLOOKUP($B606,LANCAMENTOS!$AG:$AL,4,),"")</f>
        <v/>
      </c>
      <c r="I606" s="274" t="str">
        <f>IFERROR(VLOOKUP($B606,LANCAMENTOS!$AG:$AL,5,),"")</f>
        <v/>
      </c>
      <c r="J606" s="272" t="str">
        <f>IFERROR(VLOOKUP($B606,LANCAMENTOS!$AG:$AL,6,),"")</f>
        <v/>
      </c>
      <c r="K606" s="278" t="str">
        <f t="shared" si="47"/>
        <v/>
      </c>
      <c r="L606" s="278" t="str">
        <f>IFERROR(VLOOKUP($B606,LANCAMENTOS!$AG:$AN,8,),"")</f>
        <v/>
      </c>
      <c r="Q606" s="275"/>
      <c r="R606" s="275"/>
      <c r="S606" s="275"/>
      <c r="T606" s="273"/>
      <c r="U606" s="146"/>
      <c r="V606" s="146"/>
      <c r="W606" s="146"/>
    </row>
    <row r="607" spans="2:23" ht="18">
      <c r="B607" s="269" t="s">
        <v>1448</v>
      </c>
      <c r="C607" s="269" t="str">
        <f t="shared" si="45"/>
        <v/>
      </c>
      <c r="D607" s="269" t="str">
        <f t="shared" si="46"/>
        <v/>
      </c>
      <c r="E607" s="270" t="str">
        <f>IFERROR(VLOOKUP($B607,LANCAMENTOS!$AG:$AL,2,),"")</f>
        <v/>
      </c>
      <c r="F607" s="271" t="str">
        <f>IFERROR(VLOOKUP($B607,LANCAMENTOS!$AG:$AL,3,),"")</f>
        <v/>
      </c>
      <c r="G607" s="271" t="str">
        <f>IFERROR(VLOOKUP(B607,LANCAMENTOS!$AG:$AM,7,),"")</f>
        <v/>
      </c>
      <c r="H607" s="271" t="str">
        <f>IFERROR(VLOOKUP($B607,LANCAMENTOS!$AG:$AL,4,),"")</f>
        <v/>
      </c>
      <c r="I607" s="274" t="str">
        <f>IFERROR(VLOOKUP($B607,LANCAMENTOS!$AG:$AL,5,),"")</f>
        <v/>
      </c>
      <c r="J607" s="272" t="str">
        <f>IFERROR(VLOOKUP($B607,LANCAMENTOS!$AG:$AL,6,),"")</f>
        <v/>
      </c>
      <c r="K607" s="278" t="str">
        <f t="shared" si="47"/>
        <v/>
      </c>
      <c r="L607" s="278" t="str">
        <f>IFERROR(VLOOKUP($B607,LANCAMENTOS!$AG:$AN,8,),"")</f>
        <v/>
      </c>
      <c r="Q607" s="275"/>
      <c r="R607" s="275"/>
      <c r="S607" s="275"/>
      <c r="T607" s="273"/>
      <c r="U607" s="146"/>
      <c r="V607" s="146"/>
      <c r="W607" s="146"/>
    </row>
    <row r="608" spans="2:23" ht="18">
      <c r="B608" s="269" t="s">
        <v>1449</v>
      </c>
      <c r="C608" s="269" t="str">
        <f t="shared" si="45"/>
        <v/>
      </c>
      <c r="D608" s="269" t="str">
        <f t="shared" si="46"/>
        <v/>
      </c>
      <c r="E608" s="270" t="str">
        <f>IFERROR(VLOOKUP($B608,LANCAMENTOS!$AG:$AL,2,),"")</f>
        <v/>
      </c>
      <c r="F608" s="271" t="str">
        <f>IFERROR(VLOOKUP($B608,LANCAMENTOS!$AG:$AL,3,),"")</f>
        <v/>
      </c>
      <c r="G608" s="271" t="str">
        <f>IFERROR(VLOOKUP(B608,LANCAMENTOS!$AG:$AM,7,),"")</f>
        <v/>
      </c>
      <c r="H608" s="271" t="str">
        <f>IFERROR(VLOOKUP($B608,LANCAMENTOS!$AG:$AL,4,),"")</f>
        <v/>
      </c>
      <c r="I608" s="274" t="str">
        <f>IFERROR(VLOOKUP($B608,LANCAMENTOS!$AG:$AL,5,),"")</f>
        <v/>
      </c>
      <c r="J608" s="272" t="str">
        <f>IFERROR(VLOOKUP($B608,LANCAMENTOS!$AG:$AL,6,),"")</f>
        <v/>
      </c>
      <c r="K608" s="278" t="str">
        <f t="shared" si="47"/>
        <v/>
      </c>
      <c r="L608" s="278" t="str">
        <f>IFERROR(VLOOKUP($B608,LANCAMENTOS!$AG:$AN,8,),"")</f>
        <v/>
      </c>
      <c r="Q608" s="275"/>
      <c r="R608" s="275"/>
      <c r="S608" s="275"/>
      <c r="T608" s="273"/>
      <c r="U608" s="146"/>
      <c r="V608" s="146"/>
      <c r="W608" s="146"/>
    </row>
    <row r="609" spans="2:23" ht="18">
      <c r="B609" s="269" t="s">
        <v>1450</v>
      </c>
      <c r="C609" s="269" t="str">
        <f t="shared" si="45"/>
        <v/>
      </c>
      <c r="D609" s="269" t="str">
        <f t="shared" si="46"/>
        <v/>
      </c>
      <c r="E609" s="270" t="str">
        <f>IFERROR(VLOOKUP($B609,LANCAMENTOS!$AG:$AL,2,),"")</f>
        <v/>
      </c>
      <c r="F609" s="271" t="str">
        <f>IFERROR(VLOOKUP($B609,LANCAMENTOS!$AG:$AL,3,),"")</f>
        <v/>
      </c>
      <c r="G609" s="271" t="str">
        <f>IFERROR(VLOOKUP(B609,LANCAMENTOS!$AG:$AM,7,),"")</f>
        <v/>
      </c>
      <c r="H609" s="271" t="str">
        <f>IFERROR(VLOOKUP($B609,LANCAMENTOS!$AG:$AL,4,),"")</f>
        <v/>
      </c>
      <c r="I609" s="274" t="str">
        <f>IFERROR(VLOOKUP($B609,LANCAMENTOS!$AG:$AL,5,),"")</f>
        <v/>
      </c>
      <c r="J609" s="272" t="str">
        <f>IFERROR(VLOOKUP($B609,LANCAMENTOS!$AG:$AL,6,),"")</f>
        <v/>
      </c>
      <c r="K609" s="278" t="str">
        <f t="shared" si="47"/>
        <v/>
      </c>
      <c r="L609" s="278" t="str">
        <f>IFERROR(VLOOKUP($B609,LANCAMENTOS!$AG:$AN,8,),"")</f>
        <v/>
      </c>
      <c r="Q609" s="275"/>
      <c r="R609" s="275"/>
      <c r="S609" s="275"/>
      <c r="T609" s="273"/>
      <c r="U609" s="146"/>
      <c r="V609" s="146"/>
      <c r="W609" s="146"/>
    </row>
    <row r="610" spans="2:23" ht="18">
      <c r="B610" s="269" t="s">
        <v>1451</v>
      </c>
      <c r="C610" s="269" t="str">
        <f t="shared" si="45"/>
        <v/>
      </c>
      <c r="D610" s="269" t="str">
        <f t="shared" si="46"/>
        <v/>
      </c>
      <c r="E610" s="270" t="str">
        <f>IFERROR(VLOOKUP($B610,LANCAMENTOS!$AG:$AL,2,),"")</f>
        <v/>
      </c>
      <c r="F610" s="271" t="str">
        <f>IFERROR(VLOOKUP($B610,LANCAMENTOS!$AG:$AL,3,),"")</f>
        <v/>
      </c>
      <c r="G610" s="271" t="str">
        <f>IFERROR(VLOOKUP(B610,LANCAMENTOS!$AG:$AM,7,),"")</f>
        <v/>
      </c>
      <c r="H610" s="271" t="str">
        <f>IFERROR(VLOOKUP($B610,LANCAMENTOS!$AG:$AL,4,),"")</f>
        <v/>
      </c>
      <c r="I610" s="274" t="str">
        <f>IFERROR(VLOOKUP($B610,LANCAMENTOS!$AG:$AL,5,),"")</f>
        <v/>
      </c>
      <c r="J610" s="272" t="str">
        <f>IFERROR(VLOOKUP($B610,LANCAMENTOS!$AG:$AL,6,),"")</f>
        <v/>
      </c>
      <c r="K610" s="278" t="str">
        <f t="shared" si="47"/>
        <v/>
      </c>
      <c r="L610" s="278" t="str">
        <f>IFERROR(VLOOKUP($B610,LANCAMENTOS!$AG:$AN,8,),"")</f>
        <v/>
      </c>
      <c r="Q610" s="275"/>
      <c r="R610" s="275"/>
      <c r="S610" s="275"/>
      <c r="T610" s="273"/>
      <c r="U610" s="146"/>
      <c r="V610" s="146"/>
      <c r="W610" s="146"/>
    </row>
    <row r="611" spans="2:23" ht="18">
      <c r="B611" s="269" t="s">
        <v>1452</v>
      </c>
      <c r="C611" s="269" t="str">
        <f t="shared" si="45"/>
        <v/>
      </c>
      <c r="D611" s="269" t="str">
        <f t="shared" si="46"/>
        <v/>
      </c>
      <c r="E611" s="270" t="str">
        <f>IFERROR(VLOOKUP($B611,LANCAMENTOS!$AG:$AL,2,),"")</f>
        <v/>
      </c>
      <c r="F611" s="271" t="str">
        <f>IFERROR(VLOOKUP($B611,LANCAMENTOS!$AG:$AL,3,),"")</f>
        <v/>
      </c>
      <c r="G611" s="271" t="str">
        <f>IFERROR(VLOOKUP(B611,LANCAMENTOS!$AG:$AM,7,),"")</f>
        <v/>
      </c>
      <c r="H611" s="271" t="str">
        <f>IFERROR(VLOOKUP($B611,LANCAMENTOS!$AG:$AL,4,),"")</f>
        <v/>
      </c>
      <c r="I611" s="274" t="str">
        <f>IFERROR(VLOOKUP($B611,LANCAMENTOS!$AG:$AL,5,),"")</f>
        <v/>
      </c>
      <c r="J611" s="272" t="str">
        <f>IFERROR(VLOOKUP($B611,LANCAMENTOS!$AG:$AL,6,),"")</f>
        <v/>
      </c>
      <c r="K611" s="278" t="str">
        <f t="shared" si="47"/>
        <v/>
      </c>
      <c r="L611" s="278" t="str">
        <f>IFERROR(VLOOKUP($B611,LANCAMENTOS!$AG:$AN,8,),"")</f>
        <v/>
      </c>
      <c r="Q611" s="275"/>
      <c r="R611" s="275"/>
      <c r="S611" s="275"/>
      <c r="T611" s="273"/>
      <c r="U611" s="146"/>
      <c r="V611" s="146"/>
      <c r="W611" s="146"/>
    </row>
    <row r="612" spans="2:23" ht="18">
      <c r="B612" s="269" t="s">
        <v>1453</v>
      </c>
      <c r="C612" s="269" t="str">
        <f t="shared" si="45"/>
        <v/>
      </c>
      <c r="D612" s="269" t="str">
        <f t="shared" si="46"/>
        <v/>
      </c>
      <c r="E612" s="270" t="str">
        <f>IFERROR(VLOOKUP($B612,LANCAMENTOS!$AG:$AL,2,),"")</f>
        <v/>
      </c>
      <c r="F612" s="271" t="str">
        <f>IFERROR(VLOOKUP($B612,LANCAMENTOS!$AG:$AL,3,),"")</f>
        <v/>
      </c>
      <c r="G612" s="271" t="str">
        <f>IFERROR(VLOOKUP(B612,LANCAMENTOS!$AG:$AM,7,),"")</f>
        <v/>
      </c>
      <c r="H612" s="271" t="str">
        <f>IFERROR(VLOOKUP($B612,LANCAMENTOS!$AG:$AL,4,),"")</f>
        <v/>
      </c>
      <c r="I612" s="274" t="str">
        <f>IFERROR(VLOOKUP($B612,LANCAMENTOS!$AG:$AL,5,),"")</f>
        <v/>
      </c>
      <c r="J612" s="272" t="str">
        <f>IFERROR(VLOOKUP($B612,LANCAMENTOS!$AG:$AL,6,),"")</f>
        <v/>
      </c>
      <c r="K612" s="278" t="str">
        <f t="shared" si="47"/>
        <v/>
      </c>
      <c r="L612" s="278" t="str">
        <f>IFERROR(VLOOKUP($B612,LANCAMENTOS!$AG:$AN,8,),"")</f>
        <v/>
      </c>
      <c r="Q612" s="275"/>
      <c r="R612" s="275"/>
      <c r="S612" s="275"/>
      <c r="T612" s="273"/>
      <c r="U612" s="146"/>
      <c r="V612" s="146"/>
      <c r="W612" s="146"/>
    </row>
    <row r="613" spans="2:23" ht="18">
      <c r="B613" s="269" t="s">
        <v>1454</v>
      </c>
      <c r="C613" s="269" t="str">
        <f t="shared" si="45"/>
        <v/>
      </c>
      <c r="D613" s="269" t="str">
        <f t="shared" si="46"/>
        <v/>
      </c>
      <c r="E613" s="270" t="str">
        <f>IFERROR(VLOOKUP($B613,LANCAMENTOS!$AG:$AL,2,),"")</f>
        <v/>
      </c>
      <c r="F613" s="271" t="str">
        <f>IFERROR(VLOOKUP($B613,LANCAMENTOS!$AG:$AL,3,),"")</f>
        <v/>
      </c>
      <c r="G613" s="271" t="str">
        <f>IFERROR(VLOOKUP(B613,LANCAMENTOS!$AG:$AM,7,),"")</f>
        <v/>
      </c>
      <c r="H613" s="271" t="str">
        <f>IFERROR(VLOOKUP($B613,LANCAMENTOS!$AG:$AL,4,),"")</f>
        <v/>
      </c>
      <c r="I613" s="274" t="str">
        <f>IFERROR(VLOOKUP($B613,LANCAMENTOS!$AG:$AL,5,),"")</f>
        <v/>
      </c>
      <c r="J613" s="272" t="str">
        <f>IFERROR(VLOOKUP($B613,LANCAMENTOS!$AG:$AL,6,),"")</f>
        <v/>
      </c>
      <c r="K613" s="278" t="str">
        <f t="shared" si="47"/>
        <v/>
      </c>
      <c r="L613" s="278" t="str">
        <f>IFERROR(VLOOKUP($B613,LANCAMENTOS!$AG:$AN,8,),"")</f>
        <v/>
      </c>
      <c r="Q613" s="275"/>
      <c r="R613" s="275"/>
      <c r="S613" s="275"/>
      <c r="T613" s="273"/>
      <c r="U613" s="146"/>
      <c r="V613" s="146"/>
      <c r="W613" s="146"/>
    </row>
    <row r="614" spans="2:23" ht="18">
      <c r="B614" s="269" t="s">
        <v>1455</v>
      </c>
      <c r="C614" s="269" t="str">
        <f t="shared" si="45"/>
        <v/>
      </c>
      <c r="D614" s="269" t="str">
        <f t="shared" si="46"/>
        <v/>
      </c>
      <c r="E614" s="270" t="str">
        <f>IFERROR(VLOOKUP($B614,LANCAMENTOS!$AG:$AL,2,),"")</f>
        <v/>
      </c>
      <c r="F614" s="271" t="str">
        <f>IFERROR(VLOOKUP($B614,LANCAMENTOS!$AG:$AL,3,),"")</f>
        <v/>
      </c>
      <c r="G614" s="271" t="str">
        <f>IFERROR(VLOOKUP(B614,LANCAMENTOS!$AG:$AM,7,),"")</f>
        <v/>
      </c>
      <c r="H614" s="271" t="str">
        <f>IFERROR(VLOOKUP($B614,LANCAMENTOS!$AG:$AL,4,),"")</f>
        <v/>
      </c>
      <c r="I614" s="274" t="str">
        <f>IFERROR(VLOOKUP($B614,LANCAMENTOS!$AG:$AL,5,),"")</f>
        <v/>
      </c>
      <c r="J614" s="272" t="str">
        <f>IFERROR(VLOOKUP($B614,LANCAMENTOS!$AG:$AL,6,),"")</f>
        <v/>
      </c>
      <c r="K614" s="278" t="str">
        <f t="shared" si="47"/>
        <v/>
      </c>
      <c r="L614" s="278" t="str">
        <f>IFERROR(VLOOKUP($B614,LANCAMENTOS!$AG:$AN,8,),"")</f>
        <v/>
      </c>
      <c r="Q614" s="275"/>
      <c r="R614" s="275"/>
      <c r="S614" s="275"/>
      <c r="T614" s="273"/>
      <c r="U614" s="146"/>
      <c r="V614" s="146"/>
      <c r="W614" s="146"/>
    </row>
    <row r="615" spans="2:23" ht="18">
      <c r="B615" s="269" t="s">
        <v>1456</v>
      </c>
      <c r="C615" s="269" t="str">
        <f t="shared" si="45"/>
        <v/>
      </c>
      <c r="D615" s="269" t="str">
        <f t="shared" si="46"/>
        <v/>
      </c>
      <c r="E615" s="270" t="str">
        <f>IFERROR(VLOOKUP($B615,LANCAMENTOS!$AG:$AL,2,),"")</f>
        <v/>
      </c>
      <c r="F615" s="271" t="str">
        <f>IFERROR(VLOOKUP($B615,LANCAMENTOS!$AG:$AL,3,),"")</f>
        <v/>
      </c>
      <c r="G615" s="271" t="str">
        <f>IFERROR(VLOOKUP(B615,LANCAMENTOS!$AG:$AM,7,),"")</f>
        <v/>
      </c>
      <c r="H615" s="271" t="str">
        <f>IFERROR(VLOOKUP($B615,LANCAMENTOS!$AG:$AL,4,),"")</f>
        <v/>
      </c>
      <c r="I615" s="274" t="str">
        <f>IFERROR(VLOOKUP($B615,LANCAMENTOS!$AG:$AL,5,),"")</f>
        <v/>
      </c>
      <c r="J615" s="272" t="str">
        <f>IFERROR(VLOOKUP($B615,LANCAMENTOS!$AG:$AL,6,),"")</f>
        <v/>
      </c>
      <c r="K615" s="278" t="str">
        <f t="shared" si="47"/>
        <v/>
      </c>
      <c r="L615" s="278" t="str">
        <f>IFERROR(VLOOKUP($B615,LANCAMENTOS!$AG:$AN,8,),"")</f>
        <v/>
      </c>
      <c r="Q615" s="275"/>
      <c r="R615" s="275"/>
      <c r="S615" s="275"/>
      <c r="T615" s="273"/>
      <c r="U615" s="146"/>
      <c r="V615" s="146"/>
      <c r="W615" s="146"/>
    </row>
    <row r="616" spans="2:23" ht="18">
      <c r="B616" s="269" t="s">
        <v>1457</v>
      </c>
      <c r="C616" s="269" t="str">
        <f t="shared" si="45"/>
        <v/>
      </c>
      <c r="D616" s="269" t="str">
        <f t="shared" si="46"/>
        <v/>
      </c>
      <c r="E616" s="270" t="str">
        <f>IFERROR(VLOOKUP($B616,LANCAMENTOS!$AG:$AL,2,),"")</f>
        <v/>
      </c>
      <c r="F616" s="271" t="str">
        <f>IFERROR(VLOOKUP($B616,LANCAMENTOS!$AG:$AL,3,),"")</f>
        <v/>
      </c>
      <c r="G616" s="271" t="str">
        <f>IFERROR(VLOOKUP(B616,LANCAMENTOS!$AG:$AM,7,),"")</f>
        <v/>
      </c>
      <c r="H616" s="271" t="str">
        <f>IFERROR(VLOOKUP($B616,LANCAMENTOS!$AG:$AL,4,),"")</f>
        <v/>
      </c>
      <c r="I616" s="274" t="str">
        <f>IFERROR(VLOOKUP($B616,LANCAMENTOS!$AG:$AL,5,),"")</f>
        <v/>
      </c>
      <c r="J616" s="272" t="str">
        <f>IFERROR(VLOOKUP($B616,LANCAMENTOS!$AG:$AL,6,),"")</f>
        <v/>
      </c>
      <c r="K616" s="278" t="str">
        <f t="shared" si="47"/>
        <v/>
      </c>
      <c r="L616" s="278" t="str">
        <f>IFERROR(VLOOKUP($B616,LANCAMENTOS!$AG:$AN,8,),"")</f>
        <v/>
      </c>
      <c r="Q616" s="275"/>
      <c r="R616" s="275"/>
      <c r="S616" s="275"/>
      <c r="T616" s="273"/>
      <c r="U616" s="146"/>
      <c r="V616" s="146"/>
      <c r="W616" s="146"/>
    </row>
    <row r="617" spans="2:23" ht="18">
      <c r="B617" s="269" t="s">
        <v>1458</v>
      </c>
      <c r="C617" s="269" t="str">
        <f t="shared" si="45"/>
        <v/>
      </c>
      <c r="D617" s="269" t="str">
        <f t="shared" si="46"/>
        <v/>
      </c>
      <c r="E617" s="270" t="str">
        <f>IFERROR(VLOOKUP($B617,LANCAMENTOS!$AG:$AL,2,),"")</f>
        <v/>
      </c>
      <c r="F617" s="271" t="str">
        <f>IFERROR(VLOOKUP($B617,LANCAMENTOS!$AG:$AL,3,),"")</f>
        <v/>
      </c>
      <c r="G617" s="271" t="str">
        <f>IFERROR(VLOOKUP(B617,LANCAMENTOS!$AG:$AM,7,),"")</f>
        <v/>
      </c>
      <c r="H617" s="271" t="str">
        <f>IFERROR(VLOOKUP($B617,LANCAMENTOS!$AG:$AL,4,),"")</f>
        <v/>
      </c>
      <c r="I617" s="274" t="str">
        <f>IFERROR(VLOOKUP($B617,LANCAMENTOS!$AG:$AL,5,),"")</f>
        <v/>
      </c>
      <c r="J617" s="272" t="str">
        <f>IFERROR(VLOOKUP($B617,LANCAMENTOS!$AG:$AL,6,),"")</f>
        <v/>
      </c>
      <c r="K617" s="278" t="str">
        <f t="shared" si="47"/>
        <v/>
      </c>
      <c r="L617" s="278" t="str">
        <f>IFERROR(VLOOKUP($B617,LANCAMENTOS!$AG:$AN,8,),"")</f>
        <v/>
      </c>
      <c r="Q617" s="275"/>
      <c r="R617" s="275"/>
      <c r="S617" s="275"/>
      <c r="T617" s="273"/>
      <c r="U617" s="146"/>
      <c r="V617" s="146"/>
      <c r="W617" s="146"/>
    </row>
    <row r="618" spans="2:23" ht="18">
      <c r="B618" s="269" t="s">
        <v>1459</v>
      </c>
      <c r="C618" s="269" t="str">
        <f t="shared" si="45"/>
        <v/>
      </c>
      <c r="D618" s="269" t="str">
        <f t="shared" si="46"/>
        <v/>
      </c>
      <c r="E618" s="270" t="str">
        <f>IFERROR(VLOOKUP($B618,LANCAMENTOS!$AG:$AL,2,),"")</f>
        <v/>
      </c>
      <c r="F618" s="271" t="str">
        <f>IFERROR(VLOOKUP($B618,LANCAMENTOS!$AG:$AL,3,),"")</f>
        <v/>
      </c>
      <c r="G618" s="271" t="str">
        <f>IFERROR(VLOOKUP(B618,LANCAMENTOS!$AG:$AM,7,),"")</f>
        <v/>
      </c>
      <c r="H618" s="271" t="str">
        <f>IFERROR(VLOOKUP($B618,LANCAMENTOS!$AG:$AL,4,),"")</f>
        <v/>
      </c>
      <c r="I618" s="274" t="str">
        <f>IFERROR(VLOOKUP($B618,LANCAMENTOS!$AG:$AL,5,),"")</f>
        <v/>
      </c>
      <c r="J618" s="272" t="str">
        <f>IFERROR(VLOOKUP($B618,LANCAMENTOS!$AG:$AL,6,),"")</f>
        <v/>
      </c>
      <c r="K618" s="278" t="str">
        <f t="shared" si="47"/>
        <v/>
      </c>
      <c r="L618" s="278" t="str">
        <f>IFERROR(VLOOKUP($B618,LANCAMENTOS!$AG:$AN,8,),"")</f>
        <v/>
      </c>
      <c r="Q618" s="275"/>
      <c r="R618" s="275"/>
      <c r="S618" s="275"/>
      <c r="T618" s="273"/>
      <c r="U618" s="146"/>
      <c r="V618" s="146"/>
      <c r="W618" s="146"/>
    </row>
    <row r="619" spans="2:23" ht="18">
      <c r="B619" s="269" t="s">
        <v>1460</v>
      </c>
      <c r="C619" s="269" t="str">
        <f t="shared" si="45"/>
        <v/>
      </c>
      <c r="D619" s="269" t="str">
        <f t="shared" si="46"/>
        <v/>
      </c>
      <c r="E619" s="270" t="str">
        <f>IFERROR(VLOOKUP($B619,LANCAMENTOS!$AG:$AL,2,),"")</f>
        <v/>
      </c>
      <c r="F619" s="271" t="str">
        <f>IFERROR(VLOOKUP($B619,LANCAMENTOS!$AG:$AL,3,),"")</f>
        <v/>
      </c>
      <c r="G619" s="271" t="str">
        <f>IFERROR(VLOOKUP(B619,LANCAMENTOS!$AG:$AM,7,),"")</f>
        <v/>
      </c>
      <c r="H619" s="271" t="str">
        <f>IFERROR(VLOOKUP($B619,LANCAMENTOS!$AG:$AL,4,),"")</f>
        <v/>
      </c>
      <c r="I619" s="274" t="str">
        <f>IFERROR(VLOOKUP($B619,LANCAMENTOS!$AG:$AL,5,),"")</f>
        <v/>
      </c>
      <c r="J619" s="272" t="str">
        <f>IFERROR(VLOOKUP($B619,LANCAMENTOS!$AG:$AL,6,),"")</f>
        <v/>
      </c>
      <c r="K619" s="278" t="str">
        <f t="shared" si="47"/>
        <v/>
      </c>
      <c r="L619" s="278" t="str">
        <f>IFERROR(VLOOKUP($B619,LANCAMENTOS!$AG:$AN,8,),"")</f>
        <v/>
      </c>
      <c r="Q619" s="275"/>
      <c r="R619" s="275"/>
      <c r="S619" s="275"/>
      <c r="T619" s="273"/>
      <c r="U619" s="146"/>
      <c r="V619" s="146"/>
      <c r="W619" s="146"/>
    </row>
    <row r="620" spans="2:23" ht="18">
      <c r="B620" s="269" t="s">
        <v>1461</v>
      </c>
      <c r="C620" s="269" t="str">
        <f t="shared" si="45"/>
        <v/>
      </c>
      <c r="D620" s="269" t="str">
        <f t="shared" si="46"/>
        <v/>
      </c>
      <c r="E620" s="270" t="str">
        <f>IFERROR(VLOOKUP($B620,LANCAMENTOS!$AG:$AL,2,),"")</f>
        <v/>
      </c>
      <c r="F620" s="271" t="str">
        <f>IFERROR(VLOOKUP($B620,LANCAMENTOS!$AG:$AL,3,),"")</f>
        <v/>
      </c>
      <c r="G620" s="271" t="str">
        <f>IFERROR(VLOOKUP(B620,LANCAMENTOS!$AG:$AM,7,),"")</f>
        <v/>
      </c>
      <c r="H620" s="271" t="str">
        <f>IFERROR(VLOOKUP($B620,LANCAMENTOS!$AG:$AL,4,),"")</f>
        <v/>
      </c>
      <c r="I620" s="274" t="str">
        <f>IFERROR(VLOOKUP($B620,LANCAMENTOS!$AG:$AL,5,),"")</f>
        <v/>
      </c>
      <c r="J620" s="272" t="str">
        <f>IFERROR(VLOOKUP($B620,LANCAMENTOS!$AG:$AL,6,),"")</f>
        <v/>
      </c>
      <c r="K620" s="278" t="str">
        <f t="shared" si="47"/>
        <v/>
      </c>
      <c r="L620" s="278" t="str">
        <f>IFERROR(VLOOKUP($B620,LANCAMENTOS!$AG:$AN,8,),"")</f>
        <v/>
      </c>
      <c r="Q620" s="275"/>
      <c r="R620" s="275"/>
      <c r="S620" s="275"/>
      <c r="T620" s="273"/>
      <c r="U620" s="146"/>
      <c r="V620" s="146"/>
      <c r="W620" s="146"/>
    </row>
    <row r="621" spans="2:23" ht="18">
      <c r="B621" s="269" t="s">
        <v>1462</v>
      </c>
      <c r="C621" s="269" t="str">
        <f t="shared" si="45"/>
        <v/>
      </c>
      <c r="D621" s="269" t="str">
        <f t="shared" si="46"/>
        <v/>
      </c>
      <c r="E621" s="270" t="str">
        <f>IFERROR(VLOOKUP($B621,LANCAMENTOS!$AG:$AL,2,),"")</f>
        <v/>
      </c>
      <c r="F621" s="271" t="str">
        <f>IFERROR(VLOOKUP($B621,LANCAMENTOS!$AG:$AL,3,),"")</f>
        <v/>
      </c>
      <c r="G621" s="271" t="str">
        <f>IFERROR(VLOOKUP(B621,LANCAMENTOS!$AG:$AM,7,),"")</f>
        <v/>
      </c>
      <c r="H621" s="271" t="str">
        <f>IFERROR(VLOOKUP($B621,LANCAMENTOS!$AG:$AL,4,),"")</f>
        <v/>
      </c>
      <c r="I621" s="274" t="str">
        <f>IFERROR(VLOOKUP($B621,LANCAMENTOS!$AG:$AL,5,),"")</f>
        <v/>
      </c>
      <c r="J621" s="272" t="str">
        <f>IFERROR(VLOOKUP($B621,LANCAMENTOS!$AG:$AL,6,),"")</f>
        <v/>
      </c>
      <c r="K621" s="278" t="str">
        <f t="shared" si="47"/>
        <v/>
      </c>
      <c r="L621" s="278" t="str">
        <f>IFERROR(VLOOKUP($B621,LANCAMENTOS!$AG:$AN,8,),"")</f>
        <v/>
      </c>
      <c r="Q621" s="275"/>
      <c r="R621" s="275"/>
      <c r="S621" s="275"/>
      <c r="T621" s="273"/>
      <c r="U621" s="146"/>
      <c r="V621" s="146"/>
      <c r="W621" s="146"/>
    </row>
    <row r="622" spans="2:23" ht="18">
      <c r="B622" s="269" t="s">
        <v>1463</v>
      </c>
      <c r="C622" s="269" t="str">
        <f t="shared" si="45"/>
        <v/>
      </c>
      <c r="D622" s="269" t="str">
        <f t="shared" si="46"/>
        <v/>
      </c>
      <c r="E622" s="270" t="str">
        <f>IFERROR(VLOOKUP($B622,LANCAMENTOS!$AG:$AL,2,),"")</f>
        <v/>
      </c>
      <c r="F622" s="271" t="str">
        <f>IFERROR(VLOOKUP($B622,LANCAMENTOS!$AG:$AL,3,),"")</f>
        <v/>
      </c>
      <c r="G622" s="271" t="str">
        <f>IFERROR(VLOOKUP(B622,LANCAMENTOS!$AG:$AM,7,),"")</f>
        <v/>
      </c>
      <c r="H622" s="271" t="str">
        <f>IFERROR(VLOOKUP($B622,LANCAMENTOS!$AG:$AL,4,),"")</f>
        <v/>
      </c>
      <c r="I622" s="274" t="str">
        <f>IFERROR(VLOOKUP($B622,LANCAMENTOS!$AG:$AL,5,),"")</f>
        <v/>
      </c>
      <c r="J622" s="272" t="str">
        <f>IFERROR(VLOOKUP($B622,LANCAMENTOS!$AG:$AL,6,),"")</f>
        <v/>
      </c>
      <c r="K622" s="278" t="str">
        <f t="shared" si="47"/>
        <v/>
      </c>
      <c r="L622" s="278" t="str">
        <f>IFERROR(VLOOKUP($B622,LANCAMENTOS!$AG:$AN,8,),"")</f>
        <v/>
      </c>
      <c r="Q622" s="275"/>
      <c r="R622" s="275"/>
      <c r="S622" s="275"/>
      <c r="T622" s="273"/>
      <c r="U622" s="146"/>
      <c r="V622" s="146"/>
      <c r="W622" s="146"/>
    </row>
    <row r="623" spans="2:23" ht="18">
      <c r="B623" s="269" t="s">
        <v>1464</v>
      </c>
      <c r="C623" s="269" t="str">
        <f t="shared" si="45"/>
        <v/>
      </c>
      <c r="D623" s="269" t="str">
        <f t="shared" si="46"/>
        <v/>
      </c>
      <c r="E623" s="270" t="str">
        <f>IFERROR(VLOOKUP($B623,LANCAMENTOS!$AG:$AL,2,),"")</f>
        <v/>
      </c>
      <c r="F623" s="271" t="str">
        <f>IFERROR(VLOOKUP($B623,LANCAMENTOS!$AG:$AL,3,),"")</f>
        <v/>
      </c>
      <c r="G623" s="271" t="str">
        <f>IFERROR(VLOOKUP(B623,LANCAMENTOS!$AG:$AM,7,),"")</f>
        <v/>
      </c>
      <c r="H623" s="271" t="str">
        <f>IFERROR(VLOOKUP($B623,LANCAMENTOS!$AG:$AL,4,),"")</f>
        <v/>
      </c>
      <c r="I623" s="274" t="str">
        <f>IFERROR(VLOOKUP($B623,LANCAMENTOS!$AG:$AL,5,),"")</f>
        <v/>
      </c>
      <c r="J623" s="272" t="str">
        <f>IFERROR(VLOOKUP($B623,LANCAMENTOS!$AG:$AL,6,),"")</f>
        <v/>
      </c>
      <c r="K623" s="278" t="str">
        <f t="shared" si="47"/>
        <v/>
      </c>
      <c r="L623" s="278" t="str">
        <f>IFERROR(VLOOKUP($B623,LANCAMENTOS!$AG:$AN,8,),"")</f>
        <v/>
      </c>
      <c r="Q623" s="275"/>
      <c r="R623" s="275"/>
      <c r="S623" s="275"/>
      <c r="T623" s="273"/>
      <c r="U623" s="146"/>
      <c r="V623" s="146"/>
      <c r="W623" s="146"/>
    </row>
    <row r="624" spans="2:23" ht="18">
      <c r="B624" s="269" t="s">
        <v>1465</v>
      </c>
      <c r="C624" s="269" t="str">
        <f t="shared" si="45"/>
        <v/>
      </c>
      <c r="D624" s="269" t="str">
        <f t="shared" si="46"/>
        <v/>
      </c>
      <c r="E624" s="270" t="str">
        <f>IFERROR(VLOOKUP($B624,LANCAMENTOS!$AG:$AL,2,),"")</f>
        <v/>
      </c>
      <c r="F624" s="271" t="str">
        <f>IFERROR(VLOOKUP($B624,LANCAMENTOS!$AG:$AL,3,),"")</f>
        <v/>
      </c>
      <c r="G624" s="271" t="str">
        <f>IFERROR(VLOOKUP(B624,LANCAMENTOS!$AG:$AM,7,),"")</f>
        <v/>
      </c>
      <c r="H624" s="271" t="str">
        <f>IFERROR(VLOOKUP($B624,LANCAMENTOS!$AG:$AL,4,),"")</f>
        <v/>
      </c>
      <c r="I624" s="274" t="str">
        <f>IFERROR(VLOOKUP($B624,LANCAMENTOS!$AG:$AL,5,),"")</f>
        <v/>
      </c>
      <c r="J624" s="272" t="str">
        <f>IFERROR(VLOOKUP($B624,LANCAMENTOS!$AG:$AL,6,),"")</f>
        <v/>
      </c>
      <c r="K624" s="278" t="str">
        <f t="shared" si="47"/>
        <v/>
      </c>
      <c r="L624" s="278" t="str">
        <f>IFERROR(VLOOKUP($B624,LANCAMENTOS!$AG:$AN,8,),"")</f>
        <v/>
      </c>
      <c r="Q624" s="275"/>
      <c r="R624" s="275"/>
      <c r="S624" s="275"/>
      <c r="T624" s="273"/>
      <c r="U624" s="146"/>
      <c r="V624" s="146"/>
      <c r="W624" s="146"/>
    </row>
    <row r="625" spans="2:23" ht="18">
      <c r="B625" s="269" t="s">
        <v>1466</v>
      </c>
      <c r="C625" s="269" t="str">
        <f t="shared" si="45"/>
        <v/>
      </c>
      <c r="D625" s="269" t="str">
        <f t="shared" si="46"/>
        <v/>
      </c>
      <c r="E625" s="270" t="str">
        <f>IFERROR(VLOOKUP($B625,LANCAMENTOS!$AG:$AL,2,),"")</f>
        <v/>
      </c>
      <c r="F625" s="271" t="str">
        <f>IFERROR(VLOOKUP($B625,LANCAMENTOS!$AG:$AL,3,),"")</f>
        <v/>
      </c>
      <c r="G625" s="271" t="str">
        <f>IFERROR(VLOOKUP(B625,LANCAMENTOS!$AG:$AM,7,),"")</f>
        <v/>
      </c>
      <c r="H625" s="271" t="str">
        <f>IFERROR(VLOOKUP($B625,LANCAMENTOS!$AG:$AL,4,),"")</f>
        <v/>
      </c>
      <c r="I625" s="274" t="str">
        <f>IFERROR(VLOOKUP($B625,LANCAMENTOS!$AG:$AL,5,),"")</f>
        <v/>
      </c>
      <c r="J625" s="272" t="str">
        <f>IFERROR(VLOOKUP($B625,LANCAMENTOS!$AG:$AL,6,),"")</f>
        <v/>
      </c>
      <c r="K625" s="278" t="str">
        <f t="shared" si="47"/>
        <v/>
      </c>
      <c r="L625" s="278" t="str">
        <f>IFERROR(VLOOKUP($B625,LANCAMENTOS!$AG:$AN,8,),"")</f>
        <v/>
      </c>
      <c r="Q625" s="275"/>
      <c r="R625" s="275"/>
      <c r="S625" s="275"/>
      <c r="T625" s="273"/>
      <c r="U625" s="146"/>
      <c r="V625" s="146"/>
      <c r="W625" s="146"/>
    </row>
    <row r="626" spans="2:23" ht="18">
      <c r="B626" s="269" t="s">
        <v>1467</v>
      </c>
      <c r="C626" s="269" t="str">
        <f t="shared" si="45"/>
        <v/>
      </c>
      <c r="D626" s="269" t="str">
        <f t="shared" si="46"/>
        <v/>
      </c>
      <c r="E626" s="270" t="str">
        <f>IFERROR(VLOOKUP($B626,LANCAMENTOS!$AG:$AL,2,),"")</f>
        <v/>
      </c>
      <c r="F626" s="271" t="str">
        <f>IFERROR(VLOOKUP($B626,LANCAMENTOS!$AG:$AL,3,),"")</f>
        <v/>
      </c>
      <c r="G626" s="271" t="str">
        <f>IFERROR(VLOOKUP(B626,LANCAMENTOS!$AG:$AM,7,),"")</f>
        <v/>
      </c>
      <c r="H626" s="271" t="str">
        <f>IFERROR(VLOOKUP($B626,LANCAMENTOS!$AG:$AL,4,),"")</f>
        <v/>
      </c>
      <c r="I626" s="274" t="str">
        <f>IFERROR(VLOOKUP($B626,LANCAMENTOS!$AG:$AL,5,),"")</f>
        <v/>
      </c>
      <c r="J626" s="272" t="str">
        <f>IFERROR(VLOOKUP($B626,LANCAMENTOS!$AG:$AL,6,),"")</f>
        <v/>
      </c>
      <c r="K626" s="278" t="str">
        <f t="shared" si="47"/>
        <v/>
      </c>
      <c r="L626" s="278" t="str">
        <f>IFERROR(VLOOKUP($B626,LANCAMENTOS!$AG:$AN,8,),"")</f>
        <v/>
      </c>
      <c r="Q626" s="275"/>
      <c r="R626" s="275"/>
      <c r="S626" s="275"/>
      <c r="T626" s="273"/>
      <c r="U626" s="146"/>
      <c r="V626" s="146"/>
      <c r="W626" s="146"/>
    </row>
    <row r="627" spans="2:23" ht="18">
      <c r="B627" s="269" t="s">
        <v>1468</v>
      </c>
      <c r="C627" s="269" t="str">
        <f t="shared" si="45"/>
        <v/>
      </c>
      <c r="D627" s="269" t="str">
        <f t="shared" si="46"/>
        <v/>
      </c>
      <c r="E627" s="270" t="str">
        <f>IFERROR(VLOOKUP($B627,LANCAMENTOS!$AG:$AL,2,),"")</f>
        <v/>
      </c>
      <c r="F627" s="271" t="str">
        <f>IFERROR(VLOOKUP($B627,LANCAMENTOS!$AG:$AL,3,),"")</f>
        <v/>
      </c>
      <c r="G627" s="271" t="str">
        <f>IFERROR(VLOOKUP(B627,LANCAMENTOS!$AG:$AM,7,),"")</f>
        <v/>
      </c>
      <c r="H627" s="271" t="str">
        <f>IFERROR(VLOOKUP($B627,LANCAMENTOS!$AG:$AL,4,),"")</f>
        <v/>
      </c>
      <c r="I627" s="274" t="str">
        <f>IFERROR(VLOOKUP($B627,LANCAMENTOS!$AG:$AL,5,),"")</f>
        <v/>
      </c>
      <c r="J627" s="272" t="str">
        <f>IFERROR(VLOOKUP($B627,LANCAMENTOS!$AG:$AL,6,),"")</f>
        <v/>
      </c>
      <c r="K627" s="278" t="str">
        <f t="shared" si="47"/>
        <v/>
      </c>
      <c r="L627" s="278" t="str">
        <f>IFERROR(VLOOKUP($B627,LANCAMENTOS!$AG:$AN,8,),"")</f>
        <v/>
      </c>
      <c r="Q627" s="275"/>
      <c r="R627" s="275"/>
      <c r="S627" s="275"/>
      <c r="T627" s="273"/>
      <c r="U627" s="146"/>
      <c r="V627" s="146"/>
      <c r="W627" s="146"/>
    </row>
    <row r="628" spans="2:23" ht="18">
      <c r="B628" s="269" t="s">
        <v>1469</v>
      </c>
      <c r="C628" s="269" t="str">
        <f t="shared" si="45"/>
        <v/>
      </c>
      <c r="D628" s="269" t="str">
        <f t="shared" si="46"/>
        <v/>
      </c>
      <c r="E628" s="270" t="str">
        <f>IFERROR(VLOOKUP($B628,LANCAMENTOS!$AG:$AL,2,),"")</f>
        <v/>
      </c>
      <c r="F628" s="271" t="str">
        <f>IFERROR(VLOOKUP($B628,LANCAMENTOS!$AG:$AL,3,),"")</f>
        <v/>
      </c>
      <c r="G628" s="271" t="str">
        <f>IFERROR(VLOOKUP(B628,LANCAMENTOS!$AG:$AM,7,),"")</f>
        <v/>
      </c>
      <c r="H628" s="271" t="str">
        <f>IFERROR(VLOOKUP($B628,LANCAMENTOS!$AG:$AL,4,),"")</f>
        <v/>
      </c>
      <c r="I628" s="274" t="str">
        <f>IFERROR(VLOOKUP($B628,LANCAMENTOS!$AG:$AL,5,),"")</f>
        <v/>
      </c>
      <c r="J628" s="272" t="str">
        <f>IFERROR(VLOOKUP($B628,LANCAMENTOS!$AG:$AL,6,),"")</f>
        <v/>
      </c>
      <c r="K628" s="278" t="str">
        <f t="shared" si="47"/>
        <v/>
      </c>
      <c r="L628" s="278" t="str">
        <f>IFERROR(VLOOKUP($B628,LANCAMENTOS!$AG:$AN,8,),"")</f>
        <v/>
      </c>
      <c r="Q628" s="275"/>
      <c r="R628" s="275"/>
      <c r="S628" s="275"/>
      <c r="T628" s="273"/>
      <c r="U628" s="146"/>
      <c r="V628" s="146"/>
      <c r="W628" s="146"/>
    </row>
    <row r="629" spans="2:23" ht="18">
      <c r="B629" s="269" t="s">
        <v>1470</v>
      </c>
      <c r="C629" s="269" t="str">
        <f t="shared" si="45"/>
        <v/>
      </c>
      <c r="D629" s="269" t="str">
        <f t="shared" si="46"/>
        <v/>
      </c>
      <c r="E629" s="270" t="str">
        <f>IFERROR(VLOOKUP($B629,LANCAMENTOS!$AG:$AL,2,),"")</f>
        <v/>
      </c>
      <c r="F629" s="271" t="str">
        <f>IFERROR(VLOOKUP($B629,LANCAMENTOS!$AG:$AL,3,),"")</f>
        <v/>
      </c>
      <c r="G629" s="271" t="str">
        <f>IFERROR(VLOOKUP(B629,LANCAMENTOS!$AG:$AM,7,),"")</f>
        <v/>
      </c>
      <c r="H629" s="271" t="str">
        <f>IFERROR(VLOOKUP($B629,LANCAMENTOS!$AG:$AL,4,),"")</f>
        <v/>
      </c>
      <c r="I629" s="274" t="str">
        <f>IFERROR(VLOOKUP($B629,LANCAMENTOS!$AG:$AL,5,),"")</f>
        <v/>
      </c>
      <c r="J629" s="272" t="str">
        <f>IFERROR(VLOOKUP($B629,LANCAMENTOS!$AG:$AL,6,),"")</f>
        <v/>
      </c>
      <c r="K629" s="278" t="str">
        <f t="shared" si="47"/>
        <v/>
      </c>
      <c r="L629" s="278" t="str">
        <f>IFERROR(VLOOKUP($B629,LANCAMENTOS!$AG:$AN,8,),"")</f>
        <v/>
      </c>
      <c r="Q629" s="275"/>
      <c r="R629" s="275"/>
      <c r="S629" s="275"/>
      <c r="T629" s="273"/>
      <c r="U629" s="146"/>
      <c r="V629" s="146"/>
      <c r="W629" s="146"/>
    </row>
    <row r="630" spans="2:23" ht="18">
      <c r="B630" s="269" t="s">
        <v>1471</v>
      </c>
      <c r="C630" s="269" t="str">
        <f t="shared" si="45"/>
        <v/>
      </c>
      <c r="D630" s="269" t="str">
        <f t="shared" si="46"/>
        <v/>
      </c>
      <c r="E630" s="270" t="str">
        <f>IFERROR(VLOOKUP($B630,LANCAMENTOS!$AG:$AL,2,),"")</f>
        <v/>
      </c>
      <c r="F630" s="271" t="str">
        <f>IFERROR(VLOOKUP($B630,LANCAMENTOS!$AG:$AL,3,),"")</f>
        <v/>
      </c>
      <c r="G630" s="271" t="str">
        <f>IFERROR(VLOOKUP(B630,LANCAMENTOS!$AG:$AM,7,),"")</f>
        <v/>
      </c>
      <c r="H630" s="271" t="str">
        <f>IFERROR(VLOOKUP($B630,LANCAMENTOS!$AG:$AL,4,),"")</f>
        <v/>
      </c>
      <c r="I630" s="274" t="str">
        <f>IFERROR(VLOOKUP($B630,LANCAMENTOS!$AG:$AL,5,),"")</f>
        <v/>
      </c>
      <c r="J630" s="272" t="str">
        <f>IFERROR(VLOOKUP($B630,LANCAMENTOS!$AG:$AL,6,),"")</f>
        <v/>
      </c>
      <c r="K630" s="278" t="str">
        <f t="shared" si="47"/>
        <v/>
      </c>
      <c r="L630" s="278" t="str">
        <f>IFERROR(VLOOKUP($B630,LANCAMENTOS!$AG:$AN,8,),"")</f>
        <v/>
      </c>
      <c r="Q630" s="275"/>
      <c r="R630" s="275"/>
      <c r="S630" s="275"/>
      <c r="T630" s="273"/>
      <c r="U630" s="146"/>
      <c r="V630" s="146"/>
      <c r="W630" s="146"/>
    </row>
    <row r="631" spans="2:23" ht="18">
      <c r="B631" s="269" t="s">
        <v>1472</v>
      </c>
      <c r="C631" s="269" t="str">
        <f t="shared" si="45"/>
        <v/>
      </c>
      <c r="D631" s="269" t="str">
        <f t="shared" si="46"/>
        <v/>
      </c>
      <c r="E631" s="270" t="str">
        <f>IFERROR(VLOOKUP($B631,LANCAMENTOS!$AG:$AL,2,),"")</f>
        <v/>
      </c>
      <c r="F631" s="271" t="str">
        <f>IFERROR(VLOOKUP($B631,LANCAMENTOS!$AG:$AL,3,),"")</f>
        <v/>
      </c>
      <c r="G631" s="271" t="str">
        <f>IFERROR(VLOOKUP(B631,LANCAMENTOS!$AG:$AM,7,),"")</f>
        <v/>
      </c>
      <c r="H631" s="271" t="str">
        <f>IFERROR(VLOOKUP($B631,LANCAMENTOS!$AG:$AL,4,),"")</f>
        <v/>
      </c>
      <c r="I631" s="274" t="str">
        <f>IFERROR(VLOOKUP($B631,LANCAMENTOS!$AG:$AL,5,),"")</f>
        <v/>
      </c>
      <c r="J631" s="272" t="str">
        <f>IFERROR(VLOOKUP($B631,LANCAMENTOS!$AG:$AL,6,),"")</f>
        <v/>
      </c>
      <c r="K631" s="278" t="str">
        <f t="shared" si="47"/>
        <v/>
      </c>
      <c r="L631" s="278" t="str">
        <f>IFERROR(VLOOKUP($B631,LANCAMENTOS!$AG:$AN,8,),"")</f>
        <v/>
      </c>
      <c r="Q631" s="275"/>
      <c r="R631" s="275"/>
      <c r="S631" s="275"/>
      <c r="T631" s="273"/>
      <c r="U631" s="146"/>
      <c r="V631" s="146"/>
      <c r="W631" s="146"/>
    </row>
    <row r="632" spans="2:23" ht="18">
      <c r="B632" s="269" t="s">
        <v>1473</v>
      </c>
      <c r="C632" s="269" t="str">
        <f t="shared" si="45"/>
        <v/>
      </c>
      <c r="D632" s="269" t="str">
        <f t="shared" si="46"/>
        <v/>
      </c>
      <c r="E632" s="270" t="str">
        <f>IFERROR(VLOOKUP($B632,LANCAMENTOS!$AG:$AL,2,),"")</f>
        <v/>
      </c>
      <c r="F632" s="271" t="str">
        <f>IFERROR(VLOOKUP($B632,LANCAMENTOS!$AG:$AL,3,),"")</f>
        <v/>
      </c>
      <c r="G632" s="271" t="str">
        <f>IFERROR(VLOOKUP(B632,LANCAMENTOS!$AG:$AM,7,),"")</f>
        <v/>
      </c>
      <c r="H632" s="271" t="str">
        <f>IFERROR(VLOOKUP($B632,LANCAMENTOS!$AG:$AL,4,),"")</f>
        <v/>
      </c>
      <c r="I632" s="274" t="str">
        <f>IFERROR(VLOOKUP($B632,LANCAMENTOS!$AG:$AL,5,),"")</f>
        <v/>
      </c>
      <c r="J632" s="272" t="str">
        <f>IFERROR(VLOOKUP($B632,LANCAMENTOS!$AG:$AL,6,),"")</f>
        <v/>
      </c>
      <c r="K632" s="278" t="str">
        <f t="shared" si="47"/>
        <v/>
      </c>
      <c r="L632" s="278" t="str">
        <f>IFERROR(VLOOKUP($B632,LANCAMENTOS!$AG:$AN,8,),"")</f>
        <v/>
      </c>
      <c r="Q632" s="275"/>
      <c r="R632" s="275"/>
      <c r="S632" s="275"/>
      <c r="T632" s="273"/>
      <c r="U632" s="146"/>
      <c r="V632" s="146"/>
      <c r="W632" s="146"/>
    </row>
    <row r="633" spans="2:23" ht="18">
      <c r="B633" s="269" t="s">
        <v>1474</v>
      </c>
      <c r="C633" s="269" t="str">
        <f t="shared" si="45"/>
        <v/>
      </c>
      <c r="D633" s="269" t="str">
        <f t="shared" si="46"/>
        <v/>
      </c>
      <c r="E633" s="270" t="str">
        <f>IFERROR(VLOOKUP($B633,LANCAMENTOS!$AG:$AL,2,),"")</f>
        <v/>
      </c>
      <c r="F633" s="271" t="str">
        <f>IFERROR(VLOOKUP($B633,LANCAMENTOS!$AG:$AL,3,),"")</f>
        <v/>
      </c>
      <c r="G633" s="271" t="str">
        <f>IFERROR(VLOOKUP(B633,LANCAMENTOS!$AG:$AM,7,),"")</f>
        <v/>
      </c>
      <c r="H633" s="271" t="str">
        <f>IFERROR(VLOOKUP($B633,LANCAMENTOS!$AG:$AL,4,),"")</f>
        <v/>
      </c>
      <c r="I633" s="274" t="str">
        <f>IFERROR(VLOOKUP($B633,LANCAMENTOS!$AG:$AL,5,),"")</f>
        <v/>
      </c>
      <c r="J633" s="272" t="str">
        <f>IFERROR(VLOOKUP($B633,LANCAMENTOS!$AG:$AL,6,),"")</f>
        <v/>
      </c>
      <c r="K633" s="278" t="str">
        <f t="shared" si="47"/>
        <v/>
      </c>
      <c r="L633" s="278" t="str">
        <f>IFERROR(VLOOKUP($B633,LANCAMENTOS!$AG:$AN,8,),"")</f>
        <v/>
      </c>
      <c r="Q633" s="275"/>
      <c r="R633" s="275"/>
      <c r="S633" s="275"/>
      <c r="T633" s="273"/>
      <c r="U633" s="146"/>
      <c r="V633" s="146"/>
      <c r="W633" s="146"/>
    </row>
    <row r="634" spans="2:23" ht="18">
      <c r="B634" s="269" t="s">
        <v>1475</v>
      </c>
      <c r="C634" s="269" t="str">
        <f t="shared" si="45"/>
        <v/>
      </c>
      <c r="D634" s="269" t="str">
        <f t="shared" si="46"/>
        <v/>
      </c>
      <c r="E634" s="270" t="str">
        <f>IFERROR(VLOOKUP($B634,LANCAMENTOS!$AG:$AL,2,),"")</f>
        <v/>
      </c>
      <c r="F634" s="271" t="str">
        <f>IFERROR(VLOOKUP($B634,LANCAMENTOS!$AG:$AL,3,),"")</f>
        <v/>
      </c>
      <c r="G634" s="271" t="str">
        <f>IFERROR(VLOOKUP(B634,LANCAMENTOS!$AG:$AM,7,),"")</f>
        <v/>
      </c>
      <c r="H634" s="271" t="str">
        <f>IFERROR(VLOOKUP($B634,LANCAMENTOS!$AG:$AL,4,),"")</f>
        <v/>
      </c>
      <c r="I634" s="274" t="str">
        <f>IFERROR(VLOOKUP($B634,LANCAMENTOS!$AG:$AL,5,),"")</f>
        <v/>
      </c>
      <c r="J634" s="272" t="str">
        <f>IFERROR(VLOOKUP($B634,LANCAMENTOS!$AG:$AL,6,),"")</f>
        <v/>
      </c>
      <c r="K634" s="278" t="str">
        <f t="shared" si="47"/>
        <v/>
      </c>
      <c r="L634" s="278" t="str">
        <f>IFERROR(VLOOKUP($B634,LANCAMENTOS!$AG:$AN,8,),"")</f>
        <v/>
      </c>
      <c r="Q634" s="275"/>
      <c r="R634" s="275"/>
      <c r="S634" s="275"/>
      <c r="T634" s="273"/>
      <c r="U634" s="146"/>
      <c r="V634" s="146"/>
      <c r="W634" s="146"/>
    </row>
    <row r="635" spans="2:23" ht="18">
      <c r="B635" s="269" t="s">
        <v>1476</v>
      </c>
      <c r="C635" s="269" t="str">
        <f t="shared" si="45"/>
        <v/>
      </c>
      <c r="D635" s="269" t="str">
        <f t="shared" si="46"/>
        <v/>
      </c>
      <c r="E635" s="270" t="str">
        <f>IFERROR(VLOOKUP($B635,LANCAMENTOS!$AG:$AL,2,),"")</f>
        <v/>
      </c>
      <c r="F635" s="271" t="str">
        <f>IFERROR(VLOOKUP($B635,LANCAMENTOS!$AG:$AL,3,),"")</f>
        <v/>
      </c>
      <c r="G635" s="271" t="str">
        <f>IFERROR(VLOOKUP(B635,LANCAMENTOS!$AG:$AM,7,),"")</f>
        <v/>
      </c>
      <c r="H635" s="271" t="str">
        <f>IFERROR(VLOOKUP($B635,LANCAMENTOS!$AG:$AL,4,),"")</f>
        <v/>
      </c>
      <c r="I635" s="274" t="str">
        <f>IFERROR(VLOOKUP($B635,LANCAMENTOS!$AG:$AL,5,),"")</f>
        <v/>
      </c>
      <c r="J635" s="272" t="str">
        <f>IFERROR(VLOOKUP($B635,LANCAMENTOS!$AG:$AL,6,),"")</f>
        <v/>
      </c>
      <c r="K635" s="278" t="str">
        <f t="shared" si="47"/>
        <v/>
      </c>
      <c r="L635" s="278" t="str">
        <f>IFERROR(VLOOKUP($B635,LANCAMENTOS!$AG:$AN,8,),"")</f>
        <v/>
      </c>
      <c r="Q635" s="275"/>
      <c r="R635" s="275"/>
      <c r="S635" s="275"/>
      <c r="T635" s="273"/>
      <c r="U635" s="146"/>
      <c r="V635" s="146"/>
      <c r="W635" s="146"/>
    </row>
    <row r="636" spans="2:23" ht="18">
      <c r="B636" s="269" t="s">
        <v>1477</v>
      </c>
      <c r="C636" s="269" t="str">
        <f t="shared" si="45"/>
        <v/>
      </c>
      <c r="D636" s="269" t="str">
        <f t="shared" si="46"/>
        <v/>
      </c>
      <c r="E636" s="270" t="str">
        <f>IFERROR(VLOOKUP($B636,LANCAMENTOS!$AG:$AL,2,),"")</f>
        <v/>
      </c>
      <c r="F636" s="271" t="str">
        <f>IFERROR(VLOOKUP($B636,LANCAMENTOS!$AG:$AL,3,),"")</f>
        <v/>
      </c>
      <c r="G636" s="271" t="str">
        <f>IFERROR(VLOOKUP(B636,LANCAMENTOS!$AG:$AM,7,),"")</f>
        <v/>
      </c>
      <c r="H636" s="271" t="str">
        <f>IFERROR(VLOOKUP($B636,LANCAMENTOS!$AG:$AL,4,),"")</f>
        <v/>
      </c>
      <c r="I636" s="274" t="str">
        <f>IFERROR(VLOOKUP($B636,LANCAMENTOS!$AG:$AL,5,),"")</f>
        <v/>
      </c>
      <c r="J636" s="272" t="str">
        <f>IFERROR(VLOOKUP($B636,LANCAMENTOS!$AG:$AL,6,),"")</f>
        <v/>
      </c>
      <c r="K636" s="278" t="str">
        <f t="shared" si="47"/>
        <v/>
      </c>
      <c r="L636" s="278" t="str">
        <f>IFERROR(VLOOKUP($B636,LANCAMENTOS!$AG:$AN,8,),"")</f>
        <v/>
      </c>
      <c r="Q636" s="275"/>
      <c r="R636" s="275"/>
      <c r="S636" s="275"/>
      <c r="T636" s="273"/>
      <c r="U636" s="146"/>
      <c r="V636" s="146"/>
      <c r="W636" s="146"/>
    </row>
    <row r="637" spans="2:23" ht="18">
      <c r="B637" s="269" t="s">
        <v>1478</v>
      </c>
      <c r="C637" s="269" t="str">
        <f t="shared" si="45"/>
        <v/>
      </c>
      <c r="D637" s="269" t="str">
        <f t="shared" si="46"/>
        <v/>
      </c>
      <c r="E637" s="270" t="str">
        <f>IFERROR(VLOOKUP($B637,LANCAMENTOS!$AG:$AL,2,),"")</f>
        <v/>
      </c>
      <c r="F637" s="271" t="str">
        <f>IFERROR(VLOOKUP($B637,LANCAMENTOS!$AG:$AL,3,),"")</f>
        <v/>
      </c>
      <c r="G637" s="271" t="str">
        <f>IFERROR(VLOOKUP(B637,LANCAMENTOS!$AG:$AM,7,),"")</f>
        <v/>
      </c>
      <c r="H637" s="271" t="str">
        <f>IFERROR(VLOOKUP($B637,LANCAMENTOS!$AG:$AL,4,),"")</f>
        <v/>
      </c>
      <c r="I637" s="274" t="str">
        <f>IFERROR(VLOOKUP($B637,LANCAMENTOS!$AG:$AL,5,),"")</f>
        <v/>
      </c>
      <c r="J637" s="272" t="str">
        <f>IFERROR(VLOOKUP($B637,LANCAMENTOS!$AG:$AL,6,),"")</f>
        <v/>
      </c>
      <c r="K637" s="278" t="str">
        <f t="shared" si="47"/>
        <v/>
      </c>
      <c r="L637" s="278" t="str">
        <f>IFERROR(VLOOKUP($B637,LANCAMENTOS!$AG:$AN,8,),"")</f>
        <v/>
      </c>
      <c r="Q637" s="275"/>
      <c r="R637" s="275"/>
      <c r="S637" s="275"/>
      <c r="T637" s="273"/>
      <c r="U637" s="146"/>
      <c r="V637" s="146"/>
      <c r="W637" s="146"/>
    </row>
    <row r="638" spans="2:23" ht="18">
      <c r="B638" s="269" t="s">
        <v>1479</v>
      </c>
      <c r="C638" s="269" t="str">
        <f t="shared" si="45"/>
        <v/>
      </c>
      <c r="D638" s="269" t="str">
        <f t="shared" si="46"/>
        <v/>
      </c>
      <c r="E638" s="270" t="str">
        <f>IFERROR(VLOOKUP($B638,LANCAMENTOS!$AG:$AL,2,),"")</f>
        <v/>
      </c>
      <c r="F638" s="271" t="str">
        <f>IFERROR(VLOOKUP($B638,LANCAMENTOS!$AG:$AL,3,),"")</f>
        <v/>
      </c>
      <c r="G638" s="271" t="str">
        <f>IFERROR(VLOOKUP(B638,LANCAMENTOS!$AG:$AM,7,),"")</f>
        <v/>
      </c>
      <c r="H638" s="271" t="str">
        <f>IFERROR(VLOOKUP($B638,LANCAMENTOS!$AG:$AL,4,),"")</f>
        <v/>
      </c>
      <c r="I638" s="274" t="str">
        <f>IFERROR(VLOOKUP($B638,LANCAMENTOS!$AG:$AL,5,),"")</f>
        <v/>
      </c>
      <c r="J638" s="272" t="str">
        <f>IFERROR(VLOOKUP($B638,LANCAMENTOS!$AG:$AL,6,),"")</f>
        <v/>
      </c>
      <c r="K638" s="278" t="str">
        <f t="shared" si="47"/>
        <v/>
      </c>
      <c r="L638" s="278" t="str">
        <f>IFERROR(VLOOKUP($B638,LANCAMENTOS!$AG:$AN,8,),"")</f>
        <v/>
      </c>
      <c r="Q638" s="275"/>
      <c r="R638" s="275"/>
      <c r="S638" s="275"/>
      <c r="T638" s="273"/>
      <c r="U638" s="146"/>
      <c r="V638" s="146"/>
      <c r="W638" s="146"/>
    </row>
    <row r="639" spans="2:23" ht="18">
      <c r="B639" s="269" t="s">
        <v>1480</v>
      </c>
      <c r="C639" s="269" t="str">
        <f t="shared" si="45"/>
        <v/>
      </c>
      <c r="D639" s="269" t="str">
        <f t="shared" si="46"/>
        <v/>
      </c>
      <c r="E639" s="270" t="str">
        <f>IFERROR(VLOOKUP($B639,LANCAMENTOS!$AG:$AL,2,),"")</f>
        <v/>
      </c>
      <c r="F639" s="271" t="str">
        <f>IFERROR(VLOOKUP($B639,LANCAMENTOS!$AG:$AL,3,),"")</f>
        <v/>
      </c>
      <c r="G639" s="271" t="str">
        <f>IFERROR(VLOOKUP(B639,LANCAMENTOS!$AG:$AM,7,),"")</f>
        <v/>
      </c>
      <c r="H639" s="271" t="str">
        <f>IFERROR(VLOOKUP($B639,LANCAMENTOS!$AG:$AL,4,),"")</f>
        <v/>
      </c>
      <c r="I639" s="274" t="str">
        <f>IFERROR(VLOOKUP($B639,LANCAMENTOS!$AG:$AL,5,),"")</f>
        <v/>
      </c>
      <c r="J639" s="272" t="str">
        <f>IFERROR(VLOOKUP($B639,LANCAMENTOS!$AG:$AL,6,),"")</f>
        <v/>
      </c>
      <c r="K639" s="278" t="str">
        <f t="shared" si="47"/>
        <v/>
      </c>
      <c r="L639" s="278" t="str">
        <f>IFERROR(VLOOKUP($B639,LANCAMENTOS!$AG:$AN,8,),"")</f>
        <v/>
      </c>
      <c r="Q639" s="275"/>
      <c r="R639" s="275"/>
      <c r="S639" s="275"/>
      <c r="T639" s="273"/>
      <c r="U639" s="146"/>
      <c r="V639" s="146"/>
      <c r="W639" s="146"/>
    </row>
    <row r="640" spans="2:23" ht="18">
      <c r="B640" s="269" t="s">
        <v>1481</v>
      </c>
      <c r="C640" s="269" t="str">
        <f t="shared" si="45"/>
        <v/>
      </c>
      <c r="D640" s="269" t="str">
        <f t="shared" si="46"/>
        <v/>
      </c>
      <c r="E640" s="270" t="str">
        <f>IFERROR(VLOOKUP($B640,LANCAMENTOS!$AG:$AL,2,),"")</f>
        <v/>
      </c>
      <c r="F640" s="271" t="str">
        <f>IFERROR(VLOOKUP($B640,LANCAMENTOS!$AG:$AL,3,),"")</f>
        <v/>
      </c>
      <c r="G640" s="271" t="str">
        <f>IFERROR(VLOOKUP(B640,LANCAMENTOS!$AG:$AM,7,),"")</f>
        <v/>
      </c>
      <c r="H640" s="271" t="str">
        <f>IFERROR(VLOOKUP($B640,LANCAMENTOS!$AG:$AL,4,),"")</f>
        <v/>
      </c>
      <c r="I640" s="274" t="str">
        <f>IFERROR(VLOOKUP($B640,LANCAMENTOS!$AG:$AL,5,),"")</f>
        <v/>
      </c>
      <c r="J640" s="272" t="str">
        <f>IFERROR(VLOOKUP($B640,LANCAMENTOS!$AG:$AL,6,),"")</f>
        <v/>
      </c>
      <c r="K640" s="278" t="str">
        <f t="shared" si="47"/>
        <v/>
      </c>
      <c r="L640" s="278" t="str">
        <f>IFERROR(VLOOKUP($B640,LANCAMENTOS!$AG:$AN,8,),"")</f>
        <v/>
      </c>
      <c r="Q640" s="275"/>
      <c r="R640" s="275"/>
      <c r="S640" s="275"/>
      <c r="T640" s="273"/>
      <c r="U640" s="146"/>
      <c r="V640" s="146"/>
      <c r="W640" s="146"/>
    </row>
    <row r="641" spans="2:23" ht="18">
      <c r="B641" s="269" t="s">
        <v>1482</v>
      </c>
      <c r="C641" s="269" t="str">
        <f t="shared" si="45"/>
        <v/>
      </c>
      <c r="D641" s="269" t="str">
        <f t="shared" si="46"/>
        <v/>
      </c>
      <c r="E641" s="270" t="str">
        <f>IFERROR(VLOOKUP($B641,LANCAMENTOS!$AG:$AL,2,),"")</f>
        <v/>
      </c>
      <c r="F641" s="271" t="str">
        <f>IFERROR(VLOOKUP($B641,LANCAMENTOS!$AG:$AL,3,),"")</f>
        <v/>
      </c>
      <c r="G641" s="271" t="str">
        <f>IFERROR(VLOOKUP(B641,LANCAMENTOS!$AG:$AM,7,),"")</f>
        <v/>
      </c>
      <c r="H641" s="271" t="str">
        <f>IFERROR(VLOOKUP($B641,LANCAMENTOS!$AG:$AL,4,),"")</f>
        <v/>
      </c>
      <c r="I641" s="274" t="str">
        <f>IFERROR(VLOOKUP($B641,LANCAMENTOS!$AG:$AL,5,),"")</f>
        <v/>
      </c>
      <c r="J641" s="272" t="str">
        <f>IFERROR(VLOOKUP($B641,LANCAMENTOS!$AG:$AL,6,),"")</f>
        <v/>
      </c>
      <c r="K641" s="278" t="str">
        <f t="shared" si="47"/>
        <v/>
      </c>
      <c r="L641" s="278" t="str">
        <f>IFERROR(VLOOKUP($B641,LANCAMENTOS!$AG:$AN,8,),"")</f>
        <v/>
      </c>
      <c r="Q641" s="275"/>
      <c r="R641" s="275"/>
      <c r="S641" s="275"/>
      <c r="T641" s="273"/>
      <c r="U641" s="146"/>
      <c r="V641" s="146"/>
      <c r="W641" s="146"/>
    </row>
    <row r="642" spans="2:23" ht="18">
      <c r="B642" s="269" t="s">
        <v>1483</v>
      </c>
      <c r="C642" s="269" t="str">
        <f t="shared" si="45"/>
        <v/>
      </c>
      <c r="D642" s="269" t="str">
        <f t="shared" si="46"/>
        <v/>
      </c>
      <c r="E642" s="270" t="str">
        <f>IFERROR(VLOOKUP($B642,LANCAMENTOS!$AG:$AL,2,),"")</f>
        <v/>
      </c>
      <c r="F642" s="271" t="str">
        <f>IFERROR(VLOOKUP($B642,LANCAMENTOS!$AG:$AL,3,),"")</f>
        <v/>
      </c>
      <c r="G642" s="271" t="str">
        <f>IFERROR(VLOOKUP(B642,LANCAMENTOS!$AG:$AM,7,),"")</f>
        <v/>
      </c>
      <c r="H642" s="271" t="str">
        <f>IFERROR(VLOOKUP($B642,LANCAMENTOS!$AG:$AL,4,),"")</f>
        <v/>
      </c>
      <c r="I642" s="274" t="str">
        <f>IFERROR(VLOOKUP($B642,LANCAMENTOS!$AG:$AL,5,),"")</f>
        <v/>
      </c>
      <c r="J642" s="272" t="str">
        <f>IFERROR(VLOOKUP($B642,LANCAMENTOS!$AG:$AL,6,),"")</f>
        <v/>
      </c>
      <c r="K642" s="278" t="str">
        <f t="shared" si="47"/>
        <v/>
      </c>
      <c r="L642" s="278" t="str">
        <f>IFERROR(VLOOKUP($B642,LANCAMENTOS!$AG:$AN,8,),"")</f>
        <v/>
      </c>
      <c r="Q642" s="275"/>
      <c r="R642" s="275"/>
      <c r="S642" s="275"/>
      <c r="T642" s="273"/>
      <c r="U642" s="146"/>
      <c r="V642" s="146"/>
      <c r="W642" s="146"/>
    </row>
    <row r="643" spans="2:23" ht="18">
      <c r="B643" s="269" t="s">
        <v>1484</v>
      </c>
      <c r="C643" s="269" t="str">
        <f t="shared" si="45"/>
        <v/>
      </c>
      <c r="D643" s="269" t="str">
        <f t="shared" si="46"/>
        <v/>
      </c>
      <c r="E643" s="270" t="str">
        <f>IFERROR(VLOOKUP($B643,LANCAMENTOS!$AG:$AL,2,),"")</f>
        <v/>
      </c>
      <c r="F643" s="271" t="str">
        <f>IFERROR(VLOOKUP($B643,LANCAMENTOS!$AG:$AL,3,),"")</f>
        <v/>
      </c>
      <c r="G643" s="271" t="str">
        <f>IFERROR(VLOOKUP(B643,LANCAMENTOS!$AG:$AM,7,),"")</f>
        <v/>
      </c>
      <c r="H643" s="271" t="str">
        <f>IFERROR(VLOOKUP($B643,LANCAMENTOS!$AG:$AL,4,),"")</f>
        <v/>
      </c>
      <c r="I643" s="274" t="str">
        <f>IFERROR(VLOOKUP($B643,LANCAMENTOS!$AG:$AL,5,),"")</f>
        <v/>
      </c>
      <c r="J643" s="272" t="str">
        <f>IFERROR(VLOOKUP($B643,LANCAMENTOS!$AG:$AL,6,),"")</f>
        <v/>
      </c>
      <c r="K643" s="278" t="str">
        <f t="shared" si="47"/>
        <v/>
      </c>
      <c r="L643" s="278" t="str">
        <f>IFERROR(VLOOKUP($B643,LANCAMENTOS!$AG:$AN,8,),"")</f>
        <v/>
      </c>
      <c r="Q643" s="275"/>
      <c r="R643" s="275"/>
      <c r="S643" s="275"/>
      <c r="T643" s="273"/>
      <c r="U643" s="146"/>
      <c r="V643" s="146"/>
      <c r="W643" s="146"/>
    </row>
    <row r="644" spans="2:23" ht="18">
      <c r="B644" s="269" t="s">
        <v>1485</v>
      </c>
      <c r="C644" s="269" t="str">
        <f t="shared" si="45"/>
        <v/>
      </c>
      <c r="D644" s="269" t="str">
        <f t="shared" si="46"/>
        <v/>
      </c>
      <c r="E644" s="270" t="str">
        <f>IFERROR(VLOOKUP($B644,LANCAMENTOS!$AG:$AL,2,),"")</f>
        <v/>
      </c>
      <c r="F644" s="271" t="str">
        <f>IFERROR(VLOOKUP($B644,LANCAMENTOS!$AG:$AL,3,),"")</f>
        <v/>
      </c>
      <c r="G644" s="271" t="str">
        <f>IFERROR(VLOOKUP(B644,LANCAMENTOS!$AG:$AM,7,),"")</f>
        <v/>
      </c>
      <c r="H644" s="271" t="str">
        <f>IFERROR(VLOOKUP($B644,LANCAMENTOS!$AG:$AL,4,),"")</f>
        <v/>
      </c>
      <c r="I644" s="274" t="str">
        <f>IFERROR(VLOOKUP($B644,LANCAMENTOS!$AG:$AL,5,),"")</f>
        <v/>
      </c>
      <c r="J644" s="272" t="str">
        <f>IFERROR(VLOOKUP($B644,LANCAMENTOS!$AG:$AL,6,),"")</f>
        <v/>
      </c>
      <c r="K644" s="278" t="str">
        <f t="shared" si="47"/>
        <v/>
      </c>
      <c r="L644" s="278" t="str">
        <f>IFERROR(VLOOKUP($B644,LANCAMENTOS!$AG:$AN,8,),"")</f>
        <v/>
      </c>
      <c r="Q644" s="275"/>
      <c r="R644" s="275"/>
      <c r="S644" s="275"/>
      <c r="T644" s="273"/>
      <c r="U644" s="146"/>
      <c r="V644" s="146"/>
      <c r="W644" s="146"/>
    </row>
    <row r="645" spans="2:23" ht="18">
      <c r="B645" s="269" t="s">
        <v>1486</v>
      </c>
      <c r="C645" s="269" t="str">
        <f t="shared" si="45"/>
        <v/>
      </c>
      <c r="D645" s="269" t="str">
        <f t="shared" si="46"/>
        <v/>
      </c>
      <c r="E645" s="270" t="str">
        <f>IFERROR(VLOOKUP($B645,LANCAMENTOS!$AG:$AL,2,),"")</f>
        <v/>
      </c>
      <c r="F645" s="271" t="str">
        <f>IFERROR(VLOOKUP($B645,LANCAMENTOS!$AG:$AL,3,),"")</f>
        <v/>
      </c>
      <c r="G645" s="271" t="str">
        <f>IFERROR(VLOOKUP(B645,LANCAMENTOS!$AG:$AM,7,),"")</f>
        <v/>
      </c>
      <c r="H645" s="271" t="str">
        <f>IFERROR(VLOOKUP($B645,LANCAMENTOS!$AG:$AL,4,),"")</f>
        <v/>
      </c>
      <c r="I645" s="274" t="str">
        <f>IFERROR(VLOOKUP($B645,LANCAMENTOS!$AG:$AL,5,),"")</f>
        <v/>
      </c>
      <c r="J645" s="272" t="str">
        <f>IFERROR(VLOOKUP($B645,LANCAMENTOS!$AG:$AL,6,),"")</f>
        <v/>
      </c>
      <c r="K645" s="278" t="str">
        <f t="shared" si="47"/>
        <v/>
      </c>
      <c r="L645" s="278" t="str">
        <f>IFERROR(VLOOKUP($B645,LANCAMENTOS!$AG:$AN,8,),"")</f>
        <v/>
      </c>
      <c r="Q645" s="275"/>
      <c r="R645" s="275"/>
      <c r="S645" s="275"/>
      <c r="T645" s="273"/>
      <c r="U645" s="146"/>
      <c r="V645" s="146"/>
      <c r="W645" s="146"/>
    </row>
    <row r="646" spans="2:23" ht="18">
      <c r="B646" s="269" t="s">
        <v>1487</v>
      </c>
      <c r="C646" s="269" t="str">
        <f t="shared" ref="C646:C677" si="48">IF(E646="","",MONTH(E646))</f>
        <v/>
      </c>
      <c r="D646" s="269" t="str">
        <f t="shared" ref="D646:D677" si="49">IF(E646="","",YEAR(E646))</f>
        <v/>
      </c>
      <c r="E646" s="270" t="str">
        <f>IFERROR(VLOOKUP($B646,LANCAMENTOS!$AG:$AL,2,),"")</f>
        <v/>
      </c>
      <c r="F646" s="271" t="str">
        <f>IFERROR(VLOOKUP($B646,LANCAMENTOS!$AG:$AL,3,),"")</f>
        <v/>
      </c>
      <c r="G646" s="271" t="str">
        <f>IFERROR(VLOOKUP(B646,LANCAMENTOS!$AG:$AM,7,),"")</f>
        <v/>
      </c>
      <c r="H646" s="271" t="str">
        <f>IFERROR(VLOOKUP($B646,LANCAMENTOS!$AG:$AL,4,),"")</f>
        <v/>
      </c>
      <c r="I646" s="274" t="str">
        <f>IFERROR(VLOOKUP($B646,LANCAMENTOS!$AG:$AL,5,),"")</f>
        <v/>
      </c>
      <c r="J646" s="272" t="str">
        <f>IFERROR(VLOOKUP($B646,LANCAMENTOS!$AG:$AL,6,),"")</f>
        <v/>
      </c>
      <c r="K646" s="278" t="str">
        <f t="shared" ref="K646:K665" si="50">IF(H646="","",H646*I646)</f>
        <v/>
      </c>
      <c r="L646" s="278" t="str">
        <f>IFERROR(VLOOKUP($B646,LANCAMENTOS!$AG:$AN,8,),"")</f>
        <v/>
      </c>
      <c r="Q646" s="275"/>
      <c r="R646" s="275"/>
      <c r="S646" s="275"/>
      <c r="T646" s="273"/>
      <c r="U646" s="146"/>
      <c r="V646" s="146"/>
      <c r="W646" s="146"/>
    </row>
    <row r="647" spans="2:23" ht="18">
      <c r="B647" s="269" t="s">
        <v>1488</v>
      </c>
      <c r="C647" s="269" t="str">
        <f t="shared" si="48"/>
        <v/>
      </c>
      <c r="D647" s="269" t="str">
        <f t="shared" si="49"/>
        <v/>
      </c>
      <c r="E647" s="270" t="str">
        <f>IFERROR(VLOOKUP($B647,LANCAMENTOS!$AG:$AL,2,),"")</f>
        <v/>
      </c>
      <c r="F647" s="271" t="str">
        <f>IFERROR(VLOOKUP($B647,LANCAMENTOS!$AG:$AL,3,),"")</f>
        <v/>
      </c>
      <c r="G647" s="271" t="str">
        <f>IFERROR(VLOOKUP(B647,LANCAMENTOS!$AG:$AM,7,),"")</f>
        <v/>
      </c>
      <c r="H647" s="271" t="str">
        <f>IFERROR(VLOOKUP($B647,LANCAMENTOS!$AG:$AL,4,),"")</f>
        <v/>
      </c>
      <c r="I647" s="274" t="str">
        <f>IFERROR(VLOOKUP($B647,LANCAMENTOS!$AG:$AL,5,),"")</f>
        <v/>
      </c>
      <c r="J647" s="272" t="str">
        <f>IFERROR(VLOOKUP($B647,LANCAMENTOS!$AG:$AL,6,),"")</f>
        <v/>
      </c>
      <c r="K647" s="278" t="str">
        <f t="shared" si="50"/>
        <v/>
      </c>
      <c r="L647" s="278" t="str">
        <f>IFERROR(VLOOKUP($B647,LANCAMENTOS!$AG:$AN,8,),"")</f>
        <v/>
      </c>
      <c r="Q647" s="275"/>
      <c r="R647" s="275"/>
      <c r="S647" s="275"/>
      <c r="T647" s="273"/>
      <c r="U647" s="146"/>
      <c r="V647" s="146"/>
      <c r="W647" s="146"/>
    </row>
    <row r="648" spans="2:23" ht="18">
      <c r="B648" s="269" t="s">
        <v>1489</v>
      </c>
      <c r="C648" s="269" t="str">
        <f t="shared" si="48"/>
        <v/>
      </c>
      <c r="D648" s="269" t="str">
        <f t="shared" si="49"/>
        <v/>
      </c>
      <c r="E648" s="270" t="str">
        <f>IFERROR(VLOOKUP($B648,LANCAMENTOS!$AG:$AL,2,),"")</f>
        <v/>
      </c>
      <c r="F648" s="271" t="str">
        <f>IFERROR(VLOOKUP($B648,LANCAMENTOS!$AG:$AL,3,),"")</f>
        <v/>
      </c>
      <c r="G648" s="271" t="str">
        <f>IFERROR(VLOOKUP(B648,LANCAMENTOS!$AG:$AM,7,),"")</f>
        <v/>
      </c>
      <c r="H648" s="271" t="str">
        <f>IFERROR(VLOOKUP($B648,LANCAMENTOS!$AG:$AL,4,),"")</f>
        <v/>
      </c>
      <c r="I648" s="274" t="str">
        <f>IFERROR(VLOOKUP($B648,LANCAMENTOS!$AG:$AL,5,),"")</f>
        <v/>
      </c>
      <c r="J648" s="272" t="str">
        <f>IFERROR(VLOOKUP($B648,LANCAMENTOS!$AG:$AL,6,),"")</f>
        <v/>
      </c>
      <c r="K648" s="278" t="str">
        <f t="shared" si="50"/>
        <v/>
      </c>
      <c r="L648" s="278" t="str">
        <f>IFERROR(VLOOKUP($B648,LANCAMENTOS!$AG:$AN,8,),"")</f>
        <v/>
      </c>
      <c r="Q648" s="275"/>
      <c r="R648" s="275"/>
      <c r="S648" s="275"/>
      <c r="T648" s="273"/>
      <c r="U648" s="146"/>
      <c r="V648" s="146"/>
      <c r="W648" s="146"/>
    </row>
    <row r="649" spans="2:23" ht="18">
      <c r="B649" s="269" t="s">
        <v>1490</v>
      </c>
      <c r="C649" s="269" t="str">
        <f t="shared" si="48"/>
        <v/>
      </c>
      <c r="D649" s="269" t="str">
        <f t="shared" si="49"/>
        <v/>
      </c>
      <c r="E649" s="270" t="str">
        <f>IFERROR(VLOOKUP($B649,LANCAMENTOS!$AG:$AL,2,),"")</f>
        <v/>
      </c>
      <c r="F649" s="271" t="str">
        <f>IFERROR(VLOOKUP($B649,LANCAMENTOS!$AG:$AL,3,),"")</f>
        <v/>
      </c>
      <c r="G649" s="271" t="str">
        <f>IFERROR(VLOOKUP(B649,LANCAMENTOS!$AG:$AM,7,),"")</f>
        <v/>
      </c>
      <c r="H649" s="271" t="str">
        <f>IFERROR(VLOOKUP($B649,LANCAMENTOS!$AG:$AL,4,),"")</f>
        <v/>
      </c>
      <c r="I649" s="274" t="str">
        <f>IFERROR(VLOOKUP($B649,LANCAMENTOS!$AG:$AL,5,),"")</f>
        <v/>
      </c>
      <c r="J649" s="272" t="str">
        <f>IFERROR(VLOOKUP($B649,LANCAMENTOS!$AG:$AL,6,),"")</f>
        <v/>
      </c>
      <c r="K649" s="278" t="str">
        <f t="shared" si="50"/>
        <v/>
      </c>
      <c r="L649" s="278" t="str">
        <f>IFERROR(VLOOKUP($B649,LANCAMENTOS!$AG:$AN,8,),"")</f>
        <v/>
      </c>
      <c r="Q649" s="275"/>
      <c r="R649" s="275"/>
      <c r="S649" s="275"/>
      <c r="T649" s="273"/>
      <c r="U649" s="146"/>
      <c r="V649" s="146"/>
      <c r="W649" s="146"/>
    </row>
    <row r="650" spans="2:23" ht="18">
      <c r="B650" s="269" t="s">
        <v>1491</v>
      </c>
      <c r="C650" s="269" t="str">
        <f t="shared" si="48"/>
        <v/>
      </c>
      <c r="D650" s="269" t="str">
        <f t="shared" si="49"/>
        <v/>
      </c>
      <c r="E650" s="270" t="str">
        <f>IFERROR(VLOOKUP($B650,LANCAMENTOS!$AG:$AL,2,),"")</f>
        <v/>
      </c>
      <c r="F650" s="271" t="str">
        <f>IFERROR(VLOOKUP($B650,LANCAMENTOS!$AG:$AL,3,),"")</f>
        <v/>
      </c>
      <c r="G650" s="271" t="str">
        <f>IFERROR(VLOOKUP(B650,LANCAMENTOS!$AG:$AM,7,),"")</f>
        <v/>
      </c>
      <c r="H650" s="271" t="str">
        <f>IFERROR(VLOOKUP($B650,LANCAMENTOS!$AG:$AL,4,),"")</f>
        <v/>
      </c>
      <c r="I650" s="274" t="str">
        <f>IFERROR(VLOOKUP($B650,LANCAMENTOS!$AG:$AL,5,),"")</f>
        <v/>
      </c>
      <c r="J650" s="272" t="str">
        <f>IFERROR(VLOOKUP($B650,LANCAMENTOS!$AG:$AL,6,),"")</f>
        <v/>
      </c>
      <c r="K650" s="278" t="str">
        <f t="shared" si="50"/>
        <v/>
      </c>
      <c r="L650" s="278" t="str">
        <f>IFERROR(VLOOKUP($B650,LANCAMENTOS!$AG:$AN,8,),"")</f>
        <v/>
      </c>
      <c r="Q650" s="275"/>
      <c r="R650" s="275"/>
      <c r="S650" s="275"/>
      <c r="T650" s="273"/>
      <c r="U650" s="146"/>
      <c r="V650" s="146"/>
      <c r="W650" s="146"/>
    </row>
    <row r="651" spans="2:23" ht="18">
      <c r="B651" s="269" t="s">
        <v>1492</v>
      </c>
      <c r="C651" s="269" t="str">
        <f t="shared" si="48"/>
        <v/>
      </c>
      <c r="D651" s="269" t="str">
        <f t="shared" si="49"/>
        <v/>
      </c>
      <c r="E651" s="270" t="str">
        <f>IFERROR(VLOOKUP($B651,LANCAMENTOS!$AG:$AL,2,),"")</f>
        <v/>
      </c>
      <c r="F651" s="271" t="str">
        <f>IFERROR(VLOOKUP($B651,LANCAMENTOS!$AG:$AL,3,),"")</f>
        <v/>
      </c>
      <c r="G651" s="271" t="str">
        <f>IFERROR(VLOOKUP(B651,LANCAMENTOS!$AG:$AM,7,),"")</f>
        <v/>
      </c>
      <c r="H651" s="271" t="str">
        <f>IFERROR(VLOOKUP($B651,LANCAMENTOS!$AG:$AL,4,),"")</f>
        <v/>
      </c>
      <c r="I651" s="274" t="str">
        <f>IFERROR(VLOOKUP($B651,LANCAMENTOS!$AG:$AL,5,),"")</f>
        <v/>
      </c>
      <c r="J651" s="272" t="str">
        <f>IFERROR(VLOOKUP($B651,LANCAMENTOS!$AG:$AL,6,),"")</f>
        <v/>
      </c>
      <c r="K651" s="278" t="str">
        <f t="shared" si="50"/>
        <v/>
      </c>
      <c r="L651" s="278" t="str">
        <f>IFERROR(VLOOKUP($B651,LANCAMENTOS!$AG:$AN,8,),"")</f>
        <v/>
      </c>
      <c r="Q651" s="275"/>
      <c r="R651" s="275"/>
      <c r="S651" s="275"/>
      <c r="T651" s="273"/>
      <c r="U651" s="146"/>
      <c r="V651" s="146"/>
      <c r="W651" s="146"/>
    </row>
    <row r="652" spans="2:23" ht="18">
      <c r="B652" s="269" t="s">
        <v>1493</v>
      </c>
      <c r="C652" s="269" t="str">
        <f t="shared" si="48"/>
        <v/>
      </c>
      <c r="D652" s="269" t="str">
        <f t="shared" si="49"/>
        <v/>
      </c>
      <c r="E652" s="270" t="str">
        <f>IFERROR(VLOOKUP($B652,LANCAMENTOS!$AG:$AL,2,),"")</f>
        <v/>
      </c>
      <c r="F652" s="271" t="str">
        <f>IFERROR(VLOOKUP($B652,LANCAMENTOS!$AG:$AL,3,),"")</f>
        <v/>
      </c>
      <c r="G652" s="271" t="str">
        <f>IFERROR(VLOOKUP(B652,LANCAMENTOS!$AG:$AM,7,),"")</f>
        <v/>
      </c>
      <c r="H652" s="271" t="str">
        <f>IFERROR(VLOOKUP($B652,LANCAMENTOS!$AG:$AL,4,),"")</f>
        <v/>
      </c>
      <c r="I652" s="274" t="str">
        <f>IFERROR(VLOOKUP($B652,LANCAMENTOS!$AG:$AL,5,),"")</f>
        <v/>
      </c>
      <c r="J652" s="272" t="str">
        <f>IFERROR(VLOOKUP($B652,LANCAMENTOS!$AG:$AL,6,),"")</f>
        <v/>
      </c>
      <c r="K652" s="278" t="str">
        <f t="shared" si="50"/>
        <v/>
      </c>
      <c r="L652" s="278" t="str">
        <f>IFERROR(VLOOKUP($B652,LANCAMENTOS!$AG:$AN,8,),"")</f>
        <v/>
      </c>
      <c r="Q652" s="275"/>
      <c r="R652" s="275"/>
      <c r="S652" s="275"/>
      <c r="T652" s="273"/>
      <c r="U652" s="146"/>
      <c r="V652" s="146"/>
      <c r="W652" s="146"/>
    </row>
    <row r="653" spans="2:23" ht="18">
      <c r="B653" s="269" t="s">
        <v>1494</v>
      </c>
      <c r="C653" s="269" t="str">
        <f t="shared" si="48"/>
        <v/>
      </c>
      <c r="D653" s="269" t="str">
        <f t="shared" si="49"/>
        <v/>
      </c>
      <c r="E653" s="270" t="str">
        <f>IFERROR(VLOOKUP($B653,LANCAMENTOS!$AG:$AL,2,),"")</f>
        <v/>
      </c>
      <c r="F653" s="271" t="str">
        <f>IFERROR(VLOOKUP($B653,LANCAMENTOS!$AG:$AL,3,),"")</f>
        <v/>
      </c>
      <c r="G653" s="271" t="str">
        <f>IFERROR(VLOOKUP(B653,LANCAMENTOS!$AG:$AM,7,),"")</f>
        <v/>
      </c>
      <c r="H653" s="271" t="str">
        <f>IFERROR(VLOOKUP($B653,LANCAMENTOS!$AG:$AL,4,),"")</f>
        <v/>
      </c>
      <c r="I653" s="274" t="str">
        <f>IFERROR(VLOOKUP($B653,LANCAMENTOS!$AG:$AL,5,),"")</f>
        <v/>
      </c>
      <c r="J653" s="272" t="str">
        <f>IFERROR(VLOOKUP($B653,LANCAMENTOS!$AG:$AL,6,),"")</f>
        <v/>
      </c>
      <c r="K653" s="278" t="str">
        <f t="shared" si="50"/>
        <v/>
      </c>
      <c r="L653" s="278" t="str">
        <f>IFERROR(VLOOKUP($B653,LANCAMENTOS!$AG:$AN,8,),"")</f>
        <v/>
      </c>
      <c r="Q653" s="275"/>
      <c r="R653" s="275"/>
      <c r="S653" s="275"/>
      <c r="T653" s="273"/>
      <c r="U653" s="146"/>
      <c r="V653" s="146"/>
      <c r="W653" s="146"/>
    </row>
    <row r="654" spans="2:23" ht="18">
      <c r="B654" s="269" t="s">
        <v>1495</v>
      </c>
      <c r="C654" s="269" t="str">
        <f t="shared" si="48"/>
        <v/>
      </c>
      <c r="D654" s="269" t="str">
        <f t="shared" si="49"/>
        <v/>
      </c>
      <c r="E654" s="270" t="str">
        <f>IFERROR(VLOOKUP($B654,LANCAMENTOS!$AG:$AL,2,),"")</f>
        <v/>
      </c>
      <c r="F654" s="271" t="str">
        <f>IFERROR(VLOOKUP($B654,LANCAMENTOS!$AG:$AL,3,),"")</f>
        <v/>
      </c>
      <c r="G654" s="271" t="str">
        <f>IFERROR(VLOOKUP(B654,LANCAMENTOS!$AG:$AM,7,),"")</f>
        <v/>
      </c>
      <c r="H654" s="271" t="str">
        <f>IFERROR(VLOOKUP($B654,LANCAMENTOS!$AG:$AL,4,),"")</f>
        <v/>
      </c>
      <c r="I654" s="274" t="str">
        <f>IFERROR(VLOOKUP($B654,LANCAMENTOS!$AG:$AL,5,),"")</f>
        <v/>
      </c>
      <c r="J654" s="272" t="str">
        <f>IFERROR(VLOOKUP($B654,LANCAMENTOS!$AG:$AL,6,),"")</f>
        <v/>
      </c>
      <c r="K654" s="278" t="str">
        <f t="shared" si="50"/>
        <v/>
      </c>
      <c r="L654" s="278" t="str">
        <f>IFERROR(VLOOKUP($B654,LANCAMENTOS!$AG:$AN,8,),"")</f>
        <v/>
      </c>
      <c r="Q654" s="275"/>
      <c r="R654" s="275"/>
      <c r="S654" s="275"/>
      <c r="T654" s="273"/>
      <c r="U654" s="146"/>
      <c r="V654" s="146"/>
      <c r="W654" s="146"/>
    </row>
    <row r="655" spans="2:23" ht="18">
      <c r="B655" s="269" t="s">
        <v>1496</v>
      </c>
      <c r="C655" s="269" t="str">
        <f t="shared" si="48"/>
        <v/>
      </c>
      <c r="D655" s="269" t="str">
        <f t="shared" si="49"/>
        <v/>
      </c>
      <c r="E655" s="270" t="str">
        <f>IFERROR(VLOOKUP($B655,LANCAMENTOS!$AG:$AL,2,),"")</f>
        <v/>
      </c>
      <c r="F655" s="271" t="str">
        <f>IFERROR(VLOOKUP($B655,LANCAMENTOS!$AG:$AL,3,),"")</f>
        <v/>
      </c>
      <c r="G655" s="271" t="str">
        <f>IFERROR(VLOOKUP(B655,LANCAMENTOS!$AG:$AM,7,),"")</f>
        <v/>
      </c>
      <c r="H655" s="271" t="str">
        <f>IFERROR(VLOOKUP($B655,LANCAMENTOS!$AG:$AL,4,),"")</f>
        <v/>
      </c>
      <c r="I655" s="274" t="str">
        <f>IFERROR(VLOOKUP($B655,LANCAMENTOS!$AG:$AL,5,),"")</f>
        <v/>
      </c>
      <c r="J655" s="272" t="str">
        <f>IFERROR(VLOOKUP($B655,LANCAMENTOS!$AG:$AL,6,),"")</f>
        <v/>
      </c>
      <c r="K655" s="278" t="str">
        <f t="shared" si="50"/>
        <v/>
      </c>
      <c r="L655" s="278" t="str">
        <f>IFERROR(VLOOKUP($B655,LANCAMENTOS!$AG:$AN,8,),"")</f>
        <v/>
      </c>
      <c r="Q655" s="275"/>
      <c r="R655" s="275"/>
      <c r="S655" s="275"/>
      <c r="T655" s="273"/>
      <c r="U655" s="146"/>
      <c r="V655" s="146"/>
      <c r="W655" s="146"/>
    </row>
    <row r="656" spans="2:23" ht="18">
      <c r="B656" s="269" t="s">
        <v>1497</v>
      </c>
      <c r="C656" s="269" t="str">
        <f t="shared" si="48"/>
        <v/>
      </c>
      <c r="D656" s="269" t="str">
        <f t="shared" si="49"/>
        <v/>
      </c>
      <c r="E656" s="270" t="str">
        <f>IFERROR(VLOOKUP($B656,LANCAMENTOS!$AG:$AL,2,),"")</f>
        <v/>
      </c>
      <c r="F656" s="271" t="str">
        <f>IFERROR(VLOOKUP($B656,LANCAMENTOS!$AG:$AL,3,),"")</f>
        <v/>
      </c>
      <c r="G656" s="271" t="str">
        <f>IFERROR(VLOOKUP(B656,LANCAMENTOS!$AG:$AM,7,),"")</f>
        <v/>
      </c>
      <c r="H656" s="271" t="str">
        <f>IFERROR(VLOOKUP($B656,LANCAMENTOS!$AG:$AL,4,),"")</f>
        <v/>
      </c>
      <c r="I656" s="274" t="str">
        <f>IFERROR(VLOOKUP($B656,LANCAMENTOS!$AG:$AL,5,),"")</f>
        <v/>
      </c>
      <c r="J656" s="272" t="str">
        <f>IFERROR(VLOOKUP($B656,LANCAMENTOS!$AG:$AL,6,),"")</f>
        <v/>
      </c>
      <c r="K656" s="278" t="str">
        <f t="shared" si="50"/>
        <v/>
      </c>
      <c r="L656" s="278" t="str">
        <f>IFERROR(VLOOKUP($B656,LANCAMENTOS!$AG:$AN,8,),"")</f>
        <v/>
      </c>
      <c r="Q656" s="275"/>
      <c r="R656" s="275"/>
      <c r="S656" s="275"/>
      <c r="T656" s="273"/>
      <c r="U656" s="146"/>
      <c r="V656" s="146"/>
      <c r="W656" s="146"/>
    </row>
    <row r="657" spans="2:23" ht="18">
      <c r="B657" s="269" t="s">
        <v>1498</v>
      </c>
      <c r="C657" s="269" t="str">
        <f t="shared" si="48"/>
        <v/>
      </c>
      <c r="D657" s="269" t="str">
        <f t="shared" si="49"/>
        <v/>
      </c>
      <c r="E657" s="270" t="str">
        <f>IFERROR(VLOOKUP($B657,LANCAMENTOS!$AG:$AL,2,),"")</f>
        <v/>
      </c>
      <c r="F657" s="271" t="str">
        <f>IFERROR(VLOOKUP($B657,LANCAMENTOS!$AG:$AL,3,),"")</f>
        <v/>
      </c>
      <c r="G657" s="271" t="str">
        <f>IFERROR(VLOOKUP(B657,LANCAMENTOS!$AG:$AM,7,),"")</f>
        <v/>
      </c>
      <c r="H657" s="271" t="str">
        <f>IFERROR(VLOOKUP($B657,LANCAMENTOS!$AG:$AL,4,),"")</f>
        <v/>
      </c>
      <c r="I657" s="274" t="str">
        <f>IFERROR(VLOOKUP($B657,LANCAMENTOS!$AG:$AL,5,),"")</f>
        <v/>
      </c>
      <c r="J657" s="272" t="str">
        <f>IFERROR(VLOOKUP($B657,LANCAMENTOS!$AG:$AL,6,),"")</f>
        <v/>
      </c>
      <c r="K657" s="278" t="str">
        <f t="shared" si="50"/>
        <v/>
      </c>
      <c r="L657" s="278" t="str">
        <f>IFERROR(VLOOKUP($B657,LANCAMENTOS!$AG:$AN,8,),"")</f>
        <v/>
      </c>
      <c r="Q657" s="275"/>
      <c r="R657" s="275"/>
      <c r="S657" s="275"/>
      <c r="T657" s="273"/>
      <c r="U657" s="146"/>
      <c r="V657" s="146"/>
      <c r="W657" s="146"/>
    </row>
    <row r="658" spans="2:23" ht="18">
      <c r="B658" s="269" t="s">
        <v>1499</v>
      </c>
      <c r="C658" s="269" t="str">
        <f t="shared" si="48"/>
        <v/>
      </c>
      <c r="D658" s="269" t="str">
        <f t="shared" si="49"/>
        <v/>
      </c>
      <c r="E658" s="270" t="str">
        <f>IFERROR(VLOOKUP($B658,LANCAMENTOS!$AG:$AL,2,),"")</f>
        <v/>
      </c>
      <c r="F658" s="271" t="str">
        <f>IFERROR(VLOOKUP($B658,LANCAMENTOS!$AG:$AL,3,),"")</f>
        <v/>
      </c>
      <c r="G658" s="271" t="str">
        <f>IFERROR(VLOOKUP(B658,LANCAMENTOS!$AG:$AM,7,),"")</f>
        <v/>
      </c>
      <c r="H658" s="271" t="str">
        <f>IFERROR(VLOOKUP($B658,LANCAMENTOS!$AG:$AL,4,),"")</f>
        <v/>
      </c>
      <c r="I658" s="274" t="str">
        <f>IFERROR(VLOOKUP($B658,LANCAMENTOS!$AG:$AL,5,),"")</f>
        <v/>
      </c>
      <c r="J658" s="272" t="str">
        <f>IFERROR(VLOOKUP($B658,LANCAMENTOS!$AG:$AL,6,),"")</f>
        <v/>
      </c>
      <c r="K658" s="278" t="str">
        <f t="shared" si="50"/>
        <v/>
      </c>
      <c r="L658" s="278" t="str">
        <f>IFERROR(VLOOKUP($B658,LANCAMENTOS!$AG:$AN,8,),"")</f>
        <v/>
      </c>
      <c r="Q658" s="275"/>
      <c r="R658" s="275"/>
      <c r="S658" s="275"/>
      <c r="T658" s="273"/>
      <c r="U658" s="146"/>
      <c r="V658" s="146"/>
      <c r="W658" s="146"/>
    </row>
    <row r="659" spans="2:23" ht="18">
      <c r="B659" s="269" t="s">
        <v>1500</v>
      </c>
      <c r="C659" s="269" t="str">
        <f t="shared" si="48"/>
        <v/>
      </c>
      <c r="D659" s="269" t="str">
        <f t="shared" si="49"/>
        <v/>
      </c>
      <c r="E659" s="270" t="str">
        <f>IFERROR(VLOOKUP($B659,LANCAMENTOS!$AG:$AL,2,),"")</f>
        <v/>
      </c>
      <c r="F659" s="271" t="str">
        <f>IFERROR(VLOOKUP($B659,LANCAMENTOS!$AG:$AL,3,),"")</f>
        <v/>
      </c>
      <c r="G659" s="271" t="str">
        <f>IFERROR(VLOOKUP(B659,LANCAMENTOS!$AG:$AM,7,),"")</f>
        <v/>
      </c>
      <c r="H659" s="271" t="str">
        <f>IFERROR(VLOOKUP($B659,LANCAMENTOS!$AG:$AL,4,),"")</f>
        <v/>
      </c>
      <c r="I659" s="274" t="str">
        <f>IFERROR(VLOOKUP($B659,LANCAMENTOS!$AG:$AL,5,),"")</f>
        <v/>
      </c>
      <c r="J659" s="272" t="str">
        <f>IFERROR(VLOOKUP($B659,LANCAMENTOS!$AG:$AL,6,),"")</f>
        <v/>
      </c>
      <c r="K659" s="278" t="str">
        <f t="shared" si="50"/>
        <v/>
      </c>
      <c r="L659" s="278" t="str">
        <f>IFERROR(VLOOKUP($B659,LANCAMENTOS!$AG:$AN,8,),"")</f>
        <v/>
      </c>
      <c r="Q659" s="275"/>
      <c r="R659" s="275"/>
      <c r="S659" s="275"/>
      <c r="T659" s="273"/>
      <c r="U659" s="146"/>
      <c r="V659" s="146"/>
      <c r="W659" s="146"/>
    </row>
    <row r="660" spans="2:23" ht="18">
      <c r="B660" s="269" t="s">
        <v>1501</v>
      </c>
      <c r="C660" s="269" t="str">
        <f t="shared" si="48"/>
        <v/>
      </c>
      <c r="D660" s="269" t="str">
        <f t="shared" si="49"/>
        <v/>
      </c>
      <c r="E660" s="270" t="str">
        <f>IFERROR(VLOOKUP($B660,LANCAMENTOS!$AG:$AL,2,),"")</f>
        <v/>
      </c>
      <c r="F660" s="271" t="str">
        <f>IFERROR(VLOOKUP($B660,LANCAMENTOS!$AG:$AL,3,),"")</f>
        <v/>
      </c>
      <c r="G660" s="271" t="str">
        <f>IFERROR(VLOOKUP(B660,LANCAMENTOS!$AG:$AM,7,),"")</f>
        <v/>
      </c>
      <c r="H660" s="271" t="str">
        <f>IFERROR(VLOOKUP($B660,LANCAMENTOS!$AG:$AL,4,),"")</f>
        <v/>
      </c>
      <c r="I660" s="274" t="str">
        <f>IFERROR(VLOOKUP($B660,LANCAMENTOS!$AG:$AL,5,),"")</f>
        <v/>
      </c>
      <c r="J660" s="272" t="str">
        <f>IFERROR(VLOOKUP($B660,LANCAMENTOS!$AG:$AL,6,),"")</f>
        <v/>
      </c>
      <c r="K660" s="278" t="str">
        <f t="shared" si="50"/>
        <v/>
      </c>
      <c r="L660" s="278" t="str">
        <f>IFERROR(VLOOKUP($B660,LANCAMENTOS!$AG:$AN,8,),"")</f>
        <v/>
      </c>
      <c r="Q660" s="275"/>
      <c r="R660" s="275"/>
      <c r="S660" s="275"/>
      <c r="T660" s="273"/>
      <c r="U660" s="146"/>
      <c r="V660" s="146"/>
      <c r="W660" s="146"/>
    </row>
    <row r="661" spans="2:23" ht="18">
      <c r="B661" s="269" t="s">
        <v>1502</v>
      </c>
      <c r="C661" s="269" t="str">
        <f t="shared" si="48"/>
        <v/>
      </c>
      <c r="D661" s="269" t="str">
        <f t="shared" si="49"/>
        <v/>
      </c>
      <c r="E661" s="270" t="str">
        <f>IFERROR(VLOOKUP($B661,LANCAMENTOS!$AG:$AL,2,),"")</f>
        <v/>
      </c>
      <c r="F661" s="271" t="str">
        <f>IFERROR(VLOOKUP($B661,LANCAMENTOS!$AG:$AL,3,),"")</f>
        <v/>
      </c>
      <c r="G661" s="271" t="str">
        <f>IFERROR(VLOOKUP(B661,LANCAMENTOS!$AG:$AM,7,),"")</f>
        <v/>
      </c>
      <c r="H661" s="271" t="str">
        <f>IFERROR(VLOOKUP($B661,LANCAMENTOS!$AG:$AL,4,),"")</f>
        <v/>
      </c>
      <c r="I661" s="274" t="str">
        <f>IFERROR(VLOOKUP($B661,LANCAMENTOS!$AG:$AL,5,),"")</f>
        <v/>
      </c>
      <c r="J661" s="272" t="str">
        <f>IFERROR(VLOOKUP($B661,LANCAMENTOS!$AG:$AL,6,),"")</f>
        <v/>
      </c>
      <c r="K661" s="278" t="str">
        <f t="shared" si="50"/>
        <v/>
      </c>
      <c r="L661" s="278" t="str">
        <f>IFERROR(VLOOKUP($B661,LANCAMENTOS!$AG:$AN,8,),"")</f>
        <v/>
      </c>
      <c r="Q661" s="275"/>
      <c r="R661" s="275"/>
      <c r="S661" s="275"/>
      <c r="T661" s="273"/>
      <c r="U661" s="146"/>
      <c r="V661" s="146"/>
      <c r="W661" s="146"/>
    </row>
    <row r="662" spans="2:23" ht="18">
      <c r="B662" s="269" t="s">
        <v>1503</v>
      </c>
      <c r="C662" s="269" t="str">
        <f t="shared" si="48"/>
        <v/>
      </c>
      <c r="D662" s="269" t="str">
        <f t="shared" si="49"/>
        <v/>
      </c>
      <c r="E662" s="270" t="str">
        <f>IFERROR(VLOOKUP($B662,LANCAMENTOS!$AG:$AL,2,),"")</f>
        <v/>
      </c>
      <c r="F662" s="271" t="str">
        <f>IFERROR(VLOOKUP($B662,LANCAMENTOS!$AG:$AL,3,),"")</f>
        <v/>
      </c>
      <c r="G662" s="271" t="str">
        <f>IFERROR(VLOOKUP(B662,LANCAMENTOS!$AG:$AM,7,),"")</f>
        <v/>
      </c>
      <c r="H662" s="271" t="str">
        <f>IFERROR(VLOOKUP($B662,LANCAMENTOS!$AG:$AL,4,),"")</f>
        <v/>
      </c>
      <c r="I662" s="274" t="str">
        <f>IFERROR(VLOOKUP($B662,LANCAMENTOS!$AG:$AL,5,),"")</f>
        <v/>
      </c>
      <c r="J662" s="272" t="str">
        <f>IFERROR(VLOOKUP($B662,LANCAMENTOS!$AG:$AL,6,),"")</f>
        <v/>
      </c>
      <c r="K662" s="278" t="str">
        <f t="shared" si="50"/>
        <v/>
      </c>
      <c r="L662" s="278" t="str">
        <f>IFERROR(VLOOKUP($B662,LANCAMENTOS!$AG:$AN,8,),"")</f>
        <v/>
      </c>
      <c r="Q662" s="275"/>
      <c r="R662" s="275"/>
      <c r="S662" s="275"/>
      <c r="T662" s="273"/>
      <c r="U662" s="146"/>
      <c r="V662" s="146"/>
      <c r="W662" s="146"/>
    </row>
    <row r="663" spans="2:23" ht="18">
      <c r="B663" s="269" t="s">
        <v>1504</v>
      </c>
      <c r="C663" s="269" t="str">
        <f t="shared" si="48"/>
        <v/>
      </c>
      <c r="D663" s="269" t="str">
        <f t="shared" si="49"/>
        <v/>
      </c>
      <c r="E663" s="270" t="str">
        <f>IFERROR(VLOOKUP($B663,LANCAMENTOS!$AG:$AL,2,),"")</f>
        <v/>
      </c>
      <c r="F663" s="271" t="str">
        <f>IFERROR(VLOOKUP($B663,LANCAMENTOS!$AG:$AL,3,),"")</f>
        <v/>
      </c>
      <c r="G663" s="271" t="str">
        <f>IFERROR(VLOOKUP(B663,LANCAMENTOS!$AG:$AM,7,),"")</f>
        <v/>
      </c>
      <c r="H663" s="271" t="str">
        <f>IFERROR(VLOOKUP($B663,LANCAMENTOS!$AG:$AL,4,),"")</f>
        <v/>
      </c>
      <c r="I663" s="274" t="str">
        <f>IFERROR(VLOOKUP($B663,LANCAMENTOS!$AG:$AL,5,),"")</f>
        <v/>
      </c>
      <c r="J663" s="272" t="str">
        <f>IFERROR(VLOOKUP($B663,LANCAMENTOS!$AG:$AL,6,),"")</f>
        <v/>
      </c>
      <c r="K663" s="278" t="str">
        <f t="shared" si="50"/>
        <v/>
      </c>
      <c r="L663" s="278" t="str">
        <f>IFERROR(VLOOKUP($B663,LANCAMENTOS!$AG:$AN,8,),"")</f>
        <v/>
      </c>
      <c r="Q663" s="275"/>
      <c r="R663" s="275"/>
      <c r="S663" s="275"/>
      <c r="T663" s="273"/>
      <c r="U663" s="146"/>
      <c r="V663" s="146"/>
      <c r="W663" s="146"/>
    </row>
    <row r="664" spans="2:23" ht="18">
      <c r="B664" s="269" t="s">
        <v>1505</v>
      </c>
      <c r="C664" s="269" t="str">
        <f t="shared" si="48"/>
        <v/>
      </c>
      <c r="D664" s="269" t="str">
        <f t="shared" si="49"/>
        <v/>
      </c>
      <c r="E664" s="270" t="str">
        <f>IFERROR(VLOOKUP($B664,LANCAMENTOS!$AG:$AL,2,),"")</f>
        <v/>
      </c>
      <c r="F664" s="271" t="str">
        <f>IFERROR(VLOOKUP($B664,LANCAMENTOS!$AG:$AL,3,),"")</f>
        <v/>
      </c>
      <c r="G664" s="271" t="str">
        <f>IFERROR(VLOOKUP(B664,LANCAMENTOS!$AG:$AM,7,),"")</f>
        <v/>
      </c>
      <c r="H664" s="271" t="str">
        <f>IFERROR(VLOOKUP($B664,LANCAMENTOS!$AG:$AL,4,),"")</f>
        <v/>
      </c>
      <c r="I664" s="274" t="str">
        <f>IFERROR(VLOOKUP($B664,LANCAMENTOS!$AG:$AL,5,),"")</f>
        <v/>
      </c>
      <c r="J664" s="272" t="str">
        <f>IFERROR(VLOOKUP($B664,LANCAMENTOS!$AG:$AL,6,),"")</f>
        <v/>
      </c>
      <c r="K664" s="278" t="str">
        <f t="shared" si="50"/>
        <v/>
      </c>
      <c r="L664" s="278" t="str">
        <f>IFERROR(VLOOKUP($B664,LANCAMENTOS!$AG:$AN,8,),"")</f>
        <v/>
      </c>
      <c r="Q664" s="275"/>
      <c r="R664" s="275"/>
      <c r="S664" s="275"/>
      <c r="T664" s="273"/>
      <c r="U664" s="146"/>
      <c r="V664" s="146"/>
      <c r="W664" s="146"/>
    </row>
    <row r="665" spans="2:23" ht="18">
      <c r="B665" s="268"/>
      <c r="C665" s="269" t="str">
        <f t="shared" si="48"/>
        <v/>
      </c>
      <c r="D665" s="269" t="str">
        <f t="shared" si="49"/>
        <v/>
      </c>
      <c r="E665" s="270" t="str">
        <f>IFERROR(VLOOKUP($B665,LANCAMENTOS!$AG:$AL,2,),"")</f>
        <v/>
      </c>
      <c r="F665" s="271" t="str">
        <f>IFERROR(VLOOKUP($B665,LANCAMENTOS!$AG:$AL,3,),"")</f>
        <v/>
      </c>
      <c r="G665" s="271" t="str">
        <f>IFERROR(VLOOKUP(B665,LANCAMENTOS!$AG:$AM,7,),"")</f>
        <v/>
      </c>
      <c r="H665" s="271" t="str">
        <f>IFERROR(VLOOKUP($B665,LANCAMENTOS!$AG:$AL,4,),"")</f>
        <v/>
      </c>
      <c r="I665" s="274" t="str">
        <f>IFERROR(VLOOKUP($B665,LANCAMENTOS!$AG:$AL,5,),"")</f>
        <v/>
      </c>
      <c r="J665" s="272" t="str">
        <f>IFERROR(VLOOKUP($B665,LANCAMENTOS!$AG:$AL,6,),"")</f>
        <v/>
      </c>
      <c r="K665" s="278" t="str">
        <f t="shared" si="50"/>
        <v/>
      </c>
      <c r="L665" s="278" t="str">
        <f>IFERROR(VLOOKUP($B665,LANCAMENTOS!$AG:$AN,8,),"")</f>
        <v/>
      </c>
      <c r="Q665" s="275"/>
      <c r="R665" s="275"/>
      <c r="S665" s="275"/>
      <c r="T665" s="273"/>
      <c r="U665" s="146"/>
      <c r="V665" s="146"/>
      <c r="W665" s="146"/>
    </row>
    <row r="666" spans="2:23" ht="18">
      <c r="B666" s="268"/>
      <c r="C666" s="269" t="str">
        <f t="shared" si="48"/>
        <v/>
      </c>
      <c r="D666" s="269" t="str">
        <f t="shared" si="49"/>
        <v/>
      </c>
      <c r="E666" s="270" t="str">
        <f>IFERROR(VLOOKUP($B666,LANCAMENTOS!$AG:$AL,2,),"")</f>
        <v/>
      </c>
      <c r="F666" s="271" t="str">
        <f>IFERROR(VLOOKUP($B666,LANCAMENTOS!$AG:$AL,3,),"")</f>
        <v/>
      </c>
      <c r="G666" s="271" t="str">
        <f>IFERROR(VLOOKUP(B666,LANCAMENTOS!$AG:$AM,7,),"")</f>
        <v/>
      </c>
      <c r="H666" s="271" t="str">
        <f>IFERROR(VLOOKUP($B666,LANCAMENTOS!$AG:$AL,4,),"")</f>
        <v/>
      </c>
      <c r="I666" s="275"/>
      <c r="J666" s="272" t="str">
        <f>IFERROR(VLOOKUP($B666,LANCAMENTOS!$AG:$AL,6,),"")</f>
        <v/>
      </c>
      <c r="K666" s="277"/>
      <c r="L666" s="278" t="str">
        <f>IFERROR(VLOOKUP($B666,LANCAMENTOS!$AG:$AN,8,),"")</f>
        <v/>
      </c>
      <c r="M666" s="276"/>
      <c r="N666" s="275"/>
      <c r="O666" s="275"/>
      <c r="P666" s="275"/>
      <c r="Q666" s="275"/>
      <c r="R666" s="275"/>
      <c r="S666" s="275"/>
      <c r="T666" s="273"/>
      <c r="U666" s="146"/>
      <c r="V666" s="146"/>
      <c r="W666" s="146"/>
    </row>
    <row r="667" spans="2:23" ht="18">
      <c r="B667" s="268"/>
      <c r="C667" s="269" t="str">
        <f t="shared" si="48"/>
        <v/>
      </c>
      <c r="D667" s="269" t="str">
        <f t="shared" si="49"/>
        <v/>
      </c>
      <c r="E667" s="270" t="str">
        <f>IFERROR(VLOOKUP($B667,LANCAMENTOS!$AG:$AL,2,),"")</f>
        <v/>
      </c>
      <c r="F667" s="271" t="str">
        <f>IFERROR(VLOOKUP($B667,LANCAMENTOS!$AG:$AL,3,),"")</f>
        <v/>
      </c>
      <c r="G667" s="271" t="str">
        <f>IFERROR(VLOOKUP(B667,LANCAMENTOS!$AG:$AM,7,),"")</f>
        <v/>
      </c>
      <c r="H667" s="271" t="str">
        <f>IFERROR(VLOOKUP($B667,LANCAMENTOS!$AG:$AL,4,),"")</f>
        <v/>
      </c>
      <c r="I667" s="275"/>
      <c r="J667" s="272" t="str">
        <f>IFERROR(VLOOKUP($B667,LANCAMENTOS!$AG:$AL,6,),"")</f>
        <v/>
      </c>
      <c r="K667" s="277"/>
      <c r="L667" s="278" t="str">
        <f>IFERROR(VLOOKUP($B667,LANCAMENTOS!$AG:$AN,8,),"")</f>
        <v/>
      </c>
      <c r="M667" s="276"/>
      <c r="N667" s="275"/>
      <c r="O667" s="275"/>
      <c r="P667" s="275"/>
      <c r="Q667" s="275"/>
      <c r="R667" s="275"/>
      <c r="S667" s="275"/>
      <c r="T667" s="273"/>
      <c r="U667" s="146"/>
      <c r="V667" s="146"/>
      <c r="W667" s="146"/>
    </row>
    <row r="668" spans="2:23" ht="18">
      <c r="B668" s="268"/>
      <c r="C668" s="269" t="str">
        <f t="shared" si="48"/>
        <v/>
      </c>
      <c r="D668" s="269" t="str">
        <f t="shared" si="49"/>
        <v/>
      </c>
      <c r="E668" s="270" t="str">
        <f>IFERROR(VLOOKUP($B668,LANCAMENTOS!$AG:$AL,2,),"")</f>
        <v/>
      </c>
      <c r="F668" s="271" t="str">
        <f>IFERROR(VLOOKUP($B668,LANCAMENTOS!$AG:$AL,3,),"")</f>
        <v/>
      </c>
      <c r="G668" s="271" t="str">
        <f>IFERROR(VLOOKUP(B668,LANCAMENTOS!$AG:$AM,7,),"")</f>
        <v/>
      </c>
      <c r="H668" s="271" t="str">
        <f>IFERROR(VLOOKUP($B668,LANCAMENTOS!$AG:$AL,4,),"")</f>
        <v/>
      </c>
      <c r="I668" s="275"/>
      <c r="J668" s="272" t="str">
        <f>IFERROR(VLOOKUP($B668,LANCAMENTOS!$AG:$AL,6,),"")</f>
        <v/>
      </c>
      <c r="K668" s="277"/>
      <c r="L668" s="278" t="str">
        <f>IFERROR(VLOOKUP($B668,LANCAMENTOS!$AG:$AN,8,),"")</f>
        <v/>
      </c>
      <c r="M668" s="276"/>
      <c r="N668" s="275"/>
      <c r="O668" s="275"/>
      <c r="P668" s="275"/>
      <c r="Q668" s="275"/>
      <c r="R668" s="275"/>
      <c r="S668" s="275"/>
      <c r="T668" s="273"/>
      <c r="U668" s="146"/>
      <c r="V668" s="146"/>
      <c r="W668" s="146"/>
    </row>
    <row r="669" spans="2:23" ht="18">
      <c r="B669" s="268"/>
      <c r="C669" s="269" t="str">
        <f t="shared" si="48"/>
        <v/>
      </c>
      <c r="D669" s="269" t="str">
        <f t="shared" si="49"/>
        <v/>
      </c>
      <c r="E669" s="270" t="str">
        <f>IFERROR(VLOOKUP($B669,LANCAMENTOS!$AG:$AL,2,),"")</f>
        <v/>
      </c>
      <c r="F669" s="271" t="str">
        <f>IFERROR(VLOOKUP($B669,LANCAMENTOS!$AG:$AL,3,),"")</f>
        <v/>
      </c>
      <c r="G669" s="271" t="str">
        <f>IFERROR(VLOOKUP(B669,LANCAMENTOS!$AG:$AM,7,),"")</f>
        <v/>
      </c>
      <c r="H669" s="271" t="str">
        <f>IFERROR(VLOOKUP($B669,LANCAMENTOS!$AG:$AL,4,),"")</f>
        <v/>
      </c>
      <c r="I669" s="275"/>
      <c r="J669" s="272" t="str">
        <f>IFERROR(VLOOKUP($B669,LANCAMENTOS!$AG:$AL,6,),"")</f>
        <v/>
      </c>
      <c r="K669" s="277"/>
      <c r="L669" s="278" t="str">
        <f>IFERROR(VLOOKUP($B669,LANCAMENTOS!$AG:$AN,8,),"")</f>
        <v/>
      </c>
      <c r="M669" s="276"/>
      <c r="N669" s="275"/>
      <c r="O669" s="275"/>
      <c r="P669" s="275"/>
      <c r="Q669" s="275"/>
      <c r="R669" s="275"/>
      <c r="S669" s="275"/>
      <c r="T669" s="273"/>
      <c r="U669" s="146"/>
      <c r="V669" s="146"/>
      <c r="W669" s="146"/>
    </row>
    <row r="670" spans="2:23" ht="18">
      <c r="B670" s="268"/>
      <c r="C670" s="269" t="str">
        <f t="shared" si="48"/>
        <v/>
      </c>
      <c r="D670" s="269" t="str">
        <f t="shared" si="49"/>
        <v/>
      </c>
      <c r="E670" s="270" t="str">
        <f>IFERROR(VLOOKUP($B670,LANCAMENTOS!$AG:$AL,2,),"")</f>
        <v/>
      </c>
      <c r="F670" s="271" t="str">
        <f>IFERROR(VLOOKUP($B670,LANCAMENTOS!$AG:$AL,3,),"")</f>
        <v/>
      </c>
      <c r="G670" s="271" t="str">
        <f>IFERROR(VLOOKUP(B670,LANCAMENTOS!$AG:$AM,7,),"")</f>
        <v/>
      </c>
      <c r="H670" s="271" t="str">
        <f>IFERROR(VLOOKUP($B670,LANCAMENTOS!$AG:$AL,4,),"")</f>
        <v/>
      </c>
      <c r="I670" s="275"/>
      <c r="J670" s="272" t="str">
        <f>IFERROR(VLOOKUP($B670,LANCAMENTOS!$AG:$AL,6,),"")</f>
        <v/>
      </c>
      <c r="K670" s="277"/>
      <c r="L670" s="278" t="str">
        <f>IFERROR(VLOOKUP($B670,LANCAMENTOS!$AG:$AN,8,),"")</f>
        <v/>
      </c>
      <c r="M670" s="276"/>
      <c r="N670" s="275"/>
      <c r="O670" s="275"/>
      <c r="P670" s="275"/>
      <c r="Q670" s="275"/>
      <c r="R670" s="275"/>
      <c r="S670" s="275"/>
      <c r="T670" s="273"/>
      <c r="U670" s="146"/>
      <c r="V670" s="146"/>
      <c r="W670" s="146"/>
    </row>
    <row r="671" spans="2:23" ht="18">
      <c r="B671" s="268"/>
      <c r="C671" s="269" t="str">
        <f t="shared" si="48"/>
        <v/>
      </c>
      <c r="D671" s="269" t="str">
        <f t="shared" si="49"/>
        <v/>
      </c>
      <c r="E671" s="270" t="str">
        <f>IFERROR(VLOOKUP($B671,LANCAMENTOS!$AG:$AL,2,),"")</f>
        <v/>
      </c>
      <c r="F671" s="271" t="str">
        <f>IFERROR(VLOOKUP($B671,LANCAMENTOS!$AG:$AL,3,),"")</f>
        <v/>
      </c>
      <c r="G671" s="271" t="str">
        <f>IFERROR(VLOOKUP(B671,LANCAMENTOS!$AG:$AM,7,),"")</f>
        <v/>
      </c>
      <c r="H671" s="271" t="str">
        <f>IFERROR(VLOOKUP($B671,LANCAMENTOS!$AG:$AL,4,),"")</f>
        <v/>
      </c>
      <c r="I671" s="275"/>
      <c r="J671" s="272" t="str">
        <f>IFERROR(VLOOKUP($B671,LANCAMENTOS!$AG:$AL,6,),"")</f>
        <v/>
      </c>
      <c r="K671" s="277"/>
      <c r="L671" s="278" t="str">
        <f>IFERROR(VLOOKUP($B671,LANCAMENTOS!$AG:$AN,8,),"")</f>
        <v/>
      </c>
      <c r="M671" s="276"/>
      <c r="N671" s="275"/>
      <c r="O671" s="275"/>
      <c r="P671" s="275"/>
      <c r="Q671" s="275"/>
      <c r="R671" s="275"/>
      <c r="S671" s="275"/>
      <c r="T671" s="273"/>
      <c r="U671" s="146"/>
      <c r="V671" s="146"/>
      <c r="W671" s="146"/>
    </row>
    <row r="672" spans="2:23" ht="18">
      <c r="B672" s="268"/>
      <c r="C672" s="269" t="str">
        <f t="shared" si="48"/>
        <v/>
      </c>
      <c r="D672" s="269" t="str">
        <f t="shared" si="49"/>
        <v/>
      </c>
      <c r="E672" s="270" t="str">
        <f>IFERROR(VLOOKUP($B672,LANCAMENTOS!$AG:$AL,2,),"")</f>
        <v/>
      </c>
      <c r="F672" s="271" t="str">
        <f>IFERROR(VLOOKUP($B672,LANCAMENTOS!$AG:$AL,3,),"")</f>
        <v/>
      </c>
      <c r="G672" s="271" t="str">
        <f>IFERROR(VLOOKUP(B672,LANCAMENTOS!$AG:$AM,7,),"")</f>
        <v/>
      </c>
      <c r="H672" s="271" t="str">
        <f>IFERROR(VLOOKUP($B672,LANCAMENTOS!$AG:$AL,4,),"")</f>
        <v/>
      </c>
      <c r="I672" s="275"/>
      <c r="J672" s="272" t="str">
        <f>IFERROR(VLOOKUP($B672,LANCAMENTOS!$AG:$AL,6,),"")</f>
        <v/>
      </c>
      <c r="K672" s="277"/>
      <c r="L672" s="278" t="str">
        <f>IFERROR(VLOOKUP($B672,LANCAMENTOS!$AG:$AN,8,),"")</f>
        <v/>
      </c>
      <c r="M672" s="276"/>
      <c r="N672" s="275"/>
      <c r="O672" s="275"/>
      <c r="P672" s="275"/>
      <c r="Q672" s="275"/>
      <c r="R672" s="275"/>
      <c r="S672" s="275"/>
      <c r="T672" s="273"/>
      <c r="U672" s="146"/>
      <c r="V672" s="146"/>
      <c r="W672" s="146"/>
    </row>
    <row r="673" spans="2:23" ht="18">
      <c r="B673" s="268"/>
      <c r="C673" s="269" t="str">
        <f t="shared" si="48"/>
        <v/>
      </c>
      <c r="D673" s="269" t="str">
        <f t="shared" si="49"/>
        <v/>
      </c>
      <c r="E673" s="270" t="str">
        <f>IFERROR(VLOOKUP($B673,LANCAMENTOS!$AG:$AL,2,),"")</f>
        <v/>
      </c>
      <c r="F673" s="271" t="str">
        <f>IFERROR(VLOOKUP($B673,LANCAMENTOS!$AG:$AL,3,),"")</f>
        <v/>
      </c>
      <c r="G673" s="271" t="str">
        <f>IFERROR(VLOOKUP(B673,LANCAMENTOS!$AG:$AM,7,),"")</f>
        <v/>
      </c>
      <c r="H673" s="271" t="str">
        <f>IFERROR(VLOOKUP($B673,LANCAMENTOS!$AG:$AL,4,),"")</f>
        <v/>
      </c>
      <c r="I673" s="275"/>
      <c r="J673" s="272" t="str">
        <f>IFERROR(VLOOKUP($B673,LANCAMENTOS!$AG:$AL,6,),"")</f>
        <v/>
      </c>
      <c r="K673" s="277"/>
      <c r="L673" s="278" t="str">
        <f>IFERROR(VLOOKUP($B673,LANCAMENTOS!$AG:$AN,8,),"")</f>
        <v/>
      </c>
      <c r="M673" s="276"/>
      <c r="N673" s="275"/>
      <c r="O673" s="275"/>
      <c r="P673" s="275"/>
      <c r="Q673" s="275"/>
      <c r="R673" s="275"/>
      <c r="S673" s="275"/>
      <c r="T673" s="273"/>
      <c r="U673" s="146"/>
      <c r="V673" s="146"/>
      <c r="W673" s="146"/>
    </row>
    <row r="674" spans="2:23" ht="18">
      <c r="B674" s="268"/>
      <c r="C674" s="269" t="str">
        <f t="shared" si="48"/>
        <v/>
      </c>
      <c r="D674" s="269" t="str">
        <f t="shared" si="49"/>
        <v/>
      </c>
      <c r="E674" s="270" t="str">
        <f>IFERROR(VLOOKUP($B674,LANCAMENTOS!$AG:$AL,2,),"")</f>
        <v/>
      </c>
      <c r="F674" s="271" t="str">
        <f>IFERROR(VLOOKUP($B674,LANCAMENTOS!$AG:$AL,3,),"")</f>
        <v/>
      </c>
      <c r="G674" s="271" t="str">
        <f>IFERROR(VLOOKUP(B674,LANCAMENTOS!$AG:$AM,7,),"")</f>
        <v/>
      </c>
      <c r="H674" s="271" t="str">
        <f>IFERROR(VLOOKUP($B674,LANCAMENTOS!$AG:$AL,4,),"")</f>
        <v/>
      </c>
      <c r="I674" s="275"/>
      <c r="J674" s="272" t="str">
        <f>IFERROR(VLOOKUP($B674,LANCAMENTOS!$AG:$AL,6,),"")</f>
        <v/>
      </c>
      <c r="K674" s="277"/>
      <c r="L674" s="278" t="str">
        <f>IFERROR(VLOOKUP($B674,LANCAMENTOS!$AG:$AN,8,),"")</f>
        <v/>
      </c>
      <c r="M674" s="276"/>
      <c r="N674" s="275"/>
      <c r="O674" s="275"/>
      <c r="P674" s="275"/>
      <c r="Q674" s="275"/>
      <c r="R674" s="275"/>
      <c r="S674" s="275"/>
      <c r="T674" s="273"/>
      <c r="U674" s="146"/>
      <c r="V674" s="146"/>
      <c r="W674" s="146"/>
    </row>
    <row r="675" spans="2:23" ht="18">
      <c r="B675" s="268"/>
      <c r="C675" s="269" t="str">
        <f t="shared" si="48"/>
        <v/>
      </c>
      <c r="D675" s="269" t="str">
        <f t="shared" si="49"/>
        <v/>
      </c>
      <c r="E675" s="270" t="str">
        <f>IFERROR(VLOOKUP($B675,LANCAMENTOS!$AG:$AL,2,),"")</f>
        <v/>
      </c>
      <c r="F675" s="271" t="str">
        <f>IFERROR(VLOOKUP($B675,LANCAMENTOS!$AG:$AL,3,),"")</f>
        <v/>
      </c>
      <c r="G675" s="271" t="str">
        <f>IFERROR(VLOOKUP(B675,LANCAMENTOS!$AG:$AM,7,),"")</f>
        <v/>
      </c>
      <c r="H675" s="271" t="str">
        <f>IFERROR(VLOOKUP($B675,LANCAMENTOS!$AG:$AL,4,),"")</f>
        <v/>
      </c>
      <c r="I675" s="275"/>
      <c r="J675" s="272" t="str">
        <f>IFERROR(VLOOKUP($B675,LANCAMENTOS!$AG:$AL,6,),"")</f>
        <v/>
      </c>
      <c r="K675" s="277"/>
      <c r="L675" s="278" t="str">
        <f>IFERROR(VLOOKUP($B675,LANCAMENTOS!$AG:$AN,8,),"")</f>
        <v/>
      </c>
      <c r="M675" s="276"/>
      <c r="N675" s="275"/>
      <c r="O675" s="275"/>
      <c r="P675" s="275"/>
      <c r="Q675" s="275"/>
      <c r="R675" s="275"/>
      <c r="S675" s="275"/>
      <c r="T675" s="273"/>
      <c r="U675" s="146"/>
      <c r="V675" s="146"/>
      <c r="W675" s="146"/>
    </row>
    <row r="676" spans="2:23" ht="18">
      <c r="B676" s="268"/>
      <c r="C676" s="269" t="str">
        <f t="shared" si="48"/>
        <v/>
      </c>
      <c r="D676" s="269" t="str">
        <f t="shared" si="49"/>
        <v/>
      </c>
      <c r="E676" s="270" t="str">
        <f>IFERROR(VLOOKUP($B676,LANCAMENTOS!$AG:$AL,2,),"")</f>
        <v/>
      </c>
      <c r="F676" s="271" t="str">
        <f>IFERROR(VLOOKUP($B676,LANCAMENTOS!$AG:$AL,3,),"")</f>
        <v/>
      </c>
      <c r="G676" s="271" t="str">
        <f>IFERROR(VLOOKUP(B676,LANCAMENTOS!$AG:$AM,7,),"")</f>
        <v/>
      </c>
      <c r="H676" s="271" t="str">
        <f>IFERROR(VLOOKUP($B676,LANCAMENTOS!$AG:$AL,4,),"")</f>
        <v/>
      </c>
      <c r="I676" s="275"/>
      <c r="J676" s="272" t="str">
        <f>IFERROR(VLOOKUP($B676,LANCAMENTOS!$AG:$AL,6,),"")</f>
        <v/>
      </c>
      <c r="K676" s="277"/>
      <c r="L676" s="278" t="str">
        <f>IFERROR(VLOOKUP($B676,LANCAMENTOS!$AG:$AN,8,),"")</f>
        <v/>
      </c>
      <c r="M676" s="276"/>
      <c r="N676" s="275"/>
      <c r="O676" s="275"/>
      <c r="P676" s="275"/>
      <c r="Q676" s="275"/>
      <c r="R676" s="275"/>
      <c r="S676" s="275"/>
      <c r="T676" s="273"/>
      <c r="U676" s="146"/>
      <c r="V676" s="146"/>
      <c r="W676" s="146"/>
    </row>
    <row r="677" spans="2:23" ht="18">
      <c r="B677" s="268"/>
      <c r="C677" s="269" t="str">
        <f t="shared" si="48"/>
        <v/>
      </c>
      <c r="D677" s="269" t="str">
        <f t="shared" si="49"/>
        <v/>
      </c>
      <c r="E677" s="270" t="str">
        <f>IFERROR(VLOOKUP($B677,LANCAMENTOS!$AG:$AL,2,),"")</f>
        <v/>
      </c>
      <c r="F677" s="271" t="str">
        <f>IFERROR(VLOOKUP($B677,LANCAMENTOS!$AG:$AL,3,),"")</f>
        <v/>
      </c>
      <c r="G677" s="271" t="str">
        <f>IFERROR(VLOOKUP(B677,LANCAMENTOS!$AG:$AM,7,),"")</f>
        <v/>
      </c>
      <c r="H677" s="271" t="str">
        <f>IFERROR(VLOOKUP($B677,LANCAMENTOS!$AG:$AL,4,),"")</f>
        <v/>
      </c>
      <c r="I677" s="275"/>
      <c r="J677" s="272" t="str">
        <f>IFERROR(VLOOKUP($B677,LANCAMENTOS!$AG:$AL,6,),"")</f>
        <v/>
      </c>
      <c r="K677" s="277"/>
      <c r="L677" s="278" t="str">
        <f>IFERROR(VLOOKUP($B677,LANCAMENTOS!$AG:$AN,8,),"")</f>
        <v/>
      </c>
      <c r="M677" s="276"/>
      <c r="N677" s="275"/>
      <c r="O677" s="275"/>
      <c r="P677" s="275"/>
      <c r="Q677" s="275"/>
      <c r="R677" s="275"/>
      <c r="S677" s="275"/>
      <c r="T677" s="273"/>
      <c r="U677" s="146"/>
      <c r="V677" s="146"/>
      <c r="W677" s="146"/>
    </row>
  </sheetData>
  <mergeCells count="3">
    <mergeCell ref="N3:P3"/>
    <mergeCell ref="Q3:S3"/>
    <mergeCell ref="T3:V3"/>
  </mergeCells>
  <phoneticPr fontId="5" type="noConversion"/>
  <conditionalFormatting sqref="B665:B677">
    <cfRule type="expression" dxfId="4" priority="15">
      <formula>ISEVEN(#REF!)</formula>
    </cfRule>
  </conditionalFormatting>
  <conditionalFormatting sqref="B665:B677">
    <cfRule type="expression" dxfId="3" priority="14">
      <formula>#REF!=""</formula>
    </cfRule>
  </conditionalFormatting>
  <conditionalFormatting sqref="E5:L677">
    <cfRule type="notContainsBlanks" dxfId="2" priority="3">
      <formula>LEN(TRIM(E5))&gt;0</formula>
    </cfRule>
  </conditionalFormatting>
  <conditionalFormatting sqref="J5:J677">
    <cfRule type="cellIs" dxfId="1" priority="1" operator="lessThan">
      <formula>0</formula>
    </cfRule>
    <cfRule type="cellIs" dxfId="0" priority="2" operator="greaterThanOrEqual">
      <formula>0</formula>
    </cfRule>
  </conditionalFormatting>
  <pageMargins left="0.25" right="0.25" top="0.75" bottom="0.75" header="0.3" footer="0.3"/>
  <pageSetup paperSize="9" orientation="portrait" r:id="rId1"/>
  <ignoredErrors>
    <ignoredError sqref="N5:S16 N18:S31 N17:R17 T5:U31" unlocked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K1000"/>
  <sheetViews>
    <sheetView showGridLines="0" showRowColHeaders="0" topLeftCell="C1" workbookViewId="0">
      <pane xSplit="1" ySplit="2" topLeftCell="D3" activePane="bottomRight" state="frozen"/>
      <selection activeCell="C1" sqref="C1"/>
      <selection pane="topRight" activeCell="D1" sqref="D1"/>
      <selection pane="bottomLeft" activeCell="C3" sqref="C3"/>
      <selection pane="bottomRight"/>
    </sheetView>
  </sheetViews>
  <sheetFormatPr defaultColWidth="0" defaultRowHeight="15"/>
  <cols>
    <col min="1" max="2" width="9.140625" style="74" customWidth="1"/>
    <col min="3" max="3" width="6" style="68" customWidth="1"/>
    <col min="4" max="4" width="4.28515625" style="68" bestFit="1" customWidth="1"/>
    <col min="5" max="5" width="7.42578125" style="68" bestFit="1" customWidth="1"/>
    <col min="6" max="6" width="12.85546875" style="68" bestFit="1" customWidth="1"/>
    <col min="7" max="7" width="15.140625" style="68" bestFit="1" customWidth="1"/>
    <col min="8" max="8" width="16.140625" style="68" bestFit="1" customWidth="1"/>
    <col min="9" max="9" width="14.140625" style="68" bestFit="1" customWidth="1"/>
    <col min="10" max="10" width="4.140625" style="68" bestFit="1" customWidth="1"/>
    <col min="11" max="11" width="18.7109375" style="68" bestFit="1" customWidth="1"/>
    <col min="12" max="16384" width="9.140625" hidden="1"/>
  </cols>
  <sheetData>
    <row r="1" spans="3:11" ht="27.75" customHeight="1">
      <c r="C1" s="442" t="s">
        <v>178</v>
      </c>
      <c r="D1" s="442"/>
      <c r="E1" s="442"/>
      <c r="F1" s="442"/>
      <c r="G1" s="442"/>
      <c r="H1" s="442"/>
      <c r="I1" s="442"/>
      <c r="J1" s="442"/>
      <c r="K1" s="442"/>
    </row>
    <row r="2" spans="3:11">
      <c r="C2" s="154" t="s">
        <v>27</v>
      </c>
      <c r="D2" s="154" t="s">
        <v>139</v>
      </c>
      <c r="E2" s="154" t="s">
        <v>138</v>
      </c>
      <c r="F2" s="154" t="s">
        <v>137</v>
      </c>
      <c r="G2" s="154" t="s">
        <v>136</v>
      </c>
      <c r="H2" s="154" t="s">
        <v>140</v>
      </c>
      <c r="I2" s="154" t="s">
        <v>141</v>
      </c>
      <c r="J2" s="154" t="s">
        <v>2</v>
      </c>
      <c r="K2" s="154" t="s">
        <v>142</v>
      </c>
    </row>
    <row r="3" spans="3:11">
      <c r="C3" s="75"/>
      <c r="D3" s="76"/>
      <c r="E3" s="76"/>
      <c r="F3" s="75"/>
      <c r="G3" s="77"/>
      <c r="H3" s="78"/>
      <c r="I3" s="76"/>
      <c r="J3" s="79"/>
      <c r="K3" s="80"/>
    </row>
    <row r="4" spans="3:11">
      <c r="C4" s="81"/>
      <c r="D4" s="82"/>
      <c r="E4" s="82"/>
      <c r="F4" s="81"/>
      <c r="G4" s="83"/>
      <c r="H4" s="84"/>
      <c r="I4" s="82"/>
      <c r="J4" s="85"/>
      <c r="K4" s="86"/>
    </row>
    <row r="5" spans="3:11">
      <c r="C5" s="75"/>
      <c r="D5" s="76"/>
      <c r="E5" s="76"/>
      <c r="F5" s="75"/>
      <c r="G5" s="77"/>
      <c r="H5" s="78"/>
      <c r="I5" s="76"/>
      <c r="J5" s="79"/>
      <c r="K5" s="80"/>
    </row>
    <row r="6" spans="3:11">
      <c r="C6" s="81"/>
      <c r="D6" s="82"/>
      <c r="E6" s="82"/>
      <c r="F6" s="81"/>
      <c r="G6" s="83"/>
      <c r="H6" s="84"/>
      <c r="I6" s="82"/>
      <c r="J6" s="85"/>
      <c r="K6" s="86"/>
    </row>
    <row r="7" spans="3:11">
      <c r="C7" s="75"/>
      <c r="D7" s="76"/>
      <c r="E7" s="76"/>
      <c r="F7" s="75"/>
      <c r="G7" s="77"/>
      <c r="H7" s="78"/>
      <c r="I7" s="76"/>
      <c r="J7" s="79"/>
      <c r="K7" s="80"/>
    </row>
    <row r="8" spans="3:11">
      <c r="C8" s="81"/>
      <c r="D8" s="82"/>
      <c r="E8" s="82"/>
      <c r="F8" s="81"/>
      <c r="G8" s="83"/>
      <c r="H8" s="84"/>
      <c r="I8" s="82"/>
      <c r="J8" s="85"/>
      <c r="K8" s="86"/>
    </row>
    <row r="9" spans="3:11">
      <c r="C9" s="75"/>
      <c r="D9" s="76"/>
      <c r="E9" s="76"/>
      <c r="F9" s="75"/>
      <c r="G9" s="77"/>
      <c r="H9" s="78"/>
      <c r="I9" s="76"/>
      <c r="J9" s="79"/>
      <c r="K9" s="80"/>
    </row>
    <row r="10" spans="3:11">
      <c r="C10" s="81"/>
      <c r="D10" s="82"/>
      <c r="E10" s="82"/>
      <c r="F10" s="81"/>
      <c r="G10" s="83"/>
      <c r="H10" s="84"/>
      <c r="I10" s="82"/>
      <c r="J10" s="85"/>
      <c r="K10" s="86"/>
    </row>
    <row r="11" spans="3:11">
      <c r="C11" s="75"/>
      <c r="D11" s="76"/>
      <c r="E11" s="76"/>
      <c r="F11" s="75"/>
      <c r="G11" s="77"/>
      <c r="H11" s="78"/>
      <c r="I11" s="76"/>
      <c r="J11" s="79"/>
      <c r="K11" s="80"/>
    </row>
    <row r="12" spans="3:11">
      <c r="C12" s="81"/>
      <c r="D12" s="82"/>
      <c r="E12" s="82"/>
      <c r="F12" s="81"/>
      <c r="G12" s="83"/>
      <c r="H12" s="84"/>
      <c r="I12" s="82"/>
      <c r="J12" s="85"/>
      <c r="K12" s="86"/>
    </row>
    <row r="13" spans="3:11">
      <c r="C13" s="75"/>
      <c r="D13" s="76"/>
      <c r="E13" s="76"/>
      <c r="F13" s="75"/>
      <c r="G13" s="77"/>
      <c r="H13" s="78"/>
      <c r="I13" s="76"/>
      <c r="J13" s="79"/>
      <c r="K13" s="80"/>
    </row>
    <row r="14" spans="3:11">
      <c r="C14" s="81"/>
      <c r="D14" s="82"/>
      <c r="E14" s="82"/>
      <c r="F14" s="81"/>
      <c r="G14" s="83"/>
      <c r="H14" s="84"/>
      <c r="I14" s="82"/>
      <c r="J14" s="85"/>
      <c r="K14" s="86"/>
    </row>
    <row r="15" spans="3:11">
      <c r="C15" s="75"/>
      <c r="D15" s="76"/>
      <c r="E15" s="76"/>
      <c r="F15" s="75"/>
      <c r="G15" s="77"/>
      <c r="H15" s="78"/>
      <c r="I15" s="76"/>
      <c r="J15" s="79"/>
      <c r="K15" s="80"/>
    </row>
    <row r="16" spans="3:11">
      <c r="C16" s="81"/>
      <c r="D16" s="82"/>
      <c r="E16" s="82"/>
      <c r="F16" s="81"/>
      <c r="G16" s="83"/>
      <c r="H16" s="84"/>
      <c r="I16" s="82"/>
      <c r="J16" s="85"/>
      <c r="K16" s="86"/>
    </row>
    <row r="17" spans="3:11">
      <c r="C17" s="75"/>
      <c r="D17" s="76"/>
      <c r="E17" s="76"/>
      <c r="F17" s="75"/>
      <c r="G17" s="77"/>
      <c r="H17" s="78"/>
      <c r="I17" s="76"/>
      <c r="J17" s="79"/>
      <c r="K17" s="80"/>
    </row>
    <row r="18" spans="3:11">
      <c r="C18" s="81"/>
      <c r="D18" s="82"/>
      <c r="E18" s="82"/>
      <c r="F18" s="81"/>
      <c r="G18" s="83"/>
      <c r="H18" s="84"/>
      <c r="I18" s="82"/>
      <c r="J18" s="85"/>
      <c r="K18" s="86"/>
    </row>
    <row r="19" spans="3:11">
      <c r="C19" s="75"/>
      <c r="D19" s="76"/>
      <c r="E19" s="76"/>
      <c r="F19" s="75"/>
      <c r="G19" s="77"/>
      <c r="H19" s="78"/>
      <c r="I19" s="76"/>
      <c r="J19" s="79"/>
      <c r="K19" s="80"/>
    </row>
    <row r="20" spans="3:11">
      <c r="C20" s="81"/>
      <c r="D20" s="82"/>
      <c r="E20" s="82"/>
      <c r="F20" s="81"/>
      <c r="G20" s="83"/>
      <c r="H20" s="84"/>
      <c r="I20" s="82"/>
      <c r="J20" s="85"/>
      <c r="K20" s="86"/>
    </row>
    <row r="21" spans="3:11">
      <c r="C21" s="75"/>
      <c r="D21" s="76"/>
      <c r="E21" s="76"/>
      <c r="F21" s="75"/>
      <c r="G21" s="77"/>
      <c r="H21" s="78"/>
      <c r="I21" s="76"/>
      <c r="J21" s="79"/>
      <c r="K21" s="80"/>
    </row>
    <row r="22" spans="3:11">
      <c r="C22" s="81"/>
      <c r="D22" s="82"/>
      <c r="E22" s="82"/>
      <c r="F22" s="81"/>
      <c r="G22" s="83"/>
      <c r="H22" s="84"/>
      <c r="I22" s="82"/>
      <c r="J22" s="85"/>
      <c r="K22" s="86"/>
    </row>
    <row r="23" spans="3:11">
      <c r="C23" s="75"/>
      <c r="D23" s="76"/>
      <c r="E23" s="76"/>
      <c r="F23" s="75"/>
      <c r="G23" s="77"/>
      <c r="H23" s="78"/>
      <c r="I23" s="76"/>
      <c r="J23" s="79"/>
      <c r="K23" s="80"/>
    </row>
    <row r="24" spans="3:11">
      <c r="C24" s="81"/>
      <c r="D24" s="82"/>
      <c r="E24" s="82"/>
      <c r="F24" s="81"/>
      <c r="G24" s="83"/>
      <c r="H24" s="84"/>
      <c r="I24" s="82"/>
      <c r="J24" s="85"/>
      <c r="K24" s="86"/>
    </row>
    <row r="25" spans="3:11">
      <c r="C25" s="75"/>
      <c r="D25" s="76"/>
      <c r="E25" s="76"/>
      <c r="F25" s="75"/>
      <c r="G25" s="77"/>
      <c r="H25" s="78"/>
      <c r="I25" s="76"/>
      <c r="J25" s="79"/>
      <c r="K25" s="80"/>
    </row>
    <row r="26" spans="3:11">
      <c r="C26" s="81"/>
      <c r="D26" s="82"/>
      <c r="E26" s="82"/>
      <c r="F26" s="81"/>
      <c r="G26" s="83"/>
      <c r="H26" s="84"/>
      <c r="I26" s="82"/>
      <c r="J26" s="85"/>
      <c r="K26" s="86"/>
    </row>
    <row r="27" spans="3:11">
      <c r="C27" s="75"/>
      <c r="D27" s="76"/>
      <c r="E27" s="76"/>
      <c r="F27" s="75"/>
      <c r="G27" s="77"/>
      <c r="H27" s="78"/>
      <c r="I27" s="76"/>
      <c r="J27" s="79"/>
      <c r="K27" s="80"/>
    </row>
    <row r="28" spans="3:11">
      <c r="C28" s="81"/>
      <c r="D28" s="82"/>
      <c r="E28" s="82"/>
      <c r="F28" s="81"/>
      <c r="G28" s="83"/>
      <c r="H28" s="84"/>
      <c r="I28" s="82"/>
      <c r="J28" s="85"/>
      <c r="K28" s="86"/>
    </row>
    <row r="29" spans="3:11">
      <c r="C29" s="75"/>
      <c r="D29" s="76"/>
      <c r="E29" s="76"/>
      <c r="F29" s="75"/>
      <c r="G29" s="77"/>
      <c r="H29" s="78"/>
      <c r="I29" s="76"/>
      <c r="J29" s="79"/>
      <c r="K29" s="80"/>
    </row>
    <row r="30" spans="3:11">
      <c r="C30" s="81"/>
      <c r="D30" s="82"/>
      <c r="E30" s="82"/>
      <c r="F30" s="81"/>
      <c r="G30" s="83"/>
      <c r="H30" s="84"/>
      <c r="I30" s="82"/>
      <c r="J30" s="85"/>
      <c r="K30" s="86"/>
    </row>
    <row r="31" spans="3:11">
      <c r="C31" s="75"/>
      <c r="D31" s="76"/>
      <c r="E31" s="76"/>
      <c r="F31" s="75"/>
      <c r="G31" s="77"/>
      <c r="H31" s="78"/>
      <c r="I31" s="76"/>
      <c r="J31" s="79"/>
      <c r="K31" s="80"/>
    </row>
    <row r="32" spans="3:11">
      <c r="C32" s="81"/>
      <c r="D32" s="82"/>
      <c r="E32" s="82"/>
      <c r="F32" s="81"/>
      <c r="G32" s="83"/>
      <c r="H32" s="84"/>
      <c r="I32" s="82"/>
      <c r="J32" s="85"/>
      <c r="K32" s="86"/>
    </row>
    <row r="33" spans="3:11">
      <c r="C33" s="75"/>
      <c r="D33" s="76"/>
      <c r="E33" s="76"/>
      <c r="F33" s="75"/>
      <c r="G33" s="77"/>
      <c r="H33" s="78"/>
      <c r="I33" s="76"/>
      <c r="J33" s="79"/>
      <c r="K33" s="80"/>
    </row>
    <row r="34" spans="3:11">
      <c r="C34" s="81"/>
      <c r="D34" s="82"/>
      <c r="E34" s="82"/>
      <c r="F34" s="81"/>
      <c r="G34" s="83"/>
      <c r="H34" s="84"/>
      <c r="I34" s="82"/>
      <c r="J34" s="85"/>
      <c r="K34" s="86"/>
    </row>
    <row r="35" spans="3:11">
      <c r="C35" s="75"/>
      <c r="D35" s="76"/>
      <c r="E35" s="76"/>
      <c r="F35" s="75"/>
      <c r="G35" s="77"/>
      <c r="H35" s="78"/>
      <c r="I35" s="76"/>
      <c r="J35" s="79"/>
      <c r="K35" s="80"/>
    </row>
    <row r="36" spans="3:11">
      <c r="C36" s="81"/>
      <c r="D36" s="82"/>
      <c r="E36" s="82"/>
      <c r="F36" s="81"/>
      <c r="G36" s="83"/>
      <c r="H36" s="84"/>
      <c r="I36" s="82"/>
      <c r="J36" s="85"/>
      <c r="K36" s="86"/>
    </row>
    <row r="37" spans="3:11">
      <c r="C37" s="75"/>
      <c r="D37" s="76"/>
      <c r="E37" s="76"/>
      <c r="F37" s="75"/>
      <c r="G37" s="77"/>
      <c r="H37" s="78"/>
      <c r="I37" s="76"/>
      <c r="J37" s="79"/>
      <c r="K37" s="80"/>
    </row>
    <row r="38" spans="3:11">
      <c r="C38" s="81"/>
      <c r="D38" s="82"/>
      <c r="E38" s="82"/>
      <c r="F38" s="81"/>
      <c r="G38" s="83"/>
      <c r="H38" s="84"/>
      <c r="I38" s="82"/>
      <c r="J38" s="85"/>
      <c r="K38" s="86"/>
    </row>
    <row r="39" spans="3:11">
      <c r="C39" s="75"/>
      <c r="D39" s="76"/>
      <c r="E39" s="76"/>
      <c r="F39" s="75"/>
      <c r="G39" s="77"/>
      <c r="H39" s="78"/>
      <c r="I39" s="76"/>
      <c r="J39" s="79"/>
      <c r="K39" s="80"/>
    </row>
    <row r="40" spans="3:11">
      <c r="C40" s="81"/>
      <c r="D40" s="82"/>
      <c r="E40" s="82"/>
      <c r="F40" s="81"/>
      <c r="G40" s="83"/>
      <c r="H40" s="84"/>
      <c r="I40" s="82"/>
      <c r="J40" s="85"/>
      <c r="K40" s="86"/>
    </row>
    <row r="41" spans="3:11">
      <c r="C41" s="75"/>
      <c r="D41" s="76"/>
      <c r="E41" s="76"/>
      <c r="F41" s="75"/>
      <c r="G41" s="77"/>
      <c r="H41" s="78"/>
      <c r="I41" s="76"/>
      <c r="J41" s="79"/>
      <c r="K41" s="80"/>
    </row>
    <row r="42" spans="3:11">
      <c r="C42" s="81"/>
      <c r="D42" s="82"/>
      <c r="E42" s="82"/>
      <c r="F42" s="81"/>
      <c r="G42" s="83"/>
      <c r="H42" s="84"/>
      <c r="I42" s="82"/>
      <c r="J42" s="85"/>
      <c r="K42" s="86"/>
    </row>
    <row r="43" spans="3:11">
      <c r="C43" s="75"/>
      <c r="D43" s="76"/>
      <c r="E43" s="76"/>
      <c r="F43" s="75"/>
      <c r="G43" s="77"/>
      <c r="H43" s="78"/>
      <c r="I43" s="76"/>
      <c r="J43" s="79"/>
      <c r="K43" s="80"/>
    </row>
    <row r="44" spans="3:11">
      <c r="C44" s="81"/>
      <c r="D44" s="82"/>
      <c r="E44" s="82"/>
      <c r="F44" s="81"/>
      <c r="G44" s="83"/>
      <c r="H44" s="84"/>
      <c r="I44" s="82"/>
      <c r="J44" s="85"/>
      <c r="K44" s="86"/>
    </row>
    <row r="45" spans="3:11">
      <c r="C45" s="75"/>
      <c r="D45" s="76"/>
      <c r="E45" s="76"/>
      <c r="F45" s="75"/>
      <c r="G45" s="77"/>
      <c r="H45" s="78"/>
      <c r="I45" s="76"/>
      <c r="J45" s="79"/>
      <c r="K45" s="80"/>
    </row>
    <row r="46" spans="3:11">
      <c r="C46" s="81"/>
      <c r="D46" s="82"/>
      <c r="E46" s="82"/>
      <c r="F46" s="81"/>
      <c r="G46" s="83"/>
      <c r="H46" s="84"/>
      <c r="I46" s="82"/>
      <c r="J46" s="85"/>
      <c r="K46" s="86"/>
    </row>
    <row r="47" spans="3:11">
      <c r="C47" s="75"/>
      <c r="D47" s="76"/>
      <c r="E47" s="76"/>
      <c r="F47" s="75"/>
      <c r="G47" s="77"/>
      <c r="H47" s="78"/>
      <c r="I47" s="76"/>
      <c r="J47" s="79"/>
      <c r="K47" s="80"/>
    </row>
    <row r="48" spans="3:11">
      <c r="C48" s="81"/>
      <c r="D48" s="82"/>
      <c r="E48" s="82"/>
      <c r="F48" s="81"/>
      <c r="G48" s="83"/>
      <c r="H48" s="84"/>
      <c r="I48" s="82"/>
      <c r="J48" s="85"/>
      <c r="K48" s="86"/>
    </row>
    <row r="49" spans="3:11">
      <c r="C49" s="75"/>
      <c r="D49" s="76"/>
      <c r="E49" s="76"/>
      <c r="F49" s="75"/>
      <c r="G49" s="77"/>
      <c r="H49" s="78"/>
      <c r="I49" s="76"/>
      <c r="J49" s="79"/>
      <c r="K49" s="80"/>
    </row>
    <row r="50" spans="3:11">
      <c r="C50" s="81"/>
      <c r="D50" s="82"/>
      <c r="E50" s="82"/>
      <c r="F50" s="81"/>
      <c r="G50" s="83"/>
      <c r="H50" s="84"/>
      <c r="I50" s="82"/>
      <c r="J50" s="85"/>
      <c r="K50" s="86"/>
    </row>
    <row r="51" spans="3:11">
      <c r="C51" s="75"/>
      <c r="D51" s="76"/>
      <c r="E51" s="76"/>
      <c r="F51" s="75"/>
      <c r="G51" s="77"/>
      <c r="H51" s="78"/>
      <c r="I51" s="76"/>
      <c r="J51" s="79"/>
      <c r="K51" s="80"/>
    </row>
    <row r="52" spans="3:11">
      <c r="C52" s="81"/>
      <c r="D52" s="82"/>
      <c r="E52" s="82"/>
      <c r="F52" s="81"/>
      <c r="G52" s="83"/>
      <c r="H52" s="84"/>
      <c r="I52" s="82"/>
      <c r="J52" s="85"/>
      <c r="K52" s="86"/>
    </row>
    <row r="53" spans="3:11">
      <c r="C53" s="75"/>
      <c r="D53" s="76"/>
      <c r="E53" s="76"/>
      <c r="F53" s="75"/>
      <c r="G53" s="77"/>
      <c r="H53" s="78"/>
      <c r="I53" s="76"/>
      <c r="J53" s="79"/>
      <c r="K53" s="80"/>
    </row>
    <row r="54" spans="3:11">
      <c r="C54" s="81"/>
      <c r="D54" s="82"/>
      <c r="E54" s="82"/>
      <c r="F54" s="81"/>
      <c r="G54" s="83"/>
      <c r="H54" s="84"/>
      <c r="I54" s="82"/>
      <c r="J54" s="85"/>
      <c r="K54" s="86"/>
    </row>
    <row r="55" spans="3:11">
      <c r="C55" s="75"/>
      <c r="D55" s="76"/>
      <c r="E55" s="76"/>
      <c r="F55" s="75"/>
      <c r="G55" s="77"/>
      <c r="H55" s="78"/>
      <c r="I55" s="76"/>
      <c r="J55" s="79"/>
      <c r="K55" s="80"/>
    </row>
    <row r="56" spans="3:11">
      <c r="C56" s="81"/>
      <c r="D56" s="82"/>
      <c r="E56" s="82"/>
      <c r="F56" s="81"/>
      <c r="G56" s="83"/>
      <c r="H56" s="84"/>
      <c r="I56" s="82"/>
      <c r="J56" s="85"/>
      <c r="K56" s="86"/>
    </row>
    <row r="57" spans="3:11">
      <c r="C57" s="75"/>
      <c r="D57" s="76"/>
      <c r="E57" s="76"/>
      <c r="F57" s="75"/>
      <c r="G57" s="77"/>
      <c r="H57" s="78"/>
      <c r="I57" s="76"/>
      <c r="J57" s="79"/>
      <c r="K57" s="80"/>
    </row>
    <row r="58" spans="3:11">
      <c r="C58" s="81"/>
      <c r="D58" s="82"/>
      <c r="E58" s="82"/>
      <c r="F58" s="81"/>
      <c r="G58" s="83"/>
      <c r="H58" s="84"/>
      <c r="I58" s="82"/>
      <c r="J58" s="85"/>
      <c r="K58" s="86"/>
    </row>
    <row r="59" spans="3:11">
      <c r="C59" s="75"/>
      <c r="D59" s="76"/>
      <c r="E59" s="76"/>
      <c r="F59" s="75"/>
      <c r="G59" s="77"/>
      <c r="H59" s="78"/>
      <c r="I59" s="76"/>
      <c r="J59" s="79"/>
      <c r="K59" s="80"/>
    </row>
    <row r="60" spans="3:11">
      <c r="C60" s="81"/>
      <c r="D60" s="82"/>
      <c r="E60" s="82"/>
      <c r="F60" s="81"/>
      <c r="G60" s="83"/>
      <c r="H60" s="84"/>
      <c r="I60" s="82"/>
      <c r="J60" s="85"/>
      <c r="K60" s="86"/>
    </row>
    <row r="61" spans="3:11">
      <c r="C61" s="75"/>
      <c r="D61" s="76"/>
      <c r="E61" s="76"/>
      <c r="F61" s="75"/>
      <c r="G61" s="77"/>
      <c r="H61" s="78"/>
      <c r="I61" s="76"/>
      <c r="J61" s="79"/>
      <c r="K61" s="80"/>
    </row>
    <row r="62" spans="3:11">
      <c r="C62" s="81"/>
      <c r="D62" s="82"/>
      <c r="E62" s="82"/>
      <c r="F62" s="81"/>
      <c r="G62" s="83"/>
      <c r="H62" s="84"/>
      <c r="I62" s="82"/>
      <c r="J62" s="85"/>
      <c r="K62" s="86"/>
    </row>
    <row r="63" spans="3:11">
      <c r="C63" s="75"/>
      <c r="D63" s="76"/>
      <c r="E63" s="76"/>
      <c r="F63" s="75"/>
      <c r="G63" s="77"/>
      <c r="H63" s="78"/>
      <c r="I63" s="76"/>
      <c r="J63" s="79"/>
      <c r="K63" s="80"/>
    </row>
    <row r="64" spans="3:11">
      <c r="C64" s="81"/>
      <c r="D64" s="82"/>
      <c r="E64" s="82"/>
      <c r="F64" s="81"/>
      <c r="G64" s="83"/>
      <c r="H64" s="84"/>
      <c r="I64" s="82"/>
      <c r="J64" s="85"/>
      <c r="K64" s="86"/>
    </row>
    <row r="65" spans="3:11">
      <c r="C65" s="75"/>
      <c r="D65" s="76"/>
      <c r="E65" s="76"/>
      <c r="F65" s="75"/>
      <c r="G65" s="77"/>
      <c r="H65" s="78"/>
      <c r="I65" s="76"/>
      <c r="J65" s="79"/>
      <c r="K65" s="80"/>
    </row>
    <row r="66" spans="3:11">
      <c r="C66" s="81"/>
      <c r="D66" s="82"/>
      <c r="E66" s="82"/>
      <c r="F66" s="81"/>
      <c r="G66" s="83"/>
      <c r="H66" s="84"/>
      <c r="I66" s="82"/>
      <c r="J66" s="85"/>
      <c r="K66" s="86"/>
    </row>
    <row r="67" spans="3:11">
      <c r="C67" s="75"/>
      <c r="D67" s="76"/>
      <c r="E67" s="76"/>
      <c r="F67" s="75"/>
      <c r="G67" s="77"/>
      <c r="H67" s="78"/>
      <c r="I67" s="76"/>
      <c r="J67" s="79"/>
      <c r="K67" s="80"/>
    </row>
    <row r="68" spans="3:11">
      <c r="C68" s="81"/>
      <c r="D68" s="82"/>
      <c r="E68" s="82"/>
      <c r="F68" s="81"/>
      <c r="G68" s="83"/>
      <c r="H68" s="84"/>
      <c r="I68" s="82"/>
      <c r="J68" s="85"/>
      <c r="K68" s="86"/>
    </row>
    <row r="69" spans="3:11">
      <c r="C69" s="75"/>
      <c r="D69" s="76"/>
      <c r="E69" s="76"/>
      <c r="F69" s="75"/>
      <c r="G69" s="77"/>
      <c r="H69" s="78"/>
      <c r="I69" s="76"/>
      <c r="J69" s="79"/>
      <c r="K69" s="80"/>
    </row>
    <row r="70" spans="3:11">
      <c r="C70" s="81"/>
      <c r="D70" s="82"/>
      <c r="E70" s="82"/>
      <c r="F70" s="81"/>
      <c r="G70" s="83"/>
      <c r="H70" s="84"/>
      <c r="I70" s="82"/>
      <c r="J70" s="85"/>
      <c r="K70" s="86"/>
    </row>
    <row r="71" spans="3:11">
      <c r="C71" s="75"/>
      <c r="D71" s="76"/>
      <c r="E71" s="76"/>
      <c r="F71" s="75"/>
      <c r="G71" s="77"/>
      <c r="H71" s="78"/>
      <c r="I71" s="76"/>
      <c r="J71" s="79"/>
      <c r="K71" s="80"/>
    </row>
    <row r="72" spans="3:11">
      <c r="C72" s="81"/>
      <c r="D72" s="82"/>
      <c r="E72" s="82"/>
      <c r="F72" s="81"/>
      <c r="G72" s="83"/>
      <c r="H72" s="84"/>
      <c r="I72" s="82"/>
      <c r="J72" s="85"/>
      <c r="K72" s="86"/>
    </row>
    <row r="73" spans="3:11">
      <c r="C73" s="75"/>
      <c r="D73" s="76"/>
      <c r="E73" s="76"/>
      <c r="F73" s="75"/>
      <c r="G73" s="77"/>
      <c r="H73" s="78"/>
      <c r="I73" s="76"/>
      <c r="J73" s="79"/>
      <c r="K73" s="80"/>
    </row>
    <row r="74" spans="3:11">
      <c r="C74" s="81"/>
      <c r="D74" s="82"/>
      <c r="E74" s="82"/>
      <c r="F74" s="81"/>
      <c r="G74" s="83"/>
      <c r="H74" s="84"/>
      <c r="I74" s="82"/>
      <c r="J74" s="85"/>
      <c r="K74" s="86"/>
    </row>
    <row r="75" spans="3:11">
      <c r="C75" s="75"/>
      <c r="D75" s="76"/>
      <c r="E75" s="76"/>
      <c r="F75" s="75"/>
      <c r="G75" s="77"/>
      <c r="H75" s="78"/>
      <c r="I75" s="76"/>
      <c r="J75" s="79"/>
      <c r="K75" s="80"/>
    </row>
    <row r="76" spans="3:11">
      <c r="C76" s="81"/>
      <c r="D76" s="82"/>
      <c r="E76" s="82"/>
      <c r="F76" s="81"/>
      <c r="G76" s="83"/>
      <c r="H76" s="84"/>
      <c r="I76" s="82"/>
      <c r="J76" s="85"/>
      <c r="K76" s="86"/>
    </row>
    <row r="77" spans="3:11">
      <c r="C77" s="75"/>
      <c r="D77" s="76"/>
      <c r="E77" s="76"/>
      <c r="F77" s="75"/>
      <c r="G77" s="77"/>
      <c r="H77" s="78"/>
      <c r="I77" s="76"/>
      <c r="J77" s="79"/>
      <c r="K77" s="80"/>
    </row>
    <row r="78" spans="3:11">
      <c r="C78" s="81"/>
      <c r="D78" s="82"/>
      <c r="E78" s="82"/>
      <c r="F78" s="81"/>
      <c r="G78" s="83"/>
      <c r="H78" s="84"/>
      <c r="I78" s="82"/>
      <c r="J78" s="85"/>
      <c r="K78" s="86"/>
    </row>
    <row r="79" spans="3:11">
      <c r="C79" s="75"/>
      <c r="D79" s="76"/>
      <c r="E79" s="76"/>
      <c r="F79" s="75"/>
      <c r="G79" s="77"/>
      <c r="H79" s="78"/>
      <c r="I79" s="76"/>
      <c r="J79" s="79"/>
      <c r="K79" s="80"/>
    </row>
    <row r="80" spans="3:11">
      <c r="C80" s="81"/>
      <c r="D80" s="82"/>
      <c r="E80" s="82"/>
      <c r="F80" s="81"/>
      <c r="G80" s="83"/>
      <c r="H80" s="84"/>
      <c r="I80" s="82"/>
      <c r="J80" s="85"/>
      <c r="K80" s="86"/>
    </row>
    <row r="81" spans="3:11">
      <c r="C81" s="75"/>
      <c r="D81" s="76"/>
      <c r="E81" s="76"/>
      <c r="F81" s="75"/>
      <c r="G81" s="77"/>
      <c r="H81" s="78"/>
      <c r="I81" s="76"/>
      <c r="J81" s="79"/>
      <c r="K81" s="80"/>
    </row>
    <row r="82" spans="3:11">
      <c r="C82" s="81"/>
      <c r="D82" s="82"/>
      <c r="E82" s="82"/>
      <c r="F82" s="81"/>
      <c r="G82" s="83"/>
      <c r="H82" s="84"/>
      <c r="I82" s="82"/>
      <c r="J82" s="85"/>
      <c r="K82" s="86"/>
    </row>
    <row r="83" spans="3:11">
      <c r="C83" s="75"/>
      <c r="D83" s="76"/>
      <c r="E83" s="76"/>
      <c r="F83" s="75"/>
      <c r="G83" s="77"/>
      <c r="H83" s="78"/>
      <c r="I83" s="76"/>
      <c r="J83" s="79"/>
      <c r="K83" s="80"/>
    </row>
    <row r="84" spans="3:11">
      <c r="C84" s="81"/>
      <c r="D84" s="82"/>
      <c r="E84" s="82"/>
      <c r="F84" s="81"/>
      <c r="G84" s="83"/>
      <c r="H84" s="84"/>
      <c r="I84" s="82"/>
      <c r="J84" s="85"/>
      <c r="K84" s="86"/>
    </row>
    <row r="85" spans="3:11">
      <c r="C85" s="75"/>
      <c r="D85" s="76"/>
      <c r="E85" s="76"/>
      <c r="F85" s="75"/>
      <c r="G85" s="77"/>
      <c r="H85" s="78"/>
      <c r="I85" s="76"/>
      <c r="J85" s="79"/>
      <c r="K85" s="80"/>
    </row>
    <row r="86" spans="3:11">
      <c r="C86" s="81"/>
      <c r="D86" s="82"/>
      <c r="E86" s="82"/>
      <c r="F86" s="81"/>
      <c r="G86" s="83"/>
      <c r="H86" s="84"/>
      <c r="I86" s="82"/>
      <c r="J86" s="85"/>
      <c r="K86" s="86"/>
    </row>
    <row r="87" spans="3:11">
      <c r="C87" s="75"/>
      <c r="D87" s="76"/>
      <c r="E87" s="76"/>
      <c r="F87" s="75"/>
      <c r="G87" s="77"/>
      <c r="H87" s="78"/>
      <c r="I87" s="76"/>
      <c r="J87" s="79"/>
      <c r="K87" s="80"/>
    </row>
    <row r="88" spans="3:11">
      <c r="C88" s="81"/>
      <c r="D88" s="82"/>
      <c r="E88" s="82"/>
      <c r="F88" s="81"/>
      <c r="G88" s="83"/>
      <c r="H88" s="84"/>
      <c r="I88" s="82"/>
      <c r="J88" s="85"/>
      <c r="K88" s="86"/>
    </row>
    <row r="89" spans="3:11">
      <c r="C89" s="75"/>
      <c r="D89" s="76"/>
      <c r="E89" s="76"/>
      <c r="F89" s="75"/>
      <c r="G89" s="77"/>
      <c r="H89" s="78"/>
      <c r="I89" s="76"/>
      <c r="J89" s="79"/>
      <c r="K89" s="80"/>
    </row>
    <row r="90" spans="3:11">
      <c r="C90" s="81"/>
      <c r="D90" s="82"/>
      <c r="E90" s="82"/>
      <c r="F90" s="81"/>
      <c r="G90" s="83"/>
      <c r="H90" s="84"/>
      <c r="I90" s="82"/>
      <c r="J90" s="85"/>
      <c r="K90" s="86"/>
    </row>
    <row r="91" spans="3:11">
      <c r="C91" s="75"/>
      <c r="D91" s="76"/>
      <c r="E91" s="76"/>
      <c r="F91" s="75"/>
      <c r="G91" s="77"/>
      <c r="H91" s="78"/>
      <c r="I91" s="76"/>
      <c r="J91" s="79"/>
      <c r="K91" s="80"/>
    </row>
    <row r="92" spans="3:11">
      <c r="C92" s="81"/>
      <c r="D92" s="82"/>
      <c r="E92" s="82"/>
      <c r="F92" s="81"/>
      <c r="G92" s="83"/>
      <c r="H92" s="84"/>
      <c r="I92" s="82"/>
      <c r="J92" s="85"/>
      <c r="K92" s="86"/>
    </row>
    <row r="93" spans="3:11">
      <c r="C93" s="75"/>
      <c r="D93" s="76"/>
      <c r="E93" s="76"/>
      <c r="F93" s="75"/>
      <c r="G93" s="77"/>
      <c r="H93" s="78"/>
      <c r="I93" s="76"/>
      <c r="J93" s="79"/>
      <c r="K93" s="80"/>
    </row>
    <row r="94" spans="3:11">
      <c r="C94" s="81"/>
      <c r="D94" s="82"/>
      <c r="E94" s="82"/>
      <c r="F94" s="81"/>
      <c r="G94" s="83"/>
      <c r="H94" s="84"/>
      <c r="I94" s="82"/>
      <c r="J94" s="85"/>
      <c r="K94" s="86"/>
    </row>
    <row r="95" spans="3:11">
      <c r="C95" s="75"/>
      <c r="D95" s="76"/>
      <c r="E95" s="76"/>
      <c r="F95" s="75"/>
      <c r="G95" s="77"/>
      <c r="H95" s="78"/>
      <c r="I95" s="76"/>
      <c r="J95" s="79"/>
      <c r="K95" s="80"/>
    </row>
    <row r="96" spans="3:11">
      <c r="C96" s="81"/>
      <c r="D96" s="82"/>
      <c r="E96" s="82"/>
      <c r="F96" s="81"/>
      <c r="G96" s="83"/>
      <c r="H96" s="84"/>
      <c r="I96" s="82"/>
      <c r="J96" s="85"/>
      <c r="K96" s="86"/>
    </row>
    <row r="97" spans="3:11">
      <c r="C97" s="75"/>
      <c r="D97" s="76"/>
      <c r="E97" s="76"/>
      <c r="F97" s="75"/>
      <c r="G97" s="77"/>
      <c r="H97" s="78"/>
      <c r="I97" s="76"/>
      <c r="J97" s="79"/>
      <c r="K97" s="80"/>
    </row>
    <row r="98" spans="3:11">
      <c r="C98" s="81"/>
      <c r="D98" s="82"/>
      <c r="E98" s="82"/>
      <c r="F98" s="81"/>
      <c r="G98" s="83"/>
      <c r="H98" s="84"/>
      <c r="I98" s="82"/>
      <c r="J98" s="85"/>
      <c r="K98" s="86"/>
    </row>
    <row r="99" spans="3:11">
      <c r="C99" s="75"/>
      <c r="D99" s="76"/>
      <c r="E99" s="76"/>
      <c r="F99" s="75"/>
      <c r="G99" s="77"/>
      <c r="H99" s="78"/>
      <c r="I99" s="76"/>
      <c r="J99" s="79"/>
      <c r="K99" s="80"/>
    </row>
    <row r="100" spans="3:11">
      <c r="C100" s="81"/>
      <c r="D100" s="82"/>
      <c r="E100" s="82"/>
      <c r="F100" s="81"/>
      <c r="G100" s="83"/>
      <c r="H100" s="84"/>
      <c r="I100" s="82"/>
      <c r="J100" s="85"/>
      <c r="K100" s="86"/>
    </row>
    <row r="101" spans="3:11">
      <c r="C101" s="75"/>
      <c r="D101" s="76"/>
      <c r="E101" s="76"/>
      <c r="F101" s="75"/>
      <c r="G101" s="77"/>
      <c r="H101" s="78"/>
      <c r="I101" s="76"/>
      <c r="J101" s="79"/>
      <c r="K101" s="80"/>
    </row>
    <row r="102" spans="3:11">
      <c r="C102" s="81"/>
      <c r="D102" s="82"/>
      <c r="E102" s="82"/>
      <c r="F102" s="81"/>
      <c r="G102" s="83"/>
      <c r="H102" s="84"/>
      <c r="I102" s="82"/>
      <c r="J102" s="85"/>
      <c r="K102" s="86"/>
    </row>
    <row r="103" spans="3:11">
      <c r="C103" s="75"/>
      <c r="D103" s="76"/>
      <c r="E103" s="76"/>
      <c r="F103" s="75"/>
      <c r="G103" s="77"/>
      <c r="H103" s="78"/>
      <c r="I103" s="76"/>
      <c r="J103" s="79"/>
      <c r="K103" s="80"/>
    </row>
    <row r="104" spans="3:11">
      <c r="C104" s="81"/>
      <c r="D104" s="82"/>
      <c r="E104" s="82"/>
      <c r="F104" s="81"/>
      <c r="G104" s="83"/>
      <c r="H104" s="84"/>
      <c r="I104" s="82"/>
      <c r="J104" s="85"/>
      <c r="K104" s="86"/>
    </row>
    <row r="105" spans="3:11">
      <c r="C105" s="75"/>
      <c r="D105" s="76"/>
      <c r="E105" s="76"/>
      <c r="F105" s="75"/>
      <c r="G105" s="77"/>
      <c r="H105" s="78"/>
      <c r="I105" s="76"/>
      <c r="J105" s="79"/>
      <c r="K105" s="80"/>
    </row>
    <row r="106" spans="3:11">
      <c r="C106" s="81"/>
      <c r="D106" s="82"/>
      <c r="E106" s="82"/>
      <c r="F106" s="81"/>
      <c r="G106" s="83"/>
      <c r="H106" s="84"/>
      <c r="I106" s="82"/>
      <c r="J106" s="85"/>
      <c r="K106" s="86"/>
    </row>
    <row r="107" spans="3:11">
      <c r="C107" s="75"/>
      <c r="D107" s="76"/>
      <c r="E107" s="76"/>
      <c r="F107" s="75"/>
      <c r="G107" s="77"/>
      <c r="H107" s="78"/>
      <c r="I107" s="76"/>
      <c r="J107" s="79"/>
      <c r="K107" s="80"/>
    </row>
    <row r="108" spans="3:11">
      <c r="C108" s="81"/>
      <c r="D108" s="82"/>
      <c r="E108" s="82"/>
      <c r="F108" s="81"/>
      <c r="G108" s="83"/>
      <c r="H108" s="84"/>
      <c r="I108" s="82"/>
      <c r="J108" s="85"/>
      <c r="K108" s="86"/>
    </row>
    <row r="109" spans="3:11">
      <c r="C109" s="75"/>
      <c r="D109" s="76"/>
      <c r="E109" s="76"/>
      <c r="F109" s="75"/>
      <c r="G109" s="77"/>
      <c r="H109" s="78"/>
      <c r="I109" s="76"/>
      <c r="J109" s="79"/>
      <c r="K109" s="80"/>
    </row>
    <row r="110" spans="3:11">
      <c r="C110" s="81"/>
      <c r="D110" s="82"/>
      <c r="E110" s="82"/>
      <c r="F110" s="81"/>
      <c r="G110" s="83"/>
      <c r="H110" s="84"/>
      <c r="I110" s="82"/>
      <c r="J110" s="85"/>
      <c r="K110" s="86"/>
    </row>
    <row r="111" spans="3:11">
      <c r="C111" s="75"/>
      <c r="D111" s="76"/>
      <c r="E111" s="76"/>
      <c r="F111" s="75"/>
      <c r="G111" s="77"/>
      <c r="H111" s="78"/>
      <c r="I111" s="76"/>
      <c r="J111" s="79"/>
      <c r="K111" s="80"/>
    </row>
    <row r="112" spans="3:11">
      <c r="C112" s="81"/>
      <c r="D112" s="82"/>
      <c r="E112" s="82"/>
      <c r="F112" s="81"/>
      <c r="G112" s="83"/>
      <c r="H112" s="84"/>
      <c r="I112" s="82"/>
      <c r="J112" s="85"/>
      <c r="K112" s="86"/>
    </row>
    <row r="113" spans="3:11">
      <c r="C113" s="75"/>
      <c r="D113" s="76"/>
      <c r="E113" s="76"/>
      <c r="F113" s="75"/>
      <c r="G113" s="77"/>
      <c r="H113" s="78"/>
      <c r="I113" s="76"/>
      <c r="J113" s="79"/>
      <c r="K113" s="80"/>
    </row>
    <row r="114" spans="3:11">
      <c r="C114" s="81"/>
      <c r="D114" s="82"/>
      <c r="E114" s="82"/>
      <c r="F114" s="81"/>
      <c r="G114" s="83"/>
      <c r="H114" s="84"/>
      <c r="I114" s="82"/>
      <c r="J114" s="85"/>
      <c r="K114" s="86"/>
    </row>
    <row r="115" spans="3:11">
      <c r="C115" s="75"/>
      <c r="D115" s="76"/>
      <c r="E115" s="76"/>
      <c r="F115" s="75"/>
      <c r="G115" s="77"/>
      <c r="H115" s="78"/>
      <c r="I115" s="76"/>
      <c r="J115" s="79"/>
      <c r="K115" s="80"/>
    </row>
    <row r="116" spans="3:11">
      <c r="C116" s="81"/>
      <c r="D116" s="82"/>
      <c r="E116" s="82"/>
      <c r="F116" s="81"/>
      <c r="G116" s="83"/>
      <c r="H116" s="84"/>
      <c r="I116" s="82"/>
      <c r="J116" s="85"/>
      <c r="K116" s="86"/>
    </row>
    <row r="117" spans="3:11">
      <c r="C117" s="75"/>
      <c r="D117" s="76"/>
      <c r="E117" s="76"/>
      <c r="F117" s="75"/>
      <c r="G117" s="77"/>
      <c r="H117" s="78"/>
      <c r="I117" s="76"/>
      <c r="J117" s="79"/>
      <c r="K117" s="80"/>
    </row>
    <row r="118" spans="3:11">
      <c r="C118" s="81"/>
      <c r="D118" s="82"/>
      <c r="E118" s="82"/>
      <c r="F118" s="81"/>
      <c r="G118" s="83"/>
      <c r="H118" s="84"/>
      <c r="I118" s="82"/>
      <c r="J118" s="85"/>
      <c r="K118" s="86"/>
    </row>
    <row r="119" spans="3:11">
      <c r="C119" s="75"/>
      <c r="D119" s="76"/>
      <c r="E119" s="76"/>
      <c r="F119" s="75"/>
      <c r="G119" s="77"/>
      <c r="H119" s="78"/>
      <c r="I119" s="76"/>
      <c r="J119" s="79"/>
      <c r="K119" s="80"/>
    </row>
    <row r="120" spans="3:11">
      <c r="C120" s="81"/>
      <c r="D120" s="82"/>
      <c r="E120" s="82"/>
      <c r="F120" s="81"/>
      <c r="G120" s="83"/>
      <c r="H120" s="84"/>
      <c r="I120" s="82"/>
      <c r="J120" s="85"/>
      <c r="K120" s="86"/>
    </row>
    <row r="121" spans="3:11">
      <c r="C121" s="75"/>
      <c r="D121" s="76"/>
      <c r="E121" s="76"/>
      <c r="F121" s="75"/>
      <c r="G121" s="77"/>
      <c r="H121" s="78"/>
      <c r="I121" s="76"/>
      <c r="J121" s="79"/>
      <c r="K121" s="80"/>
    </row>
    <row r="122" spans="3:11">
      <c r="C122" s="81"/>
      <c r="D122" s="82"/>
      <c r="E122" s="82"/>
      <c r="F122" s="81"/>
      <c r="G122" s="83"/>
      <c r="H122" s="84"/>
      <c r="I122" s="82"/>
      <c r="J122" s="85"/>
      <c r="K122" s="86"/>
    </row>
    <row r="123" spans="3:11">
      <c r="C123" s="75"/>
      <c r="D123" s="76"/>
      <c r="E123" s="76"/>
      <c r="F123" s="75"/>
      <c r="G123" s="77"/>
      <c r="H123" s="78"/>
      <c r="I123" s="76"/>
      <c r="J123" s="79"/>
      <c r="K123" s="80"/>
    </row>
    <row r="124" spans="3:11">
      <c r="C124" s="81"/>
      <c r="D124" s="82"/>
      <c r="E124" s="82"/>
      <c r="F124" s="81"/>
      <c r="G124" s="83"/>
      <c r="H124" s="84"/>
      <c r="I124" s="82"/>
      <c r="J124" s="85"/>
      <c r="K124" s="86"/>
    </row>
    <row r="125" spans="3:11">
      <c r="C125" s="75"/>
      <c r="D125" s="76"/>
      <c r="E125" s="76"/>
      <c r="F125" s="75"/>
      <c r="G125" s="77"/>
      <c r="H125" s="78"/>
      <c r="I125" s="76"/>
      <c r="J125" s="79"/>
      <c r="K125" s="80"/>
    </row>
    <row r="126" spans="3:11">
      <c r="C126" s="81"/>
      <c r="D126" s="82"/>
      <c r="E126" s="82"/>
      <c r="F126" s="81"/>
      <c r="G126" s="83"/>
      <c r="H126" s="84"/>
      <c r="I126" s="82"/>
      <c r="J126" s="85"/>
      <c r="K126" s="86"/>
    </row>
    <row r="127" spans="3:11">
      <c r="C127" s="75"/>
      <c r="D127" s="76"/>
      <c r="E127" s="76"/>
      <c r="F127" s="75"/>
      <c r="G127" s="77"/>
      <c r="H127" s="78"/>
      <c r="I127" s="76"/>
      <c r="J127" s="79"/>
      <c r="K127" s="80"/>
    </row>
    <row r="128" spans="3:11">
      <c r="C128" s="81"/>
      <c r="D128" s="82"/>
      <c r="E128" s="82"/>
      <c r="F128" s="81"/>
      <c r="G128" s="83"/>
      <c r="H128" s="84"/>
      <c r="I128" s="82"/>
      <c r="J128" s="85"/>
      <c r="K128" s="86"/>
    </row>
    <row r="129" spans="3:11">
      <c r="C129" s="75"/>
      <c r="D129" s="76"/>
      <c r="E129" s="76"/>
      <c r="F129" s="75"/>
      <c r="G129" s="77"/>
      <c r="H129" s="78"/>
      <c r="I129" s="76"/>
      <c r="J129" s="79"/>
      <c r="K129" s="80"/>
    </row>
    <row r="130" spans="3:11">
      <c r="C130" s="81"/>
      <c r="D130" s="82"/>
      <c r="E130" s="82"/>
      <c r="F130" s="81"/>
      <c r="G130" s="83"/>
      <c r="H130" s="84"/>
      <c r="I130" s="82"/>
      <c r="J130" s="85"/>
      <c r="K130" s="86"/>
    </row>
    <row r="131" spans="3:11">
      <c r="C131" s="75"/>
      <c r="D131" s="76"/>
      <c r="E131" s="76"/>
      <c r="F131" s="75"/>
      <c r="G131" s="77"/>
      <c r="H131" s="78"/>
      <c r="I131" s="76"/>
      <c r="J131" s="79"/>
      <c r="K131" s="80"/>
    </row>
    <row r="132" spans="3:11">
      <c r="C132" s="81"/>
      <c r="D132" s="82"/>
      <c r="E132" s="82"/>
      <c r="F132" s="81"/>
      <c r="G132" s="83"/>
      <c r="H132" s="84"/>
      <c r="I132" s="82"/>
      <c r="J132" s="85"/>
      <c r="K132" s="86"/>
    </row>
    <row r="133" spans="3:11">
      <c r="C133" s="75"/>
      <c r="D133" s="76"/>
      <c r="E133" s="76"/>
      <c r="F133" s="75"/>
      <c r="G133" s="77"/>
      <c r="H133" s="78"/>
      <c r="I133" s="76"/>
      <c r="J133" s="79"/>
      <c r="K133" s="80"/>
    </row>
    <row r="134" spans="3:11">
      <c r="C134" s="81"/>
      <c r="D134" s="82"/>
      <c r="E134" s="82"/>
      <c r="F134" s="81"/>
      <c r="G134" s="83"/>
      <c r="H134" s="84"/>
      <c r="I134" s="82"/>
      <c r="J134" s="85"/>
      <c r="K134" s="86"/>
    </row>
    <row r="135" spans="3:11">
      <c r="C135" s="75"/>
      <c r="D135" s="76"/>
      <c r="E135" s="76"/>
      <c r="F135" s="75"/>
      <c r="G135" s="77"/>
      <c r="H135" s="78"/>
      <c r="I135" s="76"/>
      <c r="J135" s="79"/>
      <c r="K135" s="80"/>
    </row>
    <row r="136" spans="3:11">
      <c r="C136" s="81"/>
      <c r="D136" s="82"/>
      <c r="E136" s="82"/>
      <c r="F136" s="81"/>
      <c r="G136" s="83"/>
      <c r="H136" s="84"/>
      <c r="I136" s="82"/>
      <c r="J136" s="85"/>
      <c r="K136" s="86"/>
    </row>
    <row r="137" spans="3:11">
      <c r="C137" s="75"/>
      <c r="D137" s="76"/>
      <c r="E137" s="76"/>
      <c r="F137" s="75"/>
      <c r="G137" s="77"/>
      <c r="H137" s="78"/>
      <c r="I137" s="76"/>
      <c r="J137" s="79"/>
      <c r="K137" s="80"/>
    </row>
    <row r="138" spans="3:11">
      <c r="C138" s="81"/>
      <c r="D138" s="82"/>
      <c r="E138" s="82"/>
      <c r="F138" s="81"/>
      <c r="G138" s="83"/>
      <c r="H138" s="84"/>
      <c r="I138" s="82"/>
      <c r="J138" s="85"/>
      <c r="K138" s="86"/>
    </row>
    <row r="139" spans="3:11">
      <c r="C139" s="75"/>
      <c r="D139" s="76"/>
      <c r="E139" s="76"/>
      <c r="F139" s="75"/>
      <c r="G139" s="77"/>
      <c r="H139" s="78"/>
      <c r="I139" s="76"/>
      <c r="J139" s="79"/>
      <c r="K139" s="80"/>
    </row>
    <row r="140" spans="3:11">
      <c r="C140" s="81"/>
      <c r="D140" s="82"/>
      <c r="E140" s="82"/>
      <c r="F140" s="81"/>
      <c r="G140" s="83"/>
      <c r="H140" s="84"/>
      <c r="I140" s="82"/>
      <c r="J140" s="85"/>
      <c r="K140" s="86"/>
    </row>
    <row r="141" spans="3:11">
      <c r="C141" s="75"/>
      <c r="D141" s="76"/>
      <c r="E141" s="76"/>
      <c r="F141" s="75"/>
      <c r="G141" s="77"/>
      <c r="H141" s="78"/>
      <c r="I141" s="76"/>
      <c r="J141" s="79"/>
      <c r="K141" s="80"/>
    </row>
    <row r="142" spans="3:11">
      <c r="C142" s="81"/>
      <c r="D142" s="82"/>
      <c r="E142" s="82"/>
      <c r="F142" s="81"/>
      <c r="G142" s="83"/>
      <c r="H142" s="84"/>
      <c r="I142" s="82"/>
      <c r="J142" s="85"/>
      <c r="K142" s="86"/>
    </row>
    <row r="143" spans="3:11">
      <c r="C143" s="75"/>
      <c r="D143" s="76"/>
      <c r="E143" s="76"/>
      <c r="F143" s="75"/>
      <c r="G143" s="77"/>
      <c r="H143" s="78"/>
      <c r="I143" s="76"/>
      <c r="J143" s="79"/>
      <c r="K143" s="80"/>
    </row>
    <row r="144" spans="3:11">
      <c r="C144" s="81"/>
      <c r="D144" s="82"/>
      <c r="E144" s="82"/>
      <c r="F144" s="81"/>
      <c r="G144" s="83"/>
      <c r="H144" s="84"/>
      <c r="I144" s="82"/>
      <c r="J144" s="85"/>
      <c r="K144" s="86"/>
    </row>
    <row r="145" spans="3:11">
      <c r="C145" s="75"/>
      <c r="D145" s="76"/>
      <c r="E145" s="76"/>
      <c r="F145" s="75"/>
      <c r="G145" s="77"/>
      <c r="H145" s="78"/>
      <c r="I145" s="76"/>
      <c r="J145" s="79"/>
      <c r="K145" s="80"/>
    </row>
    <row r="146" spans="3:11">
      <c r="C146" s="81"/>
      <c r="D146" s="82"/>
      <c r="E146" s="82"/>
      <c r="F146" s="81"/>
      <c r="G146" s="83"/>
      <c r="H146" s="84"/>
      <c r="I146" s="82"/>
      <c r="J146" s="85"/>
      <c r="K146" s="86"/>
    </row>
    <row r="147" spans="3:11">
      <c r="C147" s="75"/>
      <c r="D147" s="76"/>
      <c r="E147" s="76"/>
      <c r="F147" s="75"/>
      <c r="G147" s="77"/>
      <c r="H147" s="78"/>
      <c r="I147" s="76"/>
      <c r="J147" s="79"/>
      <c r="K147" s="80"/>
    </row>
    <row r="148" spans="3:11">
      <c r="C148" s="81"/>
      <c r="D148" s="82"/>
      <c r="E148" s="82"/>
      <c r="F148" s="81"/>
      <c r="G148" s="83"/>
      <c r="H148" s="84"/>
      <c r="I148" s="82"/>
      <c r="J148" s="85"/>
      <c r="K148" s="86"/>
    </row>
    <row r="149" spans="3:11">
      <c r="C149" s="75"/>
      <c r="D149" s="76"/>
      <c r="E149" s="76"/>
      <c r="F149" s="75"/>
      <c r="G149" s="77"/>
      <c r="H149" s="78"/>
      <c r="I149" s="76"/>
      <c r="J149" s="79"/>
      <c r="K149" s="80"/>
    </row>
    <row r="150" spans="3:11">
      <c r="C150" s="81"/>
      <c r="D150" s="82"/>
      <c r="E150" s="82"/>
      <c r="F150" s="81"/>
      <c r="G150" s="83"/>
      <c r="H150" s="84"/>
      <c r="I150" s="82"/>
      <c r="J150" s="85"/>
      <c r="K150" s="86"/>
    </row>
    <row r="151" spans="3:11">
      <c r="C151" s="75"/>
      <c r="D151" s="76"/>
      <c r="E151" s="76"/>
      <c r="F151" s="75"/>
      <c r="G151" s="77"/>
      <c r="H151" s="78"/>
      <c r="I151" s="76"/>
      <c r="J151" s="79"/>
      <c r="K151" s="80"/>
    </row>
    <row r="152" spans="3:11">
      <c r="C152" s="81"/>
      <c r="D152" s="82"/>
      <c r="E152" s="82"/>
      <c r="F152" s="81"/>
      <c r="G152" s="83"/>
      <c r="H152" s="84"/>
      <c r="I152" s="82"/>
      <c r="J152" s="85"/>
      <c r="K152" s="86"/>
    </row>
    <row r="153" spans="3:11">
      <c r="C153" s="75"/>
      <c r="D153" s="76"/>
      <c r="E153" s="76"/>
      <c r="F153" s="75"/>
      <c r="G153" s="77"/>
      <c r="H153" s="78"/>
      <c r="I153" s="76"/>
      <c r="J153" s="79"/>
      <c r="K153" s="80"/>
    </row>
    <row r="154" spans="3:11">
      <c r="C154" s="81"/>
      <c r="D154" s="82"/>
      <c r="E154" s="82"/>
      <c r="F154" s="81"/>
      <c r="G154" s="83"/>
      <c r="H154" s="84"/>
      <c r="I154" s="82"/>
      <c r="J154" s="85"/>
      <c r="K154" s="86"/>
    </row>
    <row r="155" spans="3:11">
      <c r="C155" s="75"/>
      <c r="D155" s="76"/>
      <c r="E155" s="76"/>
      <c r="F155" s="75"/>
      <c r="G155" s="77"/>
      <c r="H155" s="78"/>
      <c r="I155" s="76"/>
      <c r="J155" s="79"/>
      <c r="K155" s="80"/>
    </row>
    <row r="156" spans="3:11">
      <c r="C156" s="81"/>
      <c r="D156" s="82"/>
      <c r="E156" s="82"/>
      <c r="F156" s="81"/>
      <c r="G156" s="83"/>
      <c r="H156" s="84"/>
      <c r="I156" s="82"/>
      <c r="J156" s="85"/>
      <c r="K156" s="86"/>
    </row>
    <row r="157" spans="3:11">
      <c r="C157" s="75"/>
      <c r="D157" s="76"/>
      <c r="E157" s="76"/>
      <c r="F157" s="75"/>
      <c r="G157" s="77"/>
      <c r="H157" s="78"/>
      <c r="I157" s="76"/>
      <c r="J157" s="79"/>
      <c r="K157" s="80"/>
    </row>
    <row r="158" spans="3:11">
      <c r="C158" s="81"/>
      <c r="D158" s="82"/>
      <c r="E158" s="82"/>
      <c r="F158" s="81"/>
      <c r="G158" s="83"/>
      <c r="H158" s="84"/>
      <c r="I158" s="82"/>
      <c r="J158" s="85"/>
      <c r="K158" s="86"/>
    </row>
    <row r="159" spans="3:11">
      <c r="C159" s="75"/>
      <c r="D159" s="76"/>
      <c r="E159" s="76"/>
      <c r="F159" s="75"/>
      <c r="G159" s="77"/>
      <c r="H159" s="78"/>
      <c r="I159" s="76"/>
      <c r="J159" s="79"/>
      <c r="K159" s="80"/>
    </row>
    <row r="160" spans="3:11">
      <c r="C160" s="81"/>
      <c r="D160" s="82"/>
      <c r="E160" s="82"/>
      <c r="F160" s="81"/>
      <c r="G160" s="83"/>
      <c r="H160" s="84"/>
      <c r="I160" s="82"/>
      <c r="J160" s="85"/>
      <c r="K160" s="86"/>
    </row>
    <row r="161" spans="3:11">
      <c r="C161" s="75"/>
      <c r="D161" s="76"/>
      <c r="E161" s="76"/>
      <c r="F161" s="75"/>
      <c r="G161" s="77"/>
      <c r="H161" s="78"/>
      <c r="I161" s="76"/>
      <c r="J161" s="79"/>
      <c r="K161" s="80"/>
    </row>
    <row r="162" spans="3:11">
      <c r="C162" s="81"/>
      <c r="D162" s="82"/>
      <c r="E162" s="82"/>
      <c r="F162" s="81"/>
      <c r="G162" s="83"/>
      <c r="H162" s="84"/>
      <c r="I162" s="82"/>
      <c r="J162" s="85"/>
      <c r="K162" s="86"/>
    </row>
    <row r="163" spans="3:11">
      <c r="C163" s="75"/>
      <c r="D163" s="76"/>
      <c r="E163" s="76"/>
      <c r="F163" s="75"/>
      <c r="G163" s="77"/>
      <c r="H163" s="78"/>
      <c r="I163" s="76"/>
      <c r="J163" s="79"/>
      <c r="K163" s="80"/>
    </row>
    <row r="164" spans="3:11">
      <c r="C164" s="81"/>
      <c r="D164" s="82"/>
      <c r="E164" s="82"/>
      <c r="F164" s="81"/>
      <c r="G164" s="83"/>
      <c r="H164" s="84"/>
      <c r="I164" s="82"/>
      <c r="J164" s="85"/>
      <c r="K164" s="86"/>
    </row>
    <row r="165" spans="3:11">
      <c r="C165" s="75"/>
      <c r="D165" s="76"/>
      <c r="E165" s="76"/>
      <c r="F165" s="75"/>
      <c r="G165" s="77"/>
      <c r="H165" s="78"/>
      <c r="I165" s="76"/>
      <c r="J165" s="79"/>
      <c r="K165" s="80"/>
    </row>
    <row r="166" spans="3:11">
      <c r="C166" s="81"/>
      <c r="D166" s="82"/>
      <c r="E166" s="82"/>
      <c r="F166" s="81"/>
      <c r="G166" s="83"/>
      <c r="H166" s="84"/>
      <c r="I166" s="82"/>
      <c r="J166" s="85"/>
      <c r="K166" s="86"/>
    </row>
    <row r="167" spans="3:11">
      <c r="C167" s="75"/>
      <c r="D167" s="76"/>
      <c r="E167" s="76"/>
      <c r="F167" s="75"/>
      <c r="G167" s="77"/>
      <c r="H167" s="78"/>
      <c r="I167" s="76"/>
      <c r="J167" s="79"/>
      <c r="K167" s="80"/>
    </row>
    <row r="168" spans="3:11">
      <c r="C168" s="81"/>
      <c r="D168" s="82"/>
      <c r="E168" s="82"/>
      <c r="F168" s="81"/>
      <c r="G168" s="83"/>
      <c r="H168" s="84"/>
      <c r="I168" s="82"/>
      <c r="J168" s="85"/>
      <c r="K168" s="86"/>
    </row>
    <row r="169" spans="3:11">
      <c r="C169" s="75"/>
      <c r="D169" s="76"/>
      <c r="E169" s="76"/>
      <c r="F169" s="75"/>
      <c r="G169" s="77"/>
      <c r="H169" s="78"/>
      <c r="I169" s="76"/>
      <c r="J169" s="79"/>
      <c r="K169" s="80"/>
    </row>
    <row r="170" spans="3:11">
      <c r="C170" s="81"/>
      <c r="D170" s="82"/>
      <c r="E170" s="82"/>
      <c r="F170" s="81"/>
      <c r="G170" s="83"/>
      <c r="H170" s="84"/>
      <c r="I170" s="82"/>
      <c r="J170" s="85"/>
      <c r="K170" s="86"/>
    </row>
    <row r="171" spans="3:11">
      <c r="C171" s="75"/>
      <c r="D171" s="76"/>
      <c r="E171" s="76"/>
      <c r="F171" s="75"/>
      <c r="G171" s="77"/>
      <c r="H171" s="78"/>
      <c r="I171" s="76"/>
      <c r="J171" s="79"/>
      <c r="K171" s="80"/>
    </row>
    <row r="172" spans="3:11">
      <c r="C172" s="81"/>
      <c r="D172" s="82"/>
      <c r="E172" s="82"/>
      <c r="F172" s="81"/>
      <c r="G172" s="83"/>
      <c r="H172" s="84"/>
      <c r="I172" s="82"/>
      <c r="J172" s="85"/>
      <c r="K172" s="86"/>
    </row>
    <row r="173" spans="3:11">
      <c r="C173" s="75"/>
      <c r="D173" s="76"/>
      <c r="E173" s="76"/>
      <c r="F173" s="75"/>
      <c r="G173" s="77"/>
      <c r="H173" s="78"/>
      <c r="I173" s="76"/>
      <c r="J173" s="79"/>
      <c r="K173" s="80"/>
    </row>
    <row r="174" spans="3:11">
      <c r="C174" s="81"/>
      <c r="D174" s="82"/>
      <c r="E174" s="82"/>
      <c r="F174" s="81"/>
      <c r="G174" s="83"/>
      <c r="H174" s="84"/>
      <c r="I174" s="82"/>
      <c r="J174" s="85"/>
      <c r="K174" s="86"/>
    </row>
    <row r="175" spans="3:11">
      <c r="C175" s="75"/>
      <c r="D175" s="76"/>
      <c r="E175" s="76"/>
      <c r="F175" s="75"/>
      <c r="G175" s="77"/>
      <c r="H175" s="78"/>
      <c r="I175" s="76"/>
      <c r="J175" s="79"/>
      <c r="K175" s="80"/>
    </row>
    <row r="176" spans="3:11">
      <c r="C176" s="81"/>
      <c r="D176" s="82"/>
      <c r="E176" s="82"/>
      <c r="F176" s="81"/>
      <c r="G176" s="83"/>
      <c r="H176" s="84"/>
      <c r="I176" s="82"/>
      <c r="J176" s="85"/>
      <c r="K176" s="86"/>
    </row>
    <row r="177" spans="3:11">
      <c r="C177" s="75"/>
      <c r="D177" s="76"/>
      <c r="E177" s="76"/>
      <c r="F177" s="75"/>
      <c r="G177" s="77"/>
      <c r="H177" s="78"/>
      <c r="I177" s="76"/>
      <c r="J177" s="79"/>
      <c r="K177" s="80"/>
    </row>
    <row r="178" spans="3:11">
      <c r="C178" s="81"/>
      <c r="D178" s="82"/>
      <c r="E178" s="82"/>
      <c r="F178" s="81"/>
      <c r="G178" s="83"/>
      <c r="H178" s="84"/>
      <c r="I178" s="82"/>
      <c r="J178" s="85"/>
      <c r="K178" s="86"/>
    </row>
    <row r="179" spans="3:11">
      <c r="C179" s="75"/>
      <c r="D179" s="76"/>
      <c r="E179" s="76"/>
      <c r="F179" s="75"/>
      <c r="G179" s="77"/>
      <c r="H179" s="78"/>
      <c r="I179" s="76"/>
      <c r="J179" s="79"/>
      <c r="K179" s="80"/>
    </row>
    <row r="180" spans="3:11">
      <c r="C180" s="81"/>
      <c r="D180" s="82"/>
      <c r="E180" s="82"/>
      <c r="F180" s="81"/>
      <c r="G180" s="83"/>
      <c r="H180" s="84"/>
      <c r="I180" s="82"/>
      <c r="J180" s="85"/>
      <c r="K180" s="86"/>
    </row>
    <row r="181" spans="3:11">
      <c r="C181" s="75"/>
      <c r="D181" s="76"/>
      <c r="E181" s="76"/>
      <c r="F181" s="75"/>
      <c r="G181" s="77"/>
      <c r="H181" s="78"/>
      <c r="I181" s="76"/>
      <c r="J181" s="79"/>
      <c r="K181" s="80"/>
    </row>
    <row r="182" spans="3:11">
      <c r="C182" s="81"/>
      <c r="D182" s="82"/>
      <c r="E182" s="82"/>
      <c r="F182" s="81"/>
      <c r="G182" s="83"/>
      <c r="H182" s="84"/>
      <c r="I182" s="82"/>
      <c r="J182" s="85"/>
      <c r="K182" s="86"/>
    </row>
    <row r="183" spans="3:11">
      <c r="C183" s="75"/>
      <c r="D183" s="76"/>
      <c r="E183" s="76"/>
      <c r="F183" s="75"/>
      <c r="G183" s="77"/>
      <c r="H183" s="78"/>
      <c r="I183" s="76"/>
      <c r="J183" s="79"/>
      <c r="K183" s="80"/>
    </row>
    <row r="184" spans="3:11">
      <c r="C184" s="81"/>
      <c r="D184" s="82"/>
      <c r="E184" s="82"/>
      <c r="F184" s="81"/>
      <c r="G184" s="83"/>
      <c r="H184" s="84"/>
      <c r="I184" s="82"/>
      <c r="J184" s="85"/>
      <c r="K184" s="86"/>
    </row>
    <row r="185" spans="3:11">
      <c r="C185" s="75"/>
      <c r="D185" s="76"/>
      <c r="E185" s="76"/>
      <c r="F185" s="75"/>
      <c r="G185" s="77"/>
      <c r="H185" s="78"/>
      <c r="I185" s="76"/>
      <c r="J185" s="79"/>
      <c r="K185" s="80"/>
    </row>
    <row r="186" spans="3:11">
      <c r="C186" s="81"/>
      <c r="D186" s="82"/>
      <c r="E186" s="82"/>
      <c r="F186" s="81"/>
      <c r="G186" s="83"/>
      <c r="H186" s="84"/>
      <c r="I186" s="82"/>
      <c r="J186" s="85"/>
      <c r="K186" s="86"/>
    </row>
    <row r="187" spans="3:11">
      <c r="C187" s="75"/>
      <c r="D187" s="76"/>
      <c r="E187" s="76"/>
      <c r="F187" s="75"/>
      <c r="G187" s="77"/>
      <c r="H187" s="78"/>
      <c r="I187" s="76"/>
      <c r="J187" s="79"/>
      <c r="K187" s="80"/>
    </row>
    <row r="188" spans="3:11">
      <c r="C188" s="81"/>
      <c r="D188" s="82"/>
      <c r="E188" s="82"/>
      <c r="F188" s="81"/>
      <c r="G188" s="83"/>
      <c r="H188" s="84"/>
      <c r="I188" s="82"/>
      <c r="J188" s="85"/>
      <c r="K188" s="86"/>
    </row>
    <row r="189" spans="3:11">
      <c r="C189" s="75"/>
      <c r="D189" s="76"/>
      <c r="E189" s="76"/>
      <c r="F189" s="75"/>
      <c r="G189" s="77"/>
      <c r="H189" s="78"/>
      <c r="I189" s="76"/>
      <c r="J189" s="79"/>
      <c r="K189" s="80"/>
    </row>
    <row r="190" spans="3:11">
      <c r="C190" s="81"/>
      <c r="D190" s="82"/>
      <c r="E190" s="82"/>
      <c r="F190" s="81"/>
      <c r="G190" s="83"/>
      <c r="H190" s="84"/>
      <c r="I190" s="82"/>
      <c r="J190" s="85"/>
      <c r="K190" s="86"/>
    </row>
    <row r="191" spans="3:11">
      <c r="C191" s="75"/>
      <c r="D191" s="76"/>
      <c r="E191" s="76"/>
      <c r="F191" s="75"/>
      <c r="G191" s="77"/>
      <c r="H191" s="78"/>
      <c r="I191" s="76"/>
      <c r="J191" s="79"/>
      <c r="K191" s="80"/>
    </row>
    <row r="192" spans="3:11">
      <c r="C192" s="81"/>
      <c r="D192" s="82"/>
      <c r="E192" s="82"/>
      <c r="F192" s="81"/>
      <c r="G192" s="83"/>
      <c r="H192" s="84"/>
      <c r="I192" s="82"/>
      <c r="J192" s="85"/>
      <c r="K192" s="86"/>
    </row>
    <row r="193" spans="3:11">
      <c r="C193" s="75"/>
      <c r="D193" s="76"/>
      <c r="E193" s="76"/>
      <c r="F193" s="75"/>
      <c r="G193" s="77"/>
      <c r="H193" s="78"/>
      <c r="I193" s="76"/>
      <c r="J193" s="79"/>
      <c r="K193" s="80"/>
    </row>
    <row r="194" spans="3:11">
      <c r="C194" s="81"/>
      <c r="D194" s="82"/>
      <c r="E194" s="82"/>
      <c r="F194" s="81"/>
      <c r="G194" s="83"/>
      <c r="H194" s="84"/>
      <c r="I194" s="82"/>
      <c r="J194" s="85"/>
      <c r="K194" s="86"/>
    </row>
    <row r="195" spans="3:11">
      <c r="C195" s="75"/>
      <c r="D195" s="76"/>
      <c r="E195" s="76"/>
      <c r="F195" s="75"/>
      <c r="G195" s="77"/>
      <c r="H195" s="78"/>
      <c r="I195" s="76"/>
      <c r="J195" s="79"/>
      <c r="K195" s="80"/>
    </row>
    <row r="196" spans="3:11">
      <c r="C196" s="81"/>
      <c r="D196" s="82"/>
      <c r="E196" s="82"/>
      <c r="F196" s="81"/>
      <c r="G196" s="83"/>
      <c r="H196" s="84"/>
      <c r="I196" s="82"/>
      <c r="J196" s="85"/>
      <c r="K196" s="86"/>
    </row>
    <row r="197" spans="3:11">
      <c r="C197" s="75"/>
      <c r="D197" s="76"/>
      <c r="E197" s="76"/>
      <c r="F197" s="75"/>
      <c r="G197" s="77"/>
      <c r="H197" s="78"/>
      <c r="I197" s="76"/>
      <c r="J197" s="79"/>
      <c r="K197" s="80"/>
    </row>
    <row r="198" spans="3:11">
      <c r="C198" s="81"/>
      <c r="D198" s="82"/>
      <c r="E198" s="82"/>
      <c r="F198" s="81"/>
      <c r="G198" s="83"/>
      <c r="H198" s="84"/>
      <c r="I198" s="82"/>
      <c r="J198" s="85"/>
      <c r="K198" s="86"/>
    </row>
    <row r="199" spans="3:11">
      <c r="C199" s="75"/>
      <c r="D199" s="76"/>
      <c r="E199" s="76"/>
      <c r="F199" s="75"/>
      <c r="G199" s="77"/>
      <c r="H199" s="78"/>
      <c r="I199" s="76"/>
      <c r="J199" s="79"/>
      <c r="K199" s="80"/>
    </row>
    <row r="200" spans="3:11">
      <c r="C200" s="81"/>
      <c r="D200" s="82"/>
      <c r="E200" s="82"/>
      <c r="F200" s="81"/>
      <c r="G200" s="83"/>
      <c r="H200" s="84"/>
      <c r="I200" s="82"/>
      <c r="J200" s="85"/>
      <c r="K200" s="86"/>
    </row>
    <row r="201" spans="3:11">
      <c r="C201" s="75"/>
      <c r="D201" s="76"/>
      <c r="E201" s="76"/>
      <c r="F201" s="75"/>
      <c r="G201" s="77"/>
      <c r="H201" s="78"/>
      <c r="I201" s="76"/>
      <c r="J201" s="79"/>
      <c r="K201" s="80"/>
    </row>
    <row r="202" spans="3:11">
      <c r="C202" s="81"/>
      <c r="D202" s="82"/>
      <c r="E202" s="82"/>
      <c r="F202" s="81"/>
      <c r="G202" s="83"/>
      <c r="H202" s="84"/>
      <c r="I202" s="82"/>
      <c r="J202" s="85"/>
      <c r="K202" s="86"/>
    </row>
    <row r="203" spans="3:11">
      <c r="C203" s="75"/>
      <c r="D203" s="76"/>
      <c r="E203" s="76"/>
      <c r="F203" s="75"/>
      <c r="G203" s="77"/>
      <c r="H203" s="78"/>
      <c r="I203" s="76"/>
      <c r="J203" s="79"/>
      <c r="K203" s="80"/>
    </row>
    <row r="204" spans="3:11">
      <c r="C204" s="81"/>
      <c r="D204" s="82"/>
      <c r="E204" s="82"/>
      <c r="F204" s="81"/>
      <c r="G204" s="83"/>
      <c r="H204" s="84"/>
      <c r="I204" s="82"/>
      <c r="J204" s="85"/>
      <c r="K204" s="86"/>
    </row>
    <row r="205" spans="3:11">
      <c r="C205" s="75"/>
      <c r="D205" s="76"/>
      <c r="E205" s="76"/>
      <c r="F205" s="75"/>
      <c r="G205" s="77"/>
      <c r="H205" s="78"/>
      <c r="I205" s="76"/>
      <c r="J205" s="79"/>
      <c r="K205" s="80"/>
    </row>
    <row r="206" spans="3:11">
      <c r="C206" s="81"/>
      <c r="D206" s="82"/>
      <c r="E206" s="82"/>
      <c r="F206" s="81"/>
      <c r="G206" s="83"/>
      <c r="H206" s="84"/>
      <c r="I206" s="82"/>
      <c r="J206" s="85"/>
      <c r="K206" s="86"/>
    </row>
    <row r="207" spans="3:11">
      <c r="C207" s="75"/>
      <c r="D207" s="76"/>
      <c r="E207" s="76"/>
      <c r="F207" s="75"/>
      <c r="G207" s="77"/>
      <c r="H207" s="78"/>
      <c r="I207" s="76"/>
      <c r="J207" s="79"/>
      <c r="K207" s="80"/>
    </row>
    <row r="208" spans="3:11">
      <c r="C208" s="81"/>
      <c r="D208" s="82"/>
      <c r="E208" s="82"/>
      <c r="F208" s="81"/>
      <c r="G208" s="83"/>
      <c r="H208" s="84"/>
      <c r="I208" s="82"/>
      <c r="J208" s="85"/>
      <c r="K208" s="86"/>
    </row>
    <row r="209" spans="3:11">
      <c r="C209" s="75"/>
      <c r="D209" s="76"/>
      <c r="E209" s="76"/>
      <c r="F209" s="75"/>
      <c r="G209" s="77"/>
      <c r="H209" s="78"/>
      <c r="I209" s="76"/>
      <c r="J209" s="79"/>
      <c r="K209" s="80"/>
    </row>
    <row r="210" spans="3:11">
      <c r="C210" s="81"/>
      <c r="D210" s="82"/>
      <c r="E210" s="82"/>
      <c r="F210" s="81"/>
      <c r="G210" s="83"/>
      <c r="H210" s="84"/>
      <c r="I210" s="82"/>
      <c r="J210" s="85"/>
      <c r="K210" s="86"/>
    </row>
    <row r="211" spans="3:11">
      <c r="C211" s="75"/>
      <c r="D211" s="76"/>
      <c r="E211" s="76"/>
      <c r="F211" s="75"/>
      <c r="G211" s="77"/>
      <c r="H211" s="78"/>
      <c r="I211" s="76"/>
      <c r="J211" s="79"/>
      <c r="K211" s="80"/>
    </row>
    <row r="212" spans="3:11">
      <c r="C212" s="81"/>
      <c r="D212" s="82"/>
      <c r="E212" s="82"/>
      <c r="F212" s="81"/>
      <c r="G212" s="83"/>
      <c r="H212" s="84"/>
      <c r="I212" s="82"/>
      <c r="J212" s="85"/>
      <c r="K212" s="86"/>
    </row>
    <row r="213" spans="3:11">
      <c r="C213" s="75"/>
      <c r="D213" s="76"/>
      <c r="E213" s="76"/>
      <c r="F213" s="75"/>
      <c r="G213" s="77"/>
      <c r="H213" s="78"/>
      <c r="I213" s="76"/>
      <c r="J213" s="79"/>
      <c r="K213" s="80"/>
    </row>
    <row r="214" spans="3:11">
      <c r="C214" s="81"/>
      <c r="D214" s="82"/>
      <c r="E214" s="82"/>
      <c r="F214" s="81"/>
      <c r="G214" s="83"/>
      <c r="H214" s="84"/>
      <c r="I214" s="82"/>
      <c r="J214" s="85"/>
      <c r="K214" s="86"/>
    </row>
    <row r="215" spans="3:11">
      <c r="C215" s="75"/>
      <c r="D215" s="76"/>
      <c r="E215" s="76"/>
      <c r="F215" s="75"/>
      <c r="G215" s="77"/>
      <c r="H215" s="78"/>
      <c r="I215" s="76"/>
      <c r="J215" s="79"/>
      <c r="K215" s="80"/>
    </row>
    <row r="216" spans="3:11">
      <c r="C216" s="81"/>
      <c r="D216" s="82"/>
      <c r="E216" s="82"/>
      <c r="F216" s="81"/>
      <c r="G216" s="83"/>
      <c r="H216" s="84"/>
      <c r="I216" s="82"/>
      <c r="J216" s="85"/>
      <c r="K216" s="86"/>
    </row>
    <row r="217" spans="3:11">
      <c r="C217" s="75"/>
      <c r="D217" s="76"/>
      <c r="E217" s="76"/>
      <c r="F217" s="75"/>
      <c r="G217" s="77"/>
      <c r="H217" s="78"/>
      <c r="I217" s="76"/>
      <c r="J217" s="79"/>
      <c r="K217" s="80"/>
    </row>
    <row r="218" spans="3:11">
      <c r="C218" s="81"/>
      <c r="D218" s="82"/>
      <c r="E218" s="82"/>
      <c r="F218" s="81"/>
      <c r="G218" s="83"/>
      <c r="H218" s="84"/>
      <c r="I218" s="82"/>
      <c r="J218" s="85"/>
      <c r="K218" s="86"/>
    </row>
    <row r="219" spans="3:11">
      <c r="C219" s="75"/>
      <c r="D219" s="76"/>
      <c r="E219" s="76"/>
      <c r="F219" s="75"/>
      <c r="G219" s="77"/>
      <c r="H219" s="78"/>
      <c r="I219" s="76"/>
      <c r="J219" s="79"/>
      <c r="K219" s="80"/>
    </row>
    <row r="220" spans="3:11">
      <c r="C220" s="81"/>
      <c r="D220" s="82"/>
      <c r="E220" s="82"/>
      <c r="F220" s="81"/>
      <c r="G220" s="83"/>
      <c r="H220" s="84"/>
      <c r="I220" s="82"/>
      <c r="J220" s="85"/>
      <c r="K220" s="86"/>
    </row>
    <row r="221" spans="3:11">
      <c r="C221" s="75"/>
      <c r="D221" s="76"/>
      <c r="E221" s="76"/>
      <c r="F221" s="75"/>
      <c r="G221" s="77"/>
      <c r="H221" s="78"/>
      <c r="I221" s="76"/>
      <c r="J221" s="79"/>
      <c r="K221" s="80"/>
    </row>
    <row r="222" spans="3:11">
      <c r="C222" s="81"/>
      <c r="D222" s="82"/>
      <c r="E222" s="82"/>
      <c r="F222" s="81"/>
      <c r="G222" s="83"/>
      <c r="H222" s="84"/>
      <c r="I222" s="82"/>
      <c r="J222" s="85"/>
      <c r="K222" s="86"/>
    </row>
    <row r="223" spans="3:11">
      <c r="C223" s="75"/>
      <c r="D223" s="76"/>
      <c r="E223" s="76"/>
      <c r="F223" s="75"/>
      <c r="G223" s="77"/>
      <c r="H223" s="78"/>
      <c r="I223" s="76"/>
      <c r="J223" s="79"/>
      <c r="K223" s="80"/>
    </row>
    <row r="224" spans="3:11">
      <c r="C224" s="81"/>
      <c r="D224" s="82"/>
      <c r="E224" s="82"/>
      <c r="F224" s="81"/>
      <c r="G224" s="83"/>
      <c r="H224" s="84"/>
      <c r="I224" s="82"/>
      <c r="J224" s="85"/>
      <c r="K224" s="86"/>
    </row>
    <row r="225" spans="3:11">
      <c r="C225" s="75"/>
      <c r="D225" s="76"/>
      <c r="E225" s="76"/>
      <c r="F225" s="75"/>
      <c r="G225" s="77"/>
      <c r="H225" s="78"/>
      <c r="I225" s="76"/>
      <c r="J225" s="79"/>
      <c r="K225" s="80"/>
    </row>
    <row r="226" spans="3:11">
      <c r="C226" s="81"/>
      <c r="D226" s="82"/>
      <c r="E226" s="82"/>
      <c r="F226" s="81"/>
      <c r="G226" s="83"/>
      <c r="H226" s="84"/>
      <c r="I226" s="82"/>
      <c r="J226" s="85"/>
      <c r="K226" s="86"/>
    </row>
    <row r="227" spans="3:11">
      <c r="C227" s="75"/>
      <c r="D227" s="76"/>
      <c r="E227" s="76"/>
      <c r="F227" s="75"/>
      <c r="G227" s="77"/>
      <c r="H227" s="78"/>
      <c r="I227" s="76"/>
      <c r="J227" s="79"/>
      <c r="K227" s="80"/>
    </row>
    <row r="228" spans="3:11">
      <c r="C228" s="81"/>
      <c r="D228" s="82"/>
      <c r="E228" s="82"/>
      <c r="F228" s="81"/>
      <c r="G228" s="83"/>
      <c r="H228" s="84"/>
      <c r="I228" s="82"/>
      <c r="J228" s="85"/>
      <c r="K228" s="86"/>
    </row>
    <row r="229" spans="3:11">
      <c r="C229" s="75"/>
      <c r="D229" s="76"/>
      <c r="E229" s="76"/>
      <c r="F229" s="75"/>
      <c r="G229" s="77"/>
      <c r="H229" s="78"/>
      <c r="I229" s="76"/>
      <c r="J229" s="79"/>
      <c r="K229" s="80"/>
    </row>
    <row r="230" spans="3:11">
      <c r="C230" s="81"/>
      <c r="D230" s="82"/>
      <c r="E230" s="82"/>
      <c r="F230" s="81"/>
      <c r="G230" s="83"/>
      <c r="H230" s="84"/>
      <c r="I230" s="82"/>
      <c r="J230" s="85"/>
      <c r="K230" s="86"/>
    </row>
    <row r="231" spans="3:11">
      <c r="C231" s="75"/>
      <c r="D231" s="76"/>
      <c r="E231" s="76"/>
      <c r="F231" s="75"/>
      <c r="G231" s="77"/>
      <c r="H231" s="78"/>
      <c r="I231" s="76"/>
      <c r="J231" s="79"/>
      <c r="K231" s="80"/>
    </row>
    <row r="232" spans="3:11">
      <c r="C232" s="81"/>
      <c r="D232" s="82"/>
      <c r="E232" s="82"/>
      <c r="F232" s="81"/>
      <c r="G232" s="83"/>
      <c r="H232" s="84"/>
      <c r="I232" s="82"/>
      <c r="J232" s="85"/>
      <c r="K232" s="86"/>
    </row>
    <row r="233" spans="3:11">
      <c r="C233" s="75"/>
      <c r="D233" s="76"/>
      <c r="E233" s="76"/>
      <c r="F233" s="75"/>
      <c r="G233" s="77"/>
      <c r="H233" s="78"/>
      <c r="I233" s="76"/>
      <c r="J233" s="79"/>
      <c r="K233" s="80"/>
    </row>
    <row r="234" spans="3:11">
      <c r="C234" s="81"/>
      <c r="D234" s="82"/>
      <c r="E234" s="82"/>
      <c r="F234" s="81"/>
      <c r="G234" s="83"/>
      <c r="H234" s="84"/>
      <c r="I234" s="82"/>
      <c r="J234" s="85"/>
      <c r="K234" s="86"/>
    </row>
    <row r="235" spans="3:11">
      <c r="C235" s="75"/>
      <c r="D235" s="76"/>
      <c r="E235" s="76"/>
      <c r="F235" s="75"/>
      <c r="G235" s="77"/>
      <c r="H235" s="78"/>
      <c r="I235" s="76"/>
      <c r="J235" s="79"/>
      <c r="K235" s="80"/>
    </row>
    <row r="236" spans="3:11">
      <c r="C236" s="81"/>
      <c r="D236" s="82"/>
      <c r="E236" s="82"/>
      <c r="F236" s="81"/>
      <c r="G236" s="83"/>
      <c r="H236" s="84"/>
      <c r="I236" s="82"/>
      <c r="J236" s="85"/>
      <c r="K236" s="86"/>
    </row>
    <row r="237" spans="3:11">
      <c r="C237" s="75"/>
      <c r="D237" s="76"/>
      <c r="E237" s="76"/>
      <c r="F237" s="75"/>
      <c r="G237" s="77"/>
      <c r="H237" s="78"/>
      <c r="I237" s="76"/>
      <c r="J237" s="79"/>
      <c r="K237" s="80"/>
    </row>
    <row r="238" spans="3:11">
      <c r="C238" s="81"/>
      <c r="D238" s="82"/>
      <c r="E238" s="82"/>
      <c r="F238" s="81"/>
      <c r="G238" s="83"/>
      <c r="H238" s="84"/>
      <c r="I238" s="82"/>
      <c r="J238" s="85"/>
      <c r="K238" s="86"/>
    </row>
    <row r="239" spans="3:11">
      <c r="C239" s="75"/>
      <c r="D239" s="76"/>
      <c r="E239" s="76"/>
      <c r="F239" s="75"/>
      <c r="G239" s="77"/>
      <c r="H239" s="78"/>
      <c r="I239" s="76"/>
      <c r="J239" s="79"/>
      <c r="K239" s="80"/>
    </row>
    <row r="240" spans="3:11">
      <c r="C240" s="81"/>
      <c r="D240" s="82"/>
      <c r="E240" s="82"/>
      <c r="F240" s="81"/>
      <c r="G240" s="83"/>
      <c r="H240" s="84"/>
      <c r="I240" s="82"/>
      <c r="J240" s="85"/>
      <c r="K240" s="86"/>
    </row>
    <row r="241" spans="3:11">
      <c r="C241" s="75"/>
      <c r="D241" s="76"/>
      <c r="E241" s="76"/>
      <c r="F241" s="75"/>
      <c r="G241" s="77"/>
      <c r="H241" s="78"/>
      <c r="I241" s="76"/>
      <c r="J241" s="79"/>
      <c r="K241" s="80"/>
    </row>
    <row r="242" spans="3:11">
      <c r="C242" s="81"/>
      <c r="D242" s="82"/>
      <c r="E242" s="82"/>
      <c r="F242" s="81"/>
      <c r="G242" s="83"/>
      <c r="H242" s="84"/>
      <c r="I242" s="82"/>
      <c r="J242" s="85"/>
      <c r="K242" s="86"/>
    </row>
    <row r="243" spans="3:11">
      <c r="C243" s="75"/>
      <c r="D243" s="76"/>
      <c r="E243" s="76"/>
      <c r="F243" s="75"/>
      <c r="G243" s="77"/>
      <c r="H243" s="78"/>
      <c r="I243" s="76"/>
      <c r="J243" s="79"/>
      <c r="K243" s="80"/>
    </row>
    <row r="244" spans="3:11">
      <c r="C244" s="81"/>
      <c r="D244" s="82"/>
      <c r="E244" s="82"/>
      <c r="F244" s="81"/>
      <c r="G244" s="83"/>
      <c r="H244" s="84"/>
      <c r="I244" s="82"/>
      <c r="J244" s="85"/>
      <c r="K244" s="86"/>
    </row>
    <row r="245" spans="3:11">
      <c r="C245" s="75"/>
      <c r="D245" s="76"/>
      <c r="E245" s="76"/>
      <c r="F245" s="75"/>
      <c r="G245" s="77"/>
      <c r="H245" s="78"/>
      <c r="I245" s="76"/>
      <c r="J245" s="79"/>
      <c r="K245" s="80"/>
    </row>
    <row r="246" spans="3:11">
      <c r="C246" s="81"/>
      <c r="D246" s="82"/>
      <c r="E246" s="82"/>
      <c r="F246" s="81"/>
      <c r="G246" s="83"/>
      <c r="H246" s="84"/>
      <c r="I246" s="82"/>
      <c r="J246" s="85"/>
      <c r="K246" s="86"/>
    </row>
    <row r="247" spans="3:11">
      <c r="C247" s="75"/>
      <c r="D247" s="76"/>
      <c r="E247" s="76"/>
      <c r="F247" s="75"/>
      <c r="G247" s="77"/>
      <c r="H247" s="78"/>
      <c r="I247" s="76"/>
      <c r="J247" s="79"/>
      <c r="K247" s="80"/>
    </row>
    <row r="248" spans="3:11">
      <c r="C248" s="81"/>
      <c r="D248" s="82"/>
      <c r="E248" s="82"/>
      <c r="F248" s="81"/>
      <c r="G248" s="83"/>
      <c r="H248" s="84"/>
      <c r="I248" s="82"/>
      <c r="J248" s="85"/>
      <c r="K248" s="86"/>
    </row>
    <row r="249" spans="3:11">
      <c r="C249" s="75"/>
      <c r="D249" s="76"/>
      <c r="E249" s="76"/>
      <c r="F249" s="75"/>
      <c r="G249" s="77"/>
      <c r="H249" s="78"/>
      <c r="I249" s="76"/>
      <c r="J249" s="79"/>
      <c r="K249" s="80"/>
    </row>
    <row r="250" spans="3:11">
      <c r="C250" s="81"/>
      <c r="D250" s="82"/>
      <c r="E250" s="82"/>
      <c r="F250" s="81"/>
      <c r="G250" s="83"/>
      <c r="H250" s="84"/>
      <c r="I250" s="82"/>
      <c r="J250" s="85"/>
      <c r="K250" s="86"/>
    </row>
    <row r="251" spans="3:11">
      <c r="C251" s="75"/>
      <c r="D251" s="76"/>
      <c r="E251" s="76"/>
      <c r="F251" s="75"/>
      <c r="G251" s="77"/>
      <c r="H251" s="78"/>
      <c r="I251" s="76"/>
      <c r="J251" s="79"/>
      <c r="K251" s="80"/>
    </row>
    <row r="252" spans="3:11">
      <c r="C252" s="81"/>
      <c r="D252" s="82"/>
      <c r="E252" s="82"/>
      <c r="F252" s="81"/>
      <c r="G252" s="83"/>
      <c r="H252" s="84"/>
      <c r="I252" s="82"/>
      <c r="J252" s="85"/>
      <c r="K252" s="86"/>
    </row>
    <row r="253" spans="3:11">
      <c r="C253" s="75"/>
      <c r="D253" s="76"/>
      <c r="E253" s="76"/>
      <c r="F253" s="75"/>
      <c r="G253" s="77"/>
      <c r="H253" s="78"/>
      <c r="I253" s="76"/>
      <c r="J253" s="79"/>
      <c r="K253" s="80"/>
    </row>
    <row r="254" spans="3:11">
      <c r="C254" s="81"/>
      <c r="D254" s="82"/>
      <c r="E254" s="82"/>
      <c r="F254" s="81"/>
      <c r="G254" s="83"/>
      <c r="H254" s="84"/>
      <c r="I254" s="82"/>
      <c r="J254" s="85"/>
      <c r="K254" s="86"/>
    </row>
    <row r="255" spans="3:11">
      <c r="C255" s="75"/>
      <c r="D255" s="76"/>
      <c r="E255" s="76"/>
      <c r="F255" s="75"/>
      <c r="G255" s="77"/>
      <c r="H255" s="78"/>
      <c r="I255" s="76"/>
      <c r="J255" s="79"/>
      <c r="K255" s="80"/>
    </row>
    <row r="256" spans="3:11">
      <c r="C256" s="81"/>
      <c r="D256" s="82"/>
      <c r="E256" s="82"/>
      <c r="F256" s="81"/>
      <c r="G256" s="83"/>
      <c r="H256" s="84"/>
      <c r="I256" s="82"/>
      <c r="J256" s="85"/>
      <c r="K256" s="86"/>
    </row>
    <row r="257" spans="3:11">
      <c r="C257" s="75"/>
      <c r="D257" s="76"/>
      <c r="E257" s="76"/>
      <c r="F257" s="75"/>
      <c r="G257" s="77"/>
      <c r="H257" s="78"/>
      <c r="I257" s="76"/>
      <c r="J257" s="79"/>
      <c r="K257" s="80"/>
    </row>
    <row r="258" spans="3:11">
      <c r="C258" s="81"/>
      <c r="D258" s="82"/>
      <c r="E258" s="82"/>
      <c r="F258" s="81"/>
      <c r="G258" s="83"/>
      <c r="H258" s="84"/>
      <c r="I258" s="82"/>
      <c r="J258" s="85"/>
      <c r="K258" s="86"/>
    </row>
    <row r="259" spans="3:11">
      <c r="C259" s="75"/>
      <c r="D259" s="76"/>
      <c r="E259" s="76"/>
      <c r="F259" s="75"/>
      <c r="G259" s="77"/>
      <c r="H259" s="78"/>
      <c r="I259" s="76"/>
      <c r="J259" s="79"/>
      <c r="K259" s="80"/>
    </row>
    <row r="260" spans="3:11">
      <c r="C260" s="81"/>
      <c r="D260" s="82"/>
      <c r="E260" s="82"/>
      <c r="F260" s="81"/>
      <c r="G260" s="83"/>
      <c r="H260" s="84"/>
      <c r="I260" s="82"/>
      <c r="J260" s="85"/>
      <c r="K260" s="86"/>
    </row>
    <row r="261" spans="3:11">
      <c r="C261" s="75"/>
      <c r="D261" s="76"/>
      <c r="E261" s="76"/>
      <c r="F261" s="75"/>
      <c r="G261" s="77"/>
      <c r="H261" s="78"/>
      <c r="I261" s="76"/>
      <c r="J261" s="79"/>
      <c r="K261" s="80"/>
    </row>
    <row r="262" spans="3:11">
      <c r="C262" s="81"/>
      <c r="D262" s="82"/>
      <c r="E262" s="82"/>
      <c r="F262" s="81"/>
      <c r="G262" s="83"/>
      <c r="H262" s="84"/>
      <c r="I262" s="82"/>
      <c r="J262" s="85"/>
      <c r="K262" s="86"/>
    </row>
    <row r="263" spans="3:11">
      <c r="C263" s="75"/>
      <c r="D263" s="76"/>
      <c r="E263" s="76"/>
      <c r="F263" s="75"/>
      <c r="G263" s="77"/>
      <c r="H263" s="78"/>
      <c r="I263" s="76"/>
      <c r="J263" s="79"/>
      <c r="K263" s="80"/>
    </row>
    <row r="264" spans="3:11">
      <c r="C264" s="81"/>
      <c r="D264" s="82"/>
      <c r="E264" s="82"/>
      <c r="F264" s="81"/>
      <c r="G264" s="83"/>
      <c r="H264" s="84"/>
      <c r="I264" s="82"/>
      <c r="J264" s="85"/>
      <c r="K264" s="86"/>
    </row>
    <row r="265" spans="3:11">
      <c r="C265" s="75"/>
      <c r="D265" s="76"/>
      <c r="E265" s="76"/>
      <c r="F265" s="75"/>
      <c r="G265" s="77"/>
      <c r="H265" s="78"/>
      <c r="I265" s="76"/>
      <c r="J265" s="79"/>
      <c r="K265" s="80"/>
    </row>
    <row r="266" spans="3:11">
      <c r="C266" s="81"/>
      <c r="D266" s="82"/>
      <c r="E266" s="82"/>
      <c r="F266" s="81"/>
      <c r="G266" s="83"/>
      <c r="H266" s="84"/>
      <c r="I266" s="82"/>
      <c r="J266" s="85"/>
      <c r="K266" s="86"/>
    </row>
    <row r="267" spans="3:11">
      <c r="C267" s="75"/>
      <c r="D267" s="76"/>
      <c r="E267" s="76"/>
      <c r="F267" s="75"/>
      <c r="G267" s="77"/>
      <c r="H267" s="78"/>
      <c r="I267" s="76"/>
      <c r="J267" s="79"/>
      <c r="K267" s="80"/>
    </row>
    <row r="268" spans="3:11">
      <c r="C268" s="81"/>
      <c r="D268" s="82"/>
      <c r="E268" s="82"/>
      <c r="F268" s="81"/>
      <c r="G268" s="83"/>
      <c r="H268" s="84"/>
      <c r="I268" s="82"/>
      <c r="J268" s="85"/>
      <c r="K268" s="86"/>
    </row>
    <row r="269" spans="3:11">
      <c r="C269" s="75"/>
      <c r="D269" s="76"/>
      <c r="E269" s="76"/>
      <c r="F269" s="75"/>
      <c r="G269" s="77"/>
      <c r="H269" s="78"/>
      <c r="I269" s="76"/>
      <c r="J269" s="79"/>
      <c r="K269" s="80"/>
    </row>
    <row r="270" spans="3:11">
      <c r="C270" s="81"/>
      <c r="D270" s="82"/>
      <c r="E270" s="82"/>
      <c r="F270" s="81"/>
      <c r="G270" s="83"/>
      <c r="H270" s="84"/>
      <c r="I270" s="82"/>
      <c r="J270" s="85"/>
      <c r="K270" s="86"/>
    </row>
    <row r="271" spans="3:11">
      <c r="C271" s="75"/>
      <c r="D271" s="76"/>
      <c r="E271" s="76"/>
      <c r="F271" s="75"/>
      <c r="G271" s="77"/>
      <c r="H271" s="78"/>
      <c r="I271" s="76"/>
      <c r="J271" s="79"/>
      <c r="K271" s="80"/>
    </row>
    <row r="272" spans="3:11">
      <c r="C272" s="81"/>
      <c r="D272" s="82"/>
      <c r="E272" s="82"/>
      <c r="F272" s="81"/>
      <c r="G272" s="83"/>
      <c r="H272" s="84"/>
      <c r="I272" s="82"/>
      <c r="J272" s="85"/>
      <c r="K272" s="86"/>
    </row>
    <row r="273" spans="3:11">
      <c r="C273" s="75"/>
      <c r="D273" s="76"/>
      <c r="E273" s="76"/>
      <c r="F273" s="75"/>
      <c r="G273" s="77"/>
      <c r="H273" s="78"/>
      <c r="I273" s="76"/>
      <c r="J273" s="79"/>
      <c r="K273" s="80"/>
    </row>
    <row r="274" spans="3:11">
      <c r="C274" s="81"/>
      <c r="D274" s="82"/>
      <c r="E274" s="82"/>
      <c r="F274" s="81"/>
      <c r="G274" s="83"/>
      <c r="H274" s="84"/>
      <c r="I274" s="82"/>
      <c r="J274" s="85"/>
      <c r="K274" s="86"/>
    </row>
    <row r="275" spans="3:11">
      <c r="C275" s="75"/>
      <c r="D275" s="76"/>
      <c r="E275" s="76"/>
      <c r="F275" s="75"/>
      <c r="G275" s="77"/>
      <c r="H275" s="78"/>
      <c r="I275" s="76"/>
      <c r="J275" s="79"/>
      <c r="K275" s="80"/>
    </row>
    <row r="276" spans="3:11">
      <c r="C276" s="81"/>
      <c r="D276" s="82"/>
      <c r="E276" s="82"/>
      <c r="F276" s="81"/>
      <c r="G276" s="83"/>
      <c r="H276" s="84"/>
      <c r="I276" s="82"/>
      <c r="J276" s="85"/>
      <c r="K276" s="86"/>
    </row>
    <row r="277" spans="3:11">
      <c r="C277" s="75"/>
      <c r="D277" s="76"/>
      <c r="E277" s="76"/>
      <c r="F277" s="75"/>
      <c r="G277" s="77"/>
      <c r="H277" s="78"/>
      <c r="I277" s="76"/>
      <c r="J277" s="79"/>
      <c r="K277" s="80"/>
    </row>
    <row r="278" spans="3:11">
      <c r="C278" s="81"/>
      <c r="D278" s="82"/>
      <c r="E278" s="82"/>
      <c r="F278" s="81"/>
      <c r="G278" s="83"/>
      <c r="H278" s="84"/>
      <c r="I278" s="82"/>
      <c r="J278" s="85"/>
      <c r="K278" s="86"/>
    </row>
    <row r="279" spans="3:11">
      <c r="C279" s="75"/>
      <c r="D279" s="76"/>
      <c r="E279" s="76"/>
      <c r="F279" s="75"/>
      <c r="G279" s="77"/>
      <c r="H279" s="78"/>
      <c r="I279" s="76"/>
      <c r="J279" s="79"/>
      <c r="K279" s="80"/>
    </row>
    <row r="280" spans="3:11">
      <c r="C280" s="81"/>
      <c r="D280" s="82"/>
      <c r="E280" s="82"/>
      <c r="F280" s="81"/>
      <c r="G280" s="83"/>
      <c r="H280" s="84"/>
      <c r="I280" s="82"/>
      <c r="J280" s="85"/>
      <c r="K280" s="86"/>
    </row>
    <row r="281" spans="3:11">
      <c r="C281" s="75"/>
      <c r="D281" s="76"/>
      <c r="E281" s="76"/>
      <c r="F281" s="75"/>
      <c r="G281" s="77"/>
      <c r="H281" s="78"/>
      <c r="I281" s="76"/>
      <c r="J281" s="79"/>
      <c r="K281" s="80"/>
    </row>
    <row r="282" spans="3:11">
      <c r="C282" s="81"/>
      <c r="D282" s="82"/>
      <c r="E282" s="82"/>
      <c r="F282" s="81"/>
      <c r="G282" s="83"/>
      <c r="H282" s="84"/>
      <c r="I282" s="82"/>
      <c r="J282" s="85"/>
      <c r="K282" s="86"/>
    </row>
    <row r="283" spans="3:11">
      <c r="C283" s="75"/>
      <c r="D283" s="76"/>
      <c r="E283" s="76"/>
      <c r="F283" s="75"/>
      <c r="G283" s="77"/>
      <c r="H283" s="78"/>
      <c r="I283" s="76"/>
      <c r="J283" s="79"/>
      <c r="K283" s="80"/>
    </row>
    <row r="284" spans="3:11">
      <c r="C284" s="81"/>
      <c r="D284" s="82"/>
      <c r="E284" s="82"/>
      <c r="F284" s="81"/>
      <c r="G284" s="83"/>
      <c r="H284" s="84"/>
      <c r="I284" s="82"/>
      <c r="J284" s="85"/>
      <c r="K284" s="86"/>
    </row>
    <row r="285" spans="3:11">
      <c r="C285" s="75"/>
      <c r="D285" s="76"/>
      <c r="E285" s="76"/>
      <c r="F285" s="75"/>
      <c r="G285" s="77"/>
      <c r="H285" s="78"/>
      <c r="I285" s="76"/>
      <c r="J285" s="79"/>
      <c r="K285" s="80"/>
    </row>
    <row r="286" spans="3:11">
      <c r="C286" s="81"/>
      <c r="D286" s="82"/>
      <c r="E286" s="82"/>
      <c r="F286" s="81"/>
      <c r="G286" s="83"/>
      <c r="H286" s="84"/>
      <c r="I286" s="82"/>
      <c r="J286" s="85"/>
      <c r="K286" s="86"/>
    </row>
    <row r="287" spans="3:11">
      <c r="C287" s="75"/>
      <c r="D287" s="76"/>
      <c r="E287" s="76"/>
      <c r="F287" s="75"/>
      <c r="G287" s="77"/>
      <c r="H287" s="78"/>
      <c r="I287" s="76"/>
      <c r="J287" s="79"/>
      <c r="K287" s="80"/>
    </row>
    <row r="288" spans="3:11">
      <c r="C288" s="81"/>
      <c r="D288" s="82"/>
      <c r="E288" s="82"/>
      <c r="F288" s="81"/>
      <c r="G288" s="83"/>
      <c r="H288" s="84"/>
      <c r="I288" s="82"/>
      <c r="J288" s="85"/>
      <c r="K288" s="86"/>
    </row>
    <row r="289" spans="3:11">
      <c r="C289" s="75"/>
      <c r="D289" s="76"/>
      <c r="E289" s="76"/>
      <c r="F289" s="75"/>
      <c r="G289" s="77"/>
      <c r="H289" s="78"/>
      <c r="I289" s="76"/>
      <c r="J289" s="79"/>
      <c r="K289" s="80"/>
    </row>
    <row r="290" spans="3:11">
      <c r="C290" s="81"/>
      <c r="D290" s="82"/>
      <c r="E290" s="82"/>
      <c r="F290" s="81"/>
      <c r="G290" s="83"/>
      <c r="H290" s="84"/>
      <c r="I290" s="82"/>
      <c r="J290" s="85"/>
      <c r="K290" s="86"/>
    </row>
    <row r="291" spans="3:11">
      <c r="C291" s="75"/>
      <c r="D291" s="76"/>
      <c r="E291" s="76"/>
      <c r="F291" s="75"/>
      <c r="G291" s="77"/>
      <c r="H291" s="78"/>
      <c r="I291" s="76"/>
      <c r="J291" s="79"/>
      <c r="K291" s="80"/>
    </row>
    <row r="292" spans="3:11">
      <c r="C292" s="81"/>
      <c r="D292" s="82"/>
      <c r="E292" s="82"/>
      <c r="F292" s="81"/>
      <c r="G292" s="83"/>
      <c r="H292" s="84"/>
      <c r="I292" s="82"/>
      <c r="J292" s="85"/>
      <c r="K292" s="86"/>
    </row>
    <row r="293" spans="3:11">
      <c r="C293" s="75"/>
      <c r="D293" s="76"/>
      <c r="E293" s="76"/>
      <c r="F293" s="75"/>
      <c r="G293" s="77"/>
      <c r="H293" s="78"/>
      <c r="I293" s="76"/>
      <c r="J293" s="79"/>
      <c r="K293" s="80"/>
    </row>
    <row r="294" spans="3:11">
      <c r="C294" s="81"/>
      <c r="D294" s="82"/>
      <c r="E294" s="82"/>
      <c r="F294" s="81"/>
      <c r="G294" s="83"/>
      <c r="H294" s="84"/>
      <c r="I294" s="82"/>
      <c r="J294" s="85"/>
      <c r="K294" s="86"/>
    </row>
    <row r="295" spans="3:11">
      <c r="C295" s="75"/>
      <c r="D295" s="76"/>
      <c r="E295" s="76"/>
      <c r="F295" s="75"/>
      <c r="G295" s="77"/>
      <c r="H295" s="78"/>
      <c r="I295" s="76"/>
      <c r="J295" s="79"/>
      <c r="K295" s="80"/>
    </row>
    <row r="296" spans="3:11">
      <c r="C296" s="81"/>
      <c r="D296" s="82"/>
      <c r="E296" s="82"/>
      <c r="F296" s="81"/>
      <c r="G296" s="83"/>
      <c r="H296" s="84"/>
      <c r="I296" s="82"/>
      <c r="J296" s="85"/>
      <c r="K296" s="86"/>
    </row>
    <row r="297" spans="3:11">
      <c r="C297" s="75"/>
      <c r="D297" s="76"/>
      <c r="E297" s="76"/>
      <c r="F297" s="75"/>
      <c r="G297" s="77"/>
      <c r="H297" s="78"/>
      <c r="I297" s="76"/>
      <c r="J297" s="79"/>
      <c r="K297" s="80"/>
    </row>
    <row r="298" spans="3:11">
      <c r="C298" s="81"/>
      <c r="D298" s="82"/>
      <c r="E298" s="82"/>
      <c r="F298" s="81"/>
      <c r="G298" s="83"/>
      <c r="H298" s="84"/>
      <c r="I298" s="82"/>
      <c r="J298" s="85"/>
      <c r="K298" s="86"/>
    </row>
    <row r="299" spans="3:11">
      <c r="C299" s="75"/>
      <c r="D299" s="76"/>
      <c r="E299" s="76"/>
      <c r="F299" s="75"/>
      <c r="G299" s="77"/>
      <c r="H299" s="78"/>
      <c r="I299" s="76"/>
      <c r="J299" s="79"/>
      <c r="K299" s="80"/>
    </row>
    <row r="300" spans="3:11">
      <c r="C300" s="81"/>
      <c r="D300" s="82"/>
      <c r="E300" s="82"/>
      <c r="F300" s="81"/>
      <c r="G300" s="83"/>
      <c r="H300" s="84"/>
      <c r="I300" s="82"/>
      <c r="J300" s="85"/>
      <c r="K300" s="86"/>
    </row>
    <row r="301" spans="3:11">
      <c r="C301" s="75"/>
      <c r="D301" s="76"/>
      <c r="E301" s="76"/>
      <c r="F301" s="75"/>
      <c r="G301" s="77"/>
      <c r="H301" s="78"/>
      <c r="I301" s="76"/>
      <c r="J301" s="79"/>
      <c r="K301" s="80"/>
    </row>
    <row r="302" spans="3:11">
      <c r="C302" s="81"/>
      <c r="D302" s="82"/>
      <c r="E302" s="82"/>
      <c r="F302" s="81"/>
      <c r="G302" s="83"/>
      <c r="H302" s="84"/>
      <c r="I302" s="82"/>
      <c r="J302" s="85"/>
      <c r="K302" s="86"/>
    </row>
    <row r="303" spans="3:11">
      <c r="C303" s="75"/>
      <c r="D303" s="76"/>
      <c r="E303" s="76"/>
      <c r="F303" s="75"/>
      <c r="G303" s="77"/>
      <c r="H303" s="78"/>
      <c r="I303" s="76"/>
      <c r="J303" s="79"/>
      <c r="K303" s="80"/>
    </row>
    <row r="304" spans="3:11">
      <c r="C304" s="81"/>
      <c r="D304" s="82"/>
      <c r="E304" s="82"/>
      <c r="F304" s="81"/>
      <c r="G304" s="83"/>
      <c r="H304" s="84"/>
      <c r="I304" s="82"/>
      <c r="J304" s="85"/>
      <c r="K304" s="86"/>
    </row>
    <row r="305" spans="3:11">
      <c r="C305" s="75"/>
      <c r="D305" s="76"/>
      <c r="E305" s="76"/>
      <c r="F305" s="75"/>
      <c r="G305" s="77"/>
      <c r="H305" s="78"/>
      <c r="I305" s="76"/>
      <c r="J305" s="79"/>
      <c r="K305" s="80"/>
    </row>
    <row r="306" spans="3:11">
      <c r="C306" s="81"/>
      <c r="D306" s="82"/>
      <c r="E306" s="82"/>
      <c r="F306" s="81"/>
      <c r="G306" s="83"/>
      <c r="H306" s="84"/>
      <c r="I306" s="82"/>
      <c r="J306" s="85"/>
      <c r="K306" s="86"/>
    </row>
    <row r="307" spans="3:11">
      <c r="C307" s="75"/>
      <c r="D307" s="76"/>
      <c r="E307" s="76"/>
      <c r="F307" s="75"/>
      <c r="G307" s="77"/>
      <c r="H307" s="78"/>
      <c r="I307" s="76"/>
      <c r="J307" s="79"/>
      <c r="K307" s="80"/>
    </row>
    <row r="308" spans="3:11">
      <c r="C308" s="81"/>
      <c r="D308" s="82"/>
      <c r="E308" s="82"/>
      <c r="F308" s="81"/>
      <c r="G308" s="83"/>
      <c r="H308" s="84"/>
      <c r="I308" s="82"/>
      <c r="J308" s="85"/>
      <c r="K308" s="86"/>
    </row>
    <row r="309" spans="3:11">
      <c r="C309" s="75"/>
      <c r="D309" s="76"/>
      <c r="E309" s="76"/>
      <c r="F309" s="75"/>
      <c r="G309" s="77"/>
      <c r="H309" s="78"/>
      <c r="I309" s="76"/>
      <c r="J309" s="79"/>
      <c r="K309" s="80"/>
    </row>
    <row r="310" spans="3:11">
      <c r="C310" s="81"/>
      <c r="D310" s="82"/>
      <c r="E310" s="82"/>
      <c r="F310" s="81"/>
      <c r="G310" s="83"/>
      <c r="H310" s="84"/>
      <c r="I310" s="82"/>
      <c r="J310" s="85"/>
      <c r="K310" s="86"/>
    </row>
    <row r="311" spans="3:11">
      <c r="C311" s="75"/>
      <c r="D311" s="76"/>
      <c r="E311" s="76"/>
      <c r="F311" s="75"/>
      <c r="G311" s="77"/>
      <c r="H311" s="78"/>
      <c r="I311" s="76"/>
      <c r="J311" s="79"/>
      <c r="K311" s="80"/>
    </row>
    <row r="312" spans="3:11">
      <c r="C312" s="81"/>
      <c r="D312" s="82"/>
      <c r="E312" s="82"/>
      <c r="F312" s="81"/>
      <c r="G312" s="83"/>
      <c r="H312" s="84"/>
      <c r="I312" s="82"/>
      <c r="J312" s="85"/>
      <c r="K312" s="86"/>
    </row>
    <row r="313" spans="3:11">
      <c r="C313" s="75"/>
      <c r="D313" s="76"/>
      <c r="E313" s="76"/>
      <c r="F313" s="75"/>
      <c r="G313" s="77"/>
      <c r="H313" s="78"/>
      <c r="I313" s="76"/>
      <c r="J313" s="79"/>
      <c r="K313" s="80"/>
    </row>
    <row r="314" spans="3:11">
      <c r="C314" s="81"/>
      <c r="D314" s="82"/>
      <c r="E314" s="82"/>
      <c r="F314" s="81"/>
      <c r="G314" s="83"/>
      <c r="H314" s="84"/>
      <c r="I314" s="82"/>
      <c r="J314" s="85"/>
      <c r="K314" s="86"/>
    </row>
    <row r="315" spans="3:11">
      <c r="C315" s="75"/>
      <c r="D315" s="76"/>
      <c r="E315" s="76"/>
      <c r="F315" s="75"/>
      <c r="G315" s="77"/>
      <c r="H315" s="78"/>
      <c r="I315" s="76"/>
      <c r="J315" s="79"/>
      <c r="K315" s="80"/>
    </row>
    <row r="316" spans="3:11">
      <c r="C316" s="81"/>
      <c r="D316" s="82"/>
      <c r="E316" s="82"/>
      <c r="F316" s="81"/>
      <c r="G316" s="83"/>
      <c r="H316" s="84"/>
      <c r="I316" s="82"/>
      <c r="J316" s="85"/>
      <c r="K316" s="86"/>
    </row>
    <row r="317" spans="3:11">
      <c r="C317" s="75"/>
      <c r="D317" s="76"/>
      <c r="E317" s="76"/>
      <c r="F317" s="75"/>
      <c r="G317" s="77"/>
      <c r="H317" s="78"/>
      <c r="I317" s="76"/>
      <c r="J317" s="79"/>
      <c r="K317" s="80"/>
    </row>
    <row r="318" spans="3:11">
      <c r="C318" s="81"/>
      <c r="D318" s="82"/>
      <c r="E318" s="82"/>
      <c r="F318" s="81"/>
      <c r="G318" s="83"/>
      <c r="H318" s="84"/>
      <c r="I318" s="82"/>
      <c r="J318" s="85"/>
      <c r="K318" s="86"/>
    </row>
    <row r="319" spans="3:11">
      <c r="C319" s="75"/>
      <c r="D319" s="76"/>
      <c r="E319" s="76"/>
      <c r="F319" s="75"/>
      <c r="G319" s="77"/>
      <c r="H319" s="78"/>
      <c r="I319" s="76"/>
      <c r="J319" s="79"/>
      <c r="K319" s="80"/>
    </row>
    <row r="320" spans="3:11">
      <c r="C320" s="81"/>
      <c r="D320" s="82"/>
      <c r="E320" s="82"/>
      <c r="F320" s="81"/>
      <c r="G320" s="83"/>
      <c r="H320" s="84"/>
      <c r="I320" s="82"/>
      <c r="J320" s="85"/>
      <c r="K320" s="86"/>
    </row>
    <row r="321" spans="3:11">
      <c r="C321" s="75"/>
      <c r="D321" s="76"/>
      <c r="E321" s="76"/>
      <c r="F321" s="75"/>
      <c r="G321" s="77"/>
      <c r="H321" s="78"/>
      <c r="I321" s="76"/>
      <c r="J321" s="79"/>
      <c r="K321" s="80"/>
    </row>
    <row r="322" spans="3:11">
      <c r="C322" s="81"/>
      <c r="D322" s="82"/>
      <c r="E322" s="82"/>
      <c r="F322" s="81"/>
      <c r="G322" s="83"/>
      <c r="H322" s="84"/>
      <c r="I322" s="82"/>
      <c r="J322" s="85"/>
      <c r="K322" s="86"/>
    </row>
    <row r="323" spans="3:11">
      <c r="C323" s="75"/>
      <c r="D323" s="76"/>
      <c r="E323" s="76"/>
      <c r="F323" s="75"/>
      <c r="G323" s="77"/>
      <c r="H323" s="78"/>
      <c r="I323" s="76"/>
      <c r="J323" s="79"/>
      <c r="K323" s="80"/>
    </row>
    <row r="324" spans="3:11">
      <c r="C324" s="81"/>
      <c r="D324" s="82"/>
      <c r="E324" s="82"/>
      <c r="F324" s="81"/>
      <c r="G324" s="83"/>
      <c r="H324" s="84"/>
      <c r="I324" s="82"/>
      <c r="J324" s="85"/>
      <c r="K324" s="86"/>
    </row>
    <row r="325" spans="3:11">
      <c r="C325" s="75"/>
      <c r="D325" s="76"/>
      <c r="E325" s="76"/>
      <c r="F325" s="75"/>
      <c r="G325" s="77"/>
      <c r="H325" s="78"/>
      <c r="I325" s="76"/>
      <c r="J325" s="79"/>
      <c r="K325" s="80"/>
    </row>
    <row r="326" spans="3:11">
      <c r="C326" s="81"/>
      <c r="D326" s="82"/>
      <c r="E326" s="82"/>
      <c r="F326" s="81"/>
      <c r="G326" s="83"/>
      <c r="H326" s="84"/>
      <c r="I326" s="82"/>
      <c r="J326" s="85"/>
      <c r="K326" s="86"/>
    </row>
    <row r="327" spans="3:11">
      <c r="C327" s="75"/>
      <c r="D327" s="76"/>
      <c r="E327" s="76"/>
      <c r="F327" s="75"/>
      <c r="G327" s="77"/>
      <c r="H327" s="78"/>
      <c r="I327" s="76"/>
      <c r="J327" s="79"/>
      <c r="K327" s="80"/>
    </row>
    <row r="328" spans="3:11">
      <c r="C328" s="81"/>
      <c r="D328" s="82"/>
      <c r="E328" s="82"/>
      <c r="F328" s="81"/>
      <c r="G328" s="83"/>
      <c r="H328" s="84"/>
      <c r="I328" s="82"/>
      <c r="J328" s="85"/>
      <c r="K328" s="86"/>
    </row>
    <row r="329" spans="3:11">
      <c r="C329" s="75"/>
      <c r="D329" s="76"/>
      <c r="E329" s="76"/>
      <c r="F329" s="75"/>
      <c r="G329" s="77"/>
      <c r="H329" s="78"/>
      <c r="I329" s="76"/>
      <c r="J329" s="79"/>
      <c r="K329" s="80"/>
    </row>
    <row r="330" spans="3:11">
      <c r="C330" s="81"/>
      <c r="D330" s="82"/>
      <c r="E330" s="82"/>
      <c r="F330" s="81"/>
      <c r="G330" s="83"/>
      <c r="H330" s="84"/>
      <c r="I330" s="82"/>
      <c r="J330" s="85"/>
      <c r="K330" s="86"/>
    </row>
    <row r="331" spans="3:11">
      <c r="C331" s="75"/>
      <c r="D331" s="76"/>
      <c r="E331" s="76"/>
      <c r="F331" s="75"/>
      <c r="G331" s="77"/>
      <c r="H331" s="78"/>
      <c r="I331" s="76"/>
      <c r="J331" s="79"/>
      <c r="K331" s="80"/>
    </row>
    <row r="332" spans="3:11">
      <c r="C332" s="81"/>
      <c r="D332" s="82"/>
      <c r="E332" s="82"/>
      <c r="F332" s="81"/>
      <c r="G332" s="83"/>
      <c r="H332" s="84"/>
      <c r="I332" s="82"/>
      <c r="J332" s="85"/>
      <c r="K332" s="86"/>
    </row>
    <row r="333" spans="3:11">
      <c r="C333" s="75"/>
      <c r="D333" s="76"/>
      <c r="E333" s="76"/>
      <c r="F333" s="75"/>
      <c r="G333" s="77"/>
      <c r="H333" s="78"/>
      <c r="I333" s="76"/>
      <c r="J333" s="79"/>
      <c r="K333" s="80"/>
    </row>
    <row r="334" spans="3:11">
      <c r="C334" s="81"/>
      <c r="D334" s="82"/>
      <c r="E334" s="82"/>
      <c r="F334" s="81"/>
      <c r="G334" s="83"/>
      <c r="H334" s="84"/>
      <c r="I334" s="82"/>
      <c r="J334" s="85"/>
      <c r="K334" s="86"/>
    </row>
    <row r="335" spans="3:11">
      <c r="C335" s="75"/>
      <c r="D335" s="76"/>
      <c r="E335" s="76"/>
      <c r="F335" s="75"/>
      <c r="G335" s="77"/>
      <c r="H335" s="78"/>
      <c r="I335" s="76"/>
      <c r="J335" s="79"/>
      <c r="K335" s="80"/>
    </row>
    <row r="336" spans="3:11">
      <c r="C336" s="81"/>
      <c r="D336" s="82"/>
      <c r="E336" s="82"/>
      <c r="F336" s="81"/>
      <c r="G336" s="83"/>
      <c r="H336" s="84"/>
      <c r="I336" s="82"/>
      <c r="J336" s="85"/>
      <c r="K336" s="86"/>
    </row>
    <row r="337" spans="3:11">
      <c r="C337" s="75"/>
      <c r="D337" s="76"/>
      <c r="E337" s="76"/>
      <c r="F337" s="75"/>
      <c r="G337" s="77"/>
      <c r="H337" s="78"/>
      <c r="I337" s="76"/>
      <c r="J337" s="79"/>
      <c r="K337" s="80"/>
    </row>
    <row r="338" spans="3:11">
      <c r="C338" s="81"/>
      <c r="D338" s="82"/>
      <c r="E338" s="82"/>
      <c r="F338" s="81"/>
      <c r="G338" s="83"/>
      <c r="H338" s="84"/>
      <c r="I338" s="82"/>
      <c r="J338" s="85"/>
      <c r="K338" s="86"/>
    </row>
    <row r="339" spans="3:11">
      <c r="C339" s="75"/>
      <c r="D339" s="76"/>
      <c r="E339" s="76"/>
      <c r="F339" s="75"/>
      <c r="G339" s="77"/>
      <c r="H339" s="78"/>
      <c r="I339" s="76"/>
      <c r="J339" s="79"/>
      <c r="K339" s="80"/>
    </row>
    <row r="340" spans="3:11">
      <c r="C340" s="81"/>
      <c r="D340" s="82"/>
      <c r="E340" s="82"/>
      <c r="F340" s="81"/>
      <c r="G340" s="83"/>
      <c r="H340" s="84"/>
      <c r="I340" s="82"/>
      <c r="J340" s="85"/>
      <c r="K340" s="86"/>
    </row>
    <row r="341" spans="3:11">
      <c r="C341" s="75"/>
      <c r="D341" s="76"/>
      <c r="E341" s="76"/>
      <c r="F341" s="75"/>
      <c r="G341" s="77"/>
      <c r="H341" s="78"/>
      <c r="I341" s="76"/>
      <c r="J341" s="79"/>
      <c r="K341" s="80"/>
    </row>
    <row r="342" spans="3:11">
      <c r="C342" s="81"/>
      <c r="D342" s="82"/>
      <c r="E342" s="82"/>
      <c r="F342" s="81"/>
      <c r="G342" s="83"/>
      <c r="H342" s="84"/>
      <c r="I342" s="82"/>
      <c r="J342" s="85"/>
      <c r="K342" s="86"/>
    </row>
    <row r="343" spans="3:11">
      <c r="C343" s="75"/>
      <c r="D343" s="76"/>
      <c r="E343" s="76"/>
      <c r="F343" s="75"/>
      <c r="G343" s="77"/>
      <c r="H343" s="78"/>
      <c r="I343" s="76"/>
      <c r="J343" s="79"/>
      <c r="K343" s="80"/>
    </row>
    <row r="344" spans="3:11">
      <c r="C344" s="81"/>
      <c r="D344" s="82"/>
      <c r="E344" s="82"/>
      <c r="F344" s="81"/>
      <c r="G344" s="83"/>
      <c r="H344" s="84"/>
      <c r="I344" s="82"/>
      <c r="J344" s="85"/>
      <c r="K344" s="86"/>
    </row>
    <row r="345" spans="3:11">
      <c r="C345" s="75"/>
      <c r="D345" s="76"/>
      <c r="E345" s="76"/>
      <c r="F345" s="75"/>
      <c r="G345" s="77"/>
      <c r="H345" s="78"/>
      <c r="I345" s="76"/>
      <c r="J345" s="79"/>
      <c r="K345" s="80"/>
    </row>
    <row r="346" spans="3:11">
      <c r="C346" s="81"/>
      <c r="D346" s="82"/>
      <c r="E346" s="82"/>
      <c r="F346" s="81"/>
      <c r="G346" s="83"/>
      <c r="H346" s="84"/>
      <c r="I346" s="82"/>
      <c r="J346" s="85"/>
      <c r="K346" s="86"/>
    </row>
    <row r="347" spans="3:11">
      <c r="C347" s="75"/>
      <c r="D347" s="76"/>
      <c r="E347" s="76"/>
      <c r="F347" s="75"/>
      <c r="G347" s="77"/>
      <c r="H347" s="78"/>
      <c r="I347" s="76"/>
      <c r="J347" s="79"/>
      <c r="K347" s="80"/>
    </row>
    <row r="348" spans="3:11">
      <c r="C348" s="81"/>
      <c r="D348" s="82"/>
      <c r="E348" s="82"/>
      <c r="F348" s="81"/>
      <c r="G348" s="83"/>
      <c r="H348" s="84"/>
      <c r="I348" s="82"/>
      <c r="J348" s="85"/>
      <c r="K348" s="86"/>
    </row>
    <row r="349" spans="3:11">
      <c r="C349" s="75"/>
      <c r="D349" s="76"/>
      <c r="E349" s="76"/>
      <c r="F349" s="75"/>
      <c r="G349" s="77"/>
      <c r="H349" s="78"/>
      <c r="I349" s="76"/>
      <c r="J349" s="79"/>
      <c r="K349" s="80"/>
    </row>
    <row r="350" spans="3:11">
      <c r="C350" s="81"/>
      <c r="D350" s="82"/>
      <c r="E350" s="82"/>
      <c r="F350" s="81"/>
      <c r="G350" s="83"/>
      <c r="H350" s="84"/>
      <c r="I350" s="82"/>
      <c r="J350" s="85"/>
      <c r="K350" s="86"/>
    </row>
    <row r="351" spans="3:11">
      <c r="C351" s="75"/>
      <c r="D351" s="76"/>
      <c r="E351" s="76"/>
      <c r="F351" s="75"/>
      <c r="G351" s="77"/>
      <c r="H351" s="78"/>
      <c r="I351" s="76"/>
      <c r="J351" s="79"/>
      <c r="K351" s="80"/>
    </row>
    <row r="352" spans="3:11">
      <c r="C352" s="81"/>
      <c r="D352" s="82"/>
      <c r="E352" s="82"/>
      <c r="F352" s="81"/>
      <c r="G352" s="83"/>
      <c r="H352" s="84"/>
      <c r="I352" s="82"/>
      <c r="J352" s="85"/>
      <c r="K352" s="86"/>
    </row>
    <row r="353" spans="3:11">
      <c r="C353" s="75"/>
      <c r="D353" s="76"/>
      <c r="E353" s="76"/>
      <c r="F353" s="75"/>
      <c r="G353" s="77"/>
      <c r="H353" s="78"/>
      <c r="I353" s="76"/>
      <c r="J353" s="79"/>
      <c r="K353" s="80"/>
    </row>
    <row r="354" spans="3:11">
      <c r="C354" s="81"/>
      <c r="D354" s="82"/>
      <c r="E354" s="82"/>
      <c r="F354" s="81"/>
      <c r="G354" s="83"/>
      <c r="H354" s="84"/>
      <c r="I354" s="82"/>
      <c r="J354" s="85"/>
      <c r="K354" s="86"/>
    </row>
    <row r="355" spans="3:11">
      <c r="C355" s="75"/>
      <c r="D355" s="76"/>
      <c r="E355" s="76"/>
      <c r="F355" s="75"/>
      <c r="G355" s="77"/>
      <c r="H355" s="78"/>
      <c r="I355" s="76"/>
      <c r="J355" s="79"/>
      <c r="K355" s="80"/>
    </row>
    <row r="356" spans="3:11">
      <c r="C356" s="81"/>
      <c r="D356" s="82"/>
      <c r="E356" s="82"/>
      <c r="F356" s="81"/>
      <c r="G356" s="83"/>
      <c r="H356" s="84"/>
      <c r="I356" s="82"/>
      <c r="J356" s="85"/>
      <c r="K356" s="86"/>
    </row>
    <row r="357" spans="3:11">
      <c r="C357" s="75"/>
      <c r="D357" s="76"/>
      <c r="E357" s="76"/>
      <c r="F357" s="75"/>
      <c r="G357" s="77"/>
      <c r="H357" s="78"/>
      <c r="I357" s="76"/>
      <c r="J357" s="79"/>
      <c r="K357" s="80"/>
    </row>
    <row r="358" spans="3:11">
      <c r="C358" s="81"/>
      <c r="D358" s="82"/>
      <c r="E358" s="82"/>
      <c r="F358" s="81"/>
      <c r="G358" s="83"/>
      <c r="H358" s="84"/>
      <c r="I358" s="82"/>
      <c r="J358" s="85"/>
      <c r="K358" s="86"/>
    </row>
    <row r="359" spans="3:11">
      <c r="C359" s="75"/>
      <c r="D359" s="76"/>
      <c r="E359" s="76"/>
      <c r="F359" s="75"/>
      <c r="G359" s="77"/>
      <c r="H359" s="78"/>
      <c r="I359" s="76"/>
      <c r="J359" s="79"/>
      <c r="K359" s="80"/>
    </row>
    <row r="360" spans="3:11">
      <c r="C360" s="81"/>
      <c r="D360" s="82"/>
      <c r="E360" s="82"/>
      <c r="F360" s="81"/>
      <c r="G360" s="83"/>
      <c r="H360" s="84"/>
      <c r="I360" s="82"/>
      <c r="J360" s="85"/>
      <c r="K360" s="86"/>
    </row>
    <row r="361" spans="3:11">
      <c r="C361" s="75"/>
      <c r="D361" s="76"/>
      <c r="E361" s="76"/>
      <c r="F361" s="75"/>
      <c r="G361" s="77"/>
      <c r="H361" s="78"/>
      <c r="I361" s="76"/>
      <c r="J361" s="79"/>
      <c r="K361" s="80"/>
    </row>
    <row r="362" spans="3:11">
      <c r="C362" s="81"/>
      <c r="D362" s="82"/>
      <c r="E362" s="82"/>
      <c r="F362" s="81"/>
      <c r="G362" s="83"/>
      <c r="H362" s="84"/>
      <c r="I362" s="82"/>
      <c r="J362" s="85"/>
      <c r="K362" s="86"/>
    </row>
    <row r="363" spans="3:11">
      <c r="C363" s="75"/>
      <c r="D363" s="76"/>
      <c r="E363" s="76"/>
      <c r="F363" s="75"/>
      <c r="G363" s="77"/>
      <c r="H363" s="78"/>
      <c r="I363" s="76"/>
      <c r="J363" s="79"/>
      <c r="K363" s="80"/>
    </row>
    <row r="364" spans="3:11">
      <c r="C364" s="81"/>
      <c r="D364" s="82"/>
      <c r="E364" s="82"/>
      <c r="F364" s="81"/>
      <c r="G364" s="83"/>
      <c r="H364" s="84"/>
      <c r="I364" s="82"/>
      <c r="J364" s="85"/>
      <c r="K364" s="86"/>
    </row>
    <row r="365" spans="3:11">
      <c r="C365" s="75"/>
      <c r="D365" s="76"/>
      <c r="E365" s="76"/>
      <c r="F365" s="75"/>
      <c r="G365" s="77"/>
      <c r="H365" s="78"/>
      <c r="I365" s="76"/>
      <c r="J365" s="79"/>
      <c r="K365" s="80"/>
    </row>
    <row r="366" spans="3:11">
      <c r="C366" s="81"/>
      <c r="D366" s="82"/>
      <c r="E366" s="82"/>
      <c r="F366" s="81"/>
      <c r="G366" s="83"/>
      <c r="H366" s="84"/>
      <c r="I366" s="82"/>
      <c r="J366" s="85"/>
      <c r="K366" s="86"/>
    </row>
    <row r="367" spans="3:11">
      <c r="C367" s="75"/>
      <c r="D367" s="76"/>
      <c r="E367" s="76"/>
      <c r="F367" s="75"/>
      <c r="G367" s="77"/>
      <c r="H367" s="78"/>
      <c r="I367" s="76"/>
      <c r="J367" s="79"/>
      <c r="K367" s="80"/>
    </row>
    <row r="368" spans="3:11">
      <c r="C368" s="81"/>
      <c r="D368" s="82"/>
      <c r="E368" s="82"/>
      <c r="F368" s="81"/>
      <c r="G368" s="83"/>
      <c r="H368" s="84"/>
      <c r="I368" s="82"/>
      <c r="J368" s="85"/>
      <c r="K368" s="86"/>
    </row>
    <row r="369" spans="3:11">
      <c r="C369" s="75"/>
      <c r="D369" s="76"/>
      <c r="E369" s="76"/>
      <c r="F369" s="75"/>
      <c r="G369" s="77"/>
      <c r="H369" s="78"/>
      <c r="I369" s="76"/>
      <c r="J369" s="79"/>
      <c r="K369" s="80"/>
    </row>
    <row r="370" spans="3:11">
      <c r="C370" s="81"/>
      <c r="D370" s="82"/>
      <c r="E370" s="82"/>
      <c r="F370" s="81"/>
      <c r="G370" s="83"/>
      <c r="H370" s="84"/>
      <c r="I370" s="82"/>
      <c r="J370" s="85"/>
      <c r="K370" s="86"/>
    </row>
    <row r="371" spans="3:11">
      <c r="C371" s="75"/>
      <c r="D371" s="76"/>
      <c r="E371" s="76"/>
      <c r="F371" s="75"/>
      <c r="G371" s="77"/>
      <c r="H371" s="78"/>
      <c r="I371" s="76"/>
      <c r="J371" s="79"/>
      <c r="K371" s="80"/>
    </row>
    <row r="372" spans="3:11">
      <c r="C372" s="81"/>
      <c r="D372" s="82"/>
      <c r="E372" s="82"/>
      <c r="F372" s="81"/>
      <c r="G372" s="83"/>
      <c r="H372" s="84"/>
      <c r="I372" s="82"/>
      <c r="J372" s="85"/>
      <c r="K372" s="86"/>
    </row>
    <row r="373" spans="3:11">
      <c r="C373" s="75"/>
      <c r="D373" s="76"/>
      <c r="E373" s="76"/>
      <c r="F373" s="75"/>
      <c r="G373" s="77"/>
      <c r="H373" s="78"/>
      <c r="I373" s="76"/>
      <c r="J373" s="79"/>
      <c r="K373" s="80"/>
    </row>
    <row r="374" spans="3:11">
      <c r="C374" s="81"/>
      <c r="D374" s="82"/>
      <c r="E374" s="82"/>
      <c r="F374" s="81"/>
      <c r="G374" s="83"/>
      <c r="H374" s="84"/>
      <c r="I374" s="82"/>
      <c r="J374" s="85"/>
      <c r="K374" s="86"/>
    </row>
    <row r="375" spans="3:11">
      <c r="C375" s="75"/>
      <c r="D375" s="76"/>
      <c r="E375" s="76"/>
      <c r="F375" s="75"/>
      <c r="G375" s="77"/>
      <c r="H375" s="78"/>
      <c r="I375" s="76"/>
      <c r="J375" s="79"/>
      <c r="K375" s="80"/>
    </row>
    <row r="376" spans="3:11">
      <c r="C376" s="81"/>
      <c r="D376" s="82"/>
      <c r="E376" s="82"/>
      <c r="F376" s="81"/>
      <c r="G376" s="83"/>
      <c r="H376" s="84"/>
      <c r="I376" s="82"/>
      <c r="J376" s="85"/>
      <c r="K376" s="86"/>
    </row>
    <row r="377" spans="3:11">
      <c r="C377" s="75"/>
      <c r="D377" s="76"/>
      <c r="E377" s="76"/>
      <c r="F377" s="75"/>
      <c r="G377" s="77"/>
      <c r="H377" s="78"/>
      <c r="I377" s="76"/>
      <c r="J377" s="79"/>
      <c r="K377" s="80"/>
    </row>
    <row r="378" spans="3:11">
      <c r="C378" s="81"/>
      <c r="D378" s="82"/>
      <c r="E378" s="82"/>
      <c r="F378" s="81"/>
      <c r="G378" s="83"/>
      <c r="H378" s="84"/>
      <c r="I378" s="82"/>
      <c r="J378" s="85"/>
      <c r="K378" s="86"/>
    </row>
    <row r="379" spans="3:11">
      <c r="C379" s="75"/>
      <c r="D379" s="76"/>
      <c r="E379" s="76"/>
      <c r="F379" s="75"/>
      <c r="G379" s="77"/>
      <c r="H379" s="78"/>
      <c r="I379" s="76"/>
      <c r="J379" s="79"/>
      <c r="K379" s="80"/>
    </row>
    <row r="380" spans="3:11">
      <c r="C380" s="81"/>
      <c r="D380" s="82"/>
      <c r="E380" s="82"/>
      <c r="F380" s="81"/>
      <c r="G380" s="83"/>
      <c r="H380" s="84"/>
      <c r="I380" s="82"/>
      <c r="J380" s="85"/>
      <c r="K380" s="86"/>
    </row>
    <row r="381" spans="3:11">
      <c r="C381" s="75"/>
      <c r="D381" s="76"/>
      <c r="E381" s="76"/>
      <c r="F381" s="75"/>
      <c r="G381" s="77"/>
      <c r="H381" s="78"/>
      <c r="I381" s="76"/>
      <c r="J381" s="79"/>
      <c r="K381" s="80"/>
    </row>
    <row r="382" spans="3:11">
      <c r="C382" s="81"/>
      <c r="D382" s="82"/>
      <c r="E382" s="82"/>
      <c r="F382" s="81"/>
      <c r="G382" s="83"/>
      <c r="H382" s="84"/>
      <c r="I382" s="82"/>
      <c r="J382" s="85"/>
      <c r="K382" s="86"/>
    </row>
    <row r="383" spans="3:11">
      <c r="C383" s="75"/>
      <c r="D383" s="76"/>
      <c r="E383" s="76"/>
      <c r="F383" s="75"/>
      <c r="G383" s="77"/>
      <c r="H383" s="78"/>
      <c r="I383" s="76"/>
      <c r="J383" s="79"/>
      <c r="K383" s="80"/>
    </row>
    <row r="384" spans="3:11">
      <c r="C384" s="81"/>
      <c r="D384" s="82"/>
      <c r="E384" s="82"/>
      <c r="F384" s="81"/>
      <c r="G384" s="83"/>
      <c r="H384" s="84"/>
      <c r="I384" s="82"/>
      <c r="J384" s="85"/>
      <c r="K384" s="86"/>
    </row>
    <row r="385" spans="3:11">
      <c r="C385" s="75"/>
      <c r="D385" s="76"/>
      <c r="E385" s="76"/>
      <c r="F385" s="75"/>
      <c r="G385" s="77"/>
      <c r="H385" s="78"/>
      <c r="I385" s="76"/>
      <c r="J385" s="79"/>
      <c r="K385" s="80"/>
    </row>
    <row r="386" spans="3:11">
      <c r="C386" s="81"/>
      <c r="D386" s="82"/>
      <c r="E386" s="82"/>
      <c r="F386" s="81"/>
      <c r="G386" s="83"/>
      <c r="H386" s="84"/>
      <c r="I386" s="82"/>
      <c r="J386" s="85"/>
      <c r="K386" s="86"/>
    </row>
    <row r="387" spans="3:11">
      <c r="C387" s="75"/>
      <c r="D387" s="76"/>
      <c r="E387" s="76"/>
      <c r="F387" s="75"/>
      <c r="G387" s="77"/>
      <c r="H387" s="78"/>
      <c r="I387" s="76"/>
      <c r="J387" s="79"/>
      <c r="K387" s="80"/>
    </row>
    <row r="388" spans="3:11">
      <c r="C388" s="81"/>
      <c r="D388" s="82"/>
      <c r="E388" s="82"/>
      <c r="F388" s="81"/>
      <c r="G388" s="83"/>
      <c r="H388" s="84"/>
      <c r="I388" s="82"/>
      <c r="J388" s="85"/>
      <c r="K388" s="86"/>
    </row>
    <row r="389" spans="3:11">
      <c r="C389" s="75"/>
      <c r="D389" s="76"/>
      <c r="E389" s="76"/>
      <c r="F389" s="75"/>
      <c r="G389" s="77"/>
      <c r="H389" s="78"/>
      <c r="I389" s="76"/>
      <c r="J389" s="79"/>
      <c r="K389" s="80"/>
    </row>
    <row r="390" spans="3:11">
      <c r="C390" s="81"/>
      <c r="D390" s="82"/>
      <c r="E390" s="82"/>
      <c r="F390" s="81"/>
      <c r="G390" s="83"/>
      <c r="H390" s="84"/>
      <c r="I390" s="82"/>
      <c r="J390" s="85"/>
      <c r="K390" s="86"/>
    </row>
    <row r="391" spans="3:11">
      <c r="C391" s="75"/>
      <c r="D391" s="76"/>
      <c r="E391" s="76"/>
      <c r="F391" s="75"/>
      <c r="G391" s="77"/>
      <c r="H391" s="78"/>
      <c r="I391" s="76"/>
      <c r="J391" s="79"/>
      <c r="K391" s="80"/>
    </row>
    <row r="392" spans="3:11">
      <c r="C392" s="81"/>
      <c r="D392" s="82"/>
      <c r="E392" s="82"/>
      <c r="F392" s="81"/>
      <c r="G392" s="83"/>
      <c r="H392" s="84"/>
      <c r="I392" s="82"/>
      <c r="J392" s="85"/>
      <c r="K392" s="86"/>
    </row>
    <row r="393" spans="3:11">
      <c r="C393" s="75"/>
      <c r="D393" s="76"/>
      <c r="E393" s="76"/>
      <c r="F393" s="75"/>
      <c r="G393" s="77"/>
      <c r="H393" s="78"/>
      <c r="I393" s="76"/>
      <c r="J393" s="79"/>
      <c r="K393" s="80"/>
    </row>
    <row r="394" spans="3:11">
      <c r="C394" s="81"/>
      <c r="D394" s="82"/>
      <c r="E394" s="82"/>
      <c r="F394" s="81"/>
      <c r="G394" s="83"/>
      <c r="H394" s="84"/>
      <c r="I394" s="82"/>
      <c r="J394" s="85"/>
      <c r="K394" s="86"/>
    </row>
    <row r="395" spans="3:11">
      <c r="C395" s="75"/>
      <c r="D395" s="76"/>
      <c r="E395" s="76"/>
      <c r="F395" s="75"/>
      <c r="G395" s="77"/>
      <c r="H395" s="78"/>
      <c r="I395" s="76"/>
      <c r="J395" s="79"/>
      <c r="K395" s="80"/>
    </row>
    <row r="396" spans="3:11">
      <c r="C396" s="81"/>
      <c r="D396" s="82"/>
      <c r="E396" s="82"/>
      <c r="F396" s="81"/>
      <c r="G396" s="83"/>
      <c r="H396" s="84"/>
      <c r="I396" s="82"/>
      <c r="J396" s="85"/>
      <c r="K396" s="86"/>
    </row>
    <row r="397" spans="3:11">
      <c r="C397" s="75"/>
      <c r="D397" s="76"/>
      <c r="E397" s="76"/>
      <c r="F397" s="75"/>
      <c r="G397" s="77"/>
      <c r="H397" s="78"/>
      <c r="I397" s="76"/>
      <c r="J397" s="79"/>
      <c r="K397" s="80"/>
    </row>
    <row r="398" spans="3:11">
      <c r="C398" s="81"/>
      <c r="D398" s="82"/>
      <c r="E398" s="82"/>
      <c r="F398" s="81"/>
      <c r="G398" s="83"/>
      <c r="H398" s="84"/>
      <c r="I398" s="82"/>
      <c r="J398" s="85"/>
      <c r="K398" s="86"/>
    </row>
    <row r="399" spans="3:11">
      <c r="C399" s="75"/>
      <c r="D399" s="76"/>
      <c r="E399" s="76"/>
      <c r="F399" s="75"/>
      <c r="G399" s="77"/>
      <c r="H399" s="78"/>
      <c r="I399" s="76"/>
      <c r="J399" s="79"/>
      <c r="K399" s="80"/>
    </row>
    <row r="400" spans="3:11">
      <c r="C400" s="81"/>
      <c r="D400" s="82"/>
      <c r="E400" s="82"/>
      <c r="F400" s="81"/>
      <c r="G400" s="83"/>
      <c r="H400" s="84"/>
      <c r="I400" s="82"/>
      <c r="J400" s="85"/>
      <c r="K400" s="86"/>
    </row>
    <row r="401" spans="3:11">
      <c r="C401" s="75"/>
      <c r="D401" s="76"/>
      <c r="E401" s="76"/>
      <c r="F401" s="75"/>
      <c r="G401" s="77"/>
      <c r="H401" s="78"/>
      <c r="I401" s="76"/>
      <c r="J401" s="79"/>
      <c r="K401" s="80"/>
    </row>
    <row r="402" spans="3:11">
      <c r="C402" s="81"/>
      <c r="D402" s="82"/>
      <c r="E402" s="82"/>
      <c r="F402" s="81"/>
      <c r="G402" s="83"/>
      <c r="H402" s="84"/>
      <c r="I402" s="82"/>
      <c r="J402" s="85"/>
      <c r="K402" s="86"/>
    </row>
    <row r="403" spans="3:11">
      <c r="C403" s="75"/>
      <c r="D403" s="76"/>
      <c r="E403" s="76"/>
      <c r="F403" s="75"/>
      <c r="G403" s="77"/>
      <c r="H403" s="78"/>
      <c r="I403" s="76"/>
      <c r="J403" s="79"/>
      <c r="K403" s="80"/>
    </row>
    <row r="404" spans="3:11">
      <c r="C404" s="81"/>
      <c r="D404" s="82"/>
      <c r="E404" s="82"/>
      <c r="F404" s="81"/>
      <c r="G404" s="83"/>
      <c r="H404" s="84"/>
      <c r="I404" s="82"/>
      <c r="J404" s="85"/>
      <c r="K404" s="86"/>
    </row>
    <row r="405" spans="3:11">
      <c r="C405" s="75"/>
      <c r="D405" s="76"/>
      <c r="E405" s="76"/>
      <c r="F405" s="75"/>
      <c r="G405" s="77"/>
      <c r="H405" s="78"/>
      <c r="I405" s="76"/>
      <c r="J405" s="79"/>
      <c r="K405" s="80"/>
    </row>
    <row r="406" spans="3:11">
      <c r="C406" s="81"/>
      <c r="D406" s="82"/>
      <c r="E406" s="82"/>
      <c r="F406" s="81"/>
      <c r="G406" s="83"/>
      <c r="H406" s="84"/>
      <c r="I406" s="82"/>
      <c r="J406" s="85"/>
      <c r="K406" s="86"/>
    </row>
    <row r="407" spans="3:11">
      <c r="C407" s="75"/>
      <c r="D407" s="76"/>
      <c r="E407" s="76"/>
      <c r="F407" s="75"/>
      <c r="G407" s="77"/>
      <c r="H407" s="78"/>
      <c r="I407" s="76"/>
      <c r="J407" s="79"/>
      <c r="K407" s="80"/>
    </row>
    <row r="408" spans="3:11">
      <c r="C408" s="81"/>
      <c r="D408" s="82"/>
      <c r="E408" s="82"/>
      <c r="F408" s="81"/>
      <c r="G408" s="83"/>
      <c r="H408" s="84"/>
      <c r="I408" s="82"/>
      <c r="J408" s="85"/>
      <c r="K408" s="86"/>
    </row>
    <row r="409" spans="3:11">
      <c r="C409" s="75"/>
      <c r="D409" s="76"/>
      <c r="E409" s="76"/>
      <c r="F409" s="75"/>
      <c r="G409" s="77"/>
      <c r="H409" s="78"/>
      <c r="I409" s="76"/>
      <c r="J409" s="79"/>
      <c r="K409" s="80"/>
    </row>
    <row r="410" spans="3:11">
      <c r="C410" s="81"/>
      <c r="D410" s="82"/>
      <c r="E410" s="82"/>
      <c r="F410" s="81"/>
      <c r="G410" s="83"/>
      <c r="H410" s="84"/>
      <c r="I410" s="82"/>
      <c r="J410" s="85"/>
      <c r="K410" s="86"/>
    </row>
    <row r="411" spans="3:11">
      <c r="C411" s="75"/>
      <c r="D411" s="76"/>
      <c r="E411" s="76"/>
      <c r="F411" s="75"/>
      <c r="G411" s="77"/>
      <c r="H411" s="78"/>
      <c r="I411" s="76"/>
      <c r="J411" s="79"/>
      <c r="K411" s="80"/>
    </row>
    <row r="412" spans="3:11">
      <c r="C412" s="81"/>
      <c r="D412" s="82"/>
      <c r="E412" s="82"/>
      <c r="F412" s="81"/>
      <c r="G412" s="83"/>
      <c r="H412" s="84"/>
      <c r="I412" s="82"/>
      <c r="J412" s="85"/>
      <c r="K412" s="86"/>
    </row>
    <row r="413" spans="3:11">
      <c r="C413" s="75"/>
      <c r="D413" s="76"/>
      <c r="E413" s="76"/>
      <c r="F413" s="75"/>
      <c r="G413" s="77"/>
      <c r="H413" s="78"/>
      <c r="I413" s="76"/>
      <c r="J413" s="79"/>
      <c r="K413" s="80"/>
    </row>
    <row r="414" spans="3:11">
      <c r="C414" s="81"/>
      <c r="D414" s="82"/>
      <c r="E414" s="82"/>
      <c r="F414" s="81"/>
      <c r="G414" s="83"/>
      <c r="H414" s="84"/>
      <c r="I414" s="82"/>
      <c r="J414" s="85"/>
      <c r="K414" s="86"/>
    </row>
    <row r="415" spans="3:11">
      <c r="C415" s="75"/>
      <c r="D415" s="76"/>
      <c r="E415" s="76"/>
      <c r="F415" s="75"/>
      <c r="G415" s="77"/>
      <c r="H415" s="78"/>
      <c r="I415" s="76"/>
      <c r="J415" s="79"/>
      <c r="K415" s="80"/>
    </row>
    <row r="416" spans="3:11">
      <c r="C416" s="81"/>
      <c r="D416" s="82"/>
      <c r="E416" s="82"/>
      <c r="F416" s="81"/>
      <c r="G416" s="83"/>
      <c r="H416" s="84"/>
      <c r="I416" s="82"/>
      <c r="J416" s="85"/>
      <c r="K416" s="86"/>
    </row>
    <row r="417" spans="3:11">
      <c r="C417" s="75"/>
      <c r="D417" s="76"/>
      <c r="E417" s="76"/>
      <c r="F417" s="75"/>
      <c r="G417" s="77"/>
      <c r="H417" s="78"/>
      <c r="I417" s="76"/>
      <c r="J417" s="79"/>
      <c r="K417" s="80"/>
    </row>
    <row r="418" spans="3:11">
      <c r="C418" s="81"/>
      <c r="D418" s="82"/>
      <c r="E418" s="82"/>
      <c r="F418" s="81"/>
      <c r="G418" s="83"/>
      <c r="H418" s="84"/>
      <c r="I418" s="82"/>
      <c r="J418" s="85"/>
      <c r="K418" s="86"/>
    </row>
    <row r="419" spans="3:11">
      <c r="C419" s="75"/>
      <c r="D419" s="76"/>
      <c r="E419" s="76"/>
      <c r="F419" s="75"/>
      <c r="G419" s="77"/>
      <c r="H419" s="78"/>
      <c r="I419" s="76"/>
      <c r="J419" s="79"/>
      <c r="K419" s="80"/>
    </row>
    <row r="420" spans="3:11">
      <c r="C420" s="81"/>
      <c r="D420" s="82"/>
      <c r="E420" s="82"/>
      <c r="F420" s="81"/>
      <c r="G420" s="83"/>
      <c r="H420" s="84"/>
      <c r="I420" s="82"/>
      <c r="J420" s="85"/>
      <c r="K420" s="86"/>
    </row>
    <row r="421" spans="3:11">
      <c r="C421" s="75"/>
      <c r="D421" s="76"/>
      <c r="E421" s="76"/>
      <c r="F421" s="75"/>
      <c r="G421" s="77"/>
      <c r="H421" s="78"/>
      <c r="I421" s="76"/>
      <c r="J421" s="79"/>
      <c r="K421" s="80"/>
    </row>
    <row r="422" spans="3:11">
      <c r="C422" s="81"/>
      <c r="D422" s="82"/>
      <c r="E422" s="82"/>
      <c r="F422" s="81"/>
      <c r="G422" s="83"/>
      <c r="H422" s="84"/>
      <c r="I422" s="82"/>
      <c r="J422" s="85"/>
      <c r="K422" s="86"/>
    </row>
    <row r="423" spans="3:11">
      <c r="C423" s="75"/>
      <c r="D423" s="76"/>
      <c r="E423" s="76"/>
      <c r="F423" s="75"/>
      <c r="G423" s="77"/>
      <c r="H423" s="78"/>
      <c r="I423" s="76"/>
      <c r="J423" s="79"/>
      <c r="K423" s="80"/>
    </row>
    <row r="424" spans="3:11">
      <c r="C424" s="81"/>
      <c r="D424" s="82"/>
      <c r="E424" s="82"/>
      <c r="F424" s="81"/>
      <c r="G424" s="83"/>
      <c r="H424" s="84"/>
      <c r="I424" s="82"/>
      <c r="J424" s="85"/>
      <c r="K424" s="86"/>
    </row>
    <row r="425" spans="3:11">
      <c r="C425" s="75"/>
      <c r="D425" s="76"/>
      <c r="E425" s="76"/>
      <c r="F425" s="75"/>
      <c r="G425" s="77"/>
      <c r="H425" s="78"/>
      <c r="I425" s="76"/>
      <c r="J425" s="79"/>
      <c r="K425" s="80"/>
    </row>
    <row r="426" spans="3:11">
      <c r="C426" s="81"/>
      <c r="D426" s="82"/>
      <c r="E426" s="82"/>
      <c r="F426" s="81"/>
      <c r="G426" s="83"/>
      <c r="H426" s="84"/>
      <c r="I426" s="82"/>
      <c r="J426" s="85"/>
      <c r="K426" s="86"/>
    </row>
    <row r="427" spans="3:11">
      <c r="C427" s="75"/>
      <c r="D427" s="76"/>
      <c r="E427" s="76"/>
      <c r="F427" s="75"/>
      <c r="G427" s="77"/>
      <c r="H427" s="78"/>
      <c r="I427" s="76"/>
      <c r="J427" s="79"/>
      <c r="K427" s="80"/>
    </row>
    <row r="428" spans="3:11">
      <c r="C428" s="81"/>
      <c r="D428" s="82"/>
      <c r="E428" s="82"/>
      <c r="F428" s="81"/>
      <c r="G428" s="83"/>
      <c r="H428" s="84"/>
      <c r="I428" s="82"/>
      <c r="J428" s="85"/>
      <c r="K428" s="86"/>
    </row>
    <row r="429" spans="3:11">
      <c r="C429" s="75"/>
      <c r="D429" s="76"/>
      <c r="E429" s="76"/>
      <c r="F429" s="75"/>
      <c r="G429" s="77"/>
      <c r="H429" s="78"/>
      <c r="I429" s="76"/>
      <c r="J429" s="79"/>
      <c r="K429" s="80"/>
    </row>
    <row r="430" spans="3:11">
      <c r="C430" s="81"/>
      <c r="D430" s="82"/>
      <c r="E430" s="82"/>
      <c r="F430" s="81"/>
      <c r="G430" s="83"/>
      <c r="H430" s="84"/>
      <c r="I430" s="82"/>
      <c r="J430" s="85"/>
      <c r="K430" s="86"/>
    </row>
    <row r="431" spans="3:11">
      <c r="C431" s="75"/>
      <c r="D431" s="76"/>
      <c r="E431" s="76"/>
      <c r="F431" s="75"/>
      <c r="G431" s="77"/>
      <c r="H431" s="78"/>
      <c r="I431" s="76"/>
      <c r="J431" s="79"/>
      <c r="K431" s="80"/>
    </row>
    <row r="432" spans="3:11">
      <c r="C432" s="81"/>
      <c r="D432" s="82"/>
      <c r="E432" s="82"/>
      <c r="F432" s="81"/>
      <c r="G432" s="83"/>
      <c r="H432" s="84"/>
      <c r="I432" s="82"/>
      <c r="J432" s="85"/>
      <c r="K432" s="86"/>
    </row>
    <row r="433" spans="3:11">
      <c r="C433" s="75"/>
      <c r="D433" s="76"/>
      <c r="E433" s="76"/>
      <c r="F433" s="75"/>
      <c r="G433" s="77"/>
      <c r="H433" s="78"/>
      <c r="I433" s="76"/>
      <c r="J433" s="79"/>
      <c r="K433" s="80"/>
    </row>
    <row r="434" spans="3:11">
      <c r="C434" s="81"/>
      <c r="D434" s="82"/>
      <c r="E434" s="82"/>
      <c r="F434" s="81"/>
      <c r="G434" s="83"/>
      <c r="H434" s="84"/>
      <c r="I434" s="82"/>
      <c r="J434" s="85"/>
      <c r="K434" s="86"/>
    </row>
    <row r="435" spans="3:11">
      <c r="C435" s="75"/>
      <c r="D435" s="76"/>
      <c r="E435" s="76"/>
      <c r="F435" s="75"/>
      <c r="G435" s="77"/>
      <c r="H435" s="78"/>
      <c r="I435" s="76"/>
      <c r="J435" s="79"/>
      <c r="K435" s="80"/>
    </row>
    <row r="436" spans="3:11">
      <c r="C436" s="81"/>
      <c r="D436" s="82"/>
      <c r="E436" s="82"/>
      <c r="F436" s="81"/>
      <c r="G436" s="83"/>
      <c r="H436" s="84"/>
      <c r="I436" s="82"/>
      <c r="J436" s="85"/>
      <c r="K436" s="86"/>
    </row>
    <row r="437" spans="3:11">
      <c r="C437" s="75"/>
      <c r="D437" s="76"/>
      <c r="E437" s="76"/>
      <c r="F437" s="75"/>
      <c r="G437" s="77"/>
      <c r="H437" s="78"/>
      <c r="I437" s="76"/>
      <c r="J437" s="79"/>
      <c r="K437" s="80"/>
    </row>
    <row r="438" spans="3:11">
      <c r="C438" s="81"/>
      <c r="D438" s="82"/>
      <c r="E438" s="82"/>
      <c r="F438" s="81"/>
      <c r="G438" s="83"/>
      <c r="H438" s="84"/>
      <c r="I438" s="82"/>
      <c r="J438" s="85"/>
      <c r="K438" s="86"/>
    </row>
    <row r="439" spans="3:11">
      <c r="C439" s="75"/>
      <c r="D439" s="76"/>
      <c r="E439" s="76"/>
      <c r="F439" s="75"/>
      <c r="G439" s="77"/>
      <c r="H439" s="78"/>
      <c r="I439" s="76"/>
      <c r="J439" s="79"/>
      <c r="K439" s="80"/>
    </row>
    <row r="440" spans="3:11">
      <c r="C440" s="81"/>
      <c r="D440" s="82"/>
      <c r="E440" s="82"/>
      <c r="F440" s="81"/>
      <c r="G440" s="83"/>
      <c r="H440" s="84"/>
      <c r="I440" s="82"/>
      <c r="J440" s="85"/>
      <c r="K440" s="86"/>
    </row>
    <row r="441" spans="3:11">
      <c r="C441" s="75"/>
      <c r="D441" s="76"/>
      <c r="E441" s="76"/>
      <c r="F441" s="75"/>
      <c r="G441" s="77"/>
      <c r="H441" s="78"/>
      <c r="I441" s="76"/>
      <c r="J441" s="79"/>
      <c r="K441" s="80"/>
    </row>
    <row r="442" spans="3:11">
      <c r="C442" s="81"/>
      <c r="D442" s="82"/>
      <c r="E442" s="82"/>
      <c r="F442" s="81"/>
      <c r="G442" s="83"/>
      <c r="H442" s="84"/>
      <c r="I442" s="82"/>
      <c r="J442" s="85"/>
      <c r="K442" s="86"/>
    </row>
    <row r="443" spans="3:11">
      <c r="C443" s="75"/>
      <c r="D443" s="76"/>
      <c r="E443" s="76"/>
      <c r="F443" s="75"/>
      <c r="G443" s="77"/>
      <c r="H443" s="78"/>
      <c r="I443" s="76"/>
      <c r="J443" s="79"/>
      <c r="K443" s="80"/>
    </row>
    <row r="444" spans="3:11">
      <c r="C444" s="81"/>
      <c r="D444" s="82"/>
      <c r="E444" s="82"/>
      <c r="F444" s="81"/>
      <c r="G444" s="83"/>
      <c r="H444" s="84"/>
      <c r="I444" s="82"/>
      <c r="J444" s="85"/>
      <c r="K444" s="86"/>
    </row>
    <row r="445" spans="3:11">
      <c r="C445" s="75"/>
      <c r="D445" s="76"/>
      <c r="E445" s="76"/>
      <c r="F445" s="75"/>
      <c r="G445" s="77"/>
      <c r="H445" s="78"/>
      <c r="I445" s="76"/>
      <c r="J445" s="79"/>
      <c r="K445" s="80"/>
    </row>
    <row r="446" spans="3:11">
      <c r="C446" s="81"/>
      <c r="D446" s="82"/>
      <c r="E446" s="82"/>
      <c r="F446" s="81"/>
      <c r="G446" s="83"/>
      <c r="H446" s="84"/>
      <c r="I446" s="82"/>
      <c r="J446" s="85"/>
      <c r="K446" s="86"/>
    </row>
    <row r="447" spans="3:11">
      <c r="C447" s="75"/>
      <c r="D447" s="76"/>
      <c r="E447" s="76"/>
      <c r="F447" s="75"/>
      <c r="G447" s="77"/>
      <c r="H447" s="78"/>
      <c r="I447" s="76"/>
      <c r="J447" s="79"/>
      <c r="K447" s="80"/>
    </row>
    <row r="448" spans="3:11">
      <c r="C448" s="81"/>
      <c r="D448" s="82"/>
      <c r="E448" s="82"/>
      <c r="F448" s="81"/>
      <c r="G448" s="83"/>
      <c r="H448" s="84"/>
      <c r="I448" s="82"/>
      <c r="J448" s="85"/>
      <c r="K448" s="86"/>
    </row>
    <row r="449" spans="3:11">
      <c r="C449" s="75"/>
      <c r="D449" s="76"/>
      <c r="E449" s="76"/>
      <c r="F449" s="75"/>
      <c r="G449" s="77"/>
      <c r="H449" s="78"/>
      <c r="I449" s="76"/>
      <c r="J449" s="79"/>
      <c r="K449" s="80"/>
    </row>
    <row r="450" spans="3:11">
      <c r="C450" s="81"/>
      <c r="D450" s="82"/>
      <c r="E450" s="82"/>
      <c r="F450" s="81"/>
      <c r="G450" s="83"/>
      <c r="H450" s="84"/>
      <c r="I450" s="82"/>
      <c r="J450" s="85"/>
      <c r="K450" s="86"/>
    </row>
    <row r="451" spans="3:11">
      <c r="C451" s="75"/>
      <c r="D451" s="76"/>
      <c r="E451" s="76"/>
      <c r="F451" s="75"/>
      <c r="G451" s="77"/>
      <c r="H451" s="78"/>
      <c r="I451" s="76"/>
      <c r="J451" s="79"/>
      <c r="K451" s="80"/>
    </row>
    <row r="452" spans="3:11">
      <c r="C452" s="81"/>
      <c r="D452" s="82"/>
      <c r="E452" s="82"/>
      <c r="F452" s="81"/>
      <c r="G452" s="83"/>
      <c r="H452" s="84"/>
      <c r="I452" s="82"/>
      <c r="J452" s="85"/>
      <c r="K452" s="86"/>
    </row>
    <row r="453" spans="3:11">
      <c r="C453" s="75"/>
      <c r="D453" s="76"/>
      <c r="E453" s="76"/>
      <c r="F453" s="75"/>
      <c r="G453" s="77"/>
      <c r="H453" s="78"/>
      <c r="I453" s="76"/>
      <c r="J453" s="79"/>
      <c r="K453" s="80"/>
    </row>
    <row r="454" spans="3:11">
      <c r="C454" s="81"/>
      <c r="D454" s="82"/>
      <c r="E454" s="82"/>
      <c r="F454" s="81"/>
      <c r="G454" s="83"/>
      <c r="H454" s="84"/>
      <c r="I454" s="82"/>
      <c r="J454" s="85"/>
      <c r="K454" s="86"/>
    </row>
    <row r="455" spans="3:11">
      <c r="C455" s="75"/>
      <c r="D455" s="76"/>
      <c r="E455" s="76"/>
      <c r="F455" s="75"/>
      <c r="G455" s="77"/>
      <c r="H455" s="78"/>
      <c r="I455" s="76"/>
      <c r="J455" s="79"/>
      <c r="K455" s="80"/>
    </row>
    <row r="456" spans="3:11">
      <c r="C456" s="81"/>
      <c r="D456" s="82"/>
      <c r="E456" s="82"/>
      <c r="F456" s="81"/>
      <c r="G456" s="83"/>
      <c r="H456" s="84"/>
      <c r="I456" s="82"/>
      <c r="J456" s="85"/>
      <c r="K456" s="86"/>
    </row>
    <row r="457" spans="3:11">
      <c r="C457" s="75"/>
      <c r="D457" s="76"/>
      <c r="E457" s="76"/>
      <c r="F457" s="75"/>
      <c r="G457" s="77"/>
      <c r="H457" s="78"/>
      <c r="I457" s="76"/>
      <c r="J457" s="79"/>
      <c r="K457" s="80"/>
    </row>
    <row r="458" spans="3:11">
      <c r="C458" s="81"/>
      <c r="D458" s="82"/>
      <c r="E458" s="82"/>
      <c r="F458" s="81"/>
      <c r="G458" s="83"/>
      <c r="H458" s="84"/>
      <c r="I458" s="82"/>
      <c r="J458" s="85"/>
      <c r="K458" s="86"/>
    </row>
    <row r="459" spans="3:11">
      <c r="C459" s="75"/>
      <c r="D459" s="76"/>
      <c r="E459" s="76"/>
      <c r="F459" s="75"/>
      <c r="G459" s="77"/>
      <c r="H459" s="78"/>
      <c r="I459" s="76"/>
      <c r="J459" s="79"/>
      <c r="K459" s="80"/>
    </row>
    <row r="460" spans="3:11">
      <c r="C460" s="81"/>
      <c r="D460" s="82"/>
      <c r="E460" s="82"/>
      <c r="F460" s="81"/>
      <c r="G460" s="83"/>
      <c r="H460" s="84"/>
      <c r="I460" s="82"/>
      <c r="J460" s="85"/>
      <c r="K460" s="86"/>
    </row>
    <row r="461" spans="3:11">
      <c r="C461" s="75"/>
      <c r="D461" s="76"/>
      <c r="E461" s="76"/>
      <c r="F461" s="75"/>
      <c r="G461" s="77"/>
      <c r="H461" s="78"/>
      <c r="I461" s="76"/>
      <c r="J461" s="79"/>
      <c r="K461" s="80"/>
    </row>
    <row r="462" spans="3:11">
      <c r="C462" s="81"/>
      <c r="D462" s="82"/>
      <c r="E462" s="82"/>
      <c r="F462" s="81"/>
      <c r="G462" s="83"/>
      <c r="H462" s="84"/>
      <c r="I462" s="82"/>
      <c r="J462" s="85"/>
      <c r="K462" s="86"/>
    </row>
    <row r="463" spans="3:11">
      <c r="C463" s="75"/>
      <c r="D463" s="76"/>
      <c r="E463" s="76"/>
      <c r="F463" s="75"/>
      <c r="G463" s="77"/>
      <c r="H463" s="78"/>
      <c r="I463" s="76"/>
      <c r="J463" s="79"/>
      <c r="K463" s="80"/>
    </row>
    <row r="464" spans="3:11">
      <c r="C464" s="81"/>
      <c r="D464" s="82"/>
      <c r="E464" s="82"/>
      <c r="F464" s="81"/>
      <c r="G464" s="83"/>
      <c r="H464" s="84"/>
      <c r="I464" s="82"/>
      <c r="J464" s="85"/>
      <c r="K464" s="86"/>
    </row>
    <row r="465" spans="3:11">
      <c r="C465" s="75"/>
      <c r="D465" s="76"/>
      <c r="E465" s="76"/>
      <c r="F465" s="75"/>
      <c r="G465" s="77"/>
      <c r="H465" s="78"/>
      <c r="I465" s="76"/>
      <c r="J465" s="79"/>
      <c r="K465" s="80"/>
    </row>
    <row r="466" spans="3:11">
      <c r="C466" s="81"/>
      <c r="D466" s="82"/>
      <c r="E466" s="82"/>
      <c r="F466" s="81"/>
      <c r="G466" s="83"/>
      <c r="H466" s="84"/>
      <c r="I466" s="82"/>
      <c r="J466" s="85"/>
      <c r="K466" s="86"/>
    </row>
    <row r="467" spans="3:11">
      <c r="C467" s="75"/>
      <c r="D467" s="76"/>
      <c r="E467" s="76"/>
      <c r="F467" s="75"/>
      <c r="G467" s="77"/>
      <c r="H467" s="78"/>
      <c r="I467" s="76"/>
      <c r="J467" s="79"/>
      <c r="K467" s="80"/>
    </row>
    <row r="468" spans="3:11">
      <c r="C468" s="81"/>
      <c r="D468" s="82"/>
      <c r="E468" s="82"/>
      <c r="F468" s="81"/>
      <c r="G468" s="83"/>
      <c r="H468" s="84"/>
      <c r="I468" s="82"/>
      <c r="J468" s="85"/>
      <c r="K468" s="86"/>
    </row>
    <row r="469" spans="3:11">
      <c r="C469" s="75"/>
      <c r="D469" s="76"/>
      <c r="E469" s="76"/>
      <c r="F469" s="75"/>
      <c r="G469" s="77"/>
      <c r="H469" s="78"/>
      <c r="I469" s="76"/>
      <c r="J469" s="79"/>
      <c r="K469" s="80"/>
    </row>
    <row r="470" spans="3:11">
      <c r="C470" s="81"/>
      <c r="D470" s="82"/>
      <c r="E470" s="82"/>
      <c r="F470" s="81"/>
      <c r="G470" s="83"/>
      <c r="H470" s="84"/>
      <c r="I470" s="82"/>
      <c r="J470" s="85"/>
      <c r="K470" s="86"/>
    </row>
    <row r="471" spans="3:11">
      <c r="C471" s="75"/>
      <c r="D471" s="76"/>
      <c r="E471" s="76"/>
      <c r="F471" s="75"/>
      <c r="G471" s="77"/>
      <c r="H471" s="78"/>
      <c r="I471" s="76"/>
      <c r="J471" s="79"/>
      <c r="K471" s="80"/>
    </row>
    <row r="472" spans="3:11">
      <c r="C472" s="81"/>
      <c r="D472" s="82"/>
      <c r="E472" s="82"/>
      <c r="F472" s="81"/>
      <c r="G472" s="83"/>
      <c r="H472" s="84"/>
      <c r="I472" s="82"/>
      <c r="J472" s="85"/>
      <c r="K472" s="86"/>
    </row>
    <row r="473" spans="3:11">
      <c r="C473" s="75"/>
      <c r="D473" s="76"/>
      <c r="E473" s="76"/>
      <c r="F473" s="75"/>
      <c r="G473" s="77"/>
      <c r="H473" s="78"/>
      <c r="I473" s="76"/>
      <c r="J473" s="79"/>
      <c r="K473" s="80"/>
    </row>
    <row r="474" spans="3:11">
      <c r="C474" s="81"/>
      <c r="D474" s="82"/>
      <c r="E474" s="82"/>
      <c r="F474" s="81"/>
      <c r="G474" s="83"/>
      <c r="H474" s="84"/>
      <c r="I474" s="82"/>
      <c r="J474" s="85"/>
      <c r="K474" s="86"/>
    </row>
    <row r="475" spans="3:11">
      <c r="C475" s="75"/>
      <c r="D475" s="76"/>
      <c r="E475" s="76"/>
      <c r="F475" s="75"/>
      <c r="G475" s="77"/>
      <c r="H475" s="78"/>
      <c r="I475" s="76"/>
      <c r="J475" s="79"/>
      <c r="K475" s="80"/>
    </row>
    <row r="476" spans="3:11">
      <c r="C476" s="81"/>
      <c r="D476" s="82"/>
      <c r="E476" s="82"/>
      <c r="F476" s="81"/>
      <c r="G476" s="83"/>
      <c r="H476" s="84"/>
      <c r="I476" s="82"/>
      <c r="J476" s="85"/>
      <c r="K476" s="86"/>
    </row>
    <row r="477" spans="3:11">
      <c r="C477" s="75"/>
      <c r="D477" s="76"/>
      <c r="E477" s="76"/>
      <c r="F477" s="75"/>
      <c r="G477" s="77"/>
      <c r="H477" s="78"/>
      <c r="I477" s="76"/>
      <c r="J477" s="79"/>
      <c r="K477" s="80"/>
    </row>
    <row r="478" spans="3:11">
      <c r="C478" s="81"/>
      <c r="D478" s="82"/>
      <c r="E478" s="82"/>
      <c r="F478" s="81"/>
      <c r="G478" s="83"/>
      <c r="H478" s="84"/>
      <c r="I478" s="82"/>
      <c r="J478" s="85"/>
      <c r="K478" s="86"/>
    </row>
    <row r="479" spans="3:11">
      <c r="C479" s="75"/>
      <c r="D479" s="76"/>
      <c r="E479" s="76"/>
      <c r="F479" s="75"/>
      <c r="G479" s="77"/>
      <c r="H479" s="78"/>
      <c r="I479" s="76"/>
      <c r="J479" s="79"/>
      <c r="K479" s="80"/>
    </row>
    <row r="480" spans="3:11">
      <c r="C480" s="81"/>
      <c r="D480" s="82"/>
      <c r="E480" s="82"/>
      <c r="F480" s="81"/>
      <c r="G480" s="83"/>
      <c r="H480" s="84"/>
      <c r="I480" s="82"/>
      <c r="J480" s="85"/>
      <c r="K480" s="86"/>
    </row>
    <row r="481" spans="3:11">
      <c r="C481" s="75"/>
      <c r="D481" s="76"/>
      <c r="E481" s="76"/>
      <c r="F481" s="75"/>
      <c r="G481" s="77"/>
      <c r="H481" s="78"/>
      <c r="I481" s="76"/>
      <c r="J481" s="79"/>
      <c r="K481" s="80"/>
    </row>
    <row r="482" spans="3:11">
      <c r="C482" s="81"/>
      <c r="D482" s="82"/>
      <c r="E482" s="82"/>
      <c r="F482" s="81"/>
      <c r="G482" s="83"/>
      <c r="H482" s="84"/>
      <c r="I482" s="82"/>
      <c r="J482" s="85"/>
      <c r="K482" s="86"/>
    </row>
    <row r="483" spans="3:11">
      <c r="C483" s="75"/>
      <c r="D483" s="76"/>
      <c r="E483" s="76"/>
      <c r="F483" s="75"/>
      <c r="G483" s="77"/>
      <c r="H483" s="78"/>
      <c r="I483" s="76"/>
      <c r="J483" s="79"/>
      <c r="K483" s="80"/>
    </row>
    <row r="484" spans="3:11">
      <c r="C484" s="81"/>
      <c r="D484" s="82"/>
      <c r="E484" s="82"/>
      <c r="F484" s="81"/>
      <c r="G484" s="83"/>
      <c r="H484" s="84"/>
      <c r="I484" s="82"/>
      <c r="J484" s="85"/>
      <c r="K484" s="86"/>
    </row>
    <row r="485" spans="3:11">
      <c r="C485" s="75"/>
      <c r="D485" s="76"/>
      <c r="E485" s="76"/>
      <c r="F485" s="75"/>
      <c r="G485" s="77"/>
      <c r="H485" s="78"/>
      <c r="I485" s="76"/>
      <c r="J485" s="79"/>
      <c r="K485" s="80"/>
    </row>
    <row r="486" spans="3:11">
      <c r="C486" s="81"/>
      <c r="D486" s="82"/>
      <c r="E486" s="82"/>
      <c r="F486" s="81"/>
      <c r="G486" s="83"/>
      <c r="H486" s="84"/>
      <c r="I486" s="82"/>
      <c r="J486" s="85"/>
      <c r="K486" s="86"/>
    </row>
    <row r="487" spans="3:11">
      <c r="C487" s="75"/>
      <c r="D487" s="76"/>
      <c r="E487" s="76"/>
      <c r="F487" s="75"/>
      <c r="G487" s="77"/>
      <c r="H487" s="78"/>
      <c r="I487" s="76"/>
      <c r="J487" s="79"/>
      <c r="K487" s="80"/>
    </row>
    <row r="488" spans="3:11">
      <c r="C488" s="81"/>
      <c r="D488" s="82"/>
      <c r="E488" s="82"/>
      <c r="F488" s="81"/>
      <c r="G488" s="83"/>
      <c r="H488" s="84"/>
      <c r="I488" s="82"/>
      <c r="J488" s="85"/>
      <c r="K488" s="86"/>
    </row>
    <row r="489" spans="3:11">
      <c r="C489" s="75"/>
      <c r="D489" s="76"/>
      <c r="E489" s="76"/>
      <c r="F489" s="75"/>
      <c r="G489" s="77"/>
      <c r="H489" s="78"/>
      <c r="I489" s="76"/>
      <c r="J489" s="79"/>
      <c r="K489" s="80"/>
    </row>
    <row r="490" spans="3:11">
      <c r="C490" s="81"/>
      <c r="D490" s="82"/>
      <c r="E490" s="82"/>
      <c r="F490" s="81"/>
      <c r="G490" s="83"/>
      <c r="H490" s="84"/>
      <c r="I490" s="82"/>
      <c r="J490" s="85"/>
      <c r="K490" s="86"/>
    </row>
    <row r="491" spans="3:11">
      <c r="C491" s="75"/>
      <c r="D491" s="76"/>
      <c r="E491" s="76"/>
      <c r="F491" s="75"/>
      <c r="G491" s="77"/>
      <c r="H491" s="78"/>
      <c r="I491" s="76"/>
      <c r="J491" s="79"/>
      <c r="K491" s="80"/>
    </row>
    <row r="492" spans="3:11">
      <c r="C492" s="81"/>
      <c r="D492" s="82"/>
      <c r="E492" s="82"/>
      <c r="F492" s="81"/>
      <c r="G492" s="83"/>
      <c r="H492" s="84"/>
      <c r="I492" s="82"/>
      <c r="J492" s="85"/>
      <c r="K492" s="86"/>
    </row>
    <row r="493" spans="3:11">
      <c r="C493" s="75"/>
      <c r="D493" s="76"/>
      <c r="E493" s="76"/>
      <c r="F493" s="75"/>
      <c r="G493" s="77"/>
      <c r="H493" s="78"/>
      <c r="I493" s="76"/>
      <c r="J493" s="79"/>
      <c r="K493" s="80"/>
    </row>
    <row r="494" spans="3:11">
      <c r="C494" s="81"/>
      <c r="D494" s="82"/>
      <c r="E494" s="82"/>
      <c r="F494" s="81"/>
      <c r="G494" s="83"/>
      <c r="H494" s="84"/>
      <c r="I494" s="82"/>
      <c r="J494" s="85"/>
      <c r="K494" s="86"/>
    </row>
    <row r="495" spans="3:11">
      <c r="C495" s="75"/>
      <c r="D495" s="76"/>
      <c r="E495" s="76"/>
      <c r="F495" s="75"/>
      <c r="G495" s="77"/>
      <c r="H495" s="78"/>
      <c r="I495" s="76"/>
      <c r="J495" s="79"/>
      <c r="K495" s="80"/>
    </row>
    <row r="496" spans="3:11">
      <c r="C496" s="81"/>
      <c r="D496" s="82"/>
      <c r="E496" s="82"/>
      <c r="F496" s="81"/>
      <c r="G496" s="83"/>
      <c r="H496" s="84"/>
      <c r="I496" s="82"/>
      <c r="J496" s="85"/>
      <c r="K496" s="86"/>
    </row>
    <row r="497" spans="3:11">
      <c r="C497" s="75"/>
      <c r="D497" s="76"/>
      <c r="E497" s="76"/>
      <c r="F497" s="75"/>
      <c r="G497" s="77"/>
      <c r="H497" s="78"/>
      <c r="I497" s="76"/>
      <c r="J497" s="79"/>
      <c r="K497" s="80"/>
    </row>
    <row r="498" spans="3:11">
      <c r="C498" s="81"/>
      <c r="D498" s="82"/>
      <c r="E498" s="82"/>
      <c r="F498" s="81"/>
      <c r="G498" s="83"/>
      <c r="H498" s="84"/>
      <c r="I498" s="82"/>
      <c r="J498" s="85"/>
      <c r="K498" s="86"/>
    </row>
    <row r="499" spans="3:11">
      <c r="C499" s="75"/>
      <c r="D499" s="76"/>
      <c r="E499" s="76"/>
      <c r="F499" s="75"/>
      <c r="G499" s="77"/>
      <c r="H499" s="78"/>
      <c r="I499" s="76"/>
      <c r="J499" s="79"/>
      <c r="K499" s="80"/>
    </row>
    <row r="500" spans="3:11">
      <c r="C500" s="81"/>
      <c r="D500" s="82"/>
      <c r="E500" s="82"/>
      <c r="F500" s="81"/>
      <c r="G500" s="83"/>
      <c r="H500" s="84"/>
      <c r="I500" s="82"/>
      <c r="J500" s="85"/>
      <c r="K500" s="86"/>
    </row>
    <row r="501" spans="3:11">
      <c r="C501" s="75"/>
      <c r="D501" s="76"/>
      <c r="E501" s="76"/>
      <c r="F501" s="75"/>
      <c r="G501" s="77"/>
      <c r="H501" s="78"/>
      <c r="I501" s="76"/>
      <c r="J501" s="79"/>
      <c r="K501" s="80"/>
    </row>
    <row r="502" spans="3:11">
      <c r="C502" s="81"/>
      <c r="D502" s="82"/>
      <c r="E502" s="82"/>
      <c r="F502" s="81"/>
      <c r="G502" s="83"/>
      <c r="H502" s="84"/>
      <c r="I502" s="82"/>
      <c r="J502" s="85"/>
      <c r="K502" s="86"/>
    </row>
    <row r="503" spans="3:11">
      <c r="C503" s="75"/>
      <c r="D503" s="76"/>
      <c r="E503" s="76"/>
      <c r="F503" s="75"/>
      <c r="G503" s="77"/>
      <c r="H503" s="78"/>
      <c r="I503" s="76"/>
      <c r="J503" s="79"/>
      <c r="K503" s="80"/>
    </row>
    <row r="504" spans="3:11">
      <c r="C504" s="81"/>
      <c r="D504" s="82"/>
      <c r="E504" s="82"/>
      <c r="F504" s="81"/>
      <c r="G504" s="83"/>
      <c r="H504" s="84"/>
      <c r="I504" s="82"/>
      <c r="J504" s="85"/>
      <c r="K504" s="86"/>
    </row>
    <row r="505" spans="3:11">
      <c r="C505" s="75"/>
      <c r="D505" s="76"/>
      <c r="E505" s="76"/>
      <c r="F505" s="75"/>
      <c r="G505" s="77"/>
      <c r="H505" s="78"/>
      <c r="I505" s="76"/>
      <c r="J505" s="79"/>
      <c r="K505" s="80"/>
    </row>
    <row r="506" spans="3:11">
      <c r="C506" s="81"/>
      <c r="D506" s="82"/>
      <c r="E506" s="82"/>
      <c r="F506" s="81"/>
      <c r="G506" s="83"/>
      <c r="H506" s="84"/>
      <c r="I506" s="82"/>
      <c r="J506" s="85"/>
      <c r="K506" s="86"/>
    </row>
    <row r="507" spans="3:11">
      <c r="C507" s="75"/>
      <c r="D507" s="76"/>
      <c r="E507" s="76"/>
      <c r="F507" s="75"/>
      <c r="G507" s="77"/>
      <c r="H507" s="78"/>
      <c r="I507" s="76"/>
      <c r="J507" s="79"/>
      <c r="K507" s="80"/>
    </row>
    <row r="508" spans="3:11">
      <c r="C508" s="81"/>
      <c r="D508" s="82"/>
      <c r="E508" s="82"/>
      <c r="F508" s="81"/>
      <c r="G508" s="83"/>
      <c r="H508" s="84"/>
      <c r="I508" s="82"/>
      <c r="J508" s="85"/>
      <c r="K508" s="86"/>
    </row>
    <row r="509" spans="3:11">
      <c r="C509" s="75"/>
      <c r="D509" s="76"/>
      <c r="E509" s="76"/>
      <c r="F509" s="75"/>
      <c r="G509" s="77"/>
      <c r="H509" s="78"/>
      <c r="I509" s="76"/>
      <c r="J509" s="79"/>
      <c r="K509" s="80"/>
    </row>
    <row r="510" spans="3:11">
      <c r="C510" s="81"/>
      <c r="D510" s="82"/>
      <c r="E510" s="82"/>
      <c r="F510" s="81"/>
      <c r="G510" s="83"/>
      <c r="H510" s="84"/>
      <c r="I510" s="82"/>
      <c r="J510" s="85"/>
      <c r="K510" s="86"/>
    </row>
    <row r="511" spans="3:11">
      <c r="C511" s="75"/>
      <c r="D511" s="76"/>
      <c r="E511" s="76"/>
      <c r="F511" s="75"/>
      <c r="G511" s="77"/>
      <c r="H511" s="78"/>
      <c r="I511" s="76"/>
      <c r="J511" s="79"/>
      <c r="K511" s="80"/>
    </row>
    <row r="512" spans="3:11">
      <c r="C512" s="81"/>
      <c r="D512" s="82"/>
      <c r="E512" s="82"/>
      <c r="F512" s="81"/>
      <c r="G512" s="83"/>
      <c r="H512" s="84"/>
      <c r="I512" s="82"/>
      <c r="J512" s="85"/>
      <c r="K512" s="86"/>
    </row>
    <row r="513" spans="3:11">
      <c r="C513" s="75"/>
      <c r="D513" s="76"/>
      <c r="E513" s="76"/>
      <c r="F513" s="75"/>
      <c r="G513" s="77"/>
      <c r="H513" s="78"/>
      <c r="I513" s="76"/>
      <c r="J513" s="79"/>
      <c r="K513" s="80"/>
    </row>
    <row r="514" spans="3:11">
      <c r="C514" s="81"/>
      <c r="D514" s="82"/>
      <c r="E514" s="82"/>
      <c r="F514" s="81"/>
      <c r="G514" s="83"/>
      <c r="H514" s="84"/>
      <c r="I514" s="82"/>
      <c r="J514" s="85"/>
      <c r="K514" s="86"/>
    </row>
    <row r="515" spans="3:11">
      <c r="C515" s="75"/>
      <c r="D515" s="76"/>
      <c r="E515" s="76"/>
      <c r="F515" s="75"/>
      <c r="G515" s="77"/>
      <c r="H515" s="78"/>
      <c r="I515" s="76"/>
      <c r="J515" s="79"/>
      <c r="K515" s="80"/>
    </row>
    <row r="516" spans="3:11">
      <c r="C516" s="81"/>
      <c r="D516" s="82"/>
      <c r="E516" s="82"/>
      <c r="F516" s="81"/>
      <c r="G516" s="83"/>
      <c r="H516" s="84"/>
      <c r="I516" s="82"/>
      <c r="J516" s="85"/>
      <c r="K516" s="86"/>
    </row>
    <row r="517" spans="3:11">
      <c r="C517" s="75"/>
      <c r="D517" s="76"/>
      <c r="E517" s="76"/>
      <c r="F517" s="75"/>
      <c r="G517" s="77"/>
      <c r="H517" s="78"/>
      <c r="I517" s="76"/>
      <c r="J517" s="79"/>
      <c r="K517" s="80"/>
    </row>
    <row r="518" spans="3:11">
      <c r="C518" s="81"/>
      <c r="D518" s="82"/>
      <c r="E518" s="82"/>
      <c r="F518" s="81"/>
      <c r="G518" s="83"/>
      <c r="H518" s="84"/>
      <c r="I518" s="82"/>
      <c r="J518" s="85"/>
      <c r="K518" s="86"/>
    </row>
    <row r="519" spans="3:11">
      <c r="C519" s="75"/>
      <c r="D519" s="76"/>
      <c r="E519" s="76"/>
      <c r="F519" s="75"/>
      <c r="G519" s="77"/>
      <c r="H519" s="78"/>
      <c r="I519" s="76"/>
      <c r="J519" s="79"/>
      <c r="K519" s="80"/>
    </row>
    <row r="520" spans="3:11">
      <c r="C520" s="81"/>
      <c r="D520" s="82"/>
      <c r="E520" s="82"/>
      <c r="F520" s="81"/>
      <c r="G520" s="83"/>
      <c r="H520" s="84"/>
      <c r="I520" s="82"/>
      <c r="J520" s="85"/>
      <c r="K520" s="86"/>
    </row>
    <row r="521" spans="3:11">
      <c r="C521" s="75"/>
      <c r="D521" s="76"/>
      <c r="E521" s="76"/>
      <c r="F521" s="75"/>
      <c r="G521" s="77"/>
      <c r="H521" s="78"/>
      <c r="I521" s="76"/>
      <c r="J521" s="79"/>
      <c r="K521" s="80"/>
    </row>
    <row r="522" spans="3:11">
      <c r="C522" s="81"/>
      <c r="D522" s="82"/>
      <c r="E522" s="82"/>
      <c r="F522" s="81"/>
      <c r="G522" s="83"/>
      <c r="H522" s="84"/>
      <c r="I522" s="82"/>
      <c r="J522" s="85"/>
      <c r="K522" s="86"/>
    </row>
    <row r="523" spans="3:11">
      <c r="C523" s="75"/>
      <c r="D523" s="76"/>
      <c r="E523" s="76"/>
      <c r="F523" s="75"/>
      <c r="G523" s="77"/>
      <c r="H523" s="78"/>
      <c r="I523" s="76"/>
      <c r="J523" s="79"/>
      <c r="K523" s="80"/>
    </row>
    <row r="524" spans="3:11">
      <c r="C524" s="81"/>
      <c r="D524" s="82"/>
      <c r="E524" s="82"/>
      <c r="F524" s="81"/>
      <c r="G524" s="83"/>
      <c r="H524" s="84"/>
      <c r="I524" s="82"/>
      <c r="J524" s="85"/>
      <c r="K524" s="86"/>
    </row>
    <row r="525" spans="3:11">
      <c r="C525" s="75"/>
      <c r="D525" s="76"/>
      <c r="E525" s="76"/>
      <c r="F525" s="75"/>
      <c r="G525" s="77"/>
      <c r="H525" s="78"/>
      <c r="I525" s="76"/>
      <c r="J525" s="79"/>
      <c r="K525" s="80"/>
    </row>
    <row r="526" spans="3:11">
      <c r="C526" s="81"/>
      <c r="D526" s="82"/>
      <c r="E526" s="82"/>
      <c r="F526" s="81"/>
      <c r="G526" s="83"/>
      <c r="H526" s="84"/>
      <c r="I526" s="82"/>
      <c r="J526" s="85"/>
      <c r="K526" s="86"/>
    </row>
    <row r="527" spans="3:11">
      <c r="C527" s="75"/>
      <c r="D527" s="76"/>
      <c r="E527" s="76"/>
      <c r="F527" s="75"/>
      <c r="G527" s="77"/>
      <c r="H527" s="78"/>
      <c r="I527" s="76"/>
      <c r="J527" s="79"/>
      <c r="K527" s="80"/>
    </row>
    <row r="528" spans="3:11">
      <c r="C528" s="81"/>
      <c r="D528" s="82"/>
      <c r="E528" s="82"/>
      <c r="F528" s="81"/>
      <c r="G528" s="83"/>
      <c r="H528" s="84"/>
      <c r="I528" s="82"/>
      <c r="J528" s="85"/>
      <c r="K528" s="86"/>
    </row>
    <row r="529" spans="3:11">
      <c r="C529" s="75"/>
      <c r="D529" s="76"/>
      <c r="E529" s="76"/>
      <c r="F529" s="75"/>
      <c r="G529" s="77"/>
      <c r="H529" s="78"/>
      <c r="I529" s="76"/>
      <c r="J529" s="79"/>
      <c r="K529" s="80"/>
    </row>
    <row r="530" spans="3:11">
      <c r="C530" s="81"/>
      <c r="D530" s="82"/>
      <c r="E530" s="82"/>
      <c r="F530" s="81"/>
      <c r="G530" s="83"/>
      <c r="H530" s="84"/>
      <c r="I530" s="82"/>
      <c r="J530" s="85"/>
      <c r="K530" s="86"/>
    </row>
    <row r="531" spans="3:11">
      <c r="C531" s="75"/>
      <c r="D531" s="76"/>
      <c r="E531" s="76"/>
      <c r="F531" s="75"/>
      <c r="G531" s="77"/>
      <c r="H531" s="78"/>
      <c r="I531" s="76"/>
      <c r="J531" s="79"/>
      <c r="K531" s="80"/>
    </row>
    <row r="532" spans="3:11">
      <c r="C532" s="81"/>
      <c r="D532" s="82"/>
      <c r="E532" s="82"/>
      <c r="F532" s="81"/>
      <c r="G532" s="83"/>
      <c r="H532" s="84"/>
      <c r="I532" s="82"/>
      <c r="J532" s="85"/>
      <c r="K532" s="86"/>
    </row>
    <row r="533" spans="3:11">
      <c r="C533" s="75"/>
      <c r="D533" s="76"/>
      <c r="E533" s="76"/>
      <c r="F533" s="75"/>
      <c r="G533" s="77"/>
      <c r="H533" s="78"/>
      <c r="I533" s="76"/>
      <c r="J533" s="79"/>
      <c r="K533" s="80"/>
    </row>
    <row r="534" spans="3:11">
      <c r="C534" s="81"/>
      <c r="D534" s="82"/>
      <c r="E534" s="82"/>
      <c r="F534" s="81"/>
      <c r="G534" s="83"/>
      <c r="H534" s="84"/>
      <c r="I534" s="82"/>
      <c r="J534" s="85"/>
      <c r="K534" s="86"/>
    </row>
    <row r="535" spans="3:11">
      <c r="C535" s="75"/>
      <c r="D535" s="76"/>
      <c r="E535" s="76"/>
      <c r="F535" s="75"/>
      <c r="G535" s="77"/>
      <c r="H535" s="78"/>
      <c r="I535" s="76"/>
      <c r="J535" s="79"/>
      <c r="K535" s="80"/>
    </row>
    <row r="536" spans="3:11">
      <c r="C536" s="81"/>
      <c r="D536" s="82"/>
      <c r="E536" s="82"/>
      <c r="F536" s="81"/>
      <c r="G536" s="83"/>
      <c r="H536" s="84"/>
      <c r="I536" s="82"/>
      <c r="J536" s="85"/>
      <c r="K536" s="86"/>
    </row>
    <row r="537" spans="3:11">
      <c r="C537" s="75"/>
      <c r="D537" s="76"/>
      <c r="E537" s="76"/>
      <c r="F537" s="75"/>
      <c r="G537" s="77"/>
      <c r="H537" s="78"/>
      <c r="I537" s="76"/>
      <c r="J537" s="79"/>
      <c r="K537" s="80"/>
    </row>
    <row r="538" spans="3:11">
      <c r="C538" s="81"/>
      <c r="D538" s="82"/>
      <c r="E538" s="82"/>
      <c r="F538" s="81"/>
      <c r="G538" s="83"/>
      <c r="H538" s="84"/>
      <c r="I538" s="82"/>
      <c r="J538" s="85"/>
      <c r="K538" s="86"/>
    </row>
    <row r="539" spans="3:11">
      <c r="C539" s="75"/>
      <c r="D539" s="76"/>
      <c r="E539" s="76"/>
      <c r="F539" s="75"/>
      <c r="G539" s="77"/>
      <c r="H539" s="78"/>
      <c r="I539" s="76"/>
      <c r="J539" s="79"/>
      <c r="K539" s="80"/>
    </row>
    <row r="540" spans="3:11">
      <c r="C540" s="81"/>
      <c r="D540" s="82"/>
      <c r="E540" s="82"/>
      <c r="F540" s="81"/>
      <c r="G540" s="83"/>
      <c r="H540" s="84"/>
      <c r="I540" s="82"/>
      <c r="J540" s="85"/>
      <c r="K540" s="86"/>
    </row>
    <row r="541" spans="3:11">
      <c r="C541" s="75"/>
      <c r="D541" s="76"/>
      <c r="E541" s="76"/>
      <c r="F541" s="75"/>
      <c r="G541" s="77"/>
      <c r="H541" s="78"/>
      <c r="I541" s="76"/>
      <c r="J541" s="79"/>
      <c r="K541" s="80"/>
    </row>
    <row r="542" spans="3:11">
      <c r="C542" s="81"/>
      <c r="D542" s="82"/>
      <c r="E542" s="82"/>
      <c r="F542" s="81"/>
      <c r="G542" s="83"/>
      <c r="H542" s="84"/>
      <c r="I542" s="82"/>
      <c r="J542" s="85"/>
      <c r="K542" s="86"/>
    </row>
    <row r="543" spans="3:11">
      <c r="C543" s="75"/>
      <c r="D543" s="76"/>
      <c r="E543" s="76"/>
      <c r="F543" s="75"/>
      <c r="G543" s="77"/>
      <c r="H543" s="78"/>
      <c r="I543" s="76"/>
      <c r="J543" s="79"/>
      <c r="K543" s="80"/>
    </row>
    <row r="544" spans="3:11">
      <c r="C544" s="81"/>
      <c r="D544" s="82"/>
      <c r="E544" s="82"/>
      <c r="F544" s="81"/>
      <c r="G544" s="83"/>
      <c r="H544" s="84"/>
      <c r="I544" s="82"/>
      <c r="J544" s="85"/>
      <c r="K544" s="86"/>
    </row>
    <row r="545" spans="3:11">
      <c r="C545" s="75"/>
      <c r="D545" s="76"/>
      <c r="E545" s="76"/>
      <c r="F545" s="75"/>
      <c r="G545" s="77"/>
      <c r="H545" s="78"/>
      <c r="I545" s="76"/>
      <c r="J545" s="79"/>
      <c r="K545" s="80"/>
    </row>
    <row r="546" spans="3:11">
      <c r="C546" s="81"/>
      <c r="D546" s="82"/>
      <c r="E546" s="82"/>
      <c r="F546" s="81"/>
      <c r="G546" s="83"/>
      <c r="H546" s="84"/>
      <c r="I546" s="82"/>
      <c r="J546" s="85"/>
      <c r="K546" s="86"/>
    </row>
    <row r="547" spans="3:11">
      <c r="C547" s="75"/>
      <c r="D547" s="76"/>
      <c r="E547" s="76"/>
      <c r="F547" s="75"/>
      <c r="G547" s="77"/>
      <c r="H547" s="78"/>
      <c r="I547" s="76"/>
      <c r="J547" s="79"/>
      <c r="K547" s="80"/>
    </row>
    <row r="548" spans="3:11">
      <c r="C548" s="81"/>
      <c r="D548" s="82"/>
      <c r="E548" s="82"/>
      <c r="F548" s="81"/>
      <c r="G548" s="83"/>
      <c r="H548" s="84"/>
      <c r="I548" s="82"/>
      <c r="J548" s="85"/>
      <c r="K548" s="86"/>
    </row>
    <row r="549" spans="3:11">
      <c r="C549" s="75"/>
      <c r="D549" s="76"/>
      <c r="E549" s="76"/>
      <c r="F549" s="75"/>
      <c r="G549" s="77"/>
      <c r="H549" s="78"/>
      <c r="I549" s="76"/>
      <c r="J549" s="79"/>
      <c r="K549" s="80"/>
    </row>
    <row r="550" spans="3:11">
      <c r="C550" s="81"/>
      <c r="D550" s="82"/>
      <c r="E550" s="82"/>
      <c r="F550" s="81"/>
      <c r="G550" s="83"/>
      <c r="H550" s="84"/>
      <c r="I550" s="82"/>
      <c r="J550" s="85"/>
      <c r="K550" s="86"/>
    </row>
    <row r="551" spans="3:11">
      <c r="C551" s="75"/>
      <c r="D551" s="76"/>
      <c r="E551" s="76"/>
      <c r="F551" s="75"/>
      <c r="G551" s="77"/>
      <c r="H551" s="78"/>
      <c r="I551" s="76"/>
      <c r="J551" s="79"/>
      <c r="K551" s="80"/>
    </row>
    <row r="552" spans="3:11">
      <c r="C552" s="81"/>
      <c r="D552" s="82"/>
      <c r="E552" s="82"/>
      <c r="F552" s="81"/>
      <c r="G552" s="83"/>
      <c r="H552" s="84"/>
      <c r="I552" s="82"/>
      <c r="J552" s="85"/>
      <c r="K552" s="86"/>
    </row>
    <row r="553" spans="3:11">
      <c r="C553" s="75"/>
      <c r="D553" s="76"/>
      <c r="E553" s="76"/>
      <c r="F553" s="75"/>
      <c r="G553" s="77"/>
      <c r="H553" s="78"/>
      <c r="I553" s="76"/>
      <c r="J553" s="79"/>
      <c r="K553" s="80"/>
    </row>
    <row r="554" spans="3:11">
      <c r="C554" s="81"/>
      <c r="D554" s="82"/>
      <c r="E554" s="82"/>
      <c r="F554" s="81"/>
      <c r="G554" s="83"/>
      <c r="H554" s="84"/>
      <c r="I554" s="82"/>
      <c r="J554" s="85"/>
      <c r="K554" s="86"/>
    </row>
    <row r="555" spans="3:11">
      <c r="C555" s="75"/>
      <c r="D555" s="76"/>
      <c r="E555" s="76"/>
      <c r="F555" s="75"/>
      <c r="G555" s="77"/>
      <c r="H555" s="78"/>
      <c r="I555" s="76"/>
      <c r="J555" s="79"/>
      <c r="K555" s="80"/>
    </row>
    <row r="556" spans="3:11">
      <c r="C556" s="81"/>
      <c r="D556" s="82"/>
      <c r="E556" s="82"/>
      <c r="F556" s="81"/>
      <c r="G556" s="83"/>
      <c r="H556" s="84"/>
      <c r="I556" s="82"/>
      <c r="J556" s="85"/>
      <c r="K556" s="86"/>
    </row>
    <row r="557" spans="3:11">
      <c r="C557" s="75"/>
      <c r="D557" s="76"/>
      <c r="E557" s="76"/>
      <c r="F557" s="75"/>
      <c r="G557" s="77"/>
      <c r="H557" s="78"/>
      <c r="I557" s="76"/>
      <c r="J557" s="79"/>
      <c r="K557" s="80"/>
    </row>
    <row r="558" spans="3:11">
      <c r="C558" s="81"/>
      <c r="D558" s="82"/>
      <c r="E558" s="82"/>
      <c r="F558" s="81"/>
      <c r="G558" s="83"/>
      <c r="H558" s="84"/>
      <c r="I558" s="82"/>
      <c r="J558" s="85"/>
      <c r="K558" s="86"/>
    </row>
    <row r="559" spans="3:11">
      <c r="C559" s="75"/>
      <c r="D559" s="76"/>
      <c r="E559" s="76"/>
      <c r="F559" s="75"/>
      <c r="G559" s="77"/>
      <c r="H559" s="78"/>
      <c r="I559" s="76"/>
      <c r="J559" s="79"/>
      <c r="K559" s="80"/>
    </row>
    <row r="560" spans="3:11">
      <c r="C560" s="81"/>
      <c r="D560" s="82"/>
      <c r="E560" s="82"/>
      <c r="F560" s="81"/>
      <c r="G560" s="83"/>
      <c r="H560" s="84"/>
      <c r="I560" s="82"/>
      <c r="J560" s="85"/>
      <c r="K560" s="86"/>
    </row>
    <row r="561" spans="3:11">
      <c r="C561" s="75"/>
      <c r="D561" s="76"/>
      <c r="E561" s="76"/>
      <c r="F561" s="75"/>
      <c r="G561" s="77"/>
      <c r="H561" s="78"/>
      <c r="I561" s="76"/>
      <c r="J561" s="79"/>
      <c r="K561" s="80"/>
    </row>
    <row r="562" spans="3:11">
      <c r="C562" s="81"/>
      <c r="D562" s="82"/>
      <c r="E562" s="82"/>
      <c r="F562" s="81"/>
      <c r="G562" s="83"/>
      <c r="H562" s="84"/>
      <c r="I562" s="82"/>
      <c r="J562" s="85"/>
      <c r="K562" s="86"/>
    </row>
    <row r="563" spans="3:11">
      <c r="C563" s="75"/>
      <c r="D563" s="76"/>
      <c r="E563" s="76"/>
      <c r="F563" s="75"/>
      <c r="G563" s="77"/>
      <c r="H563" s="78"/>
      <c r="I563" s="76"/>
      <c r="J563" s="79"/>
      <c r="K563" s="80"/>
    </row>
    <row r="564" spans="3:11">
      <c r="C564" s="81"/>
      <c r="D564" s="82"/>
      <c r="E564" s="82"/>
      <c r="F564" s="81"/>
      <c r="G564" s="83"/>
      <c r="H564" s="84"/>
      <c r="I564" s="82"/>
      <c r="J564" s="85"/>
      <c r="K564" s="86"/>
    </row>
    <row r="565" spans="3:11">
      <c r="C565" s="75"/>
      <c r="D565" s="76"/>
      <c r="E565" s="76"/>
      <c r="F565" s="75"/>
      <c r="G565" s="77"/>
      <c r="H565" s="78"/>
      <c r="I565" s="76"/>
      <c r="J565" s="79"/>
      <c r="K565" s="80"/>
    </row>
    <row r="566" spans="3:11">
      <c r="C566" s="81"/>
      <c r="D566" s="82"/>
      <c r="E566" s="82"/>
      <c r="F566" s="81"/>
      <c r="G566" s="83"/>
      <c r="H566" s="84"/>
      <c r="I566" s="82"/>
      <c r="J566" s="85"/>
      <c r="K566" s="86"/>
    </row>
    <row r="567" spans="3:11">
      <c r="C567" s="75"/>
      <c r="D567" s="76"/>
      <c r="E567" s="76"/>
      <c r="F567" s="75"/>
      <c r="G567" s="77"/>
      <c r="H567" s="78"/>
      <c r="I567" s="76"/>
      <c r="J567" s="79"/>
      <c r="K567" s="80"/>
    </row>
    <row r="568" spans="3:11">
      <c r="C568" s="81"/>
      <c r="D568" s="82"/>
      <c r="E568" s="82"/>
      <c r="F568" s="81"/>
      <c r="G568" s="83"/>
      <c r="H568" s="84"/>
      <c r="I568" s="82"/>
      <c r="J568" s="85"/>
      <c r="K568" s="86"/>
    </row>
    <row r="569" spans="3:11">
      <c r="C569" s="75"/>
      <c r="D569" s="76"/>
      <c r="E569" s="76"/>
      <c r="F569" s="75"/>
      <c r="G569" s="77"/>
      <c r="H569" s="78"/>
      <c r="I569" s="76"/>
      <c r="J569" s="79"/>
      <c r="K569" s="80"/>
    </row>
    <row r="570" spans="3:11">
      <c r="C570" s="81"/>
      <c r="D570" s="82"/>
      <c r="E570" s="82"/>
      <c r="F570" s="81"/>
      <c r="G570" s="83"/>
      <c r="H570" s="84"/>
      <c r="I570" s="82"/>
      <c r="J570" s="85"/>
      <c r="K570" s="86"/>
    </row>
    <row r="571" spans="3:11">
      <c r="C571" s="75"/>
      <c r="D571" s="76"/>
      <c r="E571" s="76"/>
      <c r="F571" s="75"/>
      <c r="G571" s="77"/>
      <c r="H571" s="78"/>
      <c r="I571" s="76"/>
      <c r="J571" s="79"/>
      <c r="K571" s="80"/>
    </row>
    <row r="572" spans="3:11">
      <c r="C572" s="81"/>
      <c r="D572" s="82"/>
      <c r="E572" s="82"/>
      <c r="F572" s="81"/>
      <c r="G572" s="83"/>
      <c r="H572" s="84"/>
      <c r="I572" s="82"/>
      <c r="J572" s="85"/>
      <c r="K572" s="86"/>
    </row>
    <row r="573" spans="3:11">
      <c r="C573" s="75"/>
      <c r="D573" s="76"/>
      <c r="E573" s="76"/>
      <c r="F573" s="75"/>
      <c r="G573" s="77"/>
      <c r="H573" s="78"/>
      <c r="I573" s="76"/>
      <c r="J573" s="79"/>
      <c r="K573" s="80"/>
    </row>
    <row r="574" spans="3:11">
      <c r="C574" s="81"/>
      <c r="D574" s="82"/>
      <c r="E574" s="82"/>
      <c r="F574" s="81"/>
      <c r="G574" s="83"/>
      <c r="H574" s="84"/>
      <c r="I574" s="82"/>
      <c r="J574" s="85"/>
      <c r="K574" s="86"/>
    </row>
    <row r="575" spans="3:11">
      <c r="C575" s="75"/>
      <c r="D575" s="76"/>
      <c r="E575" s="76"/>
      <c r="F575" s="75"/>
      <c r="G575" s="77"/>
      <c r="H575" s="78"/>
      <c r="I575" s="76"/>
      <c r="J575" s="79"/>
      <c r="K575" s="80"/>
    </row>
    <row r="576" spans="3:11">
      <c r="C576" s="81"/>
      <c r="D576" s="82"/>
      <c r="E576" s="82"/>
      <c r="F576" s="81"/>
      <c r="G576" s="83"/>
      <c r="H576" s="84"/>
      <c r="I576" s="82"/>
      <c r="J576" s="85"/>
      <c r="K576" s="86"/>
    </row>
    <row r="577" spans="3:11">
      <c r="C577" s="75"/>
      <c r="D577" s="76"/>
      <c r="E577" s="76"/>
      <c r="F577" s="75"/>
      <c r="G577" s="77"/>
      <c r="H577" s="78"/>
      <c r="I577" s="76"/>
      <c r="J577" s="79"/>
      <c r="K577" s="80"/>
    </row>
    <row r="578" spans="3:11">
      <c r="C578" s="81"/>
      <c r="D578" s="82"/>
      <c r="E578" s="82"/>
      <c r="F578" s="81"/>
      <c r="G578" s="83"/>
      <c r="H578" s="84"/>
      <c r="I578" s="82"/>
      <c r="J578" s="85"/>
      <c r="K578" s="86"/>
    </row>
    <row r="579" spans="3:11">
      <c r="C579" s="75"/>
      <c r="D579" s="76"/>
      <c r="E579" s="76"/>
      <c r="F579" s="75"/>
      <c r="G579" s="77"/>
      <c r="H579" s="78"/>
      <c r="I579" s="76"/>
      <c r="J579" s="79"/>
      <c r="K579" s="80"/>
    </row>
    <row r="580" spans="3:11">
      <c r="C580" s="81"/>
      <c r="D580" s="82"/>
      <c r="E580" s="82"/>
      <c r="F580" s="81"/>
      <c r="G580" s="83"/>
      <c r="H580" s="84"/>
      <c r="I580" s="82"/>
      <c r="J580" s="85"/>
      <c r="K580" s="86"/>
    </row>
    <row r="581" spans="3:11">
      <c r="C581" s="75"/>
      <c r="D581" s="76"/>
      <c r="E581" s="76"/>
      <c r="F581" s="75"/>
      <c r="G581" s="77"/>
      <c r="H581" s="78"/>
      <c r="I581" s="76"/>
      <c r="J581" s="79"/>
      <c r="K581" s="80"/>
    </row>
    <row r="582" spans="3:11">
      <c r="C582" s="81"/>
      <c r="D582" s="82"/>
      <c r="E582" s="82"/>
      <c r="F582" s="81"/>
      <c r="G582" s="83"/>
      <c r="H582" s="84"/>
      <c r="I582" s="82"/>
      <c r="J582" s="85"/>
      <c r="K582" s="86"/>
    </row>
    <row r="583" spans="3:11">
      <c r="C583" s="75"/>
      <c r="D583" s="76"/>
      <c r="E583" s="76"/>
      <c r="F583" s="75"/>
      <c r="G583" s="77"/>
      <c r="H583" s="78"/>
      <c r="I583" s="76"/>
      <c r="J583" s="79"/>
      <c r="K583" s="80"/>
    </row>
    <row r="584" spans="3:11">
      <c r="C584" s="81"/>
      <c r="D584" s="82"/>
      <c r="E584" s="82"/>
      <c r="F584" s="81"/>
      <c r="G584" s="83"/>
      <c r="H584" s="84"/>
      <c r="I584" s="82"/>
      <c r="J584" s="85"/>
      <c r="K584" s="86"/>
    </row>
    <row r="585" spans="3:11">
      <c r="C585" s="75"/>
      <c r="D585" s="76"/>
      <c r="E585" s="76"/>
      <c r="F585" s="75"/>
      <c r="G585" s="77"/>
      <c r="H585" s="78"/>
      <c r="I585" s="76"/>
      <c r="J585" s="79"/>
      <c r="K585" s="80"/>
    </row>
    <row r="586" spans="3:11">
      <c r="C586" s="81"/>
      <c r="D586" s="82"/>
      <c r="E586" s="82"/>
      <c r="F586" s="81"/>
      <c r="G586" s="83"/>
      <c r="H586" s="84"/>
      <c r="I586" s="82"/>
      <c r="J586" s="85"/>
      <c r="K586" s="86"/>
    </row>
    <row r="587" spans="3:11">
      <c r="C587" s="75"/>
      <c r="D587" s="76"/>
      <c r="E587" s="76"/>
      <c r="F587" s="75"/>
      <c r="G587" s="77"/>
      <c r="H587" s="78"/>
      <c r="I587" s="76"/>
      <c r="J587" s="79"/>
      <c r="K587" s="80"/>
    </row>
    <row r="588" spans="3:11">
      <c r="C588" s="81"/>
      <c r="D588" s="82"/>
      <c r="E588" s="82"/>
      <c r="F588" s="81"/>
      <c r="G588" s="83"/>
      <c r="H588" s="84"/>
      <c r="I588" s="82"/>
      <c r="J588" s="85"/>
      <c r="K588" s="86"/>
    </row>
    <row r="589" spans="3:11">
      <c r="C589" s="75"/>
      <c r="D589" s="76"/>
      <c r="E589" s="76"/>
      <c r="F589" s="75"/>
      <c r="G589" s="77"/>
      <c r="H589" s="78"/>
      <c r="I589" s="76"/>
      <c r="J589" s="79"/>
      <c r="K589" s="80"/>
    </row>
    <row r="590" spans="3:11">
      <c r="C590" s="81"/>
      <c r="D590" s="82"/>
      <c r="E590" s="82"/>
      <c r="F590" s="81"/>
      <c r="G590" s="83"/>
      <c r="H590" s="84"/>
      <c r="I590" s="82"/>
      <c r="J590" s="85"/>
      <c r="K590" s="86"/>
    </row>
    <row r="591" spans="3:11">
      <c r="C591" s="75"/>
      <c r="D591" s="76"/>
      <c r="E591" s="76"/>
      <c r="F591" s="75"/>
      <c r="G591" s="77"/>
      <c r="H591" s="78"/>
      <c r="I591" s="76"/>
      <c r="J591" s="79"/>
      <c r="K591" s="80"/>
    </row>
    <row r="592" spans="3:11">
      <c r="C592" s="81"/>
      <c r="D592" s="82"/>
      <c r="E592" s="82"/>
      <c r="F592" s="81"/>
      <c r="G592" s="83"/>
      <c r="H592" s="84"/>
      <c r="I592" s="82"/>
      <c r="J592" s="85"/>
      <c r="K592" s="86"/>
    </row>
    <row r="593" spans="3:11">
      <c r="C593" s="75"/>
      <c r="D593" s="76"/>
      <c r="E593" s="76"/>
      <c r="F593" s="75"/>
      <c r="G593" s="77"/>
      <c r="H593" s="78"/>
      <c r="I593" s="76"/>
      <c r="J593" s="79"/>
      <c r="K593" s="80"/>
    </row>
    <row r="594" spans="3:11">
      <c r="C594" s="81"/>
      <c r="D594" s="82"/>
      <c r="E594" s="82"/>
      <c r="F594" s="81"/>
      <c r="G594" s="83"/>
      <c r="H594" s="84"/>
      <c r="I594" s="82"/>
      <c r="J594" s="85"/>
      <c r="K594" s="86"/>
    </row>
    <row r="595" spans="3:11">
      <c r="C595" s="75"/>
      <c r="D595" s="76"/>
      <c r="E595" s="76"/>
      <c r="F595" s="75"/>
      <c r="G595" s="77"/>
      <c r="H595" s="78"/>
      <c r="I595" s="76"/>
      <c r="J595" s="79"/>
      <c r="K595" s="80"/>
    </row>
    <row r="596" spans="3:11">
      <c r="C596" s="81"/>
      <c r="D596" s="82"/>
      <c r="E596" s="82"/>
      <c r="F596" s="81"/>
      <c r="G596" s="83"/>
      <c r="H596" s="84"/>
      <c r="I596" s="82"/>
      <c r="J596" s="85"/>
      <c r="K596" s="86"/>
    </row>
    <row r="597" spans="3:11">
      <c r="C597" s="75"/>
      <c r="D597" s="76"/>
      <c r="E597" s="76"/>
      <c r="F597" s="75"/>
      <c r="G597" s="77"/>
      <c r="H597" s="78"/>
      <c r="I597" s="76"/>
      <c r="J597" s="79"/>
      <c r="K597" s="80"/>
    </row>
    <row r="598" spans="3:11">
      <c r="C598" s="81"/>
      <c r="D598" s="82"/>
      <c r="E598" s="82"/>
      <c r="F598" s="81"/>
      <c r="G598" s="83"/>
      <c r="H598" s="84"/>
      <c r="I598" s="82"/>
      <c r="J598" s="85"/>
      <c r="K598" s="86"/>
    </row>
    <row r="599" spans="3:11">
      <c r="C599" s="75"/>
      <c r="D599" s="76"/>
      <c r="E599" s="76"/>
      <c r="F599" s="75"/>
      <c r="G599" s="77"/>
      <c r="H599" s="78"/>
      <c r="I599" s="76"/>
      <c r="J599" s="79"/>
      <c r="K599" s="80"/>
    </row>
    <row r="600" spans="3:11">
      <c r="C600" s="81"/>
      <c r="D600" s="82"/>
      <c r="E600" s="82"/>
      <c r="F600" s="81"/>
      <c r="G600" s="83"/>
      <c r="H600" s="84"/>
      <c r="I600" s="82"/>
      <c r="J600" s="85"/>
      <c r="K600" s="86"/>
    </row>
    <row r="601" spans="3:11">
      <c r="C601" s="75"/>
      <c r="D601" s="76"/>
      <c r="E601" s="76"/>
      <c r="F601" s="75"/>
      <c r="G601" s="77"/>
      <c r="H601" s="78"/>
      <c r="I601" s="76"/>
      <c r="J601" s="79"/>
      <c r="K601" s="80"/>
    </row>
    <row r="602" spans="3:11">
      <c r="C602" s="81"/>
      <c r="D602" s="82"/>
      <c r="E602" s="82"/>
      <c r="F602" s="81"/>
      <c r="G602" s="83"/>
      <c r="H602" s="84"/>
      <c r="I602" s="82"/>
      <c r="J602" s="85"/>
      <c r="K602" s="86"/>
    </row>
    <row r="603" spans="3:11">
      <c r="C603" s="75"/>
      <c r="D603" s="76"/>
      <c r="E603" s="76"/>
      <c r="F603" s="75"/>
      <c r="G603" s="77"/>
      <c r="H603" s="78"/>
      <c r="I603" s="76"/>
      <c r="J603" s="79"/>
      <c r="K603" s="80"/>
    </row>
    <row r="604" spans="3:11">
      <c r="C604" s="81"/>
      <c r="D604" s="82"/>
      <c r="E604" s="82"/>
      <c r="F604" s="81"/>
      <c r="G604" s="83"/>
      <c r="H604" s="84"/>
      <c r="I604" s="82"/>
      <c r="J604" s="85"/>
      <c r="K604" s="86"/>
    </row>
    <row r="605" spans="3:11">
      <c r="C605" s="75"/>
      <c r="D605" s="76"/>
      <c r="E605" s="76"/>
      <c r="F605" s="75"/>
      <c r="G605" s="77"/>
      <c r="H605" s="78"/>
      <c r="I605" s="76"/>
      <c r="J605" s="79"/>
      <c r="K605" s="80"/>
    </row>
    <row r="606" spans="3:11">
      <c r="C606" s="81"/>
      <c r="D606" s="82"/>
      <c r="E606" s="82"/>
      <c r="F606" s="81"/>
      <c r="G606" s="83"/>
      <c r="H606" s="84"/>
      <c r="I606" s="82"/>
      <c r="J606" s="85"/>
      <c r="K606" s="86"/>
    </row>
    <row r="607" spans="3:11">
      <c r="C607" s="75"/>
      <c r="D607" s="76"/>
      <c r="E607" s="76"/>
      <c r="F607" s="75"/>
      <c r="G607" s="77"/>
      <c r="H607" s="78"/>
      <c r="I607" s="76"/>
      <c r="J607" s="79"/>
      <c r="K607" s="80"/>
    </row>
    <row r="608" spans="3:11">
      <c r="C608" s="81"/>
      <c r="D608" s="82"/>
      <c r="E608" s="82"/>
      <c r="F608" s="81"/>
      <c r="G608" s="83"/>
      <c r="H608" s="84"/>
      <c r="I608" s="82"/>
      <c r="J608" s="85"/>
      <c r="K608" s="86"/>
    </row>
    <row r="609" spans="3:11">
      <c r="C609" s="75"/>
      <c r="D609" s="76"/>
      <c r="E609" s="76"/>
      <c r="F609" s="75"/>
      <c r="G609" s="77"/>
      <c r="H609" s="78"/>
      <c r="I609" s="76"/>
      <c r="J609" s="79"/>
      <c r="K609" s="80"/>
    </row>
    <row r="610" spans="3:11">
      <c r="C610" s="81"/>
      <c r="D610" s="82"/>
      <c r="E610" s="82"/>
      <c r="F610" s="81"/>
      <c r="G610" s="83"/>
      <c r="H610" s="84"/>
      <c r="I610" s="82"/>
      <c r="J610" s="85"/>
      <c r="K610" s="86"/>
    </row>
    <row r="611" spans="3:11">
      <c r="C611" s="75"/>
      <c r="D611" s="76"/>
      <c r="E611" s="76"/>
      <c r="F611" s="75"/>
      <c r="G611" s="77"/>
      <c r="H611" s="78"/>
      <c r="I611" s="76"/>
      <c r="J611" s="79"/>
      <c r="K611" s="80"/>
    </row>
    <row r="612" spans="3:11">
      <c r="C612" s="81"/>
      <c r="D612" s="82"/>
      <c r="E612" s="82"/>
      <c r="F612" s="81"/>
      <c r="G612" s="83"/>
      <c r="H612" s="84"/>
      <c r="I612" s="82"/>
      <c r="J612" s="85"/>
      <c r="K612" s="86"/>
    </row>
    <row r="613" spans="3:11">
      <c r="C613" s="75"/>
      <c r="D613" s="76"/>
      <c r="E613" s="76"/>
      <c r="F613" s="75"/>
      <c r="G613" s="77"/>
      <c r="H613" s="78"/>
      <c r="I613" s="76"/>
      <c r="J613" s="79"/>
      <c r="K613" s="80"/>
    </row>
    <row r="614" spans="3:11">
      <c r="C614" s="81"/>
      <c r="D614" s="82"/>
      <c r="E614" s="82"/>
      <c r="F614" s="81"/>
      <c r="G614" s="83"/>
      <c r="H614" s="84"/>
      <c r="I614" s="82"/>
      <c r="J614" s="85"/>
      <c r="K614" s="86"/>
    </row>
    <row r="615" spans="3:11">
      <c r="C615" s="75"/>
      <c r="D615" s="76"/>
      <c r="E615" s="76"/>
      <c r="F615" s="75"/>
      <c r="G615" s="77"/>
      <c r="H615" s="78"/>
      <c r="I615" s="76"/>
      <c r="J615" s="79"/>
      <c r="K615" s="80"/>
    </row>
    <row r="616" spans="3:11">
      <c r="C616" s="81"/>
      <c r="D616" s="82"/>
      <c r="E616" s="82"/>
      <c r="F616" s="81"/>
      <c r="G616" s="83"/>
      <c r="H616" s="84"/>
      <c r="I616" s="82"/>
      <c r="J616" s="85"/>
      <c r="K616" s="86"/>
    </row>
    <row r="617" spans="3:11">
      <c r="C617" s="75"/>
      <c r="D617" s="76"/>
      <c r="E617" s="76"/>
      <c r="F617" s="75"/>
      <c r="G617" s="77"/>
      <c r="H617" s="78"/>
      <c r="I617" s="76"/>
      <c r="J617" s="79"/>
      <c r="K617" s="80"/>
    </row>
    <row r="618" spans="3:11">
      <c r="C618" s="81"/>
      <c r="D618" s="82"/>
      <c r="E618" s="82"/>
      <c r="F618" s="81"/>
      <c r="G618" s="83"/>
      <c r="H618" s="84"/>
      <c r="I618" s="82"/>
      <c r="J618" s="85"/>
      <c r="K618" s="86"/>
    </row>
    <row r="619" spans="3:11">
      <c r="C619" s="75"/>
      <c r="D619" s="76"/>
      <c r="E619" s="76"/>
      <c r="F619" s="75"/>
      <c r="G619" s="77"/>
      <c r="H619" s="78"/>
      <c r="I619" s="76"/>
      <c r="J619" s="79"/>
      <c r="K619" s="80"/>
    </row>
    <row r="620" spans="3:11">
      <c r="C620" s="81"/>
      <c r="D620" s="82"/>
      <c r="E620" s="82"/>
      <c r="F620" s="81"/>
      <c r="G620" s="83"/>
      <c r="H620" s="84"/>
      <c r="I620" s="82"/>
      <c r="J620" s="85"/>
      <c r="K620" s="86"/>
    </row>
    <row r="621" spans="3:11">
      <c r="C621" s="75"/>
      <c r="D621" s="76"/>
      <c r="E621" s="76"/>
      <c r="F621" s="75"/>
      <c r="G621" s="77"/>
      <c r="H621" s="78"/>
      <c r="I621" s="76"/>
      <c r="J621" s="79"/>
      <c r="K621" s="80"/>
    </row>
    <row r="622" spans="3:11">
      <c r="C622" s="81"/>
      <c r="D622" s="82"/>
      <c r="E622" s="82"/>
      <c r="F622" s="81"/>
      <c r="G622" s="83"/>
      <c r="H622" s="84"/>
      <c r="I622" s="82"/>
      <c r="J622" s="85"/>
      <c r="K622" s="86"/>
    </row>
    <row r="623" spans="3:11">
      <c r="C623" s="75"/>
      <c r="D623" s="76"/>
      <c r="E623" s="76"/>
      <c r="F623" s="75"/>
      <c r="G623" s="77"/>
      <c r="H623" s="78"/>
      <c r="I623" s="76"/>
      <c r="J623" s="79"/>
      <c r="K623" s="80"/>
    </row>
    <row r="624" spans="3:11">
      <c r="C624" s="81"/>
      <c r="D624" s="82"/>
      <c r="E624" s="82"/>
      <c r="F624" s="81"/>
      <c r="G624" s="83"/>
      <c r="H624" s="84"/>
      <c r="I624" s="82"/>
      <c r="J624" s="85"/>
      <c r="K624" s="86"/>
    </row>
    <row r="625" spans="3:11">
      <c r="C625" s="75"/>
      <c r="D625" s="76"/>
      <c r="E625" s="76"/>
      <c r="F625" s="75"/>
      <c r="G625" s="77"/>
      <c r="H625" s="78"/>
      <c r="I625" s="76"/>
      <c r="J625" s="79"/>
      <c r="K625" s="80"/>
    </row>
    <row r="626" spans="3:11">
      <c r="C626" s="81"/>
      <c r="D626" s="82"/>
      <c r="E626" s="82"/>
      <c r="F626" s="81"/>
      <c r="G626" s="83"/>
      <c r="H626" s="84"/>
      <c r="I626" s="82"/>
      <c r="J626" s="85"/>
      <c r="K626" s="86"/>
    </row>
    <row r="627" spans="3:11">
      <c r="C627" s="75"/>
      <c r="D627" s="76"/>
      <c r="E627" s="76"/>
      <c r="F627" s="75"/>
      <c r="G627" s="77"/>
      <c r="H627" s="78"/>
      <c r="I627" s="76"/>
      <c r="J627" s="79"/>
      <c r="K627" s="80"/>
    </row>
    <row r="628" spans="3:11">
      <c r="C628" s="81"/>
      <c r="D628" s="82"/>
      <c r="E628" s="82"/>
      <c r="F628" s="81"/>
      <c r="G628" s="83"/>
      <c r="H628" s="84"/>
      <c r="I628" s="82"/>
      <c r="J628" s="85"/>
      <c r="K628" s="86"/>
    </row>
    <row r="629" spans="3:11">
      <c r="C629" s="75"/>
      <c r="D629" s="76"/>
      <c r="E629" s="76"/>
      <c r="F629" s="75"/>
      <c r="G629" s="77"/>
      <c r="H629" s="78"/>
      <c r="I629" s="76"/>
      <c r="J629" s="79"/>
      <c r="K629" s="80"/>
    </row>
    <row r="630" spans="3:11">
      <c r="C630" s="81"/>
      <c r="D630" s="82"/>
      <c r="E630" s="82"/>
      <c r="F630" s="81"/>
      <c r="G630" s="83"/>
      <c r="H630" s="84"/>
      <c r="I630" s="82"/>
      <c r="J630" s="85"/>
      <c r="K630" s="86"/>
    </row>
    <row r="631" spans="3:11">
      <c r="C631" s="75"/>
      <c r="D631" s="76"/>
      <c r="E631" s="76"/>
      <c r="F631" s="75"/>
      <c r="G631" s="77"/>
      <c r="H631" s="78"/>
      <c r="I631" s="76"/>
      <c r="J631" s="79"/>
      <c r="K631" s="80"/>
    </row>
    <row r="632" spans="3:11">
      <c r="C632" s="81"/>
      <c r="D632" s="82"/>
      <c r="E632" s="82"/>
      <c r="F632" s="81"/>
      <c r="G632" s="83"/>
      <c r="H632" s="84"/>
      <c r="I632" s="82"/>
      <c r="J632" s="85"/>
      <c r="K632" s="86"/>
    </row>
    <row r="633" spans="3:11">
      <c r="C633" s="75"/>
      <c r="D633" s="76"/>
      <c r="E633" s="76"/>
      <c r="F633" s="75"/>
      <c r="G633" s="77"/>
      <c r="H633" s="78"/>
      <c r="I633" s="76"/>
      <c r="J633" s="79"/>
      <c r="K633" s="80"/>
    </row>
    <row r="634" spans="3:11">
      <c r="C634" s="81"/>
      <c r="D634" s="82"/>
      <c r="E634" s="82"/>
      <c r="F634" s="81"/>
      <c r="G634" s="83"/>
      <c r="H634" s="84"/>
      <c r="I634" s="82"/>
      <c r="J634" s="85"/>
      <c r="K634" s="86"/>
    </row>
    <row r="635" spans="3:11">
      <c r="C635" s="75"/>
      <c r="D635" s="76"/>
      <c r="E635" s="76"/>
      <c r="F635" s="75"/>
      <c r="G635" s="77"/>
      <c r="H635" s="78"/>
      <c r="I635" s="76"/>
      <c r="J635" s="79"/>
      <c r="K635" s="80"/>
    </row>
    <row r="636" spans="3:11">
      <c r="C636" s="81"/>
      <c r="D636" s="82"/>
      <c r="E636" s="82"/>
      <c r="F636" s="81"/>
      <c r="G636" s="83"/>
      <c r="H636" s="84"/>
      <c r="I636" s="82"/>
      <c r="J636" s="85"/>
      <c r="K636" s="86"/>
    </row>
    <row r="637" spans="3:11">
      <c r="C637" s="75"/>
      <c r="D637" s="76"/>
      <c r="E637" s="76"/>
      <c r="F637" s="75"/>
      <c r="G637" s="77"/>
      <c r="H637" s="78"/>
      <c r="I637" s="76"/>
      <c r="J637" s="79"/>
      <c r="K637" s="80"/>
    </row>
    <row r="638" spans="3:11">
      <c r="C638" s="81"/>
      <c r="D638" s="82"/>
      <c r="E638" s="82"/>
      <c r="F638" s="81"/>
      <c r="G638" s="83"/>
      <c r="H638" s="84"/>
      <c r="I638" s="82"/>
      <c r="J638" s="85"/>
      <c r="K638" s="86"/>
    </row>
    <row r="639" spans="3:11">
      <c r="C639" s="75"/>
      <c r="D639" s="76"/>
      <c r="E639" s="76"/>
      <c r="F639" s="75"/>
      <c r="G639" s="77"/>
      <c r="H639" s="78"/>
      <c r="I639" s="76"/>
      <c r="J639" s="79"/>
      <c r="K639" s="80"/>
    </row>
    <row r="640" spans="3:11">
      <c r="C640" s="81"/>
      <c r="D640" s="82"/>
      <c r="E640" s="82"/>
      <c r="F640" s="81"/>
      <c r="G640" s="83"/>
      <c r="H640" s="84"/>
      <c r="I640" s="82"/>
      <c r="J640" s="85"/>
      <c r="K640" s="86"/>
    </row>
    <row r="641" spans="3:11">
      <c r="C641" s="75"/>
      <c r="D641" s="76"/>
      <c r="E641" s="76"/>
      <c r="F641" s="75"/>
      <c r="G641" s="77"/>
      <c r="H641" s="78"/>
      <c r="I641" s="76"/>
      <c r="J641" s="79"/>
      <c r="K641" s="80"/>
    </row>
    <row r="642" spans="3:11">
      <c r="C642" s="81"/>
      <c r="D642" s="82"/>
      <c r="E642" s="82"/>
      <c r="F642" s="81"/>
      <c r="G642" s="83"/>
      <c r="H642" s="84"/>
      <c r="I642" s="82"/>
      <c r="J642" s="85"/>
      <c r="K642" s="86"/>
    </row>
    <row r="643" spans="3:11">
      <c r="C643" s="75"/>
      <c r="D643" s="76"/>
      <c r="E643" s="76"/>
      <c r="F643" s="75"/>
      <c r="G643" s="77"/>
      <c r="H643" s="78"/>
      <c r="I643" s="76"/>
      <c r="J643" s="79"/>
      <c r="K643" s="80"/>
    </row>
    <row r="644" spans="3:11">
      <c r="C644" s="81"/>
      <c r="D644" s="82"/>
      <c r="E644" s="82"/>
      <c r="F644" s="81"/>
      <c r="G644" s="83"/>
      <c r="H644" s="84"/>
      <c r="I644" s="82"/>
      <c r="J644" s="85"/>
      <c r="K644" s="86"/>
    </row>
    <row r="645" spans="3:11">
      <c r="C645" s="75"/>
      <c r="D645" s="76"/>
      <c r="E645" s="76"/>
      <c r="F645" s="75"/>
      <c r="G645" s="77"/>
      <c r="H645" s="78"/>
      <c r="I645" s="76"/>
      <c r="J645" s="79"/>
      <c r="K645" s="80"/>
    </row>
    <row r="646" spans="3:11">
      <c r="C646" s="81"/>
      <c r="D646" s="82"/>
      <c r="E646" s="82"/>
      <c r="F646" s="81"/>
      <c r="G646" s="83"/>
      <c r="H646" s="84"/>
      <c r="I646" s="82"/>
      <c r="J646" s="85"/>
      <c r="K646" s="86"/>
    </row>
    <row r="647" spans="3:11">
      <c r="C647" s="75"/>
      <c r="D647" s="76"/>
      <c r="E647" s="76"/>
      <c r="F647" s="75"/>
      <c r="G647" s="77"/>
      <c r="H647" s="78"/>
      <c r="I647" s="76"/>
      <c r="J647" s="79"/>
      <c r="K647" s="80"/>
    </row>
    <row r="648" spans="3:11">
      <c r="C648" s="81"/>
      <c r="D648" s="82"/>
      <c r="E648" s="82"/>
      <c r="F648" s="81"/>
      <c r="G648" s="83"/>
      <c r="H648" s="84"/>
      <c r="I648" s="82"/>
      <c r="J648" s="85"/>
      <c r="K648" s="86"/>
    </row>
    <row r="649" spans="3:11">
      <c r="C649" s="75"/>
      <c r="D649" s="76"/>
      <c r="E649" s="76"/>
      <c r="F649" s="75"/>
      <c r="G649" s="77"/>
      <c r="H649" s="78"/>
      <c r="I649" s="76"/>
      <c r="J649" s="79"/>
      <c r="K649" s="80"/>
    </row>
    <row r="650" spans="3:11">
      <c r="C650" s="81"/>
      <c r="D650" s="82"/>
      <c r="E650" s="82"/>
      <c r="F650" s="81"/>
      <c r="G650" s="83"/>
      <c r="H650" s="84"/>
      <c r="I650" s="82"/>
      <c r="J650" s="85"/>
      <c r="K650" s="86"/>
    </row>
    <row r="651" spans="3:11">
      <c r="C651" s="75"/>
      <c r="D651" s="76"/>
      <c r="E651" s="76"/>
      <c r="F651" s="75"/>
      <c r="G651" s="77"/>
      <c r="H651" s="78"/>
      <c r="I651" s="76"/>
      <c r="J651" s="79"/>
      <c r="K651" s="80"/>
    </row>
    <row r="652" spans="3:11">
      <c r="C652" s="81"/>
      <c r="D652" s="82"/>
      <c r="E652" s="82"/>
      <c r="F652" s="81"/>
      <c r="G652" s="83"/>
      <c r="H652" s="84"/>
      <c r="I652" s="82"/>
      <c r="J652" s="85"/>
      <c r="K652" s="86"/>
    </row>
    <row r="653" spans="3:11">
      <c r="C653" s="75"/>
      <c r="D653" s="76"/>
      <c r="E653" s="76"/>
      <c r="F653" s="75"/>
      <c r="G653" s="77"/>
      <c r="H653" s="78"/>
      <c r="I653" s="76"/>
      <c r="J653" s="79"/>
      <c r="K653" s="80"/>
    </row>
    <row r="654" spans="3:11">
      <c r="C654" s="81"/>
      <c r="D654" s="82"/>
      <c r="E654" s="82"/>
      <c r="F654" s="81"/>
      <c r="G654" s="83"/>
      <c r="H654" s="84"/>
      <c r="I654" s="82"/>
      <c r="J654" s="85"/>
      <c r="K654" s="86"/>
    </row>
    <row r="655" spans="3:11">
      <c r="C655" s="75"/>
      <c r="D655" s="76"/>
      <c r="E655" s="76"/>
      <c r="F655" s="75"/>
      <c r="G655" s="77"/>
      <c r="H655" s="78"/>
      <c r="I655" s="76"/>
      <c r="J655" s="79"/>
      <c r="K655" s="80"/>
    </row>
    <row r="656" spans="3:11">
      <c r="C656" s="81"/>
      <c r="D656" s="82"/>
      <c r="E656" s="82"/>
      <c r="F656" s="81"/>
      <c r="G656" s="83"/>
      <c r="H656" s="84"/>
      <c r="I656" s="82"/>
      <c r="J656" s="85"/>
      <c r="K656" s="86"/>
    </row>
    <row r="657" spans="3:11">
      <c r="C657" s="75"/>
      <c r="D657" s="76"/>
      <c r="E657" s="76"/>
      <c r="F657" s="75"/>
      <c r="G657" s="77"/>
      <c r="H657" s="78"/>
      <c r="I657" s="76"/>
      <c r="J657" s="79"/>
      <c r="K657" s="80"/>
    </row>
    <row r="658" spans="3:11">
      <c r="C658" s="81"/>
      <c r="D658" s="82"/>
      <c r="E658" s="82"/>
      <c r="F658" s="81"/>
      <c r="G658" s="83"/>
      <c r="H658" s="84"/>
      <c r="I658" s="82"/>
      <c r="J658" s="85"/>
      <c r="K658" s="86"/>
    </row>
    <row r="659" spans="3:11">
      <c r="C659" s="75"/>
      <c r="D659" s="76"/>
      <c r="E659" s="76"/>
      <c r="F659" s="75"/>
      <c r="G659" s="77"/>
      <c r="H659" s="78"/>
      <c r="I659" s="76"/>
      <c r="J659" s="79"/>
      <c r="K659" s="80"/>
    </row>
    <row r="660" spans="3:11">
      <c r="C660" s="81"/>
      <c r="D660" s="82"/>
      <c r="E660" s="82"/>
      <c r="F660" s="81"/>
      <c r="G660" s="83"/>
      <c r="H660" s="84"/>
      <c r="I660" s="82"/>
      <c r="J660" s="85"/>
      <c r="K660" s="86"/>
    </row>
    <row r="661" spans="3:11">
      <c r="C661" s="75"/>
      <c r="D661" s="76"/>
      <c r="E661" s="76"/>
      <c r="F661" s="75"/>
      <c r="G661" s="77"/>
      <c r="H661" s="78"/>
      <c r="I661" s="76"/>
      <c r="J661" s="79"/>
      <c r="K661" s="80"/>
    </row>
    <row r="662" spans="3:11">
      <c r="C662" s="81"/>
      <c r="D662" s="82"/>
      <c r="E662" s="82"/>
      <c r="F662" s="81"/>
      <c r="G662" s="83"/>
      <c r="H662" s="84"/>
      <c r="I662" s="82"/>
      <c r="J662" s="85"/>
      <c r="K662" s="86"/>
    </row>
    <row r="663" spans="3:11">
      <c r="C663" s="75"/>
      <c r="D663" s="76"/>
      <c r="E663" s="76"/>
      <c r="F663" s="75"/>
      <c r="G663" s="77"/>
      <c r="H663" s="78"/>
      <c r="I663" s="76"/>
      <c r="J663" s="79"/>
      <c r="K663" s="80"/>
    </row>
    <row r="664" spans="3:11">
      <c r="C664" s="81"/>
      <c r="D664" s="82"/>
      <c r="E664" s="82"/>
      <c r="F664" s="81"/>
      <c r="G664" s="83"/>
      <c r="H664" s="84"/>
      <c r="I664" s="82"/>
      <c r="J664" s="85"/>
      <c r="K664" s="86"/>
    </row>
    <row r="665" spans="3:11">
      <c r="C665" s="75"/>
      <c r="D665" s="76"/>
      <c r="E665" s="76"/>
      <c r="F665" s="75"/>
      <c r="G665" s="77"/>
      <c r="H665" s="78"/>
      <c r="I665" s="76"/>
      <c r="J665" s="79"/>
      <c r="K665" s="80"/>
    </row>
    <row r="666" spans="3:11">
      <c r="C666" s="81"/>
      <c r="D666" s="82"/>
      <c r="E666" s="82"/>
      <c r="F666" s="81"/>
      <c r="G666" s="83"/>
      <c r="H666" s="84"/>
      <c r="I666" s="82"/>
      <c r="J666" s="85"/>
      <c r="K666" s="86"/>
    </row>
    <row r="667" spans="3:11">
      <c r="C667" s="75"/>
      <c r="D667" s="76"/>
      <c r="E667" s="76"/>
      <c r="F667" s="75"/>
      <c r="G667" s="77"/>
      <c r="H667" s="78"/>
      <c r="I667" s="76"/>
      <c r="J667" s="79"/>
      <c r="K667" s="80"/>
    </row>
    <row r="668" spans="3:11">
      <c r="C668" s="81"/>
      <c r="D668" s="82"/>
      <c r="E668" s="82"/>
      <c r="F668" s="81"/>
      <c r="G668" s="83"/>
      <c r="H668" s="84"/>
      <c r="I668" s="82"/>
      <c r="J668" s="85"/>
      <c r="K668" s="86"/>
    </row>
    <row r="669" spans="3:11">
      <c r="C669" s="75"/>
      <c r="D669" s="76"/>
      <c r="E669" s="76"/>
      <c r="F669" s="75"/>
      <c r="G669" s="77"/>
      <c r="H669" s="78"/>
      <c r="I669" s="76"/>
      <c r="J669" s="79"/>
      <c r="K669" s="80"/>
    </row>
    <row r="670" spans="3:11">
      <c r="C670" s="81"/>
      <c r="D670" s="82"/>
      <c r="E670" s="82"/>
      <c r="F670" s="81"/>
      <c r="G670" s="83"/>
      <c r="H670" s="84"/>
      <c r="I670" s="82"/>
      <c r="J670" s="85"/>
      <c r="K670" s="86"/>
    </row>
    <row r="671" spans="3:11">
      <c r="C671" s="75"/>
      <c r="D671" s="76"/>
      <c r="E671" s="76"/>
      <c r="F671" s="75"/>
      <c r="G671" s="77"/>
      <c r="H671" s="78"/>
      <c r="I671" s="76"/>
      <c r="J671" s="79"/>
      <c r="K671" s="80"/>
    </row>
    <row r="672" spans="3:11">
      <c r="C672" s="81"/>
      <c r="D672" s="82"/>
      <c r="E672" s="82"/>
      <c r="F672" s="81"/>
      <c r="G672" s="83"/>
      <c r="H672" s="84"/>
      <c r="I672" s="82"/>
      <c r="J672" s="85"/>
      <c r="K672" s="86"/>
    </row>
    <row r="673" spans="3:11">
      <c r="C673" s="75"/>
      <c r="D673" s="76"/>
      <c r="E673" s="76"/>
      <c r="F673" s="75"/>
      <c r="G673" s="77"/>
      <c r="H673" s="78"/>
      <c r="I673" s="76"/>
      <c r="J673" s="79"/>
      <c r="K673" s="80"/>
    </row>
    <row r="674" spans="3:11">
      <c r="C674" s="81"/>
      <c r="D674" s="82"/>
      <c r="E674" s="82"/>
      <c r="F674" s="81"/>
      <c r="G674" s="83"/>
      <c r="H674" s="84"/>
      <c r="I674" s="82"/>
      <c r="J674" s="85"/>
      <c r="K674" s="86"/>
    </row>
    <row r="675" spans="3:11">
      <c r="C675" s="75"/>
      <c r="D675" s="76"/>
      <c r="E675" s="76"/>
      <c r="F675" s="75"/>
      <c r="G675" s="77"/>
      <c r="H675" s="78"/>
      <c r="I675" s="76"/>
      <c r="J675" s="79"/>
      <c r="K675" s="80"/>
    </row>
    <row r="676" spans="3:11">
      <c r="C676" s="81"/>
      <c r="D676" s="82"/>
      <c r="E676" s="82"/>
      <c r="F676" s="81"/>
      <c r="G676" s="83"/>
      <c r="H676" s="84"/>
      <c r="I676" s="82"/>
      <c r="J676" s="85"/>
      <c r="K676" s="86"/>
    </row>
    <row r="677" spans="3:11">
      <c r="C677" s="75"/>
      <c r="D677" s="76"/>
      <c r="E677" s="76"/>
      <c r="F677" s="75"/>
      <c r="G677" s="77"/>
      <c r="H677" s="78"/>
      <c r="I677" s="76"/>
      <c r="J677" s="79"/>
      <c r="K677" s="80"/>
    </row>
    <row r="678" spans="3:11">
      <c r="C678" s="81"/>
      <c r="D678" s="82"/>
      <c r="E678" s="82"/>
      <c r="F678" s="81"/>
      <c r="G678" s="83"/>
      <c r="H678" s="84"/>
      <c r="I678" s="82"/>
      <c r="J678" s="85"/>
      <c r="K678" s="86"/>
    </row>
    <row r="679" spans="3:11">
      <c r="C679" s="75"/>
      <c r="D679" s="76"/>
      <c r="E679" s="76"/>
      <c r="F679" s="75"/>
      <c r="G679" s="77"/>
      <c r="H679" s="78"/>
      <c r="I679" s="76"/>
      <c r="J679" s="79"/>
      <c r="K679" s="80"/>
    </row>
    <row r="680" spans="3:11">
      <c r="C680" s="81"/>
      <c r="D680" s="82"/>
      <c r="E680" s="82"/>
      <c r="F680" s="81"/>
      <c r="G680" s="83"/>
      <c r="H680" s="84"/>
      <c r="I680" s="82"/>
      <c r="J680" s="85"/>
      <c r="K680" s="86"/>
    </row>
    <row r="681" spans="3:11">
      <c r="C681" s="75"/>
      <c r="D681" s="76"/>
      <c r="E681" s="76"/>
      <c r="F681" s="75"/>
      <c r="G681" s="77"/>
      <c r="H681" s="78"/>
      <c r="I681" s="76"/>
      <c r="J681" s="79"/>
      <c r="K681" s="80"/>
    </row>
    <row r="682" spans="3:11">
      <c r="C682" s="81"/>
      <c r="D682" s="82"/>
      <c r="E682" s="82"/>
      <c r="F682" s="81"/>
      <c r="G682" s="83"/>
      <c r="H682" s="84"/>
      <c r="I682" s="82"/>
      <c r="J682" s="85"/>
      <c r="K682" s="86"/>
    </row>
    <row r="683" spans="3:11">
      <c r="C683" s="75"/>
      <c r="D683" s="76"/>
      <c r="E683" s="76"/>
      <c r="F683" s="75"/>
      <c r="G683" s="77"/>
      <c r="H683" s="78"/>
      <c r="I683" s="76"/>
      <c r="J683" s="79"/>
      <c r="K683" s="80"/>
    </row>
    <row r="684" spans="3:11">
      <c r="C684" s="81"/>
      <c r="D684" s="82"/>
      <c r="E684" s="82"/>
      <c r="F684" s="81"/>
      <c r="G684" s="83"/>
      <c r="H684" s="84"/>
      <c r="I684" s="82"/>
      <c r="J684" s="85"/>
      <c r="K684" s="86"/>
    </row>
    <row r="685" spans="3:11">
      <c r="C685" s="75"/>
      <c r="D685" s="76"/>
      <c r="E685" s="76"/>
      <c r="F685" s="75"/>
      <c r="G685" s="77"/>
      <c r="H685" s="78"/>
      <c r="I685" s="76"/>
      <c r="J685" s="79"/>
      <c r="K685" s="80"/>
    </row>
    <row r="686" spans="3:11">
      <c r="C686" s="81"/>
      <c r="D686" s="82"/>
      <c r="E686" s="82"/>
      <c r="F686" s="81"/>
      <c r="G686" s="83"/>
      <c r="H686" s="84"/>
      <c r="I686" s="82"/>
      <c r="J686" s="85"/>
      <c r="K686" s="86"/>
    </row>
    <row r="687" spans="3:11">
      <c r="C687" s="75"/>
      <c r="D687" s="76"/>
      <c r="E687" s="76"/>
      <c r="F687" s="75"/>
      <c r="G687" s="77"/>
      <c r="H687" s="78"/>
      <c r="I687" s="76"/>
      <c r="J687" s="79"/>
      <c r="K687" s="80"/>
    </row>
    <row r="688" spans="3:11">
      <c r="C688" s="81"/>
      <c r="D688" s="82"/>
      <c r="E688" s="82"/>
      <c r="F688" s="81"/>
      <c r="G688" s="83"/>
      <c r="H688" s="84"/>
      <c r="I688" s="82"/>
      <c r="J688" s="85"/>
      <c r="K688" s="86"/>
    </row>
    <row r="689" spans="3:11">
      <c r="C689" s="75"/>
      <c r="D689" s="76"/>
      <c r="E689" s="76"/>
      <c r="F689" s="75"/>
      <c r="G689" s="77"/>
      <c r="H689" s="78"/>
      <c r="I689" s="76"/>
      <c r="J689" s="79"/>
      <c r="K689" s="80"/>
    </row>
    <row r="690" spans="3:11">
      <c r="C690" s="81"/>
      <c r="D690" s="82"/>
      <c r="E690" s="82"/>
      <c r="F690" s="81"/>
      <c r="G690" s="83"/>
      <c r="H690" s="84"/>
      <c r="I690" s="82"/>
      <c r="J690" s="85"/>
      <c r="K690" s="86"/>
    </row>
    <row r="691" spans="3:11">
      <c r="C691" s="75"/>
      <c r="D691" s="76"/>
      <c r="E691" s="76"/>
      <c r="F691" s="75"/>
      <c r="G691" s="77"/>
      <c r="H691" s="78"/>
      <c r="I691" s="76"/>
      <c r="J691" s="79"/>
      <c r="K691" s="80"/>
    </row>
    <row r="692" spans="3:11">
      <c r="C692" s="81"/>
      <c r="D692" s="82"/>
      <c r="E692" s="82"/>
      <c r="F692" s="81"/>
      <c r="G692" s="83"/>
      <c r="H692" s="84"/>
      <c r="I692" s="82"/>
      <c r="J692" s="85"/>
      <c r="K692" s="86"/>
    </row>
    <row r="693" spans="3:11">
      <c r="C693" s="75"/>
      <c r="D693" s="76"/>
      <c r="E693" s="76"/>
      <c r="F693" s="75"/>
      <c r="G693" s="77"/>
      <c r="H693" s="78"/>
      <c r="I693" s="76"/>
      <c r="J693" s="79"/>
      <c r="K693" s="80"/>
    </row>
    <row r="694" spans="3:11">
      <c r="C694" s="81"/>
      <c r="D694" s="82"/>
      <c r="E694" s="82"/>
      <c r="F694" s="81"/>
      <c r="G694" s="83"/>
      <c r="H694" s="84"/>
      <c r="I694" s="82"/>
      <c r="J694" s="85"/>
      <c r="K694" s="86"/>
    </row>
    <row r="695" spans="3:11">
      <c r="C695" s="75"/>
      <c r="D695" s="76"/>
      <c r="E695" s="76"/>
      <c r="F695" s="75"/>
      <c r="G695" s="77"/>
      <c r="H695" s="78"/>
      <c r="I695" s="76"/>
      <c r="J695" s="79"/>
      <c r="K695" s="80"/>
    </row>
    <row r="696" spans="3:11">
      <c r="C696" s="81"/>
      <c r="D696" s="82"/>
      <c r="E696" s="82"/>
      <c r="F696" s="81"/>
      <c r="G696" s="83"/>
      <c r="H696" s="84"/>
      <c r="I696" s="82"/>
      <c r="J696" s="85"/>
      <c r="K696" s="86"/>
    </row>
    <row r="697" spans="3:11">
      <c r="C697" s="75"/>
      <c r="D697" s="76"/>
      <c r="E697" s="76"/>
      <c r="F697" s="75"/>
      <c r="G697" s="77"/>
      <c r="H697" s="78"/>
      <c r="I697" s="76"/>
      <c r="J697" s="79"/>
      <c r="K697" s="80"/>
    </row>
    <row r="698" spans="3:11">
      <c r="C698" s="81"/>
      <c r="D698" s="82"/>
      <c r="E698" s="82"/>
      <c r="F698" s="81"/>
      <c r="G698" s="83"/>
      <c r="H698" s="84"/>
      <c r="I698" s="82"/>
      <c r="J698" s="85"/>
      <c r="K698" s="86"/>
    </row>
    <row r="699" spans="3:11">
      <c r="C699" s="75"/>
      <c r="D699" s="76"/>
      <c r="E699" s="76"/>
      <c r="F699" s="75"/>
      <c r="G699" s="77"/>
      <c r="H699" s="78"/>
      <c r="I699" s="76"/>
      <c r="J699" s="79"/>
      <c r="K699" s="80"/>
    </row>
    <row r="700" spans="3:11">
      <c r="C700" s="81"/>
      <c r="D700" s="82"/>
      <c r="E700" s="82"/>
      <c r="F700" s="81"/>
      <c r="G700" s="83"/>
      <c r="H700" s="84"/>
      <c r="I700" s="82"/>
      <c r="J700" s="85"/>
      <c r="K700" s="86"/>
    </row>
    <row r="701" spans="3:11">
      <c r="C701" s="75"/>
      <c r="D701" s="76"/>
      <c r="E701" s="76"/>
      <c r="F701" s="75"/>
      <c r="G701" s="77"/>
      <c r="H701" s="78"/>
      <c r="I701" s="76"/>
      <c r="J701" s="79"/>
      <c r="K701" s="80"/>
    </row>
    <row r="702" spans="3:11">
      <c r="C702" s="81"/>
      <c r="D702" s="82"/>
      <c r="E702" s="82"/>
      <c r="F702" s="81"/>
      <c r="G702" s="83"/>
      <c r="H702" s="84"/>
      <c r="I702" s="82"/>
      <c r="J702" s="85"/>
      <c r="K702" s="86"/>
    </row>
    <row r="703" spans="3:11">
      <c r="C703" s="75"/>
      <c r="D703" s="76"/>
      <c r="E703" s="76"/>
      <c r="F703" s="75"/>
      <c r="G703" s="77"/>
      <c r="H703" s="78"/>
      <c r="I703" s="76"/>
      <c r="J703" s="79"/>
      <c r="K703" s="80"/>
    </row>
    <row r="704" spans="3:11">
      <c r="C704" s="81"/>
      <c r="D704" s="82"/>
      <c r="E704" s="82"/>
      <c r="F704" s="81"/>
      <c r="G704" s="83"/>
      <c r="H704" s="84"/>
      <c r="I704" s="82"/>
      <c r="J704" s="85"/>
      <c r="K704" s="86"/>
    </row>
    <row r="705" spans="3:11">
      <c r="C705" s="75"/>
      <c r="D705" s="76"/>
      <c r="E705" s="76"/>
      <c r="F705" s="75"/>
      <c r="G705" s="77"/>
      <c r="H705" s="78"/>
      <c r="I705" s="76"/>
      <c r="J705" s="79"/>
      <c r="K705" s="80"/>
    </row>
    <row r="706" spans="3:11">
      <c r="C706" s="81"/>
      <c r="D706" s="82"/>
      <c r="E706" s="82"/>
      <c r="F706" s="81"/>
      <c r="G706" s="83"/>
      <c r="H706" s="84"/>
      <c r="I706" s="82"/>
      <c r="J706" s="85"/>
      <c r="K706" s="86"/>
    </row>
    <row r="707" spans="3:11">
      <c r="C707" s="75"/>
      <c r="D707" s="76"/>
      <c r="E707" s="76"/>
      <c r="F707" s="75"/>
      <c r="G707" s="77"/>
      <c r="H707" s="78"/>
      <c r="I707" s="76"/>
      <c r="J707" s="79"/>
      <c r="K707" s="80"/>
    </row>
    <row r="708" spans="3:11">
      <c r="C708" s="81"/>
      <c r="D708" s="82"/>
      <c r="E708" s="82"/>
      <c r="F708" s="81"/>
      <c r="G708" s="83"/>
      <c r="H708" s="84"/>
      <c r="I708" s="82"/>
      <c r="J708" s="85"/>
      <c r="K708" s="86"/>
    </row>
    <row r="709" spans="3:11">
      <c r="C709" s="75"/>
      <c r="D709" s="76"/>
      <c r="E709" s="76"/>
      <c r="F709" s="75"/>
      <c r="G709" s="77"/>
      <c r="H709" s="78"/>
      <c r="I709" s="76"/>
      <c r="J709" s="79"/>
      <c r="K709" s="80"/>
    </row>
    <row r="710" spans="3:11">
      <c r="C710" s="81"/>
      <c r="D710" s="82"/>
      <c r="E710" s="82"/>
      <c r="F710" s="81"/>
      <c r="G710" s="83"/>
      <c r="H710" s="84"/>
      <c r="I710" s="82"/>
      <c r="J710" s="85"/>
      <c r="K710" s="86"/>
    </row>
    <row r="711" spans="3:11">
      <c r="C711" s="75"/>
      <c r="D711" s="76"/>
      <c r="E711" s="76"/>
      <c r="F711" s="75"/>
      <c r="G711" s="77"/>
      <c r="H711" s="78"/>
      <c r="I711" s="76"/>
      <c r="J711" s="79"/>
      <c r="K711" s="80"/>
    </row>
    <row r="712" spans="3:11">
      <c r="C712" s="81"/>
      <c r="D712" s="82"/>
      <c r="E712" s="82"/>
      <c r="F712" s="81"/>
      <c r="G712" s="83"/>
      <c r="H712" s="84"/>
      <c r="I712" s="82"/>
      <c r="J712" s="85"/>
      <c r="K712" s="86"/>
    </row>
    <row r="713" spans="3:11">
      <c r="C713" s="75"/>
      <c r="D713" s="76"/>
      <c r="E713" s="76"/>
      <c r="F713" s="75"/>
      <c r="G713" s="77"/>
      <c r="H713" s="78"/>
      <c r="I713" s="76"/>
      <c r="J713" s="79"/>
      <c r="K713" s="80"/>
    </row>
    <row r="714" spans="3:11">
      <c r="C714" s="81"/>
      <c r="D714" s="82"/>
      <c r="E714" s="82"/>
      <c r="F714" s="81"/>
      <c r="G714" s="83"/>
      <c r="H714" s="84"/>
      <c r="I714" s="82"/>
      <c r="J714" s="85"/>
      <c r="K714" s="86"/>
    </row>
    <row r="715" spans="3:11">
      <c r="C715" s="75"/>
      <c r="D715" s="76"/>
      <c r="E715" s="76"/>
      <c r="F715" s="75"/>
      <c r="G715" s="77"/>
      <c r="H715" s="78"/>
      <c r="I715" s="76"/>
      <c r="J715" s="79"/>
      <c r="K715" s="80"/>
    </row>
    <row r="716" spans="3:11">
      <c r="C716" s="81"/>
      <c r="D716" s="82"/>
      <c r="E716" s="82"/>
      <c r="F716" s="81"/>
      <c r="G716" s="83"/>
      <c r="H716" s="84"/>
      <c r="I716" s="82"/>
      <c r="J716" s="85"/>
      <c r="K716" s="86"/>
    </row>
    <row r="717" spans="3:11">
      <c r="C717" s="75"/>
      <c r="D717" s="76"/>
      <c r="E717" s="76"/>
      <c r="F717" s="75"/>
      <c r="G717" s="77"/>
      <c r="H717" s="78"/>
      <c r="I717" s="76"/>
      <c r="J717" s="79"/>
      <c r="K717" s="80"/>
    </row>
    <row r="718" spans="3:11">
      <c r="C718" s="81"/>
      <c r="D718" s="82"/>
      <c r="E718" s="82"/>
      <c r="F718" s="81"/>
      <c r="G718" s="83"/>
      <c r="H718" s="84"/>
      <c r="I718" s="82"/>
      <c r="J718" s="85"/>
      <c r="K718" s="86"/>
    </row>
    <row r="719" spans="3:11">
      <c r="C719" s="75"/>
      <c r="D719" s="76"/>
      <c r="E719" s="76"/>
      <c r="F719" s="75"/>
      <c r="G719" s="77"/>
      <c r="H719" s="78"/>
      <c r="I719" s="76"/>
      <c r="J719" s="79"/>
      <c r="K719" s="80"/>
    </row>
    <row r="720" spans="3:11">
      <c r="C720" s="81"/>
      <c r="D720" s="82"/>
      <c r="E720" s="82"/>
      <c r="F720" s="81"/>
      <c r="G720" s="83"/>
      <c r="H720" s="84"/>
      <c r="I720" s="82"/>
      <c r="J720" s="85"/>
      <c r="K720" s="86"/>
    </row>
    <row r="721" spans="3:11">
      <c r="C721" s="75"/>
      <c r="D721" s="76"/>
      <c r="E721" s="76"/>
      <c r="F721" s="75"/>
      <c r="G721" s="77"/>
      <c r="H721" s="78"/>
      <c r="I721" s="76"/>
      <c r="J721" s="79"/>
      <c r="K721" s="80"/>
    </row>
    <row r="722" spans="3:11">
      <c r="C722" s="81"/>
      <c r="D722" s="82"/>
      <c r="E722" s="82"/>
      <c r="F722" s="81"/>
      <c r="G722" s="83"/>
      <c r="H722" s="84"/>
      <c r="I722" s="82"/>
      <c r="J722" s="85"/>
      <c r="K722" s="86"/>
    </row>
    <row r="723" spans="3:11">
      <c r="C723" s="75"/>
      <c r="D723" s="76"/>
      <c r="E723" s="76"/>
      <c r="F723" s="75"/>
      <c r="G723" s="77"/>
      <c r="H723" s="78"/>
      <c r="I723" s="76"/>
      <c r="J723" s="79"/>
      <c r="K723" s="80"/>
    </row>
    <row r="724" spans="3:11">
      <c r="C724" s="81"/>
      <c r="D724" s="82"/>
      <c r="E724" s="82"/>
      <c r="F724" s="81"/>
      <c r="G724" s="83"/>
      <c r="H724" s="84"/>
      <c r="I724" s="82"/>
      <c r="J724" s="85"/>
      <c r="K724" s="86"/>
    </row>
    <row r="725" spans="3:11">
      <c r="C725" s="75"/>
      <c r="D725" s="76"/>
      <c r="E725" s="76"/>
      <c r="F725" s="75"/>
      <c r="G725" s="77"/>
      <c r="H725" s="78"/>
      <c r="I725" s="76"/>
      <c r="J725" s="79"/>
      <c r="K725" s="80"/>
    </row>
    <row r="726" spans="3:11">
      <c r="C726" s="81"/>
      <c r="D726" s="82"/>
      <c r="E726" s="82"/>
      <c r="F726" s="81"/>
      <c r="G726" s="83"/>
      <c r="H726" s="84"/>
      <c r="I726" s="82"/>
      <c r="J726" s="85"/>
      <c r="K726" s="86"/>
    </row>
    <row r="727" spans="3:11">
      <c r="C727" s="75"/>
      <c r="D727" s="76"/>
      <c r="E727" s="76"/>
      <c r="F727" s="75"/>
      <c r="G727" s="77"/>
      <c r="H727" s="78"/>
      <c r="I727" s="76"/>
      <c r="J727" s="79"/>
      <c r="K727" s="80"/>
    </row>
    <row r="728" spans="3:11">
      <c r="C728" s="81"/>
      <c r="D728" s="82"/>
      <c r="E728" s="82"/>
      <c r="F728" s="81"/>
      <c r="G728" s="83"/>
      <c r="H728" s="84"/>
      <c r="I728" s="82"/>
      <c r="J728" s="85"/>
      <c r="K728" s="86"/>
    </row>
    <row r="729" spans="3:11">
      <c r="C729" s="75"/>
      <c r="D729" s="76"/>
      <c r="E729" s="76"/>
      <c r="F729" s="75"/>
      <c r="G729" s="77"/>
      <c r="H729" s="78"/>
      <c r="I729" s="76"/>
      <c r="J729" s="79"/>
      <c r="K729" s="80"/>
    </row>
    <row r="730" spans="3:11">
      <c r="C730" s="81"/>
      <c r="D730" s="82"/>
      <c r="E730" s="82"/>
      <c r="F730" s="81"/>
      <c r="G730" s="83"/>
      <c r="H730" s="84"/>
      <c r="I730" s="82"/>
      <c r="J730" s="85"/>
      <c r="K730" s="86"/>
    </row>
    <row r="731" spans="3:11">
      <c r="C731" s="75"/>
      <c r="D731" s="76"/>
      <c r="E731" s="76"/>
      <c r="F731" s="75"/>
      <c r="G731" s="77"/>
      <c r="H731" s="78"/>
      <c r="I731" s="76"/>
      <c r="J731" s="79"/>
      <c r="K731" s="80"/>
    </row>
    <row r="732" spans="3:11">
      <c r="C732" s="81"/>
      <c r="D732" s="82"/>
      <c r="E732" s="82"/>
      <c r="F732" s="81"/>
      <c r="G732" s="83"/>
      <c r="H732" s="84"/>
      <c r="I732" s="82"/>
      <c r="J732" s="85"/>
      <c r="K732" s="86"/>
    </row>
    <row r="733" spans="3:11">
      <c r="C733" s="75"/>
      <c r="D733" s="76"/>
      <c r="E733" s="76"/>
      <c r="F733" s="75"/>
      <c r="G733" s="77"/>
      <c r="H733" s="78"/>
      <c r="I733" s="76"/>
      <c r="J733" s="79"/>
      <c r="K733" s="80"/>
    </row>
    <row r="734" spans="3:11">
      <c r="C734" s="81"/>
      <c r="D734" s="82"/>
      <c r="E734" s="82"/>
      <c r="F734" s="81"/>
      <c r="G734" s="83"/>
      <c r="H734" s="84"/>
      <c r="I734" s="82"/>
      <c r="J734" s="85"/>
      <c r="K734" s="86"/>
    </row>
    <row r="735" spans="3:11">
      <c r="C735" s="75"/>
      <c r="D735" s="76"/>
      <c r="E735" s="76"/>
      <c r="F735" s="75"/>
      <c r="G735" s="77"/>
      <c r="H735" s="78"/>
      <c r="I735" s="76"/>
      <c r="J735" s="79"/>
      <c r="K735" s="80"/>
    </row>
    <row r="736" spans="3:11">
      <c r="C736" s="81"/>
      <c r="D736" s="82"/>
      <c r="E736" s="82"/>
      <c r="F736" s="81"/>
      <c r="G736" s="83"/>
      <c r="H736" s="84"/>
      <c r="I736" s="82"/>
      <c r="J736" s="85"/>
      <c r="K736" s="86"/>
    </row>
    <row r="737" spans="3:11">
      <c r="C737" s="75"/>
      <c r="D737" s="76"/>
      <c r="E737" s="76"/>
      <c r="F737" s="75"/>
      <c r="G737" s="77"/>
      <c r="H737" s="78"/>
      <c r="I737" s="76"/>
      <c r="J737" s="79"/>
      <c r="K737" s="80"/>
    </row>
    <row r="738" spans="3:11">
      <c r="C738" s="81"/>
      <c r="D738" s="82"/>
      <c r="E738" s="82"/>
      <c r="F738" s="81"/>
      <c r="G738" s="83"/>
      <c r="H738" s="84"/>
      <c r="I738" s="82"/>
      <c r="J738" s="85"/>
      <c r="K738" s="86"/>
    </row>
    <row r="739" spans="3:11">
      <c r="C739" s="75"/>
      <c r="D739" s="76"/>
      <c r="E739" s="76"/>
      <c r="F739" s="75"/>
      <c r="G739" s="77"/>
      <c r="H739" s="78"/>
      <c r="I739" s="76"/>
      <c r="J739" s="79"/>
      <c r="K739" s="80"/>
    </row>
    <row r="740" spans="3:11">
      <c r="C740" s="81"/>
      <c r="D740" s="82"/>
      <c r="E740" s="82"/>
      <c r="F740" s="81"/>
      <c r="G740" s="83"/>
      <c r="H740" s="84"/>
      <c r="I740" s="82"/>
      <c r="J740" s="85"/>
      <c r="K740" s="86"/>
    </row>
    <row r="741" spans="3:11">
      <c r="C741" s="75"/>
      <c r="D741" s="76"/>
      <c r="E741" s="76"/>
      <c r="F741" s="75"/>
      <c r="G741" s="77"/>
      <c r="H741" s="78"/>
      <c r="I741" s="76"/>
      <c r="J741" s="79"/>
      <c r="K741" s="80"/>
    </row>
    <row r="742" spans="3:11">
      <c r="C742" s="81"/>
      <c r="D742" s="82"/>
      <c r="E742" s="82"/>
      <c r="F742" s="81"/>
      <c r="G742" s="83"/>
      <c r="H742" s="84"/>
      <c r="I742" s="82"/>
      <c r="J742" s="85"/>
      <c r="K742" s="86"/>
    </row>
    <row r="743" spans="3:11">
      <c r="C743" s="75"/>
      <c r="D743" s="76"/>
      <c r="E743" s="76"/>
      <c r="F743" s="75"/>
      <c r="G743" s="77"/>
      <c r="H743" s="78"/>
      <c r="I743" s="76"/>
      <c r="J743" s="79"/>
      <c r="K743" s="80"/>
    </row>
    <row r="744" spans="3:11">
      <c r="C744" s="81"/>
      <c r="D744" s="82"/>
      <c r="E744" s="82"/>
      <c r="F744" s="81"/>
      <c r="G744" s="83"/>
      <c r="H744" s="84"/>
      <c r="I744" s="82"/>
      <c r="J744" s="85"/>
      <c r="K744" s="86"/>
    </row>
    <row r="745" spans="3:11">
      <c r="C745" s="75"/>
      <c r="D745" s="76"/>
      <c r="E745" s="76"/>
      <c r="F745" s="75"/>
      <c r="G745" s="77"/>
      <c r="H745" s="78"/>
      <c r="I745" s="76"/>
      <c r="J745" s="79"/>
      <c r="K745" s="80"/>
    </row>
    <row r="746" spans="3:11">
      <c r="C746" s="81"/>
      <c r="D746" s="82"/>
      <c r="E746" s="82"/>
      <c r="F746" s="81"/>
      <c r="G746" s="83"/>
      <c r="H746" s="84"/>
      <c r="I746" s="82"/>
      <c r="J746" s="85"/>
      <c r="K746" s="86"/>
    </row>
    <row r="747" spans="3:11">
      <c r="C747" s="75"/>
      <c r="D747" s="76"/>
      <c r="E747" s="76"/>
      <c r="F747" s="75"/>
      <c r="G747" s="77"/>
      <c r="H747" s="78"/>
      <c r="I747" s="76"/>
      <c r="J747" s="79"/>
      <c r="K747" s="80"/>
    </row>
    <row r="748" spans="3:11">
      <c r="C748" s="81"/>
      <c r="D748" s="82"/>
      <c r="E748" s="82"/>
      <c r="F748" s="81"/>
      <c r="G748" s="83"/>
      <c r="H748" s="84"/>
      <c r="I748" s="82"/>
      <c r="J748" s="85"/>
      <c r="K748" s="86"/>
    </row>
    <row r="749" spans="3:11">
      <c r="C749" s="75"/>
      <c r="D749" s="76"/>
      <c r="E749" s="76"/>
      <c r="F749" s="75"/>
      <c r="G749" s="77"/>
      <c r="H749" s="78"/>
      <c r="I749" s="76"/>
      <c r="J749" s="79"/>
      <c r="K749" s="80"/>
    </row>
    <row r="750" spans="3:11">
      <c r="C750" s="81"/>
      <c r="D750" s="82"/>
      <c r="E750" s="82"/>
      <c r="F750" s="81"/>
      <c r="G750" s="83"/>
      <c r="H750" s="84"/>
      <c r="I750" s="82"/>
      <c r="J750" s="85"/>
      <c r="K750" s="86"/>
    </row>
    <row r="751" spans="3:11">
      <c r="C751" s="75"/>
      <c r="D751" s="76"/>
      <c r="E751" s="76"/>
      <c r="F751" s="75"/>
      <c r="G751" s="77"/>
      <c r="H751" s="78"/>
      <c r="I751" s="76"/>
      <c r="J751" s="79"/>
      <c r="K751" s="80"/>
    </row>
    <row r="752" spans="3:11">
      <c r="C752" s="81"/>
      <c r="D752" s="82"/>
      <c r="E752" s="82"/>
      <c r="F752" s="81"/>
      <c r="G752" s="83"/>
      <c r="H752" s="84"/>
      <c r="I752" s="82"/>
      <c r="J752" s="85"/>
      <c r="K752" s="86"/>
    </row>
    <row r="753" spans="3:11">
      <c r="C753" s="75"/>
      <c r="D753" s="76"/>
      <c r="E753" s="76"/>
      <c r="F753" s="75"/>
      <c r="G753" s="77"/>
      <c r="H753" s="78"/>
      <c r="I753" s="76"/>
      <c r="J753" s="79"/>
      <c r="K753" s="80"/>
    </row>
    <row r="754" spans="3:11">
      <c r="C754" s="81"/>
      <c r="D754" s="82"/>
      <c r="E754" s="82"/>
      <c r="F754" s="81"/>
      <c r="G754" s="83"/>
      <c r="H754" s="84"/>
      <c r="I754" s="82"/>
      <c r="J754" s="85"/>
      <c r="K754" s="86"/>
    </row>
    <row r="755" spans="3:11">
      <c r="C755" s="75"/>
      <c r="D755" s="76"/>
      <c r="E755" s="76"/>
      <c r="F755" s="75"/>
      <c r="G755" s="77"/>
      <c r="H755" s="78"/>
      <c r="I755" s="76"/>
      <c r="J755" s="79"/>
      <c r="K755" s="80"/>
    </row>
    <row r="756" spans="3:11">
      <c r="C756" s="81"/>
      <c r="D756" s="82"/>
      <c r="E756" s="82"/>
      <c r="F756" s="81"/>
      <c r="G756" s="83"/>
      <c r="H756" s="84"/>
      <c r="I756" s="82"/>
      <c r="J756" s="85"/>
      <c r="K756" s="86"/>
    </row>
    <row r="757" spans="3:11">
      <c r="C757" s="75"/>
      <c r="D757" s="76"/>
      <c r="E757" s="76"/>
      <c r="F757" s="75"/>
      <c r="G757" s="77"/>
      <c r="H757" s="78"/>
      <c r="I757" s="76"/>
      <c r="J757" s="79"/>
      <c r="K757" s="80"/>
    </row>
    <row r="758" spans="3:11">
      <c r="C758" s="81"/>
      <c r="D758" s="82"/>
      <c r="E758" s="82"/>
      <c r="F758" s="81"/>
      <c r="G758" s="83"/>
      <c r="H758" s="84"/>
      <c r="I758" s="82"/>
      <c r="J758" s="85"/>
      <c r="K758" s="86"/>
    </row>
    <row r="759" spans="3:11">
      <c r="C759" s="75"/>
      <c r="D759" s="76"/>
      <c r="E759" s="76"/>
      <c r="F759" s="75"/>
      <c r="G759" s="77"/>
      <c r="H759" s="78"/>
      <c r="I759" s="76"/>
      <c r="J759" s="79"/>
      <c r="K759" s="80"/>
    </row>
    <row r="760" spans="3:11">
      <c r="C760" s="81"/>
      <c r="D760" s="82"/>
      <c r="E760" s="82"/>
      <c r="F760" s="81"/>
      <c r="G760" s="83"/>
      <c r="H760" s="84"/>
      <c r="I760" s="82"/>
      <c r="J760" s="85"/>
      <c r="K760" s="86"/>
    </row>
    <row r="761" spans="3:11">
      <c r="C761" s="75"/>
      <c r="D761" s="76"/>
      <c r="E761" s="76"/>
      <c r="F761" s="75"/>
      <c r="G761" s="77"/>
      <c r="H761" s="78"/>
      <c r="I761" s="76"/>
      <c r="J761" s="79"/>
      <c r="K761" s="80"/>
    </row>
    <row r="762" spans="3:11">
      <c r="C762" s="81"/>
      <c r="D762" s="82"/>
      <c r="E762" s="82"/>
      <c r="F762" s="81"/>
      <c r="G762" s="83"/>
      <c r="H762" s="84"/>
      <c r="I762" s="82"/>
      <c r="J762" s="85"/>
      <c r="K762" s="86"/>
    </row>
    <row r="763" spans="3:11">
      <c r="C763" s="75"/>
      <c r="D763" s="76"/>
      <c r="E763" s="76"/>
      <c r="F763" s="75"/>
      <c r="G763" s="77"/>
      <c r="H763" s="78"/>
      <c r="I763" s="76"/>
      <c r="J763" s="79"/>
      <c r="K763" s="80"/>
    </row>
    <row r="764" spans="3:11">
      <c r="C764" s="81"/>
      <c r="D764" s="82"/>
      <c r="E764" s="82"/>
      <c r="F764" s="81"/>
      <c r="G764" s="83"/>
      <c r="H764" s="84"/>
      <c r="I764" s="82"/>
      <c r="J764" s="85"/>
      <c r="K764" s="86"/>
    </row>
    <row r="765" spans="3:11">
      <c r="C765" s="75"/>
      <c r="D765" s="76"/>
      <c r="E765" s="76"/>
      <c r="F765" s="75"/>
      <c r="G765" s="77"/>
      <c r="H765" s="78"/>
      <c r="I765" s="76"/>
      <c r="J765" s="79"/>
      <c r="K765" s="80"/>
    </row>
    <row r="766" spans="3:11">
      <c r="C766" s="81"/>
      <c r="D766" s="82"/>
      <c r="E766" s="82"/>
      <c r="F766" s="81"/>
      <c r="G766" s="83"/>
      <c r="H766" s="84"/>
      <c r="I766" s="82"/>
      <c r="J766" s="85"/>
      <c r="K766" s="86"/>
    </row>
    <row r="767" spans="3:11">
      <c r="C767" s="75"/>
      <c r="D767" s="76"/>
      <c r="E767" s="76"/>
      <c r="F767" s="75"/>
      <c r="G767" s="77"/>
      <c r="H767" s="78"/>
      <c r="I767" s="76"/>
      <c r="J767" s="79"/>
      <c r="K767" s="80"/>
    </row>
    <row r="768" spans="3:11">
      <c r="C768" s="81"/>
      <c r="D768" s="82"/>
      <c r="E768" s="82"/>
      <c r="F768" s="81"/>
      <c r="G768" s="83"/>
      <c r="H768" s="84"/>
      <c r="I768" s="82"/>
      <c r="J768" s="85"/>
      <c r="K768" s="86"/>
    </row>
    <row r="769" spans="3:11">
      <c r="C769" s="75"/>
      <c r="D769" s="76"/>
      <c r="E769" s="76"/>
      <c r="F769" s="75"/>
      <c r="G769" s="77"/>
      <c r="H769" s="78"/>
      <c r="I769" s="76"/>
      <c r="J769" s="79"/>
      <c r="K769" s="80"/>
    </row>
    <row r="770" spans="3:11">
      <c r="C770" s="81"/>
      <c r="D770" s="82"/>
      <c r="E770" s="82"/>
      <c r="F770" s="81"/>
      <c r="G770" s="83"/>
      <c r="H770" s="84"/>
      <c r="I770" s="82"/>
      <c r="J770" s="85"/>
      <c r="K770" s="86"/>
    </row>
    <row r="771" spans="3:11">
      <c r="C771" s="75"/>
      <c r="D771" s="76"/>
      <c r="E771" s="76"/>
      <c r="F771" s="75"/>
      <c r="G771" s="77"/>
      <c r="H771" s="78"/>
      <c r="I771" s="76"/>
      <c r="J771" s="79"/>
      <c r="K771" s="80"/>
    </row>
    <row r="772" spans="3:11">
      <c r="C772" s="81"/>
      <c r="D772" s="82"/>
      <c r="E772" s="82"/>
      <c r="F772" s="81"/>
      <c r="G772" s="83"/>
      <c r="H772" s="84"/>
      <c r="I772" s="82"/>
      <c r="J772" s="85"/>
      <c r="K772" s="86"/>
    </row>
    <row r="773" spans="3:11">
      <c r="C773" s="75"/>
      <c r="D773" s="76"/>
      <c r="E773" s="76"/>
      <c r="F773" s="75"/>
      <c r="G773" s="77"/>
      <c r="H773" s="78"/>
      <c r="I773" s="76"/>
      <c r="J773" s="79"/>
      <c r="K773" s="80"/>
    </row>
    <row r="774" spans="3:11">
      <c r="C774" s="81"/>
      <c r="D774" s="82"/>
      <c r="E774" s="82"/>
      <c r="F774" s="81"/>
      <c r="G774" s="83"/>
      <c r="H774" s="84"/>
      <c r="I774" s="82"/>
      <c r="J774" s="85"/>
      <c r="K774" s="86"/>
    </row>
    <row r="775" spans="3:11">
      <c r="C775" s="75"/>
      <c r="D775" s="76"/>
      <c r="E775" s="76"/>
      <c r="F775" s="75"/>
      <c r="G775" s="77"/>
      <c r="H775" s="78"/>
      <c r="I775" s="76"/>
      <c r="J775" s="79"/>
      <c r="K775" s="80"/>
    </row>
    <row r="776" spans="3:11">
      <c r="C776" s="81"/>
      <c r="D776" s="82"/>
      <c r="E776" s="82"/>
      <c r="F776" s="81"/>
      <c r="G776" s="83"/>
      <c r="H776" s="84"/>
      <c r="I776" s="82"/>
      <c r="J776" s="85"/>
      <c r="K776" s="86"/>
    </row>
    <row r="777" spans="3:11">
      <c r="C777" s="75"/>
      <c r="D777" s="76"/>
      <c r="E777" s="76"/>
      <c r="F777" s="75"/>
      <c r="G777" s="77"/>
      <c r="H777" s="78"/>
      <c r="I777" s="76"/>
      <c r="J777" s="79"/>
      <c r="K777" s="80"/>
    </row>
    <row r="778" spans="3:11">
      <c r="C778" s="81"/>
      <c r="D778" s="82"/>
      <c r="E778" s="82"/>
      <c r="F778" s="81"/>
      <c r="G778" s="83"/>
      <c r="H778" s="84"/>
      <c r="I778" s="82"/>
      <c r="J778" s="85"/>
      <c r="K778" s="86"/>
    </row>
    <row r="779" spans="3:11">
      <c r="C779" s="75"/>
      <c r="D779" s="76"/>
      <c r="E779" s="76"/>
      <c r="F779" s="75"/>
      <c r="G779" s="77"/>
      <c r="H779" s="78"/>
      <c r="I779" s="76"/>
      <c r="J779" s="79"/>
      <c r="K779" s="80"/>
    </row>
    <row r="780" spans="3:11">
      <c r="C780" s="81"/>
      <c r="D780" s="82"/>
      <c r="E780" s="82"/>
      <c r="F780" s="81"/>
      <c r="G780" s="83"/>
      <c r="H780" s="84"/>
      <c r="I780" s="82"/>
      <c r="J780" s="85"/>
      <c r="K780" s="86"/>
    </row>
    <row r="781" spans="3:11">
      <c r="C781" s="75"/>
      <c r="D781" s="76"/>
      <c r="E781" s="76"/>
      <c r="F781" s="75"/>
      <c r="G781" s="77"/>
      <c r="H781" s="78"/>
      <c r="I781" s="76"/>
      <c r="J781" s="79"/>
      <c r="K781" s="80"/>
    </row>
    <row r="782" spans="3:11">
      <c r="C782" s="81"/>
      <c r="D782" s="82"/>
      <c r="E782" s="82"/>
      <c r="F782" s="81"/>
      <c r="G782" s="83"/>
      <c r="H782" s="84"/>
      <c r="I782" s="82"/>
      <c r="J782" s="85"/>
      <c r="K782" s="86"/>
    </row>
    <row r="783" spans="3:11">
      <c r="C783" s="75"/>
      <c r="D783" s="76"/>
      <c r="E783" s="76"/>
      <c r="F783" s="75"/>
      <c r="G783" s="77"/>
      <c r="H783" s="78"/>
      <c r="I783" s="76"/>
      <c r="J783" s="79"/>
      <c r="K783" s="80"/>
    </row>
    <row r="784" spans="3:11">
      <c r="C784" s="81"/>
      <c r="D784" s="82"/>
      <c r="E784" s="82"/>
      <c r="F784" s="81"/>
      <c r="G784" s="83"/>
      <c r="H784" s="84"/>
      <c r="I784" s="82"/>
      <c r="J784" s="85"/>
      <c r="K784" s="86"/>
    </row>
    <row r="785" spans="3:11">
      <c r="C785" s="75"/>
      <c r="D785" s="76"/>
      <c r="E785" s="76"/>
      <c r="F785" s="75"/>
      <c r="G785" s="77"/>
      <c r="H785" s="78"/>
      <c r="I785" s="76"/>
      <c r="J785" s="79"/>
      <c r="K785" s="80"/>
    </row>
    <row r="786" spans="3:11">
      <c r="C786" s="81"/>
      <c r="D786" s="82"/>
      <c r="E786" s="82"/>
      <c r="F786" s="81"/>
      <c r="G786" s="83"/>
      <c r="H786" s="84"/>
      <c r="I786" s="82"/>
      <c r="J786" s="85"/>
      <c r="K786" s="86"/>
    </row>
    <row r="787" spans="3:11">
      <c r="C787" s="75"/>
      <c r="D787" s="76"/>
      <c r="E787" s="76"/>
      <c r="F787" s="75"/>
      <c r="G787" s="77"/>
      <c r="H787" s="78"/>
      <c r="I787" s="76"/>
      <c r="J787" s="79"/>
      <c r="K787" s="80"/>
    </row>
    <row r="788" spans="3:11">
      <c r="C788" s="81"/>
      <c r="D788" s="82"/>
      <c r="E788" s="82"/>
      <c r="F788" s="81"/>
      <c r="G788" s="83"/>
      <c r="H788" s="84"/>
      <c r="I788" s="82"/>
      <c r="J788" s="85"/>
      <c r="K788" s="86"/>
    </row>
    <row r="789" spans="3:11">
      <c r="C789" s="75"/>
      <c r="D789" s="76"/>
      <c r="E789" s="76"/>
      <c r="F789" s="75"/>
      <c r="G789" s="77"/>
      <c r="H789" s="78"/>
      <c r="I789" s="76"/>
      <c r="J789" s="79"/>
      <c r="K789" s="80"/>
    </row>
    <row r="790" spans="3:11">
      <c r="C790" s="81"/>
      <c r="D790" s="82"/>
      <c r="E790" s="82"/>
      <c r="F790" s="81"/>
      <c r="G790" s="83"/>
      <c r="H790" s="84"/>
      <c r="I790" s="82"/>
      <c r="J790" s="85"/>
      <c r="K790" s="86"/>
    </row>
    <row r="791" spans="3:11">
      <c r="C791" s="75"/>
      <c r="D791" s="76"/>
      <c r="E791" s="76"/>
      <c r="F791" s="75"/>
      <c r="G791" s="77"/>
      <c r="H791" s="78"/>
      <c r="I791" s="76"/>
      <c r="J791" s="79"/>
      <c r="K791" s="80"/>
    </row>
    <row r="792" spans="3:11">
      <c r="C792" s="81"/>
      <c r="D792" s="82"/>
      <c r="E792" s="82"/>
      <c r="F792" s="81"/>
      <c r="G792" s="83"/>
      <c r="H792" s="84"/>
      <c r="I792" s="82"/>
      <c r="J792" s="85"/>
      <c r="K792" s="86"/>
    </row>
    <row r="793" spans="3:11">
      <c r="C793" s="75"/>
      <c r="D793" s="76"/>
      <c r="E793" s="76"/>
      <c r="F793" s="75"/>
      <c r="G793" s="77"/>
      <c r="H793" s="78"/>
      <c r="I793" s="76"/>
      <c r="J793" s="79"/>
      <c r="K793" s="80"/>
    </row>
    <row r="794" spans="3:11">
      <c r="C794" s="81"/>
      <c r="D794" s="82"/>
      <c r="E794" s="82"/>
      <c r="F794" s="81"/>
      <c r="G794" s="83"/>
      <c r="H794" s="84"/>
      <c r="I794" s="82"/>
      <c r="J794" s="85"/>
      <c r="K794" s="86"/>
    </row>
    <row r="795" spans="3:11">
      <c r="C795" s="75"/>
      <c r="D795" s="76"/>
      <c r="E795" s="76"/>
      <c r="F795" s="75"/>
      <c r="G795" s="77"/>
      <c r="H795" s="78"/>
      <c r="I795" s="76"/>
      <c r="J795" s="79"/>
      <c r="K795" s="80"/>
    </row>
    <row r="796" spans="3:11">
      <c r="C796" s="81"/>
      <c r="D796" s="82"/>
      <c r="E796" s="82"/>
      <c r="F796" s="81"/>
      <c r="G796" s="83"/>
      <c r="H796" s="84"/>
      <c r="I796" s="82"/>
      <c r="J796" s="85"/>
      <c r="K796" s="86"/>
    </row>
    <row r="797" spans="3:11">
      <c r="C797" s="75"/>
      <c r="D797" s="76"/>
      <c r="E797" s="76"/>
      <c r="F797" s="75"/>
      <c r="G797" s="77"/>
      <c r="H797" s="78"/>
      <c r="I797" s="76"/>
      <c r="J797" s="79"/>
      <c r="K797" s="80"/>
    </row>
    <row r="798" spans="3:11">
      <c r="C798" s="81"/>
      <c r="D798" s="82"/>
      <c r="E798" s="82"/>
      <c r="F798" s="81"/>
      <c r="G798" s="83"/>
      <c r="H798" s="84"/>
      <c r="I798" s="82"/>
      <c r="J798" s="85"/>
      <c r="K798" s="86"/>
    </row>
    <row r="799" spans="3:11">
      <c r="C799" s="75"/>
      <c r="D799" s="76"/>
      <c r="E799" s="76"/>
      <c r="F799" s="75"/>
      <c r="G799" s="77"/>
      <c r="H799" s="78"/>
      <c r="I799" s="76"/>
      <c r="J799" s="79"/>
      <c r="K799" s="80"/>
    </row>
    <row r="800" spans="3:11">
      <c r="C800" s="81"/>
      <c r="D800" s="82"/>
      <c r="E800" s="82"/>
      <c r="F800" s="81"/>
      <c r="G800" s="83"/>
      <c r="H800" s="84"/>
      <c r="I800" s="82"/>
      <c r="J800" s="85"/>
      <c r="K800" s="86"/>
    </row>
    <row r="801" spans="3:11">
      <c r="C801" s="75"/>
      <c r="D801" s="76"/>
      <c r="E801" s="76"/>
      <c r="F801" s="75"/>
      <c r="G801" s="77"/>
      <c r="H801" s="78"/>
      <c r="I801" s="76"/>
      <c r="J801" s="79"/>
      <c r="K801" s="80"/>
    </row>
    <row r="802" spans="3:11">
      <c r="C802" s="81"/>
      <c r="D802" s="82"/>
      <c r="E802" s="82"/>
      <c r="F802" s="81"/>
      <c r="G802" s="83"/>
      <c r="H802" s="84"/>
      <c r="I802" s="82"/>
      <c r="J802" s="85"/>
      <c r="K802" s="86"/>
    </row>
    <row r="803" spans="3:11">
      <c r="C803" s="75"/>
      <c r="D803" s="76"/>
      <c r="E803" s="76"/>
      <c r="F803" s="75"/>
      <c r="G803" s="77"/>
      <c r="H803" s="78"/>
      <c r="I803" s="76"/>
      <c r="J803" s="79"/>
      <c r="K803" s="80"/>
    </row>
    <row r="804" spans="3:11">
      <c r="C804" s="81"/>
      <c r="D804" s="82"/>
      <c r="E804" s="82"/>
      <c r="F804" s="81"/>
      <c r="G804" s="83"/>
      <c r="H804" s="84"/>
      <c r="I804" s="82"/>
      <c r="J804" s="85"/>
      <c r="K804" s="86"/>
    </row>
    <row r="805" spans="3:11">
      <c r="C805" s="75"/>
      <c r="D805" s="76"/>
      <c r="E805" s="76"/>
      <c r="F805" s="75"/>
      <c r="G805" s="77"/>
      <c r="H805" s="78"/>
      <c r="I805" s="76"/>
      <c r="J805" s="79"/>
      <c r="K805" s="80"/>
    </row>
    <row r="806" spans="3:11">
      <c r="C806" s="81"/>
      <c r="D806" s="82"/>
      <c r="E806" s="82"/>
      <c r="F806" s="81"/>
      <c r="G806" s="83"/>
      <c r="H806" s="84"/>
      <c r="I806" s="82"/>
      <c r="J806" s="85"/>
      <c r="K806" s="86"/>
    </row>
    <row r="807" spans="3:11">
      <c r="C807" s="75"/>
      <c r="D807" s="76"/>
      <c r="E807" s="76"/>
      <c r="F807" s="75"/>
      <c r="G807" s="77"/>
      <c r="H807" s="78"/>
      <c r="I807" s="76"/>
      <c r="J807" s="79"/>
      <c r="K807" s="80"/>
    </row>
    <row r="808" spans="3:11">
      <c r="C808" s="81"/>
      <c r="D808" s="82"/>
      <c r="E808" s="82"/>
      <c r="F808" s="81"/>
      <c r="G808" s="83"/>
      <c r="H808" s="84"/>
      <c r="I808" s="82"/>
      <c r="J808" s="85"/>
      <c r="K808" s="86"/>
    </row>
    <row r="809" spans="3:11">
      <c r="C809" s="75"/>
      <c r="D809" s="76"/>
      <c r="E809" s="76"/>
      <c r="F809" s="75"/>
      <c r="G809" s="77"/>
      <c r="H809" s="78"/>
      <c r="I809" s="76"/>
      <c r="J809" s="79"/>
      <c r="K809" s="80"/>
    </row>
    <row r="810" spans="3:11">
      <c r="C810" s="81"/>
      <c r="D810" s="82"/>
      <c r="E810" s="82"/>
      <c r="F810" s="81"/>
      <c r="G810" s="83"/>
      <c r="H810" s="84"/>
      <c r="I810" s="82"/>
      <c r="J810" s="85"/>
      <c r="K810" s="86"/>
    </row>
    <row r="811" spans="3:11">
      <c r="C811" s="75"/>
      <c r="D811" s="76"/>
      <c r="E811" s="76"/>
      <c r="F811" s="75"/>
      <c r="G811" s="77"/>
      <c r="H811" s="78"/>
      <c r="I811" s="76"/>
      <c r="J811" s="79"/>
      <c r="K811" s="80"/>
    </row>
    <row r="812" spans="3:11">
      <c r="C812" s="81"/>
      <c r="D812" s="82"/>
      <c r="E812" s="82"/>
      <c r="F812" s="81"/>
      <c r="G812" s="83"/>
      <c r="H812" s="84"/>
      <c r="I812" s="82"/>
      <c r="J812" s="85"/>
      <c r="K812" s="86"/>
    </row>
    <row r="813" spans="3:11">
      <c r="C813" s="75"/>
      <c r="D813" s="76"/>
      <c r="E813" s="76"/>
      <c r="F813" s="75"/>
      <c r="G813" s="77"/>
      <c r="H813" s="78"/>
      <c r="I813" s="76"/>
      <c r="J813" s="79"/>
      <c r="K813" s="80"/>
    </row>
    <row r="814" spans="3:11">
      <c r="C814" s="81"/>
      <c r="D814" s="82"/>
      <c r="E814" s="82"/>
      <c r="F814" s="81"/>
      <c r="G814" s="83"/>
      <c r="H814" s="84"/>
      <c r="I814" s="82"/>
      <c r="J814" s="85"/>
      <c r="K814" s="86"/>
    </row>
    <row r="815" spans="3:11">
      <c r="C815" s="75"/>
      <c r="D815" s="76"/>
      <c r="E815" s="76"/>
      <c r="F815" s="75"/>
      <c r="G815" s="77"/>
      <c r="H815" s="78"/>
      <c r="I815" s="76"/>
      <c r="J815" s="79"/>
      <c r="K815" s="80"/>
    </row>
    <row r="816" spans="3:11">
      <c r="C816" s="81"/>
      <c r="D816" s="82"/>
      <c r="E816" s="82"/>
      <c r="F816" s="81"/>
      <c r="G816" s="83"/>
      <c r="H816" s="84"/>
      <c r="I816" s="82"/>
      <c r="J816" s="85"/>
      <c r="K816" s="86"/>
    </row>
    <row r="817" spans="3:11">
      <c r="C817" s="75"/>
      <c r="D817" s="76"/>
      <c r="E817" s="76"/>
      <c r="F817" s="75"/>
      <c r="G817" s="77"/>
      <c r="H817" s="78"/>
      <c r="I817" s="76"/>
      <c r="J817" s="79"/>
      <c r="K817" s="80"/>
    </row>
    <row r="818" spans="3:11">
      <c r="C818" s="81"/>
      <c r="D818" s="82"/>
      <c r="E818" s="82"/>
      <c r="F818" s="81"/>
      <c r="G818" s="83"/>
      <c r="H818" s="84"/>
      <c r="I818" s="82"/>
      <c r="J818" s="85"/>
      <c r="K818" s="86"/>
    </row>
    <row r="819" spans="3:11">
      <c r="C819" s="75"/>
      <c r="D819" s="76"/>
      <c r="E819" s="76"/>
      <c r="F819" s="75"/>
      <c r="G819" s="77"/>
      <c r="H819" s="78"/>
      <c r="I819" s="76"/>
      <c r="J819" s="79"/>
      <c r="K819" s="80"/>
    </row>
    <row r="820" spans="3:11">
      <c r="C820" s="81"/>
      <c r="D820" s="82"/>
      <c r="E820" s="82"/>
      <c r="F820" s="81"/>
      <c r="G820" s="83"/>
      <c r="H820" s="84"/>
      <c r="I820" s="82"/>
      <c r="J820" s="85"/>
      <c r="K820" s="86"/>
    </row>
    <row r="821" spans="3:11">
      <c r="C821" s="75"/>
      <c r="D821" s="76"/>
      <c r="E821" s="76"/>
      <c r="F821" s="75"/>
      <c r="G821" s="77"/>
      <c r="H821" s="78"/>
      <c r="I821" s="76"/>
      <c r="J821" s="79"/>
      <c r="K821" s="80"/>
    </row>
    <row r="822" spans="3:11">
      <c r="C822" s="81"/>
      <c r="D822" s="82"/>
      <c r="E822" s="82"/>
      <c r="F822" s="81"/>
      <c r="G822" s="83"/>
      <c r="H822" s="84"/>
      <c r="I822" s="82"/>
      <c r="J822" s="85"/>
      <c r="K822" s="86"/>
    </row>
    <row r="823" spans="3:11">
      <c r="C823" s="75"/>
      <c r="D823" s="76"/>
      <c r="E823" s="76"/>
      <c r="F823" s="75"/>
      <c r="G823" s="77"/>
      <c r="H823" s="78"/>
      <c r="I823" s="76"/>
      <c r="J823" s="79"/>
      <c r="K823" s="80"/>
    </row>
    <row r="824" spans="3:11">
      <c r="C824" s="81"/>
      <c r="D824" s="82"/>
      <c r="E824" s="82"/>
      <c r="F824" s="81"/>
      <c r="G824" s="83"/>
      <c r="H824" s="84"/>
      <c r="I824" s="82"/>
      <c r="J824" s="85"/>
      <c r="K824" s="86"/>
    </row>
    <row r="825" spans="3:11">
      <c r="C825" s="75"/>
      <c r="D825" s="76"/>
      <c r="E825" s="76"/>
      <c r="F825" s="75"/>
      <c r="G825" s="77"/>
      <c r="H825" s="78"/>
      <c r="I825" s="76"/>
      <c r="J825" s="79"/>
      <c r="K825" s="80"/>
    </row>
    <row r="826" spans="3:11">
      <c r="C826" s="81"/>
      <c r="D826" s="82"/>
      <c r="E826" s="82"/>
      <c r="F826" s="81"/>
      <c r="G826" s="83"/>
      <c r="H826" s="84"/>
      <c r="I826" s="82"/>
      <c r="J826" s="85"/>
      <c r="K826" s="86"/>
    </row>
    <row r="827" spans="3:11">
      <c r="C827" s="75"/>
      <c r="D827" s="76"/>
      <c r="E827" s="76"/>
      <c r="F827" s="75"/>
      <c r="G827" s="77"/>
      <c r="H827" s="78"/>
      <c r="I827" s="76"/>
      <c r="J827" s="79"/>
      <c r="K827" s="80"/>
    </row>
    <row r="828" spans="3:11">
      <c r="C828" s="81"/>
      <c r="D828" s="82"/>
      <c r="E828" s="82"/>
      <c r="F828" s="81"/>
      <c r="G828" s="83"/>
      <c r="H828" s="84"/>
      <c r="I828" s="82"/>
      <c r="J828" s="85"/>
      <c r="K828" s="86"/>
    </row>
    <row r="829" spans="3:11">
      <c r="C829" s="75"/>
      <c r="D829" s="76"/>
      <c r="E829" s="76"/>
      <c r="F829" s="75"/>
      <c r="G829" s="77"/>
      <c r="H829" s="78"/>
      <c r="I829" s="76"/>
      <c r="J829" s="79"/>
      <c r="K829" s="80"/>
    </row>
    <row r="830" spans="3:11">
      <c r="C830" s="81"/>
      <c r="D830" s="82"/>
      <c r="E830" s="82"/>
      <c r="F830" s="81"/>
      <c r="G830" s="83"/>
      <c r="H830" s="84"/>
      <c r="I830" s="82"/>
      <c r="J830" s="85"/>
      <c r="K830" s="86"/>
    </row>
    <row r="831" spans="3:11">
      <c r="C831" s="75"/>
      <c r="D831" s="76"/>
      <c r="E831" s="76"/>
      <c r="F831" s="75"/>
      <c r="G831" s="77"/>
      <c r="H831" s="78"/>
      <c r="I831" s="76"/>
      <c r="J831" s="79"/>
      <c r="K831" s="80"/>
    </row>
    <row r="832" spans="3:11">
      <c r="C832" s="81"/>
      <c r="D832" s="82"/>
      <c r="E832" s="82"/>
      <c r="F832" s="81"/>
      <c r="G832" s="83"/>
      <c r="H832" s="84"/>
      <c r="I832" s="82"/>
      <c r="J832" s="85"/>
      <c r="K832" s="86"/>
    </row>
    <row r="833" spans="3:11">
      <c r="C833" s="75"/>
      <c r="D833" s="76"/>
      <c r="E833" s="76"/>
      <c r="F833" s="75"/>
      <c r="G833" s="77"/>
      <c r="H833" s="78"/>
      <c r="I833" s="76"/>
      <c r="J833" s="79"/>
      <c r="K833" s="80"/>
    </row>
    <row r="834" spans="3:11">
      <c r="C834" s="81"/>
      <c r="D834" s="82"/>
      <c r="E834" s="82"/>
      <c r="F834" s="81"/>
      <c r="G834" s="83"/>
      <c r="H834" s="84"/>
      <c r="I834" s="82"/>
      <c r="J834" s="85"/>
      <c r="K834" s="86"/>
    </row>
    <row r="835" spans="3:11">
      <c r="C835" s="75"/>
      <c r="D835" s="76"/>
      <c r="E835" s="76"/>
      <c r="F835" s="75"/>
      <c r="G835" s="77"/>
      <c r="H835" s="78"/>
      <c r="I835" s="76"/>
      <c r="J835" s="79"/>
      <c r="K835" s="80"/>
    </row>
    <row r="836" spans="3:11">
      <c r="C836" s="81"/>
      <c r="D836" s="82"/>
      <c r="E836" s="82"/>
      <c r="F836" s="81"/>
      <c r="G836" s="83"/>
      <c r="H836" s="84"/>
      <c r="I836" s="82"/>
      <c r="J836" s="85"/>
      <c r="K836" s="86"/>
    </row>
    <row r="837" spans="3:11">
      <c r="C837" s="75"/>
      <c r="D837" s="76"/>
      <c r="E837" s="76"/>
      <c r="F837" s="75"/>
      <c r="G837" s="77"/>
      <c r="H837" s="78"/>
      <c r="I837" s="76"/>
      <c r="J837" s="79"/>
      <c r="K837" s="80"/>
    </row>
    <row r="838" spans="3:11">
      <c r="C838" s="81"/>
      <c r="D838" s="82"/>
      <c r="E838" s="82"/>
      <c r="F838" s="81"/>
      <c r="G838" s="83"/>
      <c r="H838" s="84"/>
      <c r="I838" s="82"/>
      <c r="J838" s="85"/>
      <c r="K838" s="86"/>
    </row>
    <row r="839" spans="3:11">
      <c r="C839" s="75"/>
      <c r="D839" s="76"/>
      <c r="E839" s="76"/>
      <c r="F839" s="75"/>
      <c r="G839" s="77"/>
      <c r="H839" s="78"/>
      <c r="I839" s="76"/>
      <c r="J839" s="79"/>
      <c r="K839" s="80"/>
    </row>
    <row r="840" spans="3:11">
      <c r="C840" s="81"/>
      <c r="D840" s="82"/>
      <c r="E840" s="82"/>
      <c r="F840" s="81"/>
      <c r="G840" s="83"/>
      <c r="H840" s="84"/>
      <c r="I840" s="82"/>
      <c r="J840" s="85"/>
      <c r="K840" s="86"/>
    </row>
    <row r="841" spans="3:11">
      <c r="C841" s="75"/>
      <c r="D841" s="76"/>
      <c r="E841" s="76"/>
      <c r="F841" s="75"/>
      <c r="G841" s="77"/>
      <c r="H841" s="78"/>
      <c r="I841" s="76"/>
      <c r="J841" s="79"/>
      <c r="K841" s="80"/>
    </row>
    <row r="842" spans="3:11">
      <c r="C842" s="81"/>
      <c r="D842" s="82"/>
      <c r="E842" s="82"/>
      <c r="F842" s="81"/>
      <c r="G842" s="83"/>
      <c r="H842" s="84"/>
      <c r="I842" s="82"/>
      <c r="J842" s="85"/>
      <c r="K842" s="86"/>
    </row>
    <row r="843" spans="3:11">
      <c r="C843" s="75"/>
      <c r="D843" s="76"/>
      <c r="E843" s="76"/>
      <c r="F843" s="75"/>
      <c r="G843" s="77"/>
      <c r="H843" s="78"/>
      <c r="I843" s="76"/>
      <c r="J843" s="79"/>
      <c r="K843" s="80"/>
    </row>
    <row r="844" spans="3:11">
      <c r="C844" s="81"/>
      <c r="D844" s="82"/>
      <c r="E844" s="82"/>
      <c r="F844" s="81"/>
      <c r="G844" s="83"/>
      <c r="H844" s="84"/>
      <c r="I844" s="82"/>
      <c r="J844" s="85"/>
      <c r="K844" s="86"/>
    </row>
    <row r="845" spans="3:11">
      <c r="C845" s="75"/>
      <c r="D845" s="76"/>
      <c r="E845" s="76"/>
      <c r="F845" s="75"/>
      <c r="G845" s="77"/>
      <c r="H845" s="78"/>
      <c r="I845" s="76"/>
      <c r="J845" s="79"/>
      <c r="K845" s="80"/>
    </row>
    <row r="846" spans="3:11">
      <c r="C846" s="81"/>
      <c r="D846" s="82"/>
      <c r="E846" s="82"/>
      <c r="F846" s="81"/>
      <c r="G846" s="83"/>
      <c r="H846" s="84"/>
      <c r="I846" s="82"/>
      <c r="J846" s="85"/>
      <c r="K846" s="86"/>
    </row>
    <row r="847" spans="3:11">
      <c r="C847" s="75"/>
      <c r="D847" s="76"/>
      <c r="E847" s="76"/>
      <c r="F847" s="75"/>
      <c r="G847" s="77"/>
      <c r="H847" s="78"/>
      <c r="I847" s="76"/>
      <c r="J847" s="79"/>
      <c r="K847" s="80"/>
    </row>
    <row r="848" spans="3:11">
      <c r="C848" s="81"/>
      <c r="D848" s="82"/>
      <c r="E848" s="82"/>
      <c r="F848" s="81"/>
      <c r="G848" s="83"/>
      <c r="H848" s="84"/>
      <c r="I848" s="82"/>
      <c r="J848" s="85"/>
      <c r="K848" s="86"/>
    </row>
    <row r="849" spans="3:11">
      <c r="C849" s="75"/>
      <c r="D849" s="76"/>
      <c r="E849" s="76"/>
      <c r="F849" s="75"/>
      <c r="G849" s="77"/>
      <c r="H849" s="78"/>
      <c r="I849" s="76"/>
      <c r="J849" s="79"/>
      <c r="K849" s="80"/>
    </row>
    <row r="850" spans="3:11">
      <c r="C850" s="81"/>
      <c r="D850" s="82"/>
      <c r="E850" s="82"/>
      <c r="F850" s="81"/>
      <c r="G850" s="83"/>
      <c r="H850" s="84"/>
      <c r="I850" s="82"/>
      <c r="J850" s="85"/>
      <c r="K850" s="86"/>
    </row>
    <row r="851" spans="3:11">
      <c r="C851" s="75"/>
      <c r="D851" s="76"/>
      <c r="E851" s="76"/>
      <c r="F851" s="75"/>
      <c r="G851" s="77"/>
      <c r="H851" s="78"/>
      <c r="I851" s="76"/>
      <c r="J851" s="79"/>
      <c r="K851" s="80"/>
    </row>
    <row r="852" spans="3:11">
      <c r="C852" s="81"/>
      <c r="D852" s="82"/>
      <c r="E852" s="82"/>
      <c r="F852" s="81"/>
      <c r="G852" s="83"/>
      <c r="H852" s="84"/>
      <c r="I852" s="82"/>
      <c r="J852" s="85"/>
      <c r="K852" s="86"/>
    </row>
    <row r="853" spans="3:11">
      <c r="C853" s="75"/>
      <c r="D853" s="76"/>
      <c r="E853" s="76"/>
      <c r="F853" s="75"/>
      <c r="G853" s="77"/>
      <c r="H853" s="78"/>
      <c r="I853" s="76"/>
      <c r="J853" s="79"/>
      <c r="K853" s="80"/>
    </row>
    <row r="854" spans="3:11">
      <c r="C854" s="81"/>
      <c r="D854" s="82"/>
      <c r="E854" s="82"/>
      <c r="F854" s="81"/>
      <c r="G854" s="83"/>
      <c r="H854" s="84"/>
      <c r="I854" s="82"/>
      <c r="J854" s="85"/>
      <c r="K854" s="86"/>
    </row>
    <row r="855" spans="3:11">
      <c r="C855" s="75"/>
      <c r="D855" s="76"/>
      <c r="E855" s="76"/>
      <c r="F855" s="75"/>
      <c r="G855" s="77"/>
      <c r="H855" s="78"/>
      <c r="I855" s="76"/>
      <c r="J855" s="79"/>
      <c r="K855" s="80"/>
    </row>
    <row r="856" spans="3:11">
      <c r="C856" s="81"/>
      <c r="D856" s="82"/>
      <c r="E856" s="82"/>
      <c r="F856" s="81"/>
      <c r="G856" s="83"/>
      <c r="H856" s="84"/>
      <c r="I856" s="82"/>
      <c r="J856" s="85"/>
      <c r="K856" s="86"/>
    </row>
    <row r="857" spans="3:11">
      <c r="C857" s="75"/>
      <c r="D857" s="76"/>
      <c r="E857" s="76"/>
      <c r="F857" s="75"/>
      <c r="G857" s="77"/>
      <c r="H857" s="78"/>
      <c r="I857" s="76"/>
      <c r="J857" s="79"/>
      <c r="K857" s="80"/>
    </row>
    <row r="858" spans="3:11">
      <c r="C858" s="81"/>
      <c r="D858" s="82"/>
      <c r="E858" s="82"/>
      <c r="F858" s="81"/>
      <c r="G858" s="83"/>
      <c r="H858" s="84"/>
      <c r="I858" s="82"/>
      <c r="J858" s="85"/>
      <c r="K858" s="86"/>
    </row>
    <row r="859" spans="3:11">
      <c r="C859" s="75"/>
      <c r="D859" s="76"/>
      <c r="E859" s="76"/>
      <c r="F859" s="75"/>
      <c r="G859" s="77"/>
      <c r="H859" s="78"/>
      <c r="I859" s="76"/>
      <c r="J859" s="79"/>
      <c r="K859" s="80"/>
    </row>
    <row r="860" spans="3:11">
      <c r="C860" s="81"/>
      <c r="D860" s="82"/>
      <c r="E860" s="82"/>
      <c r="F860" s="81"/>
      <c r="G860" s="83"/>
      <c r="H860" s="84"/>
      <c r="I860" s="82"/>
      <c r="J860" s="85"/>
      <c r="K860" s="86"/>
    </row>
    <row r="861" spans="3:11">
      <c r="C861" s="75"/>
      <c r="D861" s="76"/>
      <c r="E861" s="76"/>
      <c r="F861" s="75"/>
      <c r="G861" s="77"/>
      <c r="H861" s="78"/>
      <c r="I861" s="76"/>
      <c r="J861" s="79"/>
      <c r="K861" s="80"/>
    </row>
    <row r="862" spans="3:11">
      <c r="C862" s="81"/>
      <c r="D862" s="82"/>
      <c r="E862" s="82"/>
      <c r="F862" s="81"/>
      <c r="G862" s="83"/>
      <c r="H862" s="84"/>
      <c r="I862" s="82"/>
      <c r="J862" s="85"/>
      <c r="K862" s="86"/>
    </row>
    <row r="863" spans="3:11">
      <c r="C863" s="75"/>
      <c r="D863" s="76"/>
      <c r="E863" s="76"/>
      <c r="F863" s="75"/>
      <c r="G863" s="77"/>
      <c r="H863" s="78"/>
      <c r="I863" s="76"/>
      <c r="J863" s="79"/>
      <c r="K863" s="80"/>
    </row>
    <row r="864" spans="3:11">
      <c r="C864" s="81"/>
      <c r="D864" s="82"/>
      <c r="E864" s="82"/>
      <c r="F864" s="81"/>
      <c r="G864" s="83"/>
      <c r="H864" s="84"/>
      <c r="I864" s="82"/>
      <c r="J864" s="85"/>
      <c r="K864" s="86"/>
    </row>
    <row r="865" spans="3:11">
      <c r="C865" s="75"/>
      <c r="D865" s="76"/>
      <c r="E865" s="76"/>
      <c r="F865" s="75"/>
      <c r="G865" s="77"/>
      <c r="H865" s="78"/>
      <c r="I865" s="76"/>
      <c r="J865" s="79"/>
      <c r="K865" s="80"/>
    </row>
    <row r="866" spans="3:11">
      <c r="C866" s="81"/>
      <c r="D866" s="82"/>
      <c r="E866" s="82"/>
      <c r="F866" s="81"/>
      <c r="G866" s="83"/>
      <c r="H866" s="84"/>
      <c r="I866" s="82"/>
      <c r="J866" s="85"/>
      <c r="K866" s="86"/>
    </row>
    <row r="867" spans="3:11">
      <c r="C867" s="75"/>
      <c r="D867" s="76"/>
      <c r="E867" s="76"/>
      <c r="F867" s="75"/>
      <c r="G867" s="77"/>
      <c r="H867" s="78"/>
      <c r="I867" s="76"/>
      <c r="J867" s="79"/>
      <c r="K867" s="80"/>
    </row>
    <row r="868" spans="3:11">
      <c r="C868" s="81"/>
      <c r="D868" s="82"/>
      <c r="E868" s="82"/>
      <c r="F868" s="81"/>
      <c r="G868" s="83"/>
      <c r="H868" s="84"/>
      <c r="I868" s="82"/>
      <c r="J868" s="85"/>
      <c r="K868" s="86"/>
    </row>
    <row r="869" spans="3:11">
      <c r="C869" s="75"/>
      <c r="D869" s="76"/>
      <c r="E869" s="76"/>
      <c r="F869" s="75"/>
      <c r="G869" s="77"/>
      <c r="H869" s="78"/>
      <c r="I869" s="76"/>
      <c r="J869" s="79"/>
      <c r="K869" s="80"/>
    </row>
    <row r="870" spans="3:11">
      <c r="C870" s="81"/>
      <c r="D870" s="82"/>
      <c r="E870" s="82"/>
      <c r="F870" s="81"/>
      <c r="G870" s="83"/>
      <c r="H870" s="84"/>
      <c r="I870" s="82"/>
      <c r="J870" s="85"/>
      <c r="K870" s="86"/>
    </row>
    <row r="871" spans="3:11">
      <c r="C871" s="75"/>
      <c r="D871" s="76"/>
      <c r="E871" s="76"/>
      <c r="F871" s="75"/>
      <c r="G871" s="77"/>
      <c r="H871" s="78"/>
      <c r="I871" s="76"/>
      <c r="J871" s="79"/>
      <c r="K871" s="80"/>
    </row>
    <row r="872" spans="3:11">
      <c r="C872" s="81"/>
      <c r="D872" s="82"/>
      <c r="E872" s="82"/>
      <c r="F872" s="81"/>
      <c r="G872" s="83"/>
      <c r="H872" s="84"/>
      <c r="I872" s="82"/>
      <c r="J872" s="85"/>
      <c r="K872" s="86"/>
    </row>
    <row r="873" spans="3:11">
      <c r="C873" s="75"/>
      <c r="D873" s="76"/>
      <c r="E873" s="76"/>
      <c r="F873" s="75"/>
      <c r="G873" s="77"/>
      <c r="H873" s="78"/>
      <c r="I873" s="76"/>
      <c r="J873" s="79"/>
      <c r="K873" s="80"/>
    </row>
    <row r="874" spans="3:11">
      <c r="C874" s="81"/>
      <c r="D874" s="82"/>
      <c r="E874" s="82"/>
      <c r="F874" s="81"/>
      <c r="G874" s="83"/>
      <c r="H874" s="84"/>
      <c r="I874" s="82"/>
      <c r="J874" s="85"/>
      <c r="K874" s="86"/>
    </row>
    <row r="875" spans="3:11">
      <c r="C875" s="75"/>
      <c r="D875" s="76"/>
      <c r="E875" s="76"/>
      <c r="F875" s="75"/>
      <c r="G875" s="77"/>
      <c r="H875" s="78"/>
      <c r="I875" s="76"/>
      <c r="J875" s="79"/>
      <c r="K875" s="80"/>
    </row>
    <row r="876" spans="3:11">
      <c r="C876" s="81"/>
      <c r="D876" s="82"/>
      <c r="E876" s="82"/>
      <c r="F876" s="81"/>
      <c r="G876" s="83"/>
      <c r="H876" s="84"/>
      <c r="I876" s="82"/>
      <c r="J876" s="85"/>
      <c r="K876" s="86"/>
    </row>
    <row r="877" spans="3:11">
      <c r="C877" s="75"/>
      <c r="D877" s="76"/>
      <c r="E877" s="76"/>
      <c r="F877" s="75"/>
      <c r="G877" s="77"/>
      <c r="H877" s="78"/>
      <c r="I877" s="76"/>
      <c r="J877" s="79"/>
      <c r="K877" s="80"/>
    </row>
    <row r="878" spans="3:11">
      <c r="C878" s="81"/>
      <c r="D878" s="82"/>
      <c r="E878" s="82"/>
      <c r="F878" s="81"/>
      <c r="G878" s="83"/>
      <c r="H878" s="84"/>
      <c r="I878" s="82"/>
      <c r="J878" s="85"/>
      <c r="K878" s="86"/>
    </row>
    <row r="879" spans="3:11">
      <c r="C879" s="75"/>
      <c r="D879" s="76"/>
      <c r="E879" s="76"/>
      <c r="F879" s="75"/>
      <c r="G879" s="77"/>
      <c r="H879" s="78"/>
      <c r="I879" s="76"/>
      <c r="J879" s="79"/>
      <c r="K879" s="80"/>
    </row>
    <row r="880" spans="3:11">
      <c r="C880" s="81"/>
      <c r="D880" s="82"/>
      <c r="E880" s="82"/>
      <c r="F880" s="81"/>
      <c r="G880" s="83"/>
      <c r="H880" s="84"/>
      <c r="I880" s="82"/>
      <c r="J880" s="85"/>
      <c r="K880" s="86"/>
    </row>
    <row r="881" spans="3:11">
      <c r="C881" s="75"/>
      <c r="D881" s="76"/>
      <c r="E881" s="76"/>
      <c r="F881" s="75"/>
      <c r="G881" s="77"/>
      <c r="H881" s="78"/>
      <c r="I881" s="76"/>
      <c r="J881" s="79"/>
      <c r="K881" s="80"/>
    </row>
    <row r="882" spans="3:11">
      <c r="C882" s="81"/>
      <c r="D882" s="82"/>
      <c r="E882" s="82"/>
      <c r="F882" s="81"/>
      <c r="G882" s="83"/>
      <c r="H882" s="84"/>
      <c r="I882" s="82"/>
      <c r="J882" s="85"/>
      <c r="K882" s="86"/>
    </row>
    <row r="883" spans="3:11">
      <c r="C883" s="75"/>
      <c r="D883" s="76"/>
      <c r="E883" s="76"/>
      <c r="F883" s="75"/>
      <c r="G883" s="77"/>
      <c r="H883" s="78"/>
      <c r="I883" s="76"/>
      <c r="J883" s="79"/>
      <c r="K883" s="80"/>
    </row>
    <row r="884" spans="3:11">
      <c r="C884" s="81"/>
      <c r="D884" s="82"/>
      <c r="E884" s="82"/>
      <c r="F884" s="81"/>
      <c r="G884" s="83"/>
      <c r="H884" s="84"/>
      <c r="I884" s="82"/>
      <c r="J884" s="85"/>
      <c r="K884" s="86"/>
    </row>
    <row r="885" spans="3:11">
      <c r="C885" s="75"/>
      <c r="D885" s="76"/>
      <c r="E885" s="76"/>
      <c r="F885" s="75"/>
      <c r="G885" s="77"/>
      <c r="H885" s="78"/>
      <c r="I885" s="76"/>
      <c r="J885" s="79"/>
      <c r="K885" s="80"/>
    </row>
    <row r="886" spans="3:11">
      <c r="C886" s="81"/>
      <c r="D886" s="82"/>
      <c r="E886" s="82"/>
      <c r="F886" s="81"/>
      <c r="G886" s="83"/>
      <c r="H886" s="84"/>
      <c r="I886" s="82"/>
      <c r="J886" s="85"/>
      <c r="K886" s="86"/>
    </row>
    <row r="887" spans="3:11">
      <c r="C887" s="75"/>
      <c r="D887" s="76"/>
      <c r="E887" s="76"/>
      <c r="F887" s="75"/>
      <c r="G887" s="77"/>
      <c r="H887" s="78"/>
      <c r="I887" s="76"/>
      <c r="J887" s="79"/>
      <c r="K887" s="80"/>
    </row>
    <row r="888" spans="3:11">
      <c r="C888" s="81"/>
      <c r="D888" s="82"/>
      <c r="E888" s="82"/>
      <c r="F888" s="81"/>
      <c r="G888" s="83"/>
      <c r="H888" s="84"/>
      <c r="I888" s="82"/>
      <c r="J888" s="85"/>
      <c r="K888" s="86"/>
    </row>
    <row r="889" spans="3:11">
      <c r="C889" s="75"/>
      <c r="D889" s="76"/>
      <c r="E889" s="76"/>
      <c r="F889" s="75"/>
      <c r="G889" s="77"/>
      <c r="H889" s="78"/>
      <c r="I889" s="76"/>
      <c r="J889" s="79"/>
      <c r="K889" s="80"/>
    </row>
    <row r="890" spans="3:11">
      <c r="C890" s="81"/>
      <c r="D890" s="82"/>
      <c r="E890" s="82"/>
      <c r="F890" s="81"/>
      <c r="G890" s="83"/>
      <c r="H890" s="84"/>
      <c r="I890" s="82"/>
      <c r="J890" s="85"/>
      <c r="K890" s="86"/>
    </row>
    <row r="891" spans="3:11">
      <c r="C891" s="75"/>
      <c r="D891" s="76"/>
      <c r="E891" s="76"/>
      <c r="F891" s="75"/>
      <c r="G891" s="77"/>
      <c r="H891" s="78"/>
      <c r="I891" s="76"/>
      <c r="J891" s="79"/>
      <c r="K891" s="80"/>
    </row>
    <row r="892" spans="3:11">
      <c r="C892" s="81"/>
      <c r="D892" s="82"/>
      <c r="E892" s="82"/>
      <c r="F892" s="81"/>
      <c r="G892" s="83"/>
      <c r="H892" s="84"/>
      <c r="I892" s="82"/>
      <c r="J892" s="85"/>
      <c r="K892" s="86"/>
    </row>
    <row r="893" spans="3:11">
      <c r="C893" s="75"/>
      <c r="D893" s="76"/>
      <c r="E893" s="76"/>
      <c r="F893" s="75"/>
      <c r="G893" s="77"/>
      <c r="H893" s="78"/>
      <c r="I893" s="76"/>
      <c r="J893" s="79"/>
      <c r="K893" s="80"/>
    </row>
    <row r="894" spans="3:11">
      <c r="C894" s="81"/>
      <c r="D894" s="82"/>
      <c r="E894" s="82"/>
      <c r="F894" s="81"/>
      <c r="G894" s="83"/>
      <c r="H894" s="84"/>
      <c r="I894" s="82"/>
      <c r="J894" s="85"/>
      <c r="K894" s="86"/>
    </row>
    <row r="895" spans="3:11">
      <c r="C895" s="75"/>
      <c r="D895" s="76"/>
      <c r="E895" s="76"/>
      <c r="F895" s="75"/>
      <c r="G895" s="77"/>
      <c r="H895" s="78"/>
      <c r="I895" s="76"/>
      <c r="J895" s="79"/>
      <c r="K895" s="80"/>
    </row>
    <row r="896" spans="3:11">
      <c r="C896" s="81"/>
      <c r="D896" s="82"/>
      <c r="E896" s="82"/>
      <c r="F896" s="81"/>
      <c r="G896" s="83"/>
      <c r="H896" s="84"/>
      <c r="I896" s="82"/>
      <c r="J896" s="85"/>
      <c r="K896" s="86"/>
    </row>
    <row r="897" spans="3:11">
      <c r="C897" s="75"/>
      <c r="D897" s="76"/>
      <c r="E897" s="76"/>
      <c r="F897" s="75"/>
      <c r="G897" s="77"/>
      <c r="H897" s="78"/>
      <c r="I897" s="76"/>
      <c r="J897" s="79"/>
      <c r="K897" s="80"/>
    </row>
    <row r="898" spans="3:11">
      <c r="C898" s="81"/>
      <c r="D898" s="82"/>
      <c r="E898" s="82"/>
      <c r="F898" s="81"/>
      <c r="G898" s="83"/>
      <c r="H898" s="84"/>
      <c r="I898" s="82"/>
      <c r="J898" s="85"/>
      <c r="K898" s="86"/>
    </row>
    <row r="899" spans="3:11">
      <c r="C899" s="75"/>
      <c r="D899" s="76"/>
      <c r="E899" s="76"/>
      <c r="F899" s="75"/>
      <c r="G899" s="77"/>
      <c r="H899" s="78"/>
      <c r="I899" s="76"/>
      <c r="J899" s="79"/>
      <c r="K899" s="80"/>
    </row>
    <row r="900" spans="3:11">
      <c r="C900" s="81"/>
      <c r="D900" s="82"/>
      <c r="E900" s="82"/>
      <c r="F900" s="81"/>
      <c r="G900" s="83"/>
      <c r="H900" s="84"/>
      <c r="I900" s="82"/>
      <c r="J900" s="85"/>
      <c r="K900" s="86"/>
    </row>
    <row r="901" spans="3:11">
      <c r="C901" s="75"/>
      <c r="D901" s="76"/>
      <c r="E901" s="76"/>
      <c r="F901" s="75"/>
      <c r="G901" s="77"/>
      <c r="H901" s="78"/>
      <c r="I901" s="76"/>
      <c r="J901" s="79"/>
      <c r="K901" s="80"/>
    </row>
    <row r="902" spans="3:11">
      <c r="C902" s="81"/>
      <c r="D902" s="82"/>
      <c r="E902" s="82"/>
      <c r="F902" s="81"/>
      <c r="G902" s="83"/>
      <c r="H902" s="84"/>
      <c r="I902" s="82"/>
      <c r="J902" s="85"/>
      <c r="K902" s="86"/>
    </row>
    <row r="903" spans="3:11">
      <c r="C903" s="75"/>
      <c r="D903" s="76"/>
      <c r="E903" s="76"/>
      <c r="F903" s="75"/>
      <c r="G903" s="77"/>
      <c r="H903" s="78"/>
      <c r="I903" s="76"/>
      <c r="J903" s="79"/>
      <c r="K903" s="80"/>
    </row>
    <row r="904" spans="3:11">
      <c r="C904" s="81"/>
      <c r="D904" s="82"/>
      <c r="E904" s="82"/>
      <c r="F904" s="81"/>
      <c r="G904" s="83"/>
      <c r="H904" s="84"/>
      <c r="I904" s="82"/>
      <c r="J904" s="85"/>
      <c r="K904" s="86"/>
    </row>
    <row r="905" spans="3:11">
      <c r="C905" s="75"/>
      <c r="D905" s="76"/>
      <c r="E905" s="76"/>
      <c r="F905" s="75"/>
      <c r="G905" s="77"/>
      <c r="H905" s="78"/>
      <c r="I905" s="76"/>
      <c r="J905" s="79"/>
      <c r="K905" s="80"/>
    </row>
    <row r="906" spans="3:11">
      <c r="C906" s="81"/>
      <c r="D906" s="82"/>
      <c r="E906" s="82"/>
      <c r="F906" s="81"/>
      <c r="G906" s="83"/>
      <c r="H906" s="84"/>
      <c r="I906" s="82"/>
      <c r="J906" s="85"/>
      <c r="K906" s="86"/>
    </row>
    <row r="907" spans="3:11">
      <c r="C907" s="75"/>
      <c r="D907" s="76"/>
      <c r="E907" s="76"/>
      <c r="F907" s="75"/>
      <c r="G907" s="77"/>
      <c r="H907" s="78"/>
      <c r="I907" s="76"/>
      <c r="J907" s="79"/>
      <c r="K907" s="80"/>
    </row>
    <row r="908" spans="3:11">
      <c r="C908" s="81"/>
      <c r="D908" s="82"/>
      <c r="E908" s="82"/>
      <c r="F908" s="81"/>
      <c r="G908" s="83"/>
      <c r="H908" s="84"/>
      <c r="I908" s="82"/>
      <c r="J908" s="85"/>
      <c r="K908" s="86"/>
    </row>
    <row r="909" spans="3:11">
      <c r="C909" s="75"/>
      <c r="D909" s="76"/>
      <c r="E909" s="76"/>
      <c r="F909" s="75"/>
      <c r="G909" s="77"/>
      <c r="H909" s="78"/>
      <c r="I909" s="76"/>
      <c r="J909" s="79"/>
      <c r="K909" s="80"/>
    </row>
    <row r="910" spans="3:11">
      <c r="C910" s="81"/>
      <c r="D910" s="82"/>
      <c r="E910" s="82"/>
      <c r="F910" s="81"/>
      <c r="G910" s="83"/>
      <c r="H910" s="84"/>
      <c r="I910" s="82"/>
      <c r="J910" s="85"/>
      <c r="K910" s="86"/>
    </row>
    <row r="911" spans="3:11">
      <c r="C911" s="75"/>
      <c r="D911" s="76"/>
      <c r="E911" s="76"/>
      <c r="F911" s="75"/>
      <c r="G911" s="77"/>
      <c r="H911" s="78"/>
      <c r="I911" s="76"/>
      <c r="J911" s="79"/>
      <c r="K911" s="80"/>
    </row>
    <row r="912" spans="3:11">
      <c r="C912" s="81"/>
      <c r="D912" s="82"/>
      <c r="E912" s="82"/>
      <c r="F912" s="81"/>
      <c r="G912" s="83"/>
      <c r="H912" s="84"/>
      <c r="I912" s="82"/>
      <c r="J912" s="85"/>
      <c r="K912" s="86"/>
    </row>
    <row r="913" spans="3:11">
      <c r="C913" s="75"/>
      <c r="D913" s="76"/>
      <c r="E913" s="76"/>
      <c r="F913" s="75"/>
      <c r="G913" s="77"/>
      <c r="H913" s="78"/>
      <c r="I913" s="76"/>
      <c r="J913" s="79"/>
      <c r="K913" s="80"/>
    </row>
    <row r="914" spans="3:11">
      <c r="C914" s="81"/>
      <c r="D914" s="82"/>
      <c r="E914" s="82"/>
      <c r="F914" s="81"/>
      <c r="G914" s="83"/>
      <c r="H914" s="84"/>
      <c r="I914" s="82"/>
      <c r="J914" s="85"/>
      <c r="K914" s="86"/>
    </row>
    <row r="915" spans="3:11">
      <c r="C915" s="75"/>
      <c r="D915" s="76"/>
      <c r="E915" s="76"/>
      <c r="F915" s="75"/>
      <c r="G915" s="77"/>
      <c r="H915" s="78"/>
      <c r="I915" s="76"/>
      <c r="J915" s="79"/>
      <c r="K915" s="80"/>
    </row>
    <row r="916" spans="3:11">
      <c r="C916" s="81"/>
      <c r="D916" s="82"/>
      <c r="E916" s="82"/>
      <c r="F916" s="81"/>
      <c r="G916" s="83"/>
      <c r="H916" s="84"/>
      <c r="I916" s="82"/>
      <c r="J916" s="85"/>
      <c r="K916" s="86"/>
    </row>
    <row r="917" spans="3:11">
      <c r="C917" s="75"/>
      <c r="D917" s="76"/>
      <c r="E917" s="76"/>
      <c r="F917" s="75"/>
      <c r="G917" s="77"/>
      <c r="H917" s="78"/>
      <c r="I917" s="76"/>
      <c r="J917" s="79"/>
      <c r="K917" s="80"/>
    </row>
    <row r="918" spans="3:11">
      <c r="C918" s="81"/>
      <c r="D918" s="82"/>
      <c r="E918" s="82"/>
      <c r="F918" s="81"/>
      <c r="G918" s="83"/>
      <c r="H918" s="84"/>
      <c r="I918" s="82"/>
      <c r="J918" s="85"/>
      <c r="K918" s="86"/>
    </row>
    <row r="919" spans="3:11">
      <c r="C919" s="75"/>
      <c r="D919" s="76"/>
      <c r="E919" s="76"/>
      <c r="F919" s="75"/>
      <c r="G919" s="77"/>
      <c r="H919" s="78"/>
      <c r="I919" s="76"/>
      <c r="J919" s="79"/>
      <c r="K919" s="80"/>
    </row>
    <row r="920" spans="3:11">
      <c r="C920" s="81"/>
      <c r="D920" s="82"/>
      <c r="E920" s="82"/>
      <c r="F920" s="81"/>
      <c r="G920" s="83"/>
      <c r="H920" s="84"/>
      <c r="I920" s="82"/>
      <c r="J920" s="85"/>
      <c r="K920" s="86"/>
    </row>
    <row r="921" spans="3:11">
      <c r="C921" s="75"/>
      <c r="D921" s="76"/>
      <c r="E921" s="76"/>
      <c r="F921" s="75"/>
      <c r="G921" s="77"/>
      <c r="H921" s="78"/>
      <c r="I921" s="76"/>
      <c r="J921" s="79"/>
      <c r="K921" s="80"/>
    </row>
    <row r="922" spans="3:11">
      <c r="C922" s="81"/>
      <c r="D922" s="82"/>
      <c r="E922" s="82"/>
      <c r="F922" s="81"/>
      <c r="G922" s="83"/>
      <c r="H922" s="84"/>
      <c r="I922" s="82"/>
      <c r="J922" s="85"/>
      <c r="K922" s="86"/>
    </row>
    <row r="923" spans="3:11">
      <c r="C923" s="75"/>
      <c r="D923" s="76"/>
      <c r="E923" s="76"/>
      <c r="F923" s="75"/>
      <c r="G923" s="77"/>
      <c r="H923" s="78"/>
      <c r="I923" s="76"/>
      <c r="J923" s="79"/>
      <c r="K923" s="80"/>
    </row>
    <row r="924" spans="3:11">
      <c r="C924" s="81"/>
      <c r="D924" s="82"/>
      <c r="E924" s="82"/>
      <c r="F924" s="81"/>
      <c r="G924" s="83"/>
      <c r="H924" s="84"/>
      <c r="I924" s="82"/>
      <c r="J924" s="85"/>
      <c r="K924" s="86"/>
    </row>
    <row r="925" spans="3:11">
      <c r="C925" s="75"/>
      <c r="D925" s="76"/>
      <c r="E925" s="76"/>
      <c r="F925" s="75"/>
      <c r="G925" s="77"/>
      <c r="H925" s="78"/>
      <c r="I925" s="76"/>
      <c r="J925" s="79"/>
      <c r="K925" s="80"/>
    </row>
    <row r="926" spans="3:11">
      <c r="C926" s="81"/>
      <c r="D926" s="82"/>
      <c r="E926" s="82"/>
      <c r="F926" s="81"/>
      <c r="G926" s="83"/>
      <c r="H926" s="84"/>
      <c r="I926" s="82"/>
      <c r="J926" s="85"/>
      <c r="K926" s="86"/>
    </row>
    <row r="927" spans="3:11">
      <c r="C927" s="75"/>
      <c r="D927" s="76"/>
      <c r="E927" s="76"/>
      <c r="F927" s="75"/>
      <c r="G927" s="77"/>
      <c r="H927" s="78"/>
      <c r="I927" s="76"/>
      <c r="J927" s="79"/>
      <c r="K927" s="80"/>
    </row>
    <row r="928" spans="3:11">
      <c r="C928" s="81"/>
      <c r="D928" s="82"/>
      <c r="E928" s="82"/>
      <c r="F928" s="81"/>
      <c r="G928" s="83"/>
      <c r="H928" s="84"/>
      <c r="I928" s="82"/>
      <c r="J928" s="85"/>
      <c r="K928" s="86"/>
    </row>
    <row r="929" spans="3:11">
      <c r="C929" s="75"/>
      <c r="D929" s="76"/>
      <c r="E929" s="76"/>
      <c r="F929" s="75"/>
      <c r="G929" s="77"/>
      <c r="H929" s="78"/>
      <c r="I929" s="76"/>
      <c r="J929" s="79"/>
      <c r="K929" s="80"/>
    </row>
    <row r="930" spans="3:11">
      <c r="C930" s="81"/>
      <c r="D930" s="82"/>
      <c r="E930" s="82"/>
      <c r="F930" s="81"/>
      <c r="G930" s="83"/>
      <c r="H930" s="84"/>
      <c r="I930" s="82"/>
      <c r="J930" s="85"/>
      <c r="K930" s="86"/>
    </row>
    <row r="931" spans="3:11">
      <c r="C931" s="75"/>
      <c r="D931" s="76"/>
      <c r="E931" s="76"/>
      <c r="F931" s="75"/>
      <c r="G931" s="77"/>
      <c r="H931" s="78"/>
      <c r="I931" s="76"/>
      <c r="J931" s="79"/>
      <c r="K931" s="80"/>
    </row>
    <row r="932" spans="3:11">
      <c r="C932" s="81"/>
      <c r="D932" s="82"/>
      <c r="E932" s="82"/>
      <c r="F932" s="81"/>
      <c r="G932" s="83"/>
      <c r="H932" s="84"/>
      <c r="I932" s="82"/>
      <c r="J932" s="85"/>
      <c r="K932" s="86"/>
    </row>
    <row r="933" spans="3:11">
      <c r="C933" s="75"/>
      <c r="D933" s="76"/>
      <c r="E933" s="76"/>
      <c r="F933" s="75"/>
      <c r="G933" s="77"/>
      <c r="H933" s="78"/>
      <c r="I933" s="76"/>
      <c r="J933" s="79"/>
      <c r="K933" s="80"/>
    </row>
    <row r="934" spans="3:11">
      <c r="C934" s="81"/>
      <c r="D934" s="82"/>
      <c r="E934" s="82"/>
      <c r="F934" s="81"/>
      <c r="G934" s="83"/>
      <c r="H934" s="84"/>
      <c r="I934" s="82"/>
      <c r="J934" s="85"/>
      <c r="K934" s="86"/>
    </row>
    <row r="935" spans="3:11">
      <c r="C935" s="75"/>
      <c r="D935" s="76"/>
      <c r="E935" s="76"/>
      <c r="F935" s="75"/>
      <c r="G935" s="77"/>
      <c r="H935" s="78"/>
      <c r="I935" s="76"/>
      <c r="J935" s="79"/>
      <c r="K935" s="80"/>
    </row>
    <row r="936" spans="3:11">
      <c r="C936" s="81"/>
      <c r="D936" s="82"/>
      <c r="E936" s="82"/>
      <c r="F936" s="81"/>
      <c r="G936" s="83"/>
      <c r="H936" s="84"/>
      <c r="I936" s="82"/>
      <c r="J936" s="85"/>
      <c r="K936" s="86"/>
    </row>
    <row r="937" spans="3:11">
      <c r="C937" s="75"/>
      <c r="D937" s="76"/>
      <c r="E937" s="76"/>
      <c r="F937" s="75"/>
      <c r="G937" s="77"/>
      <c r="H937" s="78"/>
      <c r="I937" s="76"/>
      <c r="J937" s="79"/>
      <c r="K937" s="80"/>
    </row>
    <row r="938" spans="3:11">
      <c r="C938" s="81"/>
      <c r="D938" s="82"/>
      <c r="E938" s="82"/>
      <c r="F938" s="81"/>
      <c r="G938" s="83"/>
      <c r="H938" s="84"/>
      <c r="I938" s="82"/>
      <c r="J938" s="85"/>
      <c r="K938" s="86"/>
    </row>
    <row r="939" spans="3:11">
      <c r="C939" s="75"/>
      <c r="D939" s="76"/>
      <c r="E939" s="76"/>
      <c r="F939" s="75"/>
      <c r="G939" s="77"/>
      <c r="H939" s="78"/>
      <c r="I939" s="76"/>
      <c r="J939" s="79"/>
      <c r="K939" s="80"/>
    </row>
    <row r="940" spans="3:11">
      <c r="C940" s="81"/>
      <c r="D940" s="82"/>
      <c r="E940" s="82"/>
      <c r="F940" s="81"/>
      <c r="G940" s="83"/>
      <c r="H940" s="84"/>
      <c r="I940" s="82"/>
      <c r="J940" s="85"/>
      <c r="K940" s="86"/>
    </row>
    <row r="941" spans="3:11">
      <c r="C941" s="75"/>
      <c r="D941" s="76"/>
      <c r="E941" s="76"/>
      <c r="F941" s="75"/>
      <c r="G941" s="77"/>
      <c r="H941" s="78"/>
      <c r="I941" s="76"/>
      <c r="J941" s="79"/>
      <c r="K941" s="80"/>
    </row>
    <row r="942" spans="3:11">
      <c r="C942" s="81"/>
      <c r="D942" s="82"/>
      <c r="E942" s="82"/>
      <c r="F942" s="81"/>
      <c r="G942" s="83"/>
      <c r="H942" s="84"/>
      <c r="I942" s="82"/>
      <c r="J942" s="85"/>
      <c r="K942" s="86"/>
    </row>
    <row r="943" spans="3:11">
      <c r="C943" s="75"/>
      <c r="D943" s="76"/>
      <c r="E943" s="76"/>
      <c r="F943" s="75"/>
      <c r="G943" s="77"/>
      <c r="H943" s="78"/>
      <c r="I943" s="76"/>
      <c r="J943" s="79"/>
      <c r="K943" s="80"/>
    </row>
    <row r="944" spans="3:11">
      <c r="C944" s="81"/>
      <c r="D944" s="82"/>
      <c r="E944" s="82"/>
      <c r="F944" s="81"/>
      <c r="G944" s="83"/>
      <c r="H944" s="84"/>
      <c r="I944" s="82"/>
      <c r="J944" s="85"/>
      <c r="K944" s="86"/>
    </row>
    <row r="945" spans="3:11">
      <c r="C945" s="75"/>
      <c r="D945" s="76"/>
      <c r="E945" s="76"/>
      <c r="F945" s="75"/>
      <c r="G945" s="77"/>
      <c r="H945" s="78"/>
      <c r="I945" s="76"/>
      <c r="J945" s="79"/>
      <c r="K945" s="80"/>
    </row>
    <row r="946" spans="3:11">
      <c r="C946" s="81"/>
      <c r="D946" s="82"/>
      <c r="E946" s="82"/>
      <c r="F946" s="81"/>
      <c r="G946" s="83"/>
      <c r="H946" s="84"/>
      <c r="I946" s="82"/>
      <c r="J946" s="85"/>
      <c r="K946" s="86"/>
    </row>
    <row r="947" spans="3:11">
      <c r="C947" s="75"/>
      <c r="D947" s="76"/>
      <c r="E947" s="76"/>
      <c r="F947" s="75"/>
      <c r="G947" s="77"/>
      <c r="H947" s="78"/>
      <c r="I947" s="76"/>
      <c r="J947" s="79"/>
      <c r="K947" s="80"/>
    </row>
    <row r="948" spans="3:11">
      <c r="C948" s="81"/>
      <c r="D948" s="82"/>
      <c r="E948" s="82"/>
      <c r="F948" s="81"/>
      <c r="G948" s="83"/>
      <c r="H948" s="84"/>
      <c r="I948" s="82"/>
      <c r="J948" s="85"/>
      <c r="K948" s="86"/>
    </row>
    <row r="949" spans="3:11">
      <c r="C949" s="75"/>
      <c r="D949" s="76"/>
      <c r="E949" s="76"/>
      <c r="F949" s="75"/>
      <c r="G949" s="77"/>
      <c r="H949" s="78"/>
      <c r="I949" s="76"/>
      <c r="J949" s="79"/>
      <c r="K949" s="80"/>
    </row>
    <row r="950" spans="3:11">
      <c r="C950" s="81"/>
      <c r="D950" s="82"/>
      <c r="E950" s="82"/>
      <c r="F950" s="81"/>
      <c r="G950" s="83"/>
      <c r="H950" s="84"/>
      <c r="I950" s="82"/>
      <c r="J950" s="85"/>
      <c r="K950" s="86"/>
    </row>
    <row r="951" spans="3:11">
      <c r="C951" s="75"/>
      <c r="D951" s="76"/>
      <c r="E951" s="76"/>
      <c r="F951" s="75"/>
      <c r="G951" s="77"/>
      <c r="H951" s="78"/>
      <c r="I951" s="76"/>
      <c r="J951" s="79"/>
      <c r="K951" s="80"/>
    </row>
    <row r="952" spans="3:11">
      <c r="C952" s="81"/>
      <c r="D952" s="82"/>
      <c r="E952" s="82"/>
      <c r="F952" s="81"/>
      <c r="G952" s="83"/>
      <c r="H952" s="84"/>
      <c r="I952" s="82"/>
      <c r="J952" s="85"/>
      <c r="K952" s="86"/>
    </row>
    <row r="953" spans="3:11">
      <c r="C953" s="75"/>
      <c r="D953" s="76"/>
      <c r="E953" s="76"/>
      <c r="F953" s="75"/>
      <c r="G953" s="77"/>
      <c r="H953" s="78"/>
      <c r="I953" s="76"/>
      <c r="J953" s="79"/>
      <c r="K953" s="80"/>
    </row>
    <row r="954" spans="3:11">
      <c r="C954" s="81"/>
      <c r="D954" s="82"/>
      <c r="E954" s="82"/>
      <c r="F954" s="81"/>
      <c r="G954" s="83"/>
      <c r="H954" s="84"/>
      <c r="I954" s="82"/>
      <c r="J954" s="85"/>
      <c r="K954" s="86"/>
    </row>
    <row r="955" spans="3:11">
      <c r="C955" s="75"/>
      <c r="D955" s="76"/>
      <c r="E955" s="76"/>
      <c r="F955" s="75"/>
      <c r="G955" s="77"/>
      <c r="H955" s="78"/>
      <c r="I955" s="76"/>
      <c r="J955" s="79"/>
      <c r="K955" s="80"/>
    </row>
    <row r="956" spans="3:11">
      <c r="C956" s="81"/>
      <c r="D956" s="82"/>
      <c r="E956" s="82"/>
      <c r="F956" s="81"/>
      <c r="G956" s="83"/>
      <c r="H956" s="84"/>
      <c r="I956" s="82"/>
      <c r="J956" s="85"/>
      <c r="K956" s="86"/>
    </row>
    <row r="957" spans="3:11">
      <c r="C957" s="75"/>
      <c r="D957" s="76"/>
      <c r="E957" s="76"/>
      <c r="F957" s="75"/>
      <c r="G957" s="77"/>
      <c r="H957" s="78"/>
      <c r="I957" s="76"/>
      <c r="J957" s="79"/>
      <c r="K957" s="80"/>
    </row>
    <row r="958" spans="3:11">
      <c r="C958" s="81"/>
      <c r="D958" s="82"/>
      <c r="E958" s="82"/>
      <c r="F958" s="81"/>
      <c r="G958" s="83"/>
      <c r="H958" s="84"/>
      <c r="I958" s="82"/>
      <c r="J958" s="85"/>
      <c r="K958" s="86"/>
    </row>
    <row r="959" spans="3:11">
      <c r="C959" s="75"/>
      <c r="D959" s="76"/>
      <c r="E959" s="76"/>
      <c r="F959" s="75"/>
      <c r="G959" s="77"/>
      <c r="H959" s="78"/>
      <c r="I959" s="76"/>
      <c r="J959" s="79"/>
      <c r="K959" s="80"/>
    </row>
    <row r="960" spans="3:11">
      <c r="C960" s="81"/>
      <c r="D960" s="82"/>
      <c r="E960" s="82"/>
      <c r="F960" s="81"/>
      <c r="G960" s="83"/>
      <c r="H960" s="84"/>
      <c r="I960" s="82"/>
      <c r="J960" s="85"/>
      <c r="K960" s="86"/>
    </row>
    <row r="961" spans="3:11">
      <c r="C961" s="75"/>
      <c r="D961" s="76"/>
      <c r="E961" s="76"/>
      <c r="F961" s="75"/>
      <c r="G961" s="77"/>
      <c r="H961" s="78"/>
      <c r="I961" s="76"/>
      <c r="J961" s="79"/>
      <c r="K961" s="80"/>
    </row>
    <row r="962" spans="3:11">
      <c r="C962" s="81"/>
      <c r="D962" s="82"/>
      <c r="E962" s="82"/>
      <c r="F962" s="81"/>
      <c r="G962" s="83"/>
      <c r="H962" s="84"/>
      <c r="I962" s="82"/>
      <c r="J962" s="85"/>
      <c r="K962" s="86"/>
    </row>
    <row r="963" spans="3:11">
      <c r="C963" s="75"/>
      <c r="D963" s="76"/>
      <c r="E963" s="76"/>
      <c r="F963" s="75"/>
      <c r="G963" s="77"/>
      <c r="H963" s="78"/>
      <c r="I963" s="76"/>
      <c r="J963" s="79"/>
      <c r="K963" s="80"/>
    </row>
    <row r="964" spans="3:11">
      <c r="C964" s="81"/>
      <c r="D964" s="82"/>
      <c r="E964" s="82"/>
      <c r="F964" s="81"/>
      <c r="G964" s="83"/>
      <c r="H964" s="84"/>
      <c r="I964" s="82"/>
      <c r="J964" s="85"/>
      <c r="K964" s="86"/>
    </row>
    <row r="965" spans="3:11">
      <c r="C965" s="75"/>
      <c r="D965" s="76"/>
      <c r="E965" s="76"/>
      <c r="F965" s="75"/>
      <c r="G965" s="77"/>
      <c r="H965" s="78"/>
      <c r="I965" s="76"/>
      <c r="J965" s="79"/>
      <c r="K965" s="80"/>
    </row>
    <row r="966" spans="3:11">
      <c r="C966" s="81"/>
      <c r="D966" s="82"/>
      <c r="E966" s="82"/>
      <c r="F966" s="81"/>
      <c r="G966" s="83"/>
      <c r="H966" s="84"/>
      <c r="I966" s="82"/>
      <c r="J966" s="85"/>
      <c r="K966" s="86"/>
    </row>
    <row r="967" spans="3:11">
      <c r="C967" s="75"/>
      <c r="D967" s="76"/>
      <c r="E967" s="76"/>
      <c r="F967" s="75"/>
      <c r="G967" s="77"/>
      <c r="H967" s="78"/>
      <c r="I967" s="76"/>
      <c r="J967" s="79"/>
      <c r="K967" s="80"/>
    </row>
    <row r="968" spans="3:11">
      <c r="C968" s="81"/>
      <c r="D968" s="82"/>
      <c r="E968" s="82"/>
      <c r="F968" s="81"/>
      <c r="G968" s="83"/>
      <c r="H968" s="84"/>
      <c r="I968" s="82"/>
      <c r="J968" s="85"/>
      <c r="K968" s="86"/>
    </row>
    <row r="969" spans="3:11">
      <c r="C969" s="75"/>
      <c r="D969" s="76"/>
      <c r="E969" s="76"/>
      <c r="F969" s="75"/>
      <c r="G969" s="77"/>
      <c r="H969" s="78"/>
      <c r="I969" s="76"/>
      <c r="J969" s="79"/>
      <c r="K969" s="80"/>
    </row>
    <row r="970" spans="3:11">
      <c r="C970" s="81"/>
      <c r="D970" s="82"/>
      <c r="E970" s="82"/>
      <c r="F970" s="81"/>
      <c r="G970" s="83"/>
      <c r="H970" s="84"/>
      <c r="I970" s="82"/>
      <c r="J970" s="85"/>
      <c r="K970" s="86"/>
    </row>
    <row r="971" spans="3:11">
      <c r="C971" s="75"/>
      <c r="D971" s="76"/>
      <c r="E971" s="76"/>
      <c r="F971" s="75"/>
      <c r="G971" s="77"/>
      <c r="H971" s="78"/>
      <c r="I971" s="76"/>
      <c r="J971" s="79"/>
      <c r="K971" s="80"/>
    </row>
    <row r="972" spans="3:11">
      <c r="C972" s="81"/>
      <c r="D972" s="82"/>
      <c r="E972" s="82"/>
      <c r="F972" s="81"/>
      <c r="G972" s="83"/>
      <c r="H972" s="84"/>
      <c r="I972" s="82"/>
      <c r="J972" s="85"/>
      <c r="K972" s="86"/>
    </row>
    <row r="973" spans="3:11">
      <c r="C973" s="75"/>
      <c r="D973" s="76"/>
      <c r="E973" s="76"/>
      <c r="F973" s="75"/>
      <c r="G973" s="77"/>
      <c r="H973" s="78"/>
      <c r="I973" s="76"/>
      <c r="J973" s="79"/>
      <c r="K973" s="80"/>
    </row>
    <row r="974" spans="3:11">
      <c r="C974" s="81"/>
      <c r="D974" s="82"/>
      <c r="E974" s="82"/>
      <c r="F974" s="81"/>
      <c r="G974" s="83"/>
      <c r="H974" s="84"/>
      <c r="I974" s="82"/>
      <c r="J974" s="85"/>
      <c r="K974" s="86"/>
    </row>
    <row r="975" spans="3:11">
      <c r="C975" s="75"/>
      <c r="D975" s="76"/>
      <c r="E975" s="76"/>
      <c r="F975" s="75"/>
      <c r="G975" s="77"/>
      <c r="H975" s="78"/>
      <c r="I975" s="76"/>
      <c r="J975" s="79"/>
      <c r="K975" s="80"/>
    </row>
    <row r="976" spans="3:11">
      <c r="C976" s="81"/>
      <c r="D976" s="82"/>
      <c r="E976" s="82"/>
      <c r="F976" s="81"/>
      <c r="G976" s="83"/>
      <c r="H976" s="84"/>
      <c r="I976" s="82"/>
      <c r="J976" s="85"/>
      <c r="K976" s="86"/>
    </row>
    <row r="977" spans="3:11">
      <c r="C977" s="75"/>
      <c r="D977" s="76"/>
      <c r="E977" s="76"/>
      <c r="F977" s="75"/>
      <c r="G977" s="77"/>
      <c r="H977" s="78"/>
      <c r="I977" s="76"/>
      <c r="J977" s="79"/>
      <c r="K977" s="80"/>
    </row>
    <row r="978" spans="3:11">
      <c r="C978" s="81"/>
      <c r="D978" s="82"/>
      <c r="E978" s="82"/>
      <c r="F978" s="81"/>
      <c r="G978" s="83"/>
      <c r="H978" s="84"/>
      <c r="I978" s="82"/>
      <c r="J978" s="85"/>
      <c r="K978" s="86"/>
    </row>
    <row r="979" spans="3:11">
      <c r="C979" s="75"/>
      <c r="D979" s="76"/>
      <c r="E979" s="76"/>
      <c r="F979" s="75"/>
      <c r="G979" s="77"/>
      <c r="H979" s="78"/>
      <c r="I979" s="76"/>
      <c r="J979" s="79"/>
      <c r="K979" s="80"/>
    </row>
    <row r="980" spans="3:11">
      <c r="C980" s="81"/>
      <c r="D980" s="82"/>
      <c r="E980" s="82"/>
      <c r="F980" s="81"/>
      <c r="G980" s="83"/>
      <c r="H980" s="84"/>
      <c r="I980" s="82"/>
      <c r="J980" s="85"/>
      <c r="K980" s="86"/>
    </row>
    <row r="981" spans="3:11">
      <c r="C981" s="75"/>
      <c r="D981" s="76"/>
      <c r="E981" s="76"/>
      <c r="F981" s="75"/>
      <c r="G981" s="77"/>
      <c r="H981" s="78"/>
      <c r="I981" s="76"/>
      <c r="J981" s="79"/>
      <c r="K981" s="80"/>
    </row>
    <row r="982" spans="3:11">
      <c r="C982" s="81"/>
      <c r="D982" s="82"/>
      <c r="E982" s="82"/>
      <c r="F982" s="81"/>
      <c r="G982" s="83"/>
      <c r="H982" s="84"/>
      <c r="I982" s="82"/>
      <c r="J982" s="85"/>
      <c r="K982" s="86"/>
    </row>
    <row r="983" spans="3:11">
      <c r="C983" s="75"/>
      <c r="D983" s="76"/>
      <c r="E983" s="76"/>
      <c r="F983" s="75"/>
      <c r="G983" s="77"/>
      <c r="H983" s="78"/>
      <c r="I983" s="76"/>
      <c r="J983" s="79"/>
      <c r="K983" s="80"/>
    </row>
    <row r="984" spans="3:11">
      <c r="C984" s="81"/>
      <c r="D984" s="82"/>
      <c r="E984" s="82"/>
      <c r="F984" s="81"/>
      <c r="G984" s="83"/>
      <c r="H984" s="84"/>
      <c r="I984" s="82"/>
      <c r="J984" s="85"/>
      <c r="K984" s="86"/>
    </row>
    <row r="985" spans="3:11">
      <c r="C985" s="75"/>
      <c r="D985" s="76"/>
      <c r="E985" s="76"/>
      <c r="F985" s="75"/>
      <c r="G985" s="77"/>
      <c r="H985" s="78"/>
      <c r="I985" s="76"/>
      <c r="J985" s="79"/>
      <c r="K985" s="80"/>
    </row>
    <row r="986" spans="3:11">
      <c r="C986" s="81"/>
      <c r="D986" s="82"/>
      <c r="E986" s="82"/>
      <c r="F986" s="81"/>
      <c r="G986" s="83"/>
      <c r="H986" s="84"/>
      <c r="I986" s="82"/>
      <c r="J986" s="85"/>
      <c r="K986" s="86"/>
    </row>
    <row r="987" spans="3:11">
      <c r="C987" s="75"/>
      <c r="D987" s="76"/>
      <c r="E987" s="76"/>
      <c r="F987" s="75"/>
      <c r="G987" s="77"/>
      <c r="H987" s="78"/>
      <c r="I987" s="76"/>
      <c r="J987" s="79"/>
      <c r="K987" s="80"/>
    </row>
    <row r="988" spans="3:11">
      <c r="C988" s="81"/>
      <c r="D988" s="82"/>
      <c r="E988" s="82"/>
      <c r="F988" s="81"/>
      <c r="G988" s="83"/>
      <c r="H988" s="84"/>
      <c r="I988" s="82"/>
      <c r="J988" s="85"/>
      <c r="K988" s="86"/>
    </row>
    <row r="989" spans="3:11">
      <c r="C989" s="75"/>
      <c r="D989" s="76"/>
      <c r="E989" s="76"/>
      <c r="F989" s="75"/>
      <c r="G989" s="77"/>
      <c r="H989" s="78"/>
      <c r="I989" s="76"/>
      <c r="J989" s="79"/>
      <c r="K989" s="80"/>
    </row>
    <row r="990" spans="3:11">
      <c r="C990" s="81"/>
      <c r="D990" s="82"/>
      <c r="E990" s="82"/>
      <c r="F990" s="81"/>
      <c r="G990" s="83"/>
      <c r="H990" s="84"/>
      <c r="I990" s="82"/>
      <c r="J990" s="85"/>
      <c r="K990" s="86"/>
    </row>
    <row r="991" spans="3:11">
      <c r="C991" s="75"/>
      <c r="D991" s="76"/>
      <c r="E991" s="76"/>
      <c r="F991" s="75"/>
      <c r="G991" s="77"/>
      <c r="H991" s="78"/>
      <c r="I991" s="76"/>
      <c r="J991" s="79"/>
      <c r="K991" s="80"/>
    </row>
    <row r="992" spans="3:11">
      <c r="C992" s="81"/>
      <c r="D992" s="82"/>
      <c r="E992" s="82"/>
      <c r="F992" s="81"/>
      <c r="G992" s="83"/>
      <c r="H992" s="84"/>
      <c r="I992" s="82"/>
      <c r="J992" s="85"/>
      <c r="K992" s="86"/>
    </row>
    <row r="993" spans="3:11">
      <c r="C993" s="75"/>
      <c r="D993" s="76"/>
      <c r="E993" s="76"/>
      <c r="F993" s="75"/>
      <c r="G993" s="77"/>
      <c r="H993" s="78"/>
      <c r="I993" s="76"/>
      <c r="J993" s="79"/>
      <c r="K993" s="80"/>
    </row>
    <row r="994" spans="3:11">
      <c r="C994" s="81"/>
      <c r="D994" s="82"/>
      <c r="E994" s="82"/>
      <c r="F994" s="81"/>
      <c r="G994" s="83"/>
      <c r="H994" s="84"/>
      <c r="I994" s="82"/>
      <c r="J994" s="85"/>
      <c r="K994" s="86"/>
    </row>
    <row r="995" spans="3:11">
      <c r="C995" s="75"/>
      <c r="D995" s="76"/>
      <c r="E995" s="76"/>
      <c r="F995" s="75"/>
      <c r="G995" s="77"/>
      <c r="H995" s="78"/>
      <c r="I995" s="76"/>
      <c r="J995" s="79"/>
      <c r="K995" s="80"/>
    </row>
    <row r="996" spans="3:11">
      <c r="C996" s="81"/>
      <c r="D996" s="82"/>
      <c r="E996" s="82"/>
      <c r="F996" s="81"/>
      <c r="G996" s="83"/>
      <c r="H996" s="84"/>
      <c r="I996" s="82"/>
      <c r="J996" s="85"/>
      <c r="K996" s="86"/>
    </row>
    <row r="997" spans="3:11">
      <c r="C997" s="75"/>
      <c r="D997" s="76"/>
      <c r="E997" s="76"/>
      <c r="F997" s="75"/>
      <c r="G997" s="77"/>
      <c r="H997" s="78"/>
      <c r="I997" s="76"/>
      <c r="J997" s="79"/>
      <c r="K997" s="80"/>
    </row>
    <row r="998" spans="3:11">
      <c r="C998" s="81"/>
      <c r="D998" s="82"/>
      <c r="E998" s="82"/>
      <c r="F998" s="81"/>
      <c r="G998" s="83"/>
      <c r="H998" s="84"/>
      <c r="I998" s="82"/>
      <c r="J998" s="85"/>
      <c r="K998" s="86"/>
    </row>
    <row r="999" spans="3:11">
      <c r="C999" s="75"/>
      <c r="D999" s="76"/>
      <c r="E999" s="76"/>
      <c r="F999" s="75"/>
      <c r="G999" s="77"/>
      <c r="H999" s="78"/>
      <c r="I999" s="76"/>
      <c r="J999" s="79"/>
      <c r="K999" s="80"/>
    </row>
    <row r="1000" spans="3:11">
      <c r="C1000" s="81"/>
      <c r="D1000" s="82"/>
      <c r="E1000" s="82"/>
      <c r="F1000" s="81"/>
      <c r="G1000" s="83"/>
      <c r="H1000" s="84"/>
      <c r="I1000" s="82"/>
      <c r="J1000" s="85"/>
      <c r="K1000" s="86"/>
    </row>
  </sheetData>
  <mergeCells count="1">
    <mergeCell ref="C1:K1"/>
  </mergeCells>
  <phoneticPr fontId="5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U383"/>
  <sheetViews>
    <sheetView zoomScale="85" zoomScaleNormal="85" workbookViewId="0">
      <selection activeCell="B7" sqref="B7"/>
    </sheetView>
  </sheetViews>
  <sheetFormatPr defaultRowHeight="15"/>
  <cols>
    <col min="2" max="2" width="11.5703125" bestFit="1" customWidth="1"/>
    <col min="5" max="5" width="27.28515625" customWidth="1"/>
  </cols>
  <sheetData>
    <row r="1" spans="1:21">
      <c r="A1" t="s">
        <v>162</v>
      </c>
      <c r="B1" t="s">
        <v>175</v>
      </c>
    </row>
    <row r="2" spans="1:21">
      <c r="A2" t="s">
        <v>161</v>
      </c>
      <c r="B2" t="s">
        <v>1848</v>
      </c>
      <c r="E2" s="96" t="s">
        <v>181</v>
      </c>
    </row>
    <row r="3" spans="1:21">
      <c r="A3" t="s">
        <v>165</v>
      </c>
      <c r="B3" t="s">
        <v>162</v>
      </c>
      <c r="E3" s="97" t="s">
        <v>181</v>
      </c>
      <c r="U3" s="104"/>
    </row>
    <row r="4" spans="1:21">
      <c r="A4" t="s">
        <v>170</v>
      </c>
      <c r="B4" t="s">
        <v>169</v>
      </c>
      <c r="E4" s="300"/>
      <c r="U4" s="104"/>
    </row>
    <row r="5" spans="1:21">
      <c r="A5" t="s">
        <v>166</v>
      </c>
      <c r="B5" t="s">
        <v>1669</v>
      </c>
      <c r="U5" s="104"/>
    </row>
    <row r="6" spans="1:21">
      <c r="A6" t="s">
        <v>164</v>
      </c>
      <c r="B6" t="s">
        <v>1855</v>
      </c>
      <c r="U6" s="104"/>
    </row>
    <row r="7" spans="1:21">
      <c r="B7" t="s">
        <v>167</v>
      </c>
      <c r="U7" s="104"/>
    </row>
    <row r="8" spans="1:21">
      <c r="B8" t="s">
        <v>163</v>
      </c>
      <c r="U8" s="104"/>
    </row>
    <row r="9" spans="1:21">
      <c r="B9" t="s">
        <v>176</v>
      </c>
      <c r="U9" s="104"/>
    </row>
    <row r="10" spans="1:21">
      <c r="B10" t="s">
        <v>171</v>
      </c>
      <c r="U10" s="104"/>
    </row>
    <row r="11" spans="1:21">
      <c r="B11" t="s">
        <v>177</v>
      </c>
      <c r="U11" s="104"/>
    </row>
    <row r="12" spans="1:21">
      <c r="U12" s="104"/>
    </row>
    <row r="13" spans="1:21">
      <c r="U13" s="104"/>
    </row>
    <row r="14" spans="1:21">
      <c r="U14" s="104"/>
    </row>
    <row r="15" spans="1:21">
      <c r="U15" s="104"/>
    </row>
    <row r="16" spans="1:21">
      <c r="U16" s="104"/>
    </row>
    <row r="17" spans="21:21">
      <c r="U17" s="104"/>
    </row>
    <row r="18" spans="21:21">
      <c r="U18" s="104"/>
    </row>
    <row r="19" spans="21:21">
      <c r="U19" s="104"/>
    </row>
    <row r="20" spans="21:21">
      <c r="U20" s="104"/>
    </row>
    <row r="21" spans="21:21">
      <c r="U21" s="104"/>
    </row>
    <row r="22" spans="21:21">
      <c r="U22" s="104"/>
    </row>
    <row r="23" spans="21:21">
      <c r="U23" s="104"/>
    </row>
    <row r="24" spans="21:21">
      <c r="U24" s="104"/>
    </row>
    <row r="25" spans="21:21">
      <c r="U25" s="104"/>
    </row>
    <row r="26" spans="21:21">
      <c r="U26" s="104"/>
    </row>
    <row r="27" spans="21:21">
      <c r="U27" s="104"/>
    </row>
    <row r="28" spans="21:21">
      <c r="U28" s="104"/>
    </row>
    <row r="29" spans="21:21">
      <c r="U29" s="104"/>
    </row>
    <row r="30" spans="21:21">
      <c r="U30" s="104"/>
    </row>
    <row r="31" spans="21:21">
      <c r="U31" s="104"/>
    </row>
    <row r="32" spans="21:21">
      <c r="U32" s="104"/>
    </row>
    <row r="33" spans="21:21">
      <c r="U33" s="104"/>
    </row>
    <row r="34" spans="21:21">
      <c r="U34" s="104"/>
    </row>
    <row r="35" spans="21:21">
      <c r="U35" s="104"/>
    </row>
    <row r="36" spans="21:21">
      <c r="U36" s="104"/>
    </row>
    <row r="37" spans="21:21">
      <c r="U37" s="104"/>
    </row>
    <row r="38" spans="21:21">
      <c r="U38" s="104"/>
    </row>
    <row r="39" spans="21:21">
      <c r="U39" s="104"/>
    </row>
    <row r="40" spans="21:21">
      <c r="U40" s="104"/>
    </row>
    <row r="41" spans="21:21">
      <c r="U41" s="104"/>
    </row>
    <row r="42" spans="21:21">
      <c r="U42" s="104"/>
    </row>
    <row r="43" spans="21:21">
      <c r="U43" s="104"/>
    </row>
    <row r="44" spans="21:21">
      <c r="U44" s="104"/>
    </row>
    <row r="45" spans="21:21">
      <c r="U45" s="104"/>
    </row>
    <row r="46" spans="21:21">
      <c r="U46" s="104"/>
    </row>
    <row r="47" spans="21:21">
      <c r="U47" s="104"/>
    </row>
    <row r="48" spans="21:21">
      <c r="U48" s="104"/>
    </row>
    <row r="49" spans="21:21">
      <c r="U49" s="104"/>
    </row>
    <row r="50" spans="21:21">
      <c r="U50" s="104"/>
    </row>
    <row r="51" spans="21:21">
      <c r="U51" s="104"/>
    </row>
    <row r="52" spans="21:21">
      <c r="U52" s="104"/>
    </row>
    <row r="53" spans="21:21">
      <c r="U53" s="104"/>
    </row>
    <row r="54" spans="21:21">
      <c r="U54" s="104"/>
    </row>
    <row r="55" spans="21:21">
      <c r="U55" s="104"/>
    </row>
    <row r="56" spans="21:21">
      <c r="U56" s="104"/>
    </row>
    <row r="57" spans="21:21">
      <c r="U57" s="104"/>
    </row>
    <row r="58" spans="21:21">
      <c r="U58" s="104"/>
    </row>
    <row r="59" spans="21:21">
      <c r="U59" s="104"/>
    </row>
    <row r="60" spans="21:21">
      <c r="U60" s="104"/>
    </row>
    <row r="61" spans="21:21">
      <c r="U61" s="104"/>
    </row>
    <row r="62" spans="21:21">
      <c r="U62" s="104"/>
    </row>
    <row r="63" spans="21:21">
      <c r="U63" s="104"/>
    </row>
    <row r="64" spans="21:21">
      <c r="U64" s="104"/>
    </row>
    <row r="65" spans="21:21">
      <c r="U65" s="104"/>
    </row>
    <row r="66" spans="21:21">
      <c r="U66" s="104"/>
    </row>
    <row r="67" spans="21:21">
      <c r="U67" s="104"/>
    </row>
    <row r="68" spans="21:21">
      <c r="U68" s="104"/>
    </row>
    <row r="69" spans="21:21">
      <c r="U69" s="104"/>
    </row>
    <row r="70" spans="21:21">
      <c r="U70" s="104"/>
    </row>
    <row r="71" spans="21:21">
      <c r="U71" s="104"/>
    </row>
    <row r="72" spans="21:21">
      <c r="U72" s="104"/>
    </row>
    <row r="73" spans="21:21">
      <c r="U73" s="104"/>
    </row>
    <row r="74" spans="21:21">
      <c r="U74" s="104"/>
    </row>
    <row r="75" spans="21:21">
      <c r="U75" s="104"/>
    </row>
    <row r="76" spans="21:21">
      <c r="U76" s="104"/>
    </row>
    <row r="77" spans="21:21">
      <c r="U77" s="104"/>
    </row>
    <row r="78" spans="21:21">
      <c r="U78" s="104"/>
    </row>
    <row r="79" spans="21:21">
      <c r="U79" s="104"/>
    </row>
    <row r="80" spans="21:21">
      <c r="U80" s="104"/>
    </row>
    <row r="81" spans="21:21">
      <c r="U81" s="104"/>
    </row>
    <row r="82" spans="21:21">
      <c r="U82" s="104"/>
    </row>
    <row r="83" spans="21:21">
      <c r="U83" s="104"/>
    </row>
    <row r="84" spans="21:21">
      <c r="U84" s="104"/>
    </row>
    <row r="85" spans="21:21">
      <c r="U85" s="104"/>
    </row>
    <row r="86" spans="21:21">
      <c r="U86" s="104"/>
    </row>
    <row r="87" spans="21:21">
      <c r="U87" s="104"/>
    </row>
    <row r="88" spans="21:21">
      <c r="U88" s="104"/>
    </row>
    <row r="89" spans="21:21">
      <c r="U89" s="104"/>
    </row>
    <row r="90" spans="21:21">
      <c r="U90" s="104"/>
    </row>
    <row r="91" spans="21:21">
      <c r="U91" s="104"/>
    </row>
    <row r="92" spans="21:21">
      <c r="U92" s="104"/>
    </row>
    <row r="93" spans="21:21">
      <c r="U93" s="104"/>
    </row>
    <row r="94" spans="21:21">
      <c r="U94" s="104"/>
    </row>
    <row r="95" spans="21:21">
      <c r="U95" s="104"/>
    </row>
    <row r="96" spans="21:21">
      <c r="U96" s="104"/>
    </row>
    <row r="97" spans="21:21">
      <c r="U97" s="104"/>
    </row>
    <row r="98" spans="21:21">
      <c r="U98" s="104"/>
    </row>
    <row r="99" spans="21:21">
      <c r="U99" s="104"/>
    </row>
    <row r="100" spans="21:21">
      <c r="U100" s="104"/>
    </row>
    <row r="101" spans="21:21">
      <c r="U101" s="104"/>
    </row>
    <row r="102" spans="21:21">
      <c r="U102" s="104"/>
    </row>
    <row r="103" spans="21:21">
      <c r="U103" s="104"/>
    </row>
    <row r="104" spans="21:21">
      <c r="U104" s="104"/>
    </row>
    <row r="105" spans="21:21">
      <c r="U105" s="104"/>
    </row>
    <row r="106" spans="21:21">
      <c r="U106" s="104"/>
    </row>
    <row r="107" spans="21:21">
      <c r="U107" s="104"/>
    </row>
    <row r="108" spans="21:21">
      <c r="U108" s="104"/>
    </row>
    <row r="109" spans="21:21">
      <c r="U109" s="104"/>
    </row>
    <row r="110" spans="21:21">
      <c r="U110" s="104"/>
    </row>
    <row r="111" spans="21:21">
      <c r="U111" s="104"/>
    </row>
    <row r="112" spans="21:21">
      <c r="U112" s="104"/>
    </row>
    <row r="113" spans="21:21">
      <c r="U113" s="104"/>
    </row>
    <row r="114" spans="21:21">
      <c r="U114" s="104"/>
    </row>
    <row r="115" spans="21:21">
      <c r="U115" s="104"/>
    </row>
    <row r="116" spans="21:21">
      <c r="U116" s="104"/>
    </row>
    <row r="117" spans="21:21">
      <c r="U117" s="104"/>
    </row>
    <row r="118" spans="21:21">
      <c r="U118" s="104"/>
    </row>
    <row r="119" spans="21:21">
      <c r="U119" s="104"/>
    </row>
    <row r="120" spans="21:21">
      <c r="U120" s="104"/>
    </row>
    <row r="121" spans="21:21">
      <c r="U121" s="104"/>
    </row>
    <row r="122" spans="21:21">
      <c r="U122" s="104"/>
    </row>
    <row r="123" spans="21:21">
      <c r="U123" s="104"/>
    </row>
    <row r="124" spans="21:21">
      <c r="U124" s="104"/>
    </row>
    <row r="125" spans="21:21">
      <c r="U125" s="104"/>
    </row>
    <row r="126" spans="21:21">
      <c r="U126" s="104"/>
    </row>
    <row r="127" spans="21:21">
      <c r="U127" s="104"/>
    </row>
    <row r="128" spans="21:21">
      <c r="U128" s="104"/>
    </row>
    <row r="129" spans="21:21">
      <c r="U129" s="104"/>
    </row>
    <row r="130" spans="21:21">
      <c r="U130" s="104"/>
    </row>
    <row r="131" spans="21:21">
      <c r="U131" s="104"/>
    </row>
    <row r="132" spans="21:21">
      <c r="U132" s="104"/>
    </row>
    <row r="133" spans="21:21">
      <c r="U133" s="104"/>
    </row>
    <row r="134" spans="21:21">
      <c r="U134" s="104"/>
    </row>
    <row r="135" spans="21:21">
      <c r="U135" s="104"/>
    </row>
    <row r="136" spans="21:21">
      <c r="U136" s="104"/>
    </row>
    <row r="137" spans="21:21">
      <c r="U137" s="104"/>
    </row>
    <row r="138" spans="21:21">
      <c r="U138" s="104"/>
    </row>
    <row r="139" spans="21:21">
      <c r="U139" s="104"/>
    </row>
    <row r="140" spans="21:21">
      <c r="U140" s="104"/>
    </row>
    <row r="141" spans="21:21">
      <c r="U141" s="104"/>
    </row>
    <row r="142" spans="21:21">
      <c r="U142" s="104"/>
    </row>
    <row r="143" spans="21:21">
      <c r="U143" s="104"/>
    </row>
    <row r="144" spans="21:21">
      <c r="U144" s="104"/>
    </row>
    <row r="145" spans="21:21">
      <c r="U145" s="104"/>
    </row>
    <row r="146" spans="21:21">
      <c r="U146" s="104"/>
    </row>
    <row r="147" spans="21:21">
      <c r="U147" s="104"/>
    </row>
    <row r="148" spans="21:21">
      <c r="U148" s="104"/>
    </row>
    <row r="149" spans="21:21">
      <c r="U149" s="104"/>
    </row>
    <row r="150" spans="21:21">
      <c r="U150" s="104"/>
    </row>
    <row r="151" spans="21:21">
      <c r="U151" s="104"/>
    </row>
    <row r="152" spans="21:21">
      <c r="U152" s="104"/>
    </row>
    <row r="153" spans="21:21">
      <c r="U153" s="104"/>
    </row>
    <row r="154" spans="21:21">
      <c r="U154" s="104"/>
    </row>
    <row r="155" spans="21:21">
      <c r="U155" s="104"/>
    </row>
    <row r="156" spans="21:21">
      <c r="U156" s="104"/>
    </row>
    <row r="157" spans="21:21">
      <c r="U157" s="104"/>
    </row>
    <row r="158" spans="21:21">
      <c r="U158" s="104"/>
    </row>
    <row r="159" spans="21:21">
      <c r="U159" s="104"/>
    </row>
    <row r="160" spans="21:21">
      <c r="U160" s="104"/>
    </row>
    <row r="161" spans="21:21">
      <c r="U161" s="104"/>
    </row>
    <row r="162" spans="21:21">
      <c r="U162" s="104"/>
    </row>
    <row r="163" spans="21:21">
      <c r="U163" s="104"/>
    </row>
    <row r="164" spans="21:21">
      <c r="U164" s="104"/>
    </row>
    <row r="165" spans="21:21">
      <c r="U165" s="104"/>
    </row>
    <row r="166" spans="21:21">
      <c r="U166" s="104"/>
    </row>
    <row r="167" spans="21:21">
      <c r="U167" s="104"/>
    </row>
    <row r="168" spans="21:21">
      <c r="U168" s="104"/>
    </row>
    <row r="169" spans="21:21">
      <c r="U169" s="104"/>
    </row>
    <row r="170" spans="21:21">
      <c r="U170" s="104"/>
    </row>
    <row r="171" spans="21:21">
      <c r="U171" s="104"/>
    </row>
    <row r="172" spans="21:21">
      <c r="U172" s="104"/>
    </row>
    <row r="173" spans="21:21">
      <c r="U173" s="104"/>
    </row>
    <row r="174" spans="21:21">
      <c r="U174" s="104"/>
    </row>
    <row r="175" spans="21:21">
      <c r="U175" s="104"/>
    </row>
    <row r="176" spans="21:21">
      <c r="U176" s="104"/>
    </row>
    <row r="177" spans="21:21">
      <c r="U177" s="104"/>
    </row>
    <row r="178" spans="21:21">
      <c r="U178" s="104"/>
    </row>
    <row r="179" spans="21:21">
      <c r="U179" s="104"/>
    </row>
    <row r="180" spans="21:21">
      <c r="U180" s="104"/>
    </row>
    <row r="181" spans="21:21">
      <c r="U181" s="104"/>
    </row>
    <row r="182" spans="21:21">
      <c r="U182" s="104"/>
    </row>
    <row r="183" spans="21:21">
      <c r="U183" s="104"/>
    </row>
    <row r="184" spans="21:21">
      <c r="U184" s="104"/>
    </row>
    <row r="185" spans="21:21">
      <c r="U185" s="104"/>
    </row>
    <row r="186" spans="21:21">
      <c r="U186" s="104"/>
    </row>
    <row r="187" spans="21:21">
      <c r="U187" s="104"/>
    </row>
    <row r="188" spans="21:21">
      <c r="U188" s="104"/>
    </row>
    <row r="189" spans="21:21">
      <c r="U189" s="104"/>
    </row>
    <row r="190" spans="21:21">
      <c r="U190" s="104"/>
    </row>
    <row r="191" spans="21:21">
      <c r="U191" s="104"/>
    </row>
    <row r="192" spans="21:21">
      <c r="U192" s="104"/>
    </row>
    <row r="193" spans="21:21">
      <c r="U193" s="104"/>
    </row>
    <row r="194" spans="21:21">
      <c r="U194" s="104"/>
    </row>
    <row r="195" spans="21:21">
      <c r="U195" s="104"/>
    </row>
    <row r="196" spans="21:21">
      <c r="U196" s="104"/>
    </row>
    <row r="197" spans="21:21">
      <c r="U197" s="104"/>
    </row>
    <row r="198" spans="21:21">
      <c r="U198" s="104"/>
    </row>
    <row r="199" spans="21:21">
      <c r="U199" s="104"/>
    </row>
    <row r="200" spans="21:21">
      <c r="U200" s="104"/>
    </row>
    <row r="201" spans="21:21">
      <c r="U201" s="104"/>
    </row>
    <row r="202" spans="21:21">
      <c r="U202" s="104"/>
    </row>
    <row r="203" spans="21:21">
      <c r="U203" s="104"/>
    </row>
    <row r="204" spans="21:21">
      <c r="U204" s="104"/>
    </row>
    <row r="205" spans="21:21">
      <c r="U205" s="104"/>
    </row>
    <row r="206" spans="21:21">
      <c r="U206" s="104"/>
    </row>
    <row r="207" spans="21:21">
      <c r="U207" s="104"/>
    </row>
    <row r="208" spans="21:21">
      <c r="U208" s="104"/>
    </row>
    <row r="209" spans="21:21">
      <c r="U209" s="104"/>
    </row>
    <row r="210" spans="21:21">
      <c r="U210" s="104"/>
    </row>
    <row r="211" spans="21:21">
      <c r="U211" s="104"/>
    </row>
    <row r="212" spans="21:21">
      <c r="U212" s="104"/>
    </row>
    <row r="213" spans="21:21">
      <c r="U213" s="104"/>
    </row>
    <row r="214" spans="21:21">
      <c r="U214" s="104"/>
    </row>
    <row r="215" spans="21:21">
      <c r="U215" s="104"/>
    </row>
    <row r="216" spans="21:21">
      <c r="U216" s="104"/>
    </row>
    <row r="217" spans="21:21">
      <c r="U217" s="104"/>
    </row>
    <row r="218" spans="21:21">
      <c r="U218" s="104"/>
    </row>
    <row r="219" spans="21:21">
      <c r="U219" s="104"/>
    </row>
    <row r="220" spans="21:21">
      <c r="U220" s="104"/>
    </row>
    <row r="221" spans="21:21">
      <c r="U221" s="104"/>
    </row>
    <row r="222" spans="21:21">
      <c r="U222" s="104"/>
    </row>
    <row r="223" spans="21:21">
      <c r="U223" s="104"/>
    </row>
    <row r="224" spans="21:21">
      <c r="U224" s="104"/>
    </row>
    <row r="225" spans="21:21">
      <c r="U225" s="104"/>
    </row>
    <row r="226" spans="21:21">
      <c r="U226" s="104"/>
    </row>
    <row r="227" spans="21:21">
      <c r="U227" s="104"/>
    </row>
    <row r="228" spans="21:21">
      <c r="U228" s="104"/>
    </row>
    <row r="229" spans="21:21">
      <c r="U229" s="104"/>
    </row>
    <row r="230" spans="21:21">
      <c r="U230" s="104"/>
    </row>
    <row r="231" spans="21:21">
      <c r="U231" s="104"/>
    </row>
    <row r="232" spans="21:21">
      <c r="U232" s="104"/>
    </row>
    <row r="233" spans="21:21">
      <c r="U233" s="104"/>
    </row>
    <row r="234" spans="21:21">
      <c r="U234" s="104"/>
    </row>
    <row r="235" spans="21:21">
      <c r="U235" s="104"/>
    </row>
    <row r="236" spans="21:21">
      <c r="U236" s="104"/>
    </row>
    <row r="237" spans="21:21">
      <c r="U237" s="104"/>
    </row>
    <row r="238" spans="21:21">
      <c r="U238" s="104"/>
    </row>
    <row r="239" spans="21:21">
      <c r="U239" s="104"/>
    </row>
    <row r="240" spans="21:21">
      <c r="U240" s="104"/>
    </row>
    <row r="241" spans="21:21">
      <c r="U241" s="104"/>
    </row>
    <row r="242" spans="21:21">
      <c r="U242" s="104"/>
    </row>
    <row r="243" spans="21:21">
      <c r="U243" s="104"/>
    </row>
    <row r="244" spans="21:21">
      <c r="U244" s="104"/>
    </row>
    <row r="245" spans="21:21">
      <c r="U245" s="104"/>
    </row>
    <row r="246" spans="21:21">
      <c r="U246" s="104"/>
    </row>
    <row r="247" spans="21:21">
      <c r="U247" s="104"/>
    </row>
    <row r="248" spans="21:21">
      <c r="U248" s="104"/>
    </row>
    <row r="249" spans="21:21">
      <c r="U249" s="104"/>
    </row>
    <row r="250" spans="21:21">
      <c r="U250" s="104"/>
    </row>
    <row r="251" spans="21:21">
      <c r="U251" s="104"/>
    </row>
    <row r="252" spans="21:21">
      <c r="U252" s="104"/>
    </row>
    <row r="253" spans="21:21">
      <c r="U253" s="104"/>
    </row>
    <row r="254" spans="21:21">
      <c r="U254" s="104"/>
    </row>
    <row r="255" spans="21:21">
      <c r="U255" s="104"/>
    </row>
    <row r="256" spans="21:21">
      <c r="U256" s="104"/>
    </row>
    <row r="257" spans="21:21">
      <c r="U257" s="104"/>
    </row>
    <row r="258" spans="21:21">
      <c r="U258" s="104"/>
    </row>
    <row r="259" spans="21:21">
      <c r="U259" s="104"/>
    </row>
    <row r="260" spans="21:21">
      <c r="U260" s="104"/>
    </row>
    <row r="261" spans="21:21">
      <c r="U261" s="104"/>
    </row>
    <row r="262" spans="21:21">
      <c r="U262" s="104"/>
    </row>
    <row r="263" spans="21:21">
      <c r="U263" s="104"/>
    </row>
    <row r="264" spans="21:21">
      <c r="U264" s="104"/>
    </row>
    <row r="265" spans="21:21">
      <c r="U265" s="104"/>
    </row>
    <row r="266" spans="21:21">
      <c r="U266" s="104"/>
    </row>
    <row r="267" spans="21:21">
      <c r="U267" s="104"/>
    </row>
    <row r="268" spans="21:21">
      <c r="U268" s="104"/>
    </row>
    <row r="269" spans="21:21">
      <c r="U269" s="104"/>
    </row>
    <row r="270" spans="21:21">
      <c r="U270" s="104"/>
    </row>
    <row r="271" spans="21:21">
      <c r="U271" s="104"/>
    </row>
    <row r="272" spans="21:21">
      <c r="U272" s="104"/>
    </row>
    <row r="273" spans="21:21">
      <c r="U273" s="104"/>
    </row>
    <row r="274" spans="21:21" ht="15.75" thickBot="1">
      <c r="U274" s="105"/>
    </row>
    <row r="275" spans="21:21" ht="15.75" thickBot="1">
      <c r="U275" s="106"/>
    </row>
    <row r="276" spans="21:21" ht="15.75" thickBot="1">
      <c r="U276" s="106"/>
    </row>
    <row r="277" spans="21:21" ht="15.75" thickBot="1">
      <c r="U277" s="106"/>
    </row>
    <row r="278" spans="21:21" ht="15.75" thickBot="1">
      <c r="U278" s="106"/>
    </row>
    <row r="279" spans="21:21" ht="15.75" thickBot="1">
      <c r="U279" s="106"/>
    </row>
    <row r="280" spans="21:21" ht="15.75" thickBot="1">
      <c r="U280" s="106"/>
    </row>
    <row r="281" spans="21:21" ht="15.75" thickBot="1">
      <c r="U281" s="106"/>
    </row>
    <row r="282" spans="21:21" ht="15.75" thickBot="1">
      <c r="U282" s="106"/>
    </row>
    <row r="283" spans="21:21" ht="15.75" thickBot="1">
      <c r="U283" s="106"/>
    </row>
    <row r="284" spans="21:21" ht="15.75" thickBot="1">
      <c r="U284" s="106"/>
    </row>
    <row r="285" spans="21:21" ht="15.75" thickBot="1">
      <c r="U285" s="106"/>
    </row>
    <row r="286" spans="21:21" ht="15.75" thickBot="1">
      <c r="U286" s="106"/>
    </row>
    <row r="287" spans="21:21" ht="15.75" thickBot="1">
      <c r="U287" s="106"/>
    </row>
    <row r="288" spans="21:21" ht="15.75" thickBot="1">
      <c r="U288" s="106"/>
    </row>
    <row r="289" spans="21:21" ht="15.75" thickBot="1">
      <c r="U289" s="106"/>
    </row>
    <row r="290" spans="21:21" ht="15.75" thickBot="1">
      <c r="U290" s="106"/>
    </row>
    <row r="291" spans="21:21" ht="15.75" thickBot="1">
      <c r="U291" s="106"/>
    </row>
    <row r="292" spans="21:21" ht="15.75" thickBot="1">
      <c r="U292" s="106"/>
    </row>
    <row r="293" spans="21:21" ht="15.75" thickBot="1">
      <c r="U293" s="106"/>
    </row>
    <row r="294" spans="21:21" ht="15.75" thickBot="1">
      <c r="U294" s="106"/>
    </row>
    <row r="295" spans="21:21" ht="15.75" thickBot="1">
      <c r="U295" s="106"/>
    </row>
    <row r="296" spans="21:21" ht="15.75" thickBot="1">
      <c r="U296" s="106"/>
    </row>
    <row r="297" spans="21:21" ht="15.75" thickBot="1">
      <c r="U297" s="106"/>
    </row>
    <row r="298" spans="21:21" ht="15.75" thickBot="1">
      <c r="U298" s="106"/>
    </row>
    <row r="299" spans="21:21" ht="15.75" thickBot="1">
      <c r="U299" s="106"/>
    </row>
    <row r="300" spans="21:21" ht="15.75" thickBot="1">
      <c r="U300" s="106"/>
    </row>
    <row r="301" spans="21:21" ht="15.75" thickBot="1">
      <c r="U301" s="106"/>
    </row>
    <row r="302" spans="21:21" ht="15.75" thickBot="1">
      <c r="U302" s="106"/>
    </row>
    <row r="303" spans="21:21" ht="15.75" thickBot="1">
      <c r="U303" s="106"/>
    </row>
    <row r="304" spans="21:21" ht="15.75" thickBot="1">
      <c r="U304" s="106"/>
    </row>
    <row r="305" spans="21:21" ht="15.75" thickBot="1">
      <c r="U305" s="106"/>
    </row>
    <row r="306" spans="21:21" ht="15.75" thickBot="1">
      <c r="U306" s="106"/>
    </row>
    <row r="307" spans="21:21" ht="15.75" thickBot="1">
      <c r="U307" s="106"/>
    </row>
    <row r="308" spans="21:21" ht="15.75" thickBot="1">
      <c r="U308" s="106"/>
    </row>
    <row r="309" spans="21:21" ht="15.75" thickBot="1">
      <c r="U309" s="106"/>
    </row>
    <row r="310" spans="21:21" ht="15.75" thickBot="1">
      <c r="U310" s="106"/>
    </row>
    <row r="311" spans="21:21" ht="15.75" thickBot="1">
      <c r="U311" s="106"/>
    </row>
    <row r="312" spans="21:21" ht="15.75" thickBot="1">
      <c r="U312" s="106"/>
    </row>
    <row r="313" spans="21:21" ht="15.75" thickBot="1">
      <c r="U313" s="106"/>
    </row>
    <row r="314" spans="21:21" ht="15.75" thickBot="1">
      <c r="U314" s="106"/>
    </row>
    <row r="315" spans="21:21" ht="15.75" thickBot="1">
      <c r="U315" s="106"/>
    </row>
    <row r="316" spans="21:21" ht="15.75" thickBot="1">
      <c r="U316" s="106"/>
    </row>
    <row r="317" spans="21:21" ht="15.75" thickBot="1">
      <c r="U317" s="106"/>
    </row>
    <row r="318" spans="21:21" ht="15.75" thickBot="1">
      <c r="U318" s="106"/>
    </row>
    <row r="319" spans="21:21" ht="15.75" thickBot="1">
      <c r="U319" s="106"/>
    </row>
    <row r="320" spans="21:21" ht="15.75" thickBot="1">
      <c r="U320" s="106"/>
    </row>
    <row r="321" spans="21:21" ht="15.75" thickBot="1">
      <c r="U321" s="106"/>
    </row>
    <row r="322" spans="21:21" ht="15.75" thickBot="1">
      <c r="U322" s="106"/>
    </row>
    <row r="323" spans="21:21" ht="15.75" thickBot="1">
      <c r="U323" s="106"/>
    </row>
    <row r="324" spans="21:21" ht="15.75" thickBot="1">
      <c r="U324" s="106"/>
    </row>
    <row r="325" spans="21:21" ht="15.75" thickBot="1">
      <c r="U325" s="106"/>
    </row>
    <row r="326" spans="21:21" ht="15.75" thickBot="1">
      <c r="U326" s="106"/>
    </row>
    <row r="327" spans="21:21" ht="15.75" thickBot="1">
      <c r="U327" s="106"/>
    </row>
    <row r="328" spans="21:21" ht="15.75" thickBot="1">
      <c r="U328" s="106"/>
    </row>
    <row r="329" spans="21:21" ht="15.75" thickBot="1">
      <c r="U329" s="106"/>
    </row>
    <row r="330" spans="21:21" ht="15.75" thickBot="1">
      <c r="U330" s="106"/>
    </row>
    <row r="331" spans="21:21" ht="15.75" thickBot="1">
      <c r="U331" s="106"/>
    </row>
    <row r="332" spans="21:21" ht="15.75" thickBot="1">
      <c r="U332" s="106"/>
    </row>
    <row r="333" spans="21:21" ht="15.75" thickBot="1">
      <c r="U333" s="106"/>
    </row>
    <row r="334" spans="21:21" ht="15.75" thickBot="1">
      <c r="U334" s="106"/>
    </row>
    <row r="335" spans="21:21" ht="15.75" thickBot="1">
      <c r="U335" s="106"/>
    </row>
    <row r="336" spans="21:21" ht="15.75" thickBot="1">
      <c r="U336" s="106"/>
    </row>
    <row r="337" spans="21:21" ht="15.75" thickBot="1">
      <c r="U337" s="106"/>
    </row>
    <row r="338" spans="21:21" ht="15.75" thickBot="1">
      <c r="U338" s="106"/>
    </row>
    <row r="339" spans="21:21" ht="15.75" thickBot="1">
      <c r="U339" s="106"/>
    </row>
    <row r="340" spans="21:21" ht="15.75" thickBot="1">
      <c r="U340" s="106"/>
    </row>
    <row r="341" spans="21:21" ht="15.75" thickBot="1">
      <c r="U341" s="106"/>
    </row>
    <row r="342" spans="21:21" ht="15.75" thickBot="1">
      <c r="U342" s="106"/>
    </row>
    <row r="343" spans="21:21" ht="15.75" thickBot="1">
      <c r="U343" s="106"/>
    </row>
    <row r="344" spans="21:21" ht="15.75" thickBot="1">
      <c r="U344" s="106"/>
    </row>
    <row r="345" spans="21:21" ht="15.75" thickBot="1">
      <c r="U345" s="106"/>
    </row>
    <row r="346" spans="21:21" ht="15.75" thickBot="1">
      <c r="U346" s="106"/>
    </row>
    <row r="347" spans="21:21" ht="15.75" thickBot="1">
      <c r="U347" s="106"/>
    </row>
    <row r="348" spans="21:21" ht="15.75" thickBot="1">
      <c r="U348" s="106"/>
    </row>
    <row r="349" spans="21:21" ht="15.75" thickBot="1">
      <c r="U349" s="106"/>
    </row>
    <row r="350" spans="21:21" ht="15.75" thickBot="1">
      <c r="U350" s="106"/>
    </row>
    <row r="351" spans="21:21" ht="15.75" thickBot="1">
      <c r="U351" s="106"/>
    </row>
    <row r="352" spans="21:21" ht="15.75" thickBot="1">
      <c r="U352" s="106"/>
    </row>
    <row r="353" spans="21:21" ht="15.75" thickBot="1">
      <c r="U353" s="106"/>
    </row>
    <row r="354" spans="21:21" ht="15.75" thickBot="1">
      <c r="U354" s="106"/>
    </row>
    <row r="355" spans="21:21" ht="15.75" thickBot="1">
      <c r="U355" s="106"/>
    </row>
    <row r="356" spans="21:21" ht="15.75" thickBot="1">
      <c r="U356" s="106"/>
    </row>
    <row r="357" spans="21:21" ht="15.75" thickBot="1">
      <c r="U357" s="106"/>
    </row>
    <row r="358" spans="21:21" ht="15.75" thickBot="1">
      <c r="U358" s="106"/>
    </row>
    <row r="359" spans="21:21" ht="15.75" thickBot="1">
      <c r="U359" s="106"/>
    </row>
    <row r="360" spans="21:21" ht="15.75" thickBot="1">
      <c r="U360" s="106"/>
    </row>
    <row r="361" spans="21:21" ht="15.75" thickBot="1">
      <c r="U361" s="106"/>
    </row>
    <row r="362" spans="21:21" ht="15.75" thickBot="1">
      <c r="U362" s="106"/>
    </row>
    <row r="363" spans="21:21" ht="15.75" thickBot="1">
      <c r="U363" s="106"/>
    </row>
    <row r="364" spans="21:21" ht="15.75" thickBot="1">
      <c r="U364" s="106"/>
    </row>
    <row r="365" spans="21:21" ht="15.75" thickBot="1">
      <c r="U365" s="106"/>
    </row>
    <row r="366" spans="21:21" ht="15.75" thickBot="1">
      <c r="U366" s="106"/>
    </row>
    <row r="367" spans="21:21" ht="15.75" thickBot="1">
      <c r="U367" s="106"/>
    </row>
    <row r="368" spans="21:21" ht="15.75" thickBot="1">
      <c r="U368" s="106"/>
    </row>
    <row r="369" spans="21:21" ht="15.75" thickBot="1">
      <c r="U369" s="106"/>
    </row>
    <row r="370" spans="21:21" ht="15.75" thickBot="1">
      <c r="U370" s="106"/>
    </row>
    <row r="371" spans="21:21" ht="15.75" thickBot="1">
      <c r="U371" s="106"/>
    </row>
    <row r="372" spans="21:21" ht="15.75" thickBot="1">
      <c r="U372" s="106"/>
    </row>
    <row r="373" spans="21:21" ht="15.75" thickBot="1">
      <c r="U373" s="106"/>
    </row>
    <row r="374" spans="21:21" ht="15.75" thickBot="1">
      <c r="U374" s="106"/>
    </row>
    <row r="375" spans="21:21" ht="15.75" thickBot="1">
      <c r="U375" s="106"/>
    </row>
    <row r="376" spans="21:21" ht="15.75" thickBot="1">
      <c r="U376" s="106"/>
    </row>
    <row r="377" spans="21:21" ht="15.75" thickBot="1">
      <c r="U377" s="106"/>
    </row>
    <row r="378" spans="21:21" ht="15.75" thickBot="1">
      <c r="U378" s="106"/>
    </row>
    <row r="379" spans="21:21" ht="15.75" thickBot="1">
      <c r="U379" s="106"/>
    </row>
    <row r="380" spans="21:21" ht="15.75" thickBot="1">
      <c r="U380" s="106"/>
    </row>
    <row r="381" spans="21:21" ht="15.75" thickBot="1">
      <c r="U381" s="106"/>
    </row>
    <row r="382" spans="21:21" ht="15.75" thickBot="1">
      <c r="U382" s="106"/>
    </row>
    <row r="383" spans="21:21" ht="15.75" thickBot="1">
      <c r="U383" s="10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F0C47E-073E-4513-BB0D-AD35B81BA8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INICIO</vt:lpstr>
      <vt:lpstr>CARTEIRA</vt:lpstr>
      <vt:lpstr>LANCAMENTOS</vt:lpstr>
      <vt:lpstr>BASE_SETOR</vt:lpstr>
      <vt:lpstr>OPÇÕES</vt:lpstr>
      <vt:lpstr>SIMULAÇÃO</vt:lpstr>
      <vt:lpstr>FII-Fund</vt:lpstr>
      <vt:lpstr>COT_ACOES</vt:lpstr>
      <vt:lpstr>IMPOSTO</vt:lpstr>
      <vt:lpstr>PROVENTOS</vt:lpstr>
      <vt:lpstr>Valid_Dados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Yamashiro</dc:creator>
  <cp:lastModifiedBy>Andre Luiz Bortolanza</cp:lastModifiedBy>
  <cp:lastPrinted>2019-09-27T13:28:58Z</cp:lastPrinted>
  <dcterms:created xsi:type="dcterms:W3CDTF">2019-07-12T14:32:36Z</dcterms:created>
  <dcterms:modified xsi:type="dcterms:W3CDTF">2022-01-10T22:22:30Z</dcterms:modified>
</cp:coreProperties>
</file>